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7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HƯƠNG" sheetId="1" r:id="rId4"/>
    <sheet state="hidden" name="Master data" sheetId="2" r:id="rId5"/>
    <sheet state="visible" name="Master_data" sheetId="3" r:id="rId6"/>
    <sheet state="visible" name="Chi phi_San" sheetId="4" r:id="rId7"/>
    <sheet state="visible" name="Doanh thu_San" sheetId="5" r:id="rId8"/>
    <sheet state="hidden" name="Lương_SAN" sheetId="6" r:id="rId9"/>
    <sheet state="visible" name="PL.Lương SAN" sheetId="7" r:id="rId10"/>
    <sheet state="visible" name="Chi phi_Teennie" sheetId="8" r:id="rId11"/>
    <sheet state="visible" name="Doanh thu_Teennie" sheetId="9" r:id="rId12"/>
    <sheet state="hidden" name="Nhật ký doanh thu" sheetId="10" r:id="rId13"/>
    <sheet state="visible" name="PL.Lương Teennie" sheetId="11" r:id="rId14"/>
    <sheet state="visible" name="Chi phi_Implant" sheetId="12" r:id="rId15"/>
    <sheet state="visible" name="Doanh thu_Implant" sheetId="13" r:id="rId16"/>
    <sheet state="visible" name="PL.Lương TGIL" sheetId="14" r:id="rId17"/>
    <sheet state="visible" name="RP" sheetId="15" r:id="rId18"/>
    <sheet state="hidden" name="Report_Chi phi" sheetId="16" r:id="rId19"/>
    <sheet state="hidden" name="Report_Doanh thu" sheetId="17" r:id="rId20"/>
    <sheet state="hidden" name="Lương 2021" sheetId="18" r:id="rId21"/>
    <sheet state="hidden" name="Lương 2023" sheetId="19" r:id="rId22"/>
    <sheet state="hidden" name="Lương 2024" sheetId="20" r:id="rId23"/>
  </sheets>
  <definedNames>
    <definedName hidden="1" localSheetId="5" name="_xlnm._FilterDatabase">'Lương_SAN'!$A$1:$U$1004</definedName>
    <definedName hidden="1" localSheetId="11" name="_xlnm._FilterDatabase">'Chi phi_Implant'!$A$1:$F$7763</definedName>
    <definedName hidden="1" localSheetId="17" name="_xlnm._FilterDatabase">'Lương 2021'!$A$1:$P$362</definedName>
    <definedName hidden="1" localSheetId="18" name="_xlnm._FilterDatabase">'Lương 2023'!$A$1:$P$389</definedName>
  </definedNames>
  <calcPr/>
  <pivotCaches>
    <pivotCache cacheId="0" r:id="rId24"/>
    <pivotCache cacheId="1" r:id="rId25"/>
    <pivotCache cacheId="2" r:id="rId26"/>
    <pivotCache cacheId="3" r:id="rId27"/>
    <pivotCache cacheId="4" r:id="rId28"/>
    <pivotCache cacheId="5" r:id="rId29"/>
    <pivotCache cacheId="6" r:id="rId30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402">
      <text>
        <t xml:space="preserve">bù thêm 50tr
	-Lucas</t>
      </text>
    </comment>
  </commentList>
</comments>
</file>

<file path=xl/sharedStrings.xml><?xml version="1.0" encoding="utf-8"?>
<sst xmlns="http://schemas.openxmlformats.org/spreadsheetml/2006/main" count="37414" uniqueCount="4532">
  <si>
    <t>SUM của Số tiền</t>
  </si>
  <si>
    <t>Tháng</t>
  </si>
  <si>
    <t>Báo cáo dòng tiền</t>
  </si>
  <si>
    <t>Tổng</t>
  </si>
  <si>
    <t>Biến phí</t>
  </si>
  <si>
    <t>Chi phí khác</t>
  </si>
  <si>
    <t>Định phí</t>
  </si>
  <si>
    <t>Giá vốn</t>
  </si>
  <si>
    <t>Hành chính</t>
  </si>
  <si>
    <t>Marketing</t>
  </si>
  <si>
    <t>Tài sản</t>
  </si>
  <si>
    <t>Tổng cộng</t>
  </si>
  <si>
    <t>[Định phí]. Lương cứng</t>
  </si>
  <si>
    <t>[Định phí]. Mặt bằng</t>
  </si>
  <si>
    <t>[Định phí]. Thuê bằng</t>
  </si>
  <si>
    <t>[Định phí]. Bảo hiểm</t>
  </si>
  <si>
    <t>[Bán hàng]. Marketing</t>
  </si>
  <si>
    <t>KPI</t>
  </si>
  <si>
    <t>[Giá vốn]. Vật liệu</t>
  </si>
  <si>
    <t>[Giá vốn]. Labo</t>
  </si>
  <si>
    <t>[Hành chính].Điện</t>
  </si>
  <si>
    <t>[Hành chính].Nước</t>
  </si>
  <si>
    <t>[Hành chính].Chung</t>
  </si>
  <si>
    <t>Cấu hình tính giá vốn</t>
  </si>
  <si>
    <t>Giá vốn 1 răng</t>
  </si>
  <si>
    <t>Đơn giá răng sứ</t>
  </si>
  <si>
    <t>Số răng sứ</t>
  </si>
  <si>
    <t>Doanh thu tính theo răng sứ</t>
  </si>
  <si>
    <t>Doanh thu thực tế</t>
  </si>
  <si>
    <t>KPI_BS(30%)</t>
  </si>
  <si>
    <t>Giá vốn (21%)</t>
  </si>
  <si>
    <t>Marketing (tuỳ ý phân bổ)</t>
  </si>
  <si>
    <t>chi phí marketing trên mỗi chiếc răng</t>
  </si>
  <si>
    <t>%marketing trên doanh thu</t>
  </si>
  <si>
    <t>%giá vốn trên doanh thu</t>
  </si>
  <si>
    <t>%KPI trên doanh thu</t>
  </si>
  <si>
    <t xml:space="preserve"> Cấu hình Điểm hoà vốn</t>
  </si>
  <si>
    <t>SP dẫn</t>
  </si>
  <si>
    <t>SP trung bình</t>
  </si>
  <si>
    <t>SP cao</t>
  </si>
  <si>
    <t>Mục tiêu bán</t>
  </si>
  <si>
    <t>Đơn vị răng</t>
  </si>
  <si>
    <t>Thay đổi giá vốn 1 răng</t>
  </si>
  <si>
    <t>Số lượng bán</t>
  </si>
  <si>
    <t>Thay đổi đơn giá răng sứ</t>
  </si>
  <si>
    <t>Doanh số</t>
  </si>
  <si>
    <t>Dự toán chi phí</t>
  </si>
  <si>
    <t>Lãi mong muốn</t>
  </si>
  <si>
    <t>Doanh thu dự kiến</t>
  </si>
  <si>
    <t>Min</t>
  </si>
  <si>
    <t>Average</t>
  </si>
  <si>
    <t>Max</t>
  </si>
  <si>
    <t>SUM</t>
  </si>
  <si>
    <t>Doanh thu theo răng sứ</t>
  </si>
  <si>
    <t>To hiennt150787@gmail.com</t>
  </si>
  <si>
    <t>KPI trên doanh thu</t>
  </si>
  <si>
    <t>KPI tiền thưởng</t>
  </si>
  <si>
    <t>Điền dự toán chi phí vào ô F47</t>
  </si>
  <si>
    <t>Điền mức lãi mong muốn vào ô G47, ví dụ 10%</t>
  </si>
  <si>
    <t>Giá vốn (vật liệu + labo) theo răng sứ</t>
  </si>
  <si>
    <t>Cấu hình 1: giá vốn của 1 răng sứ, đơn giá bán của 1 răng sứ</t>
  </si>
  <si>
    <t>Cấu hình 2: thay đổi số lượng răng sứ bán ra</t>
  </si>
  <si>
    <t>Marketing online theo doanh thu</t>
  </si>
  <si>
    <t>Cấu hình 3: % marketing online, offline hoặc thay đổi ngân sách marketing</t>
  </si>
  <si>
    <t>Kết quả</t>
  </si>
  <si>
    <t>Marketing offline theo doanh thu</t>
  </si>
  <si>
    <t>Ô Chi phí ngoài dự toán: tổng chi phí sẽ vượt ngân sách bao nhiêu</t>
  </si>
  <si>
    <t>Marketing offline</t>
  </si>
  <si>
    <t>Doanh thu trừ chi phí thực tế sẽ lãi, lỗ bao nhiêu</t>
  </si>
  <si>
    <t>Nếu cần thêm chương trình khuyến mãi như chiết khấu theo kênh KOL, kênh online, theo số lượng bán... thì chèn thêm</t>
  </si>
  <si>
    <t>Mua sắm tài sản</t>
  </si>
  <si>
    <t>Tổng chi phí</t>
  </si>
  <si>
    <t>Chi phí ngoài dự toán</t>
  </si>
  <si>
    <t>Lãi/lỗ thực tế</t>
  </si>
  <si>
    <t>Biên lợi nhuận</t>
  </si>
  <si>
    <t>Điểm hoà vốn</t>
  </si>
  <si>
    <t>Phương án 10</t>
  </si>
  <si>
    <t>Phương án 11</t>
  </si>
  <si>
    <t>Phương án 12</t>
  </si>
  <si>
    <t>Dự toán phân bổ chi phí</t>
  </si>
  <si>
    <t>Số lượng đơn hàng</t>
  </si>
  <si>
    <t>Giá= bán</t>
  </si>
  <si>
    <t>Doanh thu</t>
  </si>
  <si>
    <t>Chi phí cố định</t>
  </si>
  <si>
    <t>Biến phí (35.5%)</t>
  </si>
  <si>
    <t>tháng</t>
  </si>
  <si>
    <t>Phân loại</t>
  </si>
  <si>
    <t>Tài chính</t>
  </si>
  <si>
    <t>Dòng tiền</t>
  </si>
  <si>
    <t>Ngân sách</t>
  </si>
  <si>
    <t>Tỷ lệ</t>
  </si>
  <si>
    <t>Tháng cần so sánh</t>
  </si>
  <si>
    <t>2024.08</t>
  </si>
  <si>
    <t>Số tương đối</t>
  </si>
  <si>
    <t>Số tuyệt đối</t>
  </si>
  <si>
    <t>Marketing chạy Quảng cáo</t>
  </si>
  <si>
    <t>Chi phí bán hàng</t>
  </si>
  <si>
    <t>Cộng tác viên</t>
  </si>
  <si>
    <t>Quỹ thưởng gián tiếp</t>
  </si>
  <si>
    <t>Tiền vật liệu</t>
  </si>
  <si>
    <t>Chi phí giá vốn</t>
  </si>
  <si>
    <t>Hành chính MKT</t>
  </si>
  <si>
    <t>Tiền Lab</t>
  </si>
  <si>
    <t>Hoa hồng giới thiệu</t>
  </si>
  <si>
    <t>Tiktok</t>
  </si>
  <si>
    <t>SEO</t>
  </si>
  <si>
    <t>Phí cà thẻ</t>
  </si>
  <si>
    <t>Tặng phẩm khách</t>
  </si>
  <si>
    <t>Tiếp khách phòng khám</t>
  </si>
  <si>
    <t>Lương</t>
  </si>
  <si>
    <t>Chi phí QLDN</t>
  </si>
  <si>
    <t>Quỹ thưởng tổng cuối năm</t>
  </si>
  <si>
    <t>Mua đồ hành chính</t>
  </si>
  <si>
    <t>Chi phí hành chính</t>
  </si>
  <si>
    <t>Sửa chữa</t>
  </si>
  <si>
    <t>Tiền thuê xe</t>
  </si>
  <si>
    <t>Điện + Nước</t>
  </si>
  <si>
    <t>Đi trường</t>
  </si>
  <si>
    <t>Tiếp khách</t>
  </si>
  <si>
    <t>Tiền dự trù phát sinh</t>
  </si>
  <si>
    <t>Chi phí Mặt bằng</t>
  </si>
  <si>
    <t>Bảo hiểm</t>
  </si>
  <si>
    <t>Tiền thưởng nóng + liên hoan</t>
  </si>
  <si>
    <t>Thuê bằng</t>
  </si>
  <si>
    <t>Đào tạo</t>
  </si>
  <si>
    <t>ID</t>
  </si>
  <si>
    <t>Phân loại chi</t>
  </si>
  <si>
    <t>Năm</t>
  </si>
  <si>
    <t>Phân loại thu</t>
  </si>
  <si>
    <t>SAN</t>
  </si>
  <si>
    <t>Họ tên</t>
  </si>
  <si>
    <t>Bộ phận</t>
  </si>
  <si>
    <t>Nha khoa</t>
  </si>
  <si>
    <t>TEENNIE</t>
  </si>
  <si>
    <t>Tình trạng</t>
  </si>
  <si>
    <t>IMPLANT</t>
  </si>
  <si>
    <t>01</t>
  </si>
  <si>
    <t>Tiền mặt</t>
  </si>
  <si>
    <t>BS01</t>
  </si>
  <si>
    <t>BS Công</t>
  </si>
  <si>
    <t>Bác sĩ</t>
  </si>
  <si>
    <t>Hoạt động</t>
  </si>
  <si>
    <t>02</t>
  </si>
  <si>
    <t>Cà thẻ</t>
  </si>
  <si>
    <t>BS02</t>
  </si>
  <si>
    <t>Bs Phong</t>
  </si>
  <si>
    <t>03</t>
  </si>
  <si>
    <t>Chuyển khoản</t>
  </si>
  <si>
    <t>BS03</t>
  </si>
  <si>
    <t>Bs Tú</t>
  </si>
  <si>
    <t>04</t>
  </si>
  <si>
    <t>Thực nhận cà thẻ</t>
  </si>
  <si>
    <t>BS04</t>
  </si>
  <si>
    <t>Bs Dũng</t>
  </si>
  <si>
    <t>05</t>
  </si>
  <si>
    <t>Trả góp</t>
  </si>
  <si>
    <t>BS05</t>
  </si>
  <si>
    <t>Bs Hải Anh</t>
  </si>
  <si>
    <t>06</t>
  </si>
  <si>
    <t>Trả cọc</t>
  </si>
  <si>
    <t>VP01</t>
  </si>
  <si>
    <t>Lương 3CĐ</t>
  </si>
  <si>
    <t>Văn phòng</t>
  </si>
  <si>
    <t>07</t>
  </si>
  <si>
    <t>Tổng phí trừ cà thẻ</t>
  </si>
  <si>
    <t>PT01</t>
  </si>
  <si>
    <t>PT Ngọc Tiên</t>
  </si>
  <si>
    <t>Phụ tá</t>
  </si>
  <si>
    <t>08</t>
  </si>
  <si>
    <t>PT02</t>
  </si>
  <si>
    <t>PT Cẩm Tiên</t>
  </si>
  <si>
    <t>09</t>
  </si>
  <si>
    <t>PT03</t>
  </si>
  <si>
    <t>PT Ly</t>
  </si>
  <si>
    <t>10</t>
  </si>
  <si>
    <t>PT04</t>
  </si>
  <si>
    <t>PT Kha</t>
  </si>
  <si>
    <t>PT05</t>
  </si>
  <si>
    <t>PT Kiều</t>
  </si>
  <si>
    <t>PT06</t>
  </si>
  <si>
    <t>PT Trân</t>
  </si>
  <si>
    <t>PT07</t>
  </si>
  <si>
    <t>PT Thế Anh</t>
  </si>
  <si>
    <t>PT08</t>
  </si>
  <si>
    <t>PT Thanh Loan</t>
  </si>
  <si>
    <t>LT Quỳnh Như</t>
  </si>
  <si>
    <t>Lễ tân</t>
  </si>
  <si>
    <t>PT09</t>
  </si>
  <si>
    <t>PT Thành học việc</t>
  </si>
  <si>
    <t>LT Kim  Ngân</t>
  </si>
  <si>
    <t>PT10</t>
  </si>
  <si>
    <t>PT TRƯỞNG Cẩm Loan</t>
  </si>
  <si>
    <t>Lt Tú Nhi</t>
  </si>
  <si>
    <t>LT01</t>
  </si>
  <si>
    <t>LT Văn Tính</t>
  </si>
  <si>
    <t>LT02</t>
  </si>
  <si>
    <t>TV Đông</t>
  </si>
  <si>
    <t>Tư vấn</t>
  </si>
  <si>
    <t>LT04</t>
  </si>
  <si>
    <t>Tv Na</t>
  </si>
  <si>
    <t>LT05</t>
  </si>
  <si>
    <t>Telesale Bí Nhi</t>
  </si>
  <si>
    <t>Telesale</t>
  </si>
  <si>
    <t>TV00</t>
  </si>
  <si>
    <t>Telesale Yến</t>
  </si>
  <si>
    <t>TV01</t>
  </si>
  <si>
    <t>Telesale Uyển Nhi</t>
  </si>
  <si>
    <t>TV02</t>
  </si>
  <si>
    <t>Tv Vy</t>
  </si>
  <si>
    <t>Thầy Vinh PT</t>
  </si>
  <si>
    <t>Thầy</t>
  </si>
  <si>
    <t>TV03</t>
  </si>
  <si>
    <t>TV04</t>
  </si>
  <si>
    <t>Anh Hiền</t>
  </si>
  <si>
    <t>TV05</t>
  </si>
  <si>
    <t>Hiến</t>
  </si>
  <si>
    <t>VP18</t>
  </si>
  <si>
    <t>Chị Phượng</t>
  </si>
  <si>
    <t>TV07</t>
  </si>
  <si>
    <t xml:space="preserve">CSKH Hoàng Lan </t>
  </si>
  <si>
    <t>CSKH</t>
  </si>
  <si>
    <t>Duyên HCNS</t>
  </si>
  <si>
    <t>VP02</t>
  </si>
  <si>
    <t>Kiểm soát Ngọc Lệ</t>
  </si>
  <si>
    <t>VP03</t>
  </si>
  <si>
    <t>Kim Hồng</t>
  </si>
  <si>
    <t>VP04</t>
  </si>
  <si>
    <t>Nhi (ngoc nhi 2727)</t>
  </si>
  <si>
    <t>VP05</t>
  </si>
  <si>
    <t>VP06</t>
  </si>
  <si>
    <t>MKT Minh Lâm</t>
  </si>
  <si>
    <t>VP07</t>
  </si>
  <si>
    <t>MKT Bông</t>
  </si>
  <si>
    <t>VP08</t>
  </si>
  <si>
    <t>Trung Hào</t>
  </si>
  <si>
    <t>VP09</t>
  </si>
  <si>
    <t>Chụp hình Hùng</t>
  </si>
  <si>
    <t>VP10</t>
  </si>
  <si>
    <t>Lâm Trần Tuấn</t>
  </si>
  <si>
    <t>VP11</t>
  </si>
  <si>
    <t>MKT Anh TRung</t>
  </si>
  <si>
    <t>VP12</t>
  </si>
  <si>
    <t>Kế toán + thuế</t>
  </si>
  <si>
    <t>VP13</t>
  </si>
  <si>
    <t>VP14</t>
  </si>
  <si>
    <t>GV Hiền</t>
  </si>
  <si>
    <t>Sảnh + bếp</t>
  </si>
  <si>
    <t>VP16</t>
  </si>
  <si>
    <t>Bảo Nghi</t>
  </si>
  <si>
    <t>Chị Trang</t>
  </si>
  <si>
    <t>VP17</t>
  </si>
  <si>
    <t>Kế toán tài chính Thái</t>
  </si>
  <si>
    <t>Chị Trang VP</t>
  </si>
  <si>
    <t>VP15</t>
  </si>
  <si>
    <t>GV Linh</t>
  </si>
  <si>
    <t>K01</t>
  </si>
  <si>
    <t>BV Trung</t>
  </si>
  <si>
    <t>K02</t>
  </si>
  <si>
    <t>BV Cang</t>
  </si>
  <si>
    <t>K03</t>
  </si>
  <si>
    <t>TX Đức</t>
  </si>
  <si>
    <t>K04</t>
  </si>
  <si>
    <t>TX Oanh</t>
  </si>
  <si>
    <t>K05</t>
  </si>
  <si>
    <t>K06</t>
  </si>
  <si>
    <t>K07</t>
  </si>
  <si>
    <t>K08</t>
  </si>
  <si>
    <t>THÁNG</t>
  </si>
  <si>
    <t>NỘI DUNG CHI</t>
  </si>
  <si>
    <t>PHÂN LOẠI</t>
  </si>
  <si>
    <t>SỐ TIỀN</t>
  </si>
  <si>
    <t>DÒNG TIỀN</t>
  </si>
  <si>
    <t>TÀI CHÍNH</t>
  </si>
  <si>
    <t>2021.01</t>
  </si>
  <si>
    <t>Tổng hợp</t>
  </si>
  <si>
    <t>hoa trái cây</t>
  </si>
  <si>
    <t>hoa bi</t>
  </si>
  <si>
    <t>Lương cứng t1</t>
  </si>
  <si>
    <t>Lương KPI t1</t>
  </si>
  <si>
    <t>cúng m2</t>
  </si>
  <si>
    <t>cúng m16</t>
  </si>
  <si>
    <t>1thang chè vp+203</t>
  </si>
  <si>
    <t>tinh dầu, dc vệ sinh, qtpv, ly uống nước...</t>
  </si>
  <si>
    <t>10th suối</t>
  </si>
  <si>
    <t>5b nước</t>
  </si>
  <si>
    <t>chổi lông gà cho xe cty</t>
  </si>
  <si>
    <t>bộ lau nhà</t>
  </si>
  <si>
    <t>20c khắn</t>
  </si>
  <si>
    <t>10th nước</t>
  </si>
  <si>
    <t>tinh dầu</t>
  </si>
  <si>
    <t>đồ ăn khách</t>
  </si>
  <si>
    <t>grap</t>
  </si>
  <si>
    <t>bao lì xì</t>
  </si>
  <si>
    <t>in hình kol</t>
  </si>
  <si>
    <t>đinh treo hình</t>
  </si>
  <si>
    <t>in voucher</t>
  </si>
  <si>
    <t>chi xây nhà tình thương</t>
  </si>
  <si>
    <t>kin</t>
  </si>
  <si>
    <t>% khách Hà Tài</t>
  </si>
  <si>
    <t>% khách 24246</t>
  </si>
  <si>
    <t>0978xxx</t>
  </si>
  <si>
    <t>gia hạn tool</t>
  </si>
  <si>
    <t>0342xxx</t>
  </si>
  <si>
    <t>% trả góp 2001</t>
  </si>
  <si>
    <t>% trả góp 3462</t>
  </si>
  <si>
    <t>% _x0008_trả góp 4961</t>
  </si>
  <si>
    <t>giấy in phim</t>
  </si>
  <si>
    <t>in thông báo nghỉ tết</t>
  </si>
  <si>
    <t>hotline 0978</t>
  </si>
  <si>
    <t>khung ảnh</t>
  </si>
  <si>
    <t>máy cà thẻ</t>
  </si>
  <si>
    <t>cúp</t>
  </si>
  <si>
    <t>in bằng khen</t>
  </si>
  <si>
    <t>kẹp, gim bấm</t>
  </si>
  <si>
    <t>Vpp</t>
  </si>
  <si>
    <t>phí gửi xe</t>
  </si>
  <si>
    <t>sữa máy lạnh</t>
  </si>
  <si>
    <t>túi zip</t>
  </si>
  <si>
    <t>hoa giả để bàn</t>
  </si>
  <si>
    <t>in bao lì xì</t>
  </si>
  <si>
    <t>vs máy tính cty</t>
  </si>
  <si>
    <t>trang trí tết</t>
  </si>
  <si>
    <t>mua đồ tất niên</t>
  </si>
  <si>
    <t>rác y tế</t>
  </si>
  <si>
    <t>Pin máy ảnh</t>
  </si>
  <si>
    <t>chi thưởng nv cuối năm</t>
  </si>
  <si>
    <t>tất niên</t>
  </si>
  <si>
    <t>lì xì nv</t>
  </si>
  <si>
    <t>bánh sn t1</t>
  </si>
  <si>
    <t>2c chổi</t>
  </si>
  <si>
    <t>thuế môn  bài, VAT</t>
  </si>
  <si>
    <t>sửa máy lạnh</t>
  </si>
  <si>
    <t>thẻ tên nv</t>
  </si>
  <si>
    <t>usb wf, sạc lap</t>
  </si>
  <si>
    <t>tang nhà av</t>
  </si>
  <si>
    <t>tết công an khu vực</t>
  </si>
  <si>
    <t>chi phó y tế q1</t>
  </si>
  <si>
    <t>Hạt điều tặng đối tác</t>
  </si>
  <si>
    <t>rác</t>
  </si>
  <si>
    <t>chuyển vp</t>
  </si>
  <si>
    <t>bìa lá lỗ</t>
  </si>
  <si>
    <t>thay ổ khoá</t>
  </si>
  <si>
    <t>phạt quảng cáo</t>
  </si>
  <si>
    <t>xăng xe</t>
  </si>
  <si>
    <t>cơm khách</t>
  </si>
  <si>
    <t>xe cty</t>
  </si>
  <si>
    <t>cơm cháo khách</t>
  </si>
  <si>
    <t>nước lavie san, 2vp</t>
  </si>
  <si>
    <t>cf khách</t>
  </si>
  <si>
    <t>thùng nhựa</t>
  </si>
  <si>
    <t>bao tay tạp dề</t>
  </si>
  <si>
    <t>cơm cháo</t>
  </si>
  <si>
    <t>ck qc</t>
  </si>
  <si>
    <t>Qc</t>
  </si>
  <si>
    <t>vp đặng tất</t>
  </si>
  <si>
    <t>nhà vp teles</t>
  </si>
  <si>
    <t>bs Linh</t>
  </si>
  <si>
    <t>vp 5c</t>
  </si>
  <si>
    <t>vp 203</t>
  </si>
  <si>
    <t>điện 5c</t>
  </si>
  <si>
    <t>nước 5c</t>
  </si>
  <si>
    <t>điện 203</t>
  </si>
  <si>
    <t>đô thị</t>
  </si>
  <si>
    <t>chi y tế</t>
  </si>
  <si>
    <t>bảo hiểm nv</t>
  </si>
  <si>
    <t>vật liệu tiêu hao</t>
  </si>
  <si>
    <t>công nợ Thanh Ngọc</t>
  </si>
  <si>
    <t>thuốc efa</t>
  </si>
  <si>
    <t>vật dụng</t>
  </si>
  <si>
    <t>máy chụp phim L2</t>
  </si>
  <si>
    <t>tai nghe bộ đàm</t>
  </si>
  <si>
    <t>máy tính telesale</t>
  </si>
  <si>
    <t>phií cà thẻ t1</t>
  </si>
  <si>
    <t>Lab</t>
  </si>
  <si>
    <t>2021.02</t>
  </si>
  <si>
    <t>trái cây</t>
  </si>
  <si>
    <t>trái cây m30</t>
  </si>
  <si>
    <t>bánh trưng tét</t>
  </si>
  <si>
    <t>bánh chưng tét 203</t>
  </si>
  <si>
    <t>Cúc trưng</t>
  </si>
  <si>
    <t>nhang vòng</t>
  </si>
  <si>
    <t>cúng khai trương</t>
  </si>
  <si>
    <t>cúng ngày thần tài</t>
  </si>
  <si>
    <t>cúng m15</t>
  </si>
  <si>
    <t>chè 15n</t>
  </si>
  <si>
    <t>dụng cụ vs,bịch rác,quầy tpv</t>
  </si>
  <si>
    <t>đèn cầy,ly nhựa,tinh dầu oải hương</t>
  </si>
  <si>
    <t>cây lau nhà</t>
  </si>
  <si>
    <t>com khách</t>
  </si>
  <si>
    <t>xét nghiệm máu khacha</t>
  </si>
  <si>
    <t>Gia hạn mail</t>
  </si>
  <si>
    <t>gia hạn web san</t>
  </si>
  <si>
    <t>hotline</t>
  </si>
  <si>
    <t>mua tool 1 năm</t>
  </si>
  <si>
    <t>phí cà thẻ t2</t>
  </si>
  <si>
    <t>2021.11</t>
  </si>
  <si>
    <t>phí cà thẻ t11</t>
  </si>
  <si>
    <t>2021.12</t>
  </si>
  <si>
    <t>phí cà thẻ t12</t>
  </si>
  <si>
    <t>chìa khóa phòng teles+vp+phích cắm</t>
  </si>
  <si>
    <t>sinh nhật nv t2+sếp</t>
  </si>
  <si>
    <t>dọn vp</t>
  </si>
  <si>
    <t>chi phường lễ tết</t>
  </si>
  <si>
    <t>nước lavie vp</t>
  </si>
  <si>
    <t>bơm mực</t>
  </si>
  <si>
    <t>lì xì sếp</t>
  </si>
  <si>
    <t>hạt điều tặng</t>
  </si>
  <si>
    <t>BOD đi ăn</t>
  </si>
  <si>
    <t>lì xì san+vp</t>
  </si>
  <si>
    <t>giấy A4,A3, bút lông</t>
  </si>
  <si>
    <t>giấy A0+thuê ghế học</t>
  </si>
  <si>
    <t>sữa máy hấp</t>
  </si>
  <si>
    <t>sửa máy lạnh vp</t>
  </si>
  <si>
    <t>dẫn thầy đi ăn</t>
  </si>
  <si>
    <t>hs bệnh án</t>
  </si>
  <si>
    <t>cty dẫn thầy liên hoan</t>
  </si>
  <si>
    <t>khoá học thầy Tường</t>
  </si>
  <si>
    <t>thi công mạng vp</t>
  </si>
  <si>
    <t>hoa ngày thầy thuốc</t>
  </si>
  <si>
    <t>nc sút miệng phòng dịch</t>
  </si>
  <si>
    <t>bãi xe</t>
  </si>
  <si>
    <t>qc san</t>
  </si>
  <si>
    <t>bs Nguyễn</t>
  </si>
  <si>
    <t>5C</t>
  </si>
  <si>
    <t>203 đ</t>
  </si>
  <si>
    <t>điện 5C</t>
  </si>
  <si>
    <t>điện nước 203</t>
  </si>
  <si>
    <t>điện vp teles</t>
  </si>
  <si>
    <t>ck xe cty</t>
  </si>
  <si>
    <t>điện vp</t>
  </si>
  <si>
    <t>bảo hiểm</t>
  </si>
  <si>
    <t>hd implant t1+2</t>
  </si>
  <si>
    <t>thuốc hạ sốt</t>
  </si>
  <si>
    <t>LAB</t>
  </si>
  <si>
    <t>Lương cứng t2</t>
  </si>
  <si>
    <t>Lương KPI t2</t>
  </si>
  <si>
    <t>2021.03</t>
  </si>
  <si>
    <t>phí cà thẻ t3</t>
  </si>
  <si>
    <t>m2</t>
  </si>
  <si>
    <t>m16</t>
  </si>
  <si>
    <t>chè 5c+vp 31n</t>
  </si>
  <si>
    <t>tinh dầu, các loại chất tẩy rửa đồ vs, đồ ăn quầy tpv, bịch, ly...</t>
  </si>
  <si>
    <t>tinh dầu, các loại chất tẩy rửa, đồ vs bên vp</t>
  </si>
  <si>
    <t>5b nước nv</t>
  </si>
  <si>
    <t>nước bình</t>
  </si>
  <si>
    <t>dphuc bs Linh</t>
  </si>
  <si>
    <t>dphuc bv và tài xế</t>
  </si>
  <si>
    <t>đầu bàn chải</t>
  </si>
  <si>
    <t>10th kin</t>
  </si>
  <si>
    <t>dù quảng cáo</t>
  </si>
  <si>
    <t>viết LT</t>
  </si>
  <si>
    <t>ck bút tặng đối tác</t>
  </si>
  <si>
    <t>nước súc miệng</t>
  </si>
  <si>
    <t>bóng đèn vp</t>
  </si>
  <si>
    <t>viết</t>
  </si>
  <si>
    <t>quẹt</t>
  </si>
  <si>
    <t>bìa còng</t>
  </si>
  <si>
    <t>in vhpv</t>
  </si>
  <si>
    <t>in câu tăng động lực</t>
  </si>
  <si>
    <t>net vp 6th</t>
  </si>
  <si>
    <t>rổ đựng dụng cụ</t>
  </si>
  <si>
    <t>in</t>
  </si>
  <si>
    <t>chân bảng</t>
  </si>
  <si>
    <t>sn nv</t>
  </si>
  <si>
    <t>rèm phòng aq và teles</t>
  </si>
  <si>
    <t>hotline 0342xxx</t>
  </si>
  <si>
    <t>chổi xô cho xe cty</t>
  </si>
  <si>
    <t>4 tấm phim chụp</t>
  </si>
  <si>
    <t>dán decal</t>
  </si>
  <si>
    <t>mua Base</t>
  </si>
  <si>
    <t>chi nhãn hiệu độc quyền SD</t>
  </si>
  <si>
    <t>dán logo san</t>
  </si>
  <si>
    <t>công chứng hs</t>
  </si>
  <si>
    <t>bánh để họp</t>
  </si>
  <si>
    <t>Camera san</t>
  </si>
  <si>
    <t>1office</t>
  </si>
  <si>
    <t>978 đ</t>
  </si>
  <si>
    <t>phim chụp pano</t>
  </si>
  <si>
    <t>in hình boss tặng khách</t>
  </si>
  <si>
    <t>xq khách samsug</t>
  </si>
  <si>
    <t>mua voiceover</t>
  </si>
  <si>
    <t>đồ che xe</t>
  </si>
  <si>
    <t>phí tiếp khách san</t>
  </si>
  <si>
    <t>sửa cửa chính (kính)</t>
  </si>
  <si>
    <t>bảng trắng cho MKT</t>
  </si>
  <si>
    <t>chuột cho teles</t>
  </si>
  <si>
    <t>gửi xe cty</t>
  </si>
  <si>
    <t>Xăng xe cty</t>
  </si>
  <si>
    <t>grap khách</t>
  </si>
  <si>
    <t>cơm khacha</t>
  </si>
  <si>
    <t>cơm khaách</t>
  </si>
  <si>
    <t>xăng</t>
  </si>
  <si>
    <t>hút bụi</t>
  </si>
  <si>
    <t>grap 19,20</t>
  </si>
  <si>
    <t>xăng 22-24/03</t>
  </si>
  <si>
    <t>giữ xe đón khách sân bây</t>
  </si>
  <si>
    <t>cháo khách</t>
  </si>
  <si>
    <t>5c</t>
  </si>
  <si>
    <t>điện nước 5c</t>
  </si>
  <si>
    <t>bằng bs Linh</t>
  </si>
  <si>
    <t>thuê xe cty 24/03-24/04</t>
  </si>
  <si>
    <t>4n thuê xe cũ</t>
  </si>
  <si>
    <t>chế tài bảo hiểm xe cũ</t>
  </si>
  <si>
    <t>bảo hiểm nhân viên</t>
  </si>
  <si>
    <t>tẩy trắng, giấy kháng khuẨn</t>
  </si>
  <si>
    <t>Thanh Ngọc t1+t2</t>
  </si>
  <si>
    <t>màn xương T1,T2,T3</t>
  </si>
  <si>
    <t>10 ống che tủy</t>
  </si>
  <si>
    <t>thuốc hạ sốt và 10c nước truyền</t>
  </si>
  <si>
    <t>tiền mua bàn aq và trợ lý</t>
  </si>
  <si>
    <t>Ghế aq</t>
  </si>
  <si>
    <t>Bs Nguyễn</t>
  </si>
  <si>
    <t>lương cứng t3</t>
  </si>
  <si>
    <t>Lương KPI t3</t>
  </si>
  <si>
    <t>2021.04</t>
  </si>
  <si>
    <t>phí cà thẻ t4</t>
  </si>
  <si>
    <t>cúng m1</t>
  </si>
  <si>
    <t>chè 26n pk+203</t>
  </si>
  <si>
    <t>nước uống pk</t>
  </si>
  <si>
    <t>dphuc PT</t>
  </si>
  <si>
    <t>áo bs</t>
  </si>
  <si>
    <t>áo đồng phục teambuilding</t>
  </si>
  <si>
    <t>Quần đồng phục</t>
  </si>
  <si>
    <t>viết bài web</t>
  </si>
  <si>
    <t>100 phần quà tặng khacha</t>
  </si>
  <si>
    <t>10 máy tăm nước</t>
  </si>
  <si>
    <t>100p tặng khacha</t>
  </si>
  <si>
    <t>tăm nước san</t>
  </si>
  <si>
    <t>% trả góp 33442</t>
  </si>
  <si>
    <t>% trả góp 34371</t>
  </si>
  <si>
    <t>% trả góp 33299</t>
  </si>
  <si>
    <t>100p quà tặng khách</t>
  </si>
  <si>
    <t>Gói quà tặng khách</t>
  </si>
  <si>
    <t>in phom răng để bàn</t>
  </si>
  <si>
    <t>% trả góp 34633</t>
  </si>
  <si>
    <t>33.566 đ</t>
  </si>
  <si>
    <t>35.387 đ</t>
  </si>
  <si>
    <t>sửa máy cvr</t>
  </si>
  <si>
    <t>băng keo</t>
  </si>
  <si>
    <t>túi zip đựng mẫu</t>
  </si>
  <si>
    <t>chân bảng mkt</t>
  </si>
  <si>
    <t>máy chấm công</t>
  </si>
  <si>
    <t>sửa đền p3</t>
  </si>
  <si>
    <t>chi phí làm web San</t>
  </si>
  <si>
    <t>phạt đỗ xe sai</t>
  </si>
  <si>
    <t>đèn nvs</t>
  </si>
  <si>
    <t>nhậu y tế</t>
  </si>
  <si>
    <t>đèn led p.mkt</t>
  </si>
  <si>
    <t>thuế hộ kd cá thể (máy cà thẻ cho khách) T11-12/2020 và T1-T3/2021</t>
  </si>
  <si>
    <t>thuế môn bài 2021</t>
  </si>
  <si>
    <t>bảng tên</t>
  </si>
  <si>
    <t>bản vẽ san</t>
  </si>
  <si>
    <t>cọc teambuilding</t>
  </si>
  <si>
    <t>gia hạn mail san</t>
  </si>
  <si>
    <t>sửa máy hấp</t>
  </si>
  <si>
    <t>in decal</t>
  </si>
  <si>
    <t>bia teambuilding</t>
  </si>
  <si>
    <t>phí chụp ảnh teambuiding</t>
  </si>
  <si>
    <t>3 tấm hình teambuilding</t>
  </si>
  <si>
    <t>tay cần chống rung</t>
  </si>
  <si>
    <t>dọn phòng đào tạo</t>
  </si>
  <si>
    <t>ghế phòng đào tạo</t>
  </si>
  <si>
    <t>tiếp khách nội bộ</t>
  </si>
  <si>
    <t>tiếp sếp</t>
  </si>
  <si>
    <t>máy tính và ổ cứng cho designer</t>
  </si>
  <si>
    <t>mua dụng cụ đào tạo 28/04</t>
  </si>
  <si>
    <t>vệ sinh kính pk</t>
  </si>
  <si>
    <t>quà tặng CA p.Tân định</t>
  </si>
  <si>
    <t>ổ cắm bìa lỗ</t>
  </si>
  <si>
    <t>xăng 1/4</t>
  </si>
  <si>
    <t>vá xe</t>
  </si>
  <si>
    <t>bãi xe t4</t>
  </si>
  <si>
    <t>grap 3,4/04</t>
  </si>
  <si>
    <t>cơm khách 5,6,7</t>
  </si>
  <si>
    <t>xăng 4/4,7/4</t>
  </si>
  <si>
    <t>phí đường</t>
  </si>
  <si>
    <t>xăằn 10-14/04</t>
  </si>
  <si>
    <t>phí ship</t>
  </si>
  <si>
    <t>xăng 16/04</t>
  </si>
  <si>
    <t>xăng 20-25/04</t>
  </si>
  <si>
    <t>xăng 29/04</t>
  </si>
  <si>
    <t>qc San</t>
  </si>
  <si>
    <t>Đô thị, y tế</t>
  </si>
  <si>
    <t>thuê vp (T2,3,4)</t>
  </si>
  <si>
    <t>bs linh</t>
  </si>
  <si>
    <t>thuê xe</t>
  </si>
  <si>
    <t>lab</t>
  </si>
  <si>
    <t>chữa tủy</t>
  </si>
  <si>
    <t>thuốc</t>
  </si>
  <si>
    <t>công nợ Thanh Ngọc San</t>
  </si>
  <si>
    <t>máy xquang san</t>
  </si>
  <si>
    <t>Quỹ thưởng</t>
  </si>
  <si>
    <t>lương cứng t4</t>
  </si>
  <si>
    <t>Lương KPI tháng 4</t>
  </si>
  <si>
    <t>2021.05</t>
  </si>
  <si>
    <t>chè 28n</t>
  </si>
  <si>
    <t>nước 5b</t>
  </si>
  <si>
    <t>nước</t>
  </si>
  <si>
    <t>giày dphuc</t>
  </si>
  <si>
    <t>dphuc</t>
  </si>
  <si>
    <t>in áo đồng phục</t>
  </si>
  <si>
    <t>mua nẹp dây điện, đầu cáp</t>
  </si>
  <si>
    <t>Phí viết bài website t4</t>
  </si>
  <si>
    <t>thẻ bảo hành</t>
  </si>
  <si>
    <t>3 khung treo hình teambuilding</t>
  </si>
  <si>
    <t>phí bạn hỗ trợ làm tiktok nha khoa</t>
  </si>
  <si>
    <t>in thư cảm ơn</t>
  </si>
  <si>
    <t>photo tài liệu</t>
  </si>
  <si>
    <t>nhang</t>
  </si>
  <si>
    <t>phí đạo tạo cô Mai 28/4</t>
  </si>
  <si>
    <t>nước súc miệng chống dịch</t>
  </si>
  <si>
    <t>bìa còng giấy a3 a4</t>
  </si>
  <si>
    <t>Sn nv t4,5</t>
  </si>
  <si>
    <t>tiếp bs</t>
  </si>
  <si>
    <t>bảng tên nv</t>
  </si>
  <si>
    <t>in hs bệnh án</t>
  </si>
  <si>
    <t>thay mực</t>
  </si>
  <si>
    <t>mua video</t>
  </si>
  <si>
    <t>30b giữ nhiệt</t>
  </si>
  <si>
    <t>gia hạn mail</t>
  </si>
  <si>
    <t>quạt+lò vi sóng (tài sản)</t>
  </si>
  <si>
    <t>phí giao giấy tờ</t>
  </si>
  <si>
    <t>rửa máy lạnh</t>
  </si>
  <si>
    <t>keo,pin</t>
  </si>
  <si>
    <t>dd tẩy bồn cầu</t>
  </si>
  <si>
    <t>sửa máy in</t>
  </si>
  <si>
    <t>cơm nv</t>
  </si>
  <si>
    <t>hotline 0342</t>
  </si>
  <si>
    <t>12p cơm nv</t>
  </si>
  <si>
    <t>chuông cửa</t>
  </si>
  <si>
    <t>Gia hạn chữ kí số</t>
  </si>
  <si>
    <t>phí cà thẻ t5</t>
  </si>
  <si>
    <t>thưởng nv checkim</t>
  </si>
  <si>
    <t>sửa tay khoan</t>
  </si>
  <si>
    <t>Cơm nv</t>
  </si>
  <si>
    <t>phí viết bài San</t>
  </si>
  <si>
    <t>video đặt làm</t>
  </si>
  <si>
    <t>xăng 4/5</t>
  </si>
  <si>
    <t>xăng 8-13/05</t>
  </si>
  <si>
    <t>xăng 17-23/05</t>
  </si>
  <si>
    <t>cháo cơm khách</t>
  </si>
  <si>
    <t>grap 29,30</t>
  </si>
  <si>
    <t>xăng 26-29</t>
  </si>
  <si>
    <t>phí cầu đường</t>
  </si>
  <si>
    <t>qc san 3/5</t>
  </si>
  <si>
    <t>qc san 6/5</t>
  </si>
  <si>
    <t>qc san 10/5</t>
  </si>
  <si>
    <t>qc san 13/5</t>
  </si>
  <si>
    <t>qc san 17/5</t>
  </si>
  <si>
    <t>qc san 21/5</t>
  </si>
  <si>
    <t>qc san 24/5</t>
  </si>
  <si>
    <t>qc san 27/5</t>
  </si>
  <si>
    <t>qc san 29/5</t>
  </si>
  <si>
    <t>bãi xe cty</t>
  </si>
  <si>
    <t>điện nước 5C</t>
  </si>
  <si>
    <t>y tế</t>
  </si>
  <si>
    <t>bằng bs nguyễn</t>
  </si>
  <si>
    <t>thuê xe công ty</t>
  </si>
  <si>
    <t>bh nv</t>
  </si>
  <si>
    <t>thuốc+kin chống ê</t>
  </si>
  <si>
    <t>10h găng tay</t>
  </si>
  <si>
    <t>dung dịch ngâm dụng cụ</t>
  </si>
  <si>
    <t>10th nước súc miệng kin</t>
  </si>
  <si>
    <t>10 ống MTA</t>
  </si>
  <si>
    <t>hàng implant t2+3+4</t>
  </si>
  <si>
    <t>Vật liệu tiêu hao T4</t>
  </si>
  <si>
    <t>chất gắn veenner</t>
  </si>
  <si>
    <t>phần mềm getfly</t>
  </si>
  <si>
    <t>50% còn lại phí làm web san</t>
  </si>
  <si>
    <t>lương cứng t5</t>
  </si>
  <si>
    <t>Lương KPI tháng 5</t>
  </si>
  <si>
    <t>2021.06</t>
  </si>
  <si>
    <t>cúng tết đoan ngọ</t>
  </si>
  <si>
    <t>đồng phục</t>
  </si>
  <si>
    <t>phí đăng kí giấy phép cty (còn 25tr)</t>
  </si>
  <si>
    <t>thanh toán mail @sandentist</t>
  </si>
  <si>
    <t>gia hạn hosting 2 năm sandentis.vn</t>
  </si>
  <si>
    <t>thuế gtgt thẻ cho cty</t>
  </si>
  <si>
    <t>grap giao giấy tờ</t>
  </si>
  <si>
    <t>qc san 3/6</t>
  </si>
  <si>
    <t>qc san 7/6</t>
  </si>
  <si>
    <t>qc san 17/6</t>
  </si>
  <si>
    <t>phí bãi xe T6</t>
  </si>
  <si>
    <t>tiền nhà vp t6,t7</t>
  </si>
  <si>
    <t>Bằng bs Linh</t>
  </si>
  <si>
    <t>bằng bs Nguyễn th6</t>
  </si>
  <si>
    <t>lương cứng t6</t>
  </si>
  <si>
    <t>Lương KPI tháng 6</t>
  </si>
  <si>
    <t>2021.07</t>
  </si>
  <si>
    <t>2021.08</t>
  </si>
  <si>
    <t>Phí duy trì tổng đài hotline 1 năm</t>
  </si>
  <si>
    <t>mạng t7 vp</t>
  </si>
  <si>
    <t>gian hạn 13 tên miền</t>
  </si>
  <si>
    <t>cước hotline</t>
  </si>
  <si>
    <t>điện nc 203</t>
  </si>
  <si>
    <t>bằng bs Nguyễn th7</t>
  </si>
  <si>
    <t>Lương cứng th7</t>
  </si>
  <si>
    <t>duy trì mail san</t>
  </si>
  <si>
    <t>mua đồ ăn gửi mùa dịch</t>
  </si>
  <si>
    <t>lương hỗ trợ mùa dịch</t>
  </si>
  <si>
    <t>2021.09</t>
  </si>
  <si>
    <t>tiền team building còn nợ t4</t>
  </si>
  <si>
    <t>7th mạng</t>
  </si>
  <si>
    <t>tt mail san</t>
  </si>
  <si>
    <t>lương hỗ trợ dịch</t>
  </si>
  <si>
    <t>2021.10</t>
  </si>
  <si>
    <t>cúng</t>
  </si>
  <si>
    <t>5th nc suối</t>
  </si>
  <si>
    <t>50h giấy</t>
  </si>
  <si>
    <t>20b gvs</t>
  </si>
  <si>
    <t>sữa, cf</t>
  </si>
  <si>
    <t>5b nc uống</t>
  </si>
  <si>
    <t>gia hạn crm admin San</t>
  </si>
  <si>
    <t>san hoan tiền kh kim hoàng</t>
  </si>
  <si>
    <t>gia hạn mail San</t>
  </si>
  <si>
    <t>áo bảo hộ</t>
  </si>
  <si>
    <t>hotline t5-t9</t>
  </si>
  <si>
    <t>50b test covid</t>
  </si>
  <si>
    <t>lavie vp</t>
  </si>
  <si>
    <t>mạng vp</t>
  </si>
  <si>
    <t>giặt ghế</t>
  </si>
  <si>
    <t>sửa máy xử lý nc thải</t>
  </si>
  <si>
    <t>tháo đồ lau dọn 203</t>
  </si>
  <si>
    <t>sữa lò hơi</t>
  </si>
  <si>
    <t>thùng lau nhà</t>
  </si>
  <si>
    <t>thc xịt chuột</t>
  </si>
  <si>
    <t>thùng giấy băng keo, xát khuẩn</t>
  </si>
  <si>
    <t>ráp lại giường 203</t>
  </si>
  <si>
    <t>tiền coog xe+dọn 203+đổ xà bần</t>
  </si>
  <si>
    <t>internet</t>
  </si>
  <si>
    <t>vp 38</t>
  </si>
  <si>
    <t>bhxh bs Linh</t>
  </si>
  <si>
    <t>6th kin</t>
  </si>
  <si>
    <t>gà cúng, hoa trái cây, ngựa cúng giấy tiền, thuốc ba số cbi ktruong lại</t>
  </si>
  <si>
    <t>hoa cúng</t>
  </si>
  <si>
    <t>hoa</t>
  </si>
  <si>
    <t>cúngm16</t>
  </si>
  <si>
    <t>trái cây san</t>
  </si>
  <si>
    <t>chè 1 tháng</t>
  </si>
  <si>
    <t>lau sàn, tẩy rửa</t>
  </si>
  <si>
    <t>5th suối</t>
  </si>
  <si>
    <t>1th sữa</t>
  </si>
  <si>
    <t>đèn cầy</t>
  </si>
  <si>
    <t>khăn lau đèn</t>
  </si>
  <si>
    <t>khăn kau ghế</t>
  </si>
  <si>
    <t>bịch</t>
  </si>
  <si>
    <t>sữa 1/2th</t>
  </si>
  <si>
    <t>sữa</t>
  </si>
  <si>
    <t>khăn lau</t>
  </si>
  <si>
    <t>túi zip đựng răng</t>
  </si>
  <si>
    <t>5kg bịch</t>
  </si>
  <si>
    <t>nbịch y tế</t>
  </si>
  <si>
    <t>đồ vs vp</t>
  </si>
  <si>
    <t>nước uống vp</t>
  </si>
  <si>
    <t>bịch đen</t>
  </si>
  <si>
    <t>Dphuc</t>
  </si>
  <si>
    <t>DP tv Na</t>
  </si>
  <si>
    <t>10 tăm nước</t>
  </si>
  <si>
    <t>hoàn phí cà thẻ cho khách Bé Năm</t>
  </si>
  <si>
    <t>50b bảo hộ, 50b test cv, 25h ktrang n95</t>
  </si>
  <si>
    <t>in name card</t>
  </si>
  <si>
    <t>test cv</t>
  </si>
  <si>
    <t>50b bảo hộ</t>
  </si>
  <si>
    <t>100 Bộ test cv</t>
  </si>
  <si>
    <t>ban chải điện</t>
  </si>
  <si>
    <t>mặt nạ</t>
  </si>
  <si>
    <t>100b test cv</t>
  </si>
  <si>
    <t>đồ bảo hộ và mạt nạ</t>
  </si>
  <si>
    <t>hotlibne</t>
  </si>
  <si>
    <t>Máy tăm nước</t>
  </si>
  <si>
    <t>Gia hạn hosting</t>
  </si>
  <si>
    <t>Chi p tân định</t>
  </si>
  <si>
    <t>hỗ trợ nhân viên dịch</t>
  </si>
  <si>
    <t>thưởng tiền nv</t>
  </si>
  <si>
    <t>chi sâm tặng a Phương</t>
  </si>
  <si>
    <t>Quà tặng đối tâc</t>
  </si>
  <si>
    <t>50b test cv</t>
  </si>
  <si>
    <t>rửa 2 máy lạnh</t>
  </si>
  <si>
    <t>pin</t>
  </si>
  <si>
    <t>chi phạt xe</t>
  </si>
  <si>
    <t>ktrang N95</t>
  </si>
  <si>
    <t>25b test cv</t>
  </si>
  <si>
    <t>sửa lò hấp</t>
  </si>
  <si>
    <t>mua giấy note</t>
  </si>
  <si>
    <t>vs máy lạnh vp</t>
  </si>
  <si>
    <t>Gia hạn web san</t>
  </si>
  <si>
    <t>Ck tk cty</t>
  </si>
  <si>
    <t>Nạp tk cty</t>
  </si>
  <si>
    <t>phí di dời máy xq</t>
  </si>
  <si>
    <t>Thi công trả phòng 203</t>
  </si>
  <si>
    <t>đèn cực tím</t>
  </si>
  <si>
    <t>thuế đổi tên cp cty</t>
  </si>
  <si>
    <t>Đồ bảo hộ</t>
  </si>
  <si>
    <t>vs máy lạnh</t>
  </si>
  <si>
    <t>Tiếp phường tân định</t>
  </si>
  <si>
    <t>cháo nước khách</t>
  </si>
  <si>
    <t>đồ ăn lkhachs</t>
  </si>
  <si>
    <t>qc</t>
  </si>
  <si>
    <t>mb 5c</t>
  </si>
  <si>
    <t>điện</t>
  </si>
  <si>
    <t>thuê vp</t>
  </si>
  <si>
    <t>bằng bs t11</t>
  </si>
  <si>
    <t>bằng bs t12</t>
  </si>
  <si>
    <t>implant</t>
  </si>
  <si>
    <t>kin chống ê</t>
  </si>
  <si>
    <t>Vật liệu tiêu hao t5</t>
  </si>
  <si>
    <t>Multi+cylinder</t>
  </si>
  <si>
    <t>lương cứng t11</t>
  </si>
  <si>
    <t>lương KPI t11</t>
  </si>
  <si>
    <t>máy xq tt done</t>
  </si>
  <si>
    <t>mua sim 0342 282828</t>
  </si>
  <si>
    <t>cúng trả lễ</t>
  </si>
  <si>
    <t>chè S</t>
  </si>
  <si>
    <t>đồ dụng cụ vs, tinh dầu, xà bông, thuốc xịt, cf, ly, đèn</t>
  </si>
  <si>
    <t>chỗi, bìa thư</t>
  </si>
  <si>
    <t>3b nước</t>
  </si>
  <si>
    <t>5th nc</t>
  </si>
  <si>
    <t>Đồng phục</t>
  </si>
  <si>
    <t>Áo thun cty</t>
  </si>
  <si>
    <t>Test nhanh cv</t>
  </si>
  <si>
    <t>100b test và 100 đồ bảo hộ</t>
  </si>
  <si>
    <t>thủ tục đổi giấy phép</t>
  </si>
  <si>
    <t>Chi nhậ thuế</t>
  </si>
  <si>
    <t>100b BH và 100b test</t>
  </si>
  <si>
    <t>phí trả góp 42680</t>
  </si>
  <si>
    <t>Test cv</t>
  </si>
  <si>
    <t>Phí dv bạn làm giấy phép nk san</t>
  </si>
  <si>
    <t>Thi công San tại Teennie</t>
  </si>
  <si>
    <t>phí trả góp 43105</t>
  </si>
  <si>
    <t>100b Test nhanh cv</t>
  </si>
  <si>
    <t>phí trả góp 10566</t>
  </si>
  <si>
    <t>ck tiền name card và in lời dặn dò</t>
  </si>
  <si>
    <t>Thẻ bảo hành</t>
  </si>
  <si>
    <t>6 tăm nước</t>
  </si>
  <si>
    <t>đãi trà sữa NV</t>
  </si>
  <si>
    <t>bảo trì camera</t>
  </si>
  <si>
    <t>Chi cf phó phòng y tế q1</t>
  </si>
  <si>
    <t>mua nước nv</t>
  </si>
  <si>
    <t>Mực in vp</t>
  </si>
  <si>
    <t>Dán decal san ở teennie</t>
  </si>
  <si>
    <t>Phí lấy bằng thương hiệu San</t>
  </si>
  <si>
    <t>6 tấm decal sốc phản vệ</t>
  </si>
  <si>
    <t>Phần mềm khai bhxh</t>
  </si>
  <si>
    <t>Cf với kh</t>
  </si>
  <si>
    <t>Xe chuyển đồ, Mua đồ ăn cho nhân viên tăng ca, thùng giấy băng keo, vải đỏ ông địa, kt lắp và tháo máy cvr</t>
  </si>
  <si>
    <t>Cúng chuyển bàn thờ</t>
  </si>
  <si>
    <t>thi công gỡ lắp máy tính, camera san qua teenie</t>
  </si>
  <si>
    <t>khung ảnh kol</t>
  </si>
  <si>
    <t>khay để đồ lt, bịch đen, móc dán, khăn, sào đồ, bỏ rác</t>
  </si>
  <si>
    <t>thuê giàn giáo dán lại biển hiệu san</t>
  </si>
  <si>
    <t>gia hạn pancake</t>
  </si>
  <si>
    <t>Dán decal bản hiệu</t>
  </si>
  <si>
    <t>Phí in decal, dời mordem wf, công chứng</t>
  </si>
  <si>
    <t>SÚc miệng cho khacha</t>
  </si>
  <si>
    <t>Phí in hình</t>
  </si>
  <si>
    <t>Mua đinh</t>
  </si>
  <si>
    <t>kệ giày</t>
  </si>
  <si>
    <t>kéo băng keo</t>
  </si>
  <si>
    <t>chìa khóa</t>
  </si>
  <si>
    <t>tiền công sửa máy bơm</t>
  </si>
  <si>
    <t>ổ khóa</t>
  </si>
  <si>
    <t>Dịch vụ hd điện tử</t>
  </si>
  <si>
    <t>phí ship hồ sơ</t>
  </si>
  <si>
    <t>lắp đèn pccc</t>
  </si>
  <si>
    <t>Phí chụp hình demo</t>
  </si>
  <si>
    <t>bút xóa</t>
  </si>
  <si>
    <t>hotline nt</t>
  </si>
  <si>
    <t>Sửa len, body sony, body nikon</t>
  </si>
  <si>
    <t>Mua khung ảnh và in ảnh</t>
  </si>
  <si>
    <t>cơm khyachs</t>
  </si>
  <si>
    <t>cơm grap khách</t>
  </si>
  <si>
    <t>Grap sim</t>
  </si>
  <si>
    <t>grap,cơm khách</t>
  </si>
  <si>
    <t>xăng xe cty</t>
  </si>
  <si>
    <t>thuốc cháo khách</t>
  </si>
  <si>
    <t>xăng xe, khách sạn, phí cao tốc, phí ăn uống đưa đón khách Vân Ánh</t>
  </si>
  <si>
    <t>MKT</t>
  </si>
  <si>
    <t>Internet vp</t>
  </si>
  <si>
    <t>internet vp</t>
  </si>
  <si>
    <t>wiffi</t>
  </si>
  <si>
    <t>Internet 5c</t>
  </si>
  <si>
    <t>tiền nhà 5c</t>
  </si>
  <si>
    <t>Điện 5c</t>
  </si>
  <si>
    <t>bh nhân viên</t>
  </si>
  <si>
    <t>quỹ thưởng T11+T12</t>
  </si>
  <si>
    <t>Xương và mang xương t4-t10</t>
  </si>
  <si>
    <t>Implant t11</t>
  </si>
  <si>
    <t>Thc chữa tuỷ, bộ chất gắn VN , thuốc sốt, nước truyền</t>
  </si>
  <si>
    <t>vật liệu tiêu hao Thanh Ngọc T11</t>
  </si>
  <si>
    <t>Két sắt</t>
  </si>
  <si>
    <t>4 bộ đàm</t>
  </si>
  <si>
    <t>bộ đàm</t>
  </si>
  <si>
    <t>kệ inox phòng vô trùng</t>
  </si>
  <si>
    <t>2 quạt hơi nước</t>
  </si>
  <si>
    <t>mua máy bơm</t>
  </si>
  <si>
    <t>tủ chống ẩm đựng máy ảnh</t>
  </si>
  <si>
    <t>Lương cứng t12</t>
  </si>
  <si>
    <t>Lương KPI t12</t>
  </si>
  <si>
    <t>2022.01</t>
  </si>
  <si>
    <t>10th</t>
  </si>
  <si>
    <t>5b</t>
  </si>
  <si>
    <t>đồ dụng cụ vs, tinh dầu, xà bông, thuốc xịt, cf, ly, đèn, bịch rác, giấy vs...</t>
  </si>
  <si>
    <t>khăn lau kính</t>
  </si>
  <si>
    <t>thảm chùi chân</t>
  </si>
  <si>
    <t>đèn tinh dầu</t>
  </si>
  <si>
    <t>đền đốt</t>
  </si>
  <si>
    <t>đồ dụng cụ vs, tinh dầu, xà bông, thuốc xịt, cf, ly, đèn, bịch rác, giấy vs... T2/22</t>
  </si>
  <si>
    <t>phí trả góp 43933</t>
  </si>
  <si>
    <t>phí trả góp 28207</t>
  </si>
  <si>
    <t>phí trả góp 34177</t>
  </si>
  <si>
    <t>100b BH</t>
  </si>
  <si>
    <t>18 chỉ vàng tặng NV tết+ thưởng tết</t>
  </si>
  <si>
    <t>200b test</t>
  </si>
  <si>
    <t>thuốc khách</t>
  </si>
  <si>
    <t>200b bh</t>
  </si>
  <si>
    <t>100b test</t>
  </si>
  <si>
    <t>Quà tết đói tác</t>
  </si>
  <si>
    <t>phí trả góp 2527</t>
  </si>
  <si>
    <t>Host mail</t>
  </si>
  <si>
    <t>Tất niên thầy tường</t>
  </si>
  <si>
    <t>bảng số nhà</t>
  </si>
  <si>
    <t>chi rác y tế 1 nam</t>
  </si>
  <si>
    <t>thuế quí 1+môn bài 2022 tk acb</t>
  </si>
  <si>
    <t>tiền ăn, grap, cầu đường chở aq</t>
  </si>
  <si>
    <t>cháo</t>
  </si>
  <si>
    <t>chở sếp</t>
  </si>
  <si>
    <t>tiếp khách</t>
  </si>
  <si>
    <t>61A</t>
  </si>
  <si>
    <t>vp T1.T2/22</t>
  </si>
  <si>
    <t>Điện t12 5c</t>
  </si>
  <si>
    <t>wf vp</t>
  </si>
  <si>
    <t>wf san</t>
  </si>
  <si>
    <t>bh</t>
  </si>
  <si>
    <t>xương và màn</t>
  </si>
  <si>
    <t>hàng implant t12/21</t>
  </si>
  <si>
    <t>bo mta</t>
  </si>
  <si>
    <t>Thanh ngọc t12</t>
  </si>
  <si>
    <t>2022.02</t>
  </si>
  <si>
    <t>cúng thần tài</t>
  </si>
  <si>
    <t>chè</t>
  </si>
  <si>
    <t>chè 22 23</t>
  </si>
  <si>
    <t>chè 27.28</t>
  </si>
  <si>
    <t>xà bông+giặt thảm chân</t>
  </si>
  <si>
    <t>lì xì lấy rác</t>
  </si>
  <si>
    <t>1th giấy hộp</t>
  </si>
  <si>
    <t>mua đồ làm vs</t>
  </si>
  <si>
    <t>ổ điện</t>
  </si>
  <si>
    <t>3th nước</t>
  </si>
  <si>
    <t>bịch đen,xịt phòng, vệ sinh, nến đốt, giấy</t>
  </si>
  <si>
    <t>Đồng phục tạp vụ và áo blouse bs</t>
  </si>
  <si>
    <t>Áo team</t>
  </si>
  <si>
    <t>ck hh kh thanh mai (bs Công)</t>
  </si>
  <si>
    <t>Mua pk chụp hình</t>
  </si>
  <si>
    <t>Quà tặng đối tác</t>
  </si>
  <si>
    <t>Dọn dẹp sau thi công</t>
  </si>
  <si>
    <t>in hs san</t>
  </si>
  <si>
    <t>7 máy tăm nước</t>
  </si>
  <si>
    <t>cp in voucher</t>
  </si>
  <si>
    <t>cọc test bình giữ nhiệt San</t>
  </si>
  <si>
    <t>cờ</t>
  </si>
  <si>
    <t>2b nước</t>
  </si>
  <si>
    <t>wf</t>
  </si>
  <si>
    <t>342 đ</t>
  </si>
  <si>
    <t>hotmail san</t>
  </si>
  <si>
    <t>nước vp</t>
  </si>
  <si>
    <t>bàn trà</t>
  </si>
  <si>
    <t>Thi công vp</t>
  </si>
  <si>
    <t>dây cắm loa</t>
  </si>
  <si>
    <t>giặt thảm</t>
  </si>
  <si>
    <t>súng sơn chơi team</t>
  </si>
  <si>
    <t>điện 61A</t>
  </si>
  <si>
    <t>nước pk</t>
  </si>
  <si>
    <t>điện vp 38</t>
  </si>
  <si>
    <t>Đô thị</t>
  </si>
  <si>
    <t>lương bs</t>
  </si>
  <si>
    <t>% bs</t>
  </si>
  <si>
    <t>mũi đốt nướu</t>
  </si>
  <si>
    <t>xương màn ip</t>
  </si>
  <si>
    <t>5th kin</t>
  </si>
  <si>
    <t>3h thuốc</t>
  </si>
  <si>
    <t>máy nội nha</t>
  </si>
  <si>
    <t>thanh ngọc t1</t>
  </si>
  <si>
    <t>Hàng implant t1/22</t>
  </si>
  <si>
    <t>Mua ghé giám đốc</t>
  </si>
  <si>
    <t>2022.03</t>
  </si>
  <si>
    <t>Lương cứng t3</t>
  </si>
  <si>
    <t>lương  KPI t3</t>
  </si>
  <si>
    <t>1056c suối</t>
  </si>
  <si>
    <t>giăt thảm</t>
  </si>
  <si>
    <t>móc dán tường</t>
  </si>
  <si>
    <t>búa đóng tranh</t>
  </si>
  <si>
    <t>mứt gừng</t>
  </si>
  <si>
    <t>sáp thơm</t>
  </si>
  <si>
    <t>20 tấm che xe máy</t>
  </si>
  <si>
    <t>kim chích</t>
  </si>
  <si>
    <t>bông lau nhà</t>
  </si>
  <si>
    <t>mua dho l4</t>
  </si>
  <si>
    <t>4b vest nam</t>
  </si>
  <si>
    <t>4b vest lễ taan</t>
  </si>
  <si>
    <t>VAT</t>
  </si>
  <si>
    <t>Vhosst</t>
  </si>
  <si>
    <t>46407 trả góp</t>
  </si>
  <si>
    <t>200 đồ bảo hộ</t>
  </si>
  <si>
    <t>sam tặng bs</t>
  </si>
  <si>
    <t>Gia hạn SLL</t>
  </si>
  <si>
    <t>chi tiền hashtag</t>
  </si>
  <si>
    <t>mẫu test bình lần 2</t>
  </si>
  <si>
    <t>hotline san nt</t>
  </si>
  <si>
    <t>bình giữ nhiệt đợt 1</t>
  </si>
  <si>
    <t>phí trả góp 46963</t>
  </si>
  <si>
    <t>hotline S</t>
  </si>
  <si>
    <t>Trang trí cây lì xì</t>
  </si>
  <si>
    <t>đồ bảo hộ</t>
  </si>
  <si>
    <t>bình giữ nhiệt đợt 2</t>
  </si>
  <si>
    <t>Phí trả góp 47656</t>
  </si>
  <si>
    <t>Làm tiktok</t>
  </si>
  <si>
    <t>team buiding nv lâu năm</t>
  </si>
  <si>
    <t>3 con dấu voucher</t>
  </si>
  <si>
    <t>cọc túi giấy</t>
  </si>
  <si>
    <t>Túi giấy</t>
  </si>
  <si>
    <t>in giấy</t>
  </si>
  <si>
    <t>in bao thư san</t>
  </si>
  <si>
    <t>mua tranh</t>
  </si>
  <si>
    <t>usb remove tv</t>
  </si>
  <si>
    <t>thi công vp done</t>
  </si>
  <si>
    <t>vpp</t>
  </si>
  <si>
    <t>in 6 tấm forrmex</t>
  </si>
  <si>
    <t>thẻ 64gb</t>
  </si>
  <si>
    <t>dây phát nhạc</t>
  </si>
  <si>
    <t>nv nữ 8/3</t>
  </si>
  <si>
    <t>son cho khách chụp hình</t>
  </si>
  <si>
    <t>đèn tủ LT</t>
  </si>
  <si>
    <t>mua bánh kem+trái cây 8/3</t>
  </si>
  <si>
    <t>trang trí cây lì xì pk</t>
  </si>
  <si>
    <t>in sổ khám</t>
  </si>
  <si>
    <t>Tang ng nhà nv</t>
  </si>
  <si>
    <t>sữa máy in</t>
  </si>
  <si>
    <t>sửa máy lạnh l7</t>
  </si>
  <si>
    <t>nước họp</t>
  </si>
  <si>
    <t>Mua bong viếng tang</t>
  </si>
  <si>
    <t>Phí lắp máy chụp pano</t>
  </si>
  <si>
    <t>pccc</t>
  </si>
  <si>
    <t>bảng phòng họp</t>
  </si>
  <si>
    <t>GRAP</t>
  </si>
  <si>
    <t>chao</t>
  </si>
  <si>
    <t>grap sp</t>
  </si>
  <si>
    <t>2th nhà vp</t>
  </si>
  <si>
    <t>nhà 61A</t>
  </si>
  <si>
    <t>Nước pk</t>
  </si>
  <si>
    <t>Điện vp</t>
  </si>
  <si>
    <t>quỹ thưởng t3</t>
  </si>
  <si>
    <t>Tay khoan</t>
  </si>
  <si>
    <t>chất gắn</t>
  </si>
  <si>
    <t>Thanh ngọc t2</t>
  </si>
  <si>
    <t>4 tay khoan</t>
  </si>
  <si>
    <t>1 máy 1 len</t>
  </si>
  <si>
    <t>2022.04</t>
  </si>
  <si>
    <t>thưởng</t>
  </si>
  <si>
    <t>lương KPI t4</t>
  </si>
  <si>
    <t>bông trái cây</t>
  </si>
  <si>
    <t>chè T4</t>
  </si>
  <si>
    <t>mua đồ tạp vụ hàng tháng</t>
  </si>
  <si>
    <t>quầy tpv</t>
  </si>
  <si>
    <t>thùng giấy hộp</t>
  </si>
  <si>
    <t>50 cây giấy cuộn</t>
  </si>
  <si>
    <t>10c đèn đốt tinh dầu</t>
  </si>
  <si>
    <t>nc giặt</t>
  </si>
  <si>
    <t>1th suối</t>
  </si>
  <si>
    <t>9c áo+in cho bv+media</t>
  </si>
  <si>
    <t>In voucher</t>
  </si>
  <si>
    <t>đồ bh</t>
  </si>
  <si>
    <t>giấy in pano</t>
  </si>
  <si>
    <t>Chụp ảnh bình giữ nhiệt</t>
  </si>
  <si>
    <t>mail san</t>
  </si>
  <si>
    <t>Phí trả góp 46599</t>
  </si>
  <si>
    <t>Mua 1office</t>
  </si>
  <si>
    <t>24 mtn</t>
  </si>
  <si>
    <t>Thuê xe cty 1/2 tháng</t>
  </si>
  <si>
    <t>chi tiền khách gth</t>
  </si>
  <si>
    <t>bàn chải điện</t>
  </si>
  <si>
    <t>in vouvher</t>
  </si>
  <si>
    <t>standeee</t>
  </si>
  <si>
    <t>Phí xét nghiệm máu 2021</t>
  </si>
  <si>
    <t>Thay bảng qc</t>
  </si>
  <si>
    <t>đầu bàn chải 20c</t>
  </si>
  <si>
    <t>tăm nước</t>
  </si>
  <si>
    <t>sữa thang máy</t>
  </si>
  <si>
    <t>mua thước đo bs</t>
  </si>
  <si>
    <t>in 5 BBG</t>
  </si>
  <si>
    <t>giặt đồ bs</t>
  </si>
  <si>
    <t>đk IP tĩnh HĐ sgh846498</t>
  </si>
  <si>
    <t>mua bóng đèn pk</t>
  </si>
  <si>
    <t>Sữa chữa phòng họp</t>
  </si>
  <si>
    <t>lắp van chỉnh hơi sương tay khoan</t>
  </si>
  <si>
    <t>sửa ống nước</t>
  </si>
  <si>
    <t>dây cắm</t>
  </si>
  <si>
    <t>cf+ăn trưa học</t>
  </si>
  <si>
    <t>ăn tối cty</t>
  </si>
  <si>
    <t>phí vận chuyển ghế đào tạo</t>
  </si>
  <si>
    <t>mua nước ngày đòa tạo</t>
  </si>
  <si>
    <t>thuê nàm chiếu máy chiếu</t>
  </si>
  <si>
    <t>mua bánh+ tráng miệng đào tạo</t>
  </si>
  <si>
    <t>dụng cụ đào tạo</t>
  </si>
  <si>
    <t>bia dào tạo</t>
  </si>
  <si>
    <t>Khoá đào tạo a Tường</t>
  </si>
  <si>
    <t>sửa máy lạnh L5</t>
  </si>
  <si>
    <t>mua bìa lỗ</t>
  </si>
  <si>
    <t>remove cửa cuốn</t>
  </si>
  <si>
    <t>cắt kiếng sửa máy lạnh</t>
  </si>
  <si>
    <t>hotline nt San</t>
  </si>
  <si>
    <t>Tiếp khacha</t>
  </si>
  <si>
    <t>quạt gió</t>
  </si>
  <si>
    <t>bàn để máy tinh dầu</t>
  </si>
  <si>
    <t>nc hoa xe cty</t>
  </si>
  <si>
    <t>cắt kiếng</t>
  </si>
  <si>
    <t>giặt áo bs T4</t>
  </si>
  <si>
    <t>mút bọc hàm mâu</t>
  </si>
  <si>
    <t>grao</t>
  </si>
  <si>
    <t>cơm</t>
  </si>
  <si>
    <t>phí xe cty</t>
  </si>
  <si>
    <t>cp ship hàng</t>
  </si>
  <si>
    <t>vận chuyển bàn vp qua L7</t>
  </si>
  <si>
    <t>mkt</t>
  </si>
  <si>
    <t>Bh t3</t>
  </si>
  <si>
    <t>Điện 61A</t>
  </si>
  <si>
    <t>wf pk</t>
  </si>
  <si>
    <t>bh t4</t>
  </si>
  <si>
    <t>chi y tế T3</t>
  </si>
  <si>
    <t>chi y tế T4</t>
  </si>
  <si>
    <t>nước 61A</t>
  </si>
  <si>
    <t>bằng bs Huân T3+T4</t>
  </si>
  <si>
    <t>vật liệu cao su</t>
  </si>
  <si>
    <t>Vật liệu lamf răng tạm</t>
  </si>
  <si>
    <t>Công nợ TN t3</t>
  </si>
  <si>
    <t>công nợ Implant T2+T3</t>
  </si>
  <si>
    <t>Ghế đào tạo</t>
  </si>
  <si>
    <t>2022.05</t>
  </si>
  <si>
    <t>lương KPI t5</t>
  </si>
  <si>
    <t>cp cúng</t>
  </si>
  <si>
    <t>chi cúng thầy bàn thờ</t>
  </si>
  <si>
    <t>nước suối</t>
  </si>
  <si>
    <t>mua viên thả bồn cầu</t>
  </si>
  <si>
    <t>2 thùng giấy hộp</t>
  </si>
  <si>
    <t>mua đồ sửa toilet</t>
  </si>
  <si>
    <t>5 bình nước</t>
  </si>
  <si>
    <t>mua đồ tạp vụ San</t>
  </si>
  <si>
    <t>Nước thùng</t>
  </si>
  <si>
    <t>giấy hộp, giấy cuộn,giấy vs</t>
  </si>
  <si>
    <t>mua sữa khách</t>
  </si>
  <si>
    <t>đồng phục p,chuyen môn</t>
  </si>
  <si>
    <t>dép đồng phục</t>
  </si>
  <si>
    <t>đồng phục san</t>
  </si>
  <si>
    <t>tăm nước San</t>
  </si>
  <si>
    <t>chi tiền khám c Vân Ánh</t>
  </si>
  <si>
    <t>chi hoa hồng gth của KH 46871</t>
  </si>
  <si>
    <t>20TN</t>
  </si>
  <si>
    <t>chi hoa hồng gth của KH 51817</t>
  </si>
  <si>
    <t>chi hoa hồng gth của KH 32455</t>
  </si>
  <si>
    <t>chi hoa hồng gth của KH 51668</t>
  </si>
  <si>
    <t>chi hoa hồng gth của KH 51819</t>
  </si>
  <si>
    <t>CRM TT L1</t>
  </si>
  <si>
    <t>son cho khách sd</t>
  </si>
  <si>
    <t>son cho khách</t>
  </si>
  <si>
    <t>tiền đào tạo còn nợ lại T4</t>
  </si>
  <si>
    <t>vé xem phim cho nv</t>
  </si>
  <si>
    <t>ăn trưa nv</t>
  </si>
  <si>
    <t>in hồ sơ bệnh án San</t>
  </si>
  <si>
    <t>ăn trưa khách</t>
  </si>
  <si>
    <t>hoa tang đối tác</t>
  </si>
  <si>
    <t>sữa nvs nk</t>
  </si>
  <si>
    <t>card visit</t>
  </si>
  <si>
    <t>diệt mối</t>
  </si>
  <si>
    <t>bóng đèn nvs</t>
  </si>
  <si>
    <t>Bảo trị thiết bị</t>
  </si>
  <si>
    <t>Mua bánh nv</t>
  </si>
  <si>
    <t>công chở lắp bình nóng lạnh+mua dậy nẹp</t>
  </si>
  <si>
    <t>Đi ăn nv</t>
  </si>
  <si>
    <t>Dán kính chống nắng</t>
  </si>
  <si>
    <t>thùng rác</t>
  </si>
  <si>
    <t>gương khách</t>
  </si>
  <si>
    <t>mời thầy cơm trưa</t>
  </si>
  <si>
    <t>thảm xe hơi</t>
  </si>
  <si>
    <t>kệ treo nvs</t>
  </si>
  <si>
    <t>hộp đựng dây điện</t>
  </si>
  <si>
    <t>khăn lau đèn dùng 1L</t>
  </si>
  <si>
    <t>vách chia ngăn tủ</t>
  </si>
  <si>
    <t>dép mẫu pk</t>
  </si>
  <si>
    <t>cọc in 10000 bao thư San</t>
  </si>
  <si>
    <t>nạp dt hỏi dò giá</t>
  </si>
  <si>
    <t>thưởng nóng nv</t>
  </si>
  <si>
    <t>sữa bàn thờ</t>
  </si>
  <si>
    <t>viên thả bồn cầu</t>
  </si>
  <si>
    <t>xăng xe cầu đường</t>
  </si>
  <si>
    <t>Grab</t>
  </si>
  <si>
    <t>grab</t>
  </si>
  <si>
    <t>bãi xe tháng</t>
  </si>
  <si>
    <t>tiền xăng</t>
  </si>
  <si>
    <t>Grap</t>
  </si>
  <si>
    <t>phí ship áo</t>
  </si>
  <si>
    <t>bằng bs Huân</t>
  </si>
  <si>
    <t>Thuê vp</t>
  </si>
  <si>
    <t>bảo hiểm T5</t>
  </si>
  <si>
    <t>quỹ thưởng</t>
  </si>
  <si>
    <t>vật liệu</t>
  </si>
  <si>
    <t>Implant a Mẫn</t>
  </si>
  <si>
    <t>vật liệu san</t>
  </si>
  <si>
    <t>mua chốt sợi</t>
  </si>
  <si>
    <t>công nợ Thanh Ngọc t4</t>
  </si>
  <si>
    <t>Chất lấy dấu</t>
  </si>
  <si>
    <t>công nợ implant T4</t>
  </si>
  <si>
    <t>2b đàm</t>
  </si>
  <si>
    <t>tủ 5 kệ</t>
  </si>
  <si>
    <t>mua sim 0978282828 (380tr) TT L1</t>
  </si>
  <si>
    <t>2022.06</t>
  </si>
  <si>
    <t>mua đồ cúng bàn thờ</t>
  </si>
  <si>
    <t>Cúng bàn thờ pk</t>
  </si>
  <si>
    <t>chè 1 th</t>
  </si>
  <si>
    <t>nước ngọt trưng bàn thờ ông địa</t>
  </si>
  <si>
    <t>chi cúng</t>
  </si>
  <si>
    <t>hoa trái cây vp</t>
  </si>
  <si>
    <t>nước suối nhí</t>
  </si>
  <si>
    <t>1 thùng sữa</t>
  </si>
  <si>
    <t>đồ tạp vụ San</t>
  </si>
  <si>
    <t>2th giấy hộp+30 cuộn vs lớn nhỏ</t>
  </si>
  <si>
    <t>nước rửa tay, xịt khuẩn</t>
  </si>
  <si>
    <t>dép LT</t>
  </si>
  <si>
    <t>dép tv nam</t>
  </si>
  <si>
    <t>62 bàn chải điện</t>
  </si>
  <si>
    <t>phí gth 52191 (Minh)</t>
  </si>
  <si>
    <t>phí gth 52190 (THU)</t>
  </si>
  <si>
    <t>hotline nt của San</t>
  </si>
  <si>
    <t>phí trả góp 51452 (bs Tú)</t>
  </si>
  <si>
    <t>phí hoa hồng 52859</t>
  </si>
  <si>
    <t>phí hoa hồng 40825 (Công)</t>
  </si>
  <si>
    <t>chi hh 52870 (Tú)</t>
  </si>
  <si>
    <t>máy tăm nước 21c</t>
  </si>
  <si>
    <t>thưởng nóng nhân viên</t>
  </si>
  <si>
    <t>CRM TT L2</t>
  </si>
  <si>
    <t>Thưởng nóng nv</t>
  </si>
  <si>
    <t>thay pin lap pt</t>
  </si>
  <si>
    <t>Tiếp khách ăn trưa</t>
  </si>
  <si>
    <t>sửa toilet</t>
  </si>
  <si>
    <t>vệ sinh ghế pk</t>
  </si>
  <si>
    <t>xe đẩy máy cận chóp</t>
  </si>
  <si>
    <t>sửa điện</t>
  </si>
  <si>
    <t>thiết kế vp mới</t>
  </si>
  <si>
    <t>Tiền sim 3G</t>
  </si>
  <si>
    <t>Bình giữ nhiệt</t>
  </si>
  <si>
    <t>thuế thẻ cá nhân acb</t>
  </si>
  <si>
    <t>10000 bao thư San</t>
  </si>
  <si>
    <t>mua vợt muỗi</t>
  </si>
  <si>
    <t>đồ bọc máy hút mini</t>
  </si>
  <si>
    <t>tủ đồ bs</t>
  </si>
  <si>
    <t>sửa đèn toilet</t>
  </si>
  <si>
    <t>ăn tối BOD</t>
  </si>
  <si>
    <t>sửa bồn labo</t>
  </si>
  <si>
    <t>nâng câp wf L2</t>
  </si>
  <si>
    <t>đầy tháng con NV</t>
  </si>
  <si>
    <t>Set up vp</t>
  </si>
  <si>
    <t>mua đồ cúng cho VP + chi phí ăn uống vp</t>
  </si>
  <si>
    <t>gia hạn tên miền</t>
  </si>
  <si>
    <t>giấy in phim pano</t>
  </si>
  <si>
    <t>xe đẩy máy imp</t>
  </si>
  <si>
    <t>Sửa cửa cuốn</t>
  </si>
  <si>
    <t>tiền bãi xe</t>
  </si>
  <si>
    <t>cp giao mẫu, giao tài liệu...</t>
  </si>
  <si>
    <t>nước khách</t>
  </si>
  <si>
    <t>phí ship vật liệu</t>
  </si>
  <si>
    <t>phí grap tài liệu</t>
  </si>
  <si>
    <t>Thuê xe cty</t>
  </si>
  <si>
    <t>wf telesale</t>
  </si>
  <si>
    <t>điện 61A t5</t>
  </si>
  <si>
    <t>BHXH T6</t>
  </si>
  <si>
    <t>quỹ thưởng tháng</t>
  </si>
  <si>
    <t>vật tư</t>
  </si>
  <si>
    <t>thuốc chữa tủy</t>
  </si>
  <si>
    <t>30% hd mới với hãng dentium</t>
  </si>
  <si>
    <t>lấy metrogyl</t>
  </si>
  <si>
    <t>Thanh Ngọc T5</t>
  </si>
  <si>
    <t>vật tư san</t>
  </si>
  <si>
    <t>công nợ imp Việt Đăng hd cũ Tháng 5</t>
  </si>
  <si>
    <t>Thanh Ngọc T6</t>
  </si>
  <si>
    <t>Mua cóc thần tài</t>
  </si>
  <si>
    <t>MUa tấm liễn</t>
  </si>
  <si>
    <t>Cọc 2th vp Trần Khánh Dư</t>
  </si>
  <si>
    <t>Thiềm thừ</t>
  </si>
  <si>
    <t>mua bàn ăn inox</t>
  </si>
  <si>
    <t>lab 3S</t>
  </si>
  <si>
    <t>lab sứ+implant</t>
  </si>
  <si>
    <t>lương KPI t6</t>
  </si>
  <si>
    <t>2022.07</t>
  </si>
  <si>
    <t>lương cứng t7</t>
  </si>
  <si>
    <t>lương KPI t7</t>
  </si>
  <si>
    <t>thun côt tóc cho khách + ổ điện</t>
  </si>
  <si>
    <t>xịt côn trùng</t>
  </si>
  <si>
    <t>giấy hộp+giấy cuộn</t>
  </si>
  <si>
    <t>đồ tạp vụ</t>
  </si>
  <si>
    <t>xà bông rửa tay</t>
  </si>
  <si>
    <t>phí ship áo thun in+in áo media</t>
  </si>
  <si>
    <t>mua dép dphuc pt Tiên+thùy anh</t>
  </si>
  <si>
    <t>hotline nt san</t>
  </si>
  <si>
    <t>chứng chỉ pccc 10ng</t>
  </si>
  <si>
    <t>CRM TT L3</t>
  </si>
  <si>
    <t>Chi pccc</t>
  </si>
  <si>
    <t>Gia hạn tên miền</t>
  </si>
  <si>
    <t>Phí trả góp Nguyễn Thị Hoa Mai - 53165 (bs Minh)</t>
  </si>
  <si>
    <t>21 máy TN</t>
  </si>
  <si>
    <t>Hh khacha - bs Minh - Bảo 53078</t>
  </si>
  <si>
    <t>thưởng nóng trưởng phòng MKT</t>
  </si>
  <si>
    <t>phí cà thẻ T7</t>
  </si>
  <si>
    <t>gắn kính L5</t>
  </si>
  <si>
    <t>giặt đồ cho khách</t>
  </si>
  <si>
    <t>nạp sim 4G</t>
  </si>
  <si>
    <t>mua tủ đựng tài liệu</t>
  </si>
  <si>
    <t>Chi kiểm tra y tế</t>
  </si>
  <si>
    <t>trà sữa nv</t>
  </si>
  <si>
    <t>in bệnh án</t>
  </si>
  <si>
    <t>mua pin</t>
  </si>
  <si>
    <t>giấy A4</t>
  </si>
  <si>
    <t>thưởng dt NV (Lâm)</t>
  </si>
  <si>
    <t>khóa đào tại PLC</t>
  </si>
  <si>
    <t>Sửa tay khoan</t>
  </si>
  <si>
    <t>thuê ghế học</t>
  </si>
  <si>
    <t>ăn trưa tập huấn</t>
  </si>
  <si>
    <t>thuêế San quý 2/2022</t>
  </si>
  <si>
    <t>thay đầu báo khói</t>
  </si>
  <si>
    <t>tiền rác</t>
  </si>
  <si>
    <t>in sổ khám bệnh</t>
  </si>
  <si>
    <t>thay mực máy in</t>
  </si>
  <si>
    <t>hotline san</t>
  </si>
  <si>
    <t>thay mực in pk</t>
  </si>
  <si>
    <t>phí dán decal</t>
  </si>
  <si>
    <t>mua dù</t>
  </si>
  <si>
    <t>mua 5 bút lông bảng trắng</t>
  </si>
  <si>
    <t>Ck ủng hộ xây cầu</t>
  </si>
  <si>
    <t>chăn cho khách</t>
  </si>
  <si>
    <t>grab xn máu</t>
  </si>
  <si>
    <t>phí gửi hd PLC</t>
  </si>
  <si>
    <t>grab quà tặng</t>
  </si>
  <si>
    <t>Thuê xe cty tới 15/08 (1,5th)</t>
  </si>
  <si>
    <t>BHXH T7</t>
  </si>
  <si>
    <t>thuê vp T7</t>
  </si>
  <si>
    <t>Abument traument</t>
  </si>
  <si>
    <t>bổ sung dụng cụ vật liệu còn thiếu</t>
  </si>
  <si>
    <t>hàng lẻ inplant Den hãng</t>
  </si>
  <si>
    <t>hd T7-22/1 Den hãng</t>
  </si>
  <si>
    <t>Thanh ngọc T7</t>
  </si>
  <si>
    <t>Hotline 8+ (2c)</t>
  </si>
  <si>
    <t>0978 282828 - L3 (380tr)</t>
  </si>
  <si>
    <t>2022.08</t>
  </si>
  <si>
    <t>cúng vp</t>
  </si>
  <si>
    <t>Cúng heo quay</t>
  </si>
  <si>
    <t>đồ cúng</t>
  </si>
  <si>
    <t>gửi thầy cúng</t>
  </si>
  <si>
    <t>chè T8</t>
  </si>
  <si>
    <t>nc bình</t>
  </si>
  <si>
    <t>20th nước</t>
  </si>
  <si>
    <t>mua đồ tạp vụ</t>
  </si>
  <si>
    <t>3c nc rửa tay</t>
  </si>
  <si>
    <t>mua sữa</t>
  </si>
  <si>
    <t>giấy cuộn</t>
  </si>
  <si>
    <t>mức gừng</t>
  </si>
  <si>
    <t>nước phòng họp</t>
  </si>
  <si>
    <t>giầy pt nam</t>
  </si>
  <si>
    <t>mua dphuc tạm pt nam</t>
  </si>
  <si>
    <t>phí trả góp 53018 BS TÚ</t>
  </si>
  <si>
    <t>CRM TT L4</t>
  </si>
  <si>
    <t>Phí trả góp 33299 BS CÔNG</t>
  </si>
  <si>
    <t>Hh khách 53280 BS TÚ</t>
  </si>
  <si>
    <t>Nạp dt nt</t>
  </si>
  <si>
    <t>65 BCĐ + 21 MTN</t>
  </si>
  <si>
    <t>phí trả góp 53292 BS THU</t>
  </si>
  <si>
    <t>phí trả góp 53381 BS MINH</t>
  </si>
  <si>
    <t>sửa van nước</t>
  </si>
  <si>
    <t>khoá học telesale</t>
  </si>
  <si>
    <t>mua bộ đàm</t>
  </si>
  <si>
    <t>mua đất trồng cây</t>
  </si>
  <si>
    <t>Tiếp khách a Khôi+CA</t>
  </si>
  <si>
    <t>đất thuốc trồng cây</t>
  </si>
  <si>
    <t>gia hạn mail hàng tháng</t>
  </si>
  <si>
    <t>liên hoan</t>
  </si>
  <si>
    <t>giặt chăn khách</t>
  </si>
  <si>
    <t>mực máy in</t>
  </si>
  <si>
    <t>túi đựng mẫu</t>
  </si>
  <si>
    <t>sửa máy hút</t>
  </si>
  <si>
    <t>chi phí in bảng bảo giá</t>
  </si>
  <si>
    <t>keo dính chuột</t>
  </si>
  <si>
    <t>in bảng giá</t>
  </si>
  <si>
    <t>mua khóa toilet</t>
  </si>
  <si>
    <t>100c thẻ bảo hành</t>
  </si>
  <si>
    <t>ép nhựa bảng phom răng</t>
  </si>
  <si>
    <t>in lời dặn dò</t>
  </si>
  <si>
    <t>chi phí gây mê khách 12 trụ ip</t>
  </si>
  <si>
    <t>Mua bánh tặng đối tác</t>
  </si>
  <si>
    <t>chi nhậu quận Phú Nhuận</t>
  </si>
  <si>
    <t>mua pin đi quay</t>
  </si>
  <si>
    <t>vé máy bay công tác SG-HN</t>
  </si>
  <si>
    <t>đạo cụ cho mkt</t>
  </si>
  <si>
    <t>sửa van vòi hút</t>
  </si>
  <si>
    <t>A Hiền ứng ctac</t>
  </si>
  <si>
    <t>giặt khăn khách</t>
  </si>
  <si>
    <t>tiền sửa đồng phục</t>
  </si>
  <si>
    <t>chi công an phường</t>
  </si>
  <si>
    <t>móc áo</t>
  </si>
  <si>
    <t>phí cà thẻ T8</t>
  </si>
  <si>
    <t>phí đi đường xe cty (VNTC)</t>
  </si>
  <si>
    <t>mua đồ ăn khách</t>
  </si>
  <si>
    <t>phí ship giày</t>
  </si>
  <si>
    <t>Xăng xe</t>
  </si>
  <si>
    <t>nạp VETC xe cty</t>
  </si>
  <si>
    <t>xe cty tới 31/8</t>
  </si>
  <si>
    <t>tiền bãi xe hàng tháng</t>
  </si>
  <si>
    <t>BHXH T8</t>
  </si>
  <si>
    <t>thuê vp T8</t>
  </si>
  <si>
    <t>Công nợ implant Dentium hãng T8</t>
  </si>
  <si>
    <t>Công nợ implant Strauman T8</t>
  </si>
  <si>
    <t>TAC ip bs Toàn</t>
  </si>
  <si>
    <t>HĐ implant SIC</t>
  </si>
  <si>
    <t>Công nợ Việt Đăng T6/22</t>
  </si>
  <si>
    <t>0978 282828 - L4 (360tr)</t>
  </si>
  <si>
    <t>Mua đèn phòng stu</t>
  </si>
  <si>
    <t>Lương cứng t8</t>
  </si>
  <si>
    <t>lương kpi tháng 8</t>
  </si>
  <si>
    <t>2022.09</t>
  </si>
  <si>
    <t>lương cứng t9</t>
  </si>
  <si>
    <t>lương KPI t9</t>
  </si>
  <si>
    <t>heo qua cúng pk+vp</t>
  </si>
  <si>
    <t>gà cúng</t>
  </si>
  <si>
    <t>đồ cúng m16</t>
  </si>
  <si>
    <t>hoa trái cây cúng vp</t>
  </si>
  <si>
    <t>Heo quay cúng</t>
  </si>
  <si>
    <t>chè t9</t>
  </si>
  <si>
    <t>giấy hộp</t>
  </si>
  <si>
    <t>sữa+nhang</t>
  </si>
  <si>
    <t>nc suối</t>
  </si>
  <si>
    <t>3 áo bv Chung</t>
  </si>
  <si>
    <t>dphuc tạm pt</t>
  </si>
  <si>
    <t>bảng tên tạm</t>
  </si>
  <si>
    <t>Đồng phục pt</t>
  </si>
  <si>
    <t>áo team buiding</t>
  </si>
  <si>
    <t>dép pk</t>
  </si>
  <si>
    <t>phí trả góp 53377 (BS TÚ)</t>
  </si>
  <si>
    <t>CRM TT L5</t>
  </si>
  <si>
    <t>phí trả góp 53516 (BS THU)</t>
  </si>
  <si>
    <t>30TN</t>
  </si>
  <si>
    <t>Hh khách 53227 (BS CÔNG)</t>
  </si>
  <si>
    <t>53570 khách trả góp (BS CÔNG)</t>
  </si>
  <si>
    <t>53506 hoa hồng khách</t>
  </si>
  <si>
    <t>Chi nhậu PN</t>
  </si>
  <si>
    <t>hỗ trợ tiền ks cho khách thy thảo (bs công)</t>
  </si>
  <si>
    <t>phí cà thẻ T9</t>
  </si>
  <si>
    <t>Tiền rửa xe cty 3 tháng</t>
  </si>
  <si>
    <t>thay camera bị hư</t>
  </si>
  <si>
    <t>teambuilding</t>
  </si>
  <si>
    <t>500 túi giấy</t>
  </si>
  <si>
    <t>thuốc tẩy sàn pk</t>
  </si>
  <si>
    <t>tủ giày vp</t>
  </si>
  <si>
    <t>đưa khách vào viện</t>
  </si>
  <si>
    <t>bánh họp</t>
  </si>
  <si>
    <t>gương phòng điều trị</t>
  </si>
  <si>
    <t>sửa bình nóng lạnh</t>
  </si>
  <si>
    <t>Hoa tang đối tác</t>
  </si>
  <si>
    <t>5 gương phòng điều trị</t>
  </si>
  <si>
    <t>nước + quay phim trên taxi kol thủy</t>
  </si>
  <si>
    <t>khăn khách</t>
  </si>
  <si>
    <t>mua tấm mika trong</t>
  </si>
  <si>
    <t>mua ron cách âm</t>
  </si>
  <si>
    <t>mua cồn</t>
  </si>
  <si>
    <t>ăn tối lớp quản lý</t>
  </si>
  <si>
    <t>cơm học lớp quản lý</t>
  </si>
  <si>
    <t>in bảng tên lab</t>
  </si>
  <si>
    <t>in tài liệu cho teles</t>
  </si>
  <si>
    <t>tủ giày</t>
  </si>
  <si>
    <t>sửa đèn L1</t>
  </si>
  <si>
    <t>thay đèn</t>
  </si>
  <si>
    <t>sim 3g media</t>
  </si>
  <si>
    <t>công thay đèn</t>
  </si>
  <si>
    <t>mua đồ xe cty</t>
  </si>
  <si>
    <t>Phí chụp hình teambuilding</t>
  </si>
  <si>
    <t>Phí đưa đón thầy Tường teambuilding</t>
  </si>
  <si>
    <t>2 bộ đàm</t>
  </si>
  <si>
    <t>pin máy chụp cận chóp</t>
  </si>
  <si>
    <t>mua bao thư</t>
  </si>
  <si>
    <t>giặt mền khách</t>
  </si>
  <si>
    <t>thay ốc bánh xe+vé vào sbay đón khách</t>
  </si>
  <si>
    <t>phí vận chuyển chất thải rắn 6th</t>
  </si>
  <si>
    <t>thanh toán khóa học đào tạo quản lý+sale+bác sĩ LẦN 1</t>
  </si>
  <si>
    <t>cơm trưa</t>
  </si>
  <si>
    <t>Nạp thẻ VAC xe cty</t>
  </si>
  <si>
    <t>xe cty T9</t>
  </si>
  <si>
    <t>bãi xe t9</t>
  </si>
  <si>
    <t>BHXH T9</t>
  </si>
  <si>
    <t>thuê vp T9</t>
  </si>
  <si>
    <t>chi phường</t>
  </si>
  <si>
    <t>VĐimplant T7 (hd dentium cũ+hd sic+hd xương màn+vật liệu)</t>
  </si>
  <si>
    <t>Thanh Ngọc T8</t>
  </si>
  <si>
    <t>hd ip hãng den kì thanh toán 3/8kỳ</t>
  </si>
  <si>
    <t>0978 282828 - L5 (360tr)</t>
  </si>
  <si>
    <t>2022.10</t>
  </si>
  <si>
    <t>lương cứng T10</t>
  </si>
  <si>
    <t>Lương KPI t10</t>
  </si>
  <si>
    <t>nước thùng</t>
  </si>
  <si>
    <t>giấy hôpk</t>
  </si>
  <si>
    <t>nc rửa tay</t>
  </si>
  <si>
    <t>áo quản lý</t>
  </si>
  <si>
    <t>đồng phục chị Phượng +Bích</t>
  </si>
  <si>
    <t>mua giày dphuc Thư+Yên</t>
  </si>
  <si>
    <t>in bảng tên</t>
  </si>
  <si>
    <t>CRM TT L6</t>
  </si>
  <si>
    <t>Phí trả góp 53329</t>
  </si>
  <si>
    <t>mua tài liệu</t>
  </si>
  <si>
    <t>khóa học quản lý+sale+bs thầy Tường</t>
  </si>
  <si>
    <t>Phí hh 53654</t>
  </si>
  <si>
    <t>phí hh 53687</t>
  </si>
  <si>
    <t>VoiceOff</t>
  </si>
  <si>
    <t>phí gth 53545</t>
  </si>
  <si>
    <t>30 MTN +1BCD em bé</t>
  </si>
  <si>
    <t>tien thue gtgt tang, tien thu tncn</t>
  </si>
  <si>
    <t>Hh khacha bea nga</t>
  </si>
  <si>
    <t>Ổ cứng media</t>
  </si>
  <si>
    <t>Tiền viện phí a hoài lần 2</t>
  </si>
  <si>
    <t>Thay rèm pk</t>
  </si>
  <si>
    <t>sửa máy lạnh phòng teles</t>
  </si>
  <si>
    <t>rổ đựng dụng cụ pk</t>
  </si>
  <si>
    <t>khăn ướt lau bàn thờ</t>
  </si>
  <si>
    <t>mua băng keo</t>
  </si>
  <si>
    <t>khăn lau đèn phòng điều trị</t>
  </si>
  <si>
    <t>mua hub nối máy tính</t>
  </si>
  <si>
    <t>in 1000 hs bệnh án</t>
  </si>
  <si>
    <t>cf đãi khách</t>
  </si>
  <si>
    <t>mua cơm lóp thầy Tường</t>
  </si>
  <si>
    <t>giặt thảm + khăn</t>
  </si>
  <si>
    <t>chi nhậu thầy Tường</t>
  </si>
  <si>
    <t>Thiết kế sảnh lầu 2</t>
  </si>
  <si>
    <t>Thay bóng đèn</t>
  </si>
  <si>
    <t>Sữa ipad</t>
  </si>
  <si>
    <t>khăn lau đèn ghé nha</t>
  </si>
  <si>
    <t>kim lấy máu</t>
  </si>
  <si>
    <t>Sửa điện + lắp thêm cam</t>
  </si>
  <si>
    <t>đồ cho media</t>
  </si>
  <si>
    <t>mua đèn tủ hồ sơ</t>
  </si>
  <si>
    <t>Chi tiếp khách nhậu</t>
  </si>
  <si>
    <t>Nạp 0978</t>
  </si>
  <si>
    <t>thưởng nóng nv làm tốt</t>
  </si>
  <si>
    <t>tiền khách tiền mê bv</t>
  </si>
  <si>
    <t>Lắp định vị + mua vatc</t>
  </si>
  <si>
    <t>20/10 tặng sếp</t>
  </si>
  <si>
    <t>sửa ghé nha</t>
  </si>
  <si>
    <t>trà sữa nv 20/10</t>
  </si>
  <si>
    <t>vòi xịt nvs</t>
  </si>
  <si>
    <t>thuốc giảm đau</t>
  </si>
  <si>
    <t>nạp sim live</t>
  </si>
  <si>
    <t>giặt đồ</t>
  </si>
  <si>
    <t>xn máu</t>
  </si>
  <si>
    <t>báo cũ để đổ mẫu</t>
  </si>
  <si>
    <t>thưởng pt</t>
  </si>
  <si>
    <t>bịch rác</t>
  </si>
  <si>
    <t>giặt khăn</t>
  </si>
  <si>
    <t>sửa máy lạnh L2</t>
  </si>
  <si>
    <t>thuế thẻ acb cty 6th cuối năm</t>
  </si>
  <si>
    <t>Hoa khai trương đối tác</t>
  </si>
  <si>
    <t>Gia hạn vhosst</t>
  </si>
  <si>
    <t>từ thiện dak lak</t>
  </si>
  <si>
    <t>phí cà thẻ T10</t>
  </si>
  <si>
    <t>grab hd nhà</t>
  </si>
  <si>
    <t>xăng xe mượn AH</t>
  </si>
  <si>
    <t>công tài xế 1n</t>
  </si>
  <si>
    <t>xăng xe (2 xe)</t>
  </si>
  <si>
    <t>xăng 2 xe</t>
  </si>
  <si>
    <t>tiền dt 2 tài xế</t>
  </si>
  <si>
    <t>xe cty T10</t>
  </si>
  <si>
    <t>Thuê vp t10</t>
  </si>
  <si>
    <t>bãi xe mới</t>
  </si>
  <si>
    <t>Nước 61A</t>
  </si>
  <si>
    <t>BH nv</t>
  </si>
  <si>
    <t>1/2 xe mới t10</t>
  </si>
  <si>
    <t>quỹ thưởng T10</t>
  </si>
  <si>
    <t>chất gắn +tê</t>
  </si>
  <si>
    <t>keềm nhổ răng 3c</t>
  </si>
  <si>
    <t>Thanh Ngọc T9</t>
  </si>
  <si>
    <t>Công nợ implant Việt Đăng T9 (hd xương màn, SIC+den cũ)</t>
  </si>
  <si>
    <t>Công nợ implant Việt Đăng T8 (hd xương màn, SIC+den cũ)</t>
  </si>
  <si>
    <t>công nợ implant hãng Den T10</t>
  </si>
  <si>
    <t>0978 282828 - L6(360tr)</t>
  </si>
  <si>
    <t>2 dt cho 2 tài xế</t>
  </si>
  <si>
    <t>Trích thưởng cuối năm</t>
  </si>
  <si>
    <t>2022.11</t>
  </si>
  <si>
    <t>lương cứng T11</t>
  </si>
  <si>
    <t>cúng m14</t>
  </si>
  <si>
    <t>chè t11</t>
  </si>
  <si>
    <t>50 lọ thả bồn cầu</t>
  </si>
  <si>
    <t>chổi</t>
  </si>
  <si>
    <t>1 thùng nc</t>
  </si>
  <si>
    <t>gìay pt Nhi+Bình</t>
  </si>
  <si>
    <t>đồng phục tx Đức, Hương+Lâm</t>
  </si>
  <si>
    <t>in logo lên dphuc+phí ship</t>
  </si>
  <si>
    <t>giầy dphuc hồng ngọc</t>
  </si>
  <si>
    <t>4 dphuc pt</t>
  </si>
  <si>
    <t>CRM TT L7</t>
  </si>
  <si>
    <t>Làm clip</t>
  </si>
  <si>
    <t>25MTN + 65 BCĐ + 12 đầu bàn chải</t>
  </si>
  <si>
    <t>Sâm tặng khách</t>
  </si>
  <si>
    <t>phí trả góp 54026</t>
  </si>
  <si>
    <t>Phí gth 54002</t>
  </si>
  <si>
    <t>Tiền dựng video feedback</t>
  </si>
  <si>
    <t>Hh gth 53654</t>
  </si>
  <si>
    <t>Hh gth 54082</t>
  </si>
  <si>
    <t>Hh gth 54148</t>
  </si>
  <si>
    <t>Hh gth 54052</t>
  </si>
  <si>
    <t>Phí trả góp 53922</t>
  </si>
  <si>
    <t>dán decal xe cty</t>
  </si>
  <si>
    <t>Thu phí tự động xe cty</t>
  </si>
  <si>
    <t>sữa máy chụp hình</t>
  </si>
  <si>
    <t>Mua vịt đãi nv</t>
  </si>
  <si>
    <t>gương soi khách</t>
  </si>
  <si>
    <t>Kịch bản</t>
  </si>
  <si>
    <t>ăn trưa manager</t>
  </si>
  <si>
    <t>Chi phí quay viral clip tết</t>
  </si>
  <si>
    <t>3 bộ đàm + 5 bộ tai nghe</t>
  </si>
  <si>
    <t>khăn đắp cho khách</t>
  </si>
  <si>
    <t>vệ sinh lầu 4,5,6</t>
  </si>
  <si>
    <t>mua thơm đốt</t>
  </si>
  <si>
    <t>chi chống thấm 50%</t>
  </si>
  <si>
    <t>Bảo mật tên miền crm</t>
  </si>
  <si>
    <t>2 sim 4G cho 2 tx</t>
  </si>
  <si>
    <t>mực máy in vp</t>
  </si>
  <si>
    <t>hasgtag chụp hình</t>
  </si>
  <si>
    <t>đồ bảo hộ+quần áo pccc</t>
  </si>
  <si>
    <t>bộ tiêu lệnh pccc</t>
  </si>
  <si>
    <t>in lời dặn dò+phí ship</t>
  </si>
  <si>
    <t>viết có đế</t>
  </si>
  <si>
    <t>2 chân mika</t>
  </si>
  <si>
    <t>in file răng</t>
  </si>
  <si>
    <t>mua viết xóa</t>
  </si>
  <si>
    <t>mở pass cpu mát tính</t>
  </si>
  <si>
    <t>khung tranh</t>
  </si>
  <si>
    <t>mua kệ lắp màn hình phòng implant</t>
  </si>
  <si>
    <t>công lắp</t>
  </si>
  <si>
    <t>tiền xe hỗ trợ quay clip</t>
  </si>
  <si>
    <t>máy mài thạch cao</t>
  </si>
  <si>
    <t>Đồ ăn cho ekip quay</t>
  </si>
  <si>
    <t>ks cho khách</t>
  </si>
  <si>
    <t>thưởng nv</t>
  </si>
  <si>
    <t>Áo tặng thầy tường</t>
  </si>
  <si>
    <t>thưởng nóng teles</t>
  </si>
  <si>
    <t>chống thấm</t>
  </si>
  <si>
    <t>Đọc voice hở kẽ</t>
  </si>
  <si>
    <t>Quay video đợt 2</t>
  </si>
  <si>
    <t>gửi xe mượn để mang xe cty đi bảo dưỡng</t>
  </si>
  <si>
    <t>dán decanl L3,4</t>
  </si>
  <si>
    <t>đệm chân ghế sopha</t>
  </si>
  <si>
    <t>ổ điện LT</t>
  </si>
  <si>
    <t>in+ép nhựa tiêu chuẩn nụ cười đẹp</t>
  </si>
  <si>
    <t>mực máy XQ</t>
  </si>
  <si>
    <t>dây HDMI3 phòng implant</t>
  </si>
  <si>
    <t>in kichj bản</t>
  </si>
  <si>
    <t>cài win máy media</t>
  </si>
  <si>
    <t>kệ mika</t>
  </si>
  <si>
    <t>mua bao lì xì</t>
  </si>
  <si>
    <t>giặt thảm+khăn</t>
  </si>
  <si>
    <t>chai xịt muỗi</t>
  </si>
  <si>
    <t>Nhậu tiếp bs</t>
  </si>
  <si>
    <t>Nhậu tiếp y tế</t>
  </si>
  <si>
    <t>Nhậu phường tân định</t>
  </si>
  <si>
    <t>mũi mài zico</t>
  </si>
  <si>
    <t>phí cà thẻ T11</t>
  </si>
  <si>
    <t>làm khoá kho</t>
  </si>
  <si>
    <t>khăn lau ghê</t>
  </si>
  <si>
    <t>Cọc 5000 bao lì xì</t>
  </si>
  <si>
    <t>dây loa sảnh LT</t>
  </si>
  <si>
    <t>dđãi nv vp đồ ăn</t>
  </si>
  <si>
    <t>2 củ sạc 2 cổng+sạc đa năng 3 đầu</t>
  </si>
  <si>
    <t>in 4 tiêu chuẩn nụ cười duyên</t>
  </si>
  <si>
    <t>2 dù bv</t>
  </si>
  <si>
    <t>2c cảnh báo cho bv dắt khách qua đường</t>
  </si>
  <si>
    <t>bãi xe 2xe</t>
  </si>
  <si>
    <t>xăng xe Sơn</t>
  </si>
  <si>
    <t>xăng xe a Đức</t>
  </si>
  <si>
    <t>xăng xe a Sơn</t>
  </si>
  <si>
    <t>Phí xe tự động</t>
  </si>
  <si>
    <t>grab giấy tờ</t>
  </si>
  <si>
    <t>xăng xe Đức</t>
  </si>
  <si>
    <t>cơm đãi khách</t>
  </si>
  <si>
    <t>grab hs</t>
  </si>
  <si>
    <t>Thuê 2 xe cty</t>
  </si>
  <si>
    <t>Bs Huân</t>
  </si>
  <si>
    <t>Vp t11</t>
  </si>
  <si>
    <t>Wf</t>
  </si>
  <si>
    <t>Bảo hiểm nv</t>
  </si>
  <si>
    <t>thưỡng gián tiếp t11</t>
  </si>
  <si>
    <t>mua trâm đtt</t>
  </si>
  <si>
    <t>chống ê mài cùi+MTA</t>
  </si>
  <si>
    <t>Mua tê Pháp t10,11</t>
  </si>
  <si>
    <t>bảng so màu+găng tay</t>
  </si>
  <si>
    <t>Thanh ngọc t10</t>
  </si>
  <si>
    <t>xương implant ca cô Thái</t>
  </si>
  <si>
    <t>0978 282828 - L7(360tr) done</t>
  </si>
  <si>
    <t>mua tay khoan 45 độ</t>
  </si>
  <si>
    <t>2 máy tính telesale</t>
  </si>
  <si>
    <t>Mây tính phòng implant</t>
  </si>
  <si>
    <t>Mua ipad</t>
  </si>
  <si>
    <t>Trích quỹ thưởng cuối năm</t>
  </si>
  <si>
    <t>2022.12</t>
  </si>
  <si>
    <t>lương cứng T12</t>
  </si>
  <si>
    <t>lương KPI t12</t>
  </si>
  <si>
    <t>giấ hộp</t>
  </si>
  <si>
    <t>nc thùng</t>
  </si>
  <si>
    <t>nc vp</t>
  </si>
  <si>
    <t>sáp thơm nvs</t>
  </si>
  <si>
    <t>dẻ rửa chén</t>
  </si>
  <si>
    <t>sữa thùng</t>
  </si>
  <si>
    <t>3 lốc ly nhựa</t>
  </si>
  <si>
    <t>dphcu</t>
  </si>
  <si>
    <t>Đồ phòng phẫu thuật</t>
  </si>
  <si>
    <t>đồng phục LT</t>
  </si>
  <si>
    <t>giày đồng phục</t>
  </si>
  <si>
    <t>25 TN</t>
  </si>
  <si>
    <t>phí cà thẻ T12</t>
  </si>
  <si>
    <t>tặng tết cho các sếp</t>
  </si>
  <si>
    <t>Sim 4G ipad</t>
  </si>
  <si>
    <t>miếng dán ipad</t>
  </si>
  <si>
    <t>crm T12,1,2/2023</t>
  </si>
  <si>
    <t>Mua quà tặng khách (a Hoài)</t>
  </si>
  <si>
    <t>Tiếp khacha vip (a Hoài)</t>
  </si>
  <si>
    <t>dán decanl L3,4,6</t>
  </si>
  <si>
    <t>nạp dt tx Đức</t>
  </si>
  <si>
    <t>pancake 1 năm</t>
  </si>
  <si>
    <t>trang trí noel</t>
  </si>
  <si>
    <t>tiền kệ cho media</t>
  </si>
  <si>
    <t>Gia hạn hosting web</t>
  </si>
  <si>
    <t>thưởng nóng bv</t>
  </si>
  <si>
    <t>mua sổ</t>
  </si>
  <si>
    <t>hộp nhựa đựng vật liệu</t>
  </si>
  <si>
    <t>Bao lì xì</t>
  </si>
  <si>
    <t>máy cắt cone</t>
  </si>
  <si>
    <t>thôi nôi con lệ</t>
  </si>
  <si>
    <t>cúp vinh danh cuối năm</t>
  </si>
  <si>
    <t>mời nước vp</t>
  </si>
  <si>
    <t>kệ tủ phòng implant</t>
  </si>
  <si>
    <t>ốp lưng dt cty</t>
  </si>
  <si>
    <t>card visit cty</t>
  </si>
  <si>
    <t>in pass wf+stk cho pk</t>
  </si>
  <si>
    <t>mua bàn phím quầy LT</t>
  </si>
  <si>
    <t>viết xóa</t>
  </si>
  <si>
    <t>ốp lương ipad</t>
  </si>
  <si>
    <t>Xây sữa vp mới phan đình phùng</t>
  </si>
  <si>
    <t>Tiếp khach (nhậu với các bp cty)</t>
  </si>
  <si>
    <t>hột quẹt</t>
  </si>
  <si>
    <t>sữa bồn cầu</t>
  </si>
  <si>
    <t>chuyển wf vp</t>
  </si>
  <si>
    <t>trà sữa cho nv</t>
  </si>
  <si>
    <t>thay pin dt hotline</t>
  </si>
  <si>
    <t>khung bằng khen</t>
  </si>
  <si>
    <t>in bằng khen cá nhân xuất sắc</t>
  </si>
  <si>
    <t>mua bút</t>
  </si>
  <si>
    <t>thay pin dt telesale</t>
  </si>
  <si>
    <t>cơm nướccho nv dọn vp</t>
  </si>
  <si>
    <t>chuyển đồ k sd về kho</t>
  </si>
  <si>
    <t>chuyển máy lạnh về vp mới</t>
  </si>
  <si>
    <t>đồng hồ điện</t>
  </si>
  <si>
    <t>nấp tròn gắn bàn lv</t>
  </si>
  <si>
    <t>bao chân ghế</t>
  </si>
  <si>
    <t>đọc voice off video party cuối năm</t>
  </si>
  <si>
    <t>Phí xét nghiệm máu 2022</t>
  </si>
  <si>
    <t>Thưởng nóng mkt</t>
  </si>
  <si>
    <t>đô ăn +nước nv vp</t>
  </si>
  <si>
    <t>chở sếp đi ctac vt</t>
  </si>
  <si>
    <t>Thay kính vp mới</t>
  </si>
  <si>
    <t>mua máy lạnh vp</t>
  </si>
  <si>
    <t>sữa máy hút</t>
  </si>
  <si>
    <t>sơn phòng phong thủy</t>
  </si>
  <si>
    <t>băng keo+giặt chăn thảm</t>
  </si>
  <si>
    <t>VETC</t>
  </si>
  <si>
    <t>xăng xư a Đưcs</t>
  </si>
  <si>
    <t>xăng xe A sơn</t>
  </si>
  <si>
    <t>xawg xe</t>
  </si>
  <si>
    <t>xăng xe sonq</t>
  </si>
  <si>
    <t>grab mẫu lì xì</t>
  </si>
  <si>
    <t>xăng xe sơn</t>
  </si>
  <si>
    <t>xăng xe A Đức</t>
  </si>
  <si>
    <t>nc uống</t>
  </si>
  <si>
    <t>đồ uống khách</t>
  </si>
  <si>
    <t>xăng xe anh Đức</t>
  </si>
  <si>
    <t>sữa xe</t>
  </si>
  <si>
    <t>phí chở a hoc</t>
  </si>
  <si>
    <t>Bằng ba Huân</t>
  </si>
  <si>
    <t>Vp t12</t>
  </si>
  <si>
    <t>Nước</t>
  </si>
  <si>
    <t>vật liệu implant</t>
  </si>
  <si>
    <t>mũi khoan</t>
  </si>
  <si>
    <t>cao su lỏng +MTA</t>
  </si>
  <si>
    <t>đồ phẫu thuật</t>
  </si>
  <si>
    <t>Hd implant strauman</t>
  </si>
  <si>
    <t>mua thuốc</t>
  </si>
  <si>
    <t>vật tư nạy nhổ răng</t>
  </si>
  <si>
    <t>xương ghép implant</t>
  </si>
  <si>
    <t>Thanh Ngọc T11</t>
  </si>
  <si>
    <t>vít vặn</t>
  </si>
  <si>
    <t>xương ca Lan Đa</t>
  </si>
  <si>
    <t>hợp đồng xương, trụ SIC, trụ Dentium của Việt Đăng T10+11</t>
  </si>
  <si>
    <t>Tt ip theo hd hãng dentium t11+12</t>
  </si>
  <si>
    <t>Strauman T11 (3 implant )</t>
  </si>
  <si>
    <t>Strauman T12 (8 implant )</t>
  </si>
  <si>
    <t>Strauman phụ kiện phát sinh ngoài hd t9+10</t>
  </si>
  <si>
    <t>mua ipad</t>
  </si>
  <si>
    <t>8 tay khoan</t>
  </si>
  <si>
    <t>mua dt cho media</t>
  </si>
  <si>
    <t>CRM lần 8</t>
  </si>
  <si>
    <t>Cọc 2th vp mới phan đình phùng</t>
  </si>
  <si>
    <t>2023.01</t>
  </si>
  <si>
    <t>lương cứng tháng 1</t>
  </si>
  <si>
    <t>lương KPI tháng 1</t>
  </si>
  <si>
    <t>2023.02</t>
  </si>
  <si>
    <t>lương cứng tháng 2</t>
  </si>
  <si>
    <t>lương KPI tháng 2</t>
  </si>
  <si>
    <t>2023.03</t>
  </si>
  <si>
    <t>lương cứng tháng 3</t>
  </si>
  <si>
    <t>lương KPI tháng 3</t>
  </si>
  <si>
    <t>2023.04</t>
  </si>
  <si>
    <t>lương cứng tháng 4</t>
  </si>
  <si>
    <t>lương KPI tháng 4</t>
  </si>
  <si>
    <t>2023.05</t>
  </si>
  <si>
    <t>lương cứng tháng 5</t>
  </si>
  <si>
    <t>lương KPI tháng 5</t>
  </si>
  <si>
    <t>2023.06</t>
  </si>
  <si>
    <t>lương cứng tháng 6</t>
  </si>
  <si>
    <t>lương KPI tháng 6</t>
  </si>
  <si>
    <t>2023.07</t>
  </si>
  <si>
    <t>lương cứng tháng 7</t>
  </si>
  <si>
    <t>lương KPI tháng 7</t>
  </si>
  <si>
    <t>2023.08</t>
  </si>
  <si>
    <t>lương cứng tháng 8</t>
  </si>
  <si>
    <t>lương KPI tháng 8</t>
  </si>
  <si>
    <t>2023.09</t>
  </si>
  <si>
    <t>lương cứng tháng 9</t>
  </si>
  <si>
    <t>lương KPI tháng 9</t>
  </si>
  <si>
    <t>2023.10</t>
  </si>
  <si>
    <t>lương cứng tháng 10</t>
  </si>
  <si>
    <t>lương KPI tháng 10</t>
  </si>
  <si>
    <t>2023.11</t>
  </si>
  <si>
    <t>lương cứng tháng 11</t>
  </si>
  <si>
    <t>lương KPI tháng 11</t>
  </si>
  <si>
    <t>2023.12</t>
  </si>
  <si>
    <t>lương cứng tháng 12</t>
  </si>
  <si>
    <t>lương KPI tháng 12</t>
  </si>
  <si>
    <t>chai xịt</t>
  </si>
  <si>
    <t>nươc pk</t>
  </si>
  <si>
    <t>Giấy vệ sinh</t>
  </si>
  <si>
    <t>dphuc tạp vụ mới</t>
  </si>
  <si>
    <t>thêu logo lên dphuc</t>
  </si>
  <si>
    <t>cọc 6b dphuc cho pt mới</t>
  </si>
  <si>
    <t>TN</t>
  </si>
  <si>
    <t>Thuế thẻ cty</t>
  </si>
  <si>
    <t>Thuế môn bài</t>
  </si>
  <si>
    <t>hh gth 54483</t>
  </si>
  <si>
    <t>bàn chải điẹn</t>
  </si>
  <si>
    <t>Hh 54521</t>
  </si>
  <si>
    <t>Lộc cúng</t>
  </si>
  <si>
    <t>Từ thiện datek</t>
  </si>
  <si>
    <t>Đồ rừng tặng y tế quận PN</t>
  </si>
  <si>
    <t>VETC xe Sơn</t>
  </si>
  <si>
    <t>Vìeo san</t>
  </si>
  <si>
    <t>Thi công camera, mạng, điện vp</t>
  </si>
  <si>
    <t>mua túi đựng mẫu</t>
  </si>
  <si>
    <t>rèm phòng phong thủy</t>
  </si>
  <si>
    <t>dọn dẹp vp</t>
  </si>
  <si>
    <t>trang trí tết phòng studio</t>
  </si>
  <si>
    <t>dán decanl vp</t>
  </si>
  <si>
    <t>mua viết bi</t>
  </si>
  <si>
    <t>bìa sơ mi</t>
  </si>
  <si>
    <t>500 thư cảm ơn</t>
  </si>
  <si>
    <t>ăn trưa đối tác</t>
  </si>
  <si>
    <t>đưa sếp đi ctac</t>
  </si>
  <si>
    <t>giặt đồ phẫu thuật</t>
  </si>
  <si>
    <t>nạp dt tài xê</t>
  </si>
  <si>
    <t>sửa máy bơm nước</t>
  </si>
  <si>
    <t>vệ sinh máy lạnh+quat thông gió</t>
  </si>
  <si>
    <t>CA PN</t>
  </si>
  <si>
    <t>làm biển phòng phong thuỷ</t>
  </si>
  <si>
    <t>làm chìa khoá vp</t>
  </si>
  <si>
    <t>5 bịch bìa lá lỗ</t>
  </si>
  <si>
    <t>sáp thơm toilet</t>
  </si>
  <si>
    <t>bông cúc lớn trưng tết</t>
  </si>
  <si>
    <t>khăn lau bàn thờ</t>
  </si>
  <si>
    <t>trải lại thảm đỏ pk</t>
  </si>
  <si>
    <t>mời cơm nv vp, nước cơm khách</t>
  </si>
  <si>
    <t>Hoa viếng</t>
  </si>
  <si>
    <t>múa lân</t>
  </si>
  <si>
    <t>Lì xì đầu năm</t>
  </si>
  <si>
    <t>gia hạn domain xem camera 1 năm</t>
  </si>
  <si>
    <t>Phí VETC</t>
  </si>
  <si>
    <t>bãi 2 xe</t>
  </si>
  <si>
    <t>nc khách</t>
  </si>
  <si>
    <t>đồ ăn</t>
  </si>
  <si>
    <t>Bằng bs Huân</t>
  </si>
  <si>
    <t>Vp t1</t>
  </si>
  <si>
    <t>Thanh Ngọc T12/22</t>
  </si>
  <si>
    <t>Cao su lỏng</t>
  </si>
  <si>
    <t>Trích quỹ cuối năm</t>
  </si>
  <si>
    <t>cúng m10</t>
  </si>
  <si>
    <t>trái cây cúng m16</t>
  </si>
  <si>
    <t>chè t1/23</t>
  </si>
  <si>
    <t>mua nhang đèn cúng m10</t>
  </si>
  <si>
    <t>xối chè cúng m10</t>
  </si>
  <si>
    <t>gà vịt cúng m10</t>
  </si>
  <si>
    <t>hoa cúng 10</t>
  </si>
  <si>
    <t>mâm ngũ quả m10</t>
  </si>
  <si>
    <t>cháo đường m10</t>
  </si>
  <si>
    <t>sữa khách</t>
  </si>
  <si>
    <t>giấy vệ sinh</t>
  </si>
  <si>
    <t>Thanh toán tiền nước suối 19l Lavie văn phòng tháng 2/2022</t>
  </si>
  <si>
    <t>đòng phục pt</t>
  </si>
  <si>
    <t>Chi hh 54593</t>
  </si>
  <si>
    <t>Chi hh 54113</t>
  </si>
  <si>
    <t>hỗ trợ khách Hướng</t>
  </si>
  <si>
    <t>Hh 54633</t>
  </si>
  <si>
    <t>Hh 54343</t>
  </si>
  <si>
    <t>31 BCĐ + 30 TN</t>
  </si>
  <si>
    <t>hh 54423</t>
  </si>
  <si>
    <t>Hh 54854</t>
  </si>
  <si>
    <t>Tài trợ giải tennis cần thơ</t>
  </si>
  <si>
    <t>Voice off video 8/3</t>
  </si>
  <si>
    <t>CRM L9</t>
  </si>
  <si>
    <t>phí cà thẻ T2/23</t>
  </si>
  <si>
    <t>kim bướm</t>
  </si>
  <si>
    <t>nc đội múa lân</t>
  </si>
  <si>
    <t>4g media</t>
  </si>
  <si>
    <t>ghé phòng phong thủy</t>
  </si>
  <si>
    <t>sửa tủ cực tím</t>
  </si>
  <si>
    <t>Thuế thuê nhà 2022</t>
  </si>
  <si>
    <t>sửa ghế nha</t>
  </si>
  <si>
    <t>mực máy in L7</t>
  </si>
  <si>
    <t>giặt đồ pth</t>
  </si>
  <si>
    <t>đèn sáng qua đường cho khách</t>
  </si>
  <si>
    <t>áo chì phòng xq</t>
  </si>
  <si>
    <t>nạp dt tx sơn</t>
  </si>
  <si>
    <t>hoỗ trợ nv khó khăn</t>
  </si>
  <si>
    <t>bảo dưỡng thang máy</t>
  </si>
  <si>
    <t>Thưởng nóng telesale</t>
  </si>
  <si>
    <t>bình xịt nước</t>
  </si>
  <si>
    <t>Làm 24 video</t>
  </si>
  <si>
    <t>mời trà sữa pk</t>
  </si>
  <si>
    <t>thưởng nhi teles</t>
  </si>
  <si>
    <t>Thu phí tự động</t>
  </si>
  <si>
    <t>Sếp ctac</t>
  </si>
  <si>
    <t>lắp bảng phòng họp</t>
  </si>
  <si>
    <t>phí cài win, vs lap cho phòng PT</t>
  </si>
  <si>
    <t>thay hộp máy in phòng PT</t>
  </si>
  <si>
    <t>cơm mời nv</t>
  </si>
  <si>
    <t>khay trà</t>
  </si>
  <si>
    <t>phí vận chuyern dồ</t>
  </si>
  <si>
    <t>cắt. gắn màn (vận dụng từ nàm cũ)</t>
  </si>
  <si>
    <t>cây chà toilet</t>
  </si>
  <si>
    <t>sửa cửa toilet L6</t>
  </si>
  <si>
    <t>tráp thạch cao phòng AQ</t>
  </si>
  <si>
    <t>sửa bàn làm viêhc</t>
  </si>
  <si>
    <t>lắp đèn</t>
  </si>
  <si>
    <t>cf+ly giấy</t>
  </si>
  <si>
    <t>tủ giày dép</t>
  </si>
  <si>
    <t>in ấn phẩm</t>
  </si>
  <si>
    <t>đèn bảng hiệu</t>
  </si>
  <si>
    <t>sửa máy hút L5</t>
  </si>
  <si>
    <t>mua bì thư</t>
  </si>
  <si>
    <t>nc lau kính ô tô</t>
  </si>
  <si>
    <t>ts mời pk</t>
  </si>
  <si>
    <t>gia hạn chữ kí số</t>
  </si>
  <si>
    <t>phí quay video 8/3</t>
  </si>
  <si>
    <t>dt tx</t>
  </si>
  <si>
    <t>Cọc tiệc đãi cty</t>
  </si>
  <si>
    <t>in Thư cảm ơn + name card</t>
  </si>
  <si>
    <t>mua dây cáp loa nối với máy tính</t>
  </si>
  <si>
    <t>mua 3 sổ A4</t>
  </si>
  <si>
    <t>sửa máy lạnh phòng A Quang</t>
  </si>
  <si>
    <t>mua bao lưng Ipad</t>
  </si>
  <si>
    <t>mua USB 64G</t>
  </si>
  <si>
    <t>mua 20 bộ kem đánh răng cùng bàn chải để Team Mar quay 8/3 (35k/ bộ gồm 1 kem đánh răng + 1 bàn chải)</t>
  </si>
  <si>
    <t>Thanh toán tiền cho Team Media đi quay CT 8/3 (tiền xăng xe, hỗ trợ quay tối, ăn khuya, làm quen nhân vật quay hình)</t>
  </si>
  <si>
    <t>in logo, bao kiếng, nơ gói 20 phần quà tặng 8/3</t>
  </si>
  <si>
    <t>Thanh toán tiền in + ép nhựa Bảng giá</t>
  </si>
  <si>
    <t>in ấn hồ sơ bệnh án</t>
  </si>
  <si>
    <t>in ấn 200 bộ Cam kết</t>
  </si>
  <si>
    <t>mua silicon và súng silicon</t>
  </si>
  <si>
    <t>in hagtag cho Team Media</t>
  </si>
  <si>
    <t>mua bình trà</t>
  </si>
  <si>
    <t>nón tai bèo cho bảo vệ</t>
  </si>
  <si>
    <t>tiền thuê logo trên nón cho bảo vệ</t>
  </si>
  <si>
    <t>mua đồ bo góc bàn</t>
  </si>
  <si>
    <t>mua lọ đựng tinh dầu xe hơi</t>
  </si>
  <si>
    <t>nạp mực máy in văn phòng</t>
  </si>
  <si>
    <t>café G7 cho VP để pha café mời KH</t>
  </si>
  <si>
    <t>tiền cơm đãi khách</t>
  </si>
  <si>
    <t>Hỗ trợ nhân sự nằm viện</t>
  </si>
  <si>
    <t>đồ ăn sáng khách</t>
  </si>
  <si>
    <t>xăng xe a sơn</t>
  </si>
  <si>
    <t>xăng xe a đức</t>
  </si>
  <si>
    <t>grab đồ</t>
  </si>
  <si>
    <t>bánh khách</t>
  </si>
  <si>
    <t>chè mời khách</t>
  </si>
  <si>
    <t>xăng sơn</t>
  </si>
  <si>
    <t>đò uống khách</t>
  </si>
  <si>
    <t>ship hd nhà</t>
  </si>
  <si>
    <t>ship hs</t>
  </si>
  <si>
    <t>Vp t2+chỗ để kho</t>
  </si>
  <si>
    <t>Giữ xe vp</t>
  </si>
  <si>
    <t>xương zimmer</t>
  </si>
  <si>
    <t>cylinder</t>
  </si>
  <si>
    <t>Den hãng t1+2/23</t>
  </si>
  <si>
    <t>Strauman t1/23</t>
  </si>
  <si>
    <t>đồ banh miệng</t>
  </si>
  <si>
    <t>Thanh ngọc t1/23</t>
  </si>
  <si>
    <t>mua tak implant bên strauman</t>
  </si>
  <si>
    <t>đầu cvr, tay nội nha</t>
  </si>
  <si>
    <t>tivi L4</t>
  </si>
  <si>
    <t>máy xq</t>
  </si>
  <si>
    <t>TRÍCH THƯỞNG CUỐI NĂM</t>
  </si>
  <si>
    <t>chè t2</t>
  </si>
  <si>
    <t>trái cây cúng m2</t>
  </si>
  <si>
    <t>trái cây ông địac</t>
  </si>
  <si>
    <t>mua đồ cúng động thổ sửa lầu 2</t>
  </si>
  <si>
    <t>chè t3</t>
  </si>
  <si>
    <t>5b nc suối</t>
  </si>
  <si>
    <t>20 nc suối thùng</t>
  </si>
  <si>
    <t>giáy hộp + giáy vs</t>
  </si>
  <si>
    <t>nước Lavie bình 19l cho văn phòng</t>
  </si>
  <si>
    <t>cọc đphuc lt mới</t>
  </si>
  <si>
    <t>đồng phục bs Dũng+Phong</t>
  </si>
  <si>
    <t>dphuc LT Lan</t>
  </si>
  <si>
    <t>mua đồng phục áo thun cho media (100k/ áo 8 cái) 3 bạn mới + content mỗi bạn 2 cái - Tổng cộng 8 cái</t>
  </si>
  <si>
    <t>in 8 áo media 50k/ áo (1 áo in 2 vị trí tay áo và ngực áo mỗi vị trí 25k)</t>
  </si>
  <si>
    <t>in bảng tên công ty 6 cái 45k/ cái (Như, Chị Phượng, TP KD Trân, Phụ tá Tiên, phụ tá Diễm, Media Đạt)</t>
  </si>
  <si>
    <t>mua giày lễ tân Teennie mới - Lan</t>
  </si>
  <si>
    <t>mua Giày cho media mới Hào 1</t>
  </si>
  <si>
    <t>hh 54929</t>
  </si>
  <si>
    <t>CRM L10</t>
  </si>
  <si>
    <t>31 BCĐ+30 TN</t>
  </si>
  <si>
    <t>Hh 54984</t>
  </si>
  <si>
    <t>Hh khách 55042</t>
  </si>
  <si>
    <t>Hh khách 54974</t>
  </si>
  <si>
    <t>Hh khách 55047</t>
  </si>
  <si>
    <t>Hh 54011</t>
  </si>
  <si>
    <t>Sâm gg</t>
  </si>
  <si>
    <t>Hh khách Bích Châu</t>
  </si>
  <si>
    <t>TN tặng khách L2</t>
  </si>
  <si>
    <t>sửa bóng đèn thang máy</t>
  </si>
  <si>
    <t>Đãi nv</t>
  </si>
  <si>
    <t>dép khách</t>
  </si>
  <si>
    <t>dây cáp loa</t>
  </si>
  <si>
    <t>Làm 12 video</t>
  </si>
  <si>
    <t>In túi giấy</t>
  </si>
  <si>
    <t>dong thue mon bai chi nhanh va dong thue tndn nam 2022</t>
  </si>
  <si>
    <t>Thưởng nóng nv (Tố)</t>
  </si>
  <si>
    <t>giặt đồ phẫu thuật t1+2</t>
  </si>
  <si>
    <t>Phí giới thiệu nhân sự</t>
  </si>
  <si>
    <t>Mua page chạy lấy phễu</t>
  </si>
  <si>
    <t>2 bộ đàm + 10 dây tai nghe</t>
  </si>
  <si>
    <t>Tiệc cty</t>
  </si>
  <si>
    <t>đầu cvr</t>
  </si>
  <si>
    <t>trà sữa đãi nv</t>
  </si>
  <si>
    <t>đãi nước vp</t>
  </si>
  <si>
    <t>in quy trình media</t>
  </si>
  <si>
    <t>mua phông media</t>
  </si>
  <si>
    <t>Mua đồ rừng tặng bên phường</t>
  </si>
  <si>
    <t>Thay kính cường lực l5,6 + thay đèn l1</t>
  </si>
  <si>
    <t>sửa ghé nha L5</t>
  </si>
  <si>
    <t>Voice off implant</t>
  </si>
  <si>
    <t>mua banh miệng</t>
  </si>
  <si>
    <t>dây loa L1</t>
  </si>
  <si>
    <t>vải che bàn thờ</t>
  </si>
  <si>
    <t>sửa máy in+mực máy in L1</t>
  </si>
  <si>
    <t>sửa máy lạnh L7</t>
  </si>
  <si>
    <t>mua thuốc khách</t>
  </si>
  <si>
    <t>bàn chải khách</t>
  </si>
  <si>
    <t>sửa dt</t>
  </si>
  <si>
    <t>tinh dầu xe hơi</t>
  </si>
  <si>
    <t>sửa cửa cuốn</t>
  </si>
  <si>
    <t>kim bướm lấy máu</t>
  </si>
  <si>
    <t>đổ rác L2</t>
  </si>
  <si>
    <t>lắp máy lạnh vp</t>
  </si>
  <si>
    <t>sửa máy lạnh L5,6</t>
  </si>
  <si>
    <t>cơm nước đãi khách</t>
  </si>
  <si>
    <t>mua bảng mika để quày sữa phòng khám (cái cũ KH làm rớt bể)</t>
  </si>
  <si>
    <t>vệ sinh máy lạnh văn phòng (không lạnh, bụi)</t>
  </si>
  <si>
    <t>mua ghế nhựa để ngồi họp</t>
  </si>
  <si>
    <t>cọc in bao thư nhỏ cho San và Teennie</t>
  </si>
  <si>
    <t>In decal dán bảng tên phòng Implant</t>
  </si>
  <si>
    <t>mua tinh dầu để test mùi ở sảnh</t>
  </si>
  <si>
    <t>mua sim cho Hiến chạy hotline page mới</t>
  </si>
  <si>
    <t>pin cửa cuốn</t>
  </si>
  <si>
    <t>in bảng giá Teennie</t>
  </si>
  <si>
    <t>Bảng chỉ dẫn ý thức sử dụng nhà vệ sinh cho 6 nhà vệ sinh phòng khám 25k/cái</t>
  </si>
  <si>
    <t>đồ đào tạo nv</t>
  </si>
  <si>
    <t>ống nc+thau chà dép</t>
  </si>
  <si>
    <t>khăn ướt</t>
  </si>
  <si>
    <t>sửa bộ đàm</t>
  </si>
  <si>
    <t>đổ rác xây dựng</t>
  </si>
  <si>
    <t>giặt đồ phẫu thuật t3</t>
  </si>
  <si>
    <t>phí cà thẻ T3/23</t>
  </si>
  <si>
    <t>rgrab</t>
  </si>
  <si>
    <t>xăng xe chú Đức</t>
  </si>
  <si>
    <t>phí ship hs tài liệu đò cho cty</t>
  </si>
  <si>
    <t>Vp t3+chỗ để kho</t>
  </si>
  <si>
    <t>phường t 1</t>
  </si>
  <si>
    <t>phường t 2</t>
  </si>
  <si>
    <t>phường t3</t>
  </si>
  <si>
    <t>6tr tiền nhà t4+500k tiền nhà 27-31/3</t>
  </si>
  <si>
    <t>2Multi+2 imp chân bướm ca cô Hiền kol và diana</t>
  </si>
  <si>
    <t>Phí xn máu</t>
  </si>
  <si>
    <t>bộ chữa tủy MTA</t>
  </si>
  <si>
    <t>đầu vặn ip</t>
  </si>
  <si>
    <t>Phuj kiện implant dentium hãng</t>
  </si>
  <si>
    <t>Thanh Ngọc t2/23</t>
  </si>
  <si>
    <t>mũi cắt xương tay nhanh+tay chậm</t>
  </si>
  <si>
    <t>Màng xương implant</t>
  </si>
  <si>
    <t>búa ip</t>
  </si>
  <si>
    <t>HD xương màn đợt 8,9,10</t>
  </si>
  <si>
    <t>HD implant SIC đợt 7,8,9</t>
  </si>
  <si>
    <t>HD hàng phụ kiện dentium và sic</t>
  </si>
  <si>
    <t>Tiền cọc phòng ngủ cho nv</t>
  </si>
  <si>
    <t>gia trái cây</t>
  </si>
  <si>
    <t>pbi cho thầy cúng</t>
  </si>
  <si>
    <t>chè t4</t>
  </si>
  <si>
    <t>2th sữa</t>
  </si>
  <si>
    <t>dđồ tạp vụ</t>
  </si>
  <si>
    <t>giấy vs</t>
  </si>
  <si>
    <t>nhang đèn cầy</t>
  </si>
  <si>
    <t>nến đốt tinh dầu</t>
  </si>
  <si>
    <t>đồng phục áo boluse quay tiltok</t>
  </si>
  <si>
    <t>Thanh toán tiền mua dép phụ tá Diễm mới + Media Hùng</t>
  </si>
  <si>
    <t>Thanh toán tiền in bảng tên cho nv mới media Hào + media Hùng + Leader content Bông + ship 20k, (45k/cái)</t>
  </si>
  <si>
    <t>Thanh toán tiền in logo San cho áo bác sĩ Phương 50k+ ship 2 chiều 45k</t>
  </si>
  <si>
    <t>Thanh toán tiền mua áo thu thay cho 2 bảo vệ (mỗi người 2 cái = 4 cái), 1 tài xế Sơn (3 cái) - áo cũ ở ngoài nắng bạc màu nhanh 100k/cái</t>
  </si>
  <si>
    <t>Thanh toán tiền in áo thu tài xế bảo vệ 30k/cái *7 cái</t>
  </si>
  <si>
    <t>Tiền dựng video Tố</t>
  </si>
  <si>
    <t>Sâm tặng khách t3</t>
  </si>
  <si>
    <t>24kh xem pthuy t3/23</t>
  </si>
  <si>
    <t>hh 54702</t>
  </si>
  <si>
    <t>Hh 55338</t>
  </si>
  <si>
    <t>xem phong thủy cho khách T4</t>
  </si>
  <si>
    <t>Phí cà thẻ t4</t>
  </si>
  <si>
    <t>mua dù bự</t>
  </si>
  <si>
    <t>dọn rác xây dựng</t>
  </si>
  <si>
    <t>Lắp camera L2</t>
  </si>
  <si>
    <t>thông công vp</t>
  </si>
  <si>
    <t>mua nc cho bv tài xế</t>
  </si>
  <si>
    <t>Bảo mật tên miền</t>
  </si>
  <si>
    <t>hotline 0836</t>
  </si>
  <si>
    <t>phí rác thải 1 năm</t>
  </si>
  <si>
    <t>dọn rác</t>
  </si>
  <si>
    <t>Gia hạn pancake</t>
  </si>
  <si>
    <t>dán kính</t>
  </si>
  <si>
    <t>rèm cuốn l2</t>
  </si>
  <si>
    <t>sửa ghế</t>
  </si>
  <si>
    <t>Voice off 30/4</t>
  </si>
  <si>
    <t>in 1000 thẻ BH</t>
  </si>
  <si>
    <t>kính chống nắng L1,2</t>
  </si>
  <si>
    <t>Chi nai cho y tế</t>
  </si>
  <si>
    <t>mua hóa đơn</t>
  </si>
  <si>
    <t>decal phòng điều trị</t>
  </si>
  <si>
    <t>dán decal xe</t>
  </si>
  <si>
    <t>Voice off dong doi san</t>
  </si>
  <si>
    <t>mua túi zip đựng mẫu</t>
  </si>
  <si>
    <t>đầu bàn chải khách</t>
  </si>
  <si>
    <t>tiền xnm cho khách</t>
  </si>
  <si>
    <t>Ads Tiktok San Dentist</t>
  </si>
  <si>
    <t>Vetc xe mới 8272</t>
  </si>
  <si>
    <t>bàn ghé L2</t>
  </si>
  <si>
    <t>ổ cứng media Lâm</t>
  </si>
  <si>
    <t>Nhậu bs</t>
  </si>
  <si>
    <t>chi ks cho khách</t>
  </si>
  <si>
    <t>mua vé xem phim cho nv</t>
  </si>
  <si>
    <t>mua mèo thần tài</t>
  </si>
  <si>
    <t>phí xn máu</t>
  </si>
  <si>
    <t>ly sd 1 lần</t>
  </si>
  <si>
    <t>phong bì cho pccc</t>
  </si>
  <si>
    <t>nhậu bs L2</t>
  </si>
  <si>
    <t>mua trà sữa cho nv</t>
  </si>
  <si>
    <t>tiền ghế chờ</t>
  </si>
  <si>
    <t>thẻ VECT xe sơn</t>
  </si>
  <si>
    <t>làm lại gpkd thẻ để ck</t>
  </si>
  <si>
    <t>2b cồn</t>
  </si>
  <si>
    <t>đầu bàn chải tặng khách</t>
  </si>
  <si>
    <t>chi đào tạo</t>
  </si>
  <si>
    <t>in 1000 in màu phiếu đặt cọc KH va 500 phiếu bảo hành máy tăm nước</t>
  </si>
  <si>
    <t>xử lý nghẹt toilet văn phòng</t>
  </si>
  <si>
    <t>mua khăn ướt test xài cho KH</t>
  </si>
  <si>
    <t>thay pin đt cho máy tele</t>
  </si>
  <si>
    <t>in 6 cuốn Portfolio San đi tiếp khách</t>
  </si>
  <si>
    <t>in + ép nhựa quy trình chụp răng tháo lắp</t>
  </si>
  <si>
    <t>dán thêm decal mặt trong</t>
  </si>
  <si>
    <t>in bảng hướng dẫn Sốc phản về và quy trình rửa tay cho 2 phòng Dental mới lầu 2</t>
  </si>
  <si>
    <t>1 thùng nước bù khoáng cho bảo vệ và tài xế trưa nắng (1 người 1 chai/ ngày)</t>
  </si>
  <si>
    <t>công chứng CCCD nộp hồ sơ cty</t>
  </si>
  <si>
    <t>mua bìa còng cho lễ tân</t>
  </si>
  <si>
    <t>nạp mực văn phòng</t>
  </si>
  <si>
    <t>mua sinh tố mời cty gen Z</t>
  </si>
  <si>
    <t>photo ruột hồ sơ bệnh án</t>
  </si>
  <si>
    <t>mua hộp nhựa cho media đựng dụng cụ</t>
  </si>
  <si>
    <t>nước bù khoán cho bảo vệ và tài xế (1 thùng 24 chai)</t>
  </si>
  <si>
    <t>cà phê g7, ly giấy để pha café mời khách</t>
  </si>
  <si>
    <t>mời cơm trưa nv+đãi khách</t>
  </si>
  <si>
    <t>ổ cắm điện</t>
  </si>
  <si>
    <t>giặt đồ pt t4</t>
  </si>
  <si>
    <t>tiếp pccc</t>
  </si>
  <si>
    <t>nạp dt tài xế đức</t>
  </si>
  <si>
    <t>xawnhg xe sơn</t>
  </si>
  <si>
    <t>gtrab</t>
  </si>
  <si>
    <t>phí ship hs</t>
  </si>
  <si>
    <t>tiền rửa xe t4/23 cho 2 xe</t>
  </si>
  <si>
    <t>Xe cty mới 2 tuần</t>
  </si>
  <si>
    <t>thuê vp, bàn khu kho</t>
  </si>
  <si>
    <t>điện nước khu vs+kho, điện phòng họp, điện nước vp</t>
  </si>
  <si>
    <t>giữ xe vp</t>
  </si>
  <si>
    <t>Nước 61A t3</t>
  </si>
  <si>
    <t>quỹ thưởng t4</t>
  </si>
  <si>
    <t>Máng định hình implant</t>
  </si>
  <si>
    <t>thuốc cho khách</t>
  </si>
  <si>
    <t>thuốc hộp chống sốc</t>
  </si>
  <si>
    <t>Xương màn zimmer</t>
  </si>
  <si>
    <t>cục nâng khóp</t>
  </si>
  <si>
    <t>Thanh Ngọc T3</t>
  </si>
  <si>
    <t>kí ứng trc 30% hd implant hãng 1000 trụ</t>
  </si>
  <si>
    <t>trích thưởng cuối năm</t>
  </si>
  <si>
    <t>hoa trái cây m2</t>
  </si>
  <si>
    <t>đồ cúng L2</t>
  </si>
  <si>
    <t>Mua cây</t>
  </si>
  <si>
    <t>cúng pk</t>
  </si>
  <si>
    <t>cúng L2</t>
  </si>
  <si>
    <t>mua giấy vs+giấy hộp</t>
  </si>
  <si>
    <t>giấy hộp + giấy vệ sinh</t>
  </si>
  <si>
    <t>giấy cuộn+ giấy vệ sinh</t>
  </si>
  <si>
    <t>nước uống Lavie 19L cho văn phòng</t>
  </si>
  <si>
    <t>dép cho photo</t>
  </si>
  <si>
    <t>Tiền áo cho media mới</t>
  </si>
  <si>
    <t>Tiền in áo cho media mới + Ship áo đi ấn</t>
  </si>
  <si>
    <t>mua thêm 1 bộ đồng phục chị chị Linh tạp vụ</t>
  </si>
  <si>
    <t>hh khách 55346</t>
  </si>
  <si>
    <t>Phí trả góp 55058</t>
  </si>
  <si>
    <t>BCĐ+TN</t>
  </si>
  <si>
    <t>phí trả góp 55509</t>
  </si>
  <si>
    <t>phí trả góp 55526</t>
  </si>
  <si>
    <t>phí trả góp 55546</t>
  </si>
  <si>
    <t>phí trả góp 55598</t>
  </si>
  <si>
    <t>phí trả góp 55596</t>
  </si>
  <si>
    <t>phí trả góp 55121</t>
  </si>
  <si>
    <t>phí cà thẻ T5</t>
  </si>
  <si>
    <t>mua thảm</t>
  </si>
  <si>
    <t>xnm</t>
  </si>
  <si>
    <t>29 video đặt làm t4</t>
  </si>
  <si>
    <t>dán decal l2</t>
  </si>
  <si>
    <t>1 office của cty</t>
  </si>
  <si>
    <t>Update web san</t>
  </si>
  <si>
    <t>máy xông tinh dầu</t>
  </si>
  <si>
    <t>nc đãi nv</t>
  </si>
  <si>
    <t>Tiktok t4/23+talent</t>
  </si>
  <si>
    <t>Voice off</t>
  </si>
  <si>
    <t>nạp tiền tài xế</t>
  </si>
  <si>
    <t>pbi pccc</t>
  </si>
  <si>
    <t>phí xnm</t>
  </si>
  <si>
    <t>Chi: Nhậu tiếp Agency, báo phố đêm</t>
  </si>
  <si>
    <t>sửa chữa+quét sơn tường dơ L4,5,6,7</t>
  </si>
  <si>
    <t>in card+bảng giá+thư cảm ơn+lời dặn dò</t>
  </si>
  <si>
    <t>tấm che ô tô</t>
  </si>
  <si>
    <t>bông lau nhà+muỗng</t>
  </si>
  <si>
    <t>hộp đựng mẫu</t>
  </si>
  <si>
    <t>nc bù khoáng cho bv+tài xế</t>
  </si>
  <si>
    <t>lấy giấy cà vẹt xe cty</t>
  </si>
  <si>
    <t>mở khóa cửa</t>
  </si>
  <si>
    <t>điện lực</t>
  </si>
  <si>
    <t>nước đãi nv</t>
  </si>
  <si>
    <t>bảng cam kết kh</t>
  </si>
  <si>
    <t>deacl dán l7</t>
  </si>
  <si>
    <t>xmn khách</t>
  </si>
  <si>
    <t>làm thêm chìa khóa</t>
  </si>
  <si>
    <t>nc bù khoáng cho bv+txe</t>
  </si>
  <si>
    <t>tiền xnm</t>
  </si>
  <si>
    <t>đá phong thủy</t>
  </si>
  <si>
    <t>thay bóng đèn L4</t>
  </si>
  <si>
    <t>thăm con nv bị bệnh</t>
  </si>
  <si>
    <t>bình xịt</t>
  </si>
  <si>
    <t>xmn</t>
  </si>
  <si>
    <t>Hoa tang viếng đối tác</t>
  </si>
  <si>
    <t>thử mẫu balo</t>
  </si>
  <si>
    <t>xi măng sửa nvs</t>
  </si>
  <si>
    <t>nước bù khoáng+vtmc cho bv+txe</t>
  </si>
  <si>
    <t>mua ly giấy để mời café khách A Quang</t>
  </si>
  <si>
    <t>tiền sửa pin điện thoại tele</t>
  </si>
  <si>
    <t>In ấn 20 cuốn pofilo + namecard</t>
  </si>
  <si>
    <t>tiền VPP</t>
  </si>
  <si>
    <t>tiền mua bạc che nắng xe máy khách cho bảo vệ (10 cái)</t>
  </si>
  <si>
    <t>tiền ốp lưng cho Ipad</t>
  </si>
  <si>
    <t>tiền mua 2 cây dù che nắng cách nhiệt cho 2 xe đón khách</t>
  </si>
  <si>
    <t>Tiền mua 2 hủ sành đựng đá phong thuỷ</t>
  </si>
  <si>
    <t>tiền Dán decal 2 kính xe sau cty</t>
  </si>
  <si>
    <t>nạp mực in cho văn phòng</t>
  </si>
  <si>
    <t>làm thêm chìa khoá từ dự phòng cho phòng khám</t>
  </si>
  <si>
    <t>a Triều thưởng đào tạo</t>
  </si>
  <si>
    <t>mua dây thừng đào tạo</t>
  </si>
  <si>
    <t>mời đối tác ăn trưa+nước cf</t>
  </si>
  <si>
    <t>Host sandentist</t>
  </si>
  <si>
    <t>khách xem pt</t>
  </si>
  <si>
    <t>loa l7</t>
  </si>
  <si>
    <t>tiền làm video T5</t>
  </si>
  <si>
    <t>ship hd</t>
  </si>
  <si>
    <t>phí ship đồ cho khách</t>
  </si>
  <si>
    <t>QUỸ THƯỞNG</t>
  </si>
  <si>
    <t>tiền điện + phòng nghỉ trưa nv</t>
  </si>
  <si>
    <t>Y tế t5</t>
  </si>
  <si>
    <t>Ron abutment</t>
  </si>
  <si>
    <t>10 cylender</t>
  </si>
  <si>
    <t>máy cvr</t>
  </si>
  <si>
    <t>Thanh Ngọc t4</t>
  </si>
  <si>
    <t>Implant strauman</t>
  </si>
  <si>
    <t>Implant dentium hãng</t>
  </si>
  <si>
    <t>mua endo+khoan</t>
  </si>
  <si>
    <t>công nợ AZ</t>
  </si>
  <si>
    <t>1ip chân bướm ca Bích Ngọc</t>
  </si>
  <si>
    <t>mua ghế ngồi chờ</t>
  </si>
  <si>
    <t>mua máy đtt</t>
  </si>
  <si>
    <t>Máy xq</t>
  </si>
  <si>
    <t>ghế nha khoa trần trung</t>
  </si>
  <si>
    <t>chè t5</t>
  </si>
  <si>
    <t>Vịt quay cúng</t>
  </si>
  <si>
    <t>Mua đồ cúng mùng 1,15 văn phòng (hoa, trái cây, nhang, đèn cầy)</t>
  </si>
  <si>
    <t>Mua đồ cúng mùng Tết Đoan Ngọ mùng 5/5 VP (bánh ú, bông, trái cây)</t>
  </si>
  <si>
    <t>20 th nước</t>
  </si>
  <si>
    <t>2 th sữa</t>
  </si>
  <si>
    <t>mua chổi</t>
  </si>
  <si>
    <t>nc tẩy</t>
  </si>
  <si>
    <t>giấy vs+giấy hộp</t>
  </si>
  <si>
    <t>nước uống VP Lavie 19l</t>
  </si>
  <si>
    <t>Thanh toán tiền mua tương ớt, nước nương choVP ăn trưa</t>
  </si>
  <si>
    <t>giầy lt Tính</t>
  </si>
  <si>
    <t>mua giày cho lễ tân San mới Tính</t>
  </si>
  <si>
    <t>đặt đồng phục mới cho tạp vụ (Chị Trang, Chị Hiền) đồng phụ cũ, xuống màu - mỗi người 3 bộ 550k/bộ</t>
  </si>
  <si>
    <t>in logo trên áo đồng phục 6 áo tạp vụ 50k/cái</t>
  </si>
  <si>
    <t>mua đồng phục + in logo cho tài xế mới</t>
  </si>
  <si>
    <t>dphuc Ngân+quần sếp Quang+50% dphuc Như Na Bảo Tính</t>
  </si>
  <si>
    <t>31 TN</t>
  </si>
  <si>
    <t>Phí trả góp 55663</t>
  </si>
  <si>
    <t>trả góp 55702</t>
  </si>
  <si>
    <t>phí trả góp 55706</t>
  </si>
  <si>
    <t>hh 55702</t>
  </si>
  <si>
    <t>30 MTN</t>
  </si>
  <si>
    <t>trả góp 55763</t>
  </si>
  <si>
    <t>Heo quay đãi khách</t>
  </si>
  <si>
    <t>in card</t>
  </si>
  <si>
    <t>nạp dt</t>
  </si>
  <si>
    <t>ly nhựa nhỏ</t>
  </si>
  <si>
    <t>Đãi khacha</t>
  </si>
  <si>
    <t>Tiktok t5/23+talent</t>
  </si>
  <si>
    <t>bóng đèn tủ LT+kho tạp vụ</t>
  </si>
  <si>
    <t>bóng đèn ông địa</t>
  </si>
  <si>
    <t>tiền giặt đồ t5</t>
  </si>
  <si>
    <t>Lắp cam ngoài cửa pk</t>
  </si>
  <si>
    <t>mua bơm bánh xe</t>
  </si>
  <si>
    <t>con dấu đã thu tiền</t>
  </si>
  <si>
    <t>dẫn nv đi hát</t>
  </si>
  <si>
    <t>Sửa pk</t>
  </si>
  <si>
    <t>tiệc cty</t>
  </si>
  <si>
    <t>tủ lầu 2</t>
  </si>
  <si>
    <t>sửa wf</t>
  </si>
  <si>
    <t>Làm lại biển qc</t>
  </si>
  <si>
    <t>xnm khách</t>
  </si>
  <si>
    <t>đãi cf khách</t>
  </si>
  <si>
    <t>xét nghiệm máu</t>
  </si>
  <si>
    <t>rửa xe 1 tháng 2 xe</t>
  </si>
  <si>
    <t>khay đựng mẫu</t>
  </si>
  <si>
    <t>bàn chải em bé</t>
  </si>
  <si>
    <t>làm thảm mới</t>
  </si>
  <si>
    <t>hotine</t>
  </si>
  <si>
    <t>thuế tk 9th</t>
  </si>
  <si>
    <t>tiếp khaách</t>
  </si>
  <si>
    <t>thay đèn toilet lầu 7</t>
  </si>
  <si>
    <t>mua móc dán tường, giấy note cho phụ tá note hồ sơ</t>
  </si>
  <si>
    <t>mua tấm phủ chóng nắng che xe hơi cho khách</t>
  </si>
  <si>
    <t>mua loa, tai nghe, bàn phím set máy cho media mới dùng thiết kế nụ cười</t>
  </si>
  <si>
    <t>mua silicon trét lavabo lầu 3 chảy nước</t>
  </si>
  <si>
    <t>mua bảng treo pass wiffi quày lễ tân</t>
  </si>
  <si>
    <t>mua 5 chìa khoá hộp giấy toilet cho lao công (chìa cũ gãy hõng)</t>
  </si>
  <si>
    <t>mua khung hình treo tranh cho phòng khám (cái cũ rớt bể kính)</t>
  </si>
  <si>
    <t>mua tai nghe mới Cho media</t>
  </si>
  <si>
    <t>mua pin sạc AAA cho media</t>
  </si>
  <si>
    <t>sửa vời xịt, nghẹt toilet nam văn phòng</t>
  </si>
  <si>
    <t>tạm ứng in 1000 bao thư lớn (A4)</t>
  </si>
  <si>
    <t>mua USB lưu file đi in cẩm nang</t>
  </si>
  <si>
    <t>Thanh toán tiền cho điện lực đến sửa điện chập điện phòng khám</t>
  </si>
  <si>
    <t>in màu 300 tờ tư vấn implant</t>
  </si>
  <si>
    <t>San ck video animation</t>
  </si>
  <si>
    <t>đèn trần</t>
  </si>
  <si>
    <t>Vhost San dentist</t>
  </si>
  <si>
    <t>Nhậu với gen z</t>
  </si>
  <si>
    <t>Tiền seeding page t6</t>
  </si>
  <si>
    <t>Mua 2 page</t>
  </si>
  <si>
    <t>Thuế thuê nhà t1-5/23</t>
  </si>
  <si>
    <t>khách xem phong thủy</t>
  </si>
  <si>
    <t>21 video t6</t>
  </si>
  <si>
    <t>phí cà thẻ t6</t>
  </si>
  <si>
    <t>VECT</t>
  </si>
  <si>
    <t>xăng chú đức</t>
  </si>
  <si>
    <t>ship đồ</t>
  </si>
  <si>
    <t>2 xe cty</t>
  </si>
  <si>
    <t>Nước 61A T5+6</t>
  </si>
  <si>
    <t>Y tế t6</t>
  </si>
  <si>
    <t>BH NV</t>
  </si>
  <si>
    <t>quỹ thưởng t6</t>
  </si>
  <si>
    <t>mua kin</t>
  </si>
  <si>
    <t>Xương zimmer</t>
  </si>
  <si>
    <t>hd dentium 1000 trụ kỳ 2/14</t>
  </si>
  <si>
    <t>phụ kiên dentium t5/23</t>
  </si>
  <si>
    <t>Xq</t>
  </si>
  <si>
    <t>Máy bơm</t>
  </si>
  <si>
    <t>ghế tt đợt 4</t>
  </si>
  <si>
    <t>chè t6</t>
  </si>
  <si>
    <t>Đồ cúng phòng khám</t>
  </si>
  <si>
    <t>hoa + trái cây cúng VP mùng 1, ngày rằm cho VP</t>
  </si>
  <si>
    <t>ly nhựa</t>
  </si>
  <si>
    <t>giấy hộp + giấy vs</t>
  </si>
  <si>
    <t>Tiền nước uống VP</t>
  </si>
  <si>
    <t>dép bs</t>
  </si>
  <si>
    <t>đồng phục Như</t>
  </si>
  <si>
    <t>2 áo blouse bs</t>
  </si>
  <si>
    <t>phí trả góp 55835</t>
  </si>
  <si>
    <t>phí trả góp 55824</t>
  </si>
  <si>
    <t>phí 55861</t>
  </si>
  <si>
    <t>phí 55889</t>
  </si>
  <si>
    <t>30 TN+31 BCĐ</t>
  </si>
  <si>
    <t>phi 55977</t>
  </si>
  <si>
    <t>phií 55981</t>
  </si>
  <si>
    <t>Đặt làm video</t>
  </si>
  <si>
    <t>xem Phong Thủy cho khách</t>
  </si>
  <si>
    <t>mua lò xo</t>
  </si>
  <si>
    <t>công tác đồngv tháp\</t>
  </si>
  <si>
    <t>chi phí về đón đưa cô Thia</t>
  </si>
  <si>
    <t>rèm che xe</t>
  </si>
  <si>
    <t>bình test quà tặng</t>
  </si>
  <si>
    <t>làm clip huy quần hoa</t>
  </si>
  <si>
    <t>Tiktok san+kol</t>
  </si>
  <si>
    <t>Seo web</t>
  </si>
  <si>
    <t>mua tán sửa vòi nc</t>
  </si>
  <si>
    <t>mua chân máy cho photo</t>
  </si>
  <si>
    <t>Thuê thiết bị quay ca cô Thia</t>
  </si>
  <si>
    <t>khung ảnh test</t>
  </si>
  <si>
    <t>hộp đựng khay duy trì</t>
  </si>
  <si>
    <t>ks cô thia</t>
  </si>
  <si>
    <t>dù bv</t>
  </si>
  <si>
    <t>in hình media</t>
  </si>
  <si>
    <t>tiền xe, đưa đón, khách sạn cho khách Thia</t>
  </si>
  <si>
    <t>trà sữa đãi nv aq đi trế</t>
  </si>
  <si>
    <t>bảng in media</t>
  </si>
  <si>
    <t>mua dép khách</t>
  </si>
  <si>
    <t>máy cắt côn</t>
  </si>
  <si>
    <t>dt tx oanh</t>
  </si>
  <si>
    <t>Đi tang gd nv</t>
  </si>
  <si>
    <t>Ủng hộ mua vé kol</t>
  </si>
  <si>
    <t>máy đo huyết áp</t>
  </si>
  <si>
    <t>mua phong bì</t>
  </si>
  <si>
    <t>chi thưởng nv</t>
  </si>
  <si>
    <t>sửa máy tẩy trắng</t>
  </si>
  <si>
    <t>mua khung kính</t>
  </si>
  <si>
    <t>Thuê sever 1 năm</t>
  </si>
  <si>
    <t>vệ sinh máy lạnh l3</t>
  </si>
  <si>
    <t>mua hũ</t>
  </si>
  <si>
    <t>xi măng trét toilet</t>
  </si>
  <si>
    <t>Thuê xe xuống Long An quay phim cô thia</t>
  </si>
  <si>
    <t>tiến rác +nước</t>
  </si>
  <si>
    <t>đi đồng tháp đón cô Thia</t>
  </si>
  <si>
    <t>mua nick seading</t>
  </si>
  <si>
    <t>in túi giấy</t>
  </si>
  <si>
    <t>mua mic media</t>
  </si>
  <si>
    <t>tiền khách san cho Cô thia</t>
  </si>
  <si>
    <t>Phí like share cmt seeding group</t>
  </si>
  <si>
    <t>Phí thuê thiết bị quay cô Thia và ngân thảo</t>
  </si>
  <si>
    <t>sửa may in</t>
  </si>
  <si>
    <t>sữa máy tinh mkt</t>
  </si>
  <si>
    <t>in hình tặng khách</t>
  </si>
  <si>
    <t>sửa ghế nha L6</t>
  </si>
  <si>
    <t>mua túi test quà tặng</t>
  </si>
  <si>
    <t>in + ship test in hình Ngô Kiến Huy tặng KH</t>
  </si>
  <si>
    <t>thay hộp mực cho máy in của A Vinh phòng Phong thuỷ</t>
  </si>
  <si>
    <t>in+ship decal dán của ô tô</t>
  </si>
  <si>
    <t>Sửa 1 bộ vi tính cũ cho Hiến chạy nick ảo Facebook</t>
  </si>
  <si>
    <t>mua nước bù khoáng viên sủi C cho tài xế và bảo vệ</t>
  </si>
  <si>
    <t>Bồi dưỡng bảo vệ 100k tát nước hầm thang máy ngập nước</t>
  </si>
  <si>
    <t>áo mưa dùng 1 lần cho KH (1 thùng 50 cái)</t>
  </si>
  <si>
    <t>Khăn giấy ướt + pin tiểu cho lễ tân</t>
  </si>
  <si>
    <t>thay mực in máy in văn phòng</t>
  </si>
  <si>
    <t>cốc giấy mời nước khách VP</t>
  </si>
  <si>
    <t>mua tương ớt và nước tương, café cho VP</t>
  </si>
  <si>
    <t>In màu phiếu cọc KH (200 tờ)</t>
  </si>
  <si>
    <t>cơm trưa tiếp khách ở vp</t>
  </si>
  <si>
    <t>vệ sinh quạt gió L7</t>
  </si>
  <si>
    <t>đồ xông phòng khám</t>
  </si>
  <si>
    <t>mua macbook tặng nhân sự cấp cao</t>
  </si>
  <si>
    <t>sửa máy tính cho chủ tịch</t>
  </si>
  <si>
    <t>mua mèo thần tài khai trương đối tác</t>
  </si>
  <si>
    <t>đi ăn với đôi tác</t>
  </si>
  <si>
    <t>Phí cà thẻ T7</t>
  </si>
  <si>
    <t>Rửa xe tháng 7</t>
  </si>
  <si>
    <t>xăng xe tx Oanh</t>
  </si>
  <si>
    <t>xăng xe chị Oanh</t>
  </si>
  <si>
    <t>xăng xe chị oanh</t>
  </si>
  <si>
    <t>Y tế</t>
  </si>
  <si>
    <t>Qũy thưởng nv t7</t>
  </si>
  <si>
    <t>kềm kẹp kim, banh phẫu thuật</t>
  </si>
  <si>
    <t>tay khoan implant</t>
  </si>
  <si>
    <t>banh phẫu thuật implant</t>
  </si>
  <si>
    <t>thuốc cô Thia</t>
  </si>
  <si>
    <t>2 ip gò má cô Thia</t>
  </si>
  <si>
    <t>Hd dentium 3/14</t>
  </si>
  <si>
    <t>Mua bộ máy tính cho media</t>
  </si>
  <si>
    <t>Tt ghế nha khoa đợt 5</t>
  </si>
  <si>
    <t>chè t7</t>
  </si>
  <si>
    <t>Mua đồ chay + hoa cũng ngày rằm, mùng 2 tháng 7 âm</t>
  </si>
  <si>
    <t>nc rửa chén</t>
  </si>
  <si>
    <t>mua kẹo cho KH chờ tại sảnh PK</t>
  </si>
  <si>
    <t>nước uống Lavie 19l VP</t>
  </si>
  <si>
    <t>tiền dphuc còn lại của tv NA, BẢO</t>
  </si>
  <si>
    <t>ship sửa áo vest cho Na</t>
  </si>
  <si>
    <t>phí 56032</t>
  </si>
  <si>
    <t>phí 56036</t>
  </si>
  <si>
    <t>phí 56053</t>
  </si>
  <si>
    <t>30 máy tăm nước</t>
  </si>
  <si>
    <t>Hh khách LA THI Chi 56101</t>
  </si>
  <si>
    <t>hh 56061</t>
  </si>
  <si>
    <t>hh 56043</t>
  </si>
  <si>
    <t>60TN san</t>
  </si>
  <si>
    <t>khách xem PT</t>
  </si>
  <si>
    <t>kẹ đựng nước</t>
  </si>
  <si>
    <t>in card+lời dặn dò</t>
  </si>
  <si>
    <t>xe cho cô Thia</t>
  </si>
  <si>
    <t>khách sạn cho cô Thia</t>
  </si>
  <si>
    <t>3G để live</t>
  </si>
  <si>
    <t>mua dây bộ đàm</t>
  </si>
  <si>
    <t>tt tiền ăn tối với đối tác</t>
  </si>
  <si>
    <t>mua thêm tk seeding</t>
  </si>
  <si>
    <t>ủng hộ bão lụt phường</t>
  </si>
  <si>
    <t>giặt đồ pk</t>
  </si>
  <si>
    <t>sửa masyb lạnh</t>
  </si>
  <si>
    <t>mua ống sửa pk</t>
  </si>
  <si>
    <t>nạp dt tx đức</t>
  </si>
  <si>
    <t>đám giỗ ng nhà sếp</t>
  </si>
  <si>
    <t>nc rửa tay sát khuẩn</t>
  </si>
  <si>
    <t>thưởng nóng telesale</t>
  </si>
  <si>
    <t>tiền ks cô thia</t>
  </si>
  <si>
    <t>Voice off Ngân Thảo</t>
  </si>
  <si>
    <t>Thuê máy quay 2n</t>
  </si>
  <si>
    <t>gương chụp trong miệng</t>
  </si>
  <si>
    <t>tiền xe cô Thia</t>
  </si>
  <si>
    <t>Seeding post thánh súng</t>
  </si>
  <si>
    <t>in bao thư</t>
  </si>
  <si>
    <t>ổ cứng</t>
  </si>
  <si>
    <t>Gia hạn Mail 1 năm</t>
  </si>
  <si>
    <t>sữa bộ đàm</t>
  </si>
  <si>
    <t>Mua tk tách nền sửa ảnh cho khacha</t>
  </si>
  <si>
    <t>sửa máy bơm</t>
  </si>
  <si>
    <t>đèn + thổi hơi chụp trong miệng</t>
  </si>
  <si>
    <t>tu sửa pk</t>
  </si>
  <si>
    <t>Giấy in phim pano</t>
  </si>
  <si>
    <t>phí công tác</t>
  </si>
  <si>
    <t>Thiết kế logo</t>
  </si>
  <si>
    <t>chi pccc</t>
  </si>
  <si>
    <t>vệ sinh ghế chờ + thảm+ ghế vp</t>
  </si>
  <si>
    <t>Cọc tiệc cty</t>
  </si>
  <si>
    <t>túi cói tặng khách</t>
  </si>
  <si>
    <t>nc bù khoáng cho bv</t>
  </si>
  <si>
    <t>mẫu balo</t>
  </si>
  <si>
    <t>tiếp bs Huy</t>
  </si>
  <si>
    <t>Nhậu pccc</t>
  </si>
  <si>
    <t>tiền xe và ks cô Thia</t>
  </si>
  <si>
    <t>phong bì lễ pccc</t>
  </si>
  <si>
    <t>mau quà 2/9 cho sếp, y tế, phường</t>
  </si>
  <si>
    <t>cơm trưa sếp+cơm đãi khách</t>
  </si>
  <si>
    <t>khay đá cho tủ lạnh VP</t>
  </si>
  <si>
    <t>Bao trùm bình nước uống lầu 5</t>
  </si>
  <si>
    <t>thay pin gymbal + Ship</t>
  </si>
  <si>
    <t>Vệ sinh máy lạnh VP</t>
  </si>
  <si>
    <t>Mua pin thay cho máy chụp hình phòng khám</t>
  </si>
  <si>
    <t>Sửa toilet nam ở VP bị chảy nước</t>
  </si>
  <si>
    <t>làm namecard cho BS Dũng</t>
  </si>
  <si>
    <t>mua Rổ đựng kẹo</t>
  </si>
  <si>
    <t>làm hagtag + mua bấm lỗ làm hagtag gắn túi cói</t>
  </si>
  <si>
    <t>mua café + nước tương, tương ớt VP</t>
  </si>
  <si>
    <t>mua xi măng tráng lại đường trước PK bị đọng nước + chay silicon trét lối thoát nước phòng thanh trùng lầu 3 chảy nước</t>
  </si>
  <si>
    <t>san từ thiện t8</t>
  </si>
  <si>
    <t>Tặng 2/9 nghệ sĩ</t>
  </si>
  <si>
    <t>video đăt Tố làm</t>
  </si>
  <si>
    <t>xawbg xe c Oanh</t>
  </si>
  <si>
    <t>xăng a Đức</t>
  </si>
  <si>
    <t>Nước 61A T7</t>
  </si>
  <si>
    <t>y tế T7+8</t>
  </si>
  <si>
    <t>kềm nhổ răng</t>
  </si>
  <si>
    <t>mua abutment</t>
  </si>
  <si>
    <t>Kin</t>
  </si>
  <si>
    <t>Thanh Ngọc</t>
  </si>
  <si>
    <t>Dụng cụ cắm implant</t>
  </si>
  <si>
    <t>hd dentitum kì 4/14</t>
  </si>
  <si>
    <t>Thuốc tê</t>
  </si>
  <si>
    <t>May xq</t>
  </si>
  <si>
    <t>Ghế TT</t>
  </si>
  <si>
    <t>trích thưởng cuối năm\</t>
  </si>
  <si>
    <t>tiền chè+giặt đồ t8</t>
  </si>
  <si>
    <t>cúng cô hồn</t>
  </si>
  <si>
    <t>mua đồ chay cúng</t>
  </si>
  <si>
    <t>Tiền cúng trái cây VP mùng 1, rằm</t>
  </si>
  <si>
    <t>kẹo nkhachs</t>
  </si>
  <si>
    <t>giấy cuộn+giấy hộp</t>
  </si>
  <si>
    <t>6b nước</t>
  </si>
  <si>
    <t>kẹo khach</t>
  </si>
  <si>
    <t>Mua kẹo cho lễ tân (30 gói)</t>
  </si>
  <si>
    <t>mua ly giấy, café gói cho A Quang tiếp khách</t>
  </si>
  <si>
    <t>mua giấy hộp cho phòng khám 3 thùng (150 hộp)</t>
  </si>
  <si>
    <t>áo dphuc cty</t>
  </si>
  <si>
    <t>phí 56073</t>
  </si>
  <si>
    <t>Gth khách Lệ Xím</t>
  </si>
  <si>
    <t>sâm tặng khách t4-8/23</t>
  </si>
  <si>
    <t>30TN san</t>
  </si>
  <si>
    <t>hh 56282</t>
  </si>
  <si>
    <t>khách phong thủy</t>
  </si>
  <si>
    <t>Quà 2/9 đối tác</t>
  </si>
  <si>
    <t>muỗng bật lửa</t>
  </si>
  <si>
    <t>đất cho cây</t>
  </si>
  <si>
    <t>ks cô Thia</t>
  </si>
  <si>
    <t>Voice off cô Thia</t>
  </si>
  <si>
    <t>pbi cho cô Thia</t>
  </si>
  <si>
    <t>ăn tối bs Công</t>
  </si>
  <si>
    <t>Tôm tặng báo</t>
  </si>
  <si>
    <t>dèn tủ cự tím</t>
  </si>
  <si>
    <t>mua kdr cho khách</t>
  </si>
  <si>
    <t>Tiệc cty(đã cọc 10tr)</t>
  </si>
  <si>
    <t>đồ chơi tearm</t>
  </si>
  <si>
    <t>chụp hình tiệc</t>
  </si>
  <si>
    <t>tip tiệc</t>
  </si>
  <si>
    <t>nâng cấp máy của content</t>
  </si>
  <si>
    <t>xe đẩy tạp vụ</t>
  </si>
  <si>
    <t>từ thiện</t>
  </si>
  <si>
    <t>chổi +khăn vp</t>
  </si>
  <si>
    <t>sửa mạng</t>
  </si>
  <si>
    <t>đãi khách gen Z</t>
  </si>
  <si>
    <t>Mua tk chat GPT</t>
  </si>
  <si>
    <t>hotline nhắn tin</t>
  </si>
  <si>
    <t>sửa mặng</t>
  </si>
  <si>
    <t>Mua mèo thần tài khai trương đối tác</t>
  </si>
  <si>
    <t>Nhậu với báo</t>
  </si>
  <si>
    <t>mua hinh shuffter</t>
  </si>
  <si>
    <t>tiền seeding+mua tài khoản</t>
  </si>
  <si>
    <t>Nhậu sếp</t>
  </si>
  <si>
    <t>dán decanl nvs</t>
  </si>
  <si>
    <t>mực đóng giấu</t>
  </si>
  <si>
    <t>nạp dt tx</t>
  </si>
  <si>
    <t>tai nghe+pin bộ đàm</t>
  </si>
  <si>
    <t>mua bộ dàm</t>
  </si>
  <si>
    <t>mua sữa cho nv học 27/9</t>
  </si>
  <si>
    <t>Mua quà tặng thầy Tường</t>
  </si>
  <si>
    <t>phí gửi xe đi học</t>
  </si>
  <si>
    <t>in trò chơi/đồ chơi</t>
  </si>
  <si>
    <t>thẻ nhớ media</t>
  </si>
  <si>
    <t>rèm cửa L4</t>
  </si>
  <si>
    <t>thuê hội trường học</t>
  </si>
  <si>
    <t>mua bánh mì cho nv</t>
  </si>
  <si>
    <t>tiền chụp hình buổi học</t>
  </si>
  <si>
    <t>phàn thưởng cho các đội học</t>
  </si>
  <si>
    <t>đồ đun nc tắm ông địa</t>
  </si>
  <si>
    <t>sửa wf l7</t>
  </si>
  <si>
    <t>đèn media</t>
  </si>
  <si>
    <t>thay pin dt</t>
  </si>
  <si>
    <t>in phiếu cs cho khách</t>
  </si>
  <si>
    <t>sửa đèn thang máy</t>
  </si>
  <si>
    <t>sn bs</t>
  </si>
  <si>
    <t>giặt đồ t9</t>
  </si>
  <si>
    <t>Hoa tặng cô 6 quay video implant</t>
  </si>
  <si>
    <t>Hoa sen tặng để cô 6 tặng bác dũng</t>
  </si>
  <si>
    <t>Đặt cọc bộ sách chốt sales Răng sứ thẩm mỹ</t>
  </si>
  <si>
    <t>thi công lắp thêm bộ cảm biến hẹn giờ tắt mở đèn led</t>
  </si>
  <si>
    <t>mua usb cho màng hình led</t>
  </si>
  <si>
    <t>ốp đt cho tele 50k, dán màn hình 2 ipad cho sales 260k+ ốp lưng ipad 50k</t>
  </si>
  <si>
    <t>mua bìa trình ký để kê Ghi thông tin KH Teennie (25k/cái)</t>
  </si>
  <si>
    <t>Mua giỏ mây đựng vỏ kẹo + giỏ mây đựng mẫu + khay đựng hồ sơ cho lễ tân</t>
  </si>
  <si>
    <t>Bạc che xe máy không nóng yên cho bảo vệ 20 cái (10k/cái)</t>
  </si>
  <si>
    <t>Mua 100 bong bóng + 2 Ống bơm cho teambuiding</t>
  </si>
  <si>
    <t>Sửa cửa văn phòng bị xệ không khoá đc</t>
  </si>
  <si>
    <t>in bằng bác Dũng</t>
  </si>
  <si>
    <t>mua 2 cây dù cho PK</t>
  </si>
  <si>
    <t>Bàn để máy mài ở tằng G, (dời trên lầu xuống ồn KH khi mài)</t>
  </si>
  <si>
    <t>in ấn lời dặn KH sau sử dụng dv + photo hồ sơ KH, in bằng cho KH kết thúc niềng răng</t>
  </si>
  <si>
    <t>sửa tủ hấp dụng cụ</t>
  </si>
  <si>
    <t>mua cà vạt cho bác Dũng quay clip chia sẽ implant</t>
  </si>
  <si>
    <t>mua nước bù khoáng cho bảo vệ + tài xế</t>
  </si>
  <si>
    <t>ăn trưa + tiếp khách tại vp</t>
  </si>
  <si>
    <t>phí gth nhân viên (BN gth tx Oanh, Trang gth Diễm)</t>
  </si>
  <si>
    <t>Video od t9</t>
  </si>
  <si>
    <t>Grab tài liệu</t>
  </si>
  <si>
    <t>tiền rửa xe 1 tháng</t>
  </si>
  <si>
    <t>cơm KH</t>
  </si>
  <si>
    <t>xăng chị Oanh</t>
  </si>
  <si>
    <t>ship lấy beer, nước ngọt dư từ chỗ Teambuding về PK</t>
  </si>
  <si>
    <t>ship hồ sơ</t>
  </si>
  <si>
    <t>bãi xe cty đón khách</t>
  </si>
  <si>
    <t>Điện 61A T8+9</t>
  </si>
  <si>
    <t>mua cylinder+cylinder gò má</t>
  </si>
  <si>
    <t>công nợ Việt Đăng về hd xương+SIC T3,4,5</t>
  </si>
  <si>
    <t>thuốc chống ê/thuốc khách</t>
  </si>
  <si>
    <t>ghế TT</t>
  </si>
  <si>
    <t>hd 1000 trụ dentium lần 5/14</t>
  </si>
  <si>
    <t>Bảng đèn led</t>
  </si>
  <si>
    <t>Máy tính cho media</t>
  </si>
  <si>
    <t>Ghế tt đợt 7</t>
  </si>
  <si>
    <t>máy XQ</t>
  </si>
  <si>
    <t>aVinh cúng L2</t>
  </si>
  <si>
    <t>cúng 16</t>
  </si>
  <si>
    <t>20th nc suôi</t>
  </si>
  <si>
    <t>khăn giấy</t>
  </si>
  <si>
    <t>mua kẹo cho quầy tpv</t>
  </si>
  <si>
    <t>cọc đồng phục vest a Quang, Hiền, Hiến, Dũng</t>
  </si>
  <si>
    <t>dphuc Bông</t>
  </si>
  <si>
    <t>mua áo thun cho tài xế Đức (áo dùng 1 năm cũ) + bạn Quay dựng mới Trung (5 cái * 99k) + in ấn 30k cái</t>
  </si>
  <si>
    <t>50BCĐ+30TN</t>
  </si>
  <si>
    <t>Phí trả góp 56406</t>
  </si>
  <si>
    <t>Phí gth khách 56061</t>
  </si>
  <si>
    <t>Phí gth khách 56043</t>
  </si>
  <si>
    <t>Phí gth 54854</t>
  </si>
  <si>
    <t>Phí gth 56447</t>
  </si>
  <si>
    <t>Phí trả góp 56504</t>
  </si>
  <si>
    <t>40 MTN</t>
  </si>
  <si>
    <t>phí trả góp 56519</t>
  </si>
  <si>
    <t>Nhậu tiếp khách báo tuổi trê</t>
  </si>
  <si>
    <t>mua gà đồng</t>
  </si>
  <si>
    <t>nạp dt tài xế</t>
  </si>
  <si>
    <t>nạp 3G livestream</t>
  </si>
  <si>
    <t>phí chuyển rác</t>
  </si>
  <si>
    <t>sửa thang máy</t>
  </si>
  <si>
    <t>vs máy lạnh 4cais</t>
  </si>
  <si>
    <t>con dấu</t>
  </si>
  <si>
    <t>Khám khách Kim Loan</t>
  </si>
  <si>
    <t>Voice off video</t>
  </si>
  <si>
    <t>nc quay toktok</t>
  </si>
  <si>
    <t>vs thảm</t>
  </si>
  <si>
    <t>hoộp đựng giấy</t>
  </si>
  <si>
    <t>tiếp khách - anh Hoài</t>
  </si>
  <si>
    <t>bv hỗ trợ 1n</t>
  </si>
  <si>
    <t>thuê tx chở sếp công tác (anh hoài)</t>
  </si>
  <si>
    <t>nước đãi khách</t>
  </si>
  <si>
    <t>nhậu lần 2 với khách Hoài</t>
  </si>
  <si>
    <t>Làm lại giấy phép San</t>
  </si>
  <si>
    <t>gậy có đèn dẫn khách qua đường</t>
  </si>
  <si>
    <t>đồ đào tạo cty</t>
  </si>
  <si>
    <t>VETC xe a đức</t>
  </si>
  <si>
    <t>trà sữa 20/10</t>
  </si>
  <si>
    <t>Voice off iml và sứ</t>
  </si>
  <si>
    <t>cọc hội trường đào tạo cty</t>
  </si>
  <si>
    <t>cọc bánh bao ăn đào tạo</t>
  </si>
  <si>
    <t>mua áo tặng sn cổ đông</t>
  </si>
  <si>
    <t>2 chậu lan</t>
  </si>
  <si>
    <t>chụp hình tring miệng impl</t>
  </si>
  <si>
    <t>tiền chụp hình tenic</t>
  </si>
  <si>
    <t>áo+cờ+khung ảnh backrop+cup giải tenic</t>
  </si>
  <si>
    <t>phong bì cho ng thắng tenic</t>
  </si>
  <si>
    <t>khung hình giải tenic</t>
  </si>
  <si>
    <t>tài trợ Ctrinh 20/10 vinhome</t>
  </si>
  <si>
    <t>Sửa ghế nha</t>
  </si>
  <si>
    <t>hộp đựng giấy</t>
  </si>
  <si>
    <t>Gia hạn bảo mật crm</t>
  </si>
  <si>
    <t>mua chổi cây lau nhà</t>
  </si>
  <si>
    <t>trà sữa đào tạo nv l2</t>
  </si>
  <si>
    <t>vệ sinh máy lạnh</t>
  </si>
  <si>
    <t>mua áo mưa 1 lần cho khách (60 cái)</t>
  </si>
  <si>
    <t>nước bù khoáng cho bảo vệ và tài xế</t>
  </si>
  <si>
    <t>mua VPP (viết bi, bút dạ, bút bạc gạch chân phiếu dặn KH, phong bì nhựa, viết xoá, viết bảng cho A Quang)</t>
  </si>
  <si>
    <t>khung tranh để lộng bằng BS Dũng</t>
  </si>
  <si>
    <t>2 kỹ thuật implant</t>
  </si>
  <si>
    <t>nước uồng Lavie 19l cho VP</t>
  </si>
  <si>
    <t>mua giấy A0 + viết + bong bóng cho A Hiền làm dụng cụ đào tạo</t>
  </si>
  <si>
    <t>phí sao kê sổ phụ San ngân hàng Vietcombank</t>
  </si>
  <si>
    <t>nước hoa xịt thơm 2 xe hơi cty (75k/ chai)</t>
  </si>
  <si>
    <t>2 hộp khẩu trang không mùi cho tài xế đưa cho KH</t>
  </si>
  <si>
    <t>mua thuốc say xe + túi ói cho KH cho 2 xe hơi đón khách</t>
  </si>
  <si>
    <t>mua tương ớt + nước tương cho VP</t>
  </si>
  <si>
    <t>mua khăn giấy cho văn phòng dùng + ly giấy</t>
  </si>
  <si>
    <t>mực in cho media</t>
  </si>
  <si>
    <t>cf, nước, cơm cho khách đến vp</t>
  </si>
  <si>
    <t>phí gth nhân sự (Ngân gth Tính)</t>
  </si>
  <si>
    <t>xăng xe chị Onah</t>
  </si>
  <si>
    <t>xăng xe c Oanh</t>
  </si>
  <si>
    <t>xăng xe chị oanh+chú đức</t>
  </si>
  <si>
    <t>xăng a đức</t>
  </si>
  <si>
    <t>ship nhận gà trống đồng phong thuỷ đặt trên két sắt phòng khám</t>
  </si>
  <si>
    <t>grab tặng bình cho báo VOH</t>
  </si>
  <si>
    <t>ship giấy tờ</t>
  </si>
  <si>
    <t>ship sổ phụ San cho chị Mai kế toán San</t>
  </si>
  <si>
    <t>bãi xe+rửa xe cty</t>
  </si>
  <si>
    <t>Điện+Nước 61A</t>
  </si>
  <si>
    <t>y tế T9</t>
  </si>
  <si>
    <t>y tế T0</t>
  </si>
  <si>
    <t>BH NV (13.038.480 đ)</t>
  </si>
  <si>
    <t>Qũy thưởng</t>
  </si>
  <si>
    <t>Xương zimmer t8+9</t>
  </si>
  <si>
    <t>bộ cào xương implant</t>
  </si>
  <si>
    <t>Mua tê pháp</t>
  </si>
  <si>
    <t>mua 2 tay khoan</t>
  </si>
  <si>
    <t>vật liệu impl Việt Đăng t6-t9/23</t>
  </si>
  <si>
    <t>hàng ngoài sic t8+9</t>
  </si>
  <si>
    <t>mũi máy nhổ răng số 8</t>
  </si>
  <si>
    <t>Thanh Ngọc t9</t>
  </si>
  <si>
    <t>Hd 1000 trụ 6/14</t>
  </si>
  <si>
    <t>Ghế trần trung đợt 8(cuối)</t>
  </si>
  <si>
    <t>chè+giặt đồ T10</t>
  </si>
  <si>
    <t>đồ cúng khai trương</t>
  </si>
  <si>
    <t>heo quay cúng khai trương</t>
  </si>
  <si>
    <t>đồ tạp vụ còn thiếu</t>
  </si>
  <si>
    <t>mua thêm đồ tạp vụ</t>
  </si>
  <si>
    <t>20t nc suối</t>
  </si>
  <si>
    <t>nc lau kiinhs</t>
  </si>
  <si>
    <t>Thanh toán tiền mua kẹo cho lễ tân</t>
  </si>
  <si>
    <t>Thanh toán tiền ly giấy + café gói để tiếp khách VP</t>
  </si>
  <si>
    <t>Thanh toán tiền nước uống Lavie bình 19l cho VP</t>
  </si>
  <si>
    <t>Thanh toán tiền mua 02 giá đựng ly sử dụng 1 lần gắn cho 2 bình nóng lạnh tại PK</t>
  </si>
  <si>
    <t>vest dphuc</t>
  </si>
  <si>
    <t>Thanh toán tiền mua Dép cho phụ tá Kha</t>
  </si>
  <si>
    <t>Thanh toán tiền mua 4 đồng phục áo thun đen : 2 cái cho tạp vụ Thiện + 2 cái backup cho khai trương (99k/ cái + thêu 25k/ cái) + ship áo 30k</t>
  </si>
  <si>
    <t>phí hh 54521</t>
  </si>
  <si>
    <t>hh 56395</t>
  </si>
  <si>
    <t>hh 54013</t>
  </si>
  <si>
    <t>hh 53790</t>
  </si>
  <si>
    <t>hh 56506</t>
  </si>
  <si>
    <t>phí trả góp Võ thị Thu Lan</t>
  </si>
  <si>
    <t>Phí trả góp 53959</t>
  </si>
  <si>
    <t>Phí trả góp 56643</t>
  </si>
  <si>
    <t>Hh 56195</t>
  </si>
  <si>
    <t>Phí trả góp 56649</t>
  </si>
  <si>
    <t>Hosting san</t>
  </si>
  <si>
    <t>cây lăn bụi</t>
  </si>
  <si>
    <t>chai xịt keo</t>
  </si>
  <si>
    <t>3G 2 năm cho tài xế</t>
  </si>
  <si>
    <t>Video đặt làm t10</t>
  </si>
  <si>
    <t>thưởng nhân sự tăng ca</t>
  </si>
  <si>
    <t>Hs chuyển quận</t>
  </si>
  <si>
    <t>4 voice off</t>
  </si>
  <si>
    <t>cardvisit</t>
  </si>
  <si>
    <t>trà sữa</t>
  </si>
  <si>
    <t>in ấn/3</t>
  </si>
  <si>
    <t>nạp 3G livetream</t>
  </si>
  <si>
    <t>sáo tam phân cho cổ đông</t>
  </si>
  <si>
    <t>hỗ trợ khảo sát nk</t>
  </si>
  <si>
    <t>trà sữa cho team thắng</t>
  </si>
  <si>
    <t>nc lau kính</t>
  </si>
  <si>
    <t>thưởng nv tháng</t>
  </si>
  <si>
    <t>màn bọc chuyển đồ</t>
  </si>
  <si>
    <t>thùng giấy đóng đồ</t>
  </si>
  <si>
    <t>băng keo dán đồ</t>
  </si>
  <si>
    <t>vải bọc bàn thờ</t>
  </si>
  <si>
    <t>bọc chống sốc</t>
  </si>
  <si>
    <t>khung bằng bs</t>
  </si>
  <si>
    <t>vệ sinh sopha</t>
  </si>
  <si>
    <t>dây cắm máy XQ</t>
  </si>
  <si>
    <t>xe tải di dời máy xq</t>
  </si>
  <si>
    <t>in tờ chăm sóc</t>
  </si>
  <si>
    <t>ống nước</t>
  </si>
  <si>
    <t>sửa máy tính</t>
  </si>
  <si>
    <t>in phiếu chăm sóc</t>
  </si>
  <si>
    <t>sửamáy tính lễ tân</t>
  </si>
  <si>
    <t>tt huye hd internet</t>
  </si>
  <si>
    <t>mua ổ điện+súng bắn keo</t>
  </si>
  <si>
    <t>thùng rác p.điều trị</t>
  </si>
  <si>
    <t>rèm nhà vệ sinh</t>
  </si>
  <si>
    <t>chổi chà sàn</t>
  </si>
  <si>
    <t>mua hộp nhựa cho pt</t>
  </si>
  <si>
    <t>mua xô đốt giấy tiền</t>
  </si>
  <si>
    <t>cf ông địa</t>
  </si>
  <si>
    <t>ổ khóa để khóa thùng rác</t>
  </si>
  <si>
    <t>ủng hộ q3 (từ thiện)</t>
  </si>
  <si>
    <t>đồ lọc nc nvs</t>
  </si>
  <si>
    <t>thay nắp đậy mtn</t>
  </si>
  <si>
    <t>7h chống sốc</t>
  </si>
  <si>
    <t>quạt cho bv</t>
  </si>
  <si>
    <t>khung treo bằng</t>
  </si>
  <si>
    <t>bảng tên phòng điều trị</t>
  </si>
  <si>
    <t>mua hộp nhựa đựng đồ chống sốc</t>
  </si>
  <si>
    <t>bảng meca</t>
  </si>
  <si>
    <t>hóa chất tẩy</t>
  </si>
  <si>
    <t>Nhậu p9 q3</t>
  </si>
  <si>
    <t>voice off</t>
  </si>
  <si>
    <t>thuốc đồ thẩm định</t>
  </si>
  <si>
    <t>in túi giấy+bì thư</t>
  </si>
  <si>
    <t>in bảng hướng dân</t>
  </si>
  <si>
    <t>dời mạng</t>
  </si>
  <si>
    <t>rác y tế vượt mức</t>
  </si>
  <si>
    <t>rèm cửa</t>
  </si>
  <si>
    <t>ca quận 3</t>
  </si>
  <si>
    <t>nạp dt a đức</t>
  </si>
  <si>
    <t>chữ kí số</t>
  </si>
  <si>
    <t>mua màu quét răng sứ</t>
  </si>
  <si>
    <t>phong bì quận phạt xe</t>
  </si>
  <si>
    <t>sim dt cho sale</t>
  </si>
  <si>
    <t>đánh khóa+2 ổ</t>
  </si>
  <si>
    <t>Seeding page</t>
  </si>
  <si>
    <t>thay pin bộ đàm</t>
  </si>
  <si>
    <t>Thanh toán 2 túi đựng đồ sau ghế tài xế cho 2 ô tô cty -100k/cái</t>
  </si>
  <si>
    <t>Thanh toán tiền mua nước bù khoáng cho bảo vệ</t>
  </si>
  <si>
    <t>Thanh toán tiền mua giấy A0 cho A Hiền họp, đào tạo sales, phụ tá, tele</t>
  </si>
  <si>
    <t>Thanh toán tiền mua hộp mẫu đựng mẫu hàm cho San</t>
  </si>
  <si>
    <t>Thanh toán tiền mua dù để trên xe tài xế Đức</t>
  </si>
  <si>
    <t>Thanh toán tiền rửa ảnh hình thể nụ cười + tiêu chuẩn nụ cười đẹp thay lại cho sales và media khi qua phòng khám mới</t>
  </si>
  <si>
    <t>Thanh toán tiền cọc bảng kính cường lực phòng họp mới</t>
  </si>
  <si>
    <t>Thanh toán tiền mua bút lông bảng</t>
  </si>
  <si>
    <t>Thanh toán tiền mua đồ cấm bút + khăn lau bảng</t>
  </si>
  <si>
    <t>Thanh toán tiền mua giấy lau tay</t>
  </si>
  <si>
    <t>Thanh toán tiền mua 10 gói khăn giấy ướt cho PK (16k/gói)</t>
  </si>
  <si>
    <t>Thanh toán tiền mua xịt phòng Sumo 10 chai (50k/chai)</t>
  </si>
  <si>
    <t>Thanh toán tiền mua rổ nhựa cho lễ tân Teennie đựng hồ sơ bệnh án</t>
  </si>
  <si>
    <t>Thanh toán tiền mua Giấy gói quà làm cây thông noel</t>
  </si>
  <si>
    <t>Thanh toán tiền mua biển nhắc nhỏ nhà vệ sinh để khách ý thức hơn trong bỏ giấy đúng nơi quy định (6 biển * 30k)</t>
  </si>
  <si>
    <t>Thanh toán tiền đỗ rác lớn, khó dọn dẹp sau khi tổng dọn lại toà 61a bàn giao cho chủ nhà</t>
  </si>
  <si>
    <t>Thanh toán tiền in lại Sơ đồ chống sốc thuốc tê do bên thẩm định báo mình cập nhật công văn mới (15 form tấm A2)</t>
  </si>
  <si>
    <t>Thanh toán tiền giấy phép kinh doanh 3 công ty (mỗi cty 10 bản) (5k/ tờ - 30 tờ) (cho A Quang nộp lên quận 2 bộ, để làm giấy phép phòng khám + làm chuyển quận BHXH, …..)</t>
  </si>
  <si>
    <t>Thanh toán tiền làm hồ sơ chuyển quận và đky BHXH ban đầu cho 3 cty (mỗi công ty 150k)</t>
  </si>
  <si>
    <t>dđồ ăn khách</t>
  </si>
  <si>
    <t>xăng chú Đức</t>
  </si>
  <si>
    <t>nước cơm khách</t>
  </si>
  <si>
    <t>phí ship hs, tài liệu, ship quà cho đối tác</t>
  </si>
  <si>
    <t>61A + Số 5 kỳ Đồng (17-30/11)</t>
  </si>
  <si>
    <t>xương màng Việt Đăng hd 100.22 (done hd)</t>
  </si>
  <si>
    <t>bộ cào xương</t>
  </si>
  <si>
    <t>Thanh Ngọc vật liệu t10</t>
  </si>
  <si>
    <t>đèn trám</t>
  </si>
  <si>
    <t>tiền chè t12</t>
  </si>
  <si>
    <t>20th nước suối</t>
  </si>
  <si>
    <t>nc suối bình</t>
  </si>
  <si>
    <t>giấy vs+giấy bịch</t>
  </si>
  <si>
    <t>dphuc Ngọc</t>
  </si>
  <si>
    <t>giày bs</t>
  </si>
  <si>
    <t>56411 phí hh</t>
  </si>
  <si>
    <t>trả góp 56575</t>
  </si>
  <si>
    <t>trả góp 56704</t>
  </si>
  <si>
    <t>trả góp 56673</t>
  </si>
  <si>
    <t>Trả góp 56784</t>
  </si>
  <si>
    <t>35 TN San</t>
  </si>
  <si>
    <t>phí trả góp 55146</t>
  </si>
  <si>
    <t>Mua chat bot</t>
  </si>
  <si>
    <t>Cọc máy xịt cao áp</t>
  </si>
  <si>
    <t>Mua mèo thần tài tặng khai trương chủ tịch phường</t>
  </si>
  <si>
    <t>Nhậu p9</t>
  </si>
  <si>
    <t>mua tên miền</t>
  </si>
  <si>
    <t>phạt xe ô tô</t>
  </si>
  <si>
    <t>túi giấy</t>
  </si>
  <si>
    <t>ks cô Sáu</t>
  </si>
  <si>
    <t>tiếp khách (a hoài)</t>
  </si>
  <si>
    <t>web</t>
  </si>
  <si>
    <t>làm tiktok</t>
  </si>
  <si>
    <t>gửi 3 xe ô tô cho khách</t>
  </si>
  <si>
    <t>sửa máy tính media</t>
  </si>
  <si>
    <t>hỗ trợ xe khách</t>
  </si>
  <si>
    <t>thảm lót cầu thang</t>
  </si>
  <si>
    <t>nc cất pha tiêm</t>
  </si>
  <si>
    <t>tiền gửi ô tô khách</t>
  </si>
  <si>
    <t>mua trái cây+bánh tiếp đoàn</t>
  </si>
  <si>
    <t>pbi cho đoàn kiểm tra</t>
  </si>
  <si>
    <t>Nhậu tiếp phường</t>
  </si>
  <si>
    <t>đồ ăn cho đoàn thẩm định</t>
  </si>
  <si>
    <t>thêm 1 p.bì cho đoàn thẩm định</t>
  </si>
  <si>
    <t>ks khách</t>
  </si>
  <si>
    <t>30 cây ly nhựa</t>
  </si>
  <si>
    <t>vá vỏ xe chị Oanh</t>
  </si>
  <si>
    <t>cháo cho nv ăn tối</t>
  </si>
  <si>
    <t>vá xe chú Đức</t>
  </si>
  <si>
    <t>gửi xe oto khách</t>
  </si>
  <si>
    <t>thơm đốt</t>
  </si>
  <si>
    <t>in thư cảm ơn, cskh</t>
  </si>
  <si>
    <t>nước rửa kính xe</t>
  </si>
  <si>
    <t>mua lau bảng phòng họp</t>
  </si>
  <si>
    <t>2 nón cho bảo vệ</t>
  </si>
  <si>
    <t>cơm nv thuê ngoài quay Hạ Vy</t>
  </si>
  <si>
    <t>nạp VETC</t>
  </si>
  <si>
    <t>sửa tay nắm</t>
  </si>
  <si>
    <t>mua bàn chải cho khách</t>
  </si>
  <si>
    <t>tiếp phường</t>
  </si>
  <si>
    <t>quà tặng sếp</t>
  </si>
  <si>
    <t>xe quận</t>
  </si>
  <si>
    <t>phạt xe cty</t>
  </si>
  <si>
    <t>1h giấy test</t>
  </si>
  <si>
    <t>bình xịt muỗi</t>
  </si>
  <si>
    <t>cọc ks cho khách Thy thảo</t>
  </si>
  <si>
    <t>vá xe cty</t>
  </si>
  <si>
    <t>Thuê máy quay kol</t>
  </si>
  <si>
    <t>Chi phí đào tạo telesale</t>
  </si>
  <si>
    <t>bật lửa</t>
  </si>
  <si>
    <t>băng keo cá nhân</t>
  </si>
  <si>
    <t>in bảng giá san</t>
  </si>
  <si>
    <t>ủng hộ vé ca nhạc kol</t>
  </si>
  <si>
    <t>nước bù khoáng+sủi cho bv</t>
  </si>
  <si>
    <t>tiền bãi xe nv T12</t>
  </si>
  <si>
    <t>miếng lót chuột</t>
  </si>
  <si>
    <t>cho phường 9</t>
  </si>
  <si>
    <t>3 voice off</t>
  </si>
  <si>
    <t>mua 10 túi giấy + ship</t>
  </si>
  <si>
    <t>chuyển bàn ghế, máy tính phòng tele qua phòng khám</t>
  </si>
  <si>
    <t>In bảng tên cho 4 sales + 3 phú ta mới Đạt, Kiều, Kha</t>
  </si>
  <si>
    <t>ship sữa điện thoại cho team sales</t>
  </si>
  <si>
    <t>mua viên sủi C bổ sung để kháng cho bảo vệ sk trực ngoài nắng)</t>
  </si>
  <si>
    <t>mua đồ cúng giải hạn cho Phòng khám</t>
  </si>
  <si>
    <t>ship chuyển hợp đồng</t>
  </si>
  <si>
    <t>nước uống 19l cho VP</t>
  </si>
  <si>
    <t>mua xịt phòng Sumo 8 chai (50k/chai)</t>
  </si>
  <si>
    <t>xăng xe c oanh</t>
  </si>
  <si>
    <t>xăng chị oanh</t>
  </si>
  <si>
    <t>ship</t>
  </si>
  <si>
    <t>Cf đãi khacha</t>
  </si>
  <si>
    <t>xang chị Oanh</t>
  </si>
  <si>
    <t>grab khách</t>
  </si>
  <si>
    <t>ship tài liệu</t>
  </si>
  <si>
    <t>Số 5 kỳ Đồng</t>
  </si>
  <si>
    <t>Điện kỳ đồng</t>
  </si>
  <si>
    <t>Nước kỳ đồng t11</t>
  </si>
  <si>
    <t>quỹ thưởng nv T12/23</t>
  </si>
  <si>
    <t>bộ pt, kềm, dd rửa tay</t>
  </si>
  <si>
    <t>phụ kiện ipl(cho khách cũ của San)</t>
  </si>
  <si>
    <t>mua dt cho sale</t>
  </si>
  <si>
    <t>xq</t>
  </si>
  <si>
    <t>cọc 1 th thuê bằng bs</t>
  </si>
  <si>
    <t>Quỹ thưởng cuối năm</t>
  </si>
  <si>
    <t>2024.01</t>
  </si>
  <si>
    <t>Hành Chính</t>
  </si>
  <si>
    <t>tiền xe nv t1</t>
  </si>
  <si>
    <t>Thưởng nhân viên cuối năm</t>
  </si>
  <si>
    <t>tt 3th tiền bằng bs (T1/24)</t>
  </si>
  <si>
    <t>%bs</t>
  </si>
  <si>
    <t>lương nv</t>
  </si>
  <si>
    <t>% nv</t>
  </si>
  <si>
    <t>8c cvr</t>
  </si>
  <si>
    <t>Vật liệu Thanh Ngọc T12/23</t>
  </si>
  <si>
    <t>tiền chênh lệch trụ strauman t5,6,7</t>
  </si>
  <si>
    <t>bàn lv cho bs San</t>
  </si>
  <si>
    <t>Labo</t>
  </si>
  <si>
    <t>Thưởng gián tiếp</t>
  </si>
  <si>
    <t>2024.02</t>
  </si>
  <si>
    <t>hành chính chung</t>
  </si>
  <si>
    <t>hh khách</t>
  </si>
  <si>
    <t>57.327 đ</t>
  </si>
  <si>
    <t>Hạt điều tặng khách+tiền nem+tiền ship quà+thịt rừng tặng sếp</t>
  </si>
  <si>
    <t>BCĐ</t>
  </si>
  <si>
    <t>57.427 đ</t>
  </si>
  <si>
    <t>khách xem phong thuỷ</t>
  </si>
  <si>
    <t>phí cà thẻ T2</t>
  </si>
  <si>
    <t>nạp qc</t>
  </si>
  <si>
    <t>tiktok</t>
  </si>
  <si>
    <t>Nước kỳ đồng T1</t>
  </si>
  <si>
    <t>tiền bằng bs (T2/24)</t>
  </si>
  <si>
    <t>Nước kỳ đồng T2</t>
  </si>
  <si>
    <t>chi phí phường quận</t>
  </si>
  <si>
    <t>Cho thuế hàng tháng (t1,2,3)</t>
  </si>
  <si>
    <t>đồ đtt</t>
  </si>
  <si>
    <t>Thanh Ngọc T1</t>
  </si>
  <si>
    <t>mua máy in+ổ cứng</t>
  </si>
  <si>
    <t>mua xe đẩy</t>
  </si>
  <si>
    <t>Trích thưởng nhân viên cuối năm</t>
  </si>
  <si>
    <t>Trích quỹ tất niên</t>
  </si>
  <si>
    <t>anh Quang và anh Hiền đi học</t>
  </si>
  <si>
    <t>2024.03</t>
  </si>
  <si>
    <t>lương bp khác</t>
  </si>
  <si>
    <t>% các bp khác</t>
  </si>
  <si>
    <t>hh 54605</t>
  </si>
  <si>
    <t>MTN</t>
  </si>
  <si>
    <t>phí trả góp 51480</t>
  </si>
  <si>
    <t>gth 57507</t>
  </si>
  <si>
    <t>trả góp 57553</t>
  </si>
  <si>
    <t>HH 57342</t>
  </si>
  <si>
    <t>HH57387</t>
  </si>
  <si>
    <t>tiền sở hữu trí tuệ</t>
  </si>
  <si>
    <t>20 dép khách</t>
  </si>
  <si>
    <t>KH xem PT</t>
  </si>
  <si>
    <t>phí cà thẻ</t>
  </si>
  <si>
    <t>trả góp 57588</t>
  </si>
  <si>
    <t>NẠP QC</t>
  </si>
  <si>
    <t>Web + tiktok</t>
  </si>
  <si>
    <t>Booking bài</t>
  </si>
  <si>
    <t>thẻ acb chạy qc+phí thường niên</t>
  </si>
  <si>
    <t>Nước kỳ đồng 06/02-08/03</t>
  </si>
  <si>
    <t>tiền bằng bs (T3/24)</t>
  </si>
  <si>
    <t>tiền bãi xe nv</t>
  </si>
  <si>
    <t>thc giảm đau</t>
  </si>
  <si>
    <t>bao tay rửa dụng cụ</t>
  </si>
  <si>
    <t>công nợ Việt Đăng (hd SIC đã xử dụng khi chưa tách tgip)</t>
  </si>
  <si>
    <t>vật tư Thanh Ngọc T2/24</t>
  </si>
  <si>
    <t>Multy osstem</t>
  </si>
  <si>
    <t>cọc thuê 2xe điện cty</t>
  </si>
  <si>
    <t>lắp camera bên ngoài</t>
  </si>
  <si>
    <t>mua ghế phòng C Phượng</t>
  </si>
  <si>
    <t>ghế sopha quay pv</t>
  </si>
  <si>
    <t>mua laptop cho telesale</t>
  </si>
  <si>
    <t>bộ đàm tai nghe</t>
  </si>
  <si>
    <t>mua dù bự che nắng</t>
  </si>
  <si>
    <t>đèn cho media</t>
  </si>
  <si>
    <t>Trích thưởng gián tiếp</t>
  </si>
  <si>
    <t>Chi Phí đào tạo</t>
  </si>
  <si>
    <t>Quỹ Team buiding</t>
  </si>
  <si>
    <t>2024.04</t>
  </si>
  <si>
    <t>chuyển đổi gpkd</t>
  </si>
  <si>
    <t>Chi tiền gth khách 56809(NA+Y)</t>
  </si>
  <si>
    <t>Chi tiền gth khách 57449</t>
  </si>
  <si>
    <t>Làm con dấu</t>
  </si>
  <si>
    <t>tiền checkin</t>
  </si>
  <si>
    <t>thuế môn bài</t>
  </si>
  <si>
    <t>chi phí đóng cửa San cũ</t>
  </si>
  <si>
    <t>thuê 1office 1 năm</t>
  </si>
  <si>
    <t>trả góp 57825</t>
  </si>
  <si>
    <t>hh khách 57703</t>
  </si>
  <si>
    <t>hh khách 57241</t>
  </si>
  <si>
    <t>Chi tiền gth khách 57593 (BẢO+CÔNG)</t>
  </si>
  <si>
    <t>phí cà thẻ T4</t>
  </si>
  <si>
    <t>tạo tk+nâng cấp zalo OA cho San</t>
  </si>
  <si>
    <t>mua VPS cho 3 Website: San - Teennie - Implant</t>
  </si>
  <si>
    <t>Sandentist.vn gia han SSL</t>
  </si>
  <si>
    <t>Nước kỳ đồng</t>
  </si>
  <si>
    <t>tiền bằng bs T4</t>
  </si>
  <si>
    <t>Tiền Cho quận, phường hàng tháng</t>
  </si>
  <si>
    <t>lương 3cđ</t>
  </si>
  <si>
    <t>Lương bs</t>
  </si>
  <si>
    <t>công nợ Thanh ngọc T3</t>
  </si>
  <si>
    <t>thuốc chống sốc</t>
  </si>
  <si>
    <t>hộp nhựa đựng đồ PT</t>
  </si>
  <si>
    <t>bể phong thuỷ trong phòng telesales</t>
  </si>
  <si>
    <t>2024.05</t>
  </si>
  <si>
    <t>Phí kiểm định 2 lò</t>
  </si>
  <si>
    <t>hh 57916</t>
  </si>
  <si>
    <t>làm giấy tờ huỷ hộ kinh doanh cá thể</t>
  </si>
  <si>
    <t>mua hs+khăn kí kết đất việt</t>
  </si>
  <si>
    <t>Gia hạn QR code 1 năm</t>
  </si>
  <si>
    <t>hh 57607</t>
  </si>
  <si>
    <t>phí thẻ tk cty</t>
  </si>
  <si>
    <t>hỗ trợ khách Hồng Thanh</t>
  </si>
  <si>
    <t>Tăm nước tặng khacha</t>
  </si>
  <si>
    <t>khảo sát nk khác</t>
  </si>
  <si>
    <t>hh 57953</t>
  </si>
  <si>
    <t>Cọc 70% làm lại đăng ký quyền tác giả của San và Teennie qua địa chỉ mới, logo mới</t>
  </si>
  <si>
    <t>phis gth nhân sự</t>
  </si>
  <si>
    <t>Khung tranh tặng khách</t>
  </si>
  <si>
    <t>San Dental Group in 600 the nhe</t>
  </si>
  <si>
    <t>Chi trường hutech</t>
  </si>
  <si>
    <t>Tt pancake</t>
  </si>
  <si>
    <t>tt cty truyền thông đi trường Sàigonista</t>
  </si>
  <si>
    <t>Gói SEO Băng Tâm</t>
  </si>
  <si>
    <t>Làm lại web</t>
  </si>
  <si>
    <t>đi trường UEF</t>
  </si>
  <si>
    <t>In thẻ đi trường</t>
  </si>
  <si>
    <t>Seeding điều hướng nói xấu nha khoa</t>
  </si>
  <si>
    <t>tiền bằng bs (T5/24)</t>
  </si>
  <si>
    <t>Cho hàng tháng</t>
  </si>
  <si>
    <t>Tiền xe nv</t>
  </si>
  <si>
    <t>% bs nhận</t>
  </si>
  <si>
    <t>% các bp khác nhận</t>
  </si>
  <si>
    <t>mua bàn ghế văn phòng(đào tạo + quay dựng)</t>
  </si>
  <si>
    <t>quạt phun xương bv</t>
  </si>
  <si>
    <t>Mua mây tính cho mkt</t>
  </si>
  <si>
    <t>Cáp sạc văn phòng</t>
  </si>
  <si>
    <t>ghế nha khoa(trả góp)</t>
  </si>
  <si>
    <t>THÁO LẮP</t>
  </si>
  <si>
    <t>LABO</t>
  </si>
  <si>
    <t>2024.06</t>
  </si>
  <si>
    <t>Hành chính chung</t>
  </si>
  <si>
    <t>Tiền xe NV</t>
  </si>
  <si>
    <t>setup phòng họp và phòng telesale</t>
  </si>
  <si>
    <t>Bàn chải điện tặng khách</t>
  </si>
  <si>
    <t>trả góp 58147</t>
  </si>
  <si>
    <t>phi sms tk cá nhân cty</t>
  </si>
  <si>
    <t>Tiền vé máy bay khách hàng 54610</t>
  </si>
  <si>
    <t>Cọc 3 web(3 cty) đăng kí bộ công thương</t>
  </si>
  <si>
    <t>khảo sát thị trường</t>
  </si>
  <si>
    <t>Hh 54768</t>
  </si>
  <si>
    <t>hh58234</t>
  </si>
  <si>
    <t>Phí trả góp 58197</t>
  </si>
  <si>
    <t>tiền khách sạn+cơm của khách Lạc Thúc Phương</t>
  </si>
  <si>
    <t>Phí trả góp 58234</t>
  </si>
  <si>
    <t>hỗ trợ tiền đi lại c Vân Ánh(2lần)</t>
  </si>
  <si>
    <t>Phí trả góp 57977</t>
  </si>
  <si>
    <t>hỗ trợ tiền ks cho khách Út Như</t>
  </si>
  <si>
    <t>hh 56005</t>
  </si>
  <si>
    <t>booking bài viết top 1 cho SanDenist</t>
  </si>
  <si>
    <t>Seedding</t>
  </si>
  <si>
    <t>phí làm web</t>
  </si>
  <si>
    <t>mua ladi page</t>
  </si>
  <si>
    <t>In thẻ cứng(Hutech, NKH)</t>
  </si>
  <si>
    <t>Phần mềm Adobe(MKT)</t>
  </si>
  <si>
    <t>tiền bằng bs (T6/24)</t>
  </si>
  <si>
    <t>lương cổ đông</t>
  </si>
  <si>
    <t>lương các bp khác</t>
  </si>
  <si>
    <t>mua metrogyl</t>
  </si>
  <si>
    <t>tien giay chup phim</t>
  </si>
  <si>
    <t>mua vật liệu trám</t>
  </si>
  <si>
    <t>cọc bàn làm việc phòng điều trị</t>
  </si>
  <si>
    <t>2 ổ cứng HDD 12T,Dây 3.5 ra 3.5</t>
  </si>
  <si>
    <t>Mua kệ để đồ phong thuỷ phòng Telesales</t>
  </si>
  <si>
    <t>tiền bàn phòng điều trị</t>
  </si>
  <si>
    <t>ghế anh phòng Hiền</t>
  </si>
  <si>
    <t>chi tiền màn hình bàn tư vấn</t>
  </si>
  <si>
    <t>tiền bàn phòng tv</t>
  </si>
  <si>
    <t>mua màn hình quảng cáo</t>
  </si>
  <si>
    <t>cho phường mượn</t>
  </si>
  <si>
    <t>Mua thêm ghế phòng họp+phòng HCNS+Mua chuột + USB phòng HCNS</t>
  </si>
  <si>
    <t>Tiền lab</t>
  </si>
  <si>
    <t>Mua đồ workshop đào tạo</t>
  </si>
  <si>
    <t>thuê địa điểm + đồ ăn ngày học  quản lí</t>
  </si>
  <si>
    <t>2024.07</t>
  </si>
  <si>
    <t>bãi xe cty+bãi xe nv</t>
  </si>
  <si>
    <t>điện+nước+wf</t>
  </si>
  <si>
    <t>Cp tiếp khách</t>
  </si>
  <si>
    <t>tặng phẩm khách</t>
  </si>
  <si>
    <t>MKT chạy quảng cáo</t>
  </si>
  <si>
    <t>Cp sửa chữa, bảo trì</t>
  </si>
  <si>
    <t>Hoa hòng gth</t>
  </si>
  <si>
    <t>TikTok</t>
  </si>
  <si>
    <t>% của NV</t>
  </si>
  <si>
    <t>Tiếp khách pK(grab,sn khách chi phí khác)</t>
  </si>
  <si>
    <t>Chi phí MB</t>
  </si>
  <si>
    <t>Thuê bằng bs</t>
  </si>
  <si>
    <t>chi phí cho quận, phường</t>
  </si>
  <si>
    <t>mua keo dán</t>
  </si>
  <si>
    <t>mua 2 hộp thuốc effer</t>
  </si>
  <si>
    <t>khẩu trang 10h màu trắng cho khách</t>
  </si>
  <si>
    <t>lab tháo lắp</t>
  </si>
  <si>
    <t>lab Thịnh</t>
  </si>
  <si>
    <t>Thưởng nóng+liên hoan</t>
  </si>
  <si>
    <t>Giới thiệu nhân sự</t>
  </si>
  <si>
    <t>đào tạo nhân sự</t>
  </si>
  <si>
    <t>thuế</t>
  </si>
  <si>
    <t>dung dịch vệ sinh dụng cụ</t>
  </si>
  <si>
    <t>Mua pin+phụ kiện máy chụp cận chóp</t>
  </si>
  <si>
    <t>mua vật tư San,mua thuốc Effegan, Mua máy đo huyết áp</t>
  </si>
  <si>
    <t>Dự trù phát sinh</t>
  </si>
  <si>
    <t>2024.09</t>
  </si>
  <si>
    <t>nhập kin</t>
  </si>
  <si>
    <t>2024.10</t>
  </si>
  <si>
    <t>Thuê bằng bs T10</t>
  </si>
  <si>
    <t>nước muối + khâu trang</t>
  </si>
  <si>
    <t>thuốc tê</t>
  </si>
  <si>
    <t>KIN</t>
  </si>
  <si>
    <t>2024.11</t>
  </si>
  <si>
    <t>Thuê bằng bs T11</t>
  </si>
  <si>
    <t>tay khoan San,tay khoan khuỷ chậm</t>
  </si>
  <si>
    <t>nhập kin,mua xe đẩy  ,thay đầu cây cạo vôi</t>
  </si>
  <si>
    <t>công nợ thanh ngọc</t>
  </si>
  <si>
    <t>2024.12</t>
  </si>
  <si>
    <t>Tiền thuê xe+phí về xe</t>
  </si>
  <si>
    <t>nước xúc miệng Kin</t>
  </si>
  <si>
    <t>banh miệng</t>
  </si>
  <si>
    <t>dung dịch khử khuẩn y tế</t>
  </si>
  <si>
    <t>2025.01</t>
  </si>
  <si>
    <t>2h kem đánh răng</t>
  </si>
  <si>
    <t>composite</t>
  </si>
  <si>
    <t>Giấy phòng điều trị</t>
  </si>
  <si>
    <t>Thuốc + nước muối</t>
  </si>
  <si>
    <t>tiền thuốc tê xanh</t>
  </si>
  <si>
    <t>tiền cao su đặc</t>
  </si>
  <si>
    <t>2025.02</t>
  </si>
  <si>
    <t>Khẩu trang + thuốc giảm đau + mua thuốc chống sốc</t>
  </si>
  <si>
    <t>công nợ Thanh Ngọc T1/25</t>
  </si>
  <si>
    <t>2025.03</t>
  </si>
  <si>
    <t>2025.04</t>
  </si>
  <si>
    <t>nước ngâm dụng cụ</t>
  </si>
  <si>
    <t>composite lỏng</t>
  </si>
  <si>
    <t>Thanh Ngọc T2</t>
  </si>
  <si>
    <t>tiền vật liệu, banh vạt, cây bóc tách, cán dao mổ, cây đo túi nướu, cây nạo xương, kềm nhổ chân răng, kềm nạy, tay khoan chậm</t>
  </si>
  <si>
    <t>Tiền vật liệu San</t>
  </si>
  <si>
    <t>Thanh Ngọc T3/25 san</t>
  </si>
  <si>
    <t>2025.05</t>
  </si>
  <si>
    <t>mua metrogyl + Effegan</t>
  </si>
  <si>
    <t>xi măng San</t>
  </si>
  <si>
    <t>Vật liệu TQ San+kin</t>
  </si>
  <si>
    <t>nước ngậm chống ê (San)</t>
  </si>
  <si>
    <t>chất chống ê mài cùi(San)</t>
  </si>
  <si>
    <t>khẩu trang</t>
  </si>
  <si>
    <t>in ly giấy</t>
  </si>
  <si>
    <t>xi măng gắn veneer, túi hấp tiệt trùng, composite</t>
  </si>
  <si>
    <t>vật tư Thanh Ngọc</t>
  </si>
  <si>
    <t>2025.06</t>
  </si>
  <si>
    <t>dung dịch ngâm dụng cụ, cồn+Etching sứ+bóng tia cực tím+hỗ trợ tiền gắn răng KH San</t>
  </si>
  <si>
    <t>vật tư+thuốc giảm đau+thuốc tê</t>
  </si>
  <si>
    <t>2025.07</t>
  </si>
  <si>
    <t>Vật liệu San</t>
  </si>
  <si>
    <t>2025.08</t>
  </si>
  <si>
    <t>efferalgan, thuốc tê</t>
  </si>
  <si>
    <t>Vật liệu san</t>
  </si>
  <si>
    <t>Giấy chuyên dụng vên sinh phòng điều trị,  khăn choàng phụ tá</t>
  </si>
  <si>
    <t>2025.09</t>
  </si>
  <si>
    <t>khăn choàng PT+thuốc+xi măng gắn+thuốc tê</t>
  </si>
  <si>
    <t>2025.10</t>
  </si>
  <si>
    <t>tấm choàng che cổ, gương cầm tay phòng điều trị+túi chườm, mua áo chì, Bao tay y tế, khăn giấy choàng cổ phòng điều trị</t>
  </si>
  <si>
    <t>bóng đèn cực tím, nước muối + gạc+chất gắn tạm+Mua đầu đèn chiếu San</t>
  </si>
  <si>
    <t>đồ đtt, vật tư</t>
  </si>
  <si>
    <t>tiền chất gắn San</t>
  </si>
  <si>
    <t>NGÀY</t>
  </si>
  <si>
    <t>TIỀN MẶT</t>
  </si>
  <si>
    <t>CÀ THẺ</t>
  </si>
  <si>
    <t>THỰC NHẬN CÀ THẺ</t>
  </si>
  <si>
    <t>CHUYỂN KHOẢN</t>
  </si>
  <si>
    <t>TRẢ GÓP</t>
  </si>
  <si>
    <t>TRẢ CỌC</t>
  </si>
  <si>
    <t>TỔNG</t>
  </si>
  <si>
    <t>TỔNG TRỪ PHÍ CÀ THẺ</t>
  </si>
  <si>
    <t>2025.11</t>
  </si>
  <si>
    <t>2025.12</t>
  </si>
  <si>
    <t>Chức danh</t>
  </si>
  <si>
    <t>Họ và Tên</t>
  </si>
  <si>
    <t>LCB</t>
  </si>
  <si>
    <t>Năng lực</t>
  </si>
  <si>
    <t>Thâm niên</t>
  </si>
  <si>
    <t>Kiêm việc</t>
  </si>
  <si>
    <t>Trợ cấp</t>
  </si>
  <si>
    <t>Công chuẩn</t>
  </si>
  <si>
    <t>Công thực tế</t>
  </si>
  <si>
    <t>Số giờ tăng ca</t>
  </si>
  <si>
    <t>Tiền tăng ca</t>
  </si>
  <si>
    <t>Khấu trừ</t>
  </si>
  <si>
    <t>Tạm ứng</t>
  </si>
  <si>
    <t>KPI 
công việc</t>
  </si>
  <si>
    <t>KPI
 doanh số 15</t>
  </si>
  <si>
    <t>Lương cứng</t>
  </si>
  <si>
    <t>Tổng lương</t>
  </si>
  <si>
    <t>Thực nhận</t>
  </si>
  <si>
    <t>Cột 21</t>
  </si>
  <si>
    <t>Lương 3cđ</t>
  </si>
  <si>
    <t>TV Vy</t>
  </si>
  <si>
    <t>CSKH Hoàng Lan</t>
  </si>
  <si>
    <t>Thuỵ My Kiểm soát</t>
  </si>
  <si>
    <t>Thành media</t>
  </si>
  <si>
    <t>An Media</t>
  </si>
  <si>
    <t>Đức Thuận</t>
  </si>
  <si>
    <t>2.666.667 đ</t>
  </si>
  <si>
    <t>0 đ</t>
  </si>
  <si>
    <t>-16.667 đ</t>
  </si>
  <si>
    <t>3.666.667 đ</t>
  </si>
  <si>
    <t>BS Dũng</t>
  </si>
  <si>
    <t>Bs Công</t>
  </si>
  <si>
    <t>PT Hà Như thử việc</t>
  </si>
  <si>
    <t>Nguyễn Thành Trung</t>
  </si>
  <si>
    <t>Anh Bảo đào tạo thử việc</t>
  </si>
  <si>
    <t>Anh Bảo đào tạo chính thức</t>
  </si>
  <si>
    <t>Ánh Nguyệt content thử việc</t>
  </si>
  <si>
    <t>Ánh Nguyệt content chính thức</t>
  </si>
  <si>
    <t>XIÊM QUỐC THU quay dựng thử việc</t>
  </si>
  <si>
    <t>XIÊM QUỐC THU quay dựng chính thức</t>
  </si>
  <si>
    <t>Kiệt tạp vụ</t>
  </si>
  <si>
    <t>Bv Trung</t>
  </si>
  <si>
    <t>Lương CĐ</t>
  </si>
  <si>
    <t>PT Đông Tuyết</t>
  </si>
  <si>
    <t>PT Ngọc Huyền</t>
  </si>
  <si>
    <t>Tv Bảo</t>
  </si>
  <si>
    <t>CSKH Uyển Nhi</t>
  </si>
  <si>
    <t>CSKH Thảo Uyên</t>
  </si>
  <si>
    <t>Mỹ Hương</t>
  </si>
  <si>
    <t>Anh Bảo đào tạo</t>
  </si>
  <si>
    <t>Ánh Nguyệt content</t>
  </si>
  <si>
    <t>XIÊM QUỐC THU quay dựng</t>
  </si>
  <si>
    <t>Phiên dịch Trang</t>
  </si>
  <si>
    <t>BS Hoàng</t>
  </si>
  <si>
    <t>BS Phát</t>
  </si>
  <si>
    <t>LT Bích Nhi</t>
  </si>
  <si>
    <t>LT Tường Vy</t>
  </si>
  <si>
    <t>LT Phúc</t>
  </si>
  <si>
    <t>LT Tuyết Ngọc</t>
  </si>
  <si>
    <t>PT Ánh Thúy</t>
  </si>
  <si>
    <t>PT Tuyết Trang</t>
  </si>
  <si>
    <t>PT Y Bình</t>
  </si>
  <si>
    <t>Pt Dung</t>
  </si>
  <si>
    <t>PT Kiều Oanh</t>
  </si>
  <si>
    <t>PT Nam</t>
  </si>
  <si>
    <t>PT Anh Như</t>
  </si>
  <si>
    <t>PT Kim Ánh</t>
  </si>
  <si>
    <t>PT Đông Tuyết thử việc</t>
  </si>
  <si>
    <t>PT Đông Tuyết chính thức</t>
  </si>
  <si>
    <t>PT Ngọc Huyền thử việc</t>
  </si>
  <si>
    <t>PT Ngọc Huyền chính hức</t>
  </si>
  <si>
    <t>CSKH Thảo Uyên chính thức</t>
  </si>
  <si>
    <t>Uyên kiểm soát</t>
  </si>
  <si>
    <t>Tháng 1</t>
  </si>
  <si>
    <t>Lương CB</t>
  </si>
  <si>
    <t>Ngày công chuẩn</t>
  </si>
  <si>
    <t>Ngày công thực tế</t>
  </si>
  <si>
    <t>Số ngày tăng ca</t>
  </si>
  <si>
    <t>Tăng ca</t>
  </si>
  <si>
    <t>KPI Công việc</t>
  </si>
  <si>
    <t>KPI Doanh số 15</t>
  </si>
  <si>
    <t>Thưởng tháng 13</t>
  </si>
  <si>
    <t>BAN CỐ VẤN</t>
  </si>
  <si>
    <t>HỘI ĐỒNG THÀNH VIÊN</t>
  </si>
  <si>
    <t>BAN GIÁM ĐỐC</t>
  </si>
  <si>
    <t>KINH DOANH</t>
  </si>
  <si>
    <t>Tiền PT của LT</t>
  </si>
  <si>
    <t>Tv Minh Hạnh</t>
  </si>
  <si>
    <t>TBP CSKH Chuyên</t>
  </si>
  <si>
    <t>KẾ TOÁN - KHO</t>
  </si>
  <si>
    <t>HÀNH CHÍNH - NHÂN SỰ</t>
  </si>
  <si>
    <t>TP HCNS Nga</t>
  </si>
  <si>
    <t>Cô Liên tạp vụ</t>
  </si>
  <si>
    <t>VẬN HÀNH</t>
  </si>
  <si>
    <t>LT Kim Ngân</t>
  </si>
  <si>
    <t>LT Trâm Anh</t>
  </si>
  <si>
    <t>Quản lý Tiến</t>
  </si>
  <si>
    <t>MARKETING</t>
  </si>
  <si>
    <t>đội sedding NK</t>
  </si>
  <si>
    <t>NGHIỆP VỤ</t>
  </si>
  <si>
    <t>PT Điệp</t>
  </si>
  <si>
    <t>PT Ngọc Nhi</t>
  </si>
  <si>
    <t>PT Thanh Thi</t>
  </si>
  <si>
    <t>PT Dung</t>
  </si>
  <si>
    <t>Bs Hoàng</t>
  </si>
  <si>
    <t>BS LÂM</t>
  </si>
  <si>
    <t>Tháng 2</t>
  </si>
  <si>
    <t>Tháng 3</t>
  </si>
  <si>
    <t>Tháng 4</t>
  </si>
  <si>
    <t>Tháng 5</t>
  </si>
  <si>
    <t>Tháng 6</t>
  </si>
  <si>
    <t>Tháng 7</t>
  </si>
  <si>
    <t>chè t12</t>
  </si>
  <si>
    <t>cúng vp mới</t>
  </si>
  <si>
    <t>phí cúng vp</t>
  </si>
  <si>
    <t>cúng cuối năm</t>
  </si>
  <si>
    <t>hotlime teennie</t>
  </si>
  <si>
    <t>353 gth 527</t>
  </si>
  <si>
    <t>149 gth 893</t>
  </si>
  <si>
    <t>3th bằng cô châu (t1.2.3/23)</t>
  </si>
  <si>
    <t>lương BS</t>
  </si>
  <si>
    <t>% BS</t>
  </si>
  <si>
    <t>lươngnv</t>
  </si>
  <si>
    <t>thun thước đo kẽ</t>
  </si>
  <si>
    <t>hotline tee</t>
  </si>
  <si>
    <t>858 gth 861</t>
  </si>
  <si>
    <t>296 gth 887</t>
  </si>
  <si>
    <t>nhựa ép máng duy trì</t>
  </si>
  <si>
    <t>hàm duy trì khách</t>
  </si>
  <si>
    <t>900 gth 901</t>
  </si>
  <si>
    <t>hàm duy trì 202</t>
  </si>
  <si>
    <t>263 gth 868</t>
  </si>
  <si>
    <t>marketing</t>
  </si>
  <si>
    <t>% BS nhận</t>
  </si>
  <si>
    <t>button kim loại</t>
  </si>
  <si>
    <t>Thanh Ngọc t1/23</t>
  </si>
  <si>
    <t>Khí cụ T1+2/2023</t>
  </si>
  <si>
    <t>hàm duy trì 956</t>
  </si>
  <si>
    <t>Phần mềm teennie 3th: 3,4,5</t>
  </si>
  <si>
    <t>mua kéo tặng khách niềng</t>
  </si>
  <si>
    <t>286 gth 946</t>
  </si>
  <si>
    <t>263 gth 492</t>
  </si>
  <si>
    <t>TN tặng khách mua lần 2</t>
  </si>
  <si>
    <t>597 gth 971</t>
  </si>
  <si>
    <t>lương bộ phận còn lại</t>
  </si>
  <si>
    <t>% bộ phận còn lại</t>
  </si>
  <si>
    <t>Thun</t>
  </si>
  <si>
    <t>Vật liệu morelli t1-15/2</t>
  </si>
  <si>
    <t>vít chỉnh nha</t>
  </si>
  <si>
    <t>thun teennie</t>
  </si>
  <si>
    <t>743 gth 980</t>
  </si>
  <si>
    <t>308 gth 992 và 507 gth 922</t>
  </si>
  <si>
    <t>bàn chải kẽ cho khách</t>
  </si>
  <si>
    <t>0037 gth 938</t>
  </si>
  <si>
    <t>612 gth 865+848</t>
  </si>
  <si>
    <t>213 gth 873</t>
  </si>
  <si>
    <t>mua kéo tặng khách teennie</t>
  </si>
  <si>
    <t>Phí cà thẻ t4/23</t>
  </si>
  <si>
    <t>Nước 61A t3+4</t>
  </si>
  <si>
    <t>bằng điều dưỡng 3th</t>
  </si>
  <si>
    <t>mua thun màu</t>
  </si>
  <si>
    <t>Công nợ 3M t3</t>
  </si>
  <si>
    <t>357 gth 957</t>
  </si>
  <si>
    <t>Hh gth 881</t>
  </si>
  <si>
    <t>877 gth 904</t>
  </si>
  <si>
    <t>Chiến dịch niềng răng 5tr theanh28</t>
  </si>
  <si>
    <t>Quay dựng post niềng răng 5tr</t>
  </si>
  <si>
    <t>5Post Page Nha Van Cuc Suc - Teennie clinic</t>
  </si>
  <si>
    <t>Teennie 5 post - Groups NKNR Hi Smile</t>
  </si>
  <si>
    <t>kéo tặng khách</t>
  </si>
  <si>
    <t>Seeding Fanpage Teennie.</t>
  </si>
  <si>
    <t>Tiền quay dựng video teennie bên team anh Quốc GenZ</t>
  </si>
  <si>
    <t>mua kéo tặng khách</t>
  </si>
  <si>
    <t>mua bàn chải kẽ</t>
  </si>
  <si>
    <t>971 gth 972</t>
  </si>
  <si>
    <t>1032 gth 1045, 0080 gth 1019</t>
  </si>
  <si>
    <t>Seeding Group Teennie.</t>
  </si>
  <si>
    <t>Seeding chiến dịch niềng răng 0đ</t>
  </si>
  <si>
    <t>Seeding fanpage</t>
  </si>
  <si>
    <t>Phí cà thẻ T5</t>
  </si>
  <si>
    <t>% dthu BS</t>
  </si>
  <si>
    <t>% lương bp khác</t>
  </si>
  <si>
    <t>dây chỉnh nha+đầu vặn mini</t>
  </si>
  <si>
    <t>thun liên hàm</t>
  </si>
  <si>
    <t>thun  + dây cung</t>
  </si>
  <si>
    <t>Mắc cài</t>
  </si>
  <si>
    <t>công nợ morrelly T3+4</t>
  </si>
  <si>
    <t>niềng invi ca My</t>
  </si>
  <si>
    <t>T6-T11/23</t>
  </si>
  <si>
    <t>760 gth 1030 và 1029</t>
  </si>
  <si>
    <t>1039 gth 1048</t>
  </si>
  <si>
    <t>227 gth 1068</t>
  </si>
  <si>
    <t>263 gth 954 và 1084</t>
  </si>
  <si>
    <t>939 gth 943</t>
  </si>
  <si>
    <t>31 MTN</t>
  </si>
  <si>
    <t>mua gấu bông teddy làm mẫu cho tặng KH kết thúc niềng răng (gấu 140k + ship 20k)</t>
  </si>
  <si>
    <t>Tiền photo 500 cam kết niềng răng + 300 lời dặn sau dv</t>
  </si>
  <si>
    <t>Thanh toán tiền in test cẩm nang Teennnie</t>
  </si>
  <si>
    <t>270 gth 1106</t>
  </si>
  <si>
    <t>mua kẹp kim</t>
  </si>
  <si>
    <t>%BS</t>
  </si>
  <si>
    <t>vật liệu (thun+cung)</t>
  </si>
  <si>
    <t>thun mác cài</t>
  </si>
  <si>
    <t>cục cắn chỉnh nha</t>
  </si>
  <si>
    <t>dây cung</t>
  </si>
  <si>
    <t>vật tư (minivis+thun)</t>
  </si>
  <si>
    <t>endoz+kẹo kim</t>
  </si>
  <si>
    <t>Khí cụ t3,4,5,6</t>
  </si>
  <si>
    <t>bình nc tặng khách</t>
  </si>
  <si>
    <t>voice off video 6 li do Teennie</t>
  </si>
  <si>
    <t>853 gth 1141</t>
  </si>
  <si>
    <t>Huy quần hoa làm video tiktok</t>
  </si>
  <si>
    <t>31TN</t>
  </si>
  <si>
    <t>mua khung hình tặng khách tháo niềng</t>
  </si>
  <si>
    <t>Làm bình tặng khacha</t>
  </si>
  <si>
    <t>ép in logo bằng khen khách tháo niêng</t>
  </si>
  <si>
    <t>In ấn Thư cảm ơn, lời dặn KH, hồ sơ bệnh án, card Teennie</t>
  </si>
  <si>
    <t>mua bàn cắt giấy</t>
  </si>
  <si>
    <t>Tin màu bằng khen cho KH Teennie tháo niềng(5k*26)</t>
  </si>
  <si>
    <t>rửa hình+ship Ngô Kiến Huy tặng KH Teennie (9k*30 tấm)</t>
  </si>
  <si>
    <t>in decal logo Teennie dán lên hộp quà, túi giấy (1k/ cái 300 cái) cho hộp quà và túi tặng KH Teennie tháo niềng</t>
  </si>
  <si>
    <t>túi giấy+giấy rơm + dây thừng + giấy mỹ thuật làm quà tặng KH Teennie tháo niềng</t>
  </si>
  <si>
    <t>hh teennie</t>
  </si>
  <si>
    <t>button</t>
  </si>
  <si>
    <t>Thun dây cung</t>
  </si>
  <si>
    <t>Morrlly</t>
  </si>
  <si>
    <t>Hộp quà khách tháo niềng</t>
  </si>
  <si>
    <t>Khung tranh cho khách tháo niềng</t>
  </si>
  <si>
    <t>31 máy tăm nước</t>
  </si>
  <si>
    <t>785 san gth 1165, 400 gth1167</t>
  </si>
  <si>
    <t>in chăm sóc sau gắn mc</t>
  </si>
  <si>
    <t>chi hh teennie</t>
  </si>
  <si>
    <t>hộp quà</t>
  </si>
  <si>
    <t>bàn chải kẽ</t>
  </si>
  <si>
    <t>62 TN tee</t>
  </si>
  <si>
    <t>ship tặng quà bình nước Teennie cho đối tác</t>
  </si>
  <si>
    <t>Mua balo mẫu Teennie</t>
  </si>
  <si>
    <t>ship balo mẫu qua cho Chị Trâm may balo mẫu cho Teennie</t>
  </si>
  <si>
    <t>mua giày đồng phục cho phụ tá mới Teennie</t>
  </si>
  <si>
    <t>in ấn hồ sơ, lời dặn sau dịch vụ, ruột hồ sơ</t>
  </si>
  <si>
    <t>in bằng tặng KH tháo niềng 5k/tấm (5 khách)</t>
  </si>
  <si>
    <t>mua mẫu túi thổ cẩm đựng bình Bộ Tộc Niềng răng (A Hiền đặt)</t>
  </si>
  <si>
    <t>mẫu túi cói đựng bình bình Bộ Tộc Niềng răng (Bông đặt)</t>
  </si>
  <si>
    <t>giấy mỹ thuật + dây cói làm thư cảm ơn Teennie 60k + Bìa cứng kê giấy đựng hồ sơ - 110k</t>
  </si>
  <si>
    <t>túi cói đựng bình Bộ tộc niềng răng cho A Quang tặng KOL 6 cái/100k</t>
  </si>
  <si>
    <t>% của BS</t>
  </si>
  <si>
    <t>% của các bp khác</t>
  </si>
  <si>
    <t>Vis</t>
  </si>
  <si>
    <t>vặt tư</t>
  </si>
  <si>
    <t>Mua khâu t6,7,8/23</t>
  </si>
  <si>
    <t>khí cụ T7+8</t>
  </si>
  <si>
    <t>quạt đèn gương chụ trong miệng</t>
  </si>
  <si>
    <t>Cọc lên tick xanh</t>
  </si>
  <si>
    <t>1032 gth 1270</t>
  </si>
  <si>
    <t>balo tặng khách</t>
  </si>
  <si>
    <t>31TN Teennie</t>
  </si>
  <si>
    <t>đông phục teennie</t>
  </si>
  <si>
    <t>980 gth 1179 và 826 gth 1207</t>
  </si>
  <si>
    <t>phí sms brand name</t>
  </si>
  <si>
    <t>dấu teennie</t>
  </si>
  <si>
    <t>Đặt Bình cho khách</t>
  </si>
  <si>
    <t>quà sn BS Huy</t>
  </si>
  <si>
    <t>bảng tên bác Sáng, phụ tá Teennie mới</t>
  </si>
  <si>
    <t>gửi hàm duy trì cho KH ở Long AN và Bình Phước</t>
  </si>
  <si>
    <t>phí gth nhân viên Trang gth Y bình</t>
  </si>
  <si>
    <t>Nước 61A T9</t>
  </si>
  <si>
    <t>lương cb BS</t>
  </si>
  <si>
    <t>lương cb các bp khác</t>
  </si>
  <si>
    <t>% dth các bp khác</t>
  </si>
  <si>
    <t>nâng khớp + dây art chỉnh torque</t>
  </si>
  <si>
    <t>kềm step+keo dán chỉnh nha+chẩn gắn khâu</t>
  </si>
  <si>
    <t>minivis</t>
  </si>
  <si>
    <t>công nợ Tín Nha</t>
  </si>
  <si>
    <t>Công nợ morrelly t8+9</t>
  </si>
  <si>
    <t>thun</t>
  </si>
  <si>
    <t>dphuc BS Thọ</t>
  </si>
  <si>
    <t>Mua hoá đơn</t>
  </si>
  <si>
    <t>rác y tế vượt mức t9</t>
  </si>
  <si>
    <t>1211 gth 1373</t>
  </si>
  <si>
    <t>5c gương soi phòng điều trị</t>
  </si>
  <si>
    <t>1101 gth 1357</t>
  </si>
  <si>
    <t>337 gth 1331, 1407 gth 1444</t>
  </si>
  <si>
    <t>1322 gth 1435</t>
  </si>
  <si>
    <t>hàm duy trì</t>
  </si>
  <si>
    <t>54513 san gth 10449, 1191 gth 1273, 1272 gth 1412, 564 gth 1176</t>
  </si>
  <si>
    <t>khảo sát nha khoa</t>
  </si>
  <si>
    <t>Thuế môn bài 2022 2023</t>
  </si>
  <si>
    <t>1383 gth 1498</t>
  </si>
  <si>
    <t>60 MTN</t>
  </si>
  <si>
    <t>973 gth 1310</t>
  </si>
  <si>
    <t>1382 gth 1418</t>
  </si>
  <si>
    <t>sửa áo Blu cho team BS Teennie 3 cái + thuê tên cho BS Tân 1 cái 50k</t>
  </si>
  <si>
    <t>mua Mực màu nâu 4 chai cho sale đóng con dấu Teennie lên hộp đựng balo</t>
  </si>
  <si>
    <t>in bảng giá mới Teennie 4 cuốn 55k/cuốn</t>
  </si>
  <si>
    <t>mua 3 đôi dép cross cho BS Thọ Teennie</t>
  </si>
  <si>
    <t>in hình nghệ sĩ tặng KH Teennie tháo niềng 30 tấm</t>
  </si>
  <si>
    <t>ship hồ sơ Teennie cho chị Vy làm đổi địa chỉ giấy phép KD Teennie</t>
  </si>
  <si>
    <t>in ấn phiếu cọc, lời dặn KH sau làm dịch vụ, card , photo hồ sơ KH, in bằng cho KH tháo niềng</t>
  </si>
  <si>
    <t>Phí gth nhân sự (a Vinh gth lt Lan)</t>
  </si>
  <si>
    <t>BH NV (6.835.920 đ)</t>
  </si>
  <si>
    <t>bằng điều dưỡng t10.11.12</t>
  </si>
  <si>
    <t>bằng BS Huân</t>
  </si>
  <si>
    <t>%BS nhận</t>
  </si>
  <si>
    <t>Mua mắc cài</t>
  </si>
  <si>
    <t>vis chỉnh nha</t>
  </si>
  <si>
    <t>Mua 5 kềm</t>
  </si>
  <si>
    <t>composite gắn mc</t>
  </si>
  <si>
    <t>Mua khâu t8-9</t>
  </si>
  <si>
    <t>teennie mua mũi khoan</t>
  </si>
  <si>
    <t>mua khâu chỉnh nha</t>
  </si>
  <si>
    <t>mua mắc cài</t>
  </si>
  <si>
    <t>thun liên hàm+bôi trơn ống tủy</t>
  </si>
  <si>
    <t>mua 4 mẫu hàm mc</t>
  </si>
  <si>
    <t>khảo sát nk</t>
  </si>
  <si>
    <t>Làm giấy phép</t>
  </si>
  <si>
    <t>485 gth 654</t>
  </si>
  <si>
    <t>919 gth 1550</t>
  </si>
  <si>
    <t>hotline T</t>
  </si>
  <si>
    <t>cọc dphuc Nguyệt +Chi</t>
  </si>
  <si>
    <t>hh 1332,1261,1383</t>
  </si>
  <si>
    <t>Gia hạn chữ kí số hd đỏ</t>
  </si>
  <si>
    <t>300 balo Teennie</t>
  </si>
  <si>
    <t>Tiếp BS Teennie</t>
  </si>
  <si>
    <t>đồng phục Chi Nguyệt</t>
  </si>
  <si>
    <t>rửa ảnh bằng</t>
  </si>
  <si>
    <t>hộp đựng giấy nvs</t>
  </si>
  <si>
    <t>đồ chặn cống</t>
  </si>
  <si>
    <t>đồ sửa ống nc</t>
  </si>
  <si>
    <t>ổ khóa cửa kính</t>
  </si>
  <si>
    <t>2 dù bự</t>
  </si>
  <si>
    <t>34 gth 1113</t>
  </si>
  <si>
    <t>dán decal mặt tiền</t>
  </si>
  <si>
    <t>dán decal 2 xe</t>
  </si>
  <si>
    <t>dán decal phòng tư vấn</t>
  </si>
  <si>
    <t>1156 gth 1452</t>
  </si>
  <si>
    <t>bút lông</t>
  </si>
  <si>
    <t>giấy lau tay</t>
  </si>
  <si>
    <t>dd ngâm dụng cụ</t>
  </si>
  <si>
    <t>3th thuê p.mềm + sever</t>
  </si>
  <si>
    <t>tiền xe máy nv t11</t>
  </si>
  <si>
    <t>khung tranh treo bằng BS</t>
  </si>
  <si>
    <t>thẻ nhớ phát nhạc</t>
  </si>
  <si>
    <t>in bảng biểu</t>
  </si>
  <si>
    <t>Khung hình lộng bằng tháo niềng</t>
  </si>
  <si>
    <t>đãi khách nước, cơm</t>
  </si>
  <si>
    <t>Thanh toán tiền mua giày đồng phục cho sale Ngọc</t>
  </si>
  <si>
    <t>Thanh toán tiền in ấn ban đầu cho nha khoa mới (Hồ sơ bệnh Án 500 bộ, phiếu chuyển viện, phiếu cọc, bảo hành, cam kết niềng răng)</t>
  </si>
  <si>
    <t>Thanh toán tiền mua màng nhà vệ sinh nữ</t>
  </si>
  <si>
    <t>Thanh toán tiền mua bảng tên toilet + in decal "kéo vào đẩy ra" phòng họp</t>
  </si>
  <si>
    <t>Thanh toán tiền làm lại ổ khoá tủ lễ tân (để lễ tân cất máy tâm nước, bàn chải điện)</t>
  </si>
  <si>
    <t>Thanh toán tiền đánh thêm chìa khoá cửa cho phòng khám chia cho bảo vệ, tạp vụ, A Hiền</t>
  </si>
  <si>
    <t>Thanh toán tiền mua 2 giỏ mây cho nhân viên xách đồ ăn vào phòng khám</t>
  </si>
  <si>
    <t>Thanh toán tiền mua móc chìa khoá có thẻ tên để ghi chú cho Như note chìa khoá từng phòng nha khoa mới</t>
  </si>
  <si>
    <t>Hỗ trợ A Chung bảo vệ 100k, lắp ghế họp, lắp bàn A Vinh</t>
  </si>
  <si>
    <t>Thanh toán tiền bồi dưỡng cho người của công trình A Chinh hỗ trợ chuyển sâm qua VP và chuyển máy X Quang từ lầu 7 lên xe tải chuyển qua Kỳ Đồng</t>
  </si>
  <si>
    <t>BH NV (5,258,400)</t>
  </si>
  <si>
    <t>% lương các bp khác</t>
  </si>
  <si>
    <t>Mc sứ</t>
  </si>
  <si>
    <t>vật tư Teennie</t>
  </si>
  <si>
    <t>thun chuỗi</t>
  </si>
  <si>
    <t>keo gắn mc</t>
  </si>
  <si>
    <t>mắc cài r7, torque chỉnh răng, túi turbo nâng khớp</t>
  </si>
  <si>
    <t>mua vít</t>
  </si>
  <si>
    <t>keo gắn mc+hộp đựng mẫu</t>
  </si>
  <si>
    <t>Niềng invy kol noway</t>
  </si>
  <si>
    <t>bảng kính+ghé phòng họp</t>
  </si>
  <si>
    <t>bàn làm việc+2 tủ giày+bàn phòng họp</t>
  </si>
  <si>
    <t>mua hộc cá nhân+tủ phòng vô trùng</t>
  </si>
  <si>
    <t>tủ imp+tú cá nhân+tủ đứng phòng GĐ</t>
  </si>
  <si>
    <t>mua silicon</t>
  </si>
  <si>
    <t>hộp mica</t>
  </si>
  <si>
    <t>cây giấy</t>
  </si>
  <si>
    <t>thơm đốt nvs</t>
  </si>
  <si>
    <t>hộp quẹt</t>
  </si>
  <si>
    <t>thưởng bv</t>
  </si>
  <si>
    <t>đồ ăn sáng nghệ sĩ</t>
  </si>
  <si>
    <t>994 gth1532</t>
  </si>
  <si>
    <t>pbi cho pccc</t>
  </si>
  <si>
    <t>hotline teennie</t>
  </si>
  <si>
    <t>giặt đồ BS t11</t>
  </si>
  <si>
    <t>mua bàn chải pt rửa đồ</t>
  </si>
  <si>
    <t>khăn lau dụng cụ cho pt</t>
  </si>
  <si>
    <t>khóa 4 phòng điều trị</t>
  </si>
  <si>
    <t>320 gth 1525</t>
  </si>
  <si>
    <t>1266 gth 1598</t>
  </si>
  <si>
    <t>ổ cứng media</t>
  </si>
  <si>
    <t>50 post sedding bộ tộc niềng răng</t>
  </si>
  <si>
    <t>2 sim dt cho telesale</t>
  </si>
  <si>
    <t>thơm xông phòng</t>
  </si>
  <si>
    <t>kẹ sắt teennie</t>
  </si>
  <si>
    <t>khăn lau đèn ghế nha</t>
  </si>
  <si>
    <t>card Teennie</t>
  </si>
  <si>
    <t>chi tiền gth nv</t>
  </si>
  <si>
    <t>528 gth 1518</t>
  </si>
  <si>
    <t>50 TN tee</t>
  </si>
  <si>
    <t>sửa lò hấp Tênnie</t>
  </si>
  <si>
    <t>1468 gth 1562</t>
  </si>
  <si>
    <t>mua dù bv</t>
  </si>
  <si>
    <t>478 gth 1622</t>
  </si>
  <si>
    <t>1294 gth 1570</t>
  </si>
  <si>
    <t>1294 gth 1569</t>
  </si>
  <si>
    <t>Nhậu tiếp khách</t>
  </si>
  <si>
    <t>hộp đựng hàm duy trì</t>
  </si>
  <si>
    <t>thay đầu cvr</t>
  </si>
  <si>
    <t>in bảng tên BS teennie</t>
  </si>
  <si>
    <t>bảng wc</t>
  </si>
  <si>
    <t>khung tranh teennie</t>
  </si>
  <si>
    <t>sửa tăm nước cho khách</t>
  </si>
  <si>
    <t>thưởng trà sữa nv</t>
  </si>
  <si>
    <t>hotline sale teennie</t>
  </si>
  <si>
    <t>_x0008_bảng giá tee</t>
  </si>
  <si>
    <t>hộp quà tee</t>
  </si>
  <si>
    <t>tiền chè hoa trái cây cúng t12/23</t>
  </si>
  <si>
    <t>tiền  suôi, nc bình, tinh dầu, đồ tạp vụ T12</t>
  </si>
  <si>
    <t>mua nước bù khoáng cho bảo vệ</t>
  </si>
  <si>
    <t>mua VPP cho lễ tân</t>
  </si>
  <si>
    <t>in lại sốc phản vệ cho PK</t>
  </si>
  <si>
    <t>mua cục sạc laptop cho tele (sạc của Yến bị hỏng)</t>
  </si>
  <si>
    <t>thay CB và cục nguồn điện VP</t>
  </si>
  <si>
    <t>vệ sinh máy lạnh văn phòng</t>
  </si>
  <si>
    <t>in ấn</t>
  </si>
  <si>
    <t>mua dù cho bảo vệ</t>
  </si>
  <si>
    <t>luong BS</t>
  </si>
  <si>
    <t>vật liệu teennie</t>
  </si>
  <si>
    <t>sáp nk</t>
  </si>
  <si>
    <t>công nợ morelli y10+11</t>
  </si>
  <si>
    <t>mua kềm</t>
  </si>
  <si>
    <t>mắc cài</t>
  </si>
  <si>
    <t>khí cụ T9-12</t>
  </si>
  <si>
    <t>máy hấp</t>
  </si>
  <si>
    <t>Máy đóng gói dụng cụ</t>
  </si>
  <si>
    <t xml:space="preserve">Số 5 kỳ Đồng </t>
  </si>
  <si>
    <t>Thuê bằng điều dưỡng cô Châu T1,2,3</t>
  </si>
  <si>
    <t>vật liệu chỉnh nha(có kềm)</t>
  </si>
  <si>
    <t>kềm bẻ dây cung</t>
  </si>
  <si>
    <t>Vật liệu morille t12/23</t>
  </si>
  <si>
    <t>Mua khâu</t>
  </si>
  <si>
    <t>khis cụ t1/24</t>
  </si>
  <si>
    <t>Thưởng cuối năm</t>
  </si>
  <si>
    <t>lễ tất niên</t>
  </si>
  <si>
    <t>675 gth 1681</t>
  </si>
  <si>
    <t>hộp quà+túi Teennie, in logo dán hộp quà+hình nghẹ sĩ, in bằng tốt nghiêph</t>
  </si>
  <si>
    <t>SEO web</t>
  </si>
  <si>
    <t>BH NV( 7.045.080 )</t>
  </si>
  <si>
    <t>(đô thị 2, TCAP 1, PCA 1, giao thông2)</t>
  </si>
  <si>
    <t>lò xo</t>
  </si>
  <si>
    <t>100 tặng 20b mắc cài</t>
  </si>
  <si>
    <t>nhựa hàm duy trì</t>
  </si>
  <si>
    <t>khay tinh chỉnh</t>
  </si>
  <si>
    <t>nón bh mẫu</t>
  </si>
  <si>
    <t>hh Teennie (11 khách)</t>
  </si>
  <si>
    <t>Thuê phần mền t3,4,5</t>
  </si>
  <si>
    <t>1148 gth 1849</t>
  </si>
  <si>
    <t>1373 gth 1752</t>
  </si>
  <si>
    <t>Qc tee</t>
  </si>
  <si>
    <t>combo quà tặng</t>
  </si>
  <si>
    <t>phí thường niên</t>
  </si>
  <si>
    <t>làm 2000 dây đeo bảng tên</t>
  </si>
  <si>
    <t>này chi phí theo chiến dịch(18/03)</t>
  </si>
  <si>
    <t>Toi uu web Teennie - Backlink Teennie</t>
  </si>
  <si>
    <t>làm mẫu đeo cổ test</t>
  </si>
  <si>
    <t>Cọc làm balo</t>
  </si>
  <si>
    <t>in tờ rơi đi trường</t>
  </si>
  <si>
    <t>chi phí đi trường(ăn uống, xăng xe)</t>
  </si>
  <si>
    <t>BH NV(7,045,080)</t>
  </si>
  <si>
    <t>Cho hàng tháng mục số 1,2</t>
  </si>
  <si>
    <t>hux nhựa+kdr+túi zip Teennie</t>
  </si>
  <si>
    <t>Mắc cài răng 6,7, torque chỉnh, dây cung, lò xo, button đế tròn</t>
  </si>
  <si>
    <t>Dây cung+thun, mc kim loại (14tr)</t>
  </si>
  <si>
    <t>gương chụp trong miệng Teennie</t>
  </si>
  <si>
    <t>tủ nhỏ phòng tư vấn đựng mẫu hàm teennue</t>
  </si>
  <si>
    <t>đèn chụp trong miệng tee</t>
  </si>
  <si>
    <t>banh miệng Tee</t>
  </si>
  <si>
    <t>chuột máy tính media</t>
  </si>
  <si>
    <t>gimbal media</t>
  </si>
  <si>
    <t>kệ đựng mẫu răng sứ</t>
  </si>
  <si>
    <t>Trích quỹ đào tạo</t>
  </si>
  <si>
    <t>đi trường</t>
  </si>
  <si>
    <t>gth khách 1740 Teennie</t>
  </si>
  <si>
    <t>898 gth 1873</t>
  </si>
  <si>
    <t>tên miền teennie</t>
  </si>
  <si>
    <t>1713 gth 1714, 545 gth 1913, 900 gth 1850</t>
  </si>
  <si>
    <t>329 gth 951 chính sách cũ ng gth đc 2tr hh</t>
  </si>
  <si>
    <t>hh khách Teennie</t>
  </si>
  <si>
    <t>NẠP QC FB</t>
  </si>
  <si>
    <t>Seeding Teennie final</t>
  </si>
  <si>
    <t>đi trường mkt</t>
  </si>
  <si>
    <t xml:space="preserve">Nước kỳ đồng </t>
  </si>
  <si>
    <t xml:space="preserve">Tiền Cho quận, phường hàng tháng </t>
  </si>
  <si>
    <t>Thuê bằng điều dưỡng t4,5,6</t>
  </si>
  <si>
    <t>lương 4cđ</t>
  </si>
  <si>
    <t>vật liệu teennie(tuýt, mrc6, sáp)</t>
  </si>
  <si>
    <t>bộ đồ khám KH</t>
  </si>
  <si>
    <t>Vật Tư Teennie(button, mc răng 6,7, lò xo, sáp nk)</t>
  </si>
  <si>
    <t>mua khâu T2+3</t>
  </si>
  <si>
    <t>khí cụ T2+3+4</t>
  </si>
  <si>
    <t>bàn phím máy tính cho sale Teennie</t>
  </si>
  <si>
    <t>d.hồ treo tường tee</t>
  </si>
  <si>
    <t>ghế</t>
  </si>
  <si>
    <t>lấy tủ looker nhân viên</t>
  </si>
  <si>
    <t>Team building</t>
  </si>
  <si>
    <t>Hh KH</t>
  </si>
  <si>
    <t>phí bản quyền HDDT 2024</t>
  </si>
  <si>
    <t>đựng mẫu hàm</t>
  </si>
  <si>
    <t>Hh khách</t>
  </si>
  <si>
    <t>Nạp thẻ chạy qc trên tiktok</t>
  </si>
  <si>
    <t>đặt 100 ba lô</t>
  </si>
  <si>
    <t>chi phí đi trường HUtech+Nguyễn trãi cho anh Huỳnh Phương</t>
  </si>
  <si>
    <t>làm nón</t>
  </si>
  <si>
    <t>cp đi trường NGuyễn Hữu Thọ cho anh NKH</t>
  </si>
  <si>
    <t>Tt hd mono</t>
  </si>
  <si>
    <t>thuê xe đi trường</t>
  </si>
  <si>
    <t>mua mước cho nv đi trường</t>
  </si>
  <si>
    <t>dán qc trên xe Đất Việt</t>
  </si>
  <si>
    <t>Chi phí đi trg UEF cho a Luật</t>
  </si>
  <si>
    <t>Cọc dây đeo đi trg</t>
  </si>
  <si>
    <t>Mua loa đi trường</t>
  </si>
  <si>
    <t>Hỗ trợ nhân sự đi trường + ĂN uống</t>
  </si>
  <si>
    <t>Teennie - Thegioiimplantcom(Huy quần hoa)</t>
  </si>
  <si>
    <t>in voucher đi trường</t>
  </si>
  <si>
    <t>in brochure Teennie</t>
  </si>
  <si>
    <t>in voucher đi trường+đất việt</t>
  </si>
  <si>
    <t>in hình nghệ sĩ đi trường</t>
  </si>
  <si>
    <t>thuê rèm setup kí kết Đất Việt</t>
  </si>
  <si>
    <t>backcrop Đất Việt để phòng họp kí kết</t>
  </si>
  <si>
    <t>standy đi trường</t>
  </si>
  <si>
    <t>mua thun chuỗi của teennie</t>
  </si>
  <si>
    <t>nhận dây cung Teennie</t>
  </si>
  <si>
    <t>Công nợ khâu 3D</t>
  </si>
  <si>
    <t>Công nợ Morelli t4</t>
  </si>
  <si>
    <t>Thun AO</t>
  </si>
  <si>
    <t>khí cụ</t>
  </si>
  <si>
    <t>xe đẩy Teennie</t>
  </si>
  <si>
    <t>quạt phòng vô trùng</t>
  </si>
  <si>
    <t>lắp kệ TV phòng họp</t>
  </si>
  <si>
    <t>đào tạo sale (anh Quý)</t>
  </si>
  <si>
    <t>đồ ăn nv đi trường hutech</t>
  </si>
  <si>
    <t>Chi tiền nước đi trường 14/5</t>
  </si>
  <si>
    <t>KH gth</t>
  </si>
  <si>
    <t>Giấy viết thư KH tháo niềng Teennie</t>
  </si>
  <si>
    <t>qc tee</t>
  </si>
  <si>
    <t>Qc tiktok</t>
  </si>
  <si>
    <t>Đồ livetream(cáp chuyển, adapter</t>
  </si>
  <si>
    <t>Thiết bị đi trường(thiết bị phát wifi+sim+băng keo+ổ điện)</t>
  </si>
  <si>
    <t>KOL A Luật đi trường Hoa Sen</t>
  </si>
  <si>
    <t>Nha khoa teennie clinic ung ho quy ho tro sinh vien</t>
  </si>
  <si>
    <t>dây đeo đi trg(tt đủ)</t>
  </si>
  <si>
    <t>KOL A Huy đi trường Hutech</t>
  </si>
  <si>
    <t>Củ sạc hoco,Cáp chuyển 3.5 ra type C,standee, Chân standee,ổ điện nối dài,Vít vặn</t>
  </si>
  <si>
    <t>Xăng xe,Tiền ăn đi trường</t>
  </si>
  <si>
    <t>MKT offline</t>
  </si>
  <si>
    <t>KOL A Phương đi trường</t>
  </si>
  <si>
    <t>Chi phí đi trường ngày 11/6</t>
  </si>
  <si>
    <t>mua miếng nhựa ép hàm duy trì</t>
  </si>
  <si>
    <t>thun chuỗi Teennie</t>
  </si>
  <si>
    <t>mua vật liệu Teennie(sáp chỉnh nha)</t>
  </si>
  <si>
    <t>Mua ghế + bàn Bông</t>
  </si>
  <si>
    <t>Mua máy xông tinh dầu</t>
  </si>
  <si>
    <t>Mua ipad cho sale</t>
  </si>
  <si>
    <t>máy cạo vôi răng</t>
  </si>
  <si>
    <t>mua ổ cắm điện</t>
  </si>
  <si>
    <t>bãi xe nv</t>
  </si>
  <si>
    <t>mẫu hàm Teennie</t>
  </si>
  <si>
    <t>mua thun Teennie</t>
  </si>
  <si>
    <t>vật liệu TEENNIE</t>
  </si>
  <si>
    <t>mua KIN</t>
  </si>
  <si>
    <t>Mua hộp đựng kềm(teennie)</t>
  </si>
  <si>
    <t>keo nâng khớp, lò xo, mc răng 6, sáp chỉnh nha</t>
  </si>
  <si>
    <t>mũi đốt nướu Teennie</t>
  </si>
  <si>
    <t>khay tinh chỉnh của Kay Trần</t>
  </si>
  <si>
    <t>công nợ 3D</t>
  </si>
  <si>
    <t>Mắc cài t7</t>
  </si>
  <si>
    <t>Khí cụ</t>
  </si>
  <si>
    <t>Tiếp khách pK(grab, chi phí khác)</t>
  </si>
  <si>
    <t>Mua thun</t>
  </si>
  <si>
    <t>sáp nha khoa</t>
  </si>
  <si>
    <t>mua thuốc Effegan</t>
  </si>
  <si>
    <t>Mua máy đo huyết áp</t>
  </si>
  <si>
    <t>mua keo gắn mc Teennie</t>
  </si>
  <si>
    <t>thanh toán thun Teennie</t>
  </si>
  <si>
    <t>Lấy khâu + tube + nâng khớp, hàm duy trì</t>
  </si>
  <si>
    <t>công nợ morelli T6</t>
  </si>
  <si>
    <t>mua kềm Teennie</t>
  </si>
  <si>
    <t>thanh toán khâu Teennie 7,8,9</t>
  </si>
  <si>
    <t>Nhận hộp nhựa đựng mẫu hàm</t>
  </si>
  <si>
    <t>Mua kềm</t>
  </si>
  <si>
    <t>tt mắc cài</t>
  </si>
  <si>
    <t>nhập sáp nha khoa</t>
  </si>
  <si>
    <t>tiền kin</t>
  </si>
  <si>
    <t>Thuê bằng bs+bằng y tá Châu</t>
  </si>
  <si>
    <t>Que đè lưỡi,sáp chỉnh nha, button,mua sáp nk</t>
  </si>
  <si>
    <t>Thun teennie</t>
  </si>
  <si>
    <t>thuốc tê+mua vis</t>
  </si>
  <si>
    <t>vật liệu, vật tư chỉnh nha Teennie</t>
  </si>
  <si>
    <t>Máng niềng trong suốt</t>
  </si>
  <si>
    <t>công nợ morelli T7+8</t>
  </si>
  <si>
    <t>công nợ morelli T9+10</t>
  </si>
  <si>
    <t>mua nhựa in HDT</t>
  </si>
  <si>
    <t>Tiền tay khoan khuỷ chậm, 2 tay khoan</t>
  </si>
  <si>
    <t>dụng cụ chỉnh nha ,keo dán MC sứ, thay đầu cây cạo vôi</t>
  </si>
  <si>
    <t>Mua vit</t>
  </si>
  <si>
    <t>Công nợ 3D t10/24</t>
  </si>
  <si>
    <t>đơn mắc cài răng 6 teennie</t>
  </si>
  <si>
    <t>mua kéo cắt hàm duy trì</t>
  </si>
  <si>
    <t>CRM</t>
  </si>
  <si>
    <t>dây thun chuỗi Teennie</t>
  </si>
  <si>
    <t>mua banh miệng ,gương + đèn chụp hình trong miệng KH, Kéo cắt HDT</t>
  </si>
  <si>
    <t>mắc cài R6 Teennie</t>
  </si>
  <si>
    <t>mắc cài T12</t>
  </si>
  <si>
    <t>Khí cụ T11+12</t>
  </si>
  <si>
    <t>thun AO</t>
  </si>
  <si>
    <t>tiền nước xúc miệng KIN</t>
  </si>
  <si>
    <t>Thun liên hàm  Teennie</t>
  </si>
  <si>
    <t>Mũi khoan Teennie</t>
  </si>
  <si>
    <t>Công nợ 3D</t>
  </si>
  <si>
    <t>công nợ Morile T11+!2</t>
  </si>
  <si>
    <t>nút Teennie</t>
  </si>
  <si>
    <t>Tiền thun Teennie</t>
  </si>
  <si>
    <t>hộp đựng mẫu hàm(Teennie</t>
  </si>
  <si>
    <t>ép danh mục thuốc chống sốc</t>
  </si>
  <si>
    <t>dây cung loop Teennie</t>
  </si>
  <si>
    <t>Thun liên hàm Teennie</t>
  </si>
  <si>
    <t>nút dán nâng khớp+ lò xo(Teennie)</t>
  </si>
  <si>
    <t>công nợ morelli T1/25</t>
  </si>
  <si>
    <t>Vật liệu làm máng</t>
  </si>
  <si>
    <t>khí cụ T1+2</t>
  </si>
  <si>
    <t>vật tư keo gắn mc Teennie,mua ốc siết ghế Teennie,đầu CVR</t>
  </si>
  <si>
    <t>vit chỉnh nha t2/25,vật liệu Teennie(mắc cài r6, nâng khớp, lò xo..)</t>
  </si>
  <si>
    <t>thanh toán tiền thuốc tê,Kin</t>
  </si>
  <si>
    <t>tủ cực tím</t>
  </si>
  <si>
    <t>nước ngâm dụng cụ ,thuốc giảm đau,composite lỏng,kiềm cắt thạch cao,mẫu hàm tư vấn Teennie</t>
  </si>
  <si>
    <t>Tiền mũi khoan Endoz Teeniee</t>
  </si>
  <si>
    <t>mua mắc cài mẫu(Teennie)</t>
  </si>
  <si>
    <t>Nhựa in hàm duy trì loại cũ</t>
  </si>
  <si>
    <t>dây cung Teennie</t>
  </si>
  <si>
    <t>vít chỉnh nha T3</t>
  </si>
  <si>
    <t>thun chỉnh nha</t>
  </si>
  <si>
    <t>khâu + thun</t>
  </si>
  <si>
    <t>Thanh Ngọc T3/25teennie</t>
  </si>
  <si>
    <t>khí cụ T3+4</t>
  </si>
  <si>
    <t>mua 140b mắc cài</t>
  </si>
  <si>
    <t>nhựa ép máng</t>
  </si>
  <si>
    <t>khâu của teennie</t>
  </si>
  <si>
    <t>tiền tinh chỉnh KH niềng invi</t>
  </si>
  <si>
    <t>công nợ Morelli T3+4</t>
  </si>
  <si>
    <t>vật liệu Teennie</t>
  </si>
  <si>
    <t>keo gmc</t>
  </si>
  <si>
    <t>nước rửa dụng cụ cho phụ tá</t>
  </si>
  <si>
    <t>tube Teennie</t>
  </si>
  <si>
    <t>Tiền vật tư bond</t>
  </si>
  <si>
    <t>ca invi 2799</t>
  </si>
  <si>
    <t>dung dịch ngâm dụng cụ +nhận 4 Bond +mũi khoan tay Teennie+bóng tia cực tím</t>
  </si>
  <si>
    <t>keo gắn mắc cài Teennie,hộp đựng mẫu hàm Teennie, gel lạnh, nước muối</t>
  </si>
  <si>
    <t>thuốc giảm đau+thuốc tê+túi zip +vật tư+sáp nha khoa</t>
  </si>
  <si>
    <t>đơn mắc cài</t>
  </si>
  <si>
    <t>Mua khâu và keo gắn mc</t>
  </si>
  <si>
    <t>Nhựa ép máng duy trì</t>
  </si>
  <si>
    <t>mũi khoan, tube, thun chuỗi, xe đẩy Teennie, hộp đựng hàm duy trì + hộp giấy (test)+đồ chụp hình trong miệng, mua đồ nội nha, túi chườm đá,khăn choàng, bàn chải+lược xài 1 lần, hộp đựng hàm duy trì, rổ đựng đồ Teennie</t>
  </si>
  <si>
    <t>efferalgan</t>
  </si>
  <si>
    <t>Vật liệu teennie</t>
  </si>
  <si>
    <t>Giấy chuyên dụng vên sinh phòng điều trị</t>
  </si>
  <si>
    <t>khí cụ T7</t>
  </si>
  <si>
    <t>công nợ vật tư seadent</t>
  </si>
  <si>
    <t>khăn choàng phụ tá</t>
  </si>
  <si>
    <t>Mua thuốc tê xanh</t>
  </si>
  <si>
    <t>mua banh miệng chữ V</t>
  </si>
  <si>
    <t>đơn morelli t5+6</t>
  </si>
  <si>
    <t>thuốc tê+thuốc</t>
  </si>
  <si>
    <t>Mua cây cvr</t>
  </si>
  <si>
    <t>khăn choàng PT+mua rổ cho phụ tá+bao tay+vật tư</t>
  </si>
  <si>
    <t>mua mắc cài lẻ và keo xanh</t>
  </si>
  <si>
    <t>khâu t7+8</t>
  </si>
  <si>
    <t>khí cụ T8</t>
  </si>
  <si>
    <t>Đơn dây thun chỉnh nha seadent t8</t>
  </si>
  <si>
    <t>Mua kin</t>
  </si>
  <si>
    <t>kiểm định lò hấp</t>
  </si>
  <si>
    <t>Bao tay y tế+bộ khối cắn nha khoa, Povidine, tấm choàng che cổ, gương cầm tay phòng điều trị+túi chườm,mua áo chì , khăn giấy choàng cổ phòng điều trị</t>
  </si>
  <si>
    <t>Mua mc</t>
  </si>
  <si>
    <t>sáp nha khoa , nhựa ép hàm duy trì</t>
  </si>
  <si>
    <t>bóng đèn cực tím, mũi tay khoan + dây lò xo+ vật tư</t>
  </si>
  <si>
    <t>kí cụ T9+10</t>
  </si>
  <si>
    <t>Sale Minh Nguyệt</t>
  </si>
  <si>
    <t>Sale Quế Chi</t>
  </si>
  <si>
    <t>BS Huy</t>
  </si>
  <si>
    <t>BS Tân</t>
  </si>
  <si>
    <t>Bs Sáng</t>
  </si>
  <si>
    <t>BS Hương</t>
  </si>
  <si>
    <t>BS Quang</t>
  </si>
  <si>
    <t>Bs Vy</t>
  </si>
  <si>
    <t>Bs Tuyền</t>
  </si>
  <si>
    <t>Bs Thọ</t>
  </si>
  <si>
    <t>Chè</t>
  </si>
  <si>
    <t>Hoa trái cây</t>
  </si>
  <si>
    <t>ồ cúng</t>
  </si>
  <si>
    <t>Nước suối</t>
  </si>
  <si>
    <t>Nước bình</t>
  </si>
  <si>
    <t>Kho tạp vụ</t>
  </si>
  <si>
    <t>Bánh keọ</t>
  </si>
  <si>
    <t>ồ ăn khách</t>
  </si>
  <si>
    <t>_x0008_Sữa</t>
  </si>
  <si>
    <t>_x0008_VPP</t>
  </si>
  <si>
    <t>CP sửa chữa
 bảo trì</t>
  </si>
  <si>
    <t>Phí HH</t>
  </si>
  <si>
    <t>Phí xmn, tiền mê
 các khoản liên quan</t>
  </si>
  <si>
    <t>Phí trả góp</t>
  </si>
  <si>
    <t>Chi phí ào tạo</t>
  </si>
  <si>
    <t>Xăng xe a ức</t>
  </si>
  <si>
    <t>Xăng xe c Oanh</t>
  </si>
  <si>
    <t>Ăn nhậu ối tác</t>
  </si>
  <si>
    <t>Mua quà tặng</t>
  </si>
  <si>
    <t>Tiền tiktok/SEO</t>
  </si>
  <si>
    <t>Tiền hosting/ gia hạn</t>
  </si>
  <si>
    <t>mua sp theo chiến dịch</t>
  </si>
  <si>
    <t>Số 5 kỳ ồng</t>
  </si>
  <si>
    <t>iện kỳ ồng</t>
  </si>
  <si>
    <t>Nước kỳ ồng t11</t>
  </si>
  <si>
    <t>Giấy phép</t>
  </si>
  <si>
    <t>thuê bằng bs</t>
  </si>
  <si>
    <t>tay khoan</t>
  </si>
  <si>
    <t>mũi cvr</t>
  </si>
  <si>
    <t>dụng cụ tt</t>
  </si>
  <si>
    <t>20 cylinder</t>
  </si>
  <si>
    <t>ồ tt</t>
  </si>
  <si>
    <t>vật liệu tt</t>
  </si>
  <si>
    <t>mũi khoan tt</t>
  </si>
  <si>
    <t>ồ banh môi</t>
  </si>
  <si>
    <t>mua tay khoan</t>
  </si>
  <si>
    <t>ạn bạc</t>
  </si>
  <si>
    <t>13 cylinder</t>
  </si>
  <si>
    <t>HD IPL Biotem(thanh toán 20 trụ)</t>
  </si>
  <si>
    <t>Multy biotem</t>
  </si>
  <si>
    <t>hd dentium 1000 trụ</t>
  </si>
  <si>
    <t>healing+srs18T</t>
  </si>
  <si>
    <t>2ip Zygoma 1000$ (khách Trinh)+2 multy 260$ (khách Dậu)</t>
  </si>
  <si>
    <t>22 abmt tạm</t>
  </si>
  <si>
    <t>ồ pt bằng vải</t>
  </si>
  <si>
    <t>hd strauman(hd 6 trụ mới +hd cũ)</t>
  </si>
  <si>
    <t>ghế nha khoa ợt 3+4</t>
  </si>
  <si>
    <t>máy rung nội nha</t>
  </si>
  <si>
    <t>mua 2 bình oxy</t>
  </si>
  <si>
    <t>hành chính</t>
  </si>
  <si>
    <t>xét. nghiệm máu</t>
  </si>
  <si>
    <t>chụp phim ct rộng</t>
  </si>
  <si>
    <t>chạy qc</t>
  </si>
  <si>
    <t>5h thuốc giảm đau</t>
  </si>
  <si>
    <t>kéo cắt chỉ impl</t>
  </si>
  <si>
    <t>Multy ca cô Dậu và cô Oanh</t>
  </si>
  <si>
    <t>Hd xương 1/10</t>
  </si>
  <si>
    <t>Sic</t>
  </si>
  <si>
    <t>trả góp máy itero T1</t>
  </si>
  <si>
    <t>mua bộ dao cắt cho tgip</t>
  </si>
  <si>
    <t>ghế nha khoa đợt 5</t>
  </si>
  <si>
    <t>máy in nhựa máng hướng dẫn</t>
  </si>
  <si>
    <t>trả góp 57420</t>
  </si>
  <si>
    <t>QC</t>
  </si>
  <si>
    <t>off voice goc khuất implant</t>
  </si>
  <si>
    <t>Đi truyền hình HTV9</t>
  </si>
  <si>
    <t>SSL Bảo Mật Thegioiimplant.</t>
  </si>
  <si>
    <t>vật liệu đtt</t>
  </si>
  <si>
    <t>mua mẫu hàm</t>
  </si>
  <si>
    <t>cồn y tế TGIP</t>
  </si>
  <si>
    <t>kẹp phẫu thuật + cây bóc tách nướu</t>
  </si>
  <si>
    <t>công nợ Việt Đăng</t>
  </si>
  <si>
    <t>công nợ dentium</t>
  </si>
  <si>
    <t>Implant neo</t>
  </si>
  <si>
    <t>Dụng cụ implant</t>
  </si>
  <si>
    <t>công nợ Biostem</t>
  </si>
  <si>
    <t>Xương</t>
  </si>
  <si>
    <t>trả góp máy itero T2</t>
  </si>
  <si>
    <t>ghế nha khoa đợt 6</t>
  </si>
  <si>
    <t>bình hoa khô để bàn tgip</t>
  </si>
  <si>
    <t>mua bàn cho cskh</t>
  </si>
  <si>
    <t>Khoá học sale</t>
  </si>
  <si>
    <t>Khoá ạo tạo cho bs Dũng</t>
  </si>
  <si>
    <t>Quỹ team buiding</t>
  </si>
  <si>
    <t>Chi tiền gth khách 56506 (sale NA+NHI)</t>
  </si>
  <si>
    <t>trả góp 57439</t>
  </si>
  <si>
    <t>cáp livestream</t>
  </si>
  <si>
    <t>tạo tk+nâng cấp zalo OA cho TGIP.</t>
  </si>
  <si>
    <t>seo web</t>
  </si>
  <si>
    <t>Tiền i báo</t>
  </si>
  <si>
    <t>Tiktok IMPLANT + Quảng cái TGIPL</t>
  </si>
  <si>
    <t>Nước kỳ ồng</t>
  </si>
  <si>
    <t>cây nạo xương+xương zimmer</t>
  </si>
  <si>
    <t>thc khách</t>
  </si>
  <si>
    <t>mua ê ể trám thẩm mỹ</t>
  </si>
  <si>
    <t>bộ ồ khám KH tgip</t>
  </si>
  <si>
    <t>túi zip ựng mẫu</t>
  </si>
  <si>
    <t>mua abm tạm+abm cọc lều</t>
  </si>
  <si>
    <t>thanh toán abm của Osstem</t>
  </si>
  <si>
    <t>30 cyliden + 10 healing cap</t>
  </si>
  <si>
    <t>hộp nhựa ựng ồ PT</t>
  </si>
  <si>
    <t>hd 1000 dentium kì 10/14</t>
  </si>
  <si>
    <t>cọc dù</t>
  </si>
  <si>
    <t>bộ dàm</t>
  </si>
  <si>
    <t>trả góp máy itero</t>
  </si>
  <si>
    <t>Mua dây HDMI kết nối tivi phòng implant</t>
  </si>
  <si>
    <t>ghế phòng tv (mua thêm)</t>
  </si>
  <si>
    <t>ghế nha khoa</t>
  </si>
  <si>
    <t>mẫu hàm tv IP</t>
  </si>
  <si>
    <t>d.hồ treo tường tgip</t>
  </si>
  <si>
    <t>lương cứng tháng 12/23</t>
  </si>
  <si>
    <t>lương KPI tháng 12/23</t>
  </si>
  <si>
    <t>ánh chìa khóa dự phòng</t>
  </si>
  <si>
    <t>sửa ống hút ghế nha</t>
  </si>
  <si>
    <t>khung treo hingf bs Dũng</t>
  </si>
  <si>
    <t>in thiệp cảm ơn, name card voucher</t>
  </si>
  <si>
    <t>name card bs Dũng</t>
  </si>
  <si>
    <t>ghế bs và pt</t>
  </si>
  <si>
    <t>tủ phòng vô trùng</t>
  </si>
  <si>
    <t>hotline tgip</t>
  </si>
  <si>
    <t>phí xét nghiệm kh Thanh Nga</t>
  </si>
  <si>
    <t>mua 2 bộ àm + tháy pin 1 bộ</t>
  </si>
  <si>
    <t>3 tủ inox tgip</t>
  </si>
  <si>
    <t>thuê ồ imp thẩm ịnh</t>
  </si>
  <si>
    <t>ồ bít ống phòng ipl</t>
  </si>
  <si>
    <t>mua trái cây oàn thẩm ịnh</t>
  </si>
  <si>
    <t>nhờ cô Châu hỗ trợ oàn thẩm ịnh</t>
  </si>
  <si>
    <t>tháo+ráp bàn imp</t>
  </si>
  <si>
    <t>3 kệ dép phòng imp</t>
  </si>
  <si>
    <t>xông tinh dầu tgip</t>
  </si>
  <si>
    <t>16 TN</t>
  </si>
  <si>
    <t>chi cô Sáu Thia</t>
  </si>
  <si>
    <t>phí trả góp 56809</t>
  </si>
  <si>
    <t>TIKTOK ADS THEGIOIIMPLANT</t>
  </si>
  <si>
    <t>phí trả góp 56833</t>
  </si>
  <si>
    <t>phí trả góp 56880</t>
  </si>
  <si>
    <t>khăn phẫu thuật</t>
  </si>
  <si>
    <t>Bao óng gói dụng cụ</t>
  </si>
  <si>
    <t>mũi ốt nướu</t>
  </si>
  <si>
    <t>in bảng giá tgip</t>
  </si>
  <si>
    <t>mực in</t>
  </si>
  <si>
    <t>ồng phục bs thu</t>
  </si>
  <si>
    <t>tiền suôi, nc bình, tinh dầu, ồ tạp vụ T12</t>
  </si>
  <si>
    <t>mua ồ cúng giải hạn cho Phòng khám</t>
  </si>
  <si>
    <t>rửa thêm hình bs Dũng</t>
  </si>
  <si>
    <t>mua bàn làm việc cũ 600k + 2 ghế lưới làm việc VP (350k/ cái)</t>
  </si>
  <si>
    <t>1h-3 màng xương osteobiol</t>
  </si>
  <si>
    <t>Phí xét nghiệm máu 19/10-11/12/23</t>
  </si>
  <si>
    <t>zimmer t11</t>
  </si>
  <si>
    <t>task</t>
  </si>
  <si>
    <t>hd dentium</t>
  </si>
  <si>
    <t>4 trụ ip strauman khách Thịnh (56715)</t>
  </si>
  <si>
    <t>Mũi cắt xương, MTA (Việt ăng)</t>
  </si>
  <si>
    <t>Pin cố ịnh màng xương</t>
  </si>
  <si>
    <t>ghế nha khoa ợt 2</t>
  </si>
  <si>
    <t>2 dt telesale</t>
  </si>
  <si>
    <t>Máy tính itero</t>
  </si>
  <si>
    <t>Máy óng gói dụng cụ</t>
  </si>
  <si>
    <t>Điện 61A+Nước</t>
  </si>
  <si>
    <t>lương cứng t10</t>
  </si>
  <si>
    <t>lương kpi tháng 10</t>
  </si>
  <si>
    <t>áo blouse</t>
  </si>
  <si>
    <t>Làm web</t>
  </si>
  <si>
    <t>mua hộp nhựa ựng ồ chống sốc</t>
  </si>
  <si>
    <t>Phần mềm thiết kế máng hd pt</t>
  </si>
  <si>
    <t>bảng giá impl</t>
  </si>
  <si>
    <t>thành lập cty</t>
  </si>
  <si>
    <t>thay ổi tt lần 2</t>
  </si>
  <si>
    <t>Mua tên miền</t>
  </si>
  <si>
    <t>mua xốp bong bóng cho nhân viên óng hàng ễ bể chuẩn bị dọn qua chỗ mới</t>
  </si>
  <si>
    <t>mua băng keo ể óng gói hàng hoá chuyển i (5 cuộn)</t>
  </si>
  <si>
    <t>mua khung treo bằng bác Dũng</t>
  </si>
  <si>
    <t>Thanh toán tiền cọc chuyển dọn phòng khám qua chỗ mới</t>
  </si>
  <si>
    <t>In màu bằng bác Dũng 5 bộ (mỗi bộ 10 bằng)</t>
  </si>
  <si>
    <t>sửa CPU cũ ể trang bị thêm 1 bộ máy cho sales</t>
  </si>
  <si>
    <t>Thanh toán tiền cọc làm 2 cây dù lớn trước PK</t>
  </si>
  <si>
    <t>Thanh toán tiền mua móc treo khung tranh ể treo bằng Bác Dũng</t>
  </si>
  <si>
    <t>Thanh toán tiền in lại Sơ ồ chống sốc thuốc tê do bên thẩm ịnh báo mình cập nhật công văn mới (15 form tấm A2)</t>
  </si>
  <si>
    <t>Thanh toán tiền giấy phép kinh doanh 3 công ty (mỗi cty 10 bản) (5k/ tờ - 30 tờ) (cho A Quang nộp lên quận 2 bộ, ể làm giấy phép phòng khám + làm chuyển quận BHXH, …..)</t>
  </si>
  <si>
    <t>Thanh toán tiền làm hồ sơ chuyển quận và ky BHXH ban ầu cho 3 cty (mỗi công ty 150k)</t>
  </si>
  <si>
    <t>61A + Số 5 kỳ ồng (17-30/11)</t>
  </si>
  <si>
    <t>iện 61A</t>
  </si>
  <si>
    <t>banh chữ S banh tim, kẹp lá</t>
  </si>
  <si>
    <t>Máy tính cho bs</t>
  </si>
  <si>
    <t>3 tủ cực tím</t>
  </si>
  <si>
    <t>èn trám</t>
  </si>
  <si>
    <t>xe ẩy phòng ipl</t>
  </si>
  <si>
    <t>lương kpi tháng 5</t>
  </si>
  <si>
    <t>Phí kiểm ịnh 2 lò</t>
  </si>
  <si>
    <t>phí trả góp 57897</t>
  </si>
  <si>
    <t>phí trả góp 57922</t>
  </si>
  <si>
    <t>phí sms tk T12/23, T1-T4/24</t>
  </si>
  <si>
    <t>chụp phim khách</t>
  </si>
  <si>
    <t>Hh 58050</t>
  </si>
  <si>
    <t>Thuê thiết bị quay kol</t>
  </si>
  <si>
    <t>tt cty truyền thông i trường Sàigonista</t>
  </si>
  <si>
    <t>i trường UEF</t>
  </si>
  <si>
    <t>In thẻ i trường</t>
  </si>
  <si>
    <t>Seeding iều hướng nói xấu nha khoa</t>
  </si>
  <si>
    <t>Seeding thế giới implant</t>
  </si>
  <si>
    <t>lương 4c</t>
  </si>
  <si>
    <t>Biotem</t>
  </si>
  <si>
    <t>nhồi vật trám+MTA</t>
  </si>
  <si>
    <t>xương màn việt ăng</t>
  </si>
  <si>
    <t>công nợ SIC</t>
  </si>
  <si>
    <t>ồ nội nha</t>
  </si>
  <si>
    <t>ồ nội nha TGIP</t>
  </si>
  <si>
    <t>in máng hd+hàm tạm</t>
  </si>
  <si>
    <t>Abutment tạm</t>
  </si>
  <si>
    <t>kẹp găng pt</t>
  </si>
  <si>
    <t>Ip xương gò má cô Lành</t>
  </si>
  <si>
    <t>Impl biotem</t>
  </si>
  <si>
    <t>Máy itero</t>
  </si>
  <si>
    <t>mua ồ livestream</t>
  </si>
  <si>
    <t>máy rửa sấy</t>
  </si>
  <si>
    <t>ào tạo sale (anh Quý)</t>
  </si>
  <si>
    <t>hh KH 57702 (NA)</t>
  </si>
  <si>
    <t>Dịch bảng giá</t>
  </si>
  <si>
    <t>Gia hạn chat gemini</t>
  </si>
  <si>
    <t>sửa kính xe cho khách</t>
  </si>
  <si>
    <t>tiền xnm tháng 5</t>
  </si>
  <si>
    <t>Quách Bình gt Thắng Quách</t>
  </si>
  <si>
    <t>Hh 58098</t>
  </si>
  <si>
    <t>HH 58119</t>
  </si>
  <si>
    <t>tiền đi thị trường Lan</t>
  </si>
  <si>
    <t>trả góp kh 58200</t>
  </si>
  <si>
    <t>gth 57464</t>
  </si>
  <si>
    <t>KH phong thuỷ</t>
  </si>
  <si>
    <t>mua mẫu hàm tv tgip</t>
  </si>
  <si>
    <t>mua mâm khám cho BS.Dũng</t>
  </si>
  <si>
    <t>Mua 5 cái túi chờm</t>
  </si>
  <si>
    <t>thuốc giảm đau + metrogyl</t>
  </si>
  <si>
    <t>pin cố định màng xương của Pendent</t>
  </si>
  <si>
    <t>cylinder ,healing cap dentium</t>
  </si>
  <si>
    <t>vật liệu TGIP</t>
  </si>
  <si>
    <t xml:space="preserve">	30 bộ đồ khám</t>
  </si>
  <si>
    <t>Mua vật tư quay IP</t>
  </si>
  <si>
    <t>hd dentium 1000 trụ 11/14</t>
  </si>
  <si>
    <t>coping, comfor cap, Ti-sleeve Dentimum</t>
  </si>
  <si>
    <t>TGIP cây cào xương</t>
  </si>
  <si>
    <t>lò hấp</t>
  </si>
  <si>
    <t>Hộp đựng giấy</t>
  </si>
  <si>
    <t>đèn để bàn phòng TV</t>
  </si>
  <si>
    <t>mua 4c ghế phụ tá TGIP</t>
  </si>
  <si>
    <t>màn hình máy tính cảm ứng tv IMPL</t>
  </si>
  <si>
    <t>mua đầu chuyển tivi</t>
  </si>
  <si>
    <t>mua thêm ghế nhựa phòng ăn</t>
  </si>
  <si>
    <t>cốc sạc cho telesales</t>
  </si>
  <si>
    <t>Implant biotem</t>
  </si>
  <si>
    <t>Công nợ Việt Đăng</t>
  </si>
  <si>
    <t>mua bộ nạy TGIP</t>
  </si>
  <si>
    <t>hợp đồng màng xương</t>
  </si>
  <si>
    <t>tiền mua áo phẫu(TGIP)</t>
  </si>
  <si>
    <t>4 hộp thuốc Efferalgan</t>
  </si>
  <si>
    <t>tiền xương zimmer</t>
  </si>
  <si>
    <t xml:space="preserve">Lab IKALAB										</t>
  </si>
  <si>
    <t xml:space="preserve">LAB VŨ									</t>
  </si>
  <si>
    <t>chi tiền pin + vis</t>
  </si>
  <si>
    <t>cồn</t>
  </si>
  <si>
    <t>hd màn xương Osteobol</t>
  </si>
  <si>
    <t>nhựa in máng phẫu thuật</t>
  </si>
  <si>
    <t>abutment tạm</t>
  </si>
  <si>
    <t>đổi bình oxi,tiền tiền mê</t>
  </si>
  <si>
    <t>công nợ ETK</t>
  </si>
  <si>
    <t>công nợ biotem</t>
  </si>
  <si>
    <t>mua vật tư TGIP</t>
  </si>
  <si>
    <t>kin hồng</t>
  </si>
  <si>
    <t>lương</t>
  </si>
  <si>
    <t>mua cây cào xương</t>
  </si>
  <si>
    <t>vật tư TGIP, bộ nạy TGIP</t>
  </si>
  <si>
    <t>thanh toán tiền xương zimmer</t>
  </si>
  <si>
    <t>công nợ dentium 11/12 kỳ</t>
  </si>
  <si>
    <t>tiền tiền mê khách cắm implant,đổi bình oxi, chụp phim khách tiền mê</t>
  </si>
  <si>
    <t>hd màn xương Osteobol đợt 3</t>
  </si>
  <si>
    <t>tiền xnm tháng 8/2024</t>
  </si>
  <si>
    <t>thanh toán tiền abm tạm(TGIP)</t>
  </si>
  <si>
    <t>tiền trụ strauman đổi từ dòng thường lên active</t>
  </si>
  <si>
    <t>gói strauman 20 trụ đợt1/3</t>
  </si>
  <si>
    <t>Thanh Ngọc+mua kin</t>
  </si>
  <si>
    <t>impl Biotem</t>
  </si>
  <si>
    <t>lab AZ</t>
  </si>
  <si>
    <t>đổi bình oxi TGIP, tiền mê</t>
  </si>
  <si>
    <t>tiền cylinder TGIP</t>
  </si>
  <si>
    <t>thanh toán công nợ Ikalab</t>
  </si>
  <si>
    <t>hd màn xương Osteobol đợt 4/7</t>
  </si>
  <si>
    <t>mua đầu vặn vis TGIP</t>
  </si>
  <si>
    <t>công nợ phụ kiện sic+abument VĐ</t>
  </si>
  <si>
    <t>xương màn Việt Đăng</t>
  </si>
  <si>
    <t>hd sic đợt 8 VĐ</t>
  </si>
  <si>
    <t>công nợ biotem T10</t>
  </si>
  <si>
    <t>tiền xnm t9</t>
  </si>
  <si>
    <t>muan thuốc, mẫu hàm TGIP</t>
  </si>
  <si>
    <t>tiền xét nghiệm máu</t>
  </si>
  <si>
    <t>Implant biotem 50 trụ</t>
  </si>
  <si>
    <t>mũi khoan,tiền kẹp phẫu,Tiền tay khoan khuỷ chậm</t>
  </si>
  <si>
    <t>thanh toán xương zimmer</t>
  </si>
  <si>
    <t>mua đĩa đánh bóng + thước đo cầu mão + bộ chụp ảnh TGIP</t>
  </si>
  <si>
    <t>hd màn xương Osteobol đợt 5/7</t>
  </si>
  <si>
    <t>cọc bộ phẫu thuật nha chu (tổng 18tr)</t>
  </si>
  <si>
    <t>vật tư cầm máu(TGIP)</t>
  </si>
  <si>
    <t>thanh toán 20 cylinder</t>
  </si>
  <si>
    <t>mua keo gắn sứ trên IP(TGIP),thay đầu cây cạo vôi</t>
  </si>
  <si>
    <t>AZ tháo lắp</t>
  </si>
  <si>
    <t>công nợ strauman</t>
  </si>
  <si>
    <t>Tiền thuốc giảm đau + metro</t>
  </si>
  <si>
    <t>xương màng Swiss</t>
  </si>
  <si>
    <t>Phụ kiện biotem</t>
  </si>
  <si>
    <t>mua đầu vis TGIP</t>
  </si>
  <si>
    <t>inplant Osstem</t>
  </si>
  <si>
    <t>công nợ 1000 trụ dentium</t>
  </si>
  <si>
    <t>nhựa in máng hướng dẫn pt</t>
  </si>
  <si>
    <t>Mực in răng tạm</t>
  </si>
  <si>
    <t>Việt Đăng hd xương màn kí ứng</t>
  </si>
  <si>
    <t>Hợp đồng xương màn đợt 1</t>
  </si>
  <si>
    <t>Trụ impl Anthogyl</t>
  </si>
  <si>
    <t>Cây cạo xương + pin + vít</t>
  </si>
  <si>
    <t>Thuê bằng bs+bằng y tá</t>
  </si>
  <si>
    <t>Tiền hàm tạm TGIP</t>
  </si>
  <si>
    <t>Cồn rửa máng in TGIP</t>
  </si>
  <si>
    <t>Màng xương</t>
  </si>
  <si>
    <t>2 đầu bàn chải</t>
  </si>
  <si>
    <t>công nợ xương màn osteobiol đợt 6</t>
  </si>
  <si>
    <t>hd SIC (còn 4 đợt)</t>
  </si>
  <si>
    <t>hd xương màn (còn 2 đợt)</t>
  </si>
  <si>
    <t>dụng cụ cắt tỉa răng nhựa + hộp chống sốc)</t>
  </si>
  <si>
    <t>Hd 1000 trụ Dentium done</t>
  </si>
  <si>
    <t>mua kềm cho phụ tá(TGIP)</t>
  </si>
  <si>
    <t>công nợ SIC VĐ</t>
  </si>
  <si>
    <t>công nợ hd xương màn VĐ</t>
  </si>
  <si>
    <t>mua đầu scan máy itero</t>
  </si>
  <si>
    <t>labo</t>
  </si>
  <si>
    <t>vật tư(đầu CVR, thuốc tê, giấy in phim, đồ dùng pk, chỉ tiêu, nhựa in máng...)</t>
  </si>
  <si>
    <t>thanh toán tiền cylinder</t>
  </si>
  <si>
    <t>thanh toán tiền phụ kiện Biotem</t>
  </si>
  <si>
    <t>Công nợ implant swiss</t>
  </si>
  <si>
    <t>hd xương osteobiol kì cuối</t>
  </si>
  <si>
    <t>mua kính bảo hộ cho KH</t>
  </si>
  <si>
    <t>Hd xương màn Viêt Đăng</t>
  </si>
  <si>
    <t>Hd sic</t>
  </si>
  <si>
    <t>mua giấy bạc nano tgip</t>
  </si>
  <si>
    <t>hộc tủ nhựa  tgip</t>
  </si>
  <si>
    <t>Tiền tấm in và màn hình máy in TGIP</t>
  </si>
  <si>
    <t>tiền cây cào xương TGIP</t>
  </si>
  <si>
    <t>hd 20tr strauman đợt 3/3 done</t>
  </si>
  <si>
    <t>implant Osstem 2set</t>
  </si>
  <si>
    <t>vât lieu TGIP</t>
  </si>
  <si>
    <t>Nhận mũi nhổ răng(TGIL)</t>
  </si>
  <si>
    <t>hàng đtt của TGIP</t>
  </si>
  <si>
    <t>Thanh Ngọc T3/25 tgip</t>
  </si>
  <si>
    <t>Tiền hàm tạm BN Khả Ái(TGIP)</t>
  </si>
  <si>
    <t>Tháo lắp t3,4</t>
  </si>
  <si>
    <t>lab Vũ</t>
  </si>
  <si>
    <t>cây trẻ xương TGIP</t>
  </si>
  <si>
    <t>vật tư+kin+thuốc</t>
  </si>
  <si>
    <t>mua aldinate + Thạch cao lấy dấu-TGIP</t>
  </si>
  <si>
    <t>chụp phim ngoài cho KH</t>
  </si>
  <si>
    <t>Mực in máng phẫu thuâth</t>
  </si>
  <si>
    <t>tiền chênh lệch trụ strauman+mua phụ kiên</t>
  </si>
  <si>
    <t>hd đợt 1/3. 20 trụ strauman</t>
  </si>
  <si>
    <t>hd 50tr Osstem (còn nợ 30/3)</t>
  </si>
  <si>
    <t>kềm kẹp phẫu + kéo cắt chỉ phẫu TGIP</t>
  </si>
  <si>
    <t>Tiền màng</t>
  </si>
  <si>
    <t>phôi Anthogyr</t>
  </si>
  <si>
    <t>4impl zygoma ca Ngọc Cẩm</t>
  </si>
  <si>
    <t>LAbo</t>
  </si>
  <si>
    <t>nhận mũi NR8 +dung dịch ngâm dụng cụ</t>
  </si>
  <si>
    <t>Nước rửa tay PT + nước sát khuẩn tay PT + dây UC + kim luồn + thuốc giảm đau+vật tư</t>
  </si>
  <si>
    <t>Nhận Cone OBT+Mũi mài xương+bóng tia cực tím+MTA BOT - TGIP</t>
  </si>
  <si>
    <t>xnm,chụp flim KH</t>
  </si>
  <si>
    <t>thuốc giảm đau+thuốc tê</t>
  </si>
  <si>
    <t>hd ostem</t>
  </si>
  <si>
    <t>phụ kiện biotem</t>
  </si>
  <si>
    <t>Medipac tgip</t>
  </si>
  <si>
    <t>Vật liệu TGIP, thuốc giảm đau, đồ nội nha</t>
  </si>
  <si>
    <t>mua  phôi trụ Mis</t>
  </si>
  <si>
    <t>Mũi khoan tgip, copping, đồ lấy dấu IP, chỉ khâu TGIP,bộ trám</t>
  </si>
  <si>
    <t>Chụp phim CT Xương gò má KH TGIP</t>
  </si>
  <si>
    <t>Vật liệu tgip</t>
  </si>
  <si>
    <t>công nợ zygoma+ipl chân bướm (còn nợ lại64,450)</t>
  </si>
  <si>
    <t>15 tack hàn, mua 2 coping, Bộ tak, 5 màng</t>
  </si>
  <si>
    <t>thuốc tê, Thuốc TTR, tt tiền giấy in phim CT, efferalgan, Giấy chuyên dụng vên sinh phòng điều trị</t>
  </si>
  <si>
    <t>Mua thuốc tê xanh+mua nước muối + dịch chuyền(TGIP)</t>
  </si>
  <si>
    <t>khăn choàng phụ tá, đầu siêu âm IP, gương chụp hình trong miệng TGIP</t>
  </si>
  <si>
    <t>mực in 3D</t>
  </si>
  <si>
    <t>2 trụ+2 healing Neodent</t>
  </si>
  <si>
    <t>hd Ostem kì cuối</t>
  </si>
  <si>
    <t>Lab Vũ</t>
  </si>
  <si>
    <t>Lab Thịnh</t>
  </si>
  <si>
    <t>pin đèn flash, khăn choàng PT</t>
  </si>
  <si>
    <t>thuốc tê+tiền thuốc+đồ trám</t>
  </si>
  <si>
    <t>hd tru strauman</t>
  </si>
  <si>
    <t>tt tiền đầu máy scan</t>
  </si>
  <si>
    <t>tiền tấm phim in của TGIP</t>
  </si>
  <si>
    <t>Kí hd osstem còn lại 30tr/3th</t>
  </si>
  <si>
    <t>imp zygoma và chân bướm\</t>
  </si>
  <si>
    <t>hd xương màn 1/4</t>
  </si>
  <si>
    <t>tt tiền vật liệu trâm máy + endo TGIP</t>
  </si>
  <si>
    <t>implant swiss T4+5</t>
  </si>
  <si>
    <t>vật liệu đtt, Bao tay y tế, mua thuốc,nước muối, tấm choàng che cổ, gương cầm tay phòng điều trị+túi chườm, mua áo chì , khăn giấy choàng cổ phòng điều trị</t>
  </si>
  <si>
    <t>Cây nạy răng</t>
  </si>
  <si>
    <t>xnm+chụp phim khách+thuốc khách</t>
  </si>
  <si>
    <t>tt trụ Neodent</t>
  </si>
  <si>
    <t>Mua vật liệu impl</t>
  </si>
  <si>
    <t>bóng đèn cực tím</t>
  </si>
  <si>
    <t>Pk implant strauman</t>
  </si>
  <si>
    <t>tiền tiền mê</t>
  </si>
  <si>
    <t>Kí hd JD</t>
  </si>
  <si>
    <t>Hd xương màn đợt 2</t>
  </si>
  <si>
    <t>Mua mũi khoan lấy xương TGIP</t>
  </si>
  <si>
    <t>SAN DENTIST</t>
  </si>
  <si>
    <t>Số tiền theo</t>
  </si>
  <si>
    <t xml:space="preserve"> TIỀN MẶT</t>
  </si>
  <si>
    <t>SUM của SỐ TIỀN</t>
  </si>
  <si>
    <t xml:space="preserve">   `</t>
  </si>
  <si>
    <t>PHÍ CÀ THẺ</t>
  </si>
  <si>
    <t>CHỨC DANH</t>
  </si>
  <si>
    <t>HỌ TÊN</t>
  </si>
  <si>
    <t>LƯƠNG CB</t>
  </si>
  <si>
    <t>NĂNG LỰC</t>
  </si>
  <si>
    <t>THÂM NIÊN</t>
  </si>
  <si>
    <t>KIÊM VIỆC</t>
  </si>
  <si>
    <t>TRỢ CẤP</t>
  </si>
  <si>
    <t>CÔNG CHUẨN</t>
  </si>
  <si>
    <t>CÔNG THỰC TẾ</t>
  </si>
  <si>
    <t>ỨNG</t>
  </si>
  <si>
    <t>LƯƠNG CỨNG</t>
  </si>
  <si>
    <t>KPI 05</t>
  </si>
  <si>
    <t>KPI 15</t>
  </si>
  <si>
    <t>LƯƠNG 05</t>
  </si>
  <si>
    <t>TỔNG LƯƠNG</t>
  </si>
  <si>
    <t>01.2021</t>
  </si>
  <si>
    <t>BS</t>
  </si>
  <si>
    <t>Bs Thu</t>
  </si>
  <si>
    <t>Bs Sơn</t>
  </si>
  <si>
    <t>BS Trung</t>
  </si>
  <si>
    <t>Bs Toàn</t>
  </si>
  <si>
    <t>PT</t>
  </si>
  <si>
    <t>Pt Ly</t>
  </si>
  <si>
    <t>Pt Nhật</t>
  </si>
  <si>
    <t>Pt Vũ</t>
  </si>
  <si>
    <t>PT Thuỷ</t>
  </si>
  <si>
    <t>VP</t>
  </si>
  <si>
    <t>LT Quế Anh</t>
  </si>
  <si>
    <t>TLS</t>
  </si>
  <si>
    <t>Telesale Thương</t>
  </si>
  <si>
    <t>Telesale Diệu Huyền</t>
  </si>
  <si>
    <t>Telesale Mỹ Hà</t>
  </si>
  <si>
    <t>Telesale Tươi</t>
  </si>
  <si>
    <t>Telesale Trân</t>
  </si>
  <si>
    <t>Sale</t>
  </si>
  <si>
    <t>Tv Hằng</t>
  </si>
  <si>
    <t>A Cầu (gd vận hành)</t>
  </si>
  <si>
    <t>A Khang</t>
  </si>
  <si>
    <t>Anh Hiền (gđ nhân sự)</t>
  </si>
  <si>
    <t>Trợ lý Hoài</t>
  </si>
  <si>
    <t>HCNS Tuyết Hân</t>
  </si>
  <si>
    <t>MKT Hoàng Duy</t>
  </si>
  <si>
    <t>MKT Thu Mai</t>
  </si>
  <si>
    <t>MKT Ngọc Nhi</t>
  </si>
  <si>
    <t>MKT Minh Lâm (dựng phim)</t>
  </si>
  <si>
    <t>Photo Huy</t>
  </si>
  <si>
    <t>Chị Hằng kế toán</t>
  </si>
  <si>
    <t>GV p.k + 100F</t>
  </si>
  <si>
    <t>GV Đặng Tất</t>
  </si>
  <si>
    <t>BV</t>
  </si>
  <si>
    <t>Tài xế</t>
  </si>
  <si>
    <t>02.2021</t>
  </si>
  <si>
    <t>03.2021</t>
  </si>
  <si>
    <t>BS Linh</t>
  </si>
  <si>
    <t>PT Hồng</t>
  </si>
  <si>
    <t>PT Vũ</t>
  </si>
  <si>
    <t>KT Hằng</t>
  </si>
  <si>
    <t>BV Hải</t>
  </si>
  <si>
    <t>BV Tám</t>
  </si>
  <si>
    <t>Tài xế Thành</t>
  </si>
  <si>
    <t>TX Phương</t>
  </si>
  <si>
    <t>04.2021</t>
  </si>
  <si>
    <t>PT Minh</t>
  </si>
  <si>
    <t>LT Hồng Vân</t>
  </si>
  <si>
    <t>GV Huệ</t>
  </si>
  <si>
    <t>GV Trang</t>
  </si>
  <si>
    <t>05.2021</t>
  </si>
  <si>
    <t>MKT Trang</t>
  </si>
  <si>
    <t>06.2021</t>
  </si>
  <si>
    <t>LT Hoàng Vân</t>
  </si>
  <si>
    <t>07.2021</t>
  </si>
  <si>
    <t>08.2021</t>
  </si>
  <si>
    <t>LT Như</t>
  </si>
  <si>
    <t>Huy Photo</t>
  </si>
  <si>
    <t>Chị Huệ</t>
  </si>
  <si>
    <t>09.2021</t>
  </si>
  <si>
    <t>10.2021</t>
  </si>
  <si>
    <t>11.2021</t>
  </si>
  <si>
    <t>LT parktime</t>
  </si>
  <si>
    <t>Nhi HCNS</t>
  </si>
  <si>
    <t>Nhi content</t>
  </si>
  <si>
    <t>GV Trang VP</t>
  </si>
  <si>
    <t>12.2021</t>
  </si>
  <si>
    <t>Chị Tuyết</t>
  </si>
  <si>
    <t>TRưởng phòng chuyrn môn</t>
  </si>
  <si>
    <t>BS Sáng</t>
  </si>
  <si>
    <t>BS Vy</t>
  </si>
  <si>
    <t>BS Tuyền</t>
  </si>
  <si>
    <t>LT</t>
  </si>
  <si>
    <t>PT Bích Hà</t>
  </si>
  <si>
    <t>PT Won</t>
  </si>
  <si>
    <t>Kiên chụp phim</t>
  </si>
  <si>
    <t>Thuế chị Vy</t>
  </si>
  <si>
    <t>GV Linh PK</t>
  </si>
  <si>
    <t>GV Linh vp</t>
  </si>
  <si>
    <t>LT Hoàng Lan</t>
  </si>
  <si>
    <t>SEO Hùng</t>
  </si>
  <si>
    <t>MKT Mỹ Phượng</t>
  </si>
  <si>
    <t>BS Thọ</t>
  </si>
  <si>
    <t>Sale Tuấn Ngọc</t>
  </si>
  <si>
    <t>NHật Ánh</t>
  </si>
  <si>
    <t>Kế toán</t>
  </si>
  <si>
    <t>Bích Nhi</t>
  </si>
  <si>
    <t>Hoàng Lan</t>
  </si>
  <si>
    <t>Tường Vy</t>
  </si>
  <si>
    <t>Trúc</t>
  </si>
  <si>
    <t>Ánh Thúy</t>
  </si>
  <si>
    <t>Tuyết Trang</t>
  </si>
  <si>
    <t>Y Bình</t>
  </si>
  <si>
    <t>Dung</t>
  </si>
  <si>
    <t>Minh Nguyệt</t>
  </si>
  <si>
    <t>Quế Chi</t>
  </si>
  <si>
    <t>Bí Nhi</t>
  </si>
  <si>
    <t>Yến</t>
  </si>
  <si>
    <t>Uyển Nhi</t>
  </si>
  <si>
    <t>CÔNG THỰCT Ế</t>
  </si>
  <si>
    <t>TĂNG CA 1</t>
  </si>
  <si>
    <t>TĂNG CA 2</t>
  </si>
  <si>
    <t>KHẤU TRỪ</t>
  </si>
  <si>
    <t>LƯƠNG THÁNG</t>
  </si>
  <si>
    <t>LT Trúc</t>
  </si>
  <si>
    <t>Lương 4 cổ đông</t>
  </si>
  <si>
    <t>Sale Ánh Hồng</t>
  </si>
  <si>
    <t>LT Thảo Phương</t>
  </si>
  <si>
    <t>Thiên Ấn(thử việc)</t>
  </si>
  <si>
    <t>Thiên Ấn(chính thức)</t>
  </si>
  <si>
    <t>PT Kiều Oanh thử việc</t>
  </si>
  <si>
    <t>PT Kiều Oanh chính thức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</si>
</sst>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,##0\ [$đ-42A]"/>
    <numFmt numFmtId="165" formatCode="dd/MM/yyyy"/>
    <numFmt numFmtId="166" formatCode="dd/mm/yy"/>
    <numFmt numFmtId="167" formatCode="d/m/yy"/>
    <numFmt numFmtId="168" formatCode="#,##0.000"/>
    <numFmt numFmtId="169" formatCode="mm.yyyy"/>
  </numFmts>
  <fonts count="45">
    <font>
      <sz val="10.0"/>
      <color rgb="FF000000"/>
      <name val="Arial"/>
      <scheme val="minor"/>
    </font>
    <font>
      <sz val="8.0"/>
      <color theme="1"/>
      <name val="Verdana"/>
    </font>
    <font>
      <color theme="1"/>
      <name val="Arial"/>
    </font>
    <font>
      <i/>
      <sz val="8.0"/>
      <color theme="1"/>
      <name val="Verdana"/>
    </font>
    <font>
      <i/>
      <sz val="8.0"/>
      <color rgb="FFFFFFFF"/>
      <name val="Verdana"/>
    </font>
    <font>
      <b/>
      <sz val="8.0"/>
      <color rgb="FFFFFFFF"/>
      <name val="Verdana"/>
    </font>
    <font>
      <sz val="9.0"/>
      <color theme="1"/>
      <name val="Verdana"/>
    </font>
    <font>
      <sz val="8.0"/>
      <color theme="1"/>
      <name val="Arial"/>
    </font>
    <font>
      <b/>
      <sz val="9.0"/>
      <color theme="1"/>
      <name val="Verdana"/>
    </font>
    <font>
      <b/>
      <sz val="8.0"/>
      <color theme="1"/>
      <name val="Verdana"/>
    </font>
    <font>
      <sz val="8.0"/>
      <color rgb="FFFFFFFF"/>
      <name val="Verdana"/>
    </font>
    <font>
      <u/>
      <color theme="1"/>
      <name val="Arial"/>
    </font>
    <font/>
    <font>
      <sz val="8.0"/>
      <color rgb="FFFF0000"/>
      <name val="Verdana"/>
    </font>
    <font>
      <sz val="8.0"/>
      <color rgb="FF38761D"/>
      <name val="Verdana"/>
    </font>
    <font>
      <sz val="8.0"/>
      <color rgb="FF3D85C6"/>
      <name val="Verdana"/>
    </font>
    <font>
      <b/>
      <sz val="9.0"/>
      <color rgb="FFFFFFFF"/>
      <name val="Arial"/>
      <scheme val="minor"/>
    </font>
    <font>
      <b/>
      <sz val="9.0"/>
      <color rgb="FFFFFFFF"/>
      <name val="Roboto"/>
    </font>
    <font>
      <b/>
      <sz val="9.0"/>
      <color rgb="FF000000"/>
      <name val="Roboto"/>
    </font>
    <font>
      <b/>
      <sz val="9.0"/>
      <color rgb="FF000000"/>
      <name val="Arial"/>
      <scheme val="minor"/>
    </font>
    <font>
      <sz val="9.0"/>
      <color rgb="FF000000"/>
      <name val="Roboto"/>
    </font>
    <font>
      <sz val="9.0"/>
      <color theme="1"/>
      <name val="Roboto"/>
    </font>
    <font>
      <sz val="9.0"/>
      <color theme="1"/>
      <name val="Arial"/>
      <scheme val="minor"/>
    </font>
    <font>
      <sz val="10.0"/>
      <color rgb="FFFFFFFF"/>
      <name val="Times New Roman"/>
    </font>
    <font>
      <sz val="10.0"/>
      <color theme="1"/>
      <name val="Times New Roman"/>
    </font>
    <font>
      <color theme="1"/>
      <name val="Arial"/>
      <scheme val="minor"/>
    </font>
    <font>
      <sz val="9.0"/>
      <color theme="1"/>
      <name val="Times New Roman"/>
    </font>
    <font>
      <b/>
      <sz val="10.0"/>
      <color theme="1"/>
      <name val="Times New Roman"/>
    </font>
    <font>
      <b/>
      <sz val="9.0"/>
      <color theme="1"/>
      <name val="Times New Roman"/>
    </font>
    <font>
      <b/>
      <sz val="9.0"/>
      <color rgb="FF000000"/>
      <name val="Times New Roman"/>
    </font>
    <font>
      <sz val="9.0"/>
      <color rgb="FF000000"/>
      <name val="Times New Roman"/>
    </font>
    <font>
      <sz val="9.0"/>
      <color theme="1"/>
      <name val="Arial"/>
    </font>
    <font>
      <b/>
      <sz val="8.0"/>
      <color rgb="FFFFFFFF"/>
      <name val="Roboto"/>
    </font>
    <font>
      <sz val="8.0"/>
      <color rgb="FF000000"/>
      <name val="Roboto"/>
    </font>
    <font>
      <sz val="8.0"/>
      <color theme="1"/>
      <name val="Roboto"/>
    </font>
    <font>
      <color theme="1"/>
      <name val="Times New Roman"/>
    </font>
    <font>
      <b/>
      <color theme="1"/>
      <name val="Arial"/>
      <scheme val="minor"/>
    </font>
    <font>
      <sz val="7.0"/>
      <color theme="1"/>
      <name val="Roboto"/>
    </font>
    <font>
      <sz val="7.0"/>
      <color rgb="FF000000"/>
      <name val="Roboto"/>
    </font>
    <font>
      <sz val="7.0"/>
      <color rgb="FFFFFFFF"/>
      <name val="Roboto"/>
    </font>
    <font>
      <sz val="7.0"/>
      <color rgb="FF0B5394"/>
      <name val="Roboto"/>
    </font>
    <font>
      <sz val="9.0"/>
      <color rgb="FFFFFFFF"/>
      <name val="Roboto"/>
    </font>
    <font>
      <b/>
      <sz val="6.0"/>
      <color rgb="FFFFFFFF"/>
      <name val="Verdana"/>
    </font>
    <font>
      <sz val="8.0"/>
      <color theme="1"/>
      <name val="Arial"/>
      <scheme val="minor"/>
    </font>
    <font>
      <sz val="8.0"/>
      <color rgb="FFFFFFFF"/>
      <name val="Arial"/>
      <scheme val="minor"/>
    </font>
  </fonts>
  <fills count="2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A4335"/>
        <bgColor rgb="FFEA4335"/>
      </patternFill>
    </fill>
    <fill>
      <patternFill patternType="solid">
        <fgColor rgb="FFD0E0E3"/>
        <bgColor rgb="FFD0E0E3"/>
      </patternFill>
    </fill>
    <fill>
      <patternFill patternType="solid">
        <fgColor rgb="FFEFF8F8"/>
        <bgColor rgb="FFEFF8F8"/>
      </patternFill>
    </fill>
    <fill>
      <patternFill patternType="solid">
        <fgColor rgb="FFF7FFFF"/>
        <bgColor rgb="FFF7FFFF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5"/>
        <bgColor theme="5"/>
      </patternFill>
    </fill>
    <fill>
      <patternFill patternType="solid">
        <fgColor rgb="FF004561"/>
        <bgColor rgb="FF004561"/>
      </patternFill>
    </fill>
    <fill>
      <patternFill patternType="solid">
        <fgColor rgb="FF92D050"/>
        <bgColor rgb="FF92D050"/>
      </patternFill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  <fill>
      <patternFill patternType="solid">
        <fgColor rgb="FF428281"/>
        <bgColor rgb="FF428281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theme="7"/>
        <bgColor theme="7"/>
      </patternFill>
    </fill>
    <fill>
      <patternFill patternType="solid">
        <fgColor rgb="FF626E7A"/>
        <bgColor rgb="FF626E7A"/>
      </patternFill>
    </fill>
  </fills>
  <borders count="70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004561"/>
      </bottom>
    </border>
    <border>
      <right style="thin">
        <color rgb="FFFFFFFF"/>
      </right>
      <bottom style="thin">
        <color rgb="FF004561"/>
      </bottom>
    </border>
    <border>
      <right style="thin">
        <color rgb="FFFFFFFF"/>
      </right>
      <bottom style="thin">
        <color rgb="FFFFFFFF"/>
      </bottom>
    </border>
    <border>
      <left style="thin">
        <color rgb="FF004561"/>
      </left>
      <right style="thin">
        <color rgb="FF004561"/>
      </right>
      <bottom style="thin">
        <color rgb="FFD0E0E3"/>
      </bottom>
    </border>
    <border>
      <right style="thin">
        <color rgb="FF004561"/>
      </right>
      <bottom style="thin">
        <color rgb="FFFFFFFF"/>
      </bottom>
    </border>
    <border>
      <left style="thin">
        <color rgb="FFD0E0E3"/>
      </left>
      <right style="thin">
        <color rgb="FFD0E0E3"/>
      </right>
      <bottom style="thin">
        <color rgb="FFD0E0E3"/>
      </bottom>
    </border>
    <border>
      <left style="thin">
        <color rgb="FF004561"/>
      </left>
      <right style="thin">
        <color rgb="FF004561"/>
      </right>
      <bottom style="thin">
        <color rgb="FF004561"/>
      </bottom>
    </border>
    <border>
      <right style="thin">
        <color rgb="FF004561"/>
      </right>
      <bottom style="thin">
        <color rgb="FF004561"/>
      </bottom>
    </border>
    <border>
      <left style="thin">
        <color rgb="FFD0E0E3"/>
      </left>
      <right style="thin">
        <color rgb="FFD0E0E3"/>
      </right>
      <bottom style="thin">
        <color rgb="FF004561"/>
      </bottom>
    </border>
    <border>
      <left style="thin">
        <color rgb="FFD0E0E3"/>
      </left>
      <right style="thin">
        <color rgb="FFD0E0E3"/>
      </right>
      <bottom style="thin">
        <color rgb="FFF4CCCC"/>
      </bottom>
    </border>
    <border>
      <right style="thin">
        <color rgb="FFFFFFFF"/>
      </right>
      <bottom style="thin">
        <color rgb="FFF4CCCC"/>
      </bottom>
    </border>
    <border>
      <left style="thin">
        <color rgb="FFF4CCCC"/>
      </left>
      <right style="thin">
        <color rgb="FFF4CCCC"/>
      </right>
      <bottom style="thin">
        <color rgb="FFD0E0E3"/>
      </bottom>
    </border>
    <border>
      <right style="thin">
        <color rgb="FFF4CCCC"/>
      </right>
      <bottom style="thin">
        <color rgb="FFD0E0E3"/>
      </bottom>
    </border>
    <border>
      <right style="thin">
        <color rgb="FFD0E0E3"/>
      </right>
      <bottom style="thin">
        <color rgb="FFD0E0E3"/>
      </bottom>
    </border>
    <border>
      <left style="thin">
        <color rgb="FFF4CCCC"/>
      </left>
      <right style="thin">
        <color rgb="FFF4CCCC"/>
      </right>
      <bottom style="thin">
        <color rgb="FFF4CCCC"/>
      </bottom>
    </border>
    <border>
      <right style="thin">
        <color rgb="FFF4CCCC"/>
      </right>
      <bottom style="thin">
        <color rgb="FFF4CCCC"/>
      </bottom>
    </border>
    <border>
      <left style="thin">
        <color rgb="FFFFFFFF"/>
      </left>
      <right style="thin">
        <color rgb="FFFFFFFF"/>
      </right>
      <bottom style="thin">
        <color rgb="FFF4CCCC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bottom style="thin">
        <color rgb="FF004561"/>
      </bottom>
    </border>
    <border>
      <bottom style="thin">
        <color rgb="FFFFFFFF"/>
      </bottom>
    </border>
    <border>
      <right style="thin">
        <color rgb="FFFFFFFF"/>
      </right>
    </border>
    <border>
      <bottom style="thin">
        <color rgb="FFD0E0E3"/>
      </bottom>
    </border>
    <border>
      <right style="thin">
        <color rgb="FF004561"/>
      </right>
      <bottom style="thin">
        <color rgb="FFD0E0E3"/>
      </bottom>
    </border>
    <border>
      <right style="thin">
        <color rgb="FFFFFFFF"/>
      </right>
      <bottom style="thin">
        <color rgb="FFD0E0E3"/>
      </bottom>
    </border>
    <border>
      <left style="thin">
        <color rgb="FF004561"/>
      </left>
      <right style="thin">
        <color rgb="FF004561"/>
      </right>
      <top style="thin">
        <color rgb="FF004561"/>
      </top>
      <bottom style="thin">
        <color rgb="FF004561"/>
      </bottom>
    </border>
    <border>
      <left style="thin">
        <color rgb="FFF3F3F3"/>
      </left>
      <right style="thin">
        <color rgb="FFF3F3F3"/>
      </right>
      <bottom style="thin">
        <color rgb="FFF3F3F3"/>
      </bottom>
    </border>
    <border>
      <left style="thin">
        <color rgb="FFEFEFEF"/>
      </left>
      <right style="thin">
        <color rgb="FFEFEFEF"/>
      </right>
      <bottom style="thin">
        <color rgb="FFEFEFEF"/>
      </bottom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right style="thin">
        <color rgb="FF000000"/>
      </righ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F3F3F3"/>
      </top>
      <bottom style="thin">
        <color rgb="FFF3F3F3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000000"/>
      </left>
      <right style="thin">
        <color rgb="FF000000"/>
      </right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EFF8F8"/>
      </bottom>
    </border>
    <border>
      <left style="thin">
        <color rgb="FF626E7A"/>
      </left>
      <right style="thin">
        <color rgb="FF626E7A"/>
      </right>
      <top style="thin">
        <color rgb="FF626E7A"/>
      </top>
      <bottom style="thin">
        <color rgb="FF626E7A"/>
      </bottom>
    </border>
    <border>
      <left style="thin">
        <color rgb="FFEFF8F8"/>
      </left>
      <right style="thin">
        <color rgb="FFEFF8F8"/>
      </right>
      <bottom style="thin">
        <color rgb="FFEFF8F8"/>
      </bottom>
    </border>
    <border>
      <left style="thin">
        <color rgb="FFEFF8F8"/>
      </left>
      <right style="thin">
        <color rgb="FFEFF8F8"/>
      </right>
      <top style="thin">
        <color rgb="FFEFF8F8"/>
      </top>
      <bottom style="thin">
        <color rgb="FFEFF8F8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666666"/>
      </lef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666666"/>
      </left>
      <top style="thin">
        <color rgb="FFD9D9D9"/>
      </top>
      <bottom style="thin">
        <color rgb="FFD9D9D9"/>
      </bottom>
    </border>
    <border>
      <left style="thin">
        <color rgb="FF666666"/>
      </left>
      <right style="thin">
        <color rgb="FF666666"/>
      </right>
      <bottom style="thin">
        <color rgb="FFEFF8F8"/>
      </bottom>
    </border>
    <border>
      <left style="thin">
        <color rgb="FF666666"/>
      </left>
      <right style="thin">
        <color rgb="FF666666"/>
      </right>
      <bottom style="thin">
        <color rgb="FFFFFFFF"/>
      </bottom>
    </border>
    <border>
      <left style="thin">
        <color rgb="FF666666"/>
      </left>
      <right style="thin">
        <color rgb="FF666666"/>
      </right>
      <top style="thin">
        <color rgb="FFFFFFFF"/>
      </top>
      <bottom style="thin">
        <color rgb="FFFFFFFF"/>
      </bottom>
    </border>
    <border>
      <left style="thin">
        <color rgb="FF666666"/>
      </left>
      <right style="thin">
        <color rgb="FF666666"/>
      </right>
      <top style="thin">
        <color rgb="FFEFF8F8"/>
      </top>
      <bottom style="thin">
        <color rgb="FFEFF8F8"/>
      </bottom>
    </border>
    <border>
      <left style="thin">
        <color rgb="FF666666"/>
      </left>
      <right style="thin">
        <color rgb="FF666666"/>
      </right>
      <top style="thin">
        <color rgb="FFEFF8F8"/>
      </top>
      <bottom style="thin">
        <color rgb="FFFFFFFF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EFEFEF"/>
      </left>
      <right style="thin">
        <color rgb="FFEFEFEF"/>
      </right>
      <top style="thin">
        <color rgb="FFEFEFEF"/>
      </top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right style="thin">
        <color rgb="FFEFEFEF"/>
      </right>
      <bottom style="thin">
        <color rgb="FFEFEFEF"/>
      </bottom>
    </border>
    <border>
      <left style="thin">
        <color rgb="FFEFEFEF"/>
      </left>
      <bottom style="thin">
        <color rgb="FFEFEFEF"/>
      </bottom>
    </border>
    <border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top style="thin">
        <color rgb="FFEFEFEF"/>
      </top>
      <bottom style="thin">
        <color rgb="FFEFEFEF"/>
      </bottom>
    </border>
    <border>
      <left style="thin">
        <color rgb="FF1C7685"/>
      </left>
      <right style="thin">
        <color rgb="FF1C7685"/>
      </right>
      <top style="thin">
        <color rgb="FF1C7685"/>
      </top>
      <bottom style="thin">
        <color rgb="FF1C7685"/>
      </bottom>
    </border>
    <border>
      <left style="thin">
        <color rgb="FF626E7A"/>
      </left>
      <right style="thin">
        <color rgb="FF626E7A"/>
      </right>
      <top style="thin">
        <color rgb="FF626E7A"/>
      </top>
    </border>
  </borders>
  <cellStyleXfs count="1">
    <xf borderId="0" fillId="0" fontId="0" numFmtId="0" applyAlignment="1" applyFont="1"/>
  </cellStyleXfs>
  <cellXfs count="535">
    <xf borderId="0" fillId="0" fontId="0" numFmtId="0" xfId="0" applyAlignment="1" applyFont="1">
      <alignment readingOrder="0" shrinkToFit="0" vertical="bottom" wrapText="0"/>
    </xf>
    <xf borderId="1" fillId="2" fontId="1" numFmtId="3" xfId="0" applyAlignment="1" applyBorder="1" applyFill="1" applyFont="1" applyNumberFormat="1">
      <alignment horizontal="right" vertical="bottom"/>
    </xf>
    <xf borderId="2" fillId="2" fontId="2" numFmtId="3" xfId="0" applyAlignment="1" applyBorder="1" applyFont="1" applyNumberFormat="1">
      <alignment vertical="bottom"/>
    </xf>
    <xf borderId="3" fillId="2" fontId="3" numFmtId="3" xfId="0" applyAlignment="1" applyBorder="1" applyFont="1" applyNumberFormat="1">
      <alignment vertical="bottom"/>
    </xf>
    <xf borderId="4" fillId="2" fontId="3" numFmtId="3" xfId="0" applyAlignment="1" applyBorder="1" applyFont="1" applyNumberFormat="1">
      <alignment vertical="bottom"/>
    </xf>
    <xf borderId="4" fillId="2" fontId="2" numFmtId="3" xfId="0" applyAlignment="1" applyBorder="1" applyFont="1" applyNumberFormat="1">
      <alignment vertical="bottom"/>
    </xf>
    <xf borderId="5" fillId="2" fontId="2" numFmtId="3" xfId="0" applyAlignment="1" applyBorder="1" applyFont="1" applyNumberFormat="1">
      <alignment vertical="bottom"/>
    </xf>
    <xf borderId="6" fillId="3" fontId="4" numFmtId="3" xfId="0" applyAlignment="1" applyBorder="1" applyFill="1" applyFont="1" applyNumberFormat="1">
      <alignment horizontal="center" vertical="bottom"/>
    </xf>
    <xf borderId="7" fillId="3" fontId="5" numFmtId="3" xfId="0" applyAlignment="1" applyBorder="1" applyFont="1" applyNumberFormat="1">
      <alignment horizontal="center" vertical="bottom"/>
    </xf>
    <xf borderId="7" fillId="3" fontId="2" numFmtId="3" xfId="0" applyAlignment="1" applyBorder="1" applyFont="1" applyNumberFormat="1">
      <alignment vertical="bottom"/>
    </xf>
    <xf borderId="5" fillId="0" fontId="2" numFmtId="3" xfId="0" applyAlignment="1" applyBorder="1" applyFont="1" applyNumberFormat="1">
      <alignment vertical="bottom"/>
    </xf>
    <xf borderId="8" fillId="4" fontId="6" numFmtId="3" xfId="0" applyAlignment="1" applyBorder="1" applyFill="1" applyFont="1" applyNumberFormat="1">
      <alignment vertical="bottom"/>
    </xf>
    <xf borderId="5" fillId="2" fontId="1" numFmtId="3" xfId="0" applyAlignment="1" applyBorder="1" applyFont="1" applyNumberFormat="1">
      <alignment horizontal="right" vertical="bottom"/>
    </xf>
    <xf borderId="9" fillId="3" fontId="5" numFmtId="3" xfId="0" applyAlignment="1" applyBorder="1" applyFont="1" applyNumberFormat="1">
      <alignment horizontal="center" vertical="bottom"/>
    </xf>
    <xf borderId="10" fillId="3" fontId="5" numFmtId="3" xfId="0" applyAlignment="1" applyBorder="1" applyFont="1" applyNumberFormat="1">
      <alignment horizontal="right" vertical="bottom"/>
    </xf>
    <xf borderId="10" fillId="3" fontId="2" numFmtId="3" xfId="0" applyAlignment="1" applyBorder="1" applyFont="1" applyNumberFormat="1">
      <alignment vertical="bottom"/>
    </xf>
    <xf borderId="3" fillId="0" fontId="2" numFmtId="3" xfId="0" applyAlignment="1" applyBorder="1" applyFont="1" applyNumberFormat="1">
      <alignment vertical="bottom"/>
    </xf>
    <xf borderId="4" fillId="0" fontId="2" numFmtId="3" xfId="0" applyAlignment="1" applyBorder="1" applyFont="1" applyNumberFormat="1">
      <alignment vertical="bottom"/>
    </xf>
    <xf borderId="9" fillId="3" fontId="4" numFmtId="3" xfId="0" applyAlignment="1" applyBorder="1" applyFont="1" applyNumberFormat="1">
      <alignment horizontal="center" vertical="bottom"/>
    </xf>
    <xf borderId="10" fillId="3" fontId="5" numFmtId="3" xfId="0" applyAlignment="1" applyBorder="1" applyFont="1" applyNumberFormat="1">
      <alignment horizontal="center" vertical="bottom"/>
    </xf>
    <xf borderId="5" fillId="2" fontId="7" numFmtId="3" xfId="0" applyAlignment="1" applyBorder="1" applyFont="1" applyNumberFormat="1">
      <alignment horizontal="center" vertical="bottom"/>
    </xf>
    <xf borderId="3" fillId="5" fontId="2" numFmtId="3" xfId="0" applyAlignment="1" applyBorder="1" applyFill="1" applyFont="1" applyNumberFormat="1">
      <alignment vertical="bottom"/>
    </xf>
    <xf borderId="4" fillId="6" fontId="2" numFmtId="3" xfId="0" applyAlignment="1" applyBorder="1" applyFill="1" applyFont="1" applyNumberFormat="1">
      <alignment vertical="bottom"/>
    </xf>
    <xf borderId="4" fillId="2" fontId="7" numFmtId="3" xfId="0" applyAlignment="1" applyBorder="1" applyFont="1" applyNumberFormat="1">
      <alignment horizontal="right" vertical="bottom"/>
    </xf>
    <xf borderId="11" fillId="4" fontId="6" numFmtId="3" xfId="0" applyAlignment="1" applyBorder="1" applyFont="1" applyNumberFormat="1">
      <alignment vertical="bottom"/>
    </xf>
    <xf borderId="4" fillId="2" fontId="1" numFmtId="3" xfId="0" applyAlignment="1" applyBorder="1" applyFont="1" applyNumberFormat="1">
      <alignment horizontal="right" vertical="bottom"/>
    </xf>
    <xf borderId="4" fillId="2" fontId="7" numFmtId="3" xfId="0" applyAlignment="1" applyBorder="1" applyFont="1" applyNumberFormat="1">
      <alignment horizontal="center" vertical="bottom"/>
    </xf>
    <xf borderId="3" fillId="2" fontId="2" numFmtId="3" xfId="0" applyAlignment="1" applyBorder="1" applyFont="1" applyNumberFormat="1">
      <alignment vertical="bottom"/>
    </xf>
    <xf borderId="5" fillId="6" fontId="1" numFmtId="3" xfId="0" applyAlignment="1" applyBorder="1" applyFont="1" applyNumberFormat="1">
      <alignment horizontal="right" vertical="bottom"/>
    </xf>
    <xf borderId="5" fillId="6" fontId="2" numFmtId="3" xfId="0" applyAlignment="1" applyBorder="1" applyFont="1" applyNumberFormat="1">
      <alignment vertical="bottom"/>
    </xf>
    <xf borderId="12" fillId="4" fontId="6" numFmtId="3" xfId="0" applyAlignment="1" applyBorder="1" applyFont="1" applyNumberFormat="1">
      <alignment vertical="bottom"/>
    </xf>
    <xf borderId="13" fillId="6" fontId="1" numFmtId="3" xfId="0" applyAlignment="1" applyBorder="1" applyFont="1" applyNumberFormat="1">
      <alignment horizontal="right" vertical="bottom"/>
    </xf>
    <xf borderId="13" fillId="6" fontId="2" numFmtId="3" xfId="0" applyAlignment="1" applyBorder="1" applyFont="1" applyNumberFormat="1">
      <alignment vertical="bottom"/>
    </xf>
    <xf borderId="14" fillId="7" fontId="6" numFmtId="3" xfId="0" applyAlignment="1" applyBorder="1" applyFill="1" applyFont="1" applyNumberFormat="1">
      <alignment vertical="bottom"/>
    </xf>
    <xf borderId="15" fillId="7" fontId="1" numFmtId="3" xfId="0" applyAlignment="1" applyBorder="1" applyFont="1" applyNumberFormat="1">
      <alignment horizontal="right" vertical="bottom"/>
    </xf>
    <xf borderId="15" fillId="7" fontId="2" numFmtId="3" xfId="0" applyAlignment="1" applyBorder="1" applyFont="1" applyNumberFormat="1">
      <alignment vertical="bottom"/>
    </xf>
    <xf borderId="8" fillId="4" fontId="8" numFmtId="3" xfId="0" applyAlignment="1" applyBorder="1" applyFont="1" applyNumberFormat="1">
      <alignment vertical="bottom"/>
    </xf>
    <xf borderId="16" fillId="4" fontId="9" numFmtId="3" xfId="0" applyAlignment="1" applyBorder="1" applyFont="1" applyNumberFormat="1">
      <alignment horizontal="right" vertical="bottom"/>
    </xf>
    <xf borderId="16" fillId="4" fontId="2" numFmtId="3" xfId="0" applyAlignment="1" applyBorder="1" applyFont="1" applyNumberFormat="1">
      <alignment vertical="bottom"/>
    </xf>
    <xf borderId="8" fillId="4" fontId="9" numFmtId="3" xfId="0" applyAlignment="1" applyBorder="1" applyFont="1" applyNumberFormat="1">
      <alignment vertical="bottom"/>
    </xf>
    <xf borderId="17" fillId="7" fontId="1" numFmtId="3" xfId="0" applyAlignment="1" applyBorder="1" applyFont="1" applyNumberFormat="1">
      <alignment vertical="bottom"/>
    </xf>
    <xf borderId="18" fillId="7" fontId="7" numFmtId="3" xfId="0" applyAlignment="1" applyBorder="1" applyFont="1" applyNumberFormat="1">
      <alignment horizontal="center" vertical="bottom"/>
    </xf>
    <xf borderId="18" fillId="7" fontId="2" numFmtId="3" xfId="0" applyAlignment="1" applyBorder="1" applyFont="1" applyNumberFormat="1">
      <alignment vertical="bottom"/>
    </xf>
    <xf borderId="18" fillId="7" fontId="1" numFmtId="3" xfId="0" applyAlignment="1" applyBorder="1" applyFont="1" applyNumberFormat="1">
      <alignment horizontal="right" vertical="bottom"/>
    </xf>
    <xf borderId="19" fillId="5" fontId="1" numFmtId="3" xfId="0" applyAlignment="1" applyBorder="1" applyFont="1" applyNumberFormat="1">
      <alignment vertical="bottom"/>
    </xf>
    <xf borderId="18" fillId="7" fontId="3" numFmtId="10" xfId="0" applyAlignment="1" applyBorder="1" applyFont="1" applyNumberFormat="1">
      <alignment horizontal="right" vertical="bottom"/>
    </xf>
    <xf borderId="18" fillId="7" fontId="2" numFmtId="10" xfId="0" applyAlignment="1" applyBorder="1" applyFont="1" applyNumberFormat="1">
      <alignment vertical="bottom"/>
    </xf>
    <xf borderId="20" fillId="5" fontId="1" numFmtId="3" xfId="0" applyAlignment="1" applyBorder="1" applyFont="1" applyNumberFormat="1">
      <alignment vertical="bottom"/>
    </xf>
    <xf borderId="5" fillId="6" fontId="1" numFmtId="10" xfId="0" applyAlignment="1" applyBorder="1" applyFont="1" applyNumberFormat="1">
      <alignment horizontal="right" vertical="bottom"/>
    </xf>
    <xf borderId="5" fillId="6" fontId="2" numFmtId="10" xfId="0" applyAlignment="1" applyBorder="1" applyFont="1" applyNumberFormat="1">
      <alignment vertical="bottom"/>
    </xf>
    <xf borderId="2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22" fillId="0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23" fillId="2" fontId="2" numFmtId="0" xfId="0" applyAlignment="1" applyBorder="1" applyFont="1">
      <alignment vertical="bottom"/>
    </xf>
    <xf borderId="5" fillId="2" fontId="2" numFmtId="0" xfId="0" applyAlignment="1" applyBorder="1" applyFont="1">
      <alignment vertical="bottom"/>
    </xf>
    <xf borderId="22" fillId="8" fontId="2" numFmtId="0" xfId="0" applyAlignment="1" applyBorder="1" applyFill="1" applyFont="1">
      <alignment vertical="bottom"/>
    </xf>
    <xf borderId="22" fillId="8" fontId="2" numFmtId="0" xfId="0" applyAlignment="1" applyBorder="1" applyFont="1">
      <alignment horizontal="right" vertical="bottom"/>
    </xf>
    <xf borderId="5" fillId="8" fontId="2" numFmtId="0" xfId="0" applyAlignment="1" applyBorder="1" applyFont="1">
      <alignment vertical="bottom"/>
    </xf>
    <xf borderId="0" fillId="0" fontId="2" numFmtId="3" xfId="0" applyAlignment="1" applyFont="1" applyNumberFormat="1">
      <alignment horizontal="right" vertical="bottom"/>
    </xf>
    <xf borderId="23" fillId="2" fontId="2" numFmtId="3" xfId="0" applyAlignment="1" applyBorder="1" applyFont="1" applyNumberFormat="1">
      <alignment vertical="bottom"/>
    </xf>
    <xf borderId="5" fillId="2" fontId="2" numFmtId="3" xfId="0" applyAlignment="1" applyBorder="1" applyFont="1" applyNumberFormat="1">
      <alignment horizontal="right" vertical="bottom"/>
    </xf>
    <xf borderId="5" fillId="2" fontId="2" numFmtId="9" xfId="0" applyAlignment="1" applyBorder="1" applyFont="1" applyNumberFormat="1">
      <alignment horizontal="right" vertical="bottom"/>
    </xf>
    <xf borderId="24" fillId="4" fontId="6" numFmtId="3" xfId="0" applyAlignment="1" applyBorder="1" applyFont="1" applyNumberFormat="1">
      <alignment vertical="bottom"/>
    </xf>
    <xf borderId="22" fillId="2" fontId="1" numFmtId="3" xfId="0" applyAlignment="1" applyBorder="1" applyFont="1" applyNumberFormat="1">
      <alignment horizontal="right" vertical="bottom"/>
    </xf>
    <xf borderId="8" fillId="8" fontId="6" numFmtId="3" xfId="0" applyAlignment="1" applyBorder="1" applyFont="1" applyNumberFormat="1">
      <alignment vertical="bottom"/>
    </xf>
    <xf borderId="5" fillId="8" fontId="1" numFmtId="3" xfId="0" applyAlignment="1" applyBorder="1" applyFont="1" applyNumberFormat="1">
      <alignment horizontal="right" vertical="bottom"/>
    </xf>
    <xf borderId="0" fillId="4" fontId="6" numFmtId="3" xfId="0" applyAlignment="1" applyFont="1" applyNumberFormat="1">
      <alignment vertical="bottom"/>
    </xf>
    <xf borderId="21" fillId="2" fontId="1" numFmtId="3" xfId="0" applyAlignment="1" applyBorder="1" applyFont="1" applyNumberFormat="1">
      <alignment horizontal="right" vertical="bottom"/>
    </xf>
    <xf borderId="23" fillId="8" fontId="2" numFmtId="3" xfId="0" applyAlignment="1" applyBorder="1" applyFont="1" applyNumberFormat="1">
      <alignment vertical="bottom"/>
    </xf>
    <xf borderId="5" fillId="8" fontId="2" numFmtId="3" xfId="0" applyAlignment="1" applyBorder="1" applyFont="1" applyNumberFormat="1">
      <alignment horizontal="right" vertical="bottom"/>
    </xf>
    <xf borderId="5" fillId="8" fontId="9" numFmtId="3" xfId="0" applyAlignment="1" applyBorder="1" applyFont="1" applyNumberFormat="1">
      <alignment horizontal="center" vertical="bottom"/>
    </xf>
    <xf borderId="25" fillId="0" fontId="2" numFmtId="0" xfId="0" applyAlignment="1" applyBorder="1" applyFont="1">
      <alignment vertical="bottom"/>
    </xf>
    <xf borderId="10" fillId="9" fontId="5" numFmtId="3" xfId="0" applyAlignment="1" applyBorder="1" applyFill="1" applyFont="1" applyNumberFormat="1">
      <alignment horizontal="center" vertical="bottom"/>
    </xf>
    <xf borderId="23" fillId="9" fontId="10" numFmtId="3" xfId="0" applyAlignment="1" applyBorder="1" applyFont="1" applyNumberFormat="1">
      <alignment horizontal="center"/>
    </xf>
    <xf borderId="16" fillId="8" fontId="1" numFmtId="3" xfId="0" applyAlignment="1" applyBorder="1" applyFont="1" applyNumberFormat="1">
      <alignment horizontal="right" vertical="bottom"/>
    </xf>
    <xf borderId="23" fillId="8" fontId="2" numFmtId="3" xfId="0" applyAlignment="1" applyBorder="1" applyFont="1" applyNumberFormat="1">
      <alignment horizontal="right" vertical="bottom"/>
    </xf>
    <xf borderId="22" fillId="8" fontId="11" numFmtId="3" xfId="0" applyAlignment="1" applyBorder="1" applyFont="1" applyNumberFormat="1">
      <alignment vertical="bottom"/>
    </xf>
    <xf borderId="22" fillId="0" fontId="12" numFmtId="0" xfId="0" applyBorder="1" applyFont="1"/>
    <xf borderId="5" fillId="0" fontId="12" numFmtId="0" xfId="0" applyBorder="1" applyFont="1"/>
    <xf borderId="5" fillId="8" fontId="2" numFmtId="3" xfId="0" applyAlignment="1" applyBorder="1" applyFont="1" applyNumberFormat="1">
      <alignment vertical="bottom"/>
    </xf>
    <xf borderId="26" fillId="2" fontId="1" numFmtId="9" xfId="0" applyAlignment="1" applyBorder="1" applyFont="1" applyNumberFormat="1">
      <alignment horizontal="right" vertical="bottom"/>
    </xf>
    <xf borderId="16" fillId="4" fontId="1" numFmtId="3" xfId="0" applyAlignment="1" applyBorder="1" applyFont="1" applyNumberFormat="1">
      <alignment horizontal="right" vertical="bottom"/>
    </xf>
    <xf borderId="0" fillId="4" fontId="2" numFmtId="3" xfId="0" applyAlignment="1" applyFont="1" applyNumberFormat="1">
      <alignment horizontal="right" vertical="bottom"/>
    </xf>
    <xf borderId="22" fillId="2" fontId="2" numFmtId="0" xfId="0" applyAlignment="1" applyBorder="1" applyFont="1">
      <alignment shrinkToFit="0" vertical="bottom" wrapText="0"/>
    </xf>
    <xf borderId="22" fillId="2" fontId="2" numFmtId="0" xfId="0" applyAlignment="1" applyBorder="1" applyFont="1">
      <alignment vertical="bottom"/>
    </xf>
    <xf borderId="0" fillId="2" fontId="2" numFmtId="3" xfId="0" applyAlignment="1" applyFont="1" applyNumberFormat="1">
      <alignment horizontal="right" vertical="bottom"/>
    </xf>
    <xf borderId="26" fillId="2" fontId="7" numFmtId="10" xfId="0" applyAlignment="1" applyBorder="1" applyFont="1" applyNumberFormat="1">
      <alignment horizontal="right" vertical="bottom"/>
    </xf>
    <xf borderId="23" fillId="2" fontId="2" numFmtId="10" xfId="0" applyAlignment="1" applyBorder="1" applyFont="1" applyNumberFormat="1">
      <alignment horizontal="right" vertical="bottom"/>
    </xf>
    <xf borderId="23" fillId="2" fontId="2" numFmtId="3" xfId="0" applyAlignment="1" applyBorder="1" applyFont="1" applyNumberFormat="1">
      <alignment horizontal="right" vertical="bottom"/>
    </xf>
    <xf borderId="23" fillId="2" fontId="2" numFmtId="9" xfId="0" applyAlignment="1" applyBorder="1" applyFont="1" applyNumberFormat="1">
      <alignment horizontal="right" vertical="bottom"/>
    </xf>
    <xf borderId="26" fillId="2" fontId="1" numFmtId="3" xfId="0" applyAlignment="1" applyBorder="1" applyFont="1" applyNumberFormat="1">
      <alignment horizontal="right" vertical="bottom"/>
    </xf>
    <xf borderId="5" fillId="8" fontId="13" numFmtId="3" xfId="0" applyAlignment="1" applyBorder="1" applyFont="1" applyNumberFormat="1">
      <alignment horizontal="right" vertical="bottom"/>
    </xf>
    <xf borderId="5" fillId="8" fontId="14" numFmtId="3" xfId="0" applyAlignment="1" applyBorder="1" applyFont="1" applyNumberFormat="1">
      <alignment horizontal="right" vertical="bottom"/>
    </xf>
    <xf borderId="5" fillId="8" fontId="13" numFmtId="10" xfId="0" applyAlignment="1" applyBorder="1" applyFont="1" applyNumberFormat="1">
      <alignment horizontal="right" vertical="bottom"/>
    </xf>
    <xf borderId="5" fillId="8" fontId="14" numFmtId="10" xfId="0" applyAlignment="1" applyBorder="1" applyFont="1" applyNumberFormat="1">
      <alignment horizontal="right" vertical="bottom"/>
    </xf>
    <xf borderId="5" fillId="2" fontId="2" numFmtId="10" xfId="0" applyAlignment="1" applyBorder="1" applyFont="1" applyNumberFormat="1">
      <alignment horizontal="right" vertical="bottom"/>
    </xf>
    <xf borderId="20" fillId="2" fontId="2" numFmtId="0" xfId="0" applyAlignment="1" applyBorder="1" applyFont="1">
      <alignment vertical="bottom"/>
    </xf>
    <xf borderId="20" fillId="2" fontId="4" numFmtId="3" xfId="0" applyAlignment="1" applyBorder="1" applyFont="1" applyNumberFormat="1">
      <alignment horizontal="center" vertical="bottom"/>
    </xf>
    <xf borderId="22" fillId="2" fontId="5" numFmtId="3" xfId="0" applyAlignment="1" applyBorder="1" applyFont="1" applyNumberFormat="1">
      <alignment horizontal="center" vertical="bottom"/>
    </xf>
    <xf borderId="5" fillId="2" fontId="5" numFmtId="3" xfId="0" applyAlignment="1" applyBorder="1" applyFont="1" applyNumberFormat="1">
      <alignment horizontal="center" vertical="bottom"/>
    </xf>
    <xf borderId="20" fillId="2" fontId="2" numFmtId="3" xfId="0" applyAlignment="1" applyBorder="1" applyFont="1" applyNumberFormat="1">
      <alignment vertical="bottom"/>
    </xf>
    <xf borderId="20" fillId="2" fontId="1" numFmtId="3" xfId="0" applyAlignment="1" applyBorder="1" applyFont="1" applyNumberFormat="1">
      <alignment vertical="bottom"/>
    </xf>
    <xf borderId="20" fillId="2" fontId="6" numFmtId="3" xfId="0" applyAlignment="1" applyBorder="1" applyFont="1" applyNumberFormat="1">
      <alignment vertical="bottom"/>
    </xf>
    <xf borderId="5" fillId="2" fontId="7" numFmtId="10" xfId="0" applyAlignment="1" applyBorder="1" applyFont="1" applyNumberFormat="1">
      <alignment horizontal="right" vertical="bottom"/>
    </xf>
    <xf borderId="5" fillId="2" fontId="2" numFmtId="10" xfId="0" applyAlignment="1" applyBorder="1" applyFont="1" applyNumberFormat="1">
      <alignment vertical="bottom"/>
    </xf>
    <xf borderId="5" fillId="2" fontId="7" numFmtId="3" xfId="0" applyAlignment="1" applyBorder="1" applyFont="1" applyNumberFormat="1">
      <alignment horizontal="right" vertical="bottom"/>
    </xf>
    <xf borderId="5" fillId="2" fontId="7" numFmtId="9" xfId="0" applyAlignment="1" applyBorder="1" applyFont="1" applyNumberFormat="1">
      <alignment horizontal="right" vertical="bottom"/>
    </xf>
    <xf borderId="5" fillId="2" fontId="2" numFmtId="9" xfId="0" applyAlignment="1" applyBorder="1" applyFont="1" applyNumberFormat="1">
      <alignment vertical="bottom"/>
    </xf>
    <xf borderId="20" fillId="2" fontId="1" numFmtId="3" xfId="0" applyAlignment="1" applyBorder="1" applyFont="1" applyNumberFormat="1">
      <alignment horizontal="right" vertical="bottom"/>
    </xf>
    <xf borderId="20" fillId="2" fontId="7" numFmtId="3" xfId="0" applyAlignment="1" applyBorder="1" applyFont="1" applyNumberFormat="1">
      <alignment vertical="bottom"/>
    </xf>
    <xf borderId="20" fillId="0" fontId="2" numFmtId="3" xfId="0" applyAlignment="1" applyBorder="1" applyFont="1" applyNumberFormat="1">
      <alignment vertical="bottom"/>
    </xf>
    <xf borderId="20" fillId="0" fontId="1" numFmtId="3" xfId="0" applyAlignment="1" applyBorder="1" applyFont="1" applyNumberFormat="1">
      <alignment vertical="bottom"/>
    </xf>
    <xf borderId="5" fillId="0" fontId="9" numFmtId="3" xfId="0" applyAlignment="1" applyBorder="1" applyFont="1" applyNumberFormat="1">
      <alignment horizontal="right" vertical="bottom"/>
    </xf>
    <xf borderId="5" fillId="6" fontId="9" numFmtId="3" xfId="0" applyAlignment="1" applyBorder="1" applyFont="1" applyNumberFormat="1">
      <alignment horizontal="right" vertical="bottom"/>
    </xf>
    <xf borderId="5" fillId="0" fontId="1" numFmtId="3" xfId="0" applyAlignment="1" applyBorder="1" applyFont="1" applyNumberFormat="1">
      <alignment horizontal="right" vertical="bottom"/>
    </xf>
    <xf borderId="20" fillId="0" fontId="13" numFmtId="3" xfId="0" applyAlignment="1" applyBorder="1" applyFont="1" applyNumberFormat="1">
      <alignment vertical="bottom"/>
    </xf>
    <xf borderId="20" fillId="0" fontId="15" numFmtId="3" xfId="0" applyAlignment="1" applyBorder="1" applyFont="1" applyNumberFormat="1">
      <alignment vertical="bottom"/>
    </xf>
    <xf borderId="5" fillId="0" fontId="15" numFmtId="3" xfId="0" applyAlignment="1" applyBorder="1" applyFont="1" applyNumberFormat="1">
      <alignment horizontal="right" vertical="bottom"/>
    </xf>
    <xf borderId="5" fillId="0" fontId="15" numFmtId="3" xfId="0" applyAlignment="1" applyBorder="1" applyFont="1" applyNumberFormat="1">
      <alignment horizontal="center" vertical="bottom"/>
    </xf>
    <xf borderId="27" fillId="10" fontId="16" numFmtId="0" xfId="0" applyAlignment="1" applyBorder="1" applyFill="1" applyFont="1">
      <alignment readingOrder="0" vertical="center"/>
    </xf>
    <xf borderId="27" fillId="10" fontId="17" numFmtId="3" xfId="0" applyAlignment="1" applyBorder="1" applyFont="1" applyNumberFormat="1">
      <alignment horizontal="center" readingOrder="0" vertical="center"/>
    </xf>
    <xf borderId="27" fillId="10" fontId="17" numFmtId="0" xfId="0" applyAlignment="1" applyBorder="1" applyFont="1">
      <alignment horizontal="center" readingOrder="0" vertical="center"/>
    </xf>
    <xf borderId="27" fillId="8" fontId="18" numFmtId="49" xfId="0" applyAlignment="1" applyBorder="1" applyFont="1" applyNumberFormat="1">
      <alignment horizontal="center" readingOrder="0" vertical="center"/>
    </xf>
    <xf borderId="27" fillId="8" fontId="19" numFmtId="3" xfId="0" applyAlignment="1" applyBorder="1" applyFont="1" applyNumberFormat="1">
      <alignment readingOrder="0" vertical="center"/>
    </xf>
    <xf borderId="28" fillId="2" fontId="20" numFmtId="0" xfId="0" applyAlignment="1" applyBorder="1" applyFont="1">
      <alignment readingOrder="0" vertical="center"/>
    </xf>
    <xf borderId="28" fillId="2" fontId="20" numFmtId="0" xfId="0" applyAlignment="1" applyBorder="1" applyFont="1">
      <alignment vertical="center"/>
    </xf>
    <xf borderId="28" fillId="2" fontId="21" numFmtId="3" xfId="0" applyAlignment="1" applyBorder="1" applyFont="1" applyNumberFormat="1">
      <alignment readingOrder="0" vertical="center"/>
    </xf>
    <xf borderId="28" fillId="2" fontId="21" numFmtId="10" xfId="0" applyAlignment="1" applyBorder="1" applyFont="1" applyNumberFormat="1">
      <alignment vertical="center"/>
    </xf>
    <xf borderId="29" fillId="0" fontId="22" numFmtId="10" xfId="0" applyBorder="1" applyFont="1" applyNumberFormat="1"/>
    <xf borderId="30" fillId="2" fontId="21" numFmtId="0" xfId="0" applyAlignment="1" applyBorder="1" applyFont="1">
      <alignment readingOrder="0" vertical="center"/>
    </xf>
    <xf borderId="30" fillId="2" fontId="21" numFmtId="3" xfId="0" applyAlignment="1" applyBorder="1" applyFont="1" applyNumberFormat="1">
      <alignment readingOrder="0" vertical="center"/>
    </xf>
    <xf borderId="30" fillId="2" fontId="21" numFmtId="10" xfId="0" applyAlignment="1" applyBorder="1" applyFont="1" applyNumberFormat="1">
      <alignment vertical="center"/>
    </xf>
    <xf borderId="31" fillId="0" fontId="22" numFmtId="10" xfId="0" applyBorder="1" applyFont="1" applyNumberFormat="1"/>
    <xf borderId="30" fillId="2" fontId="20" numFmtId="0" xfId="0" applyAlignment="1" applyBorder="1" applyFont="1">
      <alignment readingOrder="0" vertical="center"/>
    </xf>
    <xf borderId="0" fillId="0" fontId="21" numFmtId="0" xfId="0" applyAlignment="1" applyFont="1">
      <alignment vertical="center"/>
    </xf>
    <xf borderId="30" fillId="2" fontId="21" numFmtId="3" xfId="0" applyAlignment="1" applyBorder="1" applyFont="1" applyNumberFormat="1">
      <alignment vertical="center"/>
    </xf>
    <xf borderId="30" fillId="2" fontId="21" numFmtId="0" xfId="0" applyAlignment="1" applyBorder="1" applyFont="1">
      <alignment vertical="center"/>
    </xf>
    <xf borderId="0" fillId="0" fontId="21" numFmtId="0" xfId="0" applyFont="1"/>
    <xf borderId="0" fillId="2" fontId="21" numFmtId="3" xfId="0" applyFont="1" applyNumberFormat="1"/>
    <xf borderId="0" fillId="2" fontId="21" numFmtId="0" xfId="0" applyFont="1"/>
    <xf borderId="0" fillId="11" fontId="23" numFmtId="0" xfId="0" applyAlignment="1" applyFill="1" applyFont="1">
      <alignment horizontal="center" vertical="bottom"/>
    </xf>
    <xf borderId="32" fillId="11" fontId="23" numFmtId="0" xfId="0" applyAlignment="1" applyBorder="1" applyFont="1">
      <alignment horizontal="center" vertical="bottom"/>
    </xf>
    <xf borderId="33" fillId="11" fontId="23" numFmtId="0" xfId="0" applyAlignment="1" applyBorder="1" applyFont="1">
      <alignment horizontal="center" vertical="bottom"/>
    </xf>
    <xf borderId="34" fillId="0" fontId="24" numFmtId="0" xfId="0" applyAlignment="1" applyBorder="1" applyFont="1">
      <alignment vertical="bottom"/>
    </xf>
    <xf borderId="35" fillId="11" fontId="23" numFmtId="49" xfId="0" applyAlignment="1" applyBorder="1" applyFont="1" applyNumberFormat="1">
      <alignment horizontal="center" vertical="bottom"/>
    </xf>
    <xf borderId="35" fillId="11" fontId="23" numFmtId="0" xfId="0" applyAlignment="1" applyBorder="1" applyFont="1">
      <alignment horizontal="center" vertical="bottom"/>
    </xf>
    <xf borderId="2" fillId="0" fontId="24" numFmtId="0" xfId="0" applyAlignment="1" applyBorder="1" applyFont="1">
      <alignment vertical="bottom"/>
    </xf>
    <xf borderId="1" fillId="0" fontId="24" numFmtId="0" xfId="0" applyAlignment="1" applyBorder="1" applyFont="1">
      <alignment vertical="bottom"/>
    </xf>
    <xf borderId="35" fillId="11" fontId="23" numFmtId="0" xfId="0" applyAlignment="1" applyBorder="1" applyFont="1">
      <alignment horizontal="center" readingOrder="0" vertical="bottom"/>
    </xf>
    <xf borderId="32" fillId="2" fontId="24" numFmtId="0" xfId="0" applyAlignment="1" applyBorder="1" applyFont="1">
      <alignment horizontal="right" vertical="bottom"/>
    </xf>
    <xf borderId="32" fillId="2" fontId="24" numFmtId="0" xfId="0" applyAlignment="1" applyBorder="1" applyFont="1">
      <alignment vertical="bottom"/>
    </xf>
    <xf borderId="33" fillId="2" fontId="24" numFmtId="0" xfId="0" applyAlignment="1" applyBorder="1" applyFont="1">
      <alignment vertical="bottom"/>
    </xf>
    <xf borderId="35" fillId="0" fontId="24" numFmtId="49" xfId="0" applyAlignment="1" applyBorder="1" applyFont="1" applyNumberFormat="1">
      <alignment horizontal="center" vertical="bottom"/>
    </xf>
    <xf borderId="35" fillId="0" fontId="24" numFmtId="0" xfId="0" applyAlignment="1" applyBorder="1" applyFont="1">
      <alignment horizontal="center" vertical="bottom"/>
    </xf>
    <xf borderId="35" fillId="2" fontId="24" numFmtId="0" xfId="0" applyAlignment="1" applyBorder="1" applyFont="1">
      <alignment vertical="bottom"/>
    </xf>
    <xf borderId="35" fillId="2" fontId="24" numFmtId="0" xfId="0" applyAlignment="1" applyBorder="1" applyFont="1">
      <alignment readingOrder="0" vertical="bottom"/>
    </xf>
    <xf borderId="35" fillId="0" fontId="24" numFmtId="0" xfId="0" applyAlignment="1" applyBorder="1" applyFont="1">
      <alignment readingOrder="0" vertical="bottom"/>
    </xf>
    <xf borderId="35" fillId="0" fontId="24" numFmtId="0" xfId="0" applyAlignment="1" applyBorder="1" applyFont="1">
      <alignment vertical="bottom"/>
    </xf>
    <xf borderId="35" fillId="0" fontId="24" numFmtId="49" xfId="0" applyAlignment="1" applyBorder="1" applyFont="1" applyNumberFormat="1">
      <alignment vertical="bottom"/>
    </xf>
    <xf borderId="0" fillId="2" fontId="24" numFmtId="0" xfId="0" applyAlignment="1" applyFont="1">
      <alignment vertical="bottom"/>
    </xf>
    <xf borderId="0" fillId="0" fontId="24" numFmtId="0" xfId="0" applyFont="1"/>
    <xf borderId="36" fillId="0" fontId="22" numFmtId="49" xfId="0" applyAlignment="1" applyBorder="1" applyFont="1" applyNumberFormat="1">
      <alignment horizontal="left" readingOrder="0" shrinkToFit="0" vertical="center" wrapText="0"/>
    </xf>
    <xf borderId="36" fillId="0" fontId="22" numFmtId="0" xfId="0" applyAlignment="1" applyBorder="1" applyFont="1">
      <alignment horizontal="left" readingOrder="0" shrinkToFit="0" vertical="center" wrapText="0"/>
    </xf>
    <xf borderId="36" fillId="0" fontId="22" numFmtId="3" xfId="0" applyAlignment="1" applyBorder="1" applyFont="1" applyNumberFormat="1">
      <alignment horizontal="left" readingOrder="0" shrinkToFit="0" vertical="center" wrapText="0"/>
    </xf>
    <xf borderId="36" fillId="0" fontId="22" numFmtId="49" xfId="0" applyAlignment="1" applyBorder="1" applyFont="1" applyNumberFormat="1">
      <alignment readingOrder="0" shrinkToFit="0" vertical="center" wrapText="0"/>
    </xf>
    <xf borderId="36" fillId="0" fontId="22" numFmtId="164" xfId="0" applyAlignment="1" applyBorder="1" applyFont="1" applyNumberFormat="1">
      <alignment readingOrder="0" shrinkToFit="0" vertical="center" wrapText="0"/>
    </xf>
    <xf borderId="36" fillId="0" fontId="22" numFmtId="0" xfId="0" applyAlignment="1" applyBorder="1" applyFont="1">
      <alignment readingOrder="0" shrinkToFit="0" vertical="center" wrapText="0"/>
    </xf>
    <xf borderId="36" fillId="0" fontId="22" numFmtId="3" xfId="0" applyAlignment="1" applyBorder="1" applyFont="1" applyNumberFormat="1">
      <alignment readingOrder="0" shrinkToFit="0" vertical="center" wrapText="0"/>
    </xf>
    <xf borderId="36" fillId="0" fontId="22" numFmtId="0" xfId="0" applyAlignment="1" applyBorder="1" applyFont="1">
      <alignment shrinkToFit="0" vertical="center" wrapText="0"/>
    </xf>
    <xf borderId="36" fillId="0" fontId="22" numFmtId="164" xfId="0" applyAlignment="1" applyBorder="1" applyFont="1" applyNumberFormat="1">
      <alignment readingOrder="0" shrinkToFit="0" vertical="center" wrapText="0"/>
    </xf>
    <xf borderId="36" fillId="0" fontId="22" numFmtId="49" xfId="0" applyAlignment="1" applyBorder="1" applyFont="1" applyNumberFormat="1">
      <alignment readingOrder="0" shrinkToFit="0" vertical="center" wrapText="0"/>
    </xf>
    <xf borderId="36" fillId="0" fontId="22" numFmtId="0" xfId="0" applyAlignment="1" applyBorder="1" applyFont="1">
      <alignment readingOrder="0" shrinkToFit="0" vertical="center" wrapText="0"/>
    </xf>
    <xf borderId="37" fillId="0" fontId="22" numFmtId="49" xfId="0" applyAlignment="1" applyBorder="1" applyFont="1" applyNumberFormat="1">
      <alignment readingOrder="0" shrinkToFit="0" vertical="center" wrapText="0"/>
    </xf>
    <xf borderId="37" fillId="0" fontId="22" numFmtId="0" xfId="0" applyAlignment="1" applyBorder="1" applyFont="1">
      <alignment readingOrder="0" shrinkToFit="0" vertical="center" wrapText="0"/>
    </xf>
    <xf borderId="37" fillId="0" fontId="22" numFmtId="0" xfId="0" applyAlignment="1" applyBorder="1" applyFont="1">
      <alignment readingOrder="0" shrinkToFit="0" vertical="center" wrapText="0"/>
    </xf>
    <xf borderId="37" fillId="0" fontId="22" numFmtId="3" xfId="0" applyAlignment="1" applyBorder="1" applyFont="1" applyNumberFormat="1">
      <alignment readingOrder="0" shrinkToFit="0" vertical="center" wrapText="0"/>
    </xf>
    <xf borderId="37" fillId="0" fontId="22" numFmtId="0" xfId="0" applyAlignment="1" applyBorder="1" applyFont="1">
      <alignment shrinkToFit="0" vertical="center" wrapText="0"/>
    </xf>
    <xf borderId="0" fillId="0" fontId="25" numFmtId="0" xfId="0" applyAlignment="1" applyFont="1">
      <alignment readingOrder="0" shrinkToFit="0" vertical="center" wrapText="0"/>
    </xf>
    <xf borderId="37" fillId="0" fontId="22" numFmtId="49" xfId="0" applyAlignment="1" applyBorder="1" applyFont="1" applyNumberFormat="1">
      <alignment readingOrder="0" shrinkToFit="0" vertical="center" wrapText="0"/>
    </xf>
    <xf borderId="38" fillId="2" fontId="21" numFmtId="49" xfId="0" applyAlignment="1" applyBorder="1" applyFont="1" applyNumberFormat="1">
      <alignment shrinkToFit="0" vertical="center" wrapText="0"/>
    </xf>
    <xf borderId="38" fillId="2" fontId="21" numFmtId="49" xfId="0" applyAlignment="1" applyBorder="1" applyFont="1" applyNumberFormat="1">
      <alignment shrinkToFit="0" vertical="center" wrapText="0"/>
    </xf>
    <xf borderId="38" fillId="2" fontId="21" numFmtId="49" xfId="0" applyAlignment="1" applyBorder="1" applyFont="1" applyNumberFormat="1">
      <alignment readingOrder="0" shrinkToFit="0" vertical="center" wrapText="0"/>
    </xf>
    <xf borderId="0" fillId="0" fontId="22" numFmtId="49" xfId="0" applyAlignment="1" applyFont="1" applyNumberFormat="1">
      <alignment readingOrder="0" shrinkToFit="0" vertical="center" wrapText="0"/>
    </xf>
    <xf borderId="0" fillId="0" fontId="22" numFmtId="49" xfId="0" applyAlignment="1" applyFont="1" applyNumberFormat="1">
      <alignment readingOrder="0" shrinkToFit="0" vertical="center" wrapText="0"/>
    </xf>
    <xf borderId="0" fillId="0" fontId="22" numFmtId="0" xfId="0" applyAlignment="1" applyFont="1">
      <alignment readingOrder="0" shrinkToFit="0" vertical="center" wrapText="0"/>
    </xf>
    <xf borderId="39" fillId="0" fontId="22" numFmtId="49" xfId="0" applyAlignment="1" applyBorder="1" applyFont="1" applyNumberFormat="1">
      <alignment readingOrder="0" shrinkToFit="0" vertical="center" wrapText="0"/>
    </xf>
    <xf borderId="39" fillId="0" fontId="22" numFmtId="49" xfId="0" applyAlignment="1" applyBorder="1" applyFont="1" applyNumberFormat="1">
      <alignment readingOrder="0" shrinkToFit="0" vertical="center" wrapText="0"/>
    </xf>
    <xf borderId="39" fillId="0" fontId="22" numFmtId="0" xfId="0" applyAlignment="1" applyBorder="1" applyFont="1">
      <alignment readingOrder="0" shrinkToFit="0" vertical="center" wrapText="0"/>
    </xf>
    <xf borderId="0" fillId="0" fontId="22" numFmtId="0" xfId="0" applyAlignment="1" applyFont="1">
      <alignment shrinkToFit="0" vertical="center" wrapText="0"/>
    </xf>
    <xf borderId="0" fillId="0" fontId="22" numFmtId="0" xfId="0" applyAlignment="1" applyFont="1">
      <alignment shrinkToFit="0" vertical="center" wrapText="0"/>
    </xf>
    <xf borderId="36" fillId="0" fontId="22" numFmtId="0" xfId="0" applyAlignment="1" applyBorder="1" applyFont="1">
      <alignment readingOrder="0"/>
    </xf>
    <xf borderId="36" fillId="0" fontId="22" numFmtId="3" xfId="0" applyAlignment="1" applyBorder="1" applyFont="1" applyNumberFormat="1">
      <alignment readingOrder="0"/>
    </xf>
    <xf borderId="36" fillId="0" fontId="22" numFmtId="49" xfId="0" applyAlignment="1" applyBorder="1" applyFont="1" applyNumberFormat="1">
      <alignment readingOrder="0"/>
    </xf>
    <xf borderId="36" fillId="0" fontId="22" numFmtId="49" xfId="0" applyAlignment="1" applyBorder="1" applyFont="1" applyNumberFormat="1">
      <alignment readingOrder="0"/>
    </xf>
    <xf borderId="36" fillId="0" fontId="22" numFmtId="165" xfId="0" applyAlignment="1" applyBorder="1" applyFont="1" applyNumberFormat="1">
      <alignment readingOrder="0"/>
    </xf>
    <xf borderId="36" fillId="0" fontId="22" numFmtId="3" xfId="0" applyBorder="1" applyFont="1" applyNumberFormat="1"/>
    <xf borderId="36" fillId="0" fontId="22" numFmtId="166" xfId="0" applyAlignment="1" applyBorder="1" applyFont="1" applyNumberFormat="1">
      <alignment readingOrder="0"/>
    </xf>
    <xf borderId="36" fillId="0" fontId="22" numFmtId="167" xfId="0" applyAlignment="1" applyBorder="1" applyFont="1" applyNumberFormat="1">
      <alignment readingOrder="0"/>
    </xf>
    <xf borderId="0" fillId="0" fontId="22" numFmtId="49" xfId="0" applyAlignment="1" applyFont="1" applyNumberFormat="1">
      <alignment readingOrder="0"/>
    </xf>
    <xf borderId="36" fillId="0" fontId="22" numFmtId="165" xfId="0" applyBorder="1" applyFont="1" applyNumberFormat="1"/>
    <xf borderId="40" fillId="0" fontId="22" numFmtId="3" xfId="0" applyAlignment="1" applyBorder="1" applyFont="1" applyNumberFormat="1">
      <alignment readingOrder="0"/>
    </xf>
    <xf borderId="41" fillId="0" fontId="22" numFmtId="3" xfId="0" applyAlignment="1" applyBorder="1" applyFont="1" applyNumberFormat="1">
      <alignment readingOrder="0"/>
    </xf>
    <xf borderId="39" fillId="0" fontId="22" numFmtId="49" xfId="0" applyAlignment="1" applyBorder="1" applyFont="1" applyNumberFormat="1">
      <alignment readingOrder="0"/>
    </xf>
    <xf borderId="37" fillId="0" fontId="22" numFmtId="165" xfId="0" applyBorder="1" applyFont="1" applyNumberFormat="1"/>
    <xf borderId="42" fillId="0" fontId="22" numFmtId="3" xfId="0" applyAlignment="1" applyBorder="1" applyFont="1" applyNumberFormat="1">
      <alignment readingOrder="0"/>
    </xf>
    <xf borderId="37" fillId="0" fontId="22" numFmtId="3" xfId="0" applyAlignment="1" applyBorder="1" applyFont="1" applyNumberFormat="1">
      <alignment readingOrder="0"/>
    </xf>
    <xf borderId="43" fillId="0" fontId="22" numFmtId="3" xfId="0" applyAlignment="1" applyBorder="1" applyFont="1" applyNumberFormat="1">
      <alignment readingOrder="0"/>
    </xf>
    <xf borderId="0" fillId="0" fontId="22" numFmtId="165" xfId="0" applyFont="1" applyNumberFormat="1"/>
    <xf borderId="39" fillId="0" fontId="22" numFmtId="165" xfId="0" applyBorder="1" applyFont="1" applyNumberFormat="1"/>
    <xf borderId="0" fillId="0" fontId="22" numFmtId="3" xfId="0" applyAlignment="1" applyFont="1" applyNumberFormat="1">
      <alignment readingOrder="0"/>
    </xf>
    <xf borderId="0" fillId="0" fontId="26" numFmtId="0" xfId="0" applyAlignment="1" applyFont="1">
      <alignment horizontal="left" readingOrder="0" shrinkToFit="0" vertical="center" wrapText="1"/>
    </xf>
    <xf borderId="0" fillId="0" fontId="26" numFmtId="49" xfId="0" applyAlignment="1" applyFont="1" applyNumberFormat="1">
      <alignment horizontal="left" readingOrder="0" shrinkToFit="0" vertical="center" wrapText="1"/>
    </xf>
    <xf borderId="0" fillId="0" fontId="26" numFmtId="0" xfId="0" applyAlignment="1" applyFont="1">
      <alignment horizontal="left" readingOrder="0" shrinkToFit="0" vertical="center" wrapText="1"/>
    </xf>
    <xf borderId="0" fillId="0" fontId="26" numFmtId="0" xfId="0" applyAlignment="1" applyFont="1">
      <alignment shrinkToFit="0" wrapText="1"/>
    </xf>
    <xf borderId="0" fillId="0" fontId="24" numFmtId="49" xfId="0" applyAlignment="1" applyFont="1" applyNumberFormat="1">
      <alignment readingOrder="0" shrinkToFit="0" vertical="center" wrapText="0"/>
    </xf>
    <xf borderId="0" fillId="0" fontId="24" numFmtId="0" xfId="0" applyAlignment="1" applyFont="1">
      <alignment readingOrder="0" shrinkToFit="0" vertical="center" wrapText="0"/>
    </xf>
    <xf borderId="0" fillId="0" fontId="24" numFmtId="0" xfId="0" applyAlignment="1" applyFont="1">
      <alignment shrinkToFit="0" vertical="center" wrapText="0"/>
    </xf>
    <xf borderId="0" fillId="0" fontId="24" numFmtId="4" xfId="0" applyAlignment="1" applyFont="1" applyNumberFormat="1">
      <alignment shrinkToFit="0" vertical="center" wrapText="0"/>
    </xf>
    <xf borderId="0" fillId="0" fontId="24" numFmtId="4" xfId="0" applyAlignment="1" applyFont="1" applyNumberFormat="1">
      <alignment readingOrder="0" shrinkToFit="0" vertical="center" wrapText="0"/>
    </xf>
    <xf borderId="0" fillId="0" fontId="24" numFmtId="168" xfId="0" applyAlignment="1" applyFont="1" applyNumberFormat="1">
      <alignment readingOrder="0" shrinkToFit="0" vertical="center" wrapText="0"/>
    </xf>
    <xf borderId="0" fillId="0" fontId="27" numFmtId="4" xfId="0" applyAlignment="1" applyFont="1" applyNumberFormat="1">
      <alignment readingOrder="0" shrinkToFit="0" vertical="center" wrapText="0"/>
    </xf>
    <xf borderId="0" fillId="0" fontId="27" numFmtId="0" xfId="0" applyAlignment="1" applyFont="1">
      <alignment readingOrder="0" shrinkToFit="0" vertical="center" wrapText="0"/>
    </xf>
    <xf borderId="0" fillId="0" fontId="24" numFmtId="3" xfId="0" applyAlignment="1" applyFont="1" applyNumberFormat="1">
      <alignment readingOrder="0" shrinkToFit="0" vertical="center" wrapText="0"/>
    </xf>
    <xf borderId="0" fillId="0" fontId="24" numFmtId="0" xfId="0" applyAlignment="1" applyFont="1">
      <alignment readingOrder="0" shrinkToFit="0" vertical="center" wrapText="0"/>
    </xf>
    <xf borderId="0" fillId="0" fontId="25" numFmtId="0" xfId="0" applyAlignment="1" applyFont="1">
      <alignment readingOrder="0" shrinkToFit="0" vertical="center" wrapText="0"/>
    </xf>
    <xf borderId="0" fillId="0" fontId="27" numFmtId="0" xfId="0" applyAlignment="1" applyFont="1">
      <alignment shrinkToFit="0" vertical="center" wrapText="0"/>
    </xf>
    <xf borderId="0" fillId="0" fontId="24" numFmtId="49" xfId="0" applyAlignment="1" applyFont="1" applyNumberFormat="1">
      <alignment shrinkToFit="0" vertical="center" wrapText="0"/>
    </xf>
    <xf borderId="0" fillId="0" fontId="24" numFmtId="168" xfId="0" applyAlignment="1" applyFont="1" applyNumberFormat="1">
      <alignment shrinkToFit="0" vertical="center" wrapText="0"/>
    </xf>
    <xf borderId="0" fillId="0" fontId="27" numFmtId="4" xfId="0" applyAlignment="1" applyFont="1" applyNumberFormat="1">
      <alignment shrinkToFit="0" vertical="center" wrapText="0"/>
    </xf>
    <xf borderId="44" fillId="12" fontId="28" numFmtId="0" xfId="0" applyAlignment="1" applyBorder="1" applyFill="1" applyFont="1">
      <alignment vertical="bottom"/>
    </xf>
    <xf borderId="44" fillId="12" fontId="29" numFmtId="0" xfId="0" applyAlignment="1" applyBorder="1" applyFont="1">
      <alignment vertical="bottom"/>
    </xf>
    <xf borderId="44" fillId="8" fontId="29" numFmtId="41" xfId="0" applyAlignment="1" applyBorder="1" applyFont="1" applyNumberFormat="1">
      <alignment horizontal="center" shrinkToFit="0" wrapText="1"/>
    </xf>
    <xf borderId="44" fillId="8" fontId="29" numFmtId="4" xfId="0" applyAlignment="1" applyBorder="1" applyFont="1" applyNumberFormat="1">
      <alignment horizontal="center" shrinkToFit="0" wrapText="1"/>
    </xf>
    <xf borderId="44" fillId="13" fontId="29" numFmtId="41" xfId="0" applyAlignment="1" applyBorder="1" applyFill="1" applyFont="1" applyNumberFormat="1">
      <alignment horizontal="center" shrinkToFit="0" wrapText="1"/>
    </xf>
    <xf borderId="44" fillId="14" fontId="29" numFmtId="41" xfId="0" applyAlignment="1" applyBorder="1" applyFill="1" applyFont="1" applyNumberFormat="1">
      <alignment horizontal="center" shrinkToFit="0" wrapText="1"/>
    </xf>
    <xf borderId="44" fillId="0" fontId="2" numFmtId="0" xfId="0" applyAlignment="1" applyBorder="1" applyFont="1">
      <alignment vertical="bottom"/>
    </xf>
    <xf borderId="44" fillId="7" fontId="2" numFmtId="0" xfId="0" applyAlignment="1" applyBorder="1" applyFont="1">
      <alignment vertical="bottom"/>
    </xf>
    <xf borderId="44" fillId="7" fontId="29" numFmtId="0" xfId="0" applyBorder="1" applyFont="1"/>
    <xf borderId="44" fillId="7" fontId="28" numFmtId="41" xfId="0" applyAlignment="1" applyBorder="1" applyFont="1" applyNumberFormat="1">
      <alignment horizontal="right" vertical="bottom"/>
    </xf>
    <xf borderId="44" fillId="7" fontId="2" numFmtId="4" xfId="0" applyAlignment="1" applyBorder="1" applyFont="1" applyNumberFormat="1">
      <alignment vertical="bottom"/>
    </xf>
    <xf borderId="44" fillId="0" fontId="30" numFmtId="0" xfId="0" applyAlignment="1" applyBorder="1" applyFont="1">
      <alignment vertical="bottom"/>
    </xf>
    <xf borderId="44" fillId="0" fontId="26" numFmtId="41" xfId="0" applyAlignment="1" applyBorder="1" applyFont="1" applyNumberFormat="1">
      <alignment horizontal="right" vertical="bottom"/>
    </xf>
    <xf borderId="44" fillId="0" fontId="26" numFmtId="4" xfId="0" applyAlignment="1" applyBorder="1" applyFont="1" applyNumberFormat="1">
      <alignment horizontal="right" vertical="bottom"/>
    </xf>
    <xf borderId="44" fillId="0" fontId="26" numFmtId="41" xfId="0" applyAlignment="1" applyBorder="1" applyFont="1" applyNumberFormat="1">
      <alignment horizontal="right" readingOrder="0" vertical="bottom"/>
    </xf>
    <xf borderId="0" fillId="0" fontId="2" numFmtId="4" xfId="0" applyAlignment="1" applyFont="1" applyNumberFormat="1">
      <alignment vertical="bottom"/>
    </xf>
    <xf borderId="44" fillId="7" fontId="2" numFmtId="41" xfId="0" applyAlignment="1" applyBorder="1" applyFont="1" applyNumberFormat="1">
      <alignment vertical="bottom"/>
    </xf>
    <xf borderId="44" fillId="0" fontId="2" numFmtId="41" xfId="0" applyAlignment="1" applyBorder="1" applyFont="1" applyNumberFormat="1">
      <alignment vertical="bottom"/>
    </xf>
    <xf borderId="44" fillId="0" fontId="2" numFmtId="4" xfId="0" applyAlignment="1" applyBorder="1" applyFont="1" applyNumberFormat="1">
      <alignment vertical="bottom"/>
    </xf>
    <xf borderId="44" fillId="0" fontId="30" numFmtId="164" xfId="0" applyBorder="1" applyFont="1" applyNumberFormat="1"/>
    <xf borderId="44" fillId="8" fontId="2" numFmtId="4" xfId="0" applyBorder="1" applyFont="1" applyNumberFormat="1"/>
    <xf borderId="45" fillId="2" fontId="21" numFmtId="164" xfId="0" applyAlignment="1" applyBorder="1" applyFont="1" applyNumberFormat="1">
      <alignment shrinkToFit="0" vertical="center" wrapText="0"/>
    </xf>
    <xf borderId="45" fillId="0" fontId="21" numFmtId="0" xfId="0" applyAlignment="1" applyBorder="1" applyFont="1">
      <alignment shrinkToFit="0" vertical="center" wrapText="0"/>
    </xf>
    <xf borderId="45" fillId="2" fontId="21" numFmtId="3" xfId="0" applyAlignment="1" applyBorder="1" applyFont="1" applyNumberFormat="1">
      <alignment horizontal="right" shrinkToFit="0" vertical="center" wrapText="0"/>
    </xf>
    <xf borderId="45" fillId="2" fontId="21" numFmtId="0" xfId="0" applyAlignment="1" applyBorder="1" applyFont="1">
      <alignment shrinkToFit="0" vertical="center" wrapText="0"/>
    </xf>
    <xf borderId="35" fillId="5" fontId="21" numFmtId="164" xfId="0" applyAlignment="1" applyBorder="1" applyFont="1" applyNumberFormat="1">
      <alignment shrinkToFit="0" vertical="center" wrapText="0"/>
    </xf>
    <xf borderId="35" fillId="0" fontId="21" numFmtId="0" xfId="0" applyAlignment="1" applyBorder="1" applyFont="1">
      <alignment shrinkToFit="0" vertical="center" wrapText="0"/>
    </xf>
    <xf borderId="35" fillId="5" fontId="21" numFmtId="3" xfId="0" applyAlignment="1" applyBorder="1" applyFont="1" applyNumberFormat="1">
      <alignment horizontal="right" shrinkToFit="0" vertical="center" wrapText="0"/>
    </xf>
    <xf borderId="45" fillId="5" fontId="21" numFmtId="0" xfId="0" applyAlignment="1" applyBorder="1" applyFont="1">
      <alignment shrinkToFit="0" vertical="center" wrapText="0"/>
    </xf>
    <xf borderId="35" fillId="2" fontId="21" numFmtId="164" xfId="0" applyAlignment="1" applyBorder="1" applyFont="1" applyNumberFormat="1">
      <alignment shrinkToFit="0" vertical="center" wrapText="0"/>
    </xf>
    <xf borderId="35" fillId="2" fontId="21" numFmtId="3" xfId="0" applyAlignment="1" applyBorder="1" applyFont="1" applyNumberFormat="1">
      <alignment horizontal="right" shrinkToFit="0" vertical="center" wrapText="0"/>
    </xf>
    <xf borderId="46" fillId="5" fontId="21" numFmtId="164" xfId="0" applyAlignment="1" applyBorder="1" applyFont="1" applyNumberFormat="1">
      <alignment shrinkToFit="0" vertical="center" wrapText="0"/>
    </xf>
    <xf borderId="46" fillId="0" fontId="21" numFmtId="0" xfId="0" applyAlignment="1" applyBorder="1" applyFont="1">
      <alignment shrinkToFit="0" vertical="center" wrapText="0"/>
    </xf>
    <xf borderId="46" fillId="5" fontId="21" numFmtId="3" xfId="0" applyAlignment="1" applyBorder="1" applyFont="1" applyNumberFormat="1">
      <alignment horizontal="right" shrinkToFit="0" vertical="center" wrapText="0"/>
    </xf>
    <xf borderId="37" fillId="5" fontId="21" numFmtId="0" xfId="0" applyAlignment="1" applyBorder="1" applyFont="1">
      <alignment shrinkToFit="0" vertical="center" wrapText="0"/>
    </xf>
    <xf borderId="45" fillId="2" fontId="21" numFmtId="164" xfId="0" applyAlignment="1" applyBorder="1" applyFont="1" applyNumberFormat="1">
      <alignment readingOrder="0" shrinkToFit="0" vertical="center" wrapText="0"/>
    </xf>
    <xf borderId="45" fillId="2" fontId="21" numFmtId="3" xfId="0" applyAlignment="1" applyBorder="1" applyFont="1" applyNumberFormat="1">
      <alignment horizontal="right" readingOrder="0" shrinkToFit="0" vertical="center" wrapText="0"/>
    </xf>
    <xf borderId="46" fillId="2" fontId="21" numFmtId="164" xfId="0" applyAlignment="1" applyBorder="1" applyFont="1" applyNumberFormat="1">
      <alignment shrinkToFit="0" vertical="center" wrapText="0"/>
    </xf>
    <xf borderId="46" fillId="2" fontId="21" numFmtId="3" xfId="0" applyAlignment="1" applyBorder="1" applyFont="1" applyNumberFormat="1">
      <alignment horizontal="right" shrinkToFit="0" vertical="center" wrapText="0"/>
    </xf>
    <xf borderId="37" fillId="2" fontId="21" numFmtId="0" xfId="0" applyAlignment="1" applyBorder="1" applyFont="1">
      <alignment shrinkToFit="0" vertical="center" wrapText="0"/>
    </xf>
    <xf borderId="45" fillId="5" fontId="21" numFmtId="164" xfId="0" applyAlignment="1" applyBorder="1" applyFont="1" applyNumberFormat="1">
      <alignment readingOrder="0" shrinkToFit="0" vertical="center" wrapText="0"/>
    </xf>
    <xf borderId="45" fillId="5" fontId="21" numFmtId="3" xfId="0" applyAlignment="1" applyBorder="1" applyFont="1" applyNumberFormat="1">
      <alignment horizontal="right" readingOrder="0" shrinkToFit="0" vertical="center" wrapText="0"/>
    </xf>
    <xf borderId="45" fillId="5" fontId="21" numFmtId="164" xfId="0" applyAlignment="1" applyBorder="1" applyFont="1" applyNumberFormat="1">
      <alignment shrinkToFit="0" vertical="center" wrapText="0"/>
    </xf>
    <xf borderId="45" fillId="5" fontId="21" numFmtId="3" xfId="0" applyAlignment="1" applyBorder="1" applyFont="1" applyNumberFormat="1">
      <alignment horizontal="right" shrinkToFit="0" vertical="center" wrapText="0"/>
    </xf>
    <xf borderId="36" fillId="2" fontId="21" numFmtId="164" xfId="0" applyAlignment="1" applyBorder="1" applyFont="1" applyNumberFormat="1">
      <alignment readingOrder="0" shrinkToFit="0" vertical="center" wrapText="0"/>
    </xf>
    <xf borderId="36" fillId="0" fontId="21" numFmtId="0" xfId="0" applyAlignment="1" applyBorder="1" applyFont="1">
      <alignment readingOrder="0" shrinkToFit="0" vertical="center" wrapText="0"/>
    </xf>
    <xf borderId="36" fillId="2" fontId="21" numFmtId="3" xfId="0" applyAlignment="1" applyBorder="1" applyFont="1" applyNumberFormat="1">
      <alignment horizontal="right" readingOrder="0" shrinkToFit="0" vertical="center" wrapText="0"/>
    </xf>
    <xf borderId="36" fillId="2" fontId="21" numFmtId="0" xfId="0" applyAlignment="1" applyBorder="1" applyFont="1">
      <alignment shrinkToFit="0" vertical="center" wrapText="0"/>
    </xf>
    <xf borderId="36" fillId="5" fontId="21" numFmtId="164" xfId="0" applyAlignment="1" applyBorder="1" applyFont="1" applyNumberFormat="1">
      <alignment shrinkToFit="0" vertical="center" wrapText="0"/>
    </xf>
    <xf borderId="36" fillId="0" fontId="21" numFmtId="0" xfId="0" applyAlignment="1" applyBorder="1" applyFont="1">
      <alignment shrinkToFit="0" vertical="center" wrapText="0"/>
    </xf>
    <xf borderId="36" fillId="5" fontId="21" numFmtId="3" xfId="0" applyAlignment="1" applyBorder="1" applyFont="1" applyNumberFormat="1">
      <alignment horizontal="right" shrinkToFit="0" vertical="center" wrapText="0"/>
    </xf>
    <xf borderId="36" fillId="5" fontId="21" numFmtId="0" xfId="0" applyAlignment="1" applyBorder="1" applyFont="1">
      <alignment shrinkToFit="0" vertical="center" wrapText="0"/>
    </xf>
    <xf borderId="36" fillId="2" fontId="21" numFmtId="164" xfId="0" applyAlignment="1" applyBorder="1" applyFont="1" applyNumberFormat="1">
      <alignment shrinkToFit="0" vertical="center" wrapText="0"/>
    </xf>
    <xf borderId="36" fillId="2" fontId="21" numFmtId="3" xfId="0" applyAlignment="1" applyBorder="1" applyFont="1" applyNumberFormat="1">
      <alignment horizontal="right" shrinkToFit="0" vertical="center" wrapText="0"/>
    </xf>
    <xf borderId="35" fillId="0" fontId="21" numFmtId="0" xfId="0" applyAlignment="1" applyBorder="1" applyFont="1">
      <alignment readingOrder="0" shrinkToFit="0" vertical="center" wrapText="0"/>
    </xf>
    <xf borderId="35" fillId="2" fontId="21" numFmtId="3" xfId="0" applyAlignment="1" applyBorder="1" applyFont="1" applyNumberFormat="1">
      <alignment horizontal="right" readingOrder="0" shrinkToFit="0" vertical="center" wrapText="0"/>
    </xf>
    <xf borderId="35" fillId="5" fontId="21" numFmtId="3" xfId="0" applyAlignment="1" applyBorder="1" applyFont="1" applyNumberFormat="1">
      <alignment horizontal="right" readingOrder="0" shrinkToFit="0" vertical="center" wrapText="0"/>
    </xf>
    <xf borderId="46" fillId="0" fontId="21" numFmtId="164" xfId="0" applyAlignment="1" applyBorder="1" applyFont="1" applyNumberFormat="1">
      <alignment shrinkToFit="0" vertical="center" wrapText="0"/>
    </xf>
    <xf borderId="45" fillId="0" fontId="21" numFmtId="164" xfId="0" applyAlignment="1" applyBorder="1" applyFont="1" applyNumberFormat="1">
      <alignment shrinkToFit="0" vertical="center" wrapText="0"/>
    </xf>
    <xf borderId="35" fillId="0" fontId="21" numFmtId="164" xfId="0" applyAlignment="1" applyBorder="1" applyFont="1" applyNumberFormat="1">
      <alignment shrinkToFit="0" vertical="center" wrapText="0"/>
    </xf>
    <xf borderId="35" fillId="5" fontId="31" numFmtId="3" xfId="0" applyAlignment="1" applyBorder="1" applyFont="1" applyNumberFormat="1">
      <alignment shrinkToFit="0" vertical="center" wrapText="0"/>
    </xf>
    <xf borderId="45" fillId="0" fontId="21" numFmtId="0" xfId="0" applyAlignment="1" applyBorder="1" applyFont="1">
      <alignment readingOrder="0" shrinkToFit="0" vertical="center" wrapText="0"/>
    </xf>
    <xf borderId="35" fillId="5" fontId="21" numFmtId="164" xfId="0" applyAlignment="1" applyBorder="1" applyFont="1" applyNumberFormat="1">
      <alignment readingOrder="0" shrinkToFit="0" vertical="center" wrapText="0"/>
    </xf>
    <xf borderId="35" fillId="2" fontId="21" numFmtId="164" xfId="0" applyAlignment="1" applyBorder="1" applyFont="1" applyNumberFormat="1">
      <alignment readingOrder="0" shrinkToFit="0" vertical="center" wrapText="0"/>
    </xf>
    <xf borderId="46" fillId="5" fontId="21" numFmtId="164" xfId="0" applyAlignment="1" applyBorder="1" applyFont="1" applyNumberFormat="1">
      <alignment readingOrder="0" shrinkToFit="0" vertical="center" wrapText="0"/>
    </xf>
    <xf borderId="46" fillId="0" fontId="21" numFmtId="0" xfId="0" applyAlignment="1" applyBorder="1" applyFont="1">
      <alignment readingOrder="0" shrinkToFit="0" vertical="center" wrapText="0"/>
    </xf>
    <xf borderId="46" fillId="5" fontId="21" numFmtId="3" xfId="0" applyAlignment="1" applyBorder="1" applyFont="1" applyNumberFormat="1">
      <alignment horizontal="right" readingOrder="0" shrinkToFit="0" vertical="center" wrapText="0"/>
    </xf>
    <xf borderId="46" fillId="2" fontId="21" numFmtId="164" xfId="0" applyAlignment="1" applyBorder="1" applyFont="1" applyNumberFormat="1">
      <alignment readingOrder="0" shrinkToFit="0" vertical="center" wrapText="0"/>
    </xf>
    <xf borderId="47" fillId="2" fontId="31" numFmtId="164" xfId="0" applyAlignment="1" applyBorder="1" applyFont="1" applyNumberFormat="1">
      <alignment readingOrder="0" shrinkToFit="0" vertical="center" wrapText="0"/>
    </xf>
    <xf borderId="47" fillId="0" fontId="31" numFmtId="0" xfId="0" applyAlignment="1" applyBorder="1" applyFont="1">
      <alignment readingOrder="0" shrinkToFit="0" vertical="center" wrapText="0"/>
    </xf>
    <xf borderId="47" fillId="2" fontId="31" numFmtId="3" xfId="0" applyAlignment="1" applyBorder="1" applyFont="1" applyNumberFormat="1">
      <alignment readingOrder="0" shrinkToFit="0" vertical="center" wrapText="0"/>
    </xf>
    <xf borderId="47" fillId="5" fontId="31" numFmtId="164" xfId="0" applyAlignment="1" applyBorder="1" applyFont="1" applyNumberFormat="1">
      <alignment readingOrder="0" shrinkToFit="0" vertical="center" wrapText="0"/>
    </xf>
    <xf borderId="47" fillId="5" fontId="31" numFmtId="3" xfId="0" applyAlignment="1" applyBorder="1" applyFont="1" applyNumberFormat="1">
      <alignment readingOrder="0" shrinkToFit="0" vertical="center" wrapText="0"/>
    </xf>
    <xf borderId="47" fillId="5" fontId="31" numFmtId="49" xfId="0" applyAlignment="1" applyBorder="1" applyFont="1" applyNumberFormat="1">
      <alignment readingOrder="0" shrinkToFit="0" vertical="center" wrapText="0"/>
    </xf>
    <xf borderId="47" fillId="2" fontId="31" numFmtId="49" xfId="0" applyAlignment="1" applyBorder="1" applyFont="1" applyNumberFormat="1">
      <alignment readingOrder="0" shrinkToFit="0" vertical="center" wrapText="0"/>
    </xf>
    <xf borderId="37" fillId="5" fontId="31" numFmtId="49" xfId="0" applyAlignment="1" applyBorder="1" applyFont="1" applyNumberFormat="1">
      <alignment readingOrder="0" shrinkToFit="0" vertical="center" wrapText="0"/>
    </xf>
    <xf borderId="37" fillId="5" fontId="31" numFmtId="164" xfId="0" applyAlignment="1" applyBorder="1" applyFont="1" applyNumberFormat="1">
      <alignment readingOrder="0" shrinkToFit="0" vertical="center" wrapText="0"/>
    </xf>
    <xf borderId="37" fillId="0" fontId="31" numFmtId="0" xfId="0" applyAlignment="1" applyBorder="1" applyFont="1">
      <alignment readingOrder="0" shrinkToFit="0" vertical="center" wrapText="0"/>
    </xf>
    <xf borderId="37" fillId="5" fontId="31" numFmtId="3" xfId="0" applyAlignment="1" applyBorder="1" applyFont="1" applyNumberFormat="1">
      <alignment readingOrder="0" shrinkToFit="0" vertical="center" wrapText="0"/>
    </xf>
    <xf borderId="36" fillId="2" fontId="31" numFmtId="49" xfId="0" applyAlignment="1" applyBorder="1" applyFont="1" applyNumberFormat="1">
      <alignment readingOrder="0" shrinkToFit="0" vertical="center" wrapText="0"/>
    </xf>
    <xf borderId="37" fillId="2" fontId="31" numFmtId="164" xfId="0" applyAlignment="1" applyBorder="1" applyFont="1" applyNumberFormat="1">
      <alignment readingOrder="0" shrinkToFit="0" vertical="center" wrapText="0"/>
    </xf>
    <xf borderId="37" fillId="2" fontId="31" numFmtId="3" xfId="0" applyAlignment="1" applyBorder="1" applyFont="1" applyNumberFormat="1">
      <alignment readingOrder="0" shrinkToFit="0" vertical="center" wrapText="0"/>
    </xf>
    <xf borderId="47" fillId="5" fontId="31" numFmtId="49" xfId="0" applyAlignment="1" applyBorder="1" applyFont="1" applyNumberFormat="1">
      <alignment shrinkToFit="0" vertical="center" wrapText="0"/>
    </xf>
    <xf borderId="47" fillId="5" fontId="31" numFmtId="164" xfId="0" applyAlignment="1" applyBorder="1" applyFont="1" applyNumberFormat="1">
      <alignment shrinkToFit="0" vertical="center" wrapText="0"/>
    </xf>
    <xf borderId="47" fillId="0" fontId="31" numFmtId="0" xfId="0" applyAlignment="1" applyBorder="1" applyFont="1">
      <alignment shrinkToFit="0" vertical="center" wrapText="0"/>
    </xf>
    <xf borderId="47" fillId="5" fontId="31" numFmtId="3" xfId="0" applyAlignment="1" applyBorder="1" applyFont="1" applyNumberFormat="1">
      <alignment shrinkToFit="0" vertical="center" wrapText="0"/>
    </xf>
    <xf borderId="47" fillId="2" fontId="31" numFmtId="49" xfId="0" applyAlignment="1" applyBorder="1" applyFont="1" applyNumberFormat="1">
      <alignment shrinkToFit="0" vertical="center" wrapText="0"/>
    </xf>
    <xf borderId="47" fillId="2" fontId="31" numFmtId="164" xfId="0" applyAlignment="1" applyBorder="1" applyFont="1" applyNumberFormat="1">
      <alignment shrinkToFit="0" vertical="center" wrapText="0"/>
    </xf>
    <xf borderId="47" fillId="2" fontId="31" numFmtId="3" xfId="0" applyAlignment="1" applyBorder="1" applyFont="1" applyNumberFormat="1">
      <alignment shrinkToFit="0" vertical="center" wrapText="0"/>
    </xf>
    <xf borderId="36" fillId="5" fontId="31" numFmtId="49" xfId="0" applyAlignment="1" applyBorder="1" applyFont="1" applyNumberFormat="1">
      <alignment shrinkToFit="0" vertical="center" wrapText="0"/>
    </xf>
    <xf borderId="36" fillId="5" fontId="31" numFmtId="0" xfId="0" applyAlignment="1" applyBorder="1" applyFont="1">
      <alignment shrinkToFit="0" vertical="center" wrapText="0"/>
    </xf>
    <xf borderId="36" fillId="0" fontId="31" numFmtId="0" xfId="0" applyAlignment="1" applyBorder="1" applyFont="1">
      <alignment shrinkToFit="0" vertical="center" wrapText="0"/>
    </xf>
    <xf borderId="36" fillId="5" fontId="31" numFmtId="3" xfId="0" applyAlignment="1" applyBorder="1" applyFont="1" applyNumberFormat="1">
      <alignment shrinkToFit="0" vertical="center" wrapText="0"/>
    </xf>
    <xf borderId="36" fillId="2" fontId="31" numFmtId="49" xfId="0" applyAlignment="1" applyBorder="1" applyFont="1" applyNumberFormat="1">
      <alignment shrinkToFit="0" vertical="center" wrapText="0"/>
    </xf>
    <xf borderId="36" fillId="2" fontId="31" numFmtId="0" xfId="0" applyAlignment="1" applyBorder="1" applyFont="1">
      <alignment shrinkToFit="0" vertical="center" wrapText="0"/>
    </xf>
    <xf borderId="36" fillId="2" fontId="31" numFmtId="3" xfId="0" applyAlignment="1" applyBorder="1" applyFont="1" applyNumberFormat="1">
      <alignment shrinkToFit="0" vertical="center" wrapText="0"/>
    </xf>
    <xf borderId="36" fillId="0" fontId="25" numFmtId="0" xfId="0" applyAlignment="1" applyBorder="1" applyFont="1">
      <alignment horizontal="left" readingOrder="0" shrinkToFit="0" vertical="center" wrapText="0"/>
    </xf>
    <xf borderId="36" fillId="0" fontId="25" numFmtId="49" xfId="0" applyAlignment="1" applyBorder="1" applyFont="1" applyNumberFormat="1">
      <alignment shrinkToFit="0" vertical="center" wrapText="0"/>
    </xf>
    <xf borderId="36" fillId="0" fontId="25" numFmtId="165" xfId="0" applyAlignment="1" applyBorder="1" applyFont="1" applyNumberFormat="1">
      <alignment shrinkToFit="0" vertical="center" wrapText="0"/>
    </xf>
    <xf borderId="36" fillId="0" fontId="25" numFmtId="3" xfId="0" applyAlignment="1" applyBorder="1" applyFont="1" applyNumberFormat="1">
      <alignment shrinkToFit="0" vertical="center" wrapText="0"/>
    </xf>
    <xf borderId="36" fillId="0" fontId="25" numFmtId="3" xfId="0" applyAlignment="1" applyBorder="1" applyFont="1" applyNumberFormat="1">
      <alignment readingOrder="0" shrinkToFit="0" vertical="center" wrapText="0"/>
    </xf>
    <xf borderId="37" fillId="0" fontId="25" numFmtId="49" xfId="0" applyAlignment="1" applyBorder="1" applyFont="1" applyNumberFormat="1">
      <alignment shrinkToFit="0" vertical="center" wrapText="0"/>
    </xf>
    <xf borderId="37" fillId="0" fontId="25" numFmtId="165" xfId="0" applyAlignment="1" applyBorder="1" applyFont="1" applyNumberFormat="1">
      <alignment shrinkToFit="0" vertical="center" wrapText="0"/>
    </xf>
    <xf borderId="37" fillId="0" fontId="25" numFmtId="3" xfId="0" applyAlignment="1" applyBorder="1" applyFont="1" applyNumberFormat="1">
      <alignment shrinkToFit="0" vertical="center" wrapText="0"/>
    </xf>
    <xf borderId="37" fillId="0" fontId="25" numFmtId="3" xfId="0" applyAlignment="1" applyBorder="1" applyFont="1" applyNumberFormat="1">
      <alignment readingOrder="0" shrinkToFit="0" vertical="center" wrapText="0"/>
    </xf>
    <xf borderId="36" fillId="0" fontId="25" numFmtId="49" xfId="0" applyAlignment="1" applyBorder="1" applyFont="1" applyNumberFormat="1">
      <alignment readingOrder="0" shrinkToFit="0" vertical="center" wrapText="0"/>
    </xf>
    <xf borderId="37" fillId="0" fontId="25" numFmtId="49" xfId="0" applyAlignment="1" applyBorder="1" applyFont="1" applyNumberFormat="1">
      <alignment readingOrder="0" shrinkToFit="0" vertical="center" wrapText="0"/>
    </xf>
    <xf borderId="0" fillId="0" fontId="25" numFmtId="3" xfId="0" applyAlignment="1" applyFont="1" applyNumberFormat="1">
      <alignment readingOrder="0" shrinkToFit="0" vertical="center" wrapText="0"/>
    </xf>
    <xf borderId="39" fillId="0" fontId="25" numFmtId="3" xfId="0" applyAlignment="1" applyBorder="1" applyFont="1" applyNumberFormat="1">
      <alignment readingOrder="0" shrinkToFit="0" vertical="center" wrapText="0"/>
    </xf>
    <xf borderId="0" fillId="0" fontId="25" numFmtId="49" xfId="0" applyAlignment="1" applyFont="1" applyNumberFormat="1">
      <alignment readingOrder="0" shrinkToFit="0" vertical="center" wrapText="0"/>
    </xf>
    <xf borderId="0" fillId="0" fontId="25" numFmtId="165" xfId="0" applyAlignment="1" applyFont="1" applyNumberFormat="1">
      <alignment shrinkToFit="0" vertical="center" wrapText="0"/>
    </xf>
    <xf borderId="48" fillId="15" fontId="32" numFmtId="0" xfId="0" applyAlignment="1" applyBorder="1" applyFill="1" applyFont="1">
      <alignment horizontal="center" vertical="center"/>
    </xf>
    <xf borderId="48" fillId="15" fontId="32" numFmtId="3" xfId="0" applyAlignment="1" applyBorder="1" applyFont="1" applyNumberFormat="1">
      <alignment horizontal="center" readingOrder="0" vertical="center"/>
    </xf>
    <xf borderId="49" fillId="16" fontId="33" numFmtId="49" xfId="0" applyAlignment="1" applyBorder="1" applyFill="1" applyFont="1" applyNumberFormat="1">
      <alignment horizontal="center" readingOrder="0" vertical="center"/>
    </xf>
    <xf borderId="49" fillId="16" fontId="34" numFmtId="165" xfId="0" applyAlignment="1" applyBorder="1" applyFont="1" applyNumberFormat="1">
      <alignment horizontal="center" readingOrder="0" vertical="center"/>
    </xf>
    <xf borderId="49" fillId="16" fontId="34" numFmtId="3" xfId="0" applyAlignment="1" applyBorder="1" applyFont="1" applyNumberFormat="1">
      <alignment horizontal="right" readingOrder="0" vertical="center"/>
    </xf>
    <xf borderId="49" fillId="16" fontId="33" numFmtId="3" xfId="0" applyAlignment="1" applyBorder="1" applyFont="1" applyNumberFormat="1">
      <alignment horizontal="right" readingOrder="0" vertical="center"/>
    </xf>
    <xf borderId="50" fillId="16" fontId="33" numFmtId="49" xfId="0" applyAlignment="1" applyBorder="1" applyFont="1" applyNumberFormat="1">
      <alignment horizontal="center" readingOrder="0" vertical="center"/>
    </xf>
    <xf borderId="50" fillId="16" fontId="34" numFmtId="165" xfId="0" applyAlignment="1" applyBorder="1" applyFont="1" applyNumberFormat="1">
      <alignment horizontal="center" readingOrder="0" vertical="center"/>
    </xf>
    <xf borderId="50" fillId="16" fontId="34" numFmtId="3" xfId="0" applyAlignment="1" applyBorder="1" applyFont="1" applyNumberFormat="1">
      <alignment horizontal="right" readingOrder="0" vertical="center"/>
    </xf>
    <xf borderId="50" fillId="16" fontId="33" numFmtId="3" xfId="0" applyAlignment="1" applyBorder="1" applyFont="1" applyNumberFormat="1">
      <alignment horizontal="right" readingOrder="0" vertical="center"/>
    </xf>
    <xf borderId="50" fillId="16" fontId="34" numFmtId="3" xfId="0" applyAlignment="1" applyBorder="1" applyFont="1" applyNumberFormat="1">
      <alignment horizontal="right" vertical="center"/>
    </xf>
    <xf borderId="50" fillId="16" fontId="33" numFmtId="3" xfId="0" applyAlignment="1" applyBorder="1" applyFont="1" applyNumberFormat="1">
      <alignment horizontal="right" vertical="center"/>
    </xf>
    <xf borderId="50" fillId="16" fontId="34" numFmtId="166" xfId="0" applyAlignment="1" applyBorder="1" applyFont="1" applyNumberFormat="1">
      <alignment horizontal="center" readingOrder="0" vertical="center"/>
    </xf>
    <xf borderId="50" fillId="16" fontId="34" numFmtId="3" xfId="0" applyAlignment="1" applyBorder="1" applyFont="1" applyNumberFormat="1">
      <alignment readingOrder="0" vertical="center"/>
    </xf>
    <xf borderId="50" fillId="16" fontId="34" numFmtId="3" xfId="0" applyAlignment="1" applyBorder="1" applyFont="1" applyNumberFormat="1">
      <alignment vertical="center"/>
    </xf>
    <xf borderId="0" fillId="16" fontId="33" numFmtId="49" xfId="0" applyAlignment="1" applyFont="1" applyNumberFormat="1">
      <alignment horizontal="center" readingOrder="0" vertical="center"/>
    </xf>
    <xf borderId="0" fillId="16" fontId="34" numFmtId="165" xfId="0" applyAlignment="1" applyFont="1" applyNumberFormat="1">
      <alignment horizontal="center" readingOrder="0" vertical="center"/>
    </xf>
    <xf borderId="0" fillId="16" fontId="34" numFmtId="3" xfId="0" applyAlignment="1" applyFont="1" applyNumberFormat="1">
      <alignment readingOrder="0" vertical="center"/>
    </xf>
    <xf borderId="0" fillId="16" fontId="34" numFmtId="167" xfId="0" applyAlignment="1" applyFont="1" applyNumberFormat="1">
      <alignment horizontal="center" readingOrder="0" vertical="center"/>
    </xf>
    <xf borderId="0" fillId="16" fontId="34" numFmtId="166" xfId="0" applyAlignment="1" applyFont="1" applyNumberFormat="1">
      <alignment horizontal="center" readingOrder="0" vertical="center"/>
    </xf>
    <xf borderId="0" fillId="16" fontId="34" numFmtId="3" xfId="0" applyAlignment="1" applyFont="1" applyNumberFormat="1">
      <alignment vertical="center"/>
    </xf>
    <xf borderId="0" fillId="16" fontId="33" numFmtId="169" xfId="0" applyAlignment="1" applyFont="1" applyNumberFormat="1">
      <alignment horizontal="center" readingOrder="0" vertical="center"/>
    </xf>
    <xf borderId="44" fillId="12" fontId="28" numFmtId="0" xfId="0" applyAlignment="1" applyBorder="1" applyFont="1">
      <alignment readingOrder="0" vertical="bottom"/>
    </xf>
    <xf borderId="44" fillId="0" fontId="35" numFmtId="0" xfId="0" applyAlignment="1" applyBorder="1" applyFont="1">
      <alignment vertical="bottom"/>
    </xf>
    <xf borderId="44" fillId="7" fontId="35" numFmtId="0" xfId="0" applyAlignment="1" applyBorder="1" applyFont="1">
      <alignment vertical="bottom"/>
    </xf>
    <xf borderId="44" fillId="7" fontId="35" numFmtId="4" xfId="0" applyAlignment="1" applyBorder="1" applyFont="1" applyNumberFormat="1">
      <alignment vertical="bottom"/>
    </xf>
    <xf borderId="0" fillId="0" fontId="35" numFmtId="0" xfId="0" applyAlignment="1" applyFont="1">
      <alignment vertical="bottom"/>
    </xf>
    <xf borderId="0" fillId="0" fontId="35" numFmtId="4" xfId="0" applyAlignment="1" applyFont="1" applyNumberFormat="1">
      <alignment vertical="bottom"/>
    </xf>
    <xf borderId="44" fillId="7" fontId="35" numFmtId="41" xfId="0" applyAlignment="1" applyBorder="1" applyFont="1" applyNumberFormat="1">
      <alignment vertical="bottom"/>
    </xf>
    <xf borderId="44" fillId="0" fontId="35" numFmtId="41" xfId="0" applyAlignment="1" applyBorder="1" applyFont="1" applyNumberFormat="1">
      <alignment vertical="bottom"/>
    </xf>
    <xf borderId="44" fillId="0" fontId="35" numFmtId="4" xfId="0" applyAlignment="1" applyBorder="1" applyFont="1" applyNumberFormat="1">
      <alignment vertical="bottom"/>
    </xf>
    <xf borderId="44" fillId="0" fontId="30" numFmtId="0" xfId="0" applyAlignment="1" applyBorder="1" applyFont="1">
      <alignment readingOrder="0" vertical="bottom"/>
    </xf>
    <xf borderId="44" fillId="0" fontId="26" numFmtId="4" xfId="0" applyAlignment="1" applyBorder="1" applyFont="1" applyNumberFormat="1">
      <alignment horizontal="right" readingOrder="0" vertical="bottom"/>
    </xf>
    <xf borderId="44" fillId="0" fontId="35" numFmtId="41" xfId="0" applyAlignment="1" applyBorder="1" applyFont="1" applyNumberFormat="1">
      <alignment readingOrder="0" vertical="bottom"/>
    </xf>
    <xf borderId="44" fillId="0" fontId="30" numFmtId="164" xfId="0" applyAlignment="1" applyBorder="1" applyFont="1" applyNumberFormat="1">
      <alignment readingOrder="0"/>
    </xf>
    <xf borderId="44" fillId="12" fontId="29" numFmtId="0" xfId="0" applyAlignment="1" applyBorder="1" applyFont="1">
      <alignment readingOrder="0" vertical="bottom"/>
    </xf>
    <xf borderId="0" fillId="0" fontId="35" numFmtId="0" xfId="0" applyFont="1"/>
    <xf borderId="36" fillId="2" fontId="21" numFmtId="49" xfId="0" applyAlignment="1" applyBorder="1" applyFont="1" applyNumberFormat="1">
      <alignment horizontal="left" readingOrder="0" shrinkToFit="0" vertical="center" wrapText="0"/>
    </xf>
    <xf borderId="45" fillId="2" fontId="21" numFmtId="49" xfId="0" applyAlignment="1" applyBorder="1" applyFont="1" applyNumberFormat="1">
      <alignment horizontal="left" shrinkToFit="0" vertical="center" wrapText="0"/>
    </xf>
    <xf borderId="35" fillId="5" fontId="21" numFmtId="49" xfId="0" applyAlignment="1" applyBorder="1" applyFont="1" applyNumberFormat="1">
      <alignment horizontal="left" shrinkToFit="0" vertical="center" wrapText="0"/>
    </xf>
    <xf borderId="35" fillId="2" fontId="21" numFmtId="49" xfId="0" applyAlignment="1" applyBorder="1" applyFont="1" applyNumberFormat="1">
      <alignment horizontal="left" shrinkToFit="0" vertical="center" wrapText="0"/>
    </xf>
    <xf borderId="46" fillId="5" fontId="21" numFmtId="49" xfId="0" applyAlignment="1" applyBorder="1" applyFont="1" applyNumberFormat="1">
      <alignment horizontal="left" shrinkToFit="0" vertical="center" wrapText="0"/>
    </xf>
    <xf borderId="36" fillId="5" fontId="21" numFmtId="49" xfId="0" applyAlignment="1" applyBorder="1" applyFont="1" applyNumberFormat="1">
      <alignment horizontal="left" readingOrder="0" shrinkToFit="0" vertical="center" wrapText="0"/>
    </xf>
    <xf borderId="36" fillId="5" fontId="21" numFmtId="164" xfId="0" applyAlignment="1" applyBorder="1" applyFont="1" applyNumberFormat="1">
      <alignment readingOrder="0" shrinkToFit="0" vertical="center" wrapText="0"/>
    </xf>
    <xf borderId="36" fillId="5" fontId="21" numFmtId="3" xfId="0" applyAlignment="1" applyBorder="1" applyFont="1" applyNumberFormat="1">
      <alignment horizontal="right" readingOrder="0" shrinkToFit="0" vertical="center" wrapText="0"/>
    </xf>
    <xf borderId="45" fillId="5" fontId="21" numFmtId="49" xfId="0" applyAlignment="1" applyBorder="1" applyFont="1" applyNumberFormat="1">
      <alignment horizontal="left" shrinkToFit="0" vertical="center" wrapText="0"/>
    </xf>
    <xf borderId="35" fillId="2" fontId="21" numFmtId="164" xfId="0" applyAlignment="1" applyBorder="1" applyFont="1" applyNumberFormat="1">
      <alignment horizontal="right" readingOrder="0" shrinkToFit="0" vertical="center" wrapText="0"/>
    </xf>
    <xf borderId="35" fillId="5" fontId="21" numFmtId="164" xfId="0" applyAlignment="1" applyBorder="1" applyFont="1" applyNumberFormat="1">
      <alignment horizontal="right" readingOrder="0" shrinkToFit="0" vertical="center" wrapText="0"/>
    </xf>
    <xf borderId="46" fillId="2" fontId="21" numFmtId="49" xfId="0" applyAlignment="1" applyBorder="1" applyFont="1" applyNumberFormat="1">
      <alignment horizontal="left" shrinkToFit="0" vertical="center" wrapText="0"/>
    </xf>
    <xf borderId="46" fillId="2" fontId="21" numFmtId="3" xfId="0" applyAlignment="1" applyBorder="1" applyFont="1" applyNumberFormat="1">
      <alignment horizontal="right" readingOrder="0" shrinkToFit="0" vertical="center" wrapText="0"/>
    </xf>
    <xf borderId="35" fillId="2" fontId="21" numFmtId="49" xfId="0" applyAlignment="1" applyBorder="1" applyFont="1" applyNumberFormat="1">
      <alignment horizontal="left" readingOrder="0" shrinkToFit="0" vertical="center" wrapText="0"/>
    </xf>
    <xf borderId="35" fillId="5" fontId="21" numFmtId="49" xfId="0" applyAlignment="1" applyBorder="1" applyFont="1" applyNumberFormat="1">
      <alignment horizontal="left" readingOrder="0" shrinkToFit="0" vertical="center" wrapText="0"/>
    </xf>
    <xf borderId="35" fillId="2" fontId="31" numFmtId="3" xfId="0" applyAlignment="1" applyBorder="1" applyFont="1" applyNumberFormat="1">
      <alignment readingOrder="0" shrinkToFit="0" vertical="center" wrapText="0"/>
    </xf>
    <xf borderId="35" fillId="5" fontId="31" numFmtId="3" xfId="0" applyAlignment="1" applyBorder="1" applyFont="1" applyNumberFormat="1">
      <alignment readingOrder="0" shrinkToFit="0" vertical="center" wrapText="0"/>
    </xf>
    <xf borderId="35" fillId="0" fontId="21" numFmtId="164" xfId="0" applyAlignment="1" applyBorder="1" applyFont="1" applyNumberFormat="1">
      <alignment readingOrder="0" shrinkToFit="0" vertical="center" wrapText="0"/>
    </xf>
    <xf borderId="47" fillId="2" fontId="31" numFmtId="164" xfId="0" applyAlignment="1" applyBorder="1" applyFont="1" applyNumberFormat="1">
      <alignment readingOrder="0" shrinkToFit="0" vertical="bottom" wrapText="0"/>
    </xf>
    <xf borderId="47" fillId="2" fontId="31" numFmtId="3" xfId="0" applyAlignment="1" applyBorder="1" applyFont="1" applyNumberFormat="1">
      <alignment readingOrder="0" shrinkToFit="0" vertical="bottom" wrapText="0"/>
    </xf>
    <xf borderId="47" fillId="5" fontId="31" numFmtId="164" xfId="0" applyAlignment="1" applyBorder="1" applyFont="1" applyNumberFormat="1">
      <alignment readingOrder="0" shrinkToFit="0" vertical="bottom" wrapText="0"/>
    </xf>
    <xf borderId="47" fillId="5" fontId="31" numFmtId="3" xfId="0" applyAlignment="1" applyBorder="1" applyFont="1" applyNumberFormat="1">
      <alignment readingOrder="0" shrinkToFit="0" vertical="bottom" wrapText="0"/>
    </xf>
    <xf borderId="47" fillId="5" fontId="31" numFmtId="3" xfId="0" applyAlignment="1" applyBorder="1" applyFont="1" applyNumberFormat="1">
      <alignment shrinkToFit="0" vertical="bottom" wrapText="0"/>
    </xf>
    <xf borderId="47" fillId="2" fontId="31" numFmtId="3" xfId="0" applyAlignment="1" applyBorder="1" applyFont="1" applyNumberFormat="1">
      <alignment shrinkToFit="0" vertical="bottom" wrapText="0"/>
    </xf>
    <xf borderId="47" fillId="2" fontId="31" numFmtId="49" xfId="0" applyAlignment="1" applyBorder="1" applyFont="1" applyNumberFormat="1">
      <alignment shrinkToFit="0" vertical="bottom" wrapText="0"/>
    </xf>
    <xf borderId="47" fillId="2" fontId="31" numFmtId="164" xfId="0" applyAlignment="1" applyBorder="1" applyFont="1" applyNumberFormat="1">
      <alignment shrinkToFit="0" vertical="bottom" wrapText="0"/>
    </xf>
    <xf borderId="47" fillId="0" fontId="31" numFmtId="0" xfId="0" applyAlignment="1" applyBorder="1" applyFont="1">
      <alignment shrinkToFit="0" vertical="center" wrapText="0"/>
    </xf>
    <xf borderId="47" fillId="5" fontId="31" numFmtId="49" xfId="0" applyAlignment="1" applyBorder="1" applyFont="1" applyNumberFormat="1">
      <alignment shrinkToFit="0" vertical="bottom" wrapText="0"/>
    </xf>
    <xf borderId="47" fillId="5" fontId="31" numFmtId="164" xfId="0" applyAlignment="1" applyBorder="1" applyFont="1" applyNumberFormat="1">
      <alignment shrinkToFit="0" vertical="bottom" wrapText="0"/>
    </xf>
    <xf borderId="36" fillId="5" fontId="31" numFmtId="49" xfId="0" applyAlignment="1" applyBorder="1" applyFont="1" applyNumberFormat="1">
      <alignment shrinkToFit="0" vertical="bottom" wrapText="0"/>
    </xf>
    <xf borderId="36" fillId="5" fontId="31" numFmtId="0" xfId="0" applyAlignment="1" applyBorder="1" applyFont="1">
      <alignment shrinkToFit="0" vertical="bottom" wrapText="0"/>
    </xf>
    <xf borderId="36" fillId="0" fontId="31" numFmtId="0" xfId="0" applyAlignment="1" applyBorder="1" applyFont="1">
      <alignment shrinkToFit="0" vertical="center" wrapText="0"/>
    </xf>
    <xf borderId="36" fillId="5" fontId="31" numFmtId="3" xfId="0" applyAlignment="1" applyBorder="1" applyFont="1" applyNumberFormat="1">
      <alignment shrinkToFit="0" vertical="bottom" wrapText="0"/>
    </xf>
    <xf borderId="36" fillId="2" fontId="31" numFmtId="49" xfId="0" applyAlignment="1" applyBorder="1" applyFont="1" applyNumberFormat="1">
      <alignment shrinkToFit="0" vertical="bottom" wrapText="0"/>
    </xf>
    <xf borderId="36" fillId="2" fontId="31" numFmtId="0" xfId="0" applyAlignment="1" applyBorder="1" applyFont="1">
      <alignment shrinkToFit="0" vertical="bottom" wrapText="0"/>
    </xf>
    <xf borderId="36" fillId="2" fontId="31" numFmtId="3" xfId="0" applyAlignment="1" applyBorder="1" applyFont="1" applyNumberFormat="1">
      <alignment shrinkToFit="0" vertical="bottom" wrapText="0"/>
    </xf>
    <xf borderId="36" fillId="0" fontId="22" numFmtId="0" xfId="0" applyAlignment="1" applyBorder="1" applyFont="1">
      <alignment readingOrder="0" shrinkToFit="0" vertical="center" wrapText="0"/>
    </xf>
    <xf borderId="38" fillId="2" fontId="21" numFmtId="0" xfId="0" applyAlignment="1" applyBorder="1" applyFont="1">
      <alignment shrinkToFit="0" vertical="center" wrapText="0"/>
    </xf>
    <xf borderId="38" fillId="2" fontId="21" numFmtId="0" xfId="0" applyAlignment="1" applyBorder="1" applyFont="1">
      <alignment readingOrder="0" shrinkToFit="0" vertical="center" wrapText="0"/>
    </xf>
    <xf borderId="0" fillId="0" fontId="22" numFmtId="0" xfId="0" applyAlignment="1" applyFont="1">
      <alignment readingOrder="0" shrinkToFit="0" vertical="center" wrapText="0"/>
    </xf>
    <xf borderId="0" fillId="0" fontId="22" numFmtId="3" xfId="0" applyAlignment="1" applyFont="1" applyNumberFormat="1">
      <alignment readingOrder="0" shrinkToFit="0" vertical="center" wrapText="0"/>
    </xf>
    <xf borderId="36" fillId="0" fontId="25" numFmtId="0" xfId="0" applyAlignment="1" applyBorder="1" applyFont="1">
      <alignment readingOrder="0" shrinkToFit="0" vertical="center" wrapText="0"/>
    </xf>
    <xf borderId="36" fillId="0" fontId="25" numFmtId="165" xfId="0" applyAlignment="1" applyBorder="1" applyFont="1" applyNumberFormat="1">
      <alignment readingOrder="0" shrinkToFit="0" vertical="center" wrapText="0"/>
    </xf>
    <xf borderId="36" fillId="0" fontId="25" numFmtId="3" xfId="0" applyAlignment="1" applyBorder="1" applyFont="1" applyNumberFormat="1">
      <alignment horizontal="right" readingOrder="0" shrinkToFit="0" vertical="center" wrapText="0"/>
    </xf>
    <xf borderId="37" fillId="0" fontId="25" numFmtId="3" xfId="0" applyAlignment="1" applyBorder="1" applyFont="1" applyNumberFormat="1">
      <alignment horizontal="right" readingOrder="0" shrinkToFit="0" vertical="center" wrapText="0"/>
    </xf>
    <xf borderId="36" fillId="0" fontId="25" numFmtId="0" xfId="0" applyBorder="1" applyFont="1"/>
    <xf borderId="51" fillId="0" fontId="36" numFmtId="0" xfId="0" applyAlignment="1" applyBorder="1" applyFont="1">
      <alignment horizontal="center" readingOrder="0" vertical="center"/>
    </xf>
    <xf borderId="34" fillId="0" fontId="12" numFmtId="0" xfId="0" applyBorder="1" applyFont="1"/>
    <xf borderId="2" fillId="0" fontId="12" numFmtId="0" xfId="0" applyBorder="1" applyFont="1"/>
    <xf borderId="1" fillId="0" fontId="25" numFmtId="0" xfId="0" applyBorder="1" applyFont="1"/>
    <xf borderId="1" fillId="0" fontId="25" numFmtId="0" xfId="0" applyAlignment="1" applyBorder="1" applyFont="1">
      <alignment horizontal="center"/>
    </xf>
    <xf borderId="52" fillId="0" fontId="25" numFmtId="0" xfId="0" applyAlignment="1" applyBorder="1" applyFont="1">
      <alignment horizontal="center" readingOrder="0"/>
    </xf>
    <xf borderId="52" fillId="0" fontId="25" numFmtId="0" xfId="0" applyAlignment="1" applyBorder="1" applyFont="1">
      <alignment horizontal="center"/>
    </xf>
    <xf borderId="0" fillId="0" fontId="25" numFmtId="0" xfId="0" applyAlignment="1" applyFont="1">
      <alignment horizontal="center"/>
    </xf>
    <xf borderId="53" fillId="17" fontId="21" numFmtId="0" xfId="0" applyBorder="1" applyFill="1" applyFont="1"/>
    <xf borderId="54" fillId="17" fontId="21" numFmtId="0" xfId="0" applyBorder="1" applyFont="1"/>
    <xf borderId="1" fillId="0" fontId="34" numFmtId="0" xfId="0" applyBorder="1" applyFont="1"/>
    <xf borderId="0" fillId="0" fontId="34" numFmtId="0" xfId="0" applyFont="1"/>
    <xf borderId="55" fillId="17" fontId="20" numFmtId="49" xfId="0" applyAlignment="1" applyBorder="1" applyFont="1" applyNumberFormat="1">
      <alignment horizontal="center" shrinkToFit="0" vertical="center" wrapText="1"/>
    </xf>
    <xf borderId="54" fillId="17" fontId="20" numFmtId="0" xfId="0" applyAlignment="1" applyBorder="1" applyFont="1">
      <alignment horizontal="center" shrinkToFit="0" vertical="center" wrapText="1"/>
    </xf>
    <xf borderId="56" fillId="0" fontId="34" numFmtId="3" xfId="0" applyBorder="1" applyFont="1" applyNumberFormat="1"/>
    <xf borderId="57" fillId="0" fontId="34" numFmtId="3" xfId="0" applyBorder="1" applyFont="1" applyNumberFormat="1"/>
    <xf borderId="2" fillId="0" fontId="34" numFmtId="0" xfId="0" applyBorder="1" applyFont="1"/>
    <xf borderId="58" fillId="0" fontId="34" numFmtId="49" xfId="0" applyBorder="1" applyFont="1" applyNumberFormat="1"/>
    <xf borderId="59" fillId="0" fontId="34" numFmtId="3" xfId="0" applyBorder="1" applyFont="1" applyNumberFormat="1"/>
    <xf borderId="58" fillId="0" fontId="34" numFmtId="3" xfId="0" applyBorder="1" applyFont="1" applyNumberFormat="1"/>
    <xf borderId="59" fillId="0" fontId="34" numFmtId="49" xfId="0" applyBorder="1" applyFont="1" applyNumberFormat="1"/>
    <xf borderId="58" fillId="0" fontId="34" numFmtId="0" xfId="0" applyBorder="1" applyFont="1"/>
    <xf borderId="60" fillId="0" fontId="34" numFmtId="3" xfId="0" applyBorder="1" applyFont="1" applyNumberFormat="1"/>
    <xf borderId="1" fillId="0" fontId="25" numFmtId="0" xfId="0" applyAlignment="1" applyBorder="1" applyFont="1">
      <alignment readingOrder="0"/>
    </xf>
    <xf borderId="61" fillId="17" fontId="21" numFmtId="0" xfId="0" applyBorder="1" applyFont="1"/>
    <xf borderId="54" fillId="17" fontId="20" numFmtId="49" xfId="0" applyAlignment="1" applyBorder="1" applyFont="1" applyNumberFormat="1">
      <alignment horizontal="center" shrinkToFit="0" vertical="center" wrapText="1"/>
    </xf>
    <xf borderId="57" fillId="0" fontId="34" numFmtId="49" xfId="0" applyBorder="1" applyFont="1" applyNumberFormat="1"/>
    <xf borderId="57" fillId="0" fontId="34" numFmtId="0" xfId="0" applyBorder="1" applyFont="1"/>
    <xf borderId="52" fillId="0" fontId="25" numFmtId="0" xfId="0" applyBorder="1" applyFont="1"/>
    <xf borderId="52" fillId="0" fontId="25" numFmtId="0" xfId="0" applyAlignment="1" applyBorder="1" applyFont="1">
      <alignment readingOrder="0"/>
    </xf>
    <xf borderId="54" fillId="17" fontId="34" numFmtId="0" xfId="0" applyBorder="1" applyFont="1"/>
    <xf borderId="31" fillId="2" fontId="37" numFmtId="0" xfId="0" applyAlignment="1" applyBorder="1" applyFont="1">
      <alignment readingOrder="0" vertical="center"/>
    </xf>
    <xf borderId="31" fillId="2" fontId="38" numFmtId="0" xfId="0" applyAlignment="1" applyBorder="1" applyFont="1">
      <alignment readingOrder="0" shrinkToFit="0" vertical="center" wrapText="1"/>
    </xf>
    <xf borderId="31" fillId="2" fontId="37" numFmtId="0" xfId="0" applyBorder="1" applyFont="1"/>
    <xf borderId="0" fillId="2" fontId="37" numFmtId="0" xfId="0" applyFont="1"/>
    <xf borderId="62" fillId="2" fontId="37" numFmtId="0" xfId="0" applyAlignment="1" applyBorder="1" applyFont="1">
      <alignment vertical="center"/>
    </xf>
    <xf borderId="62" fillId="2" fontId="38" numFmtId="0" xfId="0" applyAlignment="1" applyBorder="1" applyFont="1">
      <alignment shrinkToFit="0" vertical="center" wrapText="1"/>
    </xf>
    <xf borderId="62" fillId="2" fontId="37" numFmtId="0" xfId="0" applyAlignment="1" applyBorder="1" applyFont="1">
      <alignment shrinkToFit="0" vertical="center" wrapText="1"/>
    </xf>
    <xf borderId="62" fillId="2" fontId="37" numFmtId="0" xfId="0" applyAlignment="1" applyBorder="1" applyFont="1">
      <alignment shrinkToFit="0" wrapText="1"/>
    </xf>
    <xf borderId="62" fillId="2" fontId="37" numFmtId="0" xfId="0" applyBorder="1" applyFont="1"/>
    <xf borderId="62" fillId="2" fontId="38" numFmtId="0" xfId="0" applyAlignment="1" applyBorder="1" applyFont="1">
      <alignment vertical="center"/>
    </xf>
    <xf borderId="63" fillId="18" fontId="39" numFmtId="0" xfId="0" applyAlignment="1" applyBorder="1" applyFill="1" applyFont="1">
      <alignment horizontal="center" shrinkToFit="0" vertical="center" wrapText="1"/>
    </xf>
    <xf borderId="63" fillId="18" fontId="39" numFmtId="0" xfId="0" applyAlignment="1" applyBorder="1" applyFont="1">
      <alignment shrinkToFit="0" vertical="center" wrapText="1"/>
    </xf>
    <xf borderId="63" fillId="18" fontId="39" numFmtId="49" xfId="0" applyAlignment="1" applyBorder="1" applyFont="1" applyNumberFormat="1">
      <alignment shrinkToFit="0" vertical="center" wrapText="1"/>
    </xf>
    <xf borderId="63" fillId="18" fontId="37" numFmtId="0" xfId="0" applyAlignment="1" applyBorder="1" applyFont="1">
      <alignment vertical="center"/>
    </xf>
    <xf borderId="63" fillId="18" fontId="40" numFmtId="0" xfId="0" applyAlignment="1" applyBorder="1" applyFont="1">
      <alignment horizontal="center" shrinkToFit="0" vertical="center" wrapText="1"/>
    </xf>
    <xf borderId="63" fillId="18" fontId="40" numFmtId="0" xfId="0" applyAlignment="1" applyBorder="1" applyFont="1">
      <alignment shrinkToFit="0" vertical="center" wrapText="1"/>
    </xf>
    <xf borderId="64" fillId="2" fontId="37" numFmtId="0" xfId="0" applyAlignment="1" applyBorder="1" applyFont="1">
      <alignment shrinkToFit="0" vertical="center" wrapText="1"/>
    </xf>
    <xf borderId="29" fillId="2" fontId="37" numFmtId="0" xfId="0" applyAlignment="1" applyBorder="1" applyFont="1">
      <alignment shrinkToFit="0" vertical="center" wrapText="1"/>
    </xf>
    <xf borderId="29" fillId="2" fontId="37" numFmtId="0" xfId="0" applyAlignment="1" applyBorder="1" applyFont="1">
      <alignment shrinkToFit="0" wrapText="1"/>
    </xf>
    <xf borderId="29" fillId="2" fontId="37" numFmtId="0" xfId="0" applyBorder="1" applyFont="1"/>
    <xf borderId="65" fillId="2" fontId="37" numFmtId="0" xfId="0" applyBorder="1" applyFont="1"/>
    <xf borderId="64" fillId="2" fontId="37" numFmtId="0" xfId="0" applyAlignment="1" applyBorder="1" applyFont="1">
      <alignment vertical="center"/>
    </xf>
    <xf borderId="29" fillId="2" fontId="37" numFmtId="0" xfId="0" applyAlignment="1" applyBorder="1" applyFont="1">
      <alignment vertical="center"/>
    </xf>
    <xf borderId="0" fillId="2" fontId="37" numFmtId="0" xfId="0" applyAlignment="1" applyFont="1">
      <alignment vertical="center"/>
    </xf>
    <xf borderId="66" fillId="2" fontId="37" numFmtId="0" xfId="0" applyAlignment="1" applyBorder="1" applyFont="1">
      <alignment shrinkToFit="0" vertical="center" wrapText="1"/>
    </xf>
    <xf borderId="31" fillId="2" fontId="37" numFmtId="0" xfId="0" applyAlignment="1" applyBorder="1" applyFont="1">
      <alignment shrinkToFit="0" vertical="center" wrapText="1"/>
    </xf>
    <xf borderId="31" fillId="2" fontId="37" numFmtId="0" xfId="0" applyAlignment="1" applyBorder="1" applyFont="1">
      <alignment shrinkToFit="0" wrapText="1"/>
    </xf>
    <xf borderId="67" fillId="2" fontId="37" numFmtId="0" xfId="0" applyBorder="1" applyFont="1"/>
    <xf borderId="66" fillId="2" fontId="37" numFmtId="0" xfId="0" applyAlignment="1" applyBorder="1" applyFont="1">
      <alignment vertical="center"/>
    </xf>
    <xf borderId="31" fillId="2" fontId="37" numFmtId="0" xfId="0" applyAlignment="1" applyBorder="1" applyFont="1">
      <alignment vertical="center"/>
    </xf>
    <xf borderId="66" fillId="2" fontId="37" numFmtId="3" xfId="0" applyAlignment="1" applyBorder="1" applyFont="1" applyNumberFormat="1">
      <alignment shrinkToFit="0" vertical="center" wrapText="1"/>
    </xf>
    <xf borderId="31" fillId="2" fontId="37" numFmtId="3" xfId="0" applyAlignment="1" applyBorder="1" applyFont="1" applyNumberFormat="1">
      <alignment shrinkToFit="0" vertical="center" wrapText="1"/>
    </xf>
    <xf borderId="66" fillId="2" fontId="37" numFmtId="3" xfId="0" applyAlignment="1" applyBorder="1" applyFont="1" applyNumberFormat="1">
      <alignment vertical="center"/>
    </xf>
    <xf borderId="31" fillId="2" fontId="37" numFmtId="3" xfId="0" applyAlignment="1" applyBorder="1" applyFont="1" applyNumberFormat="1">
      <alignment vertical="center"/>
    </xf>
    <xf borderId="0" fillId="2" fontId="37" numFmtId="3" xfId="0" applyAlignment="1" applyFont="1" applyNumberFormat="1">
      <alignment vertical="center"/>
    </xf>
    <xf borderId="66" fillId="2" fontId="37" numFmtId="0" xfId="0" applyAlignment="1" applyBorder="1" applyFont="1">
      <alignment shrinkToFit="0" wrapText="1"/>
    </xf>
    <xf borderId="66" fillId="2" fontId="37" numFmtId="0" xfId="0" applyBorder="1" applyFont="1"/>
    <xf borderId="62" fillId="0" fontId="21" numFmtId="0" xfId="0" applyBorder="1" applyFont="1"/>
    <xf borderId="31" fillId="0" fontId="21" numFmtId="0" xfId="0" applyBorder="1" applyFont="1"/>
    <xf borderId="31" fillId="0" fontId="21" numFmtId="0" xfId="0" applyAlignment="1" applyBorder="1" applyFont="1">
      <alignment readingOrder="0"/>
    </xf>
    <xf borderId="68" fillId="19" fontId="41" numFmtId="0" xfId="0" applyAlignment="1" applyBorder="1" applyFill="1" applyFont="1">
      <alignment shrinkToFit="0" vertical="center" wrapText="1"/>
    </xf>
    <xf borderId="68" fillId="19" fontId="41" numFmtId="0" xfId="0" applyAlignment="1" applyBorder="1" applyFont="1">
      <alignment readingOrder="0" shrinkToFit="0" vertical="center" wrapText="1"/>
    </xf>
    <xf borderId="66" fillId="0" fontId="21" numFmtId="0" xfId="0" applyBorder="1" applyFont="1"/>
    <xf borderId="68" fillId="19" fontId="41" numFmtId="49" xfId="0" applyBorder="1" applyFont="1" applyNumberFormat="1"/>
    <xf borderId="64" fillId="0" fontId="21" numFmtId="3" xfId="0" applyBorder="1" applyFont="1" applyNumberFormat="1"/>
    <xf borderId="29" fillId="0" fontId="21" numFmtId="3" xfId="0" applyBorder="1" applyFont="1" applyNumberFormat="1"/>
    <xf borderId="29" fillId="0" fontId="21" numFmtId="10" xfId="0" applyBorder="1" applyFont="1" applyNumberFormat="1"/>
    <xf borderId="66" fillId="0" fontId="21" numFmtId="3" xfId="0" applyBorder="1" applyFont="1" applyNumberFormat="1"/>
    <xf borderId="31" fillId="0" fontId="21" numFmtId="3" xfId="0" applyBorder="1" applyFont="1" applyNumberFormat="1"/>
    <xf borderId="31" fillId="0" fontId="21" numFmtId="10" xfId="0" applyBorder="1" applyFont="1" applyNumberFormat="1"/>
    <xf borderId="29" fillId="0" fontId="21" numFmtId="0" xfId="0" applyBorder="1" applyFont="1"/>
    <xf borderId="48" fillId="20" fontId="42" numFmtId="49" xfId="0" applyAlignment="1" applyBorder="1" applyFill="1" applyFont="1" applyNumberFormat="1">
      <alignment horizontal="center" readingOrder="0" vertical="center"/>
    </xf>
    <xf borderId="48" fillId="20" fontId="42" numFmtId="0" xfId="0" applyAlignment="1" applyBorder="1" applyFont="1">
      <alignment horizontal="center" readingOrder="0" vertical="center"/>
    </xf>
    <xf borderId="49" fillId="2" fontId="43" numFmtId="49" xfId="0" applyAlignment="1" applyBorder="1" applyFont="1" applyNumberFormat="1">
      <alignment readingOrder="0" vertical="center"/>
    </xf>
    <xf borderId="49" fillId="2" fontId="43" numFmtId="0" xfId="0" applyAlignment="1" applyBorder="1" applyFont="1">
      <alignment readingOrder="0" vertical="center"/>
    </xf>
    <xf borderId="49" fillId="2" fontId="43" numFmtId="3" xfId="0" applyAlignment="1" applyBorder="1" applyFont="1" applyNumberFormat="1">
      <alignment readingOrder="0" vertical="center"/>
    </xf>
    <xf borderId="49" fillId="2" fontId="43" numFmtId="1" xfId="0" applyAlignment="1" applyBorder="1" applyFont="1" applyNumberFormat="1">
      <alignment readingOrder="0" vertical="center"/>
    </xf>
    <xf borderId="49" fillId="5" fontId="43" numFmtId="49" xfId="0" applyAlignment="1" applyBorder="1" applyFont="1" applyNumberFormat="1">
      <alignment readingOrder="0" vertical="center"/>
    </xf>
    <xf borderId="50" fillId="5" fontId="43" numFmtId="0" xfId="0" applyAlignment="1" applyBorder="1" applyFont="1">
      <alignment readingOrder="0" vertical="center"/>
    </xf>
    <xf borderId="50" fillId="5" fontId="43" numFmtId="3" xfId="0" applyAlignment="1" applyBorder="1" applyFont="1" applyNumberFormat="1">
      <alignment readingOrder="0" vertical="center"/>
    </xf>
    <xf borderId="49" fillId="5" fontId="43" numFmtId="0" xfId="0" applyAlignment="1" applyBorder="1" applyFont="1">
      <alignment readingOrder="0" vertical="center"/>
    </xf>
    <xf borderId="50" fillId="5" fontId="43" numFmtId="1" xfId="0" applyAlignment="1" applyBorder="1" applyFont="1" applyNumberFormat="1">
      <alignment readingOrder="0" vertical="center"/>
    </xf>
    <xf borderId="50" fillId="2" fontId="43" numFmtId="0" xfId="0" applyAlignment="1" applyBorder="1" applyFont="1">
      <alignment readingOrder="0" vertical="center"/>
    </xf>
    <xf borderId="50" fillId="2" fontId="43" numFmtId="3" xfId="0" applyAlignment="1" applyBorder="1" applyFont="1" applyNumberFormat="1">
      <alignment readingOrder="0" vertical="center"/>
    </xf>
    <xf borderId="50" fillId="2" fontId="43" numFmtId="1" xfId="0" applyAlignment="1" applyBorder="1" applyFont="1" applyNumberFormat="1">
      <alignment readingOrder="0" vertical="center"/>
    </xf>
    <xf borderId="50" fillId="5" fontId="43" numFmtId="49" xfId="0" applyAlignment="1" applyBorder="1" applyFont="1" applyNumberFormat="1">
      <alignment readingOrder="0" vertical="center"/>
    </xf>
    <xf borderId="50" fillId="2" fontId="43" numFmtId="49" xfId="0" applyAlignment="1" applyBorder="1" applyFont="1" applyNumberFormat="1">
      <alignment readingOrder="0" vertical="center"/>
    </xf>
    <xf borderId="49" fillId="5" fontId="43" numFmtId="1" xfId="0" applyAlignment="1" applyBorder="1" applyFont="1" applyNumberFormat="1">
      <alignment readingOrder="0" vertical="center"/>
    </xf>
    <xf borderId="50" fillId="2" fontId="43" numFmtId="0" xfId="0" applyAlignment="1" applyBorder="1" applyFont="1">
      <alignment vertical="center"/>
    </xf>
    <xf borderId="0" fillId="0" fontId="25" numFmtId="49" xfId="0" applyFont="1" applyNumberFormat="1"/>
    <xf borderId="50" fillId="5" fontId="43" numFmtId="4" xfId="0" applyAlignment="1" applyBorder="1" applyFont="1" applyNumberFormat="1">
      <alignment readingOrder="0" vertical="center"/>
    </xf>
    <xf borderId="50" fillId="2" fontId="43" numFmtId="4" xfId="0" applyAlignment="1" applyBorder="1" applyFont="1" applyNumberFormat="1">
      <alignment readingOrder="0" vertical="center"/>
    </xf>
    <xf borderId="69" fillId="20" fontId="44" numFmtId="49" xfId="0" applyAlignment="1" applyBorder="1" applyFont="1" applyNumberFormat="1">
      <alignment horizontal="center" readingOrder="0" vertical="center"/>
    </xf>
    <xf borderId="69" fillId="20" fontId="44" numFmtId="0" xfId="0" applyAlignment="1" applyBorder="1" applyFont="1">
      <alignment horizontal="center" readingOrder="0" vertical="center"/>
    </xf>
    <xf borderId="50" fillId="0" fontId="43" numFmtId="49" xfId="0" applyAlignment="1" applyBorder="1" applyFont="1" applyNumberFormat="1">
      <alignment readingOrder="0" vertical="center"/>
    </xf>
    <xf borderId="50" fillId="0" fontId="43" numFmtId="0" xfId="0" applyAlignment="1" applyBorder="1" applyFont="1">
      <alignment readingOrder="0" vertical="center"/>
    </xf>
    <xf borderId="50" fillId="0" fontId="43" numFmtId="3" xfId="0" applyAlignment="1" applyBorder="1" applyFont="1" applyNumberFormat="1">
      <alignment readingOrder="0" vertical="center"/>
    </xf>
    <xf borderId="50" fillId="0" fontId="43" numFmtId="0" xfId="0" applyAlignment="1" applyBorder="1" applyFont="1">
      <alignment vertical="center"/>
    </xf>
    <xf borderId="50" fillId="0" fontId="43" numFmtId="49" xfId="0" applyBorder="1" applyFont="1" applyNumberFormat="1"/>
    <xf borderId="50" fillId="0" fontId="43" numFmtId="0" xfId="0" applyBorder="1" applyFont="1"/>
  </cellXfs>
  <cellStyles count="1">
    <cellStyle xfId="0" name="Normal" builtinId="0"/>
  </cellStyles>
  <dxfs count="15">
    <dxf>
      <font>
        <color rgb="FFFF0000"/>
      </font>
      <fill>
        <patternFill patternType="solid">
          <fgColor rgb="FFFFFFFF"/>
          <bgColor rgb="FFFFFFFF"/>
        </patternFill>
      </fill>
      <border/>
    </dxf>
    <dxf>
      <font>
        <color rgb="FF38761D"/>
      </font>
      <fill>
        <patternFill patternType="solid">
          <fgColor rgb="FFFFFFFF"/>
          <bgColor rgb="FFFFFFFF"/>
        </patternFill>
      </fill>
      <border/>
    </dxf>
    <dxf>
      <font>
        <color rgb="FFFFFFFF"/>
      </font>
      <fill>
        <patternFill patternType="solid">
          <fgColor rgb="FFCC0000"/>
          <bgColor rgb="FFCC0000"/>
        </patternFill>
      </fill>
      <border/>
    </dxf>
    <dxf>
      <font>
        <color rgb="FF000000"/>
      </font>
      <fill>
        <patternFill patternType="solid">
          <fgColor rgb="FFFFD966"/>
          <bgColor rgb="FFFFD966"/>
        </patternFill>
      </fill>
      <border/>
    </dxf>
    <dxf>
      <font>
        <color rgb="FFFFFFFF"/>
      </font>
      <fill>
        <patternFill patternType="solid">
          <fgColor rgb="FFA64D79"/>
          <bgColor rgb="FFA64D79"/>
        </patternFill>
      </fill>
      <border/>
    </dxf>
    <dxf>
      <font>
        <color rgb="FF000000"/>
      </font>
      <fill>
        <patternFill patternType="solid">
          <fgColor rgb="FFD9D9D9"/>
          <bgColor rgb="FFD9D9D9"/>
        </patternFill>
      </fill>
      <border/>
    </dxf>
    <dxf>
      <font>
        <color rgb="FF000000"/>
      </font>
      <fill>
        <patternFill patternType="solid">
          <fgColor rgb="FFB6D7A8"/>
          <bgColor rgb="FFB6D7A8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626E7A"/>
          <bgColor rgb="FF626E7A"/>
        </patternFill>
      </fill>
      <border/>
    </dxf>
    <dxf>
      <font/>
      <fill>
        <patternFill patternType="solid">
          <fgColor rgb="FFEFF8F8"/>
          <bgColor rgb="FFEFF8F8"/>
        </patternFill>
      </fill>
      <border/>
    </dxf>
  </dxfs>
  <tableStyles count="9">
    <tableStyle count="4" pivot="0" name="Chi phi_San-style">
      <tableStyleElement dxfId="8" type="headerRow"/>
      <tableStyleElement dxfId="9" type="firstRowStripe"/>
      <tableStyleElement dxfId="10" type="secondRowStripe"/>
      <tableStyleElement dxfId="11" size="0" type="wholeTable"/>
    </tableStyle>
    <tableStyle count="4" pivot="0" name="Lương_SAN-style">
      <tableStyleElement dxfId="8" type="headerRow"/>
      <tableStyleElement dxfId="9" type="firstRowStripe"/>
      <tableStyleElement dxfId="12" type="secondRowStripe"/>
      <tableStyleElement dxfId="11" size="0" type="wholeTable"/>
    </tableStyle>
    <tableStyle count="4" pivot="0" name="Chi phi_Teennie-style">
      <tableStyleElement dxfId="8" type="headerRow"/>
      <tableStyleElement dxfId="9" type="firstRowStripe"/>
      <tableStyleElement dxfId="10" type="secondRowStripe"/>
      <tableStyleElement dxfId="11" size="0" type="wholeTable"/>
    </tableStyle>
    <tableStyle count="4" pivot="0" name="Doanh thu_Teennie-style">
      <tableStyleElement dxfId="8" type="headerRow"/>
      <tableStyleElement dxfId="9" type="firstRowStripe"/>
      <tableStyleElement dxfId="12" type="secondRowStripe"/>
      <tableStyleElement dxfId="11" size="0" type="wholeTable"/>
    </tableStyle>
    <tableStyle count="3" pivot="0" name="Nhật ký doanh thu-style">
      <tableStyleElement dxfId="13" type="headerRow"/>
      <tableStyleElement dxfId="9" type="firstRowStripe"/>
      <tableStyleElement dxfId="14" type="secondRowStripe"/>
    </tableStyle>
    <tableStyle count="4" pivot="0" name="Chi phi_Implant-style">
      <tableStyleElement dxfId="8" type="headerRow"/>
      <tableStyleElement dxfId="9" type="firstRowStripe"/>
      <tableStyleElement dxfId="10" type="secondRowStripe"/>
      <tableStyleElement dxfId="11" size="0" type="wholeTable"/>
    </tableStyle>
    <tableStyle count="4" pivot="0" name="Doanh thu_Implant-style">
      <tableStyleElement dxfId="8" type="headerRow"/>
      <tableStyleElement dxfId="9" type="firstRowStripe"/>
      <tableStyleElement dxfId="12" type="secondRowStripe"/>
      <tableStyleElement dxfId="11" size="0" type="wholeTable"/>
    </tableStyle>
    <tableStyle count="3" pivot="0" name="Report_Chi phi-style">
      <tableStyleElement dxfId="13" type="headerRow"/>
      <tableStyleElement dxfId="9" type="firstRowStripe"/>
      <tableStyleElement dxfId="14" type="secondRowStripe"/>
    </tableStyle>
    <tableStyle count="3" pivot="0" name="Lương 2024-style">
      <tableStyleElement dxfId="13" type="headerRow"/>
      <tableStyleElement dxfId="9" type="firstRowStripe"/>
      <tableStyleElement dxfId="1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pivotCacheDefinition" Target="pivotCache/pivotCacheDefinition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pivotCacheDefinition" Target="pivotCache/pivotCacheDefinition3.xml"/><Relationship Id="rId25" Type="http://schemas.openxmlformats.org/officeDocument/2006/relationships/pivotCacheDefinition" Target="pivotCache/pivotCacheDefinition2.xml"/><Relationship Id="rId28" Type="http://schemas.openxmlformats.org/officeDocument/2006/relationships/pivotCacheDefinition" Target="pivotCache/pivotCacheDefinition5.xml"/><Relationship Id="rId27" Type="http://schemas.openxmlformats.org/officeDocument/2006/relationships/pivotCacheDefinition" Target="pivotCache/pivotCacheDefinition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pivotCacheDefinition" Target="pivotCache/pivotCacheDefinition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0" Type="http://schemas.openxmlformats.org/officeDocument/2006/relationships/pivotCacheDefinition" Target="pivotCache/pivotCacheDefinition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7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 standalone="yes"?>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<cacheSource type="worksheet"><worksheetSource ref="A1:F7831" sheet="Chi phi_San"/></cacheSource><cacheFields><cacheField name="THÁNG" numFmtId="49"><sharedItems containsBlank="1"><s v="2021.01"/><s v="2021.02"/><s v="2021.11"/><s v="2021.12"/><s v="2021.03"/><s v="2021.04"/><s v="2021.05"/><s v="2021.06"/><s v="2021.07"/><s v="2021.08"/><s v="2021.09"/><s v="2021.10"/><s v="2022.01"/><s v="2022.02"/><s v="2022.03"/><s v="2022.04"/><s v="2022.05"/><s v="2022.06"/><s v="2022.07"/><s v="2022.08"/><s v="2022.09"/><s v="2022.10"/><s v="2022.11"/><s v="2022.12"/><s v="2023.01"/><s v="2023.02"/><s v="2023.03"/><s v="2023.04"/><s v="2023.05"/><s v="2023.06"/><s v="2023.07"/><s v="2023.08"/><s v="2023.09"/><s v="2023.10"/><s v="2023.11"/><s v="2023.12"/><s v="2024.01"/><s v="2024.02"/><s v="2024.03"/><s v="2024.04"/><s v="2024.05"/><s v="2024.06"/><s v="2024.07"/><s v="2024.08"/><s v="2024.09"/><s v="2024.10"/><s v="2024.11"/><s v="2024.12"/><s v="2025.01"/><s v="2025.02"/><s v="2025.03"/><s v="2025.04"/><s v="2025.05"/><s v="2025.06"/><s v="2025.07"/><s v="2025.08"/><s v="2025.09"/><s v="2025.10"/><m/></sharedItems></cacheField><cacheField name="NỘI DUNG CHI" numFmtId="164"><sharedItems containsBlank="1"><s v="Tổng hợp"/><s v="hoa trái cây"/><s v="hoa bi"/><s v="Lương cứng t1"/><s v="Lương KPI t1"/><s v="cúng m2"/><s v="cúng m16"/><s v="1thang chè vp+203"/><s v="tinh dầu, dc vệ sinh, qtpv, ly uống nước..."/><s v="10th suối"/><s v="5b nước"/><s v="chổi lông gà cho xe cty"/><s v="bộ lau nhà"/><s v="20c khắn"/><s v="10th nước"/><s v="tinh dầu"/><s v="đồ ăn khách"/><s v="grap"/><s v="bao lì xì"/><s v="in hình kol"/><s v="đinh treo hình"/><s v="in voucher"/><s v="chi xây nhà tình thương"/><s v="kin"/><s v="% khách Hà Tài"/><s v="% khách 24246"/><s v="0978xxx"/><s v="gia hạn tool"/><s v="0342xxx"/><s v="% trả góp 2001"/><s v="% trả góp 3462"/><s v="% trả góp 4961"/><s v="giấy in phim"/><s v="in thông báo nghỉ tết"/><s v="hotline 0978"/><s v="khung ảnh"/><s v="máy cà thẻ"/><s v="cúp"/><s v="in bằng khen"/><s v="kẹp, gim bấm"/><s v="Vpp"/><s v="phí gửi xe"/><s v="sữa máy lạnh"/><s v="túi zip"/><s v="hoa giả để bàn"/><s v="in bao lì xì"/><s v="vs máy tính cty"/><s v="trang trí tết"/><s v="mua đồ tất niên"/><s v="rác y tế"/><s v="Pin máy ảnh"/><s v="chi thưởng nv cuối năm"/><s v="tất niên"/><s v="lì xì nv"/><s v="bánh sn t1"/><s v="2c chổi"/><s v="thuế môn  bài, VAT"/><s v="sửa máy lạnh"/><s v="thẻ tên nv"/><s v="usb wf, sạc lap"/><s v="tang nhà av"/><s v="tết công an khu vực"/><s v="chi phó y tế q1"/><s v="Hạt điều tặng đối tác"/><s v="rác"/><s v="chuyển vp"/><s v="bìa lá lỗ"/><s v="thay ổ khoá"/><s v="phạt quảng cáo"/><s v="xăng xe"/><s v="cơm khách"/><s v="xe cty"/><s v="cơm cháo khách"/><s v="nước lavie san, 2vp"/><s v="cf khách"/><s v="thùng nhựa"/><s v="bao tay tạp dề"/><s v="cơm cháo"/><s v="ck qc"/><s v="Qc"/><s v="vp đặng tất"/><s v="nhà vp teles"/><s v="bs Linh"/><s v="vp 5c"/><s v="vp 203"/><s v="điện 5c"/><s v="nước 5c"/><s v="điện 203"/><s v="đô thị"/><s v="chi y tế"/><s v="bảo hiểm nv"/><s v="vật liệu tiêu hao"/><s v="công nợ Thanh Ngọc"/><s v="thuốc efa"/><s v="vật dụng"/><s v="máy chụp phim L2"/><s v="tai nghe bộ đàm"/><s v="máy tính telesale"/><s v="phií cà thẻ t1"/><s v="Lab"/><s v="trái cây"/><s v="trái cây m30"/><s v="bánh trưng tét"/><s v="bánh chưng tét 203"/><s v="Cúc trưng"/><s v="nhang vòng"/><s v="cúng khai trương"/><s v="cúng ngày thần tài"/><s v="cúng m15"/><s v="chè 15n"/><s v="dụng cụ vs,bịch rác,quầy tpv"/><s v="đèn cầy,ly nhựa,tinh dầu oải hương"/><s v="cây lau nhà"/><s v="com khách"/><s v="xét nghiệm máu khacha"/><s v="Gia hạn mail"/><s v="gia hạn web san"/><s v="hotline"/><s v="mua tool 1 năm"/><s v="phí cà thẻ t2"/><s v="phí cà thẻ t11"/><s v="phí cà thẻ t12"/><s v="chìa khóa phòng teles+vp+phích cắm"/><s v="sinh nhật nv t2+sếp"/><s v="dọn vp"/><s v="chi phường lễ tết"/><s v="nước lavie vp"/><s v="bơm mực"/><s v="lì xì sếp"/><s v="hạt điều tặng"/><s v="BOD đi ăn"/><s v="lì xì san+vp"/><s v="giấy A4,A3, bút lông"/><s v="giấy A0+thuê ghế học"/><s v="sữa máy hấp"/><s v="sửa máy lạnh vp"/><s v="dẫn thầy đi ăn"/><s v="hs bệnh án"/><s v="cty dẫn thầy liên hoan"/><s v="khoá học thầy Tường"/><s v="thi công mạng vp"/><s v="hoa ngày thầy thuốc"/><s v="nc sút miệng phòng dịch"/><s v="bãi xe"/><s v="qc san"/><s v="bs Nguyễn"/><s v="5C"/><s v="203 đ"/><s v="điện nước 203"/><s v="điện vp teles"/><s v="ck xe cty"/><s v="điện vp"/><s v="bảo hiểm"/><s v="hd implant t1+2"/><s v="thuốc hạ sốt"/><s v="Lương cứng t2"/><s v="Lương KPI t2"/><s v="phí cà thẻ t3"/><s v="m2"/><s v="m16"/><s v="chè 5c+vp 31n"/><s v="tinh dầu, các loại chất tẩy rửa đồ vs, đồ ăn quầy tpv, bịch, ly..."/><s v="tinh dầu, các loại chất tẩy rửa, đồ vs bên vp"/><s v="5b nước nv"/><s v="nước bình"/><s v="dphuc bs Linh"/><s v="dphuc bv và tài xế"/><s v="đầu bàn chải"/><s v="10th kin"/><s v="dù quảng cáo"/><s v="viết LT"/><s v="ck bút tặng đối tác"/><s v="nước súc miệng"/><s v="bóng đèn vp"/><s v="viết"/><s v="quẹt"/><s v="bìa còng"/><s v="in vhpv"/><s v="in câu tăng động lực"/><s v="net vp 6th"/><s v="rổ đựng dụng cụ"/><s v="in"/><s v="chân bảng"/><s v="sn nv"/><s v="rèm phòng aq và teles"/><s v="hotline 0342xxx"/><s v="chổi xô cho xe cty"/><s v="4 tấm phim chụp"/><s v="dán decal"/><s v="mua Base"/><s v="chi nhãn hiệu độc quyền SD"/><s v="dán logo san"/><s v="công chứng hs"/><s v="bánh để họp"/><s v="Camera san"/><s v="1office"/><s v="978 đ"/><s v="phim chụp pano"/><s v="in hình boss tặng khách"/><s v="xq khách samsug"/><s v="mua voiceover"/><s v="đồ che xe"/><s v="phí tiếp khách san"/><s v="sửa cửa chính (kính)"/><s v="bảng trắng cho MKT"/><s v="chuột cho teles"/><s v="gửi xe cty"/><s v="Xăng xe cty"/><s v="grap khách"/><s v="cơm khacha"/><s v="cơm khaách"/><s v="xăng"/><s v="hút bụi"/><s v="grap 19,20"/><s v="xăng 22-24/03"/><s v="giữ xe đón khách sân bây"/><s v="cháo khách"/><s v="điện nước 5c"/><s v="bằng bs Linh"/><s v="thuê xe cty 24/03-24/04"/><s v="4n thuê xe cũ"/><s v="chế tài bảo hiểm xe cũ"/><s v="bảo hiểm nhân viên"/><s v="tẩy trắng, giấy kháng khuẨn"/><s v="Thanh Ngọc t1+t2"/><s v="màn xương T1,T2,T3"/><s v="10 ống che tủy"/><s v="thuốc hạ sốt và 10c nước truyền"/><s v="tiền mua bàn aq và trợ lý"/><s v="Ghế aq"/><s v="lương cứng t3"/><s v="Lương KPI t3"/><s v="phí cà thẻ t4"/><s v="cúng m1"/><s v="chè 26n pk+203"/><s v="nước uống pk"/><s v="dphuc PT"/><s v="áo bs"/><s v="áo đồng phục teambuilding"/><s v="Quần đồng phục"/><s v="viết bài web"/><s v="100 phần quà tặng khacha"/><s v="10 máy tăm nước"/><s v="100p tặng khacha"/><s v="tăm nước san"/><s v="% trả góp 33442"/><s v="% trả góp 34371"/><s v="% trả góp 33299"/><s v="100p quà tặng khách"/><s v="Gói quà tặng khách"/><s v="in phom răng để bàn"/><s v="% trả góp 34633"/><s v="33.566 đ"/><s v="35.387 đ"/><s v="sửa máy cvr"/><s v="băng keo"/><s v="túi zip đựng mẫu"/><s v="chân bảng mkt"/><s v="máy chấm công"/><s v="sửa đền p3"/><s v="chi phí làm web San"/><s v="phạt đỗ xe sai"/><s v="đèn nvs"/><s v="nhậu y tế"/><s v="đèn led p.mkt"/><s v="thuế hộ kd cá thể (máy cà thẻ cho khách) T11-12/2020 và T1-T3/2021"/><s v="thuế môn bài 2021"/><s v="bảng tên"/><s v="bản vẽ san"/><s v="cọc teambuilding"/><s v="gia hạn mail san"/><s v="sửa máy hấp"/><s v="in decal"/><s v="bia teambuilding"/><s v="phí chụp ảnh teambuiding"/><s v="3 tấm hình teambuilding"/><s v="tay cần chống rung"/><s v="dọn phòng đào tạo"/><s v="ghế phòng đào tạo"/><s v="tiếp khách nội bộ"/><s v="tiếp sếp"/><s v="máy tính và ổ cứng cho designer"/><s v="mua dụng cụ đào tạo 28/04"/><s v="vệ sinh kính pk"/><s v="quà tặng CA p.Tân định"/><s v="ổ cắm bìa lỗ"/><s v="xăng 1/4"/><s v="vá xe"/><s v="bãi xe t4"/><s v="grap 3,4/04"/><s v="cơm khách 5,6,7"/><s v="xăng 4/4,7/4"/><s v="phí đường"/><s v="xăằn 10-14/04"/><s v="phí ship"/><s v="xăng 16/04"/><s v="xăng 20-25/04"/><s v="xăng 29/04"/><s v="Đô thị, y tế"/><s v="thuê vp (T2,3,4)"/><s v="thuê xe"/><s v="chữa tủy"/><s v="thuốc"/><s v="công nợ Thanh Ngọc San"/><s v="máy xquang san"/><s v="Quỹ thưởng"/><s v="lương cứng t4"/><s v="Lương KPI tháng 4"/><s v="chè 28n"/><s v="nước 5b"/><s v="nước"/><s v="giày dphuc"/><s v="dphuc"/><s v="in áo đồng phục"/><s v="mua nẹp dây điện, đầu cáp"/><s v="Phí viết bài website t4"/><s v="thẻ bảo hành"/><s v="3 khung treo hình teambuilding"/><s v="phí bạn hỗ trợ làm tiktok nha khoa"/><s v="in thư cảm ơn"/><s v="photo tài liệu"/><s v="nhang"/><s v="phí đạo tạo cô Mai 28/4"/><s v="nước súc miệng chống dịch"/><s v="bìa còng giấy a3 a4"/><s v="Sn nv t4,5"/><s v="tiếp bs"/><s v="bảng tên nv"/><s v="in hs bệnh án"/><s v="thay mực"/><s v="mua video"/><s v="30b giữ nhiệt"/><s v="quạt+lò vi sóng (tài sản)"/><s v="phí giao giấy tờ"/><s v="rửa máy lạnh"/><s v="keo,pin"/><s v="dd tẩy bồn cầu"/><s v="sửa máy in"/><s v="cơm nv"/><s v="hotline 0342"/><s v="12p cơm nv"/><s v="chuông cửa"/><s v="Gia hạn chữ kí số"/><s v="phí cà thẻ t5"/><s v="thưởng nv checkim"/><s v="sửa tay khoan"/><s v="phí viết bài San"/><s v="video đặt làm"/><s v="xăng 4/5"/><s v="xăng 8-13/05"/><s v="xăng 17-23/05"/><s v="cháo cơm khách"/><s v="grap 29,30"/><s v="xăng 26-29"/><s v="phí cầu đường"/><s v="qc san 3/5"/><s v="qc san 6/5"/><s v="qc san 10/5"/><s v="qc san 13/5"/><s v="qc san 17/5"/><s v="qc san 21/5"/><s v="qc san 24/5"/><s v="qc san 27/5"/><s v="qc san 29/5"/><s v="bãi xe cty"/><s v="y tế"/><s v="bằng bs nguyễn"/><s v="thuê xe công ty"/><s v="bh nv"/><s v="thuốc+kin chống ê"/><s v="10h găng tay"/><s v="dung dịch ngâm dụng cụ"/><s v="10th nước súc miệng kin"/><s v="10 ống MTA"/><s v="hàng implant t2+3+4"/><s v="Vật liệu tiêu hao T4"/><s v="chất gắn veenner"/><s v="phần mềm getfly"/><s v="50% còn lại phí làm web san"/><s v="lương cứng t5"/><s v="Lương KPI tháng 5"/><s v="cúng tết đoan ngọ"/><s v="đồng phục"/><s v="phí đăng kí giấy phép cty (còn 25tr)"/><s v="thanh toán mail @sandentist"/><s v="gia hạn hosting 2 năm sandentis.vn"/><s v="thuế gtgt thẻ cho cty"/><s v="grap giao giấy tờ"/><s v="qc san 3/6"/><s v="qc san 7/6"/><s v="qc san 17/6"/><s v="phí bãi xe T6"/><s v="tiền nhà vp t6,t7"/><s v="bằng bs Nguyễn th6"/><s v="lương cứng t6"/><s v="Lương KPI tháng 6"/><s v="Phí duy trì tổng đài hotline 1 năm"/><s v="mạng t7 vp"/><s v="gian hạn 13 tên miền"/><s v="cước hotline"/><s v="điện nc 203"/><s v="bằng bs Nguyễn th7"/><s v="Lương cứng th7"/><s v="duy trì mail san"/><s v="mua đồ ăn gửi mùa dịch"/><s v="lương hỗ trợ mùa dịch"/><s v="tiền team building còn nợ t4"/><s v="7th mạng"/><s v="tt mail san"/><s v="lương hỗ trợ dịch"/><s v="cúng"/><s v="5th nc suối"/><s v="50h giấy"/><s v="20b gvs"/><s v="sữa, cf"/><s v="5b nc uống"/><s v="gia hạn crm admin San"/><s v="san hoan tiền kh kim hoàng"/><s v="áo bảo hộ"/><s v="hotline t5-t9"/><s v="50b test covid"/><s v="lavie vp"/><s v="mạng vp"/><s v="giặt ghế"/><s v="sửa máy xử lý nc thải"/><s v="tháo đồ lau dọn 203"/><s v="sữa lò hơi"/><s v="thùng lau nhà"/><s v="thc xịt chuột"/><s v="thùng giấy băng keo, xát khuẩn"/><s v="ráp lại giường 203"/><s v="tiền coog xe+dọn 203+đổ xà bần"/><s v="internet"/><s v="vp 38"/><s v="bhxh bs Linh"/><s v="6th kin"/><s v="gà cúng, hoa trái cây, ngựa cúng giấy tiền, thuốc ba số cbi ktruong lại"/><s v="hoa cúng"/><s v="hoa"/><s v="cúngm16"/><s v="trái cây san"/><s v="chè 1 tháng"/><s v="lau sàn, tẩy rửa"/><s v="5th suối"/><s v="1th sữa"/><s v="đèn cầy"/><s v="khăn lau đèn"/><s v="khăn kau ghế"/><s v="bịch"/><s v="sữa 1/2th"/><s v="sữa"/><s v="khăn lau"/><s v="túi zip đựng răng"/><s v="5kg bịch"/><s v="nbịch y tế"/><s v="đồ vs vp"/><s v="nước uống vp"/><s v="bịch đen"/><s v="DP tv Na"/><s v="10 tăm nước"/><s v="hoàn phí cà thẻ cho khách Bé Năm"/><s v="50b bảo hộ, 50b test cv, 25h ktrang n95"/><s v="in name card"/><s v="test cv"/><s v="50b bảo hộ"/><s v="100 Bộ test cv"/><s v="ban chải điện"/><s v="mặt nạ"/><s v="100b test cv"/><s v="đồ bảo hộ và mạt nạ"/><s v="hotlibne"/><s v="Máy tăm nước"/><s v="Gia hạn hosting"/><s v="Chi p tân định"/><s v="hỗ trợ nhân viên dịch"/><s v="thưởng tiền nv"/><s v="chi sâm tặng a Phương"/><s v="Quà tặng đối tâc"/><s v="50b test cv"/><s v="rửa 2 máy lạnh"/><s v="pin"/><s v="chi phạt xe"/><s v="ktrang N95"/><s v="25b test cv"/><s v="sửa lò hấp"/><s v="mua giấy note"/><s v="vs máy lạnh vp"/><s v="Ck tk cty"/><s v="Nạp tk cty"/><s v="phí di dời máy xq"/><s v="Thi công trả phòng 203"/><s v="đèn cực tím"/><s v="thuế đổi tên cp cty"/><s v="Đồ bảo hộ"/><s v="vs máy lạnh"/><s v="Tiếp phường tân định"/><s v="cháo nước khách"/><s v="đồ ăn lkhachs"/><s v="mb 5c"/><s v="điện"/><s v="thuê vp"/><s v="bằng bs t11"/><s v="bằng bs t12"/><s v="implant"/><s v="kin chống ê"/><s v="Vật liệu tiêu hao t5"/><s v="Multi+cylinder"/><s v="lương cứng t11"/><s v="lương KPI t11"/><s v="máy xq tt done"/><s v="mua sim 0342 282828"/><s v="cúng trả lễ"/><s v="chè S"/><s v="đồ dụng cụ vs, tinh dầu, xà bông, thuốc xịt, cf, ly, đèn"/><s v="chỗi, bìa thư"/><s v="3b nước"/><s v="5th nc"/><s v="Áo thun cty"/><s v="Test nhanh cv"/><s v="100b test và 100 đồ bảo hộ"/><s v="thủ tục đổi giấy phép"/><s v="Chi nhậ thuế"/><s v="100b BH và 100b test"/><s v="phí trả góp 42680"/><s v="Phí dv bạn làm giấy phép nk san"/><s v="Thi công San tại Teennie"/><s v="phí trả góp 43105"/><s v="100b Test nhanh cv"/><s v="phí trả góp 10566"/><s v="ck tiền name card và in lời dặn dò"/><s v="6 tăm nước"/><s v="đãi trà sữa NV"/><s v="bảo trì camera"/><s v="Chi cf phó phòng y tế q1"/><s v="mua nước nv"/><s v="Mực in vp"/><s v="Dán decal san ở teennie"/><s v="Phí lấy bằng thương hiệu San"/><s v="6 tấm decal sốc phản vệ"/><s v="Phần mềm khai bhxh"/><s v="Cf với kh"/><s v="Xe chuyển đồ, Mua đồ ăn cho nhân viên tăng ca, thùng giấy băng keo, vải đỏ ông địa, kt lắp và tháo máy cvr"/><s v="Cúng chuyển bàn thờ"/><s v="thi công gỡ lắp máy tính, camera san qua teenie"/><s v="khung ảnh kol"/><s v="khay để đồ lt, bịch đen, móc dán, khăn, sào đồ, bỏ rác"/><s v="thuê giàn giáo dán lại biển hiệu san"/><s v="gia hạn pancake"/><s v="Dán decal bản hiệu"/><s v="Phí in decal, dời mordem wf, công chứng"/><s v="SÚc miệng cho khacha"/><s v="Phí in hình"/><s v="Mua đinh"/><s v="kệ giày"/><s v="kéo băng keo"/><s v="chìa khóa"/><s v="tiền công sửa máy bơm"/><s v="ổ khóa"/><s v="Dịch vụ hd điện tử"/><s v="phí ship hồ sơ"/><s v="lắp đèn pccc"/><s v="Phí chụp hình demo"/><s v="bút xóa"/><s v="hotline nt"/><s v="Sửa len, body sony, body nikon"/><s v="Mua khung ảnh và in ảnh"/><s v="cơm khyachs"/><s v="cơm grap khách"/><s v="Grap sim"/><s v="grap,cơm khách"/><s v="thuốc cháo khách"/><s v="xăng xe, khách sạn, phí cao tốc, phí ăn uống đưa đón khách Vân Ánh"/><s v="MKT"/><s v="Internet vp"/><s v="wiffi"/><s v="Internet 5c"/><s v="tiền nhà 5c"/><s v="bh nhân viên"/><s v="quỹ thưởng T11+T12"/><s v="Xương và mang xương t4-t10"/><s v="Implant t11"/><s v="Thc chữa tuỷ, bộ chất gắn VN , thuốc sốt, nước truyền"/><s v="vật liệu tiêu hao Thanh Ngọc T11"/><s v="Két sắt"/><s v="4 bộ đàm"/><s v="bộ đàm"/><s v="kệ inox phòng vô trùng"/><s v="2 quạt hơi nước"/><s v="mua máy bơm"/><s v="tủ chống ẩm đựng máy ảnh"/><s v="Lương cứng t12"/><s v="Lương KPI t12"/><s v="10th"/><s v="5b"/><s v="đồ dụng cụ vs, tinh dầu, xà bông, thuốc xịt, cf, ly, đèn, bịch rác, giấy vs..."/><s v="khăn lau kính"/><s v="thảm chùi chân"/><s v="đèn tinh dầu"/><s v="đền đốt"/><s v="đồ dụng cụ vs, tinh dầu, xà bông, thuốc xịt, cf, ly, đèn, bịch rác, giấy vs... T2/22"/><s v="phí trả góp 43933"/><s v="phí trả góp 28207"/><s v="phí trả góp 34177"/><s v="100b BH"/><s v="18 chỉ vàng tặng NV tết+ thưởng tết"/><s v="200b test"/><s v="thuốc khách"/><s v="200b bh"/><s v="100b test"/><s v="Quà tết đói tác"/><s v="phí trả góp 2527"/><s v="Host mail"/><s v="Tất niên thầy tường"/><s v="bảng số nhà"/><s v="chi rác y tế 1 nam"/><s v="thuế quí 1+môn bài 2022 tk acb"/><s v="tiền ăn, grap, cầu đường chở aq"/><s v="cháo"/><s v="chở sếp"/><s v="tiếp khách"/><s v="61A"/><s v="vp T1.T2/22"/><s v="Điện t12 5c"/><s v="wf vp"/><s v="wf san"/><s v="bh"/><s v="xương và màn"/><s v="hàng implant t12/21"/><s v="bo mta"/><s v="Thanh ngọc t12"/><s v="cúng thần tài"/><s v="chè"/><s v="chè 22 23"/><s v="chè 27.28"/><s v="xà bông+giặt thảm chân"/><s v="lì xì lấy rác"/><s v="1th giấy hộp"/><s v="mua đồ làm vs"/><s v="ổ điện"/><s v="3th nước"/><s v="bịch đen,xịt phòng, vệ sinh, nến đốt, giấy"/><s v="Đồng phục tạp vụ và áo blouse bs"/><s v="Áo team"/><s v="ck hh kh thanh mai (bs Công)"/><s v="Mua pk chụp hình"/><s v="Quà tặng đối tác"/><s v="Dọn dẹp sau thi công"/><s v="in hs san"/><s v="7 máy tăm nước"/><s v="cp in voucher"/><s v="cọc test bình giữ nhiệt San"/><s v="cờ"/><s v="2b nước"/><s v="wf"/><s v="342 đ"/><s v="hotmail san"/><s v="nước vp"/><s v="bàn trà"/><s v="Thi công vp"/><s v="dây cắm loa"/><s v="giặt thảm"/><s v="súng sơn chơi team"/><s v="điện 61A"/><s v="nước pk"/><s v="điện vp 38"/><s v="lương bs"/><s v="% bs"/><s v="mũi đốt nướu"/><s v="xương màn ip"/><s v="5th kin"/><s v="3h thuốc"/><s v="máy nội nha"/><s v="thanh ngọc t1"/><s v="Hàng implant t1/22"/><s v="Mua ghé giám đốc"/><s v="lương  KPI t3"/><s v="1056c suối"/><s v="giăt thảm"/><s v="móc dán tường"/><s v="búa đóng tranh"/><s v="mứt gừng"/><s v="sáp thơm"/><s v="20 tấm che xe máy"/><s v="kim chích"/><s v="bông lau nhà"/><s v="mua dho l4"/><s v="4b vest nam"/><s v="4b vest lễ taan"/><s v="VAT"/><s v="Vhosst"/><s v="46407 trả góp"/><s v="200 đồ bảo hộ"/><s v="sam tặng bs"/><s v="Gia hạn SLL"/><s v="chi tiền hashtag"/><s v="mẫu test bình lần 2"/><s v="hotline san nt"/><s v="bình giữ nhiệt đợt 1"/><s v="phí trả góp 46963"/><s v="hotline S"/><s v="Trang trí cây lì xì"/><s v="bình giữ nhiệt đợt 2"/><s v="Phí trả góp 47656"/><s v="Làm tiktok"/><s v="team buiding nv lâu năm"/><s v="3 con dấu voucher"/><s v="cọc túi giấy"/><s v="Túi giấy"/><s v="in giấy"/><s v="in bao thư san"/><s v="mua tranh"/><s v="usb remove tv"/><s v="thi công vp done"/><s v="in 6 tấm forrmex"/><s v="thẻ 64gb"/><s v="dây phát nhạc"/><s v="nv nữ 8/3"/><s v="son cho khách chụp hình"/><s v="đèn tủ LT"/><s v="mua bánh kem+trái cây 8/3"/><s v="trang trí cây lì xì pk"/><s v="in sổ khám"/><s v="Tang ng nhà nv"/><s v="sữa máy in"/><s v="sửa máy lạnh l7"/><s v="nước họp"/><s v="Mua bong viếng tang"/><s v="Phí lắp máy chụp pano"/><s v="pccc"/><s v="bảng phòng họp"/><s v="chao"/><s v="grap sp"/><s v="2th nhà vp"/><s v="nhà 61A"/><s v="quỹ thưởng t3"/><s v="Tay khoan"/><s v="chất gắn"/><s v="Thanh ngọc t2"/><s v="4 tay khoan"/><s v="1 máy 1 len"/><s v="thưởng"/><s v="lương KPI t4"/><s v="bông trái cây"/><s v="chè T4"/><s v="mua đồ tạp vụ hàng tháng"/><s v="quầy tpv"/><s v="thùng giấy hộp"/><s v="50 cây giấy cuộn"/><s v="10c đèn đốt tinh dầu"/><s v="nc giặt"/><s v="1th suối"/><s v="9c áo+in cho bv+media"/><s v="đồ bh"/><s v="giấy in pano"/><s v="Chụp ảnh bình giữ nhiệt"/><s v="mail san"/><s v="Phí trả góp 46599"/><s v="Mua 1office"/><s v="24 mtn"/><s v="Thuê xe cty 1/2 tháng"/><s v="chi tiền khách gth"/><s v="bàn chải điện"/><s v="in vouvher"/><s v="standeee"/><s v="Phí xét nghiệm máu 2021"/><s v="Thay bảng qc"/><s v="đầu bàn chải 20c"/><s v="tăm nước"/><s v="sữa thang máy"/><s v="mua thước đo bs"/><s v="in 5 BBG"/><s v="giặt đồ bs"/><s v="đk IP tĩnh HĐ sgh846498"/><s v="mua bóng đèn pk"/><s v="Sữa chữa phòng họp"/><s v="lắp van chỉnh hơi sương tay khoan"/><s v="sửa ống nước"/><s v="dây cắm"/><s v="cf+ăn trưa học"/><s v="ăn tối cty"/><s v="phí vận chuyển ghế đào tạo"/><s v="mua nước ngày đòa tạo"/><s v="thuê nàm chiếu máy chiếu"/><s v="mua bánh+ tráng miệng đào tạo"/><s v="dụng cụ đào tạo"/><s v="bia dào tạo"/><s v="Khoá đào tạo a Tường"/><s v="sửa máy lạnh L5"/><s v="mua bìa lỗ"/><s v="remove cửa cuốn"/><s v="cắt kiếng sửa máy lạnh"/><s v="hotline nt San"/><s v="Tiếp khacha"/><s v="quạt gió"/><s v="bàn để máy tinh dầu"/><s v="nc hoa xe cty"/><s v="cắt kiếng"/><s v="giặt áo bs T4"/><s v="mút bọc hàm mâu"/><s v="grao"/><s v="cơm"/><s v="phí xe cty"/><s v="cp ship hàng"/><s v="vận chuyển bàn vp qua L7"/><s v="Bh t3"/><s v="wf pk"/><s v="bh t4"/><s v="chi y tế T3"/><s v="chi y tế T4"/><s v="nước 61A"/><s v="bằng bs Huân T3+T4"/><s v="vật liệu cao su"/><s v="Vật liệu lamf răng tạm"/><s v="Công nợ TN t3"/><s v="công nợ Implant T2+T3"/><s v="Ghế đào tạo"/><s v="lương KPI t5"/><s v="cp cúng"/><s v="chi cúng thầy bàn thờ"/><s v="nước suối"/><s v="mua viên thả bồn cầu"/><s v="2 thùng giấy hộp"/><s v="mua đồ sửa toilet"/><s v="5 bình nước"/><s v="mua đồ tạp vụ San"/><s v="Nước thùng"/><s v="giấy hộp, giấy cuộn,giấy vs"/><s v="mua sữa khách"/><s v="đồng phục p,chuyen môn"/><s v="dép đồng phục"/><s v="đồng phục san"/><s v="chi tiền khám c Vân Ánh"/><s v="chi hoa hồng gth của KH 46871"/><s v="20TN"/><s v="chi hoa hồng gth của KH 51817"/><s v="chi hoa hồng gth của KH 32455"/><s v="chi hoa hồng gth của KH 51668"/><s v="chi hoa hồng gth của KH 51819"/><s v="CRM TT L1"/><s v="son cho khách sd"/><s v="son cho khách"/><s v="tiền đào tạo còn nợ lại T4"/><s v="vé xem phim cho nv"/><s v="ăn trưa nv"/><s v="in hồ sơ bệnh án San"/><s v="ăn trưa khách"/><s v="hoa tang đối tác"/><s v="sữa nvs nk"/><s v="card visit"/><s v="diệt mối"/><s v="bóng đèn nvs"/><s v="Bảo trị thiết bị"/><s v="Mua bánh nv"/><s v="công chở lắp bình nóng lạnh+mua dậy nẹp"/><s v="Đi ăn nv"/><s v="Dán kính chống nắng"/><s v="thùng rác"/><s v="gương khách"/><s v="mời thầy cơm trưa"/><s v="thảm xe hơi"/><s v="kệ treo nvs"/><s v="hộp đựng dây điện"/><s v="khăn lau đèn dùng 1L"/><s v="vách chia ngăn tủ"/><s v="dép mẫu pk"/><s v="cọc in 10000 bao thư San"/><s v="nạp dt hỏi dò giá"/><s v="thưởng nóng nv"/><s v="sữa bàn thờ"/><s v="viên thả bồn cầu"/><s v="xăng xe cầu đường"/><s v="Grab"/><s v="bãi xe tháng"/><s v="tiền xăng"/><s v="phí ship áo"/><s v="bằng bs Huân"/><s v="bảo hiểm T5"/><s v="vật liệu"/><s v="Implant a Mẫn"/><s v="vật liệu san"/><s v="mua chốt sợi"/><s v="công nợ Thanh Ngọc t4"/><s v="Chất lấy dấu"/><s v="công nợ implant T4"/><s v="2b đàm"/><s v="tủ 5 kệ"/><s v="mua sim 0978282828 (380tr) TT L1"/><s v="mua đồ cúng bàn thờ"/><s v="Cúng bàn thờ pk"/><s v="chè 1 th"/><s v="nước ngọt trưng bàn thờ ông địa"/><s v="chi cúng"/><s v="hoa trái cây vp"/><s v="nước suối nhí"/><s v="1 thùng sữa"/><s v="đồ tạp vụ San"/><s v="2th giấy hộp+30 cuộn vs lớn nhỏ"/><s v="nước rửa tay, xịt khuẩn"/><s v="dép LT"/><s v="dép tv nam"/><s v="62 bàn chải điện"/><s v="phí gth 52191 (Minh)"/><s v="phí gth 52190 (THU)"/><s v="hotline nt của San"/><s v="phí trả góp 51452 (bs Tú)"/><s v="phí hoa hồng 52859"/><s v="phí hoa hồng 40825 (Công)"/><s v="chi hh 52870 (Tú)"/><s v="máy tăm nước 21c"/><s v="thưởng nóng nhân viên"/><s v="CRM TT L2"/><s v="thay pin lap pt"/><s v="Tiếp khách ăn trưa"/><s v="sửa toilet"/><s v="vệ sinh ghế pk"/><s v="xe đẩy máy cận chóp"/><s v="sửa điện"/><s v="thiết kế vp mới"/><s v="Tiền sim 3G"/><s v="Bình giữ nhiệt"/><s v="thuế thẻ cá nhân acb"/><s v="10000 bao thư San"/><s v="mua vợt muỗi"/><s v="đồ bọc máy hút mini"/><s v="tủ đồ bs"/><s v="sửa đèn toilet"/><s v="ăn tối BOD"/><s v="sửa bồn labo"/><s v="nâng câp wf L2"/><s v="đầy tháng con NV"/><s v="Set up vp"/><s v="mua đồ cúng cho VP + chi phí ăn uống vp"/><s v="gia hạn tên miền"/><s v="giấy in phim pano"/><s v="xe đẩy máy imp"/><s v="Sửa cửa cuốn"/><s v="tiền bãi xe"/><s v="cp giao mẫu, giao tài liệu..."/><s v="nước khách"/><s v="phí ship vật liệu"/><s v="phí grap tài liệu"/><s v="Thuê xe cty"/><s v="wf telesale"/><s v="điện 61A t5"/><s v="BHXH T6"/><s v="quỹ thưởng tháng"/><s v="vật tư"/><s v="thuốc chữa tủy"/><s v="30% hd mới với hãng dentium"/><s v="lấy metrogyl"/><s v="Thanh Ngọc T5"/><s v="vật tư san"/><s v="công nợ imp Việt Đăng hd cũ Tháng 5"/><s v="Thanh Ngọc T6"/><s v="Mua cóc thần tài"/><s v="MUa tấm liễn"/><s v="Cọc 2th vp Trần Khánh Dư"/><s v="Thiềm thừ"/><s v="mua bàn ăn inox"/><s v="lab 3S"/><s v="lab sứ+implant"/><s v="lương KPI t6"/><s v="lương cứng t7"/><s v="lương KPI t7"/><s v="thun côt tóc cho khách + ổ điện"/><s v="xịt côn trùng"/><s v="giấy hộp+giấy cuộn"/><s v="đồ tạp vụ"/><s v="xà bông rửa tay"/><s v="phí ship áo thun in+in áo media"/><s v="mua dép dphuc pt Tiên+thùy anh"/><s v="chứng chỉ pccc 10ng"/><s v="CRM TT L3"/><s v="Chi pccc"/><s v="Phí trả góp Nguyễn Thị Hoa Mai - 53165 (bs Minh)"/><s v="21 máy TN"/><s v="Hh khacha - bs Minh - Bảo 53078"/><s v="thưởng nóng trưởng phòng MKT"/><s v="phí cà thẻ T7"/><s v="gắn kính L5"/><s v="giặt đồ cho khách"/><s v="nạp sim 4G"/><s v="mua tủ đựng tài liệu"/><s v="Chi kiểm tra y tế"/><s v="trà sữa nv"/><s v="in bệnh án"/><s v="mua pin"/><s v="giấy A4"/><s v="thưởng dt NV (Lâm)"/><s v="khóa đào tại PLC"/><s v="thuê ghế học"/><s v="ăn trưa tập huấn"/><s v="thuêế San quý 2/2022"/><s v="thay đầu báo khói"/><s v="tiền rác"/><s v="in sổ khám bệnh"/><s v="thay mực máy in"/><s v="hotline san"/><s v="thay mực in pk"/><s v="phí dán decal"/><s v="mua dù"/><s v="mua 5 bút lông bảng trắng"/><s v="Ck ủng hộ xây cầu"/><s v="chăn cho khách"/><s v="grab xn máu"/><s v="phí gửi hd PLC"/><s v="grab quà tặng"/><s v="Thuê xe cty tới 15/08 (1,5th)"/><s v="BHXH T7"/><s v="thuê vp T7"/><s v="Abument traument"/><s v="bổ sung dụng cụ vật liệu còn thiếu"/><s v="hàng lẻ inplant Den hãng"/><s v="hd T7-22/1 Den hãng"/><s v="Thanh ngọc T7"/><s v="Hotline 8+ (2c)"/><s v="0978 282828 - L3 (380tr)"/><s v="cúng vp"/><s v="Cúng heo quay"/><s v="đồ cúng"/><s v="gửi thầy cúng"/><s v="chè T8"/><s v="nc bình"/><s v="20th nước"/><s v="mua đồ tạp vụ"/><s v="3c nc rửa tay"/><s v="mua sữa"/><s v="giấy cuộn"/><s v="mức gừng"/><s v="nước phòng họp"/><s v="giầy pt nam"/><s v="mua dphuc tạm pt nam"/><s v="phí trả góp 53018 BS TÚ"/><s v="CRM TT L4"/><s v="Phí trả góp 33299 BS CÔNG"/><s v="Hh khách 53280 BS TÚ"/><s v="Nạp dt nt"/><s v="65 BCĐ + 21 MTN"/><s v="phí trả góp 53292 BS THU"/><s v="phí trả góp 53381 BS MINH"/><s v="sửa van nước"/><s v="khoá học telesale"/><s v="mua bộ đàm"/><s v="mua đất trồng cây"/><s v="Tiếp khách a Khôi+CA"/><s v="đất thuốc trồng cây"/><s v="gia hạn mail hàng tháng"/><s v="liên hoan"/><s v="giặt chăn khách"/><s v="mực máy in"/><s v="túi đựng mẫu"/><s v="sửa máy hút"/><s v="chi phí in bảng bảo giá"/><s v="keo dính chuột"/><s v="in bảng giá"/><s v="mua khóa toilet"/><s v="100c thẻ bảo hành"/><s v="ép nhựa bảng phom răng"/><s v="in lời dặn dò"/><s v="chi phí gây mê khách 12 trụ ip"/><s v="Mua bánh tặng đối tác"/><s v="chi nhậu quận Phú Nhuận"/><s v="mua pin đi quay"/><s v="vé máy bay công tác SG-HN"/><s v="đạo cụ cho mkt"/><s v="sửa van vòi hút"/><s v="A Hiền ứng ctac"/><s v="giặt khăn khách"/><s v="tiền sửa đồng phục"/><s v="chi công an phường"/><s v="móc áo"/><s v="phí cà thẻ T8"/><s v="phí đi đường xe cty (VNTC)"/><s v="mua đồ ăn khách"/><s v="phí ship giày"/><s v="nạp VETC xe cty"/><s v="xe cty tới 31/8"/><s v="tiền bãi xe hàng tháng"/><s v="BHXH T8"/><s v="thuê vp T8"/><s v="Công nợ implant Dentium hãng T8"/><s v="Công nợ implant Strauman T8"/><s v="TAC ip bs Toàn"/><s v="HĐ implant SIC"/><s v="Công nợ Việt Đăng T6/22"/><s v="0978 282828 - L4 (360tr)"/><s v="Mua đèn phòng stu"/><s v="Lương cứng t8"/><s v="lương kpi tháng 8"/><s v="lương cứng t9"/><s v="lương KPI t9"/><s v="heo qua cúng pk+vp"/><s v="gà cúng"/><s v="đồ cúng m16"/><s v="hoa trái cây cúng vp"/><s v="Heo quay cúng"/><s v="chè t9"/><s v="giấy hộp"/><s v="sữa+nhang"/><s v="nc suối"/><s v="3 áo bv Chung"/><s v="dphuc tạm pt"/><s v="bảng tên tạm"/><s v="Đồng phục pt"/><s v="áo team buiding"/><s v="dép pk"/><s v="phí trả góp 53377 (BS TÚ)"/><s v="CRM TT L5"/><s v="phí trả góp 53516 (BS THU)"/><s v="30TN"/><s v="Hh khách 53227 (BS CÔNG)"/><s v="53570 khách trả góp (BS CÔNG)"/><s v="53506 hoa hồng khách"/><s v="Chi nhậu PN"/><s v="hỗ trợ tiền ks cho khách thy thảo (bs công)"/><s v="phí cà thẻ T9"/><s v="Tiền rửa xe cty 3 tháng"/><s v="thay camera bị hư"/><s v="teambuilding"/><s v="500 túi giấy"/><s v="thuốc tẩy sàn pk"/><s v="tủ giày vp"/><s v="đưa khách vào viện"/><s v="bánh họp"/><s v="gương phòng điều trị"/><s v="sửa bình nóng lạnh"/><s v="5 gương phòng điều trị"/><s v="nước + quay phim trên taxi kol thủy"/><s v="khăn khách"/><s v="mua tấm mika trong"/><s v="mua ron cách âm"/><s v="mua cồn"/><s v="ăn tối lớp quản lý"/><s v="cơm học lớp quản lý"/><s v="in bảng tên lab"/><s v="in tài liệu cho teles"/><s v="tủ giày"/><s v="sửa đèn L1"/><s v="thay đèn"/><s v="sim 3g media"/><s v="công thay đèn"/><s v="mua đồ xe cty"/><s v="Phí chụp hình teambuilding"/><s v="Phí đưa đón thầy Tường teambuilding"/><s v="2 bộ đàm"/><s v="pin máy chụp cận chóp"/><s v="mua bao thư"/><s v="giặt mền khách"/><s v="thay ốc bánh xe+vé vào sbay đón khách"/><s v="phí vận chuyển chất thải rắn 6th"/><s v="thanh toán khóa học đào tạo quản lý+sale+bác sĩ LẦN 1"/><s v="cơm trưa"/><s v="Nạp thẻ VAC xe cty"/><s v="xe cty T9"/><s v="bãi xe t9"/><s v="BHXH T9"/><s v="thuê vp T9"/><s v="chi phường"/><s v="VĐimplant T7 (hd dentium cũ+hd sic+hd xương màn+vật liệu)"/><s v="Thanh Ngọc T8"/><s v="hd ip hãng den kì thanh toán 3/8kỳ"/><s v="0978 282828 - L5 (360tr)"/><s v="lương cứng T10"/><s v="Lương KPI t10"/><s v="giấy hôpk"/><s v="nc rửa tay"/><s v="áo quản lý"/><s v="đồng phục chị Phượng +Bích"/><s v="mua giày dphuc Thư+Yên"/><s v="in bảng tên"/><s v="CRM TT L6"/><s v="Phí trả góp 53329"/><s v="mua tài liệu"/><s v="khóa học quản lý+sale+bs thầy Tường"/><s v="Phí hh 53654"/><s v="phí hh 53687"/><s v="VoiceOff"/><s v="phí gth 53545"/><s v="30 MTN +1BCD em bé"/><s v="tien thue gtgt tang, tien thu tncn"/><s v="Hh khacha bea nga"/><s v="Ổ cứng media"/><s v="Tiền viện phí a hoài lần 2"/><s v="Thay rèm pk"/><s v="sửa máy lạnh phòng teles"/><s v="rổ đựng dụng cụ pk"/><s v="khăn ướt lau bàn thờ"/><s v="mua băng keo"/><s v="khăn lau đèn phòng điều trị"/><s v="mua hub nối máy tính"/><s v="in 1000 hs bệnh án"/><s v="cf đãi khách"/><s v="mua cơm lóp thầy Tường"/><s v="giặt thảm + khăn"/><s v="chi nhậu thầy Tường"/><s v="Thiết kế sảnh lầu 2"/><s v="Thay bóng đèn"/><s v="Sữa ipad"/><s v="khăn lau đèn ghé nha"/><s v="kim lấy máu"/><s v="Sửa điện + lắp thêm cam"/><s v="đồ cho media"/><s v="mua đèn tủ hồ sơ"/><s v="Chi tiếp khách nhậu"/><s v="Nạp 0978"/><s v="thưởng nóng nv làm tốt"/><s v="tiền khách tiền mê bv"/><s v="Lắp định vị + mua vatc"/><s v="20/10 tặng sếp"/><s v="sửa ghé nha"/><s v="trà sữa nv 20/10"/><s v="vòi xịt nvs"/><s v="thuốc giảm đau"/><s v="nạp sim live"/><s v="giặt đồ"/><s v="xn máu"/><s v="báo cũ để đổ mẫu"/><s v="thưởng pt"/><s v="bịch rác"/><s v="giặt khăn"/><s v="sửa máy lạnh L2"/><s v="thuế thẻ acb cty 6th cuối năm"/><s v="Hoa khai trương đối tác"/><s v="Gia hạn vhosst"/><s v="từ thiện dak lak"/><s v="phí cà thẻ T10"/><s v="grab hd nhà"/><s v="xăng xe mượn AH"/><s v="công tài xế 1n"/><s v="xăng xe (2 xe)"/><s v="xăng 2 xe"/><s v="tiền dt 2 tài xế"/><s v="xe cty T10"/><s v="Thuê vp t10"/><s v="bãi xe mới"/><s v="1/2 xe mới t10"/><s v="quỹ thưởng T10"/><s v="chất gắn +tê"/><s v="keềm nhổ răng 3c"/><s v="Thanh Ngọc T9"/><s v="Công nợ implant Việt Đăng T9 (hd xương màn, SIC+den cũ)"/><s v="Công nợ implant Việt Đăng T8 (hd xương màn, SIC+den cũ)"/><s v="công nợ implant hãng Den T10"/><s v="0978 282828 - L6(360tr)"/><s v="2 dt cho 2 tài xế"/><s v="Trích thưởng cuối năm"/><s v="cúng m14"/><s v="chè t11"/><s v="50 lọ thả bồn cầu"/><s v="chổi"/><s v="1 thùng nc"/><s v="gìay pt Nhi+Bình"/><s v="đồng phục tx Đức, Hương+Lâm"/><s v="in logo lên dphuc+phí ship"/><s v="giầy dphuc hồng ngọc"/><s v="4 dphuc pt"/><s v="CRM TT L7"/><s v="Làm clip"/><s v="25MTN + 65 BCĐ + 12 đầu bàn chải"/><s v="Sâm tặng khách"/><s v="phí trả góp 54026"/><s v="Phí gth 54002"/><s v="Tiền dựng video feedback"/><s v="Hh gth 53654"/><s v="Hh gth 54082"/><s v="Hh gth 54148"/><s v="Hh gth 54052"/><s v="Phí trả góp 53922"/><s v="dán decal xe cty"/><s v="Thu phí tự động xe cty"/><s v="sữa máy chụp hình"/><s v="Mua vịt đãi nv"/><s v="gương soi khách"/><s v="Kịch bản"/><s v="ăn trưa manager"/><s v="Chi phí quay viral clip tết"/><s v="3 bộ đàm + 5 bộ tai nghe"/><s v="khăn đắp cho khách"/><s v="vệ sinh lầu 4,5,6"/><s v="mua thơm đốt"/><s v="chi chống thấm 50%"/><s v="Bảo mật tên miền crm"/><s v="2 sim 4G cho 2 tx"/><s v="mực máy in vp"/><s v="hasgtag chụp hình"/><s v="đồ bảo hộ+quần áo pccc"/><s v="bộ tiêu lệnh pccc"/><s v="in lời dặn dò+phí ship"/><s v="viết có đế"/><s v="2 chân mika"/><s v="in file răng"/><s v="mua viết xóa"/><s v="mở pass cpu mát tính"/><s v="khung tranh"/><s v="mua kệ lắp màn hình phòng implant"/><s v="công lắp"/><s v="tiền xe hỗ trợ quay clip"/><s v="máy mài thạch cao"/><s v="Đồ ăn cho ekip quay"/><s v="ks cho khách"/><s v="thưởng nv"/><s v="Áo tặng thầy tường"/><s v="thưởng nóng teles"/><s v="chống thấm"/><s v="Đọc voice hở kẽ"/><s v="Quay video đợt 2"/><s v="gửi xe mượn để mang xe cty đi bảo dưỡng"/><s v="dán decanl L3,4"/><s v="đệm chân ghế sopha"/><s v="ổ điện LT"/><s v="in+ép nhựa tiêu chuẩn nụ cười đẹp"/><s v="mực máy XQ"/><s v="dây HDMI3 phòng implant"/><s v="in kichj bản"/><s v="cài win máy media"/><s v="kệ mika"/><s v="mua bao lì xì"/><s v="giặt thảm+khăn"/><s v="chai xịt muỗi"/><s v="Nhậu tiếp bs"/><s v="Nhậu tiếp y tế"/><s v="Nhậu phường tân định"/><s v="mũi mài zico"/><s v="làm khoá kho"/><s v="khăn lau ghê"/><s v="Cọc 5000 bao lì xì"/><s v="dây loa sảnh LT"/><s v="dđãi nv vp đồ ăn"/><s v="2 củ sạc 2 cổng+sạc đa năng 3 đầu"/><s v="in 4 tiêu chuẩn nụ cười duyên"/><s v="2 dù bv"/><s v="2c cảnh báo cho bv dắt khách qua đường"/><s v="bãi xe 2xe"/><s v="xăng xe Sơn"/><s v="xăng xe a Đức"/><s v="xăng xe a Sơn"/><s v="Phí xe tự động"/><s v="grab giấy tờ"/><s v="xăng xe Đức"/><s v="cơm đãi khách"/><s v="grab hs"/><s v="Thuê 2 xe cty"/><s v="Bs Huân"/><s v="Vp t11"/><s v="thưỡng gián tiếp t11"/><s v="mua trâm đtt"/><s v="chống ê mài cùi+MTA"/><s v="Mua tê Pháp t10,11"/><s v="bảng so màu+găng tay"/><s v="Thanh ngọc t10"/><s v="xương implant ca cô Thái"/><s v="0978 282828 - L7(360tr) done"/><s v="mua tay khoan 45 độ"/><s v="2 máy tính telesale"/><s v="Mây tính phòng implant"/><s v="Mua ipad"/><s v="Trích quỹ thưởng cuối năm"/><s v="giấ hộp"/><s v="nc thùng"/><s v="nc vp"/><s v="sáp thơm nvs"/><s v="dẻ rửa chén"/><s v="sữa thùng"/><s v="3 lốc ly nhựa"/><s v="dphcu"/><s v="Đồ phòng phẫu thuật"/><s v="đồng phục LT"/><s v="giày đồng phục"/><s v="25 TN"/><s v="tặng tết cho các sếp"/><s v="Sim 4G ipad"/><s v="miếng dán ipad"/><s v="crm T12,1,2/2023"/><s v="Mua quà tặng khách (a Hoài)"/><s v="Tiếp khacha vip (a Hoài)"/><s v="dán decanl L3,4,6"/><s v="nạp dt tx Đức"/><s v="pancake 1 năm"/><s v="trang trí noel"/><s v="tiền kệ cho media"/><s v="Gia hạn hosting web"/><s v="thưởng nóng bv"/><s v="mua sổ"/><s v="hộp nhựa đựng vật liệu"/><s v="máy cắt cone"/><s v="thôi nôi con lệ"/><s v="cúp vinh danh cuối năm"/><s v="mời nước vp"/><s v="kệ tủ phòng implant"/><s v="ốp lưng dt cty"/><s v="card visit cty"/><s v="in pass wf+stk cho pk"/><s v="mua bàn phím quầy LT"/><s v="viết xóa"/><s v="ốp lương ipad"/><s v="Xây sữa vp mới phan đình phùng"/><s v="Tiếp khach (nhậu với các bp cty)"/><s v="hột quẹt"/><s v="sữa bồn cầu"/><s v="chuyển wf vp"/><s v="trà sữa cho nv"/><s v="thay pin dt hotline"/><s v="khung bằng khen"/><s v="in bằng khen cá nhân xuất sắc"/><s v="mua bút"/><s v="thay pin dt telesale"/><s v="cơm nướccho nv dọn vp"/><s v="chuyển đồ k sd về kho"/><s v="chuyển máy lạnh về vp mới"/><s v="đồng hồ điện"/><s v="nấp tròn gắn bàn lv"/><s v="bao chân ghế"/><s v="đọc voice off video party cuối năm"/><s v="Phí xét nghiệm máu 2022"/><s v="Thưởng nóng mkt"/><s v="đô ăn +nước nv vp"/><s v="chở sếp đi ctac vt"/><s v="Thay kính vp mới"/><s v="mua máy lạnh vp"/><s v="sữa máy hút"/><s v="sơn phòng phong thủy"/><s v="băng keo+giặt chăn thảm"/><s v="VETC"/><s v="xăng xư a Đưcs"/><s v="xawg xe"/><s v="xăng xe sonq"/><s v="grab mẫu lì xì"/><s v="nc uống"/><s v="đồ uống khách"/><s v="xăng xe anh Đức"/><s v="sữa xe"/><s v="phí chở a hoc"/><s v="Bằng ba Huân"/><s v="Vp t12"/><s v="vật liệu implant"/><s v="mũi khoan"/><s v="cao su lỏng +MTA"/><s v="đồ phẫu thuật"/><s v="Hd implant strauman"/><s v="mua thuốc"/><s v="vật tư nạy nhổ răng"/><s v="xương ghép implant"/><s v="Thanh Ngọc T11"/><s v="vít vặn"/><s v="xương ca Lan Đa"/><s v="hợp đồng xương, trụ SIC, trụ Dentium của Việt Đăng T10+11"/><s v="Tt ip theo hd hãng dentium t11+12"/><s v="Strauman T11 (3 implant )"/><s v="Strauman T12 (8 implant )"/><s v="Strauman phụ kiện phát sinh ngoài hd t9+10"/><s v="8 tay khoan"/><s v="mua dt cho media"/><s v="CRM lần 8"/><s v="Cọc 2th vp mới phan đình phùng"/><s v="lương cứng tháng 1"/><s v="lương KPI tháng 1"/><s v="lương cứng tháng 2"/><s v="lương KPI tháng 2"/><s v="lương cứng tháng 3"/><s v="lương KPI tháng 3"/><s v="lương cứng tháng 4"/><s v="lương cứng tháng 5"/><s v="lương cứng tháng 6"/><s v="lương cứng tháng 7"/><s v="lương KPI tháng 7"/><s v="lương cứng tháng 8"/><s v="lương cứng tháng 9"/><s v="lương KPI tháng 9"/><s v="lương cứng tháng 10"/><s v="lương KPI tháng 10"/><s v="lương cứng tháng 11"/><s v="lương KPI tháng 11"/><s v="lương cứng tháng 12"/><s v="lương KPI tháng 12"/><s v="chai xịt"/><s v="nươc pk"/><s v="Giấy vệ sinh"/><s v="dphuc tạp vụ mới"/><s v="thêu logo lên dphuc"/><s v="cọc 6b dphuc cho pt mới"/><s v="TN"/><s v="Thuế thẻ cty"/><s v="Thuế môn bài"/><s v="hh gth 54483"/><s v="bàn chải điẹn"/><s v="Hh 54521"/><s v="Lộc cúng"/><s v="Từ thiện datek"/><s v="Đồ rừng tặng y tế quận PN"/><s v="VETC xe Sơn"/><s v="Vìeo san"/><s v="Thi công camera, mạng, điện vp"/><s v="mua túi đựng mẫu"/><s v="rèm phòng phong thủy"/><s v="dọn dẹp vp"/><s v="trang trí tết phòng studio"/><s v="dán decanl vp"/><s v="mua viết bi"/><s v="bìa sơ mi"/><s v="500 thư cảm ơn"/><s v="ăn trưa đối tác"/><s v="đưa sếp đi ctac"/><s v="giặt đồ phẫu thuật"/><s v="nạp dt tài xê"/><s v="sửa máy bơm nước"/><s v="vệ sinh máy lạnh+quat thông gió"/><s v="CA PN"/><s v="làm biển phòng phong thuỷ"/><s v="làm chìa khoá vp"/><s v="5 bịch bìa lá lỗ"/><s v="sáp thơm toilet"/><s v="bông cúc lớn trưng tết"/><s v="khăn lau bàn thờ"/><s v="trải lại thảm đỏ pk"/><s v="mời cơm nv vp, nước cơm khách"/><s v="Hoa viếng"/><s v="múa lân"/><s v="Lì xì đầu năm"/><s v="gia hạn domain xem camera 1 năm"/><s v="Phí VETC"/><s v="bãi 2 xe"/><s v="nc khách"/><s v="đồ ăn"/><s v="Vp t1"/><s v="Thanh Ngọc T12/22"/><s v="Cao su lỏng"/><s v="Trích quỹ cuối năm"/><s v="cúng m10"/><s v="trái cây cúng m16"/><s v="chè t1/23"/><s v="mua nhang đèn cúng m10"/><s v="xối chè cúng m10"/><s v="gà vịt cúng m10"/><s v="hoa cúng 10"/><s v="mâm ngũ quả m10"/><s v="cháo đường m10"/><s v="sữa khách"/><s v="Thanh toán tiền nước suối 19l Lavie văn phòng tháng 2/2022"/><s v="đòng phục pt"/><s v="Chi hh 54593"/><s v="Chi hh 54113"/><s v="hỗ trợ khách Hướng"/><s v="Hh 54633"/><s v="Hh 54343"/><s v="31 BCĐ + 30 TN"/><s v="hh 54423"/><s v="Hh 54854"/><s v="Tài trợ giải tennis cần thơ"/><s v="Voice off video 8/3"/><s v="CRM L9"/><s v="phí cà thẻ T2/23"/><s v="kim bướm"/><s v="nc đội múa lân"/><s v="4g media"/><s v="ghé phòng phong thủy"/><s v="sửa tủ cực tím"/><s v="Thuế thuê nhà 2022"/><s v="sửa ghế nha"/><s v="mực máy in L7"/><s v="giặt đồ pth"/><s v="đèn sáng qua đường cho khách"/><s v="áo chì phòng xq"/><s v="nạp dt tx sơn"/><s v="hoỗ trợ nv khó khăn"/><s v="bảo dưỡng thang máy"/><s v="Thưởng nóng telesale"/><s v="bình xịt nước"/><s v="Làm 24 video"/><s v="mời trà sữa pk"/><s v="thưởng nhi teles"/><s v="Thu phí tự động"/><s v="Sếp ctac"/><s v="lắp bảng phòng họp"/><s v="phí cài win, vs lap cho phòng PT"/><s v="thay hộp máy in phòng PT"/><s v="cơm mời nv"/><s v="khay trà"/><s v="phí vận chuyern dồ"/><s v="cắt. gắn màn (vận dụng từ nàm cũ)"/><s v="cây chà toilet"/><s v="sửa cửa toilet L6"/><s v="tráp thạch cao phòng AQ"/><s v="sửa bàn làm viêhc"/><s v="lắp đèn"/><s v="cf+ly giấy"/><s v="tủ giày dép"/><s v="in ấn phẩm"/><s v="đèn bảng hiệu"/><s v="sửa máy hút L5"/><s v="mua bì thư"/><s v="nc lau kính ô tô"/><s v="ts mời pk"/><s v="phí quay video 8/3"/><s v="dt tx"/><s v="Cọc tiệc đãi cty"/><s v="in Thư cảm ơn + name card"/><s v="mua dây cáp loa nối với máy tính"/><s v="mua 3 sổ A4"/><s v="sửa máy lạnh phòng A Quang"/><s v="mua bao lưng Ipad"/><s v="mua USB 64G"/><s v="mua 20 bộ kem đánh răng cùng bàn chải để Team Mar quay 8/3 (35k/ bộ gồm 1 kem đánh răng + 1 bàn chải)"/><s v="Thanh toán tiền cho Team Media đi quay CT 8/3 (tiền xăng xe, hỗ trợ quay tối, ăn khuya, làm quen nhân vật quay hình)"/><s v="in logo, bao kiếng, nơ gói 20 phần quà tặng 8/3"/><s v="Thanh toán tiền in + ép nhựa Bảng giá"/><s v="in ấn hồ sơ bệnh án"/><s v="in ấn 200 bộ Cam kết"/><s v="mua silicon và súng silicon"/><s v="in hagtag cho Team Media"/><s v="mua bình trà"/><s v="nón tai bèo cho bảo vệ"/><s v="tiền thuê logo trên nón cho bảo vệ"/><s v="mua đồ bo góc bàn"/><s v="mua lọ đựng tinh dầu xe hơi"/><s v="nạp mực máy in văn phòng"/><s v="café G7 cho VP để pha café mời KH"/><s v="tiền cơm đãi khách"/><s v="Hỗ trợ nhân sự nằm viện"/><s v="đồ ăn sáng khách"/><s v="grab đồ"/><s v="bánh khách"/><s v="chè mời khách"/><s v="xăng sơn"/><s v="đò uống khách"/><s v="ship hd nhà"/><s v="ship hs"/><s v="Vp t2+chỗ để kho"/><s v="Giữ xe vp"/><s v="xương zimmer"/><s v="cylinder"/><s v="Den hãng t1+2/23"/><s v="Strauman t1/23"/><s v="đồ banh miệng"/><s v="Thanh ngọc t1/23"/><s v="mua tak implant bên strauman"/><s v="đầu cvr, tay nội nha"/><s v="tivi L4"/><s v="máy xq"/><s v="chè t2"/><s v="trái cây cúng m2"/><s v="trái cây ông địac"/><s v="mua đồ cúng động thổ sửa lầu 2"/><s v="chè t3"/><s v="5b nc suối"/><s v="20 nc suối thùng"/><s v="giáy hộp + giáy vs"/><s v="nước Lavie bình 19l cho văn phòng"/><s v="cọc đphuc lt mới"/><s v="đồng phục bs Dũng+Phong"/><s v="dphuc LT Lan"/><s v="mua đồng phục áo thun cho media (100k/ áo 8 cái) 3 bạn mới + content mỗi bạn 2 cái - Tổng cộng 8 cái"/><s v="in 8 áo media 50k/ áo (1 áo in 2 vị trí tay áo và ngực áo mỗi vị trí 25k)"/><s v="in bảng tên công ty 6 cái 45k/ cái (Như, Chị Phượng, TP KD Trân, Phụ tá Tiên, phụ tá Diễm, Media Đạt)"/><s v="mua giày lễ tân Teennie mới - Lan"/><s v="mua Giày cho media mới Hào 1"/><s v="hh 54929"/><s v="CRM L10"/><s v="31 BCĐ+30 TN"/><s v="Hh 54984"/><s v="Hh khách 55042"/><s v="Hh khách 54974"/><s v="Hh khách 55047"/><s v="Hh 54011"/><s v="Sâm gg"/><s v="Hh khách Bích Châu"/><s v="TN tặng khách L2"/><s v="sửa bóng đèn thang máy"/><s v="Đãi nv"/><s v="dép khách"/><s v="dây cáp loa"/><s v="Làm 12 video"/><s v="In túi giấy"/><s v="dong thue mon bai chi nhanh va dong thue tndn nam 2022"/><s v="Thưởng nóng nv (Tố)"/><s v="giặt đồ phẫu thuật t1+2"/><s v="Phí giới thiệu nhân sự"/><s v="Mua page chạy lấy phễu"/><s v="2 bộ đàm + 10 dây tai nghe"/><s v="Tiệc cty"/><s v="đầu cvr"/><s v="trà sữa đãi nv"/><s v="đãi nước vp"/><s v="in quy trình media"/><s v="mua phông media"/><s v="Mua đồ rừng tặng bên phường"/><s v="Thay kính cường lực l5,6 + thay đèn l1"/><s v="sửa ghé nha L5"/><s v="Voice off implant"/><s v="mua banh miệng"/><s v="dây loa L1"/><s v="vải che bàn thờ"/><s v="sửa máy in+mực máy in L1"/><s v="mua thuốc khách"/><s v="bàn chải khách"/><s v="sửa dt"/><s v="tinh dầu xe hơi"/><s v="kim bướm lấy máu"/><s v="đổ rác L2"/><s v="lắp máy lạnh vp"/><s v="sửa máy lạnh L5,6"/><s v="cơm nước đãi khách"/><s v="mua bảng mika để quày sữa phòng khám (cái cũ KH làm rớt bể)"/><s v="vệ sinh máy lạnh văn phòng (không lạnh, bụi)"/><s v="mua ghế nhựa để ngồi họp"/><s v="cọc in bao thư nhỏ cho San và Teennie"/><s v="In decal dán bảng tên phòng Implant"/><s v="mua tinh dầu để test mùi ở sảnh"/><s v="mua sim cho Hiến chạy hotline page mới"/><s v="pin cửa cuốn"/><s v="in bảng giá Teennie"/><s v="Bảng chỉ dẫn ý thức sử dụng nhà vệ sinh cho 6 nhà vệ sinh phòng khám 25k/cái"/><s v="đồ đào tạo nv"/><s v="ống nc+thau chà dép"/><s v="khăn ướt"/><s v="sửa bộ đàm"/><s v="đổ rác xây dựng"/><s v="giặt đồ phẫu thuật t3"/><s v="phí cà thẻ T3/23"/><s v="rgrab"/><s v="xăng xe chú Đức"/><s v="phí ship hs tài liệu đò cho cty"/><s v="Vp t3+chỗ để kho"/><s v="phường t 1"/><s v="phường t 2"/><s v="phường t3"/><s v="6tr tiền nhà t4+500k tiền nhà 27-31/3"/><s v="2Multi+2 imp chân bướm ca cô Hiền kol và diana"/><s v="Phí xn máu"/><s v="bộ chữa tủy MTA"/><s v="đầu vặn ip"/><s v="Phuj kiện implant dentium hãng"/><s v="Thanh Ngọc t2/23"/><s v="mũi cắt xương tay nhanh+tay chậm"/><s v="Màng xương implant"/><s v="búa ip"/><s v="HD xương màn đợt 8,9,10"/><s v="HD implant SIC đợt 7,8,9"/><s v="HD hàng phụ kiện dentium và sic"/><s v="Tiền cọc phòng ngủ cho nv"/><s v="gia trái cây"/><s v="pbi cho thầy cúng"/><s v="2th sữa"/><s v="dđồ tạp vụ"/><s v="giấy vs"/><s v="nhang đèn cầy"/><s v="nến đốt tinh dầu"/><s v="đồng phục áo boluse quay tiltok"/><s v="Thanh toán tiền mua dép phụ tá Diễm mới + Media Hùng"/><s v="Thanh toán tiền in bảng tên cho nv mới media Hào + media Hùng + Leader content Bông + ship 20k, (45k/cái)"/><s v="Thanh toán tiền in logo San cho áo bác sĩ Phương 50k+ ship 2 chiều 45k"/><s v="Thanh toán tiền mua áo thu thay cho 2 bảo vệ (mỗi người 2 cái = 4 cái), 1 tài xế Sơn (3 cái) - áo cũ ở ngoài nắng bạc màu nhanh 100k/cái"/><s v="Thanh toán tiền in áo thu tài xế bảo vệ 30k/cái *7 cái"/><s v="Tiền dựng video Tố"/><s v="Sâm tặng khách t3"/><s v="24kh xem pthuy t3/23"/><s v="hh 54702"/><s v="Hh 55338"/><s v="xem phong thủy cho khách T4"/><s v="mua dù bự"/><s v="dọn rác xây dựng"/><s v="Lắp camera L2"/><s v="thông công vp"/><s v="mua nc cho bv tài xế"/><s v="Bảo mật tên miền"/><s v="hotline 0836"/><s v="phí rác thải 1 năm"/><s v="dọn rác"/><s v="dán kính"/><s v="rèm cuốn l2"/><s v="sửa ghế"/><s v="Voice off 30/4"/><s v="in 1000 thẻ BH"/><s v="kính chống nắng L1,2"/><s v="Chi nai cho y tế"/><s v="mua hóa đơn"/><s v="decal phòng điều trị"/><s v="dán decal xe"/><s v="Voice off dong doi san"/><s v="mua túi zip đựng mẫu"/><s v="đầu bàn chải khách"/><s v="tiền xnm cho khách"/><s v="Ads Tiktok San Dentist"/><s v="Vetc xe mới 8272"/><s v="bàn ghé L2"/><s v="ổ cứng media Lâm"/><s v="Nhậu bs"/><s v="chi ks cho khách"/><s v="mua vé xem phim cho nv"/><s v="mua mèo thần tài"/><s v="ly sd 1 lần"/><s v="phong bì cho pccc"/><s v="nhậu bs L2"/><s v="mua trà sữa cho nv"/><s v="tiền ghế chờ"/><s v="thẻ VECT xe sơn"/><s v="làm lại gpkd thẻ để ck"/><s v="2b cồn"/><s v="đầu bàn chải tặng khách"/><s v="chi đào tạo"/><s v="in 1000 in màu phiếu đặt cọc KH va 500 phiếu bảo hành máy tăm nước"/><s v="xử lý nghẹt toilet văn phòng"/><s v="mua khăn ướt test xài cho KH"/><s v="thay pin đt cho máy tele"/><s v="in 6 cuốn Portfolio San đi tiếp khách"/><s v="in + ép nhựa quy trình chụp răng tháo lắp"/><s v="dán thêm decal mặt trong"/><s v="in bảng hướng dẫn Sốc phản về và quy trình rửa tay cho 2 phòng Dental mới lầu 2"/><s v="1 thùng nước bù khoáng cho bảo vệ và tài xế trưa nắng (1 người 1 chai/ ngày)"/><s v="công chứng CCCD nộp hồ sơ cty"/><s v="mua bìa còng cho lễ tân"/><s v="nạp mực văn phòng"/><s v="mua sinh tố mời cty gen Z"/><s v="photo ruột hồ sơ bệnh án"/><s v="mua hộp nhựa cho media đựng dụng cụ"/><s v="nước bù khoán cho bảo vệ và tài xế (1 thùng 24 chai)"/><s v="cà phê g7, ly giấy để pha café mời khách"/><s v="mời cơm trưa nv+đãi khách"/><s v="ổ cắm điện"/><s v="giặt đồ pt t4"/><s v="tiếp pccc"/><s v="nạp dt tài xế đức"/><s v="xawnhg xe sơn"/><s v="gtrab"/><s v="phí ship hs"/><s v="tiền rửa xe t4/23 cho 2 xe"/><s v="Xe cty mới 2 tuần"/><s v="thuê vp, bàn khu kho"/><s v="điện nước khu vs+kho, điện phòng họp, điện nước vp"/><s v="Nước 61A t3"/><s v="quỹ thưởng t4"/><s v="Máng định hình implant"/><s v="thuốc cho khách"/><s v="thuốc hộp chống sốc"/><s v="Xương màn zimmer"/><s v="cục nâng khóp"/><s v="Thanh Ngọc T3"/><s v="kí ứng trc 30% hd implant hãng 1000 trụ"/><s v="hoa trái cây m2"/><s v="đồ cúng L2"/><s v="Mua cây"/><s v="cúng pk"/><s v="cúng L2"/><s v="mua giấy vs+giấy hộp"/><s v="giấy hộp + giấy vệ sinh"/><s v="giấy cuộn+ giấy vệ sinh"/><s v="nước uống Lavie 19L cho văn phòng"/><s v="dép cho photo"/><s v="Tiền áo cho media mới"/><s v="Tiền in áo cho media mới + Ship áo đi ấn"/><s v="mua thêm 1 bộ đồng phục chị chị Linh tạp vụ"/><s v="hh khách 55346"/><s v="Phí trả góp 55058"/><s v="BCĐ+TN"/><s v="phí trả góp 55509"/><s v="phí trả góp 55526"/><s v="phí trả góp 55546"/><s v="phí trả góp 55598"/><s v="phí trả góp 55596"/><s v="phí trả góp 55121"/><s v="mua thảm"/><s v="xnm"/><s v="29 video đặt làm t4"/><s v="dán decal l2"/><s v="1 office của cty"/><s v="Update web san"/><s v="máy xông tinh dầu"/><s v="nc đãi nv"/><s v="Tiktok t4/23+talent"/><s v="Voice off"/><s v="nạp tiền tài xế"/><s v="pbi pccc"/><s v="phí xnm"/><s v="Chi: Nhậu tiếp Agency, báo phố đêm"/><s v="sửa chữa+quét sơn tường dơ L4,5,6,7"/><s v="in card+bảng giá+thư cảm ơn+lời dặn dò"/><s v="tấm che ô tô"/><s v="bông lau nhà+muỗng"/><s v="hộp đựng mẫu"/><s v="nc bù khoáng cho bv+tài xế"/><s v="lấy giấy cà vẹt xe cty"/><s v="mở khóa cửa"/><s v="điện lực"/><s v="nước đãi nv"/><s v="bảng cam kết kh"/><s v="deacl dán l7"/><s v="xmn khách"/><s v="làm thêm chìa khóa"/><s v="nc bù khoáng cho bv+txe"/><s v="tiền xnm"/><s v="đá phong thủy"/><s v="thay bóng đèn L4"/><s v="thăm con nv bị bệnh"/><s v="bình xịt"/><s v="xmn"/><s v="Hoa tang viếng đối tác"/><s v="thử mẫu balo"/><s v="xi măng sửa nvs"/><s v="nước bù khoáng+vtmc cho bv+txe"/><s v="mua ly giấy để mời café khách A Quang"/><s v="tiền sửa pin điện thoại tele"/><s v="In ấn 20 cuốn pofilo + namecard"/><s v="tiền VPP"/><s v="tiền mua bạc che nắng xe máy khách cho bảo vệ (10 cái)"/><s v="tiền ốp lưng cho Ipad"/><s v="tiền mua 2 cây dù che nắng cách nhiệt cho 2 xe đón khách"/><s v="Tiền mua 2 hủ sành đựng đá phong thuỷ"/><s v="tiền Dán decal 2 kính xe sau cty"/><s v="nạp mực in cho văn phòng"/><s v="làm thêm chìa khoá từ dự phòng cho phòng khám"/><s v="a Triều thưởng đào tạo"/><s v="mua dây thừng đào tạo"/><s v="mời đối tác ăn trưa+nước cf"/><s v="Host sandentist"/><s v="khách xem pt"/><s v="loa l7"/><s v="tiền làm video T5"/><s v="ship hd"/><s v="phí ship đồ cho khách"/><s v="tiền điện + phòng nghỉ trưa nv"/><s v="Y tế t5"/><s v="Ron abutment"/><s v="10 cylender"/><s v="máy cvr"/><s v="Thanh Ngọc t4"/><s v="Implant strauman"/><s v="Implant dentium hãng"/><s v="mua endo+khoan"/><s v="công nợ AZ"/><s v="1ip chân bướm ca Bích Ngọc"/><s v="mua ghế ngồi chờ"/><s v="mua máy đtt"/><s v="ghế nha khoa trần trung"/><s v="chè t5"/><s v="Vịt quay cúng"/><s v="Mua đồ cúng mùng 1,15 văn phòng (hoa, trái cây, nhang, đèn cầy)"/><s v="Mua đồ cúng mùng Tết Đoan Ngọ mùng 5/5 VP (bánh ú, bông, trái cây)"/><s v="20 th nước"/><s v="2 th sữa"/><s v="mua chổi"/><s v="nc tẩy"/><s v="giấy vs+giấy hộp"/><s v="nước uống VP Lavie 19l"/><s v="Thanh toán tiền mua tương ớt, nước nương choVP ăn trưa"/><s v="giầy lt Tính"/><s v="mua giày cho lễ tân San mới Tính"/><s v="đặt đồng phục mới cho tạp vụ (Chị Trang, Chị Hiền) đồng phụ cũ, xuống màu - mỗi người 3 bộ 550k/bộ"/><s v="in logo trên áo đồng phục 6 áo tạp vụ 50k/cái"/><s v="mua đồng phục + in logo cho tài xế mới"/><s v="dphuc Ngân+quần sếp Quang+50% dphuc Như Na Bảo Tính"/><s v="31 TN"/><s v="Phí trả góp 55663"/><s v="trả góp 55702"/><s v="phí trả góp 55706"/><s v="hh 55702"/><s v="30 MTN"/><s v="trả góp 55763"/><s v="Heo quay đãi khách"/><s v="in card"/><s v="nạp dt"/><s v="ly nhựa nhỏ"/><s v="Đãi khacha"/><s v="Tiktok t5/23+talent"/><s v="bóng đèn tủ LT+kho tạp vụ"/><s v="bóng đèn ông địa"/><s v="tiền giặt đồ t5"/><s v="Lắp cam ngoài cửa pk"/><s v="mua bơm bánh xe"/><s v="con dấu đã thu tiền"/><s v="dẫn nv đi hát"/><s v="Sửa pk"/><s v="tủ lầu 2"/><s v="sửa wf"/><s v="Làm lại biển qc"/><s v="xnm khách"/><s v="đãi cf khách"/><s v="xét nghiệm máu"/><s v="rửa xe 1 tháng 2 xe"/><s v="khay đựng mẫu"/><s v="bàn chải em bé"/><s v="làm thảm mới"/><s v="hotine"/><s v="thuế tk 9th"/><s v="tiếp khaách"/><s v="thay đèn toilet lầu 7"/><s v="mua móc dán tường, giấy note cho phụ tá note hồ sơ"/><s v="mua tấm phủ chóng nắng che xe hơi cho khách"/><s v="mua loa, tai nghe, bàn phím set máy cho media mới dùng thiết kế nụ cười"/><s v="mua silicon trét lavabo lầu 3 chảy nước"/><s v="mua bảng treo pass wiffi quày lễ tân"/><s v="mua 5 chìa khoá hộp giấy toilet cho lao công (chìa cũ gãy hõng)"/><s v="mua khung hình treo tranh cho phòng khám (cái cũ rớt bể kính)"/><s v="mua tai nghe mới Cho media"/><s v="mua pin sạc AAA cho media"/><s v="sửa vời xịt, nghẹt toilet nam văn phòng"/><s v="tạm ứng in 1000 bao thư lớn (A4)"/><s v="mua USB lưu file đi in cẩm nang"/><s v="Thanh toán tiền cho điện lực đến sửa điện chập điện phòng khám"/><s v="in màu 300 tờ tư vấn implant"/><s v="San ck video animation"/><s v="đèn trần"/><s v="Vhost San dentist"/><s v="Nhậu với gen z"/><s v="Tiền seeding page t6"/><s v="Mua 2 page"/><s v="Thuế thuê nhà t1-5/23"/><s v="khách xem phong thủy"/><s v="21 video t6"/><s v="phí cà thẻ t6"/><s v="VECT"/><s v="xăng chú đức"/><s v="ship đồ"/><s v="2 xe cty"/><s v="Nước 61A T5+6"/><s v="Y tế t6"/><s v="quỹ thưởng t6"/><s v="mua kin"/><s v="hd dentium 1000 trụ kỳ 2/14"/><s v="phụ kiên dentium t5/23"/><s v="Xq"/><s v="Máy bơm"/><s v="ghế tt đợt 4"/><s v="chè t6"/><s v="Đồ cúng phòng khám"/><s v="hoa + trái cây cúng VP mùng 1, ngày rằm cho VP"/><s v="ly nhựa"/><s v="giấy hộp + giấy vs"/><s v="Tiền nước uống VP"/><s v="dép bs"/><s v="đồng phục Như"/><s v="2 áo blouse bs"/><s v="phí trả góp 55835"/><s v="phí trả góp 55824"/><s v="phí 55861"/><s v="phí 55889"/><s v="30 TN+31 BCĐ"/><s v="phi 55977"/><s v="phií 55981"/><s v="Đặt làm video"/><s v="xem Phong Thủy cho khách"/><s v="mua lò xo"/><s v="công tác đồngv tháp\"/><s v="chi phí về đón đưa cô Thia"/><s v="rèm che xe"/><s v="bình test quà tặng"/><s v="làm clip huy quần hoa"/><s v="Tiktok san+kol"/><s v="Seo web"/><s v="mua tán sửa vòi nc"/><s v="mua chân máy cho photo"/><s v="Thuê thiết bị quay ca cô Thia"/><s v="khung ảnh test"/><s v="hộp đựng khay duy trì"/><s v="ks cô thia"/><s v="dù bv"/><s v="in hình media"/><s v="tiền xe, đưa đón, khách sạn cho khách Thia"/><s v="trà sữa đãi nv aq đi trế"/><s v="bảng in media"/><s v="mua dép khách"/><s v="máy cắt côn"/><s v="dt tx oanh"/><s v="Đi tang gd nv"/><s v="Ủng hộ mua vé kol"/><s v="máy đo huyết áp"/><s v="mua phong bì"/><s v="chi thưởng nv"/><s v="sửa máy tẩy trắng"/><s v="mua khung kính"/><s v="Thuê sever 1 năm"/><s v="vệ sinh máy lạnh l3"/><s v="mua hũ"/><s v="xi măng trét toilet"/><s v="Thuê xe xuống Long An quay phim cô thia"/><s v="tiến rác +nước"/><s v="đi đồng tháp đón cô Thia"/><s v="mua nick seading"/><s v="mua mic media"/><s v="tiền khách san cho Cô thia"/><s v="Phí like share cmt seeding group"/><s v="Phí thuê thiết bị quay cô Thia và ngân thảo"/><s v="sửa may in"/><s v="sữa máy tinh mkt"/><s v="in hình tặng khách"/><s v="sửa ghế nha L6"/><s v="mua túi test quà tặng"/><s v="in + ship test in hình Ngô Kiến Huy tặng KH"/><s v="thay hộp mực cho máy in của A Vinh phòng Phong thuỷ"/><s v="in+ship decal dán của ô tô"/><s v="Sửa 1 bộ vi tính cũ cho Hiến chạy nick ảo Facebook"/><s v="mua nước bù khoáng viên sủi C cho tài xế và bảo vệ"/><s v="Bồi dưỡng bảo vệ 100k tát nước hầm thang máy ngập nước"/><s v="áo mưa dùng 1 lần cho KH (1 thùng 50 cái)"/><s v="Khăn giấy ướt + pin tiểu cho lễ tân"/><s v="thay mực in máy in văn phòng"/><s v="cốc giấy mời nước khách VP"/><s v="mua tương ớt và nước tương, café cho VP"/><s v="In màu phiếu cọc KH (200 tờ)"/><s v="cơm trưa tiếp khách ở vp"/><s v="vệ sinh quạt gió L7"/><s v="đồ xông phòng khám"/><s v="mua macbook tặng nhân sự cấp cao"/><s v="sửa máy tính cho chủ tịch"/><s v="mua mèo thần tài khai trương đối tác"/><s v="đi ăn với đôi tác"/><s v="Rửa xe tháng 7"/><s v="xăng xe tx Oanh"/><s v="xăng xe chị Oanh"/><s v="Qũy thưởng nv t7"/><s v="kềm kẹp kim, banh phẫu thuật"/><s v="tay khoan implant"/><s v="banh phẫu thuật implant"/><s v="thuốc cô Thia"/><s v="2 ip gò má cô Thia"/><s v="Hd dentium 3/14"/><s v="Mua bộ máy tính cho media"/><s v="Tt ghế nha khoa đợt 5"/><s v="chè t7"/><s v="Mua đồ chay + hoa cũng ngày rằm, mùng 2 tháng 7 âm"/><s v="nc rửa chén"/><s v="mua kẹo cho KH chờ tại sảnh PK"/><s v="nước uống Lavie 19l VP"/><s v="tiền dphuc còn lại của tv NA, BẢO"/><s v="ship sửa áo vest cho Na"/><s v="phí 56032"/><s v="phí 56036"/><s v="phí 56053"/><s v="30 máy tăm nước"/><s v="Hh khách LA THI Chi 56101"/><s v="hh 56061"/><s v="hh 56043"/><s v="60TN san"/><s v="kẹ đựng nước"/><s v="in card+lời dặn dò"/><s v="xe cho cô Thia"/><s v="khách sạn cho cô Thia"/><s v="3G để live"/><s v="mua dây bộ đàm"/><s v="tt tiền ăn tối với đối tác"/><s v="mua thêm tk seeding"/><s v="ủng hộ bão lụt phường"/><s v="giặt đồ pk"/><s v="sửa masyb lạnh"/><s v="mua ống sửa pk"/><s v="đám giỗ ng nhà sếp"/><s v="nc rửa tay sát khuẩn"/><s v="tiền ks cô thia"/><s v="Voice off Ngân Thảo"/><s v="Thuê máy quay 2n"/><s v="gương chụp trong miệng"/><s v="tiền xe cô Thia"/><s v="Seeding post thánh súng"/><s v="in bao thư"/><s v="ổ cứng"/><s v="Gia hạn Mail 1 năm"/><s v="sữa bộ đàm"/><s v="Mua tk tách nền sửa ảnh cho khacha"/><s v="sửa máy bơm"/><s v="đèn + thổi hơi chụp trong miệng"/><s v="tu sửa pk"/><s v="phí công tác"/><s v="Thiết kế logo"/><s v="vệ sinh ghế chờ + thảm+ ghế vp"/><s v="Cọc tiệc cty"/><s v="túi cói tặng khách"/><s v="nc bù khoáng cho bv"/><s v="mẫu balo"/><s v="tiếp bs Huy"/><s v="Nhậu pccc"/><s v="tiền xe và ks cô Thia"/><s v="phong bì lễ pccc"/><s v="mau quà 2/9 cho sếp, y tế, phường"/><s v="cơm trưa sếp+cơm đãi khách"/><s v="khay đá cho tủ lạnh VP"/><s v="Bao trùm bình nước uống lầu 5"/><s v="thay pin gymbal + Ship"/><s v="Vệ sinh máy lạnh VP"/><s v="Mua pin thay cho máy chụp hình phòng khám"/><s v="Sửa toilet nam ở VP bị chảy nước"/><s v="làm namecard cho BS Dũng"/><s v="mua Rổ đựng kẹo"/><s v="làm hagtag + mua bấm lỗ làm hagtag gắn túi cói"/><s v="mua café + nước tương, tương ớt VP"/><s v="mua xi măng tráng lại đường trước PK bị đọng nước + chay silicon trét lối thoát nước phòng thanh trùng lầu 3 chảy nước"/><s v="san từ thiện t8"/><s v="Tặng 2/9 nghệ sĩ"/><s v="video đăt Tố làm"/><s v="xawbg xe c Oanh"/><s v="xăng a Đức"/><s v="Nước 61A T7"/><s v="y tế T7+8"/><s v="kềm nhổ răng"/><s v="mua abutment"/><s v="Thanh Ngọc"/><s v="Dụng cụ cắm implant"/><s v="hd dentitum kì 4/14"/><s v="Thuốc tê"/><s v="May xq"/><s v="Ghế TT"/><s v="trích thưởng cuối năm\"/><s v="tiền chè+giặt đồ t8"/><s v="cúng cô hồn"/><s v="mua đồ chay cúng"/><s v="Tiền cúng trái cây VP mùng 1, rằm"/><s v="kẹo nkhachs"/><s v="giấy cuộn+giấy hộp"/><s v="6b nước"/><s v="kẹo khach"/><s v="Mua kẹo cho lễ tân (30 gói)"/><s v="mua ly giấy, café gói cho A Quang tiếp khách"/><s v="mua giấy hộp cho phòng khám 3 thùng (150 hộp)"/><s v="áo dphuc cty"/><s v="phí 56073"/><s v="Gth khách Lệ Xím"/><s v="sâm tặng khách t4-8/23"/><s v="30TN san"/><s v="hh 56282"/><s v="khách phong thủy"/><s v="Quà 2/9 đối tác"/><s v="muỗng bật lửa"/><s v="đất cho cây"/><s v="Voice off cô Thia"/><s v="pbi cho cô Thia"/><s v="ăn tối bs Công"/><s v="Tôm tặng báo"/><s v="dèn tủ cự tím"/><s v="mua kdr cho khách"/><s v="Tiệc cty(đã cọc 10tr)"/><s v="đồ chơi tearm"/><s v="chụp hình tiệc"/><s v="tip tiệc"/><s v="nâng cấp máy của content"/><s v="xe đẩy tạp vụ"/><s v="từ thiện"/><s v="chổi +khăn vp"/><s v="sửa mạng"/><s v="đãi khách gen Z"/><s v="Mua tk chat GPT"/><s v="hotline nhắn tin"/><s v="sửa mặng"/><s v="Nhậu với báo"/><s v="mua hinh shuffter"/><s v="tiền seeding+mua tài khoản"/><s v="Nhậu sếp"/><s v="dán decanl nvs"/><s v="mực đóng giấu"/><s v="nạp dt tx"/><s v="tai nghe+pin bộ đàm"/><s v="mua bộ dàm"/><s v="mua sữa cho nv học 27/9"/><s v="Mua quà tặng thầy Tường"/><s v="phí gửi xe đi học"/><s v="in trò chơi/đồ chơi"/><s v="thẻ nhớ media"/><s v="rèm cửa L4"/><s v="thuê hội trường học"/><s v="mua bánh mì cho nv"/><s v="tiền chụp hình buổi học"/><s v="phàn thưởng cho các đội học"/><s v="đồ đun nc tắm ông địa"/><s v="sửa wf l7"/><s v="đèn media"/><s v="thay pin dt"/><s v="in phiếu cs cho khách"/><s v="sửa đèn thang máy"/><s v="sn bs"/><s v="giặt đồ t9"/><s v="Hoa tặng cô 6 quay video implant"/><s v="Hoa sen tặng để cô 6 tặng bác dũng"/><s v="Đặt cọc bộ sách chốt sales Răng sứ thẩm mỹ"/><s v="thi công lắp thêm bộ cảm biến hẹn giờ tắt mở đèn led"/><s v="mua usb cho màng hình led"/><s v="ốp đt cho tele 50k, dán màn hình 2 ipad cho sales 260k+ ốp lưng ipad 50k"/><s v="mua bìa trình ký để kê Ghi thông tin KH Teennie (25k/cái)"/><s v="Mua giỏ mây đựng vỏ kẹo + giỏ mây đựng mẫu + khay đựng hồ sơ cho lễ tân"/><s v="Bạc che xe máy không nóng yên cho bảo vệ 20 cái (10k/cái)"/><s v="Mua 100 bong bóng + 2 Ống bơm cho teambuiding"/><s v="Sửa cửa văn phòng bị xệ không khoá đc"/><s v="in bằng bác Dũng"/><s v="mua 2 cây dù cho PK"/><s v="Bàn để máy mài ở tằng G, (dời trên lầu xuống ồn KH khi mài)"/><s v="in ấn lời dặn KH sau sử dụng dv + photo hồ sơ KH, in bằng cho KH kết thúc niềng răng"/><s v="sửa tủ hấp dụng cụ"/><s v="mua cà vạt cho bác Dũng quay clip chia sẽ implant"/><s v="mua nước bù khoáng cho bảo vệ + tài xế"/><s v="ăn trưa + tiếp khách tại vp"/><s v="phí gth nhân viên (BN gth tx Oanh, Trang gth Diễm)"/><s v="Video od t9"/><s v="Grab tài liệu"/><s v="tiền rửa xe 1 tháng"/><s v="cơm KH"/><s v="xăng chị Oanh"/><s v="ship lấy beer, nước ngọt dư từ chỗ Teambuding về PK"/><s v="ship hồ sơ"/><s v="bãi xe cty đón khách"/><s v="Điện 61A T8+9"/><s v="mua cylinder+cylinder gò má"/><s v="công nợ Việt Đăng về hd xương+SIC T3,4,5"/><s v="thuốc chống ê/thuốc khách"/><s v="hd 1000 trụ dentium lần 5/14"/><s v="Bảng đèn led"/><s v="Máy tính cho media"/><s v="Ghế tt đợt 7"/><s v="aVinh cúng L2"/><s v="cúng 16"/><s v="20th nc suôi"/><s v="khăn giấy"/><s v="mua kẹo cho quầy tpv"/><s v="cọc đồng phục vest a Quang, Hiền, Hiến, Dũng"/><s v="dphuc Bông"/><s v="mua áo thun cho tài xế Đức (áo dùng 1 năm cũ) + bạn Quay dựng mới Trung (5 cái * 99k) + in ấn 30k cái"/><s v="50BCĐ+30TN"/><s v="Phí trả góp 56406"/><s v="Phí gth khách 56061"/><s v="Phí gth khách 56043"/><s v="Phí gth 54854"/><s v="Phí gth 56447"/><s v="Phí trả góp 56504"/><s v="40 MTN"/><s v="phí trả góp 56519"/><s v="Nhậu tiếp khách báo tuổi trê"/><s v="mua gà đồng"/><s v="nạp dt tài xế"/><s v="nạp 3G livestream"/><s v="phí chuyển rác"/><s v="sửa thang máy"/><s v="vs máy lạnh 4cais"/><s v="con dấu"/><s v="Khám khách Kim Loan"/><s v="Voice off video"/><s v="nc quay toktok"/><s v="vs thảm"/><s v="hoộp đựng giấy"/><s v="tiếp khách - anh Hoài"/><s v="bv hỗ trợ 1n"/><s v="thuê tx chở sếp công tác (anh hoài)"/><s v="nước đãi khách"/><s v="nhậu lần 2 với khách Hoài"/><s v="Làm lại giấy phép San"/><s v="gậy có đèn dẫn khách qua đường"/><s v="đồ đào tạo cty"/><s v="VETC xe a đức"/><s v="trà sữa 20/10"/><s v="Voice off iml và sứ"/><s v="cọc hội trường đào tạo cty"/><s v="cọc bánh bao ăn đào tạo"/><s v="mua áo tặng sn cổ đông"/><s v="2 chậu lan"/><s v="chụp hình tring miệng impl"/><s v="tiền chụp hình tenic"/><s v="áo+cờ+khung ảnh backrop+cup giải tenic"/><s v="phong bì cho ng thắng tenic"/><s v="khung hình giải tenic"/><s v="tài trợ Ctrinh 20/10 vinhome"/><s v="hộp đựng giấy"/><s v="Gia hạn bảo mật crm"/><s v="mua chổi cây lau nhà"/><s v="trà sữa đào tạo nv l2"/><s v="vệ sinh máy lạnh"/><s v="mua áo mưa 1 lần cho khách (60 cái)"/><s v="nước bù khoáng cho bảo vệ và tài xế"/><s v="mua VPP (viết bi, bút dạ, bút bạc gạch chân phiếu dặn KH, phong bì nhựa, viết xoá, viết bảng cho A Quang)"/><s v="khung tranh để lộng bằng BS Dũng"/><s v="2 kỹ thuật implant"/><s v="nước uồng Lavie 19l cho VP"/><s v="mua giấy A0 + viết + bong bóng cho A Hiền làm dụng cụ đào tạo"/><s v="phí sao kê sổ phụ San ngân hàng Vietcombank"/><s v="nước hoa xịt thơm 2 xe hơi cty (75k/ chai)"/><s v="2 hộp khẩu trang không mùi cho tài xế đưa cho KH"/><s v="mua thuốc say xe + túi ói cho KH cho 2 xe hơi đón khách"/><s v="mua tương ớt + nước tương cho VP"/><s v="mua khăn giấy cho văn phòng dùng + ly giấy"/><s v="mực in cho media"/><s v="cf, nước, cơm cho khách đến vp"/><s v="phí gth nhân sự (Ngân gth Tính)"/><s v="xăng xe chị Onah"/><s v="xăng xe c Oanh"/><s v="xăng xe chị oanh+chú đức"/><s v="ship nhận gà trống đồng phong thuỷ đặt trên két sắt phòng khám"/><s v="grab tặng bình cho báo VOH"/><s v="ship giấy tờ"/><s v="ship sổ phụ San cho chị Mai kế toán San"/><s v="bãi xe+rửa xe cty"/><s v="Điện+Nước 61A"/><s v="y tế T9"/><s v="y tế T0"/><s v="BH NV (13.038.480 đ)"/><s v="Qũy thưởng"/><s v="Xương zimmer t8+9"/><s v="bộ cào xương implant"/><s v="Mua tê pháp"/><s v="mua 2 tay khoan"/><s v="vật liệu impl Việt Đăng t6-t9/23"/><s v="hàng ngoài sic t8+9"/><s v="mũi máy nhổ răng số 8"/><s v="Hd 1000 trụ 6/14"/><s v="Ghế trần trung đợt 8(cuối)"/><s v="chè+giặt đồ T10"/><s v="đồ cúng khai trương"/><s v="heo quay cúng khai trương"/><s v="đồ tạp vụ còn thiếu"/><s v="mua thêm đồ tạp vụ"/><s v="20t nc suối"/><s v="nc lau kiinhs"/><s v="Thanh toán tiền mua kẹo cho lễ tân"/><s v="Thanh toán tiền ly giấy + café gói để tiếp khách VP"/><s v="Thanh toán tiền nước uống Lavie bình 19l cho VP"/><s v="Thanh toán tiền mua 02 giá đựng ly sử dụng 1 lần gắn cho 2 bình nóng lạnh tại PK"/><s v="vest dphuc"/><s v="Thanh toán tiền mua Dép cho phụ tá Kha"/><s v="Thanh toán tiền mua 4 đồng phục áo thun đen : 2 cái cho tạp vụ Thiện + 2 cái backup cho khai trương (99k/ cái + thêu 25k/ cái) + ship áo 30k"/><s v="phí hh 54521"/><s v="hh 56395"/><s v="hh 54013"/><s v="hh 53790"/><s v="hh 56506"/><s v="phí trả góp Võ thị Thu Lan"/><s v="Phí trả góp 53959"/><s v="Phí trả góp 56643"/><s v="Hh 56195"/><s v="Phí trả góp 56649"/><s v="Hosting san"/><s v="cây lăn bụi"/><s v="chai xịt keo"/><s v="3G 2 năm cho tài xế"/><s v="Video đặt làm t10"/><s v="thưởng nhân sự tăng ca"/><s v="Hs chuyển quận"/><s v="4 voice off"/><s v="cardvisit"/><s v="trà sữa"/><s v="in ấn/3"/><s v="nạp 3G livetream"/><s v="sáo tam phân cho cổ đông"/><s v="hỗ trợ khảo sát nk"/><s v="trà sữa cho team thắng"/><s v="nc lau kính"/><s v="thưởng nv tháng"/><s v="màn bọc chuyển đồ"/><s v="thùng giấy đóng đồ"/><s v="băng keo dán đồ"/><s v="vải bọc bàn thờ"/><s v="bọc chống sốc"/><s v="khung bằng bs"/><s v="vệ sinh sopha"/><s v="dây cắm máy XQ"/><s v="xe tải di dời máy xq"/><s v="in tờ chăm sóc"/><s v="ống nước"/><s v="sửa máy tính"/><s v="in phiếu chăm sóc"/><s v="sửamáy tính lễ tân"/><s v="tt huye hd internet"/><s v="mua ổ điện+súng bắn keo"/><s v="thùng rác p.điều trị"/><s v="rèm nhà vệ sinh"/><s v="chổi chà sàn"/><s v="mua hộp nhựa cho pt"/><s v="mua xô đốt giấy tiền"/><s v="cf ông địa"/><s v="ổ khóa để khóa thùng rác"/><s v="ủng hộ q3 (từ thiện)"/><s v="đồ lọc nc nvs"/><s v="thay nắp đậy mtn"/><s v="7h chống sốc"/><s v="quạt cho bv"/><s v="khung treo bằng"/><s v="bảng tên phòng điều trị"/><s v="mua hộp nhựa đựng đồ chống sốc"/><s v="bảng meca"/><s v="hóa chất tẩy"/><s v="Nhậu p9 q3"/><s v="thuốc đồ thẩm định"/><s v="in túi giấy+bì thư"/><s v="in bảng hướng dân"/><s v="dời mạng"/><s v="rác y tế vượt mức"/><s v="rèm cửa"/><s v="ca quận 3"/><s v="nạp dt a đức"/><s v="chữ kí số"/><s v="mua màu quét răng sứ"/><s v="phong bì quận phạt xe"/><s v="sim dt cho sale"/><s v="đánh khóa+2 ổ"/><s v="Seeding page"/><s v="thay pin bộ đàm"/><s v="Thanh toán 2 túi đựng đồ sau ghế tài xế cho 2 ô tô cty -100k/cái"/><s v="Thanh toán tiền mua nước bù khoáng cho bảo vệ"/><s v="Thanh toán tiền mua giấy A0 cho A Hiền họp, đào tạo sales, phụ tá, tele"/><s v="Thanh toán tiền mua hộp mẫu đựng mẫu hàm cho San"/><s v="Thanh toán tiền mua dù để trên xe tài xế Đức"/><s v="Thanh toán tiền rửa ảnh hình thể nụ cười + tiêu chuẩn nụ cười đẹp thay lại cho sales và media khi qua phòng khám mới"/><s v="Thanh toán tiền cọc bảng kính cường lực phòng họp mới"/><s v="Thanh toán tiền mua bút lông bảng"/><s v="Thanh toán tiền mua đồ cấm bút + khăn lau bảng"/><s v="Thanh toán tiền mua giấy lau tay"/><s v="Thanh toán tiền mua 10 gói khăn giấy ướt cho PK (16k/gói)"/><s v="Thanh toán tiền mua xịt phòng Sumo 10 chai (50k/chai)"/><s v="Thanh toán tiền mua rổ nhựa cho lễ tân Teennie đựng hồ sơ bệnh án"/><s v="Thanh toán tiền mua Giấy gói quà làm cây thông noel"/><s v="Thanh toán tiền mua biển nhắc nhỏ nhà vệ sinh để khách ý thức hơn trong bỏ giấy đúng nơi quy định (6 biển * 30k)"/><s v="Thanh toán tiền đỗ rác lớn, khó dọn dẹp sau khi tổng dọn lại toà 61a bàn giao cho chủ nhà"/><s v="Thanh toán tiền in lại Sơ đồ chống sốc thuốc tê do bên thẩm định báo mình cập nhật công văn mới (15 form tấm A2)"/><s v="Thanh toán tiền giấy phép kinh doanh 3 công ty (mỗi cty 10 bản) (5k/ tờ - 30 tờ) (cho A Quang nộp lên quận 2 bộ, để làm giấy phép phòng khám + làm chuyển quận BHXH, …..)"/><s v="Thanh toán tiền làm hồ sơ chuyển quận và đky BHXH ban đầu cho 3 cty (mỗi công ty 150k)"/><s v="dđồ ăn khách"/><s v="nước cơm khách"/><s v="phí ship hs, tài liệu, ship quà cho đối tác"/><s v="61A + Số 5 kỳ Đồng (17-30/11)"/><s v="xương màng Việt Đăng hd 100.22 (done hd)"/><s v="bộ cào xương"/><s v="Thanh Ngọc vật liệu t10"/><s v="đèn trám"/><s v="tiền chè t12"/><s v="20th nước suối"/><s v="nc suối bình"/><s v="giấy vs+giấy bịch"/><s v="dphuc Ngọc"/><s v="giày bs"/><s v="56411 phí hh"/><s v="trả góp 56575"/><s v="trả góp 56704"/><s v="trả góp 56673"/><s v="Trả góp 56784"/><s v="35 TN San"/><s v="phí trả góp 55146"/><s v="Mua chat bot"/><s v="Cọc máy xịt cao áp"/><s v="Mua mèo thần tài tặng khai trương chủ tịch phường"/><s v="Nhậu p9"/><s v="mua tên miền"/><s v="phạt xe ô tô"/><s v="ks cô Sáu"/><s v="tiếp khách (a hoài)"/><s v="web"/><s v="gửi 3 xe ô tô cho khách"/><s v="sửa máy tính media"/><s v="hỗ trợ xe khách"/><s v="thảm lót cầu thang"/><s v="nc cất pha tiêm"/><s v="tiền gửi ô tô khách"/><s v="mua trái cây+bánh tiếp đoàn"/><s v="pbi cho đoàn kiểm tra"/><s v="Nhậu tiếp phường"/><s v="đồ ăn cho đoàn thẩm định"/><s v="thêm 1 p.bì cho đoàn thẩm định"/><s v="ks khách"/><s v="30 cây ly nhựa"/><s v="vá vỏ xe chị Oanh"/><s v="cháo cho nv ăn tối"/><s v="vá xe chú Đức"/><s v="gửi xe oto khách"/><s v="thơm đốt"/><s v="in thư cảm ơn, cskh"/><s v="nước rửa kính xe"/><s v="mua lau bảng phòng họp"/><s v="2 nón cho bảo vệ"/><s v="cơm nv thuê ngoài quay Hạ Vy"/><s v="nạp VETC"/><s v="sửa tay nắm"/><s v="mua bàn chải cho khách"/><s v="tiếp phường"/><s v="quà tặng sếp"/><s v="xe quận"/><s v="phạt xe cty"/><s v="1h giấy test"/><s v="bình xịt muỗi"/><s v="cọc ks cho khách Thy thảo"/><s v="vá xe cty"/><s v="Thuê máy quay kol"/><s v="Chi phí đào tạo telesale"/><s v="bật lửa"/><s v="băng keo cá nhân"/><s v="in bảng giá san"/><s v="ủng hộ vé ca nhạc kol"/><s v="nước bù khoáng+sủi cho bv"/><s v="tiền bãi xe nv T12"/><s v="miếng lót chuột"/><s v="cho phường 9"/><s v="3 voice off"/><s v="mua 10 túi giấy + ship"/><s v="chuyển bàn ghế, máy tính phòng tele qua phòng khám"/><s v="In bảng tên cho 4 sales + 3 phú ta mới Đạt, Kiều, Kha"/><s v="ship sữa điện thoại cho team sales"/><s v="mua viên sủi C bổ sung để kháng cho bảo vệ sk trực ngoài nắng)"/><s v="mua đồ cúng giải hạn cho Phòng khám"/><s v="ship chuyển hợp đồng"/><s v="nước uống 19l cho VP"/><s v="mua xịt phòng Sumo 8 chai (50k/chai)"/><s v="ship"/><s v="Cf đãi khacha"/><s v="xang chị Oanh"/><s v="grab khách"/><s v="ship tài liệu"/><s v="Số 5 kỳ Đồng"/><s v="Điện kỳ đồng"/><s v="Nước kỳ đồng t11"/><s v="quỹ thưởng nv T12/23"/><s v="bộ pt, kềm, dd rửa tay"/><s v="phụ kiện ipl(cho khách cũ của San)"/><s v="mua dt cho sale"/><s v="cọc 1 th thuê bằng bs"/><s v="Quỹ thưởng cuối năm"/><s v="Hành Chính"/><s v="tiền xe nv t1"/><s v="Thưởng nhân viên cuối năm"/><s v="tt 3th tiền bằng bs (T1/24)"/><s v="%bs"/><s v="lương nv"/><s v="% nv"/><s v="8c cvr"/><s v="Vật liệu Thanh Ngọc T12/23"/><s v="tiền chênh lệch trụ strauman t5,6,7"/><s v="bàn lv cho bs San"/><s v="Labo"/><s v="Thưởng gián tiếp"/><s v="hành chính chung"/><s v="hh khách"/><s v="57.327 đ"/><s v="Hạt điều tặng khách+tiền nem+tiền ship quà+thịt rừng tặng sếp"/><s v="BCĐ"/><s v="57.427 đ"/><s v="khách xem phong thuỷ"/><s v="nạp qc"/><s v="tiktok"/><s v="Nước kỳ đồng T1"/><s v="tiền bằng bs (T2/24)"/><s v="Nước kỳ đồng T2"/><s v="chi phí phường quận"/><s v="Cho thuế hàng tháng (t1,2,3)"/><s v="đồ đtt"/><s v="mua máy in+ổ cứng"/><s v="mua xe đẩy"/><s v="Trích thưởng nhân viên cuối năm"/><s v="Trích quỹ tất niên"/><s v="anh Quang và anh Hiền đi học"/><s v="lương bp khác"/><s v="% các bp khác"/><s v="hh 54605"/><s v="MTN"/><s v="phí trả góp 51480"/><s v="gth 57507"/><s v="trả góp 57553"/><s v="HH 57342"/><s v="HH57387"/><s v="tiền sở hữu trí tuệ"/><s v="20 dép khách"/><s v="KH xem PT"/><s v="phí cà thẻ"/><s v="trả góp 57588"/><s v="Web + tiktok"/><s v="Booking bài"/><s v="thẻ acb chạy qc+phí thường niên"/><s v="Nước kỳ đồng 06/02-08/03"/><s v="tiền bằng bs (T3/24)"/><s v="tiền bãi xe nv"/><s v="thc giảm đau"/><s v="bao tay rửa dụng cụ"/><s v="công nợ Việt Đăng (hd SIC đã xử dụng khi chưa tách tgip)"/><s v="vật tư Thanh Ngọc T2/24"/><s v="Multy osstem"/><s v="cọc thuê 2xe điện cty"/><s v="lắp camera bên ngoài"/><s v="mua ghế phòng C Phượng"/><s v="ghế sopha quay pv"/><s v="mua laptop cho telesale"/><s v="bộ đàm tai nghe"/><s v="mua dù bự che nắng"/><s v="đèn cho media"/><s v="Trích thưởng gián tiếp"/><s v="Chi Phí đào tạo"/><s v="Quỹ Team buiding"/><s v="chuyển đổi gpkd"/><s v="Chi tiền gth khách 56809(NA+Y)"/><s v="Chi tiền gth khách 57449"/><s v="Làm con dấu"/><s v="tiền checkin"/><s v="chi phí đóng cửa San cũ"/><s v="thuê 1office 1 năm"/><s v="trả góp 57825"/><s v="hh khách 57703"/><s v="hh khách 57241"/><s v="Chi tiền gth khách 57593 (BẢO+CÔNG)"/><s v="tạo tk+nâng cấp zalo OA cho San"/><s v="mua VPS cho 3 Website: San - Teennie - Implant"/><s v="Sandentist.vn gia han SSL"/><s v="Nước kỳ đồng"/><s v="tiền bằng bs T4"/><s v="Tiền Cho quận, phường hàng tháng"/><s v="lương 3cđ"/><s v="công nợ Thanh ngọc T3"/><s v="thuốc chống sốc"/><s v="hộp nhựa đựng đồ PT"/><s v="bể phong thuỷ trong phòng telesales"/><s v="Phí kiểm định 2 lò"/><s v="hh 57916"/><s v="làm giấy tờ huỷ hộ kinh doanh cá thể"/><s v="mua hs+khăn kí kết đất việt"/><s v="Gia hạn QR code 1 năm"/><s v="hh 57607"/><s v="phí thẻ tk cty"/><s v="hỗ trợ khách Hồng Thanh"/><s v="Tăm nước tặng khacha"/><s v="khảo sát nk khác"/><s v="hh 57953"/><s v="Cọc 70% làm lại đăng ký quyền tác giả của San và Teennie qua địa chỉ mới, logo mới"/><s v="phis gth nhân sự"/><s v="Khung tranh tặng khách"/><s v="San Dental Group in 600 the nhe"/><s v="Chi trường hutech"/><s v="Tt pancake"/><s v="tt cty truyền thông đi trường Sàigonista"/><s v="Gói SEO Băng Tâm"/><s v="Làm lại web"/><s v="đi trường UEF"/><s v="In thẻ đi trường"/><s v="Seeding điều hướng nói xấu nha khoa"/><s v="tiền bằng bs (T5/24)"/><s v="Cho hàng tháng"/><s v="Tiền xe nv"/><s v="% bs nhận"/><s v="% các bp khác nhận"/><s v="mua bàn ghế văn phòng(đào tạo + quay dựng)"/><s v="quạt phun xương bv"/><s v="Mua mây tính cho mkt"/><s v="Cáp sạc văn phòng"/><s v="ghế nha khoa(trả góp)"/><s v="THÁO LẮP"/><s v="setup phòng họp và phòng telesale"/><s v="Bàn chải điện tặng khách"/><s v="trả góp 58147"/><s v="phi sms tk cá nhân cty"/><s v="Tiền vé máy bay khách hàng 54610"/><s v="Cọc 3 web(3 cty) đăng kí bộ công thương"/><s v="khảo sát thị trường"/><s v="Hh 54768"/><s v="hh58234"/><s v="Phí trả góp 58197"/><s v="tiền khách sạn+cơm của khách Lạc Thúc Phương"/><s v="Phí trả góp 58234"/><s v="hỗ trợ tiền đi lại c Vân Ánh(2lần)"/><s v="Phí trả góp 57977"/><s v="hỗ trợ tiền ks cho khách Út Như"/><s v="hh 56005"/><s v="booking bài viết top 1 cho SanDenist"/><s v="Seedding"/><s v="phí làm web"/><s v="mua ladi page"/><s v="In thẻ cứng(Hutech, NKH)"/><s v="Phần mềm Adobe(MKT)"/><s v="tiền bằng bs (T6/24)"/><s v="lương cổ đông"/><s v="lương các bp khác"/><s v="mua metrogyl"/><s v="tien giay chup phim"/><s v="mua vật liệu trám"/><s v="cọc bàn làm việc phòng điều trị"/><s v="2 ổ cứng HDD 12T,Dây 3.5 ra 3.5"/><s v="Mua kệ để đồ phong thuỷ phòng Telesales"/><s v="tiền bàn phòng điều trị"/><s v="ghế anh phòng Hiền"/><s v="chi tiền màn hình bàn tư vấn"/><s v="tiền bàn phòng tv"/><s v="mua màn hình quảng cáo"/><s v="cho phường mượn"/><s v="Mua thêm ghế phòng họp+phòng HCNS+Mua chuột + USB phòng HCNS"/><s v="Tiền lab"/><s v="Mua đồ workshop đào tạo"/><s v="thuê địa điểm + đồ ăn ngày học  quản lí"/><s v="Mua đồ hành chính"/><s v="Tiền thuê xe"/><s v="bãi xe cty+bãi xe nv"/><s v="điện+nước+wf"/><s v="Cp tiếp khách"/><s v="tặng phẩm khách"/><s v="MKT chạy quảng cáo"/><s v="Cp sửa chữa, bảo trì"/><s v="Cộng tác viên"/><s v="Đi trường"/><s v="Hành chính MKT"/><s v="Hoa hòng gth"/><s v="SEO"/><s v="% của NV"/><s v="Tiếp khách pK(grab,sn khách chi phí khác)"/><s v="Lương"/><s v="Chi phí MB"/><s v="Thuê bằng bs"/><s v="chi phí cho quận, phường"/><s v="mua keo dán"/><s v="mua 2 hộp thuốc effer"/><s v="khẩu trang 10h màu trắng cho khách"/><s v="lab tháo lắp"/><s v="lab Thịnh"/><s v="Mua sắm tài sản"/><s v="Thưởng nóng+liên hoan"/><s v="Giới thiệu nhân sự"/><s v="đào tạo nhân sự"/><s v="thuế"/><s v="dung dịch vệ sinh dụng cụ"/><s v="Mua pin+phụ kiện máy chụp cận chóp"/><s v="mua vật tư San,mua thuốc Effegan, Mua máy đo huyết áp"/><s v="Dự trù phát sinh"/><s v="nhập kin"/><s v="Thuê bằng bs T10"/><s v="nước muối + khâu trang"/><s v="Thuê bằng bs T11"/><s v="tay khoan San,tay khoan khuỷ chậm"/><s v="nhập kin,mua xe đẩy  ,thay đầu cây cạo vôi"/><s v="Tiền thuê xe+phí về xe"/><s v="nước xúc miệng Kin"/><s v="banh miệng"/><s v="dung dịch khử khuẩn y tế"/><s v="2h kem đánh răng"/><s v="composite"/><s v="Giấy phòng điều trị"/><s v="Thuốc + nước muối"/><s v="tiền thuốc tê xanh"/><s v="tiền cao su đặc"/><s v="Khẩu trang + thuốc giảm đau + mua thuốc chống sốc"/><s v="công nợ Thanh Ngọc T1/25"/><s v="Tiền vật liệu"/><s v="nước ngâm dụng cụ"/><s v="composite lỏng"/><s v="tiền vật liệu, banh vạt, cây bóc tách, cán dao mổ, cây đo túi nướu, cây nạo xương, kềm nhổ chân răng, kềm nạy, tay khoan chậm"/><s v="Tiền vật liệu San"/><s v="Thanh Ngọc T3/25 san"/><s v="mua metrogyl + Effegan"/><s v="xi măng San"/><s v="Vật liệu TQ San+kin"/><s v="nước ngậm chống ê (San)"/><s v="chất chống ê mài cùi(San)"/><s v="khẩu trang"/><s v="in ly giấy"/><s v="xi măng gắn veneer, túi hấp tiệt trùng, composite"/><s v="vật tư Thanh Ngọc"/><s v="dung dịch ngâm dụng cụ, cồn+Etching sứ+bóng tia cực tím+hỗ trợ tiền gắn răng KH San"/><s v="vật tư+thuốc giảm đau+thuốc tê"/><s v="efferalgan, thuốc tê"/><s v="Giấy chuyên dụng vên sinh phòng điều trị,  khăn choàng phụ tá"/><s v="khăn choàng PT+thuốc+xi măng gắn+thuốc tê"/><s v="tấm choàng che cổ, gương cầm tay phòng điều trị+túi chườm, mua áo chì, Bao tay y tế, khăn giấy choàng cổ phòng điều trị"/><s v="bóng đèn cực tím, nước muối + gạc+chất gắn tạm+Mua đầu đèn chiếu San"/><s v="đồ đtt, vật tư"/><s v="tiền chất gắn San"/><m/></sharedItems></cacheField><cacheField name="PHÂN LOẠI" numFmtId="0"><sharedItems containsBlank="1"><s v="Mua đồ hành chính"/><s v="Lương"/><s v="KPI"/><s v="Marketing chạy Quảng cáo"/><s v="Quỹ thưởng tổng cuối năm"/><s v="Chi phí Mặt bằng"/><s v="Thuê bằng"/><s v="Điện + Nước"/><s v="Bảo hiểm"/><s v="Tiền vật liệu"/><s v="Mua sắm tài sản"/><s v="Phí cà thẻ"/><s v="Tiền Lab"/><s v="Tiếp khách"/><s v="Tiền thuê xe"/><s v="Quỹ thưởng gián tiếp"/><s v="Hành chính MKT"/><s v="Đào tạo"/><s v="Tiktok"/><s v="SEO"/><s v="Tiền thưởng nóng + liên hoan"/><s v="Tặng phẩm khách"/><s v="Sửa chữa"/><s v="Cộng tác viên"/><s v="Đi trường"/><s v="Hoa hồng giới thiệu"/><s v="Tiền dự trù phát sinh"/><m/></sharedItems></cacheField><cacheField name="SỐ TIỀN" numFmtId="3"><sharedItems containsSemiMixedTypes="0" containsString="0" containsNumber="1" containsInteger="1"><n v="0.0"/><n v="948000.0"/><n v="905000.0"/><n v="120000.0"/><n v="3.66774927E8"/><n v="3.40881611E8"/><n v="895000.0"/><n v="1264000.0"/><n v="910000.0"/><n v="880000.0"/><n v="1200000.0"/><n v="1.0081E7"/><n v="750000.0"/><n v="250000.0"/><n v="50000.0"/><n v="260000.0"/><n v="300000.0"/><n v="1650000.0"/><n v="75000.0"/><n v="80000.0"/><n v="1980000.0"/><n v="354000.0"/><n v="74000.0"/><n v="480000.0"/><n v="1.0E7"/><n v="1.05E7"/><n v="1.35E7"/><n v="6210000.0"/><n v="2467000.0"/><n v="1394954.0"/><n v="1012000.0"/><n v="1104000.0"/><n v="30000.0"/><n v="200000.0"/><n v="1185000.0"/><n v="3000000.0"/><n v="1425000.0"/><n v="87000.0"/><n v="60000.0"/><n v="500000.0"/><n v="950000.0"/><n v="70000.0"/><n v="1230000.0"/><n v="1000000.0"/><n v="150000.0"/><n v="3030000.0"/><n v="984000.0"/><n v="4.9725E7"/><n v="3.15E7"/><n v="2.0E7"/><n v="350000.0"/><n v="3380000.0"/><n v="470000.0"/><n v="580000.0"/><n v="5000000.0"/><n v="2000000.0"/><n v="2750000.0"/><n v="110000.0"/><n v="600000.0"/><n v="400000.0"/><n v="2.5E7"/><n v="105000.0"/><n v="25000.0"/><n v="1900000.0"/><n v="839960.0"/><n v="55000.0"/><n v="39000.0"/><n v="58000.0"/><n v="280000.0"/><n v="66000.0"/><n v="160000.0"/><n v="2520000.0"/><n v="175000.0"/><n v="220000.0"/><n v="90000.0"/><n v="2900000.0"/><n v="40000.0"/><n v="44000.0"/><n v="3.0E7"/><n v="5.0E7"/><n v="1.1179E7"/><n v="1.3E7"/><n v="6500000.0"/><n v="5.0715E7"/><n v="1.7E7"/><n v="1.1036E7"/><n v="1756000.0"/><n v="4000000.0"/><n v="1.76E7"/><n v="1.438E7"/><n v="5.0257E7"/><n v="1.93E7"/><n v="2.3267E7"/><n v="725000.0"/><n v="7300000.0"/><n v="7130512.0"/><n v="3.4948E8"/><n v="925000.0"/><n v="795000.0"/><n v="100000.0"/><n v="5299000.0"/><n v="945000.0"/><n v="1100000.0"/><n v="5970000.0"/><n v="320000.0"/><n v="275000.0"/><n v="960000.0"/><n v="1268000.0"/><n v="1293000.0"/><n v="1238000.0"/><n v="1500000.0"/><n v="2438070.0"/><n v="9652954.0"/><n v="7312164.0"/><n v="78000.0"/><n v="2245000.0"/><n v="2905000.0"/><n v="126000.0"/><n v="4950000.0"/><n v="2250000.0"/><n v="3700000.0"/><n v="283000.0"/><n v="450000.0"/><n v="2500000.0"/><n v="3190000.0"/><n v="1232000.0"/><n v="1170000.0"/><n v="125000.0"/><n v="2838000.0"/><n v="2850000.0"/><n v="4.8E7"/><n v="1.006E7"/><n v="2100000.0"/><n v="1686000.0"/><n v="1.5E7"/><n v="1410000.0"/><n v="1.4838E7"/><n v="2.3266E7"/><n v="6.99632E7"/><n v="2.67596558E8"/><n v="7.984075E7"/><n v="1.011666E7"/><n v="845000.0"/><n v="915000.0"/><n v="926000.0"/><n v="885000.0"/><n v="1240000.0"/><n v="8281000.0"/><n v="1300000.0"/><n v="1083000.0"/><n v="530000.0"/><n v="1.2E7"/><n v="3600000.0"/><n v="758000.0"/><n v="462000.0"/><n v="574000.0"/><n v="810000.0"/><n v="390000.0"/><n v="2118000.0"/><n v="650000.0"/><n v="645000.0"/><n v="2705000.0"/><n v="410000.0"/><n v="6000000.0"/><n v="4.668E7"/><n v="4500000.0"/><n v="6050000.0"/><n v="95000.0"/><n v="360000.0"/><n v="780000.0"/><n v="130000.0"/><n v="1809000.0"/><n v="818000.0"/><n v="229000.0"/><n v="1700000.0"/><n v="303000.0"/><n v="2522000.0"/><n v="351000.0"/><n v="71000.0"/><n v="205000.0"/><n v="3295000.0"/><n v="474000.0"/><n v="145000.0"/><n v="800000.0"/><n v="850000.0"/><n v="118000.0"/><n v="170000.0"/><n v="233000.0"/><n v="1050000.0"/><n v="88000.0"/><n v="2.9685919E7"/><n v="2.394E7"/><n v="4.6319E7"/><n v="1.285E7"/><n v="2.648E7"/><n v="620000.0"/><n v="700000.0"/><n v="595000.0"/><n v="3.146705E8"/><n v="1.6E7"/><n v="3.49717558E8"/><n v="2.7819326E8"/><n v="857000.0"/><n v="7057400.0"/><n v="914000.0"/><n v="930000.0"/><n v="923000.0"/><n v="1004000.0"/><n v="1040000.0"/><n v="9401000.0"/><n v="1030000.0"/><n v="3120000.0"/><n v="3080000.0"/><n v="5880000.0"/><n v="7500000.0"/><n v="465000.0"/><n v="1023000.0"/><n v="340000.0"/><n v="45000.0"/><n v="3650000.0"/><n v="1.1E7"/><n v="900000.0"/><n v="882000.0"/><n v="180000.0"/><n v="7674000.0"/><n v="6.0E7"/><n v="1267000.0"/><n v="1157000.0"/><n v="2359000.0"/><n v="230000.0"/><n v="2190000.0"/><n v="7700000.0"/><n v="225000.0"/><n v="2708000.0"/><n v="6290000.0"/><n v="221000.0"/><n v="1600000.0"/><n v="435000.0"/><n v="34000.0"/><n v="245000.0"/><n v="315000.0"/><n v="1400000.0"/><n v="246000.0"/><n v="215000.0"/><n v="394000.0"/><n v="102000.0"/><n v="665000.0"/><n v="208000.0"/><n v="702000.0"/><n v="185000.0"/><n v="720000.0"/><n v="345000.0"/><n v="1.082E7"/><n v="1696000.0"/><n v="2.7E7"/><n v="3060000.0"/><n v="1.984E7"/><n v="2.9362E8"/><n v="1.775E7"/><n v="9500000.0"/><n v="7.0415E7"/><n v="4.4E7"/><n v="5.95981544E8"/><n v="5.07183775E8"/><n v="875000.0"/><n v="990000.0"/><n v="942000.0"/><n v="934000.0"/><n v="951000.0"/><n v="1120000.0"/><n v="928000.0"/><n v="588000.0"/><n v="1.0114E7"/><n v="420000.0"/><n v="2700000.0"/><n v="1380000.0"/><n v="195000.0"/><n v="4700000.0"/><n v="483000.0"/><n v="216000.0"/><n v="971000.0"/><n v="955000.0"/><n v="3095000.0"/><n v="415000.0"/><n v="1405000.0"/><n v="2580000.0"/><n v="2185000.0"/><n v="812000.0"/><n v="5689350.0"/><n v="325000.0"/><n v="489000.0"/><n v="2800000.0"/><n v="370000.0"/><n v="2280000.0"/><n v="270000.0"/><n v="122000.0"/><n v="304000.0"/><n v="791000.0"/><n v="1.3324E7"/><n v="2216000.0"/><n v="3148000.0"/><n v="1.658E7"/><n v="1.48E7"/><n v="2370000.0"/><n v="1.197E7"/><n v="1.2648E7"/><n v="7.6502E7"/><n v="6.6151E7"/><n v="6750000.0"/><n v="8400000.0"/><n v="3.3265E8"/><n v="2.76443715E8"/><n v="2.4112015E8"/><n v="890000.0"/><n v="560000.0"/><n v="9552000.0"/><n v="5148000.0"/><n v="749971.0"/><n v="3683500.0"/><n v="4.7715E7"/><n v="1.4E7"/><n v="1.1372E7"/><n v="2688000.0"/><n v="5525000.0"/><n v="2.304E7"/><n v="4.5943731E7"/><n v="3156800.0"/><n v="1.0692E7"/><n v="5248900.0"/><n v="177000.0"/><n v="3884000.0"/><n v="1.3428571E7"/><n v="1267200.0"/><n v="8164000.0"/><n v="137000.0"/><n v="4.5715E7"/><n v="1604000.0"/><n v="824000.0"/><n v="7307143.0"/><n v="5300000.0"/><n v="1920000.0"/><n v="4.18575E7"/><n v="8142500.0"/><n v="856000.0"/><n v="744000.0"/><n v="3250000.0"/><n v="4410714.0"/><n v="290000.0"/><n v="375000.0"/><n v="1292500.0"/><n v="3.75E7"/><n v="3050000.0"/><n v="1184000.0"/><n v="4150000.0"/><n v="357000.0"/><n v="2265000.0"/><n v="670000.0"/><n v="4.0E7"/><n v="1.2466667E7"/><n v="816000.0"/><n v="486000.0"/><n v="4750000.0"/><n v="1.475E7"/><n v="7182000.0"/><n v="1455000.0"/><n v="380000.0"/><n v="680000.0"/><n v="495000.0"/><n v="335500.0"/><n v="94000.0"/><n v="1170108.0"/><n v="6025000.0"/><n v="475000.0"/><n v="3870000.0"/><n v="1175000.0"/><n v="7480000.0"/><n v="7720000.0"/><n v="1815000.0"/><n v="1.8E7"/><n v="1762000.0"/><n v="590000.0"/><n v="3500000.0"/><n v="2200000.0"/><n v="3365000.0"/><n v="308000.0"/><n v="2075000.0"/><n v="154000.0"/><n v="425000.0"/><n v="7900000.0"/><n v="830000.0"/><n v="520000.0"/><n v="41000.0"/><n v="32000.0"/><n v="1712000.0"/><n v="1.75E7"/><n v="3400000.0"/><n v="5.9914E7"/><n v="6220000.0"/><n v="4400000.0"/><n v="3.2591E7"/><n v="1.1412E7"/><n v="2.72265483E8"/><n v="2.60308746E8"/><n v="4.6534E7"/><n v="2.7385E8"/><n v="550000.0"/><n v="618000.0"/><n v="8197000.0"/><n v="191000.0"/><n v="91000.0"/><n v="6700000.0"/><n v="8900000.0"/><n v="2600000.0"/><n v="4483000.0"/><n v="8500000.0"/><n v="644000.0"/><n v="2.675E7"/><n v="1840000.0"/><n v="1720400.0"/><n v="365000.0"/><n v="1142000.0"/><n v="6480000.0"/><n v="1280000.0"/><n v="3800000.0"/><n v="1690000.0"/><n v="1475000.0"/><n v="1925000.0"/><n v="2860000.0"/><n v="493000.0"/><n v="395000.0"/><n v="231000.0"/><n v="485000.0"/><n v="101000.0"/><n v="310000.0"/><n v="565000.0"/><n v="383000.0"/><n v="210000.0"/><n v="135000.0"/><n v="20000.0"/><n v="155000.0"/><n v="336500.0"/><n v="1126000.0"/><n v="1265000.0"/><n v="9096000.0"/><n v="2.4389817E7"/><n v="1.445E7"/><n v="5.2219E7"/><n v="2.0643E7"/><n v="5.357E7"/><n v="6140000.0"/><n v="4.1574E8"/><n v="2.87165172E8"/><n v="3.10238183E8"/><n v="8187000.0"/><n v="490000.0"/><n v="140000.0"/><n v="6954500.0"/><n v="2455480.0"/><n v="274000.0"/><n v="1800000.0"/><n v="1.281455E8"/><n v="1.04E7"/><n v="1.12E7"/><n v="5100000.0"/><n v="2704800.0"/><n v="1849000.0"/><n v="5515000.0"/><n v="190000.0"/><n v="4093000.0"/><n v="84000.0"/><n v="2.25E7"/><n v="9884000.0"/><n v="628000.0"/><n v="3310000.0"/><n v="2.0491E7"/><n v="8050000.0"/><n v="3.4424E7"/><n v="2648000.0"/><n v="4.1798E7"/><n v="2.3913E8"/><n v="2.71851826E8"/><n v="2.13936227E8"/><n v="1427000.0"/><n v="1565000.0"/><n v="787000.0"/><n v="167000.0"/><n v="482000.0"/><n v="143000.0"/><n v="255000.0"/><n v="1795500.0"/><n v="3720000.0"/><n v="1110000.0"/><n v="1.37655E7"/><n v="5200000.0"/><n v="1651000.0"/><n v="666667.0"/><n v="1275000.0"/><n v="5250000.0"/><n v="570000.0"/><n v="213333.0"/><n v="663000.0"/><n v="196000.0"/><n v="216667.0"/><n v="7416667.0"/><n v="8558000.0"/><n v="1356333.0"/><n v="106667.0"/><n v="3523000.0"/><n v="1011333.0"/><n v="2.58493961E8"/><n v="1.55629145E8"/><n v="6800000.0"/><n v="5985000.0"/><n v="730000.0"/><n v="2.2577E7"/><n v="3.794E7"/><n v="7800000.0"/><n v="1.896E8"/><n v="3.01089119E8"/><n v="3.56647196E8"/><n v="330000.0"/><n v="217500.0"/><n v="62000.0"/><n v="115000.0"/><n v="7440000.0"/><n v="1395200.0"/><n v="1.02E7"/><n v="828000.0"/><n v="8041680.0"/><n v="2768080.0"/><n v="3.78E7"/><n v="1257000.0"/><n v="877500.0"/><n v="2047500.0"/><n v="2391585.0"/><n v="200667.0"/><n v="92000.0"/><n v="271667.0"/><n v="525000.0"/><n v="625000.0"/><n v="107000.0"/><n v="85000.0"/><n v="176000.0"/><n v="166000.0"/><n v="182000.0"/><n v="209333.0"/><n v="5.75E7"/><n v="1.888E7"/><n v="8747000.0"/><n v="653333.0"/><n v="3498000.0"/><n v="1379333.0"/><n v="5440000.0"/><n v="2.4165E7"/><n v="1.49E7"/><n v="4.9255E8"/><n v="3.02039223E8"/><n v="4.09120533E8"/><n v="675000.0"/><n v="423000.0"/><n v="254000.0"/><n v="2756000.0"/><n v="840000.0"/><n v="618500.0"/><n v="1616000.0"/><n v="539737.0"/><n v="1.81E7"/><n v="1.8323E7"/><n v="1.675E7"/><n v="332500.0"/><n v="1975000.0"/><n v="7880000.0"/><n v="1025000.0"/><n v="1060000.0"/><n v="216333.0"/><n v="3175000.0"/><n v="2400000.0"/><n v="1395000.0"/><n v="607000.0"/><n v="2616667.0"/><n v="133333.0"/><n v="436667.0"/><n v="166667.0"/><n v="340667.0"/><n v="56667.0"/><n v="246667.0"/><n v="6666667.0"/><n v="820000.0"/><n v="1125000.0"/><n v="338000.0"/><n v="108000.0"/><n v="259000.0"/><n v="1843000.0"/><n v="152000.0"/><n v="301000.0"/><n v="1.4E8"/><n v="2.048E7"/><n v="1.3336E7"/><n v="207000.0"/><n v="594000.0"/><n v="1516000.0"/><n v="2.5505E7"/><n v="7331000.0"/><n v="2.2E7"/><n v="3440000.0"/><n v="5400000.0"/><n v="5.23275E7"/><n v="3304000.0"/><n v="5.7218E7"/><n v="4.035E8"/><n v="3.30165929E8"/><n v="3.31329667E8"/><n v="3007500.0"/><n v="770000.0"/><n v="3333333.0"/><n v="4256000.0"/><n v="3360000.0"/><n v="920000.0"/><n v="1.0465E7"/><n v="1295000.0"/><n v="5301000.0"/><n v="1.1666E7"/><n v="731000.0"/><n v="1.4221E7"/><n v="1.17E7"/><n v="1.15236E7"/><n v="1.0476E7"/><n v="1.16885E7"/><n v="1.05342E7"/><n v="4.76E7"/><n v="285000.0"/><n v="1.0414E7"/><n v="1950000.0"/><n v="3070000.0"/><n v="4550000.0"/><n v="1195000.0"/><n v="2010000.0"/><n v="440000.0"/><n v="3294000.0"/><n v="640000.0"/><n v="454000.0"/><n v="667000.0"/><n v="586000.0"/><n v="251000.0"/><n v="106000.0"/><n v="53000.0"/><n v="1325000.0"/><n v="722000.0"/><n v="1572000.0"/><n v="151000.0"/><n v="256000.0"/><n v="296000.0"/><n v="501000.0"/><n v="103000.0"/><n v="1892000.0"/><n v="342000.0"/><n v="35000.0"/><n v="65000.0"/><n v="3.7E8"/><n v="9000000.0"/><n v="418000.0"/><n v="277000.0"/><n v="1.12865E7"/><n v="2.4885E7"/><n v="4299500.0"/><n v="1841000.0"/><n v="2.935E7"/><n v="9200000.0"/><n v="1627000.0"/><n v="427000.0"/><n v="3.2718E7"/><n v="6.0226E7"/><n v="4900000.0"/><n v="4.739E8"/><n v="1722000.0"/><n v="376000.0"/><n v="322000.0"/><n v="235000.0"/><n v="2482000.0"/><n v="2440000.0"/><n v="460000.0"/><n v="689000.0"/><n v="1450000.0"/><n v="1398400.0"/><n v="2140000.0"/><n v="9690000.0"/><n v="1.198E7"/><n v="1.205E7"/><n v="3.13E7"/><n v="540000.0"/><n v="5999000.0"/><n v="1.232E7"/><n v="4515000.0"/><n v="1.257E7"/><n v="248000.0"/><n v="1560000.0"/><n v="723000.0"/><n v="2.4946E7"/><n v="837000.0"/><n v="1137333.0"/><n v="1989800.0"/><n v="1683000.0"/><n v="169000.0"/><n v="610000.0"/><n v="93000.0"/><n v="238000.0"/><n v="666000.0"/><n v="962000.0"/><n v="564000.0"/><n v="42000.0"/><n v="295000.0"/><n v="881000.0"/><n v="782000.0"/><n v="1745000.0"/><n v="127000.0"/><n v="5.5E8"/><n v="1.345E7"/><n v="4947000.0"/><n v="3.7E7"/><n v="2720000.0"/><n v="3715000.0"/><n v="9.44865E7"/><n v="4.0711E7"/><n v="7.8002E7"/><n v="4.24145E7"/><n v="3.2E7"/><n v="4.9022E8"/><n v="3.04069396E8"/><n v="4.34141347E8"/><n v="3.37040804E8"/><n v="5.32700373E8"/><n v="2930000.0"/><n v="223000.0"/><n v="3018000.0"/><n v="1.9855E7"/><n v="3494544.0"/><n v="753000.0"/><n v="1.31E7"/><n v="1087000.0"/><n v="903000.0"/><n v="1.32E7"/><n v="240000.0"/><n v="512000.0"/><n v="287000.0"/><n v="159000.0"/><n v="705000.0"/><n v="1522000.0"/><n v="161000.0"/><n v="529000.0"/><n v="854000.0"/><n v="959000.0"/><n v="613000.0"/><n v="964000.0"/><n v="47000.0"/><n v="1010000.0"/><n v="1250000.0"/><n v="1440000.0"/><n v="1330000.0"/><n v="8.3E8"/><n v="2.05E7"/><n v="2345000.0"/><n v="1.408E7"/><n v="4572000.0"/><n v="2.395E7"/><n v="4.3E7"/><n v="1.8333333E7"/><n v="6075000.0"/><n v="8727000.0"/><n v="2890000.0"/><n v="3.2521E7"/><n v="2384000.0"/><n v="2.7558563E7"/><n v="5.426E7"/><n v="7.0572E8"/><n v="267000.0"/><n v="234000.0"/><n v="236000.0"/><n v="1717000.0"/><n v="227000.0"/><n v="237000.0"/><n v="5041000.0"/><n v="218000.0"/><n v="1081000.0"/><n v="1.3968E7"/><n v="4.455E7"/><n v="2576000.0"/><n v="2760000.0"/><n v="9516000.0"/><n v="1.0382E7"/><n v="1035000.0"/><n v="168000.0"/><n v="2.292E7"/><n v="324000.0"/><n v="5195680.0"/><n v="384000.0"/><n v="1.1356E7"/><n v="4144958.0"/><n v="870000.0"/><n v="1140000.0"/><n v="1190000.0"/><n v="54000.0"/><n v="1520000.0"/><n v="116000.0"/><n v="2036000.0"/><n v="1214000.0"/><n v="1913000.0"/><n v="591000.0"/><n v="549000.0"/><n v="335000.0"/><n v="7.5E8"/><n v="1.6086E7"/><n v="1.31725E7"/><n v="5323000.0"/><n v="2.368E7"/><n v="3.1E7"/><n v="2.1966193E7"/><n v="8340000.0"/><n v="2650000.0"/><n v="3.2662E7"/><n v="1.75545E8"/><n v="4.16E7"/><n v="4.2775E7"/><n v="1.66E7"/><n v="3.74049046E8"/><n v="9.2071054E8"/><n v="8.927E8"/><n v="3.95890311E8"/><n v="6.70416243E8"/><n v="249000.0"/><n v="189000.0"/><n v="2525000.0"/><n v="281000.0"/><n v="5552000.0"/><n v="2025000.0"/><n v="571000.0"/><n v="1770000.0"/><n v="1196000.0"/><n v="1453600.0"/><n v="1.7213E7"/><n v="625600.0"/><n v="8562000.0"/><n v="7242548.0"/><n v="694000.0"/><n v="5790000.0"/><n v="3100000.0"/><n v="64000.0"/><n v="244000.0"/><n v="2018000.0"/><n v="527000.0"/><n v="1854000.0"/><n v="656000.0"/><n v="1072000.0"/><n v="82000.0"/><n v="132000.0"/><n v="3200000.0"/><n v="5920000.0"/><n v="22000.0"/><n v="535000.0"/><n v="86000.0"/><n v="1270000.0"/><n v="1685000.0"/><n v="1055000.0"/><n v="583000.0"/><n v="536000.0"/><n v="1760000.0"/><n v="165000.0"/><n v="1901000.0"/><n v="327000.0"/><n v="605000.0"/><n v="1751000.0"/><n v="2.3E7"/><n v="1.3059E7"/><n v="4625000.0"/><n v="2.3629E7"/><n v="2.1063E7"/><n v="6.4527E7"/><n v="1.01433E8"/><n v="6.8257E8"/><n v="4.10491467E8"/><n v="7.4415328E8"/><n v="2023000.0"/><n v="4929000.0"/><n v="1255000.0"/><n v="1630000.0"/><n v="8180000.0"/><n v="3900000.0"/><n v="1.0E8"/><n v="1.2047E7"/><n v="1.311E7"/><n v="4510000.0"/><n v="1.7663E7"/><n v="2.04E7"/><n v="3150000.0"/><n v="5270000.0"/><n v="9846400.0"/><n v="134000.0"/><n v="815000.0"/><n v="6906000.0"/><n v="2.41E7"/><n v="15000.0"/><n v="7744000.0"/><n v="56000.0"/><n v="5887000.0"/><n v="886000.0"/><n v="1350000.0"/><n v="4200000.0"/><n v="9030000.0"/><n v="950400.0"/><n v="1.0099476E7"/><n v="1790000.0"/><n v="1766000.0"/><n v="2003000.0"/><n v="381000.0"/><n v="513000.0"/><n v="1873000.0"/><n v="924000.0"/><n v="699000.0"/><n v="178000.0"/><n v="1802000.0"/><n v="247000.0"/><n v="510000.0"/><n v="162000.0"/><n v="344000.0"/><n v="416000.0"/><n v="36000.0"/><n v="8.15E8"/><n v="2.0355E7"/><n v="1.2276E7"/><n v="1465000.0"/><n v="4355000.0"/><n v="2.750648E7"/><n v="1.7896E7"/><n v="4620000.0"/><n v="1.19046E8"/><n v="4.4947E7"/><n v="4.338E7"/><n v="6.5083E8"/><n v="5.0E8"/><n v="3.88984386E8"/><n v="4.54949562E8"/><n v="638000.0"/><n v="318000.0"/><n v="97000.0"/><n v="213000.0"/><n v="5210000.0"/><n v="4.8044E7"/><n v="2.52E7"/><n v="1085600.0"/><n v="9700000.0"/><n v="1.20474E7"/><n v="2686900.0"/><n v="3375000.0"/><n v="1.1892E7"/><n v="1472000.0"/><n v="662000.0"/><n v="517000.0"/><n v="2127000.0"/><n v="2925000.0"/><n v="1525000.0"/><n v="264000.0"/><n v="1860000.0"/><n v="5703000.0"/><n v="1366000.0"/><n v="4780000.0"/><n v="3.76E7"/><n v="265000.0"/><n v="24000.0"/><n v="136000.0"/><n v="5057000.0"/><n v="1.0858E7"/><n v="6638000.0"/><n v="1960000.0"/><n v="6443656.0"/><n v="302000.0"/><n v="860000.0"/><n v="778000.0"/><n v="736000.0"/><n v="453000.0"/><n v="333000.0"/><n v="1080000.0"/><n v="742000.0"/><n v="1492000.0"/><n v="353000.0"/><n v="642000.0"/><n v="258000.0"/><n v="77000.0"/><n v="2295000.0"/><n v="804000.0"/><n v="321000.0"/><n v="9.0E8"/><n v="3.6E7"/><n v="2.0146E7"/><n v="1.2733E7"/><n v="4471000.0"/><n v="2.210816E7"/><n v="2.67E7"/><n v="1.78E7"/><n v="5650000.0"/><n v="1.02888E8"/><n v="3751000.0"/><n v="4600000.0"/><n v="1.65135E7"/><n v="1.83E7"/><n v="6.7513E8"/><n v="3.82756995E8"/><n v="1.055407132E9"/><n v="5756000.0"/><n v="9600000.0"/><n v="2260000.0"/><n v="3930000.0"/><n v="1.4344E7"/><n v="1.755E7"/><n v="1.029172E7"/><n v="2.53E7"/><n v="769000.0"/><n v="655000.0"/><n v="1.15E7"/><n v="3580000.0"/><n v="226000.0"/><n v="284000.0"/><n v="4125000.0"/><n v="2407000.0"/><n v="983000.0"/><n v="3874000.0"/><n v="217000.0"/><n v="2.850335E7"/><n v="1.2425E7"/><n v="403000.0"/><n v="3.139E7"/><n v="1.06E7"/><n v="790000.0"/><n v="1022000.0"/><n v="174000.0"/><n v="596000.0"/><n v="562000.0"/><n v="878000.0"/><n v="739000.0"/><n v="1229000.0"/><n v="57000.0"/><n v="27000.0"/><n v="378000.0"/><n v="222000.0"/><n v="757000.0"/><n v="164000.0"/><n v="291000.0"/><n v="305000.0"/><n v="374000.0"/><n v="8.7E8"/><n v="2.0153E7"/><n v="1.3768E7"/><n v="4380000.0"/><n v="2.371072E7"/><n v="2.735E7"/><n v="1.943E7"/><n v="1.5806E7"/><n v="1.8941E8"/><n v="5428000.0"/><n v="7502000.0"/><n v="6.6784E7"/><n v="1108000.0"/><n v="8.663E7"/><n v="5.5117126E7"/><n v="3.5485E7"/><n v="8.93E7"/><n v="2.162E7"/><n v="2.96E7"/><n v="7.5859E8"/><n v="4.73984399E8"/><n v="5.61387633E8"/><n v="4.31146504E8"/><n v="1.06675389E9"/><n v="4.23366955E8"/><n v="6.21643379E8"/><n v="3.86483936E8"/><n v="4.16975098E8"/><n v="3.90492579E8"/><n v="4.11965752E8"/><n v="3.902227E8"/><n v="5.24277673E8"/><n v="3.9099494E8"/><n v="3.71131289E8"/><n v="3.75576851E8"/><n v="5.06609895E8"/><n v="4.16409074E8"/><n v="4.04420674E8"/><n v="3.29071803E8"/><n v="6.1018853E8"/><n v="3.8854732E8"/><n v="2.22632533E8"/><n v="3.65353987E8"/><n v="1.90331245E8"/><n v="3772000.0"/><n v="5860000.0"/><n v="1.5423E7"/><n v="1.77E7"/><n v="1.7955E7"/><n v="3534000.0"/><n v="1102000.0"/><n v="448000.0"/><n v="660000.0"/><n v="157000.0"/><n v="479000.0"/><n v="7000000.0"/><n v="203000.0"/><n v="524000.0"/><n v="51000.0"/><n v="356000.0"/><n v="272000.0"/><n v="123000.0"/><n v="114000.0"/><n v="970000.0"/><n v="368000.0"/><n v="587000.0"/><n v="419000.0"/><n v="598000.0"/><n v="559000.0"/><n v="1.2026E7"/><n v="1.67E7"/><n v="1.13244E8"/><n v="4740800.0"/><n v="6.3083E8"/><n v="9.0E7"/><n v="1850000.0"/><n v="268000.0"/><n v="1045000.0"/><n v="1880000.0"/><n v="219000.0"/><n v="2481000.0"/><n v="2640000.0"/><n v="198000.0"/><n v="3260000.0"/><n v="1.9199E7"/><n v="2.43853E7"/><n v="1.1523E7"/><n v="8773000.0"/><n v="3.3463E7"/><n v="648000.0"/><n v="2.0777E7"/><n v="1.68E7"/><n v="2.1603357E7"/><n v="2670000.0"/><n v="2450000.0"/><n v="3333334.0"/><n v="7798000.0"/><n v="7200000.0"/><n v="1260000.0"/><n v="262000.0"/><n v="1313000.0"/><n v="823000.0"/><n v="6845000.0"/><n v="289000.0"/><n v="79000.0"/><n v="499000.0"/><n v="276000.0"/><n v="539000.0"/><n v="1066000.0"/><n v="202000.0"/><n v="471000.0"/><n v="392000.0"/><n v="38000.0"/><n v="111000.0"/><n v="966000.0"/><n v="69000.0"/><n v="6.0E8"/><n v="1.9E7"/><n v="8041000.0"/><n v="2677000.0"/><n v="9927000.0"/><n v="2.531328E7"/><n v="5514000.0"/><n v="1.0111E7"/><n v="1899000.0"/><n v="1748000.0"/><n v="714000.0"/><n v="9.52925E7"/><n v="6.3942E7"/><n v="7106400.0"/><n v="1.1046E7"/><n v="5840000.0"/><n v="3.71067E7"/><n v="9.1517E8"/><n v="337000.0"/><n v="4083000.0"/><n v="1067000.0"/><n v="3256000.0"/><n v="940000.0"/><n v="3390000.0"/><n v="1.3386E7"/><n v="1.5927E7"/><n v="2.5685E7"/><n v="1.3036E7"/><n v="1.45E7"/><n v="7350000.0"/><n v="5820000.0"/><n v="740000.0"/><n v="6600000.0"/><n v="463000.0"/><n v="1.4347E7"/><n v="1624000.0"/><n v="3108000.0"/><n v="906000.0"/><n v="2635000.0"/><n v="434000.0"/><n v="124000.0"/><n v="8600000.0"/><n v="1529000.0"/><n v="10000.0"/><n v="348000.0"/><n v="721000.0"/><n v="1.6383438E7"/><n v="192000.0"/><n v="626000.0"/><n v="455000.0"/><n v="546000.0"/><n v="408000.0"/><n v="472000.0"/><n v="7.0E8"/><n v="1.28165E7"/><n v="6605500.0"/><n v="2.85184E7"/><n v="2.225E7"/><n v="1.1825E7"/><n v="8364000.0"/><n v="1362000.0"/><n v="6.2464463E7"/><n v="9.912E7"/><n v="1.4295E7"/><n v="2.499E7"/><n v="4.1703E7"/><n v="2.3169E7"/><n v="6.6205E8"/><n v="343000.0"/><n v="447000.0"/><n v="1168000.0"/><n v="4613000.0"/><n v="615000.0"/><n v="1.08E7"/><n v="1.38E7"/><n v="5900000.0"/><n v="9079000.0"/><n v="5453947.0"/><n v="6890000.0"/><n v="312000.0"/><n v="6720000.0"/><n v="4413000.0"/><n v="6350000.0"/><n v="7050000.0"/><n v="6530000.0"/><n v="2224500.0"/><n v="3061000.0"/><n v="2845000.0"/><n v="3203000.0"/><n v="8000000.0"/><n v="1054000.0"/><n v="67000.0"/><n v="341000.0"/><n v="4724000.0"/><n v="9168000.0"/><n v="243000.0"/><n v="172000.0"/><n v="224000.0"/><n v="279000.0"/><n v="31000.0"/><n v="556000.0"/><n v="552000.0"/><n v="96000.0"/><n v="954000.0"/><n v="314000.0"/><n v="765000.0"/><n v="4430000.0"/><n v="1.3784E7"/><n v="9233000.0"/><n v="8575000.0"/><n v="690000.0"/><n v="1.799925E7"/><n v="9.4688E7"/><n v="6.726E8"/><n v="4.2181E8"/><n v="385000.0"/><n v="3922000.0"/><n v="3247000.0"/><n v="1150000.0"/><n v="446000.0"/><n v="1.2367E7"/><n v="6151600.0"/><n v="3.3913E7"/><n v="708000.0"/><n v="557000.0"/><n v="6240000.0"/><n v="1107000.0"/><n v="4784000.0"/><n v="3640000.0"/><n v="1.1620051E7"/><n v="9100000.0"/><n v="4.32E7"/><n v="819000.0"/><n v="4.7E7"/><n v="1431000.0"/><n v="1180000.0"/><n v="2343600.0"/><n v="1217000.0"/><n v="309000.0"/><n v="232000.0"/><n v="4250000.0"/><n v="3317000.0"/><n v="433000.0"/><n v="1095000.0"/><n v="188000.0"/><n v="2819000.0"/><n v="980000.0"/><n v="328000.0"/><n v="253000.0"/><n v="197000.0"/><n v="6.6E8"/><n v="3540000.0"/><n v="4.1E7"/><n v="1.3809E7"/><n v="6520000.0"/><n v="4.03712E7"/><n v="2150000.0"/><n v="9.9534E7"/><n v="9.729E7"/><n v="1.390317E8"/><n v="1940000.0"/><n v="8160000.0"/><n v="6250000.0"/><n v="6900000.0"/><n v="3.4015E7"/><n v="4.07E7"/><n v="3.6922E8"/><n v="710000.0"/><n v="597000.0"/><n v="3308000.0"/><n v="3790000.0"/><n v="141000.0"/><n v="3300000.0"/><n v="1.7787E7"/><n v="4056000.0"/><n v="718000.0"/><n v="5590000.0"/><n v="3963000.0"/><n v="4706000.0"/><n v="1928000.0"/><n v="3173200.0"/><n v="1310000.0"/><n v="142000.0"/><n v="6.315E7"/><n v="3168000.0"/><n v="1.6335E7"/><n v="469000.0"/><n v="7108000.0"/><n v="1.458E7"/><n v="2821000.0"/><n v="2730000.0"/><n v="2.06E7"/><n v="1.6666666E7"/><n v="2.8E7"/><n v="6300000.0"/><n v="1.6663765E7"/><n v="146000.0"/><n v="12000.0"/><n v="339000.0"/><n v="306000.0"/><n v="904000.0"/><n v="604000.0"/><n v="999000.0"/><n v="33000.0"/><n v="3939000.0"/><n v="5.9E7"/><n v="1.57545E7"/><n v="9150000.0"/><n v="3.65312E7"/><n v="1.365E7"/><n v="1.977E7"/><n v="8.8789E7"/><n v="2796000.0"/><n v="1.121E8"/><n v="7863520.0"/><n v="3.402E7"/><n v="7.0E7"/><n v="5.8591E8"/><n v="515000.0"/><n v="1075000.0"/><n v="2778000.0"/><n v="5510000.0"/><n v="3332000.0"/><n v="464000.0"/><n v="1647200.0"/><n v="4461600.0"/><n v="665600.0"/><n v="707200.0"/><n v="2766400.0"/><n v="3.35E7"/><n v="1210000.0"/><n v="5830000.0"/><n v="438000.0"/><n v="3330000.0"/><n v="741000.0"/><n v="2300000.0"/><n v="1625000.0"/><n v="1137000.0"/><n v="2.3694E7"/><n v="3739739.0"/><n v="614000.0"/><n v="5990000.0"/><n v="5500000.0"/><n v="4100000.0"/><n v="1810000.0"/><n v="1510000.0"/><n v="3676000.0"/><n v="1.55E7"/><n v="4421000.0"/><n v="7075393.0"/><n v="569000.0"/><n v="43000.0"/><n v="121000.0"/><n v="445000.0"/><n v="278000.0"/><n v="214000.0"/><n v="156000.0"/><n v="148000.0"/><n v="1890000.0"/><n v="3848000.0"/><n v="1.47745E7"/><n v="4790000.0"/><n v="3.973632E7"/><n v="1420000.0"/><n v="1048000.0"/><n v="3.1778E7"/><n v="2.4125E7"/><n v="9.0841E7"/><n v="3.543E7"/><n v="3.4023E7"/><n v="4.0787E7"/><n v="5.253E8"/><n v="3760000.0"/><n v="3197000.0"/><n v="4117000.0"/><n v="458000.0"/><n v="406000.0"/><n v="412000.0"/><n v="1055600.0"/><n v="343200.0"/><n v="2.32315E7"/><n v="3.3013E7"/><n v="3.9E7"/><n v="1077000.0"/><n v="1029000.0"/><n v="688000.0"/><n v="4.9E7"/><n v="609000.0"/><n v="2179000.0"/><n v="1.14048E7"/><n v="2356000.0"/><n v="467000.0"/><n v="821000.0"/><n v="1547000.0"/><n v="1.26E7"/><n v="2084000.0"/><n v="6156000.0"/><n v="4594000.0"/><n v="88500.0"/><n v="9180000.0"/><n v="8210000.0"/><n v="1.8539645E7"/><n v="364000.0"/><n v="431000.0"/><n v="89000.0"/><n v="358000.0"/><n v="9.5E8"/><n v="3603000.0"/><n v="1.50995E7"/><n v="1.225E7"/><n v="8200000.0"/><n v="1.84E7"/><n v="3.69E7"/><n v="8.1757E7"/><n v="4.3195441E7"/><n v="2.796E7"/><n v="1.13335E8"/><n v="1.725E7"/><n v="3.3721E7"/><n v="3.55985E8"/><n v="548000.0"/><n v="1334000.0"/><n v="4756000.0"/><n v="3936000.0"/><n v="404000.0"/><n v="2592000.0"/><n v="3450000.0"/><n v="2.325E7"/><n v="1.5983E7"/><n v="9443000.0"/><n v="1.315E7"/><n v="1452000.0"/><n v="98000.0"/><n v="1.525E7"/><n v="3075000.0"/><n v="1309000.0"/><n v="9430000.0"/><n v="1139000.0"/><n v="8060000.0"/><n v="1208000.0"/><n v="2739000.0"/><n v="1335000.0"/><n v="783000.0"/><n v="1480000.0"/><n v="907000.0"/><n v="158000.0"/><n v="897000.0"/><n v="3157000.0"/><n v="7725494.0"/><n v="173000.0"/><n v="52000.0"/><n v="112000.0"/><n v="537000.0"/><n v="444000.0"/><n v="68000.0"/><n v="1987000.0"/><n v="554000.0"/><n v="8.5E8"/><n v="2.7714E7"/><n v="4.294144E7"/><n v="1.415E7"/><n v="1.337E7"/><n v="6.8647E7"/><n v="3750000.0"/><n v="2.85E7"/><n v="7.3959E7"/><n v="1.1631668E8"/><n v="8.5E7"/><n v="2.98E7"/><n v="5.2091E8"/><n v="3990000.0"/><n v="4322000.0"/><n v="3470000.0"/><n v="4.2278E7"/><n v="3276000.0"/><n v="6850000.0"/><n v="7566000.0"/><n v="2938000.0"/><n v="2.5256E7"/><n v="6618000.0"/><n v="728000.0"/><n v="1003000.0"/><n v="7690000.0"/><n v="4995000.0"/><n v="1069000.0"/><n v="6382000.0"/><n v="792000.0"/><n v="4805000.0"/><n v="2040000.0"/><n v="6291151.0"/><n v="6158000.0"/><n v="83000.0"/><n v="716000.0"/><n v="329000.0"/><n v="21000.0"/><n v="7.09E8"/><n v="4501000.0"/><n v="4.9166667E7"/><n v="1.7164583E7"/><n v="4.4544E7"/><n v="1.565E7"/><n v="1.240725E7"/><n v="2.3114E7"/><n v="3.841E7"/><n v="2460000.0"/><n v="3.321E7"/><n v="3.0762E7"/><n v="6.0366E7"/><n v="3.403E7"/><n v="5.6015E8"/><n v="3495000.0"/><n v="2072000.0"/><n v="457000.0"/><n v="413000.0"/><n v="8800000.0"/><n v="1548000.0"/><n v="526000.0"/><n v="2.6888E7"/><n v="7152000.0"/><n v="2.454E7"/><n v="5480000.0"/><n v="5708000.0"/><n v="2053000.0"/><n v="7280000.0"/><n v="1638000.0"/><n v="3358250.0"/><n v="2068330.0"/><n v="843000.0"/><n v="28000.0"/><n v="1666667.0"/><n v="9800000.0"/><n v="624000.0"/><n v="1750000.0"/><n v="1360000.0"/><n v="1852000.0"/><n v="6335000.0"/><n v="1509000.0"/><n v="2030000.0"/><n v="6100000.0"/><n v="3183000.0"/><n v="414000.0"/><n v="1370000.0"/><n v="2560000.0"/><n v="5600000.0"/><n v="113000.0"/><n v="99000.0"/><n v="183333.0"/><n v="63000.0"/><n v="299000.0"/><n v="545000.0"/><n v="81000.0"/><n v="204000.0"/><n v="1252000.0"/><n v="7.1E8"/><n v="2.5107E7"/><n v="8.2120833E7"/><n v="4057000.0"/><n v="5162333.0"/><n v="3633333.0"/><n v="9.4598E7"/><n v="6540765.0"/><n v="7.10105E7"/><n v="3.5E7"/><n v="2.7997E8"/><n v="78333.0"/><n v="83333.0"/><n v="91667.0"/><n v="228333.0"/><n v="626667.0"/><n v="333333.0"/><n v="1971333.0"/><n v="96667.0"/><n v="1253333.0"/><n v="383333.0"/><n v="1070000.0"/><n v="508000.0"/><n v="2910000.0"/><n v="1209000.0"/><n v="1285000.0"/><n v="1588000.0"/><n v="2.1875E7"/><n v="1875000.0"/><n v="657000.0"/><n v="995000.0"/><n v="6531000.0"/><n v="4.53E7"/><n v="1643333.0"/><n v="3766500.0"/><n v="648333.0"/><n v="1641000.0"/><n v="1783333.0"/><n v="566000.0"/><n v="1333333.0"/><n v="3547680.0"/><n v="1833333.0"/><n v="331667.0"/><n v="134667.0"/><n v="72000.0"/><n v="627000.0"/><n v="547000.0"/><n v="292000.0"/><n v="7.4E8"/><n v="2.4292E7"/><n v="9.14625E7"/><n v="9674667.0"/><n v="1932549.0"/><n v="3.36384E7"/><n v="7287500.0"/><n v="1.4025E7"/><n v="5.0352E7"/><n v="3.2827E7"/><n v="9300000.0"/><n v="3.494E8"/><n v="2.27228343E8"/><n v="7.34E8"/><n v="8097333.0"/><n v="9.1575E7"/><n v="2333333.0"/><n v="816667.0"/><n v="1.4611667E7"/><n v="4.8847101E7"/><n v="6.0078671E7"/><n v="4.10640791E8"/><n v="2.45325438E8"/><n v="1.15335447E8"/><n v="1.0477E7"/><n v="4595000.0"/><n v="7.2153E7"/><n v="4010000.0"/><n v="1.1985E7"/><n v="6.9985E8"/><n v="1.4725E7"/><n v="6.5520835E7"/><n v="5.0367788E7"/><n v="1.2656365E8"/><n v="2.25212803E8"/><n v="3.9306757E7"/><n v="6686666.0"/><n v="3873000.0"/><n v="5416667.0"/><n v="1829600.0"/><n v="3.76E8"/><n v="5.3E7"/><n v="7867333.0"/><n v="9.21E7"/><n v="715000.0"/><n v="1.7658693E7"/><n v="1361676.0"/><n v="1462765.0"/><n v="5700000.0"/><n v="1.32313E8"/><n v="5511667.0"/><n v="3.8805E8"/><n v="3478109.0"/><n v="1.1111111E7"/><n v="8.4294471E7"/><n v="1.733185E8"/><n v="2.47439598E8"/><n v="5.2394417E7"/><n v="6.4391566E7"/><n v="1.397E7"/><n v="1.5785E7"/><n v="5678000.0"/><n v="4086000.0"/><n v="3812000.0"/><n v="266667.0"/><n v="337667.0"/><n v="9166667.0"/><n v="3844720.0"/><n v="3607000.0"/><n v="3.327E8"/><n v="7603667.0"/><n v="9.3075E7"/><n v="1.1278773E7"/><n v="1116333.0"/><n v="3.684352E7"/><n v="5033333.0"/><n v="2216667.0"/><n v="33333.0"/><n v="1.447E7"/><n v="617000.0"/><n v="1.87755E7"/><n v="691500.0"/><n v="3350000.0"/><n v="1994667.0"/><n v="5333333.0"/><n v="3.4022E7"/><n v="4.699E8"/><n v="6786252.0"/><n v="3666667.0"/><n v="7.7613353E7"/><n v="1855000.0"/><n v="1.3289E7"/><n v="2020000.0"/><n v="1.44E7"/><n v="1.79E7"/><n v="3249000.0"/><n v="1192200.0"/><n v="7408000.0"/><n v="2.0E8"/><n v="2314400.0"/><n v="8028333.0"/><n v="9.36E7"/><n v="2.1505E7"/><n v="1613000.0"/><n v="3.524096E7"/><n v="6033333.0"/><n v="2334000.0"/><n v="4.4920769E7"/><n v="1.30058505E8"/><n v="2.55949867E8"/><n v="3.9940127E7"/><n v="82500.0"/><n v="3.0747E7"/><n v="1658333.0"/><n v="1233333.0"/><n v="2.897E8"/><n v="4650000.0"/><n v="1.399718E7"/><n v="8.2078337E7"/><n v="1.71E7"/><n v="4800000.0"/><n v="506667.0"/><n v="1.69E7"/><n v="5383333.0"/><n v="4033899.0"/><n v="1.7E8"/><n v="1083333.0"/><n v="726667.0"/><n v="1.4562E7"/><n v="3638750.0"/><n v="1.375E7"/><n v="7666667.0"/><n v="498333.0"/><n v="8017333.0"/><n v="9.54525E7"/><n v="1.9273323E7"/><n v="1537741.0"/><n v="3.65184E7"/><n v="2479333.0"/><n v="1.7969462E7"/><n v="1.25158904E8"/><n v="2.68421442E8"/><n v="3.5326188E7"/><n v="3.7108E7"/><n v="2550000.0"/><n v="1.039E7"/><n v="4705000.0"/><n v="2.1633E8"/><n v="6975000.0"/><n v="6214876.0"/><n v="1.12859184E8"/><n v="2766000.0"/><n v="1735920.0"/><n v="3996000.0"/><n v="253587.0"/><n v="6222000.0"/><n v="5160000.0"/><n v="1.03E7"/><n v="4732000.0"/><n v="2420000.0"/><n v="5387200.0"/><n v="1493440.0"/><n v="2.45E7"/><n v="7602780.0"/><n v="3.05E8"/><n v="4.2E7"/><n v="1.4416667E7"/><n v="833333.0"/><n v="496667.0"/><n v="8119333.0"/><n v="9.55275E7"/><n v="1.8407457E7"/><n v="1566000.0"/><n v="2.4989867E7"/><n v="5.1666667E7"/><n v="1.5267923E7"/><n v="1.85410986E8"/><n v="2.62500071E8"/><n v="5.5792743E7"/><n v="473000.0"/><n v="1.0506667E7"/><n v="1416667.0"/><n v="5.0498E7"/><n v="1540000.0"/><n v="2715000.0"/><n v="1.1333333E7"/><n v="2950000.0"/><n v="7333333.0"/><n v="3.3333333E7"/><n v="589000.0"/><n v="3.4547E8"/><n v="1.025E7"/><n v="1.349854E7"/><n v="683333.0"/><n v="1526667.0"/><n v="3.3382003E7"/><n v="2.15455E7"/><n v="4796667.0"/><n v="2.1138485E7"/><n v="3.8843333E7"/><n v="3.3E8"/><n v="4.1857499E7"/><n v="6966667.0"/><n v="1.8256434E7"/><n v="4.410536E7"/><n v="3.87837874E8"/><n v="1.6298983E7"/><n v="1.2485E7"/><n v="3.83941043E8"/><n v="1.03691333E8"/><n v="6200000.0"/><n v="3880000.0"/><n v="1.30635E8"/><n v="8.3505E8"/><n v="6.2058333E7"/><n v="1.8800239E7"/><n v="2.2145834E7"/><n v="2.2491E7"/><n v="5010000.0"/><n v="2.1064082E7"/><n v="2.2927334E7"/><n v="2.9533333E7"/><n v="3.5E8"/><n v="2.4211999E7"/><n v="1.8845867E7"/><n v="4.95954E7"/><n v="2.18432124E8"/><n v="9576044.0"/><n v="1.70305E7"/><n v="3.89731207E8"/><n v="1.03246833E8"/><n v="2.5311867E7"/><n v="3.91E7"/><n v="7670000.0"/><n v="6244000.0"/><n v="4.4380333E7"/><n v="1.22366E8"/><n v="5.6E8"/><n v="3.4116667E7"/><n v="5.9666667E7"/><n v="1.0944E7"/><n v="5128333.0"/><n v="2.0207669E7"/><n v="2.3808636E7"/><n v="4959333.0"/><n v="2.0344614E7"/><n v="1.6028667E7"/><n v="1.22E7"/><n v="3.92E8"/><n v="1.93974E7"/><n v="4290000.0"/><n v="7815667.0"/><n v="3.3743E7"/><n v="2.2993476E8"/><n v="1.727101E7"/><n v="1.0292666E7"/><n v="3.87089566E8"/><n v="1.02086833E8"/><n v="2.5311573E7"/><n v="4.0033333E7"/><n v="1.1185E7"/><n v="3.98E7"/><n v="9.4663E7"/><n v="4.7E8"/><n v="5.5350667E7"/><n v="1.9874E7"/><n v="949333.0"/><n v="1.8609667E7"/><n v="2.3031E7"/><n v="4299000.0"/><n v="1.9317944E7"/><n v="1.1124999E7"/><n v="4.5E8"/><n v="1.989E7"/><n v="9285000.0"/><n v="1.2959334E7"/><n v="4.069E7"/><n v="2.76618624E8"/><n v="8210582.0"/><n v="8099667.0"/><n v="4.04809195E8"/><n v="1.14689097E8"/><n v="2.584576E7"/><n v="1.1700001E7"/><n v="4130000.0"/><n v="1.384E7"/><n v="8.2348E7"/><n v="4.876E7"/><n v="5.3925E8"/><n v="8.5416333E7"/><n v="7929669.0"/><n v="2.8515663E7"/><n v="2.24225E7"/><n v="5129000.0"/><n v="2.1024631E7"/><n v="1.5005668E7"/><n v="2.0358E7"/><n v="1.651E7"/><n v="2.4321667E7"/><n v="7190000.0"/><n v="2.0222667E7"/><n v="4.78578E7"/><n v="2.15E7"/><n v="3.47969897E8"/><n v="7507966.0"/><n v="8827167.0"/><n v="4.17207426E8"/><n v="1.27611167E8"/><n v="2.7766613E7"/><n v="7533333.0"/><n v="1.0666667E7"/><n v="3.3E7"/><n v="1.252E7"/><n v="1.13373E8"/><n v="6.521E8"/><n v="5.1E7"/><n v="6836333.0"/><n v="1.8585996E7"/><n v="2.29605E7"/><n v="6579667.0"/><n v="2.1342273E7"/><n v="2.1444333E7"/><n v="2.3831333E7"/><n v="4.4E8"/><n v="1.4016667E7"/><n v="7875000.0"/><n v="1.5898999E7"/><n v="3.744628E7"/><n v="3.2284076E8"/><n v="7062911.0"/><n v="1.4320666E7"/><n v="4.17658544E8"/><n v="1.27364E8"/><n v="2.851328E7"/><n v="1.024E7"/><n v="4257000.0"/><n v="8540000.0"/><n v="9.8072E7"/><n v="6.8575E8"/><n v="5.19E7"/><n v="6693334.0"/><n v="1711666.0"/><n v="1.5933334E7"/><n v="2.2841E7"/><n v="5110000.0"/><n v="1.8494808E7"/><n v="1.2026667E7"/><n v="4.4291333E7"/><n v="1.8E8"/><n v="1.705E7"/><n v="1.0533123E7"/><n v="1.7916667E7"/><n v="7.136634E7"/><n v="3.15750671E8"/><n v="1.3555182E7"/><n v="1.12995E7"/><n v="4.11467293E8"/><n v="1.286785E8"/><n v="2.7979E7"/><n v="1.5883333E7"/><n v="983333.0"/><n v="1273000.0"/><n v="7.312E7"/><n v="5.983E8"/><n v="5.17E7"/><n v="3109333.0"/><n v="2413333.0"/><n v="3.3367335E7"/><n v="1.5474568E7"/><n v="4916667.0"/><n v="1.4738973E7"/><n v="1.9016666E7"/><n v="1.7528667E7"/><n v="1.7943333E7"/><n v="7788727.0"/><n v="8733333.0"/><n v="1.004873E7"/><n v="1.33153674E8"/><n v="9527504.0"/><n v="7942500.0"/><n v="3.68805844E8"/><n v="1.2771466E8"/><n v="3.0006613E7"/><n v="6400000.0"/><n v="5116000.0"/><n v="4.998E7"/><n v="1337000.0"/><n v="4.0675E8"/><n v="5.1442E7"/><n v="1.5896668E7"/><n v="5.8220019E7"/><n v="2.2646177E7"/><n v="4588000.0"/><n v="1.5760186E7"/><n v="2.0715335E7"/><n v="888667.0"/><n v="2.8668334E7"/><n v="1.2821541E7"/><n v="5.0401334E7"/><n v="2.6893475E7"/><n v="2.60244766E8"/><n v="8361053.0"/><n v="1.04305E7"/><n v="4.1074169E8"/><n v="1.28489333E8"/><n v="2.893824E7"/><n v="4.1937E7"/><n v="4.209E8"/><n v="3.6868667E7"/><n v="1.7762667E7"/><n v="1166667.0"/><n v="2.0505669E7"/><n v="2.2312E7"/><n v="4860667.0"/><n v="2.2915694E7"/><n v="1.086568E7"/><n v="2.25E8"/><n v="3.29332E7"/><n v="1.0291074E7"/><n v="2.0089734E7"/><n v="2.909525E7"/><n v="2.09944603E8"/><n v="1.2166804E7"/><n v="1.1418E7"/><n v="4.13725642E8"/><n v="1.2991302E8"/><n v="2.901336E7"/><n v="1.4166667E7"/><n v="1686667.0"/><n v="2406667.0"/><n v="7750000.0"/><n v="4.8175E7"/><n v="2.3473E7"/><n v="1.59E7"/><n v="6.0231E7"/><n v="4.354E8"/><n v="5083001.0"/><n v="3191667.0"/><n v="3.0262003E7"/><n v="2.2349E7"/><n v="5420334.0"/><n v="2.6520745E7"/><n v="2.1598935E7"/><n v="1.1399934E7"/><n v="3.815E7"/><n v="2.00101E7"/><n v="2.33810023E8"/><n v="5726780.0"/><n v="1.34285E7"/><n v="4.75689443E8"/><n v="1.42111333E8"/><n v="3.1069867E7"/><n v="1.3666667E7"/><n v="4533000.0"/><n v="3.2286E7"/><n v="5556000.0"/><n v="1.4645E7"/><n v="1.92E7"/><n v="2.5666E7"/><n v="4.453E8"/><n v="7848333.0"/><n v="9828000.0"/><n v="1.6402668E7"/><n v="2.26225E7"/><n v="4863333.0"/><n v="2.2709164E7"/><n v="2.3846632E7"/><n v="2425000.0"/><n v="1.54E8"/><n v="2.7851669E7"/><n v="1.2502918E7"/><n v="1.5393334E7"/><n v="5.23575E7"/><n v="1.77262467E8"/><n v="8719777.0"/><n v="1.3044466E7"/><n v="4.54126308E8"/><n v="1.17945E8"/><n v="3.822336E7"/><n v="1.5333333E7"/><n v="1.1065E7"/><n v="5.7968E7"/><n v="1.28E7"/><n v="4.068E8"/><n v="4083334.0"/><n v="1.0166666E7"/><n v="2.2748672E7"/><n v="2.22745E7"/><n v="5286667.0"/><n v="2.3540712E7"/><n v="1.8466E7"/><n v="4.0358E7"/><n v="2.02E8"/><n v="2.1536001E7"/><n v="1.1782443E7"/><n v="1.2702667E7"/><n v="5.68935E7"/><n v="2.14527385E8"/><n v="9251301.0"/><n v="1.2753E7"/><n v="4.67606551E8"/><n v="1.21861667E8"/><n v="3.8329173E7"/><n v="1.0333333E7"/><n v="2986300.0"/><n v="7.7639202E7"/><n v="4.732E8"/><n v="1433333.0"/><n v="1.0043E7"/><n v="1.9066333E7"/><n v="2.3964E7"/><n v="5330000.0"/><n v="2.1316171E7"/><n v="2.0194913E7"/><n v="2679000.0"/><n v="1.61E8"/><n v="2.3361666E7"/><n v="1.2303262E7"/><n v="1.503272E7"/><n v="1.25517411E8"/><n v="3997600.0"/><n v="7849500.0"/><n v="4.44535106E8"/><n v="1.25986077E8"/><n v="3.7582333E7"/><n v="1.4333333E7"/><n v="7604667.0"/><n v="6.397E7"/><n v="6225000.0"/><n v="2.001E8"/><n v="4380334.0"/><n v="1.1139333E7"/><n v="2.4451333E7"/><n v="2.2414E7"/><n v="5096667.0"/><n v="2.4284731E7"/><n v="2.1759E7"/><n v="1.0080134E7"/><n v="2.1659E7"/><n v="1.1027418E7"/><n v="1.6932001E7"/><n v="2.388675E7"/><n v="1.78205978E8"/><n v="9311376.0"/><n v="1.4400167E7"/><n v="4.55467709E8"/><n v="1.19286E8"/><n v="3.8116667E7"/><n v="6166667.0"/><n v="3.9739E7"/><n v="5.3708E7"/><n v="3.4519E8"/><n v="1.3698334E7"/><n v="1.3333333E7"/><n v="4.149217E7"/><n v="2.4936E7"/><n v="2.0151564E7"/><n v="1.5016667E7"/><n v="2.9295667E7"/><n v="2.33E8"/><n v="2.2297334E7"/><n v="1.295286E7"/><n v="1.1741634E7"/><n v="4.8768E7"/><n v="2.35079688E8"/><n v="4442025.0"/><n v="1.2203167E7"/><n v="4.60868323E8"/><n v="1.23805667E8"/><n v="3.6623333E7"/><n v="8304000.0"/><n v="6.1624373E7"/><n v="1.7888333E7"/><n v="1.1307E7"/><n v="7.1E7"/><n v="4440000.0"/><n v="4.062E8"/><n v="1.0835001E7"/><n v="5751667.0"/></sharedItems></cacheField><cacheField name="DÒNG TIỀN" numFmtId="0"><sharedItems><s v="Biến phí"/><s v="Định phí"/><s v="Chi phí khác"/><s v="-/-"/><e v="#N/A"/></sharedItems></cacheField><cacheField name="TÀI CHÍNH" numFmtId="0"><sharedItems><s v="Chi phí hành chính"/><s v="Chi phí QLDN"/><s v="Chi phí bán hàng"/><s v="Chi phí khác"/><s v="Chi phí giá vốn"/><s v="-/-"/><e v="#N/A"/></sharedItems></cacheField></cacheFields>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1837" sheet="Doanh thu_San"/>
  </cacheSource>
  <cacheFields>
    <cacheField name="THÁNG" numFmtId="49">
      <sharedItems>
        <s v="2021.01"/>
        <s v="2021.02"/>
        <s v="2021.03"/>
        <s v="2021.04"/>
        <s v="2021.05"/>
        <s v="2021.06"/>
        <s v="2021.07"/>
        <s v="2021.08"/>
        <s v="2021.09"/>
        <s v="2021.10"/>
        <s v="2021.11"/>
        <s v="2021.12"/>
        <s v="2022.01"/>
        <s v="2022.02"/>
        <s v="2022.03"/>
        <s v="2022.04"/>
        <s v="2022.05"/>
        <s v="2022.06"/>
        <s v="2022.07"/>
        <s v="2022.08"/>
        <s v="2022.09"/>
        <s v="2022.10"/>
        <s v="2022.11"/>
        <s v="2022.12"/>
        <s v="2023.01"/>
        <s v="2023.02"/>
        <s v="2023.03"/>
        <s v="2023.04"/>
        <s v="2023.05"/>
        <s v="2023.06"/>
        <s v="2023.07"/>
        <s v="2023.08"/>
        <s v="2023.09"/>
        <s v="2023.10"/>
        <s v="2023.11"/>
        <s v="2023.12"/>
        <s v="2024.01"/>
        <s v="2024.02"/>
        <s v="2024.03"/>
        <s v="2024.04"/>
        <s v="2024.05"/>
        <s v="2024.06"/>
        <s v="2024.07"/>
        <s v="2024.08"/>
        <s v="2024.09"/>
        <s v="2024.10"/>
        <s v="2024.11"/>
        <s v="2024.12"/>
        <s v="2025.01"/>
        <s v="2025.02"/>
        <s v="2025.03"/>
        <s v="2025.04"/>
        <s v="2025.05"/>
        <s v="2025.06"/>
        <s v="2025.07"/>
        <s v="2025.08"/>
        <s v="2025.09"/>
        <s v="2025.10"/>
        <s v="2025.11"/>
        <s v="2025.12"/>
      </sharedItems>
    </cacheField>
    <cacheField name="NGÀY" numFmtId="165">
      <sharedItems containsSemiMixedTypes="0" containsDate="1" containsString="0">
        <d v="2021-01-01T00:00:00Z"/>
        <d v="2021-01-02T00:00:00Z"/>
        <d v="2021-01-03T00:00:00Z"/>
        <d v="2021-01-04T00:00:00Z"/>
        <d v="2021-01-05T00:00:00Z"/>
        <d v="2021-01-06T00:00:00Z"/>
        <d v="2021-01-07T00:00:00Z"/>
        <d v="2021-01-08T00:00:00Z"/>
        <d v="2021-01-09T00:00:00Z"/>
        <d v="2021-01-10T00:00:00Z"/>
        <d v="2021-01-11T00:00:00Z"/>
        <d v="2021-01-12T00:00:00Z"/>
        <d v="2021-01-13T00:00:00Z"/>
        <d v="2021-01-14T00:00:00Z"/>
        <d v="2021-01-15T00:00:00Z"/>
        <d v="2021-01-16T00:00:00Z"/>
        <d v="2021-01-17T00:00:00Z"/>
        <d v="2021-01-18T00:00:00Z"/>
        <d v="2021-01-19T00:00:00Z"/>
        <d v="2021-01-20T00:00:00Z"/>
        <d v="2021-01-21T00:00:00Z"/>
        <d v="2021-01-22T00:00:00Z"/>
        <d v="2021-01-23T00:00:00Z"/>
        <d v="2021-01-24T00:00:00Z"/>
        <d v="2021-01-25T00:00:00Z"/>
        <d v="2021-01-26T00:00:00Z"/>
        <d v="2021-01-27T00:00:00Z"/>
        <d v="2021-01-28T00:00:00Z"/>
        <d v="2021-01-29T00:00:00Z"/>
        <d v="2021-01-30T00:00:00Z"/>
        <d v="2021-01-31T00:00:00Z"/>
        <d v="2021-02-01T00:00:00Z"/>
        <d v="2021-02-02T00:00:00Z"/>
        <d v="2021-02-03T00:00:00Z"/>
        <d v="2021-02-04T00:00:00Z"/>
        <d v="2021-02-05T00:00:00Z"/>
        <d v="2021-02-06T00:00:00Z"/>
        <d v="2021-02-07T00:00:00Z"/>
        <d v="2021-02-08T00:00:00Z"/>
        <d v="2021-02-09T00:00:00Z"/>
        <d v="2021-02-10T00:00:00Z"/>
        <d v="2021-02-11T00:00:00Z"/>
        <d v="2021-02-12T00:00:00Z"/>
        <d v="2021-02-13T00:00:00Z"/>
        <d v="2021-02-14T00:00:00Z"/>
        <d v="2021-02-15T00:00:00Z"/>
        <d v="2021-02-16T00:00:00Z"/>
        <d v="2021-02-17T00:00:00Z"/>
        <d v="2021-02-18T00:00:00Z"/>
        <d v="2021-02-19T00:00:00Z"/>
        <d v="2021-02-20T00:00:00Z"/>
        <d v="2021-02-21T00:00:00Z"/>
        <d v="2021-02-22T00:00:00Z"/>
        <d v="2021-02-23T00:00:00Z"/>
        <d v="2021-02-24T00:00:00Z"/>
        <d v="2021-02-25T00:00:00Z"/>
        <d v="2021-02-26T00:00:00Z"/>
        <d v="2021-02-27T00:00:00Z"/>
        <d v="2021-02-28T00:00:00Z"/>
        <d v="2021-03-01T00:00:00Z"/>
        <d v="2021-03-02T00:00:00Z"/>
        <d v="2021-03-03T00:00:00Z"/>
        <d v="2021-03-04T00:00:00Z"/>
        <d v="2021-03-05T00:00:00Z"/>
        <d v="2021-03-06T00:00:00Z"/>
        <d v="2021-03-07T00:00:00Z"/>
        <d v="2021-03-08T00:00:00Z"/>
        <d v="2021-03-09T00:00:00Z"/>
        <d v="2021-03-10T00:00:00Z"/>
        <d v="2021-03-11T00:00:00Z"/>
        <d v="2021-03-12T00:00:00Z"/>
        <d v="2021-03-13T00:00:00Z"/>
        <d v="2021-03-14T00:00:00Z"/>
        <d v="2021-03-15T00:00:00Z"/>
        <d v="2021-03-16T00:00:00Z"/>
        <d v="2021-03-17T00:00:00Z"/>
        <d v="2021-03-18T00:00:00Z"/>
        <d v="2021-03-19T00:00:00Z"/>
        <d v="2021-03-20T00:00:00Z"/>
        <d v="2021-03-21T00:00:00Z"/>
        <d v="2021-03-22T00:00:00Z"/>
        <d v="2021-03-23T00:00:00Z"/>
        <d v="2021-03-24T00:00:00Z"/>
        <d v="2021-03-25T00:00:00Z"/>
        <d v="2021-03-26T00:00:00Z"/>
        <d v="2021-03-27T00:00:00Z"/>
        <d v="2021-03-28T00:00:00Z"/>
        <d v="2021-03-29T00:00:00Z"/>
        <d v="2021-03-30T00:00:00Z"/>
        <d v="2021-03-31T00:00:00Z"/>
        <d v="2021-04-01T00:00:00Z"/>
        <d v="2021-04-02T00:00:00Z"/>
        <d v="2021-04-03T00:00:00Z"/>
        <d v="2021-04-04T00:00:00Z"/>
        <d v="2021-04-05T00:00:00Z"/>
        <d v="2021-04-06T00:00:00Z"/>
        <d v="2021-04-07T00:00:00Z"/>
        <d v="2021-04-08T00:00:00Z"/>
        <d v="2021-04-09T00:00:00Z"/>
        <d v="2021-04-10T00:00:00Z"/>
        <d v="2021-04-11T00:00:00Z"/>
        <d v="2021-04-12T00:00:00Z"/>
        <d v="2021-04-13T00:00:00Z"/>
        <d v="2021-04-14T00:00:00Z"/>
        <d v="2021-04-15T00:00:00Z"/>
        <d v="2021-04-16T00:00:00Z"/>
        <d v="2021-04-17T00:00:00Z"/>
        <d v="2021-04-18T00:00:00Z"/>
        <d v="2021-04-19T00:00:00Z"/>
        <d v="2021-04-20T00:00:00Z"/>
        <d v="2021-04-21T00:00:00Z"/>
        <d v="2021-04-22T00:00:00Z"/>
        <d v="2021-04-23T00:00:00Z"/>
        <d v="2021-04-24T00:00:00Z"/>
        <d v="2021-04-25T00:00:00Z"/>
        <d v="2021-04-26T00:00:00Z"/>
        <d v="2021-04-27T00:00:00Z"/>
        <d v="2021-04-28T00:00:00Z"/>
        <d v="2021-04-29T00:00:00Z"/>
        <d v="2021-04-30T00:00:00Z"/>
        <d v="2021-05-01T00:00:00Z"/>
        <d v="2021-05-02T00:00:00Z"/>
        <d v="2021-05-03T00:00:00Z"/>
        <d v="2021-05-04T00:00:00Z"/>
        <d v="2021-05-05T00:00:00Z"/>
        <d v="2021-05-06T00:00:00Z"/>
        <d v="2021-05-07T00:00:00Z"/>
        <d v="2021-05-08T00:00:00Z"/>
        <d v="2021-05-09T00:00:00Z"/>
        <d v="2021-05-10T00:00:00Z"/>
        <d v="2021-05-11T00:00:00Z"/>
        <d v="2021-05-12T00:00:00Z"/>
        <d v="2021-05-13T00:00:00Z"/>
        <d v="2021-05-14T00:00:00Z"/>
        <d v="2021-05-15T00:00:00Z"/>
        <d v="2021-05-16T00:00:00Z"/>
        <d v="2021-05-17T00:00:00Z"/>
        <d v="2021-05-18T00:00:00Z"/>
        <d v="2021-05-19T00:00:00Z"/>
        <d v="2021-05-20T00:00:00Z"/>
        <d v="2021-05-21T00:00:00Z"/>
        <d v="2021-05-22T00:00:00Z"/>
        <d v="2021-05-23T00:00:00Z"/>
        <d v="2021-05-24T00:00:00Z"/>
        <d v="2021-05-25T00:00:00Z"/>
        <d v="2021-05-26T00:00:00Z"/>
        <d v="2021-05-27T00:00:00Z"/>
        <d v="2021-05-28T00:00:00Z"/>
        <d v="2021-05-29T00:00:00Z"/>
        <d v="2021-05-30T00:00:00Z"/>
        <d v="2021-05-31T00:00:00Z"/>
        <d v="2021-06-01T00:00:00Z"/>
        <d v="2021-06-02T00:00:00Z"/>
        <d v="2021-06-03T00:00:00Z"/>
        <d v="2021-06-04T00:00:00Z"/>
        <d v="2021-06-05T00:00:00Z"/>
        <d v="2021-06-06T00:00:00Z"/>
        <d v="2021-06-07T00:00:00Z"/>
        <d v="2021-06-08T00:00:00Z"/>
        <d v="2021-06-09T00:00:00Z"/>
        <d v="2021-06-10T00:00:00Z"/>
        <d v="2021-06-11T00:00:00Z"/>
        <d v="2021-06-12T00:00:00Z"/>
        <d v="2021-06-13T00:00:00Z"/>
        <d v="2021-06-14T00:00:00Z"/>
        <d v="2021-06-15T00:00:00Z"/>
        <d v="2021-06-16T00:00:00Z"/>
        <d v="2021-06-17T00:00:00Z"/>
        <d v="2021-06-18T00:00:00Z"/>
        <d v="2021-06-19T00:00:00Z"/>
        <d v="2021-06-20T00:00:00Z"/>
        <d v="2021-06-21T00:00:00Z"/>
        <d v="2021-06-22T00:00:00Z"/>
        <d v="2021-06-23T00:00:00Z"/>
        <d v="2021-06-24T00:00:00Z"/>
        <d v="2021-06-25T00:00:00Z"/>
        <d v="2021-06-26T00:00:00Z"/>
        <d v="2021-06-27T00:00:00Z"/>
        <d v="2021-06-28T00:00:00Z"/>
        <d v="2021-06-29T00:00:00Z"/>
        <d v="2021-06-30T00:00:00Z"/>
        <d v="2021-07-01T00:00:00Z"/>
        <d v="2021-07-02T00:00:00Z"/>
        <d v="2021-07-03T00:00:00Z"/>
        <d v="2021-07-04T00:00:00Z"/>
        <d v="2021-07-05T00:00:00Z"/>
        <d v="2021-07-06T00:00:00Z"/>
        <d v="2021-07-07T00:00:00Z"/>
        <d v="2021-07-08T00:00:00Z"/>
        <d v="2021-07-09T00:00:00Z"/>
        <d v="2021-07-10T00:00:00Z"/>
        <d v="2021-07-11T00:00:00Z"/>
        <d v="2021-07-12T00:00:00Z"/>
        <d v="2021-07-13T00:00:00Z"/>
        <d v="2021-07-14T00:00:00Z"/>
        <d v="2021-07-15T00:00:00Z"/>
        <d v="2021-07-16T00:00:00Z"/>
        <d v="2021-07-17T00:00:00Z"/>
        <d v="2021-07-18T00:00:00Z"/>
        <d v="2021-07-19T00:00:00Z"/>
        <d v="2021-07-20T00:00:00Z"/>
        <d v="2021-07-21T00:00:00Z"/>
        <d v="2021-07-22T00:00:00Z"/>
        <d v="2021-07-23T00:00:00Z"/>
        <d v="2021-07-24T00:00:00Z"/>
        <d v="2021-07-25T00:00:00Z"/>
        <d v="2021-07-26T00:00:00Z"/>
        <d v="2021-07-27T00:00:00Z"/>
        <d v="2021-07-28T00:00:00Z"/>
        <d v="2021-07-29T00:00:00Z"/>
        <d v="2021-07-30T00:00:00Z"/>
        <d v="2021-07-31T00:00:00Z"/>
        <d v="2021-08-01T00:00:00Z"/>
        <d v="2021-08-02T00:00:00Z"/>
        <d v="2021-08-03T00:00:00Z"/>
        <d v="2021-08-04T00:00:00Z"/>
        <d v="2021-08-05T00:00:00Z"/>
        <d v="2021-08-06T00:00:00Z"/>
        <d v="2021-08-07T00:00:00Z"/>
        <d v="2021-08-08T00:00:00Z"/>
        <d v="2021-08-09T00:00:00Z"/>
        <d v="2021-08-10T00:00:00Z"/>
        <d v="2021-08-11T00:00:00Z"/>
        <d v="2021-08-12T00:00:00Z"/>
        <d v="2021-08-13T00:00:00Z"/>
        <d v="2021-08-14T00:00:00Z"/>
        <d v="2021-08-15T00:00:00Z"/>
        <d v="2021-08-16T00:00:00Z"/>
        <d v="2021-08-17T00:00:00Z"/>
        <d v="2021-08-18T00:00:00Z"/>
        <d v="2021-08-19T00:00:00Z"/>
        <d v="2021-08-20T00:00:00Z"/>
        <d v="2021-08-21T00:00:00Z"/>
        <d v="2021-08-22T00:00:00Z"/>
        <d v="2021-08-23T00:00:00Z"/>
        <d v="2021-08-24T00:00:00Z"/>
        <d v="2021-08-25T00:00:00Z"/>
        <d v="2021-08-26T00:00:00Z"/>
        <d v="2021-08-27T00:00:00Z"/>
        <d v="2021-08-28T00:00:00Z"/>
        <d v="2021-08-29T00:00:00Z"/>
        <d v="2021-08-30T00:00:00Z"/>
        <d v="2021-08-31T00:00:00Z"/>
        <d v="2021-09-01T00:00:00Z"/>
        <d v="2021-09-02T00:00:00Z"/>
        <d v="2021-09-03T00:00:00Z"/>
        <d v="2021-09-04T00:00:00Z"/>
        <d v="2021-09-05T00:00:00Z"/>
        <d v="2021-09-06T00:00:00Z"/>
        <d v="2021-09-07T00:00:00Z"/>
        <d v="2021-09-08T00:00:00Z"/>
        <d v="2021-09-09T00:00:00Z"/>
        <d v="2021-09-10T00:00:00Z"/>
        <d v="2021-09-11T00:00:00Z"/>
        <d v="2021-09-12T00:00:00Z"/>
        <d v="2021-09-13T00:00:00Z"/>
        <d v="2021-09-14T00:00:00Z"/>
        <d v="2021-09-15T00:00:00Z"/>
        <d v="2021-09-16T00:00:00Z"/>
        <d v="2021-09-17T00:00:00Z"/>
        <d v="2021-09-18T00:00:00Z"/>
        <d v="2021-09-19T00:00:00Z"/>
        <d v="2021-09-20T00:00:00Z"/>
        <d v="2021-09-21T00:00:00Z"/>
        <d v="2021-09-22T00:00:00Z"/>
        <d v="2021-09-23T00:00:00Z"/>
        <d v="2021-09-24T00:00:00Z"/>
        <d v="2021-09-25T00:00:00Z"/>
        <d v="2021-09-26T00:00:00Z"/>
        <d v="2021-09-27T00:00:00Z"/>
        <d v="2021-09-28T00:00:00Z"/>
        <d v="2021-09-29T00:00:00Z"/>
        <d v="2021-09-30T00:00:00Z"/>
        <d v="2021-10-01T00:00:00Z"/>
        <d v="2021-10-02T00:00:00Z"/>
        <d v="2021-10-03T00:00:00Z"/>
        <d v="2021-10-04T00:00:00Z"/>
        <d v="2021-10-05T00:00:00Z"/>
        <d v="2021-10-06T00:00:00Z"/>
        <d v="2021-10-07T00:00:00Z"/>
        <d v="2021-10-08T00:00:00Z"/>
        <d v="2021-10-09T00:00:00Z"/>
        <d v="2021-10-10T00:00:00Z"/>
        <d v="2021-10-11T00:00:00Z"/>
        <d v="2021-10-12T00:00:00Z"/>
        <d v="2021-10-13T00:00:00Z"/>
        <d v="2021-10-14T00:00:00Z"/>
        <d v="2021-10-15T00:00:00Z"/>
        <d v="2021-10-16T00:00:00Z"/>
        <d v="2021-10-17T00:00:00Z"/>
        <d v="2021-10-18T00:00:00Z"/>
        <d v="2021-10-19T00:00:00Z"/>
        <d v="2021-10-20T00:00:00Z"/>
        <d v="2021-10-21T00:00:00Z"/>
        <d v="2021-10-22T00:00:00Z"/>
        <d v="2021-10-23T00:00:00Z"/>
        <d v="2021-10-24T00:00:00Z"/>
        <d v="2021-10-25T00:00:00Z"/>
        <d v="2021-10-26T00:00:00Z"/>
        <d v="2021-10-27T00:00:00Z"/>
        <d v="2021-10-28T00:00:00Z"/>
        <d v="2021-10-29T00:00:00Z"/>
        <d v="2021-10-30T00:00:00Z"/>
        <d v="2021-10-31T00:00:00Z"/>
        <d v="2021-11-01T00:00:00Z"/>
        <d v="2021-11-02T00:00:00Z"/>
        <d v="2021-11-03T00:00:00Z"/>
        <d v="2021-11-04T00:00:00Z"/>
        <d v="2021-11-05T00:00:00Z"/>
        <d v="2021-11-06T00:00:00Z"/>
        <d v="2021-11-07T00:00:00Z"/>
        <d v="2021-11-08T00:00:00Z"/>
        <d v="2021-11-09T00:00:00Z"/>
        <d v="2021-11-10T00:00:00Z"/>
        <d v="2021-11-11T00:00:00Z"/>
        <d v="2021-11-12T00:00:00Z"/>
        <d v="2021-11-13T00:00:00Z"/>
        <d v="2021-11-14T00:00:00Z"/>
        <d v="2021-11-15T00:00:00Z"/>
        <d v="2021-11-16T00:00:00Z"/>
        <d v="2021-11-17T00:00:00Z"/>
        <d v="2021-11-18T00:00:00Z"/>
        <d v="2021-11-19T00:00:00Z"/>
        <d v="2021-11-20T00:00:00Z"/>
        <d v="2021-11-21T00:00:00Z"/>
        <d v="2021-11-22T00:00:00Z"/>
        <d v="2021-11-23T00:00:00Z"/>
        <d v="2021-11-24T00:00:00Z"/>
        <d v="2021-11-25T00:00:00Z"/>
        <d v="2021-11-26T00:00:00Z"/>
        <d v="2021-11-27T00:00:00Z"/>
        <d v="2021-11-28T00:00:00Z"/>
        <d v="2021-11-29T00:00:00Z"/>
        <d v="2021-11-30T00:00:00Z"/>
        <d v="2021-12-01T00:00:00Z"/>
        <d v="2021-12-02T00:00:00Z"/>
        <d v="2021-12-03T00:00:00Z"/>
        <d v="2021-12-04T00:00:00Z"/>
        <d v="2021-12-05T00:00:00Z"/>
        <d v="2021-12-06T00:00:00Z"/>
        <d v="2021-12-07T00:00:00Z"/>
        <d v="2021-12-08T00:00:00Z"/>
        <d v="2021-12-09T00:00:00Z"/>
        <d v="2021-12-10T00:00:00Z"/>
        <d v="2021-12-11T00:00:00Z"/>
        <d v="2021-12-12T00:00:00Z"/>
        <d v="2021-12-13T00:00:00Z"/>
        <d v="2021-12-14T00:00:00Z"/>
        <d v="2021-12-15T00:00:00Z"/>
        <d v="2021-12-16T00:00:00Z"/>
        <d v="2021-12-17T00:00:00Z"/>
        <d v="2021-12-18T00:00:00Z"/>
        <d v="2021-12-19T00:00:00Z"/>
        <d v="2021-12-20T00:00:00Z"/>
        <d v="2021-12-21T00:00:00Z"/>
        <d v="2021-12-22T00:00:00Z"/>
        <d v="2021-12-23T00:00:00Z"/>
        <d v="2021-12-24T00:00:00Z"/>
        <d v="2021-12-25T00:00:00Z"/>
        <d v="2021-12-26T00:00:00Z"/>
        <d v="2021-12-27T00:00:00Z"/>
        <d v="2021-12-28T00:00:00Z"/>
        <d v="2021-12-29T00:00:00Z"/>
        <d v="2021-12-30T00:00:00Z"/>
        <d v="2021-12-31T00:00:00Z"/>
        <d v="2022-01-01T00:00:00Z"/>
        <d v="2022-01-02T00:00:00Z"/>
        <d v="2022-01-03T00:00:00Z"/>
        <d v="2022-01-04T00:00:00Z"/>
        <d v="2022-01-05T00:00:00Z"/>
        <d v="2022-01-06T00:00:00Z"/>
        <d v="2022-01-07T00:00:00Z"/>
        <d v="2022-01-08T00:00:00Z"/>
        <d v="2022-01-09T00:00:00Z"/>
        <d v="2022-01-10T00:00:00Z"/>
        <d v="2022-01-11T00:00:00Z"/>
        <d v="2022-01-12T00:00:00Z"/>
        <d v="2022-01-13T00:00:00Z"/>
        <d v="2022-01-14T00:00:00Z"/>
        <d v="2022-01-15T00:00:00Z"/>
        <d v="2022-01-16T00:00:00Z"/>
        <d v="2022-01-17T00:00:00Z"/>
        <d v="2022-01-18T00:00:00Z"/>
        <d v="2022-01-19T00:00:00Z"/>
        <d v="2022-01-20T00:00:00Z"/>
        <d v="2022-01-21T00:00:00Z"/>
        <d v="2022-01-22T00:00:00Z"/>
        <d v="2022-01-23T00:00:00Z"/>
        <d v="2022-01-24T00:00:00Z"/>
        <d v="2022-01-25T00:00:00Z"/>
        <d v="2022-01-26T00:00:00Z"/>
        <d v="2022-01-27T00:00:00Z"/>
        <d v="2022-01-28T00:00:00Z"/>
        <d v="2022-01-29T00:00:00Z"/>
        <d v="2022-01-30T00:00:00Z"/>
        <d v="2022-01-31T00:00:00Z"/>
        <d v="2022-02-01T00:00:00Z"/>
        <d v="2022-02-02T00:00:00Z"/>
        <d v="2022-02-03T00:00:00Z"/>
        <d v="2022-02-04T00:00:00Z"/>
        <d v="2022-02-05T00:00:00Z"/>
        <d v="2022-02-06T00:00:00Z"/>
        <d v="2022-02-07T00:00:00Z"/>
        <d v="2022-02-08T00:00:00Z"/>
        <d v="2022-02-09T00:00:00Z"/>
        <d v="2022-02-10T00:00:00Z"/>
        <d v="2022-02-11T00:00:00Z"/>
        <d v="2022-02-12T00:00:00Z"/>
        <d v="2022-02-13T00:00:00Z"/>
        <d v="2022-02-14T00:00:00Z"/>
        <d v="2022-02-15T00:00:00Z"/>
        <d v="2022-02-16T00:00:00Z"/>
        <d v="2022-02-17T00:00:00Z"/>
        <d v="2022-02-18T00:00:00Z"/>
        <d v="2022-02-19T00:00:00Z"/>
        <d v="2022-02-20T00:00:00Z"/>
        <d v="2022-02-21T00:00:00Z"/>
        <d v="2022-02-22T00:00:00Z"/>
        <d v="2022-02-23T00:00:00Z"/>
        <d v="2022-02-24T00:00:00Z"/>
        <d v="2022-02-25T00:00:00Z"/>
        <d v="2022-02-26T00:00:00Z"/>
        <d v="2022-02-27T00:00:00Z"/>
        <d v="2022-02-28T00:00:00Z"/>
        <d v="2022-03-01T00:00:00Z"/>
        <d v="2022-03-02T00:00:00Z"/>
        <d v="2022-03-03T00:00:00Z"/>
        <d v="2022-03-04T00:00:00Z"/>
        <d v="2022-03-05T00:00:00Z"/>
        <d v="2022-03-06T00:00:00Z"/>
        <d v="2022-03-07T00:00:00Z"/>
        <d v="2022-03-08T00:00:00Z"/>
        <d v="2022-03-09T00:00:00Z"/>
        <d v="2022-03-10T00:00:00Z"/>
        <d v="2022-03-11T00:00:00Z"/>
        <d v="2022-03-12T00:00:00Z"/>
        <d v="2022-03-13T00:00:00Z"/>
        <d v="2022-03-14T00:00:00Z"/>
        <d v="2022-03-15T00:00:00Z"/>
        <d v="2022-03-16T00:00:00Z"/>
        <d v="2022-03-17T00:00:00Z"/>
        <d v="2022-03-18T00:00:00Z"/>
        <d v="2022-03-19T00:00:00Z"/>
        <d v="2022-03-20T00:00:00Z"/>
        <d v="2022-03-21T00:00:00Z"/>
        <d v="2022-03-22T00:00:00Z"/>
        <d v="2022-03-23T00:00:00Z"/>
        <d v="2022-03-24T00:00:00Z"/>
        <d v="2022-03-25T00:00:00Z"/>
        <d v="2022-03-26T00:00:00Z"/>
        <d v="2022-03-27T00:00:00Z"/>
        <d v="2022-03-28T00:00:00Z"/>
        <d v="2022-03-29T00:00:00Z"/>
        <d v="2022-03-30T00:00:00Z"/>
        <d v="2022-03-31T00:00:00Z"/>
        <d v="2022-04-01T00:00:00Z"/>
        <d v="2022-04-02T00:00:00Z"/>
        <d v="2022-04-03T00:00:00Z"/>
        <d v="2022-04-04T00:00:00Z"/>
        <d v="2022-04-05T00:00:00Z"/>
        <d v="2022-04-06T00:00:00Z"/>
        <d v="2022-04-07T00:00:00Z"/>
        <d v="2022-04-08T00:00:00Z"/>
        <d v="2022-04-09T00:00:00Z"/>
        <d v="2022-04-10T00:00:00Z"/>
        <d v="2022-04-11T00:00:00Z"/>
        <d v="2022-04-12T00:00:00Z"/>
        <d v="2022-04-13T00:00:00Z"/>
        <d v="2022-04-14T00:00:00Z"/>
        <d v="2022-04-15T00:00:00Z"/>
        <d v="2022-04-16T00:00:00Z"/>
        <d v="2022-04-17T00:00:00Z"/>
        <d v="2022-04-18T00:00:00Z"/>
        <d v="2022-04-19T00:00:00Z"/>
        <d v="2022-04-20T00:00:00Z"/>
        <d v="2022-04-21T00:00:00Z"/>
        <d v="2022-04-22T00:00:00Z"/>
        <d v="2022-04-23T00:00:00Z"/>
        <d v="2022-04-24T00:00:00Z"/>
        <d v="2022-04-25T00:00:00Z"/>
        <d v="2022-04-26T00:00:00Z"/>
        <d v="2022-04-27T00:00:00Z"/>
        <d v="2022-04-28T00:00:00Z"/>
        <d v="2022-04-29T00:00:00Z"/>
        <d v="2022-04-30T00:00:00Z"/>
        <d v="2022-05-01T00:00:00Z"/>
        <d v="2022-05-02T00:00:00Z"/>
        <d v="2022-05-03T00:00:00Z"/>
        <d v="2022-05-04T00:00:00Z"/>
        <d v="2022-05-05T00:00:00Z"/>
        <d v="2022-05-06T00:00:00Z"/>
        <d v="2022-05-07T00:00:00Z"/>
        <d v="2022-05-08T00:00:00Z"/>
        <d v="2022-05-09T00:00:00Z"/>
        <d v="2022-05-10T00:00:00Z"/>
        <d v="2022-05-11T00:00:00Z"/>
        <d v="2022-05-12T00:00:00Z"/>
        <d v="2022-05-13T00:00:00Z"/>
        <d v="2022-05-14T00:00:00Z"/>
        <d v="2022-05-15T00:00:00Z"/>
        <d v="2022-05-16T00:00:00Z"/>
        <d v="2022-05-17T00:00:00Z"/>
        <d v="2022-05-18T00:00:00Z"/>
        <d v="2022-05-19T00:00:00Z"/>
        <d v="2022-05-20T00:00:00Z"/>
        <d v="2022-05-21T00:00:00Z"/>
        <d v="2022-05-22T00:00:00Z"/>
        <d v="2022-05-23T00:00:00Z"/>
        <d v="2022-05-24T00:00:00Z"/>
        <d v="2022-05-25T00:00:00Z"/>
        <d v="2022-05-26T00:00:00Z"/>
        <d v="2022-05-27T00:00:00Z"/>
        <d v="2022-05-28T00:00:00Z"/>
        <d v="2022-05-29T00:00:00Z"/>
        <d v="2022-05-30T00:00:00Z"/>
        <d v="2022-05-31T00:00:00Z"/>
        <d v="2022-06-01T00:00:00Z"/>
        <d v="2022-06-02T00:00:00Z"/>
        <d v="2022-06-03T00:00:00Z"/>
        <d v="2022-06-04T00:00:00Z"/>
        <d v="2022-06-05T00:00:00Z"/>
        <d v="2022-06-06T00:00:00Z"/>
        <d v="2022-06-07T00:00:00Z"/>
        <d v="2022-06-08T00:00:00Z"/>
        <d v="2022-06-09T00:00:00Z"/>
        <d v="2022-06-10T00:00:00Z"/>
        <d v="2022-06-11T00:00:00Z"/>
        <d v="2022-06-12T00:00:00Z"/>
        <d v="2022-06-13T00:00:00Z"/>
        <d v="2022-06-14T00:00:00Z"/>
        <d v="2022-06-15T00:00:00Z"/>
        <d v="2022-06-16T00:00:00Z"/>
        <d v="2022-06-17T00:00:00Z"/>
        <d v="2022-06-18T00:00:00Z"/>
        <d v="2022-06-19T00:00:00Z"/>
        <d v="2022-06-20T00:00:00Z"/>
        <d v="2022-06-21T00:00:00Z"/>
        <d v="2022-06-22T00:00:00Z"/>
        <d v="2022-06-23T00:00:00Z"/>
        <d v="2022-06-24T00:00:00Z"/>
        <d v="2022-06-25T00:00:00Z"/>
        <d v="2022-06-26T00:00:00Z"/>
        <d v="2022-06-27T00:00:00Z"/>
        <d v="2022-06-28T00:00:00Z"/>
        <d v="2022-06-29T00:00:00Z"/>
        <d v="2022-06-30T00:00:00Z"/>
        <d v="2022-07-01T00:00:00Z"/>
        <d v="2022-07-02T00:00:00Z"/>
        <d v="2022-07-03T00:00:00Z"/>
        <d v="2022-07-04T00:00:00Z"/>
        <d v="2022-07-05T00:00:00Z"/>
        <d v="2022-07-06T00:00:00Z"/>
        <d v="2022-07-07T00:00:00Z"/>
        <d v="2022-07-08T00:00:00Z"/>
        <d v="2022-07-09T00:00:00Z"/>
        <d v="2022-07-10T00:00:00Z"/>
        <d v="2022-07-11T00:00:00Z"/>
        <d v="2022-07-12T00:00:00Z"/>
        <d v="2022-07-13T00:00:00Z"/>
        <d v="2022-07-14T00:00:00Z"/>
        <d v="2022-07-15T00:00:00Z"/>
        <d v="2022-07-16T00:00:00Z"/>
        <d v="2022-07-17T00:00:00Z"/>
        <d v="2022-07-18T00:00:00Z"/>
        <d v="2022-07-19T00:00:00Z"/>
        <d v="2022-07-20T00:00:00Z"/>
        <d v="2022-07-21T00:00:00Z"/>
        <d v="2022-07-22T00:00:00Z"/>
        <d v="2022-07-23T00:00:00Z"/>
        <d v="2022-07-24T00:00:00Z"/>
        <d v="2022-07-25T00:00:00Z"/>
        <d v="2022-07-26T00:00:00Z"/>
        <d v="2022-07-27T00:00:00Z"/>
        <d v="2022-07-28T00:00:00Z"/>
        <d v="2022-07-29T00:00:00Z"/>
        <d v="2022-07-30T00:00:00Z"/>
        <d v="2022-07-31T00:00:00Z"/>
        <d v="2022-08-01T00:00:00Z"/>
        <d v="2022-08-02T00:00:00Z"/>
        <d v="2022-08-03T00:00:00Z"/>
        <d v="2022-08-04T00:00:00Z"/>
        <d v="2022-08-05T00:00:00Z"/>
        <d v="2022-08-06T00:00:00Z"/>
        <d v="2022-08-07T00:00:00Z"/>
        <d v="2022-08-08T00:00:00Z"/>
        <d v="2022-08-09T00:00:00Z"/>
        <d v="2022-08-10T00:00:00Z"/>
        <d v="2022-08-11T00:00:00Z"/>
        <d v="2022-08-12T00:00:00Z"/>
        <d v="2022-08-13T00:00:00Z"/>
        <d v="2022-08-14T00:00:00Z"/>
        <d v="2022-08-15T00:00:00Z"/>
        <d v="2022-08-16T00:00:00Z"/>
        <d v="2022-08-17T00:00:00Z"/>
        <d v="2022-08-18T00:00:00Z"/>
        <d v="2022-08-19T00:00:00Z"/>
        <d v="2022-08-20T00:00:00Z"/>
        <d v="2022-08-21T00:00:00Z"/>
        <d v="2022-08-22T00:00:00Z"/>
        <d v="2022-08-23T00:00:00Z"/>
        <d v="2022-08-24T00:00:00Z"/>
        <d v="2022-08-25T00:00:00Z"/>
        <d v="2022-08-26T00:00:00Z"/>
        <d v="2022-08-27T00:00:00Z"/>
        <d v="2022-08-28T00:00:00Z"/>
        <d v="2022-08-29T00:00:00Z"/>
        <d v="2022-08-30T00:00:00Z"/>
        <d v="2022-08-31T00:00:00Z"/>
        <d v="2022-09-01T00:00:00Z"/>
        <d v="2022-09-02T00:00:00Z"/>
        <d v="2022-09-03T00:00:00Z"/>
        <d v="2022-09-04T00:00:00Z"/>
        <d v="2022-09-05T00:00:00Z"/>
        <d v="2022-09-06T00:00:00Z"/>
        <d v="2022-09-07T00:00:00Z"/>
        <d v="2022-09-08T00:00:00Z"/>
        <d v="2022-09-09T00:00:00Z"/>
        <d v="2022-09-10T00:00:00Z"/>
        <d v="2022-09-11T00:00:00Z"/>
        <d v="2022-09-12T00:00:00Z"/>
        <d v="2022-09-13T00:00:00Z"/>
        <d v="2022-09-14T00:00:00Z"/>
        <d v="2022-09-15T00:00:00Z"/>
        <d v="2022-09-16T00:00:00Z"/>
        <d v="2022-09-17T00:00:00Z"/>
        <d v="2022-09-18T00:00:00Z"/>
        <d v="2022-09-19T00:00:00Z"/>
        <d v="2022-09-20T00:00:00Z"/>
        <d v="2022-09-21T00:00:00Z"/>
        <d v="2022-09-22T00:00:00Z"/>
        <d v="2022-09-23T00:00:00Z"/>
        <d v="2022-09-24T00:00:00Z"/>
        <d v="2022-09-25T00:00:00Z"/>
        <d v="2022-09-26T00:00:00Z"/>
        <d v="2022-09-27T00:00:00Z"/>
        <d v="2022-09-28T00:00:00Z"/>
        <d v="2022-09-29T00:00:00Z"/>
        <d v="2022-09-30T00:00:00Z"/>
        <d v="2022-10-01T00:00:00Z"/>
        <d v="2022-10-02T00:00:00Z"/>
        <d v="2022-10-03T00:00:00Z"/>
        <d v="2022-10-04T00:00:00Z"/>
        <d v="2022-10-05T00:00:00Z"/>
        <d v="2022-10-06T00:00:00Z"/>
        <d v="2022-10-07T00:00:00Z"/>
        <d v="2022-10-08T00:00:00Z"/>
        <d v="2022-10-09T00:00:00Z"/>
        <d v="2022-10-10T00:00:00Z"/>
        <d v="2022-10-11T00:00:00Z"/>
        <d v="2022-10-12T00:00:00Z"/>
        <d v="2022-10-13T00:00:00Z"/>
        <d v="2022-10-14T00:00:00Z"/>
        <d v="2022-10-15T00:00:00Z"/>
        <d v="2022-10-16T00:00:00Z"/>
        <d v="2022-10-17T00:00:00Z"/>
        <d v="2022-10-18T00:00:00Z"/>
        <d v="2022-10-19T00:00:00Z"/>
        <d v="2022-10-20T00:00:00Z"/>
        <d v="2022-10-21T00:00:00Z"/>
        <d v="2022-10-22T00:00:00Z"/>
        <d v="2022-10-23T00:00:00Z"/>
        <d v="2022-10-24T00:00:00Z"/>
        <d v="2022-10-25T00:00:00Z"/>
        <d v="2022-10-26T00:00:00Z"/>
        <d v="2022-10-27T00:00:00Z"/>
        <d v="2022-10-28T00:00:00Z"/>
        <d v="2022-10-29T00:00:00Z"/>
        <d v="2022-10-30T00:00:00Z"/>
        <d v="2022-10-31T00:00:00Z"/>
        <d v="2022-11-01T00:00:00Z"/>
        <d v="2022-11-02T00:00:00Z"/>
        <d v="2022-11-03T00:00:00Z"/>
        <d v="2022-11-04T00:00:00Z"/>
        <d v="2022-11-05T00:00:00Z"/>
        <d v="2022-11-06T00:00:00Z"/>
        <d v="2022-11-07T00:00:00Z"/>
        <d v="2022-11-08T00:00:00Z"/>
        <d v="2022-11-09T00:00:00Z"/>
        <d v="2022-11-10T00:00:00Z"/>
        <d v="2022-11-11T00:00:00Z"/>
        <d v="2022-11-12T00:00:00Z"/>
        <d v="2022-11-13T00:00:00Z"/>
        <d v="2022-11-14T00:00:00Z"/>
        <d v="2022-11-15T00:00:00Z"/>
        <d v="2022-11-16T00:00:00Z"/>
        <d v="2022-11-17T00:00:00Z"/>
        <d v="2022-11-18T00:00:00Z"/>
        <d v="2022-11-19T00:00:00Z"/>
        <d v="2022-11-20T00:00:00Z"/>
        <d v="2022-11-21T00:00:00Z"/>
        <d v="2022-11-22T00:00:00Z"/>
        <d v="2022-11-23T00:00:00Z"/>
        <d v="2022-11-24T00:00:00Z"/>
        <d v="2022-11-25T00:00:00Z"/>
        <d v="2022-11-26T00:00:00Z"/>
        <d v="2022-11-27T00:00:00Z"/>
        <d v="2022-11-28T00:00:00Z"/>
        <d v="2022-11-29T00:00:00Z"/>
        <d v="2022-11-30T00:00:00Z"/>
        <d v="2022-12-01T00:00:00Z"/>
        <d v="2022-12-02T00:00:00Z"/>
        <d v="2022-12-03T00:00:00Z"/>
        <d v="2022-12-04T00:00:00Z"/>
        <d v="2022-12-05T00:00:00Z"/>
        <d v="2022-12-06T00:00:00Z"/>
        <d v="2022-12-07T00:00:00Z"/>
        <d v="2022-12-08T00:00:00Z"/>
        <d v="2022-12-09T00:00:00Z"/>
        <d v="2022-12-10T00:00:00Z"/>
        <d v="2022-12-11T00:00:00Z"/>
        <d v="2022-12-12T00:00:00Z"/>
        <d v="2022-12-13T00:00:00Z"/>
        <d v="2022-12-14T00:00:00Z"/>
        <d v="2022-12-15T00:00:00Z"/>
        <d v="2022-12-16T00:00:00Z"/>
        <d v="2022-12-17T00:00:00Z"/>
        <d v="2022-12-18T00:00:00Z"/>
        <d v="2022-12-19T00:00:00Z"/>
        <d v="2022-12-20T00:00:00Z"/>
        <d v="2022-12-21T00:00:00Z"/>
        <d v="2022-12-22T00:00:00Z"/>
        <d v="2022-12-23T00:00:00Z"/>
        <d v="2022-12-24T00:00:00Z"/>
        <d v="2022-12-25T00:00:00Z"/>
        <d v="2022-12-26T00:00:00Z"/>
        <d v="2022-12-27T00:00:00Z"/>
        <d v="2022-12-28T00:00:00Z"/>
        <d v="2022-12-29T00:00:00Z"/>
        <d v="2022-12-30T00:00:00Z"/>
        <d v="2022-12-31T00:00:00Z"/>
        <d v="2023-01-01T00:00:00Z"/>
        <d v="2023-01-02T00:00:00Z"/>
        <d v="2023-01-03T00:00:00Z"/>
        <d v="2023-01-04T00:00:00Z"/>
        <d v="2023-01-05T00:00:00Z"/>
        <d v="2023-01-06T00:00:00Z"/>
        <d v="2023-01-07T00:00:00Z"/>
        <d v="2023-01-08T00:00:00Z"/>
        <d v="2023-01-09T00:00:00Z"/>
        <d v="2023-01-10T00:00:00Z"/>
        <d v="2023-01-11T00:00:00Z"/>
        <d v="2023-01-12T00:00:00Z"/>
        <d v="2023-01-13T00:00:00Z"/>
        <d v="2023-01-14T00:00:00Z"/>
        <d v="2023-01-15T00:00:00Z"/>
        <d v="2023-01-16T00:00:00Z"/>
        <d v="2023-01-17T00:00:00Z"/>
        <d v="2023-01-18T00:00:00Z"/>
        <d v="2023-01-19T00:00:00Z"/>
        <d v="2023-01-20T00:00:00Z"/>
        <d v="2023-01-21T00:00:00Z"/>
        <d v="2023-01-22T00:00:00Z"/>
        <d v="2023-01-23T00:00:00Z"/>
        <d v="2023-01-24T00:00:00Z"/>
        <d v="2023-01-25T00:00:00Z"/>
        <d v="2023-01-26T00:00:00Z"/>
        <d v="2023-01-27T00:00:00Z"/>
        <d v="2023-01-28T00:00:00Z"/>
        <d v="2023-01-29T00:00:00Z"/>
        <d v="2023-01-30T00:00:00Z"/>
        <d v="2023-01-31T00:00:00Z"/>
        <d v="2023-02-01T00:00:00Z"/>
        <d v="2023-02-02T00:00:00Z"/>
        <d v="2023-02-03T00:00:00Z"/>
        <d v="2023-02-04T00:00:00Z"/>
        <d v="2023-02-05T00:00:00Z"/>
        <d v="2023-02-06T00:00:00Z"/>
        <d v="2023-02-07T00:00:00Z"/>
        <d v="2023-02-08T00:00:00Z"/>
        <d v="2023-02-09T00:00:00Z"/>
        <d v="2023-02-10T00:00:00Z"/>
        <d v="2023-02-11T00:00:00Z"/>
        <d v="2023-02-12T00:00:00Z"/>
        <d v="2023-02-13T00:00:00Z"/>
        <d v="2023-02-14T00:00:00Z"/>
        <d v="2023-02-15T00:00:00Z"/>
        <d v="2023-02-16T00:00:00Z"/>
        <d v="2023-02-17T00:00:00Z"/>
        <d v="2023-02-18T00:00:00Z"/>
        <d v="2023-02-19T00:00:00Z"/>
        <d v="2023-02-20T00:00:00Z"/>
        <d v="2023-02-21T00:00:00Z"/>
        <d v="2023-02-22T00:00:00Z"/>
        <d v="2023-02-23T00:00:00Z"/>
        <d v="2023-02-24T00:00:00Z"/>
        <d v="2023-02-25T00:00:00Z"/>
        <d v="2023-02-26T00:00:00Z"/>
        <d v="2023-02-27T00:00:00Z"/>
        <d v="2023-02-28T00:00:00Z"/>
        <d v="2023-03-01T00:00:00Z"/>
        <d v="2023-03-02T00:00:00Z"/>
        <d v="2023-03-03T00:00:00Z"/>
        <d v="2023-03-04T00:00:00Z"/>
        <d v="2023-03-05T00:00:00Z"/>
        <d v="2023-03-06T00:00:00Z"/>
        <d v="2023-03-07T00:00:00Z"/>
        <d v="2023-03-08T00:00:00Z"/>
        <d v="2023-03-09T00:00:00Z"/>
        <d v="2023-03-10T00:00:00Z"/>
        <d v="2023-03-11T00:00:00Z"/>
        <d v="2023-03-12T00:00:00Z"/>
        <d v="2023-03-13T00:00:00Z"/>
        <d v="2023-03-14T00:00:00Z"/>
        <d v="2023-03-15T00:00:00Z"/>
        <d v="2023-03-16T00:00:00Z"/>
        <d v="2023-03-17T00:00:00Z"/>
        <d v="2023-03-18T00:00:00Z"/>
        <d v="2023-03-19T00:00:00Z"/>
        <d v="2023-03-20T00:00:00Z"/>
        <d v="2023-03-21T00:00:00Z"/>
        <d v="2023-03-22T00:00:00Z"/>
        <d v="2023-03-23T00:00:00Z"/>
        <d v="2023-03-24T00:00:00Z"/>
        <d v="2023-03-25T00:00:00Z"/>
        <d v="2023-03-26T00:00:00Z"/>
        <d v="2023-03-27T00:00:00Z"/>
        <d v="2023-03-28T00:00:00Z"/>
        <d v="2023-03-29T00:00:00Z"/>
        <d v="2023-03-30T00:00:00Z"/>
        <d v="2023-03-31T00:00:00Z"/>
        <d v="2023-04-01T00:00:00Z"/>
        <d v="2023-04-02T00:00:00Z"/>
        <d v="2023-04-03T00:00:00Z"/>
        <d v="2023-04-04T00:00:00Z"/>
        <d v="2023-04-05T00:00:00Z"/>
        <d v="2023-04-06T00:00:00Z"/>
        <d v="2023-04-07T00:00:00Z"/>
        <d v="2023-04-08T00:00:00Z"/>
        <d v="2023-04-09T00:00:00Z"/>
        <d v="2023-04-10T00:00:00Z"/>
        <d v="2023-04-11T00:00:00Z"/>
        <d v="2023-04-12T00:00:00Z"/>
        <d v="2023-04-13T00:00:00Z"/>
        <d v="2023-04-14T00:00:00Z"/>
        <d v="2023-04-15T00:00:00Z"/>
        <d v="2023-04-16T00:00:00Z"/>
        <d v="2023-04-17T00:00:00Z"/>
        <d v="2023-04-18T00:00:00Z"/>
        <d v="2023-04-19T00:00:00Z"/>
        <d v="2023-04-20T00:00:00Z"/>
        <d v="2023-04-21T00:00:00Z"/>
        <d v="2023-04-22T00:00:00Z"/>
        <d v="2023-04-23T00:00:00Z"/>
        <d v="2023-04-24T00:00:00Z"/>
        <d v="2023-04-25T00:00:00Z"/>
        <d v="2023-04-26T00:00:00Z"/>
        <d v="2023-04-27T00:00:00Z"/>
        <d v="2023-04-28T00:00:00Z"/>
        <d v="2023-04-29T00:00:00Z"/>
        <d v="2023-04-30T00:00:00Z"/>
        <d v="2023-05-01T00:00:00Z"/>
        <d v="2023-05-02T00:00:00Z"/>
        <d v="2023-05-03T00:00:00Z"/>
        <d v="2023-05-04T00:00:00Z"/>
        <d v="2023-05-05T00:00:00Z"/>
        <d v="2023-05-06T00:00:00Z"/>
        <d v="2023-05-07T00:00:00Z"/>
        <d v="2023-05-08T00:00:00Z"/>
        <d v="2023-05-09T00:00:00Z"/>
        <d v="2023-05-10T00:00:00Z"/>
        <d v="2023-05-11T00:00:00Z"/>
        <d v="2023-05-12T00:00:00Z"/>
        <d v="2023-05-13T00:00:00Z"/>
        <d v="2023-05-14T00:00:00Z"/>
        <d v="2023-05-15T00:00:00Z"/>
        <d v="2023-05-16T00:00:00Z"/>
        <d v="2023-05-17T00:00:00Z"/>
        <d v="2023-05-18T00:00:00Z"/>
        <d v="2023-05-19T00:00:00Z"/>
        <d v="2023-05-20T00:00:00Z"/>
        <d v="2023-05-21T00:00:00Z"/>
        <d v="2023-05-22T00:00:00Z"/>
        <d v="2023-05-23T00:00:00Z"/>
        <d v="2023-05-24T00:00:00Z"/>
        <d v="2023-05-25T00:00:00Z"/>
        <d v="2023-05-26T00:00:00Z"/>
        <d v="2023-05-27T00:00:00Z"/>
        <d v="2023-05-28T00:00:00Z"/>
        <d v="2023-05-29T00:00:00Z"/>
        <d v="2023-05-30T00:00:00Z"/>
        <d v="2023-05-31T00:00:00Z"/>
        <d v="2023-06-01T00:00:00Z"/>
        <d v="2023-06-02T00:00:00Z"/>
        <d v="2023-06-03T00:00:00Z"/>
        <d v="2023-06-04T00:00:00Z"/>
        <d v="2023-06-05T00:00:00Z"/>
        <d v="2023-06-06T00:00:00Z"/>
        <d v="2023-06-07T00:00:00Z"/>
        <d v="2023-06-08T00:00:00Z"/>
        <d v="2023-06-09T00:00:00Z"/>
        <d v="2023-06-10T00:00:00Z"/>
        <d v="2023-06-11T00:00:00Z"/>
        <d v="2023-06-12T00:00:00Z"/>
        <d v="2023-06-13T00:00:00Z"/>
        <d v="2023-06-14T00:00:00Z"/>
        <d v="2023-06-15T00:00:00Z"/>
        <d v="2023-06-16T00:00:00Z"/>
        <d v="2023-06-17T00:00:00Z"/>
        <d v="2023-06-18T00:00:00Z"/>
        <d v="2023-06-19T00:00:00Z"/>
        <d v="2023-06-20T00:00:00Z"/>
        <d v="2023-06-21T00:00:00Z"/>
        <d v="2023-06-22T00:00:00Z"/>
        <d v="2023-06-23T00:00:00Z"/>
        <d v="2023-06-24T00:00:00Z"/>
        <d v="2023-06-25T00:00:00Z"/>
        <d v="2023-06-26T00:00:00Z"/>
        <d v="2023-06-27T00:00:00Z"/>
        <d v="2023-06-28T00:00:00Z"/>
        <d v="2023-06-29T00:00:00Z"/>
        <d v="2023-06-30T00:00:00Z"/>
        <d v="2023-07-01T00:00:00Z"/>
        <d v="2023-07-02T00:00:00Z"/>
        <d v="2023-07-03T00:00:00Z"/>
        <d v="2023-07-04T00:00:00Z"/>
        <d v="2023-07-05T00:00:00Z"/>
        <d v="2023-07-06T00:00:00Z"/>
        <d v="2023-07-07T00:00:00Z"/>
        <d v="2023-07-08T00:00:00Z"/>
        <d v="2023-07-09T00:00:00Z"/>
        <d v="2023-07-10T00:00:00Z"/>
        <d v="2023-07-11T00:00:00Z"/>
        <d v="2023-07-12T00:00:00Z"/>
        <d v="2023-07-13T00:00:00Z"/>
        <d v="2023-07-14T00:00:00Z"/>
        <d v="2023-07-15T00:00:00Z"/>
        <d v="2023-07-16T00:00:00Z"/>
        <d v="2023-07-17T00:00:00Z"/>
        <d v="2023-07-18T00:00:00Z"/>
        <d v="2023-07-19T00:00:00Z"/>
        <d v="2023-07-20T00:00:00Z"/>
        <d v="2023-07-21T00:00:00Z"/>
        <d v="2023-07-22T00:00:00Z"/>
        <d v="2023-07-23T00:00:00Z"/>
        <d v="2023-07-24T00:00:00Z"/>
        <d v="2023-07-25T00:00:00Z"/>
        <d v="2023-07-26T00:00:00Z"/>
        <d v="2023-07-27T00:00:00Z"/>
        <d v="2023-07-28T00:00:00Z"/>
        <d v="2023-07-29T00:00:00Z"/>
        <d v="2023-07-30T00:00:00Z"/>
        <d v="2023-07-31T00:00:00Z"/>
        <d v="2023-08-01T00:00:00Z"/>
        <d v="2023-08-02T00:00:00Z"/>
        <d v="2023-08-03T00:00:00Z"/>
        <d v="2023-08-04T00:00:00Z"/>
        <d v="2023-08-05T00:00:00Z"/>
        <d v="2023-08-06T00:00:00Z"/>
        <d v="2023-08-07T00:00:00Z"/>
        <d v="2023-08-08T00:00:00Z"/>
        <d v="2023-08-09T00:00:00Z"/>
        <d v="2023-08-10T00:00:00Z"/>
        <d v="2023-08-11T00:00:00Z"/>
        <d v="2023-08-12T00:00:00Z"/>
        <d v="2023-08-13T00:00:00Z"/>
        <d v="2023-08-14T00:00:00Z"/>
        <d v="2023-08-15T00:00:00Z"/>
        <d v="2023-08-16T00:00:00Z"/>
        <d v="2023-08-17T00:00:00Z"/>
        <d v="2023-08-18T00:00:00Z"/>
        <d v="2023-08-19T00:00:00Z"/>
        <d v="2023-08-20T00:00:00Z"/>
        <d v="2023-08-21T00:00:00Z"/>
        <d v="2023-08-22T00:00:00Z"/>
        <d v="2023-08-23T00:00:00Z"/>
        <d v="2023-08-24T00:00:00Z"/>
        <d v="2023-08-25T00:00:00Z"/>
        <d v="2023-08-26T00:00:00Z"/>
        <d v="2023-08-27T00:00:00Z"/>
        <d v="2023-08-28T00:00:00Z"/>
        <d v="2023-08-29T00:00:00Z"/>
        <d v="2023-08-30T00:00:00Z"/>
        <d v="2023-08-31T00:00:00Z"/>
        <d v="2023-09-01T00:00:00Z"/>
        <d v="2023-09-02T00:00:00Z"/>
        <d v="2023-09-03T00:00:00Z"/>
        <d v="2023-09-04T00:00:00Z"/>
        <d v="2023-09-05T00:00:00Z"/>
        <d v="2023-09-06T00:00:00Z"/>
        <d v="2023-09-07T00:00:00Z"/>
        <d v="2023-09-08T00:00:00Z"/>
        <d v="2023-09-09T00:00:00Z"/>
        <d v="2023-09-10T00:00:00Z"/>
        <d v="2023-09-11T00:00:00Z"/>
        <d v="2023-09-12T00:00:00Z"/>
        <d v="2023-09-13T00:00:00Z"/>
        <d v="2023-09-14T00:00:00Z"/>
        <d v="2023-09-15T00:00:00Z"/>
        <d v="2023-09-16T00:00:00Z"/>
        <d v="2023-09-17T00:00:00Z"/>
        <d v="2023-09-18T00:00:00Z"/>
        <d v="2023-09-19T00:00:00Z"/>
        <d v="2023-09-20T00:00:00Z"/>
        <d v="2023-09-21T00:00:00Z"/>
        <d v="2023-09-22T00:00:00Z"/>
        <d v="2023-09-23T00:00:00Z"/>
        <d v="2023-09-24T00:00:00Z"/>
        <d v="2023-09-25T00:00:00Z"/>
        <d v="2023-09-26T00:00:00Z"/>
        <d v="2023-09-27T00:00:00Z"/>
        <d v="2023-09-28T00:00:00Z"/>
        <d v="2023-09-29T00:00:00Z"/>
        <d v="2023-09-30T00:00:00Z"/>
        <d v="2023-10-01T00:00:00Z"/>
        <d v="2023-10-02T00:00:00Z"/>
        <d v="2023-10-03T00:00:00Z"/>
        <d v="2023-10-04T00:00:00Z"/>
        <d v="2023-10-05T00:00:00Z"/>
        <d v="2023-10-06T00:00:00Z"/>
        <d v="2023-10-07T00:00:00Z"/>
        <d v="2023-10-08T00:00:00Z"/>
        <d v="2023-10-09T00:00:00Z"/>
        <d v="2023-10-10T00:00:00Z"/>
        <d v="2023-10-11T00:00:00Z"/>
        <d v="2023-10-12T00:00:00Z"/>
        <d v="2023-10-13T00:00:00Z"/>
        <d v="2023-10-14T00:00:00Z"/>
        <d v="2023-10-15T00:00:00Z"/>
        <d v="2023-10-16T00:00:00Z"/>
        <d v="2023-10-17T00:00:00Z"/>
        <d v="2023-10-18T00:00:00Z"/>
        <d v="2023-10-19T00:00:00Z"/>
        <d v="2023-10-20T00:00:00Z"/>
        <d v="2023-10-21T00:00:00Z"/>
        <d v="2023-10-22T00:00:00Z"/>
        <d v="2023-10-23T00:00:00Z"/>
        <d v="2023-10-24T00:00:00Z"/>
        <d v="2023-10-25T00:00:00Z"/>
        <d v="2023-10-26T00:00:00Z"/>
        <d v="2023-10-27T00:00:00Z"/>
        <d v="2023-10-28T00:00:00Z"/>
        <d v="2023-10-29T00:00:00Z"/>
        <d v="2023-10-30T00:00:00Z"/>
        <d v="2023-10-31T00:00:00Z"/>
        <d v="2023-11-01T00:00:00Z"/>
        <d v="2023-11-02T00:00:00Z"/>
        <d v="2023-11-03T00:00:00Z"/>
        <d v="2023-11-04T00:00:00Z"/>
        <d v="2023-11-05T00:00:00Z"/>
        <d v="2023-11-06T00:00:00Z"/>
        <d v="2023-11-07T00:00:00Z"/>
        <d v="2023-11-08T00:00:00Z"/>
        <d v="2023-11-09T00:00:00Z"/>
        <d v="2023-11-10T00:00:00Z"/>
        <d v="2023-11-11T00:00:00Z"/>
        <d v="2023-11-12T00:00:00Z"/>
        <d v="2023-11-13T00:00:00Z"/>
        <d v="2023-11-14T00:00:00Z"/>
        <d v="2023-11-15T00:00:00Z"/>
        <d v="2023-11-16T00:00:00Z"/>
        <d v="2023-11-17T00:00:00Z"/>
        <d v="2023-11-18T00:00:00Z"/>
        <d v="2023-11-19T00:00:00Z"/>
        <d v="2023-11-20T00:00:00Z"/>
        <d v="2023-11-21T00:00:00Z"/>
        <d v="2023-11-22T00:00:00Z"/>
        <d v="2023-11-23T00:00:00Z"/>
        <d v="2023-11-24T00:00:00Z"/>
        <d v="2023-11-25T00:00:00Z"/>
        <d v="2023-11-26T00:00:00Z"/>
        <d v="2023-11-27T00:00:00Z"/>
        <d v="2023-11-28T00:00:00Z"/>
        <d v="2023-11-29T00:00:00Z"/>
        <d v="2023-11-30T00:00:00Z"/>
        <d v="2023-12-01T00:00:00Z"/>
        <d v="2023-12-02T00:00:00Z"/>
        <d v="2023-12-03T00:00:00Z"/>
        <d v="2023-12-04T00:00:00Z"/>
        <d v="2023-12-05T00:00:00Z"/>
        <d v="2023-12-06T00:00:00Z"/>
        <d v="2023-12-07T00:00:00Z"/>
        <d v="2023-12-08T00:00:00Z"/>
        <d v="2023-12-09T00:00:00Z"/>
        <d v="2023-12-10T00:00:00Z"/>
        <d v="2023-12-11T00:00:00Z"/>
        <d v="2023-12-12T00:00:00Z"/>
        <d v="2023-12-13T00:00:00Z"/>
        <d v="2023-12-14T00:00:00Z"/>
        <d v="2023-12-15T00:00:00Z"/>
        <d v="2023-12-16T00:00:00Z"/>
        <d v="2023-12-17T00:00:00Z"/>
        <d v="2023-12-18T00:00:00Z"/>
        <d v="2023-12-19T00:00:00Z"/>
        <d v="2023-12-20T00:00:00Z"/>
        <d v="2023-12-21T00:00:00Z"/>
        <d v="2023-12-22T00:00:00Z"/>
        <d v="2023-12-23T00:00:00Z"/>
        <d v="2023-12-24T00:00:00Z"/>
        <d v="2023-12-25T00:00:00Z"/>
        <d v="2023-12-26T00:00:00Z"/>
        <d v="2023-12-27T00:00:00Z"/>
        <d v="2023-12-28T00:00:00Z"/>
        <d v="2023-12-29T00:00:00Z"/>
        <d v="2023-12-30T00:00:00Z"/>
        <d v="2023-12-31T00:00:00Z"/>
        <d v="2024-01-01T00:00:00Z"/>
        <d v="2024-01-02T00:00:00Z"/>
        <d v="2024-01-03T00:00:00Z"/>
        <d v="2024-01-04T00:00:00Z"/>
        <d v="2024-01-05T00:00:00Z"/>
        <d v="2024-01-06T00:00:00Z"/>
        <d v="2024-01-07T00:00:00Z"/>
        <d v="2024-01-08T00:00:00Z"/>
        <d v="2024-01-09T00:00:00Z"/>
        <d v="2024-01-10T00:00:00Z"/>
        <d v="2024-01-11T00:00:00Z"/>
        <d v="2024-01-12T00:00:00Z"/>
        <d v="2024-01-13T00:00:00Z"/>
        <d v="2024-01-14T00:00:00Z"/>
        <d v="2024-01-15T00:00:00Z"/>
        <d v="2024-01-16T00:00:00Z"/>
        <d v="2024-01-17T00:00:00Z"/>
        <d v="2024-01-18T00:00:00Z"/>
        <d v="2024-01-19T00:00:00Z"/>
        <d v="2024-01-20T00:00:00Z"/>
        <d v="2024-01-21T00:00:00Z"/>
        <d v="2024-01-22T00:00:00Z"/>
        <d v="2024-01-23T00:00:00Z"/>
        <d v="2024-01-24T00:00:00Z"/>
        <d v="2024-01-25T00:00:00Z"/>
        <d v="2024-01-26T00:00:00Z"/>
        <d v="2024-01-27T00:00:00Z"/>
        <d v="2024-01-28T00:00:00Z"/>
        <d v="2024-01-29T00:00:00Z"/>
        <d v="2024-01-30T00:00:00Z"/>
        <d v="2024-01-31T00:00:00Z"/>
        <d v="2024-02-01T00:00:00Z"/>
        <d v="2024-02-02T00:00:00Z"/>
        <d v="2024-02-03T00:00:00Z"/>
        <d v="2024-02-04T00:00:00Z"/>
        <d v="2024-02-05T00:00:00Z"/>
        <d v="2024-02-06T00:00:00Z"/>
        <d v="2024-02-07T00:00:00Z"/>
        <d v="2024-02-08T00:00:00Z"/>
        <d v="2024-02-09T00:00:00Z"/>
        <d v="2024-02-10T00:00:00Z"/>
        <d v="2024-02-11T00:00:00Z"/>
        <d v="2024-02-12T00:00:00Z"/>
        <d v="2024-02-13T00:00:00Z"/>
        <d v="2024-02-14T00:00:00Z"/>
        <d v="2024-02-15T00:00:00Z"/>
        <d v="2024-02-16T00:00:00Z"/>
        <d v="2024-02-17T00:00:00Z"/>
        <d v="2024-02-18T00:00:00Z"/>
        <d v="2024-02-19T00:00:00Z"/>
        <d v="2024-02-20T00:00:00Z"/>
        <d v="2024-02-21T00:00:00Z"/>
        <d v="2024-02-22T00:00:00Z"/>
        <d v="2024-02-23T00:00:00Z"/>
        <d v="2024-02-24T00:00:00Z"/>
        <d v="2024-02-25T00:00:00Z"/>
        <d v="2024-02-26T00:00:00Z"/>
        <d v="2024-02-27T00:00:00Z"/>
        <d v="2024-02-28T00:00:00Z"/>
        <d v="2024-02-29T00:00:00Z"/>
        <d v="2024-03-01T00:00:00Z"/>
        <d v="2024-03-02T00:00:00Z"/>
        <d v="2024-03-03T00:00:00Z"/>
        <d v="2024-03-04T00:00:00Z"/>
        <d v="2024-03-05T00:00:00Z"/>
        <d v="2024-03-06T00:00:00Z"/>
        <d v="2024-03-07T00:00:00Z"/>
        <d v="2024-03-08T00:00:00Z"/>
        <d v="2024-03-09T00:00:00Z"/>
        <d v="2024-03-10T00:00:00Z"/>
        <d v="2024-03-11T00:00:00Z"/>
        <d v="2024-03-12T00:00:00Z"/>
        <d v="2024-03-13T00:00:00Z"/>
        <d v="2024-03-14T00:00:00Z"/>
        <d v="2024-03-15T00:00:00Z"/>
        <d v="2024-03-16T00:00:00Z"/>
        <d v="2024-03-17T00:00:00Z"/>
        <d v="2024-03-18T00:00:00Z"/>
        <d v="2024-03-19T00:00:00Z"/>
        <d v="2024-03-20T00:00:00Z"/>
        <d v="2024-03-21T00:00:00Z"/>
        <d v="2024-03-22T00:00:00Z"/>
        <d v="2024-03-23T00:00:00Z"/>
        <d v="2024-03-24T00:00:00Z"/>
        <d v="2024-03-25T00:00:00Z"/>
        <d v="2024-03-26T00:00:00Z"/>
        <d v="2024-03-27T00:00:00Z"/>
        <d v="2024-03-28T00:00:00Z"/>
        <d v="2024-03-29T00:00:00Z"/>
        <d v="2024-03-30T00:00:00Z"/>
        <d v="2024-03-31T00:00:00Z"/>
        <d v="2024-04-01T00:00:00Z"/>
        <d v="2024-04-02T00:00:00Z"/>
        <d v="2024-04-03T00:00:00Z"/>
        <d v="2024-04-04T00:00:00Z"/>
        <d v="2024-04-05T00:00:00Z"/>
        <d v="2024-04-06T00:00:00Z"/>
        <d v="2024-04-07T00:00:00Z"/>
        <d v="2024-04-08T00:00:00Z"/>
        <d v="2024-04-09T00:00:00Z"/>
        <d v="2024-04-10T00:00:00Z"/>
        <d v="2024-04-11T00:00:00Z"/>
        <d v="2024-04-12T00:00:00Z"/>
        <d v="2024-04-13T00:00:00Z"/>
        <d v="2024-04-14T00:00:00Z"/>
        <d v="2024-04-15T00:00:00Z"/>
        <d v="2024-04-16T00:00:00Z"/>
        <d v="2024-04-17T00:00:00Z"/>
        <d v="2024-04-18T00:00:00Z"/>
        <d v="2024-04-19T00:00:00Z"/>
        <d v="2024-04-20T00:00:00Z"/>
        <d v="2024-04-21T00:00:00Z"/>
        <d v="2024-04-22T00:00:00Z"/>
        <d v="2024-04-23T00:00:00Z"/>
        <d v="2024-04-24T00:00:00Z"/>
        <d v="2024-04-25T00:00:00Z"/>
        <d v="2024-04-26T00:00:00Z"/>
        <d v="2024-04-27T00:00:00Z"/>
        <d v="2024-04-28T00:00:00Z"/>
        <d v="2024-04-29T00:00:00Z"/>
        <d v="2024-04-30T00:00:00Z"/>
        <d v="2024-05-01T00:00:00Z"/>
        <d v="2024-05-02T00:00:00Z"/>
        <d v="2024-05-03T00:00:00Z"/>
        <d v="2024-05-04T00:00:00Z"/>
        <d v="2024-05-05T00:00:00Z"/>
        <d v="2024-05-06T00:00:00Z"/>
        <d v="2024-05-07T00:00:00Z"/>
        <d v="2024-05-08T00:00:00Z"/>
        <d v="2024-05-09T00:00:00Z"/>
        <d v="2024-05-10T00:00:00Z"/>
        <d v="2024-05-11T00:00:00Z"/>
        <d v="2024-05-12T00:00:00Z"/>
        <d v="2024-05-13T00:00:00Z"/>
        <d v="2024-05-14T00:00:00Z"/>
        <d v="2024-05-15T00:00:00Z"/>
        <d v="2024-05-16T00:00:00Z"/>
        <d v="2024-05-17T00:00:00Z"/>
        <d v="2024-05-18T00:00:00Z"/>
        <d v="2024-05-19T00:00:00Z"/>
        <d v="2024-05-20T00:00:00Z"/>
        <d v="2024-05-21T00:00:00Z"/>
        <d v="2024-05-22T00:00:00Z"/>
        <d v="2024-05-23T00:00:00Z"/>
        <d v="2024-05-24T00:00:00Z"/>
        <d v="2024-05-25T00:00:00Z"/>
        <d v="2024-05-26T00:00:00Z"/>
        <d v="2024-05-27T00:00:00Z"/>
        <d v="2024-05-28T00:00:00Z"/>
        <d v="2024-05-29T00:00:00Z"/>
        <d v="2024-05-30T00:00:00Z"/>
        <d v="2024-05-31T00:00:00Z"/>
        <d v="2024-06-01T00:00:00Z"/>
        <d v="2024-06-02T00:00:00Z"/>
        <d v="2024-06-03T00:00:00Z"/>
        <d v="2024-06-04T00:00:00Z"/>
        <d v="2024-06-05T00:00:00Z"/>
        <d v="2024-06-06T00:00:00Z"/>
        <d v="2024-06-07T00:00:00Z"/>
        <d v="2024-06-08T00:00:00Z"/>
        <d v="2024-06-09T00:00:00Z"/>
        <d v="2024-06-10T00:00:00Z"/>
        <d v="2024-06-11T00:00:00Z"/>
        <d v="2024-06-12T00:00:00Z"/>
        <d v="2024-06-13T00:00:00Z"/>
        <d v="2024-06-14T00:00:00Z"/>
        <d v="2024-06-15T00:00:00Z"/>
        <d v="2024-06-16T00:00:00Z"/>
        <d v="2024-06-17T00:00:00Z"/>
        <d v="2024-06-18T00:00:00Z"/>
        <d v="2024-06-19T00:00:00Z"/>
        <d v="2024-06-20T00:00:00Z"/>
        <d v="2024-06-21T00:00:00Z"/>
        <d v="2024-06-22T00:00:00Z"/>
        <d v="2024-06-23T00:00:00Z"/>
        <d v="2024-06-24T00:00:00Z"/>
        <d v="2024-06-25T00:00:00Z"/>
        <d v="2024-06-26T00:00:00Z"/>
        <d v="2024-06-27T00:00:00Z"/>
        <d v="2024-06-28T00:00:00Z"/>
        <d v="2024-06-29T00:00:00Z"/>
        <d v="2024-06-30T00:00:00Z"/>
        <d v="2024-07-01T00:00:00Z"/>
        <d v="2024-07-02T00:00:00Z"/>
        <d v="2024-07-03T00:00:00Z"/>
        <d v="2024-07-04T00:00:00Z"/>
        <d v="2024-07-05T00:00:00Z"/>
        <d v="2024-07-06T00:00:00Z"/>
        <d v="2024-07-07T00:00:00Z"/>
        <d v="2024-07-08T00:00:00Z"/>
        <d v="2024-07-09T00:00:00Z"/>
        <d v="2024-07-10T00:00:00Z"/>
        <d v="2024-07-11T00:00:00Z"/>
        <d v="2024-07-12T00:00:00Z"/>
        <d v="2024-07-13T00:00:00Z"/>
        <d v="2024-07-14T00:00:00Z"/>
        <d v="2024-07-15T00:00:00Z"/>
        <d v="2024-07-16T00:00:00Z"/>
        <d v="2024-07-17T00:00:00Z"/>
        <d v="2024-07-18T00:00:00Z"/>
        <d v="2024-07-19T00:00:00Z"/>
        <d v="2024-07-20T00:00:00Z"/>
        <d v="2024-07-21T00:00:00Z"/>
        <d v="2024-07-22T00:00:00Z"/>
        <d v="2024-07-23T00:00:00Z"/>
        <d v="2024-07-24T00:00:00Z"/>
        <d v="2024-07-25T00:00:00Z"/>
        <d v="2024-07-26T00:00:00Z"/>
        <d v="2024-07-27T00:00:00Z"/>
        <d v="2024-07-28T00:00:00Z"/>
        <d v="2024-07-29T00:00:00Z"/>
        <d v="2024-07-30T00:00:00Z"/>
        <d v="2024-07-31T00:00:00Z"/>
        <d v="2024-08-01T00:00:00Z"/>
        <d v="2024-08-02T00:00:00Z"/>
        <d v="2024-08-03T00:00:00Z"/>
        <d v="2024-08-04T00:00:00Z"/>
        <d v="2024-08-05T00:00:00Z"/>
        <d v="2024-08-06T00:00:00Z"/>
        <d v="2024-08-07T00:00:00Z"/>
        <d v="2024-08-08T00:00:00Z"/>
        <d v="2024-08-09T00:00:00Z"/>
        <d v="2024-08-10T00:00:00Z"/>
        <d v="2024-08-11T00:00:00Z"/>
        <d v="2024-08-12T00:00:00Z"/>
        <d v="2024-08-13T00:00:00Z"/>
        <d v="2024-08-14T00:00:00Z"/>
        <d v="2024-08-15T00:00:00Z"/>
        <d v="2024-08-16T00:00:00Z"/>
        <d v="2024-08-17T00:00:00Z"/>
        <d v="2024-08-18T00:00:00Z"/>
        <d v="2024-08-19T00:00:00Z"/>
        <d v="2024-08-20T00:00:00Z"/>
        <d v="2024-08-21T00:00:00Z"/>
        <d v="2024-08-22T00:00:00Z"/>
        <d v="2024-08-23T00:00:00Z"/>
        <d v="2024-08-24T00:00:00Z"/>
        <d v="2024-08-25T00:00:00Z"/>
        <d v="2024-08-26T00:00:00Z"/>
        <d v="2024-08-27T00:00:00Z"/>
        <d v="2024-08-28T00:00:00Z"/>
        <d v="2024-08-29T00:00:00Z"/>
        <d v="2024-08-30T00:00:00Z"/>
        <d v="2024-08-31T00:00:00Z"/>
        <d v="2024-09-01T00:00:00Z"/>
        <d v="2024-09-02T00:00:00Z"/>
        <d v="2024-09-03T00:00:00Z"/>
        <d v="2024-09-04T00:00:00Z"/>
        <d v="2024-09-05T00:00:00Z"/>
        <d v="2024-09-06T00:00:00Z"/>
        <d v="2024-09-07T00:00:00Z"/>
        <d v="2024-09-08T00:00:00Z"/>
        <d v="2024-09-09T00:00:00Z"/>
        <d v="2024-09-10T00:00:00Z"/>
        <d v="2024-09-11T00:00:00Z"/>
        <d v="2024-09-12T00:00:00Z"/>
        <d v="2024-09-13T00:00:00Z"/>
        <d v="2024-09-14T00:00:00Z"/>
        <d v="2024-09-15T00:00:00Z"/>
        <d v="2024-09-16T00:00:00Z"/>
        <d v="2024-09-17T00:00:00Z"/>
        <d v="2024-09-18T00:00:00Z"/>
        <d v="2024-09-19T00:00:00Z"/>
        <d v="2024-09-20T00:00:00Z"/>
        <d v="2024-09-21T00:00:00Z"/>
        <d v="2024-09-22T00:00:00Z"/>
        <d v="2024-09-23T00:00:00Z"/>
        <d v="2024-09-24T00:00:00Z"/>
        <d v="2024-09-25T00:00:00Z"/>
        <d v="2024-09-26T00:00:00Z"/>
        <d v="2024-09-27T00:00:00Z"/>
        <d v="2024-09-28T00:00:00Z"/>
        <d v="2024-09-29T00:00:00Z"/>
        <d v="2024-09-30T00:00:00Z"/>
        <d v="2024-10-01T00:00:00Z"/>
        <d v="2024-10-02T00:00:00Z"/>
        <d v="2024-10-03T00:00:00Z"/>
        <d v="2024-10-04T00:00:00Z"/>
        <d v="2024-10-05T00:00:00Z"/>
        <d v="2024-10-06T00:00:00Z"/>
        <d v="2024-10-07T00:00:00Z"/>
        <d v="2024-10-08T00:00:00Z"/>
        <d v="2024-10-09T00:00:00Z"/>
        <d v="2024-10-10T00:00:00Z"/>
        <d v="2024-10-11T00:00:00Z"/>
        <d v="2024-10-12T00:00:00Z"/>
        <d v="2024-10-13T00:00:00Z"/>
        <d v="2024-10-14T00:00:00Z"/>
        <d v="2024-10-15T00:00:00Z"/>
        <d v="2024-10-16T00:00:00Z"/>
        <d v="2024-10-17T00:00:00Z"/>
        <d v="2024-10-18T00:00:00Z"/>
        <d v="2024-10-19T00:00:00Z"/>
        <d v="2024-10-20T00:00:00Z"/>
        <d v="2024-10-21T00:00:00Z"/>
        <d v="2024-10-22T00:00:00Z"/>
        <d v="2024-10-23T00:00:00Z"/>
        <d v="2024-10-24T00:00:00Z"/>
        <d v="2024-10-25T00:00:00Z"/>
        <d v="2024-10-26T00:00:00Z"/>
        <d v="2024-10-27T00:00:00Z"/>
        <d v="2024-10-28T00:00:00Z"/>
        <d v="2024-10-29T00:00:00Z"/>
        <d v="2024-10-30T00:00:00Z"/>
        <d v="2024-10-31T00:00:00Z"/>
        <d v="2024-11-01T00:00:00Z"/>
        <d v="2024-11-02T00:00:00Z"/>
        <d v="2024-11-03T00:00:00Z"/>
        <d v="2024-11-04T00:00:00Z"/>
        <d v="2024-11-05T00:00:00Z"/>
        <d v="2024-11-06T00:00:00Z"/>
        <d v="2024-11-07T00:00:00Z"/>
        <d v="2024-11-08T00:00:00Z"/>
        <d v="2024-11-09T00:00:00Z"/>
        <d v="2024-11-10T00:00:00Z"/>
        <d v="2024-11-11T00:00:00Z"/>
        <d v="2024-11-12T00:00:00Z"/>
        <d v="2024-11-13T00:00:00Z"/>
        <d v="2024-11-14T00:00:00Z"/>
        <d v="2024-11-15T00:00:00Z"/>
        <d v="2024-11-16T00:00:00Z"/>
        <d v="2024-11-17T00:00:00Z"/>
        <d v="2024-11-18T00:00:00Z"/>
        <d v="2024-11-19T00:00:00Z"/>
        <d v="2024-11-20T00:00:00Z"/>
        <d v="2024-11-21T00:00:00Z"/>
        <d v="2024-11-22T00:00:00Z"/>
        <d v="2024-11-23T00:00:00Z"/>
        <d v="2024-11-24T00:00:00Z"/>
        <d v="2024-11-25T00:00:00Z"/>
        <d v="2024-11-26T00:00:00Z"/>
        <d v="2024-11-27T00:00:00Z"/>
        <d v="2024-11-28T00:00:00Z"/>
        <d v="2024-11-29T00:00:00Z"/>
        <d v="2024-11-30T00:00:00Z"/>
        <d v="2024-12-01T00:00:00Z"/>
        <d v="2024-12-02T00:00:00Z"/>
        <d v="2024-12-03T00:00:00Z"/>
        <d v="2024-12-04T00:00:00Z"/>
        <d v="2024-12-05T00:00:00Z"/>
        <d v="2024-12-06T00:00:00Z"/>
        <d v="2024-12-07T00:00:00Z"/>
        <d v="2024-12-08T00:00:00Z"/>
        <d v="2024-12-09T00:00:00Z"/>
        <d v="2024-12-10T00:00:00Z"/>
        <d v="2024-12-11T00:00:00Z"/>
        <d v="2024-12-12T00:00:00Z"/>
        <d v="2024-12-13T00:00:00Z"/>
        <d v="2024-12-14T00:00:00Z"/>
        <d v="2024-12-15T00:00:00Z"/>
        <d v="2024-12-16T00:00:00Z"/>
        <d v="2024-12-17T00:00:00Z"/>
        <d v="2024-12-18T00:00:00Z"/>
        <d v="2024-12-19T00:00:00Z"/>
        <d v="2024-12-20T00:00:00Z"/>
        <d v="2024-12-21T00:00:00Z"/>
        <d v="2024-12-22T00:00:00Z"/>
        <d v="2024-12-23T00:00:00Z"/>
        <d v="2024-12-24T00:00:00Z"/>
        <d v="2024-12-25T00:00:00Z"/>
        <d v="2024-12-26T00:00:00Z"/>
        <d v="2024-12-27T00:00:00Z"/>
        <d v="2024-12-28T00:00:00Z"/>
        <d v="2024-12-29T00:00:00Z"/>
        <d v="2024-12-30T00:00:00Z"/>
        <d v="2024-12-31T00:00:00Z"/>
        <d v="2025-01-01T00:00:00Z"/>
        <d v="2025-01-02T00:00:00Z"/>
        <d v="2025-01-03T00:00:00Z"/>
        <d v="2025-01-04T00:00:00Z"/>
        <d v="2025-01-05T00:00:00Z"/>
        <d v="2025-01-06T00:00:00Z"/>
        <d v="2025-01-07T00:00:00Z"/>
        <d v="2025-01-08T00:00:00Z"/>
        <d v="2025-01-09T00:00:00Z"/>
        <d v="2025-01-10T00:00:00Z"/>
        <d v="2025-01-11T00:00:00Z"/>
        <d v="2025-01-12T00:00:00Z"/>
        <d v="2025-01-13T00:00:00Z"/>
        <d v="2025-01-14T00:00:00Z"/>
        <d v="2025-01-15T00:00:00Z"/>
        <d v="2025-01-16T00:00:00Z"/>
        <d v="2025-01-17T00:00:00Z"/>
        <d v="2025-01-18T00:00:00Z"/>
        <d v="2025-01-19T00:00:00Z"/>
        <d v="2025-01-20T00:00:00Z"/>
        <d v="2025-01-21T00:00:00Z"/>
        <d v="2025-01-22T00:00:00Z"/>
        <d v="2025-01-23T00:00:00Z"/>
        <d v="2025-01-24T00:00:00Z"/>
        <d v="2025-01-25T00:00:00Z"/>
        <d v="2025-01-26T00:00:00Z"/>
        <d v="2025-01-27T00:00:00Z"/>
        <d v="2025-01-28T00:00:00Z"/>
        <d v="2025-01-29T00:00:00Z"/>
        <d v="2025-01-30T00:00:00Z"/>
        <d v="2025-01-31T00:00:00Z"/>
        <d v="2025-02-01T00:00:00Z"/>
        <d v="2025-02-02T00:00:00Z"/>
        <d v="2025-02-03T00:00:00Z"/>
        <d v="2025-02-04T00:00:00Z"/>
        <d v="2025-02-05T00:00:00Z"/>
        <d v="2025-02-06T00:00:00Z"/>
        <d v="2025-02-07T00:00:00Z"/>
        <d v="2025-02-08T00:00:00Z"/>
        <d v="2025-02-09T00:00:00Z"/>
        <d v="2025-02-10T00:00:00Z"/>
        <d v="2025-02-11T00:00:00Z"/>
        <d v="2025-02-12T00:00:00Z"/>
        <d v="2025-02-13T00:00:00Z"/>
        <d v="2025-02-14T00:00:00Z"/>
        <d v="2025-02-15T00:00:00Z"/>
        <d v="2025-02-16T00:00:00Z"/>
        <d v="2025-02-17T00:00:00Z"/>
        <d v="2025-02-18T00:00:00Z"/>
        <d v="2025-02-19T00:00:00Z"/>
        <d v="2025-02-20T00:00:00Z"/>
        <d v="2025-02-21T00:00:00Z"/>
        <d v="2025-02-22T00:00:00Z"/>
        <d v="2025-02-23T00:00:00Z"/>
        <d v="2025-02-24T00:00:00Z"/>
        <d v="2025-02-25T00:00:00Z"/>
        <d v="2025-02-26T00:00:00Z"/>
        <d v="2025-02-27T00:00:00Z"/>
        <d v="2025-02-28T00:00:00Z"/>
        <d v="2025-03-01T00:00:00Z"/>
        <d v="2025-03-02T00:00:00Z"/>
        <d v="2025-03-03T00:00:00Z"/>
        <d v="2025-03-04T00:00:00Z"/>
        <d v="2025-03-05T00:00:00Z"/>
        <d v="2025-03-06T00:00:00Z"/>
        <d v="2025-03-07T00:00:00Z"/>
        <d v="2025-03-08T00:00:00Z"/>
        <d v="2025-03-09T00:00:00Z"/>
        <d v="2025-03-10T00:00:00Z"/>
        <d v="2025-03-11T00:00:00Z"/>
        <d v="2025-03-12T00:00:00Z"/>
        <d v="2025-03-13T00:00:00Z"/>
        <d v="2025-03-14T00:00:00Z"/>
        <d v="2025-03-15T00:00:00Z"/>
        <d v="2025-03-16T00:00:00Z"/>
        <d v="2025-03-17T00:00:00Z"/>
        <d v="2025-03-18T00:00:00Z"/>
        <d v="2025-03-19T00:00:00Z"/>
        <d v="2025-03-20T00:00:00Z"/>
        <d v="2025-03-21T00:00:00Z"/>
        <d v="2025-03-22T00:00:00Z"/>
        <d v="2025-03-23T00:00:00Z"/>
        <d v="2025-03-24T00:00:00Z"/>
        <d v="2025-03-25T00:00:00Z"/>
        <d v="2025-03-26T00:00:00Z"/>
        <d v="2025-03-27T00:00:00Z"/>
        <d v="2025-03-28T00:00:00Z"/>
        <d v="2025-03-29T00:00:00Z"/>
        <d v="2025-03-30T00:00:00Z"/>
        <d v="2025-03-31T00:00:00Z"/>
        <d v="2025-04-01T00:00:00Z"/>
        <d v="2025-04-02T00:00:00Z"/>
        <d v="2025-04-03T00:00:00Z"/>
        <d v="2025-04-04T00:00:00Z"/>
        <d v="2025-04-05T00:00:00Z"/>
        <d v="2025-04-06T00:00:00Z"/>
        <d v="2025-04-07T00:00:00Z"/>
        <d v="2025-04-08T00:00:00Z"/>
        <d v="2025-04-09T00:00:00Z"/>
        <d v="2025-04-10T00:00:00Z"/>
        <d v="2025-04-11T00:00:00Z"/>
        <d v="2025-04-12T00:00:00Z"/>
        <d v="2025-04-13T00:00:00Z"/>
        <d v="2025-04-14T00:00:00Z"/>
        <d v="2025-04-15T00:00:00Z"/>
        <d v="2025-04-16T00:00:00Z"/>
        <d v="2025-04-17T00:00:00Z"/>
        <d v="2025-04-18T00:00:00Z"/>
        <d v="2025-04-19T00:00:00Z"/>
        <d v="2025-04-20T00:00:00Z"/>
        <d v="2025-04-21T00:00:00Z"/>
        <d v="2025-04-22T00:00:00Z"/>
        <d v="2025-04-23T00:00:00Z"/>
        <d v="2025-04-24T00:00:00Z"/>
        <d v="2025-04-25T00:00:00Z"/>
        <d v="2025-04-26T00:00:00Z"/>
        <d v="2025-04-27T00:00:00Z"/>
        <d v="2025-04-28T00:00:00Z"/>
        <d v="2025-04-29T00:00:00Z"/>
        <d v="2025-04-30T00:00:00Z"/>
        <d v="2025-05-01T00:00:00Z"/>
        <d v="2025-05-02T00:00:00Z"/>
        <d v="2025-05-03T00:00:00Z"/>
        <d v="2025-05-04T00:00:00Z"/>
        <d v="2025-05-05T00:00:00Z"/>
        <d v="2025-05-06T00:00:00Z"/>
        <d v="2025-05-07T00:00:00Z"/>
        <d v="2025-05-08T00:00:00Z"/>
        <d v="2025-05-09T00:00:00Z"/>
        <d v="2025-05-10T00:00:00Z"/>
        <d v="2025-05-11T00:00:00Z"/>
        <d v="2025-05-12T00:00:00Z"/>
        <d v="2025-05-13T00:00:00Z"/>
        <d v="2025-05-14T00:00:00Z"/>
        <d v="2025-05-15T00:00:00Z"/>
        <d v="2025-05-16T00:00:00Z"/>
        <d v="2025-05-17T00:00:00Z"/>
        <d v="2025-05-18T00:00:00Z"/>
        <d v="2025-05-19T00:00:00Z"/>
        <d v="2025-05-20T00:00:00Z"/>
        <d v="2025-05-21T00:00:00Z"/>
        <d v="2025-05-22T00:00:00Z"/>
        <d v="2025-05-23T00:00:00Z"/>
        <d v="2025-05-24T00:00:00Z"/>
        <d v="2025-05-25T00:00:00Z"/>
        <d v="2025-05-26T00:00:00Z"/>
        <d v="2025-05-27T00:00:00Z"/>
        <d v="2025-05-28T00:00:00Z"/>
        <d v="2025-05-29T00:00:00Z"/>
        <d v="2025-05-30T00:00:00Z"/>
        <d v="2025-05-31T00:00:00Z"/>
        <d v="2025-06-01T00:00:00Z"/>
        <d v="2025-06-02T00:00:00Z"/>
        <d v="2025-06-03T00:00:00Z"/>
        <d v="2025-06-04T00:00:00Z"/>
        <d v="2025-06-05T00:00:00Z"/>
        <d v="2025-06-06T00:00:00Z"/>
        <d v="2025-06-07T00:00:00Z"/>
        <d v="2025-06-08T00:00:00Z"/>
        <d v="2025-06-09T00:00:00Z"/>
        <d v="2025-06-10T00:00:00Z"/>
        <d v="2025-06-11T00:00:00Z"/>
        <d v="2025-06-12T00:00:00Z"/>
        <d v="2025-06-13T00:00:00Z"/>
        <d v="2025-06-14T00:00:00Z"/>
        <d v="2025-06-15T00:00:00Z"/>
        <d v="2025-06-16T00:00:00Z"/>
        <d v="2025-06-17T00:00:00Z"/>
        <d v="2025-06-18T00:00:00Z"/>
        <d v="2025-06-19T00:00:00Z"/>
        <d v="2025-06-20T00:00:00Z"/>
        <d v="2025-06-21T00:00:00Z"/>
        <d v="2025-06-22T00:00:00Z"/>
        <d v="2025-06-23T00:00:00Z"/>
        <d v="2025-06-24T00:00:00Z"/>
        <d v="2025-06-25T00:00:00Z"/>
        <d v="2025-06-26T00:00:00Z"/>
        <d v="2025-06-27T00:00:00Z"/>
        <d v="2025-06-28T00:00:00Z"/>
        <d v="2025-06-29T00:00:00Z"/>
        <d v="2025-06-30T00:00:00Z"/>
        <d v="2025-07-01T00:00:00Z"/>
        <d v="2025-07-02T00:00:00Z"/>
        <d v="2025-07-03T00:00:00Z"/>
        <d v="2025-07-04T00:00:00Z"/>
        <d v="2025-07-05T00:00:00Z"/>
        <d v="2025-07-06T00:00:00Z"/>
        <d v="2025-07-07T00:00:00Z"/>
        <d v="2025-07-08T00:00:00Z"/>
        <d v="2025-07-09T00:00:00Z"/>
        <d v="2025-07-10T00:00:00Z"/>
        <d v="2025-07-11T00:00:00Z"/>
        <d v="2025-07-12T00:00:00Z"/>
        <d v="2025-07-13T00:00:00Z"/>
        <d v="2025-07-14T00:00:00Z"/>
        <d v="2025-07-15T00:00:00Z"/>
        <d v="2025-07-16T00:00:00Z"/>
        <d v="2025-07-17T00:00:00Z"/>
        <d v="2025-07-18T00:00:00Z"/>
        <d v="2025-07-19T00:00:00Z"/>
        <d v="2025-07-20T00:00:00Z"/>
        <d v="2025-07-21T00:00:00Z"/>
        <d v="2025-07-22T00:00:00Z"/>
        <d v="2025-07-23T00:00:00Z"/>
        <d v="2025-07-24T00:00:00Z"/>
        <d v="2025-07-25T00:00:00Z"/>
        <d v="2025-07-26T00:00:00Z"/>
        <d v="2025-07-27T00:00:00Z"/>
        <d v="2025-07-28T00:00:00Z"/>
        <d v="2025-07-29T00:00:00Z"/>
        <d v="2025-07-30T00:00:00Z"/>
        <d v="2025-07-31T00:00:00Z"/>
        <d v="2025-08-01T00:00:00Z"/>
        <d v="2025-08-02T00:00:00Z"/>
        <d v="2025-08-03T00:00:00Z"/>
        <d v="2025-08-04T00:00:00Z"/>
        <d v="2025-08-05T00:00:00Z"/>
        <d v="2025-08-06T00:00:00Z"/>
        <d v="2025-08-07T00:00:00Z"/>
        <d v="2025-08-08T00:00:00Z"/>
        <d v="2025-08-09T00:00:00Z"/>
        <d v="2025-08-10T00:00:00Z"/>
        <d v="2025-08-11T00:00:00Z"/>
        <d v="2025-08-12T00:00:00Z"/>
        <d v="2025-08-13T00:00:00Z"/>
        <d v="2025-08-14T00:00:00Z"/>
        <d v="2025-08-15T00:00:00Z"/>
        <d v="2025-08-16T00:00:00Z"/>
        <d v="2025-08-17T00:00:00Z"/>
        <d v="2025-08-18T00:00:00Z"/>
        <d v="2025-08-19T00:00:00Z"/>
        <d v="2025-08-20T00:00:00Z"/>
        <d v="2025-08-21T00:00:00Z"/>
        <d v="2025-08-22T00:00:00Z"/>
        <d v="2025-08-23T00:00:00Z"/>
        <d v="2025-08-24T00:00:00Z"/>
        <d v="2025-08-25T00:00:00Z"/>
        <d v="2025-08-26T00:00:00Z"/>
        <d v="2025-08-27T00:00:00Z"/>
        <d v="2025-08-28T00:00:00Z"/>
        <d v="2025-08-29T00:00:00Z"/>
        <d v="2025-08-30T00:00:00Z"/>
        <d v="2025-08-31T00:00:00Z"/>
        <d v="2025-09-01T00:00:00Z"/>
        <d v="2025-09-02T00:00:00Z"/>
        <d v="2025-09-03T00:00:00Z"/>
        <d v="2025-09-04T00:00:00Z"/>
        <d v="2025-09-05T00:00:00Z"/>
        <d v="2025-09-06T00:00:00Z"/>
        <d v="2025-09-07T00:00:00Z"/>
        <d v="2025-09-08T00:00:00Z"/>
        <d v="2025-09-09T00:00:00Z"/>
        <d v="2025-09-10T00:00:00Z"/>
        <d v="2025-09-11T00:00:00Z"/>
        <d v="2025-09-12T00:00:00Z"/>
        <d v="2025-09-13T00:00:00Z"/>
        <d v="2025-09-14T00:00:00Z"/>
        <d v="2025-09-15T00:00:00Z"/>
        <d v="2025-09-16T00:00:00Z"/>
        <d v="2025-09-17T00:00:00Z"/>
        <d v="2025-09-18T00:00:00Z"/>
        <d v="2025-09-19T00:00:00Z"/>
        <d v="2025-09-20T00:00:00Z"/>
        <d v="2025-09-21T00:00:00Z"/>
        <d v="2025-09-22T00:00:00Z"/>
        <d v="2025-09-23T00:00:00Z"/>
        <d v="2025-09-24T00:00:00Z"/>
        <d v="2025-09-25T00:00:00Z"/>
        <d v="2025-09-26T00:00:00Z"/>
        <d v="2025-09-27T00:00:00Z"/>
        <d v="2025-09-28T00:00:00Z"/>
        <d v="2025-09-29T00:00:00Z"/>
        <d v="2025-09-30T00:00:00Z"/>
        <d v="2025-10-01T00:00:00Z"/>
        <d v="2025-10-02T00:00:00Z"/>
        <d v="2025-10-03T00:00:00Z"/>
        <d v="2025-10-04T00:00:00Z"/>
        <d v="2025-10-05T00:00:00Z"/>
        <d v="2025-10-06T00:00:00Z"/>
        <d v="2025-10-07T00:00:00Z"/>
        <d v="2025-10-08T00:00:00Z"/>
        <d v="2025-10-09T00:00:00Z"/>
        <d v="2025-10-10T00:00:00Z"/>
        <d v="2025-10-11T00:00:00Z"/>
        <d v="2025-10-12T00:00:00Z"/>
        <d v="2025-10-13T00:00:00Z"/>
        <d v="2025-10-14T00:00:00Z"/>
        <d v="2025-10-15T00:00:00Z"/>
        <d v="2025-10-16T00:00:00Z"/>
        <d v="2025-10-17T00:00:00Z"/>
        <d v="2025-10-18T00:00:00Z"/>
        <d v="2025-10-19T00:00:00Z"/>
        <d v="2025-10-20T00:00:00Z"/>
        <d v="2025-10-21T00:00:00Z"/>
        <d v="2025-10-22T00:00:00Z"/>
        <d v="2025-10-23T00:00:00Z"/>
        <d v="2025-10-24T00:00:00Z"/>
        <d v="2025-10-25T00:00:00Z"/>
        <d v="2025-10-26T00:00:00Z"/>
        <d v="2025-10-27T00:00:00Z"/>
        <d v="2025-10-28T00:00:00Z"/>
        <d v="2025-10-29T00:00:00Z"/>
        <d v="2025-10-30T00:00:00Z"/>
        <d v="2025-10-31T00:00:00Z"/>
        <d v="2025-11-01T00:00:00Z"/>
        <d v="2025-11-02T00:00:00Z"/>
        <d v="2025-11-03T00:00:00Z"/>
        <d v="2025-11-04T00:00:00Z"/>
        <d v="2025-11-05T00:00:00Z"/>
        <d v="2025-11-06T00:00:00Z"/>
        <d v="2025-11-07T00:00:00Z"/>
        <d v="2025-11-08T00:00:00Z"/>
        <d v="2025-11-09T00:00:00Z"/>
        <d v="2025-11-10T00:00:00Z"/>
        <d v="2025-11-11T00:00:00Z"/>
        <d v="2025-11-12T00:00:00Z"/>
        <d v="2025-11-13T00:00:00Z"/>
        <d v="2025-11-14T00:00:00Z"/>
        <d v="2025-11-15T00:00:00Z"/>
        <d v="2025-11-16T00:00:00Z"/>
        <d v="2025-11-17T00:00:00Z"/>
        <d v="2025-11-18T00:00:00Z"/>
        <d v="2025-11-19T00:00:00Z"/>
        <d v="2025-11-20T00:00:00Z"/>
        <d v="2025-11-21T00:00:00Z"/>
        <d v="2025-11-22T00:00:00Z"/>
        <d v="2025-11-23T00:00:00Z"/>
        <d v="2025-11-24T00:00:00Z"/>
        <d v="2025-11-25T00:00:00Z"/>
        <d v="2025-11-26T00:00:00Z"/>
        <d v="2025-11-27T00:00:00Z"/>
        <d v="2025-11-28T00:00:00Z"/>
        <d v="2025-11-29T00:00:00Z"/>
        <d v="2025-11-30T00:00:00Z"/>
        <d v="2025-12-01T00:00:00Z"/>
        <d v="2025-12-02T00:00:00Z"/>
        <d v="2025-12-03T00:00:00Z"/>
        <d v="2025-12-04T00:00:00Z"/>
        <d v="2025-12-05T00:00:00Z"/>
        <d v="2025-12-06T00:00:00Z"/>
        <d v="2025-12-07T00:00:00Z"/>
        <d v="2025-12-08T00:00:00Z"/>
        <d v="2025-12-09T00:00:00Z"/>
        <d v="2025-12-10T00:00:00Z"/>
        <d v="2025-12-11T00:00:00Z"/>
        <d v="2025-12-12T00:00:00Z"/>
        <d v="2025-12-13T00:00:00Z"/>
        <d v="2025-12-14T00:00:00Z"/>
        <d v="2025-12-15T00:00:00Z"/>
        <d v="2025-12-16T00:00:00Z"/>
        <d v="2025-12-17T00:00:00Z"/>
        <d v="2025-12-18T00:00:00Z"/>
        <d v="2025-12-19T00:00:00Z"/>
        <d v="2025-12-20T00:00:00Z"/>
        <d v="2025-12-21T00:00:00Z"/>
        <d v="2025-12-22T00:00:00Z"/>
        <d v="2025-12-23T00:00:00Z"/>
        <d v="2025-12-24T00:00:00Z"/>
        <d v="2025-12-25T00:00:00Z"/>
        <d v="2025-12-26T00:00:00Z"/>
        <d v="2025-12-27T00:00:00Z"/>
        <d v="2025-12-28T00:00:00Z"/>
        <d v="2025-12-29T00:00:00Z"/>
        <d v="2025-12-30T00:00:00Z"/>
        <d v="2025-12-31T00:00:00Z"/>
      </sharedItems>
    </cacheField>
    <cacheField name="TIỀN MẶT" numFmtId="3">
      <sharedItems containsString="0" containsBlank="1" containsNumber="1" containsInteger="1">
        <n v="0.0"/>
        <n v="9.44E7"/>
        <n v="9308000.0"/>
        <n v="8401000.0"/>
        <n v="1.27E8"/>
        <n v="3.665E7"/>
        <n v="5000000.0"/>
        <n v="1.12778E8"/>
        <n v="1.1E7"/>
        <n v="1.2E7"/>
        <n v="9.936E7"/>
        <n v="3.408E7"/>
        <n v="2.928E7"/>
        <n v="1.307E8"/>
        <n v="2.2E7"/>
        <n v="7.8986E7"/>
        <n v="5.2375E7"/>
        <n v="2.6925E7"/>
        <n v="2.92E7"/>
        <n v="6.085E7"/>
        <n v="2.09E7"/>
        <n v="1.0E7"/>
        <n v="1.265675E8"/>
        <n v="630000.0"/>
        <n v="1.160375E8"/>
        <n v="1.349E7"/>
        <n v="2.87E7"/>
        <n v="6200000.0"/>
        <n v="2.738E7"/>
        <n v="2390000.0"/>
        <n v="1.36595E8"/>
        <n v="2815000.0"/>
        <n v="4775000.0"/>
        <n v="1.4E7"/>
        <n v="7.605E7"/>
        <n v="5165000.0"/>
        <n v="4950000.0"/>
        <n v="3.0E7"/>
        <n v="5350000.0"/>
        <n v="2940000.0"/>
        <n v="3.8068E7"/>
        <n v="665000.0"/>
        <n v="8370000.0"/>
        <n v="5765000.0"/>
        <n v="1500000.0"/>
        <n v="1.125725E8"/>
        <n v="1.82E7"/>
        <n v="5560000.0"/>
        <n v="3.7925E7"/>
        <n v="3.25E7"/>
        <n v="2.4045E7"/>
        <n v="1.019E8"/>
        <n v="1.16525E8"/>
        <n v="2.1565E7"/>
        <n v="4.829E7"/>
        <n v="500000.0"/>
        <n v="8800000.0"/>
        <n v="9.8225E7"/>
        <n v="1.52E7"/>
        <n v="2550000.0"/>
        <n v="6.5585E7"/>
        <n v="1950000.0"/>
        <n v="1.05E7"/>
        <n v="7880000.0"/>
        <n v="1.45E7"/>
        <n v="7350000.0"/>
        <n v="3.775E7"/>
        <n v="8700000.0"/>
        <n v="450000.0"/>
        <n v="350000.0"/>
        <n v="4.951E7"/>
        <n v="4277500.0"/>
        <n v="2.0E7"/>
        <n v="2.96E7"/>
        <n v="1.4605E7"/>
        <n v="4.095E7"/>
        <n v="1.235E7"/>
        <n v="1.6615E7"/>
        <n v="1.007E8"/>
        <n v="8320000.0"/>
        <n v="3.106E7"/>
        <n v="2.9395E7"/>
        <n v="3.8155E7"/>
        <n v="5100000.0"/>
        <n v="2.9765E7"/>
        <n v="1.0648E7"/>
        <n v="4.5183E7"/>
        <n v="2.328E7"/>
        <n v="5.65E7"/>
        <n v="4.348E7"/>
        <n v="7.2878E7"/>
        <n v="7008000.0"/>
        <n v="4.7285E7"/>
        <n v="1000000.0"/>
        <n v="1.2875E7"/>
        <n v="3.315E7"/>
        <n v="2.695E7"/>
        <n v="5.62E7"/>
        <n v="1.01E7"/>
        <n v="3000000.0"/>
        <n v="1.122E8"/>
        <n v="8.4E7"/>
        <n v="3.745E7"/>
        <n v="5.951E7"/>
        <n v="5.159E7"/>
        <n v="3.0685E7"/>
        <n v="2.48E7"/>
        <n v="1350000.0"/>
        <n v="3.1E7"/>
        <n v="4.6E7"/>
        <n v="2.37E7"/>
        <n v="4.112E7"/>
        <n v="1.5E8"/>
        <n v="2.385E7"/>
        <n v="1.825E7"/>
        <n v="1.1384E8"/>
        <n v="4.396E7"/>
        <n v="1.27E7"/>
        <n v="1.5E7"/>
        <n v="9.98E7"/>
        <n v="1.113E7"/>
        <n v="1.045E7"/>
        <n v="3100000.0"/>
        <n v="2.275E7"/>
        <n v="270000.0"/>
        <n v="1.7E7"/>
        <n v="2.63025E7"/>
        <n v="2130000.0"/>
        <n v="8623000.0"/>
        <n v="1.5286E8"/>
        <n v="7000000.0"/>
        <n v="2.168575E8"/>
        <n v="1450000.0"/>
        <n v="4.197E7"/>
        <n v="3650000.0"/>
        <n v="6000000.0"/>
        <n v="1050000.0"/>
        <n v="6250000.0"/>
        <n v="100000.0"/>
        <n v="1.0439E8"/>
        <n v="1.2185E7"/>
        <n v="700000.0"/>
        <n v="1.29975E7"/>
        <n v="800000.0"/>
        <n v="2.531E7"/>
        <n v="6950000.0"/>
        <n v="1.16E7"/>
        <n v="5.175E7"/>
        <n v="8.266E7"/>
        <n v="2500000.0"/>
        <n v="4.8845E7"/>
        <n v="3400000.0"/>
        <n v="3.4E7"/>
        <n v="1470000.0"/>
        <n v="2.9E7"/>
        <n v="6.035E7"/>
        <n v="3800000.0"/>
        <n v="4.478E7"/>
        <n v="3.12E7"/>
        <n v="2.07E7"/>
        <n v="1.893E7"/>
        <n v="1.735E7"/>
        <n v="1.0123E7"/>
        <n v="8300000.0"/>
        <n v="8.9253E7"/>
        <n v="2.372E7"/>
        <n v="6.5615E7"/>
        <n v="2.36E7"/>
        <n v="2.33E7"/>
        <n v="2.5E7"/>
        <n v="2750000.0"/>
        <n v="8350000.0"/>
        <n v="6850000.0"/>
        <n v="5750000.0"/>
        <n v="1.8587E8"/>
        <n v="1.168E7"/>
        <n v="8.235E7"/>
        <n v="2600000.0"/>
        <n v="1.74E7"/>
        <n v="8824000.0"/>
        <n v="1395000.0"/>
        <n v="1.2885E8"/>
        <n v="8000000.0"/>
        <n v="400000.0"/>
        <n v="9550000.0"/>
        <n v="2000000.0"/>
        <n v="8955000.0"/>
        <n v="1400000.0"/>
        <n v="7.816E7"/>
        <n v="1.9825E7"/>
        <n v="8425000.0"/>
        <n v="6.93E7"/>
        <n v="2850000.0"/>
        <n v="1.33E7"/>
        <n v="1.73E8"/>
        <n v="5.1E7"/>
        <n v="2.19E7"/>
        <n v="5830000.0"/>
        <n v="6890000.0"/>
        <n v="2.1E8"/>
        <n v="2.4603E8"/>
        <n v="2.9785E7"/>
        <n v="3708000.0"/>
        <n v="6.0E7"/>
        <n v="5825000.0"/>
        <n v="5.3945E7"/>
        <n v="5.982E7"/>
        <n v="5.0E7"/>
        <n v="1.67E7"/>
        <n v="3350000.0"/>
        <n v="1.55E7"/>
        <n v="1.514E7"/>
        <n v="1.9184E7"/>
        <n v="3.1714E7"/>
        <n v="2700000.0"/>
        <n v="2150000.0"/>
        <n v="5602500.0"/>
        <n v="4.5132E7"/>
        <n v="1.6115E8"/>
        <n v="2.02E7"/>
        <n v="1.16843E8"/>
        <n v="1.19631E8"/>
        <n v="1.115E8"/>
        <n v="1.3304E8"/>
        <n v="3790000.0"/>
        <n v="4820000.0"/>
        <n v="1.11214E8"/>
        <n v="2.59971E8"/>
        <n v="7.652E7"/>
        <n v="1.0735E8"/>
        <n v="2.3E7"/>
        <n v="9.335E7"/>
        <n v="1.77192E8"/>
        <n v="1.29725E8"/>
        <n v="4.3222E7"/>
        <n v="4.0333E7"/>
        <n v="2.59E7"/>
        <n v="5.4E7"/>
        <n v="3.3275E7"/>
        <n v="4.846E7"/>
        <n v="1.3E7"/>
        <n v="4.355E7"/>
        <n v="1.535E7"/>
        <n v="4.0272E7"/>
        <n v="3720000.0"/>
        <n v="5.22E7"/>
        <n v="4.6856E7"/>
        <n v="1.135E7"/>
        <n v="2.006E7"/>
        <n v="2.4215E7"/>
        <n v="2.29E7"/>
        <n v="1.0823E8"/>
        <n v="3.845E7"/>
        <n v="1.5505E8"/>
        <n v="6.0578E7"/>
        <n v="1550000.0"/>
        <n v="1.0035E8"/>
        <n v="1.1086E8"/>
        <n v="5050000.0"/>
        <n v="4050000.0"/>
        <n v="3600000.0"/>
        <n v="550000.0"/>
        <n v="7.19E7"/>
        <n v="4.847E7"/>
        <n v="8.15E7"/>
        <n v="2.95E7"/>
        <n v="1.025E8"/>
        <n v="6.055E7"/>
        <n v="3.05987E8"/>
        <n v="1.36439E8"/>
        <n v="1.645E8"/>
        <n v="1.154E8"/>
        <n v="1.37304E8"/>
        <n v="8.1535E7"/>
        <n v="1.60377E8"/>
        <n v="2.96545E7"/>
        <n v="7955000.0"/>
        <n v="1250000.0"/>
        <n v="4.4925E7"/>
        <n v="1.631E8"/>
        <n v="1.4676E7"/>
        <n v="1850000.0"/>
        <n v="2.87454E8"/>
        <n v="4.28E7"/>
        <n v="1.855E7"/>
        <n v="5.3711E7"/>
        <n v="4.435E7"/>
        <n v="2.035E7"/>
        <n v="8.1215E7"/>
        <n v="2200000.0"/>
        <n v="9.8343E7"/>
        <n v="1.327955E8"/>
        <n v="1.2923E7"/>
        <n v="5250000.0"/>
        <n v="3.2E7"/>
        <n v="1.33E8"/>
        <n v="4.6765E7"/>
        <n v="4.305E7"/>
        <n v="8.62E7"/>
        <n v="1.6E7"/>
        <n v="1.23276E8"/>
        <n v="5450000.0"/>
        <n v="1.33764E8"/>
        <n v="9.55E7"/>
        <n v="1.3707E7"/>
        <n v="2.1035E8"/>
        <n v="1.078E8"/>
        <n v="2.015E8"/>
        <n v="9.16775E7"/>
        <n v="1.21697E8"/>
        <n v="1.60768E8"/>
        <n v="1.8681E7"/>
        <n v="8.446E7"/>
        <n v="1.065E8"/>
        <n v="1.337675E8"/>
        <n v="8.0539E7"/>
        <n v="5.485E7"/>
        <n v="1.145E8"/>
        <n v="7.8258E7"/>
        <n v="2.349E8"/>
        <n v="9200000.0"/>
        <n v="1.24576E8"/>
        <n v="9850000.0"/>
        <n v="1.5242E7"/>
        <n v="5.287E7"/>
        <n v="2.895E7"/>
        <n v="1.96E8"/>
        <n v="4.38E7"/>
        <n v="8501000.0"/>
        <n v="5.335E7"/>
        <n v="1.12104E8"/>
        <n v="1.3871E8"/>
        <n v="4440000.0"/>
        <n v="3.985E7"/>
        <n v="1.7105E8"/>
        <n v="5.655E7"/>
        <n v="6543000.0"/>
        <n v="2950000.0"/>
        <n v="9500000.0"/>
        <n v="7638000.0"/>
        <n v="1.5415E7"/>
        <n v="2.6E7"/>
        <n v="5515000.0"/>
        <n v="2.0508E7"/>
        <n v="5950000.0"/>
        <n v="1.05068E8"/>
        <n v="1.8128E8"/>
        <n v="4.0E7"/>
        <n v="6.15E7"/>
        <n v="5.635E7"/>
        <n v="1.06E8"/>
        <n v="1.085E7"/>
        <n v="2.88141E8"/>
        <n v="5.5151E7"/>
        <n v="2.80863E8"/>
        <n v="5.87E7"/>
        <n v="1.12E8"/>
        <n v="4.04E7"/>
        <n v="1.4188E8"/>
        <n v="2.12E7"/>
        <n v="4000000.0"/>
        <n v="5.2618E7"/>
        <n v="1.92804E8"/>
        <n v="2.7867E7"/>
        <n v="1.95746E8"/>
        <n v="3.805E7"/>
        <n v="4722000.0"/>
        <n v="1.523975E8"/>
        <n v="7.86E7"/>
        <n v="850000.0"/>
        <n v="560000.0"/>
        <n v="1.26E7"/>
        <n v="5.135E7"/>
        <n v="7.635E7"/>
        <n v="5740000.0"/>
        <n v="1.417955E8"/>
        <n v="3.5917E7"/>
        <n v="8.0E7"/>
        <n v="1.44071E8"/>
        <n v="5.42365E7"/>
        <n v="1.0685E8"/>
        <n v="2.135E7"/>
        <n v="4.291255E8"/>
        <n v="4.9E7"/>
        <n v="3.485E7"/>
        <n v="1.169E8"/>
        <n v="9.8642E7"/>
        <n v="5.41E7"/>
        <n v="1.19485E8"/>
        <n v="3.6905E7"/>
        <n v="4.8534E7"/>
        <n v="2.6081E7"/>
        <n v="5.8165E7"/>
        <n v="8.35E7"/>
        <n v="2.931E7"/>
        <n v="6.41E7"/>
        <n v="1.58836E8"/>
        <n v="1.023E8"/>
        <n v="1.877E8"/>
        <n v="1.11159E8"/>
        <n v="7497000.0"/>
        <n v="4.92E7"/>
        <n v="1.45E8"/>
        <n v="4.17E7"/>
        <n v="1.066E8"/>
        <n v="9.195E7"/>
        <n v="3.5403E7"/>
        <n v="9.7696E7"/>
        <n v="4500000.0"/>
        <n v="4.701E7"/>
        <n v="1.5075E8"/>
        <n v="3.14E7"/>
        <n v="1.78E7"/>
        <n v="9.71E7"/>
        <n v="9.0E7"/>
        <n v="4.135E7"/>
        <n v="7600000.0"/>
        <n v="3.9565E8"/>
        <n v="5.605E7"/>
        <n v="9.3317E7"/>
        <n v="1.96311E8"/>
        <n v="4.3272E7"/>
        <n v="7.824E7"/>
        <n v="5.695E7"/>
        <n v="6.661E7"/>
        <n v="6.29E7"/>
        <n v="1.0875E8"/>
        <n v="9.435E7"/>
        <n v="2.25813E8"/>
        <n v="2.56612E8"/>
        <n v="1.2585E8"/>
        <n v="1.31915E8"/>
        <n v="1.87409E8"/>
        <n v="1.6935E8"/>
        <n v="4.07E7"/>
        <n v="3.21268E8"/>
        <n v="6.34035E7"/>
        <n v="1.547E7"/>
        <n v="1.72E8"/>
        <n v="3.435E7"/>
        <n v="2.03737E8"/>
        <n v="1.1E8"/>
        <n v="8.735E7"/>
        <n v="8.4153E7"/>
        <n v="1.2582E8"/>
        <n v="1.634505E8"/>
        <n v="9.5415E7"/>
        <n v="9.35E7"/>
        <n v="7.9276E7"/>
        <n v="3.955E7"/>
        <n v="3.7404E7"/>
        <n v="3.0525E7"/>
        <n v="7.1725E7"/>
        <n v="1.22074E8"/>
        <n v="1.3805E8"/>
        <n v="3.115E8"/>
        <n v="9.238E7"/>
        <n v="1.08604E8"/>
        <n v="4.105E7"/>
        <n v="7.64E7"/>
        <n v="8.07E7"/>
        <n v="1619000.0"/>
        <n v="1.74149E8"/>
        <n v="1.433E8"/>
        <n v="9406000.0"/>
        <n v="2.42663E8"/>
        <n v="7.5E7"/>
        <n v="2.1505E8"/>
        <n v="1.7718E8"/>
        <n v="1.6235E8"/>
        <n v="1.36749E8"/>
        <n v="2.11235E8"/>
        <n v="8.0274E7"/>
        <n v="3.48E7"/>
        <n v="1588000.0"/>
        <n v="5.24E7"/>
        <n v="2.7E7"/>
        <n v="6.8773E7"/>
        <n v="4.7608E7"/>
        <n v="1.3604E7"/>
        <n v="1.0386E8"/>
        <n v="7069500.0"/>
        <n v="1.34775E7"/>
        <n v="6.89E7"/>
        <n v="3.52E7"/>
        <n v="3.255E7"/>
        <n v="8.336E7"/>
        <n v="7.355E7"/>
        <n v="2.74E7"/>
        <n v="4.186E7"/>
        <n v="8.0171E7"/>
        <n v="8750000.0"/>
        <n v="1.0469E8"/>
        <n v="1.38E8"/>
        <n v="2.3345E7"/>
        <n v="2050000.0"/>
        <n v="1.11292E8"/>
        <n v="3.1703E7"/>
        <n v="1.8E7"/>
        <n v="7.9395E7"/>
        <n v="1.231E8"/>
        <n v="2.4023E7"/>
        <n v="2531000.0"/>
        <n v="1.10149E8"/>
        <n v="4.0443E7"/>
        <n v="3.655E7"/>
        <n v="1.43616E8"/>
        <n v="1.8E8"/>
        <n v="3.135E7"/>
        <n v="2.55E7"/>
        <n v="3430000.0"/>
        <n v="2.245E7"/>
        <n v="6500000.0"/>
        <n v="2400000.0"/>
        <n v="4.181E7"/>
        <n v="5.7455E7"/>
        <n v="3200000.0"/>
        <n v="2.5573E7"/>
        <n v="3.3315E7"/>
        <n v="5850000.0"/>
        <n v="1.09E7"/>
        <n v="2.055E7"/>
        <n v="5.55634E8"/>
        <n v="7.1739E7"/>
        <n v="2.008E7"/>
        <n v="5260000.0"/>
        <n v="1.645E7"/>
        <n v="5.0348E7"/>
        <n v="5.089E7"/>
        <n v="1.44784E8"/>
        <n v="7.646E7"/>
        <n v="950000.0"/>
        <n v="4850000.0"/>
        <n v="5600000.0"/>
        <n v="5.362E7"/>
        <n v="5200000.0"/>
        <n v="1.035E7"/>
        <n v="2.62E7"/>
        <n v="8.6642E7"/>
        <n v="6.94E7"/>
        <n v="5.7354E7"/>
        <n v="6.2884E7"/>
        <n v="5900000.0"/>
        <n v="8850000.0"/>
        <n v="4.5654E7"/>
        <n v="1.014E8"/>
        <n v="1.1064E7"/>
        <n v="7010000.0"/>
        <n v="1.075E7"/>
        <n v="5225000.0"/>
        <n v="3743000.0"/>
        <n v="1.95E7"/>
        <n v="9700000.0"/>
        <n v="8250000.0"/>
        <n v="3.005E7"/>
        <n v="3.26E7"/>
        <n v="4.307E7"/>
        <n v="2650000.0"/>
        <n v="750000.0"/>
        <n v="1.88275E7"/>
        <n v="8914000.0"/>
        <n v="1086000.0"/>
        <n v="1.995E7"/>
        <n v="3.986E7"/>
        <n v="2.5477E7"/>
        <n v="6350000.0"/>
        <n v="3.39E7"/>
        <n v="1.15E7"/>
        <n v="1.65154E8"/>
        <n v="1.77E7"/>
        <n v="5.535E7"/>
        <n v="5215000.0"/>
        <n v="8050000.0"/>
        <n v="1.3635E8"/>
        <n v="3.23E7"/>
        <n v="1.2393E7"/>
        <n v="2.85E7"/>
        <n v="4.1E7"/>
        <n v="1.2225E8"/>
        <n v="1.1202E7"/>
        <n v="1.98253E8"/>
        <n v="1.1135E8"/>
        <n v="5.05E7"/>
        <n v="2450000.0"/>
        <n v="6.9494E7"/>
        <n v="1.275E7"/>
        <n v="8.581E7"/>
        <n v="1.3809E7"/>
        <n v="7.0E7"/>
        <n v="4.045E7"/>
        <n v="3.045E8"/>
        <n v="5.5356E7"/>
        <n v="4.5145E7"/>
        <n v="6.652E7"/>
        <n v="1.135E8"/>
        <n v="4350000.0"/>
        <n v="720000.0"/>
        <n v="2678000.0"/>
        <n v="3.025E8"/>
        <n v="2.435E7"/>
        <n v="2.72877E8"/>
        <n v="4.4429E7"/>
        <n v="1.5035E8"/>
        <n v="1700000.0"/>
        <n v="1.9851E8"/>
        <n v="2.045E7"/>
        <n v="1.71979E8"/>
        <n v="1.07E7"/>
        <n v="4.61E7"/>
        <n v="2.22E7"/>
        <n v="2.59525E7"/>
        <n v="1.05E8"/>
        <n v="1.7915E8"/>
        <n v="1.02348E8"/>
        <n v="4.025E7"/>
        <n v="1.32352E8"/>
        <n v="3450000.0"/>
        <n v="2.185E7"/>
        <n v="3.65E7"/>
        <n v="3.8E7"/>
        <n v="1.5001E8"/>
        <n v="1.055E7"/>
        <n v="1.1361E8"/>
        <n v="3.66E7"/>
        <n v="5500000.0"/>
        <n v="7.6329E7"/>
        <n v="6.02E7"/>
        <n v="2.2335E8"/>
        <n v="-1.18E8"/>
        <n v="1.88E7"/>
        <n v="1.4015E7"/>
        <n v="9.4805E7"/>
        <n v="1.6136E7"/>
        <n v="1.3287E7"/>
        <n v="3648000.0"/>
        <n v="2.965E7"/>
        <n v="1.595E7"/>
        <n v="2.878E7"/>
        <n v="3.102E7"/>
        <n v="3.115E7"/>
        <n v="2.0665E7"/>
        <n v="6125000.0"/>
        <n v="7907000.0"/>
        <n v="2.2704E7"/>
        <n v="2.885E7"/>
        <n v="5.858E7"/>
        <n v="9800000.0"/>
        <n v="3.7445E7"/>
        <n v="3.855E7"/>
        <n v="9599500.0"/>
        <n v="5.985E7"/>
        <n v="1.755E7"/>
        <n v="1.2675E7"/>
        <n v="8.7728E7"/>
        <n v="2.936E7"/>
        <n v="4.3672E7"/>
        <n v="6434500.0"/>
        <n v="4986500.0"/>
        <n v="4.114E7"/>
        <n v="2.9375E7"/>
        <n v="6.274E7"/>
        <n v="3.24E7"/>
        <n v="8632000.0"/>
        <n v="5.6E7"/>
        <n v="7.58085E7"/>
        <n v="7.011E7"/>
        <n v="4.9454E7"/>
        <n v="5.72415E7"/>
        <n v="1940000.0"/>
        <n v="4.47E7"/>
        <n v="3.197E7"/>
        <n v="3.07E7"/>
        <n v="7.1699E7"/>
        <n v="7.3484E7"/>
        <n v="6.9749E7"/>
        <n v="5.7E7"/>
        <n v="3.016E7"/>
        <n v="1.063E8"/>
        <n v="8.712E7"/>
        <n v="3.335E7"/>
        <n v="1.09222E8"/>
        <n v="7.506E7"/>
        <n v="1.62086E8"/>
        <n v="1.16946E8"/>
        <n v="6.636E7"/>
        <n v="3.4672E7"/>
        <n v="2.76056E8"/>
        <n v="1.17827E8"/>
        <n v="6.6436E7"/>
        <n v="9950000.0"/>
        <n v="8.161E7"/>
        <n v="1.22136E8"/>
        <n v="7.8217E7"/>
        <n v="5.8693E7"/>
        <n v="1.13E7"/>
        <n v="4.7894E7"/>
        <n v="5.2445E7"/>
        <n v="7900000.0"/>
        <n v="9.4E7"/>
        <n v="6.0795E7"/>
        <n v="6095000.0"/>
        <n v="1.17759E8"/>
        <n v="1.66225E7"/>
        <n v="3500000.0"/>
        <n v="3700000.0"/>
        <n v="2.815E7"/>
        <n v="1200000.0"/>
        <n v="9.1E7"/>
        <n v="7280000.0"/>
        <n v="7.2E7"/>
        <n v="6.4076E7"/>
        <n v="6.2E7"/>
        <n v="7.66E7"/>
        <n v="150000.0"/>
        <n v="1.3289E7"/>
        <n v="9000000.0"/>
        <n v="2.7056E7"/>
        <n v="1.5958E7"/>
        <n v="3.79E7"/>
        <n v="3.6188E7"/>
        <n v="1.146E8"/>
        <n v="1.307775E8"/>
        <n v="8550000.0"/>
        <n v="7.6425E7"/>
        <n v="1.60445E8"/>
        <n v="1.62E7"/>
        <n v="2.8E7"/>
        <n v="1.5222E8"/>
        <n v="2.45E7"/>
        <n v="1.69E7"/>
        <n v="4.89E7"/>
        <n v="5692000.0"/>
        <n v="7.13928E7"/>
        <n v="8.68E7"/>
        <n v="4.8471E7"/>
        <n v="6.45E7"/>
        <n v="7060000.0"/>
        <n v="2.538745E8"/>
        <n v="1.2E8"/>
        <n v="1.455E7"/>
        <n v="9.6E7"/>
        <n v="5.5255E7"/>
        <n v="3.689E7"/>
        <n v="5.232E7"/>
        <n v="1.835E7"/>
        <n v="1935000.0"/>
        <n v="3.355E7"/>
        <n v="740000.0"/>
        <n v="7.85E7"/>
        <n v="1.5642E8"/>
        <n v="7200000.0"/>
        <n v="7.3793E7"/>
        <n v="7.55E7"/>
        <n v="1.82429751E8"/>
        <n v="1.61957E8"/>
        <n v="4.275E7"/>
        <n v="2.7233E7"/>
        <n v="1.03E7"/>
        <n v="7551250.0"/>
        <n v="6.6278751E7"/>
        <n v="4080000.0"/>
        <n v="5.5E7"/>
        <n v="4.33E7"/>
        <n v="6.7919E7"/>
        <n v="1800000.0"/>
        <n v="2.04E7"/>
        <n v="2.12728E7"/>
        <n v="7.1825E7"/>
        <n v="1.41E7"/>
        <n v="1.54625E7"/>
        <n v="8460000.0"/>
        <n v="6.63285E7"/>
        <n v="5300000.0"/>
        <n v="2.6851E7"/>
        <n v="2268000.0"/>
        <n v="5095000.0"/>
        <n v="1.663E7"/>
        <n v="3.56E7"/>
        <n v="6.8E7"/>
        <n v="7.1E7"/>
        <n v="3900000.0"/>
        <n v="4.3E7"/>
        <n v="7352000.0"/>
        <n v="2.11525E7"/>
        <n v="3.358325E7"/>
        <n v="9714500.0"/>
        <n v="3.602E7"/>
        <n v="4.601E7"/>
        <n v="1.0218E8"/>
        <n v="3.0603E7"/>
        <n v="5510000.0"/>
        <n v="4.01E7"/>
        <n v="1.1198E7"/>
        <n v="7.1875E7"/>
        <n v="5.9778E7"/>
        <n v="2.3669E7"/>
        <n v="3770000.0"/>
        <n v="1.62338E8"/>
        <n v="3.7385E7"/>
        <n v="1.6934E8"/>
        <n v="1.5151E7"/>
        <n v="6.132E7"/>
        <n v="8344000.0"/>
        <n v="5800000.0"/>
        <n v="3.43E7"/>
        <n v="5.51E7"/>
        <n v="5.47725E7"/>
        <n v="5.9E7"/>
        <n v="2.945E7"/>
        <n v="2.254E7"/>
        <n v="4.24E7"/>
        <n v="3.4625E7"/>
        <n v="6.9634E7"/>
        <n v="4.22E7"/>
        <n v="5.3028E7"/>
        <n v="2.9558E7"/>
        <n v="2.78E8"/>
        <n v="1.27999E8"/>
        <n v="8717000.0"/>
        <n v="1.6733E8"/>
        <n v="6.3432E7"/>
        <n v="1.5751875E8"/>
        <n v="1.0E8"/>
        <n v="2.8816E7"/>
        <n v="2.662E7"/>
        <n v="6240000.0"/>
        <n v="8.5746E7"/>
        <n v="4815000.0"/>
        <n v="1.906E7"/>
        <n v="300000.0"/>
        <n v="3.38E7"/>
        <n v="2.94E7"/>
        <n v="2.5545E7"/>
        <n v="4020000.0"/>
        <n v="1.7885E7"/>
        <n v="1.9E7"/>
        <n v="3.9875E7"/>
        <n v="2.283E7"/>
        <n v="3.42E7"/>
        <n v="1.349755E8"/>
        <n v="4.417E7"/>
        <n v="1.40422E8"/>
        <n v="3.6065E7"/>
        <n v="3.6534E7"/>
        <n v="6.044E7"/>
        <n v="4.8499E7"/>
        <n v="3.7556E7"/>
        <n v="5.5134E7"/>
        <n v="3300000.0"/>
        <n v="2.577E7"/>
        <n v="1.6548E7"/>
        <n v="1978000.0"/>
        <n v="1.2407E8"/>
        <n v="2.1941E7"/>
        <n v="65000.0"/>
        <n v="1010000.0"/>
        <n v="1.89E7"/>
        <n v="7903000.0"/>
        <n v="3950000.0"/>
        <n v="3.428E7"/>
        <n v="6960000.0"/>
        <n v="8.415E7"/>
        <n v="1100000.0"/>
        <n v="7400000.0"/>
        <n v="9.6271E7"/>
        <n v="8.7815E7"/>
        <n v="5.86985E7"/>
        <n v="7500000.0"/>
        <n v="1.5082E7"/>
        <n v="5.906E7"/>
        <n v="1.39345E7"/>
        <n v="1.262E7"/>
        <n v="4.0801E7"/>
        <n v="9900000.0"/>
        <n v="3.557E7"/>
        <n v="3.281E7"/>
        <n v="5827500.0"/>
        <n v="6805500.0"/>
        <n v="3850000.0"/>
        <n v="6600000.0"/>
        <n v="2800000.0"/>
        <n v="6670000.0"/>
        <n v="4.048E7"/>
        <n v="4424000.0"/>
        <n v="6490000.0"/>
        <n v="1.945E7"/>
        <n v="8.3265E7"/>
        <n v="2.9715E7"/>
        <n v="5.6066E7"/>
        <n v="1.75E8"/>
        <n v="7620000.0"/>
        <n v="4003000.0"/>
        <n v="8375000.0"/>
        <n v="2475000.0"/>
        <n v="4940000.0"/>
        <n v="9.365775E7"/>
        <n v="1.227E8"/>
        <n v="4935500.0"/>
        <n v="8.555E7"/>
        <m/>
      </sharedItems>
    </cacheField>
    <cacheField name="CÀ THẺ" numFmtId="3">
      <sharedItems containsString="0" containsBlank="1" containsNumber="1" containsInteger="1">
        <n v="0.0"/>
        <n v="1.428E7"/>
        <n v="6.5E7"/>
        <n v="4.0E7"/>
        <n v="1.0E7"/>
        <n v="2.187E7"/>
        <n v="9050000.0"/>
        <n v="3.468E7"/>
        <n v="4.02975E7"/>
        <n v="2.243E7"/>
        <n v="350000.0"/>
        <n v="2.86E7"/>
        <n v="1.2E7"/>
        <n v="3050000.0"/>
        <n v="4.6893E7"/>
        <n v="5.4135E7"/>
        <n v="2.735E7"/>
        <n v="5850000.0"/>
        <n v="8900000.0"/>
        <n v="7650000.0"/>
        <n v="5500000.0"/>
        <n v="6.457E7"/>
        <n v="1.275E7"/>
        <n v="315000.0"/>
        <n v="5.165E7"/>
        <n v="1.25E7"/>
        <n v="3.5E7"/>
        <n v="1.855E7"/>
        <n v="1.985E7"/>
        <n v="1.885E7"/>
        <n v="4.8E7"/>
        <n v="1.65E7"/>
        <n v="5370000.0"/>
        <n v="3.55775E7"/>
        <n v="2400000.0"/>
        <n v="5.655E7"/>
        <n v="8.099E7"/>
        <n v="3.0E7"/>
        <n v="6.50275E7"/>
        <n v="5.47E7"/>
        <n v="2.035E7"/>
        <n v="700000.0"/>
        <n v="3850000.0"/>
        <n v="7.64E7"/>
        <n v="7550000.0"/>
        <n v="7750000.0"/>
        <n v="1.998E7"/>
        <n v="1000000.0"/>
        <n v="1.26665E8"/>
        <n v="1.035E7"/>
        <n v="1950000.0"/>
        <n v="4.385E7"/>
        <n v="1.1783E7"/>
        <n v="6.118E7"/>
        <n v="3.785E7"/>
        <n v="1.5585E8"/>
        <n v="5.7758E7"/>
        <n v="3.1775E7"/>
        <n v="6250000.0"/>
        <n v="9.975E7"/>
        <n v="1.79E7"/>
        <n v="4.37E7"/>
        <n v="2.08E7"/>
        <n v="5600000.0"/>
        <n v="1.0725E7"/>
        <n v="4450000.0"/>
        <n v="5000000.0"/>
        <n v="7050000.0"/>
        <n v="5200000.0"/>
        <n v="4.282E7"/>
        <n v="5.6475E7"/>
        <n v="2.4915E7"/>
        <n v="9.6605E7"/>
        <n v="3.505E7"/>
        <n v="2.901E7"/>
        <n v="7.75E7"/>
        <n v="5.86E7"/>
        <n v="2500000.0"/>
        <n v="2000000.0"/>
        <n v="3.73E7"/>
        <n v="3.1745E7"/>
        <n v="3.56E7"/>
        <n v="2.3705E7"/>
        <n v="7.07E7"/>
        <n v="1.435E7"/>
        <n v="1.05E7"/>
        <n v="1.235E7"/>
        <n v="4895000.0"/>
        <n v="850000.0"/>
        <n v="1.0E8"/>
        <n v="8.8575E7"/>
        <n v="7.765E7"/>
        <n v="5.485E7"/>
        <n v="9000000.0"/>
        <n v="5800000.0"/>
        <n v="1.17E7"/>
        <n v="5.5852E7"/>
        <n v="9.21E7"/>
        <n v="2.0E7"/>
        <n v="5.2505E7"/>
        <n v="5.2E7"/>
        <n v="2.60625E7"/>
        <n v="1.7E7"/>
        <n v="1.902E7"/>
        <n v="4000000.0"/>
        <n v="2.6445E7"/>
        <n v="500000.0"/>
        <n v="738000.0"/>
        <n v="6.0E7"/>
        <n v="4.66E7"/>
        <n v="1050000.0"/>
        <n v="4500000.0"/>
        <n v="5.108E7"/>
        <n v="2.49925E7"/>
        <n v="3955000.0"/>
        <n v="8.0E7"/>
        <n v="1.30515E7"/>
        <n v="8.0975E7"/>
        <n v="5786000.0"/>
        <n v="3.51225E7"/>
        <n v="1350000.0"/>
        <n v="5.695E7"/>
        <n v="1.4125E7"/>
        <n v="2.5425E7"/>
        <n v="2925000.0"/>
        <n v="5865000.0"/>
        <n v="5.0E7"/>
        <n v="3200000.0"/>
        <n v="2.718E7"/>
        <n v="5350000.0"/>
        <n v="630000.0"/>
        <n v="5.6E7"/>
        <n v="1.111E7"/>
        <n v="1550000.0"/>
        <n v="1.161E8"/>
        <n v="4.695E7"/>
        <n v="6800000.0"/>
        <n v="900000.0"/>
        <n v="8700000.0"/>
        <n v="8500000.0"/>
        <n v="1.81975E7"/>
        <n v="1.5E7"/>
        <n v="3000000.0"/>
        <n v="1.925E7"/>
        <n v="5.004E7"/>
        <n v="5.1E7"/>
        <n v="1.14E7"/>
        <m/>
        <n v="5.564E7"/>
        <n v="1.08E7"/>
        <n v="5.935E7"/>
        <n v="1.96335E7"/>
        <n v="1.06325E7"/>
        <n v="1.123E8"/>
        <n v="3.395E7"/>
        <n v="4400000.0"/>
        <n v="1.96E7"/>
        <n v="3.669E7"/>
        <n v="6.24E7"/>
        <n v="2150000.0"/>
        <n v="9.864E7"/>
        <n v="1.081E7"/>
        <n v="1215000.0"/>
        <n v="1720000.0"/>
        <n v="1174500.0"/>
        <n v="1.25758E8"/>
        <n v="5.4988E7"/>
        <n v="1600000.0"/>
        <n v="2.5E7"/>
        <n v="2.46875E7"/>
        <n v="5.4214E7"/>
        <n v="8.75E7"/>
        <n v="3.32E7"/>
        <n v="6.8444E7"/>
        <n v="970000.0"/>
        <n v="3033000.0"/>
        <n v="1.8215E7"/>
        <n v="4954000.0"/>
        <n v="6700000.0"/>
        <n v="1.645E7"/>
        <n v="6355000.0"/>
        <n v="1500000.0"/>
        <n v="5.99795E7"/>
        <n v="2.9707E7"/>
        <n v="3657000.0"/>
        <n v="3.3564E7"/>
        <n v="1.25E8"/>
        <n v="1.635E7"/>
        <n v="1.52E7"/>
        <n v="1.345E7"/>
        <n v="5.035E7"/>
        <n v="3500000.0"/>
        <n v="1.4192E7"/>
        <n v="6000000.0"/>
        <n v="7.6E7"/>
        <n v="4088000.0"/>
        <n v="3.44E7"/>
        <n v="5450000.0"/>
        <n v="8464000.0"/>
        <n v="1040000.0"/>
        <n v="4.6E7"/>
        <n v="5900000.0"/>
        <n v="1850000.0"/>
        <n v="6.65E7"/>
        <n v="6500000.0"/>
        <n v="1.44E7"/>
        <n v="2750000.0"/>
        <n v="1.58E7"/>
        <n v="1.72E7"/>
        <n v="6.14815E7"/>
        <n v="3.765E7"/>
        <n v="2200000.0"/>
        <n v="2.235E7"/>
        <n v="1800000.0"/>
        <n v="7.5E7"/>
        <n v="5.60465E7"/>
        <n v="1.1918E7"/>
        <n v="1692000.0"/>
        <n v="6400000.0"/>
        <n v="3100000.0"/>
        <n v="2.245E7"/>
        <n v="1200000.0"/>
        <n v="7.85E7"/>
        <n v="1450000.0"/>
        <n v="4.05E7"/>
        <n v="3.5605E7"/>
        <n v="2.04E7"/>
        <n v="1.71E7"/>
        <n v="1.61E7"/>
        <n v="4.25E7"/>
        <n v="9898000.0"/>
        <n v="8.335E7"/>
        <n v="8600000.0"/>
        <n v="5.31E7"/>
        <n v="7.0E7"/>
        <n v="4.56E7"/>
        <n v="1.7794E7"/>
        <n v="2.35E7"/>
        <n v="1700000.0"/>
        <n v="8.6E7"/>
        <n v="2.37315E7"/>
        <n v="2.61E7"/>
        <n v="1.156015E8"/>
        <n v="2.757E7"/>
        <n v="2850000.0"/>
        <n v="7350000.0"/>
        <n v="6.175E7"/>
        <n v="2350000.0"/>
        <n v="9.164E7"/>
        <n v="7.645E7"/>
        <n v="7180000.0"/>
        <n v="9400000.0"/>
        <n v="3.6869E7"/>
        <n v="6.56035E7"/>
        <n v="1.29E7"/>
        <n v="6.8922E7"/>
        <n v="3.25E7"/>
        <n v="1.92E7"/>
        <n v="7.76E7"/>
        <n v="2.3E7"/>
        <n v="5.7277E7"/>
        <n v="5.7335E7"/>
        <n v="4.0613E7"/>
        <n v="1.09863E8"/>
        <n v="2.25E7"/>
        <n v="1.834E7"/>
        <n v="3225000.0"/>
        <n v="4.085E7"/>
        <n v="2.54E7"/>
        <n v="3.725E7"/>
        <n v="3.512E7"/>
        <n v="4.9894E7"/>
        <n v="2.287E7"/>
        <n v="7850000.0"/>
        <n v="9711000.0"/>
        <n v="1.6056E7"/>
        <n v="9350000.0"/>
        <n v="2.135E7"/>
        <n v="1.07997E8"/>
        <n v="1.285E7"/>
        <n v="1.1043E8"/>
        <n v="4.8236E7"/>
        <n v="4900000.0"/>
        <n v="4.935E7"/>
        <n v="6100000.0"/>
        <n v="3.84E7"/>
        <n v="1.18E8"/>
        <n v="1.545E8"/>
        <n v="2.0325E7"/>
        <n v="7.755E7"/>
        <n v="1.06637E8"/>
        <n v="4.4488E7"/>
        <n v="9.95E7"/>
        <n v="2.27187E8"/>
        <n v="3.04E7"/>
        <n v="9.64E7"/>
        <n v="4.5E7"/>
        <n v="1.7099E7"/>
        <n v="1.8E7"/>
        <n v="1.0382E7"/>
        <n v="1.5035E8"/>
        <n v="6150000.0"/>
        <n v="4.765E7"/>
        <n v="1.14115E7"/>
        <n v="5.1775E7"/>
        <n v="2.345E7"/>
        <n v="1.55E8"/>
        <n v="8.2888E7"/>
        <n v="1.29213E8"/>
        <n v="9.1E7"/>
        <n v="1.32E7"/>
        <n v="5.07E7"/>
        <n v="1.0892E7"/>
        <n v="4.09E7"/>
        <n v="3.38E7"/>
        <n v="1.99E7"/>
        <n v="1.725E7"/>
        <n v="1.826E7"/>
        <n v="5.303E7"/>
        <n v="6200000.0"/>
        <n v="7.435E7"/>
        <n v="6.5639E7"/>
        <n v="6.544E7"/>
        <n v="1.05E8"/>
        <n v="1.1055E8"/>
        <n v="3.325E7"/>
        <n v="1.4715E7"/>
        <n v="6450000.0"/>
        <n v="1.36E7"/>
        <n v="1.3204E7"/>
        <n v="2.5805E7"/>
        <n v="2.0E8"/>
        <n v="1.9317E7"/>
        <n v="5.7E7"/>
        <n v="2.8E7"/>
        <n v="3.54943E8"/>
        <n v="2.15E7"/>
        <n v="2.0986E7"/>
        <n v="1.13E7"/>
        <n v="7.54E7"/>
        <n v="3.7336E7"/>
        <n v="5.5E7"/>
        <n v="4.312E7"/>
        <n v="3.81E7"/>
        <n v="4.587E7"/>
        <n v="7.6588E7"/>
        <n v="2.9682E7"/>
        <n v="5.3E7"/>
        <n v="6.2867E7"/>
        <n v="9.07E7"/>
        <n v="9.3787E7"/>
        <n v="2242500.0"/>
        <n v="3644000.0"/>
        <n v="4700000.0"/>
        <n v="6245000.0"/>
        <n v="4.455E7"/>
        <n v="2.4E7"/>
        <n v="1.66E7"/>
        <n v="1.3E7"/>
        <n v="7.326E7"/>
        <n v="1.319E7"/>
        <n v="1.19E8"/>
        <n v="7700000.0"/>
        <n v="1.402345E8"/>
        <n v="1.81E7"/>
        <n v="1.335E7"/>
        <n v="1.27289E8"/>
        <n v="5.5375E7"/>
        <n v="8.26E7"/>
        <n v="1.065E7"/>
        <n v="4.4052E7"/>
        <n v="7500000.0"/>
        <n v="4250000.0"/>
        <n v="1.715E7"/>
        <n v="2530000.0"/>
        <n v="4300000.0"/>
        <n v="1.23E7"/>
        <n v="5.25E7"/>
        <n v="2.09E7"/>
        <n v="3.503E7"/>
        <n v="1.13375E7"/>
        <n v="1.1E7"/>
        <n v="3.0385E7"/>
        <n v="9.3446E7"/>
        <n v="7.7545E7"/>
        <n v="3741000.0"/>
        <n v="6693000.0"/>
        <n v="5050000.0"/>
        <n v="4280000.0"/>
        <n v="6156000.0"/>
        <n v="8.9592E7"/>
        <n v="4100000.0"/>
        <n v="1250000.0"/>
        <n v="1.39234E8"/>
        <n v="2.11105E7"/>
        <n v="6741500.0"/>
        <n v="1.4032E7"/>
        <n v="1.425E7"/>
        <n v="1.04E7"/>
        <n v="8.8E7"/>
        <n v="1.575E7"/>
        <n v="2375000.0"/>
        <n v="1.4695E7"/>
        <n v="3.4905E7"/>
        <n v="6.64E7"/>
        <n v="7000000.0"/>
        <n v="7020000.0"/>
        <n v="3685000.0"/>
        <n v="6900000.0"/>
        <n v="3.78E7"/>
        <n v="3.5221E7"/>
        <n v="1.0252E7"/>
        <n v="1.6184E7"/>
        <n v="2.624E7"/>
        <n v="1.35E7"/>
        <n v="5469000.0"/>
        <n v="2.0075E7"/>
        <n v="3.9612E7"/>
        <n v="1.8665E7"/>
        <n v="3.1335E7"/>
        <n v="1.497E7"/>
        <n v="4.594E7"/>
        <n v="7.2161E7"/>
        <n v="6350000.0"/>
        <n v="4200000.0"/>
        <n v="2620000.0"/>
        <n v="8000000.0"/>
        <n v="6.12E7"/>
        <n v="1970000.0"/>
        <n v="2.94E7"/>
        <n v="4.73E7"/>
        <n v="1.54E7"/>
        <n v="2.143E7"/>
        <n v="2.7E7"/>
        <n v="5820000.0"/>
        <n v="1.388E7"/>
        <n v="9624000.0"/>
        <n v="1.12615E8"/>
        <n v="1.0118E8"/>
        <n v="1.9E7"/>
        <n v="1.426905E8"/>
        <n v="5.58E7"/>
        <n v="6.15375E7"/>
        <n v="2.404E7"/>
        <n v="6596000.0"/>
        <n v="2596000.0"/>
        <n v="9.6623E7"/>
        <n v="3.0E8"/>
        <n v="8200000.0"/>
        <n v="2.95E7"/>
        <n v="9894000.0"/>
        <n v="3.708E7"/>
        <n v="4.9E7"/>
        <n v="1.512E7"/>
        <n v="1.39E8"/>
        <n v="4.0025E7"/>
        <n v="1.806E7"/>
        <n v="1.01216E8"/>
        <n v="2.7415E7"/>
        <n v="7615000.0"/>
        <n v="8850000.0"/>
        <n v="3.67E7"/>
        <n v="5.95425E7"/>
        <n v="1.52E8"/>
        <n v="1.59135E8"/>
        <n v="1.39634E8"/>
        <n v="8713000.0"/>
        <n v="6.11135E7"/>
        <n v="4.1E7"/>
        <n v="6692000.0"/>
        <n v="8.8536E7"/>
        <n v="7110000.0"/>
        <n v="3.57E7"/>
        <n v="3.9998751E7"/>
        <n v="6.0722E7"/>
        <n v="3288000.0"/>
        <n v="1.272E7"/>
        <n v="3.8E7"/>
        <n v="1.354E7"/>
        <n v="6860000.0"/>
        <n v="1.825E7"/>
        <n v="3.168E7"/>
        <n v="2.171E7"/>
        <n v="9.8E7"/>
        <n v="1.83505E7"/>
        <n v="1.297E8"/>
        <n v="2.14E7"/>
        <n v="8005000.0"/>
        <n v="5.41575E7"/>
        <n v="1.4036E7"/>
        <n v="9.330375E7"/>
        <n v="9887500.0"/>
        <n v="8625000.0"/>
        <n v="2.535E7"/>
        <n v="3.87E7"/>
        <n v="1.125E7"/>
        <n v="4.092E7"/>
        <n v="8460000.0"/>
        <n v="2.4275E7"/>
        <n v="8.67E7"/>
        <n v="3737500.0"/>
        <n v="9.999E7"/>
        <n v="7780000.0"/>
        <n v="5.545E7"/>
        <n v="1.0598E7"/>
        <n v="6.12545E7"/>
        <n v="2.1421E7"/>
        <n v="1.12E7"/>
        <n v="4850000.0"/>
        <n v="8.6875E7"/>
        <n v="3.9002E7"/>
        <n v="6.103E7"/>
        <n v="1.6E7"/>
        <n v="9.955E7"/>
        <n v="1.6234E7"/>
        <n v="2.5245E7"/>
        <n v="2.3712E7"/>
        <n v="6.6219E7"/>
        <n v="8240000.0"/>
        <n v="1.236E7"/>
        <n v="3.5164E7"/>
        <n v="4.82E7"/>
        <n v="2250000.0"/>
        <n v="7.2E7"/>
        <n v="8878000.0"/>
        <n v="3820000.0"/>
        <n v="1.0152E8"/>
        <n v="2.936E8"/>
        <n v="5670000.0"/>
        <n v="1.85E7"/>
        <n v="1.071E7"/>
        <n v="4.28E7"/>
        <n v="5.04E7"/>
        <n v="1.778E8"/>
        <n v="2.17E7"/>
        <n v="5.1286E7"/>
        <n v="4.2872E7"/>
        <n v="1.60353E8"/>
        <n v="6325000.0"/>
        <n v="1.233435E8"/>
        <n v="1.164785E8"/>
        <n v="2255000.0"/>
        <n v="3395000.0"/>
        <n v="1.16E8"/>
        <n v="8.9855E7"/>
        <n v="1.198E7"/>
        <n v="9460000.0"/>
        <n v="7112000.0"/>
        <n v="3.3E7"/>
        <n v="3.34475E7"/>
        <n v="5825000.0"/>
        <n v="2.617525E8"/>
        <n v="550000.0"/>
        <n v="2.788E7"/>
        <n v="6232000.0"/>
        <n v="3163000.0"/>
        <n v="5.61125E7"/>
      </sharedItems>
    </cacheField>
    <cacheField name="THỰC NHẬN CÀ THẺ" numFmtId="3">
      <sharedItems containsString="0" containsBlank="1" containsNumber="1" containsInteger="1">
        <n v="0.0"/>
        <n v="1.405971E7"/>
        <n v="6.39035E7"/>
        <n v="3.928E7"/>
        <n v="9815000.0"/>
        <n v="2.147634E7"/>
        <n v="8888000.0"/>
        <n v="3.4461385E7"/>
        <n v="4.0125364E7"/>
        <n v="2.202626E7"/>
        <n v="343000.0"/>
        <n v="2.8192E7"/>
        <n v="1.1934E7"/>
        <n v="3020100.0"/>
        <n v="4.6549989E7"/>
        <n v="5.3684E7"/>
        <n v="2.6857E7"/>
        <n v="5744000.0"/>
        <n v="8768100.0"/>
        <n v="7600600.0"/>
        <n v="5467000.0"/>
        <n v="6.415358E7"/>
        <n v="1.26575E7"/>
        <n v="309960.0"/>
        <n v="5.08236E7"/>
        <n v="1.24E7"/>
        <n v="3.479E7"/>
        <n v="1.82532E7"/>
        <n v="1.97224E7"/>
        <n v="1.874684E7"/>
        <n v="4.7232E7"/>
        <n v="1.6227E7"/>
        <n v="9840000.0"/>
        <n v="5303280.0"/>
        <n v="3.514471E7"/>
        <n v="2361600.0"/>
        <n v="5.56452E7"/>
        <n v="8.049416E7"/>
        <n v="2.952E7"/>
        <n v="6.4507835E7"/>
        <n v="5.43333E7"/>
        <n v="2.0023E7"/>
        <n v="685000.0"/>
        <n v="3815400.0"/>
        <n v="7.52016E7"/>
        <n v="7457940.0"/>
        <n v="7640500.0"/>
        <n v="1.981512E7"/>
        <n v="984000.0"/>
        <n v="1.2572E8"/>
        <n v="1.0148E7"/>
        <n v="1938000.0"/>
        <n v="2.9821E7"/>
        <n v="4.3148E7"/>
        <n v="1.1665285E7"/>
        <n v="6.0742E7"/>
        <n v="3.75229E7"/>
        <n v="1.54214E8"/>
        <n v="5.7333E7"/>
        <n v="3.1565E7"/>
        <n v="6212500.0"/>
        <n v="9.832E7"/>
        <n v="1.76686E7"/>
        <n v="4.3437E7"/>
        <n v="2.04674E7"/>
        <n v="5500800.0"/>
        <n v="1.0553E7"/>
        <n v="4378800.0"/>
        <n v="4914500.0"/>
        <n v="6937000.0"/>
        <n v="5168000.0"/>
        <n v="4.2134E7"/>
        <n v="5.597E7"/>
        <n v="2.4654E7"/>
        <n v="9.5626E7"/>
        <n v="3.4839E7"/>
        <n v="2.8565E7"/>
        <n v="7.7035E7"/>
        <n v="315000.0"/>
        <n v="5.8244E7"/>
        <n v="2475000.0"/>
        <n v="1988000.0"/>
        <n v="3.7055E7"/>
        <n v="3.1514E7"/>
        <n v="3.503E7"/>
        <n v="2.356277E7"/>
        <n v="3.976E7"/>
        <n v="344000.0"/>
        <n v="6.98749E7"/>
        <n v="1.41204E7"/>
        <n v="1.0332E7"/>
        <n v="1.22519E7"/>
        <n v="4851680.0"/>
        <n v="3.0E7"/>
        <n v="836000.0"/>
        <n v="9.84E7"/>
        <n v="985000.0"/>
        <n v="8.729E7"/>
        <n v="7.64111E7"/>
        <n v="5.44209E7"/>
        <n v="8911500.0"/>
        <n v="5707200.0"/>
        <n v="1.15128E7"/>
        <n v="5.4936256E7"/>
        <n v="9.08764E7"/>
        <n v="1.968E7"/>
        <n v="5.154282E7"/>
        <n v="4.8E7"/>
        <n v="5.1168E7"/>
        <n v="2.5785E7"/>
        <n v="1.6898E7"/>
        <n v="1.889108E7"/>
        <n v="3934880.0"/>
        <n v="2.628609E7"/>
        <n v="492000.0"/>
        <n v="726160.0"/>
        <n v="5.904E7"/>
        <n v="1.988E7"/>
        <n v="4.590136E7"/>
        <n v="1033500.0"/>
        <n v="4473000.0"/>
        <n v="5.026144E7"/>
        <n v="2.4668E7"/>
        <n v="3787910.0"/>
        <n v="7.8560222E7"/>
        <n v="4920000.0"/>
        <n v="1.2973E7"/>
        <n v="7.974082E7"/>
        <n v="5751044.0"/>
        <n v="5.964E7"/>
        <n v="3.4498E7"/>
        <n v="1318640.0"/>
        <n v="5.636358E7"/>
        <n v="1.404E7"/>
        <n v="2.501004E7"/>
        <n v="2907030.0"/>
        <n v="5829090.0"/>
        <n v="4.969958E7"/>
        <n v="3139000.0"/>
        <n v="2.701668E7"/>
        <n v="9939760.0"/>
        <n v="5317060.0"/>
        <n v="619920.0"/>
        <n v="5.510336E7"/>
        <n v="1.0939E7"/>
        <n v="1524000.0"/>
        <n v="1.1429604E8"/>
        <n v="4.6195E7"/>
        <n v="6690560.0"/>
        <n v="894000.0"/>
        <n v="8559000.0"/>
        <n v="1.9679E7"/>
        <n v="8364000.0"/>
        <n v="686000.0"/>
        <n v="1.7912E7"/>
        <n v="4969000.0"/>
        <n v="2458000.0"/>
        <n v="1.4756E7"/>
        <n v="1.894E7"/>
        <n v="4.9239E7"/>
        <n v="3001000.0"/>
        <n v="5.0184E7"/>
        <n v="1.12395E7"/>
        <m/>
        <n v="5.474976E7"/>
        <n v="1.0627E7"/>
        <n v="336800.0"/>
        <n v="5.84904E7"/>
        <n v="4.92E7"/>
        <n v="1.9186204E7"/>
        <n v="1.0568705E7"/>
        <n v="1.11503E8"/>
        <n v="3.37163E7"/>
        <n v="4329600.0"/>
        <n v="1.94824E7"/>
        <n v="3.646986E7"/>
        <n v="6.20006E7"/>
        <n v="2112160.0"/>
        <n v="9.706676E7"/>
        <n v="1.0637E7"/>
        <n v="1195000.0"/>
        <n v="1698480.0"/>
        <n v="1155300.0"/>
        <n v="1.23745872E8"/>
        <n v="5.4108E7"/>
        <n v="1590000.0"/>
        <n v="2.485E7"/>
        <n v="2385000.0"/>
        <n v="2.4506375E7"/>
        <n v="5.3796E7"/>
        <n v="8.589618E7"/>
        <n v="3.26888E7"/>
        <n v="6.7788896E7"/>
        <n v="954000.0"/>
        <n v="2984000.0"/>
        <n v="1.7923E7"/>
        <n v="4875000.0"/>
        <n v="6592800.0"/>
        <n v="1.6186E7"/>
        <n v="6203320.0"/>
        <n v="1491000.0"/>
        <n v="5.9585123E7"/>
        <n v="978000.0"/>
        <n v="2.9528E7"/>
        <n v="3916440.0"/>
        <n v="3598488.0"/>
        <n v="976000.0"/>
        <n v="3.3026976E7"/>
        <n v="2451706.0"/>
        <n v="1.23E8"/>
        <n v="2951200.0"/>
        <n v="1.62384E7"/>
        <n v="1.49568E7"/>
        <n v="1.32348E7"/>
        <n v="4438000.0"/>
        <n v="4.92479E7"/>
        <n v="497000.0"/>
        <n v="3438700.0"/>
        <n v="1.4184E7"/>
        <n v="5895000.0"/>
        <n v="7.5089428E7"/>
        <n v="4022592.0"/>
        <n v="4.9768E7"/>
        <n v="3.38496E7"/>
        <n v="2460000.0"/>
        <n v="5362800.0"/>
        <n v="8413216.0"/>
        <n v="1023360.0"/>
        <n v="4.5654E7"/>
        <n v="5814284.0"/>
        <n v="1835400.0"/>
        <n v="6.5846E7"/>
        <n v="344400.0"/>
        <n v="6396000.0"/>
        <n v="1.42336E7"/>
        <n v="2706000.0"/>
        <n v="1.55507E7"/>
        <n v="1.70844E7"/>
        <n v="2485000.0"/>
        <n v="6.0497796E7"/>
        <n v="5314000.0"/>
        <n v="3.7052E7"/>
        <n v="2164800.0"/>
        <n v="2.19924E7"/>
        <n v="1771200.0"/>
        <n v="7.4525E7"/>
        <n v="5.5157248E7"/>
        <n v="1.1727312E7"/>
        <n v="2977000.0"/>
        <n v="1668428.0"/>
        <n v="688800.0"/>
        <n v="6297600.0"/>
        <n v="994000.0"/>
        <n v="3788400.0"/>
        <n v="3050400.0"/>
        <n v="1.476E7"/>
        <n v="481954.0"/>
        <n v="2.2144E7"/>
        <n v="1180800.0"/>
        <n v="7.7274E7"/>
        <n v="1426800.0"/>
        <n v="3.9877E7"/>
        <n v="3.503532E7"/>
        <n v="2.0073E7"/>
        <n v="1.68264E7"/>
        <n v="1.58424E7"/>
        <n v="4.1825E7"/>
        <n v="9739632.0"/>
        <n v="8.2019E7"/>
        <n v="8462400.0"/>
        <n v="1189300.0"/>
        <n v="5.22504E7"/>
        <n v="319100.0"/>
        <n v="6.888E7"/>
        <n v="1476000.0"/>
        <n v="4.48704E7"/>
        <n v="1.7512E7"/>
        <n v="2.3124E7"/>
        <n v="1672800.0"/>
        <n v="1820400.0"/>
        <n v="8.4624E7"/>
        <n v="2.3351796E7"/>
        <n v="2.5637E7"/>
        <n v="1.13751876E8"/>
        <n v="2.712888E7"/>
        <n v="837100.0"/>
        <n v="9940000.0"/>
        <n v="2819920.0"/>
        <n v="3.4488752E7"/>
        <n v="1328400.0"/>
        <n v="7305900.0"/>
        <n v="6.0766E7"/>
        <n v="2312400.0"/>
        <n v="9.0478544E7"/>
        <n v="7.53413E7"/>
        <n v="7122920.0"/>
        <n v="9325860.0"/>
        <n v="3.6379096E7"/>
        <n v="6.4709876E7"/>
        <n v="1.28176E7"/>
        <n v="6.7819248E7"/>
        <n v="3.198E7"/>
        <n v="836400.0"/>
        <n v="7.872E7"/>
        <n v="1.8892E7"/>
        <n v="7.63584E7"/>
        <n v="2.2862E7"/>
        <n v="5.6227388E7"/>
        <n v="3936000.0"/>
        <n v="5.644214E7"/>
        <n v="3.9947192E7"/>
        <n v="1.08105E8"/>
        <n v="2.2316E7"/>
        <n v="1.804656E7"/>
        <n v="3173400.0"/>
        <n v="1967600.0"/>
        <n v="5443000.0"/>
        <n v="4.01964E7"/>
        <n v="2.49936E7"/>
        <n v="3.6659E7"/>
        <n v="3.4558E7"/>
        <n v="4.9076E7"/>
        <n v="3.936E7"/>
        <n v="2.270778E7"/>
        <n v="6749200.0"/>
        <n v="7724000.0"/>
        <n v="9555624.0"/>
        <n v="1.5799104E7"/>
        <n v="9250400.0"/>
        <n v="2.09064E7"/>
        <n v="1.06269E8"/>
        <n v="1956000.0"/>
        <n v="1.27434E7"/>
        <n v="1.08670369E8"/>
        <n v="4.7656584E7"/>
        <n v="4821600.0"/>
        <n v="4.85604E7"/>
        <n v="6038400.0"/>
        <n v="3.81888E7"/>
        <n v="1.16111112E8"/>
        <n v="1.52018E8"/>
        <n v="1.99998E7"/>
        <n v="7.63127E7"/>
        <n v="1.05092178E8"/>
        <n v="4.3776192E7"/>
        <n v="9.79188E7"/>
        <n v="2.23614408E8"/>
        <n v="2.99122E7"/>
        <n v="2791900.0"/>
        <n v="3.926E7"/>
        <n v="9.48716E7"/>
        <n v="4.428E7"/>
        <n v="1.6825416E7"/>
        <n v="1.7712E7"/>
        <n v="1.0215888E7"/>
        <n v="1.1808E7"/>
        <n v="1.479479E8"/>
        <n v="6060000.0"/>
        <n v="4.68876E7"/>
        <n v="1.1228916E7"/>
        <n v="5.09054E7"/>
        <n v="2.32448E7"/>
        <n v="1.52945E8"/>
        <n v="8.1944822E7"/>
        <n v="1.27324792E8"/>
        <n v="8.9544E7"/>
        <n v="1.29888E7"/>
        <n v="4.9888E7"/>
        <n v="1.0717728E7"/>
        <n v="3.99306E7"/>
        <n v="2819400.0"/>
        <n v="3.3548533E7"/>
        <n v="1.95816E7"/>
        <n v="1.71465E7"/>
        <n v="1.796784E7"/>
        <n v="688899.0"/>
        <n v="9945000.0"/>
        <n v="4960000.0"/>
        <n v="5.336232E7"/>
        <n v="6.38E7"/>
        <n v="6100800.0"/>
        <n v="343500.0"/>
        <n v="7.316E7"/>
        <n v="6.4587E7"/>
        <n v="344401.0"/>
        <n v="6.437746E7"/>
        <n v="1.032E8"/>
        <n v="4433330.0"/>
        <n v="1.085028E8"/>
        <n v="1344600.0"/>
        <n v="1986002.0"/>
        <n v="3.247675E7"/>
        <n v="4.91E7"/>
        <n v="1.4420909E7"/>
        <n v="6280966.0"/>
        <n v="4442350.0"/>
        <n v="1.332692E7"/>
        <n v="1.2979532E7"/>
        <n v="1.6408E7"/>
        <n v="2150000.0"/>
        <n v="5375100.0"/>
        <n v="5898000.0"/>
        <n v="2.5366315E7"/>
        <n v="1425100.0"/>
        <n v="1.96171264E8"/>
        <n v="1.8988611E7"/>
        <n v="5.5806678E7"/>
        <n v="4895322.0"/>
        <n v="2.7465E7"/>
        <n v="3.47530125E8"/>
        <n v="1.966E7"/>
        <n v="688100.0"/>
        <n v="2.11345E7"/>
        <n v="835550.0"/>
        <n v="2.0608E7"/>
        <n v="1.11898E7"/>
        <n v="6772800.0"/>
        <n v="2490000.0"/>
        <n v="7.48878E7"/>
        <n v="3.6701288E7"/>
        <n v="9830000.0"/>
        <n v="5.4065E7"/>
        <n v="5259050.0"/>
        <n v="4.238696E7"/>
        <n v="3.74523E7"/>
        <n v="9750000.0"/>
        <n v="4.5095662E7"/>
        <n v="7.51753E7"/>
        <n v="2.914884E7"/>
        <n v="344050.0"/>
        <n v="5.2099E7"/>
        <n v="6.1798261E7"/>
        <n v="9.03372E7"/>
        <n v="2.2908E7"/>
        <n v="9.2966804E7"/>
        <n v="4.9562548E7"/>
        <n v="2801550.0"/>
        <n v="2204377.0"/>
        <n v="3582052.0"/>
        <n v="686350.0"/>
        <n v="4620100.0"/>
        <n v="975000.0"/>
        <n v="1.7694E7"/>
        <n v="3.4405E7"/>
        <n v="6096225.0"/>
        <n v="4.379265E7"/>
        <n v="5996300.0"/>
        <n v="2.35E7"/>
        <n v="1348334.0"/>
        <n v="1.6533416E7"/>
        <n v="1.9521E8"/>
        <n v="1842600.0"/>
        <n v="4915000.0"/>
        <n v="7.8E7"/>
        <n v="1.2922E7"/>
        <n v="7.143833E7"/>
        <n v="1.2985902E7"/>
        <n v="1.17148098E8"/>
        <n v="7571290.0"/>
        <n v="1.37880256E8"/>
        <n v="1.77923E7"/>
        <n v="1.318805E7"/>
        <n v="2.949E7"/>
        <n v="1.4745E7"/>
        <n v="1.26706344E8"/>
        <n v="5.4516175E7"/>
        <n v="8.11958E7"/>
        <n v="1.056855E7"/>
        <n v="4.3299066E7"/>
        <n v="7372500.0"/>
        <n v="4177494.0"/>
        <n v="1.6841731E7"/>
        <n v="2486837.0"/>
        <n v="4236718.0"/>
        <n v="1.20909E7"/>
        <n v="2113450.0"/>
        <n v="5.1703382E7"/>
        <n v="2.0620618E7"/>
        <n v="3.4472305E7"/>
        <n v="7.4635E7"/>
        <n v="6.881E7"/>
        <n v="2.6884952E7"/>
        <n v="344148.0"/>
        <n v="1494000.0"/>
        <n v="1.1145254E7"/>
        <n v="1.0813E7"/>
        <n v="3.0258458E7"/>
        <n v="345000.0"/>
        <n v="9.1876918E7"/>
        <n v="7.6226735E7"/>
        <n v="348600.0"/>
        <n v="3680709.0"/>
        <n v="6579219.0"/>
        <n v="2313200.0"/>
        <n v="1.5706034E7"/>
        <n v="5020916.0"/>
        <n v="4207240.0"/>
        <n v="6014100.0"/>
        <n v="8.8597516E7"/>
        <n v="4030300.0"/>
        <n v="1230000.0"/>
        <n v="7.864E7"/>
        <n v="3.9280665E7"/>
        <n v="1.374765E8"/>
        <n v="2.0712732E7"/>
        <n v="6608000.0"/>
        <n v="1.04881E7"/>
        <n v="311710.0"/>
        <n v="1.491E7"/>
        <n v="1.3927808E7"/>
        <n v="1.40212E7"/>
        <n v="1.02336E7"/>
        <n v="8.6592E7"/>
        <n v="1.5498E7"/>
        <n v="2445000.0"/>
        <n v="5761400.0"/>
        <n v="2337000.0"/>
        <n v="3180800.0"/>
        <n v="489000.0"/>
        <n v="1.445988E7"/>
        <n v="3.434652E7"/>
        <n v="6344800.0"/>
        <n v="6.53346E7"/>
        <n v="6888000.0"/>
        <n v="6907680.0"/>
        <n v="3626040.0"/>
        <n v="6789600.0"/>
        <n v="3.72028E7"/>
        <n v="3.4668954E7"/>
        <n v="1.0184752E7"/>
        <n v="2.46E7"/>
        <n v="1.5925056E7"/>
        <n v="5372000.0"/>
        <n v="2.582016E7"/>
        <n v="1.3274E7"/>
        <n v="5426186.0"/>
        <n v="1.9713E7"/>
        <n v="3.8170208E7"/>
        <n v="1.836636E7"/>
        <n v="3.083364E7"/>
        <n v="1.472048E7"/>
        <n v="4.522436E7"/>
        <n v="7.1006433E7"/>
        <n v="6248400.0"/>
        <n v="2952000.0"/>
        <n v="3444000.0"/>
        <n v="4132800.0"/>
        <n v="2578400.0"/>
        <n v="7872000.0"/>
        <n v="6.01008E7"/>
        <n v="3.9302E7"/>
        <n v="1938480.0"/>
        <n v="2.89296E7"/>
        <n v="1968000.0"/>
        <n v="5904000.0"/>
        <n v="4.65432E7"/>
        <n v="1.51536E7"/>
        <n v="2787300.0"/>
        <n v="2.13469E7"/>
        <n v="2.6568E7"/>
        <n v="4303200.0"/>
        <n v="5726880.0"/>
        <n v="8856000.0"/>
        <n v="1.365792E7"/>
        <n v="9470016.0"/>
        <n v="1.10063085E8"/>
        <n v="9.804342E7"/>
        <n v="1.8696E7"/>
        <n v="1.394115E8"/>
        <n v="2.95168E7"/>
        <n v="5.49072E7"/>
        <n v="2.04672E7"/>
        <n v="5.8357019E7"/>
        <n v="2.387576E7"/>
        <n v="6474874.0"/>
        <n v="2554464.0"/>
        <n v="9.4539E7"/>
        <n v="2.91435E8"/>
        <n v="8049000.0"/>
        <n v="2.9137E7"/>
        <n v="9841296.0"/>
        <n v="3.683772E7"/>
        <n v="4.8216E7"/>
        <n v="1.487808E7"/>
        <n v="1.35426E8"/>
        <n v="3.93846E7"/>
        <n v="1.774E7"/>
        <n v="9.9459E7"/>
        <n v="2.697636E7"/>
        <n v="7594000.0"/>
        <n v="5.8751E7"/>
        <n v="3.61128E7"/>
        <n v="5.8470735E7"/>
        <n v="7.86E7"/>
        <n v="1.47955E8"/>
        <n v="1.55757E8"/>
        <n v="1.37151E8"/>
        <n v="8573592.0"/>
        <n v="5.9619863E7"/>
        <n v="4.0264E7"/>
        <n v="6584928.0"/>
        <n v="8.6877E7"/>
        <n v="6785108.0"/>
        <n v="9216442.0"/>
        <n v="4.9035556E7"/>
        <n v="3.4716335E7"/>
        <n v="9711739.0"/>
        <n v="3.9358771E7"/>
        <n v="5.8839618E7"/>
        <n v="3268272.0"/>
        <n v="1.47464E7"/>
        <n v="1.251648E7"/>
        <n v="3.7392E7"/>
        <n v="1.332336E7"/>
        <n v="6750240.0"/>
        <n v="1.7958E7"/>
        <n v="1.2792E7"/>
        <n v="3.135112E7"/>
        <n v="2.135264E7"/>
        <n v="9.6236E7"/>
        <n v="1.8213394E7"/>
        <n v="1.269533E8"/>
        <n v="2.3636E7"/>
        <n v="2.10576E7"/>
        <n v="7904600.0"/>
        <n v="5.4992E7"/>
        <n v="5.3182E7"/>
        <n v="1.4201E7"/>
        <n v="1.3803664E7"/>
        <n v="1.23E7"/>
        <n v="1.2252E7"/>
        <n v="9.0893126E7"/>
        <n v="8487000.0"/>
        <n v="2.4507505E7"/>
        <n v="3.7963633E7"/>
        <n v="1.1030625E7"/>
        <n v="3.9899847E7"/>
        <n v="8307720.0"/>
        <n v="2.383805E7"/>
        <n v="3.437E7"/>
        <n v="9.755E7"/>
        <n v="8.50794E7"/>
        <n v="3670225.0"/>
        <n v="9.754018E7"/>
        <n v="7639960.0"/>
        <n v="1.8658E7"/>
        <n v="5.44519E7"/>
        <n v="1.0407236E7"/>
        <n v="6.0133537E7"/>
        <n v="5.814E7"/>
        <n v="343700.0"/>
        <n v="2.1035422E7"/>
        <n v="1.09984E7"/>
        <n v="4762700.0"/>
        <n v="8.492125E7"/>
        <n v="3.8299964E7"/>
        <n v="5.993146E7"/>
        <n v="5.8903E7"/>
        <n v="1.5688E7"/>
        <n v="9.77266E7"/>
        <n v="1.5941788E7"/>
        <n v="4910000.0"/>
        <n v="2.479059E7"/>
        <n v="5892000.0"/>
        <n v="6874000.0"/>
        <n v="2.3249616E7"/>
        <n v="6.4803211E7"/>
        <n v="8091680.0"/>
        <n v="1.213752E7"/>
        <n v="4.41225E7"/>
        <n v="3.4073916E7"/>
        <n v="4.73324E7"/>
        <n v="982000.0"/>
        <n v="2180250.0"/>
        <n v="7.06725E7"/>
        <n v="8806976.0"/>
        <n v="3751240.0"/>
        <n v="6.318E7"/>
        <n v="1964000.0"/>
        <n v="9.9497616E7"/>
        <n v="2.864094E8"/>
        <n v="5567940.0"/>
        <n v="1.8167E7"/>
        <n v="7856000.0"/>
        <n v="1.5712E7"/>
        <n v="992000.0"/>
        <n v="1.051722E7"/>
        <n v="9820000.0"/>
        <n v="4.20296E7"/>
        <n v="4.94928E7"/>
        <n v="1.745996E8"/>
        <n v="2.12854E7"/>
        <n v="5.0362798E7"/>
        <n v="4.2243792E7"/>
        <n v="1.95E7"/>
        <n v="1.54099233E8"/>
        <n v="6166875.0"/>
        <n v="1.20259912E8"/>
        <n v="1.13566537E8"/>
        <n v="2198625.0"/>
        <n v="3310125.0"/>
        <n v="1.131E8"/>
        <n v="8.7608625E7"/>
        <n v="6825000.0"/>
        <n v="1.16805E7"/>
        <n v="9260000.0"/>
        <n v="6934200.0"/>
        <n v="1950000.0"/>
        <n v="1.0456875E7"/>
        <n v="1.41192E7"/>
        <n v="3.2175E7"/>
        <n v="3.2611312E7"/>
        <n v="5679375.0"/>
        <n v="2.55208687E8"/>
        <n v="536250.0"/>
        <n v="2.7183E7"/>
        <n v="4860000.0"/>
        <n v="7800000.0"/>
        <n v="6076200.0"/>
        <n v="1.1664E7"/>
        <n v="3083925.0"/>
        <n v="6.804E7"/>
        <n v="5.454135E7"/>
      </sharedItems>
    </cacheField>
    <cacheField name="CHUYỂN KHOẢN" numFmtId="3">
      <sharedItems containsString="0" containsBlank="1" containsNumber="1" containsInteger="1">
        <n v="0.0"/>
        <n v="1.04E7"/>
        <n v="1.378E7"/>
        <n v="4.5E7"/>
        <n v="2.173E7"/>
        <n v="1.0E7"/>
        <n v="3.7295E7"/>
        <n v="1.00225E8"/>
        <n v="1.6738E7"/>
        <n v="5.295E7"/>
        <n v="2.0E7"/>
        <n v="1.5845E7"/>
        <n v="9.34E7"/>
        <n v="1.2E7"/>
        <n v="1.4275E7"/>
        <n v="2305000.0"/>
        <n v="2.698E7"/>
        <n v="3.4515E7"/>
        <n v="5000000.0"/>
        <n v="3.19075E7"/>
        <n v="3.15E7"/>
        <n v="2500000.0"/>
        <n v="3.7E7"/>
        <n v="6000000.0"/>
        <n v="3500000.0"/>
        <n v="2.46E7"/>
        <n v="1.00925E7"/>
        <n v="7400000.0"/>
        <n v="1.025E8"/>
        <n v="700000.0"/>
        <n v="1000000.0"/>
        <n v="1.699E7"/>
        <n v="9.8195E7"/>
        <n v="1400000.0"/>
        <n v="1.3E8"/>
        <n v="8500000.0"/>
        <n v="5.37E7"/>
        <n v="3.0065E7"/>
        <n v="7.0E7"/>
        <n v="8.0895E7"/>
        <n v="6.6445E7"/>
        <n v="2750000.0"/>
        <n v="9.496E7"/>
        <n v="8000000.0"/>
        <n v="6.899E7"/>
        <n v="5.0E7"/>
        <n v="8892500.0"/>
        <n v="1.615E7"/>
        <n v="1450000.0"/>
        <n v="5.16E7"/>
        <n v="2375000.0"/>
        <n v="4.0E7"/>
        <n v="1.9E7"/>
        <n v="4.721E7"/>
        <n v="4.375E7"/>
        <n v="5130000.0"/>
        <n v="8.535E7"/>
        <n v="1.35E7"/>
        <n v="8.91E7"/>
        <n v="1.5E7"/>
        <n v="850000.0"/>
        <n v="2400000.0"/>
        <n v="4.685E7"/>
        <n v="3.55075E7"/>
        <n v="1.2375E8"/>
        <n v="1080000.0"/>
        <n v="9.15E7"/>
        <n v="5.015E7"/>
        <n v="4.606E7"/>
        <n v="2.75E7"/>
        <n v="3.35E7"/>
        <n v="4.8285E7"/>
        <n v="2540000.0"/>
        <n v="2800000.0"/>
        <n v="1490000.0"/>
        <n v="5.8E7"/>
        <n v="1890000.0"/>
        <n v="6.62E7"/>
        <n v="7.913E7"/>
        <n v="6.545E7"/>
        <n v="7.7205E7"/>
        <n v="1.425325E8"/>
        <n v="1.2E8"/>
        <n v="6633000.0"/>
        <n v="1.16233E8"/>
        <n v="1.9118E8"/>
        <n v="1.46512E8"/>
        <n v="3.38E7"/>
        <n v="500000.0"/>
        <n v="9.864E7"/>
        <n v="9.0E7"/>
        <n v="1.25E8"/>
        <n v="6.94325E7"/>
        <n v="1.20755E8"/>
        <n v="8900000.0"/>
        <m/>
        <n v="4.245E7"/>
        <n v="1.007453E8"/>
        <n v="1.29E8"/>
        <n v="9.3805E7"/>
        <n v="1.11E7"/>
        <n v="2050000.0"/>
        <n v="1.815E7"/>
        <n v="5.19E7"/>
        <n v="3.0E7"/>
        <n v="1.7E7"/>
        <n v="1.1514E8"/>
        <n v="8600000.0"/>
        <n v="5100000.0"/>
        <n v="6185000.0"/>
        <n v="2.86E7"/>
        <n v="3.5E7"/>
        <n v="5.645E7"/>
        <n v="2.085E7"/>
        <n v="6.027E7"/>
        <n v="1.29395E8"/>
        <n v="1.0814E8"/>
        <n v="5.5E7"/>
        <n v="5700000.0"/>
        <n v="6.045E7"/>
        <n v="2.7415E7"/>
        <n v="1.071E8"/>
        <n v="2.546605E8"/>
        <n v="1.19E8"/>
        <n v="2.27E8"/>
        <n v="1.8E7"/>
        <n v="1.5E8"/>
        <n v="1.3E7"/>
        <n v="3000000.0"/>
        <n v="7.968E7"/>
        <n v="350000.0"/>
        <n v="8200000.0"/>
        <n v="1.24E7"/>
        <n v="7850000.0"/>
        <n v="5950000.0"/>
        <n v="6.594E7"/>
        <n v="3.31E7"/>
        <n v="9.385E7"/>
        <n v="4.3E7"/>
        <n v="2.59E7"/>
        <n v="3.80115E7"/>
        <n v="7.3368E7"/>
        <n v="1.2901E8"/>
        <n v="8080000.0"/>
        <n v="6.718E7"/>
        <n v="200000.0"/>
        <n v="2.156E8"/>
        <n v="1.0917E8"/>
        <n v="1.84139E8"/>
        <n v="8.87E7"/>
        <n v="1.37808E8"/>
        <n v="1.08155E7"/>
        <n v="2.4115E7"/>
        <n v="2.314E7"/>
        <n v="5.54E7"/>
        <n v="2.1245E7"/>
        <n v="2.66E7"/>
        <n v="3.34E7"/>
        <n v="5838000.0"/>
        <n v="5.2805E7"/>
        <n v="8.1549E7"/>
        <n v="3.5969E7"/>
        <n v="3.55E7"/>
        <n v="2.68385E8"/>
        <n v="6.035E7"/>
        <n v="2.82223E8"/>
        <n v="5.7915E7"/>
        <n v="1.66062E8"/>
        <n v="1.4752E8"/>
        <n v="7.6212E7"/>
        <n v="1.62274E8"/>
        <n v="1.145E8"/>
        <n v="7.134E7"/>
        <n v="4.319E7"/>
        <n v="6.72E7"/>
        <n v="9500000.0"/>
        <n v="8.6036E7"/>
        <n v="2.09E7"/>
        <n v="8750000.0"/>
        <n v="3.479E7"/>
        <n v="1.765E7"/>
        <n v="1.92E7"/>
        <n v="1.0E8"/>
        <n v="7000000.0"/>
        <n v="1.232E8"/>
        <n v="8.1E7"/>
        <n v="2.25E8"/>
        <n v="7.1E7"/>
        <n v="2.18E7"/>
        <n v="1850000.0"/>
        <n v="1.005E8"/>
        <n v="3.7309E7"/>
        <n v="5.25E7"/>
        <n v="1.015E8"/>
        <n v="4.15E7"/>
        <n v="1.31406E8"/>
        <n v="2.42679E8"/>
        <n v="1.66E8"/>
        <n v="3.535E7"/>
        <n v="1.1066E8"/>
        <n v="1.608E8"/>
        <n v="9.9859E7"/>
        <n v="1.01E8"/>
        <n v="2.14297E8"/>
        <n v="3.05055E8"/>
        <n v="1.331E8"/>
        <n v="2.1854E8"/>
        <n v="2.346E8"/>
        <n v="1.19302E8"/>
        <n v="3.035E7"/>
        <n v="1.83313E8"/>
        <n v="8.27E7"/>
        <n v="2.335E7"/>
        <n v="2.14888E8"/>
        <n v="2000000.0"/>
        <n v="1.04062E8"/>
        <n v="6.05E7"/>
        <n v="1.0326E8"/>
        <n v="3960000.0"/>
        <n v="9300000.0"/>
        <n v="1.0579E8"/>
        <n v="1.385E7"/>
        <n v="2.69392E8"/>
        <n v="5.09924E8"/>
        <n v="1.79E8"/>
        <n v="1.53772E8"/>
        <n v="1.57791E8"/>
        <n v="1.02326E8"/>
        <n v="1.335E7"/>
        <n v="7883000.0"/>
        <n v="1.5362E7"/>
        <n v="3850000.0"/>
        <n v="1.068E8"/>
        <n v="5.38E7"/>
        <n v="1.3275E8"/>
        <n v="2.548E7"/>
        <n v="2.0475E8"/>
        <n v="1.35419E8"/>
        <n v="2.27776E8"/>
        <n v="1.50198E8"/>
        <n v="1.14329E8"/>
        <n v="3.084725E8"/>
        <n v="2.4142E7"/>
        <n v="8.95095E7"/>
        <n v="1500000.0"/>
        <n v="1.0035E8"/>
        <n v="1.23629E8"/>
        <n v="5.394E7"/>
        <n v="3860000.0"/>
        <n v="3.13902E8"/>
        <n v="2.003E8"/>
        <n v="1.635E8"/>
        <n v="3.6E8"/>
        <n v="5.035E7"/>
        <n v="7.0909E7"/>
        <n v="8.79E7"/>
        <n v="6.11E7"/>
        <n v="1.1E7"/>
        <n v="6.4E7"/>
        <n v="9.06555E7"/>
        <n v="1200000.0"/>
        <n v="1.991E8"/>
        <n v="4000000.0"/>
        <n v="9.5174E7"/>
        <n v="2.2142E7"/>
        <n v="1.9268E7"/>
        <n v="8.97E7"/>
        <n v="1.345E7"/>
        <n v="1.1292E8"/>
        <n v="6.9E7"/>
        <n v="1.785E7"/>
        <n v="9.8E7"/>
        <n v="1.10561E8"/>
        <n v="1.675E7"/>
        <n v="2.65955E8"/>
        <n v="1.0302E8"/>
        <n v="1.4025E8"/>
        <n v="7.235E7"/>
        <n v="7.42E7"/>
        <n v="1.4458E7"/>
        <n v="1.94E7"/>
        <n v="1.87576E8"/>
        <n v="7.7628E7"/>
        <n v="4850000.0"/>
        <n v="6.0878E7"/>
        <n v="1.09E8"/>
        <n v="1.6735E8"/>
        <n v="3700000.0"/>
        <n v="5.05E7"/>
        <n v="2.45E7"/>
        <n v="1.552195E8"/>
        <n v="1305000.0"/>
        <n v="6.1E7"/>
        <n v="1.32496E8"/>
        <n v="3.92E7"/>
        <n v="6.7009E7"/>
        <n v="3.5726E7"/>
        <n v="5.75E7"/>
        <n v="3.95E7"/>
        <n v="1.435E7"/>
        <n v="2.397E7"/>
        <n v="5.4E7"/>
        <n v="1.7985E7"/>
        <n v="5.92E7"/>
        <n v="4.9245E7"/>
        <n v="2.3346E7"/>
        <n v="2200000.0"/>
        <n v="1.49245E7"/>
        <n v="1.169E8"/>
        <n v="5.3E7"/>
        <n v="6.5818E7"/>
        <n v="1.39183E8"/>
        <n v="1.76275E8"/>
        <n v="1.2855E8"/>
        <n v="1.309E8"/>
        <n v="1.98935E8"/>
        <n v="5.1E7"/>
        <n v="1.017E8"/>
        <n v="3.656E8"/>
        <n v="1.084E8"/>
        <n v="3.391E7"/>
        <n v="1.05E8"/>
        <n v="3.50822E8"/>
        <n v="5.39E7"/>
        <n v="3.835E7"/>
        <n v="1.70261E8"/>
        <n v="2.0435E8"/>
        <n v="1.0145E8"/>
        <n v="7.938E7"/>
        <n v="1.82027E8"/>
        <n v="5.3256E7"/>
        <n v="2.6271E7"/>
        <n v="5.435E7"/>
        <n v="1.00916E8"/>
        <n v="7350000.0"/>
        <n v="8.56E7"/>
        <n v="2.31288E8"/>
        <n v="1.885E8"/>
        <n v="2.93211E8"/>
        <n v="1.1E8"/>
        <n v="1.20923E8"/>
        <n v="4656000.0"/>
        <n v="2.03E7"/>
        <n v="1.792E8"/>
        <n v="2.855E7"/>
        <n v="1.34965E8"/>
        <n v="2.17645E8"/>
        <n v="1.53328E8"/>
        <n v="3.905E7"/>
        <n v="7.43E7"/>
        <n v="2350000.0"/>
        <n v="1.041E8"/>
        <n v="2.5E7"/>
        <n v="1.63E7"/>
        <n v="3.37E8"/>
        <n v="1.31628E8"/>
        <n v="1.6474E8"/>
        <n v="1.2989E8"/>
        <n v="6.6E7"/>
        <n v="1571000.0"/>
        <n v="6191000.0"/>
        <n v="5.4282E7"/>
        <n v="6540000.0"/>
        <n v="1.31718E8"/>
        <n v="3400000.0"/>
        <n v="4500000.0"/>
        <n v="1.233E8"/>
        <n v="2.71E7"/>
        <n v="2.2E7"/>
        <n v="4.55E7"/>
        <n v="1.42E7"/>
        <n v="4.255E7"/>
        <n v="2.65E7"/>
        <n v="4.232E7"/>
        <n v="1.6445E8"/>
        <n v="2.106E8"/>
        <n v="5.775E7"/>
        <n v="7.0869E7"/>
        <n v="1.04922E8"/>
        <n v="1.51E7"/>
        <n v="3.42E7"/>
        <n v="2.394E7"/>
        <n v="2.6384E7"/>
        <n v="1.0306E7"/>
        <n v="5.5632E7"/>
        <n v="1.939E7"/>
        <n v="1.3637E7"/>
        <n v="1.33186E8"/>
        <n v="5300000.0"/>
        <n v="3.004E7"/>
        <n v="3.53845E7"/>
        <n v="2.52E7"/>
        <n v="3.3416E7"/>
        <n v="3.6809E7"/>
        <n v="9.845E7"/>
        <n v="2.4E7"/>
        <n v="8.00285E7"/>
        <n v="6.4025E7"/>
        <n v="1.73865E7"/>
        <n v="1.2559E8"/>
        <n v="6.0E7"/>
        <n v="1.085E7"/>
        <n v="1.2605E7"/>
        <n v="9.6794E7"/>
        <n v="5.67E7"/>
        <n v="9.47545E7"/>
        <n v="2.6E7"/>
        <n v="5.856E7"/>
        <n v="8374000.0"/>
        <n v="1.45E7"/>
        <n v="8.8661E7"/>
        <n v="6.0535E7"/>
        <n v="1.135E7"/>
        <n v="2900000.0"/>
        <n v="6050000.0"/>
        <n v="8.0035E7"/>
        <n v="1.065E7"/>
        <n v="4.24E7"/>
        <n v="1.72015E7"/>
        <n v="3.4788E7"/>
        <n v="1.25722E8"/>
        <n v="1.1437E7"/>
        <n v="1.8992E8"/>
        <n v="5.9413E7"/>
        <n v="3.885E7"/>
        <n v="4350000.0"/>
        <n v="3.712E7"/>
        <n v="7.016E7"/>
        <n v="3.9E7"/>
        <n v="8850000.0"/>
        <n v="5.89E7"/>
        <n v="1700000.0"/>
        <n v="1.60566E8"/>
        <n v="8.17E7"/>
        <n v="6.24E7"/>
        <n v="1.3916E8"/>
        <n v="5.15E7"/>
        <n v="2.5272E8"/>
        <n v="1.834E8"/>
        <n v="2.235E7"/>
        <n v="5500000.0"/>
        <n v="3.7804E7"/>
        <n v="1.012E8"/>
        <n v="2.715E7"/>
        <n v="6700000.0"/>
        <n v="2.535E7"/>
        <n v="7.301E7"/>
        <n v="6.195E7"/>
        <n v="4870000.0"/>
        <n v="2.2307E7"/>
        <n v="6.85645E7"/>
        <n v="1.18E8"/>
        <n v="5.365E7"/>
        <n v="2.326269E8"/>
        <n v="1.175E7"/>
        <n v="1.4486E8"/>
        <n v="7800000.0"/>
        <n v="8.5068E7"/>
        <n v="8.3528E7"/>
        <n v="9.153E7"/>
        <n v="3.6888E7"/>
        <n v="1.1702E8"/>
        <n v="6.17E7"/>
        <n v="2.166E7"/>
        <n v="1.015E7"/>
        <n v="5.785E7"/>
        <n v="2.2345E8"/>
        <n v="4.3298E7"/>
        <n v="7.5662E7"/>
        <n v="5.9E7"/>
        <n v="6.0968E7"/>
        <n v="8.745E7"/>
        <n v="1.3773E7"/>
        <n v="1.4942E7"/>
        <n v="4650000.0"/>
        <n v="2.295E7"/>
        <n v="1350000.0"/>
        <n v="3.7968E7"/>
        <n v="2850000.0"/>
        <n v="9889500.0"/>
        <n v="6.79E7"/>
        <n v="7.9038E7"/>
        <n v="2.74E7"/>
        <n v="2.435E7"/>
        <n v="5.5725E7"/>
        <n v="1.13E8"/>
        <n v="4300000.0"/>
        <n v="1.292E8"/>
        <n v="1.1785E8"/>
        <n v="7500000.0"/>
        <n v="7.915E7"/>
        <n v="1.035E7"/>
        <n v="1.305E8"/>
        <n v="4.713E7"/>
        <n v="1.1485E8"/>
        <n v="4.483E7"/>
        <n v="1.3176E8"/>
        <n v="6.7E7"/>
        <n v="8.24E7"/>
        <n v="7.428E7"/>
        <n v="3.84E7"/>
        <n v="1.10165E8"/>
        <n v="3.9298E7"/>
        <n v="5850000.0"/>
        <n v="8.275E7"/>
        <n v="6.685E7"/>
        <n v="6.4903E7"/>
        <n v="5.145E7"/>
        <n v="1.27355E8"/>
        <n v="1.1255E8"/>
        <n v="1.36126E8"/>
        <n v="2345000.0"/>
        <n v="9.9665E7"/>
        <n v="3.115E7"/>
        <n v="2.67E7"/>
        <n v="4.745E7"/>
        <n v="4.9589E7"/>
        <n v="1.79E7"/>
        <n v="3.4275E7"/>
        <n v="8.235E7"/>
        <n v="2.271E7"/>
        <n v="6.94955E7"/>
        <n v="9.0755E7"/>
        <n v="3.261E7"/>
        <n v="1565000.0"/>
        <n v="6.445E7"/>
        <n v="4.8074E7"/>
        <n v="2.2394E7"/>
        <n v="3.669E7"/>
        <n v="2.0961E7"/>
        <n v="1600000.0"/>
        <n v="1.53405E7"/>
        <n v="4.02E7"/>
        <n v="5.59E7"/>
        <n v="4.6293E7"/>
        <n v="8.8E7"/>
        <n v="8.4459E7"/>
        <n v="5692000.0"/>
        <n v="4.75E7"/>
        <n v="5.524E7"/>
        <n v="9150000.0"/>
        <n v="1.96226E8"/>
        <n v="9675000.0"/>
        <n v="1.08061E8"/>
        <n v="4.51195E7"/>
        <n v="9489000.0"/>
        <n v="7.4104E7"/>
        <n v="2.417E7"/>
        <n v="6.3185E7"/>
        <n v="5.8575E7"/>
        <n v="9000000.0"/>
        <n v="3.2E7"/>
        <n v="4.4218E7"/>
        <n v="1.9055E8"/>
        <n v="1.2119E7"/>
        <n v="4.8888E7"/>
        <n v="9.935E7"/>
        <n v="4.4E7"/>
        <n v="1.976E7"/>
        <n v="1.08743E8"/>
        <n v="5.718E7"/>
        <n v="6705000.0"/>
        <n v="6488000.0"/>
        <n v="5.276E7"/>
        <n v="1.09585E8"/>
        <n v="1.546E7"/>
        <n v="2.246E7"/>
        <n v="8.656E7"/>
        <n v="8.3E7"/>
        <n v="1.72184E8"/>
        <n v="1.261E7"/>
        <n v="1.835765E8"/>
        <n v="2.9672E7"/>
        <n v="2920000.0"/>
        <n v="3.89255E7"/>
        <n v="3.74875E7"/>
        <n v="1.54E8"/>
        <n v="2.789E7"/>
        <n v="6.57E7"/>
        <n v="1.91E8"/>
        <n v="2.2052E7"/>
        <n v="8.891E7"/>
        <n v="1.96E7"/>
        <n v="5.3352E7"/>
        <n v="2.78E7"/>
        <n v="9.145E7"/>
        <n v="6.56605E7"/>
        <n v="5.087E7"/>
        <n v="1.047E8"/>
        <n v="1.495E7"/>
        <n v="1.075E7"/>
        <n v="4.716E7"/>
        <n v="9550000.0"/>
        <n v="1.22E8"/>
        <n v="8300000.0"/>
        <n v="3.4E7"/>
        <n v="1.1757E7"/>
        <n v="9.1497E7"/>
        <n v="3.9157E7"/>
        <n v="2.866E7"/>
        <n v="2280000.0"/>
        <n v="3.45E7"/>
        <n v="4.9978E7"/>
        <n v="7.5E7"/>
        <n v="6.85E7"/>
        <n v="1.272E8"/>
        <n v="4.119E7"/>
        <n v="4.51E7"/>
        <n v="6.2654E7"/>
        <n v="1.10075E8"/>
        <n v="6.9365E7"/>
        <n v="7.64E7"/>
        <n v="1.414E8"/>
        <n v="2.58875E7"/>
        <n v="7675000.0"/>
        <n v="1.32022E8"/>
        <n v="2.7E7"/>
        <n v="4308500.0"/>
        <n v="7.985E7"/>
        <n v="2.41E7"/>
        <n v="8860000.0"/>
        <n v="7.8095E7"/>
        <n v="2.416E7"/>
        <n v="7.52E7"/>
        <n v="6.8825E7"/>
        <n v="1.15383751E8"/>
        <n v="2250000.0"/>
        <n v="7.275E7"/>
        <n v="5.4935E7"/>
        <n v="4441000.0"/>
        <n v="1.833E7"/>
        <n v="7.051E7"/>
        <n v="7.46425E7"/>
        <n v="4.525E7"/>
        <n v="1.00562E8"/>
        <n v="6375000.0"/>
        <n v="8675000.0"/>
        <n v="5.961E7"/>
        <n v="1.0806E8"/>
        <n v="4.3695E7"/>
        <n v="3.29725E7"/>
        <n v="6.0959E7"/>
        <n v="2.6216E7"/>
        <n v="4.0625E7"/>
        <n v="1.12E7"/>
        <n v="7841000.0"/>
        <n v="7315000.0"/>
        <n v="6.5438E7"/>
        <n v="7.1187E7"/>
        <n v="1.298E8"/>
        <n v="1.451E8"/>
        <n v="6418000.0"/>
        <n v="1.24995E7"/>
        <n v="5.8525E7"/>
        <n v="2.936E7"/>
        <n v="1.3936E7"/>
        <n v="2.865E7"/>
        <n v="1.4E7"/>
        <n v="1.99E7"/>
        <n v="9030000.0"/>
        <n v="1.28888E8"/>
        <n v="2.67485E7"/>
        <n v="1.4748E8"/>
        <n v="5.9212E7"/>
        <n v="1.8875E7"/>
        <n v="8.55E7"/>
        <n v="5.9792E7"/>
        <n v="1.81875E7"/>
        <n v="4373000.0"/>
        <n v="1.11474E8"/>
        <n v="2.3E7"/>
        <n v="7.7E7"/>
        <n v="2.027E7"/>
        <n v="1.787725E8"/>
        <n v="9.843E7"/>
        <n v="1.012E7"/>
        <n v="6.8031E7"/>
        <n v="5.745E7"/>
        <n v="1.03075E8"/>
        <n v="1.14901E8"/>
        <n v="8.1754E7"/>
        <n v="1.955E7"/>
        <n v="4.0125E7"/>
        <n v="3.055875E7"/>
        <n v="7.9089E7"/>
        <n v="6428750.0"/>
        <n v="1.1238E7"/>
        <n v="1.32861E8"/>
        <n v="1.0788E7"/>
        <n v="3750000.0"/>
        <n v="2.39245E7"/>
        <n v="1.93413E8"/>
        <n v="5200000.0"/>
        <n v="9.21755E7"/>
        <n v="1.0795E7"/>
        <n v="4.372E7"/>
        <n v="2.34E7"/>
        <n v="5.71965E7"/>
        <n v="3521250.0"/>
        <n v="2.093E7"/>
        <n v="911000.0"/>
        <n v="5.65315E7"/>
        <n v="1.6815E7"/>
        <n v="2.24934E8"/>
        <n v="6.3E7"/>
        <n v="7237000.0"/>
        <n v="4.54E7"/>
        <n v="9.637E7"/>
        <n v="8.25E7"/>
        <n v="4.04E7"/>
        <n v="3.8E7"/>
        <n v="7.731E7"/>
        <n v="4.04125E7"/>
        <n v="3.23E7"/>
        <n v="3.425E7"/>
        <n v="7.6536E7"/>
        <n v="1025000.0"/>
        <n v="3.716E7"/>
        <n v="4.9434E7"/>
        <n v="6.5E7"/>
        <n v="4.1632E7"/>
        <n v="8956000.0"/>
        <n v="2.796E7"/>
        <n v="1.9254E7"/>
        <n v="9.6341E7"/>
        <n v="6446000.0"/>
        <n v="9853750.0"/>
        <n v="3.6239E7"/>
        <n v="3.6E7"/>
        <n v="3014000.0"/>
        <n v="4.88E7"/>
        <n v="7200000.0"/>
        <n v="8.73E7"/>
        <n v="6680000.0"/>
        <n v="8654000.0"/>
        <n v="5.1127E7"/>
        <n v="3.7237E7"/>
        <n v="1.07916E8"/>
        <n v="4.533E7"/>
        <n v="6.28706E7"/>
        <n v="8.8403E7"/>
        <n v="3.89575E7"/>
        <n v="6.9933875E7"/>
        <n v="4.0524E7"/>
        <n v="6.1129625E7"/>
        <n v="4.144E7"/>
        <n v="1.48825E8"/>
        <n v="9.99994E7"/>
        <n v="1940000.0"/>
        <n v="5355000.0"/>
        <n v="6625000.0"/>
        <n v="4.2378E7"/>
        <n v="5.395E7"/>
        <n v="3.4715E7"/>
        <n v="7250000.0"/>
        <n v="8.05E7"/>
        <n v="4.015625E7"/>
        <n v="5.787E7"/>
        <n v="3.105E7"/>
        <n v="1.3515E7"/>
        <n v="4.7E7"/>
        <n v="8.0E7"/>
        <n v="3.884375E7"/>
        <n v="3.39E7"/>
        <n v="7.3087E7"/>
        <n v="9.01435E7"/>
        <n v="1.35145E8"/>
        <n v="4.0035E7"/>
        <n v="2.08E7"/>
        <n v="4.34875E7"/>
        <n v="5.554247E7"/>
        <n v="3.895E7"/>
        <n v="2.26104E7"/>
        <n v="3.02E7"/>
        <n v="6.7934E7"/>
        <n v="8.702E7"/>
        <n v="6.09E7"/>
        <n v="1.76E7"/>
        <n v="6.4926875E7"/>
        <n v="1.20865E7"/>
        <n v="1.05E7"/>
        <n v="812250.0"/>
        <n v="4.1413E7"/>
        <n v="6.043E7"/>
        <n v="1.185E8"/>
        <n v="6.328E7"/>
        <n v="9.68475E7"/>
        <n v="7920000.0"/>
        <n v="964000.0"/>
        <n v="3.3233E7"/>
        <n v="1.38852E8"/>
        <n v="4926875.0"/>
        <n v="1.98E7"/>
        <n v="3.3E7"/>
        <n v="6420000.0"/>
        <n v="8135000.0"/>
        <n v="1.197E8"/>
        <n v="2.18291E7"/>
        <n v="2.98E7"/>
        <n v="1300000.0"/>
        <n v="2.6515E7"/>
        <n v="5535000.0"/>
        <n v="3.0815E7"/>
        <n v="2.2975E7"/>
        <n v="6380000.0"/>
        <n v="8910000.0"/>
        <n v="2.3408E7"/>
        <n v="3.33E7"/>
        <n v="6.03575E7"/>
        <n v="1.389E7"/>
        <n v="2.66206E7"/>
        <n v="3.02509E7"/>
        <n v="1.362E7"/>
        <n v="2.9149375E7"/>
        <n v="7.35E7"/>
        <n v="8.5488E7"/>
        <n v="4.479E7"/>
        <n v="1.487E7"/>
        <n v="6.5178E7"/>
        <n v="3.65E7"/>
        <n v="6.6074E7"/>
        <n v="3.58435E7"/>
        <n v="3.1E7"/>
        <n v="5940000.0"/>
        <n v="2.605925E7"/>
        <n v="1.31E7"/>
        <n v="2.85E7"/>
        <n v="1925000.0"/>
        <n v="3465000.0"/>
        <n v="9421750.0"/>
        <n v="385000.0"/>
        <n v="3100000.0"/>
        <n v="9.119775E7"/>
        <n v="4.0629E7"/>
        <n v="1.7186E7"/>
        <n v="690000.0"/>
        <n v="1.21E8"/>
        <n v="9.9278E7"/>
        <n v="3.695E7"/>
        <n v="1.213735E8"/>
      </sharedItems>
    </cacheField>
    <cacheField name="TRẢ GÓP" numFmtId="0">
      <sharedItems containsString="0" containsBlank="1" containsNumber="1" containsInteger="1">
        <m/>
        <n v="0.0"/>
        <n v="3.591E7"/>
        <n v="3.83E7"/>
        <n v="1.966E7"/>
        <n v="2.94E7"/>
        <n v="3.0E7"/>
        <n v="5.1398E7"/>
        <n v="4.7142E7"/>
        <n v="3.935E7"/>
        <n v="4.76E7"/>
        <n v="8.5344E7"/>
        <n v="6.4465E7"/>
        <n v="4.0E7"/>
        <n v="2.46E7"/>
        <n v="5.6133E7"/>
        <n v="4.3065E7"/>
        <n v="3.8584E7"/>
        <n v="3.9564E7"/>
        <n v="3.8808E7"/>
        <n v="1.6E7"/>
        <n v="3.5934E7"/>
        <n v="4.3945E7"/>
        <n v="2.68E7"/>
        <n v="5.8905E7"/>
        <n v="1.37E7"/>
        <n v="6900000.0"/>
        <n v="5.952E7"/>
        <n v="2.05375E7"/>
        <n v="1.997E7"/>
        <n v="7000000.0"/>
        <n v="1.014E8"/>
        <n v="1.5E7"/>
        <n v="9.12E7"/>
        <n v="4.38E7"/>
        <n v="1.042E8"/>
        <n v="6.0E7"/>
        <n v="2.9645E7"/>
        <n v="5.4243E7"/>
        <n v="1.98E7"/>
        <n v="6.9825E7"/>
        <n v="7.38E7"/>
        <n v="8.4329E7"/>
        <n v="6210000.0"/>
      </sharedItems>
    </cacheField>
    <cacheField name="TRẢ CỌC" numFmtId="3">
      <sharedItems containsString="0" containsBlank="1" containsNumber="1" containsInteger="1">
        <n v="0.0"/>
        <n v="1.08E7"/>
        <n v="1350000.0"/>
        <n v="350000.0"/>
        <n v="2175000.0"/>
        <n v="5000000.0"/>
        <n v="2325000.0"/>
        <n v="1000000.0"/>
        <n v="2.0E7"/>
        <n v="2700000.0"/>
        <n v="2150000.0"/>
        <n v="4560000.0"/>
        <n v="3.204E7"/>
        <n v="950000.0"/>
        <n v="2400000.0"/>
        <n v="500000.0"/>
        <n v="4275000.0"/>
        <n v="1.62E7"/>
        <n v="190000.0"/>
        <n v="1.458E7"/>
        <n v="4650000.0"/>
        <n v="4780000.0"/>
        <n v="1592000.0"/>
        <n v="2500000.0"/>
        <n v="3000000.0"/>
        <n v="9250000.0"/>
        <n v="1780000.0"/>
        <n v="1.0E7"/>
        <n v="1.045E7"/>
        <m/>
        <n v="6.25E7"/>
        <n v="7200000.0"/>
        <n v="1500000.0"/>
        <n v="2000000.0"/>
        <n v="2929000.0"/>
        <n v="3.16E7"/>
        <n v="9.63295E7"/>
        <n v="4.215E7"/>
        <n v="1.16E7"/>
        <n v="1.0573E7"/>
        <n v="3783000.0"/>
        <n v="2.5E7"/>
        <n v="9650000.0"/>
        <n v="4800000.0"/>
        <n v="5820000.0"/>
        <n v="3.117E7"/>
        <n v="1406000.0"/>
        <n v="165000.0"/>
        <n v="3900000.0"/>
        <n v="5050000.0"/>
        <n v="1940000.0"/>
        <n v="1.3386E7"/>
        <n v="1260000.0"/>
        <n v="3.465E7"/>
        <n v="2.91E7"/>
        <n v="2682000.0"/>
        <n v="1700000.0"/>
        <n v="1.242E7"/>
        <n v="8145000.0"/>
        <n v="9000000.0"/>
        <n v="1.96E7"/>
        <n v="5130000.0"/>
        <n v="4.5E7"/>
        <n v="2735000.0"/>
        <n v="2522000.0"/>
        <n v="2910000.0"/>
        <n v="2600000.0"/>
        <n v="1.0864E7"/>
        <n v="50000.0"/>
        <n v="1.044E7"/>
        <n v="1.12E7"/>
        <n v="3.1637E7"/>
        <n v="6809000.0"/>
        <n v="3298000.0"/>
        <n v="3500000.0"/>
        <n v="800000.0"/>
        <n v="775000.0"/>
        <n v="6450000.0"/>
        <n v="5400000.0"/>
        <n v="1.915E7"/>
        <n v="6500000.0"/>
        <n v="6644000.0"/>
        <n v="4268000.0"/>
        <n v="3960000.0"/>
        <n v="3977000.0"/>
        <n v="1.6E7"/>
        <n v="2.09E8"/>
        <n v="400000.0"/>
        <n v="250000.0"/>
        <n v="1.2225E7"/>
        <n v="1250000.0"/>
        <n v="4074000.0"/>
        <n v="3.994E7"/>
        <n v="1900000.0"/>
        <n v="630000.0"/>
        <n v="2804000.0"/>
        <n v="4000000.0"/>
        <n v="2.209E7"/>
        <n v="5940000.0"/>
      </sharedItems>
    </cacheField>
    <cacheField name="TỔNG" numFmtId="3">
      <sharedItems containsString="0" containsBlank="1" containsNumber="1" containsInteger="1">
        <n v="0.0"/>
        <n v="1.0868E8"/>
        <n v="8.4708E7"/>
        <n v="2.2181E7"/>
        <n v="1.72E8"/>
        <n v="9.838E7"/>
        <n v="1.5E7"/>
        <n v="1.22778E8"/>
        <n v="3.287E7"/>
        <n v="5.8345E7"/>
        <n v="1.34905E8"/>
        <n v="1.563955E8"/>
        <n v="1.0946E8"/>
        <n v="4.963E7"/>
        <n v="1.75145E8"/>
        <n v="1.274E8"/>
        <n v="2.005E7"/>
        <n v="1.40154E8"/>
        <n v="1.0516E8"/>
        <n v="5.658E7"/>
        <n v="3.505E7"/>
        <n v="9.673E7"/>
        <n v="6.3065E7"/>
        <n v="1.63975E8"/>
        <n v="9.607E7"/>
        <n v="1.588E7"/>
        <n v="1.263525E8"/>
        <n v="5.049E7"/>
        <n v="8.035E7"/>
        <n v="2.47E7"/>
        <n v="6.238E7"/>
        <n v="2.444E7"/>
        <n v="1.56445E8"/>
        <n v="2.7065E7"/>
        <n v="7275000.0"/>
        <n v="2.40925E7"/>
        <n v="1.023E8"/>
        <n v="4.5825E7"/>
        <n v="2.1665E7"/>
        <n v="-50000.0"/>
        <n v="4.0E7"/>
        <n v="1.1322E8"/>
        <n v="3.85175E7"/>
        <n v="4.0468E7"/>
        <n v="665000.0"/>
        <n v="6.562E7"/>
        <n v="8.6755E7"/>
        <n v="3.0175E7"/>
        <n v="1.776E8"/>
        <n v="8.989E7"/>
        <n v="5560000.0"/>
        <n v="5.8275E7"/>
        <n v="5.32E7"/>
        <n v="1.2609E8"/>
        <n v="1.783E8"/>
        <n v="1.24475E8"/>
        <n v="2.9315E7"/>
        <n v="1.6829E8"/>
        <n v="3.398E7"/>
        <n v="1.0E7"/>
        <n v="8800000.0"/>
        <n v="1.51925E8"/>
        <n v="1.41865E8"/>
        <n v="2550000.0"/>
        <n v="1.033E8"/>
        <n v="1750000.0"/>
        <n v="1.105E8"/>
        <n v="5.173E7"/>
        <n v="2.6283E7"/>
        <n v="7.568E7"/>
        <n v="4.52E7"/>
        <n v="2.74495E8"/>
        <n v="6.6458E7"/>
        <n v="9.867E7"/>
        <n v="6600000.0"/>
        <n v="9.519E7"/>
        <n v="7.016E7"/>
        <n v="4.79775E7"/>
        <n v="1.1396E8"/>
        <n v="6.24E7"/>
        <n v="2.8205E7"/>
        <n v="7.9715E7"/>
        <n v="5.891E7"/>
        <n v="2.56925E7"/>
        <n v="3.2765E7"/>
        <n v="1.0715E8"/>
        <n v="6.915E7"/>
        <n v="1.4945E7"/>
        <n v="1.1388E8"/>
        <n v="1.0487E8"/>
        <n v="6.307E7"/>
        <n v="1.48915E8"/>
        <n v="6.4815E7"/>
        <n v="3.9658E7"/>
        <n v="1.20283E8"/>
        <n v="4.4065E7"/>
        <n v="8.188E7"/>
        <n v="5.85E7"/>
        <n v="4.6335E7"/>
        <n v="3.73E7"/>
        <n v="7.2878E7"/>
        <n v="2.2553E7"/>
        <n v="8.2885E7"/>
        <n v="2.4705E7"/>
        <n v="5.2875E7"/>
        <n v="3.35E7"/>
        <n v="2.73E7"/>
        <n v="1.269E8"/>
        <n v="1.3045E8"/>
        <n v="3.085E7"/>
        <n v="1.227E8"/>
        <n v="9.635E7"/>
        <n v="9.21E7"/>
        <n v="5.245E7"/>
        <n v="6.5255E7"/>
        <n v="5.409E7"/>
        <n v="3.24E7"/>
        <n v="3.005E7"/>
        <n v="6.0685E7"/>
        <n v="2.515E7"/>
        <n v="1.4801E8"/>
        <n v="6.75075E7"/>
        <n v="1.6975E8"/>
        <n v="2.478E7"/>
        <n v="4.112E7"/>
        <n v="3.30075E8"/>
        <n v="7.4E7"/>
        <n v="1.825E7"/>
        <n v="1.599E8"/>
        <n v="4.396E7"/>
        <n v="-1.458E7"/>
        <n v="1.1035E8"/>
        <n v="6.935E7"/>
        <n v="2.9E7"/>
        <n v="9.98E7"/>
        <n v="4.443E7"/>
        <n v="4.555E7"/>
        <n v="6.0852E7"/>
        <n v="1.45385E8"/>
        <n v="3.045E7"/>
        <n v="5.5605E7"/>
        <n v="6.61E7"/>
        <n v="5.481E7"/>
        <n v="4.58625E7"/>
        <n v="4.33025E7"/>
        <n v="5.562E7"/>
        <n v="8.5643E7"/>
        <n v="1.5286E8"/>
        <n v="2220000.0"/>
        <n v="3.3445E7"/>
        <n v="2.173575E8"/>
        <n v="2188000.0"/>
        <n v="4.386E7"/>
        <n v="350000.0"/>
        <n v="1.3E8"/>
        <n v="6.655E7"/>
        <n v="8.278E7"/>
        <n v="9.11E7"/>
        <n v="1.24855E8"/>
        <n v="1.482405E8"/>
        <n v="1.246E8"/>
        <n v="1.5547E8"/>
        <n v="6633000.0"/>
        <n v="3.71775E7"/>
        <n v="1.17688E8"/>
        <n v="1.2135E8"/>
        <n v="8.07E7"/>
        <n v="2.091775E8"/>
        <n v="1.38515E7"/>
        <n v="2.52797E8"/>
        <n v="3.775E7"/>
        <n v="5786000.0"/>
        <n v="7.21E7"/>
        <n v="1.351125E8"/>
        <n v="5.31E7"/>
        <n v="1.3036E8"/>
        <n v="1.04125E8"/>
        <n v="2500000.0"/>
        <n v="7.427E7"/>
        <n v="1.284E8"/>
        <n v="1.063575E8"/>
        <n v="7335000.0"/>
        <n v="1.49755E8"/>
        <n v="1.1925E8"/>
        <n v="7000000.0"/>
        <n v="7.341E7"/>
        <n v="4.12E7"/>
        <n v="2.07E7"/>
        <n v="5.28E7"/>
        <n v="8.778E7"/>
        <n v="1.735E7"/>
        <n v="9.14453E7"/>
        <n v="6.6123E7"/>
        <n v="1.4261E8"/>
        <n v="1.083E8"/>
        <n v="1.84608E8"/>
        <n v="1.11E7"/>
        <n v="1.06E8"/>
        <n v="2.372E7"/>
        <n v="4.97E7"/>
        <n v="6.5615E7"/>
        <n v="2.63E7"/>
        <n v="7.64E7"/>
        <n v="6.2E7"/>
        <n v="9.5E7"/>
        <n v="2.825E7"/>
        <n v="700000.0"/>
        <n v="1.416875E8"/>
        <n v="1.185E7"/>
        <n v="8600000.0"/>
        <n v="1.335E7"/>
        <n v="1.2E7"/>
        <n v="2.0087E8"/>
        <n v="2.0865E7"/>
        <n v="1.1095E8"/>
        <n v="5.685E7"/>
        <n v="1.74E7"/>
        <n v="1.1184E8"/>
        <n v="5.1874E7"/>
        <n v="5.1E7"/>
        <n v="2.2245E7"/>
        <n v="1.2662E8"/>
        <n v="1.37395E8"/>
        <n v="400000.0"/>
        <n v="1.1769E8"/>
        <n v="6.74E7"/>
        <n v="1.265E7"/>
        <n v="6.345E7"/>
        <n v="1.05E7"/>
        <n v="2.075E7"/>
        <n v="2.9415E7"/>
        <n v="1.6309E8"/>
        <n v="2.636155E8"/>
        <n v="1.312E8"/>
        <n v="7.816E7"/>
        <n v="2.47175E8"/>
        <n v="2.6425E7"/>
        <n v="1.2865E8"/>
        <n v="1.5285E8"/>
        <n v="1.535E7"/>
        <n v="1.163E8"/>
        <n v="2.23E8"/>
        <n v="1.143135E8"/>
        <n v="1.34325E7"/>
        <n v="1.633E8"/>
        <n v="5.62E7"/>
        <n v="1.843E7"/>
        <n v="6890000.0"/>
        <n v="2.6E8"/>
        <n v="1.995E7"/>
        <n v="2.4638E8"/>
        <n v="7.8875E7"/>
        <n v="7.3958E7"/>
        <n v="6.0E7"/>
        <n v="1.3925E7"/>
        <n v="9.714E7"/>
        <n v="1.081E7"/>
        <n v="1.21945E8"/>
        <n v="6.1035E7"/>
        <n v="5.0E7"/>
        <n v="6.616E7"/>
        <n v="1.67E7"/>
        <n v="4524500.0"/>
        <n v="1.74358E8"/>
        <n v="1.61978E8"/>
        <n v="3.9184E7"/>
        <n v="7.4714E7"/>
        <n v="3.02E7"/>
        <n v="2.765E7"/>
        <n v="8002500.0"/>
        <n v="1.07831E8"/>
        <n v="1.6615E8"/>
        <n v="2.3271E7"/>
        <n v="5.7564E7"/>
        <n v="2.77711E8"/>
        <n v="1.52831E8"/>
        <n v="3.08954E8"/>
        <n v="9050000.0"/>
        <n v="2.03253E8"/>
        <n v="-9395000.0"/>
        <n v="2.2042E8"/>
        <n v="2.20384E8"/>
        <n v="4.49064E8"/>
        <n v="1.0695E8"/>
        <n v="2.64328E8"/>
        <n v="1.0735E8"/>
        <n v="3.38155E7"/>
        <n v="-3.96295E7"/>
        <n v="2.17465E8"/>
        <n v="1.68E7"/>
        <n v="2.06687E8"/>
        <n v="1.31225E8"/>
        <n v="1.532015E8"/>
        <n v="4.1333E7"/>
        <n v="5.5607E7"/>
        <n v="5.5E7"/>
        <n v="8.8675E7"/>
        <n v="2.2715E7"/>
        <n v="1.5096E8"/>
        <n v="3.26E7"/>
        <n v="3.7057E7"/>
        <n v="1.9838E7"/>
        <n v="9.355E7"/>
        <n v="5.5805E7"/>
        <n v="8.1549E7"/>
        <n v="7.1033E7"/>
        <n v="6.785E7"/>
        <n v="1.26772E8"/>
        <n v="4.372E7"/>
        <n v="4.45585E8"/>
        <n v="1.10206E8"/>
        <n v="7.685E7"/>
        <n v="2.51423E8"/>
        <n v="7.7975E7"/>
        <n v="1.90277E8"/>
        <n v="1.7042E8"/>
        <n v="1.99642E8"/>
        <n v="5.24E7"/>
        <n v="1.8955E8"/>
        <n v="2.72702E8"/>
        <n v="2050000.0"/>
        <n v="2.1485E8"/>
        <n v="2.206E8"/>
        <n v="4.824E7"/>
        <n v="5050000.0"/>
        <n v="7.08E7"/>
        <n v="1.355E7"/>
        <n v="7.6519E7"/>
        <n v="9.2386E7"/>
        <n v="4.847E7"/>
        <n v="8.39E7"/>
        <n v="4.6617E7"/>
        <n v="1.025E8"/>
        <n v="6.055E7"/>
        <n v="3.90737E8"/>
        <n v="1.45527E8"/>
        <n v="1.65E8"/>
        <n v="1.154E8"/>
        <n v="8.629E7"/>
        <n v="1.37304E8"/>
        <n v="1.51535E8"/>
        <n v="2.12427E8"/>
        <n v="4.88545E7"/>
        <n v="7955000.0"/>
        <n v="1.0E8"/>
        <n v="3.535E7"/>
        <n v="3.2E7"/>
        <n v="1.257E8"/>
        <n v="3.0E7"/>
        <n v="8.77E7"/>
        <n v="2.44925E8"/>
        <n v="2.42564E8"/>
        <n v="3.7516E7"/>
        <n v="3700000.0"/>
        <n v="4.33954E8"/>
        <n v="4.28E7"/>
        <n v="8500000.0"/>
        <n v="5.7709E7"/>
        <n v="1.72711E8"/>
        <n v="1.462E8"/>
        <n v="4.185E7"/>
        <n v="1.22715E8"/>
        <n v="1.33606E8"/>
        <n v="3.41022E8"/>
        <n v="1.471955E8"/>
        <n v="1.78923E8"/>
        <n v="4.335E7"/>
        <n v="9.08E7"/>
        <n v="2.6086E8"/>
        <n v="2.07565E8"/>
        <n v="1.45409E8"/>
        <n v="2.601815E8"/>
        <n v="3.00497E8"/>
        <n v="3.10905E8"/>
        <n v="8.6E7"/>
        <n v="2.56376E8"/>
        <n v="2.6164E8"/>
        <n v="3.68364E8"/>
        <n v="2.14802E8"/>
        <n v="4.6257E7"/>
        <n v="4.16013E8"/>
        <n v="1.103E8"/>
        <n v="3.475E8"/>
        <n v="2.25624E8"/>
        <n v="1.33615E8"/>
        <n v="1.84118E8"/>
        <n v="2.18938E8"/>
        <n v="1.37456E8"/>
        <n v="1.54062E8"/>
        <n v="7.9181E7"/>
        <n v="1.8772E8"/>
        <n v="1.1046E8"/>
        <n v="1.437675E8"/>
        <n v="1.86329E8"/>
        <n v="1.0485E8"/>
        <n v="2.025E7"/>
        <n v="3.79072E8"/>
        <n v="1.09758E8"/>
        <n v="7.44824E8"/>
        <n v="3.188E7"/>
        <n v="3.33576E8"/>
        <n v="2.06872E8"/>
        <n v="2.485E7"/>
        <n v="3.0242E7"/>
        <n v="2.09755E8"/>
        <n v="8.14E7"/>
        <n v="2.99526E8"/>
        <n v="5.715E7"/>
        <n v="4.6384E7"/>
        <n v="1.3185E8"/>
        <n v="1.27466E8"/>
        <n v="6350000.0"/>
        <n v="1.2375E8"/>
        <n v="2.3301E8"/>
        <n v="1.3719E8"/>
        <n v="6.533E7"/>
        <n v="4.06755E8"/>
        <n v="2.12369E8"/>
        <n v="2.34319E8"/>
        <n v="1.65198E8"/>
        <n v="1.34214E8"/>
        <n v="3.340725E8"/>
        <n v="3.728E7"/>
        <n v="1.435245E8"/>
        <n v="2.75E7"/>
        <n v="1.05763E8"/>
        <n v="2.24487E8"/>
        <n v="6.789E7"/>
        <n v="5950000.0"/>
        <n v="1.23928E8"/>
        <n v="4.95182E8"/>
        <n v="2.403E8"/>
        <n v="5.765E7"/>
        <n v="2.7295E8"/>
        <n v="4.6635E8"/>
        <n v="3.88491E8"/>
        <n v="1.9606E8"/>
        <n v="3.68763E8"/>
        <n v="1.213E8"/>
        <n v="1.686E8"/>
        <n v="9.47E7"/>
        <n v="1.488495E8"/>
        <n v="1.6658E8"/>
        <n v="2.355E8"/>
        <n v="9700000.0"/>
        <n v="9.4468E7"/>
        <n v="3.73978E8"/>
        <n v="2.87315E7"/>
        <n v="7.6109E7"/>
        <n v="3.306155E8"/>
        <n v="1.2002E8"/>
        <n v="5.15E7"/>
        <n v="1.18492E8"/>
        <n v="1.623975E8"/>
        <n v="1.5045E8"/>
        <n v="5.375E7"/>
        <n v="9.491E7"/>
        <n v="1.10561E8"/>
        <n v="2.841E7"/>
        <n v="3.24655E8"/>
        <n v="2.4112E8"/>
        <n v="1.4834E8"/>
        <n v="2.141455E8"/>
        <n v="1.10117E8"/>
        <n v="1.72712E8"/>
        <n v="1.63471E8"/>
        <n v="2.02576E8"/>
        <n v="2.083145E8"/>
        <n v="5850000.0"/>
        <n v="2.17728E8"/>
        <n v="1.3035E8"/>
        <n v="4.341255E8"/>
        <n v="5.618E7"/>
        <n v="2.022E8"/>
        <n v="1.169E8"/>
        <n v="7750000.0"/>
        <n v="1.58542E8"/>
        <n v="1.14209E8"/>
        <n v="1.19485E8"/>
        <n v="2.57728E8"/>
        <n v="6.2739E7"/>
        <n v="6.375E7"/>
        <n v="1.37496E8"/>
        <n v="4.255E7"/>
        <n v="1.38681E8"/>
        <n v="4.6081E7"/>
        <n v="3.6426E7"/>
        <n v="1.15665E8"/>
        <n v="1.23E8"/>
        <n v="4.366E7"/>
        <n v="8.807E7"/>
        <n v="2.45336E8"/>
        <n v="8.6485E7"/>
        <n v="3.269E8"/>
        <n v="1.79604E8"/>
        <n v="1.08443E8"/>
        <n v="2.814E7"/>
        <n v="7.72515E7"/>
        <n v="1.701E8"/>
        <n v="2.54835E8"/>
        <n v="1.35313E8"/>
        <n v="2.82281E8"/>
        <n v="1.79683E8"/>
        <n v="2.5E7"/>
        <n v="2.68225E8"/>
        <n v="1.82293E8"/>
        <n v="2.31821E8"/>
        <n v="2.05135E8"/>
        <n v="4.751E7"/>
        <n v="750000.0"/>
        <n v="1.5075E8"/>
        <n v="3.175E7"/>
        <n v="6.88E7"/>
        <n v="2.008E8"/>
        <n v="4.556E8"/>
        <n v="1.5525E8"/>
        <n v="8.236E7"/>
        <n v="1.0585E8"/>
        <n v="7.71872E8"/>
        <n v="1.1165E8"/>
        <n v="1.68917E8"/>
        <n v="3.66572E8"/>
        <n v="2.82742E8"/>
        <n v="1.0245E8"/>
        <n v="4500000.0"/>
        <n v="8.158E7"/>
        <n v="1.58134E8"/>
        <n v="2.38977E8"/>
        <n v="1.19866E8"/>
        <n v="1.29171E8"/>
        <n v="1.631E8"/>
        <n v="2.18136E8"/>
        <n v="2.33163E8"/>
        <n v="3.13112E8"/>
        <n v="3.59638E8"/>
        <n v="3.21115E8"/>
        <n v="4.8062E8"/>
        <n v="2.8615E8"/>
        <n v="4.905E7"/>
        <n v="4.4922E8"/>
        <n v="7.94595E7"/>
        <n v="1.4656E7"/>
        <n v="1.547E7"/>
        <n v="3.1135E8"/>
        <n v="7.6E7"/>
        <n v="3.81737E8"/>
        <n v="2.46547E8"/>
        <n v="2.24315E8"/>
        <n v="3.14648E8"/>
        <n v="3.89578E8"/>
        <n v="2.507365E8"/>
        <n v="8.7895E7"/>
        <n v="2.09005E8"/>
        <n v="8.7726E7"/>
        <n v="1.487E8"/>
        <n v="1.7755E8"/>
        <n v="2.19904E8"/>
        <n v="1.71625E8"/>
        <n v="1.10075E8"/>
        <n v="1.20725E8"/>
        <n v="1.22074E8"/>
        <n v="2.60987E8"/>
        <n v="6.92988E8"/>
        <n v="3.23508E8"/>
        <n v="2.73344E8"/>
        <n v="3.57177E8"/>
        <n v="1.3745E8"/>
        <n v="8.04E7"/>
        <n v="8.605E7"/>
        <n v="3190000.0"/>
        <n v="2.2034E8"/>
        <n v="1.433E8"/>
        <n v="1.39406E8"/>
        <n v="2.43513E8"/>
        <n v="2.20682E8"/>
        <n v="2.2159E8"/>
        <n v="1.7768E8"/>
        <n v="3.39068E8"/>
        <n v="1.48718E8"/>
        <n v="2.11235E8"/>
        <n v="3.01E7"/>
        <n v="8.7274E7"/>
        <n v="1.68482E8"/>
        <n v="4.0688E7"/>
        <n v="2.2855E8"/>
        <n v="5.34E7"/>
        <n v="7.865E7"/>
        <n v="4.765E7"/>
        <n v="9.43845E7"/>
        <n v="1.41933E8"/>
        <n v="6.3554E7"/>
        <n v="3.0118E8"/>
        <n v="2.544075E8"/>
        <n v="2.244275E8"/>
        <n v="2.55863E8"/>
        <n v="1.97069E8"/>
        <n v="1.18472E8"/>
        <n v="2650000.0"/>
        <n v="1.6826E8"/>
        <n v="1.839E8"/>
        <n v="5.134E7"/>
        <n v="5.2752E7"/>
        <n v="6.7284E7"/>
        <n v="8.3021E7"/>
        <n v="5.2856E7"/>
        <n v="1.60822E8"/>
        <n v="3.339E7"/>
        <n v="1.51637E8"/>
        <n v="2.225E7"/>
        <n v="1.54146E8"/>
        <n v="7350000.0"/>
        <n v="2.746E7"/>
        <n v="3.574E7"/>
        <n v="1.21292E8"/>
        <n v="5.1703E7"/>
        <n v="8.84145E7"/>
        <n v="4.32E7"/>
        <n v="5.5766E7"/>
        <n v="1.18704E8"/>
        <n v="2.8655E8"/>
        <n v="4.8023E7"/>
        <n v="9231000.0"/>
        <n v="1.11499E8"/>
        <n v="1.922995E8"/>
        <n v="4.305E7"/>
        <n v="1.67616E8"/>
        <n v="3.09664E8"/>
        <n v="1.77365E7"/>
        <n v="1.9138E8"/>
        <n v="1.7E7"/>
        <n v="6.32E7"/>
        <n v="2.6535E8"/>
        <n v="1.785E7"/>
        <n v="1.48655E8"/>
        <n v="1.00224E8"/>
        <n v="5.805E7"/>
        <n v="8650000.0"/>
        <n v="1.192045E8"/>
        <n v="6.575E7"/>
        <n v="1.1491E8"/>
        <n v="1.224E8"/>
        <n v="6.4899E7"/>
        <n v="2.18E7"/>
        <n v="1.50616E8"/>
        <n v="1.88E7"/>
        <n v="7.3739E7"/>
        <n v="5.0513E7"/>
        <n v="1.44E7"/>
        <n v="1.1675E8"/>
        <n v="2.8655E7"/>
        <n v="2.155E7"/>
        <n v="7.1E7"/>
        <n v="5.2086E7"/>
        <n v="1.77015E7"/>
        <n v="3.9238E7"/>
        <n v="8.81356E8"/>
        <n v="1.2787E7"/>
        <n v="7.1739E7"/>
        <n v="2.29317E8"/>
        <n v="4000000.0"/>
        <n v="6.5613E7"/>
        <n v="1.7585E8"/>
        <n v="1.326E7"/>
        <n v="4.88E7"/>
        <n v="4.42361E8"/>
        <n v="1.4105E8"/>
        <n v="4.04E7"/>
        <n v="1.89784E8"/>
        <n v="3.035E7"/>
        <n v="1.555E7"/>
        <n v="1.3536E8"/>
        <n v="3100000.0"/>
        <n v="1.84252E8"/>
        <n v="1.23E7"/>
        <n v="8.945E7"/>
        <n v="9350000.0"/>
        <n v="1.024E8"/>
        <n v="2.2016E8"/>
        <n v="1.42456E8"/>
        <n v="2.6792E8"/>
        <n v="2.3135E8"/>
        <n v="2.1495E8"/>
        <n v="2.235E7"/>
        <n v="5.147E7"/>
        <n v="9.1642E7"/>
        <n v="1.13E8"/>
        <n v="9.4718E7"/>
        <n v="1.08754E8"/>
        <n v="1.83688E8"/>
        <n v="6.5682E7"/>
        <n v="5.2704E7"/>
        <n v="1.7975E8"/>
        <n v="6.8067E7"/>
        <n v="1.192E8"/>
        <n v="8.5964E7"/>
        <n v="8.002E7"/>
        <n v="1.56087E8"/>
        <n v="3.3532E7"/>
        <n v="7.3743E7"/>
        <n v="1.575E7"/>
        <n v="9.0307E7"/>
        <n v="1.31344E8"/>
        <n v="1.675E7"/>
        <n v="8.44E7"/>
        <n v="2.699269E8"/>
        <n v="5.582E7"/>
        <n v="1.6551E8"/>
        <n v="5600000.0"/>
        <n v="2.66275E7"/>
        <n v="1.30418E8"/>
        <n v="1.3264E7"/>
        <n v="9.0859E7"/>
        <n v="1.5603E8"/>
        <n v="5.2988E7"/>
        <n v="1.8088E8"/>
        <n v="2.6677E7"/>
        <n v="8050000.0"/>
        <n v="1.122E8"/>
        <n v="3.316E7"/>
        <n v="2.285E7"/>
        <n v="3.85154E8"/>
        <n v="7.555E7"/>
        <n v="2.8065E8"/>
        <n v="1.0215E7"/>
        <n v="6.85E7"/>
        <n v="1.32098E8"/>
        <n v="1.80375E8"/>
        <n v="1.043E8"/>
        <n v="8.5653E7"/>
        <n v="5.669E7"/>
        <n v="1.90968E8"/>
        <n v="1.288E7"/>
        <n v="1.87E7"/>
        <n v="1.982345E8"/>
        <n v="2.278E8"/>
        <n v="2.4552E7"/>
        <n v="2.28603E8"/>
        <n v="1.755E7"/>
        <n v="4.82E7"/>
        <n v="2.38989E8"/>
        <n v="1.05875E8"/>
        <n v="9.805E7"/>
        <n v="8.0144E7"/>
        <n v="4.5052E7"/>
        <n v="2.6523E7"/>
        <n v="9400000.0"/>
        <n v="1.01452E8"/>
        <n v="4.035E7"/>
        <n v="1.3809E7"/>
        <n v="7.51E7"/>
        <n v="2.19E7"/>
        <n v="1.803E7"/>
        <n v="6.77E7"/>
        <n v="3.0585E8"/>
        <n v="7.8656E7"/>
        <n v="3.8068E7"/>
        <n v="5.0145E7"/>
        <n v="1.289095E8"/>
        <n v="8.93E7"/>
        <n v="1.14768E8"/>
        <n v="2.1285E8"/>
        <n v="7.435E7"/>
        <n v="4950000.0"/>
        <n v="2.5491E7"/>
        <n v="3.49E7"/>
        <n v="5.6445E7"/>
        <n v="1.445E8"/>
        <n v="2.26375E7"/>
        <n v="1.2955E8"/>
        <n v="1.31528E8"/>
        <n v="3.8235E7"/>
        <n v="3.0285E8"/>
        <n v="1.035E8"/>
        <n v="3.66323E8"/>
        <n v="5.0429E7"/>
        <n v="1.8035E8"/>
        <n v="9.9245E7"/>
        <n v="2.0161E8"/>
        <n v="3.08E7"/>
        <n v="3.0622E8"/>
        <n v="1.27E7"/>
        <n v="9.9923E7"/>
        <n v="1.394E8"/>
        <n v="1.835E7"/>
        <n v="1.417525E8"/>
        <n v="5.083E7"/>
        <n v="2.4104E8"/>
        <n v="2.4615E8"/>
        <n v="1.90904E8"/>
        <n v="1.1453E8"/>
        <n v="4.16E7"/>
        <n v="1.92352E8"/>
        <n v="1.43615E8"/>
        <n v="1.5074E8"/>
        <n v="4.235E7"/>
        <n v="1.2485E8"/>
        <n v="7.655E7"/>
        <n v="2.13263E8"/>
        <n v="1.078E8"/>
        <n v="6.665E7"/>
        <n v="2.17905E8"/>
        <n v="1.5255E8"/>
        <n v="1.78234E8"/>
        <n v="1.41626E8"/>
        <n v="1.6845E7"/>
        <n v="1.10015E8"/>
        <n v="7.6829E7"/>
        <n v="6.02E7"/>
        <n v="2.2335E8"/>
        <n v="-1.18E8"/>
        <n v="7.10605E7"/>
        <n v="1.217565E8"/>
        <n v="9.4805E7"/>
        <n v="5.3486E7"/>
        <n v="1.4952E7"/>
        <n v="6.28E7"/>
        <n v="3.85E7"/>
        <n v="2.795E7"/>
        <n v="4.9939E7"/>
        <n v="6.0712E7"/>
        <n v="1700000.0"/>
        <n v="3.842E7"/>
        <n v="4.705E7"/>
        <n v="2.1015E7"/>
        <n v="9.37E7"/>
        <n v="1.1071E8"/>
        <n v="7.21205E7"/>
        <n v="3.1657E7"/>
        <n v="1.13459E8"/>
        <n v="8.311E7"/>
        <n v="3.2915E7"/>
        <n v="1.2338E8"/>
        <n v="2.165E7"/>
        <n v="6.2799E7"/>
        <n v="7.1839E7"/>
        <n v="3.095E7"/>
        <n v="9599500.0"/>
        <n v="6.255E7"/>
        <n v="1.79E7"/>
        <n v="2.0175E7"/>
        <n v="1.39113E8"/>
        <n v="1.8E8"/>
        <n v="5.0321E7"/>
        <n v="1.26172E8"/>
        <n v="6434500.0"/>
        <n v="2000000.0"/>
        <n v="3.23405E7"/>
        <n v="3.91165E7"/>
        <n v="1.445E7"/>
        <n v="4.54E7"/>
        <n v="9.469E7"/>
        <n v="5.79E7"/>
        <n v="5.4375E7"/>
        <n v="1.8914E8"/>
        <n v="1.33293E8"/>
        <n v="8.46E7"/>
        <n v="1.23879E8"/>
        <n v="4.0132E7"/>
        <n v="1000000.0"/>
        <n v="5.9685E7"/>
        <n v="8.15005E7"/>
        <n v="2.0E7"/>
        <n v="6.04E7"/>
        <n v="1.0791E8"/>
        <n v="1.6E7"/>
        <n v="5.524E7"/>
        <n v="1.35675E8"/>
        <n v="8.12415E7"/>
        <n v="2.1342E7"/>
        <n v="3.03206E8"/>
        <n v="2.6E7"/>
        <n v="5.7829E7"/>
        <n v="1.38761E8"/>
        <n v="7.1699E7"/>
        <n v="1.20264E8"/>
        <n v="2.624E7"/>
        <n v="6.46195E7"/>
        <n v="1.01207E8"/>
        <n v="1.31104E8"/>
        <n v="1.2816E8"/>
        <n v="1.24685E8"/>
        <n v="1.063E8"/>
        <n v="1.6577E8"/>
        <n v="9.2162E7"/>
        <n v="6.705E7"/>
        <n v="1.52955E8"/>
        <n v="2.6561E8"/>
        <n v="9.2309E7"/>
        <n v="1.77056E8"/>
        <n v="5.594E7"/>
        <n v="2.10907E8"/>
        <n v="6.636E7"/>
        <n v="2.38E8"/>
        <n v="1.6735E8"/>
        <n v="3.20056E8"/>
        <n v="4.926E7"/>
        <n v="2.2657E8"/>
        <n v="5.9936E7"/>
        <n v="9950000.0"/>
        <n v="4.945E7"/>
        <n v="1.4299E8"/>
        <n v="3000000.0"/>
        <n v="1.28841E8"/>
        <n v="6.3645E7"/>
        <n v="3.1488E7"/>
        <n v="1.7162E8"/>
        <n v="1.97517E8"/>
        <n v="1.24893E8"/>
        <n v="1.20885E8"/>
        <n v="6.3354E7"/>
        <n v="1.14905E8"/>
        <n v="1500000.0"/>
        <n v="9.176E7"/>
        <n v="6.79E7"/>
        <n v="1.005E8"/>
        <n v="1.0097E8"/>
        <n v="6.9795E7"/>
        <n v="2.07534E8"/>
        <n v="6095000.0"/>
        <n v="1.94359E8"/>
        <n v="8400000.0"/>
        <n v="4.301E7"/>
        <n v="5000000.0"/>
        <n v="3.00199E8"/>
        <n v="5.2E7"/>
        <n v="3500000.0"/>
        <n v="3.3372E7"/>
        <n v="7.837E7"/>
        <n v="5.08255E7"/>
        <n v="6000000.0"/>
        <n v="4.69875E7"/>
        <n v="1.552E8"/>
        <n v="9.7E7"/>
        <n v="3.159E7"/>
        <n v="2400000.0"/>
        <n v="8280000.0"/>
        <n v="1.457E8"/>
        <n v="7.2E7"/>
        <n v="2.55076E8"/>
        <n v="8.4052E7"/>
        <n v="8.891E7"/>
        <n v="9.2E7"/>
        <n v="7550000.0"/>
        <n v="1.5289E7"/>
        <n v="2.245E7"/>
        <n v="2706000.0"/>
        <n v="5.3352E7"/>
        <n v="8.4856E7"/>
        <n v="1.5958E7"/>
        <n v="1.0145E8"/>
        <n v="5.8E7"/>
        <n v="1850000.0"/>
        <n v="3.79E7"/>
        <n v="1.020105E8"/>
        <n v="2.5732E7"/>
        <n v="3.6188E7"/>
        <n v="1.146E8"/>
        <n v="2.030775E8"/>
        <n v="1.047E8"/>
        <n v="2.35E7"/>
        <n v="7.6425E7"/>
        <n v="1.075E7"/>
        <n v="2.34605E8"/>
        <n v="2.179E7"/>
        <n v="1.24E8"/>
        <n v="4.23E7"/>
        <n v="2.8E7"/>
        <n v="1.5522E8"/>
        <n v="2.45E7"/>
        <n v="2.86E7"/>
        <n v="2.52E7"/>
        <n v="7.472E7"/>
        <n v="3.1E7"/>
        <n v="9000000.0"/>
        <n v="3.9692E7"/>
        <n v="1.1757E7"/>
        <n v="7.13928E7"/>
        <n v="1.388E7"/>
        <n v="4.4624E7"/>
        <n v="7.0E7"/>
        <n v="9.7497E7"/>
        <n v="3.518E7"/>
        <n v="1.12615E8"/>
        <n v="2.866E7"/>
        <n v="1.1008E8"/>
        <n v="1.0118E8"/>
        <n v="6.2431E7"/>
        <n v="8.68E7"/>
        <n v="8000000.0"/>
        <n v="2.55E7"/>
        <n v="1.426905E8"/>
        <n v="1.18471E8"/>
        <n v="9.9E7"/>
        <n v="5.7038E7"/>
        <n v="3.743745E8"/>
        <n v="2700000.0"/>
        <n v="1.2E8"/>
        <n v="6.635E7"/>
        <n v="3.5E7"/>
        <n v="1.645E8"/>
        <n v="1.272E8"/>
        <n v="7.0115E7"/>
        <n v="7.808E7"/>
        <n v="6.567E7"/>
        <n v="5.335E7"/>
        <n v="9.61E7"/>
        <n v="5.58E7"/>
        <n v="8.2654E7"/>
        <n v="8.8E7"/>
        <n v="2.2E7"/>
        <n v="3.7E7"/>
        <n v="1.2201E8"/>
        <n v="1.309025E8"/>
        <n v="3.955E7"/>
        <n v="1.8144E8"/>
        <n v="9.83275E7"/>
        <n v="7.4271E7"/>
        <n v="1.37522E8"/>
        <n v="2.7E7"/>
        <n v="8.28085E7"/>
        <n v="1.5842E8"/>
        <n v="8.705E7"/>
        <n v="1.0596E7"/>
        <n v="2.41E7"/>
        <n v="1.986E7"/>
        <n v="7.5793E7"/>
        <n v="4.5E7"/>
        <n v="1.53595E8"/>
        <n v="2.41239751E8"/>
        <n v="1.12E8"/>
        <n v="2.57157E8"/>
        <n v="2.08198E8"/>
        <n v="1.15383751E8"/>
        <n v="4.57233E8"/>
        <n v="5.35E7"/>
        <n v="3.980125E7"/>
        <n v="1.39028751E8"/>
        <n v="1.42E8"/>
        <n v="1.4974E7"/>
        <n v="9.54E7"/>
        <n v="1.23735E8"/>
        <n v="1.49871E8"/>
        <n v="1.833E7"/>
        <n v="1.34409E8"/>
        <n v="2.0951E8"/>
        <n v="7.46425E7"/>
        <n v="7.7105E7"/>
        <n v="7.525E7"/>
        <n v="1.21372E8"/>
        <n v="2.04E7"/>
        <n v="2.12728E7"/>
        <n v="1.31216E8"/>
        <n v="1.6375E7"/>
        <n v="7.1825E7"/>
        <n v="5.21E7"/>
        <n v="4.28775E7"/>
        <n v="1.629E7"/>
        <n v="9.231E7"/>
        <n v="5.961E7"/>
        <n v="5.4E7"/>
        <n v="1.743885E8"/>
        <n v="1.03695E8"/>
        <n v="1.096725E8"/>
        <n v="1.260015E8"/>
        <n v="2.6851E7"/>
        <n v="2.6216E7"/>
        <n v="4.3625E7"/>
        <n v="1.632E8"/>
        <n v="2.3841E7"/>
        <n v="4.9583E7"/>
        <n v="6.5438E7"/>
        <n v="2.47322E8"/>
        <n v="2.57634E8"/>
        <n v="1.298E8"/>
        <n v="1.3808E7"/>
        <n v="1.6173E8"/>
        <n v="1.031315E8"/>
        <n v="2.64995E7"/>
        <n v="5.8525E7"/>
        <n v="9.736E7"/>
        <n v="2.8936E7"/>
        <n v="9.965E7"/>
        <n v="5.89E7"/>
        <n v="1.05502E8"/>
        <n v="9.5888E7"/>
        <n v="3.01825E7"/>
        <n v="3.358325E7"/>
        <n v="1.457125E8"/>
        <n v="7.21685E7"/>
        <n v="3.45E7"/>
        <n v="1.9748E8"/>
        <n v="1.36212E8"/>
        <n v="2.6375E7"/>
        <n v="1.25498751E8"/>
        <n v="1.21514E8"/>
        <n v="2.41875E7"/>
        <n v="7.601E7"/>
        <n v="1.06553E8"/>
        <n v="1.42077E8"/>
        <n v="2.8288E7"/>
        <n v="5510000.0"/>
        <n v="1.2766E8"/>
        <n v="2.027E7"/>
        <n v="2.188725E8"/>
        <n v="-9.7372E7"/>
        <n v="2.772E7"/>
        <n v="1.012E7"/>
        <n v="1.16731E8"/>
        <n v="1.70725E8"/>
        <n v="1.03075E8"/>
        <n v="1.28441E8"/>
        <n v="1.41532E8"/>
        <n v="1.145E8"/>
        <n v="3.3929E7"/>
        <n v="2.105E7"/>
        <n v="4.3925E7"/>
        <n v="1.2525E8"/>
        <n v="3400000.0"/>
        <n v="3.055875E7"/>
        <n v="8.2859E7"/>
        <n v="6428750.0"/>
        <n v="5.1398E7"/>
        <n v="1.5238E7"/>
        <n v="1.45861E8"/>
        <n v="8.093E7"/>
        <n v="4.368E7"/>
        <n v="1.84048E8"/>
        <n v="1.577E8"/>
        <n v="6.07355E7"/>
        <n v="1.7309E8"/>
        <n v="1.714245E8"/>
        <n v="2.08564E8"/>
        <n v="2.4E7"/>
        <n v="1.81E7"/>
        <n v="1.457755E8"/>
        <n v="4.0195E7"/>
        <n v="1.13045E8"/>
        <n v="2.59E7"/>
        <n v="6.4344E7"/>
        <n v="6.29575E7"/>
        <n v="5.71965E7"/>
        <n v="1.452125E7"/>
        <n v="5.523E7"/>
        <n v="1.728E7"/>
        <n v="7.0047E7"/>
        <n v="1.96648E8"/>
        <n v="8.8315E7"/>
        <n v="1.24465E8"/>
        <n v="2.94384E8"/>
        <n v="8.85E7"/>
        <n v="1.5714E8"/>
        <n v="1.554E8"/>
        <n v="9.7995E7"/>
        <n v="1.22034E8"/>
        <n v="1.8967375E8"/>
        <n v="8.20875E7"/>
        <n v="8625000.0"/>
        <n v="1.35528E8"/>
        <n v="2.51E7"/>
        <n v="8.01E7"/>
        <n v="1.1225E8"/>
        <n v="1.08478E8"/>
        <n v="8460000.0"/>
        <n v="3.79585E8"/>
        <n v="7.54125E7"/>
        <n v="3.83E7"/>
        <n v="1.62249E8"/>
        <n v="1.38717E8"/>
        <n v="2.6003E8"/>
        <n v="1.233385E8"/>
        <n v="1.25515E8"/>
        <n v="1.39176E8"/>
        <n v="2.0695275E8"/>
        <n v="9780000.0"/>
        <n v="6.5E7"/>
        <n v="1.87971E8"/>
        <n v="5.545E7"/>
        <n v="1.9554E7"/>
        <n v="1.568385E8"/>
        <n v="4.5874E7"/>
        <n v="7.25E7"/>
        <n v="1.6E8"/>
        <n v="2.124E7"/>
        <n v="1.12691E8"/>
        <n v="1.9446E7"/>
        <n v="1.1702075E8"/>
        <n v="4.7134E7"/>
        <n v="6.7245E7"/>
        <n v="9665000.0"/>
        <n v="1.17875E8"/>
        <n v="4.2002E7"/>
        <n v="8.103E7"/>
        <n v="9.6239E7"/>
        <n v="5.506E7"/>
        <n v="1.9314E7"/>
        <n v="1.0155E8"/>
        <n v="7200000.0"/>
        <n v="1.04784E8"/>
        <n v="3.6726E7"/>
        <n v="2.94E7"/>
        <n v="6.548E7"/>
        <n v="2.5245E7"/>
        <n v="2.5545E7"/>
        <n v="6.9905E7"/>
        <n v="3.9032E7"/>
        <n v="1.66219E8"/>
        <n v="3.4779E7"/>
        <n v="6.3487E7"/>
        <n v="8.9E7"/>
        <n v="9.6875E7"/>
        <n v="9.283E7"/>
        <n v="7.2401E7"/>
        <n v="8.24E7"/>
        <n v="1.09016E8"/>
        <n v="1.1E7"/>
        <n v="4.425E7"/>
        <n v="7.3E7"/>
        <n v="1.379755E8"/>
        <n v="9.8378E7"/>
        <n v="2.032926E8"/>
        <n v="3.6065E7"/>
        <n v="8.8403E7"/>
        <n v="6.89575E7"/>
        <n v="3820000.0"/>
        <n v="8.1933875E7"/>
        <n v="3.6905E7"/>
        <n v="1.47E8"/>
        <n v="4.2524E7"/>
        <n v="1.63054E8"/>
        <n v="4.15169625E8"/>
        <n v="8.9939E7"/>
        <n v="1.86381E8"/>
        <n v="1.551334E8"/>
        <n v="1.394E7"/>
        <n v="1.02E7"/>
        <n v="-3.794E7"/>
        <n v="3.144E7"/>
        <n v="2.5855E7"/>
        <n v="6625000.0"/>
        <n v="2.4548E7"/>
        <n v="4.4356E7"/>
        <n v="1.2347E8"/>
        <n v="8.4715E7"/>
        <n v="7250000.0"/>
        <n v="2.0457E8"/>
        <n v="8.263475E7"/>
        <n v="7.5E7"/>
        <n v="1.6065E7"/>
        <n v="5.888E7"/>
        <n v="1.3E7"/>
        <n v="3.6E7"/>
        <n v="3.105E7"/>
        <n v="1.3515E7"/>
        <n v="4.7E7"/>
        <n v="1.89E7"/>
        <n v="8.4E7"/>
        <n v="3.614375E7"/>
        <n v="4.986E7"/>
        <n v="8.2187E7"/>
        <n v="1.361135E8"/>
        <n v="6370000.0"/>
        <n v="1.85848E8"/>
        <n v="6.5035E7"/>
        <n v="1.726E8"/>
        <n v="2.232875E8"/>
        <n v="1.595E7"/>
        <n v="2.3692E7"/>
        <n v="7.254247E7"/>
        <n v="3.428E7"/>
        <n v="3.67E7"/>
        <n v="1.1895E8"/>
        <n v="3.996E7"/>
        <n v="1.067604E8"/>
        <n v="5.1286E7"/>
        <n v="7.3072E7"/>
        <n v="7.11E7"/>
        <n v="5.74E7"/>
        <n v="2.28287E8"/>
        <n v="8.702E7"/>
        <n v="2.05071E8"/>
        <n v="8.7815E7"/>
        <n v="6.4926875E7"/>
        <n v="1.20865E7"/>
        <n v="5.86985E7"/>
        <n v="1.8E7"/>
        <n v="5812250.0"/>
        <n v="2.02E7"/>
        <n v="8.0E7"/>
        <n v="5.6495E7"/>
        <n v="6.3626E7"/>
        <n v="1.2286E8"/>
        <n v="1.54275E8"/>
        <n v="7.72145E7"/>
        <n v="1.094675E8"/>
        <n v="1.253435E8"/>
        <n v="5.0801E7"/>
        <n v="1.164785E8"/>
        <n v="7920000.0"/>
        <n v="1.7964E7"/>
        <n v="3.3233E7"/>
        <n v="2.08852E8"/>
        <n v="5.4926875E7"/>
        <n v="1.98E7"/>
        <n v="4.29E7"/>
        <n v="2.8755E7"/>
        <n v="2255000.0"/>
        <n v="5.2815E7"/>
        <n v="1.78E8"/>
        <n v="4.3705E7"/>
        <n v="1.22665E8"/>
        <n v="5.198E7"/>
        <n v="1.52875E7"/>
        <n v="3.39175E7"/>
        <n v="1.197E8"/>
        <n v="6.9E7"/>
        <n v="3850000.0"/>
        <n v="6.38291E7"/>
        <n v="3.18E7"/>
        <n v="2.13E7"/>
        <n v="2.6515E7"/>
        <n v="5535000.0"/>
        <n v="3.0815E7"/>
        <n v="3.1225E7"/>
        <n v="4.4575E7"/>
        <n v="8910000.0"/>
        <n v="2.3408E7"/>
        <n v="4.3E7"/>
        <n v="1.7325E7"/>
        <n v="1.22E8"/>
        <n v="3.33E7"/>
        <n v="1.146005E8"/>
        <n v="1.389E7"/>
        <n v="5.96206E7"/>
        <n v="1.9E7"/>
        <n v="7.03684E7"/>
        <n v="5.41E7"/>
        <n v="2.9149375E7"/>
        <n v="9500000.0"/>
        <n v="2.4224E7"/>
        <n v="7.47E7"/>
        <n v="5.8825E7"/>
        <n v="8.5488E7"/>
        <n v="1.649E7"/>
        <n v="3.259925E8"/>
        <n v="4.187E7"/>
        <n v="1.05728E8"/>
        <n v="6.9825E7"/>
        <n v="8.3265E7"/>
        <n v="4.3915E7"/>
        <n v="3.65E7"/>
        <n v="-2.209E7"/>
        <n v="8.9066E7"/>
        <n v="2.494E7"/>
        <n v="6.6074E7"/>
        <n v="7.68E7"/>
        <n v="2.26E8"/>
        <n v="4.08435E7"/>
        <n v="3.3E7"/>
        <n v="2.294E7"/>
        <n v="2.605925E7"/>
        <n v="2.872E7"/>
        <n v="6732000.0"/>
        <n v="3.2503E7"/>
        <n v="8375000.0"/>
        <n v="1925000.0"/>
        <n v="3465000.0"/>
        <n v="1.4E7"/>
        <n v="1.189675E7"/>
        <n v="3385000.0"/>
        <n v="8040000.0"/>
        <n v="1.01329E8"/>
        <n v="9.119775E7"/>
        <n v="1.3428675E8"/>
        <n v="2.0349E7"/>
        <n v="690000.0"/>
        <n v="2.437E8"/>
        <n v="1.042135E8"/>
        <n v="1.1695E8"/>
        <n v="9.621E7"/>
        <n v="5.22E7"/>
        <n v="1.213735E8"/>
        <n v="2.016625E8"/>
        <m/>
      </sharedItems>
    </cacheField>
    <cacheField name="TỔNG TRỪ PHÍ CÀ THẺ" numFmtId="3">
      <sharedItems containsString="0" containsBlank="1" containsNumber="1" containsInteger="1">
        <n v="0.0"/>
        <n v="1.0845971E8"/>
        <n v="8.36115E7"/>
        <n v="2.2181E7"/>
        <n v="1.72E8"/>
        <n v="9.766E7"/>
        <n v="1.4815E7"/>
        <n v="1.22778E8"/>
        <n v="3.247634E7"/>
        <n v="5.8183E7"/>
        <n v="1.34686385E8"/>
        <n v="1.56223364E8"/>
        <n v="1.0905626E8"/>
        <n v="4.9623E7"/>
        <n v="1.74737E8"/>
        <n v="1.27334E8"/>
        <n v="2.00201E7"/>
        <n v="1.39810989E8"/>
        <n v="1.04709E8"/>
        <n v="5.6087E7"/>
        <n v="3.4944E7"/>
        <n v="9.65981E7"/>
        <n v="6.30156E7"/>
        <n v="1.5E7"/>
        <n v="1.63942E8"/>
        <n v="9.565358E7"/>
        <n v="1.57875E7"/>
        <n v="1.2634746E8"/>
        <n v="5.049E7"/>
        <n v="7.95236E7"/>
        <n v="2.46E7"/>
        <n v="6.217E7"/>
        <n v="2.41432E7"/>
        <n v="1.563174E8"/>
        <n v="2.7065E7"/>
        <n v="7275000.0"/>
        <n v="2.40925E7"/>
        <n v="1.0219684E8"/>
        <n v="4.5057E7"/>
        <n v="2.1392E7"/>
        <n v="-50000.0"/>
        <n v="3.984E7"/>
        <n v="1.1315328E8"/>
        <n v="3.808471E7"/>
        <n v="4.04296E7"/>
        <n v="665000.0"/>
        <n v="6.47152E7"/>
        <n v="8.625916E7"/>
        <n v="2.9695E7"/>
        <n v="1.77080335E8"/>
        <n v="8.95233E7"/>
        <n v="5560000.0"/>
        <n v="5.7948E7"/>
        <n v="5.3185E7"/>
        <n v="1.260554E8"/>
        <n v="1.771016E8"/>
        <n v="1.2438294E8"/>
        <n v="2.92055E7"/>
        <n v="1.6813E8"/>
        <n v="3.381512E7"/>
        <n v="9984000.0"/>
        <n v="8800000.0"/>
        <n v="1.51925E8"/>
        <n v="1.4092E8"/>
        <n v="2550000.0"/>
        <n v="1.03098E8"/>
        <n v="1738000.0"/>
        <n v="1.10321E8"/>
        <n v="5.1028E7"/>
        <n v="2.6165285E7"/>
        <n v="7.5242E7"/>
        <n v="4.48729E7"/>
        <n v="2.72859E8"/>
        <n v="6.6033E7"/>
        <n v="9.846E7"/>
        <n v="6562500.0"/>
        <n v="9.376E7"/>
        <n v="6.99286E7"/>
        <n v="4.77145E7"/>
        <n v="1.1396E8"/>
        <n v="6.20674E7"/>
        <n v="2.81058E7"/>
        <n v="7.9543E7"/>
        <n v="5.891E7"/>
        <n v="2.56213E7"/>
        <n v="3.2765E7"/>
        <n v="1.070645E8"/>
        <n v="6.9037E7"/>
        <n v="1.4913E7"/>
        <n v="1.13194E8"/>
        <n v="1.04365E8"/>
        <n v="6.2809E7"/>
        <n v="1.47936E8"/>
        <n v="6.4604E7"/>
        <n v="3.9213E7"/>
        <n v="1.19818E8"/>
        <n v="4.4065E7"/>
        <n v="8.1524E7"/>
        <n v="5.8475E7"/>
        <n v="4.6323E7"/>
        <n v="3.7055E7"/>
        <n v="7.2878E7"/>
        <n v="2.2322E7"/>
        <n v="8.2315E7"/>
        <n v="2.456277E7"/>
        <n v="5.2635E7"/>
        <n v="3.3494E7"/>
        <n v="2.7294E7"/>
        <n v="1.260749E8"/>
        <n v="1.3024E8"/>
        <n v="3.06204E7"/>
        <n v="1.22532E8"/>
        <n v="9.62519E7"/>
        <n v="9.21E7"/>
        <n v="5.245E7"/>
        <n v="6.521168E7"/>
        <n v="5.409E7"/>
        <n v="3.24E7"/>
        <n v="3.0036E7"/>
        <n v="6.0685E7"/>
        <n v="2.5144E7"/>
        <n v="1.4641E8"/>
        <n v="6.74925E7"/>
        <n v="1.6975E8"/>
        <n v="2.478E7"/>
        <n v="4.112E7"/>
        <n v="3.2879E8"/>
        <n v="7.4E7"/>
        <n v="1.825E7"/>
        <n v="1.599E8"/>
        <n v="4.396E7"/>
        <n v="-1.458E7"/>
        <n v="1.091111E8"/>
        <n v="6.89209E7"/>
        <n v="2.89115E7"/>
        <n v="9.98E7"/>
        <n v="4.43372E7"/>
        <n v="4.53628E7"/>
        <n v="5.9936256E7"/>
        <n v="1.441614E8"/>
        <n v="3.013E7"/>
        <n v="5.464282E7"/>
        <n v="6.61E7"/>
        <n v="5.3978E7"/>
        <n v="4.5585E7"/>
        <n v="4.32005E7"/>
        <n v="5.4788E7"/>
        <n v="8.551408E7"/>
        <n v="1.5286E8"/>
        <n v="2154880.0"/>
        <n v="3.328609E7"/>
        <n v="2.173495E8"/>
        <n v="2176160.0"/>
        <n v="4.386E7"/>
        <n v="350000.0"/>
        <n v="1.2904E8"/>
        <n v="6.655E7"/>
        <n v="8.278E7"/>
        <n v="9.098E7"/>
        <n v="1.2415636E8"/>
        <n v="1.48224E8"/>
        <n v="1.24573E8"/>
        <n v="1.5465144E8"/>
        <n v="6633000.0"/>
        <n v="3.6853E7"/>
        <n v="1.1752091E8"/>
        <n v="1.21E8"/>
        <n v="7.9260222E7"/>
        <n v="2.090975E8"/>
        <n v="1.3773E7"/>
        <n v="2.5156282E8"/>
        <n v="3.775E7"/>
        <n v="5751044.0"/>
        <n v="7.174E7"/>
        <n v="1.34488E8"/>
        <n v="5.306864E7"/>
        <n v="1.2977358E8"/>
        <n v="1.0404E8"/>
        <n v="2500000.0"/>
        <n v="7.385504E7"/>
        <n v="1.284E8"/>
        <n v="1.0633953E8"/>
        <n v="7299090.0"/>
        <n v="1.49755E8"/>
        <n v="1.1894958E8"/>
        <n v="6939000.0"/>
        <n v="7.324668E7"/>
        <n v="4.113976E7"/>
        <n v="2.07E7"/>
        <n v="5.276706E7"/>
        <n v="8.776992E7"/>
        <n v="1.735E7"/>
        <n v="9.14453E7"/>
        <n v="6.522636E7"/>
        <n v="1.42439E8"/>
        <n v="1.067E8"/>
        <n v="1.84582E8"/>
        <n v="1.11E7"/>
        <n v="1.0419604E8"/>
        <n v="2.372E7"/>
        <n v="4.8945E7"/>
        <n v="6.5615E7"/>
        <n v="2.619056E7"/>
        <n v="7.6394E7"/>
        <n v="6.1859E7"/>
        <n v="9.4679E7"/>
        <n v="2.8114E7"/>
        <n v="686000.0"/>
        <n v="1.41402E8"/>
        <n v="1.1819E7"/>
        <n v="8600000.0"/>
        <n v="1.3308E7"/>
        <n v="1.2E7"/>
        <n v="2.00626E8"/>
        <n v="1.7865E7"/>
        <n v="1.1095E8"/>
        <n v="5.654E7"/>
        <n v="1.74E7"/>
        <n v="1.11039E8"/>
        <n v="5.1825E7"/>
        <n v="5.0184E7"/>
        <n v="2.2245E7"/>
        <n v="1.2662E8"/>
        <n v="1.37395E8"/>
        <n v="400000.0"/>
        <n v="1.1769E8"/>
        <n v="6.72395E7"/>
        <n v="1.265E7"/>
        <n v="6.345E7"/>
        <n v="1.05E7"/>
        <n v="2.07116E7"/>
        <n v="2.9415E7"/>
        <n v="1.6219976E8"/>
        <n v="2.636155E8"/>
        <n v="1.31027E8"/>
        <n v="7.816E7"/>
        <n v="2.471618E8"/>
        <n v="2.6425E7"/>
        <n v="1.277904E8"/>
        <n v="1.5285E8"/>
        <n v="1.535E7"/>
        <n v="1.147E8"/>
        <n v="2.222E8"/>
        <n v="1.13866204E8"/>
        <n v="1.3368705E7"/>
        <n v="1.62503E8"/>
        <n v="5.59663E7"/>
        <n v="4.0E7"/>
        <n v="1.83596E7"/>
        <n v="6890000.0"/>
        <n v="2.6E8"/>
        <n v="1.98324E7"/>
        <n v="2.4638E8"/>
        <n v="7.865486E7"/>
        <n v="7.35586E7"/>
        <n v="6.0E7"/>
        <n v="1.388716E7"/>
        <n v="9.556676E7"/>
        <n v="1.0637E7"/>
        <n v="1.21145E8"/>
        <n v="6.1015E7"/>
        <n v="5.0E7"/>
        <n v="6.613848E7"/>
        <n v="1.67E7"/>
        <n v="4505300.0"/>
        <n v="1.72345872E8"/>
        <n v="1.61098E8"/>
        <n v="3.9184E7"/>
        <n v="7.4714E7"/>
        <n v="3.019E7"/>
        <n v="2.75E7"/>
        <n v="7987500.0"/>
        <n v="1.07649875E8"/>
        <n v="1.6615E8"/>
        <n v="2.3271E7"/>
        <n v="5.7146E7"/>
        <n v="2.7610718E8"/>
        <n v="1.523198E8"/>
        <n v="3.08298896E8"/>
        <n v="9034000.0"/>
        <n v="2.03204E8"/>
        <n v="-9687000.0"/>
        <n v="2.2042E8"/>
        <n v="2.20384E8"/>
        <n v="4.48985E8"/>
        <n v="1.0695E8"/>
        <n v="2.63528E8"/>
        <n v="1.0735E8"/>
        <n v="3.38155E7"/>
        <n v="-3.97367E7"/>
        <n v="2.15865E8"/>
        <n v="1.6536E7"/>
        <n v="2.0653532E8"/>
        <n v="1.31216E8"/>
        <n v="1.52807123E8"/>
        <n v="4.1311E7"/>
        <n v="5.5428E7"/>
        <n v="5.4984E7"/>
        <n v="8.8675E7"/>
        <n v="2.2715E7"/>
        <n v="1.5096E8"/>
        <n v="3.251644E7"/>
        <n v="3.6998488E7"/>
        <n v="1.9814E7"/>
        <n v="9.355E7"/>
        <n v="5.5805E7"/>
        <n v="8.1549E7"/>
        <n v="7.0495976E7"/>
        <n v="6.7801706E7"/>
        <n v="1.25956E8"/>
        <n v="4.372E7"/>
        <n v="4.43585E8"/>
        <n v="1.101572E8"/>
        <n v="7.67384E7"/>
        <n v="2.51423E8"/>
        <n v="7.7975E7"/>
        <n v="1.90277E8"/>
        <n v="1.7042E8"/>
        <n v="1.993988E8"/>
        <n v="5.21848E7"/>
        <n v="1.89488E8"/>
        <n v="2.715999E8"/>
        <n v="2047000.0"/>
        <n v="2.1485E8"/>
        <n v="2.198E8"/>
        <n v="4.824E7"/>
        <n v="5034000.0"/>
        <n v="7.08E7"/>
        <n v="1.34887E7"/>
        <n v="7.6511E7"/>
        <n v="9.2281E7"/>
        <n v="4.847E7"/>
        <n v="8.39E7"/>
        <n v="4.6617E7"/>
        <n v="1.025E8"/>
        <n v="6.055E7"/>
        <n v="3.89826428E8"/>
        <n v="1.45461592E8"/>
        <n v="1.64992E8"/>
        <n v="1.154E8"/>
        <n v="8.5058E7"/>
        <n v="1.37304E8"/>
        <n v="1.51535E8"/>
        <n v="2.118766E8"/>
        <n v="4.88545E7"/>
        <n v="7955000.0"/>
        <n v="1.0E8"/>
        <n v="3.535E7"/>
        <n v="3.2E7"/>
        <n v="1.2566E8"/>
        <n v="3.0E7"/>
        <n v="8.76128E7"/>
        <n v="2.44925E8"/>
        <n v="2.42513216E8"/>
        <n v="3.749936E7"/>
        <n v="3700000.0"/>
        <n v="4.33608E8"/>
        <n v="4.28E7"/>
        <n v="8414284.0"/>
        <n v="5.76944E7"/>
        <n v="1.72057E8"/>
        <n v="1.461944E8"/>
        <n v="4.1746E7"/>
        <n v="1.22715E8"/>
        <n v="1.33606E8"/>
        <n v="3.41022E8"/>
        <n v="1.470291E8"/>
        <n v="1.78923E8"/>
        <n v="4.3306E7"/>
        <n v="9.05507E7"/>
        <n v="2.607444E8"/>
        <n v="2.07565E8"/>
        <n v="1.45394E8"/>
        <n v="2.59197796E8"/>
        <n v="3.00497E8"/>
        <n v="3.10869E8"/>
        <n v="8.552E7"/>
        <n v="2.56376E8"/>
        <n v="2.61042E8"/>
        <n v="3.68364E8"/>
        <n v="2.14802E8"/>
        <n v="4.62218E7"/>
        <n v="4.156554E8"/>
        <n v="1.102712E8"/>
        <n v="3.47025E8"/>
        <n v="2.24734748E8"/>
        <n v="1.33424312E8"/>
        <n v="1.84118E8"/>
        <n v="2.18915E8"/>
        <n v="1.37432428E8"/>
        <n v="1.54062E8"/>
        <n v="7.9181E7"/>
        <n v="1.8772E8"/>
        <n v="1.1046E8"/>
        <n v="1.437563E8"/>
        <n v="1.86329E8"/>
        <n v="1.0485E8"/>
        <n v="2.01476E7"/>
        <n v="3.79066E8"/>
        <n v="1.09749E8"/>
        <n v="7.44824E8"/>
        <n v="3.18184E7"/>
        <n v="3.33096E8"/>
        <n v="2.068224E8"/>
        <n v="2.461E7"/>
        <n v="3.0002E7"/>
        <n v="2.09736954E8"/>
        <n v="8.1094E7"/>
        <n v="2.995068E8"/>
        <n v="5.715E7"/>
        <n v="4.5904E7"/>
        <n v="1.30624E8"/>
        <n v="1.27466E8"/>
        <n v="6342000.0"/>
        <n v="1.237268E8"/>
        <n v="2.32387E8"/>
        <n v="1.3719E8"/>
        <n v="6.533E7"/>
        <n v="4.0618532E8"/>
        <n v="2.12042E8"/>
        <n v="2.34319E8"/>
        <n v="1.65198E8"/>
        <n v="1.339404E8"/>
        <n v="3.338149E8"/>
        <n v="3.7247E7"/>
        <n v="1.428495E8"/>
        <n v="1.05604632E8"/>
        <n v="2.23156E8"/>
        <n v="6.77524E7"/>
        <n v="5950000.0"/>
        <n v="1.23688E8"/>
        <n v="4.95182E8"/>
        <n v="2.403E8"/>
        <n v="5.76393E7"/>
        <n v="2.721004E8"/>
        <n v="4.663191E8"/>
        <n v="3.085E7"/>
        <n v="3.87691E8"/>
        <n v="1.9494E8"/>
        <n v="3.68763E8"/>
        <n v="1.21276E8"/>
        <n v="1.678704E8"/>
        <n v="9.454E7"/>
        <n v="1.485675E8"/>
        <n v="1.66204E8"/>
        <n v="2.352568E8"/>
        <n v="9672800.0"/>
        <n v="9.44384E7"/>
        <n v="3.72602E8"/>
        <n v="2.8351796E7"/>
        <n v="7.5646E7"/>
        <n v="3.28765876E8"/>
        <n v="1.1957888E8"/>
        <n v="5.15E7"/>
        <n v="1.184791E8"/>
        <n v="1.623375E8"/>
        <n v="1.5041992E8"/>
        <n v="5.3188752E7"/>
        <n v="9.48884E7"/>
        <n v="1.10561E8"/>
        <n v="2.8394E7"/>
        <n v="3.246109E8"/>
        <n v="2.40136E8"/>
        <n v="1.483024E8"/>
        <n v="2.141455E8"/>
        <n v="1.10117E8"/>
        <n v="1.71550544E8"/>
        <n v="1.63471E8"/>
        <n v="2.02516E8"/>
        <n v="2.072058E8"/>
        <n v="5850000.0"/>
        <n v="2.16928E8"/>
        <n v="1.3035E8"/>
        <n v="4.341255E8"/>
        <n v="5.612292E7"/>
        <n v="2.022E8"/>
        <n v="1.169E8"/>
        <n v="7750000.0"/>
        <n v="1.5846786E8"/>
        <n v="1.13719096E8"/>
        <n v="1.19485E8"/>
        <n v="2.56834376E8"/>
        <n v="6.26566E7"/>
        <n v="6.375E7"/>
        <n v="1.37416E8"/>
        <n v="4.255E7"/>
        <n v="1.37578248E8"/>
        <n v="4.6081E7"/>
        <n v="3.6426E7"/>
        <n v="1.15665E8"/>
        <n v="1.23E8"/>
        <n v="4.366E7"/>
        <n v="8.807E7"/>
        <n v="2.44816E8"/>
        <n v="8.64714E7"/>
        <n v="3.2562E8"/>
        <n v="1.79296E8"/>
        <n v="1.072014E8"/>
        <n v="2.8002E7"/>
        <n v="7.6201888E7"/>
        <n v="1.70036E8"/>
        <n v="2.5394214E8"/>
        <n v="1.34647192E8"/>
        <n v="2.80523E8"/>
        <n v="1.79675E8"/>
        <n v="2.4816E7"/>
        <n v="2.68225E8"/>
        <n v="1.8199956E8"/>
        <n v="2.317694E8"/>
        <n v="2.051078E8"/>
        <n v="4.751E7"/>
        <n v="750000.0"/>
        <n v="1.5075E8"/>
        <n v="3.175E7"/>
        <n v="6.88E7"/>
        <n v="2.007676E8"/>
        <n v="4.556E8"/>
        <n v="1.55193E8"/>
        <n v="8.17064E7"/>
        <n v="1.0585E8"/>
        <n v="7.714656E8"/>
        <n v="1.116228E8"/>
        <n v="1.68326E8"/>
        <n v="3.66572E8"/>
        <n v="2.8218E8"/>
        <n v="1.0245E8"/>
        <n v="4460000.0"/>
        <n v="8.15688E7"/>
        <n v="1.57316E8"/>
        <n v="2.38977E8"/>
        <n v="1.19866E8"/>
        <n v="1.28531E8"/>
        <n v="1.631E8"/>
        <n v="2.1797378E8"/>
        <n v="2.33163E8"/>
        <n v="3.13112E8"/>
        <n v="3.59598E8"/>
        <n v="3.211038E8"/>
        <n v="4.8062E8"/>
        <n v="2.860992E8"/>
        <n v="4.8924E7"/>
        <n v="4.49064624E8"/>
        <n v="7.9202604E7"/>
        <n v="1.4656E7"/>
        <n v="1.547E7"/>
        <n v="3.112504E8"/>
        <n v="7.55564E7"/>
        <n v="3.81729E8"/>
        <n v="2.44819E8"/>
        <n v="2.24271E8"/>
        <n v="3.145414E8"/>
        <n v="3.87818369E8"/>
        <n v="2.50157084E8"/>
        <n v="8.78166E7"/>
        <n v="2.082154E8"/>
        <n v="8.76644E7"/>
        <n v="1.484888E8"/>
        <n v="1.75661112E8"/>
        <n v="2.17422E8"/>
        <n v="1.712998E8"/>
        <n v="1.088377E8"/>
        <n v="1.20661E8"/>
        <n v="1.22074E8"/>
        <n v="2.59442178E8"/>
        <n v="6.92276192E8"/>
        <n v="3.219268E8"/>
        <n v="2.73344E8"/>
        <n v="3.53604408E8"/>
        <n v="1.369622E8"/>
        <n v="8.04E7"/>
        <n v="8.49919E7"/>
        <n v="3190000.0"/>
        <n v="2.196E8"/>
        <n v="1.433E8"/>
        <n v="1.39406E8"/>
        <n v="2.434994E8"/>
        <n v="2.191536E8"/>
        <n v="2.2159E8"/>
        <n v="1.7768E8"/>
        <n v="3.38348E8"/>
        <n v="1.48444416E8"/>
        <n v="2.11235E8"/>
        <n v="2.9812E7"/>
        <n v="8.7259E7"/>
        <n v="1.68315888E8"/>
        <n v="4.0496E7"/>
        <n v="2.261479E8"/>
        <n v="5.34E7"/>
        <n v="7.856E7"/>
        <n v="4.68876E7"/>
        <n v="9.4201916E7"/>
        <n v="1.410634E8"/>
        <n v="6.33488E7"/>
        <n v="2.99125E8"/>
        <n v="2.53464322E8"/>
        <n v="2.244219E8"/>
        <n v="2.53974792E8"/>
        <n v="1.95613E8"/>
        <n v="1.182608E8"/>
        <n v="2650000.0"/>
        <n v="1.67448E8"/>
        <n v="1.8374E8"/>
        <n v="5.134E7"/>
        <n v="5.2577728E7"/>
        <n v="6.63146E7"/>
        <n v="8.29904E7"/>
        <n v="5.2604533E7"/>
        <n v="1.60814E8"/>
        <n v="3.30716E7"/>
        <n v="1.51637E8"/>
        <n v="2.21465E7"/>
        <n v="1.541404E8"/>
        <n v="7350000.0"/>
        <n v="2.716784E7"/>
        <n v="3.5728899E7"/>
        <n v="2.4945E7"/>
        <n v="1.21292E8"/>
        <n v="5.1663E7"/>
        <n v="8.874682E7"/>
        <n v="4.32E7"/>
        <n v="5.57604E7"/>
        <n v="1.18664E8"/>
        <n v="2.8535E8"/>
        <n v="4.8023E7"/>
        <n v="9131800.0"/>
        <n v="1.114925E8"/>
        <n v="1.911095E8"/>
        <n v="4.3041E7"/>
        <n v="1.67616E8"/>
        <n v="3.08612E8"/>
        <n v="1.7730901E7"/>
        <n v="1.9031746E8"/>
        <n v="1.7E7"/>
        <n v="6.31944E7"/>
        <n v="2.6355E8"/>
        <n v="1.778333E7"/>
        <n v="1.466078E8"/>
        <n v="1.00224E8"/>
        <n v="5.805E7"/>
        <n v="8644600.0"/>
        <n v="1.19190502E8"/>
        <n v="6.497675E7"/>
        <n v="1.1491E8"/>
        <n v="1.215E8"/>
        <n v="6.4604909E7"/>
        <n v="2.1630966E7"/>
        <n v="1.5055835E8"/>
        <n v="700000.0"/>
        <n v="1.852692E7"/>
        <n v="7.3514532E7"/>
        <n v="5.0421E7"/>
        <n v="8550000.0"/>
        <n v="1.42751E7"/>
        <n v="1.16648E8"/>
        <n v="2.8216315E7"/>
        <n v="2.155E7"/>
        <n v="7.1E7"/>
        <n v="5.2086E7"/>
        <n v="1.77015E7"/>
        <n v="3.92131E7"/>
        <n v="8.77527264E8"/>
        <n v="1.2787E7"/>
        <n v="7.1739E7"/>
        <n v="2.28988611E8"/>
        <n v="4000000.0"/>
        <n v="6.5613E7"/>
        <n v="1.74656678E8"/>
        <n v="1.3155322E7"/>
        <n v="4.8265E7"/>
        <n v="4.34948125E8"/>
        <n v="1.4071E8"/>
        <n v="4.03881E7"/>
        <n v="1.89784E8"/>
        <n v="2.99845E7"/>
        <n v="1.553555E7"/>
        <n v="1.3536E8"/>
        <n v="3100000.0"/>
        <n v="1.83874E8"/>
        <n v="1.21898E7"/>
        <n v="8.94228E7"/>
        <n v="9340000.0"/>
        <n v="1.024E8"/>
        <n v="2.196478E8"/>
        <n v="1.41821288E8"/>
        <n v="2.6775E8"/>
        <n v="2.30415E8"/>
        <n v="2.1485905E8"/>
        <n v="2.235E7"/>
        <n v="5.073696E7"/>
        <n v="9.1642E7"/>
        <n v="1.123523E8"/>
        <n v="9.4468E7"/>
        <n v="1.07979662E8"/>
        <n v="1.822753E8"/>
        <n v="6.514884E7"/>
        <n v="5.269805E7"/>
        <n v="1.78849E8"/>
        <n v="6.6998261E7"/>
        <n v="1.188372E8"/>
        <n v="8.5872E7"/>
        <n v="8.002E7"/>
        <n v="1.55266804E8"/>
        <n v="6.5182548E7"/>
        <n v="3.343E7"/>
        <n v="7.3743E7"/>
        <n v="1.570155E7"/>
        <n v="9.0268877E7"/>
        <n v="1.31282052E8"/>
        <n v="1.675E7"/>
        <n v="8.438635E7"/>
        <n v="2.69847E8"/>
        <n v="5.5795E7"/>
        <n v="1.65204E8"/>
        <n v="5594050.0"/>
        <n v="2.66275E7"/>
        <n v="1.29823E8"/>
        <n v="1.3264E7"/>
        <n v="9.0710225E7"/>
        <n v="1.5527265E8"/>
        <n v="5.28843E7"/>
        <n v="1.8038E8"/>
        <n v="2.6677E7"/>
        <n v="8048334.0"/>
        <n v="1.12133416E8"/>
        <n v="3.316E7"/>
        <n v="2.285E7"/>
        <n v="3.80364E8"/>
        <n v="7.555E7"/>
        <n v="2.806426E8"/>
        <n v="1.013E7"/>
        <n v="6.85E7"/>
        <n v="1.30098E8"/>
        <n v="1.80375E8"/>
        <n v="1.04222E8"/>
        <n v="8.383133E7"/>
        <n v="5.6485902E7"/>
        <n v="1.89116098E8"/>
        <n v="1.288E7"/>
        <n v="1.857129E7"/>
        <n v="1.95880256E8"/>
        <n v="2.274923E8"/>
        <n v="2.439005E7"/>
        <n v="2.28093E8"/>
        <n v="1.7295E7"/>
        <n v="4.82E7"/>
        <n v="2.38406344E8"/>
        <n v="1.05016175E8"/>
        <n v="9.66458E7"/>
        <n v="8.006255E7"/>
        <n v="4.4299066E7"/>
        <n v="2.6523E7"/>
        <n v="9272500.0"/>
        <n v="1.014401E8"/>
        <n v="4.0258E7"/>
        <n v="1.3809E7"/>
        <n v="7.5027494E7"/>
        <n v="2.1591731E7"/>
        <n v="1.7986837E7"/>
        <n v="6.7636718E7"/>
        <n v="3.0585E8"/>
        <n v="7.84469E7"/>
        <n v="3.8068E7"/>
        <n v="5.010845E7"/>
        <n v="1.28112882E8"/>
        <n v="8.9020618E7"/>
        <n v="1.14210305E8"/>
        <n v="7.64E7"/>
        <n v="2.12485E8"/>
        <n v="7.316E7"/>
        <n v="4950000.0"/>
        <n v="2.5025952E7"/>
        <n v="3.4894148E7"/>
        <n v="5.6445E7"/>
        <n v="1.44494E8"/>
        <n v="2.2445254E7"/>
        <n v="1.2955E8"/>
        <n v="1.31341E8"/>
        <n v="3.8108458E7"/>
        <n v="3.02845E8"/>
        <n v="1.035E8"/>
        <n v="3.64753918E8"/>
        <n v="5.0429E7"/>
        <n v="1.8035E8"/>
        <n v="9.7926735E7"/>
        <n v="2.016086E8"/>
        <n v="3.08E7"/>
        <n v="3.06159709E8"/>
        <n v="1.27E7"/>
        <n v="9.9809219E7"/>
        <n v="1.393632E8"/>
        <n v="1.835E7"/>
        <n v="1.41658534E8"/>
        <n v="5.0800916E7"/>
        <n v="2.4096724E8"/>
        <n v="2.4615E8"/>
        <n v="1.907621E8"/>
        <n v="1.1453E8"/>
        <n v="4.16E7"/>
        <n v="1.92352E8"/>
        <n v="1.43105E8"/>
        <n v="1.49745516E8"/>
        <n v="4.235E7"/>
        <n v="1.247803E8"/>
        <n v="7.655E7"/>
        <n v="2.1325705E8"/>
        <n v="1.0778E8"/>
        <n v="6.665E7"/>
        <n v="2.16545E8"/>
        <n v="1.51830665E8"/>
        <n v="1.764765E8"/>
        <n v="1.41626E8"/>
        <n v="1.67074E7"/>
        <n v="1.09855E8"/>
        <n v="7.6821E7"/>
        <n v="6.02E7"/>
        <n v="2.2335E8"/>
        <n v="-1.18E8"/>
        <n v="1.355E7"/>
        <n v="7.0662732E7"/>
        <n v="1.21623E8"/>
        <n v="9.4805E7"/>
        <n v="5.33241E7"/>
        <n v="1.494871E7"/>
        <n v="6.271E7"/>
        <n v="3.85E7"/>
        <n v="2.795E7"/>
        <n v="4.9939E7"/>
        <n v="6.0607808E7"/>
        <n v="5.26462E7"/>
        <n v="1700000.0"/>
        <n v="3.842E7"/>
        <n v="1.335E7"/>
        <n v="4.68836E7"/>
        <n v="2.1015E7"/>
        <n v="9.36944E7"/>
        <n v="1.09302E8"/>
        <n v="7.21205E7"/>
        <n v="3.1405E7"/>
        <n v="1.13459E8"/>
        <n v="8.3102E7"/>
        <n v="3.286E7"/>
        <n v="1.23374E8"/>
        <n v="2.15614E7"/>
        <n v="6.2761E7"/>
        <n v="7.1647E7"/>
        <n v="3.09308E7"/>
        <n v="9599500.0"/>
        <n v="6.2539E7"/>
        <n v="1.78944E7"/>
        <n v="2.0095E7"/>
        <n v="1.3887788E8"/>
        <n v="1.8E8"/>
        <n v="5.0321E7"/>
        <n v="1.25692E8"/>
        <n v="6434500.0"/>
        <n v="2000000.0"/>
        <n v="3.23405E7"/>
        <n v="3.855802E7"/>
        <n v="1.43448E7"/>
        <n v="4.54E7"/>
        <n v="9.469E7"/>
        <n v="9400000.0"/>
        <n v="5.79E7"/>
        <n v="5.4375E7"/>
        <n v="1.880746E8"/>
        <n v="1.33181E8"/>
        <n v="8.46E7"/>
        <n v="1.2376668E8"/>
        <n v="4.0132E7"/>
        <n v="984000.0"/>
        <n v="5.962604E7"/>
        <n v="8.15005E7"/>
        <n v="2.0E7"/>
        <n v="6.02896E7"/>
        <n v="1.073128E8"/>
        <n v="1.6E7"/>
        <n v="5.524E7"/>
        <n v="1.35122954E8"/>
        <n v="8.12415E7"/>
        <n v="2.1274752E7"/>
        <n v="3.02886E8"/>
        <n v="2.56E7"/>
        <n v="5.7570056E7"/>
        <n v="1.38761E8"/>
        <n v="7.1699E7"/>
        <n v="1.20136E8"/>
        <n v="2.582016E7"/>
        <n v="6.43935E7"/>
        <n v="1.01164186E8"/>
        <n v="1.31104E8"/>
        <n v="1.0487E8"/>
        <n v="1.2816E8"/>
        <n v="1.24685E8"/>
        <n v="1.063E8"/>
        <n v="1.65408E8"/>
        <n v="9.0720208E7"/>
        <n v="6.70228E7"/>
        <n v="1.5265636E8"/>
        <n v="2.6561E8"/>
        <n v="9.180764E7"/>
        <n v="1.7680648E8"/>
        <n v="5.522436E7"/>
        <n v="2.09752433E8"/>
        <n v="2.22484E7"/>
        <n v="6.636E7"/>
        <n v="2.37952E8"/>
        <n v="1.6735E8"/>
        <n v="3.20056E8"/>
        <n v="4.9204E7"/>
        <n v="2.2657E8"/>
        <n v="5.9936E7"/>
        <n v="9950000.0"/>
        <n v="4.94124E7"/>
        <n v="1.429228E8"/>
        <n v="3000000.0"/>
        <n v="1.28841E8"/>
        <n v="6.3645E7"/>
        <n v="3.1088E7"/>
        <n v="1.715784E8"/>
        <n v="1.99889E8"/>
        <n v="1.237938E8"/>
        <n v="1.20885E8"/>
        <n v="6.3354E7"/>
        <n v="1.14207E8"/>
        <n v="1500000.0"/>
        <n v="9.176E7"/>
        <n v="6.79E7"/>
        <n v="1.005E8"/>
        <n v="1.0E7"/>
        <n v="1.0093848E8"/>
        <n v="5.1E7"/>
        <n v="6.9795E7"/>
        <n v="2.070636E8"/>
        <n v="6095000.0"/>
        <n v="1.94327E8"/>
        <n v="8304000.0"/>
        <n v="4.285E7"/>
        <n v="5000000.0"/>
        <n v="2.98599E8"/>
        <n v="5.2E7"/>
        <n v="3500000.0"/>
        <n v="3.3372E7"/>
        <n v="7.76132E7"/>
        <n v="5.08255E7"/>
        <n v="6000000.0"/>
        <n v="4.69875E7"/>
        <n v="1.552E8"/>
        <n v="9.7E7"/>
        <n v="7000000.0"/>
        <n v="3.159E7"/>
        <n v="2400000.0"/>
        <n v="8280000.0"/>
        <n v="1.457E8"/>
        <n v="7.2E7"/>
        <n v="2.55076E8"/>
        <n v="8.4052E7"/>
        <n v="8.891E7"/>
        <n v="9.17536E7"/>
        <n v="7550000.0"/>
        <n v="1.5289E7"/>
        <n v="2.23873E7"/>
        <n v="2706000.0"/>
        <n v="5.3352E7"/>
        <n v="8.4856E7"/>
        <n v="1.5958E7"/>
        <n v="1.0145E8"/>
        <n v="5.72E7"/>
        <n v="1850000.0"/>
        <n v="3.79E7"/>
        <n v="1.020105E8"/>
        <n v="2.5732E7"/>
        <n v="3.6188E7"/>
        <n v="1.146E8"/>
        <n v="2.029944E8"/>
        <n v="1.047E8"/>
        <n v="2.35E7"/>
        <n v="7.6425E7"/>
        <n v="1.075E7"/>
        <n v="2.34173E8"/>
        <n v="2.179E7"/>
        <n v="1.24E8"/>
        <n v="4.22032E7"/>
        <n v="2.8E7"/>
        <n v="1.5522E8"/>
        <n v="2.45E7"/>
        <n v="2.86E7"/>
        <n v="2.52E7"/>
        <n v="7.462688E7"/>
        <n v="3.1E7"/>
        <n v="8856000.0"/>
        <n v="3.9692E7"/>
        <n v="1.1757E7"/>
        <n v="7.13928E7"/>
        <n v="1.365792E7"/>
        <n v="4.4470016E7"/>
        <n v="7.0E7"/>
        <n v="9.7497E7"/>
        <n v="3.518E7"/>
        <n v="1.10063085E8"/>
        <n v="2.866E7"/>
        <n v="1.1008E8"/>
        <n v="9.804342E7"/>
        <n v="6.2127E7"/>
        <n v="8.68E7"/>
        <n v="8000000.0"/>
        <n v="2.534E7"/>
        <n v="1.394115E8"/>
        <n v="1.179878E8"/>
        <n v="9.9E7"/>
        <n v="5.7038E7"/>
        <n v="3.743745E8"/>
        <n v="2700000.0"/>
        <n v="1.2E8"/>
        <n v="6.635E7"/>
        <n v="3.5E7"/>
        <n v="1.645E8"/>
        <n v="1.272E8"/>
        <n v="7.0115E7"/>
        <n v="7.808E7"/>
        <n v="6.567E7"/>
        <n v="5.311E7"/>
        <n v="9.61E7"/>
        <n v="5.49072E7"/>
        <n v="8.2654E7"/>
        <n v="8.791E7"/>
        <n v="2.16672E7"/>
        <n v="3.7E7"/>
        <n v="1.2185E8"/>
        <n v="1.27722019E8"/>
        <n v="3.955E7"/>
        <n v="9.702E7"/>
        <n v="1.8127576E8"/>
        <n v="9.83275E7"/>
        <n v="7.4149874E7"/>
        <n v="1.37522E8"/>
        <n v="2.7E7"/>
        <n v="8.28085E7"/>
        <n v="1.58388E8"/>
        <n v="8.705E7"/>
        <n v="1.0554464E7"/>
        <n v="2.41E7"/>
        <n v="1.986E7"/>
        <n v="7.5781E7"/>
        <n v="4.5E7"/>
        <n v="1.53595E8"/>
        <n v="2.41239751E8"/>
        <n v="1.11968E8"/>
        <n v="2.56837E8"/>
        <n v="2.06114E8"/>
        <n v="1.15383751E8"/>
        <n v="4.48668E8"/>
        <n v="5.3349E7"/>
        <n v="3.932125E7"/>
        <n v="1.39028751E8"/>
        <n v="1.41637E8"/>
        <n v="1.4921296E7"/>
        <n v="9.515772E7"/>
        <n v="1.23735E8"/>
        <n v="1.49087E8"/>
        <n v="1.833E7"/>
        <n v="1.3416708E8"/>
        <n v="2.05936E8"/>
        <n v="7.46425E7"/>
        <n v="7.64646E7"/>
        <n v="7.477E7"/>
        <n v="1.21052E8"/>
        <n v="2.04E7"/>
        <n v="2.12728E7"/>
        <n v="1.29459E8"/>
        <n v="1.6375E7"/>
        <n v="7.1825E7"/>
        <n v="5.1972E7"/>
        <n v="4.243886E7"/>
        <n v="1.6269E7"/>
        <n v="2.9E7"/>
        <n v="8.346E7"/>
        <n v="5.961E7"/>
        <n v="5.3216E7"/>
        <n v="1.743885E8"/>
        <n v="1.02446E8"/>
        <n v="1.090853E8"/>
        <n v="1.24929735E8"/>
        <n v="1.089E8"/>
        <n v="2.6851E7"/>
        <n v="2.6216E7"/>
        <n v="4.3625E7"/>
        <n v="1.59155E8"/>
        <n v="2.3841E7"/>
        <n v="4.8943E7"/>
        <n v="6.5438E7"/>
        <n v="2.43944E8"/>
        <n v="2.55151E8"/>
        <n v="1.298E8"/>
        <n v="1.3668592E7"/>
        <n v="1.6173E8"/>
        <n v="1.01637863E8"/>
        <n v="2.64995E7"/>
        <n v="5.8525E7"/>
        <n v="9.736E7"/>
        <n v="2.8936E7"/>
        <n v="8364000.0"/>
        <n v="9.965E7"/>
        <n v="5.8164E7"/>
        <n v="1.05394928E8"/>
        <n v="9.4229E7"/>
        <n v="3.01825E7"/>
        <n v="3.358325E7"/>
        <n v="1.45387608E8"/>
        <n v="7.1984942E7"/>
        <n v="3.45E7"/>
        <n v="1.96515556E8"/>
        <n v="1.35228335E8"/>
        <n v="2.6086739E7"/>
        <n v="1.24858771E8"/>
        <n v="1.19631618E8"/>
        <n v="2.41875E7"/>
        <n v="7.601E7"/>
        <n v="1.06553E8"/>
        <n v="1.42077E8"/>
        <n v="2.8268272E7"/>
        <n v="5510000.0"/>
        <n v="2.57464E7"/>
        <n v="1.2766E8"/>
        <n v="2.027E7"/>
        <n v="2.188725E8"/>
        <n v="-9.7404E7"/>
        <n v="2.751648E7"/>
        <n v="1.012E7"/>
        <n v="1.16123E8"/>
        <n v="1.70533E8"/>
        <n v="1.03075E8"/>
        <n v="1.2822436E8"/>
        <n v="1.41532E8"/>
        <n v="1.145E8"/>
        <n v="3.381924E7"/>
        <n v="2.1026E7"/>
        <n v="4.3925E7"/>
        <n v="1.24958E8"/>
        <n v="3400000.0"/>
        <n v="3.055875E7"/>
        <n v="8.2859E7"/>
        <n v="6428750.0"/>
        <n v="5.1398E7"/>
        <n v="1.5238E7"/>
        <n v="1.45653E8"/>
        <n v="8.061E7"/>
        <n v="4.335112E7"/>
        <n v="1.8369064E8"/>
        <n v="1.55936E8"/>
        <n v="6.0598394E7"/>
        <n v="1.7309E8"/>
        <n v="1.686778E8"/>
        <n v="2.08564E8"/>
        <n v="2.3636E7"/>
        <n v="1.81E7"/>
        <n v="1.457755E8"/>
        <n v="3.98526E7"/>
        <n v="1.129446E8"/>
        <n v="2.586E7"/>
        <n v="6.3336E7"/>
        <n v="6.1982E7"/>
        <n v="5.71965E7"/>
        <n v="1.436125E7"/>
        <n v="5.523E7"/>
        <n v="1.7201E7"/>
        <n v="1.5856E7"/>
        <n v="6.9814664E7"/>
        <n v="1.96648E8"/>
        <n v="8.8115E7"/>
        <n v="1.24465E8"/>
        <n v="2.94384E8"/>
        <n v="8.8252E7"/>
        <n v="1.5714E8"/>
        <n v="1.554E8"/>
        <n v="1.6452E8"/>
        <n v="9.7995E7"/>
        <n v="1.21922E8"/>
        <n v="1.87263126E8"/>
        <n v="7.22E7"/>
        <n v="8487000.0"/>
        <n v="1.35528E8"/>
        <n v="2.4257505E7"/>
        <n v="7.9363633E7"/>
        <n v="1.12030625E8"/>
        <n v="1.07457847E8"/>
        <n v="8307720.0"/>
        <n v="3.7914805E8"/>
        <n v="7.47825E7"/>
        <n v="3.83E7"/>
        <n v="1.62249E8"/>
        <n v="1.36267E8"/>
        <n v="2.584094E8"/>
        <n v="1.23271225E8"/>
        <n v="1.2306518E8"/>
        <n v="1.39176E8"/>
        <n v="2.0695275E8"/>
        <n v="9639960.0"/>
        <n v="6.5E7"/>
        <n v="1.87629E8"/>
        <n v="5.44519E7"/>
        <n v="1.9363236E7"/>
        <n v="1.55717537E8"/>
        <n v="4.5874E7"/>
        <n v="7.25E7"/>
        <n v="1.5814E8"/>
        <n v="2.124E7"/>
        <n v="1.126847E8"/>
        <n v="1.9446E7"/>
        <n v="1.16635172E8"/>
        <n v="4.69324E7"/>
        <n v="6.7245E7"/>
        <n v="9577700.0"/>
        <n v="1.1592125E8"/>
        <n v="4.1299964E7"/>
        <n v="7.993146E7"/>
        <n v="9.5142E7"/>
        <n v="5.506E7"/>
        <n v="1.9002E7"/>
        <n v="4.88E7"/>
        <n v="9.97266E7"/>
        <n v="7200000.0"/>
        <n v="1.04491788E8"/>
        <n v="3.6726E7"/>
        <n v="2.94E7"/>
        <n v="6.539E7"/>
        <n v="2.479059E7"/>
        <n v="2.5545E7"/>
        <n v="6.9797E7"/>
        <n v="2.5874E7"/>
        <n v="3.8569616E7"/>
        <n v="1.64803211E8"/>
        <n v="9000000.0"/>
        <n v="3.463068E7"/>
        <n v="6.326452E7"/>
        <n v="8.828E7"/>
        <n v="9.59975E7"/>
        <n v="9.283E7"/>
        <n v="7.1310916E7"/>
        <n v="8.15324E7"/>
        <n v="1.08998E8"/>
        <n v="1.1E7"/>
        <n v="4.418025E7"/>
        <n v="7.16725E7"/>
        <n v="1.379755E8"/>
        <n v="9.8306976E7"/>
        <n v="2.032926E8"/>
        <n v="3.6065E7"/>
        <n v="1.5892E7"/>
        <n v="8.8403E7"/>
        <n v="6.89575E7"/>
        <n v="3751240.0"/>
        <n v="8.1933875E7"/>
        <n v="3.6905E7"/>
        <n v="1.4518E8"/>
        <n v="4.2488E7"/>
        <n v="1.61031616E8"/>
        <n v="4.07979025E8"/>
        <n v="8.9939E7"/>
        <n v="1.86381E8"/>
        <n v="2.4E7"/>
        <n v="1.551334E8"/>
        <n v="1.394E7"/>
        <n v="1.02E7"/>
        <n v="-3.794E7"/>
        <n v="2.6658E7"/>
        <n v="3.133794E7"/>
        <n v="1000000.0"/>
        <n v="2.5522E7"/>
        <n v="6625000.0"/>
        <n v="7856000.0"/>
        <n v="2.4548E7"/>
        <n v="4.4356E7"/>
        <n v="1.2347E8"/>
        <n v="8.4715E7"/>
        <n v="2.2E7"/>
        <n v="7250000.0"/>
        <n v="2.0457E8"/>
        <n v="8.263475E7"/>
        <n v="7.5E7"/>
        <n v="1.5777E7"/>
        <n v="5.888E7"/>
        <n v="1.3E7"/>
        <n v="3.5992E7"/>
        <n v="3.105E7"/>
        <n v="1.3515E7"/>
        <n v="4.7E7"/>
        <n v="1.89E7"/>
        <n v="8.4E7"/>
        <n v="3.614375E7"/>
        <n v="4.966722E7"/>
        <n v="8.2007E7"/>
        <n v="1.361135E8"/>
        <n v="6370000.0"/>
        <n v="1.850776E8"/>
        <n v="6.5035E7"/>
        <n v="1.716928E8"/>
        <n v="2.200871E8"/>
        <n v="1.577E7"/>
        <n v="2.3692E7"/>
        <n v="7.254247E7"/>
        <n v="3.428E7"/>
        <n v="3.62854E7"/>
        <n v="1.1895E8"/>
        <n v="3.996E7"/>
        <n v="1.067604E8"/>
        <n v="5.0362798E7"/>
        <n v="7.2443792E7"/>
        <n v="7.11E7"/>
        <n v="5.69E7"/>
        <n v="2.22033233E8"/>
        <n v="8.702E7"/>
        <n v="2.05071E8"/>
        <n v="8.7815E7"/>
        <n v="6.4926875E7"/>
        <n v="1.20865E7"/>
        <n v="5.86985E7"/>
        <n v="1.8E7"/>
        <n v="5812250.0"/>
        <n v="2.02E7"/>
        <n v="8.0E7"/>
        <n v="5.6495E7"/>
        <n v="6.3626E7"/>
        <n v="1.2286E8"/>
        <n v="1.54116875E8"/>
        <n v="7.72145E7"/>
        <n v="1.094675E8"/>
        <n v="1.22259912E8"/>
        <n v="5.0801E7"/>
        <n v="1.13566537E8"/>
        <n v="7920000.0"/>
        <n v="1.7964E7"/>
        <n v="3.3233E7"/>
        <n v="2.08852E8"/>
        <n v="5.4926875E7"/>
        <n v="1.98E7"/>
        <n v="4.29E7"/>
        <n v="2.8698625E7"/>
        <n v="2198625.0"/>
        <n v="5.2730125E7"/>
        <n v="1.751E8"/>
        <n v="4.3705E7"/>
        <n v="1.20418625E8"/>
        <n v="6825000.0"/>
        <n v="5.16805E7"/>
        <n v="1.50875E7"/>
        <n v="3.37397E7"/>
        <n v="1.197E8"/>
        <n v="6.9E7"/>
        <n v="3850000.0"/>
        <n v="6.37791E7"/>
        <n v="2.13E7"/>
        <n v="2.6515E7"/>
        <n v="5535000.0"/>
        <n v="3.0815E7"/>
        <n v="3.1225E7"/>
        <n v="4.4575E7"/>
        <n v="8910000.0"/>
        <n v="2.3408E7"/>
        <n v="4.275E7"/>
        <n v="1.7056875E7"/>
        <n v="1.22E8"/>
        <n v="3.33E7"/>
        <n v="1.41192E7"/>
        <n v="1.146005E8"/>
        <n v="1.389E7"/>
        <n v="5.87956E7"/>
        <n v="1.9E7"/>
        <n v="6.9532212E7"/>
        <n v="5.41E7"/>
        <n v="2.9149375E7"/>
        <n v="9500000.0"/>
        <n v="2.4224E7"/>
        <n v="7.47E7"/>
        <n v="5.8679375E7"/>
        <n v="8.5488E7"/>
        <n v="1.624E7"/>
        <n v="3.19448687E8"/>
        <n v="4.187E7"/>
        <n v="1.0571425E8"/>
        <n v="6.9825E7"/>
        <n v="8.3265E7"/>
        <n v="4.3915E7"/>
        <n v="3.65E7"/>
        <n v="-2.209E7"/>
        <n v="8.9066E7"/>
        <n v="2.4243E7"/>
        <n v="6.6074E7"/>
        <n v="7.68E7"/>
        <n v="2.26E8"/>
        <n v="4.07035E7"/>
        <n v="3.3E7"/>
        <n v="2.294E7"/>
        <n v="2.605925E7"/>
        <n v="2.852E7"/>
        <n v="6576200.0"/>
        <n v="3.2503E7"/>
        <n v="8375000.0"/>
        <n v="1925000.0"/>
        <n v="3465000.0"/>
        <n v="1.3664E7"/>
        <n v="1.189675E7"/>
        <n v="3385000.0"/>
        <n v="8040000.0"/>
        <n v="1.01329E8"/>
        <n v="9.119775E7"/>
        <n v="1.3428675E8"/>
        <n v="2.0269925E7"/>
        <n v="690000.0"/>
        <n v="2.437E8"/>
        <n v="1.042135E8"/>
        <n v="1.1499E8"/>
        <n v="9.621E7"/>
        <n v="5.22E7"/>
        <n v="1.213735E8"/>
        <n v="2.0009135E8"/>
        <m/>
      </sharedItems>
    </cacheField>
  </cacheFields>
</pivotCacheDefinition>
</file>

<file path=xl/pivotCache/pivotCacheDefinition3.xml><?xml version="1.0" encoding="UTF-8" standalone="yes"?>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<cacheSource type="worksheet"><worksheetSource ref="A1:F6822" sheet="Chi phi_Teennie"/></cacheSource><cacheFields><cacheField name="THÁNG" numFmtId="49"><sharedItems containsBlank="1"><s v="2023.01"/><s v="2023.02"/><s v="2023.03"/><s v="2023.04"/><s v="2023.05"/><s v="2023.06"/><s v="2023.07"/><s v="2023.08"/><s v="2023.09"/><s v="2023.10"/><s v="2023.11"/><s v="2023.12"/><s v="2024.01"/><s v="2024.02"/><s v="2024.03"/><s v="2024.04"/><s v="2024.05"/><s v="2024.06"/><s v="2024.07"/><s v="2024.08"/><s v="2024.09"/><s v="2024.10"/><s v="2024.11"/><s v="2024.12"/><s v="2025.01"/><s v="2025.02"/><s v="2025.03"/><s v="2025.04"/><s v="2025.05"/><s v="2025.06"/><s v="2025.07"/><s v="2025.08"/><s v="2025.09"/><s v="2025.10"/><m/></sharedItems></cacheField><cacheField name="NỘI DUNG CHI" numFmtId="164"><sharedItems containsBlank="1"><s v="hoa trái cây"/><s v="chè t12"/><s v="cúng m16"/><s v="cúng vp mới"/><s v="phí cúng vp"/><s v="trái cây"/><s v="đồ cúng"/><s v="cúng cuối năm"/><s v="hotlime teennie"/><s v="TN"/><s v="353 gth 527"/><s v="149 gth 893"/><s v="Marketing"/><s v="61A"/><s v="Điện 61A"/><s v="Labo"/><s v="Bảo hiểm nv"/><s v="3th bằng cô châu (t1.2.3/23)"/><s v="lương BS"/><s v="% BS"/><s v="lươngnv"/><s v="% nv"/><s v="thun thước đo kẽ"/><s v="vật tư"/><s v="Thanh Ngọc T12/22"/><s v="Tổng hợp"/><s v="hotline tee"/><s v="858 gth 861"/><s v="296 gth 887"/><s v="nhựa ép máng duy trì"/><s v="31 TN"/><s v="hàm duy trì khách"/><s v="900 gth 901"/><s v="hàm duy trì 202"/><s v="263 gth 868"/><s v="% BS nhận"/><s v="lương bp khác"/><s v="% các bp khác"/><s v="button kim loại"/><s v="Thanh Ngọc t1/23"/><s v="Khí cụ T1+2/2023"/><s v="hàm duy trì 956"/><s v="Phần mềm teennie 3th: 3,4,5"/><s v="mua kéo tặng khách niềng"/><s v="286 gth 946"/><s v="hotline 0836"/><s v="263 gth 492"/><s v="TN tặng khách mua lần 2"/><s v="597 gth 971"/><s v="phí cà thẻ T3/23"/><s v="Nước"/><s v="lương bộ phận còn lại"/><s v="% bộ phận còn lại"/><s v="Thun"/><s v="Vật liệu morelli t1-15/2"/><s v="vít chỉnh nha"/><s v="thun teennie"/><s v="Thanh Ngọc t2/23"/><s v="743 gth 980"/><s v="308 gth 992 và 507 gth 922"/><s v="bàn chải kẽ cho khách"/><s v="0037 gth 938"/><s v="612 gth 865+848"/><s v="213 gth 873"/><s v="mua kéo tặng khách teennie"/><s v="Phí cà thẻ t4/23"/><s v="Nước 61A t3+4"/><s v="bằng điều dưỡng 3th"/><s v="bảo hiểm"/><s v="lương nv"/><s v="mua thun màu"/><s v="Thanh Ngọc T3"/><s v="Công nợ 3M t3"/><s v="Máy xq"/><s v="357 gth 957"/><s v="Hh gth 881"/><s v="877 gth 904"/><s v="Chiến dịch niềng răng 5tr theanh28"/><s v="Quay dựng post niềng răng 5tr"/><s v="5Post Page Nha Van Cuc Suc - Teennie clinic"/><s v="Teennie 5 post - Groups NKNR Hi Smile"/><s v="kéo tặng khách"/><s v="Seeding Fanpage Teennie."/><s v="Tiền quay dựng video teennie bên team anh Quốc GenZ"/><s v="mua kéo tặng khách"/><s v="mua bàn chải kẽ"/><s v="971 gth 972"/><s v="1032 gth 1045, 0080 gth 1019"/><s v="Seeding Group Teennie."/><s v="Seeding chiến dịch niềng răng 0đ"/><s v="Seeding fanpage"/><s v="Phí cà thẻ T5"/><s v="% dthu BS"/><s v="% lương bp khác"/><s v="dây chỉnh nha+đầu vặn mini"/><s v="thun liên hàm"/><s v="thun  + dây cung"/><s v="Mắc cài"/><s v="công nợ morrelly T3+4"/><s v="niềng invi ca My"/><s v="T6-T11/23"/><s v="760 gth 1030 và 1029"/><s v="1039 gth 1048"/><s v="227 gth 1068"/><s v="263 gth 954 và 1084"/><s v="939 gth 943"/><s v="31 MTN"/><s v="mua gấu bông teddy làm mẫu cho tặng KH kết thúc niềng răng (gấu 140k + ship 20k)"/><s v="Tiền photo 500 cam kết niềng răng + 300 lời dặn sau dv"/><s v="Thanh toán tiền in test cẩm nang Teennnie"/><s v="270 gth 1106"/><s v="mua kẹp kim"/><s v="phí cà thẻ t6"/><s v="Nước 61A T5+6"/><s v="BH NV"/><s v="%BS"/><s v="vật liệu (thun+cung)"/><s v="thun mác cài"/><s v="cục cắn chỉnh nha"/><s v="dây cung"/><s v="Thanh Ngọc T5"/><s v="vật tư (minivis+thun)"/><s v="endoz+kẹo kim"/><s v="Khí cụ t3,4,5,6"/><s v="bình nc tặng khách"/><s v="voice off video 6 li do Teennie"/><s v="853 gth 1141"/><s v="Huy quần hoa làm video tiktok"/><s v="31TN"/><s v="mua khung hình tặng khách tháo niềng"/><s v="Làm bình tặng khacha"/><s v="ép in logo bằng khen khách tháo niêng"/><s v="In ấn Thư cảm ơn, lời dặn KH, hồ sơ bệnh án, card Teennie"/><s v="mua bàn cắt giấy"/><s v="Tin màu bằng khen cho KH Teennie tháo niềng(5k*26)"/><s v="rửa hình+ship Ngô Kiến Huy tặng KH Teennie (9k*30 tấm)"/><s v="in decal logo Teennie dán lên hộp quà, túi giấy (1k/ cái 300 cái) cho hộp quà và túi tặng KH Teennie tháo niềng"/><s v="túi giấy+giấy rơm + dây thừng + giấy mỹ thuật làm quà tặng KH Teennie tháo niềng"/><s v="hh teennie"/><s v="Phí cà thẻ T7"/><s v="Nước 61A"/><s v="button"/><s v="Thun dây cung"/><s v="Thanh Ngọc T6"/><s v="Morrlly"/><s v="Hộp quà khách tháo niềng"/><s v="Khung tranh cho khách tháo niềng"/><s v="31 máy tăm nước"/><s v="Seo web"/><s v="785 san gth 1165, 400 gth1167"/><s v="in chăm sóc sau gắn mc"/><s v="chi hh teennie"/><s v="hộp quà"/><s v="bàn chải kẽ"/><s v="62 TN tee"/><s v="ship tặng quà bình nước Teennie cho đối tác"/><s v="Mua balo mẫu Teennie"/><s v="ship balo mẫu qua cho Chị Trâm may balo mẫu cho Teennie"/><s v="mua giày đồng phục cho phụ tá mới Teennie"/><s v="in ấn hồ sơ, lời dặn sau dịch vụ, ruột hồ sơ"/><s v="in bằng tặng KH tháo niềng 5k/tấm (5 khách)"/><s v="mua mẫu túi thổ cẩm đựng bình Bộ Tộc Niềng răng (A Hiền đặt)"/><s v="mẫu túi cói đựng bình bình Bộ Tộc Niềng răng (Bông đặt)"/><s v="giấy mỹ thuật + dây cói làm thư cảm ơn Teennie 60k + Bìa cứng kê giấy đựng hồ sơ - 110k"/><s v="túi cói đựng bình Bộ tộc niềng răng cho A Quang tặng KOL 6 cái/100k"/><s v="phí cà thẻ T8"/><s v="Nước 61A T7"/><s v="% của BS"/><s v="% của các bp khác"/><s v="kềm nhổ răng"/><s v="Vis"/><s v="vặt tư"/><s v="Thanh Ngọc"/><s v="Mua khâu t6,7,8/23"/><s v="khí cụ T7+8"/><s v="quạt đèn gương chụ trong miệng"/><s v="Cọc lên tick xanh"/><s v="1032 gth 1270"/><s v="sửa ghế nha"/><s v="balo tặng khách"/><s v="tiền seeding+mua tài khoản"/><s v="31TN Teennie"/><s v="đông phục teennie"/><s v="980 gth 1179 và 826 gth 1207"/><s v="phí sms brand name"/><s v="dấu teennie"/><s v="Đặt Bình cho khách"/><s v="quà sn BS Huy"/><s v="hh khách"/><s v="bảng tên bác Sáng, phụ tá Teennie mới"/><s v="gửi hàm duy trì cho KH ở Long AN và Bình Phước"/><s v="phí gth nhân viên Trang gth Y bình"/><s v="phí cà thẻ T9"/><s v="Nước 61A T9"/><s v="lương cb BS"/><s v="lương cb các bp khác"/><s v="% dth các bp khác"/><s v="nâng khớp + dây art chỉnh torque"/><s v="kềm step+keo dán chỉnh nha+chẩn gắn khâu"/><s v="minivis"/><s v="công nợ Tín Nha"/><s v="Công nợ morrelly t8+9"/><s v="Thanh Ngọc T8"/><s v="hotline"/><s v="dphuc BS Thọ"/><s v="Mua hoá đơn"/><s v="rác y tế vượt mức t9"/><s v="1211 gth 1373"/><s v="5c gương soi phòng điều trị"/><s v="1101 gth 1357"/><s v="337 gth 1331, 1407 gth 1444"/><s v="1322 gth 1435"/><s v="hàm duy trì"/><s v="hotline nhắn tin"/><s v="54513 san gth 10449, 1191 gth 1273, 1272 gth 1412, 564 gth 1176"/><s v="khảo sát nha khoa"/><s v="Thuế môn bài 2022 2023"/><s v="1383 gth 1498"/><s v="60 MTN"/><s v="973 gth 1310"/><s v="1382 gth 1418"/><s v="phí cà thẻ T10"/><s v="sửa áo Blu cho team BS Teennie 3 cái + thuê tên cho BS Tân 1 cái 50k"/><s v="mua Mực màu nâu 4 chai cho sale đóng con dấu Teennie lên hộp đựng balo"/><s v="in bảng giá mới Teennie 4 cuốn 55k/cuốn"/><s v="mua 3 đôi dép cross cho BS Thọ Teennie"/><s v="in hình nghệ sĩ tặng KH Teennie tháo niềng 30 tấm"/><s v="ship hồ sơ Teennie cho chị Vy làm đổi địa chỉ giấy phép KD Teennie"/><s v="in ấn phiếu cọc, lời dặn KH sau làm dịch vụ, card , photo hồ sơ KH, in bằng cho KH tháo niềng"/><s v="Phí gth nhân sự (a Vinh gth lt Lan)"/><s v="BH NV (6.835.920 đ)"/><s v="bằng điều dưỡng t10.11.12"/><s v="bằng BS Huân"/><s v="%BS nhận"/><s v="Mua mắc cài"/><s v="vis chỉnh nha"/><s v="Mua 5 kềm"/><s v="composite gắn mc"/><s v="Mua khâu t8-9"/><s v="teennie mua mũi khoan"/><s v="Thanh Ngọc T9"/><s v="mua khâu chỉnh nha"/><s v="thun liên hàm+bôi trơn ống tủy"/><s v="chi phường"/><s v="mua 4 mẫu hàm mc"/><s v="khảo sát nk"/><s v="Làm giấy phép"/><s v="485 gth 654"/><s v="919 gth 1550"/><s v="hotline T"/><s v="cọc dphuc Nguyệt +Chi"/><s v="in ấn/3"/><s v="hh 1332,1261,1383"/><s v="Gia hạn chữ kí số hd đỏ"/><s v="300 balo Teennie"/><s v="Tiếp BS Teennie"/><s v="đồng phục Chi Nguyệt"/><s v="mua hộp nhựa đựng đồ chống sốc"/><s v="rửa ảnh bằng"/><s v="rèm cửa"/><s v="hộp đựng giấy nvs"/><s v="đồ chặn cống"/><s v="đồ sửa ống nc"/><s v="ổ điện"/><s v="ổ khóa cửa kính"/><s v="2 dù bự"/><s v="34 gth 1113"/><s v="dán decal mặt tiền"/><s v="dán decal 2 xe"/><s v="dán decal phòng tư vấn"/><s v="1156 gth 1452"/><s v="bút lông"/><s v="mực máy in"/><s v="giấy lau tay"/><s v="sửa bộ đàm"/><s v="dd ngâm dụng cụ"/><s v="3th thuê p.mềm + sever"/><s v="tiền xe máy nv t11"/><s v="khung tranh treo bằng BS"/><s v="thẻ nhớ phát nhạc"/><s v="sim dt cho sale"/><s v="in bảng biểu"/><s v="Khung hình lộng bằng tháo niềng"/><s v="Seeding page"/><s v="đãi khách nước, cơm"/><s v="Thanh toán tiền mua giày đồng phục cho sale Ngọc"/><s v="Thanh toán tiền in ấn ban đầu cho nha khoa mới (Hồ sơ bệnh Án 500 bộ, phiếu chuyển viện, phiếu cọc, bảo hành, cam kết niềng răng)"/><s v="Thanh toán tiền mua màng nhà vệ sinh nữ"/><s v="Thanh toán tiền mua bảng tên toilet + in decal &quot;kéo vào đẩy ra&quot; phòng họp"/><s v="Thanh toán tiền làm lại ổ khoá tủ lễ tân (để lễ tân cất máy tâm nước, bàn chải điện)"/><s v="Thanh toán tiền đánh thêm chìa khoá cửa cho phòng khám chia cho bảo vệ, tạp vụ, A Hiền"/><s v="Thanh toán tiền mua 2 giỏ mây cho nhân viên xách đồ ăn vào phòng khám"/><s v="Thanh toán tiền mua móc chìa khoá có thẻ tên để ghi chú cho Như note chìa khoá từng phòng nha khoa mới"/><s v="Thanh toán tiền in lại Sơ đồ chống sốc thuốc tê do bên thẩm định báo mình cập nhật công văn mới (15 form tấm A2)"/><s v="Thanh toán tiền giấy phép kinh doanh 3 công ty (mỗi cty 10 bản) (5k/ tờ - 30 tờ) (cho A Quang nộp lên quận 2 bộ, để làm giấy phép phòng khám + làm chuyển quận BHXH, …..)"/><s v="Thanh toán tiền làm hồ sơ chuyển quận và đky BHXH ban đầu cho 3 cty (mỗi công ty 150k)"/><s v="Hỗ trợ A Chung bảo vệ 100k, lắp ghế họp, lắp bàn A Vinh"/><s v="Thanh toán tiền bồi dưỡng cho người của công trình A Chinh hỗ trợ chuyển sâm qua VP và chuyển máy X Quang từ lầu 7 lên xe tải chuyển qua Kỳ Đồng"/><s v="khách xem PT"/><s v="phí cà thẻ t11"/><s v="61A + Số 5 kỳ Đồng (17-30/11)"/><s v="BH NV (5,258,400)"/><s v="lương các bp khác"/><s v="% lương các bp khác"/><s v="Mc sứ"/><s v="vật tư Teennie"/><s v="thun chuỗi"/><s v="keo gắn mc"/><s v="mắc cài r7, torque chỉnh răng, túi turbo nâng khớp"/><s v="mua vít"/><s v="Thanh Ngọc vật liệu t10"/><s v="keo gắn mc+hộp đựng mẫu"/><s v="Niềng invy kol noway"/><s v="bảng kính+ghé phòng họp"/><s v="bàn làm việc+2 tủ giày+bàn phòng họp"/><s v="mua hộc cá nhân+tủ phòng vô trùng"/><s v="tủ imp+tú cá nhân+tủ đứng phòng GĐ"/><s v="đèn trám"/><s v="mua silicon"/><s v="hộp mica"/><s v="cây giấy"/><s v="thơm đốt nvs"/><s v="hộp quẹt"/><s v="thưởng bv"/><s v="đồ ăn sáng nghệ sĩ"/><s v="994 gth1532"/><s v="web"/><s v="pbi cho pccc"/><s v="thảm lót cầu thang"/><s v="hotline teennie"/><s v="giặt đồ BS t11"/><s v="mua bàn chải pt rửa đồ"/><s v="thay mực máy in"/><s v="khăn lau dụng cụ cho pt"/><s v="khóa 4 phòng điều trị"/><s v="mua trái cây+bánh tiếp đoàn"/><s v="pbi cho đoàn kiểm tra"/><s v="Nhậu tiếp phường"/><s v="thêm 1 p.bì cho đoàn thẩm định"/><s v="320 gth 1525"/><s v="1266 gth 1598"/><s v="đồng phục"/><s v="ổ cứng media"/><s v="in thư cảm ơn, cskh"/><s v="50 post sedding bộ tộc niềng răng"/><s v="2 sim dt cho telesale"/><s v="thơm xông phòng"/><s v="kẹ sắt teennie"/><s v="khăn lau đèn ghế nha"/><s v="card Teennie"/><s v="chi tiền gth nv"/><s v="528 gth 1518"/><s v="50 TN tee"/><s v="quà tặng sếp"/><s v="xe quận"/><s v="sửa lò hấp Tênnie"/><s v="1468 gth 1562"/><s v="mua dù bv"/><s v="478 gth 1622"/><s v="1294 gth 1570"/><s v="1294 gth 1569"/><s v="Nhậu tiếp khách"/><s v="hộp đựng hàm duy trì"/><s v="Chi phí đào tạo telesale"/><s v="thay đầu cvr"/><s v="vpp"/><s v="in bảng tên BS teennie"/><s v="in hs bệnh án"/><s v="bảng wc"/><s v="khung tranh teennie"/><s v="tiền bãi xe nv T12"/><s v="sửa tăm nước cho khách"/><s v="thưởng trà sữa nv"/><s v="hotline sale teennie"/><s v="cho phường 9"/><s v="bảng giá tee"/><s v="hộp quà tee"/><s v="phí cà thẻ T12"/><s v="tiền chè hoa trái cây cúng t12/23"/><s v="tiền  suôi, nc bình, tinh dầu, đồ tạp vụ T12"/><s v="mua đồ cúng giải hạn cho Phòng khám"/><s v="nước uống 19l cho VP"/><s v="mua nước bù khoáng cho bảo vệ"/><s v="mua VPP cho lễ tân"/><s v="in lại sốc phản vệ cho PK"/><s v="mua cục sạc laptop cho tele (sạc của Yến bị hỏng)"/><s v="thay CB và cục nguồn điện VP"/><s v="vệ sinh máy lạnh văn phòng"/><s v="in ấn"/><s v="mua dù cho bảo vệ"/><s v="Số 5 kỳ Đồng"/><s v="Điện kỳ đồng"/><s v="Nước kỳ đồng t11"/><s v="luong BS"/><s v="vật liệu teennie"/><s v="sáp nk"/><s v="công nợ morelli y10+11"/><s v="bộ pt, kềm, dd rửa tay"/><s v="mua kềm"/><s v="Thanh Ngọc T11"/><s v="khí cụ T9-12"/><s v="máy hấp"/><s v="Máy đóng gói dụng cụ"/><s v="Số 5 kỳ Đồng "/><s v="Hành chính chung"/><s v="thuê vp"/><s v="Thuê bằng điều dưỡng cô Châu T1,2,3"/><s v="wf"/><s v="tiền xe nv t1"/><s v="vật liệu chỉnh nha(có kềm)"/><s v="kềm bẻ dây cung"/><s v="Vật liệu morille t12/23"/><s v="Mua khâu"/><s v="Vật liệu Thanh Ngọc T12/23"/><s v="khis cụ t1/24"/><s v="Thưởng cuối năm"/><s v="lễ tất niên"/><s v="Tài sản"/><s v="675 gth 1681"/><s v="hộp quà+túi Teennie, in logo dán hộp quà+hình nghẹ sĩ, in bằng tốt nghiêph"/><s v="Hạt điều tặng khách+tiền nem+tiền ship quà+thịt rừng tặng sếp"/><s v="khách xem phong thuỷ"/><s v="phí cà thẻ T2"/><s v="nạp qc"/><s v="Nước kỳ đồng T1"/><s v="BH NV( 7.045.080 )"/><s v="Nước kỳ đồng T2"/><s v="(đô thị 2, TCAP 1, PCA 1, giao thông2)"/><s v="Cho thuế hàng tháng (t1,2,3)"/><s v="lò xo"/><s v="100 tặng 20b mắc cài"/><s v="nhựa hàm duy trì"/><s v="khay tinh chỉnh"/><s v="Thanh Ngọc T1"/><s v="mua máy in+ổ cứng"/><s v="mua xe đẩy"/><s v="Trích quỹ tất niên"/><s v="anh Quang và anh Hiền đi học"/><s v="nón bh mẫu"/><s v="MTN"/><s v="hh Teennie (11 khách)"/><s v="Thuê phần mền t3,4,5"/><s v="giấy in phim"/><s v="tiền sở hữu trí tuệ"/><s v="1148 gth 1849"/><s v="20 dép khách"/><s v="gương phòng điều trị"/><s v="KH xem PT"/><s v="Phí cà thẻ"/><s v="1373 gth 1752"/><s v="Qc tee"/><s v="combo quà tặng"/><s v="phí thường niên"/><s v="làm 2000 dây đeo bảng tên"/><s v="này chi phí theo chiến dịch(18/03)"/><s v="Booking bài"/><s v="Toi uu web Teennie - Backlink Teennie"/><s v="làm mẫu đeo cổ test"/><s v="Cọc làm balo"/><s v="in tờ rơi đi trường"/><s v="chi phí đi trường(ăn uống, xăng xe)"/><s v="Nước kỳ đồng 06/02-08/03"/><s v="BH NV(7,045,080)"/><s v="Cho hàng tháng mục số 1,2"/><s v="tiền bãi xe nv"/><s v="hux nhựa+kdr+túi zip Teennie"/><s v="bao tay rửa dụng cụ"/><s v="Mắc cài răng 6,7, torque chỉnh, dây cung, lò xo, button đế tròn"/><s v="Dây cung+thun, mc kim loại (14tr)"/><s v="vật tư Thanh Ngọc T2/24"/><s v="gương chụp trong miệng Teennie"/><s v="tủ nhỏ phòng tư vấn đựng mẫu hàm teennue"/><s v="lắp camera bên ngoài"/><s v="đèn chụp trong miệng tee"/><s v="ghế sopha quay pv"/><s v="mua laptop cho telesale"/><s v="bộ đàm tai nghe"/><s v="mua ghế phòng C Phượng"/><s v="banh miệng Tee"/><s v="chuột máy tính media"/><s v="gimbal media"/><s v="mua dù bự che nắng"/><s v="kệ đựng mẫu răng sứ"/><s v="Trích thưởng nhân viên cuối năm"/><s v="Trích quỹ đào tạo"/><s v="Quỹ Team buiding"/><s v="đi trường"/><s v="gth khách 1740 Teennie"/><s v="898 gth 1873"/><s v="tiền checkin"/><s v="tên miền teennie"/><s v="1713 gth 1714, 545 gth 1913, 900 gth 1850"/><s v="thuế môn bài"/><s v="329 gth 951 chính sách cũ ng gth đc 2tr hh"/><s v="thuê 1office 1 năm"/><s v="hh khách Teennie"/><s v="phí cà thẻ T4"/><s v="NẠP QC FB"/><s v="Seeding Teennie final"/><s v="mua VPS cho 3 Website: San - Teennie - Implant"/><s v="đi trường mkt"/><s v="Nước kỳ đồng "/><s v="Tiền Cho quận, phường hàng tháng "/><s v="pccc"/><s v="Thuê bằng điều dưỡng t4,5,6"/><s v="lương 4cđ"/><s v="mũi đốt nướu"/><s v="vật liệu teennie(tuýt, mrc6, sáp)"/><s v="bộ đồ khám KH"/><s v="Vật Tư Teennie(button, mc răng 6,7, lò xo, sáp nk)"/><s v="mua khâu T2+3"/><s v="công nợ Thanh ngọc T3"/><s v="thuốc chống sốc"/><s v="hộp nhựa đựng đồ PT"/><s v="khí cụ T2+3+4"/><s v="bàn phím máy tính cho sale Teennie"/><s v="d.hồ treo tường tee"/><s v="bể phong thuỷ trong phòng telesales"/><s v="ghế"/><s v="lấy tủ looker nhân viên"/><s v="Team building"/><s v="Hh KH"/><s v="làm giấy tờ huỷ hộ kinh doanh cá thể"/><s v="phí bản quyền HDDT 2024"/><s v="đựng mẫu hàm"/><s v="Tăm nước tặng khacha"/><s v="khảo sát nk khác"/><s v="Cọc 70% làm lại đăng ký quyền tác giả của San và Teennie qua địa chỉ mới, logo mới"/><s v="Nạp thẻ chạy qc trên tiktok"/><s v="đặt 100 ba lô"/><s v="chi phí đi trường HUtech+Nguyễn trãi cho anh Huỳnh Phương"/><s v="làm nón"/><s v="Khung tranh tặng khách"/><s v="San Dental Group in 600 the nhe"/><s v="cp đi trường NGuyễn Hữu Thọ cho anh NKH"/><s v="Chi trường hutech"/><s v="Tt hd mono"/><s v="Tt pancake"/><s v="tt cty truyền thông đi trường Sàigonista"/><s v="thuê xe đi trường"/><s v="mua mước cho nv đi trường"/><s v="gia hạn tên miền"/><s v="dán qc trên xe Đất Việt"/><s v="Gói SEO Băng Tâm"/><s v="đi trường UEF"/><s v="Chi phí đi trg UEF cho a Luật"/><s v="In thẻ đi trường"/><s v="Cọc dây đeo đi trg"/><s v="Mua loa đi trường"/><s v="Seeding điều hướng nói xấu nha khoa"/><s v="Hỗ trợ nhân sự đi trường + ĂN uống"/><s v="Teennie - Thegioiimplantcom(Huy quần hoa)"/><s v="in voucher đi trường"/><s v="in brochure Teennie"/><s v="in voucher đi trường+đất việt"/><s v="in hình nghệ sĩ đi trường"/><s v="thuê rèm setup kí kết Đất Việt"/><s v="backcrop Đất Việt để phòng họp kí kết"/><s v="standy đi trường"/><s v="Nước kỳ đồng"/><s v="Cho hàng tháng"/><s v="Tiền xe nv"/><s v="% các bp khác nhận"/><s v="mua thun chuỗi của teennie"/><s v="nhận dây cung Teennie"/><s v="Công nợ khâu 3D"/><s v="Công nợ Morelli t4"/><s v="Thun AO"/><s v="khí cụ"/><s v="mua bộ đàm"/><s v="xe đẩy Teennie"/><s v="quạt phòng vô trùng"/><s v="Mua mây tính cho mkt"/><s v="lắp kệ TV phòng họp"/><s v="đào tạo sale (anh Quý)"/><s v="setup phòng họp và phòng telesale"/><s v="phi sms tk cá nhân cty"/><s v="Cọc 3 web(3 cty) đăng kí bộ công thương"/><s v="khảo sát thị trường"/><s v="đồ ăn nv đi trường hutech"/><s v="Chi tiền nước đi trường 14/5"/><s v="KH gth"/><s v="Giấy viết thư KH tháo niềng Teennie"/><s v="Qc tiktok"/><s v="Đồ livetream(cáp chuyển, adapter"/><s v="Thiết bị đi trường(thiết bị phát wifi+sim+băng keo+ổ điện)"/><s v="KOL A Luật đi trường Hoa Sen"/><s v="Nha khoa teennie clinic ung ho quy ho tro sinh vien"/><s v="dây đeo đi trg(tt đủ)"/><s v="KOL A Huy đi trường Hutech"/><s v="Củ sạc hoco,Cáp chuyển 3.5 ra type C,standee, Chân standee,ổ điện nối dài,Vít vặn"/><s v="Xăng xe,Tiền ăn đi trường"/><s v="MKT offline"/><s v="KOL A Phương đi trường"/><s v="mua ladi page"/><s v="In thẻ cứng(Hutech, NKH)"/><s v="Phần mềm Adobe(MKT)"/><s v="Chi phí đi trường ngày 11/6"/><s v="lương cổ đông"/><s v="vật liệu"/><s v="mua miếng nhựa ép hàm duy trì"/><s v="thun chuỗi Teennie"/><s v="Thuốc tê"/><s v="tien giay chup phim"/><s v="mua vật liệu Teennie(sáp chỉnh nha)"/><s v="mua vật liệu trám"/><s v="Mua ghế + bàn Bông"/><s v="Mua máy xông tinh dầu"/><s v="cọc bàn làm việc phòng điều trị"/><s v="2 ổ cứng HDD 12T,Dây 3.5 ra 3.5"/><s v="tiền bàn phòng điều trị"/><s v="Mua ipad cho sale"/><s v="ghế anh phòng Hiền"/><s v="chi tiền màn hình bàn tư vấn"/><s v="tiền bàn phòng tv"/><s v="mua màn hình quảng cáo"/><s v="máy cạo vôi răng"/><s v="cho phường mượn"/><s v="mua ổ cắm điện"/><s v="Mua thêm ghế phòng họp+phòng HCNS+Mua chuột + USB phòng HCNS"/><s v="Mua đồ workshop đào tạo"/><s v="thuê địa điểm + đồ ăn ngày học  quản lí"/><s v="Mua đồ hành chính"/><s v="bãi xe nv"/><s v="điện+nước+wf"/><s v="Cp tiếp khách"/><s v="tặng phẩm khách"/><s v="MKT chạy quảng cáo"/><s v="Cp sửa chữa, bảo trì"/><s v="Cộng tác viên"/><s v="Thưởng gián tiếp"/><s v="Hành chính MKT"/><s v="Hoa hòng gth"/><s v="TikTok"/><s v="SEO"/><s v="% của NV"/><s v="Lương"/><s v="Chi phí MB"/><s v="Thuê bằng bs"/><s v="chi phí cho quận, phường"/><s v="mẫu hàm Teennie"/><s v="mua thun Teennie"/><s v="mua KIN"/><s v="Mua hộp đựng kềm(teennie)"/><s v="công nợ Thanh Ngọc"/><s v="keo nâng khớp, lò xo, mc răng 6, sáp chỉnh nha"/><s v="mũi đốt nướu Teennie"/><s v="khay tinh chỉnh của Kay Trần"/><s v="công nợ 3D"/><s v="Mắc cài t7"/><s v="Quỹ thưởng"/><s v="Dự trù phát sinh"/><s v="Mua sắm tài sản"/><s v="Thưởng nóng+liên hoan"/><s v="Giới thiệu nhân sự"/><s v="đào tạo nhân sự"/><s v="Tiếp khách pK(grab, chi phí khác)"/><s v="thuế"/><s v="dung dịch vệ sinh dụng cụ"/><s v="Mua thun"/><s v="sáp nha khoa"/><s v="mua thuốc Effegan"/><s v="Mua máy đo huyết áp"/><s v="mũi khoan"/><s v="Mua pin+phụ kiện máy chụp cận chóp"/><s v="mua keo gắn mc Teennie"/><s v="thanh toán thun Teennie"/><s v="Lấy khâu + tube + nâng khớp, hàm duy trì"/><s v="công nợ morelli T6"/><s v="mua kềm Teennie"/><s v="thanh toán khâu Teennie 7,8,9"/><s v="Nhận hộp nhựa đựng mẫu hàm"/><s v="tt mắc cài"/><s v="nhập sáp nha khoa"/><s v="tiền kin"/><s v="Thuê bằng bs+bằng y tá Châu"/><s v="Que đè lưỡi,sáp chỉnh nha, button,mua sáp nk"/><s v="thuốc tê+mua vis"/><s v="vật liệu, vật tư chỉnh nha Teennie"/><s v="Máng niềng trong suốt"/><s v="công nợ morelli T7+8"/><s v="công nợ morelli T9+10"/><s v="nhập kin"/><s v="mua nhựa in HDT"/><s v="Tiền tay khoan khuỷ chậm, 2 tay khoan"/><s v="dụng cụ chỉnh nha ,keo dán MC sứ, thay đầu cây cạo vôi"/><s v="Mua vit"/><s v="Công nợ 3D t10/24"/><s v="đơn mắc cài răng 6 teennie"/><s v="mua kéo cắt hàm duy trì"/><s v="CRM"/><s v="dây thun chuỗi Teennie"/><s v="mua banh miệng ,gương + đèn chụp hình trong miệng KH, Kéo cắt HDT"/><s v="mắc cài R6 Teennie"/><s v="nước xúc miệng Kin"/><s v="mắc cài T12"/><s v="Khí cụ T11+12"/><s v="tiền nước xúc miệng KIN"/><s v="dung dịch khử khuẩn y tế"/><s v="Thun liên hàm  Teennie"/><s v="Mũi khoan Teennie"/><s v="công nợ Morile T11+!2"/><s v="nút Teennie"/><s v="composite"/><s v="Giấy phòng điều trị"/><s v="Tiền thun Teennie"/><s v="Thuốc + nước muối"/><s v="tiền thuốc tê xanh"/><s v="tiền cao su đặc"/><s v="hộp đựng mẫu hàm(Teennie"/><s v="ép danh mục thuốc chống sốc"/><s v="Khẩu trang + thuốc giảm đau + mua thuốc chống sốc"/><s v="dây cung loop Teennie"/><s v="Thun liên hàm Teennie"/><s v="nút dán nâng khớp+ lò xo(Teennie)"/><s v="công nợ morelli T1/25"/><s v="công nợ Thanh Ngọc T1/25"/><s v="Vật liệu làm máng"/><s v="khí cụ T1+2"/><s v="vật tư keo gắn mc Teennie,mua ốc siết ghế Teennie,đầu CVR"/><s v="vit chỉnh nha t2/25,vật liệu Teennie(mắc cài r6, nâng khớp, lò xo..)"/><s v="thanh toán tiền thuốc tê,Kin"/><s v="tủ cực tím"/><s v="nước ngâm dụng cụ ,thuốc giảm đau,composite lỏng,kiềm cắt thạch cao,mẫu hàm tư vấn Teennie"/><s v="Tiền mũi khoan Endoz Teeniee"/><s v="mua mắc cài mẫu(Teennie)"/><s v="Nhựa in hàm duy trì loại cũ"/><s v="Thanh Ngọc T2"/><s v="dây cung Teennie"/><s v="vít chỉnh nha T3"/><s v="thun chỉnh nha"/><s v="khâu + thun"/><s v="Thanh Ngọc T3/25teennie"/><s v="khí cụ T3+4"/><s v="mua 140b mắc cài"/><s v="nhựa ép máng"/><s v="khâu của teennie"/><s v="tiền tinh chỉnh KH niềng invi"/><s v="công nợ Morelli T3+4"/><s v="kin"/><s v="khẩu trang"/><s v="in ly giấy"/><s v="keo gmc"/><s v="nước rửa dụng cụ cho phụ tá"/><s v="tube Teennie"/><s v="vật tư Thanh Ngọc"/><s v="Tiền vật tư bond"/><s v="ca invi 2799"/><s v="dung dịch ngâm dụng cụ +nhận 4 Bond +mũi khoan tay Teennie+bóng tia cực tím"/><s v="keo gắn mắc cài Teennie,hộp đựng mẫu hàm Teennie, gel lạnh, nước muối"/><s v="thuốc giảm đau+thuốc tê+túi zip +vật tư+sáp nha khoa"/><s v="đơn mắc cài"/><s v="Mua khâu và keo gắn mc"/><s v="mũi khoan, tube, thun chuỗi, xe đẩy Teennie, hộp đựng hàm duy trì + hộp giấy (test)+đồ chụp hình trong miệng, mua đồ nội nha, túi chườm đá,khăn choàng, bàn chải+lược xài 1 lần, hộp đựng hàm duy trì, rổ đựng đồ Teennie"/><s v="efferalgan"/><s v="Giấy chuyên dụng vên sinh phòng điều trị"/><s v="khí cụ T7"/><s v="công nợ vật tư seadent"/><s v="khăn choàng phụ tá"/><s v="Mua thuốc tê xanh"/><s v="mua banh miệng chữ V"/><s v="đơn morelli t5+6"/><s v="thuốc tê+thuốc"/><s v="Mua cây cvr"/><s v="khăn choàng PT+mua rổ cho phụ tá+bao tay+vật tư"/><s v="mua mắc cài lẻ và keo xanh"/><s v="khâu t7+8"/><s v="khí cụ T8"/><s v="Đơn dây thun chỉnh nha seadent t8"/><s v="kiểm định lò hấp"/><s v="Bao tay y tế+bộ khối cắn nha khoa, Povidine, tấm choàng che cổ, gương cầm tay phòng điều trị+túi chườm,mua áo chì , khăn giấy choàng cổ phòng điều trị"/><s v="Mua mc"/><s v="sáp nha khoa , nhựa ép hàm duy trì"/><s v="bóng đèn cực tím, mũi tay khoan + dây lò xo+ vật tư"/><s v="kí cụ T9+10"/><m/></sharedItems></cacheField><cacheField name="PHÂN LOẠI" numFmtId="0"><sharedItems containsBlank="1"><s v="Mua đồ hành chính"/><s v="Marketing chạy Quảng cáo"/><s v="Chi phí Mặt bằng"/><s v="Điện + Nước"/><s v="Tiền Lab"/><s v="Bảo hiểm"/><s v="Thuê bằng"/><s v="Lương"/><s v="KPI"/><s v="Tiền vật liệu"/><s v="Mua sắm tài sản"/><s v="tiếp khách"/><s v="Đào tạo"/><s v="Tiền thuê xe"/><s v="Quỹ thưởng tổng cuối năm"/><s v="Phí cà thẻ"/><s v="Tiền thưởng nóng + liên hoan"/><s v="Hành chính MKT"/><s v="Tặng phẩm khách"/><s v="Sửa chữa"/><s v="Cộng tác viên"/><s v="Quỹ thưởng gián tiếp"/><s v="Đi trường"/><s v="Hoa hồng giới thiệu"/><s v="Tiktok"/><s v="SEO"/><s v="Tiền dự trù phát sinh"/><m/></sharedItems></cacheField><cacheField name="SỐ TIỀN" numFmtId="3"><sharedItems containsString="0" containsBlank="1" containsNumber="1"><n v="315000.0"/><n v="620000.0"/><n v="325000.0"/><n v="600000.0"/><n v="2000000.0"/><n v="276000.0"/><n v="500000.0"/><n v="750000.0"/><n v="1000000.0"/><n v="1377000.0"/><n v="1.7787E7"/><n v="3.0E7"/><n v="5.75E7"/><n v="1.2026E7"/><n v="0.0"/><n v="8960000.0"/><n v="9000000.0"/><n v="9.8045455E7"/><n v="1.38679E8"/><n v="1.81216912E8"/><n v="3.6405245E7"/><n v="1500000.0"/><n v="233000.0"/><n v="1.857E7"/><n v="727000.0"/><n v="550000.0"/><n v="400000.0"/><n v="1.15E8"/><n v="8041000.0"/><n v="1.376768E7"/><n v="1.340625E8"/><n v="2.97859175E8"/><n v="2.17123146E8"/><n v="5.6603095E7"/><n v="1.6642E7"/><n v="1.9E7"/><n v="1.2E7"/><n v="813000.0"/><n v="1282000.0"/><n v="3926921.0"/><n v="1.7985E8"/><n v="1.28165E7"/><n v="6605500.0"/><n v="1.47728E7"/><n v="1.3775E8"/><n v="3.25362875E8"/><n v="2.22116243E8"/><n v="8.6943465E7"/><n v="3000000.0"/><n v="3.34425E7"/><n v="9450000.0"/><n v="8580000.0"/><n v="9410000.0"/><n v="820000.0"/><n v="4000000.0"/><n v="355000.0"/><n v="890000.0"/><n v="2969002.0"/><n v="2.22E8"/><n v="1.3784E7"/><n v="9233000.0"/><n v="1.761792E7"/><n v="1.390625E8"/><n v="2.47343148E8"/><n v="2.33813599E8"/><n v="5.7896593E7"/><n v="1920000.0"/><n v="2.1359E7"/><n v="2.64649E7"/><n v="3.405E7"/><n v="1118000.0"/><n v="2.3E7"/><n v="7000000.0"/><n v="1.8E7"/><n v="864000.0"/><n v="6000000.0"/><n v="1814000.0"/><n v="919000.0"/><n v="8900000.0"/><n v="3.42E7"/><n v="2.157069E7"/><n v="2.65E8"/><n v="1.3809E7"/><n v="1.762816E7"/><n v="1.41375E8"/><n v="2.65036488E8"/><n v="1.99440659E8"/><n v="6.8760357E7"/><n v="1300000.0"/><n v="1125000.0"/><n v="5.5125E7"/><n v="3.1635E7"/><n v="3.2523432E7"/><n v="1.7213E7"/><n v="2.4E7"/><n v="160000.0"/><n v="656000.0"/><n v="200000.0"/><n v="340000.0"/><n v="5180230.0"/><n v="3.55E8"/><n v="5.9E7"/><n v="1.57545E7"/><n v="9150000.0"/><n v="1.3809375E8"/><n v="3.88687651E8"/><n v="1.96452953E8"/><n v="7.9261632E7"/><n v="3900000.0"/><n v="1440000.0"/><n v="450000.0"/><n v="3300000.0"/><n v="1.7736E7"/><n v="3660000.0"/><n v="2043000.0"/><n v="5.65E7"/><n v="9365000.0"/><n v="300000.0"/><n v="2.0E7"/><n v="1625000.0"/><n v="7770000.0"/><n v="3500000.0"/><n v="985000.0"/><n v="88000.0"/><n v="130000.0"/><n v="295000.0"/><n v="203000.0"/><n v="4055601.0"/><n v="3.45E8"/><n v="1.47745E7"/><n v="4790000.0"/><n v="1.923072E7"/><n v="1.4965084E8"/><n v="4.01560151E8"/><n v="2.10631044E8"/><n v="9.9615689E7"/><n v="1.545E7"/><n v="1.9823E7"/><n v="3.87478E7"/><n v="1480000.0"/><n v="1.0E7"/><n v="2509000.0"/><n v="1376000.0"/><n v="3.4117E7"/><n v="20000.0"/><n v="45000.0"/><n v="140000.0"/><n v="616000.0"/><n v="25000.0"/><n v="239000.0"/><n v="196000.0"/><n v="4342619.0"/><n v="3.15E8"/><n v="1.50995E7"/><n v="6500000.0"/><n v="1.48125E8"/><n v="4.29563723E8"/><n v="2.1108901E8"/><n v="1.11717386E8"/><n v="8200000.0"/><n v="8100000.0"/><n v="2.375E7"/><n v="2.4686E7"/><n v="4.2461E7"/><n v="4.23E7"/><n v="1595000.0"/><n v="5000000.0"/><n v="3.8415E7"/><n v="5500000.0"/><n v="1.6517E7"/><n v="800000.0"/><n v="4340000.0"/><n v="770000.0"/><n v="2200000.0"/><n v="135000.0"/><n v="50000.0"/><n v="4437884.0"/><n v="3.35E8"/><n v="2.7714E7"/><n v="5990000.0"/><n v="1.470625E8"/><n v="4.33183848E8"/><n v="2.08927584E8"/><n v="1.08210948E8"/><n v="1750000.0"/><n v="3650000.0"/><n v="3.875E7"/><n v="4.9937E7"/><n v="2.4776E7"/><n v="1.265E7"/><n v="605000.0"/><n v="1544000.0"/><n v="1715000.0"/><n v="1.6822E7"/><n v="2500000.0"/><n v="544000.0"/><n v="562000.0"/><n v="700000.0"/><n v="6300000.0"/><n v="3.7884E7"/><n v="2526522.0"/><n v="195000.0"/><n v="100000.0"/><n v="210000.0"/><n v="169000.0"/><n v="180000.0"/><n v="30000.0"/><n v="950000.0"/><n v="2.85E8"/><n v="4.9166667E7"/><n v="1.7164583E7"/><n v="1.079224E7"/><n v="2.2E7"/><n v="1.72625E8"/><n v="5.0837161E8"/><n v="2.39835285E8"/><n v="1.29797349E8"/><n v="5400000.0"/><n v="1.725E7"/><n v="3636000.0"/><n v="2.093494E7"/><n v="1950000.0"/><n v="3.2895E7"/><n v="1.4892E7"/><n v="6750000.0"/><n v="2250000.0"/><n v="6150000.0"/><n v="8294000.0"/><n v="670000.0"/><n v="1666667.0"/><n v="2970000.0"/><n v="6.0E7"/><n v="1.33E7"/><n v="2400000.0"/><n v="2560000.0"/><n v="40000.0"/><n v="150000.0"/><n v="860000.0"/><n v="900000.0"/><n v="1080000.0"/><n v="242000.0"/><n v="145000.0"/><n v="765000.0"/><n v="1890000.0"/><n v="250000.0"/><n v="1.48E7"/><n v="2850000.0"/><n v="1280000.0"/><n v="1460000.0"/><n v="2300000.0"/><n v="2052000.0"/><n v="128000.0"/><n v="1020000.0"/><n v="330000.0"/><n v="155000.0"/><n v="52000.0"/><n v="183333.0"/><n v="3714024.0"/><n v="2.45E8"/><n v="8.2120833E7"/><n v="5162333.0"/><n v="3633333.0"/><n v="1.6251E7"/><n v="1.67325E8"/><n v="3.57536398E8"/><n v="1.87540032E8"/><n v="5.3965701E7"/><n v="6900000.0"/><n v="1.78E7"/><n v="3680000.0"/><n v="4540000.0"/><n v="2.49695E7"/><n v="8540000.0"/><n v="4.1181611E7"/><n v="5432000.0"/><n v="1.249E7"/><n v="3600000.0"/><n v="65000.0"/><n v="543000.0"/><n v="132000.0"/><n v="104000.0"/><n v="1.1E7"/><n v="1643333.0"/><n v="530000.0"/><n v="1600000.0"/><n v="1.3E7"/><n v="3766500.0"/><n v="7500000.0"/><n v="648333.0"/><n v="1.29E7"/><n v="360000.0"/><n v="491000.0"/><n v="186000.0"/><n v="3.125E7"/><n v="1783333.0"/><n v="1250000.0"/><n v="611000.0"/><n v="1333333.0"/><n v="630000.0"/><n v="952000.0"/><n v="2280000.0"/><n v="55000.0"/><n v="1356000.0"/><n v="1410000.0"/><n v="3948799.0"/><n v="944667.0"/><n v="8001333.0"/><n v="1833333.0"/><n v="331667.0"/><n v="134667.0"/><n v="320000.0"/><n v="472000.0"/><n v="660000.0"/><n v="1167000.0"/><n v="154000.0"/><n v="2.35E8"/><n v="9.14625E7"/><n v="9674667.0"/><n v="1932549.0"/><n v="2.147072E7"/><n v="1.728E8"/><n v="4.59529398E8"/><n v="1.79394965E8"/><n v="7.740535E7"/><n v="5.0158E7"/><n v="1.4025E7"/><n v="6250000.0"/><n v="6600000.0"/><n v="9180000.0"/><n v="2.8626E7"/><n v="8.53E7"/><n v="5300000.0"/><n v="2.05E8"/><n v="9.1575E7"/><n v="1.4611666666666666E7"/><n v="1.34960633E8"/><n v="8097333.333333333"/><n v="816666.6666666666"/><n v="2333333.0"/><n v="1.3693E8"/><n v="4.18857023E8"/><n v="2.21899765E8"/><n v="9.9379314E7"/><n v="6604000.0"/><n v="4200000.0"/><n v="1.515E7"/><n v="5.83365E7"/><n v="5760000.0"/><n v="3.56167E7"/><n v="3.2865E7"/><n v="1.26E7"/><n v="7237269.094"/><n v="1.1111111E7"/><n v="3.7180335E7"/><n v="1780000.0"/><n v="6686666.0"/><n v="5416667.0"/><n v="2637676.0"/><n v="1.75E8"/><n v="9.21E7"/><n v="1.7658693333333332E7"/><n v="1361675.6666666667"/><n v="7867333.333333333"/><n v="715000.0"/><n v="1462765.3333333333"/><n v="5700000.0"/><n v="9.9597895E7"/><n v="2.62272235E8"/><n v="2.02157609E8"/><n v="4.0929313E7"/><n v="1.5E7"/><n v="5176000.0"/><n v="880000.0"/><n v="3.675E7"/><n v="965000.0"/><n v="405000.0"/><n v="2.8635E7"/><n v="5511666.666666667"/><n v="1650000.0"/><n v="1.111111111111111E7"/><n v="3.8806066E7"/><n v="3.4727E7"/><n v="1400000.0"/><n v="2750000.0"/><n v="266666.6666666667"/><n v="337666.6666666667"/><n v="9166666.666666666"/><n v="3616225.0"/><n v="2.7E7"/><n v="2.975E7"/><n v="2.025E7"/><n v="440000.0"/><n v="2687000.0"/><n v="9.3075E7"/><n v="1.1278773E7"/><n v="1116333.3333333333"/><n v="7603666.666666667"/><n v="5033333.0"/><n v="2216666.667"/><n v="1.8183135E8"/><n v="6.1111661E8"/><n v="2.28817043E8"/><n v="1.12592325E8"/><n v="33333.0"/><n v="1.449E7"/><n v="7341000.0"/><n v="5.3582E7"/><n v="493000.0"/><n v="1.1373E7"/><n v="1994666.6666666667"/><n v="1200000.0"/><n v="5333333.333333333"/><n v="190000.0"/><n v="237000.0"/><n v="1590000.0"/><n v="666666.6666666666"/><n v="525000.0"/><n v="1220043.0"/><n v="3666666.6666666665"/><n v="4.7810002E7"/><n v="1802000.0"/><n v="1615300.0"/><n v="3020000.0"/><n v="1.44E7"/><n v="8000000.0"/><n v="3056805.0"/><n v="2.53E8"/><n v="2314400.0"/><n v="9.36E7"/><n v="2.1505E7"/><n v="1613000.0"/><n v="2.339072E7"/><n v="8028333.333333333"/><n v="6033333.0"/><n v="2334000.0"/><n v="3.75E7"/><n v="1.27302279E8"/><n v="4.64008898E8"/><n v="2.45282854E8"/><n v="6.7713592E7"/><n v="1100000.0"/><n v="3564000.0"/><n v="9280000.0"/><n v="1115000.0"/><n v="3720000.0"/><n v="3.5E7"/><n v="1.41E7"/><n v="8562000.0"/><n v="2.09835E7"/><n v="4280000.0"/><n v="1658333.3333333333"/><n v="183333.33333333334"/><n v="5.56E7"/><n v="165000.0"/><n v="316000.0"/><n v="1233333.0"/><n v="553000.0"/><n v="506667.0"/><n v="2800000.0"/><n v="5383333.0"/><n v="4391374.0"/><n v="2.55E8"/><n v="7900000.0"/><n v="1.891E7"/><n v="1083333.0"/><n v="6666667.0"/><n v="2110000.0"/><n v="726667.0"/><n v="1.4562E7"/><n v="410000.0"/><n v="3638750.0"/><n v="480000.0"/><n v="1.375E7"/><n v="7666667.0"/><n v="498333.0"/><n v="1.35E7"/><n v="7200000.0"/><n v="2.25E7"/><n v="3113000.0"/><n v="9600000.0"/><n v="356000.0"/><n v="3800000.0"/><n v="9.54525E7"/><n v="1.9273323E7"/><n v="1537741.0"/><n v="2.178816E7"/><n v="8017333.0"/><n v="2479333.0"/><n v="1.20419142E8"/><n v="4.18017273E8"/><n v="2.86484704E8"/><n v="7.3749518E7"/><n v="2670000.0"/><n v="2.7725E7"/><n v="2.18572E7"/><n v="4.82395E7"/><n v="4320000.0"/><n v="5170000.0"/><n v="1.53E7"/><n v="2450000.0"/><n v="1.039E7"/><n v="1350000.0"/><n v="6.3190337E7"/><n v="8.7057333E7"/><n v="2766000.0"/><n v="1735920.0"/><n v="253587.0"/><n v="692000.0"/><n v="120000.0"/><n v="4408470.0"/><n v="3.1E8"/><n v="1.36E7"/><n v="479000.0"/><n v="1865000.0"/><n v="842000.0"/><n v="1594000.0"/><n v="1.4416667E7"/><n v="1960000.0"/><n v="833333.0"/><n v="496667.0"/><n v="597000.0"/><n v="9.55275E7"/><n v="1.8407457E7"/><n v="1566000.0"/><n v="2.4989867E7"/><n v="8119333.0"/><n v="5.1666667E7"/><n v="1.18727911E8"/><n v="5.37079273E8"/><n v="2.94525008E8"/><n v="1.04668444E8"/><n v="4100000.0"/><n v="930000.0"/><n v="1.14E7"/><n v="3.152E7"/><n v="1416667.0"/><n v="1.8772E7"/><n v="1540000.0"/><n v="2.59E7"/><n v="1180000.0"/><n v="1120000.0"/><n v="2715000.0"/><n v="2.58E7"/><n v="1.1333333E7"/><n v="2950000.0"/><n v="7333333.0"/><n v="3.3333333E7"/><n v="589000.0"/><n v="8250887.0"/><n v="683333.0"/><n v="1526667.0"/><n v="3.1324003E7"/><n v="2546667.0"/><n v="2.1138485E7"/><n v="5.8647333E7"/><n v="4.2507499E7"/><n v="6966667.0"/><n v="1.8403934E7"/><n v="6.66336656E8"/><n v="6633953.0"/><n v="4.56943665E8"/><n v="1.03691333E8"/><n v="3.1E7"/><n v="6200000.0"/><n v="353000.0"/><n v="1.335E7"/><n v="3.9424E7"/><n v="4140000.0"/><n v="6400000.0"/><n v="2.8679E7"/><n v="9420000.0"/><n v="113000.0"/><n v="810000.0"/><n v="4.43016E7"/><n v="2.405E7"/><n v="9788333.0"/><n v="1.57E7"/><n v="2.1479834E7"/><n v="2760000.0"/><n v="2.1064082E7"/><n v="1.2927334E7"/><n v="5.4958667E7"/><n v="2.97E8"/><n v="2.8831999E7"/><m/><n v="3.0306667E7"/><n v="5.82871882E8"/><n v="5742503.0"/><n v="4.67596426E8"/><n v="1.03246833E8"/><n v="2.5311867E7"/><n v="3.91E7"/><n v="7670000.0"/><n v="1962000.0"/><n v="1133333.0"/><n v="6244000.0"/><n v="2.8191E7"/><n v="2.64E7"/><n v="1.9859667E7"/><n v="3.4116667E7"/><n v="1.4786667E7"/><n v="5128333.0"/><n v="1.9857669E7"/><n v="2709333.0"/><n v="2.0344614E7"/><n v="1.8078667E7"/><n v="2.35E7"/><n v="2.5E8"/><n v="2.01124E7"/><n v="4.352E7"/><n v="6.2042667E7"/><n v="1.7E7"/><n v="6.39365807E8"/><n v="7481700.0"/><n v="1.213E7"/><n v="4.67554232E8"/><n v="1.02086833E8"/><n v="2.5311573E7"/><n v="4.0033333E7"/><n v="2.27E7"/><n v="3.7764E7"/><n v="8460000.0"/><n v="3.6343E7"/><n v="6.2175E7"/><n v="425000.0"/><n v="6375000.0"/><n v="2.5387E7"/><n v="2.1E7"/><n v="760000.0"/><n v="7345000.0"/><n v="3.2551667E7"/><n v="1.9624E7"/><n v="949333.0"/><n v="1.7836667E7"/><n v="4299000.0"/><n v="1.9317944E7"/><n v="1.1124999E7"/><n v="4.05E7"/><n v="2.95E8"/><n v="2.044E7"/><n v="9040000.0"/><n v="4.2374334E7"/><n v="6.40282732E8"/><n v="7424379.0"/><n v="4054667.0"/><n v="4.89506372E8"/><n v="1.14689097E8"/><n v="2.584576E7"/><n v="2.5E7"/><n v="1.1700001E7"/><n v="1.876E7"/><n v="2.79E7"/><n v="1.873E7"/><n v="1.8829E7"/><n v="2.5241E7"/><n v="3.493155E7"/><n v="1.4424E7"/><n v="7.7697E7"/><n v="4.8600333E7"/><n v="7929669.0"/><n v="3333333.0"/><n v="2.9359663E7"/><n v="2879000.0"/><n v="2.1024631E7"/><n v="1.5005668E7"/><n v="4.2858E7"/><n v="2.58E8"/><n v="2.351E7"/><n v="2.4321667E7"/><n v="5.8683667E7"/><n v="6.36386638E8"/><n v="7888484.0"/><n v="9679667.0"/><n v="4.9314951E8"/><n v="1.27611167E8"/><n v="2.7766613E7"/><n v="1.0666667E7"/><n v="6.1221E7"/><n v="5120000.0"/><n v="5780000.0"/><n v="2.485E7"/><n v="3.0447E7"/><n v="1.7855E7"/><n v="2.6924E7"/><n v="3730000.0"/><n v="1452000.0"/><n v="5.0E7"/><n v="4070000.0"/><n v="1.3479E7"/><n v="1.8218996E7"/><n v="2829667.0"/><n v="2.1342273E7"/><n v="2.1444333E7"/><n v="2.0831333E7"/><n v="1.0E8"/><n v="2.8878667E7"/><n v="5.3933999E7"/><n v="2.15E7"/><n v="4.0E7"/><n v="6.02379112E8"/><n v="5926846.0"/><n v="9314666.0"/><n v="4.90082419E8"/><n v="1.27364E8"/><n v="2.851328E7"/><n v="6700000.0"/><n v="1.308E7"/><n v="7218000.0"/><n v="3707000.0"/><n v="3840000.0"/><n v="8640000.0"/><n v="7795000.0"/><n v="5598000.0"/><n v="2.6731E7"/><n v="3.73065E7"/><n v="6.3621E7"/><n v="3.19E7"/><n v="6933334.0"/><n v="1711666.0"/><n v="1.5933334E7"/><n v="2860000.0"/><n v="1.8494808E7"/><n v="1.2026667E7"/><n v="4.4291333E7"/><n v="5.5E7"/><n v="1.518E7"/><n v="1.0533123E7"/><n v="3.1210667E7"/><n v="5.32648623E8"/><n v="6310704.0"/><n v="5756500.0"/><n v="4.70747438E8"/><n v="1.286785E8"/><n v="2.7979E7"/><n v="1.5883333E7"/><n v="3508500.0"/><n v="699000.0"/><n v="8426000.0"/><n v="983333.0"/><n v="9624000.0"/><n v="1273000.0"/><n v="895000.0"/><n v="2.7623E7"/><n v="1.221125E7"/><n v="2859333.0"/><n v="2413333.0"/><n v="3.3867335E7"/><n v="2666667.0"/><n v="1.4738973E7"/><n v="1.9016666E7"/><n v="4.8418667E7"/><n v="8.5E7"/><n v="1.8293333E7"/><n v="7788727.0"/><n v="8733333.0"/><n v="5.23662333E8"/><n v="5206193.0"/><n v="6142000.0"/><n v="4.42482508E8"/><n v="1.2771466E8"/><n v="3.0006613E7"/><n v="5116000.0"/><n v="1918000.0"/><n v="3.083E7"/><n v="1.9648E7"/><n v="814000.0"/><n v="1337000.0"/><n v="3.48E7"/><n v="1.195325E7"/><n v="1.5596668E7"/><n v="666667.0"/><n v="6.5050019E7"/><n v="2338000.0"/><n v="1.5760186E7"/><n v="2.0771335E7"/><n v="4.3588667E7"/><n v="1.28E8"/><n v="2.8668334E7"/><n v="1.2821541E7"/><n v="6544000.0"/><n v="6.8237334E7"/><n v="6.81943394E8"/><n v="5837797.0"/><n v="6623000.0"/><n v="4.84209004E8"/><n v="1.28489333E8"/><n v="2.893824E7"/><n v="3.1877E7"/><n v="2.8857E7"/><n v="2.31E7"/><n v="2.3436E7"/><n v="3200000.0"/><n v="4.5629917E7"/><n v="1.7762667E7"/><n v="1166667.0"/><n v="2.0205669E7"/><n v="2610667.0"/><n v="2.2915694E7"/><n v="1.086568E7"/><n v="1.29E8"/><n v="3.52232E7"/><n v="1.0291074E7"/><n v="1283000.0"/><n v="1.8036734E7"/><n v="6.14242726E8"/><n v="6790734.0"/><n v="4473000.0"/><n v="4.34557392E8"/><n v="1.2991302E8"/><n v="2.901336E7"/><n v="1.4166667E7"/><n v="1.6370667E7"/><n v="471000.0"/><n v="138000.0"/><n v="1240000.0"/><n v="2.1735E7"/><n v="7619000.0"/><n v="2.5263E7"/><n v="1.162E7"/><n v="2.5672E7"/><n v="4.75E7"/><n v="6833001.0"/><n v="3191667.0"/><n v="2.9282003E7"/><n v="3170334.0"/><n v="2.6520745E7"/><n v="2.1598935E7"/><n v="1.7825E7"/><n v="1.1399934E7"/><n v="8.335E7"/><n v="6.35936724E8"/><n v="4947239.0"/><n v="6023000.0"/><n v="4.91458305E8"/><n v="1.42111333E8"/><n v="3.1069867E7"/><n v="1.3666667E7"/><n v="1.427E7"/><n v="1.6533E7"/><n v="1215000.0"/><n v="7.2448E7"/><n v="1.92E7"/><n v="1.356E7"/><n v="2910000.0"/><n v="5556000.0"/><n v="8883000.0"/><n v="1.8343E7"/><n v="6360000.0"/><n v="2.48E7"/><n v="1.3484583E7"/><n v="7848333.0"/><n v="9828000.0"/><n v="1.7052668E7"/><n v="2613333.0"/><n v="2.2709164E7"/><n v="2.3846632E7"/><n v="1.15125E8"/><n v="2.9201669E7"/><n v="1.2502918E7"/><n v="4.6188334E7"/><n v="8.99188379E8"/><n v="6032005.0"/><n v="5924466.0"/><n v="4.75533355E8"/><n v="1.17945E8"/><n v="3.822336E7"/><n v="1.5333333E7"/><n v="3.412155E7"/><n v="1.2377E7"/><n v="2.7088E7"/><n v="4.2432E7"/><n v="5.4038E7"/><n v="1.28E7"/><n v="3.77E7"/><n v="1.5E8"/><n v="4083334.0"/><n v="4600000.0"/><n v="1.0166666E7"/><n v="2.2448672E7"/><n v="2856667.0"/><n v="2.3540712E7"/><n v="1.8466E7"/><n v="6.4118E7"/><n v="2.98E8"/><n v="2.4086001E7"/><n v="1.1782443E7"/><n v="2.0623667E7"/><n v="9.18888621E8"/><n v="5961182.0"/><n v="7617000.0"/><n v="4.85022918E8"/><n v="1.21861667E8"/><n v="3.8329173E7"/><n v="1.0333333E7"/><n v="3.78E7"/><n v="5.0129E7"/><n v="6.6064601E7"/><n v="1.8137333E7"/><n v="1.0043E7"/><n v="1.9803333E7"/><n v="2900000.0"/><n v="2.1316171E7"/><n v="2.0194913E7"/><n v="2679000.0"/><n v="3.71E8"/><n v="2.8373666E7"/><n v="2.7669662E7"/><n v="7.90153005E8"/><n v="8086237.0"/><n v="6568000.0"/><n v="4.71872703E8"/><n v="1.25986077E8"/><n v="3.7582333E7"/><n v="1.4333333E7"/><n v="1938000.0"/><n v="3.0835E7"/><n v="9238950.0"/><n v="5666667.0"/><n v="5100000.0"/><n v="3.38E7"/><n v="4.7318E7"/><n v="1930000.0"/><n v="407000.0"/><n v="7245828.0"/><n v="6.7134E7"/><n v="1487000.0"/><n v="4380334.0"/><n v="1.1139333E7"/><n v="2.8576333E7"/><n v="2.4284731E7"/><n v="2.9458E7"/><n v="1.2656801E7"/><n v="3.69E8"/><n v="2.7069E7"/><n v="1.1027418E7"/><n v="4.0432E7"/><n v="3.8525001E7"/><n v="8.14938489E8"/><n v="7583375.0"/><n v="8344667.0"/><n v="5.03532482E8"/><n v="1.19286E8"/><n v="3.8116667E7"/><n v="2166667.0"/><n v="1.4226E7"/><n v="5.4882E7"/><n v="1.202E7"/><n v="6.7071659E7"/><n v="8.61E7"/><n v="3.06E7"/><n v="2.7718387E7"/><n v="9563334.0"/><n v="1.3333333E7"/><n v="4.062467E7"/><n v="2700000.0"/><n v="2.2305564E7"/><n v="1.4818667E7"/><n v="7.1742667E7"/><n v="3.47E8"/><n v="2.4317334E7"/><n v="1.295286E7"/><n v="3675000.0"/><n v="3.2811634E7"/><n v="9.74004724E8"/><n v="9515081.0"/><n v="6790667.0"/><n v="5.15275285E8"/><n v="1.23805667E8"/><n v="3.6623333E7"/><n v="8304000.0"/><n v="2.708E7"/><n v="2268000.0"/><n v="1.2749333E7"/><n v="3.1628E7"/><n v="8.9969E7"/><n v="6.33E7"/><n v="5547001.0"/><n v="1.2835001E7"/><n v="5751667.0"/></sharedItems></cacheField><cacheField name="DÒNG TIỀN" numFmtId="0"><sharedItems><s v="Biến phí"/><s v="Định phí"/><s v="Chi phí khác"/><s v="--"/></sharedItems></cacheField><cacheField name="TÀI CHÍNH" numFmtId="0"><sharedItems><s v="Chi phí hành chính"/><s v="Chi phí bán hàng"/><s v="Chi phí QLDN"/><s v="Chi phí giá vốn"/><s v="Chi phí khác"/><s v="--"/></sharedItems></cacheField></cacheFields>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1080" sheet="Doanh thu_Teennie"/>
  </cacheSource>
  <cacheFields>
    <cacheField name="THÁNG" numFmtId="49">
      <sharedItems>
        <s v="2023.01"/>
        <s v="2023.02"/>
        <s v="2023.03"/>
        <s v="2023.04"/>
        <s v="2023.05"/>
        <s v="2023.06"/>
        <s v="2023.07"/>
        <s v="2023.08"/>
        <s v="2023.09"/>
        <s v="2023.10"/>
        <s v="2023.11"/>
        <s v="2023.12"/>
        <s v="2024.01"/>
        <s v="2024.02"/>
        <s v="2024.03"/>
        <s v="2024.04"/>
        <s v="2024.05"/>
        <s v="2024.06"/>
        <s v="2024.07"/>
        <s v="2024.08"/>
        <s v="2024.09"/>
        <s v="2024.10"/>
        <s v="2024.11"/>
        <s v="2024.12"/>
        <s v="2025.01"/>
        <s v="2025.02"/>
        <s v="2025.03"/>
        <s v="2025.04"/>
        <s v="2025.05"/>
        <s v="2025.06"/>
        <s v="2025.07"/>
        <s v="2025.08"/>
        <s v="2025.09"/>
        <s v="2025.10"/>
        <s v="2025.11"/>
        <s v="2025.12"/>
      </sharedItems>
    </cacheField>
    <cacheField name="NGÀY" numFmtId="165">
      <sharedItems containsSemiMixedTypes="0" containsDate="1" containsString="0">
        <d v="2023-01-01T00:00:00Z"/>
        <d v="2023-01-02T00:00:00Z"/>
        <d v="2023-01-03T00:00:00Z"/>
        <d v="2023-01-04T00:00:00Z"/>
        <d v="2023-01-05T00:00:00Z"/>
        <d v="2023-01-06T00:00:00Z"/>
        <d v="2023-01-07T00:00:00Z"/>
        <d v="2023-01-08T00:00:00Z"/>
        <d v="2023-01-09T00:00:00Z"/>
        <d v="2023-01-10T00:00:00Z"/>
        <d v="2023-01-11T00:00:00Z"/>
        <d v="2023-01-12T00:00:00Z"/>
        <d v="2023-01-13T00:00:00Z"/>
        <d v="2023-01-14T00:00:00Z"/>
        <d v="2023-01-15T00:00:00Z"/>
        <d v="2023-01-16T00:00:00Z"/>
        <d v="2023-01-17T00:00:00Z"/>
        <d v="2023-02-01T00:00:00Z"/>
        <d v="2023-02-02T00:00:00Z"/>
        <d v="2023-02-03T00:00:00Z"/>
        <d v="2023-02-04T00:00:00Z"/>
        <d v="2023-02-05T00:00:00Z"/>
        <d v="2023-02-06T00:00:00Z"/>
        <d v="2023-02-07T00:00:00Z"/>
        <d v="2023-02-08T00:00:00Z"/>
        <d v="2023-02-09T00:00:00Z"/>
        <d v="2023-02-10T00:00:00Z"/>
        <d v="2023-02-11T00:00:00Z"/>
        <d v="2023-02-12T00:00:00Z"/>
        <d v="2023-02-13T00:00:00Z"/>
        <d v="2023-02-14T00:00:00Z"/>
        <d v="2023-02-15T00:00:00Z"/>
        <d v="2023-02-16T00:00:00Z"/>
        <d v="2023-02-17T00:00:00Z"/>
        <d v="2023-02-18T00:00:00Z"/>
        <d v="2023-02-19T00:00:00Z"/>
        <d v="2023-02-20T00:00:00Z"/>
        <d v="2023-02-21T00:00:00Z"/>
        <d v="2023-02-22T00:00:00Z"/>
        <d v="2023-02-23T00:00:00Z"/>
        <d v="2023-02-24T00:00:00Z"/>
        <d v="2023-02-25T00:00:00Z"/>
        <d v="2023-02-26T00:00:00Z"/>
        <d v="2023-02-27T00:00:00Z"/>
        <d v="2023-02-28T00:00:00Z"/>
        <d v="2023-03-01T00:00:00Z"/>
        <d v="2023-03-02T00:00:00Z"/>
        <d v="2023-03-03T00:00:00Z"/>
        <d v="2023-03-04T00:00:00Z"/>
        <d v="2023-03-05T00:00:00Z"/>
        <d v="2023-03-06T00:00:00Z"/>
        <d v="2023-03-07T00:00:00Z"/>
        <d v="2023-03-08T00:00:00Z"/>
        <d v="2023-03-09T00:00:00Z"/>
        <d v="2023-03-10T00:00:00Z"/>
        <d v="2023-03-11T00:00:00Z"/>
        <d v="2023-03-12T00:00:00Z"/>
        <d v="2023-03-13T00:00:00Z"/>
        <d v="2023-03-14T00:00:00Z"/>
        <d v="2023-03-15T00:00:00Z"/>
        <d v="2023-03-16T00:00:00Z"/>
        <d v="2023-03-17T00:00:00Z"/>
        <d v="2023-03-18T00:00:00Z"/>
        <d v="2023-03-19T00:00:00Z"/>
        <d v="2023-03-20T00:00:00Z"/>
        <d v="2023-03-21T00:00:00Z"/>
        <d v="2023-03-22T00:00:00Z"/>
        <d v="2023-03-23T00:00:00Z"/>
        <d v="2023-03-24T00:00:00Z"/>
        <d v="2023-03-25T00:00:00Z"/>
        <d v="2023-03-26T00:00:00Z"/>
        <d v="2023-03-27T00:00:00Z"/>
        <d v="2023-03-28T00:00:00Z"/>
        <d v="2023-03-29T00:00:00Z"/>
        <d v="2023-03-30T00:00:00Z"/>
        <d v="2023-03-31T00:00:00Z"/>
        <d v="2023-04-01T00:00:00Z"/>
        <d v="2023-04-02T00:00:00Z"/>
        <d v="2023-04-03T00:00:00Z"/>
        <d v="2023-04-04T00:00:00Z"/>
        <d v="2023-04-05T00:00:00Z"/>
        <d v="2023-04-06T00:00:00Z"/>
        <d v="2023-04-07T00:00:00Z"/>
        <d v="2023-04-08T00:00:00Z"/>
        <d v="2023-04-09T00:00:00Z"/>
        <d v="2023-04-10T00:00:00Z"/>
        <d v="2023-04-11T00:00:00Z"/>
        <d v="2023-04-12T00:00:00Z"/>
        <d v="2023-04-13T00:00:00Z"/>
        <d v="2023-04-14T00:00:00Z"/>
        <d v="2023-04-15T00:00:00Z"/>
        <d v="2023-04-16T00:00:00Z"/>
        <d v="2023-04-17T00:00:00Z"/>
        <d v="2023-04-18T00:00:00Z"/>
        <d v="2023-04-19T00:00:00Z"/>
        <d v="2023-04-20T00:00:00Z"/>
        <d v="2023-04-21T00:00:00Z"/>
        <d v="2023-04-22T00:00:00Z"/>
        <d v="2023-04-23T00:00:00Z"/>
        <d v="2023-04-24T00:00:00Z"/>
        <d v="2023-04-25T00:00:00Z"/>
        <d v="2023-04-26T00:00:00Z"/>
        <d v="2023-04-27T00:00:00Z"/>
        <d v="2023-04-28T00:00:00Z"/>
        <d v="2023-05-02T00:00:00Z"/>
        <d v="2023-05-03T00:00:00Z"/>
        <d v="2023-05-04T00:00:00Z"/>
        <d v="2023-05-05T00:00:00Z"/>
        <d v="2023-05-06T00:00:00Z"/>
        <d v="2023-05-07T00:00:00Z"/>
        <d v="2023-05-08T00:00:00Z"/>
        <d v="2023-05-09T00:00:00Z"/>
        <d v="2023-05-10T00:00:00Z"/>
        <d v="2023-05-11T00:00:00Z"/>
        <d v="2023-05-12T00:00:00Z"/>
        <d v="2023-05-13T00:00:00Z"/>
        <d v="2023-05-14T00:00:00Z"/>
        <d v="2023-05-15T00:00:00Z"/>
        <d v="2023-05-16T00:00:00Z"/>
        <d v="2023-05-17T00:00:00Z"/>
        <d v="2023-05-18T00:00:00Z"/>
        <d v="2023-05-19T00:00:00Z"/>
        <d v="2023-05-20T00:00:00Z"/>
        <d v="2023-05-21T00:00:00Z"/>
        <d v="2023-05-22T00:00:00Z"/>
        <d v="2023-05-23T00:00:00Z"/>
        <d v="2023-05-24T00:00:00Z"/>
        <d v="2023-05-25T00:00:00Z"/>
        <d v="2023-05-26T00:00:00Z"/>
        <d v="2023-05-27T00:00:00Z"/>
        <d v="2023-05-28T00:00:00Z"/>
        <d v="2023-05-29T00:00:00Z"/>
        <d v="2023-05-30T00:00:00Z"/>
        <d v="2023-05-31T00:00:00Z"/>
        <d v="2023-06-01T00:00:00Z"/>
        <d v="2023-06-02T00:00:00Z"/>
        <d v="2023-06-03T00:00:00Z"/>
        <d v="2023-06-04T00:00:00Z"/>
        <d v="2023-06-05T00:00:00Z"/>
        <d v="2023-06-06T00:00:00Z"/>
        <d v="2023-06-07T00:00:00Z"/>
        <d v="2023-06-08T00:00:00Z"/>
        <d v="2023-06-09T00:00:00Z"/>
        <d v="2023-06-10T00:00:00Z"/>
        <d v="2023-06-11T00:00:00Z"/>
        <d v="2023-06-12T00:00:00Z"/>
        <d v="2023-06-13T00:00:00Z"/>
        <d v="2023-06-14T00:00:00Z"/>
        <d v="2023-06-15T00:00:00Z"/>
        <d v="2023-06-16T00:00:00Z"/>
        <d v="2023-06-17T00:00:00Z"/>
        <d v="2023-06-18T00:00:00Z"/>
        <d v="2023-06-19T00:00:00Z"/>
        <d v="2023-06-20T00:00:00Z"/>
        <d v="2023-06-21T00:00:00Z"/>
        <d v="2023-06-22T00:00:00Z"/>
        <d v="2023-06-23T00:00:00Z"/>
        <d v="2023-06-24T00:00:00Z"/>
        <d v="2023-06-25T00:00:00Z"/>
        <d v="2023-06-26T00:00:00Z"/>
        <d v="2023-06-27T00:00:00Z"/>
        <d v="2023-06-28T00:00:00Z"/>
        <d v="2023-06-29T00:00:00Z"/>
        <d v="2023-06-30T00:00:00Z"/>
        <d v="2023-07-01T00:00:00Z"/>
        <d v="2023-07-02T00:00:00Z"/>
        <d v="2023-07-03T00:00:00Z"/>
        <d v="2023-07-04T00:00:00Z"/>
        <d v="2023-07-05T00:00:00Z"/>
        <d v="2023-07-06T00:00:00Z"/>
        <d v="2023-07-07T00:00:00Z"/>
        <d v="2023-07-08T00:00:00Z"/>
        <d v="2023-07-09T00:00:00Z"/>
        <d v="2023-07-10T00:00:00Z"/>
        <d v="2023-07-11T00:00:00Z"/>
        <d v="2023-07-12T00:00:00Z"/>
        <d v="2023-07-13T00:00:00Z"/>
        <d v="2023-07-14T00:00:00Z"/>
        <d v="2023-07-15T00:00:00Z"/>
        <d v="2023-07-16T00:00:00Z"/>
        <d v="2023-07-17T00:00:00Z"/>
        <d v="2023-07-18T00:00:00Z"/>
        <d v="2023-07-19T00:00:00Z"/>
        <d v="2023-07-20T00:00:00Z"/>
        <d v="2023-07-21T00:00:00Z"/>
        <d v="2023-07-22T00:00:00Z"/>
        <d v="2023-07-23T00:00:00Z"/>
        <d v="2023-07-24T00:00:00Z"/>
        <d v="2023-07-25T00:00:00Z"/>
        <d v="2023-07-26T00:00:00Z"/>
        <d v="2023-07-27T00:00:00Z"/>
        <d v="2023-07-28T00:00:00Z"/>
        <d v="2023-07-29T00:00:00Z"/>
        <d v="2023-07-30T00:00:00Z"/>
        <d v="2023-07-31T00:00:00Z"/>
        <d v="2023-08-01T00:00:00Z"/>
        <d v="2023-08-02T00:00:00Z"/>
        <d v="2023-08-03T00:00:00Z"/>
        <d v="2023-08-04T00:00:00Z"/>
        <d v="2023-08-05T00:00:00Z"/>
        <d v="2023-08-06T00:00:00Z"/>
        <d v="2023-08-07T00:00:00Z"/>
        <d v="2023-08-08T00:00:00Z"/>
        <d v="2023-08-09T00:00:00Z"/>
        <d v="2023-08-10T00:00:00Z"/>
        <d v="2023-08-11T00:00:00Z"/>
        <d v="2023-08-12T00:00:00Z"/>
        <d v="2023-08-13T00:00:00Z"/>
        <d v="2023-08-14T00:00:00Z"/>
        <d v="2023-08-15T00:00:00Z"/>
        <d v="2023-08-16T00:00:00Z"/>
        <d v="2023-08-17T00:00:00Z"/>
        <d v="2023-08-18T00:00:00Z"/>
        <d v="2023-08-19T00:00:00Z"/>
        <d v="2023-08-20T00:00:00Z"/>
        <d v="2023-08-21T00:00:00Z"/>
        <d v="2023-08-22T00:00:00Z"/>
        <d v="2023-08-23T00:00:00Z"/>
        <d v="2023-08-24T00:00:00Z"/>
        <d v="2023-08-25T00:00:00Z"/>
        <d v="2023-08-26T00:00:00Z"/>
        <d v="2023-08-27T00:00:00Z"/>
        <d v="2023-08-28T00:00:00Z"/>
        <d v="2023-08-29T00:00:00Z"/>
        <d v="2023-08-30T00:00:00Z"/>
        <d v="2023-08-31T00:00:00Z"/>
        <d v="2023-09-01T00:00:00Z"/>
        <d v="2023-09-02T00:00:00Z"/>
        <d v="2023-09-03T00:00:00Z"/>
        <d v="2023-09-04T00:00:00Z"/>
        <d v="2023-09-05T00:00:00Z"/>
        <d v="2023-09-06T00:00:00Z"/>
        <d v="2023-09-07T00:00:00Z"/>
        <d v="2023-09-08T00:00:00Z"/>
        <d v="2023-09-09T00:00:00Z"/>
        <d v="2023-09-10T00:00:00Z"/>
        <d v="2023-09-11T00:00:00Z"/>
        <d v="2023-09-12T00:00:00Z"/>
        <d v="2023-09-13T00:00:00Z"/>
        <d v="2023-09-14T00:00:00Z"/>
        <d v="2023-09-15T00:00:00Z"/>
        <d v="2023-09-16T00:00:00Z"/>
        <d v="2023-09-17T00:00:00Z"/>
        <d v="2023-09-18T00:00:00Z"/>
        <d v="2023-09-19T00:00:00Z"/>
        <d v="2023-09-20T00:00:00Z"/>
        <d v="2023-09-21T00:00:00Z"/>
        <d v="2023-09-22T00:00:00Z"/>
        <d v="2023-09-23T00:00:00Z"/>
        <d v="2023-09-24T00:00:00Z"/>
        <d v="2023-09-25T00:00:00Z"/>
        <d v="2023-09-26T00:00:00Z"/>
        <d v="2023-09-27T00:00:00Z"/>
        <d v="2023-09-28T00:00:00Z"/>
        <d v="2023-09-29T00:00:00Z"/>
        <d v="2023-09-30T00:00:00Z"/>
        <d v="2023-10-01T00:00:00Z"/>
        <d v="2023-10-02T00:00:00Z"/>
        <d v="2023-10-03T00:00:00Z"/>
        <d v="2023-10-04T00:00:00Z"/>
        <d v="2023-10-05T00:00:00Z"/>
        <d v="2023-10-06T00:00:00Z"/>
        <d v="2023-10-07T00:00:00Z"/>
        <d v="2023-10-08T00:00:00Z"/>
        <d v="2023-10-09T00:00:00Z"/>
        <d v="2023-10-10T00:00:00Z"/>
        <d v="2023-10-11T00:00:00Z"/>
        <d v="2023-10-12T00:00:00Z"/>
        <d v="2023-10-13T00:00:00Z"/>
        <d v="2023-10-14T00:00:00Z"/>
        <d v="2023-10-15T00:00:00Z"/>
        <d v="2023-10-16T00:00:00Z"/>
        <d v="2023-10-17T00:00:00Z"/>
        <d v="2023-10-18T00:00:00Z"/>
        <d v="2023-10-19T00:00:00Z"/>
        <d v="2023-10-20T00:00:00Z"/>
        <d v="2023-10-21T00:00:00Z"/>
        <d v="2023-10-22T00:00:00Z"/>
        <d v="2023-10-23T00:00:00Z"/>
        <d v="2023-10-24T00:00:00Z"/>
        <d v="2023-10-25T00:00:00Z"/>
        <d v="2023-10-26T00:00:00Z"/>
        <d v="2023-10-27T00:00:00Z"/>
        <d v="2023-10-28T00:00:00Z"/>
        <d v="2023-10-29T00:00:00Z"/>
        <d v="2023-10-30T00:00:00Z"/>
        <d v="2023-10-31T00:00:00Z"/>
        <d v="2023-11-01T00:00:00Z"/>
        <d v="2023-11-02T00:00:00Z"/>
        <d v="2023-11-03T00:00:00Z"/>
        <d v="2023-11-04T00:00:00Z"/>
        <d v="2023-11-05T00:00:00Z"/>
        <d v="2023-11-06T00:00:00Z"/>
        <d v="2023-11-07T00:00:00Z"/>
        <d v="2023-11-08T00:00:00Z"/>
        <d v="2023-11-09T00:00:00Z"/>
        <d v="2023-11-10T00:00:00Z"/>
        <d v="2023-11-11T00:00:00Z"/>
        <d v="2023-11-12T00:00:00Z"/>
        <d v="2023-11-13T00:00:00Z"/>
        <d v="2023-11-14T00:00:00Z"/>
        <d v="2023-11-15T00:00:00Z"/>
        <d v="2023-11-16T00:00:00Z"/>
        <d v="2023-11-17T00:00:00Z"/>
        <d v="2023-11-18T00:00:00Z"/>
        <d v="2023-11-19T00:00:00Z"/>
        <d v="2023-11-20T00:00:00Z"/>
        <d v="2023-11-21T00:00:00Z"/>
        <d v="2023-11-22T00:00:00Z"/>
        <d v="2023-11-23T00:00:00Z"/>
        <d v="2023-11-24T00:00:00Z"/>
        <d v="2023-11-25T00:00:00Z"/>
        <d v="2023-11-26T00:00:00Z"/>
        <d v="2023-11-27T00:00:00Z"/>
        <d v="2023-11-28T00:00:00Z"/>
        <d v="2023-11-29T00:00:00Z"/>
        <d v="2023-11-30T00:00:00Z"/>
        <d v="2023-12-01T00:00:00Z"/>
        <d v="2023-12-02T00:00:00Z"/>
        <d v="2023-12-03T00:00:00Z"/>
        <d v="2023-12-04T00:00:00Z"/>
        <d v="2023-12-05T00:00:00Z"/>
        <d v="2023-12-06T00:00:00Z"/>
        <d v="2023-12-07T00:00:00Z"/>
        <d v="2023-12-08T00:00:00Z"/>
        <d v="2023-12-09T00:00:00Z"/>
        <d v="2023-12-10T00:00:00Z"/>
        <d v="2023-12-11T00:00:00Z"/>
        <d v="2023-12-12T00:00:00Z"/>
        <d v="2023-12-13T00:00:00Z"/>
        <d v="2023-12-14T00:00:00Z"/>
        <d v="2023-12-15T00:00:00Z"/>
        <d v="2023-12-16T00:00:00Z"/>
        <d v="2023-12-17T00:00:00Z"/>
        <d v="2023-12-18T00:00:00Z"/>
        <d v="2023-12-19T00:00:00Z"/>
        <d v="2023-12-20T00:00:00Z"/>
        <d v="2023-12-21T00:00:00Z"/>
        <d v="2023-12-22T00:00:00Z"/>
        <d v="2023-12-23T00:00:00Z"/>
        <d v="2023-12-24T00:00:00Z"/>
        <d v="2023-12-25T00:00:00Z"/>
        <d v="2023-12-26T00:00:00Z"/>
        <d v="2023-12-27T00:00:00Z"/>
        <d v="2023-12-28T00:00:00Z"/>
        <d v="2023-12-29T00:00:00Z"/>
        <d v="2023-12-30T00:00:00Z"/>
        <d v="2023-12-31T00:00:00Z"/>
        <d v="2024-01-01T00:00:00Z"/>
        <d v="2024-01-02T00:00:00Z"/>
        <d v="2024-01-03T00:00:00Z"/>
        <d v="2024-01-04T00:00:00Z"/>
        <d v="2024-01-05T00:00:00Z"/>
        <d v="2024-01-06T00:00:00Z"/>
        <d v="2024-01-07T00:00:00Z"/>
        <d v="2024-01-08T00:00:00Z"/>
        <d v="2024-01-09T00:00:00Z"/>
        <d v="2024-01-10T00:00:00Z"/>
        <d v="2024-01-11T00:00:00Z"/>
        <d v="2024-01-12T00:00:00Z"/>
        <d v="2024-01-13T00:00:00Z"/>
        <d v="2024-01-14T00:00:00Z"/>
        <d v="2024-01-15T00:00:00Z"/>
        <d v="2024-01-16T00:00:00Z"/>
        <d v="2024-01-17T00:00:00Z"/>
        <d v="2024-01-18T00:00:00Z"/>
        <d v="2024-01-19T00:00:00Z"/>
        <d v="2024-01-20T00:00:00Z"/>
        <d v="2024-01-21T00:00:00Z"/>
        <d v="2024-01-22T00:00:00Z"/>
        <d v="2024-01-23T00:00:00Z"/>
        <d v="2024-01-24T00:00:00Z"/>
        <d v="2024-01-25T00:00:00Z"/>
        <d v="2024-01-26T00:00:00Z"/>
        <d v="2024-01-27T00:00:00Z"/>
        <d v="2024-01-28T00:00:00Z"/>
        <d v="2024-01-29T00:00:00Z"/>
        <d v="2024-01-30T00:00:00Z"/>
        <d v="2024-01-31T00:00:00Z"/>
        <d v="2024-02-01T00:00:00Z"/>
        <d v="2024-02-02T00:00:00Z"/>
        <d v="2024-02-03T00:00:00Z"/>
        <d v="2024-02-04T00:00:00Z"/>
        <d v="2024-02-05T00:00:00Z"/>
        <d v="2024-02-06T00:00:00Z"/>
        <d v="2024-02-07T00:00:00Z"/>
        <d v="2024-02-08T00:00:00Z"/>
        <d v="2024-02-09T00:00:00Z"/>
        <d v="2024-02-10T00:00:00Z"/>
        <d v="2024-02-11T00:00:00Z"/>
        <d v="2024-02-12T00:00:00Z"/>
        <d v="2024-02-13T00:00:00Z"/>
        <d v="2024-02-14T00:00:00Z"/>
        <d v="2024-02-15T00:00:00Z"/>
        <d v="2024-02-16T00:00:00Z"/>
        <d v="2024-02-17T00:00:00Z"/>
        <d v="2024-02-18T00:00:00Z"/>
        <d v="2024-02-19T00:00:00Z"/>
        <d v="2024-02-20T00:00:00Z"/>
        <d v="2024-02-21T00:00:00Z"/>
        <d v="2024-02-22T00:00:00Z"/>
        <d v="2024-02-23T00:00:00Z"/>
        <d v="2024-02-24T00:00:00Z"/>
        <d v="2024-02-25T00:00:00Z"/>
        <d v="2024-02-26T00:00:00Z"/>
        <d v="2024-02-27T00:00:00Z"/>
        <d v="2024-02-28T00:00:00Z"/>
        <d v="2024-02-29T00:00:00Z"/>
        <d v="2024-03-01T00:00:00Z"/>
        <d v="2024-03-02T00:00:00Z"/>
        <d v="2024-03-03T00:00:00Z"/>
        <d v="2024-03-04T00:00:00Z"/>
        <d v="2024-03-05T00:00:00Z"/>
        <d v="2024-03-06T00:00:00Z"/>
        <d v="2024-03-07T00:00:00Z"/>
        <d v="2024-03-08T00:00:00Z"/>
        <d v="2024-03-09T00:00:00Z"/>
        <d v="2024-03-10T00:00:00Z"/>
        <d v="2024-03-11T00:00:00Z"/>
        <d v="2024-03-12T00:00:00Z"/>
        <d v="2024-03-13T00:00:00Z"/>
        <d v="2024-03-14T00:00:00Z"/>
        <d v="2024-03-15T00:00:00Z"/>
        <d v="2024-03-16T00:00:00Z"/>
        <d v="2024-03-17T00:00:00Z"/>
        <d v="2024-03-18T00:00:00Z"/>
        <d v="2024-03-19T00:00:00Z"/>
        <d v="2024-03-20T00:00:00Z"/>
        <d v="2024-03-21T00:00:00Z"/>
        <d v="2024-03-22T00:00:00Z"/>
        <d v="2024-03-23T00:00:00Z"/>
        <d v="2024-03-24T00:00:00Z"/>
        <d v="2024-03-25T00:00:00Z"/>
        <d v="2024-03-26T00:00:00Z"/>
        <d v="2024-03-27T00:00:00Z"/>
        <d v="2024-03-28T00:00:00Z"/>
        <d v="2024-03-29T00:00:00Z"/>
        <d v="2024-03-30T00:00:00Z"/>
        <d v="2024-03-31T00:00:00Z"/>
        <d v="2024-04-01T00:00:00Z"/>
        <d v="2024-04-02T00:00:00Z"/>
        <d v="2024-04-03T00:00:00Z"/>
        <d v="2024-04-04T00:00:00Z"/>
        <d v="2024-04-05T00:00:00Z"/>
        <d v="2024-04-06T00:00:00Z"/>
        <d v="2024-04-07T00:00:00Z"/>
        <d v="2024-04-08T00:00:00Z"/>
        <d v="2024-04-09T00:00:00Z"/>
        <d v="2024-04-10T00:00:00Z"/>
        <d v="2024-04-11T00:00:00Z"/>
        <d v="2024-04-12T00:00:00Z"/>
        <d v="2024-04-13T00:00:00Z"/>
        <d v="2024-04-14T00:00:00Z"/>
        <d v="2024-04-15T00:00:00Z"/>
        <d v="2024-04-16T00:00:00Z"/>
        <d v="2024-04-17T00:00:00Z"/>
        <d v="2024-04-18T00:00:00Z"/>
        <d v="2024-04-19T00:00:00Z"/>
        <d v="2024-04-20T00:00:00Z"/>
        <d v="2024-04-21T00:00:00Z"/>
        <d v="2024-04-22T00:00:00Z"/>
        <d v="2024-04-23T00:00:00Z"/>
        <d v="2024-04-24T00:00:00Z"/>
        <d v="2024-04-25T00:00:00Z"/>
        <d v="2024-04-26T00:00:00Z"/>
        <d v="2024-04-27T00:00:00Z"/>
        <d v="2024-04-28T00:00:00Z"/>
        <d v="2024-04-29T00:00:00Z"/>
        <d v="2024-04-30T00:00:00Z"/>
        <d v="2024-05-01T00:00:00Z"/>
        <d v="2024-05-02T00:00:00Z"/>
        <d v="2024-05-03T00:00:00Z"/>
        <d v="2024-05-04T00:00:00Z"/>
        <d v="2024-05-05T00:00:00Z"/>
        <d v="2024-05-06T00:00:00Z"/>
        <d v="2024-05-07T00:00:00Z"/>
        <d v="2024-05-08T00:00:00Z"/>
        <d v="2024-05-09T00:00:00Z"/>
        <d v="2024-05-10T00:00:00Z"/>
        <d v="2024-05-11T00:00:00Z"/>
        <d v="2024-05-12T00:00:00Z"/>
        <d v="2024-05-13T00:00:00Z"/>
        <d v="2024-05-14T00:00:00Z"/>
        <d v="2024-05-15T00:00:00Z"/>
        <d v="2024-05-16T00:00:00Z"/>
        <d v="2024-05-17T00:00:00Z"/>
        <d v="2024-05-18T00:00:00Z"/>
        <d v="2024-05-19T00:00:00Z"/>
        <d v="2024-05-20T00:00:00Z"/>
        <d v="2024-05-21T00:00:00Z"/>
        <d v="2024-05-22T00:00:00Z"/>
        <d v="2024-05-23T00:00:00Z"/>
        <d v="2024-05-24T00:00:00Z"/>
        <d v="2024-05-25T00:00:00Z"/>
        <d v="2024-05-26T00:00:00Z"/>
        <d v="2024-05-27T00:00:00Z"/>
        <d v="2024-05-28T00:00:00Z"/>
        <d v="2024-05-29T00:00:00Z"/>
        <d v="2024-05-30T00:00:00Z"/>
        <d v="2024-05-31T00:00:00Z"/>
        <d v="2024-06-01T00:00:00Z"/>
        <d v="2024-06-02T00:00:00Z"/>
        <d v="2024-06-03T00:00:00Z"/>
        <d v="2024-06-04T00:00:00Z"/>
        <d v="2024-06-05T00:00:00Z"/>
        <d v="2024-06-06T00:00:00Z"/>
        <d v="2024-06-07T00:00:00Z"/>
        <d v="2024-06-08T00:00:00Z"/>
        <d v="2024-06-09T00:00:00Z"/>
        <d v="2024-06-10T00:00:00Z"/>
        <d v="2024-06-11T00:00:00Z"/>
        <d v="2024-06-12T00:00:00Z"/>
        <d v="2024-06-13T00:00:00Z"/>
        <d v="2024-06-14T00:00:00Z"/>
        <d v="2024-06-15T00:00:00Z"/>
        <d v="2024-06-16T00:00:00Z"/>
        <d v="2024-06-17T00:00:00Z"/>
        <d v="2024-06-18T00:00:00Z"/>
        <d v="2024-06-19T00:00:00Z"/>
        <d v="2024-06-20T00:00:00Z"/>
        <d v="2024-06-21T00:00:00Z"/>
        <d v="2024-06-22T00:00:00Z"/>
        <d v="2024-06-23T00:00:00Z"/>
        <d v="2024-06-24T00:00:00Z"/>
        <d v="2024-06-25T00:00:00Z"/>
        <d v="2024-06-26T00:00:00Z"/>
        <d v="2024-06-27T00:00:00Z"/>
        <d v="2024-06-28T00:00:00Z"/>
        <d v="2024-06-29T00:00:00Z"/>
        <d v="2024-06-30T00:00:00Z"/>
        <d v="2024-07-01T00:00:00Z"/>
        <d v="2024-07-02T00:00:00Z"/>
        <d v="2024-07-03T00:00:00Z"/>
        <d v="2024-07-04T00:00:00Z"/>
        <d v="2024-07-05T00:00:00Z"/>
        <d v="2024-07-06T00:00:00Z"/>
        <d v="2024-07-07T00:00:00Z"/>
        <d v="2024-07-08T00:00:00Z"/>
        <d v="2024-07-09T00:00:00Z"/>
        <d v="2024-07-10T00:00:00Z"/>
        <d v="2024-07-11T00:00:00Z"/>
        <d v="2024-07-12T00:00:00Z"/>
        <d v="2024-07-13T00:00:00Z"/>
        <d v="2024-07-14T00:00:00Z"/>
        <d v="2024-07-15T00:00:00Z"/>
        <d v="2024-07-16T00:00:00Z"/>
        <d v="2024-07-17T00:00:00Z"/>
        <d v="2024-07-18T00:00:00Z"/>
        <d v="2024-07-19T00:00:00Z"/>
        <d v="2024-07-20T00:00:00Z"/>
        <d v="2024-07-21T00:00:00Z"/>
        <d v="2024-07-22T00:00:00Z"/>
        <d v="2024-07-23T00:00:00Z"/>
        <d v="2024-07-24T00:00:00Z"/>
        <d v="2024-07-25T00:00:00Z"/>
        <d v="2024-07-26T00:00:00Z"/>
        <d v="2024-07-27T00:00:00Z"/>
        <d v="2024-07-28T00:00:00Z"/>
        <d v="2024-07-29T00:00:00Z"/>
        <d v="2024-07-30T00:00:00Z"/>
        <d v="2024-07-31T00:00:00Z"/>
        <d v="2024-08-01T00:00:00Z"/>
        <d v="2024-08-02T00:00:00Z"/>
        <d v="2024-08-03T00:00:00Z"/>
        <d v="2024-08-04T00:00:00Z"/>
        <d v="2024-08-05T00:00:00Z"/>
        <d v="2024-08-06T00:00:00Z"/>
        <d v="2024-08-07T00:00:00Z"/>
        <d v="2024-08-08T00:00:00Z"/>
        <d v="2024-08-09T00:00:00Z"/>
        <d v="2024-08-10T00:00:00Z"/>
        <d v="2024-08-11T00:00:00Z"/>
        <d v="2024-08-12T00:00:00Z"/>
        <d v="2024-08-13T00:00:00Z"/>
        <d v="2024-08-14T00:00:00Z"/>
        <d v="2024-08-15T00:00:00Z"/>
        <d v="2024-08-16T00:00:00Z"/>
        <d v="2024-08-17T00:00:00Z"/>
        <d v="2024-08-18T00:00:00Z"/>
        <d v="2024-08-19T00:00:00Z"/>
        <d v="2024-08-20T00:00:00Z"/>
        <d v="2024-08-21T00:00:00Z"/>
        <d v="2024-08-22T00:00:00Z"/>
        <d v="2024-08-23T00:00:00Z"/>
        <d v="2024-08-24T00:00:00Z"/>
        <d v="2024-08-25T00:00:00Z"/>
        <d v="2024-08-26T00:00:00Z"/>
        <d v="2024-08-27T00:00:00Z"/>
        <d v="2024-08-28T00:00:00Z"/>
        <d v="2024-08-29T00:00:00Z"/>
        <d v="2024-08-30T00:00:00Z"/>
        <d v="2024-08-31T00:00:00Z"/>
        <d v="2024-09-01T00:00:00Z"/>
        <d v="2024-09-02T00:00:00Z"/>
        <d v="2024-09-03T00:00:00Z"/>
        <d v="2024-09-04T00:00:00Z"/>
        <d v="2024-09-05T00:00:00Z"/>
        <d v="2024-09-06T00:00:00Z"/>
        <d v="2024-09-07T00:00:00Z"/>
        <d v="2024-09-08T00:00:00Z"/>
        <d v="2024-09-09T00:00:00Z"/>
        <d v="2024-09-10T00:00:00Z"/>
        <d v="2024-09-11T00:00:00Z"/>
        <d v="2024-09-12T00:00:00Z"/>
        <d v="2024-09-13T00:00:00Z"/>
        <d v="2024-09-14T00:00:00Z"/>
        <d v="2024-09-15T00:00:00Z"/>
        <d v="2024-09-16T00:00:00Z"/>
        <d v="2024-09-17T00:00:00Z"/>
        <d v="2024-09-18T00:00:00Z"/>
        <d v="2024-09-19T00:00:00Z"/>
        <d v="2024-09-20T00:00:00Z"/>
        <d v="2024-09-21T00:00:00Z"/>
        <d v="2024-09-22T00:00:00Z"/>
        <d v="2024-09-23T00:00:00Z"/>
        <d v="2024-09-24T00:00:00Z"/>
        <d v="2024-09-25T00:00:00Z"/>
        <d v="2024-09-26T00:00:00Z"/>
        <d v="2024-09-27T00:00:00Z"/>
        <d v="2024-09-28T00:00:00Z"/>
        <d v="2024-09-29T00:00:00Z"/>
        <d v="2024-09-30T00:00:00Z"/>
        <d v="2024-10-01T00:00:00Z"/>
        <d v="2024-10-02T00:00:00Z"/>
        <d v="2024-10-03T00:00:00Z"/>
        <d v="2024-10-04T00:00:00Z"/>
        <d v="2024-10-05T00:00:00Z"/>
        <d v="2024-10-06T00:00:00Z"/>
        <d v="2024-10-07T00:00:00Z"/>
        <d v="2024-10-08T00:00:00Z"/>
        <d v="2024-10-09T00:00:00Z"/>
        <d v="2024-10-10T00:00:00Z"/>
        <d v="2024-10-11T00:00:00Z"/>
        <d v="2024-10-12T00:00:00Z"/>
        <d v="2024-10-13T00:00:00Z"/>
        <d v="2024-10-14T00:00:00Z"/>
        <d v="2024-10-15T00:00:00Z"/>
        <d v="2024-10-16T00:00:00Z"/>
        <d v="2024-10-17T00:00:00Z"/>
        <d v="2024-10-18T00:00:00Z"/>
        <d v="2024-10-19T00:00:00Z"/>
        <d v="2024-10-20T00:00:00Z"/>
        <d v="2024-10-21T00:00:00Z"/>
        <d v="2024-10-22T00:00:00Z"/>
        <d v="2024-10-23T00:00:00Z"/>
        <d v="2024-10-24T00:00:00Z"/>
        <d v="2024-10-25T00:00:00Z"/>
        <d v="2024-10-26T00:00:00Z"/>
        <d v="2024-10-27T00:00:00Z"/>
        <d v="2024-10-28T00:00:00Z"/>
        <d v="2024-10-29T00:00:00Z"/>
        <d v="2024-10-30T00:00:00Z"/>
        <d v="2024-10-31T00:00:00Z"/>
        <d v="2024-11-01T00:00:00Z"/>
        <d v="2024-11-02T00:00:00Z"/>
        <d v="2024-11-03T00:00:00Z"/>
        <d v="2024-11-04T00:00:00Z"/>
        <d v="2024-11-05T00:00:00Z"/>
        <d v="2024-11-06T00:00:00Z"/>
        <d v="2024-11-07T00:00:00Z"/>
        <d v="2024-11-08T00:00:00Z"/>
        <d v="2024-11-09T00:00:00Z"/>
        <d v="2024-11-10T00:00:00Z"/>
        <d v="2024-11-11T00:00:00Z"/>
        <d v="2024-11-12T00:00:00Z"/>
        <d v="2024-11-13T00:00:00Z"/>
        <d v="2024-11-14T00:00:00Z"/>
        <d v="2024-11-15T00:00:00Z"/>
        <d v="2024-11-16T00:00:00Z"/>
        <d v="2024-11-17T00:00:00Z"/>
        <d v="2024-11-18T00:00:00Z"/>
        <d v="2024-11-19T00:00:00Z"/>
        <d v="2024-11-20T00:00:00Z"/>
        <d v="2024-11-21T00:00:00Z"/>
        <d v="2024-11-22T00:00:00Z"/>
        <d v="2024-11-23T00:00:00Z"/>
        <d v="2024-11-24T00:00:00Z"/>
        <d v="2024-11-25T00:00:00Z"/>
        <d v="2024-11-26T00:00:00Z"/>
        <d v="2024-11-27T00:00:00Z"/>
        <d v="2024-11-28T00:00:00Z"/>
        <d v="2024-11-29T00:00:00Z"/>
        <d v="2024-11-30T00:00:00Z"/>
        <d v="2024-12-01T00:00:00Z"/>
        <d v="2024-12-02T00:00:00Z"/>
        <d v="2024-12-03T00:00:00Z"/>
        <d v="2024-12-04T00:00:00Z"/>
        <d v="2024-12-05T00:00:00Z"/>
        <d v="2024-12-06T00:00:00Z"/>
        <d v="2024-12-07T00:00:00Z"/>
        <d v="2024-12-08T00:00:00Z"/>
        <d v="2024-12-09T00:00:00Z"/>
        <d v="2024-12-10T00:00:00Z"/>
        <d v="2024-12-11T00:00:00Z"/>
        <d v="2024-12-12T00:00:00Z"/>
        <d v="2024-12-13T00:00:00Z"/>
        <d v="2024-12-14T00:00:00Z"/>
        <d v="2024-12-15T00:00:00Z"/>
        <d v="2024-12-16T00:00:00Z"/>
        <d v="2024-12-17T00:00:00Z"/>
        <d v="2024-12-18T00:00:00Z"/>
        <d v="2024-12-19T00:00:00Z"/>
        <d v="2024-12-20T00:00:00Z"/>
        <d v="2024-12-21T00:00:00Z"/>
        <d v="2024-12-22T00:00:00Z"/>
        <d v="2024-12-23T00:00:00Z"/>
        <d v="2024-12-24T00:00:00Z"/>
        <d v="2024-12-25T00:00:00Z"/>
        <d v="2024-12-26T00:00:00Z"/>
        <d v="2024-12-27T00:00:00Z"/>
        <d v="2024-12-28T00:00:00Z"/>
        <d v="2024-12-29T00:00:00Z"/>
        <d v="2024-12-30T00:00:00Z"/>
        <d v="2024-12-31T00:00:00Z"/>
        <d v="2025-01-01T00:00:00Z"/>
        <d v="2025-01-02T00:00:00Z"/>
        <d v="2025-01-03T00:00:00Z"/>
        <d v="2025-01-04T00:00:00Z"/>
        <d v="2025-01-05T00:00:00Z"/>
        <d v="2025-01-06T00:00:00Z"/>
        <d v="2025-01-07T00:00:00Z"/>
        <d v="2025-01-08T00:00:00Z"/>
        <d v="2025-01-09T00:00:00Z"/>
        <d v="2025-01-10T00:00:00Z"/>
        <d v="2025-01-11T00:00:00Z"/>
        <d v="2025-01-12T00:00:00Z"/>
        <d v="2025-01-13T00:00:00Z"/>
        <d v="2025-01-14T00:00:00Z"/>
        <d v="2025-01-15T00:00:00Z"/>
        <d v="2025-01-16T00:00:00Z"/>
        <d v="2025-01-17T00:00:00Z"/>
        <d v="2025-01-18T00:00:00Z"/>
        <d v="2025-01-19T00:00:00Z"/>
        <d v="2025-01-20T00:00:00Z"/>
        <d v="2025-01-21T00:00:00Z"/>
        <d v="2025-01-22T00:00:00Z"/>
        <d v="2025-01-23T00:00:00Z"/>
        <d v="2025-01-24T00:00:00Z"/>
        <d v="2025-01-25T00:00:00Z"/>
        <d v="2025-01-26T00:00:00Z"/>
        <d v="2025-01-27T00:00:00Z"/>
        <d v="2025-01-28T00:00:00Z"/>
        <d v="2025-01-29T00:00:00Z"/>
        <d v="2025-01-30T00:00:00Z"/>
        <d v="2025-01-31T00:00:00Z"/>
        <d v="2025-02-01T00:00:00Z"/>
        <d v="2025-02-02T00:00:00Z"/>
        <d v="2025-02-03T00:00:00Z"/>
        <d v="2025-02-04T00:00:00Z"/>
        <d v="2025-02-05T00:00:00Z"/>
        <d v="2025-02-06T00:00:00Z"/>
        <d v="2025-02-07T00:00:00Z"/>
        <d v="2025-02-08T00:00:00Z"/>
        <d v="2025-02-09T00:00:00Z"/>
        <d v="2025-02-10T00:00:00Z"/>
        <d v="2025-02-11T00:00:00Z"/>
        <d v="2025-02-12T00:00:00Z"/>
        <d v="2025-02-13T00:00:00Z"/>
        <d v="2025-02-14T00:00:00Z"/>
        <d v="2025-02-15T00:00:00Z"/>
        <d v="2025-02-16T00:00:00Z"/>
        <d v="2025-02-17T00:00:00Z"/>
        <d v="2025-02-18T00:00:00Z"/>
        <d v="2025-02-19T00:00:00Z"/>
        <d v="2025-02-20T00:00:00Z"/>
        <d v="2025-02-21T00:00:00Z"/>
        <d v="2025-02-22T00:00:00Z"/>
        <d v="2025-02-23T00:00:00Z"/>
        <d v="2025-02-24T00:00:00Z"/>
        <d v="2025-02-25T00:00:00Z"/>
        <d v="2025-02-26T00:00:00Z"/>
        <d v="2025-02-27T00:00:00Z"/>
        <d v="2025-02-28T00:00:00Z"/>
        <d v="2025-03-01T00:00:00Z"/>
        <d v="2025-03-02T00:00:00Z"/>
        <d v="2025-03-03T00:00:00Z"/>
        <d v="2025-03-04T00:00:00Z"/>
        <d v="2025-03-05T00:00:00Z"/>
        <d v="2025-03-06T00:00:00Z"/>
        <d v="2025-03-07T00:00:00Z"/>
        <d v="2025-03-08T00:00:00Z"/>
        <d v="2025-03-09T00:00:00Z"/>
        <d v="2025-03-10T00:00:00Z"/>
        <d v="2025-03-11T00:00:00Z"/>
        <d v="2025-03-12T00:00:00Z"/>
        <d v="2025-03-13T00:00:00Z"/>
        <d v="2025-03-14T00:00:00Z"/>
        <d v="2025-03-15T00:00:00Z"/>
        <d v="2025-03-16T00:00:00Z"/>
        <d v="2025-03-17T00:00:00Z"/>
        <d v="2025-03-18T00:00:00Z"/>
        <d v="2025-03-19T00:00:00Z"/>
        <d v="2025-03-20T00:00:00Z"/>
        <d v="2025-03-21T00:00:00Z"/>
        <d v="2025-03-22T00:00:00Z"/>
        <d v="2025-03-23T00:00:00Z"/>
        <d v="2025-03-24T00:00:00Z"/>
        <d v="2025-03-25T00:00:00Z"/>
        <d v="2025-03-26T00:00:00Z"/>
        <d v="2025-03-27T00:00:00Z"/>
        <d v="2025-03-28T00:00:00Z"/>
        <d v="2025-03-29T00:00:00Z"/>
        <d v="2025-03-30T00:00:00Z"/>
        <d v="2025-03-31T00:00:00Z"/>
        <d v="2025-04-01T00:00:00Z"/>
        <d v="2025-04-02T00:00:00Z"/>
        <d v="2025-04-03T00:00:00Z"/>
        <d v="2025-04-04T00:00:00Z"/>
        <d v="2025-04-05T00:00:00Z"/>
        <d v="2025-04-06T00:00:00Z"/>
        <d v="2025-04-07T00:00:00Z"/>
        <d v="2025-04-08T00:00:00Z"/>
        <d v="2025-04-09T00:00:00Z"/>
        <d v="2025-04-10T00:00:00Z"/>
        <d v="2025-04-11T00:00:00Z"/>
        <d v="2025-04-12T00:00:00Z"/>
        <d v="2025-04-13T00:00:00Z"/>
        <d v="2025-04-14T00:00:00Z"/>
        <d v="2025-04-15T00:00:00Z"/>
        <d v="2025-04-16T00:00:00Z"/>
        <d v="2025-04-17T00:00:00Z"/>
        <d v="2025-04-18T00:00:00Z"/>
        <d v="2025-04-19T00:00:00Z"/>
        <d v="2025-04-20T00:00:00Z"/>
        <d v="2025-04-21T00:00:00Z"/>
        <d v="2025-04-22T00:00:00Z"/>
        <d v="2025-04-23T00:00:00Z"/>
        <d v="2025-04-24T00:00:00Z"/>
        <d v="2025-04-25T00:00:00Z"/>
        <d v="2025-04-26T00:00:00Z"/>
        <d v="2025-04-27T00:00:00Z"/>
        <d v="2025-04-28T00:00:00Z"/>
        <d v="2025-04-29T00:00:00Z"/>
        <d v="2025-04-30T00:00:00Z"/>
        <d v="2025-05-01T00:00:00Z"/>
        <d v="2025-05-02T00:00:00Z"/>
        <d v="2025-05-03T00:00:00Z"/>
        <d v="2025-05-04T00:00:00Z"/>
        <d v="2025-05-05T00:00:00Z"/>
        <d v="2025-05-06T00:00:00Z"/>
        <d v="2025-05-07T00:00:00Z"/>
        <d v="2025-05-08T00:00:00Z"/>
        <d v="2025-05-09T00:00:00Z"/>
        <d v="2025-05-10T00:00:00Z"/>
        <d v="2025-05-11T00:00:00Z"/>
        <d v="2025-05-12T00:00:00Z"/>
        <d v="2025-05-13T00:00:00Z"/>
        <d v="2025-05-14T00:00:00Z"/>
        <d v="2025-05-15T00:00:00Z"/>
        <d v="2025-05-16T00:00:00Z"/>
        <d v="2025-05-17T00:00:00Z"/>
        <d v="2025-05-18T00:00:00Z"/>
        <d v="2025-05-19T00:00:00Z"/>
        <d v="2025-05-20T00:00:00Z"/>
        <d v="2025-05-21T00:00:00Z"/>
        <d v="2025-05-22T00:00:00Z"/>
        <d v="2025-05-23T00:00:00Z"/>
        <d v="2025-05-24T00:00:00Z"/>
        <d v="2025-05-25T00:00:00Z"/>
        <d v="2025-05-26T00:00:00Z"/>
        <d v="2025-05-27T00:00:00Z"/>
        <d v="2025-05-28T00:00:00Z"/>
        <d v="2025-05-29T00:00:00Z"/>
        <d v="2025-05-30T00:00:00Z"/>
        <d v="2025-05-31T00:00:00Z"/>
        <d v="2025-06-01T00:00:00Z"/>
        <d v="2025-06-02T00:00:00Z"/>
        <d v="2025-06-03T00:00:00Z"/>
        <d v="2025-06-04T00:00:00Z"/>
        <d v="2025-06-05T00:00:00Z"/>
        <d v="2025-06-06T00:00:00Z"/>
        <d v="2025-06-07T00:00:00Z"/>
        <d v="2025-06-08T00:00:00Z"/>
        <d v="2025-06-09T00:00:00Z"/>
        <d v="2025-06-10T00:00:00Z"/>
        <d v="2025-06-11T00:00:00Z"/>
        <d v="2025-06-12T00:00:00Z"/>
        <d v="2025-06-13T00:00:00Z"/>
        <d v="2025-06-14T00:00:00Z"/>
        <d v="2025-06-15T00:00:00Z"/>
        <d v="2025-06-16T00:00:00Z"/>
        <d v="2025-06-17T00:00:00Z"/>
        <d v="2025-06-18T00:00:00Z"/>
        <d v="2025-06-19T00:00:00Z"/>
        <d v="2025-06-20T00:00:00Z"/>
        <d v="2025-06-21T00:00:00Z"/>
        <d v="2025-06-22T00:00:00Z"/>
        <d v="2025-06-23T00:00:00Z"/>
        <d v="2025-06-24T00:00:00Z"/>
        <d v="2025-06-25T00:00:00Z"/>
        <d v="2025-06-26T00:00:00Z"/>
        <d v="2025-06-27T00:00:00Z"/>
        <d v="2025-06-28T00:00:00Z"/>
        <d v="2025-06-29T00:00:00Z"/>
        <d v="2025-06-30T00:00:00Z"/>
        <d v="2025-07-01T00:00:00Z"/>
        <d v="2025-07-02T00:00:00Z"/>
        <d v="2025-07-03T00:00:00Z"/>
        <d v="2025-07-04T00:00:00Z"/>
        <d v="2025-07-05T00:00:00Z"/>
        <d v="2025-07-06T00:00:00Z"/>
        <d v="2025-07-07T00:00:00Z"/>
        <d v="2025-07-08T00:00:00Z"/>
        <d v="2025-07-09T00:00:00Z"/>
        <d v="2025-07-10T00:00:00Z"/>
        <d v="2025-07-11T00:00:00Z"/>
        <d v="2025-07-12T00:00:00Z"/>
        <d v="2025-07-13T00:00:00Z"/>
        <d v="2025-07-14T00:00:00Z"/>
        <d v="2025-07-15T00:00:00Z"/>
        <d v="2025-07-16T00:00:00Z"/>
        <d v="2025-07-17T00:00:00Z"/>
        <d v="2025-07-18T00:00:00Z"/>
        <d v="2025-07-19T00:00:00Z"/>
        <d v="2025-07-20T00:00:00Z"/>
        <d v="2025-07-21T00:00:00Z"/>
        <d v="2025-07-22T00:00:00Z"/>
        <d v="2025-07-23T00:00:00Z"/>
        <d v="2025-07-24T00:00:00Z"/>
        <d v="2025-07-25T00:00:00Z"/>
        <d v="2025-07-26T00:00:00Z"/>
        <d v="2025-07-27T00:00:00Z"/>
        <d v="2025-07-28T00:00:00Z"/>
        <d v="2025-07-29T00:00:00Z"/>
        <d v="2025-07-30T00:00:00Z"/>
        <d v="2025-07-31T00:00:00Z"/>
        <d v="2025-08-01T00:00:00Z"/>
        <d v="2025-08-02T00:00:00Z"/>
        <d v="2025-08-03T00:00:00Z"/>
        <d v="2025-08-04T00:00:00Z"/>
        <d v="2025-08-05T00:00:00Z"/>
        <d v="2025-08-06T00:00:00Z"/>
        <d v="2025-08-07T00:00:00Z"/>
        <d v="2025-08-08T00:00:00Z"/>
        <d v="2025-08-09T00:00:00Z"/>
        <d v="2025-08-10T00:00:00Z"/>
        <d v="2025-08-11T00:00:00Z"/>
        <d v="2025-08-12T00:00:00Z"/>
        <d v="2025-08-13T00:00:00Z"/>
        <d v="2025-08-14T00:00:00Z"/>
        <d v="2025-08-15T00:00:00Z"/>
        <d v="2025-08-16T00:00:00Z"/>
        <d v="2025-08-17T00:00:00Z"/>
        <d v="2025-08-18T00:00:00Z"/>
        <d v="2025-08-19T00:00:00Z"/>
        <d v="2025-08-20T00:00:00Z"/>
        <d v="2025-08-21T00:00:00Z"/>
        <d v="2025-08-22T00:00:00Z"/>
        <d v="2025-08-23T00:00:00Z"/>
        <d v="2025-08-24T00:00:00Z"/>
        <d v="2025-08-25T00:00:00Z"/>
        <d v="2025-08-26T00:00:00Z"/>
        <d v="2025-08-27T00:00:00Z"/>
        <d v="2025-08-28T00:00:00Z"/>
        <d v="2025-08-29T00:00:00Z"/>
        <d v="2025-08-30T00:00:00Z"/>
        <d v="2025-08-31T00:00:00Z"/>
        <d v="2025-09-01T00:00:00Z"/>
        <d v="2025-09-02T00:00:00Z"/>
        <d v="2025-09-03T00:00:00Z"/>
        <d v="2025-09-04T00:00:00Z"/>
        <d v="2025-09-05T00:00:00Z"/>
        <d v="2025-09-06T00:00:00Z"/>
        <d v="2025-09-07T00:00:00Z"/>
        <d v="2025-09-08T00:00:00Z"/>
        <d v="2025-09-09T00:00:00Z"/>
        <d v="2025-09-10T00:00:00Z"/>
        <d v="2025-09-11T00:00:00Z"/>
        <d v="2025-09-12T00:00:00Z"/>
        <d v="2025-09-13T00:00:00Z"/>
        <d v="2025-09-14T00:00:00Z"/>
        <d v="2025-09-15T00:00:00Z"/>
        <d v="2025-09-16T00:00:00Z"/>
        <d v="2025-09-17T00:00:00Z"/>
        <d v="2025-09-18T00:00:00Z"/>
        <d v="2025-09-19T00:00:00Z"/>
        <d v="2025-09-20T00:00:00Z"/>
        <d v="2025-09-21T00:00:00Z"/>
        <d v="2025-09-22T00:00:00Z"/>
        <d v="2025-09-23T00:00:00Z"/>
        <d v="2025-09-24T00:00:00Z"/>
        <d v="2025-09-25T00:00:00Z"/>
        <d v="2025-09-26T00:00:00Z"/>
        <d v="2025-09-27T00:00:00Z"/>
        <d v="2025-09-28T00:00:00Z"/>
        <d v="2025-09-29T00:00:00Z"/>
        <d v="2025-09-30T00:00:00Z"/>
        <d v="2025-10-01T00:00:00Z"/>
        <d v="2025-10-02T00:00:00Z"/>
        <d v="2025-10-03T00:00:00Z"/>
        <d v="2025-10-04T00:00:00Z"/>
        <d v="2025-10-05T00:00:00Z"/>
        <d v="2025-10-06T00:00:00Z"/>
        <d v="2025-10-07T00:00:00Z"/>
        <d v="2025-10-08T00:00:00Z"/>
        <d v="2025-10-09T00:00:00Z"/>
        <d v="2025-10-10T00:00:00Z"/>
        <d v="2025-10-11T00:00:00Z"/>
        <d v="2025-10-12T00:00:00Z"/>
        <d v="2025-10-13T00:00:00Z"/>
        <d v="2025-10-14T00:00:00Z"/>
        <d v="2025-10-15T00:00:00Z"/>
        <d v="2025-10-16T00:00:00Z"/>
        <d v="2025-10-17T00:00:00Z"/>
        <d v="2025-10-18T00:00:00Z"/>
        <d v="2025-10-19T00:00:00Z"/>
        <d v="2025-10-20T00:00:00Z"/>
        <d v="2025-10-21T00:00:00Z"/>
        <d v="2025-10-22T00:00:00Z"/>
        <d v="2025-10-23T00:00:00Z"/>
        <d v="2025-10-24T00:00:00Z"/>
        <d v="2025-10-25T00:00:00Z"/>
        <d v="2025-10-26T00:00:00Z"/>
        <d v="2025-10-27T00:00:00Z"/>
        <d v="2025-10-28T00:00:00Z"/>
        <d v="2025-10-29T00:00:00Z"/>
        <d v="2025-10-30T00:00:00Z"/>
        <d v="2025-10-31T00:00:00Z"/>
        <d v="2025-11-01T00:00:00Z"/>
        <d v="2025-11-02T00:00:00Z"/>
        <d v="2025-11-03T00:00:00Z"/>
        <d v="2025-11-04T00:00:00Z"/>
        <d v="2025-11-05T00:00:00Z"/>
        <d v="2025-11-06T00:00:00Z"/>
        <d v="2025-11-07T00:00:00Z"/>
        <d v="2025-11-08T00:00:00Z"/>
        <d v="2025-11-09T00:00:00Z"/>
        <d v="2025-11-10T00:00:00Z"/>
        <d v="2025-11-11T00:00:00Z"/>
        <d v="2025-11-12T00:00:00Z"/>
        <d v="2025-11-13T00:00:00Z"/>
        <d v="2025-11-14T00:00:00Z"/>
        <d v="2025-11-15T00:00:00Z"/>
        <d v="2025-11-16T00:00:00Z"/>
        <d v="2025-11-17T00:00:00Z"/>
        <d v="2025-11-18T00:00:00Z"/>
        <d v="2025-11-19T00:00:00Z"/>
        <d v="2025-11-20T00:00:00Z"/>
        <d v="2025-11-21T00:00:00Z"/>
        <d v="2025-11-22T00:00:00Z"/>
        <d v="2025-11-23T00:00:00Z"/>
        <d v="2025-11-24T00:00:00Z"/>
        <d v="2025-11-25T00:00:00Z"/>
        <d v="2025-11-26T00:00:00Z"/>
        <d v="2025-11-27T00:00:00Z"/>
        <d v="2025-11-28T00:00:00Z"/>
        <d v="2025-11-29T00:00:00Z"/>
        <d v="2025-11-30T00:00:00Z"/>
        <d v="2025-12-01T00:00:00Z"/>
        <d v="2025-12-02T00:00:00Z"/>
        <d v="2025-12-03T00:00:00Z"/>
        <d v="2025-12-04T00:00:00Z"/>
        <d v="2025-12-05T00:00:00Z"/>
        <d v="2025-12-06T00:00:00Z"/>
        <d v="2025-12-07T00:00:00Z"/>
        <d v="2025-12-08T00:00:00Z"/>
        <d v="2025-12-09T00:00:00Z"/>
        <d v="2025-12-10T00:00:00Z"/>
        <d v="2025-12-11T00:00:00Z"/>
        <d v="2025-12-12T00:00:00Z"/>
        <d v="2025-12-13T00:00:00Z"/>
        <d v="2025-12-14T00:00:00Z"/>
        <d v="2025-12-15T00:00:00Z"/>
        <d v="2025-12-16T00:00:00Z"/>
        <d v="2025-12-17T00:00:00Z"/>
        <d v="2025-12-18T00:00:00Z"/>
        <d v="2025-12-19T00:00:00Z"/>
        <d v="2025-12-20T00:00:00Z"/>
        <d v="2025-12-21T00:00:00Z"/>
        <d v="2025-12-22T00:00:00Z"/>
        <d v="2025-12-23T00:00:00Z"/>
        <d v="2025-12-24T00:00:00Z"/>
        <d v="2025-12-25T00:00:00Z"/>
        <d v="2025-12-26T00:00:00Z"/>
        <d v="2025-12-27T00:00:00Z"/>
        <d v="2025-12-28T00:00:00Z"/>
        <d v="2025-12-29T00:00:00Z"/>
        <d v="2025-12-30T00:00:00Z"/>
        <d v="2025-12-31T00:00:00Z"/>
      </sharedItems>
    </cacheField>
    <cacheField name="TIỀN MẶT" numFmtId="3">
      <sharedItems containsString="0" containsBlank="1" containsNumber="1" containsInteger="1">
        <n v="8600000.0"/>
        <n v="0.0"/>
        <n v="1.129E7"/>
        <n v="1.284E7"/>
        <n v="3.6045E7"/>
        <n v="1.21E7"/>
        <n v="1.273E7"/>
        <n v="1.365E7"/>
        <n v="5150000.0"/>
        <n v="5245000.0"/>
        <n v="3505000.0"/>
        <n v="1.01E7"/>
        <n v="1.5395E7"/>
        <n v="2.0115E7"/>
        <n v="1.205E7"/>
        <n v="6600000.0"/>
        <n v="5100000.0"/>
        <n v="1.2755E7"/>
        <n v="1.2745E7"/>
        <n v="1.3945E7"/>
        <n v="1.595E7"/>
        <n v="2.45E7"/>
        <n v="1.09E7"/>
        <n v="1.498E7"/>
        <n v="1.19E7"/>
        <n v="1.5965E7"/>
        <n v="1.175E7"/>
        <n v="2.9325E7"/>
        <n v="4.005E7"/>
        <n v="8890000.0"/>
        <n v="4845000.0"/>
        <n v="4150000.0"/>
        <n v="6970000.0"/>
        <n v="1.2595E7"/>
        <n v="2.1725E7"/>
        <n v="1.004E7"/>
        <n v="4300000.0"/>
        <n v="2600000.0"/>
        <n v="3.001E7"/>
        <n v="1.244E7"/>
        <n v="1.4255E7"/>
        <n v="1.6555E7"/>
        <n v="1.299E7"/>
        <n v="3745000.0"/>
        <n v="8060000.0"/>
        <n v="1.1005E7"/>
        <n v="5170000.0"/>
        <n v="2.457E7"/>
        <n v="1.8905E7"/>
        <n v="1.596E7"/>
        <n v="2.454E7"/>
        <n v="3880000.0"/>
        <n v="1.627E7"/>
        <n v="1.4135E7"/>
        <n v="9140000.0"/>
        <n v="7460000.0"/>
        <n v="1.3205E7"/>
        <n v="5935000.0"/>
        <n v="7395000.0"/>
        <n v="1.08E7"/>
        <n v="3.112E7"/>
        <n v="2.3655E7"/>
        <n v="1.4045E7"/>
        <n v="2665000.0"/>
        <n v="2825000.0"/>
        <n v="1250000.0"/>
        <n v="1.4375E7"/>
        <n v="1.201E7"/>
        <n v="8370000.0"/>
        <n v="4060000.0"/>
        <n v="4145000.0"/>
        <n v="4940000.0"/>
        <n v="4050000.0"/>
        <n v="5960000.0"/>
        <n v="1.3855E7"/>
        <n v="1.393E7"/>
        <n v="1.165E7"/>
        <n v="8615000.0"/>
        <n v="3850000.0"/>
        <n v="6300000.0"/>
        <n v="2.768E7"/>
        <n v="1.7205E7"/>
        <n v="2745000.0"/>
        <n v="7900000.0"/>
        <n v="1.3345E7"/>
        <n v="9850000.0"/>
        <n v="7500000.0"/>
        <n v="6700000.0"/>
        <n v="9510000.0"/>
        <n v="6225000.0"/>
        <n v="4200000.0"/>
        <n v="3030000.0"/>
        <n v="4915000.0"/>
        <n v="1.806E7"/>
        <n v="2.0945E7"/>
        <n v="6045000.0"/>
        <n v="9735000.0"/>
        <n v="1.05E7"/>
        <n v="1.7565E7"/>
        <n v="5050000.0"/>
        <n v="7610000.0"/>
        <n v="1.7645E7"/>
        <n v="8700000.0"/>
        <n v="1.39E7"/>
        <n v="1.15E7"/>
        <n v="2.322E7"/>
        <n v="6500000.0"/>
        <n v="8500000.0"/>
        <n v="8310000.0"/>
        <n v="1.591E7"/>
        <n v="6820000.0"/>
        <n v="1.0725E7"/>
        <n v="1.9895E7"/>
        <n v="1.025E7"/>
        <n v="1.3955E7"/>
        <n v="7160000.0"/>
        <n v="4350000.0"/>
        <n v="1.341E7"/>
        <n v="2050000.0"/>
        <n v="9145000.0"/>
        <n v="1.132E7"/>
        <n v="3700000.0"/>
        <n v="4420000.0"/>
        <n v="1.1445E7"/>
        <n v="2.4095E7"/>
        <n v="5875000.0"/>
        <n v="1.047E7"/>
        <n v="7820000.0"/>
        <n v="1900000.0"/>
        <n v="1.4735E7"/>
        <n v="1.677E7"/>
        <n v="3.0E7"/>
        <n v="8450000.0"/>
        <n v="4.025E7"/>
        <n v="1.83E7"/>
        <n v="6875000.0"/>
        <n v="1.3595E7"/>
        <n v="1.3065E7"/>
        <n v="2.471E7"/>
        <n v="4620000.0"/>
        <n v="5220000.0"/>
        <n v="4.2875E7"/>
        <n v="2.3375E7"/>
        <n v="2.2065E7"/>
        <n v="6350000.0"/>
        <n v="1.131E7"/>
        <n v="9755000.0"/>
        <n v="8495000.0"/>
        <n v="8840000.0"/>
        <n v="5215000.0"/>
        <n v="3685000.0"/>
        <n v="3435000.0"/>
        <n v="4920000.0"/>
        <n v="6430000.0"/>
        <n v="5400000.0"/>
        <n v="2.67E7"/>
        <n v="2.978E7"/>
        <n v="1.178E7"/>
        <n v="9590000.0"/>
        <n v="7440000.0"/>
        <n v="9600000.0"/>
        <n v="3900000.0"/>
        <n v="5045000.0"/>
        <n v="1.1015E7"/>
        <n v="1.69E7"/>
        <n v="1.2895E7"/>
        <n v="7260000.0"/>
        <n v="3.5295E7"/>
        <n v="2.516E7"/>
        <n v="1.16E7"/>
        <n v="2.476E7"/>
        <n v="1.755E7"/>
        <n v="4.2245E7"/>
        <n v="2.365E7"/>
        <n v="1.4955E7"/>
        <n v="9190000.0"/>
        <n v="1.049E7"/>
        <n v="6315000.0"/>
        <n v="1.4815E7"/>
        <n v="1.289E7"/>
        <n v="4770000.0"/>
        <n v="2.0495E7"/>
        <n v="1.0845E7"/>
        <n v="2325000.0"/>
        <n v="9345000.0"/>
        <n v="1.3925E7"/>
        <n v="6940000.0"/>
        <n v="1.971E7"/>
        <n v="2000000.0"/>
        <n v="1.5115E7"/>
        <n v="5.191E7"/>
        <n v="2.1045E7"/>
        <n v="2.5375E7"/>
        <n v="1.921E7"/>
        <n v="1.136E7"/>
        <n v="7360000.0"/>
        <n v="2.125E7"/>
        <n v="1.206E7"/>
        <n v="4.7675E7"/>
        <n v="4.754E7"/>
        <n v="1850000.0"/>
        <n v="1.626E7"/>
        <n v="8685000.0"/>
        <n v="1.6745E7"/>
        <n v="1.926E7"/>
        <n v="5.748E7"/>
        <n v="3.0515E7"/>
        <n v="1.741E7"/>
        <n v="4.23932E7"/>
        <n v="1.092E7"/>
        <n v="3165000.0"/>
        <n v="1.5242E7"/>
        <n v="1.559E7"/>
        <n v="3.188E7"/>
        <n v="1.5645E7"/>
        <n v="4605000.0"/>
        <n v="4460000.0"/>
        <n v="8865000.0"/>
        <n v="9375000.0"/>
        <n v="1.328E7"/>
        <n v="1.123E7"/>
        <n v="1.2896666E7"/>
        <n v="1.953E7"/>
        <n v="1.685E7"/>
        <n v="1.918E7"/>
        <n v="2.521E7"/>
        <n v="9250000.0"/>
        <n v="1.541E7"/>
        <n v="1.622E7"/>
        <n v="1.2092E7"/>
        <n v="1.191E7"/>
        <n v="1.44E7"/>
        <n v="7515000.0"/>
        <n v="1.146E7"/>
        <n v="2070000.0"/>
        <n v="5000000.0"/>
        <n v="1.0045E7"/>
        <n v="1.5535E7"/>
        <n v="2.2105E7"/>
        <n v="8325000.0"/>
        <n v="4110000.0"/>
        <n v="2385000.0"/>
        <n v="6770000.0"/>
        <n v="50000.0"/>
        <n v="9845000.0"/>
        <n v="2.4595E7"/>
        <n v="8950000.0"/>
        <n v="9695000.0"/>
        <n v="7437000.0"/>
        <n v="9350000.0"/>
        <n v="1.648E7"/>
        <n v="1.3155E7"/>
        <n v="1.1815E7"/>
        <n v="1.48E7"/>
        <n v="6408000.0"/>
        <n v="1.355E7"/>
        <n v="1.5442E7"/>
        <n v="9235000.0"/>
        <n v="2.499E7"/>
        <n v="1.1055E7"/>
        <n v="6070000.0"/>
        <n v="9687000.0"/>
        <n v="9270000.0"/>
        <n v="2.177E7"/>
        <n v="2.798E7"/>
        <n v="7760000.0"/>
        <n v="8010000.0"/>
        <n v="6170000.0"/>
        <n v="3154000.0"/>
        <n v="4990000.0"/>
        <n v="4.9445E7"/>
        <n v="2.331E7"/>
        <n v="1.1077E7"/>
        <n v="8805000.0"/>
        <n v="9700000.0"/>
        <n v="1.88E7"/>
        <n v="1.757E7"/>
        <n v="2.038E7"/>
        <n v="5615000.0"/>
        <n v="7250000.0"/>
        <n v="3800000.0"/>
        <n v="3730000.0"/>
        <n v="6292000.0"/>
        <n v="1.118E7"/>
        <n v="3.781E7"/>
        <n v="2210000.0"/>
        <n v="1.534E7"/>
        <n v="1.945E7"/>
        <n v="2.545E7"/>
        <n v="8550000.0"/>
        <n v="2925000.0"/>
        <n v="2800000.0"/>
        <n v="9450000.0"/>
        <n v="5870000.0"/>
        <n v="3.032E7"/>
        <n v="3.169E7"/>
        <n v="1.9817E7"/>
        <n v="1.066E7"/>
        <n v="6005000.0"/>
        <n v="7300000.0"/>
        <n v="7400000.0"/>
        <n v="1.8355E7"/>
        <n v="3.0485E7"/>
        <n v="4400000.0"/>
        <n v="9320000.0"/>
        <n v="9150000.0"/>
        <n v="1.9755E7"/>
        <n v="1.646E7"/>
        <n v="5200000.0"/>
        <n v="3.1965E7"/>
        <n v="1.9377E7"/>
        <n v="1.1625E7"/>
        <n v="1.7132E7"/>
        <n v="2.478E7"/>
        <n v="4100000.0"/>
        <n v="3.4225E7"/>
        <n v="2.8212E7"/>
        <n v="9645000.0"/>
        <n v="5500000.0"/>
        <n v="1.6715E7"/>
        <n v="9330000.0"/>
        <n v="1.337E7"/>
        <n v="4.4825E7"/>
        <n v="9312000.0"/>
        <n v="1.1475E7"/>
        <n v="9475000.0"/>
        <n v="1.412E7"/>
        <n v="1.319E7"/>
        <n v="2.1742555E7"/>
        <n v="9895000.0"/>
        <n v="1.3887E7"/>
        <n v="1.005E7"/>
        <n v="2.4269E7"/>
        <n v="1.9055E7"/>
        <n v="4.0495E7"/>
        <n v="1.278E7"/>
        <n v="8232000.0"/>
        <n v="1.3145E7"/>
        <n v="1.1955E7"/>
        <n v="3.3926E7"/>
        <n v="5950000.0"/>
        <n v="6780000.0"/>
        <n v="9875000.0"/>
        <n v="7245000.0"/>
        <n v="1.0195E7"/>
        <n v="9470000.0"/>
        <n v="1.2907E7"/>
        <n v="2.395E7"/>
        <n v="6891000.0"/>
        <n v="1.6305E7"/>
        <n v="7180000.0"/>
        <n v="5900000.0"/>
        <n v="2.896E7"/>
        <n v="1.094E7"/>
        <n v="2.7715E7"/>
        <n v="1.2965E7"/>
        <n v="7495000.0"/>
        <n v="4590000.0"/>
        <n v="1.781E7"/>
        <n v="2.0075E7"/>
        <n v="5450000.0"/>
        <n v="9840000.0"/>
        <n v="1.8172E7"/>
        <n v="1.505E7"/>
        <n v="7100000.0"/>
        <n v="1.6717E7"/>
        <n v="1.913E7"/>
        <n v="2.721E7"/>
        <n v="3.4396E7"/>
        <n v="3645000.0"/>
        <n v="2.3315E7"/>
        <n v="1.6394E7"/>
        <n v="1.855E7"/>
        <n v="1.7906E7"/>
        <n v="2.6327E7"/>
        <n v="2.1995E7"/>
        <n v="1.952E7"/>
        <n v="2.0175E7"/>
        <n v="3420000.0"/>
        <n v="2.272E7"/>
        <n v="4.1775E7"/>
        <n v="6595000.0"/>
        <n v="3960000.0"/>
        <n v="6775000.0"/>
        <n v="1.0055E7"/>
        <n v="1.7375E7"/>
        <n v="2.966E7"/>
        <n v="1.2057E7"/>
        <n v="1.5225E7"/>
        <n v="3975000.0"/>
        <n v="2.9225E7"/>
        <n v="1.169E7"/>
        <n v="3.022E7"/>
        <n v="6.5755E7"/>
        <n v="1.2785E7"/>
        <n v="1.438E7"/>
        <n v="1.2135E7"/>
        <n v="2.228E7"/>
        <n v="1.0717E7"/>
        <n v="1.9035E7"/>
        <n v="3.6585E7"/>
        <n v="1.551E7"/>
        <n v="3545000.0"/>
        <n v="1.061E7"/>
        <n v="2.4412E7"/>
        <n v="1.5065E7"/>
        <n v="5750000.0"/>
        <n v="560000.0"/>
        <n v="2060000.0"/>
        <n v="7575000.0"/>
        <n v="2.2385E7"/>
        <n v="1.5685E7"/>
        <n v="1.4731E7"/>
        <n v="5770000.0"/>
        <n v="1.021E7"/>
        <n v="2.052E7"/>
        <n v="2.9515E7"/>
        <n v="6450000.0"/>
        <n v="1.948E7"/>
        <n v="1.8767E7"/>
        <n v="1.303E7"/>
        <n v="1.55E7"/>
        <n v="2.3197E7"/>
        <n v="1500000.0"/>
        <n v="1.037E7"/>
        <n v="1.245E7"/>
        <n v="1.5677E7"/>
        <n v="1.698E7"/>
        <n v="1.231E7"/>
        <n v="7000000.0"/>
        <n v="7750000.0"/>
        <n v="3.489E7"/>
        <n v="3.947E7"/>
        <n v="3.0025E7"/>
        <n v="1.689E7"/>
        <n v="1.631E7"/>
        <n v="4345000.0"/>
        <n v="2830000.0"/>
        <n v="2.0232E7"/>
        <n v="3.009E7"/>
        <n v="4.5624E7"/>
        <n v="8910000.0"/>
        <n v="1.1975E7"/>
        <n v="4700000.0"/>
        <n v="3750000.0"/>
        <n v="2.5087E7"/>
        <n v="1.562E7"/>
        <n v="7840000.0"/>
        <n v="1700000.0"/>
        <n v="1.9048E7"/>
        <n v="8850000.0"/>
        <n v="1.2817E7"/>
        <n v="1.425E7"/>
        <n v="2310000.0"/>
        <n v="1.035E7"/>
        <n v="2.1888E7"/>
        <n v="2.5045E7"/>
        <n v="5860000.0"/>
        <n v="5800000.0"/>
        <n v="6210000.0"/>
        <n v="7.2718E7"/>
        <n v="1.4882E7"/>
        <n v="4.1964E7"/>
        <n v="1.5743E7"/>
        <n v="1.1565E7"/>
        <n v="1.394E7"/>
        <n v="1.636E7"/>
        <n v="3.2169E7"/>
        <n v="2.9994E7"/>
        <n v="5.718E7"/>
        <n v="2.0959E7"/>
        <n v="4000000.0"/>
        <n v="3245000.0"/>
        <n v="1.992E7"/>
        <n v="1.7696E7"/>
        <n v="1.0262E7"/>
        <n v="4.016E7"/>
        <n v="2.117E7"/>
        <n v="1.0191E7"/>
        <n v="1.1145E7"/>
        <n v="6130000.0"/>
        <n v="5.8273E7"/>
        <n v="1.345E7"/>
        <n v="1.2784E7"/>
        <n v="3.8815E7"/>
        <n v="9565000.0"/>
        <n v="5.0485E7"/>
        <n v="4.8695E7"/>
        <n v="3.3495E7"/>
        <n v="8050000.0"/>
        <n v="1.5657E7"/>
        <n v="1.4183E7"/>
        <n v="1.159E7"/>
        <n v="9817000.0"/>
        <n v="1.6654E7"/>
        <n v="3.3259E7"/>
        <n v="1.307E7"/>
        <n v="1.2012E7"/>
        <n v="9750000.0"/>
        <n v="1.3478E7"/>
        <n v="3150000.0"/>
        <n v="4.584E7"/>
        <n v="1.9065E7"/>
        <n v="1.8747E7"/>
        <n v="1.6447E7"/>
        <n v="1.2008E7"/>
        <n v="1.2565E7"/>
        <n v="6200000.0"/>
        <n v="1.9598E7"/>
        <n v="1.8959E7"/>
        <n v="3865000.0"/>
        <n v="7618000.0"/>
        <n v="7695000.0"/>
        <n v="2.2974E7"/>
        <n v="2.957E7"/>
        <n v="2.1003E7"/>
        <n v="1.257E7"/>
        <n v="5717000.0"/>
        <n v="8790000.0"/>
        <n v="7387000.0"/>
        <n v="2.1246E7"/>
        <n v="6.081E7"/>
        <n v="2.8152E7"/>
        <n v="1.8454E7"/>
        <n v="1.933E7"/>
        <n v="1.0488E7"/>
        <n v="8900000.0"/>
        <n v="3.667E7"/>
        <n v="1.7096E7"/>
        <n v="4477000.0"/>
        <n v="1.9362E7"/>
        <n v="2.5038E7"/>
        <n v="1.54E7"/>
        <n v="1750000.0"/>
        <n v="3.2557E7"/>
        <n v="7.3025E7"/>
        <n v="7287000.0"/>
        <n v="4.558E7"/>
        <n v="1.2491E7"/>
        <n v="1.9005E7"/>
        <n v="4.731E7"/>
        <n v="1.0295E7"/>
        <n v="1.675E7"/>
        <n v="3125000.0"/>
        <n v="2450000.0"/>
        <n v="1.2137E7"/>
        <n v="1.691E7"/>
        <n v="1.4092E7"/>
        <n v="1.1775E7"/>
        <n v="6260000.0"/>
        <n v="2.5739E7"/>
        <n v="6380000.0"/>
        <n v="1.65E7"/>
        <n v="3.0829E7"/>
        <n v="9398000.0"/>
        <n v="4232000.0"/>
        <n v="1.027E7"/>
        <n v="1.5302E7"/>
        <n v="2.9535E7"/>
        <n v="2.094E7"/>
        <n v="5267000.0"/>
        <n v="6203000.0"/>
        <n v="3183000.0"/>
        <n v="7205000.0"/>
        <n v="1.1845E7"/>
        <n v="2.901E7"/>
        <n v="5.8822E7"/>
        <n v="7320000.0"/>
        <n v="1.0995E7"/>
        <n v="2.9395E7"/>
        <n v="3.46E7"/>
        <n v="1.6994E7"/>
        <n v="1.682E7"/>
        <n v="1.8578E7"/>
        <n v="5458000.0"/>
        <n v="3600000.0"/>
        <n v="7930000.0"/>
        <n v="6635000.0"/>
        <n v="5.504E7"/>
        <n v="1.7983E7"/>
        <n v="1.0815E7"/>
        <n v="8467000.0"/>
        <n v="208000.0"/>
        <n v="7845000.0"/>
        <n v="5480000.0"/>
        <n v="2.4862E7"/>
        <n v="3.5893E7"/>
        <n v="7257000.0"/>
        <n v="5850000.0"/>
        <n v="1.07E7"/>
        <n v="1.707E7"/>
        <n v="2.801E7"/>
        <n v="8650000.0"/>
        <n v="1.119E7"/>
        <n v="1.0278E7"/>
        <n v="2350000.0"/>
        <n v="1.0813E7"/>
        <n v="1.6303E7"/>
        <n v="8100000.0"/>
        <n v="3.96E7"/>
        <n v="8020000.0"/>
        <n v="1.7155E7"/>
        <n v="6909000.0"/>
        <n v="1.2166E7"/>
        <n v="3.969E7"/>
        <n v="1.287E7"/>
        <n v="8381000.0"/>
        <n v="1.9E7"/>
        <n v="2610000.0"/>
        <n v="1.3553E7"/>
        <n v="2.6087E7"/>
        <n v="3.7613E7"/>
        <n v="1600000.0"/>
        <n v="6937000.0"/>
        <n v="3670000.0"/>
        <n v="1.7178E7"/>
        <n v="1.1755E7"/>
        <n v="3.6985E7"/>
        <n v="1.2535E7"/>
        <n v="8610000.0"/>
        <n v="8008000.0"/>
        <n v="2360000.0"/>
        <n v="5887000.0"/>
        <n v="2.7356E7"/>
        <n v="3.3487E7"/>
        <n v="1.1455E7"/>
        <n v="1.25E7"/>
        <n v="6733000.0"/>
        <n v="6565000.0"/>
        <n v="2.0773E7"/>
        <n v="2.8187E7"/>
        <n v="2010000.0"/>
        <n v="1.1704E7"/>
        <n v="9776000.0"/>
        <n v="3812000.0"/>
        <n v="4525000.0"/>
        <n v="3.3385E7"/>
        <n v="4.0788E7"/>
        <n v="1.3693E7"/>
        <n v="3200000.0"/>
        <n v="1.2267E7"/>
        <n v="1.164E7"/>
        <n v="1.1545E7"/>
        <n v="3.247E7"/>
        <n v="5743000.0"/>
        <n v="5890000.0"/>
        <n v="2445000.0"/>
        <n v="7035000.0"/>
        <n v="1.6506E7"/>
        <n v="3.5902E7"/>
        <n v="1.528E7"/>
        <n v="9767000.0"/>
        <n v="1.5362E7"/>
        <n v="2.6676E7"/>
        <n v="3.7344E7"/>
        <n v="1.168E7"/>
        <n v="1.3055E7"/>
        <n v="1.011E7"/>
        <n v="1.292E7"/>
        <n v="1.9363E7"/>
        <n v="2.425E7"/>
        <n v="5.0312E7"/>
        <n v="5673000.0"/>
        <n v="3.0959E7"/>
        <n v="1.19205E7"/>
        <n v="3050000.0"/>
        <n v="2.2886E7"/>
        <n v="4.6873E7"/>
        <n v="1.8795E7"/>
        <n v="1.0533E7"/>
        <n v="2.2732E7"/>
        <n v="1.6723E7"/>
        <n v="1.1862E7"/>
        <n v="3.0365E7"/>
        <n v="2.5477E7"/>
        <n v="1.7537E7"/>
        <n v="2.5275E7"/>
        <n v="2.1735E7"/>
        <n v="7839000.0"/>
        <n v="2.9625E7"/>
        <n v="9.4799E7"/>
        <n v="8680000.0"/>
        <n v="9492000.0"/>
        <n v="7310000.0"/>
        <n v="4558000.0"/>
        <n v="2250000.0"/>
        <n v="3.11E7"/>
        <n v="2.7597E7"/>
        <n v="3.9438E7"/>
        <n v="2545000.0"/>
        <n v="1950000.0"/>
        <n v="1.7793E7"/>
        <n v="1.885E7"/>
        <n v="7.4987E7"/>
        <n v="5780000.0"/>
        <n v="1650000.0"/>
        <n v="2.6541E7"/>
        <n v="9465000.0"/>
        <n v="4.4128E7"/>
        <n v="6.1122E7"/>
        <n v="1.2516E7"/>
        <n v="1.5892E7"/>
        <n v="5.623E7"/>
        <n v="350000.0"/>
        <n v="1.8105E7"/>
        <n v="2.7133E7"/>
        <n v="7492000.0"/>
        <n v="7612000.0"/>
        <n v="1.0689E7"/>
        <n v="4.2212E7"/>
        <n v="2.2677E7"/>
        <n v="3.6051E7"/>
        <n v="1.766E7"/>
        <n v="3650000.0"/>
        <n v="6465000.0"/>
        <n v="1.0632E7"/>
        <n v="1.3076E7"/>
        <n v="2.9483E7"/>
        <n v="2.3819E7"/>
        <n v="1.3276E7"/>
        <n v="8440000.0"/>
        <n v="7865000.0"/>
        <n v="1.1833E7"/>
        <n v="4.9982E7"/>
        <n v="6400000.0"/>
        <n v="9793000.0"/>
        <n v="4.1467E7"/>
        <n v="6216000.0"/>
        <n v="2.344E7"/>
        <n v="3.66555E7"/>
        <n v="6740000.0"/>
        <n v="4966000.0"/>
        <n v="4360000.0"/>
        <n v="1.6706E7"/>
        <n v="9920000.0"/>
        <n v="1.3415E7"/>
        <n v="1.77E7"/>
        <n v="1.054E7"/>
        <n v="4230000.0"/>
        <n v="7995000.0"/>
        <n v="6890000.0"/>
        <n v="2.554E7"/>
        <n v="8160000.0"/>
        <n v="1.1132E7"/>
        <n v="9056000.0"/>
        <n v="1.516E7"/>
        <n v="1.427E7"/>
        <n v="1.8323E7"/>
        <n v="3.6576E7"/>
        <n v="1.3245E7"/>
        <n v="1.7497E7"/>
        <n v="9390000.0"/>
        <n v="1.7216E7"/>
        <n v="1.72E7"/>
        <n v="4.0608E7"/>
        <n v="5.2755E7"/>
        <n v="9051000.0"/>
        <n v="8145000.0"/>
        <n v="1.5985E7"/>
        <n v="1.3428E7"/>
        <n v="2.835E7"/>
        <n v="2.9345E7"/>
        <n v="3.61E7"/>
        <n v="8030500.0"/>
        <n v="2.0068E7"/>
        <n v="9098000.0"/>
        <n v="5160000.0"/>
        <n v="5930000.0"/>
        <n v="1.9335E7"/>
        <n v="5.9688E7"/>
        <n v="9075000.0"/>
        <n v="1.1895E7"/>
        <n v="1.1257E7"/>
        <n v="2.5746E7"/>
        <n v="1.4185E7"/>
        <n v="1.5963E7"/>
        <n v="3.6118E7"/>
        <n v="5912000.0"/>
        <n v="7376000.0"/>
        <n v="2.6696E7"/>
        <n v="2.222E7"/>
        <n v="3285000.0"/>
        <n v="4.8653E7"/>
        <n v="2.6795E7"/>
        <n v="3.574E7"/>
        <n v="7.8738E7"/>
        <n v="1.0383E7"/>
        <n v="3.2241E7"/>
        <n v="5.52E7"/>
        <n v="7.2555E7"/>
        <n v="5.8896E7"/>
        <n v="1.449E7"/>
        <n v="1.1343E7"/>
        <n v="1.509E7"/>
        <n v="7403000.0"/>
        <n v="3.5241E7"/>
        <n v="1.1685E7"/>
        <n v="4.9085E7"/>
        <n v="1.4613E7"/>
        <n v="1.064E7"/>
        <n v="3.9177E7"/>
        <n v="1.3195E7"/>
        <n v="2.2321E7"/>
        <n v="1.5547E7"/>
        <n v="4.0014E7"/>
        <n v="9808000.0"/>
        <n v="1.75E7"/>
        <n v="1.7278E7"/>
        <n v="4.6856E7"/>
        <n v="1.0495E7"/>
        <n v="1.8356E7"/>
        <n v="2.5607E7"/>
        <n v="8300000.0"/>
        <n v="2.6422E7"/>
        <n v="5.564E7"/>
        <n v="9.786E7"/>
        <n v="2.6305E7"/>
        <n v="3.7164E7"/>
        <n v="4.5341E7"/>
        <n v="1.912E7"/>
        <n v="3.0914E7"/>
        <n v="9572000.0"/>
        <n v="2.83E7"/>
        <n v="1.9655E7"/>
        <n v="1.7393E7"/>
        <n v="4.7952E7"/>
        <n v="9962000.0"/>
        <n v="2.6113E7"/>
        <n v="2.5515E7"/>
        <n v="4.062E7"/>
        <n v="1.704E7"/>
        <n v="1.8579E7"/>
        <n v="3.5213E7"/>
        <n v="9233000.0"/>
        <n v="1.074E7"/>
        <n v="4.0545E7"/>
        <n v="2.6057E7"/>
        <n v="2.9923333E7"/>
        <n v="1.5193E7"/>
        <n v="3.0344E7"/>
        <n v="2.7397E7"/>
        <n v="1.8511E7"/>
        <n v="2.5625E7"/>
        <n v="1.894E7"/>
        <n v="4.0154E7"/>
        <n v="2.6811E7"/>
        <n v="3.1766E7"/>
        <n v="1.5496E7"/>
        <n v="2.70955E7"/>
        <n v="1.6395E7"/>
        <n v="5.3689E7"/>
        <n v="1.7974E7"/>
        <n v="1.0665E7"/>
        <n v="2.3967E7"/>
        <n v="2.7843E7"/>
        <n v="9139000.0"/>
        <n v="7380000.0"/>
        <n v="2.8352E7"/>
        <n v="745000.0"/>
        <n v="2.8583E7"/>
        <n v="1.4954E7"/>
        <n v="3797000.0"/>
        <n v="8497000.0"/>
        <n v="6.3279E7"/>
        <n v="1.2522E7"/>
        <n v="6211000.0"/>
        <n v="1.291E7"/>
        <n v="1.062E7"/>
        <n v="9630000.0"/>
        <n v="2.214E7"/>
        <n v="4.7736E7"/>
        <n v="1.8126E7"/>
        <n v="1.0715E7"/>
        <n v="1.6783E7"/>
        <n v="2.2071E7"/>
        <n v="3.1694E7"/>
        <n v="2.5274E7"/>
        <n v="5.8289E7"/>
        <n v="1.7451E7"/>
        <n v="800000.0"/>
        <n v="1.4886E7"/>
        <n v="2.1928E7"/>
        <n v="1.8705E7"/>
        <n v="3.6214E7"/>
        <n v="525000.0"/>
        <n v="3861000.0"/>
        <n v="1.3135E7"/>
        <n v="2.0024E7"/>
        <n v="3396000.0"/>
        <n v="1.582E7"/>
        <n v="3.8697E7"/>
        <n v="4.6764E7"/>
        <n v="520000.0"/>
        <n v="2.3025E7"/>
        <n v="3.3909E7"/>
        <n v="1.0598E7"/>
        <n v="1.9439E7"/>
        <n v="3.6871E7"/>
        <n v="1.1226E7"/>
        <n v="1.2614E7"/>
        <n v="1.5048666E7"/>
        <n v="1.3143E7"/>
        <n v="2.0774E7"/>
        <n v="3.2457E7"/>
        <n v="4.045E7"/>
        <n v="1.0789E7"/>
        <n v="2.3636E7"/>
        <n v="1.0812E7"/>
        <n v="6089000.0"/>
        <n v="1.9086E7"/>
        <n v="3.7112E7"/>
        <n v="3.0595E7"/>
        <n v="4970000.0"/>
        <n v="1.35E7"/>
        <n v="4903000.0"/>
        <n v="5.1027E7"/>
        <m/>
      </sharedItems>
    </cacheField>
    <cacheField name="CÀ THẺ" numFmtId="3">
      <sharedItems containsString="0" containsBlank="1" containsNumber="1" containsInteger="1">
        <n v="9600000.0"/>
        <n v="0.0"/>
        <n v="4700000.0"/>
        <n v="4.132E7"/>
        <n v="5250000.0"/>
        <n v="7500000.0"/>
        <n v="1.606E7"/>
        <n v="4200000.0"/>
        <n v="1.3045E7"/>
        <n v="3400000.0"/>
        <n v="9045000.0"/>
        <n v="3650000.0"/>
        <n v="3500000.0"/>
        <n v="1.381E7"/>
        <n v="7700000.0"/>
        <n v="3895000.0"/>
        <n v="5400000.0"/>
        <n v="4395000.0"/>
        <n v="1445000.0"/>
        <n v="1150000.0"/>
        <n v="7860000.0"/>
        <n v="2.0895E7"/>
        <n v="9310000.0"/>
        <n v="8050000.0"/>
        <n v="3.086E7"/>
        <n v="1.75E7"/>
        <n v="9495000.0"/>
        <n v="6.847E7"/>
        <n v="1.045E7"/>
        <n v="1.4665E7"/>
        <n v="4850000.0"/>
        <n v="1250000.0"/>
        <n v="4500000.0"/>
        <n v="1.189E7"/>
        <n v="4.526E7"/>
        <n v="9240000.0"/>
        <n v="1.3955E7"/>
        <n v="3.3215E7"/>
        <n v="2240000.0"/>
        <n v="3495000.0"/>
        <n v="6750000.0"/>
        <n v="2060000.0"/>
        <n v="805000.0"/>
        <n v="3460000.0"/>
        <n v="2.212E7"/>
        <n v="5050000.0"/>
        <n v="1.3745E7"/>
        <n v="1.893E7"/>
        <n v="8220000.0"/>
        <n v="1.17E7"/>
        <n v="1.705E7"/>
        <n v="1.065E7"/>
        <n v="6570000.0"/>
        <n v="1.291E7"/>
        <n v="2.252E7"/>
        <n v="4560000.0"/>
        <n v="6820000.0"/>
        <n v="3.412E7"/>
        <n v="2400000.0"/>
        <n v="1.49E7"/>
        <n v="5450000.0"/>
        <n v="2450000.0"/>
        <n v="4970000.0"/>
        <n v="3320000.0"/>
        <n v="3.8405E7"/>
        <n v="7515000.0"/>
        <n v="3550000.0"/>
        <n v="2110000.0"/>
        <n v="3250000.0"/>
        <n v="2600000.0"/>
        <n v="4000000.0"/>
        <n v="2700000.0"/>
        <n v="1.2625E7"/>
        <n v="8295000.0"/>
        <n v="5950000.0"/>
        <n v="5635000.0"/>
        <n v="1.46E7"/>
        <n v="1.945E7"/>
        <n v="7060000.0"/>
        <n v="6270000.0"/>
        <n v="4825000.0"/>
        <n v="4390000.0"/>
        <n v="2350000.0"/>
        <n v="4750000.0"/>
        <n v="2.6745E7"/>
        <n v="1.731E7"/>
        <n v="4795000.0"/>
        <n v="4645000.0"/>
        <n v="1.105E7"/>
        <n v="9130000.0"/>
        <n v="3800000.0"/>
        <n v="3950000.0"/>
        <n v="3750000.0"/>
        <n v="6700000.0"/>
        <n v="1.26E7"/>
        <n v="4995000.0"/>
        <n v="1.4225E7"/>
        <n v="6265000.0"/>
        <n v="7845000.0"/>
        <n v="1.195E7"/>
        <n v="7570000.0"/>
        <n v="1595000.0"/>
        <n v="8165000.0"/>
        <n v="1.702E7"/>
        <n v="5000000.0"/>
        <n v="6345000.0"/>
        <n v="1.145E7"/>
        <n v="1.2515E7"/>
        <n v="2.52E7"/>
        <n v="5820000.0"/>
        <n v="1.7595E7"/>
        <n v="1.806E7"/>
        <n v="4350000.0"/>
        <n v="4550000.0"/>
        <n v="8550000.0"/>
        <n v="2.01E7"/>
        <n v="6000000.0"/>
        <n v="3670000.0"/>
        <n v="5630000.0"/>
        <n v="4180000.0"/>
        <n v="2250000.0"/>
        <n v="6860000.0"/>
        <n v="6145000.0"/>
        <n v="1.707E7"/>
        <n v="1.4945E7"/>
        <n v="2850000.0"/>
        <n v="6550000.0"/>
        <n v="6.5245E7"/>
        <n v="2.38E7"/>
        <n v="9575000.0"/>
        <n v="9625000.0"/>
        <n v="1.7545E7"/>
        <n v="6070000.0"/>
        <n v="7560000.0"/>
        <n v="1.0265E7"/>
        <n v="6060000.0"/>
        <n v="4540000.0"/>
        <n v="3.7665E7"/>
        <n v="1.076E7"/>
        <n v="4790000.0"/>
        <n v="1.4775E7"/>
        <n v="1.8845E7"/>
        <n v="1200000.0"/>
        <n v="1.306E7"/>
        <n v="1680000.0"/>
        <n v="2.4E7"/>
        <n v="3465000.0"/>
        <n v="1810000.0"/>
        <n v="7850000.0"/>
        <n v="4955000.0"/>
        <n v="7840000.0"/>
        <n v="8500000.0"/>
        <n v="1.523E7"/>
        <n v="2945000.0"/>
        <n v="6400000.0"/>
        <n v="4595000.0"/>
        <n v="1850000.0"/>
        <n v="4400000.0"/>
        <n v="1.1745E7"/>
        <n v="1.207E7"/>
        <n v="5150000.0"/>
        <n v="9526666.0"/>
        <n v="1.1015E7"/>
        <n v="8785000.0"/>
        <n v="7100000.0"/>
        <n v="3900000.0"/>
        <n v="1.7825E7"/>
        <n v="1.6145E7"/>
        <n v="3560000.0"/>
        <n v="3.4595E7"/>
        <n v="3.2625E7"/>
        <n v="4950000.0"/>
        <n v="1.2455E7"/>
        <n v="3045000.0"/>
        <n v="9417000.0"/>
        <n v="5445000.0"/>
        <n v="1.27E7"/>
        <n v="6200000.0"/>
        <n v="1.095E7"/>
        <n v="9570000.0"/>
        <n v="5860000.0"/>
        <n v="7115000.0"/>
        <n v="6020000.0"/>
        <n v="1.559E7"/>
        <n v="1.43E7"/>
        <n v="1.328E7"/>
        <n v="4080000.0"/>
        <n v="6567000.0"/>
        <n v="1.4195E7"/>
        <n v="3160000.0"/>
        <n v="1.48E7"/>
        <n v="9000000.0"/>
        <n v="6330000.0"/>
        <n v="2790000.0"/>
        <n v="7400000.0"/>
        <n v="4211666.0"/>
        <n v="1.495E7"/>
        <n v="3.2395E7"/>
        <n v="2.29E7"/>
        <n v="5640000.0"/>
        <n v="5210000.0"/>
        <n v="1.185E7"/>
        <n v="1.385E7"/>
        <n v="1.4345E7"/>
        <n v="1.1065E7"/>
        <n v="3050000.0"/>
        <n v="7300000.0"/>
        <n v="1.1025E7"/>
        <n v="9916666.0"/>
        <n v="1.915E7"/>
        <n v="2.6075E7"/>
        <n v="1.7266666E7"/>
        <n v="7770000.0"/>
        <n v="9245000.0"/>
        <n v="6660000.0"/>
        <n v="2.0095E7"/>
        <n v="5910000.0"/>
        <n v="4911666.0"/>
        <n v="6100000.0"/>
        <n v="1.3845E7"/>
        <n v="1.446E7"/>
        <n v="1.841E7"/>
        <n v="1.9115E7"/>
        <n v="3570000.0"/>
        <n v="560000.0"/>
        <n v="1.141E7"/>
        <n v="1.7055E7"/>
        <n v="8805000.0"/>
        <n v="1.611E7"/>
        <n v="1.119E7"/>
        <n v="2.3155E7"/>
        <n v="1.053E7"/>
        <n v="1.1555E7"/>
        <n v="2500000.0"/>
        <n v="1.023E7"/>
        <n v="6495000.0"/>
        <n v="1.1165E7"/>
        <n v="8120000.0"/>
        <n v="3.6865E7"/>
        <n v="8660000.0"/>
        <n v="5095000.0"/>
        <n v="6845000.0"/>
        <n v="1300000.0"/>
        <n v="1.305E7"/>
        <n v="1.751E7"/>
        <n v="4.9005E7"/>
        <n v="1.0275E7"/>
        <n v="8200000.0"/>
        <n v="8750000.0"/>
        <n v="2.098E7"/>
        <n v="4.1415E7"/>
        <n v="9850000.0"/>
        <n v="2470000.0"/>
        <n v="9160000.0"/>
        <n v="8740000.0"/>
        <n v="4050000.0"/>
        <n v="1.172E7"/>
        <n v="7310000.0"/>
        <n v="3285000.0"/>
        <n v="1.085E7"/>
        <n v="3995000.0"/>
        <n v="8510000.0"/>
        <n v="2.715E7"/>
        <n v="9390000.0"/>
        <n v="1.13E7"/>
        <n v="2.3735E7"/>
        <n v="1.57E7"/>
        <n v="3520000.0"/>
        <n v="1.7495E7"/>
        <n v="5474000.0"/>
        <n v="7000000.0"/>
        <n v="1.2695E7"/>
        <n v="5300000.0"/>
        <n v="5200000.0"/>
        <n v="4810000.0"/>
        <n v="3870000.0"/>
        <n v="9900000.0"/>
        <n v="6110000.0"/>
        <n v="8145000.0"/>
        <n v="2.256E7"/>
        <n v="6025000.0"/>
        <n v="1.055E7"/>
        <n v="8250000.0"/>
        <n v="2950000.0"/>
        <n v="5535000.0"/>
        <n v="6680000.0"/>
        <n v="4300000.0"/>
        <n v="1660000.0"/>
        <n v="8150000.0"/>
        <n v="2.2216666E7"/>
        <n v="6500000.0"/>
        <n v="1.0785E7"/>
        <n v="1.136E7"/>
        <n v="1.2675E7"/>
        <n v="6435000.0"/>
        <n v="4253846.0"/>
        <n v="1.435E7"/>
        <n v="1.07E7"/>
        <n v="1500000.0"/>
        <n v="9395000.0"/>
        <n v="2.9515E7"/>
        <n v="1.2195E7"/>
        <n v="2.574E7"/>
        <n v="2.005E7"/>
        <n v="6.838E7"/>
        <n v="2.7455E7"/>
        <n v="5505000.0"/>
        <n v="4585000.0"/>
        <n v="7695000.0"/>
        <n v="1.738E7"/>
        <n v="7650000.0"/>
        <n v="1450000.0"/>
        <n v="9955000.0"/>
        <n v="9190000.0"/>
        <n v="1.313E7"/>
        <n v="3715000.0"/>
        <n v="245000.0"/>
        <n v="2100000.0"/>
        <n v="4194444.0"/>
        <n v="2.401E7"/>
        <n v="3095000.0"/>
        <n v="1.5245E7"/>
        <n v="1.9265E7"/>
        <n v="1.279E7"/>
        <n v="2.31125E7"/>
        <n v="1.285E7"/>
        <n v="1330000.0"/>
        <n v="1.5399444E7"/>
        <n v="1.6105E7"/>
        <n v="1.415E7"/>
        <n v="5500000.0"/>
        <n v="4530000.0"/>
        <n v="6595000.0"/>
        <n v="2.31E7"/>
        <n v="8695000.0"/>
        <n v="8180000.0"/>
        <n v="1395000.0"/>
        <n v="4985000.0"/>
        <n v="1.015E7"/>
        <n v="350000.0"/>
        <n v="3632500.0"/>
        <n v="1.957E7"/>
        <n v="7450000.0"/>
        <n v="1.006E7"/>
        <n v="1.0395E7"/>
        <n v="5916666.0"/>
        <n v="4405000.0"/>
        <n v="2550000.0"/>
        <n v="7550000.0"/>
        <n v="1.504E7"/>
        <n v="5854444.0"/>
        <n v="6600000.0"/>
        <n v="6745000.0"/>
        <n v="1.0025E7"/>
        <n v="2.214E7"/>
        <n v="6250000.0"/>
        <n v="7620000.0"/>
        <n v="8950000.0"/>
        <n v="1.1085E7"/>
        <n v="1.1135E7"/>
        <n v="2900000.0"/>
        <n v="1050000.0"/>
        <n v="2692500.0"/>
        <n v="4680000.0"/>
        <n v="8035000.0"/>
        <n v="1.2545E7"/>
        <n v="6666666.0"/>
        <n v="2.4753846E7"/>
        <n v="8344444.0"/>
        <n v="2750000.0"/>
        <n v="2.0035E7"/>
        <n v="4695000.0"/>
        <n v="1.0225E7"/>
        <n v="9800000.0"/>
        <n v="1.8525E7"/>
        <n v="5650000.0"/>
        <n v="3725000.0"/>
        <n v="5145000.0"/>
        <n v="4.156E7"/>
        <n v="2000000.0"/>
        <n v="1.805E7"/>
        <n v="1.168E7"/>
        <n v="5395000.0"/>
        <n v="1.092E7"/>
        <n v="2.4013333E7"/>
        <n v="3.8495E7"/>
        <n v="1.835E7"/>
        <n v="1700000.0"/>
        <n v="9054444.0"/>
        <n v="1350000.0"/>
        <n v="5100000.0"/>
        <n v="3.7975E7"/>
        <n v="5267500.0"/>
        <n v="7910000.0"/>
        <n v="1650000.0"/>
        <n v="4185000.0"/>
        <n v="7370000.0"/>
        <n v="2.05E7"/>
        <n v="5792500.0"/>
        <n v="2.1058333E7"/>
        <n v="5995000.0"/>
        <n v="1100000.0"/>
        <n v="1750000.0"/>
        <n v="1.8393E7"/>
        <n v="2.41225E7"/>
        <n v="6920000.0"/>
        <n v="4.118E7"/>
        <n v="2.1608E7"/>
        <n v="4508000.0"/>
        <n v="5660000.0"/>
        <n v="5610000.0"/>
        <n v="4.7245E7"/>
        <n v="6040000.0"/>
        <n v="1800000.0"/>
        <n v="3305000.0"/>
        <n v="1.3514444E7"/>
        <n v="5345000.0"/>
        <n v="3.30425E7"/>
        <n v="4650000.0"/>
        <n v="3700000.0"/>
        <n v="5695000.0"/>
        <n v="2.325E7"/>
        <n v="6545000.0"/>
        <n v="1.9168E7"/>
        <n v="4378333.0"/>
        <n v="1.342E7"/>
        <n v="4.3925E7"/>
        <n v="5.515E7"/>
        <n v="1.4385E7"/>
        <n v="1400000.0"/>
        <n v="1.135E7"/>
        <n v="3795000.0"/>
        <n v="3916000.0"/>
        <n v="1.2375E7"/>
        <n v="3.635E7"/>
        <n v="1000000.0"/>
        <n v="3150000.0"/>
        <n v="4100000.0"/>
        <n v="1.06725E7"/>
        <n v="7227777.0"/>
        <n v="1.225E7"/>
        <n v="1.1793333E7"/>
        <n v="7.16005E7"/>
        <n v="9432500.0"/>
        <n v="1775000.0"/>
        <n v="7357000.0"/>
        <n v="9460000.0"/>
        <n v="1.911E7"/>
        <n v="1.3035E7"/>
        <n v="4900000.0"/>
        <n v="1.8868E7"/>
        <n v="1.0E7"/>
        <n v="6.022E7"/>
        <n v="4345000.0"/>
        <n v="3.255E7"/>
        <n v="7578333.0"/>
        <n v="4690000.0"/>
        <n v="8960000.0"/>
        <n v="6425000.0"/>
        <n v="1444444.0"/>
        <n v="4.7E7"/>
        <n v="4.3603333E7"/>
        <n v="2.328E7"/>
        <n v="8680000.0"/>
        <n v="1.447E7"/>
        <n v="4.8166E7"/>
        <n v="3.8545E7"/>
        <n v="1.3637E7"/>
        <n v="6999000.0"/>
        <n v="3.7983333E7"/>
        <n v="4800000.0"/>
        <n v="1.04475E7"/>
        <n v="1.2825E7"/>
        <n v="1.9834E7"/>
        <n v="2.9525E7"/>
        <n v="5020000.0"/>
        <n v="4150000.0"/>
        <n v="5.074E7"/>
        <n v="7985000.0"/>
        <n v="3370000.0"/>
        <n v="1794444.0"/>
        <n v="2.7473333E7"/>
        <n v="3.3028E7"/>
        <n v="1.2061666E7"/>
        <n v="1.003E7"/>
        <n v="1.2711E7"/>
        <n v="3350000.0"/>
        <n v="2.837E7"/>
        <n v="1.439E7"/>
        <n v="4575000.0"/>
        <n v="1.771E7"/>
        <n v="8325000.0"/>
        <n v="1308000.0"/>
        <n v="3530000.0"/>
        <n v="5375000.0"/>
        <n v="4.2725E7"/>
        <n v="2.0613E7"/>
        <n v="4140000.0"/>
        <n v="3.1E7"/>
        <n v="9385833.0"/>
        <n v="4.254E7"/>
        <n v="9700000.0"/>
        <n v="9944444.0"/>
        <n v="3.6433333E7"/>
        <n v="4895000.0"/>
        <n v="1.6428E7"/>
        <n v="5245000.0"/>
        <n v="8430000.0"/>
        <n v="4.808E7"/>
        <n v="2.112E7"/>
        <n v="8832500.0"/>
        <n v="3.081E7"/>
        <n v="1.2745E7"/>
        <n v="1.776E7"/>
        <n v="2.3376E7"/>
        <n v="1.365E7"/>
        <n v="6532000.0"/>
        <n v="4470000.0"/>
        <n v="8243000.0"/>
        <n v="4.7565E7"/>
        <n v="4630000.0"/>
        <n v="8183333.0"/>
        <n v="3.1728E7"/>
        <n v="4763500.0"/>
        <n v="1.008E7"/>
        <n v="9409444.0"/>
        <n v="3778333.0"/>
        <n v="1.098E7"/>
        <n v="4.79405E7"/>
        <n v="1.5445E7"/>
        <n v="1.212E7"/>
        <n v="1.25E7"/>
        <n v="7150000.0"/>
        <n v="4.5172E7"/>
        <n v="1.223E7"/>
        <n v="5782500.0"/>
        <n v="1.0912E7"/>
        <n v="2545000.0"/>
        <n v="4.825E7"/>
        <n v="6885000.0"/>
        <n v="4066000.0"/>
        <n v="8274000.0"/>
        <n v="3080000.0"/>
        <n v="1.744E7"/>
        <n v="1.0185E7"/>
        <n v="6132500.0"/>
        <n v="3630000.0"/>
        <n v="1.167E7"/>
        <n v="9791000.0"/>
        <n v="8.0985E7"/>
        <n v="4.265E7"/>
        <n v="8090000.0"/>
        <n v="1.2908777E7"/>
        <n v="6980000.0"/>
        <n v="6045000.0"/>
        <n v="2.54525E7"/>
        <n v="2.224E7"/>
        <n v="1.20825E7"/>
        <n v="7333333.0"/>
        <n v="8916000.0"/>
        <n v="2775000.0"/>
        <n v="6.0283E7"/>
        <n v="3835000.0"/>
        <n v="7222000.0"/>
        <n v="4744000.0"/>
        <n v="6678333.0"/>
        <n v="4.9385E7"/>
        <n v="8333000.0"/>
        <n v="9815000.0"/>
        <n v="2.3065E7"/>
        <n v="1.5585E7"/>
        <n v="1.92925E7"/>
        <n v="5.243E7"/>
        <n v="1.933E7"/>
        <n v="1.2742E7"/>
        <n v="1.9344E7"/>
        <n v="1.1544444E7"/>
        <n v="1916000.0"/>
        <n v="2.4516E7"/>
        <n v="1577500.0"/>
        <n v="1.643E7"/>
        <n v="2885000.0"/>
        <n v="3.877E7"/>
        <n v="1.22175E7"/>
        <n v="3220000.0"/>
        <n v="1550000.0"/>
        <n v="1.0294333E7"/>
        <n v="1.5953E7"/>
        <n v="9175000.0"/>
        <n v="1.3807E7"/>
        <n v="3450000.0"/>
        <n v="7720000.0"/>
        <n v="4.12645E7"/>
        <n v="2.204E7"/>
        <n v="8160000.0"/>
        <n v="1.5522E7"/>
        <n v="2780000.0"/>
        <n v="2.217E7"/>
        <n v="1.7494444E7"/>
        <n v="5482500.0"/>
        <n v="3245000.0"/>
        <n v="1.304E7"/>
        <n v="6043000.0"/>
        <n v="5940000.0"/>
        <n v="2661000.0"/>
        <n v="3.896E7"/>
        <n v="1600000.0"/>
        <n v="2.275E7"/>
        <n v="6666000.0"/>
        <n v="5790000.0"/>
        <n v="500000.0"/>
        <n v="1.0896E7"/>
        <n v="1.6547E7"/>
        <n v="6723000.0"/>
        <n v="2.44085E7"/>
        <n v="2.02985E7"/>
        <n v="1.6835E7"/>
        <n v="2995000.0"/>
        <n v="1.605E7"/>
        <n v="1.427E7"/>
        <n v="1.969E7"/>
        <n v="2.9433E7"/>
        <n v="1332500.0"/>
        <n v="2.6468E7"/>
        <n v="2385000.0"/>
        <n v="7283333.0"/>
        <n v="7110444.0"/>
        <n v="1812000.0"/>
        <n v="1.4654E7"/>
        <n v="9731000.0"/>
        <n v="4.3751E7"/>
        <n v="7017500.0"/>
        <n v="9995000.0"/>
        <n v="5580000.0"/>
        <n v="1.2752E7"/>
        <n v="2.4947E7"/>
        <n v="4.03E7"/>
        <n v="1.536E7"/>
        <n v="5163000.0"/>
        <n v="7660000.0"/>
        <n v="745000.0"/>
        <n v="6140000.0"/>
        <n v="5160000.0"/>
        <n v="1.624E7"/>
        <n v="6107000.0"/>
        <n v="4195000.0"/>
        <n v="8199333.0"/>
        <n v="1.8145E7"/>
        <n v="6010000.0"/>
        <n v="1.81625E7"/>
        <n v="2.9248E7"/>
        <n v="1.6645E7"/>
        <n v="2.01355E7"/>
        <n v="2.3720444E7"/>
        <n v="1022500.0"/>
        <n v="2583000.0"/>
        <n v="8582000.0"/>
        <n v="1.8986E7"/>
        <n v="4375000.0"/>
        <n v="1.516E7"/>
        <n v="2.7499E7"/>
        <n v="4911000.0"/>
        <n v="4367000.0"/>
        <n v="1.0777E7"/>
        <n v="1.9872E7"/>
        <n v="7120000.0"/>
        <n v="495000.0"/>
        <n v="3.115E7"/>
        <n v="1.1809166E7"/>
        <n v="1.7216E7"/>
        <n v="8560000.0"/>
        <n v="5970000.0"/>
        <n v="1.114E7"/>
        <n v="2.385E7"/>
        <n v="3.5646E7"/>
        <n v="2933000.0"/>
        <n v="5161000.0"/>
        <n v="7853000.0"/>
        <n v="3000000.0"/>
        <n v="2.5212E7"/>
        <n v="6.0452E7"/>
        <n v="1.6466E7"/>
        <n v="1560000.0"/>
        <n v="2.79285E7"/>
        <n v="4775000.0"/>
        <n v="5710000.0"/>
        <n v="6160000.0"/>
        <n v="6272000.0"/>
        <n v="1.8236444E7"/>
        <n v="2182000.0"/>
        <n v="2.6829166E7"/>
        <n v="7754000.0"/>
        <n v="6230000.0"/>
        <n v="1.3385E7"/>
        <n v="8286000.0"/>
        <n v="1.3904E7"/>
        <n v="1.9884E7"/>
        <n v="3.7718E7"/>
        <n v="2708000.0"/>
        <n v="6.6203E7"/>
        <n v="8678000.0"/>
        <n v="6696000.0"/>
        <n v="2.39625E7"/>
        <n v="1.273E7"/>
        <n v="6855000.0"/>
        <n v="3633000.0"/>
        <n v="7510000.0"/>
        <n v="9560000.0"/>
        <n v="4512000.0"/>
        <n v="7837000.0"/>
        <n v="1.452E7"/>
        <n v="1.3639166E7"/>
        <n v="4237000.0"/>
        <n v="3035000.0"/>
        <n v="3206000.0"/>
        <n v="1.678E7"/>
        <n v="2.171E7"/>
        <n v="1.192E7"/>
        <n v="1.2224E7"/>
        <n v="1.615E7"/>
        <n v="7333500.0"/>
        <n v="1.1283E7"/>
        <n v="5760000.0"/>
        <n v="1.6765E7"/>
        <n v="1.9899E7"/>
        <n v="4301000.0"/>
        <n v="5.9197E7"/>
        <n v="1.7472E7"/>
        <n v="1.0823E7"/>
        <n v="1.3317E7"/>
        <n v="1.9757E7"/>
        <n v="7225000.0"/>
        <n v="1.7068E7"/>
        <n v="9970000.0"/>
        <n v="1.0078E7"/>
        <n v="2.3755E7"/>
        <n v="5320000.0"/>
        <n v="1.1037E7"/>
        <n v="3524444.0"/>
        <n v="1.3776E7"/>
        <n v="2.5417E7"/>
        <n v="9805000.0"/>
        <n v="1.3114E7"/>
        <n v="6692500.0"/>
        <n v="1.2004E7"/>
        <n v="5.64285E7"/>
        <n v="1.2588E7"/>
        <n v="7800000.0"/>
        <n v="1875000.0"/>
        <n v="1.0968E7"/>
        <n v="9283000.0"/>
        <n v="1.5915E7"/>
        <n v="5.3373E7"/>
        <n v="1.1768E7"/>
        <n v="1685000.0"/>
        <n v="4525000.0"/>
        <n v="5060000.0"/>
        <n v="1.1993E7"/>
        <n v="1.2583E7"/>
        <n v="5653000.0"/>
        <n v="3733000.0"/>
        <n v="5.2555E7"/>
        <n v="2.199E7"/>
        <n v="8401666.0"/>
        <n v="4450000.0"/>
        <n v="1.883E7"/>
        <n v="1.334E7"/>
        <n v="3571000.0"/>
        <m/>
      </sharedItems>
    </cacheField>
    <cacheField name="THỰC NHẬN CÀ THẺ" numFmtId="3">
      <sharedItems containsString="0" containsBlank="1" containsNumber="1" containsInteger="1">
        <n v="9501000.0"/>
        <n v="0.0"/>
        <n v="4637300.0"/>
        <n v="4.067888E7"/>
        <n v="5186800.0"/>
        <n v="7430500.0"/>
        <n v="1.580304E7"/>
        <n v="4132800.0"/>
        <n v="1.285978E7"/>
        <n v="3338100.0"/>
        <n v="8900000.0"/>
        <n v="3604000.0"/>
        <n v="3479000.0"/>
        <n v="1.3679E7"/>
        <n v="7629000.0"/>
        <n v="3832000.0"/>
        <n v="5333600.0"/>
        <n v="4324680.0"/>
        <n v="1421880.0"/>
        <n v="1131600.0"/>
        <n v="7734240.0"/>
        <n v="2.059318E7"/>
        <n v="9161040.0"/>
        <n v="7975700.0"/>
        <n v="3.0421E7"/>
        <n v="1.7271E7"/>
        <n v="9414500.0"/>
        <n v="6.726656E7"/>
        <n v="1.03043E7"/>
        <n v="1.449216E7"/>
        <n v="4772400.0"/>
        <n v="1242500.0"/>
        <n v="4457000.0"/>
        <n v="1.173676E7"/>
        <n v="4.436157E7"/>
        <n v="9114610.0"/>
        <n v="1.373172E7"/>
        <n v="3.2705718E7"/>
        <n v="2220960.0"/>
        <n v="3439080.0"/>
        <n v="6642000.0"/>
        <n v="2046740.0"/>
        <n v="789570.0"/>
        <n v="3430140.0"/>
        <n v="2.177908E7"/>
        <n v="5007700.0"/>
        <n v="1.358646E7"/>
        <n v="1.862722E7"/>
        <n v="8101480.0"/>
        <n v="3489509.0"/>
        <n v="1.15128E7"/>
        <n v="1.68232E7"/>
        <n v="1.05331E7"/>
        <n v="6497980.0"/>
        <n v="1.270344E7"/>
        <n v="2.218668E7"/>
        <n v="4205840.0"/>
        <n v="6710880.0"/>
        <n v="3.367528E7"/>
        <n v="2361600.0"/>
        <n v="1.47052E7"/>
        <n v="5362800.0"/>
        <n v="2410800.0"/>
        <n v="4890480.0"/>
        <n v="3300080.0"/>
        <n v="3.779612E7"/>
        <n v="7445910.0"/>
        <n v="3528700.0"/>
        <n v="2076240.0"/>
        <n v="3198000.0"/>
        <n v="3208400.0"/>
        <n v="3949000.0"/>
        <n v="2425300.0"/>
        <n v="2658800.0"/>
        <n v="1.242102E7"/>
        <n v="8154570.0"/>
        <n v="2373600.0"/>
        <n v="5854800.0"/>
        <n v="5544840.0"/>
        <n v="1.44392E7"/>
        <n v="1.92028E7"/>
        <n v="6938140.0"/>
        <n v="6192130.0"/>
        <n v="4748168.0"/>
        <n v="4333360.0"/>
        <n v="2311400.0"/>
        <n v="4709000.0"/>
        <n v="2.634978E7"/>
        <n v="2335900.0"/>
        <n v="1.719264E7"/>
        <n v="3266880.0"/>
        <n v="4717810.0"/>
        <n v="4570680.0"/>
        <n v="1.08732E7"/>
        <n v="8983200.0"/>
        <n v="3744500.0"/>
        <n v="3898800.0"/>
        <n v="3727500.0"/>
        <n v="6597000.0"/>
        <n v="1.24034E7"/>
        <n v="4925080.0"/>
        <n v="4649300.0"/>
        <n v="1.40219E7"/>
        <n v="6163510.0"/>
        <n v="7758430.0"/>
        <n v="1.17288E7"/>
        <n v="7448880.0"/>
        <n v="1569480.0"/>
        <n v="8070010.0"/>
        <n v="1.677318E7"/>
        <n v="4933000.0"/>
        <n v="6294430.0"/>
        <n v="1.12938E7"/>
        <n v="2558400.0"/>
        <n v="4193280.0"/>
        <n v="1.233991E7"/>
        <n v="2.48648E7"/>
        <n v="5738880.0"/>
        <n v="1.734948E7"/>
        <n v="1.773648E7"/>
        <n v="4292900.0"/>
        <n v="8476600.0"/>
        <n v="1958400.0"/>
        <n v="5921800.0"/>
        <n v="3626520.0"/>
        <n v="5539920.0"/>
        <n v="2403600.0"/>
        <n v="4125120.0"/>
        <n v="2214000.0"/>
        <n v="3591600.0"/>
        <n v="6751740.0"/>
        <n v="6059130.0"/>
        <n v="1.682133E7"/>
        <n v="1.475583E7"/>
        <n v="2809400.0"/>
        <n v="6473200.0"/>
        <n v="4928080.0"/>
        <n v="6.420108E7"/>
        <n v="2.34242E7"/>
        <n v="9414000.0"/>
        <n v="9554750.0"/>
        <n v="1.729123E7"/>
        <n v="5980680.0"/>
        <n v="7435680.0"/>
        <n v="1.019221E7"/>
        <n v="5975540.0"/>
        <n v="4467390.0"/>
        <n v="3.707536E7"/>
        <n v="1.058784E7"/>
        <n v="4735810.0"/>
        <n v="1.456705E7"/>
        <n v="1.858243E7"/>
        <n v="1180800.0"/>
        <n v="6937000.0"/>
        <n v="1.284848E7"/>
        <n v="1653120.0"/>
        <n v="3886800.0"/>
        <n v="2530900.0"/>
        <n v="2.383071E7"/>
        <n v="3418000.0"/>
        <n v="7392500.0"/>
        <n v="8413200.0"/>
        <n v="1799140.0"/>
        <n v="7739400.0"/>
        <n v="4878720.0"/>
        <n v="7751060.0"/>
        <n v="8387000.0"/>
        <n v="1.504262E7"/>
        <n v="2912330.0"/>
        <n v="6297600.0"/>
        <n v="4521480.0"/>
        <n v="1820400.0"/>
        <n v="4329600.0"/>
        <n v="1.159708E7"/>
        <n v="1.189988E7"/>
        <n v="5060400.0"/>
        <n v="9366439.0"/>
        <n v="1.084892E7"/>
        <n v="8676240.0"/>
        <n v="7002900.0"/>
        <n v="3864100.0"/>
        <n v="1.757625E7"/>
        <n v="1.601228E7"/>
        <n v="3503040.0"/>
        <n v="3.404148E7"/>
        <n v="3.2117378E7"/>
        <n v="4882800.0"/>
        <n v="1.225572E7"/>
        <n v="3000280.0"/>
        <n v="9295328.0"/>
        <n v="5400330.0"/>
        <n v="1.2588316E7"/>
        <n v="6125800.0"/>
        <n v="1.08078E7"/>
        <n v="9416880.0"/>
        <n v="5794290.0"/>
        <n v="6997960.0"/>
        <n v="5923680.0"/>
        <n v="1.535936E7"/>
        <n v="1.40878E7"/>
        <n v="4634800.0"/>
        <n v="1.303654E7"/>
        <n v="4031520.0"/>
        <n v="6474928.0"/>
        <n v="1.3968555E7"/>
        <n v="3123440.0"/>
        <n v="1.457412E7"/>
        <n v="2435300.0"/>
        <n v="8856000.0"/>
        <n v="6232220.0"/>
        <n v="2745360.0"/>
        <n v="7294100.0"/>
        <n v="4144279.0"/>
        <n v="1.47233E7"/>
        <n v="3.188358E7"/>
        <n v="2.2545389E7"/>
        <n v="5549760.0"/>
        <n v="5145240.0"/>
        <n v="1.16654E7"/>
        <n v="1.36184E7"/>
        <n v="1.411648E7"/>
        <n v="1.088796E7"/>
        <n v="3013700.0"/>
        <n v="7184700.0"/>
        <n v="4624800.0"/>
        <n v="1.088605E7"/>
        <n v="9794999.0"/>
        <n v="1.88511E7"/>
        <n v="2.56378E7"/>
        <n v="1.6968159E7"/>
        <n v="7674680.0"/>
        <n v="9112337.0"/>
        <n v="6487800.0"/>
        <n v="1.978098E7"/>
        <n v="5828440.0"/>
        <n v="4845529.0"/>
        <n v="6012400.0"/>
        <n v="3690800.0"/>
        <n v="1.372348E7"/>
        <n v="1.423814E7"/>
        <n v="1.814094E7"/>
        <n v="1.880916E7"/>
        <n v="3512880.0"/>
        <n v="6327600.0"/>
        <n v="1230000.0"/>
        <n v="552640.0"/>
        <n v="1.122744E7"/>
        <n v="1.681112E7"/>
        <n v="8666620.0"/>
        <n v="4129000.0"/>
        <n v="1827400.0"/>
        <n v="1.585224E7"/>
        <n v="1.105566E7"/>
        <n v="2.286232E7"/>
        <n v="1.038652E7"/>
        <n v="1.138255E7"/>
        <n v="2485000.0"/>
        <n v="1.007682E7"/>
        <n v="6391080.0"/>
        <n v="1.103086E7"/>
        <n v="7990080.0"/>
        <n v="3.630966E7"/>
        <n v="8266300.0"/>
        <n v="5013488.0"/>
        <n v="6760930.0"/>
        <n v="1279200.0"/>
        <n v="1.28412E7"/>
        <n v="1.732284E7"/>
        <n v="4.848522E7"/>
        <n v="1.01106E7"/>
        <n v="8068800.0"/>
        <n v="3756800.0"/>
        <n v="8607000.0"/>
        <n v="1.15258E7"/>
        <n v="5468730.0"/>
        <n v="2.06132E7"/>
        <n v="4.075506E7"/>
        <n v="9704400.0"/>
        <n v="2430480.0"/>
        <n v="9013440.0"/>
        <n v="8666360.0"/>
        <n v="3985200.0"/>
        <n v="1.157218E7"/>
        <n v="7215140.0"/>
        <n v="3243640.0"/>
        <n v="1.06836E7"/>
        <n v="3931080.0"/>
        <n v="8388840.0"/>
        <n v="2.66959E7"/>
        <n v="9265260.0"/>
        <n v="1.11457E7"/>
        <n v="2.331024E7"/>
        <n v="1.54488E7"/>
        <n v="3456920.0"/>
        <n v="1.723503E7"/>
        <n v="5286416.0"/>
        <n v="6912500.0"/>
        <n v="1.248107E7"/>
        <n v="1.881516E7"/>
        <n v="5226200.0"/>
        <n v="5108100.0"/>
        <n v="4752000.0"/>
        <n v="3808080.0"/>
        <n v="9740300.0"/>
        <n v="6025240.0"/>
        <n v="2452800.0"/>
        <n v="3682200.0"/>
        <n v="3742200.0"/>
        <n v="5166000.0"/>
        <n v="8014680.0"/>
        <n v="2.225404E7"/>
        <n v="5919300.0"/>
        <n v="1.27952E7"/>
        <n v="1.03967E7"/>
        <n v="8118000.0"/>
        <n v="2915800.0"/>
        <n v="5446440.0"/>
        <n v="6575620.0"/>
        <n v="4231200.0"/>
        <n v="1633440.0"/>
        <n v="8033100.0"/>
        <n v="2.1861199E7"/>
        <n v="6399000.0"/>
        <n v="1.058723E7"/>
        <n v="1.116924E7"/>
        <n v="1.24722E7"/>
        <n v="6332040.0"/>
        <n v="4175784.0"/>
        <n v="1.41304E7"/>
        <n v="1.05288E7"/>
        <n v="1476000.0"/>
        <n v="4886800.0"/>
        <n v="9237680.0"/>
        <n v="2.004671E7"/>
        <n v="1.198988E7"/>
        <n v="2.533466E7"/>
        <n v="1.97302E7"/>
        <n v="6.731742E7"/>
        <n v="2.701572E7"/>
        <n v="5421870.0"/>
        <n v="4577860.0"/>
        <n v="4516590.0"/>
        <n v="7568180.0"/>
        <n v="1.710045E7"/>
        <n v="7527600.0"/>
        <n v="4764300.0"/>
        <n v="1426800.0"/>
        <n v="6977200.0"/>
        <n v="9784800.0"/>
        <n v="9035960.0"/>
        <n v="1.292537E7"/>
        <n v="1.588637E7"/>
        <n v="3655540.0"/>
        <n v="241080.0"/>
        <n v="2061400.0"/>
        <n v="4127333.0"/>
        <n v="9294680.0"/>
        <n v="2.362584E7"/>
        <n v="3049010.0"/>
        <n v="1.500108E7"/>
        <n v="1.893346E7"/>
        <n v="1.257336E7"/>
        <n v="8643500.0"/>
        <n v="2442160.0"/>
        <n v="2.2755825E7"/>
        <n v="7921200.0"/>
        <n v="1.26383E7"/>
        <n v="1322020.0"/>
        <n v="8016970.0"/>
        <n v="1.5156053E7"/>
        <n v="1.584077E7"/>
        <n v="1.39149E7"/>
        <n v="5523540.0"/>
        <n v="5414500.0"/>
        <n v="4457510.0"/>
        <n v="6501480.0"/>
        <n v="2.27434E7"/>
        <n v="8555880.0"/>
        <n v="5412000.0"/>
        <n v="8039040.0"/>
        <n v="1384180.0"/>
        <n v="3001200.0"/>
        <n v="4913400.0"/>
        <n v="1.00086E7"/>
        <n v="344400.0"/>
        <n v="1485000.0"/>
        <n v="3598208.0"/>
        <n v="1.926188E7"/>
        <n v="7328790.0"/>
        <n v="9904640.0"/>
        <n v="1.022864E7"/>
        <n v="5821999.0"/>
        <n v="4334520.0"/>
        <n v="2509200.0"/>
        <n v="7429180.0"/>
        <n v="1.480106E7"/>
        <n v="5760773.0"/>
        <n v="6474400.0"/>
        <n v="6894500.0"/>
        <n v="6637080.0"/>
        <n v="9864600.0"/>
        <n v="5125800.0"/>
        <n v="2.1757455E7"/>
        <n v="6150000.0"/>
        <n v="7488480.0"/>
        <n v="8809800.0"/>
        <n v="6498580.0"/>
        <n v="2412800.0"/>
        <n v="1.090884E7"/>
        <n v="1.095684E7"/>
        <n v="2853600.0"/>
        <n v="1033700.0"/>
        <n v="2651345.0"/>
        <n v="4597110.0"/>
        <n v="7891880.0"/>
        <n v="1.235028E7"/>
        <n v="6565666.0"/>
        <n v="5415000.0"/>
        <n v="3916300.0"/>
        <n v="2.4313377E7"/>
        <n v="8208133.0"/>
        <n v="2706000.0"/>
        <n v="5215200.0"/>
        <n v="2315400.0"/>
        <n v="1.965444E7"/>
        <n v="4625880.0"/>
        <n v="1.00164E7"/>
        <n v="2804400.0"/>
        <n v="2889100.0"/>
        <n v="9643200.0"/>
        <n v="7724400.0"/>
        <n v="1.82286E7"/>
        <n v="3939000.0"/>
        <n v="5566100.0"/>
        <n v="3666900.0"/>
        <n v="5062680.0"/>
        <n v="4.087272E7"/>
        <n v="1968000.0"/>
        <n v="1.77612E7"/>
        <n v="4283400.0"/>
        <n v="1.157662E7"/>
        <n v="5330630.0"/>
        <n v="1.073628E7"/>
        <n v="2.354967E7"/>
        <n v="5904000.0"/>
        <n v="3355600.0"/>
        <n v="3045480.0"/>
        <n v="3.788753E7"/>
        <n v="1.80564E7"/>
        <n v="1672800.0"/>
        <n v="8897573.0"/>
        <n v="1328400.0"/>
        <n v="5010600.0"/>
        <n v="3.73674E7"/>
        <n v="5212080.0"/>
        <n v="5115200.0"/>
        <n v="7783440.0"/>
        <n v="1623600.0"/>
        <n v="4118010.0"/>
        <n v="7256080.0"/>
        <n v="5207100.0"/>
        <n v="4872480.0"/>
        <n v="2.0134E7"/>
        <n v="6984200.0"/>
        <n v="5717745.0"/>
        <n v="2221500.0"/>
        <n v="1.02815E7"/>
        <n v="2.0693E7"/>
        <n v="4920000.0"/>
        <n v="5897400.0"/>
        <n v="1082400.0"/>
        <n v="1722000.0"/>
        <n v="5904080.0"/>
        <n v="1.8073894E7"/>
        <n v="2.373294E7"/>
        <n v="8748250.0"/>
        <n v="6809280.0"/>
        <n v="4.05293E7"/>
        <n v="2.1689272E7"/>
        <n v="4435972.0"/>
        <n v="5569440.0"/>
        <n v="5517740.0"/>
        <n v="4.647088E7"/>
        <n v="5949360.0"/>
        <n v="3462500.0"/>
        <n v="1771200.0"/>
        <n v="3249620.0"/>
        <n v="1.3290413E7"/>
        <n v="4280400.0"/>
        <n v="5266430.0"/>
        <n v="3.2509745E7"/>
        <n v="4566900.0"/>
        <n v="3650800.0"/>
        <n v="5585880.0"/>
        <n v="2.2878E7"/>
        <n v="6440280.0"/>
        <n v="1.8852012E7"/>
        <n v="4308280.0"/>
        <n v="1.329098E7"/>
        <n v="4.32252E7"/>
        <n v="5.43001E7"/>
        <n v="1.388484E7"/>
        <n v="1377600.0"/>
        <n v="1.119189E7"/>
        <n v="3734280.0"/>
        <n v="2656800.0"/>
        <n v="8401200.0"/>
        <n v="3853344.0"/>
        <n v="1.216275E7"/>
        <n v="4566500.0"/>
        <n v="3.57744E7"/>
        <n v="984000.0"/>
        <n v="7160800.0"/>
        <n v="3099600.0"/>
        <n v="4034400.0"/>
        <n v="1.050174E7"/>
        <n v="7104633.0"/>
        <n v="1.20381E7"/>
        <n v="1.161064E7"/>
        <n v="7.0561807E7"/>
        <n v="9284580.0"/>
        <n v="1743600.0"/>
        <n v="3444000.0"/>
        <n v="7226788.0"/>
        <n v="9315640.0"/>
        <n v="1.884434E7"/>
        <n v="1.283E7"/>
        <n v="4820000.0"/>
        <n v="1.8579254E7"/>
        <n v="9820228.0"/>
        <n v="6438770.0"/>
        <n v="5.925152E7"/>
        <n v="1.498552E7"/>
        <n v="4280680.0"/>
        <n v="1973000.0"/>
        <n v="3.20292E7"/>
        <n v="7450240.0"/>
        <n v="4611760.0"/>
        <n v="8797455.0"/>
        <n v="6322200.0"/>
        <n v="1401001.0"/>
        <n v="4.62584E7"/>
        <n v="4.289984E7"/>
        <n v="2.2905E7"/>
        <n v="3739200.0"/>
        <n v="8551490.0"/>
        <n v="1.423672E7"/>
        <n v="4.739544E7"/>
        <n v="3.78743E7"/>
        <n v="1.3413227E7"/>
        <n v="6886216.0"/>
        <n v="3.734698E7"/>
        <n v="4709150.0"/>
        <n v="1.0286275E7"/>
        <n v="1.262312E7"/>
        <n v="1.9514176E7"/>
        <n v="2.905004E7"/>
        <n v="4939680.0"/>
        <n v="4073160.0"/>
        <n v="1282200.0"/>
        <n v="4.9901E7"/>
        <n v="7857240.0"/>
        <n v="3640800.0"/>
        <n v="3316080.0"/>
        <n v="1765733.0"/>
        <n v="2558040.0"/>
        <n v="2.7000223E7"/>
        <n v="3.2488414E7"/>
        <n v="1.1893179E7"/>
        <n v="6997900.0"/>
        <n v="6084400.0"/>
        <n v="9572103.0"/>
        <n v="1.2462785E7"/>
        <n v="1.063794E7"/>
        <n v="3285383.0"/>
        <n v="2.7588303E7"/>
        <n v="1.3975192E7"/>
        <n v="4501800.0"/>
        <n v="5124840.0"/>
        <n v="1.743164E7"/>
        <n v="8191800.0"/>
        <n v="1285800.0"/>
        <n v="2284565.0"/>
        <n v="5289000.0"/>
        <n v="4.223332E7"/>
        <n v="2.0277472E7"/>
        <n v="6878000.0"/>
        <n v="4073760.0"/>
        <n v="3.0318912E7"/>
        <n v="9237585.0"/>
        <n v="4.186036E7"/>
        <n v="9527800.0"/>
        <n v="9785333.0"/>
        <n v="3.58574E7"/>
        <n v="4823180.0"/>
        <n v="1.11192E7"/>
        <n v="1.6165152E7"/>
        <n v="5163530.0"/>
        <n v="8289120.0"/>
        <n v="7058030.0"/>
        <n v="4.729334E7"/>
        <n v="2.077788E7"/>
        <n v="8690380.0"/>
        <n v="3.03109E7"/>
        <n v="1.254108E7"/>
        <n v="1.756064E7"/>
        <n v="2.3007184E7"/>
        <n v="1.34278E7"/>
        <n v="6413480.0"/>
        <n v="4403930.0"/>
        <n v="8111112.0"/>
        <n v="4.661129E7"/>
        <n v="4555920.0"/>
        <n v="8039933.0"/>
        <n v="3.1214512E7"/>
        <n v="4687284.0"/>
        <n v="9910020.0"/>
        <n v="9288843.0"/>
        <n v="3724280.0"/>
        <n v="1.077718E7"/>
        <n v="4.7089496E7"/>
        <n v="1.516419E7"/>
        <n v="1.191719E7"/>
        <n v="1.230875E7"/>
        <n v="7060600.0"/>
        <n v="8593500.0"/>
        <n v="4.4449248E7"/>
        <n v="1.203264E7"/>
        <n v="5689180.0"/>
        <n v="1.0728108E7"/>
        <n v="2507280.0"/>
        <n v="4.7478E7"/>
        <n v="6797690.0"/>
        <n v="4000744.0"/>
        <n v="8141616.0"/>
        <n v="3029920.0"/>
        <n v="1.486824E7"/>
        <n v="1.002204E7"/>
        <n v="6030060.0"/>
        <n v="6893000.0"/>
        <n v="1.147256E7"/>
        <n v="9620624.0"/>
        <n v="7.953747E7"/>
        <n v="4.18987E7"/>
        <n v="7949985.0"/>
        <n v="1.2676419E7"/>
        <n v="6841140.0"/>
        <n v="5930990.0"/>
        <n v="2.500628E7"/>
        <n v="2.183968E7"/>
        <n v="1.1833015E7"/>
        <n v="7195133.0"/>
        <n v="8780512.0"/>
        <n v="2725050.0"/>
        <n v="1.057932E7"/>
        <n v="5.9197006E7"/>
        <n v="4331890.0"/>
        <n v="3765970.0"/>
        <n v="7114054.0"/>
        <n v="4658608.0"/>
        <n v="1271400.0"/>
        <n v="6558123.0"/>
        <n v="4.849607E7"/>
        <n v="9417650.0"/>
        <n v="8176006.0"/>
        <n v="9645330.0"/>
        <n v="2.265228E7"/>
        <n v="1.532472E7"/>
        <n v="1.897776E7"/>
        <n v="5.148608E7"/>
        <n v="1.897786E7"/>
        <n v="1.2539244E7"/>
        <n v="1.9035208E7"/>
        <n v="1.1432524E7"/>
        <n v="1777420.0"/>
        <n v="1881512.0"/>
        <n v="2.4074712E7"/>
        <n v="1549105.0"/>
        <n v="1.621766E7"/>
        <n v="2856920.0"/>
        <n v="3.8091945E7"/>
        <n v="1.1997585E7"/>
        <n v="3829800.0"/>
        <n v="3162040.0"/>
        <n v="1522100.0"/>
        <n v="1.0112535E7"/>
        <n v="1.5674846E7"/>
        <n v="9025850.0"/>
        <n v="1.3572474E7"/>
        <n v="3387900.0"/>
        <n v="7611840.0"/>
        <n v="4.0563764E7"/>
        <n v="2.162828E7"/>
        <n v="3638190.0"/>
        <n v="8039720.0"/>
        <n v="1.5289104E7"/>
        <n v="2729960.0"/>
        <n v="2.177094E7"/>
        <n v="1.7179544E7"/>
        <n v="5383815.0"/>
        <n v="3186590.0"/>
        <n v="1.280528E7"/>
        <n v="5934226.0"/>
        <n v="5856930.0"/>
        <n v="2613102.0"/>
        <n v="3.811192E7"/>
        <n v="1571200.0"/>
        <n v="2.23605E7"/>
        <n v="4827512.0"/>
        <n v="5685780.0"/>
        <n v="491000.0"/>
        <n v="1.0699872E7"/>
        <n v="1.6249154E7"/>
        <n v="6617986.0"/>
        <n v="2.3995072E7"/>
        <n v="3225870.0"/>
        <n v="1.072344E7"/>
        <n v="1.9933127E7"/>
        <n v="1.652247E7"/>
        <n v="2941090.0"/>
        <n v="1.57611E7"/>
        <n v="3093300.0"/>
        <n v="1.404071E7"/>
        <n v="6171750.0"/>
        <n v="1.936718E7"/>
        <n v="2.8903206E7"/>
        <n v="1308515.0"/>
        <n v="1227500.0"/>
        <n v="2.5995076E7"/>
        <n v="2342070.0"/>
        <n v="7150533.0"/>
        <n v="6982456.0"/>
        <n v="1779384.0"/>
        <n v="4806890.0"/>
        <n v="3922000.0"/>
        <n v="1.4404228E7"/>
        <n v="9555842.0"/>
        <n v="5892000.0"/>
        <n v="4.2963482E7"/>
        <n v="6892110.0"/>
        <n v="9805190.0"/>
        <n v="5498935.0"/>
        <n v="1.2522464E7"/>
        <n v="2.4503343E7"/>
        <n v="3.95746E7"/>
        <n v="1.512872E7"/>
        <n v="5070066.0"/>
        <n v="1289600.0"/>
        <n v="7522120.0"/>
        <n v="1.093457E7"/>
        <n v="731059.0"/>
        <n v="6039280.0"/>
        <n v="5558120.0"/>
        <n v="5509020.0"/>
        <n v="5098720.0"/>
        <n v="1.596643E7"/>
        <n v="5996094.0"/>
        <n v="5957040.0"/>
        <n v="4119490.0"/>
        <n v="8048871.0"/>
        <n v="1.781839E7"/>
        <n v="4124400.0"/>
        <n v="5901820.0"/>
        <n v="1.78215E7"/>
        <n v="2.8721736E7"/>
        <n v="1.636644E7"/>
        <n v="1.9773061E7"/>
        <n v="2.3345476E7"/>
        <n v="1004095.0"/>
        <n v="2536506.0"/>
        <n v="8427524.0"/>
        <n v="1.8644252E7"/>
        <n v="4296650.0"/>
        <n v="1.491672E7"/>
        <n v="2.7062618E7"/>
        <n v="4822602.0"/>
        <n v="4291894.0"/>
        <n v="1.0572014E7"/>
        <n v="1.9514304E7"/>
        <n v="8964260.0"/>
        <n v="6991840.0"/>
        <n v="5889900.0"/>
        <n v="1515900.0"/>
        <n v="486090.0"/>
        <n v="3.06443E7"/>
        <n v="3731600.0"/>
        <n v="2700500.0"/>
        <n v="1.1596601E7"/>
        <n v="1.6906112E7"/>
        <n v="5990200.0"/>
        <n v="8405920.0"/>
        <n v="5862540.0"/>
        <n v="1.096073E7"/>
        <n v="2.34523E7"/>
        <n v="3.5004372E7"/>
        <n v="2880206.0"/>
        <n v="5068102.0"/>
        <n v="7710746.0"/>
        <n v="2946000.0"/>
        <n v="2.4784184E7"/>
        <n v="5.9363864E7"/>
        <n v="1.6169612E7"/>
        <n v="4477920.0"/>
        <n v="5067120.0"/>
        <n v="1531920.0"/>
        <n v="2.7435787E7"/>
        <n v="4689050.0"/>
        <n v="5607220.0"/>
        <n v="6049120.0"/>
        <n v="6177474.0"/>
        <n v="1.7935688E7"/>
        <n v="2142724.0"/>
        <n v="1964000.0"/>
        <n v="2.6346241E7"/>
        <n v="7603428.0"/>
        <n v="6112460.0"/>
        <n v="1.314407E7"/>
        <n v="8136852.0"/>
        <n v="1.3653728E7"/>
        <n v="1.9526088E7"/>
        <n v="3.7039076E7"/>
        <n v="4792200.0"/>
        <n v="2659256.0"/>
        <n v="6.6011346E7"/>
        <n v="8521796.0"/>
        <n v="6575472.0"/>
        <n v="2.35629E7"/>
        <n v="1.2510912E7"/>
        <n v="6752855.0"/>
        <n v="3567606.0"/>
        <n v="7374820.0"/>
        <n v="9373580.0"/>
        <n v="1.278572E7"/>
        <n v="4424016.0"/>
        <n v="7695934.0"/>
        <n v="1.435864E7"/>
        <n v="1.3421161E7"/>
        <n v="4160734.0"/>
        <n v="2978045.0"/>
        <n v="3148292.0"/>
        <n v="1.647796E7"/>
        <n v="2.131921E7"/>
        <n v="9486120.0"/>
        <n v="1.172804E7"/>
        <n v="1.58593E7"/>
        <n v="6030462.0"/>
        <n v="1.1094829E7"/>
        <n v="5677570.0"/>
        <n v="1.646708E7"/>
        <n v="1.9543818E7"/>
        <n v="4223582.0"/>
        <n v="5.8151454E7"/>
        <n v="1.7188304E7"/>
        <n v="1.0628186E7"/>
        <n v="4762700.0"/>
        <n v="1.3077294E7"/>
        <n v="1.9395426E7"/>
        <n v="7094950.0"/>
        <n v="1.6763776E7"/>
        <n v="1306060.0"/>
        <n v="9790520.0"/>
        <n v="9884116.0"/>
        <n v="2.332741E7"/>
        <n v="5224240.0"/>
        <n v="1587200.0"/>
        <n v="1.0838334E7"/>
        <n v="3461004.0"/>
        <n v="1.3571782E7"/>
        <n v="2.4946854E7"/>
        <n v="9618870.0"/>
        <n v="1.2877948E7"/>
        <n v="6572960.0"/>
        <n v="1413750.0"/>
        <n v="1.1687412E7"/>
        <n v="5.5010287E7"/>
        <n v="1.2267696E7"/>
        <n v="7593750.0"/>
        <n v="1828125.0"/>
        <n v="1.06938E7"/>
        <n v="9076425.0"/>
        <n v="1560000.0"/>
        <n v="1.5552145E7"/>
        <n v="5.2038675E7"/>
        <n v="1.14738E7"/>
        <n v="1642875.0"/>
        <n v="4411875.0"/>
        <n v="4980250.0"/>
        <n v="1.1671134E7"/>
        <n v="1.2268425E7"/>
        <n v="5511675.0"/>
        <n v="1462500.0"/>
        <n v="4280250.0"/>
        <n v="3639675.0"/>
        <n v="5.1125835E7"/>
        <n v="2.143725E7"/>
        <n v="8191624.0"/>
        <n v="4338750.0"/>
        <n v="4317200.0"/>
        <n v="1.835925E7"/>
        <n v="1.30065E7"/>
        <n v="3475692.0"/>
        <m/>
      </sharedItems>
    </cacheField>
    <cacheField name="CHUYỂN KHOẢN" numFmtId="3">
      <sharedItems containsString="0" containsBlank="1" containsNumber="1" containsInteger="1">
        <n v="7400000.0"/>
        <n v="0.0"/>
        <n v="1.523E7"/>
        <n v="1.692E7"/>
        <n v="5140000.0"/>
        <n v="3.649E7"/>
        <n v="1.397E7"/>
        <n v="8750000.0"/>
        <n v="1.0015E7"/>
        <n v="2.704E7"/>
        <n v="2.309E7"/>
        <n v="1.054E7"/>
        <n v="1.9925E7"/>
        <n v="6875000.0"/>
        <n v="8545000.0"/>
        <n v="2980000.0"/>
        <n v="1.9E7"/>
        <n v="8945000.0"/>
        <n v="1.045E7"/>
        <n v="3.5935E7"/>
        <n v="1.7105E7"/>
        <n v="1.3495E7"/>
        <n v="1.558E7"/>
        <n v="1.781E7"/>
        <n v="2.9865E7"/>
        <n v="3.7065E7"/>
        <n v="4.299E7"/>
        <n v="1.892E7"/>
        <n v="1.275E7"/>
        <n v="7395000.0"/>
        <n v="1.885E7"/>
        <n v="1.1745E7"/>
        <n v="2.0195E7"/>
        <n v="1.7395E7"/>
        <n v="1.6095E7"/>
        <n v="1.3E7"/>
        <n v="1.4865E7"/>
        <n v="4515000.0"/>
        <n v="2.163E7"/>
        <n v="1.2455E7"/>
        <n v="2.4975E7"/>
        <n v="1.4065E7"/>
        <n v="5.324E7"/>
        <n v="5825000.0"/>
        <n v="1.1185E7"/>
        <n v="1.292E7"/>
        <n v="1.487E7"/>
        <n v="2.2445E7"/>
        <n v="4.4515E7"/>
        <n v="1.821E7"/>
        <n v="2.0375E7"/>
        <n v="3.326E7"/>
        <n v="1.2605E7"/>
        <n v="2.5125E7"/>
        <n v="1.494E7"/>
        <n v="1.5535E7"/>
        <n v="5.0995E7"/>
        <n v="8340000.0"/>
        <n v="1.53E7"/>
        <n v="2.483E7"/>
        <n v="8060000.0"/>
        <n v="4.6645E7"/>
        <n v="4.9075E7"/>
        <n v="1.081E7"/>
        <n v="8080000.0"/>
        <n v="7050000.0"/>
        <n v="4550000.0"/>
        <n v="2.6145E7"/>
        <n v="5.49E7"/>
        <n v="2960000.0"/>
        <n v="2.5225E7"/>
        <n v="5145000.0"/>
        <n v="1.0145E7"/>
        <n v="1.669E7"/>
        <n v="1.705E7"/>
        <n v="4595000.0"/>
        <n v="5090000.0"/>
        <n v="1.0075E7"/>
        <n v="4.2595E7"/>
        <n v="2.4685E7"/>
        <n v="1.988E7"/>
        <n v="1.246E7"/>
        <n v="2.421E7"/>
        <n v="2.96E7"/>
        <n v="6450000.0"/>
        <n v="3.037E7"/>
        <n v="1.43E7"/>
        <n v="2.068E7"/>
        <n v="1.54E7"/>
        <n v="1.501E7"/>
        <n v="1.18E7"/>
        <n v="6.602E7"/>
        <n v="3.534E7"/>
        <n v="1.245E7"/>
        <n v="3.0665E7"/>
        <n v="3960000.0"/>
        <n v="2.77E7"/>
        <n v="7340000.0"/>
        <n v="7995000.0"/>
        <n v="8305000.0"/>
        <n v="3.735E7"/>
        <n v="5.097E7"/>
        <n v="8050000.0"/>
        <n v="2.84E7"/>
        <n v="4950000.0"/>
        <n v="1.65E7"/>
        <n v="5.1083E7"/>
        <n v="2.355E7"/>
        <n v="2.125E7"/>
        <n v="2.015E7"/>
        <n v="1.387E7"/>
        <n v="4.497E7"/>
        <n v="2.0296666E7"/>
        <n v="1.8275E7"/>
        <n v="3.419E7"/>
        <n v="1.646E7"/>
        <n v="1.1765E7"/>
        <n v="7270000.0"/>
        <n v="1.5855E7"/>
        <n v="1.5995E7"/>
        <n v="2.24E7"/>
        <n v="2.135E7"/>
        <n v="1.3045E7"/>
        <n v="6555000.0"/>
        <n v="1.16E7"/>
        <n v="2.4515E7"/>
        <n v="1.237E7"/>
        <n v="6260000.0"/>
        <n v="3.356E7"/>
        <n v="1.437E7"/>
        <n v="2.661E7"/>
        <n v="6660000.0"/>
        <n v="1.978E7"/>
        <n v="1.661E7"/>
        <n v="2.3405E7"/>
        <n v="2.633E7"/>
        <n v="2.6405E7"/>
        <n v="1.4895E7"/>
        <n v="1.4925E7"/>
        <n v="1.155E7"/>
        <n v="1.458E7"/>
        <n v="3.7066E7"/>
        <n v="3.4405E7"/>
        <n v="5.538E7"/>
        <n v="1.759E7"/>
        <n v="1.1415E7"/>
        <n v="4.478E7"/>
        <n v="2.521E7"/>
        <n v="2.652E7"/>
        <n v="5.2115E7"/>
        <n v="5.0585E7"/>
        <n v="2.3965E7"/>
        <n v="6.496E7"/>
        <n v="1.2005E7"/>
        <n v="3350000.0"/>
        <n v="1.798E7"/>
        <n v="1.777E7"/>
        <n v="5.057E7"/>
        <n v="8260000.0"/>
        <n v="9395000.0"/>
        <n v="1.4145E7"/>
        <n v="3.959E7"/>
        <n v="1.579E7"/>
        <n v="1.486E7"/>
        <n v="1.5645E7"/>
        <n v="1.9245E7"/>
        <n v="600000.0"/>
        <n v="3.4475E7"/>
        <n v="3.0055E7"/>
        <n v="4.2855E7"/>
        <n v="1.656E7"/>
        <n v="3.5715E7"/>
        <n v="1.639E7"/>
        <n v="5.409E7"/>
        <n v="2.4561666E7"/>
        <n v="3.6205E7"/>
        <n v="2.8851E7"/>
        <n v="3.192E7"/>
        <n v="3.1295E7"/>
        <n v="1.5015E7"/>
        <n v="2.783E7"/>
        <n v="4.202E7"/>
        <n v="2.595E7"/>
        <n v="3.348E7"/>
        <n v="1.39E7"/>
        <n v="1.5515E7"/>
        <n v="1.85E7"/>
        <n v="1.7975E7"/>
        <n v="2.3645E7"/>
        <n v="4.135E7"/>
        <n v="1.0055E7"/>
        <n v="3.7752E7"/>
        <n v="8900000.0"/>
        <n v="9000000.0"/>
        <n v="3.254E7"/>
        <n v="3.201E7"/>
        <n v="2.2921666E7"/>
        <n v="2.447E7"/>
        <n v="2.5093332E7"/>
        <n v="1.7855E7"/>
        <n v="3.1795E7"/>
        <n v="4.0575E7"/>
        <n v="7.46E7"/>
        <n v="3.443E7"/>
        <n v="5.539E7"/>
        <n v="2.2743E7"/>
        <n v="5.475E7"/>
        <n v="4710000.0"/>
        <n v="3.622E7"/>
        <n v="3.3567E7"/>
        <n v="9370000.0"/>
        <n v="1.9819999E7"/>
        <n v="1.2965E7"/>
        <n v="3.524E7"/>
        <n v="1.372E7"/>
        <n v="3.482E7"/>
        <n v="1.132E7"/>
        <n v="1.782E7"/>
        <n v="1.2087E7"/>
        <n v="2.36E7"/>
        <n v="1.8505E7"/>
        <n v="1.617E7"/>
        <n v="5.3218E7"/>
        <n v="1.2145E7"/>
        <n v="2.895E7"/>
        <n v="2.02E7"/>
        <n v="4.861E7"/>
        <n v="2.3642E7"/>
        <n v="6.3787E7"/>
        <n v="3.1845E7"/>
        <n v="5.3865E7"/>
        <n v="6.683722E7"/>
        <n v="2700000.0"/>
        <n v="2.941E7"/>
        <n v="4.78E7"/>
        <n v="5.0037E7"/>
        <n v="3.6667E7"/>
        <n v="6.2775E7"/>
        <n v="2.5444E7"/>
        <n v="2.763E7"/>
        <n v="2.245E7"/>
        <n v="1.127E7"/>
        <n v="3.624E7"/>
        <n v="2.0845E7"/>
        <n v="4.026E7"/>
        <n v="1.096E7"/>
        <n v="3.1625E7"/>
        <n v="2000000.0"/>
        <n v="2.3E7"/>
        <n v="1.9875E7"/>
        <n v="3.411E7"/>
        <n v="2.1339E7"/>
        <n v="1.435E7"/>
        <n v="7.829E7"/>
        <n v="2.7755E7"/>
        <n v="1.607E7"/>
        <n v="3.6052E7"/>
        <n v="7.2805E7"/>
        <n v="2.725E7"/>
        <n v="2.7229E7"/>
        <n v="3.1965E7"/>
        <n v="3.473E7"/>
        <n v="5.4775E7"/>
        <n v="2.3865E7"/>
        <n v="2.9235E7"/>
        <n v="4.9177E7"/>
        <n v="2.3605E7"/>
        <n v="6477000.0"/>
        <n v="1.4323333E7"/>
        <n v="1.196E7"/>
        <n v="2.4755E7"/>
        <n v="5.6945E7"/>
        <n v="6.0435E7"/>
        <n v="3.3855E7"/>
        <n v="3.611E7"/>
        <n v="1.5842E7"/>
        <n v="5.713E7"/>
        <n v="6610000.0"/>
        <n v="1.7192E7"/>
        <n v="2.85E7"/>
        <n v="3.255E7"/>
        <n v="1.9705E7"/>
        <n v="2.6132E7"/>
        <n v="4.705E7"/>
        <n v="3.6615E7"/>
        <n v="4.2425E7"/>
        <n v="4.4285E7"/>
        <n v="6.0145E7"/>
        <n v="5.7285E7"/>
        <n v="1.8538E7"/>
        <n v="2.0731666E7"/>
        <n v="1.696E7"/>
        <n v="1.533006E7"/>
        <n v="7.2098333E7"/>
        <n v="7500000.0"/>
        <n v="5366666.0"/>
        <n v="2.4685714E7"/>
        <n v="3.399E7"/>
        <n v="8.9775E7"/>
        <n v="2.2222E7"/>
        <n v="1.212E7"/>
        <n v="3.5466666E7"/>
        <n v="2.331E7"/>
        <n v="4.1702E7"/>
        <n v="8.5341E7"/>
        <n v="5.224E7"/>
        <n v="1.911E7"/>
        <n v="2.1855E7"/>
        <n v="1.995E7"/>
        <n v="2.7765E7"/>
        <n v="2.8242E7"/>
        <n v="8.49E7"/>
        <n v="3.9825555E7"/>
        <n v="3.0122E7"/>
        <n v="5.9323E7"/>
        <n v="3.467E7"/>
        <n v="3.389E7"/>
        <n v="3.3725E7"/>
        <n v="4.3911817E7"/>
        <n v="1.4685E7"/>
        <n v="2.627E7"/>
        <n v="6.4015E7"/>
        <n v="8500000.0"/>
        <n v="3.1572E7"/>
        <n v="1.5E7"/>
        <n v="2.7595E7"/>
        <n v="1.383E7"/>
        <n v="2.5195E7"/>
        <n v="4.378E7"/>
        <n v="1.71E7"/>
        <n v="1.240238E7"/>
        <n v="2.6305E7"/>
        <n v="4.489E7"/>
        <n v="2.199E7"/>
        <n v="1.1455E7"/>
        <n v="3.1565E7"/>
        <n v="1.6015E7"/>
        <n v="2.257E7"/>
        <n v="3.6267E7"/>
        <n v="9665000.0"/>
        <n v="2.5318E7"/>
        <n v="1.9755E7"/>
        <n v="6.1067E7"/>
        <n v="3.6465E7"/>
        <n v="4.3418333E7"/>
        <n v="3.5787E7"/>
        <n v="1.7155E7"/>
        <n v="3.4065E7"/>
        <n v="2.7380818E7"/>
        <n v="4.7172E7"/>
        <n v="2.6015E7"/>
        <n v="2.869E7"/>
        <n v="4.3052E7"/>
        <n v="2.7375E7"/>
        <n v="1.7286666E7"/>
        <n v="4.0945E7"/>
        <n v="3.3505E7"/>
        <n v="3.3171666E7"/>
        <n v="3.3335E7"/>
        <n v="2.1451666E7"/>
        <n v="1.8177E7"/>
        <n v="2.5535E7"/>
        <n v="3.9465E7"/>
        <n v="3.7735E7"/>
        <n v="3.3790555E7"/>
        <n v="4.9224E7"/>
        <n v="7070000.0"/>
        <n v="1.994E7"/>
        <n v="2.8982E7"/>
        <n v="3.0231E7"/>
        <n v="3.5035E7"/>
        <n v="2.5415E7"/>
        <n v="5850000.0"/>
        <n v="4.1387E7"/>
        <n v="2.252311E7"/>
        <n v="2.414E7"/>
        <n v="3.3751E7"/>
        <n v="2.737E7"/>
        <n v="3.015E7"/>
        <n v="8.7684E7"/>
        <n v="4.4757028E7"/>
        <n v="3.176E7"/>
        <n v="3.0375E7"/>
        <n v="4.2228E7"/>
        <n v="5.7075E7"/>
        <n v="6.4461E7"/>
        <n v="6.4734E7"/>
        <n v="3.8581818E7"/>
        <n v="2.357E7"/>
        <n v="3.7966666E7"/>
        <n v="2.929E7"/>
        <n v="2.334E7"/>
        <n v="8990000.0"/>
        <n v="8.163E7"/>
        <n v="1.5595E7"/>
        <n v="2.142E7"/>
        <n v="2.4702E7"/>
        <n v="1.533E7"/>
        <n v="5.021E7"/>
        <n v="4.2649E7"/>
        <n v="1.822E7"/>
        <n v="1.3755E7"/>
        <n v="3.956E7"/>
        <n v="1.96E7"/>
        <n v="4.4025E7"/>
        <n v="4.6865E7"/>
        <n v="8.324E7"/>
        <n v="4.6262028E7"/>
        <n v="4.2816666E7"/>
        <n v="2.2245E7"/>
        <n v="4.525E7"/>
        <n v="3.496E7"/>
        <n v="4.6211666E7"/>
        <n v="9.1528714E7"/>
        <n v="2.2895E7"/>
        <n v="1.895E7"/>
        <n v="4.6764444E7"/>
        <n v="1.225E7"/>
        <n v="5.0487727E7"/>
        <n v="3.621E7"/>
        <n v="3.7759666E7"/>
        <n v="5.1905E7"/>
        <n v="2.205E7"/>
        <n v="1.391E7"/>
        <n v="1.7812E7"/>
        <n v="4.521E7"/>
        <n v="2.1365E7"/>
        <n v="4.5566E7"/>
        <n v="4.8868333E7"/>
        <n v="2.1145E7"/>
        <n v="3.4615E7"/>
        <n v="1.405E7"/>
        <n v="2.9891666E7"/>
        <n v="5.3110909E7"/>
        <n v="5.1417151E7"/>
        <n v="3.016E7"/>
        <n v="3.3385E7"/>
        <n v="3.0342E7"/>
        <n v="9.547E7"/>
        <n v="1.816E7"/>
        <n v="4.0655714E7"/>
        <n v="3.2779E7"/>
        <n v="1.716E7"/>
        <n v="2.8675909E7"/>
        <n v="1.9295E7"/>
        <n v="3.447E7"/>
        <n v="5.19925E7"/>
        <n v="2.3544444E7"/>
        <n v="3.258E7"/>
        <n v="1.49375E7"/>
        <n v="1.93E7"/>
        <n v="5.1645332E7"/>
        <n v="5.9620909E7"/>
        <n v="6.4400833E7"/>
        <n v="2.4231666E7"/>
        <n v="2.5365E7"/>
        <n v="2.579E7"/>
        <n v="1.956E7"/>
        <n v="4.2305E7"/>
        <n v="7.6063E7"/>
        <n v="3.1722E7"/>
        <n v="4.7175E7"/>
        <n v="4.6359E7"/>
        <n v="4.6844E7"/>
        <n v="3.5225E7"/>
        <n v="5.3525714E7"/>
        <n v="1.09653333E8"/>
        <n v="1.9434E7"/>
        <n v="1.6786666E7"/>
        <n v="1.3990833E7"/>
        <n v="3.7191666E7"/>
        <n v="1.9025E7"/>
        <n v="8.6440555E7"/>
        <n v="2.8162444E7"/>
        <n v="4.077E7"/>
        <n v="2.5864E7"/>
        <n v="4.3740409E7"/>
        <n v="4.7865E7"/>
        <n v="4.5843875E7"/>
        <n v="6.6046166E7"/>
        <n v="5.6028E7"/>
        <n v="4.531E7"/>
        <n v="2.9114E7"/>
        <n v="5.3267E7"/>
        <n v="6.1805E7"/>
        <n v="4.3835E7"/>
        <n v="1.12065373E8"/>
        <n v="3.5395E7"/>
        <n v="2.8185E7"/>
        <n v="1.121E7"/>
        <n v="1.403E7"/>
        <n v="4.4545E7"/>
        <n v="6.4502714E7"/>
        <n v="8.4126333E7"/>
        <n v="1.6211666E7"/>
        <n v="3.663E7"/>
        <n v="1.6376E7"/>
        <n v="1.9985E7"/>
        <n v="4.3175E7"/>
        <n v="2.745E7"/>
        <n v="8.2002E7"/>
        <n v="2.4422E7"/>
        <n v="1.122605E8"/>
        <n v="2.8648E7"/>
        <n v="4.58E7"/>
        <n v="1.16759E8"/>
        <n v="5.065E7"/>
        <n v="4.3192651E7"/>
        <n v="3.2719E7"/>
        <n v="3.5862833E7"/>
        <n v="2.18475E7"/>
        <n v="7.7448E7"/>
        <n v="7.5335714E7"/>
        <n v="6.7123666E7"/>
        <n v="3.987E7"/>
        <n v="3.4051555E7"/>
        <n v="6.028E7"/>
        <n v="7.3895E7"/>
        <n v="4.6885E7"/>
        <n v="1.81149666E8"/>
        <n v="6.7279318E7"/>
        <n v="4750000.0"/>
        <n v="2.428E7"/>
        <n v="2.72105E7"/>
        <n v="2.8940909E7"/>
        <n v="1.175E7"/>
        <n v="4.7411E7"/>
        <n v="8.8324666E7"/>
        <n v="2050000.0"/>
        <n v="5.5195E7"/>
        <n v="3.2075166E7"/>
        <n v="4.8749E7"/>
        <n v="2.698E7"/>
        <n v="8.1732E7"/>
        <n v="1.24919318E8"/>
        <n v="3.3377E7"/>
        <n v="5.62925E7"/>
        <n v="6.7224E7"/>
        <n v="5.5563666E7"/>
        <n v="1.93968695E8"/>
        <n v="3.2115E7"/>
        <n v="3.616E7"/>
        <n v="4.6321E7"/>
        <n v="5.9544E7"/>
        <n v="3.1613E7"/>
        <n v="4.8215E7"/>
        <n v="8.0344318E7"/>
        <n v="5.075E7"/>
        <n v="3.3378E7"/>
        <n v="2.6496833E7"/>
        <n v="1.359E7"/>
        <n v="2.386E7"/>
        <n v="7.40895E7"/>
        <n v="5.9263E7"/>
        <n v="2.8734666E7"/>
        <n v="9.91705E7"/>
        <n v="1.3182E8"/>
        <n v="1.833E7"/>
        <n v="6.3053E7"/>
        <n v="3.435E7"/>
        <n v="2.6295E7"/>
        <n v="1.6150444E7"/>
        <n v="3.8735E7"/>
        <n v="2.7426E7"/>
        <n v="8.0385E7"/>
        <n v="8.4180484E7"/>
        <n v="4.37315E7"/>
        <n v="8.57675E7"/>
        <n v="3.0095833E7"/>
        <n v="2400000.0"/>
        <n v="3.17945E7"/>
        <n v="1.40332E8"/>
        <n v="1.07587055E8"/>
        <n v="3.4199E7"/>
        <n v="2.39095E7"/>
        <n v="2.46965E7"/>
        <n v="4.8218818E7"/>
        <n v="1.3785E7"/>
        <n v="1.2018E8"/>
        <n v="8.8873818E7"/>
        <n v="7.857E7"/>
        <n v="6.0235E7"/>
        <n v="2.1353E7"/>
        <n v="6.74215E7"/>
        <n v="2.4256E7"/>
        <n v="5.9309666E7"/>
        <n v="4.24045E7"/>
        <n v="5.1233444E7"/>
        <n v="3.5419E7"/>
        <n v="1.0805E7"/>
        <n v="2.1565E7"/>
        <n v="4.2162E7"/>
        <n v="5.582E7"/>
        <n v="9.2955484E7"/>
        <n v="6.3892E7"/>
        <n v="6.75355E7"/>
        <n v="5.3909833E7"/>
        <n v="3.3434333E7"/>
        <n v="2.4205454E7"/>
        <n v="6.8047E7"/>
        <n v="7.9176333E7"/>
        <n v="7.06515E7"/>
        <n v="3.6307555E7"/>
        <n v="3.10335E7"/>
        <n v="6.2184409E7"/>
        <n v="2.2585E7"/>
        <n v="5.1261E7"/>
        <n v="9.5247818E7"/>
        <n v="4.2945E7"/>
        <n v="1.6185E7"/>
        <n v="2.1833E7"/>
        <n v="3.24115E7"/>
        <n v="3.8891428E7"/>
        <n v="6.1698E7"/>
        <n v="2.50095E7"/>
        <n v="4.3673E7"/>
        <n v="7.6619E7"/>
        <n v="2.5486E7"/>
        <n v="5.7574E7"/>
        <n v="2.8665E7"/>
        <n v="9.0999E7"/>
        <n v="8.2381333E7"/>
        <n v="2.2453E7"/>
        <n v="5.3168E7"/>
        <n v="4.3409E7"/>
        <n v="2.9781409E7"/>
        <n v="2.18625E7"/>
        <n v="4.2003818E7"/>
        <n v="4.8574318E7"/>
        <n v="2.1415E7"/>
        <n v="6.1079E7"/>
        <n v="3.6442528E7"/>
        <n v="3.408E7"/>
        <n v="4.3142555E7"/>
        <n v="7.072E7"/>
        <n v="4.5188E7"/>
        <n v="2.5074E7"/>
        <n v="1.8068E7"/>
        <n v="2.6592E7"/>
        <n v="2.6235E7"/>
        <n v="5.4148E7"/>
        <n v="8.0529318E7"/>
        <n v="2.5383E7"/>
        <n v="2.14515E7"/>
        <n v="4.9853909E7"/>
        <n v="1.6016E7"/>
        <n v="7.0682E7"/>
        <n v="6.2045333E7"/>
        <n v="4.0550166E7"/>
        <n v="3.0232E7"/>
        <n v="2.8748E7"/>
        <n v="2.91625E7"/>
        <n v="4.49235E7"/>
        <n v="7.2135909E7"/>
        <n v="1.03685318E8"/>
        <n v="3.7040818E7"/>
        <n v="4.6504E7"/>
        <n v="3.66805E7"/>
        <n v="3.8589E7"/>
        <n v="2.2728666E7"/>
        <n v="6.4855E7"/>
        <n v="9.2802555E7"/>
        <n v="6.63185E7"/>
        <n v="3.35705E7"/>
        <n v="2.3125E7"/>
        <n v="9795000.0"/>
        <n v="1.9557714E7"/>
        <n v="5.6368E7"/>
        <n v="7.5838318E7"/>
        <n v="4.1602E7"/>
        <n v="5.8913E7"/>
        <n v="6.443E7"/>
        <n v="2.3764E7"/>
        <n v="4.70785E7"/>
        <n v="1.23242E8"/>
        <n v="7.1406E7"/>
        <n v="2.6190333E7"/>
        <n v="3.331E7"/>
        <n v="1.426E7"/>
        <n v="4.2362E7"/>
        <n v="9.1503909E7"/>
        <n v="6.4618E7"/>
        <n v="3.1173E7"/>
        <n v="4.2339818E7"/>
        <n v="2.99735E7"/>
        <n v="4.26835E7"/>
        <n v="9.54005E7"/>
        <n v="6.75875E7"/>
        <n v="7.6604346E7"/>
        <n v="4.7102E7"/>
        <n v="4.00435E7"/>
        <n v="7.72775E7"/>
        <n v="4.6776E7"/>
        <n v="4.09765E7"/>
        <n v="1.33073E8"/>
        <n v="1.02076151E8"/>
        <n v="3.93105E7"/>
        <n v="8.0514E7"/>
        <n v="4.17495E7"/>
        <n v="245000.0"/>
        <n v="4010000.0"/>
        <n v="5.5447984E7"/>
        <n v="5.0692E7"/>
        <n v="1.10622E8"/>
        <n v="4.1553E7"/>
        <n v="7.4481E7"/>
        <n v="5.5560666E7"/>
        <n v="4.16755E7"/>
        <n v="5.2912E7"/>
        <n v="9.5898E7"/>
        <n v="7.2562636E7"/>
        <n v="5.6836166E7"/>
        <n v="7.4999E7"/>
        <n v="6.6423695E7"/>
        <n v="4.83795E7"/>
        <n v="5.3823E7"/>
        <n v="1.95464E8"/>
        <n v="1.18794833E8"/>
        <n v="4.1159499E7"/>
        <n v="2.1987E7"/>
        <n v="2.1758E7"/>
        <n v="2.843E7"/>
        <n v="4.8296E7"/>
        <n v="1.035505E8"/>
        <n v="7.6139E7"/>
        <n v="5008000.0"/>
        <n v="3.56155E7"/>
        <n v="7115000.0"/>
        <n v="4.3426E7"/>
        <n v="4.5459166E7"/>
        <n v="5.1647E7"/>
        <n v="1.60467E8"/>
        <n v="4.6338E7"/>
        <n v="1.066985E8"/>
        <n v="8.1204E7"/>
        <n v="5.2573E7"/>
        <n v="5.39125E7"/>
        <n v="7.9308E7"/>
        <n v="8.8569318E7"/>
        <n v="6.1595E7"/>
        <n v="9650000.0"/>
        <n v="6.1777E7"/>
        <n v="4.259138E7"/>
        <n v="9.386E7"/>
        <n v="1.23622318E8"/>
        <n v="3.4264666E7"/>
        <n v="1.8095E7"/>
        <n v="6.29775E7"/>
        <n v="4.25595E7"/>
        <n v="4.2675E7"/>
        <n v="6.5062818E7"/>
        <n v="7.8756E7"/>
        <n v="2.0202E7"/>
        <n v="5.0118E7"/>
        <n v="2.0405333E7"/>
        <n v="4.2055E7"/>
        <n v="2.6427E7"/>
        <n v="5.6972E7"/>
        <n v="9.9098E7"/>
        <n v="8.7583E7"/>
        <n v="3.3408E7"/>
        <n v="3.52895E7"/>
        <n v="1.226305E8"/>
        <n v="7.2135E7"/>
        <n v="1.23603E8"/>
        <n v="1.3383E7"/>
        <n v="5.2671E7"/>
        <n v="3.30095E7"/>
        <n v="5.25065E7"/>
        <n v="4.8015714E7"/>
        <n v="7.5824E7"/>
        <n v="1.21159136E8"/>
        <n v="7.0494166E7"/>
        <n v="4.9138E7"/>
        <n v="3.1395E7"/>
        <n v="9.4444695E7"/>
        <n v="2.9143666E7"/>
        <n v="9.5303E7"/>
        <n v="1.23728E8"/>
        <n v="2.7308E7"/>
        <n v="1.51135E7"/>
        <n v="2.574E7"/>
        <n v="7820000.0"/>
        <n v="8.6058333E7"/>
        <n v="2.302E7"/>
        <n v="9.9471E7"/>
        <n v="7.1993E7"/>
        <n v="4.4214E7"/>
        <n v="8.1669E7"/>
        <n v="6.1033727E7"/>
        <n v="9.4261E7"/>
        <n v="1.9029E7"/>
        <n v="5.76005E7"/>
        <n v="9.0952E7"/>
        <n v="7.02555E7"/>
        <n v="2.3062E7"/>
        <n v="1.53967E8"/>
        <n v="1.00216E8"/>
        <n v="3.7174E7"/>
        <n v="4.1905E7"/>
        <n v="2.697E7"/>
        <n v="1.38249E8"/>
        <n v="7.5537E7"/>
        <n v="5.8585E7"/>
        <n v="6.1706818E7"/>
        <n v="5.343E7"/>
        <n v="6.00445E7"/>
        <n v="4.7589E7"/>
        <n v="2.4913E7"/>
        <n v="4.0888E7"/>
        <n v="4.6711E7"/>
        <n v="1.17201116E8"/>
        <n v="2.0359E7"/>
        <n v="6.7653E7"/>
        <n v="5.8533E7"/>
        <n v="8.1146E7"/>
        <n v="4.0166166E7"/>
        <n v="4.8091818E7"/>
        <n v="1.23000817E8"/>
        <n v="6.9025E7"/>
        <n v="2.46795E7"/>
        <n v="8.7927333E7"/>
        <n v="8.4382E7"/>
        <n v="1.09352E8"/>
        <n v="9.5053E7"/>
        <n v="8.1968E7"/>
        <n v="4.498E7"/>
        <n v="7.201E7"/>
        <n v="5.1077818E7"/>
        <n v="1.18846E8"/>
        <n v="1.00981E8"/>
        <n v="1.75758E8"/>
        <n v="1.279005E8"/>
        <n v="4.241E7"/>
        <n v="7.09368E7"/>
        <n v="6.4462E7"/>
        <n v="5.34705E7"/>
        <n v="8.8463332E7"/>
        <n v="8.4223E7"/>
        <n v="1.00150695E8"/>
        <n v="2.3383E7"/>
        <n v="1.33614846E8"/>
        <n v="6.08455E7"/>
        <n v="8.872E7"/>
        <n v="9.13105E7"/>
        <n v="1.01732E8"/>
        <n v="1.82486666E8"/>
        <n v="6.6378E7"/>
        <n v="3.7225E7"/>
        <n v="5.4648333E7"/>
        <n v="5.4207E7"/>
        <n v="4.2631E7"/>
        <n v="4.915E7"/>
        <n v="1.07006833E8"/>
        <n v="7.6623E7"/>
        <n v="1.25106E8"/>
        <n v="3.89485E7"/>
        <n v="1.02514E8"/>
        <n v="1.08021666E8"/>
        <n v="9.0743818E7"/>
        <n v="7.14695E7"/>
        <n v="6.3114E7"/>
        <n v="4.8736E7"/>
        <n v="4.1475E7"/>
        <n v="1.02673E8"/>
        <n v="2.1606E7"/>
        <n v="2.7819E7"/>
        <n v="1.00002818E8"/>
        <n v="5.9654E7"/>
        <n v="4.4639E7"/>
        <n v="4.4943909E7"/>
        <n v="7.18327E7"/>
        <n v="7.3405714E7"/>
        <n v="5.0587E7"/>
        <n v="7.6091195E7"/>
        <n v="3.56E7"/>
        <n v="3.6008E7"/>
        <n v="5.8251E7"/>
        <n v="1.40528818E8"/>
        <n v="8.1505E7"/>
        <n v="5.6774E7"/>
        <n v="1.403405E8"/>
        <n v="8.4252E7"/>
        <n v="7.2658E7"/>
        <n v="6.30505E7"/>
        <n v="6.89915E7"/>
        <n v="1.08251333E8"/>
        <n v="5.777E7"/>
        <n v="3.0256E7"/>
        <n v="5.03695E7"/>
        <n v="3.9813E7"/>
        <n v="2.2919E7"/>
        <n v="6.39785E7"/>
        <n v="6.0708818E7"/>
        <n v="4.6832E7"/>
        <n v="3.926E7"/>
        <n v="1.02146909E8"/>
        <n v="4.95165E7"/>
        <n v="7.72935E7"/>
        <n v="7.7724E7"/>
        <n v="5.3488666E7"/>
        <n v="2.223E7"/>
        <n v="2.9628E7"/>
        <n v="7.6523E7"/>
        <n v="7.4845214E7"/>
        <n v="7.8442E7"/>
        <n v="6.51575E7"/>
        <n v="5.2801E7"/>
        <n v="7.8042E7"/>
        <n v="4.753E7"/>
        <n v="6.6001818E7"/>
        <n v="2.2378E7"/>
        <n v="4.8565E7"/>
        <n v="9.2369833E7"/>
        <n v="7.27715E7"/>
        <n v="8.57385E7"/>
        <n v="9.064E7"/>
        <n v="6.45075E7"/>
        <n v="4.1045E7"/>
        <n v="1.33646E8"/>
        <n v="9.38875E7"/>
        <n v="4.3168818E7"/>
        <n v="8.0013E7"/>
        <n v="5.23605E7"/>
        <n v="3.9113832E7"/>
        <n v="6.7681E7"/>
        <n v="5.9408575E7"/>
        <n v="6.5007E7"/>
        <n v="3.4949E7"/>
        <n v="3.3962E7"/>
        <n v="3.7376E7"/>
        <n v="6.1866E7"/>
        <n v="6.4044E7"/>
        <n v="5.5576E7"/>
        <n v="1.50795E8"/>
        <n v="6.0277E7"/>
        <n v="4.16825E7"/>
        <n v="3.3107E7"/>
        <n v="3.75315E7"/>
        <n v="5.186E7"/>
        <n v="9.4086E7"/>
        <n v="1.01334818E8"/>
        <n v="5.9352E7"/>
        <n v="4.5218E7"/>
        <n v="6.3523636E7"/>
        <n v="3.6368E7"/>
        <n v="6.2693909E7"/>
        <n v="1.04193909E8"/>
        <n v="1.35890833E8"/>
        <n v="6.6171318E7"/>
        <n v="1.00727E8"/>
        <n v="4.1552E7"/>
        <n v="7.428E7"/>
        <n v="5.473E7"/>
        <n v="5.6075E7"/>
        <n v="6.2093E7"/>
        <n v="6.3736595E7"/>
        <n v="7.5821E7"/>
        <n v="7.5668E7"/>
        <n v="5.7208E7"/>
        <n v="4.7061E7"/>
        <m/>
      </sharedItems>
    </cacheField>
    <cacheField name="TRẢ CỌC" numFmtId="3">
      <sharedItems containsString="0" containsBlank="1" containsNumber="1" containsInteger="1">
        <n v="0.0"/>
        <n v="1795000.0"/>
        <n v="150000.0"/>
        <n v="1000000.0"/>
        <n v="695000.0"/>
        <n v="450000.0"/>
        <n v="1680000.0"/>
        <n v="630000.0"/>
        <n v="500000.0"/>
        <n v="300000.0"/>
        <n v="1895000.0"/>
        <n v="1550000.0"/>
        <n v="250000.0"/>
        <n v="5000000.0"/>
        <n v="55000.0"/>
        <n v="1050000.0"/>
        <n v="1700000.0"/>
        <n v="350000.0"/>
        <n v="2000000.0"/>
        <n v="1500000.0"/>
        <n v="2500000.0"/>
        <n v="900000.0"/>
        <n v="4000000.0"/>
        <n v="400000.0"/>
        <n v="850000.0"/>
        <n v="200000.0"/>
        <n v="1.37E7"/>
        <n v="3.005E7"/>
        <n v="3500000.0"/>
        <n v="950000.0"/>
        <n v="1300000.0"/>
        <m/>
      </sharedItems>
    </cacheField>
    <cacheField name="TỔNG" numFmtId="3">
      <sharedItems containsString="0" containsBlank="1" containsNumber="1" containsInteger="1">
        <n v="2.56E7"/>
        <n v="0.0"/>
        <n v="3.122E7"/>
        <n v="7.108E7"/>
        <n v="4.6435E7"/>
        <n v="5.609E7"/>
        <n v="4.276E7"/>
        <n v="2.66E7"/>
        <n v="2.821E7"/>
        <n v="3.5685E7"/>
        <n v="3.564E7"/>
        <n v="2.429E7"/>
        <n v="3.882E7"/>
        <n v="4.08E7"/>
        <n v="2.8295E7"/>
        <n v="1.3475E7"/>
        <n v="2.95E7"/>
        <n v="2.6095E7"/>
        <n v="2.464E7"/>
        <n v="5.103E7"/>
        <n v="4.0915E7"/>
        <n v="5.889E7"/>
        <n v="3.579E7"/>
        <n v="4.084E7"/>
        <n v="7.2625E7"/>
        <n v="7.053E7"/>
        <n v="6.4235E7"/>
        <n v="1.16715E8"/>
        <n v="6.325E7"/>
        <n v="3.095E7"/>
        <n v="2.8545E7"/>
        <n v="1.7145E7"/>
        <n v="3.1665E7"/>
        <n v="4.188E7"/>
        <n v="8.1285E7"/>
        <n v="3.228E7"/>
        <n v="3.312E7"/>
        <n v="4.033E7"/>
        <n v="5.388E7"/>
        <n v="1.595E7"/>
        <n v="4.4165E7"/>
        <n v="3.038E7"/>
        <n v="7.06E7"/>
        <n v="2.2275E7"/>
        <n v="1.493E7"/>
        <n v="4.31E7"/>
        <n v="3.0925E7"/>
        <n v="4.136E7"/>
        <n v="8.8015E7"/>
        <n v="4.5335E7"/>
        <n v="3.9985E7"/>
        <n v="6.95E7"/>
        <n v="3.3535E7"/>
        <n v="5.2045E7"/>
        <n v="2.666E7"/>
        <n v="4.258E7"/>
        <n v="8.2655E7"/>
        <n v="2.036E7"/>
        <n v="3.5325E7"/>
        <n v="6.4885E7"/>
        <n v="1.7855E7"/>
        <n v="7.2345E7"/>
        <n v="8.5645E7"/>
        <n v="3.6915E7"/>
        <n v="2.7095E7"/>
        <n v="1.3035E7"/>
        <n v="4.578E7"/>
        <n v="3.491E7"/>
        <n v="7.2825E7"/>
        <n v="1.708E7"/>
        <n v="3.6845E7"/>
        <n v="1.1625E7"/>
        <n v="1.4205E7"/>
        <n v="2.4835E7"/>
        <n v="2.444E7"/>
        <n v="1.1345E7"/>
        <n v="2.3675E7"/>
        <n v="3.2225E7"/>
        <n v="5.8925E7"/>
        <n v="4.2285E7"/>
        <n v="3.413E7"/>
        <n v="3.091E7"/>
        <n v="4.996E7"/>
        <n v="6.434E7"/>
        <n v="2.6055E7"/>
        <n v="3.9385E7"/>
        <n v="2.7025E7"/>
        <n v="3.8415E7"/>
        <n v="2.76E7"/>
        <n v="2.726E7"/>
        <n v="4.5245E7"/>
        <n v="7.788E7"/>
        <n v="5.8875E7"/>
        <n v="1.997E7"/>
        <n v="3.849E7"/>
        <n v="1.352E7"/>
        <n v="5.681E7"/>
        <n v="3.7415E7"/>
        <n v="1.784E7"/>
        <n v="2.199E7"/>
        <n v="5.16E7"/>
        <n v="7.5235E7"/>
        <n v="2.57E7"/>
        <n v="4.0855E7"/>
        <n v="2.7295E7"/>
        <n v="3.5375E7"/>
        <n v="3.6665E7"/>
        <n v="7.0428E7"/>
        <n v="5.872E7"/>
        <n v="3.532E7"/>
        <n v="3.0245E7"/>
        <n v="3.0345E7"/>
        <n v="7.69E7"/>
        <n v="3.2116666E7"/>
        <n v="3.5345E7"/>
        <n v="5.644E7"/>
        <n v="3.8955E7"/>
        <n v="2.6215E7"/>
        <n v="3.374E7"/>
        <n v="4.8215E7"/>
        <n v="2.6165E7"/>
        <n v="5.3405E7"/>
        <n v="4.146E7"/>
        <n v="2.654E7"/>
        <n v="1.635E7"/>
        <n v="2.015E7"/>
        <n v="5.5935E7"/>
        <n v="2.207E7"/>
        <n v="1.435E7"/>
        <n v="5.0635E7"/>
        <n v="1.938E7"/>
        <n v="3.125E7"/>
        <n v="2.537E7"/>
        <n v="4.4285E7"/>
        <n v="6.017E7"/>
        <n v="7.135E7"/>
        <n v="2.6195E7"/>
        <n v="6.1725E7"/>
        <n v="3.4845E7"/>
        <n v="8.6005E7"/>
        <n v="7.4461E7"/>
        <n v="5.7045E7"/>
        <n v="8.9715E7"/>
        <n v="3.9755E7"/>
        <n v="2.2705E7"/>
        <n v="9.4765E7"/>
        <n v="5.885E7"/>
        <n v="5.4645E7"/>
        <n v="6.3005E7"/>
        <n v="9.956E7"/>
        <n v="2.851E7"/>
        <n v="3.725E7"/>
        <n v="8.8575E7"/>
        <n v="3.6065E7"/>
        <n v="8235000.0"/>
        <n v="2.8475E7"/>
        <n v="3.575E7"/>
        <n v="5.868E7"/>
        <n v="1.761E7"/>
        <n v="3.8695E7"/>
        <n v="6.7925E7"/>
        <n v="5.4835E7"/>
        <n v="3.288E7"/>
        <n v="3.932E7"/>
        <n v="2.3215E7"/>
        <n v="3.6695E7"/>
        <n v="9455000.0"/>
        <n v="4.736E7"/>
        <n v="4.957E7"/>
        <n v="7.1355E7"/>
        <n v="3.6405E7"/>
        <n v="5.501E7"/>
        <n v="2.8245E7"/>
        <n v="9.1235E7"/>
        <n v="5.4121666E7"/>
        <n v="5.955E7"/>
        <n v="6.5681E7"/>
        <n v="5.462E7"/>
        <n v="8.3066666E7"/>
        <n v="4.968E7"/>
        <n v="5.157E7"/>
        <n v="5.831E7"/>
        <n v="4.034E7"/>
        <n v="5.762E7"/>
        <n v="4.486E7"/>
        <n v="3.1965E7"/>
        <n v="5.7865E7"/>
        <n v="7.1095E7"/>
        <n v="3.2485E7"/>
        <n v="2.722E7"/>
        <n v="6.315E7"/>
        <n v="5.4109E7"/>
        <n v="3.4055E7"/>
        <n v="2.37E7"/>
        <n v="5.3855E7"/>
        <n v="9.487E7"/>
        <n v="5.3536666E7"/>
        <n v="5.5705E7"/>
        <n v="5.1418332E7"/>
        <n v="3.5235E7"/>
        <n v="6.152E7"/>
        <n v="6.2235E7"/>
        <n v="1.0055E8"/>
        <n v="6.833E7"/>
        <n v="8.6185E7"/>
        <n v="1.09497E8"/>
        <n v="3.8788E7"/>
        <n v="7.417E7"/>
        <n v="2.8195E7"/>
        <n v="5.5415E7"/>
        <n v="6.1827E7"/>
        <n v="7.318E7"/>
        <n v="5.3124999E7"/>
        <n v="3.7775E7"/>
        <n v="8.1844866E7"/>
        <n v="3.959E7"/>
        <n v="7.038E7"/>
        <n v="4.9462E7"/>
        <n v="3.905E7"/>
        <n v="4.9177E7"/>
        <n v="5.1095E7"/>
        <n v="3.696E7"/>
        <n v="2.178E7"/>
        <n v="7.6428E7"/>
        <n v="3.2585E7"/>
        <n v="4.528E7"/>
        <n v="3.873E7"/>
        <n v="6.6206666E7"/>
        <n v="5.4197E7"/>
        <n v="9.0553666E7"/>
        <n v="7.0175E7"/>
        <n v="1.0515E8"/>
        <n v="9.2903886E7"/>
        <n v="2700000.0"/>
        <n v="5.259E7"/>
        <n v="7.3265E7"/>
        <n v="6.8789E7"/>
        <n v="6.8672E7"/>
        <n v="8.3085E7"/>
        <n v="3.7870666E7"/>
        <n v="4.519E7"/>
        <n v="2.827E7"/>
        <n v="3.0115E7"/>
        <n v="6.0745E7"/>
        <n v="5.479E7"/>
        <n v="8.148E7"/>
        <n v="2.2855E7"/>
        <n v="4.2135E7"/>
        <n v="5635000.0"/>
        <n v="3.033E7"/>
        <n v="3.1335E7"/>
        <n v="6.101E7"/>
        <n v="5.4739E7"/>
        <n v="2.75E7"/>
        <n v="8.9835E7"/>
        <n v="5.1302E7"/>
        <n v="3.621E7"/>
        <n v="6.8557E7"/>
        <n v="9.9815E7"/>
        <n v="5.196E7"/>
        <n v="4.1544E7"/>
        <n v="5.6995E7"/>
        <n v="4.7133E7"/>
        <n v="7.949E7"/>
        <n v="4.7427E7"/>
        <n v="7.5335E7"/>
        <n v="8.2827E7"/>
        <n v="1.9392E7"/>
        <n v="2.5310333E7"/>
        <n v="3.428E7"/>
        <n v="4.5965E7"/>
        <n v="1.2772E8"/>
        <n v="9.869E7"/>
        <n v="4.9815E7"/>
        <n v="4.792E7"/>
        <n v="3.0762E7"/>
        <n v="7.1984E7"/>
        <n v="1.8445E7"/>
        <n v="8.7617E7"/>
        <n v="9.3225E7"/>
        <n v="5.3477E7"/>
        <n v="2.9335E7"/>
        <n v="4.3597E7"/>
        <n v="6.549E7"/>
        <n v="5.8965E7"/>
        <n v="7.1715E7"/>
        <n v="7.1975E7"/>
        <n v="6.9045E7"/>
        <n v="7.5385E7"/>
        <n v="2.4188E7"/>
        <n v="2.8456666E7"/>
        <n v="2.4452E7"/>
        <n v="3.502006E7"/>
        <n v="1.37058333E8"/>
        <n v="1.156E7"/>
        <n v="7576666.0"/>
        <n v="4.9415714E7"/>
        <n v="6.474E7"/>
        <n v="1.3896E8"/>
        <n v="4.6472E7"/>
        <n v="1.8565E7"/>
        <n v="5.5761666E7"/>
        <n v="3.8234E7"/>
        <n v="5.4572E7"/>
        <n v="1.28356E8"/>
        <n v="1.03045E8"/>
        <n v="4.4227E7"/>
        <n v="3.7715E7"/>
        <n v="2.5955E7"/>
        <n v="3.9875E7"/>
        <n v="3.9512E7"/>
        <n v="1.13155E8"/>
        <n v="7.6420555E7"/>
        <n v="2.93E7"/>
        <n v="4.3192E7"/>
        <n v="7.2273E7"/>
        <n v="5.9675E7"/>
        <n v="5.8495E7"/>
        <n v="6.1485E7"/>
        <n v="8.1901817E7"/>
        <n v="4.7112E7"/>
        <n v="4.8445E7"/>
        <n v="8.9397E7"/>
        <n v="1.345E7"/>
        <n v="6.1887E7"/>
        <n v="2.578E7"/>
        <n v="6.5045E7"/>
        <n v="5.7467E7"/>
        <n v="3.1625E7"/>
        <n v="5.2911666E7"/>
        <n v="6.6995E7"/>
        <n v="3.7215E7"/>
        <n v="3.713238E7"/>
        <n v="8.3805E7"/>
        <n v="6.0637E7"/>
        <n v="3.7718846E7"/>
        <n v="3.528E7"/>
        <n v="5.6385E7"/>
        <n v="1.8765E7"/>
        <n v="4.071E7"/>
        <n v="6.7404555E7"/>
        <n v="4.9075E7"/>
        <n v="5.14E7"/>
        <n v="6.2345E7"/>
        <n v="9.1167E7"/>
        <n v="1.29114E8"/>
        <n v="8.9928333E7"/>
        <n v="8.1787E7"/>
        <n v="3.458E7"/>
        <n v="4.6882E7"/>
        <n v="4.3775818E7"/>
        <n v="6.6822E7"/>
        <n v="7.7321E7"/>
        <n v="3.63E7"/>
        <n v="5.7482E7"/>
        <n v="4.21E7"/>
        <n v="2.5981666E7"/>
        <n v="5.824E7"/>
        <n v="5.293E7"/>
        <n v="5.5268666E7"/>
        <n v="7.0415E7"/>
        <n v="4.4487666E7"/>
        <n v="3.8197E7"/>
        <n v="3.296E7"/>
        <n v="4.7465E7"/>
        <n v="7.0889444E7"/>
        <n v="5.4225555E7"/>
        <n v="1.00949E8"/>
        <n v="2.313E7"/>
        <n v="4.268E7"/>
        <n v="3.6022E7"/>
        <n v="6.7306E7"/>
        <n v="5.5725E7"/>
        <n v="5.424E7"/>
        <n v="1.38E7"/>
        <n v="7.43395E7"/>
        <n v="4.874511E7"/>
        <n v="5.204E7"/>
        <n v="4.2181E7"/>
        <n v="5.2252E7"/>
        <n v="6.4679444E7"/>
        <n v="1.30999E8"/>
        <n v="9.3303028E7"/>
        <n v="3.9455E7"/>
        <n v="5.932E7"/>
        <n v="6.4122E7"/>
        <n v="8.0155E7"/>
        <n v="8.1156E7"/>
        <n v="1.0574E8"/>
        <n v="7.3603818E7"/>
        <n v="5.1065E7"/>
        <n v="5.4346666E7"/>
        <n v="4.9055E7"/>
        <n v="4.491E7"/>
        <n v="1.546E7"/>
        <n v="1.09335E8"/>
        <n v="8.6745E7"/>
        <n v="2.254E7"/>
        <n v="2.688E7"/>
        <n v="3.75245E7"/>
        <n v="4.1675E7"/>
        <n v="6.7715E7"/>
        <n v="7.0084E7"/>
        <n v="5.8275E7"/>
        <n v="3.1728666E7"/>
        <n v="5.919E7"/>
        <n v="2.3575E7"/>
        <n v="7.58E7"/>
        <n v="6.6105E7"/>
        <n v="1.285E8"/>
        <n v="1.17871472E8"/>
        <n v="6.2201666E7"/>
        <n v="4.3625E7"/>
        <n v="6.413E7"/>
        <n v="6.7265E7"/>
        <n v="6.2128666E7"/>
        <n v="1.32703714E8"/>
        <n v="6.573E7"/>
        <n v="2.415E7"/>
        <n v="6.9894444E7"/>
        <n v="2.4745E7"/>
        <n v="6.7692727E7"/>
        <n v="4.4825E7"/>
        <n v="7.3256666E7"/>
        <n v="7.8105E7"/>
        <n v="3.07E7"/>
        <n v="1.552E7"/>
        <n v="2.25745E7"/>
        <n v="5.195E7"/>
        <n v="3.6975E7"/>
        <n v="8.0496E7"/>
        <n v="6.8753333E7"/>
        <n v="3.3261666E7"/>
        <n v="5.4846E7"/>
        <n v="1.982E7"/>
        <n v="4.4051666E7"/>
        <n v="9.8384755E7"/>
        <n v="8.9276595E7"/>
        <n v="3.936E7"/>
        <n v="5.8165E7"/>
        <n v="5.1459E7"/>
        <n v="1.28535E8"/>
        <n v="2.356E7"/>
        <n v="6.0850714E7"/>
        <n v="6.6201E7"/>
        <n v="2.151E7"/>
        <n v="4.1995909E7"/>
        <n v="4.1545E7"/>
        <n v="5.7997E7"/>
        <n v="8.74975E7"/>
        <n v="3.7594444E7"/>
        <n v="5.054E7"/>
        <n v="2.03875E7"/>
        <n v="3.0775E7"/>
        <n v="9.1680332E7"/>
        <n v="1.40650909E8"/>
        <n v="9.6425833E7"/>
        <n v="5.9171666E7"/>
        <n v="4.6025E7"/>
        <n v="1.4E7"/>
        <n v="4.03E7"/>
        <n v="4.5187E7"/>
        <n v="8.3315E7"/>
        <n v="1.45700333E8"/>
        <n v="4.6632E7"/>
        <n v="6.255E7"/>
        <n v="5.4154E7"/>
        <n v="9.0584E7"/>
        <n v="4.5375E7"/>
        <n v="6.2485714E7"/>
        <n v="1.53090333E8"/>
        <n v="3.5404E7"/>
        <n v="1.8486666E7"/>
        <n v="3.0885277E7"/>
        <n v="4.0241666E7"/>
        <n v="3.2345E7"/>
        <n v="6.245E7"/>
        <n v="1.10756055E8"/>
        <n v="4.2212444E7"/>
        <n v="6.1497E7"/>
        <n v="2.8074E7"/>
        <n v="6.2175409E7"/>
        <n v="5.7545E7"/>
        <n v="6.1493875E7"/>
        <n v="9.2904166E7"/>
        <n v="1.01573E8"/>
        <n v="5.827E7"/>
        <n v="4.04565E7"/>
        <n v="6.1727E7"/>
        <n v="1.38473E8"/>
        <n v="6.9167E7"/>
        <n v="1.75087706E8"/>
        <n v="5.6138E7"/>
        <n v="4.5745E7"/>
        <n v="1.771E7"/>
        <n v="2.972E7"/>
        <n v="6.69E7"/>
        <n v="1.15064714E8"/>
        <n v="1.38242833E8"/>
        <n v="3.0766666E7"/>
        <n v="1.0073E8"/>
        <n v="7.8515E7"/>
        <n v="4.5593E7"/>
        <n v="4.842E7"/>
        <n v="5.1878E7"/>
        <n v="1.05358E8"/>
        <n v="4.0294E7"/>
        <n v="1.996655E8"/>
        <n v="5.5858E7"/>
        <n v="5.9491E7"/>
        <n v="1.29704E8"/>
        <n v="6.0085E7"/>
        <n v="1.14980095E8"/>
        <n v="4.1442E7"/>
        <n v="5.0848E7"/>
        <n v="1.07720333E8"/>
        <n v="3.60625E7"/>
        <n v="1.31633E8"/>
        <n v="1.24725714E8"/>
        <n v="1.23868666E8"/>
        <n v="5.3965E7"/>
        <n v="6.8876555E7"/>
        <n v="7.8841333E7"/>
        <n v="9.8905E7"/>
        <n v="1.00627E8"/>
        <n v="2.52953666E8"/>
        <n v="1.14923318E8"/>
        <n v="1.922E7"/>
        <n v="4.7642E7"/>
        <n v="4.07555E7"/>
        <n v="4.5118909E7"/>
        <n v="2.345E7"/>
        <n v="9.7167E7"/>
        <n v="1.19764666E8"/>
        <n v="2.0797E7"/>
        <n v="7.6292E7"/>
        <n v="8.0433166E7"/>
        <n v="6.2314E7"/>
        <n v="4.048E7"/>
        <n v="1.0448E8"/>
        <n v="1.47478318E8"/>
        <n v="4.79145E7"/>
        <n v="7.1138277E7"/>
        <n v="8.7169E7"/>
        <n v="9.0330999E7"/>
        <n v="2.95139195E8"/>
        <n v="6.25505E7"/>
        <n v="5.0505E7"/>
        <n v="5.5538E7"/>
        <n v="7.5441E7"/>
        <n v="4.846E7"/>
        <n v="8.8571E7"/>
        <n v="1.54189318E8"/>
        <n v="8.3802E7"/>
        <n v="7.07E7"/>
        <n v="5.5826833E7"/>
        <n v="3.0578E7"/>
        <n v="9.298E7"/>
        <n v="1.254895E8"/>
        <n v="8.4009E7"/>
        <n v="2.0422E7"/>
        <n v="5.0096666E7"/>
        <n v="1.567585E8"/>
        <n v="1.46558333E8"/>
        <n v="3.323E7"/>
        <n v="6.9493E7"/>
        <n v="7.5867E7"/>
        <n v="9.932E7"/>
        <n v="2.9862444E7"/>
        <n v="8.5759444E7"/>
        <n v="8.6917E7"/>
        <n v="1.42993333E8"/>
        <n v="1.54770484E8"/>
        <n v="5.67265E7"/>
        <n v="1.063175E8"/>
        <n v="3.3220833E7"/>
        <n v="6300000.0"/>
        <n v="5.26115E7"/>
        <n v="1.71712E8"/>
        <n v="1.69845055E8"/>
        <n v="8.4519E7"/>
        <n v="4.71915E7"/>
        <n v="3.79555E7"/>
        <n v="1.11941151E8"/>
        <n v="2.4965E7"/>
        <n v="1.470725E8"/>
        <n v="1.32527818E8"/>
        <n v="1.07802E8"/>
        <n v="9.3992E7"/>
        <n v="2.7623E7"/>
        <n v="8.18415E7"/>
        <n v="4.0858E7"/>
        <n v="1.39584666E8"/>
        <n v="7.13295E7"/>
        <n v="6.0200444E7"/>
        <n v="4.3067E7"/>
        <n v="1.7358E7"/>
        <n v="3.0564444E7"/>
        <n v="5.6607E7"/>
        <n v="1.12303333E8"/>
        <n v="1.84805484E8"/>
        <n v="8.3273666E7"/>
        <n v="8.56305E7"/>
        <n v="8.9504833E7"/>
        <n v="6.6984333E7"/>
        <n v="5.1229454E7"/>
        <n v="9.7578E7"/>
        <n v="1.08604333E8"/>
        <n v="7.94595E7"/>
        <n v="6.8277555E7"/>
        <n v="4.86735E7"/>
        <n v="7.4689409E7"/>
        <n v="2.922E7"/>
        <n v="1.11511E8"/>
        <n v="1.30940818E8"/>
        <n v="6.2085E7"/>
        <n v="2.8152E7"/>
        <n v="2.3349E7"/>
        <n v="4.37865E7"/>
        <n v="4.9746428E7"/>
        <n v="1.29285E8"/>
        <n v="8.15155E7"/>
        <n v="6.2773E7"/>
        <n v="8.5276E7"/>
        <n v="3.5836E7"/>
        <n v="9.4424E7"/>
        <n v="3.9365E7"/>
        <n v="1.17454833E8"/>
        <n v="1.52931333E8"/>
        <n v="3.1103E7"/>
        <n v="7.4058E7"/>
        <n v="6.1903444E7"/>
        <n v="7.6492742E7"/>
        <n v="2.55625E7"/>
        <n v="5.7711818E7"/>
        <n v="7.5677318E7"/>
        <n v="4.5943E7"/>
        <n v="1.05924E8"/>
        <n v="5.2892528E7"/>
        <n v="5.9435E7"/>
        <n v="4.9551555E7"/>
        <n v="1.05456E8"/>
        <n v="1.3153E8"/>
        <n v="6.68905E7"/>
        <n v="6.4265E7"/>
        <n v="4.9813E7"/>
        <n v="2.9202E7"/>
        <n v="5.7548E7"/>
        <n v="1.03611E8"/>
        <n v="1.31792318E8"/>
        <n v="2.9552E7"/>
        <n v="3.679E7"/>
        <n v="3.33645E7"/>
        <n v="1.14596909E8"/>
        <n v="2.9296E7"/>
        <n v="9.0620333E7"/>
        <n v="1.30758333E8"/>
        <n v="5.7848666E7"/>
        <n v="4.8922E7"/>
        <n v="4.6165444E7"/>
        <n v="3.5300833E7"/>
        <n v="6.17905E7"/>
        <n v="1.47432409E8"/>
        <n v="1.52617318E8"/>
        <n v="6.0615818E7"/>
        <n v="7.1504E7"/>
        <n v="5.42005E7"/>
        <n v="5.4072E7"/>
        <n v="3.0593666E7"/>
        <n v="1.308E8"/>
        <n v="1.31519555E8"/>
        <n v="7.4111E7"/>
        <n v="5.61865E7"/>
        <n v="3.2901E7"/>
        <n v="1.5007E7"/>
        <n v="2.6627714E7"/>
        <n v="1.38003E8"/>
        <n v="1.23511318E8"/>
        <n v="5.5295E7"/>
        <n v="7.3984E7"/>
        <n v="7.5904E7"/>
        <n v="3.7231E7"/>
        <n v="6.17985E7"/>
        <n v="1.52227E8"/>
        <n v="1.14061E8"/>
        <n v="3.8065833E7"/>
        <n v="4.283E7"/>
        <n v="2.3705E7"/>
        <n v="6.0917E7"/>
        <n v="1.17800909E8"/>
        <n v="1.81155E8"/>
        <n v="8.9048E7"/>
        <n v="6.5709818E7"/>
        <n v="5.2649277E7"/>
        <n v="6.38465E7"/>
        <n v="1.168075E8"/>
        <n v="1.19716E8"/>
        <n v="1.36188346E8"/>
        <n v="7.08645E7"/>
        <n v="6.0431833E7"/>
        <n v="9.63035E7"/>
        <n v="6.2471E7"/>
        <n v="7.07495E7"/>
        <n v="2.17606E8"/>
        <n v="1.56783151E8"/>
        <n v="4.88185E7"/>
        <n v="1.18695E8"/>
        <n v="5.8414E7"/>
        <n v="245000.0"/>
        <n v="4010000.0"/>
        <n v="5.9797984E7"/>
        <n v="8.0256333E7"/>
        <n v="2.0688E8"/>
        <n v="6.7923E7"/>
        <n v="9.3347E7"/>
        <n v="8.8107666E7"/>
        <n v="8.14635E7"/>
        <n v="8.0359E7"/>
        <n v="1.440555E8"/>
        <n v="1.65487636E8"/>
        <n v="1.01293166E8"/>
        <n v="1.05278E8"/>
        <n v="1.11042695E8"/>
        <n v="8.1658944E7"/>
        <n v="6.3472E7"/>
        <n v="2.27005E8"/>
        <n v="2.37759833E8"/>
        <n v="5.1416999E7"/>
        <n v="3.1479E7"/>
        <n v="4.5198E7"/>
        <n v="3.2988E7"/>
        <n v="5.3431E7"/>
        <n v="1.734205E8"/>
        <n v="1.159535E8"/>
        <n v="2.0518E7"/>
        <n v="7.89535E7"/>
        <n v="9660000.0"/>
        <n v="4.8096E7"/>
        <n v="6.4802166E7"/>
        <n v="8.0791333E7"/>
        <n v="2.51407E8"/>
        <n v="6.1293E7"/>
        <n v="1.090485E8"/>
        <n v="9.6661E7"/>
        <n v="8.2564E7"/>
        <n v="7.10975E7"/>
        <n v="1.642005E8"/>
        <n v="1.71731318E8"/>
        <n v="3.4041E7"/>
        <n v="8.5647E7"/>
        <n v="9650000.0"/>
        <n v="1.33529E8"/>
        <n v="4.572138E7"/>
        <n v="1.31635E8"/>
        <n v="1.68249762E8"/>
        <n v="4.7239166E7"/>
        <n v="3.183E7"/>
        <n v="8.36295E7"/>
        <n v="5.92915E7"/>
        <n v="9.0827E7"/>
        <n v="9.0400818E7"/>
        <n v="1.53767E8"/>
        <n v="2.7702E7"/>
        <n v="9.0528E7"/>
        <n v="3.0721333E7"/>
        <n v="5.431E7"/>
        <n v="3.7559E7"/>
        <n v="8.0944E7"/>
        <n v="1.45128E8"/>
        <n v="1.18125E8"/>
        <n v="7.10925E7"/>
        <n v="4.70145E7"/>
        <n v="1.409155E8"/>
        <n v="1.042665E8"/>
        <n v="1.9042E8"/>
        <n v="2.2778E7"/>
        <n v="7.8514E7"/>
        <n v="3.99595E7"/>
        <n v="1.082435E8"/>
        <n v="6.0481714E7"/>
        <n v="1.18954E8"/>
        <n v="1.86747636E8"/>
        <n v="7.8566666E7"/>
        <n v="5.5354E7"/>
        <n v="3.5755E7"/>
        <n v="1.37618695E8"/>
        <n v="4.1448666E7"/>
        <n v="1.16001333E8"/>
        <n v="1.48538444E8"/>
        <n v="3.966E7"/>
        <n v="2.22385E7"/>
        <n v="3.7735E7"/>
        <n v="2.9364E7"/>
        <n v="1.21329333E8"/>
        <n v="3.718E7"/>
        <n v="1.54354E8"/>
        <n v="8.80665E7"/>
        <n v="6.9369E7"/>
        <n v="1.01519E8"/>
        <n v="9.2108727E7"/>
        <n v="1.55784E8"/>
        <n v="3.3874E7"/>
        <n v="1.153975E8"/>
        <n v="1.15702E8"/>
        <n v="9.26345E7"/>
        <n v="4.1562E7"/>
        <n v="2.02235E8"/>
        <n v="1.64106E8"/>
        <n v="4.697E7"/>
        <n v="5.619E7"/>
        <n v="4.8615E7"/>
        <n v="1.57287E8"/>
        <n v="1.03887E8"/>
        <n v="9.309E7"/>
        <n v="1.14046818E8"/>
        <n v="6.14605E7"/>
        <n v="8.01125E7"/>
        <n v="6.2794E7"/>
        <n v="3.6093E7"/>
        <n v="5.1013E7"/>
        <n v="7.4245333E7"/>
        <n v="1.95034116E8"/>
        <n v="3.3634E7"/>
        <n v="8.5558E7"/>
        <n v="8.79525E7"/>
        <n v="1.3614E8"/>
        <n v="7.0996166E7"/>
        <n v="8.3290318E7"/>
        <n v="1.82839261E8"/>
        <n v="7.59595E7"/>
        <n v="3.46385E7"/>
        <n v="1.23205333E8"/>
        <n v="1.21588E8"/>
        <n v="1.17012E8"/>
        <n v="1.58866E8"/>
        <n v="1.36262E8"/>
        <n v="8.5631E7"/>
        <n v="1.55115E8"/>
        <n v="7.2237818E7"/>
        <n v="1.70959E8"/>
        <n v="1.56181E8"/>
        <n v="2.57443E8"/>
        <n v="1.935165E8"/>
        <n v="6.29E7"/>
        <n v="8.38298E7"/>
        <n v="8.0047E7"/>
        <n v="9.20235E7"/>
        <n v="1.27504332E8"/>
        <n v="9.8658E7"/>
        <n v="1.59044861E8"/>
        <n v="5.4812E7"/>
        <n v="1.50354846E8"/>
        <n v="1.085825E8"/>
        <n v="1.07885E8"/>
        <n v="1.247715E8"/>
        <n v="1.41129E8"/>
        <n v="2.58146666E8"/>
        <n v="7.4186E7"/>
        <n v="5.7658E7"/>
        <n v="7.7087333E7"/>
        <n v="1.08916E8"/>
        <n v="5.6126E7"/>
        <n v="9.2718E7"/>
        <n v="1.93065833E8"/>
        <n v="1.01389E8"/>
        <n v="1.56088E8"/>
        <n v="9.97485E7"/>
        <n v="2.00374E8"/>
        <n v="1.35036666E8"/>
        <n v="1.55836318E8"/>
        <n v="1.215855E8"/>
        <n v="8.6944E7"/>
        <n v="8.581E7"/>
        <n v="5.7319E7"/>
        <n v="1.49209444E8"/>
        <n v="4.3443E7"/>
        <n v="4.7012E7"/>
        <n v="1.74783984E8"/>
        <n v="7.737E7"/>
        <n v="7.0752E7"/>
        <n v="7.0458909E7"/>
        <n v="1.186827E8"/>
        <n v="1.03830714E8"/>
        <n v="7.7452E7"/>
        <n v="1.25208195E8"/>
        <n v="6.4717E7"/>
        <n v="8.4466E7"/>
        <n v="1.03196E8"/>
        <n v="1.55593818E8"/>
        <n v="1.77631333E8"/>
        <n v="8.0645E7"/>
        <n v="1.773805E8"/>
        <n v="1.356115E8"/>
        <n v="1.03899E8"/>
        <n v="9.45305E7"/>
        <n v="9.15645E7"/>
        <n v="1.55915333E8"/>
        <n v="6.4091E7"/>
        <n v="7.1562E7"/>
        <n v="7.03775E7"/>
        <n v="7.47455E7"/>
        <n v="2.5304E7"/>
        <n v="9.48935E7"/>
        <n v="1.28036984E8"/>
        <n v="6.8043E7"/>
        <n v="5.296E7"/>
        <n v="1.29319909E8"/>
        <n v="9.41395E7"/>
        <n v="1.081425E8"/>
        <n v="9.7024E7"/>
        <n v="9.4064666E7"/>
        <n v="3.9125E7"/>
        <n v="6.55445E7"/>
        <n v="1.0276E8"/>
        <n v="8.4402214E7"/>
        <n v="1.03704E8"/>
        <n v="1.483355E8"/>
        <n v="6.9624E7"/>
        <n v="1.4345E8"/>
        <n v="7.7912E7"/>
        <n v="8.6944818E7"/>
        <n v="3.6858E7"/>
        <n v="8.4022E7"/>
        <n v="1.59862833E8"/>
        <n v="9.81225E7"/>
        <n v="1.135215E8"/>
        <n v="1.08753E8"/>
        <n v="9.55985E7"/>
        <n v="7.5489E7"/>
        <n v="1.68998E8"/>
        <n v="1.759315E8"/>
        <n v="5.2588818E7"/>
        <n v="9.9064E7"/>
        <n v="6.37975E7"/>
        <n v="5.7524276E7"/>
        <n v="1.03385E8"/>
        <n v="1.03530575E8"/>
        <n v="1.11026E8"/>
        <n v="3.5474E7"/>
        <n v="5.0937E7"/>
        <n v="5.72035E7"/>
        <n v="8.334E7"/>
        <n v="7.9444E7"/>
        <n v="1.278245E8"/>
        <n v="2.0208E8"/>
        <n v="1.14841E8"/>
        <n v="4.40775E7"/>
        <n v="6.71E7"/>
        <n v="8.07235E7"/>
        <n v="6.2758E7"/>
        <n v="1.2944E8"/>
        <n v="1.91578818E8"/>
        <n v="8.2346E7"/>
        <n v="5.9517E7"/>
        <n v="8.3097302E7"/>
        <n v="5.4571E7"/>
        <n v="8.3467909E7"/>
        <n v="1.48243909E8"/>
        <n v="1.88923833E8"/>
        <n v="8.2613318E7"/>
        <n v="1.25863E8"/>
        <n v="5.6754E7"/>
        <n v="8.4102E7"/>
        <n v="1.25971E8"/>
        <n v="1.14177E8"/>
        <n v="1.00589666E8"/>
        <n v="7.3156595E7"/>
        <n v="9.1856E7"/>
        <n v="1.07998E8"/>
        <n v="7.5451E7"/>
        <n v="1.01659E8"/>
        <m/>
      </sharedItems>
    </cacheField>
    <cacheField name="TỔNG TRỪ PHÍ CÀ THẺ" numFmtId="3">
      <sharedItems containsString="0" containsBlank="1" containsNumber="1" containsInteger="1">
        <n v="2.5501E7"/>
        <n v="0.0"/>
        <n v="3.11573E7"/>
        <n v="7.043888E7"/>
        <n v="4.63718E7"/>
        <n v="5.60205E7"/>
        <n v="4.250304E7"/>
        <n v="2.65328E7"/>
        <n v="2.802478E7"/>
        <n v="3.56231E7"/>
        <n v="3.5495E7"/>
        <n v="2.4244E7"/>
        <n v="3.8799E7"/>
        <n v="4.0669E7"/>
        <n v="2.8224E7"/>
        <n v="1.3412E7"/>
        <n v="2.94336E7"/>
        <n v="2.602468E7"/>
        <n v="2.461688E7"/>
        <n v="5.10116E7"/>
        <n v="4.078924E7"/>
        <n v="5.858818E7"/>
        <n v="3.564104E7"/>
        <n v="4.07657E7"/>
        <n v="7.2186E7"/>
        <n v="7.0301E7"/>
        <n v="6.41545E7"/>
        <n v="1.1551156E8"/>
        <n v="6.31043E7"/>
        <n v="3.077716E7"/>
        <n v="2.84674E7"/>
        <n v="1.71375E7"/>
        <n v="3.1622E7"/>
        <n v="4.172676E7"/>
        <n v="8.038657E7"/>
        <n v="3.215461E7"/>
        <n v="3.289672E7"/>
        <n v="3.9820718E7"/>
        <n v="5.386096E7"/>
        <n v="1.589408E7"/>
        <n v="4.4057E7"/>
        <n v="3.036674E7"/>
        <n v="7.058457E7"/>
        <n v="2.224514E7"/>
        <n v="1.493E7"/>
        <n v="4.275908E7"/>
        <n v="3.08827E7"/>
        <n v="4.120146E7"/>
        <n v="8.771222E7"/>
        <n v="4.521648E7"/>
        <n v="3.9824509E7"/>
        <n v="6.93128E7"/>
        <n v="3.33082E7"/>
        <n v="5.19281E7"/>
        <n v="2.658798E7"/>
        <n v="4.237344E7"/>
        <n v="8.232168E7"/>
        <n v="2.000584E7"/>
        <n v="3.521588E7"/>
        <n v="6.444028E7"/>
        <n v="1.78166E7"/>
        <n v="7.21502E7"/>
        <n v="8.55578E7"/>
        <n v="3.68758E7"/>
        <n v="2.701548E7"/>
        <n v="1.301508E7"/>
        <n v="4.517112E7"/>
        <n v="3.484091E7"/>
        <n v="7.28037E7"/>
        <n v="1.704624E7"/>
        <n v="3.6793E7"/>
        <n v="1.22334E7"/>
        <n v="1.4205E7"/>
        <n v="2.4784E7"/>
        <n v="2.44153E7"/>
        <n v="1.13038E7"/>
        <n v="2.347102E7"/>
        <n v="3.208457E7"/>
        <n v="5.88986E7"/>
        <n v="4.21898E7"/>
        <n v="3.403984E7"/>
        <n v="3.07492E7"/>
        <n v="4.97128E7"/>
        <n v="6.421814E7"/>
        <n v="2.60166E7"/>
        <n v="3.930713E7"/>
        <n v="2.6948168E7"/>
        <n v="3.835836E7"/>
        <n v="2.75614E7"/>
        <n v="2.7219E7"/>
        <n v="4.484978E7"/>
        <n v="7.78659E7"/>
        <n v="5.875764E7"/>
        <n v="1.991688E7"/>
        <n v="3.841281E7"/>
        <n v="1.344568E7"/>
        <n v="5.66332E7"/>
        <n v="3.72682E7"/>
        <n v="1.77845E7"/>
        <n v="2.19388E7"/>
        <n v="5.15775E7"/>
        <n v="7.5132E7"/>
        <n v="2.55034E7"/>
        <n v="4.078508E7"/>
        <n v="2.72443E7"/>
        <n v="3.51719E7"/>
        <n v="3.656351E7"/>
        <n v="7.034143E7"/>
        <n v="5.84988E7"/>
        <n v="3.519888E7"/>
        <n v="3.021948E7"/>
        <n v="3.025001E7"/>
        <n v="7.665318E7"/>
        <n v="3.2049666E7"/>
        <n v="3.529443E7"/>
        <n v="5.62838E7"/>
        <n v="3.89134E7"/>
        <n v="2.620828E7"/>
        <n v="3.356491E7"/>
        <n v="4.78798E7"/>
        <n v="2.608388E7"/>
        <n v="5.315948E7"/>
        <n v="4.113648E7"/>
        <n v="2.64829E7"/>
        <n v="1.60929E7"/>
        <n v="2.00766E7"/>
        <n v="3.77934E7"/>
        <n v="2.19918E7"/>
        <n v="1.430652E7"/>
        <n v="5.054492E7"/>
        <n v="4.08686E7"/>
        <n v="3.661012E7"/>
        <n v="1.9344E7"/>
        <n v="3.11916E7"/>
        <n v="2.526174E7"/>
        <n v="4.419913E7"/>
        <n v="5.992133E7"/>
        <n v="7.116083E7"/>
        <n v="2.61544E7"/>
        <n v="6.16482E7"/>
        <n v="3.477808E7"/>
        <n v="8.496108E7"/>
        <n v="7.40852E7"/>
        <n v="5.6884E7"/>
        <n v="8.964475E7"/>
        <n v="3.950123E7"/>
        <n v="2.261568E7"/>
        <n v="9.464068E7"/>
        <n v="5.877721E7"/>
        <n v="5.456054E7"/>
        <n v="6.293239E7"/>
        <n v="9.897036E7"/>
        <n v="2.833784E7"/>
        <n v="3.719581E7"/>
        <n v="8.836705E7"/>
        <n v="3.580243E7"/>
        <n v="8215800.0"/>
        <n v="2.8352E7"/>
        <n v="3.553848E7"/>
        <n v="5.865312E7"/>
        <n v="1.75468E7"/>
        <n v="3.86259E7"/>
        <n v="6.775571E7"/>
        <n v="5.4788E7"/>
        <n v="3.27725E7"/>
        <n v="3.91832E7"/>
        <n v="2.320414E7"/>
        <n v="3.65844E7"/>
        <n v="9378720.0"/>
        <n v="4.727106E7"/>
        <n v="4.9457E7"/>
        <n v="7.116762E7"/>
        <n v="3.637233E7"/>
        <n v="5.49076E7"/>
        <n v="2.817148E7"/>
        <n v="9.12054E7"/>
        <n v="5.4051266E7"/>
        <n v="5.940208E7"/>
        <n v="6.551088E7"/>
        <n v="5.45304E7"/>
        <n v="8.2906439E7"/>
        <n v="4.951392E7"/>
        <n v="5.146124E7"/>
        <n v="5.82129E7"/>
        <n v="4.03041E7"/>
        <n v="5.737125E7"/>
        <n v="4.472728E7"/>
        <n v="3.190804E7"/>
        <n v="5.731148E7"/>
        <n v="7.0587378E7"/>
        <n v="3.24178E7"/>
        <n v="2.72125E7"/>
        <n v="6.295072E7"/>
        <n v="2.698028E7"/>
        <n v="5.3987328E7"/>
        <n v="3.401033E7"/>
        <n v="2.3588316E7"/>
        <n v="5.37808E7"/>
        <n v="9.47278E7"/>
        <n v="5.3383546E7"/>
        <n v="5.563929E7"/>
        <n v="5.1301292E7"/>
        <n v="3.513868E7"/>
        <n v="6.128936E7"/>
        <n v="6.20228E7"/>
        <n v="1.004848E8"/>
        <n v="6.808654E7"/>
        <n v="8.613652E7"/>
        <n v="1.09404928E8"/>
        <n v="3.8561555E7"/>
        <n v="7.413344E7"/>
        <n v="2.796912E7"/>
        <n v="5.54003E7"/>
        <n v="6.1683E7"/>
        <n v="7.308222E7"/>
        <n v="5.3080359E7"/>
        <n v="3.76691E7"/>
        <n v="8.1777479E7"/>
        <n v="3.93633E7"/>
        <n v="6.986858E7"/>
        <n v="4.9107389E7"/>
        <n v="3.895976E7"/>
        <n v="4.911224E7"/>
        <n v="5.09104E7"/>
        <n v="3.67284E7"/>
        <n v="2.17616E7"/>
        <n v="7.619948E7"/>
        <n v="3.240796E7"/>
        <n v="4.52437E7"/>
        <n v="3.86147E7"/>
        <n v="6.6131466E7"/>
        <n v="5.405805E7"/>
        <n v="9.0431999E7"/>
        <n v="6.98761E7"/>
        <n v="1.047128E8"/>
        <n v="9.2605379E7"/>
        <n v="2700000.0"/>
        <n v="5.249468E7"/>
        <n v="7.3132337E7"/>
        <n v="6.86168E7"/>
        <n v="6.835798E7"/>
        <n v="8.300344E7"/>
        <n v="3.7804529E7"/>
        <n v="4.51024E7"/>
        <n v="2.82108E7"/>
        <n v="2.999348E7"/>
        <n v="6.052314E7"/>
        <n v="5.452094E7"/>
        <n v="8.117416E7"/>
        <n v="2.279788E7"/>
        <n v="4.20626E7"/>
        <n v="5615000.0"/>
        <n v="3.032264E7"/>
        <n v="3.115244E7"/>
        <n v="6.076612E7"/>
        <n v="5.460062E7"/>
        <n v="3.196662E7"/>
        <n v="8.98124E7"/>
        <n v="5.104424E7"/>
        <n v="3.607566E7"/>
        <n v="6.826432E7"/>
        <n v="9.967152E7"/>
        <n v="5.178755E7"/>
        <n v="4.1529E7"/>
        <n v="5.684182E7"/>
        <n v="4.702908E7"/>
        <n v="7.935586E7"/>
        <n v="4.729708E7"/>
        <n v="7.477966E7"/>
        <n v="8.24333E7"/>
        <n v="3.9673488E7"/>
        <n v="1.930793E7"/>
        <n v="2.5289533E7"/>
        <n v="3.40712E7"/>
        <n v="4.577784E7"/>
        <n v="1.2720022E8"/>
        <n v="9.85256E7"/>
        <n v="4.96838E7"/>
        <n v="4.78768E7"/>
        <n v="3.0619E7"/>
        <n v="7.18098E7"/>
        <n v="1.706873E7"/>
        <n v="8.72502E7"/>
        <n v="9.256506E7"/>
        <n v="5.33314E7"/>
        <n v="2.929548E7"/>
        <n v="4.345044E7"/>
        <n v="6.576344E7"/>
        <n v="5.89002E7"/>
        <n v="7.156718E7"/>
        <n v="7.188014E7"/>
        <n v="6.900364E7"/>
        <n v="7.52186E7"/>
        <n v="2.41584E7"/>
        <n v="2.8392746E7"/>
        <n v="2.44328E7"/>
        <n v="3.48989E7"/>
        <n v="1.36604233E8"/>
        <n v="1.156E7"/>
        <n v="7576666.0"/>
        <n v="4.9290974E7"/>
        <n v="6.45857E7"/>
        <n v="1.3853524E8"/>
        <n v="4.62208E7"/>
        <n v="1.850192E7"/>
        <n v="5.5501696E7"/>
        <n v="3.8046416E7"/>
        <n v="5.44845E7"/>
        <n v="1.2814207E8"/>
        <n v="1.0274516E8"/>
        <n v="4.41532E7"/>
        <n v="3.76231E7"/>
        <n v="2.5955E7"/>
        <n v="3.9817E7"/>
        <n v="3.945008E7"/>
        <n v="1.129953E8"/>
        <n v="7.6335795E7"/>
        <n v="2.92528E7"/>
        <n v="4.31242E7"/>
        <n v="7.22152E7"/>
        <n v="5.9591E7"/>
        <n v="5.836468E7"/>
        <n v="6.117904E7"/>
        <n v="8.1796117E7"/>
        <n v="4.68572E7"/>
        <n v="4.82917E7"/>
        <n v="8.9265E7"/>
        <n v="1.34158E7"/>
        <n v="6.179844E7"/>
        <n v="2.567562E7"/>
        <n v="6.49762E7"/>
        <n v="5.744044E7"/>
        <n v="3.15081E7"/>
        <n v="5.2556199E7"/>
        <n v="6.6894E7"/>
        <n v="3.701723E7"/>
        <n v="3.694162E7"/>
        <n v="8.36022E7"/>
        <n v="6.053404E7"/>
        <n v="3.7640784E7"/>
        <n v="3.50604E7"/>
        <n v="5.62138E7"/>
        <n v="1.8741E7"/>
        <n v="4.06468E7"/>
        <n v="6.7247235E7"/>
        <n v="1.956E7"/>
        <n v="5.119488E7"/>
        <n v="6.193966E7"/>
        <n v="9.08472E7"/>
        <n v="1.2805142E8"/>
        <n v="8.9489053E7"/>
        <n v="8.170387E7"/>
        <n v="3.451286E7"/>
        <n v="4.681359E7"/>
        <n v="4.3723818E7"/>
        <n v="6.669518E7"/>
        <n v="7.704145E7"/>
        <n v="3.627344E7"/>
        <n v="5.73596E7"/>
        <n v="4.20143E7"/>
        <n v="2.5958466E7"/>
        <n v="5.81172E7"/>
        <n v="5.27598E7"/>
        <n v="5.5114626E7"/>
        <n v="7.021037E7"/>
        <n v="4.4229036E7"/>
        <n v="3.813754E7"/>
        <n v="3.295608E7"/>
        <n v="4.74264E7"/>
        <n v="7.0822333E7"/>
        <n v="5.4025235E7"/>
        <n v="1.0056484E8"/>
        <n v="2.308401E7"/>
        <n v="4.243608E7"/>
        <n v="3.59828E7"/>
        <n v="6.697446E7"/>
        <n v="5.550836E7"/>
        <n v="5.41335E7"/>
        <n v="1.374216E7"/>
        <n v="7.3982825E7"/>
        <n v="4.861631E7"/>
        <n v="5.18283E7"/>
        <n v="4.217302E7"/>
        <n v="5.210397E7"/>
        <n v="6.4436053E7"/>
        <n v="1.3073477E8"/>
        <n v="9.3067928E7"/>
        <n v="3.93902E7"/>
        <n v="5.921354E7"/>
        <n v="6.40365E7"/>
        <n v="8.008251E7"/>
        <n v="8.106248E7"/>
        <n v="1.053834E8"/>
        <n v="7.3464698E7"/>
        <n v="5.0977E7"/>
        <n v="5.4205706E7"/>
        <n v="4.905108E7"/>
        <n v="4.489918E7"/>
        <n v="1.54112E7"/>
        <n v="1.092634E8"/>
        <n v="8.66036E7"/>
        <n v="2.25344E7"/>
        <n v="2.6865E7"/>
        <n v="3.7490208E7"/>
        <n v="4.136688E7"/>
        <n v="6.759379E7"/>
        <n v="6.992864E7"/>
        <n v="5.810864E7"/>
        <n v="3.1633999E7"/>
        <n v="5.911952E7"/>
        <n v="2.3575E7"/>
        <n v="7.57592E7"/>
        <n v="6.598418E7"/>
        <n v="1.2826106E8"/>
        <n v="1.17777801E8"/>
        <n v="6.2076066E7"/>
        <n v="4.35195E7"/>
        <n v="6.402208E7"/>
        <n v="6.71046E7"/>
        <n v="6.2054466E7"/>
        <n v="1.32321169E8"/>
        <n v="6.563E7"/>
        <n v="2.415E7"/>
        <n v="6.9762924E7"/>
        <n v="2.46048E7"/>
        <n v="6.7596307E7"/>
        <n v="4.47878E7"/>
        <n v="7.3080506E7"/>
        <n v="7.792684E7"/>
        <n v="3.06536E7"/>
        <n v="1.55037E7"/>
        <n v="2.2533345E7"/>
        <n v="5.186711E7"/>
        <n v="3.683188E7"/>
        <n v="8.030128E7"/>
        <n v="6.8686133E7"/>
        <n v="3.3160666E7"/>
        <n v="5.4761E7"/>
        <n v="1.982E7"/>
        <n v="4.4017966E7"/>
        <n v="9.7944286E7"/>
        <n v="8.9140284E7"/>
        <n v="3.9316E7"/>
        <n v="5.80802E7"/>
        <n v="5.14244E7"/>
        <n v="1.2815444E8"/>
        <n v="2.35184E7"/>
        <n v="6.0781594E7"/>
        <n v="6.59924E7"/>
        <n v="2.14644E7"/>
        <n v="4.1935009E7"/>
        <n v="4.13882E7"/>
        <n v="5.78714E7"/>
        <n v="8.72011E7"/>
        <n v="3.7533444E7"/>
        <n v="5.04561E7"/>
        <n v="2.03875E7"/>
        <n v="3.07169E7"/>
        <n v="9.1598012E7"/>
        <n v="1.39963629E8"/>
        <n v="9.6393833E7"/>
        <n v="5.8882866E7"/>
        <n v="4.59584E7"/>
        <n v="1.397448E7"/>
        <n v="4.019662E7"/>
        <n v="4.512263E7"/>
        <n v="8.313128E7"/>
        <n v="1.4523667E8"/>
        <n v="4.6536E7"/>
        <n v="6.25056E7"/>
        <n v="5.410448E7"/>
        <n v="8.997653E7"/>
        <n v="4.52726E7"/>
        <n v="6.2428754E7"/>
        <n v="1.52796733E8"/>
        <n v="3.53984E7"/>
        <n v="1.8459466E7"/>
        <n v="3.0728406E7"/>
        <n v="4.0220066E7"/>
        <n v="3.22556E7"/>
        <n v="6.18424E7"/>
        <n v="1.10700635E8"/>
        <n v="4.2127644E7"/>
        <n v="6.137044E7"/>
        <n v="2.80476E7"/>
        <n v="6.2108419E7"/>
        <n v="5.743108E7"/>
        <n v="6.1400975E7"/>
        <n v="9.2806646E7"/>
        <n v="1.01207E8"/>
        <n v="5.81542E7"/>
        <n v="4.0381745E7"/>
        <n v="6.16985E7"/>
        <n v="1.384098E8"/>
        <n v="6.89985E7"/>
        <n v="1.74722373E8"/>
        <n v="5.6058E7"/>
        <n v="4.56474E7"/>
        <n v="1.76924E7"/>
        <n v="2.9692E7"/>
        <n v="6.680908E7"/>
        <n v="1.14745608E8"/>
        <n v="1.37853273E8"/>
        <n v="3.0709916E7"/>
        <n v="1.0061928E8"/>
        <n v="7.78643E7"/>
        <n v="4.5674272E7"/>
        <n v="4.8388E7"/>
        <n v="5.1805972E7"/>
        <n v="1.0526744E8"/>
        <n v="4.020174E7"/>
        <n v="1.9889138E8"/>
        <n v="5.576736E7"/>
        <n v="5.94535E7"/>
        <n v="1.296752E8"/>
        <n v="6.002962E7"/>
        <n v="1.14756064E8"/>
        <n v="4.13724E7"/>
        <n v="5.076943E7"/>
        <n v="1.07187578E8"/>
        <n v="3.59794E7"/>
        <n v="1.315838E8"/>
        <n v="1.24616594E8"/>
        <n v="1.23496666E8"/>
        <n v="5.386028E7"/>
        <n v="6.8560567E7"/>
        <n v="7.877128E7"/>
        <n v="9.877598E7"/>
        <n v="9.99272E7"/>
        <n v="2.52103766E8"/>
        <n v="1.14423158E8"/>
        <n v="1.91976E7"/>
        <n v="4.748389E7"/>
        <n v="4.069478E7"/>
        <n v="4.5075709E7"/>
        <n v="2.33012E7"/>
        <n v="9.7104344E7"/>
        <n v="1.19552416E8"/>
        <n v="2.0797E7"/>
        <n v="7.62085E7"/>
        <n v="7.9857566E7"/>
        <n v="6.2298E7"/>
        <n v="4.03408E7"/>
        <n v="1.044296E8"/>
        <n v="1.47412718E8"/>
        <n v="4.774374E7"/>
        <n v="7.1015133E7"/>
        <n v="8.69571E7"/>
        <n v="9.0148306E7"/>
        <n v="2.94100502E8"/>
        <n v="6.240258E7"/>
        <n v="5.04736E7"/>
        <n v="5.5482E7"/>
        <n v="7.5310788E7"/>
        <n v="4.831564E7"/>
        <n v="8.830534E7"/>
        <n v="1.53984318E8"/>
        <n v="8.3722E7"/>
        <n v="7.0411254E7"/>
        <n v="5.5647061E7"/>
        <n v="3.051677E7"/>
        <n v="9.201152E7"/>
        <n v="1.2524502E8"/>
        <n v="8.38866E7"/>
        <n v="2.035768E7"/>
        <n v="5.0069666E7"/>
        <n v="1.562377E8"/>
        <n v="1.4643024E8"/>
        <n v="3.323E7"/>
        <n v="6.941476E7"/>
        <n v="7.5704455E7"/>
        <n v="9.932E7"/>
        <n v="2.9759644E7"/>
        <n v="8.5716001E7"/>
        <n v="8.61754E7"/>
        <n v="1.4228984E8"/>
        <n v="1.54395484E8"/>
        <n v="5.66833E7"/>
        <n v="1.062567E8"/>
        <n v="3.3220833E7"/>
        <n v="6276800.0"/>
        <n v="5.248299E7"/>
        <n v="1.7147872E8"/>
        <n v="1.69074495E8"/>
        <n v="8.38483E7"/>
        <n v="4.6967727E7"/>
        <n v="3.7842716E7"/>
        <n v="1.11304798E8"/>
        <n v="2.487415E7"/>
        <n v="1.46911275E8"/>
        <n v="1.32325938E8"/>
        <n v="1.07482176E8"/>
        <n v="9.351704E7"/>
        <n v="2.754268E7"/>
        <n v="8.176466E7"/>
        <n v="4.08402E7"/>
        <n v="1.38745666E8"/>
        <n v="7.120174E7"/>
        <n v="6.0141244E7"/>
        <n v="4.304388E7"/>
        <n v="1.730408E7"/>
        <n v="3.0535733E7"/>
        <n v="5.656504E7"/>
        <n v="1.11830223E8"/>
        <n v="1.84265898E8"/>
        <n v="8.3105179E7"/>
        <n v="8.55284E7"/>
        <n v="8.9389233E7"/>
        <n v="6.6984333E7"/>
        <n v="5.0771557E7"/>
        <n v="9.7329785E7"/>
        <n v="1.08392273E8"/>
        <n v="7.9394883E7"/>
        <n v="6.7495858E7"/>
        <n v="4.8258692E7"/>
        <n v="7.4616209E7"/>
        <n v="2.922E7"/>
        <n v="1.1142584E8"/>
        <n v="1.30662458E8"/>
        <n v="6.19518E7"/>
        <n v="2.8096E7"/>
        <n v="2.33268E7"/>
        <n v="4.2541065E7"/>
        <n v="4.9660428E7"/>
        <n v="1.2879332E8"/>
        <n v="8.1179972E7"/>
        <n v="6.2651E7"/>
        <n v="8.52536E7"/>
        <n v="3.576976E7"/>
        <n v="9.3742912E7"/>
        <n v="3.9365E7"/>
        <n v="1.17306585E8"/>
        <n v="1.52251693E8"/>
        <n v="3.1103E7"/>
        <n v="7.38858E7"/>
        <n v="6.1744333E7"/>
        <n v="7.5916809E7"/>
        <n v="2.55409E7"/>
        <n v="5.7639998E7"/>
        <n v="7.5496518E7"/>
        <n v="4.5680152E7"/>
        <n v="1.0584253E8"/>
        <n v="5.2751648E7"/>
        <n v="5.829303E7"/>
        <n v="4.9551555E7"/>
        <n v="1.0466934E8"/>
        <n v="1.3118788E8"/>
        <n v="6.674838E7"/>
        <n v="6.37659E7"/>
        <n v="4.960908E7"/>
        <n v="2.9202E7"/>
        <n v="5.734864E7"/>
        <n v="1.03242184E8"/>
        <n v="1.31570118E8"/>
        <n v="2.943348E7"/>
        <n v="3.672393E7"/>
        <n v="3.3232612E7"/>
        <n v="1.13643199E8"/>
        <n v="2.922192E7"/>
        <n v="9.0476933E7"/>
        <n v="1.30244845E8"/>
        <n v="5.777245E7"/>
        <n v="4.875202E7"/>
        <n v="4.6044843E7"/>
        <n v="3.524678E7"/>
        <n v="6.158768E7"/>
        <n v="1.46581405E8"/>
        <n v="1.52336508E8"/>
        <n v="6.0413008E7"/>
        <n v="7.131275E7"/>
        <n v="5.41111E7"/>
        <n v="5.39155E7"/>
        <n v="3.0572866E7"/>
        <n v="1.30077248E8"/>
        <n v="1.31322195E8"/>
        <n v="7.401768E7"/>
        <n v="5.6002608E7"/>
        <n v="3.2901E7"/>
        <n v="1.49846E7"/>
        <n v="2.6589994E7"/>
        <n v="1.37231E8"/>
        <n v="1.23424008E8"/>
        <n v="5.5295E7"/>
        <n v="7.3918744E7"/>
        <n v="7.5771616E7"/>
        <n v="3.72118E7"/>
        <n v="6.174842E7"/>
        <n v="1.4965524E8"/>
        <n v="1.1389804E8"/>
        <n v="3.7963393E7"/>
        <n v="3.92E7"/>
        <n v="2.3598E7"/>
        <n v="6.071956E7"/>
        <n v="1.17630533E8"/>
        <n v="1.7970747E8"/>
        <n v="8.82967E7"/>
        <n v="6.5569803E7"/>
        <n v="5.2416919E7"/>
        <n v="6.370764E7"/>
        <n v="1.1669349E8"/>
        <n v="1.1926978E8"/>
        <n v="1.35788026E8"/>
        <n v="7.0615015E7"/>
        <n v="6.0293633E7"/>
        <n v="9.6168012E7"/>
        <n v="6.242105E7"/>
        <n v="7.056882E7"/>
        <n v="2.16520006E8"/>
        <n v="1.56720041E8"/>
        <n v="4.874947E7"/>
        <n v="1.18587054E8"/>
        <n v="5.8328608E7"/>
        <n v="245000.0"/>
        <n v="4010000.0"/>
        <n v="5.9769384E7"/>
        <n v="8.0136123E7"/>
        <n v="2.0599107E8"/>
        <n v="6.776565E7"/>
        <n v="9.3190006E7"/>
        <n v="8.7937996E7"/>
        <n v="8.105078E7"/>
        <n v="8.009872E7"/>
        <n v="1.4374076E8"/>
        <n v="1.64543716E8"/>
        <n v="1.00941026E8"/>
        <n v="1.05075244E8"/>
        <n v="1.10733903E8"/>
        <n v="8.1547024E7"/>
        <n v="6.343942E7"/>
        <n v="2.26970512E8"/>
        <n v="2.37318545E8"/>
        <n v="5.1388604E7"/>
        <n v="3.1479E7"/>
        <n v="4.498566E7"/>
        <n v="3.2988E7"/>
        <n v="5.340292E7"/>
        <n v="1.72742445E8"/>
        <n v="1.15733585E8"/>
        <n v="2.0518E7"/>
        <n v="7.88833E7"/>
        <n v="9660000.0"/>
        <n v="4.803804E7"/>
        <n v="6.4774266E7"/>
        <n v="8.0609535E7"/>
        <n v="2.51128846E8"/>
        <n v="6.114385E7"/>
        <n v="1.090485E8"/>
        <n v="9.6426474E7"/>
        <n v="8.25019E7"/>
        <n v="7.098934E7"/>
        <n v="1.63499764E8"/>
        <n v="1.71319598E8"/>
        <n v="3.400919E7"/>
        <n v="8.552672E7"/>
        <n v="9650000.0"/>
        <n v="1.33296104E8"/>
        <n v="4.567134E7"/>
        <n v="1.3123594E8"/>
        <n v="1.67934862E8"/>
        <n v="4.7140481E7"/>
        <n v="3.177159E7"/>
        <n v="8.339478E7"/>
        <n v="5.9182726E7"/>
        <n v="9.074393E7"/>
        <n v="9.035292E7"/>
        <n v="1.5291892E8"/>
        <n v="2.76732E7"/>
        <n v="9.01385E7"/>
        <n v="2.8882845E7"/>
        <n v="5.420578E7"/>
        <n v="3.755E7"/>
        <n v="8.0747872E7"/>
        <n v="1.44830154E8"/>
        <n v="1.18019986E8"/>
        <n v="7.0679072E7"/>
        <n v="4.695537E7"/>
        <n v="1.4071894E8"/>
        <n v="1.03901127E8"/>
        <n v="1.9010747E8"/>
        <n v="2.272409E7"/>
        <n v="7.82251E7"/>
        <n v="3.99028E7"/>
        <n v="1.0801421E8"/>
        <n v="6.0403464E7"/>
        <n v="1.1863118E8"/>
        <n v="1.86217842E8"/>
        <n v="7.8542681E7"/>
        <n v="5.53315E7"/>
        <n v="3.5755E7"/>
        <n v="1.37145771E8"/>
        <n v="4.1405736E7"/>
        <n v="1.15868533E8"/>
        <n v="1.48410456E8"/>
        <n v="3.9627384E7"/>
        <n v="2.215039E7"/>
        <n v="3.7657E7"/>
        <n v="2.9114228E7"/>
        <n v="1.21154175E8"/>
        <n v="3.7072E7"/>
        <n v="1.53566482E8"/>
        <n v="8.794111E7"/>
        <n v="6.917919E7"/>
        <n v="1.01437935E8"/>
        <n v="9.1879191E7"/>
        <n v="1.55340343E8"/>
        <n v="3.38452E7"/>
        <n v="1.146721E8"/>
        <n v="1.1547072E8"/>
        <n v="9.2541566E7"/>
        <n v="4.15516E7"/>
        <n v="2.0209712E8"/>
        <n v="1.6390557E8"/>
        <n v="4.6956059E7"/>
        <n v="5.608928E7"/>
        <n v="4.851312E7"/>
        <n v="1.5718602E8"/>
        <n v="1.03887E8"/>
        <n v="9.302872E7"/>
        <n v="1.13773248E8"/>
        <n v="6.14605E7"/>
        <n v="8.01125E7"/>
        <n v="6.2683094E7"/>
        <n v="3.603004E7"/>
        <n v="5.093749E7"/>
        <n v="7.4094871E7"/>
        <n v="1.94707506E8"/>
        <n v="3.35584E7"/>
        <n v="8.544982E7"/>
        <n v="8.76115E7"/>
        <n v="1.35613736E8"/>
        <n v="7.0717606E7"/>
        <n v="8.2927879E7"/>
        <n v="1.82464293E8"/>
        <n v="7.5941095E7"/>
        <n v="3.4592006E7"/>
        <n v="1.23050857E8"/>
        <n v="1.21246252E8"/>
        <n v="1.1693365E8"/>
        <n v="1.5862272E8"/>
        <n v="1.35825618E8"/>
        <n v="8.5542602E7"/>
        <n v="1.55039894E8"/>
        <n v="7.2032832E7"/>
        <n v="1.70601304E8"/>
        <n v="1.56181E8"/>
        <n v="2.5727726E8"/>
        <n v="1.9338834E8"/>
        <n v="6.27899E7"/>
        <n v="8.37957E7"/>
        <n v="8.003809E7"/>
        <n v="9.15178E7"/>
        <n v="1.27435932E8"/>
        <n v="9.86085E7"/>
        <n v="1.58832296E8"/>
        <n v="5.4502112E7"/>
        <n v="1.50245046E8"/>
        <n v="1.0842842E8"/>
        <n v="1.0777754E8"/>
        <n v="1.2459223E8"/>
        <n v="1.407313E8"/>
        <n v="2.57505038E8"/>
        <n v="7.4186E7"/>
        <n v="5.7605206E7"/>
        <n v="7.6994435E7"/>
        <n v="1.08773746E8"/>
        <n v="5.6072E7"/>
        <n v="9.2290184E7"/>
        <n v="1.91977697E8"/>
        <n v="1.01092612E8"/>
        <n v="1.5600592E8"/>
        <n v="9.965562E7"/>
        <n v="2.00374E8"/>
        <n v="1.35008586E8"/>
        <n v="1.55343605E8"/>
        <n v="1.2149955E8"/>
        <n v="8.684122E7"/>
        <n v="8.569912E7"/>
        <n v="5.7224474E7"/>
        <n v="1.48908688E8"/>
        <n v="4.3403724E7"/>
        <n v="4.6976E7"/>
        <n v="1.74301059E8"/>
        <n v="7.7219428E7"/>
        <n v="7.0752E7"/>
        <n v="7.0458909E7"/>
        <n v="1.1856516E8"/>
        <n v="1.03589784E8"/>
        <n v="7.7302852E7"/>
        <n v="1.24957923E8"/>
        <n v="6.4359088E7"/>
        <n v="8.3787076E7"/>
        <n v="1.030882E8"/>
        <n v="1.55545074E8"/>
        <n v="1.77439679E8"/>
        <n v="8.0488796E7"/>
        <n v="1.77259972E8"/>
        <n v="1.352119E8"/>
        <n v="1.03679912E8"/>
        <n v="9.4428355E7"/>
        <n v="9.1499106E7"/>
        <n v="1.55780153E8"/>
        <n v="6.390458E7"/>
        <n v="7.130772E7"/>
        <n v="7.0289516E7"/>
        <n v="7.4604434E7"/>
        <n v="2.5304E7"/>
        <n v="9.473214E7"/>
        <n v="1.27818979E8"/>
        <n v="6.7966734E7"/>
        <n v="5.2903045E7"/>
        <n v="1.29262201E8"/>
        <n v="9.383746E7"/>
        <n v="1.0775171E8"/>
        <n v="9.459012E7"/>
        <n v="9.3568706E7"/>
        <n v="3.88343E7"/>
        <n v="6.4241462E7"/>
        <n v="1.02571829E8"/>
        <n v="8.4319784E7"/>
        <n v="1.0340608E8"/>
        <n v="1.47980318E8"/>
        <n v="6.9546582E7"/>
        <n v="1.42404454E8"/>
        <n v="7.7628304E7"/>
        <n v="8.6750004E7"/>
        <n v="3.67707E7"/>
        <n v="8.3782294E7"/>
        <n v="1.59501259E8"/>
        <n v="9.799245E7"/>
        <n v="1.13217276E8"/>
        <n v="1.0872906E8"/>
        <n v="9.541902E7"/>
        <n v="7.54395E7"/>
        <n v="1.68804116E8"/>
        <n v="1.7550391E8"/>
        <n v="5.2493058E7"/>
        <n v="9.90512E7"/>
        <n v="6.3598834E7"/>
        <n v="5.7460836E7"/>
        <n v="1.03180782E8"/>
        <n v="1.03060429E8"/>
        <n v="1.1083987E8"/>
        <n v="3.5474E7"/>
        <n v="5.0700948E7"/>
        <n v="5.708396E7"/>
        <n v="8.330375E7"/>
        <n v="7.9127412E7"/>
        <n v="1.26406287E8"/>
        <n v="2.01759696E8"/>
        <n v="1.1463475E8"/>
        <n v="4.4030625E7"/>
        <n v="6.68258E7"/>
        <n v="8.0516925E7"/>
        <n v="6.2718E7"/>
        <n v="1.29077145E8"/>
        <n v="1.90244493E8"/>
        <n v="8.20518E7"/>
        <n v="5.9474875E7"/>
        <n v="8.2984177E7"/>
        <n v="5.449125E7"/>
        <n v="8.3467909E7"/>
        <n v="1.47922043E8"/>
        <n v="1.88609258E8"/>
        <n v="8.2471993E7"/>
        <n v="1.258255E8"/>
        <n v="5.664425E7"/>
        <n v="8.4008675E7"/>
        <n v="1.24541835E8"/>
        <n v="1.1362425E8"/>
        <n v="1.00379624E8"/>
        <n v="7.3045345E7"/>
        <n v="9.17732E7"/>
        <n v="1.0752725E8"/>
        <n v="7.51175E7"/>
        <n v="1.01563692E8"/>
        <m/>
      </sharedItems>
    </cacheField>
  </cacheFields>
</pivotCacheDefinition>
</file>

<file path=xl/pivotCache/pivotCacheDefinition5.xml><?xml version="1.0" encoding="UTF-8" standalone="yes"?>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<cacheSource type="worksheet"><worksheetSource ref="A1:F7763" sheet="Chi phi_Implant"/></cacheSource><cacheFields><cacheField name="THÁNG" numFmtId="49"><sharedItems containsBlank="1"><s v="2024.01"/><s v="2024.02"/><s v="2024.03"/><s v="2024.04"/><s v="2023.12"/><s v="2023.11"/><s v="2023.10"/><s v="2024.05"/><s v="2024.06"/><s v="2024.07"/><s v="2024.08"/><s v="2024.09"/><s v="2024.10"/><s v="2024.11"/><s v="2024.12"/><s v="2025.01"/><s v="2025.02"/><s v="2025.03"/><s v="2025.04"/><s v="2025.05"/><s v="2025.06"/><s v="2025.07"/><s v="2025.08"/><s v="2025.09"/><s v="2025.10"/><m/></sharedItems></cacheField><cacheField name="NỘI DUNG CHI"><sharedItems containsBlank="1" containsMixedTypes="1" containsNumber="1" containsInteger="1"><s v="Tổng hợp"/><s v="lương cứng tháng 1"/><s v="lương KPI tháng 1"/><s v="Chè"/><s v="Hoa trái cây"/><s v="ồ cúng"/><s v="Nước suối"/><s v="Nước bình"/><s v="Kho tạp vụ"/><s v="Bánh keọ"/><s v="ồ ăn khách"/><s v="Sữa"/><s v="VPP"/><s v="CP sửa chữa&#xA; bảo trì"/><s v="Giấy vệ sinh"/><s v="đồng phục"/><s v="Phí HH"/><s v="Phí xmn, tiền mê&#xA; các khoản liên quan"/><s v="Phí trả góp"/><s v="Thưởng nóng nv"/><s v="Chi phí ào tạo"/><s v="Tặng phẩm khách"/><s v="Thuê xe cty"/><s v="Xăng xe a ức"/><s v="Xăng xe c Oanh"/><s v="Grab"/><s v="Ăn nhậu ối tác"/><s v="Mua quà tặng"/><s v="Tiền tiktok/SEO"/><s v="Tiền hosting/ gia hạn"/><s v="mua sp theo chiến dịch"/><s v="MKT"/><s v="Số 5 kỳ ồng"/><s v="tiền xe nv t1"/><s v="thuê vp"/><s v="iện kỳ ồng"/><s v="Nước kỳ ồng t11"/><s v="2 xe cty"/><s v="bãi xe+rửa xe cty"/><s v="BH NV"/><s v="wf"/><s v="Giấy phép"/><s v="thuê bằng bs"/><s v="kin"/><s v="xương zimmer"/><s v="tay khoan"/><s v="mũi cvr"/><s v="dụng cụ tt"/><s v="20 cylinder"/><s v="ồ tt"/><s v="vật liệu tt"/><s v="mũi khoan tt"/><s v="ồ banh môi"/><s v="mua tay khoan"/><s v="ạn bạc"/><s v="13 cylinder"/><s v="HD IPL Biotem(thanh toán 20 trụ)"/><s v="Multy biotem"/><s v="hd dentium 1000 trụ"/><s v="healing+srs18T"/><s v="2ip Zygoma 1000$ (khách Trinh)+2 multy 260$ (khách Dậu)"/><s v="22 abmt tạm"/><s v="ồ pt bằng vải"/><s v="hd strauman(hd 6 trụ mới +hd cũ)"/><s v="ghế nha khoa ợt 3+4"/><s v="máy rung nội nha"/><s v="mua 2 bình oxy"/><s v="LAB"/><s v="Trích thưởng gián tiếp"/><s v="Trích thưởng nhân viên cuối năm"/><s v="Trích quỹ tất niên"/><s v="hành chính"/><s v="xét. nghiệm máu"/><s v="chụp phim ct rộng"/><s v="Hạt điều tặng khách+tiền nem+tiền ship quà+thịt rừng tặng sếp"/><s v="BCĐ"/><s v="khách xem phong thuỷ"/><s v="phí cà thẻ T2"/><s v="chạy qc"/><s v="tiktok"/><s v="Số 5 kỳ Đồng"/><s v="Điện kỳ đồng"/><s v="Nước kỳ đồng T1"/><s v="Nước kỳ đồng T2"/><s v="(đô thị 2, TCAP 1, PCA 1, giao thông2)"/><s v="Cho thuế hàng tháng (t1,2,3)"/><s v="lương bs"/><s v="%bs"/><s v="lương nv"/><s v="% nv"/><s v="5h thuốc giảm đau"/><s v="kéo cắt chỉ impl"/><s v="Multy ca cô Dậu và cô Oanh"/><s v="Hd xương 1/10"/><s v="Sic"/><s v="Thanh Ngọc T1"/><s v="mua máy in+ổ cứng"/><s v="trả góp máy itero T1"/><s v="mua bộ dao cắt cho tgip"/><s v="ghế nha khoa đợt 5"/><s v="máy in nhựa máng hướng dẫn"/><s v="Chi Phí đào tạo"/><s v="% bs"/><s v="lương bp khác"/><s v="% các bp khác"/><s v="xnm"/><s v="MTN"/><s v="giấy in phim"/><s v="trả góp 57420"/><n v="57464.0"/><n v="57428.0"/><s v="20 dép khách"/><s v="gương phòng điều trị"/><s v="phí cà thẻ"/><s v="KH xem PT"/><s v="QC"/><s v="off voice goc khuất implant"/><s v="Seo web"/><s v="thẻ acb chạy qc+phí thường niên"/><s v="Đi truyền hình HTV9"/><s v="Gia hạn tên miền"/><s v="SSL Bảo Mật Thegioiimplant."/><s v="Booking bài"/><s v="Nước kỳ đồng 06/02-08/03"/><s v="Cho hàng tháng mục số 1,2"/><s v="tiền bãi xe nv"/><s v="vật liệu đtt"/><s v="mua mẫu hàm"/><s v="bao tay rửa dụng cụ"/><s v="cồn y tế TGIP"/><s v="kẹp phẫu thuật + cây bóc tách nướu"/><s v="đồ đtt"/><s v="công nợ Việt Đăng"/><s v="công nợ dentium"/><s v="Implant neo"/><s v="Dụng cụ implant"/><s v="vật tư Thanh Ngọc T2/24"/><s v="công nợ Biostem"/><s v="Xương"/><s v="cọc thuê 2xe điện cty"/><s v="trả góp máy itero T2"/><s v="lắp camera bên ngoài"/><s v="ghế nha khoa đợt 6"/><s v="ghế sopha quay pv"/><s v="mua laptop cho telesale"/><s v="bộ đàm tai nghe"/><s v="mua ghế phòng C Phượng"/><s v="bình hoa khô để bàn tgip"/><s v="mua bàn cho cskh"/><s v="mua dù bự che nắng"/><s v="Khoá học sale"/><s v="Khoá ạo tạo cho bs Dũng"/><s v="Quỹ team buiding"/><s v="lương cứng tháng 4"/><s v="lương KPI tháng 4"/><s v="Chi tiền gth khách 56506 (sale NA+NHI)"/><s v="tiền checkin"/><s v="thuế môn bài"/><s v="trả góp 57439"/><s v="cáp livestream"/><s v="thuê 1office 1 năm"/><s v="tạo tk+nâng cấp zalo OA cho TGIP."/><s v="phí cà thẻ T4"/><s v="khách xem PT"/><s v="mua VPS cho 3 Website: San - Teennie - Implant"/><s v="Tiền i báo"/><s v="Tiktok IMPLANT + Quảng cái TGIPL"/><s v="Nước kỳ ồng"/><s v="Tiền Cho quận, phường hàng tháng"/><s v="pccc"/><s v="cây nạo xương+xương zimmer"/><s v="thc khách"/><s v="mua ê ể trám thẩm mỹ"/><s v="bộ ồ khám KH tgip"/><s v="túi zip ựng mẫu"/><s v="mua abm tạm+abm cọc lều"/><s v="thanh toán abm của Osstem"/><s v="công nợ Thanh ngọc T3"/><s v="30 cyliden + 10 healing cap"/><s v="thuốc chống sốc"/><s v="hộp nhựa ựng ồ PT"/><s v="hd 1000 dentium kì 10/14"/><s v="cọc dù"/><s v="bộ dàm"/><s v="trả góp máy itero"/><s v="Mua dây HDMI kết nối tivi phòng implant"/><s v="ghế phòng tv (mua thêm)"/><s v="ghế nha khoa"/><s v="mẫu hàm tv IP"/><s v="d.hồ treo tường tgip"/><s v="bể phong thuỷ trong phòng telesales"/><s v="lương cứng tháng 12/23"/><s v="lương KPI tháng 12/23"/><s v="ánh chìa khóa dự phòng"/><s v="thùng rác"/><s v="sửa ống hút ghế nha"/><s v="khung treo hingf bs Dũng"/><s v="in thiệp cảm ơn, name card voucher"/><s v="name card bs Dũng"/><s v="ghế bs và pt"/><s v="giấy lau tay"/><s v="tủ phòng vô trùng"/><s v="thảm lót cầu thang"/><s v="hotline tgip"/><s v="phí xét nghiệm kh Thanh Nga"/><s v="TN"/><s v="in thư cảm ơn, cskh"/><s v="mua 2 bộ àm + tháy pin 1 bộ"/><s v="3 tủ inox tgip"/><s v="thuê ồ imp thẩm ịnh"/><s v="ồ bít ống phòng ipl"/><s v="mua trái cây oàn thẩm ịnh"/><s v="nhờ cô Châu hỗ trợ oàn thẩm ịnh"/><s v="tháo+ráp bàn imp"/><s v="3 kệ dép phòng imp"/><s v="xông tinh dầu tgip"/><s v="16 TN"/><s v="chi cô Sáu Thia"/><s v="phí trả góp 56809"/><s v="quà tặng sếp"/><s v="xe quận"/><s v="TIKTOK ADS THEGIOIIMPLANT"/><s v="phí trả góp 56833"/><s v="phí trả góp 56880"/><s v="khăn phẫu thuật"/><s v="Bao óng gói dụng cụ"/><s v="Chi phí đào tạo telesale"/><s v="mũi ốt nướu"/><s v="in bảng giá tgip"/><s v="mực in"/><s v="ồng phục bs thu"/><s v="tiền bãi xe nv T12"/><s v="cho phường 9"/><s v="phí cà thẻ T12"/><s v="tiền chè hoa trái cây cúng t12/23"/><s v="tiền suôi, nc bình, tinh dầu, ồ tạp vụ T12"/><s v="Seeding page"/><s v="mua ồ cúng giải hạn cho Phòng khám"/><s v="nước uống 19l cho VP"/><s v="rửa thêm hình bs Dũng"/><s v="mua bàn làm việc cũ 600k + 2 ghế lưới làm việc VP (350k/ cái)"/><s v="quỹ thưởng nv T12/23"/><s v="1h-3 màng xương osteobiol"/><s v="Phí xét nghiệm máu 19/10-11/12/23"/><s v="zimmer t11"/><s v="task"/><s v="hd dentium"/><s v="4 trụ ip strauman khách Thịnh (56715)"/><s v="Mũi cắt xương, MTA (Việt ăng)"/><s v="Pin cố ịnh màng xương"/><s v="ghế nha khoa ợt 2"/><s v="2 dt telesale"/><s v="Máy tính itero"/><s v="Máy óng gói dụng cụ"/><s v="61A"/><s v="Điện 61A+Nước"/><s v="lương cứng t10"/><s v="lương kpi tháng 10"/><s v="chi phường"/><s v="áo blouse"/><s v="in ấn/3"/><s v="Làm web"/><s v="mua hộp nhựa ựng ồ chống sốc"/><s v="Phần mềm thiết kế máng hd pt"/><s v="rèm cửa"/><s v="bảng giá impl"/><s v="thành lập cty"/><s v="thay ổi tt lần 2"/><s v="chữ kí số"/><s v="Mua tên miền"/><s v="in hs bệnh án"/><s v="mua xốp bong bóng cho nhân viên óng hàng ễ bể chuẩn bị dọn qua chỗ mới"/><s v="mua băng keo ể óng gói hàng hoá chuyển i (5 cuộn)"/><s v="mua khung treo bằng bác Dũng"/><s v="Thanh toán tiền cọc chuyển dọn phòng khám qua chỗ mới"/><s v="In màu bằng bác Dũng 5 bộ (mỗi bộ 10 bằng)"/><s v="sửa CPU cũ ể trang bị thêm 1 bộ máy cho sales"/><s v="Thanh toán tiền cọc làm 2 cây dù lớn trước PK"/><s v="Thanh toán tiền mua móc treo khung tranh ể treo bằng Bác Dũng"/><s v="Thanh toán tiền in lại Sơ ồ chống sốc thuốc tê do bên thẩm ịnh báo mình cập nhật công văn mới (15 form tấm A2)"/><s v="Thanh toán tiền giấy phép kinh doanh 3 công ty (mỗi cty 10 bản) (5k/ tờ - 30 tờ) (cho A Quang nộp lên quận 2 bộ, ể làm giấy phép phòng khám + làm chuyển quận BHXH, …..)"/><s v="Thanh toán tiền làm hồ sơ chuyển quận và ky BHXH ban ầu cho 3 cty (mỗi công ty 150k)"/><s v="61A + Số 5 kỳ ồng (17-30/11)"/><s v="iện 61A"/><s v="Nước 61A"/><s v="banh chữ S banh tim, kẹp lá"/><s v="Máy tính cho bs"/><s v="3 tủ cực tím"/><s v="èn trám"/><s v="xe ẩy phòng ipl"/><s v="lương cứng t5"/><s v="lương kpi tháng 5"/><s v="Phí kiểm ịnh 2 lò"/><s v="làm giấy tờ huỷ hộ kinh doanh cá thể"/><s v="phí trả góp 57897"/><s v="phí trả góp 57922"/><s v="phí sms tk T12/23, T1-T4/24"/><s v="chụp phim khách"/><s v="Tăm nước tặng khacha"/><s v="khảo sát nk khác"/><s v="Hh 58050"/><s v="Thuê thiết bị quay kol"/><s v="Khung tranh tặng khách"/><s v="San Dental Group in 600 the nhe"/><s v="Chi trường hutech"/><s v="Tt pancake"/><s v="tt cty truyền thông i trường Sàigonista"/><s v="Gói SEO Băng Tâm"/><s v="i trường UEF"/><s v="In thẻ i trường"/><s v="Seeding iều hướng nói xấu nha khoa"/><s v="Seeding thế giới implant"/><s v="Teennie - Thegioiimplantcom(Huy quần hoa)"/><s v="Cho hàng tháng"/><s v="Tiền xe nv"/><s v="lương 4c"/><s v="phis gth nhân sự"/><s v="Biotem"/><s v="nhồi vật trám+MTA"/><s v="xương màn việt ăng"/><s v="công nợ SIC"/><s v="ồ nội nha"/><s v="ồ nội nha TGIP"/><s v="in máng hd+hàm tạm"/><s v="Thanh Ngọc"/><s v="Abutment tạm"/><s v="kẹp găng pt"/><s v="Ip xương gò má cô Lành"/><s v="Impl biotem"/><s v="Máy itero"/><s v="mua ồ livestream"/><s v="Mua mây tính cho mkt"/><s v="máy rửa sấy"/><s v="ào tạo sale (anh Quý)"/><s v="setup phòng họp và phòng telesale"/><s v="Bàn chải điện tặng khách"/><s v="phi sms tk cá nhân cty"/><s v="hh KH 57702 (NA)"/><s v="Dịch bảng giá"/><s v="Cọc 3 web(3 cty) đăng kí bộ công thương"/><s v="khảo sát thị trường"/><s v="Gia hạn chat gemini"/><s v="sửa kính xe cho khách"/><s v="tiền xnm tháng 5"/><s v="Quách Bình gt Thắng Quách"/><s v="Hh 58098"/><s v="HH 58119"/><s v="tiền đi thị trường Lan"/><s v="tiền xnm"/><s v="trả góp kh 58200"/><s v="gth 57464"/><s v="KH phong thuỷ"/><s v="Seedding"/><s v="mua ladi page"/><s v="In thẻ cứng(Hutech, NKH)"/><s v="Phần mềm Adobe(MKT)"/><s v="Nước kỳ đồng"/><s v="lương cổ đông"/><s v="% bs nhận"/><s v="lương các bp khác"/><s v="% các bp khác nhận"/><s v="mua mẫu hàm tv tgip"/><s v="mua mâm khám cho BS.Dũng"/><s v="Mua 5 cái túi chờm"/><s v="thuốc giảm đau + metrogyl"/><s v="pin cố định màng xương của Pendent"/><s v="cylinder ,healing cap dentium"/><s v="vật liệu TGIP"/><s v="	30 bộ đồ khám"/><s v="Thuốc tê"/><s v="tien giay chup phim"/><s v="Thanh Ngọc T5"/><s v="Mua vật tư quay IP"/><s v="hd dentium 1000 trụ 11/14"/><s v="coping, comfor cap, Ti-sleeve Dentimum"/><s v="TGIP cây cào xương"/><s v="mua vật liệu trám"/><s v="cọc bàn làm việc phòng điều trị"/><s v="2 ổ cứng HDD 12T,Dây 3.5 ra 3.5"/><s v="lò hấp"/><s v="tiền bàn phòng điều trị"/><s v="ghế anh phòng Hiền"/><s v="chi tiền màn hình bàn tư vấn"/><s v="Hộp đựng giấy"/><s v="đèn để bàn phòng TV"/><s v="mua 4c ghế phụ tá TGIP"/><s v="màn hình máy tính cảm ứng tv IMPL"/><s v="mua màn hình quảng cáo"/><s v="mua đầu chuyển tivi"/><s v="cho phường mượn"/><s v="mua thêm ghế nhựa phòng ăn"/><s v="cốc sạc cho telesales"/><s v="Mua thêm ghế phòng họp+phòng HCNS+Mua chuột + USB phòng HCNS"/><s v="Tiền lab"/><s v="Mua đồ workshop đào tạo"/><s v="thuê địa điểm + đồ ăn ngày học  quản lí"/><s v="Mua đồ hành chính"/><s v="Tiền thuê xe"/><s v="bãi xe cty+bãi xe nv"/><s v="điện+nước+wf"/><s v="Cp tiếp khách"/><s v="MKT chạy quảng cáo"/><s v="Cp sửa chữa, bảo trì"/><s v="Cộng tác viên"/><s v="Thưởng gián tiếp"/><s v="Đi trường"/><s v="Hành chính MKT"/><s v="Hoa hòng gth"/><s v="SEO"/><s v="% của NV"/><s v="Tiếp khách pK(grab, chi phí khác)"/><s v="Lương"/><s v="Chi phí MB"/><s v="Bảo hiểm"/><s v="chi phí cho quận, phường"/><s v="Implant biotem"/><s v="mua metrogyl"/><s v="mua thuốc"/><s v="mua bộ nạy TGIP"/><s v="hợp đồng màng xương"/><s v="tiền mua áo phẫu(TGIP)"/><s v="4 hộp thuốc Efferalgan"/><s v="công nợ Thanh Ngọc"/><s v="tiền xương zimmer"/><s v="Lab IKALAB										"/><s v="LAB VŨ									"/><s v="Quỹ thưởng"/><s v="Dự trù phát sinh"/><s v="Mua sắm tài sản"/><s v="Thưởng nóng+liên hoan"/><s v="Giới thiệu nhân sự"/><s v="đào tạo nhân sự"/><s v="thuế"/><s v="dung dịch vệ sinh dụng cụ"/><s v="chi tiền pin + vis"/><s v="cồn"/><s v="mua thuốc Effegan"/><s v="hd màn xương Osteobol"/><s v="nhựa in máng phẫu thuật"/><s v="Mua máy đo huyết áp"/><s v="đổi bình oxi,tiền tiền mê"/><s v="công nợ ETK"/><s v="Mua pin+phụ kiện máy chụp cận chóp"/><s v="công nợ biotem"/><s v="mua vật tư TGIP"/><s v="kin hồng"/><s v="lab tháo lắp"/><s v="mua cây cào xương"/><s v="vật tư TGIP, bộ nạy TGIP"/><s v="thanh toán tiền xương zimmer"/><s v="công nợ dentium 11/12 kỳ"/><s v="tiền tiền mê khách cắm implant,đổi bình oxi, chụp phim khách tiền mê"/><s v="hd màn xương Osteobol đợt 3"/><s v="tiền xnm tháng 8/2024"/><s v="thuốc khách"/><s v="thanh toán tiền abm tạm(TGIP)"/><s v="tiền trụ strauman đổi từ dòng thường lên active"/><s v="gói strauman 20 trụ đợt1/3"/><s v="Thanh Ngọc+mua kin"/><s v="lab AZ"/><s v="lab Thịnh"/><s v="đổi bình oxi TGIP, tiền mê"/><s v="nước muối + khâu trang"/><s v="tiền cylinder TGIP"/><s v="thanh toán công nợ Ikalab"/><s v="hd màn xương Osteobol đợt 4/7"/><s v="mua đầu vặn vis TGIP"/><s v="công nợ phụ kiện sic+abument VĐ"/><s v="xương màn Việt Đăng"/><s v="hd sic đợt 8 VĐ"/><s v="công nợ biotem T10"/><s v="đồ banh miệng"/><s v="tiền xnm t9"/><s v="muan thuốc, mẫu hàm TGIP"/><s v="tiền xét nghiệm máu"/><s v="nhập kin"/><s v="Implant biotem 50 trụ"/><s v="mũi khoan,tiền kẹp phẫu,Tiền tay khoan khuỷ chậm"/><s v="thanh toán xương zimmer"/><s v="mua đĩa đánh bóng + thước đo cầu mão + bộ chụp ảnh TGIP"/><s v="hd màn xương Osteobol đợt 5/7"/><s v="cọc bộ phẫu thuật nha chu (tổng 18tr)"/><s v="vật tư cầm máu(TGIP)"/><s v="thanh toán 20 cylinder"/><s v="mua keo gắn sứ trên IP(TGIP),thay đầu cây cạo vôi"/><s v="AZ tháo lắp"/><s v="Labo"/><s v="Tiền thuê xe+phí về xe"/><s v="công nợ strauman"/><s v="Tiền thuốc giảm đau + metro"/><s v="nước xúc miệng Kin"/><s v="xương màng Swiss"/><s v="Phụ kiện biotem"/><s v="mua đầu vis TGIP"/><s v="inplant Osstem"/><s v="công nợ 1000 trụ dentium"/><s v="nhựa in máng hướng dẫn pt"/><s v="dung dịch khử khuẩn y tế"/><s v="Mực in răng tạm"/><s v="Việt Đăng hd xương màn kí ứng"/><s v="Hợp đồng xương màn đợt 1"/><s v="Trụ impl Anthogyl"/><s v="Cây cạo xương + pin + vít"/><s v="Thuê bằng bs+bằng y tá"/><s v="Tiền hàm tạm TGIP"/><s v="composite"/><s v="Giấy phòng điều trị"/><s v="Thuốc + nước muối"/><s v="tiền thuốc tê xanh"/><s v="tiền cao su đặc"/><s v="Cồn rửa máng in TGIP"/><s v="Màng xương"/><s v="2 đầu bàn chải"/><s v="công nợ xương màn osteobiol đợt 6"/><s v="hd SIC (còn 4 đợt)"/><s v="hd xương màn (còn 2 đợt)"/><s v="dụng cụ cắt tỉa răng nhựa + hộp chống sốc)"/><s v="Hd 1000 trụ Dentium done"/><s v="mua kềm cho phụ tá(TGIP)"/><s v="mua kin"/><s v="Khẩu trang + thuốc giảm đau + mua thuốc chống sốc"/><s v="công nợ Thanh Ngọc T1/25"/><s v="công nợ SIC VĐ"/><s v="công nợ hd xương màn VĐ"/><s v="mua đầu scan máy itero"/><s v="mũi đốt nướu"/><s v="vật tư(đầu CVR, thuốc tê, giấy in phim, đồ dùng pk, chỉ tiêu, nhựa in máng...)"/><s v="thanh toán tiền cylinder"/><s v="thanh toán tiền phụ kiện Biotem"/><s v="Công nợ implant swiss"/><s v="hd xương osteobiol kì cuối"/><s v="mua kính bảo hộ cho KH"/><s v="Hd xương màn Viêt Đăng"/><s v="Hd sic"/><s v="nước ngâm dụng cụ"/><s v="thuốc giảm đau"/><s v="mua giấy bạc nano tgip"/><s v="hộc tủ nhựa  tgip"/><s v="Tiền tấm in và màn hình máy in TGIP"/><s v="composite lỏng"/><s v="tiền cây cào xương TGIP"/><s v="Thanh Ngọc T2"/><s v="tiền vật liệu, banh vạt, cây bóc tách, cán dao mổ, cây đo túi nướu, cây nạo xương, kềm nhổ chân răng, kềm nạy, tay khoan chậm"/><s v="hd 20tr strauman đợt 3/3 done"/><s v="implant Osstem 2set"/><s v="vât lieu TGIP"/><s v="Nhận mũi nhổ răng(TGIL)"/><s v="hàng đtt của TGIP"/><s v="Thanh Ngọc T3/25 tgip"/><s v="Tiền hàm tạm BN Khả Ái(TGIP)"/><s v="Tháo lắp t3,4"/><s v="lab Vũ"/><s v="mua metrogyl + Effegan"/><s v="cây trẻ xương TGIP"/><s v="vật tư+kin+thuốc"/><s v="mua aldinate + Thạch cao lấy dấu-TGIP"/><s v="khẩu trang"/><s v="chụp phim ngoài cho KH"/><s v="Mực in máng phẫu thuâth"/><s v="in ly giấy"/><s v="tiền chênh lệch trụ strauman+mua phụ kiên"/><s v="hd đợt 1/3. 20 trụ strauman"/><s v="hd 50tr Osstem (còn nợ 30/3)"/><s v="kềm kẹp phẫu + kéo cắt chỉ phẫu TGIP"/><s v="vật tư Thanh Ngọc"/><s v="Tiền màng"/><s v="phôi Anthogyr"/><s v="4impl zygoma ca Ngọc Cẩm"/><s v="nhận mũi NR8 +dung dịch ngâm dụng cụ"/><s v="Nước rửa tay PT + nước sát khuẩn tay PT + dây UC + kim luồn + thuốc giảm đau+vật tư"/><s v="Nhận Cone OBT+Mũi mài xương+bóng tia cực tím+MTA BOT - TGIP"/><s v="xnm,chụp flim KH"/><s v="thuốc giảm đau+thuốc tê"/><s v="hd ostem"/><s v="Medipac tgip"/><s v="Vật liệu TGIP, thuốc giảm đau, đồ nội nha"/><s v="mua  phôi trụ Mis"/><s v="Mũi khoan tgip, copping, đồ lấy dấu IP, chỉ khâu TGIP,bộ trám"/><s v="Chụp phim CT Xương gò má KH TGIP"/><s v="công nợ zygoma+ipl chân bướm (còn nợ lại64,450)"/><s v="15 tack hàn, mua 2 coping, Bộ tak, 5 màng"/><s v="thuốc tê, Thuốc TTR, tt tiền giấy in phim CT, efferalgan, Giấy chuyên dụng vên sinh phòng điều trị"/><s v="Mua thuốc tê xanh+mua nước muối + dịch chuyền(TGIP)"/><s v="khăn choàng phụ tá, đầu siêu âm IP, gương chụp hình trong miệng TGIP"/><s v="mực in 3D"/><s v="2 trụ+2 healing Neodent"/><s v="hd Ostem kì cuối"/><s v="pin đèn flash, khăn choàng PT"/><s v="thuốc tê+tiền thuốc+đồ trám"/><s v="Mua cây cvr"/><s v="hd tru strauman"/><s v="tt tiền đầu máy scan"/><s v="tiền tấm phim in của TGIP"/><s v="vật tư"/><s v="Kí hd osstem còn lại 30tr/3th"/><s v="imp zygoma và chân bướm\"/><s v="hd xương màn 1/4"/><s v="tt tiền vật liệu trâm máy + endo TGIP"/><s v="implant swiss T4+5"/><s v="vật liệu đtt, Bao tay y tế, mua thuốc,nước muối, tấm choàng che cổ, gương cầm tay phòng điều trị+túi chườm, mua áo chì , khăn giấy choàng cổ phòng điều trị"/><s v="kiểm định lò hấp"/><s v="Cây nạy răng"/><s v="xnm+chụp phim khách+thuốc khách"/><s v="tt trụ Neodent"/><s v="Mua vật liệu impl"/><s v="bóng đèn cực tím"/><s v="Pk implant strauman"/><s v="tiền tiền mê"/><s v="Kí hd JD"/><s v="Hd xương màn đợt 2"/><s v="Mua mũi khoan lấy xương TGIP"/><m/></sharedItems></cacheField><cacheField name="PHÂN LOẠI" numFmtId="0"><sharedItems containsBlank="1"><s v="Mua đồ hành chính"/><s v="Lương"/><s v="KPI"/><s v="Marketing chạy Quảng cáo"/><s v="Đào tạo"/><s v="Chi phí Mặt bằng"/><s v="Điện + Nước"/><s v="Bảo hiểm"/><s v="Thuê bằng"/><s v="Tiền vật liệu"/><s v="Mua sắm tài sản"/><s v="Tiền Lab"/><s v="Quỹ thưởng tổng cuối năm"/><s v="Hành chính MKT"/><s v="Phí cà thẻ"/><s v="Tiktok"/><s v="Tiền thuê xe"/><s v="Quỹ thưởng gián tiếp"/><s v="Tiếp khách"/><s v="Tặng phẩm khách"/><s v="Sửa chữa"/><s v="Cộng tác viên"/><s v="Đi trường"/><s v="Hoa hồng giới thiệu"/><s v="SEO"/><s v="Tiền dự trù phát sinh"/><s v="Tiền thưởng nóng + liên hoan"/><m/></sharedItems></cacheField><cacheField name="SỐ TIỀN" numFmtId="3"><sharedItems containsString="0" containsBlank="1" containsNumber="1" containsInteger="1"><n v="0.0"/><n v="3.1971651E8"/><n v="1.39238306E8"/><n v="206667.0"/><n v="673333.0"/><n v="687333.0"/><n v="3760000.0"/><n v="618001.0"/><n v="4106000.0"/><n v="358667.0"/><n v="702500.0"/><n v="1.4601783E7"/><n v="2880000.0"/><n v="1901667.0"/><n v="2460000.0"/><n v="5786000.0"/><n v="8523000.0"/><n v="2250000.0"/><n v="2.0E7"/><n v="1.6211333E7"/><n v="4065000.0"/><n v="4475000.0"/><n v="5427500.0"/><n v="6464666.0"/><n v="2.9688665E7"/><n v="2.985E7"/><n v="4266667.0"/><n v="2.96E8"/><n v="9.1575E7"/><n v="2333333.0"/><n v="8097333.0"/><n v="1.4611667E7"/><n v="2.05E7"/><n v="1.02528E7"/><n v="816667.0"/><n v="5.0E7"/><n v="1.5E7"/><n v="4595000.0"/><n v="2.761E7"/><n v="1.7E7"/><n v="2380000.0"/><n v="6616000.0"/><n v="1.4E7"/><n v="3552000.0"/><n v="1.618E7"/><n v="260000.0"/><n v="106000.0"/><n v="8500000.0"/><n v="1000000.0"/><n v="2.08E7"/><n v="1350000.0"/><n v="1.121E8"/><n v="2916000.0"/><n v="3.1134E7"/><n v="3900000.0"/><n v="3920000.0"/><n v="2.3465E8"/><n v="1.0E8"/><n v="9931000.0"/><n v="2700000.0"/><n v="9.049E7"/><n v="1.4725E7"/><n v="3.2123725E7"/><n v="1.1111111E7"/><n v="6.1430835E7"/><n v="1431000.0"/><n v="400000.0"/><n v="6686666.0"/><n v="6500000.0"/><n v="5416667.0"/><n v="2888360.0"/><n v="2.9E7"/><n v="9.21E7"/><n v="7867333.0"/><n v="1.7658693E7"/><n v="1361676.0"/><n v="715000.0"/><n v="1462765.0"/><n v="2000000.0"/><n v="9.6958698E7"/><n v="2.851885E7"/><n v="2.11281072E8"/><n v="1.7532533E7"/><n v="1920000.0"/><n v="883000.0"/><n v="8720000.0"/><n v="1.0E7"/><n v="4.344E7"/><n v="9174000.0"/><n v="6706000.0"/><n v="5511667.0"/><n v="4.6666667E7"/><n v="4500000.0"/><n v="2.99E7"/><n v="4.19E7"/><n v="4000000.0"/><n v="1.51036058E8"/><n v="8.973183E7"/><n v="2.29187435E8"/><n v="3.292432E7"/><n v="6.1752566E7"/><n v="1272000.0"/><n v="1.2628E7"/><n v="1400000.0"/><n v="4076000.0"/><n v="2472000.0"/><n v="1696000.0"/><n v="159000.0"/><n v="266667.0"/><n v="337667.0"/><n v="3417324.0"/><n v="9166667.0"/><n v="2.963E8"/><n v="200000.0"/><n v="7000000.0"/><n v="739800.0"/><n v="1342000.0"/><n v="2.55E7"/><n v="2.3E7"/><n v="9.3075E7"/><n v="7603667.0"/><n v="1.1278773E7"/><n v="1116333.0"/><n v="1333333.0"/><n v="2216667.0"/><n v="4465000.0"/><n v="470000.0"/><n v="33333.0"/><n v="170000.0"/><n v="4365000.0"/><n v="640000.0"/><n v="2345000.0"/><n v="5.2695E7"/><n v="3948500.0"/><n v="1.2764926E7"/><n v="617000.0"/><n v="1.2655E7"/><n v="2520000.0"/><n v="691500.0"/><n v="1.421E7"/><n v="1.59E7"/><n v="1994667.0"/><n v="1200000.0"/><n v="5333333.0"/><n v="950000.0"/><n v="900000.0"/><n v="666667.0"/><n v="1.5076E8"/><n v="6750000.0"/><n v="3666667.0"/><n v="4.0E7"/><n v="3.77211242E8"/><n v="9.4438413E7"/><n v="7.6380353E7"/><n v="1195000.0"/><n v="3520000.0"/><n v="2020000.0"/><n v="1638000.0"/><n v="212000.0"/><n v="1.44E7"/><n v="7408000.0"/><n v="2895136.0"/><n v="5000000.0"/><n v="1.5E8"/><n v="2314400.0"/><n v="2.56284E7"/><n v="2.2E7"/><n v="9.36E7"/><n v="8028333.0"/><n v="2.1505E7"/><n v="1613000.0"/><n v="7047680.0"/><n v="2334000.0"/><n v="1.392E7"/><n v="183000.0"/><n v="1033000.0"/><n v="3093000.0"/><n v="1240000.0"/><n v="82500.0"/><n v="1038000.0"/><n v="5200000.0"/><n v="3200000.0"/><n v="1600000.0"/><n v="6821500.0"/><n v="2.7E7"/><n v="8040000.0"/><n v="1658333.0"/><n v="183333.0"/><n v="1700000.0"/><n v="140000.0"/><n v="1100000.0"/><n v="316000.0"/><n v="1233333.0"/><n v="5.119E7"/><n v="4650000.0"/><n v="2.13479798E8"/><n v="9.3000896E7"/><n v="60000.0"/><n v="2090000.0"/><n v="150000.0"/><n v="790000.0"/><n v="500000.0"/><n v="750000.0"/><n v="2950000.0"/><n v="850000.0"/><n v="1643333.0"/><n v="3750000.0"/><n v="648333.0"/><n v="1950000.0"/><n v="2620000.0"/><n v="76000.0"/><n v="390000.0"/><n v="420000.0"/><n v="488000.0"/><n v="1.0015E7"/><n v="1900000.0"/><n v="1783333.0"/><n v="4193000.0"/><n v="5976000.0"/><n v="263000.0"/><n v="2400000.0"/><n v="182000.0"/><n v="245000.0"/><n v="1330000.0"/><n v="2280000.0"/><n v="1666667.0"/><n v="9505728.0"/><n v="944667.0"/><n v="8001333.0"/><n v="1500000.0"/><n v="1833333.0"/><n v="331667.0"/><n v="134667.0"/><n v="360000.0"/><n v="1300000.0"/><n v="3.1E8"/><n v="9.14625E7"/><m/><n v="9674667.0"/><n v="1932549.0"/><n v="6888600.0"/><n v="7287500.0"/><n v="7950000.0"/><n v="3800000.0"/><n v="1.80075E7"/><n v="4400000.0"/><n v="5.264E7"/><n v="1.1624E7"/><n v="7176406.0"/><n v="5550000.0"/><n v="5300000.0"/><n v="5.7E7"/><n v="2.31E8"/><n v="1.9666667E7"/><n v="6865833.0"/><n v="8.0310894E7"/><n v="1230000.0"/><n v="2560000.0"/><n v="3000000.0"/><n v="2200000.0"/><n v="1782000.0"/><n v="280000.0"/><n v="180000.0"/><n v="75000.0"/><n v="155000.0"/><n v="80000.0"/><n v="50000.0"/><n v="2.4E8"/><n v="8.2120833E7"/><n v="1420800.0"/><n v="5162333.0"/><n v="3633333.0"/><n v="3222000.0"/><n v="4.07E7"/><n v="8050000.0"/><n v="4350000.0"/><n v="1750000.0"/><n v="1650000.0"/><n v="1.35419587E8"/><n v="3.33132498E8"/><n v="2.25967462E8"/><n v="7.9216337E7"/><n v="800000.0"/><n v="2067000.0"/><n v="550000.0"/><n v="3359000.0"/><n v="779160.0"/><n v="506667.0"/><n v="1.2E8"/><n v="1083333.0"/><n v="6666667.0"/><n v="726667.0"/><n v="1.4562E7"/><n v="1.375E7"/><n v="7666667.0"/><n v="498333.0"/><n v="2300000.0"/><n v="2.25E7"/><n v="9.54525E7"/><n v="8017333.0"/><n v="1.9273323E7"/><n v="1537741.0"/><n v="1.185536E7"/><n v="2479333.0"/><n v="3.75E7"/><n v="5383333.0"/><n v="1.3254193E7"/><n v="1.5672E8"/><n v="6975000.0"/><n v="1980000.0"/><n v="5112000.0"/><n v="3.1993E7"/><n v="2.894E7"/><n v="2775000.0"/><n v="5835000.0"/><n v="7951000.0"/><n v="174000.0"/><n v="9000000.0"/><n v="1.2727E7"/><n v="6240000.0"/><n v="1693000.0"/><n v="1.039E7"/><n v="7375000.0"/><n v="1.14601184E8"/><n v="2766000.0"/><n v="1735920.0"/><n v="253587.0"/><n v="40000.0"/><n v="2385000.0"/><n v="2240000.0"/><n v="1855000.0"/><n v="2.66E7"/><n v="160000.0"/><n v="3721120.0"/><n v="1697000.0"/><n v="1.64E7"/><n v="1885420.0"/><n v="2.5E8"/><n v="1.4416667E7"/><n v="1960000.0"/><n v="833333.0"/><n v="496667.0"/><n v="9.55275E7"/><n v="8119333.0"/><n v="1.8407457E7"/><n v="1566000.0"/><n v="2.4989867E7"/><n v="5.1666667E7"/><n v="6.8164865E7"/><n v="2.54229065E8"/><n v="2.75074852E8"/><n v="6.1015229E7"/><n v="96000.0"/><n v="1317000.0"/><n v="3.804151E7"/><n v="3.9E7"/><n v="2705000.0"/><n v="3348000.0"/><n v="1.0506667E7"/><n v="1416667.0"/><n v="1.8237E7"/><n v="138000.0"/><n v="1.237E8"/><n v="1.16E7"/><n v="1540000.0"/><n v="2715000.0"/><n v="1.8E7"/><n v="890000.0"/><n v="1.1333333E7"/><n v="179000.0"/><n v="107000.0"/><n v="2810000.0"/><n v="3.52E7"/><n v="7333333.0"/><n v="258000.0"/><n v="3.3333333E7"/><n v="63000.0"/><n v="589000.0"/><n v="6.33E7"/><n v="1.025E7"/><n v="1406211.0"/><n v="683333.0"/><n v="1526667.0"/><n v="3.1867003E7"/><n v="2.15455E7"/><n v="4796667.0"/><n v="2.1138485E7"/><n v="1.1977E7"/><n v="3.5686333E7"/><n v="2.9E8"/><n v="3.1357499E7"/><n v="6966667.0"/><n v="2.3831934E7"/><n v="7016896.0"/><n v="2.39517906E8"/><n v="3286144.0"/><n v="4104000.0"/><n v="4.1640244E8"/><n v="1.03691333E8"/><n v="2500000.0"/><n v="5593000.0"/><n v="3.341E7"/><n v="1530000.0"/><n v="3.0858E7"/><n v="1.098E7"/><n v="4.8E7"/><n v="231000.0"/><n v="758000.0"/><n v="1.8543E7"/><n v="1.2058E7"/><n v="4.771E7"/><n v="3.3E7"/><n v="1.1038E8"/><n v="6837001.0"/><n v="2.1603834E7"/><n v="2.2491E7"/><n v="5010000.0"/><n v="2.1064082E7"/><n v="1.2927334E7"/><n v="2.5903667E7"/><n v="3.27E8"/><n v="1.4031999E7"/><n v="1.8566667E7"/><n v="1462000.0"/><n v="2.24151026E8"/><n v="1.3770714E7"/><n v="6937500.0"/><n v="1.03246833E8"/><n v="2.5311867E7"/><n v="3.54E7"/><n v="7670000.0"/><n v="4.1612E7"/><n v="4.3905E7"/><n v="342000.0"/><n v="1962000.0"/><n v="3.18E7"/><n v="1133333.0"/><n v="3680000.0"/><n v="2.112E7"/><n v="6244000.0"/><n v="3.375E7"/><n v="4085000.0"/><n v="8176000.0"/><n v="3585000.0"/><n v="8.19E7"/><n v="3.4116667E7"/><n v="1.2666667E7"/><n v="7944000.0"/><n v="5128333.0"/><n v="4.26771642E8"/><n v="1.9567669E7"/><n v="2.3808636E7"/><n v="4959333.0"/><n v="2.0344614E7"/><n v="1.6028667E7"/><n v="1.58E7"/><n v="3.5E8"/><n v="1.86E7"/><n v="5.8433667E7"/><n v="2.892448E7"/><n v="2.89360815E8"/><n v="3136820.0"/><n v="9006666.0"/><n v="4.21741605E8"/><n v="1.02086833E8"/><n v="2.5311573E7"/><n v="3.6333333E7"/><n v="3.33E7"/><n v="1.5203E7"/><n v="1.08E7"/><n v="3933000.0"/><n v="8900000.0"/><n v="2.19725E7"/><n v="7.92E7"/><n v="2.0319E7"/><n v="1.172E7"/><n v="5485000.0"/><n v="1.7925E8"/><n v="3.0E7"/><n v="9200667.0"/><n v="1.9874E7"/><n v="949333.0"/><n v="1.8091667E7"/><n v="2.3031E7"/><n v="4299000.0"/><n v="1.9317944E7"/><n v="2.5646999E7"/><n v="2.0785E7"/><n v="3.71E8"/><n v="9370000.0"/><n v="9285000.0"/><n v="1.0564334E7"/><n v="2.5E7"/><n v="2.15E7"/><n v="2.32412701E8"/><n v="7986452.0"/><n v="9882667.0"/><n v="4.34182002E8"/><n v="1.14689097E8"/><n v="2.584576E7"/><n v="8000001.0"/><n v="1130000.0"/><n v="1.6E7"/><n v="1.66E7"/><n v="350000.0"/><n v="3840000.0"/><n v="2315000.0"/><n v="2.6374E7"/><n v="4.1693E7"/><n v="1.447E7"/><n v="2.685E7"/><n v="478000.0"/><n v="3296000.0"/><n v="1.161E8"/><n v="6.1366333E7"/><n v="7929669.0"/><n v="3333333.0"/><n v="2.6048663E7"/><n v="2.24225E7"/><n v="5129000.0"/><n v="2.1024631E7"/><n v="1.5005668E7"/><n v="3.2358E7"/><n v="4.6E8"/><n v="1.051E7"/><n v="2.4321667E7"/><n v="7190000.0"/><n v="1.08625667E8"/><n v="1.895984E7"/><n v="2.41629886E8"/><n v="8988850.0"/><n v="8435167.0"/><n v="4.39834379E8"/><n v="1.27611167E8"/><n v="2.7766613E7"/><n v="1.0666667E7"/><n v="9195000.0"/><n v="3972000.0"/><n v="5120000.0"/><n v="2.49E7"/><n v="1.384E7"/><n v="1.4854E7"/><n v="5751000.0"/><n v="1740000.0"/><n v="5400000.0"/><n v="5986000.0"/><n v="8110000.0"/><n v="1.663E8"/><n v="1.275506E8"/><n v="6836333.0"/><n v="1.7598996E7"/><n v="2.29605E7"/><n v="6579667.0"/><n v="2.1342273E7"/><n v="2.1444333E7"/><n v="2.0831333E7"/><n v="4.8E8"/><n v="4166667.0"/><n v="7875000.0"/><n v="1.4143999E7"/><n v="2.61548E7"/><n v="3.2290905E8"/><n v="6326906.0"/><n v="1.5390666E7"/><n v="4.44554275E8"/><n v="1.27364E8"/><n v="2.851328E7"/><n v="1521000.0"/><n v="1.024E7"/><n v="4800000.0"/><n v="3500000.0"/><n v="7.48896E7"/><n v="4386000.0"/><n v="1.12E8"/><n v="4550000.0"/><n v="8540000.0"/><n v="3825300.0"/><n v="1.3759E7"/><n v="3.14E7"/><n v="1.3232E7"/><n v="2.12254E7"/><n v="6815000.0"/><n v="6090000.0"/><n v="3.2875E8"/><n v="3.46994E7"/><n v="6693334.0"/><n v="1711666.0"/><n v="1.6648334E7"/><n v="2.2841E7"/><n v="5110000.0"/><n v="1.8494808E7"/><n v="1.2026667E7"/><n v="4.4291333E7"/><n v="1.3E8"/><n v="4850000.0"/><n v="1.0533123E7"/><n v="1.6866667E7"/><n v="3806000.0"/><n v="2.24938188E8"/><n v="2659493.0"/><n v="1.13135E7"/><n v="4.38573024E8"/><n v="1.286785E8"/><n v="2.7979E7"/><n v="1.5883333E7"/><n v="8100000.0"/><n v="983333.0"/><n v="440000.0"/><n v="1273000.0"/><n v="895000.0"/><n v="357000.0"/><n v="7200000.0"/><n v="120000.0"/><n v="757000.0"/><n v="4382000.0"/><n v="7197000.0"/><n v="165000.0"/><n v="2.059E8"/><n v="1.047E7"/><n v="3109333.0"/><n v="2413333.0"/><n v="3.3367335E7"/><n v="1.5474568E7"/><n v="4916667.0"/><n v="1.4738973E7"/><n v="1.9016666E7"/><n v="2.3338667E7"/><n v="1.1E8"/><n v="7643333.0"/><n v="7788727.0"/><n v="9572833.0"/><n v="1.346465E7"/><n v="1.62389222E8"/><n v="4294240.0"/><n v="7511600.0"/><n v="3.99486151E8"/><n v="1.2771466E8"/><n v="3.0006613E7"/><n v="6400000.0"/><n v="2907000.0"/><n v="5116000.0"/><n v="2.0445E7"/><n v="2.9874E7"/><n v="1337000.0"/><n v="1.6025E8"/><n v="1260000.0"/><n v="8.3932E7"/><n v="1.5896668E7"/><n v="2416667.0"/><n v="6.0005019E7"/><n v="2.2646177E7"/><n v="4588000.0"/><n v="1.5760186E7"/><n v="2.0715335E7"/><n v="2.0888667E7"/><n v="1.57E8"/><n v="2.5218334E7"/><n v="1.2821541E7"/><n v="9.9847334E7"/><n v="1.560787E7"/><n v="3.82678318E8"/><n v="6582681.0"/><n v="9629500.0"/><n v="4.43648055E8"/><n v="1.28489333E8"/><n v="2.893824E7"/><n v="1.2E7"/><n v="4.2559E7"/><n v="8275000.0"/><n v="2.20794E7"/><n v="253000.0"/><n v="1.981E8"/><n v="3.84E7"/><n v="7.7868667E7"/><n v="1.7762667E7"/><n v="1166667.0"/><n v="2.0205669E7"/><n v="2.2312E7"/><n v="4860667.0"/><n v="2.2915694E7"/><n v="1.086568E7"/><n v="2.0E8"/><n v="2.38332E7"/><n v="1.0291074E7"/><n v="3.5325734E7"/><n v="2.8938475E7"/><n v="2.59739627E8"/><n v="5399822.0"/><n v="1.1091E7"/><n v="4.53028642E8"/><n v="1.2991302E8"/><n v="2.901336E7"/><n v="1.4166667E7"/><n v="1686667.0"/><n v="2406667.0"/><n v="129000.0"/><n v="257000.0"/><n v="9500000.0"/><n v="7750000.0"/><n v="3300000.0"/><n v="3.2385E7"/><n v="1.8968E7"/><n v="5155000.0"/><n v="7.91E7"/><n v="6107000.0"/><n v="5990000.0"/><n v="2.0702E7"/><n v="1257000.0"/><n v="4.2909E7"/><n v="1.398E7"/><n v="3.205E7"/><n v="3.39E7"/><n v="4.6083001E7"/><n v="3191667.0"/><n v="3.0482003E7"/><n v="2.2349E7"/><n v="5420334.0"/><n v="2.6520745E7"/><n v="2.1598935E7"/><n v="1.9E7"/><n v="1.05E8"/><n v="6175000.0"/><n v="1.1399934E7"/><n v="3.291E7"/><n v="9391375.0"/><n v="3.0404826E8"/><n v="1.2266965E7"/><n v="1.14365E7"/><n v="5.12340376E8"/><n v="1.42111333E8"/><n v="3.1069867E7"/><n v="1.3666667E7"/><n v="3350000.0"/><n v="5900000.0"/><n v="1.0835E7"/><n v="6278000.0"/><n v="3.3138E7"/><n v="1573000.0"/><n v="2910000.0"/><n v="7845000.0"/><n v="5556000.0"/><n v="5.033125E7"/><n v="6.92725E7"/><n v="2790000.0"/><n v="1.2984E7"/><n v="1572000.0"/><n v="2.5335104E7"/><n v="6.2808E7"/><n v="1.2135E8"/><n v="5830000.0"/><n v="7848333.0"/><n v="9828000.0"/><n v="4.96226943E8"/><n v="1.17945E8"/><n v="3.822336E7"/><n v="1.5333333E7"/><n v="1.003E7"/><n v="3.6459E7"/><n v="2.462E7"/><n v="1.1365E7"/><n v="8093667.0"/><n v="1.8713E7"/><n v="2.3469E8"/><n v="2.23E7"/><n v="1.16683334E8"/><n v="4600000.0"/><n v="1.0166666E7"/><n v="1.9851669E7"/><n v="1.2502918E7"/><n v="1.6223334E7"/><n v="1.02095E7"/><n v="3.14221874E8"/><n v="1.0765658E7"/><n v="1.5281466E7"/><n v="1.7002668E7"/><n v="2.26225E7"/><n v="4863333.0"/><n v="2.2709164E7"/><n v="2.3846632E7"/><n v="1.5125E7"/><n v="2.2848672E7"/><n v="2.22745E7"/><n v="5286667.0"/><n v="2.3540712E7"/><n v="1.8466E7"/><n v="4658000.0"/><n v="1.55E8"/><n v="1.0936001E7"/><n v="1.1782443E7"/><n v="1.1602667E7"/><n v="1.249E7"/><n v="2.5596E7"/><n v="2.36858825E8"/><n v="2807314.0"/><n v="1.3341E7"/><n v="5.04591563E8"/><n v="1.21861667E8"/><n v="3.8329173E7"/><n v="1.0333333E7"/><n v="5.7834E7"/><n v="5504750.0"/><n v="2.205415E7"/><n v="1.257E8"/><n v="1.11E7"/><n v="1433333.0"/><n v="1.0043E7"/><n v="2.0436333E7"/><n v="2.3964E7"/><n v="5330000.0"/><n v="2.1316171E7"/><n v="2.0194913E7"/><n v="2679000.0"/><n v="1.9161666E7"/><n v="1.2813262E7"/><n v="7119750.0"/><n v="2.49333825E8"/><n v="8816694.0"/><n v="1.14185E7"/><n v="4.83552714E8"/><n v="1.25986077E8"/><n v="3.7582333E7"/><n v="1.4333333E7"/><n v="2349000.0"/><n v="3.986E7"/><n v="6.0E7"/><n v="2.1669E7"/><n v="1.8010667E7"/><n v="2361000.0"/><n v="2414000.0"/><n v="8652600.0"/><n v="1.15E7"/><n v="3120000.0"/><n v="7.41E7"/><n v="1.56E7"/><n v="4.1E7"/><n v="4380334.0"/><n v="1.1139333E7"/><n v="2.6576333E7"/><n v="2.2414E7"/><n v="5096667.0"/><n v="2.4284731E7"/><n v="2.2559E7"/><n v="6.7421467E7"/><n v="2.88E8"/><n v="2.0955E7"/><n v="1.1027418E7"/><n v="1.6812001E7"/><n v="1.9128E7"/><n v="3.37138311E8"/><n v="6449732.0"/><n v="1.4235167E7"/><n v="4.85898834E8"/><n v="1.19286E8"/><n v="3.8116667E7"/><n v="1.7166667E7"/><n v="1344000.0"/><n v="5.109E7"/><n v="5500000.0"/><n v="1.3854E8"/><n v="1250000.0"/><n v="3283200.0"/><n v="5.3382E7"/><n v="2.01E7"/><n v="6.445E7"/><n v="2.63E7"/><n v="1.956E8"/><n v="7775000.0"/><n v="1.4498334E7"/><n v="1.3333333E7"/><n v="4.346617E7"/><n v="2.4936E7"/><n v="2.0151564E7"/><n v="1.3446667E7"/><n v="1.9295667E7"/><n v="2.455E8"/><n v="1.6547334E7"/><n v="1.295286E7"/><n v="2.8421634E7"/><n v="3.683225E7"/><n v="4.12163708E8"/><n v="4037135.0"/><n v="2.7159813E7"/><n v="5.06933361E8"/><n v="1.23805667E8"/><n v="3.6623333E7"/><n v="8304000.0"/><n v="3.6725E7"/><n v="1.655955E7"/><n v="3.2282333E7"/><n v="2268000.0"/><n v="7497000.0"/><n v="4925400.0"/><n v="4019250.0"/><n v="1.354E7"/><n v="7.6299E7"/><n v="6200000.0"/><n v="3.326E7"/><n v="1.476E8"/><n v="9.71E7"/><n v="5547001.0"/><n v="1.1835001E7"/><n v="5751667.0"/></sharedItems></cacheField><cacheField name="DÒNG TIỀN" numFmtId="0"><sharedItems><s v="Biến phí"/><s v="Định phí"/><s v="Chi phí khác"/><s v="--"/></sharedItems></cacheField><cacheField name="TÀI CHÍNH" numFmtId="0"><sharedItems><s v="Chi phí hành chính"/><s v="Chi phí QLDN"/><s v="Chi phí bán hàng"/><s v="Chi phí khác"/><s v="Chi phí giá vốn"/><s v="--"/></sharedItems></cacheField></cacheFields>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998" sheet="Doanh thu_Implant"/>
  </cacheSource>
  <cacheFields>
    <cacheField name="THÁNG" numFmtId="0">
      <sharedItems containsBlank="1">
        <m/>
        <s v="2023.10"/>
        <s v="2023.11"/>
        <s v="2023.12"/>
        <s v="2024.01"/>
        <s v="2024.02"/>
        <s v="2024.03"/>
        <s v="2024.04"/>
        <s v="2024.05"/>
        <s v="2024.06"/>
        <s v="2024.07"/>
        <s v="2024.08"/>
        <s v="2024.09"/>
        <s v="2024.10"/>
        <s v="2024.11"/>
        <s v="2024.12"/>
        <s v="2025.01"/>
        <s v="2025.02"/>
        <s v="2025.03"/>
        <s v="2025.04"/>
        <s v="2025.05"/>
        <s v="2025.06"/>
        <s v="2025.07"/>
        <s v="2025.08"/>
        <s v="2025.09"/>
        <s v="2025.10"/>
        <s v="2025.11"/>
        <s v="2025.12"/>
      </sharedItems>
    </cacheField>
    <cacheField name="NGÀY" numFmtId="0">
      <sharedItems containsDate="1" containsString="0" containsBlank="1">
        <m/>
        <d v="2023-10-01T00:00:00Z"/>
        <d v="2023-11-01T00:00:00Z"/>
        <d v="2023-11-02T00:00:00Z"/>
        <d v="2023-11-03T00:00:00Z"/>
        <d v="2023-11-04T00:00:00Z"/>
        <d v="2023-11-05T00:00:00Z"/>
        <d v="2023-11-06T00:00:00Z"/>
        <d v="2023-11-07T00:00:00Z"/>
        <d v="2023-11-08T00:00:00Z"/>
        <d v="2023-11-09T00:00:00Z"/>
        <d v="2023-11-10T00:00:00Z"/>
        <d v="2023-11-11T00:00:00Z"/>
        <d v="2023-11-12T00:00:00Z"/>
        <d v="2023-11-13T00:00:00Z"/>
        <d v="2023-11-14T00:00:00Z"/>
        <d v="2023-11-15T00:00:00Z"/>
        <d v="2023-11-16T00:00:00Z"/>
        <d v="2023-11-17T00:00:00Z"/>
        <d v="2023-11-18T00:00:00Z"/>
        <d v="2023-11-19T00:00:00Z"/>
        <d v="2023-11-20T00:00:00Z"/>
        <d v="2023-11-21T00:00:00Z"/>
        <d v="2023-11-22T00:00:00Z"/>
        <d v="2023-11-23T00:00:00Z"/>
        <d v="2023-11-24T00:00:00Z"/>
        <d v="2023-11-25T00:00:00Z"/>
        <d v="2023-11-26T00:00:00Z"/>
        <d v="2023-11-27T00:00:00Z"/>
        <d v="2023-11-28T00:00:00Z"/>
        <d v="2023-11-29T00:00:00Z"/>
        <d v="2023-11-30T00:00:00Z"/>
        <d v="2023-12-01T00:00:00Z"/>
        <d v="2023-12-02T00:00:00Z"/>
        <d v="2023-12-03T00:00:00Z"/>
        <d v="2023-12-04T00:00:00Z"/>
        <d v="2023-12-05T00:00:00Z"/>
        <d v="2023-12-06T00:00:00Z"/>
        <d v="2023-12-07T00:00:00Z"/>
        <d v="2023-12-08T00:00:00Z"/>
        <d v="2023-12-09T00:00:00Z"/>
        <d v="2023-12-10T00:00:00Z"/>
        <d v="2023-12-11T00:00:00Z"/>
        <d v="2023-12-12T00:00:00Z"/>
        <d v="2023-12-13T00:00:00Z"/>
        <d v="2023-12-14T00:00:00Z"/>
        <d v="2023-12-15T00:00:00Z"/>
        <d v="2023-12-16T00:00:00Z"/>
        <d v="2023-12-17T00:00:00Z"/>
        <d v="2023-12-18T00:00:00Z"/>
        <d v="2023-12-19T00:00:00Z"/>
        <d v="2023-12-20T00:00:00Z"/>
        <d v="2023-12-21T00:00:00Z"/>
        <d v="2023-12-22T00:00:00Z"/>
        <d v="2023-12-23T00:00:00Z"/>
        <d v="2023-12-24T00:00:00Z"/>
        <d v="2023-12-25T00:00:00Z"/>
        <d v="2023-12-26T00:00:00Z"/>
        <d v="2023-12-27T00:00:00Z"/>
        <d v="2023-12-28T00:00:00Z"/>
        <d v="2023-12-29T00:00:00Z"/>
        <d v="2023-12-30T00:00:00Z"/>
        <d v="2023-12-31T00:00:00Z"/>
        <d v="2024-01-01T00:00:00Z"/>
        <d v="2024-01-02T00:00:00Z"/>
        <d v="2024-01-03T00:00:00Z"/>
        <d v="2024-01-04T00:00:00Z"/>
        <d v="2024-01-05T00:00:00Z"/>
        <d v="2024-01-06T00:00:00Z"/>
        <d v="2024-01-07T00:00:00Z"/>
        <d v="2024-01-08T00:00:00Z"/>
        <d v="2024-01-09T00:00:00Z"/>
        <d v="2024-01-10T00:00:00Z"/>
        <d v="2024-01-11T00:00:00Z"/>
        <d v="2024-01-12T00:00:00Z"/>
        <d v="2024-01-13T00:00:00Z"/>
        <d v="2024-01-14T00:00:00Z"/>
        <d v="2024-01-15T00:00:00Z"/>
        <d v="2024-01-16T00:00:00Z"/>
        <d v="2024-01-17T00:00:00Z"/>
        <d v="2024-01-18T00:00:00Z"/>
        <d v="2024-01-19T00:00:00Z"/>
        <d v="2024-01-20T00:00:00Z"/>
        <d v="2024-01-21T00:00:00Z"/>
        <d v="2024-01-22T00:00:00Z"/>
        <d v="2024-01-23T00:00:00Z"/>
        <d v="2024-01-24T00:00:00Z"/>
        <d v="2024-01-25T00:00:00Z"/>
        <d v="2024-01-26T00:00:00Z"/>
        <d v="2024-01-27T00:00:00Z"/>
        <d v="2024-01-28T00:00:00Z"/>
        <d v="2024-01-29T00:00:00Z"/>
        <d v="2024-01-30T00:00:00Z"/>
        <d v="2024-01-31T00:00:00Z"/>
        <d v="2024-02-01T00:00:00Z"/>
        <d v="2024-02-02T00:00:00Z"/>
        <d v="2024-02-03T00:00:00Z"/>
        <d v="2024-02-04T00:00:00Z"/>
        <d v="2024-02-05T00:00:00Z"/>
        <d v="2024-02-06T00:00:00Z"/>
        <d v="2024-02-07T00:00:00Z"/>
        <d v="2024-02-08T00:00:00Z"/>
        <d v="2024-02-09T00:00:00Z"/>
        <d v="2024-02-10T00:00:00Z"/>
        <d v="2024-02-11T00:00:00Z"/>
        <d v="2024-02-12T00:00:00Z"/>
        <d v="2024-02-13T00:00:00Z"/>
        <d v="2024-02-14T00:00:00Z"/>
        <d v="2024-02-15T00:00:00Z"/>
        <d v="2024-02-16T00:00:00Z"/>
        <d v="2024-02-17T00:00:00Z"/>
        <d v="2024-02-18T00:00:00Z"/>
        <d v="2024-02-19T00:00:00Z"/>
        <d v="2024-02-20T00:00:00Z"/>
        <d v="2024-02-21T00:00:00Z"/>
        <d v="2024-02-22T00:00:00Z"/>
        <d v="2024-02-23T00:00:00Z"/>
        <d v="2024-02-24T00:00:00Z"/>
        <d v="2024-02-25T00:00:00Z"/>
        <d v="2024-02-26T00:00:00Z"/>
        <d v="2024-02-27T00:00:00Z"/>
        <d v="2024-02-28T00:00:00Z"/>
        <d v="2024-02-29T00:00:00Z"/>
        <d v="2024-03-01T00:00:00Z"/>
        <d v="2024-03-02T00:00:00Z"/>
        <d v="2024-03-03T00:00:00Z"/>
        <d v="2024-03-04T00:00:00Z"/>
        <d v="2024-03-05T00:00:00Z"/>
        <d v="2024-03-06T00:00:00Z"/>
        <d v="2024-03-07T00:00:00Z"/>
        <d v="2024-03-08T00:00:00Z"/>
        <d v="2024-03-09T00:00:00Z"/>
        <d v="2024-03-10T00:00:00Z"/>
        <d v="2024-03-11T00:00:00Z"/>
        <d v="2024-03-12T00:00:00Z"/>
        <d v="2024-03-13T00:00:00Z"/>
        <d v="2024-03-14T00:00:00Z"/>
        <d v="2024-03-15T00:00:00Z"/>
        <d v="2024-03-16T00:00:00Z"/>
        <d v="2024-03-17T00:00:00Z"/>
        <d v="2024-03-18T00:00:00Z"/>
        <d v="2024-03-19T00:00:00Z"/>
        <d v="2024-03-20T00:00:00Z"/>
        <d v="2024-03-21T00:00:00Z"/>
        <d v="2024-03-22T00:00:00Z"/>
        <d v="2024-03-23T00:00:00Z"/>
        <d v="2024-03-24T00:00:00Z"/>
        <d v="2024-03-25T00:00:00Z"/>
        <d v="2024-03-26T00:00:00Z"/>
        <d v="2024-03-27T00:00:00Z"/>
        <d v="2024-03-28T00:00:00Z"/>
        <d v="2024-03-29T00:00:00Z"/>
        <d v="2024-03-30T00:00:00Z"/>
        <d v="2024-03-31T00:00:00Z"/>
        <d v="2024-04-01T00:00:00Z"/>
        <d v="2024-04-02T00:00:00Z"/>
        <d v="2024-04-03T00:00:00Z"/>
        <d v="2024-04-04T00:00:00Z"/>
        <d v="2024-04-05T00:00:00Z"/>
        <d v="2024-04-06T00:00:00Z"/>
        <d v="2024-04-07T00:00:00Z"/>
        <d v="2024-04-08T00:00:00Z"/>
        <d v="2024-04-09T00:00:00Z"/>
        <d v="2024-04-10T00:00:00Z"/>
        <d v="2024-04-11T00:00:00Z"/>
        <d v="2024-04-12T00:00:00Z"/>
        <d v="2024-04-13T00:00:00Z"/>
        <d v="2024-04-14T00:00:00Z"/>
        <d v="2024-04-15T00:00:00Z"/>
        <d v="2024-04-16T00:00:00Z"/>
        <d v="2024-04-17T00:00:00Z"/>
        <d v="2024-04-18T00:00:00Z"/>
        <d v="2024-04-19T00:00:00Z"/>
        <d v="2024-04-20T00:00:00Z"/>
        <d v="2024-04-21T00:00:00Z"/>
        <d v="2024-04-22T00:00:00Z"/>
        <d v="2024-04-23T00:00:00Z"/>
        <d v="2024-04-24T00:00:00Z"/>
        <d v="2024-04-25T00:00:00Z"/>
        <d v="2024-04-26T00:00:00Z"/>
        <d v="2024-04-27T00:00:00Z"/>
        <d v="2024-04-28T00:00:00Z"/>
        <d v="2024-04-29T00:00:00Z"/>
        <d v="2024-04-30T00:00:00Z"/>
        <d v="2024-05-01T00:00:00Z"/>
        <d v="2024-05-02T00:00:00Z"/>
        <d v="2024-05-03T00:00:00Z"/>
        <d v="2024-05-04T00:00:00Z"/>
        <d v="2024-05-05T00:00:00Z"/>
        <d v="2024-05-06T00:00:00Z"/>
        <d v="2024-05-07T00:00:00Z"/>
        <d v="2024-05-08T00:00:00Z"/>
        <d v="2024-05-09T00:00:00Z"/>
        <d v="2024-05-10T00:00:00Z"/>
        <d v="2024-05-11T00:00:00Z"/>
        <d v="2024-05-12T00:00:00Z"/>
        <d v="2024-05-13T00:00:00Z"/>
        <d v="2024-05-14T00:00:00Z"/>
        <d v="2024-05-15T00:00:00Z"/>
        <d v="2024-05-16T00:00:00Z"/>
        <d v="2024-05-17T00:00:00Z"/>
        <d v="2024-05-18T00:00:00Z"/>
        <d v="2024-05-19T00:00:00Z"/>
        <d v="2024-05-20T00:00:00Z"/>
        <d v="2024-05-21T00:00:00Z"/>
        <d v="2024-05-22T00:00:00Z"/>
        <d v="2024-05-23T00:00:00Z"/>
        <d v="2024-05-24T00:00:00Z"/>
        <d v="2024-05-25T00:00:00Z"/>
        <d v="2024-05-26T00:00:00Z"/>
        <d v="2024-05-27T00:00:00Z"/>
        <d v="2024-05-28T00:00:00Z"/>
        <d v="2024-05-29T00:00:00Z"/>
        <d v="2024-05-30T00:00:00Z"/>
        <d v="2024-05-31T00:00:00Z"/>
        <d v="2024-06-01T00:00:00Z"/>
        <d v="2024-06-02T00:00:00Z"/>
        <d v="2024-06-03T00:00:00Z"/>
        <d v="2024-06-04T00:00:00Z"/>
        <d v="2024-06-05T00:00:00Z"/>
        <d v="2024-06-06T00:00:00Z"/>
        <d v="2024-06-07T00:00:00Z"/>
        <d v="2024-06-08T00:00:00Z"/>
        <d v="2024-06-09T00:00:00Z"/>
        <d v="2024-06-10T00:00:00Z"/>
        <d v="2024-06-11T00:00:00Z"/>
        <d v="2024-06-12T00:00:00Z"/>
        <d v="2024-06-13T00:00:00Z"/>
        <d v="2024-06-14T00:00:00Z"/>
        <d v="2024-06-15T00:00:00Z"/>
        <d v="2024-06-16T00:00:00Z"/>
        <d v="2024-06-17T00:00:00Z"/>
        <d v="2024-06-18T00:00:00Z"/>
        <d v="2024-06-19T00:00:00Z"/>
        <d v="2024-06-20T00:00:00Z"/>
        <d v="2024-06-21T00:00:00Z"/>
        <d v="2024-06-22T00:00:00Z"/>
        <d v="2024-06-23T00:00:00Z"/>
        <d v="2024-06-24T00:00:00Z"/>
        <d v="2024-06-25T00:00:00Z"/>
        <d v="2024-06-26T00:00:00Z"/>
        <d v="2024-06-27T00:00:00Z"/>
        <d v="2024-06-28T00:00:00Z"/>
        <d v="2024-06-29T00:00:00Z"/>
        <d v="2024-06-30T00:00:00Z"/>
        <d v="2024-07-01T00:00:00Z"/>
        <d v="2024-07-02T00:00:00Z"/>
        <d v="2024-07-03T00:00:00Z"/>
        <d v="2024-07-04T00:00:00Z"/>
        <d v="2024-07-05T00:00:00Z"/>
        <d v="2024-07-06T00:00:00Z"/>
        <d v="2024-07-07T00:00:00Z"/>
        <d v="2024-07-08T00:00:00Z"/>
        <d v="2024-07-09T00:00:00Z"/>
        <d v="2024-07-10T00:00:00Z"/>
        <d v="2024-07-11T00:00:00Z"/>
        <d v="2024-07-12T00:00:00Z"/>
        <d v="2024-07-13T00:00:00Z"/>
        <d v="2024-07-14T00:00:00Z"/>
        <d v="2024-07-15T00:00:00Z"/>
        <d v="2024-07-16T00:00:00Z"/>
        <d v="2024-07-17T00:00:00Z"/>
        <d v="2024-07-18T00:00:00Z"/>
        <d v="2024-07-19T00:00:00Z"/>
        <d v="2024-07-20T00:00:00Z"/>
        <d v="2024-07-21T00:00:00Z"/>
        <d v="2024-07-22T00:00:00Z"/>
        <d v="2024-07-23T00:00:00Z"/>
        <d v="2024-07-24T00:00:00Z"/>
        <d v="2024-07-25T00:00:00Z"/>
        <d v="2024-07-26T00:00:00Z"/>
        <d v="2024-07-27T00:00:00Z"/>
        <d v="2024-07-28T00:00:00Z"/>
        <d v="2024-07-29T00:00:00Z"/>
        <d v="2024-07-30T00:00:00Z"/>
        <d v="2024-07-31T00:00:00Z"/>
        <d v="2024-08-01T00:00:00Z"/>
        <d v="2024-08-02T00:00:00Z"/>
        <d v="2024-08-03T00:00:00Z"/>
        <d v="2024-08-04T00:00:00Z"/>
        <d v="2024-08-05T00:00:00Z"/>
        <d v="2024-08-06T00:00:00Z"/>
        <d v="2024-08-07T00:00:00Z"/>
        <d v="2024-08-08T00:00:00Z"/>
        <d v="2024-08-09T00:00:00Z"/>
        <d v="2024-08-10T00:00:00Z"/>
        <d v="2024-08-11T00:00:00Z"/>
        <d v="2024-08-12T00:00:00Z"/>
        <d v="2024-08-13T00:00:00Z"/>
        <d v="2024-08-14T00:00:00Z"/>
        <d v="2024-08-15T00:00:00Z"/>
        <d v="2024-08-16T00:00:00Z"/>
        <d v="2024-08-17T00:00:00Z"/>
        <d v="2024-08-18T00:00:00Z"/>
        <d v="2024-08-19T00:00:00Z"/>
        <d v="2024-08-20T00:00:00Z"/>
        <d v="2024-08-21T00:00:00Z"/>
        <d v="2024-08-22T00:00:00Z"/>
        <d v="2024-08-23T00:00:00Z"/>
        <d v="2024-08-24T00:00:00Z"/>
        <d v="2024-08-25T00:00:00Z"/>
        <d v="2024-08-26T00:00:00Z"/>
        <d v="2024-08-27T00:00:00Z"/>
        <d v="2024-08-28T00:00:00Z"/>
        <d v="2024-08-29T00:00:00Z"/>
        <d v="2024-08-30T00:00:00Z"/>
        <d v="2024-08-31T00:00:00Z"/>
        <d v="2024-09-01T00:00:00Z"/>
        <d v="2024-09-02T00:00:00Z"/>
        <d v="2024-09-03T00:00:00Z"/>
        <d v="2024-09-04T00:00:00Z"/>
        <d v="2024-09-05T00:00:00Z"/>
        <d v="2024-09-06T00:00:00Z"/>
        <d v="2024-09-07T00:00:00Z"/>
        <d v="2024-09-08T00:00:00Z"/>
        <d v="2024-09-09T00:00:00Z"/>
        <d v="2024-09-10T00:00:00Z"/>
        <d v="2024-09-11T00:00:00Z"/>
        <d v="2024-09-12T00:00:00Z"/>
        <d v="2024-09-13T00:00:00Z"/>
        <d v="2024-09-14T00:00:00Z"/>
        <d v="2024-09-15T00:00:00Z"/>
        <d v="2024-09-16T00:00:00Z"/>
        <d v="2024-09-17T00:00:00Z"/>
        <d v="2024-09-18T00:00:00Z"/>
        <d v="2024-09-19T00:00:00Z"/>
        <d v="2024-09-20T00:00:00Z"/>
        <d v="2024-09-21T00:00:00Z"/>
        <d v="2024-09-22T00:00:00Z"/>
        <d v="2024-09-23T00:00:00Z"/>
        <d v="2024-09-24T00:00:00Z"/>
        <d v="2024-09-25T00:00:00Z"/>
        <d v="2024-09-26T00:00:00Z"/>
        <d v="2024-09-27T00:00:00Z"/>
        <d v="2024-09-28T00:00:00Z"/>
        <d v="2024-09-29T00:00:00Z"/>
        <d v="2024-09-30T00:00:00Z"/>
        <d v="2024-10-01T00:00:00Z"/>
        <d v="2024-10-02T00:00:00Z"/>
        <d v="2024-10-03T00:00:00Z"/>
        <d v="2024-10-04T00:00:00Z"/>
        <d v="2024-10-05T00:00:00Z"/>
        <d v="2024-10-06T00:00:00Z"/>
        <d v="2024-10-07T00:00:00Z"/>
        <d v="2024-10-08T00:00:00Z"/>
        <d v="2024-10-09T00:00:00Z"/>
        <d v="2024-10-10T00:00:00Z"/>
        <d v="2024-10-11T00:00:00Z"/>
        <d v="2024-10-12T00:00:00Z"/>
        <d v="2024-10-13T00:00:00Z"/>
        <d v="2024-10-14T00:00:00Z"/>
        <d v="2024-10-15T00:00:00Z"/>
        <d v="2024-10-16T00:00:00Z"/>
        <d v="2024-10-17T00:00:00Z"/>
        <d v="2024-10-18T00:00:00Z"/>
        <d v="2024-10-19T00:00:00Z"/>
        <d v="2024-10-20T00:00:00Z"/>
        <d v="2024-10-21T00:00:00Z"/>
        <d v="2024-10-22T00:00:00Z"/>
        <d v="2024-10-23T00:00:00Z"/>
        <d v="2024-10-24T00:00:00Z"/>
        <d v="2024-10-25T00:00:00Z"/>
        <d v="2024-10-26T00:00:00Z"/>
        <d v="2024-10-27T00:00:00Z"/>
        <d v="2024-10-28T00:00:00Z"/>
        <d v="2024-10-29T00:00:00Z"/>
        <d v="2024-10-30T00:00:00Z"/>
        <d v="2024-10-31T00:00:00Z"/>
        <d v="2024-11-01T00:00:00Z"/>
        <d v="2024-11-02T00:00:00Z"/>
        <d v="2024-11-03T00:00:00Z"/>
        <d v="2024-11-04T00:00:00Z"/>
        <d v="2024-11-05T00:00:00Z"/>
        <d v="2024-11-06T00:00:00Z"/>
        <d v="2024-11-07T00:00:00Z"/>
        <d v="2024-11-08T00:00:00Z"/>
        <d v="2024-11-09T00:00:00Z"/>
        <d v="2024-11-10T00:00:00Z"/>
        <d v="2024-11-11T00:00:00Z"/>
        <d v="2024-11-12T00:00:00Z"/>
        <d v="2024-11-13T00:00:00Z"/>
        <d v="2024-11-14T00:00:00Z"/>
        <d v="2024-11-15T00:00:00Z"/>
        <d v="2024-11-16T00:00:00Z"/>
        <d v="2024-11-17T00:00:00Z"/>
        <d v="2024-11-18T00:00:00Z"/>
        <d v="2024-11-19T00:00:00Z"/>
        <d v="2024-11-20T00:00:00Z"/>
        <d v="2024-11-21T00:00:00Z"/>
        <d v="2024-11-22T00:00:00Z"/>
        <d v="2024-11-23T00:00:00Z"/>
        <d v="2024-11-24T00:00:00Z"/>
        <d v="2024-11-25T00:00:00Z"/>
        <d v="2024-11-26T00:00:00Z"/>
        <d v="2024-11-27T00:00:00Z"/>
        <d v="2024-11-28T00:00:00Z"/>
        <d v="2024-11-29T00:00:00Z"/>
        <d v="2024-11-30T00:00:00Z"/>
        <d v="2024-12-01T00:00:00Z"/>
        <d v="2024-12-02T00:00:00Z"/>
        <d v="2024-12-03T00:00:00Z"/>
        <d v="2024-12-04T00:00:00Z"/>
        <d v="2024-12-05T00:00:00Z"/>
        <d v="2024-12-06T00:00:00Z"/>
        <d v="2024-12-07T00:00:00Z"/>
        <d v="2024-12-08T00:00:00Z"/>
        <d v="2024-12-09T00:00:00Z"/>
        <d v="2024-12-10T00:00:00Z"/>
        <d v="2024-12-11T00:00:00Z"/>
        <d v="2024-12-12T00:00:00Z"/>
        <d v="2024-12-13T00:00:00Z"/>
        <d v="2024-12-14T00:00:00Z"/>
        <d v="2024-12-15T00:00:00Z"/>
        <d v="2024-12-16T00:00:00Z"/>
        <d v="2024-12-17T00:00:00Z"/>
        <d v="2024-12-18T00:00:00Z"/>
        <d v="2024-12-19T00:00:00Z"/>
        <d v="2024-12-20T00:00:00Z"/>
        <d v="2024-12-21T00:00:00Z"/>
        <d v="2024-12-22T00:00:00Z"/>
        <d v="2024-12-23T00:00:00Z"/>
        <d v="2024-12-24T00:00:00Z"/>
        <d v="2024-12-25T00:00:00Z"/>
        <d v="2024-12-26T00:00:00Z"/>
        <d v="2024-12-27T00:00:00Z"/>
        <d v="2024-12-28T00:00:00Z"/>
        <d v="2024-12-29T00:00:00Z"/>
        <d v="2024-12-30T00:00:00Z"/>
        <d v="2024-12-31T00:00:00Z"/>
        <d v="2025-01-01T00:00:00Z"/>
        <d v="2025-01-02T00:00:00Z"/>
        <d v="2025-01-03T00:00:00Z"/>
        <d v="2025-01-04T00:00:00Z"/>
        <d v="2025-01-05T00:00:00Z"/>
        <d v="2025-01-06T00:00:00Z"/>
        <d v="2025-01-07T00:00:00Z"/>
        <d v="2025-01-08T00:00:00Z"/>
        <d v="2025-01-09T00:00:00Z"/>
        <d v="2025-01-10T00:00:00Z"/>
        <d v="2025-01-11T00:00:00Z"/>
        <d v="2025-01-12T00:00:00Z"/>
        <d v="2025-01-13T00:00:00Z"/>
        <d v="2025-01-14T00:00:00Z"/>
        <d v="2025-01-15T00:00:00Z"/>
        <d v="2025-01-16T00:00:00Z"/>
        <d v="2025-01-17T00:00:00Z"/>
        <d v="2025-01-18T00:00:00Z"/>
        <d v="2025-01-19T00:00:00Z"/>
        <d v="2025-01-20T00:00:00Z"/>
        <d v="2025-01-21T00:00:00Z"/>
        <d v="2025-01-22T00:00:00Z"/>
        <d v="2025-01-23T00:00:00Z"/>
        <d v="2025-01-24T00:00:00Z"/>
        <d v="2025-01-25T00:00:00Z"/>
        <d v="2025-01-26T00:00:00Z"/>
        <d v="2025-01-27T00:00:00Z"/>
        <d v="2025-01-28T00:00:00Z"/>
        <d v="2025-01-29T00:00:00Z"/>
        <d v="2025-01-30T00:00:00Z"/>
        <d v="2025-01-31T00:00:00Z"/>
        <d v="2025-02-01T00:00:00Z"/>
        <d v="2025-02-02T00:00:00Z"/>
        <d v="2025-02-03T00:00:00Z"/>
        <d v="2025-02-04T00:00:00Z"/>
        <d v="2025-02-05T00:00:00Z"/>
        <d v="2025-02-06T00:00:00Z"/>
        <d v="2025-02-07T00:00:00Z"/>
        <d v="2025-02-08T00:00:00Z"/>
        <d v="2025-02-09T00:00:00Z"/>
        <d v="2025-02-10T00:00:00Z"/>
        <d v="2025-02-11T00:00:00Z"/>
        <d v="2025-02-12T00:00:00Z"/>
        <d v="2025-02-13T00:00:00Z"/>
        <d v="2025-02-14T00:00:00Z"/>
        <d v="2025-02-15T00:00:00Z"/>
        <d v="2025-02-16T00:00:00Z"/>
        <d v="2025-02-17T00:00:00Z"/>
        <d v="2025-02-18T00:00:00Z"/>
        <d v="2025-02-19T00:00:00Z"/>
        <d v="2025-02-20T00:00:00Z"/>
        <d v="2025-02-21T00:00:00Z"/>
        <d v="2025-02-22T00:00:00Z"/>
        <d v="2025-02-23T00:00:00Z"/>
        <d v="2025-02-24T00:00:00Z"/>
        <d v="2025-02-25T00:00:00Z"/>
        <d v="2025-02-26T00:00:00Z"/>
        <d v="2025-02-27T00:00:00Z"/>
        <d v="2025-02-28T00:00:00Z"/>
        <d v="2025-03-01T00:00:00Z"/>
        <d v="2025-03-02T00:00:00Z"/>
        <d v="2025-03-03T00:00:00Z"/>
        <d v="2025-03-04T00:00:00Z"/>
        <d v="2025-03-05T00:00:00Z"/>
        <d v="2025-03-06T00:00:00Z"/>
        <d v="2025-03-07T00:00:00Z"/>
        <d v="2025-03-08T00:00:00Z"/>
        <d v="2025-03-09T00:00:00Z"/>
        <d v="2025-03-10T00:00:00Z"/>
        <d v="2025-03-11T00:00:00Z"/>
        <d v="2025-03-12T00:00:00Z"/>
        <d v="2025-03-13T00:00:00Z"/>
        <d v="2025-03-14T00:00:00Z"/>
        <d v="2025-03-15T00:00:00Z"/>
        <d v="2025-03-16T00:00:00Z"/>
        <d v="2025-03-17T00:00:00Z"/>
        <d v="2025-03-18T00:00:00Z"/>
        <d v="2025-03-19T00:00:00Z"/>
        <d v="2025-03-20T00:00:00Z"/>
        <d v="2025-03-21T00:00:00Z"/>
        <d v="2025-03-22T00:00:00Z"/>
        <d v="2025-03-23T00:00:00Z"/>
        <d v="2025-03-24T00:00:00Z"/>
        <d v="2025-03-25T00:00:00Z"/>
        <d v="2025-03-26T00:00:00Z"/>
        <d v="2025-03-27T00:00:00Z"/>
        <d v="2025-03-28T00:00:00Z"/>
        <d v="2025-03-29T00:00:00Z"/>
        <d v="2025-03-30T00:00:00Z"/>
        <d v="2025-03-31T00:00:00Z"/>
        <d v="2025-04-01T00:00:00Z"/>
        <d v="2025-04-02T00:00:00Z"/>
        <d v="2025-04-03T00:00:00Z"/>
        <d v="2025-04-04T00:00:00Z"/>
        <d v="2025-04-05T00:00:00Z"/>
        <d v="2025-04-06T00:00:00Z"/>
        <d v="2025-04-07T00:00:00Z"/>
        <d v="2025-04-08T00:00:00Z"/>
        <d v="2025-04-09T00:00:00Z"/>
        <d v="2025-04-10T00:00:00Z"/>
        <d v="2025-04-11T00:00:00Z"/>
        <d v="2025-04-12T00:00:00Z"/>
        <d v="2025-04-13T00:00:00Z"/>
        <d v="2025-04-14T00:00:00Z"/>
        <d v="2025-04-15T00:00:00Z"/>
        <d v="2025-04-16T00:00:00Z"/>
        <d v="2025-04-17T00:00:00Z"/>
        <d v="2025-04-18T00:00:00Z"/>
        <d v="2025-04-19T00:00:00Z"/>
        <d v="2025-04-20T00:00:00Z"/>
        <d v="2025-04-21T00:00:00Z"/>
        <d v="2025-04-22T00:00:00Z"/>
        <d v="2025-04-23T00:00:00Z"/>
        <d v="2025-04-24T00:00:00Z"/>
        <d v="2025-04-25T00:00:00Z"/>
        <d v="2025-04-26T00:00:00Z"/>
        <d v="2025-04-27T00:00:00Z"/>
        <d v="2025-04-28T00:00:00Z"/>
        <d v="2025-04-29T00:00:00Z"/>
        <d v="2025-04-30T00:00:00Z"/>
        <d v="2025-05-01T00:00:00Z"/>
        <d v="2025-05-02T00:00:00Z"/>
        <d v="2025-05-03T00:00:00Z"/>
        <d v="2025-05-04T00:00:00Z"/>
        <d v="2025-05-05T00:00:00Z"/>
        <d v="2025-05-06T00:00:00Z"/>
        <d v="2025-05-07T00:00:00Z"/>
        <d v="2025-05-08T00:00:00Z"/>
        <d v="2025-05-09T00:00:00Z"/>
        <d v="2025-05-10T00:00:00Z"/>
        <d v="2025-05-11T00:00:00Z"/>
        <d v="2025-05-12T00:00:00Z"/>
        <d v="2025-05-13T00:00:00Z"/>
        <d v="2025-05-14T00:00:00Z"/>
        <d v="2025-05-15T00:00:00Z"/>
        <d v="2025-05-16T00:00:00Z"/>
        <d v="2025-05-17T00:00:00Z"/>
        <d v="2025-05-18T00:00:00Z"/>
        <d v="2025-05-19T00:00:00Z"/>
        <d v="2025-05-20T00:00:00Z"/>
        <d v="2025-05-21T00:00:00Z"/>
        <d v="2025-05-22T00:00:00Z"/>
        <d v="2025-05-23T00:00:00Z"/>
        <d v="2025-05-24T00:00:00Z"/>
        <d v="2025-05-25T00:00:00Z"/>
        <d v="2025-05-26T00:00:00Z"/>
        <d v="2025-05-27T00:00:00Z"/>
        <d v="2025-05-28T00:00:00Z"/>
        <d v="2025-05-29T00:00:00Z"/>
        <d v="2025-05-30T00:00:00Z"/>
        <d v="2025-05-31T00:00:00Z"/>
        <d v="2025-06-01T00:00:00Z"/>
        <d v="2025-06-02T00:00:00Z"/>
        <d v="2025-06-03T00:00:00Z"/>
        <d v="2025-06-04T00:00:00Z"/>
        <d v="2025-06-05T00:00:00Z"/>
        <d v="2025-06-06T00:00:00Z"/>
        <d v="2025-06-07T00:00:00Z"/>
        <d v="2025-06-08T00:00:00Z"/>
        <d v="2025-06-09T00:00:00Z"/>
        <d v="2025-06-10T00:00:00Z"/>
        <d v="2025-06-11T00:00:00Z"/>
        <d v="2025-06-12T00:00:00Z"/>
        <d v="2025-06-13T00:00:00Z"/>
        <d v="2025-06-14T00:00:00Z"/>
        <d v="2025-06-15T00:00:00Z"/>
        <d v="2025-06-16T00:00:00Z"/>
        <d v="2025-06-17T00:00:00Z"/>
        <d v="2025-06-18T00:00:00Z"/>
        <d v="2025-06-19T00:00:00Z"/>
        <d v="2025-06-20T00:00:00Z"/>
        <d v="2025-06-21T00:00:00Z"/>
        <d v="2025-06-22T00:00:00Z"/>
        <d v="2025-06-23T00:00:00Z"/>
        <d v="2025-06-24T00:00:00Z"/>
        <d v="2025-06-25T00:00:00Z"/>
        <d v="2025-06-26T00:00:00Z"/>
        <d v="2025-06-27T00:00:00Z"/>
        <d v="2025-06-28T00:00:00Z"/>
        <d v="2025-06-29T00:00:00Z"/>
        <d v="2025-06-30T00:00:00Z"/>
        <d v="2025-07-01T00:00:00Z"/>
        <d v="2025-07-02T00:00:00Z"/>
        <d v="2025-07-03T00:00:00Z"/>
        <d v="2025-07-04T00:00:00Z"/>
        <d v="2025-07-05T00:00:00Z"/>
        <d v="2025-07-06T00:00:00Z"/>
        <d v="2025-07-07T00:00:00Z"/>
        <d v="2025-07-08T00:00:00Z"/>
        <d v="2025-07-09T00:00:00Z"/>
        <d v="2025-07-10T00:00:00Z"/>
        <d v="2025-07-11T00:00:00Z"/>
        <d v="2025-07-12T00:00:00Z"/>
        <d v="2025-07-13T00:00:00Z"/>
        <d v="2025-07-14T00:00:00Z"/>
        <d v="2025-07-15T00:00:00Z"/>
        <d v="2025-07-16T00:00:00Z"/>
        <d v="2025-07-17T00:00:00Z"/>
        <d v="2025-07-18T00:00:00Z"/>
        <d v="2025-07-19T00:00:00Z"/>
        <d v="2025-07-20T00:00:00Z"/>
        <d v="2025-07-21T00:00:00Z"/>
        <d v="2025-07-22T00:00:00Z"/>
        <d v="2025-07-23T00:00:00Z"/>
        <d v="2025-07-24T00:00:00Z"/>
        <d v="2025-07-25T00:00:00Z"/>
        <d v="2025-07-26T00:00:00Z"/>
        <d v="2025-07-27T00:00:00Z"/>
        <d v="2025-07-28T00:00:00Z"/>
        <d v="2025-07-29T00:00:00Z"/>
        <d v="2025-07-30T00:00:00Z"/>
        <d v="2025-07-31T00:00:00Z"/>
        <d v="2025-08-01T00:00:00Z"/>
        <d v="2025-08-02T00:00:00Z"/>
        <d v="2025-08-03T00:00:00Z"/>
        <d v="2025-08-04T00:00:00Z"/>
        <d v="2025-08-05T00:00:00Z"/>
        <d v="2025-08-06T00:00:00Z"/>
        <d v="2025-08-07T00:00:00Z"/>
        <d v="2025-08-08T00:00:00Z"/>
        <d v="2025-08-09T00:00:00Z"/>
        <d v="2025-08-10T00:00:00Z"/>
        <d v="2025-08-11T00:00:00Z"/>
        <d v="2025-08-12T00:00:00Z"/>
        <d v="2025-08-13T00:00:00Z"/>
        <d v="2025-08-14T00:00:00Z"/>
        <d v="2025-08-15T00:00:00Z"/>
        <d v="2025-08-16T00:00:00Z"/>
        <d v="2025-08-17T00:00:00Z"/>
        <d v="2025-08-18T00:00:00Z"/>
        <d v="2025-08-19T00:00:00Z"/>
        <d v="2025-08-20T00:00:00Z"/>
        <d v="2025-08-21T00:00:00Z"/>
        <d v="2025-08-22T00:00:00Z"/>
        <d v="2025-08-23T00:00:00Z"/>
        <d v="2025-08-24T00:00:00Z"/>
        <d v="2025-08-25T00:00:00Z"/>
        <d v="2025-08-26T00:00:00Z"/>
        <d v="2025-08-27T00:00:00Z"/>
        <d v="2025-08-28T00:00:00Z"/>
        <d v="2025-08-29T00:00:00Z"/>
        <d v="2025-08-30T00:00:00Z"/>
        <d v="2025-08-31T00:00:00Z"/>
        <d v="2025-09-01T00:00:00Z"/>
        <d v="2025-09-02T00:00:00Z"/>
        <d v="2025-09-03T00:00:00Z"/>
        <d v="2025-09-04T00:00:00Z"/>
        <d v="2025-09-05T00:00:00Z"/>
        <d v="2025-09-06T00:00:00Z"/>
        <d v="2025-09-07T00:00:00Z"/>
        <d v="2025-09-08T00:00:00Z"/>
        <d v="2025-09-09T00:00:00Z"/>
        <d v="2025-09-10T00:00:00Z"/>
        <d v="2025-09-11T00:00:00Z"/>
        <d v="2025-09-12T00:00:00Z"/>
        <d v="2025-09-13T00:00:00Z"/>
        <d v="2025-09-14T00:00:00Z"/>
        <d v="2025-09-15T00:00:00Z"/>
        <d v="2025-09-16T00:00:00Z"/>
        <d v="2025-09-17T00:00:00Z"/>
        <d v="2025-09-18T00:00:00Z"/>
        <d v="2025-09-19T00:00:00Z"/>
        <d v="2025-09-20T00:00:00Z"/>
        <d v="2025-09-21T00:00:00Z"/>
        <d v="2025-09-22T00:00:00Z"/>
        <d v="2025-09-23T00:00:00Z"/>
        <d v="2025-09-24T00:00:00Z"/>
        <d v="2025-09-25T00:00:00Z"/>
        <d v="2025-09-26T00:00:00Z"/>
        <d v="2025-09-27T00:00:00Z"/>
        <d v="2025-09-28T00:00:00Z"/>
        <d v="2025-09-29T00:00:00Z"/>
        <d v="2025-09-30T00:00:00Z"/>
        <d v="2025-10-01T00:00:00Z"/>
        <d v="2025-10-02T00:00:00Z"/>
        <d v="2025-10-03T00:00:00Z"/>
        <d v="2025-10-04T00:00:00Z"/>
        <d v="2025-10-05T00:00:00Z"/>
        <d v="2025-10-06T00:00:00Z"/>
        <d v="2025-10-07T00:00:00Z"/>
        <d v="2025-10-08T00:00:00Z"/>
        <d v="2025-10-09T00:00:00Z"/>
        <d v="2025-10-10T00:00:00Z"/>
        <d v="2025-10-11T00:00:00Z"/>
        <d v="2025-10-12T00:00:00Z"/>
        <d v="2025-10-13T00:00:00Z"/>
        <d v="2025-10-14T00:00:00Z"/>
        <d v="2025-10-15T00:00:00Z"/>
        <d v="2025-10-16T00:00:00Z"/>
        <d v="2025-10-17T00:00:00Z"/>
        <d v="2025-10-18T00:00:00Z"/>
        <d v="2025-10-19T00:00:00Z"/>
        <d v="2025-10-20T00:00:00Z"/>
        <d v="2025-10-21T00:00:00Z"/>
        <d v="2025-10-22T00:00:00Z"/>
        <d v="2025-10-23T00:00:00Z"/>
        <d v="2025-10-24T00:00:00Z"/>
        <d v="2025-10-25T00:00:00Z"/>
        <d v="2025-10-26T00:00:00Z"/>
        <d v="2025-10-27T00:00:00Z"/>
        <d v="2025-10-28T00:00:00Z"/>
        <d v="2025-10-29T00:00:00Z"/>
        <d v="2025-10-30T00:00:00Z"/>
        <d v="2025-10-31T00:00:00Z"/>
        <d v="2025-11-01T00:00:00Z"/>
        <d v="2025-11-02T00:00:00Z"/>
        <d v="2025-11-03T00:00:00Z"/>
        <d v="2025-11-04T00:00:00Z"/>
        <d v="2025-11-05T00:00:00Z"/>
        <d v="2025-11-06T00:00:00Z"/>
        <d v="2025-11-07T00:00:00Z"/>
        <d v="2025-11-08T00:00:00Z"/>
        <d v="2025-11-09T00:00:00Z"/>
        <d v="2025-11-10T00:00:00Z"/>
        <d v="2025-11-11T00:00:00Z"/>
        <d v="2025-11-12T00:00:00Z"/>
        <d v="2025-11-13T00:00:00Z"/>
        <d v="2025-11-14T00:00:00Z"/>
        <d v="2025-11-15T00:00:00Z"/>
        <d v="2025-11-16T00:00:00Z"/>
        <d v="2025-11-17T00:00:00Z"/>
        <d v="2025-11-18T00:00:00Z"/>
        <d v="2025-11-19T00:00:00Z"/>
        <d v="2025-11-20T00:00:00Z"/>
        <d v="2025-11-21T00:00:00Z"/>
        <d v="2025-11-22T00:00:00Z"/>
        <d v="2025-11-23T00:00:00Z"/>
        <d v="2025-11-24T00:00:00Z"/>
        <d v="2025-11-25T00:00:00Z"/>
        <d v="2025-11-26T00:00:00Z"/>
        <d v="2025-11-27T00:00:00Z"/>
        <d v="2025-11-28T00:00:00Z"/>
        <d v="2025-11-29T00:00:00Z"/>
        <d v="2025-11-30T00:00:00Z"/>
        <d v="2025-12-01T00:00:00Z"/>
        <d v="2025-12-02T00:00:00Z"/>
        <d v="2025-12-03T00:00:00Z"/>
        <d v="2025-12-04T00:00:00Z"/>
        <d v="2025-12-05T00:00:00Z"/>
        <d v="2025-12-06T00:00:00Z"/>
        <d v="2025-12-07T00:00:00Z"/>
        <d v="2025-12-08T00:00:00Z"/>
        <d v="2025-12-09T00:00:00Z"/>
        <d v="2025-12-10T00:00:00Z"/>
        <d v="2025-12-11T00:00:00Z"/>
        <d v="2025-12-12T00:00:00Z"/>
        <d v="2025-12-13T00:00:00Z"/>
        <d v="2025-12-14T00:00:00Z"/>
        <d v="2025-12-15T00:00:00Z"/>
        <d v="2025-12-16T00:00:00Z"/>
        <d v="2025-12-17T00:00:00Z"/>
        <d v="2025-12-18T00:00:00Z"/>
        <d v="2025-12-19T00:00:00Z"/>
        <d v="2025-12-20T00:00:00Z"/>
        <d v="2025-12-21T00:00:00Z"/>
        <d v="2025-12-22T00:00:00Z"/>
        <d v="2025-12-23T00:00:00Z"/>
        <d v="2025-12-24T00:00:00Z"/>
        <d v="2025-12-25T00:00:00Z"/>
        <d v="2025-12-26T00:00:00Z"/>
        <d v="2025-12-27T00:00:00Z"/>
        <d v="2025-12-28T00:00:00Z"/>
        <d v="2025-12-29T00:00:00Z"/>
        <d v="2025-12-30T00:00:00Z"/>
        <d v="2025-12-31T00:00:00Z"/>
      </sharedItems>
    </cacheField>
    <cacheField name="TIỀN MẶT" numFmtId="0">
      <sharedItems containsString="0" containsBlank="1" containsNumber="1" containsInteger="1">
        <m/>
        <n v="4.56E7"/>
        <n v="4.44E7"/>
        <n v="5.2E7"/>
        <n v="0.0"/>
        <n v="1.0E7"/>
        <n v="8.4E7"/>
        <n v="3.0E7"/>
        <n v="5.0E7"/>
        <n v="1.08E7"/>
        <n v="6.0E7"/>
        <n v="1.53E7"/>
        <n v="1.3265E7"/>
        <n v="1.06095E7"/>
        <n v="5600000.0"/>
        <n v="1.368E7"/>
        <n v="2125000.0"/>
        <n v="3700000.0"/>
        <n v="1.17E7"/>
        <n v="7200000.0"/>
        <n v="4575000.0"/>
        <n v="4100000.0"/>
        <n v="4.155E7"/>
        <n v="1350000.0"/>
        <n v="6850000.0"/>
        <n v="1800000.0"/>
        <n v="2350000.0"/>
        <n v="6200000.0"/>
        <n v="5000000.0"/>
        <n v="3.8835E7"/>
        <n v="350000.0"/>
        <n v="1200000.0"/>
        <n v="1.937E7"/>
        <n v="3350000.0"/>
        <n v="1.299E7"/>
        <n v="3.0795E7"/>
        <n v="1715000.0"/>
        <n v="1.9779E8"/>
        <n v="1.165E7"/>
        <n v="4215000.0"/>
        <n v="1.9075E7"/>
        <n v="9.935E7"/>
        <n v="1.329E7"/>
        <n v="3850000.0"/>
        <n v="6820000.0"/>
        <n v="1.131E7"/>
        <n v="3600000.0"/>
        <n v="4.174E7"/>
        <n v="2.531E8"/>
        <n v="1.1202E8"/>
        <n v="5780000.0"/>
        <n v="2.75E7"/>
        <n v="4.382E7"/>
        <n v="7.435E7"/>
        <n v="4040000.0"/>
        <n v="2.52E7"/>
        <n v="5.03E7"/>
        <n v="9250000.0"/>
        <n v="3875000.0"/>
        <n v="2550000.0"/>
        <n v="1.046E8"/>
        <n v="9.655E7"/>
        <n v="7650000.0"/>
        <n v="4025000.0"/>
        <n v="1.16E7"/>
        <n v="6700000.0"/>
        <n v="1.513E7"/>
        <n v="6.4165E7"/>
        <n v="1.025E7"/>
        <n v="1.14E7"/>
        <n v="1.3538E8"/>
        <n v="3375000.0"/>
        <n v="3.255E7"/>
        <n v="1330000.0"/>
        <n v="1.075E7"/>
        <n v="4343000.0"/>
        <n v="4050000.0"/>
        <n v="1565000.0"/>
        <n v="1.2655E7"/>
        <n v="7195000.0"/>
        <n v="2.21E7"/>
        <n v="7000000.0"/>
        <n v="1.82E7"/>
        <n v="3.6575E7"/>
        <n v="1.669E7"/>
        <n v="2850000.0"/>
        <n v="1.9835E7"/>
        <n v="3100000.0"/>
        <n v="4550000.0"/>
        <n v="1.44E7"/>
        <n v="6.955E7"/>
        <n v="1060000.0"/>
        <n v="4350000.0"/>
        <n v="2.4215E7"/>
        <n v="1.42245E8"/>
        <n v="1.05E7"/>
        <n v="8.053E7"/>
        <n v="4535000.0"/>
        <n v="9770000.0"/>
        <n v="1.3242E7"/>
        <n v="1.305E7"/>
        <n v="3000000.0"/>
        <n v="2.3575E7"/>
        <n v="700000.0"/>
        <n v="3630000.0"/>
        <n v="1.35E7"/>
        <n v="5210000.0"/>
        <n v="1.0683E7"/>
        <n v="4400000.0"/>
        <n v="1210000.0"/>
        <n v="4250000.0"/>
        <n v="4700000.0"/>
        <n v="6225000.0"/>
        <n v="3200000.0"/>
        <n v="6765000.0"/>
        <n v="3500000.0"/>
        <n v="4.827E7"/>
        <n v="7965000.0"/>
        <n v="1750000.0"/>
        <n v="300000.0"/>
        <n v="1.206E7"/>
        <n v="4.6E7"/>
        <n v="5750000.0"/>
        <n v="1.4E7"/>
        <n v="2.035E7"/>
        <n v="1.74E7"/>
        <n v="5150000.0"/>
        <n v="3.49E7"/>
        <n v="1.72E7"/>
        <n v="1.0928E8"/>
        <n v="2410000.0"/>
        <n v="2070000.0"/>
        <n v="8750000.0"/>
        <n v="970000.0"/>
        <n v="2920000.0"/>
        <n v="9400000.0"/>
        <n v="1.0455E7"/>
        <n v="1.9385E7"/>
        <n v="1.27795E8"/>
        <n v="500000.0"/>
        <n v="2000000.0"/>
        <n v="8400000.0"/>
        <n v="950000.0"/>
        <n v="4960000.0"/>
        <n v="2050000.0"/>
        <n v="6.07E7"/>
        <n v="4950000.0"/>
        <n v="1.73E7"/>
        <n v="2.9455E7"/>
        <n v="3.9095E7"/>
        <n v="2560000.0"/>
        <n v="8250000.0"/>
        <n v="2500000.0"/>
        <n v="4265000.0"/>
        <n v="3.703E7"/>
        <n v="200000.0"/>
        <n v="1.6235E7"/>
        <n v="2290000.0"/>
        <n v="4200000.0"/>
        <n v="1.383E7"/>
        <n v="2.48685E7"/>
        <n v="1.661E7"/>
        <n v="2.9825E7"/>
        <n v="1.125E7"/>
        <n v="3545000.0"/>
        <n v="1.0935E7"/>
        <n v="8.0E7"/>
        <n v="3320000.0"/>
        <n v="6500000.0"/>
        <n v="7860000.0"/>
        <n v="3.69E7"/>
        <n v="4490000.0"/>
        <n v="5621500.0"/>
        <n v="2.685E7"/>
        <n v="5.01685E7"/>
        <n v="1000000.0"/>
        <n v="2200000.0"/>
        <n v="1.67E7"/>
        <n v="1.77785E8"/>
        <n v="1.912E7"/>
        <n v="1.0725E7"/>
        <n v="4615000.0"/>
        <n v="1.975E7"/>
        <n v="2051000.0"/>
        <n v="1315000.0"/>
        <n v="6960000.0"/>
        <n v="9500000.0"/>
        <n v="1.06E7"/>
        <n v="2005000.0"/>
        <n v="1.055E7"/>
        <n v="6725000.0"/>
        <n v="2.0235E7"/>
        <n v="5200000.0"/>
        <n v="8550000.0"/>
        <n v="4.1685E7"/>
        <n v="3.565E7"/>
        <n v="1.2E7"/>
        <n v="1.6161E7"/>
        <n v="2180000.0"/>
        <n v="3450000.0"/>
        <n v="2.0E7"/>
        <n v="1595000.0"/>
        <n v="2100000.0"/>
        <n v="8790000.0"/>
        <n v="8.9025E7"/>
        <n v="7800000.0"/>
        <n v="5850000.0"/>
        <n v="850000.0"/>
        <n v="550000.0"/>
        <n v="1.79E7"/>
        <n v="5.72E7"/>
        <n v="560000.0"/>
        <n v="1.405E7"/>
        <n v="3.087E7"/>
        <n v="2.2561E8"/>
        <n v="1.804E8"/>
        <n v="3225000.0"/>
        <n v="2.65E7"/>
        <n v="2.471E7"/>
        <n v="1.59E7"/>
        <n v="5.94815E8"/>
        <n v="1.5581E8"/>
        <n v="2400000.0"/>
        <n v="9350000.0"/>
        <n v="1.07E7"/>
        <n v="2.2915E8"/>
        <n v="4565000.0"/>
        <n v="6215000.0"/>
        <n v="450000.0"/>
        <n v="1.2015E7"/>
        <n v="2195000.0"/>
        <n v="9160000.0"/>
        <n v="2.001E8"/>
        <n v="6150000.0"/>
        <n v="3980000.0"/>
        <n v="7.671E7"/>
        <n v="2.915E7"/>
        <n v="2700000.0"/>
        <n v="1.2645E8"/>
        <n v="5500000.0"/>
        <n v="7528000.0"/>
        <n v="1.968E7"/>
        <n v="3050000.0"/>
        <n v="4.77E7"/>
        <n v="9560000.0"/>
        <n v="9417500.0"/>
        <n v="2.675E7"/>
        <n v="3.21E7"/>
        <n v="9845000.0"/>
        <n v="4.18E7"/>
        <n v="1.9415E8"/>
        <n v="1.22E7"/>
        <n v="4.301E7"/>
        <n v="8.63E7"/>
        <n v="5.17E7"/>
        <n v="3.341E7"/>
        <n v="7850000.0"/>
        <n v="9700000.0"/>
        <n v="1.4055E7"/>
        <n v="3.091E7"/>
        <n v="7100000.0"/>
        <n v="5900000.0"/>
        <n v="7815000.0"/>
        <n v="3.246E7"/>
        <n v="6350000.0"/>
        <n v="1.408E7"/>
        <n v="8.71E7"/>
        <n v="7.2811E7"/>
        <n v="9920000.0"/>
        <n v="1.63E7"/>
        <n v="6.31E7"/>
        <n v="6985000.0"/>
        <n v="7.327E7"/>
        <n v="3.1115E8"/>
        <n v="5560000.0"/>
        <n v="6.64E7"/>
        <n v="1.01E7"/>
        <n v="2.598E7"/>
        <n v="1.2645E7"/>
        <n v="1.517E8"/>
        <n v="3650000.0"/>
        <n v="5.509E7"/>
        <n v="1.607E7"/>
        <n v="2.521E7"/>
        <n v="2610000.0"/>
        <n v="1.22745E8"/>
        <n v="6260000.0"/>
        <n v="800000.0"/>
        <n v="1.65E7"/>
        <n v="5460000.0"/>
        <n v="1.1565E7"/>
        <n v="9465000.0"/>
        <n v="6975000.0"/>
        <n v="7645000.0"/>
        <n v="1.17015E8"/>
        <n v="1.5258E8"/>
        <n v="3.215E7"/>
        <n v="9.23E7"/>
        <n v="3.0435E7"/>
        <n v="6.018E7"/>
        <n v="3.6E7"/>
        <n v="8.505E7"/>
        <n v="1.0362E8"/>
        <n v="5.1035E7"/>
        <n v="7.934875E7"/>
        <n v="3.635E7"/>
        <n v="1.185E7"/>
        <n v="9550000.0"/>
        <n v="4.497E7"/>
        <n v="1.2236E7"/>
        <n v="9027500.0"/>
        <n v="1.864E7"/>
        <n v="4015000.0"/>
        <n v="3550000.0"/>
        <n v="1500000.0"/>
        <n v="2.385E7"/>
        <n v="5.8465E7"/>
        <n v="5.3715E7"/>
        <n v="2.565E7"/>
        <n v="2315000.0"/>
        <n v="1.047E7"/>
        <n v="3.605E7"/>
        <n v="875000.0"/>
        <n v="4775000.0"/>
        <n v="9240000.0"/>
        <n v="6065000.0"/>
        <n v="6910000.0"/>
        <n v="1.0575E7"/>
        <n v="8715000.0"/>
        <n v="1.8033E7"/>
        <n v="770000.0"/>
        <n v="2.67E7"/>
        <n v="1.7588E8"/>
        <n v="8.19E7"/>
        <n v="5815000.0"/>
        <n v="2.25315E8"/>
        <n v="1.916E8"/>
        <n v="2.47E7"/>
        <n v="515000.0"/>
        <n v="3315000.0"/>
        <n v="7060000.0"/>
        <n v="4415000.0"/>
        <n v="6800000.0"/>
        <n v="1.1998E8"/>
        <n v="6105000.0"/>
        <n v="1.4515E7"/>
        <n v="2250000.0"/>
        <n v="1.491E7"/>
        <n v="3.95E7"/>
        <n v="8850000.0"/>
        <n v="4.8285E7"/>
        <n v="1.828E7"/>
        <n v="3.6245E7"/>
        <n v="2.083E7"/>
        <n v="3.8378E7"/>
        <n v="420000.0"/>
        <n v="1.263E7"/>
        <n v="4060000.0"/>
        <n v="5.135E7"/>
        <n v="3.8855E7"/>
        <n v="9015000.0"/>
        <n v="9676000.0"/>
        <n v="5.7059E7"/>
        <n v="2.578E7"/>
        <n v="4725000.0"/>
        <n v="1.403E7"/>
        <n v="3.9725E7"/>
        <n v="1.45795E7"/>
        <n v="1.7725E7"/>
        <n v="9.60185E7"/>
        <n v="1.7283E7"/>
        <n v="5550000.0"/>
        <n v="2.9325E7"/>
        <n v="2.08895E7"/>
        <n v="5133000.0"/>
        <n v="3.4E7"/>
        <n v="2.1765E7"/>
        <n v="4000000.0"/>
        <n v="2165000.0"/>
        <n v="4750000.0"/>
        <n v="3.368E7"/>
        <n v="1.337E7"/>
        <n v="2975000.0"/>
        <n v="4.8745E7"/>
        <n v="3.9985E7"/>
        <n v="6.93E7"/>
        <n v="5615000.0"/>
        <n v="1155000.0"/>
        <n v="3.78E7"/>
        <n v="1.99E7"/>
        <n v="3.5965E7"/>
        <n v="5100000.0"/>
        <n v="1.1785E7"/>
        <n v="8345000.0"/>
        <n v="1.615E7"/>
        <n v="2.02E7"/>
        <n v="5.635E7"/>
        <n v="4740000.0"/>
        <n v="3.4015E7"/>
        <n v="1050000.0"/>
        <n v="3460000.0"/>
        <n v="1.71E7"/>
        <n v="1475000.0"/>
        <n v="6300000.0"/>
        <n v="2.05752E8"/>
        <n v="2.6712E7"/>
        <n v="4785000.0"/>
        <n v="1.212695E7"/>
        <n v="2935000.0"/>
        <n v="1.5617E7"/>
        <n v="4798500.0"/>
        <n v="3236500.0"/>
        <n v="6618500.0"/>
        <n v="1.5848E7"/>
        <n v="400000.0"/>
        <n v="7890000.0"/>
        <n v="3880000.0"/>
        <n v="9600000.0"/>
        <n v="1.15075E7"/>
        <n v="1.3062E7"/>
        <n v="5920000.0"/>
        <n v="5400000.0"/>
        <n v="4.1735E7"/>
        <n v="1.542E7"/>
        <n v="6190000.0"/>
        <n v="8480000.0"/>
        <n v="1.9175E7"/>
        <n v="5.095E7"/>
        <n v="5.5395E7"/>
        <n v="4290000.0"/>
        <n v="385000.0"/>
        <n v="2.1471E7"/>
        <n v="7388000.0"/>
        <n v="2145000.0"/>
        <n v="9482000.0"/>
        <n v="6361000.0"/>
        <n v="1.161E7"/>
        <n v="6385000.0"/>
        <n v="1.1365E7"/>
        <n v="6900000.0"/>
        <n v="4620000.0"/>
        <n v="3400000.0"/>
        <n v="8.9108E7"/>
        <n v="3.615E7"/>
        <n v="3390000.0"/>
        <n v="5160000.0"/>
        <n v="6020000.0"/>
        <n v="7265000.0"/>
        <n v="2.058E7"/>
        <n v="1.18405E8"/>
        <n v="1.8175E7"/>
        <n v="3.1375E7"/>
        <n v="1.869E7"/>
        <n v="6005000.0"/>
        <n v="1300000.0"/>
        <n v="1.2967E7"/>
        <n v="605000.0"/>
        <n v="1.042E7"/>
        <n v="945000.0"/>
        <n v="1.1095E7"/>
        <n v="2460000.0"/>
        <n v="6245000.0"/>
        <n v="1825000.0"/>
        <n v="3.2E7"/>
        <n v="4.8135E7"/>
        <n v="1.33E7"/>
        <n v="5855000.0"/>
        <n v="9797500.0"/>
        <n v="1100000.0"/>
        <n v="4270000.0"/>
        <n v="6634000.0"/>
        <n v="1.9448E7"/>
        <n v="1.7345E7"/>
        <n v="2730000.0"/>
        <n v="2.334E7"/>
        <n v="7555000.0"/>
        <n v="2.555E7"/>
        <n v="7577000.0"/>
        <n v="702000.0"/>
        <n v="5351500.0"/>
        <n v="5.1948E7"/>
        <n v="1885000.0"/>
        <n v="6315000.0"/>
        <n v="4153500.0"/>
        <n v="6.5726E7"/>
        <n v="380000.0"/>
        <n v="7.191E7"/>
        <n v="2825000.0"/>
        <n v="9056000.0"/>
        <n v="4062500.0"/>
        <n v="5950000.0"/>
        <n v="2.9205E7"/>
        <n v="2.171705E8"/>
        <n v="5022000.0"/>
        <n v="2890000.0"/>
        <n v="4.70775E7"/>
        <n v="3.36125E7"/>
        <n v="8464000.0"/>
        <n v="4.1638E7"/>
        <n v="1848000.0"/>
        <n v="2910000.0"/>
        <n v="3800000.0"/>
        <n v="4835000.0"/>
        <n v="5894000.0"/>
        <n v="1.655E7"/>
        <n v="3.393E7"/>
        <n v="1.045E7"/>
        <n v="2.10125E8"/>
        <n v="1460000.0"/>
        <n v="7525000.0"/>
        <n v="2.68955E7"/>
        <n v="8702500.0"/>
        <n v="1705000.0"/>
        <n v="1.72787E8"/>
        <n v="1275000.0"/>
        <n v="8008000.0"/>
        <n v="2.7E7"/>
      </sharedItems>
    </cacheField>
    <cacheField name="CÀ THẺ" numFmtId="0">
      <sharedItems containsString="0" containsBlank="1" containsNumber="1" containsInteger="1">
        <m/>
        <n v="0.0"/>
        <n v="3.3E7"/>
        <n v="5000000.0"/>
        <n v="2.5E7"/>
        <n v="6500000.0"/>
        <n v="1.53E7"/>
        <n v="2000000.0"/>
        <n v="6000000.0"/>
        <n v="1060000.0"/>
        <n v="4.5355E7"/>
        <n v="1.059E8"/>
        <n v="9.9E7"/>
        <n v="2850000.0"/>
        <n v="1.118E7"/>
        <n v="450000.0"/>
        <n v="1.9E8"/>
        <n v="1.445E7"/>
        <n v="2.86E7"/>
        <n v="4850000.0"/>
        <n v="4500000.0"/>
        <n v="500000.0"/>
        <n v="9525000.0"/>
        <n v="2.8799E7"/>
        <n v="350000.0"/>
        <n v="5700000.0"/>
        <n v="2550000.0"/>
        <n v="4400000.0"/>
        <n v="3000000.0"/>
        <n v="1610000.0"/>
        <n v="956000.0"/>
        <n v="1120000.0"/>
        <n v="850000.0"/>
        <n v="7250000.0"/>
        <n v="2500000.0"/>
        <n v="1.86E7"/>
        <n v="1.94E7"/>
        <n v="4215000.0"/>
        <n v="2615000.0"/>
        <n v="1970000.0"/>
        <n v="6125000.0"/>
        <n v="2700000.0"/>
        <n v="1.626E7"/>
        <n v="2600000.0"/>
        <n v="1200000.0"/>
        <n v="1050000.0"/>
        <n v="3385000.0"/>
        <n v="1715000.0"/>
        <n v="1700000.0"/>
        <n v="1850000.0"/>
        <n v="3200000.0"/>
        <n v="5750000.0"/>
        <n v="1.40445E8"/>
        <n v="3860000.0"/>
        <n v="3265000.0"/>
        <n v="945000.0"/>
        <n v="8730000.0"/>
        <n v="3350000.0"/>
        <n v="1.479E7"/>
        <n v="9500000.0"/>
        <n v="4970000.0"/>
        <n v="8695000.0"/>
        <n v="9850000.0"/>
        <n v="485000.0"/>
        <n v="2015000.0"/>
        <n v="2075000.0"/>
        <n v="1.11E7"/>
        <n v="1500000.0"/>
        <n v="3060000.0"/>
        <n v="2.7634E7"/>
        <n v="1620000.0"/>
        <n v="5730000.0"/>
        <n v="5.13E7"/>
        <n v="1015000.0"/>
        <n v="1.5E7"/>
        <n v="2350000.0"/>
        <n v="1.78E7"/>
        <n v="7500000.0"/>
        <n v="400000.0"/>
        <n v="2900000.0"/>
        <n v="9900000.0"/>
        <n v="3.0075E7"/>
        <n v="1400000.0"/>
        <n v="1.8515E7"/>
        <n v="1.747E7"/>
        <n v="2300000.0"/>
        <n v="9800000.0"/>
        <n v="175000.0"/>
        <n v="4000000.0"/>
        <n v="3710000.0"/>
        <n v="3.09E7"/>
        <n v="3400000.0"/>
        <n v="9000000.0"/>
        <n v="3320000.0"/>
        <n v="2.19E8"/>
        <n v="1.85E7"/>
        <n v="1.72E8"/>
        <n v="7.4125E7"/>
        <n v="4.84E7"/>
        <n v="1350000.0"/>
        <n v="1.2E7"/>
        <n v="1.0E7"/>
        <n v="1.375E7"/>
        <n v="210000.0"/>
        <n v="700000.0"/>
        <n v="5500000.0"/>
        <n v="1450000.0"/>
        <n v="2.13E7"/>
        <n v="6900000.0"/>
        <n v="3770000.0"/>
        <n v="8350000.0"/>
        <n v="1309500.0"/>
        <n v="1.15E7"/>
        <n v="70000.0"/>
        <n v="7000000.0"/>
        <n v="6050000.0"/>
        <n v="1000000.0"/>
        <n v="4450000.0"/>
        <n v="1.95E7"/>
        <n v="5405000.0"/>
        <n v="3670000.0"/>
        <n v="8580000.0"/>
        <n v="3450000.0"/>
        <n v="1.4841E7"/>
        <n v="2.45E7"/>
        <n v="4499000.0"/>
        <n v="1.562E7"/>
        <n v="200000.0"/>
        <n v="3150000.0"/>
        <n v="3500000.0"/>
        <n v="1680000.0"/>
        <n v="6520000.0"/>
        <n v="5200000.0"/>
        <n v="5.23E7"/>
        <n v="9.315E7"/>
        <n v="3.47E7"/>
        <n v="7.17E7"/>
        <n v="4.985E7"/>
        <n v="6840000.0"/>
        <n v="900000.0"/>
        <n v="9540000.0"/>
        <n v="2610000.0"/>
        <n v="4100000.0"/>
        <n v="1.12E7"/>
        <n v="2.628E8"/>
        <n v="3.271E7"/>
        <n v="1235000.0"/>
        <n v="1.1915E7"/>
        <n v="2.0715E7"/>
        <n v="4565000.0"/>
        <n v="6725000.0"/>
        <n v="3.0065E7"/>
        <n v="1.7955E7"/>
        <n v="2100000.0"/>
        <n v="3015000.0"/>
        <n v="2250000.0"/>
        <n v="9865000.0"/>
        <n v="3850000.0"/>
        <n v="9630000.0"/>
        <n v="7850000.0"/>
        <n v="2.07E7"/>
        <n v="8610000.0"/>
        <n v="8039500.0"/>
        <n v="4920000.0"/>
        <n v="5.86E7"/>
        <n v="2.6E7"/>
        <n v="5850000.0"/>
        <n v="5625000.0"/>
        <n v="1.7565E7"/>
        <n v="6.39E7"/>
        <n v="1.3E7"/>
        <n v="7.58E7"/>
        <n v="3800000.0"/>
        <n v="7.5415E7"/>
        <n v="1600000.0"/>
        <n v="4.23E7"/>
        <n v="5.211E7"/>
        <n v="9600000.0"/>
        <n v="4.28E7"/>
        <n v="1.889E7"/>
        <n v="1.569E7"/>
        <n v="2465000.0"/>
        <n v="630000.0"/>
        <n v="2.36E7"/>
        <n v="9350000.0"/>
        <n v="5.1945E7"/>
        <n v="1.4435E7"/>
        <n v="2.687E7"/>
        <n v="2.51275E7"/>
        <n v="2.4E7"/>
        <n v="1.245E7"/>
        <n v="1.1245E8"/>
        <n v="1.345E7"/>
        <n v="2.725E7"/>
        <n v="8895000.0"/>
        <n v="2.4625E7"/>
        <n v="2200000.0"/>
        <n v="2.025E7"/>
        <n v="1.00875E8"/>
        <n v="5.015E7"/>
        <n v="3750000.0"/>
        <n v="3.993E7"/>
        <n v="875000.0"/>
        <n v="1.015E7"/>
        <n v="2.6225E7"/>
        <n v="1.0715E7"/>
        <n v="8900000.0"/>
        <n v="4490000.0"/>
        <n v="3580000.0"/>
        <n v="1165000.0"/>
        <n v="7980000.0"/>
        <n v="6325000.0"/>
        <n v="4110000.0"/>
        <n v="6175000.0"/>
        <n v="1.085E7"/>
        <n v="3.7345E7"/>
        <n v="4.371E7"/>
        <n v="1.3165E7"/>
        <n v="3190000.0"/>
        <n v="7480000.0"/>
        <n v="1809500.0"/>
        <n v="2.676E7"/>
        <n v="3.521E7"/>
        <n v="2.1075E7"/>
        <n v="1.33E7"/>
        <n v="9635000.0"/>
        <n v="1.496E7"/>
        <n v="3.2665E7"/>
        <n v="3155000.0"/>
        <n v="1.705E7"/>
        <n v="3.98E7"/>
        <n v="1.075E7"/>
        <n v="8250000.0"/>
        <n v="4.05E7"/>
        <n v="7665000.0"/>
        <n v="5350000.0"/>
        <n v="8.2E7"/>
        <n v="4.351E7"/>
        <n v="4905000.0"/>
        <n v="840000.0"/>
        <n v="1746000.0"/>
        <n v="8065000.0"/>
        <n v="3300000.0"/>
        <n v="1.27E7"/>
        <n v="4.9781E7"/>
        <n v="4.15E7"/>
        <n v="8085000.0"/>
        <n v="7.341E7"/>
        <n v="9120000.0"/>
        <n v="1.368E7"/>
        <n v="1.72625E7"/>
        <n v="2.5565E7"/>
        <n v="4685000.0"/>
        <n v="1770000.0"/>
        <n v="7.77E7"/>
        <n v="7830000.0"/>
        <n v="6060000.0"/>
        <n v="1760000.0"/>
        <n v="2475000.0"/>
        <n v="3260000.0"/>
        <n v="2535000.0"/>
        <n v="1800000.0"/>
        <n v="3454000.0"/>
        <n v="8060000.0"/>
        <n v="1.2175E7"/>
        <n v="8.5E7"/>
        <n v="5.081E7"/>
        <n v="6550000.0"/>
        <n v="1.1813E7"/>
        <n v="3.681E7"/>
        <n v="1750000.0"/>
        <n v="5.877E7"/>
        <n v="2.975E7"/>
        <n v="2.407E7"/>
        <n v="1.476E7"/>
        <n v="4.88E7"/>
        <n v="600000.0"/>
        <n v="6.5695E7"/>
        <n v="1.6955E7"/>
        <n v="8850000.0"/>
        <n v="4175000.0"/>
        <n v="7.101E7"/>
        <n v="8.605E7"/>
        <n v="2489000.0"/>
        <n v="8025000.0"/>
        <n v="8.4085E7"/>
        <n v="2.3275E7"/>
        <n v="665000.0"/>
        <n v="4050000.0"/>
        <n v="3430000.0"/>
        <n v="315000.0"/>
        <n v="2096000.0"/>
        <n v="2665000.0"/>
        <n v="7.275E7"/>
        <n v="2.765E7"/>
        <n v="2.28E7"/>
        <n v="1.3266E8"/>
        <n v="550000.0"/>
        <n v="8135000.0"/>
        <n v="5.737E7"/>
        <n v="2385000.0"/>
        <n v="2.03E7"/>
        <n v="3.08E7"/>
        <n v="3650000.0"/>
        <n v="1100000.0"/>
        <n v="4150000.0"/>
        <n v="660000.0"/>
        <n v="8000000.0"/>
        <n v="4642000.0"/>
        <n v="1.37815E7"/>
        <n v="4335000.0"/>
        <n v="1988500.0"/>
        <n v="8160000.0"/>
        <n v="2327500.0"/>
        <n v="800000.0"/>
        <n v="3990000.0"/>
        <n v="2.373E7"/>
        <n v="9217000.0"/>
        <n v="1375000.0"/>
        <n v="440000.0"/>
        <n v="4230000.0"/>
        <n v="1900000.0"/>
        <n v="2835000.0"/>
        <n v="3.082E7"/>
        <n v="1025000.0"/>
        <n v="1.265E7"/>
        <n v="5400000.0"/>
        <n v="1.036E7"/>
        <n v="9650000.0"/>
        <n v="4.0E7"/>
        <n v="3.7942E7"/>
        <n v="1.44225E7"/>
        <n v="2400000.0"/>
        <n v="1.73E7"/>
        <n v="2.4955E7"/>
        <n v="4620000.0"/>
        <n v="2.12E7"/>
        <n v="5.14155E7"/>
        <n v="1.264E7"/>
        <n v="1.3909E7"/>
        <n v="3.26715E7"/>
        <n v="4855000.0"/>
        <n v="5.635625E7"/>
        <n v="6.03845E7"/>
        <n v="1980000.0"/>
        <n v="1.453E7"/>
        <n v="4536000.0"/>
        <n v="1.81E7"/>
        <n v="9.66E7"/>
        <n v="385000.0"/>
        <n v="1.8095E7"/>
        <n v="3465000.0"/>
        <n v="2800000.0"/>
        <n v="1.3711E7"/>
        <n v="495000.0"/>
        <n v="340000.0"/>
        <n v="6545000.0"/>
        <n v="8200000.0"/>
        <n v="8240000.0"/>
        <n v="8170250.0"/>
        <n v="9215000.0"/>
        <n v="2.3E7"/>
        <n v="7200000.0"/>
        <n v="1.45E7"/>
        <n v="3.2E7"/>
        <n v="4350000.0"/>
        <n v="5840000.0"/>
        <n v="360000.0"/>
        <n v="776000.0"/>
        <n v="770000.0"/>
        <n v="3.2699E7"/>
      </sharedItems>
    </cacheField>
    <cacheField name="THỰC NHẬN CÀ THẺ" numFmtId="0">
      <sharedItems containsString="0" containsBlank="1" containsNumber="1" containsInteger="1">
        <m/>
        <n v="0.0"/>
        <n v="3.2497E7"/>
        <n v="4920000.0"/>
        <n v="2.46E7"/>
        <n v="6387000.0"/>
        <n v="1.50552E7"/>
        <n v="1968000.0"/>
        <n v="5904000.0"/>
        <n v="1045140.0"/>
        <n v="4.462914E7"/>
        <n v="1.042056E8"/>
        <n v="9.7416E7"/>
        <n v="2804400.0"/>
        <n v="1.100112E7"/>
        <n v="447300.0"/>
        <n v="1.8686E8"/>
        <n v="1.42168E7"/>
        <n v="2.81424E7"/>
        <n v="4772400.0"/>
        <n v="4428000.0"/>
        <n v="484000.0"/>
        <n v="9372600.0"/>
        <n v="2.8190472E7"/>
        <n v="344400.0"/>
        <n v="5612300.0"/>
        <n v="2499600.0"/>
        <n v="4329600.0"/>
        <n v="2954010.0"/>
        <n v="1584240.0"/>
        <n v="941000.0"/>
        <n v="1102080.0"/>
        <n v="836400.0"/>
        <n v="7134000.0"/>
        <n v="2460000.0"/>
        <n v="1.83024E7"/>
        <n v="1.90766E7"/>
        <n v="4147560.0"/>
        <n v="2573160.0"/>
        <n v="1938480.0"/>
        <n v="6025800.0"/>
        <n v="2656800.0"/>
        <n v="1.599984E7"/>
        <n v="2570400.0"/>
        <n v="1180800.0"/>
        <n v="490300.0"/>
        <n v="1033200.0"/>
        <n v="3330840.0"/>
        <n v="1671560.0"/>
        <n v="1672800.0"/>
        <n v="1818400.0"/>
        <n v="3148800.0"/>
        <n v="5658000.0"/>
        <n v="1.3819976E8"/>
        <n v="3798240.0"/>
        <n v="3212760.0"/>
        <n v="925880.0"/>
        <n v="8573200.0"/>
        <n v="2952000.0"/>
        <n v="3301400.0"/>
        <n v="1.455836E7"/>
        <n v="9348000.0"/>
        <n v="4890480.0"/>
        <n v="8555880.0"/>
        <n v="9710890.0"/>
        <n v="477240.0"/>
        <n v="1976120.0"/>
        <n v="2050300.0"/>
        <n v="1.09224E7"/>
        <n v="1476000.0"/>
        <n v="3011040.0"/>
        <n v="2.7191856E7"/>
        <n v="1590780.0"/>
        <n v="5620320.0"/>
        <n v="5.04792E7"/>
        <n v="992670.0"/>
        <n v="1.476E7"/>
        <n v="2315900.0"/>
        <n v="1.7483E7"/>
        <n v="1954000.0"/>
        <n v="344000.0"/>
        <n v="7365773.0"/>
        <n v="393600.0"/>
        <n v="2857600.0"/>
        <n v="9741600.0"/>
        <n v="2.960204E7"/>
        <n v="1377600.0"/>
        <n v="1.821871E7"/>
        <n v="1.719048E7"/>
        <n v="2263200.0"/>
        <n v="3163800.0"/>
        <n v="9650700.0"/>
        <n v="170600.0"/>
        <n v="1820400.0"/>
        <n v="3936000.0"/>
        <n v="3650640.0"/>
        <n v="3.0045281E7"/>
        <n v="3345600.0"/>
        <n v="8856000.0"/>
        <n v="3266880.0"/>
        <n v="2.13396E8"/>
        <n v="1.8204E7"/>
        <n v="1.68363E8"/>
        <n v="7.2532187E7"/>
        <n v="4.76256E7"/>
        <n v="1328400.0"/>
        <n v="1.1808E7"/>
        <n v="9850000.0"/>
        <n v="1.3494E7"/>
        <n v="206640.0"/>
        <n v="688800.0"/>
        <n v="2315800.0"/>
        <n v="5379000.0"/>
        <n v="1828900.0"/>
        <n v="2644800.0"/>
        <n v="1426800.0"/>
        <n v="3912000.0"/>
        <n v="2.09382E7"/>
        <n v="6789600.0"/>
        <n v="3709680.0"/>
        <n v="8216100.0"/>
        <n v="1284500.0"/>
        <n v="1.1268E7"/>
        <n v="68880.0"/>
        <n v="6958000.0"/>
        <n v="5903100.0"/>
        <n v="172200.0"/>
        <n v="984000.0"/>
        <n v="1030500.0"/>
        <n v="4378000.0"/>
        <n v="1.91502E7"/>
        <n v="5337920.0"/>
        <n v="3615200.0"/>
        <n v="8437120.0"/>
        <n v="990000.0"/>
        <n v="3394800.0"/>
        <n v="2325000.0"/>
        <n v="1.4572E7"/>
        <n v="2.4108E7"/>
        <n v="4432016.0"/>
        <n v="1.5369E7"/>
        <n v="196800.0"/>
        <n v="3099600.0"/>
        <n v="3444000.0"/>
        <n v="1653120.0"/>
        <n v="6165000.0"/>
        <n v="2972000.0"/>
        <n v="5116800.0"/>
        <n v="5.0969E7"/>
        <n v="1380000.0"/>
        <n v="9.131855E7"/>
        <n v="3.3986496E7"/>
        <n v="7.00994E7"/>
        <n v="4.90524E7"/>
        <n v="342240.0"/>
        <n v="1978000.0"/>
        <n v="6761600.0"/>
        <n v="885600.0"/>
        <n v="9387360.0"/>
        <n v="2516940.0"/>
        <n v="4066400.0"/>
        <n v="1.08941E7"/>
        <n v="2.553882E8"/>
        <n v="492000.0"/>
        <n v="3.218568E7"/>
        <n v="1216350.0"/>
        <n v="1.1007E7"/>
        <n v="2.038356E7"/>
        <n v="4486920.0"/>
        <n v="6617400.0"/>
        <n v="2.958396E7"/>
        <n v="1.766772E7"/>
        <n v="1371300.0"/>
        <n v="347900.0"/>
        <n v="2054800.0"/>
        <n v="2966760.0"/>
        <n v="2210000.0"/>
        <n v="9687160.0"/>
        <n v="3788400.0"/>
        <n v="3428000.0"/>
        <n v="9512520.0"/>
        <n v="7740240.0"/>
        <n v="9638600.0"/>
        <n v="4969190.0"/>
        <n v="2.03688E7"/>
        <n v="8471440.0"/>
        <n v="7894789.0"/>
        <n v="4831780.0"/>
        <n v="5.7706E7"/>
        <n v="2.5513E7"/>
        <n v="344022.0"/>
        <n v="5582932.0"/>
        <n v="2941418.0"/>
        <n v="5515060.0"/>
        <n v="1.7229191E7"/>
        <n v="3063206.0"/>
        <n v="6.205801E7"/>
        <n v="1.2792E7"/>
        <n v="7380000.0"/>
        <n v="7.44934E7"/>
        <n v="3736000.0"/>
        <n v="7.4157E7"/>
        <n v="3296400.0"/>
        <n v="1574400.0"/>
        <n v="4.1543E7"/>
        <n v="5.127704E7"/>
        <n v="9446400.0"/>
        <n v="4.21152E7"/>
        <n v="1.858776E7"/>
        <n v="1467000.0"/>
        <n v="1.542896E7"/>
        <n v="2485000.0"/>
        <n v="2425560.0"/>
        <n v="619920.0"/>
        <n v="4024900.0"/>
        <n v="2.32514E7"/>
        <n v="1470000.0"/>
        <n v="9200400.0"/>
        <n v="978000.0"/>
        <n v="5.111388E7"/>
        <n v="1.420569E7"/>
        <n v="2.644178E7"/>
        <n v="2.472546E7"/>
        <n v="2.3616E7"/>
        <n v="1.22508E7"/>
        <n v="1.097487E8"/>
        <n v="1.32348E7"/>
        <n v="2.6814E7"/>
        <n v="8724600.0"/>
        <n v="2.4221E7"/>
        <n v="2160400.0"/>
        <n v="343700.0"/>
        <n v="9329000.0"/>
        <n v="2312400.0"/>
        <n v="1.9926E7"/>
        <n v="9.907716E7"/>
        <n v="4.9344864E7"/>
        <n v="3697500.0"/>
        <n v="3.929112E7"/>
        <n v="861000.0"/>
        <n v="8216400.0"/>
        <n v="9987600.0"/>
        <n v="2.57954E7"/>
        <n v="1.054167E7"/>
        <n v="8757600.0"/>
        <n v="3522720.0"/>
        <n v="1102948.0"/>
        <n v="7983964.0"/>
        <n v="343175.0"/>
        <n v="682549.0"/>
        <n v="206220.0"/>
        <n v="6201662.0"/>
        <n v="4036020.0"/>
        <n v="6063850.0"/>
        <n v="1.06547E7"/>
        <n v="5106400.0"/>
        <n v="3.667279E7"/>
        <n v="4.292322E7"/>
        <n v="1.291663E7"/>
        <n v="3132570.0"/>
        <n v="7358660.0"/>
        <n v="1776929.0"/>
        <n v="5103400.0"/>
        <n v="4320800.0"/>
        <n v="6373000.0"/>
        <n v="2455000.0"/>
        <n v="2.626832E7"/>
        <n v="3.457622E7"/>
        <n v="2.069565E7"/>
        <n v="196400.0"/>
        <n v="1.30606E7"/>
        <n v="9457160.0"/>
        <n v="1.469072E7"/>
        <n v="3.207703E7"/>
        <n v="3098210.0"/>
        <n v="1.67431E7"/>
        <n v="3.900645E7"/>
        <n v="1.049475E7"/>
        <n v="8097500.0"/>
        <n v="3.9771E7"/>
        <n v="7527030.0"/>
        <n v="883800.0"/>
        <n v="5252100.0"/>
        <n v="2209500.0"/>
        <n v="1488000.0"/>
        <n v="8.04625E7"/>
        <n v="4.2667675E7"/>
        <n v="2946000.0"/>
        <n v="4816710.0"/>
        <n v="824880.0"/>
        <n v="347200.0"/>
        <n v="1691874.0"/>
        <n v="7919830.0"/>
        <n v="1961000.0"/>
        <n v="3240600.0"/>
        <n v="1.24714E7"/>
        <n v="4.8903E7"/>
        <n v="1.1784E7"/>
        <n v="4.0753E7"/>
        <n v="7943970.0"/>
        <n v="7.208862E7"/>
        <n v="9623600.0"/>
        <n v="8464840.0"/>
        <n v="1.343376E7"/>
        <n v="1.6951775E7"/>
        <n v="2.510483E7"/>
        <n v="4600670.0"/>
        <n v="1745460.0"/>
        <n v="7.62807E7"/>
        <n v="7681815.0"/>
        <n v="2798700.0"/>
        <n v="5950920.0"/>
        <n v="1728320.0"/>
        <n v="2430450.0"/>
        <n v="3201320.0"/>
        <n v="2489370.0"/>
        <n v="1767600.0"/>
        <n v="3391828.0"/>
        <n v="3437000.0"/>
        <n v="7914920.0"/>
        <n v="1.195585E7"/>
        <n v="8.3416E7"/>
        <n v="4.991542E7"/>
        <n v="6432100.0"/>
        <n v="1.1600366E7"/>
        <n v="3.651552E7"/>
        <n v="1718500.0"/>
        <n v="5.771214E7"/>
        <n v="2.92145E7"/>
        <n v="2.363674E7"/>
        <n v="1.449432E7"/>
        <n v="4.7326E7"/>
        <n v="589200.0"/>
        <n v="6.433889E7"/>
        <n v="1.664981E7"/>
        <n v="8690700.0"/>
        <n v="4099850.0"/>
        <n v="6.973122E7"/>
        <n v="8.45011E7"/>
        <n v="2444189.0"/>
        <n v="7880550.0"/>
        <n v="8.257147E7"/>
        <n v="2.285605E7"/>
        <n v="653030.0"/>
        <n v="2553200.0"/>
        <n v="3977100.0"/>
        <n v="3375260.0"/>
        <n v="309330.0"/>
        <n v="2058272.0"/>
        <n v="2315700.0"/>
        <n v="2617030.0"/>
        <n v="7.104355E7"/>
        <n v="2.71523E7"/>
        <n v="2.223E7"/>
        <n v="1.293435E8"/>
        <n v="536250.0"/>
        <n v="7931625.0"/>
        <n v="5.678575E7"/>
        <n v="4875000.0"/>
        <n v="2336375.0"/>
        <n v="1.987775E7"/>
        <n v="3.003E7"/>
        <n v="3558750.0"/>
        <n v="1072500.0"/>
        <n v="4074300.0"/>
        <n v="643500.0"/>
        <n v="7800000.0"/>
        <n v="2976000.0"/>
        <n v="4525950.0"/>
        <n v="1.3487962E7"/>
        <n v="4226625.0"/>
        <n v="1.1751E7"/>
        <n v="1938787.0"/>
        <n v="8775000.0"/>
        <n v="7956000.0"/>
        <n v="2269312.0"/>
        <n v="780000.0"/>
        <n v="3907080.0"/>
        <n v="2.313675E7"/>
        <n v="8986565.0"/>
        <n v="1340625.0"/>
        <n v="1638000.0"/>
        <n v="436480.0"/>
        <n v="4124250.0"/>
        <n v="1852500.0"/>
        <n v="2925000.0"/>
        <n v="2760000.0"/>
        <n v="3.00495E7"/>
        <n v="999375.0"/>
        <n v="1.233375E7"/>
        <n v="5271800.0"/>
        <n v="1.0101E7"/>
        <n v="9408750.0"/>
        <n v="3.9E7"/>
        <n v="2291250.0"/>
        <n v="3.699345E7"/>
        <n v="1.4090962E7"/>
        <n v="2340000.0"/>
        <n v="1.68675E7"/>
        <n v="2.4331125E7"/>
        <n v="4504500.0"/>
        <n v="2.06768E7"/>
        <n v="5.0132807E7"/>
        <n v="1.2324E7"/>
        <n v="1.3561275E7"/>
        <n v="390000.0"/>
        <n v="3.1809712E7"/>
        <n v="4733625.0"/>
        <n v="5.5094415E7"/>
        <n v="5.9901424E7"/>
        <n v="1930500.0"/>
        <n v="1.416675E7"/>
        <n v="4490362.0"/>
        <n v="1.76475E7"/>
        <n v="9.4185E7"/>
        <n v="375375.0"/>
        <n v="1.7642625E7"/>
        <n v="3437280.0"/>
        <n v="2730000.0"/>
        <n v="1.3500162E7"/>
        <n v="482625.0"/>
        <n v="1170000.0"/>
        <n v="331500.0"/>
        <n v="6381375.0"/>
        <n v="7995000.0"/>
        <n v="8095500.0"/>
        <n v="7973988.0"/>
        <n v="1462500.0"/>
        <n v="8956980.0"/>
        <n v="1023750.0"/>
        <n v="2.2365E7"/>
        <n v="7020000.0"/>
        <n v="1.41375E7"/>
        <n v="3.12E7"/>
        <n v="4254850.0"/>
        <n v="5694000.0"/>
        <n v="351000.0"/>
        <n v="1461300.0"/>
        <n v="754272.0"/>
        <n v="1555200.0"/>
        <n v="750750.0"/>
        <n v="3.1881525E7"/>
      </sharedItems>
    </cacheField>
    <cacheField name="CHUYỂN KHOẢN" numFmtId="0">
      <sharedItems containsString="0" containsBlank="1" containsNumber="1" containsInteger="1">
        <m/>
        <n v="0.0"/>
        <n v="1000000.0"/>
        <n v="5000000.0"/>
        <n v="2.236E7"/>
        <n v="2.28E7"/>
        <n v="8.464E7"/>
        <n v="1.0E7"/>
        <n v="5620000.0"/>
        <n v="2500000.0"/>
        <n v="3050000.0"/>
        <n v="2.6415E7"/>
        <n v="8099500.0"/>
        <n v="4865000.0"/>
        <n v="2250000.0"/>
        <n v="4200000.0"/>
        <n v="525000.0"/>
        <n v="4.5715E7"/>
        <n v="1820000.0"/>
        <n v="1410000.0"/>
        <n v="1700000.0"/>
        <n v="7080000.0"/>
        <n v="475000.0"/>
        <n v="1200000.0"/>
        <n v="8980000.0"/>
        <n v="2.963E7"/>
        <n v="2.84E7"/>
        <n v="2.9765E7"/>
        <n v="5425000.0"/>
        <n v="9290000.0"/>
        <n v="1250000.0"/>
        <n v="1.13E7"/>
        <n v="2.925E7"/>
        <n v="1.01275E8"/>
        <n v="9725000.0"/>
        <n v="910000.0"/>
        <n v="2.15105E8"/>
        <n v="4610000.0"/>
        <n v="1120000.0"/>
        <n v="2.58E7"/>
        <n v="4.97E7"/>
        <n v="3.27E7"/>
        <n v="2305000.0"/>
        <n v="1.185E7"/>
        <n v="6350000.0"/>
        <n v="2.1068E8"/>
        <n v="7.045E7"/>
        <n v="1.3025E7"/>
        <n v="1500000.0"/>
        <n v="2285000.0"/>
        <n v="1.062E7"/>
        <n v="3645000.0"/>
        <n v="2.52E7"/>
        <n v="3.23E7"/>
        <n v="2700000.0"/>
        <n v="1.2112E8"/>
        <n v="700000.0"/>
        <n v="3650000.0"/>
        <n v="8365000.0"/>
        <n v="1.0271E8"/>
        <n v="3.52E7"/>
        <n v="1.15E8"/>
        <n v="1.0965E7"/>
        <n v="850000.0"/>
        <n v="800000.0"/>
        <n v="4.835E7"/>
        <n v="6400000.0"/>
        <n v="750000.0"/>
        <n v="7730000.0"/>
        <n v="4.9E7"/>
        <n v="2420000.0"/>
        <n v="1.6595E7"/>
        <n v="1.112E7"/>
        <n v="310000.0"/>
        <n v="1850000.0"/>
        <n v="4.966E7"/>
        <n v="1.25E7"/>
        <n v="6850000.0"/>
        <n v="2.12E7"/>
        <n v="6.835E7"/>
        <n v="1.72E7"/>
        <n v="4900000.0"/>
        <n v="4400000.0"/>
        <n v="1.865E7"/>
        <n v="4350000.0"/>
        <n v="2.0455E7"/>
        <n v="5.486E7"/>
        <n v="1.087E7"/>
        <n v="2030000.0"/>
        <n v="6900000.0"/>
        <n v="3.43E7"/>
        <n v="2.87E7"/>
        <n v="1.13095E7"/>
        <n v="2.3367E8"/>
        <n v="4.2395E7"/>
        <n v="3.56445E7"/>
        <n v="7130000.0"/>
        <n v="5.39E7"/>
        <n v="4.15E7"/>
        <n v="1.49E7"/>
        <n v="3.8395E7"/>
        <n v="1.138E7"/>
        <n v="6610000.0"/>
        <n v="5.4535E7"/>
        <n v="1435000.0"/>
        <n v="7150000.0"/>
        <n v="2350000.0"/>
        <n v="1.883E7"/>
        <n v="6750000.0"/>
        <n v="1.9565E7"/>
        <n v="9430000.0"/>
        <n v="1.3105E7"/>
        <n v="5145000.0"/>
        <n v="8325000.0"/>
        <n v="3.84E7"/>
        <n v="350000.0"/>
        <n v="3.0915E7"/>
        <n v="6380000.0"/>
        <n v="1.505E7"/>
        <n v="3850000.0"/>
        <n v="3.685395E8"/>
        <n v="1.45E7"/>
        <n v="4.435E7"/>
        <n v="3.4E7"/>
        <n v="6705000.0"/>
        <n v="8350000.0"/>
        <n v="7210000.0"/>
        <n v="5800000.0"/>
        <n v="5475000.0"/>
        <n v="5350000.0"/>
        <n v="1.495E7"/>
        <n v="9550000.0"/>
        <n v="2.9635E7"/>
        <n v="2.376E7"/>
        <n v="5.925E7"/>
        <n v="3.1E7"/>
        <n v="3.522E7"/>
        <n v="1.0257E7"/>
        <n v="1.195E7"/>
        <n v="1610000.0"/>
        <n v="1.8E7"/>
        <n v="9.337E7"/>
        <n v="5.631E7"/>
        <n v="6500000.0"/>
        <n v="3000000.0"/>
        <n v="6000000.0"/>
        <n v="560000.0"/>
        <n v="4.553E7"/>
        <n v="3475000.0"/>
        <n v="1.095E7"/>
        <n v="5490000.0"/>
        <n v="3350000.0"/>
        <n v="8090000.0"/>
        <n v="1.939E7"/>
        <n v="4750000.0"/>
        <n v="4.1195E8"/>
        <n v="1.3825E8"/>
        <n v="1.342E7"/>
        <n v="3410000.0"/>
        <n v="1.05E7"/>
        <n v="2.1509E7"/>
        <n v="4.923E7"/>
        <n v="1060000.0"/>
        <n v="7050000.0"/>
        <n v="6287000.0"/>
        <n v="3.0895E7"/>
        <n v="1.42725E8"/>
        <n v="1365000.0"/>
        <n v="5050000.0"/>
        <n v="1.613E7"/>
        <n v="2.16E7"/>
        <n v="3340000.0"/>
        <n v="5405000.0"/>
        <n v="1.445E7"/>
        <n v="2.134E8"/>
        <n v="2.073E8"/>
        <n v="8520000.0"/>
        <n v="5600000.0"/>
        <n v="1.758E7"/>
        <n v="6505000.0"/>
        <n v="1525000.0"/>
        <n v="1.575E7"/>
        <n v="1960000.0"/>
        <n v="4600000.0"/>
        <n v="1.66E7"/>
        <n v="8320000.0"/>
        <n v="4650000.0"/>
        <n v="5100000.0"/>
        <n v="8895000.0"/>
        <n v="1.765E7"/>
        <n v="1.2175E7"/>
        <n v="7.87E7"/>
        <n v="1.7305E7"/>
        <n v="2.5045E7"/>
        <n v="1.2703E8"/>
        <n v="1.6799E8"/>
        <n v="400000.0"/>
        <n v="1.0199E7"/>
        <n v="2.0525E7"/>
        <n v="8.175E7"/>
        <n v="7900000.0"/>
        <n v="4.752E7"/>
        <n v="2.406E7"/>
        <n v="7100000.0"/>
        <n v="2.211E7"/>
        <n v="2.455E7"/>
        <n v="9070000.0"/>
        <n v="2.6175E7"/>
        <n v="4.48E7"/>
        <n v="1.19E7"/>
        <n v="7.17E7"/>
        <n v="4000000.0"/>
        <n v="5.0225E7"/>
        <n v="3.365E7"/>
        <n v="1.5075E7"/>
        <n v="8.5025E7"/>
        <n v="7650000.0"/>
        <n v="1.133E7"/>
        <n v="1.09965E8"/>
        <n v="4630000.0"/>
        <n v="1.11E7"/>
        <n v="1750000.0"/>
        <n v="5.856E7"/>
        <n v="1.361E7"/>
        <n v="1.02E7"/>
        <n v="1.799E7"/>
        <n v="1.135E7"/>
        <n v="3.61E7"/>
        <n v="7910000.0"/>
        <n v="6100000.0"/>
        <n v="1.634E7"/>
        <n v="2.028E7"/>
        <n v="1.061E7"/>
        <n v="2790000.0"/>
        <n v="6255000.0"/>
        <n v="1.4525E7"/>
        <n v="1.6027E8"/>
        <n v="3900000.0"/>
        <n v="7520000.0"/>
        <n v="3.777E7"/>
        <n v="1.6945E7"/>
        <n v="8194000.0"/>
        <n v="2.7775E8"/>
        <n v="2210000.0"/>
        <n v="210000.0"/>
        <n v="4475000.0"/>
        <n v="3.831E7"/>
        <n v="2950000.0"/>
        <n v="500000.0"/>
        <n v="3210000.0"/>
        <n v="7560000.0"/>
        <n v="1.228E7"/>
        <n v="1.967E7"/>
        <n v="4.015E7"/>
        <n v="1.036E7"/>
        <n v="8850000.0"/>
        <n v="4.185E7"/>
        <n v="3.955E7"/>
        <n v="5.586E7"/>
        <n v="2565000.0"/>
        <n v="1.596E7"/>
        <n v="9100000.0"/>
        <n v="6105000.0"/>
        <n v="1.2645E7"/>
        <n v="5590000.0"/>
        <n v="5955000.0"/>
        <n v="3.69E7"/>
        <n v="4.151E7"/>
        <n v="3.6785E7"/>
        <n v="8115000.0"/>
        <n v="2.118E7"/>
        <n v="4620000.0"/>
        <n v="4380000.0"/>
        <n v="4.666E7"/>
        <n v="1.8775E7"/>
        <n v="7920000.0"/>
        <n v="1.255E7"/>
        <n v="675000.0"/>
        <n v="2.111E7"/>
        <n v="3.74E7"/>
        <n v="5700000.0"/>
        <n v="9215000.0"/>
        <n v="4.1425E7"/>
        <n v="2.0465E7"/>
        <n v="5.9125E7"/>
        <n v="1.0519E8"/>
        <n v="1.3174E7"/>
        <n v="1.76E7"/>
        <n v="5850000.0"/>
        <n v="4460000.0"/>
        <n v="2.165E7"/>
        <n v="7435000.0"/>
        <n v="7390000.0"/>
        <n v="8900000.0"/>
        <n v="1.382125E7"/>
        <n v="2.446E7"/>
        <n v="1.045E7"/>
        <n v="1.875E7"/>
        <n v="1.75E7"/>
        <n v="2.692E7"/>
        <n v="1.89E7"/>
        <n v="2.36E7"/>
        <n v="6410000.0"/>
        <n v="2.503E7"/>
        <n v="3.2005E7"/>
        <n v="3.1005E7"/>
        <n v="8746000.0"/>
        <n v="3715000.0"/>
        <n v="9.933E7"/>
        <n v="1.3355E7"/>
        <n v="8.586E7"/>
        <n v="5200000.0"/>
        <n v="5.2412E7"/>
        <n v="2.9782E7"/>
        <n v="1.9957E8"/>
        <n v="2.8085E7"/>
        <n v="1.729E7"/>
        <n v="2.6895E7"/>
        <n v="2.035E7"/>
        <n v="2695000.0"/>
        <n v="9900000.0"/>
        <n v="6680000.0"/>
        <n v="3.436E7"/>
        <n v="4100000.0"/>
        <n v="6925000.0"/>
        <n v="1.8078E7"/>
        <n v="1.6265E7"/>
        <n v="1.012E8"/>
        <n v="1.3853E8"/>
        <n v="315000.0"/>
        <n v="2720000.0"/>
        <n v="3560000.0"/>
        <n v="1.8625E7"/>
        <n v="2.6935E7"/>
        <n v="2.1015E7"/>
        <n v="2650000.0"/>
        <n v="1.383E7"/>
        <n v="6430000.0"/>
        <n v="6475000.0"/>
        <n v="5300000.0"/>
        <n v="1.285E7"/>
        <n v="1.99E7"/>
        <n v="2.2665E7"/>
        <n v="1.106E7"/>
        <n v="8.339E7"/>
        <n v="1.1615E7"/>
        <n v="2.929E7"/>
        <n v="6285000.0"/>
        <n v="3.0685E7"/>
        <n v="1.251E7"/>
        <n v="1.0535E7"/>
        <n v="1.04065E8"/>
        <n v="2.04E7"/>
        <n v="2940000.0"/>
        <n v="5665000.0"/>
        <n v="2800000.0"/>
        <n v="4.215E7"/>
        <n v="5635000.0"/>
        <n v="1.6015E7"/>
        <n v="6846000.0"/>
        <n v="1.079E7"/>
        <n v="6600000.0"/>
        <n v="2.1333E7"/>
        <n v="7330000.0"/>
        <n v="3.545E7"/>
        <n v="1830000.0"/>
        <n v="4419500.0"/>
        <n v="8.174E7"/>
        <n v="2.78E7"/>
        <n v="6.192E7"/>
        <n v="5.0735E7"/>
        <n v="4.616E7"/>
        <n v="5.423E7"/>
        <n v="6.98E7"/>
        <n v="6095000.0"/>
        <n v="3.9257E7"/>
        <n v="1.11845E7"/>
        <n v="2675000.0"/>
        <n v="1.1625E7"/>
        <n v="1.0975E7"/>
        <n v="1.29324E8"/>
        <n v="3.24E7"/>
        <n v="1.478E7"/>
        <n v="1.6765E7"/>
        <n v="9.5208E7"/>
        <n v="1.778E7"/>
        <n v="8.665E7"/>
        <n v="1.214E8"/>
        <n v="5.876E7"/>
        <n v="1.7565E7"/>
        <n v="1.2705E7"/>
        <n v="5.7295E7"/>
        <n v="9.725E7"/>
        <n v="2.2226E8"/>
        <n v="3.0645E7"/>
        <n v="3.7305E7"/>
        <n v="1.4375E7"/>
        <n v="1.808E7"/>
        <n v="2.0065E7"/>
        <n v="3.5565E7"/>
        <n v="1050000.0"/>
        <n v="5.3355E7"/>
        <n v="7.2455E7"/>
        <n v="5.0305E7"/>
        <n v="3.1553E7"/>
        <n v="7632500.0"/>
        <n v="1.2925E7"/>
        <n v="2.978E7"/>
        <n v="1.487E7"/>
        <n v="7338000.0"/>
        <n v="8000000.0"/>
        <n v="1.14E7"/>
        <n v="1.72505E8"/>
        <n v="6.97495E7"/>
        <n v="4240000.0"/>
        <n v="1.2855E7"/>
        <n v="8.193E7"/>
        <n v="7.816E7"/>
        <n v="6240000.0"/>
        <n v="1.7154E8"/>
        <n v="2.108E7"/>
        <n v="1420000.0"/>
        <n v="4965000.0"/>
        <n v="4.665E7"/>
        <n v="7.0797E7"/>
        <n v="1.2235E7"/>
        <n v="6209500.0"/>
        <n v="1.731875E7"/>
        <n v="3.0E7"/>
        <n v="1.17925E8"/>
        <n v="1.0905E7"/>
        <n v="5.584E7"/>
        <n v="5.885E7"/>
        <n v="3600000.0"/>
        <n v="9.858E7"/>
        <n v="4.408E7"/>
        <n v="1.0685E7"/>
        <n v="4.253E7"/>
        <n v="6765000.0"/>
        <n v="2.235E7"/>
        <n v="1.7255E7"/>
        <n v="1.1663E8"/>
        <n v="2.7105E7"/>
        <n v="1.103E7"/>
        <n v="2.89045E7"/>
        <n v="8460000.0"/>
        <n v="2.1615E7"/>
        <n v="7615000.0"/>
        <n v="2.7297E7"/>
        <n v="2.753E7"/>
        <n v="1.041705E8"/>
        <n v="8245000.0"/>
        <n v="3.2465E8"/>
        <n v="1.3255E7"/>
        <n v="4.3485E7"/>
        <n v="3880000.0"/>
        <n v="3.37525E7"/>
        <n v="1.7898E7"/>
        <n v="5.298E7"/>
        <n v="7350000.0"/>
        <n v="1400000.0"/>
        <n v="3.5575E7"/>
        <n v="8.7655E7"/>
        <n v="1.725E7"/>
        <n v="5.515E7"/>
        <n v="2.964E8"/>
        <n v="2.554E7"/>
        <n v="1.04285E8"/>
        <n v="2.8438E7"/>
        <n v="1.2E7"/>
        <n v="6810000.0"/>
        <n v="8.091075E7"/>
        <n v="1.352895E8"/>
        <n v="4.12E7"/>
        <n v="4.6504E7"/>
        <n v="4.1591E7"/>
        <n v="1.4295E7"/>
        <n v="1.324E7"/>
        <n v="8.13E7"/>
        <n v="3.7E7"/>
        <n v="8905000.0"/>
        <n v="9.663E7"/>
        <n v="9355000.0"/>
        <n v="9000000.0"/>
        <n v="2.7702E7"/>
        <n v="3.585E7"/>
        <n v="4455000.0"/>
        <n v="6225000.0"/>
        <n v="1.2831E7"/>
        <n v="8.7446E7"/>
        <n v="3353000.0"/>
        <n v="2.885E7"/>
        <n v="6011000.0"/>
        <n v="1.395E7"/>
        <n v="3.254E7"/>
        <n v="1.7195E7"/>
        <n v="7960000.0"/>
        <n v="2.294E7"/>
        <n v="5.118E7"/>
        <n v="1967000.0"/>
        <n v="6.66735E7"/>
        <n v="6050000.0"/>
        <n v="2.3552E7"/>
        <n v="3.706E7"/>
        <n v="1.578431E8"/>
        <n v="2.9006E8"/>
        <n v="4180000.0"/>
        <n v="5.41175E7"/>
        <n v="3630000.0"/>
        <n v="5024000.0"/>
        <n v="1.97735E7"/>
        <n v="2.7535E7"/>
        <n v="1425000.0"/>
        <n v="4.74455E7"/>
        <n v="2.42255E7"/>
        <n v="8.7668E7"/>
        <n v="8.5185E7"/>
        <n v="2.19375E7"/>
        <n v="1.19901E8"/>
        <n v="8760000.0"/>
        <n v="4.2098E7"/>
        <n v="2200000.0"/>
        <n v="3.0429E7"/>
        <n v="3240000.0"/>
        <n v="1.87425E7"/>
        <n v="3.631E7"/>
        <n v="6997500.0"/>
        <n v="2.77935E7"/>
        <n v="2.0984E7"/>
        <n v="2.462E7"/>
        <n v="2.0385E7"/>
        <n v="3122500.0"/>
        <n v="2.8315E7"/>
        <n v="1.5165E7"/>
        <n v="2.2225E7"/>
        <n v="8105000.0"/>
        <n v="1.982E7"/>
        <n v="1.94975E7"/>
        <n v="5227500.0"/>
        <n v="6.9549E7"/>
        <n v="5.9135E7"/>
        <n v="8592500.0"/>
        <n v="1.537625E8"/>
        <n v="1.36035E7"/>
        <n v="7125000.0"/>
        <n v="1.60902E8"/>
        <n v="1.1528E8"/>
        <n v="8968000.0"/>
        <n v="5.0445E7"/>
        <n v="1.22551E8"/>
        <n v="4.507E7"/>
        <n v="9.8336E7"/>
        <n v="1.659E7"/>
        <n v="1.5305E7"/>
        <n v="4.4289E7"/>
        <n v="2.24705E7"/>
        <n v="6.71565E7"/>
        <n v="4.4228E7"/>
        <n v="1.2338E7"/>
        <n v="3.5375E7"/>
        <n v="3817000.0"/>
        <n v="1.94545E8"/>
        <n v="1.0475E7"/>
        <n v="8.161E7"/>
        <n v="8.375E7"/>
        <n v="1.0305E7"/>
        <n v="3913500.0"/>
        <n v="1.60403E8"/>
        <n v="4.8347E7"/>
        <n v="1.3225E7"/>
        <n v="7405000.0"/>
        <n v="1.2605E7"/>
        <n v="1.76325E7"/>
        <n v="1.388905E8"/>
        <n v="1.66844E8"/>
        <n v="2.48045E8"/>
        <n v="2.3948E7"/>
        <n v="3.3097E7"/>
        <n v="3.4345E7"/>
        <n v="1.9068E7"/>
        <n v="3.5698E7"/>
        <n v="4.7574E7"/>
        <n v="1.56865E7"/>
        <n v="1.2135E7"/>
        <n v="1.1895E7"/>
        <n v="2.622E7"/>
        <n v="5380000.0"/>
        <n v="1.3567E7"/>
        <n v="1.78469E8"/>
        <n v="1.252E7"/>
        <n v="1.23677E8"/>
        <n v="1540000.0"/>
        <n v="5.64075E7"/>
        <n v="1.6535E7"/>
        <n v="3.602E7"/>
        <n v="7135000.0"/>
        <n v="1.69565E7"/>
        <n v="2.07871E8"/>
        <n v="1.968525E8"/>
      </sharedItems>
    </cacheField>
    <cacheField name="TRẢ GÓP" numFmtId="0">
      <sharedItems containsString="0" containsBlank="1" containsNumber="1" containsInteger="1">
        <m/>
        <n v="0.0"/>
        <n v="1.512E7"/>
        <n v="1.25E7"/>
        <n v="1.827E7"/>
        <n v="9.7776E7"/>
        <n v="3300000.0"/>
        <n v="4.258E7"/>
        <n v="8.6905E7"/>
        <n v="1.575E7"/>
        <n v="2.9E7"/>
        <n v="3.979E7"/>
        <n v="3.578E7"/>
        <n v="2.0E7"/>
        <n v="3.975E7"/>
        <n v="9380000.0"/>
        <n v="1.05E7"/>
        <n v="1.862E7"/>
        <n v="2.1E7"/>
        <n v="1.431E7"/>
        <n v="1.2E7"/>
        <n v="1.8816E7"/>
        <n v="3.09E7"/>
        <n v="4.256E7"/>
        <n v="2.4403E7"/>
        <n v="1.12E7"/>
        <n v="4.572E7"/>
        <n v="2.48E7"/>
        <n v="3.03E7"/>
        <n v="5.957E7"/>
        <n v="5.2406E7"/>
        <n v="3.719E7"/>
        <n v="8191000.0"/>
        <n v="6.744E7"/>
        <n v="3.074E7"/>
        <n v="1.02225E8"/>
        <n v="1.8825E7"/>
        <n v="6.0E7"/>
        <n v="2.57E7"/>
        <n v="3.22E7"/>
        <n v="1.6E7"/>
        <n v="7.04E7"/>
        <n v="2.4E7"/>
        <n v="1.14E7"/>
        <n v="8.8E7"/>
        <n v="1.225E7"/>
        <n v="3.0E7"/>
        <n v="4.41E7"/>
      </sharedItems>
    </cacheField>
    <cacheField name="TRẢ CỌC" numFmtId="0">
      <sharedItems containsString="0" containsBlank="1" containsNumber="1" containsInteger="1">
        <m/>
        <n v="0.0"/>
        <n v="1940000.0"/>
        <n v="1.2E7"/>
        <n v="1.0E7"/>
        <n v="1.5E7"/>
        <n v="2000000.0"/>
        <n v="210000.0"/>
        <n v="1000000.0"/>
        <n v="100000.0"/>
        <n v="3000000.0"/>
        <n v="2708000.0"/>
        <n v="8580000.0"/>
        <n v="500000.0"/>
        <n v="2700000.0"/>
        <n v="1500000.0"/>
        <n v="5000000.0"/>
        <n v="2.0E7"/>
        <n v="3.81E7"/>
        <n v="750000.0"/>
        <n v="6300000.0"/>
        <n v="2.29E7"/>
        <n v="5480000.0"/>
        <n v="1050000.0"/>
        <n v="250000.0"/>
        <n v="1.8E7"/>
        <n v="3769000.0"/>
        <n v="2425000.0"/>
        <n v="400000.0"/>
        <n v="4.842E7"/>
        <n v="300000.0"/>
        <n v="1100000.0"/>
        <n v="4.0E7"/>
        <n v="533000.0"/>
        <n v="1.99E7"/>
      </sharedItems>
    </cacheField>
    <cacheField name="TỔNG" numFmtId="0">
      <sharedItems containsString="0" containsBlank="1" containsNumber="1" containsInteger="1">
        <m/>
        <n v="3.36E7"/>
        <n v="4.44E7"/>
        <n v="4.0E7"/>
        <n v="0.0"/>
        <n v="4.3E7"/>
        <n v="1000000.0"/>
        <n v="5000000.0"/>
        <n v="8.4E7"/>
        <n v="3.0E7"/>
        <n v="9.736E7"/>
        <n v="2.28E7"/>
        <n v="6500000.0"/>
        <n v="1.53E7"/>
        <n v="1.08E7"/>
        <n v="6.0E7"/>
        <n v="2000000.0"/>
        <n v="9.994E7"/>
        <n v="1.6E7"/>
        <n v="3.5065E7"/>
        <n v="6.0355E7"/>
        <n v="1.195595E8"/>
        <n v="9.9E7"/>
        <n v="3.4865E7"/>
        <n v="3.29595E7"/>
        <n v="6990000.0"/>
        <n v="6400000.0"/>
        <n v="2.059E8"/>
        <n v="1.4975E7"/>
        <n v="8200000.0"/>
        <n v="7.889E7"/>
        <n v="5920000.0"/>
        <n v="4.296E7"/>
        <n v="7900000.0"/>
        <n v="3.67E7"/>
        <n v="2275000.0"/>
        <n v="4050000.0"/>
        <n v="2.4705E7"/>
        <n v="6.3429E7"/>
        <n v="7.2235E7"/>
        <n v="1.28241E8"/>
        <n v="1.2325E7"/>
        <n v="3.121E7"/>
        <n v="1250000.0"/>
        <n v="1.275E7"/>
        <n v="2.729E7"/>
        <n v="6.1655E7"/>
        <n v="1.02006E8"/>
        <n v="2.07515E8"/>
        <n v="1.256E7"/>
        <n v="2.2044E8"/>
        <n v="2.4535E7"/>
        <n v="1.0772E8"/>
        <n v="4.159E7"/>
        <n v="7.215E7"/>
        <n v="5.892E7"/>
        <n v="2655000.0"/>
        <n v="2.7375E7"/>
        <n v="1.5865E7"/>
        <n v="2.5242E8"/>
        <n v="3.2552E8"/>
        <n v="1.25045E8"/>
        <n v="1.3405E7"/>
        <n v="2.0485E7"/>
        <n v="7.07E7"/>
        <n v="7.7995E7"/>
        <n v="3.036E7"/>
        <n v="1.0508E8"/>
        <n v="1.3037E8"/>
        <n v="4575000.0"/>
        <n v="8800000.0"/>
        <n v="9.9165E7"/>
        <n v="1.9976E8"/>
        <n v="4.39E7"/>
        <n v="1.19025E8"/>
        <n v="2.595E7"/>
        <n v="9265000.0"/>
        <n v="6375000.0"/>
        <n v="1850000.0"/>
        <n v="6.668E7"/>
        <n v="7.6315E7"/>
        <n v="1.1E7"/>
        <n v="1.913E7"/>
        <n v="3.22825E8"/>
        <n v="9655000.0"/>
        <n v="5.241E7"/>
        <n v="1.3395E7"/>
        <n v="1.948E7"/>
        <n v="7653000.0"/>
        <n v="4550000.0"/>
        <n v="5.466E7"/>
        <n v="1.655E7"/>
        <n v="9055000.0"/>
        <n v="3.7205E7"/>
        <n v="9.0335E7"/>
        <n v="4.43E7"/>
        <n v="2.14E7"/>
        <n v="2.757E7"/>
        <n v="5.944E7"/>
        <n v="2.9735E7"/>
        <n v="3.3155E7"/>
        <n v="7.518E7"/>
        <n v="1.122E7"/>
        <n v="6800000.0"/>
        <n v="9.3835E7"/>
        <n v="2.3315E7"/>
        <n v="1.05925E8"/>
        <n v="4.086E7"/>
        <n v="1.71595E7"/>
        <n v="2.60945E8"/>
        <n v="1.48365E8"/>
        <n v="7.8529E7"/>
        <n v="8.306E7"/>
        <n v="5.20745E7"/>
        <n v="6.2965E7"/>
        <n v="6.357E7"/>
        <n v="5.5757E7"/>
        <n v="4.295E7"/>
        <n v="6550000.0"/>
        <n v="7.977E7"/>
        <n v="1.408E7"/>
        <n v="1.059E7"/>
        <n v="7.5535E7"/>
        <n v="5210000.0"/>
        <n v="1.9368E7"/>
        <n v="2850000.0"/>
        <n v="1.195E7"/>
        <n v="3560000.0"/>
        <n v="2.173E7"/>
        <n v="2.7325E7"/>
        <n v="1.835E7"/>
        <n v="1.8155E7"/>
        <n v="4.638E7"/>
        <n v="1.331E7"/>
        <n v="1.2175E7"/>
        <n v="1.20935E8"/>
        <n v="2.5785E7"/>
        <n v="3.4965E7"/>
        <n v="1.079E7"/>
        <n v="1.015E7"/>
        <n v="1.5525E7"/>
        <n v="1.591E7"/>
        <n v="4.133895E8"/>
        <n v="2.085E7"/>
        <n v="5.01E7"/>
        <n v="4.8E7"/>
        <n v="3.0955E7"/>
        <n v="1.206E7"/>
        <n v="3.09E7"/>
        <n v="3.56E7"/>
        <n v="2.561E7"/>
        <n v="1.095E7"/>
        <n v="4.9375E7"/>
        <n v="2.587E7"/>
        <n v="5.974E7"/>
        <n v="1.89E7"/>
        <n v="1.38915E8"/>
        <n v="2.531E7"/>
        <n v="2.2676E8"/>
        <n v="6.167E7"/>
        <n v="4.01E7"/>
        <n v="5.469E7"/>
        <n v="1.82607E8"/>
        <n v="9.0775E7"/>
        <n v="3960000.0"/>
        <n v="6.932E7"/>
        <n v="1.0412E8"/>
        <n v="7.6057E7"/>
        <n v="3.5885E7"/>
        <n v="1.675E7"/>
        <n v="1.33795E8"/>
        <n v="560000.0"/>
        <n v="2210000.0"/>
        <n v="4.823E7"/>
        <n v="1.4225E7"/>
        <n v="1.74E7"/>
        <n v="1.045E7"/>
        <n v="6900000.0"/>
        <n v="6.675E7"/>
        <n v="9540000.0"/>
        <n v="2.834E7"/>
        <n v="2.605E7"/>
        <n v="4.62705E8"/>
        <n v="7350000.0"/>
        <n v="1.84245E8"/>
        <n v="1.598E7"/>
        <n v="1.543E7"/>
        <n v="2.135E7"/>
        <n v="2.70835E7"/>
        <n v="9.776E7"/>
        <n v="4510000.0"/>
        <n v="7320000.0"/>
        <n v="2.2522E7"/>
        <n v="3.3185E7"/>
        <n v="1.46925E8"/>
        <n v="2.2195E7"/>
        <n v="3.59685E7"/>
        <n v="3375000.0"/>
        <n v="3.524E7"/>
        <n v="5.2425E7"/>
        <n v="1.564E7"/>
        <n v="1.34E7"/>
        <n v="1.745E7"/>
        <n v="2.24335E8"/>
        <n v="2.873E8"/>
        <n v="3320000.0"/>
        <n v="4.58E7"/>
        <n v="3.16E7"/>
        <n v="3.0845E7"/>
        <n v="4.3405E7"/>
        <n v="9685000.0"/>
        <n v="4.13715E7"/>
        <n v="3.335E7"/>
        <n v="6.07085E7"/>
        <n v="2.47E7"/>
        <n v="3550000.0"/>
        <n v="1.82E7"/>
        <n v="8050000.0"/>
        <n v="2.13E7"/>
        <n v="1.80285E8"/>
        <n v="1.559E7"/>
        <n v="1.035E7"/>
        <n v="2.422E7"/>
        <n v="1.962E7"/>
        <n v="3.7106E7"/>
        <n v="3.0075E7"/>
        <n v="1.032E8"/>
        <n v="1.345E7"/>
        <n v="3.124E7"/>
        <n v="3.2205E7"/>
        <n v="1.3968E8"/>
        <n v="1.7349E8"/>
        <n v="5.075E7"/>
        <n v="1.2204E7"/>
        <n v="3.4575E7"/>
        <n v="8.858E7"/>
        <n v="1.792E7"/>
        <n v="5.7245E7"/>
        <n v="4.9495E7"/>
        <n v="6.878E7"/>
        <n v="2.8835E7"/>
        <n v="2.965E7"/>
        <n v="1.0582E8"/>
        <n v="6.9425E7"/>
        <n v="1.58185E8"/>
        <n v="4.755E7"/>
        <n v="7.338E7"/>
        <n v="5200000.0"/>
        <n v="1.07075E8"/>
        <n v="5.3011E7"/>
        <n v="1.7605E7"/>
        <n v="9.7525E7"/>
        <n v="1.11E7"/>
        <n v="4.183E7"/>
        <n v="1.184E8"/>
        <n v="-1.237E7"/>
        <n v="2.943E7"/>
        <n v="4360000.0"/>
        <n v="1.50085E8"/>
        <n v="1.19E7"/>
        <n v="2.146E7"/>
        <n v="2.49E7"/>
        <n v="2.8579E8"/>
        <n v="4350000.0"/>
        <n v="1.435E7"/>
        <n v="7.306E7"/>
        <n v="9110000.0"/>
        <n v="6100000.0"/>
        <n v="6135000.0"/>
        <n v="2.039E7"/>
        <n v="3.818E7"/>
        <n v="6.9115E7"/>
        <n v="3.2025E7"/>
        <n v="7915000.0"/>
        <n v="2.703E7"/>
        <n v="7.546E7"/>
        <n v="1.7077E8"/>
        <n v="2.2673E8"/>
        <n v="5250000.0"/>
        <n v="7870000.0"/>
        <n v="1.98025E8"/>
        <n v="2.0845E7"/>
        <n v="3.2164E7"/>
        <n v="8575000.0"/>
        <n v="3.0425E8"/>
        <n v="2.901E7"/>
        <n v="210000.0"/>
        <n v="3.22E7"/>
        <n v="5.646E7"/>
        <n v="1.6915E7"/>
        <n v="6.01615E8"/>
        <n v="2.081E7"/>
        <n v="1.504E7"/>
        <n v="7910000.0"/>
        <n v="1.7594E8"/>
        <n v="1.68E7"/>
        <n v="3.302E7"/>
        <n v="5.19E7"/>
        <n v="2.6021E8"/>
        <n v="1.155E7"/>
        <n v="5.046E7"/>
        <n v="4.89395E7"/>
        <n v="6.4595E7"/>
        <n v="1.495E7"/>
        <n v="6.3515E7"/>
        <n v="4.425E7"/>
        <n v="1.5665E7"/>
        <n v="1.2405E7"/>
        <n v="2.766E7"/>
        <n v="1.341E7"/>
        <n v="6.121E7"/>
        <n v="3.0551E8"/>
        <n v="1.15E7"/>
        <n v="5.3765E7"/>
        <n v="1.6615E7"/>
        <n v="1.0539E8"/>
        <n v="6970000.0"/>
        <n v="3.55E7"/>
        <n v="8.288E7"/>
        <n v="1.7691E8"/>
        <n v="9.519E7"/>
        <n v="1.342E7"/>
        <n v="1.59E7"/>
        <n v="1.6028E7"/>
        <n v="2.2355E7"/>
        <n v="2.416E7"/>
        <n v="8.51E7"/>
        <n v="6.1075E7"/>
        <n v="1.029525E8"/>
        <n v="5.6815E7"/>
        <n v="5.5885E7"/>
        <n v="1.5099E8"/>
        <n v="3.2064E7"/>
        <n v="4.97E7"/>
        <n v="2.9995E7"/>
        <n v="6.595E7"/>
        <n v="2.13666E8"/>
        <n v="1.2435E7"/>
        <n v="4815000.0"/>
        <n v="1.422E7"/>
        <n v="2.52E7"/>
        <n v="4.667125E7"/>
        <n v="5.336E7"/>
        <n v="6.506E7"/>
        <n v="9.775E7"/>
        <n v="1.22395E8"/>
        <n v="5.376E7"/>
        <n v="4.9205E7"/>
        <n v="4.897E7"/>
        <n v="3.55275E7"/>
        <n v="6.3025E7"/>
        <n v="5.994E7"/>
        <n v="3.9105E7"/>
        <n v="3.8325E7"/>
        <n v="1.77096E8"/>
        <n v="1.153E7"/>
        <n v="1.4424E8"/>
        <n v="4.245E7"/>
        <n v="2.7935E7"/>
        <n v="1.81855E8"/>
        <n v="3.2175E7"/>
        <n v="1.27423E8"/>
        <n v="4.0052E7"/>
        <n v="2.2537E8"/>
        <n v="1.15588E8"/>
        <n v="2.4275E7"/>
        <n v="1.02515E8"/>
        <n v="3.5175E8"/>
        <n v="1.0977E8"/>
        <n v="1.546E7"/>
        <n v="6.103E7"/>
        <n v="6.975E7"/>
        <n v="4.821E7"/>
        <n v="7.001E7"/>
        <n v="2.157E7"/>
        <n v="1.70653E8"/>
        <n v="2.2915E7"/>
        <n v="1.1625E8"/>
        <n v="2.0197E8"/>
        <n v="2.6535E7"/>
        <n v="7.465E7"/>
        <n v="3.0485E7"/>
        <n v="3.195E7"/>
        <n v="1.4968E8"/>
        <n v="1.566E7"/>
        <n v="2.6305E7"/>
        <n v="1.915E7"/>
        <n v="2.287E7"/>
        <n v="1.916E7"/>
        <n v="2.392E7"/>
        <n v="8.965E7"/>
        <n v="4.5325E7"/>
        <n v="2.7755E7"/>
        <n v="1.46005E8"/>
        <n v="1.667E8"/>
        <n v="1.21715E8"/>
        <n v="1.14765E8"/>
        <n v="6.4925E7"/>
        <n v="1.0381E8"/>
        <n v="6.5185E7"/>
        <n v="1.4127E8"/>
        <n v="1.14155E8"/>
        <n v="1.68265E8"/>
        <n v="8.523375E7"/>
        <n v="3.87E7"/>
        <n v="3.973E7"/>
        <n v="1.1805E7"/>
        <n v="1.38595E7"/>
        <n v="4.791E7"/>
        <n v="1.2665E7"/>
        <n v="2.0236E7"/>
        <n v="5.11775E7"/>
        <n v="2.443E7"/>
        <n v="1.305E7"/>
        <n v="1.0846E7"/>
        <n v="6.14E7"/>
        <n v="1.30575E8"/>
        <n v="9.6123E7"/>
        <n v="3.318E7"/>
        <n v="3.7765E7"/>
        <n v="2.56E7"/>
        <n v="5.01045E7"/>
        <n v="8.2615E7"/>
        <n v="4.7535E7"/>
        <n v="1.03825E8"/>
        <n v="5.9955E7"/>
        <n v="7.012E7"/>
        <n v="1.24725E8"/>
        <n v="1.18315E8"/>
        <n v="2.4933E7"/>
        <n v="6865000.0"/>
        <n v="7.6707E7"/>
        <n v="1.953145E8"/>
        <n v="1.25075E8"/>
        <n v="1.744E7"/>
        <n v="2.43955E8"/>
        <n v="3.7333E8"/>
        <n v="4.235E7"/>
        <n v="3.3565E7"/>
        <n v="2.3445E7"/>
        <n v="1.9015E7"/>
        <n v="1.40958E8"/>
        <n v="8.6195E7"/>
        <n v="1.3696E8"/>
        <n v="1.214E8"/>
        <n v="1.8174E8"/>
        <n v="2.8575E7"/>
        <n v="2.806E7"/>
        <n v="5.9895E7"/>
        <n v="1.1516E8"/>
        <n v="2.26356E8"/>
        <n v="7.0145E7"/>
        <n v="4.587E7"/>
        <n v="2.3225E7"/>
        <n v="2.528E7"/>
        <n v="7.8541E7"/>
        <n v="5.7145E7"/>
        <n v="4.9995E7"/>
        <n v="1.23966E8"/>
        <n v="9.0805E7"/>
        <n v="1.00893E8"/>
        <n v="5.6121E7"/>
        <n v="9.133E7"/>
        <n v="3.2053E7"/>
        <n v="3.00625E7"/>
        <n v="2.6105E7"/>
        <n v="1.131E8"/>
        <n v="4.21325E7"/>
        <n v="8.4253E7"/>
        <n v="4.6855E7"/>
        <n v="2.51E7"/>
        <n v="1.6426E7"/>
        <n v="1.75405E8"/>
        <n v="1.285785E8"/>
        <n v="2.3685E7"/>
        <n v="8.6655E7"/>
        <n v="1.1378E8"/>
        <n v="1.315E7"/>
        <n v="2.13025E8"/>
        <n v="3.56595E7"/>
        <n v="2.162E7"/>
        <n v="1.2575E7"/>
        <n v="1.452035E8"/>
        <n v="8.898E7"/>
        <n v="1.9585E7"/>
        <n v="4684500.0"/>
        <n v="2.347275E7"/>
        <n v="2.2385E8"/>
        <n v="4.829E7"/>
        <n v="7.67295E7"/>
        <n v="6.3983E7"/>
        <n v="4.9775E7"/>
        <n v="1.8493E8"/>
        <n v="2700000.0"/>
        <n v="7.7845E7"/>
        <n v="6.5495E7"/>
        <n v="5.158E7"/>
        <n v="1.7015E7"/>
        <n v="3.6328E7"/>
        <n v="5.8815E7"/>
        <n v="1.5031E8"/>
        <n v="4.2225E7"/>
        <n v="6.94E7"/>
        <n v="3.7075E7"/>
        <n v="7.76495E7"/>
        <n v="8.0655E7"/>
        <n v="1.526E7"/>
        <n v="7.814E7"/>
        <n v="4.6655E7"/>
        <n v="7.4465E7"/>
        <n v="8.2052E7"/>
        <n v="3.998E7"/>
        <n v="1.282455E8"/>
        <n v="1.7522E8"/>
        <n v="3.301E8"/>
        <n v="1.09135E8"/>
        <n v="1.5744E7"/>
        <n v="5.183E7"/>
        <n v="1.3705E7"/>
        <n v="1.339875E8"/>
        <n v="3.8098E7"/>
        <n v="7.6255E7"/>
        <n v="6.4365E7"/>
        <n v="6.874E7"/>
        <n v="7.364E7"/>
        <n v="1.133E7"/>
        <n v="9.1115E7"/>
        <n v="1.9965E7"/>
        <n v="5.8296E7"/>
        <n v="3.1585E8"/>
        <n v="2.968E7"/>
        <n v="1.80135E8"/>
        <n v="6.1088E7"/>
        <n v="4.11E7"/>
        <n v="1.4447E8"/>
        <n v="2.8721275E8"/>
        <n v="1.701365E8"/>
        <n v="5.32E7"/>
        <n v="1.08659E8"/>
        <n v="5.371795E7"/>
        <n v="4.743E7"/>
        <n v="1.5625E7"/>
        <n v="1.17217E8"/>
        <n v="7.25985E7"/>
        <n v="1.21415E7"/>
        <n v="1.068985E8"/>
        <n v="2.5203E7"/>
        <n v="1.05E7"/>
        <n v="3.5592E7"/>
        <n v="1.4055E7"/>
        <n v="2.18825E7"/>
        <n v="2.5893E7"/>
        <n v="1.21106E8"/>
        <n v="9273000.0"/>
        <n v="4.225E7"/>
        <n v="4.7746E7"/>
        <n v="3.237E7"/>
        <n v="4.3372E7"/>
        <n v="3.35365E7"/>
        <n v="2.0775E7"/>
        <n v="5.4115E7"/>
        <n v="1.0213E8"/>
        <n v="7.53505E7"/>
        <n v="7.09635E7"/>
        <n v="1.5435E7"/>
        <n v="5.3183E7"/>
        <n v="4.67755E7"/>
        <n v="1.586431E8"/>
        <n v="2.96195E8"/>
        <n v="3.7392E7"/>
        <n v="6.96955E7"/>
        <n v="1.3535E7"/>
        <n v="1.8069E7"/>
        <n v="2.77735E7"/>
        <n v="2.9475E7"/>
        <n v="8.0675E7"/>
        <n v="5.27455E7"/>
        <n v="1.133335E8"/>
        <n v="1.26818E8"/>
        <n v="9.141E7"/>
        <n v="5.48075E7"/>
        <n v="1.22401E8"/>
        <n v="1.4945E7"/>
        <n v="6.0768E7"/>
        <n v="1.4865E7"/>
        <n v="6.1369E7"/>
        <n v="1.494E7"/>
        <n v="1.771475E8"/>
        <n v="5.4485E7"/>
        <n v="4.07225E7"/>
        <n v="8.44255E7"/>
        <n v="4.14115E7"/>
        <n v="9300000.0"/>
        <n v="3.9687E7"/>
        <n v="3.829E7"/>
        <n v="3.75425E7"/>
        <n v="5.4215E7"/>
        <n v="1.5715E7"/>
        <n v="3.794E7"/>
        <n v="3.1765E7"/>
        <n v="7.52355E7"/>
        <n v="3.83825E7"/>
        <n v="2.09615E7"/>
        <n v="1.11849E8"/>
        <n v="1.0767E8"/>
        <n v="5.4564E7"/>
        <n v="1.541625E8"/>
        <n v="2.43135E7"/>
        <n v="7.327875E7"/>
        <n v="2.238365E8"/>
        <n v="1.1836E8"/>
        <n v="2.7768E7"/>
        <n v="6.1615E7"/>
        <n v="1.60099E8"/>
        <n v="8.842E7"/>
        <n v="1.59015E8"/>
        <n v="1.08436E8"/>
        <n v="2.084E7"/>
        <n v="1.8035E7"/>
        <n v="2.4125E7"/>
        <n v="4.5489E7"/>
        <n v="4.81205E7"/>
        <n v="5.7605E7"/>
        <n v="7.75335E7"/>
        <n v="5.8641E7"/>
        <n v="1.80895E7"/>
        <n v="8.7323E7"/>
        <n v="6802000.0"/>
        <n v="2.01355E8"/>
        <n v="1.58285E7"/>
        <n v="1.47676E8"/>
        <n v="8.413E7"/>
        <n v="2.0005E7"/>
        <n v="7.58235E7"/>
        <n v="2.10998E8"/>
        <n v="5.9372E7"/>
        <n v="3.0521E7"/>
        <n v="1.14675E7"/>
        <n v="2.672525E7"/>
        <n v="4.68375E7"/>
        <n v="3.57561E8"/>
        <n v="1.71866E8"/>
        <n v="2.6015E8"/>
        <n v="3.20755E7"/>
        <n v="6.67095E7"/>
        <n v="6.5809E7"/>
        <n v="6.7906E7"/>
        <n v="3.5698E7"/>
        <n v="6.3389E7"/>
        <n v="1.85965E7"/>
        <n v="4.7935E7"/>
        <n v="6.083E7"/>
        <n v="3.6464E7"/>
        <n v="2.193E7"/>
        <n v="5.3337E7"/>
        <n v="1.89279E8"/>
        <n v="2.22645E8"/>
        <n v="1.26637E8"/>
        <n v="9841000.0"/>
        <n v="6.3403E7"/>
        <n v="2.52375E7"/>
        <n v="3.9325E7"/>
        <n v="1.79922E8"/>
        <n v="1.90015E7"/>
        <n v="2.48578E8"/>
        <n v="2.238525E8"/>
      </sharedItems>
    </cacheField>
    <cacheField name="TỔNG TRỪ PHÍ CÀ THẺ" numFmtId="0">
      <sharedItems containsString="0" containsBlank="1" containsNumber="1" containsInteger="1">
        <m/>
        <n v="3.36E7"/>
        <n v="4.44E7"/>
        <n v="4.0E7"/>
        <n v="0.0"/>
        <n v="4.2497E7"/>
        <n v="1000000.0"/>
        <n v="4920000.0"/>
        <n v="8.4E7"/>
        <n v="3.0E7"/>
        <n v="5000000.0"/>
        <n v="9.696E7"/>
        <n v="2.28E7"/>
        <n v="6387000.0"/>
        <n v="1.50552E7"/>
        <n v="1.08E7"/>
        <n v="6.0E7"/>
        <n v="1968000.0"/>
        <n v="9.994E7"/>
        <n v="1.5904E7"/>
        <n v="3.505014E7"/>
        <n v="5.962914E7"/>
        <n v="1.178651E8"/>
        <n v="9.7416E7"/>
        <n v="3.48194E7"/>
        <n v="3.278062E7"/>
        <n v="6990000.0"/>
        <n v="6397300.0"/>
        <n v="2.0276E8"/>
        <n v="1.47418E7"/>
        <n v="8200000.0"/>
        <n v="7.84324E7"/>
        <n v="5920000.0"/>
        <n v="4.296E7"/>
        <n v="7822400.0"/>
        <n v="3.6628E7"/>
        <n v="2275000.0"/>
        <n v="4034000.0"/>
        <n v="2.45526E7"/>
        <n v="6.2820472E7"/>
        <n v="7.2155E7"/>
        <n v="1.282354E8"/>
        <n v="1.22373E7"/>
        <n v="3.11596E7"/>
        <n v="1250000.0"/>
        <n v="1.26796E7"/>
        <n v="2.724401E7"/>
        <n v="6.162924E7"/>
        <n v="1.01991E8"/>
        <n v="2.07515E8"/>
        <n v="1.256E7"/>
        <n v="2.2042208E8"/>
        <n v="2.45214E7"/>
        <n v="1.07604E8"/>
        <n v="4.155E7"/>
        <n v="7.18524E7"/>
        <n v="5.85966E7"/>
        <n v="2649400.0"/>
        <n v="2.730756E7"/>
        <n v="1.582316E7"/>
        <n v="2.5242E8"/>
        <n v="3.2548848E8"/>
        <n v="1.25045E8"/>
        <n v="1.33058E7"/>
        <n v="2.04418E7"/>
        <n v="7.043984E7"/>
        <n v="7.7995E7"/>
        <n v="3.034208E7"/>
        <n v="1.05E8"/>
        <n v="4.3E7"/>
        <n v="1.3037E8"/>
        <n v="4575000.0"/>
        <n v="8770400.0"/>
        <n v="9.91458E7"/>
        <n v="1.997503E8"/>
        <n v="4.38832E7"/>
        <n v="1.19025E8"/>
        <n v="2.589584E7"/>
        <n v="9221560.0"/>
        <n v="6347800.0"/>
        <n v="1818400.0"/>
        <n v="6.66288E7"/>
        <n v="7.6223E7"/>
        <n v="1.1E7"/>
        <n v="1.913E7"/>
        <n v="3.2057976E8"/>
        <n v="9593240.0"/>
        <n v="5.235776E7"/>
        <n v="1.337588E7"/>
        <n v="1.93232E7"/>
        <n v="7605000.0"/>
        <n v="4544400.0"/>
        <n v="5.466E7"/>
        <n v="1.655E7"/>
        <n v="9041400.0"/>
        <n v="3.71564E7"/>
        <n v="9.010336E7"/>
        <n v="4.422E7"/>
        <n v="2.1248E7"/>
        <n v="2.749048E7"/>
        <n v="5.937256E7"/>
        <n v="2.959588E7"/>
        <n v="3.301589E7"/>
        <n v="7.517224E7"/>
        <n v="1.12144E7"/>
        <n v="6752000.0"/>
        <n v="9.38294E7"/>
        <n v="2.327612E7"/>
        <n v="1.059003E8"/>
        <n v="4.06824E7"/>
        <n v="1.71355E7"/>
        <n v="2.6089604E8"/>
        <n v="1.4834708E8"/>
        <n v="7.8086856E7"/>
        <n v="8.303078E7"/>
        <n v="5.196482E7"/>
        <n v="6.21442E7"/>
        <n v="6.357E7"/>
        <n v="5.573467E7"/>
        <n v="4.271E7"/>
        <n v="6515900.0"/>
        <n v="7.9453E7"/>
        <n v="1.4034E7"/>
        <n v="1.0584E7"/>
        <n v="7.5400773E7"/>
        <n v="5210000.0"/>
        <n v="1.9252E7"/>
        <n v="2844400.0"/>
        <n v="1.19436E7"/>
        <n v="3560000.0"/>
        <n v="2.16876E7"/>
        <n v="2.727604E7"/>
        <n v="1.81916E7"/>
        <n v="1.8115E7"/>
        <n v="4.590704E7"/>
        <n v="1.32876E7"/>
        <n v="1.21694E7"/>
        <n v="1.2063871E8"/>
        <n v="2.550548E7"/>
        <n v="3.49282E7"/>
        <n v="1.07538E7"/>
        <n v="1.00007E7"/>
        <n v="1.55206E7"/>
        <n v="1.591E7"/>
        <n v="4.133599E8"/>
        <n v="2.0818E7"/>
        <n v="5.01E7"/>
        <n v="4.8E7"/>
        <n v="3.0991E7"/>
        <n v="1.200064E7"/>
        <n v="3.0045281E7"/>
        <n v="3.55456E7"/>
        <n v="2.5578E7"/>
        <n v="1.095E7"/>
        <n v="4.9231E7"/>
        <n v="2.581688E7"/>
        <n v="5.966E7"/>
        <n v="1.8804E7"/>
        <n v="1.38915E8"/>
        <n v="2.52964E7"/>
        <n v="2.21156E8"/>
        <n v="6.16644E7"/>
        <n v="4.00944E7"/>
        <n v="5.4394E7"/>
        <n v="1.7897E8"/>
        <n v="8.9182187E7"/>
        <n v="3960000.0"/>
        <n v="6.85456E7"/>
        <n v="1.040984E8"/>
        <n v="7.5865E7"/>
        <n v="3.5735E7"/>
        <n v="1.6494E7"/>
        <n v="1.33795E8"/>
        <n v="560000.0"/>
        <n v="2206640.0"/>
        <n v="4.82188E7"/>
        <n v="1.41908E7"/>
        <n v="1.7279E7"/>
        <n v="1.045E7"/>
        <n v="6878900.0"/>
        <n v="6.66948E7"/>
        <n v="9516800.0"/>
        <n v="2.8252E7"/>
        <n v="2.5986E7"/>
        <n v="4.623432E8"/>
        <n v="7350000.0"/>
        <n v="1.841346E8"/>
        <n v="1.598E7"/>
        <n v="1.536968E7"/>
        <n v="2.12161E7"/>
        <n v="2.70585E7"/>
        <n v="9.7528E7"/>
        <n v="4504400.0"/>
        <n v="7318880.0"/>
        <n v="2.2522E7"/>
        <n v="3.3185E7"/>
        <n v="1.46925E8"/>
        <n v="2.2153E7"/>
        <n v="3.58216E7"/>
        <n v="3372200.0"/>
        <n v="3.52E7"/>
        <n v="5.2409E7"/>
        <n v="1.56205E7"/>
        <n v="1.3328E7"/>
        <n v="1.745E7"/>
        <n v="2.24335E8"/>
        <n v="2.873E8"/>
        <n v="3320000.0"/>
        <n v="4.5776E7"/>
        <n v="3.12502E7"/>
        <n v="3.077792E7"/>
        <n v="4.3405E7"/>
        <n v="9630200.0"/>
        <n v="4.13715E7"/>
        <n v="3.335E7"/>
        <n v="6.056562E7"/>
        <n v="2.466E7"/>
        <n v="3540000.0"/>
        <n v="1.82E7"/>
        <n v="7994800.0"/>
        <n v="2.13E7"/>
        <n v="1.80285E8"/>
        <n v="1.5565E7"/>
        <n v="1.035E7"/>
        <n v="2.422E7"/>
        <n v="1.962E7"/>
        <n v="3.6837E7"/>
        <n v="3.00614E7"/>
        <n v="1.02808E8"/>
        <n v="1.3383016E7"/>
        <n v="3.0989E7"/>
        <n v="3.22018E7"/>
        <n v="1.396296E8"/>
        <n v="1.73458E8"/>
        <n v="5.075E7"/>
        <n v="1.2204E7"/>
        <n v="3.4519E7"/>
        <n v="8.855312E7"/>
        <n v="1.7565E7"/>
        <n v="5.7217E7"/>
        <n v="4.94118E7"/>
        <n v="6.7449E7"/>
        <n v="2.8835E7"/>
        <n v="2.963E7"/>
        <n v="1.0398855E8"/>
        <n v="6.8711496E7"/>
        <n v="1.565844E8"/>
        <n v="4.755E7"/>
        <n v="7.335312E7"/>
        <n v="5200000.0"/>
        <n v="1.062774E8"/>
        <n v="5.29598E7"/>
        <n v="1.759724E7"/>
        <n v="9.7503E7"/>
        <n v="1.11E7"/>
        <n v="4.183E7"/>
        <n v="1.183216E8"/>
        <n v="-1.23844E7"/>
        <n v="2.927736E7"/>
        <n v="4266940.0"/>
        <n v="1.50045E8"/>
        <n v="1.18664E7"/>
        <n v="2.1428E7"/>
        <n v="2.45941E7"/>
        <n v="2.783782E8"/>
        <n v="4350000.0"/>
        <n v="1.4342E7"/>
        <n v="7.253568E7"/>
        <n v="9104400.0"/>
        <n v="6100000.0"/>
        <n v="6116350.0"/>
        <n v="2.039E7"/>
        <n v="3.818E7"/>
        <n v="6.8207E7"/>
        <n v="3.169356E7"/>
        <n v="7836920.0"/>
        <n v="2.69224E7"/>
        <n v="7.497896E7"/>
        <n v="1.7077E8"/>
        <n v="2.2673E8"/>
        <n v="5250000.0"/>
        <n v="7870000.0"/>
        <n v="1.9773772E8"/>
        <n v="2.08163E7"/>
        <n v="3.21619E7"/>
        <n v="8551000.0"/>
        <n v="3.0425E8"/>
        <n v="2.89648E7"/>
        <n v="210000.0"/>
        <n v="3.215176E7"/>
        <n v="5.642E7"/>
        <n v="1.673716E7"/>
        <n v="6.015534E8"/>
        <n v="2.0738E7"/>
        <n v="1.492252E7"/>
        <n v="7904400.0"/>
        <n v="1.7583024E8"/>
        <n v="1.66386E7"/>
        <n v="3.298919E7"/>
        <n v="5.18832E7"/>
        <n v="2.598788E8"/>
        <n v="1.1518E7"/>
        <n v="5.032144E7"/>
        <n v="4.8794789E7"/>
        <n v="6.450678E7"/>
        <n v="1.495E7"/>
        <n v="6.2621E7"/>
        <n v="4.3763E7"/>
        <n v="1.5659022E7"/>
        <n v="1.2137932E7"/>
        <n v="2.7601418E7"/>
        <n v="1.330006E7"/>
        <n v="2.3884191E7"/>
        <n v="6.1123206E7"/>
        <n v="3.0366801E8"/>
        <n v="1.15E7"/>
        <n v="5.3557E7"/>
        <n v="1.6535E7"/>
        <n v="1.0527E8"/>
        <n v="6970000.0"/>
        <n v="3.55E7"/>
        <n v="8.15734E7"/>
        <n v="1.76846E8"/>
        <n v="9.3932E7"/>
        <n v="1.342E7"/>
        <n v="1.58464E7"/>
        <n v="1.60024E7"/>
        <n v="2.2323E7"/>
        <n v="2.416E7"/>
        <n v="8.51E7"/>
        <n v="6394400.0"/>
        <n v="6.0318E7"/>
        <n v="1.0211954E8"/>
        <n v="5.66614E7"/>
        <n v="5.5877E7"/>
        <n v="1.503052E8"/>
        <n v="3.176176E7"/>
        <n v="4.97E7"/>
        <n v="1.0317E7"/>
        <n v="2.973396E7"/>
        <n v="6.591E7"/>
        <n v="2.13666E8"/>
        <n v="1.242E7"/>
        <n v="4775560.0"/>
        <n v="1.420992E7"/>
        <n v="2.51249E7"/>
        <n v="4.632265E7"/>
        <n v="5.333E7"/>
        <n v="6.49104E7"/>
        <n v="9.7728E7"/>
        <n v="1.2156388E8"/>
        <n v="5.37144E7"/>
        <n v="4.897569E7"/>
        <n v="4.854178E7"/>
        <n v="3.512546E7"/>
        <n v="6.3025E7"/>
        <n v="5.9556E7"/>
        <n v="3.9105E7"/>
        <n v="3.81258E7"/>
        <n v="1.743947E8"/>
        <n v="1.153E7"/>
        <n v="1.440248E8"/>
        <n v="4.2014E7"/>
        <n v="2.7927E7"/>
        <n v="1.816846E8"/>
        <n v="3.1771E7"/>
        <n v="1.273834E8"/>
        <n v="4.00457E7"/>
        <n v="2.25199E8"/>
        <n v="1.15588E8"/>
        <n v="2.4275E7"/>
        <n v="1.024774E8"/>
        <n v="3.51426E8"/>
        <n v="1.0797216E8"/>
        <n v="1.546E7"/>
        <n v="6.0224864E7"/>
        <n v="6.975E7"/>
        <n v="4.81575E7"/>
        <n v="6.937112E7"/>
        <n v="2.1538E7"/>
        <n v="1.70639E8"/>
        <n v="2.2867E7"/>
        <n v="1.1625E8"/>
        <n v="2.018364E8"/>
        <n v="2.63726E7"/>
        <n v="7.4634E7"/>
        <n v="3.00554E7"/>
        <n v="3.177667E7"/>
        <n v="1.4968E8"/>
        <n v="1.55176E7"/>
        <n v="2.1815E7"/>
        <n v="1.915E7"/>
        <n v="2.281272E7"/>
        <n v="1.9097948E7"/>
        <n v="2.3923964E7"/>
        <n v="8.9643175E7"/>
        <n v="4.5307549E7"/>
        <n v="2.775122E7"/>
        <n v="1.45881662E8"/>
        <n v="1.6662602E8"/>
        <n v="1.2160385E8"/>
        <n v="1.145697E8"/>
        <n v="6.48314E7"/>
        <n v="1.0313779E8"/>
        <n v="6.5185E7"/>
        <n v="1.4048322E8"/>
        <n v="1.14155E8"/>
        <n v="1.6801663E8"/>
        <n v="8.517632E7"/>
        <n v="3.87E7"/>
        <n v="3.960866E7"/>
        <n v="1.1805E7"/>
        <n v="1.3826929E7"/>
        <n v="4.791E7"/>
        <n v="1.2665E7"/>
        <n v="2.01394E7"/>
        <n v="5.11775E7"/>
        <n v="2.43508E7"/>
        <n v="1.2923E7"/>
        <n v="1.0801E7"/>
        <n v="6.090832E7"/>
        <n v="1.2994122E8"/>
        <n v="9.574365E7"/>
        <n v="3.31764E7"/>
        <n v="3.7765E7"/>
        <n v="2.53606E7"/>
        <n v="4.992666E7"/>
        <n v="8.2615E7"/>
        <n v="4.726572E7"/>
        <n v="1.0323703E8"/>
        <n v="5.989821E7"/>
        <n v="6.98131E7"/>
        <n v="1.247187E8"/>
        <n v="1.1752145E8"/>
        <n v="2.4933E7"/>
        <n v="6865000.0"/>
        <n v="7.645175E7"/>
        <n v="1.95162E8"/>
        <n v="1.24346E8"/>
        <n v="1.744E7"/>
        <n v="2.4381703E8"/>
        <n v="3.7333E8"/>
        <n v="4.235E7"/>
        <n v="3.35488E7"/>
        <n v="2.33471E7"/>
        <n v="1.89745E7"/>
        <n v="1.40946E8"/>
        <n v="8.46575E7"/>
        <n v="1.36117675E8"/>
        <n v="1.214E8"/>
        <n v="1.81686E8"/>
        <n v="2.848671E7"/>
        <n v="2.804488E7"/>
        <n v="5.98922E7"/>
        <n v="1.15106E8"/>
        <n v="2.26301874E8"/>
        <n v="7.0145E7"/>
        <n v="4.572483E7"/>
        <n v="2.3225E7"/>
        <n v="2.5241E7"/>
        <n v="7.8502E7"/>
        <n v="5.70856E7"/>
        <n v="4.97664E7"/>
        <n v="1.23088E8"/>
        <n v="9.0589E7"/>
        <n v="1.00146E8"/>
        <n v="5.597997E7"/>
        <n v="9.000862E7"/>
        <n v="3.2053E7"/>
        <n v="2.98861E7"/>
        <n v="2.544984E7"/>
        <n v="1.1285376E8"/>
        <n v="4.1821775E7"/>
        <n v="8.379283E7"/>
        <n v="4.6855E7"/>
        <n v="2.501567E7"/>
        <n v="1.64197E7"/>
        <n v="1.753888E8"/>
        <n v="1.2855396E8"/>
        <n v="1.063007E8"/>
        <n v="2.3536815E7"/>
        <n v="8.6655E7"/>
        <n v="1.137287E8"/>
        <n v="1.304092E7"/>
        <n v="2.1299332E8"/>
        <n v="3.56595E7"/>
        <n v="2.157545E7"/>
        <n v="1.251632E7"/>
        <n v="1.4515787E8"/>
        <n v="8.89638E7"/>
        <n v="1.95526E7"/>
        <n v="4668300.0"/>
        <n v="2.3410578E7"/>
        <n v="2.23787E8"/>
        <n v="4.814492E7"/>
        <n v="7.67295E7"/>
        <n v="6.3983E7"/>
        <n v="4.955585E7"/>
        <n v="1.83346E8"/>
        <n v="2700000.0"/>
        <n v="7.7629E7"/>
        <n v="6.460042E7"/>
        <n v="5.14621E7"/>
        <n v="1.7015E7"/>
        <n v="3.6115366E7"/>
        <n v="5.852052E7"/>
        <n v="1.5031E8"/>
        <n v="4.21935E7"/>
        <n v="6.834214E7"/>
        <n v="3.65395E7"/>
        <n v="7.76495E7"/>
        <n v="8.022174E7"/>
        <n v="1.499432E7"/>
        <n v="7.6666E7"/>
        <n v="4.66442E7"/>
        <n v="7.310889E7"/>
        <n v="8.174681E7"/>
        <n v="3.98207E7"/>
        <n v="1.2817035E8"/>
        <n v="1.7394122E8"/>
        <n v="3.300937E8"/>
        <n v="1.075861E8"/>
        <n v="1.5699189E7"/>
        <n v="5.183E7"/>
        <n v="1.356055E7"/>
        <n v="1.3247397E8"/>
        <n v="3.8098E7"/>
        <n v="7.583605E7"/>
        <n v="6.435303E7"/>
        <n v="6.86932E7"/>
        <n v="7.35671E7"/>
        <n v="1.127526E7"/>
        <n v="9.1115E7"/>
        <n v="1.995933E7"/>
        <n v="5.8258272E7"/>
        <n v="3.158157E8"/>
        <n v="2.963203E7"/>
        <n v="1.7842855E8"/>
        <n v="6.05903E7"/>
        <n v="4.053E7"/>
        <n v="1.411535E8"/>
        <n v="2.87199E8"/>
        <n v="1.69933125E8"/>
        <n v="5.32E7"/>
        <n v="1.0807475E8"/>
        <n v="5.371795E7"/>
        <n v="4.7305E7"/>
        <n v="1.5576375E7"/>
        <n v="1.1679475E8"/>
        <n v="7.18285E7"/>
        <n v="1.21415E7"/>
        <n v="1.0680725E8"/>
        <n v="2.5203E7"/>
        <n v="1.04725E7"/>
        <n v="3.5592E7"/>
        <n v="3.973E7"/>
        <n v="1.4055E7"/>
        <n v="2.18068E7"/>
        <n v="2.5893E7"/>
        <n v="1.210895E8"/>
        <n v="9273000.0"/>
        <n v="4.205E7"/>
        <n v="4.7746E7"/>
        <n v="3.2346E7"/>
        <n v="4.325595E7"/>
        <n v="3.3242962E7"/>
        <n v="2.0666625E7"/>
        <n v="5.3866E7"/>
        <n v="1.0213E8"/>
        <n v="7.5300787E7"/>
        <n v="7.09635E7"/>
        <n v="1.521E7"/>
        <n v="5.2979E7"/>
        <n v="4.6717312E7"/>
        <n v="1.586231E8"/>
        <n v="2.9611208E8"/>
        <n v="3.679875E7"/>
        <n v="6.9465065E7"/>
        <n v="1.6580625E7"/>
        <n v="1.3535E7"/>
        <n v="1.8027E7"/>
        <n v="2.7746E7"/>
        <n v="2.947148E7"/>
        <n v="8.056925E7"/>
        <n v="5.2698E7"/>
        <n v="1.133335E8"/>
        <n v="1.26743E8"/>
        <n v="9.1335E7"/>
        <n v="5.4037E7"/>
        <n v="1.22401E8"/>
        <n v="1.4919375E7"/>
        <n v="6.045175E7"/>
        <n v="1.47368E7"/>
        <n v="6.111E7"/>
        <n v="1.469875E7"/>
        <n v="1.761475E8"/>
        <n v="5.4485E7"/>
        <n v="4.066375E7"/>
        <n v="8.347695E7"/>
        <n v="4.1079962E7"/>
        <n v="9300000.0"/>
        <n v="3.9627E7"/>
        <n v="3.78575E7"/>
        <n v="3.75425E7"/>
        <n v="5.3591125E7"/>
        <n v="1.570125E7"/>
        <n v="3.78245E7"/>
        <n v="3.12418E7"/>
        <n v="7.3952807E7"/>
        <n v="3.80665E7"/>
        <n v="2.0613775E7"/>
        <n v="1.11849E8"/>
        <n v="1.0766E8"/>
        <n v="5.3702212E7"/>
        <n v="1.541525E8"/>
        <n v="2.4192125E7"/>
        <n v="7.2016915E7"/>
        <n v="2.23353424E8"/>
        <n v="1.183105E8"/>
        <n v="2.740475E7"/>
        <n v="6.1569362E7"/>
        <n v="1.596465E8"/>
        <n v="8.842E7"/>
        <n v="1.566E8"/>
        <n v="1.08436E8"/>
        <n v="2.084E7"/>
        <n v="1.8035E7"/>
        <n v="2.4115375E7"/>
        <n v="4.5489E7"/>
        <n v="4.7668125E7"/>
        <n v="5.757728E7"/>
        <n v="7.74635E7"/>
        <n v="5.8430162E7"/>
        <n v="1.80795E7"/>
        <n v="8.7323E7"/>
        <n v="6774500.0"/>
        <n v="2.01342625E8"/>
        <n v="1.57985E7"/>
        <n v="1.476675E8"/>
        <n v="8.413E7"/>
        <n v="1.978E7"/>
        <n v="7.58235E7"/>
        <n v="2.10834375E8"/>
        <n v="5.9167E7"/>
        <n v="3.03765E7"/>
        <n v="1.14675E7"/>
        <n v="2.6528988E7"/>
        <n v="4.68375E7"/>
        <n v="3.575235E8"/>
        <n v="1.71866E8"/>
        <n v="2.5989198E8"/>
        <n v="3.204925E7"/>
        <n v="6.67095E7"/>
        <n v="6.5174E7"/>
        <n v="6.7726E7"/>
        <n v="3.5698E7"/>
        <n v="6.30265E7"/>
        <n v="1.85965E7"/>
        <n v="4.7135E7"/>
        <n v="6.083E7"/>
        <n v="3.636885E7"/>
        <n v="2.193E7"/>
        <n v="5.3191E7"/>
        <n v="1.8927E8"/>
        <n v="2.22645E8"/>
        <n v="1.265983E8"/>
        <n v="9819272.0"/>
        <n v="6.3403E7"/>
        <n v="2.52375E7"/>
        <n v="3.92802E7"/>
        <n v="1.79922E8"/>
        <n v="1.898225E7"/>
        <n v="2.47760525E8"/>
        <n v="2.238525E8"/>
      </sharedItems>
    </cacheField>
  </cacheFields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3000" sheet="Nhật ký doanh thu"/>
  </cacheSource>
  <cacheFields>
    <cacheField name="THÁNG" numFmtId="49">
      <sharedItems containsBlank="1">
        <s v="2021.01"/>
        <s v="2021.02"/>
        <s v="2021.03"/>
        <s v="2021.04"/>
        <s v="2021.05"/>
        <s v="2021.06"/>
        <s v="2021.07"/>
        <s v="2021.08"/>
        <s v="2021.09"/>
        <s v="2021.10"/>
        <s v="2021.11"/>
        <s v="2021.12"/>
        <s v="2022.01"/>
        <s v="2022.02"/>
        <s v="2022.03"/>
        <s v="2022.04"/>
        <s v="2022.05"/>
        <s v="2022.06"/>
        <s v="2022.07"/>
        <s v="2022.08"/>
        <s v="2022.09"/>
        <s v="2022.10"/>
        <s v="2022.11"/>
        <s v="2022.12"/>
        <s v="2023.01"/>
        <s v="2023.02"/>
        <s v="2023.03"/>
        <s v="2023.04"/>
        <s v="2023.05"/>
        <s v="2023.06"/>
        <s v="2023.07"/>
        <s v="2023.08"/>
        <s v="2023.09"/>
        <s v="2023.10"/>
        <s v="2023.11"/>
        <s v="2023.12"/>
        <s v="2024.01"/>
        <s v="2024.02"/>
        <s v="2024.03"/>
        <s v="2024.04"/>
        <s v="2024.05"/>
        <s v="2024.06"/>
        <s v="2024.07"/>
        <s v="2024.08"/>
        <s v="2024.09"/>
        <s v="2024.10"/>
        <s v="2024.11"/>
        <s v="2024.12"/>
        <m/>
      </sharedItems>
    </cacheField>
    <cacheField name="NGÀY" numFmtId="165">
      <sharedItems containsDate="1" containsString="0" containsBlank="1">
        <d v="2021-01-01T00:00:00Z"/>
        <d v="2021-01-02T00:00:00Z"/>
        <d v="2021-01-03T00:00:00Z"/>
        <d v="2021-01-04T00:00:00Z"/>
        <d v="2021-01-05T00:00:00Z"/>
        <d v="2021-01-06T00:00:00Z"/>
        <d v="2021-01-07T00:00:00Z"/>
        <d v="2021-01-08T00:00:00Z"/>
        <d v="2021-01-09T00:00:00Z"/>
        <d v="2021-01-10T00:00:00Z"/>
        <d v="2021-01-11T00:00:00Z"/>
        <d v="2021-01-12T00:00:00Z"/>
        <d v="2021-01-13T00:00:00Z"/>
        <d v="2021-01-14T00:00:00Z"/>
        <d v="2021-01-15T00:00:00Z"/>
        <d v="2021-01-16T00:00:00Z"/>
        <d v="2021-01-17T00:00:00Z"/>
        <d v="2021-01-18T00:00:00Z"/>
        <d v="2021-01-19T00:00:00Z"/>
        <d v="2021-01-20T00:00:00Z"/>
        <d v="2021-01-21T00:00:00Z"/>
        <d v="2021-01-22T00:00:00Z"/>
        <d v="2021-01-23T00:00:00Z"/>
        <d v="2021-01-24T00:00:00Z"/>
        <d v="2021-01-25T00:00:00Z"/>
        <d v="2021-01-26T00:00:00Z"/>
        <d v="2021-01-27T00:00:00Z"/>
        <d v="2021-01-28T00:00:00Z"/>
        <d v="2021-01-29T00:00:00Z"/>
        <d v="2021-01-30T00:00:00Z"/>
        <d v="2021-01-31T00:00:00Z"/>
        <d v="2021-02-01T00:00:00Z"/>
        <d v="2021-02-02T00:00:00Z"/>
        <d v="2021-02-03T00:00:00Z"/>
        <d v="2021-02-04T00:00:00Z"/>
        <d v="2021-02-05T00:00:00Z"/>
        <d v="2021-02-06T00:00:00Z"/>
        <d v="2021-02-07T00:00:00Z"/>
        <d v="2021-02-08T00:00:00Z"/>
        <d v="2021-02-09T00:00:00Z"/>
        <d v="2021-02-10T00:00:00Z"/>
        <d v="2021-02-11T00:00:00Z"/>
        <d v="2021-02-12T00:00:00Z"/>
        <d v="2021-02-13T00:00:00Z"/>
        <d v="2021-02-14T00:00:00Z"/>
        <d v="2021-02-15T00:00:00Z"/>
        <d v="2021-02-16T00:00:00Z"/>
        <d v="2021-02-17T00:00:00Z"/>
        <d v="2021-02-18T00:00:00Z"/>
        <d v="2021-02-19T00:00:00Z"/>
        <d v="2021-02-20T00:00:00Z"/>
        <d v="2021-02-21T00:00:00Z"/>
        <d v="2021-02-22T00:00:00Z"/>
        <d v="2021-02-23T00:00:00Z"/>
        <d v="2021-02-24T00:00:00Z"/>
        <d v="2021-02-25T00:00:00Z"/>
        <d v="2021-02-26T00:00:00Z"/>
        <d v="2021-02-27T00:00:00Z"/>
        <d v="2021-02-28T00:00:00Z"/>
        <d v="2021-03-01T00:00:00Z"/>
        <d v="2021-03-02T00:00:00Z"/>
        <d v="2021-03-03T00:00:00Z"/>
        <d v="2021-03-04T00:00:00Z"/>
        <d v="2021-03-05T00:00:00Z"/>
        <d v="2021-03-06T00:00:00Z"/>
        <d v="2021-03-07T00:00:00Z"/>
        <d v="2021-03-08T00:00:00Z"/>
        <d v="2021-03-09T00:00:00Z"/>
        <d v="2021-03-10T00:00:00Z"/>
        <d v="2021-03-11T00:00:00Z"/>
        <d v="2021-03-12T00:00:00Z"/>
        <d v="2021-03-13T00:00:00Z"/>
        <d v="2021-03-14T00:00:00Z"/>
        <d v="2021-03-15T00:00:00Z"/>
        <d v="2021-03-16T00:00:00Z"/>
        <d v="2021-03-17T00:00:00Z"/>
        <d v="2021-03-18T00:00:00Z"/>
        <d v="2021-03-19T00:00:00Z"/>
        <d v="2021-03-20T00:00:00Z"/>
        <d v="2021-03-21T00:00:00Z"/>
        <d v="2021-03-22T00:00:00Z"/>
        <d v="2021-03-23T00:00:00Z"/>
        <d v="2021-03-24T00:00:00Z"/>
        <d v="2021-03-25T00:00:00Z"/>
        <d v="2021-03-26T00:00:00Z"/>
        <d v="2021-03-27T00:00:00Z"/>
        <d v="2021-03-28T00:00:00Z"/>
        <d v="2021-03-29T00:00:00Z"/>
        <d v="2021-03-30T00:00:00Z"/>
        <d v="2021-03-31T00:00:00Z"/>
        <d v="2021-04-01T00:00:00Z"/>
        <d v="2021-04-02T00:00:00Z"/>
        <d v="2021-04-03T00:00:00Z"/>
        <d v="2021-04-04T00:00:00Z"/>
        <d v="2021-04-05T00:00:00Z"/>
        <d v="2021-04-06T00:00:00Z"/>
        <d v="2021-04-07T00:00:00Z"/>
        <d v="2021-04-08T00:00:00Z"/>
        <d v="2021-04-09T00:00:00Z"/>
        <d v="2021-04-10T00:00:00Z"/>
        <d v="2021-04-11T00:00:00Z"/>
        <d v="2021-04-12T00:00:00Z"/>
        <d v="2021-04-13T00:00:00Z"/>
        <d v="2021-04-14T00:00:00Z"/>
        <d v="2021-04-15T00:00:00Z"/>
        <d v="2021-04-16T00:00:00Z"/>
        <d v="2021-04-17T00:00:00Z"/>
        <d v="2021-04-18T00:00:00Z"/>
        <d v="2021-04-19T00:00:00Z"/>
        <d v="2021-04-20T00:00:00Z"/>
        <d v="2021-04-21T00:00:00Z"/>
        <d v="2021-04-22T00:00:00Z"/>
        <d v="2021-04-23T00:00:00Z"/>
        <d v="2021-04-24T00:00:00Z"/>
        <d v="2021-04-25T00:00:00Z"/>
        <d v="2021-04-26T00:00:00Z"/>
        <d v="2021-04-27T00:00:00Z"/>
        <d v="2021-04-28T00:00:00Z"/>
        <d v="2021-04-29T00:00:00Z"/>
        <d v="2021-04-30T00:00:00Z"/>
        <d v="2021-05-01T00:00:00Z"/>
        <d v="2021-05-02T00:00:00Z"/>
        <d v="2021-05-03T00:00:00Z"/>
        <d v="2021-05-04T00:00:00Z"/>
        <d v="2021-05-05T00:00:00Z"/>
        <d v="2021-05-06T00:00:00Z"/>
        <d v="2021-05-07T00:00:00Z"/>
        <d v="2021-05-08T00:00:00Z"/>
        <d v="2021-05-09T00:00:00Z"/>
        <d v="2021-05-10T00:00:00Z"/>
        <d v="2021-05-11T00:00:00Z"/>
        <d v="2021-05-12T00:00:00Z"/>
        <d v="2021-05-13T00:00:00Z"/>
        <d v="2021-05-14T00:00:00Z"/>
        <d v="2021-05-15T00:00:00Z"/>
        <d v="2021-05-16T00:00:00Z"/>
        <d v="2021-05-17T00:00:00Z"/>
        <d v="2021-05-18T00:00:00Z"/>
        <d v="2021-05-19T00:00:00Z"/>
        <d v="2021-05-20T00:00:00Z"/>
        <d v="2021-05-21T00:00:00Z"/>
        <d v="2021-05-22T00:00:00Z"/>
        <d v="2021-05-23T00:00:00Z"/>
        <d v="2021-05-24T00:00:00Z"/>
        <d v="2021-05-25T00:00:00Z"/>
        <d v="2021-05-26T00:00:00Z"/>
        <d v="2021-05-27T00:00:00Z"/>
        <d v="2021-05-28T00:00:00Z"/>
        <d v="2021-05-29T00:00:00Z"/>
        <d v="2021-05-30T00:00:00Z"/>
        <d v="2021-05-31T00:00:00Z"/>
        <d v="2021-06-01T00:00:00Z"/>
        <d v="2021-06-02T00:00:00Z"/>
        <d v="2021-06-03T00:00:00Z"/>
        <d v="2021-06-04T00:00:00Z"/>
        <d v="2021-06-05T00:00:00Z"/>
        <d v="2021-06-06T00:00:00Z"/>
        <d v="2021-06-07T00:00:00Z"/>
        <d v="2021-06-08T00:00:00Z"/>
        <d v="2021-06-09T00:00:00Z"/>
        <d v="2021-06-10T00:00:00Z"/>
        <d v="2021-06-11T00:00:00Z"/>
        <d v="2021-06-12T00:00:00Z"/>
        <d v="2021-06-13T00:00:00Z"/>
        <d v="2021-06-14T00:00:00Z"/>
        <d v="2021-06-15T00:00:00Z"/>
        <d v="2021-06-16T00:00:00Z"/>
        <d v="2021-06-17T00:00:00Z"/>
        <d v="2021-06-18T00:00:00Z"/>
        <d v="2021-06-19T00:00:00Z"/>
        <d v="2021-06-20T00:00:00Z"/>
        <d v="2021-06-21T00:00:00Z"/>
        <d v="2021-06-22T00:00:00Z"/>
        <d v="2021-06-23T00:00:00Z"/>
        <d v="2021-06-24T00:00:00Z"/>
        <d v="2021-06-25T00:00:00Z"/>
        <d v="2021-06-26T00:00:00Z"/>
        <d v="2021-06-27T00:00:00Z"/>
        <d v="2021-06-28T00:00:00Z"/>
        <d v="2021-06-29T00:00:00Z"/>
        <d v="2021-06-30T00:00:00Z"/>
        <d v="2021-07-01T00:00:00Z"/>
        <d v="2021-07-02T00:00:00Z"/>
        <d v="2021-07-03T00:00:00Z"/>
        <d v="2021-07-04T00:00:00Z"/>
        <d v="2021-07-05T00:00:00Z"/>
        <d v="2021-07-06T00:00:00Z"/>
        <d v="2021-07-07T00:00:00Z"/>
        <d v="2021-07-08T00:00:00Z"/>
        <d v="2021-07-09T00:00:00Z"/>
        <d v="2021-07-10T00:00:00Z"/>
        <d v="2021-07-11T00:00:00Z"/>
        <d v="2021-07-12T00:00:00Z"/>
        <d v="2021-07-13T00:00:00Z"/>
        <d v="2021-07-14T00:00:00Z"/>
        <d v="2021-07-15T00:00:00Z"/>
        <d v="2021-07-16T00:00:00Z"/>
        <d v="2021-07-17T00:00:00Z"/>
        <d v="2021-07-18T00:00:00Z"/>
        <d v="2021-07-19T00:00:00Z"/>
        <d v="2021-07-20T00:00:00Z"/>
        <d v="2021-07-21T00:00:00Z"/>
        <d v="2021-07-22T00:00:00Z"/>
        <d v="2021-07-23T00:00:00Z"/>
        <d v="2021-07-24T00:00:00Z"/>
        <d v="2021-07-25T00:00:00Z"/>
        <d v="2021-07-26T00:00:00Z"/>
        <d v="2021-07-27T00:00:00Z"/>
        <d v="2021-07-28T00:00:00Z"/>
        <d v="2021-07-29T00:00:00Z"/>
        <d v="2021-07-30T00:00:00Z"/>
        <d v="2021-07-31T00:00:00Z"/>
        <d v="2021-08-01T00:00:00Z"/>
        <d v="2021-08-02T00:00:00Z"/>
        <d v="2021-08-03T00:00:00Z"/>
        <d v="2021-08-04T00:00:00Z"/>
        <d v="2021-08-05T00:00:00Z"/>
        <d v="2021-08-06T00:00:00Z"/>
        <d v="2021-08-07T00:00:00Z"/>
        <d v="2021-08-08T00:00:00Z"/>
        <d v="2021-08-09T00:00:00Z"/>
        <d v="2021-08-10T00:00:00Z"/>
        <d v="2021-08-11T00:00:00Z"/>
        <d v="2021-08-12T00:00:00Z"/>
        <d v="2021-08-13T00:00:00Z"/>
        <d v="2021-08-14T00:00:00Z"/>
        <d v="2021-08-15T00:00:00Z"/>
        <d v="2021-08-16T00:00:00Z"/>
        <d v="2021-08-17T00:00:00Z"/>
        <d v="2021-08-18T00:00:00Z"/>
        <d v="2021-08-19T00:00:00Z"/>
        <d v="2021-08-20T00:00:00Z"/>
        <d v="2021-08-21T00:00:00Z"/>
        <d v="2021-08-22T00:00:00Z"/>
        <d v="2021-08-23T00:00:00Z"/>
        <d v="2021-08-24T00:00:00Z"/>
        <d v="2021-08-25T00:00:00Z"/>
        <d v="2021-08-26T00:00:00Z"/>
        <d v="2021-08-27T00:00:00Z"/>
        <d v="2021-08-28T00:00:00Z"/>
        <d v="2021-08-29T00:00:00Z"/>
        <d v="2021-08-30T00:00:00Z"/>
        <d v="2021-08-31T00:00:00Z"/>
        <d v="2021-09-01T00:00:00Z"/>
        <d v="2021-09-02T00:00:00Z"/>
        <d v="2021-09-03T00:00:00Z"/>
        <d v="2021-09-04T00:00:00Z"/>
        <d v="2021-09-05T00:00:00Z"/>
        <d v="2021-09-06T00:00:00Z"/>
        <d v="2021-09-07T00:00:00Z"/>
        <d v="2021-09-08T00:00:00Z"/>
        <d v="2021-09-09T00:00:00Z"/>
        <d v="2021-09-10T00:00:00Z"/>
        <d v="2021-09-11T00:00:00Z"/>
        <d v="2021-09-12T00:00:00Z"/>
        <d v="2021-09-13T00:00:00Z"/>
        <d v="2021-09-14T00:00:00Z"/>
        <d v="2021-09-15T00:00:00Z"/>
        <d v="2021-09-16T00:00:00Z"/>
        <d v="2021-09-17T00:00:00Z"/>
        <d v="2021-09-18T00:00:00Z"/>
        <d v="2021-09-19T00:00:00Z"/>
        <d v="2021-09-20T00:00:00Z"/>
        <d v="2021-09-21T00:00:00Z"/>
        <d v="2021-09-22T00:00:00Z"/>
        <d v="2021-09-23T00:00:00Z"/>
        <d v="2021-09-24T00:00:00Z"/>
        <d v="2021-09-25T00:00:00Z"/>
        <d v="2021-09-26T00:00:00Z"/>
        <d v="2021-09-27T00:00:00Z"/>
        <d v="2021-09-28T00:00:00Z"/>
        <d v="2021-09-29T00:00:00Z"/>
        <d v="2021-09-30T00:00:00Z"/>
        <d v="2021-10-01T00:00:00Z"/>
        <d v="2021-10-02T00:00:00Z"/>
        <d v="2021-10-03T00:00:00Z"/>
        <d v="2021-10-04T00:00:00Z"/>
        <d v="2021-10-05T00:00:00Z"/>
        <d v="2021-10-06T00:00:00Z"/>
        <d v="2021-10-07T00:00:00Z"/>
        <d v="2021-10-08T00:00:00Z"/>
        <d v="2021-10-09T00:00:00Z"/>
        <d v="2021-10-10T00:00:00Z"/>
        <d v="2021-10-11T00:00:00Z"/>
        <d v="2021-10-12T00:00:00Z"/>
        <d v="2021-10-13T00:00:00Z"/>
        <d v="2021-10-14T00:00:00Z"/>
        <d v="2021-10-15T00:00:00Z"/>
        <d v="2021-10-16T00:00:00Z"/>
        <d v="2021-10-17T00:00:00Z"/>
        <d v="2021-10-18T00:00:00Z"/>
        <d v="2021-10-19T00:00:00Z"/>
        <d v="2021-10-20T00:00:00Z"/>
        <d v="2021-10-21T00:00:00Z"/>
        <d v="2021-10-22T00:00:00Z"/>
        <d v="2021-10-23T00:00:00Z"/>
        <d v="2021-10-24T00:00:00Z"/>
        <d v="2021-10-25T00:00:00Z"/>
        <d v="2021-10-26T00:00:00Z"/>
        <d v="2021-10-27T00:00:00Z"/>
        <d v="2021-10-28T00:00:00Z"/>
        <d v="2021-10-29T00:00:00Z"/>
        <d v="2021-10-30T00:00:00Z"/>
        <d v="2021-10-31T00:00:00Z"/>
        <d v="2021-11-01T00:00:00Z"/>
        <d v="2021-11-02T00:00:00Z"/>
        <d v="2021-11-03T00:00:00Z"/>
        <d v="2021-11-04T00:00:00Z"/>
        <d v="2021-11-05T00:00:00Z"/>
        <d v="2021-11-06T00:00:00Z"/>
        <d v="2021-11-07T00:00:00Z"/>
        <d v="2021-11-08T00:00:00Z"/>
        <d v="2021-11-09T00:00:00Z"/>
        <d v="2021-11-10T00:00:00Z"/>
        <d v="2021-11-11T00:00:00Z"/>
        <d v="2021-11-12T00:00:00Z"/>
        <d v="2021-11-13T00:00:00Z"/>
        <d v="2021-11-14T00:00:00Z"/>
        <d v="2021-11-15T00:00:00Z"/>
        <d v="2021-11-16T00:00:00Z"/>
        <d v="2021-11-17T00:00:00Z"/>
        <d v="2021-11-18T00:00:00Z"/>
        <d v="2021-11-19T00:00:00Z"/>
        <d v="2021-11-20T00:00:00Z"/>
        <d v="2021-11-21T00:00:00Z"/>
        <d v="2021-11-22T00:00:00Z"/>
        <d v="2021-11-23T00:00:00Z"/>
        <d v="2021-11-24T00:00:00Z"/>
        <d v="2021-11-25T00:00:00Z"/>
        <d v="2021-11-26T00:00:00Z"/>
        <d v="2021-11-27T00:00:00Z"/>
        <d v="2021-11-28T00:00:00Z"/>
        <d v="2021-11-29T00:00:00Z"/>
        <d v="2021-11-30T00:00:00Z"/>
        <d v="2021-12-01T00:00:00Z"/>
        <d v="2021-12-02T00:00:00Z"/>
        <d v="2021-12-03T00:00:00Z"/>
        <d v="2021-12-04T00:00:00Z"/>
        <d v="2021-12-05T00:00:00Z"/>
        <d v="2021-12-06T00:00:00Z"/>
        <d v="2021-12-07T00:00:00Z"/>
        <d v="2021-12-08T00:00:00Z"/>
        <d v="2021-12-09T00:00:00Z"/>
        <d v="2021-12-10T00:00:00Z"/>
        <d v="2021-12-11T00:00:00Z"/>
        <d v="2021-12-12T00:00:00Z"/>
        <d v="2021-12-13T00:00:00Z"/>
        <d v="2021-12-14T00:00:00Z"/>
        <d v="2021-12-15T00:00:00Z"/>
        <d v="2021-12-16T00:00:00Z"/>
        <d v="2021-12-17T00:00:00Z"/>
        <d v="2021-12-18T00:00:00Z"/>
        <d v="2021-12-19T00:00:00Z"/>
        <d v="2021-12-20T00:00:00Z"/>
        <d v="2021-12-21T00:00:00Z"/>
        <d v="2021-12-22T00:00:00Z"/>
        <d v="2021-12-23T00:00:00Z"/>
        <d v="2021-12-24T00:00:00Z"/>
        <d v="2021-12-25T00:00:00Z"/>
        <d v="2021-12-26T00:00:00Z"/>
        <d v="2021-12-27T00:00:00Z"/>
        <d v="2021-12-28T00:00:00Z"/>
        <d v="2021-12-29T00:00:00Z"/>
        <d v="2021-12-30T00:00:00Z"/>
        <d v="2021-12-31T00:00:00Z"/>
        <d v="2022-01-01T00:00:00Z"/>
        <d v="2022-01-02T00:00:00Z"/>
        <d v="2022-01-03T00:00:00Z"/>
        <d v="2022-01-04T00:00:00Z"/>
        <d v="2022-01-05T00:00:00Z"/>
        <d v="2022-01-06T00:00:00Z"/>
        <d v="2022-01-07T00:00:00Z"/>
        <d v="2022-01-08T00:00:00Z"/>
        <d v="2022-01-09T00:00:00Z"/>
        <d v="2022-01-10T00:00:00Z"/>
        <d v="2022-01-11T00:00:00Z"/>
        <d v="2022-01-12T00:00:00Z"/>
        <d v="2022-01-13T00:00:00Z"/>
        <d v="2022-01-14T00:00:00Z"/>
        <d v="2022-01-15T00:00:00Z"/>
        <d v="2022-01-16T00:00:00Z"/>
        <d v="2022-01-17T00:00:00Z"/>
        <d v="2022-01-18T00:00:00Z"/>
        <d v="2022-01-19T00:00:00Z"/>
        <d v="2022-01-20T00:00:00Z"/>
        <d v="2022-01-21T00:00:00Z"/>
        <d v="2022-01-22T00:00:00Z"/>
        <d v="2022-01-23T00:00:00Z"/>
        <d v="2022-01-24T00:00:00Z"/>
        <d v="2022-01-25T00:00:00Z"/>
        <d v="2022-01-26T00:00:00Z"/>
        <d v="2022-01-27T00:00:00Z"/>
        <d v="2022-01-28T00:00:00Z"/>
        <d v="2022-01-29T00:00:00Z"/>
        <d v="2022-01-30T00:00:00Z"/>
        <d v="2022-01-31T00:00:00Z"/>
        <d v="2022-02-01T00:00:00Z"/>
        <d v="2022-02-02T00:00:00Z"/>
        <d v="2022-02-03T00:00:00Z"/>
        <d v="2022-02-04T00:00:00Z"/>
        <d v="2022-02-05T00:00:00Z"/>
        <d v="2022-02-06T00:00:00Z"/>
        <d v="2022-02-07T00:00:00Z"/>
        <d v="2022-02-08T00:00:00Z"/>
        <d v="2022-02-09T00:00:00Z"/>
        <d v="2022-02-10T00:00:00Z"/>
        <d v="2022-02-11T00:00:00Z"/>
        <d v="2022-02-12T00:00:00Z"/>
        <d v="2022-02-13T00:00:00Z"/>
        <d v="2022-02-14T00:00:00Z"/>
        <d v="2022-02-15T00:00:00Z"/>
        <d v="2022-02-16T00:00:00Z"/>
        <d v="2022-02-17T00:00:00Z"/>
        <d v="2022-02-18T00:00:00Z"/>
        <d v="2022-02-19T00:00:00Z"/>
        <d v="2022-02-20T00:00:00Z"/>
        <d v="2022-02-21T00:00:00Z"/>
        <d v="2022-02-22T00:00:00Z"/>
        <d v="2022-02-23T00:00:00Z"/>
        <d v="2022-02-24T00:00:00Z"/>
        <d v="2022-02-25T00:00:00Z"/>
        <d v="2022-02-26T00:00:00Z"/>
        <d v="2022-02-27T00:00:00Z"/>
        <d v="2022-02-28T00:00:00Z"/>
        <d v="2022-03-01T00:00:00Z"/>
        <d v="2022-03-02T00:00:00Z"/>
        <d v="2022-03-03T00:00:00Z"/>
        <d v="2022-03-04T00:00:00Z"/>
        <d v="2022-03-05T00:00:00Z"/>
        <d v="2022-03-06T00:00:00Z"/>
        <d v="2022-03-07T00:00:00Z"/>
        <d v="2022-03-08T00:00:00Z"/>
        <d v="2022-03-09T00:00:00Z"/>
        <d v="2022-03-10T00:00:00Z"/>
        <d v="2022-03-11T00:00:00Z"/>
        <d v="2022-03-12T00:00:00Z"/>
        <d v="2022-03-13T00:00:00Z"/>
        <d v="2022-03-14T00:00:00Z"/>
        <d v="2022-03-15T00:00:00Z"/>
        <d v="2022-03-16T00:00:00Z"/>
        <d v="2022-03-17T00:00:00Z"/>
        <d v="2022-03-18T00:00:00Z"/>
        <d v="2022-03-19T00:00:00Z"/>
        <d v="2022-03-20T00:00:00Z"/>
        <d v="2022-03-21T00:00:00Z"/>
        <d v="2022-03-22T00:00:00Z"/>
        <d v="2022-03-23T00:00:00Z"/>
        <d v="2022-03-24T00:00:00Z"/>
        <d v="2022-03-25T00:00:00Z"/>
        <d v="2022-03-26T00:00:00Z"/>
        <d v="2022-03-27T00:00:00Z"/>
        <d v="2022-03-28T00:00:00Z"/>
        <d v="2022-03-29T00:00:00Z"/>
        <d v="2022-03-30T00:00:00Z"/>
        <d v="2022-03-31T00:00:00Z"/>
        <d v="2022-04-01T00:00:00Z"/>
        <d v="2022-04-02T00:00:00Z"/>
        <d v="2022-04-03T00:00:00Z"/>
        <d v="2022-04-04T00:00:00Z"/>
        <d v="2022-04-05T00:00:00Z"/>
        <d v="2022-04-06T00:00:00Z"/>
        <d v="2022-04-07T00:00:00Z"/>
        <d v="2022-04-08T00:00:00Z"/>
        <d v="2022-04-09T00:00:00Z"/>
        <d v="2022-04-10T00:00:00Z"/>
        <d v="2022-04-11T00:00:00Z"/>
        <d v="2022-04-12T00:00:00Z"/>
        <d v="2022-04-13T00:00:00Z"/>
        <d v="2022-04-14T00:00:00Z"/>
        <d v="2022-04-15T00:00:00Z"/>
        <d v="2022-04-16T00:00:00Z"/>
        <d v="2022-04-17T00:00:00Z"/>
        <d v="2022-04-18T00:00:00Z"/>
        <d v="2022-04-19T00:00:00Z"/>
        <d v="2022-04-20T00:00:00Z"/>
        <d v="2022-04-21T00:00:00Z"/>
        <d v="2022-04-22T00:00:00Z"/>
        <d v="2022-04-23T00:00:00Z"/>
        <d v="2022-04-24T00:00:00Z"/>
        <d v="2022-04-25T00:00:00Z"/>
        <d v="2022-04-26T00:00:00Z"/>
        <d v="2022-04-27T00:00:00Z"/>
        <d v="2022-04-28T00:00:00Z"/>
        <d v="2022-04-29T00:00:00Z"/>
        <d v="2022-04-30T00:00:00Z"/>
        <d v="2022-05-01T00:00:00Z"/>
        <d v="2022-05-02T00:00:00Z"/>
        <d v="2022-05-03T00:00:00Z"/>
        <d v="2022-05-04T00:00:00Z"/>
        <d v="2022-05-05T00:00:00Z"/>
        <d v="2022-05-06T00:00:00Z"/>
        <d v="2022-05-07T00:00:00Z"/>
        <d v="2022-05-08T00:00:00Z"/>
        <d v="2022-05-09T00:00:00Z"/>
        <d v="2022-05-10T00:00:00Z"/>
        <d v="2022-05-11T00:00:00Z"/>
        <d v="2022-05-12T00:00:00Z"/>
        <d v="2022-05-13T00:00:00Z"/>
        <d v="2022-05-14T00:00:00Z"/>
        <d v="2022-05-15T00:00:00Z"/>
        <d v="2022-05-16T00:00:00Z"/>
        <d v="2022-05-17T00:00:00Z"/>
        <d v="2022-05-18T00:00:00Z"/>
        <d v="2022-05-19T00:00:00Z"/>
        <d v="2022-05-20T00:00:00Z"/>
        <d v="2022-05-21T00:00:00Z"/>
        <d v="2022-05-22T00:00:00Z"/>
        <d v="2022-05-23T00:00:00Z"/>
        <d v="2022-05-24T00:00:00Z"/>
        <d v="2022-05-25T00:00:00Z"/>
        <d v="2022-05-26T00:00:00Z"/>
        <d v="2022-05-27T00:00:00Z"/>
        <d v="2022-05-28T00:00:00Z"/>
        <d v="2022-05-29T00:00:00Z"/>
        <d v="2022-05-30T00:00:00Z"/>
        <d v="2022-05-31T00:00:00Z"/>
        <d v="2022-06-01T00:00:00Z"/>
        <d v="2022-06-02T00:00:00Z"/>
        <d v="2022-06-03T00:00:00Z"/>
        <d v="2022-06-04T00:00:00Z"/>
        <d v="2022-06-05T00:00:00Z"/>
        <d v="2022-06-06T00:00:00Z"/>
        <d v="2022-06-07T00:00:00Z"/>
        <d v="2022-06-08T00:00:00Z"/>
        <d v="2022-06-09T00:00:00Z"/>
        <d v="2022-06-10T00:00:00Z"/>
        <d v="2022-06-11T00:00:00Z"/>
        <d v="2022-06-12T00:00:00Z"/>
        <d v="2022-06-13T00:00:00Z"/>
        <d v="2022-06-14T00:00:00Z"/>
        <d v="2022-06-15T00:00:00Z"/>
        <d v="2022-06-16T00:00:00Z"/>
        <d v="2022-06-17T00:00:00Z"/>
        <d v="2022-06-18T00:00:00Z"/>
        <d v="2022-06-19T00:00:00Z"/>
        <d v="2022-06-20T00:00:00Z"/>
        <d v="2022-06-21T00:00:00Z"/>
        <d v="2022-06-22T00:00:00Z"/>
        <d v="2022-06-23T00:00:00Z"/>
        <d v="2022-06-24T00:00:00Z"/>
        <d v="2022-06-25T00:00:00Z"/>
        <d v="2022-06-26T00:00:00Z"/>
        <d v="2022-06-27T00:00:00Z"/>
        <d v="2022-06-28T00:00:00Z"/>
        <d v="2022-06-29T00:00:00Z"/>
        <d v="2022-06-30T00:00:00Z"/>
        <d v="2022-07-01T00:00:00Z"/>
        <d v="2022-07-02T00:00:00Z"/>
        <d v="2022-07-03T00:00:00Z"/>
        <d v="2022-07-04T00:00:00Z"/>
        <d v="2022-07-05T00:00:00Z"/>
        <d v="2022-07-06T00:00:00Z"/>
        <d v="2022-07-07T00:00:00Z"/>
        <d v="2022-07-08T00:00:00Z"/>
        <d v="2022-07-09T00:00:00Z"/>
        <d v="2022-07-10T00:00:00Z"/>
        <d v="2022-07-11T00:00:00Z"/>
        <d v="2022-07-12T00:00:00Z"/>
        <d v="2022-07-13T00:00:00Z"/>
        <d v="2022-07-14T00:00:00Z"/>
        <d v="2022-07-15T00:00:00Z"/>
        <d v="2022-07-16T00:00:00Z"/>
        <d v="2022-07-17T00:00:00Z"/>
        <d v="2022-07-18T00:00:00Z"/>
        <d v="2022-07-19T00:00:00Z"/>
        <d v="2022-07-20T00:00:00Z"/>
        <d v="2022-07-21T00:00:00Z"/>
        <d v="2022-07-22T00:00:00Z"/>
        <d v="2022-07-23T00:00:00Z"/>
        <d v="2022-07-24T00:00:00Z"/>
        <d v="2022-07-25T00:00:00Z"/>
        <d v="2022-07-26T00:00:00Z"/>
        <d v="2022-07-27T00:00:00Z"/>
        <d v="2022-07-28T00:00:00Z"/>
        <d v="2022-07-29T00:00:00Z"/>
        <d v="2022-07-30T00:00:00Z"/>
        <d v="2022-07-31T00:00:00Z"/>
        <d v="2022-08-01T00:00:00Z"/>
        <d v="2022-08-02T00:00:00Z"/>
        <d v="2022-08-03T00:00:00Z"/>
        <d v="2022-08-04T00:00:00Z"/>
        <d v="2022-08-05T00:00:00Z"/>
        <d v="2022-08-06T00:00:00Z"/>
        <d v="2022-08-07T00:00:00Z"/>
        <d v="2022-08-08T00:00:00Z"/>
        <d v="2022-08-09T00:00:00Z"/>
        <d v="2022-08-10T00:00:00Z"/>
        <d v="2022-08-11T00:00:00Z"/>
        <d v="2022-08-12T00:00:00Z"/>
        <d v="2022-08-13T00:00:00Z"/>
        <d v="2022-08-14T00:00:00Z"/>
        <d v="2022-08-15T00:00:00Z"/>
        <d v="2022-08-16T00:00:00Z"/>
        <d v="2022-08-17T00:00:00Z"/>
        <d v="2022-08-18T00:00:00Z"/>
        <d v="2022-08-19T00:00:00Z"/>
        <d v="2022-08-20T00:00:00Z"/>
        <d v="2022-08-21T00:00:00Z"/>
        <d v="2022-08-22T00:00:00Z"/>
        <d v="2022-08-23T00:00:00Z"/>
        <d v="2022-08-24T00:00:00Z"/>
        <d v="2022-08-25T00:00:00Z"/>
        <d v="2022-08-26T00:00:00Z"/>
        <d v="2022-08-27T00:00:00Z"/>
        <d v="2022-08-28T00:00:00Z"/>
        <d v="2022-08-29T00:00:00Z"/>
        <d v="2022-08-30T00:00:00Z"/>
        <d v="2022-08-31T00:00:00Z"/>
        <d v="2022-09-01T00:00:00Z"/>
        <d v="2022-09-02T00:00:00Z"/>
        <d v="2022-09-03T00:00:00Z"/>
        <d v="2022-09-04T00:00:00Z"/>
        <d v="2022-09-05T00:00:00Z"/>
        <d v="2022-09-06T00:00:00Z"/>
        <d v="2022-09-07T00:00:00Z"/>
        <d v="2022-09-08T00:00:00Z"/>
        <d v="2022-09-09T00:00:00Z"/>
        <d v="2022-09-10T00:00:00Z"/>
        <d v="2022-09-11T00:00:00Z"/>
        <d v="2022-09-12T00:00:00Z"/>
        <d v="2022-09-13T00:00:00Z"/>
        <d v="2022-09-14T00:00:00Z"/>
        <d v="2022-09-15T00:00:00Z"/>
        <d v="2022-09-16T00:00:00Z"/>
        <d v="2022-09-17T00:00:00Z"/>
        <d v="2022-09-18T00:00:00Z"/>
        <d v="2022-09-19T00:00:00Z"/>
        <d v="2022-09-20T00:00:00Z"/>
        <d v="2022-09-21T00:00:00Z"/>
        <d v="2022-09-22T00:00:00Z"/>
        <d v="2022-09-23T00:00:00Z"/>
        <d v="2022-09-24T00:00:00Z"/>
        <d v="2022-09-25T00:00:00Z"/>
        <d v="2022-09-26T00:00:00Z"/>
        <d v="2022-09-27T00:00:00Z"/>
        <d v="2022-09-28T00:00:00Z"/>
        <d v="2022-09-29T00:00:00Z"/>
        <d v="2022-09-30T00:00:00Z"/>
        <d v="2022-10-01T00:00:00Z"/>
        <d v="2022-10-02T00:00:00Z"/>
        <d v="2022-10-03T00:00:00Z"/>
        <d v="2022-10-04T00:00:00Z"/>
        <d v="2022-10-05T00:00:00Z"/>
        <d v="2022-10-06T00:00:00Z"/>
        <d v="2022-10-07T00:00:00Z"/>
        <d v="2022-10-08T00:00:00Z"/>
        <d v="2022-10-09T00:00:00Z"/>
        <d v="2022-10-10T00:00:00Z"/>
        <d v="2022-10-11T00:00:00Z"/>
        <d v="2022-10-12T00:00:00Z"/>
        <d v="2022-10-13T00:00:00Z"/>
        <d v="2022-10-14T00:00:00Z"/>
        <d v="2022-10-15T00:00:00Z"/>
        <d v="2022-10-16T00:00:00Z"/>
        <d v="2022-10-17T00:00:00Z"/>
        <d v="2022-10-18T00:00:00Z"/>
        <d v="2022-10-19T00:00:00Z"/>
        <d v="2022-10-20T00:00:00Z"/>
        <d v="2022-10-21T00:00:00Z"/>
        <d v="2022-10-22T00:00:00Z"/>
        <d v="2022-10-23T00:00:00Z"/>
        <d v="2022-10-24T00:00:00Z"/>
        <d v="2022-10-25T00:00:00Z"/>
        <d v="2022-10-26T00:00:00Z"/>
        <d v="2022-10-27T00:00:00Z"/>
        <d v="2022-10-28T00:00:00Z"/>
        <d v="2022-10-29T00:00:00Z"/>
        <d v="2022-10-30T00:00:00Z"/>
        <d v="2022-10-31T00:00:00Z"/>
        <d v="2022-11-01T00:00:00Z"/>
        <d v="2022-11-02T00:00:00Z"/>
        <d v="2022-11-03T00:00:00Z"/>
        <d v="2022-11-04T00:00:00Z"/>
        <d v="2022-11-05T00:00:00Z"/>
        <d v="2022-11-06T00:00:00Z"/>
        <d v="2022-11-07T00:00:00Z"/>
        <d v="2022-11-08T00:00:00Z"/>
        <d v="2022-11-09T00:00:00Z"/>
        <d v="2022-11-10T00:00:00Z"/>
        <d v="2022-11-11T00:00:00Z"/>
        <d v="2022-11-12T00:00:00Z"/>
        <d v="2022-11-13T00:00:00Z"/>
        <d v="2022-11-14T00:00:00Z"/>
        <d v="2022-11-15T00:00:00Z"/>
        <d v="2022-11-16T00:00:00Z"/>
        <d v="2022-11-17T00:00:00Z"/>
        <d v="2022-11-18T00:00:00Z"/>
        <d v="2022-11-19T00:00:00Z"/>
        <d v="2022-11-20T00:00:00Z"/>
        <d v="2022-11-21T00:00:00Z"/>
        <d v="2022-11-22T00:00:00Z"/>
        <d v="2022-11-23T00:00:00Z"/>
        <d v="2022-11-24T00:00:00Z"/>
        <d v="2022-11-25T00:00:00Z"/>
        <d v="2022-11-26T00:00:00Z"/>
        <d v="2022-11-27T00:00:00Z"/>
        <d v="2022-11-28T00:00:00Z"/>
        <d v="2022-11-29T00:00:00Z"/>
        <d v="2022-11-30T00:00:00Z"/>
        <d v="2022-12-01T00:00:00Z"/>
        <d v="2022-12-02T00:00:00Z"/>
        <d v="2022-12-03T00:00:00Z"/>
        <d v="2022-12-04T00:00:00Z"/>
        <d v="2022-12-05T00:00:00Z"/>
        <d v="2022-12-06T00:00:00Z"/>
        <d v="2022-12-07T00:00:00Z"/>
        <d v="2022-12-08T00:00:00Z"/>
        <d v="2022-12-09T00:00:00Z"/>
        <d v="2022-12-10T00:00:00Z"/>
        <d v="2022-12-11T00:00:00Z"/>
        <d v="2022-12-12T00:00:00Z"/>
        <d v="2022-12-13T00:00:00Z"/>
        <d v="2022-12-14T00:00:00Z"/>
        <d v="2022-12-15T00:00:00Z"/>
        <d v="2022-12-16T00:00:00Z"/>
        <d v="2022-12-17T00:00:00Z"/>
        <d v="2022-12-18T00:00:00Z"/>
        <d v="2022-12-19T00:00:00Z"/>
        <d v="2022-12-20T00:00:00Z"/>
        <d v="2022-12-21T00:00:00Z"/>
        <d v="2022-12-22T00:00:00Z"/>
        <d v="2022-12-23T00:00:00Z"/>
        <d v="2022-12-24T00:00:00Z"/>
        <d v="2022-12-25T00:00:00Z"/>
        <d v="2022-12-26T00:00:00Z"/>
        <d v="2022-12-27T00:00:00Z"/>
        <d v="2022-12-28T00:00:00Z"/>
        <d v="2022-12-29T00:00:00Z"/>
        <d v="2022-12-30T00:00:00Z"/>
        <d v="2022-12-31T00:00:00Z"/>
        <d v="2023-01-01T00:00:00Z"/>
        <d v="2023-01-02T00:00:00Z"/>
        <d v="2023-01-03T00:00:00Z"/>
        <d v="2023-01-04T00:00:00Z"/>
        <d v="2023-01-05T00:00:00Z"/>
        <d v="2023-01-06T00:00:00Z"/>
        <d v="2023-01-07T00:00:00Z"/>
        <d v="2023-01-08T00:00:00Z"/>
        <d v="2023-01-09T00:00:00Z"/>
        <d v="2023-01-10T00:00:00Z"/>
        <d v="2023-01-11T00:00:00Z"/>
        <d v="2023-01-12T00:00:00Z"/>
        <d v="2023-01-13T00:00:00Z"/>
        <d v="2023-01-14T00:00:00Z"/>
        <d v="2023-01-15T00:00:00Z"/>
        <d v="2023-01-16T00:00:00Z"/>
        <d v="2023-01-17T00:00:00Z"/>
        <d v="2023-01-18T00:00:00Z"/>
        <d v="2023-01-19T00:00:00Z"/>
        <d v="2023-01-20T00:00:00Z"/>
        <d v="2023-01-21T00:00:00Z"/>
        <d v="2023-01-22T00:00:00Z"/>
        <d v="2023-01-23T00:00:00Z"/>
        <d v="2023-01-24T00:00:00Z"/>
        <d v="2023-01-25T00:00:00Z"/>
        <d v="2023-01-26T00:00:00Z"/>
        <d v="2023-01-27T00:00:00Z"/>
        <d v="2023-01-28T00:00:00Z"/>
        <d v="2023-01-29T00:00:00Z"/>
        <d v="2023-01-30T00:00:00Z"/>
        <d v="2023-01-31T00:00:00Z"/>
        <d v="2023-02-01T00:00:00Z"/>
        <d v="2023-02-02T00:00:00Z"/>
        <d v="2023-02-03T00:00:00Z"/>
        <d v="2023-02-04T00:00:00Z"/>
        <d v="2023-02-05T00:00:00Z"/>
        <d v="2023-02-06T00:00:00Z"/>
        <d v="2023-02-07T00:00:00Z"/>
        <d v="2023-02-08T00:00:00Z"/>
        <d v="2023-02-09T00:00:00Z"/>
        <d v="2023-02-10T00:00:00Z"/>
        <d v="2023-02-11T00:00:00Z"/>
        <d v="2023-02-12T00:00:00Z"/>
        <d v="2023-02-13T00:00:00Z"/>
        <d v="2023-02-14T00:00:00Z"/>
        <d v="2023-02-15T00:00:00Z"/>
        <d v="2023-02-16T00:00:00Z"/>
        <d v="2023-02-17T00:00:00Z"/>
        <d v="2023-02-18T00:00:00Z"/>
        <d v="2023-02-19T00:00:00Z"/>
        <d v="2023-02-20T00:00:00Z"/>
        <d v="2023-02-21T00:00:00Z"/>
        <d v="2023-02-22T00:00:00Z"/>
        <d v="2023-02-23T00:00:00Z"/>
        <d v="2023-02-24T00:00:00Z"/>
        <d v="2023-02-25T00:00:00Z"/>
        <d v="2023-02-26T00:00:00Z"/>
        <d v="2023-02-27T00:00:00Z"/>
        <d v="2023-02-28T00:00:00Z"/>
        <d v="2023-03-01T00:00:00Z"/>
        <d v="2023-03-02T00:00:00Z"/>
        <d v="2023-03-03T00:00:00Z"/>
        <d v="2023-03-04T00:00:00Z"/>
        <d v="2023-03-05T00:00:00Z"/>
        <d v="2023-03-06T00:00:00Z"/>
        <d v="2023-03-07T00:00:00Z"/>
        <d v="2023-03-08T00:00:00Z"/>
        <d v="2023-03-09T00:00:00Z"/>
        <d v="2023-03-10T00:00:00Z"/>
        <d v="2023-03-11T00:00:00Z"/>
        <d v="2023-03-12T00:00:00Z"/>
        <d v="2023-03-13T00:00:00Z"/>
        <d v="2023-03-14T00:00:00Z"/>
        <d v="2023-03-15T00:00:00Z"/>
        <d v="2023-03-16T00:00:00Z"/>
        <d v="2023-03-17T00:00:00Z"/>
        <d v="2023-03-18T00:00:00Z"/>
        <d v="2023-03-19T00:00:00Z"/>
        <d v="2023-03-20T00:00:00Z"/>
        <d v="2023-03-21T00:00:00Z"/>
        <d v="2023-03-22T00:00:00Z"/>
        <d v="2023-03-23T00:00:00Z"/>
        <d v="2023-03-24T00:00:00Z"/>
        <d v="2023-03-25T00:00:00Z"/>
        <d v="2023-03-26T00:00:00Z"/>
        <d v="2023-03-27T00:00:00Z"/>
        <d v="2023-03-28T00:00:00Z"/>
        <d v="2023-03-29T00:00:00Z"/>
        <d v="2023-03-30T00:00:00Z"/>
        <d v="2023-03-31T00:00:00Z"/>
        <d v="2023-04-01T00:00:00Z"/>
        <d v="2023-04-02T00:00:00Z"/>
        <d v="2023-04-03T00:00:00Z"/>
        <d v="2023-04-04T00:00:00Z"/>
        <d v="2023-04-05T00:00:00Z"/>
        <d v="2023-04-06T00:00:00Z"/>
        <d v="2023-04-07T00:00:00Z"/>
        <d v="2023-04-08T00:00:00Z"/>
        <d v="2023-04-09T00:00:00Z"/>
        <d v="2023-04-10T00:00:00Z"/>
        <d v="2023-04-11T00:00:00Z"/>
        <d v="2023-04-12T00:00:00Z"/>
        <d v="2023-04-13T00:00:00Z"/>
        <d v="2023-04-14T00:00:00Z"/>
        <d v="2023-04-15T00:00:00Z"/>
        <d v="2023-04-16T00:00:00Z"/>
        <d v="2023-04-17T00:00:00Z"/>
        <d v="2023-04-18T00:00:00Z"/>
        <d v="2023-04-19T00:00:00Z"/>
        <d v="2023-04-20T00:00:00Z"/>
        <d v="2023-04-21T00:00:00Z"/>
        <d v="2023-04-22T00:00:00Z"/>
        <d v="2023-04-23T00:00:00Z"/>
        <d v="2023-04-24T00:00:00Z"/>
        <d v="2023-04-25T00:00:00Z"/>
        <d v="2023-04-26T00:00:00Z"/>
        <d v="2023-04-27T00:00:00Z"/>
        <d v="2023-04-28T00:00:00Z"/>
        <d v="2023-04-29T00:00:00Z"/>
        <d v="2023-04-30T00:00:00Z"/>
        <d v="2023-05-01T00:00:00Z"/>
        <d v="2023-05-02T00:00:00Z"/>
        <d v="2023-05-03T00:00:00Z"/>
        <d v="2023-05-04T00:00:00Z"/>
        <d v="2023-05-05T00:00:00Z"/>
        <d v="2023-05-06T00:00:00Z"/>
        <d v="2023-05-07T00:00:00Z"/>
        <d v="2023-05-08T00:00:00Z"/>
        <d v="2023-05-09T00:00:00Z"/>
        <d v="2023-05-10T00:00:00Z"/>
        <d v="2023-05-11T00:00:00Z"/>
        <d v="2023-05-12T00:00:00Z"/>
        <d v="2023-05-13T00:00:00Z"/>
        <d v="2023-05-14T00:00:00Z"/>
        <d v="2023-05-15T00:00:00Z"/>
        <d v="2023-05-16T00:00:00Z"/>
        <d v="2023-05-17T00:00:00Z"/>
        <d v="2023-05-18T00:00:00Z"/>
        <d v="2023-05-19T00:00:00Z"/>
        <d v="2023-05-20T00:00:00Z"/>
        <d v="2023-05-21T00:00:00Z"/>
        <d v="2023-05-22T00:00:00Z"/>
        <d v="2023-05-23T00:00:00Z"/>
        <d v="2023-05-24T00:00:00Z"/>
        <d v="2023-05-25T00:00:00Z"/>
        <d v="2023-05-26T00:00:00Z"/>
        <d v="2023-05-27T00:00:00Z"/>
        <d v="2023-05-28T00:00:00Z"/>
        <d v="2023-05-29T00:00:00Z"/>
        <d v="2023-05-30T00:00:00Z"/>
        <d v="2023-05-31T00:00:00Z"/>
        <d v="2023-06-01T00:00:00Z"/>
        <d v="2023-06-02T00:00:00Z"/>
        <d v="2023-06-03T00:00:00Z"/>
        <d v="2023-06-04T00:00:00Z"/>
        <d v="2023-06-05T00:00:00Z"/>
        <d v="2023-06-06T00:00:00Z"/>
        <d v="2023-06-07T00:00:00Z"/>
        <d v="2023-06-08T00:00:00Z"/>
        <d v="2023-06-09T00:00:00Z"/>
        <d v="2023-06-10T00:00:00Z"/>
        <d v="2023-06-11T00:00:00Z"/>
        <d v="2023-06-12T00:00:00Z"/>
        <d v="2023-06-13T00:00:00Z"/>
        <d v="2023-06-14T00:00:00Z"/>
        <d v="2023-06-15T00:00:00Z"/>
        <d v="2023-06-16T00:00:00Z"/>
        <d v="2023-06-17T00:00:00Z"/>
        <d v="2023-06-18T00:00:00Z"/>
        <d v="2023-06-19T00:00:00Z"/>
        <d v="2023-06-20T00:00:00Z"/>
        <d v="2023-06-21T00:00:00Z"/>
        <d v="2023-06-22T00:00:00Z"/>
        <d v="2023-06-23T00:00:00Z"/>
        <d v="2023-06-24T00:00:00Z"/>
        <d v="2023-06-25T00:00:00Z"/>
        <d v="2023-06-26T00:00:00Z"/>
        <d v="2023-06-27T00:00:00Z"/>
        <d v="2023-06-28T00:00:00Z"/>
        <d v="2023-06-29T00:00:00Z"/>
        <d v="2023-06-30T00:00:00Z"/>
        <d v="2023-07-01T00:00:00Z"/>
        <d v="2023-07-02T00:00:00Z"/>
        <d v="2023-07-03T00:00:00Z"/>
        <d v="2023-07-04T00:00:00Z"/>
        <d v="2023-07-05T00:00:00Z"/>
        <d v="2023-07-06T00:00:00Z"/>
        <d v="2023-07-07T00:00:00Z"/>
        <d v="2023-07-08T00:00:00Z"/>
        <d v="2023-07-09T00:00:00Z"/>
        <d v="2023-07-10T00:00:00Z"/>
        <d v="2023-07-11T00:00:00Z"/>
        <d v="2023-07-12T00:00:00Z"/>
        <d v="2023-07-13T00:00:00Z"/>
        <d v="2023-07-14T00:00:00Z"/>
        <d v="2023-07-15T00:00:00Z"/>
        <d v="2023-07-16T00:00:00Z"/>
        <d v="2023-07-17T00:00:00Z"/>
        <d v="2023-07-18T00:00:00Z"/>
        <d v="2023-07-19T00:00:00Z"/>
        <d v="2023-07-20T00:00:00Z"/>
        <d v="2023-07-21T00:00:00Z"/>
        <d v="2023-07-22T00:00:00Z"/>
        <d v="2023-07-23T00:00:00Z"/>
        <d v="2023-07-24T00:00:00Z"/>
        <d v="2023-07-25T00:00:00Z"/>
        <d v="2023-07-26T00:00:00Z"/>
        <d v="2023-07-27T00:00:00Z"/>
        <d v="2023-07-28T00:00:00Z"/>
        <d v="2023-07-29T00:00:00Z"/>
        <d v="2023-07-30T00:00:00Z"/>
        <d v="2023-07-31T00:00:00Z"/>
        <d v="2023-08-01T00:00:00Z"/>
        <d v="2023-08-02T00:00:00Z"/>
        <d v="2023-08-03T00:00:00Z"/>
        <d v="2023-08-04T00:00:00Z"/>
        <d v="2023-08-05T00:00:00Z"/>
        <d v="2023-08-06T00:00:00Z"/>
        <d v="2023-08-07T00:00:00Z"/>
        <d v="2023-08-08T00:00:00Z"/>
        <d v="2023-08-09T00:00:00Z"/>
        <d v="2023-08-10T00:00:00Z"/>
        <d v="2023-08-11T00:00:00Z"/>
        <d v="2023-08-12T00:00:00Z"/>
        <d v="2023-08-13T00:00:00Z"/>
        <d v="2023-08-14T00:00:00Z"/>
        <d v="2023-08-15T00:00:00Z"/>
        <d v="2023-08-16T00:00:00Z"/>
        <d v="2023-08-17T00:00:00Z"/>
        <d v="2023-08-18T00:00:00Z"/>
        <d v="2023-08-19T00:00:00Z"/>
        <d v="2023-08-20T00:00:00Z"/>
        <d v="2023-08-21T00:00:00Z"/>
        <d v="2023-08-22T00:00:00Z"/>
        <d v="2023-08-23T00:00:00Z"/>
        <d v="2023-08-24T00:00:00Z"/>
        <d v="2023-08-25T00:00:00Z"/>
        <d v="2023-08-26T00:00:00Z"/>
        <d v="2023-08-27T00:00:00Z"/>
        <d v="2023-08-28T00:00:00Z"/>
        <d v="2023-08-29T00:00:00Z"/>
        <d v="2023-08-30T00:00:00Z"/>
        <d v="2023-08-31T00:00:00Z"/>
        <d v="2023-09-01T00:00:00Z"/>
        <d v="2023-09-02T00:00:00Z"/>
        <d v="2023-09-03T00:00:00Z"/>
        <d v="2023-09-04T00:00:00Z"/>
        <d v="2023-09-05T00:00:00Z"/>
        <d v="2023-09-06T00:00:00Z"/>
        <d v="2023-09-07T00:00:00Z"/>
        <d v="2023-09-08T00:00:00Z"/>
        <d v="2023-09-09T00:00:00Z"/>
        <d v="2023-09-10T00:00:00Z"/>
        <d v="2023-09-11T00:00:00Z"/>
        <d v="2023-09-12T00:00:00Z"/>
        <d v="2023-09-13T00:00:00Z"/>
        <d v="2023-09-14T00:00:00Z"/>
        <d v="2023-09-15T00:00:00Z"/>
        <d v="2023-09-16T00:00:00Z"/>
        <d v="2023-09-17T00:00:00Z"/>
        <d v="2023-09-18T00:00:00Z"/>
        <d v="2023-09-19T00:00:00Z"/>
        <d v="2023-09-20T00:00:00Z"/>
        <d v="2023-09-21T00:00:00Z"/>
        <d v="2023-09-22T00:00:00Z"/>
        <d v="2023-09-23T00:00:00Z"/>
        <d v="2023-09-24T00:00:00Z"/>
        <d v="2023-09-25T00:00:00Z"/>
        <d v="2023-09-26T00:00:00Z"/>
        <d v="2023-09-27T00:00:00Z"/>
        <d v="2023-09-28T00:00:00Z"/>
        <d v="2023-09-29T00:00:00Z"/>
        <d v="2023-09-30T00:00:00Z"/>
        <d v="2023-10-01T00:00:00Z"/>
        <d v="2023-10-02T00:00:00Z"/>
        <d v="2023-10-03T00:00:00Z"/>
        <d v="2023-10-04T00:00:00Z"/>
        <d v="2023-10-05T00:00:00Z"/>
        <d v="2023-10-06T00:00:00Z"/>
        <d v="2023-10-07T00:00:00Z"/>
        <d v="2023-10-08T00:00:00Z"/>
        <d v="2023-10-09T00:00:00Z"/>
        <d v="2023-10-10T00:00:00Z"/>
        <d v="2023-10-11T00:00:00Z"/>
        <d v="2023-10-12T00:00:00Z"/>
        <d v="2023-10-13T00:00:00Z"/>
        <d v="2023-10-14T00:00:00Z"/>
        <d v="2023-10-15T00:00:00Z"/>
        <d v="2023-10-16T00:00:00Z"/>
        <d v="2023-10-17T00:00:00Z"/>
        <d v="2023-10-18T00:00:00Z"/>
        <d v="2023-10-19T00:00:00Z"/>
        <d v="2023-10-20T00:00:00Z"/>
        <d v="2023-10-21T00:00:00Z"/>
        <d v="2023-10-22T00:00:00Z"/>
        <d v="2023-10-23T00:00:00Z"/>
        <d v="2023-10-24T00:00:00Z"/>
        <d v="2023-10-25T00:00:00Z"/>
        <d v="2023-10-26T00:00:00Z"/>
        <d v="2023-10-27T00:00:00Z"/>
        <d v="2023-10-28T00:00:00Z"/>
        <d v="2023-10-29T00:00:00Z"/>
        <d v="2023-10-30T00:00:00Z"/>
        <d v="2023-10-31T00:00:00Z"/>
        <d v="2023-11-01T00:00:00Z"/>
        <d v="2023-11-02T00:00:00Z"/>
        <d v="2023-11-03T00:00:00Z"/>
        <d v="2023-11-04T00:00:00Z"/>
        <d v="2023-11-05T00:00:00Z"/>
        <d v="2023-11-06T00:00:00Z"/>
        <d v="2023-11-07T00:00:00Z"/>
        <d v="2023-11-08T00:00:00Z"/>
        <d v="2023-11-09T00:00:00Z"/>
        <d v="2023-11-10T00:00:00Z"/>
        <d v="2023-11-11T00:00:00Z"/>
        <d v="2023-11-12T00:00:00Z"/>
        <d v="2023-11-13T00:00:00Z"/>
        <d v="2023-11-14T00:00:00Z"/>
        <d v="2023-11-15T00:00:00Z"/>
        <d v="2023-11-16T00:00:00Z"/>
        <d v="2023-11-17T00:00:00Z"/>
        <d v="2023-11-18T00:00:00Z"/>
        <d v="2023-11-19T00:00:00Z"/>
        <d v="2023-11-20T00:00:00Z"/>
        <d v="2023-11-21T00:00:00Z"/>
        <d v="2023-11-22T00:00:00Z"/>
        <d v="2023-11-23T00:00:00Z"/>
        <d v="2023-11-24T00:00:00Z"/>
        <d v="2023-11-25T00:00:00Z"/>
        <d v="2023-11-26T00:00:00Z"/>
        <d v="2023-11-27T00:00:00Z"/>
        <d v="2023-11-28T00:00:00Z"/>
        <d v="2023-11-29T00:00:00Z"/>
        <d v="2023-11-30T00:00:00Z"/>
        <d v="2023-12-01T00:00:00Z"/>
        <d v="2023-12-02T00:00:00Z"/>
        <d v="2023-12-03T00:00:00Z"/>
        <d v="2023-12-04T00:00:00Z"/>
        <d v="2023-12-05T00:00:00Z"/>
        <d v="2023-12-06T00:00:00Z"/>
        <d v="2023-12-07T00:00:00Z"/>
        <d v="2023-12-08T00:00:00Z"/>
        <d v="2023-12-09T00:00:00Z"/>
        <d v="2023-12-10T00:00:00Z"/>
        <d v="2023-12-11T00:00:00Z"/>
        <d v="2023-12-12T00:00:00Z"/>
        <d v="2023-12-13T00:00:00Z"/>
        <d v="2023-12-14T00:00:00Z"/>
        <d v="2023-12-15T00:00:00Z"/>
        <d v="2023-12-16T00:00:00Z"/>
        <d v="2023-12-17T00:00:00Z"/>
        <d v="2023-12-18T00:00:00Z"/>
        <d v="2023-12-19T00:00:00Z"/>
        <d v="2023-12-20T00:00:00Z"/>
        <d v="2023-12-21T00:00:00Z"/>
        <d v="2023-12-22T00:00:00Z"/>
        <d v="2023-12-23T00:00:00Z"/>
        <d v="2023-12-24T00:00:00Z"/>
        <d v="2023-12-25T00:00:00Z"/>
        <d v="2023-12-26T00:00:00Z"/>
        <d v="2023-12-27T00:00:00Z"/>
        <d v="2023-12-28T00:00:00Z"/>
        <d v="2023-12-29T00:00:00Z"/>
        <d v="2023-12-30T00:00:00Z"/>
        <d v="2023-12-31T00:00:00Z"/>
        <d v="2024-01-01T00:00:00Z"/>
        <d v="2024-01-02T00:00:00Z"/>
        <d v="2024-01-03T00:00:00Z"/>
        <d v="2024-01-04T00:00:00Z"/>
        <d v="2024-01-05T00:00:00Z"/>
        <d v="2024-01-06T00:00:00Z"/>
        <d v="2024-01-07T00:00:00Z"/>
        <d v="2024-01-08T00:00:00Z"/>
        <d v="2024-01-09T00:00:00Z"/>
        <d v="2024-01-10T00:00:00Z"/>
        <d v="2024-01-11T00:00:00Z"/>
        <d v="2024-01-12T00:00:00Z"/>
        <d v="2024-01-13T00:00:00Z"/>
        <d v="2024-01-14T00:00:00Z"/>
        <d v="2024-01-15T00:00:00Z"/>
        <d v="2024-01-16T00:00:00Z"/>
        <d v="2024-01-17T00:00:00Z"/>
        <d v="2024-01-18T00:00:00Z"/>
        <d v="2024-01-19T00:00:00Z"/>
        <d v="2024-01-20T00:00:00Z"/>
        <d v="2024-01-21T00:00:00Z"/>
        <d v="2024-01-22T00:00:00Z"/>
        <d v="2024-01-23T00:00:00Z"/>
        <d v="2024-01-24T00:00:00Z"/>
        <d v="2024-01-25T00:00:00Z"/>
        <d v="2024-01-26T00:00:00Z"/>
        <d v="2024-01-27T00:00:00Z"/>
        <d v="2024-01-28T00:00:00Z"/>
        <d v="2024-01-29T00:00:00Z"/>
        <d v="2024-01-30T00:00:00Z"/>
        <d v="2024-01-31T00:00:00Z"/>
        <d v="2024-02-01T00:00:00Z"/>
        <d v="2024-02-02T00:00:00Z"/>
        <d v="2024-02-03T00:00:00Z"/>
        <d v="2024-02-04T00:00:00Z"/>
        <d v="2024-02-05T00:00:00Z"/>
        <d v="2024-02-06T00:00:00Z"/>
        <d v="2024-02-07T00:00:00Z"/>
        <d v="2024-02-08T00:00:00Z"/>
        <d v="2024-02-09T00:00:00Z"/>
        <d v="2024-02-10T00:00:00Z"/>
        <d v="2024-02-11T00:00:00Z"/>
        <d v="2024-02-12T00:00:00Z"/>
        <d v="2024-02-13T00:00:00Z"/>
        <d v="2024-02-14T00:00:00Z"/>
        <d v="2024-02-15T00:00:00Z"/>
        <d v="2024-02-16T00:00:00Z"/>
        <d v="2024-02-17T00:00:00Z"/>
        <d v="2024-02-18T00:00:00Z"/>
        <d v="2024-02-19T00:00:00Z"/>
        <d v="2024-02-20T00:00:00Z"/>
        <d v="2024-02-21T00:00:00Z"/>
        <d v="2024-02-22T00:00:00Z"/>
        <d v="2024-02-23T00:00:00Z"/>
        <d v="2024-02-24T00:00:00Z"/>
        <d v="2024-02-25T00:00:00Z"/>
        <d v="2024-02-26T00:00:00Z"/>
        <d v="2024-02-27T00:00:00Z"/>
        <d v="2024-02-28T00:00:00Z"/>
        <d v="2024-02-29T00:00:00Z"/>
        <d v="2024-03-01T00:00:00Z"/>
        <d v="2024-03-02T00:00:00Z"/>
        <d v="2024-03-03T00:00:00Z"/>
        <d v="2024-03-04T00:00:00Z"/>
        <d v="2024-03-05T00:00:00Z"/>
        <d v="2024-03-06T00:00:00Z"/>
        <d v="2024-03-07T00:00:00Z"/>
        <d v="2024-03-08T00:00:00Z"/>
        <d v="2024-03-09T00:00:00Z"/>
        <d v="2024-03-10T00:00:00Z"/>
        <d v="2024-03-11T00:00:00Z"/>
        <d v="2024-03-12T00:00:00Z"/>
        <d v="2024-03-13T00:00:00Z"/>
        <d v="2024-03-14T00:00:00Z"/>
        <d v="2024-03-15T00:00:00Z"/>
        <d v="2024-03-16T00:00:00Z"/>
        <d v="2024-03-17T00:00:00Z"/>
        <d v="2024-03-18T00:00:00Z"/>
        <d v="2024-03-19T00:00:00Z"/>
        <d v="2024-03-20T00:00:00Z"/>
        <d v="2024-03-21T00:00:00Z"/>
        <d v="2024-03-22T00:00:00Z"/>
        <d v="2024-03-23T00:00:00Z"/>
        <d v="2024-03-24T00:00:00Z"/>
        <d v="2024-03-25T00:00:00Z"/>
        <d v="2024-03-26T00:00:00Z"/>
        <d v="2024-03-27T00:00:00Z"/>
        <d v="2024-03-28T00:00:00Z"/>
        <d v="2024-03-29T00:00:00Z"/>
        <d v="2024-03-30T00:00:00Z"/>
        <d v="2024-03-31T00:00:00Z"/>
        <d v="2024-04-01T00:00:00Z"/>
        <d v="2024-04-02T00:00:00Z"/>
        <d v="2024-04-03T00:00:00Z"/>
        <d v="2024-04-04T00:00:00Z"/>
        <d v="2024-04-05T00:00:00Z"/>
        <d v="2024-04-06T00:00:00Z"/>
        <d v="2024-04-07T00:00:00Z"/>
        <d v="2024-04-08T00:00:00Z"/>
        <d v="2024-04-09T00:00:00Z"/>
        <d v="2024-04-10T00:00:00Z"/>
        <d v="2024-04-11T00:00:00Z"/>
        <d v="2024-04-12T00:00:00Z"/>
        <d v="2024-04-13T00:00:00Z"/>
        <d v="2024-04-14T00:00:00Z"/>
        <d v="2024-04-15T00:00:00Z"/>
        <d v="2024-04-16T00:00:00Z"/>
        <d v="2024-04-17T00:00:00Z"/>
        <d v="2024-04-18T00:00:00Z"/>
        <d v="2024-04-19T00:00:00Z"/>
        <d v="2024-04-20T00:00:00Z"/>
        <d v="2024-04-21T00:00:00Z"/>
        <d v="2024-04-22T00:00:00Z"/>
        <d v="2024-04-23T00:00:00Z"/>
        <d v="2024-04-24T00:00:00Z"/>
        <d v="2024-04-25T00:00:00Z"/>
        <d v="2024-04-26T00:00:00Z"/>
        <d v="2024-04-27T00:00:00Z"/>
        <d v="2024-04-28T00:00:00Z"/>
        <d v="2024-04-29T00:00:00Z"/>
        <d v="2024-04-30T00:00:00Z"/>
        <d v="2024-05-01T00:00:00Z"/>
        <d v="2024-05-02T00:00:00Z"/>
        <d v="2024-05-03T00:00:00Z"/>
        <d v="2024-05-04T00:00:00Z"/>
        <d v="2024-05-05T00:00:00Z"/>
        <d v="2024-05-06T00:00:00Z"/>
        <d v="2024-05-07T00:00:00Z"/>
        <d v="2024-05-08T00:00:00Z"/>
        <d v="2024-05-09T00:00:00Z"/>
        <d v="2024-05-10T00:00:00Z"/>
        <d v="2024-05-11T00:00:00Z"/>
        <d v="2024-05-12T00:00:00Z"/>
        <d v="2024-05-13T00:00:00Z"/>
        <d v="2024-05-14T00:00:00Z"/>
        <d v="2024-05-15T00:00:00Z"/>
        <d v="2024-05-16T00:00:00Z"/>
        <d v="2024-05-17T00:00:00Z"/>
        <d v="2024-05-18T00:00:00Z"/>
        <d v="2024-05-19T00:00:00Z"/>
        <d v="2024-05-20T00:00:00Z"/>
        <d v="2024-05-21T00:00:00Z"/>
        <d v="2024-05-22T00:00:00Z"/>
        <d v="2024-05-23T00:00:00Z"/>
        <d v="2024-05-24T00:00:00Z"/>
        <d v="2024-05-25T00:00:00Z"/>
        <d v="2024-05-26T00:00:00Z"/>
        <d v="2024-05-27T00:00:00Z"/>
        <d v="2024-05-28T00:00:00Z"/>
        <d v="2024-05-29T00:00:00Z"/>
        <d v="2024-05-30T00:00:00Z"/>
        <d v="2024-05-31T00:00:00Z"/>
        <d v="2024-06-01T00:00:00Z"/>
        <d v="2024-06-02T00:00:00Z"/>
        <d v="2024-06-03T00:00:00Z"/>
        <d v="2024-06-04T00:00:00Z"/>
        <d v="2024-06-05T00:00:00Z"/>
        <d v="2024-06-06T00:00:00Z"/>
        <d v="2024-06-07T00:00:00Z"/>
        <d v="2024-06-08T00:00:00Z"/>
        <d v="2024-06-09T00:00:00Z"/>
        <d v="2024-06-10T00:00:00Z"/>
        <d v="2024-06-11T00:00:00Z"/>
        <d v="2024-06-12T00:00:00Z"/>
        <d v="2024-06-13T00:00:00Z"/>
        <d v="2024-06-14T00:00:00Z"/>
        <d v="2024-06-15T00:00:00Z"/>
        <d v="2024-06-16T00:00:00Z"/>
        <d v="2024-06-17T00:00:00Z"/>
        <d v="2024-06-18T00:00:00Z"/>
        <d v="2024-06-19T00:00:00Z"/>
        <d v="2024-06-20T00:00:00Z"/>
        <d v="2024-06-21T00:00:00Z"/>
        <d v="2024-06-22T00:00:00Z"/>
        <d v="2024-06-23T00:00:00Z"/>
        <d v="2024-06-24T00:00:00Z"/>
        <d v="2024-06-25T00:00:00Z"/>
        <d v="2024-06-26T00:00:00Z"/>
        <d v="2024-06-27T00:00:00Z"/>
        <d v="2024-06-28T00:00:00Z"/>
        <d v="2024-06-29T00:00:00Z"/>
        <d v="2024-06-30T00:00:00Z"/>
        <d v="2024-07-01T00:00:00Z"/>
        <d v="2024-07-02T00:00:00Z"/>
        <d v="2024-07-03T00:00:00Z"/>
        <d v="2024-07-04T00:00:00Z"/>
        <d v="2024-07-05T00:00:00Z"/>
        <d v="2024-07-06T00:00:00Z"/>
        <d v="2024-07-07T00:00:00Z"/>
        <d v="2024-07-08T00:00:00Z"/>
        <d v="2024-07-09T00:00:00Z"/>
        <d v="2024-07-10T00:00:00Z"/>
        <d v="2024-07-11T00:00:00Z"/>
        <d v="2024-07-12T00:00:00Z"/>
        <d v="2024-07-13T00:00:00Z"/>
        <d v="2024-07-14T00:00:00Z"/>
        <d v="2024-07-15T00:00:00Z"/>
        <d v="2024-07-16T00:00:00Z"/>
        <d v="2024-07-17T00:00:00Z"/>
        <d v="2024-07-18T00:00:00Z"/>
        <d v="2024-07-19T00:00:00Z"/>
        <d v="2024-07-20T00:00:00Z"/>
        <d v="2024-07-21T00:00:00Z"/>
        <d v="2024-07-22T00:00:00Z"/>
        <d v="2024-07-23T00:00:00Z"/>
        <d v="2024-07-24T00:00:00Z"/>
        <d v="2024-07-25T00:00:00Z"/>
        <d v="2024-07-26T00:00:00Z"/>
        <d v="2024-07-27T00:00:00Z"/>
        <d v="2024-07-28T00:00:00Z"/>
        <d v="2024-07-29T00:00:00Z"/>
        <d v="2024-07-30T00:00:00Z"/>
        <d v="2024-07-31T00:00:00Z"/>
        <d v="2024-08-01T00:00:00Z"/>
        <d v="2024-08-02T00:00:00Z"/>
        <d v="2024-08-03T00:00:00Z"/>
        <d v="2024-08-04T00:00:00Z"/>
        <d v="2024-08-05T00:00:00Z"/>
        <d v="2024-08-06T00:00:00Z"/>
        <d v="2024-08-07T00:00:00Z"/>
        <d v="2024-08-08T00:00:00Z"/>
        <d v="2024-08-09T00:00:00Z"/>
        <d v="2024-08-10T00:00:00Z"/>
        <d v="2024-08-11T00:00:00Z"/>
        <d v="2024-08-12T00:00:00Z"/>
        <d v="2024-08-13T00:00:00Z"/>
        <d v="2024-08-14T00:00:00Z"/>
        <d v="2024-08-15T00:00:00Z"/>
        <d v="2024-08-16T00:00:00Z"/>
        <d v="2024-08-17T00:00:00Z"/>
        <d v="2024-08-18T00:00:00Z"/>
        <d v="2024-08-19T00:00:00Z"/>
        <d v="2024-08-20T00:00:00Z"/>
        <d v="2024-08-21T00:00:00Z"/>
        <d v="2024-08-22T00:00:00Z"/>
        <d v="2024-08-23T00:00:00Z"/>
        <d v="2024-08-24T00:00:00Z"/>
        <d v="2024-08-25T00:00:00Z"/>
        <d v="2024-08-26T00:00:00Z"/>
        <d v="2024-08-27T00:00:00Z"/>
        <d v="2024-08-28T00:00:00Z"/>
        <d v="2024-08-29T00:00:00Z"/>
        <d v="2024-08-30T00:00:00Z"/>
        <d v="2024-08-31T00:00:00Z"/>
        <d v="2024-09-01T00:00:00Z"/>
        <d v="2024-09-02T00:00:00Z"/>
        <d v="2024-09-03T00:00:00Z"/>
        <d v="2024-09-04T00:00:00Z"/>
        <d v="2024-09-05T00:00:00Z"/>
        <d v="2024-09-06T00:00:00Z"/>
        <d v="2024-09-07T00:00:00Z"/>
        <d v="2024-09-08T00:00:00Z"/>
        <d v="2024-09-09T00:00:00Z"/>
        <d v="2024-09-10T00:00:00Z"/>
        <d v="2024-09-11T00:00:00Z"/>
        <d v="2024-09-12T00:00:00Z"/>
        <d v="2024-09-13T00:00:00Z"/>
        <d v="2024-09-14T00:00:00Z"/>
        <d v="2024-09-15T00:00:00Z"/>
        <d v="2024-09-16T00:00:00Z"/>
        <d v="2024-09-17T00:00:00Z"/>
        <d v="2024-09-18T00:00:00Z"/>
        <d v="2024-09-19T00:00:00Z"/>
        <d v="2024-09-20T00:00:00Z"/>
        <d v="2024-09-21T00:00:00Z"/>
        <d v="2024-09-22T00:00:00Z"/>
        <d v="2024-09-23T00:00:00Z"/>
        <d v="2024-09-24T00:00:00Z"/>
        <d v="2024-09-25T00:00:00Z"/>
        <d v="2024-09-26T00:00:00Z"/>
        <d v="2024-09-27T00:00:00Z"/>
        <d v="2024-09-28T00:00:00Z"/>
        <d v="2024-09-29T00:00:00Z"/>
        <d v="2024-09-30T00:00:00Z"/>
        <d v="2024-10-01T00:00:00Z"/>
        <d v="2024-10-02T00:00:00Z"/>
        <d v="2024-10-03T00:00:00Z"/>
        <d v="2024-10-04T00:00:00Z"/>
        <d v="2024-10-05T00:00:00Z"/>
        <d v="2024-10-06T00:00:00Z"/>
        <d v="2024-10-07T00:00:00Z"/>
        <d v="2024-10-08T00:00:00Z"/>
        <d v="2024-10-09T00:00:00Z"/>
        <d v="2024-10-10T00:00:00Z"/>
        <d v="2024-10-11T00:00:00Z"/>
        <d v="2024-10-12T00:00:00Z"/>
        <d v="2024-10-13T00:00:00Z"/>
        <d v="2024-10-14T00:00:00Z"/>
        <d v="2024-10-15T00:00:00Z"/>
        <d v="2024-10-16T00:00:00Z"/>
        <d v="2024-10-17T00:00:00Z"/>
        <d v="2024-10-18T00:00:00Z"/>
        <d v="2024-10-19T00:00:00Z"/>
        <d v="2024-10-20T00:00:00Z"/>
        <d v="2024-10-21T00:00:00Z"/>
        <d v="2024-10-22T00:00:00Z"/>
        <d v="2024-10-23T00:00:00Z"/>
        <d v="2024-10-24T00:00:00Z"/>
        <d v="2024-10-25T00:00:00Z"/>
        <d v="2024-10-26T00:00:00Z"/>
        <d v="2024-10-27T00:00:00Z"/>
        <d v="2024-10-28T00:00:00Z"/>
        <d v="2024-10-29T00:00:00Z"/>
        <d v="2024-10-30T00:00:00Z"/>
        <d v="2024-10-31T00:00:00Z"/>
        <d v="2024-11-01T00:00:00Z"/>
        <d v="2024-11-02T00:00:00Z"/>
        <d v="2024-11-03T00:00:00Z"/>
        <d v="2024-11-04T00:00:00Z"/>
        <d v="2024-11-05T00:00:00Z"/>
        <d v="2024-11-06T00:00:00Z"/>
        <d v="2024-11-07T00:00:00Z"/>
        <d v="2024-11-08T00:00:00Z"/>
        <d v="2024-11-09T00:00:00Z"/>
        <d v="2024-11-10T00:00:00Z"/>
        <d v="2024-11-11T00:00:00Z"/>
        <d v="2024-11-12T00:00:00Z"/>
        <d v="2024-11-13T00:00:00Z"/>
        <d v="2024-11-14T00:00:00Z"/>
        <d v="2024-11-15T00:00:00Z"/>
        <d v="2024-11-16T00:00:00Z"/>
        <d v="2024-11-17T00:00:00Z"/>
        <d v="2024-11-18T00:00:00Z"/>
        <d v="2024-11-19T00:00:00Z"/>
        <d v="2024-11-20T00:00:00Z"/>
        <d v="2024-11-21T00:00:00Z"/>
        <d v="2024-11-22T00:00:00Z"/>
        <d v="2024-11-23T00:00:00Z"/>
        <d v="2024-11-24T00:00:00Z"/>
        <d v="2024-11-25T00:00:00Z"/>
        <d v="2024-11-26T00:00:00Z"/>
        <d v="2024-11-27T00:00:00Z"/>
        <d v="2024-11-28T00:00:00Z"/>
        <d v="2024-11-29T00:00:00Z"/>
        <d v="2024-11-30T00:00:00Z"/>
        <d v="2024-12-01T00:00:00Z"/>
        <d v="2024-12-02T00:00:00Z"/>
        <d v="2024-12-03T00:00:00Z"/>
        <d v="2024-12-04T00:00:00Z"/>
        <d v="2024-12-05T00:00:00Z"/>
        <d v="2024-12-06T00:00:00Z"/>
        <d v="2024-12-07T00:00:00Z"/>
        <d v="2024-12-08T00:00:00Z"/>
        <d v="2024-12-09T00:00:00Z"/>
        <d v="2024-12-10T00:00:00Z"/>
        <d v="2024-12-11T00:00:00Z"/>
        <d v="2024-12-12T00:00:00Z"/>
        <d v="2024-12-13T00:00:00Z"/>
        <d v="2024-12-14T00:00:00Z"/>
        <d v="2024-12-15T00:00:00Z"/>
        <d v="2024-12-16T00:00:00Z"/>
        <d v="2024-12-17T00:00:00Z"/>
        <d v="2024-12-18T00:00:00Z"/>
        <d v="2024-12-19T00:00:00Z"/>
        <d v="2024-12-20T00:00:00Z"/>
        <d v="2024-12-21T00:00:00Z"/>
        <d v="2024-12-22T00:00:00Z"/>
        <d v="2024-12-23T00:00:00Z"/>
        <d v="2024-12-24T00:00:00Z"/>
        <d v="2024-12-25T00:00:00Z"/>
        <d v="2024-12-26T00:00:00Z"/>
        <d v="2024-12-27T00:00:00Z"/>
        <d v="2024-12-28T00:00:00Z"/>
        <d v="2024-12-29T00:00:00Z"/>
        <d v="2024-12-30T00:00:00Z"/>
        <d v="2024-12-31T00:00:00Z"/>
        <m/>
      </sharedItems>
    </cacheField>
    <cacheField name="TIỀN MẶT" numFmtId="3">
      <sharedItems containsString="0" containsBlank="1" containsNumber="1" containsInteger="1">
        <n v="0.0"/>
        <n v="9.44E7"/>
        <n v="9308000.0"/>
        <n v="8401000.0"/>
        <n v="1.27E8"/>
        <n v="3.665E7"/>
        <n v="5000000.0"/>
        <n v="1.12778E8"/>
        <n v="1.1E7"/>
        <n v="1.2E7"/>
        <n v="9.936E7"/>
        <n v="3.408E7"/>
        <n v="2.928E7"/>
        <n v="1.307E8"/>
        <n v="2.2E7"/>
        <n v="7.8986E7"/>
        <n v="5.2375E7"/>
        <n v="2.6925E7"/>
        <n v="2.92E7"/>
        <n v="6.085E7"/>
        <n v="2.09E7"/>
        <n v="1.0E7"/>
        <n v="1.265675E8"/>
        <n v="630000.0"/>
        <n v="1.160375E8"/>
        <n v="1.349E7"/>
        <n v="2.87E7"/>
        <n v="6200000.0"/>
        <n v="2.738E7"/>
        <n v="2390000.0"/>
        <n v="1.36595E8"/>
        <n v="2815000.0"/>
        <n v="4775000.0"/>
        <n v="1.4E7"/>
        <n v="7.605E7"/>
        <n v="5165000.0"/>
        <n v="4950000.0"/>
        <n v="3.0E7"/>
        <n v="5350000.0"/>
        <n v="2940000.0"/>
        <n v="3.8068E7"/>
        <n v="665000.0"/>
        <n v="8370000.0"/>
        <n v="5765000.0"/>
        <n v="1500000.0"/>
        <n v="1.125725E8"/>
        <n v="1.82E7"/>
        <n v="5560000.0"/>
        <n v="3.7925E7"/>
        <n v="3.25E7"/>
        <n v="2.4045E7"/>
        <n v="1.019E8"/>
        <n v="1.16525E8"/>
        <n v="2.1565E7"/>
        <n v="4.829E7"/>
        <n v="500000.0"/>
        <n v="8800000.0"/>
        <n v="9.8225E7"/>
        <n v="1.52E7"/>
        <n v="2550000.0"/>
        <n v="6.5585E7"/>
        <n v="1950000.0"/>
        <n v="1.05E7"/>
        <n v="7880000.0"/>
        <n v="1.45E7"/>
        <n v="7350000.0"/>
        <n v="3.775E7"/>
        <n v="8700000.0"/>
        <n v="450000.0"/>
        <n v="350000.0"/>
        <n v="4.951E7"/>
        <n v="4277500.0"/>
        <n v="2.0E7"/>
        <n v="2.96E7"/>
        <n v="1.4605E7"/>
        <n v="4.095E7"/>
        <n v="1.235E7"/>
        <n v="1.6615E7"/>
        <n v="1.007E8"/>
        <n v="8320000.0"/>
        <n v="3.106E7"/>
        <n v="2.9395E7"/>
        <n v="3.8155E7"/>
        <n v="5100000.0"/>
        <n v="2.9765E7"/>
        <n v="1.0648E7"/>
        <n v="4.5183E7"/>
        <n v="2.328E7"/>
        <n v="5.65E7"/>
        <n v="4.348E7"/>
        <n v="7.2878E7"/>
        <n v="7008000.0"/>
        <n v="4.7285E7"/>
        <n v="1000000.0"/>
        <n v="1.2875E7"/>
        <n v="3.315E7"/>
        <n v="2.695E7"/>
        <n v="5.62E7"/>
        <n v="1.01E7"/>
        <n v="3000000.0"/>
        <n v="1.122E8"/>
        <n v="8.4E7"/>
        <n v="3.745E7"/>
        <n v="5.951E7"/>
        <n v="5.159E7"/>
        <n v="3.0685E7"/>
        <n v="2.48E7"/>
        <n v="1350000.0"/>
        <n v="3.1E7"/>
        <n v="4.6E7"/>
        <n v="2.37E7"/>
        <n v="4.112E7"/>
        <n v="1.5E8"/>
        <n v="2.385E7"/>
        <n v="1.825E7"/>
        <n v="1.1384E8"/>
        <n v="4.396E7"/>
        <n v="1.27E7"/>
        <n v="1.5E7"/>
        <n v="9.98E7"/>
        <n v="1.113E7"/>
        <n v="1.045E7"/>
        <n v="3100000.0"/>
        <n v="2.275E7"/>
        <n v="270000.0"/>
        <n v="1.7E7"/>
        <n v="2.63025E7"/>
        <n v="2130000.0"/>
        <n v="8623000.0"/>
        <n v="1.5286E8"/>
        <n v="7000000.0"/>
        <n v="2.168575E8"/>
        <n v="1450000.0"/>
        <n v="4.197E7"/>
        <n v="3650000.0"/>
        <n v="6000000.0"/>
        <n v="1050000.0"/>
        <n v="6250000.0"/>
        <n v="100000.0"/>
        <n v="1.0439E8"/>
        <n v="1.2185E7"/>
        <n v="700000.0"/>
        <n v="1.29975E7"/>
        <n v="800000.0"/>
        <n v="2.531E7"/>
        <n v="6950000.0"/>
        <n v="1.16E7"/>
        <n v="5.175E7"/>
        <n v="8.266E7"/>
        <n v="2500000.0"/>
        <n v="4.8845E7"/>
        <n v="3400000.0"/>
        <n v="3.4E7"/>
        <n v="1470000.0"/>
        <n v="2.9E7"/>
        <n v="6.035E7"/>
        <n v="3800000.0"/>
        <n v="4.478E7"/>
        <n v="3.12E7"/>
        <n v="2.07E7"/>
        <n v="1.893E7"/>
        <n v="1.735E7"/>
        <n v="1.0123E7"/>
        <n v="8300000.0"/>
        <n v="8.9253E7"/>
        <n v="2.372E7"/>
        <n v="6.5615E7"/>
        <n v="2.36E7"/>
        <n v="2.33E7"/>
        <n v="2.5E7"/>
        <n v="2750000.0"/>
        <n v="8350000.0"/>
        <n v="6850000.0"/>
        <n v="5750000.0"/>
        <n v="1.8587E8"/>
        <n v="1.168E7"/>
        <n v="8.235E7"/>
        <n v="2600000.0"/>
        <n v="1.74E7"/>
        <n v="8824000.0"/>
        <n v="1395000.0"/>
        <n v="1.2885E8"/>
        <n v="8000000.0"/>
        <n v="400000.0"/>
        <n v="9550000.0"/>
        <n v="2000000.0"/>
        <n v="8955000.0"/>
        <n v="1400000.0"/>
        <n v="7.816E7"/>
        <n v="1.9825E7"/>
        <n v="8425000.0"/>
        <n v="6.93E7"/>
        <n v="2850000.0"/>
        <n v="1.33E7"/>
        <n v="1.73E8"/>
        <n v="5.1E7"/>
        <n v="2.19E7"/>
        <n v="5830000.0"/>
        <n v="6890000.0"/>
        <n v="2.1E8"/>
        <n v="2.4603E8"/>
        <n v="2.9785E7"/>
        <n v="3708000.0"/>
        <n v="6.0E7"/>
        <n v="5825000.0"/>
        <n v="5.3945E7"/>
        <n v="5.982E7"/>
        <n v="5.0E7"/>
        <n v="1.67E7"/>
        <n v="3350000.0"/>
        <n v="1.55E7"/>
        <n v="1.514E7"/>
        <n v="1.9184E7"/>
        <n v="3.1714E7"/>
        <n v="2700000.0"/>
        <n v="2150000.0"/>
        <n v="5602500.0"/>
        <n v="4.5132E7"/>
        <n v="1.6115E8"/>
        <n v="2.02E7"/>
        <n v="1.16843E8"/>
        <n v="1.19631E8"/>
        <n v="1.115E8"/>
        <n v="1.3304E8"/>
        <n v="3790000.0"/>
        <n v="4820000.0"/>
        <n v="1.11214E8"/>
        <n v="2.59971E8"/>
        <n v="7.652E7"/>
        <n v="1.0735E8"/>
        <n v="2.3E7"/>
        <n v="9.335E7"/>
        <n v="1.77192E8"/>
        <n v="1.29725E8"/>
        <n v="4.3222E7"/>
        <n v="4.0333E7"/>
        <n v="2.59E7"/>
        <n v="5.4E7"/>
        <n v="3.3275E7"/>
        <n v="4.846E7"/>
        <n v="1.3E7"/>
        <n v="4.355E7"/>
        <n v="1.535E7"/>
        <n v="4.0272E7"/>
        <n v="3720000.0"/>
        <n v="5.22E7"/>
        <n v="4.6856E7"/>
        <n v="1.135E7"/>
        <n v="2.006E7"/>
        <n v="2.4215E7"/>
        <n v="2.29E7"/>
        <n v="1.0823E8"/>
        <n v="3.845E7"/>
        <n v="1.5505E8"/>
        <n v="6.0578E7"/>
        <n v="1550000.0"/>
        <n v="1.0035E8"/>
        <n v="1.1086E8"/>
        <n v="5050000.0"/>
        <n v="4050000.0"/>
        <n v="3600000.0"/>
        <n v="550000.0"/>
        <n v="7.19E7"/>
        <n v="4.847E7"/>
        <n v="8.15E7"/>
        <n v="2.95E7"/>
        <n v="1.025E8"/>
        <n v="6.055E7"/>
        <n v="3.05987E8"/>
        <n v="1.36439E8"/>
        <n v="1.645E8"/>
        <n v="1.154E8"/>
        <n v="1.37304E8"/>
        <n v="8.1535E7"/>
        <n v="1.60377E8"/>
        <n v="2.96545E7"/>
        <n v="7955000.0"/>
        <n v="1250000.0"/>
        <n v="4.4925E7"/>
        <n v="1.631E8"/>
        <n v="1.4676E7"/>
        <n v="1850000.0"/>
        <n v="2.87454E8"/>
        <n v="4.28E7"/>
        <n v="1.855E7"/>
        <n v="5.3711E7"/>
        <n v="4.435E7"/>
        <n v="2.035E7"/>
        <n v="8.1215E7"/>
        <n v="2200000.0"/>
        <n v="9.8343E7"/>
        <n v="1.327955E8"/>
        <n v="1.2923E7"/>
        <n v="5250000.0"/>
        <n v="3.2E7"/>
        <n v="1.33E8"/>
        <n v="4.6765E7"/>
        <n v="4.305E7"/>
        <n v="8.62E7"/>
        <n v="1.6E7"/>
        <n v="1.23276E8"/>
        <n v="5450000.0"/>
        <n v="1.33764E8"/>
        <n v="9.55E7"/>
        <n v="1.3707E7"/>
        <n v="2.1035E8"/>
        <n v="1.078E8"/>
        <n v="2.015E8"/>
        <n v="9.16775E7"/>
        <n v="1.21697E8"/>
        <n v="1.60768E8"/>
        <n v="1.8681E7"/>
        <n v="8.446E7"/>
        <n v="1.065E8"/>
        <n v="1.337675E8"/>
        <n v="8.0539E7"/>
        <n v="5.485E7"/>
        <n v="1.145E8"/>
        <n v="7.8258E7"/>
        <n v="2.349E8"/>
        <n v="9200000.0"/>
        <n v="1.24576E8"/>
        <n v="9850000.0"/>
        <n v="1.5242E7"/>
        <n v="5.287E7"/>
        <n v="2.895E7"/>
        <n v="1.96E8"/>
        <n v="4.38E7"/>
        <n v="8501000.0"/>
        <n v="5.335E7"/>
        <n v="1.12104E8"/>
        <n v="1.3871E8"/>
        <n v="4440000.0"/>
        <n v="3.985E7"/>
        <n v="1.7105E8"/>
        <n v="5.655E7"/>
        <n v="6543000.0"/>
        <n v="2950000.0"/>
        <n v="9500000.0"/>
        <n v="7638000.0"/>
        <n v="1.5415E7"/>
        <n v="2.6E7"/>
        <n v="5515000.0"/>
        <n v="2.0508E7"/>
        <n v="5950000.0"/>
        <n v="1.05068E8"/>
        <n v="1.8128E8"/>
        <n v="4.0E7"/>
        <n v="6.15E7"/>
        <n v="5.635E7"/>
        <n v="1.06E8"/>
        <n v="1.085E7"/>
        <n v="2.88141E8"/>
        <n v="5.5151E7"/>
        <n v="2.80863E8"/>
        <n v="5.87E7"/>
        <n v="1.12E8"/>
        <n v="4.04E7"/>
        <n v="1.4188E8"/>
        <n v="2.12E7"/>
        <n v="4000000.0"/>
        <n v="5.2618E7"/>
        <n v="1.92804E8"/>
        <n v="2.7867E7"/>
        <n v="1.95746E8"/>
        <n v="3.805E7"/>
        <n v="4722000.0"/>
        <n v="1.523975E8"/>
        <n v="7.86E7"/>
        <n v="850000.0"/>
        <n v="560000.0"/>
        <n v="1.26E7"/>
        <n v="5.135E7"/>
        <n v="7.635E7"/>
        <n v="5740000.0"/>
        <n v="1.417955E8"/>
        <n v="3.5917E7"/>
        <n v="8.0E7"/>
        <n v="1.44071E8"/>
        <n v="5.42365E7"/>
        <n v="1.0685E8"/>
        <n v="2.135E7"/>
        <n v="4.291255E8"/>
        <n v="4.9E7"/>
        <n v="3.485E7"/>
        <n v="1.169E8"/>
        <n v="9.8642E7"/>
        <n v="5.41E7"/>
        <n v="1.19485E8"/>
        <n v="3.6905E7"/>
        <n v="4.8534E7"/>
        <n v="2.6081E7"/>
        <n v="5.8165E7"/>
        <n v="8.35E7"/>
        <n v="2.931E7"/>
        <n v="6.41E7"/>
        <n v="1.58836E8"/>
        <n v="1.023E8"/>
        <n v="1.877E8"/>
        <n v="1.11159E8"/>
        <n v="7497000.0"/>
        <n v="4.92E7"/>
        <n v="1.45E8"/>
        <n v="4.17E7"/>
        <n v="1.066E8"/>
        <n v="9.195E7"/>
        <n v="3.5403E7"/>
        <n v="9.7696E7"/>
        <n v="4500000.0"/>
        <n v="4.701E7"/>
        <n v="1.5075E8"/>
        <n v="3.14E7"/>
        <n v="1.78E7"/>
        <n v="9.71E7"/>
        <n v="9.0E7"/>
        <n v="4.135E7"/>
        <n v="7600000.0"/>
        <n v="3.9565E8"/>
        <n v="5.605E7"/>
        <n v="9.3317E7"/>
        <n v="1.96311E8"/>
        <n v="4.3272E7"/>
        <n v="7.824E7"/>
        <n v="5.695E7"/>
        <n v="6.661E7"/>
        <n v="6.29E7"/>
        <n v="1.0875E8"/>
        <n v="9.435E7"/>
        <n v="2.25813E8"/>
        <n v="2.56612E8"/>
        <n v="1.2585E8"/>
        <n v="1.31915E8"/>
        <n v="1.87409E8"/>
        <n v="1.6935E8"/>
        <n v="4.07E7"/>
        <n v="3.21268E8"/>
        <n v="6.34035E7"/>
        <n v="1.547E7"/>
        <n v="1.72E8"/>
        <n v="3.435E7"/>
        <n v="2.03737E8"/>
        <n v="1.1E8"/>
        <n v="8.735E7"/>
        <n v="8.4153E7"/>
        <n v="1.2582E8"/>
        <n v="1.634505E8"/>
        <n v="9.5415E7"/>
        <n v="9.35E7"/>
        <n v="7.9276E7"/>
        <n v="3.955E7"/>
        <n v="3.7404E7"/>
        <n v="3.0525E7"/>
        <n v="7.1725E7"/>
        <n v="1.22074E8"/>
        <n v="1.3805E8"/>
        <n v="3.115E8"/>
        <n v="9.238E7"/>
        <n v="1.08604E8"/>
        <n v="4.105E7"/>
        <n v="7.64E7"/>
        <n v="8.07E7"/>
        <n v="1619000.0"/>
        <n v="1.74149E8"/>
        <n v="1.433E8"/>
        <n v="9406000.0"/>
        <n v="2.42663E8"/>
        <n v="7.5E7"/>
        <n v="2.1505E8"/>
        <n v="1.7718E8"/>
        <n v="1.6235E8"/>
        <n v="1.36749E8"/>
        <n v="2.11235E8"/>
        <n v="8.0274E7"/>
        <n v="3.48E7"/>
        <n v="1588000.0"/>
        <n v="5.24E7"/>
        <n v="2.7E7"/>
        <n v="6.8773E7"/>
        <n v="4.7608E7"/>
        <n v="1.3604E7"/>
        <n v="1.0386E8"/>
        <n v="7069500.0"/>
        <n v="1.34775E7"/>
        <n v="6.89E7"/>
        <n v="3.52E7"/>
        <n v="3.255E7"/>
        <n v="8.336E7"/>
        <n v="7.355E7"/>
        <n v="2.74E7"/>
        <n v="4.186E7"/>
        <n v="8.0171E7"/>
        <n v="8750000.0"/>
        <n v="1.0469E8"/>
        <n v="1.38E8"/>
        <n v="2.3345E7"/>
        <n v="2050000.0"/>
        <n v="1.11292E8"/>
        <n v="3.1703E7"/>
        <n v="1.8E7"/>
        <n v="7.9395E7"/>
        <n v="1.231E8"/>
        <n v="2.4023E7"/>
        <n v="2531000.0"/>
        <n v="1.10149E8"/>
        <n v="4.0443E7"/>
        <n v="3.655E7"/>
        <n v="1.43616E8"/>
        <n v="1.8E8"/>
        <n v="3.135E7"/>
        <n v="2.55E7"/>
        <n v="3430000.0"/>
        <n v="2.245E7"/>
        <n v="6500000.0"/>
        <n v="2400000.0"/>
        <n v="4.181E7"/>
        <n v="5.7455E7"/>
        <n v="3200000.0"/>
        <n v="2.5573E7"/>
        <n v="3.3315E7"/>
        <n v="5850000.0"/>
        <n v="1.09E7"/>
        <n v="2.055E7"/>
        <n v="5.55634E8"/>
        <n v="7.1739E7"/>
        <n v="2.008E7"/>
        <n v="5260000.0"/>
        <n v="1.645E7"/>
        <n v="5.0348E7"/>
        <n v="5.089E7"/>
        <n v="1.44784E8"/>
        <n v="7.646E7"/>
        <n v="950000.0"/>
        <n v="4850000.0"/>
        <n v="5600000.0"/>
        <n v="5.362E7"/>
        <n v="5200000.0"/>
        <n v="1.035E7"/>
        <n v="2.62E7"/>
        <n v="8.6642E7"/>
        <n v="6.94E7"/>
        <n v="5.7354E7"/>
        <n v="6.2884E7"/>
        <n v="5900000.0"/>
        <n v="8850000.0"/>
        <n v="4.5654E7"/>
        <n v="1.014E8"/>
        <n v="1.1064E7"/>
        <n v="7010000.0"/>
        <n v="1.075E7"/>
        <n v="5225000.0"/>
        <n v="3743000.0"/>
        <n v="1.95E7"/>
        <n v="9700000.0"/>
        <n v="8250000.0"/>
        <n v="3.005E7"/>
        <n v="3.26E7"/>
        <n v="4.307E7"/>
        <n v="2650000.0"/>
        <n v="750000.0"/>
        <n v="1.88275E7"/>
        <n v="8914000.0"/>
        <n v="1086000.0"/>
        <n v="1.995E7"/>
        <n v="3.986E7"/>
        <n v="2.5477E7"/>
        <n v="6350000.0"/>
        <n v="3.39E7"/>
        <n v="1.15E7"/>
        <n v="1.65154E8"/>
        <n v="1.77E7"/>
        <n v="5.535E7"/>
        <n v="5215000.0"/>
        <n v="8050000.0"/>
        <n v="1.3635E8"/>
        <n v="3.23E7"/>
        <n v="1.2393E7"/>
        <n v="2.85E7"/>
        <n v="4.1E7"/>
        <n v="1.2225E8"/>
        <n v="1.1202E7"/>
        <n v="1.98253E8"/>
        <n v="1.1135E8"/>
        <n v="5.05E7"/>
        <n v="2450000.0"/>
        <n v="6.9494E7"/>
        <n v="1.275E7"/>
        <n v="8.581E7"/>
        <n v="1.3809E7"/>
        <n v="7.0E7"/>
        <n v="4.045E7"/>
        <n v="3.045E8"/>
        <n v="5.5356E7"/>
        <n v="4.5145E7"/>
        <n v="6.652E7"/>
        <n v="1.135E8"/>
        <n v="4350000.0"/>
        <n v="720000.0"/>
        <n v="2678000.0"/>
        <n v="3.025E8"/>
        <n v="2.435E7"/>
        <n v="2.72877E8"/>
        <n v="4.4429E7"/>
        <n v="1.5035E8"/>
        <n v="1700000.0"/>
        <n v="1.9851E8"/>
        <n v="2.045E7"/>
        <n v="1.71979E8"/>
        <n v="1.07E7"/>
        <n v="4.61E7"/>
        <n v="2.22E7"/>
        <n v="2.59525E7"/>
        <n v="1.05E8"/>
        <n v="1.7915E8"/>
        <n v="1.02348E8"/>
        <n v="4.025E7"/>
        <n v="1.32352E8"/>
        <n v="3450000.0"/>
        <n v="2.185E7"/>
        <n v="3.65E7"/>
        <n v="3.8E7"/>
        <n v="1.5001E8"/>
        <n v="1.055E7"/>
        <n v="1.1361E8"/>
        <n v="3.66E7"/>
        <n v="5500000.0"/>
        <n v="7.6329E7"/>
        <n v="6.02E7"/>
        <n v="2.2335E8"/>
        <n v="-1.18E8"/>
        <n v="1.88E7"/>
        <n v="1.4015E7"/>
        <n v="9.4805E7"/>
        <n v="1.6136E7"/>
        <n v="1.3287E7"/>
        <n v="3648000.0"/>
        <n v="2.965E7"/>
        <n v="1.595E7"/>
        <n v="2.878E7"/>
        <n v="3.102E7"/>
        <n v="3.115E7"/>
        <n v="2.0665E7"/>
        <n v="6125000.0"/>
        <n v="7907000.0"/>
        <n v="2.2704E7"/>
        <n v="2.885E7"/>
        <n v="5.858E7"/>
        <n v="9800000.0"/>
        <n v="3.7445E7"/>
        <n v="3.855E7"/>
        <n v="9599500.0"/>
        <n v="5.985E7"/>
        <n v="1.755E7"/>
        <n v="1.2675E7"/>
        <n v="8.7728E7"/>
        <n v="2.936E7"/>
        <n v="4.3672E7"/>
        <n v="6434500.0"/>
        <n v="4986500.0"/>
        <n v="4.114E7"/>
        <n v="2.9375E7"/>
        <n v="6.274E7"/>
        <n v="3.24E7"/>
        <n v="8632000.0"/>
        <n v="5.6E7"/>
        <n v="7.58085E7"/>
        <n v="7.011E7"/>
        <n v="4.9454E7"/>
        <n v="5.72415E7"/>
        <n v="1940000.0"/>
        <n v="4.47E7"/>
        <n v="3.197E7"/>
        <n v="3.07E7"/>
        <n v="7.1699E7"/>
        <n v="7.3484E7"/>
        <n v="6.9749E7"/>
        <n v="5.7E7"/>
        <n v="3.016E7"/>
        <n v="1.063E8"/>
        <n v="8.712E7"/>
        <n v="3.335E7"/>
        <n v="1.09222E8"/>
        <n v="7.506E7"/>
        <n v="1.62086E8"/>
        <n v="1.16946E8"/>
        <n v="6.636E7"/>
        <n v="3.4672E7"/>
        <n v="2.76056E8"/>
        <n v="1.17827E8"/>
        <n v="6.6436E7"/>
        <n v="9950000.0"/>
        <n v="8.161E7"/>
        <n v="1.22136E8"/>
        <n v="7.8217E7"/>
        <n v="5.8693E7"/>
        <n v="1.13E7"/>
        <n v="4.7894E7"/>
        <n v="5.2445E7"/>
        <n v="7900000.0"/>
        <n v="9.4E7"/>
        <n v="6.0795E7"/>
        <n v="6095000.0"/>
        <n v="1.17759E8"/>
        <n v="1.66225E7"/>
        <n v="3500000.0"/>
        <n v="3700000.0"/>
        <n v="2.815E7"/>
        <n v="1200000.0"/>
        <n v="9.1E7"/>
        <n v="7280000.0"/>
        <n v="7.2E7"/>
        <n v="6.4076E7"/>
        <n v="6.2E7"/>
        <n v="7.66E7"/>
        <n v="150000.0"/>
        <n v="1.3289E7"/>
        <n v="9000000.0"/>
        <n v="2.7056E7"/>
        <n v="1.5958E7"/>
        <n v="3.79E7"/>
        <n v="3.6188E7"/>
        <n v="1.146E8"/>
        <n v="1.307775E8"/>
        <n v="8550000.0"/>
        <n v="7.6425E7"/>
        <n v="1.60445E8"/>
        <n v="1.62E7"/>
        <n v="2.8E7"/>
        <n v="1.5222E8"/>
        <n v="2.45E7"/>
        <n v="1.69E7"/>
        <n v="4.89E7"/>
        <n v="5692000.0"/>
        <n v="7.13928E7"/>
        <n v="8.68E7"/>
        <n v="4.8471E7"/>
        <n v="6.45E7"/>
        <n v="7060000.0"/>
        <n v="2.538745E8"/>
        <n v="1.2E8"/>
        <n v="1.455E7"/>
        <n v="9.6E7"/>
        <n v="5.5255E7"/>
        <n v="3.689E7"/>
        <n v="5.232E7"/>
        <n v="1.835E7"/>
        <n v="1935000.0"/>
        <n v="3.355E7"/>
        <n v="740000.0"/>
        <n v="7.85E7"/>
        <n v="1.5642E8"/>
        <n v="7200000.0"/>
        <n v="7.3793E7"/>
        <n v="7.55E7"/>
        <n v="1.82429751E8"/>
        <n v="1.61957E8"/>
        <n v="4.275E7"/>
        <n v="2.7233E7"/>
        <n v="1.03E7"/>
        <n v="7551250.0"/>
        <n v="6.6278751E7"/>
        <n v="4080000.0"/>
        <n v="5.5E7"/>
        <n v="4.33E7"/>
        <n v="6.7919E7"/>
        <n v="1800000.0"/>
        <n v="2.04E7"/>
        <n v="2.12728E7"/>
        <n v="7.1825E7"/>
        <n v="1.41E7"/>
        <n v="1.54625E7"/>
        <n v="8460000.0"/>
        <n v="6.63285E7"/>
        <n v="5300000.0"/>
        <n v="2.6851E7"/>
        <n v="2268000.0"/>
        <n v="5095000.0"/>
        <n v="1.663E7"/>
        <n v="3.56E7"/>
        <m/>
      </sharedItems>
    </cacheField>
    <cacheField name="CÀ THẺ" numFmtId="3">
      <sharedItems containsString="0" containsBlank="1" containsNumber="1" containsInteger="1">
        <n v="0.0"/>
        <n v="1.428E7"/>
        <n v="6.5E7"/>
        <n v="4.0E7"/>
        <n v="1.0E7"/>
        <n v="2.187E7"/>
        <n v="9050000.0"/>
        <n v="3.468E7"/>
        <n v="4.02975E7"/>
        <n v="2.243E7"/>
        <n v="350000.0"/>
        <n v="2.86E7"/>
        <n v="1.2E7"/>
        <n v="3050000.0"/>
        <n v="4.6893E7"/>
        <n v="5.4135E7"/>
        <n v="2.735E7"/>
        <n v="5850000.0"/>
        <n v="8900000.0"/>
        <n v="7650000.0"/>
        <n v="5500000.0"/>
        <n v="6.457E7"/>
        <n v="1.275E7"/>
        <n v="315000.0"/>
        <n v="5.165E7"/>
        <n v="1.25E7"/>
        <n v="3.5E7"/>
        <n v="1.855E7"/>
        <n v="1.985E7"/>
        <n v="1.885E7"/>
        <n v="4.8E7"/>
        <n v="1.65E7"/>
        <n v="5370000.0"/>
        <n v="3.55775E7"/>
        <n v="2400000.0"/>
        <n v="5.655E7"/>
        <n v="8.099E7"/>
        <n v="3.0E7"/>
        <n v="6.50275E7"/>
        <n v="5.47E7"/>
        <n v="2.035E7"/>
        <n v="700000.0"/>
        <n v="3850000.0"/>
        <n v="7.64E7"/>
        <n v="7550000.0"/>
        <n v="7750000.0"/>
        <n v="1.998E7"/>
        <n v="1000000.0"/>
        <n v="1.26665E8"/>
        <n v="1.035E7"/>
        <n v="1950000.0"/>
        <n v="4.385E7"/>
        <n v="1.1783E7"/>
        <n v="6.118E7"/>
        <n v="3.785E7"/>
        <n v="1.5585E8"/>
        <n v="5.7758E7"/>
        <n v="3.1775E7"/>
        <n v="6250000.0"/>
        <n v="9.975E7"/>
        <n v="1.79E7"/>
        <n v="4.37E7"/>
        <n v="2.08E7"/>
        <n v="5600000.0"/>
        <n v="1.0725E7"/>
        <n v="4450000.0"/>
        <n v="5000000.0"/>
        <n v="7050000.0"/>
        <n v="5200000.0"/>
        <n v="4.282E7"/>
        <n v="5.6475E7"/>
        <n v="2.4915E7"/>
        <n v="9.6605E7"/>
        <n v="3.505E7"/>
        <n v="2.901E7"/>
        <n v="7.75E7"/>
        <n v="5.86E7"/>
        <n v="2500000.0"/>
        <n v="2000000.0"/>
        <n v="3.73E7"/>
        <n v="3.1745E7"/>
        <n v="3.56E7"/>
        <n v="2.3705E7"/>
        <n v="7.07E7"/>
        <n v="1.435E7"/>
        <n v="1.05E7"/>
        <n v="1.235E7"/>
        <n v="4895000.0"/>
        <n v="850000.0"/>
        <n v="1.0E8"/>
        <n v="8.8575E7"/>
        <n v="7.765E7"/>
        <n v="5.485E7"/>
        <n v="9000000.0"/>
        <n v="5800000.0"/>
        <n v="1.17E7"/>
        <n v="5.5852E7"/>
        <n v="9.21E7"/>
        <n v="2.0E7"/>
        <n v="5.2505E7"/>
        <n v="5.2E7"/>
        <n v="2.60625E7"/>
        <n v="1.7E7"/>
        <n v="1.902E7"/>
        <n v="4000000.0"/>
        <n v="2.6445E7"/>
        <n v="500000.0"/>
        <n v="738000.0"/>
        <n v="6.0E7"/>
        <n v="4.66E7"/>
        <n v="1050000.0"/>
        <n v="4500000.0"/>
        <n v="5.108E7"/>
        <n v="2.49925E7"/>
        <n v="3955000.0"/>
        <n v="8.0E7"/>
        <n v="1.30515E7"/>
        <n v="8.0975E7"/>
        <n v="5786000.0"/>
        <n v="3.51225E7"/>
        <n v="1350000.0"/>
        <n v="5.695E7"/>
        <n v="1.4125E7"/>
        <n v="2.5425E7"/>
        <n v="2925000.0"/>
        <n v="5865000.0"/>
        <n v="5.0E7"/>
        <n v="3200000.0"/>
        <n v="2.718E7"/>
        <n v="5350000.0"/>
        <n v="630000.0"/>
        <n v="5.6E7"/>
        <n v="1.111E7"/>
        <n v="1550000.0"/>
        <n v="1.161E8"/>
        <n v="4.695E7"/>
        <n v="6800000.0"/>
        <n v="900000.0"/>
        <n v="8700000.0"/>
        <n v="8500000.0"/>
        <n v="1.81975E7"/>
        <n v="1.5E7"/>
        <n v="3000000.0"/>
        <n v="1.925E7"/>
        <n v="5.004E7"/>
        <n v="5.1E7"/>
        <n v="1.14E7"/>
        <m/>
        <n v="5.564E7"/>
        <n v="1.08E7"/>
        <n v="5.935E7"/>
        <n v="1.96335E7"/>
        <n v="1.06325E7"/>
        <n v="1.123E8"/>
        <n v="3.395E7"/>
        <n v="4400000.0"/>
        <n v="1.96E7"/>
        <n v="3.669E7"/>
        <n v="6.24E7"/>
        <n v="2150000.0"/>
        <n v="9.864E7"/>
        <n v="1.081E7"/>
        <n v="1215000.0"/>
        <n v="1720000.0"/>
        <n v="1174500.0"/>
        <n v="1.25758E8"/>
        <n v="5.4988E7"/>
        <n v="1600000.0"/>
        <n v="2.5E7"/>
        <n v="2.46875E7"/>
        <n v="5.4214E7"/>
        <n v="8.75E7"/>
        <n v="3.32E7"/>
        <n v="6.8444E7"/>
        <n v="970000.0"/>
        <n v="3033000.0"/>
        <n v="1.8215E7"/>
        <n v="4954000.0"/>
        <n v="6700000.0"/>
        <n v="1.645E7"/>
        <n v="6355000.0"/>
        <n v="1500000.0"/>
        <n v="5.99795E7"/>
        <n v="2.9707E7"/>
        <n v="3657000.0"/>
        <n v="3.3564E7"/>
        <n v="1.25E8"/>
        <n v="1.635E7"/>
        <n v="1.52E7"/>
        <n v="1.345E7"/>
        <n v="5.035E7"/>
        <n v="3500000.0"/>
        <n v="1.4192E7"/>
        <n v="6000000.0"/>
        <n v="7.6E7"/>
        <n v="4088000.0"/>
        <n v="3.44E7"/>
        <n v="5450000.0"/>
        <n v="8464000.0"/>
        <n v="1040000.0"/>
        <n v="4.6E7"/>
        <n v="5900000.0"/>
        <n v="1850000.0"/>
        <n v="6.65E7"/>
        <n v="6500000.0"/>
        <n v="1.44E7"/>
        <n v="2750000.0"/>
        <n v="1.58E7"/>
        <n v="1.72E7"/>
        <n v="6.14815E7"/>
        <n v="3.765E7"/>
        <n v="2200000.0"/>
        <n v="2.235E7"/>
        <n v="1800000.0"/>
        <n v="7.5E7"/>
        <n v="5.60465E7"/>
        <n v="1.1918E7"/>
        <n v="1692000.0"/>
        <n v="6400000.0"/>
        <n v="3100000.0"/>
        <n v="2.245E7"/>
        <n v="1200000.0"/>
        <n v="7.85E7"/>
        <n v="1450000.0"/>
        <n v="4.05E7"/>
        <n v="3.5605E7"/>
        <n v="2.04E7"/>
        <n v="1.71E7"/>
        <n v="1.61E7"/>
        <n v="4.25E7"/>
        <n v="9898000.0"/>
        <n v="8.335E7"/>
        <n v="8600000.0"/>
        <n v="5.31E7"/>
        <n v="7.0E7"/>
        <n v="4.56E7"/>
        <n v="1.7794E7"/>
        <n v="2.35E7"/>
        <n v="1700000.0"/>
        <n v="8.6E7"/>
        <n v="2.37315E7"/>
        <n v="2.61E7"/>
        <n v="1.156015E8"/>
        <n v="2.757E7"/>
        <n v="2850000.0"/>
        <n v="7350000.0"/>
        <n v="6.175E7"/>
        <n v="2350000.0"/>
        <n v="9.164E7"/>
        <n v="7.645E7"/>
        <n v="7180000.0"/>
        <n v="9400000.0"/>
        <n v="3.6869E7"/>
        <n v="6.56035E7"/>
        <n v="1.29E7"/>
        <n v="6.8922E7"/>
        <n v="3.25E7"/>
        <n v="1.92E7"/>
        <n v="7.76E7"/>
        <n v="2.3E7"/>
        <n v="5.7277E7"/>
        <n v="5.7335E7"/>
        <n v="4.0613E7"/>
        <n v="1.09863E8"/>
        <n v="2.25E7"/>
        <n v="1.834E7"/>
        <n v="3225000.0"/>
        <n v="4.085E7"/>
        <n v="2.54E7"/>
        <n v="3.725E7"/>
        <n v="3.512E7"/>
        <n v="4.9894E7"/>
        <n v="2.287E7"/>
        <n v="7850000.0"/>
        <n v="9711000.0"/>
        <n v="1.6056E7"/>
        <n v="9350000.0"/>
        <n v="2.135E7"/>
        <n v="1.07997E8"/>
        <n v="1.285E7"/>
        <n v="1.1043E8"/>
        <n v="4.8236E7"/>
        <n v="4900000.0"/>
        <n v="4.935E7"/>
        <n v="6100000.0"/>
        <n v="3.84E7"/>
        <n v="1.18E8"/>
        <n v="1.545E8"/>
        <n v="2.0325E7"/>
        <n v="7.755E7"/>
        <n v="1.06637E8"/>
        <n v="4.4488E7"/>
        <n v="9.95E7"/>
        <n v="2.27187E8"/>
        <n v="3.04E7"/>
        <n v="9.64E7"/>
        <n v="4.5E7"/>
        <n v="1.7099E7"/>
        <n v="1.8E7"/>
        <n v="1.0382E7"/>
        <n v="1.5035E8"/>
        <n v="6150000.0"/>
        <n v="4.765E7"/>
        <n v="1.14115E7"/>
        <n v="5.1775E7"/>
        <n v="2.345E7"/>
        <n v="1.55E8"/>
        <n v="8.2888E7"/>
        <n v="1.29213E8"/>
        <n v="9.1E7"/>
        <n v="1.32E7"/>
        <n v="5.07E7"/>
        <n v="1.0892E7"/>
        <n v="4.09E7"/>
        <n v="3.38E7"/>
        <n v="1.99E7"/>
        <n v="1.725E7"/>
        <n v="1.826E7"/>
        <n v="5.303E7"/>
        <n v="6200000.0"/>
        <n v="7.435E7"/>
        <n v="6.5639E7"/>
        <n v="6.544E7"/>
        <n v="1.05E8"/>
        <n v="1.1055E8"/>
        <n v="3.325E7"/>
        <n v="1.4715E7"/>
        <n v="6450000.0"/>
        <n v="1.36E7"/>
        <n v="1.3204E7"/>
        <n v="2.5805E7"/>
        <n v="2.0E8"/>
        <n v="1.9317E7"/>
        <n v="5.7E7"/>
        <n v="2.8E7"/>
        <n v="3.54943E8"/>
        <n v="2.15E7"/>
        <n v="2.0986E7"/>
        <n v="1.13E7"/>
        <n v="7.54E7"/>
        <n v="3.7336E7"/>
        <n v="5.5E7"/>
        <n v="4.312E7"/>
        <n v="3.81E7"/>
        <n v="4.587E7"/>
        <n v="7.6588E7"/>
        <n v="2.9682E7"/>
        <n v="5.3E7"/>
        <n v="6.2867E7"/>
        <n v="9.07E7"/>
        <n v="9.3787E7"/>
        <n v="2242500.0"/>
        <n v="3644000.0"/>
        <n v="4700000.0"/>
        <n v="6245000.0"/>
        <n v="4.455E7"/>
        <n v="2.4E7"/>
        <n v="1.66E7"/>
        <n v="1.3E7"/>
        <n v="7.326E7"/>
        <n v="1.319E7"/>
        <n v="1.19E8"/>
        <n v="7700000.0"/>
        <n v="1.402345E8"/>
        <n v="1.81E7"/>
        <n v="1.335E7"/>
        <n v="1.27289E8"/>
        <n v="5.5375E7"/>
        <n v="8.26E7"/>
        <n v="1.065E7"/>
        <n v="4.4052E7"/>
        <n v="7500000.0"/>
        <n v="4250000.0"/>
        <n v="1.715E7"/>
        <n v="2530000.0"/>
        <n v="4300000.0"/>
        <n v="1.23E7"/>
        <n v="5.25E7"/>
        <n v="2.09E7"/>
        <n v="3.503E7"/>
        <n v="1.13375E7"/>
        <n v="1.1E7"/>
        <n v="3.0385E7"/>
        <n v="9.3446E7"/>
        <n v="7.7545E7"/>
        <n v="3741000.0"/>
        <n v="6693000.0"/>
        <n v="5050000.0"/>
        <n v="4280000.0"/>
        <n v="6156000.0"/>
        <n v="8.9592E7"/>
        <n v="4100000.0"/>
        <n v="1250000.0"/>
        <n v="1.39234E8"/>
        <n v="2.11105E7"/>
        <n v="6741500.0"/>
        <n v="1.4032E7"/>
        <n v="1.425E7"/>
        <n v="1.04E7"/>
        <n v="8.8E7"/>
        <n v="1.575E7"/>
        <n v="2375000.0"/>
        <n v="1.4695E7"/>
        <n v="3.4905E7"/>
        <n v="6.64E7"/>
        <n v="7000000.0"/>
        <n v="7020000.0"/>
        <n v="3685000.0"/>
        <n v="6900000.0"/>
        <n v="3.78E7"/>
        <n v="3.5221E7"/>
        <n v="1.0252E7"/>
        <n v="1.6184E7"/>
        <n v="2.624E7"/>
        <n v="1.35E7"/>
        <n v="5469000.0"/>
        <n v="2.0075E7"/>
        <n v="3.9612E7"/>
        <n v="1.8665E7"/>
        <n v="3.1335E7"/>
        <n v="1.497E7"/>
        <n v="4.594E7"/>
        <n v="7.2161E7"/>
        <n v="6350000.0"/>
        <n v="4200000.0"/>
        <n v="2620000.0"/>
        <n v="8000000.0"/>
        <n v="6.12E7"/>
        <n v="1970000.0"/>
        <n v="2.94E7"/>
        <n v="4.73E7"/>
        <n v="1.54E7"/>
        <n v="2.143E7"/>
        <n v="2.7E7"/>
        <n v="5820000.0"/>
        <n v="1.388E7"/>
        <n v="9624000.0"/>
        <n v="1.12615E8"/>
        <n v="1.0118E8"/>
        <n v="1.9E7"/>
        <n v="1.426905E8"/>
        <n v="5.58E7"/>
        <n v="6.15375E7"/>
        <n v="2.404E7"/>
        <n v="6596000.0"/>
        <n v="2596000.0"/>
        <n v="9.6623E7"/>
        <n v="3.0E8"/>
        <n v="8200000.0"/>
        <n v="2.95E7"/>
        <n v="9894000.0"/>
        <n v="3.708E7"/>
        <n v="4.9E7"/>
        <n v="1.512E7"/>
        <n v="1.39E8"/>
        <n v="4.0025E7"/>
        <n v="1.806E7"/>
        <n v="1.01216E8"/>
        <n v="2.7415E7"/>
        <n v="7615000.0"/>
        <n v="8850000.0"/>
        <n v="3.67E7"/>
        <n v="5.95425E7"/>
        <n v="1.52E8"/>
        <n v="1.59135E8"/>
        <n v="1.39634E8"/>
        <n v="8713000.0"/>
        <n v="6.11135E7"/>
      </sharedItems>
    </cacheField>
    <cacheField name="THỰC NHẬN CÀ THẺ" numFmtId="3">
      <sharedItems containsString="0" containsBlank="1" containsNumber="1" containsInteger="1">
        <n v="0.0"/>
        <n v="1.405971E7"/>
        <n v="6.39035E7"/>
        <n v="3.928E7"/>
        <n v="9815000.0"/>
        <n v="2.147634E7"/>
        <n v="8888000.0"/>
        <n v="3.4461385E7"/>
        <n v="4.0125364E7"/>
        <n v="2.202626E7"/>
        <n v="343000.0"/>
        <n v="2.8192E7"/>
        <n v="1.1934E7"/>
        <n v="3020100.0"/>
        <n v="4.6549989E7"/>
        <n v="5.3684E7"/>
        <n v="2.6857E7"/>
        <n v="5744000.0"/>
        <n v="8768100.0"/>
        <n v="7600600.0"/>
        <n v="5467000.0"/>
        <n v="6.415358E7"/>
        <n v="1.26575E7"/>
        <n v="309960.0"/>
        <n v="5.08236E7"/>
        <n v="1.24E7"/>
        <n v="3.479E7"/>
        <n v="1.82532E7"/>
        <n v="1.97224E7"/>
        <n v="1.874684E7"/>
        <n v="4.7232E7"/>
        <n v="1.6227E7"/>
        <n v="9840000.0"/>
        <n v="5303280.0"/>
        <n v="3.514471E7"/>
        <n v="2361600.0"/>
        <n v="5.56452E7"/>
        <n v="8.049416E7"/>
        <n v="2.952E7"/>
        <n v="6.4507835E7"/>
        <n v="5.43333E7"/>
        <n v="2.0023E7"/>
        <n v="685000.0"/>
        <n v="3815400.0"/>
        <n v="7.52016E7"/>
        <n v="7457940.0"/>
        <n v="7640500.0"/>
        <n v="1.981512E7"/>
        <n v="984000.0"/>
        <n v="1.2572E8"/>
        <n v="1.0148E7"/>
        <n v="1938000.0"/>
        <n v="2.9821E7"/>
        <n v="4.3148E7"/>
        <n v="1.1665285E7"/>
        <n v="6.0742E7"/>
        <n v="3.75229E7"/>
        <n v="1.54214E8"/>
        <n v="5.7333E7"/>
        <n v="3.1565E7"/>
        <n v="6212500.0"/>
        <n v="9.832E7"/>
        <n v="1.76686E7"/>
        <n v="4.3437E7"/>
        <n v="2.04674E7"/>
        <n v="5500800.0"/>
        <n v="1.0553E7"/>
        <n v="4378800.0"/>
        <n v="4914500.0"/>
        <n v="6937000.0"/>
        <n v="5168000.0"/>
        <n v="4.2134E7"/>
        <n v="5.597E7"/>
        <n v="2.4654E7"/>
        <n v="9.5626E7"/>
        <n v="3.4839E7"/>
        <n v="2.8565E7"/>
        <n v="7.7035E7"/>
        <n v="315000.0"/>
        <n v="5.8244E7"/>
        <n v="2475000.0"/>
        <n v="1988000.0"/>
        <n v="3.7055E7"/>
        <n v="3.1514E7"/>
        <n v="3.503E7"/>
        <n v="2.356277E7"/>
        <n v="3.976E7"/>
        <n v="344000.0"/>
        <n v="6.98749E7"/>
        <n v="1.41204E7"/>
        <n v="1.0332E7"/>
        <n v="1.22519E7"/>
        <n v="4851680.0"/>
        <n v="3.0E7"/>
        <n v="836000.0"/>
        <n v="9.84E7"/>
        <n v="985000.0"/>
        <n v="8.729E7"/>
        <n v="7.64111E7"/>
        <n v="5.44209E7"/>
        <n v="8911500.0"/>
        <n v="5707200.0"/>
        <n v="1.15128E7"/>
        <n v="5.4936256E7"/>
        <n v="9.08764E7"/>
        <n v="1.968E7"/>
        <n v="5.154282E7"/>
        <n v="4.8E7"/>
        <n v="5.1168E7"/>
        <n v="2.5785E7"/>
        <n v="1.6898E7"/>
        <n v="1.889108E7"/>
        <n v="3934880.0"/>
        <n v="2.628609E7"/>
        <n v="492000.0"/>
        <n v="726160.0"/>
        <n v="5.904E7"/>
        <n v="1.988E7"/>
        <n v="4.590136E7"/>
        <n v="1033500.0"/>
        <n v="4473000.0"/>
        <n v="5.026144E7"/>
        <n v="2.4668E7"/>
        <n v="3787910.0"/>
        <n v="7.8560222E7"/>
        <n v="4920000.0"/>
        <n v="1.2973E7"/>
        <n v="7.974082E7"/>
        <n v="5751044.0"/>
        <n v="5.964E7"/>
        <n v="3.4498E7"/>
        <n v="1318640.0"/>
        <n v="5.636358E7"/>
        <n v="1.404E7"/>
        <n v="2.501004E7"/>
        <n v="2907030.0"/>
        <n v="5829090.0"/>
        <n v="4.969958E7"/>
        <n v="3139000.0"/>
        <n v="2.701668E7"/>
        <n v="9939760.0"/>
        <n v="5317060.0"/>
        <n v="619920.0"/>
        <n v="5.510336E7"/>
        <n v="1.0939E7"/>
        <n v="1524000.0"/>
        <n v="1.1429604E8"/>
        <n v="4.6195E7"/>
        <n v="6690560.0"/>
        <n v="894000.0"/>
        <n v="8559000.0"/>
        <n v="1.9679E7"/>
        <n v="8364000.0"/>
        <n v="686000.0"/>
        <n v="1.7912E7"/>
        <n v="4969000.0"/>
        <n v="2458000.0"/>
        <n v="1.4756E7"/>
        <n v="1.894E7"/>
        <n v="4.9239E7"/>
        <n v="3001000.0"/>
        <n v="5.0184E7"/>
        <n v="1.12395E7"/>
        <m/>
        <n v="5.474976E7"/>
        <n v="1.0627E7"/>
        <n v="336800.0"/>
        <n v="5.84904E7"/>
        <n v="4.92E7"/>
        <n v="1.9186204E7"/>
        <n v="1.0568705E7"/>
        <n v="1.11503E8"/>
        <n v="3.37163E7"/>
        <n v="4329600.0"/>
        <n v="1.94824E7"/>
        <n v="3.646986E7"/>
        <n v="6.20006E7"/>
        <n v="2112160.0"/>
        <n v="9.706676E7"/>
        <n v="1.0637E7"/>
        <n v="1195000.0"/>
        <n v="1698480.0"/>
        <n v="1155300.0"/>
        <n v="1.23745872E8"/>
        <n v="5.4108E7"/>
        <n v="1590000.0"/>
        <n v="2.485E7"/>
        <n v="2385000.0"/>
        <n v="2.4506375E7"/>
        <n v="5.3796E7"/>
        <n v="8.589618E7"/>
        <n v="3.26888E7"/>
        <n v="6.7788896E7"/>
        <n v="954000.0"/>
        <n v="2984000.0"/>
        <n v="1.7923E7"/>
        <n v="4875000.0"/>
        <n v="6592800.0"/>
        <n v="1.6186E7"/>
        <n v="6203320.0"/>
        <n v="1491000.0"/>
        <n v="5.9585123E7"/>
        <n v="978000.0"/>
        <n v="2.9528E7"/>
        <n v="3916440.0"/>
        <n v="3598488.0"/>
        <n v="976000.0"/>
        <n v="3.3026976E7"/>
        <n v="2451706.0"/>
        <n v="1.23E8"/>
        <n v="2951200.0"/>
        <n v="1.62384E7"/>
        <n v="1.49568E7"/>
        <n v="1.32348E7"/>
        <n v="4438000.0"/>
        <n v="4.92479E7"/>
        <n v="497000.0"/>
        <n v="3438700.0"/>
        <n v="1.4184E7"/>
        <n v="5895000.0"/>
        <n v="7.5089428E7"/>
        <n v="4022592.0"/>
        <n v="4.9768E7"/>
        <n v="3.38496E7"/>
        <n v="2460000.0"/>
        <n v="5362800.0"/>
        <n v="8413216.0"/>
        <n v="1023360.0"/>
        <n v="4.5654E7"/>
        <n v="5814284.0"/>
        <n v="1835400.0"/>
        <n v="6.5846E7"/>
        <n v="344400.0"/>
        <n v="6396000.0"/>
        <n v="1.42336E7"/>
        <n v="2706000.0"/>
        <n v="1.55507E7"/>
        <n v="1.70844E7"/>
        <n v="2485000.0"/>
        <n v="6.0497796E7"/>
        <n v="5314000.0"/>
        <n v="3.7052E7"/>
        <n v="2164800.0"/>
        <n v="2.19924E7"/>
        <n v="1771200.0"/>
        <n v="7.4525E7"/>
        <n v="5.5157248E7"/>
        <n v="1.1727312E7"/>
        <n v="2977000.0"/>
        <n v="1668428.0"/>
        <n v="688800.0"/>
        <n v="6297600.0"/>
        <n v="994000.0"/>
        <n v="3788400.0"/>
        <n v="3050400.0"/>
        <n v="1.476E7"/>
        <n v="481954.0"/>
        <n v="2.2144E7"/>
        <n v="1180800.0"/>
        <n v="7.7274E7"/>
        <n v="1426800.0"/>
        <n v="3.9877E7"/>
        <n v="3.503532E7"/>
        <n v="2.0073E7"/>
        <n v="1.68264E7"/>
        <n v="1.58424E7"/>
        <n v="4.1825E7"/>
        <n v="9739632.0"/>
        <n v="8.2019E7"/>
        <n v="8462400.0"/>
        <n v="1189300.0"/>
        <n v="5.22504E7"/>
        <n v="319100.0"/>
        <n v="6.888E7"/>
        <n v="1476000.0"/>
        <n v="4.48704E7"/>
        <n v="1.7512E7"/>
        <n v="2.3124E7"/>
        <n v="1672800.0"/>
        <n v="1820400.0"/>
        <n v="8.4624E7"/>
        <n v="2.3351796E7"/>
        <n v="2.5637E7"/>
        <n v="1.13751876E8"/>
        <n v="2.712888E7"/>
        <n v="837100.0"/>
        <n v="9940000.0"/>
        <n v="2819920.0"/>
        <n v="3.4488752E7"/>
        <n v="1328400.0"/>
        <n v="7305900.0"/>
        <n v="6.0766E7"/>
        <n v="2312400.0"/>
        <n v="9.0478544E7"/>
        <n v="7.53413E7"/>
        <n v="7122920.0"/>
        <n v="9325860.0"/>
        <n v="3.6379096E7"/>
        <n v="6.4709876E7"/>
        <n v="1.28176E7"/>
        <n v="6.7819248E7"/>
        <n v="3.198E7"/>
        <n v="836400.0"/>
        <n v="7.872E7"/>
        <n v="1.8892E7"/>
        <n v="7.63584E7"/>
        <n v="2.2862E7"/>
        <n v="5.6227388E7"/>
        <n v="3936000.0"/>
        <n v="5.644214E7"/>
        <n v="3.9947192E7"/>
        <n v="1.08105E8"/>
        <n v="2.2316E7"/>
        <n v="1.804656E7"/>
        <n v="3173400.0"/>
        <n v="1967600.0"/>
        <n v="5443000.0"/>
        <n v="4.01964E7"/>
        <n v="2.49936E7"/>
        <n v="3.6659E7"/>
        <n v="3.4558E7"/>
        <n v="4.9076E7"/>
        <n v="3.936E7"/>
        <n v="2.270778E7"/>
        <n v="6749200.0"/>
        <n v="7724000.0"/>
        <n v="9555624.0"/>
        <n v="1.5799104E7"/>
        <n v="9250400.0"/>
        <n v="2.09064E7"/>
        <n v="1.06269E8"/>
        <n v="1956000.0"/>
        <n v="1.27434E7"/>
        <n v="1.08670369E8"/>
        <n v="4.7656584E7"/>
        <n v="4821600.0"/>
        <n v="4.85604E7"/>
        <n v="6038400.0"/>
        <n v="3.81888E7"/>
        <n v="1.16111112E8"/>
        <n v="1.52018E8"/>
        <n v="1.99998E7"/>
        <n v="7.63127E7"/>
        <n v="1.05092178E8"/>
        <n v="4.3776192E7"/>
        <n v="9.79188E7"/>
        <n v="2.23614408E8"/>
        <n v="2.99122E7"/>
        <n v="2791900.0"/>
        <n v="3.926E7"/>
        <n v="9.48716E7"/>
        <n v="4.428E7"/>
        <n v="1.6825416E7"/>
        <n v="1.7712E7"/>
        <n v="1.0215888E7"/>
        <n v="1.1808E7"/>
        <n v="1.479479E8"/>
        <n v="6060000.0"/>
        <n v="4.68876E7"/>
        <n v="1.1228916E7"/>
        <n v="5.09054E7"/>
        <n v="2.32448E7"/>
        <n v="1.52945E8"/>
        <n v="8.1944822E7"/>
        <n v="1.27324792E8"/>
        <n v="8.9544E7"/>
        <n v="1.29888E7"/>
        <n v="4.9888E7"/>
        <n v="1.0717728E7"/>
        <n v="3.99306E7"/>
        <n v="2819400.0"/>
        <n v="3.3548533E7"/>
        <n v="1.95816E7"/>
        <n v="1.71465E7"/>
        <n v="1.796784E7"/>
        <n v="688899.0"/>
        <n v="9945000.0"/>
        <n v="4960000.0"/>
        <n v="5.336232E7"/>
        <n v="6.38E7"/>
        <n v="6100800.0"/>
        <n v="343500.0"/>
        <n v="7.316E7"/>
        <n v="6.4587E7"/>
        <n v="344401.0"/>
        <n v="6.437746E7"/>
        <n v="1.032E8"/>
        <n v="4433330.0"/>
        <n v="1.085028E8"/>
        <n v="1344600.0"/>
        <n v="1986002.0"/>
        <n v="3.247675E7"/>
        <n v="4.91E7"/>
        <n v="1.4420909E7"/>
        <n v="6280966.0"/>
        <n v="4442350.0"/>
        <n v="1.332692E7"/>
        <n v="1.2979532E7"/>
        <n v="1.6408E7"/>
        <n v="2150000.0"/>
        <n v="5375100.0"/>
        <n v="5898000.0"/>
        <n v="2.5366315E7"/>
        <n v="1425100.0"/>
        <n v="1.96171264E8"/>
        <n v="1.8988611E7"/>
        <n v="5.5806678E7"/>
        <n v="4895322.0"/>
        <n v="2.7465E7"/>
        <n v="3.47530125E8"/>
        <n v="1.966E7"/>
        <n v="688100.0"/>
        <n v="2.11345E7"/>
        <n v="835550.0"/>
        <n v="2.0608E7"/>
        <n v="1.11898E7"/>
        <n v="6772800.0"/>
        <n v="2490000.0"/>
        <n v="7.48878E7"/>
        <n v="3.6701288E7"/>
        <n v="9830000.0"/>
        <n v="5.4065E7"/>
        <n v="5259050.0"/>
        <n v="4.238696E7"/>
        <n v="3.74523E7"/>
        <n v="9750000.0"/>
        <n v="4.5095662E7"/>
        <n v="7.51753E7"/>
        <n v="2.914884E7"/>
        <n v="344050.0"/>
        <n v="5.2099E7"/>
        <n v="6.1798261E7"/>
        <n v="9.03372E7"/>
        <n v="2.2908E7"/>
        <n v="9.2966804E7"/>
        <n v="4.9562548E7"/>
        <n v="2801550.0"/>
        <n v="2204377.0"/>
        <n v="3582052.0"/>
        <n v="686350.0"/>
        <n v="4620100.0"/>
        <n v="975000.0"/>
        <n v="1.7694E7"/>
        <n v="3.4405E7"/>
        <n v="6096225.0"/>
        <n v="4.379265E7"/>
        <n v="5996300.0"/>
        <n v="2.35E7"/>
        <n v="1348334.0"/>
        <n v="1.6533416E7"/>
        <n v="1.9521E8"/>
        <n v="1842600.0"/>
        <n v="4915000.0"/>
        <n v="7.8E7"/>
        <n v="1.2922E7"/>
        <n v="7.143833E7"/>
        <n v="1.2985902E7"/>
        <n v="1.17148098E8"/>
        <n v="7571290.0"/>
        <n v="1.37880256E8"/>
        <n v="1.77923E7"/>
        <n v="1.318805E7"/>
        <n v="2.949E7"/>
        <n v="1.4745E7"/>
        <n v="1.26706344E8"/>
        <n v="5.4516175E7"/>
        <n v="8.11958E7"/>
        <n v="1.056855E7"/>
        <n v="4.3299066E7"/>
        <n v="7372500.0"/>
        <n v="4177494.0"/>
        <n v="1.6841731E7"/>
        <n v="2486837.0"/>
        <n v="4236718.0"/>
        <n v="1.20909E7"/>
        <n v="2113450.0"/>
        <n v="5.1703382E7"/>
        <n v="2.0620618E7"/>
        <n v="3.4472305E7"/>
        <n v="7.4635E7"/>
        <n v="6.881E7"/>
        <n v="2.6884952E7"/>
        <n v="344148.0"/>
        <n v="1494000.0"/>
        <n v="1.1145254E7"/>
        <n v="1.0813E7"/>
        <n v="3.0258458E7"/>
        <n v="345000.0"/>
        <n v="9.1876918E7"/>
        <n v="7.6226735E7"/>
        <n v="348600.0"/>
        <n v="3680709.0"/>
        <n v="6579219.0"/>
        <n v="2313200.0"/>
        <n v="1.5706034E7"/>
        <n v="5020916.0"/>
        <n v="4207240.0"/>
        <n v="6014100.0"/>
        <n v="8.8597516E7"/>
        <n v="4030300.0"/>
        <n v="1230000.0"/>
        <n v="7.864E7"/>
        <n v="3.9280665E7"/>
        <n v="1.374765E8"/>
        <n v="2.0712732E7"/>
        <n v="6608000.0"/>
        <n v="1.04881E7"/>
        <n v="311710.0"/>
        <n v="1.491E7"/>
        <n v="1.3927808E7"/>
        <n v="1.40212E7"/>
        <n v="1.02336E7"/>
        <n v="8.6592E7"/>
        <n v="1.5498E7"/>
        <n v="2445000.0"/>
        <n v="5761400.0"/>
        <n v="2337000.0"/>
        <n v="3180800.0"/>
        <n v="489000.0"/>
        <n v="1.445988E7"/>
        <n v="3.434652E7"/>
        <n v="6344800.0"/>
        <n v="6.53346E7"/>
        <n v="6888000.0"/>
        <n v="6907680.0"/>
        <n v="3626040.0"/>
        <n v="6789600.0"/>
        <n v="3.72028E7"/>
        <n v="3.4668954E7"/>
        <n v="1.0184752E7"/>
        <n v="2.46E7"/>
        <n v="1.5925056E7"/>
        <n v="5372000.0"/>
        <n v="2.582016E7"/>
        <n v="1.3274E7"/>
        <n v="5426186.0"/>
        <n v="1.9713E7"/>
        <n v="3.8170208E7"/>
        <n v="1.836636E7"/>
        <n v="3.083364E7"/>
        <n v="1.472048E7"/>
        <n v="4.522436E7"/>
        <n v="7.1006433E7"/>
        <n v="6248400.0"/>
        <n v="2952000.0"/>
        <n v="3444000.0"/>
        <n v="4132800.0"/>
        <n v="2578400.0"/>
        <n v="7872000.0"/>
        <n v="6.01008E7"/>
        <n v="3.9302E7"/>
        <n v="1938480.0"/>
        <n v="2.89296E7"/>
        <n v="1968000.0"/>
        <n v="5904000.0"/>
        <n v="4.65432E7"/>
        <n v="1.51536E7"/>
        <n v="2787300.0"/>
        <n v="2.13469E7"/>
        <n v="2.6568E7"/>
        <n v="4303200.0"/>
        <n v="5726880.0"/>
        <n v="8856000.0"/>
        <n v="1.365792E7"/>
        <n v="9470016.0"/>
        <n v="1.10063085E8"/>
        <n v="9.804342E7"/>
        <n v="1.8696E7"/>
        <n v="1.394115E8"/>
        <n v="2.95168E7"/>
        <n v="5.49072E7"/>
        <n v="2.04672E7"/>
        <n v="5.8357019E7"/>
        <n v="2.387576E7"/>
        <n v="6474874.0"/>
        <n v="2554464.0"/>
        <n v="9.4539E7"/>
        <n v="2.91435E8"/>
        <n v="8049000.0"/>
        <n v="2.9137E7"/>
        <n v="9841296.0"/>
        <n v="3.683772E7"/>
        <n v="4.8216E7"/>
        <n v="1.487808E7"/>
        <n v="1.35426E8"/>
        <n v="3.93846E7"/>
        <n v="1.774E7"/>
        <n v="9.9459E7"/>
        <n v="2.697636E7"/>
        <n v="7594000.0"/>
        <n v="5.8751E7"/>
        <n v="3.61128E7"/>
        <n v="5.8470735E7"/>
        <n v="7.86E7"/>
        <n v="1.47955E8"/>
        <n v="1.55757E8"/>
        <n v="1.37151E8"/>
        <n v="8573592.0"/>
        <n v="5.9619863E7"/>
      </sharedItems>
    </cacheField>
    <cacheField name="CHUYỂN KHOẢN" numFmtId="3">
      <sharedItems containsString="0" containsBlank="1" containsNumber="1" containsInteger="1">
        <n v="0.0"/>
        <n v="1.04E7"/>
        <n v="1.378E7"/>
        <n v="4.5E7"/>
        <n v="2.173E7"/>
        <n v="1.0E7"/>
        <n v="3.7295E7"/>
        <n v="1.00225E8"/>
        <n v="1.6738E7"/>
        <n v="5.295E7"/>
        <n v="2.0E7"/>
        <n v="1.5845E7"/>
        <n v="9.34E7"/>
        <n v="1.2E7"/>
        <n v="1.4275E7"/>
        <n v="2305000.0"/>
        <n v="2.698E7"/>
        <n v="3.4515E7"/>
        <n v="5000000.0"/>
        <n v="3.19075E7"/>
        <n v="3.15E7"/>
        <n v="2500000.0"/>
        <n v="3.7E7"/>
        <n v="6000000.0"/>
        <n v="3500000.0"/>
        <n v="2.46E7"/>
        <n v="1.00925E7"/>
        <n v="7400000.0"/>
        <n v="1.025E8"/>
        <n v="700000.0"/>
        <n v="1000000.0"/>
        <n v="1.699E7"/>
        <n v="9.8195E7"/>
        <n v="1400000.0"/>
        <n v="1.3E8"/>
        <n v="8500000.0"/>
        <n v="5.37E7"/>
        <n v="3.0065E7"/>
        <n v="7.0E7"/>
        <n v="8.0895E7"/>
        <n v="6.6445E7"/>
        <n v="2750000.0"/>
        <n v="9.496E7"/>
        <n v="8000000.0"/>
        <n v="6.899E7"/>
        <n v="5.0E7"/>
        <n v="8892500.0"/>
        <n v="1.615E7"/>
        <n v="1450000.0"/>
        <n v="5.16E7"/>
        <n v="2375000.0"/>
        <n v="4.0E7"/>
        <n v="1.9E7"/>
        <n v="4.721E7"/>
        <n v="4.375E7"/>
        <n v="5130000.0"/>
        <n v="8.535E7"/>
        <n v="1.35E7"/>
        <n v="8.91E7"/>
        <n v="1.5E7"/>
        <n v="850000.0"/>
        <n v="2400000.0"/>
        <n v="4.685E7"/>
        <n v="3.55075E7"/>
        <n v="1.2375E8"/>
        <n v="1080000.0"/>
        <n v="9.15E7"/>
        <n v="5.015E7"/>
        <n v="4.606E7"/>
        <n v="2.75E7"/>
        <n v="3.35E7"/>
        <n v="4.8285E7"/>
        <n v="2540000.0"/>
        <n v="2800000.0"/>
        <n v="1490000.0"/>
        <n v="5.8E7"/>
        <n v="1890000.0"/>
        <n v="6.62E7"/>
        <n v="7.913E7"/>
        <n v="6.545E7"/>
        <n v="7.7205E7"/>
        <n v="1.425325E8"/>
        <n v="1.2E8"/>
        <n v="6633000.0"/>
        <n v="1.16233E8"/>
        <n v="1.9118E8"/>
        <n v="1.46512E8"/>
        <n v="3.38E7"/>
        <n v="500000.0"/>
        <n v="9.864E7"/>
        <n v="9.0E7"/>
        <n v="1.25E8"/>
        <n v="6.94325E7"/>
        <n v="1.20755E8"/>
        <n v="8900000.0"/>
        <m/>
        <n v="4.245E7"/>
        <n v="1.007453E8"/>
        <n v="1.29E8"/>
        <n v="9.3805E7"/>
        <n v="1.11E7"/>
        <n v="2050000.0"/>
        <n v="1.815E7"/>
        <n v="5.19E7"/>
        <n v="3.0E7"/>
        <n v="1.7E7"/>
        <n v="1.1514E8"/>
        <n v="8600000.0"/>
        <n v="5100000.0"/>
        <n v="6185000.0"/>
        <n v="2.86E7"/>
        <n v="3.5E7"/>
        <n v="5.645E7"/>
        <n v="2.085E7"/>
        <n v="6.027E7"/>
        <n v="1.29395E8"/>
        <n v="1.0814E8"/>
        <n v="5.5E7"/>
        <n v="5700000.0"/>
        <n v="6.045E7"/>
        <n v="2.7415E7"/>
        <n v="1.071E8"/>
        <n v="2.546605E8"/>
        <n v="1.19E8"/>
        <n v="2.27E8"/>
        <n v="1.8E7"/>
        <n v="1.5E8"/>
        <n v="1.3E7"/>
        <n v="3000000.0"/>
        <n v="7.968E7"/>
        <n v="350000.0"/>
        <n v="8200000.0"/>
        <n v="1.24E7"/>
        <n v="7850000.0"/>
        <n v="5950000.0"/>
        <n v="6.594E7"/>
        <n v="3.31E7"/>
        <n v="9.385E7"/>
        <n v="4.3E7"/>
        <n v="2.59E7"/>
        <n v="3.80115E7"/>
        <n v="7.3368E7"/>
        <n v="1.2901E8"/>
        <n v="8080000.0"/>
        <n v="6.718E7"/>
        <n v="200000.0"/>
        <n v="2.156E8"/>
        <n v="1.0917E8"/>
        <n v="1.84139E8"/>
        <n v="8.87E7"/>
        <n v="1.37808E8"/>
        <n v="1.08155E7"/>
        <n v="2.4115E7"/>
        <n v="2.314E7"/>
        <n v="5.54E7"/>
        <n v="2.1245E7"/>
        <n v="2.66E7"/>
        <n v="3.34E7"/>
        <n v="5838000.0"/>
        <n v="5.2805E7"/>
        <n v="8.1549E7"/>
        <n v="3.5969E7"/>
        <n v="3.55E7"/>
        <n v="2.68385E8"/>
        <n v="6.035E7"/>
        <n v="2.82223E8"/>
        <n v="5.7915E7"/>
        <n v="1.66062E8"/>
        <n v="1.4752E8"/>
        <n v="7.6212E7"/>
        <n v="1.62274E8"/>
        <n v="1.145E8"/>
        <n v="7.134E7"/>
        <n v="4.319E7"/>
        <n v="6.72E7"/>
        <n v="9500000.0"/>
        <n v="8.6036E7"/>
        <n v="2.09E7"/>
        <n v="8750000.0"/>
        <n v="3.479E7"/>
        <n v="1.765E7"/>
        <n v="1.92E7"/>
        <n v="1.0E8"/>
        <n v="7000000.0"/>
        <n v="1.232E8"/>
        <n v="8.1E7"/>
        <n v="2.25E8"/>
        <n v="7.1E7"/>
        <n v="2.18E7"/>
        <n v="1850000.0"/>
        <n v="1.005E8"/>
        <n v="3.7309E7"/>
        <n v="5.25E7"/>
        <n v="1.015E8"/>
        <n v="4.15E7"/>
        <n v="1.31406E8"/>
        <n v="2.42679E8"/>
        <n v="1.66E8"/>
        <n v="3.535E7"/>
        <n v="1.1066E8"/>
        <n v="1.608E8"/>
        <n v="9.9859E7"/>
        <n v="1.01E8"/>
        <n v="2.14297E8"/>
        <n v="3.05055E8"/>
        <n v="1.331E8"/>
        <n v="2.1854E8"/>
        <n v="2.346E8"/>
        <n v="1.19302E8"/>
        <n v="3.035E7"/>
        <n v="1.83313E8"/>
        <n v="8.27E7"/>
        <n v="2.335E7"/>
        <n v="2.14888E8"/>
        <n v="2000000.0"/>
        <n v="1.04062E8"/>
        <n v="6.05E7"/>
        <n v="1.0326E8"/>
        <n v="3960000.0"/>
        <n v="9300000.0"/>
        <n v="1.0579E8"/>
        <n v="1.385E7"/>
        <n v="2.69392E8"/>
        <n v="5.09924E8"/>
        <n v="1.79E8"/>
        <n v="1.53772E8"/>
        <n v="1.57791E8"/>
        <n v="1.02326E8"/>
        <n v="1.335E7"/>
        <n v="7883000.0"/>
        <n v="1.5362E7"/>
        <n v="3850000.0"/>
        <n v="1.068E8"/>
        <n v="5.38E7"/>
        <n v="1.3275E8"/>
        <n v="2.548E7"/>
        <n v="2.0475E8"/>
        <n v="1.35419E8"/>
        <n v="2.27776E8"/>
        <n v="1.50198E8"/>
        <n v="1.14329E8"/>
        <n v="3.084725E8"/>
        <n v="2.4142E7"/>
        <n v="8.95095E7"/>
        <n v="1500000.0"/>
        <n v="1.0035E8"/>
        <n v="1.23629E8"/>
        <n v="5.394E7"/>
        <n v="3860000.0"/>
        <n v="3.13902E8"/>
        <n v="2.003E8"/>
        <n v="1.635E8"/>
        <n v="3.6E8"/>
        <n v="5.035E7"/>
        <n v="7.0909E7"/>
        <n v="8.79E7"/>
        <n v="6.11E7"/>
        <n v="1.1E7"/>
        <n v="6.4E7"/>
        <n v="9.06555E7"/>
        <n v="1200000.0"/>
        <n v="1.991E8"/>
        <n v="4000000.0"/>
        <n v="9.5174E7"/>
        <n v="2.2142E7"/>
        <n v="1.9268E7"/>
        <n v="8.97E7"/>
        <n v="1.345E7"/>
        <n v="1.1292E8"/>
        <n v="6.9E7"/>
        <n v="1.785E7"/>
        <n v="9.8E7"/>
        <n v="1.10561E8"/>
        <n v="1.675E7"/>
        <n v="2.65955E8"/>
        <n v="1.0302E8"/>
        <n v="1.4025E8"/>
        <n v="7.235E7"/>
        <n v="7.42E7"/>
        <n v="1.4458E7"/>
        <n v="1.94E7"/>
        <n v="1.87576E8"/>
        <n v="7.7628E7"/>
        <n v="4850000.0"/>
        <n v="6.0878E7"/>
        <n v="1.09E8"/>
        <n v="1.6735E8"/>
        <n v="3700000.0"/>
        <n v="5.05E7"/>
        <n v="2.45E7"/>
        <n v="1.552195E8"/>
        <n v="1305000.0"/>
        <n v="6.1E7"/>
        <n v="1.32496E8"/>
        <n v="3.92E7"/>
        <n v="6.7009E7"/>
        <n v="3.5726E7"/>
        <n v="5.75E7"/>
        <n v="3.95E7"/>
        <n v="1.435E7"/>
        <n v="2.397E7"/>
        <n v="5.4E7"/>
        <n v="1.7985E7"/>
        <n v="5.92E7"/>
        <n v="4.9245E7"/>
        <n v="2.3346E7"/>
        <n v="2200000.0"/>
        <n v="1.49245E7"/>
        <n v="1.169E8"/>
        <n v="5.3E7"/>
        <n v="6.5818E7"/>
        <n v="1.39183E8"/>
        <n v="1.76275E8"/>
        <n v="1.2855E8"/>
        <n v="1.309E8"/>
        <n v="1.98935E8"/>
        <n v="5.1E7"/>
        <n v="1.017E8"/>
        <n v="3.656E8"/>
        <n v="1.084E8"/>
        <n v="3.391E7"/>
        <n v="1.05E8"/>
        <n v="3.50822E8"/>
        <n v="5.39E7"/>
        <n v="3.835E7"/>
        <n v="1.70261E8"/>
        <n v="2.0435E8"/>
        <n v="1.0145E8"/>
        <n v="7.938E7"/>
        <n v="1.82027E8"/>
        <n v="5.3256E7"/>
        <n v="2.6271E7"/>
        <n v="5.435E7"/>
        <n v="1.00916E8"/>
        <n v="7350000.0"/>
        <n v="8.56E7"/>
        <n v="2.31288E8"/>
        <n v="1.885E8"/>
        <n v="2.93211E8"/>
        <n v="1.1E8"/>
        <n v="1.20923E8"/>
        <n v="4656000.0"/>
        <n v="2.03E7"/>
        <n v="1.792E8"/>
        <n v="2.855E7"/>
        <n v="1.34965E8"/>
        <n v="2.17645E8"/>
        <n v="1.53328E8"/>
        <n v="3.905E7"/>
        <n v="7.43E7"/>
        <n v="2350000.0"/>
        <n v="1.041E8"/>
        <n v="2.5E7"/>
        <n v="1.63E7"/>
        <n v="3.37E8"/>
        <n v="1.31628E8"/>
        <n v="1.6474E8"/>
        <n v="1.2989E8"/>
        <n v="6.6E7"/>
        <n v="1571000.0"/>
        <n v="6191000.0"/>
        <n v="5.4282E7"/>
        <n v="6540000.0"/>
        <n v="1.31718E8"/>
        <n v="3400000.0"/>
        <n v="4500000.0"/>
        <n v="1.233E8"/>
        <n v="2.71E7"/>
        <n v="2.2E7"/>
        <n v="4.55E7"/>
        <n v="1.42E7"/>
        <n v="4.255E7"/>
        <n v="2.65E7"/>
        <n v="4.232E7"/>
        <n v="1.6445E8"/>
        <n v="2.106E8"/>
        <n v="5.775E7"/>
        <n v="7.0869E7"/>
        <n v="1.04922E8"/>
        <n v="1.51E7"/>
        <n v="3.42E7"/>
        <n v="2.394E7"/>
        <n v="2.6384E7"/>
        <n v="1.0306E7"/>
        <n v="5.5632E7"/>
        <n v="1.939E7"/>
        <n v="1.3637E7"/>
        <n v="1.33186E8"/>
        <n v="5300000.0"/>
        <n v="3.004E7"/>
        <n v="3.53845E7"/>
        <n v="2.52E7"/>
        <n v="3.3416E7"/>
        <n v="3.6809E7"/>
        <n v="9.845E7"/>
        <n v="2.4E7"/>
        <n v="8.00285E7"/>
        <n v="6.4025E7"/>
        <n v="1.73865E7"/>
        <n v="1.2559E8"/>
        <n v="6.0E7"/>
        <n v="1.085E7"/>
        <n v="1.2605E7"/>
        <n v="9.6794E7"/>
        <n v="5.67E7"/>
        <n v="9.47545E7"/>
        <n v="2.6E7"/>
        <n v="5.856E7"/>
        <n v="8374000.0"/>
        <n v="1.45E7"/>
        <n v="8.8661E7"/>
        <n v="6.0535E7"/>
        <n v="1.135E7"/>
        <n v="2900000.0"/>
        <n v="6050000.0"/>
        <n v="8.0035E7"/>
        <n v="1.065E7"/>
        <n v="4.24E7"/>
        <n v="1.72015E7"/>
        <n v="3.4788E7"/>
        <n v="1.25722E8"/>
        <n v="1.1437E7"/>
        <n v="1.8992E8"/>
        <n v="5.9413E7"/>
        <n v="3.885E7"/>
        <n v="4350000.0"/>
        <n v="3.712E7"/>
        <n v="7.016E7"/>
        <n v="3.9E7"/>
        <n v="8850000.0"/>
        <n v="5.89E7"/>
        <n v="1700000.0"/>
        <n v="1.60566E8"/>
        <n v="8.17E7"/>
        <n v="6.24E7"/>
        <n v="1.3916E8"/>
        <n v="5.15E7"/>
        <n v="2.5272E8"/>
        <n v="1.834E8"/>
        <n v="2.235E7"/>
        <n v="5500000.0"/>
        <n v="3.7804E7"/>
        <n v="1.012E8"/>
        <n v="2.715E7"/>
        <n v="6700000.0"/>
        <n v="2.535E7"/>
        <n v="7.301E7"/>
        <n v="6.195E7"/>
        <n v="4870000.0"/>
        <n v="2.2307E7"/>
        <n v="6.85645E7"/>
        <n v="1.18E8"/>
        <n v="5.365E7"/>
        <n v="2.326269E8"/>
        <n v="1.175E7"/>
        <n v="1.4486E8"/>
        <n v="7800000.0"/>
        <n v="8.5068E7"/>
        <n v="8.3528E7"/>
        <n v="9.153E7"/>
        <n v="3.6888E7"/>
        <n v="1.1702E8"/>
        <n v="6.17E7"/>
        <n v="2.166E7"/>
        <n v="1.015E7"/>
        <n v="5.785E7"/>
        <n v="2.2345E8"/>
        <n v="4.3298E7"/>
        <n v="7.5662E7"/>
        <n v="5.9E7"/>
        <n v="6.0968E7"/>
        <n v="8.745E7"/>
        <n v="1.3773E7"/>
        <n v="1.4942E7"/>
        <n v="4650000.0"/>
        <n v="2.295E7"/>
        <n v="1350000.0"/>
        <n v="3.7968E7"/>
        <n v="2850000.0"/>
        <n v="9889500.0"/>
        <n v="6.79E7"/>
        <n v="7.9038E7"/>
        <n v="2.74E7"/>
        <n v="2.435E7"/>
        <n v="5.5725E7"/>
        <n v="1.13E8"/>
        <n v="4300000.0"/>
        <n v="1.292E8"/>
        <n v="1.1785E8"/>
        <n v="7500000.0"/>
        <n v="7.915E7"/>
        <n v="1.035E7"/>
        <n v="1.305E8"/>
        <n v="4.713E7"/>
        <n v="1.1485E8"/>
        <n v="4.483E7"/>
        <n v="1.3176E8"/>
        <n v="6.7E7"/>
        <n v="8.24E7"/>
        <n v="7.428E7"/>
        <n v="3.84E7"/>
        <n v="1.10165E8"/>
        <n v="3.9298E7"/>
        <n v="5850000.0"/>
        <n v="8.275E7"/>
        <n v="6.685E7"/>
        <n v="6.4903E7"/>
        <n v="5.145E7"/>
        <n v="1.27355E8"/>
        <n v="1.1255E8"/>
        <n v="1.36126E8"/>
        <n v="2345000.0"/>
        <n v="9.9665E7"/>
        <n v="3.115E7"/>
        <n v="2.67E7"/>
        <n v="4.745E7"/>
        <n v="4.9589E7"/>
        <n v="1.79E7"/>
        <n v="3.4275E7"/>
        <n v="8.235E7"/>
        <n v="2.271E7"/>
        <n v="6.94955E7"/>
        <n v="9.0755E7"/>
        <n v="3.261E7"/>
        <n v="1565000.0"/>
        <n v="6.445E7"/>
        <n v="4.8074E7"/>
        <n v="2.2394E7"/>
        <n v="3.669E7"/>
        <n v="2.0961E7"/>
        <n v="1600000.0"/>
        <n v="1.53405E7"/>
        <n v="4.02E7"/>
        <n v="5.59E7"/>
        <n v="4.6293E7"/>
        <n v="8.8E7"/>
        <n v="8.4459E7"/>
        <n v="5692000.0"/>
        <n v="4.75E7"/>
        <n v="5.524E7"/>
        <n v="9150000.0"/>
        <n v="1.96226E8"/>
        <n v="9675000.0"/>
        <n v="1.08061E8"/>
        <n v="4.51195E7"/>
        <n v="9489000.0"/>
        <n v="7.4104E7"/>
        <n v="2.417E7"/>
        <n v="6.3185E7"/>
        <n v="5.8575E7"/>
        <n v="9000000.0"/>
        <n v="3.2E7"/>
        <n v="4.4218E7"/>
        <n v="1.9055E8"/>
        <n v="1.2119E7"/>
        <n v="4.8888E7"/>
        <n v="9.935E7"/>
        <n v="4.4E7"/>
        <n v="1.976E7"/>
        <n v="1.08743E8"/>
        <n v="5.718E7"/>
        <n v="6705000.0"/>
        <n v="6488000.0"/>
        <n v="5.276E7"/>
        <n v="1.09585E8"/>
        <n v="1.546E7"/>
        <n v="2.246E7"/>
        <n v="8.656E7"/>
        <n v="8.3E7"/>
        <n v="1.72184E8"/>
        <n v="1.261E7"/>
        <n v="1.835765E8"/>
        <n v="2.9672E7"/>
        <n v="2920000.0"/>
        <n v="3.89255E7"/>
        <n v="3.74875E7"/>
        <n v="1.54E8"/>
        <n v="2.789E7"/>
        <n v="6.57E7"/>
        <n v="1.91E8"/>
        <n v="2.2052E7"/>
        <n v="8.891E7"/>
        <n v="1.96E7"/>
        <n v="5.3352E7"/>
        <n v="2.78E7"/>
        <n v="9.145E7"/>
        <n v="6.56605E7"/>
        <n v="5.087E7"/>
        <n v="1.047E8"/>
        <n v="1.495E7"/>
        <n v="1.075E7"/>
        <n v="4.716E7"/>
        <n v="9550000.0"/>
        <n v="1.22E8"/>
        <n v="8300000.0"/>
        <n v="3.4E7"/>
        <n v="1.1757E7"/>
        <n v="9.1497E7"/>
        <n v="3.9157E7"/>
        <n v="2.866E7"/>
        <n v="2280000.0"/>
        <n v="3.45E7"/>
        <n v="4.9978E7"/>
        <n v="7.5E7"/>
        <n v="6.85E7"/>
        <n v="1.272E8"/>
        <n v="4.119E7"/>
        <n v="4.51E7"/>
        <n v="6.2654E7"/>
        <n v="1.10075E8"/>
        <n v="6.9365E7"/>
        <n v="7.64E7"/>
        <n v="1.414E8"/>
        <n v="2.58875E7"/>
        <n v="7675000.0"/>
        <n v="1.32022E8"/>
        <n v="2.7E7"/>
        <n v="4308500.0"/>
        <n v="7.985E7"/>
        <n v="2.41E7"/>
        <n v="8860000.0"/>
        <n v="7.8095E7"/>
        <n v="2.416E7"/>
        <n v="7.52E7"/>
        <n v="6.8825E7"/>
        <n v="1.15383751E8"/>
        <n v="2250000.0"/>
        <n v="7.275E7"/>
        <n v="5.4935E7"/>
        <n v="4441000.0"/>
        <n v="1.833E7"/>
        <n v="7.051E7"/>
        <n v="7.46425E7"/>
        <n v="4.525E7"/>
        <n v="1.00562E8"/>
        <n v="6375000.0"/>
        <n v="8675000.0"/>
        <n v="5.961E7"/>
        <n v="1.0806E8"/>
        <n v="4.3695E7"/>
        <n v="3.29725E7"/>
        <n v="6.0959E7"/>
        <n v="2.6216E7"/>
        <n v="4.0625E7"/>
        <n v="1.12E7"/>
        <n v="7841000.0"/>
        <n v="7315000.0"/>
        <n v="6.5438E7"/>
        <n v="7.1187E7"/>
        <n v="1.298E8"/>
        <n v="1.451E8"/>
        <n v="6418000.0"/>
        <n v="1.24995E7"/>
        <n v="5.8525E7"/>
      </sharedItems>
    </cacheField>
    <cacheField name="TRẢ CỌC" numFmtId="3">
      <sharedItems containsString="0" containsBlank="1" containsNumber="1" containsInteger="1">
        <n v="0.0"/>
        <n v="1.08E7"/>
        <n v="1350000.0"/>
        <n v="350000.0"/>
        <n v="2175000.0"/>
        <n v="5000000.0"/>
        <n v="2325000.0"/>
        <n v="1000000.0"/>
        <n v="2.0E7"/>
        <n v="2700000.0"/>
        <n v="2150000.0"/>
        <n v="4560000.0"/>
        <n v="3.204E7"/>
        <n v="950000.0"/>
        <n v="2400000.0"/>
        <n v="500000.0"/>
        <n v="4275000.0"/>
        <n v="1.62E7"/>
        <n v="190000.0"/>
        <n v="1.458E7"/>
        <n v="4650000.0"/>
        <n v="4780000.0"/>
        <n v="1592000.0"/>
        <n v="2500000.0"/>
        <n v="3000000.0"/>
        <n v="9250000.0"/>
        <n v="1780000.0"/>
        <n v="1.0E7"/>
        <n v="1.045E7"/>
        <m/>
        <n v="6.25E7"/>
        <n v="7200000.0"/>
        <n v="1500000.0"/>
        <n v="2000000.0"/>
        <n v="2929000.0"/>
        <n v="3.16E7"/>
        <n v="9.63295E7"/>
        <n v="4.215E7"/>
        <n v="1.16E7"/>
        <n v="1.0573E7"/>
        <n v="3783000.0"/>
        <n v="2.5E7"/>
        <n v="9650000.0"/>
        <n v="4800000.0"/>
        <n v="5820000.0"/>
        <n v="3.117E7"/>
        <n v="1406000.0"/>
        <n v="165000.0"/>
        <n v="3900000.0"/>
        <n v="5050000.0"/>
        <n v="1940000.0"/>
        <n v="1.3386E7"/>
        <n v="1260000.0"/>
        <n v="3.465E7"/>
        <n v="2.91E7"/>
        <n v="2682000.0"/>
        <n v="1700000.0"/>
        <n v="1.242E7"/>
        <n v="8145000.0"/>
        <n v="9000000.0"/>
        <n v="1.96E7"/>
        <n v="5130000.0"/>
        <n v="4.5E7"/>
        <n v="2735000.0"/>
        <n v="2522000.0"/>
        <n v="2910000.0"/>
        <n v="2600000.0"/>
        <n v="1.0864E7"/>
        <n v="50000.0"/>
        <n v="1.044E7"/>
        <n v="1.12E7"/>
        <n v="3.1637E7"/>
        <n v="6809000.0"/>
        <n v="3298000.0"/>
        <n v="3500000.0"/>
        <n v="800000.0"/>
        <n v="775000.0"/>
        <n v="6450000.0"/>
        <n v="5400000.0"/>
        <n v="1.915E7"/>
        <n v="6500000.0"/>
        <n v="6644000.0"/>
        <n v="4268000.0"/>
        <n v="3960000.0"/>
        <n v="3977000.0"/>
      </sharedItems>
    </cacheField>
    <cacheField name="TỔNG" numFmtId="3">
      <sharedItems containsString="0" containsBlank="1" containsNumber="1" containsInteger="1">
        <n v="0.0"/>
        <n v="1.0868E8"/>
        <n v="8.4708E7"/>
        <n v="2.2181E7"/>
        <n v="1.72E8"/>
        <n v="9.838E7"/>
        <n v="1.5E7"/>
        <n v="1.22778E8"/>
        <n v="3.287E7"/>
        <n v="5.8345E7"/>
        <n v="1.34905E8"/>
        <n v="1.563955E8"/>
        <n v="1.0946E8"/>
        <n v="4.963E7"/>
        <n v="1.75145E8"/>
        <n v="1.274E8"/>
        <n v="2.005E7"/>
        <n v="1.40154E8"/>
        <n v="1.0516E8"/>
        <n v="5.658E7"/>
        <n v="3.505E7"/>
        <n v="9.673E7"/>
        <n v="6.3065E7"/>
        <n v="1.63975E8"/>
        <n v="9.607E7"/>
        <n v="1.588E7"/>
        <n v="1.263525E8"/>
        <n v="5.049E7"/>
        <n v="8.035E7"/>
        <n v="2.47E7"/>
        <n v="6.238E7"/>
        <n v="2.444E7"/>
        <n v="1.56445E8"/>
        <n v="2.7065E7"/>
        <n v="7275000.0"/>
        <n v="2.40925E7"/>
        <n v="1.023E8"/>
        <n v="4.5825E7"/>
        <n v="2.1665E7"/>
        <n v="-50000.0"/>
        <n v="4.0E7"/>
        <n v="1.1322E8"/>
        <n v="3.85175E7"/>
        <n v="4.0468E7"/>
        <n v="665000.0"/>
        <n v="6.562E7"/>
        <n v="8.6755E7"/>
        <n v="3.0175E7"/>
        <n v="1.776E8"/>
        <n v="8.989E7"/>
        <n v="5560000.0"/>
        <n v="5.8275E7"/>
        <n v="5.32E7"/>
        <n v="1.2609E8"/>
        <n v="1.783E8"/>
        <n v="1.24475E8"/>
        <n v="2.9315E7"/>
        <n v="1.6829E8"/>
        <n v="3.398E7"/>
        <n v="1.0E7"/>
        <n v="8800000.0"/>
        <n v="1.51925E8"/>
        <n v="1.41865E8"/>
        <n v="2550000.0"/>
        <n v="1.033E8"/>
        <n v="1750000.0"/>
        <n v="1.105E8"/>
        <n v="5.173E7"/>
        <n v="2.6283E7"/>
        <n v="7.568E7"/>
        <n v="4.52E7"/>
        <n v="2.74495E8"/>
        <n v="6.6458E7"/>
        <n v="9.867E7"/>
        <n v="6600000.0"/>
        <n v="9.519E7"/>
        <n v="7.016E7"/>
        <n v="4.79775E7"/>
        <n v="1.1396E8"/>
        <n v="6.24E7"/>
        <n v="2.8205E7"/>
        <n v="7.9715E7"/>
        <n v="5.891E7"/>
        <n v="2.56925E7"/>
        <n v="3.2765E7"/>
        <n v="1.0715E8"/>
        <n v="6.915E7"/>
        <n v="1.4945E7"/>
        <n v="1.1388E8"/>
        <n v="1.0487E8"/>
        <n v="6.307E7"/>
        <n v="1.48915E8"/>
        <n v="6.4815E7"/>
        <n v="3.9658E7"/>
        <n v="1.20283E8"/>
        <n v="4.4065E7"/>
        <n v="8.188E7"/>
        <n v="5.85E7"/>
        <n v="4.6335E7"/>
        <n v="3.73E7"/>
        <n v="7.2878E7"/>
        <n v="2.2553E7"/>
        <n v="8.2885E7"/>
        <n v="2.4705E7"/>
        <n v="5.2875E7"/>
        <n v="3.35E7"/>
        <n v="2.73E7"/>
        <n v="1.269E8"/>
        <n v="1.3045E8"/>
        <n v="3.085E7"/>
        <n v="1.227E8"/>
        <n v="9.635E7"/>
        <n v="9.21E7"/>
        <n v="5.245E7"/>
        <n v="6.5255E7"/>
        <n v="5.409E7"/>
        <n v="3.24E7"/>
        <n v="3.005E7"/>
        <n v="6.0685E7"/>
        <n v="2.515E7"/>
        <n v="1.4801E8"/>
        <n v="6.75075E7"/>
        <n v="1.6975E8"/>
        <n v="2.478E7"/>
        <n v="4.112E7"/>
        <n v="3.30075E8"/>
        <n v="7.4E7"/>
        <n v="1.825E7"/>
        <n v="1.599E8"/>
        <n v="4.396E7"/>
        <n v="-1.458E7"/>
        <n v="1.1035E8"/>
        <n v="6.935E7"/>
        <n v="2.9E7"/>
        <n v="9.98E7"/>
        <n v="4.443E7"/>
        <n v="4.555E7"/>
        <n v="6.0852E7"/>
        <n v="1.45385E8"/>
        <n v="3.045E7"/>
        <n v="5.5605E7"/>
        <n v="6.61E7"/>
        <n v="5.481E7"/>
        <n v="4.58625E7"/>
        <n v="4.33025E7"/>
        <n v="5.562E7"/>
        <n v="8.5643E7"/>
        <n v="1.5286E8"/>
        <n v="2220000.0"/>
        <n v="3.3445E7"/>
        <n v="2.173575E8"/>
        <n v="2188000.0"/>
        <n v="4.386E7"/>
        <n v="350000.0"/>
        <n v="1.3E8"/>
        <n v="6.655E7"/>
        <n v="8.278E7"/>
        <n v="9.11E7"/>
        <n v="1.24855E8"/>
        <n v="1.482405E8"/>
        <n v="1.246E8"/>
        <n v="1.5547E8"/>
        <n v="6633000.0"/>
        <n v="3.71775E7"/>
        <n v="1.17688E8"/>
        <n v="1.2135E8"/>
        <n v="8.07E7"/>
        <n v="2.091775E8"/>
        <n v="1.38515E7"/>
        <n v="2.52797E8"/>
        <n v="3.775E7"/>
        <n v="5786000.0"/>
        <n v="7.21E7"/>
        <n v="1.351125E8"/>
        <n v="5.31E7"/>
        <n v="1.3036E8"/>
        <n v="1.04125E8"/>
        <n v="2500000.0"/>
        <n v="7.427E7"/>
        <n v="1.284E8"/>
        <n v="1.063575E8"/>
        <n v="7335000.0"/>
        <n v="1.49755E8"/>
        <n v="1.1925E8"/>
        <n v="7000000.0"/>
        <n v="7.341E7"/>
        <n v="4.12E7"/>
        <n v="2.07E7"/>
        <n v="5.28E7"/>
        <n v="8.778E7"/>
        <n v="1.735E7"/>
        <n v="9.14453E7"/>
        <n v="6.6123E7"/>
        <n v="1.4261E8"/>
        <n v="1.083E8"/>
        <n v="1.84608E8"/>
        <n v="1.11E7"/>
        <n v="1.06E8"/>
        <n v="2.372E7"/>
        <n v="4.97E7"/>
        <n v="6.5615E7"/>
        <n v="2.63E7"/>
        <n v="7.64E7"/>
        <n v="6.2E7"/>
        <n v="9.5E7"/>
        <n v="2.825E7"/>
        <n v="700000.0"/>
        <n v="1.416875E8"/>
        <n v="1.185E7"/>
        <n v="8600000.0"/>
        <n v="1.335E7"/>
        <n v="1.2E7"/>
        <n v="2.0087E8"/>
        <n v="2.0865E7"/>
        <n v="1.1095E8"/>
        <n v="5.685E7"/>
        <n v="1.74E7"/>
        <n v="1.1184E8"/>
        <n v="5.1874E7"/>
        <n v="5.1E7"/>
        <n v="2.2245E7"/>
        <n v="1.2662E8"/>
        <n v="1.37395E8"/>
        <n v="400000.0"/>
        <n v="1.1769E8"/>
        <n v="6.74E7"/>
        <n v="1.265E7"/>
        <n v="6.345E7"/>
        <n v="1.05E7"/>
        <n v="2.075E7"/>
        <n v="2.9415E7"/>
        <n v="1.6309E8"/>
        <n v="2.636155E8"/>
        <n v="1.312E8"/>
        <n v="7.816E7"/>
        <n v="2.47175E8"/>
        <n v="2.6425E7"/>
        <n v="1.2865E8"/>
        <n v="1.5285E8"/>
        <n v="1.535E7"/>
        <n v="1.163E8"/>
        <n v="2.23E8"/>
        <n v="1.143135E8"/>
        <n v="1.34325E7"/>
        <n v="1.633E8"/>
        <n v="5.62E7"/>
        <n v="1.843E7"/>
        <n v="6890000.0"/>
        <n v="2.6E8"/>
        <n v="1.995E7"/>
        <n v="2.4638E8"/>
        <n v="7.8875E7"/>
        <n v="7.3958E7"/>
        <n v="6.0E7"/>
        <n v="1.3925E7"/>
        <n v="9.714E7"/>
        <n v="1.081E7"/>
        <n v="1.21945E8"/>
        <n v="6.1035E7"/>
        <n v="5.0E7"/>
        <n v="6.616E7"/>
        <n v="1.67E7"/>
        <n v="4524500.0"/>
        <n v="1.74358E8"/>
        <n v="1.61978E8"/>
        <n v="3.9184E7"/>
        <n v="7.4714E7"/>
        <n v="3.02E7"/>
        <n v="2.765E7"/>
        <n v="8002500.0"/>
        <n v="1.07831E8"/>
        <n v="1.6615E8"/>
        <n v="2.3271E7"/>
        <n v="5.7564E7"/>
        <n v="2.77711E8"/>
        <n v="1.52831E8"/>
        <n v="3.08954E8"/>
        <n v="9050000.0"/>
        <n v="2.03253E8"/>
        <n v="-9395000.0"/>
        <n v="2.2042E8"/>
        <n v="2.20384E8"/>
        <n v="4.49064E8"/>
        <n v="1.0695E8"/>
        <n v="2.64328E8"/>
        <n v="1.0735E8"/>
        <n v="3.38155E7"/>
        <n v="-3.96295E7"/>
        <n v="2.17465E8"/>
        <n v="1.68E7"/>
        <n v="2.06687E8"/>
        <n v="1.31225E8"/>
        <n v="1.532015E8"/>
        <n v="4.1333E7"/>
        <n v="5.5607E7"/>
        <n v="5.5E7"/>
        <n v="8.8675E7"/>
        <n v="2.2715E7"/>
        <n v="1.5096E8"/>
        <n v="3.26E7"/>
        <n v="3.7057E7"/>
        <n v="1.9838E7"/>
        <n v="9.355E7"/>
        <n v="5.5805E7"/>
        <n v="8.1549E7"/>
        <n v="7.1033E7"/>
        <n v="6.785E7"/>
        <n v="1.26772E8"/>
        <n v="4.372E7"/>
        <n v="4.45585E8"/>
        <n v="1.10206E8"/>
        <n v="7.685E7"/>
        <n v="2.51423E8"/>
        <n v="7.7975E7"/>
        <n v="1.90277E8"/>
        <n v="1.7042E8"/>
        <n v="1.99642E8"/>
        <n v="5.24E7"/>
        <n v="1.8955E8"/>
        <n v="2.72702E8"/>
        <n v="2050000.0"/>
        <n v="2.1485E8"/>
        <n v="2.206E8"/>
        <n v="4.824E7"/>
        <n v="5050000.0"/>
        <n v="7.08E7"/>
        <n v="1.355E7"/>
        <n v="7.6519E7"/>
        <n v="9.2386E7"/>
        <n v="4.847E7"/>
        <n v="8.39E7"/>
        <n v="4.6617E7"/>
        <n v="1.025E8"/>
        <n v="6.055E7"/>
        <n v="3.90737E8"/>
        <n v="1.45527E8"/>
        <n v="1.65E8"/>
        <n v="1.154E8"/>
        <n v="8.629E7"/>
        <n v="1.37304E8"/>
        <n v="1.51535E8"/>
        <n v="2.12427E8"/>
        <n v="4.88545E7"/>
        <n v="7955000.0"/>
        <n v="1.0E8"/>
        <n v="3.535E7"/>
        <n v="3.2E7"/>
        <n v="1.257E8"/>
        <n v="3.0E7"/>
        <n v="8.77E7"/>
        <n v="2.44925E8"/>
        <n v="2.42564E8"/>
        <n v="3.7516E7"/>
        <n v="3700000.0"/>
        <n v="4.33954E8"/>
        <n v="4.28E7"/>
        <n v="8500000.0"/>
        <n v="5.7709E7"/>
        <n v="1.72711E8"/>
        <n v="1.462E8"/>
        <n v="4.185E7"/>
        <n v="1.22715E8"/>
        <n v="1.33606E8"/>
        <n v="3.41022E8"/>
        <n v="1.471955E8"/>
        <n v="1.78923E8"/>
        <n v="4.335E7"/>
        <n v="9.08E7"/>
        <n v="2.6086E8"/>
        <n v="2.07565E8"/>
        <n v="1.45409E8"/>
        <n v="2.601815E8"/>
        <n v="3.00497E8"/>
        <n v="3.10905E8"/>
        <n v="8.6E7"/>
        <n v="2.56376E8"/>
        <n v="2.6164E8"/>
        <n v="3.68364E8"/>
        <n v="2.14802E8"/>
        <n v="4.6257E7"/>
        <n v="4.16013E8"/>
        <n v="1.103E8"/>
        <n v="3.475E8"/>
        <n v="2.25624E8"/>
        <n v="1.33615E8"/>
        <n v="1.84118E8"/>
        <n v="2.18938E8"/>
        <n v="1.37456E8"/>
        <n v="1.54062E8"/>
        <n v="7.9181E7"/>
        <n v="1.8772E8"/>
        <n v="1.1046E8"/>
        <n v="1.437675E8"/>
        <n v="1.86329E8"/>
        <n v="1.0485E8"/>
        <n v="2.025E7"/>
        <n v="3.79072E8"/>
        <n v="1.09758E8"/>
        <n v="7.44824E8"/>
        <n v="3.188E7"/>
        <n v="3.33576E8"/>
        <n v="2.06872E8"/>
        <n v="2.485E7"/>
        <n v="3.0242E7"/>
        <n v="2.09755E8"/>
        <n v="8.14E7"/>
        <n v="2.99526E8"/>
        <n v="5.715E7"/>
        <n v="4.6384E7"/>
        <n v="1.3185E8"/>
        <n v="1.27466E8"/>
        <n v="6350000.0"/>
        <n v="1.2375E8"/>
        <n v="2.3301E8"/>
        <n v="1.3719E8"/>
        <n v="6.533E7"/>
        <n v="4.06755E8"/>
        <n v="2.12369E8"/>
        <n v="2.34319E8"/>
        <n v="1.65198E8"/>
        <n v="1.34214E8"/>
        <n v="3.340725E8"/>
        <n v="3.728E7"/>
        <n v="1.435245E8"/>
        <n v="2.75E7"/>
        <n v="1.05763E8"/>
        <n v="2.24487E8"/>
        <n v="6.789E7"/>
        <n v="5950000.0"/>
        <n v="1.23928E8"/>
        <n v="4.95182E8"/>
        <n v="2.403E8"/>
        <n v="5.765E7"/>
        <n v="2.7295E8"/>
        <n v="4.6635E8"/>
        <n v="3.88491E8"/>
        <n v="1.9606E8"/>
        <n v="3.68763E8"/>
        <n v="1.213E8"/>
        <n v="1.686E8"/>
        <n v="9.47E7"/>
        <n v="1.488495E8"/>
        <n v="1.6658E8"/>
        <n v="2.355E8"/>
        <n v="9700000.0"/>
        <n v="9.4468E7"/>
        <n v="3.73978E8"/>
        <n v="2.87315E7"/>
        <n v="7.6109E7"/>
        <n v="3.306155E8"/>
        <n v="1.2002E8"/>
        <n v="5.15E7"/>
        <n v="1.18492E8"/>
        <n v="1.623975E8"/>
        <n v="1.5045E8"/>
        <n v="5.375E7"/>
        <n v="9.491E7"/>
        <n v="1.10561E8"/>
        <n v="2.841E7"/>
        <n v="3.24655E8"/>
        <n v="2.4112E8"/>
        <n v="1.4834E8"/>
        <n v="2.141455E8"/>
        <n v="1.10117E8"/>
        <n v="1.72712E8"/>
        <n v="1.63471E8"/>
        <n v="2.02576E8"/>
        <n v="2.083145E8"/>
        <n v="5850000.0"/>
        <n v="2.17728E8"/>
        <n v="1.3035E8"/>
        <n v="4.341255E8"/>
        <n v="5.618E7"/>
        <n v="2.022E8"/>
        <n v="1.169E8"/>
        <n v="7750000.0"/>
        <n v="1.58542E8"/>
        <n v="1.14209E8"/>
        <n v="1.19485E8"/>
        <n v="2.57728E8"/>
        <n v="6.2739E7"/>
        <n v="6.375E7"/>
        <n v="1.37496E8"/>
        <n v="4.255E7"/>
        <n v="1.38681E8"/>
        <n v="4.6081E7"/>
        <n v="3.6426E7"/>
        <n v="1.15665E8"/>
        <n v="1.23E8"/>
        <n v="4.366E7"/>
        <n v="8.807E7"/>
        <n v="2.45336E8"/>
        <n v="8.6485E7"/>
        <n v="3.269E8"/>
        <n v="1.79604E8"/>
        <n v="1.08443E8"/>
        <n v="2.814E7"/>
        <n v="7.72515E7"/>
        <n v="1.701E8"/>
        <n v="2.54835E8"/>
        <n v="1.35313E8"/>
        <n v="2.82281E8"/>
        <n v="1.79683E8"/>
        <n v="2.5E7"/>
        <n v="2.68225E8"/>
        <n v="1.82293E8"/>
        <n v="2.31821E8"/>
        <n v="2.05135E8"/>
        <n v="4.751E7"/>
        <n v="750000.0"/>
        <n v="1.5075E8"/>
        <n v="3.175E7"/>
        <n v="6.88E7"/>
        <n v="2.008E8"/>
        <n v="4.556E8"/>
        <n v="1.5525E8"/>
        <n v="8.236E7"/>
        <n v="1.0585E8"/>
        <n v="7.71872E8"/>
        <n v="1.1165E8"/>
        <n v="1.68917E8"/>
        <n v="3.66572E8"/>
        <n v="2.82742E8"/>
        <n v="1.0245E8"/>
        <n v="4500000.0"/>
        <n v="8.158E7"/>
        <n v="1.58134E8"/>
        <n v="2.38977E8"/>
        <n v="1.19866E8"/>
        <n v="1.29171E8"/>
        <n v="1.631E8"/>
        <n v="2.18136E8"/>
        <n v="2.33163E8"/>
        <n v="3.13112E8"/>
        <n v="3.59638E8"/>
        <n v="3.21115E8"/>
        <n v="4.8062E8"/>
        <n v="2.8615E8"/>
        <n v="4.905E7"/>
        <n v="4.4922E8"/>
        <n v="7.94595E7"/>
        <n v="1.4656E7"/>
        <n v="1.547E7"/>
        <n v="3.1135E8"/>
        <n v="7.6E7"/>
        <n v="3.81737E8"/>
        <n v="2.46547E8"/>
        <n v="2.24315E8"/>
        <n v="3.14648E8"/>
        <n v="3.89578E8"/>
        <n v="2.507365E8"/>
        <n v="8.7895E7"/>
        <n v="2.09005E8"/>
        <n v="8.7726E7"/>
        <n v="1.487E8"/>
        <n v="1.7755E8"/>
        <n v="2.19904E8"/>
        <n v="1.71625E8"/>
        <n v="1.10075E8"/>
        <n v="1.20725E8"/>
        <n v="1.22074E8"/>
        <n v="2.60987E8"/>
        <n v="6.92988E8"/>
        <n v="3.23508E8"/>
        <n v="2.73344E8"/>
        <n v="3.57177E8"/>
        <n v="1.3745E8"/>
        <n v="8.04E7"/>
        <n v="8.605E7"/>
        <n v="3190000.0"/>
        <n v="2.2034E8"/>
        <n v="1.433E8"/>
        <n v="1.39406E8"/>
        <n v="2.43513E8"/>
        <n v="2.20682E8"/>
        <n v="2.2159E8"/>
        <n v="1.7768E8"/>
        <n v="3.39068E8"/>
        <n v="1.48718E8"/>
        <n v="2.11235E8"/>
        <n v="3.01E7"/>
        <n v="8.7274E7"/>
        <n v="1.68482E8"/>
        <n v="4.0688E7"/>
        <n v="2.2855E8"/>
        <n v="5.34E7"/>
        <n v="7.865E7"/>
        <n v="4.765E7"/>
        <n v="9.43845E7"/>
        <n v="1.41933E8"/>
        <n v="6.3554E7"/>
        <n v="3.0118E8"/>
        <n v="2.544075E8"/>
        <n v="2.244275E8"/>
        <n v="2.55863E8"/>
        <n v="1.97069E8"/>
        <n v="1.18472E8"/>
        <n v="2650000.0"/>
        <n v="1.6826E8"/>
        <n v="1.839E8"/>
        <n v="5.134E7"/>
        <n v="5.2752E7"/>
        <n v="6.7284E7"/>
        <n v="8.3021E7"/>
        <n v="5.2856E7"/>
        <n v="1.60822E8"/>
        <n v="3.339E7"/>
        <n v="1.51637E8"/>
        <n v="2.225E7"/>
        <n v="1.54146E8"/>
        <n v="7350000.0"/>
        <n v="2.746E7"/>
        <n v="3.574E7"/>
        <n v="1.21292E8"/>
        <n v="5.1703E7"/>
        <n v="8.84145E7"/>
        <n v="4.32E7"/>
        <n v="5.5766E7"/>
        <n v="1.18704E8"/>
        <n v="2.8655E8"/>
        <n v="4.8023E7"/>
        <n v="9231000.0"/>
        <n v="1.11499E8"/>
        <n v="1.922995E8"/>
        <n v="4.305E7"/>
        <n v="1.67616E8"/>
        <n v="3.09664E8"/>
        <n v="1.77365E7"/>
        <n v="1.9138E8"/>
        <n v="1.7E7"/>
        <n v="6.32E7"/>
        <n v="2.6535E8"/>
        <n v="1.785E7"/>
        <n v="1.48655E8"/>
        <n v="1.00224E8"/>
        <n v="5.805E7"/>
        <n v="8650000.0"/>
        <n v="1.192045E8"/>
        <n v="6.575E7"/>
        <n v="1.1491E8"/>
        <n v="1.224E8"/>
        <n v="6.4899E7"/>
        <n v="2.18E7"/>
        <n v="1.50616E8"/>
        <n v="1.88E7"/>
        <n v="7.3739E7"/>
        <n v="5.0513E7"/>
        <n v="1.44E7"/>
        <n v="1.1675E8"/>
        <n v="2.8655E7"/>
        <n v="2.155E7"/>
        <n v="7.1E7"/>
        <n v="5.2086E7"/>
        <n v="1.77015E7"/>
        <n v="3.9238E7"/>
        <n v="8.81356E8"/>
        <n v="1.2787E7"/>
        <n v="7.1739E7"/>
        <n v="2.29317E8"/>
        <n v="4000000.0"/>
        <n v="6.5613E7"/>
        <n v="1.7585E8"/>
        <n v="1.326E7"/>
        <n v="4.88E7"/>
        <n v="4.42361E8"/>
        <n v="1.4105E8"/>
        <n v="4.04E7"/>
        <n v="1.89784E8"/>
        <n v="3.035E7"/>
        <n v="1.555E7"/>
        <n v="1.3536E8"/>
        <n v="3100000.0"/>
        <n v="1.84252E8"/>
        <n v="1.23E7"/>
        <n v="8.945E7"/>
        <n v="9350000.0"/>
        <n v="1.024E8"/>
        <n v="2.2016E8"/>
        <n v="1.42456E8"/>
        <n v="2.6792E8"/>
        <n v="2.3135E8"/>
        <n v="2.1495E8"/>
        <n v="2.235E7"/>
        <n v="5.147E7"/>
        <n v="9.1642E7"/>
        <n v="1.13E8"/>
        <n v="9.4718E7"/>
        <n v="1.08754E8"/>
        <n v="1.83688E8"/>
        <n v="6.5682E7"/>
        <n v="5.2704E7"/>
        <n v="1.7975E8"/>
        <n v="6.8067E7"/>
        <n v="1.192E8"/>
        <n v="8.5964E7"/>
        <n v="8.002E7"/>
        <n v="1.56087E8"/>
        <n v="3.3532E7"/>
        <n v="7.3743E7"/>
        <n v="1.575E7"/>
        <n v="9.0307E7"/>
        <n v="1.31344E8"/>
        <n v="1.675E7"/>
        <n v="8.44E7"/>
        <n v="2.699269E8"/>
        <n v="5.582E7"/>
        <n v="1.6551E8"/>
        <n v="5600000.0"/>
        <n v="2.66275E7"/>
        <n v="1.30418E8"/>
        <n v="1.3264E7"/>
        <n v="9.0859E7"/>
        <n v="1.5603E8"/>
        <n v="5.2988E7"/>
        <n v="1.8088E8"/>
        <n v="2.6677E7"/>
        <n v="8050000.0"/>
        <n v="1.122E8"/>
        <n v="3.316E7"/>
        <n v="2.285E7"/>
        <n v="3.85154E8"/>
        <n v="7.555E7"/>
        <n v="2.8065E8"/>
        <n v="1.0215E7"/>
        <n v="6.85E7"/>
        <n v="1.32098E8"/>
        <n v="1.80375E8"/>
        <n v="1.043E8"/>
        <n v="8.5653E7"/>
        <n v="5.669E7"/>
        <n v="1.90968E8"/>
        <n v="1.288E7"/>
        <n v="1.87E7"/>
        <n v="1.982345E8"/>
        <n v="2.278E8"/>
        <n v="2.4552E7"/>
        <n v="2.28603E8"/>
        <n v="1.755E7"/>
        <n v="4.82E7"/>
        <n v="2.38989E8"/>
        <n v="1.05875E8"/>
        <n v="9.805E7"/>
        <n v="8.0144E7"/>
        <n v="4.5052E7"/>
        <n v="2.6523E7"/>
        <n v="9400000.0"/>
        <n v="1.01452E8"/>
        <n v="4.035E7"/>
        <n v="1.3809E7"/>
        <n v="7.51E7"/>
        <n v="2.19E7"/>
        <n v="1.803E7"/>
        <n v="6.77E7"/>
        <n v="3.0585E8"/>
        <n v="7.8656E7"/>
        <n v="3.8068E7"/>
        <n v="5.0145E7"/>
        <n v="1.289095E8"/>
        <n v="8.93E7"/>
        <n v="1.14768E8"/>
        <n v="2.1285E8"/>
        <n v="7.435E7"/>
        <n v="4950000.0"/>
        <n v="2.5491E7"/>
        <n v="3.49E7"/>
        <n v="5.6445E7"/>
        <n v="1.445E8"/>
        <n v="2.26375E7"/>
        <n v="1.2955E8"/>
        <n v="1.31528E8"/>
        <n v="3.8235E7"/>
        <n v="3.0285E8"/>
        <n v="1.035E8"/>
        <n v="3.66323E8"/>
        <n v="5.0429E7"/>
        <n v="1.8035E8"/>
        <n v="9.9245E7"/>
        <n v="2.0161E8"/>
        <n v="3.08E7"/>
        <n v="3.0622E8"/>
        <n v="1.27E7"/>
        <n v="9.9923E7"/>
        <n v="1.394E8"/>
        <n v="1.835E7"/>
        <n v="1.417525E8"/>
        <n v="5.083E7"/>
        <n v="2.4104E8"/>
        <n v="2.4615E8"/>
        <n v="1.90904E8"/>
        <n v="1.1453E8"/>
        <n v="4.16E7"/>
        <n v="1.92352E8"/>
        <n v="1.43615E8"/>
        <n v="1.5074E8"/>
        <n v="4.235E7"/>
        <n v="1.2485E8"/>
        <n v="7.655E7"/>
        <n v="2.13263E8"/>
        <n v="1.078E8"/>
        <n v="6.665E7"/>
        <n v="2.17905E8"/>
        <n v="1.5255E8"/>
        <n v="1.78234E8"/>
        <n v="1.41626E8"/>
        <n v="1.6845E7"/>
        <n v="1.10015E8"/>
        <n v="7.6829E7"/>
        <n v="6.02E7"/>
        <n v="2.2335E8"/>
        <n v="-1.18E8"/>
        <n v="7.10605E7"/>
        <n v="1.217565E8"/>
        <n v="9.4805E7"/>
        <n v="5.3486E7"/>
        <n v="1.4952E7"/>
        <n v="6.28E7"/>
        <n v="3.85E7"/>
        <n v="2.795E7"/>
        <n v="4.9939E7"/>
        <n v="6.0712E7"/>
        <n v="1700000.0"/>
        <n v="3.842E7"/>
        <n v="4.705E7"/>
        <n v="2.1015E7"/>
        <n v="9.37E7"/>
        <n v="1.1071E8"/>
        <n v="7.21205E7"/>
        <n v="3.1657E7"/>
        <n v="1.13459E8"/>
        <n v="8.311E7"/>
        <n v="3.2915E7"/>
        <n v="1.2338E8"/>
        <n v="2.165E7"/>
        <n v="6.2799E7"/>
        <n v="7.1839E7"/>
        <n v="3.095E7"/>
        <n v="9599500.0"/>
        <n v="6.255E7"/>
        <n v="1.79E7"/>
        <n v="2.0175E7"/>
        <n v="1.39113E8"/>
        <n v="1.8E8"/>
        <n v="5.0321E7"/>
        <n v="1.26172E8"/>
        <n v="6434500.0"/>
        <n v="2000000.0"/>
        <n v="3.23405E7"/>
        <n v="3.91165E7"/>
        <n v="1.445E7"/>
        <n v="4.54E7"/>
        <n v="9.469E7"/>
        <n v="5.79E7"/>
        <n v="5.4375E7"/>
        <n v="1.8914E8"/>
        <n v="1.33293E8"/>
        <n v="8.46E7"/>
        <n v="1.23879E8"/>
        <n v="4.0132E7"/>
        <n v="1000000.0"/>
        <n v="5.9685E7"/>
        <n v="8.15005E7"/>
        <n v="2.0E7"/>
        <n v="6.04E7"/>
        <n v="1.0791E8"/>
        <n v="1.6E7"/>
        <n v="5.524E7"/>
        <n v="1.35675E8"/>
        <n v="8.12415E7"/>
        <n v="2.1342E7"/>
        <n v="3.03206E8"/>
        <n v="2.6E7"/>
        <n v="5.7829E7"/>
        <n v="1.38761E8"/>
        <n v="7.1699E7"/>
        <n v="1.20264E8"/>
        <n v="2.624E7"/>
        <n v="6.46195E7"/>
        <n v="1.01207E8"/>
        <n v="1.31104E8"/>
        <n v="1.2816E8"/>
        <n v="1.24685E8"/>
        <n v="1.063E8"/>
        <n v="1.6577E8"/>
        <n v="9.2162E7"/>
        <n v="6.705E7"/>
        <n v="1.52955E8"/>
        <n v="2.6561E8"/>
        <n v="9.2309E7"/>
        <n v="1.77056E8"/>
        <n v="5.594E7"/>
        <n v="2.10907E8"/>
        <n v="6.636E7"/>
        <n v="2.38E8"/>
        <n v="1.6735E8"/>
        <n v="3.20056E8"/>
        <n v="4.926E7"/>
        <n v="2.2657E8"/>
        <n v="5.9936E7"/>
        <n v="9950000.0"/>
        <n v="4.945E7"/>
        <n v="1.4299E8"/>
        <n v="3000000.0"/>
        <n v="1.28841E8"/>
        <n v="6.3645E7"/>
        <n v="3.1488E7"/>
        <n v="1.7162E8"/>
        <n v="1.97517E8"/>
        <n v="1.24893E8"/>
        <n v="1.20885E8"/>
        <n v="6.3354E7"/>
        <n v="1.14905E8"/>
        <n v="1500000.0"/>
        <n v="9.176E7"/>
        <n v="6.79E7"/>
        <n v="1.005E8"/>
        <n v="1.0097E8"/>
        <n v="6.9795E7"/>
        <n v="2.07534E8"/>
        <n v="6095000.0"/>
        <n v="1.94359E8"/>
        <n v="8400000.0"/>
        <n v="4.301E7"/>
        <n v="5000000.0"/>
        <n v="3.00199E8"/>
        <n v="5.2E7"/>
        <n v="3500000.0"/>
        <n v="3.3372E7"/>
        <n v="7.837E7"/>
        <n v="5.08255E7"/>
        <n v="6000000.0"/>
        <n v="4.69875E7"/>
        <n v="1.552E8"/>
        <n v="9.7E7"/>
        <n v="3.159E7"/>
        <n v="2400000.0"/>
        <n v="8280000.0"/>
        <n v="1.457E8"/>
        <n v="7.2E7"/>
        <n v="2.55076E8"/>
        <n v="8.4052E7"/>
        <n v="8.891E7"/>
        <n v="9.2E7"/>
        <n v="7550000.0"/>
        <n v="1.5289E7"/>
        <n v="2.245E7"/>
        <n v="2706000.0"/>
        <n v="5.3352E7"/>
        <n v="8.4856E7"/>
        <n v="1.5958E7"/>
        <n v="1.0145E8"/>
        <n v="5.8E7"/>
        <n v="1850000.0"/>
        <n v="3.79E7"/>
        <n v="1.020105E8"/>
        <n v="2.5732E7"/>
        <n v="3.6188E7"/>
        <n v="1.146E8"/>
        <n v="2.030775E8"/>
        <n v="1.047E8"/>
        <n v="2.35E7"/>
        <n v="7.6425E7"/>
        <n v="1.075E7"/>
        <n v="2.34605E8"/>
        <n v="2.179E7"/>
        <n v="1.24E8"/>
        <n v="4.23E7"/>
        <n v="2.8E7"/>
        <n v="1.5522E8"/>
        <n v="2.45E7"/>
        <n v="2.86E7"/>
        <n v="2.52E7"/>
        <n v="7.472E7"/>
        <n v="3.1E7"/>
        <n v="9000000.0"/>
        <n v="3.9692E7"/>
        <n v="1.1757E7"/>
        <n v="7.13928E7"/>
        <n v="1.388E7"/>
        <n v="4.4624E7"/>
        <n v="7.0E7"/>
        <n v="9.7497E7"/>
        <n v="3.518E7"/>
        <n v="1.12615E8"/>
        <n v="2.866E7"/>
        <n v="1.1008E8"/>
        <n v="1.0118E8"/>
        <n v="6.2431E7"/>
        <n v="8.68E7"/>
        <n v="8000000.0"/>
        <n v="2.55E7"/>
        <n v="1.426905E8"/>
        <n v="1.18471E8"/>
        <n v="9.9E7"/>
        <n v="5.7038E7"/>
        <n v="3.743745E8"/>
        <n v="2700000.0"/>
        <n v="1.2E8"/>
        <n v="6.635E7"/>
        <n v="3.5E7"/>
        <n v="1.645E8"/>
        <n v="1.272E8"/>
        <n v="7.0115E7"/>
        <n v="7.808E7"/>
        <n v="6.567E7"/>
        <n v="5.335E7"/>
        <n v="9.61E7"/>
        <n v="5.58E7"/>
        <n v="8.2654E7"/>
        <n v="8.8E7"/>
        <n v="2.2E7"/>
        <n v="3.7E7"/>
        <n v="1.2201E8"/>
        <n v="1.309025E8"/>
        <n v="3.955E7"/>
        <n v="1.8144E8"/>
        <n v="9.83275E7"/>
        <n v="7.4271E7"/>
        <n v="1.37522E8"/>
        <n v="2.7E7"/>
        <n v="8.28085E7"/>
        <n v="1.5842E8"/>
        <n v="8.705E7"/>
        <n v="1.0596E7"/>
        <n v="2.41E7"/>
        <n v="1.986E7"/>
        <n v="7.5793E7"/>
        <n v="4.5E7"/>
        <n v="1.53595E8"/>
        <n v="2.41239751E8"/>
        <n v="1.12E8"/>
        <n v="2.57157E8"/>
        <n v="2.08198E8"/>
        <n v="1.15383751E8"/>
        <n v="4.57233E8"/>
        <n v="5.35E7"/>
        <n v="3.980125E7"/>
        <n v="1.39028751E8"/>
        <n v="1.42E8"/>
        <n v="1.4974E7"/>
        <n v="9.54E7"/>
        <n v="1.23735E8"/>
        <n v="1.49871E8"/>
        <n v="1.833E7"/>
        <n v="1.34409E8"/>
        <n v="2.0951E8"/>
        <n v="7.46425E7"/>
        <n v="7.7105E7"/>
        <n v="7.525E7"/>
        <n v="1.21372E8"/>
        <n v="2.04E7"/>
        <n v="2.12728E7"/>
        <n v="1.31216E8"/>
        <n v="1.6375E7"/>
        <n v="7.1825E7"/>
        <n v="5.21E7"/>
        <n v="4.28775E7"/>
        <n v="1.629E7"/>
        <n v="9.231E7"/>
        <n v="5.961E7"/>
        <n v="5.4E7"/>
        <n v="1.743885E8"/>
        <n v="1.03695E8"/>
        <n v="1.096725E8"/>
        <n v="1.260015E8"/>
        <n v="2.6851E7"/>
        <n v="2.6216E7"/>
        <n v="4.3625E7"/>
        <n v="1.632E8"/>
        <n v="2.3841E7"/>
        <n v="4.9583E7"/>
        <n v="6.5438E7"/>
        <n v="2.47322E8"/>
        <n v="2.57634E8"/>
        <n v="1.298E8"/>
        <n v="1.3808E7"/>
        <n v="1.6173E8"/>
        <n v="1.031315E8"/>
        <n v="2.64995E7"/>
        <n v="5.8525E7"/>
        <m/>
      </sharedItems>
    </cacheField>
    <cacheField name="TỔNG TRỪ PHÍ CÀ THẺ" numFmtId="3">
      <sharedItems containsString="0" containsBlank="1" containsNumber="1" containsInteger="1">
        <n v="0.0"/>
        <n v="1.0845971E8"/>
        <n v="8.36115E7"/>
        <n v="2.2181E7"/>
        <n v="1.72E8"/>
        <n v="9.766E7"/>
        <n v="1.4815E7"/>
        <n v="1.22778E8"/>
        <n v="3.247634E7"/>
        <n v="5.8183E7"/>
        <n v="1.34686385E8"/>
        <n v="1.56223364E8"/>
        <n v="1.0905626E8"/>
        <n v="4.9623E7"/>
        <n v="1.74737E8"/>
        <n v="1.27334E8"/>
        <n v="2.00201E7"/>
        <n v="1.39810989E8"/>
        <n v="1.04709E8"/>
        <n v="5.6087E7"/>
        <n v="3.4944E7"/>
        <n v="9.65981E7"/>
        <n v="6.30156E7"/>
        <n v="1.5E7"/>
        <n v="1.63942E8"/>
        <n v="9.565358E7"/>
        <n v="1.57875E7"/>
        <n v="1.2634746E8"/>
        <n v="5.049E7"/>
        <n v="7.95236E7"/>
        <n v="2.46E7"/>
        <n v="6.217E7"/>
        <n v="2.41432E7"/>
        <n v="1.563174E8"/>
        <n v="2.7065E7"/>
        <n v="7275000.0"/>
        <n v="2.40925E7"/>
        <n v="1.0219684E8"/>
        <n v="4.5057E7"/>
        <n v="2.1392E7"/>
        <n v="-50000.0"/>
        <n v="3.984E7"/>
        <n v="1.1315328E8"/>
        <n v="3.808471E7"/>
        <n v="4.04296E7"/>
        <n v="665000.0"/>
        <n v="6.47152E7"/>
        <n v="8.625916E7"/>
        <n v="2.9695E7"/>
        <n v="1.77080335E8"/>
        <n v="8.95233E7"/>
        <n v="5560000.0"/>
        <n v="5.7948E7"/>
        <n v="5.3185E7"/>
        <n v="1.260554E8"/>
        <n v="1.771016E8"/>
        <n v="1.2438294E8"/>
        <n v="2.92055E7"/>
        <n v="1.6813E8"/>
        <n v="3.381512E7"/>
        <n v="9984000.0"/>
        <n v="8800000.0"/>
        <n v="1.51925E8"/>
        <n v="1.4092E8"/>
        <n v="2550000.0"/>
        <n v="1.03098E8"/>
        <n v="1738000.0"/>
        <n v="1.10321E8"/>
        <n v="5.1028E7"/>
        <n v="2.6165285E7"/>
        <n v="7.5242E7"/>
        <n v="4.48729E7"/>
        <n v="2.72859E8"/>
        <n v="6.6033E7"/>
        <n v="9.846E7"/>
        <n v="6562500.0"/>
        <n v="9.376E7"/>
        <n v="6.99286E7"/>
        <n v="4.77145E7"/>
        <n v="1.1396E8"/>
        <n v="6.20674E7"/>
        <n v="2.81058E7"/>
        <n v="7.9543E7"/>
        <n v="5.891E7"/>
        <n v="2.56213E7"/>
        <n v="3.2765E7"/>
        <n v="1.070645E8"/>
        <n v="6.9037E7"/>
        <n v="1.4913E7"/>
        <n v="1.13194E8"/>
        <n v="1.04365E8"/>
        <n v="6.2809E7"/>
        <n v="1.47936E8"/>
        <n v="6.4604E7"/>
        <n v="3.9213E7"/>
        <n v="1.19818E8"/>
        <n v="4.4065E7"/>
        <n v="8.1524E7"/>
        <n v="5.8475E7"/>
        <n v="4.6323E7"/>
        <n v="3.7055E7"/>
        <n v="7.2878E7"/>
        <n v="2.2322E7"/>
        <n v="8.2315E7"/>
        <n v="2.456277E7"/>
        <n v="5.2635E7"/>
        <n v="3.3494E7"/>
        <n v="2.7294E7"/>
        <n v="1.260749E8"/>
        <n v="1.3024E8"/>
        <n v="3.06204E7"/>
        <n v="1.22532E8"/>
        <n v="9.62519E7"/>
        <n v="9.21E7"/>
        <n v="5.245E7"/>
        <n v="6.521168E7"/>
        <n v="5.409E7"/>
        <n v="3.24E7"/>
        <n v="3.0036E7"/>
        <n v="6.0685E7"/>
        <n v="2.5144E7"/>
        <n v="1.4641E8"/>
        <n v="6.74925E7"/>
        <n v="1.6975E8"/>
        <n v="2.478E7"/>
        <n v="4.112E7"/>
        <n v="3.2879E8"/>
        <n v="7.4E7"/>
        <n v="1.825E7"/>
        <n v="1.599E8"/>
        <n v="4.396E7"/>
        <n v="-1.458E7"/>
        <n v="1.091111E8"/>
        <n v="6.89209E7"/>
        <n v="2.89115E7"/>
        <n v="9.98E7"/>
        <n v="4.43372E7"/>
        <n v="4.53628E7"/>
        <n v="5.9936256E7"/>
        <n v="1.441614E8"/>
        <n v="3.013E7"/>
        <n v="5.464282E7"/>
        <n v="6.61E7"/>
        <n v="5.3978E7"/>
        <n v="4.5585E7"/>
        <n v="4.32005E7"/>
        <n v="5.4788E7"/>
        <n v="8.551408E7"/>
        <n v="1.5286E8"/>
        <n v="2154880.0"/>
        <n v="3.328609E7"/>
        <n v="2.173495E8"/>
        <n v="2176160.0"/>
        <n v="4.386E7"/>
        <n v="350000.0"/>
        <n v="1.2904E8"/>
        <n v="6.655E7"/>
        <n v="8.278E7"/>
        <n v="9.098E7"/>
        <n v="1.2415636E8"/>
        <n v="1.48224E8"/>
        <n v="1.24573E8"/>
        <n v="1.5465144E8"/>
        <n v="6633000.0"/>
        <n v="3.6853E7"/>
        <n v="1.1752091E8"/>
        <n v="1.21E8"/>
        <n v="7.9260222E7"/>
        <n v="2.090975E8"/>
        <n v="1.3773E7"/>
        <n v="2.5156282E8"/>
        <n v="3.775E7"/>
        <n v="5751044.0"/>
        <n v="7.174E7"/>
        <n v="1.34488E8"/>
        <n v="5.306864E7"/>
        <n v="1.2977358E8"/>
        <n v="1.0404E8"/>
        <n v="2500000.0"/>
        <n v="7.385504E7"/>
        <n v="1.284E8"/>
        <n v="1.0633953E8"/>
        <n v="7299090.0"/>
        <n v="1.49755E8"/>
        <n v="1.1894958E8"/>
        <n v="6939000.0"/>
        <n v="7.324668E7"/>
        <n v="4.113976E7"/>
        <n v="2.07E7"/>
        <n v="5.276706E7"/>
        <n v="8.776992E7"/>
        <n v="1.735E7"/>
        <n v="9.14453E7"/>
        <n v="6.522636E7"/>
        <n v="1.42439E8"/>
        <n v="1.067E8"/>
        <n v="1.84582E8"/>
        <n v="1.11E7"/>
        <n v="1.0419604E8"/>
        <n v="2.372E7"/>
        <n v="4.8945E7"/>
        <n v="6.5615E7"/>
        <n v="2.619056E7"/>
        <n v="7.6394E7"/>
        <n v="6.1859E7"/>
        <n v="9.4679E7"/>
        <n v="2.8114E7"/>
        <n v="686000.0"/>
        <n v="1.41402E8"/>
        <n v="1.1819E7"/>
        <n v="8600000.0"/>
        <n v="1.3308E7"/>
        <n v="1.2E7"/>
        <n v="2.00626E8"/>
        <n v="1.7865E7"/>
        <n v="1.1095E8"/>
        <n v="5.654E7"/>
        <n v="1.74E7"/>
        <n v="1.11039E8"/>
        <n v="5.1825E7"/>
        <n v="5.0184E7"/>
        <n v="2.2245E7"/>
        <n v="1.2662E8"/>
        <n v="1.37395E8"/>
        <n v="400000.0"/>
        <n v="1.1769E8"/>
        <n v="6.72395E7"/>
        <n v="1.265E7"/>
        <n v="6.345E7"/>
        <n v="1.05E7"/>
        <n v="2.07116E7"/>
        <n v="2.9415E7"/>
        <n v="1.6219976E8"/>
        <n v="2.636155E8"/>
        <n v="1.31027E8"/>
        <n v="7.816E7"/>
        <n v="2.471618E8"/>
        <n v="2.6425E7"/>
        <n v="1.277904E8"/>
        <n v="1.5285E8"/>
        <n v="1.535E7"/>
        <n v="1.147E8"/>
        <n v="2.222E8"/>
        <n v="1.13866204E8"/>
        <n v="1.3368705E7"/>
        <n v="1.62503E8"/>
        <n v="5.59663E7"/>
        <n v="4.0E7"/>
        <n v="1.83596E7"/>
        <n v="6890000.0"/>
        <n v="2.6E8"/>
        <n v="1.98324E7"/>
        <n v="2.4638E8"/>
        <n v="7.865486E7"/>
        <n v="7.35586E7"/>
        <n v="6.0E7"/>
        <n v="1.388716E7"/>
        <n v="9.556676E7"/>
        <n v="1.0637E7"/>
        <n v="1.21145E8"/>
        <n v="6.1015E7"/>
        <n v="5.0E7"/>
        <n v="6.613848E7"/>
        <n v="1.67E7"/>
        <n v="4505300.0"/>
        <n v="1.72345872E8"/>
        <n v="1.61098E8"/>
        <n v="3.9184E7"/>
        <n v="7.4714E7"/>
        <n v="3.019E7"/>
        <n v="2.75E7"/>
        <n v="7987500.0"/>
        <n v="1.07649875E8"/>
        <n v="1.6615E8"/>
        <n v="2.3271E7"/>
        <n v="5.7146E7"/>
        <n v="2.7610718E8"/>
        <n v="1.523198E8"/>
        <n v="3.08298896E8"/>
        <n v="9034000.0"/>
        <n v="2.03204E8"/>
        <n v="-9687000.0"/>
        <n v="2.2042E8"/>
        <n v="2.20384E8"/>
        <n v="4.48985E8"/>
        <n v="1.0695E8"/>
        <n v="2.63528E8"/>
        <n v="1.0735E8"/>
        <n v="3.38155E7"/>
        <n v="-3.97367E7"/>
        <n v="2.15865E8"/>
        <n v="1.6536E7"/>
        <n v="2.0653532E8"/>
        <n v="1.31216E8"/>
        <n v="1.52807123E8"/>
        <n v="4.1311E7"/>
        <n v="5.5428E7"/>
        <n v="5.4984E7"/>
        <n v="8.8675E7"/>
        <n v="2.2715E7"/>
        <n v="1.5096E8"/>
        <n v="3.251644E7"/>
        <n v="3.6998488E7"/>
        <n v="1.9814E7"/>
        <n v="9.355E7"/>
        <n v="5.5805E7"/>
        <n v="8.1549E7"/>
        <n v="7.0495976E7"/>
        <n v="6.7801706E7"/>
        <n v="1.25956E8"/>
        <n v="4.372E7"/>
        <n v="4.43585E8"/>
        <n v="1.101572E8"/>
        <n v="7.67384E7"/>
        <n v="2.51423E8"/>
        <n v="7.7975E7"/>
        <n v="1.90277E8"/>
        <n v="1.7042E8"/>
        <n v="1.993988E8"/>
        <n v="5.21848E7"/>
        <n v="1.89488E8"/>
        <n v="2.715999E8"/>
        <n v="2047000.0"/>
        <n v="2.1485E8"/>
        <n v="2.198E8"/>
        <n v="4.824E7"/>
        <n v="5034000.0"/>
        <n v="7.08E7"/>
        <n v="1.34887E7"/>
        <n v="7.6511E7"/>
        <n v="9.2281E7"/>
        <n v="4.847E7"/>
        <n v="8.39E7"/>
        <n v="4.6617E7"/>
        <n v="1.025E8"/>
        <n v="6.055E7"/>
        <n v="3.89826428E8"/>
        <n v="1.45461592E8"/>
        <n v="1.64992E8"/>
        <n v="1.154E8"/>
        <n v="8.5058E7"/>
        <n v="1.37304E8"/>
        <n v="1.51535E8"/>
        <n v="2.118766E8"/>
        <n v="4.88545E7"/>
        <n v="7955000.0"/>
        <n v="1.0E8"/>
        <n v="3.535E7"/>
        <n v="3.2E7"/>
        <n v="1.2566E8"/>
        <n v="3.0E7"/>
        <n v="8.76128E7"/>
        <n v="2.44925E8"/>
        <n v="2.42513216E8"/>
        <n v="3.749936E7"/>
        <n v="3700000.0"/>
        <n v="4.33608E8"/>
        <n v="4.28E7"/>
        <n v="8414284.0"/>
        <n v="5.76944E7"/>
        <n v="1.72057E8"/>
        <n v="1.461944E8"/>
        <n v="4.1746E7"/>
        <n v="1.22715E8"/>
        <n v="1.33606E8"/>
        <n v="3.41022E8"/>
        <n v="1.470291E8"/>
        <n v="1.78923E8"/>
        <n v="4.3306E7"/>
        <n v="9.05507E7"/>
        <n v="2.607444E8"/>
        <n v="2.07565E8"/>
        <n v="1.45394E8"/>
        <n v="2.59197796E8"/>
        <n v="3.00497E8"/>
        <n v="3.10869E8"/>
        <n v="8.552E7"/>
        <n v="2.56376E8"/>
        <n v="2.61042E8"/>
        <n v="3.68364E8"/>
        <n v="2.14802E8"/>
        <n v="4.62218E7"/>
        <n v="4.156554E8"/>
        <n v="1.102712E8"/>
        <n v="3.47025E8"/>
        <n v="2.24734748E8"/>
        <n v="1.33424312E8"/>
        <n v="1.84118E8"/>
        <n v="2.18915E8"/>
        <n v="1.37432428E8"/>
        <n v="1.54062E8"/>
        <n v="7.9181E7"/>
        <n v="1.8772E8"/>
        <n v="1.1046E8"/>
        <n v="1.437563E8"/>
        <n v="1.86329E8"/>
        <n v="1.0485E8"/>
        <n v="2.01476E7"/>
        <n v="3.79066E8"/>
        <n v="1.09749E8"/>
        <n v="7.44824E8"/>
        <n v="3.18184E7"/>
        <n v="3.33096E8"/>
        <n v="2.068224E8"/>
        <n v="2.461E7"/>
        <n v="3.0002E7"/>
        <n v="2.09736954E8"/>
        <n v="8.1094E7"/>
        <n v="2.995068E8"/>
        <n v="5.715E7"/>
        <n v="4.5904E7"/>
        <n v="1.30624E8"/>
        <n v="1.27466E8"/>
        <n v="6342000.0"/>
        <n v="1.237268E8"/>
        <n v="2.32387E8"/>
        <n v="1.3719E8"/>
        <n v="6.533E7"/>
        <n v="4.0618532E8"/>
        <n v="2.12042E8"/>
        <n v="2.34319E8"/>
        <n v="1.65198E8"/>
        <n v="1.339404E8"/>
        <n v="3.338149E8"/>
        <n v="3.7247E7"/>
        <n v="1.428495E8"/>
        <n v="1.05604632E8"/>
        <n v="2.23156E8"/>
        <n v="6.77524E7"/>
        <n v="5950000.0"/>
        <n v="1.23688E8"/>
        <n v="4.95182E8"/>
        <n v="2.403E8"/>
        <n v="5.76393E7"/>
        <n v="2.721004E8"/>
        <n v="4.663191E8"/>
        <n v="3.085E7"/>
        <n v="3.87691E8"/>
        <n v="1.9494E8"/>
        <n v="3.68763E8"/>
        <n v="1.21276E8"/>
        <n v="1.678704E8"/>
        <n v="9.454E7"/>
        <n v="1.485675E8"/>
        <n v="1.66204E8"/>
        <n v="2.352568E8"/>
        <n v="9672800.0"/>
        <n v="9.44384E7"/>
        <n v="3.72602E8"/>
        <n v="2.8351796E7"/>
        <n v="7.5646E7"/>
        <n v="3.28765876E8"/>
        <n v="1.1957888E8"/>
        <n v="5.15E7"/>
        <n v="1.184791E8"/>
        <n v="1.623375E8"/>
        <n v="1.5041992E8"/>
        <n v="5.3188752E7"/>
        <n v="9.48884E7"/>
        <n v="1.10561E8"/>
        <n v="2.8394E7"/>
        <n v="3.246109E8"/>
        <n v="2.40136E8"/>
        <n v="1.483024E8"/>
        <n v="2.141455E8"/>
        <n v="1.10117E8"/>
        <n v="1.71550544E8"/>
        <n v="1.63471E8"/>
        <n v="2.02516E8"/>
        <n v="2.072058E8"/>
        <n v="5850000.0"/>
        <n v="2.16928E8"/>
        <n v="1.3035E8"/>
        <n v="4.341255E8"/>
        <n v="5.612292E7"/>
        <n v="2.022E8"/>
        <n v="1.169E8"/>
        <n v="7750000.0"/>
        <n v="1.5846786E8"/>
        <n v="1.13719096E8"/>
        <n v="1.19485E8"/>
        <n v="2.56834376E8"/>
        <n v="6.26566E7"/>
        <n v="6.375E7"/>
        <n v="1.37416E8"/>
        <n v="4.255E7"/>
        <n v="1.37578248E8"/>
        <n v="4.6081E7"/>
        <n v="3.6426E7"/>
        <n v="1.15665E8"/>
        <n v="1.23E8"/>
        <n v="4.366E7"/>
        <n v="8.807E7"/>
        <n v="2.44816E8"/>
        <n v="8.64714E7"/>
        <n v="3.2562E8"/>
        <n v="1.79296E8"/>
        <n v="1.072014E8"/>
        <n v="2.8002E7"/>
        <n v="7.6201888E7"/>
        <n v="1.70036E8"/>
        <n v="2.5394214E8"/>
        <n v="1.34647192E8"/>
        <n v="2.80523E8"/>
        <n v="1.79675E8"/>
        <n v="2.4816E7"/>
        <n v="2.68225E8"/>
        <n v="1.8199956E8"/>
        <n v="2.317694E8"/>
        <n v="2.051078E8"/>
        <n v="4.751E7"/>
        <n v="750000.0"/>
        <n v="1.5075E8"/>
        <n v="3.175E7"/>
        <n v="6.88E7"/>
        <n v="2.007676E8"/>
        <n v="4.556E8"/>
        <n v="1.55193E8"/>
        <n v="8.17064E7"/>
        <n v="1.0585E8"/>
        <n v="7.714656E8"/>
        <n v="1.116228E8"/>
        <n v="1.68326E8"/>
        <n v="3.66572E8"/>
        <n v="2.8218E8"/>
        <n v="1.0245E8"/>
        <n v="4460000.0"/>
        <n v="8.15688E7"/>
        <n v="1.57316E8"/>
        <n v="2.38977E8"/>
        <n v="1.19866E8"/>
        <n v="1.28531E8"/>
        <n v="1.631E8"/>
        <n v="2.1797378E8"/>
        <n v="2.33163E8"/>
        <n v="3.13112E8"/>
        <n v="3.59598E8"/>
        <n v="3.211038E8"/>
        <n v="4.8062E8"/>
        <n v="2.860992E8"/>
        <n v="4.8924E7"/>
        <n v="4.49064624E8"/>
        <n v="7.9202604E7"/>
        <n v="1.4656E7"/>
        <n v="1.547E7"/>
        <n v="3.112504E8"/>
        <n v="7.55564E7"/>
        <n v="3.81729E8"/>
        <n v="2.44819E8"/>
        <n v="2.24271E8"/>
        <n v="3.145414E8"/>
        <n v="3.87818369E8"/>
        <n v="2.50157084E8"/>
        <n v="8.78166E7"/>
        <n v="2.082154E8"/>
        <n v="8.76644E7"/>
        <n v="1.484888E8"/>
        <n v="1.75661112E8"/>
        <n v="2.17422E8"/>
        <n v="1.712998E8"/>
        <n v="1.088377E8"/>
        <n v="1.20661E8"/>
        <n v="1.22074E8"/>
        <n v="2.59442178E8"/>
        <n v="6.92276192E8"/>
        <n v="3.219268E8"/>
        <n v="2.73344E8"/>
        <n v="3.53604408E8"/>
        <n v="1.369622E8"/>
        <n v="8.04E7"/>
        <n v="8.49919E7"/>
        <n v="3190000.0"/>
        <n v="2.196E8"/>
        <n v="1.433E8"/>
        <n v="1.39406E8"/>
        <n v="2.434994E8"/>
        <n v="2.191536E8"/>
        <n v="2.2159E8"/>
        <n v="1.7768E8"/>
        <n v="3.38348E8"/>
        <n v="1.48444416E8"/>
        <n v="2.11235E8"/>
        <n v="2.9812E7"/>
        <n v="8.7259E7"/>
        <n v="1.68315888E8"/>
        <n v="4.0496E7"/>
        <n v="2.261479E8"/>
        <n v="5.34E7"/>
        <n v="7.856E7"/>
        <n v="4.68876E7"/>
        <n v="9.4201916E7"/>
        <n v="1.410634E8"/>
        <n v="6.33488E7"/>
        <n v="2.99125E8"/>
        <n v="2.53464322E8"/>
        <n v="2.244219E8"/>
        <n v="2.53974792E8"/>
        <n v="1.95613E8"/>
        <n v="1.182608E8"/>
        <n v="2650000.0"/>
        <n v="1.67448E8"/>
        <n v="1.8374E8"/>
        <n v="5.134E7"/>
        <n v="5.2577728E7"/>
        <n v="6.63146E7"/>
        <n v="8.29904E7"/>
        <n v="5.2604533E7"/>
        <n v="1.60814E8"/>
        <n v="3.30716E7"/>
        <n v="1.51637E8"/>
        <n v="2.21465E7"/>
        <n v="1.541404E8"/>
        <n v="7350000.0"/>
        <n v="2.716784E7"/>
        <n v="3.5728899E7"/>
        <n v="2.4945E7"/>
        <n v="1.21292E8"/>
        <n v="5.1663E7"/>
        <n v="8.874682E7"/>
        <n v="4.32E7"/>
        <n v="5.57604E7"/>
        <n v="1.18664E8"/>
        <n v="2.8535E8"/>
        <n v="4.8023E7"/>
        <n v="9131800.0"/>
        <n v="1.114925E8"/>
        <n v="1.911095E8"/>
        <n v="4.3041E7"/>
        <n v="1.67616E8"/>
        <n v="3.08612E8"/>
        <n v="1.7730901E7"/>
        <n v="1.9031746E8"/>
        <n v="1.7E7"/>
        <n v="6.31944E7"/>
        <n v="2.6355E8"/>
        <n v="1.778333E7"/>
        <n v="1.466078E8"/>
        <n v="1.00224E8"/>
        <n v="5.805E7"/>
        <n v="8644600.0"/>
        <n v="1.19190502E8"/>
        <n v="6.497675E7"/>
        <n v="1.1491E8"/>
        <n v="1.215E8"/>
        <n v="6.4604909E7"/>
        <n v="2.1630966E7"/>
        <n v="1.5055835E8"/>
        <n v="700000.0"/>
        <n v="1.852692E7"/>
        <n v="7.3514532E7"/>
        <n v="5.0421E7"/>
        <n v="8550000.0"/>
        <n v="1.42751E7"/>
        <n v="1.16648E8"/>
        <n v="2.8216315E7"/>
        <n v="2.155E7"/>
        <n v="7.1E7"/>
        <n v="5.2086E7"/>
        <n v="1.77015E7"/>
        <n v="3.92131E7"/>
        <n v="8.77527264E8"/>
        <n v="1.2787E7"/>
        <n v="7.1739E7"/>
        <n v="2.28988611E8"/>
        <n v="4000000.0"/>
        <n v="6.5613E7"/>
        <n v="1.74656678E8"/>
        <n v="1.3155322E7"/>
        <n v="4.8265E7"/>
        <n v="4.34948125E8"/>
        <n v="1.4071E8"/>
        <n v="4.03881E7"/>
        <n v="1.89784E8"/>
        <n v="2.99845E7"/>
        <n v="1.553555E7"/>
        <n v="1.3536E8"/>
        <n v="3100000.0"/>
        <n v="1.83874E8"/>
        <n v="1.21898E7"/>
        <n v="8.94228E7"/>
        <n v="9340000.0"/>
        <n v="1.024E8"/>
        <n v="2.196478E8"/>
        <n v="1.41821288E8"/>
        <n v="2.6775E8"/>
        <n v="2.30415E8"/>
        <n v="2.1485905E8"/>
        <n v="2.235E7"/>
        <n v="5.073696E7"/>
        <n v="9.1642E7"/>
        <n v="1.123523E8"/>
        <n v="9.4468E7"/>
        <n v="1.07979662E8"/>
        <n v="1.822753E8"/>
        <n v="6.514884E7"/>
        <n v="5.269805E7"/>
        <n v="1.78849E8"/>
        <n v="6.6998261E7"/>
        <n v="1.188372E8"/>
        <n v="8.5872E7"/>
        <n v="8.002E7"/>
        <n v="1.55266804E8"/>
        <n v="6.5182548E7"/>
        <n v="3.343E7"/>
        <n v="7.3743E7"/>
        <n v="1.570155E7"/>
        <n v="9.0268877E7"/>
        <n v="1.31282052E8"/>
        <n v="1.675E7"/>
        <n v="8.438635E7"/>
        <n v="2.69847E8"/>
        <n v="5.5795E7"/>
        <n v="1.65204E8"/>
        <n v="5594050.0"/>
        <n v="2.66275E7"/>
        <n v="1.29823E8"/>
        <n v="1.3264E7"/>
        <n v="9.0710225E7"/>
        <n v="1.5527265E8"/>
        <n v="5.28843E7"/>
        <n v="1.8038E8"/>
        <n v="2.6677E7"/>
        <n v="8048334.0"/>
        <n v="1.12133416E8"/>
        <n v="3.316E7"/>
        <n v="2.285E7"/>
        <n v="3.80364E8"/>
        <n v="7.555E7"/>
        <n v="2.806426E8"/>
        <n v="1.013E7"/>
        <n v="6.85E7"/>
        <n v="1.30098E8"/>
        <n v="1.80375E8"/>
        <n v="1.04222E8"/>
        <n v="8.383133E7"/>
        <n v="5.6485902E7"/>
        <n v="1.89116098E8"/>
        <n v="1.288E7"/>
        <n v="1.857129E7"/>
        <n v="1.95880256E8"/>
        <n v="2.274923E8"/>
        <n v="2.439005E7"/>
        <n v="2.28093E8"/>
        <n v="1.7295E7"/>
        <n v="4.82E7"/>
        <n v="2.38406344E8"/>
        <n v="1.05016175E8"/>
        <n v="9.66458E7"/>
        <n v="8.006255E7"/>
        <n v="4.4299066E7"/>
        <n v="2.6523E7"/>
        <n v="9272500.0"/>
        <n v="1.014401E8"/>
        <n v="4.0258E7"/>
        <n v="1.3809E7"/>
        <n v="7.5027494E7"/>
        <n v="2.1591731E7"/>
        <n v="1.7986837E7"/>
        <n v="6.7636718E7"/>
        <n v="3.0585E8"/>
        <n v="7.84469E7"/>
        <n v="3.8068E7"/>
        <n v="5.010845E7"/>
        <n v="1.28112882E8"/>
        <n v="8.9020618E7"/>
        <n v="1.14210305E8"/>
        <n v="7.64E7"/>
        <n v="2.12485E8"/>
        <n v="7.316E7"/>
        <n v="4950000.0"/>
        <n v="2.5025952E7"/>
        <n v="3.4894148E7"/>
        <n v="5.6445E7"/>
        <n v="1.44494E8"/>
        <n v="2.2445254E7"/>
        <n v="1.2955E8"/>
        <n v="1.31341E8"/>
        <n v="3.8108458E7"/>
        <n v="3.02845E8"/>
        <n v="1.035E8"/>
        <n v="3.64753918E8"/>
        <n v="5.0429E7"/>
        <n v="1.8035E8"/>
        <n v="9.7926735E7"/>
        <n v="2.016086E8"/>
        <n v="3.08E7"/>
        <n v="3.06159709E8"/>
        <n v="1.27E7"/>
        <n v="9.9809219E7"/>
        <n v="1.393632E8"/>
        <n v="1.835E7"/>
        <n v="1.41658534E8"/>
        <n v="5.0800916E7"/>
        <n v="2.4096724E8"/>
        <n v="2.4615E8"/>
        <n v="1.907621E8"/>
        <n v="1.1453E8"/>
        <n v="4.16E7"/>
        <n v="1.92352E8"/>
        <n v="1.43105E8"/>
        <n v="1.49745516E8"/>
        <n v="4.235E7"/>
        <n v="1.247803E8"/>
        <n v="7.655E7"/>
        <n v="2.1325705E8"/>
        <n v="1.0778E8"/>
        <n v="6.665E7"/>
        <n v="2.16545E8"/>
        <n v="1.51830665E8"/>
        <n v="1.764765E8"/>
        <n v="1.41626E8"/>
        <n v="1.67074E7"/>
        <n v="1.09855E8"/>
        <n v="7.6821E7"/>
        <n v="6.02E7"/>
        <n v="2.2335E8"/>
        <n v="-1.18E8"/>
        <n v="1.355E7"/>
        <n v="7.0662732E7"/>
        <n v="1.21623E8"/>
        <n v="9.4805E7"/>
        <n v="5.33241E7"/>
        <n v="1.494871E7"/>
        <n v="6.271E7"/>
        <n v="3.85E7"/>
        <n v="2.795E7"/>
        <n v="4.9939E7"/>
        <n v="6.0607808E7"/>
        <n v="5.26462E7"/>
        <n v="1700000.0"/>
        <n v="3.842E7"/>
        <n v="1.335E7"/>
        <n v="4.68836E7"/>
        <n v="2.1015E7"/>
        <n v="9.36944E7"/>
        <n v="1.09302E8"/>
        <n v="7.21205E7"/>
        <n v="3.1405E7"/>
        <n v="1.13459E8"/>
        <n v="8.3102E7"/>
        <n v="3.286E7"/>
        <n v="1.23374E8"/>
        <n v="2.15614E7"/>
        <n v="6.2761E7"/>
        <n v="7.1647E7"/>
        <n v="3.09308E7"/>
        <n v="9599500.0"/>
        <n v="6.2539E7"/>
        <n v="1.78944E7"/>
        <n v="2.0095E7"/>
        <n v="1.3887788E8"/>
        <n v="1.8E8"/>
        <n v="5.0321E7"/>
        <n v="1.25692E8"/>
        <n v="6434500.0"/>
        <n v="2000000.0"/>
        <n v="3.23405E7"/>
        <n v="3.855802E7"/>
        <n v="1.43448E7"/>
        <n v="4.54E7"/>
        <n v="9.469E7"/>
        <n v="9400000.0"/>
        <n v="5.79E7"/>
        <n v="5.4375E7"/>
        <n v="1.880746E8"/>
        <n v="1.33181E8"/>
        <n v="8.46E7"/>
        <n v="1.2376668E8"/>
        <n v="4.0132E7"/>
        <n v="984000.0"/>
        <n v="5.962604E7"/>
        <n v="8.15005E7"/>
        <n v="2.0E7"/>
        <n v="6.02896E7"/>
        <n v="1.073128E8"/>
        <n v="1.6E7"/>
        <n v="5.524E7"/>
        <n v="1.35122954E8"/>
        <n v="8.12415E7"/>
        <n v="2.1274752E7"/>
        <n v="3.02886E8"/>
        <n v="2.56E7"/>
        <n v="5.7570056E7"/>
        <n v="1.38761E8"/>
        <n v="7.1699E7"/>
        <n v="1.20136E8"/>
        <n v="2.582016E7"/>
        <n v="6.43935E7"/>
        <n v="1.01164186E8"/>
        <n v="1.31104E8"/>
        <n v="1.0487E8"/>
        <n v="1.2816E8"/>
        <n v="1.24685E8"/>
        <n v="1.063E8"/>
        <n v="1.65408E8"/>
        <n v="9.0720208E7"/>
        <n v="6.70228E7"/>
        <n v="1.5265636E8"/>
        <n v="2.6561E8"/>
        <n v="9.180764E7"/>
        <n v="1.7680648E8"/>
        <n v="5.522436E7"/>
        <n v="2.09752433E8"/>
        <n v="2.22484E7"/>
        <n v="6.636E7"/>
        <n v="2.37952E8"/>
        <n v="1.6735E8"/>
        <n v="3.20056E8"/>
        <n v="4.9204E7"/>
        <n v="2.2657E8"/>
        <n v="5.9936E7"/>
        <n v="9950000.0"/>
        <n v="4.94124E7"/>
        <n v="1.429228E8"/>
        <n v="3000000.0"/>
        <n v="1.28841E8"/>
        <n v="6.3645E7"/>
        <n v="3.1088E7"/>
        <n v="1.715784E8"/>
        <n v="1.99889E8"/>
        <n v="1.237938E8"/>
        <n v="1.20885E8"/>
        <n v="6.3354E7"/>
        <n v="1.14207E8"/>
        <n v="1500000.0"/>
        <n v="9.176E7"/>
        <n v="6.79E7"/>
        <n v="1.005E8"/>
        <n v="1.0E7"/>
        <n v="1.0093848E8"/>
        <n v="5.1E7"/>
        <n v="6.9795E7"/>
        <n v="2.070636E8"/>
        <n v="6095000.0"/>
        <n v="1.94327E8"/>
        <n v="8304000.0"/>
        <n v="4.285E7"/>
        <n v="5000000.0"/>
        <n v="2.98599E8"/>
        <n v="5.2E7"/>
        <n v="3500000.0"/>
        <n v="3.3372E7"/>
        <n v="7.76132E7"/>
        <n v="5.08255E7"/>
        <n v="6000000.0"/>
        <n v="4.69875E7"/>
        <n v="1.552E8"/>
        <n v="9.7E7"/>
        <n v="7000000.0"/>
        <n v="3.159E7"/>
        <n v="2400000.0"/>
        <n v="8280000.0"/>
        <n v="1.457E8"/>
        <n v="7.2E7"/>
        <n v="2.55076E8"/>
        <n v="8.4052E7"/>
        <n v="8.891E7"/>
        <n v="9.17536E7"/>
        <n v="7550000.0"/>
        <n v="1.5289E7"/>
        <n v="2.23873E7"/>
        <n v="2706000.0"/>
        <n v="5.3352E7"/>
        <n v="8.4856E7"/>
        <n v="1.5958E7"/>
        <n v="1.0145E8"/>
        <n v="5.72E7"/>
        <n v="1850000.0"/>
        <n v="3.79E7"/>
        <n v="1.020105E8"/>
        <n v="2.5732E7"/>
        <n v="3.6188E7"/>
        <n v="1.146E8"/>
        <n v="2.029944E8"/>
        <n v="1.047E8"/>
        <n v="2.35E7"/>
        <n v="7.6425E7"/>
        <n v="1.075E7"/>
        <n v="2.34173E8"/>
        <n v="2.179E7"/>
        <n v="1.24E8"/>
        <n v="4.22032E7"/>
        <n v="2.8E7"/>
        <n v="1.5522E8"/>
        <n v="2.45E7"/>
        <n v="2.86E7"/>
        <n v="2.52E7"/>
        <n v="7.462688E7"/>
        <n v="3.1E7"/>
        <n v="8856000.0"/>
        <n v="3.9692E7"/>
        <n v="1.1757E7"/>
        <n v="7.13928E7"/>
        <n v="1.365792E7"/>
        <n v="4.4470016E7"/>
        <n v="7.0E7"/>
        <n v="9.7497E7"/>
        <n v="3.518E7"/>
        <n v="1.10063085E8"/>
        <n v="2.866E7"/>
        <n v="1.1008E8"/>
        <n v="9.804342E7"/>
        <n v="6.2127E7"/>
        <n v="8.68E7"/>
        <n v="8000000.0"/>
        <n v="2.534E7"/>
        <n v="1.394115E8"/>
        <n v="1.179878E8"/>
        <n v="9.9E7"/>
        <n v="5.7038E7"/>
        <n v="3.743745E8"/>
        <n v="2700000.0"/>
        <n v="1.2E8"/>
        <n v="6.635E7"/>
        <n v="3.5E7"/>
        <n v="1.645E8"/>
        <n v="1.272E8"/>
        <n v="7.0115E7"/>
        <n v="7.808E7"/>
        <n v="6.567E7"/>
        <n v="5.311E7"/>
        <n v="9.61E7"/>
        <n v="5.49072E7"/>
        <n v="8.2654E7"/>
        <n v="8.791E7"/>
        <n v="2.16672E7"/>
        <n v="3.7E7"/>
        <n v="1.2185E8"/>
        <n v="1.27722019E8"/>
        <n v="3.955E7"/>
        <n v="9.702E7"/>
        <n v="1.8127576E8"/>
        <n v="9.83275E7"/>
        <n v="7.4149874E7"/>
        <n v="1.37522E8"/>
        <n v="2.7E7"/>
        <n v="8.28085E7"/>
        <n v="1.58388E8"/>
        <n v="8.705E7"/>
        <n v="1.0554464E7"/>
        <n v="2.41E7"/>
        <n v="1.986E7"/>
        <n v="7.5781E7"/>
        <n v="4.5E7"/>
        <n v="1.53595E8"/>
        <n v="2.41239751E8"/>
        <n v="1.11968E8"/>
        <n v="2.56837E8"/>
        <n v="2.06114E8"/>
        <n v="1.15383751E8"/>
        <n v="4.48668E8"/>
        <n v="5.3349E7"/>
        <n v="3.932125E7"/>
        <n v="1.39028751E8"/>
        <n v="1.41637E8"/>
        <n v="1.4921296E7"/>
        <n v="9.515772E7"/>
        <n v="1.23735E8"/>
        <n v="1.49087E8"/>
        <n v="1.833E7"/>
        <n v="1.3416708E8"/>
        <n v="2.05936E8"/>
        <n v="7.46425E7"/>
        <n v="7.64646E7"/>
        <n v="7.477E7"/>
        <n v="1.21052E8"/>
        <n v="2.04E7"/>
        <n v="2.12728E7"/>
        <n v="1.29459E8"/>
        <n v="1.6375E7"/>
        <n v="7.1825E7"/>
        <n v="5.1972E7"/>
        <n v="4.243886E7"/>
        <n v="1.6269E7"/>
        <n v="2.9E7"/>
        <n v="8.346E7"/>
        <n v="5.961E7"/>
        <n v="5.3216E7"/>
        <n v="1.743885E8"/>
        <n v="1.02446E8"/>
        <n v="1.090853E8"/>
        <n v="1.24929735E8"/>
        <n v="1.089E8"/>
        <n v="2.6851E7"/>
        <n v="2.6216E7"/>
        <n v="4.3625E7"/>
        <n v="1.59155E8"/>
        <n v="2.3841E7"/>
        <n v="4.8943E7"/>
        <n v="6.5438E7"/>
        <n v="2.43944E8"/>
        <n v="2.55151E8"/>
        <n v="1.298E8"/>
        <n v="1.3668592E7"/>
        <n v="1.6173E8"/>
        <n v="1.01637863E8"/>
        <n v="2.64995E7"/>
        <n v="5.8525E7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name="RP" cacheId="0" dataCaption="" rowGrandTotals="0" compact="0" compactData="0">
  <location ref="A3:AC62" firstHeaderRow="0" firstDataRow="1" firstDataCol="1"/>
  <pivotFields>
    <pivotField name="THÁNG" axis="axisRow" compact="0" numFmtId="49" outline="0" multipleItemSelectionAllowed="1" showAll="0" sortType="ascending">
      <items>
        <item x="58"/>
        <item x="0"/>
        <item x="1"/>
        <item x="4"/>
        <item x="5"/>
        <item x="6"/>
        <item x="7"/>
        <item x="8"/>
        <item x="9"/>
        <item x="10"/>
        <item x="11"/>
        <item x="2"/>
        <item x="3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NỘI DUNG CHI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t="default"/>
      </items>
    </pivotField>
    <pivotField name="PHÂN LOẠI" axis="axisCol" compact="0" outline="0" multipleItemSelectionAllowed="1" showAll="0" sortType="ascending">
      <items>
        <item x="27"/>
        <item x="8"/>
        <item x="5"/>
        <item x="23"/>
        <item x="17"/>
        <item x="24"/>
        <item x="7"/>
        <item x="16"/>
        <item x="25"/>
        <item x="2"/>
        <item x="1"/>
        <item x="3"/>
        <item x="0"/>
        <item x="10"/>
        <item x="11"/>
        <item x="15"/>
        <item x="4"/>
        <item x="19"/>
        <item x="22"/>
        <item x="21"/>
        <item x="6"/>
        <item x="26"/>
        <item x="12"/>
        <item x="14"/>
        <item x="20"/>
        <item x="9"/>
        <item x="13"/>
        <item x="18"/>
        <item t="default"/>
      </items>
    </pivotField>
    <pivotField name="SỐ TIỀN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t="default"/>
      </items>
    </pivotField>
    <pivotField name="DÒNG TIỀ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ÀI CHÍNH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0"/>
  </rowFields>
  <colFields>
    <field x="2"/>
  </colFields>
  <dataFields>
    <dataField name="Số tiền theo" fld="3" baseField="0"/>
  </dataFields>
</pivotTableDefinition>
</file>

<file path=xl/pivotTables/pivotTable2.xml><?xml version="1.0" encoding="utf-8"?>
<pivotTableDefinition xmlns="http://schemas.openxmlformats.org/spreadsheetml/2006/main" name="RP 2" cacheId="1" dataCaption="" rowGrandTotals="0" compact="0" compactData="0">
  <location ref="AE4:AK64" firstHeaderRow="0" firstDataRow="2" firstDataCol="0"/>
  <pivotFields>
    <pivotField name="THÁNG" axis="axisRow" compact="0" numFmtId="49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NGÀY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t="default"/>
      </items>
    </pivotField>
    <pivotField name="TIỀN MẶT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t="default"/>
      </items>
    </pivotField>
    <pivotField name="CÀ THẺ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t="default"/>
      </items>
    </pivotField>
    <pivotField name="THỰC NHẬN CÀ THẺ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t="default"/>
      </items>
    </pivotField>
    <pivotField name="CHUYỂN KHOẢN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t="default"/>
      </items>
    </pivotField>
    <pivotField name="TRẢ GÓ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TRẢ CỌC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name="TỔNG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t="default"/>
      </items>
    </pivotField>
    <pivotField name="TỔNG TRỪ PHÍ CÀ THẺ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t="default"/>
      </items>
    </pivotField>
  </pivotFields>
  <rowFields>
    <field x="0"/>
  </rowFields>
  <colFields>
    <field x="-2"/>
  </colFields>
  <dataFields>
    <dataField name=" TIỀN MẶT" fld="2" baseField="0"/>
    <dataField name="CÀ THẺ" fld="3" baseField="0"/>
    <dataField name="CHUYỂN KHOẢN" fld="5" baseField="0"/>
    <dataField name="THỰC NHẬN CÀ THẺ" fld="4" baseField="0"/>
    <dataField name="TỔNG" fld="8" baseField="0"/>
    <dataField name="TỔNG TRỪ PHÍ CÀ THẺ" fld="9" baseField="0"/>
  </dataFields>
</pivotTableDefinition>
</file>

<file path=xl/pivotTables/pivotTable3.xml><?xml version="1.0" encoding="utf-8"?>
<pivotTableDefinition xmlns="http://schemas.openxmlformats.org/spreadsheetml/2006/main" name="RP 3" cacheId="2" dataCaption="" rowGrandTotals="0" compact="0" compactData="0">
  <location ref="A72:AC107" firstHeaderRow="0" firstDataRow="1" firstDataCol="1"/>
  <pivotFields>
    <pivotField name="THÁNG" axis="axisRow" compact="0" numFmtId="49" outline="0" multipleItemSelectionAllowed="1" showAll="0" sortType="ascending">
      <items>
        <item x="3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NỘI DUNG CHI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t="default"/>
      </items>
    </pivotField>
    <pivotField name="PHÂN LOẠI" axis="axisCol" compact="0" outline="0" multipleItemSelectionAllowed="1" showAll="0" sortType="ascending">
      <items>
        <item x="27"/>
        <item x="5"/>
        <item x="2"/>
        <item x="20"/>
        <item x="12"/>
        <item x="22"/>
        <item x="3"/>
        <item x="17"/>
        <item x="23"/>
        <item x="8"/>
        <item x="7"/>
        <item x="1"/>
        <item x="0"/>
        <item x="10"/>
        <item x="15"/>
        <item x="21"/>
        <item x="14"/>
        <item x="25"/>
        <item x="19"/>
        <item x="18"/>
        <item x="6"/>
        <item x="26"/>
        <item x="4"/>
        <item x="13"/>
        <item x="16"/>
        <item x="9"/>
        <item x="11"/>
        <item x="24"/>
        <item t="default"/>
      </items>
    </pivotField>
    <pivotField name="SỐ TIỀN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t="default"/>
      </items>
    </pivotField>
    <pivotField name="DÒNG TIỀN" compact="0" outline="0" multipleItemSelectionAllowed="1" showAll="0">
      <items>
        <item x="0"/>
        <item x="1"/>
        <item x="2"/>
        <item x="3"/>
        <item t="default"/>
      </items>
    </pivotField>
    <pivotField name="TÀI CHÍNH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0"/>
  </rowFields>
  <colFields>
    <field x="2"/>
  </colFields>
  <dataFields>
    <dataField name="SUM of SỐ TIỀN" fld="3" baseField="0"/>
  </dataFields>
</pivotTableDefinition>
</file>

<file path=xl/pivotTables/pivotTable4.xml><?xml version="1.0" encoding="utf-8"?>
<pivotTableDefinition xmlns="http://schemas.openxmlformats.org/spreadsheetml/2006/main" name="RP 4" cacheId="3" dataCaption="" rowGrandTotals="0" compact="0" compactData="0">
  <location ref="AE73:AK109" firstHeaderRow="0" firstDataRow="2" firstDataCol="0"/>
  <pivotFields>
    <pivotField name="THÁNG" axis="axisRow" compact="0" numFmtId="49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NGÀY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t="default"/>
      </items>
    </pivotField>
    <pivotField name="TIỀN MẶT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t="default"/>
      </items>
    </pivotField>
    <pivotField name="CÀ THẺ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t="default"/>
      </items>
    </pivotField>
    <pivotField name="THỰC NHẬN CÀ THẺ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t="default"/>
      </items>
    </pivotField>
    <pivotField name="CHUYỂN KHOẢN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t="default"/>
      </items>
    </pivotField>
    <pivotField name="TRẢ CỌC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TỔNG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t="default"/>
      </items>
    </pivotField>
    <pivotField name="TỔNG TRỪ PHÍ CÀ THẺ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t="default"/>
      </items>
    </pivotField>
  </pivotFields>
  <rowFields>
    <field x="0"/>
  </rowFields>
  <colFields>
    <field x="-2"/>
  </colFields>
  <dataFields>
    <dataField name=" TIỀN MẶT" fld="2" baseField="0"/>
    <dataField name="CÀ THẺ" fld="3" baseField="0"/>
    <dataField name="CHUYỂN KHOẢN" fld="5" baseField="0"/>
    <dataField name="THỰC NHẬN CÀ THẺ" fld="4" baseField="0"/>
    <dataField name="TỔNG" fld="7" baseField="0"/>
    <dataField name="TỔNG TRỪ PHÍ CÀ THẺ" fld="8" baseField="0"/>
  </dataFields>
</pivotTableDefinition>
</file>

<file path=xl/pivotTables/pivotTable5.xml><?xml version="1.0" encoding="utf-8"?>
<pivotTableDefinition xmlns="http://schemas.openxmlformats.org/spreadsheetml/2006/main" name="RP 5" cacheId="4" dataCaption="" rowGrandTotals="0" compact="0" compactData="0">
  <location ref="A116:AC142" firstHeaderRow="0" firstDataRow="1" firstDataCol="1"/>
  <pivotFields>
    <pivotField name="THÁNG" axis="axisRow" compact="0" numFmtId="49" outline="0" multipleItemSelectionAllowed="1" showAll="0" sortType="ascending">
      <items>
        <item x="25"/>
        <item x="6"/>
        <item x="5"/>
        <item x="4"/>
        <item x="0"/>
        <item x="1"/>
        <item x="2"/>
        <item x="3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NỘI DUNG CH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t="default"/>
      </items>
    </pivotField>
    <pivotField name="PHÂN LOẠI" axis="axisCol" compact="0" outline="0" multipleItemSelectionAllowed="1" showAll="0" sortType="ascending">
      <items>
        <item x="27"/>
        <item x="7"/>
        <item x="5"/>
        <item x="21"/>
        <item x="4"/>
        <item x="22"/>
        <item x="6"/>
        <item x="13"/>
        <item x="23"/>
        <item x="2"/>
        <item x="1"/>
        <item x="3"/>
        <item x="0"/>
        <item x="10"/>
        <item x="14"/>
        <item x="17"/>
        <item x="12"/>
        <item x="24"/>
        <item x="20"/>
        <item x="19"/>
        <item x="8"/>
        <item x="25"/>
        <item x="11"/>
        <item x="16"/>
        <item x="26"/>
        <item x="9"/>
        <item x="18"/>
        <item x="15"/>
        <item t="default"/>
      </items>
    </pivotField>
    <pivotField name="SỐ TIỀN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t="default"/>
      </items>
    </pivotField>
    <pivotField name="DÒNG TIỀN" compact="0" outline="0" multipleItemSelectionAllowed="1" showAll="0">
      <items>
        <item x="0"/>
        <item x="1"/>
        <item x="2"/>
        <item x="3"/>
        <item t="default"/>
      </items>
    </pivotField>
    <pivotField name="TÀI CHÍNH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0"/>
  </rowFields>
  <colFields>
    <field x="2"/>
  </colFields>
  <dataFields>
    <dataField name="SUM of SỐ TIỀN" fld="3" baseField="0"/>
  </dataFields>
</pivotTableDefinition>
</file>

<file path=xl/pivotTables/pivotTable6.xml><?xml version="1.0" encoding="utf-8"?>
<pivotTableDefinition xmlns="http://schemas.openxmlformats.org/spreadsheetml/2006/main" name="RP 6" cacheId="5" dataCaption="" rowGrandTotals="0" compact="0" compactData="0">
  <location ref="AE117:AK145" firstHeaderRow="0" firstDataRow="2" firstDataCol="0"/>
  <pivotFields>
    <pivotField name="THÁNG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NGÀ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name="TIỀN MẶ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t="default"/>
      </items>
    </pivotField>
    <pivotField name="CÀ THẺ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t="default"/>
      </items>
    </pivotField>
    <pivotField name="THỰC NHẬN CÀ THẺ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t="default"/>
      </items>
    </pivotField>
    <pivotField name="CHUYỂN KHOẢ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t="default"/>
      </items>
    </pivotField>
    <pivotField name="TRẢ GÓ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TRẢ CỌ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TỔNG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t="default"/>
      </items>
    </pivotField>
    <pivotField name="TỔNG TRỪ PHÍ CÀ THẺ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t="default"/>
      </items>
    </pivotField>
  </pivotFields>
  <rowFields>
    <field x="0"/>
  </rowFields>
  <colFields>
    <field x="-2"/>
  </colFields>
  <dataFields>
    <dataField name=" TIỀN MẶT" fld="2" baseField="0"/>
    <dataField name="CÀ THẺ" fld="3" baseField="0"/>
    <dataField name="CHUYỂN KHOẢN" fld="5" baseField="0"/>
    <dataField name="THỰC NHẬN CÀ THẺ" fld="4" baseField="0"/>
    <dataField name="TỔNG" fld="8" baseField="0"/>
    <dataField name="TỔNG TRỪ PHÍ CÀ THẺ" fld="9" baseField="0"/>
  </dataFields>
</pivotTableDefinition>
</file>

<file path=xl/pivotTables/pivotTable7.xml><?xml version="1.0" encoding="utf-8"?>
<pivotTableDefinition xmlns="http://schemas.openxmlformats.org/spreadsheetml/2006/main" name="Report_Doanh thu" cacheId="6" dataCaption="" rowGrandTotals="0" compact="0" compactData="0">
  <location ref="A2:H50" firstHeaderRow="0" firstDataRow="2" firstDataCol="0"/>
  <pivotFields>
    <pivotField name="THÁNG" axis="axisRow" compact="0" numFmtId="49" outline="0" multipleItemSelectionAllowed="1" showAll="0" sortType="ascending">
      <items>
        <item x="4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NGÀY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t="default"/>
      </items>
    </pivotField>
    <pivotField name="TIỀN MẶT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t="default"/>
      </items>
    </pivotField>
    <pivotField name="CÀ THẺ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t="default"/>
      </items>
    </pivotField>
    <pivotField name="THỰC NHẬN CÀ THẺ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t="default"/>
      </items>
    </pivotField>
    <pivotField name="CHUYỂN KHOẢN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t="default"/>
      </items>
    </pivotField>
    <pivotField name="TRẢ CỌC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TỔNG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t="default"/>
      </items>
    </pivotField>
    <pivotField name="TỔNG TRỪ PHÍ CÀ THẺ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t="default"/>
      </items>
    </pivotField>
  </pivotFields>
  <rowFields>
    <field x="0"/>
  </rowFields>
  <colFields>
    <field x="-2"/>
  </colFields>
  <dataFields>
    <dataField name="TIỀN MẶT" fld="2" baseField="0"/>
    <dataField name="CHUYỂN KHOẢN" fld="5" baseField="0"/>
    <dataField name="CÀ THẺ" fld="3" baseField="0"/>
    <dataField name="THỰC NHẬN CÀ THẺ" fld="4" baseField="0"/>
    <dataField name="TRẢ CỌC" fld="6" baseField="0"/>
    <dataField name="TỔNG" fld="7" baseField="0"/>
    <dataField name="TỔNG TRỪ PHÍ CÀ THẺ" fld="8" baseField="0"/>
  </dataFields>
</pivotTableDefinition>
</file>

<file path=xl/tables/table1.xml><?xml version="1.0" encoding="utf-8"?>
<table xmlns="http://schemas.openxmlformats.org/spreadsheetml/2006/main" ref="A1:F7831" displayName="Bảng" name="Bảng" id="1">
  <tableColumns count="6">
    <tableColumn name="THÁNG" id="1"/>
    <tableColumn name="NỘI DUNG CHI" id="2"/>
    <tableColumn name="PHÂN LOẠI" id="3"/>
    <tableColumn name="SỐ TIỀN" id="4"/>
    <tableColumn name="DÒNG TIỀN" id="5"/>
    <tableColumn name="TÀI CHÍNH" id="6"/>
  </tableColumns>
  <tableStyleInfo name="Chi phi_San-style" showColumnStripes="0" showFirstColumn="1" showLastColumn="1" showRowStripes="1"/>
</table>
</file>

<file path=xl/tables/table2.xml><?xml version="1.0" encoding="utf-8"?>
<table xmlns="http://schemas.openxmlformats.org/spreadsheetml/2006/main" ref="A1:U1004" displayName="Bảng_4" name="Bảng_4" id="2">
  <autoFilter ref="$A$1:$U$1004"/>
  <tableColumns count="21">
    <tableColumn name="Tháng" id="1"/>
    <tableColumn name="ID" id="2"/>
    <tableColumn name="Chức danh" id="3"/>
    <tableColumn name="Họ và Tên" id="4"/>
    <tableColumn name="LCB" id="5"/>
    <tableColumn name="Năng lực" id="6"/>
    <tableColumn name="Thâm niên" id="7"/>
    <tableColumn name="Kiêm việc" id="8"/>
    <tableColumn name="Trợ cấp" id="9"/>
    <tableColumn name="Công chuẩn" id="10"/>
    <tableColumn name="Công thực tế" id="11"/>
    <tableColumn name="Số giờ tăng ca" id="12"/>
    <tableColumn name="Tiền tăng ca" id="13"/>
    <tableColumn name="Khấu trừ" id="14"/>
    <tableColumn name="Tạm ứng" id="15"/>
    <tableColumn name="KPI _x000a_công việc" id="16"/>
    <tableColumn name="KPI_x000a_ doanh số 15" id="17"/>
    <tableColumn name="Lương cứng" id="18"/>
    <tableColumn name="Tổng lương" id="19"/>
    <tableColumn name="Thực nhận" id="20"/>
    <tableColumn name="Cột 21" id="21"/>
  </tableColumns>
  <tableStyleInfo name="Lương_SAN-style" showColumnStripes="0" showFirstColumn="1" showLastColumn="1" showRowStripes="1"/>
</table>
</file>

<file path=xl/tables/table3.xml><?xml version="1.0" encoding="utf-8"?>
<table xmlns="http://schemas.openxmlformats.org/spreadsheetml/2006/main" ref="A1:F6822" displayName="Bảng_2" name="Bảng_2" id="3">
  <tableColumns count="6">
    <tableColumn name="THÁNG" id="1"/>
    <tableColumn name="NỘI DUNG CHI" id="2"/>
    <tableColumn name="PHÂN LOẠI" id="3"/>
    <tableColumn name="SỐ TIỀN" id="4"/>
    <tableColumn name="DÒNG TIỀN" id="5"/>
    <tableColumn name="TÀI CHÍNH" id="6"/>
  </tableColumns>
  <tableStyleInfo name="Chi phi_Teennie-style" showColumnStripes="0" showFirstColumn="1" showLastColumn="1" showRowStripes="1"/>
</table>
</file>

<file path=xl/tables/table4.xml><?xml version="1.0" encoding="utf-8"?>
<table xmlns="http://schemas.openxmlformats.org/spreadsheetml/2006/main" ref="A1:I1080" displayName="Doanh_thu_teennie" name="Doanh_thu_teennie" id="4">
  <tableColumns count="9">
    <tableColumn name="THÁNG" id="1"/>
    <tableColumn name="NGÀY" id="2"/>
    <tableColumn name="TIỀN MẶT" id="3"/>
    <tableColumn name="CÀ THẺ" id="4"/>
    <tableColumn name="THỰC NHẬN CÀ THẺ" id="5"/>
    <tableColumn name="CHUYỂN KHOẢN" id="6"/>
    <tableColumn name="TRẢ CỌC" id="7"/>
    <tableColumn name="TỔNG" id="8"/>
    <tableColumn name="TỔNG TRỪ PHÍ CÀ THẺ" id="9"/>
  </tableColumns>
  <tableStyleInfo name="Doanh thu_Teennie-style" showColumnStripes="0" showFirstColumn="1" showLastColumn="1" showRowStripes="1"/>
</table>
</file>

<file path=xl/tables/table5.xml><?xml version="1.0" encoding="utf-8"?>
<table xmlns="http://schemas.openxmlformats.org/spreadsheetml/2006/main" ref="A1:I3734" displayName="Table_1" name="Table_1" id="5">
  <tableColumns count="9">
    <tableColumn name="THÁNG" id="1"/>
    <tableColumn name="NGÀY" id="2"/>
    <tableColumn name="TIỀN MẶT" id="3"/>
    <tableColumn name="CÀ THẺ" id="4"/>
    <tableColumn name="THỰC NHẬN CÀ THẺ" id="5"/>
    <tableColumn name="CHUYỂN KHOẢN" id="6"/>
    <tableColumn name="TRẢ CỌC" id="7"/>
    <tableColumn name="TỔNG" id="8"/>
    <tableColumn name="TỔNG TRỪ PHÍ CÀ THẺ" id="9"/>
  </tableColumns>
  <tableStyleInfo name="Nhật ký doanh thu-style" showColumnStripes="0" showFirstColumn="1" showLastColumn="1" showRowStripes="1"/>
</table>
</file>

<file path=xl/tables/table6.xml><?xml version="1.0" encoding="utf-8"?>
<table xmlns="http://schemas.openxmlformats.org/spreadsheetml/2006/main" ref="A1:F7763" displayName="Bảng_3" name="Bảng_3" id="6">
  <autoFilter ref="$A$1:$F$7763"/>
  <tableColumns count="6">
    <tableColumn name="THÁNG" id="1"/>
    <tableColumn name="NỘI DUNG CHI" id="2"/>
    <tableColumn name="PHÂN LOẠI" id="3"/>
    <tableColumn name="SỐ TIỀN" id="4"/>
    <tableColumn name="DÒNG TIỀN" id="5"/>
    <tableColumn name="TÀI CHÍNH" id="6"/>
  </tableColumns>
  <tableStyleInfo name="Chi phi_Implant-style" showColumnStripes="0" showFirstColumn="1" showLastColumn="1" showRowStripes="1"/>
</table>
</file>

<file path=xl/tables/table7.xml><?xml version="1.0" encoding="utf-8"?>
<table xmlns="http://schemas.openxmlformats.org/spreadsheetml/2006/main" ref="A1:J798" displayName="Doanh_thu_implant" name="Doanh_thu_implant" id="7">
  <tableColumns count="10">
    <tableColumn name="THÁNG" id="1"/>
    <tableColumn name="NGÀY" id="2"/>
    <tableColumn name="TIỀN MẶT" id="3"/>
    <tableColumn name="CÀ THẺ" id="4"/>
    <tableColumn name="THỰC NHẬN CÀ THẺ" id="5"/>
    <tableColumn name="CHUYỂN KHOẢN" id="6"/>
    <tableColumn name="TRẢ GÓP" id="7"/>
    <tableColumn name="TRẢ CỌC" id="8"/>
    <tableColumn name="TỔNG" id="9"/>
    <tableColumn name="TỔNG TRỪ PHÍ CÀ THẺ" id="10"/>
  </tableColumns>
  <tableStyleInfo name="Doanh thu_Implant-style" showColumnStripes="0" showFirstColumn="1" showLastColumn="1" showRowStripes="1"/>
</table>
</file>

<file path=xl/tables/table8.xml><?xml version="1.0" encoding="utf-8"?>
<table xmlns="http://schemas.openxmlformats.org/spreadsheetml/2006/main" headerRowCount="0" ref="AR3:AZ89" displayName="Table_2" name="Table_2" id="8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Report_Chi phi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ref="A1:R1000" displayName="Table_3" name="Table_3" id="9">
  <tableColumns count="18">
    <tableColumn name="THÁNG" id="1"/>
    <tableColumn name="CHỨC DANH" id="2"/>
    <tableColumn name="HỌ TÊN" id="3"/>
    <tableColumn name="LƯƠNG CB" id="4"/>
    <tableColumn name="NĂNG LỰC" id="5"/>
    <tableColumn name="THÂM NIÊN" id="6"/>
    <tableColumn name="KIÊM VIỆC" id="7"/>
    <tableColumn name="TRỢ CẤP" id="8"/>
    <tableColumn name="CÔNG CHUẨN" id="9"/>
    <tableColumn name="CÔNG THỰCT Ế" id="10"/>
    <tableColumn name="TĂNG CA 1" id="11"/>
    <tableColumn name="TĂNG CA 2" id="12"/>
    <tableColumn name="KHẤU TRỪ" id="13"/>
    <tableColumn name="ỨNG" id="14"/>
    <tableColumn name="LƯƠNG CỨNG" id="15"/>
    <tableColumn name="KPI 05" id="16"/>
    <tableColumn name="KPI 15" id="17"/>
    <tableColumn name="LƯƠNG THÁNG" id="18"/>
  </tableColumns>
  <tableStyleInfo name="Lương 2024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hiennt150787@gmail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3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4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5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6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7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8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.xm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2024.0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0</v>
      </c>
      <c r="B2" s="4" t="s">
        <v>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7" t="s">
        <v>2</v>
      </c>
      <c r="B3" s="8" t="str">
        <f>$A$1&amp;"."&amp;"01"</f>
        <v>2024.01</v>
      </c>
      <c r="C3" s="8" t="str">
        <f>$A$1&amp;"."&amp;"02"</f>
        <v>2024.02</v>
      </c>
      <c r="D3" s="8" t="str">
        <f>$A$1&amp;"."&amp;"03"</f>
        <v>2024.03</v>
      </c>
      <c r="E3" s="9"/>
      <c r="F3" s="8" t="str">
        <f>$A$1&amp;"."&amp;"04"</f>
        <v>2024.04</v>
      </c>
      <c r="G3" s="8" t="str">
        <f>$A$1&amp;"."&amp;"05"</f>
        <v>2024.05</v>
      </c>
      <c r="H3" s="8" t="str">
        <f>$A$1&amp;"."&amp;"06"</f>
        <v>2024.06</v>
      </c>
      <c r="I3" s="8" t="str">
        <f>$A$1&amp;"."&amp;"07"</f>
        <v>2024.07</v>
      </c>
      <c r="J3" s="8" t="str">
        <f>$A$1&amp;"."&amp;"08"</f>
        <v>2024.08</v>
      </c>
      <c r="K3" s="8" t="str">
        <f>$A$1&amp;"."&amp;"09"</f>
        <v>2024.09</v>
      </c>
      <c r="L3" s="8" t="str">
        <f>$A$1&amp;"."&amp;"10"</f>
        <v>2024.10</v>
      </c>
      <c r="M3" s="8" t="str">
        <f>$A$1&amp;"."&amp;"11"</f>
        <v>2024.11</v>
      </c>
      <c r="N3" s="8" t="str">
        <f>$A$1&amp;"."&amp;"12"</f>
        <v>2024.12</v>
      </c>
      <c r="O3" s="8" t="s">
        <v>3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10"/>
    </row>
    <row r="4">
      <c r="A4" s="11" t="s">
        <v>4</v>
      </c>
      <c r="B4" s="12" t="str">
        <f t="shared" ref="B4:D4" si="1">vlookup(B3,#REF!,2,0)</f>
        <v>#REF!</v>
      </c>
      <c r="C4" s="12" t="str">
        <f t="shared" si="1"/>
        <v>#REF!</v>
      </c>
      <c r="D4" s="12" t="str">
        <f t="shared" si="1"/>
        <v>#REF!</v>
      </c>
      <c r="E4" s="6"/>
      <c r="F4" s="12" t="str">
        <f t="shared" ref="F4:N4" si="2">vlookup(F3,#REF!,2,0)</f>
        <v>#REF!</v>
      </c>
      <c r="G4" s="12" t="str">
        <f t="shared" si="2"/>
        <v>#REF!</v>
      </c>
      <c r="H4" s="12" t="str">
        <f t="shared" si="2"/>
        <v>#REF!</v>
      </c>
      <c r="I4" s="12" t="str">
        <f t="shared" si="2"/>
        <v>#REF!</v>
      </c>
      <c r="J4" s="12" t="str">
        <f t="shared" si="2"/>
        <v>#REF!</v>
      </c>
      <c r="K4" s="12" t="str">
        <f t="shared" si="2"/>
        <v>#REF!</v>
      </c>
      <c r="L4" s="12" t="str">
        <f t="shared" si="2"/>
        <v>#REF!</v>
      </c>
      <c r="M4" s="12" t="str">
        <f t="shared" si="2"/>
        <v>#REF!</v>
      </c>
      <c r="N4" s="12" t="str">
        <f t="shared" si="2"/>
        <v>#REF!</v>
      </c>
      <c r="O4" s="12">
        <v>9.50042901E8</v>
      </c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10"/>
    </row>
    <row r="5">
      <c r="A5" s="11" t="s">
        <v>5</v>
      </c>
      <c r="B5" s="12" t="str">
        <f t="shared" ref="B5:D5" si="3">vlookup(B3,#REF!,3,0)</f>
        <v>#REF!</v>
      </c>
      <c r="C5" s="12" t="str">
        <f t="shared" si="3"/>
        <v>#REF!</v>
      </c>
      <c r="D5" s="12" t="str">
        <f t="shared" si="3"/>
        <v>#REF!</v>
      </c>
      <c r="E5" s="6"/>
      <c r="F5" s="12" t="str">
        <f t="shared" ref="F5:N5" si="4">vlookup(F3,#REF!,3,0)</f>
        <v>#REF!</v>
      </c>
      <c r="G5" s="12" t="str">
        <f t="shared" si="4"/>
        <v>#REF!</v>
      </c>
      <c r="H5" s="12" t="str">
        <f t="shared" si="4"/>
        <v>#REF!</v>
      </c>
      <c r="I5" s="12" t="str">
        <f t="shared" si="4"/>
        <v>#REF!</v>
      </c>
      <c r="J5" s="12" t="str">
        <f t="shared" si="4"/>
        <v>#REF!</v>
      </c>
      <c r="K5" s="12" t="str">
        <f t="shared" si="4"/>
        <v>#REF!</v>
      </c>
      <c r="L5" s="12" t="str">
        <f t="shared" si="4"/>
        <v>#REF!</v>
      </c>
      <c r="M5" s="12" t="str">
        <f t="shared" si="4"/>
        <v>#REF!</v>
      </c>
      <c r="N5" s="12" t="str">
        <f t="shared" si="4"/>
        <v>#REF!</v>
      </c>
      <c r="O5" s="12">
        <v>1.1936424E8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10"/>
    </row>
    <row r="6">
      <c r="A6" s="11" t="s">
        <v>6</v>
      </c>
      <c r="B6" s="12" t="str">
        <f t="shared" ref="B6:D6" si="5">vlookup(B3,#REF!,4,0)</f>
        <v>#REF!</v>
      </c>
      <c r="C6" s="12" t="str">
        <f t="shared" si="5"/>
        <v>#REF!</v>
      </c>
      <c r="D6" s="12" t="str">
        <f t="shared" si="5"/>
        <v>#REF!</v>
      </c>
      <c r="E6" s="6"/>
      <c r="F6" s="12" t="str">
        <f t="shared" ref="F6:N6" si="6">vlookup(F3,#REF!,4,0)</f>
        <v>#REF!</v>
      </c>
      <c r="G6" s="12" t="str">
        <f t="shared" si="6"/>
        <v>#REF!</v>
      </c>
      <c r="H6" s="12" t="str">
        <f t="shared" si="6"/>
        <v>#REF!</v>
      </c>
      <c r="I6" s="12" t="str">
        <f t="shared" si="6"/>
        <v>#REF!</v>
      </c>
      <c r="J6" s="12" t="str">
        <f t="shared" si="6"/>
        <v>#REF!</v>
      </c>
      <c r="K6" s="12" t="str">
        <f t="shared" si="6"/>
        <v>#REF!</v>
      </c>
      <c r="L6" s="12" t="str">
        <f t="shared" si="6"/>
        <v>#REF!</v>
      </c>
      <c r="M6" s="12" t="str">
        <f t="shared" si="6"/>
        <v>#REF!</v>
      </c>
      <c r="N6" s="12" t="str">
        <f t="shared" si="6"/>
        <v>#REF!</v>
      </c>
      <c r="O6" s="12">
        <v>1.223293543E9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10"/>
    </row>
    <row r="7">
      <c r="A7" s="11" t="s">
        <v>7</v>
      </c>
      <c r="B7" s="12" t="str">
        <f t="shared" ref="B7:D7" si="7">vlookup(B3,#REF!,5,0)</f>
        <v>#REF!</v>
      </c>
      <c r="C7" s="12" t="str">
        <f t="shared" si="7"/>
        <v>#REF!</v>
      </c>
      <c r="D7" s="12" t="str">
        <f t="shared" si="7"/>
        <v>#REF!</v>
      </c>
      <c r="E7" s="6"/>
      <c r="F7" s="12" t="str">
        <f t="shared" ref="F7:N7" si="8">vlookup(F3,#REF!,5,0)</f>
        <v>#REF!</v>
      </c>
      <c r="G7" s="12" t="str">
        <f t="shared" si="8"/>
        <v>#REF!</v>
      </c>
      <c r="H7" s="12" t="str">
        <f t="shared" si="8"/>
        <v>#REF!</v>
      </c>
      <c r="I7" s="12" t="str">
        <f t="shared" si="8"/>
        <v>#REF!</v>
      </c>
      <c r="J7" s="12" t="str">
        <f t="shared" si="8"/>
        <v>#REF!</v>
      </c>
      <c r="K7" s="12" t="str">
        <f t="shared" si="8"/>
        <v>#REF!</v>
      </c>
      <c r="L7" s="12" t="str">
        <f t="shared" si="8"/>
        <v>#REF!</v>
      </c>
      <c r="M7" s="12" t="str">
        <f t="shared" si="8"/>
        <v>#REF!</v>
      </c>
      <c r="N7" s="12" t="str">
        <f t="shared" si="8"/>
        <v>#REF!</v>
      </c>
      <c r="O7" s="12">
        <v>1.855790333E9</v>
      </c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10"/>
    </row>
    <row r="8">
      <c r="A8" s="11" t="s">
        <v>8</v>
      </c>
      <c r="B8" s="12" t="str">
        <f t="shared" ref="B8:D8" si="9">vlookup(B3,#REF!,6,0)</f>
        <v>#REF!</v>
      </c>
      <c r="C8" s="12" t="str">
        <f t="shared" si="9"/>
        <v>#REF!</v>
      </c>
      <c r="D8" s="12" t="str">
        <f t="shared" si="9"/>
        <v>#REF!</v>
      </c>
      <c r="E8" s="6"/>
      <c r="F8" s="12" t="str">
        <f t="shared" ref="F8:N8" si="10">vlookup(F3,#REF!,6,0)</f>
        <v>#REF!</v>
      </c>
      <c r="G8" s="12" t="str">
        <f t="shared" si="10"/>
        <v>#REF!</v>
      </c>
      <c r="H8" s="12" t="str">
        <f t="shared" si="10"/>
        <v>#REF!</v>
      </c>
      <c r="I8" s="12" t="str">
        <f t="shared" si="10"/>
        <v>#REF!</v>
      </c>
      <c r="J8" s="12" t="str">
        <f t="shared" si="10"/>
        <v>#REF!</v>
      </c>
      <c r="K8" s="12" t="str">
        <f t="shared" si="10"/>
        <v>#REF!</v>
      </c>
      <c r="L8" s="12" t="str">
        <f t="shared" si="10"/>
        <v>#REF!</v>
      </c>
      <c r="M8" s="12" t="str">
        <f t="shared" si="10"/>
        <v>#REF!</v>
      </c>
      <c r="N8" s="12" t="str">
        <f t="shared" si="10"/>
        <v>#REF!</v>
      </c>
      <c r="O8" s="12">
        <v>2.52733853E8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10"/>
    </row>
    <row r="9">
      <c r="A9" s="11" t="s">
        <v>9</v>
      </c>
      <c r="B9" s="12" t="str">
        <f t="shared" ref="B9:D9" si="11">vlookup(B3,#REF!,7,0)</f>
        <v>#REF!</v>
      </c>
      <c r="C9" s="12" t="str">
        <f t="shared" si="11"/>
        <v>#REF!</v>
      </c>
      <c r="D9" s="12" t="str">
        <f t="shared" si="11"/>
        <v>#REF!</v>
      </c>
      <c r="E9" s="6"/>
      <c r="F9" s="12" t="str">
        <f t="shared" ref="F9:N9" si="12">vlookup(F3,#REF!,7,0)</f>
        <v>#REF!</v>
      </c>
      <c r="G9" s="12" t="str">
        <f t="shared" si="12"/>
        <v>#REF!</v>
      </c>
      <c r="H9" s="12" t="str">
        <f t="shared" si="12"/>
        <v>#REF!</v>
      </c>
      <c r="I9" s="12" t="str">
        <f t="shared" si="12"/>
        <v>#REF!</v>
      </c>
      <c r="J9" s="12" t="str">
        <f t="shared" si="12"/>
        <v>#REF!</v>
      </c>
      <c r="K9" s="12" t="str">
        <f t="shared" si="12"/>
        <v>#REF!</v>
      </c>
      <c r="L9" s="12" t="str">
        <f t="shared" si="12"/>
        <v>#REF!</v>
      </c>
      <c r="M9" s="12" t="str">
        <f t="shared" si="12"/>
        <v>#REF!</v>
      </c>
      <c r="N9" s="12" t="str">
        <f t="shared" si="12"/>
        <v>#REF!</v>
      </c>
      <c r="O9" s="12">
        <v>1.855109996E9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10"/>
    </row>
    <row r="10">
      <c r="A10" s="11" t="s">
        <v>10</v>
      </c>
      <c r="B10" s="12" t="str">
        <f t="shared" ref="B10:D10" si="13">vlookup(B3,#REF!,8,0)</f>
        <v>#REF!</v>
      </c>
      <c r="C10" s="12" t="str">
        <f t="shared" si="13"/>
        <v>#REF!</v>
      </c>
      <c r="D10" s="12" t="str">
        <f t="shared" si="13"/>
        <v>#REF!</v>
      </c>
      <c r="E10" s="6"/>
      <c r="F10" s="12" t="str">
        <f t="shared" ref="F10:N10" si="14">vlookup(F3,#REF!,8,0)</f>
        <v>#REF!</v>
      </c>
      <c r="G10" s="12" t="str">
        <f t="shared" si="14"/>
        <v>#REF!</v>
      </c>
      <c r="H10" s="12" t="str">
        <f t="shared" si="14"/>
        <v>#REF!</v>
      </c>
      <c r="I10" s="12" t="str">
        <f t="shared" si="14"/>
        <v>#REF!</v>
      </c>
      <c r="J10" s="12" t="str">
        <f t="shared" si="14"/>
        <v>#REF!</v>
      </c>
      <c r="K10" s="12" t="str">
        <f t="shared" si="14"/>
        <v>#REF!</v>
      </c>
      <c r="L10" s="12" t="str">
        <f t="shared" si="14"/>
        <v>#REF!</v>
      </c>
      <c r="M10" s="12" t="str">
        <f t="shared" si="14"/>
        <v>#REF!</v>
      </c>
      <c r="N10" s="12" t="str">
        <f t="shared" si="14"/>
        <v>#REF!</v>
      </c>
      <c r="O10" s="12">
        <v>1.41458334E8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10"/>
    </row>
    <row r="11">
      <c r="A11" s="13" t="s">
        <v>11</v>
      </c>
      <c r="B11" s="14">
        <v>2.826933299E9</v>
      </c>
      <c r="C11" s="14">
        <v>1.704981149E9</v>
      </c>
      <c r="D11" s="14">
        <v>1.865878752E9</v>
      </c>
      <c r="E11" s="15"/>
      <c r="F11" s="14">
        <v>0.0</v>
      </c>
      <c r="G11" s="14">
        <v>0.0</v>
      </c>
      <c r="H11" s="14">
        <v>0.0</v>
      </c>
      <c r="I11" s="14">
        <v>0.0</v>
      </c>
      <c r="J11" s="14">
        <v>0.0</v>
      </c>
      <c r="K11" s="14">
        <v>0.0</v>
      </c>
      <c r="L11" s="14">
        <v>0.0</v>
      </c>
      <c r="M11" s="14">
        <v>0.0</v>
      </c>
      <c r="N11" s="14">
        <v>0.0</v>
      </c>
      <c r="O11" s="14">
        <v>6.3977932E9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10"/>
    </row>
    <row r="12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10"/>
    </row>
    <row r="13">
      <c r="A13" s="18" t="s">
        <v>6</v>
      </c>
      <c r="B13" s="19" t="str">
        <f>$A$1&amp;"."&amp;"01"</f>
        <v>2024.01</v>
      </c>
      <c r="C13" s="19" t="str">
        <f>$A$1&amp;"."&amp;"02"</f>
        <v>2024.02</v>
      </c>
      <c r="D13" s="19" t="str">
        <f>$A$1&amp;"."&amp;"03"</f>
        <v>2024.03</v>
      </c>
      <c r="E13" s="15"/>
      <c r="F13" s="19" t="str">
        <f>$A$1&amp;"."&amp;"04"</f>
        <v>2024.04</v>
      </c>
      <c r="G13" s="19" t="str">
        <f>$A$1&amp;"."&amp;"05"</f>
        <v>2024.05</v>
      </c>
      <c r="H13" s="19" t="str">
        <f>$A$1&amp;"."&amp;"06"</f>
        <v>2024.06</v>
      </c>
      <c r="I13" s="19" t="str">
        <f>$A$1&amp;"."&amp;"07"</f>
        <v>2024.07</v>
      </c>
      <c r="J13" s="19" t="str">
        <f>$A$1&amp;"."&amp;"08"</f>
        <v>2024.08</v>
      </c>
      <c r="K13" s="19" t="str">
        <f>$A$1&amp;"."&amp;"09"</f>
        <v>2024.09</v>
      </c>
      <c r="L13" s="19" t="str">
        <f>$A$1&amp;"."&amp;"10"</f>
        <v>2024.10</v>
      </c>
      <c r="M13" s="19" t="str">
        <f>$A$1&amp;"."&amp;"11"</f>
        <v>2024.11</v>
      </c>
      <c r="N13" s="19" t="str">
        <f>$A$1&amp;"."&amp;"12"</f>
        <v>2024.12</v>
      </c>
      <c r="O13" s="19" t="s">
        <v>3</v>
      </c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10"/>
    </row>
    <row r="14">
      <c r="A14" s="11" t="s">
        <v>12</v>
      </c>
      <c r="B14" s="20" t="str">
        <f>vlookup(B13,'Report_Chi phi'!$A$3:$P$51,4,0)</f>
        <v>#N/A</v>
      </c>
      <c r="C14" s="20" t="str">
        <f>vlookup(C13,'Report_Chi phi'!$A$3:$P$51,4,0)</f>
        <v>#N/A</v>
      </c>
      <c r="D14" s="20" t="str">
        <f>vlookup(D13,'Report_Chi phi'!$A$3:$P$51,4,0)</f>
        <v>#N/A</v>
      </c>
      <c r="E14" s="6"/>
      <c r="F14" s="20" t="str">
        <f>vlookup(F13,'Report_Chi phi'!$A$3:$P$51,4,0)</f>
        <v>#N/A</v>
      </c>
      <c r="G14" s="20" t="str">
        <f>vlookup(G13,'Report_Chi phi'!$A$3:$P$51,4,0)</f>
        <v>#N/A</v>
      </c>
      <c r="H14" s="20" t="str">
        <f>vlookup(H13,'Report_Chi phi'!$A$3:$P$51,4,0)</f>
        <v>#N/A</v>
      </c>
      <c r="I14" s="20" t="str">
        <f>vlookup(I13,'Report_Chi phi'!$A$3:$P$51,4,0)</f>
        <v>#N/A</v>
      </c>
      <c r="J14" s="20" t="str">
        <f>vlookup(J13,'Report_Chi phi'!$A$3:$P$51,4,0)</f>
        <v>#N/A</v>
      </c>
      <c r="K14" s="20" t="str">
        <f>vlookup(K13,'Report_Chi phi'!$A$3:$P$51,4,0)</f>
        <v>#N/A</v>
      </c>
      <c r="L14" s="20" t="str">
        <f>vlookup(L13,'Report_Chi phi'!$A$3:$P$51,4,0)</f>
        <v>#N/A</v>
      </c>
      <c r="M14" s="20" t="str">
        <f>vlookup(M13,'Report_Chi phi'!$A$3:$P$51,4,0)</f>
        <v>#N/A</v>
      </c>
      <c r="N14" s="20" t="str">
        <f>vlookup(N13,'Report_Chi phi'!$A$3:$P$51,4,0)</f>
        <v>#N/A</v>
      </c>
      <c r="O14" s="20" t="str">
        <f t="shared" ref="O14:O18" si="15">sum(B14:N14)</f>
        <v>#N/A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10"/>
    </row>
    <row r="15">
      <c r="A15" s="11" t="s">
        <v>13</v>
      </c>
      <c r="B15" s="20" t="str">
        <f>vlookup(B13,'Report_Chi phi'!$A$3:$P$51,5,0)</f>
        <v>#N/A</v>
      </c>
      <c r="C15" s="20" t="str">
        <f>vlookup(C13,'Report_Chi phi'!$A$3:$P$51,5,0)</f>
        <v>#N/A</v>
      </c>
      <c r="D15" s="20" t="str">
        <f>vlookup(D13,'Report_Chi phi'!$A$3:$P$51,5,0)</f>
        <v>#N/A</v>
      </c>
      <c r="E15" s="6"/>
      <c r="F15" s="20" t="str">
        <f>vlookup(F13,'Report_Chi phi'!$A$3:$P$51,5,0)</f>
        <v>#N/A</v>
      </c>
      <c r="G15" s="20" t="str">
        <f>vlookup(G13,'Report_Chi phi'!$A$3:$P$51,5,0)</f>
        <v>#N/A</v>
      </c>
      <c r="H15" s="20" t="str">
        <f>vlookup(H13,'Report_Chi phi'!$A$3:$P$51,5,0)</f>
        <v>#N/A</v>
      </c>
      <c r="I15" s="20" t="str">
        <f>vlookup(I13,'Report_Chi phi'!$A$3:$P$51,5,0)</f>
        <v>#N/A</v>
      </c>
      <c r="J15" s="20" t="str">
        <f>vlookup(J13,'Report_Chi phi'!$A$3:$P$51,5,0)</f>
        <v>#N/A</v>
      </c>
      <c r="K15" s="20" t="str">
        <f>vlookup(K13,'Report_Chi phi'!$A$3:$P$51,5,0)</f>
        <v>#N/A</v>
      </c>
      <c r="L15" s="20" t="str">
        <f>vlookup(L13,'Report_Chi phi'!$A$3:$P$51,5,0)</f>
        <v>#N/A</v>
      </c>
      <c r="M15" s="20" t="str">
        <f>vlookup(M13,'Report_Chi phi'!$A$3:$P$51,5,0)</f>
        <v>#N/A</v>
      </c>
      <c r="N15" s="20" t="str">
        <f>vlookup(N13,'Report_Chi phi'!$A$3:$P$51,5,0)</f>
        <v>#N/A</v>
      </c>
      <c r="O15" s="20" t="str">
        <f t="shared" si="15"/>
        <v>#N/A</v>
      </c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10"/>
    </row>
    <row r="16">
      <c r="A16" s="11" t="s">
        <v>14</v>
      </c>
      <c r="B16" s="20" t="str">
        <f>vlookup(B13,'Report_Chi phi'!$A$3:$P$51,6,0)</f>
        <v>#N/A</v>
      </c>
      <c r="C16" s="20" t="str">
        <f>vlookup(C13,'Report_Chi phi'!$A$3:$P$51,6,0)</f>
        <v>#N/A</v>
      </c>
      <c r="D16" s="20" t="str">
        <f>vlookup(D13,'Report_Chi phi'!$A$3:$P$51,6,0)</f>
        <v>#N/A</v>
      </c>
      <c r="E16" s="6"/>
      <c r="F16" s="20" t="str">
        <f>vlookup(F13,'Report_Chi phi'!$A$3:$P$51,6,0)</f>
        <v>#N/A</v>
      </c>
      <c r="G16" s="20" t="str">
        <f>vlookup(G13,'Report_Chi phi'!$A$3:$P$51,6,0)</f>
        <v>#N/A</v>
      </c>
      <c r="H16" s="20" t="str">
        <f>vlookup(H13,'Report_Chi phi'!$A$3:$P$51,6,0)</f>
        <v>#N/A</v>
      </c>
      <c r="I16" s="20" t="str">
        <f>vlookup(I13,'Report_Chi phi'!$A$3:$P$51,6,0)</f>
        <v>#N/A</v>
      </c>
      <c r="J16" s="20" t="str">
        <f>vlookup(J13,'Report_Chi phi'!$A$3:$P$51,6,0)</f>
        <v>#N/A</v>
      </c>
      <c r="K16" s="20" t="str">
        <f>vlookup(K13,'Report_Chi phi'!$A$3:$P$51,6,0)</f>
        <v>#N/A</v>
      </c>
      <c r="L16" s="20" t="str">
        <f>vlookup(L13,'Report_Chi phi'!$A$3:$P$51,6,0)</f>
        <v>#N/A</v>
      </c>
      <c r="M16" s="20" t="str">
        <f>vlookup(M13,'Report_Chi phi'!$A$3:$P$51,6,0)</f>
        <v>#N/A</v>
      </c>
      <c r="N16" s="20" t="str">
        <f>vlookup(N13,'Report_Chi phi'!$A$3:$P$51,6,0)</f>
        <v>#N/A</v>
      </c>
      <c r="O16" s="20" t="str">
        <f t="shared" si="15"/>
        <v>#N/A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10"/>
    </row>
    <row r="17">
      <c r="A17" s="11" t="s">
        <v>15</v>
      </c>
      <c r="B17" s="20" t="str">
        <f>vlookup(B13,'Report_Chi phi'!$A$3:$P$51,3,0)</f>
        <v>#N/A</v>
      </c>
      <c r="C17" s="20" t="str">
        <f>vlookup(C13,'Report_Chi phi'!$A$3:$P$51,3,0)</f>
        <v>#N/A</v>
      </c>
      <c r="D17" s="20" t="str">
        <f>vlookup(D13,'Report_Chi phi'!$A$3:$P$51,3,0)</f>
        <v>#N/A</v>
      </c>
      <c r="E17" s="6"/>
      <c r="F17" s="20" t="str">
        <f>vlookup(F13,'Report_Chi phi'!$A$3:$P$51,3,0)</f>
        <v>#N/A</v>
      </c>
      <c r="G17" s="20" t="str">
        <f>vlookup(G13,'Report_Chi phi'!$A$3:$P$51,3,0)</f>
        <v>#N/A</v>
      </c>
      <c r="H17" s="20" t="str">
        <f>vlookup(H13,'Report_Chi phi'!$A$3:$P$51,3,0)</f>
        <v>#N/A</v>
      </c>
      <c r="I17" s="20" t="str">
        <f>vlookup(I13,'Report_Chi phi'!$A$3:$P$51,3,0)</f>
        <v>#N/A</v>
      </c>
      <c r="J17" s="20" t="str">
        <f>vlookup(J13,'Report_Chi phi'!$A$3:$P$51,3,0)</f>
        <v>#N/A</v>
      </c>
      <c r="K17" s="20" t="str">
        <f>vlookup(K13,'Report_Chi phi'!$A$3:$P$51,3,0)</f>
        <v>#N/A</v>
      </c>
      <c r="L17" s="20" t="str">
        <f>vlookup(L13,'Report_Chi phi'!$A$3:$P$51,3,0)</f>
        <v>#N/A</v>
      </c>
      <c r="M17" s="20" t="str">
        <f>vlookup(M13,'Report_Chi phi'!$A$3:$P$51,3,0)</f>
        <v>#N/A</v>
      </c>
      <c r="N17" s="20" t="str">
        <f>vlookup(N13,'Report_Chi phi'!$A$3:$P$51,3,0)</f>
        <v>#N/A</v>
      </c>
      <c r="O17" s="20" t="str">
        <f t="shared" si="15"/>
        <v>#N/A</v>
      </c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10"/>
    </row>
    <row r="18">
      <c r="A18" s="21"/>
      <c r="B18" s="22"/>
      <c r="C18" s="22"/>
      <c r="D18" s="22"/>
      <c r="E18" s="22"/>
      <c r="F18" s="22"/>
      <c r="G18" s="22"/>
      <c r="H18" s="22"/>
      <c r="I18" s="22"/>
      <c r="J18" s="22"/>
      <c r="K18" s="5"/>
      <c r="L18" s="5"/>
      <c r="M18" s="5"/>
      <c r="N18" s="5"/>
      <c r="O18" s="23">
        <f t="shared" si="15"/>
        <v>0</v>
      </c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10"/>
    </row>
    <row r="19">
      <c r="A19" s="18" t="s">
        <v>4</v>
      </c>
      <c r="B19" s="19" t="str">
        <f>$A$1&amp;"."&amp;"01"</f>
        <v>2024.01</v>
      </c>
      <c r="C19" s="19" t="str">
        <f>$A$1&amp;"."&amp;"02"</f>
        <v>2024.02</v>
      </c>
      <c r="D19" s="19" t="str">
        <f>$A$1&amp;"."&amp;"03"</f>
        <v>2024.03</v>
      </c>
      <c r="E19" s="15"/>
      <c r="F19" s="19" t="str">
        <f>$A$1&amp;"."&amp;"04"</f>
        <v>2024.04</v>
      </c>
      <c r="G19" s="19" t="str">
        <f>$A$1&amp;"."&amp;"05"</f>
        <v>2024.05</v>
      </c>
      <c r="H19" s="19" t="str">
        <f>$A$1&amp;"."&amp;"06"</f>
        <v>2024.06</v>
      </c>
      <c r="I19" s="19" t="str">
        <f>$A$1&amp;"."&amp;"07"</f>
        <v>2024.07</v>
      </c>
      <c r="J19" s="19" t="str">
        <f>$A$1&amp;"."&amp;"08"</f>
        <v>2024.08</v>
      </c>
      <c r="K19" s="19" t="str">
        <f>$A$1&amp;"."&amp;"09"</f>
        <v>2024.09</v>
      </c>
      <c r="L19" s="19" t="str">
        <f>$A$1&amp;"."&amp;"10"</f>
        <v>2024.10</v>
      </c>
      <c r="M19" s="19" t="str">
        <f>$A$1&amp;"."&amp;"11"</f>
        <v>2024.11</v>
      </c>
      <c r="N19" s="19" t="str">
        <f>$A$1&amp;"."&amp;"12"</f>
        <v>2024.12</v>
      </c>
      <c r="O19" s="19" t="s">
        <v>3</v>
      </c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10"/>
    </row>
    <row r="20">
      <c r="A20" s="11" t="s">
        <v>16</v>
      </c>
      <c r="B20" s="12" t="str">
        <f>vlookup(B19,'Report_Chi phi'!$A$3:$P$51,2,0)</f>
        <v>#N/A</v>
      </c>
      <c r="C20" s="12" t="str">
        <f>vlookup(C19,'Report_Chi phi'!$A$3:$P$51,2,0)</f>
        <v>#N/A</v>
      </c>
      <c r="D20" s="12" t="str">
        <f>vlookup(D19,'Report_Chi phi'!$A$3:$P$51,2,0)</f>
        <v>#N/A</v>
      </c>
      <c r="E20" s="6"/>
      <c r="F20" s="12" t="str">
        <f>vlookup(F19,'Report_Chi phi'!$A$3:$P$51,2,0)</f>
        <v>#N/A</v>
      </c>
      <c r="G20" s="12" t="str">
        <f>vlookup(G19,'Report_Chi phi'!$A$3:$P$51,2,0)</f>
        <v>#N/A</v>
      </c>
      <c r="H20" s="12" t="str">
        <f>vlookup(H19,'Report_Chi phi'!$A$3:$P$51,2,0)</f>
        <v>#N/A</v>
      </c>
      <c r="I20" s="12" t="str">
        <f>vlookup(I19,'Report_Chi phi'!$A$3:$P$51,2,0)</f>
        <v>#N/A</v>
      </c>
      <c r="J20" s="12" t="str">
        <f>vlookup(J19,'Report_Chi phi'!$A$3:$P$51,2,0)</f>
        <v>#N/A</v>
      </c>
      <c r="K20" s="12" t="str">
        <f>vlookup(K19,'Report_Chi phi'!$A$3:$P$51,2,0)</f>
        <v>#N/A</v>
      </c>
      <c r="L20" s="12" t="str">
        <f>vlookup(L19,'Report_Chi phi'!$A$3:$P$51,2,0)</f>
        <v>#N/A</v>
      </c>
      <c r="M20" s="12" t="str">
        <f>vlookup(M19,'Report_Chi phi'!$A$3:$P$51,2,0)</f>
        <v>#N/A</v>
      </c>
      <c r="N20" s="12" t="str">
        <f>vlookup(N19,'Report_Chi phi'!$A$3:$P$51,2,0)</f>
        <v>#N/A</v>
      </c>
      <c r="O20" s="20" t="str">
        <f t="shared" ref="O20:O21" si="16">sum(B20:N20)</f>
        <v>#N/A</v>
      </c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10"/>
    </row>
    <row r="21">
      <c r="A21" s="24" t="s">
        <v>17</v>
      </c>
      <c r="B21" s="25" t="str">
        <f>vlookup(B19,'Report_Chi phi'!$A$3:$P$51,15,0)</f>
        <v>#N/A</v>
      </c>
      <c r="C21" s="25" t="str">
        <f>vlookup(C19,'Report_Chi phi'!$A$3:$P$51,15,0)</f>
        <v>#N/A</v>
      </c>
      <c r="D21" s="25" t="str">
        <f>vlookup(D19,'Report_Chi phi'!$A$3:$P$51,15,0)</f>
        <v>#N/A</v>
      </c>
      <c r="E21" s="5"/>
      <c r="F21" s="25" t="str">
        <f>vlookup(F19,'Report_Chi phi'!$A$3:$P$51,15,0)</f>
        <v>#N/A</v>
      </c>
      <c r="G21" s="25" t="str">
        <f>vlookup(G19,'Report_Chi phi'!$A$3:$P$51,15,0)</f>
        <v>#N/A</v>
      </c>
      <c r="H21" s="25" t="str">
        <f>vlookup(H19,'Report_Chi phi'!$A$3:$P$51,15,0)</f>
        <v>#N/A</v>
      </c>
      <c r="I21" s="25" t="str">
        <f>vlookup(I19,'Report_Chi phi'!$A$3:$P$51,15,0)</f>
        <v>#N/A</v>
      </c>
      <c r="J21" s="25" t="str">
        <f>vlookup(J19,'Report_Chi phi'!$A$3:$P$51,15,0)</f>
        <v>#N/A</v>
      </c>
      <c r="K21" s="25" t="str">
        <f>vlookup(K19,'Report_Chi phi'!$A$3:$P$51,15,0)</f>
        <v>#N/A</v>
      </c>
      <c r="L21" s="25" t="str">
        <f>vlookup(L19,'Report_Chi phi'!$A$3:$P$51,15,0)</f>
        <v>#N/A</v>
      </c>
      <c r="M21" s="25" t="str">
        <f>vlookup(M19,'Report_Chi phi'!$A$3:$P$51,15,0)</f>
        <v>#N/A</v>
      </c>
      <c r="N21" s="25" t="str">
        <f>vlookup(N19,'Report_Chi phi'!$A$3:$P$51,15,0)</f>
        <v>#N/A</v>
      </c>
      <c r="O21" s="26" t="str">
        <f t="shared" si="16"/>
        <v>#N/A</v>
      </c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10"/>
    </row>
    <row r="22">
      <c r="A22" s="18" t="s">
        <v>7</v>
      </c>
      <c r="B22" s="19" t="str">
        <f>$A$1&amp;"."&amp;"01"</f>
        <v>2024.01</v>
      </c>
      <c r="C22" s="19" t="str">
        <f>$A$1&amp;"."&amp;"02"</f>
        <v>2024.02</v>
      </c>
      <c r="D22" s="19" t="str">
        <f>$A$1&amp;"."&amp;"03"</f>
        <v>2024.03</v>
      </c>
      <c r="E22" s="15"/>
      <c r="F22" s="19" t="str">
        <f>$A$1&amp;"."&amp;"04"</f>
        <v>2024.04</v>
      </c>
      <c r="G22" s="19" t="str">
        <f>$A$1&amp;"."&amp;"05"</f>
        <v>2024.05</v>
      </c>
      <c r="H22" s="19" t="str">
        <f>$A$1&amp;"."&amp;"06"</f>
        <v>2024.06</v>
      </c>
      <c r="I22" s="19" t="str">
        <f>$A$1&amp;"."&amp;"07"</f>
        <v>2024.07</v>
      </c>
      <c r="J22" s="19" t="str">
        <f>$A$1&amp;"."&amp;"08"</f>
        <v>2024.08</v>
      </c>
      <c r="K22" s="19" t="str">
        <f>$A$1&amp;"."&amp;"09"</f>
        <v>2024.09</v>
      </c>
      <c r="L22" s="19" t="str">
        <f>$A$1&amp;"."&amp;"10"</f>
        <v>2024.10</v>
      </c>
      <c r="M22" s="19" t="str">
        <f>$A$1&amp;"."&amp;"11"</f>
        <v>2024.11</v>
      </c>
      <c r="N22" s="19" t="str">
        <f>$A$1&amp;"."&amp;"12"</f>
        <v>2024.12</v>
      </c>
      <c r="O22" s="19" t="s">
        <v>3</v>
      </c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10"/>
    </row>
    <row r="23">
      <c r="A23" s="11" t="s">
        <v>18</v>
      </c>
      <c r="B23" s="12" t="str">
        <f>vlookup(B22,'Report_Chi phi'!$A$3:$P$51,8,0)</f>
        <v>#N/A</v>
      </c>
      <c r="C23" s="12" t="str">
        <f>vlookup(C22,'Report_Chi phi'!$A$3:$P$51,8,0)</f>
        <v>#N/A</v>
      </c>
      <c r="D23" s="12" t="str">
        <f>vlookup(D22,'Report_Chi phi'!$A$3:$P$51,8,0)</f>
        <v>#N/A</v>
      </c>
      <c r="E23" s="6"/>
      <c r="F23" s="12" t="str">
        <f>vlookup(F22,'Report_Chi phi'!$A$3:$P$51,8,0)</f>
        <v>#N/A</v>
      </c>
      <c r="G23" s="12" t="str">
        <f>vlookup(G22,'Report_Chi phi'!$A$3:$P$51,8,0)</f>
        <v>#N/A</v>
      </c>
      <c r="H23" s="12" t="str">
        <f>vlookup(H22,'Report_Chi phi'!$A$3:$P$51,8,0)</f>
        <v>#N/A</v>
      </c>
      <c r="I23" s="12" t="str">
        <f>vlookup(I22,'Report_Chi phi'!$A$3:$P$51,8,0)</f>
        <v>#N/A</v>
      </c>
      <c r="J23" s="12" t="str">
        <f>vlookup(J22,'Report_Chi phi'!$A$3:$P$51,8,0)</f>
        <v>#N/A</v>
      </c>
      <c r="K23" s="12" t="str">
        <f>vlookup(K22,'Report_Chi phi'!$A$3:$P$51,8,0)</f>
        <v>#N/A</v>
      </c>
      <c r="L23" s="12" t="str">
        <f>vlookup(L22,'Report_Chi phi'!$A$3:$P$51,8,0)</f>
        <v>#N/A</v>
      </c>
      <c r="M23" s="12" t="str">
        <f>vlookup(M22,'Report_Chi phi'!$A$3:$P$51,8,0)</f>
        <v>#N/A</v>
      </c>
      <c r="N23" s="12" t="str">
        <f>vlookup(N22,'Report_Chi phi'!$A$3:$P$51,8,0)</f>
        <v>#N/A</v>
      </c>
      <c r="O23" s="20" t="str">
        <f t="shared" ref="O23:O24" si="17">sum(B23:N23)</f>
        <v>#N/A</v>
      </c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10"/>
    </row>
    <row r="24">
      <c r="A24" s="11" t="s">
        <v>19</v>
      </c>
      <c r="B24" s="12" t="str">
        <f>vlookup(B22,'Report_Chi phi'!$A$3:$P$51,7,0)</f>
        <v>#N/A</v>
      </c>
      <c r="C24" s="12" t="str">
        <f>vlookup(C22,'Report_Chi phi'!$A$3:$P$51,7,0)</f>
        <v>#N/A</v>
      </c>
      <c r="D24" s="12" t="str">
        <f>vlookup(D22,'Report_Chi phi'!$A$3:$P$51,7,0)</f>
        <v>#N/A</v>
      </c>
      <c r="E24" s="6"/>
      <c r="F24" s="12" t="str">
        <f>vlookup(F22,'Report_Chi phi'!$A$3:$P$51,7,0)</f>
        <v>#N/A</v>
      </c>
      <c r="G24" s="12" t="str">
        <f>vlookup(G22,'Report_Chi phi'!$A$3:$P$51,7,0)</f>
        <v>#N/A</v>
      </c>
      <c r="H24" s="12" t="str">
        <f>vlookup(H22,'Report_Chi phi'!$A$3:$P$51,7,0)</f>
        <v>#N/A</v>
      </c>
      <c r="I24" s="12" t="str">
        <f>vlookup(I22,'Report_Chi phi'!$A$3:$P$51,7,0)</f>
        <v>#N/A</v>
      </c>
      <c r="J24" s="12" t="str">
        <f>vlookup(J22,'Report_Chi phi'!$A$3:$P$51,7,0)</f>
        <v>#N/A</v>
      </c>
      <c r="K24" s="12" t="str">
        <f>vlookup(K22,'Report_Chi phi'!$A$3:$P$51,7,0)</f>
        <v>#N/A</v>
      </c>
      <c r="L24" s="12" t="str">
        <f>vlookup(L22,'Report_Chi phi'!$A$3:$P$51,7,0)</f>
        <v>#N/A</v>
      </c>
      <c r="M24" s="12" t="str">
        <f>vlookup(M22,'Report_Chi phi'!$A$3:$P$51,7,0)</f>
        <v>#N/A</v>
      </c>
      <c r="N24" s="12" t="str">
        <f>vlookup(N22,'Report_Chi phi'!$A$3:$P$51,7,0)</f>
        <v>#N/A</v>
      </c>
      <c r="O24" s="20" t="str">
        <f t="shared" si="17"/>
        <v>#N/A</v>
      </c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10"/>
    </row>
    <row r="25">
      <c r="A25" s="21"/>
      <c r="B25" s="25" t="str">
        <f t="shared" ref="B25:D25" si="18">sum(B23:B24)</f>
        <v>#N/A</v>
      </c>
      <c r="C25" s="25" t="str">
        <f t="shared" si="18"/>
        <v>#N/A</v>
      </c>
      <c r="D25" s="25" t="str">
        <f t="shared" si="18"/>
        <v>#N/A</v>
      </c>
      <c r="E25" s="5"/>
      <c r="F25" s="25" t="str">
        <f t="shared" ref="F25:N25" si="19">sum(F23:F24)</f>
        <v>#N/A</v>
      </c>
      <c r="G25" s="25" t="str">
        <f t="shared" si="19"/>
        <v>#N/A</v>
      </c>
      <c r="H25" s="25" t="str">
        <f t="shared" si="19"/>
        <v>#N/A</v>
      </c>
      <c r="I25" s="25" t="str">
        <f t="shared" si="19"/>
        <v>#N/A</v>
      </c>
      <c r="J25" s="25" t="str">
        <f t="shared" si="19"/>
        <v>#N/A</v>
      </c>
      <c r="K25" s="25" t="str">
        <f t="shared" si="19"/>
        <v>#N/A</v>
      </c>
      <c r="L25" s="25" t="str">
        <f t="shared" si="19"/>
        <v>#N/A</v>
      </c>
      <c r="M25" s="25" t="str">
        <f t="shared" si="19"/>
        <v>#N/A</v>
      </c>
      <c r="N25" s="25" t="str">
        <f t="shared" si="19"/>
        <v>#N/A</v>
      </c>
      <c r="O25" s="5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10"/>
    </row>
    <row r="26">
      <c r="A26" s="18" t="s">
        <v>8</v>
      </c>
      <c r="B26" s="19" t="str">
        <f>$A$1&amp;"."&amp;"01"</f>
        <v>2024.01</v>
      </c>
      <c r="C26" s="19" t="str">
        <f>$A$1&amp;"."&amp;"02"</f>
        <v>2024.02</v>
      </c>
      <c r="D26" s="19" t="str">
        <f>$A$1&amp;"."&amp;"03"</f>
        <v>2024.03</v>
      </c>
      <c r="E26" s="15"/>
      <c r="F26" s="19" t="str">
        <f>$A$1&amp;"."&amp;"04"</f>
        <v>2024.04</v>
      </c>
      <c r="G26" s="19" t="str">
        <f>$A$1&amp;"."&amp;"05"</f>
        <v>2024.05</v>
      </c>
      <c r="H26" s="19" t="str">
        <f>$A$1&amp;"."&amp;"06"</f>
        <v>2024.06</v>
      </c>
      <c r="I26" s="19" t="str">
        <f>$A$1&amp;"."&amp;"07"</f>
        <v>2024.07</v>
      </c>
      <c r="J26" s="19" t="str">
        <f>$A$1&amp;"."&amp;"08"</f>
        <v>2024.08</v>
      </c>
      <c r="K26" s="19" t="str">
        <f>$A$1&amp;"."&amp;"09"</f>
        <v>2024.09</v>
      </c>
      <c r="L26" s="19" t="str">
        <f>$A$1&amp;"."&amp;"10"</f>
        <v>2024.10</v>
      </c>
      <c r="M26" s="19" t="str">
        <f>$A$1&amp;"."&amp;"11"</f>
        <v>2024.11</v>
      </c>
      <c r="N26" s="19" t="str">
        <f>$A$1&amp;"."&amp;"12"</f>
        <v>2024.12</v>
      </c>
      <c r="O26" s="19" t="s">
        <v>3</v>
      </c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10"/>
    </row>
    <row r="27">
      <c r="A27" s="11" t="s">
        <v>20</v>
      </c>
      <c r="B27" s="20" t="str">
        <f>vlookup(B26,'Report_Chi phi'!$A$3:$P$51,10,0)</f>
        <v>#N/A</v>
      </c>
      <c r="C27" s="20" t="str">
        <f>vlookup(C26,'Report_Chi phi'!$A$3:$P$51,10,0)</f>
        <v>#N/A</v>
      </c>
      <c r="D27" s="20" t="str">
        <f>vlookup(D26,'Report_Chi phi'!$A$3:$P$51,10,0)</f>
        <v>#N/A</v>
      </c>
      <c r="E27" s="6"/>
      <c r="F27" s="20" t="str">
        <f>vlookup(F26,'Report_Chi phi'!$A$3:$P$51,10,0)</f>
        <v>#N/A</v>
      </c>
      <c r="G27" s="20" t="str">
        <f>vlookup(G26,'Report_Chi phi'!$A$3:$P$51,10,0)</f>
        <v>#N/A</v>
      </c>
      <c r="H27" s="20" t="str">
        <f>vlookup(H26,'Report_Chi phi'!$A$3:$P$51,10,0)</f>
        <v>#N/A</v>
      </c>
      <c r="I27" s="20" t="str">
        <f>vlookup(I26,'Report_Chi phi'!$A$3:$P$51,10,0)</f>
        <v>#N/A</v>
      </c>
      <c r="J27" s="20" t="str">
        <f>vlookup(J26,'Report_Chi phi'!$A$3:$P$51,10,0)</f>
        <v>#N/A</v>
      </c>
      <c r="K27" s="20" t="str">
        <f>vlookup(K26,'Report_Chi phi'!$A$3:$P$51,10,0)</f>
        <v>#N/A</v>
      </c>
      <c r="L27" s="20" t="str">
        <f>vlookup(L26,'Report_Chi phi'!$A$3:$P$51,10,0)</f>
        <v>#N/A</v>
      </c>
      <c r="M27" s="20" t="str">
        <f>vlookup(M26,'Report_Chi phi'!$A$3:$P$51,10,0)</f>
        <v>#N/A</v>
      </c>
      <c r="N27" s="20" t="str">
        <f>vlookup(N26,'Report_Chi phi'!$A$3:$P$51,10,0)</f>
        <v>#N/A</v>
      </c>
      <c r="O27" s="20" t="str">
        <f t="shared" ref="O27:O29" si="20">sum(B27:N27)</f>
        <v>#N/A</v>
      </c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10"/>
    </row>
    <row r="28">
      <c r="A28" s="11" t="s">
        <v>21</v>
      </c>
      <c r="B28" s="20" t="str">
        <f>vlookup(B26,'Report_Chi phi'!$A$3:$P$51,11,0)</f>
        <v>#N/A</v>
      </c>
      <c r="C28" s="20" t="str">
        <f>vlookup(C26,'Report_Chi phi'!$A$3:$P$51,11,0)</f>
        <v>#N/A</v>
      </c>
      <c r="D28" s="20" t="str">
        <f>vlookup(D26,'Report_Chi phi'!$A$3:$P$51,11,0)</f>
        <v>#N/A</v>
      </c>
      <c r="E28" s="6"/>
      <c r="F28" s="20" t="str">
        <f>vlookup(F26,'Report_Chi phi'!$A$3:$P$51,11,0)</f>
        <v>#N/A</v>
      </c>
      <c r="G28" s="20" t="str">
        <f>vlookup(G26,'Report_Chi phi'!$A$3:$P$51,11,0)</f>
        <v>#N/A</v>
      </c>
      <c r="H28" s="20" t="str">
        <f>vlookup(H26,'Report_Chi phi'!$A$3:$P$51,11,0)</f>
        <v>#N/A</v>
      </c>
      <c r="I28" s="20" t="str">
        <f>vlookup(I26,'Report_Chi phi'!$A$3:$P$51,11,0)</f>
        <v>#N/A</v>
      </c>
      <c r="J28" s="20" t="str">
        <f>vlookup(J26,'Report_Chi phi'!$A$3:$P$51,11,0)</f>
        <v>#N/A</v>
      </c>
      <c r="K28" s="20" t="str">
        <f>vlookup(K26,'Report_Chi phi'!$A$3:$P$51,11,0)</f>
        <v>#N/A</v>
      </c>
      <c r="L28" s="20" t="str">
        <f>vlookup(L26,'Report_Chi phi'!$A$3:$P$51,11,0)</f>
        <v>#N/A</v>
      </c>
      <c r="M28" s="20" t="str">
        <f>vlookup(M26,'Report_Chi phi'!$A$3:$P$51,11,0)</f>
        <v>#N/A</v>
      </c>
      <c r="N28" s="20" t="str">
        <f>vlookup(N26,'Report_Chi phi'!$A$3:$P$51,11,0)</f>
        <v>#N/A</v>
      </c>
      <c r="O28" s="20" t="str">
        <f t="shared" si="20"/>
        <v>#N/A</v>
      </c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10"/>
    </row>
    <row r="29">
      <c r="A29" s="11" t="s">
        <v>22</v>
      </c>
      <c r="B29" s="20" t="str">
        <f>vlookup(B26,'Report_Chi phi'!$A$3:$P$51,9,0)</f>
        <v>#N/A</v>
      </c>
      <c r="C29" s="20" t="str">
        <f>vlookup(C26,'Report_Chi phi'!$A$3:$P$51,9,0)</f>
        <v>#N/A</v>
      </c>
      <c r="D29" s="20" t="str">
        <f>vlookup(D26,'Report_Chi phi'!$A$3:$P$51,9,0)</f>
        <v>#N/A</v>
      </c>
      <c r="E29" s="6"/>
      <c r="F29" s="20" t="str">
        <f>vlookup(F26,'Report_Chi phi'!$A$3:$P$51,9,0)</f>
        <v>#N/A</v>
      </c>
      <c r="G29" s="20" t="str">
        <f>vlookup(G26,'Report_Chi phi'!$A$3:$P$51,9,0)</f>
        <v>#N/A</v>
      </c>
      <c r="H29" s="20" t="str">
        <f>vlookup(H26,'Report_Chi phi'!$A$3:$P$51,9,0)</f>
        <v>#N/A</v>
      </c>
      <c r="I29" s="20" t="str">
        <f>vlookup(I26,'Report_Chi phi'!$A$3:$P$51,9,0)</f>
        <v>#N/A</v>
      </c>
      <c r="J29" s="20" t="str">
        <f>vlookup(J26,'Report_Chi phi'!$A$3:$P$51,9,0)</f>
        <v>#N/A</v>
      </c>
      <c r="K29" s="20" t="str">
        <f>vlookup(K26,'Report_Chi phi'!$A$3:$P$51,9,0)</f>
        <v>#N/A</v>
      </c>
      <c r="L29" s="20" t="str">
        <f>vlookup(L26,'Report_Chi phi'!$A$3:$P$51,9,0)</f>
        <v>#N/A</v>
      </c>
      <c r="M29" s="20" t="str">
        <f>vlookup(M26,'Report_Chi phi'!$A$3:$P$51,9,0)</f>
        <v>#N/A</v>
      </c>
      <c r="N29" s="20" t="str">
        <f>vlookup(N26,'Report_Chi phi'!$A$3:$P$51,9,0)</f>
        <v>#N/A</v>
      </c>
      <c r="O29" s="20" t="str">
        <f t="shared" si="20"/>
        <v>#N/A</v>
      </c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10"/>
    </row>
    <row r="30">
      <c r="A30" s="27"/>
      <c r="B30" s="26" t="str">
        <f t="shared" ref="B30:D30" si="21">sum(B27:B29)</f>
        <v>#N/A</v>
      </c>
      <c r="C30" s="26" t="str">
        <f t="shared" si="21"/>
        <v>#N/A</v>
      </c>
      <c r="D30" s="26" t="str">
        <f t="shared" si="21"/>
        <v>#N/A</v>
      </c>
      <c r="E30" s="5"/>
      <c r="F30" s="26" t="str">
        <f t="shared" ref="F30:N30" si="22">sum(F27:F29)</f>
        <v>#N/A</v>
      </c>
      <c r="G30" s="26" t="str">
        <f t="shared" si="22"/>
        <v>#N/A</v>
      </c>
      <c r="H30" s="26" t="str">
        <f t="shared" si="22"/>
        <v>#N/A</v>
      </c>
      <c r="I30" s="26" t="str">
        <f t="shared" si="22"/>
        <v>#N/A</v>
      </c>
      <c r="J30" s="26" t="str">
        <f t="shared" si="22"/>
        <v>#N/A</v>
      </c>
      <c r="K30" s="26" t="str">
        <f t="shared" si="22"/>
        <v>#N/A</v>
      </c>
      <c r="L30" s="26" t="str">
        <f t="shared" si="22"/>
        <v>#N/A</v>
      </c>
      <c r="M30" s="26" t="str">
        <f t="shared" si="22"/>
        <v>#N/A</v>
      </c>
      <c r="N30" s="26" t="str">
        <f t="shared" si="22"/>
        <v>#N/A</v>
      </c>
      <c r="O30" s="5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10"/>
    </row>
    <row r="31">
      <c r="A31" s="18" t="s">
        <v>23</v>
      </c>
      <c r="B31" s="19" t="str">
        <f>$A$1&amp;"."&amp;"01"</f>
        <v>2024.01</v>
      </c>
      <c r="C31" s="19" t="str">
        <f>$A$1&amp;"."&amp;"02"</f>
        <v>2024.02</v>
      </c>
      <c r="D31" s="19" t="str">
        <f>$A$1&amp;"."&amp;"03"</f>
        <v>2024.03</v>
      </c>
      <c r="E31" s="15"/>
      <c r="F31" s="19" t="str">
        <f>$A$1&amp;"."&amp;"04"</f>
        <v>2024.04</v>
      </c>
      <c r="G31" s="19" t="str">
        <f>$A$1&amp;"."&amp;"05"</f>
        <v>2024.05</v>
      </c>
      <c r="H31" s="19" t="str">
        <f>$A$1&amp;"."&amp;"06"</f>
        <v>2024.06</v>
      </c>
      <c r="I31" s="19" t="str">
        <f>$A$1&amp;"."&amp;"07"</f>
        <v>2024.07</v>
      </c>
      <c r="J31" s="19" t="str">
        <f>$A$1&amp;"."&amp;"08"</f>
        <v>2024.08</v>
      </c>
      <c r="K31" s="19" t="str">
        <f>$A$1&amp;"."&amp;"09"</f>
        <v>2024.09</v>
      </c>
      <c r="L31" s="19" t="str">
        <f>$A$1&amp;"."&amp;"10"</f>
        <v>2024.10</v>
      </c>
      <c r="M31" s="19" t="str">
        <f>$A$1&amp;"."&amp;"11"</f>
        <v>2024.11</v>
      </c>
      <c r="N31" s="19" t="str">
        <f>$A$1&amp;"."&amp;"12"</f>
        <v>2024.12</v>
      </c>
      <c r="O31" s="19" t="s">
        <v>3</v>
      </c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10"/>
    </row>
    <row r="32">
      <c r="A32" s="11" t="s">
        <v>24</v>
      </c>
      <c r="B32" s="28">
        <v>1000000.0</v>
      </c>
      <c r="C32" s="28">
        <v>1000000.0</v>
      </c>
      <c r="D32" s="28">
        <v>1000000.0</v>
      </c>
      <c r="E32" s="29"/>
      <c r="F32" s="28">
        <v>2000000.0</v>
      </c>
      <c r="G32" s="28">
        <v>1000000.0</v>
      </c>
      <c r="H32" s="28">
        <v>1000000.0</v>
      </c>
      <c r="I32" s="28">
        <v>1000000.0</v>
      </c>
      <c r="J32" s="28">
        <v>1000000.0</v>
      </c>
      <c r="K32" s="28">
        <v>1000000.0</v>
      </c>
      <c r="L32" s="28">
        <v>1000000.0</v>
      </c>
      <c r="M32" s="28">
        <v>1000000.0</v>
      </c>
      <c r="N32" s="28">
        <v>1000000.0</v>
      </c>
      <c r="O32" s="10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10"/>
    </row>
    <row r="33">
      <c r="A33" s="30" t="s">
        <v>25</v>
      </c>
      <c r="B33" s="31">
        <v>3000000.0</v>
      </c>
      <c r="C33" s="31">
        <v>2500000.0</v>
      </c>
      <c r="D33" s="31">
        <v>2500000.0</v>
      </c>
      <c r="E33" s="32"/>
      <c r="F33" s="31">
        <v>2500000.0</v>
      </c>
      <c r="G33" s="31">
        <v>2500000.0</v>
      </c>
      <c r="H33" s="31">
        <v>2200000.0</v>
      </c>
      <c r="I33" s="31">
        <v>2500000.0</v>
      </c>
      <c r="J33" s="31">
        <v>2500000.0</v>
      </c>
      <c r="K33" s="31">
        <v>2500000.0</v>
      </c>
      <c r="L33" s="31">
        <v>2500000.0</v>
      </c>
      <c r="M33" s="31">
        <v>2500000.0</v>
      </c>
      <c r="N33" s="31">
        <v>2500000.0</v>
      </c>
      <c r="O33" s="10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10"/>
    </row>
    <row r="34">
      <c r="A34" s="33" t="s">
        <v>4</v>
      </c>
      <c r="B34" s="34" t="str">
        <f t="shared" ref="B34:D34" si="23">sum(B20:B21)</f>
        <v>#N/A</v>
      </c>
      <c r="C34" s="34" t="str">
        <f t="shared" si="23"/>
        <v>#N/A</v>
      </c>
      <c r="D34" s="34" t="str">
        <f t="shared" si="23"/>
        <v>#N/A</v>
      </c>
      <c r="E34" s="35"/>
      <c r="F34" s="34" t="str">
        <f t="shared" ref="F34:N34" si="24">sum(F20:F21)</f>
        <v>#N/A</v>
      </c>
      <c r="G34" s="34" t="str">
        <f t="shared" si="24"/>
        <v>#N/A</v>
      </c>
      <c r="H34" s="34" t="str">
        <f t="shared" si="24"/>
        <v>#N/A</v>
      </c>
      <c r="I34" s="34" t="str">
        <f t="shared" si="24"/>
        <v>#N/A</v>
      </c>
      <c r="J34" s="34" t="str">
        <f t="shared" si="24"/>
        <v>#N/A</v>
      </c>
      <c r="K34" s="34" t="str">
        <f t="shared" si="24"/>
        <v>#N/A</v>
      </c>
      <c r="L34" s="34" t="str">
        <f t="shared" si="24"/>
        <v>#N/A</v>
      </c>
      <c r="M34" s="34" t="str">
        <f t="shared" si="24"/>
        <v>#N/A</v>
      </c>
      <c r="N34" s="34" t="str">
        <f t="shared" si="24"/>
        <v>#N/A</v>
      </c>
      <c r="O34" s="10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10"/>
    </row>
    <row r="35">
      <c r="A35" s="36" t="s">
        <v>26</v>
      </c>
      <c r="B35" s="37" t="str">
        <f t="shared" ref="B35:D35" si="25">round(B7/B32,1)</f>
        <v>#REF!</v>
      </c>
      <c r="C35" s="37" t="str">
        <f t="shared" si="25"/>
        <v>#REF!</v>
      </c>
      <c r="D35" s="37" t="str">
        <f t="shared" si="25"/>
        <v>#REF!</v>
      </c>
      <c r="E35" s="38"/>
      <c r="F35" s="37" t="str">
        <f t="shared" ref="F35:N35" si="26">round(F7/F32,1)</f>
        <v>#REF!</v>
      </c>
      <c r="G35" s="37" t="str">
        <f t="shared" si="26"/>
        <v>#REF!</v>
      </c>
      <c r="H35" s="37" t="str">
        <f t="shared" si="26"/>
        <v>#REF!</v>
      </c>
      <c r="I35" s="37" t="str">
        <f t="shared" si="26"/>
        <v>#REF!</v>
      </c>
      <c r="J35" s="37" t="str">
        <f t="shared" si="26"/>
        <v>#REF!</v>
      </c>
      <c r="K35" s="37" t="str">
        <f t="shared" si="26"/>
        <v>#REF!</v>
      </c>
      <c r="L35" s="37" t="str">
        <f t="shared" si="26"/>
        <v>#REF!</v>
      </c>
      <c r="M35" s="37" t="str">
        <f t="shared" si="26"/>
        <v>#REF!</v>
      </c>
      <c r="N35" s="37" t="str">
        <f t="shared" si="26"/>
        <v>#REF!</v>
      </c>
      <c r="O35" s="10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10"/>
    </row>
    <row r="36">
      <c r="A36" s="39" t="s">
        <v>27</v>
      </c>
      <c r="B36" s="37" t="str">
        <f t="shared" ref="B36:D36" si="27">B33*B35</f>
        <v>#REF!</v>
      </c>
      <c r="C36" s="37" t="str">
        <f t="shared" si="27"/>
        <v>#REF!</v>
      </c>
      <c r="D36" s="37" t="str">
        <f t="shared" si="27"/>
        <v>#REF!</v>
      </c>
      <c r="E36" s="38"/>
      <c r="F36" s="37" t="str">
        <f t="shared" ref="F36:N36" si="28">F33*F35</f>
        <v>#REF!</v>
      </c>
      <c r="G36" s="37" t="str">
        <f t="shared" si="28"/>
        <v>#REF!</v>
      </c>
      <c r="H36" s="37" t="str">
        <f t="shared" si="28"/>
        <v>#REF!</v>
      </c>
      <c r="I36" s="37" t="str">
        <f t="shared" si="28"/>
        <v>#REF!</v>
      </c>
      <c r="J36" s="37" t="str">
        <f t="shared" si="28"/>
        <v>#REF!</v>
      </c>
      <c r="K36" s="37" t="str">
        <f t="shared" si="28"/>
        <v>#REF!</v>
      </c>
      <c r="L36" s="37" t="str">
        <f t="shared" si="28"/>
        <v>#REF!</v>
      </c>
      <c r="M36" s="37" t="str">
        <f t="shared" si="28"/>
        <v>#REF!</v>
      </c>
      <c r="N36" s="37" t="str">
        <f t="shared" si="28"/>
        <v>#REF!</v>
      </c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39" t="s">
        <v>28</v>
      </c>
      <c r="B37" s="37">
        <f>vlookup(B31,'Report_Doanh thu'!$A$2:$H$50,7,0)</f>
        <v>3517022000</v>
      </c>
      <c r="C37" s="37">
        <f>vlookup(C31,'Report_Doanh thu'!$A$2:$H$50,7,0)</f>
        <v>1700101000</v>
      </c>
      <c r="D37" s="37">
        <f>vlookup(D31,'Report_Doanh thu'!$A$2:$H$50,7,0)</f>
        <v>2020806000</v>
      </c>
      <c r="E37" s="38"/>
      <c r="F37" s="37">
        <f>vlookup(F31,'Report_Doanh thu'!$A$2:$H$50,7,0)</f>
        <v>1711707000</v>
      </c>
      <c r="G37" s="37">
        <f>vlookup(G31,'Report_Doanh thu'!$A$2:$H$50,7,0)</f>
        <v>1562947800</v>
      </c>
      <c r="H37" s="37">
        <f>vlookup(H31,'Report_Doanh thu'!$A$2:$H$50,7,0)</f>
        <v>2122290000</v>
      </c>
      <c r="I37" s="37">
        <f>vlookup(I31,'Report_Doanh thu'!$A$2:$H$50,7,0)</f>
        <v>3300551002</v>
      </c>
      <c r="J37" s="37">
        <f>vlookup(J31,'Report_Doanh thu'!$A$2:$H$50,7,0)</f>
        <v>2090704801</v>
      </c>
      <c r="K37" s="37">
        <f>vlookup(K31,'Report_Doanh thu'!$A$2:$H$50,7,0)</f>
        <v>2082261500</v>
      </c>
      <c r="L37" s="37">
        <f>vlookup(L31,'Report_Doanh thu'!$A$2:$H$50,7,0)</f>
        <v>0</v>
      </c>
      <c r="M37" s="37">
        <f>vlookup(M31,'Report_Doanh thu'!$A$2:$H$50,7,0)</f>
        <v>0</v>
      </c>
      <c r="N37" s="37">
        <f>vlookup(N31,'Report_Doanh thu'!$A$2:$H$50,7,0)</f>
        <v>0</v>
      </c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40" t="s">
        <v>29</v>
      </c>
      <c r="B38" s="41" t="str">
        <f t="shared" ref="B38:D38" si="29">B36*0.3</f>
        <v>#REF!</v>
      </c>
      <c r="C38" s="41" t="str">
        <f t="shared" si="29"/>
        <v>#REF!</v>
      </c>
      <c r="D38" s="41" t="str">
        <f t="shared" si="29"/>
        <v>#REF!</v>
      </c>
      <c r="E38" s="42"/>
      <c r="F38" s="41" t="str">
        <f t="shared" ref="F38:N38" si="30">F36*0.3</f>
        <v>#REF!</v>
      </c>
      <c r="G38" s="41" t="str">
        <f t="shared" si="30"/>
        <v>#REF!</v>
      </c>
      <c r="H38" s="41" t="str">
        <f t="shared" si="30"/>
        <v>#REF!</v>
      </c>
      <c r="I38" s="41" t="str">
        <f t="shared" si="30"/>
        <v>#REF!</v>
      </c>
      <c r="J38" s="41" t="str">
        <f t="shared" si="30"/>
        <v>#REF!</v>
      </c>
      <c r="K38" s="41" t="str">
        <f t="shared" si="30"/>
        <v>#REF!</v>
      </c>
      <c r="L38" s="41" t="str">
        <f t="shared" si="30"/>
        <v>#REF!</v>
      </c>
      <c r="M38" s="41" t="str">
        <f t="shared" si="30"/>
        <v>#REF!</v>
      </c>
      <c r="N38" s="41" t="str">
        <f t="shared" si="30"/>
        <v>#REF!</v>
      </c>
      <c r="O38" s="10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10"/>
    </row>
    <row r="39">
      <c r="A39" s="40" t="s">
        <v>30</v>
      </c>
      <c r="B39" s="43">
        <v>8.0307E8</v>
      </c>
      <c r="C39" s="43">
        <v>5.26283E8</v>
      </c>
      <c r="D39" s="43">
        <v>5.26437333E8</v>
      </c>
      <c r="E39" s="42"/>
      <c r="F39" s="43">
        <v>3.25571166E8</v>
      </c>
      <c r="G39" s="43">
        <v>2.58758E8</v>
      </c>
      <c r="H39" s="42"/>
      <c r="I39" s="42"/>
      <c r="J39" s="42"/>
      <c r="K39" s="42"/>
      <c r="L39" s="42"/>
      <c r="M39" s="42"/>
      <c r="N39" s="42"/>
      <c r="O39" s="10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10"/>
    </row>
    <row r="40">
      <c r="A40" s="44" t="s">
        <v>31</v>
      </c>
      <c r="B40" s="31">
        <v>7.34E8</v>
      </c>
      <c r="C40" s="31">
        <v>4.54705933E8</v>
      </c>
      <c r="D40" s="31">
        <v>4.77778721E8</v>
      </c>
      <c r="E40" s="32"/>
      <c r="F40" s="31">
        <v>3.059199E8</v>
      </c>
      <c r="G40" s="31">
        <v>3.37589083E8</v>
      </c>
      <c r="H40" s="32"/>
      <c r="I40" s="32"/>
      <c r="J40" s="32"/>
      <c r="K40" s="32"/>
      <c r="L40" s="32"/>
      <c r="M40" s="32"/>
      <c r="N40" s="32"/>
      <c r="O40" s="10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10"/>
    </row>
    <row r="41">
      <c r="A41" s="40" t="s">
        <v>32</v>
      </c>
      <c r="B41" s="43" t="str">
        <f t="shared" ref="B41:D41" si="31">B40/B35</f>
        <v>#REF!</v>
      </c>
      <c r="C41" s="43" t="str">
        <f t="shared" si="31"/>
        <v>#REF!</v>
      </c>
      <c r="D41" s="43" t="str">
        <f t="shared" si="31"/>
        <v>#REF!</v>
      </c>
      <c r="E41" s="42"/>
      <c r="F41" s="43" t="str">
        <f t="shared" ref="F41:N41" si="32">F40/F35</f>
        <v>#REF!</v>
      </c>
      <c r="G41" s="43" t="str">
        <f t="shared" si="32"/>
        <v>#REF!</v>
      </c>
      <c r="H41" s="43" t="str">
        <f t="shared" si="32"/>
        <v>#REF!</v>
      </c>
      <c r="I41" s="43" t="str">
        <f t="shared" si="32"/>
        <v>#REF!</v>
      </c>
      <c r="J41" s="43" t="str">
        <f t="shared" si="32"/>
        <v>#REF!</v>
      </c>
      <c r="K41" s="43" t="str">
        <f t="shared" si="32"/>
        <v>#REF!</v>
      </c>
      <c r="L41" s="43" t="str">
        <f t="shared" si="32"/>
        <v>#REF!</v>
      </c>
      <c r="M41" s="43" t="str">
        <f t="shared" si="32"/>
        <v>#REF!</v>
      </c>
      <c r="N41" s="43" t="str">
        <f t="shared" si="32"/>
        <v>#REF!</v>
      </c>
      <c r="O41" s="10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10"/>
    </row>
    <row r="42">
      <c r="A42" s="40" t="s">
        <v>33</v>
      </c>
      <c r="B42" s="45">
        <f t="shared" ref="B42:D42" si="33">B40/B37</f>
        <v>0.2086992916</v>
      </c>
      <c r="C42" s="45">
        <f t="shared" si="33"/>
        <v>0.2674581881</v>
      </c>
      <c r="D42" s="45">
        <f t="shared" si="33"/>
        <v>0.2364297815</v>
      </c>
      <c r="E42" s="46"/>
      <c r="F42" s="45">
        <f t="shared" ref="F42:N42" si="34">F40/F37</f>
        <v>0.1787221177</v>
      </c>
      <c r="G42" s="45">
        <f t="shared" si="34"/>
        <v>0.2159951106</v>
      </c>
      <c r="H42" s="45">
        <f t="shared" si="34"/>
        <v>0</v>
      </c>
      <c r="I42" s="45">
        <f t="shared" si="34"/>
        <v>0</v>
      </c>
      <c r="J42" s="45">
        <f t="shared" si="34"/>
        <v>0</v>
      </c>
      <c r="K42" s="45">
        <f t="shared" si="34"/>
        <v>0</v>
      </c>
      <c r="L42" s="45" t="str">
        <f t="shared" si="34"/>
        <v>#DIV/0!</v>
      </c>
      <c r="M42" s="45" t="str">
        <f t="shared" si="34"/>
        <v>#DIV/0!</v>
      </c>
      <c r="N42" s="45" t="str">
        <f t="shared" si="34"/>
        <v>#DIV/0!</v>
      </c>
      <c r="O42" s="10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10"/>
    </row>
    <row r="43">
      <c r="A43" s="47" t="s">
        <v>34</v>
      </c>
      <c r="B43" s="48">
        <f t="shared" ref="B43:D43" si="35">B39/B37</f>
        <v>0.2283380656</v>
      </c>
      <c r="C43" s="48">
        <f t="shared" si="35"/>
        <v>0.3095598438</v>
      </c>
      <c r="D43" s="48">
        <f t="shared" si="35"/>
        <v>0.2605085956</v>
      </c>
      <c r="E43" s="49"/>
      <c r="F43" s="48">
        <f t="shared" ref="F43:N43" si="36">F39/F37</f>
        <v>0.1902026258</v>
      </c>
      <c r="G43" s="48">
        <f t="shared" si="36"/>
        <v>0.1655576725</v>
      </c>
      <c r="H43" s="48">
        <f t="shared" si="36"/>
        <v>0</v>
      </c>
      <c r="I43" s="48">
        <f t="shared" si="36"/>
        <v>0</v>
      </c>
      <c r="J43" s="48">
        <f t="shared" si="36"/>
        <v>0</v>
      </c>
      <c r="K43" s="48">
        <f t="shared" si="36"/>
        <v>0</v>
      </c>
      <c r="L43" s="48" t="str">
        <f t="shared" si="36"/>
        <v>#DIV/0!</v>
      </c>
      <c r="M43" s="48" t="str">
        <f t="shared" si="36"/>
        <v>#DIV/0!</v>
      </c>
      <c r="N43" s="48" t="str">
        <f t="shared" si="36"/>
        <v>#DIV/0!</v>
      </c>
      <c r="O43" s="10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10"/>
    </row>
    <row r="44">
      <c r="A44" s="47" t="s">
        <v>35</v>
      </c>
      <c r="B44" s="48" t="str">
        <f t="shared" ref="B44:D44" si="37">B21/B37</f>
        <v>#N/A</v>
      </c>
      <c r="C44" s="48" t="str">
        <f t="shared" si="37"/>
        <v>#N/A</v>
      </c>
      <c r="D44" s="48" t="str">
        <f t="shared" si="37"/>
        <v>#N/A</v>
      </c>
      <c r="E44" s="49"/>
      <c r="F44" s="48" t="str">
        <f t="shared" ref="F44:N44" si="38">F21/F37</f>
        <v>#N/A</v>
      </c>
      <c r="G44" s="48" t="str">
        <f t="shared" si="38"/>
        <v>#N/A</v>
      </c>
      <c r="H44" s="48" t="str">
        <f t="shared" si="38"/>
        <v>#N/A</v>
      </c>
      <c r="I44" s="48" t="str">
        <f t="shared" si="38"/>
        <v>#N/A</v>
      </c>
      <c r="J44" s="48" t="str">
        <f t="shared" si="38"/>
        <v>#N/A</v>
      </c>
      <c r="K44" s="48" t="str">
        <f t="shared" si="38"/>
        <v>#N/A</v>
      </c>
      <c r="L44" s="48" t="str">
        <f t="shared" si="38"/>
        <v>#N/A</v>
      </c>
      <c r="M44" s="48" t="str">
        <f t="shared" si="38"/>
        <v>#N/A</v>
      </c>
      <c r="N44" s="48" t="str">
        <f t="shared" si="38"/>
        <v>#N/A</v>
      </c>
      <c r="O44" s="10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10"/>
    </row>
    <row r="45">
      <c r="A45" s="50"/>
      <c r="B45" s="50"/>
      <c r="C45" s="50"/>
      <c r="D45" s="50"/>
      <c r="E45" s="51"/>
      <c r="F45" s="52"/>
      <c r="G45" s="51"/>
      <c r="H45" s="51"/>
      <c r="I45" s="51"/>
      <c r="J45" s="52"/>
      <c r="K45" s="52"/>
      <c r="L45" s="52"/>
      <c r="M45" s="52"/>
      <c r="N45" s="52"/>
      <c r="O45" s="53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10"/>
    </row>
    <row r="46">
      <c r="A46" s="18" t="s">
        <v>36</v>
      </c>
      <c r="B46" s="19" t="s">
        <v>37</v>
      </c>
      <c r="C46" s="19" t="s">
        <v>38</v>
      </c>
      <c r="D46" s="19" t="s">
        <v>39</v>
      </c>
      <c r="E46" s="54"/>
      <c r="F46" s="55"/>
      <c r="G46" s="56" t="s">
        <v>40</v>
      </c>
      <c r="H46" s="57">
        <v>6.0</v>
      </c>
      <c r="I46" s="58" t="s">
        <v>41</v>
      </c>
      <c r="J46" s="55"/>
      <c r="K46" s="55"/>
      <c r="L46" s="55"/>
      <c r="M46" s="55"/>
      <c r="N46" s="55"/>
      <c r="O46" s="55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11" t="s">
        <v>42</v>
      </c>
      <c r="B47" s="59">
        <f>(4*1040000)+4500000+30000000</f>
        <v>38660000</v>
      </c>
      <c r="C47" s="59">
        <f>(4*2500000)+4500000+30000000</f>
        <v>44500000</v>
      </c>
      <c r="D47" s="59">
        <f>(4*3500000)+4500000+30000000</f>
        <v>48500000</v>
      </c>
      <c r="E47" s="60"/>
      <c r="F47" s="6"/>
      <c r="G47" s="6" t="s">
        <v>37</v>
      </c>
      <c r="H47" s="61">
        <f t="shared" ref="H47:H49" si="39">round($H$46*I47,0)</f>
        <v>1</v>
      </c>
      <c r="I47" s="62">
        <v>0.1</v>
      </c>
      <c r="J47" s="55"/>
      <c r="K47" s="55"/>
      <c r="L47" s="55"/>
      <c r="M47" s="55"/>
      <c r="N47" s="55"/>
      <c r="O47" s="55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3" t="s">
        <v>43</v>
      </c>
      <c r="B48" s="64">
        <f>H47</f>
        <v>1</v>
      </c>
      <c r="C48" s="64">
        <f>H48</f>
        <v>5</v>
      </c>
      <c r="D48" s="64">
        <f>H49</f>
        <v>1</v>
      </c>
      <c r="E48" s="55"/>
      <c r="F48" s="55"/>
      <c r="G48" s="6" t="s">
        <v>38</v>
      </c>
      <c r="H48" s="61">
        <f t="shared" si="39"/>
        <v>5</v>
      </c>
      <c r="I48" s="62">
        <v>0.8</v>
      </c>
      <c r="J48" s="55"/>
      <c r="K48" s="55"/>
      <c r="L48" s="55"/>
      <c r="M48" s="55"/>
      <c r="N48" s="55"/>
      <c r="O48" s="55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5" t="s">
        <v>44</v>
      </c>
      <c r="B49" s="66">
        <v>1.766E8</v>
      </c>
      <c r="C49" s="66">
        <v>1.922E8</v>
      </c>
      <c r="D49" s="66">
        <v>2.28E8</v>
      </c>
      <c r="E49" s="6"/>
      <c r="F49" s="6"/>
      <c r="G49" s="6" t="s">
        <v>39</v>
      </c>
      <c r="H49" s="61">
        <f t="shared" si="39"/>
        <v>1</v>
      </c>
      <c r="I49" s="62">
        <v>0.1</v>
      </c>
      <c r="J49" s="55"/>
      <c r="K49" s="55"/>
      <c r="L49" s="55"/>
      <c r="M49" s="55"/>
      <c r="N49" s="55"/>
      <c r="O49" s="55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7" t="s">
        <v>45</v>
      </c>
      <c r="B50" s="68">
        <f t="shared" ref="B50:D50" si="40">B48*B49</f>
        <v>176600000</v>
      </c>
      <c r="C50" s="68">
        <f t="shared" si="40"/>
        <v>961000000</v>
      </c>
      <c r="D50" s="68">
        <f t="shared" si="40"/>
        <v>228000000</v>
      </c>
      <c r="E50" s="69"/>
      <c r="F50" s="70">
        <f>sum(B50:D50)</f>
        <v>1365600000</v>
      </c>
      <c r="G50" s="71" t="s">
        <v>46</v>
      </c>
      <c r="H50" s="71" t="s">
        <v>47</v>
      </c>
      <c r="I50" s="71" t="s">
        <v>48</v>
      </c>
      <c r="J50" s="55"/>
      <c r="K50" s="55"/>
      <c r="L50" s="55"/>
      <c r="M50" s="55"/>
      <c r="N50" s="55"/>
      <c r="O50" s="55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72"/>
      <c r="B51" s="19" t="s">
        <v>49</v>
      </c>
      <c r="C51" s="19" t="s">
        <v>50</v>
      </c>
      <c r="D51" s="73" t="s">
        <v>51</v>
      </c>
      <c r="E51" s="74" t="s">
        <v>52</v>
      </c>
      <c r="F51" s="6"/>
      <c r="G51" s="61">
        <v>2.0E9</v>
      </c>
      <c r="H51" s="62">
        <v>0.1</v>
      </c>
      <c r="I51" s="61">
        <f>G51*(1+H51)</f>
        <v>2200000000</v>
      </c>
      <c r="J51" s="55"/>
      <c r="K51" s="55"/>
      <c r="L51" s="55"/>
      <c r="M51" s="55"/>
      <c r="N51" s="55"/>
      <c r="O51" s="55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5" t="s">
        <v>53</v>
      </c>
      <c r="B52" s="75">
        <f t="shared" ref="B52:D52" si="41">B50</f>
        <v>176600000</v>
      </c>
      <c r="C52" s="75">
        <f t="shared" si="41"/>
        <v>961000000</v>
      </c>
      <c r="D52" s="75">
        <f t="shared" si="41"/>
        <v>228000000</v>
      </c>
      <c r="E52" s="76">
        <f>B52+C52+D52</f>
        <v>1365600000</v>
      </c>
      <c r="F52" s="55"/>
      <c r="G52" s="77" t="s">
        <v>54</v>
      </c>
      <c r="H52" s="78"/>
      <c r="I52" s="79"/>
      <c r="J52" s="58"/>
      <c r="K52" s="58"/>
      <c r="L52" s="58"/>
      <c r="M52" s="58"/>
      <c r="N52" s="58"/>
      <c r="O52" s="58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</row>
    <row r="53">
      <c r="A53" s="11" t="s">
        <v>55</v>
      </c>
      <c r="B53" s="81">
        <v>0.12</v>
      </c>
      <c r="C53" s="81">
        <v>0.12</v>
      </c>
      <c r="D53" s="81">
        <v>0.12</v>
      </c>
      <c r="E53" s="54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11" t="s">
        <v>56</v>
      </c>
      <c r="B54" s="82">
        <f t="shared" ref="B54:D54" si="42">B52*B53</f>
        <v>21192000</v>
      </c>
      <c r="C54" s="82">
        <f t="shared" si="42"/>
        <v>115320000</v>
      </c>
      <c r="D54" s="82">
        <f t="shared" si="42"/>
        <v>27360000</v>
      </c>
      <c r="E54" s="83">
        <f t="shared" ref="E54:E66" si="44">B54+C54+D54</f>
        <v>163872000</v>
      </c>
      <c r="F54" s="55"/>
      <c r="G54" s="84" t="s">
        <v>57</v>
      </c>
      <c r="H54" s="55"/>
      <c r="I54" s="55"/>
      <c r="J54" s="55"/>
      <c r="K54" s="55"/>
      <c r="L54" s="55"/>
      <c r="M54" s="55"/>
      <c r="N54" s="55"/>
      <c r="O54" s="55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11" t="s">
        <v>6</v>
      </c>
      <c r="B55" s="82">
        <f t="shared" ref="B55:D55" si="43">450000000/3</f>
        <v>150000000</v>
      </c>
      <c r="C55" s="82">
        <f t="shared" si="43"/>
        <v>150000000</v>
      </c>
      <c r="D55" s="82">
        <f t="shared" si="43"/>
        <v>150000000</v>
      </c>
      <c r="E55" s="83">
        <f t="shared" si="44"/>
        <v>450000000</v>
      </c>
      <c r="F55" s="55"/>
      <c r="G55" s="84" t="s">
        <v>58</v>
      </c>
      <c r="H55" s="85"/>
      <c r="I55" s="55"/>
      <c r="J55" s="55"/>
      <c r="K55" s="55"/>
      <c r="L55" s="55"/>
      <c r="M55" s="55"/>
      <c r="N55" s="55"/>
      <c r="O55" s="55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11" t="s">
        <v>59</v>
      </c>
      <c r="B56" s="82">
        <f t="shared" ref="B56:D56" si="45">B48*B47</f>
        <v>38660000</v>
      </c>
      <c r="C56" s="82">
        <f t="shared" si="45"/>
        <v>222500000</v>
      </c>
      <c r="D56" s="82">
        <f t="shared" si="45"/>
        <v>48500000</v>
      </c>
      <c r="E56" s="83">
        <f t="shared" si="44"/>
        <v>309660000</v>
      </c>
      <c r="F56" s="55"/>
      <c r="G56" s="84" t="s">
        <v>60</v>
      </c>
      <c r="H56" s="85"/>
      <c r="I56" s="85"/>
      <c r="J56" s="55"/>
      <c r="K56" s="55"/>
      <c r="L56" s="55"/>
      <c r="M56" s="55"/>
      <c r="N56" s="55"/>
      <c r="O56" s="55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11" t="s">
        <v>8</v>
      </c>
      <c r="B57" s="12">
        <f t="shared" ref="B57:D57" si="46">140000000/3</f>
        <v>46666666.67</v>
      </c>
      <c r="C57" s="12">
        <f t="shared" si="46"/>
        <v>46666666.67</v>
      </c>
      <c r="D57" s="12">
        <f t="shared" si="46"/>
        <v>46666666.67</v>
      </c>
      <c r="E57" s="86">
        <f t="shared" si="44"/>
        <v>140000000</v>
      </c>
      <c r="F57" s="55"/>
      <c r="G57" s="84" t="s">
        <v>61</v>
      </c>
      <c r="H57" s="85"/>
      <c r="I57" s="55"/>
      <c r="J57" s="55"/>
      <c r="K57" s="55"/>
      <c r="L57" s="55"/>
      <c r="M57" s="55"/>
      <c r="N57" s="55"/>
      <c r="O57" s="55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11" t="s">
        <v>62</v>
      </c>
      <c r="B58" s="87">
        <v>0.178</v>
      </c>
      <c r="C58" s="87">
        <v>0.178</v>
      </c>
      <c r="D58" s="87">
        <v>0.178</v>
      </c>
      <c r="E58" s="88">
        <f t="shared" si="44"/>
        <v>0.534</v>
      </c>
      <c r="F58" s="55"/>
      <c r="G58" s="84" t="s">
        <v>63</v>
      </c>
      <c r="H58" s="85"/>
      <c r="I58" s="85"/>
      <c r="J58" s="85"/>
      <c r="K58" s="55"/>
      <c r="L58" s="55"/>
      <c r="M58" s="55"/>
      <c r="N58" s="55"/>
      <c r="O58" s="55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11" t="s">
        <v>9</v>
      </c>
      <c r="B59" s="82">
        <f t="shared" ref="B59:D59" si="47">B52*B58</f>
        <v>31434800</v>
      </c>
      <c r="C59" s="82">
        <f t="shared" si="47"/>
        <v>171058000</v>
      </c>
      <c r="D59" s="82">
        <f t="shared" si="47"/>
        <v>40584000</v>
      </c>
      <c r="E59" s="89">
        <f t="shared" si="44"/>
        <v>243076800</v>
      </c>
      <c r="F59" s="55"/>
      <c r="G59" s="55" t="s">
        <v>64</v>
      </c>
      <c r="H59" s="55"/>
      <c r="I59" s="55"/>
      <c r="J59" s="55"/>
      <c r="K59" s="55"/>
      <c r="L59" s="55"/>
      <c r="M59" s="55"/>
      <c r="N59" s="55"/>
      <c r="O59" s="55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11" t="s">
        <v>65</v>
      </c>
      <c r="B60" s="81">
        <v>0.02</v>
      </c>
      <c r="C60" s="81">
        <v>0.02</v>
      </c>
      <c r="D60" s="81">
        <v>0.02</v>
      </c>
      <c r="E60" s="90">
        <f t="shared" si="44"/>
        <v>0.06</v>
      </c>
      <c r="F60" s="55"/>
      <c r="G60" s="55"/>
      <c r="H60" s="84" t="s">
        <v>66</v>
      </c>
      <c r="I60" s="85"/>
      <c r="J60" s="85"/>
      <c r="K60" s="55"/>
      <c r="L60" s="55"/>
      <c r="M60" s="55"/>
      <c r="N60" s="55"/>
      <c r="O60" s="55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11" t="s">
        <v>67</v>
      </c>
      <c r="B61" s="82">
        <f t="shared" ref="B61:D61" si="48">B52*B60</f>
        <v>3532000</v>
      </c>
      <c r="C61" s="82">
        <f t="shared" si="48"/>
        <v>19220000</v>
      </c>
      <c r="D61" s="82">
        <f t="shared" si="48"/>
        <v>4560000</v>
      </c>
      <c r="E61" s="89">
        <f t="shared" si="44"/>
        <v>27312000</v>
      </c>
      <c r="F61" s="55"/>
      <c r="G61" s="55"/>
      <c r="H61" s="84" t="s">
        <v>68</v>
      </c>
      <c r="I61" s="85"/>
      <c r="J61" s="55"/>
      <c r="K61" s="55"/>
      <c r="L61" s="55"/>
      <c r="M61" s="55"/>
      <c r="N61" s="55"/>
      <c r="O61" s="55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11" t="s">
        <v>5</v>
      </c>
      <c r="B62" s="12">
        <v>1.0E7</v>
      </c>
      <c r="C62" s="12">
        <v>2.0E7</v>
      </c>
      <c r="D62" s="12">
        <v>4.0E7</v>
      </c>
      <c r="E62" s="89">
        <f t="shared" si="44"/>
        <v>70000000</v>
      </c>
      <c r="F62" s="55"/>
      <c r="G62" s="84" t="s">
        <v>69</v>
      </c>
      <c r="H62" s="85"/>
      <c r="I62" s="85"/>
      <c r="J62" s="85"/>
      <c r="K62" s="85"/>
      <c r="L62" s="85"/>
      <c r="M62" s="55"/>
      <c r="N62" s="55"/>
      <c r="O62" s="55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11" t="s">
        <v>70</v>
      </c>
      <c r="B63" s="91">
        <v>1.0E7</v>
      </c>
      <c r="C63" s="91">
        <v>2.0E7</v>
      </c>
      <c r="D63" s="91">
        <v>4.0E7</v>
      </c>
      <c r="E63" s="89">
        <f t="shared" si="44"/>
        <v>70000000</v>
      </c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11" t="s">
        <v>71</v>
      </c>
      <c r="B64" s="82">
        <f t="shared" ref="B64:D64" si="49">sum(B54,B55,B56,B57,B59,B61,B62,B63)</f>
        <v>311485466.7</v>
      </c>
      <c r="C64" s="82">
        <f t="shared" si="49"/>
        <v>764764666.7</v>
      </c>
      <c r="D64" s="82">
        <f t="shared" si="49"/>
        <v>397670666.7</v>
      </c>
      <c r="E64" s="89">
        <f t="shared" si="44"/>
        <v>1473920800</v>
      </c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11" t="s">
        <v>72</v>
      </c>
      <c r="B65" s="12">
        <f t="shared" ref="B65:D65" si="50">$G$51-B64</f>
        <v>1688514533</v>
      </c>
      <c r="C65" s="12">
        <f t="shared" si="50"/>
        <v>1235235333</v>
      </c>
      <c r="D65" s="12">
        <f t="shared" si="50"/>
        <v>1602329333</v>
      </c>
      <c r="E65" s="89">
        <f t="shared" si="44"/>
        <v>4526079200</v>
      </c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11" t="s">
        <v>73</v>
      </c>
      <c r="B66" s="92">
        <f t="shared" ref="B66:D66" si="51">B52-B64</f>
        <v>-134885466.7</v>
      </c>
      <c r="C66" s="93">
        <f t="shared" si="51"/>
        <v>196235333.3</v>
      </c>
      <c r="D66" s="92">
        <f t="shared" si="51"/>
        <v>-169670666.7</v>
      </c>
      <c r="E66" s="89">
        <f t="shared" si="44"/>
        <v>-108320800</v>
      </c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11" t="s">
        <v>74</v>
      </c>
      <c r="B67" s="94">
        <f t="shared" ref="B67:D67" si="52">B66/B52</f>
        <v>-0.7637908645</v>
      </c>
      <c r="C67" s="95">
        <f t="shared" si="52"/>
        <v>0.2041990982</v>
      </c>
      <c r="D67" s="94">
        <f t="shared" si="52"/>
        <v>-0.7441695906</v>
      </c>
      <c r="E67" s="96">
        <f>E66/F50</f>
        <v>-0.07932103105</v>
      </c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97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97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97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97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98" t="s">
        <v>75</v>
      </c>
      <c r="B72" s="99" t="s">
        <v>4</v>
      </c>
      <c r="C72" s="78"/>
      <c r="D72" s="79"/>
      <c r="E72" s="6"/>
      <c r="F72" s="99" t="s">
        <v>6</v>
      </c>
      <c r="G72" s="78"/>
      <c r="H72" s="79"/>
      <c r="I72" s="99" t="s">
        <v>9</v>
      </c>
      <c r="J72" s="78"/>
      <c r="K72" s="79"/>
      <c r="L72" s="100" t="s">
        <v>76</v>
      </c>
      <c r="M72" s="100" t="s">
        <v>77</v>
      </c>
      <c r="N72" s="100" t="s">
        <v>78</v>
      </c>
      <c r="O72" s="100" t="s">
        <v>3</v>
      </c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101"/>
      <c r="B73" s="12" t="s">
        <v>49</v>
      </c>
      <c r="C73" s="12" t="s">
        <v>50</v>
      </c>
      <c r="D73" s="12" t="s">
        <v>51</v>
      </c>
      <c r="E73" s="6"/>
      <c r="F73" s="12" t="s">
        <v>49</v>
      </c>
      <c r="G73" s="12" t="s">
        <v>50</v>
      </c>
      <c r="H73" s="12" t="s">
        <v>51</v>
      </c>
      <c r="I73" s="12" t="s">
        <v>49</v>
      </c>
      <c r="J73" s="12" t="s">
        <v>50</v>
      </c>
      <c r="K73" s="12" t="s">
        <v>51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102" t="s">
        <v>42</v>
      </c>
      <c r="B74" s="12">
        <v>2000000.0</v>
      </c>
      <c r="C74" s="12">
        <v>2000000.0</v>
      </c>
      <c r="D74" s="12">
        <v>2000000.0</v>
      </c>
      <c r="E74" s="6"/>
      <c r="F74" s="12">
        <v>2000000.0</v>
      </c>
      <c r="G74" s="12">
        <v>2000000.0</v>
      </c>
      <c r="H74" s="12">
        <v>2000000.0</v>
      </c>
      <c r="I74" s="12">
        <v>2000000.0</v>
      </c>
      <c r="J74" s="12">
        <v>2000000.0</v>
      </c>
      <c r="K74" s="12">
        <v>2000000.0</v>
      </c>
      <c r="L74" s="12">
        <v>2000000.0</v>
      </c>
      <c r="M74" s="12">
        <v>2000000.0</v>
      </c>
      <c r="N74" s="12">
        <v>2000000.0</v>
      </c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102" t="s">
        <v>44</v>
      </c>
      <c r="B75" s="12">
        <v>2500000.0</v>
      </c>
      <c r="C75" s="12">
        <v>2500000.0</v>
      </c>
      <c r="D75" s="12">
        <v>2500000.0</v>
      </c>
      <c r="E75" s="6"/>
      <c r="F75" s="12">
        <v>2500000.0</v>
      </c>
      <c r="G75" s="12">
        <v>2500000.0</v>
      </c>
      <c r="H75" s="12">
        <v>2200000.0</v>
      </c>
      <c r="I75" s="12">
        <v>2500000.0</v>
      </c>
      <c r="J75" s="12">
        <v>2500000.0</v>
      </c>
      <c r="K75" s="12">
        <v>2500000.0</v>
      </c>
      <c r="L75" s="12">
        <v>2500000.0</v>
      </c>
      <c r="M75" s="12">
        <v>2500000.0</v>
      </c>
      <c r="N75" s="12">
        <v>2500000.0</v>
      </c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103" t="s">
        <v>4</v>
      </c>
      <c r="B76" s="104">
        <v>0.278</v>
      </c>
      <c r="C76" s="104">
        <v>0.333</v>
      </c>
      <c r="D76" s="104">
        <v>0.365</v>
      </c>
      <c r="E76" s="105"/>
      <c r="F76" s="104">
        <v>0.333</v>
      </c>
      <c r="G76" s="104">
        <v>0.333</v>
      </c>
      <c r="H76" s="104">
        <v>0.333</v>
      </c>
      <c r="I76" s="104">
        <v>0.333</v>
      </c>
      <c r="J76" s="104">
        <v>0.333</v>
      </c>
      <c r="K76" s="104">
        <v>0.333</v>
      </c>
      <c r="L76" s="104">
        <v>0.333</v>
      </c>
      <c r="M76" s="104">
        <v>0.333</v>
      </c>
      <c r="N76" s="104">
        <v>0.333</v>
      </c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103" t="s">
        <v>6</v>
      </c>
      <c r="B77" s="106">
        <v>4.5E8</v>
      </c>
      <c r="C77" s="106">
        <v>4.5E8</v>
      </c>
      <c r="D77" s="106">
        <v>4.5E8</v>
      </c>
      <c r="E77" s="6"/>
      <c r="F77" s="106">
        <v>4.16E8</v>
      </c>
      <c r="G77" s="106">
        <v>4.5E8</v>
      </c>
      <c r="H77" s="106">
        <v>4.72E8</v>
      </c>
      <c r="I77" s="106">
        <v>4.5E8</v>
      </c>
      <c r="J77" s="106">
        <v>4.5E8</v>
      </c>
      <c r="K77" s="106">
        <v>4.5E8</v>
      </c>
      <c r="L77" s="106">
        <v>4.5E8</v>
      </c>
      <c r="M77" s="106">
        <v>4.5E8</v>
      </c>
      <c r="N77" s="106">
        <v>4.5E8</v>
      </c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103" t="s">
        <v>7</v>
      </c>
      <c r="B78" s="107">
        <v>0.23</v>
      </c>
      <c r="C78" s="107">
        <v>0.23</v>
      </c>
      <c r="D78" s="107">
        <v>0.23</v>
      </c>
      <c r="E78" s="108"/>
      <c r="F78" s="107">
        <v>0.23</v>
      </c>
      <c r="G78" s="107">
        <v>0.23</v>
      </c>
      <c r="H78" s="107">
        <v>0.23</v>
      </c>
      <c r="I78" s="107">
        <v>0.23</v>
      </c>
      <c r="J78" s="107">
        <v>0.23</v>
      </c>
      <c r="K78" s="107">
        <v>0.23</v>
      </c>
      <c r="L78" s="104">
        <v>0.165</v>
      </c>
      <c r="M78" s="107">
        <v>0.23</v>
      </c>
      <c r="N78" s="107">
        <v>0.3</v>
      </c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103" t="s">
        <v>8</v>
      </c>
      <c r="B79" s="106">
        <v>1.4E8</v>
      </c>
      <c r="C79" s="106">
        <v>1.4E8</v>
      </c>
      <c r="D79" s="106">
        <v>1.4E8</v>
      </c>
      <c r="E79" s="6"/>
      <c r="F79" s="106">
        <v>1.4E8</v>
      </c>
      <c r="G79" s="106">
        <v>1.4E8</v>
      </c>
      <c r="H79" s="106">
        <v>1.4E8</v>
      </c>
      <c r="I79" s="106">
        <v>1.4E8</v>
      </c>
      <c r="J79" s="106">
        <v>1.4E8</v>
      </c>
      <c r="K79" s="106">
        <v>1.4E8</v>
      </c>
      <c r="L79" s="106">
        <v>1.4E8</v>
      </c>
      <c r="M79" s="106">
        <v>1.4E8</v>
      </c>
      <c r="N79" s="106">
        <v>1.4E8</v>
      </c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103" t="s">
        <v>9</v>
      </c>
      <c r="B80" s="104">
        <v>0.221</v>
      </c>
      <c r="C80" s="104">
        <v>0.221</v>
      </c>
      <c r="D80" s="104">
        <v>0.221</v>
      </c>
      <c r="E80" s="105"/>
      <c r="F80" s="104">
        <v>0.221</v>
      </c>
      <c r="G80" s="104">
        <v>0.221</v>
      </c>
      <c r="H80" s="104">
        <v>0.221</v>
      </c>
      <c r="I80" s="104">
        <v>0.178</v>
      </c>
      <c r="J80" s="104">
        <v>0.221</v>
      </c>
      <c r="K80" s="104">
        <v>0.267</v>
      </c>
      <c r="L80" s="104">
        <v>0.221</v>
      </c>
      <c r="M80" s="104">
        <v>0.221</v>
      </c>
      <c r="N80" s="104">
        <v>0.221</v>
      </c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101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98" t="s">
        <v>79</v>
      </c>
      <c r="B82" s="99" t="s">
        <v>4</v>
      </c>
      <c r="C82" s="78"/>
      <c r="D82" s="79"/>
      <c r="E82" s="6"/>
      <c r="F82" s="99" t="s">
        <v>6</v>
      </c>
      <c r="G82" s="78"/>
      <c r="H82" s="79"/>
      <c r="I82" s="99" t="s">
        <v>9</v>
      </c>
      <c r="J82" s="78"/>
      <c r="K82" s="79"/>
      <c r="L82" s="100" t="s">
        <v>76</v>
      </c>
      <c r="M82" s="100" t="s">
        <v>77</v>
      </c>
      <c r="N82" s="100" t="s">
        <v>78</v>
      </c>
      <c r="O82" s="100" t="s">
        <v>3</v>
      </c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109">
        <v>1.5E9</v>
      </c>
      <c r="B83" s="12" t="s">
        <v>49</v>
      </c>
      <c r="C83" s="12" t="s">
        <v>50</v>
      </c>
      <c r="D83" s="12" t="s">
        <v>51</v>
      </c>
      <c r="E83" s="6"/>
      <c r="F83" s="12" t="s">
        <v>49</v>
      </c>
      <c r="G83" s="12" t="s">
        <v>50</v>
      </c>
      <c r="H83" s="12" t="s">
        <v>51</v>
      </c>
      <c r="I83" s="12" t="s">
        <v>49</v>
      </c>
      <c r="J83" s="12" t="s">
        <v>50</v>
      </c>
      <c r="K83" s="12" t="s">
        <v>51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103" t="s">
        <v>42</v>
      </c>
      <c r="B84" s="12">
        <v>1000000.0</v>
      </c>
      <c r="C84" s="12">
        <v>1000000.0</v>
      </c>
      <c r="D84" s="12">
        <v>1000000.0</v>
      </c>
      <c r="E84" s="6"/>
      <c r="F84" s="12">
        <v>1000000.0</v>
      </c>
      <c r="G84" s="12">
        <v>1000000.0</v>
      </c>
      <c r="H84" s="12">
        <v>1000000.0</v>
      </c>
      <c r="I84" s="12">
        <v>1000000.0</v>
      </c>
      <c r="J84" s="12">
        <v>1000000.0</v>
      </c>
      <c r="K84" s="12">
        <v>1000000.0</v>
      </c>
      <c r="L84" s="12">
        <v>1000000.0</v>
      </c>
      <c r="M84" s="12">
        <v>1000000.0</v>
      </c>
      <c r="N84" s="12">
        <v>1000000.0</v>
      </c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103" t="s">
        <v>44</v>
      </c>
      <c r="B85" s="12">
        <v>2500000.0</v>
      </c>
      <c r="C85" s="12">
        <v>2000000.0</v>
      </c>
      <c r="D85" s="12">
        <v>2500000.0</v>
      </c>
      <c r="E85" s="6"/>
      <c r="F85" s="12">
        <v>1500000.0</v>
      </c>
      <c r="G85" s="12">
        <v>3000000.0</v>
      </c>
      <c r="H85" s="12">
        <v>2200000.0</v>
      </c>
      <c r="I85" s="12">
        <v>2500000.0</v>
      </c>
      <c r="J85" s="12">
        <v>2500000.0</v>
      </c>
      <c r="K85" s="12">
        <v>2500000.0</v>
      </c>
      <c r="L85" s="12">
        <v>2500000.0</v>
      </c>
      <c r="M85" s="12">
        <v>2500000.0</v>
      </c>
      <c r="N85" s="12">
        <v>2500000.0</v>
      </c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103" t="s">
        <v>4</v>
      </c>
      <c r="B86" s="106">
        <f t="shared" ref="B86:D86" si="53">$A$83*B76</f>
        <v>417000000</v>
      </c>
      <c r="C86" s="106">
        <f t="shared" si="53"/>
        <v>499500000</v>
      </c>
      <c r="D86" s="106">
        <f t="shared" si="53"/>
        <v>547500000</v>
      </c>
      <c r="E86" s="6"/>
      <c r="F86" s="106">
        <f t="shared" ref="F86:N86" si="54">$A$83*F76</f>
        <v>499500000</v>
      </c>
      <c r="G86" s="106">
        <f t="shared" si="54"/>
        <v>499500000</v>
      </c>
      <c r="H86" s="106">
        <f t="shared" si="54"/>
        <v>499500000</v>
      </c>
      <c r="I86" s="106">
        <f t="shared" si="54"/>
        <v>499500000</v>
      </c>
      <c r="J86" s="106">
        <f t="shared" si="54"/>
        <v>499500000</v>
      </c>
      <c r="K86" s="106">
        <f t="shared" si="54"/>
        <v>499500000</v>
      </c>
      <c r="L86" s="106">
        <f t="shared" si="54"/>
        <v>499500000</v>
      </c>
      <c r="M86" s="106">
        <f t="shared" si="54"/>
        <v>499500000</v>
      </c>
      <c r="N86" s="106">
        <f t="shared" si="54"/>
        <v>499500000</v>
      </c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103" t="s">
        <v>6</v>
      </c>
      <c r="B87" s="106">
        <v>4.5E8</v>
      </c>
      <c r="C87" s="106">
        <v>4.5E8</v>
      </c>
      <c r="D87" s="106">
        <v>4.5E8</v>
      </c>
      <c r="E87" s="6"/>
      <c r="F87" s="106">
        <v>4.16E8</v>
      </c>
      <c r="G87" s="106">
        <v>4.5E8</v>
      </c>
      <c r="H87" s="106">
        <v>4.72E8</v>
      </c>
      <c r="I87" s="106">
        <v>4.5E8</v>
      </c>
      <c r="J87" s="106">
        <v>4.5E8</v>
      </c>
      <c r="K87" s="106">
        <v>4.5E8</v>
      </c>
      <c r="L87" s="106">
        <v>4.5E8</v>
      </c>
      <c r="M87" s="106">
        <v>4.5E8</v>
      </c>
      <c r="N87" s="106">
        <v>4.5E8</v>
      </c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103" t="s">
        <v>7</v>
      </c>
      <c r="B88" s="106">
        <f t="shared" ref="B88:D88" si="55">$A$83*B78</f>
        <v>345000000</v>
      </c>
      <c r="C88" s="106">
        <f t="shared" si="55"/>
        <v>345000000</v>
      </c>
      <c r="D88" s="106">
        <f t="shared" si="55"/>
        <v>345000000</v>
      </c>
      <c r="E88" s="6"/>
      <c r="F88" s="106">
        <f t="shared" ref="F88:N88" si="56">$A$83*F78</f>
        <v>345000000</v>
      </c>
      <c r="G88" s="106">
        <f t="shared" si="56"/>
        <v>345000000</v>
      </c>
      <c r="H88" s="106">
        <f t="shared" si="56"/>
        <v>345000000</v>
      </c>
      <c r="I88" s="106">
        <f t="shared" si="56"/>
        <v>345000000</v>
      </c>
      <c r="J88" s="106">
        <f t="shared" si="56"/>
        <v>345000000</v>
      </c>
      <c r="K88" s="106">
        <f t="shared" si="56"/>
        <v>345000000</v>
      </c>
      <c r="L88" s="106">
        <f t="shared" si="56"/>
        <v>247500000</v>
      </c>
      <c r="M88" s="106">
        <f t="shared" si="56"/>
        <v>345000000</v>
      </c>
      <c r="N88" s="106">
        <f t="shared" si="56"/>
        <v>450000000</v>
      </c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103" t="s">
        <v>8</v>
      </c>
      <c r="B89" s="106">
        <v>1.4E8</v>
      </c>
      <c r="C89" s="106">
        <v>1.4E8</v>
      </c>
      <c r="D89" s="106">
        <v>1.4E8</v>
      </c>
      <c r="E89" s="6"/>
      <c r="F89" s="106">
        <v>1.4E8</v>
      </c>
      <c r="G89" s="106">
        <v>1.4E8</v>
      </c>
      <c r="H89" s="106">
        <v>1.4E8</v>
      </c>
      <c r="I89" s="106">
        <v>1.4E8</v>
      </c>
      <c r="J89" s="106">
        <v>1.4E8</v>
      </c>
      <c r="K89" s="106">
        <v>1.4E8</v>
      </c>
      <c r="L89" s="106">
        <v>1.4E8</v>
      </c>
      <c r="M89" s="106">
        <v>1.4E8</v>
      </c>
      <c r="N89" s="106">
        <v>1.4E8</v>
      </c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103" t="s">
        <v>9</v>
      </c>
      <c r="B90" s="106">
        <f t="shared" ref="B90:D90" si="57">$A$83*B80</f>
        <v>331500000</v>
      </c>
      <c r="C90" s="106">
        <f t="shared" si="57"/>
        <v>331500000</v>
      </c>
      <c r="D90" s="106">
        <f t="shared" si="57"/>
        <v>331500000</v>
      </c>
      <c r="E90" s="6"/>
      <c r="F90" s="106">
        <f t="shared" ref="F90:N90" si="58">$A$83*F80</f>
        <v>331500000</v>
      </c>
      <c r="G90" s="106">
        <f t="shared" si="58"/>
        <v>331500000</v>
      </c>
      <c r="H90" s="106">
        <f t="shared" si="58"/>
        <v>331500000</v>
      </c>
      <c r="I90" s="106">
        <f t="shared" si="58"/>
        <v>267000000</v>
      </c>
      <c r="J90" s="106">
        <f t="shared" si="58"/>
        <v>331500000</v>
      </c>
      <c r="K90" s="106">
        <f t="shared" si="58"/>
        <v>400500000</v>
      </c>
      <c r="L90" s="106">
        <f t="shared" si="58"/>
        <v>331500000</v>
      </c>
      <c r="M90" s="106">
        <f t="shared" si="58"/>
        <v>331500000</v>
      </c>
      <c r="N90" s="106">
        <f t="shared" si="58"/>
        <v>331500000</v>
      </c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103" t="s">
        <v>5</v>
      </c>
      <c r="B91" s="106">
        <v>4.0E7</v>
      </c>
      <c r="C91" s="106">
        <v>4.0E7</v>
      </c>
      <c r="D91" s="106">
        <v>4.0E7</v>
      </c>
      <c r="E91" s="6"/>
      <c r="F91" s="106">
        <v>4.0E7</v>
      </c>
      <c r="G91" s="106">
        <v>4.0E7</v>
      </c>
      <c r="H91" s="106">
        <v>4.0E7</v>
      </c>
      <c r="I91" s="106">
        <v>4.0E7</v>
      </c>
      <c r="J91" s="106">
        <v>4.0E7</v>
      </c>
      <c r="K91" s="106">
        <v>4.0E7</v>
      </c>
      <c r="L91" s="106">
        <v>4.0E7</v>
      </c>
      <c r="M91" s="106">
        <v>4.0E7</v>
      </c>
      <c r="N91" s="106">
        <v>4.0E7</v>
      </c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103" t="s">
        <v>70</v>
      </c>
      <c r="B92" s="106">
        <v>4.2E7</v>
      </c>
      <c r="C92" s="106">
        <v>4.2E7</v>
      </c>
      <c r="D92" s="106">
        <v>4.2E7</v>
      </c>
      <c r="E92" s="6"/>
      <c r="F92" s="106">
        <v>4.2E7</v>
      </c>
      <c r="G92" s="106">
        <v>4.2E7</v>
      </c>
      <c r="H92" s="106">
        <v>4.2E7</v>
      </c>
      <c r="I92" s="106">
        <v>4.2E7</v>
      </c>
      <c r="J92" s="106">
        <v>4.2E7</v>
      </c>
      <c r="K92" s="106">
        <v>4.2E7</v>
      </c>
      <c r="L92" s="106">
        <v>4.2E7</v>
      </c>
      <c r="M92" s="106">
        <v>4.2E7</v>
      </c>
      <c r="N92" s="106">
        <v>4.2E7</v>
      </c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110" t="s">
        <v>71</v>
      </c>
      <c r="B93" s="106">
        <f t="shared" ref="B93:D93" si="59">sum(B86:B92)</f>
        <v>1765500000</v>
      </c>
      <c r="C93" s="106">
        <f t="shared" si="59"/>
        <v>1848000000</v>
      </c>
      <c r="D93" s="106">
        <f t="shared" si="59"/>
        <v>1896000000</v>
      </c>
      <c r="E93" s="6"/>
      <c r="F93" s="106">
        <f t="shared" ref="F93:N93" si="60">sum(F86:F92)</f>
        <v>1814000000</v>
      </c>
      <c r="G93" s="106">
        <f t="shared" si="60"/>
        <v>1848000000</v>
      </c>
      <c r="H93" s="106">
        <f t="shared" si="60"/>
        <v>1870000000</v>
      </c>
      <c r="I93" s="106">
        <f t="shared" si="60"/>
        <v>1783500000</v>
      </c>
      <c r="J93" s="106">
        <f t="shared" si="60"/>
        <v>1848000000</v>
      </c>
      <c r="K93" s="106">
        <f t="shared" si="60"/>
        <v>1917000000</v>
      </c>
      <c r="L93" s="106">
        <f t="shared" si="60"/>
        <v>1750500000</v>
      </c>
      <c r="M93" s="106">
        <f t="shared" si="60"/>
        <v>1848000000</v>
      </c>
      <c r="N93" s="106">
        <f t="shared" si="60"/>
        <v>1953000000</v>
      </c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101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101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101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101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101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101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101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10"/>
    </row>
    <row r="101">
      <c r="A101" s="101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10"/>
    </row>
    <row r="102">
      <c r="A102" s="101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10"/>
    </row>
    <row r="103">
      <c r="A103" s="101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10"/>
    </row>
    <row r="104">
      <c r="A104" s="101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10"/>
    </row>
    <row r="105">
      <c r="A105" s="101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10"/>
    </row>
    <row r="106">
      <c r="A106" s="101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10"/>
    </row>
    <row r="107">
      <c r="A107" s="111"/>
      <c r="B107" s="10"/>
      <c r="C107" s="10"/>
      <c r="D107" s="10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10"/>
    </row>
    <row r="108">
      <c r="A108" s="111"/>
      <c r="B108" s="10"/>
      <c r="C108" s="10"/>
      <c r="D108" s="10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10"/>
    </row>
    <row r="109">
      <c r="A109" s="111"/>
      <c r="B109" s="10"/>
      <c r="C109" s="10"/>
      <c r="D109" s="10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10"/>
    </row>
    <row r="110">
      <c r="A110" s="111"/>
      <c r="B110" s="10"/>
      <c r="C110" s="10"/>
      <c r="D110" s="10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10"/>
    </row>
    <row r="111">
      <c r="A111" s="111"/>
      <c r="B111" s="10"/>
      <c r="C111" s="10"/>
      <c r="D111" s="10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10"/>
    </row>
    <row r="112">
      <c r="A112" s="112" t="s">
        <v>80</v>
      </c>
      <c r="B112" s="113">
        <v>246.0</v>
      </c>
      <c r="C112" s="114">
        <v>259.505568992248</v>
      </c>
      <c r="D112" s="113">
        <v>526.3</v>
      </c>
      <c r="E112" s="10"/>
      <c r="F112" s="113">
        <v>526.4</v>
      </c>
      <c r="G112" s="113">
        <v>803.1</v>
      </c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10"/>
    </row>
    <row r="113">
      <c r="A113" s="112" t="s">
        <v>81</v>
      </c>
      <c r="B113" s="115">
        <v>3000000.0</v>
      </c>
      <c r="C113" s="115">
        <v>3000000.0</v>
      </c>
      <c r="D113" s="115">
        <v>3000000.0</v>
      </c>
      <c r="E113" s="10"/>
      <c r="F113" s="115">
        <v>3000000.0</v>
      </c>
      <c r="G113" s="115">
        <v>3000000.0</v>
      </c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10"/>
    </row>
    <row r="114">
      <c r="A114" s="112" t="s">
        <v>82</v>
      </c>
      <c r="B114" s="115">
        <f t="shared" ref="B114:D114" si="61">B112*3000000</f>
        <v>738000000</v>
      </c>
      <c r="C114" s="115">
        <f t="shared" si="61"/>
        <v>778516707</v>
      </c>
      <c r="D114" s="115">
        <f t="shared" si="61"/>
        <v>1578900000</v>
      </c>
      <c r="E114" s="10"/>
      <c r="F114" s="115">
        <f t="shared" ref="F114:G114" si="62">F112*3000000</f>
        <v>1579200000</v>
      </c>
      <c r="G114" s="115">
        <f t="shared" si="62"/>
        <v>2409300000</v>
      </c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10"/>
    </row>
    <row r="115">
      <c r="A115" s="116" t="s">
        <v>83</v>
      </c>
      <c r="B115" s="10" t="str">
        <f t="shared" ref="B115:D115" si="63">$C$104</f>
        <v/>
      </c>
      <c r="C115" s="10" t="str">
        <f t="shared" si="63"/>
        <v/>
      </c>
      <c r="D115" s="10" t="str">
        <f t="shared" si="63"/>
        <v/>
      </c>
      <c r="E115" s="10"/>
      <c r="F115" s="10" t="str">
        <f t="shared" ref="F115:G115" si="64">$C$104</f>
        <v/>
      </c>
      <c r="G115" s="10" t="str">
        <f t="shared" si="64"/>
        <v/>
      </c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10"/>
    </row>
    <row r="116">
      <c r="A116" s="112" t="s">
        <v>84</v>
      </c>
      <c r="B116" s="115">
        <f t="shared" ref="B116:D116" si="65">B114*0.355</f>
        <v>261990000</v>
      </c>
      <c r="C116" s="115">
        <f t="shared" si="65"/>
        <v>276373431</v>
      </c>
      <c r="D116" s="115">
        <f t="shared" si="65"/>
        <v>560509500</v>
      </c>
      <c r="E116" s="10"/>
      <c r="F116" s="115">
        <f t="shared" ref="F116:G116" si="66">F114*0.355</f>
        <v>560616000</v>
      </c>
      <c r="G116" s="115">
        <f t="shared" si="66"/>
        <v>855301500</v>
      </c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10"/>
    </row>
    <row r="117">
      <c r="A117" s="112" t="s">
        <v>71</v>
      </c>
      <c r="B117" s="115">
        <f t="shared" ref="B117:D117" si="67">B115+B116</f>
        <v>261990000</v>
      </c>
      <c r="C117" s="113">
        <f t="shared" si="67"/>
        <v>276373431</v>
      </c>
      <c r="D117" s="115">
        <f t="shared" si="67"/>
        <v>560509500</v>
      </c>
      <c r="E117" s="10"/>
      <c r="F117" s="115">
        <f t="shared" ref="F117:G117" si="68">F115+F116</f>
        <v>560616000</v>
      </c>
      <c r="G117" s="115">
        <f t="shared" si="68"/>
        <v>855301500</v>
      </c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10"/>
    </row>
    <row r="118">
      <c r="A118" s="117" t="s">
        <v>85</v>
      </c>
      <c r="B118" s="118" t="str">
        <f t="shared" ref="B118:D118" si="69">hlookup(B112,$B$35:$N$35,2,false)</f>
        <v>#REF!</v>
      </c>
      <c r="C118" s="118" t="str">
        <f t="shared" si="69"/>
        <v>#REF!</v>
      </c>
      <c r="D118" s="118" t="str">
        <f t="shared" si="69"/>
        <v>#REF!</v>
      </c>
      <c r="E118" s="10"/>
      <c r="F118" s="118" t="str">
        <f t="shared" ref="F118:G118" si="70">hlookup(F112,$B$35:$N$35,2,false)</f>
        <v>#REF!</v>
      </c>
      <c r="G118" s="118" t="str">
        <f t="shared" si="70"/>
        <v>#REF!</v>
      </c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10"/>
    </row>
    <row r="119">
      <c r="A119" s="117" t="s">
        <v>28</v>
      </c>
      <c r="B119" s="119" t="str">
        <f t="shared" ref="B119:D119" si="71">hlookup(B118,'BC năm theo dòng tiền'!$D$3:$O$4,2,false)</f>
        <v>#REF!</v>
      </c>
      <c r="C119" s="119" t="str">
        <f t="shared" si="71"/>
        <v>#REF!</v>
      </c>
      <c r="D119" s="118" t="str">
        <f t="shared" si="71"/>
        <v>#REF!</v>
      </c>
      <c r="E119" s="10"/>
      <c r="F119" s="118" t="str">
        <f t="shared" ref="F119:G119" si="72">hlookup(F118,'BC năm theo dòng tiền'!$D$3:$O$4,2,false)</f>
        <v>#REF!</v>
      </c>
      <c r="G119" s="118" t="str">
        <f t="shared" si="72"/>
        <v>#REF!</v>
      </c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10"/>
    </row>
    <row r="120">
      <c r="A120" s="111"/>
      <c r="B120" s="10"/>
      <c r="C120" s="10"/>
      <c r="D120" s="10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10"/>
    </row>
    <row r="121">
      <c r="A121" s="111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10"/>
    </row>
    <row r="122">
      <c r="A122" s="111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10"/>
    </row>
    <row r="123">
      <c r="A123" s="111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10"/>
    </row>
    <row r="124">
      <c r="A124" s="111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10"/>
    </row>
    <row r="125">
      <c r="A125" s="111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10"/>
    </row>
    <row r="126">
      <c r="A126" s="111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10"/>
    </row>
    <row r="127">
      <c r="A127" s="111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10"/>
    </row>
    <row r="128">
      <c r="A128" s="111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10"/>
    </row>
    <row r="129">
      <c r="A129" s="111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10"/>
    </row>
    <row r="130">
      <c r="A130" s="111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10"/>
    </row>
    <row r="131">
      <c r="A131" s="111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10"/>
    </row>
    <row r="132">
      <c r="A132" s="111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10"/>
    </row>
    <row r="133">
      <c r="A133" s="111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10"/>
    </row>
    <row r="134">
      <c r="A134" s="111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10"/>
    </row>
    <row r="135">
      <c r="A135" s="111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10"/>
    </row>
    <row r="136">
      <c r="A136" s="111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10"/>
    </row>
    <row r="137">
      <c r="A137" s="111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10"/>
    </row>
    <row r="138">
      <c r="A138" s="111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10"/>
    </row>
    <row r="139">
      <c r="A139" s="111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10"/>
    </row>
    <row r="140">
      <c r="A140" s="111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10"/>
    </row>
    <row r="141">
      <c r="A141" s="111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10"/>
    </row>
    <row r="142">
      <c r="A142" s="111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10"/>
    </row>
    <row r="143">
      <c r="A143" s="111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10"/>
    </row>
    <row r="144">
      <c r="A144" s="111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10"/>
    </row>
    <row r="145">
      <c r="A145" s="111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10"/>
    </row>
    <row r="146">
      <c r="A146" s="111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10"/>
    </row>
    <row r="147">
      <c r="A147" s="111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10"/>
    </row>
    <row r="148">
      <c r="A148" s="111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10"/>
    </row>
    <row r="149">
      <c r="A149" s="111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10"/>
    </row>
    <row r="150">
      <c r="A150" s="111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10"/>
    </row>
    <row r="151">
      <c r="A151" s="111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10"/>
    </row>
    <row r="152">
      <c r="A152" s="111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10"/>
    </row>
    <row r="153">
      <c r="A153" s="111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10"/>
    </row>
    <row r="154">
      <c r="A154" s="111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10"/>
    </row>
    <row r="155">
      <c r="A155" s="111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10"/>
    </row>
    <row r="156">
      <c r="A156" s="111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10"/>
    </row>
    <row r="157">
      <c r="A157" s="111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10"/>
    </row>
    <row r="158">
      <c r="A158" s="111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10"/>
    </row>
    <row r="159">
      <c r="A159" s="111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10"/>
    </row>
    <row r="160">
      <c r="A160" s="111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10"/>
    </row>
    <row r="161">
      <c r="A161" s="111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10"/>
    </row>
    <row r="162">
      <c r="A162" s="111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10"/>
    </row>
    <row r="163">
      <c r="A163" s="111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10"/>
    </row>
    <row r="164">
      <c r="A164" s="111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10"/>
    </row>
    <row r="165">
      <c r="A165" s="111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10"/>
    </row>
    <row r="166">
      <c r="A166" s="111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10"/>
    </row>
    <row r="167">
      <c r="A167" s="111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10"/>
    </row>
    <row r="168">
      <c r="A168" s="111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10"/>
    </row>
    <row r="169">
      <c r="A169" s="111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10"/>
    </row>
    <row r="170">
      <c r="A170" s="111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10"/>
    </row>
    <row r="171">
      <c r="A171" s="111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10"/>
    </row>
    <row r="172">
      <c r="A172" s="111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10"/>
    </row>
    <row r="173">
      <c r="A173" s="111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10"/>
    </row>
    <row r="174">
      <c r="A174" s="111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10"/>
    </row>
    <row r="175">
      <c r="A175" s="111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10"/>
    </row>
    <row r="176">
      <c r="A176" s="111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10"/>
    </row>
    <row r="177">
      <c r="A177" s="111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10"/>
    </row>
    <row r="178">
      <c r="A178" s="111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10"/>
    </row>
    <row r="179">
      <c r="A179" s="111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10"/>
    </row>
    <row r="180">
      <c r="A180" s="111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10"/>
    </row>
    <row r="181">
      <c r="A181" s="111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10"/>
    </row>
    <row r="182">
      <c r="A182" s="111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10"/>
    </row>
    <row r="183">
      <c r="A183" s="111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10"/>
    </row>
    <row r="184">
      <c r="A184" s="111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10"/>
    </row>
    <row r="185">
      <c r="A185" s="111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10"/>
    </row>
    <row r="186">
      <c r="A186" s="111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10"/>
    </row>
    <row r="187">
      <c r="A187" s="111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10"/>
    </row>
    <row r="188">
      <c r="A188" s="111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10"/>
    </row>
    <row r="189">
      <c r="A189" s="111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10"/>
    </row>
    <row r="190">
      <c r="A190" s="111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10"/>
    </row>
    <row r="191">
      <c r="A191" s="111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10"/>
    </row>
    <row r="192">
      <c r="A192" s="111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10"/>
    </row>
    <row r="193">
      <c r="A193" s="111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10"/>
    </row>
    <row r="194">
      <c r="A194" s="111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10"/>
    </row>
    <row r="195">
      <c r="A195" s="111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10"/>
    </row>
    <row r="196">
      <c r="A196" s="111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10"/>
    </row>
    <row r="197">
      <c r="A197" s="111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10"/>
    </row>
    <row r="198">
      <c r="A198" s="111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10"/>
    </row>
    <row r="199">
      <c r="A199" s="111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10"/>
    </row>
    <row r="200">
      <c r="A200" s="111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10"/>
    </row>
    <row r="201">
      <c r="A201" s="111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10"/>
    </row>
    <row r="202">
      <c r="A202" s="111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10"/>
    </row>
    <row r="203">
      <c r="A203" s="111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10"/>
    </row>
    <row r="204">
      <c r="A204" s="111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10"/>
    </row>
    <row r="205">
      <c r="A205" s="111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10"/>
    </row>
    <row r="206">
      <c r="A206" s="111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10"/>
    </row>
    <row r="207">
      <c r="A207" s="111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10"/>
    </row>
    <row r="208">
      <c r="A208" s="111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10"/>
    </row>
    <row r="209">
      <c r="A209" s="111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10"/>
    </row>
    <row r="210">
      <c r="A210" s="111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10"/>
    </row>
    <row r="211">
      <c r="A211" s="111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10"/>
    </row>
    <row r="212">
      <c r="A212" s="111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10"/>
    </row>
    <row r="213">
      <c r="A213" s="111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10"/>
    </row>
    <row r="214">
      <c r="A214" s="111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10"/>
    </row>
    <row r="215">
      <c r="A215" s="111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10"/>
    </row>
    <row r="216">
      <c r="A216" s="111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10"/>
    </row>
    <row r="217">
      <c r="A217" s="111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10"/>
    </row>
    <row r="218">
      <c r="A218" s="111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10"/>
    </row>
    <row r="219">
      <c r="A219" s="111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10"/>
    </row>
    <row r="220">
      <c r="A220" s="111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10"/>
    </row>
    <row r="221">
      <c r="A221" s="111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10"/>
    </row>
    <row r="222">
      <c r="A222" s="111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10"/>
    </row>
    <row r="223">
      <c r="A223" s="111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10"/>
    </row>
    <row r="224">
      <c r="A224" s="111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10"/>
    </row>
    <row r="225">
      <c r="A225" s="111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10"/>
    </row>
    <row r="226">
      <c r="A226" s="111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10"/>
    </row>
    <row r="227">
      <c r="A227" s="111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10"/>
    </row>
    <row r="228">
      <c r="A228" s="111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10"/>
    </row>
    <row r="229">
      <c r="A229" s="111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10"/>
    </row>
    <row r="230">
      <c r="A230" s="111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10"/>
    </row>
    <row r="231">
      <c r="A231" s="111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10"/>
    </row>
    <row r="232">
      <c r="A232" s="111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10"/>
    </row>
    <row r="233">
      <c r="A233" s="111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10"/>
    </row>
    <row r="234">
      <c r="A234" s="111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10"/>
    </row>
    <row r="235">
      <c r="A235" s="111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10"/>
    </row>
    <row r="236">
      <c r="A236" s="111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10"/>
    </row>
    <row r="237">
      <c r="A237" s="111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10"/>
    </row>
    <row r="238">
      <c r="A238" s="111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10"/>
    </row>
    <row r="239">
      <c r="A239" s="111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10"/>
    </row>
    <row r="240">
      <c r="A240" s="111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10"/>
    </row>
    <row r="241">
      <c r="A241" s="111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10"/>
    </row>
    <row r="242">
      <c r="A242" s="111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10"/>
    </row>
    <row r="243">
      <c r="A243" s="111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10"/>
    </row>
    <row r="244">
      <c r="A244" s="111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10"/>
    </row>
    <row r="245">
      <c r="A245" s="111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10"/>
    </row>
    <row r="246">
      <c r="A246" s="111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10"/>
    </row>
    <row r="247">
      <c r="A247" s="111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10"/>
    </row>
    <row r="248">
      <c r="A248" s="111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10"/>
    </row>
    <row r="249">
      <c r="A249" s="111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10"/>
    </row>
    <row r="250">
      <c r="A250" s="111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10"/>
    </row>
    <row r="251">
      <c r="A251" s="111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10"/>
    </row>
    <row r="252">
      <c r="A252" s="111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10"/>
    </row>
    <row r="253">
      <c r="A253" s="111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10"/>
    </row>
    <row r="254">
      <c r="A254" s="111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10"/>
    </row>
    <row r="255">
      <c r="A255" s="111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10"/>
    </row>
    <row r="256">
      <c r="A256" s="111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10"/>
    </row>
    <row r="257">
      <c r="A257" s="111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10"/>
    </row>
    <row r="258">
      <c r="A258" s="111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10"/>
    </row>
    <row r="259">
      <c r="A259" s="111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10"/>
    </row>
    <row r="260">
      <c r="A260" s="111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10"/>
    </row>
    <row r="261">
      <c r="A261" s="111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10"/>
    </row>
    <row r="262">
      <c r="A262" s="111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10"/>
    </row>
    <row r="263">
      <c r="A263" s="111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10"/>
    </row>
    <row r="264">
      <c r="A264" s="111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10"/>
    </row>
    <row r="265">
      <c r="A265" s="111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10"/>
    </row>
    <row r="266">
      <c r="A266" s="111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10"/>
    </row>
    <row r="267">
      <c r="A267" s="111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10"/>
    </row>
    <row r="268">
      <c r="A268" s="111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10"/>
    </row>
    <row r="269">
      <c r="A269" s="111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10"/>
    </row>
    <row r="270">
      <c r="A270" s="111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10"/>
    </row>
    <row r="271">
      <c r="A271" s="111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10"/>
    </row>
    <row r="272">
      <c r="A272" s="111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10"/>
    </row>
    <row r="273">
      <c r="A273" s="111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10"/>
    </row>
    <row r="274">
      <c r="A274" s="111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10"/>
    </row>
    <row r="275">
      <c r="A275" s="111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10"/>
    </row>
    <row r="276">
      <c r="A276" s="111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10"/>
    </row>
    <row r="277">
      <c r="A277" s="111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10"/>
    </row>
    <row r="278">
      <c r="A278" s="111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10"/>
    </row>
    <row r="279">
      <c r="A279" s="111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10"/>
    </row>
    <row r="280">
      <c r="A280" s="111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10"/>
    </row>
    <row r="281">
      <c r="A281" s="111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10"/>
    </row>
    <row r="282">
      <c r="A282" s="111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10"/>
    </row>
    <row r="283">
      <c r="A283" s="111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10"/>
    </row>
    <row r="284">
      <c r="A284" s="111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10"/>
    </row>
    <row r="285">
      <c r="A285" s="111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10"/>
    </row>
    <row r="286">
      <c r="A286" s="111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10"/>
    </row>
    <row r="287">
      <c r="A287" s="111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10"/>
    </row>
    <row r="288">
      <c r="A288" s="111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10"/>
    </row>
    <row r="289">
      <c r="A289" s="111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10"/>
    </row>
    <row r="290">
      <c r="A290" s="111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10"/>
    </row>
    <row r="291">
      <c r="A291" s="111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10"/>
    </row>
    <row r="292">
      <c r="A292" s="111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10"/>
    </row>
    <row r="293">
      <c r="A293" s="111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10"/>
    </row>
    <row r="294">
      <c r="A294" s="111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10"/>
    </row>
    <row r="295">
      <c r="A295" s="111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10"/>
    </row>
    <row r="296">
      <c r="A296" s="111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10"/>
    </row>
    <row r="297">
      <c r="A297" s="111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10"/>
    </row>
    <row r="298">
      <c r="A298" s="111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10"/>
    </row>
    <row r="299">
      <c r="A299" s="111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10"/>
    </row>
    <row r="300">
      <c r="A300" s="111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10"/>
    </row>
    <row r="301">
      <c r="A301" s="111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10"/>
    </row>
    <row r="302">
      <c r="A302" s="111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10"/>
    </row>
    <row r="303">
      <c r="A303" s="111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10"/>
    </row>
    <row r="304">
      <c r="A304" s="111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10"/>
    </row>
    <row r="305">
      <c r="A305" s="111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10"/>
    </row>
    <row r="306">
      <c r="A306" s="111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10"/>
    </row>
    <row r="307">
      <c r="A307" s="111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10"/>
    </row>
    <row r="308">
      <c r="A308" s="111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10"/>
    </row>
    <row r="309">
      <c r="A309" s="111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10"/>
    </row>
    <row r="310">
      <c r="A310" s="111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10"/>
    </row>
    <row r="311">
      <c r="A311" s="111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10"/>
    </row>
    <row r="312">
      <c r="A312" s="111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10"/>
    </row>
    <row r="313">
      <c r="A313" s="111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10"/>
    </row>
    <row r="314">
      <c r="A314" s="111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10"/>
    </row>
    <row r="315">
      <c r="A315" s="111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10"/>
    </row>
    <row r="316">
      <c r="A316" s="111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10"/>
    </row>
    <row r="317">
      <c r="A317" s="111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10"/>
    </row>
    <row r="318">
      <c r="A318" s="111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10"/>
    </row>
    <row r="319">
      <c r="A319" s="111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10"/>
    </row>
    <row r="320">
      <c r="A320" s="111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10"/>
    </row>
    <row r="321">
      <c r="A321" s="111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10"/>
    </row>
    <row r="322">
      <c r="A322" s="111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10"/>
    </row>
    <row r="323">
      <c r="A323" s="111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10"/>
    </row>
    <row r="324">
      <c r="A324" s="111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10"/>
    </row>
    <row r="325">
      <c r="A325" s="111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10"/>
    </row>
    <row r="326">
      <c r="A326" s="111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10"/>
    </row>
    <row r="327">
      <c r="A327" s="111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10"/>
    </row>
    <row r="328">
      <c r="A328" s="111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10"/>
    </row>
    <row r="329">
      <c r="A329" s="111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10"/>
    </row>
    <row r="330">
      <c r="A330" s="111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10"/>
    </row>
    <row r="331">
      <c r="A331" s="111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10"/>
    </row>
    <row r="332">
      <c r="A332" s="111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10"/>
    </row>
    <row r="333">
      <c r="A333" s="111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10"/>
    </row>
    <row r="334">
      <c r="A334" s="111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10"/>
    </row>
    <row r="335">
      <c r="A335" s="111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10"/>
    </row>
    <row r="336">
      <c r="A336" s="111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10"/>
    </row>
    <row r="337">
      <c r="A337" s="111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10"/>
    </row>
    <row r="338">
      <c r="A338" s="111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10"/>
    </row>
    <row r="339">
      <c r="A339" s="111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10"/>
    </row>
    <row r="340">
      <c r="A340" s="111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10"/>
    </row>
    <row r="341">
      <c r="A341" s="111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10"/>
    </row>
    <row r="342">
      <c r="A342" s="111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10"/>
    </row>
    <row r="343">
      <c r="A343" s="111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10"/>
    </row>
    <row r="344">
      <c r="A344" s="111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10"/>
    </row>
    <row r="345">
      <c r="A345" s="111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10"/>
    </row>
    <row r="346">
      <c r="A346" s="111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10"/>
    </row>
    <row r="347">
      <c r="A347" s="111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10"/>
    </row>
    <row r="348">
      <c r="A348" s="111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10"/>
    </row>
    <row r="349">
      <c r="A349" s="111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10"/>
    </row>
    <row r="350">
      <c r="A350" s="111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10"/>
    </row>
    <row r="351">
      <c r="A351" s="111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10"/>
    </row>
    <row r="352">
      <c r="A352" s="111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10"/>
    </row>
    <row r="353">
      <c r="A353" s="111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10"/>
    </row>
    <row r="354">
      <c r="A354" s="111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10"/>
    </row>
    <row r="355">
      <c r="A355" s="111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10"/>
    </row>
    <row r="356">
      <c r="A356" s="111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10"/>
    </row>
    <row r="357">
      <c r="A357" s="111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10"/>
    </row>
    <row r="358">
      <c r="A358" s="111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10"/>
    </row>
    <row r="359">
      <c r="A359" s="111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10"/>
    </row>
    <row r="360">
      <c r="A360" s="111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10"/>
    </row>
    <row r="361">
      <c r="A361" s="111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10"/>
    </row>
    <row r="362">
      <c r="A362" s="111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10"/>
    </row>
    <row r="363">
      <c r="A363" s="111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10"/>
    </row>
    <row r="364">
      <c r="A364" s="111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10"/>
    </row>
    <row r="365">
      <c r="A365" s="111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10"/>
    </row>
    <row r="366">
      <c r="A366" s="111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10"/>
    </row>
    <row r="367">
      <c r="A367" s="111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10"/>
    </row>
    <row r="368">
      <c r="A368" s="111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10"/>
    </row>
    <row r="369">
      <c r="A369" s="111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10"/>
    </row>
    <row r="370">
      <c r="A370" s="111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10"/>
    </row>
    <row r="371">
      <c r="A371" s="111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10"/>
    </row>
    <row r="372">
      <c r="A372" s="111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10"/>
    </row>
    <row r="373">
      <c r="A373" s="111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10"/>
    </row>
    <row r="374">
      <c r="A374" s="111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10"/>
    </row>
    <row r="375">
      <c r="A375" s="111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10"/>
    </row>
    <row r="376">
      <c r="A376" s="111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10"/>
    </row>
    <row r="377">
      <c r="A377" s="111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10"/>
    </row>
    <row r="378">
      <c r="A378" s="111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10"/>
    </row>
    <row r="379">
      <c r="A379" s="111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10"/>
    </row>
    <row r="380">
      <c r="A380" s="111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10"/>
    </row>
    <row r="381">
      <c r="A381" s="111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10"/>
    </row>
    <row r="382">
      <c r="A382" s="111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10"/>
    </row>
    <row r="383">
      <c r="A383" s="111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10"/>
    </row>
    <row r="384">
      <c r="A384" s="111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10"/>
    </row>
    <row r="385">
      <c r="A385" s="111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10"/>
    </row>
    <row r="386">
      <c r="A386" s="111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10"/>
    </row>
    <row r="387">
      <c r="A387" s="111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10"/>
    </row>
    <row r="388">
      <c r="A388" s="111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10"/>
    </row>
    <row r="389">
      <c r="A389" s="111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10"/>
    </row>
    <row r="390">
      <c r="A390" s="111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10"/>
    </row>
    <row r="391">
      <c r="A391" s="111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10"/>
    </row>
    <row r="392">
      <c r="A392" s="111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10"/>
    </row>
    <row r="393">
      <c r="A393" s="111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10"/>
    </row>
    <row r="394">
      <c r="A394" s="111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10"/>
    </row>
    <row r="395">
      <c r="A395" s="111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10"/>
    </row>
    <row r="396">
      <c r="A396" s="111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10"/>
    </row>
    <row r="397">
      <c r="A397" s="111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10"/>
    </row>
    <row r="398">
      <c r="A398" s="111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10"/>
    </row>
    <row r="399">
      <c r="A399" s="111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10"/>
    </row>
    <row r="400">
      <c r="A400" s="111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10"/>
    </row>
    <row r="401">
      <c r="A401" s="111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10"/>
    </row>
    <row r="402">
      <c r="A402" s="111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10"/>
    </row>
    <row r="403">
      <c r="A403" s="111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10"/>
    </row>
    <row r="404">
      <c r="A404" s="111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10"/>
    </row>
    <row r="405">
      <c r="A405" s="111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10"/>
    </row>
    <row r="406">
      <c r="A406" s="111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10"/>
    </row>
    <row r="407">
      <c r="A407" s="111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10"/>
    </row>
    <row r="408">
      <c r="A408" s="111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10"/>
    </row>
    <row r="409">
      <c r="A409" s="111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10"/>
    </row>
    <row r="410">
      <c r="A410" s="111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10"/>
    </row>
    <row r="411">
      <c r="A411" s="111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10"/>
    </row>
    <row r="412">
      <c r="A412" s="111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10"/>
    </row>
    <row r="413">
      <c r="A413" s="111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10"/>
    </row>
    <row r="414">
      <c r="A414" s="111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10"/>
    </row>
    <row r="415">
      <c r="A415" s="111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10"/>
    </row>
    <row r="416">
      <c r="A416" s="111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10"/>
    </row>
    <row r="417">
      <c r="A417" s="111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10"/>
    </row>
    <row r="418">
      <c r="A418" s="111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10"/>
    </row>
    <row r="419">
      <c r="A419" s="111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10"/>
    </row>
    <row r="420">
      <c r="A420" s="111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10"/>
    </row>
    <row r="421">
      <c r="A421" s="111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10"/>
    </row>
    <row r="422">
      <c r="A422" s="111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10"/>
    </row>
    <row r="423">
      <c r="A423" s="111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10"/>
    </row>
    <row r="424">
      <c r="A424" s="111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10"/>
    </row>
    <row r="425">
      <c r="A425" s="111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10"/>
    </row>
    <row r="426">
      <c r="A426" s="111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10"/>
    </row>
    <row r="427">
      <c r="A427" s="111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10"/>
    </row>
    <row r="428">
      <c r="A428" s="111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10"/>
    </row>
    <row r="429">
      <c r="A429" s="111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10"/>
    </row>
    <row r="430">
      <c r="A430" s="111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10"/>
    </row>
    <row r="431">
      <c r="A431" s="111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10"/>
    </row>
    <row r="432">
      <c r="A432" s="111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10"/>
    </row>
    <row r="433">
      <c r="A433" s="111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10"/>
    </row>
    <row r="434">
      <c r="A434" s="111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10"/>
    </row>
    <row r="435">
      <c r="A435" s="111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10"/>
    </row>
    <row r="436">
      <c r="A436" s="111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10"/>
    </row>
    <row r="437">
      <c r="A437" s="111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10"/>
    </row>
    <row r="438">
      <c r="A438" s="111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10"/>
    </row>
    <row r="439">
      <c r="A439" s="111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10"/>
    </row>
    <row r="440">
      <c r="A440" s="111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10"/>
    </row>
    <row r="441">
      <c r="A441" s="111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10"/>
    </row>
    <row r="442">
      <c r="A442" s="111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10"/>
    </row>
    <row r="443">
      <c r="A443" s="111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10"/>
    </row>
    <row r="444">
      <c r="A444" s="111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10"/>
    </row>
    <row r="445">
      <c r="A445" s="111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10"/>
    </row>
    <row r="446">
      <c r="A446" s="111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10"/>
    </row>
    <row r="447">
      <c r="A447" s="111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10"/>
    </row>
    <row r="448">
      <c r="A448" s="111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10"/>
    </row>
    <row r="449">
      <c r="A449" s="111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10"/>
    </row>
    <row r="450">
      <c r="A450" s="111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10"/>
    </row>
    <row r="451">
      <c r="A451" s="111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10"/>
    </row>
    <row r="452">
      <c r="A452" s="111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10"/>
    </row>
    <row r="453">
      <c r="A453" s="111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10"/>
    </row>
    <row r="454">
      <c r="A454" s="111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10"/>
    </row>
    <row r="455">
      <c r="A455" s="111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10"/>
    </row>
    <row r="456">
      <c r="A456" s="111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10"/>
    </row>
    <row r="457">
      <c r="A457" s="111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10"/>
    </row>
    <row r="458">
      <c r="A458" s="111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10"/>
    </row>
    <row r="459">
      <c r="A459" s="111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10"/>
    </row>
    <row r="460">
      <c r="A460" s="111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10"/>
    </row>
    <row r="461">
      <c r="A461" s="111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10"/>
    </row>
    <row r="462">
      <c r="A462" s="111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10"/>
    </row>
    <row r="463">
      <c r="A463" s="111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10"/>
    </row>
    <row r="464">
      <c r="A464" s="111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10"/>
    </row>
    <row r="465">
      <c r="A465" s="111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10"/>
    </row>
    <row r="466">
      <c r="A466" s="111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10"/>
    </row>
    <row r="467">
      <c r="A467" s="111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10"/>
    </row>
    <row r="468">
      <c r="A468" s="111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10"/>
    </row>
    <row r="469">
      <c r="A469" s="111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10"/>
    </row>
    <row r="470">
      <c r="A470" s="111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10"/>
    </row>
    <row r="471">
      <c r="A471" s="111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10"/>
    </row>
    <row r="472">
      <c r="A472" s="111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10"/>
    </row>
    <row r="473">
      <c r="A473" s="111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10"/>
    </row>
    <row r="474">
      <c r="A474" s="111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10"/>
    </row>
    <row r="475">
      <c r="A475" s="111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10"/>
    </row>
    <row r="476">
      <c r="A476" s="111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10"/>
    </row>
    <row r="477">
      <c r="A477" s="111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10"/>
    </row>
    <row r="478">
      <c r="A478" s="111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10"/>
    </row>
    <row r="479">
      <c r="A479" s="111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10"/>
    </row>
    <row r="480">
      <c r="A480" s="111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10"/>
    </row>
    <row r="481">
      <c r="A481" s="111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10"/>
    </row>
    <row r="482">
      <c r="A482" s="111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10"/>
    </row>
    <row r="483">
      <c r="A483" s="111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10"/>
    </row>
    <row r="484">
      <c r="A484" s="111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10"/>
    </row>
    <row r="485">
      <c r="A485" s="111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10"/>
    </row>
    <row r="486">
      <c r="A486" s="111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10"/>
    </row>
    <row r="487">
      <c r="A487" s="111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10"/>
    </row>
    <row r="488">
      <c r="A488" s="111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10"/>
    </row>
    <row r="489">
      <c r="A489" s="111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10"/>
    </row>
    <row r="490">
      <c r="A490" s="111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10"/>
    </row>
    <row r="491">
      <c r="A491" s="111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10"/>
    </row>
    <row r="492">
      <c r="A492" s="111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10"/>
    </row>
    <row r="493">
      <c r="A493" s="111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10"/>
    </row>
    <row r="494">
      <c r="A494" s="111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10"/>
    </row>
    <row r="495">
      <c r="A495" s="111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10"/>
    </row>
    <row r="496">
      <c r="A496" s="111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10"/>
    </row>
    <row r="497">
      <c r="A497" s="111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10"/>
    </row>
    <row r="498">
      <c r="A498" s="111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10"/>
    </row>
    <row r="499">
      <c r="A499" s="111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10"/>
    </row>
    <row r="500">
      <c r="A500" s="111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10"/>
    </row>
    <row r="501">
      <c r="A501" s="111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10"/>
    </row>
    <row r="502">
      <c r="A502" s="111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10"/>
    </row>
    <row r="503">
      <c r="A503" s="111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10"/>
    </row>
    <row r="504">
      <c r="A504" s="111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10"/>
    </row>
    <row r="505">
      <c r="A505" s="111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10"/>
    </row>
    <row r="506">
      <c r="A506" s="111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10"/>
    </row>
    <row r="507">
      <c r="A507" s="111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10"/>
    </row>
    <row r="508">
      <c r="A508" s="111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10"/>
    </row>
    <row r="509">
      <c r="A509" s="111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10"/>
    </row>
    <row r="510">
      <c r="A510" s="111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10"/>
    </row>
    <row r="511">
      <c r="A511" s="111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10"/>
    </row>
    <row r="512">
      <c r="A512" s="111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10"/>
    </row>
    <row r="513">
      <c r="A513" s="111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10"/>
    </row>
    <row r="514">
      <c r="A514" s="111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10"/>
    </row>
    <row r="515">
      <c r="A515" s="111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10"/>
    </row>
    <row r="516">
      <c r="A516" s="111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10"/>
    </row>
    <row r="517">
      <c r="A517" s="111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10"/>
    </row>
    <row r="518">
      <c r="A518" s="111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10"/>
    </row>
    <row r="519">
      <c r="A519" s="111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10"/>
    </row>
    <row r="520">
      <c r="A520" s="111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10"/>
    </row>
    <row r="521">
      <c r="A521" s="111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10"/>
    </row>
    <row r="522">
      <c r="A522" s="111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10"/>
    </row>
    <row r="523">
      <c r="A523" s="111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10"/>
    </row>
    <row r="524">
      <c r="A524" s="111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10"/>
    </row>
    <row r="525">
      <c r="A525" s="111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10"/>
    </row>
    <row r="526">
      <c r="A526" s="111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10"/>
    </row>
    <row r="527">
      <c r="A527" s="111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10"/>
    </row>
    <row r="528">
      <c r="A528" s="111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10"/>
    </row>
    <row r="529">
      <c r="A529" s="111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10"/>
    </row>
    <row r="530">
      <c r="A530" s="111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10"/>
    </row>
    <row r="531">
      <c r="A531" s="111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10"/>
    </row>
    <row r="532">
      <c r="A532" s="111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10"/>
    </row>
    <row r="533">
      <c r="A533" s="111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10"/>
    </row>
    <row r="534">
      <c r="A534" s="111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10"/>
    </row>
    <row r="535">
      <c r="A535" s="111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10"/>
    </row>
    <row r="536">
      <c r="A536" s="111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10"/>
    </row>
    <row r="537">
      <c r="A537" s="111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10"/>
    </row>
    <row r="538">
      <c r="A538" s="111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10"/>
    </row>
    <row r="539">
      <c r="A539" s="111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10"/>
    </row>
    <row r="540">
      <c r="A540" s="111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10"/>
    </row>
    <row r="541">
      <c r="A541" s="111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10"/>
    </row>
    <row r="542">
      <c r="A542" s="111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10"/>
    </row>
    <row r="543">
      <c r="A543" s="111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10"/>
    </row>
    <row r="544">
      <c r="A544" s="111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10"/>
    </row>
    <row r="545">
      <c r="A545" s="111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10"/>
    </row>
    <row r="546">
      <c r="A546" s="111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10"/>
    </row>
    <row r="547">
      <c r="A547" s="111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10"/>
    </row>
    <row r="548">
      <c r="A548" s="111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10"/>
    </row>
    <row r="549">
      <c r="A549" s="111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10"/>
    </row>
    <row r="550">
      <c r="A550" s="111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10"/>
    </row>
    <row r="551">
      <c r="A551" s="111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10"/>
    </row>
    <row r="552">
      <c r="A552" s="111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10"/>
    </row>
    <row r="553">
      <c r="A553" s="111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10"/>
    </row>
    <row r="554">
      <c r="A554" s="111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10"/>
    </row>
    <row r="555">
      <c r="A555" s="111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10"/>
    </row>
    <row r="556">
      <c r="A556" s="111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10"/>
    </row>
    <row r="557">
      <c r="A557" s="111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10"/>
    </row>
    <row r="558">
      <c r="A558" s="111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10"/>
    </row>
    <row r="559">
      <c r="A559" s="111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10"/>
    </row>
    <row r="560">
      <c r="A560" s="111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10"/>
    </row>
    <row r="561">
      <c r="A561" s="111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10"/>
    </row>
    <row r="562">
      <c r="A562" s="111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10"/>
    </row>
    <row r="563">
      <c r="A563" s="111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10"/>
    </row>
    <row r="564">
      <c r="A564" s="111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10"/>
    </row>
    <row r="565">
      <c r="A565" s="111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10"/>
    </row>
    <row r="566">
      <c r="A566" s="111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10"/>
    </row>
    <row r="567">
      <c r="A567" s="111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10"/>
    </row>
    <row r="568">
      <c r="A568" s="111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10"/>
    </row>
    <row r="569">
      <c r="A569" s="111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10"/>
    </row>
    <row r="570">
      <c r="A570" s="111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10"/>
    </row>
    <row r="571">
      <c r="A571" s="111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10"/>
    </row>
    <row r="572">
      <c r="A572" s="111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10"/>
    </row>
    <row r="573">
      <c r="A573" s="111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10"/>
    </row>
    <row r="574">
      <c r="A574" s="111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10"/>
    </row>
    <row r="575">
      <c r="A575" s="111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10"/>
    </row>
    <row r="576">
      <c r="A576" s="111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10"/>
    </row>
    <row r="577">
      <c r="A577" s="111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10"/>
    </row>
    <row r="578">
      <c r="A578" s="111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10"/>
    </row>
    <row r="579">
      <c r="A579" s="111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10"/>
    </row>
    <row r="580">
      <c r="A580" s="111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10"/>
    </row>
    <row r="581">
      <c r="A581" s="111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10"/>
    </row>
    <row r="582">
      <c r="A582" s="111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10"/>
    </row>
    <row r="583">
      <c r="A583" s="111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10"/>
    </row>
    <row r="584">
      <c r="A584" s="111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10"/>
    </row>
    <row r="585">
      <c r="A585" s="111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10"/>
    </row>
    <row r="586">
      <c r="A586" s="111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10"/>
    </row>
    <row r="587">
      <c r="A587" s="111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10"/>
    </row>
    <row r="588">
      <c r="A588" s="111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10"/>
    </row>
    <row r="589">
      <c r="A589" s="111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10"/>
    </row>
    <row r="590">
      <c r="A590" s="111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10"/>
    </row>
    <row r="591">
      <c r="A591" s="111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10"/>
    </row>
    <row r="592">
      <c r="A592" s="111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10"/>
    </row>
    <row r="593">
      <c r="A593" s="111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10"/>
    </row>
    <row r="594">
      <c r="A594" s="111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10"/>
    </row>
    <row r="595">
      <c r="A595" s="111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10"/>
    </row>
    <row r="596">
      <c r="A596" s="111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10"/>
    </row>
    <row r="597">
      <c r="A597" s="111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10"/>
    </row>
    <row r="598">
      <c r="A598" s="111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10"/>
    </row>
    <row r="599">
      <c r="A599" s="111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10"/>
    </row>
    <row r="600">
      <c r="A600" s="111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10"/>
    </row>
    <row r="601">
      <c r="A601" s="111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10"/>
    </row>
    <row r="602">
      <c r="A602" s="111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10"/>
    </row>
    <row r="603">
      <c r="A603" s="111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10"/>
    </row>
    <row r="604">
      <c r="A604" s="111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10"/>
    </row>
    <row r="605">
      <c r="A605" s="111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10"/>
    </row>
    <row r="606">
      <c r="A606" s="111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10"/>
    </row>
    <row r="607">
      <c r="A607" s="111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10"/>
    </row>
    <row r="608">
      <c r="A608" s="111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10"/>
    </row>
    <row r="609">
      <c r="A609" s="111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10"/>
    </row>
    <row r="610">
      <c r="A610" s="111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10"/>
    </row>
    <row r="611">
      <c r="A611" s="111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10"/>
    </row>
    <row r="612">
      <c r="A612" s="111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10"/>
    </row>
    <row r="613">
      <c r="A613" s="111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10"/>
    </row>
    <row r="614">
      <c r="A614" s="111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10"/>
    </row>
    <row r="615">
      <c r="A615" s="111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10"/>
    </row>
    <row r="616">
      <c r="A616" s="111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10"/>
    </row>
    <row r="617">
      <c r="A617" s="111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10"/>
    </row>
    <row r="618">
      <c r="A618" s="111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10"/>
    </row>
    <row r="619">
      <c r="A619" s="111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10"/>
    </row>
    <row r="620">
      <c r="A620" s="111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10"/>
    </row>
    <row r="621">
      <c r="A621" s="111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10"/>
    </row>
    <row r="622">
      <c r="A622" s="111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10"/>
    </row>
    <row r="623">
      <c r="A623" s="111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10"/>
    </row>
    <row r="624">
      <c r="A624" s="111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10"/>
    </row>
    <row r="625">
      <c r="A625" s="111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10"/>
    </row>
    <row r="626">
      <c r="A626" s="111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10"/>
    </row>
    <row r="627">
      <c r="A627" s="111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10"/>
    </row>
    <row r="628">
      <c r="A628" s="111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10"/>
    </row>
    <row r="629">
      <c r="A629" s="111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10"/>
    </row>
    <row r="630">
      <c r="A630" s="111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10"/>
    </row>
    <row r="631">
      <c r="A631" s="111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10"/>
    </row>
    <row r="632">
      <c r="A632" s="111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10"/>
    </row>
    <row r="633">
      <c r="A633" s="111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10"/>
    </row>
    <row r="634">
      <c r="A634" s="111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10"/>
    </row>
    <row r="635">
      <c r="A635" s="111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10"/>
    </row>
    <row r="636">
      <c r="A636" s="111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10"/>
    </row>
    <row r="637">
      <c r="A637" s="111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10"/>
    </row>
    <row r="638">
      <c r="A638" s="111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10"/>
    </row>
    <row r="639">
      <c r="A639" s="111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10"/>
    </row>
    <row r="640">
      <c r="A640" s="111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10"/>
    </row>
    <row r="641">
      <c r="A641" s="111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10"/>
    </row>
    <row r="642">
      <c r="A642" s="111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10"/>
    </row>
    <row r="643">
      <c r="A643" s="111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10"/>
    </row>
    <row r="644">
      <c r="A644" s="111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10"/>
    </row>
    <row r="645">
      <c r="A645" s="111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10"/>
    </row>
    <row r="646">
      <c r="A646" s="111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10"/>
    </row>
    <row r="647">
      <c r="A647" s="111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10"/>
    </row>
    <row r="648">
      <c r="A648" s="111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10"/>
    </row>
    <row r="649">
      <c r="A649" s="111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10"/>
    </row>
    <row r="650">
      <c r="A650" s="111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10"/>
    </row>
    <row r="651">
      <c r="A651" s="111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10"/>
    </row>
    <row r="652">
      <c r="A652" s="111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10"/>
    </row>
    <row r="653">
      <c r="A653" s="111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10"/>
    </row>
    <row r="654">
      <c r="A654" s="111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10"/>
    </row>
    <row r="655">
      <c r="A655" s="111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10"/>
    </row>
    <row r="656">
      <c r="A656" s="111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10"/>
    </row>
    <row r="657">
      <c r="A657" s="111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10"/>
    </row>
    <row r="658">
      <c r="A658" s="111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10"/>
    </row>
    <row r="659">
      <c r="A659" s="111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10"/>
    </row>
    <row r="660">
      <c r="A660" s="111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10"/>
    </row>
    <row r="661">
      <c r="A661" s="111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10"/>
    </row>
    <row r="662">
      <c r="A662" s="111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10"/>
    </row>
    <row r="663">
      <c r="A663" s="111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10"/>
    </row>
    <row r="664">
      <c r="A664" s="111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10"/>
    </row>
    <row r="665">
      <c r="A665" s="111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10"/>
    </row>
    <row r="666">
      <c r="A666" s="111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10"/>
    </row>
    <row r="667">
      <c r="A667" s="111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10"/>
    </row>
    <row r="668">
      <c r="A668" s="111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10"/>
    </row>
    <row r="669">
      <c r="A669" s="111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10"/>
    </row>
    <row r="670">
      <c r="A670" s="111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10"/>
    </row>
    <row r="671">
      <c r="A671" s="111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10"/>
    </row>
    <row r="672">
      <c r="A672" s="111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10"/>
    </row>
    <row r="673">
      <c r="A673" s="111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10"/>
    </row>
    <row r="674">
      <c r="A674" s="111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10"/>
    </row>
    <row r="675">
      <c r="A675" s="111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10"/>
    </row>
    <row r="676">
      <c r="A676" s="111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10"/>
    </row>
    <row r="677">
      <c r="A677" s="111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10"/>
    </row>
    <row r="678">
      <c r="A678" s="111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10"/>
    </row>
    <row r="679">
      <c r="A679" s="111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10"/>
    </row>
    <row r="680">
      <c r="A680" s="111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10"/>
    </row>
    <row r="681">
      <c r="A681" s="111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10"/>
    </row>
    <row r="682">
      <c r="A682" s="111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10"/>
    </row>
    <row r="683">
      <c r="A683" s="111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10"/>
    </row>
    <row r="684">
      <c r="A684" s="111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10"/>
    </row>
    <row r="685">
      <c r="A685" s="111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10"/>
    </row>
    <row r="686">
      <c r="A686" s="111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10"/>
    </row>
    <row r="687">
      <c r="A687" s="111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10"/>
    </row>
    <row r="688">
      <c r="A688" s="111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10"/>
    </row>
    <row r="689">
      <c r="A689" s="111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10"/>
    </row>
    <row r="690">
      <c r="A690" s="111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10"/>
    </row>
    <row r="691">
      <c r="A691" s="111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10"/>
    </row>
    <row r="692">
      <c r="A692" s="111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10"/>
    </row>
    <row r="693">
      <c r="A693" s="111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10"/>
    </row>
    <row r="694">
      <c r="A694" s="111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10"/>
    </row>
    <row r="695">
      <c r="A695" s="111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10"/>
    </row>
    <row r="696">
      <c r="A696" s="111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10"/>
    </row>
    <row r="697">
      <c r="A697" s="111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10"/>
    </row>
    <row r="698">
      <c r="A698" s="111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10"/>
    </row>
    <row r="699">
      <c r="A699" s="111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10"/>
    </row>
    <row r="700">
      <c r="A700" s="111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10"/>
    </row>
    <row r="701">
      <c r="A701" s="111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10"/>
    </row>
    <row r="702">
      <c r="A702" s="111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10"/>
    </row>
    <row r="703">
      <c r="A703" s="111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10"/>
    </row>
    <row r="704">
      <c r="A704" s="111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10"/>
    </row>
    <row r="705">
      <c r="A705" s="111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10"/>
    </row>
    <row r="706">
      <c r="A706" s="111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10"/>
    </row>
    <row r="707">
      <c r="A707" s="111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10"/>
    </row>
    <row r="708">
      <c r="A708" s="111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10"/>
    </row>
    <row r="709">
      <c r="A709" s="111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10"/>
    </row>
    <row r="710">
      <c r="A710" s="111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10"/>
    </row>
    <row r="711">
      <c r="A711" s="111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10"/>
    </row>
    <row r="712">
      <c r="A712" s="111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10"/>
    </row>
    <row r="713">
      <c r="A713" s="111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10"/>
    </row>
    <row r="714">
      <c r="A714" s="111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10"/>
    </row>
    <row r="715">
      <c r="A715" s="111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10"/>
    </row>
    <row r="716">
      <c r="A716" s="111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10"/>
    </row>
    <row r="717">
      <c r="A717" s="111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10"/>
    </row>
    <row r="718">
      <c r="A718" s="111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10"/>
    </row>
    <row r="719">
      <c r="A719" s="111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10"/>
    </row>
    <row r="720">
      <c r="A720" s="111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10"/>
    </row>
    <row r="721">
      <c r="A721" s="111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10"/>
    </row>
    <row r="722">
      <c r="A722" s="111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10"/>
    </row>
    <row r="723">
      <c r="A723" s="111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10"/>
    </row>
    <row r="724">
      <c r="A724" s="111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10"/>
    </row>
    <row r="725">
      <c r="A725" s="111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10"/>
    </row>
    <row r="726">
      <c r="A726" s="111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10"/>
    </row>
    <row r="727">
      <c r="A727" s="111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10"/>
    </row>
    <row r="728">
      <c r="A728" s="111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10"/>
    </row>
    <row r="729">
      <c r="A729" s="111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10"/>
    </row>
    <row r="730">
      <c r="A730" s="111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10"/>
    </row>
    <row r="731">
      <c r="A731" s="111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10"/>
    </row>
    <row r="732">
      <c r="A732" s="111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10"/>
    </row>
    <row r="733">
      <c r="A733" s="111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10"/>
    </row>
    <row r="734">
      <c r="A734" s="111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10"/>
    </row>
    <row r="735">
      <c r="A735" s="111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10"/>
    </row>
    <row r="736">
      <c r="A736" s="111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10"/>
    </row>
    <row r="737">
      <c r="A737" s="111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10"/>
    </row>
    <row r="738">
      <c r="A738" s="111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10"/>
    </row>
    <row r="739">
      <c r="A739" s="111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10"/>
    </row>
    <row r="740">
      <c r="A740" s="111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10"/>
    </row>
    <row r="741">
      <c r="A741" s="111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10"/>
    </row>
    <row r="742">
      <c r="A742" s="111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10"/>
    </row>
    <row r="743">
      <c r="A743" s="111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10"/>
    </row>
    <row r="744">
      <c r="A744" s="111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10"/>
    </row>
    <row r="745">
      <c r="A745" s="111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10"/>
    </row>
    <row r="746">
      <c r="A746" s="111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10"/>
    </row>
    <row r="747">
      <c r="A747" s="111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10"/>
    </row>
    <row r="748">
      <c r="A748" s="111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10"/>
    </row>
    <row r="749">
      <c r="A749" s="111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10"/>
    </row>
    <row r="750">
      <c r="A750" s="111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10"/>
    </row>
    <row r="751">
      <c r="A751" s="111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10"/>
    </row>
    <row r="752">
      <c r="A752" s="111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10"/>
    </row>
    <row r="753">
      <c r="A753" s="111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10"/>
    </row>
    <row r="754">
      <c r="A754" s="111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10"/>
    </row>
    <row r="755">
      <c r="A755" s="111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10"/>
    </row>
    <row r="756">
      <c r="A756" s="111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10"/>
    </row>
    <row r="757">
      <c r="A757" s="111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10"/>
    </row>
    <row r="758">
      <c r="A758" s="111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10"/>
    </row>
    <row r="759">
      <c r="A759" s="111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10"/>
    </row>
    <row r="760">
      <c r="A760" s="111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10"/>
    </row>
    <row r="761">
      <c r="A761" s="111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10"/>
    </row>
    <row r="762">
      <c r="A762" s="111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10"/>
    </row>
    <row r="763">
      <c r="A763" s="111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10"/>
    </row>
    <row r="764">
      <c r="A764" s="111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10"/>
    </row>
    <row r="765">
      <c r="A765" s="111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10"/>
    </row>
    <row r="766">
      <c r="A766" s="111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10"/>
    </row>
    <row r="767">
      <c r="A767" s="111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10"/>
    </row>
    <row r="768">
      <c r="A768" s="111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10"/>
    </row>
    <row r="769">
      <c r="A769" s="111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10"/>
    </row>
    <row r="770">
      <c r="A770" s="111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10"/>
    </row>
    <row r="771">
      <c r="A771" s="111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10"/>
    </row>
    <row r="772">
      <c r="A772" s="111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10"/>
    </row>
    <row r="773">
      <c r="A773" s="111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10"/>
    </row>
    <row r="774">
      <c r="A774" s="111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10"/>
    </row>
    <row r="775">
      <c r="A775" s="111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10"/>
    </row>
    <row r="776">
      <c r="A776" s="111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10"/>
    </row>
    <row r="777">
      <c r="A777" s="111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10"/>
    </row>
    <row r="778">
      <c r="A778" s="111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10"/>
    </row>
    <row r="779">
      <c r="A779" s="111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10"/>
    </row>
    <row r="780">
      <c r="A780" s="111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10"/>
    </row>
    <row r="781">
      <c r="A781" s="111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10"/>
    </row>
    <row r="782">
      <c r="A782" s="111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10"/>
    </row>
    <row r="783">
      <c r="A783" s="111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10"/>
    </row>
    <row r="784">
      <c r="A784" s="111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10"/>
    </row>
    <row r="785">
      <c r="A785" s="111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10"/>
    </row>
    <row r="786">
      <c r="A786" s="111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10"/>
    </row>
    <row r="787">
      <c r="A787" s="111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10"/>
    </row>
    <row r="788">
      <c r="A788" s="111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10"/>
    </row>
    <row r="789">
      <c r="A789" s="111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10"/>
    </row>
    <row r="790">
      <c r="A790" s="111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10"/>
    </row>
    <row r="791">
      <c r="A791" s="111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10"/>
    </row>
    <row r="792">
      <c r="A792" s="111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10"/>
    </row>
    <row r="793">
      <c r="A793" s="111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10"/>
    </row>
    <row r="794">
      <c r="A794" s="111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10"/>
    </row>
    <row r="795">
      <c r="A795" s="111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10"/>
    </row>
    <row r="796">
      <c r="A796" s="111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10"/>
    </row>
    <row r="797">
      <c r="A797" s="111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10"/>
    </row>
    <row r="798">
      <c r="A798" s="111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10"/>
    </row>
    <row r="799">
      <c r="A799" s="111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10"/>
    </row>
    <row r="800">
      <c r="A800" s="111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10"/>
    </row>
    <row r="801">
      <c r="A801" s="111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10"/>
    </row>
    <row r="802">
      <c r="A802" s="111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10"/>
    </row>
    <row r="803">
      <c r="A803" s="111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10"/>
    </row>
    <row r="804">
      <c r="A804" s="111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10"/>
    </row>
    <row r="805">
      <c r="A805" s="111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10"/>
    </row>
    <row r="806">
      <c r="A806" s="111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10"/>
    </row>
    <row r="807">
      <c r="A807" s="111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10"/>
    </row>
    <row r="808">
      <c r="A808" s="111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10"/>
    </row>
    <row r="809">
      <c r="A809" s="111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10"/>
    </row>
    <row r="810">
      <c r="A810" s="111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10"/>
    </row>
    <row r="811">
      <c r="A811" s="111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10"/>
    </row>
    <row r="812">
      <c r="A812" s="111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10"/>
    </row>
    <row r="813">
      <c r="A813" s="111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10"/>
    </row>
    <row r="814">
      <c r="A814" s="111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10"/>
    </row>
    <row r="815">
      <c r="A815" s="111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10"/>
    </row>
    <row r="816">
      <c r="A816" s="111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10"/>
    </row>
    <row r="817">
      <c r="A817" s="111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10"/>
    </row>
    <row r="818">
      <c r="A818" s="111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10"/>
    </row>
    <row r="819">
      <c r="A819" s="111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10"/>
    </row>
    <row r="820">
      <c r="A820" s="111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10"/>
    </row>
    <row r="821">
      <c r="A821" s="111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10"/>
    </row>
    <row r="822">
      <c r="A822" s="111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10"/>
    </row>
    <row r="823">
      <c r="A823" s="111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10"/>
    </row>
    <row r="824">
      <c r="A824" s="111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10"/>
    </row>
    <row r="825">
      <c r="A825" s="111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10"/>
    </row>
    <row r="826">
      <c r="A826" s="111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10"/>
    </row>
    <row r="827">
      <c r="A827" s="111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10"/>
    </row>
    <row r="828">
      <c r="A828" s="111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10"/>
    </row>
    <row r="829">
      <c r="A829" s="111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10"/>
    </row>
    <row r="830">
      <c r="A830" s="111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10"/>
    </row>
    <row r="831">
      <c r="A831" s="111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10"/>
    </row>
    <row r="832">
      <c r="A832" s="111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10"/>
    </row>
    <row r="833">
      <c r="A833" s="111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10"/>
    </row>
    <row r="834">
      <c r="A834" s="111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10"/>
    </row>
    <row r="835">
      <c r="A835" s="111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10"/>
    </row>
    <row r="836">
      <c r="A836" s="111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10"/>
    </row>
    <row r="837">
      <c r="A837" s="111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10"/>
    </row>
    <row r="838">
      <c r="A838" s="111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10"/>
    </row>
    <row r="839">
      <c r="A839" s="111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10"/>
    </row>
    <row r="840">
      <c r="A840" s="111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10"/>
    </row>
    <row r="841">
      <c r="A841" s="111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10"/>
    </row>
    <row r="842">
      <c r="A842" s="111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10"/>
    </row>
    <row r="843">
      <c r="A843" s="111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10"/>
    </row>
    <row r="844">
      <c r="A844" s="111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10"/>
    </row>
    <row r="845">
      <c r="A845" s="111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10"/>
    </row>
    <row r="846">
      <c r="A846" s="111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10"/>
    </row>
    <row r="847">
      <c r="A847" s="111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10"/>
    </row>
    <row r="848">
      <c r="A848" s="111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10"/>
    </row>
    <row r="849">
      <c r="A849" s="111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10"/>
    </row>
    <row r="850">
      <c r="A850" s="111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10"/>
    </row>
    <row r="851">
      <c r="A851" s="111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10"/>
    </row>
    <row r="852">
      <c r="A852" s="111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10"/>
    </row>
    <row r="853">
      <c r="A853" s="111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10"/>
    </row>
    <row r="854">
      <c r="A854" s="111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10"/>
    </row>
    <row r="855">
      <c r="A855" s="111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10"/>
    </row>
    <row r="856">
      <c r="A856" s="111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10"/>
    </row>
    <row r="857">
      <c r="A857" s="111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10"/>
    </row>
    <row r="858">
      <c r="A858" s="111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10"/>
    </row>
    <row r="859">
      <c r="A859" s="111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10"/>
    </row>
    <row r="860">
      <c r="A860" s="111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10"/>
    </row>
    <row r="861">
      <c r="A861" s="111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10"/>
    </row>
    <row r="862">
      <c r="A862" s="111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10"/>
    </row>
    <row r="863">
      <c r="A863" s="111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10"/>
    </row>
    <row r="864">
      <c r="A864" s="111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10"/>
    </row>
    <row r="865">
      <c r="A865" s="111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10"/>
    </row>
    <row r="866">
      <c r="A866" s="111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10"/>
    </row>
    <row r="867">
      <c r="A867" s="111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10"/>
    </row>
    <row r="868">
      <c r="A868" s="111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10"/>
    </row>
    <row r="869">
      <c r="A869" s="111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10"/>
    </row>
    <row r="870">
      <c r="A870" s="111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10"/>
    </row>
    <row r="871">
      <c r="A871" s="111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10"/>
    </row>
    <row r="872">
      <c r="A872" s="111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10"/>
    </row>
    <row r="873">
      <c r="A873" s="111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10"/>
    </row>
    <row r="874">
      <c r="A874" s="111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10"/>
    </row>
    <row r="875">
      <c r="A875" s="111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10"/>
    </row>
    <row r="876">
      <c r="A876" s="111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10"/>
    </row>
    <row r="877">
      <c r="A877" s="111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10"/>
    </row>
    <row r="878">
      <c r="A878" s="111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10"/>
    </row>
    <row r="879">
      <c r="A879" s="111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10"/>
    </row>
    <row r="880">
      <c r="A880" s="111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10"/>
    </row>
    <row r="881">
      <c r="A881" s="111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10"/>
    </row>
    <row r="882">
      <c r="A882" s="111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10"/>
    </row>
    <row r="883">
      <c r="A883" s="111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10"/>
    </row>
    <row r="884">
      <c r="A884" s="111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10"/>
    </row>
    <row r="885">
      <c r="A885" s="111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10"/>
    </row>
    <row r="886">
      <c r="A886" s="111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10"/>
    </row>
    <row r="887">
      <c r="A887" s="111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10"/>
    </row>
    <row r="888">
      <c r="A888" s="111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10"/>
    </row>
    <row r="889">
      <c r="A889" s="111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10"/>
    </row>
    <row r="890">
      <c r="A890" s="111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10"/>
    </row>
    <row r="891">
      <c r="A891" s="111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10"/>
    </row>
    <row r="892">
      <c r="A892" s="111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10"/>
    </row>
    <row r="893">
      <c r="A893" s="111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10"/>
    </row>
    <row r="894">
      <c r="A894" s="111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10"/>
    </row>
    <row r="895">
      <c r="A895" s="111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10"/>
    </row>
    <row r="896">
      <c r="A896" s="111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10"/>
    </row>
    <row r="897">
      <c r="A897" s="111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10"/>
    </row>
    <row r="898">
      <c r="A898" s="111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10"/>
    </row>
    <row r="899">
      <c r="A899" s="111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10"/>
    </row>
    <row r="900">
      <c r="A900" s="111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10"/>
    </row>
    <row r="901">
      <c r="A901" s="111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10"/>
    </row>
    <row r="902">
      <c r="A902" s="111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10"/>
    </row>
    <row r="903">
      <c r="A903" s="111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10"/>
    </row>
    <row r="904">
      <c r="A904" s="111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10"/>
    </row>
    <row r="905">
      <c r="A905" s="111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10"/>
    </row>
    <row r="906">
      <c r="A906" s="111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10"/>
    </row>
    <row r="907">
      <c r="A907" s="111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10"/>
    </row>
    <row r="908">
      <c r="A908" s="111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10"/>
    </row>
    <row r="909">
      <c r="A909" s="111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10"/>
    </row>
    <row r="910">
      <c r="A910" s="111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10"/>
    </row>
    <row r="911">
      <c r="A911" s="111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10"/>
    </row>
    <row r="912">
      <c r="A912" s="111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10"/>
    </row>
    <row r="913">
      <c r="A913" s="111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10"/>
    </row>
    <row r="914">
      <c r="A914" s="111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10"/>
    </row>
    <row r="915">
      <c r="A915" s="111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10"/>
    </row>
    <row r="916">
      <c r="A916" s="111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10"/>
    </row>
    <row r="917">
      <c r="A917" s="111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10"/>
    </row>
    <row r="918">
      <c r="A918" s="111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10"/>
    </row>
    <row r="919">
      <c r="A919" s="111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10"/>
    </row>
    <row r="920">
      <c r="A920" s="111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10"/>
    </row>
    <row r="921">
      <c r="A921" s="111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10"/>
    </row>
    <row r="922">
      <c r="A922" s="111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10"/>
    </row>
    <row r="923">
      <c r="A923" s="111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10"/>
    </row>
    <row r="924">
      <c r="A924" s="111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10"/>
    </row>
    <row r="925">
      <c r="A925" s="111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10"/>
    </row>
    <row r="926">
      <c r="A926" s="111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10"/>
    </row>
    <row r="927">
      <c r="A927" s="111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10"/>
    </row>
    <row r="928">
      <c r="A928" s="111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10"/>
    </row>
    <row r="929">
      <c r="A929" s="111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10"/>
    </row>
    <row r="930">
      <c r="A930" s="111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10"/>
    </row>
    <row r="931">
      <c r="A931" s="111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10"/>
    </row>
    <row r="932">
      <c r="A932" s="111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10"/>
    </row>
    <row r="933">
      <c r="A933" s="111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10"/>
    </row>
    <row r="934">
      <c r="A934" s="111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10"/>
    </row>
    <row r="935">
      <c r="A935" s="111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10"/>
    </row>
    <row r="936">
      <c r="A936" s="111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10"/>
    </row>
    <row r="937">
      <c r="A937" s="111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10"/>
    </row>
    <row r="938">
      <c r="A938" s="111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10"/>
    </row>
    <row r="939">
      <c r="A939" s="111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10"/>
    </row>
    <row r="940">
      <c r="A940" s="111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10"/>
    </row>
    <row r="941">
      <c r="A941" s="111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10"/>
    </row>
    <row r="942">
      <c r="A942" s="111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10"/>
    </row>
    <row r="943">
      <c r="A943" s="111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10"/>
    </row>
    <row r="944">
      <c r="A944" s="111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10"/>
    </row>
    <row r="945">
      <c r="A945" s="111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10"/>
    </row>
    <row r="946">
      <c r="A946" s="111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10"/>
    </row>
    <row r="947">
      <c r="A947" s="111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10"/>
    </row>
    <row r="948">
      <c r="A948" s="111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10"/>
    </row>
    <row r="949">
      <c r="A949" s="111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10"/>
    </row>
    <row r="950">
      <c r="A950" s="111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10"/>
    </row>
    <row r="951">
      <c r="A951" s="111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10"/>
    </row>
    <row r="952">
      <c r="A952" s="111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10"/>
    </row>
    <row r="953">
      <c r="A953" s="111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10"/>
    </row>
    <row r="954">
      <c r="A954" s="111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10"/>
    </row>
    <row r="955">
      <c r="A955" s="111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10"/>
    </row>
    <row r="956">
      <c r="A956" s="111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10"/>
    </row>
    <row r="957">
      <c r="A957" s="111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10"/>
    </row>
    <row r="958">
      <c r="A958" s="111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10"/>
    </row>
    <row r="959">
      <c r="A959" s="111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10"/>
    </row>
    <row r="960">
      <c r="A960" s="111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10"/>
    </row>
    <row r="961">
      <c r="A961" s="111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10"/>
    </row>
    <row r="962">
      <c r="A962" s="111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10"/>
    </row>
    <row r="963">
      <c r="A963" s="111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10"/>
    </row>
    <row r="964">
      <c r="A964" s="111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10"/>
    </row>
    <row r="965">
      <c r="A965" s="111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10"/>
    </row>
    <row r="966">
      <c r="A966" s="111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10"/>
    </row>
    <row r="967">
      <c r="A967" s="111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10"/>
    </row>
    <row r="968">
      <c r="A968" s="111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10"/>
    </row>
    <row r="969">
      <c r="A969" s="111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10"/>
    </row>
    <row r="970">
      <c r="A970" s="111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10"/>
    </row>
    <row r="971">
      <c r="A971" s="111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10"/>
    </row>
    <row r="972">
      <c r="A972" s="111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10"/>
    </row>
    <row r="973">
      <c r="A973" s="111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10"/>
    </row>
    <row r="974">
      <c r="A974" s="111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10"/>
    </row>
    <row r="975">
      <c r="A975" s="111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10"/>
    </row>
    <row r="976">
      <c r="A976" s="111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10"/>
    </row>
    <row r="977">
      <c r="A977" s="111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10"/>
    </row>
    <row r="978">
      <c r="A978" s="111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10"/>
    </row>
    <row r="979">
      <c r="A979" s="111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10"/>
    </row>
    <row r="980">
      <c r="A980" s="111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10"/>
    </row>
    <row r="981">
      <c r="A981" s="111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10"/>
    </row>
    <row r="982">
      <c r="A982" s="111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10"/>
    </row>
    <row r="983">
      <c r="A983" s="111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10"/>
    </row>
    <row r="984">
      <c r="A984" s="111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10"/>
    </row>
    <row r="985">
      <c r="A985" s="111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10"/>
    </row>
    <row r="986">
      <c r="A986" s="111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10"/>
    </row>
    <row r="987">
      <c r="A987" s="111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10"/>
    </row>
    <row r="988">
      <c r="A988" s="111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10"/>
    </row>
    <row r="989">
      <c r="A989" s="111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10"/>
    </row>
    <row r="990">
      <c r="A990" s="111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10"/>
    </row>
    <row r="991">
      <c r="A991" s="111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10"/>
    </row>
    <row r="992">
      <c r="A992" s="111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10"/>
    </row>
    <row r="993">
      <c r="A993" s="111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10"/>
    </row>
    <row r="994">
      <c r="A994" s="111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10"/>
    </row>
    <row r="995">
      <c r="A995" s="111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10"/>
    </row>
    <row r="996">
      <c r="A996" s="111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10"/>
    </row>
    <row r="997">
      <c r="A997" s="111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10"/>
    </row>
    <row r="998">
      <c r="A998" s="111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10"/>
    </row>
    <row r="999">
      <c r="A999" s="111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10"/>
    </row>
    <row r="1000">
      <c r="A1000" s="111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10"/>
    </row>
    <row r="1001">
      <c r="A1001" s="111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10"/>
    </row>
    <row r="1002">
      <c r="A1002" s="111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10"/>
    </row>
    <row r="1003">
      <c r="A1003" s="111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10"/>
    </row>
    <row r="1004">
      <c r="A1004" s="111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10"/>
    </row>
    <row r="1005">
      <c r="A1005" s="111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10"/>
    </row>
    <row r="1006">
      <c r="A1006" s="111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10"/>
    </row>
    <row r="1007">
      <c r="A1007" s="111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10"/>
    </row>
    <row r="1008">
      <c r="A1008" s="111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10"/>
    </row>
    <row r="1009">
      <c r="A1009" s="111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10"/>
    </row>
    <row r="1010">
      <c r="A1010" s="111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10"/>
    </row>
    <row r="1011">
      <c r="A1011" s="111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10"/>
    </row>
    <row r="1012">
      <c r="A1012" s="111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10"/>
    </row>
    <row r="1013">
      <c r="A1013" s="111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10"/>
    </row>
    <row r="1014">
      <c r="A1014" s="111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10"/>
    </row>
    <row r="1015">
      <c r="A1015" s="111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10"/>
    </row>
    <row r="1016">
      <c r="A1016" s="111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10"/>
    </row>
    <row r="1017">
      <c r="A1017" s="111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10"/>
    </row>
    <row r="1018">
      <c r="A1018" s="111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10"/>
    </row>
    <row r="1019">
      <c r="A1019" s="111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10"/>
    </row>
    <row r="1020">
      <c r="A1020" s="111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10"/>
    </row>
    <row r="1021">
      <c r="A1021" s="111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10"/>
    </row>
    <row r="1022">
      <c r="A1022" s="111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10"/>
    </row>
    <row r="1023">
      <c r="A1023" s="111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10"/>
    </row>
    <row r="1024">
      <c r="A1024" s="111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10"/>
    </row>
    <row r="1025">
      <c r="A1025" s="111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10"/>
    </row>
    <row r="1026">
      <c r="A1026" s="111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10"/>
    </row>
    <row r="1027">
      <c r="A1027" s="111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10"/>
    </row>
    <row r="1028">
      <c r="A1028" s="111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10"/>
    </row>
    <row r="1029">
      <c r="A1029" s="111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10"/>
    </row>
    <row r="1030">
      <c r="A1030" s="111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10"/>
    </row>
    <row r="1031">
      <c r="A1031" s="111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10"/>
    </row>
    <row r="1032">
      <c r="A1032" s="111"/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10"/>
    </row>
    <row r="1033">
      <c r="A1033" s="111"/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10"/>
    </row>
    <row r="1034">
      <c r="A1034" s="111"/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10"/>
    </row>
    <row r="1035">
      <c r="A1035" s="111"/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10"/>
    </row>
    <row r="1036">
      <c r="A1036" s="111"/>
      <c r="B1036" s="10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10"/>
    </row>
    <row r="1037">
      <c r="A1037" s="111"/>
      <c r="B1037" s="10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10"/>
    </row>
    <row r="1038">
      <c r="A1038" s="111"/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10"/>
    </row>
    <row r="1039">
      <c r="A1039" s="111"/>
      <c r="B1039" s="10"/>
      <c r="C1039" s="10"/>
      <c r="D1039" s="10"/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10"/>
    </row>
    <row r="1040">
      <c r="A1040" s="111"/>
      <c r="B1040" s="10"/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10"/>
    </row>
    <row r="1041">
      <c r="A1041" s="111"/>
      <c r="B1041" s="10"/>
      <c r="C1041" s="10"/>
      <c r="D1041" s="10"/>
      <c r="E1041" s="10"/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10"/>
    </row>
  </sheetData>
  <mergeCells count="7">
    <mergeCell ref="G52:I52"/>
    <mergeCell ref="B72:D72"/>
    <mergeCell ref="F72:H72"/>
    <mergeCell ref="I72:K72"/>
    <mergeCell ref="B82:D82"/>
    <mergeCell ref="F82:H82"/>
    <mergeCell ref="I82:K82"/>
  </mergeCells>
  <hyperlinks>
    <hyperlink r:id="rId1" ref="G5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38"/>
    <col customWidth="1" min="2" max="2" width="13.25"/>
    <col customWidth="1" min="3" max="3" width="10.38"/>
    <col customWidth="1" min="4" max="4" width="10.63"/>
    <col customWidth="1" min="5" max="5" width="15.13"/>
    <col customWidth="1" min="6" max="6" width="15.0"/>
    <col customWidth="1" min="7" max="7" width="10.75"/>
    <col customWidth="1" min="8" max="8" width="17.38"/>
    <col customWidth="1" min="9" max="9" width="10.5"/>
    <col customWidth="1" min="10" max="10" width="9.63"/>
  </cols>
  <sheetData>
    <row r="1" ht="27.0" customHeight="1">
      <c r="A1" s="120" t="s">
        <v>86</v>
      </c>
      <c r="B1" s="120" t="s">
        <v>87</v>
      </c>
      <c r="C1" s="120" t="s">
        <v>88</v>
      </c>
      <c r="D1" s="121" t="s">
        <v>89</v>
      </c>
      <c r="E1" s="122" t="s">
        <v>90</v>
      </c>
      <c r="F1" s="122" t="s">
        <v>91</v>
      </c>
      <c r="G1" s="123" t="s">
        <v>92</v>
      </c>
      <c r="H1" s="124">
        <v>2.0E9</v>
      </c>
      <c r="I1" s="120" t="s">
        <v>93</v>
      </c>
      <c r="J1" s="120" t="s">
        <v>94</v>
      </c>
    </row>
    <row r="2" ht="23.25" customHeight="1">
      <c r="A2" s="125" t="s">
        <v>95</v>
      </c>
      <c r="B2" s="126" t="s">
        <v>96</v>
      </c>
      <c r="C2" s="125" t="s">
        <v>4</v>
      </c>
      <c r="D2" s="127">
        <v>3.0E8</v>
      </c>
      <c r="E2" s="128">
        <f t="shared" ref="E2:E30" si="1">D2/$D$30</f>
        <v>0.1540832049</v>
      </c>
      <c r="F2" s="127" t="str">
        <f>vlookup($G$1,'Report_Chi phi'!$A$3:$AD$89,12,0)</f>
        <v>#N/A</v>
      </c>
      <c r="G2" s="128" t="str">
        <f t="shared" ref="G2:G29" si="2">F2/$F$30</f>
        <v>#N/A</v>
      </c>
      <c r="H2" s="127">
        <f t="shared" ref="H2:H29" si="3">$H$1*E2</f>
        <v>308166409.9</v>
      </c>
      <c r="I2" s="127" t="str">
        <f t="shared" ref="I2:I29" si="4">F2-D2</f>
        <v>#N/A</v>
      </c>
      <c r="J2" s="129" t="str">
        <f t="shared" ref="J2:J29" si="5">(E2-G2)</f>
        <v>#N/A</v>
      </c>
    </row>
    <row r="3" ht="23.25" customHeight="1">
      <c r="A3" s="130" t="s">
        <v>17</v>
      </c>
      <c r="B3" s="130" t="s">
        <v>96</v>
      </c>
      <c r="C3" s="130" t="s">
        <v>4</v>
      </c>
      <c r="D3" s="131">
        <v>2.6E8</v>
      </c>
      <c r="E3" s="132">
        <f t="shared" si="1"/>
        <v>0.1335387776</v>
      </c>
      <c r="F3" s="131" t="str">
        <f>vlookup($G$1,'Report_Chi phi'!$A$3:$AD$89,10,0)</f>
        <v>#N/A</v>
      </c>
      <c r="G3" s="132" t="str">
        <f t="shared" si="2"/>
        <v>#N/A</v>
      </c>
      <c r="H3" s="131">
        <f t="shared" si="3"/>
        <v>267077555.2</v>
      </c>
      <c r="I3" s="131" t="str">
        <f t="shared" si="4"/>
        <v>#N/A</v>
      </c>
      <c r="J3" s="133" t="str">
        <f t="shared" si="5"/>
        <v>#N/A</v>
      </c>
    </row>
    <row r="4" ht="23.25" customHeight="1">
      <c r="A4" s="130" t="s">
        <v>97</v>
      </c>
      <c r="B4" s="130" t="s">
        <v>96</v>
      </c>
      <c r="C4" s="130" t="s">
        <v>4</v>
      </c>
      <c r="D4" s="131">
        <v>4.0E7</v>
      </c>
      <c r="E4" s="132">
        <f t="shared" si="1"/>
        <v>0.02054442732</v>
      </c>
      <c r="F4" s="131" t="str">
        <f>vlookup($G$1,'Report_Chi phi'!$A$3:$AD$89,4,0)</f>
        <v>#N/A</v>
      </c>
      <c r="G4" s="132" t="str">
        <f t="shared" si="2"/>
        <v>#N/A</v>
      </c>
      <c r="H4" s="131">
        <f t="shared" si="3"/>
        <v>41088854.65</v>
      </c>
      <c r="I4" s="131" t="str">
        <f t="shared" si="4"/>
        <v>#N/A</v>
      </c>
      <c r="J4" s="133" t="str">
        <f t="shared" si="5"/>
        <v>#N/A</v>
      </c>
    </row>
    <row r="5" ht="23.25" customHeight="1">
      <c r="A5" s="130" t="s">
        <v>98</v>
      </c>
      <c r="B5" s="130" t="s">
        <v>96</v>
      </c>
      <c r="C5" s="130" t="s">
        <v>4</v>
      </c>
      <c r="D5" s="131">
        <v>1.0E7</v>
      </c>
      <c r="E5" s="132">
        <f t="shared" si="1"/>
        <v>0.005136106831</v>
      </c>
      <c r="F5" s="131" t="str">
        <f>vlookup($G$1,'Report_Chi phi'!$A$3:$AD$89,16,0)</f>
        <v>#N/A</v>
      </c>
      <c r="G5" s="132" t="str">
        <f t="shared" si="2"/>
        <v>#N/A</v>
      </c>
      <c r="H5" s="131">
        <f t="shared" si="3"/>
        <v>10272213.66</v>
      </c>
      <c r="I5" s="131" t="str">
        <f t="shared" si="4"/>
        <v>#N/A</v>
      </c>
      <c r="J5" s="133" t="str">
        <f t="shared" si="5"/>
        <v>#N/A</v>
      </c>
    </row>
    <row r="6" ht="23.25" customHeight="1">
      <c r="A6" s="130" t="s">
        <v>99</v>
      </c>
      <c r="B6" s="130" t="s">
        <v>100</v>
      </c>
      <c r="C6" s="130" t="s">
        <v>4</v>
      </c>
      <c r="D6" s="131">
        <v>7.0E7</v>
      </c>
      <c r="E6" s="132">
        <f t="shared" si="1"/>
        <v>0.03595274782</v>
      </c>
      <c r="F6" s="131" t="str">
        <f>vlookup($G$1,'Report_Chi phi'!$A$3:$AD$89,26,0)</f>
        <v>#N/A</v>
      </c>
      <c r="G6" s="132" t="str">
        <f t="shared" si="2"/>
        <v>#N/A</v>
      </c>
      <c r="H6" s="131">
        <f t="shared" si="3"/>
        <v>71905495.63</v>
      </c>
      <c r="I6" s="131" t="str">
        <f t="shared" si="4"/>
        <v>#N/A</v>
      </c>
      <c r="J6" s="133" t="str">
        <f t="shared" si="5"/>
        <v>#N/A</v>
      </c>
    </row>
    <row r="7" ht="23.25" customHeight="1">
      <c r="A7" s="130" t="s">
        <v>101</v>
      </c>
      <c r="B7" s="130" t="s">
        <v>96</v>
      </c>
      <c r="C7" s="130" t="s">
        <v>4</v>
      </c>
      <c r="D7" s="131">
        <v>1.5E7</v>
      </c>
      <c r="E7" s="132">
        <f t="shared" si="1"/>
        <v>0.007704160247</v>
      </c>
      <c r="F7" s="131" t="str">
        <f>vlookup($G$1,'Report_Chi phi'!$A$3:$AD$89,8,0)</f>
        <v>#N/A</v>
      </c>
      <c r="G7" s="132" t="str">
        <f t="shared" si="2"/>
        <v>#N/A</v>
      </c>
      <c r="H7" s="131">
        <f t="shared" si="3"/>
        <v>15408320.49</v>
      </c>
      <c r="I7" s="131" t="str">
        <f t="shared" si="4"/>
        <v>#N/A</v>
      </c>
      <c r="J7" s="133" t="str">
        <f t="shared" si="5"/>
        <v>#N/A</v>
      </c>
    </row>
    <row r="8" ht="23.25" customHeight="1">
      <c r="A8" s="134" t="s">
        <v>102</v>
      </c>
      <c r="B8" s="134" t="s">
        <v>100</v>
      </c>
      <c r="C8" s="134" t="s">
        <v>4</v>
      </c>
      <c r="D8" s="131">
        <v>3.44E8</v>
      </c>
      <c r="E8" s="132">
        <f t="shared" si="1"/>
        <v>0.176682075</v>
      </c>
      <c r="F8" s="131" t="str">
        <f>vlookup($G$1,'Report_Chi phi'!$A$3:$AD$89,23,0)</f>
        <v>#N/A</v>
      </c>
      <c r="G8" s="132" t="str">
        <f t="shared" si="2"/>
        <v>#N/A</v>
      </c>
      <c r="H8" s="131">
        <f t="shared" si="3"/>
        <v>353364150</v>
      </c>
      <c r="I8" s="131" t="str">
        <f t="shared" si="4"/>
        <v>#N/A</v>
      </c>
      <c r="J8" s="133" t="str">
        <f t="shared" si="5"/>
        <v>#N/A</v>
      </c>
    </row>
    <row r="9" ht="23.25" customHeight="1">
      <c r="A9" s="134" t="s">
        <v>103</v>
      </c>
      <c r="B9" s="134" t="s">
        <v>96</v>
      </c>
      <c r="C9" s="134" t="s">
        <v>4</v>
      </c>
      <c r="D9" s="131">
        <v>4.0E7</v>
      </c>
      <c r="E9" s="132">
        <f t="shared" si="1"/>
        <v>0.02054442732</v>
      </c>
      <c r="F9" s="131" t="str">
        <f>vlookup($G$1,'Report_Chi phi'!$A$3:$AD$89,9,0)</f>
        <v>#N/A</v>
      </c>
      <c r="G9" s="132" t="str">
        <f t="shared" si="2"/>
        <v>#N/A</v>
      </c>
      <c r="H9" s="131">
        <f t="shared" si="3"/>
        <v>41088854.65</v>
      </c>
      <c r="I9" s="131" t="str">
        <f t="shared" si="4"/>
        <v>#N/A</v>
      </c>
      <c r="J9" s="133" t="str">
        <f t="shared" si="5"/>
        <v>#N/A</v>
      </c>
    </row>
    <row r="10" ht="23.25" customHeight="1">
      <c r="A10" s="134" t="s">
        <v>104</v>
      </c>
      <c r="B10" s="134" t="s">
        <v>96</v>
      </c>
      <c r="C10" s="134" t="s">
        <v>4</v>
      </c>
      <c r="D10" s="131">
        <v>4.0E7</v>
      </c>
      <c r="E10" s="132">
        <f t="shared" si="1"/>
        <v>0.02054442732</v>
      </c>
      <c r="F10" s="131" t="str">
        <f>vlookup($G$1,'Report_Chi phi'!$A$3:$AD$89,29,0)</f>
        <v>#N/A</v>
      </c>
      <c r="G10" s="132" t="str">
        <f t="shared" si="2"/>
        <v>#N/A</v>
      </c>
      <c r="H10" s="131">
        <f t="shared" si="3"/>
        <v>41088854.65</v>
      </c>
      <c r="I10" s="131" t="str">
        <f t="shared" si="4"/>
        <v>#N/A</v>
      </c>
      <c r="J10" s="133" t="str">
        <f t="shared" si="5"/>
        <v>#N/A</v>
      </c>
    </row>
    <row r="11" ht="23.25" customHeight="1">
      <c r="A11" s="134" t="s">
        <v>105</v>
      </c>
      <c r="B11" s="134" t="s">
        <v>96</v>
      </c>
      <c r="C11" s="134" t="s">
        <v>4</v>
      </c>
      <c r="D11" s="131">
        <v>1.5E7</v>
      </c>
      <c r="E11" s="132">
        <f t="shared" si="1"/>
        <v>0.007704160247</v>
      </c>
      <c r="F11" s="131" t="str">
        <f>vlookup($G$1,'Report_Chi phi'!$A$3:$AD$89,18,0)</f>
        <v>#N/A</v>
      </c>
      <c r="G11" s="132" t="str">
        <f t="shared" si="2"/>
        <v>#N/A</v>
      </c>
      <c r="H11" s="131">
        <f t="shared" si="3"/>
        <v>15408320.49</v>
      </c>
      <c r="I11" s="131" t="str">
        <f t="shared" si="4"/>
        <v>#N/A</v>
      </c>
      <c r="J11" s="133" t="str">
        <f t="shared" si="5"/>
        <v>#N/A</v>
      </c>
    </row>
    <row r="12" ht="23.25" customHeight="1">
      <c r="A12" s="134" t="s">
        <v>106</v>
      </c>
      <c r="B12" s="134" t="s">
        <v>96</v>
      </c>
      <c r="C12" s="134" t="s">
        <v>4</v>
      </c>
      <c r="D12" s="131">
        <v>5000000.0</v>
      </c>
      <c r="E12" s="132">
        <f t="shared" si="1"/>
        <v>0.002568053416</v>
      </c>
      <c r="F12" s="131" t="str">
        <f>vlookup($G$1,'Report_Chi phi'!$A$3:$AD$89,15,0)</f>
        <v>#N/A</v>
      </c>
      <c r="G12" s="132" t="str">
        <f t="shared" si="2"/>
        <v>#N/A</v>
      </c>
      <c r="H12" s="131">
        <f t="shared" si="3"/>
        <v>5136106.831</v>
      </c>
      <c r="I12" s="131" t="str">
        <f t="shared" si="4"/>
        <v>#N/A</v>
      </c>
      <c r="J12" s="133" t="str">
        <f t="shared" si="5"/>
        <v>#N/A</v>
      </c>
    </row>
    <row r="13" ht="23.25" customHeight="1">
      <c r="A13" s="134" t="s">
        <v>107</v>
      </c>
      <c r="B13" s="134" t="s">
        <v>96</v>
      </c>
      <c r="C13" s="134" t="s">
        <v>4</v>
      </c>
      <c r="D13" s="131">
        <v>2.0E7</v>
      </c>
      <c r="E13" s="132">
        <f t="shared" si="1"/>
        <v>0.01027221366</v>
      </c>
      <c r="F13" s="131" t="str">
        <f>vlookup($G$1,'Report_Chi phi'!$A$3:$AD$89,20,0)</f>
        <v>#N/A</v>
      </c>
      <c r="G13" s="132" t="str">
        <f t="shared" si="2"/>
        <v>#N/A</v>
      </c>
      <c r="H13" s="131">
        <f t="shared" si="3"/>
        <v>20544427.32</v>
      </c>
      <c r="I13" s="131" t="str">
        <f t="shared" si="4"/>
        <v>#N/A</v>
      </c>
      <c r="J13" s="133" t="str">
        <f t="shared" si="5"/>
        <v>#N/A</v>
      </c>
    </row>
    <row r="14" ht="23.25" customHeight="1">
      <c r="A14" s="134" t="s">
        <v>108</v>
      </c>
      <c r="B14" s="134" t="s">
        <v>96</v>
      </c>
      <c r="C14" s="134" t="s">
        <v>4</v>
      </c>
      <c r="D14" s="131">
        <v>2.0E7</v>
      </c>
      <c r="E14" s="132">
        <f t="shared" si="1"/>
        <v>0.01027221366</v>
      </c>
      <c r="F14" s="131" t="str">
        <f>vlookup($G$1,'Report_Chi phi'!$A$3:$AD$89,27,0)</f>
        <v>#N/A</v>
      </c>
      <c r="G14" s="132" t="str">
        <f t="shared" si="2"/>
        <v>#N/A</v>
      </c>
      <c r="H14" s="131">
        <f t="shared" si="3"/>
        <v>20544427.32</v>
      </c>
      <c r="I14" s="131" t="str">
        <f t="shared" si="4"/>
        <v>#N/A</v>
      </c>
      <c r="J14" s="133" t="str">
        <f t="shared" si="5"/>
        <v>#N/A</v>
      </c>
    </row>
    <row r="15" ht="23.25" customHeight="1">
      <c r="A15" s="130" t="s">
        <v>109</v>
      </c>
      <c r="B15" s="130" t="s">
        <v>110</v>
      </c>
      <c r="C15" s="130" t="s">
        <v>6</v>
      </c>
      <c r="D15" s="131">
        <v>3.2E8</v>
      </c>
      <c r="E15" s="132">
        <f t="shared" si="1"/>
        <v>0.1643554186</v>
      </c>
      <c r="F15" s="131" t="str">
        <f>vlookup($G$1,'Report_Chi phi'!$A$3:$AD$89,11,0)</f>
        <v>#N/A</v>
      </c>
      <c r="G15" s="132" t="str">
        <f t="shared" si="2"/>
        <v>#N/A</v>
      </c>
      <c r="H15" s="131">
        <f t="shared" si="3"/>
        <v>328710837.2</v>
      </c>
      <c r="I15" s="131" t="str">
        <f t="shared" si="4"/>
        <v>#N/A</v>
      </c>
      <c r="J15" s="133" t="str">
        <f t="shared" si="5"/>
        <v>#N/A</v>
      </c>
    </row>
    <row r="16" ht="23.25" customHeight="1">
      <c r="A16" s="130" t="s">
        <v>111</v>
      </c>
      <c r="B16" s="130" t="s">
        <v>5</v>
      </c>
      <c r="C16" s="130" t="s">
        <v>6</v>
      </c>
      <c r="D16" s="131">
        <v>3.0E7</v>
      </c>
      <c r="E16" s="132">
        <f t="shared" si="1"/>
        <v>0.01540832049</v>
      </c>
      <c r="F16" s="131" t="str">
        <f>vlookup($G$1,'Report_Chi phi'!$A$3:$AD$89,17,0)</f>
        <v>#N/A</v>
      </c>
      <c r="G16" s="132" t="str">
        <f t="shared" si="2"/>
        <v>#N/A</v>
      </c>
      <c r="H16" s="131">
        <f t="shared" si="3"/>
        <v>30816640.99</v>
      </c>
      <c r="I16" s="131" t="str">
        <f t="shared" si="4"/>
        <v>#N/A</v>
      </c>
      <c r="J16" s="133" t="str">
        <f t="shared" si="5"/>
        <v>#N/A</v>
      </c>
    </row>
    <row r="17" ht="23.25" customHeight="1">
      <c r="A17" s="130" t="s">
        <v>112</v>
      </c>
      <c r="B17" s="130" t="s">
        <v>113</v>
      </c>
      <c r="C17" s="130" t="s">
        <v>4</v>
      </c>
      <c r="D17" s="131">
        <v>3.0E7</v>
      </c>
      <c r="E17" s="132">
        <f t="shared" si="1"/>
        <v>0.01540832049</v>
      </c>
      <c r="F17" s="131" t="str">
        <f>vlookup($G$1,'Report_Chi phi'!$A$3:$AD$89,13,0)</f>
        <v>#N/A</v>
      </c>
      <c r="G17" s="132" t="str">
        <f t="shared" si="2"/>
        <v>#N/A</v>
      </c>
      <c r="H17" s="131">
        <f t="shared" si="3"/>
        <v>30816640.99</v>
      </c>
      <c r="I17" s="131" t="str">
        <f t="shared" si="4"/>
        <v>#N/A</v>
      </c>
      <c r="J17" s="133" t="str">
        <f t="shared" si="5"/>
        <v>#N/A</v>
      </c>
    </row>
    <row r="18" ht="23.25" customHeight="1">
      <c r="A18" s="130" t="s">
        <v>114</v>
      </c>
      <c r="B18" s="130" t="s">
        <v>113</v>
      </c>
      <c r="C18" s="130" t="s">
        <v>6</v>
      </c>
      <c r="D18" s="131">
        <v>1.2E7</v>
      </c>
      <c r="E18" s="132">
        <f t="shared" si="1"/>
        <v>0.006163328197</v>
      </c>
      <c r="F18" s="131" t="str">
        <f>vlookup($G$1,'Report_Chi phi'!$A$3:$AD$89,19,0)</f>
        <v>#N/A</v>
      </c>
      <c r="G18" s="132" t="str">
        <f t="shared" si="2"/>
        <v>#N/A</v>
      </c>
      <c r="H18" s="131">
        <f t="shared" si="3"/>
        <v>12326656.39</v>
      </c>
      <c r="I18" s="131" t="str">
        <f t="shared" si="4"/>
        <v>#N/A</v>
      </c>
      <c r="J18" s="133" t="str">
        <f t="shared" si="5"/>
        <v>#N/A</v>
      </c>
    </row>
    <row r="19" ht="23.25" customHeight="1">
      <c r="A19" s="130" t="s">
        <v>115</v>
      </c>
      <c r="B19" s="130" t="s">
        <v>113</v>
      </c>
      <c r="C19" s="130" t="s">
        <v>6</v>
      </c>
      <c r="D19" s="131">
        <v>2.3E7</v>
      </c>
      <c r="E19" s="132">
        <f t="shared" si="1"/>
        <v>0.01181304571</v>
      </c>
      <c r="F19" s="131" t="str">
        <f>vlookup($G$1,'Report_Chi phi'!$A$3:$AD$89,24,0)</f>
        <v>#N/A</v>
      </c>
      <c r="G19" s="132" t="str">
        <f t="shared" si="2"/>
        <v>#N/A</v>
      </c>
      <c r="H19" s="131">
        <f t="shared" si="3"/>
        <v>23626091.42</v>
      </c>
      <c r="I19" s="131" t="str">
        <f t="shared" si="4"/>
        <v>#N/A</v>
      </c>
      <c r="J19" s="133" t="str">
        <f t="shared" si="5"/>
        <v>#N/A</v>
      </c>
    </row>
    <row r="20" ht="23.25" customHeight="1">
      <c r="A20" s="130" t="s">
        <v>116</v>
      </c>
      <c r="B20" s="130" t="s">
        <v>113</v>
      </c>
      <c r="C20" s="130" t="s">
        <v>6</v>
      </c>
      <c r="D20" s="131">
        <v>2.0E7</v>
      </c>
      <c r="E20" s="132">
        <f t="shared" si="1"/>
        <v>0.01027221366</v>
      </c>
      <c r="F20" s="131" t="str">
        <f>vlookup($G$1,'Report_Chi phi'!$A$3:$AD$89,7,0)</f>
        <v>#N/A</v>
      </c>
      <c r="G20" s="132" t="str">
        <f t="shared" si="2"/>
        <v>#N/A</v>
      </c>
      <c r="H20" s="131">
        <f t="shared" si="3"/>
        <v>20544427.32</v>
      </c>
      <c r="I20" s="131" t="str">
        <f t="shared" si="4"/>
        <v>#N/A</v>
      </c>
      <c r="J20" s="133" t="str">
        <f t="shared" si="5"/>
        <v>#N/A</v>
      </c>
    </row>
    <row r="21" ht="23.25" customHeight="1">
      <c r="A21" s="130" t="s">
        <v>117</v>
      </c>
      <c r="B21" s="130" t="s">
        <v>96</v>
      </c>
      <c r="C21" s="130" t="s">
        <v>6</v>
      </c>
      <c r="D21" s="131">
        <v>2.0E7</v>
      </c>
      <c r="E21" s="132">
        <f t="shared" si="1"/>
        <v>0.01027221366</v>
      </c>
      <c r="F21" s="131" t="str">
        <f>vlookup($G$1,'Report_Chi phi'!$A$3:$AD$89,6,0)</f>
        <v>#N/A</v>
      </c>
      <c r="G21" s="132" t="str">
        <f t="shared" si="2"/>
        <v>#N/A</v>
      </c>
      <c r="H21" s="131">
        <f t="shared" si="3"/>
        <v>20544427.32</v>
      </c>
      <c r="I21" s="131" t="str">
        <f t="shared" si="4"/>
        <v>#N/A</v>
      </c>
      <c r="J21" s="133" t="str">
        <f t="shared" si="5"/>
        <v>#N/A</v>
      </c>
    </row>
    <row r="22" ht="23.25" customHeight="1">
      <c r="A22" s="130" t="s">
        <v>118</v>
      </c>
      <c r="B22" s="130" t="s">
        <v>113</v>
      </c>
      <c r="C22" s="130" t="s">
        <v>6</v>
      </c>
      <c r="D22" s="131">
        <v>2.0E7</v>
      </c>
      <c r="E22" s="132">
        <f t="shared" si="1"/>
        <v>0.01027221366</v>
      </c>
      <c r="F22" s="131" t="str">
        <f>vlookup($G$1,'Report_Chi phi'!$A$3:$AD$89,27,0)</f>
        <v>#N/A</v>
      </c>
      <c r="G22" s="132" t="str">
        <f t="shared" si="2"/>
        <v>#N/A</v>
      </c>
      <c r="H22" s="131">
        <f t="shared" si="3"/>
        <v>20544427.32</v>
      </c>
      <c r="I22" s="131" t="str">
        <f t="shared" si="4"/>
        <v>#N/A</v>
      </c>
      <c r="J22" s="133" t="str">
        <f t="shared" si="5"/>
        <v>#N/A</v>
      </c>
    </row>
    <row r="23" ht="23.25" customHeight="1">
      <c r="A23" s="130" t="s">
        <v>119</v>
      </c>
      <c r="B23" s="130" t="s">
        <v>5</v>
      </c>
      <c r="C23" s="130" t="s">
        <v>6</v>
      </c>
      <c r="D23" s="131">
        <v>5.0E7</v>
      </c>
      <c r="E23" s="132">
        <f t="shared" si="1"/>
        <v>0.02568053416</v>
      </c>
      <c r="F23" s="131" t="str">
        <f>vlookup($G$1,'Report_Chi phi'!$A$3:$AD$89,22,0)</f>
        <v>#N/A</v>
      </c>
      <c r="G23" s="132" t="str">
        <f t="shared" si="2"/>
        <v>#N/A</v>
      </c>
      <c r="H23" s="131">
        <f t="shared" si="3"/>
        <v>51361068.31</v>
      </c>
      <c r="I23" s="131" t="str">
        <f t="shared" si="4"/>
        <v>#N/A</v>
      </c>
      <c r="J23" s="133" t="str">
        <f t="shared" si="5"/>
        <v>#N/A</v>
      </c>
    </row>
    <row r="24" ht="23.25" customHeight="1">
      <c r="A24" s="134" t="s">
        <v>120</v>
      </c>
      <c r="B24" s="130" t="s">
        <v>110</v>
      </c>
      <c r="C24" s="130" t="s">
        <v>6</v>
      </c>
      <c r="D24" s="131">
        <v>1.1E8</v>
      </c>
      <c r="E24" s="132">
        <f t="shared" si="1"/>
        <v>0.05649717514</v>
      </c>
      <c r="F24" s="131" t="str">
        <f>vlookup($G$1,'Report_Chi phi'!$A$3:$AD$89,3,0)</f>
        <v>#N/A</v>
      </c>
      <c r="G24" s="132" t="str">
        <f t="shared" si="2"/>
        <v>#N/A</v>
      </c>
      <c r="H24" s="131">
        <f t="shared" si="3"/>
        <v>112994350.3</v>
      </c>
      <c r="I24" s="131" t="str">
        <f t="shared" si="4"/>
        <v>#N/A</v>
      </c>
      <c r="J24" s="133" t="str">
        <f t="shared" si="5"/>
        <v>#N/A</v>
      </c>
    </row>
    <row r="25" ht="23.25" customHeight="1">
      <c r="A25" s="134" t="s">
        <v>121</v>
      </c>
      <c r="B25" s="130" t="s">
        <v>110</v>
      </c>
      <c r="C25" s="130" t="s">
        <v>6</v>
      </c>
      <c r="D25" s="131">
        <v>2.0E7</v>
      </c>
      <c r="E25" s="132">
        <f t="shared" si="1"/>
        <v>0.01027221366</v>
      </c>
      <c r="F25" s="131" t="str">
        <f>vlookup($G$1,'Report_Chi phi'!$A$3:$AD$89,2,0)</f>
        <v>#N/A</v>
      </c>
      <c r="G25" s="132" t="str">
        <f t="shared" si="2"/>
        <v>#N/A</v>
      </c>
      <c r="H25" s="131">
        <f t="shared" si="3"/>
        <v>20544427.32</v>
      </c>
      <c r="I25" s="131" t="str">
        <f t="shared" si="4"/>
        <v>#N/A</v>
      </c>
      <c r="J25" s="133" t="str">
        <f t="shared" si="5"/>
        <v>#N/A</v>
      </c>
    </row>
    <row r="26" ht="23.25" customHeight="1">
      <c r="A26" s="134" t="s">
        <v>122</v>
      </c>
      <c r="B26" s="134" t="s">
        <v>5</v>
      </c>
      <c r="C26" s="130" t="s">
        <v>6</v>
      </c>
      <c r="D26" s="131">
        <v>2.0E7</v>
      </c>
      <c r="E26" s="132">
        <f t="shared" si="1"/>
        <v>0.01027221366</v>
      </c>
      <c r="F26" s="131" t="str">
        <f>vlookup($G$1,'Report_Chi phi'!$A$3:$AD$89,25,0)</f>
        <v>#N/A</v>
      </c>
      <c r="G26" s="132" t="str">
        <f t="shared" si="2"/>
        <v>#N/A</v>
      </c>
      <c r="H26" s="131">
        <f t="shared" si="3"/>
        <v>20544427.32</v>
      </c>
      <c r="I26" s="131" t="str">
        <f t="shared" si="4"/>
        <v>#N/A</v>
      </c>
      <c r="J26" s="133" t="str">
        <f t="shared" si="5"/>
        <v>#N/A</v>
      </c>
    </row>
    <row r="27" ht="23.25" customHeight="1">
      <c r="A27" s="134" t="s">
        <v>123</v>
      </c>
      <c r="B27" s="130" t="s">
        <v>110</v>
      </c>
      <c r="C27" s="130" t="s">
        <v>6</v>
      </c>
      <c r="D27" s="131">
        <v>1.8E7</v>
      </c>
      <c r="E27" s="132">
        <f t="shared" si="1"/>
        <v>0.009244992296</v>
      </c>
      <c r="F27" s="131" t="str">
        <f>vlookup($G$1,'Report_Chi phi'!$A$3:$AD$89,21,0)</f>
        <v>#N/A</v>
      </c>
      <c r="G27" s="132" t="str">
        <f t="shared" si="2"/>
        <v>#N/A</v>
      </c>
      <c r="H27" s="131">
        <f t="shared" si="3"/>
        <v>18489984.59</v>
      </c>
      <c r="I27" s="131" t="str">
        <f t="shared" si="4"/>
        <v>#N/A</v>
      </c>
      <c r="J27" s="133" t="str">
        <f t="shared" si="5"/>
        <v>#N/A</v>
      </c>
    </row>
    <row r="28" ht="23.25" customHeight="1">
      <c r="A28" s="134" t="s">
        <v>124</v>
      </c>
      <c r="B28" s="134" t="s">
        <v>5</v>
      </c>
      <c r="C28" s="134" t="s">
        <v>5</v>
      </c>
      <c r="D28" s="131">
        <v>5000000.0</v>
      </c>
      <c r="E28" s="132">
        <f t="shared" si="1"/>
        <v>0.002568053416</v>
      </c>
      <c r="F28" s="131" t="str">
        <f>vlookup($G$1,'Report_Chi phi'!$A$3:$AD$89,5,0)</f>
        <v>#N/A</v>
      </c>
      <c r="G28" s="132" t="str">
        <f t="shared" si="2"/>
        <v>#N/A</v>
      </c>
      <c r="H28" s="131">
        <f t="shared" si="3"/>
        <v>5136106.831</v>
      </c>
      <c r="I28" s="131" t="str">
        <f t="shared" si="4"/>
        <v>#N/A</v>
      </c>
      <c r="J28" s="133" t="str">
        <f t="shared" si="5"/>
        <v>#N/A</v>
      </c>
    </row>
    <row r="29" ht="23.25" customHeight="1">
      <c r="A29" s="134" t="s">
        <v>70</v>
      </c>
      <c r="B29" s="134" t="s">
        <v>5</v>
      </c>
      <c r="C29" s="134" t="s">
        <v>5</v>
      </c>
      <c r="D29" s="131">
        <v>7.0E7</v>
      </c>
      <c r="E29" s="132">
        <f t="shared" si="1"/>
        <v>0.03595274782</v>
      </c>
      <c r="F29" s="131" t="str">
        <f>vlookup($G$1,'Report_Chi phi'!$A$3:$AD$89,14,0)</f>
        <v>#N/A</v>
      </c>
      <c r="G29" s="132" t="str">
        <f t="shared" si="2"/>
        <v>#N/A</v>
      </c>
      <c r="H29" s="131">
        <f t="shared" si="3"/>
        <v>71905495.63</v>
      </c>
      <c r="I29" s="131" t="str">
        <f t="shared" si="4"/>
        <v>#N/A</v>
      </c>
      <c r="J29" s="133" t="str">
        <f t="shared" si="5"/>
        <v>#N/A</v>
      </c>
    </row>
    <row r="30" ht="23.25" customHeight="1">
      <c r="A30" s="135"/>
      <c r="B30" s="135"/>
      <c r="C30" s="135"/>
      <c r="D30" s="136">
        <f>sum(D2:D29)</f>
        <v>1947000000</v>
      </c>
      <c r="E30" s="137">
        <f t="shared" si="1"/>
        <v>1</v>
      </c>
      <c r="F30" s="131" t="str">
        <f>sum(F2:F29)</f>
        <v>#N/A</v>
      </c>
      <c r="G30" s="132"/>
      <c r="H30" s="131">
        <f>sum(H2:H29)</f>
        <v>2000000000</v>
      </c>
      <c r="I30" s="131"/>
      <c r="J30" s="133"/>
    </row>
    <row r="31">
      <c r="A31" s="138"/>
      <c r="B31" s="138"/>
      <c r="C31" s="138"/>
      <c r="D31" s="139"/>
      <c r="E31" s="140"/>
      <c r="F31" s="140"/>
      <c r="G31" s="140"/>
      <c r="H31" s="140"/>
      <c r="I31" s="140"/>
      <c r="J31" s="140"/>
    </row>
    <row r="32">
      <c r="A32" s="140"/>
      <c r="B32" s="140"/>
      <c r="C32" s="140"/>
      <c r="D32" s="139"/>
      <c r="E32" s="140"/>
      <c r="F32" s="140"/>
      <c r="G32" s="140"/>
      <c r="H32" s="140"/>
      <c r="I32" s="140"/>
      <c r="J32" s="140"/>
    </row>
    <row r="33">
      <c r="A33" s="140"/>
      <c r="B33" s="140"/>
      <c r="C33" s="140"/>
      <c r="D33" s="139"/>
      <c r="E33" s="140"/>
      <c r="F33" s="140"/>
      <c r="G33" s="140"/>
      <c r="H33" s="140"/>
      <c r="I33" s="140"/>
      <c r="J33" s="140"/>
    </row>
    <row r="34">
      <c r="A34" s="140"/>
      <c r="B34" s="140"/>
      <c r="C34" s="140"/>
      <c r="D34" s="139"/>
      <c r="E34" s="140"/>
      <c r="F34" s="140"/>
      <c r="G34" s="140"/>
      <c r="H34" s="140"/>
      <c r="I34" s="140"/>
      <c r="J34" s="140"/>
    </row>
    <row r="35">
      <c r="A35" s="140"/>
      <c r="B35" s="140"/>
      <c r="C35" s="140"/>
      <c r="D35" s="139"/>
      <c r="E35" s="140"/>
      <c r="F35" s="140"/>
      <c r="G35" s="140"/>
      <c r="H35" s="140"/>
      <c r="I35" s="140"/>
      <c r="J35" s="140"/>
    </row>
    <row r="36">
      <c r="A36" s="140"/>
      <c r="B36" s="140"/>
      <c r="C36" s="140"/>
      <c r="D36" s="139"/>
      <c r="E36" s="140"/>
      <c r="F36" s="140"/>
      <c r="G36" s="140"/>
      <c r="H36" s="140"/>
      <c r="I36" s="140"/>
      <c r="J36" s="140"/>
    </row>
    <row r="37">
      <c r="A37" s="140"/>
      <c r="B37" s="140"/>
      <c r="C37" s="140"/>
      <c r="D37" s="139"/>
      <c r="E37" s="140"/>
      <c r="F37" s="140"/>
      <c r="G37" s="140"/>
      <c r="H37" s="140"/>
      <c r="I37" s="140"/>
      <c r="J37" s="140"/>
    </row>
    <row r="38">
      <c r="A38" s="140"/>
      <c r="B38" s="140"/>
      <c r="C38" s="140"/>
      <c r="D38" s="139"/>
      <c r="E38" s="140"/>
      <c r="F38" s="140"/>
      <c r="G38" s="140"/>
      <c r="H38" s="140"/>
      <c r="I38" s="140"/>
      <c r="J38" s="140"/>
    </row>
    <row r="39">
      <c r="A39" s="140"/>
      <c r="B39" s="140"/>
      <c r="C39" s="140"/>
      <c r="D39" s="139"/>
      <c r="E39" s="140"/>
      <c r="F39" s="140"/>
      <c r="G39" s="140"/>
      <c r="H39" s="140"/>
      <c r="I39" s="140"/>
      <c r="J39" s="140"/>
    </row>
  </sheetData>
  <conditionalFormatting sqref="J2:J30">
    <cfRule type="cellIs" dxfId="0" priority="1" operator="greaterThan">
      <formula>0</formula>
    </cfRule>
  </conditionalFormatting>
  <conditionalFormatting sqref="J2:J30">
    <cfRule type="cellIs" dxfId="1" priority="2" operator="lessThan">
      <formula>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13.38"/>
    <col customWidth="1" min="3" max="3" width="15.25"/>
    <col customWidth="1" min="4" max="4" width="13.38"/>
    <col customWidth="1" min="5" max="5" width="5.88"/>
    <col customWidth="1" min="6" max="7" width="7.63"/>
    <col customWidth="1" min="8" max="8" width="4.38"/>
    <col customWidth="1" min="9" max="9" width="13.38"/>
    <col customWidth="1" min="10" max="10" width="5.88"/>
    <col customWidth="1" min="11" max="11" width="5.5"/>
    <col customWidth="1" min="12" max="12" width="13.38"/>
    <col customWidth="1" min="13" max="13" width="8.5"/>
    <col customWidth="1" min="14" max="14" width="7.63"/>
    <col customWidth="1" min="15" max="15" width="7.5"/>
    <col customWidth="1" min="17" max="17" width="7.63"/>
    <col customWidth="1" min="18" max="20" width="13.38"/>
    <col customWidth="1" min="21" max="21" width="9.25"/>
    <col customWidth="1" min="23" max="23" width="7.63"/>
    <col customWidth="1" min="24" max="26" width="13.38"/>
    <col customWidth="1" min="27" max="27" width="9.25"/>
  </cols>
  <sheetData>
    <row r="1">
      <c r="A1" s="141" t="s">
        <v>125</v>
      </c>
      <c r="B1" s="142" t="s">
        <v>126</v>
      </c>
      <c r="C1" s="143" t="s">
        <v>87</v>
      </c>
      <c r="D1" s="143" t="s">
        <v>88</v>
      </c>
      <c r="E1" s="144"/>
      <c r="F1" s="145" t="s">
        <v>1</v>
      </c>
      <c r="G1" s="145" t="s">
        <v>127</v>
      </c>
      <c r="H1" s="144"/>
      <c r="I1" s="146" t="s">
        <v>128</v>
      </c>
      <c r="J1" s="147"/>
      <c r="K1" s="146" t="s">
        <v>129</v>
      </c>
      <c r="L1" s="146" t="s">
        <v>130</v>
      </c>
      <c r="M1" s="146" t="s">
        <v>131</v>
      </c>
      <c r="N1" s="146"/>
      <c r="O1" s="146" t="s">
        <v>132</v>
      </c>
      <c r="P1" s="148"/>
      <c r="Q1" s="149" t="s">
        <v>133</v>
      </c>
      <c r="R1" s="146" t="s">
        <v>130</v>
      </c>
      <c r="S1" s="146" t="s">
        <v>131</v>
      </c>
      <c r="T1" s="146" t="s">
        <v>134</v>
      </c>
      <c r="U1" s="146" t="s">
        <v>132</v>
      </c>
      <c r="V1" s="148"/>
      <c r="W1" s="149" t="s">
        <v>135</v>
      </c>
      <c r="X1" s="146" t="s">
        <v>130</v>
      </c>
      <c r="Y1" s="146" t="s">
        <v>131</v>
      </c>
      <c r="Z1" s="146" t="s">
        <v>134</v>
      </c>
      <c r="AA1" s="146" t="s">
        <v>132</v>
      </c>
    </row>
    <row r="2">
      <c r="A2" s="150">
        <v>2.0</v>
      </c>
      <c r="B2" s="151" t="s">
        <v>121</v>
      </c>
      <c r="C2" s="152" t="s">
        <v>110</v>
      </c>
      <c r="D2" s="152" t="s">
        <v>6</v>
      </c>
      <c r="E2" s="144"/>
      <c r="F2" s="153" t="s">
        <v>136</v>
      </c>
      <c r="G2" s="154">
        <v>2018.0</v>
      </c>
      <c r="H2" s="144"/>
      <c r="I2" s="155" t="s">
        <v>137</v>
      </c>
      <c r="J2" s="147"/>
      <c r="K2" s="156" t="s">
        <v>138</v>
      </c>
      <c r="L2" s="155" t="s">
        <v>139</v>
      </c>
      <c r="M2" s="155" t="s">
        <v>140</v>
      </c>
      <c r="N2" s="155"/>
      <c r="O2" s="155" t="s">
        <v>129</v>
      </c>
      <c r="P2" s="148"/>
      <c r="Q2" s="155">
        <v>1.0</v>
      </c>
      <c r="R2" s="155" t="s">
        <v>139</v>
      </c>
      <c r="S2" s="155" t="s">
        <v>140</v>
      </c>
      <c r="T2" s="155" t="s">
        <v>141</v>
      </c>
      <c r="U2" s="156" t="s">
        <v>133</v>
      </c>
      <c r="V2" s="148"/>
      <c r="W2" s="155">
        <v>1.0</v>
      </c>
      <c r="X2" s="155" t="s">
        <v>139</v>
      </c>
      <c r="Y2" s="155" t="s">
        <v>140</v>
      </c>
      <c r="Z2" s="155" t="s">
        <v>141</v>
      </c>
      <c r="AA2" s="156" t="s">
        <v>135</v>
      </c>
    </row>
    <row r="3">
      <c r="A3" s="150">
        <v>3.0</v>
      </c>
      <c r="B3" s="151" t="s">
        <v>120</v>
      </c>
      <c r="C3" s="152" t="s">
        <v>110</v>
      </c>
      <c r="D3" s="152" t="s">
        <v>6</v>
      </c>
      <c r="E3" s="144"/>
      <c r="F3" s="153" t="s">
        <v>142</v>
      </c>
      <c r="G3" s="154">
        <v>2019.0</v>
      </c>
      <c r="H3" s="144"/>
      <c r="I3" s="155" t="s">
        <v>143</v>
      </c>
      <c r="J3" s="147"/>
      <c r="K3" s="156" t="s">
        <v>144</v>
      </c>
      <c r="L3" s="155" t="s">
        <v>145</v>
      </c>
      <c r="M3" s="155" t="s">
        <v>140</v>
      </c>
      <c r="N3" s="155"/>
      <c r="O3" s="155" t="s">
        <v>129</v>
      </c>
      <c r="P3" s="148"/>
      <c r="Q3" s="155">
        <v>2.0</v>
      </c>
      <c r="R3" s="155" t="s">
        <v>145</v>
      </c>
      <c r="S3" s="155" t="s">
        <v>140</v>
      </c>
      <c r="T3" s="155" t="s">
        <v>141</v>
      </c>
      <c r="U3" s="156" t="s">
        <v>133</v>
      </c>
      <c r="V3" s="148"/>
      <c r="W3" s="155">
        <v>2.0</v>
      </c>
      <c r="X3" s="155" t="s">
        <v>145</v>
      </c>
      <c r="Y3" s="155" t="s">
        <v>140</v>
      </c>
      <c r="Z3" s="155" t="s">
        <v>141</v>
      </c>
      <c r="AA3" s="156" t="s">
        <v>135</v>
      </c>
    </row>
    <row r="4">
      <c r="A4" s="150">
        <v>4.0</v>
      </c>
      <c r="B4" s="151" t="s">
        <v>97</v>
      </c>
      <c r="C4" s="152" t="s">
        <v>96</v>
      </c>
      <c r="D4" s="152" t="s">
        <v>4</v>
      </c>
      <c r="E4" s="144"/>
      <c r="F4" s="153" t="s">
        <v>146</v>
      </c>
      <c r="G4" s="154">
        <v>2020.0</v>
      </c>
      <c r="H4" s="144"/>
      <c r="I4" s="155" t="s">
        <v>147</v>
      </c>
      <c r="J4" s="147"/>
      <c r="K4" s="156" t="s">
        <v>148</v>
      </c>
      <c r="L4" s="155" t="s">
        <v>149</v>
      </c>
      <c r="M4" s="155" t="s">
        <v>140</v>
      </c>
      <c r="N4" s="155"/>
      <c r="O4" s="155" t="s">
        <v>129</v>
      </c>
      <c r="P4" s="148"/>
      <c r="Q4" s="155">
        <v>3.0</v>
      </c>
      <c r="R4" s="155" t="s">
        <v>149</v>
      </c>
      <c r="S4" s="155" t="s">
        <v>140</v>
      </c>
      <c r="T4" s="155" t="s">
        <v>141</v>
      </c>
      <c r="U4" s="156" t="s">
        <v>133</v>
      </c>
      <c r="V4" s="148"/>
      <c r="W4" s="155">
        <v>3.0</v>
      </c>
      <c r="X4" s="155" t="s">
        <v>149</v>
      </c>
      <c r="Y4" s="155" t="s">
        <v>140</v>
      </c>
      <c r="Z4" s="155" t="s">
        <v>141</v>
      </c>
      <c r="AA4" s="156" t="s">
        <v>135</v>
      </c>
    </row>
    <row r="5">
      <c r="A5" s="150">
        <v>5.0</v>
      </c>
      <c r="B5" s="151" t="s">
        <v>124</v>
      </c>
      <c r="C5" s="152" t="s">
        <v>5</v>
      </c>
      <c r="D5" s="152" t="s">
        <v>5</v>
      </c>
      <c r="E5" s="144"/>
      <c r="F5" s="153" t="s">
        <v>150</v>
      </c>
      <c r="G5" s="154">
        <v>2021.0</v>
      </c>
      <c r="H5" s="144"/>
      <c r="I5" s="155" t="s">
        <v>151</v>
      </c>
      <c r="J5" s="147"/>
      <c r="K5" s="156" t="s">
        <v>152</v>
      </c>
      <c r="L5" s="155" t="s">
        <v>153</v>
      </c>
      <c r="M5" s="155" t="s">
        <v>140</v>
      </c>
      <c r="N5" s="155"/>
      <c r="O5" s="155" t="s">
        <v>129</v>
      </c>
      <c r="P5" s="148"/>
      <c r="Q5" s="155">
        <v>4.0</v>
      </c>
      <c r="R5" s="155" t="s">
        <v>153</v>
      </c>
      <c r="S5" s="155" t="s">
        <v>140</v>
      </c>
      <c r="T5" s="155" t="s">
        <v>141</v>
      </c>
      <c r="U5" s="156" t="s">
        <v>133</v>
      </c>
      <c r="V5" s="148"/>
      <c r="W5" s="155">
        <v>4.0</v>
      </c>
      <c r="X5" s="155" t="s">
        <v>153</v>
      </c>
      <c r="Y5" s="155" t="s">
        <v>140</v>
      </c>
      <c r="Z5" s="155" t="s">
        <v>141</v>
      </c>
      <c r="AA5" s="156" t="s">
        <v>135</v>
      </c>
    </row>
    <row r="6">
      <c r="A6" s="150">
        <v>6.0</v>
      </c>
      <c r="B6" s="151" t="s">
        <v>117</v>
      </c>
      <c r="C6" s="152" t="s">
        <v>96</v>
      </c>
      <c r="D6" s="152" t="s">
        <v>6</v>
      </c>
      <c r="E6" s="144"/>
      <c r="F6" s="153" t="s">
        <v>154</v>
      </c>
      <c r="G6" s="154">
        <v>2022.0</v>
      </c>
      <c r="H6" s="144"/>
      <c r="I6" s="155" t="s">
        <v>155</v>
      </c>
      <c r="J6" s="147"/>
      <c r="K6" s="156" t="s">
        <v>156</v>
      </c>
      <c r="L6" s="155" t="s">
        <v>157</v>
      </c>
      <c r="M6" s="155" t="s">
        <v>140</v>
      </c>
      <c r="N6" s="155"/>
      <c r="O6" s="155" t="s">
        <v>129</v>
      </c>
      <c r="P6" s="148"/>
      <c r="Q6" s="155"/>
      <c r="R6" s="155"/>
      <c r="S6" s="155"/>
      <c r="T6" s="155"/>
      <c r="U6" s="155"/>
      <c r="V6" s="148"/>
      <c r="W6" s="155"/>
      <c r="X6" s="155"/>
      <c r="Y6" s="155"/>
      <c r="Z6" s="155"/>
      <c r="AA6" s="155"/>
    </row>
    <row r="7">
      <c r="A7" s="150">
        <v>7.0</v>
      </c>
      <c r="B7" s="151" t="s">
        <v>116</v>
      </c>
      <c r="C7" s="152" t="s">
        <v>113</v>
      </c>
      <c r="D7" s="152" t="s">
        <v>6</v>
      </c>
      <c r="E7" s="144"/>
      <c r="F7" s="153" t="s">
        <v>158</v>
      </c>
      <c r="G7" s="154">
        <v>2023.0</v>
      </c>
      <c r="H7" s="144"/>
      <c r="I7" s="155" t="s">
        <v>159</v>
      </c>
      <c r="J7" s="147"/>
      <c r="K7" s="157" t="s">
        <v>160</v>
      </c>
      <c r="L7" s="158" t="s">
        <v>161</v>
      </c>
      <c r="M7" s="158" t="s">
        <v>162</v>
      </c>
      <c r="N7" s="158"/>
      <c r="O7" s="158" t="s">
        <v>129</v>
      </c>
      <c r="P7" s="148"/>
      <c r="Q7" s="155"/>
      <c r="R7" s="155"/>
      <c r="S7" s="155"/>
      <c r="T7" s="155"/>
      <c r="U7" s="155"/>
      <c r="V7" s="148"/>
      <c r="W7" s="155"/>
      <c r="X7" s="155"/>
      <c r="Y7" s="155"/>
      <c r="Z7" s="155"/>
      <c r="AA7" s="155"/>
    </row>
    <row r="8">
      <c r="A8" s="150">
        <v>8.0</v>
      </c>
      <c r="B8" s="151" t="s">
        <v>101</v>
      </c>
      <c r="C8" s="152" t="s">
        <v>96</v>
      </c>
      <c r="D8" s="152" t="s">
        <v>4</v>
      </c>
      <c r="E8" s="144"/>
      <c r="F8" s="153" t="s">
        <v>163</v>
      </c>
      <c r="G8" s="154">
        <v>2024.0</v>
      </c>
      <c r="H8" s="144"/>
      <c r="I8" s="155" t="s">
        <v>164</v>
      </c>
      <c r="J8" s="147"/>
      <c r="K8" s="156" t="s">
        <v>165</v>
      </c>
      <c r="L8" s="155" t="s">
        <v>166</v>
      </c>
      <c r="M8" s="155" t="s">
        <v>167</v>
      </c>
      <c r="N8" s="155"/>
      <c r="O8" s="155" t="s">
        <v>129</v>
      </c>
      <c r="P8" s="148"/>
      <c r="Q8" s="155">
        <v>5.0</v>
      </c>
      <c r="R8" s="155" t="s">
        <v>166</v>
      </c>
      <c r="S8" s="155" t="s">
        <v>167</v>
      </c>
      <c r="T8" s="155" t="s">
        <v>141</v>
      </c>
      <c r="U8" s="156" t="s">
        <v>133</v>
      </c>
      <c r="V8" s="148"/>
      <c r="W8" s="155">
        <v>5.0</v>
      </c>
      <c r="X8" s="155" t="s">
        <v>166</v>
      </c>
      <c r="Y8" s="155" t="s">
        <v>167</v>
      </c>
      <c r="Z8" s="155" t="s">
        <v>141</v>
      </c>
      <c r="AA8" s="156" t="s">
        <v>135</v>
      </c>
    </row>
    <row r="9">
      <c r="A9" s="150">
        <v>9.0</v>
      </c>
      <c r="B9" s="151" t="s">
        <v>103</v>
      </c>
      <c r="C9" s="152" t="s">
        <v>96</v>
      </c>
      <c r="D9" s="152" t="s">
        <v>4</v>
      </c>
      <c r="E9" s="144"/>
      <c r="F9" s="153" t="s">
        <v>168</v>
      </c>
      <c r="G9" s="154">
        <v>2025.0</v>
      </c>
      <c r="H9" s="144"/>
      <c r="I9" s="155" t="s">
        <v>106</v>
      </c>
      <c r="J9" s="147"/>
      <c r="K9" s="156" t="s">
        <v>169</v>
      </c>
      <c r="L9" s="155" t="s">
        <v>170</v>
      </c>
      <c r="M9" s="155" t="s">
        <v>167</v>
      </c>
      <c r="N9" s="155"/>
      <c r="O9" s="155" t="s">
        <v>129</v>
      </c>
      <c r="P9" s="148"/>
      <c r="Q9" s="155">
        <v>6.0</v>
      </c>
      <c r="R9" s="155" t="s">
        <v>170</v>
      </c>
      <c r="S9" s="155" t="s">
        <v>167</v>
      </c>
      <c r="T9" s="155" t="s">
        <v>141</v>
      </c>
      <c r="U9" s="156" t="s">
        <v>133</v>
      </c>
      <c r="V9" s="148"/>
      <c r="W9" s="155">
        <v>6.0</v>
      </c>
      <c r="X9" s="155" t="s">
        <v>170</v>
      </c>
      <c r="Y9" s="155" t="s">
        <v>167</v>
      </c>
      <c r="Z9" s="155" t="s">
        <v>141</v>
      </c>
      <c r="AA9" s="156" t="s">
        <v>135</v>
      </c>
    </row>
    <row r="10">
      <c r="A10" s="150">
        <v>10.0</v>
      </c>
      <c r="B10" s="151" t="s">
        <v>17</v>
      </c>
      <c r="C10" s="152" t="s">
        <v>96</v>
      </c>
      <c r="D10" s="152" t="s">
        <v>4</v>
      </c>
      <c r="E10" s="144"/>
      <c r="F10" s="153" t="s">
        <v>171</v>
      </c>
      <c r="G10" s="154">
        <v>2026.0</v>
      </c>
      <c r="H10" s="144"/>
      <c r="I10" s="158"/>
      <c r="J10" s="147"/>
      <c r="K10" s="156" t="s">
        <v>172</v>
      </c>
      <c r="L10" s="155" t="s">
        <v>173</v>
      </c>
      <c r="M10" s="155" t="s">
        <v>167</v>
      </c>
      <c r="N10" s="155"/>
      <c r="O10" s="155" t="s">
        <v>129</v>
      </c>
      <c r="P10" s="148"/>
      <c r="Q10" s="158">
        <v>7.0</v>
      </c>
      <c r="R10" s="158" t="s">
        <v>173</v>
      </c>
      <c r="S10" s="158" t="s">
        <v>167</v>
      </c>
      <c r="T10" s="158" t="s">
        <v>141</v>
      </c>
      <c r="U10" s="156" t="s">
        <v>133</v>
      </c>
      <c r="V10" s="148"/>
      <c r="W10" s="158">
        <v>7.0</v>
      </c>
      <c r="X10" s="158" t="s">
        <v>173</v>
      </c>
      <c r="Y10" s="158" t="s">
        <v>167</v>
      </c>
      <c r="Z10" s="158" t="s">
        <v>141</v>
      </c>
      <c r="AA10" s="156" t="s">
        <v>135</v>
      </c>
    </row>
    <row r="11">
      <c r="A11" s="150">
        <v>11.0</v>
      </c>
      <c r="B11" s="151" t="s">
        <v>109</v>
      </c>
      <c r="C11" s="152" t="s">
        <v>110</v>
      </c>
      <c r="D11" s="152" t="s">
        <v>6</v>
      </c>
      <c r="E11" s="144"/>
      <c r="F11" s="153" t="s">
        <v>174</v>
      </c>
      <c r="G11" s="154">
        <v>2027.0</v>
      </c>
      <c r="H11" s="144"/>
      <c r="I11" s="158"/>
      <c r="J11" s="147"/>
      <c r="K11" s="157" t="s">
        <v>175</v>
      </c>
      <c r="L11" s="158" t="s">
        <v>176</v>
      </c>
      <c r="M11" s="158" t="s">
        <v>167</v>
      </c>
      <c r="N11" s="158"/>
      <c r="O11" s="158" t="s">
        <v>129</v>
      </c>
      <c r="P11" s="148"/>
      <c r="Q11" s="158">
        <v>8.0</v>
      </c>
      <c r="R11" s="158" t="s">
        <v>176</v>
      </c>
      <c r="S11" s="158" t="s">
        <v>167</v>
      </c>
      <c r="T11" s="158" t="s">
        <v>141</v>
      </c>
      <c r="U11" s="156" t="s">
        <v>133</v>
      </c>
      <c r="V11" s="148"/>
      <c r="W11" s="158">
        <v>8.0</v>
      </c>
      <c r="X11" s="158" t="s">
        <v>176</v>
      </c>
      <c r="Y11" s="158" t="s">
        <v>167</v>
      </c>
      <c r="Z11" s="158" t="s">
        <v>141</v>
      </c>
      <c r="AA11" s="156" t="s">
        <v>135</v>
      </c>
    </row>
    <row r="12">
      <c r="A12" s="150">
        <v>12.0</v>
      </c>
      <c r="B12" s="151" t="s">
        <v>95</v>
      </c>
      <c r="C12" s="152" t="s">
        <v>96</v>
      </c>
      <c r="D12" s="152" t="s">
        <v>4</v>
      </c>
      <c r="E12" s="144"/>
      <c r="F12" s="159"/>
      <c r="G12" s="154">
        <v>2028.0</v>
      </c>
      <c r="H12" s="144"/>
      <c r="I12" s="158"/>
      <c r="J12" s="147"/>
      <c r="K12" s="157" t="s">
        <v>177</v>
      </c>
      <c r="L12" s="158" t="s">
        <v>178</v>
      </c>
      <c r="M12" s="158" t="s">
        <v>167</v>
      </c>
      <c r="N12" s="158"/>
      <c r="O12" s="158" t="s">
        <v>129</v>
      </c>
      <c r="P12" s="148"/>
      <c r="Q12" s="158">
        <v>9.0</v>
      </c>
      <c r="R12" s="158" t="s">
        <v>178</v>
      </c>
      <c r="S12" s="158" t="s">
        <v>167</v>
      </c>
      <c r="T12" s="158" t="s">
        <v>141</v>
      </c>
      <c r="U12" s="156" t="s">
        <v>133</v>
      </c>
      <c r="V12" s="148"/>
      <c r="W12" s="158">
        <v>9.0</v>
      </c>
      <c r="X12" s="158" t="s">
        <v>178</v>
      </c>
      <c r="Y12" s="158" t="s">
        <v>167</v>
      </c>
      <c r="Z12" s="158" t="s">
        <v>141</v>
      </c>
      <c r="AA12" s="156" t="s">
        <v>135</v>
      </c>
    </row>
    <row r="13">
      <c r="A13" s="150">
        <v>13.0</v>
      </c>
      <c r="B13" s="151" t="s">
        <v>112</v>
      </c>
      <c r="C13" s="152" t="s">
        <v>113</v>
      </c>
      <c r="D13" s="152" t="s">
        <v>4</v>
      </c>
      <c r="E13" s="144"/>
      <c r="F13" s="159"/>
      <c r="G13" s="154">
        <v>2029.0</v>
      </c>
      <c r="H13" s="144"/>
      <c r="I13" s="158"/>
      <c r="J13" s="147"/>
      <c r="K13" s="157" t="s">
        <v>179</v>
      </c>
      <c r="L13" s="158" t="s">
        <v>180</v>
      </c>
      <c r="M13" s="158" t="s">
        <v>167</v>
      </c>
      <c r="N13" s="158"/>
      <c r="O13" s="158" t="s">
        <v>129</v>
      </c>
      <c r="P13" s="148"/>
      <c r="Q13" s="158">
        <v>10.0</v>
      </c>
      <c r="R13" s="158" t="s">
        <v>180</v>
      </c>
      <c r="S13" s="158" t="s">
        <v>167</v>
      </c>
      <c r="T13" s="158" t="s">
        <v>141</v>
      </c>
      <c r="U13" s="156" t="s">
        <v>133</v>
      </c>
      <c r="V13" s="148"/>
      <c r="W13" s="158">
        <v>10.0</v>
      </c>
      <c r="X13" s="158" t="s">
        <v>180</v>
      </c>
      <c r="Y13" s="158" t="s">
        <v>167</v>
      </c>
      <c r="Z13" s="158" t="s">
        <v>141</v>
      </c>
      <c r="AA13" s="156" t="s">
        <v>135</v>
      </c>
    </row>
    <row r="14">
      <c r="A14" s="150">
        <v>14.0</v>
      </c>
      <c r="B14" s="151" t="s">
        <v>70</v>
      </c>
      <c r="C14" s="152" t="s">
        <v>5</v>
      </c>
      <c r="D14" s="152" t="s">
        <v>5</v>
      </c>
      <c r="E14" s="144"/>
      <c r="F14" s="159"/>
      <c r="G14" s="154">
        <v>2030.0</v>
      </c>
      <c r="H14" s="144"/>
      <c r="I14" s="158"/>
      <c r="J14" s="147"/>
      <c r="K14" s="156" t="s">
        <v>181</v>
      </c>
      <c r="L14" s="157" t="s">
        <v>182</v>
      </c>
      <c r="M14" s="158" t="s">
        <v>167</v>
      </c>
      <c r="N14" s="158"/>
      <c r="O14" s="158" t="s">
        <v>129</v>
      </c>
      <c r="P14" s="148"/>
      <c r="Q14" s="158"/>
      <c r="R14" s="158"/>
      <c r="S14" s="158"/>
      <c r="T14" s="158"/>
      <c r="U14" s="158"/>
      <c r="V14" s="148"/>
      <c r="W14" s="158"/>
      <c r="X14" s="158"/>
      <c r="Y14" s="158"/>
      <c r="Z14" s="158"/>
      <c r="AA14" s="158"/>
    </row>
    <row r="15">
      <c r="A15" s="150">
        <v>15.0</v>
      </c>
      <c r="B15" s="151" t="s">
        <v>106</v>
      </c>
      <c r="C15" s="152" t="s">
        <v>96</v>
      </c>
      <c r="D15" s="152" t="s">
        <v>4</v>
      </c>
      <c r="E15" s="144"/>
      <c r="F15" s="159"/>
      <c r="G15" s="158"/>
      <c r="H15" s="144"/>
      <c r="I15" s="158"/>
      <c r="J15" s="147"/>
      <c r="K15" s="157" t="s">
        <v>183</v>
      </c>
      <c r="L15" s="157" t="s">
        <v>184</v>
      </c>
      <c r="M15" s="158" t="s">
        <v>167</v>
      </c>
      <c r="N15" s="158"/>
      <c r="O15" s="158" t="s">
        <v>129</v>
      </c>
      <c r="P15" s="148"/>
      <c r="Q15" s="158">
        <v>11.0</v>
      </c>
      <c r="R15" s="158" t="s">
        <v>185</v>
      </c>
      <c r="S15" s="158" t="s">
        <v>186</v>
      </c>
      <c r="T15" s="158" t="s">
        <v>141</v>
      </c>
      <c r="U15" s="156" t="s">
        <v>133</v>
      </c>
      <c r="V15" s="148"/>
      <c r="W15" s="158">
        <v>11.0</v>
      </c>
      <c r="X15" s="158" t="s">
        <v>185</v>
      </c>
      <c r="Y15" s="158" t="s">
        <v>186</v>
      </c>
      <c r="Z15" s="158" t="s">
        <v>141</v>
      </c>
      <c r="AA15" s="156" t="s">
        <v>135</v>
      </c>
    </row>
    <row r="16">
      <c r="A16" s="150">
        <v>16.0</v>
      </c>
      <c r="B16" s="151" t="s">
        <v>98</v>
      </c>
      <c r="C16" s="152" t="s">
        <v>96</v>
      </c>
      <c r="D16" s="152" t="s">
        <v>4</v>
      </c>
      <c r="E16" s="144"/>
      <c r="F16" s="159"/>
      <c r="G16" s="158"/>
      <c r="H16" s="144"/>
      <c r="I16" s="158"/>
      <c r="J16" s="147"/>
      <c r="K16" s="157" t="s">
        <v>187</v>
      </c>
      <c r="L16" s="157" t="s">
        <v>188</v>
      </c>
      <c r="M16" s="158" t="s">
        <v>167</v>
      </c>
      <c r="N16" s="158"/>
      <c r="O16" s="158" t="s">
        <v>129</v>
      </c>
      <c r="P16" s="148"/>
      <c r="Q16" s="158">
        <v>12.0</v>
      </c>
      <c r="R16" s="158" t="s">
        <v>189</v>
      </c>
      <c r="S16" s="158" t="s">
        <v>186</v>
      </c>
      <c r="T16" s="158" t="s">
        <v>141</v>
      </c>
      <c r="U16" s="156" t="s">
        <v>133</v>
      </c>
      <c r="V16" s="148"/>
      <c r="W16" s="158">
        <v>12.0</v>
      </c>
      <c r="X16" s="158" t="s">
        <v>189</v>
      </c>
      <c r="Y16" s="158" t="s">
        <v>186</v>
      </c>
      <c r="Z16" s="158" t="s">
        <v>141</v>
      </c>
      <c r="AA16" s="156" t="s">
        <v>135</v>
      </c>
    </row>
    <row r="17">
      <c r="A17" s="150">
        <v>17.0</v>
      </c>
      <c r="B17" s="151" t="s">
        <v>111</v>
      </c>
      <c r="C17" s="152" t="s">
        <v>5</v>
      </c>
      <c r="D17" s="152" t="s">
        <v>6</v>
      </c>
      <c r="E17" s="144"/>
      <c r="F17" s="159"/>
      <c r="G17" s="158"/>
      <c r="H17" s="144"/>
      <c r="I17" s="158"/>
      <c r="J17" s="147"/>
      <c r="K17" s="157" t="s">
        <v>190</v>
      </c>
      <c r="L17" s="157" t="s">
        <v>191</v>
      </c>
      <c r="M17" s="158" t="s">
        <v>167</v>
      </c>
      <c r="N17" s="158"/>
      <c r="O17" s="158" t="s">
        <v>129</v>
      </c>
      <c r="P17" s="148"/>
      <c r="Q17" s="158">
        <v>13.0</v>
      </c>
      <c r="R17" s="158" t="s">
        <v>192</v>
      </c>
      <c r="S17" s="158" t="s">
        <v>186</v>
      </c>
      <c r="T17" s="158" t="s">
        <v>141</v>
      </c>
      <c r="U17" s="156" t="s">
        <v>133</v>
      </c>
      <c r="V17" s="148"/>
      <c r="W17" s="158">
        <v>13.0</v>
      </c>
      <c r="X17" s="158" t="s">
        <v>192</v>
      </c>
      <c r="Y17" s="158" t="s">
        <v>186</v>
      </c>
      <c r="Z17" s="158" t="s">
        <v>141</v>
      </c>
      <c r="AA17" s="156" t="s">
        <v>135</v>
      </c>
    </row>
    <row r="18">
      <c r="A18" s="150">
        <v>18.0</v>
      </c>
      <c r="B18" s="151" t="s">
        <v>105</v>
      </c>
      <c r="C18" s="152" t="s">
        <v>96</v>
      </c>
      <c r="D18" s="152" t="s">
        <v>4</v>
      </c>
      <c r="E18" s="144"/>
      <c r="F18" s="159"/>
      <c r="G18" s="158"/>
      <c r="H18" s="144"/>
      <c r="I18" s="158"/>
      <c r="J18" s="147"/>
      <c r="K18" s="157" t="s">
        <v>193</v>
      </c>
      <c r="L18" s="158" t="s">
        <v>185</v>
      </c>
      <c r="M18" s="158" t="s">
        <v>186</v>
      </c>
      <c r="N18" s="158"/>
      <c r="O18" s="158" t="s">
        <v>129</v>
      </c>
      <c r="P18" s="148"/>
      <c r="Q18" s="158">
        <v>14.0</v>
      </c>
      <c r="R18" s="158" t="s">
        <v>194</v>
      </c>
      <c r="S18" s="158" t="s">
        <v>186</v>
      </c>
      <c r="T18" s="158" t="s">
        <v>141</v>
      </c>
      <c r="U18" s="156" t="s">
        <v>133</v>
      </c>
      <c r="V18" s="148"/>
      <c r="W18" s="158">
        <v>14.0</v>
      </c>
      <c r="X18" s="158" t="s">
        <v>194</v>
      </c>
      <c r="Y18" s="158" t="s">
        <v>186</v>
      </c>
      <c r="Z18" s="158" t="s">
        <v>141</v>
      </c>
      <c r="AA18" s="156" t="s">
        <v>135</v>
      </c>
    </row>
    <row r="19">
      <c r="A19" s="150">
        <v>19.0</v>
      </c>
      <c r="B19" s="151" t="s">
        <v>114</v>
      </c>
      <c r="C19" s="152" t="s">
        <v>113</v>
      </c>
      <c r="D19" s="152" t="s">
        <v>6</v>
      </c>
      <c r="E19" s="144"/>
      <c r="F19" s="159"/>
      <c r="G19" s="158"/>
      <c r="H19" s="144"/>
      <c r="I19" s="158"/>
      <c r="J19" s="147"/>
      <c r="K19" s="157" t="s">
        <v>195</v>
      </c>
      <c r="L19" s="158" t="s">
        <v>189</v>
      </c>
      <c r="M19" s="158" t="s">
        <v>186</v>
      </c>
      <c r="N19" s="158"/>
      <c r="O19" s="158" t="s">
        <v>129</v>
      </c>
      <c r="P19" s="148"/>
      <c r="Q19" s="158">
        <v>15.0</v>
      </c>
      <c r="R19" s="158" t="s">
        <v>196</v>
      </c>
      <c r="S19" s="158" t="s">
        <v>197</v>
      </c>
      <c r="T19" s="158" t="s">
        <v>141</v>
      </c>
      <c r="U19" s="156" t="s">
        <v>133</v>
      </c>
      <c r="V19" s="148"/>
      <c r="W19" s="158">
        <v>15.0</v>
      </c>
      <c r="X19" s="158" t="s">
        <v>196</v>
      </c>
      <c r="Y19" s="158" t="s">
        <v>197</v>
      </c>
      <c r="Z19" s="158" t="s">
        <v>141</v>
      </c>
      <c r="AA19" s="156" t="s">
        <v>135</v>
      </c>
    </row>
    <row r="20">
      <c r="A20" s="150">
        <v>20.0</v>
      </c>
      <c r="B20" s="151" t="s">
        <v>107</v>
      </c>
      <c r="C20" s="152" t="s">
        <v>96</v>
      </c>
      <c r="D20" s="152" t="s">
        <v>4</v>
      </c>
      <c r="E20" s="144"/>
      <c r="F20" s="159"/>
      <c r="G20" s="158"/>
      <c r="H20" s="144"/>
      <c r="I20" s="158"/>
      <c r="J20" s="147"/>
      <c r="K20" s="157" t="s">
        <v>198</v>
      </c>
      <c r="L20" s="158" t="s">
        <v>192</v>
      </c>
      <c r="M20" s="158" t="s">
        <v>186</v>
      </c>
      <c r="N20" s="158"/>
      <c r="O20" s="158" t="s">
        <v>129</v>
      </c>
      <c r="P20" s="148"/>
      <c r="Q20" s="158">
        <v>16.0</v>
      </c>
      <c r="R20" s="158" t="s">
        <v>199</v>
      </c>
      <c r="S20" s="158" t="s">
        <v>197</v>
      </c>
      <c r="T20" s="158" t="s">
        <v>141</v>
      </c>
      <c r="U20" s="156" t="s">
        <v>133</v>
      </c>
      <c r="V20" s="148"/>
      <c r="W20" s="158">
        <v>16.0</v>
      </c>
      <c r="X20" s="158" t="s">
        <v>199</v>
      </c>
      <c r="Y20" s="158" t="s">
        <v>197</v>
      </c>
      <c r="Z20" s="158" t="s">
        <v>141</v>
      </c>
      <c r="AA20" s="156" t="s">
        <v>135</v>
      </c>
    </row>
    <row r="21">
      <c r="A21" s="150">
        <v>21.0</v>
      </c>
      <c r="B21" s="151" t="s">
        <v>123</v>
      </c>
      <c r="C21" s="152" t="s">
        <v>110</v>
      </c>
      <c r="D21" s="152" t="s">
        <v>6</v>
      </c>
      <c r="E21" s="144"/>
      <c r="F21" s="159"/>
      <c r="G21" s="158"/>
      <c r="H21" s="144"/>
      <c r="I21" s="158"/>
      <c r="J21" s="147"/>
      <c r="K21" s="157" t="s">
        <v>200</v>
      </c>
      <c r="L21" s="158" t="s">
        <v>194</v>
      </c>
      <c r="M21" s="158" t="s">
        <v>186</v>
      </c>
      <c r="N21" s="158"/>
      <c r="O21" s="158" t="s">
        <v>129</v>
      </c>
      <c r="P21" s="148"/>
      <c r="Q21" s="158">
        <v>17.0</v>
      </c>
      <c r="R21" s="158" t="s">
        <v>201</v>
      </c>
      <c r="S21" s="158" t="s">
        <v>202</v>
      </c>
      <c r="T21" s="158" t="s">
        <v>141</v>
      </c>
      <c r="U21" s="156" t="s">
        <v>133</v>
      </c>
      <c r="V21" s="148"/>
      <c r="W21" s="158">
        <v>17.0</v>
      </c>
      <c r="X21" s="158" t="s">
        <v>201</v>
      </c>
      <c r="Y21" s="158" t="s">
        <v>202</v>
      </c>
      <c r="Z21" s="158" t="s">
        <v>141</v>
      </c>
      <c r="AA21" s="156" t="s">
        <v>135</v>
      </c>
    </row>
    <row r="22">
      <c r="A22" s="150">
        <v>22.0</v>
      </c>
      <c r="B22" s="151" t="s">
        <v>119</v>
      </c>
      <c r="C22" s="152" t="s">
        <v>5</v>
      </c>
      <c r="D22" s="152" t="s">
        <v>6</v>
      </c>
      <c r="E22" s="144"/>
      <c r="F22" s="159"/>
      <c r="G22" s="158"/>
      <c r="H22" s="144"/>
      <c r="I22" s="158"/>
      <c r="J22" s="147"/>
      <c r="K22" s="157" t="s">
        <v>203</v>
      </c>
      <c r="L22" s="158" t="s">
        <v>196</v>
      </c>
      <c r="M22" s="158" t="s">
        <v>197</v>
      </c>
      <c r="N22" s="158"/>
      <c r="O22" s="158" t="s">
        <v>129</v>
      </c>
      <c r="P22" s="148"/>
      <c r="Q22" s="158">
        <v>18.0</v>
      </c>
      <c r="R22" s="158" t="s">
        <v>204</v>
      </c>
      <c r="S22" s="158" t="s">
        <v>202</v>
      </c>
      <c r="T22" s="158" t="s">
        <v>141</v>
      </c>
      <c r="U22" s="156" t="s">
        <v>133</v>
      </c>
      <c r="V22" s="148"/>
      <c r="W22" s="158">
        <v>18.0</v>
      </c>
      <c r="X22" s="158" t="s">
        <v>204</v>
      </c>
      <c r="Y22" s="158" t="s">
        <v>202</v>
      </c>
      <c r="Z22" s="158" t="s">
        <v>141</v>
      </c>
      <c r="AA22" s="156" t="s">
        <v>135</v>
      </c>
    </row>
    <row r="23">
      <c r="A23" s="150">
        <v>23.0</v>
      </c>
      <c r="B23" s="151" t="s">
        <v>102</v>
      </c>
      <c r="C23" s="152" t="s">
        <v>100</v>
      </c>
      <c r="D23" s="152" t="s">
        <v>4</v>
      </c>
      <c r="E23" s="144"/>
      <c r="F23" s="159"/>
      <c r="G23" s="158"/>
      <c r="H23" s="144"/>
      <c r="I23" s="158"/>
      <c r="J23" s="147"/>
      <c r="K23" s="157" t="s">
        <v>205</v>
      </c>
      <c r="L23" s="158" t="s">
        <v>199</v>
      </c>
      <c r="M23" s="158" t="s">
        <v>197</v>
      </c>
      <c r="N23" s="158"/>
      <c r="O23" s="158" t="s">
        <v>129</v>
      </c>
      <c r="P23" s="148"/>
      <c r="Q23" s="158">
        <v>19.0</v>
      </c>
      <c r="R23" s="158" t="s">
        <v>206</v>
      </c>
      <c r="S23" s="158" t="s">
        <v>202</v>
      </c>
      <c r="T23" s="158" t="s">
        <v>141</v>
      </c>
      <c r="U23" s="156" t="s">
        <v>133</v>
      </c>
      <c r="V23" s="148"/>
      <c r="W23" s="158">
        <v>19.0</v>
      </c>
      <c r="X23" s="158" t="s">
        <v>206</v>
      </c>
      <c r="Y23" s="158" t="s">
        <v>202</v>
      </c>
      <c r="Z23" s="158" t="s">
        <v>141</v>
      </c>
      <c r="AA23" s="156" t="s">
        <v>135</v>
      </c>
    </row>
    <row r="24">
      <c r="A24" s="150">
        <v>24.0</v>
      </c>
      <c r="B24" s="151" t="s">
        <v>115</v>
      </c>
      <c r="C24" s="152" t="s">
        <v>113</v>
      </c>
      <c r="D24" s="152" t="s">
        <v>6</v>
      </c>
      <c r="E24" s="144"/>
      <c r="F24" s="159"/>
      <c r="G24" s="158"/>
      <c r="H24" s="144"/>
      <c r="I24" s="158"/>
      <c r="J24" s="147"/>
      <c r="K24" s="157" t="s">
        <v>207</v>
      </c>
      <c r="L24" s="158" t="s">
        <v>208</v>
      </c>
      <c r="M24" s="158" t="s">
        <v>197</v>
      </c>
      <c r="N24" s="158"/>
      <c r="O24" s="158" t="s">
        <v>129</v>
      </c>
      <c r="P24" s="148"/>
      <c r="Q24" s="158">
        <v>20.0</v>
      </c>
      <c r="R24" s="158" t="s">
        <v>209</v>
      </c>
      <c r="S24" s="158" t="s">
        <v>210</v>
      </c>
      <c r="T24" s="158" t="s">
        <v>141</v>
      </c>
      <c r="U24" s="156" t="s">
        <v>133</v>
      </c>
      <c r="V24" s="148"/>
      <c r="W24" s="158">
        <v>20.0</v>
      </c>
      <c r="X24" s="158" t="s">
        <v>209</v>
      </c>
      <c r="Y24" s="158" t="s">
        <v>210</v>
      </c>
      <c r="Z24" s="158" t="s">
        <v>141</v>
      </c>
      <c r="AA24" s="156" t="s">
        <v>135</v>
      </c>
    </row>
    <row r="25">
      <c r="A25" s="150">
        <v>25.0</v>
      </c>
      <c r="B25" s="151" t="s">
        <v>122</v>
      </c>
      <c r="C25" s="152" t="s">
        <v>5</v>
      </c>
      <c r="D25" s="152" t="s">
        <v>6</v>
      </c>
      <c r="E25" s="144"/>
      <c r="F25" s="159"/>
      <c r="G25" s="158"/>
      <c r="H25" s="144"/>
      <c r="I25" s="158"/>
      <c r="J25" s="147"/>
      <c r="K25" s="157" t="s">
        <v>211</v>
      </c>
      <c r="L25" s="158" t="s">
        <v>201</v>
      </c>
      <c r="M25" s="158" t="s">
        <v>202</v>
      </c>
      <c r="N25" s="158"/>
      <c r="O25" s="158" t="s">
        <v>129</v>
      </c>
      <c r="P25" s="148"/>
      <c r="Q25" s="158"/>
      <c r="R25" s="158"/>
      <c r="S25" s="158"/>
      <c r="T25" s="158"/>
      <c r="U25" s="158"/>
      <c r="V25" s="148"/>
      <c r="W25" s="158"/>
      <c r="X25" s="158"/>
      <c r="Y25" s="158"/>
      <c r="Z25" s="158"/>
      <c r="AA25" s="158"/>
    </row>
    <row r="26">
      <c r="A26" s="150">
        <v>26.0</v>
      </c>
      <c r="B26" s="151" t="s">
        <v>99</v>
      </c>
      <c r="C26" s="152" t="s">
        <v>100</v>
      </c>
      <c r="D26" s="152" t="s">
        <v>4</v>
      </c>
      <c r="E26" s="144"/>
      <c r="F26" s="159"/>
      <c r="G26" s="158"/>
      <c r="H26" s="144"/>
      <c r="I26" s="158"/>
      <c r="J26" s="147"/>
      <c r="K26" s="157" t="s">
        <v>212</v>
      </c>
      <c r="L26" s="158" t="s">
        <v>204</v>
      </c>
      <c r="M26" s="158" t="s">
        <v>202</v>
      </c>
      <c r="N26" s="158"/>
      <c r="O26" s="158" t="s">
        <v>129</v>
      </c>
      <c r="P26" s="148"/>
      <c r="Q26" s="158">
        <v>21.0</v>
      </c>
      <c r="R26" s="158" t="s">
        <v>213</v>
      </c>
      <c r="S26" s="158" t="s">
        <v>162</v>
      </c>
      <c r="T26" s="158" t="s">
        <v>141</v>
      </c>
      <c r="U26" s="156" t="s">
        <v>133</v>
      </c>
      <c r="V26" s="148"/>
      <c r="W26" s="158">
        <v>21.0</v>
      </c>
      <c r="X26" s="158" t="s">
        <v>213</v>
      </c>
      <c r="Y26" s="158" t="s">
        <v>162</v>
      </c>
      <c r="Z26" s="158" t="s">
        <v>141</v>
      </c>
      <c r="AA26" s="156" t="s">
        <v>135</v>
      </c>
    </row>
    <row r="27">
      <c r="A27" s="150">
        <v>27.0</v>
      </c>
      <c r="B27" s="151" t="s">
        <v>118</v>
      </c>
      <c r="C27" s="152" t="s">
        <v>113</v>
      </c>
      <c r="D27" s="152" t="s">
        <v>6</v>
      </c>
      <c r="E27" s="144"/>
      <c r="F27" s="159"/>
      <c r="G27" s="158"/>
      <c r="H27" s="144"/>
      <c r="I27" s="158"/>
      <c r="J27" s="147"/>
      <c r="K27" s="157" t="s">
        <v>214</v>
      </c>
      <c r="L27" s="158" t="s">
        <v>206</v>
      </c>
      <c r="M27" s="158" t="s">
        <v>202</v>
      </c>
      <c r="N27" s="158"/>
      <c r="O27" s="158" t="s">
        <v>129</v>
      </c>
      <c r="P27" s="148"/>
      <c r="Q27" s="158">
        <v>22.0</v>
      </c>
      <c r="R27" s="158" t="s">
        <v>215</v>
      </c>
      <c r="S27" s="158" t="s">
        <v>162</v>
      </c>
      <c r="T27" s="158" t="s">
        <v>141</v>
      </c>
      <c r="U27" s="156" t="s">
        <v>133</v>
      </c>
      <c r="V27" s="148"/>
      <c r="W27" s="158">
        <v>22.0</v>
      </c>
      <c r="X27" s="158" t="s">
        <v>215</v>
      </c>
      <c r="Y27" s="158" t="s">
        <v>162</v>
      </c>
      <c r="Z27" s="158" t="s">
        <v>141</v>
      </c>
      <c r="AA27" s="156" t="s">
        <v>135</v>
      </c>
    </row>
    <row r="28">
      <c r="A28" s="150">
        <v>28.0</v>
      </c>
      <c r="B28" s="151" t="s">
        <v>104</v>
      </c>
      <c r="C28" s="152" t="s">
        <v>96</v>
      </c>
      <c r="D28" s="152" t="s">
        <v>4</v>
      </c>
      <c r="E28" s="144"/>
      <c r="F28" s="159"/>
      <c r="G28" s="158"/>
      <c r="H28" s="144"/>
      <c r="I28" s="158"/>
      <c r="J28" s="147"/>
      <c r="K28" s="157" t="s">
        <v>216</v>
      </c>
      <c r="L28" s="158" t="s">
        <v>209</v>
      </c>
      <c r="M28" s="158" t="s">
        <v>162</v>
      </c>
      <c r="N28" s="158"/>
      <c r="O28" s="158" t="s">
        <v>129</v>
      </c>
      <c r="P28" s="148"/>
      <c r="Q28" s="158">
        <v>23.0</v>
      </c>
      <c r="R28" s="158" t="s">
        <v>217</v>
      </c>
      <c r="S28" s="158" t="s">
        <v>162</v>
      </c>
      <c r="T28" s="158" t="s">
        <v>141</v>
      </c>
      <c r="U28" s="156" t="s">
        <v>133</v>
      </c>
      <c r="V28" s="148"/>
      <c r="W28" s="158">
        <v>23.0</v>
      </c>
      <c r="X28" s="158" t="s">
        <v>217</v>
      </c>
      <c r="Y28" s="158" t="s">
        <v>162</v>
      </c>
      <c r="Z28" s="158" t="s">
        <v>141</v>
      </c>
      <c r="AA28" s="156" t="s">
        <v>135</v>
      </c>
    </row>
    <row r="29">
      <c r="A29" s="160"/>
      <c r="B29" s="151"/>
      <c r="C29" s="152"/>
      <c r="D29" s="152"/>
      <c r="E29" s="144"/>
      <c r="F29" s="159"/>
      <c r="G29" s="158"/>
      <c r="H29" s="144"/>
      <c r="I29" s="158"/>
      <c r="J29" s="147"/>
      <c r="K29" s="157" t="s">
        <v>218</v>
      </c>
      <c r="L29" s="158" t="s">
        <v>219</v>
      </c>
      <c r="M29" s="158" t="s">
        <v>220</v>
      </c>
      <c r="N29" s="158"/>
      <c r="O29" s="158" t="s">
        <v>129</v>
      </c>
      <c r="P29" s="148"/>
      <c r="Q29" s="158">
        <v>24.0</v>
      </c>
      <c r="R29" s="158" t="s">
        <v>221</v>
      </c>
      <c r="S29" s="158" t="s">
        <v>162</v>
      </c>
      <c r="T29" s="158" t="s">
        <v>141</v>
      </c>
      <c r="U29" s="156" t="s">
        <v>133</v>
      </c>
      <c r="V29" s="148"/>
      <c r="W29" s="158">
        <v>24.0</v>
      </c>
      <c r="X29" s="158" t="s">
        <v>221</v>
      </c>
      <c r="Y29" s="158" t="s">
        <v>162</v>
      </c>
      <c r="Z29" s="158" t="s">
        <v>141</v>
      </c>
      <c r="AA29" s="156" t="s">
        <v>135</v>
      </c>
    </row>
    <row r="30">
      <c r="A30" s="160"/>
      <c r="B30" s="151"/>
      <c r="C30" s="152"/>
      <c r="D30" s="152"/>
      <c r="E30" s="144"/>
      <c r="F30" s="159"/>
      <c r="G30" s="158"/>
      <c r="H30" s="144"/>
      <c r="I30" s="158"/>
      <c r="J30" s="147"/>
      <c r="K30" s="157" t="s">
        <v>222</v>
      </c>
      <c r="L30" s="158" t="s">
        <v>213</v>
      </c>
      <c r="M30" s="158" t="s">
        <v>162</v>
      </c>
      <c r="N30" s="158"/>
      <c r="O30" s="158" t="s">
        <v>129</v>
      </c>
      <c r="P30" s="148"/>
      <c r="Q30" s="158">
        <v>25.0</v>
      </c>
      <c r="R30" s="158" t="s">
        <v>223</v>
      </c>
      <c r="S30" s="158" t="s">
        <v>162</v>
      </c>
      <c r="T30" s="158" t="s">
        <v>141</v>
      </c>
      <c r="U30" s="156" t="s">
        <v>133</v>
      </c>
      <c r="V30" s="148"/>
      <c r="W30" s="158">
        <v>25.0</v>
      </c>
      <c r="X30" s="158" t="s">
        <v>223</v>
      </c>
      <c r="Y30" s="158" t="s">
        <v>162</v>
      </c>
      <c r="Z30" s="158" t="s">
        <v>141</v>
      </c>
      <c r="AA30" s="156" t="s">
        <v>135</v>
      </c>
    </row>
    <row r="31">
      <c r="A31" s="160"/>
      <c r="B31" s="151"/>
      <c r="C31" s="152"/>
      <c r="D31" s="152"/>
      <c r="E31" s="144"/>
      <c r="F31" s="159"/>
      <c r="G31" s="158"/>
      <c r="H31" s="144"/>
      <c r="I31" s="158"/>
      <c r="J31" s="147"/>
      <c r="K31" s="157" t="s">
        <v>224</v>
      </c>
      <c r="L31" s="158" t="s">
        <v>215</v>
      </c>
      <c r="M31" s="158" t="s">
        <v>162</v>
      </c>
      <c r="N31" s="158"/>
      <c r="O31" s="158" t="s">
        <v>129</v>
      </c>
      <c r="P31" s="148"/>
      <c r="Q31" s="158">
        <v>26.0</v>
      </c>
      <c r="R31" s="158" t="s">
        <v>225</v>
      </c>
      <c r="S31" s="158" t="s">
        <v>162</v>
      </c>
      <c r="T31" s="158" t="s">
        <v>141</v>
      </c>
      <c r="U31" s="156" t="s">
        <v>133</v>
      </c>
      <c r="V31" s="148"/>
      <c r="W31" s="158">
        <v>26.0</v>
      </c>
      <c r="X31" s="158" t="s">
        <v>225</v>
      </c>
      <c r="Y31" s="158" t="s">
        <v>162</v>
      </c>
      <c r="Z31" s="158" t="s">
        <v>141</v>
      </c>
      <c r="AA31" s="156" t="s">
        <v>135</v>
      </c>
    </row>
    <row r="32">
      <c r="A32" s="160"/>
      <c r="B32" s="151"/>
      <c r="C32" s="152"/>
      <c r="D32" s="152"/>
      <c r="E32" s="144"/>
      <c r="F32" s="159"/>
      <c r="G32" s="158"/>
      <c r="H32" s="144"/>
      <c r="I32" s="158"/>
      <c r="J32" s="147"/>
      <c r="K32" s="157" t="s">
        <v>226</v>
      </c>
      <c r="L32" s="158" t="s">
        <v>217</v>
      </c>
      <c r="M32" s="158" t="s">
        <v>162</v>
      </c>
      <c r="N32" s="158"/>
      <c r="O32" s="158" t="s">
        <v>129</v>
      </c>
      <c r="P32" s="148"/>
      <c r="Q32" s="158">
        <v>27.0</v>
      </c>
      <c r="R32" s="158" t="s">
        <v>227</v>
      </c>
      <c r="S32" s="158" t="s">
        <v>162</v>
      </c>
      <c r="T32" s="158" t="s">
        <v>141</v>
      </c>
      <c r="U32" s="156" t="s">
        <v>133</v>
      </c>
      <c r="V32" s="148"/>
      <c r="W32" s="158">
        <v>27.0</v>
      </c>
      <c r="X32" s="158" t="s">
        <v>227</v>
      </c>
      <c r="Y32" s="158" t="s">
        <v>162</v>
      </c>
      <c r="Z32" s="158" t="s">
        <v>141</v>
      </c>
      <c r="AA32" s="156" t="s">
        <v>135</v>
      </c>
    </row>
    <row r="33">
      <c r="A33" s="160"/>
      <c r="B33" s="151"/>
      <c r="C33" s="152"/>
      <c r="D33" s="152"/>
      <c r="E33" s="144"/>
      <c r="F33" s="159"/>
      <c r="G33" s="158"/>
      <c r="H33" s="144"/>
      <c r="I33" s="158"/>
      <c r="J33" s="147"/>
      <c r="K33" s="157" t="s">
        <v>228</v>
      </c>
      <c r="L33" s="158" t="s">
        <v>221</v>
      </c>
      <c r="M33" s="158" t="s">
        <v>162</v>
      </c>
      <c r="N33" s="158"/>
      <c r="O33" s="158" t="s">
        <v>129</v>
      </c>
      <c r="P33" s="148"/>
      <c r="Q33" s="158"/>
      <c r="R33" s="158"/>
      <c r="S33" s="158"/>
      <c r="T33" s="158"/>
      <c r="U33" s="158"/>
      <c r="V33" s="148"/>
      <c r="W33" s="158"/>
      <c r="X33" s="158"/>
      <c r="Y33" s="158"/>
      <c r="Z33" s="158"/>
      <c r="AA33" s="158"/>
    </row>
    <row r="34">
      <c r="A34" s="160"/>
      <c r="B34" s="151"/>
      <c r="C34" s="152"/>
      <c r="D34" s="152"/>
      <c r="E34" s="144"/>
      <c r="F34" s="159"/>
      <c r="G34" s="158"/>
      <c r="H34" s="144"/>
      <c r="I34" s="158"/>
      <c r="J34" s="147"/>
      <c r="K34" s="157" t="s">
        <v>229</v>
      </c>
      <c r="L34" s="158" t="s">
        <v>223</v>
      </c>
      <c r="M34" s="158" t="s">
        <v>162</v>
      </c>
      <c r="N34" s="158"/>
      <c r="O34" s="158" t="s">
        <v>129</v>
      </c>
      <c r="P34" s="148"/>
      <c r="Q34" s="158">
        <v>28.0</v>
      </c>
      <c r="R34" s="158" t="s">
        <v>230</v>
      </c>
      <c r="S34" s="158" t="s">
        <v>9</v>
      </c>
      <c r="T34" s="158" t="s">
        <v>141</v>
      </c>
      <c r="U34" s="156" t="s">
        <v>133</v>
      </c>
      <c r="V34" s="148"/>
      <c r="W34" s="158">
        <v>28.0</v>
      </c>
      <c r="X34" s="158" t="s">
        <v>230</v>
      </c>
      <c r="Y34" s="158" t="s">
        <v>9</v>
      </c>
      <c r="Z34" s="158" t="s">
        <v>141</v>
      </c>
      <c r="AA34" s="156" t="s">
        <v>135</v>
      </c>
    </row>
    <row r="35">
      <c r="A35" s="160"/>
      <c r="B35" s="151"/>
      <c r="C35" s="152"/>
      <c r="D35" s="152"/>
      <c r="E35" s="144"/>
      <c r="F35" s="159"/>
      <c r="G35" s="158"/>
      <c r="H35" s="144"/>
      <c r="I35" s="158"/>
      <c r="J35" s="147"/>
      <c r="K35" s="157" t="s">
        <v>231</v>
      </c>
      <c r="L35" s="158" t="s">
        <v>225</v>
      </c>
      <c r="M35" s="158" t="s">
        <v>162</v>
      </c>
      <c r="N35" s="158"/>
      <c r="O35" s="158" t="s">
        <v>129</v>
      </c>
      <c r="P35" s="148"/>
      <c r="Q35" s="158">
        <v>29.0</v>
      </c>
      <c r="R35" s="158" t="s">
        <v>232</v>
      </c>
      <c r="S35" s="158" t="s">
        <v>9</v>
      </c>
      <c r="T35" s="158" t="s">
        <v>141</v>
      </c>
      <c r="U35" s="156" t="s">
        <v>133</v>
      </c>
      <c r="V35" s="148"/>
      <c r="W35" s="158">
        <v>29.0</v>
      </c>
      <c r="X35" s="158" t="s">
        <v>232</v>
      </c>
      <c r="Y35" s="158" t="s">
        <v>9</v>
      </c>
      <c r="Z35" s="158" t="s">
        <v>141</v>
      </c>
      <c r="AA35" s="156" t="s">
        <v>135</v>
      </c>
    </row>
    <row r="36">
      <c r="A36" s="160"/>
      <c r="B36" s="151"/>
      <c r="C36" s="152"/>
      <c r="D36" s="152"/>
      <c r="E36" s="144"/>
      <c r="F36" s="159"/>
      <c r="G36" s="158"/>
      <c r="H36" s="144"/>
      <c r="I36" s="158"/>
      <c r="J36" s="147"/>
      <c r="K36" s="157" t="s">
        <v>233</v>
      </c>
      <c r="L36" s="158" t="s">
        <v>227</v>
      </c>
      <c r="M36" s="158" t="s">
        <v>162</v>
      </c>
      <c r="N36" s="158"/>
      <c r="O36" s="158" t="s">
        <v>129</v>
      </c>
      <c r="P36" s="148"/>
      <c r="Q36" s="158">
        <v>30.0</v>
      </c>
      <c r="R36" s="158" t="s">
        <v>234</v>
      </c>
      <c r="S36" s="158" t="s">
        <v>9</v>
      </c>
      <c r="T36" s="158" t="s">
        <v>141</v>
      </c>
      <c r="U36" s="156" t="s">
        <v>133</v>
      </c>
      <c r="V36" s="148"/>
      <c r="W36" s="158">
        <v>30.0</v>
      </c>
      <c r="X36" s="158" t="s">
        <v>234</v>
      </c>
      <c r="Y36" s="158" t="s">
        <v>9</v>
      </c>
      <c r="Z36" s="158" t="s">
        <v>141</v>
      </c>
      <c r="AA36" s="156" t="s">
        <v>135</v>
      </c>
    </row>
    <row r="37">
      <c r="A37" s="160"/>
      <c r="B37" s="151"/>
      <c r="C37" s="152"/>
      <c r="D37" s="152"/>
      <c r="E37" s="144"/>
      <c r="F37" s="159"/>
      <c r="G37" s="158"/>
      <c r="H37" s="144"/>
      <c r="I37" s="158"/>
      <c r="J37" s="147"/>
      <c r="K37" s="157" t="s">
        <v>235</v>
      </c>
      <c r="L37" s="158" t="s">
        <v>230</v>
      </c>
      <c r="M37" s="158" t="s">
        <v>9</v>
      </c>
      <c r="N37" s="158"/>
      <c r="O37" s="158" t="s">
        <v>129</v>
      </c>
      <c r="P37" s="148"/>
      <c r="Q37" s="158">
        <v>31.0</v>
      </c>
      <c r="R37" s="158" t="s">
        <v>236</v>
      </c>
      <c r="S37" s="158" t="s">
        <v>9</v>
      </c>
      <c r="T37" s="158" t="s">
        <v>141</v>
      </c>
      <c r="U37" s="156" t="s">
        <v>133</v>
      </c>
      <c r="V37" s="148"/>
      <c r="W37" s="158">
        <v>31.0</v>
      </c>
      <c r="X37" s="158" t="s">
        <v>236</v>
      </c>
      <c r="Y37" s="158" t="s">
        <v>9</v>
      </c>
      <c r="Z37" s="158" t="s">
        <v>141</v>
      </c>
      <c r="AA37" s="156" t="s">
        <v>135</v>
      </c>
    </row>
    <row r="38">
      <c r="A38" s="160"/>
      <c r="B38" s="151"/>
      <c r="C38" s="152"/>
      <c r="D38" s="152"/>
      <c r="E38" s="144"/>
      <c r="F38" s="159"/>
      <c r="G38" s="158"/>
      <c r="H38" s="144"/>
      <c r="I38" s="158"/>
      <c r="J38" s="147"/>
      <c r="K38" s="157" t="s">
        <v>237</v>
      </c>
      <c r="L38" s="158" t="s">
        <v>232</v>
      </c>
      <c r="M38" s="158" t="s">
        <v>9</v>
      </c>
      <c r="N38" s="158"/>
      <c r="O38" s="158" t="s">
        <v>129</v>
      </c>
      <c r="P38" s="148"/>
      <c r="Q38" s="158">
        <v>32.0</v>
      </c>
      <c r="R38" s="158" t="s">
        <v>238</v>
      </c>
      <c r="S38" s="158" t="s">
        <v>9</v>
      </c>
      <c r="T38" s="158" t="s">
        <v>141</v>
      </c>
      <c r="U38" s="156" t="s">
        <v>133</v>
      </c>
      <c r="V38" s="148"/>
      <c r="W38" s="158">
        <v>32.0</v>
      </c>
      <c r="X38" s="158" t="s">
        <v>238</v>
      </c>
      <c r="Y38" s="158" t="s">
        <v>9</v>
      </c>
      <c r="Z38" s="158" t="s">
        <v>141</v>
      </c>
      <c r="AA38" s="156" t="s">
        <v>135</v>
      </c>
    </row>
    <row r="39">
      <c r="A39" s="160"/>
      <c r="B39" s="151"/>
      <c r="C39" s="152"/>
      <c r="D39" s="152"/>
      <c r="E39" s="144"/>
      <c r="F39" s="159"/>
      <c r="G39" s="158"/>
      <c r="H39" s="144"/>
      <c r="I39" s="158"/>
      <c r="J39" s="147"/>
      <c r="K39" s="157" t="s">
        <v>239</v>
      </c>
      <c r="L39" s="158" t="s">
        <v>234</v>
      </c>
      <c r="M39" s="158" t="s">
        <v>9</v>
      </c>
      <c r="N39" s="158"/>
      <c r="O39" s="158" t="s">
        <v>129</v>
      </c>
      <c r="P39" s="148"/>
      <c r="Q39" s="158">
        <v>33.0</v>
      </c>
      <c r="R39" s="158" t="s">
        <v>240</v>
      </c>
      <c r="S39" s="158" t="s">
        <v>9</v>
      </c>
      <c r="T39" s="158" t="s">
        <v>141</v>
      </c>
      <c r="U39" s="156" t="s">
        <v>133</v>
      </c>
      <c r="V39" s="148"/>
      <c r="W39" s="158">
        <v>33.0</v>
      </c>
      <c r="X39" s="158" t="s">
        <v>240</v>
      </c>
      <c r="Y39" s="158" t="s">
        <v>9</v>
      </c>
      <c r="Z39" s="158" t="s">
        <v>141</v>
      </c>
      <c r="AA39" s="156" t="s">
        <v>135</v>
      </c>
    </row>
    <row r="40">
      <c r="A40" s="160"/>
      <c r="B40" s="151"/>
      <c r="C40" s="152"/>
      <c r="D40" s="152"/>
      <c r="E40" s="144"/>
      <c r="F40" s="159"/>
      <c r="G40" s="158"/>
      <c r="H40" s="144"/>
      <c r="I40" s="158"/>
      <c r="J40" s="147"/>
      <c r="K40" s="157" t="s">
        <v>241</v>
      </c>
      <c r="L40" s="158" t="s">
        <v>236</v>
      </c>
      <c r="M40" s="158" t="s">
        <v>9</v>
      </c>
      <c r="N40" s="158"/>
      <c r="O40" s="158" t="s">
        <v>129</v>
      </c>
      <c r="P40" s="148"/>
      <c r="Q40" s="158">
        <v>34.0</v>
      </c>
      <c r="R40" s="158" t="s">
        <v>242</v>
      </c>
      <c r="S40" s="158" t="s">
        <v>162</v>
      </c>
      <c r="T40" s="158" t="s">
        <v>141</v>
      </c>
      <c r="U40" s="156" t="s">
        <v>133</v>
      </c>
      <c r="V40" s="148"/>
      <c r="W40" s="158">
        <v>34.0</v>
      </c>
      <c r="X40" s="158" t="s">
        <v>242</v>
      </c>
      <c r="Y40" s="158" t="s">
        <v>162</v>
      </c>
      <c r="Z40" s="158" t="s">
        <v>141</v>
      </c>
      <c r="AA40" s="156" t="s">
        <v>135</v>
      </c>
    </row>
    <row r="41">
      <c r="A41" s="160"/>
      <c r="B41" s="151"/>
      <c r="C41" s="152"/>
      <c r="D41" s="152"/>
      <c r="E41" s="144"/>
      <c r="F41" s="159"/>
      <c r="G41" s="158"/>
      <c r="H41" s="144"/>
      <c r="I41" s="158"/>
      <c r="J41" s="147"/>
      <c r="K41" s="157" t="s">
        <v>243</v>
      </c>
      <c r="L41" s="158" t="s">
        <v>238</v>
      </c>
      <c r="M41" s="158" t="s">
        <v>9</v>
      </c>
      <c r="N41" s="158"/>
      <c r="O41" s="158" t="s">
        <v>129</v>
      </c>
      <c r="P41" s="148"/>
      <c r="Q41" s="158"/>
      <c r="R41" s="158"/>
      <c r="S41" s="158"/>
      <c r="T41" s="158"/>
      <c r="U41" s="158"/>
      <c r="V41" s="148"/>
      <c r="W41" s="158"/>
      <c r="X41" s="158"/>
      <c r="Y41" s="158"/>
      <c r="Z41" s="158"/>
      <c r="AA41" s="158"/>
    </row>
    <row r="42">
      <c r="A42" s="160"/>
      <c r="B42" s="151"/>
      <c r="C42" s="152"/>
      <c r="D42" s="152"/>
      <c r="E42" s="144"/>
      <c r="F42" s="159"/>
      <c r="G42" s="158"/>
      <c r="H42" s="144"/>
      <c r="I42" s="158"/>
      <c r="J42" s="147"/>
      <c r="K42" s="157" t="s">
        <v>244</v>
      </c>
      <c r="L42" s="158" t="s">
        <v>240</v>
      </c>
      <c r="M42" s="158" t="s">
        <v>9</v>
      </c>
      <c r="N42" s="158"/>
      <c r="O42" s="158" t="s">
        <v>129</v>
      </c>
      <c r="P42" s="148"/>
      <c r="Q42" s="158">
        <v>35.0</v>
      </c>
      <c r="R42" s="158" t="s">
        <v>245</v>
      </c>
      <c r="S42" s="158" t="s">
        <v>246</v>
      </c>
      <c r="T42" s="158" t="s">
        <v>141</v>
      </c>
      <c r="U42" s="158" t="s">
        <v>129</v>
      </c>
      <c r="V42" s="148"/>
      <c r="W42" s="158">
        <v>35.0</v>
      </c>
      <c r="X42" s="158" t="s">
        <v>245</v>
      </c>
      <c r="Y42" s="158" t="s">
        <v>246</v>
      </c>
      <c r="Z42" s="158" t="s">
        <v>141</v>
      </c>
      <c r="AA42" s="158" t="s">
        <v>129</v>
      </c>
    </row>
    <row r="43">
      <c r="A43" s="160"/>
      <c r="B43" s="151"/>
      <c r="C43" s="152"/>
      <c r="D43" s="152"/>
      <c r="E43" s="144"/>
      <c r="F43" s="159"/>
      <c r="G43" s="158"/>
      <c r="H43" s="144"/>
      <c r="I43" s="158"/>
      <c r="J43" s="147"/>
      <c r="K43" s="157" t="s">
        <v>247</v>
      </c>
      <c r="L43" s="158" t="s">
        <v>248</v>
      </c>
      <c r="M43" s="158" t="s">
        <v>162</v>
      </c>
      <c r="N43" s="158"/>
      <c r="O43" s="158" t="s">
        <v>129</v>
      </c>
      <c r="P43" s="148"/>
      <c r="Q43" s="158">
        <v>36.0</v>
      </c>
      <c r="R43" s="158" t="s">
        <v>249</v>
      </c>
      <c r="S43" s="158" t="s">
        <v>246</v>
      </c>
      <c r="T43" s="158" t="s">
        <v>141</v>
      </c>
      <c r="U43" s="158" t="s">
        <v>129</v>
      </c>
      <c r="V43" s="148"/>
      <c r="W43" s="158">
        <v>36.0</v>
      </c>
      <c r="X43" s="158" t="s">
        <v>249</v>
      </c>
      <c r="Y43" s="158" t="s">
        <v>246</v>
      </c>
      <c r="Z43" s="158" t="s">
        <v>141</v>
      </c>
      <c r="AA43" s="158" t="s">
        <v>129</v>
      </c>
    </row>
    <row r="44">
      <c r="A44" s="160"/>
      <c r="B44" s="151"/>
      <c r="C44" s="152"/>
      <c r="D44" s="152"/>
      <c r="E44" s="144"/>
      <c r="F44" s="159"/>
      <c r="G44" s="158"/>
      <c r="H44" s="144"/>
      <c r="I44" s="158"/>
      <c r="J44" s="147"/>
      <c r="K44" s="157" t="s">
        <v>250</v>
      </c>
      <c r="L44" s="157" t="s">
        <v>251</v>
      </c>
      <c r="M44" s="158" t="s">
        <v>162</v>
      </c>
      <c r="N44" s="158"/>
      <c r="O44" s="158" t="s">
        <v>129</v>
      </c>
      <c r="P44" s="148"/>
      <c r="Q44" s="158">
        <v>37.0</v>
      </c>
      <c r="R44" s="158" t="s">
        <v>252</v>
      </c>
      <c r="S44" s="158" t="s">
        <v>246</v>
      </c>
      <c r="T44" s="158" t="s">
        <v>141</v>
      </c>
      <c r="U44" s="158" t="s">
        <v>129</v>
      </c>
      <c r="V44" s="148"/>
      <c r="W44" s="158">
        <v>37.0</v>
      </c>
      <c r="X44" s="158" t="s">
        <v>252</v>
      </c>
      <c r="Y44" s="158" t="s">
        <v>246</v>
      </c>
      <c r="Z44" s="158" t="s">
        <v>141</v>
      </c>
      <c r="AA44" s="158" t="s">
        <v>129</v>
      </c>
    </row>
    <row r="45">
      <c r="A45" s="160"/>
      <c r="B45" s="151"/>
      <c r="C45" s="152"/>
      <c r="D45" s="152"/>
      <c r="E45" s="144"/>
      <c r="F45" s="159"/>
      <c r="G45" s="158"/>
      <c r="H45" s="144"/>
      <c r="I45" s="158"/>
      <c r="J45" s="147"/>
      <c r="K45" s="157" t="s">
        <v>253</v>
      </c>
      <c r="L45" s="158" t="s">
        <v>242</v>
      </c>
      <c r="M45" s="158" t="s">
        <v>162</v>
      </c>
      <c r="N45" s="158"/>
      <c r="O45" s="158" t="s">
        <v>129</v>
      </c>
      <c r="P45" s="148"/>
      <c r="Q45" s="158">
        <v>38.0</v>
      </c>
      <c r="R45" s="158" t="s">
        <v>254</v>
      </c>
      <c r="S45" s="158" t="s">
        <v>246</v>
      </c>
      <c r="T45" s="158" t="s">
        <v>141</v>
      </c>
      <c r="U45" s="158" t="s">
        <v>129</v>
      </c>
      <c r="V45" s="148"/>
      <c r="W45" s="158">
        <v>38.0</v>
      </c>
      <c r="X45" s="158" t="s">
        <v>254</v>
      </c>
      <c r="Y45" s="158" t="s">
        <v>246</v>
      </c>
      <c r="Z45" s="158" t="s">
        <v>141</v>
      </c>
      <c r="AA45" s="158" t="s">
        <v>129</v>
      </c>
    </row>
    <row r="46">
      <c r="A46" s="160"/>
      <c r="B46" s="151"/>
      <c r="C46" s="152"/>
      <c r="D46" s="152"/>
      <c r="E46" s="144"/>
      <c r="F46" s="159"/>
      <c r="G46" s="158"/>
      <c r="H46" s="144"/>
      <c r="I46" s="158"/>
      <c r="J46" s="147"/>
      <c r="K46" s="157" t="s">
        <v>255</v>
      </c>
      <c r="L46" s="158" t="s">
        <v>245</v>
      </c>
      <c r="M46" s="158" t="s">
        <v>246</v>
      </c>
      <c r="N46" s="158"/>
      <c r="O46" s="158" t="s">
        <v>129</v>
      </c>
      <c r="P46" s="148"/>
      <c r="Q46" s="158">
        <v>39.0</v>
      </c>
      <c r="R46" s="158" t="s">
        <v>256</v>
      </c>
      <c r="S46" s="158" t="s">
        <v>246</v>
      </c>
      <c r="T46" s="158" t="s">
        <v>141</v>
      </c>
      <c r="U46" s="158" t="s">
        <v>129</v>
      </c>
      <c r="V46" s="148"/>
      <c r="W46" s="158">
        <v>39.0</v>
      </c>
      <c r="X46" s="158" t="s">
        <v>256</v>
      </c>
      <c r="Y46" s="158" t="s">
        <v>246</v>
      </c>
      <c r="Z46" s="158" t="s">
        <v>141</v>
      </c>
      <c r="AA46" s="158" t="s">
        <v>129</v>
      </c>
    </row>
    <row r="47">
      <c r="A47" s="160"/>
      <c r="B47" s="151"/>
      <c r="C47" s="152"/>
      <c r="D47" s="152"/>
      <c r="E47" s="144"/>
      <c r="F47" s="159"/>
      <c r="G47" s="158"/>
      <c r="H47" s="144"/>
      <c r="I47" s="158"/>
      <c r="J47" s="147"/>
      <c r="K47" s="157" t="s">
        <v>257</v>
      </c>
      <c r="L47" s="158" t="s">
        <v>249</v>
      </c>
      <c r="M47" s="158" t="s">
        <v>246</v>
      </c>
      <c r="N47" s="158"/>
      <c r="O47" s="158" t="s">
        <v>129</v>
      </c>
      <c r="P47" s="148"/>
      <c r="Q47" s="158">
        <v>40.0</v>
      </c>
      <c r="R47" s="158" t="s">
        <v>258</v>
      </c>
      <c r="S47" s="158" t="s">
        <v>246</v>
      </c>
      <c r="T47" s="158" t="s">
        <v>141</v>
      </c>
      <c r="U47" s="158" t="s">
        <v>129</v>
      </c>
      <c r="V47" s="148"/>
      <c r="W47" s="158">
        <v>40.0</v>
      </c>
      <c r="X47" s="158" t="s">
        <v>258</v>
      </c>
      <c r="Y47" s="158" t="s">
        <v>246</v>
      </c>
      <c r="Z47" s="158" t="s">
        <v>141</v>
      </c>
      <c r="AA47" s="158" t="s">
        <v>129</v>
      </c>
    </row>
    <row r="48">
      <c r="A48" s="160"/>
      <c r="B48" s="151"/>
      <c r="C48" s="152"/>
      <c r="D48" s="152"/>
      <c r="E48" s="144"/>
      <c r="F48" s="159"/>
      <c r="G48" s="158"/>
      <c r="H48" s="144"/>
      <c r="I48" s="158"/>
      <c r="J48" s="147"/>
      <c r="K48" s="157" t="s">
        <v>259</v>
      </c>
      <c r="L48" s="158" t="s">
        <v>252</v>
      </c>
      <c r="M48" s="158" t="s">
        <v>246</v>
      </c>
      <c r="N48" s="158"/>
      <c r="O48" s="158" t="s">
        <v>129</v>
      </c>
      <c r="P48" s="148"/>
      <c r="Q48" s="158">
        <v>41.0</v>
      </c>
      <c r="R48" s="158" t="s">
        <v>260</v>
      </c>
      <c r="S48" s="158" t="s">
        <v>246</v>
      </c>
      <c r="T48" s="158" t="s">
        <v>141</v>
      </c>
      <c r="U48" s="158" t="s">
        <v>129</v>
      </c>
      <c r="V48" s="148"/>
      <c r="W48" s="158">
        <v>41.0</v>
      </c>
      <c r="X48" s="158" t="s">
        <v>260</v>
      </c>
      <c r="Y48" s="158" t="s">
        <v>246</v>
      </c>
      <c r="Z48" s="158" t="s">
        <v>141</v>
      </c>
      <c r="AA48" s="158" t="s">
        <v>129</v>
      </c>
    </row>
    <row r="49">
      <c r="A49" s="160"/>
      <c r="B49" s="151"/>
      <c r="C49" s="152"/>
      <c r="D49" s="152"/>
      <c r="E49" s="144"/>
      <c r="F49" s="159"/>
      <c r="G49" s="158"/>
      <c r="H49" s="144"/>
      <c r="I49" s="158"/>
      <c r="J49" s="147"/>
      <c r="K49" s="157" t="s">
        <v>261</v>
      </c>
      <c r="L49" s="158" t="s">
        <v>254</v>
      </c>
      <c r="M49" s="158" t="s">
        <v>246</v>
      </c>
      <c r="N49" s="158"/>
      <c r="O49" s="158" t="s">
        <v>129</v>
      </c>
      <c r="P49" s="148"/>
      <c r="Q49" s="158">
        <v>42.0</v>
      </c>
      <c r="R49" s="158" t="s">
        <v>262</v>
      </c>
      <c r="S49" s="158" t="s">
        <v>246</v>
      </c>
      <c r="T49" s="158" t="s">
        <v>141</v>
      </c>
      <c r="U49" s="158" t="s">
        <v>129</v>
      </c>
      <c r="V49" s="148"/>
      <c r="W49" s="158">
        <v>42.0</v>
      </c>
      <c r="X49" s="158" t="s">
        <v>262</v>
      </c>
      <c r="Y49" s="158" t="s">
        <v>246</v>
      </c>
      <c r="Z49" s="158" t="s">
        <v>141</v>
      </c>
      <c r="AA49" s="158" t="s">
        <v>129</v>
      </c>
    </row>
    <row r="50">
      <c r="A50" s="160"/>
      <c r="B50" s="151"/>
      <c r="C50" s="152"/>
      <c r="D50" s="152"/>
      <c r="E50" s="144"/>
      <c r="F50" s="159"/>
      <c r="G50" s="158"/>
      <c r="H50" s="144"/>
      <c r="I50" s="158"/>
      <c r="J50" s="147"/>
      <c r="K50" s="157" t="s">
        <v>263</v>
      </c>
      <c r="L50" s="158" t="s">
        <v>256</v>
      </c>
      <c r="M50" s="158" t="s">
        <v>246</v>
      </c>
      <c r="N50" s="158"/>
      <c r="O50" s="158" t="s">
        <v>129</v>
      </c>
      <c r="P50" s="148"/>
      <c r="Q50" s="158"/>
      <c r="R50" s="158"/>
      <c r="S50" s="158"/>
      <c r="T50" s="158"/>
      <c r="U50" s="158"/>
      <c r="V50" s="148"/>
      <c r="W50" s="158"/>
      <c r="X50" s="158"/>
      <c r="Y50" s="158"/>
      <c r="Z50" s="158"/>
      <c r="AA50" s="158"/>
    </row>
    <row r="51">
      <c r="A51" s="160"/>
      <c r="B51" s="151"/>
      <c r="C51" s="152"/>
      <c r="D51" s="152"/>
      <c r="E51" s="144"/>
      <c r="F51" s="159"/>
      <c r="G51" s="158"/>
      <c r="H51" s="144"/>
      <c r="I51" s="158"/>
      <c r="J51" s="147"/>
      <c r="K51" s="157" t="s">
        <v>264</v>
      </c>
      <c r="L51" s="158" t="s">
        <v>258</v>
      </c>
      <c r="M51" s="158" t="s">
        <v>246</v>
      </c>
      <c r="N51" s="158"/>
      <c r="O51" s="158" t="s">
        <v>129</v>
      </c>
      <c r="P51" s="148"/>
      <c r="Q51" s="158"/>
      <c r="R51" s="158"/>
      <c r="S51" s="158"/>
      <c r="T51" s="158"/>
      <c r="U51" s="158"/>
      <c r="V51" s="148"/>
      <c r="W51" s="158"/>
      <c r="X51" s="158"/>
      <c r="Y51" s="158"/>
      <c r="Z51" s="158"/>
      <c r="AA51" s="158"/>
    </row>
    <row r="52">
      <c r="A52" s="160"/>
      <c r="B52" s="151"/>
      <c r="C52" s="152"/>
      <c r="D52" s="152"/>
      <c r="E52" s="144"/>
      <c r="F52" s="159"/>
      <c r="G52" s="158"/>
      <c r="H52" s="144"/>
      <c r="I52" s="158"/>
      <c r="J52" s="147"/>
      <c r="K52" s="157" t="s">
        <v>265</v>
      </c>
      <c r="L52" s="158" t="s">
        <v>260</v>
      </c>
      <c r="M52" s="158" t="s">
        <v>246</v>
      </c>
      <c r="N52" s="158"/>
      <c r="O52" s="158" t="s">
        <v>129</v>
      </c>
      <c r="P52" s="148"/>
      <c r="Q52" s="158"/>
      <c r="R52" s="158"/>
      <c r="S52" s="158"/>
      <c r="T52" s="158"/>
      <c r="U52" s="158"/>
      <c r="V52" s="148"/>
      <c r="W52" s="158"/>
      <c r="X52" s="158"/>
      <c r="Y52" s="158"/>
      <c r="Z52" s="158"/>
      <c r="AA52" s="158"/>
    </row>
    <row r="53">
      <c r="A53" s="160"/>
      <c r="B53" s="151"/>
      <c r="C53" s="152"/>
      <c r="D53" s="152"/>
      <c r="E53" s="144"/>
      <c r="F53" s="159"/>
      <c r="G53" s="158"/>
      <c r="H53" s="144"/>
      <c r="I53" s="158"/>
      <c r="J53" s="147"/>
      <c r="K53" s="157" t="s">
        <v>266</v>
      </c>
      <c r="L53" s="158" t="s">
        <v>262</v>
      </c>
      <c r="M53" s="158" t="s">
        <v>246</v>
      </c>
      <c r="N53" s="158"/>
      <c r="O53" s="158" t="s">
        <v>129</v>
      </c>
      <c r="P53" s="148"/>
      <c r="Q53" s="158"/>
      <c r="R53" s="158"/>
      <c r="S53" s="158"/>
      <c r="T53" s="158"/>
      <c r="U53" s="158"/>
      <c r="V53" s="148"/>
      <c r="W53" s="158"/>
      <c r="X53" s="158"/>
      <c r="Y53" s="158"/>
      <c r="Z53" s="158"/>
      <c r="AA53" s="158"/>
    </row>
    <row r="54">
      <c r="A54" s="160"/>
      <c r="B54" s="151"/>
      <c r="C54" s="152"/>
      <c r="D54" s="152"/>
      <c r="E54" s="144"/>
      <c r="F54" s="159"/>
      <c r="G54" s="158"/>
      <c r="H54" s="144"/>
      <c r="I54" s="158"/>
      <c r="J54" s="147"/>
      <c r="P54" s="148"/>
      <c r="Q54" s="158"/>
      <c r="R54" s="158"/>
      <c r="S54" s="158"/>
      <c r="T54" s="158"/>
      <c r="U54" s="158"/>
      <c r="V54" s="148"/>
      <c r="W54" s="158"/>
      <c r="X54" s="158"/>
      <c r="Y54" s="158"/>
      <c r="Z54" s="158"/>
      <c r="AA54" s="158"/>
    </row>
    <row r="55">
      <c r="A55" s="160"/>
      <c r="B55" s="151"/>
      <c r="C55" s="152"/>
      <c r="D55" s="152"/>
      <c r="E55" s="144"/>
      <c r="F55" s="159"/>
      <c r="G55" s="158"/>
      <c r="H55" s="144"/>
      <c r="I55" s="158"/>
      <c r="J55" s="147"/>
      <c r="K55" s="158"/>
      <c r="L55" s="158"/>
      <c r="M55" s="158"/>
      <c r="N55" s="158"/>
      <c r="O55" s="158"/>
      <c r="P55" s="148"/>
      <c r="Q55" s="158"/>
      <c r="R55" s="158"/>
      <c r="S55" s="158"/>
      <c r="T55" s="158"/>
      <c r="U55" s="158"/>
      <c r="V55" s="148"/>
      <c r="W55" s="158"/>
      <c r="X55" s="158"/>
      <c r="Y55" s="158"/>
      <c r="Z55" s="158"/>
      <c r="AA55" s="158"/>
    </row>
    <row r="56">
      <c r="A56" s="160"/>
      <c r="B56" s="151"/>
      <c r="C56" s="152"/>
      <c r="D56" s="152"/>
      <c r="E56" s="144"/>
      <c r="F56" s="159"/>
      <c r="G56" s="158"/>
      <c r="H56" s="144"/>
      <c r="I56" s="158"/>
      <c r="J56" s="147"/>
      <c r="K56" s="158"/>
      <c r="L56" s="158"/>
      <c r="M56" s="158"/>
      <c r="N56" s="158"/>
      <c r="O56" s="158"/>
      <c r="P56" s="148"/>
      <c r="Q56" s="158"/>
      <c r="R56" s="158"/>
      <c r="S56" s="158"/>
      <c r="T56" s="158"/>
      <c r="U56" s="158"/>
      <c r="V56" s="148"/>
      <c r="W56" s="158"/>
      <c r="X56" s="158"/>
      <c r="Y56" s="158"/>
      <c r="Z56" s="158"/>
      <c r="AA56" s="158"/>
    </row>
    <row r="57">
      <c r="A57" s="160"/>
      <c r="B57" s="151"/>
      <c r="C57" s="152"/>
      <c r="D57" s="152"/>
      <c r="E57" s="144"/>
      <c r="F57" s="159"/>
      <c r="G57" s="158"/>
      <c r="H57" s="144"/>
      <c r="I57" s="158"/>
      <c r="J57" s="147"/>
      <c r="K57" s="158"/>
      <c r="L57" s="158"/>
      <c r="M57" s="158"/>
      <c r="N57" s="158"/>
      <c r="O57" s="158"/>
      <c r="P57" s="148"/>
      <c r="Q57" s="158"/>
      <c r="R57" s="158"/>
      <c r="S57" s="158"/>
      <c r="T57" s="158"/>
      <c r="U57" s="158"/>
      <c r="V57" s="148"/>
      <c r="W57" s="158"/>
      <c r="X57" s="158"/>
      <c r="Y57" s="158"/>
      <c r="Z57" s="158"/>
      <c r="AA57" s="158"/>
    </row>
    <row r="58">
      <c r="A58" s="160"/>
      <c r="B58" s="151"/>
      <c r="C58" s="152"/>
      <c r="D58" s="152"/>
      <c r="E58" s="144"/>
      <c r="F58" s="159"/>
      <c r="G58" s="158"/>
      <c r="H58" s="144"/>
      <c r="I58" s="158"/>
      <c r="J58" s="147"/>
      <c r="K58" s="158"/>
      <c r="L58" s="158"/>
      <c r="M58" s="158"/>
      <c r="N58" s="158"/>
      <c r="O58" s="158"/>
      <c r="P58" s="148"/>
      <c r="Q58" s="158"/>
      <c r="R58" s="158"/>
      <c r="S58" s="158"/>
      <c r="T58" s="158"/>
      <c r="U58" s="158"/>
      <c r="V58" s="148"/>
      <c r="W58" s="158"/>
      <c r="X58" s="158"/>
      <c r="Y58" s="158"/>
      <c r="Z58" s="158"/>
      <c r="AA58" s="158"/>
    </row>
    <row r="59">
      <c r="A59" s="160"/>
      <c r="B59" s="151"/>
      <c r="C59" s="152"/>
      <c r="D59" s="152"/>
      <c r="E59" s="144"/>
      <c r="F59" s="159"/>
      <c r="G59" s="158"/>
      <c r="H59" s="144"/>
      <c r="I59" s="158"/>
      <c r="J59" s="147"/>
      <c r="K59" s="158"/>
      <c r="L59" s="158"/>
      <c r="M59" s="158"/>
      <c r="N59" s="158"/>
      <c r="O59" s="158"/>
      <c r="P59" s="148"/>
      <c r="Q59" s="158"/>
      <c r="R59" s="158"/>
      <c r="S59" s="158"/>
      <c r="T59" s="158"/>
      <c r="U59" s="158"/>
      <c r="V59" s="148"/>
      <c r="W59" s="158"/>
      <c r="X59" s="158"/>
      <c r="Y59" s="158"/>
      <c r="Z59" s="158"/>
      <c r="AA59" s="158"/>
    </row>
    <row r="60">
      <c r="A60" s="160"/>
      <c r="B60" s="151"/>
      <c r="C60" s="152"/>
      <c r="D60" s="152"/>
      <c r="E60" s="144"/>
      <c r="F60" s="159"/>
      <c r="G60" s="158"/>
      <c r="H60" s="144"/>
      <c r="I60" s="158"/>
      <c r="J60" s="147"/>
      <c r="K60" s="158"/>
      <c r="L60" s="158"/>
      <c r="M60" s="158"/>
      <c r="N60" s="158"/>
      <c r="O60" s="158"/>
      <c r="P60" s="148"/>
      <c r="Q60" s="158"/>
      <c r="R60" s="158"/>
      <c r="S60" s="158"/>
      <c r="T60" s="158"/>
      <c r="U60" s="158"/>
      <c r="V60" s="148"/>
      <c r="W60" s="158"/>
      <c r="X60" s="158"/>
      <c r="Y60" s="158"/>
      <c r="Z60" s="158"/>
      <c r="AA60" s="158"/>
    </row>
    <row r="61">
      <c r="A61" s="160"/>
      <c r="B61" s="151"/>
      <c r="C61" s="152"/>
      <c r="D61" s="152"/>
      <c r="E61" s="144"/>
      <c r="F61" s="159"/>
      <c r="G61" s="158"/>
      <c r="H61" s="144"/>
      <c r="I61" s="158"/>
      <c r="J61" s="147"/>
      <c r="K61" s="158"/>
      <c r="L61" s="158"/>
      <c r="M61" s="158"/>
      <c r="N61" s="158"/>
      <c r="O61" s="158"/>
      <c r="P61" s="148"/>
      <c r="Q61" s="158"/>
      <c r="R61" s="158"/>
      <c r="S61" s="158"/>
      <c r="T61" s="158"/>
      <c r="U61" s="158"/>
      <c r="V61" s="148"/>
      <c r="W61" s="158"/>
      <c r="X61" s="158"/>
      <c r="Y61" s="158"/>
      <c r="Z61" s="158"/>
      <c r="AA61" s="158"/>
    </row>
    <row r="62">
      <c r="A62" s="160"/>
      <c r="B62" s="151"/>
      <c r="C62" s="152"/>
      <c r="D62" s="152"/>
      <c r="E62" s="144"/>
      <c r="F62" s="159"/>
      <c r="G62" s="158"/>
      <c r="H62" s="144"/>
      <c r="I62" s="158"/>
      <c r="J62" s="147"/>
      <c r="K62" s="158"/>
      <c r="L62" s="158"/>
      <c r="M62" s="158"/>
      <c r="N62" s="158"/>
      <c r="O62" s="158"/>
      <c r="P62" s="148"/>
      <c r="Q62" s="158"/>
      <c r="R62" s="158"/>
      <c r="S62" s="158"/>
      <c r="T62" s="158"/>
      <c r="U62" s="158"/>
      <c r="V62" s="148"/>
      <c r="W62" s="158"/>
      <c r="X62" s="158"/>
      <c r="Y62" s="158"/>
      <c r="Z62" s="158"/>
      <c r="AA62" s="158"/>
    </row>
    <row r="63">
      <c r="A63" s="160"/>
      <c r="B63" s="151"/>
      <c r="C63" s="152"/>
      <c r="D63" s="152"/>
      <c r="E63" s="144"/>
      <c r="F63" s="159"/>
      <c r="G63" s="158"/>
      <c r="H63" s="144"/>
      <c r="I63" s="158"/>
      <c r="J63" s="147"/>
      <c r="K63" s="158"/>
      <c r="L63" s="158"/>
      <c r="M63" s="158"/>
      <c r="N63" s="158"/>
      <c r="O63" s="158"/>
      <c r="P63" s="148"/>
      <c r="Q63" s="158"/>
      <c r="R63" s="158"/>
      <c r="S63" s="158"/>
      <c r="T63" s="158"/>
      <c r="U63" s="158"/>
      <c r="V63" s="148"/>
      <c r="W63" s="158"/>
      <c r="X63" s="158"/>
      <c r="Y63" s="158"/>
      <c r="Z63" s="158"/>
      <c r="AA63" s="158"/>
    </row>
    <row r="64">
      <c r="A64" s="160"/>
      <c r="B64" s="151"/>
      <c r="C64" s="152"/>
      <c r="D64" s="152"/>
      <c r="E64" s="144"/>
      <c r="F64" s="159"/>
      <c r="G64" s="158"/>
      <c r="H64" s="144"/>
      <c r="I64" s="158"/>
      <c r="J64" s="147"/>
      <c r="K64" s="158"/>
      <c r="L64" s="158"/>
      <c r="M64" s="158"/>
      <c r="N64" s="158"/>
      <c r="O64" s="158"/>
      <c r="P64" s="148"/>
      <c r="Q64" s="158"/>
      <c r="R64" s="158"/>
      <c r="S64" s="158"/>
      <c r="T64" s="158"/>
      <c r="U64" s="158"/>
      <c r="V64" s="148"/>
      <c r="W64" s="158"/>
      <c r="X64" s="158"/>
      <c r="Y64" s="158"/>
      <c r="Z64" s="158"/>
      <c r="AA64" s="158"/>
    </row>
    <row r="65">
      <c r="A65" s="160"/>
      <c r="B65" s="151"/>
      <c r="C65" s="152"/>
      <c r="D65" s="152"/>
      <c r="E65" s="144"/>
      <c r="F65" s="159"/>
      <c r="G65" s="158"/>
      <c r="H65" s="144"/>
      <c r="I65" s="158"/>
      <c r="J65" s="147"/>
      <c r="K65" s="158"/>
      <c r="L65" s="158"/>
      <c r="M65" s="158"/>
      <c r="N65" s="158"/>
      <c r="O65" s="158"/>
      <c r="P65" s="148"/>
      <c r="Q65" s="158"/>
      <c r="R65" s="158"/>
      <c r="S65" s="158"/>
      <c r="T65" s="158"/>
      <c r="U65" s="158"/>
      <c r="V65" s="148"/>
      <c r="W65" s="158"/>
      <c r="X65" s="158"/>
      <c r="Y65" s="158"/>
      <c r="Z65" s="158"/>
      <c r="AA65" s="158"/>
    </row>
    <row r="66">
      <c r="A66" s="160"/>
      <c r="B66" s="151"/>
      <c r="C66" s="152"/>
      <c r="D66" s="152"/>
      <c r="E66" s="144"/>
      <c r="F66" s="159"/>
      <c r="G66" s="158"/>
      <c r="H66" s="144"/>
      <c r="I66" s="158"/>
      <c r="J66" s="147"/>
      <c r="K66" s="158"/>
      <c r="L66" s="158"/>
      <c r="M66" s="158"/>
      <c r="N66" s="158"/>
      <c r="O66" s="158"/>
      <c r="P66" s="148"/>
      <c r="Q66" s="158"/>
      <c r="R66" s="158"/>
      <c r="S66" s="158"/>
      <c r="T66" s="158"/>
      <c r="U66" s="158"/>
      <c r="V66" s="148"/>
      <c r="W66" s="158"/>
      <c r="X66" s="158"/>
      <c r="Y66" s="158"/>
      <c r="Z66" s="158"/>
      <c r="AA66" s="158"/>
    </row>
    <row r="67">
      <c r="A67" s="160"/>
      <c r="B67" s="151"/>
      <c r="C67" s="152"/>
      <c r="D67" s="152"/>
      <c r="E67" s="144"/>
      <c r="F67" s="159"/>
      <c r="G67" s="158"/>
      <c r="H67" s="144"/>
      <c r="I67" s="158"/>
      <c r="J67" s="147"/>
      <c r="K67" s="158"/>
      <c r="L67" s="158"/>
      <c r="M67" s="158"/>
      <c r="N67" s="158"/>
      <c r="O67" s="158"/>
      <c r="P67" s="148"/>
      <c r="Q67" s="158"/>
      <c r="R67" s="158"/>
      <c r="S67" s="158"/>
      <c r="T67" s="158"/>
      <c r="U67" s="158"/>
      <c r="V67" s="148"/>
      <c r="W67" s="158"/>
      <c r="X67" s="158"/>
      <c r="Y67" s="158"/>
      <c r="Z67" s="158"/>
      <c r="AA67" s="158"/>
    </row>
    <row r="68">
      <c r="A68" s="160"/>
      <c r="B68" s="151"/>
      <c r="C68" s="152"/>
      <c r="D68" s="152"/>
      <c r="E68" s="144"/>
      <c r="F68" s="159"/>
      <c r="G68" s="158"/>
      <c r="H68" s="144"/>
      <c r="I68" s="158"/>
      <c r="J68" s="147"/>
      <c r="K68" s="158"/>
      <c r="L68" s="158"/>
      <c r="M68" s="158"/>
      <c r="N68" s="158"/>
      <c r="O68" s="158"/>
      <c r="P68" s="148"/>
      <c r="Q68" s="158"/>
      <c r="R68" s="158"/>
      <c r="S68" s="158"/>
      <c r="T68" s="158"/>
      <c r="U68" s="158"/>
      <c r="V68" s="148"/>
      <c r="W68" s="158"/>
      <c r="X68" s="158"/>
      <c r="Y68" s="158"/>
      <c r="Z68" s="158"/>
      <c r="AA68" s="158"/>
    </row>
    <row r="69">
      <c r="A69" s="160"/>
      <c r="B69" s="151"/>
      <c r="C69" s="152"/>
      <c r="D69" s="152"/>
      <c r="E69" s="144"/>
      <c r="F69" s="159"/>
      <c r="G69" s="158"/>
      <c r="H69" s="144"/>
      <c r="I69" s="158"/>
      <c r="J69" s="147"/>
      <c r="K69" s="158"/>
      <c r="L69" s="158"/>
      <c r="M69" s="158"/>
      <c r="N69" s="158"/>
      <c r="O69" s="158"/>
      <c r="P69" s="148"/>
      <c r="Q69" s="158"/>
      <c r="R69" s="158"/>
      <c r="S69" s="158"/>
      <c r="T69" s="158"/>
      <c r="U69" s="158"/>
      <c r="V69" s="148"/>
      <c r="W69" s="158"/>
      <c r="X69" s="158"/>
      <c r="Y69" s="158"/>
      <c r="Z69" s="158"/>
      <c r="AA69" s="158"/>
    </row>
    <row r="70">
      <c r="A70" s="160"/>
      <c r="B70" s="151"/>
      <c r="C70" s="152"/>
      <c r="D70" s="152"/>
      <c r="E70" s="144"/>
      <c r="F70" s="159"/>
      <c r="G70" s="158"/>
      <c r="H70" s="144"/>
      <c r="I70" s="158"/>
      <c r="J70" s="147"/>
      <c r="K70" s="158"/>
      <c r="L70" s="158"/>
      <c r="M70" s="158"/>
      <c r="N70" s="158"/>
      <c r="O70" s="158"/>
      <c r="P70" s="148"/>
      <c r="Q70" s="158"/>
      <c r="R70" s="158"/>
      <c r="S70" s="158"/>
      <c r="T70" s="158"/>
      <c r="U70" s="158"/>
      <c r="V70" s="148"/>
      <c r="W70" s="158"/>
      <c r="X70" s="158"/>
      <c r="Y70" s="158"/>
      <c r="Z70" s="158"/>
      <c r="AA70" s="158"/>
    </row>
    <row r="71">
      <c r="A71" s="160"/>
      <c r="B71" s="151"/>
      <c r="C71" s="152"/>
      <c r="D71" s="152"/>
      <c r="E71" s="144"/>
      <c r="F71" s="159"/>
      <c r="G71" s="158"/>
      <c r="H71" s="144"/>
      <c r="I71" s="158"/>
      <c r="J71" s="147"/>
      <c r="K71" s="158"/>
      <c r="L71" s="158"/>
      <c r="M71" s="158"/>
      <c r="N71" s="158"/>
      <c r="O71" s="158"/>
      <c r="P71" s="148"/>
      <c r="Q71" s="158"/>
      <c r="R71" s="158"/>
      <c r="S71" s="158"/>
      <c r="T71" s="158"/>
      <c r="U71" s="158"/>
      <c r="V71" s="148"/>
      <c r="W71" s="158"/>
      <c r="X71" s="158"/>
      <c r="Y71" s="158"/>
      <c r="Z71" s="158"/>
      <c r="AA71" s="158"/>
    </row>
    <row r="72">
      <c r="A72" s="160"/>
      <c r="B72" s="151"/>
      <c r="C72" s="152"/>
      <c r="D72" s="152"/>
      <c r="E72" s="144"/>
      <c r="F72" s="159"/>
      <c r="G72" s="158"/>
      <c r="H72" s="144"/>
      <c r="I72" s="158"/>
      <c r="J72" s="147"/>
      <c r="K72" s="158"/>
      <c r="L72" s="158"/>
      <c r="M72" s="158"/>
      <c r="N72" s="158"/>
      <c r="O72" s="158"/>
      <c r="P72" s="148"/>
      <c r="Q72" s="158"/>
      <c r="R72" s="158"/>
      <c r="S72" s="158"/>
      <c r="T72" s="158"/>
      <c r="U72" s="158"/>
      <c r="V72" s="148"/>
      <c r="W72" s="158"/>
      <c r="X72" s="158"/>
      <c r="Y72" s="158"/>
      <c r="Z72" s="158"/>
      <c r="AA72" s="158"/>
    </row>
    <row r="73">
      <c r="A73" s="160"/>
      <c r="B73" s="151"/>
      <c r="C73" s="152"/>
      <c r="D73" s="152"/>
      <c r="E73" s="144"/>
      <c r="F73" s="159"/>
      <c r="G73" s="158"/>
      <c r="H73" s="144"/>
      <c r="I73" s="158"/>
      <c r="J73" s="147"/>
      <c r="K73" s="158"/>
      <c r="L73" s="158"/>
      <c r="M73" s="158"/>
      <c r="N73" s="158"/>
      <c r="O73" s="158"/>
      <c r="P73" s="148"/>
      <c r="Q73" s="158"/>
      <c r="R73" s="158"/>
      <c r="S73" s="158"/>
      <c r="T73" s="158"/>
      <c r="U73" s="158"/>
      <c r="V73" s="148"/>
      <c r="W73" s="158"/>
      <c r="X73" s="158"/>
      <c r="Y73" s="158"/>
      <c r="Z73" s="158"/>
      <c r="AA73" s="158"/>
    </row>
    <row r="74">
      <c r="A74" s="160"/>
      <c r="B74" s="151"/>
      <c r="C74" s="152"/>
      <c r="D74" s="152"/>
      <c r="E74" s="144"/>
      <c r="F74" s="159"/>
      <c r="G74" s="158"/>
      <c r="H74" s="144"/>
      <c r="I74" s="158"/>
      <c r="J74" s="147"/>
      <c r="K74" s="158"/>
      <c r="L74" s="158"/>
      <c r="M74" s="158"/>
      <c r="N74" s="158"/>
      <c r="O74" s="158"/>
      <c r="P74" s="148"/>
      <c r="Q74" s="158"/>
      <c r="R74" s="158"/>
      <c r="S74" s="158"/>
      <c r="T74" s="158"/>
      <c r="U74" s="158"/>
      <c r="V74" s="148"/>
      <c r="W74" s="158"/>
      <c r="X74" s="158"/>
      <c r="Y74" s="158"/>
      <c r="Z74" s="158"/>
      <c r="AA74" s="158"/>
    </row>
    <row r="75">
      <c r="A75" s="160"/>
      <c r="B75" s="151"/>
      <c r="C75" s="152"/>
      <c r="D75" s="152"/>
      <c r="E75" s="144"/>
      <c r="F75" s="159"/>
      <c r="G75" s="158"/>
      <c r="H75" s="144"/>
      <c r="I75" s="158"/>
      <c r="J75" s="147"/>
      <c r="K75" s="158"/>
      <c r="L75" s="158"/>
      <c r="M75" s="158"/>
      <c r="N75" s="158"/>
      <c r="O75" s="158"/>
      <c r="P75" s="148"/>
      <c r="Q75" s="158"/>
      <c r="R75" s="158"/>
      <c r="S75" s="158"/>
      <c r="T75" s="158"/>
      <c r="U75" s="158"/>
      <c r="V75" s="148"/>
      <c r="W75" s="158"/>
      <c r="X75" s="158"/>
      <c r="Y75" s="158"/>
      <c r="Z75" s="158"/>
      <c r="AA75" s="158"/>
    </row>
    <row r="76">
      <c r="A76" s="160"/>
      <c r="B76" s="151"/>
      <c r="C76" s="152"/>
      <c r="D76" s="152"/>
      <c r="E76" s="144"/>
      <c r="F76" s="159"/>
      <c r="G76" s="158"/>
      <c r="H76" s="144"/>
      <c r="I76" s="158"/>
      <c r="J76" s="147"/>
      <c r="K76" s="158"/>
      <c r="L76" s="158"/>
      <c r="M76" s="158"/>
      <c r="N76" s="158"/>
      <c r="O76" s="158"/>
      <c r="P76" s="148"/>
      <c r="Q76" s="158"/>
      <c r="R76" s="158"/>
      <c r="S76" s="158"/>
      <c r="T76" s="158"/>
      <c r="U76" s="158"/>
      <c r="V76" s="148"/>
      <c r="W76" s="158"/>
      <c r="X76" s="158"/>
      <c r="Y76" s="158"/>
      <c r="Z76" s="158"/>
      <c r="AA76" s="158"/>
    </row>
    <row r="77">
      <c r="A77" s="160"/>
      <c r="B77" s="151"/>
      <c r="C77" s="152"/>
      <c r="D77" s="152"/>
      <c r="E77" s="144"/>
      <c r="F77" s="159"/>
      <c r="G77" s="158"/>
      <c r="H77" s="144"/>
      <c r="I77" s="158"/>
      <c r="J77" s="147"/>
      <c r="K77" s="158"/>
      <c r="L77" s="158"/>
      <c r="M77" s="158"/>
      <c r="N77" s="158"/>
      <c r="O77" s="158"/>
      <c r="P77" s="148"/>
      <c r="Q77" s="158"/>
      <c r="R77" s="158"/>
      <c r="S77" s="158"/>
      <c r="T77" s="158"/>
      <c r="U77" s="158"/>
      <c r="V77" s="148"/>
      <c r="W77" s="158"/>
      <c r="X77" s="158"/>
      <c r="Y77" s="158"/>
      <c r="Z77" s="158"/>
      <c r="AA77" s="158"/>
    </row>
    <row r="78">
      <c r="A78" s="160"/>
      <c r="B78" s="151"/>
      <c r="C78" s="152"/>
      <c r="D78" s="152"/>
      <c r="E78" s="144"/>
      <c r="F78" s="159"/>
      <c r="G78" s="158"/>
      <c r="H78" s="144"/>
      <c r="I78" s="158"/>
      <c r="J78" s="147"/>
      <c r="K78" s="158"/>
      <c r="L78" s="158"/>
      <c r="M78" s="158"/>
      <c r="N78" s="158"/>
      <c r="O78" s="158"/>
      <c r="P78" s="148"/>
      <c r="Q78" s="158"/>
      <c r="R78" s="158"/>
      <c r="S78" s="158"/>
      <c r="T78" s="158"/>
      <c r="U78" s="158"/>
      <c r="V78" s="148"/>
      <c r="W78" s="158"/>
      <c r="X78" s="158"/>
      <c r="Y78" s="158"/>
      <c r="Z78" s="158"/>
      <c r="AA78" s="158"/>
    </row>
    <row r="79">
      <c r="A79" s="160"/>
      <c r="B79" s="151"/>
      <c r="C79" s="152"/>
      <c r="D79" s="152"/>
      <c r="E79" s="144"/>
      <c r="F79" s="159"/>
      <c r="G79" s="158"/>
      <c r="H79" s="144"/>
      <c r="I79" s="158"/>
      <c r="J79" s="147"/>
      <c r="K79" s="158"/>
      <c r="L79" s="158"/>
      <c r="M79" s="158"/>
      <c r="N79" s="158"/>
      <c r="O79" s="158"/>
      <c r="P79" s="148"/>
      <c r="Q79" s="158"/>
      <c r="R79" s="158"/>
      <c r="S79" s="158"/>
      <c r="T79" s="158"/>
      <c r="U79" s="158"/>
      <c r="V79" s="148"/>
      <c r="W79" s="158"/>
      <c r="X79" s="158"/>
      <c r="Y79" s="158"/>
      <c r="Z79" s="158"/>
      <c r="AA79" s="158"/>
    </row>
    <row r="80">
      <c r="A80" s="160"/>
      <c r="B80" s="151"/>
      <c r="C80" s="152"/>
      <c r="D80" s="152"/>
      <c r="E80" s="144"/>
      <c r="F80" s="159"/>
      <c r="G80" s="158"/>
      <c r="H80" s="144"/>
      <c r="I80" s="158"/>
      <c r="J80" s="147"/>
      <c r="K80" s="158"/>
      <c r="L80" s="158"/>
      <c r="M80" s="158"/>
      <c r="N80" s="158"/>
      <c r="O80" s="158"/>
      <c r="P80" s="148"/>
      <c r="Q80" s="158"/>
      <c r="R80" s="158"/>
      <c r="S80" s="158"/>
      <c r="T80" s="158"/>
      <c r="U80" s="158"/>
      <c r="V80" s="148"/>
      <c r="W80" s="158"/>
      <c r="X80" s="158"/>
      <c r="Y80" s="158"/>
      <c r="Z80" s="158"/>
      <c r="AA80" s="158"/>
    </row>
    <row r="81">
      <c r="A81" s="160"/>
      <c r="B81" s="151"/>
      <c r="C81" s="152"/>
      <c r="D81" s="152"/>
      <c r="E81" s="144"/>
      <c r="F81" s="159"/>
      <c r="G81" s="158"/>
      <c r="H81" s="144"/>
      <c r="I81" s="158"/>
      <c r="J81" s="147"/>
      <c r="K81" s="158"/>
      <c r="L81" s="158"/>
      <c r="M81" s="158"/>
      <c r="N81" s="158"/>
      <c r="O81" s="158"/>
      <c r="P81" s="148"/>
      <c r="Q81" s="158"/>
      <c r="R81" s="158"/>
      <c r="S81" s="158"/>
      <c r="T81" s="158"/>
      <c r="U81" s="158"/>
      <c r="V81" s="148"/>
      <c r="W81" s="158"/>
      <c r="X81" s="158"/>
      <c r="Y81" s="158"/>
      <c r="Z81" s="158"/>
      <c r="AA81" s="158"/>
    </row>
    <row r="82">
      <c r="A82" s="160"/>
      <c r="B82" s="151"/>
      <c r="C82" s="152"/>
      <c r="D82" s="152"/>
      <c r="E82" s="144"/>
      <c r="F82" s="159"/>
      <c r="G82" s="158"/>
      <c r="H82" s="144"/>
      <c r="I82" s="158"/>
      <c r="J82" s="147"/>
      <c r="K82" s="158"/>
      <c r="L82" s="158"/>
      <c r="M82" s="158"/>
      <c r="N82" s="158"/>
      <c r="O82" s="158"/>
      <c r="P82" s="148"/>
      <c r="Q82" s="158"/>
      <c r="R82" s="158"/>
      <c r="S82" s="158"/>
      <c r="T82" s="158"/>
      <c r="U82" s="158"/>
      <c r="V82" s="148"/>
      <c r="W82" s="158"/>
      <c r="X82" s="158"/>
      <c r="Y82" s="158"/>
      <c r="Z82" s="158"/>
      <c r="AA82" s="158"/>
    </row>
    <row r="83">
      <c r="A83" s="160"/>
      <c r="B83" s="151"/>
      <c r="C83" s="152"/>
      <c r="D83" s="152"/>
      <c r="E83" s="144"/>
      <c r="F83" s="159"/>
      <c r="G83" s="158"/>
      <c r="H83" s="144"/>
      <c r="I83" s="158"/>
      <c r="J83" s="147"/>
      <c r="K83" s="158"/>
      <c r="L83" s="158"/>
      <c r="M83" s="158"/>
      <c r="N83" s="158"/>
      <c r="O83" s="158"/>
      <c r="P83" s="148"/>
      <c r="Q83" s="158"/>
      <c r="R83" s="158"/>
      <c r="S83" s="158"/>
      <c r="T83" s="158"/>
      <c r="U83" s="158"/>
      <c r="V83" s="148"/>
      <c r="W83" s="158"/>
      <c r="X83" s="158"/>
      <c r="Y83" s="158"/>
      <c r="Z83" s="158"/>
      <c r="AA83" s="158"/>
    </row>
    <row r="84">
      <c r="A84" s="160"/>
      <c r="B84" s="151"/>
      <c r="C84" s="152"/>
      <c r="D84" s="152"/>
      <c r="E84" s="144"/>
      <c r="F84" s="159"/>
      <c r="G84" s="158"/>
      <c r="H84" s="144"/>
      <c r="I84" s="158"/>
      <c r="J84" s="147"/>
      <c r="K84" s="158"/>
      <c r="L84" s="158"/>
      <c r="M84" s="158"/>
      <c r="N84" s="158"/>
      <c r="O84" s="158"/>
      <c r="P84" s="148"/>
      <c r="Q84" s="158"/>
      <c r="R84" s="158"/>
      <c r="S84" s="158"/>
      <c r="T84" s="158"/>
      <c r="U84" s="158"/>
      <c r="V84" s="148"/>
      <c r="W84" s="158"/>
      <c r="X84" s="158"/>
      <c r="Y84" s="158"/>
      <c r="Z84" s="158"/>
      <c r="AA84" s="158"/>
    </row>
    <row r="85">
      <c r="A85" s="160"/>
      <c r="B85" s="151"/>
      <c r="C85" s="152"/>
      <c r="D85" s="152"/>
      <c r="E85" s="144"/>
      <c r="F85" s="159"/>
      <c r="G85" s="158"/>
      <c r="H85" s="144"/>
      <c r="I85" s="158"/>
      <c r="J85" s="147"/>
      <c r="K85" s="158"/>
      <c r="L85" s="158"/>
      <c r="M85" s="158"/>
      <c r="N85" s="158"/>
      <c r="O85" s="158"/>
      <c r="P85" s="148"/>
      <c r="Q85" s="158"/>
      <c r="R85" s="158"/>
      <c r="S85" s="158"/>
      <c r="T85" s="158"/>
      <c r="U85" s="158"/>
      <c r="V85" s="148"/>
      <c r="W85" s="158"/>
      <c r="X85" s="158"/>
      <c r="Y85" s="158"/>
      <c r="Z85" s="158"/>
      <c r="AA85" s="158"/>
    </row>
    <row r="86">
      <c r="A86" s="160"/>
      <c r="B86" s="151"/>
      <c r="C86" s="152"/>
      <c r="D86" s="152"/>
      <c r="E86" s="144"/>
      <c r="F86" s="159"/>
      <c r="G86" s="158"/>
      <c r="H86" s="144"/>
      <c r="I86" s="158"/>
      <c r="J86" s="147"/>
      <c r="K86" s="158"/>
      <c r="L86" s="158"/>
      <c r="M86" s="158"/>
      <c r="N86" s="158"/>
      <c r="O86" s="158"/>
      <c r="P86" s="148"/>
      <c r="Q86" s="158"/>
      <c r="R86" s="158"/>
      <c r="S86" s="158"/>
      <c r="T86" s="158"/>
      <c r="U86" s="158"/>
      <c r="V86" s="148"/>
      <c r="W86" s="158"/>
      <c r="X86" s="158"/>
      <c r="Y86" s="158"/>
      <c r="Z86" s="158"/>
      <c r="AA86" s="158"/>
    </row>
    <row r="87">
      <c r="A87" s="160"/>
      <c r="B87" s="151"/>
      <c r="C87" s="152"/>
      <c r="D87" s="152"/>
      <c r="E87" s="144"/>
      <c r="F87" s="159"/>
      <c r="G87" s="158"/>
      <c r="H87" s="144"/>
      <c r="I87" s="158"/>
      <c r="J87" s="147"/>
      <c r="K87" s="158"/>
      <c r="L87" s="158"/>
      <c r="M87" s="158"/>
      <c r="N87" s="158"/>
      <c r="O87" s="158"/>
      <c r="P87" s="148"/>
      <c r="Q87" s="158"/>
      <c r="R87" s="158"/>
      <c r="S87" s="158"/>
      <c r="T87" s="158"/>
      <c r="U87" s="158"/>
      <c r="V87" s="148"/>
      <c r="W87" s="158"/>
      <c r="X87" s="158"/>
      <c r="Y87" s="158"/>
      <c r="Z87" s="158"/>
      <c r="AA87" s="158"/>
    </row>
    <row r="88">
      <c r="A88" s="160"/>
      <c r="B88" s="151"/>
      <c r="C88" s="152"/>
      <c r="D88" s="152"/>
      <c r="E88" s="144"/>
      <c r="F88" s="159"/>
      <c r="G88" s="158"/>
      <c r="H88" s="144"/>
      <c r="I88" s="158"/>
      <c r="J88" s="147"/>
      <c r="K88" s="158"/>
      <c r="L88" s="158"/>
      <c r="M88" s="158"/>
      <c r="N88" s="158"/>
      <c r="O88" s="158"/>
      <c r="P88" s="148"/>
      <c r="Q88" s="158"/>
      <c r="R88" s="158"/>
      <c r="S88" s="158"/>
      <c r="T88" s="158"/>
      <c r="U88" s="158"/>
      <c r="V88" s="148"/>
      <c r="W88" s="158"/>
      <c r="X88" s="158"/>
      <c r="Y88" s="158"/>
      <c r="Z88" s="158"/>
      <c r="AA88" s="158"/>
    </row>
    <row r="89">
      <c r="A89" s="160"/>
      <c r="B89" s="151"/>
      <c r="C89" s="152"/>
      <c r="D89" s="152"/>
      <c r="E89" s="144"/>
      <c r="F89" s="159"/>
      <c r="G89" s="158"/>
      <c r="H89" s="144"/>
      <c r="I89" s="158"/>
      <c r="J89" s="147"/>
      <c r="K89" s="158"/>
      <c r="L89" s="158"/>
      <c r="M89" s="158"/>
      <c r="N89" s="158"/>
      <c r="O89" s="158"/>
      <c r="P89" s="148"/>
      <c r="Q89" s="158"/>
      <c r="R89" s="158"/>
      <c r="S89" s="158"/>
      <c r="T89" s="158"/>
      <c r="U89" s="158"/>
      <c r="V89" s="148"/>
      <c r="W89" s="158"/>
      <c r="X89" s="158"/>
      <c r="Y89" s="158"/>
      <c r="Z89" s="158"/>
      <c r="AA89" s="158"/>
    </row>
    <row r="90">
      <c r="A90" s="160"/>
      <c r="B90" s="151"/>
      <c r="C90" s="152"/>
      <c r="D90" s="152"/>
      <c r="E90" s="144"/>
      <c r="F90" s="159"/>
      <c r="G90" s="158"/>
      <c r="H90" s="144"/>
      <c r="I90" s="158"/>
      <c r="J90" s="147"/>
      <c r="K90" s="158"/>
      <c r="L90" s="158"/>
      <c r="M90" s="158"/>
      <c r="N90" s="158"/>
      <c r="O90" s="158"/>
      <c r="P90" s="148"/>
      <c r="Q90" s="158"/>
      <c r="R90" s="158"/>
      <c r="S90" s="158"/>
      <c r="T90" s="158"/>
      <c r="U90" s="158"/>
      <c r="V90" s="148"/>
      <c r="W90" s="158"/>
      <c r="X90" s="158"/>
      <c r="Y90" s="158"/>
      <c r="Z90" s="158"/>
      <c r="AA90" s="158"/>
    </row>
    <row r="91">
      <c r="A91" s="160"/>
      <c r="B91" s="151"/>
      <c r="C91" s="152"/>
      <c r="D91" s="152"/>
      <c r="E91" s="144"/>
      <c r="F91" s="159"/>
      <c r="G91" s="158"/>
      <c r="H91" s="144"/>
      <c r="I91" s="158"/>
      <c r="J91" s="147"/>
      <c r="K91" s="158"/>
      <c r="L91" s="158"/>
      <c r="M91" s="158"/>
      <c r="N91" s="158"/>
      <c r="O91" s="158"/>
      <c r="P91" s="148"/>
      <c r="Q91" s="158"/>
      <c r="R91" s="158"/>
      <c r="S91" s="158"/>
      <c r="T91" s="158"/>
      <c r="U91" s="158"/>
      <c r="V91" s="148"/>
      <c r="W91" s="158"/>
      <c r="X91" s="158"/>
      <c r="Y91" s="158"/>
      <c r="Z91" s="158"/>
      <c r="AA91" s="158"/>
    </row>
    <row r="92">
      <c r="A92" s="160"/>
      <c r="B92" s="151"/>
      <c r="C92" s="152"/>
      <c r="D92" s="152"/>
      <c r="E92" s="144"/>
      <c r="F92" s="159"/>
      <c r="G92" s="158"/>
      <c r="H92" s="144"/>
      <c r="I92" s="158"/>
      <c r="J92" s="147"/>
      <c r="K92" s="158"/>
      <c r="L92" s="158"/>
      <c r="M92" s="158"/>
      <c r="N92" s="158"/>
      <c r="O92" s="158"/>
      <c r="P92" s="148"/>
      <c r="Q92" s="158"/>
      <c r="R92" s="158"/>
      <c r="S92" s="158"/>
      <c r="T92" s="158"/>
      <c r="U92" s="158"/>
      <c r="V92" s="148"/>
      <c r="W92" s="158"/>
      <c r="X92" s="158"/>
      <c r="Y92" s="158"/>
      <c r="Z92" s="158"/>
      <c r="AA92" s="158"/>
    </row>
    <row r="93">
      <c r="A93" s="160"/>
      <c r="B93" s="151"/>
      <c r="C93" s="152"/>
      <c r="D93" s="152"/>
      <c r="E93" s="144"/>
      <c r="F93" s="159"/>
      <c r="G93" s="158"/>
      <c r="H93" s="144"/>
      <c r="I93" s="158"/>
      <c r="J93" s="147"/>
      <c r="K93" s="158"/>
      <c r="L93" s="158"/>
      <c r="M93" s="158"/>
      <c r="N93" s="158"/>
      <c r="O93" s="158"/>
      <c r="P93" s="148"/>
      <c r="Q93" s="158"/>
      <c r="R93" s="158"/>
      <c r="S93" s="158"/>
      <c r="T93" s="158"/>
      <c r="U93" s="158"/>
      <c r="V93" s="148"/>
      <c r="W93" s="158"/>
      <c r="X93" s="158"/>
      <c r="Y93" s="158"/>
      <c r="Z93" s="158"/>
      <c r="AA93" s="158"/>
    </row>
    <row r="94">
      <c r="A94" s="160"/>
      <c r="B94" s="151"/>
      <c r="C94" s="152"/>
      <c r="D94" s="152"/>
      <c r="E94" s="144"/>
      <c r="F94" s="159"/>
      <c r="G94" s="158"/>
      <c r="H94" s="144"/>
      <c r="I94" s="158"/>
      <c r="J94" s="147"/>
      <c r="K94" s="158"/>
      <c r="L94" s="158"/>
      <c r="M94" s="158"/>
      <c r="N94" s="158"/>
      <c r="O94" s="158"/>
      <c r="P94" s="148"/>
      <c r="Q94" s="158"/>
      <c r="R94" s="158"/>
      <c r="S94" s="158"/>
      <c r="T94" s="158"/>
      <c r="U94" s="158"/>
      <c r="V94" s="148"/>
      <c r="W94" s="158"/>
      <c r="X94" s="158"/>
      <c r="Y94" s="158"/>
      <c r="Z94" s="158"/>
      <c r="AA94" s="158"/>
    </row>
    <row r="95">
      <c r="A95" s="160"/>
      <c r="B95" s="151"/>
      <c r="C95" s="152"/>
      <c r="D95" s="152"/>
      <c r="E95" s="144"/>
      <c r="F95" s="159"/>
      <c r="G95" s="158"/>
      <c r="H95" s="144"/>
      <c r="I95" s="158"/>
      <c r="J95" s="147"/>
      <c r="K95" s="158"/>
      <c r="L95" s="158"/>
      <c r="M95" s="158"/>
      <c r="N95" s="158"/>
      <c r="O95" s="158"/>
      <c r="P95" s="148"/>
      <c r="Q95" s="158"/>
      <c r="R95" s="158"/>
      <c r="S95" s="158"/>
      <c r="T95" s="158"/>
      <c r="U95" s="158"/>
      <c r="V95" s="148"/>
      <c r="W95" s="158"/>
      <c r="X95" s="158"/>
      <c r="Y95" s="158"/>
      <c r="Z95" s="158"/>
      <c r="AA95" s="158"/>
    </row>
    <row r="96">
      <c r="A96" s="160"/>
      <c r="B96" s="151"/>
      <c r="C96" s="152"/>
      <c r="D96" s="152"/>
      <c r="E96" s="144"/>
      <c r="F96" s="159"/>
      <c r="G96" s="158"/>
      <c r="H96" s="144"/>
      <c r="I96" s="158"/>
      <c r="J96" s="147"/>
      <c r="K96" s="158"/>
      <c r="L96" s="158"/>
      <c r="M96" s="158"/>
      <c r="N96" s="158"/>
      <c r="O96" s="158"/>
      <c r="P96" s="148"/>
      <c r="Q96" s="158"/>
      <c r="R96" s="158"/>
      <c r="S96" s="158"/>
      <c r="T96" s="158"/>
      <c r="U96" s="158"/>
      <c r="V96" s="148"/>
      <c r="W96" s="158"/>
      <c r="X96" s="158"/>
      <c r="Y96" s="158"/>
      <c r="Z96" s="158"/>
      <c r="AA96" s="158"/>
    </row>
    <row r="97">
      <c r="A97" s="160"/>
      <c r="B97" s="151"/>
      <c r="C97" s="152"/>
      <c r="D97" s="152"/>
      <c r="E97" s="144"/>
      <c r="F97" s="159"/>
      <c r="G97" s="158"/>
      <c r="H97" s="144"/>
      <c r="I97" s="158"/>
      <c r="J97" s="147"/>
      <c r="K97" s="158"/>
      <c r="L97" s="158"/>
      <c r="M97" s="158"/>
      <c r="N97" s="158"/>
      <c r="O97" s="158"/>
      <c r="P97" s="148"/>
      <c r="Q97" s="158"/>
      <c r="R97" s="158"/>
      <c r="S97" s="158"/>
      <c r="T97" s="158"/>
      <c r="U97" s="158"/>
      <c r="V97" s="148"/>
      <c r="W97" s="158"/>
      <c r="X97" s="158"/>
      <c r="Y97" s="158"/>
      <c r="Z97" s="158"/>
      <c r="AA97" s="158"/>
    </row>
    <row r="98">
      <c r="A98" s="160"/>
      <c r="B98" s="151"/>
      <c r="C98" s="152"/>
      <c r="D98" s="152"/>
      <c r="E98" s="144"/>
      <c r="F98" s="159"/>
      <c r="G98" s="158"/>
      <c r="H98" s="144"/>
      <c r="I98" s="158"/>
      <c r="J98" s="147"/>
      <c r="K98" s="158"/>
      <c r="L98" s="158"/>
      <c r="M98" s="158"/>
      <c r="N98" s="158"/>
      <c r="O98" s="158"/>
      <c r="P98" s="148"/>
      <c r="Q98" s="158"/>
      <c r="R98" s="158"/>
      <c r="S98" s="158"/>
      <c r="T98" s="158"/>
      <c r="U98" s="158"/>
      <c r="V98" s="148"/>
      <c r="W98" s="158"/>
      <c r="X98" s="158"/>
      <c r="Y98" s="158"/>
      <c r="Z98" s="158"/>
      <c r="AA98" s="158"/>
    </row>
    <row r="99">
      <c r="A99" s="160"/>
      <c r="B99" s="151"/>
      <c r="C99" s="152"/>
      <c r="D99" s="152"/>
      <c r="E99" s="144"/>
      <c r="F99" s="159"/>
      <c r="G99" s="158"/>
      <c r="H99" s="144"/>
      <c r="I99" s="158"/>
      <c r="J99" s="147"/>
      <c r="K99" s="158"/>
      <c r="L99" s="158"/>
      <c r="M99" s="158"/>
      <c r="N99" s="158"/>
      <c r="O99" s="158"/>
      <c r="P99" s="148"/>
      <c r="Q99" s="158"/>
      <c r="R99" s="158"/>
      <c r="S99" s="158"/>
      <c r="T99" s="158"/>
      <c r="U99" s="158"/>
      <c r="V99" s="148"/>
      <c r="W99" s="158"/>
      <c r="X99" s="158"/>
      <c r="Y99" s="158"/>
      <c r="Z99" s="158"/>
      <c r="AA99" s="158"/>
    </row>
    <row r="100">
      <c r="A100" s="160"/>
      <c r="B100" s="151"/>
      <c r="C100" s="152"/>
      <c r="D100" s="152"/>
      <c r="E100" s="144"/>
      <c r="F100" s="159"/>
      <c r="G100" s="158"/>
      <c r="H100" s="144"/>
      <c r="I100" s="158"/>
      <c r="J100" s="147"/>
      <c r="K100" s="158"/>
      <c r="L100" s="158"/>
      <c r="M100" s="158"/>
      <c r="N100" s="158"/>
      <c r="O100" s="158"/>
      <c r="P100" s="148"/>
      <c r="Q100" s="158"/>
      <c r="R100" s="158"/>
      <c r="S100" s="158"/>
      <c r="T100" s="158"/>
      <c r="U100" s="158"/>
      <c r="V100" s="148"/>
      <c r="W100" s="158"/>
      <c r="X100" s="158"/>
      <c r="Y100" s="158"/>
      <c r="Z100" s="158"/>
      <c r="AA100" s="158"/>
    </row>
    <row r="101">
      <c r="A101" s="160"/>
      <c r="B101" s="151"/>
      <c r="C101" s="152"/>
      <c r="D101" s="152"/>
      <c r="E101" s="144"/>
      <c r="F101" s="159"/>
      <c r="G101" s="158"/>
      <c r="H101" s="144"/>
      <c r="I101" s="158"/>
      <c r="J101" s="147"/>
      <c r="K101" s="158"/>
      <c r="L101" s="158"/>
      <c r="M101" s="158"/>
      <c r="N101" s="158"/>
      <c r="O101" s="158"/>
      <c r="P101" s="148"/>
      <c r="Q101" s="158"/>
      <c r="R101" s="158"/>
      <c r="S101" s="158"/>
      <c r="T101" s="158"/>
      <c r="U101" s="158"/>
      <c r="V101" s="148"/>
      <c r="W101" s="158"/>
      <c r="X101" s="158"/>
      <c r="Y101" s="158"/>
      <c r="Z101" s="158"/>
      <c r="AA101" s="158"/>
    </row>
    <row r="102">
      <c r="A102" s="160"/>
      <c r="B102" s="151"/>
      <c r="C102" s="152"/>
      <c r="D102" s="152"/>
      <c r="E102" s="144"/>
      <c r="F102" s="159"/>
      <c r="G102" s="158"/>
      <c r="H102" s="144"/>
      <c r="I102" s="158"/>
      <c r="J102" s="147"/>
      <c r="K102" s="158"/>
      <c r="L102" s="158"/>
      <c r="M102" s="158"/>
      <c r="N102" s="158"/>
      <c r="O102" s="158"/>
      <c r="P102" s="148"/>
      <c r="Q102" s="158"/>
      <c r="R102" s="158"/>
      <c r="S102" s="158"/>
      <c r="T102" s="158"/>
      <c r="U102" s="158"/>
      <c r="V102" s="148"/>
      <c r="W102" s="158"/>
      <c r="X102" s="158"/>
      <c r="Y102" s="158"/>
      <c r="Z102" s="158"/>
      <c r="AA102" s="158"/>
    </row>
    <row r="103">
      <c r="A103" s="160"/>
      <c r="B103" s="151"/>
      <c r="C103" s="152"/>
      <c r="D103" s="152"/>
      <c r="E103" s="144"/>
      <c r="F103" s="159"/>
      <c r="G103" s="158"/>
      <c r="H103" s="144"/>
      <c r="I103" s="158"/>
      <c r="J103" s="147"/>
      <c r="K103" s="158"/>
      <c r="L103" s="158"/>
      <c r="M103" s="158"/>
      <c r="N103" s="158"/>
      <c r="O103" s="158"/>
      <c r="P103" s="148"/>
      <c r="Q103" s="158"/>
      <c r="R103" s="158"/>
      <c r="S103" s="158"/>
      <c r="T103" s="158"/>
      <c r="U103" s="158"/>
      <c r="V103" s="148"/>
      <c r="W103" s="158"/>
      <c r="X103" s="158"/>
      <c r="Y103" s="158"/>
      <c r="Z103" s="158"/>
      <c r="AA103" s="158"/>
    </row>
    <row r="104">
      <c r="A104" s="160"/>
      <c r="B104" s="151"/>
      <c r="C104" s="152"/>
      <c r="D104" s="152"/>
      <c r="E104" s="144"/>
      <c r="F104" s="159"/>
      <c r="G104" s="158"/>
      <c r="H104" s="144"/>
      <c r="I104" s="158"/>
      <c r="J104" s="147"/>
      <c r="K104" s="158"/>
      <c r="L104" s="158"/>
      <c r="M104" s="158"/>
      <c r="N104" s="158"/>
      <c r="O104" s="158"/>
      <c r="P104" s="148"/>
      <c r="Q104" s="158"/>
      <c r="R104" s="158"/>
      <c r="S104" s="158"/>
      <c r="T104" s="158"/>
      <c r="U104" s="158"/>
      <c r="V104" s="148"/>
      <c r="W104" s="158"/>
      <c r="X104" s="158"/>
      <c r="Y104" s="158"/>
      <c r="Z104" s="158"/>
      <c r="AA104" s="158"/>
    </row>
    <row r="105">
      <c r="A105" s="160"/>
      <c r="B105" s="151"/>
      <c r="C105" s="152"/>
      <c r="D105" s="152"/>
      <c r="E105" s="144"/>
      <c r="F105" s="159"/>
      <c r="G105" s="158"/>
      <c r="H105" s="144"/>
      <c r="I105" s="158"/>
      <c r="J105" s="147"/>
      <c r="K105" s="158"/>
      <c r="L105" s="158"/>
      <c r="M105" s="158"/>
      <c r="N105" s="158"/>
      <c r="O105" s="158"/>
      <c r="P105" s="148"/>
      <c r="Q105" s="158"/>
      <c r="R105" s="158"/>
      <c r="S105" s="158"/>
      <c r="T105" s="158"/>
      <c r="U105" s="158"/>
      <c r="V105" s="148"/>
      <c r="W105" s="158"/>
      <c r="X105" s="158"/>
      <c r="Y105" s="158"/>
      <c r="Z105" s="158"/>
      <c r="AA105" s="158"/>
    </row>
    <row r="106">
      <c r="A106" s="160"/>
      <c r="B106" s="151"/>
      <c r="C106" s="152"/>
      <c r="D106" s="152"/>
      <c r="E106" s="144"/>
      <c r="F106" s="159"/>
      <c r="G106" s="158"/>
      <c r="H106" s="144"/>
      <c r="I106" s="158"/>
      <c r="J106" s="147"/>
      <c r="K106" s="158"/>
      <c r="L106" s="158"/>
      <c r="M106" s="158"/>
      <c r="N106" s="158"/>
      <c r="O106" s="158"/>
      <c r="P106" s="148"/>
      <c r="Q106" s="158"/>
      <c r="R106" s="158"/>
      <c r="S106" s="158"/>
      <c r="T106" s="158"/>
      <c r="U106" s="158"/>
      <c r="V106" s="148"/>
      <c r="W106" s="158"/>
      <c r="X106" s="158"/>
      <c r="Y106" s="158"/>
      <c r="Z106" s="158"/>
      <c r="AA106" s="158"/>
    </row>
    <row r="107">
      <c r="A107" s="160"/>
      <c r="B107" s="151"/>
      <c r="C107" s="152"/>
      <c r="D107" s="152"/>
      <c r="E107" s="144"/>
      <c r="F107" s="159"/>
      <c r="G107" s="158"/>
      <c r="H107" s="144"/>
      <c r="I107" s="158"/>
      <c r="J107" s="147"/>
      <c r="K107" s="158"/>
      <c r="L107" s="158"/>
      <c r="M107" s="158"/>
      <c r="N107" s="158"/>
      <c r="O107" s="158"/>
      <c r="P107" s="148"/>
      <c r="Q107" s="158"/>
      <c r="R107" s="158"/>
      <c r="S107" s="158"/>
      <c r="T107" s="158"/>
      <c r="U107" s="158"/>
      <c r="V107" s="148"/>
      <c r="W107" s="158"/>
      <c r="X107" s="158"/>
      <c r="Y107" s="158"/>
      <c r="Z107" s="158"/>
      <c r="AA107" s="158"/>
    </row>
    <row r="108">
      <c r="A108" s="160"/>
      <c r="B108" s="151"/>
      <c r="C108" s="152"/>
      <c r="D108" s="152"/>
      <c r="E108" s="144"/>
      <c r="F108" s="159"/>
      <c r="G108" s="158"/>
      <c r="H108" s="144"/>
      <c r="I108" s="158"/>
      <c r="J108" s="147"/>
      <c r="K108" s="158"/>
      <c r="L108" s="158"/>
      <c r="M108" s="158"/>
      <c r="N108" s="158"/>
      <c r="O108" s="158"/>
      <c r="P108" s="148"/>
      <c r="Q108" s="158"/>
      <c r="R108" s="158"/>
      <c r="S108" s="158"/>
      <c r="T108" s="158"/>
      <c r="U108" s="158"/>
      <c r="V108" s="148"/>
      <c r="W108" s="158"/>
      <c r="X108" s="158"/>
      <c r="Y108" s="158"/>
      <c r="Z108" s="158"/>
      <c r="AA108" s="158"/>
    </row>
    <row r="109">
      <c r="A109" s="160"/>
      <c r="B109" s="151"/>
      <c r="C109" s="152"/>
      <c r="D109" s="152"/>
      <c r="E109" s="144"/>
      <c r="F109" s="159"/>
      <c r="G109" s="158"/>
      <c r="H109" s="144"/>
      <c r="I109" s="158"/>
      <c r="J109" s="147"/>
      <c r="K109" s="158"/>
      <c r="L109" s="158"/>
      <c r="M109" s="158"/>
      <c r="N109" s="158"/>
      <c r="O109" s="158"/>
      <c r="P109" s="148"/>
      <c r="Q109" s="158"/>
      <c r="R109" s="158"/>
      <c r="S109" s="158"/>
      <c r="T109" s="158"/>
      <c r="U109" s="158"/>
      <c r="V109" s="148"/>
      <c r="W109" s="158"/>
      <c r="X109" s="158"/>
      <c r="Y109" s="158"/>
      <c r="Z109" s="158"/>
      <c r="AA109" s="158"/>
    </row>
    <row r="110">
      <c r="A110" s="160"/>
      <c r="B110" s="151"/>
      <c r="C110" s="152"/>
      <c r="D110" s="152"/>
      <c r="E110" s="144"/>
      <c r="F110" s="159"/>
      <c r="G110" s="158"/>
      <c r="H110" s="144"/>
      <c r="I110" s="158"/>
      <c r="J110" s="147"/>
      <c r="K110" s="158"/>
      <c r="L110" s="158"/>
      <c r="M110" s="158"/>
      <c r="N110" s="158"/>
      <c r="O110" s="158"/>
      <c r="P110" s="148"/>
      <c r="Q110" s="158"/>
      <c r="R110" s="158"/>
      <c r="S110" s="158"/>
      <c r="T110" s="158"/>
      <c r="U110" s="158"/>
      <c r="V110" s="148"/>
      <c r="W110" s="158"/>
      <c r="X110" s="158"/>
      <c r="Y110" s="158"/>
      <c r="Z110" s="158"/>
      <c r="AA110" s="158"/>
    </row>
    <row r="111">
      <c r="A111" s="160"/>
      <c r="B111" s="151"/>
      <c r="C111" s="152"/>
      <c r="D111" s="152"/>
      <c r="E111" s="144"/>
      <c r="F111" s="159"/>
      <c r="G111" s="158"/>
      <c r="H111" s="144"/>
      <c r="I111" s="158"/>
      <c r="J111" s="147"/>
      <c r="K111" s="158"/>
      <c r="L111" s="158"/>
      <c r="M111" s="158"/>
      <c r="N111" s="158"/>
      <c r="O111" s="158"/>
      <c r="P111" s="148"/>
      <c r="Q111" s="158"/>
      <c r="R111" s="158"/>
      <c r="S111" s="158"/>
      <c r="T111" s="158"/>
      <c r="U111" s="158"/>
      <c r="V111" s="148"/>
      <c r="W111" s="158"/>
      <c r="X111" s="158"/>
      <c r="Y111" s="158"/>
      <c r="Z111" s="158"/>
      <c r="AA111" s="158"/>
    </row>
    <row r="112">
      <c r="A112" s="160"/>
      <c r="B112" s="151"/>
      <c r="C112" s="152"/>
      <c r="D112" s="152"/>
      <c r="E112" s="144"/>
      <c r="F112" s="159"/>
      <c r="G112" s="158"/>
      <c r="H112" s="144"/>
      <c r="I112" s="158"/>
      <c r="J112" s="147"/>
      <c r="K112" s="158"/>
      <c r="L112" s="158"/>
      <c r="M112" s="158"/>
      <c r="N112" s="158"/>
      <c r="O112" s="158"/>
      <c r="P112" s="148"/>
      <c r="Q112" s="158"/>
      <c r="R112" s="158"/>
      <c r="S112" s="158"/>
      <c r="T112" s="158"/>
      <c r="U112" s="158"/>
      <c r="V112" s="148"/>
      <c r="W112" s="158"/>
      <c r="X112" s="158"/>
      <c r="Y112" s="158"/>
      <c r="Z112" s="158"/>
      <c r="AA112" s="158"/>
    </row>
    <row r="113">
      <c r="A113" s="160"/>
      <c r="B113" s="151"/>
      <c r="C113" s="152"/>
      <c r="D113" s="152"/>
      <c r="E113" s="144"/>
      <c r="F113" s="159"/>
      <c r="G113" s="158"/>
      <c r="H113" s="144"/>
      <c r="I113" s="158"/>
      <c r="J113" s="147"/>
      <c r="K113" s="158"/>
      <c r="L113" s="158"/>
      <c r="M113" s="158"/>
      <c r="N113" s="158"/>
      <c r="O113" s="158"/>
      <c r="P113" s="148"/>
      <c r="Q113" s="158"/>
      <c r="R113" s="158"/>
      <c r="S113" s="158"/>
      <c r="T113" s="158"/>
      <c r="U113" s="158"/>
      <c r="V113" s="148"/>
      <c r="W113" s="158"/>
      <c r="X113" s="158"/>
      <c r="Y113" s="158"/>
      <c r="Z113" s="158"/>
      <c r="AA113" s="158"/>
    </row>
    <row r="114">
      <c r="A114" s="160"/>
      <c r="B114" s="151"/>
      <c r="C114" s="152"/>
      <c r="D114" s="152"/>
      <c r="E114" s="144"/>
      <c r="F114" s="159"/>
      <c r="G114" s="158"/>
      <c r="H114" s="144"/>
      <c r="I114" s="158"/>
      <c r="J114" s="147"/>
      <c r="K114" s="158"/>
      <c r="L114" s="158"/>
      <c r="M114" s="158"/>
      <c r="N114" s="158"/>
      <c r="O114" s="158"/>
      <c r="P114" s="148"/>
      <c r="Q114" s="158"/>
      <c r="R114" s="158"/>
      <c r="S114" s="158"/>
      <c r="T114" s="158"/>
      <c r="U114" s="158"/>
      <c r="V114" s="148"/>
      <c r="W114" s="158"/>
      <c r="X114" s="158"/>
      <c r="Y114" s="158"/>
      <c r="Z114" s="158"/>
      <c r="AA114" s="158"/>
    </row>
    <row r="115">
      <c r="A115" s="160"/>
      <c r="B115" s="151"/>
      <c r="C115" s="152"/>
      <c r="D115" s="152"/>
      <c r="E115" s="144"/>
      <c r="F115" s="159"/>
      <c r="G115" s="158"/>
      <c r="H115" s="144"/>
      <c r="I115" s="158"/>
      <c r="J115" s="147"/>
      <c r="K115" s="158"/>
      <c r="L115" s="158"/>
      <c r="M115" s="158"/>
      <c r="N115" s="158"/>
      <c r="O115" s="158"/>
      <c r="P115" s="148"/>
      <c r="Q115" s="158"/>
      <c r="R115" s="158"/>
      <c r="S115" s="158"/>
      <c r="T115" s="158"/>
      <c r="U115" s="158"/>
      <c r="V115" s="148"/>
      <c r="W115" s="158"/>
      <c r="X115" s="158"/>
      <c r="Y115" s="158"/>
      <c r="Z115" s="158"/>
      <c r="AA115" s="158"/>
    </row>
    <row r="116">
      <c r="A116" s="160"/>
      <c r="B116" s="151"/>
      <c r="C116" s="152"/>
      <c r="D116" s="152"/>
      <c r="E116" s="144"/>
      <c r="F116" s="159"/>
      <c r="G116" s="158"/>
      <c r="H116" s="144"/>
      <c r="I116" s="158"/>
      <c r="J116" s="147"/>
      <c r="K116" s="158"/>
      <c r="L116" s="158"/>
      <c r="M116" s="158"/>
      <c r="N116" s="158"/>
      <c r="O116" s="158"/>
      <c r="P116" s="148"/>
      <c r="Q116" s="158"/>
      <c r="R116" s="158"/>
      <c r="S116" s="158"/>
      <c r="T116" s="158"/>
      <c r="U116" s="158"/>
      <c r="V116" s="148"/>
      <c r="W116" s="158"/>
      <c r="X116" s="158"/>
      <c r="Y116" s="158"/>
      <c r="Z116" s="158"/>
      <c r="AA116" s="158"/>
    </row>
    <row r="117">
      <c r="A117" s="160"/>
      <c r="B117" s="151"/>
      <c r="C117" s="152"/>
      <c r="D117" s="152"/>
      <c r="E117" s="144"/>
      <c r="F117" s="159"/>
      <c r="G117" s="158"/>
      <c r="H117" s="144"/>
      <c r="I117" s="158"/>
      <c r="J117" s="147"/>
      <c r="K117" s="158"/>
      <c r="L117" s="158"/>
      <c r="M117" s="158"/>
      <c r="N117" s="158"/>
      <c r="O117" s="158"/>
      <c r="P117" s="148"/>
      <c r="Q117" s="158"/>
      <c r="R117" s="158"/>
      <c r="S117" s="158"/>
      <c r="T117" s="158"/>
      <c r="U117" s="158"/>
      <c r="V117" s="148"/>
      <c r="W117" s="158"/>
      <c r="X117" s="158"/>
      <c r="Y117" s="158"/>
      <c r="Z117" s="158"/>
      <c r="AA117" s="158"/>
    </row>
    <row r="118">
      <c r="A118" s="160"/>
      <c r="B118" s="151"/>
      <c r="C118" s="152"/>
      <c r="D118" s="152"/>
      <c r="E118" s="144"/>
      <c r="F118" s="159"/>
      <c r="G118" s="158"/>
      <c r="H118" s="144"/>
      <c r="I118" s="158"/>
      <c r="J118" s="147"/>
      <c r="K118" s="158"/>
      <c r="L118" s="158"/>
      <c r="M118" s="158"/>
      <c r="N118" s="158"/>
      <c r="O118" s="158"/>
      <c r="P118" s="148"/>
      <c r="Q118" s="158"/>
      <c r="R118" s="158"/>
      <c r="S118" s="158"/>
      <c r="T118" s="158"/>
      <c r="U118" s="158"/>
      <c r="V118" s="148"/>
      <c r="W118" s="158"/>
      <c r="X118" s="158"/>
      <c r="Y118" s="158"/>
      <c r="Z118" s="158"/>
      <c r="AA118" s="158"/>
    </row>
    <row r="119">
      <c r="A119" s="160"/>
      <c r="B119" s="151"/>
      <c r="C119" s="152"/>
      <c r="D119" s="152"/>
      <c r="E119" s="144"/>
      <c r="F119" s="159"/>
      <c r="G119" s="158"/>
      <c r="H119" s="144"/>
      <c r="I119" s="158"/>
      <c r="J119" s="147"/>
      <c r="K119" s="158"/>
      <c r="L119" s="158"/>
      <c r="M119" s="158"/>
      <c r="N119" s="158"/>
      <c r="O119" s="158"/>
      <c r="P119" s="148"/>
      <c r="Q119" s="158"/>
      <c r="R119" s="158"/>
      <c r="S119" s="158"/>
      <c r="T119" s="158"/>
      <c r="U119" s="158"/>
      <c r="V119" s="148"/>
      <c r="W119" s="158"/>
      <c r="X119" s="158"/>
      <c r="Y119" s="158"/>
      <c r="Z119" s="158"/>
      <c r="AA119" s="158"/>
    </row>
    <row r="120">
      <c r="A120" s="160"/>
      <c r="B120" s="151"/>
      <c r="C120" s="152"/>
      <c r="D120" s="152"/>
      <c r="E120" s="144"/>
      <c r="F120" s="159"/>
      <c r="G120" s="158"/>
      <c r="H120" s="144"/>
      <c r="I120" s="158"/>
      <c r="J120" s="147"/>
      <c r="K120" s="158"/>
      <c r="L120" s="158"/>
      <c r="M120" s="158"/>
      <c r="N120" s="158"/>
      <c r="O120" s="158"/>
      <c r="P120" s="148"/>
      <c r="Q120" s="158"/>
      <c r="R120" s="158"/>
      <c r="S120" s="158"/>
      <c r="T120" s="158"/>
      <c r="U120" s="158"/>
      <c r="V120" s="148"/>
      <c r="W120" s="158"/>
      <c r="X120" s="158"/>
      <c r="Y120" s="158"/>
      <c r="Z120" s="158"/>
      <c r="AA120" s="158"/>
    </row>
    <row r="121">
      <c r="A121" s="160"/>
      <c r="B121" s="151"/>
      <c r="C121" s="152"/>
      <c r="D121" s="152"/>
      <c r="E121" s="144"/>
      <c r="F121" s="159"/>
      <c r="G121" s="158"/>
      <c r="H121" s="144"/>
      <c r="I121" s="158"/>
      <c r="J121" s="147"/>
      <c r="K121" s="158"/>
      <c r="L121" s="158"/>
      <c r="M121" s="158"/>
      <c r="N121" s="158"/>
      <c r="O121" s="158"/>
      <c r="P121" s="148"/>
      <c r="Q121" s="158"/>
      <c r="R121" s="158"/>
      <c r="S121" s="158"/>
      <c r="T121" s="158"/>
      <c r="U121" s="158"/>
      <c r="V121" s="148"/>
      <c r="W121" s="158"/>
      <c r="X121" s="158"/>
      <c r="Y121" s="158"/>
      <c r="Z121" s="158"/>
      <c r="AA121" s="158"/>
    </row>
    <row r="122">
      <c r="A122" s="160"/>
      <c r="B122" s="151"/>
      <c r="C122" s="152"/>
      <c r="D122" s="152"/>
      <c r="E122" s="144"/>
      <c r="F122" s="159"/>
      <c r="G122" s="158"/>
      <c r="H122" s="144"/>
      <c r="I122" s="158"/>
      <c r="J122" s="147"/>
      <c r="K122" s="158"/>
      <c r="L122" s="158"/>
      <c r="M122" s="158"/>
      <c r="N122" s="158"/>
      <c r="O122" s="158"/>
      <c r="P122" s="148"/>
      <c r="Q122" s="158"/>
      <c r="R122" s="158"/>
      <c r="S122" s="158"/>
      <c r="T122" s="158"/>
      <c r="U122" s="158"/>
      <c r="V122" s="148"/>
      <c r="W122" s="158"/>
      <c r="X122" s="158"/>
      <c r="Y122" s="158"/>
      <c r="Z122" s="158"/>
      <c r="AA122" s="158"/>
    </row>
    <row r="123">
      <c r="A123" s="160"/>
      <c r="B123" s="151"/>
      <c r="C123" s="152"/>
      <c r="D123" s="152"/>
      <c r="E123" s="144"/>
      <c r="F123" s="159"/>
      <c r="G123" s="158"/>
      <c r="H123" s="144"/>
      <c r="I123" s="158"/>
      <c r="J123" s="147"/>
      <c r="K123" s="158"/>
      <c r="L123" s="158"/>
      <c r="M123" s="158"/>
      <c r="N123" s="158"/>
      <c r="O123" s="158"/>
      <c r="P123" s="148"/>
      <c r="Q123" s="158"/>
      <c r="R123" s="158"/>
      <c r="S123" s="158"/>
      <c r="T123" s="158"/>
      <c r="U123" s="158"/>
      <c r="V123" s="148"/>
      <c r="W123" s="158"/>
      <c r="X123" s="158"/>
      <c r="Y123" s="158"/>
      <c r="Z123" s="158"/>
      <c r="AA123" s="158"/>
    </row>
    <row r="124">
      <c r="A124" s="160"/>
      <c r="B124" s="151"/>
      <c r="C124" s="152"/>
      <c r="D124" s="152"/>
      <c r="E124" s="144"/>
      <c r="F124" s="159"/>
      <c r="G124" s="158"/>
      <c r="H124" s="144"/>
      <c r="I124" s="158"/>
      <c r="J124" s="147"/>
      <c r="K124" s="158"/>
      <c r="L124" s="158"/>
      <c r="M124" s="158"/>
      <c r="N124" s="158"/>
      <c r="O124" s="158"/>
      <c r="P124" s="148"/>
      <c r="Q124" s="158"/>
      <c r="R124" s="158"/>
      <c r="S124" s="158"/>
      <c r="T124" s="158"/>
      <c r="U124" s="158"/>
      <c r="V124" s="148"/>
      <c r="W124" s="158"/>
      <c r="X124" s="158"/>
      <c r="Y124" s="158"/>
      <c r="Z124" s="158"/>
      <c r="AA124" s="158"/>
    </row>
    <row r="125">
      <c r="A125" s="160"/>
      <c r="B125" s="151"/>
      <c r="C125" s="152"/>
      <c r="D125" s="152"/>
      <c r="E125" s="144"/>
      <c r="F125" s="159"/>
      <c r="G125" s="158"/>
      <c r="H125" s="144"/>
      <c r="I125" s="158"/>
      <c r="J125" s="147"/>
      <c r="K125" s="158"/>
      <c r="L125" s="158"/>
      <c r="M125" s="158"/>
      <c r="N125" s="158"/>
      <c r="O125" s="158"/>
      <c r="P125" s="148"/>
      <c r="Q125" s="158"/>
      <c r="R125" s="158"/>
      <c r="S125" s="158"/>
      <c r="T125" s="158"/>
      <c r="U125" s="158"/>
      <c r="V125" s="148"/>
      <c r="W125" s="158"/>
      <c r="X125" s="158"/>
      <c r="Y125" s="158"/>
      <c r="Z125" s="158"/>
      <c r="AA125" s="158"/>
    </row>
    <row r="126">
      <c r="A126" s="160"/>
      <c r="B126" s="151"/>
      <c r="C126" s="152"/>
      <c r="D126" s="152"/>
      <c r="E126" s="144"/>
      <c r="F126" s="159"/>
      <c r="G126" s="158"/>
      <c r="H126" s="144"/>
      <c r="I126" s="158"/>
      <c r="J126" s="147"/>
      <c r="K126" s="158"/>
      <c r="L126" s="158"/>
      <c r="M126" s="158"/>
      <c r="N126" s="158"/>
      <c r="O126" s="158"/>
      <c r="P126" s="148"/>
      <c r="Q126" s="158"/>
      <c r="R126" s="158"/>
      <c r="S126" s="158"/>
      <c r="T126" s="158"/>
      <c r="U126" s="158"/>
      <c r="V126" s="148"/>
      <c r="W126" s="158"/>
      <c r="X126" s="158"/>
      <c r="Y126" s="158"/>
      <c r="Z126" s="158"/>
      <c r="AA126" s="158"/>
    </row>
    <row r="127">
      <c r="A127" s="160"/>
      <c r="B127" s="151"/>
      <c r="C127" s="152"/>
      <c r="D127" s="152"/>
      <c r="E127" s="144"/>
      <c r="F127" s="159"/>
      <c r="G127" s="158"/>
      <c r="H127" s="144"/>
      <c r="I127" s="158"/>
      <c r="J127" s="147"/>
      <c r="K127" s="158"/>
      <c r="L127" s="158"/>
      <c r="M127" s="158"/>
      <c r="N127" s="158"/>
      <c r="O127" s="158"/>
      <c r="P127" s="148"/>
      <c r="Q127" s="158"/>
      <c r="R127" s="158"/>
      <c r="S127" s="158"/>
      <c r="T127" s="158"/>
      <c r="U127" s="158"/>
      <c r="V127" s="148"/>
      <c r="W127" s="158"/>
      <c r="X127" s="158"/>
      <c r="Y127" s="158"/>
      <c r="Z127" s="158"/>
      <c r="AA127" s="158"/>
    </row>
    <row r="128">
      <c r="A128" s="160"/>
      <c r="B128" s="151"/>
      <c r="C128" s="152"/>
      <c r="D128" s="152"/>
      <c r="E128" s="144"/>
      <c r="F128" s="159"/>
      <c r="G128" s="158"/>
      <c r="H128" s="144"/>
      <c r="I128" s="158"/>
      <c r="J128" s="147"/>
      <c r="K128" s="158"/>
      <c r="L128" s="158"/>
      <c r="M128" s="158"/>
      <c r="N128" s="158"/>
      <c r="O128" s="158"/>
      <c r="P128" s="148"/>
      <c r="Q128" s="158"/>
      <c r="R128" s="158"/>
      <c r="S128" s="158"/>
      <c r="T128" s="158"/>
      <c r="U128" s="158"/>
      <c r="V128" s="148"/>
      <c r="W128" s="158"/>
      <c r="X128" s="158"/>
      <c r="Y128" s="158"/>
      <c r="Z128" s="158"/>
      <c r="AA128" s="158"/>
    </row>
    <row r="129">
      <c r="A129" s="160"/>
      <c r="B129" s="151"/>
      <c r="C129" s="152"/>
      <c r="D129" s="152"/>
      <c r="E129" s="144"/>
      <c r="F129" s="159"/>
      <c r="G129" s="158"/>
      <c r="H129" s="144"/>
      <c r="I129" s="158"/>
      <c r="J129" s="147"/>
      <c r="K129" s="158"/>
      <c r="L129" s="158"/>
      <c r="M129" s="158"/>
      <c r="N129" s="158"/>
      <c r="O129" s="158"/>
      <c r="P129" s="148"/>
      <c r="Q129" s="158"/>
      <c r="R129" s="158"/>
      <c r="S129" s="158"/>
      <c r="T129" s="158"/>
      <c r="U129" s="158"/>
      <c r="V129" s="148"/>
      <c r="W129" s="158"/>
      <c r="X129" s="158"/>
      <c r="Y129" s="158"/>
      <c r="Z129" s="158"/>
      <c r="AA129" s="158"/>
    </row>
    <row r="130">
      <c r="A130" s="160"/>
      <c r="B130" s="151"/>
      <c r="C130" s="152"/>
      <c r="D130" s="152"/>
      <c r="E130" s="144"/>
      <c r="F130" s="159"/>
      <c r="G130" s="158"/>
      <c r="H130" s="144"/>
      <c r="I130" s="158"/>
      <c r="J130" s="147"/>
      <c r="K130" s="158"/>
      <c r="L130" s="158"/>
      <c r="M130" s="158"/>
      <c r="N130" s="158"/>
      <c r="O130" s="158"/>
      <c r="P130" s="148"/>
      <c r="Q130" s="158"/>
      <c r="R130" s="158"/>
      <c r="S130" s="158"/>
      <c r="T130" s="158"/>
      <c r="U130" s="158"/>
      <c r="V130" s="148"/>
      <c r="W130" s="158"/>
      <c r="X130" s="158"/>
      <c r="Y130" s="158"/>
      <c r="Z130" s="158"/>
      <c r="AA130" s="158"/>
    </row>
    <row r="131">
      <c r="A131" s="160"/>
      <c r="B131" s="151"/>
      <c r="C131" s="152"/>
      <c r="D131" s="152"/>
      <c r="E131" s="144"/>
      <c r="F131" s="159"/>
      <c r="G131" s="158"/>
      <c r="H131" s="144"/>
      <c r="I131" s="158"/>
      <c r="J131" s="147"/>
      <c r="K131" s="158"/>
      <c r="L131" s="158"/>
      <c r="M131" s="158"/>
      <c r="N131" s="158"/>
      <c r="O131" s="158"/>
      <c r="P131" s="148"/>
      <c r="Q131" s="158"/>
      <c r="R131" s="158"/>
      <c r="S131" s="158"/>
      <c r="T131" s="158"/>
      <c r="U131" s="158"/>
      <c r="V131" s="148"/>
      <c r="W131" s="158"/>
      <c r="X131" s="158"/>
      <c r="Y131" s="158"/>
      <c r="Z131" s="158"/>
      <c r="AA131" s="158"/>
    </row>
    <row r="132">
      <c r="A132" s="160"/>
      <c r="B132" s="151"/>
      <c r="C132" s="152"/>
      <c r="D132" s="152"/>
      <c r="E132" s="144"/>
      <c r="F132" s="159"/>
      <c r="G132" s="158"/>
      <c r="H132" s="144"/>
      <c r="I132" s="158"/>
      <c r="J132" s="147"/>
      <c r="K132" s="158"/>
      <c r="L132" s="158"/>
      <c r="M132" s="158"/>
      <c r="N132" s="158"/>
      <c r="O132" s="158"/>
      <c r="P132" s="148"/>
      <c r="Q132" s="158"/>
      <c r="R132" s="158"/>
      <c r="S132" s="158"/>
      <c r="T132" s="158"/>
      <c r="U132" s="158"/>
      <c r="V132" s="148"/>
      <c r="W132" s="158"/>
      <c r="X132" s="158"/>
      <c r="Y132" s="158"/>
      <c r="Z132" s="158"/>
      <c r="AA132" s="158"/>
    </row>
    <row r="133">
      <c r="A133" s="160"/>
      <c r="B133" s="151"/>
      <c r="C133" s="152"/>
      <c r="D133" s="152"/>
      <c r="E133" s="144"/>
      <c r="F133" s="159"/>
      <c r="G133" s="158"/>
      <c r="H133" s="144"/>
      <c r="I133" s="158"/>
      <c r="J133" s="147"/>
      <c r="K133" s="158"/>
      <c r="L133" s="158"/>
      <c r="M133" s="158"/>
      <c r="N133" s="158"/>
      <c r="O133" s="158"/>
      <c r="P133" s="148"/>
      <c r="Q133" s="158"/>
      <c r="R133" s="158"/>
      <c r="S133" s="158"/>
      <c r="T133" s="158"/>
      <c r="U133" s="158"/>
      <c r="V133" s="148"/>
      <c r="W133" s="158"/>
      <c r="X133" s="158"/>
      <c r="Y133" s="158"/>
      <c r="Z133" s="158"/>
      <c r="AA133" s="158"/>
    </row>
    <row r="134">
      <c r="A134" s="160"/>
      <c r="B134" s="151"/>
      <c r="C134" s="152"/>
      <c r="D134" s="152"/>
      <c r="E134" s="144"/>
      <c r="F134" s="159"/>
      <c r="G134" s="158"/>
      <c r="H134" s="144"/>
      <c r="I134" s="158"/>
      <c r="J134" s="147"/>
      <c r="K134" s="158"/>
      <c r="L134" s="158"/>
      <c r="M134" s="158"/>
      <c r="N134" s="158"/>
      <c r="O134" s="158"/>
      <c r="P134" s="148"/>
      <c r="Q134" s="158"/>
      <c r="R134" s="158"/>
      <c r="S134" s="158"/>
      <c r="T134" s="158"/>
      <c r="U134" s="158"/>
      <c r="V134" s="148"/>
      <c r="W134" s="158"/>
      <c r="X134" s="158"/>
      <c r="Y134" s="158"/>
      <c r="Z134" s="158"/>
      <c r="AA134" s="158"/>
    </row>
    <row r="135">
      <c r="A135" s="160"/>
      <c r="B135" s="151"/>
      <c r="C135" s="152"/>
      <c r="D135" s="152"/>
      <c r="E135" s="144"/>
      <c r="F135" s="159"/>
      <c r="G135" s="158"/>
      <c r="H135" s="144"/>
      <c r="I135" s="158"/>
      <c r="J135" s="147"/>
      <c r="K135" s="158"/>
      <c r="L135" s="158"/>
      <c r="M135" s="158"/>
      <c r="N135" s="158"/>
      <c r="O135" s="158"/>
      <c r="P135" s="148"/>
      <c r="Q135" s="158"/>
      <c r="R135" s="158"/>
      <c r="S135" s="158"/>
      <c r="T135" s="158"/>
      <c r="U135" s="158"/>
      <c r="V135" s="148"/>
      <c r="W135" s="158"/>
      <c r="X135" s="158"/>
      <c r="Y135" s="158"/>
      <c r="Z135" s="158"/>
      <c r="AA135" s="158"/>
    </row>
    <row r="136">
      <c r="A136" s="160"/>
      <c r="B136" s="151"/>
      <c r="C136" s="152"/>
      <c r="D136" s="152"/>
      <c r="E136" s="144"/>
      <c r="F136" s="159"/>
      <c r="G136" s="158"/>
      <c r="H136" s="144"/>
      <c r="I136" s="158"/>
      <c r="J136" s="147"/>
      <c r="K136" s="158"/>
      <c r="L136" s="158"/>
      <c r="M136" s="158"/>
      <c r="N136" s="158"/>
      <c r="O136" s="158"/>
      <c r="P136" s="148"/>
      <c r="Q136" s="158"/>
      <c r="R136" s="158"/>
      <c r="S136" s="158"/>
      <c r="T136" s="158"/>
      <c r="U136" s="158"/>
      <c r="V136" s="148"/>
      <c r="W136" s="158"/>
      <c r="X136" s="158"/>
      <c r="Y136" s="158"/>
      <c r="Z136" s="158"/>
      <c r="AA136" s="158"/>
    </row>
    <row r="137">
      <c r="A137" s="160"/>
      <c r="B137" s="151"/>
      <c r="C137" s="152"/>
      <c r="D137" s="152"/>
      <c r="E137" s="144"/>
      <c r="F137" s="159"/>
      <c r="G137" s="158"/>
      <c r="H137" s="144"/>
      <c r="I137" s="158"/>
      <c r="J137" s="147"/>
      <c r="K137" s="158"/>
      <c r="L137" s="158"/>
      <c r="M137" s="158"/>
      <c r="N137" s="158"/>
      <c r="O137" s="158"/>
      <c r="P137" s="148"/>
      <c r="Q137" s="158"/>
      <c r="R137" s="158"/>
      <c r="S137" s="158"/>
      <c r="T137" s="158"/>
      <c r="U137" s="158"/>
      <c r="V137" s="148"/>
      <c r="W137" s="158"/>
      <c r="X137" s="158"/>
      <c r="Y137" s="158"/>
      <c r="Z137" s="158"/>
      <c r="AA137" s="158"/>
    </row>
    <row r="138">
      <c r="A138" s="160"/>
      <c r="B138" s="151"/>
      <c r="C138" s="152"/>
      <c r="D138" s="152"/>
      <c r="E138" s="144"/>
      <c r="F138" s="159"/>
      <c r="G138" s="158"/>
      <c r="H138" s="144"/>
      <c r="I138" s="158"/>
      <c r="J138" s="147"/>
      <c r="K138" s="158"/>
      <c r="L138" s="158"/>
      <c r="M138" s="158"/>
      <c r="N138" s="158"/>
      <c r="O138" s="158"/>
      <c r="P138" s="148"/>
      <c r="Q138" s="158"/>
      <c r="R138" s="158"/>
      <c r="S138" s="158"/>
      <c r="T138" s="158"/>
      <c r="U138" s="158"/>
      <c r="V138" s="148"/>
      <c r="W138" s="158"/>
      <c r="X138" s="158"/>
      <c r="Y138" s="158"/>
      <c r="Z138" s="158"/>
      <c r="AA138" s="158"/>
    </row>
    <row r="139">
      <c r="A139" s="160"/>
      <c r="B139" s="151"/>
      <c r="C139" s="152"/>
      <c r="D139" s="152"/>
      <c r="E139" s="144"/>
      <c r="F139" s="159"/>
      <c r="G139" s="158"/>
      <c r="H139" s="144"/>
      <c r="I139" s="158"/>
      <c r="J139" s="147"/>
      <c r="K139" s="158"/>
      <c r="L139" s="158"/>
      <c r="M139" s="158"/>
      <c r="N139" s="158"/>
      <c r="O139" s="158"/>
      <c r="P139" s="148"/>
      <c r="Q139" s="158"/>
      <c r="R139" s="158"/>
      <c r="S139" s="158"/>
      <c r="T139" s="158"/>
      <c r="U139" s="158"/>
      <c r="V139" s="148"/>
      <c r="W139" s="158"/>
      <c r="X139" s="158"/>
      <c r="Y139" s="158"/>
      <c r="Z139" s="158"/>
      <c r="AA139" s="158"/>
    </row>
    <row r="140">
      <c r="A140" s="160"/>
      <c r="B140" s="151"/>
      <c r="C140" s="152"/>
      <c r="D140" s="152"/>
      <c r="E140" s="144"/>
      <c r="F140" s="159"/>
      <c r="G140" s="158"/>
      <c r="H140" s="144"/>
      <c r="I140" s="158"/>
      <c r="J140" s="147"/>
      <c r="K140" s="158"/>
      <c r="L140" s="158"/>
      <c r="M140" s="158"/>
      <c r="N140" s="158"/>
      <c r="O140" s="158"/>
      <c r="P140" s="148"/>
      <c r="Q140" s="158"/>
      <c r="R140" s="158"/>
      <c r="S140" s="158"/>
      <c r="T140" s="158"/>
      <c r="U140" s="158"/>
      <c r="V140" s="148"/>
      <c r="W140" s="158"/>
      <c r="X140" s="158"/>
      <c r="Y140" s="158"/>
      <c r="Z140" s="158"/>
      <c r="AA140" s="158"/>
    </row>
    <row r="141">
      <c r="A141" s="160"/>
      <c r="B141" s="151"/>
      <c r="C141" s="152"/>
      <c r="D141" s="152"/>
      <c r="E141" s="144"/>
      <c r="F141" s="159"/>
      <c r="G141" s="158"/>
      <c r="H141" s="144"/>
      <c r="I141" s="158"/>
      <c r="J141" s="147"/>
      <c r="K141" s="158"/>
      <c r="L141" s="158"/>
      <c r="M141" s="158"/>
      <c r="N141" s="158"/>
      <c r="O141" s="158"/>
      <c r="P141" s="148"/>
      <c r="Q141" s="158"/>
      <c r="R141" s="158"/>
      <c r="S141" s="158"/>
      <c r="T141" s="158"/>
      <c r="U141" s="158"/>
      <c r="V141" s="148"/>
      <c r="W141" s="158"/>
      <c r="X141" s="158"/>
      <c r="Y141" s="158"/>
      <c r="Z141" s="158"/>
      <c r="AA141" s="158"/>
    </row>
    <row r="142">
      <c r="A142" s="160"/>
      <c r="B142" s="151"/>
      <c r="C142" s="152"/>
      <c r="D142" s="152"/>
      <c r="E142" s="144"/>
      <c r="F142" s="159"/>
      <c r="G142" s="158"/>
      <c r="H142" s="144"/>
      <c r="I142" s="158"/>
      <c r="J142" s="147"/>
      <c r="K142" s="158"/>
      <c r="L142" s="158"/>
      <c r="M142" s="158"/>
      <c r="N142" s="158"/>
      <c r="O142" s="158"/>
      <c r="P142" s="148"/>
      <c r="Q142" s="158"/>
      <c r="R142" s="158"/>
      <c r="S142" s="158"/>
      <c r="T142" s="158"/>
      <c r="U142" s="158"/>
      <c r="V142" s="148"/>
      <c r="W142" s="158"/>
      <c r="X142" s="158"/>
      <c r="Y142" s="158"/>
      <c r="Z142" s="158"/>
      <c r="AA142" s="158"/>
    </row>
    <row r="143">
      <c r="A143" s="160"/>
      <c r="B143" s="151"/>
      <c r="C143" s="152"/>
      <c r="D143" s="152"/>
      <c r="E143" s="144"/>
      <c r="F143" s="159"/>
      <c r="G143" s="158"/>
      <c r="H143" s="144"/>
      <c r="I143" s="158"/>
      <c r="J143" s="147"/>
      <c r="K143" s="158"/>
      <c r="L143" s="158"/>
      <c r="M143" s="158"/>
      <c r="N143" s="158"/>
      <c r="O143" s="158"/>
      <c r="P143" s="148"/>
      <c r="Q143" s="158"/>
      <c r="R143" s="158"/>
      <c r="S143" s="158"/>
      <c r="T143" s="158"/>
      <c r="U143" s="158"/>
      <c r="V143" s="148"/>
      <c r="W143" s="158"/>
      <c r="X143" s="158"/>
      <c r="Y143" s="158"/>
      <c r="Z143" s="158"/>
      <c r="AA143" s="158"/>
    </row>
    <row r="144">
      <c r="A144" s="160"/>
      <c r="B144" s="151"/>
      <c r="C144" s="152"/>
      <c r="D144" s="152"/>
      <c r="E144" s="144"/>
      <c r="F144" s="159"/>
      <c r="G144" s="158"/>
      <c r="H144" s="144"/>
      <c r="I144" s="158"/>
      <c r="J144" s="147"/>
      <c r="K144" s="158"/>
      <c r="L144" s="158"/>
      <c r="M144" s="158"/>
      <c r="N144" s="158"/>
      <c r="O144" s="158"/>
      <c r="P144" s="148"/>
      <c r="Q144" s="158"/>
      <c r="R144" s="158"/>
      <c r="S144" s="158"/>
      <c r="T144" s="158"/>
      <c r="U144" s="158"/>
      <c r="V144" s="148"/>
      <c r="W144" s="158"/>
      <c r="X144" s="158"/>
      <c r="Y144" s="158"/>
      <c r="Z144" s="158"/>
      <c r="AA144" s="158"/>
    </row>
    <row r="145">
      <c r="A145" s="160"/>
      <c r="B145" s="151"/>
      <c r="C145" s="152"/>
      <c r="D145" s="152"/>
      <c r="E145" s="144"/>
      <c r="F145" s="159"/>
      <c r="G145" s="158"/>
      <c r="H145" s="144"/>
      <c r="I145" s="158"/>
      <c r="J145" s="147"/>
      <c r="K145" s="158"/>
      <c r="L145" s="158"/>
      <c r="M145" s="158"/>
      <c r="N145" s="158"/>
      <c r="O145" s="158"/>
      <c r="P145" s="148"/>
      <c r="Q145" s="158"/>
      <c r="R145" s="158"/>
      <c r="S145" s="158"/>
      <c r="T145" s="158"/>
      <c r="U145" s="158"/>
      <c r="V145" s="148"/>
      <c r="W145" s="158"/>
      <c r="X145" s="158"/>
      <c r="Y145" s="158"/>
      <c r="Z145" s="158"/>
      <c r="AA145" s="158"/>
    </row>
    <row r="146">
      <c r="A146" s="160"/>
      <c r="B146" s="151"/>
      <c r="C146" s="152"/>
      <c r="D146" s="152"/>
      <c r="E146" s="144"/>
      <c r="F146" s="159"/>
      <c r="G146" s="158"/>
      <c r="H146" s="144"/>
      <c r="I146" s="158"/>
      <c r="J146" s="147"/>
      <c r="K146" s="158"/>
      <c r="L146" s="158"/>
      <c r="M146" s="158"/>
      <c r="N146" s="158"/>
      <c r="O146" s="158"/>
      <c r="P146" s="148"/>
      <c r="Q146" s="158"/>
      <c r="R146" s="158"/>
      <c r="S146" s="158"/>
      <c r="T146" s="158"/>
      <c r="U146" s="158"/>
      <c r="V146" s="148"/>
      <c r="W146" s="158"/>
      <c r="X146" s="158"/>
      <c r="Y146" s="158"/>
      <c r="Z146" s="158"/>
      <c r="AA146" s="158"/>
    </row>
    <row r="147">
      <c r="A147" s="160"/>
      <c r="B147" s="151"/>
      <c r="C147" s="152"/>
      <c r="D147" s="152"/>
      <c r="E147" s="144"/>
      <c r="F147" s="159"/>
      <c r="G147" s="158"/>
      <c r="H147" s="144"/>
      <c r="I147" s="158"/>
      <c r="J147" s="147"/>
      <c r="K147" s="158"/>
      <c r="L147" s="158"/>
      <c r="M147" s="158"/>
      <c r="N147" s="158"/>
      <c r="O147" s="158"/>
      <c r="P147" s="148"/>
      <c r="Q147" s="158"/>
      <c r="R147" s="158"/>
      <c r="S147" s="158"/>
      <c r="T147" s="158"/>
      <c r="U147" s="158"/>
      <c r="V147" s="148"/>
      <c r="W147" s="158"/>
      <c r="X147" s="158"/>
      <c r="Y147" s="158"/>
      <c r="Z147" s="158"/>
      <c r="AA147" s="158"/>
    </row>
    <row r="148">
      <c r="A148" s="160"/>
      <c r="B148" s="151"/>
      <c r="C148" s="152"/>
      <c r="D148" s="152"/>
      <c r="E148" s="144"/>
      <c r="F148" s="159"/>
      <c r="G148" s="158"/>
      <c r="H148" s="144"/>
      <c r="I148" s="158"/>
      <c r="J148" s="147"/>
      <c r="K148" s="158"/>
      <c r="L148" s="158"/>
      <c r="M148" s="158"/>
      <c r="N148" s="158"/>
      <c r="O148" s="158"/>
      <c r="P148" s="148"/>
      <c r="Q148" s="158"/>
      <c r="R148" s="158"/>
      <c r="S148" s="158"/>
      <c r="T148" s="158"/>
      <c r="U148" s="158"/>
      <c r="V148" s="148"/>
      <c r="W148" s="158"/>
      <c r="X148" s="158"/>
      <c r="Y148" s="158"/>
      <c r="Z148" s="158"/>
      <c r="AA148" s="158"/>
    </row>
    <row r="149">
      <c r="A149" s="160"/>
      <c r="B149" s="151"/>
      <c r="C149" s="152"/>
      <c r="D149" s="152"/>
      <c r="E149" s="144"/>
      <c r="F149" s="159"/>
      <c r="G149" s="158"/>
      <c r="H149" s="144"/>
      <c r="I149" s="158"/>
      <c r="J149" s="147"/>
      <c r="K149" s="158"/>
      <c r="L149" s="158"/>
      <c r="M149" s="158"/>
      <c r="N149" s="158"/>
      <c r="O149" s="158"/>
      <c r="P149" s="148"/>
      <c r="Q149" s="158"/>
      <c r="R149" s="158"/>
      <c r="S149" s="158"/>
      <c r="T149" s="158"/>
      <c r="U149" s="158"/>
      <c r="V149" s="148"/>
      <c r="W149" s="158"/>
      <c r="X149" s="158"/>
      <c r="Y149" s="158"/>
      <c r="Z149" s="158"/>
      <c r="AA149" s="158"/>
    </row>
    <row r="150">
      <c r="A150" s="160"/>
      <c r="B150" s="151"/>
      <c r="C150" s="152"/>
      <c r="D150" s="152"/>
      <c r="E150" s="144"/>
      <c r="F150" s="159"/>
      <c r="G150" s="158"/>
      <c r="H150" s="144"/>
      <c r="I150" s="158"/>
      <c r="J150" s="147"/>
      <c r="K150" s="158"/>
      <c r="L150" s="158"/>
      <c r="M150" s="158"/>
      <c r="N150" s="158"/>
      <c r="O150" s="158"/>
      <c r="P150" s="148"/>
      <c r="Q150" s="158"/>
      <c r="R150" s="158"/>
      <c r="S150" s="158"/>
      <c r="T150" s="158"/>
      <c r="U150" s="158"/>
      <c r="V150" s="148"/>
      <c r="W150" s="158"/>
      <c r="X150" s="158"/>
      <c r="Y150" s="158"/>
      <c r="Z150" s="158"/>
      <c r="AA150" s="158"/>
    </row>
    <row r="151">
      <c r="A151" s="160"/>
      <c r="B151" s="151"/>
      <c r="C151" s="152"/>
      <c r="D151" s="152"/>
      <c r="E151" s="144"/>
      <c r="F151" s="159"/>
      <c r="G151" s="158"/>
      <c r="H151" s="144"/>
      <c r="I151" s="158"/>
      <c r="J151" s="147"/>
      <c r="K151" s="158"/>
      <c r="L151" s="158"/>
      <c r="M151" s="158"/>
      <c r="N151" s="158"/>
      <c r="O151" s="158"/>
      <c r="P151" s="148"/>
      <c r="Q151" s="158"/>
      <c r="R151" s="158"/>
      <c r="S151" s="158"/>
      <c r="T151" s="158"/>
      <c r="U151" s="158"/>
      <c r="V151" s="148"/>
      <c r="W151" s="158"/>
      <c r="X151" s="158"/>
      <c r="Y151" s="158"/>
      <c r="Z151" s="158"/>
      <c r="AA151" s="158"/>
    </row>
    <row r="152">
      <c r="A152" s="160"/>
      <c r="B152" s="151"/>
      <c r="C152" s="152"/>
      <c r="D152" s="152"/>
      <c r="E152" s="144"/>
      <c r="F152" s="159"/>
      <c r="G152" s="158"/>
      <c r="H152" s="144"/>
      <c r="I152" s="158"/>
      <c r="J152" s="147"/>
      <c r="K152" s="158"/>
      <c r="L152" s="158"/>
      <c r="M152" s="158"/>
      <c r="N152" s="158"/>
      <c r="O152" s="158"/>
      <c r="P152" s="148"/>
      <c r="Q152" s="158"/>
      <c r="R152" s="158"/>
      <c r="S152" s="158"/>
      <c r="T152" s="158"/>
      <c r="U152" s="158"/>
      <c r="V152" s="148"/>
      <c r="W152" s="158"/>
      <c r="X152" s="158"/>
      <c r="Y152" s="158"/>
      <c r="Z152" s="158"/>
      <c r="AA152" s="158"/>
    </row>
    <row r="153">
      <c r="A153" s="160"/>
      <c r="B153" s="151"/>
      <c r="C153" s="152"/>
      <c r="D153" s="152"/>
      <c r="E153" s="144"/>
      <c r="F153" s="159"/>
      <c r="G153" s="158"/>
      <c r="H153" s="144"/>
      <c r="I153" s="158"/>
      <c r="J153" s="147"/>
      <c r="K153" s="158"/>
      <c r="L153" s="158"/>
      <c r="M153" s="158"/>
      <c r="N153" s="158"/>
      <c r="O153" s="158"/>
      <c r="P153" s="148"/>
      <c r="Q153" s="158"/>
      <c r="R153" s="158"/>
      <c r="S153" s="158"/>
      <c r="T153" s="158"/>
      <c r="U153" s="158"/>
      <c r="V153" s="148"/>
      <c r="W153" s="158"/>
      <c r="X153" s="158"/>
      <c r="Y153" s="158"/>
      <c r="Z153" s="158"/>
      <c r="AA153" s="158"/>
    </row>
    <row r="154">
      <c r="A154" s="160"/>
      <c r="B154" s="151"/>
      <c r="C154" s="152"/>
      <c r="D154" s="152"/>
      <c r="E154" s="144"/>
      <c r="F154" s="159"/>
      <c r="G154" s="158"/>
      <c r="H154" s="144"/>
      <c r="I154" s="158"/>
      <c r="J154" s="147"/>
      <c r="K154" s="158"/>
      <c r="L154" s="158"/>
      <c r="M154" s="158"/>
      <c r="N154" s="158"/>
      <c r="O154" s="158"/>
      <c r="P154" s="148"/>
      <c r="Q154" s="158"/>
      <c r="R154" s="158"/>
      <c r="S154" s="158"/>
      <c r="T154" s="158"/>
      <c r="U154" s="158"/>
      <c r="V154" s="148"/>
      <c r="W154" s="158"/>
      <c r="X154" s="158"/>
      <c r="Y154" s="158"/>
      <c r="Z154" s="158"/>
      <c r="AA154" s="158"/>
    </row>
    <row r="155">
      <c r="A155" s="160"/>
      <c r="B155" s="151"/>
      <c r="C155" s="152"/>
      <c r="D155" s="152"/>
      <c r="E155" s="144"/>
      <c r="F155" s="159"/>
      <c r="G155" s="158"/>
      <c r="H155" s="144"/>
      <c r="I155" s="158"/>
      <c r="J155" s="147"/>
      <c r="K155" s="158"/>
      <c r="L155" s="158"/>
      <c r="M155" s="158"/>
      <c r="N155" s="158"/>
      <c r="O155" s="158"/>
      <c r="P155" s="148"/>
      <c r="Q155" s="158"/>
      <c r="R155" s="158"/>
      <c r="S155" s="158"/>
      <c r="T155" s="158"/>
      <c r="U155" s="158"/>
      <c r="V155" s="148"/>
      <c r="W155" s="158"/>
      <c r="X155" s="158"/>
      <c r="Y155" s="158"/>
      <c r="Z155" s="158"/>
      <c r="AA155" s="158"/>
    </row>
    <row r="156">
      <c r="A156" s="160"/>
      <c r="B156" s="151"/>
      <c r="C156" s="152"/>
      <c r="D156" s="152"/>
      <c r="E156" s="144"/>
      <c r="F156" s="159"/>
      <c r="G156" s="158"/>
      <c r="H156" s="144"/>
      <c r="I156" s="158"/>
      <c r="J156" s="147"/>
      <c r="K156" s="158"/>
      <c r="L156" s="158"/>
      <c r="M156" s="158"/>
      <c r="N156" s="158"/>
      <c r="O156" s="158"/>
      <c r="P156" s="148"/>
      <c r="Q156" s="158"/>
      <c r="R156" s="158"/>
      <c r="S156" s="158"/>
      <c r="T156" s="158"/>
      <c r="U156" s="158"/>
      <c r="V156" s="148"/>
      <c r="W156" s="158"/>
      <c r="X156" s="158"/>
      <c r="Y156" s="158"/>
      <c r="Z156" s="158"/>
      <c r="AA156" s="158"/>
    </row>
    <row r="157">
      <c r="A157" s="160"/>
      <c r="B157" s="151"/>
      <c r="C157" s="152"/>
      <c r="D157" s="152"/>
      <c r="E157" s="144"/>
      <c r="F157" s="159"/>
      <c r="G157" s="158"/>
      <c r="H157" s="144"/>
      <c r="I157" s="158"/>
      <c r="J157" s="147"/>
      <c r="K157" s="158"/>
      <c r="L157" s="158"/>
      <c r="M157" s="158"/>
      <c r="N157" s="158"/>
      <c r="O157" s="158"/>
      <c r="P157" s="148"/>
      <c r="Q157" s="158"/>
      <c r="R157" s="158"/>
      <c r="S157" s="158"/>
      <c r="T157" s="158"/>
      <c r="U157" s="158"/>
      <c r="V157" s="148"/>
      <c r="W157" s="158"/>
      <c r="X157" s="158"/>
      <c r="Y157" s="158"/>
      <c r="Z157" s="158"/>
      <c r="AA157" s="158"/>
    </row>
    <row r="158">
      <c r="A158" s="160"/>
      <c r="B158" s="151"/>
      <c r="C158" s="152"/>
      <c r="D158" s="152"/>
      <c r="E158" s="144"/>
      <c r="F158" s="159"/>
      <c r="G158" s="158"/>
      <c r="H158" s="144"/>
      <c r="I158" s="158"/>
      <c r="J158" s="147"/>
      <c r="K158" s="158"/>
      <c r="L158" s="158"/>
      <c r="M158" s="158"/>
      <c r="N158" s="158"/>
      <c r="O158" s="158"/>
      <c r="P158" s="148"/>
      <c r="Q158" s="158"/>
      <c r="R158" s="158"/>
      <c r="S158" s="158"/>
      <c r="T158" s="158"/>
      <c r="U158" s="158"/>
      <c r="V158" s="148"/>
      <c r="W158" s="158"/>
      <c r="X158" s="158"/>
      <c r="Y158" s="158"/>
      <c r="Z158" s="158"/>
      <c r="AA158" s="158"/>
    </row>
    <row r="159">
      <c r="A159" s="160"/>
      <c r="B159" s="151"/>
      <c r="C159" s="152"/>
      <c r="D159" s="152"/>
      <c r="E159" s="144"/>
      <c r="F159" s="159"/>
      <c r="G159" s="158"/>
      <c r="H159" s="144"/>
      <c r="I159" s="158"/>
      <c r="J159" s="147"/>
      <c r="K159" s="158"/>
      <c r="L159" s="158"/>
      <c r="M159" s="158"/>
      <c r="N159" s="158"/>
      <c r="O159" s="158"/>
      <c r="P159" s="148"/>
      <c r="Q159" s="158"/>
      <c r="R159" s="158"/>
      <c r="S159" s="158"/>
      <c r="T159" s="158"/>
      <c r="U159" s="158"/>
      <c r="V159" s="148"/>
      <c r="W159" s="158"/>
      <c r="X159" s="158"/>
      <c r="Y159" s="158"/>
      <c r="Z159" s="158"/>
      <c r="AA159" s="158"/>
    </row>
    <row r="160">
      <c r="A160" s="160"/>
      <c r="B160" s="151"/>
      <c r="C160" s="152"/>
      <c r="D160" s="152"/>
      <c r="E160" s="144"/>
      <c r="F160" s="159"/>
      <c r="G160" s="158"/>
      <c r="H160" s="144"/>
      <c r="I160" s="158"/>
      <c r="J160" s="147"/>
      <c r="K160" s="158"/>
      <c r="L160" s="158"/>
      <c r="M160" s="158"/>
      <c r="N160" s="158"/>
      <c r="O160" s="158"/>
      <c r="P160" s="148"/>
      <c r="Q160" s="158"/>
      <c r="R160" s="158"/>
      <c r="S160" s="158"/>
      <c r="T160" s="158"/>
      <c r="U160" s="158"/>
      <c r="V160" s="148"/>
      <c r="W160" s="158"/>
      <c r="X160" s="158"/>
      <c r="Y160" s="158"/>
      <c r="Z160" s="158"/>
      <c r="AA160" s="158"/>
    </row>
    <row r="161">
      <c r="A161" s="160"/>
      <c r="B161" s="151"/>
      <c r="C161" s="152"/>
      <c r="D161" s="152"/>
      <c r="E161" s="144"/>
      <c r="F161" s="159"/>
      <c r="G161" s="158"/>
      <c r="H161" s="144"/>
      <c r="I161" s="158"/>
      <c r="J161" s="147"/>
      <c r="K161" s="158"/>
      <c r="L161" s="158"/>
      <c r="M161" s="158"/>
      <c r="N161" s="158"/>
      <c r="O161" s="158"/>
      <c r="P161" s="148"/>
      <c r="Q161" s="158"/>
      <c r="R161" s="158"/>
      <c r="S161" s="158"/>
      <c r="T161" s="158"/>
      <c r="U161" s="158"/>
      <c r="V161" s="148"/>
      <c r="W161" s="158"/>
      <c r="X161" s="158"/>
      <c r="Y161" s="158"/>
      <c r="Z161" s="158"/>
      <c r="AA161" s="158"/>
    </row>
    <row r="162">
      <c r="A162" s="160"/>
      <c r="B162" s="151"/>
      <c r="C162" s="152"/>
      <c r="D162" s="152"/>
      <c r="E162" s="144"/>
      <c r="F162" s="159"/>
      <c r="G162" s="158"/>
      <c r="H162" s="144"/>
      <c r="I162" s="158"/>
      <c r="J162" s="147"/>
      <c r="K162" s="158"/>
      <c r="L162" s="158"/>
      <c r="M162" s="158"/>
      <c r="N162" s="158"/>
      <c r="O162" s="158"/>
      <c r="P162" s="148"/>
      <c r="Q162" s="158"/>
      <c r="R162" s="158"/>
      <c r="S162" s="158"/>
      <c r="T162" s="158"/>
      <c r="U162" s="158"/>
      <c r="V162" s="148"/>
      <c r="W162" s="158"/>
      <c r="X162" s="158"/>
      <c r="Y162" s="158"/>
      <c r="Z162" s="158"/>
      <c r="AA162" s="158"/>
    </row>
    <row r="163">
      <c r="A163" s="160"/>
      <c r="B163" s="151"/>
      <c r="C163" s="152"/>
      <c r="D163" s="152"/>
      <c r="E163" s="144"/>
      <c r="F163" s="159"/>
      <c r="G163" s="158"/>
      <c r="H163" s="144"/>
      <c r="I163" s="158"/>
      <c r="J163" s="147"/>
      <c r="K163" s="158"/>
      <c r="L163" s="158"/>
      <c r="M163" s="158"/>
      <c r="N163" s="158"/>
      <c r="O163" s="158"/>
      <c r="P163" s="148"/>
      <c r="Q163" s="158"/>
      <c r="R163" s="158"/>
      <c r="S163" s="158"/>
      <c r="T163" s="158"/>
      <c r="U163" s="158"/>
      <c r="V163" s="148"/>
      <c r="W163" s="158"/>
      <c r="X163" s="158"/>
      <c r="Y163" s="158"/>
      <c r="Z163" s="158"/>
      <c r="AA163" s="158"/>
    </row>
    <row r="164">
      <c r="A164" s="160"/>
      <c r="B164" s="151"/>
      <c r="C164" s="152"/>
      <c r="D164" s="152"/>
      <c r="E164" s="144"/>
      <c r="F164" s="159"/>
      <c r="G164" s="158"/>
      <c r="H164" s="144"/>
      <c r="I164" s="158"/>
      <c r="J164" s="147"/>
      <c r="K164" s="158"/>
      <c r="L164" s="158"/>
      <c r="M164" s="158"/>
      <c r="N164" s="158"/>
      <c r="O164" s="158"/>
      <c r="P164" s="148"/>
      <c r="Q164" s="158"/>
      <c r="R164" s="158"/>
      <c r="S164" s="158"/>
      <c r="T164" s="158"/>
      <c r="U164" s="158"/>
      <c r="V164" s="148"/>
      <c r="W164" s="158"/>
      <c r="X164" s="158"/>
      <c r="Y164" s="158"/>
      <c r="Z164" s="158"/>
      <c r="AA164" s="158"/>
    </row>
    <row r="165">
      <c r="A165" s="160"/>
      <c r="B165" s="151"/>
      <c r="C165" s="152"/>
      <c r="D165" s="152"/>
      <c r="E165" s="144"/>
      <c r="F165" s="159"/>
      <c r="G165" s="158"/>
      <c r="H165" s="144"/>
      <c r="I165" s="158"/>
      <c r="J165" s="147"/>
      <c r="K165" s="158"/>
      <c r="L165" s="158"/>
      <c r="M165" s="158"/>
      <c r="N165" s="158"/>
      <c r="O165" s="158"/>
      <c r="P165" s="148"/>
      <c r="Q165" s="158"/>
      <c r="R165" s="158"/>
      <c r="S165" s="158"/>
      <c r="T165" s="158"/>
      <c r="U165" s="158"/>
      <c r="V165" s="148"/>
      <c r="W165" s="158"/>
      <c r="X165" s="158"/>
      <c r="Y165" s="158"/>
      <c r="Z165" s="158"/>
      <c r="AA165" s="158"/>
    </row>
    <row r="166">
      <c r="A166" s="160"/>
      <c r="B166" s="151"/>
      <c r="C166" s="152"/>
      <c r="D166" s="152"/>
      <c r="E166" s="144"/>
      <c r="F166" s="159"/>
      <c r="G166" s="158"/>
      <c r="H166" s="144"/>
      <c r="I166" s="158"/>
      <c r="J166" s="147"/>
      <c r="K166" s="158"/>
      <c r="L166" s="158"/>
      <c r="M166" s="158"/>
      <c r="N166" s="158"/>
      <c r="O166" s="158"/>
      <c r="P166" s="148"/>
      <c r="Q166" s="158"/>
      <c r="R166" s="158"/>
      <c r="S166" s="158"/>
      <c r="T166" s="158"/>
      <c r="U166" s="158"/>
      <c r="V166" s="148"/>
      <c r="W166" s="158"/>
      <c r="X166" s="158"/>
      <c r="Y166" s="158"/>
      <c r="Z166" s="158"/>
      <c r="AA166" s="158"/>
    </row>
    <row r="167">
      <c r="A167" s="160"/>
      <c r="B167" s="151"/>
      <c r="C167" s="152"/>
      <c r="D167" s="152"/>
      <c r="E167" s="144"/>
      <c r="F167" s="159"/>
      <c r="G167" s="158"/>
      <c r="H167" s="144"/>
      <c r="I167" s="158"/>
      <c r="J167" s="147"/>
      <c r="K167" s="158"/>
      <c r="L167" s="158"/>
      <c r="M167" s="158"/>
      <c r="N167" s="158"/>
      <c r="O167" s="158"/>
      <c r="P167" s="148"/>
      <c r="Q167" s="158"/>
      <c r="R167" s="158"/>
      <c r="S167" s="158"/>
      <c r="T167" s="158"/>
      <c r="U167" s="158"/>
      <c r="V167" s="148"/>
      <c r="W167" s="158"/>
      <c r="X167" s="158"/>
      <c r="Y167" s="158"/>
      <c r="Z167" s="158"/>
      <c r="AA167" s="158"/>
    </row>
    <row r="168">
      <c r="A168" s="160"/>
      <c r="B168" s="151"/>
      <c r="C168" s="152"/>
      <c r="D168" s="152"/>
      <c r="E168" s="144"/>
      <c r="F168" s="159"/>
      <c r="G168" s="158"/>
      <c r="H168" s="144"/>
      <c r="I168" s="158"/>
      <c r="J168" s="147"/>
      <c r="K168" s="158"/>
      <c r="L168" s="158"/>
      <c r="M168" s="158"/>
      <c r="N168" s="158"/>
      <c r="O168" s="158"/>
      <c r="P168" s="148"/>
      <c r="Q168" s="158"/>
      <c r="R168" s="158"/>
      <c r="S168" s="158"/>
      <c r="T168" s="158"/>
      <c r="U168" s="158"/>
      <c r="V168" s="148"/>
      <c r="W168" s="158"/>
      <c r="X168" s="158"/>
      <c r="Y168" s="158"/>
      <c r="Z168" s="158"/>
      <c r="AA168" s="158"/>
    </row>
    <row r="169">
      <c r="A169" s="160"/>
      <c r="B169" s="151"/>
      <c r="C169" s="152"/>
      <c r="D169" s="152"/>
      <c r="E169" s="144"/>
      <c r="F169" s="159"/>
      <c r="G169" s="158"/>
      <c r="H169" s="144"/>
      <c r="I169" s="158"/>
      <c r="J169" s="147"/>
      <c r="K169" s="158"/>
      <c r="L169" s="158"/>
      <c r="M169" s="158"/>
      <c r="N169" s="158"/>
      <c r="O169" s="158"/>
      <c r="P169" s="148"/>
      <c r="Q169" s="158"/>
      <c r="R169" s="158"/>
      <c r="S169" s="158"/>
      <c r="T169" s="158"/>
      <c r="U169" s="158"/>
      <c r="V169" s="148"/>
      <c r="W169" s="158"/>
      <c r="X169" s="158"/>
      <c r="Y169" s="158"/>
      <c r="Z169" s="158"/>
      <c r="AA169" s="158"/>
    </row>
    <row r="170">
      <c r="A170" s="160"/>
      <c r="B170" s="151"/>
      <c r="C170" s="152"/>
      <c r="D170" s="152"/>
      <c r="E170" s="144"/>
      <c r="F170" s="159"/>
      <c r="G170" s="158"/>
      <c r="H170" s="144"/>
      <c r="I170" s="158"/>
      <c r="J170" s="147"/>
      <c r="K170" s="158"/>
      <c r="L170" s="158"/>
      <c r="M170" s="158"/>
      <c r="N170" s="158"/>
      <c r="O170" s="158"/>
      <c r="P170" s="148"/>
      <c r="Q170" s="158"/>
      <c r="R170" s="158"/>
      <c r="S170" s="158"/>
      <c r="T170" s="158"/>
      <c r="U170" s="158"/>
      <c r="V170" s="148"/>
      <c r="W170" s="158"/>
      <c r="X170" s="158"/>
      <c r="Y170" s="158"/>
      <c r="Z170" s="158"/>
      <c r="AA170" s="158"/>
    </row>
    <row r="171">
      <c r="A171" s="160"/>
      <c r="B171" s="151"/>
      <c r="C171" s="152"/>
      <c r="D171" s="152"/>
      <c r="E171" s="144"/>
      <c r="F171" s="159"/>
      <c r="G171" s="158"/>
      <c r="H171" s="144"/>
      <c r="I171" s="158"/>
      <c r="J171" s="147"/>
      <c r="K171" s="158"/>
      <c r="L171" s="158"/>
      <c r="M171" s="158"/>
      <c r="N171" s="158"/>
      <c r="O171" s="158"/>
      <c r="P171" s="148"/>
      <c r="Q171" s="158"/>
      <c r="R171" s="158"/>
      <c r="S171" s="158"/>
      <c r="T171" s="158"/>
      <c r="U171" s="158"/>
      <c r="V171" s="148"/>
      <c r="W171" s="158"/>
      <c r="X171" s="158"/>
      <c r="Y171" s="158"/>
      <c r="Z171" s="158"/>
      <c r="AA171" s="158"/>
    </row>
    <row r="172">
      <c r="A172" s="160"/>
      <c r="B172" s="151"/>
      <c r="C172" s="152"/>
      <c r="D172" s="152"/>
      <c r="E172" s="144"/>
      <c r="F172" s="159"/>
      <c r="G172" s="158"/>
      <c r="H172" s="144"/>
      <c r="I172" s="158"/>
      <c r="J172" s="147"/>
      <c r="K172" s="158"/>
      <c r="L172" s="158"/>
      <c r="M172" s="158"/>
      <c r="N172" s="158"/>
      <c r="O172" s="158"/>
      <c r="P172" s="148"/>
      <c r="Q172" s="158"/>
      <c r="R172" s="158"/>
      <c r="S172" s="158"/>
      <c r="T172" s="158"/>
      <c r="U172" s="158"/>
      <c r="V172" s="148"/>
      <c r="W172" s="158"/>
      <c r="X172" s="158"/>
      <c r="Y172" s="158"/>
      <c r="Z172" s="158"/>
      <c r="AA172" s="158"/>
    </row>
    <row r="173">
      <c r="A173" s="160"/>
      <c r="B173" s="151"/>
      <c r="C173" s="152"/>
      <c r="D173" s="152"/>
      <c r="E173" s="144"/>
      <c r="F173" s="159"/>
      <c r="G173" s="158"/>
      <c r="H173" s="144"/>
      <c r="I173" s="158"/>
      <c r="J173" s="147"/>
      <c r="K173" s="158"/>
      <c r="L173" s="158"/>
      <c r="M173" s="158"/>
      <c r="N173" s="158"/>
      <c r="O173" s="158"/>
      <c r="P173" s="148"/>
      <c r="Q173" s="158"/>
      <c r="R173" s="158"/>
      <c r="S173" s="158"/>
      <c r="T173" s="158"/>
      <c r="U173" s="158"/>
      <c r="V173" s="148"/>
      <c r="W173" s="158"/>
      <c r="X173" s="158"/>
      <c r="Y173" s="158"/>
      <c r="Z173" s="158"/>
      <c r="AA173" s="158"/>
    </row>
    <row r="174">
      <c r="A174" s="160"/>
      <c r="B174" s="151"/>
      <c r="C174" s="152"/>
      <c r="D174" s="152"/>
      <c r="E174" s="144"/>
      <c r="F174" s="159"/>
      <c r="G174" s="158"/>
      <c r="H174" s="144"/>
      <c r="I174" s="158"/>
      <c r="J174" s="147"/>
      <c r="K174" s="158"/>
      <c r="L174" s="158"/>
      <c r="M174" s="158"/>
      <c r="N174" s="158"/>
      <c r="O174" s="158"/>
      <c r="P174" s="148"/>
      <c r="Q174" s="158"/>
      <c r="R174" s="158"/>
      <c r="S174" s="158"/>
      <c r="T174" s="158"/>
      <c r="U174" s="158"/>
      <c r="V174" s="148"/>
      <c r="W174" s="158"/>
      <c r="X174" s="158"/>
      <c r="Y174" s="158"/>
      <c r="Z174" s="158"/>
      <c r="AA174" s="158"/>
    </row>
    <row r="175">
      <c r="A175" s="160"/>
      <c r="B175" s="151"/>
      <c r="C175" s="152"/>
      <c r="D175" s="152"/>
      <c r="E175" s="144"/>
      <c r="F175" s="159"/>
      <c r="G175" s="158"/>
      <c r="H175" s="144"/>
      <c r="I175" s="158"/>
      <c r="J175" s="147"/>
      <c r="K175" s="158"/>
      <c r="L175" s="158"/>
      <c r="M175" s="158"/>
      <c r="N175" s="158"/>
      <c r="O175" s="158"/>
      <c r="P175" s="148"/>
      <c r="Q175" s="158"/>
      <c r="R175" s="158"/>
      <c r="S175" s="158"/>
      <c r="T175" s="158"/>
      <c r="U175" s="158"/>
      <c r="V175" s="148"/>
      <c r="W175" s="158"/>
      <c r="X175" s="158"/>
      <c r="Y175" s="158"/>
      <c r="Z175" s="158"/>
      <c r="AA175" s="158"/>
    </row>
    <row r="176">
      <c r="A176" s="160"/>
      <c r="B176" s="151"/>
      <c r="C176" s="152"/>
      <c r="D176" s="152"/>
      <c r="E176" s="144"/>
      <c r="F176" s="159"/>
      <c r="G176" s="158"/>
      <c r="H176" s="144"/>
      <c r="I176" s="158"/>
      <c r="J176" s="147"/>
      <c r="K176" s="158"/>
      <c r="L176" s="158"/>
      <c r="M176" s="158"/>
      <c r="N176" s="158"/>
      <c r="O176" s="158"/>
      <c r="P176" s="148"/>
      <c r="Q176" s="158"/>
      <c r="R176" s="158"/>
      <c r="S176" s="158"/>
      <c r="T176" s="158"/>
      <c r="U176" s="158"/>
      <c r="V176" s="148"/>
      <c r="W176" s="158"/>
      <c r="X176" s="158"/>
      <c r="Y176" s="158"/>
      <c r="Z176" s="158"/>
      <c r="AA176" s="158"/>
    </row>
    <row r="177">
      <c r="A177" s="160"/>
      <c r="B177" s="151"/>
      <c r="C177" s="152"/>
      <c r="D177" s="152"/>
      <c r="E177" s="144"/>
      <c r="F177" s="159"/>
      <c r="G177" s="158"/>
      <c r="H177" s="144"/>
      <c r="I177" s="158"/>
      <c r="J177" s="147"/>
      <c r="K177" s="158"/>
      <c r="L177" s="158"/>
      <c r="M177" s="158"/>
      <c r="N177" s="158"/>
      <c r="O177" s="158"/>
      <c r="P177" s="148"/>
      <c r="Q177" s="158"/>
      <c r="R177" s="158"/>
      <c r="S177" s="158"/>
      <c r="T177" s="158"/>
      <c r="U177" s="158"/>
      <c r="V177" s="148"/>
      <c r="W177" s="158"/>
      <c r="X177" s="158"/>
      <c r="Y177" s="158"/>
      <c r="Z177" s="158"/>
      <c r="AA177" s="158"/>
    </row>
    <row r="178">
      <c r="A178" s="160"/>
      <c r="B178" s="151"/>
      <c r="C178" s="152"/>
      <c r="D178" s="152"/>
      <c r="E178" s="144"/>
      <c r="F178" s="159"/>
      <c r="G178" s="158"/>
      <c r="H178" s="144"/>
      <c r="I178" s="158"/>
      <c r="J178" s="147"/>
      <c r="K178" s="158"/>
      <c r="L178" s="158"/>
      <c r="M178" s="158"/>
      <c r="N178" s="158"/>
      <c r="O178" s="158"/>
      <c r="P178" s="148"/>
      <c r="Q178" s="158"/>
      <c r="R178" s="158"/>
      <c r="S178" s="158"/>
      <c r="T178" s="158"/>
      <c r="U178" s="158"/>
      <c r="V178" s="148"/>
      <c r="W178" s="158"/>
      <c r="X178" s="158"/>
      <c r="Y178" s="158"/>
      <c r="Z178" s="158"/>
      <c r="AA178" s="158"/>
    </row>
    <row r="179">
      <c r="A179" s="160"/>
      <c r="B179" s="151"/>
      <c r="C179" s="152"/>
      <c r="D179" s="152"/>
      <c r="E179" s="144"/>
      <c r="F179" s="159"/>
      <c r="G179" s="158"/>
      <c r="H179" s="144"/>
      <c r="I179" s="158"/>
      <c r="J179" s="147"/>
      <c r="K179" s="158"/>
      <c r="L179" s="158"/>
      <c r="M179" s="158"/>
      <c r="N179" s="158"/>
      <c r="O179" s="158"/>
      <c r="P179" s="148"/>
      <c r="Q179" s="158"/>
      <c r="R179" s="158"/>
      <c r="S179" s="158"/>
      <c r="T179" s="158"/>
      <c r="U179" s="158"/>
      <c r="V179" s="148"/>
      <c r="W179" s="158"/>
      <c r="X179" s="158"/>
      <c r="Y179" s="158"/>
      <c r="Z179" s="158"/>
      <c r="AA179" s="158"/>
    </row>
    <row r="180">
      <c r="A180" s="160"/>
      <c r="B180" s="151"/>
      <c r="C180" s="152"/>
      <c r="D180" s="152"/>
      <c r="E180" s="144"/>
      <c r="F180" s="159"/>
      <c r="G180" s="158"/>
      <c r="H180" s="144"/>
      <c r="I180" s="158"/>
      <c r="J180" s="147"/>
      <c r="K180" s="158"/>
      <c r="L180" s="158"/>
      <c r="M180" s="158"/>
      <c r="N180" s="158"/>
      <c r="O180" s="158"/>
      <c r="P180" s="148"/>
      <c r="Q180" s="158"/>
      <c r="R180" s="158"/>
      <c r="S180" s="158"/>
      <c r="T180" s="158"/>
      <c r="U180" s="158"/>
      <c r="V180" s="148"/>
      <c r="W180" s="158"/>
      <c r="X180" s="158"/>
      <c r="Y180" s="158"/>
      <c r="Z180" s="158"/>
      <c r="AA180" s="158"/>
    </row>
    <row r="181">
      <c r="A181" s="160"/>
      <c r="B181" s="151"/>
      <c r="C181" s="152"/>
      <c r="D181" s="152"/>
      <c r="E181" s="144"/>
      <c r="F181" s="159"/>
      <c r="G181" s="158"/>
      <c r="H181" s="144"/>
      <c r="I181" s="158"/>
      <c r="J181" s="147"/>
      <c r="K181" s="158"/>
      <c r="L181" s="158"/>
      <c r="M181" s="158"/>
      <c r="N181" s="158"/>
      <c r="O181" s="158"/>
      <c r="P181" s="148"/>
      <c r="Q181" s="158"/>
      <c r="R181" s="158"/>
      <c r="S181" s="158"/>
      <c r="T181" s="158"/>
      <c r="U181" s="158"/>
      <c r="V181" s="148"/>
      <c r="W181" s="158"/>
      <c r="X181" s="158"/>
      <c r="Y181" s="158"/>
      <c r="Z181" s="158"/>
      <c r="AA181" s="158"/>
    </row>
    <row r="182">
      <c r="A182" s="160"/>
      <c r="B182" s="151"/>
      <c r="C182" s="152"/>
      <c r="D182" s="152"/>
      <c r="E182" s="144"/>
      <c r="F182" s="159"/>
      <c r="G182" s="158"/>
      <c r="H182" s="144"/>
      <c r="I182" s="158"/>
      <c r="J182" s="147"/>
      <c r="K182" s="158"/>
      <c r="L182" s="158"/>
      <c r="M182" s="158"/>
      <c r="N182" s="158"/>
      <c r="O182" s="158"/>
      <c r="P182" s="148"/>
      <c r="Q182" s="158"/>
      <c r="R182" s="158"/>
      <c r="S182" s="158"/>
      <c r="T182" s="158"/>
      <c r="U182" s="158"/>
      <c r="V182" s="148"/>
      <c r="W182" s="158"/>
      <c r="X182" s="158"/>
      <c r="Y182" s="158"/>
      <c r="Z182" s="158"/>
      <c r="AA182" s="158"/>
    </row>
    <row r="183">
      <c r="A183" s="160"/>
      <c r="B183" s="151"/>
      <c r="C183" s="152"/>
      <c r="D183" s="152"/>
      <c r="E183" s="144"/>
      <c r="F183" s="159"/>
      <c r="G183" s="158"/>
      <c r="H183" s="144"/>
      <c r="I183" s="158"/>
      <c r="J183" s="147"/>
      <c r="K183" s="158"/>
      <c r="L183" s="158"/>
      <c r="M183" s="158"/>
      <c r="N183" s="158"/>
      <c r="O183" s="158"/>
      <c r="P183" s="148"/>
      <c r="Q183" s="158"/>
      <c r="R183" s="158"/>
      <c r="S183" s="158"/>
      <c r="T183" s="158"/>
      <c r="U183" s="158"/>
      <c r="V183" s="148"/>
      <c r="W183" s="158"/>
      <c r="X183" s="158"/>
      <c r="Y183" s="158"/>
      <c r="Z183" s="158"/>
      <c r="AA183" s="158"/>
    </row>
    <row r="184">
      <c r="A184" s="160"/>
      <c r="B184" s="151"/>
      <c r="C184" s="152"/>
      <c r="D184" s="152"/>
      <c r="E184" s="144"/>
      <c r="F184" s="159"/>
      <c r="G184" s="158"/>
      <c r="H184" s="144"/>
      <c r="I184" s="158"/>
      <c r="J184" s="147"/>
      <c r="K184" s="158"/>
      <c r="L184" s="158"/>
      <c r="M184" s="158"/>
      <c r="N184" s="158"/>
      <c r="O184" s="158"/>
      <c r="P184" s="148"/>
      <c r="Q184" s="158"/>
      <c r="R184" s="158"/>
      <c r="S184" s="158"/>
      <c r="T184" s="158"/>
      <c r="U184" s="158"/>
      <c r="V184" s="148"/>
      <c r="W184" s="158"/>
      <c r="X184" s="158"/>
      <c r="Y184" s="158"/>
      <c r="Z184" s="158"/>
      <c r="AA184" s="158"/>
    </row>
    <row r="185">
      <c r="A185" s="160"/>
      <c r="B185" s="151"/>
      <c r="C185" s="152"/>
      <c r="D185" s="152"/>
      <c r="E185" s="144"/>
      <c r="F185" s="159"/>
      <c r="G185" s="158"/>
      <c r="H185" s="144"/>
      <c r="I185" s="158"/>
      <c r="J185" s="147"/>
      <c r="K185" s="158"/>
      <c r="L185" s="158"/>
      <c r="M185" s="158"/>
      <c r="N185" s="158"/>
      <c r="O185" s="158"/>
      <c r="P185" s="148"/>
      <c r="Q185" s="158"/>
      <c r="R185" s="158"/>
      <c r="S185" s="158"/>
      <c r="T185" s="158"/>
      <c r="U185" s="158"/>
      <c r="V185" s="148"/>
      <c r="W185" s="158"/>
      <c r="X185" s="158"/>
      <c r="Y185" s="158"/>
      <c r="Z185" s="158"/>
      <c r="AA185" s="158"/>
    </row>
    <row r="186">
      <c r="A186" s="160"/>
      <c r="B186" s="151"/>
      <c r="C186" s="152"/>
      <c r="D186" s="152"/>
      <c r="E186" s="144"/>
      <c r="F186" s="159"/>
      <c r="G186" s="158"/>
      <c r="H186" s="144"/>
      <c r="I186" s="158"/>
      <c r="J186" s="147"/>
      <c r="K186" s="158"/>
      <c r="L186" s="158"/>
      <c r="M186" s="158"/>
      <c r="N186" s="158"/>
      <c r="O186" s="158"/>
      <c r="P186" s="148"/>
      <c r="Q186" s="158"/>
      <c r="R186" s="158"/>
      <c r="S186" s="158"/>
      <c r="T186" s="158"/>
      <c r="U186" s="158"/>
      <c r="V186" s="148"/>
      <c r="W186" s="158"/>
      <c r="X186" s="158"/>
      <c r="Y186" s="158"/>
      <c r="Z186" s="158"/>
      <c r="AA186" s="158"/>
    </row>
    <row r="187">
      <c r="A187" s="160"/>
      <c r="B187" s="151"/>
      <c r="C187" s="152"/>
      <c r="D187" s="152"/>
      <c r="E187" s="144"/>
      <c r="F187" s="159"/>
      <c r="G187" s="158"/>
      <c r="H187" s="144"/>
      <c r="I187" s="158"/>
      <c r="J187" s="147"/>
      <c r="K187" s="158"/>
      <c r="L187" s="158"/>
      <c r="M187" s="158"/>
      <c r="N187" s="158"/>
      <c r="O187" s="158"/>
      <c r="P187" s="148"/>
      <c r="Q187" s="158"/>
      <c r="R187" s="158"/>
      <c r="S187" s="158"/>
      <c r="T187" s="158"/>
      <c r="U187" s="158"/>
      <c r="V187" s="148"/>
      <c r="W187" s="158"/>
      <c r="X187" s="158"/>
      <c r="Y187" s="158"/>
      <c r="Z187" s="158"/>
      <c r="AA187" s="158"/>
    </row>
    <row r="188">
      <c r="A188" s="160"/>
      <c r="B188" s="151"/>
      <c r="C188" s="152"/>
      <c r="D188" s="152"/>
      <c r="E188" s="144"/>
      <c r="F188" s="159"/>
      <c r="G188" s="158"/>
      <c r="H188" s="144"/>
      <c r="I188" s="158"/>
      <c r="J188" s="147"/>
      <c r="K188" s="158"/>
      <c r="L188" s="158"/>
      <c r="M188" s="158"/>
      <c r="N188" s="158"/>
      <c r="O188" s="158"/>
      <c r="P188" s="148"/>
      <c r="Q188" s="158"/>
      <c r="R188" s="158"/>
      <c r="S188" s="158"/>
      <c r="T188" s="158"/>
      <c r="U188" s="158"/>
      <c r="V188" s="148"/>
      <c r="W188" s="158"/>
      <c r="X188" s="158"/>
      <c r="Y188" s="158"/>
      <c r="Z188" s="158"/>
      <c r="AA188" s="158"/>
    </row>
    <row r="189">
      <c r="A189" s="160"/>
      <c r="B189" s="151"/>
      <c r="C189" s="152"/>
      <c r="D189" s="152"/>
      <c r="E189" s="144"/>
      <c r="F189" s="159"/>
      <c r="G189" s="158"/>
      <c r="H189" s="144"/>
      <c r="I189" s="158"/>
      <c r="J189" s="147"/>
      <c r="K189" s="158"/>
      <c r="L189" s="158"/>
      <c r="M189" s="158"/>
      <c r="N189" s="158"/>
      <c r="O189" s="158"/>
      <c r="P189" s="148"/>
      <c r="Q189" s="158"/>
      <c r="R189" s="158"/>
      <c r="S189" s="158"/>
      <c r="T189" s="158"/>
      <c r="U189" s="158"/>
      <c r="V189" s="148"/>
      <c r="W189" s="158"/>
      <c r="X189" s="158"/>
      <c r="Y189" s="158"/>
      <c r="Z189" s="158"/>
      <c r="AA189" s="158"/>
    </row>
    <row r="190">
      <c r="A190" s="160"/>
      <c r="B190" s="151"/>
      <c r="C190" s="152"/>
      <c r="D190" s="152"/>
      <c r="E190" s="144"/>
      <c r="F190" s="159"/>
      <c r="G190" s="158"/>
      <c r="H190" s="144"/>
      <c r="I190" s="158"/>
      <c r="J190" s="147"/>
      <c r="K190" s="158"/>
      <c r="L190" s="158"/>
      <c r="M190" s="158"/>
      <c r="N190" s="158"/>
      <c r="O190" s="158"/>
      <c r="P190" s="148"/>
      <c r="Q190" s="158"/>
      <c r="R190" s="158"/>
      <c r="S190" s="158"/>
      <c r="T190" s="158"/>
      <c r="U190" s="158"/>
      <c r="V190" s="148"/>
      <c r="W190" s="158"/>
      <c r="X190" s="158"/>
      <c r="Y190" s="158"/>
      <c r="Z190" s="158"/>
      <c r="AA190" s="158"/>
    </row>
    <row r="191">
      <c r="A191" s="160"/>
      <c r="B191" s="151"/>
      <c r="C191" s="152"/>
      <c r="D191" s="152"/>
      <c r="E191" s="144"/>
      <c r="F191" s="159"/>
      <c r="G191" s="158"/>
      <c r="H191" s="144"/>
      <c r="I191" s="158"/>
      <c r="J191" s="147"/>
      <c r="K191" s="158"/>
      <c r="L191" s="158"/>
      <c r="M191" s="158"/>
      <c r="N191" s="158"/>
      <c r="O191" s="158"/>
      <c r="P191" s="148"/>
      <c r="Q191" s="158"/>
      <c r="R191" s="158"/>
      <c r="S191" s="158"/>
      <c r="T191" s="158"/>
      <c r="U191" s="158"/>
      <c r="V191" s="148"/>
      <c r="W191" s="158"/>
      <c r="X191" s="158"/>
      <c r="Y191" s="158"/>
      <c r="Z191" s="158"/>
      <c r="AA191" s="158"/>
    </row>
    <row r="192">
      <c r="A192" s="160"/>
      <c r="B192" s="151"/>
      <c r="C192" s="152"/>
      <c r="D192" s="152"/>
      <c r="E192" s="144"/>
      <c r="F192" s="159"/>
      <c r="G192" s="158"/>
      <c r="H192" s="144"/>
      <c r="I192" s="158"/>
      <c r="J192" s="147"/>
      <c r="K192" s="158"/>
      <c r="L192" s="158"/>
      <c r="M192" s="158"/>
      <c r="N192" s="158"/>
      <c r="O192" s="158"/>
      <c r="P192" s="148"/>
      <c r="Q192" s="158"/>
      <c r="R192" s="158"/>
      <c r="S192" s="158"/>
      <c r="T192" s="158"/>
      <c r="U192" s="158"/>
      <c r="V192" s="148"/>
      <c r="W192" s="158"/>
      <c r="X192" s="158"/>
      <c r="Y192" s="158"/>
      <c r="Z192" s="158"/>
      <c r="AA192" s="158"/>
    </row>
    <row r="193">
      <c r="A193" s="160"/>
      <c r="B193" s="151"/>
      <c r="C193" s="152"/>
      <c r="D193" s="152"/>
      <c r="E193" s="144"/>
      <c r="F193" s="159"/>
      <c r="G193" s="158"/>
      <c r="H193" s="144"/>
      <c r="I193" s="158"/>
      <c r="J193" s="147"/>
      <c r="K193" s="158"/>
      <c r="L193" s="158"/>
      <c r="M193" s="158"/>
      <c r="N193" s="158"/>
      <c r="O193" s="158"/>
      <c r="P193" s="148"/>
      <c r="Q193" s="158"/>
      <c r="R193" s="158"/>
      <c r="S193" s="158"/>
      <c r="T193" s="158"/>
      <c r="U193" s="158"/>
      <c r="V193" s="148"/>
      <c r="W193" s="158"/>
      <c r="X193" s="158"/>
      <c r="Y193" s="158"/>
      <c r="Z193" s="158"/>
      <c r="AA193" s="158"/>
    </row>
    <row r="194">
      <c r="A194" s="160"/>
      <c r="B194" s="151"/>
      <c r="C194" s="152"/>
      <c r="D194" s="152"/>
      <c r="E194" s="144"/>
      <c r="F194" s="159"/>
      <c r="G194" s="158"/>
      <c r="H194" s="144"/>
      <c r="I194" s="158"/>
      <c r="J194" s="147"/>
      <c r="K194" s="158"/>
      <c r="L194" s="158"/>
      <c r="M194" s="158"/>
      <c r="N194" s="158"/>
      <c r="O194" s="158"/>
      <c r="P194" s="148"/>
      <c r="Q194" s="158"/>
      <c r="R194" s="158"/>
      <c r="S194" s="158"/>
      <c r="T194" s="158"/>
      <c r="U194" s="158"/>
      <c r="V194" s="148"/>
      <c r="W194" s="158"/>
      <c r="X194" s="158"/>
      <c r="Y194" s="158"/>
      <c r="Z194" s="158"/>
      <c r="AA194" s="158"/>
    </row>
    <row r="195">
      <c r="A195" s="160"/>
      <c r="B195" s="151"/>
      <c r="C195" s="152"/>
      <c r="D195" s="152"/>
      <c r="E195" s="144"/>
      <c r="F195" s="159"/>
      <c r="G195" s="158"/>
      <c r="H195" s="144"/>
      <c r="I195" s="158"/>
      <c r="J195" s="147"/>
      <c r="K195" s="158"/>
      <c r="L195" s="158"/>
      <c r="M195" s="158"/>
      <c r="N195" s="158"/>
      <c r="O195" s="158"/>
      <c r="P195" s="148"/>
      <c r="Q195" s="158"/>
      <c r="R195" s="158"/>
      <c r="S195" s="158"/>
      <c r="T195" s="158"/>
      <c r="U195" s="158"/>
      <c r="V195" s="148"/>
      <c r="W195" s="158"/>
      <c r="X195" s="158"/>
      <c r="Y195" s="158"/>
      <c r="Z195" s="158"/>
      <c r="AA195" s="158"/>
    </row>
    <row r="196">
      <c r="A196" s="160"/>
      <c r="B196" s="151"/>
      <c r="C196" s="152"/>
      <c r="D196" s="152"/>
      <c r="E196" s="144"/>
      <c r="F196" s="159"/>
      <c r="G196" s="158"/>
      <c r="H196" s="144"/>
      <c r="I196" s="158"/>
      <c r="J196" s="147"/>
      <c r="K196" s="158"/>
      <c r="L196" s="158"/>
      <c r="M196" s="158"/>
      <c r="N196" s="158"/>
      <c r="O196" s="158"/>
      <c r="P196" s="148"/>
      <c r="Q196" s="158"/>
      <c r="R196" s="158"/>
      <c r="S196" s="158"/>
      <c r="T196" s="158"/>
      <c r="U196" s="158"/>
      <c r="V196" s="148"/>
      <c r="W196" s="158"/>
      <c r="X196" s="158"/>
      <c r="Y196" s="158"/>
      <c r="Z196" s="158"/>
      <c r="AA196" s="158"/>
    </row>
    <row r="197">
      <c r="A197" s="160"/>
      <c r="B197" s="151"/>
      <c r="C197" s="152"/>
      <c r="D197" s="152"/>
      <c r="E197" s="144"/>
      <c r="F197" s="159"/>
      <c r="G197" s="158"/>
      <c r="H197" s="144"/>
      <c r="I197" s="158"/>
      <c r="J197" s="147"/>
      <c r="K197" s="158"/>
      <c r="L197" s="158"/>
      <c r="M197" s="158"/>
      <c r="N197" s="158"/>
      <c r="O197" s="158"/>
      <c r="P197" s="148"/>
      <c r="Q197" s="158"/>
      <c r="R197" s="158"/>
      <c r="S197" s="158"/>
      <c r="T197" s="158"/>
      <c r="U197" s="158"/>
      <c r="V197" s="148"/>
      <c r="W197" s="158"/>
      <c r="X197" s="158"/>
      <c r="Y197" s="158"/>
      <c r="Z197" s="158"/>
      <c r="AA197" s="158"/>
    </row>
    <row r="198">
      <c r="A198" s="160"/>
      <c r="B198" s="151"/>
      <c r="C198" s="152"/>
      <c r="D198" s="152"/>
      <c r="E198" s="144"/>
      <c r="F198" s="159"/>
      <c r="G198" s="158"/>
      <c r="H198" s="144"/>
      <c r="I198" s="158"/>
      <c r="J198" s="147"/>
      <c r="K198" s="158"/>
      <c r="L198" s="158"/>
      <c r="M198" s="158"/>
      <c r="N198" s="158"/>
      <c r="O198" s="158"/>
      <c r="P198" s="148"/>
      <c r="Q198" s="158"/>
      <c r="R198" s="158"/>
      <c r="S198" s="158"/>
      <c r="T198" s="158"/>
      <c r="U198" s="158"/>
      <c r="V198" s="148"/>
      <c r="W198" s="158"/>
      <c r="X198" s="158"/>
      <c r="Y198" s="158"/>
      <c r="Z198" s="158"/>
      <c r="AA198" s="158"/>
    </row>
    <row r="199">
      <c r="A199" s="160"/>
      <c r="B199" s="151"/>
      <c r="C199" s="152"/>
      <c r="D199" s="152"/>
      <c r="E199" s="144"/>
      <c r="F199" s="159"/>
      <c r="G199" s="158"/>
      <c r="H199" s="144"/>
      <c r="I199" s="158"/>
      <c r="J199" s="147"/>
      <c r="K199" s="158"/>
      <c r="L199" s="158"/>
      <c r="M199" s="158"/>
      <c r="N199" s="158"/>
      <c r="O199" s="158"/>
      <c r="P199" s="148"/>
      <c r="Q199" s="158"/>
      <c r="R199" s="158"/>
      <c r="S199" s="158"/>
      <c r="T199" s="158"/>
      <c r="U199" s="158"/>
      <c r="V199" s="148"/>
      <c r="W199" s="158"/>
      <c r="X199" s="158"/>
      <c r="Y199" s="158"/>
      <c r="Z199" s="158"/>
      <c r="AA199" s="158"/>
    </row>
    <row r="200">
      <c r="A200" s="160"/>
      <c r="B200" s="151"/>
      <c r="C200" s="152"/>
      <c r="D200" s="152"/>
      <c r="E200" s="144"/>
      <c r="F200" s="159"/>
      <c r="G200" s="158"/>
      <c r="H200" s="144"/>
      <c r="I200" s="158"/>
      <c r="J200" s="147"/>
      <c r="K200" s="158"/>
      <c r="L200" s="158"/>
      <c r="M200" s="158"/>
      <c r="N200" s="158"/>
      <c r="O200" s="158"/>
      <c r="P200" s="148"/>
      <c r="Q200" s="158"/>
      <c r="R200" s="158"/>
      <c r="S200" s="158"/>
      <c r="T200" s="158"/>
      <c r="U200" s="158"/>
      <c r="V200" s="148"/>
      <c r="W200" s="158"/>
      <c r="X200" s="158"/>
      <c r="Y200" s="158"/>
      <c r="Z200" s="158"/>
      <c r="AA200" s="158"/>
    </row>
    <row r="201">
      <c r="A201" s="160"/>
      <c r="B201" s="151"/>
      <c r="C201" s="152"/>
      <c r="D201" s="152"/>
      <c r="E201" s="144"/>
      <c r="F201" s="159"/>
      <c r="G201" s="158"/>
      <c r="H201" s="144"/>
      <c r="I201" s="158"/>
      <c r="J201" s="147"/>
      <c r="K201" s="158"/>
      <c r="L201" s="158"/>
      <c r="M201" s="158"/>
      <c r="N201" s="158"/>
      <c r="O201" s="158"/>
      <c r="P201" s="148"/>
      <c r="Q201" s="158"/>
      <c r="R201" s="158"/>
      <c r="S201" s="158"/>
      <c r="T201" s="158"/>
      <c r="U201" s="158"/>
      <c r="V201" s="148"/>
      <c r="W201" s="158"/>
      <c r="X201" s="158"/>
      <c r="Y201" s="158"/>
      <c r="Z201" s="158"/>
      <c r="AA201" s="158"/>
    </row>
    <row r="202">
      <c r="A202" s="160"/>
      <c r="B202" s="151"/>
      <c r="C202" s="152"/>
      <c r="D202" s="152"/>
      <c r="E202" s="144"/>
      <c r="F202" s="159"/>
      <c r="G202" s="158"/>
      <c r="H202" s="144"/>
      <c r="I202" s="158"/>
      <c r="J202" s="147"/>
      <c r="K202" s="158"/>
      <c r="L202" s="158"/>
      <c r="M202" s="158"/>
      <c r="N202" s="158"/>
      <c r="O202" s="158"/>
      <c r="P202" s="148"/>
      <c r="Q202" s="158"/>
      <c r="R202" s="158"/>
      <c r="S202" s="158"/>
      <c r="T202" s="158"/>
      <c r="U202" s="158"/>
      <c r="V202" s="148"/>
      <c r="W202" s="158"/>
      <c r="X202" s="158"/>
      <c r="Y202" s="158"/>
      <c r="Z202" s="158"/>
      <c r="AA202" s="158"/>
    </row>
    <row r="203">
      <c r="A203" s="160"/>
      <c r="B203" s="151"/>
      <c r="C203" s="152"/>
      <c r="D203" s="152"/>
      <c r="E203" s="144"/>
      <c r="F203" s="159"/>
      <c r="G203" s="158"/>
      <c r="H203" s="144"/>
      <c r="I203" s="158"/>
      <c r="J203" s="147"/>
      <c r="K203" s="158"/>
      <c r="L203" s="158"/>
      <c r="M203" s="158"/>
      <c r="N203" s="158"/>
      <c r="O203" s="158"/>
      <c r="P203" s="148"/>
      <c r="Q203" s="158"/>
      <c r="R203" s="158"/>
      <c r="S203" s="158"/>
      <c r="T203" s="158"/>
      <c r="U203" s="158"/>
      <c r="V203" s="148"/>
      <c r="W203" s="158"/>
      <c r="X203" s="158"/>
      <c r="Y203" s="158"/>
      <c r="Z203" s="158"/>
      <c r="AA203" s="158"/>
    </row>
    <row r="204">
      <c r="A204" s="160"/>
      <c r="B204" s="151"/>
      <c r="C204" s="152"/>
      <c r="D204" s="152"/>
      <c r="E204" s="144"/>
      <c r="F204" s="159"/>
      <c r="G204" s="158"/>
      <c r="H204" s="144"/>
      <c r="I204" s="158"/>
      <c r="J204" s="147"/>
      <c r="K204" s="158"/>
      <c r="L204" s="158"/>
      <c r="M204" s="158"/>
      <c r="N204" s="158"/>
      <c r="O204" s="158"/>
      <c r="P204" s="148"/>
      <c r="Q204" s="158"/>
      <c r="R204" s="158"/>
      <c r="S204" s="158"/>
      <c r="T204" s="158"/>
      <c r="U204" s="158"/>
      <c r="V204" s="148"/>
      <c r="W204" s="158"/>
      <c r="X204" s="158"/>
      <c r="Y204" s="158"/>
      <c r="Z204" s="158"/>
      <c r="AA204" s="158"/>
    </row>
    <row r="205">
      <c r="A205" s="160"/>
      <c r="B205" s="151"/>
      <c r="C205" s="152"/>
      <c r="D205" s="152"/>
      <c r="E205" s="144"/>
      <c r="F205" s="159"/>
      <c r="G205" s="158"/>
      <c r="H205" s="144"/>
      <c r="I205" s="158"/>
      <c r="J205" s="147"/>
      <c r="K205" s="158"/>
      <c r="L205" s="158"/>
      <c r="M205" s="158"/>
      <c r="N205" s="158"/>
      <c r="O205" s="158"/>
      <c r="P205" s="148"/>
      <c r="Q205" s="158"/>
      <c r="R205" s="158"/>
      <c r="S205" s="158"/>
      <c r="T205" s="158"/>
      <c r="U205" s="158"/>
      <c r="V205" s="148"/>
      <c r="W205" s="158"/>
      <c r="X205" s="158"/>
      <c r="Y205" s="158"/>
      <c r="Z205" s="158"/>
      <c r="AA205" s="158"/>
    </row>
    <row r="206">
      <c r="A206" s="160"/>
      <c r="B206" s="151"/>
      <c r="C206" s="152"/>
      <c r="D206" s="152"/>
      <c r="E206" s="144"/>
      <c r="F206" s="159"/>
      <c r="G206" s="158"/>
      <c r="H206" s="144"/>
      <c r="I206" s="158"/>
      <c r="J206" s="147"/>
      <c r="K206" s="158"/>
      <c r="L206" s="158"/>
      <c r="M206" s="158"/>
      <c r="N206" s="158"/>
      <c r="O206" s="158"/>
      <c r="P206" s="148"/>
      <c r="Q206" s="158"/>
      <c r="R206" s="158"/>
      <c r="S206" s="158"/>
      <c r="T206" s="158"/>
      <c r="U206" s="158"/>
      <c r="V206" s="148"/>
      <c r="W206" s="158"/>
      <c r="X206" s="158"/>
      <c r="Y206" s="158"/>
      <c r="Z206" s="158"/>
      <c r="AA206" s="158"/>
    </row>
    <row r="207">
      <c r="A207" s="160"/>
      <c r="B207" s="151"/>
      <c r="C207" s="152"/>
      <c r="D207" s="152"/>
      <c r="E207" s="144"/>
      <c r="F207" s="159"/>
      <c r="G207" s="158"/>
      <c r="H207" s="144"/>
      <c r="I207" s="158"/>
      <c r="J207" s="147"/>
      <c r="K207" s="158"/>
      <c r="L207" s="158"/>
      <c r="M207" s="158"/>
      <c r="N207" s="158"/>
      <c r="O207" s="158"/>
      <c r="P207" s="148"/>
      <c r="Q207" s="158"/>
      <c r="R207" s="158"/>
      <c r="S207" s="158"/>
      <c r="T207" s="158"/>
      <c r="U207" s="158"/>
      <c r="V207" s="148"/>
      <c r="W207" s="158"/>
      <c r="X207" s="158"/>
      <c r="Y207" s="158"/>
      <c r="Z207" s="158"/>
      <c r="AA207" s="158"/>
    </row>
    <row r="208">
      <c r="A208" s="160"/>
      <c r="B208" s="151"/>
      <c r="C208" s="152"/>
      <c r="D208" s="152"/>
      <c r="E208" s="144"/>
      <c r="F208" s="159"/>
      <c r="G208" s="158"/>
      <c r="H208" s="144"/>
      <c r="I208" s="158"/>
      <c r="J208" s="147"/>
      <c r="K208" s="158"/>
      <c r="L208" s="158"/>
      <c r="M208" s="158"/>
      <c r="N208" s="158"/>
      <c r="O208" s="158"/>
      <c r="P208" s="148"/>
      <c r="Q208" s="158"/>
      <c r="R208" s="158"/>
      <c r="S208" s="158"/>
      <c r="T208" s="158"/>
      <c r="U208" s="158"/>
      <c r="V208" s="148"/>
      <c r="W208" s="158"/>
      <c r="X208" s="158"/>
      <c r="Y208" s="158"/>
      <c r="Z208" s="158"/>
      <c r="AA208" s="158"/>
    </row>
    <row r="209">
      <c r="A209" s="160"/>
      <c r="B209" s="151"/>
      <c r="C209" s="152"/>
      <c r="D209" s="152"/>
      <c r="E209" s="144"/>
      <c r="F209" s="159"/>
      <c r="G209" s="158"/>
      <c r="H209" s="144"/>
      <c r="I209" s="158"/>
      <c r="J209" s="147"/>
      <c r="K209" s="158"/>
      <c r="L209" s="158"/>
      <c r="M209" s="158"/>
      <c r="N209" s="158"/>
      <c r="O209" s="158"/>
      <c r="P209" s="148"/>
      <c r="Q209" s="158"/>
      <c r="R209" s="158"/>
      <c r="S209" s="158"/>
      <c r="T209" s="158"/>
      <c r="U209" s="158"/>
      <c r="V209" s="148"/>
      <c r="W209" s="158"/>
      <c r="X209" s="158"/>
      <c r="Y209" s="158"/>
      <c r="Z209" s="158"/>
      <c r="AA209" s="158"/>
    </row>
    <row r="210">
      <c r="A210" s="160"/>
      <c r="B210" s="151"/>
      <c r="C210" s="152"/>
      <c r="D210" s="152"/>
      <c r="E210" s="144"/>
      <c r="F210" s="159"/>
      <c r="G210" s="158"/>
      <c r="H210" s="144"/>
      <c r="I210" s="158"/>
      <c r="J210" s="147"/>
      <c r="K210" s="158"/>
      <c r="L210" s="158"/>
      <c r="M210" s="158"/>
      <c r="N210" s="158"/>
      <c r="O210" s="158"/>
      <c r="P210" s="148"/>
      <c r="Q210" s="158"/>
      <c r="R210" s="158"/>
      <c r="S210" s="158"/>
      <c r="T210" s="158"/>
      <c r="U210" s="158"/>
      <c r="V210" s="148"/>
      <c r="W210" s="158"/>
      <c r="X210" s="158"/>
      <c r="Y210" s="158"/>
      <c r="Z210" s="158"/>
      <c r="AA210" s="158"/>
    </row>
    <row r="211">
      <c r="A211" s="160"/>
      <c r="B211" s="151"/>
      <c r="C211" s="152"/>
      <c r="D211" s="152"/>
      <c r="E211" s="144"/>
      <c r="F211" s="159"/>
      <c r="G211" s="158"/>
      <c r="H211" s="144"/>
      <c r="I211" s="158"/>
      <c r="J211" s="147"/>
      <c r="K211" s="158"/>
      <c r="L211" s="158"/>
      <c r="M211" s="158"/>
      <c r="N211" s="158"/>
      <c r="O211" s="158"/>
      <c r="P211" s="148"/>
      <c r="Q211" s="158"/>
      <c r="R211" s="158"/>
      <c r="S211" s="158"/>
      <c r="T211" s="158"/>
      <c r="U211" s="158"/>
      <c r="V211" s="148"/>
      <c r="W211" s="158"/>
      <c r="X211" s="158"/>
      <c r="Y211" s="158"/>
      <c r="Z211" s="158"/>
      <c r="AA211" s="158"/>
    </row>
    <row r="212">
      <c r="A212" s="160"/>
      <c r="B212" s="151"/>
      <c r="C212" s="152"/>
      <c r="D212" s="152"/>
      <c r="E212" s="144"/>
      <c r="F212" s="159"/>
      <c r="G212" s="158"/>
      <c r="H212" s="144"/>
      <c r="I212" s="158"/>
      <c r="J212" s="147"/>
      <c r="K212" s="158"/>
      <c r="L212" s="158"/>
      <c r="M212" s="158"/>
      <c r="N212" s="158"/>
      <c r="O212" s="158"/>
      <c r="P212" s="148"/>
      <c r="Q212" s="158"/>
      <c r="R212" s="158"/>
      <c r="S212" s="158"/>
      <c r="T212" s="158"/>
      <c r="U212" s="158"/>
      <c r="V212" s="148"/>
      <c r="W212" s="158"/>
      <c r="X212" s="158"/>
      <c r="Y212" s="158"/>
      <c r="Z212" s="158"/>
      <c r="AA212" s="158"/>
    </row>
    <row r="213">
      <c r="A213" s="160"/>
      <c r="B213" s="151"/>
      <c r="C213" s="152"/>
      <c r="D213" s="152"/>
      <c r="E213" s="144"/>
      <c r="F213" s="159"/>
      <c r="G213" s="158"/>
      <c r="H213" s="144"/>
      <c r="I213" s="158"/>
      <c r="J213" s="147"/>
      <c r="K213" s="158"/>
      <c r="L213" s="158"/>
      <c r="M213" s="158"/>
      <c r="N213" s="158"/>
      <c r="O213" s="158"/>
      <c r="P213" s="148"/>
      <c r="Q213" s="158"/>
      <c r="R213" s="158"/>
      <c r="S213" s="158"/>
      <c r="T213" s="158"/>
      <c r="U213" s="158"/>
      <c r="V213" s="148"/>
      <c r="W213" s="158"/>
      <c r="X213" s="158"/>
      <c r="Y213" s="158"/>
      <c r="Z213" s="158"/>
      <c r="AA213" s="158"/>
    </row>
    <row r="214">
      <c r="A214" s="160"/>
      <c r="B214" s="151"/>
      <c r="C214" s="152"/>
      <c r="D214" s="152"/>
      <c r="E214" s="144"/>
      <c r="F214" s="159"/>
      <c r="G214" s="158"/>
      <c r="H214" s="144"/>
      <c r="I214" s="158"/>
      <c r="J214" s="147"/>
      <c r="K214" s="158"/>
      <c r="L214" s="158"/>
      <c r="M214" s="158"/>
      <c r="N214" s="158"/>
      <c r="O214" s="158"/>
      <c r="P214" s="148"/>
      <c r="Q214" s="158"/>
      <c r="R214" s="158"/>
      <c r="S214" s="158"/>
      <c r="T214" s="158"/>
      <c r="U214" s="158"/>
      <c r="V214" s="148"/>
      <c r="W214" s="158"/>
      <c r="X214" s="158"/>
      <c r="Y214" s="158"/>
      <c r="Z214" s="158"/>
      <c r="AA214" s="158"/>
    </row>
    <row r="215">
      <c r="A215" s="160"/>
      <c r="B215" s="151"/>
      <c r="C215" s="152"/>
      <c r="D215" s="152"/>
      <c r="E215" s="144"/>
      <c r="F215" s="159"/>
      <c r="G215" s="158"/>
      <c r="H215" s="144"/>
      <c r="I215" s="158"/>
      <c r="J215" s="147"/>
      <c r="K215" s="158"/>
      <c r="L215" s="158"/>
      <c r="M215" s="158"/>
      <c r="N215" s="158"/>
      <c r="O215" s="158"/>
      <c r="P215" s="148"/>
      <c r="Q215" s="158"/>
      <c r="R215" s="158"/>
      <c r="S215" s="158"/>
      <c r="T215" s="158"/>
      <c r="U215" s="158"/>
      <c r="V215" s="148"/>
      <c r="W215" s="158"/>
      <c r="X215" s="158"/>
      <c r="Y215" s="158"/>
      <c r="Z215" s="158"/>
      <c r="AA215" s="158"/>
    </row>
    <row r="216">
      <c r="A216" s="160"/>
      <c r="B216" s="151"/>
      <c r="C216" s="152"/>
      <c r="D216" s="152"/>
      <c r="E216" s="144"/>
      <c r="F216" s="159"/>
      <c r="G216" s="158"/>
      <c r="H216" s="144"/>
      <c r="I216" s="158"/>
      <c r="J216" s="147"/>
      <c r="K216" s="158"/>
      <c r="L216" s="158"/>
      <c r="M216" s="158"/>
      <c r="N216" s="158"/>
      <c r="O216" s="158"/>
      <c r="P216" s="148"/>
      <c r="Q216" s="158"/>
      <c r="R216" s="158"/>
      <c r="S216" s="158"/>
      <c r="T216" s="158"/>
      <c r="U216" s="158"/>
      <c r="V216" s="148"/>
      <c r="W216" s="158"/>
      <c r="X216" s="158"/>
      <c r="Y216" s="158"/>
      <c r="Z216" s="158"/>
      <c r="AA216" s="158"/>
    </row>
    <row r="217">
      <c r="A217" s="160"/>
      <c r="B217" s="151"/>
      <c r="C217" s="152"/>
      <c r="D217" s="152"/>
      <c r="E217" s="144"/>
      <c r="F217" s="159"/>
      <c r="G217" s="158"/>
      <c r="H217" s="144"/>
      <c r="I217" s="158"/>
      <c r="J217" s="147"/>
      <c r="K217" s="158"/>
      <c r="L217" s="158"/>
      <c r="M217" s="158"/>
      <c r="N217" s="158"/>
      <c r="O217" s="158"/>
      <c r="P217" s="148"/>
      <c r="Q217" s="158"/>
      <c r="R217" s="158"/>
      <c r="S217" s="158"/>
      <c r="T217" s="158"/>
      <c r="U217" s="158"/>
      <c r="V217" s="148"/>
      <c r="W217" s="158"/>
      <c r="X217" s="158"/>
      <c r="Y217" s="158"/>
      <c r="Z217" s="158"/>
      <c r="AA217" s="158"/>
    </row>
    <row r="218">
      <c r="A218" s="160"/>
      <c r="B218" s="151"/>
      <c r="C218" s="152"/>
      <c r="D218" s="152"/>
      <c r="E218" s="144"/>
      <c r="F218" s="159"/>
      <c r="G218" s="158"/>
      <c r="H218" s="144"/>
      <c r="I218" s="158"/>
      <c r="J218" s="147"/>
      <c r="K218" s="158"/>
      <c r="L218" s="158"/>
      <c r="M218" s="158"/>
      <c r="N218" s="158"/>
      <c r="O218" s="158"/>
      <c r="P218" s="148"/>
      <c r="Q218" s="158"/>
      <c r="R218" s="158"/>
      <c r="S218" s="158"/>
      <c r="T218" s="158"/>
      <c r="U218" s="158"/>
      <c r="V218" s="148"/>
      <c r="W218" s="158"/>
      <c r="X218" s="158"/>
      <c r="Y218" s="158"/>
      <c r="Z218" s="158"/>
      <c r="AA218" s="158"/>
    </row>
    <row r="219">
      <c r="A219" s="160"/>
      <c r="B219" s="151"/>
      <c r="C219" s="152"/>
      <c r="D219" s="152"/>
      <c r="E219" s="144"/>
      <c r="F219" s="159"/>
      <c r="G219" s="158"/>
      <c r="H219" s="144"/>
      <c r="I219" s="158"/>
      <c r="J219" s="147"/>
      <c r="K219" s="158"/>
      <c r="L219" s="158"/>
      <c r="M219" s="158"/>
      <c r="N219" s="158"/>
      <c r="O219" s="158"/>
      <c r="P219" s="148"/>
      <c r="Q219" s="158"/>
      <c r="R219" s="158"/>
      <c r="S219" s="158"/>
      <c r="T219" s="158"/>
      <c r="U219" s="158"/>
      <c r="V219" s="148"/>
      <c r="W219" s="158"/>
      <c r="X219" s="158"/>
      <c r="Y219" s="158"/>
      <c r="Z219" s="158"/>
      <c r="AA219" s="158"/>
    </row>
    <row r="220">
      <c r="A220" s="160"/>
      <c r="B220" s="151"/>
      <c r="C220" s="152"/>
      <c r="D220" s="152"/>
      <c r="E220" s="144"/>
      <c r="F220" s="159"/>
      <c r="G220" s="158"/>
      <c r="H220" s="144"/>
      <c r="I220" s="158"/>
      <c r="J220" s="147"/>
      <c r="K220" s="158"/>
      <c r="L220" s="158"/>
      <c r="M220" s="158"/>
      <c r="N220" s="158"/>
      <c r="O220" s="158"/>
      <c r="P220" s="148"/>
      <c r="Q220" s="158"/>
      <c r="R220" s="158"/>
      <c r="S220" s="158"/>
      <c r="T220" s="158"/>
      <c r="U220" s="158"/>
      <c r="V220" s="148"/>
      <c r="W220" s="158"/>
      <c r="X220" s="158"/>
      <c r="Y220" s="158"/>
      <c r="Z220" s="158"/>
      <c r="AA220" s="158"/>
    </row>
    <row r="221">
      <c r="A221" s="160"/>
      <c r="B221" s="151"/>
      <c r="C221" s="152"/>
      <c r="D221" s="152"/>
      <c r="E221" s="144"/>
      <c r="F221" s="159"/>
      <c r="G221" s="158"/>
      <c r="H221" s="144"/>
      <c r="I221" s="158"/>
      <c r="J221" s="147"/>
      <c r="K221" s="158"/>
      <c r="L221" s="158"/>
      <c r="M221" s="158"/>
      <c r="N221" s="158"/>
      <c r="O221" s="158"/>
      <c r="P221" s="148"/>
      <c r="Q221" s="158"/>
      <c r="R221" s="158"/>
      <c r="S221" s="158"/>
      <c r="T221" s="158"/>
      <c r="U221" s="158"/>
      <c r="V221" s="148"/>
      <c r="W221" s="158"/>
      <c r="X221" s="158"/>
      <c r="Y221" s="158"/>
      <c r="Z221" s="158"/>
      <c r="AA221" s="158"/>
    </row>
    <row r="222">
      <c r="A222" s="160"/>
      <c r="B222" s="151"/>
      <c r="C222" s="152"/>
      <c r="D222" s="152"/>
      <c r="E222" s="144"/>
      <c r="F222" s="159"/>
      <c r="G222" s="158"/>
      <c r="H222" s="144"/>
      <c r="I222" s="158"/>
      <c r="J222" s="147"/>
      <c r="K222" s="158"/>
      <c r="L222" s="158"/>
      <c r="M222" s="158"/>
      <c r="N222" s="158"/>
      <c r="O222" s="158"/>
      <c r="P222" s="148"/>
      <c r="Q222" s="158"/>
      <c r="R222" s="158"/>
      <c r="S222" s="158"/>
      <c r="T222" s="158"/>
      <c r="U222" s="158"/>
      <c r="V222" s="148"/>
      <c r="W222" s="158"/>
      <c r="X222" s="158"/>
      <c r="Y222" s="158"/>
      <c r="Z222" s="158"/>
      <c r="AA222" s="158"/>
    </row>
    <row r="223">
      <c r="A223" s="160"/>
      <c r="B223" s="151"/>
      <c r="C223" s="152"/>
      <c r="D223" s="152"/>
      <c r="E223" s="144"/>
      <c r="F223" s="159"/>
      <c r="G223" s="158"/>
      <c r="H223" s="144"/>
      <c r="I223" s="158"/>
      <c r="J223" s="147"/>
      <c r="K223" s="158"/>
      <c r="L223" s="158"/>
      <c r="M223" s="158"/>
      <c r="N223" s="158"/>
      <c r="O223" s="158"/>
      <c r="P223" s="148"/>
      <c r="Q223" s="158"/>
      <c r="R223" s="158"/>
      <c r="S223" s="158"/>
      <c r="T223" s="158"/>
      <c r="U223" s="158"/>
      <c r="V223" s="148"/>
      <c r="W223" s="158"/>
      <c r="X223" s="158"/>
      <c r="Y223" s="158"/>
      <c r="Z223" s="158"/>
      <c r="AA223" s="158"/>
    </row>
    <row r="224">
      <c r="A224" s="160"/>
      <c r="B224" s="151"/>
      <c r="C224" s="152"/>
      <c r="D224" s="152"/>
      <c r="E224" s="144"/>
      <c r="F224" s="159"/>
      <c r="G224" s="158"/>
      <c r="H224" s="144"/>
      <c r="I224" s="158"/>
      <c r="J224" s="147"/>
      <c r="K224" s="158"/>
      <c r="L224" s="158"/>
      <c r="M224" s="158"/>
      <c r="N224" s="158"/>
      <c r="O224" s="158"/>
      <c r="P224" s="148"/>
      <c r="Q224" s="158"/>
      <c r="R224" s="158"/>
      <c r="S224" s="158"/>
      <c r="T224" s="158"/>
      <c r="U224" s="158"/>
      <c r="V224" s="148"/>
      <c r="W224" s="158"/>
      <c r="X224" s="158"/>
      <c r="Y224" s="158"/>
      <c r="Z224" s="158"/>
      <c r="AA224" s="158"/>
    </row>
    <row r="225">
      <c r="A225" s="160"/>
      <c r="B225" s="151"/>
      <c r="C225" s="152"/>
      <c r="D225" s="152"/>
      <c r="E225" s="144"/>
      <c r="F225" s="159"/>
      <c r="G225" s="158"/>
      <c r="H225" s="144"/>
      <c r="I225" s="158"/>
      <c r="J225" s="147"/>
      <c r="K225" s="158"/>
      <c r="L225" s="158"/>
      <c r="M225" s="158"/>
      <c r="N225" s="158"/>
      <c r="O225" s="158"/>
      <c r="P225" s="148"/>
      <c r="Q225" s="158"/>
      <c r="R225" s="158"/>
      <c r="S225" s="158"/>
      <c r="T225" s="158"/>
      <c r="U225" s="158"/>
      <c r="V225" s="148"/>
      <c r="W225" s="158"/>
      <c r="X225" s="158"/>
      <c r="Y225" s="158"/>
      <c r="Z225" s="158"/>
      <c r="AA225" s="158"/>
    </row>
    <row r="226">
      <c r="A226" s="160"/>
      <c r="B226" s="151"/>
      <c r="C226" s="152"/>
      <c r="D226" s="152"/>
      <c r="E226" s="144"/>
      <c r="F226" s="159"/>
      <c r="G226" s="158"/>
      <c r="H226" s="144"/>
      <c r="I226" s="158"/>
      <c r="J226" s="147"/>
      <c r="K226" s="158"/>
      <c r="L226" s="158"/>
      <c r="M226" s="158"/>
      <c r="N226" s="158"/>
      <c r="O226" s="158"/>
      <c r="P226" s="148"/>
      <c r="Q226" s="158"/>
      <c r="R226" s="158"/>
      <c r="S226" s="158"/>
      <c r="T226" s="158"/>
      <c r="U226" s="158"/>
      <c r="V226" s="148"/>
      <c r="W226" s="158"/>
      <c r="X226" s="158"/>
      <c r="Y226" s="158"/>
      <c r="Z226" s="158"/>
      <c r="AA226" s="158"/>
    </row>
    <row r="227">
      <c r="A227" s="160"/>
      <c r="B227" s="151"/>
      <c r="C227" s="152"/>
      <c r="D227" s="152"/>
      <c r="E227" s="144"/>
      <c r="F227" s="159"/>
      <c r="G227" s="158"/>
      <c r="H227" s="144"/>
      <c r="I227" s="158"/>
      <c r="J227" s="147"/>
      <c r="K227" s="158"/>
      <c r="L227" s="158"/>
      <c r="M227" s="158"/>
      <c r="N227" s="158"/>
      <c r="O227" s="158"/>
      <c r="P227" s="148"/>
      <c r="Q227" s="158"/>
      <c r="R227" s="158"/>
      <c r="S227" s="158"/>
      <c r="T227" s="158"/>
      <c r="U227" s="158"/>
      <c r="V227" s="148"/>
      <c r="W227" s="158"/>
      <c r="X227" s="158"/>
      <c r="Y227" s="158"/>
      <c r="Z227" s="158"/>
      <c r="AA227" s="158"/>
    </row>
    <row r="228">
      <c r="A228" s="160"/>
      <c r="B228" s="151"/>
      <c r="C228" s="152"/>
      <c r="D228" s="152"/>
      <c r="E228" s="144"/>
      <c r="F228" s="159"/>
      <c r="G228" s="158"/>
      <c r="H228" s="144"/>
      <c r="I228" s="158"/>
      <c r="J228" s="147"/>
      <c r="K228" s="158"/>
      <c r="L228" s="158"/>
      <c r="M228" s="158"/>
      <c r="N228" s="158"/>
      <c r="O228" s="158"/>
      <c r="P228" s="148"/>
      <c r="Q228" s="158"/>
      <c r="R228" s="158"/>
      <c r="S228" s="158"/>
      <c r="T228" s="158"/>
      <c r="U228" s="158"/>
      <c r="V228" s="148"/>
      <c r="W228" s="158"/>
      <c r="X228" s="158"/>
      <c r="Y228" s="158"/>
      <c r="Z228" s="158"/>
      <c r="AA228" s="158"/>
    </row>
    <row r="229">
      <c r="A229" s="160"/>
      <c r="B229" s="151"/>
      <c r="C229" s="152"/>
      <c r="D229" s="152"/>
      <c r="E229" s="144"/>
      <c r="F229" s="159"/>
      <c r="G229" s="158"/>
      <c r="H229" s="144"/>
      <c r="I229" s="158"/>
      <c r="J229" s="147"/>
      <c r="K229" s="158"/>
      <c r="L229" s="158"/>
      <c r="M229" s="158"/>
      <c r="N229" s="158"/>
      <c r="O229" s="158"/>
      <c r="P229" s="148"/>
      <c r="Q229" s="158"/>
      <c r="R229" s="158"/>
      <c r="S229" s="158"/>
      <c r="T229" s="158"/>
      <c r="U229" s="158"/>
      <c r="V229" s="148"/>
      <c r="W229" s="158"/>
      <c r="X229" s="158"/>
      <c r="Y229" s="158"/>
      <c r="Z229" s="158"/>
      <c r="AA229" s="158"/>
    </row>
    <row r="230">
      <c r="A230" s="160"/>
      <c r="B230" s="151"/>
      <c r="C230" s="152"/>
      <c r="D230" s="152"/>
      <c r="E230" s="144"/>
      <c r="F230" s="159"/>
      <c r="G230" s="158"/>
      <c r="H230" s="144"/>
      <c r="I230" s="158"/>
      <c r="J230" s="147"/>
      <c r="K230" s="158"/>
      <c r="L230" s="158"/>
      <c r="M230" s="158"/>
      <c r="N230" s="158"/>
      <c r="O230" s="158"/>
      <c r="P230" s="148"/>
      <c r="Q230" s="158"/>
      <c r="R230" s="158"/>
      <c r="S230" s="158"/>
      <c r="T230" s="158"/>
      <c r="U230" s="158"/>
      <c r="V230" s="148"/>
      <c r="W230" s="158"/>
      <c r="X230" s="158"/>
      <c r="Y230" s="158"/>
      <c r="Z230" s="158"/>
      <c r="AA230" s="158"/>
    </row>
    <row r="231">
      <c r="A231" s="160"/>
      <c r="B231" s="151"/>
      <c r="C231" s="152"/>
      <c r="D231" s="152"/>
      <c r="E231" s="144"/>
      <c r="F231" s="159"/>
      <c r="G231" s="158"/>
      <c r="H231" s="144"/>
      <c r="I231" s="158"/>
      <c r="J231" s="147"/>
      <c r="K231" s="158"/>
      <c r="L231" s="158"/>
      <c r="M231" s="158"/>
      <c r="N231" s="158"/>
      <c r="O231" s="158"/>
      <c r="P231" s="148"/>
      <c r="Q231" s="158"/>
      <c r="R231" s="158"/>
      <c r="S231" s="158"/>
      <c r="T231" s="158"/>
      <c r="U231" s="158"/>
      <c r="V231" s="148"/>
      <c r="W231" s="158"/>
      <c r="X231" s="158"/>
      <c r="Y231" s="158"/>
      <c r="Z231" s="158"/>
      <c r="AA231" s="158"/>
    </row>
    <row r="232">
      <c r="A232" s="160"/>
      <c r="B232" s="151"/>
      <c r="C232" s="152"/>
      <c r="D232" s="152"/>
      <c r="E232" s="144"/>
      <c r="F232" s="159"/>
      <c r="G232" s="158"/>
      <c r="H232" s="144"/>
      <c r="I232" s="158"/>
      <c r="J232" s="147"/>
      <c r="K232" s="158"/>
      <c r="L232" s="158"/>
      <c r="M232" s="158"/>
      <c r="N232" s="158"/>
      <c r="O232" s="158"/>
      <c r="P232" s="148"/>
      <c r="Q232" s="158"/>
      <c r="R232" s="158"/>
      <c r="S232" s="158"/>
      <c r="T232" s="158"/>
      <c r="U232" s="158"/>
      <c r="V232" s="148"/>
      <c r="W232" s="158"/>
      <c r="X232" s="158"/>
      <c r="Y232" s="158"/>
      <c r="Z232" s="158"/>
      <c r="AA232" s="158"/>
    </row>
    <row r="233">
      <c r="A233" s="160"/>
      <c r="B233" s="151"/>
      <c r="C233" s="152"/>
      <c r="D233" s="152"/>
      <c r="E233" s="144"/>
      <c r="F233" s="159"/>
      <c r="G233" s="158"/>
      <c r="H233" s="144"/>
      <c r="I233" s="158"/>
      <c r="J233" s="147"/>
      <c r="K233" s="158"/>
      <c r="L233" s="158"/>
      <c r="M233" s="158"/>
      <c r="N233" s="158"/>
      <c r="O233" s="158"/>
      <c r="P233" s="148"/>
      <c r="Q233" s="158"/>
      <c r="R233" s="158"/>
      <c r="S233" s="158"/>
      <c r="T233" s="158"/>
      <c r="U233" s="158"/>
      <c r="V233" s="148"/>
      <c r="W233" s="158"/>
      <c r="X233" s="158"/>
      <c r="Y233" s="158"/>
      <c r="Z233" s="158"/>
      <c r="AA233" s="158"/>
    </row>
    <row r="234">
      <c r="A234" s="160"/>
      <c r="B234" s="151"/>
      <c r="C234" s="152"/>
      <c r="D234" s="152"/>
      <c r="E234" s="144"/>
      <c r="F234" s="159"/>
      <c r="G234" s="158"/>
      <c r="H234" s="144"/>
      <c r="I234" s="158"/>
      <c r="J234" s="147"/>
      <c r="K234" s="158"/>
      <c r="L234" s="158"/>
      <c r="M234" s="158"/>
      <c r="N234" s="158"/>
      <c r="O234" s="158"/>
      <c r="P234" s="148"/>
      <c r="Q234" s="158"/>
      <c r="R234" s="158"/>
      <c r="S234" s="158"/>
      <c r="T234" s="158"/>
      <c r="U234" s="158"/>
      <c r="V234" s="148"/>
      <c r="W234" s="158"/>
      <c r="X234" s="158"/>
      <c r="Y234" s="158"/>
      <c r="Z234" s="158"/>
      <c r="AA234" s="158"/>
    </row>
    <row r="235">
      <c r="A235" s="160"/>
      <c r="B235" s="151"/>
      <c r="C235" s="152"/>
      <c r="D235" s="152"/>
      <c r="E235" s="144"/>
      <c r="F235" s="159"/>
      <c r="G235" s="158"/>
      <c r="H235" s="144"/>
      <c r="I235" s="158"/>
      <c r="J235" s="147"/>
      <c r="K235" s="158"/>
      <c r="L235" s="158"/>
      <c r="M235" s="158"/>
      <c r="N235" s="158"/>
      <c r="O235" s="158"/>
      <c r="P235" s="148"/>
      <c r="Q235" s="158"/>
      <c r="R235" s="158"/>
      <c r="S235" s="158"/>
      <c r="T235" s="158"/>
      <c r="U235" s="158"/>
      <c r="V235" s="148"/>
      <c r="W235" s="158"/>
      <c r="X235" s="158"/>
      <c r="Y235" s="158"/>
      <c r="Z235" s="158"/>
      <c r="AA235" s="158"/>
    </row>
    <row r="236">
      <c r="A236" s="160"/>
      <c r="B236" s="151"/>
      <c r="C236" s="152"/>
      <c r="D236" s="152"/>
      <c r="E236" s="144"/>
      <c r="F236" s="159"/>
      <c r="G236" s="158"/>
      <c r="H236" s="144"/>
      <c r="I236" s="158"/>
      <c r="J236" s="147"/>
      <c r="K236" s="158"/>
      <c r="L236" s="158"/>
      <c r="M236" s="158"/>
      <c r="N236" s="158"/>
      <c r="O236" s="158"/>
      <c r="P236" s="148"/>
      <c r="Q236" s="158"/>
      <c r="R236" s="158"/>
      <c r="S236" s="158"/>
      <c r="T236" s="158"/>
      <c r="U236" s="158"/>
      <c r="V236" s="148"/>
      <c r="W236" s="158"/>
      <c r="X236" s="158"/>
      <c r="Y236" s="158"/>
      <c r="Z236" s="158"/>
      <c r="AA236" s="158"/>
    </row>
    <row r="237">
      <c r="A237" s="160"/>
      <c r="B237" s="151"/>
      <c r="C237" s="152"/>
      <c r="D237" s="152"/>
      <c r="E237" s="144"/>
      <c r="F237" s="159"/>
      <c r="G237" s="158"/>
      <c r="H237" s="144"/>
      <c r="I237" s="158"/>
      <c r="J237" s="147"/>
      <c r="K237" s="158"/>
      <c r="L237" s="158"/>
      <c r="M237" s="158"/>
      <c r="N237" s="158"/>
      <c r="O237" s="158"/>
      <c r="P237" s="148"/>
      <c r="Q237" s="158"/>
      <c r="R237" s="158"/>
      <c r="S237" s="158"/>
      <c r="T237" s="158"/>
      <c r="U237" s="158"/>
      <c r="V237" s="148"/>
      <c r="W237" s="158"/>
      <c r="X237" s="158"/>
      <c r="Y237" s="158"/>
      <c r="Z237" s="158"/>
      <c r="AA237" s="158"/>
    </row>
    <row r="238">
      <c r="A238" s="160"/>
      <c r="B238" s="151"/>
      <c r="C238" s="152"/>
      <c r="D238" s="152"/>
      <c r="E238" s="144"/>
      <c r="F238" s="159"/>
      <c r="G238" s="158"/>
      <c r="H238" s="144"/>
      <c r="I238" s="158"/>
      <c r="J238" s="147"/>
      <c r="K238" s="158"/>
      <c r="L238" s="158"/>
      <c r="M238" s="158"/>
      <c r="N238" s="158"/>
      <c r="O238" s="158"/>
      <c r="P238" s="148"/>
      <c r="Q238" s="158"/>
      <c r="R238" s="158"/>
      <c r="S238" s="158"/>
      <c r="T238" s="158"/>
      <c r="U238" s="158"/>
      <c r="V238" s="148"/>
      <c r="W238" s="158"/>
      <c r="X238" s="158"/>
      <c r="Y238" s="158"/>
      <c r="Z238" s="158"/>
      <c r="AA238" s="158"/>
    </row>
    <row r="239">
      <c r="A239" s="160"/>
      <c r="B239" s="151"/>
      <c r="C239" s="152"/>
      <c r="D239" s="152"/>
      <c r="E239" s="144"/>
      <c r="F239" s="159"/>
      <c r="G239" s="158"/>
      <c r="H239" s="144"/>
      <c r="I239" s="158"/>
      <c r="J239" s="147"/>
      <c r="K239" s="158"/>
      <c r="L239" s="158"/>
      <c r="M239" s="158"/>
      <c r="N239" s="158"/>
      <c r="O239" s="158"/>
      <c r="P239" s="148"/>
      <c r="Q239" s="158"/>
      <c r="R239" s="158"/>
      <c r="S239" s="158"/>
      <c r="T239" s="158"/>
      <c r="U239" s="158"/>
      <c r="V239" s="148"/>
      <c r="W239" s="158"/>
      <c r="X239" s="158"/>
      <c r="Y239" s="158"/>
      <c r="Z239" s="158"/>
      <c r="AA239" s="158"/>
    </row>
    <row r="240">
      <c r="A240" s="160"/>
      <c r="B240" s="151"/>
      <c r="C240" s="152"/>
      <c r="D240" s="152"/>
      <c r="E240" s="144"/>
      <c r="F240" s="159"/>
      <c r="G240" s="158"/>
      <c r="H240" s="144"/>
      <c r="I240" s="158"/>
      <c r="J240" s="147"/>
      <c r="K240" s="158"/>
      <c r="L240" s="158"/>
      <c r="M240" s="158"/>
      <c r="N240" s="158"/>
      <c r="O240" s="158"/>
      <c r="P240" s="148"/>
      <c r="Q240" s="158"/>
      <c r="R240" s="158"/>
      <c r="S240" s="158"/>
      <c r="T240" s="158"/>
      <c r="U240" s="158"/>
      <c r="V240" s="148"/>
      <c r="W240" s="158"/>
      <c r="X240" s="158"/>
      <c r="Y240" s="158"/>
      <c r="Z240" s="158"/>
      <c r="AA240" s="158"/>
    </row>
    <row r="241">
      <c r="A241" s="160"/>
      <c r="B241" s="151"/>
      <c r="C241" s="152"/>
      <c r="D241" s="152"/>
      <c r="E241" s="144"/>
      <c r="F241" s="159"/>
      <c r="G241" s="158"/>
      <c r="H241" s="144"/>
      <c r="I241" s="158"/>
      <c r="J241" s="147"/>
      <c r="K241" s="158"/>
      <c r="L241" s="158"/>
      <c r="M241" s="158"/>
      <c r="N241" s="158"/>
      <c r="O241" s="158"/>
      <c r="P241" s="148"/>
      <c r="Q241" s="158"/>
      <c r="R241" s="158"/>
      <c r="S241" s="158"/>
      <c r="T241" s="158"/>
      <c r="U241" s="158"/>
      <c r="V241" s="148"/>
      <c r="W241" s="158"/>
      <c r="X241" s="158"/>
      <c r="Y241" s="158"/>
      <c r="Z241" s="158"/>
      <c r="AA241" s="158"/>
    </row>
    <row r="242">
      <c r="A242" s="160"/>
      <c r="B242" s="151"/>
      <c r="C242" s="152"/>
      <c r="D242" s="152"/>
      <c r="E242" s="144"/>
      <c r="F242" s="159"/>
      <c r="G242" s="158"/>
      <c r="H242" s="144"/>
      <c r="I242" s="158"/>
      <c r="J242" s="147"/>
      <c r="K242" s="158"/>
      <c r="L242" s="158"/>
      <c r="M242" s="158"/>
      <c r="N242" s="158"/>
      <c r="O242" s="158"/>
      <c r="P242" s="148"/>
      <c r="Q242" s="158"/>
      <c r="R242" s="158"/>
      <c r="S242" s="158"/>
      <c r="T242" s="158"/>
      <c r="U242" s="158"/>
      <c r="V242" s="148"/>
      <c r="W242" s="158"/>
      <c r="X242" s="158"/>
      <c r="Y242" s="158"/>
      <c r="Z242" s="158"/>
      <c r="AA242" s="158"/>
    </row>
    <row r="243">
      <c r="A243" s="160"/>
      <c r="B243" s="151"/>
      <c r="C243" s="152"/>
      <c r="D243" s="152"/>
      <c r="E243" s="144"/>
      <c r="F243" s="159"/>
      <c r="G243" s="158"/>
      <c r="H243" s="144"/>
      <c r="I243" s="158"/>
      <c r="J243" s="147"/>
      <c r="K243" s="158"/>
      <c r="L243" s="158"/>
      <c r="M243" s="158"/>
      <c r="N243" s="158"/>
      <c r="O243" s="158"/>
      <c r="P243" s="148"/>
      <c r="Q243" s="158"/>
      <c r="R243" s="158"/>
      <c r="S243" s="158"/>
      <c r="T243" s="158"/>
      <c r="U243" s="158"/>
      <c r="V243" s="148"/>
      <c r="W243" s="158"/>
      <c r="X243" s="158"/>
      <c r="Y243" s="158"/>
      <c r="Z243" s="158"/>
      <c r="AA243" s="158"/>
    </row>
    <row r="244">
      <c r="A244" s="160"/>
      <c r="B244" s="151"/>
      <c r="C244" s="152"/>
      <c r="D244" s="152"/>
      <c r="E244" s="144"/>
      <c r="F244" s="159"/>
      <c r="G244" s="158"/>
      <c r="H244" s="144"/>
      <c r="I244" s="158"/>
      <c r="J244" s="147"/>
      <c r="K244" s="158"/>
      <c r="L244" s="158"/>
      <c r="M244" s="158"/>
      <c r="N244" s="158"/>
      <c r="O244" s="158"/>
      <c r="P244" s="148"/>
      <c r="Q244" s="158"/>
      <c r="R244" s="158"/>
      <c r="S244" s="158"/>
      <c r="T244" s="158"/>
      <c r="U244" s="158"/>
      <c r="V244" s="148"/>
      <c r="W244" s="158"/>
      <c r="X244" s="158"/>
      <c r="Y244" s="158"/>
      <c r="Z244" s="158"/>
      <c r="AA244" s="158"/>
    </row>
    <row r="245">
      <c r="A245" s="160"/>
      <c r="B245" s="151"/>
      <c r="C245" s="152"/>
      <c r="D245" s="152"/>
      <c r="E245" s="144"/>
      <c r="F245" s="159"/>
      <c r="G245" s="158"/>
      <c r="H245" s="144"/>
      <c r="I245" s="158"/>
      <c r="J245" s="147"/>
      <c r="K245" s="158"/>
      <c r="L245" s="158"/>
      <c r="M245" s="158"/>
      <c r="N245" s="158"/>
      <c r="O245" s="158"/>
      <c r="P245" s="148"/>
      <c r="Q245" s="158"/>
      <c r="R245" s="158"/>
      <c r="S245" s="158"/>
      <c r="T245" s="158"/>
      <c r="U245" s="158"/>
      <c r="V245" s="148"/>
      <c r="W245" s="158"/>
      <c r="X245" s="158"/>
      <c r="Y245" s="158"/>
      <c r="Z245" s="158"/>
      <c r="AA245" s="158"/>
    </row>
    <row r="246">
      <c r="A246" s="160"/>
      <c r="B246" s="151"/>
      <c r="C246" s="152"/>
      <c r="D246" s="152"/>
      <c r="E246" s="144"/>
      <c r="F246" s="159"/>
      <c r="G246" s="158"/>
      <c r="H246" s="144"/>
      <c r="I246" s="158"/>
      <c r="J246" s="147"/>
      <c r="K246" s="158"/>
      <c r="L246" s="158"/>
      <c r="M246" s="158"/>
      <c r="N246" s="158"/>
      <c r="O246" s="158"/>
      <c r="P246" s="148"/>
      <c r="Q246" s="158"/>
      <c r="R246" s="158"/>
      <c r="S246" s="158"/>
      <c r="T246" s="158"/>
      <c r="U246" s="158"/>
      <c r="V246" s="148"/>
      <c r="W246" s="158"/>
      <c r="X246" s="158"/>
      <c r="Y246" s="158"/>
      <c r="Z246" s="158"/>
      <c r="AA246" s="158"/>
    </row>
    <row r="247">
      <c r="A247" s="160"/>
      <c r="B247" s="151"/>
      <c r="C247" s="152"/>
      <c r="D247" s="152"/>
      <c r="E247" s="144"/>
      <c r="F247" s="159"/>
      <c r="G247" s="158"/>
      <c r="H247" s="144"/>
      <c r="I247" s="158"/>
      <c r="J247" s="147"/>
      <c r="K247" s="158"/>
      <c r="L247" s="158"/>
      <c r="M247" s="158"/>
      <c r="N247" s="158"/>
      <c r="O247" s="158"/>
      <c r="P247" s="148"/>
      <c r="Q247" s="158"/>
      <c r="R247" s="158"/>
      <c r="S247" s="158"/>
      <c r="T247" s="158"/>
      <c r="U247" s="158"/>
      <c r="V247" s="148"/>
      <c r="W247" s="158"/>
      <c r="X247" s="158"/>
      <c r="Y247" s="158"/>
      <c r="Z247" s="158"/>
      <c r="AA247" s="158"/>
    </row>
    <row r="248">
      <c r="A248" s="160"/>
      <c r="B248" s="151"/>
      <c r="C248" s="152"/>
      <c r="D248" s="152"/>
      <c r="E248" s="144"/>
      <c r="F248" s="159"/>
      <c r="G248" s="158"/>
      <c r="H248" s="144"/>
      <c r="I248" s="158"/>
      <c r="J248" s="147"/>
      <c r="K248" s="158"/>
      <c r="L248" s="158"/>
      <c r="M248" s="158"/>
      <c r="N248" s="158"/>
      <c r="O248" s="158"/>
      <c r="P248" s="148"/>
      <c r="Q248" s="158"/>
      <c r="R248" s="158"/>
      <c r="S248" s="158"/>
      <c r="T248" s="158"/>
      <c r="U248" s="158"/>
      <c r="V248" s="148"/>
      <c r="W248" s="158"/>
      <c r="X248" s="158"/>
      <c r="Y248" s="158"/>
      <c r="Z248" s="158"/>
      <c r="AA248" s="158"/>
    </row>
    <row r="249">
      <c r="A249" s="160"/>
      <c r="B249" s="151"/>
      <c r="C249" s="152"/>
      <c r="D249" s="152"/>
      <c r="E249" s="144"/>
      <c r="F249" s="159"/>
      <c r="G249" s="158"/>
      <c r="H249" s="144"/>
      <c r="I249" s="158"/>
      <c r="J249" s="147"/>
      <c r="K249" s="158"/>
      <c r="L249" s="158"/>
      <c r="M249" s="158"/>
      <c r="N249" s="158"/>
      <c r="O249" s="158"/>
      <c r="P249" s="148"/>
      <c r="Q249" s="158"/>
      <c r="R249" s="158"/>
      <c r="S249" s="158"/>
      <c r="T249" s="158"/>
      <c r="U249" s="158"/>
      <c r="V249" s="148"/>
      <c r="W249" s="158"/>
      <c r="X249" s="158"/>
      <c r="Y249" s="158"/>
      <c r="Z249" s="158"/>
      <c r="AA249" s="158"/>
    </row>
    <row r="250">
      <c r="A250" s="160"/>
      <c r="B250" s="151"/>
      <c r="C250" s="152"/>
      <c r="D250" s="152"/>
      <c r="E250" s="144"/>
      <c r="F250" s="159"/>
      <c r="G250" s="158"/>
      <c r="H250" s="144"/>
      <c r="I250" s="158"/>
      <c r="J250" s="147"/>
      <c r="K250" s="158"/>
      <c r="L250" s="158"/>
      <c r="M250" s="158"/>
      <c r="N250" s="158"/>
      <c r="O250" s="158"/>
      <c r="P250" s="148"/>
      <c r="Q250" s="158"/>
      <c r="R250" s="158"/>
      <c r="S250" s="158"/>
      <c r="T250" s="158"/>
      <c r="U250" s="158"/>
      <c r="V250" s="148"/>
      <c r="W250" s="158"/>
      <c r="X250" s="158"/>
      <c r="Y250" s="158"/>
      <c r="Z250" s="158"/>
      <c r="AA250" s="158"/>
    </row>
    <row r="251">
      <c r="A251" s="160"/>
      <c r="B251" s="151"/>
      <c r="C251" s="152"/>
      <c r="D251" s="152"/>
      <c r="E251" s="144"/>
      <c r="F251" s="159"/>
      <c r="G251" s="158"/>
      <c r="H251" s="144"/>
      <c r="I251" s="158"/>
      <c r="J251" s="147"/>
      <c r="K251" s="158"/>
      <c r="L251" s="158"/>
      <c r="M251" s="158"/>
      <c r="N251" s="158"/>
      <c r="O251" s="158"/>
      <c r="P251" s="148"/>
      <c r="Q251" s="158"/>
      <c r="R251" s="158"/>
      <c r="S251" s="158"/>
      <c r="T251" s="158"/>
      <c r="U251" s="158"/>
      <c r="V251" s="148"/>
      <c r="W251" s="158"/>
      <c r="X251" s="158"/>
      <c r="Y251" s="158"/>
      <c r="Z251" s="158"/>
      <c r="AA251" s="158"/>
    </row>
    <row r="252">
      <c r="A252" s="160"/>
      <c r="B252" s="151"/>
      <c r="C252" s="152"/>
      <c r="D252" s="152"/>
      <c r="E252" s="144"/>
      <c r="F252" s="159"/>
      <c r="G252" s="158"/>
      <c r="H252" s="144"/>
      <c r="I252" s="158"/>
      <c r="J252" s="147"/>
      <c r="K252" s="158"/>
      <c r="L252" s="158"/>
      <c r="M252" s="158"/>
      <c r="N252" s="158"/>
      <c r="O252" s="158"/>
      <c r="P252" s="148"/>
      <c r="Q252" s="158"/>
      <c r="R252" s="158"/>
      <c r="S252" s="158"/>
      <c r="T252" s="158"/>
      <c r="U252" s="158"/>
      <c r="V252" s="148"/>
      <c r="W252" s="158"/>
      <c r="X252" s="158"/>
      <c r="Y252" s="158"/>
      <c r="Z252" s="158"/>
      <c r="AA252" s="158"/>
    </row>
    <row r="253">
      <c r="A253" s="160"/>
      <c r="B253" s="151"/>
      <c r="C253" s="152"/>
      <c r="D253" s="152"/>
      <c r="E253" s="144"/>
      <c r="F253" s="159"/>
      <c r="G253" s="158"/>
      <c r="H253" s="144"/>
      <c r="I253" s="158"/>
      <c r="J253" s="147"/>
      <c r="K253" s="158"/>
      <c r="L253" s="158"/>
      <c r="M253" s="158"/>
      <c r="N253" s="158"/>
      <c r="O253" s="158"/>
      <c r="P253" s="148"/>
      <c r="Q253" s="158"/>
      <c r="R253" s="158"/>
      <c r="S253" s="158"/>
      <c r="T253" s="158"/>
      <c r="U253" s="158"/>
      <c r="V253" s="148"/>
      <c r="W253" s="158"/>
      <c r="X253" s="158"/>
      <c r="Y253" s="158"/>
      <c r="Z253" s="158"/>
      <c r="AA253" s="158"/>
    </row>
    <row r="254">
      <c r="A254" s="160"/>
      <c r="B254" s="151"/>
      <c r="C254" s="152"/>
      <c r="D254" s="152"/>
      <c r="E254" s="144"/>
      <c r="F254" s="159"/>
      <c r="G254" s="158"/>
      <c r="H254" s="144"/>
      <c r="I254" s="158"/>
      <c r="J254" s="147"/>
      <c r="K254" s="158"/>
      <c r="L254" s="158"/>
      <c r="M254" s="158"/>
      <c r="N254" s="158"/>
      <c r="O254" s="158"/>
      <c r="P254" s="148"/>
      <c r="Q254" s="158"/>
      <c r="R254" s="158"/>
      <c r="S254" s="158"/>
      <c r="T254" s="158"/>
      <c r="U254" s="158"/>
      <c r="V254" s="148"/>
      <c r="W254" s="158"/>
      <c r="X254" s="158"/>
      <c r="Y254" s="158"/>
      <c r="Z254" s="158"/>
      <c r="AA254" s="158"/>
    </row>
    <row r="255">
      <c r="A255" s="160"/>
      <c r="B255" s="151"/>
      <c r="C255" s="152"/>
      <c r="D255" s="152"/>
      <c r="E255" s="144"/>
      <c r="F255" s="159"/>
      <c r="G255" s="158"/>
      <c r="H255" s="144"/>
      <c r="I255" s="158"/>
      <c r="J255" s="147"/>
      <c r="K255" s="158"/>
      <c r="L255" s="158"/>
      <c r="M255" s="158"/>
      <c r="N255" s="158"/>
      <c r="O255" s="158"/>
      <c r="P255" s="148"/>
      <c r="Q255" s="158"/>
      <c r="R255" s="158"/>
      <c r="S255" s="158"/>
      <c r="T255" s="158"/>
      <c r="U255" s="158"/>
      <c r="V255" s="148"/>
      <c r="W255" s="158"/>
      <c r="X255" s="158"/>
      <c r="Y255" s="158"/>
      <c r="Z255" s="158"/>
      <c r="AA255" s="158"/>
    </row>
    <row r="256">
      <c r="A256" s="160"/>
      <c r="B256" s="151"/>
      <c r="C256" s="152"/>
      <c r="D256" s="152"/>
      <c r="E256" s="144"/>
      <c r="F256" s="159"/>
      <c r="G256" s="158"/>
      <c r="H256" s="144"/>
      <c r="I256" s="158"/>
      <c r="J256" s="147"/>
      <c r="K256" s="158"/>
      <c r="L256" s="158"/>
      <c r="M256" s="158"/>
      <c r="N256" s="158"/>
      <c r="O256" s="158"/>
      <c r="P256" s="148"/>
      <c r="Q256" s="158"/>
      <c r="R256" s="158"/>
      <c r="S256" s="158"/>
      <c r="T256" s="158"/>
      <c r="U256" s="158"/>
      <c r="V256" s="148"/>
      <c r="W256" s="158"/>
      <c r="X256" s="158"/>
      <c r="Y256" s="158"/>
      <c r="Z256" s="158"/>
      <c r="AA256" s="158"/>
    </row>
    <row r="257">
      <c r="A257" s="160"/>
      <c r="B257" s="151"/>
      <c r="C257" s="152"/>
      <c r="D257" s="152"/>
      <c r="E257" s="144"/>
      <c r="F257" s="159"/>
      <c r="G257" s="158"/>
      <c r="H257" s="144"/>
      <c r="I257" s="158"/>
      <c r="J257" s="147"/>
      <c r="K257" s="158"/>
      <c r="L257" s="158"/>
      <c r="M257" s="158"/>
      <c r="N257" s="158"/>
      <c r="O257" s="158"/>
      <c r="P257" s="148"/>
      <c r="Q257" s="158"/>
      <c r="R257" s="158"/>
      <c r="S257" s="158"/>
      <c r="T257" s="158"/>
      <c r="U257" s="158"/>
      <c r="V257" s="148"/>
      <c r="W257" s="158"/>
      <c r="X257" s="158"/>
      <c r="Y257" s="158"/>
      <c r="Z257" s="158"/>
      <c r="AA257" s="158"/>
    </row>
    <row r="258">
      <c r="A258" s="160"/>
      <c r="B258" s="151"/>
      <c r="C258" s="152"/>
      <c r="D258" s="152"/>
      <c r="E258" s="144"/>
      <c r="F258" s="159"/>
      <c r="G258" s="158"/>
      <c r="H258" s="144"/>
      <c r="I258" s="158"/>
      <c r="J258" s="147"/>
      <c r="K258" s="158"/>
      <c r="L258" s="158"/>
      <c r="M258" s="158"/>
      <c r="N258" s="158"/>
      <c r="O258" s="158"/>
      <c r="P258" s="148"/>
      <c r="Q258" s="158"/>
      <c r="R258" s="158"/>
      <c r="S258" s="158"/>
      <c r="T258" s="158"/>
      <c r="U258" s="158"/>
      <c r="V258" s="148"/>
      <c r="W258" s="158"/>
      <c r="X258" s="158"/>
      <c r="Y258" s="158"/>
      <c r="Z258" s="158"/>
      <c r="AA258" s="158"/>
    </row>
    <row r="259">
      <c r="A259" s="160"/>
      <c r="B259" s="151"/>
      <c r="C259" s="152"/>
      <c r="D259" s="152"/>
      <c r="E259" s="144"/>
      <c r="F259" s="159"/>
      <c r="G259" s="158"/>
      <c r="H259" s="144"/>
      <c r="I259" s="158"/>
      <c r="J259" s="147"/>
      <c r="K259" s="158"/>
      <c r="L259" s="158"/>
      <c r="M259" s="158"/>
      <c r="N259" s="158"/>
      <c r="O259" s="158"/>
      <c r="P259" s="148"/>
      <c r="Q259" s="158"/>
      <c r="R259" s="158"/>
      <c r="S259" s="158"/>
      <c r="T259" s="158"/>
      <c r="U259" s="158"/>
      <c r="V259" s="148"/>
      <c r="W259" s="158"/>
      <c r="X259" s="158"/>
      <c r="Y259" s="158"/>
      <c r="Z259" s="158"/>
      <c r="AA259" s="158"/>
    </row>
    <row r="260">
      <c r="A260" s="160"/>
      <c r="B260" s="151"/>
      <c r="C260" s="152"/>
      <c r="D260" s="152"/>
      <c r="E260" s="144"/>
      <c r="F260" s="159"/>
      <c r="G260" s="158"/>
      <c r="H260" s="144"/>
      <c r="I260" s="158"/>
      <c r="J260" s="147"/>
      <c r="K260" s="158"/>
      <c r="L260" s="158"/>
      <c r="M260" s="158"/>
      <c r="N260" s="158"/>
      <c r="O260" s="158"/>
      <c r="P260" s="148"/>
      <c r="Q260" s="158"/>
      <c r="R260" s="158"/>
      <c r="S260" s="158"/>
      <c r="T260" s="158"/>
      <c r="U260" s="158"/>
      <c r="V260" s="148"/>
      <c r="W260" s="158"/>
      <c r="X260" s="158"/>
      <c r="Y260" s="158"/>
      <c r="Z260" s="158"/>
      <c r="AA260" s="158"/>
    </row>
    <row r="261">
      <c r="A261" s="160"/>
      <c r="B261" s="151"/>
      <c r="C261" s="152"/>
      <c r="D261" s="152"/>
      <c r="E261" s="144"/>
      <c r="F261" s="159"/>
      <c r="G261" s="158"/>
      <c r="H261" s="144"/>
      <c r="I261" s="158"/>
      <c r="J261" s="147"/>
      <c r="K261" s="158"/>
      <c r="L261" s="158"/>
      <c r="M261" s="158"/>
      <c r="N261" s="158"/>
      <c r="O261" s="158"/>
      <c r="P261" s="148"/>
      <c r="Q261" s="158"/>
      <c r="R261" s="158"/>
      <c r="S261" s="158"/>
      <c r="T261" s="158"/>
      <c r="U261" s="158"/>
      <c r="V261" s="148"/>
      <c r="W261" s="158"/>
      <c r="X261" s="158"/>
      <c r="Y261" s="158"/>
      <c r="Z261" s="158"/>
      <c r="AA261" s="158"/>
    </row>
    <row r="262">
      <c r="A262" s="160"/>
      <c r="B262" s="151"/>
      <c r="C262" s="152"/>
      <c r="D262" s="152"/>
      <c r="E262" s="144"/>
      <c r="F262" s="159"/>
      <c r="G262" s="158"/>
      <c r="H262" s="144"/>
      <c r="I262" s="158"/>
      <c r="J262" s="147"/>
      <c r="K262" s="158"/>
      <c r="L262" s="158"/>
      <c r="M262" s="158"/>
      <c r="N262" s="158"/>
      <c r="O262" s="158"/>
      <c r="P262" s="148"/>
      <c r="Q262" s="158"/>
      <c r="R262" s="158"/>
      <c r="S262" s="158"/>
      <c r="T262" s="158"/>
      <c r="U262" s="158"/>
      <c r="V262" s="148"/>
      <c r="W262" s="158"/>
      <c r="X262" s="158"/>
      <c r="Y262" s="158"/>
      <c r="Z262" s="158"/>
      <c r="AA262" s="158"/>
    </row>
    <row r="263">
      <c r="A263" s="160"/>
      <c r="B263" s="151"/>
      <c r="C263" s="152"/>
      <c r="D263" s="152"/>
      <c r="E263" s="144"/>
      <c r="F263" s="159"/>
      <c r="G263" s="158"/>
      <c r="H263" s="144"/>
      <c r="I263" s="158"/>
      <c r="J263" s="147"/>
      <c r="K263" s="158"/>
      <c r="L263" s="158"/>
      <c r="M263" s="158"/>
      <c r="N263" s="158"/>
      <c r="O263" s="158"/>
      <c r="P263" s="148"/>
      <c r="Q263" s="158"/>
      <c r="R263" s="158"/>
      <c r="S263" s="158"/>
      <c r="T263" s="158"/>
      <c r="U263" s="158"/>
      <c r="V263" s="148"/>
      <c r="W263" s="158"/>
      <c r="X263" s="158"/>
      <c r="Y263" s="158"/>
      <c r="Z263" s="158"/>
      <c r="AA263" s="158"/>
    </row>
    <row r="264">
      <c r="A264" s="160"/>
      <c r="B264" s="151"/>
      <c r="C264" s="152"/>
      <c r="D264" s="152"/>
      <c r="E264" s="144"/>
      <c r="F264" s="159"/>
      <c r="G264" s="158"/>
      <c r="H264" s="144"/>
      <c r="I264" s="158"/>
      <c r="J264" s="147"/>
      <c r="K264" s="158"/>
      <c r="L264" s="158"/>
      <c r="M264" s="158"/>
      <c r="N264" s="158"/>
      <c r="O264" s="158"/>
      <c r="P264" s="148"/>
      <c r="Q264" s="158"/>
      <c r="R264" s="158"/>
      <c r="S264" s="158"/>
      <c r="T264" s="158"/>
      <c r="U264" s="158"/>
      <c r="V264" s="148"/>
      <c r="W264" s="158"/>
      <c r="X264" s="158"/>
      <c r="Y264" s="158"/>
      <c r="Z264" s="158"/>
      <c r="AA264" s="158"/>
    </row>
    <row r="265">
      <c r="A265" s="160"/>
      <c r="B265" s="151"/>
      <c r="C265" s="152"/>
      <c r="D265" s="152"/>
      <c r="E265" s="144"/>
      <c r="F265" s="159"/>
      <c r="G265" s="158"/>
      <c r="H265" s="144"/>
      <c r="I265" s="158"/>
      <c r="J265" s="147"/>
      <c r="K265" s="158"/>
      <c r="L265" s="158"/>
      <c r="M265" s="158"/>
      <c r="N265" s="158"/>
      <c r="O265" s="158"/>
      <c r="P265" s="148"/>
      <c r="Q265" s="158"/>
      <c r="R265" s="158"/>
      <c r="S265" s="158"/>
      <c r="T265" s="158"/>
      <c r="U265" s="158"/>
      <c r="V265" s="148"/>
      <c r="W265" s="158"/>
      <c r="X265" s="158"/>
      <c r="Y265" s="158"/>
      <c r="Z265" s="158"/>
      <c r="AA265" s="158"/>
    </row>
    <row r="266">
      <c r="A266" s="160"/>
      <c r="B266" s="151"/>
      <c r="C266" s="152"/>
      <c r="D266" s="152"/>
      <c r="E266" s="144"/>
      <c r="F266" s="159"/>
      <c r="G266" s="158"/>
      <c r="H266" s="144"/>
      <c r="I266" s="158"/>
      <c r="J266" s="147"/>
      <c r="K266" s="158"/>
      <c r="L266" s="158"/>
      <c r="M266" s="158"/>
      <c r="N266" s="158"/>
      <c r="O266" s="158"/>
      <c r="P266" s="148"/>
      <c r="Q266" s="158"/>
      <c r="R266" s="158"/>
      <c r="S266" s="158"/>
      <c r="T266" s="158"/>
      <c r="U266" s="158"/>
      <c r="V266" s="148"/>
      <c r="W266" s="158"/>
      <c r="X266" s="158"/>
      <c r="Y266" s="158"/>
      <c r="Z266" s="158"/>
      <c r="AA266" s="158"/>
    </row>
    <row r="267">
      <c r="A267" s="160"/>
      <c r="B267" s="151"/>
      <c r="C267" s="152"/>
      <c r="D267" s="152"/>
      <c r="E267" s="144"/>
      <c r="F267" s="159"/>
      <c r="G267" s="158"/>
      <c r="H267" s="144"/>
      <c r="I267" s="158"/>
      <c r="J267" s="147"/>
      <c r="K267" s="158"/>
      <c r="L267" s="158"/>
      <c r="M267" s="158"/>
      <c r="N267" s="158"/>
      <c r="O267" s="158"/>
      <c r="P267" s="148"/>
      <c r="Q267" s="158"/>
      <c r="R267" s="158"/>
      <c r="S267" s="158"/>
      <c r="T267" s="158"/>
      <c r="U267" s="158"/>
      <c r="V267" s="148"/>
      <c r="W267" s="158"/>
      <c r="X267" s="158"/>
      <c r="Y267" s="158"/>
      <c r="Z267" s="158"/>
      <c r="AA267" s="158"/>
    </row>
    <row r="268">
      <c r="A268" s="160"/>
      <c r="B268" s="151"/>
      <c r="C268" s="152"/>
      <c r="D268" s="152"/>
      <c r="E268" s="144"/>
      <c r="F268" s="159"/>
      <c r="G268" s="158"/>
      <c r="H268" s="144"/>
      <c r="I268" s="158"/>
      <c r="J268" s="147"/>
      <c r="K268" s="158"/>
      <c r="L268" s="158"/>
      <c r="M268" s="158"/>
      <c r="N268" s="158"/>
      <c r="O268" s="158"/>
      <c r="P268" s="148"/>
      <c r="Q268" s="158"/>
      <c r="R268" s="158"/>
      <c r="S268" s="158"/>
      <c r="T268" s="158"/>
      <c r="U268" s="158"/>
      <c r="V268" s="148"/>
      <c r="W268" s="158"/>
      <c r="X268" s="158"/>
      <c r="Y268" s="158"/>
      <c r="Z268" s="158"/>
      <c r="AA268" s="158"/>
    </row>
    <row r="269">
      <c r="A269" s="160"/>
      <c r="B269" s="151"/>
      <c r="C269" s="152"/>
      <c r="D269" s="152"/>
      <c r="E269" s="144"/>
      <c r="F269" s="159"/>
      <c r="G269" s="158"/>
      <c r="H269" s="144"/>
      <c r="I269" s="158"/>
      <c r="J269" s="147"/>
      <c r="K269" s="158"/>
      <c r="L269" s="158"/>
      <c r="M269" s="158"/>
      <c r="N269" s="158"/>
      <c r="O269" s="158"/>
      <c r="P269" s="148"/>
      <c r="Q269" s="158"/>
      <c r="R269" s="158"/>
      <c r="S269" s="158"/>
      <c r="T269" s="158"/>
      <c r="U269" s="158"/>
      <c r="V269" s="148"/>
      <c r="W269" s="158"/>
      <c r="X269" s="158"/>
      <c r="Y269" s="158"/>
      <c r="Z269" s="158"/>
      <c r="AA269" s="158"/>
    </row>
    <row r="270">
      <c r="A270" s="160"/>
      <c r="B270" s="151"/>
      <c r="C270" s="152"/>
      <c r="D270" s="152"/>
      <c r="E270" s="144"/>
      <c r="F270" s="159"/>
      <c r="G270" s="158"/>
      <c r="H270" s="144"/>
      <c r="I270" s="158"/>
      <c r="J270" s="147"/>
      <c r="K270" s="158"/>
      <c r="L270" s="158"/>
      <c r="M270" s="158"/>
      <c r="N270" s="158"/>
      <c r="O270" s="158"/>
      <c r="P270" s="148"/>
      <c r="Q270" s="158"/>
      <c r="R270" s="158"/>
      <c r="S270" s="158"/>
      <c r="T270" s="158"/>
      <c r="U270" s="158"/>
      <c r="V270" s="148"/>
      <c r="W270" s="158"/>
      <c r="X270" s="158"/>
      <c r="Y270" s="158"/>
      <c r="Z270" s="158"/>
      <c r="AA270" s="158"/>
    </row>
    <row r="271">
      <c r="A271" s="160"/>
      <c r="B271" s="151"/>
      <c r="C271" s="152"/>
      <c r="D271" s="152"/>
      <c r="E271" s="144"/>
      <c r="F271" s="159"/>
      <c r="G271" s="158"/>
      <c r="H271" s="144"/>
      <c r="I271" s="158"/>
      <c r="J271" s="147"/>
      <c r="K271" s="158"/>
      <c r="L271" s="158"/>
      <c r="M271" s="158"/>
      <c r="N271" s="158"/>
      <c r="O271" s="158"/>
      <c r="P271" s="148"/>
      <c r="Q271" s="158"/>
      <c r="R271" s="158"/>
      <c r="S271" s="158"/>
      <c r="T271" s="158"/>
      <c r="U271" s="158"/>
      <c r="V271" s="148"/>
      <c r="W271" s="158"/>
      <c r="X271" s="158"/>
      <c r="Y271" s="158"/>
      <c r="Z271" s="158"/>
      <c r="AA271" s="158"/>
    </row>
    <row r="272">
      <c r="A272" s="160"/>
      <c r="B272" s="151"/>
      <c r="C272" s="152"/>
      <c r="D272" s="152"/>
      <c r="E272" s="144"/>
      <c r="F272" s="159"/>
      <c r="G272" s="158"/>
      <c r="H272" s="144"/>
      <c r="I272" s="158"/>
      <c r="J272" s="147"/>
      <c r="K272" s="158"/>
      <c r="L272" s="158"/>
      <c r="M272" s="158"/>
      <c r="N272" s="158"/>
      <c r="O272" s="158"/>
      <c r="P272" s="148"/>
      <c r="Q272" s="158"/>
      <c r="R272" s="158"/>
      <c r="S272" s="158"/>
      <c r="T272" s="158"/>
      <c r="U272" s="158"/>
      <c r="V272" s="148"/>
      <c r="W272" s="158"/>
      <c r="X272" s="158"/>
      <c r="Y272" s="158"/>
      <c r="Z272" s="158"/>
      <c r="AA272" s="158"/>
    </row>
    <row r="273">
      <c r="A273" s="160"/>
      <c r="B273" s="151"/>
      <c r="C273" s="152"/>
      <c r="D273" s="152"/>
      <c r="E273" s="144"/>
      <c r="F273" s="159"/>
      <c r="G273" s="158"/>
      <c r="H273" s="144"/>
      <c r="I273" s="158"/>
      <c r="J273" s="147"/>
      <c r="K273" s="158"/>
      <c r="L273" s="158"/>
      <c r="M273" s="158"/>
      <c r="N273" s="158"/>
      <c r="O273" s="158"/>
      <c r="P273" s="148"/>
      <c r="Q273" s="158"/>
      <c r="R273" s="158"/>
      <c r="S273" s="158"/>
      <c r="T273" s="158"/>
      <c r="U273" s="158"/>
      <c r="V273" s="148"/>
      <c r="W273" s="158"/>
      <c r="X273" s="158"/>
      <c r="Y273" s="158"/>
      <c r="Z273" s="158"/>
      <c r="AA273" s="158"/>
    </row>
    <row r="274">
      <c r="A274" s="160"/>
      <c r="B274" s="151"/>
      <c r="C274" s="152"/>
      <c r="D274" s="152"/>
      <c r="E274" s="144"/>
      <c r="F274" s="159"/>
      <c r="G274" s="158"/>
      <c r="H274" s="144"/>
      <c r="I274" s="158"/>
      <c r="J274" s="147"/>
      <c r="K274" s="158"/>
      <c r="L274" s="158"/>
      <c r="M274" s="158"/>
      <c r="N274" s="158"/>
      <c r="O274" s="158"/>
      <c r="P274" s="148"/>
      <c r="Q274" s="158"/>
      <c r="R274" s="158"/>
      <c r="S274" s="158"/>
      <c r="T274" s="158"/>
      <c r="U274" s="158"/>
      <c r="V274" s="148"/>
      <c r="W274" s="158"/>
      <c r="X274" s="158"/>
      <c r="Y274" s="158"/>
      <c r="Z274" s="158"/>
      <c r="AA274" s="158"/>
    </row>
    <row r="275">
      <c r="A275" s="160"/>
      <c r="B275" s="151"/>
      <c r="C275" s="152"/>
      <c r="D275" s="152"/>
      <c r="E275" s="144"/>
      <c r="F275" s="159"/>
      <c r="G275" s="158"/>
      <c r="H275" s="144"/>
      <c r="I275" s="158"/>
      <c r="J275" s="147"/>
      <c r="K275" s="158"/>
      <c r="L275" s="158"/>
      <c r="M275" s="158"/>
      <c r="N275" s="158"/>
      <c r="O275" s="158"/>
      <c r="P275" s="148"/>
      <c r="Q275" s="158"/>
      <c r="R275" s="158"/>
      <c r="S275" s="158"/>
      <c r="T275" s="158"/>
      <c r="U275" s="158"/>
      <c r="V275" s="148"/>
      <c r="W275" s="158"/>
      <c r="X275" s="158"/>
      <c r="Y275" s="158"/>
      <c r="Z275" s="158"/>
      <c r="AA275" s="158"/>
    </row>
    <row r="276">
      <c r="A276" s="160"/>
      <c r="B276" s="151"/>
      <c r="C276" s="152"/>
      <c r="D276" s="152"/>
      <c r="E276" s="144"/>
      <c r="F276" s="159"/>
      <c r="G276" s="158"/>
      <c r="H276" s="144"/>
      <c r="I276" s="158"/>
      <c r="J276" s="147"/>
      <c r="K276" s="158"/>
      <c r="L276" s="158"/>
      <c r="M276" s="158"/>
      <c r="N276" s="158"/>
      <c r="O276" s="158"/>
      <c r="P276" s="148"/>
      <c r="Q276" s="158"/>
      <c r="R276" s="158"/>
      <c r="S276" s="158"/>
      <c r="T276" s="158"/>
      <c r="U276" s="158"/>
      <c r="V276" s="148"/>
      <c r="W276" s="158"/>
      <c r="X276" s="158"/>
      <c r="Y276" s="158"/>
      <c r="Z276" s="158"/>
      <c r="AA276" s="158"/>
    </row>
    <row r="277">
      <c r="A277" s="160"/>
      <c r="B277" s="151"/>
      <c r="C277" s="152"/>
      <c r="D277" s="152"/>
      <c r="E277" s="144"/>
      <c r="F277" s="159"/>
      <c r="G277" s="158"/>
      <c r="H277" s="144"/>
      <c r="I277" s="158"/>
      <c r="J277" s="147"/>
      <c r="K277" s="158"/>
      <c r="L277" s="158"/>
      <c r="M277" s="158"/>
      <c r="N277" s="158"/>
      <c r="O277" s="158"/>
      <c r="P277" s="148"/>
      <c r="Q277" s="158"/>
      <c r="R277" s="158"/>
      <c r="S277" s="158"/>
      <c r="T277" s="158"/>
      <c r="U277" s="158"/>
      <c r="V277" s="148"/>
      <c r="W277" s="158"/>
      <c r="X277" s="158"/>
      <c r="Y277" s="158"/>
      <c r="Z277" s="158"/>
      <c r="AA277" s="158"/>
    </row>
    <row r="278">
      <c r="A278" s="160"/>
      <c r="B278" s="151"/>
      <c r="C278" s="152"/>
      <c r="D278" s="152"/>
      <c r="E278" s="144"/>
      <c r="F278" s="159"/>
      <c r="G278" s="158"/>
      <c r="H278" s="144"/>
      <c r="I278" s="158"/>
      <c r="J278" s="147"/>
      <c r="K278" s="158"/>
      <c r="L278" s="158"/>
      <c r="M278" s="158"/>
      <c r="N278" s="158"/>
      <c r="O278" s="158"/>
      <c r="P278" s="148"/>
      <c r="Q278" s="158"/>
      <c r="R278" s="158"/>
      <c r="S278" s="158"/>
      <c r="T278" s="158"/>
      <c r="U278" s="158"/>
      <c r="V278" s="148"/>
      <c r="W278" s="158"/>
      <c r="X278" s="158"/>
      <c r="Y278" s="158"/>
      <c r="Z278" s="158"/>
      <c r="AA278" s="158"/>
    </row>
    <row r="279">
      <c r="A279" s="160"/>
      <c r="B279" s="151"/>
      <c r="C279" s="152"/>
      <c r="D279" s="152"/>
      <c r="E279" s="144"/>
      <c r="F279" s="159"/>
      <c r="G279" s="158"/>
      <c r="H279" s="144"/>
      <c r="I279" s="158"/>
      <c r="J279" s="147"/>
      <c r="K279" s="158"/>
      <c r="L279" s="158"/>
      <c r="M279" s="158"/>
      <c r="N279" s="158"/>
      <c r="O279" s="158"/>
      <c r="P279" s="148"/>
      <c r="Q279" s="158"/>
      <c r="R279" s="158"/>
      <c r="S279" s="158"/>
      <c r="T279" s="158"/>
      <c r="U279" s="158"/>
      <c r="V279" s="148"/>
      <c r="W279" s="158"/>
      <c r="X279" s="158"/>
      <c r="Y279" s="158"/>
      <c r="Z279" s="158"/>
      <c r="AA279" s="158"/>
    </row>
    <row r="280">
      <c r="A280" s="160"/>
      <c r="B280" s="151"/>
      <c r="C280" s="152"/>
      <c r="D280" s="152"/>
      <c r="E280" s="144"/>
      <c r="F280" s="159"/>
      <c r="G280" s="158"/>
      <c r="H280" s="144"/>
      <c r="I280" s="158"/>
      <c r="J280" s="147"/>
      <c r="K280" s="158"/>
      <c r="L280" s="158"/>
      <c r="M280" s="158"/>
      <c r="N280" s="158"/>
      <c r="O280" s="158"/>
      <c r="P280" s="148"/>
      <c r="Q280" s="158"/>
      <c r="R280" s="158"/>
      <c r="S280" s="158"/>
      <c r="T280" s="158"/>
      <c r="U280" s="158"/>
      <c r="V280" s="148"/>
      <c r="W280" s="158"/>
      <c r="X280" s="158"/>
      <c r="Y280" s="158"/>
      <c r="Z280" s="158"/>
      <c r="AA280" s="158"/>
    </row>
    <row r="281">
      <c r="A281" s="160"/>
      <c r="B281" s="151"/>
      <c r="C281" s="152"/>
      <c r="D281" s="152"/>
      <c r="E281" s="144"/>
      <c r="F281" s="159"/>
      <c r="G281" s="158"/>
      <c r="H281" s="144"/>
      <c r="I281" s="158"/>
      <c r="J281" s="147"/>
      <c r="K281" s="158"/>
      <c r="L281" s="158"/>
      <c r="M281" s="158"/>
      <c r="N281" s="158"/>
      <c r="O281" s="158"/>
      <c r="P281" s="148"/>
      <c r="Q281" s="158"/>
      <c r="R281" s="158"/>
      <c r="S281" s="158"/>
      <c r="T281" s="158"/>
      <c r="U281" s="158"/>
      <c r="V281" s="148"/>
      <c r="W281" s="158"/>
      <c r="X281" s="158"/>
      <c r="Y281" s="158"/>
      <c r="Z281" s="158"/>
      <c r="AA281" s="158"/>
    </row>
    <row r="282">
      <c r="A282" s="160"/>
      <c r="B282" s="151"/>
      <c r="C282" s="152"/>
      <c r="D282" s="152"/>
      <c r="E282" s="144"/>
      <c r="F282" s="159"/>
      <c r="G282" s="158"/>
      <c r="H282" s="144"/>
      <c r="I282" s="158"/>
      <c r="J282" s="147"/>
      <c r="K282" s="158"/>
      <c r="L282" s="158"/>
      <c r="M282" s="158"/>
      <c r="N282" s="158"/>
      <c r="O282" s="158"/>
      <c r="P282" s="148"/>
      <c r="Q282" s="158"/>
      <c r="R282" s="158"/>
      <c r="S282" s="158"/>
      <c r="T282" s="158"/>
      <c r="U282" s="158"/>
      <c r="V282" s="148"/>
      <c r="W282" s="158"/>
      <c r="X282" s="158"/>
      <c r="Y282" s="158"/>
      <c r="Z282" s="158"/>
      <c r="AA282" s="158"/>
    </row>
    <row r="283">
      <c r="A283" s="160"/>
      <c r="B283" s="151"/>
      <c r="C283" s="152"/>
      <c r="D283" s="152"/>
      <c r="E283" s="144"/>
      <c r="F283" s="159"/>
      <c r="G283" s="158"/>
      <c r="H283" s="144"/>
      <c r="I283" s="158"/>
      <c r="J283" s="147"/>
      <c r="K283" s="158"/>
      <c r="L283" s="158"/>
      <c r="M283" s="158"/>
      <c r="N283" s="158"/>
      <c r="O283" s="158"/>
      <c r="P283" s="148"/>
      <c r="Q283" s="158"/>
      <c r="R283" s="158"/>
      <c r="S283" s="158"/>
      <c r="T283" s="158"/>
      <c r="U283" s="158"/>
      <c r="V283" s="148"/>
      <c r="W283" s="158"/>
      <c r="X283" s="158"/>
      <c r="Y283" s="158"/>
      <c r="Z283" s="158"/>
      <c r="AA283" s="158"/>
    </row>
    <row r="284">
      <c r="A284" s="160"/>
      <c r="B284" s="151"/>
      <c r="C284" s="152"/>
      <c r="D284" s="152"/>
      <c r="E284" s="144"/>
      <c r="F284" s="159"/>
      <c r="G284" s="158"/>
      <c r="H284" s="144"/>
      <c r="I284" s="158"/>
      <c r="J284" s="147"/>
      <c r="K284" s="158"/>
      <c r="L284" s="158"/>
      <c r="M284" s="158"/>
      <c r="N284" s="158"/>
      <c r="O284" s="158"/>
      <c r="P284" s="148"/>
      <c r="Q284" s="158"/>
      <c r="R284" s="158"/>
      <c r="S284" s="158"/>
      <c r="T284" s="158"/>
      <c r="U284" s="158"/>
      <c r="V284" s="148"/>
      <c r="W284" s="158"/>
      <c r="X284" s="158"/>
      <c r="Y284" s="158"/>
      <c r="Z284" s="158"/>
      <c r="AA284" s="158"/>
    </row>
    <row r="285">
      <c r="A285" s="160"/>
      <c r="B285" s="151"/>
      <c r="C285" s="152"/>
      <c r="D285" s="152"/>
      <c r="E285" s="144"/>
      <c r="F285" s="159"/>
      <c r="G285" s="158"/>
      <c r="H285" s="144"/>
      <c r="I285" s="158"/>
      <c r="J285" s="147"/>
      <c r="K285" s="158"/>
      <c r="L285" s="158"/>
      <c r="M285" s="158"/>
      <c r="N285" s="158"/>
      <c r="O285" s="158"/>
      <c r="P285" s="148"/>
      <c r="Q285" s="158"/>
      <c r="R285" s="158"/>
      <c r="S285" s="158"/>
      <c r="T285" s="158"/>
      <c r="U285" s="158"/>
      <c r="V285" s="148"/>
      <c r="W285" s="158"/>
      <c r="X285" s="158"/>
      <c r="Y285" s="158"/>
      <c r="Z285" s="158"/>
      <c r="AA285" s="158"/>
    </row>
    <row r="286">
      <c r="A286" s="160"/>
      <c r="B286" s="151"/>
      <c r="C286" s="152"/>
      <c r="D286" s="152"/>
      <c r="E286" s="144"/>
      <c r="F286" s="159"/>
      <c r="G286" s="158"/>
      <c r="H286" s="144"/>
      <c r="I286" s="158"/>
      <c r="J286" s="147"/>
      <c r="K286" s="158"/>
      <c r="L286" s="158"/>
      <c r="M286" s="158"/>
      <c r="N286" s="158"/>
      <c r="O286" s="158"/>
      <c r="P286" s="148"/>
      <c r="Q286" s="158"/>
      <c r="R286" s="158"/>
      <c r="S286" s="158"/>
      <c r="T286" s="158"/>
      <c r="U286" s="158"/>
      <c r="V286" s="148"/>
      <c r="W286" s="158"/>
      <c r="X286" s="158"/>
      <c r="Y286" s="158"/>
      <c r="Z286" s="158"/>
      <c r="AA286" s="158"/>
    </row>
    <row r="287">
      <c r="A287" s="160"/>
      <c r="B287" s="151"/>
      <c r="C287" s="152"/>
      <c r="D287" s="152"/>
      <c r="E287" s="144"/>
      <c r="F287" s="159"/>
      <c r="G287" s="158"/>
      <c r="H287" s="144"/>
      <c r="I287" s="158"/>
      <c r="J287" s="147"/>
      <c r="K287" s="158"/>
      <c r="L287" s="158"/>
      <c r="M287" s="158"/>
      <c r="N287" s="158"/>
      <c r="O287" s="158"/>
      <c r="P287" s="148"/>
      <c r="Q287" s="158"/>
      <c r="R287" s="158"/>
      <c r="S287" s="158"/>
      <c r="T287" s="158"/>
      <c r="U287" s="158"/>
      <c r="V287" s="148"/>
      <c r="W287" s="158"/>
      <c r="X287" s="158"/>
      <c r="Y287" s="158"/>
      <c r="Z287" s="158"/>
      <c r="AA287" s="158"/>
    </row>
    <row r="288">
      <c r="A288" s="160"/>
      <c r="B288" s="151"/>
      <c r="C288" s="152"/>
      <c r="D288" s="152"/>
      <c r="E288" s="144"/>
      <c r="F288" s="159"/>
      <c r="G288" s="158"/>
      <c r="H288" s="144"/>
      <c r="I288" s="158"/>
      <c r="J288" s="147"/>
      <c r="K288" s="158"/>
      <c r="L288" s="158"/>
      <c r="M288" s="158"/>
      <c r="N288" s="158"/>
      <c r="O288" s="158"/>
      <c r="P288" s="148"/>
      <c r="Q288" s="158"/>
      <c r="R288" s="158"/>
      <c r="S288" s="158"/>
      <c r="T288" s="158"/>
      <c r="U288" s="158"/>
      <c r="V288" s="148"/>
      <c r="W288" s="158"/>
      <c r="X288" s="158"/>
      <c r="Y288" s="158"/>
      <c r="Z288" s="158"/>
      <c r="AA288" s="158"/>
    </row>
    <row r="289">
      <c r="A289" s="160"/>
      <c r="B289" s="151"/>
      <c r="C289" s="152"/>
      <c r="D289" s="152"/>
      <c r="E289" s="144"/>
      <c r="F289" s="159"/>
      <c r="G289" s="158"/>
      <c r="H289" s="144"/>
      <c r="I289" s="158"/>
      <c r="J289" s="147"/>
      <c r="K289" s="158"/>
      <c r="L289" s="158"/>
      <c r="M289" s="158"/>
      <c r="N289" s="158"/>
      <c r="O289" s="158"/>
      <c r="P289" s="148"/>
      <c r="Q289" s="158"/>
      <c r="R289" s="158"/>
      <c r="S289" s="158"/>
      <c r="T289" s="158"/>
      <c r="U289" s="158"/>
      <c r="V289" s="148"/>
      <c r="W289" s="158"/>
      <c r="X289" s="158"/>
      <c r="Y289" s="158"/>
      <c r="Z289" s="158"/>
      <c r="AA289" s="158"/>
    </row>
    <row r="290">
      <c r="A290" s="160"/>
      <c r="B290" s="151"/>
      <c r="C290" s="152"/>
      <c r="D290" s="152"/>
      <c r="E290" s="144"/>
      <c r="F290" s="159"/>
      <c r="G290" s="158"/>
      <c r="H290" s="144"/>
      <c r="I290" s="158"/>
      <c r="J290" s="147"/>
      <c r="K290" s="158"/>
      <c r="L290" s="158"/>
      <c r="M290" s="158"/>
      <c r="N290" s="158"/>
      <c r="O290" s="158"/>
      <c r="P290" s="148"/>
      <c r="Q290" s="158"/>
      <c r="R290" s="158"/>
      <c r="S290" s="158"/>
      <c r="T290" s="158"/>
      <c r="U290" s="158"/>
      <c r="V290" s="148"/>
      <c r="W290" s="158"/>
      <c r="X290" s="158"/>
      <c r="Y290" s="158"/>
      <c r="Z290" s="158"/>
      <c r="AA290" s="158"/>
    </row>
    <row r="291">
      <c r="A291" s="160"/>
      <c r="B291" s="151"/>
      <c r="C291" s="152"/>
      <c r="D291" s="152"/>
      <c r="E291" s="144"/>
      <c r="F291" s="159"/>
      <c r="G291" s="158"/>
      <c r="H291" s="144"/>
      <c r="I291" s="158"/>
      <c r="J291" s="147"/>
      <c r="K291" s="158"/>
      <c r="L291" s="158"/>
      <c r="M291" s="158"/>
      <c r="N291" s="158"/>
      <c r="O291" s="158"/>
      <c r="P291" s="148"/>
      <c r="Q291" s="158"/>
      <c r="R291" s="158"/>
      <c r="S291" s="158"/>
      <c r="T291" s="158"/>
      <c r="U291" s="158"/>
      <c r="V291" s="148"/>
      <c r="W291" s="158"/>
      <c r="X291" s="158"/>
      <c r="Y291" s="158"/>
      <c r="Z291" s="158"/>
      <c r="AA291" s="158"/>
    </row>
    <row r="292">
      <c r="A292" s="160"/>
      <c r="B292" s="151"/>
      <c r="C292" s="152"/>
      <c r="D292" s="152"/>
      <c r="E292" s="144"/>
      <c r="F292" s="159"/>
      <c r="G292" s="158"/>
      <c r="H292" s="144"/>
      <c r="I292" s="158"/>
      <c r="J292" s="147"/>
      <c r="K292" s="158"/>
      <c r="L292" s="158"/>
      <c r="M292" s="158"/>
      <c r="N292" s="158"/>
      <c r="O292" s="158"/>
      <c r="P292" s="148"/>
      <c r="Q292" s="158"/>
      <c r="R292" s="158"/>
      <c r="S292" s="158"/>
      <c r="T292" s="158"/>
      <c r="U292" s="158"/>
      <c r="V292" s="148"/>
      <c r="W292" s="158"/>
      <c r="X292" s="158"/>
      <c r="Y292" s="158"/>
      <c r="Z292" s="158"/>
      <c r="AA292" s="158"/>
    </row>
    <row r="293">
      <c r="A293" s="160"/>
      <c r="B293" s="151"/>
      <c r="C293" s="152"/>
      <c r="D293" s="152"/>
      <c r="E293" s="144"/>
      <c r="F293" s="159"/>
      <c r="G293" s="158"/>
      <c r="H293" s="144"/>
      <c r="I293" s="158"/>
      <c r="J293" s="147"/>
      <c r="K293" s="158"/>
      <c r="L293" s="158"/>
      <c r="M293" s="158"/>
      <c r="N293" s="158"/>
      <c r="O293" s="158"/>
      <c r="P293" s="148"/>
      <c r="Q293" s="158"/>
      <c r="R293" s="158"/>
      <c r="S293" s="158"/>
      <c r="T293" s="158"/>
      <c r="U293" s="158"/>
      <c r="V293" s="148"/>
      <c r="W293" s="158"/>
      <c r="X293" s="158"/>
      <c r="Y293" s="158"/>
      <c r="Z293" s="158"/>
      <c r="AA293" s="158"/>
    </row>
    <row r="294">
      <c r="A294" s="160"/>
      <c r="B294" s="151"/>
      <c r="C294" s="152"/>
      <c r="D294" s="152"/>
      <c r="E294" s="144"/>
      <c r="F294" s="159"/>
      <c r="G294" s="158"/>
      <c r="H294" s="144"/>
      <c r="I294" s="158"/>
      <c r="J294" s="147"/>
      <c r="K294" s="158"/>
      <c r="L294" s="158"/>
      <c r="M294" s="158"/>
      <c r="N294" s="158"/>
      <c r="O294" s="158"/>
      <c r="P294" s="148"/>
      <c r="Q294" s="158"/>
      <c r="R294" s="158"/>
      <c r="S294" s="158"/>
      <c r="T294" s="158"/>
      <c r="U294" s="158"/>
      <c r="V294" s="148"/>
      <c r="W294" s="158"/>
      <c r="X294" s="158"/>
      <c r="Y294" s="158"/>
      <c r="Z294" s="158"/>
      <c r="AA294" s="158"/>
    </row>
    <row r="295">
      <c r="A295" s="160"/>
      <c r="B295" s="151"/>
      <c r="C295" s="152"/>
      <c r="D295" s="152"/>
      <c r="E295" s="144"/>
      <c r="F295" s="159"/>
      <c r="G295" s="158"/>
      <c r="H295" s="144"/>
      <c r="I295" s="158"/>
      <c r="J295" s="147"/>
      <c r="K295" s="158"/>
      <c r="L295" s="158"/>
      <c r="M295" s="158"/>
      <c r="N295" s="158"/>
      <c r="O295" s="158"/>
      <c r="P295" s="148"/>
      <c r="Q295" s="158"/>
      <c r="R295" s="158"/>
      <c r="S295" s="158"/>
      <c r="T295" s="158"/>
      <c r="U295" s="158"/>
      <c r="V295" s="148"/>
      <c r="W295" s="158"/>
      <c r="X295" s="158"/>
      <c r="Y295" s="158"/>
      <c r="Z295" s="158"/>
      <c r="AA295" s="158"/>
    </row>
    <row r="296">
      <c r="A296" s="160"/>
      <c r="B296" s="151"/>
      <c r="C296" s="152"/>
      <c r="D296" s="152"/>
      <c r="E296" s="144"/>
      <c r="F296" s="159"/>
      <c r="G296" s="158"/>
      <c r="H296" s="144"/>
      <c r="I296" s="158"/>
      <c r="J296" s="147"/>
      <c r="K296" s="158"/>
      <c r="L296" s="158"/>
      <c r="M296" s="158"/>
      <c r="N296" s="158"/>
      <c r="O296" s="158"/>
      <c r="P296" s="148"/>
      <c r="Q296" s="158"/>
      <c r="R296" s="158"/>
      <c r="S296" s="158"/>
      <c r="T296" s="158"/>
      <c r="U296" s="158"/>
      <c r="V296" s="148"/>
      <c r="W296" s="158"/>
      <c r="X296" s="158"/>
      <c r="Y296" s="158"/>
      <c r="Z296" s="158"/>
      <c r="AA296" s="158"/>
    </row>
    <row r="297">
      <c r="A297" s="160"/>
      <c r="B297" s="151"/>
      <c r="C297" s="152"/>
      <c r="D297" s="152"/>
      <c r="E297" s="144"/>
      <c r="F297" s="159"/>
      <c r="G297" s="158"/>
      <c r="H297" s="144"/>
      <c r="I297" s="158"/>
      <c r="J297" s="147"/>
      <c r="K297" s="158"/>
      <c r="L297" s="158"/>
      <c r="M297" s="158"/>
      <c r="N297" s="158"/>
      <c r="O297" s="158"/>
      <c r="P297" s="148"/>
      <c r="Q297" s="158"/>
      <c r="R297" s="158"/>
      <c r="S297" s="158"/>
      <c r="T297" s="158"/>
      <c r="U297" s="158"/>
      <c r="V297" s="148"/>
      <c r="W297" s="158"/>
      <c r="X297" s="158"/>
      <c r="Y297" s="158"/>
      <c r="Z297" s="158"/>
      <c r="AA297" s="158"/>
    </row>
    <row r="298">
      <c r="A298" s="160"/>
      <c r="B298" s="151"/>
      <c r="C298" s="152"/>
      <c r="D298" s="152"/>
      <c r="E298" s="144"/>
      <c r="F298" s="159"/>
      <c r="G298" s="158"/>
      <c r="H298" s="144"/>
      <c r="I298" s="158"/>
      <c r="J298" s="147"/>
      <c r="K298" s="158"/>
      <c r="L298" s="158"/>
      <c r="M298" s="158"/>
      <c r="N298" s="158"/>
      <c r="O298" s="158"/>
      <c r="P298" s="148"/>
      <c r="Q298" s="158"/>
      <c r="R298" s="158"/>
      <c r="S298" s="158"/>
      <c r="T298" s="158"/>
      <c r="U298" s="158"/>
      <c r="V298" s="148"/>
      <c r="W298" s="158"/>
      <c r="X298" s="158"/>
      <c r="Y298" s="158"/>
      <c r="Z298" s="158"/>
      <c r="AA298" s="158"/>
    </row>
    <row r="299">
      <c r="A299" s="160"/>
      <c r="B299" s="151"/>
      <c r="C299" s="152"/>
      <c r="D299" s="152"/>
      <c r="E299" s="144"/>
      <c r="F299" s="159"/>
      <c r="G299" s="158"/>
      <c r="H299" s="144"/>
      <c r="I299" s="158"/>
      <c r="J299" s="147"/>
      <c r="K299" s="158"/>
      <c r="L299" s="158"/>
      <c r="M299" s="158"/>
      <c r="N299" s="158"/>
      <c r="O299" s="158"/>
      <c r="P299" s="148"/>
      <c r="Q299" s="158"/>
      <c r="R299" s="158"/>
      <c r="S299" s="158"/>
      <c r="T299" s="158"/>
      <c r="U299" s="158"/>
      <c r="V299" s="148"/>
      <c r="W299" s="158"/>
      <c r="X299" s="158"/>
      <c r="Y299" s="158"/>
      <c r="Z299" s="158"/>
      <c r="AA299" s="158"/>
    </row>
    <row r="300">
      <c r="A300" s="160"/>
      <c r="B300" s="151"/>
      <c r="C300" s="152"/>
      <c r="D300" s="152"/>
      <c r="E300" s="144"/>
      <c r="F300" s="159"/>
      <c r="G300" s="158"/>
      <c r="H300" s="144"/>
      <c r="I300" s="158"/>
      <c r="J300" s="147"/>
      <c r="K300" s="158"/>
      <c r="L300" s="158"/>
      <c r="M300" s="158"/>
      <c r="N300" s="158"/>
      <c r="O300" s="158"/>
      <c r="P300" s="148"/>
      <c r="Q300" s="158"/>
      <c r="R300" s="158"/>
      <c r="S300" s="158"/>
      <c r="T300" s="158"/>
      <c r="U300" s="158"/>
      <c r="V300" s="148"/>
      <c r="W300" s="158"/>
      <c r="X300" s="158"/>
      <c r="Y300" s="158"/>
      <c r="Z300" s="158"/>
      <c r="AA300" s="158"/>
    </row>
    <row r="301">
      <c r="A301" s="160"/>
      <c r="B301" s="151"/>
      <c r="C301" s="152"/>
      <c r="D301" s="152"/>
      <c r="E301" s="144"/>
      <c r="F301" s="159"/>
      <c r="G301" s="158"/>
      <c r="H301" s="144"/>
      <c r="I301" s="158"/>
      <c r="J301" s="147"/>
      <c r="K301" s="158"/>
      <c r="L301" s="158"/>
      <c r="M301" s="158"/>
      <c r="N301" s="158"/>
      <c r="O301" s="158"/>
      <c r="P301" s="148"/>
      <c r="Q301" s="158"/>
      <c r="R301" s="158"/>
      <c r="S301" s="158"/>
      <c r="T301" s="158"/>
      <c r="U301" s="158"/>
      <c r="V301" s="148"/>
      <c r="W301" s="158"/>
      <c r="X301" s="158"/>
      <c r="Y301" s="158"/>
      <c r="Z301" s="158"/>
      <c r="AA301" s="158"/>
    </row>
    <row r="302">
      <c r="A302" s="160"/>
      <c r="B302" s="151"/>
      <c r="C302" s="152"/>
      <c r="D302" s="152"/>
      <c r="E302" s="144"/>
      <c r="F302" s="159"/>
      <c r="G302" s="158"/>
      <c r="H302" s="144"/>
      <c r="I302" s="158"/>
      <c r="J302" s="147"/>
      <c r="K302" s="158"/>
      <c r="L302" s="158"/>
      <c r="M302" s="158"/>
      <c r="N302" s="158"/>
      <c r="O302" s="158"/>
      <c r="P302" s="148"/>
      <c r="Q302" s="158"/>
      <c r="R302" s="158"/>
      <c r="S302" s="158"/>
      <c r="T302" s="158"/>
      <c r="U302" s="158"/>
      <c r="V302" s="148"/>
      <c r="W302" s="158"/>
      <c r="X302" s="158"/>
      <c r="Y302" s="158"/>
      <c r="Z302" s="158"/>
      <c r="AA302" s="158"/>
    </row>
    <row r="303">
      <c r="A303" s="160"/>
      <c r="B303" s="151"/>
      <c r="C303" s="152"/>
      <c r="D303" s="152"/>
      <c r="E303" s="144"/>
      <c r="F303" s="159"/>
      <c r="G303" s="158"/>
      <c r="H303" s="144"/>
      <c r="I303" s="158"/>
      <c r="J303" s="147"/>
      <c r="K303" s="158"/>
      <c r="L303" s="158"/>
      <c r="M303" s="158"/>
      <c r="N303" s="158"/>
      <c r="O303" s="158"/>
      <c r="P303" s="148"/>
      <c r="Q303" s="158"/>
      <c r="R303" s="158"/>
      <c r="S303" s="158"/>
      <c r="T303" s="158"/>
      <c r="U303" s="158"/>
      <c r="V303" s="148"/>
      <c r="W303" s="158"/>
      <c r="X303" s="158"/>
      <c r="Y303" s="158"/>
      <c r="Z303" s="158"/>
      <c r="AA303" s="158"/>
    </row>
    <row r="304">
      <c r="A304" s="160"/>
      <c r="B304" s="151"/>
      <c r="C304" s="152"/>
      <c r="D304" s="152"/>
      <c r="E304" s="144"/>
      <c r="F304" s="159"/>
      <c r="G304" s="158"/>
      <c r="H304" s="144"/>
      <c r="I304" s="158"/>
      <c r="J304" s="147"/>
      <c r="K304" s="158"/>
      <c r="L304" s="158"/>
      <c r="M304" s="158"/>
      <c r="N304" s="158"/>
      <c r="O304" s="158"/>
      <c r="P304" s="148"/>
      <c r="Q304" s="158"/>
      <c r="R304" s="158"/>
      <c r="S304" s="158"/>
      <c r="T304" s="158"/>
      <c r="U304" s="158"/>
      <c r="V304" s="148"/>
      <c r="W304" s="158"/>
      <c r="X304" s="158"/>
      <c r="Y304" s="158"/>
      <c r="Z304" s="158"/>
      <c r="AA304" s="158"/>
    </row>
    <row r="305">
      <c r="A305" s="160"/>
      <c r="B305" s="151"/>
      <c r="C305" s="152"/>
      <c r="D305" s="152"/>
      <c r="E305" s="144"/>
      <c r="F305" s="159"/>
      <c r="G305" s="158"/>
      <c r="H305" s="144"/>
      <c r="I305" s="158"/>
      <c r="J305" s="147"/>
      <c r="K305" s="158"/>
      <c r="L305" s="158"/>
      <c r="M305" s="158"/>
      <c r="N305" s="158"/>
      <c r="O305" s="158"/>
      <c r="P305" s="148"/>
      <c r="Q305" s="158"/>
      <c r="R305" s="158"/>
      <c r="S305" s="158"/>
      <c r="T305" s="158"/>
      <c r="U305" s="158"/>
      <c r="V305" s="148"/>
      <c r="W305" s="158"/>
      <c r="X305" s="158"/>
      <c r="Y305" s="158"/>
      <c r="Z305" s="158"/>
      <c r="AA305" s="158"/>
    </row>
    <row r="306">
      <c r="A306" s="160"/>
      <c r="B306" s="151"/>
      <c r="C306" s="152"/>
      <c r="D306" s="152"/>
      <c r="E306" s="144"/>
      <c r="F306" s="159"/>
      <c r="G306" s="158"/>
      <c r="H306" s="144"/>
      <c r="I306" s="158"/>
      <c r="J306" s="147"/>
      <c r="K306" s="158"/>
      <c r="L306" s="158"/>
      <c r="M306" s="158"/>
      <c r="N306" s="158"/>
      <c r="O306" s="158"/>
      <c r="P306" s="148"/>
      <c r="Q306" s="158"/>
      <c r="R306" s="158"/>
      <c r="S306" s="158"/>
      <c r="T306" s="158"/>
      <c r="U306" s="158"/>
      <c r="V306" s="148"/>
      <c r="W306" s="158"/>
      <c r="X306" s="158"/>
      <c r="Y306" s="158"/>
      <c r="Z306" s="158"/>
      <c r="AA306" s="158"/>
    </row>
    <row r="307">
      <c r="A307" s="160"/>
      <c r="B307" s="151"/>
      <c r="C307" s="152"/>
      <c r="D307" s="152"/>
      <c r="E307" s="144"/>
      <c r="F307" s="159"/>
      <c r="G307" s="158"/>
      <c r="H307" s="144"/>
      <c r="I307" s="158"/>
      <c r="J307" s="147"/>
      <c r="K307" s="158"/>
      <c r="L307" s="158"/>
      <c r="M307" s="158"/>
      <c r="N307" s="158"/>
      <c r="O307" s="158"/>
      <c r="P307" s="148"/>
      <c r="Q307" s="158"/>
      <c r="R307" s="158"/>
      <c r="S307" s="158"/>
      <c r="T307" s="158"/>
      <c r="U307" s="158"/>
      <c r="V307" s="148"/>
      <c r="W307" s="158"/>
      <c r="X307" s="158"/>
      <c r="Y307" s="158"/>
      <c r="Z307" s="158"/>
      <c r="AA307" s="158"/>
    </row>
    <row r="308">
      <c r="A308" s="160"/>
      <c r="B308" s="151"/>
      <c r="C308" s="152"/>
      <c r="D308" s="152"/>
      <c r="E308" s="144"/>
      <c r="F308" s="159"/>
      <c r="G308" s="158"/>
      <c r="H308" s="144"/>
      <c r="I308" s="158"/>
      <c r="J308" s="147"/>
      <c r="K308" s="158"/>
      <c r="L308" s="158"/>
      <c r="M308" s="158"/>
      <c r="N308" s="158"/>
      <c r="O308" s="158"/>
      <c r="P308" s="148"/>
      <c r="Q308" s="158"/>
      <c r="R308" s="158"/>
      <c r="S308" s="158"/>
      <c r="T308" s="158"/>
      <c r="U308" s="158"/>
      <c r="V308" s="148"/>
      <c r="W308" s="158"/>
      <c r="X308" s="158"/>
      <c r="Y308" s="158"/>
      <c r="Z308" s="158"/>
      <c r="AA308" s="158"/>
    </row>
    <row r="309">
      <c r="A309" s="160"/>
      <c r="B309" s="151"/>
      <c r="C309" s="152"/>
      <c r="D309" s="152"/>
      <c r="E309" s="144"/>
      <c r="F309" s="159"/>
      <c r="G309" s="158"/>
      <c r="H309" s="144"/>
      <c r="I309" s="158"/>
      <c r="J309" s="147"/>
      <c r="K309" s="158"/>
      <c r="L309" s="158"/>
      <c r="M309" s="158"/>
      <c r="N309" s="158"/>
      <c r="O309" s="158"/>
      <c r="P309" s="148"/>
      <c r="Q309" s="158"/>
      <c r="R309" s="158"/>
      <c r="S309" s="158"/>
      <c r="T309" s="158"/>
      <c r="U309" s="158"/>
      <c r="V309" s="148"/>
      <c r="W309" s="158"/>
      <c r="X309" s="158"/>
      <c r="Y309" s="158"/>
      <c r="Z309" s="158"/>
      <c r="AA309" s="158"/>
    </row>
    <row r="310">
      <c r="A310" s="160"/>
      <c r="B310" s="151"/>
      <c r="C310" s="152"/>
      <c r="D310" s="152"/>
      <c r="E310" s="144"/>
      <c r="F310" s="159"/>
      <c r="G310" s="158"/>
      <c r="H310" s="144"/>
      <c r="I310" s="158"/>
      <c r="J310" s="147"/>
      <c r="K310" s="158"/>
      <c r="L310" s="158"/>
      <c r="M310" s="158"/>
      <c r="N310" s="158"/>
      <c r="O310" s="158"/>
      <c r="P310" s="148"/>
      <c r="Q310" s="158"/>
      <c r="R310" s="158"/>
      <c r="S310" s="158"/>
      <c r="T310" s="158"/>
      <c r="U310" s="158"/>
      <c r="V310" s="148"/>
      <c r="W310" s="158"/>
      <c r="X310" s="158"/>
      <c r="Y310" s="158"/>
      <c r="Z310" s="158"/>
      <c r="AA310" s="158"/>
    </row>
    <row r="311">
      <c r="A311" s="160"/>
      <c r="B311" s="151"/>
      <c r="C311" s="152"/>
      <c r="D311" s="152"/>
      <c r="E311" s="144"/>
      <c r="F311" s="159"/>
      <c r="G311" s="158"/>
      <c r="H311" s="144"/>
      <c r="I311" s="158"/>
      <c r="J311" s="147"/>
      <c r="K311" s="158"/>
      <c r="L311" s="158"/>
      <c r="M311" s="158"/>
      <c r="N311" s="158"/>
      <c r="O311" s="158"/>
      <c r="P311" s="148"/>
      <c r="Q311" s="158"/>
      <c r="R311" s="158"/>
      <c r="S311" s="158"/>
      <c r="T311" s="158"/>
      <c r="U311" s="158"/>
      <c r="V311" s="148"/>
      <c r="W311" s="158"/>
      <c r="X311" s="158"/>
      <c r="Y311" s="158"/>
      <c r="Z311" s="158"/>
      <c r="AA311" s="158"/>
    </row>
    <row r="312">
      <c r="A312" s="160"/>
      <c r="B312" s="151"/>
      <c r="C312" s="152"/>
      <c r="D312" s="152"/>
      <c r="E312" s="144"/>
      <c r="F312" s="159"/>
      <c r="G312" s="158"/>
      <c r="H312" s="144"/>
      <c r="I312" s="158"/>
      <c r="J312" s="147"/>
      <c r="K312" s="158"/>
      <c r="L312" s="158"/>
      <c r="M312" s="158"/>
      <c r="N312" s="158"/>
      <c r="O312" s="158"/>
      <c r="P312" s="148"/>
      <c r="Q312" s="158"/>
      <c r="R312" s="158"/>
      <c r="S312" s="158"/>
      <c r="T312" s="158"/>
      <c r="U312" s="158"/>
      <c r="V312" s="148"/>
      <c r="W312" s="158"/>
      <c r="X312" s="158"/>
      <c r="Y312" s="158"/>
      <c r="Z312" s="158"/>
      <c r="AA312" s="158"/>
    </row>
    <row r="313">
      <c r="A313" s="160"/>
      <c r="B313" s="151"/>
      <c r="C313" s="152"/>
      <c r="D313" s="152"/>
      <c r="E313" s="144"/>
      <c r="F313" s="159"/>
      <c r="G313" s="158"/>
      <c r="H313" s="144"/>
      <c r="I313" s="158"/>
      <c r="J313" s="147"/>
      <c r="K313" s="158"/>
      <c r="L313" s="158"/>
      <c r="M313" s="158"/>
      <c r="N313" s="158"/>
      <c r="O313" s="158"/>
      <c r="P313" s="148"/>
      <c r="Q313" s="158"/>
      <c r="R313" s="158"/>
      <c r="S313" s="158"/>
      <c r="T313" s="158"/>
      <c r="U313" s="158"/>
      <c r="V313" s="148"/>
      <c r="W313" s="158"/>
      <c r="X313" s="158"/>
      <c r="Y313" s="158"/>
      <c r="Z313" s="158"/>
      <c r="AA313" s="158"/>
    </row>
    <row r="314">
      <c r="A314" s="160"/>
      <c r="B314" s="151"/>
      <c r="C314" s="152"/>
      <c r="D314" s="152"/>
      <c r="E314" s="144"/>
      <c r="F314" s="159"/>
      <c r="G314" s="158"/>
      <c r="H314" s="144"/>
      <c r="I314" s="158"/>
      <c r="J314" s="147"/>
      <c r="K314" s="158"/>
      <c r="L314" s="158"/>
      <c r="M314" s="158"/>
      <c r="N314" s="158"/>
      <c r="O314" s="158"/>
      <c r="P314" s="148"/>
      <c r="Q314" s="158"/>
      <c r="R314" s="158"/>
      <c r="S314" s="158"/>
      <c r="T314" s="158"/>
      <c r="U314" s="158"/>
      <c r="V314" s="148"/>
      <c r="W314" s="158"/>
      <c r="X314" s="158"/>
      <c r="Y314" s="158"/>
      <c r="Z314" s="158"/>
      <c r="AA314" s="158"/>
    </row>
    <row r="315">
      <c r="A315" s="160"/>
      <c r="B315" s="151"/>
      <c r="C315" s="152"/>
      <c r="D315" s="152"/>
      <c r="E315" s="144"/>
      <c r="F315" s="159"/>
      <c r="G315" s="158"/>
      <c r="H315" s="144"/>
      <c r="I315" s="158"/>
      <c r="J315" s="147"/>
      <c r="K315" s="158"/>
      <c r="L315" s="158"/>
      <c r="M315" s="158"/>
      <c r="N315" s="158"/>
      <c r="O315" s="158"/>
      <c r="P315" s="148"/>
      <c r="Q315" s="158"/>
      <c r="R315" s="158"/>
      <c r="S315" s="158"/>
      <c r="T315" s="158"/>
      <c r="U315" s="158"/>
      <c r="V315" s="148"/>
      <c r="W315" s="158"/>
      <c r="X315" s="158"/>
      <c r="Y315" s="158"/>
      <c r="Z315" s="158"/>
      <c r="AA315" s="158"/>
    </row>
    <row r="316">
      <c r="A316" s="160"/>
      <c r="B316" s="151"/>
      <c r="C316" s="152"/>
      <c r="D316" s="152"/>
      <c r="E316" s="144"/>
      <c r="F316" s="159"/>
      <c r="G316" s="158"/>
      <c r="H316" s="144"/>
      <c r="I316" s="158"/>
      <c r="J316" s="147"/>
      <c r="K316" s="158"/>
      <c r="L316" s="158"/>
      <c r="M316" s="158"/>
      <c r="N316" s="158"/>
      <c r="O316" s="158"/>
      <c r="P316" s="148"/>
      <c r="Q316" s="158"/>
      <c r="R316" s="158"/>
      <c r="S316" s="158"/>
      <c r="T316" s="158"/>
      <c r="U316" s="158"/>
      <c r="V316" s="148"/>
      <c r="W316" s="158"/>
      <c r="X316" s="158"/>
      <c r="Y316" s="158"/>
      <c r="Z316" s="158"/>
      <c r="AA316" s="158"/>
    </row>
    <row r="317">
      <c r="A317" s="160"/>
      <c r="B317" s="151"/>
      <c r="C317" s="152"/>
      <c r="D317" s="152"/>
      <c r="E317" s="144"/>
      <c r="F317" s="159"/>
      <c r="G317" s="158"/>
      <c r="H317" s="144"/>
      <c r="I317" s="158"/>
      <c r="J317" s="147"/>
      <c r="K317" s="158"/>
      <c r="L317" s="158"/>
      <c r="M317" s="158"/>
      <c r="N317" s="158"/>
      <c r="O317" s="158"/>
      <c r="P317" s="148"/>
      <c r="Q317" s="158"/>
      <c r="R317" s="158"/>
      <c r="S317" s="158"/>
      <c r="T317" s="158"/>
      <c r="U317" s="158"/>
      <c r="V317" s="148"/>
      <c r="W317" s="158"/>
      <c r="X317" s="158"/>
      <c r="Y317" s="158"/>
      <c r="Z317" s="158"/>
      <c r="AA317" s="158"/>
    </row>
    <row r="318">
      <c r="A318" s="160"/>
      <c r="B318" s="151"/>
      <c r="C318" s="152"/>
      <c r="D318" s="152"/>
      <c r="E318" s="144"/>
      <c r="F318" s="159"/>
      <c r="G318" s="158"/>
      <c r="H318" s="144"/>
      <c r="I318" s="158"/>
      <c r="J318" s="147"/>
      <c r="K318" s="158"/>
      <c r="L318" s="158"/>
      <c r="M318" s="158"/>
      <c r="N318" s="158"/>
      <c r="O318" s="158"/>
      <c r="P318" s="148"/>
      <c r="Q318" s="158"/>
      <c r="R318" s="158"/>
      <c r="S318" s="158"/>
      <c r="T318" s="158"/>
      <c r="U318" s="158"/>
      <c r="V318" s="148"/>
      <c r="W318" s="158"/>
      <c r="X318" s="158"/>
      <c r="Y318" s="158"/>
      <c r="Z318" s="158"/>
      <c r="AA318" s="158"/>
    </row>
    <row r="319">
      <c r="A319" s="160"/>
      <c r="B319" s="151"/>
      <c r="C319" s="152"/>
      <c r="D319" s="152"/>
      <c r="E319" s="144"/>
      <c r="F319" s="159"/>
      <c r="G319" s="158"/>
      <c r="H319" s="144"/>
      <c r="I319" s="158"/>
      <c r="J319" s="147"/>
      <c r="K319" s="158"/>
      <c r="L319" s="158"/>
      <c r="M319" s="158"/>
      <c r="N319" s="158"/>
      <c r="O319" s="158"/>
      <c r="P319" s="148"/>
      <c r="Q319" s="158"/>
      <c r="R319" s="158"/>
      <c r="S319" s="158"/>
      <c r="T319" s="158"/>
      <c r="U319" s="158"/>
      <c r="V319" s="148"/>
      <c r="W319" s="158"/>
      <c r="X319" s="158"/>
      <c r="Y319" s="158"/>
      <c r="Z319" s="158"/>
      <c r="AA319" s="158"/>
    </row>
    <row r="320">
      <c r="A320" s="160"/>
      <c r="B320" s="151"/>
      <c r="C320" s="152"/>
      <c r="D320" s="152"/>
      <c r="E320" s="144"/>
      <c r="F320" s="159"/>
      <c r="G320" s="158"/>
      <c r="H320" s="144"/>
      <c r="I320" s="158"/>
      <c r="J320" s="147"/>
      <c r="K320" s="158"/>
      <c r="L320" s="158"/>
      <c r="M320" s="158"/>
      <c r="N320" s="158"/>
      <c r="O320" s="158"/>
      <c r="P320" s="148"/>
      <c r="Q320" s="158"/>
      <c r="R320" s="158"/>
      <c r="S320" s="158"/>
      <c r="T320" s="158"/>
      <c r="U320" s="158"/>
      <c r="V320" s="148"/>
      <c r="W320" s="158"/>
      <c r="X320" s="158"/>
      <c r="Y320" s="158"/>
      <c r="Z320" s="158"/>
      <c r="AA320" s="158"/>
    </row>
    <row r="321">
      <c r="A321" s="160"/>
      <c r="B321" s="151"/>
      <c r="C321" s="152"/>
      <c r="D321" s="152"/>
      <c r="E321" s="144"/>
      <c r="F321" s="159"/>
      <c r="G321" s="158"/>
      <c r="H321" s="144"/>
      <c r="I321" s="158"/>
      <c r="J321" s="147"/>
      <c r="K321" s="158"/>
      <c r="L321" s="158"/>
      <c r="M321" s="158"/>
      <c r="N321" s="158"/>
      <c r="O321" s="158"/>
      <c r="P321" s="148"/>
      <c r="Q321" s="158"/>
      <c r="R321" s="158"/>
      <c r="S321" s="158"/>
      <c r="T321" s="158"/>
      <c r="U321" s="158"/>
      <c r="V321" s="148"/>
      <c r="W321" s="158"/>
      <c r="X321" s="158"/>
      <c r="Y321" s="158"/>
      <c r="Z321" s="158"/>
      <c r="AA321" s="158"/>
    </row>
    <row r="322">
      <c r="A322" s="160"/>
      <c r="B322" s="151"/>
      <c r="C322" s="152"/>
      <c r="D322" s="152"/>
      <c r="E322" s="144"/>
      <c r="F322" s="159"/>
      <c r="G322" s="158"/>
      <c r="H322" s="144"/>
      <c r="I322" s="158"/>
      <c r="J322" s="147"/>
      <c r="K322" s="158"/>
      <c r="L322" s="158"/>
      <c r="M322" s="158"/>
      <c r="N322" s="158"/>
      <c r="O322" s="158"/>
      <c r="P322" s="148"/>
      <c r="Q322" s="158"/>
      <c r="R322" s="158"/>
      <c r="S322" s="158"/>
      <c r="T322" s="158"/>
      <c r="U322" s="158"/>
      <c r="V322" s="148"/>
      <c r="W322" s="158"/>
      <c r="X322" s="158"/>
      <c r="Y322" s="158"/>
      <c r="Z322" s="158"/>
      <c r="AA322" s="158"/>
    </row>
    <row r="323">
      <c r="A323" s="160"/>
      <c r="B323" s="151"/>
      <c r="C323" s="152"/>
      <c r="D323" s="152"/>
      <c r="E323" s="144"/>
      <c r="F323" s="159"/>
      <c r="G323" s="158"/>
      <c r="H323" s="144"/>
      <c r="I323" s="158"/>
      <c r="J323" s="147"/>
      <c r="K323" s="158"/>
      <c r="L323" s="158"/>
      <c r="M323" s="158"/>
      <c r="N323" s="158"/>
      <c r="O323" s="158"/>
      <c r="P323" s="148"/>
      <c r="Q323" s="158"/>
      <c r="R323" s="158"/>
      <c r="S323" s="158"/>
      <c r="T323" s="158"/>
      <c r="U323" s="158"/>
      <c r="V323" s="148"/>
      <c r="W323" s="158"/>
      <c r="X323" s="158"/>
      <c r="Y323" s="158"/>
      <c r="Z323" s="158"/>
      <c r="AA323" s="158"/>
    </row>
    <row r="324">
      <c r="A324" s="160"/>
      <c r="B324" s="151"/>
      <c r="C324" s="152"/>
      <c r="D324" s="152"/>
      <c r="E324" s="144"/>
      <c r="F324" s="159"/>
      <c r="G324" s="158"/>
      <c r="H324" s="144"/>
      <c r="I324" s="158"/>
      <c r="J324" s="147"/>
      <c r="K324" s="158"/>
      <c r="L324" s="158"/>
      <c r="M324" s="158"/>
      <c r="N324" s="158"/>
      <c r="O324" s="158"/>
      <c r="P324" s="148"/>
      <c r="Q324" s="158"/>
      <c r="R324" s="158"/>
      <c r="S324" s="158"/>
      <c r="T324" s="158"/>
      <c r="U324" s="158"/>
      <c r="V324" s="148"/>
      <c r="W324" s="158"/>
      <c r="X324" s="158"/>
      <c r="Y324" s="158"/>
      <c r="Z324" s="158"/>
      <c r="AA324" s="158"/>
    </row>
    <row r="325">
      <c r="A325" s="160"/>
      <c r="B325" s="151"/>
      <c r="C325" s="152"/>
      <c r="D325" s="152"/>
      <c r="E325" s="144"/>
      <c r="F325" s="159"/>
      <c r="G325" s="158"/>
      <c r="H325" s="144"/>
      <c r="I325" s="158"/>
      <c r="J325" s="147"/>
      <c r="K325" s="158"/>
      <c r="L325" s="158"/>
      <c r="M325" s="158"/>
      <c r="N325" s="158"/>
      <c r="O325" s="158"/>
      <c r="P325" s="148"/>
      <c r="Q325" s="158"/>
      <c r="R325" s="158"/>
      <c r="S325" s="158"/>
      <c r="T325" s="158"/>
      <c r="U325" s="158"/>
      <c r="V325" s="148"/>
      <c r="W325" s="158"/>
      <c r="X325" s="158"/>
      <c r="Y325" s="158"/>
      <c r="Z325" s="158"/>
      <c r="AA325" s="158"/>
    </row>
    <row r="326">
      <c r="A326" s="160"/>
      <c r="B326" s="151"/>
      <c r="C326" s="152"/>
      <c r="D326" s="152"/>
      <c r="E326" s="144"/>
      <c r="F326" s="159"/>
      <c r="G326" s="158"/>
      <c r="H326" s="144"/>
      <c r="I326" s="158"/>
      <c r="J326" s="147"/>
      <c r="K326" s="158"/>
      <c r="L326" s="158"/>
      <c r="M326" s="158"/>
      <c r="N326" s="158"/>
      <c r="O326" s="158"/>
      <c r="P326" s="148"/>
      <c r="Q326" s="158"/>
      <c r="R326" s="158"/>
      <c r="S326" s="158"/>
      <c r="T326" s="158"/>
      <c r="U326" s="158"/>
      <c r="V326" s="148"/>
      <c r="W326" s="158"/>
      <c r="X326" s="158"/>
      <c r="Y326" s="158"/>
      <c r="Z326" s="158"/>
      <c r="AA326" s="158"/>
    </row>
    <row r="327">
      <c r="A327" s="160"/>
      <c r="B327" s="151"/>
      <c r="C327" s="152"/>
      <c r="D327" s="152"/>
      <c r="E327" s="144"/>
      <c r="F327" s="159"/>
      <c r="G327" s="158"/>
      <c r="H327" s="144"/>
      <c r="I327" s="158"/>
      <c r="J327" s="147"/>
      <c r="K327" s="158"/>
      <c r="L327" s="158"/>
      <c r="M327" s="158"/>
      <c r="N327" s="158"/>
      <c r="O327" s="158"/>
      <c r="P327" s="148"/>
      <c r="Q327" s="158"/>
      <c r="R327" s="158"/>
      <c r="S327" s="158"/>
      <c r="T327" s="158"/>
      <c r="U327" s="158"/>
      <c r="V327" s="148"/>
      <c r="W327" s="158"/>
      <c r="X327" s="158"/>
      <c r="Y327" s="158"/>
      <c r="Z327" s="158"/>
      <c r="AA327" s="158"/>
    </row>
    <row r="328">
      <c r="A328" s="160"/>
      <c r="B328" s="151"/>
      <c r="C328" s="152"/>
      <c r="D328" s="152"/>
      <c r="E328" s="144"/>
      <c r="F328" s="159"/>
      <c r="G328" s="158"/>
      <c r="H328" s="144"/>
      <c r="I328" s="158"/>
      <c r="J328" s="147"/>
      <c r="K328" s="158"/>
      <c r="L328" s="158"/>
      <c r="M328" s="158"/>
      <c r="N328" s="158"/>
      <c r="O328" s="158"/>
      <c r="P328" s="148"/>
      <c r="Q328" s="158"/>
      <c r="R328" s="158"/>
      <c r="S328" s="158"/>
      <c r="T328" s="158"/>
      <c r="U328" s="158"/>
      <c r="V328" s="148"/>
      <c r="W328" s="158"/>
      <c r="X328" s="158"/>
      <c r="Y328" s="158"/>
      <c r="Z328" s="158"/>
      <c r="AA328" s="158"/>
    </row>
    <row r="329">
      <c r="A329" s="160"/>
      <c r="B329" s="151"/>
      <c r="C329" s="152"/>
      <c r="D329" s="152"/>
      <c r="E329" s="144"/>
      <c r="F329" s="159"/>
      <c r="G329" s="158"/>
      <c r="H329" s="144"/>
      <c r="I329" s="158"/>
      <c r="J329" s="147"/>
      <c r="K329" s="158"/>
      <c r="L329" s="158"/>
      <c r="M329" s="158"/>
      <c r="N329" s="158"/>
      <c r="O329" s="158"/>
      <c r="P329" s="148"/>
      <c r="Q329" s="158"/>
      <c r="R329" s="158"/>
      <c r="S329" s="158"/>
      <c r="T329" s="158"/>
      <c r="U329" s="158"/>
      <c r="V329" s="148"/>
      <c r="W329" s="158"/>
      <c r="X329" s="158"/>
      <c r="Y329" s="158"/>
      <c r="Z329" s="158"/>
      <c r="AA329" s="158"/>
    </row>
    <row r="330">
      <c r="A330" s="160"/>
      <c r="B330" s="151"/>
      <c r="C330" s="152"/>
      <c r="D330" s="152"/>
      <c r="E330" s="144"/>
      <c r="F330" s="159"/>
      <c r="G330" s="158"/>
      <c r="H330" s="144"/>
      <c r="I330" s="158"/>
      <c r="J330" s="147"/>
      <c r="K330" s="158"/>
      <c r="L330" s="158"/>
      <c r="M330" s="158"/>
      <c r="N330" s="158"/>
      <c r="O330" s="158"/>
      <c r="P330" s="148"/>
      <c r="Q330" s="158"/>
      <c r="R330" s="158"/>
      <c r="S330" s="158"/>
      <c r="T330" s="158"/>
      <c r="U330" s="158"/>
      <c r="V330" s="148"/>
      <c r="W330" s="158"/>
      <c r="X330" s="158"/>
      <c r="Y330" s="158"/>
      <c r="Z330" s="158"/>
      <c r="AA330" s="158"/>
    </row>
    <row r="331">
      <c r="A331" s="160"/>
      <c r="B331" s="151"/>
      <c r="C331" s="152"/>
      <c r="D331" s="152"/>
      <c r="E331" s="144"/>
      <c r="F331" s="159"/>
      <c r="G331" s="158"/>
      <c r="H331" s="144"/>
      <c r="I331" s="158"/>
      <c r="J331" s="147"/>
      <c r="K331" s="158"/>
      <c r="L331" s="158"/>
      <c r="M331" s="158"/>
      <c r="N331" s="158"/>
      <c r="O331" s="158"/>
      <c r="P331" s="148"/>
      <c r="Q331" s="158"/>
      <c r="R331" s="158"/>
      <c r="S331" s="158"/>
      <c r="T331" s="158"/>
      <c r="U331" s="158"/>
      <c r="V331" s="148"/>
      <c r="W331" s="158"/>
      <c r="X331" s="158"/>
      <c r="Y331" s="158"/>
      <c r="Z331" s="158"/>
      <c r="AA331" s="158"/>
    </row>
    <row r="332">
      <c r="A332" s="160"/>
      <c r="B332" s="151"/>
      <c r="C332" s="152"/>
      <c r="D332" s="152"/>
      <c r="E332" s="144"/>
      <c r="F332" s="159"/>
      <c r="G332" s="158"/>
      <c r="H332" s="144"/>
      <c r="I332" s="158"/>
      <c r="J332" s="147"/>
      <c r="K332" s="158"/>
      <c r="L332" s="158"/>
      <c r="M332" s="158"/>
      <c r="N332" s="158"/>
      <c r="O332" s="158"/>
      <c r="P332" s="148"/>
      <c r="Q332" s="158"/>
      <c r="R332" s="158"/>
      <c r="S332" s="158"/>
      <c r="T332" s="158"/>
      <c r="U332" s="158"/>
      <c r="V332" s="148"/>
      <c r="W332" s="158"/>
      <c r="X332" s="158"/>
      <c r="Y332" s="158"/>
      <c r="Z332" s="158"/>
      <c r="AA332" s="158"/>
    </row>
    <row r="333">
      <c r="A333" s="160"/>
      <c r="B333" s="151"/>
      <c r="C333" s="152"/>
      <c r="D333" s="152"/>
      <c r="E333" s="144"/>
      <c r="F333" s="159"/>
      <c r="G333" s="158"/>
      <c r="H333" s="144"/>
      <c r="I333" s="158"/>
      <c r="J333" s="147"/>
      <c r="K333" s="158"/>
      <c r="L333" s="158"/>
      <c r="M333" s="158"/>
      <c r="N333" s="158"/>
      <c r="O333" s="158"/>
      <c r="P333" s="148"/>
      <c r="Q333" s="158"/>
      <c r="R333" s="158"/>
      <c r="S333" s="158"/>
      <c r="T333" s="158"/>
      <c r="U333" s="158"/>
      <c r="V333" s="148"/>
      <c r="W333" s="158"/>
      <c r="X333" s="158"/>
      <c r="Y333" s="158"/>
      <c r="Z333" s="158"/>
      <c r="AA333" s="158"/>
    </row>
    <row r="334">
      <c r="A334" s="160"/>
      <c r="B334" s="151"/>
      <c r="C334" s="152"/>
      <c r="D334" s="152"/>
      <c r="E334" s="144"/>
      <c r="F334" s="159"/>
      <c r="G334" s="158"/>
      <c r="H334" s="144"/>
      <c r="I334" s="158"/>
      <c r="J334" s="147"/>
      <c r="K334" s="158"/>
      <c r="L334" s="158"/>
      <c r="M334" s="158"/>
      <c r="N334" s="158"/>
      <c r="O334" s="158"/>
      <c r="P334" s="148"/>
      <c r="Q334" s="158"/>
      <c r="R334" s="158"/>
      <c r="S334" s="158"/>
      <c r="T334" s="158"/>
      <c r="U334" s="158"/>
      <c r="V334" s="148"/>
      <c r="W334" s="158"/>
      <c r="X334" s="158"/>
      <c r="Y334" s="158"/>
      <c r="Z334" s="158"/>
      <c r="AA334" s="158"/>
    </row>
    <row r="335">
      <c r="A335" s="160"/>
      <c r="B335" s="151"/>
      <c r="C335" s="152"/>
      <c r="D335" s="152"/>
      <c r="E335" s="144"/>
      <c r="F335" s="159"/>
      <c r="G335" s="158"/>
      <c r="H335" s="144"/>
      <c r="I335" s="158"/>
      <c r="J335" s="147"/>
      <c r="K335" s="158"/>
      <c r="L335" s="158"/>
      <c r="M335" s="158"/>
      <c r="N335" s="158"/>
      <c r="O335" s="158"/>
      <c r="P335" s="148"/>
      <c r="Q335" s="158"/>
      <c r="R335" s="158"/>
      <c r="S335" s="158"/>
      <c r="T335" s="158"/>
      <c r="U335" s="158"/>
      <c r="V335" s="148"/>
      <c r="W335" s="158"/>
      <c r="X335" s="158"/>
      <c r="Y335" s="158"/>
      <c r="Z335" s="158"/>
      <c r="AA335" s="158"/>
    </row>
    <row r="336">
      <c r="A336" s="160"/>
      <c r="B336" s="151"/>
      <c r="C336" s="152"/>
      <c r="D336" s="152"/>
      <c r="E336" s="144"/>
      <c r="F336" s="159"/>
      <c r="G336" s="158"/>
      <c r="H336" s="144"/>
      <c r="I336" s="158"/>
      <c r="J336" s="147"/>
      <c r="K336" s="158"/>
      <c r="L336" s="158"/>
      <c r="M336" s="158"/>
      <c r="N336" s="158"/>
      <c r="O336" s="158"/>
      <c r="P336" s="148"/>
      <c r="Q336" s="158"/>
      <c r="R336" s="158"/>
      <c r="S336" s="158"/>
      <c r="T336" s="158"/>
      <c r="U336" s="158"/>
      <c r="V336" s="148"/>
      <c r="W336" s="158"/>
      <c r="X336" s="158"/>
      <c r="Y336" s="158"/>
      <c r="Z336" s="158"/>
      <c r="AA336" s="158"/>
    </row>
    <row r="337">
      <c r="A337" s="160"/>
      <c r="B337" s="151"/>
      <c r="C337" s="152"/>
      <c r="D337" s="152"/>
      <c r="E337" s="144"/>
      <c r="F337" s="159"/>
      <c r="G337" s="158"/>
      <c r="H337" s="144"/>
      <c r="I337" s="158"/>
      <c r="J337" s="147"/>
      <c r="K337" s="158"/>
      <c r="L337" s="158"/>
      <c r="M337" s="158"/>
      <c r="N337" s="158"/>
      <c r="O337" s="158"/>
      <c r="P337" s="148"/>
      <c r="Q337" s="158"/>
      <c r="R337" s="158"/>
      <c r="S337" s="158"/>
      <c r="T337" s="158"/>
      <c r="U337" s="158"/>
      <c r="V337" s="148"/>
      <c r="W337" s="158"/>
      <c r="X337" s="158"/>
      <c r="Y337" s="158"/>
      <c r="Z337" s="158"/>
      <c r="AA337" s="158"/>
    </row>
    <row r="338">
      <c r="A338" s="160"/>
      <c r="B338" s="151"/>
      <c r="C338" s="152"/>
      <c r="D338" s="152"/>
      <c r="E338" s="144"/>
      <c r="F338" s="159"/>
      <c r="G338" s="158"/>
      <c r="H338" s="144"/>
      <c r="I338" s="158"/>
      <c r="J338" s="147"/>
      <c r="K338" s="158"/>
      <c r="L338" s="158"/>
      <c r="M338" s="158"/>
      <c r="N338" s="158"/>
      <c r="O338" s="158"/>
      <c r="P338" s="148"/>
      <c r="Q338" s="158"/>
      <c r="R338" s="158"/>
      <c r="S338" s="158"/>
      <c r="T338" s="158"/>
      <c r="U338" s="158"/>
      <c r="V338" s="148"/>
      <c r="W338" s="158"/>
      <c r="X338" s="158"/>
      <c r="Y338" s="158"/>
      <c r="Z338" s="158"/>
      <c r="AA338" s="158"/>
    </row>
    <row r="339">
      <c r="A339" s="160"/>
      <c r="B339" s="151"/>
      <c r="C339" s="152"/>
      <c r="D339" s="152"/>
      <c r="E339" s="144"/>
      <c r="F339" s="159"/>
      <c r="G339" s="158"/>
      <c r="H339" s="144"/>
      <c r="I339" s="158"/>
      <c r="J339" s="147"/>
      <c r="K339" s="158"/>
      <c r="L339" s="158"/>
      <c r="M339" s="158"/>
      <c r="N339" s="158"/>
      <c r="O339" s="158"/>
      <c r="P339" s="148"/>
      <c r="Q339" s="158"/>
      <c r="R339" s="158"/>
      <c r="S339" s="158"/>
      <c r="T339" s="158"/>
      <c r="U339" s="158"/>
      <c r="V339" s="148"/>
      <c r="W339" s="158"/>
      <c r="X339" s="158"/>
      <c r="Y339" s="158"/>
      <c r="Z339" s="158"/>
      <c r="AA339" s="158"/>
    </row>
    <row r="340">
      <c r="A340" s="160"/>
      <c r="B340" s="151"/>
      <c r="C340" s="152"/>
      <c r="D340" s="152"/>
      <c r="E340" s="144"/>
      <c r="F340" s="159"/>
      <c r="G340" s="158"/>
      <c r="H340" s="144"/>
      <c r="I340" s="158"/>
      <c r="J340" s="147"/>
      <c r="K340" s="158"/>
      <c r="L340" s="158"/>
      <c r="M340" s="158"/>
      <c r="N340" s="158"/>
      <c r="O340" s="158"/>
      <c r="P340" s="148"/>
      <c r="Q340" s="158"/>
      <c r="R340" s="158"/>
      <c r="S340" s="158"/>
      <c r="T340" s="158"/>
      <c r="U340" s="158"/>
      <c r="V340" s="148"/>
      <c r="W340" s="158"/>
      <c r="X340" s="158"/>
      <c r="Y340" s="158"/>
      <c r="Z340" s="158"/>
      <c r="AA340" s="158"/>
    </row>
    <row r="341">
      <c r="A341" s="160"/>
      <c r="B341" s="151"/>
      <c r="C341" s="152"/>
      <c r="D341" s="152"/>
      <c r="E341" s="144"/>
      <c r="F341" s="159"/>
      <c r="G341" s="158"/>
      <c r="H341" s="144"/>
      <c r="I341" s="158"/>
      <c r="J341" s="147"/>
      <c r="K341" s="158"/>
      <c r="L341" s="158"/>
      <c r="M341" s="158"/>
      <c r="N341" s="158"/>
      <c r="O341" s="158"/>
      <c r="P341" s="148"/>
      <c r="Q341" s="158"/>
      <c r="R341" s="158"/>
      <c r="S341" s="158"/>
      <c r="T341" s="158"/>
      <c r="U341" s="158"/>
      <c r="V341" s="148"/>
      <c r="W341" s="158"/>
      <c r="X341" s="158"/>
      <c r="Y341" s="158"/>
      <c r="Z341" s="158"/>
      <c r="AA341" s="158"/>
    </row>
    <row r="342">
      <c r="A342" s="160"/>
      <c r="B342" s="151"/>
      <c r="C342" s="152"/>
      <c r="D342" s="152"/>
      <c r="E342" s="144"/>
      <c r="F342" s="159"/>
      <c r="G342" s="158"/>
      <c r="H342" s="144"/>
      <c r="I342" s="158"/>
      <c r="J342" s="147"/>
      <c r="K342" s="158"/>
      <c r="L342" s="158"/>
      <c r="M342" s="158"/>
      <c r="N342" s="158"/>
      <c r="O342" s="158"/>
      <c r="P342" s="148"/>
      <c r="Q342" s="158"/>
      <c r="R342" s="158"/>
      <c r="S342" s="158"/>
      <c r="T342" s="158"/>
      <c r="U342" s="158"/>
      <c r="V342" s="148"/>
      <c r="W342" s="158"/>
      <c r="X342" s="158"/>
      <c r="Y342" s="158"/>
      <c r="Z342" s="158"/>
      <c r="AA342" s="158"/>
    </row>
    <row r="343">
      <c r="A343" s="160"/>
      <c r="B343" s="151"/>
      <c r="C343" s="152"/>
      <c r="D343" s="152"/>
      <c r="E343" s="144"/>
      <c r="F343" s="159"/>
      <c r="G343" s="158"/>
      <c r="H343" s="144"/>
      <c r="I343" s="158"/>
      <c r="J343" s="147"/>
      <c r="K343" s="158"/>
      <c r="L343" s="158"/>
      <c r="M343" s="158"/>
      <c r="N343" s="158"/>
      <c r="O343" s="158"/>
      <c r="P343" s="148"/>
      <c r="Q343" s="158"/>
      <c r="R343" s="158"/>
      <c r="S343" s="158"/>
      <c r="T343" s="158"/>
      <c r="U343" s="158"/>
      <c r="V343" s="148"/>
      <c r="W343" s="158"/>
      <c r="X343" s="158"/>
      <c r="Y343" s="158"/>
      <c r="Z343" s="158"/>
      <c r="AA343" s="158"/>
    </row>
    <row r="344">
      <c r="A344" s="160"/>
      <c r="B344" s="151"/>
      <c r="C344" s="152"/>
      <c r="D344" s="152"/>
      <c r="E344" s="144"/>
      <c r="F344" s="159"/>
      <c r="G344" s="158"/>
      <c r="H344" s="144"/>
      <c r="I344" s="158"/>
      <c r="J344" s="147"/>
      <c r="K344" s="158"/>
      <c r="L344" s="158"/>
      <c r="M344" s="158"/>
      <c r="N344" s="158"/>
      <c r="O344" s="158"/>
      <c r="P344" s="148"/>
      <c r="Q344" s="158"/>
      <c r="R344" s="158"/>
      <c r="S344" s="158"/>
      <c r="T344" s="158"/>
      <c r="U344" s="158"/>
      <c r="V344" s="148"/>
      <c r="W344" s="158"/>
      <c r="X344" s="158"/>
      <c r="Y344" s="158"/>
      <c r="Z344" s="158"/>
      <c r="AA344" s="158"/>
    </row>
    <row r="345">
      <c r="A345" s="160"/>
      <c r="B345" s="151"/>
      <c r="C345" s="152"/>
      <c r="D345" s="152"/>
      <c r="E345" s="144"/>
      <c r="F345" s="159"/>
      <c r="G345" s="158"/>
      <c r="H345" s="144"/>
      <c r="I345" s="158"/>
      <c r="J345" s="147"/>
      <c r="K345" s="158"/>
      <c r="L345" s="158"/>
      <c r="M345" s="158"/>
      <c r="N345" s="158"/>
      <c r="O345" s="158"/>
      <c r="P345" s="148"/>
      <c r="Q345" s="158"/>
      <c r="R345" s="158"/>
      <c r="S345" s="158"/>
      <c r="T345" s="158"/>
      <c r="U345" s="158"/>
      <c r="V345" s="148"/>
      <c r="W345" s="158"/>
      <c r="X345" s="158"/>
      <c r="Y345" s="158"/>
      <c r="Z345" s="158"/>
      <c r="AA345" s="158"/>
    </row>
    <row r="346">
      <c r="A346" s="160"/>
      <c r="B346" s="151"/>
      <c r="C346" s="152"/>
      <c r="D346" s="152"/>
      <c r="E346" s="144"/>
      <c r="F346" s="159"/>
      <c r="G346" s="158"/>
      <c r="H346" s="144"/>
      <c r="I346" s="158"/>
      <c r="J346" s="147"/>
      <c r="K346" s="158"/>
      <c r="L346" s="158"/>
      <c r="M346" s="158"/>
      <c r="N346" s="158"/>
      <c r="O346" s="158"/>
      <c r="P346" s="148"/>
      <c r="Q346" s="158"/>
      <c r="R346" s="158"/>
      <c r="S346" s="158"/>
      <c r="T346" s="158"/>
      <c r="U346" s="158"/>
      <c r="V346" s="148"/>
      <c r="W346" s="158"/>
      <c r="X346" s="158"/>
      <c r="Y346" s="158"/>
      <c r="Z346" s="158"/>
      <c r="AA346" s="158"/>
    </row>
    <row r="347">
      <c r="A347" s="160"/>
      <c r="B347" s="151"/>
      <c r="C347" s="152"/>
      <c r="D347" s="152"/>
      <c r="E347" s="144"/>
      <c r="F347" s="159"/>
      <c r="G347" s="158"/>
      <c r="H347" s="144"/>
      <c r="I347" s="158"/>
      <c r="J347" s="147"/>
      <c r="K347" s="158"/>
      <c r="L347" s="158"/>
      <c r="M347" s="158"/>
      <c r="N347" s="158"/>
      <c r="O347" s="158"/>
      <c r="P347" s="148"/>
      <c r="Q347" s="158"/>
      <c r="R347" s="158"/>
      <c r="S347" s="158"/>
      <c r="T347" s="158"/>
      <c r="U347" s="158"/>
      <c r="V347" s="148"/>
      <c r="W347" s="158"/>
      <c r="X347" s="158"/>
      <c r="Y347" s="158"/>
      <c r="Z347" s="158"/>
      <c r="AA347" s="158"/>
    </row>
    <row r="348">
      <c r="A348" s="160"/>
      <c r="B348" s="151"/>
      <c r="C348" s="152"/>
      <c r="D348" s="152"/>
      <c r="E348" s="144"/>
      <c r="F348" s="159"/>
      <c r="G348" s="158"/>
      <c r="H348" s="144"/>
      <c r="I348" s="158"/>
      <c r="J348" s="147"/>
      <c r="K348" s="158"/>
      <c r="L348" s="158"/>
      <c r="M348" s="158"/>
      <c r="N348" s="158"/>
      <c r="O348" s="158"/>
      <c r="P348" s="148"/>
      <c r="Q348" s="158"/>
      <c r="R348" s="158"/>
      <c r="S348" s="158"/>
      <c r="T348" s="158"/>
      <c r="U348" s="158"/>
      <c r="V348" s="148"/>
      <c r="W348" s="158"/>
      <c r="X348" s="158"/>
      <c r="Y348" s="158"/>
      <c r="Z348" s="158"/>
      <c r="AA348" s="158"/>
    </row>
    <row r="349">
      <c r="A349" s="160"/>
      <c r="B349" s="151"/>
      <c r="C349" s="152"/>
      <c r="D349" s="152"/>
      <c r="E349" s="144"/>
      <c r="F349" s="159"/>
      <c r="G349" s="158"/>
      <c r="H349" s="144"/>
      <c r="I349" s="158"/>
      <c r="J349" s="147"/>
      <c r="K349" s="158"/>
      <c r="L349" s="158"/>
      <c r="M349" s="158"/>
      <c r="N349" s="158"/>
      <c r="O349" s="158"/>
      <c r="P349" s="148"/>
      <c r="Q349" s="158"/>
      <c r="R349" s="158"/>
      <c r="S349" s="158"/>
      <c r="T349" s="158"/>
      <c r="U349" s="158"/>
      <c r="V349" s="148"/>
      <c r="W349" s="158"/>
      <c r="X349" s="158"/>
      <c r="Y349" s="158"/>
      <c r="Z349" s="158"/>
      <c r="AA349" s="158"/>
    </row>
    <row r="350">
      <c r="A350" s="160"/>
      <c r="B350" s="151"/>
      <c r="C350" s="152"/>
      <c r="D350" s="152"/>
      <c r="E350" s="144"/>
      <c r="F350" s="159"/>
      <c r="G350" s="158"/>
      <c r="H350" s="144"/>
      <c r="I350" s="158"/>
      <c r="J350" s="147"/>
      <c r="K350" s="158"/>
      <c r="L350" s="158"/>
      <c r="M350" s="158"/>
      <c r="N350" s="158"/>
      <c r="O350" s="158"/>
      <c r="P350" s="148"/>
      <c r="Q350" s="158"/>
      <c r="R350" s="158"/>
      <c r="S350" s="158"/>
      <c r="T350" s="158"/>
      <c r="U350" s="158"/>
      <c r="V350" s="148"/>
      <c r="W350" s="158"/>
      <c r="X350" s="158"/>
      <c r="Y350" s="158"/>
      <c r="Z350" s="158"/>
      <c r="AA350" s="158"/>
    </row>
    <row r="351">
      <c r="A351" s="160"/>
      <c r="B351" s="151"/>
      <c r="C351" s="152"/>
      <c r="D351" s="152"/>
      <c r="E351" s="144"/>
      <c r="F351" s="159"/>
      <c r="G351" s="158"/>
      <c r="H351" s="144"/>
      <c r="I351" s="158"/>
      <c r="J351" s="147"/>
      <c r="K351" s="158"/>
      <c r="L351" s="158"/>
      <c r="M351" s="158"/>
      <c r="N351" s="158"/>
      <c r="O351" s="158"/>
      <c r="P351" s="148"/>
      <c r="Q351" s="158"/>
      <c r="R351" s="158"/>
      <c r="S351" s="158"/>
      <c r="T351" s="158"/>
      <c r="U351" s="158"/>
      <c r="V351" s="148"/>
      <c r="W351" s="158"/>
      <c r="X351" s="158"/>
      <c r="Y351" s="158"/>
      <c r="Z351" s="158"/>
      <c r="AA351" s="158"/>
    </row>
    <row r="352">
      <c r="A352" s="160"/>
      <c r="B352" s="151"/>
      <c r="C352" s="152"/>
      <c r="D352" s="152"/>
      <c r="E352" s="144"/>
      <c r="F352" s="159"/>
      <c r="G352" s="158"/>
      <c r="H352" s="144"/>
      <c r="I352" s="158"/>
      <c r="J352" s="147"/>
      <c r="K352" s="158"/>
      <c r="L352" s="158"/>
      <c r="M352" s="158"/>
      <c r="N352" s="158"/>
      <c r="O352" s="158"/>
      <c r="P352" s="148"/>
      <c r="Q352" s="158"/>
      <c r="R352" s="158"/>
      <c r="S352" s="158"/>
      <c r="T352" s="158"/>
      <c r="U352" s="158"/>
      <c r="V352" s="148"/>
      <c r="W352" s="158"/>
      <c r="X352" s="158"/>
      <c r="Y352" s="158"/>
      <c r="Z352" s="158"/>
      <c r="AA352" s="158"/>
    </row>
    <row r="353">
      <c r="A353" s="160"/>
      <c r="B353" s="151"/>
      <c r="C353" s="152"/>
      <c r="D353" s="152"/>
      <c r="E353" s="144"/>
      <c r="F353" s="159"/>
      <c r="G353" s="158"/>
      <c r="H353" s="144"/>
      <c r="I353" s="158"/>
      <c r="J353" s="147"/>
      <c r="K353" s="158"/>
      <c r="L353" s="158"/>
      <c r="M353" s="158"/>
      <c r="N353" s="158"/>
      <c r="O353" s="158"/>
      <c r="P353" s="148"/>
      <c r="Q353" s="158"/>
      <c r="R353" s="158"/>
      <c r="S353" s="158"/>
      <c r="T353" s="158"/>
      <c r="U353" s="158"/>
      <c r="V353" s="148"/>
      <c r="W353" s="158"/>
      <c r="X353" s="158"/>
      <c r="Y353" s="158"/>
      <c r="Z353" s="158"/>
      <c r="AA353" s="158"/>
    </row>
    <row r="354">
      <c r="A354" s="160"/>
      <c r="B354" s="151"/>
      <c r="C354" s="152"/>
      <c r="D354" s="152"/>
      <c r="E354" s="144"/>
      <c r="F354" s="159"/>
      <c r="G354" s="158"/>
      <c r="H354" s="144"/>
      <c r="I354" s="158"/>
      <c r="J354" s="147"/>
      <c r="K354" s="158"/>
      <c r="L354" s="158"/>
      <c r="M354" s="158"/>
      <c r="N354" s="158"/>
      <c r="O354" s="158"/>
      <c r="P354" s="148"/>
      <c r="Q354" s="158"/>
      <c r="R354" s="158"/>
      <c r="S354" s="158"/>
      <c r="T354" s="158"/>
      <c r="U354" s="158"/>
      <c r="V354" s="148"/>
      <c r="W354" s="158"/>
      <c r="X354" s="158"/>
      <c r="Y354" s="158"/>
      <c r="Z354" s="158"/>
      <c r="AA354" s="158"/>
    </row>
    <row r="355">
      <c r="A355" s="160"/>
      <c r="B355" s="151"/>
      <c r="C355" s="152"/>
      <c r="D355" s="152"/>
      <c r="E355" s="144"/>
      <c r="F355" s="159"/>
      <c r="G355" s="158"/>
      <c r="H355" s="144"/>
      <c r="I355" s="158"/>
      <c r="J355" s="147"/>
      <c r="K355" s="158"/>
      <c r="L355" s="158"/>
      <c r="M355" s="158"/>
      <c r="N355" s="158"/>
      <c r="O355" s="158"/>
      <c r="P355" s="148"/>
      <c r="Q355" s="158"/>
      <c r="R355" s="158"/>
      <c r="S355" s="158"/>
      <c r="T355" s="158"/>
      <c r="U355" s="158"/>
      <c r="V355" s="148"/>
      <c r="W355" s="158"/>
      <c r="X355" s="158"/>
      <c r="Y355" s="158"/>
      <c r="Z355" s="158"/>
      <c r="AA355" s="158"/>
    </row>
    <row r="356">
      <c r="A356" s="160"/>
      <c r="B356" s="151"/>
      <c r="C356" s="152"/>
      <c r="D356" s="152"/>
      <c r="E356" s="144"/>
      <c r="F356" s="159"/>
      <c r="G356" s="158"/>
      <c r="H356" s="144"/>
      <c r="I356" s="158"/>
      <c r="J356" s="147"/>
      <c r="K356" s="158"/>
      <c r="L356" s="158"/>
      <c r="M356" s="158"/>
      <c r="N356" s="158"/>
      <c r="O356" s="158"/>
      <c r="P356" s="148"/>
      <c r="Q356" s="158"/>
      <c r="R356" s="158"/>
      <c r="S356" s="158"/>
      <c r="T356" s="158"/>
      <c r="U356" s="158"/>
      <c r="V356" s="148"/>
      <c r="W356" s="158"/>
      <c r="X356" s="158"/>
      <c r="Y356" s="158"/>
      <c r="Z356" s="158"/>
      <c r="AA356" s="158"/>
    </row>
    <row r="357">
      <c r="A357" s="160"/>
      <c r="B357" s="151"/>
      <c r="C357" s="152"/>
      <c r="D357" s="152"/>
      <c r="E357" s="144"/>
      <c r="F357" s="159"/>
      <c r="G357" s="158"/>
      <c r="H357" s="144"/>
      <c r="I357" s="158"/>
      <c r="J357" s="147"/>
      <c r="K357" s="158"/>
      <c r="L357" s="158"/>
      <c r="M357" s="158"/>
      <c r="N357" s="158"/>
      <c r="O357" s="158"/>
      <c r="P357" s="148"/>
      <c r="Q357" s="158"/>
      <c r="R357" s="158"/>
      <c r="S357" s="158"/>
      <c r="T357" s="158"/>
      <c r="U357" s="158"/>
      <c r="V357" s="148"/>
      <c r="W357" s="158"/>
      <c r="X357" s="158"/>
      <c r="Y357" s="158"/>
      <c r="Z357" s="158"/>
      <c r="AA357" s="158"/>
    </row>
    <row r="358">
      <c r="A358" s="160"/>
      <c r="B358" s="151"/>
      <c r="C358" s="152"/>
      <c r="D358" s="152"/>
      <c r="E358" s="144"/>
      <c r="F358" s="159"/>
      <c r="G358" s="158"/>
      <c r="H358" s="144"/>
      <c r="I358" s="158"/>
      <c r="J358" s="147"/>
      <c r="K358" s="158"/>
      <c r="L358" s="158"/>
      <c r="M358" s="158"/>
      <c r="N358" s="158"/>
      <c r="O358" s="158"/>
      <c r="P358" s="148"/>
      <c r="Q358" s="158"/>
      <c r="R358" s="158"/>
      <c r="S358" s="158"/>
      <c r="T358" s="158"/>
      <c r="U358" s="158"/>
      <c r="V358" s="148"/>
      <c r="W358" s="158"/>
      <c r="X358" s="158"/>
      <c r="Y358" s="158"/>
      <c r="Z358" s="158"/>
      <c r="AA358" s="158"/>
    </row>
    <row r="359">
      <c r="A359" s="160"/>
      <c r="B359" s="151"/>
      <c r="C359" s="152"/>
      <c r="D359" s="152"/>
      <c r="E359" s="144"/>
      <c r="F359" s="159"/>
      <c r="G359" s="158"/>
      <c r="H359" s="144"/>
      <c r="I359" s="158"/>
      <c r="J359" s="147"/>
      <c r="K359" s="158"/>
      <c r="L359" s="158"/>
      <c r="M359" s="158"/>
      <c r="N359" s="158"/>
      <c r="O359" s="158"/>
      <c r="P359" s="148"/>
      <c r="Q359" s="158"/>
      <c r="R359" s="158"/>
      <c r="S359" s="158"/>
      <c r="T359" s="158"/>
      <c r="U359" s="158"/>
      <c r="V359" s="148"/>
      <c r="W359" s="158"/>
      <c r="X359" s="158"/>
      <c r="Y359" s="158"/>
      <c r="Z359" s="158"/>
      <c r="AA359" s="158"/>
    </row>
    <row r="360">
      <c r="A360" s="160"/>
      <c r="B360" s="151"/>
      <c r="C360" s="152"/>
      <c r="D360" s="152"/>
      <c r="E360" s="144"/>
      <c r="F360" s="159"/>
      <c r="G360" s="158"/>
      <c r="H360" s="144"/>
      <c r="I360" s="158"/>
      <c r="J360" s="147"/>
      <c r="K360" s="158"/>
      <c r="L360" s="158"/>
      <c r="M360" s="158"/>
      <c r="N360" s="158"/>
      <c r="O360" s="158"/>
      <c r="P360" s="148"/>
      <c r="Q360" s="158"/>
      <c r="R360" s="158"/>
      <c r="S360" s="158"/>
      <c r="T360" s="158"/>
      <c r="U360" s="158"/>
      <c r="V360" s="148"/>
      <c r="W360" s="158"/>
      <c r="X360" s="158"/>
      <c r="Y360" s="158"/>
      <c r="Z360" s="158"/>
      <c r="AA360" s="158"/>
    </row>
    <row r="361">
      <c r="A361" s="160"/>
      <c r="B361" s="151"/>
      <c r="C361" s="152"/>
      <c r="D361" s="152"/>
      <c r="E361" s="144"/>
      <c r="F361" s="159"/>
      <c r="G361" s="158"/>
      <c r="H361" s="144"/>
      <c r="I361" s="158"/>
      <c r="J361" s="147"/>
      <c r="K361" s="158"/>
      <c r="L361" s="158"/>
      <c r="M361" s="158"/>
      <c r="N361" s="158"/>
      <c r="O361" s="158"/>
      <c r="P361" s="148"/>
      <c r="Q361" s="158"/>
      <c r="R361" s="158"/>
      <c r="S361" s="158"/>
      <c r="T361" s="158"/>
      <c r="U361" s="158"/>
      <c r="V361" s="148"/>
      <c r="W361" s="158"/>
      <c r="X361" s="158"/>
      <c r="Y361" s="158"/>
      <c r="Z361" s="158"/>
      <c r="AA361" s="158"/>
    </row>
    <row r="362">
      <c r="A362" s="160"/>
      <c r="B362" s="151"/>
      <c r="C362" s="152"/>
      <c r="D362" s="152"/>
      <c r="E362" s="144"/>
      <c r="F362" s="159"/>
      <c r="G362" s="158"/>
      <c r="H362" s="144"/>
      <c r="I362" s="158"/>
      <c r="J362" s="147"/>
      <c r="K362" s="158"/>
      <c r="L362" s="158"/>
      <c r="M362" s="158"/>
      <c r="N362" s="158"/>
      <c r="O362" s="158"/>
      <c r="P362" s="148"/>
      <c r="Q362" s="158"/>
      <c r="R362" s="158"/>
      <c r="S362" s="158"/>
      <c r="T362" s="158"/>
      <c r="U362" s="158"/>
      <c r="V362" s="148"/>
      <c r="W362" s="158"/>
      <c r="X362" s="158"/>
      <c r="Y362" s="158"/>
      <c r="Z362" s="158"/>
      <c r="AA362" s="158"/>
    </row>
    <row r="363">
      <c r="A363" s="160"/>
      <c r="B363" s="151"/>
      <c r="C363" s="152"/>
      <c r="D363" s="152"/>
      <c r="E363" s="144"/>
      <c r="F363" s="159"/>
      <c r="G363" s="158"/>
      <c r="H363" s="144"/>
      <c r="I363" s="158"/>
      <c r="J363" s="147"/>
      <c r="K363" s="158"/>
      <c r="L363" s="158"/>
      <c r="M363" s="158"/>
      <c r="N363" s="158"/>
      <c r="O363" s="158"/>
      <c r="P363" s="148"/>
      <c r="Q363" s="158"/>
      <c r="R363" s="158"/>
      <c r="S363" s="158"/>
      <c r="T363" s="158"/>
      <c r="U363" s="158"/>
      <c r="V363" s="148"/>
      <c r="W363" s="158"/>
      <c r="X363" s="158"/>
      <c r="Y363" s="158"/>
      <c r="Z363" s="158"/>
      <c r="AA363" s="158"/>
    </row>
    <row r="364">
      <c r="A364" s="160"/>
      <c r="B364" s="151"/>
      <c r="C364" s="152"/>
      <c r="D364" s="152"/>
      <c r="E364" s="144"/>
      <c r="F364" s="159"/>
      <c r="G364" s="158"/>
      <c r="H364" s="144"/>
      <c r="I364" s="158"/>
      <c r="J364" s="147"/>
      <c r="K364" s="158"/>
      <c r="L364" s="158"/>
      <c r="M364" s="158"/>
      <c r="N364" s="158"/>
      <c r="O364" s="158"/>
      <c r="P364" s="148"/>
      <c r="Q364" s="158"/>
      <c r="R364" s="158"/>
      <c r="S364" s="158"/>
      <c r="T364" s="158"/>
      <c r="U364" s="158"/>
      <c r="V364" s="148"/>
      <c r="W364" s="158"/>
      <c r="X364" s="158"/>
      <c r="Y364" s="158"/>
      <c r="Z364" s="158"/>
      <c r="AA364" s="158"/>
    </row>
    <row r="365">
      <c r="A365" s="160"/>
      <c r="B365" s="151"/>
      <c r="C365" s="152"/>
      <c r="D365" s="152"/>
      <c r="E365" s="144"/>
      <c r="F365" s="159"/>
      <c r="G365" s="158"/>
      <c r="H365" s="144"/>
      <c r="I365" s="158"/>
      <c r="J365" s="147"/>
      <c r="K365" s="158"/>
      <c r="L365" s="158"/>
      <c r="M365" s="158"/>
      <c r="N365" s="158"/>
      <c r="O365" s="158"/>
      <c r="P365" s="148"/>
      <c r="Q365" s="158"/>
      <c r="R365" s="158"/>
      <c r="S365" s="158"/>
      <c r="T365" s="158"/>
      <c r="U365" s="158"/>
      <c r="V365" s="148"/>
      <c r="W365" s="158"/>
      <c r="X365" s="158"/>
      <c r="Y365" s="158"/>
      <c r="Z365" s="158"/>
      <c r="AA365" s="158"/>
    </row>
    <row r="366">
      <c r="A366" s="160"/>
      <c r="B366" s="151"/>
      <c r="C366" s="152"/>
      <c r="D366" s="152"/>
      <c r="E366" s="144"/>
      <c r="F366" s="159"/>
      <c r="G366" s="158"/>
      <c r="H366" s="144"/>
      <c r="I366" s="158"/>
      <c r="J366" s="147"/>
      <c r="K366" s="158"/>
      <c r="L366" s="158"/>
      <c r="M366" s="158"/>
      <c r="N366" s="158"/>
      <c r="O366" s="158"/>
      <c r="P366" s="148"/>
      <c r="Q366" s="158"/>
      <c r="R366" s="158"/>
      <c r="S366" s="158"/>
      <c r="T366" s="158"/>
      <c r="U366" s="158"/>
      <c r="V366" s="148"/>
      <c r="W366" s="158"/>
      <c r="X366" s="158"/>
      <c r="Y366" s="158"/>
      <c r="Z366" s="158"/>
      <c r="AA366" s="158"/>
    </row>
    <row r="367">
      <c r="A367" s="160"/>
      <c r="B367" s="151"/>
      <c r="C367" s="152"/>
      <c r="D367" s="152"/>
      <c r="E367" s="144"/>
      <c r="F367" s="159"/>
      <c r="G367" s="158"/>
      <c r="H367" s="144"/>
      <c r="I367" s="158"/>
      <c r="J367" s="147"/>
      <c r="K367" s="158"/>
      <c r="L367" s="158"/>
      <c r="M367" s="158"/>
      <c r="N367" s="158"/>
      <c r="O367" s="158"/>
      <c r="P367" s="148"/>
      <c r="Q367" s="158"/>
      <c r="R367" s="158"/>
      <c r="S367" s="158"/>
      <c r="T367" s="158"/>
      <c r="U367" s="158"/>
      <c r="V367" s="148"/>
      <c r="W367" s="158"/>
      <c r="X367" s="158"/>
      <c r="Y367" s="158"/>
      <c r="Z367" s="158"/>
      <c r="AA367" s="158"/>
    </row>
    <row r="368">
      <c r="A368" s="160"/>
      <c r="B368" s="151"/>
      <c r="C368" s="152"/>
      <c r="D368" s="152"/>
      <c r="E368" s="144"/>
      <c r="F368" s="159"/>
      <c r="G368" s="158"/>
      <c r="H368" s="144"/>
      <c r="I368" s="158"/>
      <c r="J368" s="147"/>
      <c r="K368" s="158"/>
      <c r="L368" s="158"/>
      <c r="M368" s="158"/>
      <c r="N368" s="158"/>
      <c r="O368" s="158"/>
      <c r="P368" s="148"/>
      <c r="Q368" s="158"/>
      <c r="R368" s="158"/>
      <c r="S368" s="158"/>
      <c r="T368" s="158"/>
      <c r="U368" s="158"/>
      <c r="V368" s="148"/>
      <c r="W368" s="158"/>
      <c r="X368" s="158"/>
      <c r="Y368" s="158"/>
      <c r="Z368" s="158"/>
      <c r="AA368" s="158"/>
    </row>
    <row r="369">
      <c r="A369" s="160"/>
      <c r="B369" s="151"/>
      <c r="C369" s="152"/>
      <c r="D369" s="152"/>
      <c r="E369" s="144"/>
      <c r="F369" s="159"/>
      <c r="G369" s="158"/>
      <c r="H369" s="144"/>
      <c r="I369" s="158"/>
      <c r="J369" s="147"/>
      <c r="K369" s="158"/>
      <c r="L369" s="158"/>
      <c r="M369" s="158"/>
      <c r="N369" s="158"/>
      <c r="O369" s="158"/>
      <c r="P369" s="148"/>
      <c r="Q369" s="158"/>
      <c r="R369" s="158"/>
      <c r="S369" s="158"/>
      <c r="T369" s="158"/>
      <c r="U369" s="158"/>
      <c r="V369" s="148"/>
      <c r="W369" s="158"/>
      <c r="X369" s="158"/>
      <c r="Y369" s="158"/>
      <c r="Z369" s="158"/>
      <c r="AA369" s="158"/>
    </row>
    <row r="370">
      <c r="A370" s="160"/>
      <c r="B370" s="151"/>
      <c r="C370" s="152"/>
      <c r="D370" s="152"/>
      <c r="E370" s="144"/>
      <c r="F370" s="159"/>
      <c r="G370" s="158"/>
      <c r="H370" s="144"/>
      <c r="I370" s="158"/>
      <c r="J370" s="147"/>
      <c r="K370" s="158"/>
      <c r="L370" s="158"/>
      <c r="M370" s="158"/>
      <c r="N370" s="158"/>
      <c r="O370" s="158"/>
      <c r="P370" s="148"/>
      <c r="Q370" s="158"/>
      <c r="R370" s="158"/>
      <c r="S370" s="158"/>
      <c r="T370" s="158"/>
      <c r="U370" s="158"/>
      <c r="V370" s="148"/>
      <c r="W370" s="158"/>
      <c r="X370" s="158"/>
      <c r="Y370" s="158"/>
      <c r="Z370" s="158"/>
      <c r="AA370" s="158"/>
    </row>
    <row r="371">
      <c r="A371" s="160"/>
      <c r="B371" s="151"/>
      <c r="C371" s="152"/>
      <c r="D371" s="152"/>
      <c r="E371" s="144"/>
      <c r="F371" s="159"/>
      <c r="G371" s="158"/>
      <c r="H371" s="144"/>
      <c r="I371" s="158"/>
      <c r="J371" s="147"/>
      <c r="K371" s="158"/>
      <c r="L371" s="158"/>
      <c r="M371" s="158"/>
      <c r="N371" s="158"/>
      <c r="O371" s="158"/>
      <c r="P371" s="148"/>
      <c r="Q371" s="158"/>
      <c r="R371" s="158"/>
      <c r="S371" s="158"/>
      <c r="T371" s="158"/>
      <c r="U371" s="158"/>
      <c r="V371" s="148"/>
      <c r="W371" s="158"/>
      <c r="X371" s="158"/>
      <c r="Y371" s="158"/>
      <c r="Z371" s="158"/>
      <c r="AA371" s="158"/>
    </row>
    <row r="372">
      <c r="A372" s="160"/>
      <c r="B372" s="151"/>
      <c r="C372" s="152"/>
      <c r="D372" s="152"/>
      <c r="E372" s="144"/>
      <c r="F372" s="159"/>
      <c r="G372" s="158"/>
      <c r="H372" s="144"/>
      <c r="I372" s="158"/>
      <c r="J372" s="147"/>
      <c r="K372" s="158"/>
      <c r="L372" s="158"/>
      <c r="M372" s="158"/>
      <c r="N372" s="158"/>
      <c r="O372" s="158"/>
      <c r="P372" s="148"/>
      <c r="Q372" s="158"/>
      <c r="R372" s="158"/>
      <c r="S372" s="158"/>
      <c r="T372" s="158"/>
      <c r="U372" s="158"/>
      <c r="V372" s="148"/>
      <c r="W372" s="158"/>
      <c r="X372" s="158"/>
      <c r="Y372" s="158"/>
      <c r="Z372" s="158"/>
      <c r="AA372" s="158"/>
    </row>
    <row r="373">
      <c r="A373" s="160"/>
      <c r="B373" s="151"/>
      <c r="C373" s="152"/>
      <c r="D373" s="152"/>
      <c r="E373" s="144"/>
      <c r="F373" s="159"/>
      <c r="G373" s="158"/>
      <c r="H373" s="144"/>
      <c r="I373" s="158"/>
      <c r="J373" s="147"/>
      <c r="K373" s="158"/>
      <c r="L373" s="158"/>
      <c r="M373" s="158"/>
      <c r="N373" s="158"/>
      <c r="O373" s="158"/>
      <c r="P373" s="148"/>
      <c r="Q373" s="158"/>
      <c r="R373" s="158"/>
      <c r="S373" s="158"/>
      <c r="T373" s="158"/>
      <c r="U373" s="158"/>
      <c r="V373" s="148"/>
      <c r="W373" s="158"/>
      <c r="X373" s="158"/>
      <c r="Y373" s="158"/>
      <c r="Z373" s="158"/>
      <c r="AA373" s="158"/>
    </row>
    <row r="374">
      <c r="A374" s="160"/>
      <c r="B374" s="151"/>
      <c r="C374" s="152"/>
      <c r="D374" s="152"/>
      <c r="E374" s="144"/>
      <c r="F374" s="159"/>
      <c r="G374" s="158"/>
      <c r="H374" s="144"/>
      <c r="I374" s="158"/>
      <c r="J374" s="147"/>
      <c r="K374" s="158"/>
      <c r="L374" s="158"/>
      <c r="M374" s="158"/>
      <c r="N374" s="158"/>
      <c r="O374" s="158"/>
      <c r="P374" s="148"/>
      <c r="Q374" s="158"/>
      <c r="R374" s="158"/>
      <c r="S374" s="158"/>
      <c r="T374" s="158"/>
      <c r="U374" s="158"/>
      <c r="V374" s="148"/>
      <c r="W374" s="158"/>
      <c r="X374" s="158"/>
      <c r="Y374" s="158"/>
      <c r="Z374" s="158"/>
      <c r="AA374" s="158"/>
    </row>
    <row r="375">
      <c r="A375" s="160"/>
      <c r="B375" s="151"/>
      <c r="C375" s="152"/>
      <c r="D375" s="152"/>
      <c r="E375" s="144"/>
      <c r="F375" s="159"/>
      <c r="G375" s="158"/>
      <c r="H375" s="144"/>
      <c r="I375" s="158"/>
      <c r="J375" s="147"/>
      <c r="K375" s="158"/>
      <c r="L375" s="158"/>
      <c r="M375" s="158"/>
      <c r="N375" s="158"/>
      <c r="O375" s="158"/>
      <c r="P375" s="148"/>
      <c r="Q375" s="158"/>
      <c r="R375" s="158"/>
      <c r="S375" s="158"/>
      <c r="T375" s="158"/>
      <c r="U375" s="158"/>
      <c r="V375" s="148"/>
      <c r="W375" s="158"/>
      <c r="X375" s="158"/>
      <c r="Y375" s="158"/>
      <c r="Z375" s="158"/>
      <c r="AA375" s="158"/>
    </row>
    <row r="376">
      <c r="A376" s="160"/>
      <c r="B376" s="151"/>
      <c r="C376" s="152"/>
      <c r="D376" s="152"/>
      <c r="E376" s="144"/>
      <c r="F376" s="159"/>
      <c r="G376" s="158"/>
      <c r="H376" s="144"/>
      <c r="I376" s="158"/>
      <c r="J376" s="147"/>
      <c r="K376" s="158"/>
      <c r="L376" s="158"/>
      <c r="M376" s="158"/>
      <c r="N376" s="158"/>
      <c r="O376" s="158"/>
      <c r="P376" s="148"/>
      <c r="Q376" s="158"/>
      <c r="R376" s="158"/>
      <c r="S376" s="158"/>
      <c r="T376" s="158"/>
      <c r="U376" s="158"/>
      <c r="V376" s="148"/>
      <c r="W376" s="158"/>
      <c r="X376" s="158"/>
      <c r="Y376" s="158"/>
      <c r="Z376" s="158"/>
      <c r="AA376" s="158"/>
    </row>
    <row r="377">
      <c r="A377" s="160"/>
      <c r="B377" s="151"/>
      <c r="C377" s="152"/>
      <c r="D377" s="152"/>
      <c r="E377" s="144"/>
      <c r="F377" s="159"/>
      <c r="G377" s="158"/>
      <c r="H377" s="144"/>
      <c r="I377" s="158"/>
      <c r="J377" s="147"/>
      <c r="K377" s="158"/>
      <c r="L377" s="158"/>
      <c r="M377" s="158"/>
      <c r="N377" s="158"/>
      <c r="O377" s="158"/>
      <c r="P377" s="148"/>
      <c r="Q377" s="158"/>
      <c r="R377" s="158"/>
      <c r="S377" s="158"/>
      <c r="T377" s="158"/>
      <c r="U377" s="158"/>
      <c r="V377" s="148"/>
      <c r="W377" s="158"/>
      <c r="X377" s="158"/>
      <c r="Y377" s="158"/>
      <c r="Z377" s="158"/>
      <c r="AA377" s="158"/>
    </row>
    <row r="378">
      <c r="A378" s="160"/>
      <c r="B378" s="151"/>
      <c r="C378" s="152"/>
      <c r="D378" s="152"/>
      <c r="E378" s="144"/>
      <c r="F378" s="159"/>
      <c r="G378" s="158"/>
      <c r="H378" s="144"/>
      <c r="I378" s="158"/>
      <c r="J378" s="147"/>
      <c r="K378" s="158"/>
      <c r="L378" s="158"/>
      <c r="M378" s="158"/>
      <c r="N378" s="158"/>
      <c r="O378" s="158"/>
      <c r="P378" s="148"/>
      <c r="Q378" s="158"/>
      <c r="R378" s="158"/>
      <c r="S378" s="158"/>
      <c r="T378" s="158"/>
      <c r="U378" s="158"/>
      <c r="V378" s="148"/>
      <c r="W378" s="158"/>
      <c r="X378" s="158"/>
      <c r="Y378" s="158"/>
      <c r="Z378" s="158"/>
      <c r="AA378" s="158"/>
    </row>
    <row r="379">
      <c r="A379" s="160"/>
      <c r="B379" s="151"/>
      <c r="C379" s="152"/>
      <c r="D379" s="152"/>
      <c r="E379" s="144"/>
      <c r="F379" s="159"/>
      <c r="G379" s="158"/>
      <c r="H379" s="144"/>
      <c r="I379" s="158"/>
      <c r="J379" s="147"/>
      <c r="K379" s="158"/>
      <c r="L379" s="158"/>
      <c r="M379" s="158"/>
      <c r="N379" s="158"/>
      <c r="O379" s="158"/>
      <c r="P379" s="148"/>
      <c r="Q379" s="158"/>
      <c r="R379" s="158"/>
      <c r="S379" s="158"/>
      <c r="T379" s="158"/>
      <c r="U379" s="158"/>
      <c r="V379" s="148"/>
      <c r="W379" s="158"/>
      <c r="X379" s="158"/>
      <c r="Y379" s="158"/>
      <c r="Z379" s="158"/>
      <c r="AA379" s="158"/>
    </row>
    <row r="380">
      <c r="A380" s="160"/>
      <c r="B380" s="151"/>
      <c r="C380" s="152"/>
      <c r="D380" s="152"/>
      <c r="E380" s="144"/>
      <c r="F380" s="159"/>
      <c r="G380" s="158"/>
      <c r="H380" s="144"/>
      <c r="I380" s="158"/>
      <c r="J380" s="147"/>
      <c r="K380" s="158"/>
      <c r="L380" s="158"/>
      <c r="M380" s="158"/>
      <c r="N380" s="158"/>
      <c r="O380" s="158"/>
      <c r="P380" s="148"/>
      <c r="Q380" s="158"/>
      <c r="R380" s="158"/>
      <c r="S380" s="158"/>
      <c r="T380" s="158"/>
      <c r="U380" s="158"/>
      <c r="V380" s="148"/>
      <c r="W380" s="158"/>
      <c r="X380" s="158"/>
      <c r="Y380" s="158"/>
      <c r="Z380" s="158"/>
      <c r="AA380" s="158"/>
    </row>
    <row r="381">
      <c r="A381" s="160"/>
      <c r="B381" s="151"/>
      <c r="C381" s="152"/>
      <c r="D381" s="152"/>
      <c r="E381" s="144"/>
      <c r="F381" s="159"/>
      <c r="G381" s="158"/>
      <c r="H381" s="144"/>
      <c r="I381" s="158"/>
      <c r="J381" s="147"/>
      <c r="K381" s="158"/>
      <c r="L381" s="158"/>
      <c r="M381" s="158"/>
      <c r="N381" s="158"/>
      <c r="O381" s="158"/>
      <c r="P381" s="148"/>
      <c r="Q381" s="158"/>
      <c r="R381" s="158"/>
      <c r="S381" s="158"/>
      <c r="T381" s="158"/>
      <c r="U381" s="158"/>
      <c r="V381" s="148"/>
      <c r="W381" s="158"/>
      <c r="X381" s="158"/>
      <c r="Y381" s="158"/>
      <c r="Z381" s="158"/>
      <c r="AA381" s="158"/>
    </row>
    <row r="382">
      <c r="A382" s="160"/>
      <c r="B382" s="151"/>
      <c r="C382" s="152"/>
      <c r="D382" s="152"/>
      <c r="E382" s="144"/>
      <c r="F382" s="159"/>
      <c r="G382" s="158"/>
      <c r="H382" s="144"/>
      <c r="I382" s="158"/>
      <c r="J382" s="147"/>
      <c r="K382" s="158"/>
      <c r="L382" s="158"/>
      <c r="M382" s="158"/>
      <c r="N382" s="158"/>
      <c r="O382" s="158"/>
      <c r="P382" s="148"/>
      <c r="Q382" s="158"/>
      <c r="R382" s="158"/>
      <c r="S382" s="158"/>
      <c r="T382" s="158"/>
      <c r="U382" s="158"/>
      <c r="V382" s="148"/>
      <c r="W382" s="158"/>
      <c r="X382" s="158"/>
      <c r="Y382" s="158"/>
      <c r="Z382" s="158"/>
      <c r="AA382" s="158"/>
    </row>
    <row r="383">
      <c r="A383" s="160"/>
      <c r="B383" s="151"/>
      <c r="C383" s="152"/>
      <c r="D383" s="152"/>
      <c r="E383" s="144"/>
      <c r="F383" s="159"/>
      <c r="G383" s="158"/>
      <c r="H383" s="144"/>
      <c r="I383" s="158"/>
      <c r="J383" s="147"/>
      <c r="K383" s="158"/>
      <c r="L383" s="158"/>
      <c r="M383" s="158"/>
      <c r="N383" s="158"/>
      <c r="O383" s="158"/>
      <c r="P383" s="148"/>
      <c r="Q383" s="158"/>
      <c r="R383" s="158"/>
      <c r="S383" s="158"/>
      <c r="T383" s="158"/>
      <c r="U383" s="158"/>
      <c r="V383" s="148"/>
      <c r="W383" s="158"/>
      <c r="X383" s="158"/>
      <c r="Y383" s="158"/>
      <c r="Z383" s="158"/>
      <c r="AA383" s="158"/>
    </row>
    <row r="384">
      <c r="A384" s="160"/>
      <c r="B384" s="151"/>
      <c r="C384" s="152"/>
      <c r="D384" s="152"/>
      <c r="E384" s="144"/>
      <c r="F384" s="159"/>
      <c r="G384" s="158"/>
      <c r="H384" s="144"/>
      <c r="I384" s="158"/>
      <c r="J384" s="147"/>
      <c r="K384" s="158"/>
      <c r="L384" s="158"/>
      <c r="M384" s="158"/>
      <c r="N384" s="158"/>
      <c r="O384" s="158"/>
      <c r="P384" s="148"/>
      <c r="Q384" s="158"/>
      <c r="R384" s="158"/>
      <c r="S384" s="158"/>
      <c r="T384" s="158"/>
      <c r="U384" s="158"/>
      <c r="V384" s="148"/>
      <c r="W384" s="158"/>
      <c r="X384" s="158"/>
      <c r="Y384" s="158"/>
      <c r="Z384" s="158"/>
      <c r="AA384" s="158"/>
    </row>
    <row r="385">
      <c r="A385" s="160"/>
      <c r="B385" s="151"/>
      <c r="C385" s="152"/>
      <c r="D385" s="152"/>
      <c r="E385" s="144"/>
      <c r="F385" s="159"/>
      <c r="G385" s="158"/>
      <c r="H385" s="144"/>
      <c r="I385" s="158"/>
      <c r="J385" s="147"/>
      <c r="K385" s="158"/>
      <c r="L385" s="158"/>
      <c r="M385" s="158"/>
      <c r="N385" s="158"/>
      <c r="O385" s="158"/>
      <c r="P385" s="148"/>
      <c r="Q385" s="158"/>
      <c r="R385" s="158"/>
      <c r="S385" s="158"/>
      <c r="T385" s="158"/>
      <c r="U385" s="158"/>
      <c r="V385" s="148"/>
      <c r="W385" s="158"/>
      <c r="X385" s="158"/>
      <c r="Y385" s="158"/>
      <c r="Z385" s="158"/>
      <c r="AA385" s="158"/>
    </row>
    <row r="386">
      <c r="A386" s="160"/>
      <c r="B386" s="151"/>
      <c r="C386" s="152"/>
      <c r="D386" s="152"/>
      <c r="E386" s="144"/>
      <c r="F386" s="159"/>
      <c r="G386" s="158"/>
      <c r="H386" s="144"/>
      <c r="I386" s="158"/>
      <c r="J386" s="147"/>
      <c r="K386" s="158"/>
      <c r="L386" s="158"/>
      <c r="M386" s="158"/>
      <c r="N386" s="158"/>
      <c r="O386" s="158"/>
      <c r="P386" s="148"/>
      <c r="Q386" s="158"/>
      <c r="R386" s="158"/>
      <c r="S386" s="158"/>
      <c r="T386" s="158"/>
      <c r="U386" s="158"/>
      <c r="V386" s="148"/>
      <c r="W386" s="158"/>
      <c r="X386" s="158"/>
      <c r="Y386" s="158"/>
      <c r="Z386" s="158"/>
      <c r="AA386" s="158"/>
    </row>
    <row r="387">
      <c r="A387" s="160"/>
      <c r="B387" s="151"/>
      <c r="C387" s="152"/>
      <c r="D387" s="152"/>
      <c r="E387" s="144"/>
      <c r="F387" s="159"/>
      <c r="G387" s="158"/>
      <c r="H387" s="144"/>
      <c r="I387" s="158"/>
      <c r="J387" s="147"/>
      <c r="K387" s="158"/>
      <c r="L387" s="158"/>
      <c r="M387" s="158"/>
      <c r="N387" s="158"/>
      <c r="O387" s="158"/>
      <c r="P387" s="148"/>
      <c r="Q387" s="158"/>
      <c r="R387" s="158"/>
      <c r="S387" s="158"/>
      <c r="T387" s="158"/>
      <c r="U387" s="158"/>
      <c r="V387" s="148"/>
      <c r="W387" s="158"/>
      <c r="X387" s="158"/>
      <c r="Y387" s="158"/>
      <c r="Z387" s="158"/>
      <c r="AA387" s="158"/>
    </row>
    <row r="388">
      <c r="A388" s="160"/>
      <c r="B388" s="151"/>
      <c r="C388" s="152"/>
      <c r="D388" s="152"/>
      <c r="E388" s="144"/>
      <c r="F388" s="159"/>
      <c r="G388" s="158"/>
      <c r="H388" s="144"/>
      <c r="I388" s="158"/>
      <c r="J388" s="147"/>
      <c r="K388" s="158"/>
      <c r="L388" s="158"/>
      <c r="M388" s="158"/>
      <c r="N388" s="158"/>
      <c r="O388" s="158"/>
      <c r="P388" s="148"/>
      <c r="Q388" s="158"/>
      <c r="R388" s="158"/>
      <c r="S388" s="158"/>
      <c r="T388" s="158"/>
      <c r="U388" s="158"/>
      <c r="V388" s="148"/>
      <c r="W388" s="158"/>
      <c r="X388" s="158"/>
      <c r="Y388" s="158"/>
      <c r="Z388" s="158"/>
      <c r="AA388" s="158"/>
    </row>
    <row r="389">
      <c r="A389" s="160"/>
      <c r="B389" s="151"/>
      <c r="C389" s="152"/>
      <c r="D389" s="152"/>
      <c r="E389" s="144"/>
      <c r="F389" s="159"/>
      <c r="G389" s="158"/>
      <c r="H389" s="144"/>
      <c r="I389" s="158"/>
      <c r="J389" s="147"/>
      <c r="K389" s="158"/>
      <c r="L389" s="158"/>
      <c r="M389" s="158"/>
      <c r="N389" s="158"/>
      <c r="O389" s="158"/>
      <c r="P389" s="148"/>
      <c r="Q389" s="158"/>
      <c r="R389" s="158"/>
      <c r="S389" s="158"/>
      <c r="T389" s="158"/>
      <c r="U389" s="158"/>
      <c r="V389" s="148"/>
      <c r="W389" s="158"/>
      <c r="X389" s="158"/>
      <c r="Y389" s="158"/>
      <c r="Z389" s="158"/>
      <c r="AA389" s="158"/>
    </row>
    <row r="390">
      <c r="A390" s="160"/>
      <c r="B390" s="151"/>
      <c r="C390" s="152"/>
      <c r="D390" s="152"/>
      <c r="E390" s="144"/>
      <c r="F390" s="159"/>
      <c r="G390" s="158"/>
      <c r="H390" s="144"/>
      <c r="I390" s="158"/>
      <c r="J390" s="147"/>
      <c r="K390" s="158"/>
      <c r="L390" s="158"/>
      <c r="M390" s="158"/>
      <c r="N390" s="158"/>
      <c r="O390" s="158"/>
      <c r="P390" s="148"/>
      <c r="Q390" s="158"/>
      <c r="R390" s="158"/>
      <c r="S390" s="158"/>
      <c r="T390" s="158"/>
      <c r="U390" s="158"/>
      <c r="V390" s="148"/>
      <c r="W390" s="158"/>
      <c r="X390" s="158"/>
      <c r="Y390" s="158"/>
      <c r="Z390" s="158"/>
      <c r="AA390" s="158"/>
    </row>
    <row r="391">
      <c r="A391" s="160"/>
      <c r="B391" s="151"/>
      <c r="C391" s="152"/>
      <c r="D391" s="152"/>
      <c r="E391" s="144"/>
      <c r="F391" s="159"/>
      <c r="G391" s="158"/>
      <c r="H391" s="144"/>
      <c r="I391" s="158"/>
      <c r="J391" s="147"/>
      <c r="K391" s="158"/>
      <c r="L391" s="158"/>
      <c r="M391" s="158"/>
      <c r="N391" s="158"/>
      <c r="O391" s="158"/>
      <c r="P391" s="148"/>
      <c r="Q391" s="158"/>
      <c r="R391" s="158"/>
      <c r="S391" s="158"/>
      <c r="T391" s="158"/>
      <c r="U391" s="158"/>
      <c r="V391" s="148"/>
      <c r="W391" s="158"/>
      <c r="X391" s="158"/>
      <c r="Y391" s="158"/>
      <c r="Z391" s="158"/>
      <c r="AA391" s="158"/>
    </row>
    <row r="392">
      <c r="A392" s="160"/>
      <c r="B392" s="151"/>
      <c r="C392" s="152"/>
      <c r="D392" s="152"/>
      <c r="E392" s="144"/>
      <c r="F392" s="159"/>
      <c r="G392" s="158"/>
      <c r="H392" s="144"/>
      <c r="I392" s="158"/>
      <c r="J392" s="147"/>
      <c r="K392" s="158"/>
      <c r="L392" s="158"/>
      <c r="M392" s="158"/>
      <c r="N392" s="158"/>
      <c r="O392" s="158"/>
      <c r="P392" s="148"/>
      <c r="Q392" s="158"/>
      <c r="R392" s="158"/>
      <c r="S392" s="158"/>
      <c r="T392" s="158"/>
      <c r="U392" s="158"/>
      <c r="V392" s="148"/>
      <c r="W392" s="158"/>
      <c r="X392" s="158"/>
      <c r="Y392" s="158"/>
      <c r="Z392" s="158"/>
      <c r="AA392" s="158"/>
    </row>
    <row r="393">
      <c r="A393" s="160"/>
      <c r="B393" s="151"/>
      <c r="C393" s="152"/>
      <c r="D393" s="152"/>
      <c r="E393" s="144"/>
      <c r="F393" s="159"/>
      <c r="G393" s="158"/>
      <c r="H393" s="144"/>
      <c r="I393" s="158"/>
      <c r="J393" s="147"/>
      <c r="K393" s="158"/>
      <c r="L393" s="158"/>
      <c r="M393" s="158"/>
      <c r="N393" s="158"/>
      <c r="O393" s="158"/>
      <c r="P393" s="148"/>
      <c r="Q393" s="158"/>
      <c r="R393" s="158"/>
      <c r="S393" s="158"/>
      <c r="T393" s="158"/>
      <c r="U393" s="158"/>
      <c r="V393" s="148"/>
      <c r="W393" s="158"/>
      <c r="X393" s="158"/>
      <c r="Y393" s="158"/>
      <c r="Z393" s="158"/>
      <c r="AA393" s="158"/>
    </row>
    <row r="394">
      <c r="A394" s="160"/>
      <c r="B394" s="151"/>
      <c r="C394" s="152"/>
      <c r="D394" s="152"/>
      <c r="E394" s="144"/>
      <c r="F394" s="159"/>
      <c r="G394" s="158"/>
      <c r="H394" s="144"/>
      <c r="I394" s="158"/>
      <c r="J394" s="147"/>
      <c r="K394" s="158"/>
      <c r="L394" s="158"/>
      <c r="M394" s="158"/>
      <c r="N394" s="158"/>
      <c r="O394" s="158"/>
      <c r="P394" s="148"/>
      <c r="Q394" s="158"/>
      <c r="R394" s="158"/>
      <c r="S394" s="158"/>
      <c r="T394" s="158"/>
      <c r="U394" s="158"/>
      <c r="V394" s="148"/>
      <c r="W394" s="158"/>
      <c r="X394" s="158"/>
      <c r="Y394" s="158"/>
      <c r="Z394" s="158"/>
      <c r="AA394" s="158"/>
    </row>
    <row r="395">
      <c r="A395" s="160"/>
      <c r="B395" s="151"/>
      <c r="C395" s="152"/>
      <c r="D395" s="152"/>
      <c r="E395" s="144"/>
      <c r="F395" s="159"/>
      <c r="G395" s="158"/>
      <c r="H395" s="144"/>
      <c r="I395" s="158"/>
      <c r="J395" s="147"/>
      <c r="K395" s="158"/>
      <c r="L395" s="158"/>
      <c r="M395" s="158"/>
      <c r="N395" s="158"/>
      <c r="O395" s="158"/>
      <c r="P395" s="148"/>
      <c r="Q395" s="158"/>
      <c r="R395" s="158"/>
      <c r="S395" s="158"/>
      <c r="T395" s="158"/>
      <c r="U395" s="158"/>
      <c r="V395" s="148"/>
      <c r="W395" s="158"/>
      <c r="X395" s="158"/>
      <c r="Y395" s="158"/>
      <c r="Z395" s="158"/>
      <c r="AA395" s="158"/>
    </row>
    <row r="396">
      <c r="A396" s="160"/>
      <c r="B396" s="151"/>
      <c r="C396" s="152"/>
      <c r="D396" s="152"/>
      <c r="E396" s="144"/>
      <c r="F396" s="159"/>
      <c r="G396" s="158"/>
      <c r="H396" s="144"/>
      <c r="I396" s="158"/>
      <c r="J396" s="147"/>
      <c r="K396" s="158"/>
      <c r="L396" s="158"/>
      <c r="M396" s="158"/>
      <c r="N396" s="158"/>
      <c r="O396" s="158"/>
      <c r="P396" s="148"/>
      <c r="Q396" s="158"/>
      <c r="R396" s="158"/>
      <c r="S396" s="158"/>
      <c r="T396" s="158"/>
      <c r="U396" s="158"/>
      <c r="V396" s="148"/>
      <c r="W396" s="158"/>
      <c r="X396" s="158"/>
      <c r="Y396" s="158"/>
      <c r="Z396" s="158"/>
      <c r="AA396" s="158"/>
    </row>
    <row r="397">
      <c r="A397" s="160"/>
      <c r="B397" s="151"/>
      <c r="C397" s="152"/>
      <c r="D397" s="152"/>
      <c r="E397" s="144"/>
      <c r="F397" s="159"/>
      <c r="G397" s="158"/>
      <c r="H397" s="144"/>
      <c r="I397" s="158"/>
      <c r="J397" s="147"/>
      <c r="K397" s="158"/>
      <c r="L397" s="158"/>
      <c r="M397" s="158"/>
      <c r="N397" s="158"/>
      <c r="O397" s="158"/>
      <c r="P397" s="148"/>
      <c r="Q397" s="158"/>
      <c r="R397" s="158"/>
      <c r="S397" s="158"/>
      <c r="T397" s="158"/>
      <c r="U397" s="158"/>
      <c r="V397" s="148"/>
      <c r="W397" s="158"/>
      <c r="X397" s="158"/>
      <c r="Y397" s="158"/>
      <c r="Z397" s="158"/>
      <c r="AA397" s="158"/>
    </row>
    <row r="398">
      <c r="A398" s="160"/>
      <c r="B398" s="151"/>
      <c r="C398" s="152"/>
      <c r="D398" s="152"/>
      <c r="E398" s="144"/>
      <c r="F398" s="159"/>
      <c r="G398" s="158"/>
      <c r="H398" s="144"/>
      <c r="I398" s="158"/>
      <c r="J398" s="147"/>
      <c r="K398" s="158"/>
      <c r="L398" s="158"/>
      <c r="M398" s="158"/>
      <c r="N398" s="158"/>
      <c r="O398" s="158"/>
      <c r="P398" s="148"/>
      <c r="Q398" s="158"/>
      <c r="R398" s="158"/>
      <c r="S398" s="158"/>
      <c r="T398" s="158"/>
      <c r="U398" s="158"/>
      <c r="V398" s="148"/>
      <c r="W398" s="158"/>
      <c r="X398" s="158"/>
      <c r="Y398" s="158"/>
      <c r="Z398" s="158"/>
      <c r="AA398" s="158"/>
    </row>
    <row r="399">
      <c r="A399" s="160"/>
      <c r="B399" s="151"/>
      <c r="C399" s="152"/>
      <c r="D399" s="152"/>
      <c r="E399" s="144"/>
      <c r="F399" s="159"/>
      <c r="G399" s="158"/>
      <c r="H399" s="144"/>
      <c r="I399" s="158"/>
      <c r="J399" s="147"/>
      <c r="K399" s="158"/>
      <c r="L399" s="158"/>
      <c r="M399" s="158"/>
      <c r="N399" s="158"/>
      <c r="O399" s="158"/>
      <c r="P399" s="148"/>
      <c r="Q399" s="158"/>
      <c r="R399" s="158"/>
      <c r="S399" s="158"/>
      <c r="T399" s="158"/>
      <c r="U399" s="158"/>
      <c r="V399" s="148"/>
      <c r="W399" s="158"/>
      <c r="X399" s="158"/>
      <c r="Y399" s="158"/>
      <c r="Z399" s="158"/>
      <c r="AA399" s="158"/>
    </row>
    <row r="400">
      <c r="A400" s="160"/>
      <c r="B400" s="151"/>
      <c r="C400" s="152"/>
      <c r="D400" s="152"/>
      <c r="E400" s="144"/>
      <c r="F400" s="159"/>
      <c r="G400" s="158"/>
      <c r="H400" s="144"/>
      <c r="I400" s="158"/>
      <c r="J400" s="147"/>
      <c r="K400" s="158"/>
      <c r="L400" s="158"/>
      <c r="M400" s="158"/>
      <c r="N400" s="158"/>
      <c r="O400" s="158"/>
      <c r="P400" s="148"/>
      <c r="Q400" s="158"/>
      <c r="R400" s="158"/>
      <c r="S400" s="158"/>
      <c r="T400" s="158"/>
      <c r="U400" s="158"/>
      <c r="V400" s="148"/>
      <c r="W400" s="158"/>
      <c r="X400" s="158"/>
      <c r="Y400" s="158"/>
      <c r="Z400" s="158"/>
      <c r="AA400" s="158"/>
    </row>
    <row r="401">
      <c r="A401" s="160"/>
      <c r="B401" s="151"/>
      <c r="C401" s="152"/>
      <c r="D401" s="152"/>
      <c r="E401" s="144"/>
      <c r="F401" s="159"/>
      <c r="G401" s="158"/>
      <c r="H401" s="144"/>
      <c r="I401" s="158"/>
      <c r="J401" s="147"/>
      <c r="K401" s="158"/>
      <c r="L401" s="158"/>
      <c r="M401" s="158"/>
      <c r="N401" s="158"/>
      <c r="O401" s="158"/>
      <c r="P401" s="148"/>
      <c r="Q401" s="158"/>
      <c r="R401" s="158"/>
      <c r="S401" s="158"/>
      <c r="T401" s="158"/>
      <c r="U401" s="158"/>
      <c r="V401" s="148"/>
      <c r="W401" s="158"/>
      <c r="X401" s="158"/>
      <c r="Y401" s="158"/>
      <c r="Z401" s="158"/>
      <c r="AA401" s="158"/>
    </row>
    <row r="402">
      <c r="A402" s="160"/>
      <c r="B402" s="151"/>
      <c r="C402" s="152"/>
      <c r="D402" s="152"/>
      <c r="E402" s="144"/>
      <c r="F402" s="159"/>
      <c r="G402" s="158"/>
      <c r="H402" s="144"/>
      <c r="I402" s="158"/>
      <c r="J402" s="147"/>
      <c r="K402" s="158"/>
      <c r="L402" s="158"/>
      <c r="M402" s="158"/>
      <c r="N402" s="158"/>
      <c r="O402" s="158"/>
      <c r="P402" s="148"/>
      <c r="Q402" s="158"/>
      <c r="R402" s="158"/>
      <c r="S402" s="158"/>
      <c r="T402" s="158"/>
      <c r="U402" s="158"/>
      <c r="V402" s="148"/>
      <c r="W402" s="158"/>
      <c r="X402" s="158"/>
      <c r="Y402" s="158"/>
      <c r="Z402" s="158"/>
      <c r="AA402" s="158"/>
    </row>
    <row r="403">
      <c r="A403" s="160"/>
      <c r="B403" s="151"/>
      <c r="C403" s="152"/>
      <c r="D403" s="152"/>
      <c r="E403" s="144"/>
      <c r="F403" s="159"/>
      <c r="G403" s="158"/>
      <c r="H403" s="144"/>
      <c r="I403" s="158"/>
      <c r="J403" s="147"/>
      <c r="K403" s="158"/>
      <c r="L403" s="158"/>
      <c r="M403" s="158"/>
      <c r="N403" s="158"/>
      <c r="O403" s="158"/>
      <c r="P403" s="148"/>
      <c r="Q403" s="158"/>
      <c r="R403" s="158"/>
      <c r="S403" s="158"/>
      <c r="T403" s="158"/>
      <c r="U403" s="158"/>
      <c r="V403" s="148"/>
      <c r="W403" s="158"/>
      <c r="X403" s="158"/>
      <c r="Y403" s="158"/>
      <c r="Z403" s="158"/>
      <c r="AA403" s="158"/>
    </row>
    <row r="404">
      <c r="A404" s="160"/>
      <c r="B404" s="151"/>
      <c r="C404" s="152"/>
      <c r="D404" s="152"/>
      <c r="E404" s="144"/>
      <c r="F404" s="159"/>
      <c r="G404" s="158"/>
      <c r="H404" s="144"/>
      <c r="I404" s="158"/>
      <c r="J404" s="147"/>
      <c r="K404" s="158"/>
      <c r="L404" s="158"/>
      <c r="M404" s="158"/>
      <c r="N404" s="158"/>
      <c r="O404" s="158"/>
      <c r="P404" s="148"/>
      <c r="Q404" s="158"/>
      <c r="R404" s="158"/>
      <c r="S404" s="158"/>
      <c r="T404" s="158"/>
      <c r="U404" s="158"/>
      <c r="V404" s="148"/>
      <c r="W404" s="158"/>
      <c r="X404" s="158"/>
      <c r="Y404" s="158"/>
      <c r="Z404" s="158"/>
      <c r="AA404" s="158"/>
    </row>
    <row r="405">
      <c r="A405" s="160"/>
      <c r="B405" s="151"/>
      <c r="C405" s="152"/>
      <c r="D405" s="152"/>
      <c r="E405" s="144"/>
      <c r="F405" s="159"/>
      <c r="G405" s="158"/>
      <c r="H405" s="144"/>
      <c r="I405" s="158"/>
      <c r="J405" s="147"/>
      <c r="K405" s="158"/>
      <c r="L405" s="158"/>
      <c r="M405" s="158"/>
      <c r="N405" s="158"/>
      <c r="O405" s="158"/>
      <c r="P405" s="148"/>
      <c r="Q405" s="158"/>
      <c r="R405" s="158"/>
      <c r="S405" s="158"/>
      <c r="T405" s="158"/>
      <c r="U405" s="158"/>
      <c r="V405" s="148"/>
      <c r="W405" s="158"/>
      <c r="X405" s="158"/>
      <c r="Y405" s="158"/>
      <c r="Z405" s="158"/>
      <c r="AA405" s="158"/>
    </row>
    <row r="406">
      <c r="A406" s="160"/>
      <c r="B406" s="151"/>
      <c r="C406" s="152"/>
      <c r="D406" s="152"/>
      <c r="E406" s="144"/>
      <c r="F406" s="159"/>
      <c r="G406" s="158"/>
      <c r="H406" s="144"/>
      <c r="I406" s="158"/>
      <c r="J406" s="147"/>
      <c r="K406" s="158"/>
      <c r="L406" s="158"/>
      <c r="M406" s="158"/>
      <c r="N406" s="158"/>
      <c r="O406" s="158"/>
      <c r="P406" s="148"/>
      <c r="Q406" s="158"/>
      <c r="R406" s="158"/>
      <c r="S406" s="158"/>
      <c r="T406" s="158"/>
      <c r="U406" s="158"/>
      <c r="V406" s="148"/>
      <c r="W406" s="158"/>
      <c r="X406" s="158"/>
      <c r="Y406" s="158"/>
      <c r="Z406" s="158"/>
      <c r="AA406" s="158"/>
    </row>
    <row r="407">
      <c r="A407" s="160"/>
      <c r="B407" s="151"/>
      <c r="C407" s="152"/>
      <c r="D407" s="152"/>
      <c r="E407" s="144"/>
      <c r="F407" s="159"/>
      <c r="G407" s="158"/>
      <c r="H407" s="144"/>
      <c r="I407" s="158"/>
      <c r="J407" s="147"/>
      <c r="K407" s="158"/>
      <c r="L407" s="158"/>
      <c r="M407" s="158"/>
      <c r="N407" s="158"/>
      <c r="O407" s="158"/>
      <c r="P407" s="148"/>
      <c r="Q407" s="158"/>
      <c r="R407" s="158"/>
      <c r="S407" s="158"/>
      <c r="T407" s="158"/>
      <c r="U407" s="158"/>
      <c r="V407" s="148"/>
      <c r="W407" s="158"/>
      <c r="X407" s="158"/>
      <c r="Y407" s="158"/>
      <c r="Z407" s="158"/>
      <c r="AA407" s="158"/>
    </row>
    <row r="408">
      <c r="A408" s="160"/>
      <c r="B408" s="151"/>
      <c r="C408" s="152"/>
      <c r="D408" s="152"/>
      <c r="E408" s="144"/>
      <c r="F408" s="159"/>
      <c r="G408" s="158"/>
      <c r="H408" s="144"/>
      <c r="I408" s="158"/>
      <c r="J408" s="147"/>
      <c r="K408" s="158"/>
      <c r="L408" s="158"/>
      <c r="M408" s="158"/>
      <c r="N408" s="158"/>
      <c r="O408" s="158"/>
      <c r="P408" s="148"/>
      <c r="Q408" s="158"/>
      <c r="R408" s="158"/>
      <c r="S408" s="158"/>
      <c r="T408" s="158"/>
      <c r="U408" s="158"/>
      <c r="V408" s="148"/>
      <c r="W408" s="158"/>
      <c r="X408" s="158"/>
      <c r="Y408" s="158"/>
      <c r="Z408" s="158"/>
      <c r="AA408" s="158"/>
    </row>
    <row r="409">
      <c r="A409" s="160"/>
      <c r="B409" s="151"/>
      <c r="C409" s="152"/>
      <c r="D409" s="152"/>
      <c r="E409" s="144"/>
      <c r="F409" s="159"/>
      <c r="G409" s="158"/>
      <c r="H409" s="144"/>
      <c r="I409" s="158"/>
      <c r="J409" s="147"/>
      <c r="K409" s="158"/>
      <c r="L409" s="158"/>
      <c r="M409" s="158"/>
      <c r="N409" s="158"/>
      <c r="O409" s="158"/>
      <c r="P409" s="148"/>
      <c r="Q409" s="158"/>
      <c r="R409" s="158"/>
      <c r="S409" s="158"/>
      <c r="T409" s="158"/>
      <c r="U409" s="158"/>
      <c r="V409" s="148"/>
      <c r="W409" s="158"/>
      <c r="X409" s="158"/>
      <c r="Y409" s="158"/>
      <c r="Z409" s="158"/>
      <c r="AA409" s="158"/>
    </row>
    <row r="410">
      <c r="A410" s="160"/>
      <c r="B410" s="151"/>
      <c r="C410" s="152"/>
      <c r="D410" s="152"/>
      <c r="E410" s="144"/>
      <c r="F410" s="159"/>
      <c r="G410" s="158"/>
      <c r="H410" s="144"/>
      <c r="I410" s="158"/>
      <c r="J410" s="147"/>
      <c r="K410" s="158"/>
      <c r="L410" s="158"/>
      <c r="M410" s="158"/>
      <c r="N410" s="158"/>
      <c r="O410" s="158"/>
      <c r="P410" s="148"/>
      <c r="Q410" s="158"/>
      <c r="R410" s="158"/>
      <c r="S410" s="158"/>
      <c r="T410" s="158"/>
      <c r="U410" s="158"/>
      <c r="V410" s="148"/>
      <c r="W410" s="158"/>
      <c r="X410" s="158"/>
      <c r="Y410" s="158"/>
      <c r="Z410" s="158"/>
      <c r="AA410" s="158"/>
    </row>
    <row r="411">
      <c r="A411" s="160"/>
      <c r="B411" s="151"/>
      <c r="C411" s="152"/>
      <c r="D411" s="152"/>
      <c r="E411" s="144"/>
      <c r="F411" s="159"/>
      <c r="G411" s="158"/>
      <c r="H411" s="144"/>
      <c r="I411" s="158"/>
      <c r="J411" s="147"/>
      <c r="K411" s="158"/>
      <c r="L411" s="158"/>
      <c r="M411" s="158"/>
      <c r="N411" s="158"/>
      <c r="O411" s="158"/>
      <c r="P411" s="148"/>
      <c r="Q411" s="158"/>
      <c r="R411" s="158"/>
      <c r="S411" s="158"/>
      <c r="T411" s="158"/>
      <c r="U411" s="158"/>
      <c r="V411" s="148"/>
      <c r="W411" s="158"/>
      <c r="X411" s="158"/>
      <c r="Y411" s="158"/>
      <c r="Z411" s="158"/>
      <c r="AA411" s="158"/>
    </row>
    <row r="412">
      <c r="A412" s="160"/>
      <c r="B412" s="151"/>
      <c r="C412" s="152"/>
      <c r="D412" s="152"/>
      <c r="E412" s="144"/>
      <c r="F412" s="159"/>
      <c r="G412" s="158"/>
      <c r="H412" s="144"/>
      <c r="I412" s="158"/>
      <c r="J412" s="147"/>
      <c r="K412" s="158"/>
      <c r="L412" s="158"/>
      <c r="M412" s="158"/>
      <c r="N412" s="158"/>
      <c r="O412" s="158"/>
      <c r="P412" s="148"/>
      <c r="Q412" s="158"/>
      <c r="R412" s="158"/>
      <c r="S412" s="158"/>
      <c r="T412" s="158"/>
      <c r="U412" s="158"/>
      <c r="V412" s="148"/>
      <c r="W412" s="158"/>
      <c r="X412" s="158"/>
      <c r="Y412" s="158"/>
      <c r="Z412" s="158"/>
      <c r="AA412" s="158"/>
    </row>
    <row r="413">
      <c r="A413" s="160"/>
      <c r="B413" s="151"/>
      <c r="C413" s="152"/>
      <c r="D413" s="152"/>
      <c r="E413" s="144"/>
      <c r="F413" s="159"/>
      <c r="G413" s="158"/>
      <c r="H413" s="144"/>
      <c r="I413" s="158"/>
      <c r="J413" s="147"/>
      <c r="K413" s="158"/>
      <c r="L413" s="158"/>
      <c r="M413" s="158"/>
      <c r="N413" s="158"/>
      <c r="O413" s="158"/>
      <c r="P413" s="148"/>
      <c r="Q413" s="158"/>
      <c r="R413" s="158"/>
      <c r="S413" s="158"/>
      <c r="T413" s="158"/>
      <c r="U413" s="158"/>
      <c r="V413" s="148"/>
      <c r="W413" s="158"/>
      <c r="X413" s="158"/>
      <c r="Y413" s="158"/>
      <c r="Z413" s="158"/>
      <c r="AA413" s="158"/>
    </row>
    <row r="414">
      <c r="A414" s="160"/>
      <c r="B414" s="151"/>
      <c r="C414" s="152"/>
      <c r="D414" s="152"/>
      <c r="E414" s="144"/>
      <c r="F414" s="159"/>
      <c r="G414" s="158"/>
      <c r="H414" s="144"/>
      <c r="I414" s="158"/>
      <c r="J414" s="147"/>
      <c r="K414" s="158"/>
      <c r="L414" s="158"/>
      <c r="M414" s="158"/>
      <c r="N414" s="158"/>
      <c r="O414" s="158"/>
      <c r="P414" s="148"/>
      <c r="Q414" s="158"/>
      <c r="R414" s="158"/>
      <c r="S414" s="158"/>
      <c r="T414" s="158"/>
      <c r="U414" s="158"/>
      <c r="V414" s="148"/>
      <c r="W414" s="158"/>
      <c r="X414" s="158"/>
      <c r="Y414" s="158"/>
      <c r="Z414" s="158"/>
      <c r="AA414" s="158"/>
    </row>
    <row r="415">
      <c r="A415" s="160"/>
      <c r="B415" s="151"/>
      <c r="C415" s="152"/>
      <c r="D415" s="152"/>
      <c r="E415" s="144"/>
      <c r="F415" s="159"/>
      <c r="G415" s="158"/>
      <c r="H415" s="144"/>
      <c r="I415" s="158"/>
      <c r="J415" s="147"/>
      <c r="K415" s="158"/>
      <c r="L415" s="158"/>
      <c r="M415" s="158"/>
      <c r="N415" s="158"/>
      <c r="O415" s="158"/>
      <c r="P415" s="148"/>
      <c r="Q415" s="158"/>
      <c r="R415" s="158"/>
      <c r="S415" s="158"/>
      <c r="T415" s="158"/>
      <c r="U415" s="158"/>
      <c r="V415" s="148"/>
      <c r="W415" s="158"/>
      <c r="X415" s="158"/>
      <c r="Y415" s="158"/>
      <c r="Z415" s="158"/>
      <c r="AA415" s="158"/>
    </row>
    <row r="416">
      <c r="A416" s="160"/>
      <c r="B416" s="151"/>
      <c r="C416" s="152"/>
      <c r="D416" s="152"/>
      <c r="E416" s="144"/>
      <c r="F416" s="159"/>
      <c r="G416" s="158"/>
      <c r="H416" s="144"/>
      <c r="I416" s="158"/>
      <c r="J416" s="147"/>
      <c r="K416" s="158"/>
      <c r="L416" s="158"/>
      <c r="M416" s="158"/>
      <c r="N416" s="158"/>
      <c r="O416" s="158"/>
      <c r="P416" s="148"/>
      <c r="Q416" s="158"/>
      <c r="R416" s="158"/>
      <c r="S416" s="158"/>
      <c r="T416" s="158"/>
      <c r="U416" s="158"/>
      <c r="V416" s="148"/>
      <c r="W416" s="158"/>
      <c r="X416" s="158"/>
      <c r="Y416" s="158"/>
      <c r="Z416" s="158"/>
      <c r="AA416" s="158"/>
    </row>
    <row r="417">
      <c r="A417" s="160"/>
      <c r="B417" s="151"/>
      <c r="C417" s="152"/>
      <c r="D417" s="152"/>
      <c r="E417" s="144"/>
      <c r="F417" s="159"/>
      <c r="G417" s="158"/>
      <c r="H417" s="144"/>
      <c r="I417" s="158"/>
      <c r="J417" s="147"/>
      <c r="K417" s="158"/>
      <c r="L417" s="158"/>
      <c r="M417" s="158"/>
      <c r="N417" s="158"/>
      <c r="O417" s="158"/>
      <c r="P417" s="148"/>
      <c r="Q417" s="158"/>
      <c r="R417" s="158"/>
      <c r="S417" s="158"/>
      <c r="T417" s="158"/>
      <c r="U417" s="158"/>
      <c r="V417" s="148"/>
      <c r="W417" s="158"/>
      <c r="X417" s="158"/>
      <c r="Y417" s="158"/>
      <c r="Z417" s="158"/>
      <c r="AA417" s="158"/>
    </row>
    <row r="418">
      <c r="A418" s="160"/>
      <c r="B418" s="151"/>
      <c r="C418" s="152"/>
      <c r="D418" s="152"/>
      <c r="E418" s="144"/>
      <c r="F418" s="159"/>
      <c r="G418" s="158"/>
      <c r="H418" s="144"/>
      <c r="I418" s="158"/>
      <c r="J418" s="147"/>
      <c r="K418" s="158"/>
      <c r="L418" s="158"/>
      <c r="M418" s="158"/>
      <c r="N418" s="158"/>
      <c r="O418" s="158"/>
      <c r="P418" s="148"/>
      <c r="Q418" s="158"/>
      <c r="R418" s="158"/>
      <c r="S418" s="158"/>
      <c r="T418" s="158"/>
      <c r="U418" s="158"/>
      <c r="V418" s="148"/>
      <c r="W418" s="158"/>
      <c r="X418" s="158"/>
      <c r="Y418" s="158"/>
      <c r="Z418" s="158"/>
      <c r="AA418" s="158"/>
    </row>
    <row r="419">
      <c r="A419" s="160"/>
      <c r="B419" s="151"/>
      <c r="C419" s="152"/>
      <c r="D419" s="152"/>
      <c r="E419" s="144"/>
      <c r="F419" s="159"/>
      <c r="G419" s="158"/>
      <c r="H419" s="144"/>
      <c r="I419" s="158"/>
      <c r="J419" s="147"/>
      <c r="K419" s="158"/>
      <c r="L419" s="158"/>
      <c r="M419" s="158"/>
      <c r="N419" s="158"/>
      <c r="O419" s="158"/>
      <c r="P419" s="148"/>
      <c r="Q419" s="158"/>
      <c r="R419" s="158"/>
      <c r="S419" s="158"/>
      <c r="T419" s="158"/>
      <c r="U419" s="158"/>
      <c r="V419" s="148"/>
      <c r="W419" s="158"/>
      <c r="X419" s="158"/>
      <c r="Y419" s="158"/>
      <c r="Z419" s="158"/>
      <c r="AA419" s="158"/>
    </row>
    <row r="420">
      <c r="A420" s="160"/>
      <c r="B420" s="151"/>
      <c r="C420" s="152"/>
      <c r="D420" s="152"/>
      <c r="E420" s="144"/>
      <c r="F420" s="159"/>
      <c r="G420" s="158"/>
      <c r="H420" s="144"/>
      <c r="I420" s="158"/>
      <c r="J420" s="147"/>
      <c r="K420" s="158"/>
      <c r="L420" s="158"/>
      <c r="M420" s="158"/>
      <c r="N420" s="158"/>
      <c r="O420" s="158"/>
      <c r="P420" s="148"/>
      <c r="Q420" s="158"/>
      <c r="R420" s="158"/>
      <c r="S420" s="158"/>
      <c r="T420" s="158"/>
      <c r="U420" s="158"/>
      <c r="V420" s="148"/>
      <c r="W420" s="158"/>
      <c r="X420" s="158"/>
      <c r="Y420" s="158"/>
      <c r="Z420" s="158"/>
      <c r="AA420" s="158"/>
    </row>
    <row r="421">
      <c r="A421" s="160"/>
      <c r="B421" s="151"/>
      <c r="C421" s="152"/>
      <c r="D421" s="152"/>
      <c r="E421" s="144"/>
      <c r="F421" s="159"/>
      <c r="G421" s="158"/>
      <c r="H421" s="144"/>
      <c r="I421" s="158"/>
      <c r="J421" s="147"/>
      <c r="K421" s="158"/>
      <c r="L421" s="158"/>
      <c r="M421" s="158"/>
      <c r="N421" s="158"/>
      <c r="O421" s="158"/>
      <c r="P421" s="148"/>
      <c r="Q421" s="158"/>
      <c r="R421" s="158"/>
      <c r="S421" s="158"/>
      <c r="T421" s="158"/>
      <c r="U421" s="158"/>
      <c r="V421" s="148"/>
      <c r="W421" s="158"/>
      <c r="X421" s="158"/>
      <c r="Y421" s="158"/>
      <c r="Z421" s="158"/>
      <c r="AA421" s="158"/>
    </row>
    <row r="422">
      <c r="A422" s="160"/>
      <c r="B422" s="151"/>
      <c r="C422" s="152"/>
      <c r="D422" s="152"/>
      <c r="E422" s="144"/>
      <c r="F422" s="159"/>
      <c r="G422" s="158"/>
      <c r="H422" s="144"/>
      <c r="I422" s="158"/>
      <c r="J422" s="147"/>
      <c r="K422" s="158"/>
      <c r="L422" s="158"/>
      <c r="M422" s="158"/>
      <c r="N422" s="158"/>
      <c r="O422" s="158"/>
      <c r="P422" s="148"/>
      <c r="Q422" s="158"/>
      <c r="R422" s="158"/>
      <c r="S422" s="158"/>
      <c r="T422" s="158"/>
      <c r="U422" s="158"/>
      <c r="V422" s="148"/>
      <c r="W422" s="158"/>
      <c r="X422" s="158"/>
      <c r="Y422" s="158"/>
      <c r="Z422" s="158"/>
      <c r="AA422" s="158"/>
    </row>
    <row r="423">
      <c r="A423" s="160"/>
      <c r="B423" s="151"/>
      <c r="C423" s="152"/>
      <c r="D423" s="152"/>
      <c r="E423" s="144"/>
      <c r="F423" s="159"/>
      <c r="G423" s="158"/>
      <c r="H423" s="144"/>
      <c r="I423" s="158"/>
      <c r="J423" s="147"/>
      <c r="K423" s="158"/>
      <c r="L423" s="158"/>
      <c r="M423" s="158"/>
      <c r="N423" s="158"/>
      <c r="O423" s="158"/>
      <c r="P423" s="148"/>
      <c r="Q423" s="158"/>
      <c r="R423" s="158"/>
      <c r="S423" s="158"/>
      <c r="T423" s="158"/>
      <c r="U423" s="158"/>
      <c r="V423" s="148"/>
      <c r="W423" s="158"/>
      <c r="X423" s="158"/>
      <c r="Y423" s="158"/>
      <c r="Z423" s="158"/>
      <c r="AA423" s="158"/>
    </row>
    <row r="424">
      <c r="A424" s="160"/>
      <c r="B424" s="151"/>
      <c r="C424" s="152"/>
      <c r="D424" s="152"/>
      <c r="E424" s="144"/>
      <c r="F424" s="159"/>
      <c r="G424" s="158"/>
      <c r="H424" s="144"/>
      <c r="I424" s="158"/>
      <c r="J424" s="147"/>
      <c r="K424" s="158"/>
      <c r="L424" s="158"/>
      <c r="M424" s="158"/>
      <c r="N424" s="158"/>
      <c r="O424" s="158"/>
      <c r="P424" s="148"/>
      <c r="Q424" s="158"/>
      <c r="R424" s="158"/>
      <c r="S424" s="158"/>
      <c r="T424" s="158"/>
      <c r="U424" s="158"/>
      <c r="V424" s="148"/>
      <c r="W424" s="158"/>
      <c r="X424" s="158"/>
      <c r="Y424" s="158"/>
      <c r="Z424" s="158"/>
      <c r="AA424" s="158"/>
    </row>
    <row r="425">
      <c r="A425" s="160"/>
      <c r="B425" s="151"/>
      <c r="C425" s="152"/>
      <c r="D425" s="152"/>
      <c r="E425" s="144"/>
      <c r="F425" s="159"/>
      <c r="G425" s="158"/>
      <c r="H425" s="144"/>
      <c r="I425" s="158"/>
      <c r="J425" s="147"/>
      <c r="K425" s="158"/>
      <c r="L425" s="158"/>
      <c r="M425" s="158"/>
      <c r="N425" s="158"/>
      <c r="O425" s="158"/>
      <c r="P425" s="148"/>
      <c r="Q425" s="158"/>
      <c r="R425" s="158"/>
      <c r="S425" s="158"/>
      <c r="T425" s="158"/>
      <c r="U425" s="158"/>
      <c r="V425" s="148"/>
      <c r="W425" s="158"/>
      <c r="X425" s="158"/>
      <c r="Y425" s="158"/>
      <c r="Z425" s="158"/>
      <c r="AA425" s="158"/>
    </row>
    <row r="426">
      <c r="A426" s="160"/>
      <c r="B426" s="151"/>
      <c r="C426" s="152"/>
      <c r="D426" s="152"/>
      <c r="E426" s="144"/>
      <c r="F426" s="159"/>
      <c r="G426" s="158"/>
      <c r="H426" s="144"/>
      <c r="I426" s="158"/>
      <c r="J426" s="147"/>
      <c r="K426" s="158"/>
      <c r="L426" s="158"/>
      <c r="M426" s="158"/>
      <c r="N426" s="158"/>
      <c r="O426" s="158"/>
      <c r="P426" s="148"/>
      <c r="Q426" s="158"/>
      <c r="R426" s="158"/>
      <c r="S426" s="158"/>
      <c r="T426" s="158"/>
      <c r="U426" s="158"/>
      <c r="V426" s="148"/>
      <c r="W426" s="158"/>
      <c r="X426" s="158"/>
      <c r="Y426" s="158"/>
      <c r="Z426" s="158"/>
      <c r="AA426" s="158"/>
    </row>
    <row r="427">
      <c r="A427" s="160"/>
      <c r="B427" s="151"/>
      <c r="C427" s="152"/>
      <c r="D427" s="152"/>
      <c r="E427" s="144"/>
      <c r="F427" s="159"/>
      <c r="G427" s="158"/>
      <c r="H427" s="144"/>
      <c r="I427" s="158"/>
      <c r="J427" s="147"/>
      <c r="K427" s="158"/>
      <c r="L427" s="158"/>
      <c r="M427" s="158"/>
      <c r="N427" s="158"/>
      <c r="O427" s="158"/>
      <c r="P427" s="148"/>
      <c r="Q427" s="158"/>
      <c r="R427" s="158"/>
      <c r="S427" s="158"/>
      <c r="T427" s="158"/>
      <c r="U427" s="158"/>
      <c r="V427" s="148"/>
      <c r="W427" s="158"/>
      <c r="X427" s="158"/>
      <c r="Y427" s="158"/>
      <c r="Z427" s="158"/>
      <c r="AA427" s="158"/>
    </row>
    <row r="428">
      <c r="A428" s="160"/>
      <c r="B428" s="151"/>
      <c r="C428" s="152"/>
      <c r="D428" s="152"/>
      <c r="E428" s="144"/>
      <c r="F428" s="159"/>
      <c r="G428" s="158"/>
      <c r="H428" s="144"/>
      <c r="I428" s="158"/>
      <c r="J428" s="147"/>
      <c r="K428" s="158"/>
      <c r="L428" s="158"/>
      <c r="M428" s="158"/>
      <c r="N428" s="158"/>
      <c r="O428" s="158"/>
      <c r="P428" s="148"/>
      <c r="Q428" s="158"/>
      <c r="R428" s="158"/>
      <c r="S428" s="158"/>
      <c r="T428" s="158"/>
      <c r="U428" s="158"/>
      <c r="V428" s="148"/>
      <c r="W428" s="158"/>
      <c r="X428" s="158"/>
      <c r="Y428" s="158"/>
      <c r="Z428" s="158"/>
      <c r="AA428" s="158"/>
    </row>
    <row r="429">
      <c r="A429" s="160"/>
      <c r="B429" s="151"/>
      <c r="C429" s="152"/>
      <c r="D429" s="152"/>
      <c r="E429" s="144"/>
      <c r="F429" s="159"/>
      <c r="G429" s="158"/>
      <c r="H429" s="144"/>
      <c r="I429" s="158"/>
      <c r="J429" s="147"/>
      <c r="K429" s="158"/>
      <c r="L429" s="158"/>
      <c r="M429" s="158"/>
      <c r="N429" s="158"/>
      <c r="O429" s="158"/>
      <c r="P429" s="148"/>
      <c r="Q429" s="158"/>
      <c r="R429" s="158"/>
      <c r="S429" s="158"/>
      <c r="T429" s="158"/>
      <c r="U429" s="158"/>
      <c r="V429" s="148"/>
      <c r="W429" s="158"/>
      <c r="X429" s="158"/>
      <c r="Y429" s="158"/>
      <c r="Z429" s="158"/>
      <c r="AA429" s="158"/>
    </row>
    <row r="430">
      <c r="A430" s="160"/>
      <c r="B430" s="151"/>
      <c r="C430" s="152"/>
      <c r="D430" s="152"/>
      <c r="E430" s="144"/>
      <c r="F430" s="159"/>
      <c r="G430" s="158"/>
      <c r="H430" s="144"/>
      <c r="I430" s="158"/>
      <c r="J430" s="147"/>
      <c r="K430" s="158"/>
      <c r="L430" s="158"/>
      <c r="M430" s="158"/>
      <c r="N430" s="158"/>
      <c r="O430" s="158"/>
      <c r="P430" s="148"/>
      <c r="Q430" s="158"/>
      <c r="R430" s="158"/>
      <c r="S430" s="158"/>
      <c r="T430" s="158"/>
      <c r="U430" s="158"/>
      <c r="V430" s="148"/>
      <c r="W430" s="158"/>
      <c r="X430" s="158"/>
      <c r="Y430" s="158"/>
      <c r="Z430" s="158"/>
      <c r="AA430" s="158"/>
    </row>
    <row r="431">
      <c r="A431" s="160"/>
      <c r="B431" s="151"/>
      <c r="C431" s="152"/>
      <c r="D431" s="152"/>
      <c r="E431" s="144"/>
      <c r="F431" s="159"/>
      <c r="G431" s="158"/>
      <c r="H431" s="144"/>
      <c r="I431" s="158"/>
      <c r="J431" s="147"/>
      <c r="K431" s="158"/>
      <c r="L431" s="158"/>
      <c r="M431" s="158"/>
      <c r="N431" s="158"/>
      <c r="O431" s="158"/>
      <c r="P431" s="148"/>
      <c r="Q431" s="158"/>
      <c r="R431" s="158"/>
      <c r="S431" s="158"/>
      <c r="T431" s="158"/>
      <c r="U431" s="158"/>
      <c r="V431" s="148"/>
      <c r="W431" s="158"/>
      <c r="X431" s="158"/>
      <c r="Y431" s="158"/>
      <c r="Z431" s="158"/>
      <c r="AA431" s="158"/>
    </row>
    <row r="432">
      <c r="A432" s="160"/>
      <c r="B432" s="151"/>
      <c r="C432" s="152"/>
      <c r="D432" s="152"/>
      <c r="E432" s="144"/>
      <c r="F432" s="159"/>
      <c r="G432" s="158"/>
      <c r="H432" s="144"/>
      <c r="I432" s="158"/>
      <c r="J432" s="147"/>
      <c r="K432" s="158"/>
      <c r="L432" s="158"/>
      <c r="M432" s="158"/>
      <c r="N432" s="158"/>
      <c r="O432" s="158"/>
      <c r="P432" s="148"/>
      <c r="Q432" s="158"/>
      <c r="R432" s="158"/>
      <c r="S432" s="158"/>
      <c r="T432" s="158"/>
      <c r="U432" s="158"/>
      <c r="V432" s="148"/>
      <c r="W432" s="158"/>
      <c r="X432" s="158"/>
      <c r="Y432" s="158"/>
      <c r="Z432" s="158"/>
      <c r="AA432" s="158"/>
    </row>
    <row r="433">
      <c r="A433" s="160"/>
      <c r="B433" s="151"/>
      <c r="C433" s="152"/>
      <c r="D433" s="152"/>
      <c r="E433" s="144"/>
      <c r="F433" s="159"/>
      <c r="G433" s="158"/>
      <c r="H433" s="144"/>
      <c r="I433" s="158"/>
      <c r="J433" s="147"/>
      <c r="K433" s="158"/>
      <c r="L433" s="158"/>
      <c r="M433" s="158"/>
      <c r="N433" s="158"/>
      <c r="O433" s="158"/>
      <c r="P433" s="148"/>
      <c r="Q433" s="158"/>
      <c r="R433" s="158"/>
      <c r="S433" s="158"/>
      <c r="T433" s="158"/>
      <c r="U433" s="158"/>
      <c r="V433" s="148"/>
      <c r="W433" s="158"/>
      <c r="X433" s="158"/>
      <c r="Y433" s="158"/>
      <c r="Z433" s="158"/>
      <c r="AA433" s="158"/>
    </row>
    <row r="434">
      <c r="A434" s="160"/>
      <c r="B434" s="151"/>
      <c r="C434" s="152"/>
      <c r="D434" s="152"/>
      <c r="E434" s="144"/>
      <c r="F434" s="159"/>
      <c r="G434" s="158"/>
      <c r="H434" s="144"/>
      <c r="I434" s="158"/>
      <c r="J434" s="147"/>
      <c r="K434" s="158"/>
      <c r="L434" s="158"/>
      <c r="M434" s="158"/>
      <c r="N434" s="158"/>
      <c r="O434" s="158"/>
      <c r="P434" s="148"/>
      <c r="Q434" s="158"/>
      <c r="R434" s="158"/>
      <c r="S434" s="158"/>
      <c r="T434" s="158"/>
      <c r="U434" s="158"/>
      <c r="V434" s="148"/>
      <c r="W434" s="158"/>
      <c r="X434" s="158"/>
      <c r="Y434" s="158"/>
      <c r="Z434" s="158"/>
      <c r="AA434" s="158"/>
    </row>
    <row r="435">
      <c r="A435" s="160"/>
      <c r="B435" s="151"/>
      <c r="C435" s="152"/>
      <c r="D435" s="152"/>
      <c r="E435" s="144"/>
      <c r="F435" s="159"/>
      <c r="G435" s="158"/>
      <c r="H435" s="144"/>
      <c r="I435" s="158"/>
      <c r="J435" s="147"/>
      <c r="K435" s="158"/>
      <c r="L435" s="158"/>
      <c r="M435" s="158"/>
      <c r="N435" s="158"/>
      <c r="O435" s="158"/>
      <c r="P435" s="148"/>
      <c r="Q435" s="158"/>
      <c r="R435" s="158"/>
      <c r="S435" s="158"/>
      <c r="T435" s="158"/>
      <c r="U435" s="158"/>
      <c r="V435" s="148"/>
      <c r="W435" s="158"/>
      <c r="X435" s="158"/>
      <c r="Y435" s="158"/>
      <c r="Z435" s="158"/>
      <c r="AA435" s="158"/>
    </row>
    <row r="436">
      <c r="A436" s="160"/>
      <c r="B436" s="151"/>
      <c r="C436" s="152"/>
      <c r="D436" s="152"/>
      <c r="E436" s="144"/>
      <c r="F436" s="159"/>
      <c r="G436" s="158"/>
      <c r="H436" s="144"/>
      <c r="I436" s="158"/>
      <c r="J436" s="147"/>
      <c r="K436" s="158"/>
      <c r="L436" s="158"/>
      <c r="M436" s="158"/>
      <c r="N436" s="158"/>
      <c r="O436" s="158"/>
      <c r="P436" s="148"/>
      <c r="Q436" s="158"/>
      <c r="R436" s="158"/>
      <c r="S436" s="158"/>
      <c r="T436" s="158"/>
      <c r="U436" s="158"/>
      <c r="V436" s="148"/>
      <c r="W436" s="158"/>
      <c r="X436" s="158"/>
      <c r="Y436" s="158"/>
      <c r="Z436" s="158"/>
      <c r="AA436" s="158"/>
    </row>
    <row r="437">
      <c r="A437" s="160"/>
      <c r="B437" s="151"/>
      <c r="C437" s="152"/>
      <c r="D437" s="152"/>
      <c r="E437" s="144"/>
      <c r="F437" s="159"/>
      <c r="G437" s="158"/>
      <c r="H437" s="144"/>
      <c r="I437" s="158"/>
      <c r="J437" s="147"/>
      <c r="K437" s="158"/>
      <c r="L437" s="158"/>
      <c r="M437" s="158"/>
      <c r="N437" s="158"/>
      <c r="O437" s="158"/>
      <c r="P437" s="148"/>
      <c r="Q437" s="158"/>
      <c r="R437" s="158"/>
      <c r="S437" s="158"/>
      <c r="T437" s="158"/>
      <c r="U437" s="158"/>
      <c r="V437" s="148"/>
      <c r="W437" s="158"/>
      <c r="X437" s="158"/>
      <c r="Y437" s="158"/>
      <c r="Z437" s="158"/>
      <c r="AA437" s="158"/>
    </row>
    <row r="438">
      <c r="A438" s="160"/>
      <c r="B438" s="151"/>
      <c r="C438" s="152"/>
      <c r="D438" s="152"/>
      <c r="E438" s="144"/>
      <c r="F438" s="159"/>
      <c r="G438" s="158"/>
      <c r="H438" s="144"/>
      <c r="I438" s="158"/>
      <c r="J438" s="147"/>
      <c r="K438" s="158"/>
      <c r="L438" s="158"/>
      <c r="M438" s="158"/>
      <c r="N438" s="158"/>
      <c r="O438" s="158"/>
      <c r="P438" s="148"/>
      <c r="Q438" s="158"/>
      <c r="R438" s="158"/>
      <c r="S438" s="158"/>
      <c r="T438" s="158"/>
      <c r="U438" s="158"/>
      <c r="V438" s="148"/>
      <c r="W438" s="158"/>
      <c r="X438" s="158"/>
      <c r="Y438" s="158"/>
      <c r="Z438" s="158"/>
      <c r="AA438" s="158"/>
    </row>
    <row r="439">
      <c r="A439" s="160"/>
      <c r="B439" s="151"/>
      <c r="C439" s="152"/>
      <c r="D439" s="152"/>
      <c r="E439" s="144"/>
      <c r="F439" s="159"/>
      <c r="G439" s="158"/>
      <c r="H439" s="144"/>
      <c r="I439" s="158"/>
      <c r="J439" s="147"/>
      <c r="K439" s="158"/>
      <c r="L439" s="158"/>
      <c r="M439" s="158"/>
      <c r="N439" s="158"/>
      <c r="O439" s="158"/>
      <c r="P439" s="148"/>
      <c r="Q439" s="158"/>
      <c r="R439" s="158"/>
      <c r="S439" s="158"/>
      <c r="T439" s="158"/>
      <c r="U439" s="158"/>
      <c r="V439" s="148"/>
      <c r="W439" s="158"/>
      <c r="X439" s="158"/>
      <c r="Y439" s="158"/>
      <c r="Z439" s="158"/>
      <c r="AA439" s="158"/>
    </row>
    <row r="440">
      <c r="A440" s="160"/>
      <c r="B440" s="151"/>
      <c r="C440" s="152"/>
      <c r="D440" s="152"/>
      <c r="E440" s="144"/>
      <c r="F440" s="159"/>
      <c r="G440" s="158"/>
      <c r="H440" s="144"/>
      <c r="I440" s="158"/>
      <c r="J440" s="147"/>
      <c r="K440" s="158"/>
      <c r="L440" s="158"/>
      <c r="M440" s="158"/>
      <c r="N440" s="158"/>
      <c r="O440" s="158"/>
      <c r="P440" s="148"/>
      <c r="Q440" s="158"/>
      <c r="R440" s="158"/>
      <c r="S440" s="158"/>
      <c r="T440" s="158"/>
      <c r="U440" s="158"/>
      <c r="V440" s="148"/>
      <c r="W440" s="158"/>
      <c r="X440" s="158"/>
      <c r="Y440" s="158"/>
      <c r="Z440" s="158"/>
      <c r="AA440" s="158"/>
    </row>
    <row r="441">
      <c r="A441" s="160"/>
      <c r="B441" s="151"/>
      <c r="C441" s="152"/>
      <c r="D441" s="152"/>
      <c r="E441" s="144"/>
      <c r="F441" s="159"/>
      <c r="G441" s="158"/>
      <c r="H441" s="144"/>
      <c r="I441" s="158"/>
      <c r="J441" s="147"/>
      <c r="K441" s="158"/>
      <c r="L441" s="158"/>
      <c r="M441" s="158"/>
      <c r="N441" s="158"/>
      <c r="O441" s="158"/>
      <c r="P441" s="148"/>
      <c r="Q441" s="158"/>
      <c r="R441" s="158"/>
      <c r="S441" s="158"/>
      <c r="T441" s="158"/>
      <c r="U441" s="158"/>
      <c r="V441" s="148"/>
      <c r="W441" s="158"/>
      <c r="X441" s="158"/>
      <c r="Y441" s="158"/>
      <c r="Z441" s="158"/>
      <c r="AA441" s="158"/>
    </row>
    <row r="442">
      <c r="A442" s="160"/>
      <c r="B442" s="151"/>
      <c r="C442" s="152"/>
      <c r="D442" s="152"/>
      <c r="E442" s="144"/>
      <c r="F442" s="159"/>
      <c r="G442" s="158"/>
      <c r="H442" s="144"/>
      <c r="I442" s="158"/>
      <c r="J442" s="147"/>
      <c r="K442" s="158"/>
      <c r="L442" s="158"/>
      <c r="M442" s="158"/>
      <c r="N442" s="158"/>
      <c r="O442" s="158"/>
      <c r="P442" s="148"/>
      <c r="Q442" s="158"/>
      <c r="R442" s="158"/>
      <c r="S442" s="158"/>
      <c r="T442" s="158"/>
      <c r="U442" s="158"/>
      <c r="V442" s="148"/>
      <c r="W442" s="158"/>
      <c r="X442" s="158"/>
      <c r="Y442" s="158"/>
      <c r="Z442" s="158"/>
      <c r="AA442" s="158"/>
    </row>
    <row r="443">
      <c r="A443" s="160"/>
      <c r="B443" s="151"/>
      <c r="C443" s="152"/>
      <c r="D443" s="152"/>
      <c r="E443" s="144"/>
      <c r="F443" s="159"/>
      <c r="G443" s="158"/>
      <c r="H443" s="144"/>
      <c r="I443" s="158"/>
      <c r="J443" s="147"/>
      <c r="K443" s="158"/>
      <c r="L443" s="158"/>
      <c r="M443" s="158"/>
      <c r="N443" s="158"/>
      <c r="O443" s="158"/>
      <c r="P443" s="148"/>
      <c r="Q443" s="158"/>
      <c r="R443" s="158"/>
      <c r="S443" s="158"/>
      <c r="T443" s="158"/>
      <c r="U443" s="158"/>
      <c r="V443" s="148"/>
      <c r="W443" s="158"/>
      <c r="X443" s="158"/>
      <c r="Y443" s="158"/>
      <c r="Z443" s="158"/>
      <c r="AA443" s="158"/>
    </row>
    <row r="444">
      <c r="A444" s="160"/>
      <c r="B444" s="151"/>
      <c r="C444" s="152"/>
      <c r="D444" s="152"/>
      <c r="E444" s="144"/>
      <c r="F444" s="159"/>
      <c r="G444" s="158"/>
      <c r="H444" s="144"/>
      <c r="I444" s="158"/>
      <c r="J444" s="147"/>
      <c r="K444" s="158"/>
      <c r="L444" s="158"/>
      <c r="M444" s="158"/>
      <c r="N444" s="158"/>
      <c r="O444" s="158"/>
      <c r="P444" s="148"/>
      <c r="Q444" s="158"/>
      <c r="R444" s="158"/>
      <c r="S444" s="158"/>
      <c r="T444" s="158"/>
      <c r="U444" s="158"/>
      <c r="V444" s="148"/>
      <c r="W444" s="158"/>
      <c r="X444" s="158"/>
      <c r="Y444" s="158"/>
      <c r="Z444" s="158"/>
      <c r="AA444" s="158"/>
    </row>
    <row r="445">
      <c r="A445" s="160"/>
      <c r="B445" s="151"/>
      <c r="C445" s="152"/>
      <c r="D445" s="152"/>
      <c r="E445" s="144"/>
      <c r="F445" s="159"/>
      <c r="G445" s="158"/>
      <c r="H445" s="144"/>
      <c r="I445" s="158"/>
      <c r="J445" s="147"/>
      <c r="K445" s="158"/>
      <c r="L445" s="158"/>
      <c r="M445" s="158"/>
      <c r="N445" s="158"/>
      <c r="O445" s="158"/>
      <c r="P445" s="148"/>
      <c r="Q445" s="158"/>
      <c r="R445" s="158"/>
      <c r="S445" s="158"/>
      <c r="T445" s="158"/>
      <c r="U445" s="158"/>
      <c r="V445" s="148"/>
      <c r="W445" s="158"/>
      <c r="X445" s="158"/>
      <c r="Y445" s="158"/>
      <c r="Z445" s="158"/>
      <c r="AA445" s="158"/>
    </row>
    <row r="446">
      <c r="A446" s="160"/>
      <c r="B446" s="151"/>
      <c r="C446" s="152"/>
      <c r="D446" s="152"/>
      <c r="E446" s="144"/>
      <c r="F446" s="159"/>
      <c r="G446" s="158"/>
      <c r="H446" s="144"/>
      <c r="I446" s="158"/>
      <c r="J446" s="147"/>
      <c r="K446" s="158"/>
      <c r="L446" s="158"/>
      <c r="M446" s="158"/>
      <c r="N446" s="158"/>
      <c r="O446" s="158"/>
      <c r="P446" s="148"/>
      <c r="Q446" s="158"/>
      <c r="R446" s="158"/>
      <c r="S446" s="158"/>
      <c r="T446" s="158"/>
      <c r="U446" s="158"/>
      <c r="V446" s="148"/>
      <c r="W446" s="158"/>
      <c r="X446" s="158"/>
      <c r="Y446" s="158"/>
      <c r="Z446" s="158"/>
      <c r="AA446" s="158"/>
    </row>
    <row r="447">
      <c r="A447" s="160"/>
      <c r="B447" s="151"/>
      <c r="C447" s="152"/>
      <c r="D447" s="152"/>
      <c r="E447" s="144"/>
      <c r="F447" s="159"/>
      <c r="G447" s="158"/>
      <c r="H447" s="144"/>
      <c r="I447" s="158"/>
      <c r="J447" s="147"/>
      <c r="K447" s="158"/>
      <c r="L447" s="158"/>
      <c r="M447" s="158"/>
      <c r="N447" s="158"/>
      <c r="O447" s="158"/>
      <c r="P447" s="148"/>
      <c r="Q447" s="158"/>
      <c r="R447" s="158"/>
      <c r="S447" s="158"/>
      <c r="T447" s="158"/>
      <c r="U447" s="158"/>
      <c r="V447" s="148"/>
      <c r="W447" s="158"/>
      <c r="X447" s="158"/>
      <c r="Y447" s="158"/>
      <c r="Z447" s="158"/>
      <c r="AA447" s="158"/>
    </row>
    <row r="448">
      <c r="A448" s="160"/>
      <c r="B448" s="151"/>
      <c r="C448" s="152"/>
      <c r="D448" s="152"/>
      <c r="E448" s="144"/>
      <c r="F448" s="159"/>
      <c r="G448" s="158"/>
      <c r="H448" s="144"/>
      <c r="I448" s="158"/>
      <c r="J448" s="147"/>
      <c r="K448" s="158"/>
      <c r="L448" s="158"/>
      <c r="M448" s="158"/>
      <c r="N448" s="158"/>
      <c r="O448" s="158"/>
      <c r="P448" s="148"/>
      <c r="Q448" s="158"/>
      <c r="R448" s="158"/>
      <c r="S448" s="158"/>
      <c r="T448" s="158"/>
      <c r="U448" s="158"/>
      <c r="V448" s="148"/>
      <c r="W448" s="158"/>
      <c r="X448" s="158"/>
      <c r="Y448" s="158"/>
      <c r="Z448" s="158"/>
      <c r="AA448" s="158"/>
    </row>
    <row r="449">
      <c r="A449" s="160"/>
      <c r="B449" s="151"/>
      <c r="C449" s="152"/>
      <c r="D449" s="152"/>
      <c r="E449" s="144"/>
      <c r="F449" s="159"/>
      <c r="G449" s="158"/>
      <c r="H449" s="144"/>
      <c r="I449" s="158"/>
      <c r="J449" s="147"/>
      <c r="K449" s="158"/>
      <c r="L449" s="158"/>
      <c r="M449" s="158"/>
      <c r="N449" s="158"/>
      <c r="O449" s="158"/>
      <c r="P449" s="148"/>
      <c r="Q449" s="158"/>
      <c r="R449" s="158"/>
      <c r="S449" s="158"/>
      <c r="T449" s="158"/>
      <c r="U449" s="158"/>
      <c r="V449" s="148"/>
      <c r="W449" s="158"/>
      <c r="X449" s="158"/>
      <c r="Y449" s="158"/>
      <c r="Z449" s="158"/>
      <c r="AA449" s="158"/>
    </row>
    <row r="450">
      <c r="A450" s="160"/>
      <c r="B450" s="151"/>
      <c r="C450" s="152"/>
      <c r="D450" s="152"/>
      <c r="E450" s="144"/>
      <c r="F450" s="159"/>
      <c r="G450" s="158"/>
      <c r="H450" s="144"/>
      <c r="I450" s="158"/>
      <c r="J450" s="147"/>
      <c r="K450" s="158"/>
      <c r="L450" s="158"/>
      <c r="M450" s="158"/>
      <c r="N450" s="158"/>
      <c r="O450" s="158"/>
      <c r="P450" s="148"/>
      <c r="Q450" s="158"/>
      <c r="R450" s="158"/>
      <c r="S450" s="158"/>
      <c r="T450" s="158"/>
      <c r="U450" s="158"/>
      <c r="V450" s="148"/>
      <c r="W450" s="158"/>
      <c r="X450" s="158"/>
      <c r="Y450" s="158"/>
      <c r="Z450" s="158"/>
      <c r="AA450" s="158"/>
    </row>
    <row r="451">
      <c r="A451" s="160"/>
      <c r="B451" s="151"/>
      <c r="C451" s="152"/>
      <c r="D451" s="152"/>
      <c r="E451" s="144"/>
      <c r="F451" s="159"/>
      <c r="G451" s="158"/>
      <c r="H451" s="144"/>
      <c r="I451" s="158"/>
      <c r="J451" s="147"/>
      <c r="K451" s="158"/>
      <c r="L451" s="158"/>
      <c r="M451" s="158"/>
      <c r="N451" s="158"/>
      <c r="O451" s="158"/>
      <c r="P451" s="148"/>
      <c r="Q451" s="158"/>
      <c r="R451" s="158"/>
      <c r="S451" s="158"/>
      <c r="T451" s="158"/>
      <c r="U451" s="158"/>
      <c r="V451" s="148"/>
      <c r="W451" s="158"/>
      <c r="X451" s="158"/>
      <c r="Y451" s="158"/>
      <c r="Z451" s="158"/>
      <c r="AA451" s="158"/>
    </row>
    <row r="452">
      <c r="A452" s="160"/>
      <c r="B452" s="151"/>
      <c r="C452" s="152"/>
      <c r="D452" s="152"/>
      <c r="E452" s="144"/>
      <c r="F452" s="159"/>
      <c r="G452" s="158"/>
      <c r="H452" s="144"/>
      <c r="I452" s="158"/>
      <c r="J452" s="147"/>
      <c r="K452" s="158"/>
      <c r="L452" s="158"/>
      <c r="M452" s="158"/>
      <c r="N452" s="158"/>
      <c r="O452" s="158"/>
      <c r="P452" s="148"/>
      <c r="Q452" s="158"/>
      <c r="R452" s="158"/>
      <c r="S452" s="158"/>
      <c r="T452" s="158"/>
      <c r="U452" s="158"/>
      <c r="V452" s="148"/>
      <c r="W452" s="158"/>
      <c r="X452" s="158"/>
      <c r="Y452" s="158"/>
      <c r="Z452" s="158"/>
      <c r="AA452" s="158"/>
    </row>
    <row r="453">
      <c r="A453" s="160"/>
      <c r="B453" s="151"/>
      <c r="C453" s="152"/>
      <c r="D453" s="152"/>
      <c r="E453" s="144"/>
      <c r="F453" s="159"/>
      <c r="G453" s="158"/>
      <c r="H453" s="144"/>
      <c r="I453" s="158"/>
      <c r="J453" s="147"/>
      <c r="K453" s="158"/>
      <c r="L453" s="158"/>
      <c r="M453" s="158"/>
      <c r="N453" s="158"/>
      <c r="O453" s="158"/>
      <c r="P453" s="148"/>
      <c r="Q453" s="158"/>
      <c r="R453" s="158"/>
      <c r="S453" s="158"/>
      <c r="T453" s="158"/>
      <c r="U453" s="158"/>
      <c r="V453" s="148"/>
      <c r="W453" s="158"/>
      <c r="X453" s="158"/>
      <c r="Y453" s="158"/>
      <c r="Z453" s="158"/>
      <c r="AA453" s="158"/>
    </row>
    <row r="454">
      <c r="A454" s="160"/>
      <c r="B454" s="151"/>
      <c r="C454" s="152"/>
      <c r="D454" s="152"/>
      <c r="E454" s="144"/>
      <c r="F454" s="159"/>
      <c r="G454" s="158"/>
      <c r="H454" s="144"/>
      <c r="I454" s="158"/>
      <c r="J454" s="147"/>
      <c r="K454" s="158"/>
      <c r="L454" s="158"/>
      <c r="M454" s="158"/>
      <c r="N454" s="158"/>
      <c r="O454" s="158"/>
      <c r="P454" s="148"/>
      <c r="Q454" s="158"/>
      <c r="R454" s="158"/>
      <c r="S454" s="158"/>
      <c r="T454" s="158"/>
      <c r="U454" s="158"/>
      <c r="V454" s="148"/>
      <c r="W454" s="158"/>
      <c r="X454" s="158"/>
      <c r="Y454" s="158"/>
      <c r="Z454" s="158"/>
      <c r="AA454" s="158"/>
    </row>
    <row r="455">
      <c r="A455" s="160"/>
      <c r="B455" s="151"/>
      <c r="C455" s="152"/>
      <c r="D455" s="152"/>
      <c r="E455" s="144"/>
      <c r="F455" s="159"/>
      <c r="G455" s="158"/>
      <c r="H455" s="144"/>
      <c r="I455" s="158"/>
      <c r="J455" s="147"/>
      <c r="K455" s="158"/>
      <c r="L455" s="158"/>
      <c r="M455" s="158"/>
      <c r="N455" s="158"/>
      <c r="O455" s="158"/>
      <c r="P455" s="148"/>
      <c r="Q455" s="158"/>
      <c r="R455" s="158"/>
      <c r="S455" s="158"/>
      <c r="T455" s="158"/>
      <c r="U455" s="158"/>
      <c r="V455" s="148"/>
      <c r="W455" s="158"/>
      <c r="X455" s="158"/>
      <c r="Y455" s="158"/>
      <c r="Z455" s="158"/>
      <c r="AA455" s="158"/>
    </row>
    <row r="456">
      <c r="A456" s="160"/>
      <c r="B456" s="151"/>
      <c r="C456" s="152"/>
      <c r="D456" s="152"/>
      <c r="E456" s="144"/>
      <c r="F456" s="159"/>
      <c r="G456" s="158"/>
      <c r="H456" s="144"/>
      <c r="I456" s="158"/>
      <c r="J456" s="147"/>
      <c r="K456" s="158"/>
      <c r="L456" s="158"/>
      <c r="M456" s="158"/>
      <c r="N456" s="158"/>
      <c r="O456" s="158"/>
      <c r="P456" s="148"/>
      <c r="Q456" s="158"/>
      <c r="R456" s="158"/>
      <c r="S456" s="158"/>
      <c r="T456" s="158"/>
      <c r="U456" s="158"/>
      <c r="V456" s="148"/>
      <c r="W456" s="158"/>
      <c r="X456" s="158"/>
      <c r="Y456" s="158"/>
      <c r="Z456" s="158"/>
      <c r="AA456" s="158"/>
    </row>
    <row r="457">
      <c r="A457" s="160"/>
      <c r="B457" s="151"/>
      <c r="C457" s="152"/>
      <c r="D457" s="152"/>
      <c r="E457" s="144"/>
      <c r="F457" s="159"/>
      <c r="G457" s="158"/>
      <c r="H457" s="144"/>
      <c r="I457" s="158"/>
      <c r="J457" s="147"/>
      <c r="K457" s="158"/>
      <c r="L457" s="158"/>
      <c r="M457" s="158"/>
      <c r="N457" s="158"/>
      <c r="O457" s="158"/>
      <c r="P457" s="148"/>
      <c r="Q457" s="158"/>
      <c r="R457" s="158"/>
      <c r="S457" s="158"/>
      <c r="T457" s="158"/>
      <c r="U457" s="158"/>
      <c r="V457" s="148"/>
      <c r="W457" s="158"/>
      <c r="X457" s="158"/>
      <c r="Y457" s="158"/>
      <c r="Z457" s="158"/>
      <c r="AA457" s="158"/>
    </row>
    <row r="458">
      <c r="A458" s="160"/>
      <c r="B458" s="151"/>
      <c r="C458" s="152"/>
      <c r="D458" s="152"/>
      <c r="E458" s="144"/>
      <c r="F458" s="159"/>
      <c r="G458" s="158"/>
      <c r="H458" s="144"/>
      <c r="I458" s="158"/>
      <c r="J458" s="147"/>
      <c r="K458" s="158"/>
      <c r="L458" s="158"/>
      <c r="M458" s="158"/>
      <c r="N458" s="158"/>
      <c r="O458" s="158"/>
      <c r="P458" s="148"/>
      <c r="Q458" s="158"/>
      <c r="R458" s="158"/>
      <c r="S458" s="158"/>
      <c r="T458" s="158"/>
      <c r="U458" s="158"/>
      <c r="V458" s="148"/>
      <c r="W458" s="158"/>
      <c r="X458" s="158"/>
      <c r="Y458" s="158"/>
      <c r="Z458" s="158"/>
      <c r="AA458" s="158"/>
    </row>
    <row r="459">
      <c r="A459" s="160"/>
      <c r="B459" s="151"/>
      <c r="C459" s="152"/>
      <c r="D459" s="152"/>
      <c r="E459" s="144"/>
      <c r="F459" s="159"/>
      <c r="G459" s="158"/>
      <c r="H459" s="144"/>
      <c r="I459" s="158"/>
      <c r="J459" s="147"/>
      <c r="K459" s="158"/>
      <c r="L459" s="158"/>
      <c r="M459" s="158"/>
      <c r="N459" s="158"/>
      <c r="O459" s="158"/>
      <c r="P459" s="148"/>
      <c r="Q459" s="158"/>
      <c r="R459" s="158"/>
      <c r="S459" s="158"/>
      <c r="T459" s="158"/>
      <c r="U459" s="158"/>
      <c r="V459" s="148"/>
      <c r="W459" s="158"/>
      <c r="X459" s="158"/>
      <c r="Y459" s="158"/>
      <c r="Z459" s="158"/>
      <c r="AA459" s="158"/>
    </row>
    <row r="460">
      <c r="A460" s="160"/>
      <c r="B460" s="151"/>
      <c r="C460" s="152"/>
      <c r="D460" s="152"/>
      <c r="E460" s="144"/>
      <c r="F460" s="159"/>
      <c r="G460" s="158"/>
      <c r="H460" s="144"/>
      <c r="I460" s="158"/>
      <c r="J460" s="147"/>
      <c r="K460" s="158"/>
      <c r="L460" s="158"/>
      <c r="M460" s="158"/>
      <c r="N460" s="158"/>
      <c r="O460" s="158"/>
      <c r="P460" s="148"/>
      <c r="Q460" s="158"/>
      <c r="R460" s="158"/>
      <c r="S460" s="158"/>
      <c r="T460" s="158"/>
      <c r="U460" s="158"/>
      <c r="V460" s="148"/>
      <c r="W460" s="158"/>
      <c r="X460" s="158"/>
      <c r="Y460" s="158"/>
      <c r="Z460" s="158"/>
      <c r="AA460" s="158"/>
    </row>
    <row r="461">
      <c r="A461" s="160"/>
      <c r="B461" s="151"/>
      <c r="C461" s="152"/>
      <c r="D461" s="152"/>
      <c r="E461" s="144"/>
      <c r="F461" s="159"/>
      <c r="G461" s="158"/>
      <c r="H461" s="144"/>
      <c r="I461" s="158"/>
      <c r="J461" s="147"/>
      <c r="K461" s="158"/>
      <c r="L461" s="158"/>
      <c r="M461" s="158"/>
      <c r="N461" s="158"/>
      <c r="O461" s="158"/>
      <c r="P461" s="148"/>
      <c r="Q461" s="158"/>
      <c r="R461" s="158"/>
      <c r="S461" s="158"/>
      <c r="T461" s="158"/>
      <c r="U461" s="158"/>
      <c r="V461" s="148"/>
      <c r="W461" s="158"/>
      <c r="X461" s="158"/>
      <c r="Y461" s="158"/>
      <c r="Z461" s="158"/>
      <c r="AA461" s="158"/>
    </row>
    <row r="462">
      <c r="A462" s="160"/>
      <c r="B462" s="151"/>
      <c r="C462" s="152"/>
      <c r="D462" s="152"/>
      <c r="E462" s="144"/>
      <c r="F462" s="159"/>
      <c r="G462" s="158"/>
      <c r="H462" s="144"/>
      <c r="I462" s="158"/>
      <c r="J462" s="147"/>
      <c r="K462" s="158"/>
      <c r="L462" s="158"/>
      <c r="M462" s="158"/>
      <c r="N462" s="158"/>
      <c r="O462" s="158"/>
      <c r="P462" s="148"/>
      <c r="Q462" s="158"/>
      <c r="R462" s="158"/>
      <c r="S462" s="158"/>
      <c r="T462" s="158"/>
      <c r="U462" s="158"/>
      <c r="V462" s="148"/>
      <c r="W462" s="158"/>
      <c r="X462" s="158"/>
      <c r="Y462" s="158"/>
      <c r="Z462" s="158"/>
      <c r="AA462" s="158"/>
    </row>
    <row r="463">
      <c r="A463" s="160"/>
      <c r="B463" s="151"/>
      <c r="C463" s="152"/>
      <c r="D463" s="152"/>
      <c r="E463" s="144"/>
      <c r="F463" s="159"/>
      <c r="G463" s="158"/>
      <c r="H463" s="144"/>
      <c r="I463" s="158"/>
      <c r="J463" s="147"/>
      <c r="K463" s="158"/>
      <c r="L463" s="158"/>
      <c r="M463" s="158"/>
      <c r="N463" s="158"/>
      <c r="O463" s="158"/>
      <c r="P463" s="148"/>
      <c r="Q463" s="158"/>
      <c r="R463" s="158"/>
      <c r="S463" s="158"/>
      <c r="T463" s="158"/>
      <c r="U463" s="158"/>
      <c r="V463" s="148"/>
      <c r="W463" s="158"/>
      <c r="X463" s="158"/>
      <c r="Y463" s="158"/>
      <c r="Z463" s="158"/>
      <c r="AA463" s="158"/>
    </row>
    <row r="464">
      <c r="A464" s="160"/>
      <c r="B464" s="151"/>
      <c r="C464" s="152"/>
      <c r="D464" s="152"/>
      <c r="E464" s="144"/>
      <c r="F464" s="159"/>
      <c r="G464" s="158"/>
      <c r="H464" s="144"/>
      <c r="I464" s="158"/>
      <c r="J464" s="147"/>
      <c r="K464" s="158"/>
      <c r="L464" s="158"/>
      <c r="M464" s="158"/>
      <c r="N464" s="158"/>
      <c r="O464" s="158"/>
      <c r="P464" s="148"/>
      <c r="Q464" s="158"/>
      <c r="R464" s="158"/>
      <c r="S464" s="158"/>
      <c r="T464" s="158"/>
      <c r="U464" s="158"/>
      <c r="V464" s="148"/>
      <c r="W464" s="158"/>
      <c r="X464" s="158"/>
      <c r="Y464" s="158"/>
      <c r="Z464" s="158"/>
      <c r="AA464" s="158"/>
    </row>
    <row r="465">
      <c r="A465" s="160"/>
      <c r="B465" s="151"/>
      <c r="C465" s="152"/>
      <c r="D465" s="152"/>
      <c r="E465" s="144"/>
      <c r="F465" s="159"/>
      <c r="G465" s="158"/>
      <c r="H465" s="144"/>
      <c r="I465" s="158"/>
      <c r="J465" s="147"/>
      <c r="K465" s="158"/>
      <c r="L465" s="158"/>
      <c r="M465" s="158"/>
      <c r="N465" s="158"/>
      <c r="O465" s="158"/>
      <c r="P465" s="148"/>
      <c r="Q465" s="158"/>
      <c r="R465" s="158"/>
      <c r="S465" s="158"/>
      <c r="T465" s="158"/>
      <c r="U465" s="158"/>
      <c r="V465" s="148"/>
      <c r="W465" s="158"/>
      <c r="X465" s="158"/>
      <c r="Y465" s="158"/>
      <c r="Z465" s="158"/>
      <c r="AA465" s="158"/>
    </row>
    <row r="466">
      <c r="A466" s="160"/>
      <c r="B466" s="151"/>
      <c r="C466" s="152"/>
      <c r="D466" s="152"/>
      <c r="E466" s="144"/>
      <c r="F466" s="159"/>
      <c r="G466" s="158"/>
      <c r="H466" s="144"/>
      <c r="I466" s="158"/>
      <c r="J466" s="147"/>
      <c r="K466" s="158"/>
      <c r="L466" s="158"/>
      <c r="M466" s="158"/>
      <c r="N466" s="158"/>
      <c r="O466" s="158"/>
      <c r="P466" s="148"/>
      <c r="Q466" s="158"/>
      <c r="R466" s="158"/>
      <c r="S466" s="158"/>
      <c r="T466" s="158"/>
      <c r="U466" s="158"/>
      <c r="V466" s="148"/>
      <c r="W466" s="158"/>
      <c r="X466" s="158"/>
      <c r="Y466" s="158"/>
      <c r="Z466" s="158"/>
      <c r="AA466" s="158"/>
    </row>
    <row r="467">
      <c r="A467" s="160"/>
      <c r="B467" s="151"/>
      <c r="C467" s="152"/>
      <c r="D467" s="152"/>
      <c r="E467" s="144"/>
      <c r="F467" s="159"/>
      <c r="G467" s="158"/>
      <c r="H467" s="144"/>
      <c r="I467" s="158"/>
      <c r="J467" s="147"/>
      <c r="K467" s="158"/>
      <c r="L467" s="158"/>
      <c r="M467" s="158"/>
      <c r="N467" s="158"/>
      <c r="O467" s="158"/>
      <c r="P467" s="148"/>
      <c r="Q467" s="158"/>
      <c r="R467" s="158"/>
      <c r="S467" s="158"/>
      <c r="T467" s="158"/>
      <c r="U467" s="158"/>
      <c r="V467" s="148"/>
      <c r="W467" s="158"/>
      <c r="X467" s="158"/>
      <c r="Y467" s="158"/>
      <c r="Z467" s="158"/>
      <c r="AA467" s="158"/>
    </row>
    <row r="468">
      <c r="A468" s="160"/>
      <c r="B468" s="151"/>
      <c r="C468" s="152"/>
      <c r="D468" s="152"/>
      <c r="E468" s="144"/>
      <c r="F468" s="159"/>
      <c r="G468" s="158"/>
      <c r="H468" s="144"/>
      <c r="I468" s="158"/>
      <c r="J468" s="147"/>
      <c r="K468" s="158"/>
      <c r="L468" s="158"/>
      <c r="M468" s="158"/>
      <c r="N468" s="158"/>
      <c r="O468" s="158"/>
      <c r="P468" s="148"/>
      <c r="Q468" s="158"/>
      <c r="R468" s="158"/>
      <c r="S468" s="158"/>
      <c r="T468" s="158"/>
      <c r="U468" s="158"/>
      <c r="V468" s="148"/>
      <c r="W468" s="158"/>
      <c r="X468" s="158"/>
      <c r="Y468" s="158"/>
      <c r="Z468" s="158"/>
      <c r="AA468" s="158"/>
    </row>
    <row r="469">
      <c r="A469" s="160"/>
      <c r="B469" s="151"/>
      <c r="C469" s="152"/>
      <c r="D469" s="152"/>
      <c r="E469" s="144"/>
      <c r="F469" s="159"/>
      <c r="G469" s="158"/>
      <c r="H469" s="144"/>
      <c r="I469" s="158"/>
      <c r="J469" s="147"/>
      <c r="K469" s="158"/>
      <c r="L469" s="158"/>
      <c r="M469" s="158"/>
      <c r="N469" s="158"/>
      <c r="O469" s="158"/>
      <c r="P469" s="148"/>
      <c r="Q469" s="158"/>
      <c r="R469" s="158"/>
      <c r="S469" s="158"/>
      <c r="T469" s="158"/>
      <c r="U469" s="158"/>
      <c r="V469" s="148"/>
      <c r="W469" s="158"/>
      <c r="X469" s="158"/>
      <c r="Y469" s="158"/>
      <c r="Z469" s="158"/>
      <c r="AA469" s="158"/>
    </row>
    <row r="470">
      <c r="A470" s="160"/>
      <c r="B470" s="151"/>
      <c r="C470" s="152"/>
      <c r="D470" s="152"/>
      <c r="E470" s="144"/>
      <c r="F470" s="159"/>
      <c r="G470" s="158"/>
      <c r="H470" s="144"/>
      <c r="I470" s="158"/>
      <c r="J470" s="147"/>
      <c r="K470" s="158"/>
      <c r="L470" s="158"/>
      <c r="M470" s="158"/>
      <c r="N470" s="158"/>
      <c r="O470" s="158"/>
      <c r="P470" s="148"/>
      <c r="Q470" s="158"/>
      <c r="R470" s="158"/>
      <c r="S470" s="158"/>
      <c r="T470" s="158"/>
      <c r="U470" s="158"/>
      <c r="V470" s="148"/>
      <c r="W470" s="158"/>
      <c r="X470" s="158"/>
      <c r="Y470" s="158"/>
      <c r="Z470" s="158"/>
      <c r="AA470" s="158"/>
    </row>
    <row r="471">
      <c r="A471" s="160"/>
      <c r="B471" s="151"/>
      <c r="C471" s="152"/>
      <c r="D471" s="152"/>
      <c r="E471" s="144"/>
      <c r="F471" s="159"/>
      <c r="G471" s="158"/>
      <c r="H471" s="144"/>
      <c r="I471" s="158"/>
      <c r="J471" s="147"/>
      <c r="K471" s="158"/>
      <c r="L471" s="158"/>
      <c r="M471" s="158"/>
      <c r="N471" s="158"/>
      <c r="O471" s="158"/>
      <c r="P471" s="148"/>
      <c r="Q471" s="158"/>
      <c r="R471" s="158"/>
      <c r="S471" s="158"/>
      <c r="T471" s="158"/>
      <c r="U471" s="158"/>
      <c r="V471" s="148"/>
      <c r="W471" s="158"/>
      <c r="X471" s="158"/>
      <c r="Y471" s="158"/>
      <c r="Z471" s="158"/>
      <c r="AA471" s="158"/>
    </row>
    <row r="472">
      <c r="A472" s="160"/>
      <c r="B472" s="151"/>
      <c r="C472" s="152"/>
      <c r="D472" s="152"/>
      <c r="E472" s="144"/>
      <c r="F472" s="159"/>
      <c r="G472" s="158"/>
      <c r="H472" s="144"/>
      <c r="I472" s="158"/>
      <c r="J472" s="147"/>
      <c r="K472" s="158"/>
      <c r="L472" s="158"/>
      <c r="M472" s="158"/>
      <c r="N472" s="158"/>
      <c r="O472" s="158"/>
      <c r="P472" s="148"/>
      <c r="Q472" s="158"/>
      <c r="R472" s="158"/>
      <c r="S472" s="158"/>
      <c r="T472" s="158"/>
      <c r="U472" s="158"/>
      <c r="V472" s="148"/>
      <c r="W472" s="158"/>
      <c r="X472" s="158"/>
      <c r="Y472" s="158"/>
      <c r="Z472" s="158"/>
      <c r="AA472" s="158"/>
    </row>
    <row r="473">
      <c r="A473" s="160"/>
      <c r="B473" s="151"/>
      <c r="C473" s="152"/>
      <c r="D473" s="152"/>
      <c r="E473" s="144"/>
      <c r="F473" s="159"/>
      <c r="G473" s="158"/>
      <c r="H473" s="144"/>
      <c r="I473" s="158"/>
      <c r="J473" s="147"/>
      <c r="K473" s="158"/>
      <c r="L473" s="158"/>
      <c r="M473" s="158"/>
      <c r="N473" s="158"/>
      <c r="O473" s="158"/>
      <c r="P473" s="148"/>
      <c r="Q473" s="158"/>
      <c r="R473" s="158"/>
      <c r="S473" s="158"/>
      <c r="T473" s="158"/>
      <c r="U473" s="158"/>
      <c r="V473" s="148"/>
      <c r="W473" s="158"/>
      <c r="X473" s="158"/>
      <c r="Y473" s="158"/>
      <c r="Z473" s="158"/>
      <c r="AA473" s="158"/>
    </row>
    <row r="474">
      <c r="A474" s="160"/>
      <c r="B474" s="151"/>
      <c r="C474" s="152"/>
      <c r="D474" s="152"/>
      <c r="E474" s="144"/>
      <c r="F474" s="159"/>
      <c r="G474" s="158"/>
      <c r="H474" s="144"/>
      <c r="I474" s="158"/>
      <c r="J474" s="147"/>
      <c r="K474" s="158"/>
      <c r="L474" s="158"/>
      <c r="M474" s="158"/>
      <c r="N474" s="158"/>
      <c r="O474" s="158"/>
      <c r="P474" s="148"/>
      <c r="Q474" s="158"/>
      <c r="R474" s="158"/>
      <c r="S474" s="158"/>
      <c r="T474" s="158"/>
      <c r="U474" s="158"/>
      <c r="V474" s="148"/>
      <c r="W474" s="158"/>
      <c r="X474" s="158"/>
      <c r="Y474" s="158"/>
      <c r="Z474" s="158"/>
      <c r="AA474" s="158"/>
    </row>
    <row r="475">
      <c r="A475" s="160"/>
      <c r="B475" s="151"/>
      <c r="C475" s="152"/>
      <c r="D475" s="152"/>
      <c r="E475" s="144"/>
      <c r="F475" s="159"/>
      <c r="G475" s="158"/>
      <c r="H475" s="144"/>
      <c r="I475" s="158"/>
      <c r="J475" s="147"/>
      <c r="K475" s="158"/>
      <c r="L475" s="158"/>
      <c r="M475" s="158"/>
      <c r="N475" s="158"/>
      <c r="O475" s="158"/>
      <c r="P475" s="148"/>
      <c r="Q475" s="158"/>
      <c r="R475" s="158"/>
      <c r="S475" s="158"/>
      <c r="T475" s="158"/>
      <c r="U475" s="158"/>
      <c r="V475" s="148"/>
      <c r="W475" s="158"/>
      <c r="X475" s="158"/>
      <c r="Y475" s="158"/>
      <c r="Z475" s="158"/>
      <c r="AA475" s="158"/>
    </row>
    <row r="476">
      <c r="A476" s="160"/>
      <c r="B476" s="151"/>
      <c r="C476" s="152"/>
      <c r="D476" s="152"/>
      <c r="E476" s="144"/>
      <c r="F476" s="159"/>
      <c r="G476" s="158"/>
      <c r="H476" s="144"/>
      <c r="I476" s="158"/>
      <c r="J476" s="147"/>
      <c r="K476" s="158"/>
      <c r="L476" s="158"/>
      <c r="M476" s="158"/>
      <c r="N476" s="158"/>
      <c r="O476" s="158"/>
      <c r="P476" s="148"/>
      <c r="Q476" s="158"/>
      <c r="R476" s="158"/>
      <c r="S476" s="158"/>
      <c r="T476" s="158"/>
      <c r="U476" s="158"/>
      <c r="V476" s="148"/>
      <c r="W476" s="158"/>
      <c r="X476" s="158"/>
      <c r="Y476" s="158"/>
      <c r="Z476" s="158"/>
      <c r="AA476" s="158"/>
    </row>
    <row r="477">
      <c r="A477" s="160"/>
      <c r="B477" s="151"/>
      <c r="C477" s="152"/>
      <c r="D477" s="152"/>
      <c r="E477" s="144"/>
      <c r="F477" s="159"/>
      <c r="G477" s="158"/>
      <c r="H477" s="144"/>
      <c r="I477" s="158"/>
      <c r="J477" s="147"/>
      <c r="K477" s="158"/>
      <c r="L477" s="158"/>
      <c r="M477" s="158"/>
      <c r="N477" s="158"/>
      <c r="O477" s="158"/>
      <c r="P477" s="148"/>
      <c r="Q477" s="158"/>
      <c r="R477" s="158"/>
      <c r="S477" s="158"/>
      <c r="T477" s="158"/>
      <c r="U477" s="158"/>
      <c r="V477" s="148"/>
      <c r="W477" s="158"/>
      <c r="X477" s="158"/>
      <c r="Y477" s="158"/>
      <c r="Z477" s="158"/>
      <c r="AA477" s="158"/>
    </row>
    <row r="478">
      <c r="A478" s="160"/>
      <c r="B478" s="151"/>
      <c r="C478" s="152"/>
      <c r="D478" s="152"/>
      <c r="E478" s="144"/>
      <c r="F478" s="159"/>
      <c r="G478" s="158"/>
      <c r="H478" s="144"/>
      <c r="I478" s="158"/>
      <c r="J478" s="147"/>
      <c r="K478" s="158"/>
      <c r="L478" s="158"/>
      <c r="M478" s="158"/>
      <c r="N478" s="158"/>
      <c r="O478" s="158"/>
      <c r="P478" s="148"/>
      <c r="Q478" s="158"/>
      <c r="R478" s="158"/>
      <c r="S478" s="158"/>
      <c r="T478" s="158"/>
      <c r="U478" s="158"/>
      <c r="V478" s="148"/>
      <c r="W478" s="158"/>
      <c r="X478" s="158"/>
      <c r="Y478" s="158"/>
      <c r="Z478" s="158"/>
      <c r="AA478" s="158"/>
    </row>
    <row r="479">
      <c r="A479" s="160"/>
      <c r="B479" s="151"/>
      <c r="C479" s="152"/>
      <c r="D479" s="152"/>
      <c r="E479" s="144"/>
      <c r="F479" s="159"/>
      <c r="G479" s="158"/>
      <c r="H479" s="144"/>
      <c r="I479" s="158"/>
      <c r="J479" s="147"/>
      <c r="K479" s="158"/>
      <c r="L479" s="158"/>
      <c r="M479" s="158"/>
      <c r="N479" s="158"/>
      <c r="O479" s="158"/>
      <c r="P479" s="148"/>
      <c r="Q479" s="158"/>
      <c r="R479" s="158"/>
      <c r="S479" s="158"/>
      <c r="T479" s="158"/>
      <c r="U479" s="158"/>
      <c r="V479" s="148"/>
      <c r="W479" s="158"/>
      <c r="X479" s="158"/>
      <c r="Y479" s="158"/>
      <c r="Z479" s="158"/>
      <c r="AA479" s="158"/>
    </row>
    <row r="480">
      <c r="A480" s="160"/>
      <c r="B480" s="151"/>
      <c r="C480" s="152"/>
      <c r="D480" s="152"/>
      <c r="E480" s="144"/>
      <c r="F480" s="159"/>
      <c r="G480" s="158"/>
      <c r="H480" s="144"/>
      <c r="I480" s="158"/>
      <c r="J480" s="147"/>
      <c r="K480" s="158"/>
      <c r="L480" s="158"/>
      <c r="M480" s="158"/>
      <c r="N480" s="158"/>
      <c r="O480" s="158"/>
      <c r="P480" s="148"/>
      <c r="Q480" s="158"/>
      <c r="R480" s="158"/>
      <c r="S480" s="158"/>
      <c r="T480" s="158"/>
      <c r="U480" s="158"/>
      <c r="V480" s="148"/>
      <c r="W480" s="158"/>
      <c r="X480" s="158"/>
      <c r="Y480" s="158"/>
      <c r="Z480" s="158"/>
      <c r="AA480" s="158"/>
    </row>
    <row r="481">
      <c r="A481" s="160"/>
      <c r="B481" s="151"/>
      <c r="C481" s="152"/>
      <c r="D481" s="152"/>
      <c r="E481" s="144"/>
      <c r="F481" s="159"/>
      <c r="G481" s="158"/>
      <c r="H481" s="144"/>
      <c r="I481" s="158"/>
      <c r="J481" s="147"/>
      <c r="K481" s="158"/>
      <c r="L481" s="158"/>
      <c r="M481" s="158"/>
      <c r="N481" s="158"/>
      <c r="O481" s="158"/>
      <c r="P481" s="148"/>
      <c r="Q481" s="158"/>
      <c r="R481" s="158"/>
      <c r="S481" s="158"/>
      <c r="T481" s="158"/>
      <c r="U481" s="158"/>
      <c r="V481" s="148"/>
      <c r="W481" s="158"/>
      <c r="X481" s="158"/>
      <c r="Y481" s="158"/>
      <c r="Z481" s="158"/>
      <c r="AA481" s="158"/>
    </row>
    <row r="482">
      <c r="A482" s="160"/>
      <c r="B482" s="151"/>
      <c r="C482" s="152"/>
      <c r="D482" s="152"/>
      <c r="E482" s="144"/>
      <c r="F482" s="159"/>
      <c r="G482" s="158"/>
      <c r="H482" s="144"/>
      <c r="I482" s="158"/>
      <c r="J482" s="147"/>
      <c r="K482" s="158"/>
      <c r="L482" s="158"/>
      <c r="M482" s="158"/>
      <c r="N482" s="158"/>
      <c r="O482" s="158"/>
      <c r="P482" s="148"/>
      <c r="Q482" s="158"/>
      <c r="R482" s="158"/>
      <c r="S482" s="158"/>
      <c r="T482" s="158"/>
      <c r="U482" s="158"/>
      <c r="V482" s="148"/>
      <c r="W482" s="158"/>
      <c r="X482" s="158"/>
      <c r="Y482" s="158"/>
      <c r="Z482" s="158"/>
      <c r="AA482" s="158"/>
    </row>
    <row r="483">
      <c r="A483" s="160"/>
      <c r="B483" s="151"/>
      <c r="C483" s="152"/>
      <c r="D483" s="152"/>
      <c r="E483" s="144"/>
      <c r="F483" s="159"/>
      <c r="G483" s="158"/>
      <c r="H483" s="144"/>
      <c r="I483" s="158"/>
      <c r="J483" s="147"/>
      <c r="K483" s="158"/>
      <c r="L483" s="158"/>
      <c r="M483" s="158"/>
      <c r="N483" s="158"/>
      <c r="O483" s="158"/>
      <c r="P483" s="148"/>
      <c r="Q483" s="158"/>
      <c r="R483" s="158"/>
      <c r="S483" s="158"/>
      <c r="T483" s="158"/>
      <c r="U483" s="158"/>
      <c r="V483" s="148"/>
      <c r="W483" s="158"/>
      <c r="X483" s="158"/>
      <c r="Y483" s="158"/>
      <c r="Z483" s="158"/>
      <c r="AA483" s="158"/>
    </row>
    <row r="484">
      <c r="A484" s="160"/>
      <c r="B484" s="151"/>
      <c r="C484" s="152"/>
      <c r="D484" s="152"/>
      <c r="E484" s="144"/>
      <c r="F484" s="159"/>
      <c r="G484" s="158"/>
      <c r="H484" s="144"/>
      <c r="I484" s="158"/>
      <c r="J484" s="147"/>
      <c r="K484" s="158"/>
      <c r="L484" s="158"/>
      <c r="M484" s="158"/>
      <c r="N484" s="158"/>
      <c r="O484" s="158"/>
      <c r="P484" s="148"/>
      <c r="Q484" s="158"/>
      <c r="R484" s="158"/>
      <c r="S484" s="158"/>
      <c r="T484" s="158"/>
      <c r="U484" s="158"/>
      <c r="V484" s="148"/>
      <c r="W484" s="158"/>
      <c r="X484" s="158"/>
      <c r="Y484" s="158"/>
      <c r="Z484" s="158"/>
      <c r="AA484" s="158"/>
    </row>
    <row r="485">
      <c r="A485" s="160"/>
      <c r="B485" s="151"/>
      <c r="C485" s="152"/>
      <c r="D485" s="152"/>
      <c r="E485" s="144"/>
      <c r="F485" s="159"/>
      <c r="G485" s="158"/>
      <c r="H485" s="144"/>
      <c r="I485" s="158"/>
      <c r="J485" s="147"/>
      <c r="K485" s="158"/>
      <c r="L485" s="158"/>
      <c r="M485" s="158"/>
      <c r="N485" s="158"/>
      <c r="O485" s="158"/>
      <c r="P485" s="148"/>
      <c r="Q485" s="158"/>
      <c r="R485" s="158"/>
      <c r="S485" s="158"/>
      <c r="T485" s="158"/>
      <c r="U485" s="158"/>
      <c r="V485" s="148"/>
      <c r="W485" s="158"/>
      <c r="X485" s="158"/>
      <c r="Y485" s="158"/>
      <c r="Z485" s="158"/>
      <c r="AA485" s="158"/>
    </row>
    <row r="486">
      <c r="A486" s="160"/>
      <c r="B486" s="151"/>
      <c r="C486" s="152"/>
      <c r="D486" s="152"/>
      <c r="E486" s="144"/>
      <c r="F486" s="159"/>
      <c r="G486" s="158"/>
      <c r="H486" s="144"/>
      <c r="I486" s="158"/>
      <c r="J486" s="147"/>
      <c r="K486" s="158"/>
      <c r="L486" s="158"/>
      <c r="M486" s="158"/>
      <c r="N486" s="158"/>
      <c r="O486" s="158"/>
      <c r="P486" s="148"/>
      <c r="Q486" s="158"/>
      <c r="R486" s="158"/>
      <c r="S486" s="158"/>
      <c r="T486" s="158"/>
      <c r="U486" s="158"/>
      <c r="V486" s="148"/>
      <c r="W486" s="158"/>
      <c r="X486" s="158"/>
      <c r="Y486" s="158"/>
      <c r="Z486" s="158"/>
      <c r="AA486" s="158"/>
    </row>
    <row r="487">
      <c r="A487" s="160"/>
      <c r="B487" s="151"/>
      <c r="C487" s="152"/>
      <c r="D487" s="152"/>
      <c r="E487" s="144"/>
      <c r="F487" s="159"/>
      <c r="G487" s="158"/>
      <c r="H487" s="144"/>
      <c r="I487" s="158"/>
      <c r="J487" s="147"/>
      <c r="K487" s="158"/>
      <c r="L487" s="158"/>
      <c r="M487" s="158"/>
      <c r="N487" s="158"/>
      <c r="O487" s="158"/>
      <c r="P487" s="148"/>
      <c r="Q487" s="158"/>
      <c r="R487" s="158"/>
      <c r="S487" s="158"/>
      <c r="T487" s="158"/>
      <c r="U487" s="158"/>
      <c r="V487" s="148"/>
      <c r="W487" s="158"/>
      <c r="X487" s="158"/>
      <c r="Y487" s="158"/>
      <c r="Z487" s="158"/>
      <c r="AA487" s="158"/>
    </row>
    <row r="488">
      <c r="A488" s="160"/>
      <c r="B488" s="151"/>
      <c r="C488" s="152"/>
      <c r="D488" s="152"/>
      <c r="E488" s="144"/>
      <c r="F488" s="159"/>
      <c r="G488" s="158"/>
      <c r="H488" s="144"/>
      <c r="I488" s="158"/>
      <c r="J488" s="147"/>
      <c r="K488" s="158"/>
      <c r="L488" s="158"/>
      <c r="M488" s="158"/>
      <c r="N488" s="158"/>
      <c r="O488" s="158"/>
      <c r="P488" s="148"/>
      <c r="Q488" s="158"/>
      <c r="R488" s="158"/>
      <c r="S488" s="158"/>
      <c r="T488" s="158"/>
      <c r="U488" s="158"/>
      <c r="V488" s="148"/>
      <c r="W488" s="158"/>
      <c r="X488" s="158"/>
      <c r="Y488" s="158"/>
      <c r="Z488" s="158"/>
      <c r="AA488" s="158"/>
    </row>
    <row r="489">
      <c r="A489" s="160"/>
      <c r="B489" s="151"/>
      <c r="C489" s="152"/>
      <c r="D489" s="152"/>
      <c r="E489" s="144"/>
      <c r="F489" s="159"/>
      <c r="G489" s="158"/>
      <c r="H489" s="144"/>
      <c r="I489" s="158"/>
      <c r="J489" s="147"/>
      <c r="K489" s="158"/>
      <c r="L489" s="158"/>
      <c r="M489" s="158"/>
      <c r="N489" s="158"/>
      <c r="O489" s="158"/>
      <c r="P489" s="148"/>
      <c r="Q489" s="158"/>
      <c r="R489" s="158"/>
      <c r="S489" s="158"/>
      <c r="T489" s="158"/>
      <c r="U489" s="158"/>
      <c r="V489" s="148"/>
      <c r="W489" s="158"/>
      <c r="X489" s="158"/>
      <c r="Y489" s="158"/>
      <c r="Z489" s="158"/>
      <c r="AA489" s="158"/>
    </row>
    <row r="490">
      <c r="A490" s="160"/>
      <c r="B490" s="151"/>
      <c r="C490" s="152"/>
      <c r="D490" s="152"/>
      <c r="E490" s="144"/>
      <c r="F490" s="159"/>
      <c r="G490" s="158"/>
      <c r="H490" s="144"/>
      <c r="I490" s="158"/>
      <c r="J490" s="147"/>
      <c r="K490" s="158"/>
      <c r="L490" s="158"/>
      <c r="M490" s="158"/>
      <c r="N490" s="158"/>
      <c r="O490" s="158"/>
      <c r="P490" s="148"/>
      <c r="Q490" s="158"/>
      <c r="R490" s="158"/>
      <c r="S490" s="158"/>
      <c r="T490" s="158"/>
      <c r="U490" s="158"/>
      <c r="V490" s="148"/>
      <c r="W490" s="158"/>
      <c r="X490" s="158"/>
      <c r="Y490" s="158"/>
      <c r="Z490" s="158"/>
      <c r="AA490" s="158"/>
    </row>
    <row r="491">
      <c r="A491" s="160"/>
      <c r="B491" s="151"/>
      <c r="C491" s="152"/>
      <c r="D491" s="152"/>
      <c r="E491" s="144"/>
      <c r="F491" s="159"/>
      <c r="G491" s="158"/>
      <c r="H491" s="144"/>
      <c r="I491" s="158"/>
      <c r="J491" s="147"/>
      <c r="K491" s="158"/>
      <c r="L491" s="158"/>
      <c r="M491" s="158"/>
      <c r="N491" s="158"/>
      <c r="O491" s="158"/>
      <c r="P491" s="148"/>
      <c r="Q491" s="158"/>
      <c r="R491" s="158"/>
      <c r="S491" s="158"/>
      <c r="T491" s="158"/>
      <c r="U491" s="158"/>
      <c r="V491" s="148"/>
      <c r="W491" s="158"/>
      <c r="X491" s="158"/>
      <c r="Y491" s="158"/>
      <c r="Z491" s="158"/>
      <c r="AA491" s="158"/>
    </row>
    <row r="492">
      <c r="A492" s="160"/>
      <c r="B492" s="151"/>
      <c r="C492" s="152"/>
      <c r="D492" s="152"/>
      <c r="E492" s="144"/>
      <c r="F492" s="159"/>
      <c r="G492" s="158"/>
      <c r="H492" s="144"/>
      <c r="I492" s="158"/>
      <c r="J492" s="147"/>
      <c r="K492" s="158"/>
      <c r="L492" s="158"/>
      <c r="M492" s="158"/>
      <c r="N492" s="158"/>
      <c r="O492" s="158"/>
      <c r="P492" s="148"/>
      <c r="Q492" s="158"/>
      <c r="R492" s="158"/>
      <c r="S492" s="158"/>
      <c r="T492" s="158"/>
      <c r="U492" s="158"/>
      <c r="V492" s="148"/>
      <c r="W492" s="158"/>
      <c r="X492" s="158"/>
      <c r="Y492" s="158"/>
      <c r="Z492" s="158"/>
      <c r="AA492" s="158"/>
    </row>
    <row r="493">
      <c r="A493" s="160"/>
      <c r="B493" s="151"/>
      <c r="C493" s="152"/>
      <c r="D493" s="152"/>
      <c r="E493" s="144"/>
      <c r="F493" s="159"/>
      <c r="G493" s="158"/>
      <c r="H493" s="144"/>
      <c r="I493" s="158"/>
      <c r="J493" s="147"/>
      <c r="K493" s="158"/>
      <c r="L493" s="158"/>
      <c r="M493" s="158"/>
      <c r="N493" s="158"/>
      <c r="O493" s="158"/>
      <c r="P493" s="148"/>
      <c r="Q493" s="158"/>
      <c r="R493" s="158"/>
      <c r="S493" s="158"/>
      <c r="T493" s="158"/>
      <c r="U493" s="158"/>
      <c r="V493" s="148"/>
      <c r="W493" s="158"/>
      <c r="X493" s="158"/>
      <c r="Y493" s="158"/>
      <c r="Z493" s="158"/>
      <c r="AA493" s="158"/>
    </row>
    <row r="494">
      <c r="A494" s="160"/>
      <c r="B494" s="151"/>
      <c r="C494" s="152"/>
      <c r="D494" s="152"/>
      <c r="E494" s="144"/>
      <c r="F494" s="159"/>
      <c r="G494" s="158"/>
      <c r="H494" s="144"/>
      <c r="I494" s="158"/>
      <c r="J494" s="147"/>
      <c r="K494" s="158"/>
      <c r="L494" s="158"/>
      <c r="M494" s="158"/>
      <c r="N494" s="158"/>
      <c r="O494" s="158"/>
      <c r="P494" s="148"/>
      <c r="Q494" s="158"/>
      <c r="R494" s="158"/>
      <c r="S494" s="158"/>
      <c r="T494" s="158"/>
      <c r="U494" s="158"/>
      <c r="V494" s="148"/>
      <c r="W494" s="158"/>
      <c r="X494" s="158"/>
      <c r="Y494" s="158"/>
      <c r="Z494" s="158"/>
      <c r="AA494" s="158"/>
    </row>
    <row r="495">
      <c r="A495" s="160"/>
      <c r="B495" s="151"/>
      <c r="C495" s="152"/>
      <c r="D495" s="152"/>
      <c r="E495" s="144"/>
      <c r="F495" s="159"/>
      <c r="G495" s="158"/>
      <c r="H495" s="144"/>
      <c r="I495" s="158"/>
      <c r="J495" s="147"/>
      <c r="K495" s="158"/>
      <c r="L495" s="158"/>
      <c r="M495" s="158"/>
      <c r="N495" s="158"/>
      <c r="O495" s="158"/>
      <c r="P495" s="148"/>
      <c r="Q495" s="158"/>
      <c r="R495" s="158"/>
      <c r="S495" s="158"/>
      <c r="T495" s="158"/>
      <c r="U495" s="158"/>
      <c r="V495" s="148"/>
      <c r="W495" s="158"/>
      <c r="X495" s="158"/>
      <c r="Y495" s="158"/>
      <c r="Z495" s="158"/>
      <c r="AA495" s="158"/>
    </row>
    <row r="496">
      <c r="A496" s="160"/>
      <c r="B496" s="151"/>
      <c r="C496" s="152"/>
      <c r="D496" s="152"/>
      <c r="E496" s="144"/>
      <c r="F496" s="159"/>
      <c r="G496" s="158"/>
      <c r="H496" s="144"/>
      <c r="I496" s="158"/>
      <c r="J496" s="147"/>
      <c r="K496" s="158"/>
      <c r="L496" s="158"/>
      <c r="M496" s="158"/>
      <c r="N496" s="158"/>
      <c r="O496" s="158"/>
      <c r="P496" s="148"/>
      <c r="Q496" s="158"/>
      <c r="R496" s="158"/>
      <c r="S496" s="158"/>
      <c r="T496" s="158"/>
      <c r="U496" s="158"/>
      <c r="V496" s="148"/>
      <c r="W496" s="158"/>
      <c r="X496" s="158"/>
      <c r="Y496" s="158"/>
      <c r="Z496" s="158"/>
      <c r="AA496" s="158"/>
    </row>
    <row r="497">
      <c r="A497" s="160"/>
      <c r="B497" s="151"/>
      <c r="C497" s="152"/>
      <c r="D497" s="152"/>
      <c r="E497" s="144"/>
      <c r="F497" s="159"/>
      <c r="G497" s="158"/>
      <c r="H497" s="144"/>
      <c r="I497" s="158"/>
      <c r="J497" s="147"/>
      <c r="K497" s="158"/>
      <c r="L497" s="158"/>
      <c r="M497" s="158"/>
      <c r="N497" s="158"/>
      <c r="O497" s="158"/>
      <c r="P497" s="148"/>
      <c r="Q497" s="158"/>
      <c r="R497" s="158"/>
      <c r="S497" s="158"/>
      <c r="T497" s="158"/>
      <c r="U497" s="158"/>
      <c r="V497" s="148"/>
      <c r="W497" s="158"/>
      <c r="X497" s="158"/>
      <c r="Y497" s="158"/>
      <c r="Z497" s="158"/>
      <c r="AA497" s="158"/>
    </row>
    <row r="498">
      <c r="A498" s="160"/>
      <c r="B498" s="151"/>
      <c r="C498" s="152"/>
      <c r="D498" s="152"/>
      <c r="E498" s="144"/>
      <c r="F498" s="159"/>
      <c r="G498" s="158"/>
      <c r="H498" s="144"/>
      <c r="I498" s="158"/>
      <c r="J498" s="147"/>
      <c r="K498" s="158"/>
      <c r="L498" s="158"/>
      <c r="M498" s="158"/>
      <c r="N498" s="158"/>
      <c r="O498" s="158"/>
      <c r="P498" s="148"/>
      <c r="Q498" s="158"/>
      <c r="R498" s="158"/>
      <c r="S498" s="158"/>
      <c r="T498" s="158"/>
      <c r="U498" s="158"/>
      <c r="V498" s="148"/>
      <c r="W498" s="158"/>
      <c r="X498" s="158"/>
      <c r="Y498" s="158"/>
      <c r="Z498" s="158"/>
      <c r="AA498" s="158"/>
    </row>
    <row r="499">
      <c r="A499" s="160"/>
      <c r="B499" s="151"/>
      <c r="C499" s="152"/>
      <c r="D499" s="152"/>
      <c r="E499" s="144"/>
      <c r="F499" s="159"/>
      <c r="G499" s="158"/>
      <c r="H499" s="144"/>
      <c r="I499" s="158"/>
      <c r="J499" s="147"/>
      <c r="K499" s="158"/>
      <c r="L499" s="158"/>
      <c r="M499" s="158"/>
      <c r="N499" s="158"/>
      <c r="O499" s="158"/>
      <c r="P499" s="148"/>
      <c r="Q499" s="158"/>
      <c r="R499" s="158"/>
      <c r="S499" s="158"/>
      <c r="T499" s="158"/>
      <c r="U499" s="158"/>
      <c r="V499" s="148"/>
      <c r="W499" s="158"/>
      <c r="X499" s="158"/>
      <c r="Y499" s="158"/>
      <c r="Z499" s="158"/>
      <c r="AA499" s="158"/>
    </row>
    <row r="500">
      <c r="A500" s="160"/>
      <c r="B500" s="151"/>
      <c r="C500" s="152"/>
      <c r="D500" s="152"/>
      <c r="E500" s="144"/>
      <c r="F500" s="159"/>
      <c r="G500" s="158"/>
      <c r="H500" s="144"/>
      <c r="I500" s="158"/>
      <c r="J500" s="147"/>
      <c r="K500" s="158"/>
      <c r="L500" s="158"/>
      <c r="M500" s="158"/>
      <c r="N500" s="158"/>
      <c r="O500" s="158"/>
      <c r="P500" s="148"/>
      <c r="Q500" s="158"/>
      <c r="R500" s="158"/>
      <c r="S500" s="158"/>
      <c r="T500" s="158"/>
      <c r="U500" s="158"/>
      <c r="V500" s="148"/>
      <c r="W500" s="158"/>
      <c r="X500" s="158"/>
      <c r="Y500" s="158"/>
      <c r="Z500" s="158"/>
      <c r="AA500" s="158"/>
    </row>
    <row r="501">
      <c r="A501" s="160"/>
      <c r="B501" s="151"/>
      <c r="C501" s="152"/>
      <c r="D501" s="152"/>
      <c r="E501" s="144"/>
      <c r="F501" s="159"/>
      <c r="G501" s="158"/>
      <c r="H501" s="144"/>
      <c r="I501" s="158"/>
      <c r="J501" s="147"/>
      <c r="K501" s="158"/>
      <c r="L501" s="158"/>
      <c r="M501" s="158"/>
      <c r="N501" s="158"/>
      <c r="O501" s="158"/>
      <c r="P501" s="148"/>
      <c r="Q501" s="158"/>
      <c r="R501" s="158"/>
      <c r="S501" s="158"/>
      <c r="T501" s="158"/>
      <c r="U501" s="158"/>
      <c r="V501" s="148"/>
      <c r="W501" s="158"/>
      <c r="X501" s="158"/>
      <c r="Y501" s="158"/>
      <c r="Z501" s="158"/>
      <c r="AA501" s="158"/>
    </row>
    <row r="502">
      <c r="A502" s="160"/>
      <c r="B502" s="151"/>
      <c r="C502" s="152"/>
      <c r="D502" s="152"/>
      <c r="E502" s="144"/>
      <c r="F502" s="159"/>
      <c r="G502" s="158"/>
      <c r="H502" s="144"/>
      <c r="I502" s="158"/>
      <c r="J502" s="147"/>
      <c r="K502" s="158"/>
      <c r="L502" s="158"/>
      <c r="M502" s="158"/>
      <c r="N502" s="158"/>
      <c r="O502" s="158"/>
      <c r="P502" s="148"/>
      <c r="Q502" s="158"/>
      <c r="R502" s="158"/>
      <c r="S502" s="158"/>
      <c r="T502" s="158"/>
      <c r="U502" s="158"/>
      <c r="V502" s="148"/>
      <c r="W502" s="158"/>
      <c r="X502" s="158"/>
      <c r="Y502" s="158"/>
      <c r="Z502" s="158"/>
      <c r="AA502" s="158"/>
    </row>
    <row r="503">
      <c r="A503" s="160"/>
      <c r="B503" s="151"/>
      <c r="C503" s="152"/>
      <c r="D503" s="152"/>
      <c r="E503" s="144"/>
      <c r="F503" s="159"/>
      <c r="G503" s="158"/>
      <c r="H503" s="144"/>
      <c r="I503" s="158"/>
      <c r="J503" s="147"/>
      <c r="K503" s="158"/>
      <c r="L503" s="158"/>
      <c r="M503" s="158"/>
      <c r="N503" s="158"/>
      <c r="O503" s="158"/>
      <c r="P503" s="148"/>
      <c r="Q503" s="158"/>
      <c r="R503" s="158"/>
      <c r="S503" s="158"/>
      <c r="T503" s="158"/>
      <c r="U503" s="158"/>
      <c r="V503" s="148"/>
      <c r="W503" s="158"/>
      <c r="X503" s="158"/>
      <c r="Y503" s="158"/>
      <c r="Z503" s="158"/>
      <c r="AA503" s="158"/>
    </row>
    <row r="504">
      <c r="A504" s="160"/>
      <c r="B504" s="151"/>
      <c r="C504" s="152"/>
      <c r="D504" s="152"/>
      <c r="E504" s="144"/>
      <c r="F504" s="159"/>
      <c r="G504" s="158"/>
      <c r="H504" s="144"/>
      <c r="I504" s="158"/>
      <c r="J504" s="147"/>
      <c r="K504" s="158"/>
      <c r="L504" s="158"/>
      <c r="M504" s="158"/>
      <c r="N504" s="158"/>
      <c r="O504" s="158"/>
      <c r="P504" s="148"/>
      <c r="Q504" s="158"/>
      <c r="R504" s="158"/>
      <c r="S504" s="158"/>
      <c r="T504" s="158"/>
      <c r="U504" s="158"/>
      <c r="V504" s="148"/>
      <c r="W504" s="158"/>
      <c r="X504" s="158"/>
      <c r="Y504" s="158"/>
      <c r="Z504" s="158"/>
      <c r="AA504" s="158"/>
    </row>
    <row r="505">
      <c r="A505" s="160"/>
      <c r="B505" s="151"/>
      <c r="C505" s="152"/>
      <c r="D505" s="152"/>
      <c r="E505" s="144"/>
      <c r="F505" s="159"/>
      <c r="G505" s="158"/>
      <c r="H505" s="144"/>
      <c r="I505" s="158"/>
      <c r="J505" s="147"/>
      <c r="K505" s="158"/>
      <c r="L505" s="158"/>
      <c r="M505" s="158"/>
      <c r="N505" s="158"/>
      <c r="O505" s="158"/>
      <c r="P505" s="148"/>
      <c r="Q505" s="158"/>
      <c r="R505" s="158"/>
      <c r="S505" s="158"/>
      <c r="T505" s="158"/>
      <c r="U505" s="158"/>
      <c r="V505" s="148"/>
      <c r="W505" s="158"/>
      <c r="X505" s="158"/>
      <c r="Y505" s="158"/>
      <c r="Z505" s="158"/>
      <c r="AA505" s="158"/>
    </row>
    <row r="506">
      <c r="A506" s="160"/>
      <c r="B506" s="151"/>
      <c r="C506" s="152"/>
      <c r="D506" s="152"/>
      <c r="E506" s="144"/>
      <c r="F506" s="159"/>
      <c r="G506" s="158"/>
      <c r="H506" s="144"/>
      <c r="I506" s="158"/>
      <c r="J506" s="147"/>
      <c r="K506" s="158"/>
      <c r="L506" s="158"/>
      <c r="M506" s="158"/>
      <c r="N506" s="158"/>
      <c r="O506" s="158"/>
      <c r="P506" s="148"/>
      <c r="Q506" s="158"/>
      <c r="R506" s="158"/>
      <c r="S506" s="158"/>
      <c r="T506" s="158"/>
      <c r="U506" s="158"/>
      <c r="V506" s="148"/>
      <c r="W506" s="158"/>
      <c r="X506" s="158"/>
      <c r="Y506" s="158"/>
      <c r="Z506" s="158"/>
      <c r="AA506" s="158"/>
    </row>
    <row r="507">
      <c r="A507" s="160"/>
      <c r="B507" s="151"/>
      <c r="C507" s="152"/>
      <c r="D507" s="152"/>
      <c r="E507" s="144"/>
      <c r="F507" s="159"/>
      <c r="G507" s="158"/>
      <c r="H507" s="144"/>
      <c r="I507" s="158"/>
      <c r="J507" s="147"/>
      <c r="K507" s="158"/>
      <c r="L507" s="158"/>
      <c r="M507" s="158"/>
      <c r="N507" s="158"/>
      <c r="O507" s="158"/>
      <c r="P507" s="148"/>
      <c r="Q507" s="158"/>
      <c r="R507" s="158"/>
      <c r="S507" s="158"/>
      <c r="T507" s="158"/>
      <c r="U507" s="158"/>
      <c r="V507" s="148"/>
      <c r="W507" s="158"/>
      <c r="X507" s="158"/>
      <c r="Y507" s="158"/>
      <c r="Z507" s="158"/>
      <c r="AA507" s="158"/>
    </row>
    <row r="508">
      <c r="A508" s="160"/>
      <c r="B508" s="151"/>
      <c r="C508" s="152"/>
      <c r="D508" s="152"/>
      <c r="E508" s="144"/>
      <c r="F508" s="159"/>
      <c r="G508" s="158"/>
      <c r="H508" s="144"/>
      <c r="I508" s="158"/>
      <c r="J508" s="147"/>
      <c r="K508" s="158"/>
      <c r="L508" s="158"/>
      <c r="M508" s="158"/>
      <c r="N508" s="158"/>
      <c r="O508" s="158"/>
      <c r="P508" s="148"/>
      <c r="Q508" s="158"/>
      <c r="R508" s="158"/>
      <c r="S508" s="158"/>
      <c r="T508" s="158"/>
      <c r="U508" s="158"/>
      <c r="V508" s="148"/>
      <c r="W508" s="158"/>
      <c r="X508" s="158"/>
      <c r="Y508" s="158"/>
      <c r="Z508" s="158"/>
      <c r="AA508" s="158"/>
    </row>
    <row r="509">
      <c r="A509" s="160"/>
      <c r="B509" s="151"/>
      <c r="C509" s="152"/>
      <c r="D509" s="152"/>
      <c r="E509" s="144"/>
      <c r="F509" s="159"/>
      <c r="G509" s="158"/>
      <c r="H509" s="144"/>
      <c r="I509" s="158"/>
      <c r="J509" s="147"/>
      <c r="K509" s="158"/>
      <c r="L509" s="158"/>
      <c r="M509" s="158"/>
      <c r="N509" s="158"/>
      <c r="O509" s="158"/>
      <c r="P509" s="148"/>
      <c r="Q509" s="158"/>
      <c r="R509" s="158"/>
      <c r="S509" s="158"/>
      <c r="T509" s="158"/>
      <c r="U509" s="158"/>
      <c r="V509" s="148"/>
      <c r="W509" s="158"/>
      <c r="X509" s="158"/>
      <c r="Y509" s="158"/>
      <c r="Z509" s="158"/>
      <c r="AA509" s="158"/>
    </row>
    <row r="510">
      <c r="A510" s="160"/>
      <c r="B510" s="151"/>
      <c r="C510" s="152"/>
      <c r="D510" s="152"/>
      <c r="E510" s="144"/>
      <c r="F510" s="159"/>
      <c r="G510" s="158"/>
      <c r="H510" s="144"/>
      <c r="I510" s="158"/>
      <c r="J510" s="147"/>
      <c r="K510" s="158"/>
      <c r="L510" s="158"/>
      <c r="M510" s="158"/>
      <c r="N510" s="158"/>
      <c r="O510" s="158"/>
      <c r="P510" s="148"/>
      <c r="Q510" s="158"/>
      <c r="R510" s="158"/>
      <c r="S510" s="158"/>
      <c r="T510" s="158"/>
      <c r="U510" s="158"/>
      <c r="V510" s="148"/>
      <c r="W510" s="158"/>
      <c r="X510" s="158"/>
      <c r="Y510" s="158"/>
      <c r="Z510" s="158"/>
      <c r="AA510" s="158"/>
    </row>
    <row r="511">
      <c r="A511" s="160"/>
      <c r="B511" s="151"/>
      <c r="C511" s="152"/>
      <c r="D511" s="152"/>
      <c r="E511" s="144"/>
      <c r="F511" s="159"/>
      <c r="G511" s="158"/>
      <c r="H511" s="144"/>
      <c r="I511" s="158"/>
      <c r="J511" s="147"/>
      <c r="K511" s="158"/>
      <c r="L511" s="158"/>
      <c r="M511" s="158"/>
      <c r="N511" s="158"/>
      <c r="O511" s="158"/>
      <c r="P511" s="148"/>
      <c r="Q511" s="158"/>
      <c r="R511" s="158"/>
      <c r="S511" s="158"/>
      <c r="T511" s="158"/>
      <c r="U511" s="158"/>
      <c r="V511" s="148"/>
      <c r="W511" s="158"/>
      <c r="X511" s="158"/>
      <c r="Y511" s="158"/>
      <c r="Z511" s="158"/>
      <c r="AA511" s="158"/>
    </row>
    <row r="512">
      <c r="A512" s="160"/>
      <c r="B512" s="151"/>
      <c r="C512" s="152"/>
      <c r="D512" s="152"/>
      <c r="E512" s="144"/>
      <c r="F512" s="159"/>
      <c r="G512" s="158"/>
      <c r="H512" s="144"/>
      <c r="I512" s="158"/>
      <c r="J512" s="147"/>
      <c r="K512" s="158"/>
      <c r="L512" s="158"/>
      <c r="M512" s="158"/>
      <c r="N512" s="158"/>
      <c r="O512" s="158"/>
      <c r="P512" s="148"/>
      <c r="Q512" s="158"/>
      <c r="R512" s="158"/>
      <c r="S512" s="158"/>
      <c r="T512" s="158"/>
      <c r="U512" s="158"/>
      <c r="V512" s="148"/>
      <c r="W512" s="158"/>
      <c r="X512" s="158"/>
      <c r="Y512" s="158"/>
      <c r="Z512" s="158"/>
      <c r="AA512" s="158"/>
    </row>
    <row r="513">
      <c r="A513" s="160"/>
      <c r="B513" s="151"/>
      <c r="C513" s="152"/>
      <c r="D513" s="152"/>
      <c r="E513" s="144"/>
      <c r="F513" s="159"/>
      <c r="G513" s="158"/>
      <c r="H513" s="144"/>
      <c r="I513" s="158"/>
      <c r="J513" s="147"/>
      <c r="K513" s="158"/>
      <c r="L513" s="158"/>
      <c r="M513" s="158"/>
      <c r="N513" s="158"/>
      <c r="O513" s="158"/>
      <c r="P513" s="148"/>
      <c r="Q513" s="158"/>
      <c r="R513" s="158"/>
      <c r="S513" s="158"/>
      <c r="T513" s="158"/>
      <c r="U513" s="158"/>
      <c r="V513" s="148"/>
      <c r="W513" s="158"/>
      <c r="X513" s="158"/>
      <c r="Y513" s="158"/>
      <c r="Z513" s="158"/>
      <c r="AA513" s="158"/>
    </row>
    <row r="514">
      <c r="A514" s="160"/>
      <c r="B514" s="151"/>
      <c r="C514" s="152"/>
      <c r="D514" s="152"/>
      <c r="E514" s="144"/>
      <c r="F514" s="159"/>
      <c r="G514" s="158"/>
      <c r="H514" s="144"/>
      <c r="I514" s="158"/>
      <c r="J514" s="147"/>
      <c r="K514" s="158"/>
      <c r="L514" s="158"/>
      <c r="M514" s="158"/>
      <c r="N514" s="158"/>
      <c r="O514" s="158"/>
      <c r="P514" s="148"/>
      <c r="Q514" s="158"/>
      <c r="R514" s="158"/>
      <c r="S514" s="158"/>
      <c r="T514" s="158"/>
      <c r="U514" s="158"/>
      <c r="V514" s="148"/>
      <c r="W514" s="158"/>
      <c r="X514" s="158"/>
      <c r="Y514" s="158"/>
      <c r="Z514" s="158"/>
      <c r="AA514" s="158"/>
    </row>
    <row r="515">
      <c r="A515" s="160"/>
      <c r="B515" s="151"/>
      <c r="C515" s="152"/>
      <c r="D515" s="152"/>
      <c r="E515" s="144"/>
      <c r="F515" s="159"/>
      <c r="G515" s="158"/>
      <c r="H515" s="144"/>
      <c r="I515" s="158"/>
      <c r="J515" s="147"/>
      <c r="K515" s="158"/>
      <c r="L515" s="158"/>
      <c r="M515" s="158"/>
      <c r="N515" s="158"/>
      <c r="O515" s="158"/>
      <c r="P515" s="148"/>
      <c r="Q515" s="158"/>
      <c r="R515" s="158"/>
      <c r="S515" s="158"/>
      <c r="T515" s="158"/>
      <c r="U515" s="158"/>
      <c r="V515" s="148"/>
      <c r="W515" s="158"/>
      <c r="X515" s="158"/>
      <c r="Y515" s="158"/>
      <c r="Z515" s="158"/>
      <c r="AA515" s="158"/>
    </row>
    <row r="516">
      <c r="A516" s="160"/>
      <c r="B516" s="151"/>
      <c r="C516" s="152"/>
      <c r="D516" s="152"/>
      <c r="E516" s="144"/>
      <c r="F516" s="159"/>
      <c r="G516" s="158"/>
      <c r="H516" s="144"/>
      <c r="I516" s="158"/>
      <c r="J516" s="147"/>
      <c r="K516" s="158"/>
      <c r="L516" s="158"/>
      <c r="M516" s="158"/>
      <c r="N516" s="158"/>
      <c r="O516" s="158"/>
      <c r="P516" s="148"/>
      <c r="Q516" s="158"/>
      <c r="R516" s="158"/>
      <c r="S516" s="158"/>
      <c r="T516" s="158"/>
      <c r="U516" s="158"/>
      <c r="V516" s="148"/>
      <c r="W516" s="158"/>
      <c r="X516" s="158"/>
      <c r="Y516" s="158"/>
      <c r="Z516" s="158"/>
      <c r="AA516" s="158"/>
    </row>
    <row r="517">
      <c r="A517" s="160"/>
      <c r="B517" s="151"/>
      <c r="C517" s="152"/>
      <c r="D517" s="152"/>
      <c r="E517" s="144"/>
      <c r="F517" s="159"/>
      <c r="G517" s="158"/>
      <c r="H517" s="144"/>
      <c r="I517" s="158"/>
      <c r="J517" s="147"/>
      <c r="K517" s="158"/>
      <c r="L517" s="158"/>
      <c r="M517" s="158"/>
      <c r="N517" s="158"/>
      <c r="O517" s="158"/>
      <c r="P517" s="148"/>
      <c r="Q517" s="158"/>
      <c r="R517" s="158"/>
      <c r="S517" s="158"/>
      <c r="T517" s="158"/>
      <c r="U517" s="158"/>
      <c r="V517" s="148"/>
      <c r="W517" s="158"/>
      <c r="X517" s="158"/>
      <c r="Y517" s="158"/>
      <c r="Z517" s="158"/>
      <c r="AA517" s="158"/>
    </row>
    <row r="518">
      <c r="A518" s="160"/>
      <c r="B518" s="151"/>
      <c r="C518" s="152"/>
      <c r="D518" s="152"/>
      <c r="E518" s="144"/>
      <c r="F518" s="159"/>
      <c r="G518" s="158"/>
      <c r="H518" s="144"/>
      <c r="I518" s="158"/>
      <c r="J518" s="147"/>
      <c r="K518" s="158"/>
      <c r="L518" s="158"/>
      <c r="M518" s="158"/>
      <c r="N518" s="158"/>
      <c r="O518" s="158"/>
      <c r="P518" s="148"/>
      <c r="Q518" s="158"/>
      <c r="R518" s="158"/>
      <c r="S518" s="158"/>
      <c r="T518" s="158"/>
      <c r="U518" s="158"/>
      <c r="V518" s="148"/>
      <c r="W518" s="158"/>
      <c r="X518" s="158"/>
      <c r="Y518" s="158"/>
      <c r="Z518" s="158"/>
      <c r="AA518" s="158"/>
    </row>
    <row r="519">
      <c r="A519" s="160"/>
      <c r="B519" s="151"/>
      <c r="C519" s="152"/>
      <c r="D519" s="152"/>
      <c r="E519" s="144"/>
      <c r="F519" s="159"/>
      <c r="G519" s="158"/>
      <c r="H519" s="144"/>
      <c r="I519" s="158"/>
      <c r="J519" s="147"/>
      <c r="K519" s="158"/>
      <c r="L519" s="158"/>
      <c r="M519" s="158"/>
      <c r="N519" s="158"/>
      <c r="O519" s="158"/>
      <c r="P519" s="148"/>
      <c r="Q519" s="158"/>
      <c r="R519" s="158"/>
      <c r="S519" s="158"/>
      <c r="T519" s="158"/>
      <c r="U519" s="158"/>
      <c r="V519" s="148"/>
      <c r="W519" s="158"/>
      <c r="X519" s="158"/>
      <c r="Y519" s="158"/>
      <c r="Z519" s="158"/>
      <c r="AA519" s="158"/>
    </row>
    <row r="520">
      <c r="A520" s="160"/>
      <c r="B520" s="151"/>
      <c r="C520" s="152"/>
      <c r="D520" s="152"/>
      <c r="E520" s="144"/>
      <c r="F520" s="159"/>
      <c r="G520" s="158"/>
      <c r="H520" s="144"/>
      <c r="I520" s="158"/>
      <c r="J520" s="147"/>
      <c r="K520" s="158"/>
      <c r="L520" s="158"/>
      <c r="M520" s="158"/>
      <c r="N520" s="158"/>
      <c r="O520" s="158"/>
      <c r="P520" s="148"/>
      <c r="Q520" s="158"/>
      <c r="R520" s="158"/>
      <c r="S520" s="158"/>
      <c r="T520" s="158"/>
      <c r="U520" s="158"/>
      <c r="V520" s="148"/>
      <c r="W520" s="158"/>
      <c r="X520" s="158"/>
      <c r="Y520" s="158"/>
      <c r="Z520" s="158"/>
      <c r="AA520" s="158"/>
    </row>
    <row r="521">
      <c r="A521" s="160"/>
      <c r="B521" s="151"/>
      <c r="C521" s="152"/>
      <c r="D521" s="152"/>
      <c r="E521" s="144"/>
      <c r="F521" s="159"/>
      <c r="G521" s="158"/>
      <c r="H521" s="144"/>
      <c r="I521" s="158"/>
      <c r="J521" s="147"/>
      <c r="K521" s="158"/>
      <c r="L521" s="158"/>
      <c r="M521" s="158"/>
      <c r="N521" s="158"/>
      <c r="O521" s="158"/>
      <c r="P521" s="148"/>
      <c r="Q521" s="158"/>
      <c r="R521" s="158"/>
      <c r="S521" s="158"/>
      <c r="T521" s="158"/>
      <c r="U521" s="158"/>
      <c r="V521" s="148"/>
      <c r="W521" s="158"/>
      <c r="X521" s="158"/>
      <c r="Y521" s="158"/>
      <c r="Z521" s="158"/>
      <c r="AA521" s="158"/>
    </row>
    <row r="522">
      <c r="A522" s="160"/>
      <c r="B522" s="151"/>
      <c r="C522" s="152"/>
      <c r="D522" s="152"/>
      <c r="E522" s="144"/>
      <c r="F522" s="159"/>
      <c r="G522" s="158"/>
      <c r="H522" s="144"/>
      <c r="I522" s="158"/>
      <c r="J522" s="147"/>
      <c r="K522" s="158"/>
      <c r="L522" s="158"/>
      <c r="M522" s="158"/>
      <c r="N522" s="158"/>
      <c r="O522" s="158"/>
      <c r="P522" s="148"/>
      <c r="Q522" s="158"/>
      <c r="R522" s="158"/>
      <c r="S522" s="158"/>
      <c r="T522" s="158"/>
      <c r="U522" s="158"/>
      <c r="V522" s="148"/>
      <c r="W522" s="158"/>
      <c r="X522" s="158"/>
      <c r="Y522" s="158"/>
      <c r="Z522" s="158"/>
      <c r="AA522" s="158"/>
    </row>
    <row r="523">
      <c r="A523" s="160"/>
      <c r="B523" s="151"/>
      <c r="C523" s="152"/>
      <c r="D523" s="152"/>
      <c r="E523" s="144"/>
      <c r="F523" s="159"/>
      <c r="G523" s="158"/>
      <c r="H523" s="144"/>
      <c r="I523" s="158"/>
      <c r="J523" s="147"/>
      <c r="K523" s="158"/>
      <c r="L523" s="158"/>
      <c r="M523" s="158"/>
      <c r="N523" s="158"/>
      <c r="O523" s="158"/>
      <c r="P523" s="148"/>
      <c r="Q523" s="158"/>
      <c r="R523" s="158"/>
      <c r="S523" s="158"/>
      <c r="T523" s="158"/>
      <c r="U523" s="158"/>
      <c r="V523" s="148"/>
      <c r="W523" s="158"/>
      <c r="X523" s="158"/>
      <c r="Y523" s="158"/>
      <c r="Z523" s="158"/>
      <c r="AA523" s="158"/>
    </row>
    <row r="524">
      <c r="A524" s="160"/>
      <c r="B524" s="151"/>
      <c r="C524" s="152"/>
      <c r="D524" s="152"/>
      <c r="E524" s="144"/>
      <c r="F524" s="159"/>
      <c r="G524" s="158"/>
      <c r="H524" s="144"/>
      <c r="I524" s="158"/>
      <c r="J524" s="147"/>
      <c r="K524" s="158"/>
      <c r="L524" s="158"/>
      <c r="M524" s="158"/>
      <c r="N524" s="158"/>
      <c r="O524" s="158"/>
      <c r="P524" s="148"/>
      <c r="Q524" s="158"/>
      <c r="R524" s="158"/>
      <c r="S524" s="158"/>
      <c r="T524" s="158"/>
      <c r="U524" s="158"/>
      <c r="V524" s="148"/>
      <c r="W524" s="158"/>
      <c r="X524" s="158"/>
      <c r="Y524" s="158"/>
      <c r="Z524" s="158"/>
      <c r="AA524" s="158"/>
    </row>
    <row r="525">
      <c r="A525" s="160"/>
      <c r="B525" s="151"/>
      <c r="C525" s="152"/>
      <c r="D525" s="152"/>
      <c r="E525" s="144"/>
      <c r="F525" s="159"/>
      <c r="G525" s="158"/>
      <c r="H525" s="144"/>
      <c r="I525" s="158"/>
      <c r="J525" s="147"/>
      <c r="K525" s="158"/>
      <c r="L525" s="158"/>
      <c r="M525" s="158"/>
      <c r="N525" s="158"/>
      <c r="O525" s="158"/>
      <c r="P525" s="148"/>
      <c r="Q525" s="158"/>
      <c r="R525" s="158"/>
      <c r="S525" s="158"/>
      <c r="T525" s="158"/>
      <c r="U525" s="158"/>
      <c r="V525" s="148"/>
      <c r="W525" s="158"/>
      <c r="X525" s="158"/>
      <c r="Y525" s="158"/>
      <c r="Z525" s="158"/>
      <c r="AA525" s="158"/>
    </row>
    <row r="526">
      <c r="A526" s="160"/>
      <c r="B526" s="151"/>
      <c r="C526" s="152"/>
      <c r="D526" s="152"/>
      <c r="E526" s="144"/>
      <c r="F526" s="159"/>
      <c r="G526" s="158"/>
      <c r="H526" s="144"/>
      <c r="I526" s="158"/>
      <c r="J526" s="147"/>
      <c r="K526" s="158"/>
      <c r="L526" s="158"/>
      <c r="M526" s="158"/>
      <c r="N526" s="158"/>
      <c r="O526" s="158"/>
      <c r="P526" s="148"/>
      <c r="Q526" s="158"/>
      <c r="R526" s="158"/>
      <c r="S526" s="158"/>
      <c r="T526" s="158"/>
      <c r="U526" s="158"/>
      <c r="V526" s="148"/>
      <c r="W526" s="158"/>
      <c r="X526" s="158"/>
      <c r="Y526" s="158"/>
      <c r="Z526" s="158"/>
      <c r="AA526" s="158"/>
    </row>
    <row r="527">
      <c r="A527" s="160"/>
      <c r="B527" s="151"/>
      <c r="C527" s="152"/>
      <c r="D527" s="152"/>
      <c r="E527" s="144"/>
      <c r="F527" s="159"/>
      <c r="G527" s="158"/>
      <c r="H527" s="144"/>
      <c r="I527" s="158"/>
      <c r="J527" s="147"/>
      <c r="K527" s="158"/>
      <c r="L527" s="158"/>
      <c r="M527" s="158"/>
      <c r="N527" s="158"/>
      <c r="O527" s="158"/>
      <c r="P527" s="148"/>
      <c r="Q527" s="158"/>
      <c r="R527" s="158"/>
      <c r="S527" s="158"/>
      <c r="T527" s="158"/>
      <c r="U527" s="158"/>
      <c r="V527" s="148"/>
      <c r="W527" s="158"/>
      <c r="X527" s="158"/>
      <c r="Y527" s="158"/>
      <c r="Z527" s="158"/>
      <c r="AA527" s="158"/>
    </row>
    <row r="528">
      <c r="A528" s="160"/>
      <c r="B528" s="151"/>
      <c r="C528" s="152"/>
      <c r="D528" s="152"/>
      <c r="E528" s="144"/>
      <c r="F528" s="159"/>
      <c r="G528" s="158"/>
      <c r="H528" s="144"/>
      <c r="I528" s="158"/>
      <c r="J528" s="147"/>
      <c r="K528" s="158"/>
      <c r="L528" s="158"/>
      <c r="M528" s="158"/>
      <c r="N528" s="158"/>
      <c r="O528" s="158"/>
      <c r="P528" s="148"/>
      <c r="Q528" s="158"/>
      <c r="R528" s="158"/>
      <c r="S528" s="158"/>
      <c r="T528" s="158"/>
      <c r="U528" s="158"/>
      <c r="V528" s="148"/>
      <c r="W528" s="158"/>
      <c r="X528" s="158"/>
      <c r="Y528" s="158"/>
      <c r="Z528" s="158"/>
      <c r="AA528" s="158"/>
    </row>
    <row r="529">
      <c r="A529" s="160"/>
      <c r="B529" s="151"/>
      <c r="C529" s="152"/>
      <c r="D529" s="152"/>
      <c r="E529" s="144"/>
      <c r="F529" s="159"/>
      <c r="G529" s="158"/>
      <c r="H529" s="144"/>
      <c r="I529" s="158"/>
      <c r="J529" s="147"/>
      <c r="K529" s="158"/>
      <c r="L529" s="158"/>
      <c r="M529" s="158"/>
      <c r="N529" s="158"/>
      <c r="O529" s="158"/>
      <c r="P529" s="148"/>
      <c r="Q529" s="158"/>
      <c r="R529" s="158"/>
      <c r="S529" s="158"/>
      <c r="T529" s="158"/>
      <c r="U529" s="158"/>
      <c r="V529" s="148"/>
      <c r="W529" s="158"/>
      <c r="X529" s="158"/>
      <c r="Y529" s="158"/>
      <c r="Z529" s="158"/>
      <c r="AA529" s="158"/>
    </row>
    <row r="530">
      <c r="A530" s="160"/>
      <c r="B530" s="151"/>
      <c r="C530" s="152"/>
      <c r="D530" s="152"/>
      <c r="E530" s="144"/>
      <c r="F530" s="159"/>
      <c r="G530" s="158"/>
      <c r="H530" s="144"/>
      <c r="I530" s="158"/>
      <c r="J530" s="147"/>
      <c r="K530" s="158"/>
      <c r="L530" s="158"/>
      <c r="M530" s="158"/>
      <c r="N530" s="158"/>
      <c r="O530" s="158"/>
      <c r="P530" s="148"/>
      <c r="Q530" s="158"/>
      <c r="R530" s="158"/>
      <c r="S530" s="158"/>
      <c r="T530" s="158"/>
      <c r="U530" s="158"/>
      <c r="V530" s="148"/>
      <c r="W530" s="158"/>
      <c r="X530" s="158"/>
      <c r="Y530" s="158"/>
      <c r="Z530" s="158"/>
      <c r="AA530" s="158"/>
    </row>
    <row r="531">
      <c r="A531" s="160"/>
      <c r="B531" s="151"/>
      <c r="C531" s="152"/>
      <c r="D531" s="152"/>
      <c r="E531" s="144"/>
      <c r="F531" s="159"/>
      <c r="G531" s="158"/>
      <c r="H531" s="144"/>
      <c r="I531" s="158"/>
      <c r="J531" s="147"/>
      <c r="K531" s="158"/>
      <c r="L531" s="158"/>
      <c r="M531" s="158"/>
      <c r="N531" s="158"/>
      <c r="O531" s="158"/>
      <c r="P531" s="148"/>
      <c r="Q531" s="158"/>
      <c r="R531" s="158"/>
      <c r="S531" s="158"/>
      <c r="T531" s="158"/>
      <c r="U531" s="158"/>
      <c r="V531" s="148"/>
      <c r="W531" s="158"/>
      <c r="X531" s="158"/>
      <c r="Y531" s="158"/>
      <c r="Z531" s="158"/>
      <c r="AA531" s="158"/>
    </row>
    <row r="532">
      <c r="A532" s="160"/>
      <c r="B532" s="151"/>
      <c r="C532" s="152"/>
      <c r="D532" s="152"/>
      <c r="E532" s="144"/>
      <c r="F532" s="159"/>
      <c r="G532" s="158"/>
      <c r="H532" s="144"/>
      <c r="I532" s="158"/>
      <c r="J532" s="147"/>
      <c r="K532" s="158"/>
      <c r="L532" s="158"/>
      <c r="M532" s="158"/>
      <c r="N532" s="158"/>
      <c r="O532" s="158"/>
      <c r="P532" s="148"/>
      <c r="Q532" s="158"/>
      <c r="R532" s="158"/>
      <c r="S532" s="158"/>
      <c r="T532" s="158"/>
      <c r="U532" s="158"/>
      <c r="V532" s="148"/>
      <c r="W532" s="158"/>
      <c r="X532" s="158"/>
      <c r="Y532" s="158"/>
      <c r="Z532" s="158"/>
      <c r="AA532" s="158"/>
    </row>
    <row r="533">
      <c r="A533" s="160"/>
      <c r="B533" s="151"/>
      <c r="C533" s="152"/>
      <c r="D533" s="152"/>
      <c r="E533" s="144"/>
      <c r="F533" s="159"/>
      <c r="G533" s="158"/>
      <c r="H533" s="144"/>
      <c r="I533" s="158"/>
      <c r="J533" s="147"/>
      <c r="K533" s="158"/>
      <c r="L533" s="158"/>
      <c r="M533" s="158"/>
      <c r="N533" s="158"/>
      <c r="O533" s="158"/>
      <c r="P533" s="148"/>
      <c r="Q533" s="158"/>
      <c r="R533" s="158"/>
      <c r="S533" s="158"/>
      <c r="T533" s="158"/>
      <c r="U533" s="158"/>
      <c r="V533" s="148"/>
      <c r="W533" s="158"/>
      <c r="X533" s="158"/>
      <c r="Y533" s="158"/>
      <c r="Z533" s="158"/>
      <c r="AA533" s="158"/>
    </row>
    <row r="534">
      <c r="A534" s="160"/>
      <c r="B534" s="151"/>
      <c r="C534" s="152"/>
      <c r="D534" s="152"/>
      <c r="E534" s="144"/>
      <c r="F534" s="159"/>
      <c r="G534" s="158"/>
      <c r="H534" s="144"/>
      <c r="I534" s="158"/>
      <c r="J534" s="147"/>
      <c r="K534" s="158"/>
      <c r="L534" s="158"/>
      <c r="M534" s="158"/>
      <c r="N534" s="158"/>
      <c r="O534" s="158"/>
      <c r="P534" s="148"/>
      <c r="Q534" s="158"/>
      <c r="R534" s="158"/>
      <c r="S534" s="158"/>
      <c r="T534" s="158"/>
      <c r="U534" s="158"/>
      <c r="V534" s="148"/>
      <c r="W534" s="158"/>
      <c r="X534" s="158"/>
      <c r="Y534" s="158"/>
      <c r="Z534" s="158"/>
      <c r="AA534" s="158"/>
    </row>
    <row r="535">
      <c r="A535" s="160"/>
      <c r="B535" s="151"/>
      <c r="C535" s="152"/>
      <c r="D535" s="152"/>
      <c r="E535" s="144"/>
      <c r="F535" s="159"/>
      <c r="G535" s="158"/>
      <c r="H535" s="144"/>
      <c r="I535" s="158"/>
      <c r="J535" s="147"/>
      <c r="K535" s="158"/>
      <c r="L535" s="158"/>
      <c r="M535" s="158"/>
      <c r="N535" s="158"/>
      <c r="O535" s="158"/>
      <c r="P535" s="148"/>
      <c r="Q535" s="158"/>
      <c r="R535" s="158"/>
      <c r="S535" s="158"/>
      <c r="T535" s="158"/>
      <c r="U535" s="158"/>
      <c r="V535" s="148"/>
      <c r="W535" s="158"/>
      <c r="X535" s="158"/>
      <c r="Y535" s="158"/>
      <c r="Z535" s="158"/>
      <c r="AA535" s="158"/>
    </row>
    <row r="536">
      <c r="A536" s="160"/>
      <c r="B536" s="151"/>
      <c r="C536" s="152"/>
      <c r="D536" s="152"/>
      <c r="E536" s="144"/>
      <c r="F536" s="159"/>
      <c r="G536" s="158"/>
      <c r="H536" s="144"/>
      <c r="I536" s="158"/>
      <c r="J536" s="147"/>
      <c r="K536" s="158"/>
      <c r="L536" s="158"/>
      <c r="M536" s="158"/>
      <c r="N536" s="158"/>
      <c r="O536" s="158"/>
      <c r="P536" s="148"/>
      <c r="Q536" s="158"/>
      <c r="R536" s="158"/>
      <c r="S536" s="158"/>
      <c r="T536" s="158"/>
      <c r="U536" s="158"/>
      <c r="V536" s="148"/>
      <c r="W536" s="158"/>
      <c r="X536" s="158"/>
      <c r="Y536" s="158"/>
      <c r="Z536" s="158"/>
      <c r="AA536" s="158"/>
    </row>
    <row r="537">
      <c r="A537" s="160"/>
      <c r="B537" s="151"/>
      <c r="C537" s="152"/>
      <c r="D537" s="152"/>
      <c r="E537" s="144"/>
      <c r="F537" s="159"/>
      <c r="G537" s="158"/>
      <c r="H537" s="144"/>
      <c r="I537" s="158"/>
      <c r="J537" s="147"/>
      <c r="K537" s="158"/>
      <c r="L537" s="158"/>
      <c r="M537" s="158"/>
      <c r="N537" s="158"/>
      <c r="O537" s="158"/>
      <c r="P537" s="148"/>
      <c r="Q537" s="158"/>
      <c r="R537" s="158"/>
      <c r="S537" s="158"/>
      <c r="T537" s="158"/>
      <c r="U537" s="158"/>
      <c r="V537" s="148"/>
      <c r="W537" s="158"/>
      <c r="X537" s="158"/>
      <c r="Y537" s="158"/>
      <c r="Z537" s="158"/>
      <c r="AA537" s="158"/>
    </row>
    <row r="538">
      <c r="A538" s="160"/>
      <c r="B538" s="151"/>
      <c r="C538" s="152"/>
      <c r="D538" s="152"/>
      <c r="E538" s="144"/>
      <c r="F538" s="159"/>
      <c r="G538" s="158"/>
      <c r="H538" s="144"/>
      <c r="I538" s="158"/>
      <c r="J538" s="147"/>
      <c r="K538" s="158"/>
      <c r="L538" s="158"/>
      <c r="M538" s="158"/>
      <c r="N538" s="158"/>
      <c r="O538" s="158"/>
      <c r="P538" s="148"/>
      <c r="Q538" s="158"/>
      <c r="R538" s="158"/>
      <c r="S538" s="158"/>
      <c r="T538" s="158"/>
      <c r="U538" s="158"/>
      <c r="V538" s="148"/>
      <c r="W538" s="158"/>
      <c r="X538" s="158"/>
      <c r="Y538" s="158"/>
      <c r="Z538" s="158"/>
      <c r="AA538" s="158"/>
    </row>
    <row r="539">
      <c r="A539" s="160"/>
      <c r="B539" s="151"/>
      <c r="C539" s="152"/>
      <c r="D539" s="152"/>
      <c r="E539" s="144"/>
      <c r="F539" s="159"/>
      <c r="G539" s="158"/>
      <c r="H539" s="144"/>
      <c r="I539" s="158"/>
      <c r="J539" s="147"/>
      <c r="K539" s="158"/>
      <c r="L539" s="158"/>
      <c r="M539" s="158"/>
      <c r="N539" s="158"/>
      <c r="O539" s="158"/>
      <c r="P539" s="148"/>
      <c r="Q539" s="158"/>
      <c r="R539" s="158"/>
      <c r="S539" s="158"/>
      <c r="T539" s="158"/>
      <c r="U539" s="158"/>
      <c r="V539" s="148"/>
      <c r="W539" s="158"/>
      <c r="X539" s="158"/>
      <c r="Y539" s="158"/>
      <c r="Z539" s="158"/>
      <c r="AA539" s="158"/>
    </row>
    <row r="540">
      <c r="A540" s="160"/>
      <c r="B540" s="151"/>
      <c r="C540" s="152"/>
      <c r="D540" s="152"/>
      <c r="E540" s="144"/>
      <c r="F540" s="159"/>
      <c r="G540" s="158"/>
      <c r="H540" s="144"/>
      <c r="I540" s="158"/>
      <c r="J540" s="147"/>
      <c r="K540" s="158"/>
      <c r="L540" s="158"/>
      <c r="M540" s="158"/>
      <c r="N540" s="158"/>
      <c r="O540" s="158"/>
      <c r="P540" s="148"/>
      <c r="Q540" s="158"/>
      <c r="R540" s="158"/>
      <c r="S540" s="158"/>
      <c r="T540" s="158"/>
      <c r="U540" s="158"/>
      <c r="V540" s="148"/>
      <c r="W540" s="158"/>
      <c r="X540" s="158"/>
      <c r="Y540" s="158"/>
      <c r="Z540" s="158"/>
      <c r="AA540" s="158"/>
    </row>
    <row r="541">
      <c r="A541" s="160"/>
      <c r="B541" s="151"/>
      <c r="C541" s="152"/>
      <c r="D541" s="152"/>
      <c r="E541" s="144"/>
      <c r="F541" s="159"/>
      <c r="G541" s="158"/>
      <c r="H541" s="144"/>
      <c r="I541" s="158"/>
      <c r="J541" s="147"/>
      <c r="K541" s="158"/>
      <c r="L541" s="158"/>
      <c r="M541" s="158"/>
      <c r="N541" s="158"/>
      <c r="O541" s="158"/>
      <c r="P541" s="148"/>
      <c r="Q541" s="158"/>
      <c r="R541" s="158"/>
      <c r="S541" s="158"/>
      <c r="T541" s="158"/>
      <c r="U541" s="158"/>
      <c r="V541" s="148"/>
      <c r="W541" s="158"/>
      <c r="X541" s="158"/>
      <c r="Y541" s="158"/>
      <c r="Z541" s="158"/>
      <c r="AA541" s="158"/>
    </row>
    <row r="542">
      <c r="A542" s="160"/>
      <c r="B542" s="151"/>
      <c r="C542" s="152"/>
      <c r="D542" s="152"/>
      <c r="E542" s="144"/>
      <c r="F542" s="159"/>
      <c r="G542" s="158"/>
      <c r="H542" s="144"/>
      <c r="I542" s="158"/>
      <c r="J542" s="147"/>
      <c r="K542" s="158"/>
      <c r="L542" s="158"/>
      <c r="M542" s="158"/>
      <c r="N542" s="158"/>
      <c r="O542" s="158"/>
      <c r="P542" s="148"/>
      <c r="Q542" s="158"/>
      <c r="R542" s="158"/>
      <c r="S542" s="158"/>
      <c r="T542" s="158"/>
      <c r="U542" s="158"/>
      <c r="V542" s="148"/>
      <c r="W542" s="158"/>
      <c r="X542" s="158"/>
      <c r="Y542" s="158"/>
      <c r="Z542" s="158"/>
      <c r="AA542" s="158"/>
    </row>
    <row r="543">
      <c r="A543" s="160"/>
      <c r="B543" s="151"/>
      <c r="C543" s="152"/>
      <c r="D543" s="152"/>
      <c r="E543" s="144"/>
      <c r="F543" s="159"/>
      <c r="G543" s="158"/>
      <c r="H543" s="144"/>
      <c r="I543" s="158"/>
      <c r="J543" s="147"/>
      <c r="K543" s="158"/>
      <c r="L543" s="158"/>
      <c r="M543" s="158"/>
      <c r="N543" s="158"/>
      <c r="O543" s="158"/>
      <c r="P543" s="148"/>
      <c r="Q543" s="158"/>
      <c r="R543" s="158"/>
      <c r="S543" s="158"/>
      <c r="T543" s="158"/>
      <c r="U543" s="158"/>
      <c r="V543" s="148"/>
      <c r="W543" s="158"/>
      <c r="X543" s="158"/>
      <c r="Y543" s="158"/>
      <c r="Z543" s="158"/>
      <c r="AA543" s="158"/>
    </row>
    <row r="544">
      <c r="A544" s="160"/>
      <c r="B544" s="151"/>
      <c r="C544" s="152"/>
      <c r="D544" s="152"/>
      <c r="E544" s="144"/>
      <c r="F544" s="159"/>
      <c r="G544" s="158"/>
      <c r="H544" s="144"/>
      <c r="I544" s="158"/>
      <c r="J544" s="147"/>
      <c r="K544" s="158"/>
      <c r="L544" s="158"/>
      <c r="M544" s="158"/>
      <c r="N544" s="158"/>
      <c r="O544" s="158"/>
      <c r="P544" s="148"/>
      <c r="Q544" s="158"/>
      <c r="R544" s="158"/>
      <c r="S544" s="158"/>
      <c r="T544" s="158"/>
      <c r="U544" s="158"/>
      <c r="V544" s="148"/>
      <c r="W544" s="158"/>
      <c r="X544" s="158"/>
      <c r="Y544" s="158"/>
      <c r="Z544" s="158"/>
      <c r="AA544" s="158"/>
    </row>
    <row r="545">
      <c r="A545" s="160"/>
      <c r="B545" s="151"/>
      <c r="C545" s="152"/>
      <c r="D545" s="152"/>
      <c r="E545" s="144"/>
      <c r="F545" s="159"/>
      <c r="G545" s="158"/>
      <c r="H545" s="144"/>
      <c r="I545" s="158"/>
      <c r="J545" s="147"/>
      <c r="K545" s="158"/>
      <c r="L545" s="158"/>
      <c r="M545" s="158"/>
      <c r="N545" s="158"/>
      <c r="O545" s="158"/>
      <c r="P545" s="148"/>
      <c r="Q545" s="158"/>
      <c r="R545" s="158"/>
      <c r="S545" s="158"/>
      <c r="T545" s="158"/>
      <c r="U545" s="158"/>
      <c r="V545" s="148"/>
      <c r="W545" s="158"/>
      <c r="X545" s="158"/>
      <c r="Y545" s="158"/>
      <c r="Z545" s="158"/>
      <c r="AA545" s="158"/>
    </row>
    <row r="546">
      <c r="A546" s="160"/>
      <c r="B546" s="151"/>
      <c r="C546" s="152"/>
      <c r="D546" s="152"/>
      <c r="E546" s="144"/>
      <c r="F546" s="159"/>
      <c r="G546" s="158"/>
      <c r="H546" s="144"/>
      <c r="I546" s="158"/>
      <c r="J546" s="147"/>
      <c r="K546" s="158"/>
      <c r="L546" s="158"/>
      <c r="M546" s="158"/>
      <c r="N546" s="158"/>
      <c r="O546" s="158"/>
      <c r="P546" s="148"/>
      <c r="Q546" s="158"/>
      <c r="R546" s="158"/>
      <c r="S546" s="158"/>
      <c r="T546" s="158"/>
      <c r="U546" s="158"/>
      <c r="V546" s="148"/>
      <c r="W546" s="158"/>
      <c r="X546" s="158"/>
      <c r="Y546" s="158"/>
      <c r="Z546" s="158"/>
      <c r="AA546" s="158"/>
    </row>
    <row r="547">
      <c r="A547" s="160"/>
      <c r="B547" s="151"/>
      <c r="C547" s="152"/>
      <c r="D547" s="152"/>
      <c r="E547" s="144"/>
      <c r="F547" s="159"/>
      <c r="G547" s="158"/>
      <c r="H547" s="144"/>
      <c r="I547" s="158"/>
      <c r="J547" s="147"/>
      <c r="K547" s="158"/>
      <c r="L547" s="158"/>
      <c r="M547" s="158"/>
      <c r="N547" s="158"/>
      <c r="O547" s="158"/>
      <c r="P547" s="148"/>
      <c r="Q547" s="158"/>
      <c r="R547" s="158"/>
      <c r="S547" s="158"/>
      <c r="T547" s="158"/>
      <c r="U547" s="158"/>
      <c r="V547" s="148"/>
      <c r="W547" s="158"/>
      <c r="X547" s="158"/>
      <c r="Y547" s="158"/>
      <c r="Z547" s="158"/>
      <c r="AA547" s="158"/>
    </row>
    <row r="548">
      <c r="A548" s="160"/>
      <c r="B548" s="151"/>
      <c r="C548" s="152"/>
      <c r="D548" s="152"/>
      <c r="E548" s="144"/>
      <c r="F548" s="159"/>
      <c r="G548" s="158"/>
      <c r="H548" s="144"/>
      <c r="I548" s="158"/>
      <c r="J548" s="147"/>
      <c r="K548" s="158"/>
      <c r="L548" s="158"/>
      <c r="M548" s="158"/>
      <c r="N548" s="158"/>
      <c r="O548" s="158"/>
      <c r="P548" s="148"/>
      <c r="Q548" s="158"/>
      <c r="R548" s="158"/>
      <c r="S548" s="158"/>
      <c r="T548" s="158"/>
      <c r="U548" s="158"/>
      <c r="V548" s="148"/>
      <c r="W548" s="158"/>
      <c r="X548" s="158"/>
      <c r="Y548" s="158"/>
      <c r="Z548" s="158"/>
      <c r="AA548" s="158"/>
    </row>
    <row r="549">
      <c r="A549" s="160"/>
      <c r="B549" s="151"/>
      <c r="C549" s="152"/>
      <c r="D549" s="152"/>
      <c r="E549" s="144"/>
      <c r="F549" s="159"/>
      <c r="G549" s="158"/>
      <c r="H549" s="144"/>
      <c r="I549" s="158"/>
      <c r="J549" s="147"/>
      <c r="K549" s="158"/>
      <c r="L549" s="158"/>
      <c r="M549" s="158"/>
      <c r="N549" s="158"/>
      <c r="O549" s="158"/>
      <c r="P549" s="148"/>
      <c r="Q549" s="158"/>
      <c r="R549" s="158"/>
      <c r="S549" s="158"/>
      <c r="T549" s="158"/>
      <c r="U549" s="158"/>
      <c r="V549" s="148"/>
      <c r="W549" s="158"/>
      <c r="X549" s="158"/>
      <c r="Y549" s="158"/>
      <c r="Z549" s="158"/>
      <c r="AA549" s="158"/>
    </row>
    <row r="550">
      <c r="A550" s="160"/>
      <c r="B550" s="151"/>
      <c r="C550" s="152"/>
      <c r="D550" s="152"/>
      <c r="E550" s="144"/>
      <c r="F550" s="159"/>
      <c r="G550" s="158"/>
      <c r="H550" s="144"/>
      <c r="I550" s="158"/>
      <c r="J550" s="147"/>
      <c r="K550" s="158"/>
      <c r="L550" s="158"/>
      <c r="M550" s="158"/>
      <c r="N550" s="158"/>
      <c r="O550" s="158"/>
      <c r="P550" s="148"/>
      <c r="Q550" s="158"/>
      <c r="R550" s="158"/>
      <c r="S550" s="158"/>
      <c r="T550" s="158"/>
      <c r="U550" s="158"/>
      <c r="V550" s="148"/>
      <c r="W550" s="158"/>
      <c r="X550" s="158"/>
      <c r="Y550" s="158"/>
      <c r="Z550" s="158"/>
      <c r="AA550" s="158"/>
    </row>
    <row r="551">
      <c r="A551" s="160"/>
      <c r="B551" s="151"/>
      <c r="C551" s="152"/>
      <c r="D551" s="152"/>
      <c r="E551" s="144"/>
      <c r="F551" s="159"/>
      <c r="G551" s="158"/>
      <c r="H551" s="144"/>
      <c r="I551" s="158"/>
      <c r="J551" s="147"/>
      <c r="K551" s="158"/>
      <c r="L551" s="158"/>
      <c r="M551" s="158"/>
      <c r="N551" s="158"/>
      <c r="O551" s="158"/>
      <c r="P551" s="148"/>
      <c r="Q551" s="158"/>
      <c r="R551" s="158"/>
      <c r="S551" s="158"/>
      <c r="T551" s="158"/>
      <c r="U551" s="158"/>
      <c r="V551" s="148"/>
      <c r="W551" s="158"/>
      <c r="X551" s="158"/>
      <c r="Y551" s="158"/>
      <c r="Z551" s="158"/>
      <c r="AA551" s="158"/>
    </row>
    <row r="552">
      <c r="A552" s="160"/>
      <c r="B552" s="151"/>
      <c r="C552" s="152"/>
      <c r="D552" s="152"/>
      <c r="E552" s="144"/>
      <c r="F552" s="159"/>
      <c r="G552" s="158"/>
      <c r="H552" s="144"/>
      <c r="I552" s="158"/>
      <c r="J552" s="147"/>
      <c r="K552" s="158"/>
      <c r="L552" s="158"/>
      <c r="M552" s="158"/>
      <c r="N552" s="158"/>
      <c r="O552" s="158"/>
      <c r="P552" s="148"/>
      <c r="Q552" s="158"/>
      <c r="R552" s="158"/>
      <c r="S552" s="158"/>
      <c r="T552" s="158"/>
      <c r="U552" s="158"/>
      <c r="V552" s="148"/>
      <c r="W552" s="158"/>
      <c r="X552" s="158"/>
      <c r="Y552" s="158"/>
      <c r="Z552" s="158"/>
      <c r="AA552" s="158"/>
    </row>
    <row r="553">
      <c r="A553" s="160"/>
      <c r="B553" s="151"/>
      <c r="C553" s="152"/>
      <c r="D553" s="152"/>
      <c r="E553" s="144"/>
      <c r="F553" s="159"/>
      <c r="G553" s="158"/>
      <c r="H553" s="144"/>
      <c r="I553" s="158"/>
      <c r="J553" s="147"/>
      <c r="K553" s="158"/>
      <c r="L553" s="158"/>
      <c r="M553" s="158"/>
      <c r="N553" s="158"/>
      <c r="O553" s="158"/>
      <c r="P553" s="148"/>
      <c r="Q553" s="158"/>
      <c r="R553" s="158"/>
      <c r="S553" s="158"/>
      <c r="T553" s="158"/>
      <c r="U553" s="158"/>
      <c r="V553" s="148"/>
      <c r="W553" s="158"/>
      <c r="X553" s="158"/>
      <c r="Y553" s="158"/>
      <c r="Z553" s="158"/>
      <c r="AA553" s="158"/>
    </row>
    <row r="554">
      <c r="A554" s="160"/>
      <c r="B554" s="151"/>
      <c r="C554" s="152"/>
      <c r="D554" s="152"/>
      <c r="E554" s="144"/>
      <c r="F554" s="159"/>
      <c r="G554" s="158"/>
      <c r="H554" s="144"/>
      <c r="I554" s="158"/>
      <c r="J554" s="147"/>
      <c r="K554" s="158"/>
      <c r="L554" s="158"/>
      <c r="M554" s="158"/>
      <c r="N554" s="158"/>
      <c r="O554" s="158"/>
      <c r="P554" s="148"/>
      <c r="Q554" s="158"/>
      <c r="R554" s="158"/>
      <c r="S554" s="158"/>
      <c r="T554" s="158"/>
      <c r="U554" s="158"/>
      <c r="V554" s="148"/>
      <c r="W554" s="158"/>
      <c r="X554" s="158"/>
      <c r="Y554" s="158"/>
      <c r="Z554" s="158"/>
      <c r="AA554" s="158"/>
    </row>
    <row r="555">
      <c r="A555" s="160"/>
      <c r="B555" s="151"/>
      <c r="C555" s="152"/>
      <c r="D555" s="152"/>
      <c r="E555" s="144"/>
      <c r="F555" s="159"/>
      <c r="G555" s="158"/>
      <c r="H555" s="144"/>
      <c r="I555" s="158"/>
      <c r="J555" s="147"/>
      <c r="K555" s="158"/>
      <c r="L555" s="158"/>
      <c r="M555" s="158"/>
      <c r="N555" s="158"/>
      <c r="O555" s="158"/>
      <c r="P555" s="148"/>
      <c r="Q555" s="158"/>
      <c r="R555" s="158"/>
      <c r="S555" s="158"/>
      <c r="T555" s="158"/>
      <c r="U555" s="158"/>
      <c r="V555" s="148"/>
      <c r="W555" s="158"/>
      <c r="X555" s="158"/>
      <c r="Y555" s="158"/>
      <c r="Z555" s="158"/>
      <c r="AA555" s="158"/>
    </row>
    <row r="556">
      <c r="A556" s="160"/>
      <c r="B556" s="151"/>
      <c r="C556" s="152"/>
      <c r="D556" s="152"/>
      <c r="E556" s="144"/>
      <c r="F556" s="159"/>
      <c r="G556" s="158"/>
      <c r="H556" s="144"/>
      <c r="I556" s="158"/>
      <c r="J556" s="147"/>
      <c r="K556" s="158"/>
      <c r="L556" s="158"/>
      <c r="M556" s="158"/>
      <c r="N556" s="158"/>
      <c r="O556" s="158"/>
      <c r="P556" s="148"/>
      <c r="Q556" s="158"/>
      <c r="R556" s="158"/>
      <c r="S556" s="158"/>
      <c r="T556" s="158"/>
      <c r="U556" s="158"/>
      <c r="V556" s="148"/>
      <c r="W556" s="158"/>
      <c r="X556" s="158"/>
      <c r="Y556" s="158"/>
      <c r="Z556" s="158"/>
      <c r="AA556" s="158"/>
    </row>
    <row r="557">
      <c r="A557" s="160"/>
      <c r="B557" s="151"/>
      <c r="C557" s="152"/>
      <c r="D557" s="152"/>
      <c r="E557" s="144"/>
      <c r="F557" s="159"/>
      <c r="G557" s="158"/>
      <c r="H557" s="144"/>
      <c r="I557" s="158"/>
      <c r="J557" s="147"/>
      <c r="K557" s="158"/>
      <c r="L557" s="158"/>
      <c r="M557" s="158"/>
      <c r="N557" s="158"/>
      <c r="O557" s="158"/>
      <c r="P557" s="148"/>
      <c r="Q557" s="158"/>
      <c r="R557" s="158"/>
      <c r="S557" s="158"/>
      <c r="T557" s="158"/>
      <c r="U557" s="158"/>
      <c r="V557" s="148"/>
      <c r="W557" s="158"/>
      <c r="X557" s="158"/>
      <c r="Y557" s="158"/>
      <c r="Z557" s="158"/>
      <c r="AA557" s="158"/>
    </row>
    <row r="558">
      <c r="A558" s="160"/>
      <c r="B558" s="151"/>
      <c r="C558" s="152"/>
      <c r="D558" s="152"/>
      <c r="E558" s="144"/>
      <c r="F558" s="159"/>
      <c r="G558" s="158"/>
      <c r="H558" s="144"/>
      <c r="I558" s="158"/>
      <c r="J558" s="147"/>
      <c r="K558" s="158"/>
      <c r="L558" s="158"/>
      <c r="M558" s="158"/>
      <c r="N558" s="158"/>
      <c r="O558" s="158"/>
      <c r="P558" s="148"/>
      <c r="Q558" s="158"/>
      <c r="R558" s="158"/>
      <c r="S558" s="158"/>
      <c r="T558" s="158"/>
      <c r="U558" s="158"/>
      <c r="V558" s="148"/>
      <c r="W558" s="158"/>
      <c r="X558" s="158"/>
      <c r="Y558" s="158"/>
      <c r="Z558" s="158"/>
      <c r="AA558" s="158"/>
    </row>
    <row r="559">
      <c r="A559" s="160"/>
      <c r="B559" s="151"/>
      <c r="C559" s="152"/>
      <c r="D559" s="152"/>
      <c r="E559" s="144"/>
      <c r="F559" s="159"/>
      <c r="G559" s="158"/>
      <c r="H559" s="144"/>
      <c r="I559" s="158"/>
      <c r="J559" s="147"/>
      <c r="K559" s="158"/>
      <c r="L559" s="158"/>
      <c r="M559" s="158"/>
      <c r="N559" s="158"/>
      <c r="O559" s="158"/>
      <c r="P559" s="148"/>
      <c r="Q559" s="158"/>
      <c r="R559" s="158"/>
      <c r="S559" s="158"/>
      <c r="T559" s="158"/>
      <c r="U559" s="158"/>
      <c r="V559" s="148"/>
      <c r="W559" s="158"/>
      <c r="X559" s="158"/>
      <c r="Y559" s="158"/>
      <c r="Z559" s="158"/>
      <c r="AA559" s="158"/>
    </row>
    <row r="560">
      <c r="A560" s="160"/>
      <c r="B560" s="151"/>
      <c r="C560" s="152"/>
      <c r="D560" s="152"/>
      <c r="E560" s="144"/>
      <c r="F560" s="159"/>
      <c r="G560" s="158"/>
      <c r="H560" s="144"/>
      <c r="I560" s="158"/>
      <c r="J560" s="147"/>
      <c r="K560" s="158"/>
      <c r="L560" s="158"/>
      <c r="M560" s="158"/>
      <c r="N560" s="158"/>
      <c r="O560" s="158"/>
      <c r="P560" s="148"/>
      <c r="Q560" s="158"/>
      <c r="R560" s="158"/>
      <c r="S560" s="158"/>
      <c r="T560" s="158"/>
      <c r="U560" s="158"/>
      <c r="V560" s="148"/>
      <c r="W560" s="158"/>
      <c r="X560" s="158"/>
      <c r="Y560" s="158"/>
      <c r="Z560" s="158"/>
      <c r="AA560" s="158"/>
    </row>
    <row r="561">
      <c r="A561" s="160"/>
      <c r="B561" s="151"/>
      <c r="C561" s="152"/>
      <c r="D561" s="152"/>
      <c r="E561" s="144"/>
      <c r="F561" s="159"/>
      <c r="G561" s="158"/>
      <c r="H561" s="144"/>
      <c r="I561" s="158"/>
      <c r="J561" s="147"/>
      <c r="K561" s="158"/>
      <c r="L561" s="158"/>
      <c r="M561" s="158"/>
      <c r="N561" s="158"/>
      <c r="O561" s="158"/>
      <c r="P561" s="148"/>
      <c r="Q561" s="158"/>
      <c r="R561" s="158"/>
      <c r="S561" s="158"/>
      <c r="T561" s="158"/>
      <c r="U561" s="158"/>
      <c r="V561" s="148"/>
      <c r="W561" s="158"/>
      <c r="X561" s="158"/>
      <c r="Y561" s="158"/>
      <c r="Z561" s="158"/>
      <c r="AA561" s="158"/>
    </row>
    <row r="562">
      <c r="A562" s="160"/>
      <c r="B562" s="151"/>
      <c r="C562" s="152"/>
      <c r="D562" s="152"/>
      <c r="E562" s="144"/>
      <c r="F562" s="159"/>
      <c r="G562" s="158"/>
      <c r="H562" s="144"/>
      <c r="I562" s="158"/>
      <c r="J562" s="147"/>
      <c r="K562" s="158"/>
      <c r="L562" s="158"/>
      <c r="M562" s="158"/>
      <c r="N562" s="158"/>
      <c r="O562" s="158"/>
      <c r="P562" s="148"/>
      <c r="Q562" s="158"/>
      <c r="R562" s="158"/>
      <c r="S562" s="158"/>
      <c r="T562" s="158"/>
      <c r="U562" s="158"/>
      <c r="V562" s="148"/>
      <c r="W562" s="158"/>
      <c r="X562" s="158"/>
      <c r="Y562" s="158"/>
      <c r="Z562" s="158"/>
      <c r="AA562" s="158"/>
    </row>
    <row r="563">
      <c r="A563" s="160"/>
      <c r="B563" s="151"/>
      <c r="C563" s="152"/>
      <c r="D563" s="152"/>
      <c r="E563" s="144"/>
      <c r="F563" s="159"/>
      <c r="G563" s="158"/>
      <c r="H563" s="144"/>
      <c r="I563" s="158"/>
      <c r="J563" s="147"/>
      <c r="K563" s="158"/>
      <c r="L563" s="158"/>
      <c r="M563" s="158"/>
      <c r="N563" s="158"/>
      <c r="O563" s="158"/>
      <c r="P563" s="148"/>
      <c r="Q563" s="158"/>
      <c r="R563" s="158"/>
      <c r="S563" s="158"/>
      <c r="T563" s="158"/>
      <c r="U563" s="158"/>
      <c r="V563" s="148"/>
      <c r="W563" s="158"/>
      <c r="X563" s="158"/>
      <c r="Y563" s="158"/>
      <c r="Z563" s="158"/>
      <c r="AA563" s="158"/>
    </row>
    <row r="564">
      <c r="A564" s="160"/>
      <c r="B564" s="151"/>
      <c r="C564" s="152"/>
      <c r="D564" s="152"/>
      <c r="E564" s="144"/>
      <c r="F564" s="159"/>
      <c r="G564" s="158"/>
      <c r="H564" s="144"/>
      <c r="I564" s="158"/>
      <c r="J564" s="147"/>
      <c r="K564" s="158"/>
      <c r="L564" s="158"/>
      <c r="M564" s="158"/>
      <c r="N564" s="158"/>
      <c r="O564" s="158"/>
      <c r="P564" s="148"/>
      <c r="Q564" s="158"/>
      <c r="R564" s="158"/>
      <c r="S564" s="158"/>
      <c r="T564" s="158"/>
      <c r="U564" s="158"/>
      <c r="V564" s="148"/>
      <c r="W564" s="158"/>
      <c r="X564" s="158"/>
      <c r="Y564" s="158"/>
      <c r="Z564" s="158"/>
      <c r="AA564" s="158"/>
    </row>
    <row r="565">
      <c r="A565" s="160"/>
      <c r="B565" s="151"/>
      <c r="C565" s="152"/>
      <c r="D565" s="152"/>
      <c r="E565" s="144"/>
      <c r="F565" s="159"/>
      <c r="G565" s="158"/>
      <c r="H565" s="144"/>
      <c r="I565" s="158"/>
      <c r="J565" s="147"/>
      <c r="K565" s="158"/>
      <c r="L565" s="158"/>
      <c r="M565" s="158"/>
      <c r="N565" s="158"/>
      <c r="O565" s="158"/>
      <c r="P565" s="148"/>
      <c r="Q565" s="158"/>
      <c r="R565" s="158"/>
      <c r="S565" s="158"/>
      <c r="T565" s="158"/>
      <c r="U565" s="158"/>
      <c r="V565" s="148"/>
      <c r="W565" s="158"/>
      <c r="X565" s="158"/>
      <c r="Y565" s="158"/>
      <c r="Z565" s="158"/>
      <c r="AA565" s="158"/>
    </row>
    <row r="566">
      <c r="A566" s="160"/>
      <c r="B566" s="151"/>
      <c r="C566" s="152"/>
      <c r="D566" s="152"/>
      <c r="E566" s="144"/>
      <c r="F566" s="159"/>
      <c r="G566" s="158"/>
      <c r="H566" s="144"/>
      <c r="I566" s="158"/>
      <c r="J566" s="147"/>
      <c r="K566" s="158"/>
      <c r="L566" s="158"/>
      <c r="M566" s="158"/>
      <c r="N566" s="158"/>
      <c r="O566" s="158"/>
      <c r="P566" s="148"/>
      <c r="Q566" s="158"/>
      <c r="R566" s="158"/>
      <c r="S566" s="158"/>
      <c r="T566" s="158"/>
      <c r="U566" s="158"/>
      <c r="V566" s="148"/>
      <c r="W566" s="158"/>
      <c r="X566" s="158"/>
      <c r="Y566" s="158"/>
      <c r="Z566" s="158"/>
      <c r="AA566" s="158"/>
    </row>
    <row r="567">
      <c r="A567" s="160"/>
      <c r="B567" s="151"/>
      <c r="C567" s="152"/>
      <c r="D567" s="152"/>
      <c r="E567" s="144"/>
      <c r="F567" s="159"/>
      <c r="G567" s="158"/>
      <c r="H567" s="144"/>
      <c r="I567" s="158"/>
      <c r="J567" s="147"/>
      <c r="K567" s="158"/>
      <c r="L567" s="158"/>
      <c r="M567" s="158"/>
      <c r="N567" s="158"/>
      <c r="O567" s="158"/>
      <c r="P567" s="148"/>
      <c r="Q567" s="158"/>
      <c r="R567" s="158"/>
      <c r="S567" s="158"/>
      <c r="T567" s="158"/>
      <c r="U567" s="158"/>
      <c r="V567" s="148"/>
      <c r="W567" s="158"/>
      <c r="X567" s="158"/>
      <c r="Y567" s="158"/>
      <c r="Z567" s="158"/>
      <c r="AA567" s="158"/>
    </row>
    <row r="568">
      <c r="A568" s="160"/>
      <c r="B568" s="151"/>
      <c r="C568" s="152"/>
      <c r="D568" s="152"/>
      <c r="E568" s="144"/>
      <c r="F568" s="159"/>
      <c r="G568" s="158"/>
      <c r="H568" s="144"/>
      <c r="I568" s="158"/>
      <c r="J568" s="147"/>
      <c r="K568" s="158"/>
      <c r="L568" s="158"/>
      <c r="M568" s="158"/>
      <c r="N568" s="158"/>
      <c r="O568" s="158"/>
      <c r="P568" s="148"/>
      <c r="Q568" s="158"/>
      <c r="R568" s="158"/>
      <c r="S568" s="158"/>
      <c r="T568" s="158"/>
      <c r="U568" s="158"/>
      <c r="V568" s="148"/>
      <c r="W568" s="158"/>
      <c r="X568" s="158"/>
      <c r="Y568" s="158"/>
      <c r="Z568" s="158"/>
      <c r="AA568" s="158"/>
    </row>
    <row r="569">
      <c r="A569" s="160"/>
      <c r="B569" s="151"/>
      <c r="C569" s="152"/>
      <c r="D569" s="152"/>
      <c r="E569" s="144"/>
      <c r="F569" s="159"/>
      <c r="G569" s="158"/>
      <c r="H569" s="144"/>
      <c r="I569" s="158"/>
      <c r="J569" s="147"/>
      <c r="K569" s="158"/>
      <c r="L569" s="158"/>
      <c r="M569" s="158"/>
      <c r="N569" s="158"/>
      <c r="O569" s="158"/>
      <c r="P569" s="148"/>
      <c r="Q569" s="158"/>
      <c r="R569" s="158"/>
      <c r="S569" s="158"/>
      <c r="T569" s="158"/>
      <c r="U569" s="158"/>
      <c r="V569" s="148"/>
      <c r="W569" s="158"/>
      <c r="X569" s="158"/>
      <c r="Y569" s="158"/>
      <c r="Z569" s="158"/>
      <c r="AA569" s="158"/>
    </row>
    <row r="570">
      <c r="A570" s="160"/>
      <c r="B570" s="151"/>
      <c r="C570" s="152"/>
      <c r="D570" s="152"/>
      <c r="E570" s="144"/>
      <c r="F570" s="159"/>
      <c r="G570" s="158"/>
      <c r="H570" s="144"/>
      <c r="I570" s="158"/>
      <c r="J570" s="147"/>
      <c r="K570" s="158"/>
      <c r="L570" s="158"/>
      <c r="M570" s="158"/>
      <c r="N570" s="158"/>
      <c r="O570" s="158"/>
      <c r="P570" s="148"/>
      <c r="Q570" s="158"/>
      <c r="R570" s="158"/>
      <c r="S570" s="158"/>
      <c r="T570" s="158"/>
      <c r="U570" s="158"/>
      <c r="V570" s="148"/>
      <c r="W570" s="158"/>
      <c r="X570" s="158"/>
      <c r="Y570" s="158"/>
      <c r="Z570" s="158"/>
      <c r="AA570" s="158"/>
    </row>
    <row r="571">
      <c r="A571" s="160"/>
      <c r="B571" s="151"/>
      <c r="C571" s="152"/>
      <c r="D571" s="152"/>
      <c r="E571" s="144"/>
      <c r="F571" s="159"/>
      <c r="G571" s="158"/>
      <c r="H571" s="144"/>
      <c r="I571" s="158"/>
      <c r="J571" s="147"/>
      <c r="K571" s="158"/>
      <c r="L571" s="158"/>
      <c r="M571" s="158"/>
      <c r="N571" s="158"/>
      <c r="O571" s="158"/>
      <c r="P571" s="148"/>
      <c r="Q571" s="158"/>
      <c r="R571" s="158"/>
      <c r="S571" s="158"/>
      <c r="T571" s="158"/>
      <c r="U571" s="158"/>
      <c r="V571" s="148"/>
      <c r="W571" s="158"/>
      <c r="X571" s="158"/>
      <c r="Y571" s="158"/>
      <c r="Z571" s="158"/>
      <c r="AA571" s="158"/>
    </row>
    <row r="572">
      <c r="A572" s="160"/>
      <c r="B572" s="151"/>
      <c r="C572" s="152"/>
      <c r="D572" s="152"/>
      <c r="E572" s="144"/>
      <c r="F572" s="159"/>
      <c r="G572" s="158"/>
      <c r="H572" s="144"/>
      <c r="I572" s="158"/>
      <c r="J572" s="147"/>
      <c r="K572" s="158"/>
      <c r="L572" s="158"/>
      <c r="M572" s="158"/>
      <c r="N572" s="158"/>
      <c r="O572" s="158"/>
      <c r="P572" s="148"/>
      <c r="Q572" s="158"/>
      <c r="R572" s="158"/>
      <c r="S572" s="158"/>
      <c r="T572" s="158"/>
      <c r="U572" s="158"/>
      <c r="V572" s="148"/>
      <c r="W572" s="158"/>
      <c r="X572" s="158"/>
      <c r="Y572" s="158"/>
      <c r="Z572" s="158"/>
      <c r="AA572" s="158"/>
    </row>
    <row r="573">
      <c r="A573" s="160"/>
      <c r="B573" s="151"/>
      <c r="C573" s="152"/>
      <c r="D573" s="152"/>
      <c r="E573" s="144"/>
      <c r="F573" s="159"/>
      <c r="G573" s="158"/>
      <c r="H573" s="144"/>
      <c r="I573" s="158"/>
      <c r="J573" s="147"/>
      <c r="K573" s="158"/>
      <c r="L573" s="158"/>
      <c r="M573" s="158"/>
      <c r="N573" s="158"/>
      <c r="O573" s="158"/>
      <c r="P573" s="148"/>
      <c r="Q573" s="158"/>
      <c r="R573" s="158"/>
      <c r="S573" s="158"/>
      <c r="T573" s="158"/>
      <c r="U573" s="158"/>
      <c r="V573" s="148"/>
      <c r="W573" s="158"/>
      <c r="X573" s="158"/>
      <c r="Y573" s="158"/>
      <c r="Z573" s="158"/>
      <c r="AA573" s="158"/>
    </row>
    <row r="574">
      <c r="A574" s="160"/>
      <c r="B574" s="151"/>
      <c r="C574" s="152"/>
      <c r="D574" s="152"/>
      <c r="E574" s="144"/>
      <c r="F574" s="159"/>
      <c r="G574" s="158"/>
      <c r="H574" s="144"/>
      <c r="I574" s="158"/>
      <c r="J574" s="147"/>
      <c r="K574" s="158"/>
      <c r="L574" s="158"/>
      <c r="M574" s="158"/>
      <c r="N574" s="158"/>
      <c r="O574" s="158"/>
      <c r="P574" s="148"/>
      <c r="Q574" s="158"/>
      <c r="R574" s="158"/>
      <c r="S574" s="158"/>
      <c r="T574" s="158"/>
      <c r="U574" s="158"/>
      <c r="V574" s="148"/>
      <c r="W574" s="158"/>
      <c r="X574" s="158"/>
      <c r="Y574" s="158"/>
      <c r="Z574" s="158"/>
      <c r="AA574" s="158"/>
    </row>
    <row r="575">
      <c r="A575" s="160"/>
      <c r="B575" s="151"/>
      <c r="C575" s="152"/>
      <c r="D575" s="152"/>
      <c r="E575" s="144"/>
      <c r="F575" s="159"/>
      <c r="G575" s="158"/>
      <c r="H575" s="144"/>
      <c r="I575" s="158"/>
      <c r="J575" s="147"/>
      <c r="K575" s="158"/>
      <c r="L575" s="158"/>
      <c r="M575" s="158"/>
      <c r="N575" s="158"/>
      <c r="O575" s="158"/>
      <c r="P575" s="148"/>
      <c r="Q575" s="158"/>
      <c r="R575" s="158"/>
      <c r="S575" s="158"/>
      <c r="T575" s="158"/>
      <c r="U575" s="158"/>
      <c r="V575" s="148"/>
      <c r="W575" s="158"/>
      <c r="X575" s="158"/>
      <c r="Y575" s="158"/>
      <c r="Z575" s="158"/>
      <c r="AA575" s="158"/>
    </row>
    <row r="576">
      <c r="A576" s="160"/>
      <c r="B576" s="151"/>
      <c r="C576" s="152"/>
      <c r="D576" s="152"/>
      <c r="E576" s="144"/>
      <c r="F576" s="159"/>
      <c r="G576" s="158"/>
      <c r="H576" s="144"/>
      <c r="I576" s="158"/>
      <c r="J576" s="147"/>
      <c r="K576" s="158"/>
      <c r="L576" s="158"/>
      <c r="M576" s="158"/>
      <c r="N576" s="158"/>
      <c r="O576" s="158"/>
      <c r="P576" s="148"/>
      <c r="Q576" s="158"/>
      <c r="R576" s="158"/>
      <c r="S576" s="158"/>
      <c r="T576" s="158"/>
      <c r="U576" s="158"/>
      <c r="V576" s="148"/>
      <c r="W576" s="158"/>
      <c r="X576" s="158"/>
      <c r="Y576" s="158"/>
      <c r="Z576" s="158"/>
      <c r="AA576" s="158"/>
    </row>
    <row r="577">
      <c r="A577" s="160"/>
      <c r="B577" s="151"/>
      <c r="C577" s="152"/>
      <c r="D577" s="152"/>
      <c r="E577" s="144"/>
      <c r="F577" s="159"/>
      <c r="G577" s="158"/>
      <c r="H577" s="144"/>
      <c r="I577" s="158"/>
      <c r="J577" s="147"/>
      <c r="K577" s="158"/>
      <c r="L577" s="158"/>
      <c r="M577" s="158"/>
      <c r="N577" s="158"/>
      <c r="O577" s="158"/>
      <c r="P577" s="148"/>
      <c r="Q577" s="158"/>
      <c r="R577" s="158"/>
      <c r="S577" s="158"/>
      <c r="T577" s="158"/>
      <c r="U577" s="158"/>
      <c r="V577" s="148"/>
      <c r="W577" s="158"/>
      <c r="X577" s="158"/>
      <c r="Y577" s="158"/>
      <c r="Z577" s="158"/>
      <c r="AA577" s="158"/>
    </row>
    <row r="578">
      <c r="A578" s="160"/>
      <c r="B578" s="151"/>
      <c r="C578" s="152"/>
      <c r="D578" s="152"/>
      <c r="E578" s="144"/>
      <c r="F578" s="159"/>
      <c r="G578" s="158"/>
      <c r="H578" s="144"/>
      <c r="I578" s="158"/>
      <c r="J578" s="147"/>
      <c r="K578" s="158"/>
      <c r="L578" s="158"/>
      <c r="M578" s="158"/>
      <c r="N578" s="158"/>
      <c r="O578" s="158"/>
      <c r="P578" s="148"/>
      <c r="Q578" s="158"/>
      <c r="R578" s="158"/>
      <c r="S578" s="158"/>
      <c r="T578" s="158"/>
      <c r="U578" s="158"/>
      <c r="V578" s="148"/>
      <c r="W578" s="158"/>
      <c r="X578" s="158"/>
      <c r="Y578" s="158"/>
      <c r="Z578" s="158"/>
      <c r="AA578" s="158"/>
    </row>
    <row r="579">
      <c r="A579" s="160"/>
      <c r="B579" s="151"/>
      <c r="C579" s="152"/>
      <c r="D579" s="152"/>
      <c r="E579" s="144"/>
      <c r="F579" s="159"/>
      <c r="G579" s="158"/>
      <c r="H579" s="144"/>
      <c r="I579" s="158"/>
      <c r="J579" s="147"/>
      <c r="K579" s="158"/>
      <c r="L579" s="158"/>
      <c r="M579" s="158"/>
      <c r="N579" s="158"/>
      <c r="O579" s="158"/>
      <c r="P579" s="148"/>
      <c r="Q579" s="158"/>
      <c r="R579" s="158"/>
      <c r="S579" s="158"/>
      <c r="T579" s="158"/>
      <c r="U579" s="158"/>
      <c r="V579" s="148"/>
      <c r="W579" s="158"/>
      <c r="X579" s="158"/>
      <c r="Y579" s="158"/>
      <c r="Z579" s="158"/>
      <c r="AA579" s="158"/>
    </row>
    <row r="580">
      <c r="A580" s="160"/>
      <c r="B580" s="151"/>
      <c r="C580" s="152"/>
      <c r="D580" s="152"/>
      <c r="E580" s="144"/>
      <c r="F580" s="159"/>
      <c r="G580" s="158"/>
      <c r="H580" s="144"/>
      <c r="I580" s="158"/>
      <c r="J580" s="147"/>
      <c r="K580" s="158"/>
      <c r="L580" s="158"/>
      <c r="M580" s="158"/>
      <c r="N580" s="158"/>
      <c r="O580" s="158"/>
      <c r="P580" s="148"/>
      <c r="Q580" s="158"/>
      <c r="R580" s="158"/>
      <c r="S580" s="158"/>
      <c r="T580" s="158"/>
      <c r="U580" s="158"/>
      <c r="V580" s="148"/>
      <c r="W580" s="158"/>
      <c r="X580" s="158"/>
      <c r="Y580" s="158"/>
      <c r="Z580" s="158"/>
      <c r="AA580" s="158"/>
    </row>
    <row r="581">
      <c r="A581" s="160"/>
      <c r="B581" s="151"/>
      <c r="C581" s="152"/>
      <c r="D581" s="152"/>
      <c r="E581" s="144"/>
      <c r="F581" s="159"/>
      <c r="G581" s="158"/>
      <c r="H581" s="144"/>
      <c r="I581" s="158"/>
      <c r="J581" s="147"/>
      <c r="K581" s="158"/>
      <c r="L581" s="158"/>
      <c r="M581" s="158"/>
      <c r="N581" s="158"/>
      <c r="O581" s="158"/>
      <c r="P581" s="148"/>
      <c r="Q581" s="158"/>
      <c r="R581" s="158"/>
      <c r="S581" s="158"/>
      <c r="T581" s="158"/>
      <c r="U581" s="158"/>
      <c r="V581" s="148"/>
      <c r="W581" s="158"/>
      <c r="X581" s="158"/>
      <c r="Y581" s="158"/>
      <c r="Z581" s="158"/>
      <c r="AA581" s="158"/>
    </row>
    <row r="582">
      <c r="A582" s="160"/>
      <c r="B582" s="151"/>
      <c r="C582" s="152"/>
      <c r="D582" s="152"/>
      <c r="E582" s="144"/>
      <c r="F582" s="159"/>
      <c r="G582" s="158"/>
      <c r="H582" s="144"/>
      <c r="I582" s="158"/>
      <c r="J582" s="147"/>
      <c r="K582" s="158"/>
      <c r="L582" s="158"/>
      <c r="M582" s="158"/>
      <c r="N582" s="158"/>
      <c r="O582" s="158"/>
      <c r="P582" s="148"/>
      <c r="Q582" s="158"/>
      <c r="R582" s="158"/>
      <c r="S582" s="158"/>
      <c r="T582" s="158"/>
      <c r="U582" s="158"/>
      <c r="V582" s="148"/>
      <c r="W582" s="158"/>
      <c r="X582" s="158"/>
      <c r="Y582" s="158"/>
      <c r="Z582" s="158"/>
      <c r="AA582" s="158"/>
    </row>
    <row r="583">
      <c r="A583" s="160"/>
      <c r="B583" s="151"/>
      <c r="C583" s="152"/>
      <c r="D583" s="152"/>
      <c r="E583" s="144"/>
      <c r="F583" s="159"/>
      <c r="G583" s="158"/>
      <c r="H583" s="144"/>
      <c r="I583" s="158"/>
      <c r="J583" s="147"/>
      <c r="K583" s="158"/>
      <c r="L583" s="158"/>
      <c r="M583" s="158"/>
      <c r="N583" s="158"/>
      <c r="O583" s="158"/>
      <c r="P583" s="148"/>
      <c r="Q583" s="158"/>
      <c r="R583" s="158"/>
      <c r="S583" s="158"/>
      <c r="T583" s="158"/>
      <c r="U583" s="158"/>
      <c r="V583" s="148"/>
      <c r="W583" s="158"/>
      <c r="X583" s="158"/>
      <c r="Y583" s="158"/>
      <c r="Z583" s="158"/>
      <c r="AA583" s="158"/>
    </row>
    <row r="584">
      <c r="A584" s="160"/>
      <c r="B584" s="151"/>
      <c r="C584" s="152"/>
      <c r="D584" s="152"/>
      <c r="E584" s="144"/>
      <c r="F584" s="159"/>
      <c r="G584" s="158"/>
      <c r="H584" s="144"/>
      <c r="I584" s="158"/>
      <c r="J584" s="147"/>
      <c r="K584" s="158"/>
      <c r="L584" s="158"/>
      <c r="M584" s="158"/>
      <c r="N584" s="158"/>
      <c r="O584" s="158"/>
      <c r="P584" s="148"/>
      <c r="Q584" s="158"/>
      <c r="R584" s="158"/>
      <c r="S584" s="158"/>
      <c r="T584" s="158"/>
      <c r="U584" s="158"/>
      <c r="V584" s="148"/>
      <c r="W584" s="158"/>
      <c r="X584" s="158"/>
      <c r="Y584" s="158"/>
      <c r="Z584" s="158"/>
      <c r="AA584" s="158"/>
    </row>
    <row r="585">
      <c r="A585" s="160"/>
      <c r="B585" s="151"/>
      <c r="C585" s="152"/>
      <c r="D585" s="152"/>
      <c r="E585" s="144"/>
      <c r="F585" s="159"/>
      <c r="G585" s="158"/>
      <c r="H585" s="144"/>
      <c r="I585" s="158"/>
      <c r="J585" s="147"/>
      <c r="K585" s="158"/>
      <c r="L585" s="158"/>
      <c r="M585" s="158"/>
      <c r="N585" s="158"/>
      <c r="O585" s="158"/>
      <c r="P585" s="148"/>
      <c r="Q585" s="158"/>
      <c r="R585" s="158"/>
      <c r="S585" s="158"/>
      <c r="T585" s="158"/>
      <c r="U585" s="158"/>
      <c r="V585" s="148"/>
      <c r="W585" s="158"/>
      <c r="X585" s="158"/>
      <c r="Y585" s="158"/>
      <c r="Z585" s="158"/>
      <c r="AA585" s="158"/>
    </row>
    <row r="586">
      <c r="A586" s="160"/>
      <c r="B586" s="151"/>
      <c r="C586" s="152"/>
      <c r="D586" s="152"/>
      <c r="E586" s="144"/>
      <c r="F586" s="159"/>
      <c r="G586" s="158"/>
      <c r="H586" s="144"/>
      <c r="I586" s="158"/>
      <c r="J586" s="147"/>
      <c r="K586" s="158"/>
      <c r="L586" s="158"/>
      <c r="M586" s="158"/>
      <c r="N586" s="158"/>
      <c r="O586" s="158"/>
      <c r="P586" s="148"/>
      <c r="Q586" s="158"/>
      <c r="R586" s="158"/>
      <c r="S586" s="158"/>
      <c r="T586" s="158"/>
      <c r="U586" s="158"/>
      <c r="V586" s="148"/>
      <c r="W586" s="158"/>
      <c r="X586" s="158"/>
      <c r="Y586" s="158"/>
      <c r="Z586" s="158"/>
      <c r="AA586" s="158"/>
    </row>
    <row r="587">
      <c r="A587" s="160"/>
      <c r="B587" s="151"/>
      <c r="C587" s="152"/>
      <c r="D587" s="152"/>
      <c r="E587" s="144"/>
      <c r="F587" s="159"/>
      <c r="G587" s="158"/>
      <c r="H587" s="144"/>
      <c r="I587" s="158"/>
      <c r="J587" s="147"/>
      <c r="K587" s="158"/>
      <c r="L587" s="158"/>
      <c r="M587" s="158"/>
      <c r="N587" s="158"/>
      <c r="O587" s="158"/>
      <c r="P587" s="148"/>
      <c r="Q587" s="158"/>
      <c r="R587" s="158"/>
      <c r="S587" s="158"/>
      <c r="T587" s="158"/>
      <c r="U587" s="158"/>
      <c r="V587" s="148"/>
      <c r="W587" s="158"/>
      <c r="X587" s="158"/>
      <c r="Y587" s="158"/>
      <c r="Z587" s="158"/>
      <c r="AA587" s="158"/>
    </row>
    <row r="588">
      <c r="A588" s="160"/>
      <c r="B588" s="151"/>
      <c r="C588" s="152"/>
      <c r="D588" s="152"/>
      <c r="E588" s="144"/>
      <c r="F588" s="159"/>
      <c r="G588" s="158"/>
      <c r="H588" s="144"/>
      <c r="I588" s="158"/>
      <c r="J588" s="147"/>
      <c r="K588" s="158"/>
      <c r="L588" s="158"/>
      <c r="M588" s="158"/>
      <c r="N588" s="158"/>
      <c r="O588" s="158"/>
      <c r="P588" s="148"/>
      <c r="Q588" s="158"/>
      <c r="R588" s="158"/>
      <c r="S588" s="158"/>
      <c r="T588" s="158"/>
      <c r="U588" s="158"/>
      <c r="V588" s="148"/>
      <c r="W588" s="158"/>
      <c r="X588" s="158"/>
      <c r="Y588" s="158"/>
      <c r="Z588" s="158"/>
      <c r="AA588" s="158"/>
    </row>
    <row r="589">
      <c r="A589" s="160"/>
      <c r="B589" s="151"/>
      <c r="C589" s="152"/>
      <c r="D589" s="152"/>
      <c r="E589" s="144"/>
      <c r="F589" s="159"/>
      <c r="G589" s="158"/>
      <c r="H589" s="144"/>
      <c r="I589" s="158"/>
      <c r="J589" s="147"/>
      <c r="K589" s="158"/>
      <c r="L589" s="158"/>
      <c r="M589" s="158"/>
      <c r="N589" s="158"/>
      <c r="O589" s="158"/>
      <c r="P589" s="148"/>
      <c r="Q589" s="158"/>
      <c r="R589" s="158"/>
      <c r="S589" s="158"/>
      <c r="T589" s="158"/>
      <c r="U589" s="158"/>
      <c r="V589" s="148"/>
      <c r="W589" s="158"/>
      <c r="X589" s="158"/>
      <c r="Y589" s="158"/>
      <c r="Z589" s="158"/>
      <c r="AA589" s="158"/>
    </row>
    <row r="590">
      <c r="A590" s="160"/>
      <c r="B590" s="151"/>
      <c r="C590" s="152"/>
      <c r="D590" s="152"/>
      <c r="E590" s="144"/>
      <c r="F590" s="159"/>
      <c r="G590" s="158"/>
      <c r="H590" s="144"/>
      <c r="I590" s="158"/>
      <c r="J590" s="147"/>
      <c r="K590" s="158"/>
      <c r="L590" s="158"/>
      <c r="M590" s="158"/>
      <c r="N590" s="158"/>
      <c r="O590" s="158"/>
      <c r="P590" s="148"/>
      <c r="Q590" s="158"/>
      <c r="R590" s="158"/>
      <c r="S590" s="158"/>
      <c r="T590" s="158"/>
      <c r="U590" s="158"/>
      <c r="V590" s="148"/>
      <c r="W590" s="158"/>
      <c r="X590" s="158"/>
      <c r="Y590" s="158"/>
      <c r="Z590" s="158"/>
      <c r="AA590" s="158"/>
    </row>
    <row r="591">
      <c r="A591" s="160"/>
      <c r="B591" s="151"/>
      <c r="C591" s="152"/>
      <c r="D591" s="152"/>
      <c r="E591" s="144"/>
      <c r="F591" s="159"/>
      <c r="G591" s="158"/>
      <c r="H591" s="144"/>
      <c r="I591" s="158"/>
      <c r="J591" s="147"/>
      <c r="K591" s="158"/>
      <c r="L591" s="158"/>
      <c r="M591" s="158"/>
      <c r="N591" s="158"/>
      <c r="O591" s="158"/>
      <c r="P591" s="148"/>
      <c r="Q591" s="158"/>
      <c r="R591" s="158"/>
      <c r="S591" s="158"/>
      <c r="T591" s="158"/>
      <c r="U591" s="158"/>
      <c r="V591" s="148"/>
      <c r="W591" s="158"/>
      <c r="X591" s="158"/>
      <c r="Y591" s="158"/>
      <c r="Z591" s="158"/>
      <c r="AA591" s="158"/>
    </row>
    <row r="592">
      <c r="A592" s="160"/>
      <c r="B592" s="151"/>
      <c r="C592" s="152"/>
      <c r="D592" s="152"/>
      <c r="E592" s="144"/>
      <c r="F592" s="159"/>
      <c r="G592" s="158"/>
      <c r="H592" s="144"/>
      <c r="I592" s="158"/>
      <c r="J592" s="147"/>
      <c r="K592" s="158"/>
      <c r="L592" s="158"/>
      <c r="M592" s="158"/>
      <c r="N592" s="158"/>
      <c r="O592" s="158"/>
      <c r="P592" s="148"/>
      <c r="Q592" s="158"/>
      <c r="R592" s="158"/>
      <c r="S592" s="158"/>
      <c r="T592" s="158"/>
      <c r="U592" s="158"/>
      <c r="V592" s="148"/>
      <c r="W592" s="158"/>
      <c r="X592" s="158"/>
      <c r="Y592" s="158"/>
      <c r="Z592" s="158"/>
      <c r="AA592" s="158"/>
    </row>
    <row r="593">
      <c r="A593" s="160"/>
      <c r="B593" s="151"/>
      <c r="C593" s="152"/>
      <c r="D593" s="152"/>
      <c r="E593" s="144"/>
      <c r="F593" s="159"/>
      <c r="G593" s="158"/>
      <c r="H593" s="144"/>
      <c r="I593" s="158"/>
      <c r="J593" s="147"/>
      <c r="K593" s="158"/>
      <c r="L593" s="158"/>
      <c r="M593" s="158"/>
      <c r="N593" s="158"/>
      <c r="O593" s="158"/>
      <c r="P593" s="148"/>
      <c r="Q593" s="158"/>
      <c r="R593" s="158"/>
      <c r="S593" s="158"/>
      <c r="T593" s="158"/>
      <c r="U593" s="158"/>
      <c r="V593" s="148"/>
      <c r="W593" s="158"/>
      <c r="X593" s="158"/>
      <c r="Y593" s="158"/>
      <c r="Z593" s="158"/>
      <c r="AA593" s="158"/>
    </row>
    <row r="594">
      <c r="A594" s="160"/>
      <c r="B594" s="151"/>
      <c r="C594" s="152"/>
      <c r="D594" s="152"/>
      <c r="E594" s="144"/>
      <c r="F594" s="159"/>
      <c r="G594" s="158"/>
      <c r="H594" s="144"/>
      <c r="I594" s="158"/>
      <c r="J594" s="147"/>
      <c r="K594" s="158"/>
      <c r="L594" s="158"/>
      <c r="M594" s="158"/>
      <c r="N594" s="158"/>
      <c r="O594" s="158"/>
      <c r="P594" s="148"/>
      <c r="Q594" s="158"/>
      <c r="R594" s="158"/>
      <c r="S594" s="158"/>
      <c r="T594" s="158"/>
      <c r="U594" s="158"/>
      <c r="V594" s="148"/>
      <c r="W594" s="158"/>
      <c r="X594" s="158"/>
      <c r="Y594" s="158"/>
      <c r="Z594" s="158"/>
      <c r="AA594" s="158"/>
    </row>
    <row r="595">
      <c r="A595" s="160"/>
      <c r="B595" s="151"/>
      <c r="C595" s="152"/>
      <c r="D595" s="152"/>
      <c r="E595" s="144"/>
      <c r="F595" s="159"/>
      <c r="G595" s="158"/>
      <c r="H595" s="144"/>
      <c r="I595" s="158"/>
      <c r="J595" s="147"/>
      <c r="K595" s="158"/>
      <c r="L595" s="158"/>
      <c r="M595" s="158"/>
      <c r="N595" s="158"/>
      <c r="O595" s="158"/>
      <c r="P595" s="148"/>
      <c r="Q595" s="158"/>
      <c r="R595" s="158"/>
      <c r="S595" s="158"/>
      <c r="T595" s="158"/>
      <c r="U595" s="158"/>
      <c r="V595" s="148"/>
      <c r="W595" s="158"/>
      <c r="X595" s="158"/>
      <c r="Y595" s="158"/>
      <c r="Z595" s="158"/>
      <c r="AA595" s="158"/>
    </row>
    <row r="596">
      <c r="A596" s="160"/>
      <c r="B596" s="151"/>
      <c r="C596" s="152"/>
      <c r="D596" s="152"/>
      <c r="E596" s="144"/>
      <c r="F596" s="159"/>
      <c r="G596" s="158"/>
      <c r="H596" s="144"/>
      <c r="I596" s="158"/>
      <c r="J596" s="147"/>
      <c r="K596" s="158"/>
      <c r="L596" s="158"/>
      <c r="M596" s="158"/>
      <c r="N596" s="158"/>
      <c r="O596" s="158"/>
      <c r="P596" s="148"/>
      <c r="Q596" s="158"/>
      <c r="R596" s="158"/>
      <c r="S596" s="158"/>
      <c r="T596" s="158"/>
      <c r="U596" s="158"/>
      <c r="V596" s="148"/>
      <c r="W596" s="158"/>
      <c r="X596" s="158"/>
      <c r="Y596" s="158"/>
      <c r="Z596" s="158"/>
      <c r="AA596" s="158"/>
    </row>
    <row r="597">
      <c r="A597" s="160"/>
      <c r="B597" s="151"/>
      <c r="C597" s="152"/>
      <c r="D597" s="152"/>
      <c r="E597" s="144"/>
      <c r="F597" s="159"/>
      <c r="G597" s="158"/>
      <c r="H597" s="144"/>
      <c r="I597" s="158"/>
      <c r="J597" s="147"/>
      <c r="K597" s="158"/>
      <c r="L597" s="158"/>
      <c r="M597" s="158"/>
      <c r="N597" s="158"/>
      <c r="O597" s="158"/>
      <c r="P597" s="148"/>
      <c r="Q597" s="158"/>
      <c r="R597" s="158"/>
      <c r="S597" s="158"/>
      <c r="T597" s="158"/>
      <c r="U597" s="158"/>
      <c r="V597" s="148"/>
      <c r="W597" s="158"/>
      <c r="X597" s="158"/>
      <c r="Y597" s="158"/>
      <c r="Z597" s="158"/>
      <c r="AA597" s="158"/>
    </row>
    <row r="598">
      <c r="A598" s="160"/>
      <c r="B598" s="151"/>
      <c r="C598" s="152"/>
      <c r="D598" s="152"/>
      <c r="E598" s="144"/>
      <c r="F598" s="159"/>
      <c r="G598" s="158"/>
      <c r="H598" s="144"/>
      <c r="I598" s="158"/>
      <c r="J598" s="147"/>
      <c r="K598" s="158"/>
      <c r="L598" s="158"/>
      <c r="M598" s="158"/>
      <c r="N598" s="158"/>
      <c r="O598" s="158"/>
      <c r="P598" s="148"/>
      <c r="Q598" s="158"/>
      <c r="R598" s="158"/>
      <c r="S598" s="158"/>
      <c r="T598" s="158"/>
      <c r="U598" s="158"/>
      <c r="V598" s="148"/>
      <c r="W598" s="158"/>
      <c r="X598" s="158"/>
      <c r="Y598" s="158"/>
      <c r="Z598" s="158"/>
      <c r="AA598" s="158"/>
    </row>
    <row r="599">
      <c r="A599" s="160"/>
      <c r="B599" s="151"/>
      <c r="C599" s="152"/>
      <c r="D599" s="152"/>
      <c r="E599" s="144"/>
      <c r="F599" s="159"/>
      <c r="G599" s="158"/>
      <c r="H599" s="144"/>
      <c r="I599" s="158"/>
      <c r="J599" s="147"/>
      <c r="K599" s="158"/>
      <c r="L599" s="158"/>
      <c r="M599" s="158"/>
      <c r="N599" s="158"/>
      <c r="O599" s="158"/>
      <c r="P599" s="148"/>
      <c r="Q599" s="158"/>
      <c r="R599" s="158"/>
      <c r="S599" s="158"/>
      <c r="T599" s="158"/>
      <c r="U599" s="158"/>
      <c r="V599" s="148"/>
      <c r="W599" s="158"/>
      <c r="X599" s="158"/>
      <c r="Y599" s="158"/>
      <c r="Z599" s="158"/>
      <c r="AA599" s="158"/>
    </row>
    <row r="600">
      <c r="A600" s="160"/>
      <c r="B600" s="151"/>
      <c r="C600" s="152"/>
      <c r="D600" s="152"/>
      <c r="E600" s="144"/>
      <c r="F600" s="159"/>
      <c r="G600" s="158"/>
      <c r="H600" s="144"/>
      <c r="I600" s="158"/>
      <c r="J600" s="147"/>
      <c r="K600" s="158"/>
      <c r="L600" s="158"/>
      <c r="M600" s="158"/>
      <c r="N600" s="158"/>
      <c r="O600" s="158"/>
      <c r="P600" s="148"/>
      <c r="Q600" s="158"/>
      <c r="R600" s="158"/>
      <c r="S600" s="158"/>
      <c r="T600" s="158"/>
      <c r="U600" s="158"/>
      <c r="V600" s="148"/>
      <c r="W600" s="158"/>
      <c r="X600" s="158"/>
      <c r="Y600" s="158"/>
      <c r="Z600" s="158"/>
      <c r="AA600" s="158"/>
    </row>
    <row r="601">
      <c r="A601" s="160"/>
      <c r="B601" s="151"/>
      <c r="C601" s="152"/>
      <c r="D601" s="152"/>
      <c r="E601" s="144"/>
      <c r="F601" s="159"/>
      <c r="G601" s="158"/>
      <c r="H601" s="144"/>
      <c r="I601" s="158"/>
      <c r="J601" s="147"/>
      <c r="K601" s="158"/>
      <c r="L601" s="158"/>
      <c r="M601" s="158"/>
      <c r="N601" s="158"/>
      <c r="O601" s="158"/>
      <c r="P601" s="148"/>
      <c r="Q601" s="158"/>
      <c r="R601" s="158"/>
      <c r="S601" s="158"/>
      <c r="T601" s="158"/>
      <c r="U601" s="158"/>
      <c r="V601" s="148"/>
      <c r="W601" s="158"/>
      <c r="X601" s="158"/>
      <c r="Y601" s="158"/>
      <c r="Z601" s="158"/>
      <c r="AA601" s="158"/>
    </row>
    <row r="602">
      <c r="A602" s="160"/>
      <c r="B602" s="151"/>
      <c r="C602" s="152"/>
      <c r="D602" s="152"/>
      <c r="E602" s="144"/>
      <c r="F602" s="159"/>
      <c r="G602" s="158"/>
      <c r="H602" s="144"/>
      <c r="I602" s="158"/>
      <c r="J602" s="147"/>
      <c r="K602" s="158"/>
      <c r="L602" s="158"/>
      <c r="M602" s="158"/>
      <c r="N602" s="158"/>
      <c r="O602" s="158"/>
      <c r="P602" s="148"/>
      <c r="Q602" s="158"/>
      <c r="R602" s="158"/>
      <c r="S602" s="158"/>
      <c r="T602" s="158"/>
      <c r="U602" s="158"/>
      <c r="V602" s="148"/>
      <c r="W602" s="158"/>
      <c r="X602" s="158"/>
      <c r="Y602" s="158"/>
      <c r="Z602" s="158"/>
      <c r="AA602" s="158"/>
    </row>
    <row r="603">
      <c r="A603" s="160"/>
      <c r="B603" s="151"/>
      <c r="C603" s="152"/>
      <c r="D603" s="152"/>
      <c r="E603" s="144"/>
      <c r="F603" s="159"/>
      <c r="G603" s="158"/>
      <c r="H603" s="144"/>
      <c r="I603" s="158"/>
      <c r="J603" s="147"/>
      <c r="K603" s="158"/>
      <c r="L603" s="158"/>
      <c r="M603" s="158"/>
      <c r="N603" s="158"/>
      <c r="O603" s="158"/>
      <c r="P603" s="148"/>
      <c r="Q603" s="158"/>
      <c r="R603" s="158"/>
      <c r="S603" s="158"/>
      <c r="T603" s="158"/>
      <c r="U603" s="158"/>
      <c r="V603" s="148"/>
      <c r="W603" s="158"/>
      <c r="X603" s="158"/>
      <c r="Y603" s="158"/>
      <c r="Z603" s="158"/>
      <c r="AA603" s="158"/>
    </row>
    <row r="604">
      <c r="A604" s="160"/>
      <c r="B604" s="151"/>
      <c r="C604" s="152"/>
      <c r="D604" s="152"/>
      <c r="E604" s="144"/>
      <c r="F604" s="159"/>
      <c r="G604" s="158"/>
      <c r="H604" s="144"/>
      <c r="I604" s="158"/>
      <c r="J604" s="147"/>
      <c r="K604" s="158"/>
      <c r="L604" s="158"/>
      <c r="M604" s="158"/>
      <c r="N604" s="158"/>
      <c r="O604" s="158"/>
      <c r="P604" s="148"/>
      <c r="Q604" s="158"/>
      <c r="R604" s="158"/>
      <c r="S604" s="158"/>
      <c r="T604" s="158"/>
      <c r="U604" s="158"/>
      <c r="V604" s="148"/>
      <c r="W604" s="158"/>
      <c r="X604" s="158"/>
      <c r="Y604" s="158"/>
      <c r="Z604" s="158"/>
      <c r="AA604" s="158"/>
    </row>
    <row r="605">
      <c r="A605" s="160"/>
      <c r="B605" s="151"/>
      <c r="C605" s="152"/>
      <c r="D605" s="152"/>
      <c r="E605" s="144"/>
      <c r="F605" s="159"/>
      <c r="G605" s="158"/>
      <c r="H605" s="144"/>
      <c r="I605" s="158"/>
      <c r="J605" s="147"/>
      <c r="K605" s="158"/>
      <c r="L605" s="158"/>
      <c r="M605" s="158"/>
      <c r="N605" s="158"/>
      <c r="O605" s="158"/>
      <c r="P605" s="148"/>
      <c r="Q605" s="158"/>
      <c r="R605" s="158"/>
      <c r="S605" s="158"/>
      <c r="T605" s="158"/>
      <c r="U605" s="158"/>
      <c r="V605" s="148"/>
      <c r="W605" s="158"/>
      <c r="X605" s="158"/>
      <c r="Y605" s="158"/>
      <c r="Z605" s="158"/>
      <c r="AA605" s="158"/>
    </row>
    <row r="606">
      <c r="A606" s="160"/>
      <c r="B606" s="151"/>
      <c r="C606" s="152"/>
      <c r="D606" s="152"/>
      <c r="E606" s="144"/>
      <c r="F606" s="159"/>
      <c r="G606" s="158"/>
      <c r="H606" s="144"/>
      <c r="I606" s="158"/>
      <c r="J606" s="147"/>
      <c r="K606" s="158"/>
      <c r="L606" s="158"/>
      <c r="M606" s="158"/>
      <c r="N606" s="158"/>
      <c r="O606" s="158"/>
      <c r="P606" s="148"/>
      <c r="Q606" s="158"/>
      <c r="R606" s="158"/>
      <c r="S606" s="158"/>
      <c r="T606" s="158"/>
      <c r="U606" s="158"/>
      <c r="V606" s="148"/>
      <c r="W606" s="158"/>
      <c r="X606" s="158"/>
      <c r="Y606" s="158"/>
      <c r="Z606" s="158"/>
      <c r="AA606" s="158"/>
    </row>
    <row r="607">
      <c r="A607" s="160"/>
      <c r="B607" s="151"/>
      <c r="C607" s="152"/>
      <c r="D607" s="152"/>
      <c r="E607" s="144"/>
      <c r="F607" s="159"/>
      <c r="G607" s="158"/>
      <c r="H607" s="144"/>
      <c r="I607" s="158"/>
      <c r="J607" s="147"/>
      <c r="K607" s="158"/>
      <c r="L607" s="158"/>
      <c r="M607" s="158"/>
      <c r="N607" s="158"/>
      <c r="O607" s="158"/>
      <c r="P607" s="148"/>
      <c r="Q607" s="158"/>
      <c r="R607" s="158"/>
      <c r="S607" s="158"/>
      <c r="T607" s="158"/>
      <c r="U607" s="158"/>
      <c r="V607" s="148"/>
      <c r="W607" s="158"/>
      <c r="X607" s="158"/>
      <c r="Y607" s="158"/>
      <c r="Z607" s="158"/>
      <c r="AA607" s="158"/>
    </row>
    <row r="608">
      <c r="A608" s="160"/>
      <c r="B608" s="151"/>
      <c r="C608" s="152"/>
      <c r="D608" s="152"/>
      <c r="E608" s="144"/>
      <c r="F608" s="159"/>
      <c r="G608" s="158"/>
      <c r="H608" s="144"/>
      <c r="I608" s="158"/>
      <c r="J608" s="147"/>
      <c r="K608" s="158"/>
      <c r="L608" s="158"/>
      <c r="M608" s="158"/>
      <c r="N608" s="158"/>
      <c r="O608" s="158"/>
      <c r="P608" s="148"/>
      <c r="Q608" s="158"/>
      <c r="R608" s="158"/>
      <c r="S608" s="158"/>
      <c r="T608" s="158"/>
      <c r="U608" s="158"/>
      <c r="V608" s="148"/>
      <c r="W608" s="158"/>
      <c r="X608" s="158"/>
      <c r="Y608" s="158"/>
      <c r="Z608" s="158"/>
      <c r="AA608" s="158"/>
    </row>
    <row r="609">
      <c r="A609" s="160"/>
      <c r="B609" s="151"/>
      <c r="C609" s="152"/>
      <c r="D609" s="152"/>
      <c r="E609" s="144"/>
      <c r="F609" s="159"/>
      <c r="G609" s="158"/>
      <c r="H609" s="144"/>
      <c r="I609" s="158"/>
      <c r="J609" s="147"/>
      <c r="K609" s="158"/>
      <c r="L609" s="158"/>
      <c r="M609" s="158"/>
      <c r="N609" s="158"/>
      <c r="O609" s="158"/>
      <c r="P609" s="148"/>
      <c r="Q609" s="158"/>
      <c r="R609" s="158"/>
      <c r="S609" s="158"/>
      <c r="T609" s="158"/>
      <c r="U609" s="158"/>
      <c r="V609" s="148"/>
      <c r="W609" s="158"/>
      <c r="X609" s="158"/>
      <c r="Y609" s="158"/>
      <c r="Z609" s="158"/>
      <c r="AA609" s="158"/>
    </row>
    <row r="610">
      <c r="A610" s="160"/>
      <c r="B610" s="151"/>
      <c r="C610" s="152"/>
      <c r="D610" s="152"/>
      <c r="E610" s="144"/>
      <c r="F610" s="159"/>
      <c r="G610" s="158"/>
      <c r="H610" s="144"/>
      <c r="I610" s="158"/>
      <c r="J610" s="147"/>
      <c r="K610" s="158"/>
      <c r="L610" s="158"/>
      <c r="M610" s="158"/>
      <c r="N610" s="158"/>
      <c r="O610" s="158"/>
      <c r="P610" s="148"/>
      <c r="Q610" s="158"/>
      <c r="R610" s="158"/>
      <c r="S610" s="158"/>
      <c r="T610" s="158"/>
      <c r="U610" s="158"/>
      <c r="V610" s="148"/>
      <c r="W610" s="158"/>
      <c r="X610" s="158"/>
      <c r="Y610" s="158"/>
      <c r="Z610" s="158"/>
      <c r="AA610" s="158"/>
    </row>
    <row r="611">
      <c r="A611" s="160"/>
      <c r="B611" s="151"/>
      <c r="C611" s="152"/>
      <c r="D611" s="152"/>
      <c r="E611" s="144"/>
      <c r="F611" s="159"/>
      <c r="G611" s="158"/>
      <c r="H611" s="144"/>
      <c r="I611" s="158"/>
      <c r="J611" s="147"/>
      <c r="K611" s="158"/>
      <c r="L611" s="158"/>
      <c r="M611" s="158"/>
      <c r="N611" s="158"/>
      <c r="O611" s="158"/>
      <c r="P611" s="148"/>
      <c r="Q611" s="158"/>
      <c r="R611" s="158"/>
      <c r="S611" s="158"/>
      <c r="T611" s="158"/>
      <c r="U611" s="158"/>
      <c r="V611" s="148"/>
      <c r="W611" s="158"/>
      <c r="X611" s="158"/>
      <c r="Y611" s="158"/>
      <c r="Z611" s="158"/>
      <c r="AA611" s="158"/>
    </row>
    <row r="612">
      <c r="A612" s="160"/>
      <c r="B612" s="151"/>
      <c r="C612" s="152"/>
      <c r="D612" s="152"/>
      <c r="E612" s="144"/>
      <c r="F612" s="159"/>
      <c r="G612" s="158"/>
      <c r="H612" s="144"/>
      <c r="I612" s="158"/>
      <c r="J612" s="147"/>
      <c r="K612" s="158"/>
      <c r="L612" s="158"/>
      <c r="M612" s="158"/>
      <c r="N612" s="158"/>
      <c r="O612" s="158"/>
      <c r="P612" s="148"/>
      <c r="Q612" s="158"/>
      <c r="R612" s="158"/>
      <c r="S612" s="158"/>
      <c r="T612" s="158"/>
      <c r="U612" s="158"/>
      <c r="V612" s="148"/>
      <c r="W612" s="158"/>
      <c r="X612" s="158"/>
      <c r="Y612" s="158"/>
      <c r="Z612" s="158"/>
      <c r="AA612" s="158"/>
    </row>
    <row r="613">
      <c r="A613" s="160"/>
      <c r="B613" s="151"/>
      <c r="C613" s="152"/>
      <c r="D613" s="152"/>
      <c r="E613" s="144"/>
      <c r="F613" s="159"/>
      <c r="G613" s="158"/>
      <c r="H613" s="144"/>
      <c r="I613" s="158"/>
      <c r="J613" s="147"/>
      <c r="K613" s="158"/>
      <c r="L613" s="158"/>
      <c r="M613" s="158"/>
      <c r="N613" s="158"/>
      <c r="O613" s="158"/>
      <c r="P613" s="148"/>
      <c r="Q613" s="158"/>
      <c r="R613" s="158"/>
      <c r="S613" s="158"/>
      <c r="T613" s="158"/>
      <c r="U613" s="158"/>
      <c r="V613" s="148"/>
      <c r="W613" s="158"/>
      <c r="X613" s="158"/>
      <c r="Y613" s="158"/>
      <c r="Z613" s="158"/>
      <c r="AA613" s="158"/>
    </row>
    <row r="614">
      <c r="A614" s="160"/>
      <c r="B614" s="151"/>
      <c r="C614" s="152"/>
      <c r="D614" s="152"/>
      <c r="E614" s="144"/>
      <c r="F614" s="159"/>
      <c r="G614" s="158"/>
      <c r="H614" s="144"/>
      <c r="I614" s="158"/>
      <c r="J614" s="147"/>
      <c r="K614" s="158"/>
      <c r="L614" s="158"/>
      <c r="M614" s="158"/>
      <c r="N614" s="158"/>
      <c r="O614" s="158"/>
      <c r="P614" s="148"/>
      <c r="Q614" s="158"/>
      <c r="R614" s="158"/>
      <c r="S614" s="158"/>
      <c r="T614" s="158"/>
      <c r="U614" s="158"/>
      <c r="V614" s="148"/>
      <c r="W614" s="158"/>
      <c r="X614" s="158"/>
      <c r="Y614" s="158"/>
      <c r="Z614" s="158"/>
      <c r="AA614" s="158"/>
    </row>
    <row r="615">
      <c r="A615" s="160"/>
      <c r="B615" s="151"/>
      <c r="C615" s="152"/>
      <c r="D615" s="152"/>
      <c r="E615" s="144"/>
      <c r="F615" s="159"/>
      <c r="G615" s="158"/>
      <c r="H615" s="144"/>
      <c r="I615" s="158"/>
      <c r="J615" s="147"/>
      <c r="K615" s="158"/>
      <c r="L615" s="158"/>
      <c r="M615" s="158"/>
      <c r="N615" s="158"/>
      <c r="O615" s="158"/>
      <c r="P615" s="148"/>
      <c r="Q615" s="158"/>
      <c r="R615" s="158"/>
      <c r="S615" s="158"/>
      <c r="T615" s="158"/>
      <c r="U615" s="158"/>
      <c r="V615" s="148"/>
      <c r="W615" s="158"/>
      <c r="X615" s="158"/>
      <c r="Y615" s="158"/>
      <c r="Z615" s="158"/>
      <c r="AA615" s="158"/>
    </row>
    <row r="616">
      <c r="A616" s="160"/>
      <c r="B616" s="151"/>
      <c r="C616" s="152"/>
      <c r="D616" s="152"/>
      <c r="E616" s="144"/>
      <c r="F616" s="159"/>
      <c r="G616" s="158"/>
      <c r="H616" s="144"/>
      <c r="I616" s="158"/>
      <c r="J616" s="147"/>
      <c r="K616" s="158"/>
      <c r="L616" s="158"/>
      <c r="M616" s="158"/>
      <c r="N616" s="158"/>
      <c r="O616" s="158"/>
      <c r="P616" s="148"/>
      <c r="Q616" s="158"/>
      <c r="R616" s="158"/>
      <c r="S616" s="158"/>
      <c r="T616" s="158"/>
      <c r="U616" s="158"/>
      <c r="V616" s="148"/>
      <c r="W616" s="158"/>
      <c r="X616" s="158"/>
      <c r="Y616" s="158"/>
      <c r="Z616" s="158"/>
      <c r="AA616" s="158"/>
    </row>
    <row r="617">
      <c r="A617" s="160"/>
      <c r="B617" s="151"/>
      <c r="C617" s="152"/>
      <c r="D617" s="152"/>
      <c r="E617" s="144"/>
      <c r="F617" s="159"/>
      <c r="G617" s="158"/>
      <c r="H617" s="144"/>
      <c r="I617" s="158"/>
      <c r="J617" s="147"/>
      <c r="K617" s="158"/>
      <c r="L617" s="158"/>
      <c r="M617" s="158"/>
      <c r="N617" s="158"/>
      <c r="O617" s="158"/>
      <c r="P617" s="148"/>
      <c r="Q617" s="158"/>
      <c r="R617" s="158"/>
      <c r="S617" s="158"/>
      <c r="T617" s="158"/>
      <c r="U617" s="158"/>
      <c r="V617" s="148"/>
      <c r="W617" s="158"/>
      <c r="X617" s="158"/>
      <c r="Y617" s="158"/>
      <c r="Z617" s="158"/>
      <c r="AA617" s="158"/>
    </row>
    <row r="618">
      <c r="A618" s="160"/>
      <c r="B618" s="151"/>
      <c r="C618" s="152"/>
      <c r="D618" s="152"/>
      <c r="E618" s="144"/>
      <c r="F618" s="159"/>
      <c r="G618" s="158"/>
      <c r="H618" s="144"/>
      <c r="I618" s="158"/>
      <c r="J618" s="147"/>
      <c r="K618" s="158"/>
      <c r="L618" s="158"/>
      <c r="M618" s="158"/>
      <c r="N618" s="158"/>
      <c r="O618" s="158"/>
      <c r="P618" s="148"/>
      <c r="Q618" s="158"/>
      <c r="R618" s="158"/>
      <c r="S618" s="158"/>
      <c r="T618" s="158"/>
      <c r="U618" s="158"/>
      <c r="V618" s="148"/>
      <c r="W618" s="158"/>
      <c r="X618" s="158"/>
      <c r="Y618" s="158"/>
      <c r="Z618" s="158"/>
      <c r="AA618" s="158"/>
    </row>
    <row r="619">
      <c r="A619" s="160"/>
      <c r="B619" s="151"/>
      <c r="C619" s="152"/>
      <c r="D619" s="152"/>
      <c r="E619" s="144"/>
      <c r="F619" s="159"/>
      <c r="G619" s="158"/>
      <c r="H619" s="144"/>
      <c r="I619" s="158"/>
      <c r="J619" s="147"/>
      <c r="K619" s="158"/>
      <c r="L619" s="158"/>
      <c r="M619" s="158"/>
      <c r="N619" s="158"/>
      <c r="O619" s="158"/>
      <c r="P619" s="148"/>
      <c r="Q619" s="158"/>
      <c r="R619" s="158"/>
      <c r="S619" s="158"/>
      <c r="T619" s="158"/>
      <c r="U619" s="158"/>
      <c r="V619" s="148"/>
      <c r="W619" s="158"/>
      <c r="X619" s="158"/>
      <c r="Y619" s="158"/>
      <c r="Z619" s="158"/>
      <c r="AA619" s="158"/>
    </row>
    <row r="620">
      <c r="A620" s="160"/>
      <c r="B620" s="151"/>
      <c r="C620" s="152"/>
      <c r="D620" s="152"/>
      <c r="E620" s="144"/>
      <c r="F620" s="159"/>
      <c r="G620" s="158"/>
      <c r="H620" s="144"/>
      <c r="I620" s="158"/>
      <c r="J620" s="147"/>
      <c r="K620" s="158"/>
      <c r="L620" s="158"/>
      <c r="M620" s="158"/>
      <c r="N620" s="158"/>
      <c r="O620" s="158"/>
      <c r="P620" s="148"/>
      <c r="Q620" s="158"/>
      <c r="R620" s="158"/>
      <c r="S620" s="158"/>
      <c r="T620" s="158"/>
      <c r="U620" s="158"/>
      <c r="V620" s="148"/>
      <c r="W620" s="158"/>
      <c r="X620" s="158"/>
      <c r="Y620" s="158"/>
      <c r="Z620" s="158"/>
      <c r="AA620" s="158"/>
    </row>
    <row r="621">
      <c r="A621" s="160"/>
      <c r="B621" s="151"/>
      <c r="C621" s="152"/>
      <c r="D621" s="152"/>
      <c r="E621" s="144"/>
      <c r="F621" s="159"/>
      <c r="G621" s="158"/>
      <c r="H621" s="144"/>
      <c r="I621" s="158"/>
      <c r="J621" s="147"/>
      <c r="K621" s="158"/>
      <c r="L621" s="158"/>
      <c r="M621" s="158"/>
      <c r="N621" s="158"/>
      <c r="O621" s="158"/>
      <c r="P621" s="148"/>
      <c r="Q621" s="158"/>
      <c r="R621" s="158"/>
      <c r="S621" s="158"/>
      <c r="T621" s="158"/>
      <c r="U621" s="158"/>
      <c r="V621" s="148"/>
      <c r="W621" s="158"/>
      <c r="X621" s="158"/>
      <c r="Y621" s="158"/>
      <c r="Z621" s="158"/>
      <c r="AA621" s="158"/>
    </row>
    <row r="622">
      <c r="A622" s="160"/>
      <c r="B622" s="151"/>
      <c r="C622" s="152"/>
      <c r="D622" s="152"/>
      <c r="E622" s="144"/>
      <c r="F622" s="159"/>
      <c r="G622" s="158"/>
      <c r="H622" s="144"/>
      <c r="I622" s="158"/>
      <c r="J622" s="147"/>
      <c r="K622" s="158"/>
      <c r="L622" s="158"/>
      <c r="M622" s="158"/>
      <c r="N622" s="158"/>
      <c r="O622" s="158"/>
      <c r="P622" s="148"/>
      <c r="Q622" s="158"/>
      <c r="R622" s="158"/>
      <c r="S622" s="158"/>
      <c r="T622" s="158"/>
      <c r="U622" s="158"/>
      <c r="V622" s="148"/>
      <c r="W622" s="158"/>
      <c r="X622" s="158"/>
      <c r="Y622" s="158"/>
      <c r="Z622" s="158"/>
      <c r="AA622" s="158"/>
    </row>
    <row r="623">
      <c r="A623" s="160"/>
      <c r="B623" s="151"/>
      <c r="C623" s="152"/>
      <c r="D623" s="152"/>
      <c r="E623" s="144"/>
      <c r="F623" s="159"/>
      <c r="G623" s="158"/>
      <c r="H623" s="144"/>
      <c r="I623" s="158"/>
      <c r="J623" s="147"/>
      <c r="K623" s="158"/>
      <c r="L623" s="158"/>
      <c r="M623" s="158"/>
      <c r="N623" s="158"/>
      <c r="O623" s="158"/>
      <c r="P623" s="148"/>
      <c r="Q623" s="158"/>
      <c r="R623" s="158"/>
      <c r="S623" s="158"/>
      <c r="T623" s="158"/>
      <c r="U623" s="158"/>
      <c r="V623" s="148"/>
      <c r="W623" s="158"/>
      <c r="X623" s="158"/>
      <c r="Y623" s="158"/>
      <c r="Z623" s="158"/>
      <c r="AA623" s="158"/>
    </row>
    <row r="624">
      <c r="A624" s="160"/>
      <c r="B624" s="151"/>
      <c r="C624" s="152"/>
      <c r="D624" s="152"/>
      <c r="E624" s="144"/>
      <c r="F624" s="159"/>
      <c r="G624" s="158"/>
      <c r="H624" s="144"/>
      <c r="I624" s="158"/>
      <c r="J624" s="147"/>
      <c r="K624" s="158"/>
      <c r="L624" s="158"/>
      <c r="M624" s="158"/>
      <c r="N624" s="158"/>
      <c r="O624" s="158"/>
      <c r="P624" s="148"/>
      <c r="Q624" s="158"/>
      <c r="R624" s="158"/>
      <c r="S624" s="158"/>
      <c r="T624" s="158"/>
      <c r="U624" s="158"/>
      <c r="V624" s="148"/>
      <c r="W624" s="158"/>
      <c r="X624" s="158"/>
      <c r="Y624" s="158"/>
      <c r="Z624" s="158"/>
      <c r="AA624" s="158"/>
    </row>
    <row r="625">
      <c r="A625" s="160"/>
      <c r="B625" s="151"/>
      <c r="C625" s="152"/>
      <c r="D625" s="152"/>
      <c r="E625" s="144"/>
      <c r="F625" s="159"/>
      <c r="G625" s="158"/>
      <c r="H625" s="144"/>
      <c r="I625" s="158"/>
      <c r="J625" s="147"/>
      <c r="K625" s="158"/>
      <c r="L625" s="158"/>
      <c r="M625" s="158"/>
      <c r="N625" s="158"/>
      <c r="O625" s="158"/>
      <c r="P625" s="148"/>
      <c r="Q625" s="158"/>
      <c r="R625" s="158"/>
      <c r="S625" s="158"/>
      <c r="T625" s="158"/>
      <c r="U625" s="158"/>
      <c r="V625" s="148"/>
      <c r="W625" s="158"/>
      <c r="X625" s="158"/>
      <c r="Y625" s="158"/>
      <c r="Z625" s="158"/>
      <c r="AA625" s="158"/>
    </row>
    <row r="626">
      <c r="A626" s="160"/>
      <c r="B626" s="151"/>
      <c r="C626" s="152"/>
      <c r="D626" s="152"/>
      <c r="E626" s="144"/>
      <c r="F626" s="159"/>
      <c r="G626" s="158"/>
      <c r="H626" s="144"/>
      <c r="I626" s="158"/>
      <c r="J626" s="147"/>
      <c r="K626" s="158"/>
      <c r="L626" s="158"/>
      <c r="M626" s="158"/>
      <c r="N626" s="158"/>
      <c r="O626" s="158"/>
      <c r="P626" s="148"/>
      <c r="Q626" s="158"/>
      <c r="R626" s="158"/>
      <c r="S626" s="158"/>
      <c r="T626" s="158"/>
      <c r="U626" s="158"/>
      <c r="V626" s="148"/>
      <c r="W626" s="158"/>
      <c r="X626" s="158"/>
      <c r="Y626" s="158"/>
      <c r="Z626" s="158"/>
      <c r="AA626" s="158"/>
    </row>
    <row r="627">
      <c r="A627" s="160"/>
      <c r="B627" s="151"/>
      <c r="C627" s="152"/>
      <c r="D627" s="152"/>
      <c r="E627" s="144"/>
      <c r="F627" s="159"/>
      <c r="G627" s="158"/>
      <c r="H627" s="144"/>
      <c r="I627" s="158"/>
      <c r="J627" s="147"/>
      <c r="K627" s="158"/>
      <c r="L627" s="158"/>
      <c r="M627" s="158"/>
      <c r="N627" s="158"/>
      <c r="O627" s="158"/>
      <c r="P627" s="148"/>
      <c r="Q627" s="158"/>
      <c r="R627" s="158"/>
      <c r="S627" s="158"/>
      <c r="T627" s="158"/>
      <c r="U627" s="158"/>
      <c r="V627" s="148"/>
      <c r="W627" s="158"/>
      <c r="X627" s="158"/>
      <c r="Y627" s="158"/>
      <c r="Z627" s="158"/>
      <c r="AA627" s="158"/>
    </row>
    <row r="628">
      <c r="A628" s="160"/>
      <c r="B628" s="151"/>
      <c r="C628" s="152"/>
      <c r="D628" s="152"/>
      <c r="E628" s="144"/>
      <c r="F628" s="159"/>
      <c r="G628" s="158"/>
      <c r="H628" s="144"/>
      <c r="I628" s="158"/>
      <c r="J628" s="147"/>
      <c r="K628" s="158"/>
      <c r="L628" s="158"/>
      <c r="M628" s="158"/>
      <c r="N628" s="158"/>
      <c r="O628" s="158"/>
      <c r="P628" s="148"/>
      <c r="Q628" s="158"/>
      <c r="R628" s="158"/>
      <c r="S628" s="158"/>
      <c r="T628" s="158"/>
      <c r="U628" s="158"/>
      <c r="V628" s="148"/>
      <c r="W628" s="158"/>
      <c r="X628" s="158"/>
      <c r="Y628" s="158"/>
      <c r="Z628" s="158"/>
      <c r="AA628" s="158"/>
    </row>
    <row r="629">
      <c r="A629" s="160"/>
      <c r="B629" s="151"/>
      <c r="C629" s="152"/>
      <c r="D629" s="152"/>
      <c r="E629" s="144"/>
      <c r="F629" s="159"/>
      <c r="G629" s="158"/>
      <c r="H629" s="144"/>
      <c r="I629" s="158"/>
      <c r="J629" s="147"/>
      <c r="K629" s="158"/>
      <c r="L629" s="158"/>
      <c r="M629" s="158"/>
      <c r="N629" s="158"/>
      <c r="O629" s="158"/>
      <c r="P629" s="148"/>
      <c r="Q629" s="158"/>
      <c r="R629" s="158"/>
      <c r="S629" s="158"/>
      <c r="T629" s="158"/>
      <c r="U629" s="158"/>
      <c r="V629" s="148"/>
      <c r="W629" s="158"/>
      <c r="X629" s="158"/>
      <c r="Y629" s="158"/>
      <c r="Z629" s="158"/>
      <c r="AA629" s="158"/>
    </row>
    <row r="630">
      <c r="A630" s="160"/>
      <c r="B630" s="151"/>
      <c r="C630" s="152"/>
      <c r="D630" s="152"/>
      <c r="E630" s="144"/>
      <c r="F630" s="159"/>
      <c r="G630" s="158"/>
      <c r="H630" s="144"/>
      <c r="I630" s="158"/>
      <c r="J630" s="147"/>
      <c r="K630" s="158"/>
      <c r="L630" s="158"/>
      <c r="M630" s="158"/>
      <c r="N630" s="158"/>
      <c r="O630" s="158"/>
      <c r="P630" s="148"/>
      <c r="Q630" s="158"/>
      <c r="R630" s="158"/>
      <c r="S630" s="158"/>
      <c r="T630" s="158"/>
      <c r="U630" s="158"/>
      <c r="V630" s="148"/>
      <c r="W630" s="158"/>
      <c r="X630" s="158"/>
      <c r="Y630" s="158"/>
      <c r="Z630" s="158"/>
      <c r="AA630" s="158"/>
    </row>
    <row r="631">
      <c r="A631" s="160"/>
      <c r="B631" s="151"/>
      <c r="C631" s="152"/>
      <c r="D631" s="152"/>
      <c r="E631" s="144"/>
      <c r="F631" s="159"/>
      <c r="G631" s="158"/>
      <c r="H631" s="144"/>
      <c r="I631" s="158"/>
      <c r="J631" s="147"/>
      <c r="K631" s="158"/>
      <c r="L631" s="158"/>
      <c r="M631" s="158"/>
      <c r="N631" s="158"/>
      <c r="O631" s="158"/>
      <c r="P631" s="148"/>
      <c r="Q631" s="158"/>
      <c r="R631" s="158"/>
      <c r="S631" s="158"/>
      <c r="T631" s="158"/>
      <c r="U631" s="158"/>
      <c r="V631" s="148"/>
      <c r="W631" s="158"/>
      <c r="X631" s="158"/>
      <c r="Y631" s="158"/>
      <c r="Z631" s="158"/>
      <c r="AA631" s="158"/>
    </row>
    <row r="632">
      <c r="A632" s="160"/>
      <c r="B632" s="151"/>
      <c r="C632" s="152"/>
      <c r="D632" s="152"/>
      <c r="E632" s="144"/>
      <c r="F632" s="159"/>
      <c r="G632" s="158"/>
      <c r="H632" s="144"/>
      <c r="I632" s="158"/>
      <c r="J632" s="147"/>
      <c r="K632" s="158"/>
      <c r="L632" s="158"/>
      <c r="M632" s="158"/>
      <c r="N632" s="158"/>
      <c r="O632" s="158"/>
      <c r="P632" s="148"/>
      <c r="Q632" s="158"/>
      <c r="R632" s="158"/>
      <c r="S632" s="158"/>
      <c r="T632" s="158"/>
      <c r="U632" s="158"/>
      <c r="V632" s="148"/>
      <c r="W632" s="158"/>
      <c r="X632" s="158"/>
      <c r="Y632" s="158"/>
      <c r="Z632" s="158"/>
      <c r="AA632" s="158"/>
    </row>
    <row r="633">
      <c r="A633" s="160"/>
      <c r="B633" s="151"/>
      <c r="C633" s="152"/>
      <c r="D633" s="152"/>
      <c r="E633" s="144"/>
      <c r="F633" s="159"/>
      <c r="G633" s="158"/>
      <c r="H633" s="144"/>
      <c r="I633" s="158"/>
      <c r="J633" s="147"/>
      <c r="K633" s="158"/>
      <c r="L633" s="158"/>
      <c r="M633" s="158"/>
      <c r="N633" s="158"/>
      <c r="O633" s="158"/>
      <c r="P633" s="148"/>
      <c r="Q633" s="158"/>
      <c r="R633" s="158"/>
      <c r="S633" s="158"/>
      <c r="T633" s="158"/>
      <c r="U633" s="158"/>
      <c r="V633" s="148"/>
      <c r="W633" s="158"/>
      <c r="X633" s="158"/>
      <c r="Y633" s="158"/>
      <c r="Z633" s="158"/>
      <c r="AA633" s="158"/>
    </row>
    <row r="634">
      <c r="A634" s="160"/>
      <c r="B634" s="151"/>
      <c r="C634" s="152"/>
      <c r="D634" s="152"/>
      <c r="E634" s="144"/>
      <c r="F634" s="159"/>
      <c r="G634" s="158"/>
      <c r="H634" s="144"/>
      <c r="I634" s="158"/>
      <c r="J634" s="147"/>
      <c r="K634" s="158"/>
      <c r="L634" s="158"/>
      <c r="M634" s="158"/>
      <c r="N634" s="158"/>
      <c r="O634" s="158"/>
      <c r="P634" s="148"/>
      <c r="Q634" s="158"/>
      <c r="R634" s="158"/>
      <c r="S634" s="158"/>
      <c r="T634" s="158"/>
      <c r="U634" s="158"/>
      <c r="V634" s="148"/>
      <c r="W634" s="158"/>
      <c r="X634" s="158"/>
      <c r="Y634" s="158"/>
      <c r="Z634" s="158"/>
      <c r="AA634" s="158"/>
    </row>
    <row r="635">
      <c r="A635" s="160"/>
      <c r="B635" s="151"/>
      <c r="C635" s="152"/>
      <c r="D635" s="152"/>
      <c r="E635" s="144"/>
      <c r="F635" s="159"/>
      <c r="G635" s="158"/>
      <c r="H635" s="144"/>
      <c r="I635" s="158"/>
      <c r="J635" s="147"/>
      <c r="K635" s="158"/>
      <c r="L635" s="158"/>
      <c r="M635" s="158"/>
      <c r="N635" s="158"/>
      <c r="O635" s="158"/>
      <c r="P635" s="148"/>
      <c r="Q635" s="158"/>
      <c r="R635" s="158"/>
      <c r="S635" s="158"/>
      <c r="T635" s="158"/>
      <c r="U635" s="158"/>
      <c r="V635" s="148"/>
      <c r="W635" s="158"/>
      <c r="X635" s="158"/>
      <c r="Y635" s="158"/>
      <c r="Z635" s="158"/>
      <c r="AA635" s="158"/>
    </row>
    <row r="636">
      <c r="A636" s="160"/>
      <c r="B636" s="151"/>
      <c r="C636" s="152"/>
      <c r="D636" s="152"/>
      <c r="E636" s="144"/>
      <c r="F636" s="159"/>
      <c r="G636" s="158"/>
      <c r="H636" s="144"/>
      <c r="I636" s="158"/>
      <c r="J636" s="147"/>
      <c r="K636" s="158"/>
      <c r="L636" s="158"/>
      <c r="M636" s="158"/>
      <c r="N636" s="158"/>
      <c r="O636" s="158"/>
      <c r="P636" s="148"/>
      <c r="Q636" s="158"/>
      <c r="R636" s="158"/>
      <c r="S636" s="158"/>
      <c r="T636" s="158"/>
      <c r="U636" s="158"/>
      <c r="V636" s="148"/>
      <c r="W636" s="158"/>
      <c r="X636" s="158"/>
      <c r="Y636" s="158"/>
      <c r="Z636" s="158"/>
      <c r="AA636" s="158"/>
    </row>
    <row r="637">
      <c r="A637" s="160"/>
      <c r="B637" s="151"/>
      <c r="C637" s="152"/>
      <c r="D637" s="152"/>
      <c r="E637" s="144"/>
      <c r="F637" s="159"/>
      <c r="G637" s="158"/>
      <c r="H637" s="144"/>
      <c r="I637" s="158"/>
      <c r="J637" s="147"/>
      <c r="K637" s="158"/>
      <c r="L637" s="158"/>
      <c r="M637" s="158"/>
      <c r="N637" s="158"/>
      <c r="O637" s="158"/>
      <c r="P637" s="148"/>
      <c r="Q637" s="158"/>
      <c r="R637" s="158"/>
      <c r="S637" s="158"/>
      <c r="T637" s="158"/>
      <c r="U637" s="158"/>
      <c r="V637" s="148"/>
      <c r="W637" s="158"/>
      <c r="X637" s="158"/>
      <c r="Y637" s="158"/>
      <c r="Z637" s="158"/>
      <c r="AA637" s="158"/>
    </row>
    <row r="638">
      <c r="A638" s="160"/>
      <c r="B638" s="151"/>
      <c r="C638" s="152"/>
      <c r="D638" s="152"/>
      <c r="E638" s="144"/>
      <c r="F638" s="159"/>
      <c r="G638" s="158"/>
      <c r="H638" s="144"/>
      <c r="I638" s="158"/>
      <c r="J638" s="147"/>
      <c r="K638" s="158"/>
      <c r="L638" s="158"/>
      <c r="M638" s="158"/>
      <c r="N638" s="158"/>
      <c r="O638" s="158"/>
      <c r="P638" s="148"/>
      <c r="Q638" s="158"/>
      <c r="R638" s="158"/>
      <c r="S638" s="158"/>
      <c r="T638" s="158"/>
      <c r="U638" s="158"/>
      <c r="V638" s="148"/>
      <c r="W638" s="158"/>
      <c r="X638" s="158"/>
      <c r="Y638" s="158"/>
      <c r="Z638" s="158"/>
      <c r="AA638" s="158"/>
    </row>
    <row r="639">
      <c r="A639" s="160"/>
      <c r="B639" s="151"/>
      <c r="C639" s="152"/>
      <c r="D639" s="152"/>
      <c r="E639" s="144"/>
      <c r="F639" s="159"/>
      <c r="G639" s="158"/>
      <c r="H639" s="144"/>
      <c r="I639" s="158"/>
      <c r="J639" s="147"/>
      <c r="K639" s="158"/>
      <c r="L639" s="158"/>
      <c r="M639" s="158"/>
      <c r="N639" s="158"/>
      <c r="O639" s="158"/>
      <c r="P639" s="148"/>
      <c r="Q639" s="158"/>
      <c r="R639" s="158"/>
      <c r="S639" s="158"/>
      <c r="T639" s="158"/>
      <c r="U639" s="158"/>
      <c r="V639" s="148"/>
      <c r="W639" s="158"/>
      <c r="X639" s="158"/>
      <c r="Y639" s="158"/>
      <c r="Z639" s="158"/>
      <c r="AA639" s="158"/>
    </row>
    <row r="640">
      <c r="A640" s="160"/>
      <c r="B640" s="151"/>
      <c r="C640" s="152"/>
      <c r="D640" s="152"/>
      <c r="E640" s="144"/>
      <c r="F640" s="159"/>
      <c r="G640" s="158"/>
      <c r="H640" s="144"/>
      <c r="I640" s="158"/>
      <c r="J640" s="147"/>
      <c r="K640" s="158"/>
      <c r="L640" s="158"/>
      <c r="M640" s="158"/>
      <c r="N640" s="158"/>
      <c r="O640" s="158"/>
      <c r="P640" s="148"/>
      <c r="Q640" s="158"/>
      <c r="R640" s="158"/>
      <c r="S640" s="158"/>
      <c r="T640" s="158"/>
      <c r="U640" s="158"/>
      <c r="V640" s="148"/>
      <c r="W640" s="158"/>
      <c r="X640" s="158"/>
      <c r="Y640" s="158"/>
      <c r="Z640" s="158"/>
      <c r="AA640" s="158"/>
    </row>
    <row r="641">
      <c r="A641" s="160"/>
      <c r="B641" s="151"/>
      <c r="C641" s="152"/>
      <c r="D641" s="152"/>
      <c r="E641" s="144"/>
      <c r="F641" s="159"/>
      <c r="G641" s="158"/>
      <c r="H641" s="144"/>
      <c r="I641" s="158"/>
      <c r="J641" s="147"/>
      <c r="K641" s="158"/>
      <c r="L641" s="158"/>
      <c r="M641" s="158"/>
      <c r="N641" s="158"/>
      <c r="O641" s="158"/>
      <c r="P641" s="148"/>
      <c r="Q641" s="158"/>
      <c r="R641" s="158"/>
      <c r="S641" s="158"/>
      <c r="T641" s="158"/>
      <c r="U641" s="158"/>
      <c r="V641" s="148"/>
      <c r="W641" s="158"/>
      <c r="X641" s="158"/>
      <c r="Y641" s="158"/>
      <c r="Z641" s="158"/>
      <c r="AA641" s="158"/>
    </row>
    <row r="642">
      <c r="A642" s="160"/>
      <c r="B642" s="151"/>
      <c r="C642" s="152"/>
      <c r="D642" s="152"/>
      <c r="E642" s="144"/>
      <c r="F642" s="159"/>
      <c r="G642" s="158"/>
      <c r="H642" s="144"/>
      <c r="I642" s="158"/>
      <c r="J642" s="147"/>
      <c r="K642" s="158"/>
      <c r="L642" s="158"/>
      <c r="M642" s="158"/>
      <c r="N642" s="158"/>
      <c r="O642" s="158"/>
      <c r="P642" s="148"/>
      <c r="Q642" s="158"/>
      <c r="R642" s="158"/>
      <c r="S642" s="158"/>
      <c r="T642" s="158"/>
      <c r="U642" s="158"/>
      <c r="V642" s="148"/>
      <c r="W642" s="158"/>
      <c r="X642" s="158"/>
      <c r="Y642" s="158"/>
      <c r="Z642" s="158"/>
      <c r="AA642" s="158"/>
    </row>
    <row r="643">
      <c r="A643" s="160"/>
      <c r="B643" s="151"/>
      <c r="C643" s="152"/>
      <c r="D643" s="152"/>
      <c r="E643" s="144"/>
      <c r="F643" s="159"/>
      <c r="G643" s="158"/>
      <c r="H643" s="144"/>
      <c r="I643" s="158"/>
      <c r="J643" s="147"/>
      <c r="K643" s="158"/>
      <c r="L643" s="158"/>
      <c r="M643" s="158"/>
      <c r="N643" s="158"/>
      <c r="O643" s="158"/>
      <c r="P643" s="148"/>
      <c r="Q643" s="158"/>
      <c r="R643" s="158"/>
      <c r="S643" s="158"/>
      <c r="T643" s="158"/>
      <c r="U643" s="158"/>
      <c r="V643" s="148"/>
      <c r="W643" s="158"/>
      <c r="X643" s="158"/>
      <c r="Y643" s="158"/>
      <c r="Z643" s="158"/>
      <c r="AA643" s="158"/>
    </row>
    <row r="644">
      <c r="A644" s="160"/>
      <c r="B644" s="151"/>
      <c r="C644" s="152"/>
      <c r="D644" s="152"/>
      <c r="E644" s="144"/>
      <c r="F644" s="159"/>
      <c r="G644" s="158"/>
      <c r="H644" s="144"/>
      <c r="I644" s="158"/>
      <c r="J644" s="147"/>
      <c r="K644" s="158"/>
      <c r="L644" s="158"/>
      <c r="M644" s="158"/>
      <c r="N644" s="158"/>
      <c r="O644" s="158"/>
      <c r="P644" s="148"/>
      <c r="Q644" s="158"/>
      <c r="R644" s="158"/>
      <c r="S644" s="158"/>
      <c r="T644" s="158"/>
      <c r="U644" s="158"/>
      <c r="V644" s="148"/>
      <c r="W644" s="158"/>
      <c r="X644" s="158"/>
      <c r="Y644" s="158"/>
      <c r="Z644" s="158"/>
      <c r="AA644" s="158"/>
    </row>
    <row r="645">
      <c r="A645" s="160"/>
      <c r="B645" s="151"/>
      <c r="C645" s="152"/>
      <c r="D645" s="152"/>
      <c r="E645" s="144"/>
      <c r="F645" s="159"/>
      <c r="G645" s="158"/>
      <c r="H645" s="144"/>
      <c r="I645" s="158"/>
      <c r="J645" s="147"/>
      <c r="K645" s="158"/>
      <c r="L645" s="158"/>
      <c r="M645" s="158"/>
      <c r="N645" s="158"/>
      <c r="O645" s="158"/>
      <c r="P645" s="148"/>
      <c r="Q645" s="158"/>
      <c r="R645" s="158"/>
      <c r="S645" s="158"/>
      <c r="T645" s="158"/>
      <c r="U645" s="158"/>
      <c r="V645" s="148"/>
      <c r="W645" s="158"/>
      <c r="X645" s="158"/>
      <c r="Y645" s="158"/>
      <c r="Z645" s="158"/>
      <c r="AA645" s="158"/>
    </row>
    <row r="646">
      <c r="A646" s="160"/>
      <c r="B646" s="151"/>
      <c r="C646" s="152"/>
      <c r="D646" s="152"/>
      <c r="E646" s="144"/>
      <c r="F646" s="159"/>
      <c r="G646" s="158"/>
      <c r="H646" s="144"/>
      <c r="I646" s="158"/>
      <c r="J646" s="147"/>
      <c r="K646" s="158"/>
      <c r="L646" s="158"/>
      <c r="M646" s="158"/>
      <c r="N646" s="158"/>
      <c r="O646" s="158"/>
      <c r="P646" s="148"/>
      <c r="Q646" s="158"/>
      <c r="R646" s="158"/>
      <c r="S646" s="158"/>
      <c r="T646" s="158"/>
      <c r="U646" s="158"/>
      <c r="V646" s="148"/>
      <c r="W646" s="158"/>
      <c r="X646" s="158"/>
      <c r="Y646" s="158"/>
      <c r="Z646" s="158"/>
      <c r="AA646" s="158"/>
    </row>
    <row r="647">
      <c r="A647" s="160"/>
      <c r="B647" s="151"/>
      <c r="C647" s="152"/>
      <c r="D647" s="152"/>
      <c r="E647" s="144"/>
      <c r="F647" s="159"/>
      <c r="G647" s="158"/>
      <c r="H647" s="144"/>
      <c r="I647" s="158"/>
      <c r="J647" s="147"/>
      <c r="K647" s="158"/>
      <c r="L647" s="158"/>
      <c r="M647" s="158"/>
      <c r="N647" s="158"/>
      <c r="O647" s="158"/>
      <c r="P647" s="148"/>
      <c r="Q647" s="158"/>
      <c r="R647" s="158"/>
      <c r="S647" s="158"/>
      <c r="T647" s="158"/>
      <c r="U647" s="158"/>
      <c r="V647" s="148"/>
      <c r="W647" s="158"/>
      <c r="X647" s="158"/>
      <c r="Y647" s="158"/>
      <c r="Z647" s="158"/>
      <c r="AA647" s="158"/>
    </row>
    <row r="648">
      <c r="A648" s="160"/>
      <c r="B648" s="151"/>
      <c r="C648" s="152"/>
      <c r="D648" s="152"/>
      <c r="E648" s="144"/>
      <c r="F648" s="159"/>
      <c r="G648" s="158"/>
      <c r="H648" s="144"/>
      <c r="I648" s="158"/>
      <c r="J648" s="147"/>
      <c r="K648" s="158"/>
      <c r="L648" s="158"/>
      <c r="M648" s="158"/>
      <c r="N648" s="158"/>
      <c r="O648" s="158"/>
      <c r="P648" s="148"/>
      <c r="Q648" s="158"/>
      <c r="R648" s="158"/>
      <c r="S648" s="158"/>
      <c r="T648" s="158"/>
      <c r="U648" s="158"/>
      <c r="V648" s="148"/>
      <c r="W648" s="158"/>
      <c r="X648" s="158"/>
      <c r="Y648" s="158"/>
      <c r="Z648" s="158"/>
      <c r="AA648" s="158"/>
    </row>
    <row r="649">
      <c r="A649" s="160"/>
      <c r="B649" s="151"/>
      <c r="C649" s="152"/>
      <c r="D649" s="152"/>
      <c r="E649" s="144"/>
      <c r="F649" s="159"/>
      <c r="G649" s="158"/>
      <c r="H649" s="144"/>
      <c r="I649" s="158"/>
      <c r="J649" s="147"/>
      <c r="K649" s="158"/>
      <c r="L649" s="158"/>
      <c r="M649" s="158"/>
      <c r="N649" s="158"/>
      <c r="O649" s="158"/>
      <c r="P649" s="148"/>
      <c r="Q649" s="158"/>
      <c r="R649" s="158"/>
      <c r="S649" s="158"/>
      <c r="T649" s="158"/>
      <c r="U649" s="158"/>
      <c r="V649" s="148"/>
      <c r="W649" s="158"/>
      <c r="X649" s="158"/>
      <c r="Y649" s="158"/>
      <c r="Z649" s="158"/>
      <c r="AA649" s="158"/>
    </row>
    <row r="650">
      <c r="A650" s="160"/>
      <c r="B650" s="151"/>
      <c r="C650" s="152"/>
      <c r="D650" s="152"/>
      <c r="E650" s="144"/>
      <c r="F650" s="159"/>
      <c r="G650" s="158"/>
      <c r="H650" s="144"/>
      <c r="I650" s="158"/>
      <c r="J650" s="147"/>
      <c r="K650" s="158"/>
      <c r="L650" s="158"/>
      <c r="M650" s="158"/>
      <c r="N650" s="158"/>
      <c r="O650" s="158"/>
      <c r="P650" s="148"/>
      <c r="Q650" s="158"/>
      <c r="R650" s="158"/>
      <c r="S650" s="158"/>
      <c r="T650" s="158"/>
      <c r="U650" s="158"/>
      <c r="V650" s="148"/>
      <c r="W650" s="158"/>
      <c r="X650" s="158"/>
      <c r="Y650" s="158"/>
      <c r="Z650" s="158"/>
      <c r="AA650" s="158"/>
    </row>
    <row r="651">
      <c r="A651" s="160"/>
      <c r="B651" s="151"/>
      <c r="C651" s="152"/>
      <c r="D651" s="152"/>
      <c r="E651" s="144"/>
      <c r="F651" s="159"/>
      <c r="G651" s="158"/>
      <c r="H651" s="144"/>
      <c r="I651" s="158"/>
      <c r="J651" s="147"/>
      <c r="K651" s="158"/>
      <c r="L651" s="158"/>
      <c r="M651" s="158"/>
      <c r="N651" s="158"/>
      <c r="O651" s="158"/>
      <c r="P651" s="148"/>
      <c r="Q651" s="158"/>
      <c r="R651" s="158"/>
      <c r="S651" s="158"/>
      <c r="T651" s="158"/>
      <c r="U651" s="158"/>
      <c r="V651" s="148"/>
      <c r="W651" s="158"/>
      <c r="X651" s="158"/>
      <c r="Y651" s="158"/>
      <c r="Z651" s="158"/>
      <c r="AA651" s="158"/>
    </row>
    <row r="652">
      <c r="A652" s="160"/>
      <c r="B652" s="151"/>
      <c r="C652" s="152"/>
      <c r="D652" s="152"/>
      <c r="E652" s="144"/>
      <c r="F652" s="159"/>
      <c r="G652" s="158"/>
      <c r="H652" s="144"/>
      <c r="I652" s="158"/>
      <c r="J652" s="147"/>
      <c r="K652" s="158"/>
      <c r="L652" s="158"/>
      <c r="M652" s="158"/>
      <c r="N652" s="158"/>
      <c r="O652" s="158"/>
      <c r="P652" s="148"/>
      <c r="Q652" s="158"/>
      <c r="R652" s="158"/>
      <c r="S652" s="158"/>
      <c r="T652" s="158"/>
      <c r="U652" s="158"/>
      <c r="V652" s="148"/>
      <c r="W652" s="158"/>
      <c r="X652" s="158"/>
      <c r="Y652" s="158"/>
      <c r="Z652" s="158"/>
      <c r="AA652" s="158"/>
    </row>
    <row r="653">
      <c r="A653" s="160"/>
      <c r="B653" s="151"/>
      <c r="C653" s="152"/>
      <c r="D653" s="152"/>
      <c r="E653" s="144"/>
      <c r="F653" s="159"/>
      <c r="G653" s="158"/>
      <c r="H653" s="144"/>
      <c r="I653" s="158"/>
      <c r="J653" s="147"/>
      <c r="K653" s="158"/>
      <c r="L653" s="158"/>
      <c r="M653" s="158"/>
      <c r="N653" s="158"/>
      <c r="O653" s="158"/>
      <c r="P653" s="148"/>
      <c r="Q653" s="158"/>
      <c r="R653" s="158"/>
      <c r="S653" s="158"/>
      <c r="T653" s="158"/>
      <c r="U653" s="158"/>
      <c r="V653" s="148"/>
      <c r="W653" s="158"/>
      <c r="X653" s="158"/>
      <c r="Y653" s="158"/>
      <c r="Z653" s="158"/>
      <c r="AA653" s="158"/>
    </row>
    <row r="654">
      <c r="A654" s="160"/>
      <c r="B654" s="151"/>
      <c r="C654" s="152"/>
      <c r="D654" s="152"/>
      <c r="E654" s="144"/>
      <c r="F654" s="159"/>
      <c r="G654" s="158"/>
      <c r="H654" s="144"/>
      <c r="I654" s="158"/>
      <c r="J654" s="147"/>
      <c r="K654" s="158"/>
      <c r="L654" s="158"/>
      <c r="M654" s="158"/>
      <c r="N654" s="158"/>
      <c r="O654" s="158"/>
      <c r="P654" s="148"/>
      <c r="Q654" s="158"/>
      <c r="R654" s="158"/>
      <c r="S654" s="158"/>
      <c r="T654" s="158"/>
      <c r="U654" s="158"/>
      <c r="V654" s="148"/>
      <c r="W654" s="158"/>
      <c r="X654" s="158"/>
      <c r="Y654" s="158"/>
      <c r="Z654" s="158"/>
      <c r="AA654" s="158"/>
    </row>
    <row r="655">
      <c r="A655" s="160"/>
      <c r="B655" s="151"/>
      <c r="C655" s="152"/>
      <c r="D655" s="152"/>
      <c r="E655" s="144"/>
      <c r="F655" s="159"/>
      <c r="G655" s="158"/>
      <c r="H655" s="144"/>
      <c r="I655" s="158"/>
      <c r="J655" s="147"/>
      <c r="K655" s="158"/>
      <c r="L655" s="158"/>
      <c r="M655" s="158"/>
      <c r="N655" s="158"/>
      <c r="O655" s="158"/>
      <c r="P655" s="148"/>
      <c r="Q655" s="158"/>
      <c r="R655" s="158"/>
      <c r="S655" s="158"/>
      <c r="T655" s="158"/>
      <c r="U655" s="158"/>
      <c r="V655" s="148"/>
      <c r="W655" s="158"/>
      <c r="X655" s="158"/>
      <c r="Y655" s="158"/>
      <c r="Z655" s="158"/>
      <c r="AA655" s="158"/>
    </row>
    <row r="656">
      <c r="A656" s="160"/>
      <c r="B656" s="151"/>
      <c r="C656" s="152"/>
      <c r="D656" s="152"/>
      <c r="E656" s="144"/>
      <c r="F656" s="159"/>
      <c r="G656" s="158"/>
      <c r="H656" s="144"/>
      <c r="I656" s="158"/>
      <c r="J656" s="147"/>
      <c r="K656" s="158"/>
      <c r="L656" s="158"/>
      <c r="M656" s="158"/>
      <c r="N656" s="158"/>
      <c r="O656" s="158"/>
      <c r="P656" s="148"/>
      <c r="Q656" s="158"/>
      <c r="R656" s="158"/>
      <c r="S656" s="158"/>
      <c r="T656" s="158"/>
      <c r="U656" s="158"/>
      <c r="V656" s="148"/>
      <c r="W656" s="158"/>
      <c r="X656" s="158"/>
      <c r="Y656" s="158"/>
      <c r="Z656" s="158"/>
      <c r="AA656" s="158"/>
    </row>
    <row r="657">
      <c r="A657" s="160"/>
      <c r="B657" s="151"/>
      <c r="C657" s="152"/>
      <c r="D657" s="152"/>
      <c r="E657" s="144"/>
      <c r="F657" s="159"/>
      <c r="G657" s="158"/>
      <c r="H657" s="144"/>
      <c r="I657" s="158"/>
      <c r="J657" s="147"/>
      <c r="K657" s="158"/>
      <c r="L657" s="158"/>
      <c r="M657" s="158"/>
      <c r="N657" s="158"/>
      <c r="O657" s="158"/>
      <c r="P657" s="148"/>
      <c r="Q657" s="158"/>
      <c r="R657" s="158"/>
      <c r="S657" s="158"/>
      <c r="T657" s="158"/>
      <c r="U657" s="158"/>
      <c r="V657" s="148"/>
      <c r="W657" s="158"/>
      <c r="X657" s="158"/>
      <c r="Y657" s="158"/>
      <c r="Z657" s="158"/>
      <c r="AA657" s="158"/>
    </row>
    <row r="658">
      <c r="A658" s="160"/>
      <c r="B658" s="151"/>
      <c r="C658" s="152"/>
      <c r="D658" s="152"/>
      <c r="E658" s="144"/>
      <c r="F658" s="159"/>
      <c r="G658" s="158"/>
      <c r="H658" s="144"/>
      <c r="I658" s="158"/>
      <c r="J658" s="147"/>
      <c r="K658" s="158"/>
      <c r="L658" s="158"/>
      <c r="M658" s="158"/>
      <c r="N658" s="158"/>
      <c r="O658" s="158"/>
      <c r="P658" s="148"/>
      <c r="Q658" s="158"/>
      <c r="R658" s="158"/>
      <c r="S658" s="158"/>
      <c r="T658" s="158"/>
      <c r="U658" s="158"/>
      <c r="V658" s="148"/>
      <c r="W658" s="158"/>
      <c r="X658" s="158"/>
      <c r="Y658" s="158"/>
      <c r="Z658" s="158"/>
      <c r="AA658" s="158"/>
    </row>
    <row r="659">
      <c r="A659" s="160"/>
      <c r="B659" s="151"/>
      <c r="C659" s="152"/>
      <c r="D659" s="152"/>
      <c r="E659" s="144"/>
      <c r="F659" s="159"/>
      <c r="G659" s="158"/>
      <c r="H659" s="144"/>
      <c r="I659" s="158"/>
      <c r="J659" s="147"/>
      <c r="K659" s="158"/>
      <c r="L659" s="158"/>
      <c r="M659" s="158"/>
      <c r="N659" s="158"/>
      <c r="O659" s="158"/>
      <c r="P659" s="148"/>
      <c r="Q659" s="158"/>
      <c r="R659" s="158"/>
      <c r="S659" s="158"/>
      <c r="T659" s="158"/>
      <c r="U659" s="158"/>
      <c r="V659" s="148"/>
      <c r="W659" s="158"/>
      <c r="X659" s="158"/>
      <c r="Y659" s="158"/>
      <c r="Z659" s="158"/>
      <c r="AA659" s="158"/>
    </row>
    <row r="660">
      <c r="A660" s="160"/>
      <c r="B660" s="151"/>
      <c r="C660" s="152"/>
      <c r="D660" s="152"/>
      <c r="E660" s="144"/>
      <c r="F660" s="159"/>
      <c r="G660" s="158"/>
      <c r="H660" s="144"/>
      <c r="I660" s="158"/>
      <c r="J660" s="147"/>
      <c r="K660" s="158"/>
      <c r="L660" s="158"/>
      <c r="M660" s="158"/>
      <c r="N660" s="158"/>
      <c r="O660" s="158"/>
      <c r="P660" s="148"/>
      <c r="Q660" s="158"/>
      <c r="R660" s="158"/>
      <c r="S660" s="158"/>
      <c r="T660" s="158"/>
      <c r="U660" s="158"/>
      <c r="V660" s="148"/>
      <c r="W660" s="158"/>
      <c r="X660" s="158"/>
      <c r="Y660" s="158"/>
      <c r="Z660" s="158"/>
      <c r="AA660" s="158"/>
    </row>
    <row r="661">
      <c r="A661" s="160"/>
      <c r="B661" s="151"/>
      <c r="C661" s="152"/>
      <c r="D661" s="152"/>
      <c r="E661" s="144"/>
      <c r="F661" s="159"/>
      <c r="G661" s="158"/>
      <c r="H661" s="144"/>
      <c r="I661" s="158"/>
      <c r="J661" s="147"/>
      <c r="K661" s="158"/>
      <c r="L661" s="158"/>
      <c r="M661" s="158"/>
      <c r="N661" s="158"/>
      <c r="O661" s="158"/>
      <c r="P661" s="148"/>
      <c r="Q661" s="158"/>
      <c r="R661" s="158"/>
      <c r="S661" s="158"/>
      <c r="T661" s="158"/>
      <c r="U661" s="158"/>
      <c r="V661" s="148"/>
      <c r="W661" s="158"/>
      <c r="X661" s="158"/>
      <c r="Y661" s="158"/>
      <c r="Z661" s="158"/>
      <c r="AA661" s="158"/>
    </row>
    <row r="662">
      <c r="A662" s="160"/>
      <c r="B662" s="151"/>
      <c r="C662" s="152"/>
      <c r="D662" s="152"/>
      <c r="E662" s="144"/>
      <c r="F662" s="159"/>
      <c r="G662" s="158"/>
      <c r="H662" s="144"/>
      <c r="I662" s="158"/>
      <c r="J662" s="147"/>
      <c r="K662" s="158"/>
      <c r="L662" s="158"/>
      <c r="M662" s="158"/>
      <c r="N662" s="158"/>
      <c r="O662" s="158"/>
      <c r="P662" s="148"/>
      <c r="Q662" s="158"/>
      <c r="R662" s="158"/>
      <c r="S662" s="158"/>
      <c r="T662" s="158"/>
      <c r="U662" s="158"/>
      <c r="V662" s="148"/>
      <c r="W662" s="158"/>
      <c r="X662" s="158"/>
      <c r="Y662" s="158"/>
      <c r="Z662" s="158"/>
      <c r="AA662" s="158"/>
    </row>
    <row r="663">
      <c r="A663" s="160"/>
      <c r="B663" s="151"/>
      <c r="C663" s="152"/>
      <c r="D663" s="152"/>
      <c r="E663" s="144"/>
      <c r="F663" s="159"/>
      <c r="G663" s="158"/>
      <c r="H663" s="144"/>
      <c r="I663" s="158"/>
      <c r="J663" s="147"/>
      <c r="K663" s="158"/>
      <c r="L663" s="158"/>
      <c r="M663" s="158"/>
      <c r="N663" s="158"/>
      <c r="O663" s="158"/>
      <c r="P663" s="148"/>
      <c r="Q663" s="158"/>
      <c r="R663" s="158"/>
      <c r="S663" s="158"/>
      <c r="T663" s="158"/>
      <c r="U663" s="158"/>
      <c r="V663" s="148"/>
      <c r="W663" s="158"/>
      <c r="X663" s="158"/>
      <c r="Y663" s="158"/>
      <c r="Z663" s="158"/>
      <c r="AA663" s="158"/>
    </row>
    <row r="664">
      <c r="A664" s="160"/>
      <c r="B664" s="151"/>
      <c r="C664" s="152"/>
      <c r="D664" s="152"/>
      <c r="E664" s="144"/>
      <c r="F664" s="159"/>
      <c r="G664" s="158"/>
      <c r="H664" s="144"/>
      <c r="I664" s="158"/>
      <c r="J664" s="147"/>
      <c r="K664" s="158"/>
      <c r="L664" s="158"/>
      <c r="M664" s="158"/>
      <c r="N664" s="158"/>
      <c r="O664" s="158"/>
      <c r="P664" s="148"/>
      <c r="Q664" s="158"/>
      <c r="R664" s="158"/>
      <c r="S664" s="158"/>
      <c r="T664" s="158"/>
      <c r="U664" s="158"/>
      <c r="V664" s="148"/>
      <c r="W664" s="158"/>
      <c r="X664" s="158"/>
      <c r="Y664" s="158"/>
      <c r="Z664" s="158"/>
      <c r="AA664" s="158"/>
    </row>
    <row r="665">
      <c r="A665" s="160"/>
      <c r="B665" s="151"/>
      <c r="C665" s="152"/>
      <c r="D665" s="152"/>
      <c r="E665" s="144"/>
      <c r="F665" s="159"/>
      <c r="G665" s="158"/>
      <c r="H665" s="144"/>
      <c r="I665" s="158"/>
      <c r="J665" s="147"/>
      <c r="K665" s="158"/>
      <c r="L665" s="158"/>
      <c r="M665" s="158"/>
      <c r="N665" s="158"/>
      <c r="O665" s="158"/>
      <c r="P665" s="148"/>
      <c r="Q665" s="158"/>
      <c r="R665" s="158"/>
      <c r="S665" s="158"/>
      <c r="T665" s="158"/>
      <c r="U665" s="158"/>
      <c r="V665" s="148"/>
      <c r="W665" s="158"/>
      <c r="X665" s="158"/>
      <c r="Y665" s="158"/>
      <c r="Z665" s="158"/>
      <c r="AA665" s="158"/>
    </row>
    <row r="666">
      <c r="A666" s="160"/>
      <c r="B666" s="151"/>
      <c r="C666" s="152"/>
      <c r="D666" s="152"/>
      <c r="E666" s="144"/>
      <c r="F666" s="159"/>
      <c r="G666" s="158"/>
      <c r="H666" s="144"/>
      <c r="I666" s="158"/>
      <c r="J666" s="147"/>
      <c r="K666" s="158"/>
      <c r="L666" s="158"/>
      <c r="M666" s="158"/>
      <c r="N666" s="158"/>
      <c r="O666" s="158"/>
      <c r="P666" s="148"/>
      <c r="Q666" s="158"/>
      <c r="R666" s="158"/>
      <c r="S666" s="158"/>
      <c r="T666" s="158"/>
      <c r="U666" s="158"/>
      <c r="V666" s="148"/>
      <c r="W666" s="158"/>
      <c r="X666" s="158"/>
      <c r="Y666" s="158"/>
      <c r="Z666" s="158"/>
      <c r="AA666" s="158"/>
    </row>
    <row r="667">
      <c r="A667" s="160"/>
      <c r="B667" s="151"/>
      <c r="C667" s="152"/>
      <c r="D667" s="152"/>
      <c r="E667" s="144"/>
      <c r="F667" s="159"/>
      <c r="G667" s="158"/>
      <c r="H667" s="144"/>
      <c r="I667" s="158"/>
      <c r="J667" s="147"/>
      <c r="K667" s="158"/>
      <c r="L667" s="158"/>
      <c r="M667" s="158"/>
      <c r="N667" s="158"/>
      <c r="O667" s="158"/>
      <c r="P667" s="148"/>
      <c r="Q667" s="158"/>
      <c r="R667" s="158"/>
      <c r="S667" s="158"/>
      <c r="T667" s="158"/>
      <c r="U667" s="158"/>
      <c r="V667" s="148"/>
      <c r="W667" s="158"/>
      <c r="X667" s="158"/>
      <c r="Y667" s="158"/>
      <c r="Z667" s="158"/>
      <c r="AA667" s="158"/>
    </row>
    <row r="668">
      <c r="A668" s="160"/>
      <c r="B668" s="151"/>
      <c r="C668" s="152"/>
      <c r="D668" s="152"/>
      <c r="E668" s="144"/>
      <c r="F668" s="159"/>
      <c r="G668" s="158"/>
      <c r="H668" s="144"/>
      <c r="I668" s="158"/>
      <c r="J668" s="147"/>
      <c r="K668" s="158"/>
      <c r="L668" s="158"/>
      <c r="M668" s="158"/>
      <c r="N668" s="158"/>
      <c r="O668" s="158"/>
      <c r="P668" s="148"/>
      <c r="Q668" s="158"/>
      <c r="R668" s="158"/>
      <c r="S668" s="158"/>
      <c r="T668" s="158"/>
      <c r="U668" s="158"/>
      <c r="V668" s="148"/>
      <c r="W668" s="158"/>
      <c r="X668" s="158"/>
      <c r="Y668" s="158"/>
      <c r="Z668" s="158"/>
      <c r="AA668" s="158"/>
    </row>
    <row r="669">
      <c r="A669" s="160"/>
      <c r="B669" s="151"/>
      <c r="C669" s="152"/>
      <c r="D669" s="152"/>
      <c r="E669" s="144"/>
      <c r="F669" s="159"/>
      <c r="G669" s="158"/>
      <c r="H669" s="144"/>
      <c r="I669" s="158"/>
      <c r="J669" s="147"/>
      <c r="K669" s="158"/>
      <c r="L669" s="158"/>
      <c r="M669" s="158"/>
      <c r="N669" s="158"/>
      <c r="O669" s="158"/>
      <c r="P669" s="148"/>
      <c r="Q669" s="158"/>
      <c r="R669" s="158"/>
      <c r="S669" s="158"/>
      <c r="T669" s="158"/>
      <c r="U669" s="158"/>
      <c r="V669" s="148"/>
      <c r="W669" s="158"/>
      <c r="X669" s="158"/>
      <c r="Y669" s="158"/>
      <c r="Z669" s="158"/>
      <c r="AA669" s="158"/>
    </row>
    <row r="670">
      <c r="A670" s="160"/>
      <c r="B670" s="151"/>
      <c r="C670" s="152"/>
      <c r="D670" s="152"/>
      <c r="E670" s="144"/>
      <c r="F670" s="159"/>
      <c r="G670" s="158"/>
      <c r="H670" s="144"/>
      <c r="I670" s="158"/>
      <c r="J670" s="147"/>
      <c r="K670" s="158"/>
      <c r="L670" s="158"/>
      <c r="M670" s="158"/>
      <c r="N670" s="158"/>
      <c r="O670" s="158"/>
      <c r="P670" s="148"/>
      <c r="Q670" s="158"/>
      <c r="R670" s="158"/>
      <c r="S670" s="158"/>
      <c r="T670" s="158"/>
      <c r="U670" s="158"/>
      <c r="V670" s="148"/>
      <c r="W670" s="158"/>
      <c r="X670" s="158"/>
      <c r="Y670" s="158"/>
      <c r="Z670" s="158"/>
      <c r="AA670" s="158"/>
    </row>
    <row r="671">
      <c r="A671" s="160"/>
      <c r="B671" s="151"/>
      <c r="C671" s="152"/>
      <c r="D671" s="152"/>
      <c r="E671" s="144"/>
      <c r="F671" s="159"/>
      <c r="G671" s="158"/>
      <c r="H671" s="144"/>
      <c r="I671" s="158"/>
      <c r="J671" s="147"/>
      <c r="K671" s="158"/>
      <c r="L671" s="158"/>
      <c r="M671" s="158"/>
      <c r="N671" s="158"/>
      <c r="O671" s="158"/>
      <c r="P671" s="148"/>
      <c r="Q671" s="158"/>
      <c r="R671" s="158"/>
      <c r="S671" s="158"/>
      <c r="T671" s="158"/>
      <c r="U671" s="158"/>
      <c r="V671" s="148"/>
      <c r="W671" s="158"/>
      <c r="X671" s="158"/>
      <c r="Y671" s="158"/>
      <c r="Z671" s="158"/>
      <c r="AA671" s="158"/>
    </row>
    <row r="672">
      <c r="A672" s="160"/>
      <c r="B672" s="151"/>
      <c r="C672" s="152"/>
      <c r="D672" s="152"/>
      <c r="E672" s="144"/>
      <c r="F672" s="159"/>
      <c r="G672" s="158"/>
      <c r="H672" s="144"/>
      <c r="I672" s="158"/>
      <c r="J672" s="147"/>
      <c r="K672" s="158"/>
      <c r="L672" s="158"/>
      <c r="M672" s="158"/>
      <c r="N672" s="158"/>
      <c r="O672" s="158"/>
      <c r="P672" s="148"/>
      <c r="Q672" s="158"/>
      <c r="R672" s="158"/>
      <c r="S672" s="158"/>
      <c r="T672" s="158"/>
      <c r="U672" s="158"/>
      <c r="V672" s="148"/>
      <c r="W672" s="158"/>
      <c r="X672" s="158"/>
      <c r="Y672" s="158"/>
      <c r="Z672" s="158"/>
      <c r="AA672" s="158"/>
    </row>
    <row r="673">
      <c r="A673" s="160"/>
      <c r="B673" s="151"/>
      <c r="C673" s="152"/>
      <c r="D673" s="152"/>
      <c r="E673" s="144"/>
      <c r="F673" s="159"/>
      <c r="G673" s="158"/>
      <c r="H673" s="144"/>
      <c r="I673" s="158"/>
      <c r="J673" s="147"/>
      <c r="K673" s="158"/>
      <c r="L673" s="158"/>
      <c r="M673" s="158"/>
      <c r="N673" s="158"/>
      <c r="O673" s="158"/>
      <c r="P673" s="148"/>
      <c r="Q673" s="158"/>
      <c r="R673" s="158"/>
      <c r="S673" s="158"/>
      <c r="T673" s="158"/>
      <c r="U673" s="158"/>
      <c r="V673" s="148"/>
      <c r="W673" s="158"/>
      <c r="X673" s="158"/>
      <c r="Y673" s="158"/>
      <c r="Z673" s="158"/>
      <c r="AA673" s="158"/>
    </row>
    <row r="674">
      <c r="A674" s="160"/>
      <c r="B674" s="151"/>
      <c r="C674" s="152"/>
      <c r="D674" s="152"/>
      <c r="E674" s="144"/>
      <c r="F674" s="159"/>
      <c r="G674" s="158"/>
      <c r="H674" s="144"/>
      <c r="I674" s="158"/>
      <c r="J674" s="147"/>
      <c r="K674" s="158"/>
      <c r="L674" s="158"/>
      <c r="M674" s="158"/>
      <c r="N674" s="158"/>
      <c r="O674" s="158"/>
      <c r="P674" s="148"/>
      <c r="Q674" s="158"/>
      <c r="R674" s="158"/>
      <c r="S674" s="158"/>
      <c r="T674" s="158"/>
      <c r="U674" s="158"/>
      <c r="V674" s="148"/>
      <c r="W674" s="158"/>
      <c r="X674" s="158"/>
      <c r="Y674" s="158"/>
      <c r="Z674" s="158"/>
      <c r="AA674" s="158"/>
    </row>
    <row r="675">
      <c r="A675" s="160"/>
      <c r="B675" s="151"/>
      <c r="C675" s="152"/>
      <c r="D675" s="152"/>
      <c r="E675" s="144"/>
      <c r="F675" s="159"/>
      <c r="G675" s="158"/>
      <c r="H675" s="144"/>
      <c r="I675" s="158"/>
      <c r="J675" s="147"/>
      <c r="K675" s="158"/>
      <c r="L675" s="158"/>
      <c r="M675" s="158"/>
      <c r="N675" s="158"/>
      <c r="O675" s="158"/>
      <c r="P675" s="148"/>
      <c r="Q675" s="158"/>
      <c r="R675" s="158"/>
      <c r="S675" s="158"/>
      <c r="T675" s="158"/>
      <c r="U675" s="158"/>
      <c r="V675" s="148"/>
      <c r="W675" s="158"/>
      <c r="X675" s="158"/>
      <c r="Y675" s="158"/>
      <c r="Z675" s="158"/>
      <c r="AA675" s="158"/>
    </row>
    <row r="676">
      <c r="A676" s="160"/>
      <c r="B676" s="151"/>
      <c r="C676" s="152"/>
      <c r="D676" s="152"/>
      <c r="E676" s="144"/>
      <c r="F676" s="159"/>
      <c r="G676" s="158"/>
      <c r="H676" s="144"/>
      <c r="I676" s="158"/>
      <c r="J676" s="147"/>
      <c r="K676" s="158"/>
      <c r="L676" s="158"/>
      <c r="M676" s="158"/>
      <c r="N676" s="158"/>
      <c r="O676" s="158"/>
      <c r="P676" s="148"/>
      <c r="Q676" s="158"/>
      <c r="R676" s="158"/>
      <c r="S676" s="158"/>
      <c r="T676" s="158"/>
      <c r="U676" s="158"/>
      <c r="V676" s="148"/>
      <c r="W676" s="158"/>
      <c r="X676" s="158"/>
      <c r="Y676" s="158"/>
      <c r="Z676" s="158"/>
      <c r="AA676" s="158"/>
    </row>
    <row r="677">
      <c r="A677" s="160"/>
      <c r="B677" s="151"/>
      <c r="C677" s="152"/>
      <c r="D677" s="152"/>
      <c r="E677" s="144"/>
      <c r="F677" s="159"/>
      <c r="G677" s="158"/>
      <c r="H677" s="144"/>
      <c r="I677" s="158"/>
      <c r="J677" s="147"/>
      <c r="K677" s="158"/>
      <c r="L677" s="158"/>
      <c r="M677" s="158"/>
      <c r="N677" s="158"/>
      <c r="O677" s="158"/>
      <c r="P677" s="148"/>
      <c r="Q677" s="158"/>
      <c r="R677" s="158"/>
      <c r="S677" s="158"/>
      <c r="T677" s="158"/>
      <c r="U677" s="158"/>
      <c r="V677" s="148"/>
      <c r="W677" s="158"/>
      <c r="X677" s="158"/>
      <c r="Y677" s="158"/>
      <c r="Z677" s="158"/>
      <c r="AA677" s="158"/>
    </row>
    <row r="678">
      <c r="A678" s="160"/>
      <c r="B678" s="151"/>
      <c r="C678" s="152"/>
      <c r="D678" s="152"/>
      <c r="E678" s="144"/>
      <c r="F678" s="159"/>
      <c r="G678" s="158"/>
      <c r="H678" s="144"/>
      <c r="I678" s="158"/>
      <c r="J678" s="147"/>
      <c r="K678" s="158"/>
      <c r="L678" s="158"/>
      <c r="M678" s="158"/>
      <c r="N678" s="158"/>
      <c r="O678" s="158"/>
      <c r="P678" s="148"/>
      <c r="Q678" s="158"/>
      <c r="R678" s="158"/>
      <c r="S678" s="158"/>
      <c r="T678" s="158"/>
      <c r="U678" s="158"/>
      <c r="V678" s="148"/>
      <c r="W678" s="158"/>
      <c r="X678" s="158"/>
      <c r="Y678" s="158"/>
      <c r="Z678" s="158"/>
      <c r="AA678" s="158"/>
    </row>
    <row r="679">
      <c r="A679" s="160"/>
      <c r="B679" s="151"/>
      <c r="C679" s="152"/>
      <c r="D679" s="152"/>
      <c r="E679" s="144"/>
      <c r="F679" s="159"/>
      <c r="G679" s="158"/>
      <c r="H679" s="144"/>
      <c r="I679" s="158"/>
      <c r="J679" s="147"/>
      <c r="K679" s="158"/>
      <c r="L679" s="158"/>
      <c r="M679" s="158"/>
      <c r="N679" s="158"/>
      <c r="O679" s="158"/>
      <c r="P679" s="148"/>
      <c r="Q679" s="158"/>
      <c r="R679" s="158"/>
      <c r="S679" s="158"/>
      <c r="T679" s="158"/>
      <c r="U679" s="158"/>
      <c r="V679" s="148"/>
      <c r="W679" s="158"/>
      <c r="X679" s="158"/>
      <c r="Y679" s="158"/>
      <c r="Z679" s="158"/>
      <c r="AA679" s="158"/>
    </row>
    <row r="680">
      <c r="A680" s="160"/>
      <c r="B680" s="151"/>
      <c r="C680" s="152"/>
      <c r="D680" s="152"/>
      <c r="E680" s="144"/>
      <c r="F680" s="159"/>
      <c r="G680" s="158"/>
      <c r="H680" s="144"/>
      <c r="I680" s="158"/>
      <c r="J680" s="147"/>
      <c r="K680" s="158"/>
      <c r="L680" s="158"/>
      <c r="M680" s="158"/>
      <c r="N680" s="158"/>
      <c r="O680" s="158"/>
      <c r="P680" s="148"/>
      <c r="Q680" s="158"/>
      <c r="R680" s="158"/>
      <c r="S680" s="158"/>
      <c r="T680" s="158"/>
      <c r="U680" s="158"/>
      <c r="V680" s="148"/>
      <c r="W680" s="158"/>
      <c r="X680" s="158"/>
      <c r="Y680" s="158"/>
      <c r="Z680" s="158"/>
      <c r="AA680" s="158"/>
    </row>
    <row r="681">
      <c r="A681" s="160"/>
      <c r="B681" s="151"/>
      <c r="C681" s="152"/>
      <c r="D681" s="152"/>
      <c r="E681" s="144"/>
      <c r="F681" s="159"/>
      <c r="G681" s="158"/>
      <c r="H681" s="144"/>
      <c r="I681" s="158"/>
      <c r="J681" s="147"/>
      <c r="K681" s="158"/>
      <c r="L681" s="158"/>
      <c r="M681" s="158"/>
      <c r="N681" s="158"/>
      <c r="O681" s="158"/>
      <c r="P681" s="148"/>
      <c r="Q681" s="158"/>
      <c r="R681" s="158"/>
      <c r="S681" s="158"/>
      <c r="T681" s="158"/>
      <c r="U681" s="158"/>
      <c r="V681" s="148"/>
      <c r="W681" s="158"/>
      <c r="X681" s="158"/>
      <c r="Y681" s="158"/>
      <c r="Z681" s="158"/>
      <c r="AA681" s="158"/>
    </row>
    <row r="682">
      <c r="A682" s="160"/>
      <c r="B682" s="151"/>
      <c r="C682" s="152"/>
      <c r="D682" s="152"/>
      <c r="E682" s="144"/>
      <c r="F682" s="159"/>
      <c r="G682" s="158"/>
      <c r="H682" s="144"/>
      <c r="I682" s="158"/>
      <c r="J682" s="147"/>
      <c r="K682" s="158"/>
      <c r="L682" s="158"/>
      <c r="M682" s="158"/>
      <c r="N682" s="158"/>
      <c r="O682" s="158"/>
      <c r="P682" s="148"/>
      <c r="Q682" s="158"/>
      <c r="R682" s="158"/>
      <c r="S682" s="158"/>
      <c r="T682" s="158"/>
      <c r="U682" s="158"/>
      <c r="V682" s="148"/>
      <c r="W682" s="158"/>
      <c r="X682" s="158"/>
      <c r="Y682" s="158"/>
      <c r="Z682" s="158"/>
      <c r="AA682" s="158"/>
    </row>
    <row r="683">
      <c r="A683" s="160"/>
      <c r="B683" s="151"/>
      <c r="C683" s="152"/>
      <c r="D683" s="152"/>
      <c r="E683" s="144"/>
      <c r="F683" s="159"/>
      <c r="G683" s="158"/>
      <c r="H683" s="144"/>
      <c r="I683" s="158"/>
      <c r="J683" s="147"/>
      <c r="K683" s="158"/>
      <c r="L683" s="158"/>
      <c r="M683" s="158"/>
      <c r="N683" s="158"/>
      <c r="O683" s="158"/>
      <c r="P683" s="148"/>
      <c r="Q683" s="158"/>
      <c r="R683" s="158"/>
      <c r="S683" s="158"/>
      <c r="T683" s="158"/>
      <c r="U683" s="158"/>
      <c r="V683" s="148"/>
      <c r="W683" s="158"/>
      <c r="X683" s="158"/>
      <c r="Y683" s="158"/>
      <c r="Z683" s="158"/>
      <c r="AA683" s="158"/>
    </row>
    <row r="684">
      <c r="A684" s="160"/>
      <c r="B684" s="151"/>
      <c r="C684" s="152"/>
      <c r="D684" s="152"/>
      <c r="E684" s="144"/>
      <c r="F684" s="159"/>
      <c r="G684" s="158"/>
      <c r="H684" s="144"/>
      <c r="I684" s="158"/>
      <c r="J684" s="147"/>
      <c r="K684" s="158"/>
      <c r="L684" s="158"/>
      <c r="M684" s="158"/>
      <c r="N684" s="158"/>
      <c r="O684" s="158"/>
      <c r="P684" s="148"/>
      <c r="Q684" s="158"/>
      <c r="R684" s="158"/>
      <c r="S684" s="158"/>
      <c r="T684" s="158"/>
      <c r="U684" s="158"/>
      <c r="V684" s="148"/>
      <c r="W684" s="158"/>
      <c r="X684" s="158"/>
      <c r="Y684" s="158"/>
      <c r="Z684" s="158"/>
      <c r="AA684" s="158"/>
    </row>
    <row r="685">
      <c r="A685" s="160"/>
      <c r="B685" s="151"/>
      <c r="C685" s="152"/>
      <c r="D685" s="152"/>
      <c r="E685" s="144"/>
      <c r="F685" s="159"/>
      <c r="G685" s="158"/>
      <c r="H685" s="144"/>
      <c r="I685" s="158"/>
      <c r="J685" s="147"/>
      <c r="K685" s="158"/>
      <c r="L685" s="158"/>
      <c r="M685" s="158"/>
      <c r="N685" s="158"/>
      <c r="O685" s="158"/>
      <c r="P685" s="148"/>
      <c r="Q685" s="158"/>
      <c r="R685" s="158"/>
      <c r="S685" s="158"/>
      <c r="T685" s="158"/>
      <c r="U685" s="158"/>
      <c r="V685" s="148"/>
      <c r="W685" s="158"/>
      <c r="X685" s="158"/>
      <c r="Y685" s="158"/>
      <c r="Z685" s="158"/>
      <c r="AA685" s="158"/>
    </row>
    <row r="686">
      <c r="A686" s="160"/>
      <c r="B686" s="151"/>
      <c r="C686" s="152"/>
      <c r="D686" s="152"/>
      <c r="E686" s="144"/>
      <c r="F686" s="159"/>
      <c r="G686" s="158"/>
      <c r="H686" s="144"/>
      <c r="I686" s="158"/>
      <c r="J686" s="147"/>
      <c r="K686" s="158"/>
      <c r="L686" s="158"/>
      <c r="M686" s="158"/>
      <c r="N686" s="158"/>
      <c r="O686" s="158"/>
      <c r="P686" s="148"/>
      <c r="Q686" s="158"/>
      <c r="R686" s="158"/>
      <c r="S686" s="158"/>
      <c r="T686" s="158"/>
      <c r="U686" s="158"/>
      <c r="V686" s="148"/>
      <c r="W686" s="158"/>
      <c r="X686" s="158"/>
      <c r="Y686" s="158"/>
      <c r="Z686" s="158"/>
      <c r="AA686" s="158"/>
    </row>
    <row r="687">
      <c r="A687" s="160"/>
      <c r="B687" s="151"/>
      <c r="C687" s="152"/>
      <c r="D687" s="152"/>
      <c r="E687" s="144"/>
      <c r="F687" s="159"/>
      <c r="G687" s="158"/>
      <c r="H687" s="144"/>
      <c r="I687" s="158"/>
      <c r="J687" s="147"/>
      <c r="K687" s="158"/>
      <c r="L687" s="158"/>
      <c r="M687" s="158"/>
      <c r="N687" s="158"/>
      <c r="O687" s="158"/>
      <c r="P687" s="148"/>
      <c r="Q687" s="158"/>
      <c r="R687" s="158"/>
      <c r="S687" s="158"/>
      <c r="T687" s="158"/>
      <c r="U687" s="158"/>
      <c r="V687" s="148"/>
      <c r="W687" s="158"/>
      <c r="X687" s="158"/>
      <c r="Y687" s="158"/>
      <c r="Z687" s="158"/>
      <c r="AA687" s="158"/>
    </row>
    <row r="688">
      <c r="A688" s="160"/>
      <c r="B688" s="151"/>
      <c r="C688" s="152"/>
      <c r="D688" s="152"/>
      <c r="E688" s="144"/>
      <c r="F688" s="159"/>
      <c r="G688" s="158"/>
      <c r="H688" s="144"/>
      <c r="I688" s="158"/>
      <c r="J688" s="147"/>
      <c r="K688" s="158"/>
      <c r="L688" s="158"/>
      <c r="M688" s="158"/>
      <c r="N688" s="158"/>
      <c r="O688" s="158"/>
      <c r="P688" s="148"/>
      <c r="Q688" s="158"/>
      <c r="R688" s="158"/>
      <c r="S688" s="158"/>
      <c r="T688" s="158"/>
      <c r="U688" s="158"/>
      <c r="V688" s="148"/>
      <c r="W688" s="158"/>
      <c r="X688" s="158"/>
      <c r="Y688" s="158"/>
      <c r="Z688" s="158"/>
      <c r="AA688" s="158"/>
    </row>
    <row r="689">
      <c r="A689" s="160"/>
      <c r="B689" s="151"/>
      <c r="C689" s="152"/>
      <c r="D689" s="152"/>
      <c r="E689" s="144"/>
      <c r="F689" s="159"/>
      <c r="G689" s="158"/>
      <c r="H689" s="144"/>
      <c r="I689" s="158"/>
      <c r="J689" s="147"/>
      <c r="K689" s="158"/>
      <c r="L689" s="158"/>
      <c r="M689" s="158"/>
      <c r="N689" s="158"/>
      <c r="O689" s="158"/>
      <c r="P689" s="148"/>
      <c r="Q689" s="158"/>
      <c r="R689" s="158"/>
      <c r="S689" s="158"/>
      <c r="T689" s="158"/>
      <c r="U689" s="158"/>
      <c r="V689" s="148"/>
      <c r="W689" s="158"/>
      <c r="X689" s="158"/>
      <c r="Y689" s="158"/>
      <c r="Z689" s="158"/>
      <c r="AA689" s="158"/>
    </row>
    <row r="690">
      <c r="A690" s="160"/>
      <c r="B690" s="151"/>
      <c r="C690" s="152"/>
      <c r="D690" s="152"/>
      <c r="E690" s="144"/>
      <c r="F690" s="159"/>
      <c r="G690" s="158"/>
      <c r="H690" s="144"/>
      <c r="I690" s="158"/>
      <c r="J690" s="147"/>
      <c r="K690" s="158"/>
      <c r="L690" s="158"/>
      <c r="M690" s="158"/>
      <c r="N690" s="158"/>
      <c r="O690" s="158"/>
      <c r="P690" s="148"/>
      <c r="Q690" s="158"/>
      <c r="R690" s="158"/>
      <c r="S690" s="158"/>
      <c r="T690" s="158"/>
      <c r="U690" s="158"/>
      <c r="V690" s="148"/>
      <c r="W690" s="158"/>
      <c r="X690" s="158"/>
      <c r="Y690" s="158"/>
      <c r="Z690" s="158"/>
      <c r="AA690" s="158"/>
    </row>
    <row r="691">
      <c r="A691" s="160"/>
      <c r="B691" s="151"/>
      <c r="C691" s="152"/>
      <c r="D691" s="152"/>
      <c r="E691" s="144"/>
      <c r="F691" s="159"/>
      <c r="G691" s="158"/>
      <c r="H691" s="144"/>
      <c r="I691" s="158"/>
      <c r="J691" s="147"/>
      <c r="K691" s="158"/>
      <c r="L691" s="158"/>
      <c r="M691" s="158"/>
      <c r="N691" s="158"/>
      <c r="O691" s="158"/>
      <c r="P691" s="148"/>
      <c r="Q691" s="158"/>
      <c r="R691" s="158"/>
      <c r="S691" s="158"/>
      <c r="T691" s="158"/>
      <c r="U691" s="158"/>
      <c r="V691" s="148"/>
      <c r="W691" s="158"/>
      <c r="X691" s="158"/>
      <c r="Y691" s="158"/>
      <c r="Z691" s="158"/>
      <c r="AA691" s="158"/>
    </row>
    <row r="692">
      <c r="A692" s="160"/>
      <c r="B692" s="151"/>
      <c r="C692" s="152"/>
      <c r="D692" s="152"/>
      <c r="E692" s="144"/>
      <c r="F692" s="159"/>
      <c r="G692" s="158"/>
      <c r="H692" s="144"/>
      <c r="I692" s="158"/>
      <c r="J692" s="147"/>
      <c r="K692" s="158"/>
      <c r="L692" s="158"/>
      <c r="M692" s="158"/>
      <c r="N692" s="158"/>
      <c r="O692" s="158"/>
      <c r="P692" s="148"/>
      <c r="Q692" s="158"/>
      <c r="R692" s="158"/>
      <c r="S692" s="158"/>
      <c r="T692" s="158"/>
      <c r="U692" s="158"/>
      <c r="V692" s="148"/>
      <c r="W692" s="158"/>
      <c r="X692" s="158"/>
      <c r="Y692" s="158"/>
      <c r="Z692" s="158"/>
      <c r="AA692" s="158"/>
    </row>
    <row r="693">
      <c r="A693" s="160"/>
      <c r="B693" s="151"/>
      <c r="C693" s="152"/>
      <c r="D693" s="152"/>
      <c r="E693" s="144"/>
      <c r="F693" s="159"/>
      <c r="G693" s="158"/>
      <c r="H693" s="144"/>
      <c r="I693" s="158"/>
      <c r="J693" s="147"/>
      <c r="K693" s="158"/>
      <c r="L693" s="158"/>
      <c r="M693" s="158"/>
      <c r="N693" s="158"/>
      <c r="O693" s="158"/>
      <c r="P693" s="148"/>
      <c r="Q693" s="158"/>
      <c r="R693" s="158"/>
      <c r="S693" s="158"/>
      <c r="T693" s="158"/>
      <c r="U693" s="158"/>
      <c r="V693" s="148"/>
      <c r="W693" s="158"/>
      <c r="X693" s="158"/>
      <c r="Y693" s="158"/>
      <c r="Z693" s="158"/>
      <c r="AA693" s="158"/>
    </row>
    <row r="694">
      <c r="A694" s="160"/>
      <c r="B694" s="151"/>
      <c r="C694" s="152"/>
      <c r="D694" s="152"/>
      <c r="E694" s="144"/>
      <c r="F694" s="159"/>
      <c r="G694" s="158"/>
      <c r="H694" s="144"/>
      <c r="I694" s="158"/>
      <c r="J694" s="147"/>
      <c r="K694" s="158"/>
      <c r="L694" s="158"/>
      <c r="M694" s="158"/>
      <c r="N694" s="158"/>
      <c r="O694" s="158"/>
      <c r="P694" s="148"/>
      <c r="Q694" s="158"/>
      <c r="R694" s="158"/>
      <c r="S694" s="158"/>
      <c r="T694" s="158"/>
      <c r="U694" s="158"/>
      <c r="V694" s="148"/>
      <c r="W694" s="158"/>
      <c r="X694" s="158"/>
      <c r="Y694" s="158"/>
      <c r="Z694" s="158"/>
      <c r="AA694" s="158"/>
    </row>
    <row r="695">
      <c r="A695" s="160"/>
      <c r="B695" s="151"/>
      <c r="C695" s="152"/>
      <c r="D695" s="152"/>
      <c r="E695" s="144"/>
      <c r="F695" s="159"/>
      <c r="G695" s="158"/>
      <c r="H695" s="144"/>
      <c r="I695" s="158"/>
      <c r="J695" s="147"/>
      <c r="K695" s="158"/>
      <c r="L695" s="158"/>
      <c r="M695" s="158"/>
      <c r="N695" s="158"/>
      <c r="O695" s="158"/>
      <c r="P695" s="148"/>
      <c r="Q695" s="158"/>
      <c r="R695" s="158"/>
      <c r="S695" s="158"/>
      <c r="T695" s="158"/>
      <c r="U695" s="158"/>
      <c r="V695" s="148"/>
      <c r="W695" s="158"/>
      <c r="X695" s="158"/>
      <c r="Y695" s="158"/>
      <c r="Z695" s="158"/>
      <c r="AA695" s="158"/>
    </row>
    <row r="696">
      <c r="A696" s="160"/>
      <c r="B696" s="151"/>
      <c r="C696" s="152"/>
      <c r="D696" s="152"/>
      <c r="E696" s="144"/>
      <c r="F696" s="159"/>
      <c r="G696" s="158"/>
      <c r="H696" s="144"/>
      <c r="I696" s="158"/>
      <c r="J696" s="147"/>
      <c r="K696" s="158"/>
      <c r="L696" s="158"/>
      <c r="M696" s="158"/>
      <c r="N696" s="158"/>
      <c r="O696" s="158"/>
      <c r="P696" s="148"/>
      <c r="Q696" s="158"/>
      <c r="R696" s="158"/>
      <c r="S696" s="158"/>
      <c r="T696" s="158"/>
      <c r="U696" s="158"/>
      <c r="V696" s="148"/>
      <c r="W696" s="158"/>
      <c r="X696" s="158"/>
      <c r="Y696" s="158"/>
      <c r="Z696" s="158"/>
      <c r="AA696" s="158"/>
    </row>
    <row r="697">
      <c r="A697" s="160"/>
      <c r="B697" s="151"/>
      <c r="C697" s="152"/>
      <c r="D697" s="152"/>
      <c r="E697" s="144"/>
      <c r="F697" s="159"/>
      <c r="G697" s="158"/>
      <c r="H697" s="144"/>
      <c r="I697" s="158"/>
      <c r="J697" s="147"/>
      <c r="K697" s="158"/>
      <c r="L697" s="158"/>
      <c r="M697" s="158"/>
      <c r="N697" s="158"/>
      <c r="O697" s="158"/>
      <c r="P697" s="148"/>
      <c r="Q697" s="158"/>
      <c r="R697" s="158"/>
      <c r="S697" s="158"/>
      <c r="T697" s="158"/>
      <c r="U697" s="158"/>
      <c r="V697" s="148"/>
      <c r="W697" s="158"/>
      <c r="X697" s="158"/>
      <c r="Y697" s="158"/>
      <c r="Z697" s="158"/>
      <c r="AA697" s="158"/>
    </row>
    <row r="698">
      <c r="A698" s="160"/>
      <c r="B698" s="151"/>
      <c r="C698" s="152"/>
      <c r="D698" s="152"/>
      <c r="E698" s="144"/>
      <c r="F698" s="159"/>
      <c r="G698" s="158"/>
      <c r="H698" s="144"/>
      <c r="I698" s="158"/>
      <c r="J698" s="147"/>
      <c r="K698" s="158"/>
      <c r="L698" s="158"/>
      <c r="M698" s="158"/>
      <c r="N698" s="158"/>
      <c r="O698" s="158"/>
      <c r="P698" s="148"/>
      <c r="Q698" s="158"/>
      <c r="R698" s="158"/>
      <c r="S698" s="158"/>
      <c r="T698" s="158"/>
      <c r="U698" s="158"/>
      <c r="V698" s="148"/>
      <c r="W698" s="158"/>
      <c r="X698" s="158"/>
      <c r="Y698" s="158"/>
      <c r="Z698" s="158"/>
      <c r="AA698" s="158"/>
    </row>
    <row r="699">
      <c r="A699" s="160"/>
      <c r="B699" s="151"/>
      <c r="C699" s="152"/>
      <c r="D699" s="152"/>
      <c r="E699" s="144"/>
      <c r="F699" s="159"/>
      <c r="G699" s="158"/>
      <c r="H699" s="144"/>
      <c r="I699" s="158"/>
      <c r="J699" s="147"/>
      <c r="K699" s="158"/>
      <c r="L699" s="158"/>
      <c r="M699" s="158"/>
      <c r="N699" s="158"/>
      <c r="O699" s="158"/>
      <c r="P699" s="148"/>
      <c r="Q699" s="158"/>
      <c r="R699" s="158"/>
      <c r="S699" s="158"/>
      <c r="T699" s="158"/>
      <c r="U699" s="158"/>
      <c r="V699" s="148"/>
      <c r="W699" s="158"/>
      <c r="X699" s="158"/>
      <c r="Y699" s="158"/>
      <c r="Z699" s="158"/>
      <c r="AA699" s="158"/>
    </row>
    <row r="700">
      <c r="A700" s="160"/>
      <c r="B700" s="151"/>
      <c r="C700" s="152"/>
      <c r="D700" s="152"/>
      <c r="E700" s="144"/>
      <c r="F700" s="159"/>
      <c r="G700" s="158"/>
      <c r="H700" s="144"/>
      <c r="I700" s="158"/>
      <c r="J700" s="147"/>
      <c r="K700" s="158"/>
      <c r="L700" s="158"/>
      <c r="M700" s="158"/>
      <c r="N700" s="158"/>
      <c r="O700" s="158"/>
      <c r="P700" s="148"/>
      <c r="Q700" s="158"/>
      <c r="R700" s="158"/>
      <c r="S700" s="158"/>
      <c r="T700" s="158"/>
      <c r="U700" s="158"/>
      <c r="V700" s="148"/>
      <c r="W700" s="158"/>
      <c r="X700" s="158"/>
      <c r="Y700" s="158"/>
      <c r="Z700" s="158"/>
      <c r="AA700" s="158"/>
    </row>
    <row r="701">
      <c r="A701" s="160"/>
      <c r="B701" s="151"/>
      <c r="C701" s="152"/>
      <c r="D701" s="152"/>
      <c r="E701" s="144"/>
      <c r="F701" s="159"/>
      <c r="G701" s="158"/>
      <c r="H701" s="144"/>
      <c r="I701" s="158"/>
      <c r="J701" s="147"/>
      <c r="K701" s="158"/>
      <c r="L701" s="158"/>
      <c r="M701" s="158"/>
      <c r="N701" s="158"/>
      <c r="O701" s="158"/>
      <c r="P701" s="148"/>
      <c r="Q701" s="158"/>
      <c r="R701" s="158"/>
      <c r="S701" s="158"/>
      <c r="T701" s="158"/>
      <c r="U701" s="158"/>
      <c r="V701" s="148"/>
      <c r="W701" s="158"/>
      <c r="X701" s="158"/>
      <c r="Y701" s="158"/>
      <c r="Z701" s="158"/>
      <c r="AA701" s="158"/>
    </row>
    <row r="702">
      <c r="A702" s="160"/>
      <c r="B702" s="151"/>
      <c r="C702" s="152"/>
      <c r="D702" s="152"/>
      <c r="E702" s="144"/>
      <c r="F702" s="159"/>
      <c r="G702" s="158"/>
      <c r="H702" s="144"/>
      <c r="I702" s="158"/>
      <c r="J702" s="147"/>
      <c r="K702" s="158"/>
      <c r="L702" s="158"/>
      <c r="M702" s="158"/>
      <c r="N702" s="158"/>
      <c r="O702" s="158"/>
      <c r="P702" s="148"/>
      <c r="Q702" s="158"/>
      <c r="R702" s="158"/>
      <c r="S702" s="158"/>
      <c r="T702" s="158"/>
      <c r="U702" s="158"/>
      <c r="V702" s="148"/>
      <c r="W702" s="158"/>
      <c r="X702" s="158"/>
      <c r="Y702" s="158"/>
      <c r="Z702" s="158"/>
      <c r="AA702" s="158"/>
    </row>
    <row r="703">
      <c r="A703" s="160"/>
      <c r="B703" s="151"/>
      <c r="C703" s="152"/>
      <c r="D703" s="152"/>
      <c r="E703" s="144"/>
      <c r="F703" s="159"/>
      <c r="G703" s="158"/>
      <c r="H703" s="144"/>
      <c r="I703" s="158"/>
      <c r="J703" s="147"/>
      <c r="K703" s="158"/>
      <c r="L703" s="158"/>
      <c r="M703" s="158"/>
      <c r="N703" s="158"/>
      <c r="O703" s="158"/>
      <c r="P703" s="148"/>
      <c r="Q703" s="158"/>
      <c r="R703" s="158"/>
      <c r="S703" s="158"/>
      <c r="T703" s="158"/>
      <c r="U703" s="158"/>
      <c r="V703" s="148"/>
      <c r="W703" s="158"/>
      <c r="X703" s="158"/>
      <c r="Y703" s="158"/>
      <c r="Z703" s="158"/>
      <c r="AA703" s="158"/>
    </row>
    <row r="704">
      <c r="A704" s="160"/>
      <c r="B704" s="151"/>
      <c r="C704" s="152"/>
      <c r="D704" s="152"/>
      <c r="E704" s="144"/>
      <c r="F704" s="159"/>
      <c r="G704" s="158"/>
      <c r="H704" s="144"/>
      <c r="I704" s="158"/>
      <c r="J704" s="147"/>
      <c r="K704" s="158"/>
      <c r="L704" s="158"/>
      <c r="M704" s="158"/>
      <c r="N704" s="158"/>
      <c r="O704" s="158"/>
      <c r="P704" s="148"/>
      <c r="Q704" s="158"/>
      <c r="R704" s="158"/>
      <c r="S704" s="158"/>
      <c r="T704" s="158"/>
      <c r="U704" s="158"/>
      <c r="V704" s="148"/>
      <c r="W704" s="158"/>
      <c r="X704" s="158"/>
      <c r="Y704" s="158"/>
      <c r="Z704" s="158"/>
      <c r="AA704" s="158"/>
    </row>
    <row r="705">
      <c r="A705" s="160"/>
      <c r="B705" s="151"/>
      <c r="C705" s="152"/>
      <c r="D705" s="152"/>
      <c r="E705" s="144"/>
      <c r="F705" s="159"/>
      <c r="G705" s="158"/>
      <c r="H705" s="144"/>
      <c r="I705" s="158"/>
      <c r="J705" s="147"/>
      <c r="K705" s="158"/>
      <c r="L705" s="158"/>
      <c r="M705" s="158"/>
      <c r="N705" s="158"/>
      <c r="O705" s="158"/>
      <c r="P705" s="148"/>
      <c r="Q705" s="158"/>
      <c r="R705" s="158"/>
      <c r="S705" s="158"/>
      <c r="T705" s="158"/>
      <c r="U705" s="158"/>
      <c r="V705" s="148"/>
      <c r="W705" s="158"/>
      <c r="X705" s="158"/>
      <c r="Y705" s="158"/>
      <c r="Z705" s="158"/>
      <c r="AA705" s="158"/>
    </row>
    <row r="706">
      <c r="A706" s="160"/>
      <c r="B706" s="151"/>
      <c r="C706" s="152"/>
      <c r="D706" s="152"/>
      <c r="E706" s="144"/>
      <c r="F706" s="159"/>
      <c r="G706" s="158"/>
      <c r="H706" s="144"/>
      <c r="I706" s="158"/>
      <c r="J706" s="147"/>
      <c r="K706" s="158"/>
      <c r="L706" s="158"/>
      <c r="M706" s="158"/>
      <c r="N706" s="158"/>
      <c r="O706" s="158"/>
      <c r="P706" s="148"/>
      <c r="Q706" s="158"/>
      <c r="R706" s="158"/>
      <c r="S706" s="158"/>
      <c r="T706" s="158"/>
      <c r="U706" s="158"/>
      <c r="V706" s="148"/>
      <c r="W706" s="158"/>
      <c r="X706" s="158"/>
      <c r="Y706" s="158"/>
      <c r="Z706" s="158"/>
      <c r="AA706" s="158"/>
    </row>
    <row r="707">
      <c r="A707" s="160"/>
      <c r="B707" s="151"/>
      <c r="C707" s="152"/>
      <c r="D707" s="152"/>
      <c r="E707" s="144"/>
      <c r="F707" s="159"/>
      <c r="G707" s="158"/>
      <c r="H707" s="144"/>
      <c r="I707" s="158"/>
      <c r="J707" s="147"/>
      <c r="K707" s="158"/>
      <c r="L707" s="158"/>
      <c r="M707" s="158"/>
      <c r="N707" s="158"/>
      <c r="O707" s="158"/>
      <c r="P707" s="148"/>
      <c r="Q707" s="158"/>
      <c r="R707" s="158"/>
      <c r="S707" s="158"/>
      <c r="T707" s="158"/>
      <c r="U707" s="158"/>
      <c r="V707" s="148"/>
      <c r="W707" s="158"/>
      <c r="X707" s="158"/>
      <c r="Y707" s="158"/>
      <c r="Z707" s="158"/>
      <c r="AA707" s="158"/>
    </row>
    <row r="708">
      <c r="A708" s="160"/>
      <c r="B708" s="151"/>
      <c r="C708" s="152"/>
      <c r="D708" s="152"/>
      <c r="E708" s="144"/>
      <c r="F708" s="159"/>
      <c r="G708" s="158"/>
      <c r="H708" s="144"/>
      <c r="I708" s="158"/>
      <c r="J708" s="147"/>
      <c r="K708" s="158"/>
      <c r="L708" s="158"/>
      <c r="M708" s="158"/>
      <c r="N708" s="158"/>
      <c r="O708" s="158"/>
      <c r="P708" s="148"/>
      <c r="Q708" s="158"/>
      <c r="R708" s="158"/>
      <c r="S708" s="158"/>
      <c r="T708" s="158"/>
      <c r="U708" s="158"/>
      <c r="V708" s="148"/>
      <c r="W708" s="158"/>
      <c r="X708" s="158"/>
      <c r="Y708" s="158"/>
      <c r="Z708" s="158"/>
      <c r="AA708" s="158"/>
    </row>
    <row r="709">
      <c r="A709" s="160"/>
      <c r="B709" s="151"/>
      <c r="C709" s="152"/>
      <c r="D709" s="152"/>
      <c r="E709" s="144"/>
      <c r="F709" s="159"/>
      <c r="G709" s="158"/>
      <c r="H709" s="144"/>
      <c r="I709" s="158"/>
      <c r="J709" s="147"/>
      <c r="K709" s="158"/>
      <c r="L709" s="158"/>
      <c r="M709" s="158"/>
      <c r="N709" s="158"/>
      <c r="O709" s="158"/>
      <c r="P709" s="148"/>
      <c r="Q709" s="158"/>
      <c r="R709" s="158"/>
      <c r="S709" s="158"/>
      <c r="T709" s="158"/>
      <c r="U709" s="158"/>
      <c r="V709" s="148"/>
      <c r="W709" s="158"/>
      <c r="X709" s="158"/>
      <c r="Y709" s="158"/>
      <c r="Z709" s="158"/>
      <c r="AA709" s="158"/>
    </row>
    <row r="710">
      <c r="A710" s="160"/>
      <c r="B710" s="151"/>
      <c r="C710" s="152"/>
      <c r="D710" s="152"/>
      <c r="E710" s="144"/>
      <c r="F710" s="159"/>
      <c r="G710" s="158"/>
      <c r="H710" s="144"/>
      <c r="I710" s="158"/>
      <c r="J710" s="147"/>
      <c r="K710" s="158"/>
      <c r="L710" s="158"/>
      <c r="M710" s="158"/>
      <c r="N710" s="158"/>
      <c r="O710" s="158"/>
      <c r="P710" s="148"/>
      <c r="Q710" s="158"/>
      <c r="R710" s="158"/>
      <c r="S710" s="158"/>
      <c r="T710" s="158"/>
      <c r="U710" s="158"/>
      <c r="V710" s="148"/>
      <c r="W710" s="158"/>
      <c r="X710" s="158"/>
      <c r="Y710" s="158"/>
      <c r="Z710" s="158"/>
      <c r="AA710" s="158"/>
    </row>
    <row r="711">
      <c r="A711" s="160"/>
      <c r="B711" s="151"/>
      <c r="C711" s="152"/>
      <c r="D711" s="152"/>
      <c r="E711" s="144"/>
      <c r="F711" s="159"/>
      <c r="G711" s="158"/>
      <c r="H711" s="144"/>
      <c r="I711" s="158"/>
      <c r="J711" s="147"/>
      <c r="K711" s="158"/>
      <c r="L711" s="158"/>
      <c r="M711" s="158"/>
      <c r="N711" s="158"/>
      <c r="O711" s="158"/>
      <c r="P711" s="148"/>
      <c r="Q711" s="158"/>
      <c r="R711" s="158"/>
      <c r="S711" s="158"/>
      <c r="T711" s="158"/>
      <c r="U711" s="158"/>
      <c r="V711" s="148"/>
      <c r="W711" s="158"/>
      <c r="X711" s="158"/>
      <c r="Y711" s="158"/>
      <c r="Z711" s="158"/>
      <c r="AA711" s="158"/>
    </row>
    <row r="712">
      <c r="A712" s="160"/>
      <c r="B712" s="151"/>
      <c r="C712" s="152"/>
      <c r="D712" s="152"/>
      <c r="E712" s="144"/>
      <c r="F712" s="159"/>
      <c r="G712" s="158"/>
      <c r="H712" s="144"/>
      <c r="I712" s="158"/>
      <c r="J712" s="147"/>
      <c r="K712" s="158"/>
      <c r="L712" s="158"/>
      <c r="M712" s="158"/>
      <c r="N712" s="158"/>
      <c r="O712" s="158"/>
      <c r="P712" s="148"/>
      <c r="Q712" s="158"/>
      <c r="R712" s="158"/>
      <c r="S712" s="158"/>
      <c r="T712" s="158"/>
      <c r="U712" s="158"/>
      <c r="V712" s="148"/>
      <c r="W712" s="158"/>
      <c r="X712" s="158"/>
      <c r="Y712" s="158"/>
      <c r="Z712" s="158"/>
      <c r="AA712" s="158"/>
    </row>
    <row r="713">
      <c r="A713" s="160"/>
      <c r="B713" s="151"/>
      <c r="C713" s="152"/>
      <c r="D713" s="152"/>
      <c r="E713" s="144"/>
      <c r="F713" s="159"/>
      <c r="G713" s="158"/>
      <c r="H713" s="144"/>
      <c r="I713" s="158"/>
      <c r="J713" s="147"/>
      <c r="K713" s="158"/>
      <c r="L713" s="158"/>
      <c r="M713" s="158"/>
      <c r="N713" s="158"/>
      <c r="O713" s="158"/>
      <c r="P713" s="148"/>
      <c r="Q713" s="158"/>
      <c r="R713" s="158"/>
      <c r="S713" s="158"/>
      <c r="T713" s="158"/>
      <c r="U713" s="158"/>
      <c r="V713" s="148"/>
      <c r="W713" s="158"/>
      <c r="X713" s="158"/>
      <c r="Y713" s="158"/>
      <c r="Z713" s="158"/>
      <c r="AA713" s="158"/>
    </row>
    <row r="714">
      <c r="A714" s="160"/>
      <c r="B714" s="151"/>
      <c r="C714" s="152"/>
      <c r="D714" s="152"/>
      <c r="E714" s="144"/>
      <c r="F714" s="159"/>
      <c r="G714" s="158"/>
      <c r="H714" s="144"/>
      <c r="I714" s="158"/>
      <c r="J714" s="147"/>
      <c r="K714" s="158"/>
      <c r="L714" s="158"/>
      <c r="M714" s="158"/>
      <c r="N714" s="158"/>
      <c r="O714" s="158"/>
      <c r="P714" s="148"/>
      <c r="Q714" s="158"/>
      <c r="R714" s="158"/>
      <c r="S714" s="158"/>
      <c r="T714" s="158"/>
      <c r="U714" s="158"/>
      <c r="V714" s="148"/>
      <c r="W714" s="158"/>
      <c r="X714" s="158"/>
      <c r="Y714" s="158"/>
      <c r="Z714" s="158"/>
      <c r="AA714" s="158"/>
    </row>
    <row r="715">
      <c r="A715" s="160"/>
      <c r="B715" s="151"/>
      <c r="C715" s="152"/>
      <c r="D715" s="152"/>
      <c r="E715" s="144"/>
      <c r="F715" s="159"/>
      <c r="G715" s="158"/>
      <c r="H715" s="144"/>
      <c r="I715" s="158"/>
      <c r="J715" s="147"/>
      <c r="K715" s="158"/>
      <c r="L715" s="158"/>
      <c r="M715" s="158"/>
      <c r="N715" s="158"/>
      <c r="O715" s="158"/>
      <c r="P715" s="148"/>
      <c r="Q715" s="158"/>
      <c r="R715" s="158"/>
      <c r="S715" s="158"/>
      <c r="T715" s="158"/>
      <c r="U715" s="158"/>
      <c r="V715" s="148"/>
      <c r="W715" s="158"/>
      <c r="X715" s="158"/>
      <c r="Y715" s="158"/>
      <c r="Z715" s="158"/>
      <c r="AA715" s="158"/>
    </row>
    <row r="716">
      <c r="A716" s="160"/>
      <c r="B716" s="151"/>
      <c r="C716" s="152"/>
      <c r="D716" s="152"/>
      <c r="E716" s="144"/>
      <c r="F716" s="159"/>
      <c r="G716" s="158"/>
      <c r="H716" s="144"/>
      <c r="I716" s="158"/>
      <c r="J716" s="147"/>
      <c r="K716" s="158"/>
      <c r="L716" s="158"/>
      <c r="M716" s="158"/>
      <c r="N716" s="158"/>
      <c r="O716" s="158"/>
      <c r="P716" s="148"/>
      <c r="Q716" s="158"/>
      <c r="R716" s="158"/>
      <c r="S716" s="158"/>
      <c r="T716" s="158"/>
      <c r="U716" s="158"/>
      <c r="V716" s="148"/>
      <c r="W716" s="158"/>
      <c r="X716" s="158"/>
      <c r="Y716" s="158"/>
      <c r="Z716" s="158"/>
      <c r="AA716" s="158"/>
    </row>
    <row r="717">
      <c r="A717" s="160"/>
      <c r="B717" s="151"/>
      <c r="C717" s="152"/>
      <c r="D717" s="152"/>
      <c r="E717" s="144"/>
      <c r="F717" s="159"/>
      <c r="G717" s="158"/>
      <c r="H717" s="144"/>
      <c r="I717" s="158"/>
      <c r="J717" s="147"/>
      <c r="K717" s="158"/>
      <c r="L717" s="158"/>
      <c r="M717" s="158"/>
      <c r="N717" s="158"/>
      <c r="O717" s="158"/>
      <c r="P717" s="148"/>
      <c r="Q717" s="158"/>
      <c r="R717" s="158"/>
      <c r="S717" s="158"/>
      <c r="T717" s="158"/>
      <c r="U717" s="158"/>
      <c r="V717" s="148"/>
      <c r="W717" s="158"/>
      <c r="X717" s="158"/>
      <c r="Y717" s="158"/>
      <c r="Z717" s="158"/>
      <c r="AA717" s="158"/>
    </row>
    <row r="718">
      <c r="A718" s="160"/>
      <c r="B718" s="151"/>
      <c r="C718" s="152"/>
      <c r="D718" s="152"/>
      <c r="E718" s="144"/>
      <c r="F718" s="159"/>
      <c r="G718" s="158"/>
      <c r="H718" s="144"/>
      <c r="I718" s="158"/>
      <c r="J718" s="147"/>
      <c r="K718" s="158"/>
      <c r="L718" s="158"/>
      <c r="M718" s="158"/>
      <c r="N718" s="158"/>
      <c r="O718" s="158"/>
      <c r="P718" s="148"/>
      <c r="Q718" s="158"/>
      <c r="R718" s="158"/>
      <c r="S718" s="158"/>
      <c r="T718" s="158"/>
      <c r="U718" s="158"/>
      <c r="V718" s="148"/>
      <c r="W718" s="158"/>
      <c r="X718" s="158"/>
      <c r="Y718" s="158"/>
      <c r="Z718" s="158"/>
      <c r="AA718" s="158"/>
    </row>
    <row r="719">
      <c r="A719" s="160"/>
      <c r="B719" s="151"/>
      <c r="C719" s="152"/>
      <c r="D719" s="152"/>
      <c r="E719" s="144"/>
      <c r="F719" s="159"/>
      <c r="G719" s="158"/>
      <c r="H719" s="144"/>
      <c r="I719" s="158"/>
      <c r="J719" s="147"/>
      <c r="K719" s="158"/>
      <c r="L719" s="158"/>
      <c r="M719" s="158"/>
      <c r="N719" s="158"/>
      <c r="O719" s="158"/>
      <c r="P719" s="148"/>
      <c r="Q719" s="158"/>
      <c r="R719" s="158"/>
      <c r="S719" s="158"/>
      <c r="T719" s="158"/>
      <c r="U719" s="158"/>
      <c r="V719" s="148"/>
      <c r="W719" s="158"/>
      <c r="X719" s="158"/>
      <c r="Y719" s="158"/>
      <c r="Z719" s="158"/>
      <c r="AA719" s="158"/>
    </row>
    <row r="720">
      <c r="A720" s="160"/>
      <c r="B720" s="151"/>
      <c r="C720" s="152"/>
      <c r="D720" s="152"/>
      <c r="E720" s="144"/>
      <c r="F720" s="159"/>
      <c r="G720" s="158"/>
      <c r="H720" s="144"/>
      <c r="I720" s="158"/>
      <c r="J720" s="147"/>
      <c r="K720" s="158"/>
      <c r="L720" s="158"/>
      <c r="M720" s="158"/>
      <c r="N720" s="158"/>
      <c r="O720" s="158"/>
      <c r="P720" s="148"/>
      <c r="Q720" s="158"/>
      <c r="R720" s="158"/>
      <c r="S720" s="158"/>
      <c r="T720" s="158"/>
      <c r="U720" s="158"/>
      <c r="V720" s="148"/>
      <c r="W720" s="158"/>
      <c r="X720" s="158"/>
      <c r="Y720" s="158"/>
      <c r="Z720" s="158"/>
      <c r="AA720" s="158"/>
    </row>
    <row r="721">
      <c r="A721" s="160"/>
      <c r="B721" s="151"/>
      <c r="C721" s="152"/>
      <c r="D721" s="152"/>
      <c r="E721" s="144"/>
      <c r="F721" s="159"/>
      <c r="G721" s="158"/>
      <c r="H721" s="144"/>
      <c r="I721" s="158"/>
      <c r="J721" s="147"/>
      <c r="K721" s="158"/>
      <c r="L721" s="158"/>
      <c r="M721" s="158"/>
      <c r="N721" s="158"/>
      <c r="O721" s="158"/>
      <c r="P721" s="148"/>
      <c r="Q721" s="158"/>
      <c r="R721" s="158"/>
      <c r="S721" s="158"/>
      <c r="T721" s="158"/>
      <c r="U721" s="158"/>
      <c r="V721" s="148"/>
      <c r="W721" s="158"/>
      <c r="X721" s="158"/>
      <c r="Y721" s="158"/>
      <c r="Z721" s="158"/>
      <c r="AA721" s="158"/>
    </row>
    <row r="722">
      <c r="A722" s="160"/>
      <c r="B722" s="151"/>
      <c r="C722" s="152"/>
      <c r="D722" s="152"/>
      <c r="E722" s="144"/>
      <c r="F722" s="159"/>
      <c r="G722" s="158"/>
      <c r="H722" s="144"/>
      <c r="I722" s="158"/>
      <c r="J722" s="147"/>
      <c r="K722" s="158"/>
      <c r="L722" s="158"/>
      <c r="M722" s="158"/>
      <c r="N722" s="158"/>
      <c r="O722" s="158"/>
      <c r="P722" s="148"/>
      <c r="Q722" s="158"/>
      <c r="R722" s="158"/>
      <c r="S722" s="158"/>
      <c r="T722" s="158"/>
      <c r="U722" s="158"/>
      <c r="V722" s="148"/>
      <c r="W722" s="158"/>
      <c r="X722" s="158"/>
      <c r="Y722" s="158"/>
      <c r="Z722" s="158"/>
      <c r="AA722" s="158"/>
    </row>
    <row r="723">
      <c r="A723" s="160"/>
      <c r="B723" s="151"/>
      <c r="C723" s="152"/>
      <c r="D723" s="152"/>
      <c r="E723" s="144"/>
      <c r="F723" s="159"/>
      <c r="G723" s="158"/>
      <c r="H723" s="144"/>
      <c r="I723" s="158"/>
      <c r="J723" s="147"/>
      <c r="K723" s="158"/>
      <c r="L723" s="158"/>
      <c r="M723" s="158"/>
      <c r="N723" s="158"/>
      <c r="O723" s="158"/>
      <c r="P723" s="148"/>
      <c r="Q723" s="158"/>
      <c r="R723" s="158"/>
      <c r="S723" s="158"/>
      <c r="T723" s="158"/>
      <c r="U723" s="158"/>
      <c r="V723" s="148"/>
      <c r="W723" s="158"/>
      <c r="X723" s="158"/>
      <c r="Y723" s="158"/>
      <c r="Z723" s="158"/>
      <c r="AA723" s="158"/>
    </row>
    <row r="724">
      <c r="A724" s="160"/>
      <c r="B724" s="151"/>
      <c r="C724" s="152"/>
      <c r="D724" s="152"/>
      <c r="E724" s="144"/>
      <c r="F724" s="159"/>
      <c r="G724" s="158"/>
      <c r="H724" s="144"/>
      <c r="I724" s="158"/>
      <c r="J724" s="147"/>
      <c r="K724" s="158"/>
      <c r="L724" s="158"/>
      <c r="M724" s="158"/>
      <c r="N724" s="158"/>
      <c r="O724" s="158"/>
      <c r="P724" s="148"/>
      <c r="Q724" s="158"/>
      <c r="R724" s="158"/>
      <c r="S724" s="158"/>
      <c r="T724" s="158"/>
      <c r="U724" s="158"/>
      <c r="V724" s="148"/>
      <c r="W724" s="158"/>
      <c r="X724" s="158"/>
      <c r="Y724" s="158"/>
      <c r="Z724" s="158"/>
      <c r="AA724" s="158"/>
    </row>
    <row r="725">
      <c r="A725" s="160"/>
      <c r="B725" s="151"/>
      <c r="C725" s="152"/>
      <c r="D725" s="152"/>
      <c r="E725" s="144"/>
      <c r="F725" s="159"/>
      <c r="G725" s="158"/>
      <c r="H725" s="144"/>
      <c r="I725" s="158"/>
      <c r="J725" s="147"/>
      <c r="K725" s="158"/>
      <c r="L725" s="158"/>
      <c r="M725" s="158"/>
      <c r="N725" s="158"/>
      <c r="O725" s="158"/>
      <c r="P725" s="148"/>
      <c r="Q725" s="158"/>
      <c r="R725" s="158"/>
      <c r="S725" s="158"/>
      <c r="T725" s="158"/>
      <c r="U725" s="158"/>
      <c r="V725" s="148"/>
      <c r="W725" s="158"/>
      <c r="X725" s="158"/>
      <c r="Y725" s="158"/>
      <c r="Z725" s="158"/>
      <c r="AA725" s="158"/>
    </row>
    <row r="726">
      <c r="A726" s="160"/>
      <c r="B726" s="151"/>
      <c r="C726" s="152"/>
      <c r="D726" s="152"/>
      <c r="E726" s="144"/>
      <c r="F726" s="159"/>
      <c r="G726" s="158"/>
      <c r="H726" s="144"/>
      <c r="I726" s="158"/>
      <c r="J726" s="147"/>
      <c r="K726" s="158"/>
      <c r="L726" s="158"/>
      <c r="M726" s="158"/>
      <c r="N726" s="158"/>
      <c r="O726" s="158"/>
      <c r="P726" s="148"/>
      <c r="Q726" s="158"/>
      <c r="R726" s="158"/>
      <c r="S726" s="158"/>
      <c r="T726" s="158"/>
      <c r="U726" s="158"/>
      <c r="V726" s="148"/>
      <c r="W726" s="158"/>
      <c r="X726" s="158"/>
      <c r="Y726" s="158"/>
      <c r="Z726" s="158"/>
      <c r="AA726" s="158"/>
    </row>
    <row r="727">
      <c r="A727" s="160"/>
      <c r="B727" s="151"/>
      <c r="C727" s="152"/>
      <c r="D727" s="152"/>
      <c r="E727" s="144"/>
      <c r="F727" s="159"/>
      <c r="G727" s="158"/>
      <c r="H727" s="144"/>
      <c r="I727" s="158"/>
      <c r="J727" s="147"/>
      <c r="K727" s="158"/>
      <c r="L727" s="158"/>
      <c r="M727" s="158"/>
      <c r="N727" s="158"/>
      <c r="O727" s="158"/>
      <c r="P727" s="148"/>
      <c r="Q727" s="158"/>
      <c r="R727" s="158"/>
      <c r="S727" s="158"/>
      <c r="T727" s="158"/>
      <c r="U727" s="158"/>
      <c r="V727" s="148"/>
      <c r="W727" s="158"/>
      <c r="X727" s="158"/>
      <c r="Y727" s="158"/>
      <c r="Z727" s="158"/>
      <c r="AA727" s="158"/>
    </row>
    <row r="728">
      <c r="A728" s="160"/>
      <c r="B728" s="151"/>
      <c r="C728" s="152"/>
      <c r="D728" s="152"/>
      <c r="E728" s="144"/>
      <c r="F728" s="159"/>
      <c r="G728" s="158"/>
      <c r="H728" s="144"/>
      <c r="I728" s="158"/>
      <c r="J728" s="147"/>
      <c r="K728" s="158"/>
      <c r="L728" s="158"/>
      <c r="M728" s="158"/>
      <c r="N728" s="158"/>
      <c r="O728" s="158"/>
      <c r="P728" s="148"/>
      <c r="Q728" s="158"/>
      <c r="R728" s="158"/>
      <c r="S728" s="158"/>
      <c r="T728" s="158"/>
      <c r="U728" s="158"/>
      <c r="V728" s="148"/>
      <c r="W728" s="158"/>
      <c r="X728" s="158"/>
      <c r="Y728" s="158"/>
      <c r="Z728" s="158"/>
      <c r="AA728" s="158"/>
    </row>
    <row r="729">
      <c r="A729" s="160"/>
      <c r="B729" s="151"/>
      <c r="C729" s="152"/>
      <c r="D729" s="152"/>
      <c r="E729" s="144"/>
      <c r="F729" s="159"/>
      <c r="G729" s="158"/>
      <c r="H729" s="144"/>
      <c r="I729" s="158"/>
      <c r="J729" s="147"/>
      <c r="K729" s="158"/>
      <c r="L729" s="158"/>
      <c r="M729" s="158"/>
      <c r="N729" s="158"/>
      <c r="O729" s="158"/>
      <c r="P729" s="148"/>
      <c r="Q729" s="158"/>
      <c r="R729" s="158"/>
      <c r="S729" s="158"/>
      <c r="T729" s="158"/>
      <c r="U729" s="158"/>
      <c r="V729" s="148"/>
      <c r="W729" s="158"/>
      <c r="X729" s="158"/>
      <c r="Y729" s="158"/>
      <c r="Z729" s="158"/>
      <c r="AA729" s="158"/>
    </row>
    <row r="730">
      <c r="A730" s="160"/>
      <c r="B730" s="151"/>
      <c r="C730" s="152"/>
      <c r="D730" s="152"/>
      <c r="E730" s="144"/>
      <c r="F730" s="159"/>
      <c r="G730" s="158"/>
      <c r="H730" s="144"/>
      <c r="I730" s="158"/>
      <c r="J730" s="147"/>
      <c r="K730" s="158"/>
      <c r="L730" s="158"/>
      <c r="M730" s="158"/>
      <c r="N730" s="158"/>
      <c r="O730" s="158"/>
      <c r="P730" s="148"/>
      <c r="Q730" s="158"/>
      <c r="R730" s="158"/>
      <c r="S730" s="158"/>
      <c r="T730" s="158"/>
      <c r="U730" s="158"/>
      <c r="V730" s="148"/>
      <c r="W730" s="158"/>
      <c r="X730" s="158"/>
      <c r="Y730" s="158"/>
      <c r="Z730" s="158"/>
      <c r="AA730" s="158"/>
    </row>
    <row r="731">
      <c r="A731" s="160"/>
      <c r="B731" s="151"/>
      <c r="C731" s="152"/>
      <c r="D731" s="152"/>
      <c r="E731" s="144"/>
      <c r="F731" s="159"/>
      <c r="G731" s="158"/>
      <c r="H731" s="144"/>
      <c r="I731" s="158"/>
      <c r="J731" s="147"/>
      <c r="K731" s="158"/>
      <c r="L731" s="158"/>
      <c r="M731" s="158"/>
      <c r="N731" s="158"/>
      <c r="O731" s="158"/>
      <c r="P731" s="148"/>
      <c r="Q731" s="158"/>
      <c r="R731" s="158"/>
      <c r="S731" s="158"/>
      <c r="T731" s="158"/>
      <c r="U731" s="158"/>
      <c r="V731" s="148"/>
      <c r="W731" s="158"/>
      <c r="X731" s="158"/>
      <c r="Y731" s="158"/>
      <c r="Z731" s="158"/>
      <c r="AA731" s="158"/>
    </row>
    <row r="732">
      <c r="A732" s="160"/>
      <c r="B732" s="151"/>
      <c r="C732" s="152"/>
      <c r="D732" s="152"/>
      <c r="E732" s="144"/>
      <c r="F732" s="159"/>
      <c r="G732" s="158"/>
      <c r="H732" s="144"/>
      <c r="I732" s="158"/>
      <c r="J732" s="147"/>
      <c r="K732" s="158"/>
      <c r="L732" s="158"/>
      <c r="M732" s="158"/>
      <c r="N732" s="158"/>
      <c r="O732" s="158"/>
      <c r="P732" s="148"/>
      <c r="Q732" s="158"/>
      <c r="R732" s="158"/>
      <c r="S732" s="158"/>
      <c r="T732" s="158"/>
      <c r="U732" s="158"/>
      <c r="V732" s="148"/>
      <c r="W732" s="158"/>
      <c r="X732" s="158"/>
      <c r="Y732" s="158"/>
      <c r="Z732" s="158"/>
      <c r="AA732" s="158"/>
    </row>
    <row r="733">
      <c r="A733" s="160"/>
      <c r="B733" s="151"/>
      <c r="C733" s="152"/>
      <c r="D733" s="152"/>
      <c r="E733" s="144"/>
      <c r="F733" s="159"/>
      <c r="G733" s="158"/>
      <c r="H733" s="144"/>
      <c r="I733" s="158"/>
      <c r="J733" s="147"/>
      <c r="K733" s="158"/>
      <c r="L733" s="158"/>
      <c r="M733" s="158"/>
      <c r="N733" s="158"/>
      <c r="O733" s="158"/>
      <c r="P733" s="148"/>
      <c r="Q733" s="158"/>
      <c r="R733" s="158"/>
      <c r="S733" s="158"/>
      <c r="T733" s="158"/>
      <c r="U733" s="158"/>
      <c r="V733" s="148"/>
      <c r="W733" s="158"/>
      <c r="X733" s="158"/>
      <c r="Y733" s="158"/>
      <c r="Z733" s="158"/>
      <c r="AA733" s="158"/>
    </row>
    <row r="734">
      <c r="A734" s="160"/>
      <c r="B734" s="151"/>
      <c r="C734" s="152"/>
      <c r="D734" s="152"/>
      <c r="E734" s="144"/>
      <c r="F734" s="159"/>
      <c r="G734" s="158"/>
      <c r="H734" s="144"/>
      <c r="I734" s="158"/>
      <c r="J734" s="147"/>
      <c r="K734" s="158"/>
      <c r="L734" s="158"/>
      <c r="M734" s="158"/>
      <c r="N734" s="158"/>
      <c r="O734" s="158"/>
      <c r="P734" s="148"/>
      <c r="Q734" s="158"/>
      <c r="R734" s="158"/>
      <c r="S734" s="158"/>
      <c r="T734" s="158"/>
      <c r="U734" s="158"/>
      <c r="V734" s="148"/>
      <c r="W734" s="158"/>
      <c r="X734" s="158"/>
      <c r="Y734" s="158"/>
      <c r="Z734" s="158"/>
      <c r="AA734" s="158"/>
    </row>
    <row r="735">
      <c r="A735" s="160"/>
      <c r="B735" s="151"/>
      <c r="C735" s="152"/>
      <c r="D735" s="152"/>
      <c r="E735" s="144"/>
      <c r="F735" s="159"/>
      <c r="G735" s="158"/>
      <c r="H735" s="144"/>
      <c r="I735" s="158"/>
      <c r="J735" s="147"/>
      <c r="K735" s="158"/>
      <c r="L735" s="158"/>
      <c r="M735" s="158"/>
      <c r="N735" s="158"/>
      <c r="O735" s="158"/>
      <c r="P735" s="148"/>
      <c r="Q735" s="158"/>
      <c r="R735" s="158"/>
      <c r="S735" s="158"/>
      <c r="T735" s="158"/>
      <c r="U735" s="158"/>
      <c r="V735" s="148"/>
      <c r="W735" s="158"/>
      <c r="X735" s="158"/>
      <c r="Y735" s="158"/>
      <c r="Z735" s="158"/>
      <c r="AA735" s="158"/>
    </row>
    <row r="736">
      <c r="A736" s="160"/>
      <c r="B736" s="151"/>
      <c r="C736" s="152"/>
      <c r="D736" s="152"/>
      <c r="E736" s="144"/>
      <c r="F736" s="159"/>
      <c r="G736" s="158"/>
      <c r="H736" s="144"/>
      <c r="I736" s="158"/>
      <c r="J736" s="147"/>
      <c r="K736" s="158"/>
      <c r="L736" s="158"/>
      <c r="M736" s="158"/>
      <c r="N736" s="158"/>
      <c r="O736" s="158"/>
      <c r="P736" s="148"/>
      <c r="Q736" s="158"/>
      <c r="R736" s="158"/>
      <c r="S736" s="158"/>
      <c r="T736" s="158"/>
      <c r="U736" s="158"/>
      <c r="V736" s="148"/>
      <c r="W736" s="158"/>
      <c r="X736" s="158"/>
      <c r="Y736" s="158"/>
      <c r="Z736" s="158"/>
      <c r="AA736" s="158"/>
    </row>
    <row r="737">
      <c r="A737" s="160"/>
      <c r="B737" s="151"/>
      <c r="C737" s="152"/>
      <c r="D737" s="152"/>
      <c r="E737" s="144"/>
      <c r="F737" s="159"/>
      <c r="G737" s="158"/>
      <c r="H737" s="144"/>
      <c r="I737" s="158"/>
      <c r="J737" s="147"/>
      <c r="K737" s="158"/>
      <c r="L737" s="158"/>
      <c r="M737" s="158"/>
      <c r="N737" s="158"/>
      <c r="O737" s="158"/>
      <c r="P737" s="148"/>
      <c r="Q737" s="158"/>
      <c r="R737" s="158"/>
      <c r="S737" s="158"/>
      <c r="T737" s="158"/>
      <c r="U737" s="158"/>
      <c r="V737" s="148"/>
      <c r="W737" s="158"/>
      <c r="X737" s="158"/>
      <c r="Y737" s="158"/>
      <c r="Z737" s="158"/>
      <c r="AA737" s="158"/>
    </row>
    <row r="738">
      <c r="A738" s="160"/>
      <c r="B738" s="151"/>
      <c r="C738" s="152"/>
      <c r="D738" s="152"/>
      <c r="E738" s="144"/>
      <c r="F738" s="159"/>
      <c r="G738" s="158"/>
      <c r="H738" s="144"/>
      <c r="I738" s="158"/>
      <c r="J738" s="147"/>
      <c r="K738" s="158"/>
      <c r="L738" s="158"/>
      <c r="M738" s="158"/>
      <c r="N738" s="158"/>
      <c r="O738" s="158"/>
      <c r="P738" s="148"/>
      <c r="Q738" s="158"/>
      <c r="R738" s="158"/>
      <c r="S738" s="158"/>
      <c r="T738" s="158"/>
      <c r="U738" s="158"/>
      <c r="V738" s="148"/>
      <c r="W738" s="158"/>
      <c r="X738" s="158"/>
      <c r="Y738" s="158"/>
      <c r="Z738" s="158"/>
      <c r="AA738" s="158"/>
    </row>
    <row r="739">
      <c r="A739" s="160"/>
      <c r="B739" s="151"/>
      <c r="C739" s="152"/>
      <c r="D739" s="152"/>
      <c r="E739" s="144"/>
      <c r="F739" s="159"/>
      <c r="G739" s="158"/>
      <c r="H739" s="144"/>
      <c r="I739" s="158"/>
      <c r="J739" s="147"/>
      <c r="K739" s="158"/>
      <c r="L739" s="158"/>
      <c r="M739" s="158"/>
      <c r="N739" s="158"/>
      <c r="O739" s="158"/>
      <c r="P739" s="148"/>
      <c r="Q739" s="158"/>
      <c r="R739" s="158"/>
      <c r="S739" s="158"/>
      <c r="T739" s="158"/>
      <c r="U739" s="158"/>
      <c r="V739" s="148"/>
      <c r="W739" s="158"/>
      <c r="X739" s="158"/>
      <c r="Y739" s="158"/>
      <c r="Z739" s="158"/>
      <c r="AA739" s="158"/>
    </row>
    <row r="740">
      <c r="A740" s="160"/>
      <c r="B740" s="151"/>
      <c r="C740" s="152"/>
      <c r="D740" s="152"/>
      <c r="E740" s="144"/>
      <c r="F740" s="159"/>
      <c r="G740" s="158"/>
      <c r="H740" s="144"/>
      <c r="I740" s="158"/>
      <c r="J740" s="147"/>
      <c r="K740" s="158"/>
      <c r="L740" s="158"/>
      <c r="M740" s="158"/>
      <c r="N740" s="158"/>
      <c r="O740" s="158"/>
      <c r="P740" s="148"/>
      <c r="Q740" s="158"/>
      <c r="R740" s="158"/>
      <c r="S740" s="158"/>
      <c r="T740" s="158"/>
      <c r="U740" s="158"/>
      <c r="V740" s="148"/>
      <c r="W740" s="158"/>
      <c r="X740" s="158"/>
      <c r="Y740" s="158"/>
      <c r="Z740" s="158"/>
      <c r="AA740" s="158"/>
    </row>
    <row r="741">
      <c r="A741" s="160"/>
      <c r="B741" s="151"/>
      <c r="C741" s="152"/>
      <c r="D741" s="152"/>
      <c r="E741" s="144"/>
      <c r="F741" s="159"/>
      <c r="G741" s="158"/>
      <c r="H741" s="144"/>
      <c r="I741" s="158"/>
      <c r="J741" s="147"/>
      <c r="K741" s="158"/>
      <c r="L741" s="158"/>
      <c r="M741" s="158"/>
      <c r="N741" s="158"/>
      <c r="O741" s="158"/>
      <c r="P741" s="148"/>
      <c r="Q741" s="158"/>
      <c r="R741" s="158"/>
      <c r="S741" s="158"/>
      <c r="T741" s="158"/>
      <c r="U741" s="158"/>
      <c r="V741" s="148"/>
      <c r="W741" s="158"/>
      <c r="X741" s="158"/>
      <c r="Y741" s="158"/>
      <c r="Z741" s="158"/>
      <c r="AA741" s="158"/>
    </row>
    <row r="742">
      <c r="A742" s="160"/>
      <c r="B742" s="151"/>
      <c r="C742" s="152"/>
      <c r="D742" s="152"/>
      <c r="E742" s="144"/>
      <c r="F742" s="159"/>
      <c r="G742" s="158"/>
      <c r="H742" s="144"/>
      <c r="I742" s="158"/>
      <c r="J742" s="147"/>
      <c r="K742" s="158"/>
      <c r="L742" s="158"/>
      <c r="M742" s="158"/>
      <c r="N742" s="158"/>
      <c r="O742" s="158"/>
      <c r="P742" s="148"/>
      <c r="Q742" s="158"/>
      <c r="R742" s="158"/>
      <c r="S742" s="158"/>
      <c r="T742" s="158"/>
      <c r="U742" s="158"/>
      <c r="V742" s="148"/>
      <c r="W742" s="158"/>
      <c r="X742" s="158"/>
      <c r="Y742" s="158"/>
      <c r="Z742" s="158"/>
      <c r="AA742" s="158"/>
    </row>
    <row r="743">
      <c r="A743" s="160"/>
      <c r="B743" s="151"/>
      <c r="C743" s="152"/>
      <c r="D743" s="152"/>
      <c r="E743" s="144"/>
      <c r="F743" s="159"/>
      <c r="G743" s="158"/>
      <c r="H743" s="144"/>
      <c r="I743" s="158"/>
      <c r="J743" s="147"/>
      <c r="K743" s="158"/>
      <c r="L743" s="158"/>
      <c r="M743" s="158"/>
      <c r="N743" s="158"/>
      <c r="O743" s="158"/>
      <c r="P743" s="148"/>
      <c r="Q743" s="158"/>
      <c r="R743" s="158"/>
      <c r="S743" s="158"/>
      <c r="T743" s="158"/>
      <c r="U743" s="158"/>
      <c r="V743" s="148"/>
      <c r="W743" s="158"/>
      <c r="X743" s="158"/>
      <c r="Y743" s="158"/>
      <c r="Z743" s="158"/>
      <c r="AA743" s="158"/>
    </row>
    <row r="744">
      <c r="A744" s="160"/>
      <c r="B744" s="151"/>
      <c r="C744" s="152"/>
      <c r="D744" s="152"/>
      <c r="E744" s="144"/>
      <c r="F744" s="159"/>
      <c r="G744" s="158"/>
      <c r="H744" s="144"/>
      <c r="I744" s="158"/>
      <c r="J744" s="147"/>
      <c r="K744" s="158"/>
      <c r="L744" s="158"/>
      <c r="M744" s="158"/>
      <c r="N744" s="158"/>
      <c r="O744" s="158"/>
      <c r="P744" s="148"/>
      <c r="Q744" s="158"/>
      <c r="R744" s="158"/>
      <c r="S744" s="158"/>
      <c r="T744" s="158"/>
      <c r="U744" s="158"/>
      <c r="V744" s="148"/>
      <c r="W744" s="158"/>
      <c r="X744" s="158"/>
      <c r="Y744" s="158"/>
      <c r="Z744" s="158"/>
      <c r="AA744" s="158"/>
    </row>
    <row r="745">
      <c r="A745" s="160"/>
      <c r="B745" s="151"/>
      <c r="C745" s="152"/>
      <c r="D745" s="152"/>
      <c r="E745" s="144"/>
      <c r="F745" s="159"/>
      <c r="G745" s="158"/>
      <c r="H745" s="144"/>
      <c r="I745" s="158"/>
      <c r="J745" s="147"/>
      <c r="K745" s="158"/>
      <c r="L745" s="158"/>
      <c r="M745" s="158"/>
      <c r="N745" s="158"/>
      <c r="O745" s="158"/>
      <c r="P745" s="148"/>
      <c r="Q745" s="158"/>
      <c r="R745" s="158"/>
      <c r="S745" s="158"/>
      <c r="T745" s="158"/>
      <c r="U745" s="158"/>
      <c r="V745" s="148"/>
      <c r="W745" s="158"/>
      <c r="X745" s="158"/>
      <c r="Y745" s="158"/>
      <c r="Z745" s="158"/>
      <c r="AA745" s="158"/>
    </row>
    <row r="746">
      <c r="A746" s="160"/>
      <c r="B746" s="151"/>
      <c r="C746" s="152"/>
      <c r="D746" s="152"/>
      <c r="E746" s="144"/>
      <c r="F746" s="159"/>
      <c r="G746" s="158"/>
      <c r="H746" s="144"/>
      <c r="I746" s="158"/>
      <c r="J746" s="147"/>
      <c r="K746" s="158"/>
      <c r="L746" s="158"/>
      <c r="M746" s="158"/>
      <c r="N746" s="158"/>
      <c r="O746" s="158"/>
      <c r="P746" s="148"/>
      <c r="Q746" s="158"/>
      <c r="R746" s="158"/>
      <c r="S746" s="158"/>
      <c r="T746" s="158"/>
      <c r="U746" s="158"/>
      <c r="V746" s="148"/>
      <c r="W746" s="158"/>
      <c r="X746" s="158"/>
      <c r="Y746" s="158"/>
      <c r="Z746" s="158"/>
      <c r="AA746" s="158"/>
    </row>
    <row r="747">
      <c r="A747" s="160"/>
      <c r="B747" s="151"/>
      <c r="C747" s="152"/>
      <c r="D747" s="152"/>
      <c r="E747" s="144"/>
      <c r="F747" s="159"/>
      <c r="G747" s="158"/>
      <c r="H747" s="144"/>
      <c r="I747" s="158"/>
      <c r="J747" s="147"/>
      <c r="K747" s="158"/>
      <c r="L747" s="158"/>
      <c r="M747" s="158"/>
      <c r="N747" s="158"/>
      <c r="O747" s="158"/>
      <c r="P747" s="148"/>
      <c r="Q747" s="158"/>
      <c r="R747" s="158"/>
      <c r="S747" s="158"/>
      <c r="T747" s="158"/>
      <c r="U747" s="158"/>
      <c r="V747" s="148"/>
      <c r="W747" s="158"/>
      <c r="X747" s="158"/>
      <c r="Y747" s="158"/>
      <c r="Z747" s="158"/>
      <c r="AA747" s="158"/>
    </row>
    <row r="748">
      <c r="A748" s="160"/>
      <c r="B748" s="151"/>
      <c r="C748" s="152"/>
      <c r="D748" s="152"/>
      <c r="E748" s="144"/>
      <c r="F748" s="159"/>
      <c r="G748" s="158"/>
      <c r="H748" s="144"/>
      <c r="I748" s="158"/>
      <c r="J748" s="147"/>
      <c r="K748" s="158"/>
      <c r="L748" s="158"/>
      <c r="M748" s="158"/>
      <c r="N748" s="158"/>
      <c r="O748" s="158"/>
      <c r="P748" s="148"/>
      <c r="Q748" s="158"/>
      <c r="R748" s="158"/>
      <c r="S748" s="158"/>
      <c r="T748" s="158"/>
      <c r="U748" s="158"/>
      <c r="V748" s="148"/>
      <c r="W748" s="158"/>
      <c r="X748" s="158"/>
      <c r="Y748" s="158"/>
      <c r="Z748" s="158"/>
      <c r="AA748" s="158"/>
    </row>
    <row r="749">
      <c r="A749" s="160"/>
      <c r="B749" s="151"/>
      <c r="C749" s="152"/>
      <c r="D749" s="152"/>
      <c r="E749" s="144"/>
      <c r="F749" s="159"/>
      <c r="G749" s="158"/>
      <c r="H749" s="144"/>
      <c r="I749" s="158"/>
      <c r="J749" s="147"/>
      <c r="K749" s="158"/>
      <c r="L749" s="158"/>
      <c r="M749" s="158"/>
      <c r="N749" s="158"/>
      <c r="O749" s="158"/>
      <c r="P749" s="148"/>
      <c r="Q749" s="158"/>
      <c r="R749" s="158"/>
      <c r="S749" s="158"/>
      <c r="T749" s="158"/>
      <c r="U749" s="158"/>
      <c r="V749" s="148"/>
      <c r="W749" s="158"/>
      <c r="X749" s="158"/>
      <c r="Y749" s="158"/>
      <c r="Z749" s="158"/>
      <c r="AA749" s="158"/>
    </row>
    <row r="750">
      <c r="A750" s="160"/>
      <c r="B750" s="151"/>
      <c r="C750" s="152"/>
      <c r="D750" s="152"/>
      <c r="E750" s="144"/>
      <c r="F750" s="159"/>
      <c r="G750" s="158"/>
      <c r="H750" s="144"/>
      <c r="I750" s="158"/>
      <c r="J750" s="147"/>
      <c r="K750" s="158"/>
      <c r="L750" s="158"/>
      <c r="M750" s="158"/>
      <c r="N750" s="158"/>
      <c r="O750" s="158"/>
      <c r="P750" s="148"/>
      <c r="Q750" s="158"/>
      <c r="R750" s="158"/>
      <c r="S750" s="158"/>
      <c r="T750" s="158"/>
      <c r="U750" s="158"/>
      <c r="V750" s="148"/>
      <c r="W750" s="158"/>
      <c r="X750" s="158"/>
      <c r="Y750" s="158"/>
      <c r="Z750" s="158"/>
      <c r="AA750" s="158"/>
    </row>
    <row r="751">
      <c r="A751" s="160"/>
      <c r="B751" s="151"/>
      <c r="C751" s="152"/>
      <c r="D751" s="152"/>
      <c r="E751" s="144"/>
      <c r="F751" s="159"/>
      <c r="G751" s="158"/>
      <c r="H751" s="144"/>
      <c r="I751" s="158"/>
      <c r="J751" s="147"/>
      <c r="K751" s="158"/>
      <c r="L751" s="158"/>
      <c r="M751" s="158"/>
      <c r="N751" s="158"/>
      <c r="O751" s="158"/>
      <c r="P751" s="148"/>
      <c r="Q751" s="158"/>
      <c r="R751" s="158"/>
      <c r="S751" s="158"/>
      <c r="T751" s="158"/>
      <c r="U751" s="158"/>
      <c r="V751" s="148"/>
      <c r="W751" s="158"/>
      <c r="X751" s="158"/>
      <c r="Y751" s="158"/>
      <c r="Z751" s="158"/>
      <c r="AA751" s="158"/>
    </row>
    <row r="752">
      <c r="A752" s="160"/>
      <c r="B752" s="151"/>
      <c r="C752" s="152"/>
      <c r="D752" s="152"/>
      <c r="E752" s="144"/>
      <c r="F752" s="159"/>
      <c r="G752" s="158"/>
      <c r="H752" s="144"/>
      <c r="I752" s="158"/>
      <c r="J752" s="147"/>
      <c r="K752" s="158"/>
      <c r="L752" s="158"/>
      <c r="M752" s="158"/>
      <c r="N752" s="158"/>
      <c r="O752" s="158"/>
      <c r="P752" s="148"/>
      <c r="Q752" s="158"/>
      <c r="R752" s="158"/>
      <c r="S752" s="158"/>
      <c r="T752" s="158"/>
      <c r="U752" s="158"/>
      <c r="V752" s="148"/>
      <c r="W752" s="158"/>
      <c r="X752" s="158"/>
      <c r="Y752" s="158"/>
      <c r="Z752" s="158"/>
      <c r="AA752" s="158"/>
    </row>
    <row r="753">
      <c r="A753" s="160"/>
      <c r="B753" s="151"/>
      <c r="C753" s="152"/>
      <c r="D753" s="152"/>
      <c r="E753" s="144"/>
      <c r="F753" s="159"/>
      <c r="G753" s="158"/>
      <c r="H753" s="144"/>
      <c r="I753" s="158"/>
      <c r="J753" s="147"/>
      <c r="K753" s="158"/>
      <c r="L753" s="158"/>
      <c r="M753" s="158"/>
      <c r="N753" s="158"/>
      <c r="O753" s="158"/>
      <c r="P753" s="148"/>
      <c r="Q753" s="158"/>
      <c r="R753" s="158"/>
      <c r="S753" s="158"/>
      <c r="T753" s="158"/>
      <c r="U753" s="158"/>
      <c r="V753" s="148"/>
      <c r="W753" s="158"/>
      <c r="X753" s="158"/>
      <c r="Y753" s="158"/>
      <c r="Z753" s="158"/>
      <c r="AA753" s="158"/>
    </row>
    <row r="754">
      <c r="A754" s="160"/>
      <c r="B754" s="151"/>
      <c r="C754" s="152"/>
      <c r="D754" s="152"/>
      <c r="E754" s="144"/>
      <c r="F754" s="159"/>
      <c r="G754" s="158"/>
      <c r="H754" s="144"/>
      <c r="I754" s="158"/>
      <c r="J754" s="147"/>
      <c r="K754" s="158"/>
      <c r="L754" s="158"/>
      <c r="M754" s="158"/>
      <c r="N754" s="158"/>
      <c r="O754" s="158"/>
      <c r="P754" s="148"/>
      <c r="Q754" s="158"/>
      <c r="R754" s="158"/>
      <c r="S754" s="158"/>
      <c r="T754" s="158"/>
      <c r="U754" s="158"/>
      <c r="V754" s="148"/>
      <c r="W754" s="158"/>
      <c r="X754" s="158"/>
      <c r="Y754" s="158"/>
      <c r="Z754" s="158"/>
      <c r="AA754" s="158"/>
    </row>
    <row r="755">
      <c r="A755" s="160"/>
      <c r="B755" s="151"/>
      <c r="C755" s="152"/>
      <c r="D755" s="152"/>
      <c r="E755" s="144"/>
      <c r="F755" s="159"/>
      <c r="G755" s="158"/>
      <c r="H755" s="144"/>
      <c r="I755" s="158"/>
      <c r="J755" s="147"/>
      <c r="K755" s="158"/>
      <c r="L755" s="158"/>
      <c r="M755" s="158"/>
      <c r="N755" s="158"/>
      <c r="O755" s="158"/>
      <c r="P755" s="148"/>
      <c r="Q755" s="158"/>
      <c r="R755" s="158"/>
      <c r="S755" s="158"/>
      <c r="T755" s="158"/>
      <c r="U755" s="158"/>
      <c r="V755" s="148"/>
      <c r="W755" s="158"/>
      <c r="X755" s="158"/>
      <c r="Y755" s="158"/>
      <c r="Z755" s="158"/>
      <c r="AA755" s="158"/>
    </row>
    <row r="756">
      <c r="A756" s="160"/>
      <c r="B756" s="151"/>
      <c r="C756" s="152"/>
      <c r="D756" s="152"/>
      <c r="E756" s="144"/>
      <c r="F756" s="159"/>
      <c r="G756" s="158"/>
      <c r="H756" s="144"/>
      <c r="I756" s="158"/>
      <c r="J756" s="147"/>
      <c r="K756" s="158"/>
      <c r="L756" s="158"/>
      <c r="M756" s="158"/>
      <c r="N756" s="158"/>
      <c r="O756" s="158"/>
      <c r="P756" s="148"/>
      <c r="Q756" s="158"/>
      <c r="R756" s="158"/>
      <c r="S756" s="158"/>
      <c r="T756" s="158"/>
      <c r="U756" s="158"/>
      <c r="V756" s="148"/>
      <c r="W756" s="158"/>
      <c r="X756" s="158"/>
      <c r="Y756" s="158"/>
      <c r="Z756" s="158"/>
      <c r="AA756" s="158"/>
    </row>
    <row r="757">
      <c r="A757" s="160"/>
      <c r="B757" s="151"/>
      <c r="C757" s="152"/>
      <c r="D757" s="152"/>
      <c r="E757" s="144"/>
      <c r="F757" s="159"/>
      <c r="G757" s="158"/>
      <c r="H757" s="144"/>
      <c r="I757" s="158"/>
      <c r="J757" s="147"/>
      <c r="K757" s="158"/>
      <c r="L757" s="158"/>
      <c r="M757" s="158"/>
      <c r="N757" s="158"/>
      <c r="O757" s="158"/>
      <c r="P757" s="148"/>
      <c r="Q757" s="158"/>
      <c r="R757" s="158"/>
      <c r="S757" s="158"/>
      <c r="T757" s="158"/>
      <c r="U757" s="158"/>
      <c r="V757" s="148"/>
      <c r="W757" s="158"/>
      <c r="X757" s="158"/>
      <c r="Y757" s="158"/>
      <c r="Z757" s="158"/>
      <c r="AA757" s="158"/>
    </row>
    <row r="758">
      <c r="A758" s="160"/>
      <c r="B758" s="151"/>
      <c r="C758" s="152"/>
      <c r="D758" s="152"/>
      <c r="E758" s="144"/>
      <c r="F758" s="159"/>
      <c r="G758" s="158"/>
      <c r="H758" s="144"/>
      <c r="I758" s="158"/>
      <c r="J758" s="147"/>
      <c r="K758" s="158"/>
      <c r="L758" s="158"/>
      <c r="M758" s="158"/>
      <c r="N758" s="158"/>
      <c r="O758" s="158"/>
      <c r="P758" s="148"/>
      <c r="Q758" s="158"/>
      <c r="R758" s="158"/>
      <c r="S758" s="158"/>
      <c r="T758" s="158"/>
      <c r="U758" s="158"/>
      <c r="V758" s="148"/>
      <c r="W758" s="158"/>
      <c r="X758" s="158"/>
      <c r="Y758" s="158"/>
      <c r="Z758" s="158"/>
      <c r="AA758" s="158"/>
    </row>
    <row r="759">
      <c r="A759" s="160"/>
      <c r="B759" s="151"/>
      <c r="C759" s="152"/>
      <c r="D759" s="152"/>
      <c r="E759" s="144"/>
      <c r="F759" s="159"/>
      <c r="G759" s="158"/>
      <c r="H759" s="144"/>
      <c r="I759" s="158"/>
      <c r="J759" s="147"/>
      <c r="K759" s="158"/>
      <c r="L759" s="158"/>
      <c r="M759" s="158"/>
      <c r="N759" s="158"/>
      <c r="O759" s="158"/>
      <c r="P759" s="148"/>
      <c r="Q759" s="158"/>
      <c r="R759" s="158"/>
      <c r="S759" s="158"/>
      <c r="T759" s="158"/>
      <c r="U759" s="158"/>
      <c r="V759" s="148"/>
      <c r="W759" s="158"/>
      <c r="X759" s="158"/>
      <c r="Y759" s="158"/>
      <c r="Z759" s="158"/>
      <c r="AA759" s="158"/>
    </row>
    <row r="760">
      <c r="A760" s="160"/>
      <c r="B760" s="151"/>
      <c r="C760" s="152"/>
      <c r="D760" s="152"/>
      <c r="E760" s="144"/>
      <c r="F760" s="159"/>
      <c r="G760" s="158"/>
      <c r="H760" s="144"/>
      <c r="I760" s="158"/>
      <c r="J760" s="147"/>
      <c r="K760" s="158"/>
      <c r="L760" s="158"/>
      <c r="M760" s="158"/>
      <c r="N760" s="158"/>
      <c r="O760" s="158"/>
      <c r="P760" s="148"/>
      <c r="Q760" s="158"/>
      <c r="R760" s="158"/>
      <c r="S760" s="158"/>
      <c r="T760" s="158"/>
      <c r="U760" s="158"/>
      <c r="V760" s="148"/>
      <c r="W760" s="158"/>
      <c r="X760" s="158"/>
      <c r="Y760" s="158"/>
      <c r="Z760" s="158"/>
      <c r="AA760" s="158"/>
    </row>
    <row r="761">
      <c r="A761" s="160"/>
      <c r="B761" s="151"/>
      <c r="C761" s="152"/>
      <c r="D761" s="152"/>
      <c r="E761" s="144"/>
      <c r="F761" s="159"/>
      <c r="G761" s="158"/>
      <c r="H761" s="144"/>
      <c r="I761" s="158"/>
      <c r="J761" s="147"/>
      <c r="K761" s="158"/>
      <c r="L761" s="158"/>
      <c r="M761" s="158"/>
      <c r="N761" s="158"/>
      <c r="O761" s="158"/>
      <c r="P761" s="148"/>
      <c r="Q761" s="158"/>
      <c r="R761" s="158"/>
      <c r="S761" s="158"/>
      <c r="T761" s="158"/>
      <c r="U761" s="158"/>
      <c r="V761" s="148"/>
      <c r="W761" s="158"/>
      <c r="X761" s="158"/>
      <c r="Y761" s="158"/>
      <c r="Z761" s="158"/>
      <c r="AA761" s="158"/>
    </row>
    <row r="762">
      <c r="A762" s="160"/>
      <c r="B762" s="151"/>
      <c r="C762" s="152"/>
      <c r="D762" s="152"/>
      <c r="E762" s="144"/>
      <c r="F762" s="159"/>
      <c r="G762" s="158"/>
      <c r="H762" s="144"/>
      <c r="I762" s="158"/>
      <c r="J762" s="147"/>
      <c r="K762" s="158"/>
      <c r="L762" s="158"/>
      <c r="M762" s="158"/>
      <c r="N762" s="158"/>
      <c r="O762" s="158"/>
      <c r="P762" s="148"/>
      <c r="Q762" s="158"/>
      <c r="R762" s="158"/>
      <c r="S762" s="158"/>
      <c r="T762" s="158"/>
      <c r="U762" s="158"/>
      <c r="V762" s="148"/>
      <c r="W762" s="158"/>
      <c r="X762" s="158"/>
      <c r="Y762" s="158"/>
      <c r="Z762" s="158"/>
      <c r="AA762" s="158"/>
    </row>
    <row r="763">
      <c r="A763" s="160"/>
      <c r="B763" s="151"/>
      <c r="C763" s="152"/>
      <c r="D763" s="152"/>
      <c r="E763" s="144"/>
      <c r="F763" s="159"/>
      <c r="G763" s="158"/>
      <c r="H763" s="144"/>
      <c r="I763" s="158"/>
      <c r="J763" s="147"/>
      <c r="K763" s="158"/>
      <c r="L763" s="158"/>
      <c r="M763" s="158"/>
      <c r="N763" s="158"/>
      <c r="O763" s="158"/>
      <c r="P763" s="148"/>
      <c r="Q763" s="158"/>
      <c r="R763" s="158"/>
      <c r="S763" s="158"/>
      <c r="T763" s="158"/>
      <c r="U763" s="158"/>
      <c r="V763" s="148"/>
      <c r="W763" s="158"/>
      <c r="X763" s="158"/>
      <c r="Y763" s="158"/>
      <c r="Z763" s="158"/>
      <c r="AA763" s="158"/>
    </row>
    <row r="764">
      <c r="A764" s="160"/>
      <c r="B764" s="151"/>
      <c r="C764" s="152"/>
      <c r="D764" s="152"/>
      <c r="E764" s="144"/>
      <c r="F764" s="159"/>
      <c r="G764" s="158"/>
      <c r="H764" s="144"/>
      <c r="I764" s="158"/>
      <c r="J764" s="147"/>
      <c r="K764" s="158"/>
      <c r="L764" s="158"/>
      <c r="M764" s="158"/>
      <c r="N764" s="158"/>
      <c r="O764" s="158"/>
      <c r="P764" s="148"/>
      <c r="Q764" s="158"/>
      <c r="R764" s="158"/>
      <c r="S764" s="158"/>
      <c r="T764" s="158"/>
      <c r="U764" s="158"/>
      <c r="V764" s="148"/>
      <c r="W764" s="158"/>
      <c r="X764" s="158"/>
      <c r="Y764" s="158"/>
      <c r="Z764" s="158"/>
      <c r="AA764" s="158"/>
    </row>
    <row r="765">
      <c r="A765" s="160"/>
      <c r="B765" s="151"/>
      <c r="C765" s="152"/>
      <c r="D765" s="152"/>
      <c r="E765" s="144"/>
      <c r="F765" s="159"/>
      <c r="G765" s="158"/>
      <c r="H765" s="144"/>
      <c r="I765" s="158"/>
      <c r="J765" s="147"/>
      <c r="K765" s="158"/>
      <c r="L765" s="158"/>
      <c r="M765" s="158"/>
      <c r="N765" s="158"/>
      <c r="O765" s="158"/>
      <c r="P765" s="148"/>
      <c r="Q765" s="158"/>
      <c r="R765" s="158"/>
      <c r="S765" s="158"/>
      <c r="T765" s="158"/>
      <c r="U765" s="158"/>
      <c r="V765" s="148"/>
      <c r="W765" s="158"/>
      <c r="X765" s="158"/>
      <c r="Y765" s="158"/>
      <c r="Z765" s="158"/>
      <c r="AA765" s="158"/>
    </row>
    <row r="766">
      <c r="A766" s="160"/>
      <c r="B766" s="151"/>
      <c r="C766" s="152"/>
      <c r="D766" s="152"/>
      <c r="E766" s="144"/>
      <c r="F766" s="159"/>
      <c r="G766" s="158"/>
      <c r="H766" s="144"/>
      <c r="I766" s="158"/>
      <c r="J766" s="147"/>
      <c r="K766" s="158"/>
      <c r="L766" s="158"/>
      <c r="M766" s="158"/>
      <c r="N766" s="158"/>
      <c r="O766" s="158"/>
      <c r="P766" s="148"/>
      <c r="Q766" s="158"/>
      <c r="R766" s="158"/>
      <c r="S766" s="158"/>
      <c r="T766" s="158"/>
      <c r="U766" s="158"/>
      <c r="V766" s="148"/>
      <c r="W766" s="158"/>
      <c r="X766" s="158"/>
      <c r="Y766" s="158"/>
      <c r="Z766" s="158"/>
      <c r="AA766" s="158"/>
    </row>
    <row r="767">
      <c r="A767" s="160"/>
      <c r="B767" s="151"/>
      <c r="C767" s="152"/>
      <c r="D767" s="152"/>
      <c r="E767" s="144"/>
      <c r="F767" s="159"/>
      <c r="G767" s="158"/>
      <c r="H767" s="144"/>
      <c r="I767" s="158"/>
      <c r="J767" s="147"/>
      <c r="K767" s="158"/>
      <c r="L767" s="158"/>
      <c r="M767" s="158"/>
      <c r="N767" s="158"/>
      <c r="O767" s="158"/>
      <c r="P767" s="148"/>
      <c r="Q767" s="158"/>
      <c r="R767" s="158"/>
      <c r="S767" s="158"/>
      <c r="T767" s="158"/>
      <c r="U767" s="158"/>
      <c r="V767" s="148"/>
      <c r="W767" s="158"/>
      <c r="X767" s="158"/>
      <c r="Y767" s="158"/>
      <c r="Z767" s="158"/>
      <c r="AA767" s="158"/>
    </row>
    <row r="768">
      <c r="A768" s="160"/>
      <c r="B768" s="151"/>
      <c r="C768" s="152"/>
      <c r="D768" s="152"/>
      <c r="E768" s="144"/>
      <c r="F768" s="159"/>
      <c r="G768" s="158"/>
      <c r="H768" s="144"/>
      <c r="I768" s="158"/>
      <c r="J768" s="147"/>
      <c r="K768" s="158"/>
      <c r="L768" s="158"/>
      <c r="M768" s="158"/>
      <c r="N768" s="158"/>
      <c r="O768" s="158"/>
      <c r="P768" s="148"/>
      <c r="Q768" s="158"/>
      <c r="R768" s="158"/>
      <c r="S768" s="158"/>
      <c r="T768" s="158"/>
      <c r="U768" s="158"/>
      <c r="V768" s="148"/>
      <c r="W768" s="158"/>
      <c r="X768" s="158"/>
      <c r="Y768" s="158"/>
      <c r="Z768" s="158"/>
      <c r="AA768" s="158"/>
    </row>
    <row r="769">
      <c r="A769" s="160"/>
      <c r="B769" s="151"/>
      <c r="C769" s="152"/>
      <c r="D769" s="152"/>
      <c r="E769" s="144"/>
      <c r="F769" s="159"/>
      <c r="G769" s="158"/>
      <c r="H769" s="144"/>
      <c r="I769" s="158"/>
      <c r="J769" s="147"/>
      <c r="K769" s="158"/>
      <c r="L769" s="158"/>
      <c r="M769" s="158"/>
      <c r="N769" s="158"/>
      <c r="O769" s="158"/>
      <c r="P769" s="148"/>
      <c r="Q769" s="158"/>
      <c r="R769" s="158"/>
      <c r="S769" s="158"/>
      <c r="T769" s="158"/>
      <c r="U769" s="158"/>
      <c r="V769" s="148"/>
      <c r="W769" s="158"/>
      <c r="X769" s="158"/>
      <c r="Y769" s="158"/>
      <c r="Z769" s="158"/>
      <c r="AA769" s="158"/>
    </row>
    <row r="770">
      <c r="A770" s="160"/>
      <c r="B770" s="151"/>
      <c r="C770" s="152"/>
      <c r="D770" s="152"/>
      <c r="E770" s="144"/>
      <c r="F770" s="159"/>
      <c r="G770" s="158"/>
      <c r="H770" s="144"/>
      <c r="I770" s="158"/>
      <c r="J770" s="147"/>
      <c r="K770" s="158"/>
      <c r="L770" s="158"/>
      <c r="M770" s="158"/>
      <c r="N770" s="158"/>
      <c r="O770" s="158"/>
      <c r="P770" s="148"/>
      <c r="Q770" s="158"/>
      <c r="R770" s="158"/>
      <c r="S770" s="158"/>
      <c r="T770" s="158"/>
      <c r="U770" s="158"/>
      <c r="V770" s="148"/>
      <c r="W770" s="158"/>
      <c r="X770" s="158"/>
      <c r="Y770" s="158"/>
      <c r="Z770" s="158"/>
      <c r="AA770" s="158"/>
    </row>
    <row r="771">
      <c r="A771" s="160"/>
      <c r="B771" s="151"/>
      <c r="C771" s="152"/>
      <c r="D771" s="152"/>
      <c r="E771" s="144"/>
      <c r="F771" s="159"/>
      <c r="G771" s="158"/>
      <c r="H771" s="144"/>
      <c r="I771" s="158"/>
      <c r="J771" s="147"/>
      <c r="K771" s="158"/>
      <c r="L771" s="158"/>
      <c r="M771" s="158"/>
      <c r="N771" s="158"/>
      <c r="O771" s="158"/>
      <c r="P771" s="148"/>
      <c r="Q771" s="158"/>
      <c r="R771" s="158"/>
      <c r="S771" s="158"/>
      <c r="T771" s="158"/>
      <c r="U771" s="158"/>
      <c r="V771" s="148"/>
      <c r="W771" s="158"/>
      <c r="X771" s="158"/>
      <c r="Y771" s="158"/>
      <c r="Z771" s="158"/>
      <c r="AA771" s="158"/>
    </row>
    <row r="772">
      <c r="A772" s="160"/>
      <c r="B772" s="151"/>
      <c r="C772" s="152"/>
      <c r="D772" s="152"/>
      <c r="E772" s="144"/>
      <c r="F772" s="159"/>
      <c r="G772" s="158"/>
      <c r="H772" s="144"/>
      <c r="I772" s="158"/>
      <c r="J772" s="147"/>
      <c r="K772" s="158"/>
      <c r="L772" s="158"/>
      <c r="M772" s="158"/>
      <c r="N772" s="158"/>
      <c r="O772" s="158"/>
      <c r="P772" s="148"/>
      <c r="Q772" s="158"/>
      <c r="R772" s="158"/>
      <c r="S772" s="158"/>
      <c r="T772" s="158"/>
      <c r="U772" s="158"/>
      <c r="V772" s="148"/>
      <c r="W772" s="158"/>
      <c r="X772" s="158"/>
      <c r="Y772" s="158"/>
      <c r="Z772" s="158"/>
      <c r="AA772" s="158"/>
    </row>
    <row r="773">
      <c r="A773" s="160"/>
      <c r="B773" s="151"/>
      <c r="C773" s="152"/>
      <c r="D773" s="152"/>
      <c r="E773" s="144"/>
      <c r="F773" s="159"/>
      <c r="G773" s="158"/>
      <c r="H773" s="144"/>
      <c r="I773" s="158"/>
      <c r="J773" s="147"/>
      <c r="K773" s="158"/>
      <c r="L773" s="158"/>
      <c r="M773" s="158"/>
      <c r="N773" s="158"/>
      <c r="O773" s="158"/>
      <c r="P773" s="148"/>
      <c r="Q773" s="158"/>
      <c r="R773" s="158"/>
      <c r="S773" s="158"/>
      <c r="T773" s="158"/>
      <c r="U773" s="158"/>
      <c r="V773" s="148"/>
      <c r="W773" s="158"/>
      <c r="X773" s="158"/>
      <c r="Y773" s="158"/>
      <c r="Z773" s="158"/>
      <c r="AA773" s="158"/>
    </row>
    <row r="774">
      <c r="A774" s="160"/>
      <c r="B774" s="151"/>
      <c r="C774" s="152"/>
      <c r="D774" s="152"/>
      <c r="E774" s="144"/>
      <c r="F774" s="159"/>
      <c r="G774" s="158"/>
      <c r="H774" s="144"/>
      <c r="I774" s="158"/>
      <c r="J774" s="147"/>
      <c r="K774" s="158"/>
      <c r="L774" s="158"/>
      <c r="M774" s="158"/>
      <c r="N774" s="158"/>
      <c r="O774" s="158"/>
      <c r="P774" s="148"/>
      <c r="Q774" s="158"/>
      <c r="R774" s="158"/>
      <c r="S774" s="158"/>
      <c r="T774" s="158"/>
      <c r="U774" s="158"/>
      <c r="V774" s="148"/>
      <c r="W774" s="158"/>
      <c r="X774" s="158"/>
      <c r="Y774" s="158"/>
      <c r="Z774" s="158"/>
      <c r="AA774" s="158"/>
    </row>
    <row r="775">
      <c r="A775" s="160"/>
      <c r="B775" s="151"/>
      <c r="C775" s="152"/>
      <c r="D775" s="152"/>
      <c r="E775" s="144"/>
      <c r="F775" s="159"/>
      <c r="G775" s="158"/>
      <c r="H775" s="144"/>
      <c r="I775" s="158"/>
      <c r="J775" s="147"/>
      <c r="K775" s="158"/>
      <c r="L775" s="158"/>
      <c r="M775" s="158"/>
      <c r="N775" s="158"/>
      <c r="O775" s="158"/>
      <c r="P775" s="148"/>
      <c r="Q775" s="158"/>
      <c r="R775" s="158"/>
      <c r="S775" s="158"/>
      <c r="T775" s="158"/>
      <c r="U775" s="158"/>
      <c r="V775" s="148"/>
      <c r="W775" s="158"/>
      <c r="X775" s="158"/>
      <c r="Y775" s="158"/>
      <c r="Z775" s="158"/>
      <c r="AA775" s="158"/>
    </row>
    <row r="776">
      <c r="A776" s="160"/>
      <c r="B776" s="151"/>
      <c r="C776" s="152"/>
      <c r="D776" s="152"/>
      <c r="E776" s="144"/>
      <c r="F776" s="159"/>
      <c r="G776" s="158"/>
      <c r="H776" s="144"/>
      <c r="I776" s="158"/>
      <c r="J776" s="147"/>
      <c r="K776" s="158"/>
      <c r="L776" s="158"/>
      <c r="M776" s="158"/>
      <c r="N776" s="158"/>
      <c r="O776" s="158"/>
      <c r="P776" s="148"/>
      <c r="Q776" s="158"/>
      <c r="R776" s="158"/>
      <c r="S776" s="158"/>
      <c r="T776" s="158"/>
      <c r="U776" s="158"/>
      <c r="V776" s="148"/>
      <c r="W776" s="158"/>
      <c r="X776" s="158"/>
      <c r="Y776" s="158"/>
      <c r="Z776" s="158"/>
      <c r="AA776" s="158"/>
    </row>
    <row r="777">
      <c r="A777" s="160"/>
      <c r="B777" s="151"/>
      <c r="C777" s="152"/>
      <c r="D777" s="152"/>
      <c r="E777" s="144"/>
      <c r="F777" s="159"/>
      <c r="G777" s="158"/>
      <c r="H777" s="144"/>
      <c r="I777" s="158"/>
      <c r="J777" s="147"/>
      <c r="K777" s="158"/>
      <c r="L777" s="158"/>
      <c r="M777" s="158"/>
      <c r="N777" s="158"/>
      <c r="O777" s="158"/>
      <c r="P777" s="148"/>
      <c r="Q777" s="158"/>
      <c r="R777" s="158"/>
      <c r="S777" s="158"/>
      <c r="T777" s="158"/>
      <c r="U777" s="158"/>
      <c r="V777" s="148"/>
      <c r="W777" s="158"/>
      <c r="X777" s="158"/>
      <c r="Y777" s="158"/>
      <c r="Z777" s="158"/>
      <c r="AA777" s="158"/>
    </row>
    <row r="778">
      <c r="A778" s="160"/>
      <c r="B778" s="151"/>
      <c r="C778" s="152"/>
      <c r="D778" s="152"/>
      <c r="E778" s="144"/>
      <c r="F778" s="159"/>
      <c r="G778" s="158"/>
      <c r="H778" s="144"/>
      <c r="I778" s="158"/>
      <c r="J778" s="147"/>
      <c r="K778" s="158"/>
      <c r="L778" s="158"/>
      <c r="M778" s="158"/>
      <c r="N778" s="158"/>
      <c r="O778" s="158"/>
      <c r="P778" s="148"/>
      <c r="Q778" s="158"/>
      <c r="R778" s="158"/>
      <c r="S778" s="158"/>
      <c r="T778" s="158"/>
      <c r="U778" s="158"/>
      <c r="V778" s="148"/>
      <c r="W778" s="158"/>
      <c r="X778" s="158"/>
      <c r="Y778" s="158"/>
      <c r="Z778" s="158"/>
      <c r="AA778" s="158"/>
    </row>
    <row r="779">
      <c r="A779" s="160"/>
      <c r="B779" s="151"/>
      <c r="C779" s="152"/>
      <c r="D779" s="152"/>
      <c r="E779" s="144"/>
      <c r="F779" s="159"/>
      <c r="G779" s="158"/>
      <c r="H779" s="144"/>
      <c r="I779" s="158"/>
      <c r="J779" s="147"/>
      <c r="K779" s="158"/>
      <c r="L779" s="158"/>
      <c r="M779" s="158"/>
      <c r="N779" s="158"/>
      <c r="O779" s="158"/>
      <c r="P779" s="148"/>
      <c r="Q779" s="158"/>
      <c r="R779" s="158"/>
      <c r="S779" s="158"/>
      <c r="T779" s="158"/>
      <c r="U779" s="158"/>
      <c r="V779" s="148"/>
      <c r="W779" s="158"/>
      <c r="X779" s="158"/>
      <c r="Y779" s="158"/>
      <c r="Z779" s="158"/>
      <c r="AA779" s="158"/>
    </row>
    <row r="780">
      <c r="A780" s="160"/>
      <c r="B780" s="151"/>
      <c r="C780" s="152"/>
      <c r="D780" s="152"/>
      <c r="E780" s="144"/>
      <c r="F780" s="159"/>
      <c r="G780" s="158"/>
      <c r="H780" s="144"/>
      <c r="I780" s="158"/>
      <c r="J780" s="147"/>
      <c r="K780" s="158"/>
      <c r="L780" s="158"/>
      <c r="M780" s="158"/>
      <c r="N780" s="158"/>
      <c r="O780" s="158"/>
      <c r="P780" s="148"/>
      <c r="Q780" s="158"/>
      <c r="R780" s="158"/>
      <c r="S780" s="158"/>
      <c r="T780" s="158"/>
      <c r="U780" s="158"/>
      <c r="V780" s="148"/>
      <c r="W780" s="158"/>
      <c r="X780" s="158"/>
      <c r="Y780" s="158"/>
      <c r="Z780" s="158"/>
      <c r="AA780" s="158"/>
    </row>
    <row r="781">
      <c r="A781" s="160"/>
      <c r="B781" s="151"/>
      <c r="C781" s="152"/>
      <c r="D781" s="152"/>
      <c r="E781" s="144"/>
      <c r="F781" s="159"/>
      <c r="G781" s="158"/>
      <c r="H781" s="144"/>
      <c r="I781" s="158"/>
      <c r="J781" s="147"/>
      <c r="K781" s="158"/>
      <c r="L781" s="158"/>
      <c r="M781" s="158"/>
      <c r="N781" s="158"/>
      <c r="O781" s="158"/>
      <c r="P781" s="148"/>
      <c r="Q781" s="158"/>
      <c r="R781" s="158"/>
      <c r="S781" s="158"/>
      <c r="T781" s="158"/>
      <c r="U781" s="158"/>
      <c r="V781" s="148"/>
      <c r="W781" s="158"/>
      <c r="X781" s="158"/>
      <c r="Y781" s="158"/>
      <c r="Z781" s="158"/>
      <c r="AA781" s="158"/>
    </row>
    <row r="782">
      <c r="A782" s="160"/>
      <c r="B782" s="151"/>
      <c r="C782" s="152"/>
      <c r="D782" s="152"/>
      <c r="E782" s="144"/>
      <c r="F782" s="159"/>
      <c r="G782" s="158"/>
      <c r="H782" s="144"/>
      <c r="I782" s="158"/>
      <c r="J782" s="147"/>
      <c r="K782" s="158"/>
      <c r="L782" s="158"/>
      <c r="M782" s="158"/>
      <c r="N782" s="158"/>
      <c r="O782" s="158"/>
      <c r="P782" s="148"/>
      <c r="Q782" s="158"/>
      <c r="R782" s="158"/>
      <c r="S782" s="158"/>
      <c r="T782" s="158"/>
      <c r="U782" s="158"/>
      <c r="V782" s="148"/>
      <c r="W782" s="158"/>
      <c r="X782" s="158"/>
      <c r="Y782" s="158"/>
      <c r="Z782" s="158"/>
      <c r="AA782" s="158"/>
    </row>
    <row r="783">
      <c r="A783" s="160"/>
      <c r="B783" s="151"/>
      <c r="C783" s="152"/>
      <c r="D783" s="152"/>
      <c r="E783" s="144"/>
      <c r="F783" s="159"/>
      <c r="G783" s="158"/>
      <c r="H783" s="144"/>
      <c r="I783" s="158"/>
      <c r="J783" s="147"/>
      <c r="K783" s="158"/>
      <c r="L783" s="158"/>
      <c r="M783" s="158"/>
      <c r="N783" s="158"/>
      <c r="O783" s="158"/>
      <c r="P783" s="148"/>
      <c r="Q783" s="158"/>
      <c r="R783" s="158"/>
      <c r="S783" s="158"/>
      <c r="T783" s="158"/>
      <c r="U783" s="158"/>
      <c r="V783" s="148"/>
      <c r="W783" s="158"/>
      <c r="X783" s="158"/>
      <c r="Y783" s="158"/>
      <c r="Z783" s="158"/>
      <c r="AA783" s="158"/>
    </row>
    <row r="784">
      <c r="A784" s="160"/>
      <c r="B784" s="151"/>
      <c r="C784" s="152"/>
      <c r="D784" s="152"/>
      <c r="E784" s="144"/>
      <c r="F784" s="159"/>
      <c r="G784" s="158"/>
      <c r="H784" s="144"/>
      <c r="I784" s="158"/>
      <c r="J784" s="147"/>
      <c r="K784" s="158"/>
      <c r="L784" s="158"/>
      <c r="M784" s="158"/>
      <c r="N784" s="158"/>
      <c r="O784" s="158"/>
      <c r="P784" s="148"/>
      <c r="Q784" s="158"/>
      <c r="R784" s="158"/>
      <c r="S784" s="158"/>
      <c r="T784" s="158"/>
      <c r="U784" s="158"/>
      <c r="V784" s="148"/>
      <c r="W784" s="158"/>
      <c r="X784" s="158"/>
      <c r="Y784" s="158"/>
      <c r="Z784" s="158"/>
      <c r="AA784" s="158"/>
    </row>
    <row r="785">
      <c r="A785" s="160"/>
      <c r="B785" s="151"/>
      <c r="C785" s="152"/>
      <c r="D785" s="152"/>
      <c r="E785" s="144"/>
      <c r="F785" s="159"/>
      <c r="G785" s="158"/>
      <c r="H785" s="144"/>
      <c r="I785" s="158"/>
      <c r="J785" s="147"/>
      <c r="K785" s="158"/>
      <c r="L785" s="158"/>
      <c r="M785" s="158"/>
      <c r="N785" s="158"/>
      <c r="O785" s="158"/>
      <c r="P785" s="148"/>
      <c r="Q785" s="158"/>
      <c r="R785" s="158"/>
      <c r="S785" s="158"/>
      <c r="T785" s="158"/>
      <c r="U785" s="158"/>
      <c r="V785" s="148"/>
      <c r="W785" s="158"/>
      <c r="X785" s="158"/>
      <c r="Y785" s="158"/>
      <c r="Z785" s="158"/>
      <c r="AA785" s="158"/>
    </row>
    <row r="786">
      <c r="A786" s="160"/>
      <c r="B786" s="151"/>
      <c r="C786" s="152"/>
      <c r="D786" s="152"/>
      <c r="E786" s="144"/>
      <c r="F786" s="159"/>
      <c r="G786" s="158"/>
      <c r="H786" s="144"/>
      <c r="I786" s="158"/>
      <c r="J786" s="147"/>
      <c r="K786" s="158"/>
      <c r="L786" s="158"/>
      <c r="M786" s="158"/>
      <c r="N786" s="158"/>
      <c r="O786" s="158"/>
      <c r="P786" s="148"/>
      <c r="Q786" s="158"/>
      <c r="R786" s="158"/>
      <c r="S786" s="158"/>
      <c r="T786" s="158"/>
      <c r="U786" s="158"/>
      <c r="V786" s="148"/>
      <c r="W786" s="158"/>
      <c r="X786" s="158"/>
      <c r="Y786" s="158"/>
      <c r="Z786" s="158"/>
      <c r="AA786" s="158"/>
    </row>
    <row r="787">
      <c r="A787" s="160"/>
      <c r="B787" s="151"/>
      <c r="C787" s="152"/>
      <c r="D787" s="152"/>
      <c r="E787" s="144"/>
      <c r="F787" s="159"/>
      <c r="G787" s="158"/>
      <c r="H787" s="144"/>
      <c r="I787" s="158"/>
      <c r="J787" s="147"/>
      <c r="K787" s="158"/>
      <c r="L787" s="158"/>
      <c r="M787" s="158"/>
      <c r="N787" s="158"/>
      <c r="O787" s="158"/>
      <c r="P787" s="148"/>
      <c r="Q787" s="158"/>
      <c r="R787" s="158"/>
      <c r="S787" s="158"/>
      <c r="T787" s="158"/>
      <c r="U787" s="158"/>
      <c r="V787" s="148"/>
      <c r="W787" s="158"/>
      <c r="X787" s="158"/>
      <c r="Y787" s="158"/>
      <c r="Z787" s="158"/>
      <c r="AA787" s="158"/>
    </row>
    <row r="788">
      <c r="A788" s="160"/>
      <c r="B788" s="151"/>
      <c r="C788" s="152"/>
      <c r="D788" s="152"/>
      <c r="E788" s="144"/>
      <c r="F788" s="159"/>
      <c r="G788" s="158"/>
      <c r="H788" s="144"/>
      <c r="I788" s="158"/>
      <c r="J788" s="147"/>
      <c r="K788" s="158"/>
      <c r="L788" s="158"/>
      <c r="M788" s="158"/>
      <c r="N788" s="158"/>
      <c r="O788" s="158"/>
      <c r="P788" s="148"/>
      <c r="Q788" s="158"/>
      <c r="R788" s="158"/>
      <c r="S788" s="158"/>
      <c r="T788" s="158"/>
      <c r="U788" s="158"/>
      <c r="V788" s="148"/>
      <c r="W788" s="158"/>
      <c r="X788" s="158"/>
      <c r="Y788" s="158"/>
      <c r="Z788" s="158"/>
      <c r="AA788" s="158"/>
    </row>
    <row r="789">
      <c r="A789" s="160"/>
      <c r="B789" s="151"/>
      <c r="C789" s="152"/>
      <c r="D789" s="152"/>
      <c r="E789" s="144"/>
      <c r="F789" s="159"/>
      <c r="G789" s="158"/>
      <c r="H789" s="144"/>
      <c r="I789" s="158"/>
      <c r="J789" s="147"/>
      <c r="K789" s="158"/>
      <c r="L789" s="158"/>
      <c r="M789" s="158"/>
      <c r="N789" s="158"/>
      <c r="O789" s="158"/>
      <c r="P789" s="148"/>
      <c r="Q789" s="158"/>
      <c r="R789" s="158"/>
      <c r="S789" s="158"/>
      <c r="T789" s="158"/>
      <c r="U789" s="158"/>
      <c r="V789" s="148"/>
      <c r="W789" s="158"/>
      <c r="X789" s="158"/>
      <c r="Y789" s="158"/>
      <c r="Z789" s="158"/>
      <c r="AA789" s="158"/>
    </row>
    <row r="790">
      <c r="A790" s="160"/>
      <c r="B790" s="151"/>
      <c r="C790" s="152"/>
      <c r="D790" s="152"/>
      <c r="E790" s="144"/>
      <c r="F790" s="159"/>
      <c r="G790" s="158"/>
      <c r="H790" s="144"/>
      <c r="I790" s="158"/>
      <c r="J790" s="147"/>
      <c r="K790" s="158"/>
      <c r="L790" s="158"/>
      <c r="M790" s="158"/>
      <c r="N790" s="158"/>
      <c r="O790" s="158"/>
      <c r="P790" s="148"/>
      <c r="Q790" s="158"/>
      <c r="R790" s="158"/>
      <c r="S790" s="158"/>
      <c r="T790" s="158"/>
      <c r="U790" s="158"/>
      <c r="V790" s="148"/>
      <c r="W790" s="158"/>
      <c r="X790" s="158"/>
      <c r="Y790" s="158"/>
      <c r="Z790" s="158"/>
      <c r="AA790" s="158"/>
    </row>
    <row r="791">
      <c r="A791" s="160"/>
      <c r="B791" s="151"/>
      <c r="C791" s="152"/>
      <c r="D791" s="152"/>
      <c r="E791" s="144"/>
      <c r="F791" s="159"/>
      <c r="G791" s="158"/>
      <c r="H791" s="144"/>
      <c r="I791" s="158"/>
      <c r="J791" s="147"/>
      <c r="K791" s="158"/>
      <c r="L791" s="158"/>
      <c r="M791" s="158"/>
      <c r="N791" s="158"/>
      <c r="O791" s="158"/>
      <c r="P791" s="148"/>
      <c r="Q791" s="158"/>
      <c r="R791" s="158"/>
      <c r="S791" s="158"/>
      <c r="T791" s="158"/>
      <c r="U791" s="158"/>
      <c r="V791" s="148"/>
      <c r="W791" s="158"/>
      <c r="X791" s="158"/>
      <c r="Y791" s="158"/>
      <c r="Z791" s="158"/>
      <c r="AA791" s="158"/>
    </row>
    <row r="792">
      <c r="A792" s="160"/>
      <c r="B792" s="151"/>
      <c r="C792" s="152"/>
      <c r="D792" s="152"/>
      <c r="E792" s="144"/>
      <c r="F792" s="159"/>
      <c r="G792" s="158"/>
      <c r="H792" s="144"/>
      <c r="I792" s="158"/>
      <c r="J792" s="147"/>
      <c r="K792" s="158"/>
      <c r="L792" s="158"/>
      <c r="M792" s="158"/>
      <c r="N792" s="158"/>
      <c r="O792" s="158"/>
      <c r="P792" s="148"/>
      <c r="Q792" s="158"/>
      <c r="R792" s="158"/>
      <c r="S792" s="158"/>
      <c r="T792" s="158"/>
      <c r="U792" s="158"/>
      <c r="V792" s="148"/>
      <c r="W792" s="158"/>
      <c r="X792" s="158"/>
      <c r="Y792" s="158"/>
      <c r="Z792" s="158"/>
      <c r="AA792" s="158"/>
    </row>
    <row r="793">
      <c r="A793" s="160"/>
      <c r="B793" s="151"/>
      <c r="C793" s="152"/>
      <c r="D793" s="152"/>
      <c r="E793" s="144"/>
      <c r="F793" s="159"/>
      <c r="G793" s="158"/>
      <c r="H793" s="144"/>
      <c r="I793" s="158"/>
      <c r="J793" s="147"/>
      <c r="K793" s="158"/>
      <c r="L793" s="158"/>
      <c r="M793" s="158"/>
      <c r="N793" s="158"/>
      <c r="O793" s="158"/>
      <c r="P793" s="148"/>
      <c r="Q793" s="158"/>
      <c r="R793" s="158"/>
      <c r="S793" s="158"/>
      <c r="T793" s="158"/>
      <c r="U793" s="158"/>
      <c r="V793" s="148"/>
      <c r="W793" s="158"/>
      <c r="X793" s="158"/>
      <c r="Y793" s="158"/>
      <c r="Z793" s="158"/>
      <c r="AA793" s="158"/>
    </row>
    <row r="794">
      <c r="A794" s="160"/>
      <c r="B794" s="151"/>
      <c r="C794" s="152"/>
      <c r="D794" s="152"/>
      <c r="E794" s="144"/>
      <c r="F794" s="159"/>
      <c r="G794" s="158"/>
      <c r="H794" s="144"/>
      <c r="I794" s="158"/>
      <c r="J794" s="147"/>
      <c r="K794" s="158"/>
      <c r="L794" s="158"/>
      <c r="M794" s="158"/>
      <c r="N794" s="158"/>
      <c r="O794" s="158"/>
      <c r="P794" s="148"/>
      <c r="Q794" s="158"/>
      <c r="R794" s="158"/>
      <c r="S794" s="158"/>
      <c r="T794" s="158"/>
      <c r="U794" s="158"/>
      <c r="V794" s="148"/>
      <c r="W794" s="158"/>
      <c r="X794" s="158"/>
      <c r="Y794" s="158"/>
      <c r="Z794" s="158"/>
      <c r="AA794" s="158"/>
    </row>
    <row r="795">
      <c r="A795" s="160"/>
      <c r="B795" s="151"/>
      <c r="C795" s="152"/>
      <c r="D795" s="152"/>
      <c r="E795" s="144"/>
      <c r="F795" s="159"/>
      <c r="G795" s="158"/>
      <c r="H795" s="144"/>
      <c r="I795" s="158"/>
      <c r="J795" s="147"/>
      <c r="K795" s="158"/>
      <c r="L795" s="158"/>
      <c r="M795" s="158"/>
      <c r="N795" s="158"/>
      <c r="O795" s="158"/>
      <c r="P795" s="148"/>
      <c r="Q795" s="158"/>
      <c r="R795" s="158"/>
      <c r="S795" s="158"/>
      <c r="T795" s="158"/>
      <c r="U795" s="158"/>
      <c r="V795" s="148"/>
      <c r="W795" s="158"/>
      <c r="X795" s="158"/>
      <c r="Y795" s="158"/>
      <c r="Z795" s="158"/>
      <c r="AA795" s="158"/>
    </row>
    <row r="796">
      <c r="A796" s="160"/>
      <c r="B796" s="151"/>
      <c r="C796" s="152"/>
      <c r="D796" s="152"/>
      <c r="E796" s="144"/>
      <c r="F796" s="159"/>
      <c r="G796" s="158"/>
      <c r="H796" s="144"/>
      <c r="I796" s="158"/>
      <c r="J796" s="147"/>
      <c r="K796" s="158"/>
      <c r="L796" s="158"/>
      <c r="M796" s="158"/>
      <c r="N796" s="158"/>
      <c r="O796" s="158"/>
      <c r="P796" s="148"/>
      <c r="Q796" s="158"/>
      <c r="R796" s="158"/>
      <c r="S796" s="158"/>
      <c r="T796" s="158"/>
      <c r="U796" s="158"/>
      <c r="V796" s="148"/>
      <c r="W796" s="158"/>
      <c r="X796" s="158"/>
      <c r="Y796" s="158"/>
      <c r="Z796" s="158"/>
      <c r="AA796" s="158"/>
    </row>
    <row r="797">
      <c r="A797" s="160"/>
      <c r="B797" s="151"/>
      <c r="C797" s="152"/>
      <c r="D797" s="152"/>
      <c r="E797" s="144"/>
      <c r="F797" s="159"/>
      <c r="G797" s="158"/>
      <c r="H797" s="144"/>
      <c r="I797" s="158"/>
      <c r="J797" s="147"/>
      <c r="K797" s="158"/>
      <c r="L797" s="158"/>
      <c r="M797" s="158"/>
      <c r="N797" s="158"/>
      <c r="O797" s="158"/>
      <c r="P797" s="148"/>
      <c r="Q797" s="158"/>
      <c r="R797" s="158"/>
      <c r="S797" s="158"/>
      <c r="T797" s="158"/>
      <c r="U797" s="158"/>
      <c r="V797" s="148"/>
      <c r="W797" s="158"/>
      <c r="X797" s="158"/>
      <c r="Y797" s="158"/>
      <c r="Z797" s="158"/>
      <c r="AA797" s="158"/>
    </row>
    <row r="798">
      <c r="A798" s="160"/>
      <c r="B798" s="151"/>
      <c r="C798" s="152"/>
      <c r="D798" s="152"/>
      <c r="E798" s="144"/>
      <c r="F798" s="159"/>
      <c r="G798" s="158"/>
      <c r="H798" s="144"/>
      <c r="I798" s="158"/>
      <c r="J798" s="147"/>
      <c r="K798" s="158"/>
      <c r="L798" s="158"/>
      <c r="M798" s="158"/>
      <c r="N798" s="158"/>
      <c r="O798" s="158"/>
      <c r="P798" s="148"/>
      <c r="Q798" s="158"/>
      <c r="R798" s="158"/>
      <c r="S798" s="158"/>
      <c r="T798" s="158"/>
      <c r="U798" s="158"/>
      <c r="V798" s="148"/>
      <c r="W798" s="158"/>
      <c r="X798" s="158"/>
      <c r="Y798" s="158"/>
      <c r="Z798" s="158"/>
      <c r="AA798" s="158"/>
    </row>
    <row r="799">
      <c r="A799" s="160"/>
      <c r="B799" s="151"/>
      <c r="C799" s="152"/>
      <c r="D799" s="152"/>
      <c r="E799" s="144"/>
      <c r="F799" s="159"/>
      <c r="G799" s="158"/>
      <c r="H799" s="144"/>
      <c r="I799" s="158"/>
      <c r="J799" s="147"/>
      <c r="K799" s="158"/>
      <c r="L799" s="158"/>
      <c r="M799" s="158"/>
      <c r="N799" s="158"/>
      <c r="O799" s="158"/>
      <c r="P799" s="148"/>
      <c r="Q799" s="158"/>
      <c r="R799" s="158"/>
      <c r="S799" s="158"/>
      <c r="T799" s="158"/>
      <c r="U799" s="158"/>
      <c r="V799" s="148"/>
      <c r="W799" s="158"/>
      <c r="X799" s="158"/>
      <c r="Y799" s="158"/>
      <c r="Z799" s="158"/>
      <c r="AA799" s="158"/>
    </row>
    <row r="800">
      <c r="A800" s="160"/>
      <c r="B800" s="151"/>
      <c r="C800" s="152"/>
      <c r="D800" s="152"/>
      <c r="E800" s="144"/>
      <c r="F800" s="159"/>
      <c r="G800" s="158"/>
      <c r="H800" s="144"/>
      <c r="I800" s="158"/>
      <c r="J800" s="147"/>
      <c r="K800" s="158"/>
      <c r="L800" s="158"/>
      <c r="M800" s="158"/>
      <c r="N800" s="158"/>
      <c r="O800" s="158"/>
      <c r="P800" s="148"/>
      <c r="Q800" s="158"/>
      <c r="R800" s="158"/>
      <c r="S800" s="158"/>
      <c r="T800" s="158"/>
      <c r="U800" s="158"/>
      <c r="V800" s="148"/>
      <c r="W800" s="158"/>
      <c r="X800" s="158"/>
      <c r="Y800" s="158"/>
      <c r="Z800" s="158"/>
      <c r="AA800" s="158"/>
    </row>
    <row r="801">
      <c r="A801" s="160"/>
      <c r="B801" s="151"/>
      <c r="C801" s="152"/>
      <c r="D801" s="152"/>
      <c r="E801" s="144"/>
      <c r="F801" s="159"/>
      <c r="G801" s="158"/>
      <c r="H801" s="144"/>
      <c r="I801" s="158"/>
      <c r="J801" s="147"/>
      <c r="K801" s="158"/>
      <c r="L801" s="158"/>
      <c r="M801" s="158"/>
      <c r="N801" s="158"/>
      <c r="O801" s="158"/>
      <c r="P801" s="148"/>
      <c r="Q801" s="158"/>
      <c r="R801" s="158"/>
      <c r="S801" s="158"/>
      <c r="T801" s="158"/>
      <c r="U801" s="158"/>
      <c r="V801" s="148"/>
      <c r="W801" s="158"/>
      <c r="X801" s="158"/>
      <c r="Y801" s="158"/>
      <c r="Z801" s="158"/>
      <c r="AA801" s="158"/>
    </row>
    <row r="802">
      <c r="A802" s="160"/>
      <c r="B802" s="151"/>
      <c r="C802" s="152"/>
      <c r="D802" s="152"/>
      <c r="E802" s="144"/>
      <c r="F802" s="159"/>
      <c r="G802" s="158"/>
      <c r="H802" s="144"/>
      <c r="I802" s="158"/>
      <c r="J802" s="147"/>
      <c r="K802" s="158"/>
      <c r="L802" s="158"/>
      <c r="M802" s="158"/>
      <c r="N802" s="158"/>
      <c r="O802" s="158"/>
      <c r="P802" s="148"/>
      <c r="Q802" s="158"/>
      <c r="R802" s="158"/>
      <c r="S802" s="158"/>
      <c r="T802" s="158"/>
      <c r="U802" s="158"/>
      <c r="V802" s="148"/>
      <c r="W802" s="158"/>
      <c r="X802" s="158"/>
      <c r="Y802" s="158"/>
      <c r="Z802" s="158"/>
      <c r="AA802" s="158"/>
    </row>
    <row r="803">
      <c r="A803" s="160"/>
      <c r="B803" s="151"/>
      <c r="C803" s="152"/>
      <c r="D803" s="152"/>
      <c r="E803" s="144"/>
      <c r="F803" s="159"/>
      <c r="G803" s="158"/>
      <c r="H803" s="144"/>
      <c r="I803" s="158"/>
      <c r="J803" s="147"/>
      <c r="K803" s="158"/>
      <c r="L803" s="158"/>
      <c r="M803" s="158"/>
      <c r="N803" s="158"/>
      <c r="O803" s="158"/>
      <c r="P803" s="148"/>
      <c r="Q803" s="158"/>
      <c r="R803" s="158"/>
      <c r="S803" s="158"/>
      <c r="T803" s="158"/>
      <c r="U803" s="158"/>
      <c r="V803" s="148"/>
      <c r="W803" s="158"/>
      <c r="X803" s="158"/>
      <c r="Y803" s="158"/>
      <c r="Z803" s="158"/>
      <c r="AA803" s="158"/>
    </row>
    <row r="804">
      <c r="A804" s="160"/>
      <c r="B804" s="151"/>
      <c r="C804" s="152"/>
      <c r="D804" s="152"/>
      <c r="E804" s="144"/>
      <c r="F804" s="159"/>
      <c r="G804" s="158"/>
      <c r="H804" s="144"/>
      <c r="I804" s="158"/>
      <c r="J804" s="147"/>
      <c r="K804" s="158"/>
      <c r="L804" s="158"/>
      <c r="M804" s="158"/>
      <c r="N804" s="158"/>
      <c r="O804" s="158"/>
      <c r="P804" s="148"/>
      <c r="Q804" s="158"/>
      <c r="R804" s="158"/>
      <c r="S804" s="158"/>
      <c r="T804" s="158"/>
      <c r="U804" s="158"/>
      <c r="V804" s="148"/>
      <c r="W804" s="158"/>
      <c r="X804" s="158"/>
      <c r="Y804" s="158"/>
      <c r="Z804" s="158"/>
      <c r="AA804" s="158"/>
    </row>
    <row r="805">
      <c r="A805" s="160"/>
      <c r="B805" s="151"/>
      <c r="C805" s="152"/>
      <c r="D805" s="152"/>
      <c r="E805" s="144"/>
      <c r="F805" s="159"/>
      <c r="G805" s="158"/>
      <c r="H805" s="144"/>
      <c r="I805" s="158"/>
      <c r="J805" s="147"/>
      <c r="K805" s="158"/>
      <c r="L805" s="158"/>
      <c r="M805" s="158"/>
      <c r="N805" s="158"/>
      <c r="O805" s="158"/>
      <c r="P805" s="148"/>
      <c r="Q805" s="158"/>
      <c r="R805" s="158"/>
      <c r="S805" s="158"/>
      <c r="T805" s="158"/>
      <c r="U805" s="158"/>
      <c r="V805" s="148"/>
      <c r="W805" s="158"/>
      <c r="X805" s="158"/>
      <c r="Y805" s="158"/>
      <c r="Z805" s="158"/>
      <c r="AA805" s="158"/>
    </row>
    <row r="806">
      <c r="A806" s="160"/>
      <c r="B806" s="151"/>
      <c r="C806" s="152"/>
      <c r="D806" s="152"/>
      <c r="E806" s="144"/>
      <c r="F806" s="159"/>
      <c r="G806" s="158"/>
      <c r="H806" s="144"/>
      <c r="I806" s="158"/>
      <c r="J806" s="147"/>
      <c r="K806" s="158"/>
      <c r="L806" s="158"/>
      <c r="M806" s="158"/>
      <c r="N806" s="158"/>
      <c r="O806" s="158"/>
      <c r="P806" s="148"/>
      <c r="Q806" s="158"/>
      <c r="R806" s="158"/>
      <c r="S806" s="158"/>
      <c r="T806" s="158"/>
      <c r="U806" s="158"/>
      <c r="V806" s="148"/>
      <c r="W806" s="158"/>
      <c r="X806" s="158"/>
      <c r="Y806" s="158"/>
      <c r="Z806" s="158"/>
      <c r="AA806" s="158"/>
    </row>
    <row r="807">
      <c r="A807" s="160"/>
      <c r="B807" s="151"/>
      <c r="C807" s="152"/>
      <c r="D807" s="152"/>
      <c r="E807" s="144"/>
      <c r="F807" s="159"/>
      <c r="G807" s="158"/>
      <c r="H807" s="144"/>
      <c r="I807" s="158"/>
      <c r="J807" s="147"/>
      <c r="K807" s="158"/>
      <c r="L807" s="158"/>
      <c r="M807" s="158"/>
      <c r="N807" s="158"/>
      <c r="O807" s="158"/>
      <c r="P807" s="148"/>
      <c r="Q807" s="158"/>
      <c r="R807" s="158"/>
      <c r="S807" s="158"/>
      <c r="T807" s="158"/>
      <c r="U807" s="158"/>
      <c r="V807" s="148"/>
      <c r="W807" s="158"/>
      <c r="X807" s="158"/>
      <c r="Y807" s="158"/>
      <c r="Z807" s="158"/>
      <c r="AA807" s="158"/>
    </row>
    <row r="808">
      <c r="A808" s="160"/>
      <c r="B808" s="151"/>
      <c r="C808" s="152"/>
      <c r="D808" s="152"/>
      <c r="E808" s="144"/>
      <c r="F808" s="159"/>
      <c r="G808" s="158"/>
      <c r="H808" s="144"/>
      <c r="I808" s="158"/>
      <c r="J808" s="147"/>
      <c r="K808" s="158"/>
      <c r="L808" s="158"/>
      <c r="M808" s="158"/>
      <c r="N808" s="158"/>
      <c r="O808" s="158"/>
      <c r="P808" s="148"/>
      <c r="Q808" s="158"/>
      <c r="R808" s="158"/>
      <c r="S808" s="158"/>
      <c r="T808" s="158"/>
      <c r="U808" s="158"/>
      <c r="V808" s="148"/>
      <c r="W808" s="158"/>
      <c r="X808" s="158"/>
      <c r="Y808" s="158"/>
      <c r="Z808" s="158"/>
      <c r="AA808" s="158"/>
    </row>
    <row r="809">
      <c r="A809" s="160"/>
      <c r="B809" s="151"/>
      <c r="C809" s="152"/>
      <c r="D809" s="152"/>
      <c r="E809" s="144"/>
      <c r="F809" s="159"/>
      <c r="G809" s="158"/>
      <c r="H809" s="144"/>
      <c r="I809" s="158"/>
      <c r="J809" s="147"/>
      <c r="K809" s="158"/>
      <c r="L809" s="158"/>
      <c r="M809" s="158"/>
      <c r="N809" s="158"/>
      <c r="O809" s="158"/>
      <c r="P809" s="148"/>
      <c r="Q809" s="158"/>
      <c r="R809" s="158"/>
      <c r="S809" s="158"/>
      <c r="T809" s="158"/>
      <c r="U809" s="158"/>
      <c r="V809" s="148"/>
      <c r="W809" s="158"/>
      <c r="X809" s="158"/>
      <c r="Y809" s="158"/>
      <c r="Z809" s="158"/>
      <c r="AA809" s="158"/>
    </row>
    <row r="810">
      <c r="A810" s="160"/>
      <c r="B810" s="151"/>
      <c r="C810" s="152"/>
      <c r="D810" s="152"/>
      <c r="E810" s="144"/>
      <c r="F810" s="159"/>
      <c r="G810" s="158"/>
      <c r="H810" s="144"/>
      <c r="I810" s="158"/>
      <c r="J810" s="147"/>
      <c r="K810" s="158"/>
      <c r="L810" s="158"/>
      <c r="M810" s="158"/>
      <c r="N810" s="158"/>
      <c r="O810" s="158"/>
      <c r="P810" s="148"/>
      <c r="Q810" s="158"/>
      <c r="R810" s="158"/>
      <c r="S810" s="158"/>
      <c r="T810" s="158"/>
      <c r="U810" s="158"/>
      <c r="V810" s="148"/>
      <c r="W810" s="158"/>
      <c r="X810" s="158"/>
      <c r="Y810" s="158"/>
      <c r="Z810" s="158"/>
      <c r="AA810" s="158"/>
    </row>
    <row r="811">
      <c r="A811" s="160"/>
      <c r="B811" s="151"/>
      <c r="C811" s="152"/>
      <c r="D811" s="152"/>
      <c r="E811" s="144"/>
      <c r="F811" s="159"/>
      <c r="G811" s="158"/>
      <c r="H811" s="144"/>
      <c r="I811" s="158"/>
      <c r="J811" s="147"/>
      <c r="K811" s="158"/>
      <c r="L811" s="158"/>
      <c r="M811" s="158"/>
      <c r="N811" s="158"/>
      <c r="O811" s="158"/>
      <c r="P811" s="148"/>
      <c r="Q811" s="158"/>
      <c r="R811" s="158"/>
      <c r="S811" s="158"/>
      <c r="T811" s="158"/>
      <c r="U811" s="158"/>
      <c r="V811" s="148"/>
      <c r="W811" s="158"/>
      <c r="X811" s="158"/>
      <c r="Y811" s="158"/>
      <c r="Z811" s="158"/>
      <c r="AA811" s="158"/>
    </row>
    <row r="812">
      <c r="A812" s="160"/>
      <c r="B812" s="151"/>
      <c r="C812" s="152"/>
      <c r="D812" s="152"/>
      <c r="E812" s="144"/>
      <c r="F812" s="159"/>
      <c r="G812" s="158"/>
      <c r="H812" s="144"/>
      <c r="I812" s="158"/>
      <c r="J812" s="147"/>
      <c r="K812" s="158"/>
      <c r="L812" s="158"/>
      <c r="M812" s="158"/>
      <c r="N812" s="158"/>
      <c r="O812" s="158"/>
      <c r="P812" s="148"/>
      <c r="Q812" s="158"/>
      <c r="R812" s="158"/>
      <c r="S812" s="158"/>
      <c r="T812" s="158"/>
      <c r="U812" s="158"/>
      <c r="V812" s="148"/>
      <c r="W812" s="158"/>
      <c r="X812" s="158"/>
      <c r="Y812" s="158"/>
      <c r="Z812" s="158"/>
      <c r="AA812" s="158"/>
    </row>
    <row r="813">
      <c r="A813" s="160"/>
      <c r="B813" s="151"/>
      <c r="C813" s="152"/>
      <c r="D813" s="152"/>
      <c r="E813" s="144"/>
      <c r="F813" s="159"/>
      <c r="G813" s="158"/>
      <c r="H813" s="144"/>
      <c r="I813" s="158"/>
      <c r="J813" s="147"/>
      <c r="K813" s="158"/>
      <c r="L813" s="158"/>
      <c r="M813" s="158"/>
      <c r="N813" s="158"/>
      <c r="O813" s="158"/>
      <c r="P813" s="148"/>
      <c r="Q813" s="158"/>
      <c r="R813" s="158"/>
      <c r="S813" s="158"/>
      <c r="T813" s="158"/>
      <c r="U813" s="158"/>
      <c r="V813" s="148"/>
      <c r="W813" s="158"/>
      <c r="X813" s="158"/>
      <c r="Y813" s="158"/>
      <c r="Z813" s="158"/>
      <c r="AA813" s="158"/>
    </row>
    <row r="814">
      <c r="A814" s="160"/>
      <c r="B814" s="151"/>
      <c r="C814" s="152"/>
      <c r="D814" s="152"/>
      <c r="E814" s="144"/>
      <c r="F814" s="159"/>
      <c r="G814" s="158"/>
      <c r="H814" s="144"/>
      <c r="I814" s="158"/>
      <c r="J814" s="147"/>
      <c r="K814" s="158"/>
      <c r="L814" s="158"/>
      <c r="M814" s="158"/>
      <c r="N814" s="158"/>
      <c r="O814" s="158"/>
      <c r="P814" s="148"/>
      <c r="Q814" s="158"/>
      <c r="R814" s="158"/>
      <c r="S814" s="158"/>
      <c r="T814" s="158"/>
      <c r="U814" s="158"/>
      <c r="V814" s="148"/>
      <c r="W814" s="158"/>
      <c r="X814" s="158"/>
      <c r="Y814" s="158"/>
      <c r="Z814" s="158"/>
      <c r="AA814" s="158"/>
    </row>
    <row r="815">
      <c r="A815" s="160"/>
      <c r="B815" s="151"/>
      <c r="C815" s="152"/>
      <c r="D815" s="152"/>
      <c r="E815" s="144"/>
      <c r="F815" s="159"/>
      <c r="G815" s="158"/>
      <c r="H815" s="144"/>
      <c r="I815" s="158"/>
      <c r="J815" s="147"/>
      <c r="K815" s="158"/>
      <c r="L815" s="158"/>
      <c r="M815" s="158"/>
      <c r="N815" s="158"/>
      <c r="O815" s="158"/>
      <c r="P815" s="148"/>
      <c r="Q815" s="158"/>
      <c r="R815" s="158"/>
      <c r="S815" s="158"/>
      <c r="T815" s="158"/>
      <c r="U815" s="158"/>
      <c r="V815" s="148"/>
      <c r="W815" s="158"/>
      <c r="X815" s="158"/>
      <c r="Y815" s="158"/>
      <c r="Z815" s="158"/>
      <c r="AA815" s="158"/>
    </row>
    <row r="816">
      <c r="A816" s="160"/>
      <c r="B816" s="151"/>
      <c r="C816" s="152"/>
      <c r="D816" s="152"/>
      <c r="E816" s="144"/>
      <c r="F816" s="159"/>
      <c r="G816" s="158"/>
      <c r="H816" s="144"/>
      <c r="I816" s="158"/>
      <c r="J816" s="147"/>
      <c r="K816" s="158"/>
      <c r="L816" s="158"/>
      <c r="M816" s="158"/>
      <c r="N816" s="158"/>
      <c r="O816" s="158"/>
      <c r="P816" s="148"/>
      <c r="Q816" s="158"/>
      <c r="R816" s="158"/>
      <c r="S816" s="158"/>
      <c r="T816" s="158"/>
      <c r="U816" s="158"/>
      <c r="V816" s="148"/>
      <c r="W816" s="158"/>
      <c r="X816" s="158"/>
      <c r="Y816" s="158"/>
      <c r="Z816" s="158"/>
      <c r="AA816" s="158"/>
    </row>
    <row r="817">
      <c r="A817" s="160"/>
      <c r="B817" s="151"/>
      <c r="C817" s="152"/>
      <c r="D817" s="152"/>
      <c r="E817" s="144"/>
      <c r="F817" s="159"/>
      <c r="G817" s="158"/>
      <c r="H817" s="144"/>
      <c r="I817" s="158"/>
      <c r="J817" s="147"/>
      <c r="K817" s="158"/>
      <c r="L817" s="158"/>
      <c r="M817" s="158"/>
      <c r="N817" s="158"/>
      <c r="O817" s="158"/>
      <c r="P817" s="148"/>
      <c r="Q817" s="158"/>
      <c r="R817" s="158"/>
      <c r="S817" s="158"/>
      <c r="T817" s="158"/>
      <c r="U817" s="158"/>
      <c r="V817" s="148"/>
      <c r="W817" s="158"/>
      <c r="X817" s="158"/>
      <c r="Y817" s="158"/>
      <c r="Z817" s="158"/>
      <c r="AA817" s="158"/>
    </row>
    <row r="818">
      <c r="A818" s="160"/>
      <c r="B818" s="151"/>
      <c r="C818" s="152"/>
      <c r="D818" s="152"/>
      <c r="E818" s="144"/>
      <c r="F818" s="159"/>
      <c r="G818" s="158"/>
      <c r="H818" s="144"/>
      <c r="I818" s="158"/>
      <c r="J818" s="147"/>
      <c r="K818" s="158"/>
      <c r="L818" s="158"/>
      <c r="M818" s="158"/>
      <c r="N818" s="158"/>
      <c r="O818" s="158"/>
      <c r="P818" s="148"/>
      <c r="Q818" s="158"/>
      <c r="R818" s="158"/>
      <c r="S818" s="158"/>
      <c r="T818" s="158"/>
      <c r="U818" s="158"/>
      <c r="V818" s="148"/>
      <c r="W818" s="158"/>
      <c r="X818" s="158"/>
      <c r="Y818" s="158"/>
      <c r="Z818" s="158"/>
      <c r="AA818" s="158"/>
    </row>
    <row r="819">
      <c r="A819" s="160"/>
      <c r="B819" s="151"/>
      <c r="C819" s="152"/>
      <c r="D819" s="152"/>
      <c r="E819" s="144"/>
      <c r="F819" s="159"/>
      <c r="G819" s="158"/>
      <c r="H819" s="144"/>
      <c r="I819" s="158"/>
      <c r="J819" s="147"/>
      <c r="K819" s="158"/>
      <c r="L819" s="158"/>
      <c r="M819" s="158"/>
      <c r="N819" s="158"/>
      <c r="O819" s="158"/>
      <c r="P819" s="148"/>
      <c r="Q819" s="158"/>
      <c r="R819" s="158"/>
      <c r="S819" s="158"/>
      <c r="T819" s="158"/>
      <c r="U819" s="158"/>
      <c r="V819" s="148"/>
      <c r="W819" s="158"/>
      <c r="X819" s="158"/>
      <c r="Y819" s="158"/>
      <c r="Z819" s="158"/>
      <c r="AA819" s="158"/>
    </row>
    <row r="820">
      <c r="A820" s="160"/>
      <c r="B820" s="151"/>
      <c r="C820" s="152"/>
      <c r="D820" s="152"/>
      <c r="E820" s="144"/>
      <c r="F820" s="159"/>
      <c r="G820" s="158"/>
      <c r="H820" s="144"/>
      <c r="I820" s="158"/>
      <c r="J820" s="147"/>
      <c r="K820" s="158"/>
      <c r="L820" s="158"/>
      <c r="M820" s="158"/>
      <c r="N820" s="158"/>
      <c r="O820" s="158"/>
      <c r="P820" s="148"/>
      <c r="Q820" s="158"/>
      <c r="R820" s="158"/>
      <c r="S820" s="158"/>
      <c r="T820" s="158"/>
      <c r="U820" s="158"/>
      <c r="V820" s="148"/>
      <c r="W820" s="158"/>
      <c r="X820" s="158"/>
      <c r="Y820" s="158"/>
      <c r="Z820" s="158"/>
      <c r="AA820" s="158"/>
    </row>
    <row r="821">
      <c r="A821" s="160"/>
      <c r="B821" s="151"/>
      <c r="C821" s="152"/>
      <c r="D821" s="152"/>
      <c r="E821" s="144"/>
      <c r="F821" s="159"/>
      <c r="G821" s="158"/>
      <c r="H821" s="144"/>
      <c r="I821" s="158"/>
      <c r="J821" s="147"/>
      <c r="K821" s="158"/>
      <c r="L821" s="158"/>
      <c r="M821" s="158"/>
      <c r="N821" s="158"/>
      <c r="O821" s="158"/>
      <c r="P821" s="148"/>
      <c r="Q821" s="158"/>
      <c r="R821" s="158"/>
      <c r="S821" s="158"/>
      <c r="T821" s="158"/>
      <c r="U821" s="158"/>
      <c r="V821" s="148"/>
      <c r="W821" s="158"/>
      <c r="X821" s="158"/>
      <c r="Y821" s="158"/>
      <c r="Z821" s="158"/>
      <c r="AA821" s="158"/>
    </row>
    <row r="822">
      <c r="A822" s="160"/>
      <c r="B822" s="151"/>
      <c r="C822" s="152"/>
      <c r="D822" s="152"/>
      <c r="E822" s="144"/>
      <c r="F822" s="159"/>
      <c r="G822" s="158"/>
      <c r="H822" s="144"/>
      <c r="I822" s="158"/>
      <c r="J822" s="147"/>
      <c r="K822" s="158"/>
      <c r="L822" s="158"/>
      <c r="M822" s="158"/>
      <c r="N822" s="158"/>
      <c r="O822" s="158"/>
      <c r="P822" s="148"/>
      <c r="Q822" s="158"/>
      <c r="R822" s="158"/>
      <c r="S822" s="158"/>
      <c r="T822" s="158"/>
      <c r="U822" s="158"/>
      <c r="V822" s="148"/>
      <c r="W822" s="158"/>
      <c r="X822" s="158"/>
      <c r="Y822" s="158"/>
      <c r="Z822" s="158"/>
      <c r="AA822" s="158"/>
    </row>
    <row r="823">
      <c r="A823" s="160"/>
      <c r="B823" s="151"/>
      <c r="C823" s="152"/>
      <c r="D823" s="152"/>
      <c r="E823" s="144"/>
      <c r="F823" s="159"/>
      <c r="G823" s="158"/>
      <c r="H823" s="144"/>
      <c r="I823" s="158"/>
      <c r="J823" s="147"/>
      <c r="K823" s="158"/>
      <c r="L823" s="158"/>
      <c r="M823" s="158"/>
      <c r="N823" s="158"/>
      <c r="O823" s="158"/>
      <c r="P823" s="148"/>
      <c r="Q823" s="158"/>
      <c r="R823" s="158"/>
      <c r="S823" s="158"/>
      <c r="T823" s="158"/>
      <c r="U823" s="158"/>
      <c r="V823" s="148"/>
      <c r="W823" s="158"/>
      <c r="X823" s="158"/>
      <c r="Y823" s="158"/>
      <c r="Z823" s="158"/>
      <c r="AA823" s="158"/>
    </row>
    <row r="824">
      <c r="A824" s="160"/>
      <c r="B824" s="151"/>
      <c r="C824" s="152"/>
      <c r="D824" s="152"/>
      <c r="E824" s="144"/>
      <c r="F824" s="159"/>
      <c r="G824" s="158"/>
      <c r="H824" s="144"/>
      <c r="I824" s="158"/>
      <c r="J824" s="147"/>
      <c r="K824" s="158"/>
      <c r="L824" s="158"/>
      <c r="M824" s="158"/>
      <c r="N824" s="158"/>
      <c r="O824" s="158"/>
      <c r="P824" s="148"/>
      <c r="Q824" s="158"/>
      <c r="R824" s="158"/>
      <c r="S824" s="158"/>
      <c r="T824" s="158"/>
      <c r="U824" s="158"/>
      <c r="V824" s="148"/>
      <c r="W824" s="158"/>
      <c r="X824" s="158"/>
      <c r="Y824" s="158"/>
      <c r="Z824" s="158"/>
      <c r="AA824" s="158"/>
    </row>
    <row r="825">
      <c r="A825" s="160"/>
      <c r="B825" s="151"/>
      <c r="C825" s="152"/>
      <c r="D825" s="152"/>
      <c r="E825" s="144"/>
      <c r="F825" s="159"/>
      <c r="G825" s="158"/>
      <c r="H825" s="144"/>
      <c r="I825" s="158"/>
      <c r="J825" s="147"/>
      <c r="K825" s="158"/>
      <c r="L825" s="158"/>
      <c r="M825" s="158"/>
      <c r="N825" s="158"/>
      <c r="O825" s="158"/>
      <c r="P825" s="148"/>
      <c r="Q825" s="158"/>
      <c r="R825" s="158"/>
      <c r="S825" s="158"/>
      <c r="T825" s="158"/>
      <c r="U825" s="158"/>
      <c r="V825" s="148"/>
      <c r="W825" s="158"/>
      <c r="X825" s="158"/>
      <c r="Y825" s="158"/>
      <c r="Z825" s="158"/>
      <c r="AA825" s="158"/>
    </row>
    <row r="826">
      <c r="A826" s="160"/>
      <c r="B826" s="151"/>
      <c r="C826" s="152"/>
      <c r="D826" s="152"/>
      <c r="E826" s="144"/>
      <c r="F826" s="159"/>
      <c r="G826" s="158"/>
      <c r="H826" s="144"/>
      <c r="I826" s="158"/>
      <c r="J826" s="147"/>
      <c r="K826" s="158"/>
      <c r="L826" s="158"/>
      <c r="M826" s="158"/>
      <c r="N826" s="158"/>
      <c r="O826" s="158"/>
      <c r="P826" s="148"/>
      <c r="Q826" s="158"/>
      <c r="R826" s="158"/>
      <c r="S826" s="158"/>
      <c r="T826" s="158"/>
      <c r="U826" s="158"/>
      <c r="V826" s="148"/>
      <c r="W826" s="158"/>
      <c r="X826" s="158"/>
      <c r="Y826" s="158"/>
      <c r="Z826" s="158"/>
      <c r="AA826" s="158"/>
    </row>
    <row r="827">
      <c r="A827" s="160"/>
      <c r="B827" s="151"/>
      <c r="C827" s="152"/>
      <c r="D827" s="152"/>
      <c r="E827" s="144"/>
      <c r="F827" s="159"/>
      <c r="G827" s="158"/>
      <c r="H827" s="144"/>
      <c r="I827" s="158"/>
      <c r="J827" s="147"/>
      <c r="K827" s="158"/>
      <c r="L827" s="158"/>
      <c r="M827" s="158"/>
      <c r="N827" s="158"/>
      <c r="O827" s="158"/>
      <c r="P827" s="148"/>
      <c r="Q827" s="158"/>
      <c r="R827" s="158"/>
      <c r="S827" s="158"/>
      <c r="T827" s="158"/>
      <c r="U827" s="158"/>
      <c r="V827" s="148"/>
      <c r="W827" s="158"/>
      <c r="X827" s="158"/>
      <c r="Y827" s="158"/>
      <c r="Z827" s="158"/>
      <c r="AA827" s="158"/>
    </row>
    <row r="828">
      <c r="A828" s="160"/>
      <c r="B828" s="151"/>
      <c r="C828" s="152"/>
      <c r="D828" s="152"/>
      <c r="E828" s="144"/>
      <c r="F828" s="159"/>
      <c r="G828" s="158"/>
      <c r="H828" s="144"/>
      <c r="I828" s="158"/>
      <c r="J828" s="147"/>
      <c r="K828" s="158"/>
      <c r="L828" s="158"/>
      <c r="M828" s="158"/>
      <c r="N828" s="158"/>
      <c r="O828" s="158"/>
      <c r="P828" s="148"/>
      <c r="Q828" s="158"/>
      <c r="R828" s="158"/>
      <c r="S828" s="158"/>
      <c r="T828" s="158"/>
      <c r="U828" s="158"/>
      <c r="V828" s="148"/>
      <c r="W828" s="158"/>
      <c r="X828" s="158"/>
      <c r="Y828" s="158"/>
      <c r="Z828" s="158"/>
      <c r="AA828" s="158"/>
    </row>
    <row r="829">
      <c r="A829" s="160"/>
      <c r="B829" s="151"/>
      <c r="C829" s="152"/>
      <c r="D829" s="152"/>
      <c r="E829" s="144"/>
      <c r="F829" s="159"/>
      <c r="G829" s="158"/>
      <c r="H829" s="144"/>
      <c r="I829" s="158"/>
      <c r="J829" s="147"/>
      <c r="K829" s="158"/>
      <c r="L829" s="158"/>
      <c r="M829" s="158"/>
      <c r="N829" s="158"/>
      <c r="O829" s="158"/>
      <c r="P829" s="148"/>
      <c r="Q829" s="158"/>
      <c r="R829" s="158"/>
      <c r="S829" s="158"/>
      <c r="T829" s="158"/>
      <c r="U829" s="158"/>
      <c r="V829" s="148"/>
      <c r="W829" s="158"/>
      <c r="X829" s="158"/>
      <c r="Y829" s="158"/>
      <c r="Z829" s="158"/>
      <c r="AA829" s="158"/>
    </row>
    <row r="830">
      <c r="A830" s="160"/>
      <c r="B830" s="151"/>
      <c r="C830" s="152"/>
      <c r="D830" s="152"/>
      <c r="E830" s="144"/>
      <c r="F830" s="159"/>
      <c r="G830" s="158"/>
      <c r="H830" s="144"/>
      <c r="I830" s="158"/>
      <c r="J830" s="147"/>
      <c r="K830" s="158"/>
      <c r="L830" s="158"/>
      <c r="M830" s="158"/>
      <c r="N830" s="158"/>
      <c r="O830" s="158"/>
      <c r="P830" s="148"/>
      <c r="Q830" s="158"/>
      <c r="R830" s="158"/>
      <c r="S830" s="158"/>
      <c r="T830" s="158"/>
      <c r="U830" s="158"/>
      <c r="V830" s="148"/>
      <c r="W830" s="158"/>
      <c r="X830" s="158"/>
      <c r="Y830" s="158"/>
      <c r="Z830" s="158"/>
      <c r="AA830" s="158"/>
    </row>
    <row r="831">
      <c r="A831" s="160"/>
      <c r="B831" s="151"/>
      <c r="C831" s="152"/>
      <c r="D831" s="152"/>
      <c r="E831" s="144"/>
      <c r="F831" s="159"/>
      <c r="G831" s="158"/>
      <c r="H831" s="144"/>
      <c r="I831" s="158"/>
      <c r="J831" s="147"/>
      <c r="K831" s="158"/>
      <c r="L831" s="158"/>
      <c r="M831" s="158"/>
      <c r="N831" s="158"/>
      <c r="O831" s="158"/>
      <c r="P831" s="148"/>
      <c r="Q831" s="158"/>
      <c r="R831" s="158"/>
      <c r="S831" s="158"/>
      <c r="T831" s="158"/>
      <c r="U831" s="158"/>
      <c r="V831" s="148"/>
      <c r="W831" s="158"/>
      <c r="X831" s="158"/>
      <c r="Y831" s="158"/>
      <c r="Z831" s="158"/>
      <c r="AA831" s="158"/>
    </row>
    <row r="832">
      <c r="A832" s="160"/>
      <c r="B832" s="151"/>
      <c r="C832" s="152"/>
      <c r="D832" s="152"/>
      <c r="E832" s="144"/>
      <c r="F832" s="159"/>
      <c r="G832" s="158"/>
      <c r="H832" s="144"/>
      <c r="I832" s="158"/>
      <c r="J832" s="147"/>
      <c r="K832" s="158"/>
      <c r="L832" s="158"/>
      <c r="M832" s="158"/>
      <c r="N832" s="158"/>
      <c r="O832" s="158"/>
      <c r="P832" s="148"/>
      <c r="Q832" s="158"/>
      <c r="R832" s="158"/>
      <c r="S832" s="158"/>
      <c r="T832" s="158"/>
      <c r="U832" s="158"/>
      <c r="V832" s="148"/>
      <c r="W832" s="158"/>
      <c r="X832" s="158"/>
      <c r="Y832" s="158"/>
      <c r="Z832" s="158"/>
      <c r="AA832" s="158"/>
    </row>
    <row r="833">
      <c r="A833" s="160"/>
      <c r="B833" s="151"/>
      <c r="C833" s="152"/>
      <c r="D833" s="152"/>
      <c r="E833" s="144"/>
      <c r="F833" s="159"/>
      <c r="G833" s="158"/>
      <c r="H833" s="144"/>
      <c r="I833" s="158"/>
      <c r="J833" s="147"/>
      <c r="K833" s="158"/>
      <c r="L833" s="158"/>
      <c r="M833" s="158"/>
      <c r="N833" s="158"/>
      <c r="O833" s="158"/>
      <c r="P833" s="148"/>
      <c r="Q833" s="158"/>
      <c r="R833" s="158"/>
      <c r="S833" s="158"/>
      <c r="T833" s="158"/>
      <c r="U833" s="158"/>
      <c r="V833" s="148"/>
      <c r="W833" s="158"/>
      <c r="X833" s="158"/>
      <c r="Y833" s="158"/>
      <c r="Z833" s="158"/>
      <c r="AA833" s="158"/>
    </row>
    <row r="834">
      <c r="A834" s="160"/>
      <c r="B834" s="151"/>
      <c r="C834" s="152"/>
      <c r="D834" s="152"/>
      <c r="E834" s="144"/>
      <c r="F834" s="159"/>
      <c r="G834" s="158"/>
      <c r="H834" s="144"/>
      <c r="I834" s="158"/>
      <c r="J834" s="147"/>
      <c r="K834" s="158"/>
      <c r="L834" s="158"/>
      <c r="M834" s="158"/>
      <c r="N834" s="158"/>
      <c r="O834" s="158"/>
      <c r="P834" s="148"/>
      <c r="Q834" s="158"/>
      <c r="R834" s="158"/>
      <c r="S834" s="158"/>
      <c r="T834" s="158"/>
      <c r="U834" s="158"/>
      <c r="V834" s="148"/>
      <c r="W834" s="158"/>
      <c r="X834" s="158"/>
      <c r="Y834" s="158"/>
      <c r="Z834" s="158"/>
      <c r="AA834" s="158"/>
    </row>
    <row r="835">
      <c r="A835" s="160"/>
      <c r="B835" s="151"/>
      <c r="C835" s="152"/>
      <c r="D835" s="152"/>
      <c r="E835" s="144"/>
      <c r="F835" s="159"/>
      <c r="G835" s="158"/>
      <c r="H835" s="144"/>
      <c r="I835" s="158"/>
      <c r="J835" s="147"/>
      <c r="K835" s="158"/>
      <c r="L835" s="158"/>
      <c r="M835" s="158"/>
      <c r="N835" s="158"/>
      <c r="O835" s="158"/>
      <c r="P835" s="148"/>
      <c r="Q835" s="158"/>
      <c r="R835" s="158"/>
      <c r="S835" s="158"/>
      <c r="T835" s="158"/>
      <c r="U835" s="158"/>
      <c r="V835" s="148"/>
      <c r="W835" s="158"/>
      <c r="X835" s="158"/>
      <c r="Y835" s="158"/>
      <c r="Z835" s="158"/>
      <c r="AA835" s="158"/>
    </row>
    <row r="836">
      <c r="A836" s="160"/>
      <c r="B836" s="151"/>
      <c r="C836" s="152"/>
      <c r="D836" s="152"/>
      <c r="E836" s="144"/>
      <c r="F836" s="159"/>
      <c r="G836" s="158"/>
      <c r="H836" s="144"/>
      <c r="I836" s="158"/>
      <c r="J836" s="147"/>
      <c r="K836" s="158"/>
      <c r="L836" s="158"/>
      <c r="M836" s="158"/>
      <c r="N836" s="158"/>
      <c r="O836" s="158"/>
      <c r="P836" s="148"/>
      <c r="Q836" s="158"/>
      <c r="R836" s="158"/>
      <c r="S836" s="158"/>
      <c r="T836" s="158"/>
      <c r="U836" s="158"/>
      <c r="V836" s="148"/>
      <c r="W836" s="158"/>
      <c r="X836" s="158"/>
      <c r="Y836" s="158"/>
      <c r="Z836" s="158"/>
      <c r="AA836" s="158"/>
    </row>
    <row r="837">
      <c r="A837" s="160"/>
      <c r="B837" s="151"/>
      <c r="C837" s="152"/>
      <c r="D837" s="152"/>
      <c r="E837" s="144"/>
      <c r="F837" s="159"/>
      <c r="G837" s="158"/>
      <c r="H837" s="144"/>
      <c r="I837" s="158"/>
      <c r="J837" s="147"/>
      <c r="K837" s="158"/>
      <c r="L837" s="158"/>
      <c r="M837" s="158"/>
      <c r="N837" s="158"/>
      <c r="O837" s="158"/>
      <c r="P837" s="148"/>
      <c r="Q837" s="158"/>
      <c r="R837" s="158"/>
      <c r="S837" s="158"/>
      <c r="T837" s="158"/>
      <c r="U837" s="158"/>
      <c r="V837" s="148"/>
      <c r="W837" s="158"/>
      <c r="X837" s="158"/>
      <c r="Y837" s="158"/>
      <c r="Z837" s="158"/>
      <c r="AA837" s="158"/>
    </row>
    <row r="838">
      <c r="A838" s="160"/>
      <c r="B838" s="151"/>
      <c r="C838" s="152"/>
      <c r="D838" s="152"/>
      <c r="E838" s="144"/>
      <c r="F838" s="159"/>
      <c r="G838" s="158"/>
      <c r="H838" s="144"/>
      <c r="I838" s="158"/>
      <c r="J838" s="147"/>
      <c r="K838" s="158"/>
      <c r="L838" s="158"/>
      <c r="M838" s="158"/>
      <c r="N838" s="158"/>
      <c r="O838" s="158"/>
      <c r="P838" s="148"/>
      <c r="Q838" s="158"/>
      <c r="R838" s="158"/>
      <c r="S838" s="158"/>
      <c r="T838" s="158"/>
      <c r="U838" s="158"/>
      <c r="V838" s="148"/>
      <c r="W838" s="158"/>
      <c r="X838" s="158"/>
      <c r="Y838" s="158"/>
      <c r="Z838" s="158"/>
      <c r="AA838" s="158"/>
    </row>
    <row r="839">
      <c r="A839" s="160"/>
      <c r="B839" s="151"/>
      <c r="C839" s="152"/>
      <c r="D839" s="152"/>
      <c r="E839" s="144"/>
      <c r="F839" s="159"/>
      <c r="G839" s="158"/>
      <c r="H839" s="144"/>
      <c r="I839" s="158"/>
      <c r="J839" s="147"/>
      <c r="K839" s="158"/>
      <c r="L839" s="158"/>
      <c r="M839" s="158"/>
      <c r="N839" s="158"/>
      <c r="O839" s="158"/>
      <c r="P839" s="148"/>
      <c r="Q839" s="158"/>
      <c r="R839" s="158"/>
      <c r="S839" s="158"/>
      <c r="T839" s="158"/>
      <c r="U839" s="158"/>
      <c r="V839" s="148"/>
      <c r="W839" s="158"/>
      <c r="X839" s="158"/>
      <c r="Y839" s="158"/>
      <c r="Z839" s="158"/>
      <c r="AA839" s="158"/>
    </row>
    <row r="840">
      <c r="A840" s="160"/>
      <c r="B840" s="151"/>
      <c r="C840" s="152"/>
      <c r="D840" s="152"/>
      <c r="E840" s="144"/>
      <c r="F840" s="159"/>
      <c r="G840" s="158"/>
      <c r="H840" s="144"/>
      <c r="I840" s="158"/>
      <c r="J840" s="147"/>
      <c r="K840" s="158"/>
      <c r="L840" s="158"/>
      <c r="M840" s="158"/>
      <c r="N840" s="158"/>
      <c r="O840" s="158"/>
      <c r="P840" s="148"/>
      <c r="Q840" s="158"/>
      <c r="R840" s="158"/>
      <c r="S840" s="158"/>
      <c r="T840" s="158"/>
      <c r="U840" s="158"/>
      <c r="V840" s="148"/>
      <c r="W840" s="158"/>
      <c r="X840" s="158"/>
      <c r="Y840" s="158"/>
      <c r="Z840" s="158"/>
      <c r="AA840" s="158"/>
    </row>
    <row r="841">
      <c r="A841" s="160"/>
      <c r="B841" s="151"/>
      <c r="C841" s="152"/>
      <c r="D841" s="152"/>
      <c r="E841" s="144"/>
      <c r="F841" s="159"/>
      <c r="G841" s="158"/>
      <c r="H841" s="144"/>
      <c r="I841" s="158"/>
      <c r="J841" s="147"/>
      <c r="K841" s="158"/>
      <c r="L841" s="158"/>
      <c r="M841" s="158"/>
      <c r="N841" s="158"/>
      <c r="O841" s="158"/>
      <c r="P841" s="148"/>
      <c r="Q841" s="158"/>
      <c r="R841" s="158"/>
      <c r="S841" s="158"/>
      <c r="T841" s="158"/>
      <c r="U841" s="158"/>
      <c r="V841" s="148"/>
      <c r="W841" s="158"/>
      <c r="X841" s="158"/>
      <c r="Y841" s="158"/>
      <c r="Z841" s="158"/>
      <c r="AA841" s="158"/>
    </row>
    <row r="842">
      <c r="A842" s="160"/>
      <c r="B842" s="151"/>
      <c r="C842" s="152"/>
      <c r="D842" s="152"/>
      <c r="E842" s="144"/>
      <c r="F842" s="159"/>
      <c r="G842" s="158"/>
      <c r="H842" s="144"/>
      <c r="I842" s="158"/>
      <c r="J842" s="147"/>
      <c r="K842" s="158"/>
      <c r="L842" s="158"/>
      <c r="M842" s="158"/>
      <c r="N842" s="158"/>
      <c r="O842" s="158"/>
      <c r="P842" s="148"/>
      <c r="Q842" s="158"/>
      <c r="R842" s="158"/>
      <c r="S842" s="158"/>
      <c r="T842" s="158"/>
      <c r="U842" s="158"/>
      <c r="V842" s="148"/>
      <c r="W842" s="158"/>
      <c r="X842" s="158"/>
      <c r="Y842" s="158"/>
      <c r="Z842" s="158"/>
      <c r="AA842" s="158"/>
    </row>
    <row r="843">
      <c r="A843" s="160"/>
      <c r="B843" s="151"/>
      <c r="C843" s="152"/>
      <c r="D843" s="152"/>
      <c r="E843" s="144"/>
      <c r="F843" s="159"/>
      <c r="G843" s="158"/>
      <c r="H843" s="144"/>
      <c r="I843" s="158"/>
      <c r="J843" s="147"/>
      <c r="K843" s="158"/>
      <c r="L843" s="158"/>
      <c r="M843" s="158"/>
      <c r="N843" s="158"/>
      <c r="O843" s="158"/>
      <c r="P843" s="148"/>
      <c r="Q843" s="158"/>
      <c r="R843" s="158"/>
      <c r="S843" s="158"/>
      <c r="T843" s="158"/>
      <c r="U843" s="158"/>
      <c r="V843" s="148"/>
      <c r="W843" s="158"/>
      <c r="X843" s="158"/>
      <c r="Y843" s="158"/>
      <c r="Z843" s="158"/>
      <c r="AA843" s="158"/>
    </row>
    <row r="844">
      <c r="A844" s="160"/>
      <c r="B844" s="151"/>
      <c r="C844" s="152"/>
      <c r="D844" s="152"/>
      <c r="E844" s="144"/>
      <c r="F844" s="159"/>
      <c r="G844" s="158"/>
      <c r="H844" s="144"/>
      <c r="I844" s="158"/>
      <c r="J844" s="147"/>
      <c r="K844" s="158"/>
      <c r="L844" s="158"/>
      <c r="M844" s="158"/>
      <c r="N844" s="158"/>
      <c r="O844" s="158"/>
      <c r="P844" s="148"/>
      <c r="Q844" s="158"/>
      <c r="R844" s="158"/>
      <c r="S844" s="158"/>
      <c r="T844" s="158"/>
      <c r="U844" s="158"/>
      <c r="V844" s="148"/>
      <c r="W844" s="158"/>
      <c r="X844" s="158"/>
      <c r="Y844" s="158"/>
      <c r="Z844" s="158"/>
      <c r="AA844" s="158"/>
    </row>
    <row r="845">
      <c r="A845" s="160"/>
      <c r="B845" s="151"/>
      <c r="C845" s="152"/>
      <c r="D845" s="152"/>
      <c r="E845" s="144"/>
      <c r="F845" s="159"/>
      <c r="G845" s="158"/>
      <c r="H845" s="144"/>
      <c r="I845" s="158"/>
      <c r="J845" s="147"/>
      <c r="K845" s="158"/>
      <c r="L845" s="158"/>
      <c r="M845" s="158"/>
      <c r="N845" s="158"/>
      <c r="O845" s="158"/>
      <c r="P845" s="148"/>
      <c r="Q845" s="158"/>
      <c r="R845" s="158"/>
      <c r="S845" s="158"/>
      <c r="T845" s="158"/>
      <c r="U845" s="158"/>
      <c r="V845" s="148"/>
      <c r="W845" s="158"/>
      <c r="X845" s="158"/>
      <c r="Y845" s="158"/>
      <c r="Z845" s="158"/>
      <c r="AA845" s="158"/>
    </row>
    <row r="846">
      <c r="A846" s="160"/>
      <c r="B846" s="151"/>
      <c r="C846" s="152"/>
      <c r="D846" s="152"/>
      <c r="E846" s="144"/>
      <c r="F846" s="159"/>
      <c r="G846" s="158"/>
      <c r="H846" s="144"/>
      <c r="I846" s="158"/>
      <c r="J846" s="147"/>
      <c r="K846" s="158"/>
      <c r="L846" s="158"/>
      <c r="M846" s="158"/>
      <c r="N846" s="158"/>
      <c r="O846" s="158"/>
      <c r="P846" s="148"/>
      <c r="Q846" s="158"/>
      <c r="R846" s="158"/>
      <c r="S846" s="158"/>
      <c r="T846" s="158"/>
      <c r="U846" s="158"/>
      <c r="V846" s="148"/>
      <c r="W846" s="158"/>
      <c r="X846" s="158"/>
      <c r="Y846" s="158"/>
      <c r="Z846" s="158"/>
      <c r="AA846" s="158"/>
    </row>
    <row r="847">
      <c r="A847" s="160"/>
      <c r="B847" s="151"/>
      <c r="C847" s="152"/>
      <c r="D847" s="152"/>
      <c r="E847" s="144"/>
      <c r="F847" s="159"/>
      <c r="G847" s="158"/>
      <c r="H847" s="144"/>
      <c r="I847" s="158"/>
      <c r="J847" s="147"/>
      <c r="K847" s="158"/>
      <c r="L847" s="158"/>
      <c r="M847" s="158"/>
      <c r="N847" s="158"/>
      <c r="O847" s="158"/>
      <c r="P847" s="148"/>
      <c r="Q847" s="158"/>
      <c r="R847" s="158"/>
      <c r="S847" s="158"/>
      <c r="T847" s="158"/>
      <c r="U847" s="158"/>
      <c r="V847" s="148"/>
      <c r="W847" s="158"/>
      <c r="X847" s="158"/>
      <c r="Y847" s="158"/>
      <c r="Z847" s="158"/>
      <c r="AA847" s="158"/>
    </row>
    <row r="848">
      <c r="A848" s="160"/>
      <c r="B848" s="151"/>
      <c r="C848" s="152"/>
      <c r="D848" s="152"/>
      <c r="E848" s="144"/>
      <c r="F848" s="159"/>
      <c r="G848" s="158"/>
      <c r="H848" s="144"/>
      <c r="I848" s="158"/>
      <c r="J848" s="147"/>
      <c r="K848" s="158"/>
      <c r="L848" s="158"/>
      <c r="M848" s="158"/>
      <c r="N848" s="158"/>
      <c r="O848" s="158"/>
      <c r="P848" s="148"/>
      <c r="Q848" s="158"/>
      <c r="R848" s="158"/>
      <c r="S848" s="158"/>
      <c r="T848" s="158"/>
      <c r="U848" s="158"/>
      <c r="V848" s="148"/>
      <c r="W848" s="158"/>
      <c r="X848" s="158"/>
      <c r="Y848" s="158"/>
      <c r="Z848" s="158"/>
      <c r="AA848" s="158"/>
    </row>
    <row r="849">
      <c r="A849" s="160"/>
      <c r="B849" s="151"/>
      <c r="C849" s="152"/>
      <c r="D849" s="152"/>
      <c r="E849" s="144"/>
      <c r="F849" s="159"/>
      <c r="G849" s="158"/>
      <c r="H849" s="144"/>
      <c r="I849" s="158"/>
      <c r="J849" s="147"/>
      <c r="K849" s="158"/>
      <c r="L849" s="158"/>
      <c r="M849" s="158"/>
      <c r="N849" s="158"/>
      <c r="O849" s="158"/>
      <c r="P849" s="148"/>
      <c r="Q849" s="158"/>
      <c r="R849" s="158"/>
      <c r="S849" s="158"/>
      <c r="T849" s="158"/>
      <c r="U849" s="158"/>
      <c r="V849" s="148"/>
      <c r="W849" s="158"/>
      <c r="X849" s="158"/>
      <c r="Y849" s="158"/>
      <c r="Z849" s="158"/>
      <c r="AA849" s="158"/>
    </row>
    <row r="850">
      <c r="A850" s="160"/>
      <c r="B850" s="151"/>
      <c r="C850" s="152"/>
      <c r="D850" s="152"/>
      <c r="E850" s="144"/>
      <c r="F850" s="159"/>
      <c r="G850" s="158"/>
      <c r="H850" s="144"/>
      <c r="I850" s="158"/>
      <c r="J850" s="147"/>
      <c r="K850" s="158"/>
      <c r="L850" s="158"/>
      <c r="M850" s="158"/>
      <c r="N850" s="158"/>
      <c r="O850" s="158"/>
      <c r="P850" s="148"/>
      <c r="Q850" s="158"/>
      <c r="R850" s="158"/>
      <c r="S850" s="158"/>
      <c r="T850" s="158"/>
      <c r="U850" s="158"/>
      <c r="V850" s="148"/>
      <c r="W850" s="158"/>
      <c r="X850" s="158"/>
      <c r="Y850" s="158"/>
      <c r="Z850" s="158"/>
      <c r="AA850" s="158"/>
    </row>
    <row r="851">
      <c r="A851" s="160"/>
      <c r="B851" s="151"/>
      <c r="C851" s="152"/>
      <c r="D851" s="152"/>
      <c r="E851" s="144"/>
      <c r="F851" s="159"/>
      <c r="G851" s="158"/>
      <c r="H851" s="144"/>
      <c r="I851" s="158"/>
      <c r="J851" s="147"/>
      <c r="K851" s="158"/>
      <c r="L851" s="158"/>
      <c r="M851" s="158"/>
      <c r="N851" s="158"/>
      <c r="O851" s="158"/>
      <c r="P851" s="148"/>
      <c r="Q851" s="158"/>
      <c r="R851" s="158"/>
      <c r="S851" s="158"/>
      <c r="T851" s="158"/>
      <c r="U851" s="158"/>
      <c r="V851" s="148"/>
      <c r="W851" s="158"/>
      <c r="X851" s="158"/>
      <c r="Y851" s="158"/>
      <c r="Z851" s="158"/>
      <c r="AA851" s="158"/>
    </row>
    <row r="852">
      <c r="A852" s="160"/>
      <c r="B852" s="151"/>
      <c r="C852" s="152"/>
      <c r="D852" s="152"/>
      <c r="E852" s="144"/>
      <c r="F852" s="159"/>
      <c r="G852" s="158"/>
      <c r="H852" s="144"/>
      <c r="I852" s="158"/>
      <c r="J852" s="147"/>
      <c r="K852" s="158"/>
      <c r="L852" s="158"/>
      <c r="M852" s="158"/>
      <c r="N852" s="158"/>
      <c r="O852" s="158"/>
      <c r="P852" s="148"/>
      <c r="Q852" s="158"/>
      <c r="R852" s="158"/>
      <c r="S852" s="158"/>
      <c r="T852" s="158"/>
      <c r="U852" s="158"/>
      <c r="V852" s="148"/>
      <c r="W852" s="158"/>
      <c r="X852" s="158"/>
      <c r="Y852" s="158"/>
      <c r="Z852" s="158"/>
      <c r="AA852" s="158"/>
    </row>
    <row r="853">
      <c r="A853" s="160"/>
      <c r="B853" s="151"/>
      <c r="C853" s="152"/>
      <c r="D853" s="152"/>
      <c r="E853" s="144"/>
      <c r="F853" s="159"/>
      <c r="G853" s="158"/>
      <c r="H853" s="144"/>
      <c r="I853" s="158"/>
      <c r="J853" s="147"/>
      <c r="K853" s="158"/>
      <c r="L853" s="158"/>
      <c r="M853" s="158"/>
      <c r="N853" s="158"/>
      <c r="O853" s="158"/>
      <c r="P853" s="148"/>
      <c r="Q853" s="158"/>
      <c r="R853" s="158"/>
      <c r="S853" s="158"/>
      <c r="T853" s="158"/>
      <c r="U853" s="158"/>
      <c r="V853" s="148"/>
      <c r="W853" s="158"/>
      <c r="X853" s="158"/>
      <c r="Y853" s="158"/>
      <c r="Z853" s="158"/>
      <c r="AA853" s="158"/>
    </row>
    <row r="854">
      <c r="A854" s="160"/>
      <c r="B854" s="151"/>
      <c r="C854" s="152"/>
      <c r="D854" s="152"/>
      <c r="E854" s="144"/>
      <c r="F854" s="159"/>
      <c r="G854" s="158"/>
      <c r="H854" s="144"/>
      <c r="I854" s="158"/>
      <c r="J854" s="147"/>
      <c r="K854" s="158"/>
      <c r="L854" s="158"/>
      <c r="M854" s="158"/>
      <c r="N854" s="158"/>
      <c r="O854" s="158"/>
      <c r="P854" s="148"/>
      <c r="Q854" s="158"/>
      <c r="R854" s="158"/>
      <c r="S854" s="158"/>
      <c r="T854" s="158"/>
      <c r="U854" s="158"/>
      <c r="V854" s="148"/>
      <c r="W854" s="158"/>
      <c r="X854" s="158"/>
      <c r="Y854" s="158"/>
      <c r="Z854" s="158"/>
      <c r="AA854" s="158"/>
    </row>
    <row r="855">
      <c r="A855" s="160"/>
      <c r="B855" s="151"/>
      <c r="C855" s="152"/>
      <c r="D855" s="152"/>
      <c r="E855" s="144"/>
      <c r="F855" s="159"/>
      <c r="G855" s="158"/>
      <c r="H855" s="144"/>
      <c r="I855" s="158"/>
      <c r="J855" s="147"/>
      <c r="K855" s="158"/>
      <c r="L855" s="158"/>
      <c r="M855" s="158"/>
      <c r="N855" s="158"/>
      <c r="O855" s="158"/>
      <c r="P855" s="148"/>
      <c r="Q855" s="158"/>
      <c r="R855" s="158"/>
      <c r="S855" s="158"/>
      <c r="T855" s="158"/>
      <c r="U855" s="158"/>
      <c r="V855" s="148"/>
      <c r="W855" s="158"/>
      <c r="X855" s="158"/>
      <c r="Y855" s="158"/>
      <c r="Z855" s="158"/>
      <c r="AA855" s="158"/>
    </row>
    <row r="856">
      <c r="A856" s="160"/>
      <c r="B856" s="151"/>
      <c r="C856" s="152"/>
      <c r="D856" s="152"/>
      <c r="E856" s="144"/>
      <c r="F856" s="159"/>
      <c r="G856" s="158"/>
      <c r="H856" s="144"/>
      <c r="I856" s="158"/>
      <c r="J856" s="147"/>
      <c r="K856" s="158"/>
      <c r="L856" s="158"/>
      <c r="M856" s="158"/>
      <c r="N856" s="158"/>
      <c r="O856" s="158"/>
      <c r="P856" s="148"/>
      <c r="Q856" s="158"/>
      <c r="R856" s="158"/>
      <c r="S856" s="158"/>
      <c r="T856" s="158"/>
      <c r="U856" s="158"/>
      <c r="V856" s="148"/>
      <c r="W856" s="158"/>
      <c r="X856" s="158"/>
      <c r="Y856" s="158"/>
      <c r="Z856" s="158"/>
      <c r="AA856" s="158"/>
    </row>
    <row r="857">
      <c r="A857" s="160"/>
      <c r="B857" s="151"/>
      <c r="C857" s="152"/>
      <c r="D857" s="152"/>
      <c r="E857" s="144"/>
      <c r="F857" s="159"/>
      <c r="G857" s="158"/>
      <c r="H857" s="144"/>
      <c r="I857" s="158"/>
      <c r="J857" s="147"/>
      <c r="K857" s="158"/>
      <c r="L857" s="158"/>
      <c r="M857" s="158"/>
      <c r="N857" s="158"/>
      <c r="O857" s="158"/>
      <c r="P857" s="148"/>
      <c r="Q857" s="158"/>
      <c r="R857" s="158"/>
      <c r="S857" s="158"/>
      <c r="T857" s="158"/>
      <c r="U857" s="158"/>
      <c r="V857" s="148"/>
      <c r="W857" s="158"/>
      <c r="X857" s="158"/>
      <c r="Y857" s="158"/>
      <c r="Z857" s="158"/>
      <c r="AA857" s="158"/>
    </row>
    <row r="858">
      <c r="A858" s="160"/>
      <c r="B858" s="151"/>
      <c r="C858" s="152"/>
      <c r="D858" s="152"/>
      <c r="E858" s="144"/>
      <c r="F858" s="159"/>
      <c r="G858" s="158"/>
      <c r="H858" s="144"/>
      <c r="I858" s="158"/>
      <c r="J858" s="147"/>
      <c r="K858" s="158"/>
      <c r="L858" s="158"/>
      <c r="M858" s="158"/>
      <c r="N858" s="158"/>
      <c r="O858" s="158"/>
      <c r="P858" s="148"/>
      <c r="Q858" s="158"/>
      <c r="R858" s="158"/>
      <c r="S858" s="158"/>
      <c r="T858" s="158"/>
      <c r="U858" s="158"/>
      <c r="V858" s="148"/>
      <c r="W858" s="158"/>
      <c r="X858" s="158"/>
      <c r="Y858" s="158"/>
      <c r="Z858" s="158"/>
      <c r="AA858" s="158"/>
    </row>
    <row r="859">
      <c r="A859" s="160"/>
      <c r="B859" s="151"/>
      <c r="C859" s="152"/>
      <c r="D859" s="152"/>
      <c r="E859" s="144"/>
      <c r="F859" s="159"/>
      <c r="G859" s="158"/>
      <c r="H859" s="144"/>
      <c r="I859" s="158"/>
      <c r="J859" s="147"/>
      <c r="K859" s="158"/>
      <c r="L859" s="158"/>
      <c r="M859" s="158"/>
      <c r="N859" s="158"/>
      <c r="O859" s="158"/>
      <c r="P859" s="148"/>
      <c r="Q859" s="158"/>
      <c r="R859" s="158"/>
      <c r="S859" s="158"/>
      <c r="T859" s="158"/>
      <c r="U859" s="158"/>
      <c r="V859" s="148"/>
      <c r="W859" s="158"/>
      <c r="X859" s="158"/>
      <c r="Y859" s="158"/>
      <c r="Z859" s="158"/>
      <c r="AA859" s="158"/>
    </row>
    <row r="860">
      <c r="A860" s="160"/>
      <c r="B860" s="151"/>
      <c r="C860" s="152"/>
      <c r="D860" s="152"/>
      <c r="E860" s="144"/>
      <c r="F860" s="159"/>
      <c r="G860" s="158"/>
      <c r="H860" s="144"/>
      <c r="I860" s="158"/>
      <c r="J860" s="147"/>
      <c r="K860" s="158"/>
      <c r="L860" s="158"/>
      <c r="M860" s="158"/>
      <c r="N860" s="158"/>
      <c r="O860" s="158"/>
      <c r="P860" s="148"/>
      <c r="Q860" s="158"/>
      <c r="R860" s="158"/>
      <c r="S860" s="158"/>
      <c r="T860" s="158"/>
      <c r="U860" s="158"/>
      <c r="V860" s="148"/>
      <c r="W860" s="158"/>
      <c r="X860" s="158"/>
      <c r="Y860" s="158"/>
      <c r="Z860" s="158"/>
      <c r="AA860" s="158"/>
    </row>
    <row r="861">
      <c r="A861" s="160"/>
      <c r="B861" s="151"/>
      <c r="C861" s="152"/>
      <c r="D861" s="152"/>
      <c r="E861" s="144"/>
      <c r="F861" s="159"/>
      <c r="G861" s="158"/>
      <c r="H861" s="144"/>
      <c r="I861" s="158"/>
      <c r="J861" s="147"/>
      <c r="K861" s="158"/>
      <c r="L861" s="158"/>
      <c r="M861" s="158"/>
      <c r="N861" s="158"/>
      <c r="O861" s="158"/>
      <c r="P861" s="148"/>
      <c r="Q861" s="158"/>
      <c r="R861" s="158"/>
      <c r="S861" s="158"/>
      <c r="T861" s="158"/>
      <c r="U861" s="158"/>
      <c r="V861" s="148"/>
      <c r="W861" s="158"/>
      <c r="X861" s="158"/>
      <c r="Y861" s="158"/>
      <c r="Z861" s="158"/>
      <c r="AA861" s="158"/>
    </row>
    <row r="862">
      <c r="A862" s="160"/>
      <c r="B862" s="151"/>
      <c r="C862" s="152"/>
      <c r="D862" s="152"/>
      <c r="E862" s="144"/>
      <c r="F862" s="159"/>
      <c r="G862" s="158"/>
      <c r="H862" s="144"/>
      <c r="I862" s="158"/>
      <c r="J862" s="147"/>
      <c r="K862" s="158"/>
      <c r="L862" s="158"/>
      <c r="M862" s="158"/>
      <c r="N862" s="158"/>
      <c r="O862" s="158"/>
      <c r="P862" s="148"/>
      <c r="Q862" s="158"/>
      <c r="R862" s="158"/>
      <c r="S862" s="158"/>
      <c r="T862" s="158"/>
      <c r="U862" s="158"/>
      <c r="V862" s="148"/>
      <c r="W862" s="158"/>
      <c r="X862" s="158"/>
      <c r="Y862" s="158"/>
      <c r="Z862" s="158"/>
      <c r="AA862" s="158"/>
    </row>
    <row r="863">
      <c r="A863" s="160"/>
      <c r="B863" s="151"/>
      <c r="C863" s="152"/>
      <c r="D863" s="152"/>
      <c r="E863" s="144"/>
      <c r="F863" s="159"/>
      <c r="G863" s="158"/>
      <c r="H863" s="144"/>
      <c r="I863" s="158"/>
      <c r="J863" s="147"/>
      <c r="K863" s="158"/>
      <c r="L863" s="158"/>
      <c r="M863" s="158"/>
      <c r="N863" s="158"/>
      <c r="O863" s="158"/>
      <c r="P863" s="148"/>
      <c r="Q863" s="158"/>
      <c r="R863" s="158"/>
      <c r="S863" s="158"/>
      <c r="T863" s="158"/>
      <c r="U863" s="158"/>
      <c r="V863" s="148"/>
      <c r="W863" s="158"/>
      <c r="X863" s="158"/>
      <c r="Y863" s="158"/>
      <c r="Z863" s="158"/>
      <c r="AA863" s="158"/>
    </row>
    <row r="864">
      <c r="A864" s="160"/>
      <c r="B864" s="151"/>
      <c r="C864" s="152"/>
      <c r="D864" s="152"/>
      <c r="E864" s="144"/>
      <c r="F864" s="159"/>
      <c r="G864" s="158"/>
      <c r="H864" s="144"/>
      <c r="I864" s="158"/>
      <c r="J864" s="147"/>
      <c r="K864" s="158"/>
      <c r="L864" s="158"/>
      <c r="M864" s="158"/>
      <c r="N864" s="158"/>
      <c r="O864" s="158"/>
      <c r="P864" s="148"/>
      <c r="Q864" s="158"/>
      <c r="R864" s="158"/>
      <c r="S864" s="158"/>
      <c r="T864" s="158"/>
      <c r="U864" s="158"/>
      <c r="V864" s="148"/>
      <c r="W864" s="158"/>
      <c r="X864" s="158"/>
      <c r="Y864" s="158"/>
      <c r="Z864" s="158"/>
      <c r="AA864" s="158"/>
    </row>
    <row r="865">
      <c r="A865" s="160"/>
      <c r="B865" s="151"/>
      <c r="C865" s="152"/>
      <c r="D865" s="152"/>
      <c r="E865" s="144"/>
      <c r="F865" s="159"/>
      <c r="G865" s="158"/>
      <c r="H865" s="144"/>
      <c r="I865" s="158"/>
      <c r="J865" s="147"/>
      <c r="K865" s="158"/>
      <c r="L865" s="158"/>
      <c r="M865" s="158"/>
      <c r="N865" s="158"/>
      <c r="O865" s="158"/>
      <c r="P865" s="148"/>
      <c r="Q865" s="158"/>
      <c r="R865" s="158"/>
      <c r="S865" s="158"/>
      <c r="T865" s="158"/>
      <c r="U865" s="158"/>
      <c r="V865" s="148"/>
      <c r="W865" s="158"/>
      <c r="X865" s="158"/>
      <c r="Y865" s="158"/>
      <c r="Z865" s="158"/>
      <c r="AA865" s="158"/>
    </row>
    <row r="866">
      <c r="A866" s="160"/>
      <c r="B866" s="151"/>
      <c r="C866" s="152"/>
      <c r="D866" s="152"/>
      <c r="E866" s="144"/>
      <c r="F866" s="159"/>
      <c r="G866" s="158"/>
      <c r="H866" s="144"/>
      <c r="I866" s="158"/>
      <c r="J866" s="147"/>
      <c r="K866" s="158"/>
      <c r="L866" s="158"/>
      <c r="M866" s="158"/>
      <c r="N866" s="158"/>
      <c r="O866" s="158"/>
      <c r="P866" s="148"/>
      <c r="Q866" s="158"/>
      <c r="R866" s="158"/>
      <c r="S866" s="158"/>
      <c r="T866" s="158"/>
      <c r="U866" s="158"/>
      <c r="V866" s="148"/>
      <c r="W866" s="158"/>
      <c r="X866" s="158"/>
      <c r="Y866" s="158"/>
      <c r="Z866" s="158"/>
      <c r="AA866" s="158"/>
    </row>
    <row r="867">
      <c r="A867" s="160"/>
      <c r="B867" s="151"/>
      <c r="C867" s="152"/>
      <c r="D867" s="152"/>
      <c r="E867" s="144"/>
      <c r="F867" s="159"/>
      <c r="G867" s="158"/>
      <c r="H867" s="144"/>
      <c r="I867" s="158"/>
      <c r="J867" s="147"/>
      <c r="K867" s="158"/>
      <c r="L867" s="158"/>
      <c r="M867" s="158"/>
      <c r="N867" s="158"/>
      <c r="O867" s="158"/>
      <c r="P867" s="148"/>
      <c r="Q867" s="158"/>
      <c r="R867" s="158"/>
      <c r="S867" s="158"/>
      <c r="T867" s="158"/>
      <c r="U867" s="158"/>
      <c r="V867" s="148"/>
      <c r="W867" s="158"/>
      <c r="X867" s="158"/>
      <c r="Y867" s="158"/>
      <c r="Z867" s="158"/>
      <c r="AA867" s="158"/>
    </row>
    <row r="868">
      <c r="A868" s="160"/>
      <c r="B868" s="151"/>
      <c r="C868" s="152"/>
      <c r="D868" s="152"/>
      <c r="E868" s="144"/>
      <c r="F868" s="159"/>
      <c r="G868" s="158"/>
      <c r="H868" s="144"/>
      <c r="I868" s="158"/>
      <c r="J868" s="147"/>
      <c r="K868" s="158"/>
      <c r="L868" s="158"/>
      <c r="M868" s="158"/>
      <c r="N868" s="158"/>
      <c r="O868" s="158"/>
      <c r="P868" s="148"/>
      <c r="Q868" s="158"/>
      <c r="R868" s="158"/>
      <c r="S868" s="158"/>
      <c r="T868" s="158"/>
      <c r="U868" s="158"/>
      <c r="V868" s="148"/>
      <c r="W868" s="158"/>
      <c r="X868" s="158"/>
      <c r="Y868" s="158"/>
      <c r="Z868" s="158"/>
      <c r="AA868" s="158"/>
    </row>
    <row r="869">
      <c r="A869" s="160"/>
      <c r="B869" s="151"/>
      <c r="C869" s="152"/>
      <c r="D869" s="152"/>
      <c r="E869" s="144"/>
      <c r="F869" s="159"/>
      <c r="G869" s="158"/>
      <c r="H869" s="144"/>
      <c r="I869" s="158"/>
      <c r="J869" s="147"/>
      <c r="K869" s="158"/>
      <c r="L869" s="158"/>
      <c r="M869" s="158"/>
      <c r="N869" s="158"/>
      <c r="O869" s="158"/>
      <c r="P869" s="148"/>
      <c r="Q869" s="158"/>
      <c r="R869" s="158"/>
      <c r="S869" s="158"/>
      <c r="T869" s="158"/>
      <c r="U869" s="158"/>
      <c r="V869" s="148"/>
      <c r="W869" s="158"/>
      <c r="X869" s="158"/>
      <c r="Y869" s="158"/>
      <c r="Z869" s="158"/>
      <c r="AA869" s="158"/>
    </row>
    <row r="870">
      <c r="A870" s="160"/>
      <c r="B870" s="151"/>
      <c r="C870" s="152"/>
      <c r="D870" s="152"/>
      <c r="E870" s="144"/>
      <c r="F870" s="159"/>
      <c r="G870" s="158"/>
      <c r="H870" s="144"/>
      <c r="I870" s="158"/>
      <c r="J870" s="147"/>
      <c r="K870" s="158"/>
      <c r="L870" s="158"/>
      <c r="M870" s="158"/>
      <c r="N870" s="158"/>
      <c r="O870" s="158"/>
      <c r="P870" s="148"/>
      <c r="Q870" s="158"/>
      <c r="R870" s="158"/>
      <c r="S870" s="158"/>
      <c r="T870" s="158"/>
      <c r="U870" s="158"/>
      <c r="V870" s="148"/>
      <c r="W870" s="158"/>
      <c r="X870" s="158"/>
      <c r="Y870" s="158"/>
      <c r="Z870" s="158"/>
      <c r="AA870" s="158"/>
    </row>
    <row r="871">
      <c r="A871" s="160"/>
      <c r="B871" s="151"/>
      <c r="C871" s="152"/>
      <c r="D871" s="152"/>
      <c r="E871" s="144"/>
      <c r="F871" s="159"/>
      <c r="G871" s="158"/>
      <c r="H871" s="144"/>
      <c r="I871" s="158"/>
      <c r="J871" s="147"/>
      <c r="K871" s="158"/>
      <c r="L871" s="158"/>
      <c r="M871" s="158"/>
      <c r="N871" s="158"/>
      <c r="O871" s="158"/>
      <c r="P871" s="148"/>
      <c r="Q871" s="158"/>
      <c r="R871" s="158"/>
      <c r="S871" s="158"/>
      <c r="T871" s="158"/>
      <c r="U871" s="158"/>
      <c r="V871" s="148"/>
      <c r="W871" s="158"/>
      <c r="X871" s="158"/>
      <c r="Y871" s="158"/>
      <c r="Z871" s="158"/>
      <c r="AA871" s="158"/>
    </row>
    <row r="872">
      <c r="A872" s="160"/>
      <c r="B872" s="151"/>
      <c r="C872" s="152"/>
      <c r="D872" s="152"/>
      <c r="E872" s="144"/>
      <c r="F872" s="159"/>
      <c r="G872" s="158"/>
      <c r="H872" s="144"/>
      <c r="I872" s="158"/>
      <c r="J872" s="147"/>
      <c r="K872" s="158"/>
      <c r="L872" s="158"/>
      <c r="M872" s="158"/>
      <c r="N872" s="158"/>
      <c r="O872" s="158"/>
      <c r="P872" s="148"/>
      <c r="Q872" s="158"/>
      <c r="R872" s="158"/>
      <c r="S872" s="158"/>
      <c r="T872" s="158"/>
      <c r="U872" s="158"/>
      <c r="V872" s="148"/>
      <c r="W872" s="158"/>
      <c r="X872" s="158"/>
      <c r="Y872" s="158"/>
      <c r="Z872" s="158"/>
      <c r="AA872" s="158"/>
    </row>
    <row r="873">
      <c r="A873" s="160"/>
      <c r="B873" s="151"/>
      <c r="C873" s="152"/>
      <c r="D873" s="152"/>
      <c r="E873" s="144"/>
      <c r="F873" s="159"/>
      <c r="G873" s="158"/>
      <c r="H873" s="144"/>
      <c r="I873" s="158"/>
      <c r="J873" s="147"/>
      <c r="K873" s="158"/>
      <c r="L873" s="158"/>
      <c r="M873" s="158"/>
      <c r="N873" s="158"/>
      <c r="O873" s="158"/>
      <c r="P873" s="148"/>
      <c r="Q873" s="158"/>
      <c r="R873" s="158"/>
      <c r="S873" s="158"/>
      <c r="T873" s="158"/>
      <c r="U873" s="158"/>
      <c r="V873" s="148"/>
      <c r="W873" s="158"/>
      <c r="X873" s="158"/>
      <c r="Y873" s="158"/>
      <c r="Z873" s="158"/>
      <c r="AA873" s="158"/>
    </row>
    <row r="874">
      <c r="A874" s="160"/>
      <c r="B874" s="151"/>
      <c r="C874" s="152"/>
      <c r="D874" s="152"/>
      <c r="E874" s="144"/>
      <c r="F874" s="159"/>
      <c r="G874" s="158"/>
      <c r="H874" s="144"/>
      <c r="I874" s="158"/>
      <c r="J874" s="147"/>
      <c r="K874" s="158"/>
      <c r="L874" s="158"/>
      <c r="M874" s="158"/>
      <c r="N874" s="158"/>
      <c r="O874" s="158"/>
      <c r="P874" s="148"/>
      <c r="Q874" s="158"/>
      <c r="R874" s="158"/>
      <c r="S874" s="158"/>
      <c r="T874" s="158"/>
      <c r="U874" s="158"/>
      <c r="V874" s="148"/>
      <c r="W874" s="158"/>
      <c r="X874" s="158"/>
      <c r="Y874" s="158"/>
      <c r="Z874" s="158"/>
      <c r="AA874" s="158"/>
    </row>
    <row r="875">
      <c r="A875" s="160"/>
      <c r="B875" s="151"/>
      <c r="C875" s="152"/>
      <c r="D875" s="152"/>
      <c r="E875" s="144"/>
      <c r="F875" s="159"/>
      <c r="G875" s="158"/>
      <c r="H875" s="144"/>
      <c r="I875" s="158"/>
      <c r="J875" s="147"/>
      <c r="K875" s="158"/>
      <c r="L875" s="158"/>
      <c r="M875" s="158"/>
      <c r="N875" s="158"/>
      <c r="O875" s="158"/>
      <c r="P875" s="148"/>
      <c r="Q875" s="158"/>
      <c r="R875" s="158"/>
      <c r="S875" s="158"/>
      <c r="T875" s="158"/>
      <c r="U875" s="158"/>
      <c r="V875" s="148"/>
      <c r="W875" s="158"/>
      <c r="X875" s="158"/>
      <c r="Y875" s="158"/>
      <c r="Z875" s="158"/>
      <c r="AA875" s="158"/>
    </row>
    <row r="876">
      <c r="A876" s="160"/>
      <c r="B876" s="151"/>
      <c r="C876" s="152"/>
      <c r="D876" s="152"/>
      <c r="E876" s="144"/>
      <c r="F876" s="159"/>
      <c r="G876" s="158"/>
      <c r="H876" s="144"/>
      <c r="I876" s="158"/>
      <c r="J876" s="147"/>
      <c r="K876" s="158"/>
      <c r="L876" s="158"/>
      <c r="M876" s="158"/>
      <c r="N876" s="158"/>
      <c r="O876" s="158"/>
      <c r="P876" s="148"/>
      <c r="Q876" s="158"/>
      <c r="R876" s="158"/>
      <c r="S876" s="158"/>
      <c r="T876" s="158"/>
      <c r="U876" s="158"/>
      <c r="V876" s="148"/>
      <c r="W876" s="158"/>
      <c r="X876" s="158"/>
      <c r="Y876" s="158"/>
      <c r="Z876" s="158"/>
      <c r="AA876" s="158"/>
    </row>
    <row r="877">
      <c r="A877" s="160"/>
      <c r="B877" s="151"/>
      <c r="C877" s="152"/>
      <c r="D877" s="152"/>
      <c r="E877" s="144"/>
      <c r="F877" s="159"/>
      <c r="G877" s="158"/>
      <c r="H877" s="144"/>
      <c r="I877" s="158"/>
      <c r="J877" s="147"/>
      <c r="K877" s="158"/>
      <c r="L877" s="158"/>
      <c r="M877" s="158"/>
      <c r="N877" s="158"/>
      <c r="O877" s="158"/>
      <c r="P877" s="148"/>
      <c r="Q877" s="158"/>
      <c r="R877" s="158"/>
      <c r="S877" s="158"/>
      <c r="T877" s="158"/>
      <c r="U877" s="158"/>
      <c r="V877" s="148"/>
      <c r="W877" s="158"/>
      <c r="X877" s="158"/>
      <c r="Y877" s="158"/>
      <c r="Z877" s="158"/>
      <c r="AA877" s="158"/>
    </row>
    <row r="878">
      <c r="A878" s="160"/>
      <c r="B878" s="151"/>
      <c r="C878" s="152"/>
      <c r="D878" s="152"/>
      <c r="E878" s="144"/>
      <c r="F878" s="159"/>
      <c r="G878" s="158"/>
      <c r="H878" s="144"/>
      <c r="I878" s="158"/>
      <c r="J878" s="147"/>
      <c r="K878" s="158"/>
      <c r="L878" s="158"/>
      <c r="M878" s="158"/>
      <c r="N878" s="158"/>
      <c r="O878" s="158"/>
      <c r="P878" s="148"/>
      <c r="Q878" s="158"/>
      <c r="R878" s="158"/>
      <c r="S878" s="158"/>
      <c r="T878" s="158"/>
      <c r="U878" s="158"/>
      <c r="V878" s="148"/>
      <c r="W878" s="158"/>
      <c r="X878" s="158"/>
      <c r="Y878" s="158"/>
      <c r="Z878" s="158"/>
      <c r="AA878" s="158"/>
    </row>
    <row r="879">
      <c r="A879" s="160"/>
      <c r="B879" s="151"/>
      <c r="C879" s="152"/>
      <c r="D879" s="152"/>
      <c r="E879" s="144"/>
      <c r="F879" s="159"/>
      <c r="G879" s="158"/>
      <c r="H879" s="144"/>
      <c r="I879" s="158"/>
      <c r="J879" s="147"/>
      <c r="K879" s="158"/>
      <c r="L879" s="158"/>
      <c r="M879" s="158"/>
      <c r="N879" s="158"/>
      <c r="O879" s="158"/>
      <c r="P879" s="148"/>
      <c r="Q879" s="158"/>
      <c r="R879" s="158"/>
      <c r="S879" s="158"/>
      <c r="T879" s="158"/>
      <c r="U879" s="158"/>
      <c r="V879" s="148"/>
      <c r="W879" s="158"/>
      <c r="X879" s="158"/>
      <c r="Y879" s="158"/>
      <c r="Z879" s="158"/>
      <c r="AA879" s="158"/>
    </row>
    <row r="880">
      <c r="A880" s="160"/>
      <c r="B880" s="151"/>
      <c r="C880" s="152"/>
      <c r="D880" s="152"/>
      <c r="E880" s="144"/>
      <c r="F880" s="159"/>
      <c r="G880" s="158"/>
      <c r="H880" s="144"/>
      <c r="I880" s="158"/>
      <c r="J880" s="147"/>
      <c r="K880" s="158"/>
      <c r="L880" s="158"/>
      <c r="M880" s="158"/>
      <c r="N880" s="158"/>
      <c r="O880" s="158"/>
      <c r="P880" s="148"/>
      <c r="Q880" s="158"/>
      <c r="R880" s="158"/>
      <c r="S880" s="158"/>
      <c r="T880" s="158"/>
      <c r="U880" s="158"/>
      <c r="V880" s="148"/>
      <c r="W880" s="158"/>
      <c r="X880" s="158"/>
      <c r="Y880" s="158"/>
      <c r="Z880" s="158"/>
      <c r="AA880" s="158"/>
    </row>
    <row r="881">
      <c r="A881" s="160"/>
      <c r="B881" s="151"/>
      <c r="C881" s="152"/>
      <c r="D881" s="152"/>
      <c r="E881" s="144"/>
      <c r="F881" s="159"/>
      <c r="G881" s="158"/>
      <c r="H881" s="144"/>
      <c r="I881" s="158"/>
      <c r="J881" s="147"/>
      <c r="K881" s="158"/>
      <c r="L881" s="158"/>
      <c r="M881" s="158"/>
      <c r="N881" s="158"/>
      <c r="O881" s="158"/>
      <c r="P881" s="148"/>
      <c r="Q881" s="158"/>
      <c r="R881" s="158"/>
      <c r="S881" s="158"/>
      <c r="T881" s="158"/>
      <c r="U881" s="158"/>
      <c r="V881" s="148"/>
      <c r="W881" s="158"/>
      <c r="X881" s="158"/>
      <c r="Y881" s="158"/>
      <c r="Z881" s="158"/>
      <c r="AA881" s="158"/>
    </row>
    <row r="882">
      <c r="A882" s="160"/>
      <c r="B882" s="151"/>
      <c r="C882" s="152"/>
      <c r="D882" s="152"/>
      <c r="E882" s="144"/>
      <c r="F882" s="159"/>
      <c r="G882" s="158"/>
      <c r="H882" s="144"/>
      <c r="I882" s="158"/>
      <c r="J882" s="147"/>
      <c r="K882" s="158"/>
      <c r="L882" s="158"/>
      <c r="M882" s="158"/>
      <c r="N882" s="158"/>
      <c r="O882" s="158"/>
      <c r="P882" s="148"/>
      <c r="Q882" s="158"/>
      <c r="R882" s="158"/>
      <c r="S882" s="158"/>
      <c r="T882" s="158"/>
      <c r="U882" s="158"/>
      <c r="V882" s="148"/>
      <c r="W882" s="158"/>
      <c r="X882" s="158"/>
      <c r="Y882" s="158"/>
      <c r="Z882" s="158"/>
      <c r="AA882" s="158"/>
    </row>
    <row r="883">
      <c r="A883" s="160"/>
      <c r="B883" s="151"/>
      <c r="C883" s="152"/>
      <c r="D883" s="152"/>
      <c r="E883" s="144"/>
      <c r="F883" s="159"/>
      <c r="G883" s="158"/>
      <c r="H883" s="144"/>
      <c r="I883" s="158"/>
      <c r="J883" s="147"/>
      <c r="K883" s="158"/>
      <c r="L883" s="158"/>
      <c r="M883" s="158"/>
      <c r="N883" s="158"/>
      <c r="O883" s="158"/>
      <c r="P883" s="148"/>
      <c r="Q883" s="158"/>
      <c r="R883" s="158"/>
      <c r="S883" s="158"/>
      <c r="T883" s="158"/>
      <c r="U883" s="158"/>
      <c r="V883" s="148"/>
      <c r="W883" s="158"/>
      <c r="X883" s="158"/>
      <c r="Y883" s="158"/>
      <c r="Z883" s="158"/>
      <c r="AA883" s="158"/>
    </row>
    <row r="884">
      <c r="A884" s="160"/>
      <c r="B884" s="151"/>
      <c r="C884" s="152"/>
      <c r="D884" s="152"/>
      <c r="E884" s="144"/>
      <c r="F884" s="159"/>
      <c r="G884" s="158"/>
      <c r="H884" s="144"/>
      <c r="I884" s="158"/>
      <c r="J884" s="147"/>
      <c r="K884" s="158"/>
      <c r="L884" s="158"/>
      <c r="M884" s="158"/>
      <c r="N884" s="158"/>
      <c r="O884" s="158"/>
      <c r="P884" s="148"/>
      <c r="Q884" s="158"/>
      <c r="R884" s="158"/>
      <c r="S884" s="158"/>
      <c r="T884" s="158"/>
      <c r="U884" s="158"/>
      <c r="V884" s="148"/>
      <c r="W884" s="158"/>
      <c r="X884" s="158"/>
      <c r="Y884" s="158"/>
      <c r="Z884" s="158"/>
      <c r="AA884" s="158"/>
    </row>
    <row r="885">
      <c r="A885" s="160"/>
      <c r="B885" s="151"/>
      <c r="C885" s="152"/>
      <c r="D885" s="152"/>
      <c r="E885" s="144"/>
      <c r="F885" s="159"/>
      <c r="G885" s="158"/>
      <c r="H885" s="144"/>
      <c r="I885" s="158"/>
      <c r="J885" s="147"/>
      <c r="K885" s="158"/>
      <c r="L885" s="158"/>
      <c r="M885" s="158"/>
      <c r="N885" s="158"/>
      <c r="O885" s="158"/>
      <c r="P885" s="148"/>
      <c r="Q885" s="158"/>
      <c r="R885" s="158"/>
      <c r="S885" s="158"/>
      <c r="T885" s="158"/>
      <c r="U885" s="158"/>
      <c r="V885" s="148"/>
      <c r="W885" s="158"/>
      <c r="X885" s="158"/>
      <c r="Y885" s="158"/>
      <c r="Z885" s="158"/>
      <c r="AA885" s="158"/>
    </row>
    <row r="886">
      <c r="A886" s="160"/>
      <c r="B886" s="151"/>
      <c r="C886" s="152"/>
      <c r="D886" s="152"/>
      <c r="E886" s="144"/>
      <c r="F886" s="159"/>
      <c r="G886" s="158"/>
      <c r="H886" s="144"/>
      <c r="I886" s="158"/>
      <c r="J886" s="147"/>
      <c r="K886" s="158"/>
      <c r="L886" s="158"/>
      <c r="M886" s="158"/>
      <c r="N886" s="158"/>
      <c r="O886" s="158"/>
      <c r="P886" s="148"/>
      <c r="Q886" s="158"/>
      <c r="R886" s="158"/>
      <c r="S886" s="158"/>
      <c r="T886" s="158"/>
      <c r="U886" s="158"/>
      <c r="V886" s="148"/>
      <c r="W886" s="158"/>
      <c r="X886" s="158"/>
      <c r="Y886" s="158"/>
      <c r="Z886" s="158"/>
      <c r="AA886" s="158"/>
    </row>
    <row r="887">
      <c r="A887" s="160"/>
      <c r="B887" s="151"/>
      <c r="C887" s="152"/>
      <c r="D887" s="152"/>
      <c r="E887" s="144"/>
      <c r="F887" s="159"/>
      <c r="G887" s="158"/>
      <c r="H887" s="144"/>
      <c r="I887" s="158"/>
      <c r="J887" s="147"/>
      <c r="K887" s="158"/>
      <c r="L887" s="158"/>
      <c r="M887" s="158"/>
      <c r="N887" s="158"/>
      <c r="O887" s="158"/>
      <c r="P887" s="148"/>
      <c r="Q887" s="158"/>
      <c r="R887" s="158"/>
      <c r="S887" s="158"/>
      <c r="T887" s="158"/>
      <c r="U887" s="158"/>
      <c r="V887" s="148"/>
      <c r="W887" s="158"/>
      <c r="X887" s="158"/>
      <c r="Y887" s="158"/>
      <c r="Z887" s="158"/>
      <c r="AA887" s="158"/>
    </row>
    <row r="888">
      <c r="A888" s="160"/>
      <c r="B888" s="151"/>
      <c r="C888" s="152"/>
      <c r="D888" s="152"/>
      <c r="E888" s="144"/>
      <c r="F888" s="159"/>
      <c r="G888" s="158"/>
      <c r="H888" s="144"/>
      <c r="I888" s="158"/>
      <c r="J888" s="147"/>
      <c r="K888" s="158"/>
      <c r="L888" s="158"/>
      <c r="M888" s="158"/>
      <c r="N888" s="158"/>
      <c r="O888" s="158"/>
      <c r="P888" s="148"/>
      <c r="Q888" s="158"/>
      <c r="R888" s="158"/>
      <c r="S888" s="158"/>
      <c r="T888" s="158"/>
      <c r="U888" s="158"/>
      <c r="V888" s="148"/>
      <c r="W888" s="158"/>
      <c r="X888" s="158"/>
      <c r="Y888" s="158"/>
      <c r="Z888" s="158"/>
      <c r="AA888" s="158"/>
    </row>
    <row r="889">
      <c r="A889" s="160"/>
      <c r="B889" s="151"/>
      <c r="C889" s="152"/>
      <c r="D889" s="152"/>
      <c r="E889" s="144"/>
      <c r="F889" s="159"/>
      <c r="G889" s="158"/>
      <c r="H889" s="144"/>
      <c r="I889" s="158"/>
      <c r="J889" s="147"/>
      <c r="K889" s="158"/>
      <c r="L889" s="158"/>
      <c r="M889" s="158"/>
      <c r="N889" s="158"/>
      <c r="O889" s="158"/>
      <c r="P889" s="148"/>
      <c r="Q889" s="158"/>
      <c r="R889" s="158"/>
      <c r="S889" s="158"/>
      <c r="T889" s="158"/>
      <c r="U889" s="158"/>
      <c r="V889" s="148"/>
      <c r="W889" s="158"/>
      <c r="X889" s="158"/>
      <c r="Y889" s="158"/>
      <c r="Z889" s="158"/>
      <c r="AA889" s="158"/>
    </row>
    <row r="890">
      <c r="A890" s="160"/>
      <c r="B890" s="151"/>
      <c r="C890" s="152"/>
      <c r="D890" s="152"/>
      <c r="E890" s="144"/>
      <c r="F890" s="159"/>
      <c r="G890" s="158"/>
      <c r="H890" s="144"/>
      <c r="I890" s="158"/>
      <c r="J890" s="147"/>
      <c r="K890" s="158"/>
      <c r="L890" s="158"/>
      <c r="M890" s="158"/>
      <c r="N890" s="158"/>
      <c r="O890" s="158"/>
      <c r="P890" s="148"/>
      <c r="Q890" s="158"/>
      <c r="R890" s="158"/>
      <c r="S890" s="158"/>
      <c r="T890" s="158"/>
      <c r="U890" s="158"/>
      <c r="V890" s="148"/>
      <c r="W890" s="158"/>
      <c r="X890" s="158"/>
      <c r="Y890" s="158"/>
      <c r="Z890" s="158"/>
      <c r="AA890" s="158"/>
    </row>
    <row r="891">
      <c r="A891" s="160"/>
      <c r="B891" s="151"/>
      <c r="C891" s="152"/>
      <c r="D891" s="152"/>
      <c r="E891" s="144"/>
      <c r="F891" s="159"/>
      <c r="G891" s="158"/>
      <c r="H891" s="144"/>
      <c r="I891" s="158"/>
      <c r="J891" s="147"/>
      <c r="K891" s="158"/>
      <c r="L891" s="158"/>
      <c r="M891" s="158"/>
      <c r="N891" s="158"/>
      <c r="O891" s="158"/>
      <c r="P891" s="148"/>
      <c r="Q891" s="158"/>
      <c r="R891" s="158"/>
      <c r="S891" s="158"/>
      <c r="T891" s="158"/>
      <c r="U891" s="158"/>
      <c r="V891" s="148"/>
      <c r="W891" s="158"/>
      <c r="X891" s="158"/>
      <c r="Y891" s="158"/>
      <c r="Z891" s="158"/>
      <c r="AA891" s="158"/>
    </row>
    <row r="892">
      <c r="A892" s="160"/>
      <c r="B892" s="151"/>
      <c r="C892" s="152"/>
      <c r="D892" s="152"/>
      <c r="E892" s="144"/>
      <c r="F892" s="159"/>
      <c r="G892" s="158"/>
      <c r="H892" s="144"/>
      <c r="I892" s="158"/>
      <c r="J892" s="147"/>
      <c r="K892" s="158"/>
      <c r="L892" s="158"/>
      <c r="M892" s="158"/>
      <c r="N892" s="158"/>
      <c r="O892" s="158"/>
      <c r="P892" s="148"/>
      <c r="Q892" s="158"/>
      <c r="R892" s="158"/>
      <c r="S892" s="158"/>
      <c r="T892" s="158"/>
      <c r="U892" s="158"/>
      <c r="V892" s="148"/>
      <c r="W892" s="158"/>
      <c r="X892" s="158"/>
      <c r="Y892" s="158"/>
      <c r="Z892" s="158"/>
      <c r="AA892" s="158"/>
    </row>
    <row r="893">
      <c r="A893" s="160"/>
      <c r="B893" s="151"/>
      <c r="C893" s="152"/>
      <c r="D893" s="152"/>
      <c r="E893" s="144"/>
      <c r="F893" s="159"/>
      <c r="G893" s="158"/>
      <c r="H893" s="144"/>
      <c r="I893" s="158"/>
      <c r="J893" s="147"/>
      <c r="K893" s="158"/>
      <c r="L893" s="158"/>
      <c r="M893" s="158"/>
      <c r="N893" s="158"/>
      <c r="O893" s="158"/>
      <c r="P893" s="148"/>
      <c r="Q893" s="158"/>
      <c r="R893" s="158"/>
      <c r="S893" s="158"/>
      <c r="T893" s="158"/>
      <c r="U893" s="158"/>
      <c r="V893" s="148"/>
      <c r="W893" s="158"/>
      <c r="X893" s="158"/>
      <c r="Y893" s="158"/>
      <c r="Z893" s="158"/>
      <c r="AA893" s="158"/>
    </row>
    <row r="894">
      <c r="A894" s="160"/>
      <c r="B894" s="151"/>
      <c r="C894" s="152"/>
      <c r="D894" s="152"/>
      <c r="E894" s="144"/>
      <c r="F894" s="159"/>
      <c r="G894" s="158"/>
      <c r="H894" s="144"/>
      <c r="I894" s="158"/>
      <c r="J894" s="147"/>
      <c r="K894" s="158"/>
      <c r="L894" s="158"/>
      <c r="M894" s="158"/>
      <c r="N894" s="158"/>
      <c r="O894" s="158"/>
      <c r="P894" s="148"/>
      <c r="Q894" s="158"/>
      <c r="R894" s="158"/>
      <c r="S894" s="158"/>
      <c r="T894" s="158"/>
      <c r="U894" s="158"/>
      <c r="V894" s="148"/>
      <c r="W894" s="158"/>
      <c r="X894" s="158"/>
      <c r="Y894" s="158"/>
      <c r="Z894" s="158"/>
      <c r="AA894" s="158"/>
    </row>
    <row r="895">
      <c r="A895" s="160"/>
      <c r="B895" s="151"/>
      <c r="C895" s="152"/>
      <c r="D895" s="152"/>
      <c r="E895" s="144"/>
      <c r="F895" s="159"/>
      <c r="G895" s="158"/>
      <c r="H895" s="144"/>
      <c r="I895" s="158"/>
      <c r="J895" s="147"/>
      <c r="K895" s="158"/>
      <c r="L895" s="158"/>
      <c r="M895" s="158"/>
      <c r="N895" s="158"/>
      <c r="O895" s="158"/>
      <c r="P895" s="148"/>
      <c r="Q895" s="158"/>
      <c r="R895" s="158"/>
      <c r="S895" s="158"/>
      <c r="T895" s="158"/>
      <c r="U895" s="158"/>
      <c r="V895" s="148"/>
      <c r="W895" s="158"/>
      <c r="X895" s="158"/>
      <c r="Y895" s="158"/>
      <c r="Z895" s="158"/>
      <c r="AA895" s="158"/>
    </row>
    <row r="896">
      <c r="A896" s="160"/>
      <c r="B896" s="151"/>
      <c r="C896" s="152"/>
      <c r="D896" s="152"/>
      <c r="E896" s="144"/>
      <c r="F896" s="159"/>
      <c r="G896" s="158"/>
      <c r="H896" s="144"/>
      <c r="I896" s="158"/>
      <c r="J896" s="147"/>
      <c r="K896" s="158"/>
      <c r="L896" s="158"/>
      <c r="M896" s="158"/>
      <c r="N896" s="158"/>
      <c r="O896" s="158"/>
      <c r="P896" s="148"/>
      <c r="Q896" s="158"/>
      <c r="R896" s="158"/>
      <c r="S896" s="158"/>
      <c r="T896" s="158"/>
      <c r="U896" s="158"/>
      <c r="V896" s="148"/>
      <c r="W896" s="158"/>
      <c r="X896" s="158"/>
      <c r="Y896" s="158"/>
      <c r="Z896" s="158"/>
      <c r="AA896" s="158"/>
    </row>
    <row r="897">
      <c r="A897" s="160"/>
      <c r="B897" s="151"/>
      <c r="C897" s="152"/>
      <c r="D897" s="152"/>
      <c r="E897" s="144"/>
      <c r="F897" s="159"/>
      <c r="G897" s="158"/>
      <c r="H897" s="144"/>
      <c r="I897" s="158"/>
      <c r="J897" s="147"/>
      <c r="K897" s="158"/>
      <c r="L897" s="158"/>
      <c r="M897" s="158"/>
      <c r="N897" s="158"/>
      <c r="O897" s="158"/>
      <c r="P897" s="148"/>
      <c r="Q897" s="158"/>
      <c r="R897" s="158"/>
      <c r="S897" s="158"/>
      <c r="T897" s="158"/>
      <c r="U897" s="158"/>
      <c r="V897" s="148"/>
      <c r="W897" s="158"/>
      <c r="X897" s="158"/>
      <c r="Y897" s="158"/>
      <c r="Z897" s="158"/>
      <c r="AA897" s="158"/>
    </row>
    <row r="898">
      <c r="A898" s="160"/>
      <c r="B898" s="151"/>
      <c r="C898" s="152"/>
      <c r="D898" s="152"/>
      <c r="E898" s="144"/>
      <c r="F898" s="159"/>
      <c r="G898" s="158"/>
      <c r="H898" s="144"/>
      <c r="I898" s="158"/>
      <c r="J898" s="147"/>
      <c r="K898" s="158"/>
      <c r="L898" s="158"/>
      <c r="M898" s="158"/>
      <c r="N898" s="158"/>
      <c r="O898" s="158"/>
      <c r="P898" s="148"/>
      <c r="Q898" s="158"/>
      <c r="R898" s="158"/>
      <c r="S898" s="158"/>
      <c r="T898" s="158"/>
      <c r="U898" s="158"/>
      <c r="V898" s="148"/>
      <c r="W898" s="158"/>
      <c r="X898" s="158"/>
      <c r="Y898" s="158"/>
      <c r="Z898" s="158"/>
      <c r="AA898" s="158"/>
    </row>
    <row r="899">
      <c r="A899" s="160"/>
      <c r="B899" s="151"/>
      <c r="C899" s="152"/>
      <c r="D899" s="152"/>
      <c r="E899" s="144"/>
      <c r="F899" s="159"/>
      <c r="G899" s="158"/>
      <c r="H899" s="144"/>
      <c r="I899" s="158"/>
      <c r="J899" s="147"/>
      <c r="K899" s="158"/>
      <c r="L899" s="158"/>
      <c r="M899" s="158"/>
      <c r="N899" s="158"/>
      <c r="O899" s="158"/>
      <c r="P899" s="148"/>
      <c r="Q899" s="158"/>
      <c r="R899" s="158"/>
      <c r="S899" s="158"/>
      <c r="T899" s="158"/>
      <c r="U899" s="158"/>
      <c r="V899" s="148"/>
      <c r="W899" s="158"/>
      <c r="X899" s="158"/>
      <c r="Y899" s="158"/>
      <c r="Z899" s="158"/>
      <c r="AA899" s="158"/>
    </row>
    <row r="900">
      <c r="A900" s="160"/>
      <c r="B900" s="151"/>
      <c r="C900" s="152"/>
      <c r="D900" s="152"/>
      <c r="E900" s="144"/>
      <c r="F900" s="159"/>
      <c r="G900" s="158"/>
      <c r="H900" s="144"/>
      <c r="I900" s="158"/>
      <c r="J900" s="147"/>
      <c r="K900" s="158"/>
      <c r="L900" s="158"/>
      <c r="M900" s="158"/>
      <c r="N900" s="158"/>
      <c r="O900" s="158"/>
      <c r="P900" s="148"/>
      <c r="Q900" s="158"/>
      <c r="R900" s="158"/>
      <c r="S900" s="158"/>
      <c r="T900" s="158"/>
      <c r="U900" s="158"/>
      <c r="V900" s="148"/>
      <c r="W900" s="158"/>
      <c r="X900" s="158"/>
      <c r="Y900" s="158"/>
      <c r="Z900" s="158"/>
      <c r="AA900" s="158"/>
    </row>
    <row r="901">
      <c r="A901" s="160"/>
      <c r="B901" s="151"/>
      <c r="C901" s="152"/>
      <c r="D901" s="152"/>
      <c r="E901" s="144"/>
      <c r="F901" s="159"/>
      <c r="G901" s="158"/>
      <c r="H901" s="144"/>
      <c r="I901" s="158"/>
      <c r="J901" s="147"/>
      <c r="K901" s="158"/>
      <c r="L901" s="158"/>
      <c r="M901" s="158"/>
      <c r="N901" s="158"/>
      <c r="O901" s="158"/>
      <c r="P901" s="148"/>
      <c r="Q901" s="158"/>
      <c r="R901" s="158"/>
      <c r="S901" s="158"/>
      <c r="T901" s="158"/>
      <c r="U901" s="158"/>
      <c r="V901" s="148"/>
      <c r="W901" s="158"/>
      <c r="X901" s="158"/>
      <c r="Y901" s="158"/>
      <c r="Z901" s="158"/>
      <c r="AA901" s="158"/>
    </row>
    <row r="902">
      <c r="A902" s="160"/>
      <c r="B902" s="151"/>
      <c r="C902" s="152"/>
      <c r="D902" s="152"/>
      <c r="E902" s="144"/>
      <c r="F902" s="159"/>
      <c r="G902" s="158"/>
      <c r="H902" s="144"/>
      <c r="I902" s="158"/>
      <c r="J902" s="147"/>
      <c r="K902" s="158"/>
      <c r="L902" s="158"/>
      <c r="M902" s="158"/>
      <c r="N902" s="158"/>
      <c r="O902" s="158"/>
      <c r="P902" s="148"/>
      <c r="Q902" s="158"/>
      <c r="R902" s="158"/>
      <c r="S902" s="158"/>
      <c r="T902" s="158"/>
      <c r="U902" s="158"/>
      <c r="V902" s="148"/>
      <c r="W902" s="158"/>
      <c r="X902" s="158"/>
      <c r="Y902" s="158"/>
      <c r="Z902" s="158"/>
      <c r="AA902" s="158"/>
    </row>
    <row r="903">
      <c r="A903" s="160"/>
      <c r="B903" s="151"/>
      <c r="C903" s="152"/>
      <c r="D903" s="152"/>
      <c r="E903" s="144"/>
      <c r="F903" s="159"/>
      <c r="G903" s="158"/>
      <c r="H903" s="144"/>
      <c r="I903" s="158"/>
      <c r="J903" s="147"/>
      <c r="K903" s="158"/>
      <c r="L903" s="158"/>
      <c r="M903" s="158"/>
      <c r="N903" s="158"/>
      <c r="O903" s="158"/>
      <c r="P903" s="148"/>
      <c r="Q903" s="158"/>
      <c r="R903" s="158"/>
      <c r="S903" s="158"/>
      <c r="T903" s="158"/>
      <c r="U903" s="158"/>
      <c r="V903" s="148"/>
      <c r="W903" s="158"/>
      <c r="X903" s="158"/>
      <c r="Y903" s="158"/>
      <c r="Z903" s="158"/>
      <c r="AA903" s="158"/>
    </row>
    <row r="904">
      <c r="A904" s="160"/>
      <c r="B904" s="151"/>
      <c r="C904" s="152"/>
      <c r="D904" s="152"/>
      <c r="E904" s="144"/>
      <c r="F904" s="159"/>
      <c r="G904" s="158"/>
      <c r="H904" s="144"/>
      <c r="I904" s="158"/>
      <c r="J904" s="147"/>
      <c r="K904" s="158"/>
      <c r="L904" s="158"/>
      <c r="M904" s="158"/>
      <c r="N904" s="158"/>
      <c r="O904" s="158"/>
      <c r="P904" s="148"/>
      <c r="Q904" s="158"/>
      <c r="R904" s="158"/>
      <c r="S904" s="158"/>
      <c r="T904" s="158"/>
      <c r="U904" s="158"/>
      <c r="V904" s="148"/>
      <c r="W904" s="158"/>
      <c r="X904" s="158"/>
      <c r="Y904" s="158"/>
      <c r="Z904" s="158"/>
      <c r="AA904" s="158"/>
    </row>
    <row r="905">
      <c r="A905" s="160"/>
      <c r="B905" s="151"/>
      <c r="C905" s="152"/>
      <c r="D905" s="152"/>
      <c r="E905" s="144"/>
      <c r="F905" s="159"/>
      <c r="G905" s="158"/>
      <c r="H905" s="144"/>
      <c r="I905" s="158"/>
      <c r="J905" s="147"/>
      <c r="K905" s="158"/>
      <c r="L905" s="158"/>
      <c r="M905" s="158"/>
      <c r="N905" s="158"/>
      <c r="O905" s="158"/>
      <c r="P905" s="148"/>
      <c r="Q905" s="158"/>
      <c r="R905" s="158"/>
      <c r="S905" s="158"/>
      <c r="T905" s="158"/>
      <c r="U905" s="158"/>
      <c r="V905" s="148"/>
      <c r="W905" s="158"/>
      <c r="X905" s="158"/>
      <c r="Y905" s="158"/>
      <c r="Z905" s="158"/>
      <c r="AA905" s="158"/>
    </row>
    <row r="906">
      <c r="A906" s="160"/>
      <c r="B906" s="151"/>
      <c r="C906" s="152"/>
      <c r="D906" s="152"/>
      <c r="E906" s="144"/>
      <c r="F906" s="159"/>
      <c r="G906" s="158"/>
      <c r="H906" s="144"/>
      <c r="I906" s="158"/>
      <c r="J906" s="147"/>
      <c r="K906" s="158"/>
      <c r="L906" s="158"/>
      <c r="M906" s="158"/>
      <c r="N906" s="158"/>
      <c r="O906" s="158"/>
      <c r="P906" s="148"/>
      <c r="Q906" s="158"/>
      <c r="R906" s="158"/>
      <c r="S906" s="158"/>
      <c r="T906" s="158"/>
      <c r="U906" s="158"/>
      <c r="V906" s="148"/>
      <c r="W906" s="158"/>
      <c r="X906" s="158"/>
      <c r="Y906" s="158"/>
      <c r="Z906" s="158"/>
      <c r="AA906" s="158"/>
    </row>
    <row r="907">
      <c r="A907" s="160"/>
      <c r="B907" s="151"/>
      <c r="C907" s="152"/>
      <c r="D907" s="152"/>
      <c r="E907" s="144"/>
      <c r="F907" s="159"/>
      <c r="G907" s="158"/>
      <c r="H907" s="144"/>
      <c r="I907" s="158"/>
      <c r="J907" s="147"/>
      <c r="K907" s="158"/>
      <c r="L907" s="158"/>
      <c r="M907" s="158"/>
      <c r="N907" s="158"/>
      <c r="O907" s="158"/>
      <c r="P907" s="148"/>
      <c r="Q907" s="158"/>
      <c r="R907" s="158"/>
      <c r="S907" s="158"/>
      <c r="T907" s="158"/>
      <c r="U907" s="158"/>
      <c r="V907" s="148"/>
      <c r="W907" s="158"/>
      <c r="X907" s="158"/>
      <c r="Y907" s="158"/>
      <c r="Z907" s="158"/>
      <c r="AA907" s="158"/>
    </row>
    <row r="908">
      <c r="A908" s="160"/>
      <c r="B908" s="151"/>
      <c r="C908" s="152"/>
      <c r="D908" s="152"/>
      <c r="E908" s="144"/>
      <c r="F908" s="159"/>
      <c r="G908" s="158"/>
      <c r="H908" s="144"/>
      <c r="I908" s="158"/>
      <c r="J908" s="147"/>
      <c r="K908" s="158"/>
      <c r="L908" s="158"/>
      <c r="M908" s="158"/>
      <c r="N908" s="158"/>
      <c r="O908" s="158"/>
      <c r="P908" s="148"/>
      <c r="Q908" s="158"/>
      <c r="R908" s="158"/>
      <c r="S908" s="158"/>
      <c r="T908" s="158"/>
      <c r="U908" s="158"/>
      <c r="V908" s="148"/>
      <c r="W908" s="158"/>
      <c r="X908" s="158"/>
      <c r="Y908" s="158"/>
      <c r="Z908" s="158"/>
      <c r="AA908" s="158"/>
    </row>
    <row r="909">
      <c r="A909" s="160"/>
      <c r="B909" s="151"/>
      <c r="C909" s="152"/>
      <c r="D909" s="152"/>
      <c r="E909" s="144"/>
      <c r="F909" s="159"/>
      <c r="G909" s="158"/>
      <c r="H909" s="144"/>
      <c r="I909" s="158"/>
      <c r="J909" s="147"/>
      <c r="K909" s="158"/>
      <c r="L909" s="158"/>
      <c r="M909" s="158"/>
      <c r="N909" s="158"/>
      <c r="O909" s="158"/>
      <c r="P909" s="148"/>
      <c r="Q909" s="158"/>
      <c r="R909" s="158"/>
      <c r="S909" s="158"/>
      <c r="T909" s="158"/>
      <c r="U909" s="158"/>
      <c r="V909" s="148"/>
      <c r="W909" s="158"/>
      <c r="X909" s="158"/>
      <c r="Y909" s="158"/>
      <c r="Z909" s="158"/>
      <c r="AA909" s="158"/>
    </row>
    <row r="910">
      <c r="A910" s="160"/>
      <c r="B910" s="151"/>
      <c r="C910" s="152"/>
      <c r="D910" s="152"/>
      <c r="E910" s="144"/>
      <c r="F910" s="159"/>
      <c r="G910" s="158"/>
      <c r="H910" s="144"/>
      <c r="I910" s="158"/>
      <c r="J910" s="147"/>
      <c r="K910" s="158"/>
      <c r="L910" s="158"/>
      <c r="M910" s="158"/>
      <c r="N910" s="158"/>
      <c r="O910" s="158"/>
      <c r="P910" s="148"/>
      <c r="Q910" s="158"/>
      <c r="R910" s="158"/>
      <c r="S910" s="158"/>
      <c r="T910" s="158"/>
      <c r="U910" s="158"/>
      <c r="V910" s="148"/>
      <c r="W910" s="158"/>
      <c r="X910" s="158"/>
      <c r="Y910" s="158"/>
      <c r="Z910" s="158"/>
      <c r="AA910" s="158"/>
    </row>
    <row r="911">
      <c r="A911" s="160"/>
      <c r="B911" s="151"/>
      <c r="C911" s="152"/>
      <c r="D911" s="152"/>
      <c r="E911" s="144"/>
      <c r="F911" s="159"/>
      <c r="G911" s="158"/>
      <c r="H911" s="144"/>
      <c r="I911" s="158"/>
      <c r="J911" s="147"/>
      <c r="K911" s="158"/>
      <c r="L911" s="158"/>
      <c r="M911" s="158"/>
      <c r="N911" s="158"/>
      <c r="O911" s="158"/>
      <c r="P911" s="148"/>
      <c r="Q911" s="158"/>
      <c r="R911" s="158"/>
      <c r="S911" s="158"/>
      <c r="T911" s="158"/>
      <c r="U911" s="158"/>
      <c r="V911" s="148"/>
      <c r="W911" s="158"/>
      <c r="X911" s="158"/>
      <c r="Y911" s="158"/>
      <c r="Z911" s="158"/>
      <c r="AA911" s="158"/>
    </row>
    <row r="912">
      <c r="A912" s="160"/>
      <c r="B912" s="151"/>
      <c r="C912" s="152"/>
      <c r="D912" s="152"/>
      <c r="E912" s="144"/>
      <c r="F912" s="159"/>
      <c r="G912" s="158"/>
      <c r="H912" s="144"/>
      <c r="I912" s="158"/>
      <c r="J912" s="147"/>
      <c r="K912" s="158"/>
      <c r="L912" s="158"/>
      <c r="M912" s="158"/>
      <c r="N912" s="158"/>
      <c r="O912" s="158"/>
      <c r="P912" s="148"/>
      <c r="Q912" s="158"/>
      <c r="R912" s="158"/>
      <c r="S912" s="158"/>
      <c r="T912" s="158"/>
      <c r="U912" s="158"/>
      <c r="V912" s="148"/>
      <c r="W912" s="158"/>
      <c r="X912" s="158"/>
      <c r="Y912" s="158"/>
      <c r="Z912" s="158"/>
      <c r="AA912" s="158"/>
    </row>
    <row r="913">
      <c r="A913" s="160"/>
      <c r="B913" s="151"/>
      <c r="C913" s="152"/>
      <c r="D913" s="152"/>
      <c r="E913" s="144"/>
      <c r="F913" s="159"/>
      <c r="G913" s="158"/>
      <c r="H913" s="144"/>
      <c r="I913" s="158"/>
      <c r="J913" s="147"/>
      <c r="K913" s="158"/>
      <c r="L913" s="158"/>
      <c r="M913" s="158"/>
      <c r="N913" s="158"/>
      <c r="O913" s="158"/>
      <c r="P913" s="148"/>
      <c r="Q913" s="158"/>
      <c r="R913" s="158"/>
      <c r="S913" s="158"/>
      <c r="T913" s="158"/>
      <c r="U913" s="158"/>
      <c r="V913" s="148"/>
      <c r="W913" s="158"/>
      <c r="X913" s="158"/>
      <c r="Y913" s="158"/>
      <c r="Z913" s="158"/>
      <c r="AA913" s="158"/>
    </row>
    <row r="914">
      <c r="A914" s="160"/>
      <c r="B914" s="151"/>
      <c r="C914" s="152"/>
      <c r="D914" s="152"/>
      <c r="E914" s="144"/>
      <c r="F914" s="159"/>
      <c r="G914" s="158"/>
      <c r="H914" s="144"/>
      <c r="I914" s="158"/>
      <c r="J914" s="147"/>
      <c r="K914" s="158"/>
      <c r="L914" s="158"/>
      <c r="M914" s="158"/>
      <c r="N914" s="158"/>
      <c r="O914" s="158"/>
      <c r="P914" s="148"/>
      <c r="Q914" s="158"/>
      <c r="R914" s="158"/>
      <c r="S914" s="158"/>
      <c r="T914" s="158"/>
      <c r="U914" s="158"/>
      <c r="V914" s="148"/>
      <c r="W914" s="158"/>
      <c r="X914" s="158"/>
      <c r="Y914" s="158"/>
      <c r="Z914" s="158"/>
      <c r="AA914" s="158"/>
    </row>
    <row r="915">
      <c r="A915" s="160"/>
      <c r="B915" s="151"/>
      <c r="C915" s="152"/>
      <c r="D915" s="152"/>
      <c r="E915" s="144"/>
      <c r="F915" s="159"/>
      <c r="G915" s="158"/>
      <c r="H915" s="144"/>
      <c r="I915" s="158"/>
      <c r="J915" s="147"/>
      <c r="K915" s="158"/>
      <c r="L915" s="158"/>
      <c r="M915" s="158"/>
      <c r="N915" s="158"/>
      <c r="O915" s="158"/>
      <c r="P915" s="148"/>
      <c r="Q915" s="158"/>
      <c r="R915" s="158"/>
      <c r="S915" s="158"/>
      <c r="T915" s="158"/>
      <c r="U915" s="158"/>
      <c r="V915" s="148"/>
      <c r="W915" s="158"/>
      <c r="X915" s="158"/>
      <c r="Y915" s="158"/>
      <c r="Z915" s="158"/>
      <c r="AA915" s="158"/>
    </row>
    <row r="916">
      <c r="A916" s="160"/>
      <c r="B916" s="151"/>
      <c r="C916" s="152"/>
      <c r="D916" s="152"/>
      <c r="E916" s="144"/>
      <c r="F916" s="159"/>
      <c r="G916" s="158"/>
      <c r="H916" s="144"/>
      <c r="I916" s="158"/>
      <c r="J916" s="147"/>
      <c r="K916" s="158"/>
      <c r="L916" s="158"/>
      <c r="M916" s="158"/>
      <c r="N916" s="158"/>
      <c r="O916" s="158"/>
      <c r="P916" s="148"/>
      <c r="Q916" s="158"/>
      <c r="R916" s="158"/>
      <c r="S916" s="158"/>
      <c r="T916" s="158"/>
      <c r="U916" s="158"/>
      <c r="V916" s="148"/>
      <c r="W916" s="158"/>
      <c r="X916" s="158"/>
      <c r="Y916" s="158"/>
      <c r="Z916" s="158"/>
      <c r="AA916" s="158"/>
    </row>
    <row r="917">
      <c r="A917" s="160"/>
      <c r="B917" s="151"/>
      <c r="C917" s="152"/>
      <c r="D917" s="152"/>
      <c r="E917" s="144"/>
      <c r="F917" s="159"/>
      <c r="G917" s="158"/>
      <c r="H917" s="144"/>
      <c r="I917" s="158"/>
      <c r="J917" s="147"/>
      <c r="K917" s="158"/>
      <c r="L917" s="158"/>
      <c r="M917" s="158"/>
      <c r="N917" s="158"/>
      <c r="O917" s="158"/>
      <c r="P917" s="148"/>
      <c r="Q917" s="158"/>
      <c r="R917" s="158"/>
      <c r="S917" s="158"/>
      <c r="T917" s="158"/>
      <c r="U917" s="158"/>
      <c r="V917" s="148"/>
      <c r="W917" s="158"/>
      <c r="X917" s="158"/>
      <c r="Y917" s="158"/>
      <c r="Z917" s="158"/>
      <c r="AA917" s="158"/>
    </row>
    <row r="918">
      <c r="A918" s="160"/>
      <c r="B918" s="151"/>
      <c r="C918" s="152"/>
      <c r="D918" s="152"/>
      <c r="E918" s="144"/>
      <c r="F918" s="159"/>
      <c r="G918" s="158"/>
      <c r="H918" s="144"/>
      <c r="I918" s="158"/>
      <c r="J918" s="147"/>
      <c r="K918" s="158"/>
      <c r="L918" s="158"/>
      <c r="M918" s="158"/>
      <c r="N918" s="158"/>
      <c r="O918" s="158"/>
      <c r="P918" s="148"/>
      <c r="Q918" s="158"/>
      <c r="R918" s="158"/>
      <c r="S918" s="158"/>
      <c r="T918" s="158"/>
      <c r="U918" s="158"/>
      <c r="V918" s="148"/>
      <c r="W918" s="158"/>
      <c r="X918" s="158"/>
      <c r="Y918" s="158"/>
      <c r="Z918" s="158"/>
      <c r="AA918" s="158"/>
    </row>
    <row r="919">
      <c r="A919" s="160"/>
      <c r="B919" s="151"/>
      <c r="C919" s="152"/>
      <c r="D919" s="152"/>
      <c r="E919" s="144"/>
      <c r="F919" s="159"/>
      <c r="G919" s="158"/>
      <c r="H919" s="144"/>
      <c r="I919" s="158"/>
      <c r="J919" s="147"/>
      <c r="K919" s="158"/>
      <c r="L919" s="158"/>
      <c r="M919" s="158"/>
      <c r="N919" s="158"/>
      <c r="O919" s="158"/>
      <c r="P919" s="148"/>
      <c r="Q919" s="158"/>
      <c r="R919" s="158"/>
      <c r="S919" s="158"/>
      <c r="T919" s="158"/>
      <c r="U919" s="158"/>
      <c r="V919" s="148"/>
      <c r="W919" s="158"/>
      <c r="X919" s="158"/>
      <c r="Y919" s="158"/>
      <c r="Z919" s="158"/>
      <c r="AA919" s="158"/>
    </row>
    <row r="920">
      <c r="A920" s="160"/>
      <c r="B920" s="151"/>
      <c r="C920" s="152"/>
      <c r="D920" s="152"/>
      <c r="E920" s="144"/>
      <c r="F920" s="159"/>
      <c r="G920" s="158"/>
      <c r="H920" s="144"/>
      <c r="I920" s="158"/>
      <c r="J920" s="147"/>
      <c r="K920" s="158"/>
      <c r="L920" s="158"/>
      <c r="M920" s="158"/>
      <c r="N920" s="158"/>
      <c r="O920" s="158"/>
      <c r="P920" s="148"/>
      <c r="Q920" s="158"/>
      <c r="R920" s="158"/>
      <c r="S920" s="158"/>
      <c r="T920" s="158"/>
      <c r="U920" s="158"/>
      <c r="V920" s="148"/>
      <c r="W920" s="158"/>
      <c r="X920" s="158"/>
      <c r="Y920" s="158"/>
      <c r="Z920" s="158"/>
      <c r="AA920" s="158"/>
    </row>
    <row r="921">
      <c r="A921" s="160"/>
      <c r="B921" s="151"/>
      <c r="C921" s="152"/>
      <c r="D921" s="152"/>
      <c r="E921" s="144"/>
      <c r="F921" s="159"/>
      <c r="G921" s="158"/>
      <c r="H921" s="144"/>
      <c r="I921" s="158"/>
      <c r="J921" s="147"/>
      <c r="K921" s="158"/>
      <c r="L921" s="158"/>
      <c r="M921" s="158"/>
      <c r="N921" s="158"/>
      <c r="O921" s="158"/>
      <c r="P921" s="148"/>
      <c r="Q921" s="158"/>
      <c r="R921" s="158"/>
      <c r="S921" s="158"/>
      <c r="T921" s="158"/>
      <c r="U921" s="158"/>
      <c r="V921" s="148"/>
      <c r="W921" s="158"/>
      <c r="X921" s="158"/>
      <c r="Y921" s="158"/>
      <c r="Z921" s="158"/>
      <c r="AA921" s="158"/>
    </row>
    <row r="922">
      <c r="A922" s="160"/>
      <c r="B922" s="151"/>
      <c r="C922" s="152"/>
      <c r="D922" s="152"/>
      <c r="E922" s="144"/>
      <c r="F922" s="159"/>
      <c r="G922" s="158"/>
      <c r="H922" s="144"/>
      <c r="I922" s="158"/>
      <c r="J922" s="147"/>
      <c r="K922" s="158"/>
      <c r="L922" s="158"/>
      <c r="M922" s="158"/>
      <c r="N922" s="158"/>
      <c r="O922" s="158"/>
      <c r="P922" s="148"/>
      <c r="Q922" s="158"/>
      <c r="R922" s="158"/>
      <c r="S922" s="158"/>
      <c r="T922" s="158"/>
      <c r="U922" s="158"/>
      <c r="V922" s="148"/>
      <c r="W922" s="158"/>
      <c r="X922" s="158"/>
      <c r="Y922" s="158"/>
      <c r="Z922" s="158"/>
      <c r="AA922" s="158"/>
    </row>
    <row r="923">
      <c r="A923" s="160"/>
      <c r="B923" s="151"/>
      <c r="C923" s="152"/>
      <c r="D923" s="152"/>
      <c r="E923" s="144"/>
      <c r="F923" s="159"/>
      <c r="G923" s="158"/>
      <c r="H923" s="144"/>
      <c r="I923" s="158"/>
      <c r="J923" s="147"/>
      <c r="K923" s="158"/>
      <c r="L923" s="158"/>
      <c r="M923" s="158"/>
      <c r="N923" s="158"/>
      <c r="O923" s="158"/>
      <c r="P923" s="148"/>
      <c r="Q923" s="158"/>
      <c r="R923" s="158"/>
      <c r="S923" s="158"/>
      <c r="T923" s="158"/>
      <c r="U923" s="158"/>
      <c r="V923" s="148"/>
      <c r="W923" s="158"/>
      <c r="X923" s="158"/>
      <c r="Y923" s="158"/>
      <c r="Z923" s="158"/>
      <c r="AA923" s="158"/>
    </row>
    <row r="924">
      <c r="A924" s="160"/>
      <c r="B924" s="151"/>
      <c r="C924" s="152"/>
      <c r="D924" s="152"/>
      <c r="E924" s="144"/>
      <c r="F924" s="159"/>
      <c r="G924" s="158"/>
      <c r="H924" s="144"/>
      <c r="I924" s="158"/>
      <c r="J924" s="147"/>
      <c r="K924" s="158"/>
      <c r="L924" s="158"/>
      <c r="M924" s="158"/>
      <c r="N924" s="158"/>
      <c r="O924" s="158"/>
      <c r="P924" s="148"/>
      <c r="Q924" s="158"/>
      <c r="R924" s="158"/>
      <c r="S924" s="158"/>
      <c r="T924" s="158"/>
      <c r="U924" s="158"/>
      <c r="V924" s="148"/>
      <c r="W924" s="158"/>
      <c r="X924" s="158"/>
      <c r="Y924" s="158"/>
      <c r="Z924" s="158"/>
      <c r="AA924" s="158"/>
    </row>
    <row r="925">
      <c r="A925" s="160"/>
      <c r="B925" s="151"/>
      <c r="C925" s="152"/>
      <c r="D925" s="152"/>
      <c r="E925" s="144"/>
      <c r="F925" s="159"/>
      <c r="G925" s="158"/>
      <c r="H925" s="144"/>
      <c r="I925" s="158"/>
      <c r="J925" s="147"/>
      <c r="K925" s="158"/>
      <c r="L925" s="158"/>
      <c r="M925" s="158"/>
      <c r="N925" s="158"/>
      <c r="O925" s="158"/>
      <c r="P925" s="148"/>
      <c r="Q925" s="158"/>
      <c r="R925" s="158"/>
      <c r="S925" s="158"/>
      <c r="T925" s="158"/>
      <c r="U925" s="158"/>
      <c r="V925" s="148"/>
      <c r="W925" s="158"/>
      <c r="X925" s="158"/>
      <c r="Y925" s="158"/>
      <c r="Z925" s="158"/>
      <c r="AA925" s="158"/>
    </row>
    <row r="926">
      <c r="A926" s="160"/>
      <c r="B926" s="151"/>
      <c r="C926" s="152"/>
      <c r="D926" s="152"/>
      <c r="E926" s="144"/>
      <c r="F926" s="159"/>
      <c r="G926" s="158"/>
      <c r="H926" s="144"/>
      <c r="I926" s="158"/>
      <c r="J926" s="147"/>
      <c r="K926" s="158"/>
      <c r="L926" s="158"/>
      <c r="M926" s="158"/>
      <c r="N926" s="158"/>
      <c r="O926" s="158"/>
      <c r="P926" s="148"/>
      <c r="Q926" s="158"/>
      <c r="R926" s="158"/>
      <c r="S926" s="158"/>
      <c r="T926" s="158"/>
      <c r="U926" s="158"/>
      <c r="V926" s="148"/>
      <c r="W926" s="158"/>
      <c r="X926" s="158"/>
      <c r="Y926" s="158"/>
      <c r="Z926" s="158"/>
      <c r="AA926" s="158"/>
    </row>
    <row r="927">
      <c r="A927" s="160"/>
      <c r="B927" s="151"/>
      <c r="C927" s="152"/>
      <c r="D927" s="152"/>
      <c r="E927" s="144"/>
      <c r="F927" s="159"/>
      <c r="G927" s="158"/>
      <c r="H927" s="144"/>
      <c r="I927" s="158"/>
      <c r="J927" s="147"/>
      <c r="K927" s="158"/>
      <c r="L927" s="158"/>
      <c r="M927" s="158"/>
      <c r="N927" s="158"/>
      <c r="O927" s="158"/>
      <c r="P927" s="148"/>
      <c r="Q927" s="158"/>
      <c r="R927" s="158"/>
      <c r="S927" s="158"/>
      <c r="T927" s="158"/>
      <c r="U927" s="158"/>
      <c r="V927" s="148"/>
      <c r="W927" s="158"/>
      <c r="X927" s="158"/>
      <c r="Y927" s="158"/>
      <c r="Z927" s="158"/>
      <c r="AA927" s="158"/>
    </row>
    <row r="928">
      <c r="A928" s="160"/>
      <c r="B928" s="151"/>
      <c r="C928" s="152"/>
      <c r="D928" s="152"/>
      <c r="E928" s="144"/>
      <c r="F928" s="159"/>
      <c r="G928" s="158"/>
      <c r="H928" s="144"/>
      <c r="I928" s="158"/>
      <c r="J928" s="147"/>
      <c r="K928" s="158"/>
      <c r="L928" s="158"/>
      <c r="M928" s="158"/>
      <c r="N928" s="158"/>
      <c r="O928" s="158"/>
      <c r="P928" s="148"/>
      <c r="Q928" s="158"/>
      <c r="R928" s="158"/>
      <c r="S928" s="158"/>
      <c r="T928" s="158"/>
      <c r="U928" s="158"/>
      <c r="V928" s="148"/>
      <c r="W928" s="158"/>
      <c r="X928" s="158"/>
      <c r="Y928" s="158"/>
      <c r="Z928" s="158"/>
      <c r="AA928" s="158"/>
    </row>
    <row r="929">
      <c r="A929" s="160"/>
      <c r="B929" s="151"/>
      <c r="C929" s="152"/>
      <c r="D929" s="152"/>
      <c r="E929" s="144"/>
      <c r="F929" s="159"/>
      <c r="G929" s="158"/>
      <c r="H929" s="144"/>
      <c r="I929" s="158"/>
      <c r="J929" s="147"/>
      <c r="K929" s="158"/>
      <c r="L929" s="158"/>
      <c r="M929" s="158"/>
      <c r="N929" s="158"/>
      <c r="O929" s="158"/>
      <c r="P929" s="148"/>
      <c r="Q929" s="158"/>
      <c r="R929" s="158"/>
      <c r="S929" s="158"/>
      <c r="T929" s="158"/>
      <c r="U929" s="158"/>
      <c r="V929" s="148"/>
      <c r="W929" s="158"/>
      <c r="X929" s="158"/>
      <c r="Y929" s="158"/>
      <c r="Z929" s="158"/>
      <c r="AA929" s="158"/>
    </row>
    <row r="930">
      <c r="A930" s="160"/>
      <c r="B930" s="151"/>
      <c r="C930" s="152"/>
      <c r="D930" s="152"/>
      <c r="E930" s="144"/>
      <c r="F930" s="159"/>
      <c r="G930" s="158"/>
      <c r="H930" s="144"/>
      <c r="I930" s="158"/>
      <c r="J930" s="147"/>
      <c r="K930" s="158"/>
      <c r="L930" s="158"/>
      <c r="M930" s="158"/>
      <c r="N930" s="158"/>
      <c r="O930" s="158"/>
      <c r="P930" s="148"/>
      <c r="Q930" s="158"/>
      <c r="R930" s="158"/>
      <c r="S930" s="158"/>
      <c r="T930" s="158"/>
      <c r="U930" s="158"/>
      <c r="V930" s="148"/>
      <c r="W930" s="158"/>
      <c r="X930" s="158"/>
      <c r="Y930" s="158"/>
      <c r="Z930" s="158"/>
      <c r="AA930" s="158"/>
    </row>
    <row r="931">
      <c r="A931" s="160"/>
      <c r="B931" s="151"/>
      <c r="C931" s="152"/>
      <c r="D931" s="152"/>
      <c r="E931" s="144"/>
      <c r="F931" s="159"/>
      <c r="G931" s="158"/>
      <c r="H931" s="144"/>
      <c r="I931" s="158"/>
      <c r="J931" s="147"/>
      <c r="K931" s="158"/>
      <c r="L931" s="158"/>
      <c r="M931" s="158"/>
      <c r="N931" s="158"/>
      <c r="O931" s="158"/>
      <c r="P931" s="148"/>
      <c r="Q931" s="158"/>
      <c r="R931" s="158"/>
      <c r="S931" s="158"/>
      <c r="T931" s="158"/>
      <c r="U931" s="158"/>
      <c r="V931" s="148"/>
      <c r="W931" s="158"/>
      <c r="X931" s="158"/>
      <c r="Y931" s="158"/>
      <c r="Z931" s="158"/>
      <c r="AA931" s="158"/>
    </row>
    <row r="932">
      <c r="A932" s="160"/>
      <c r="B932" s="151"/>
      <c r="C932" s="152"/>
      <c r="D932" s="152"/>
      <c r="E932" s="144"/>
      <c r="F932" s="159"/>
      <c r="G932" s="158"/>
      <c r="H932" s="144"/>
      <c r="I932" s="158"/>
      <c r="J932" s="147"/>
      <c r="K932" s="158"/>
      <c r="L932" s="158"/>
      <c r="M932" s="158"/>
      <c r="N932" s="158"/>
      <c r="O932" s="158"/>
      <c r="P932" s="148"/>
      <c r="Q932" s="158"/>
      <c r="R932" s="158"/>
      <c r="S932" s="158"/>
      <c r="T932" s="158"/>
      <c r="U932" s="158"/>
      <c r="V932" s="148"/>
      <c r="W932" s="158"/>
      <c r="X932" s="158"/>
      <c r="Y932" s="158"/>
      <c r="Z932" s="158"/>
      <c r="AA932" s="158"/>
    </row>
    <row r="933">
      <c r="A933" s="160"/>
      <c r="B933" s="151"/>
      <c r="C933" s="152"/>
      <c r="D933" s="152"/>
      <c r="E933" s="144"/>
      <c r="F933" s="159"/>
      <c r="G933" s="158"/>
      <c r="H933" s="144"/>
      <c r="I933" s="158"/>
      <c r="J933" s="147"/>
      <c r="K933" s="158"/>
      <c r="L933" s="158"/>
      <c r="M933" s="158"/>
      <c r="N933" s="158"/>
      <c r="O933" s="158"/>
      <c r="P933" s="148"/>
      <c r="Q933" s="158"/>
      <c r="R933" s="158"/>
      <c r="S933" s="158"/>
      <c r="T933" s="158"/>
      <c r="U933" s="158"/>
      <c r="V933" s="148"/>
      <c r="W933" s="158"/>
      <c r="X933" s="158"/>
      <c r="Y933" s="158"/>
      <c r="Z933" s="158"/>
      <c r="AA933" s="158"/>
    </row>
    <row r="934">
      <c r="A934" s="160"/>
      <c r="B934" s="151"/>
      <c r="C934" s="152"/>
      <c r="D934" s="152"/>
      <c r="E934" s="144"/>
      <c r="F934" s="159"/>
      <c r="G934" s="158"/>
      <c r="H934" s="144"/>
      <c r="I934" s="158"/>
      <c r="J934" s="147"/>
      <c r="K934" s="158"/>
      <c r="L934" s="158"/>
      <c r="M934" s="158"/>
      <c r="N934" s="158"/>
      <c r="O934" s="158"/>
      <c r="P934" s="148"/>
      <c r="Q934" s="158"/>
      <c r="R934" s="158"/>
      <c r="S934" s="158"/>
      <c r="T934" s="158"/>
      <c r="U934" s="158"/>
      <c r="V934" s="148"/>
      <c r="W934" s="158"/>
      <c r="X934" s="158"/>
      <c r="Y934" s="158"/>
      <c r="Z934" s="158"/>
      <c r="AA934" s="158"/>
    </row>
    <row r="935">
      <c r="A935" s="160"/>
      <c r="B935" s="151"/>
      <c r="C935" s="152"/>
      <c r="D935" s="152"/>
      <c r="E935" s="144"/>
      <c r="F935" s="159"/>
      <c r="G935" s="158"/>
      <c r="H935" s="144"/>
      <c r="I935" s="158"/>
      <c r="J935" s="147"/>
      <c r="K935" s="158"/>
      <c r="L935" s="158"/>
      <c r="M935" s="158"/>
      <c r="N935" s="158"/>
      <c r="O935" s="158"/>
      <c r="P935" s="148"/>
      <c r="Q935" s="158"/>
      <c r="R935" s="158"/>
      <c r="S935" s="158"/>
      <c r="T935" s="158"/>
      <c r="U935" s="158"/>
      <c r="V935" s="148"/>
      <c r="W935" s="158"/>
      <c r="X935" s="158"/>
      <c r="Y935" s="158"/>
      <c r="Z935" s="158"/>
      <c r="AA935" s="158"/>
    </row>
    <row r="936">
      <c r="A936" s="160"/>
      <c r="B936" s="151"/>
      <c r="C936" s="152"/>
      <c r="D936" s="152"/>
      <c r="E936" s="144"/>
      <c r="F936" s="159"/>
      <c r="G936" s="158"/>
      <c r="H936" s="144"/>
      <c r="I936" s="158"/>
      <c r="J936" s="147"/>
      <c r="K936" s="158"/>
      <c r="L936" s="158"/>
      <c r="M936" s="158"/>
      <c r="N936" s="158"/>
      <c r="O936" s="158"/>
      <c r="P936" s="148"/>
      <c r="Q936" s="158"/>
      <c r="R936" s="158"/>
      <c r="S936" s="158"/>
      <c r="T936" s="158"/>
      <c r="U936" s="158"/>
      <c r="V936" s="148"/>
      <c r="W936" s="158"/>
      <c r="X936" s="158"/>
      <c r="Y936" s="158"/>
      <c r="Z936" s="158"/>
      <c r="AA936" s="158"/>
    </row>
    <row r="937">
      <c r="A937" s="160"/>
      <c r="B937" s="151"/>
      <c r="C937" s="152"/>
      <c r="D937" s="152"/>
      <c r="E937" s="144"/>
      <c r="F937" s="159"/>
      <c r="G937" s="158"/>
      <c r="H937" s="144"/>
      <c r="I937" s="158"/>
      <c r="J937" s="147"/>
      <c r="K937" s="158"/>
      <c r="L937" s="158"/>
      <c r="M937" s="158"/>
      <c r="N937" s="158"/>
      <c r="O937" s="158"/>
      <c r="P937" s="148"/>
      <c r="Q937" s="158"/>
      <c r="R937" s="158"/>
      <c r="S937" s="158"/>
      <c r="T937" s="158"/>
      <c r="U937" s="158"/>
      <c r="V937" s="148"/>
      <c r="W937" s="158"/>
      <c r="X937" s="158"/>
      <c r="Y937" s="158"/>
      <c r="Z937" s="158"/>
      <c r="AA937" s="158"/>
    </row>
    <row r="938">
      <c r="A938" s="160"/>
      <c r="B938" s="151"/>
      <c r="C938" s="152"/>
      <c r="D938" s="152"/>
      <c r="E938" s="144"/>
      <c r="F938" s="159"/>
      <c r="G938" s="158"/>
      <c r="H938" s="144"/>
      <c r="I938" s="158"/>
      <c r="J938" s="147"/>
      <c r="K938" s="158"/>
      <c r="L938" s="158"/>
      <c r="M938" s="158"/>
      <c r="N938" s="158"/>
      <c r="O938" s="158"/>
      <c r="P938" s="148"/>
      <c r="Q938" s="158"/>
      <c r="R938" s="158"/>
      <c r="S938" s="158"/>
      <c r="T938" s="158"/>
      <c r="U938" s="158"/>
      <c r="V938" s="148"/>
      <c r="W938" s="158"/>
      <c r="X938" s="158"/>
      <c r="Y938" s="158"/>
      <c r="Z938" s="158"/>
      <c r="AA938" s="158"/>
    </row>
    <row r="939">
      <c r="A939" s="160"/>
      <c r="B939" s="151"/>
      <c r="C939" s="152"/>
      <c r="D939" s="152"/>
      <c r="E939" s="144"/>
      <c r="F939" s="159"/>
      <c r="G939" s="158"/>
      <c r="H939" s="144"/>
      <c r="I939" s="158"/>
      <c r="J939" s="147"/>
      <c r="K939" s="158"/>
      <c r="L939" s="158"/>
      <c r="M939" s="158"/>
      <c r="N939" s="158"/>
      <c r="O939" s="158"/>
      <c r="P939" s="148"/>
      <c r="Q939" s="158"/>
      <c r="R939" s="158"/>
      <c r="S939" s="158"/>
      <c r="T939" s="158"/>
      <c r="U939" s="158"/>
      <c r="V939" s="148"/>
      <c r="W939" s="158"/>
      <c r="X939" s="158"/>
      <c r="Y939" s="158"/>
      <c r="Z939" s="158"/>
      <c r="AA939" s="158"/>
    </row>
    <row r="940">
      <c r="A940" s="160"/>
      <c r="B940" s="151"/>
      <c r="C940" s="152"/>
      <c r="D940" s="152"/>
      <c r="E940" s="144"/>
      <c r="F940" s="159"/>
      <c r="G940" s="158"/>
      <c r="H940" s="144"/>
      <c r="I940" s="158"/>
      <c r="J940" s="147"/>
      <c r="K940" s="158"/>
      <c r="L940" s="158"/>
      <c r="M940" s="158"/>
      <c r="N940" s="158"/>
      <c r="O940" s="158"/>
      <c r="P940" s="148"/>
      <c r="Q940" s="158"/>
      <c r="R940" s="158"/>
      <c r="S940" s="158"/>
      <c r="T940" s="158"/>
      <c r="U940" s="158"/>
      <c r="V940" s="148"/>
      <c r="W940" s="158"/>
      <c r="X940" s="158"/>
      <c r="Y940" s="158"/>
      <c r="Z940" s="158"/>
      <c r="AA940" s="158"/>
    </row>
    <row r="941">
      <c r="A941" s="160"/>
      <c r="B941" s="151"/>
      <c r="C941" s="152"/>
      <c r="D941" s="152"/>
      <c r="E941" s="144"/>
      <c r="F941" s="159"/>
      <c r="G941" s="158"/>
      <c r="H941" s="144"/>
      <c r="I941" s="158"/>
      <c r="J941" s="147"/>
      <c r="K941" s="158"/>
      <c r="L941" s="158"/>
      <c r="M941" s="158"/>
      <c r="N941" s="158"/>
      <c r="O941" s="158"/>
      <c r="P941" s="148"/>
      <c r="Q941" s="158"/>
      <c r="R941" s="158"/>
      <c r="S941" s="158"/>
      <c r="T941" s="158"/>
      <c r="U941" s="158"/>
      <c r="V941" s="148"/>
      <c r="W941" s="158"/>
      <c r="X941" s="158"/>
      <c r="Y941" s="158"/>
      <c r="Z941" s="158"/>
      <c r="AA941" s="158"/>
    </row>
    <row r="942">
      <c r="A942" s="160"/>
      <c r="B942" s="151"/>
      <c r="C942" s="152"/>
      <c r="D942" s="152"/>
      <c r="E942" s="144"/>
      <c r="F942" s="159"/>
      <c r="G942" s="158"/>
      <c r="H942" s="144"/>
      <c r="I942" s="158"/>
      <c r="J942" s="147"/>
      <c r="K942" s="158"/>
      <c r="L942" s="158"/>
      <c r="M942" s="158"/>
      <c r="N942" s="158"/>
      <c r="O942" s="158"/>
      <c r="P942" s="148"/>
      <c r="Q942" s="158"/>
      <c r="R942" s="158"/>
      <c r="S942" s="158"/>
      <c r="T942" s="158"/>
      <c r="U942" s="158"/>
      <c r="V942" s="148"/>
      <c r="W942" s="158"/>
      <c r="X942" s="158"/>
      <c r="Y942" s="158"/>
      <c r="Z942" s="158"/>
      <c r="AA942" s="158"/>
    </row>
    <row r="943">
      <c r="A943" s="160"/>
      <c r="B943" s="151"/>
      <c r="C943" s="152"/>
      <c r="D943" s="152"/>
      <c r="E943" s="144"/>
      <c r="F943" s="159"/>
      <c r="G943" s="158"/>
      <c r="H943" s="144"/>
      <c r="I943" s="158"/>
      <c r="J943" s="147"/>
      <c r="K943" s="158"/>
      <c r="L943" s="158"/>
      <c r="M943" s="158"/>
      <c r="N943" s="158"/>
      <c r="O943" s="158"/>
      <c r="P943" s="148"/>
      <c r="Q943" s="158"/>
      <c r="R943" s="158"/>
      <c r="S943" s="158"/>
      <c r="T943" s="158"/>
      <c r="U943" s="158"/>
      <c r="V943" s="148"/>
      <c r="W943" s="158"/>
      <c r="X943" s="158"/>
      <c r="Y943" s="158"/>
      <c r="Z943" s="158"/>
      <c r="AA943" s="158"/>
    </row>
    <row r="944">
      <c r="A944" s="160"/>
      <c r="B944" s="151"/>
      <c r="C944" s="152"/>
      <c r="D944" s="152"/>
      <c r="E944" s="144"/>
      <c r="F944" s="159"/>
      <c r="G944" s="158"/>
      <c r="H944" s="144"/>
      <c r="I944" s="158"/>
      <c r="J944" s="147"/>
      <c r="K944" s="158"/>
      <c r="L944" s="158"/>
      <c r="M944" s="158"/>
      <c r="N944" s="158"/>
      <c r="O944" s="158"/>
      <c r="P944" s="148"/>
      <c r="Q944" s="158"/>
      <c r="R944" s="158"/>
      <c r="S944" s="158"/>
      <c r="T944" s="158"/>
      <c r="U944" s="158"/>
      <c r="V944" s="148"/>
      <c r="W944" s="158"/>
      <c r="X944" s="158"/>
      <c r="Y944" s="158"/>
      <c r="Z944" s="158"/>
      <c r="AA944" s="158"/>
    </row>
    <row r="945">
      <c r="A945" s="160"/>
      <c r="B945" s="151"/>
      <c r="C945" s="152"/>
      <c r="D945" s="152"/>
      <c r="E945" s="144"/>
      <c r="F945" s="159"/>
      <c r="G945" s="158"/>
      <c r="H945" s="144"/>
      <c r="I945" s="158"/>
      <c r="J945" s="147"/>
      <c r="K945" s="158"/>
      <c r="L945" s="158"/>
      <c r="M945" s="158"/>
      <c r="N945" s="158"/>
      <c r="O945" s="158"/>
      <c r="P945" s="148"/>
      <c r="Q945" s="158"/>
      <c r="R945" s="158"/>
      <c r="S945" s="158"/>
      <c r="T945" s="158"/>
      <c r="U945" s="158"/>
      <c r="V945" s="148"/>
      <c r="W945" s="158"/>
      <c r="X945" s="158"/>
      <c r="Y945" s="158"/>
      <c r="Z945" s="158"/>
      <c r="AA945" s="158"/>
    </row>
    <row r="946">
      <c r="A946" s="160"/>
      <c r="B946" s="151"/>
      <c r="C946" s="152"/>
      <c r="D946" s="152"/>
      <c r="E946" s="144"/>
      <c r="F946" s="159"/>
      <c r="G946" s="158"/>
      <c r="H946" s="144"/>
      <c r="I946" s="158"/>
      <c r="J946" s="147"/>
      <c r="K946" s="158"/>
      <c r="L946" s="158"/>
      <c r="M946" s="158"/>
      <c r="N946" s="158"/>
      <c r="O946" s="158"/>
      <c r="P946" s="148"/>
      <c r="Q946" s="158"/>
      <c r="R946" s="158"/>
      <c r="S946" s="158"/>
      <c r="T946" s="158"/>
      <c r="U946" s="158"/>
      <c r="V946" s="148"/>
      <c r="W946" s="158"/>
      <c r="X946" s="158"/>
      <c r="Y946" s="158"/>
      <c r="Z946" s="158"/>
      <c r="AA946" s="158"/>
    </row>
    <row r="947">
      <c r="A947" s="160"/>
      <c r="B947" s="151"/>
      <c r="C947" s="152"/>
      <c r="D947" s="152"/>
      <c r="E947" s="144"/>
      <c r="F947" s="159"/>
      <c r="G947" s="158"/>
      <c r="H947" s="144"/>
      <c r="I947" s="158"/>
      <c r="J947" s="147"/>
      <c r="K947" s="158"/>
      <c r="L947" s="158"/>
      <c r="M947" s="158"/>
      <c r="N947" s="158"/>
      <c r="O947" s="158"/>
      <c r="P947" s="148"/>
      <c r="Q947" s="158"/>
      <c r="R947" s="158"/>
      <c r="S947" s="158"/>
      <c r="T947" s="158"/>
      <c r="U947" s="158"/>
      <c r="V947" s="148"/>
      <c r="W947" s="158"/>
      <c r="X947" s="158"/>
      <c r="Y947" s="158"/>
      <c r="Z947" s="158"/>
      <c r="AA947" s="158"/>
    </row>
    <row r="948">
      <c r="A948" s="160"/>
      <c r="B948" s="151"/>
      <c r="C948" s="152"/>
      <c r="D948" s="152"/>
      <c r="E948" s="144"/>
      <c r="F948" s="159"/>
      <c r="G948" s="158"/>
      <c r="H948" s="144"/>
      <c r="I948" s="158"/>
      <c r="J948" s="147"/>
      <c r="K948" s="158"/>
      <c r="L948" s="158"/>
      <c r="M948" s="158"/>
      <c r="N948" s="158"/>
      <c r="O948" s="158"/>
      <c r="P948" s="148"/>
      <c r="Q948" s="158"/>
      <c r="R948" s="158"/>
      <c r="S948" s="158"/>
      <c r="T948" s="158"/>
      <c r="U948" s="158"/>
      <c r="V948" s="148"/>
      <c r="W948" s="158"/>
      <c r="X948" s="158"/>
      <c r="Y948" s="158"/>
      <c r="Z948" s="158"/>
      <c r="AA948" s="158"/>
    </row>
    <row r="949">
      <c r="A949" s="160"/>
      <c r="B949" s="151"/>
      <c r="C949" s="152"/>
      <c r="D949" s="152"/>
      <c r="E949" s="144"/>
      <c r="F949" s="159"/>
      <c r="G949" s="158"/>
      <c r="H949" s="144"/>
      <c r="I949" s="158"/>
      <c r="J949" s="147"/>
      <c r="K949" s="158"/>
      <c r="L949" s="158"/>
      <c r="M949" s="158"/>
      <c r="N949" s="158"/>
      <c r="O949" s="158"/>
      <c r="P949" s="148"/>
      <c r="Q949" s="158"/>
      <c r="R949" s="158"/>
      <c r="S949" s="158"/>
      <c r="T949" s="158"/>
      <c r="U949" s="158"/>
      <c r="V949" s="148"/>
      <c r="W949" s="158"/>
      <c r="X949" s="158"/>
      <c r="Y949" s="158"/>
      <c r="Z949" s="158"/>
      <c r="AA949" s="158"/>
    </row>
    <row r="950">
      <c r="A950" s="160"/>
      <c r="B950" s="151"/>
      <c r="C950" s="152"/>
      <c r="D950" s="152"/>
      <c r="E950" s="144"/>
      <c r="F950" s="159"/>
      <c r="G950" s="158"/>
      <c r="H950" s="144"/>
      <c r="I950" s="158"/>
      <c r="J950" s="147"/>
      <c r="K950" s="158"/>
      <c r="L950" s="158"/>
      <c r="M950" s="158"/>
      <c r="N950" s="158"/>
      <c r="O950" s="158"/>
      <c r="P950" s="148"/>
      <c r="Q950" s="158"/>
      <c r="R950" s="158"/>
      <c r="S950" s="158"/>
      <c r="T950" s="158"/>
      <c r="U950" s="158"/>
      <c r="V950" s="148"/>
      <c r="W950" s="158"/>
      <c r="X950" s="158"/>
      <c r="Y950" s="158"/>
      <c r="Z950" s="158"/>
      <c r="AA950" s="158"/>
    </row>
    <row r="951">
      <c r="A951" s="160"/>
      <c r="B951" s="151"/>
      <c r="C951" s="152"/>
      <c r="D951" s="152"/>
      <c r="E951" s="144"/>
      <c r="F951" s="159"/>
      <c r="G951" s="158"/>
      <c r="H951" s="144"/>
      <c r="I951" s="158"/>
      <c r="J951" s="147"/>
      <c r="K951" s="158"/>
      <c r="L951" s="158"/>
      <c r="M951" s="158"/>
      <c r="N951" s="158"/>
      <c r="O951" s="158"/>
      <c r="P951" s="148"/>
      <c r="Q951" s="158"/>
      <c r="R951" s="158"/>
      <c r="S951" s="158"/>
      <c r="T951" s="158"/>
      <c r="U951" s="158"/>
      <c r="V951" s="148"/>
      <c r="W951" s="158"/>
      <c r="X951" s="158"/>
      <c r="Y951" s="158"/>
      <c r="Z951" s="158"/>
      <c r="AA951" s="158"/>
    </row>
    <row r="952">
      <c r="A952" s="160"/>
      <c r="B952" s="151"/>
      <c r="C952" s="152"/>
      <c r="D952" s="152"/>
      <c r="E952" s="144"/>
      <c r="F952" s="159"/>
      <c r="G952" s="158"/>
      <c r="H952" s="144"/>
      <c r="I952" s="158"/>
      <c r="J952" s="147"/>
      <c r="K952" s="158"/>
      <c r="L952" s="158"/>
      <c r="M952" s="158"/>
      <c r="N952" s="158"/>
      <c r="O952" s="158"/>
      <c r="P952" s="148"/>
      <c r="Q952" s="158"/>
      <c r="R952" s="158"/>
      <c r="S952" s="158"/>
      <c r="T952" s="158"/>
      <c r="U952" s="158"/>
      <c r="V952" s="148"/>
      <c r="W952" s="158"/>
      <c r="X952" s="158"/>
      <c r="Y952" s="158"/>
      <c r="Z952" s="158"/>
      <c r="AA952" s="158"/>
    </row>
    <row r="953">
      <c r="A953" s="160"/>
      <c r="B953" s="151"/>
      <c r="C953" s="152"/>
      <c r="D953" s="152"/>
      <c r="E953" s="144"/>
      <c r="F953" s="159"/>
      <c r="G953" s="158"/>
      <c r="H953" s="144"/>
      <c r="I953" s="158"/>
      <c r="J953" s="147"/>
      <c r="K953" s="158"/>
      <c r="L953" s="158"/>
      <c r="M953" s="158"/>
      <c r="N953" s="158"/>
      <c r="O953" s="158"/>
      <c r="P953" s="148"/>
      <c r="Q953" s="158"/>
      <c r="R953" s="158"/>
      <c r="S953" s="158"/>
      <c r="T953" s="158"/>
      <c r="U953" s="158"/>
      <c r="V953" s="148"/>
      <c r="W953" s="158"/>
      <c r="X953" s="158"/>
      <c r="Y953" s="158"/>
      <c r="Z953" s="158"/>
      <c r="AA953" s="158"/>
    </row>
    <row r="954">
      <c r="A954" s="160"/>
      <c r="B954" s="151"/>
      <c r="C954" s="152"/>
      <c r="D954" s="152"/>
      <c r="E954" s="144"/>
      <c r="F954" s="159"/>
      <c r="G954" s="158"/>
      <c r="H954" s="144"/>
      <c r="I954" s="158"/>
      <c r="J954" s="147"/>
      <c r="K954" s="158"/>
      <c r="L954" s="158"/>
      <c r="M954" s="158"/>
      <c r="N954" s="158"/>
      <c r="O954" s="158"/>
      <c r="P954" s="148"/>
      <c r="Q954" s="158"/>
      <c r="R954" s="158"/>
      <c r="S954" s="158"/>
      <c r="T954" s="158"/>
      <c r="U954" s="158"/>
      <c r="V954" s="148"/>
      <c r="W954" s="158"/>
      <c r="X954" s="158"/>
      <c r="Y954" s="158"/>
      <c r="Z954" s="158"/>
      <c r="AA954" s="158"/>
    </row>
    <row r="955">
      <c r="A955" s="160"/>
      <c r="B955" s="151"/>
      <c r="C955" s="152"/>
      <c r="D955" s="152"/>
      <c r="E955" s="144"/>
      <c r="F955" s="159"/>
      <c r="G955" s="158"/>
      <c r="H955" s="144"/>
      <c r="I955" s="158"/>
      <c r="J955" s="147"/>
      <c r="K955" s="158"/>
      <c r="L955" s="158"/>
      <c r="M955" s="158"/>
      <c r="N955" s="158"/>
      <c r="O955" s="158"/>
      <c r="P955" s="148"/>
      <c r="Q955" s="158"/>
      <c r="R955" s="158"/>
      <c r="S955" s="158"/>
      <c r="T955" s="158"/>
      <c r="U955" s="158"/>
      <c r="V955" s="148"/>
      <c r="W955" s="158"/>
      <c r="X955" s="158"/>
      <c r="Y955" s="158"/>
      <c r="Z955" s="158"/>
      <c r="AA955" s="158"/>
    </row>
    <row r="956">
      <c r="A956" s="160"/>
      <c r="B956" s="151"/>
      <c r="C956" s="152"/>
      <c r="D956" s="152"/>
      <c r="E956" s="144"/>
      <c r="F956" s="159"/>
      <c r="G956" s="158"/>
      <c r="H956" s="144"/>
      <c r="I956" s="158"/>
      <c r="J956" s="147"/>
      <c r="K956" s="158"/>
      <c r="L956" s="158"/>
      <c r="M956" s="158"/>
      <c r="N956" s="158"/>
      <c r="O956" s="158"/>
      <c r="P956" s="148"/>
      <c r="Q956" s="158"/>
      <c r="R956" s="158"/>
      <c r="S956" s="158"/>
      <c r="T956" s="158"/>
      <c r="U956" s="158"/>
      <c r="V956" s="148"/>
      <c r="W956" s="158"/>
      <c r="X956" s="158"/>
      <c r="Y956" s="158"/>
      <c r="Z956" s="158"/>
      <c r="AA956" s="158"/>
    </row>
    <row r="957">
      <c r="A957" s="160"/>
      <c r="B957" s="151"/>
      <c r="C957" s="152"/>
      <c r="D957" s="152"/>
      <c r="E957" s="144"/>
      <c r="F957" s="159"/>
      <c r="G957" s="158"/>
      <c r="H957" s="144"/>
      <c r="I957" s="158"/>
      <c r="J957" s="147"/>
      <c r="K957" s="158"/>
      <c r="L957" s="158"/>
      <c r="M957" s="158"/>
      <c r="N957" s="158"/>
      <c r="O957" s="158"/>
      <c r="P957" s="148"/>
      <c r="Q957" s="158"/>
      <c r="R957" s="158"/>
      <c r="S957" s="158"/>
      <c r="T957" s="158"/>
      <c r="U957" s="158"/>
      <c r="V957" s="148"/>
      <c r="W957" s="158"/>
      <c r="X957" s="158"/>
      <c r="Y957" s="158"/>
      <c r="Z957" s="158"/>
      <c r="AA957" s="158"/>
    </row>
    <row r="958">
      <c r="A958" s="160"/>
      <c r="B958" s="151"/>
      <c r="C958" s="152"/>
      <c r="D958" s="152"/>
      <c r="E958" s="144"/>
      <c r="F958" s="159"/>
      <c r="G958" s="158"/>
      <c r="H958" s="144"/>
      <c r="I958" s="158"/>
      <c r="J958" s="147"/>
      <c r="K958" s="158"/>
      <c r="L958" s="158"/>
      <c r="M958" s="158"/>
      <c r="N958" s="158"/>
      <c r="O958" s="158"/>
      <c r="P958" s="148"/>
      <c r="Q958" s="158"/>
      <c r="R958" s="158"/>
      <c r="S958" s="158"/>
      <c r="T958" s="158"/>
      <c r="U958" s="158"/>
      <c r="V958" s="148"/>
      <c r="W958" s="158"/>
      <c r="X958" s="158"/>
      <c r="Y958" s="158"/>
      <c r="Z958" s="158"/>
      <c r="AA958" s="158"/>
    </row>
    <row r="959">
      <c r="A959" s="160"/>
      <c r="B959" s="151"/>
      <c r="C959" s="152"/>
      <c r="D959" s="152"/>
      <c r="E959" s="144"/>
      <c r="F959" s="159"/>
      <c r="G959" s="158"/>
      <c r="H959" s="144"/>
      <c r="I959" s="158"/>
      <c r="J959" s="147"/>
      <c r="K959" s="158"/>
      <c r="L959" s="158"/>
      <c r="M959" s="158"/>
      <c r="N959" s="158"/>
      <c r="O959" s="158"/>
      <c r="P959" s="148"/>
      <c r="Q959" s="158"/>
      <c r="R959" s="158"/>
      <c r="S959" s="158"/>
      <c r="T959" s="158"/>
      <c r="U959" s="158"/>
      <c r="V959" s="148"/>
      <c r="W959" s="158"/>
      <c r="X959" s="158"/>
      <c r="Y959" s="158"/>
      <c r="Z959" s="158"/>
      <c r="AA959" s="158"/>
    </row>
    <row r="960">
      <c r="A960" s="160"/>
      <c r="B960" s="151"/>
      <c r="C960" s="152"/>
      <c r="D960" s="152"/>
      <c r="E960" s="144"/>
      <c r="F960" s="159"/>
      <c r="G960" s="158"/>
      <c r="H960" s="144"/>
      <c r="I960" s="158"/>
      <c r="J960" s="147"/>
      <c r="K960" s="158"/>
      <c r="L960" s="158"/>
      <c r="M960" s="158"/>
      <c r="N960" s="158"/>
      <c r="O960" s="158"/>
      <c r="P960" s="148"/>
      <c r="Q960" s="158"/>
      <c r="R960" s="158"/>
      <c r="S960" s="158"/>
      <c r="T960" s="158"/>
      <c r="U960" s="158"/>
      <c r="V960" s="148"/>
      <c r="W960" s="158"/>
      <c r="X960" s="158"/>
      <c r="Y960" s="158"/>
      <c r="Z960" s="158"/>
      <c r="AA960" s="158"/>
    </row>
    <row r="961">
      <c r="A961" s="160"/>
      <c r="B961" s="151"/>
      <c r="C961" s="152"/>
      <c r="D961" s="152"/>
      <c r="E961" s="144"/>
      <c r="F961" s="159"/>
      <c r="G961" s="158"/>
      <c r="H961" s="144"/>
      <c r="I961" s="158"/>
      <c r="J961" s="147"/>
      <c r="K961" s="158"/>
      <c r="L961" s="158"/>
      <c r="M961" s="158"/>
      <c r="N961" s="158"/>
      <c r="O961" s="158"/>
      <c r="P961" s="148"/>
      <c r="Q961" s="158"/>
      <c r="R961" s="158"/>
      <c r="S961" s="158"/>
      <c r="T961" s="158"/>
      <c r="U961" s="158"/>
      <c r="V961" s="148"/>
      <c r="W961" s="158"/>
      <c r="X961" s="158"/>
      <c r="Y961" s="158"/>
      <c r="Z961" s="158"/>
      <c r="AA961" s="158"/>
    </row>
    <row r="962">
      <c r="A962" s="160"/>
      <c r="B962" s="151"/>
      <c r="C962" s="152"/>
      <c r="D962" s="152"/>
      <c r="E962" s="144"/>
      <c r="F962" s="159"/>
      <c r="G962" s="158"/>
      <c r="H962" s="144"/>
      <c r="I962" s="158"/>
      <c r="J962" s="147"/>
      <c r="K962" s="158"/>
      <c r="L962" s="158"/>
      <c r="M962" s="158"/>
      <c r="N962" s="158"/>
      <c r="O962" s="158"/>
      <c r="P962" s="148"/>
      <c r="Q962" s="158"/>
      <c r="R962" s="158"/>
      <c r="S962" s="158"/>
      <c r="T962" s="158"/>
      <c r="U962" s="158"/>
      <c r="V962" s="148"/>
      <c r="W962" s="158"/>
      <c r="X962" s="158"/>
      <c r="Y962" s="158"/>
      <c r="Z962" s="158"/>
      <c r="AA962" s="158"/>
    </row>
    <row r="963">
      <c r="A963" s="160"/>
      <c r="B963" s="151"/>
      <c r="C963" s="152"/>
      <c r="D963" s="152"/>
      <c r="E963" s="144"/>
      <c r="F963" s="159"/>
      <c r="G963" s="158"/>
      <c r="H963" s="144"/>
      <c r="I963" s="158"/>
      <c r="J963" s="147"/>
      <c r="K963" s="158"/>
      <c r="L963" s="158"/>
      <c r="M963" s="158"/>
      <c r="N963" s="158"/>
      <c r="O963" s="158"/>
      <c r="P963" s="148"/>
      <c r="Q963" s="158"/>
      <c r="R963" s="158"/>
      <c r="S963" s="158"/>
      <c r="T963" s="158"/>
      <c r="U963" s="158"/>
      <c r="V963" s="148"/>
      <c r="W963" s="158"/>
      <c r="X963" s="158"/>
      <c r="Y963" s="158"/>
      <c r="Z963" s="158"/>
      <c r="AA963" s="158"/>
    </row>
    <row r="964">
      <c r="A964" s="160"/>
      <c r="B964" s="151"/>
      <c r="C964" s="152"/>
      <c r="D964" s="152"/>
      <c r="E964" s="144"/>
      <c r="F964" s="159"/>
      <c r="G964" s="158"/>
      <c r="H964" s="144"/>
      <c r="I964" s="158"/>
      <c r="J964" s="147"/>
      <c r="K964" s="158"/>
      <c r="L964" s="158"/>
      <c r="M964" s="158"/>
      <c r="N964" s="158"/>
      <c r="O964" s="158"/>
      <c r="P964" s="148"/>
      <c r="Q964" s="158"/>
      <c r="R964" s="158"/>
      <c r="S964" s="158"/>
      <c r="T964" s="158"/>
      <c r="U964" s="158"/>
      <c r="V964" s="148"/>
      <c r="W964" s="158"/>
      <c r="X964" s="158"/>
      <c r="Y964" s="158"/>
      <c r="Z964" s="158"/>
      <c r="AA964" s="158"/>
    </row>
    <row r="965">
      <c r="A965" s="160"/>
      <c r="B965" s="151"/>
      <c r="C965" s="152"/>
      <c r="D965" s="152"/>
      <c r="E965" s="144"/>
      <c r="F965" s="159"/>
      <c r="G965" s="158"/>
      <c r="H965" s="144"/>
      <c r="I965" s="158"/>
      <c r="J965" s="147"/>
      <c r="K965" s="158"/>
      <c r="L965" s="158"/>
      <c r="M965" s="158"/>
      <c r="N965" s="158"/>
      <c r="O965" s="158"/>
      <c r="P965" s="148"/>
      <c r="Q965" s="158"/>
      <c r="R965" s="158"/>
      <c r="S965" s="158"/>
      <c r="T965" s="158"/>
      <c r="U965" s="158"/>
      <c r="V965" s="148"/>
      <c r="W965" s="158"/>
      <c r="X965" s="158"/>
      <c r="Y965" s="158"/>
      <c r="Z965" s="158"/>
      <c r="AA965" s="158"/>
    </row>
    <row r="966">
      <c r="A966" s="160"/>
      <c r="B966" s="151"/>
      <c r="C966" s="152"/>
      <c r="D966" s="152"/>
      <c r="E966" s="144"/>
      <c r="F966" s="159"/>
      <c r="G966" s="158"/>
      <c r="H966" s="144"/>
      <c r="I966" s="158"/>
      <c r="J966" s="147"/>
      <c r="K966" s="158"/>
      <c r="L966" s="158"/>
      <c r="M966" s="158"/>
      <c r="N966" s="158"/>
      <c r="O966" s="158"/>
      <c r="P966" s="148"/>
      <c r="Q966" s="158"/>
      <c r="R966" s="158"/>
      <c r="S966" s="158"/>
      <c r="T966" s="158"/>
      <c r="U966" s="158"/>
      <c r="V966" s="148"/>
      <c r="W966" s="158"/>
      <c r="X966" s="158"/>
      <c r="Y966" s="158"/>
      <c r="Z966" s="158"/>
      <c r="AA966" s="158"/>
    </row>
    <row r="967">
      <c r="A967" s="160"/>
      <c r="B967" s="151"/>
      <c r="C967" s="152"/>
      <c r="D967" s="152"/>
      <c r="E967" s="144"/>
      <c r="F967" s="159"/>
      <c r="G967" s="158"/>
      <c r="H967" s="144"/>
      <c r="I967" s="158"/>
      <c r="J967" s="147"/>
      <c r="K967" s="158"/>
      <c r="L967" s="158"/>
      <c r="M967" s="158"/>
      <c r="N967" s="158"/>
      <c r="O967" s="158"/>
      <c r="P967" s="148"/>
      <c r="Q967" s="158"/>
      <c r="R967" s="158"/>
      <c r="S967" s="158"/>
      <c r="T967" s="158"/>
      <c r="U967" s="158"/>
      <c r="V967" s="148"/>
      <c r="W967" s="158"/>
      <c r="X967" s="158"/>
      <c r="Y967" s="158"/>
      <c r="Z967" s="158"/>
      <c r="AA967" s="158"/>
    </row>
    <row r="968">
      <c r="A968" s="160"/>
      <c r="B968" s="151"/>
      <c r="C968" s="152"/>
      <c r="D968" s="152"/>
      <c r="E968" s="144"/>
      <c r="F968" s="159"/>
      <c r="G968" s="158"/>
      <c r="H968" s="144"/>
      <c r="I968" s="158"/>
      <c r="J968" s="147"/>
      <c r="K968" s="158"/>
      <c r="L968" s="158"/>
      <c r="M968" s="158"/>
      <c r="N968" s="158"/>
      <c r="O968" s="158"/>
      <c r="P968" s="148"/>
      <c r="Q968" s="158"/>
      <c r="R968" s="158"/>
      <c r="S968" s="158"/>
      <c r="T968" s="158"/>
      <c r="U968" s="158"/>
      <c r="V968" s="148"/>
      <c r="W968" s="158"/>
      <c r="X968" s="158"/>
      <c r="Y968" s="158"/>
      <c r="Z968" s="158"/>
      <c r="AA968" s="158"/>
    </row>
    <row r="969">
      <c r="A969" s="160"/>
      <c r="B969" s="151"/>
      <c r="C969" s="152"/>
      <c r="D969" s="152"/>
      <c r="E969" s="144"/>
      <c r="F969" s="159"/>
      <c r="G969" s="158"/>
      <c r="H969" s="144"/>
      <c r="I969" s="158"/>
      <c r="J969" s="147"/>
      <c r="K969" s="158"/>
      <c r="L969" s="158"/>
      <c r="M969" s="158"/>
      <c r="N969" s="158"/>
      <c r="O969" s="158"/>
      <c r="P969" s="148"/>
      <c r="Q969" s="158"/>
      <c r="R969" s="158"/>
      <c r="S969" s="158"/>
      <c r="T969" s="158"/>
      <c r="U969" s="158"/>
      <c r="V969" s="148"/>
      <c r="W969" s="158"/>
      <c r="X969" s="158"/>
      <c r="Y969" s="158"/>
      <c r="Z969" s="158"/>
      <c r="AA969" s="158"/>
    </row>
    <row r="970">
      <c r="A970" s="160"/>
      <c r="B970" s="151"/>
      <c r="C970" s="152"/>
      <c r="D970" s="152"/>
      <c r="E970" s="144"/>
      <c r="F970" s="159"/>
      <c r="G970" s="158"/>
      <c r="H970" s="144"/>
      <c r="I970" s="158"/>
      <c r="J970" s="147"/>
      <c r="K970" s="158"/>
      <c r="L970" s="158"/>
      <c r="M970" s="158"/>
      <c r="N970" s="158"/>
      <c r="O970" s="158"/>
      <c r="P970" s="148"/>
      <c r="Q970" s="158"/>
      <c r="R970" s="158"/>
      <c r="S970" s="158"/>
      <c r="T970" s="158"/>
      <c r="U970" s="158"/>
      <c r="V970" s="148"/>
      <c r="W970" s="158"/>
      <c r="X970" s="158"/>
      <c r="Y970" s="158"/>
      <c r="Z970" s="158"/>
      <c r="AA970" s="158"/>
    </row>
    <row r="971">
      <c r="A971" s="160"/>
      <c r="B971" s="151"/>
      <c r="C971" s="152"/>
      <c r="D971" s="152"/>
      <c r="E971" s="144"/>
      <c r="F971" s="159"/>
      <c r="G971" s="158"/>
      <c r="H971" s="144"/>
      <c r="I971" s="158"/>
      <c r="J971" s="147"/>
      <c r="K971" s="158"/>
      <c r="L971" s="158"/>
      <c r="M971" s="158"/>
      <c r="N971" s="158"/>
      <c r="O971" s="158"/>
      <c r="P971" s="148"/>
      <c r="Q971" s="158"/>
      <c r="R971" s="158"/>
      <c r="S971" s="158"/>
      <c r="T971" s="158"/>
      <c r="U971" s="158"/>
      <c r="V971" s="148"/>
      <c r="W971" s="158"/>
      <c r="X971" s="158"/>
      <c r="Y971" s="158"/>
      <c r="Z971" s="158"/>
      <c r="AA971" s="158"/>
    </row>
    <row r="972">
      <c r="A972" s="160"/>
      <c r="B972" s="151"/>
      <c r="C972" s="152"/>
      <c r="D972" s="152"/>
      <c r="E972" s="144"/>
      <c r="F972" s="159"/>
      <c r="G972" s="158"/>
      <c r="H972" s="144"/>
      <c r="I972" s="158"/>
      <c r="J972" s="147"/>
      <c r="K972" s="158"/>
      <c r="L972" s="158"/>
      <c r="M972" s="158"/>
      <c r="N972" s="158"/>
      <c r="O972" s="158"/>
      <c r="P972" s="148"/>
      <c r="Q972" s="158"/>
      <c r="R972" s="158"/>
      <c r="S972" s="158"/>
      <c r="T972" s="158"/>
      <c r="U972" s="158"/>
      <c r="V972" s="148"/>
      <c r="W972" s="158"/>
      <c r="X972" s="158"/>
      <c r="Y972" s="158"/>
      <c r="Z972" s="158"/>
      <c r="AA972" s="158"/>
    </row>
    <row r="973">
      <c r="A973" s="160"/>
      <c r="B973" s="151"/>
      <c r="C973" s="152"/>
      <c r="D973" s="152"/>
      <c r="E973" s="144"/>
      <c r="F973" s="159"/>
      <c r="G973" s="158"/>
      <c r="H973" s="144"/>
      <c r="I973" s="158"/>
      <c r="J973" s="147"/>
      <c r="K973" s="158"/>
      <c r="L973" s="158"/>
      <c r="M973" s="158"/>
      <c r="N973" s="158"/>
      <c r="O973" s="158"/>
      <c r="P973" s="148"/>
      <c r="Q973" s="158"/>
      <c r="R973" s="158"/>
      <c r="S973" s="158"/>
      <c r="T973" s="158"/>
      <c r="U973" s="158"/>
      <c r="V973" s="148"/>
      <c r="W973" s="158"/>
      <c r="X973" s="158"/>
      <c r="Y973" s="158"/>
      <c r="Z973" s="158"/>
      <c r="AA973" s="158"/>
    </row>
    <row r="974">
      <c r="A974" s="160"/>
      <c r="B974" s="151"/>
      <c r="C974" s="152"/>
      <c r="D974" s="152"/>
      <c r="E974" s="144"/>
      <c r="F974" s="159"/>
      <c r="G974" s="158"/>
      <c r="H974" s="144"/>
      <c r="I974" s="158"/>
      <c r="J974" s="147"/>
      <c r="K974" s="158"/>
      <c r="L974" s="158"/>
      <c r="M974" s="158"/>
      <c r="N974" s="158"/>
      <c r="O974" s="158"/>
      <c r="P974" s="148"/>
      <c r="Q974" s="158"/>
      <c r="R974" s="158"/>
      <c r="S974" s="158"/>
      <c r="T974" s="158"/>
      <c r="U974" s="158"/>
      <c r="V974" s="148"/>
      <c r="W974" s="158"/>
      <c r="X974" s="158"/>
      <c r="Y974" s="158"/>
      <c r="Z974" s="158"/>
      <c r="AA974" s="158"/>
    </row>
    <row r="975">
      <c r="A975" s="160"/>
      <c r="B975" s="151"/>
      <c r="C975" s="152"/>
      <c r="D975" s="152"/>
      <c r="E975" s="144"/>
      <c r="F975" s="159"/>
      <c r="G975" s="158"/>
      <c r="H975" s="144"/>
      <c r="I975" s="158"/>
      <c r="J975" s="147"/>
      <c r="K975" s="158"/>
      <c r="L975" s="158"/>
      <c r="M975" s="158"/>
      <c r="N975" s="158"/>
      <c r="O975" s="158"/>
      <c r="P975" s="148"/>
      <c r="Q975" s="158"/>
      <c r="R975" s="158"/>
      <c r="S975" s="158"/>
      <c r="T975" s="158"/>
      <c r="U975" s="158"/>
      <c r="V975" s="148"/>
      <c r="W975" s="158"/>
      <c r="X975" s="158"/>
      <c r="Y975" s="158"/>
      <c r="Z975" s="158"/>
      <c r="AA975" s="158"/>
    </row>
    <row r="976">
      <c r="A976" s="160"/>
      <c r="B976" s="151"/>
      <c r="C976" s="152"/>
      <c r="D976" s="152"/>
      <c r="E976" s="144"/>
      <c r="F976" s="159"/>
      <c r="G976" s="158"/>
      <c r="H976" s="144"/>
      <c r="I976" s="158"/>
      <c r="J976" s="147"/>
      <c r="K976" s="158"/>
      <c r="L976" s="158"/>
      <c r="M976" s="158"/>
      <c r="N976" s="158"/>
      <c r="O976" s="158"/>
      <c r="P976" s="148"/>
      <c r="Q976" s="158"/>
      <c r="R976" s="158"/>
      <c r="S976" s="158"/>
      <c r="T976" s="158"/>
      <c r="U976" s="158"/>
      <c r="V976" s="148"/>
      <c r="W976" s="158"/>
      <c r="X976" s="158"/>
      <c r="Y976" s="158"/>
      <c r="Z976" s="158"/>
      <c r="AA976" s="158"/>
    </row>
    <row r="977">
      <c r="A977" s="160"/>
      <c r="B977" s="151"/>
      <c r="C977" s="152"/>
      <c r="D977" s="152"/>
      <c r="E977" s="144"/>
      <c r="F977" s="159"/>
      <c r="G977" s="158"/>
      <c r="H977" s="144"/>
      <c r="I977" s="158"/>
      <c r="J977" s="147"/>
      <c r="K977" s="158"/>
      <c r="L977" s="158"/>
      <c r="M977" s="158"/>
      <c r="N977" s="158"/>
      <c r="O977" s="158"/>
      <c r="P977" s="148"/>
      <c r="Q977" s="158"/>
      <c r="R977" s="158"/>
      <c r="S977" s="158"/>
      <c r="T977" s="158"/>
      <c r="U977" s="158"/>
      <c r="V977" s="148"/>
      <c r="W977" s="158"/>
      <c r="X977" s="158"/>
      <c r="Y977" s="158"/>
      <c r="Z977" s="158"/>
      <c r="AA977" s="158"/>
    </row>
    <row r="978">
      <c r="A978" s="160"/>
      <c r="B978" s="151"/>
      <c r="C978" s="152"/>
      <c r="D978" s="152"/>
      <c r="E978" s="144"/>
      <c r="F978" s="159"/>
      <c r="G978" s="158"/>
      <c r="H978" s="144"/>
      <c r="I978" s="158"/>
      <c r="J978" s="147"/>
      <c r="K978" s="158"/>
      <c r="L978" s="158"/>
      <c r="M978" s="158"/>
      <c r="N978" s="158"/>
      <c r="O978" s="158"/>
      <c r="P978" s="148"/>
      <c r="Q978" s="158"/>
      <c r="R978" s="158"/>
      <c r="S978" s="158"/>
      <c r="T978" s="158"/>
      <c r="U978" s="158"/>
      <c r="V978" s="148"/>
      <c r="W978" s="158"/>
      <c r="X978" s="158"/>
      <c r="Y978" s="158"/>
      <c r="Z978" s="158"/>
      <c r="AA978" s="158"/>
    </row>
    <row r="979">
      <c r="A979" s="160"/>
      <c r="B979" s="151"/>
      <c r="C979" s="152"/>
      <c r="D979" s="152"/>
      <c r="E979" s="144"/>
      <c r="F979" s="159"/>
      <c r="G979" s="158"/>
      <c r="H979" s="144"/>
      <c r="I979" s="158"/>
      <c r="J979" s="147"/>
      <c r="K979" s="158"/>
      <c r="L979" s="158"/>
      <c r="M979" s="158"/>
      <c r="N979" s="158"/>
      <c r="O979" s="158"/>
      <c r="P979" s="148"/>
      <c r="Q979" s="158"/>
      <c r="R979" s="158"/>
      <c r="S979" s="158"/>
      <c r="T979" s="158"/>
      <c r="U979" s="158"/>
      <c r="V979" s="148"/>
      <c r="W979" s="158"/>
      <c r="X979" s="158"/>
      <c r="Y979" s="158"/>
      <c r="Z979" s="158"/>
      <c r="AA979" s="158"/>
    </row>
    <row r="980">
      <c r="A980" s="160"/>
      <c r="B980" s="151"/>
      <c r="C980" s="152"/>
      <c r="D980" s="152"/>
      <c r="E980" s="144"/>
      <c r="F980" s="159"/>
      <c r="G980" s="158"/>
      <c r="H980" s="144"/>
      <c r="I980" s="158"/>
      <c r="J980" s="147"/>
      <c r="K980" s="158"/>
      <c r="L980" s="158"/>
      <c r="M980" s="158"/>
      <c r="N980" s="158"/>
      <c r="O980" s="158"/>
      <c r="P980" s="148"/>
      <c r="Q980" s="158"/>
      <c r="R980" s="158"/>
      <c r="S980" s="158"/>
      <c r="T980" s="158"/>
      <c r="U980" s="158"/>
      <c r="V980" s="148"/>
      <c r="W980" s="158"/>
      <c r="X980" s="158"/>
      <c r="Y980" s="158"/>
      <c r="Z980" s="158"/>
      <c r="AA980" s="158"/>
    </row>
    <row r="981">
      <c r="A981" s="160"/>
      <c r="B981" s="151"/>
      <c r="C981" s="152"/>
      <c r="D981" s="152"/>
      <c r="E981" s="144"/>
      <c r="F981" s="159"/>
      <c r="G981" s="158"/>
      <c r="H981" s="144"/>
      <c r="I981" s="158"/>
      <c r="J981" s="147"/>
      <c r="K981" s="158"/>
      <c r="L981" s="158"/>
      <c r="M981" s="158"/>
      <c r="N981" s="158"/>
      <c r="O981" s="158"/>
      <c r="P981" s="148"/>
      <c r="Q981" s="158"/>
      <c r="R981" s="158"/>
      <c r="S981" s="158"/>
      <c r="T981" s="158"/>
      <c r="U981" s="158"/>
      <c r="V981" s="148"/>
      <c r="W981" s="158"/>
      <c r="X981" s="158"/>
      <c r="Y981" s="158"/>
      <c r="Z981" s="158"/>
      <c r="AA981" s="158"/>
    </row>
    <row r="982">
      <c r="A982" s="160"/>
      <c r="B982" s="151"/>
      <c r="C982" s="152"/>
      <c r="D982" s="152"/>
      <c r="E982" s="144"/>
      <c r="F982" s="159"/>
      <c r="G982" s="158"/>
      <c r="H982" s="144"/>
      <c r="I982" s="158"/>
      <c r="J982" s="147"/>
      <c r="K982" s="158"/>
      <c r="L982" s="158"/>
      <c r="M982" s="158"/>
      <c r="N982" s="158"/>
      <c r="O982" s="158"/>
      <c r="P982" s="148"/>
      <c r="Q982" s="158"/>
      <c r="R982" s="158"/>
      <c r="S982" s="158"/>
      <c r="T982" s="158"/>
      <c r="U982" s="158"/>
      <c r="V982" s="148"/>
      <c r="W982" s="158"/>
      <c r="X982" s="158"/>
      <c r="Y982" s="158"/>
      <c r="Z982" s="158"/>
      <c r="AA982" s="158"/>
    </row>
    <row r="983">
      <c r="A983" s="160"/>
      <c r="B983" s="151"/>
      <c r="C983" s="152"/>
      <c r="D983" s="152"/>
      <c r="E983" s="144"/>
      <c r="F983" s="159"/>
      <c r="G983" s="158"/>
      <c r="H983" s="144"/>
      <c r="I983" s="158"/>
      <c r="J983" s="147"/>
      <c r="K983" s="158"/>
      <c r="L983" s="158"/>
      <c r="M983" s="158"/>
      <c r="N983" s="158"/>
      <c r="O983" s="158"/>
      <c r="P983" s="148"/>
      <c r="Q983" s="158"/>
      <c r="R983" s="158"/>
      <c r="S983" s="158"/>
      <c r="T983" s="158"/>
      <c r="U983" s="158"/>
      <c r="V983" s="148"/>
      <c r="W983" s="158"/>
      <c r="X983" s="158"/>
      <c r="Y983" s="158"/>
      <c r="Z983" s="158"/>
      <c r="AA983" s="158"/>
    </row>
    <row r="984">
      <c r="A984" s="160"/>
      <c r="B984" s="151"/>
      <c r="C984" s="152"/>
      <c r="D984" s="152"/>
      <c r="E984" s="144"/>
      <c r="F984" s="159"/>
      <c r="G984" s="158"/>
      <c r="H984" s="144"/>
      <c r="I984" s="158"/>
      <c r="J984" s="147"/>
      <c r="K984" s="158"/>
      <c r="L984" s="158"/>
      <c r="M984" s="158"/>
      <c r="N984" s="158"/>
      <c r="O984" s="158"/>
      <c r="P984" s="148"/>
      <c r="Q984" s="158"/>
      <c r="R984" s="158"/>
      <c r="S984" s="158"/>
      <c r="T984" s="158"/>
      <c r="U984" s="158"/>
      <c r="V984" s="148"/>
      <c r="W984" s="158"/>
      <c r="X984" s="158"/>
      <c r="Y984" s="158"/>
      <c r="Z984" s="158"/>
      <c r="AA984" s="158"/>
    </row>
    <row r="985">
      <c r="A985" s="160"/>
      <c r="B985" s="151"/>
      <c r="C985" s="152"/>
      <c r="D985" s="152"/>
      <c r="E985" s="144"/>
      <c r="F985" s="159"/>
      <c r="G985" s="158"/>
      <c r="H985" s="144"/>
      <c r="I985" s="158"/>
      <c r="J985" s="147"/>
      <c r="K985" s="158"/>
      <c r="L985" s="158"/>
      <c r="M985" s="158"/>
      <c r="N985" s="158"/>
      <c r="O985" s="158"/>
      <c r="P985" s="148"/>
      <c r="Q985" s="158"/>
      <c r="R985" s="158"/>
      <c r="S985" s="158"/>
      <c r="T985" s="158"/>
      <c r="U985" s="158"/>
      <c r="V985" s="148"/>
      <c r="W985" s="158"/>
      <c r="X985" s="158"/>
      <c r="Y985" s="158"/>
      <c r="Z985" s="158"/>
      <c r="AA985" s="158"/>
    </row>
    <row r="986">
      <c r="A986" s="160"/>
      <c r="B986" s="151"/>
      <c r="C986" s="152"/>
      <c r="D986" s="152"/>
      <c r="E986" s="144"/>
      <c r="F986" s="159"/>
      <c r="G986" s="158"/>
      <c r="H986" s="144"/>
      <c r="I986" s="158"/>
      <c r="J986" s="147"/>
      <c r="K986" s="158"/>
      <c r="L986" s="158"/>
      <c r="M986" s="158"/>
      <c r="N986" s="158"/>
      <c r="O986" s="158"/>
      <c r="P986" s="148"/>
      <c r="Q986" s="158"/>
      <c r="R986" s="158"/>
      <c r="S986" s="158"/>
      <c r="T986" s="158"/>
      <c r="U986" s="158"/>
      <c r="V986" s="148"/>
      <c r="W986" s="158"/>
      <c r="X986" s="158"/>
      <c r="Y986" s="158"/>
      <c r="Z986" s="158"/>
      <c r="AA986" s="158"/>
    </row>
    <row r="987">
      <c r="A987" s="160"/>
      <c r="B987" s="151"/>
      <c r="C987" s="152"/>
      <c r="D987" s="152"/>
      <c r="E987" s="144"/>
      <c r="F987" s="159"/>
      <c r="G987" s="158"/>
      <c r="H987" s="144"/>
      <c r="I987" s="158"/>
      <c r="J987" s="147"/>
      <c r="K987" s="158"/>
      <c r="L987" s="158"/>
      <c r="M987" s="158"/>
      <c r="N987" s="158"/>
      <c r="O987" s="158"/>
      <c r="P987" s="148"/>
      <c r="Q987" s="158"/>
      <c r="R987" s="158"/>
      <c r="S987" s="158"/>
      <c r="T987" s="158"/>
      <c r="U987" s="158"/>
      <c r="V987" s="148"/>
      <c r="W987" s="158"/>
      <c r="X987" s="158"/>
      <c r="Y987" s="158"/>
      <c r="Z987" s="158"/>
      <c r="AA987" s="158"/>
    </row>
    <row r="988">
      <c r="A988" s="160"/>
      <c r="B988" s="151"/>
      <c r="C988" s="152"/>
      <c r="D988" s="152"/>
      <c r="E988" s="144"/>
      <c r="F988" s="159"/>
      <c r="G988" s="158"/>
      <c r="H988" s="144"/>
      <c r="I988" s="158"/>
      <c r="J988" s="147"/>
      <c r="K988" s="158"/>
      <c r="L988" s="158"/>
      <c r="M988" s="158"/>
      <c r="N988" s="158"/>
      <c r="O988" s="158"/>
      <c r="P988" s="148"/>
      <c r="Q988" s="158"/>
      <c r="R988" s="158"/>
      <c r="S988" s="158"/>
      <c r="T988" s="158"/>
      <c r="U988" s="158"/>
      <c r="V988" s="148"/>
      <c r="W988" s="158"/>
      <c r="X988" s="158"/>
      <c r="Y988" s="158"/>
      <c r="Z988" s="158"/>
      <c r="AA988" s="158"/>
    </row>
    <row r="989">
      <c r="A989" s="160"/>
      <c r="B989" s="151"/>
      <c r="C989" s="152"/>
      <c r="D989" s="152"/>
      <c r="E989" s="144"/>
      <c r="F989" s="159"/>
      <c r="G989" s="158"/>
      <c r="H989" s="144"/>
      <c r="I989" s="158"/>
      <c r="J989" s="147"/>
      <c r="K989" s="158"/>
      <c r="L989" s="158"/>
      <c r="M989" s="158"/>
      <c r="N989" s="158"/>
      <c r="O989" s="158"/>
      <c r="P989" s="148"/>
      <c r="Q989" s="158"/>
      <c r="R989" s="158"/>
      <c r="S989" s="158"/>
      <c r="T989" s="158"/>
      <c r="U989" s="158"/>
      <c r="V989" s="148"/>
      <c r="W989" s="158"/>
      <c r="X989" s="158"/>
      <c r="Y989" s="158"/>
      <c r="Z989" s="158"/>
      <c r="AA989" s="158"/>
    </row>
    <row r="990">
      <c r="A990" s="160"/>
      <c r="B990" s="151"/>
      <c r="C990" s="152"/>
      <c r="D990" s="152"/>
      <c r="E990" s="144"/>
      <c r="F990" s="159"/>
      <c r="G990" s="158"/>
      <c r="H990" s="144"/>
      <c r="I990" s="158"/>
      <c r="J990" s="147"/>
      <c r="K990" s="158"/>
      <c r="L990" s="158"/>
      <c r="M990" s="158"/>
      <c r="N990" s="158"/>
      <c r="O990" s="158"/>
      <c r="P990" s="148"/>
      <c r="Q990" s="158"/>
      <c r="R990" s="158"/>
      <c r="S990" s="158"/>
      <c r="T990" s="158"/>
      <c r="U990" s="158"/>
      <c r="V990" s="148"/>
      <c r="W990" s="158"/>
      <c r="X990" s="158"/>
      <c r="Y990" s="158"/>
      <c r="Z990" s="158"/>
      <c r="AA990" s="158"/>
    </row>
    <row r="991">
      <c r="A991" s="160"/>
      <c r="B991" s="151"/>
      <c r="C991" s="152"/>
      <c r="D991" s="152"/>
      <c r="E991" s="144"/>
      <c r="F991" s="159"/>
      <c r="G991" s="158"/>
      <c r="H991" s="144"/>
      <c r="I991" s="158"/>
      <c r="J991" s="147"/>
      <c r="K991" s="158"/>
      <c r="L991" s="158"/>
      <c r="M991" s="158"/>
      <c r="N991" s="158"/>
      <c r="O991" s="158"/>
      <c r="P991" s="148"/>
      <c r="Q991" s="158"/>
      <c r="R991" s="158"/>
      <c r="S991" s="158"/>
      <c r="T991" s="158"/>
      <c r="U991" s="158"/>
      <c r="V991" s="148"/>
      <c r="W991" s="158"/>
      <c r="X991" s="158"/>
      <c r="Y991" s="158"/>
      <c r="Z991" s="158"/>
      <c r="AA991" s="158"/>
    </row>
    <row r="992">
      <c r="A992" s="160"/>
      <c r="B992" s="151"/>
      <c r="C992" s="152"/>
      <c r="D992" s="152"/>
      <c r="E992" s="144"/>
      <c r="F992" s="159"/>
      <c r="G992" s="158"/>
      <c r="H992" s="144"/>
      <c r="I992" s="158"/>
      <c r="J992" s="147"/>
      <c r="K992" s="158"/>
      <c r="L992" s="158"/>
      <c r="M992" s="158"/>
      <c r="N992" s="158"/>
      <c r="O992" s="158"/>
      <c r="P992" s="148"/>
      <c r="Q992" s="158"/>
      <c r="R992" s="158"/>
      <c r="S992" s="158"/>
      <c r="T992" s="158"/>
      <c r="U992" s="158"/>
      <c r="V992" s="148"/>
      <c r="W992" s="158"/>
      <c r="X992" s="158"/>
      <c r="Y992" s="158"/>
      <c r="Z992" s="158"/>
      <c r="AA992" s="158"/>
    </row>
    <row r="993">
      <c r="A993" s="160"/>
      <c r="B993" s="151"/>
      <c r="C993" s="152"/>
      <c r="D993" s="152"/>
      <c r="E993" s="144"/>
      <c r="F993" s="159"/>
      <c r="G993" s="158"/>
      <c r="H993" s="144"/>
      <c r="I993" s="158"/>
      <c r="J993" s="147"/>
      <c r="K993" s="158"/>
      <c r="L993" s="158"/>
      <c r="M993" s="158"/>
      <c r="N993" s="158"/>
      <c r="O993" s="158"/>
      <c r="P993" s="148"/>
      <c r="Q993" s="158"/>
      <c r="R993" s="158"/>
      <c r="S993" s="158"/>
      <c r="T993" s="158"/>
      <c r="U993" s="158"/>
      <c r="V993" s="148"/>
      <c r="W993" s="158"/>
      <c r="X993" s="158"/>
      <c r="Y993" s="158"/>
      <c r="Z993" s="158"/>
      <c r="AA993" s="158"/>
    </row>
    <row r="994">
      <c r="A994" s="160"/>
      <c r="B994" s="151"/>
      <c r="C994" s="152"/>
      <c r="D994" s="152"/>
      <c r="E994" s="144"/>
      <c r="F994" s="159"/>
      <c r="G994" s="158"/>
      <c r="H994" s="144"/>
      <c r="I994" s="158"/>
      <c r="J994" s="147"/>
      <c r="K994" s="158"/>
      <c r="L994" s="158"/>
      <c r="M994" s="158"/>
      <c r="N994" s="158"/>
      <c r="O994" s="158"/>
      <c r="P994" s="148"/>
      <c r="Q994" s="158"/>
      <c r="R994" s="158"/>
      <c r="S994" s="158"/>
      <c r="T994" s="158"/>
      <c r="U994" s="158"/>
      <c r="V994" s="148"/>
      <c r="W994" s="158"/>
      <c r="X994" s="158"/>
      <c r="Y994" s="158"/>
      <c r="Z994" s="158"/>
      <c r="AA994" s="158"/>
    </row>
    <row r="995">
      <c r="A995" s="160"/>
      <c r="B995" s="151"/>
      <c r="C995" s="152"/>
      <c r="D995" s="152"/>
      <c r="E995" s="144"/>
      <c r="F995" s="159"/>
      <c r="G995" s="158"/>
      <c r="H995" s="144"/>
      <c r="I995" s="158"/>
      <c r="J995" s="147"/>
      <c r="K995" s="158"/>
      <c r="L995" s="158"/>
      <c r="M995" s="158"/>
      <c r="N995" s="158"/>
      <c r="O995" s="158"/>
      <c r="P995" s="148"/>
      <c r="Q995" s="158"/>
      <c r="R995" s="158"/>
      <c r="S995" s="158"/>
      <c r="T995" s="158"/>
      <c r="U995" s="158"/>
      <c r="V995" s="148"/>
      <c r="W995" s="158"/>
      <c r="X995" s="158"/>
      <c r="Y995" s="158"/>
      <c r="Z995" s="158"/>
      <c r="AA995" s="158"/>
    </row>
    <row r="996">
      <c r="A996" s="160"/>
      <c r="B996" s="151"/>
      <c r="C996" s="152"/>
      <c r="D996" s="152"/>
      <c r="E996" s="144"/>
      <c r="F996" s="159"/>
      <c r="G996" s="158"/>
      <c r="H996" s="144"/>
      <c r="I996" s="158"/>
      <c r="J996" s="147"/>
      <c r="K996" s="158"/>
      <c r="L996" s="158"/>
      <c r="M996" s="158"/>
      <c r="N996" s="158"/>
      <c r="O996" s="158"/>
      <c r="P996" s="148"/>
      <c r="Q996" s="158"/>
      <c r="R996" s="158"/>
      <c r="S996" s="158"/>
      <c r="T996" s="158"/>
      <c r="U996" s="158"/>
      <c r="V996" s="148"/>
      <c r="W996" s="158"/>
      <c r="X996" s="158"/>
      <c r="Y996" s="158"/>
      <c r="Z996" s="158"/>
      <c r="AA996" s="158"/>
    </row>
    <row r="997">
      <c r="A997" s="160"/>
      <c r="B997" s="151"/>
      <c r="C997" s="152"/>
      <c r="D997" s="152"/>
      <c r="E997" s="144"/>
      <c r="F997" s="159"/>
      <c r="G997" s="158"/>
      <c r="H997" s="144"/>
      <c r="I997" s="158"/>
      <c r="J997" s="147"/>
      <c r="K997" s="158"/>
      <c r="L997" s="158"/>
      <c r="M997" s="158"/>
      <c r="N997" s="158"/>
      <c r="O997" s="158"/>
      <c r="P997" s="148"/>
      <c r="Q997" s="158"/>
      <c r="R997" s="158"/>
      <c r="S997" s="158"/>
      <c r="T997" s="158"/>
      <c r="U997" s="158"/>
      <c r="V997" s="148"/>
      <c r="W997" s="158"/>
      <c r="X997" s="158"/>
      <c r="Y997" s="158"/>
      <c r="Z997" s="158"/>
      <c r="AA997" s="158"/>
    </row>
    <row r="998">
      <c r="A998" s="160"/>
      <c r="B998" s="151"/>
      <c r="C998" s="152"/>
      <c r="D998" s="152"/>
      <c r="E998" s="144"/>
      <c r="F998" s="159"/>
      <c r="G998" s="158"/>
      <c r="H998" s="144"/>
      <c r="I998" s="158"/>
      <c r="J998" s="147"/>
      <c r="K998" s="158"/>
      <c r="L998" s="158"/>
      <c r="M998" s="158"/>
      <c r="N998" s="158"/>
      <c r="O998" s="158"/>
      <c r="P998" s="148"/>
      <c r="Q998" s="158"/>
      <c r="R998" s="158"/>
      <c r="S998" s="158"/>
      <c r="T998" s="158"/>
      <c r="U998" s="158"/>
      <c r="V998" s="148"/>
      <c r="W998" s="158"/>
      <c r="X998" s="158"/>
      <c r="Y998" s="158"/>
      <c r="Z998" s="158"/>
      <c r="AA998" s="158"/>
    </row>
    <row r="999">
      <c r="A999" s="160"/>
      <c r="B999" s="151"/>
      <c r="C999" s="152"/>
      <c r="D999" s="152"/>
      <c r="E999" s="144"/>
      <c r="F999" s="159"/>
      <c r="G999" s="158"/>
      <c r="H999" s="144"/>
      <c r="I999" s="158"/>
      <c r="J999" s="147"/>
      <c r="K999" s="158"/>
      <c r="L999" s="158"/>
      <c r="M999" s="158"/>
      <c r="N999" s="158"/>
      <c r="O999" s="158"/>
      <c r="P999" s="148"/>
      <c r="Q999" s="158"/>
      <c r="R999" s="158"/>
      <c r="S999" s="158"/>
      <c r="T999" s="158"/>
      <c r="U999" s="158"/>
      <c r="V999" s="148"/>
      <c r="W999" s="158"/>
      <c r="X999" s="158"/>
      <c r="Y999" s="158"/>
      <c r="Z999" s="158"/>
      <c r="AA999" s="158"/>
    </row>
    <row r="1000">
      <c r="A1000" s="161"/>
      <c r="B1000" s="161"/>
      <c r="C1000" s="161"/>
      <c r="D1000" s="161"/>
      <c r="E1000" s="161"/>
      <c r="F1000" s="161"/>
      <c r="G1000" s="161"/>
      <c r="H1000" s="161"/>
      <c r="I1000" s="161"/>
      <c r="J1000" s="161"/>
      <c r="K1000" s="161"/>
      <c r="L1000" s="161"/>
      <c r="M1000" s="161"/>
      <c r="N1000" s="161"/>
      <c r="O1000" s="161"/>
      <c r="P1000" s="161"/>
      <c r="Q1000" s="161"/>
      <c r="R1000" s="161"/>
      <c r="S1000" s="161"/>
      <c r="T1000" s="161"/>
      <c r="U1000" s="161"/>
      <c r="V1000" s="161"/>
      <c r="W1000" s="161"/>
      <c r="X1000" s="161"/>
      <c r="Y1000" s="161"/>
      <c r="Z1000" s="161"/>
      <c r="AA1000" s="16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0.5"/>
    <col customWidth="1" min="2" max="2" width="46.13"/>
    <col customWidth="1" min="3" max="3" width="25.13"/>
    <col customWidth="1" min="4" max="4" width="14.38"/>
    <col customWidth="1" min="5" max="5" width="13.25"/>
    <col customWidth="1" min="6" max="6" width="14.5"/>
  </cols>
  <sheetData>
    <row r="1" ht="26.25" customHeight="1">
      <c r="A1" s="162" t="s">
        <v>267</v>
      </c>
      <c r="B1" s="163" t="s">
        <v>268</v>
      </c>
      <c r="C1" s="163" t="s">
        <v>269</v>
      </c>
      <c r="D1" s="164" t="s">
        <v>270</v>
      </c>
      <c r="E1" s="163" t="s">
        <v>271</v>
      </c>
      <c r="F1" s="163" t="s">
        <v>272</v>
      </c>
    </row>
    <row r="2" ht="21.0" customHeight="1">
      <c r="A2" s="165" t="s">
        <v>273</v>
      </c>
      <c r="B2" s="166" t="s">
        <v>274</v>
      </c>
      <c r="C2" s="167" t="s">
        <v>112</v>
      </c>
      <c r="D2" s="168">
        <v>0.0</v>
      </c>
      <c r="E2" s="169" t="str">
        <f>iferror(vlookup(C2,'Master data'!$A$2:$C$29,3,0),"-/-")</f>
        <v>Biến phí</v>
      </c>
      <c r="F2" s="169" t="str">
        <f>iferror(vlookup(C2,'Master data'!$A$2:$C$29,2,0),"-/-")</f>
        <v>Chi phí hành chính</v>
      </c>
    </row>
    <row r="3" ht="21.0" customHeight="1">
      <c r="A3" s="165" t="s">
        <v>273</v>
      </c>
      <c r="B3" s="166" t="s">
        <v>275</v>
      </c>
      <c r="C3" s="167" t="s">
        <v>112</v>
      </c>
      <c r="D3" s="168">
        <v>948000.0</v>
      </c>
      <c r="E3" s="169" t="str">
        <f>iferror(vlookup(C3,'Master data'!$A$2:$C$29,3,0),"-/-")</f>
        <v>Biến phí</v>
      </c>
      <c r="F3" s="169" t="str">
        <f>iferror(vlookup(C3,'Master data'!$A$2:$C$29,2,0),"-/-")</f>
        <v>Chi phí hành chính</v>
      </c>
    </row>
    <row r="4" ht="21.0" customHeight="1">
      <c r="A4" s="165" t="s">
        <v>273</v>
      </c>
      <c r="B4" s="166" t="s">
        <v>275</v>
      </c>
      <c r="C4" s="167" t="s">
        <v>112</v>
      </c>
      <c r="D4" s="168">
        <v>905000.0</v>
      </c>
      <c r="E4" s="169" t="str">
        <f>iferror(vlookup(C4,'Master data'!$A$2:$C$29,3,0),"-/-")</f>
        <v>Biến phí</v>
      </c>
      <c r="F4" s="169" t="str">
        <f>iferror(vlookup(C4,'Master data'!$A$2:$C$29,2,0),"-/-")</f>
        <v>Chi phí hành chính</v>
      </c>
    </row>
    <row r="5" ht="21.0" customHeight="1">
      <c r="A5" s="165" t="s">
        <v>273</v>
      </c>
      <c r="B5" s="166" t="s">
        <v>276</v>
      </c>
      <c r="C5" s="167" t="s">
        <v>112</v>
      </c>
      <c r="D5" s="168">
        <v>120000.0</v>
      </c>
      <c r="E5" s="169" t="str">
        <f>iferror(vlookup(C5,'Master data'!$A$2:$C$29,3,0),"-/-")</f>
        <v>Biến phí</v>
      </c>
      <c r="F5" s="169" t="str">
        <f>iferror(vlookup(C5,'Master data'!$A$2:$C$29,2,0),"-/-")</f>
        <v>Chi phí hành chính</v>
      </c>
    </row>
    <row r="6" ht="21.0" customHeight="1">
      <c r="A6" s="165" t="s">
        <v>273</v>
      </c>
      <c r="B6" s="166" t="s">
        <v>277</v>
      </c>
      <c r="C6" s="167" t="s">
        <v>109</v>
      </c>
      <c r="D6" s="168">
        <v>3.66774927E8</v>
      </c>
      <c r="E6" s="169" t="str">
        <f>iferror(vlookup(C6,'Master data'!$A$2:$C$29,3,0),"-/-")</f>
        <v>Định phí</v>
      </c>
      <c r="F6" s="169" t="str">
        <f>iferror(vlookup(C6,'Master data'!$A$2:$C$29,2,0),"-/-")</f>
        <v>Chi phí QLDN</v>
      </c>
    </row>
    <row r="7" ht="21.0" customHeight="1">
      <c r="A7" s="165" t="s">
        <v>273</v>
      </c>
      <c r="B7" s="166" t="s">
        <v>278</v>
      </c>
      <c r="C7" s="167" t="s">
        <v>17</v>
      </c>
      <c r="D7" s="168">
        <v>3.40881611E8</v>
      </c>
      <c r="E7" s="169" t="str">
        <f>iferror(vlookup(C7,'Master data'!$A$2:$C$29,3,0),"-/-")</f>
        <v>Biến phí</v>
      </c>
      <c r="F7" s="169" t="str">
        <f>iferror(vlookup(C7,'Master data'!$A$2:$C$29,2,0),"-/-")</f>
        <v>Chi phí bán hàng</v>
      </c>
    </row>
    <row r="8" ht="21.0" customHeight="1">
      <c r="A8" s="165" t="s">
        <v>273</v>
      </c>
      <c r="B8" s="166" t="s">
        <v>275</v>
      </c>
      <c r="C8" s="167" t="s">
        <v>112</v>
      </c>
      <c r="D8" s="168">
        <v>895000.0</v>
      </c>
      <c r="E8" s="169" t="str">
        <f>iferror(vlookup(C8,'Master data'!$A$2:$C$29,3,0),"-/-")</f>
        <v>Biến phí</v>
      </c>
      <c r="F8" s="169" t="str">
        <f>iferror(vlookup(C8,'Master data'!$A$2:$C$29,2,0),"-/-")</f>
        <v>Chi phí hành chính</v>
      </c>
    </row>
    <row r="9" ht="21.0" customHeight="1">
      <c r="A9" s="165" t="s">
        <v>273</v>
      </c>
      <c r="B9" s="166" t="s">
        <v>279</v>
      </c>
      <c r="C9" s="167" t="s">
        <v>112</v>
      </c>
      <c r="D9" s="168">
        <v>1264000.0</v>
      </c>
      <c r="E9" s="169" t="str">
        <f>iferror(vlookup(C9,'Master data'!$A$2:$C$29,3,0),"-/-")</f>
        <v>Biến phí</v>
      </c>
      <c r="F9" s="169" t="str">
        <f>iferror(vlookup(C9,'Master data'!$A$2:$C$29,2,0),"-/-")</f>
        <v>Chi phí hành chính</v>
      </c>
    </row>
    <row r="10" ht="21.0" customHeight="1">
      <c r="A10" s="165" t="s">
        <v>273</v>
      </c>
      <c r="B10" s="166" t="s">
        <v>275</v>
      </c>
      <c r="C10" s="167" t="s">
        <v>112</v>
      </c>
      <c r="D10" s="168">
        <v>910000.0</v>
      </c>
      <c r="E10" s="169" t="str">
        <f>iferror(vlookup(C10,'Master data'!$A$2:$C$29,3,0),"-/-")</f>
        <v>Biến phí</v>
      </c>
      <c r="F10" s="169" t="str">
        <f>iferror(vlookup(C10,'Master data'!$A$2:$C$29,2,0),"-/-")</f>
        <v>Chi phí hành chính</v>
      </c>
    </row>
    <row r="11" ht="21.0" customHeight="1">
      <c r="A11" s="165" t="s">
        <v>273</v>
      </c>
      <c r="B11" s="166" t="s">
        <v>275</v>
      </c>
      <c r="C11" s="167" t="s">
        <v>112</v>
      </c>
      <c r="D11" s="168">
        <v>910000.0</v>
      </c>
      <c r="E11" s="169" t="str">
        <f>iferror(vlookup(C11,'Master data'!$A$2:$C$29,3,0),"-/-")</f>
        <v>Biến phí</v>
      </c>
      <c r="F11" s="169" t="str">
        <f>iferror(vlookup(C11,'Master data'!$A$2:$C$29,2,0),"-/-")</f>
        <v>Chi phí hành chính</v>
      </c>
    </row>
    <row r="12" ht="21.0" customHeight="1">
      <c r="A12" s="165" t="s">
        <v>273</v>
      </c>
      <c r="B12" s="166" t="s">
        <v>280</v>
      </c>
      <c r="C12" s="167" t="s">
        <v>112</v>
      </c>
      <c r="D12" s="168">
        <v>880000.0</v>
      </c>
      <c r="E12" s="169" t="str">
        <f>iferror(vlookup(C12,'Master data'!$A$2:$C$29,3,0),"-/-")</f>
        <v>Biến phí</v>
      </c>
      <c r="F12" s="169" t="str">
        <f>iferror(vlookup(C12,'Master data'!$A$2:$C$29,2,0),"-/-")</f>
        <v>Chi phí hành chính</v>
      </c>
    </row>
    <row r="13" ht="21.0" customHeight="1">
      <c r="A13" s="165" t="s">
        <v>273</v>
      </c>
      <c r="B13" s="166" t="s">
        <v>281</v>
      </c>
      <c r="C13" s="167" t="s">
        <v>112</v>
      </c>
      <c r="D13" s="168">
        <v>1200000.0</v>
      </c>
      <c r="E13" s="169" t="str">
        <f>iferror(vlookup(C13,'Master data'!$A$2:$C$29,3,0),"-/-")</f>
        <v>Biến phí</v>
      </c>
      <c r="F13" s="169" t="str">
        <f>iferror(vlookup(C13,'Master data'!$A$2:$C$29,2,0),"-/-")</f>
        <v>Chi phí hành chính</v>
      </c>
    </row>
    <row r="14" ht="21.0" customHeight="1">
      <c r="A14" s="165" t="s">
        <v>273</v>
      </c>
      <c r="B14" s="166" t="s">
        <v>282</v>
      </c>
      <c r="C14" s="167" t="s">
        <v>112</v>
      </c>
      <c r="D14" s="168">
        <v>1.0081E7</v>
      </c>
      <c r="E14" s="169" t="str">
        <f>iferror(vlookup(C14,'Master data'!$A$2:$C$29,3,0),"-/-")</f>
        <v>Biến phí</v>
      </c>
      <c r="F14" s="169" t="str">
        <f>iferror(vlookup(C14,'Master data'!$A$2:$C$29,2,0),"-/-")</f>
        <v>Chi phí hành chính</v>
      </c>
    </row>
    <row r="15" ht="21.0" customHeight="1">
      <c r="A15" s="165" t="s">
        <v>273</v>
      </c>
      <c r="B15" s="166" t="s">
        <v>283</v>
      </c>
      <c r="C15" s="167" t="s">
        <v>112</v>
      </c>
      <c r="D15" s="168">
        <v>750000.0</v>
      </c>
      <c r="E15" s="169" t="str">
        <f>iferror(vlookup(C15,'Master data'!$A$2:$C$29,3,0),"-/-")</f>
        <v>Biến phí</v>
      </c>
      <c r="F15" s="169" t="str">
        <f>iferror(vlookup(C15,'Master data'!$A$2:$C$29,2,0),"-/-")</f>
        <v>Chi phí hành chính</v>
      </c>
    </row>
    <row r="16" ht="21.0" customHeight="1">
      <c r="A16" s="165" t="s">
        <v>273</v>
      </c>
      <c r="B16" s="166" t="s">
        <v>284</v>
      </c>
      <c r="C16" s="167" t="s">
        <v>112</v>
      </c>
      <c r="D16" s="168">
        <v>250000.0</v>
      </c>
      <c r="E16" s="169" t="str">
        <f>iferror(vlookup(C16,'Master data'!$A$2:$C$29,3,0),"-/-")</f>
        <v>Biến phí</v>
      </c>
      <c r="F16" s="169" t="str">
        <f>iferror(vlookup(C16,'Master data'!$A$2:$C$29,2,0),"-/-")</f>
        <v>Chi phí hành chính</v>
      </c>
    </row>
    <row r="17" ht="21.0" customHeight="1">
      <c r="A17" s="165" t="s">
        <v>273</v>
      </c>
      <c r="B17" s="166" t="s">
        <v>285</v>
      </c>
      <c r="C17" s="167" t="s">
        <v>112</v>
      </c>
      <c r="D17" s="168">
        <v>50000.0</v>
      </c>
      <c r="E17" s="169" t="str">
        <f>iferror(vlookup(C17,'Master data'!$A$2:$C$29,3,0),"-/-")</f>
        <v>Biến phí</v>
      </c>
      <c r="F17" s="169" t="str">
        <f>iferror(vlookup(C17,'Master data'!$A$2:$C$29,2,0),"-/-")</f>
        <v>Chi phí hành chính</v>
      </c>
    </row>
    <row r="18" ht="21.0" customHeight="1">
      <c r="A18" s="165" t="s">
        <v>273</v>
      </c>
      <c r="B18" s="166" t="s">
        <v>286</v>
      </c>
      <c r="C18" s="167" t="s">
        <v>112</v>
      </c>
      <c r="D18" s="168">
        <v>260000.0</v>
      </c>
      <c r="E18" s="169" t="str">
        <f>iferror(vlookup(C18,'Master data'!$A$2:$C$29,3,0),"-/-")</f>
        <v>Biến phí</v>
      </c>
      <c r="F18" s="169" t="str">
        <f>iferror(vlookup(C18,'Master data'!$A$2:$C$29,2,0),"-/-")</f>
        <v>Chi phí hành chính</v>
      </c>
    </row>
    <row r="19" ht="21.0" customHeight="1">
      <c r="A19" s="165" t="s">
        <v>273</v>
      </c>
      <c r="B19" s="166" t="s">
        <v>287</v>
      </c>
      <c r="C19" s="167" t="s">
        <v>112</v>
      </c>
      <c r="D19" s="168">
        <v>300000.0</v>
      </c>
      <c r="E19" s="169" t="str">
        <f>iferror(vlookup(C19,'Master data'!$A$2:$C$29,3,0),"-/-")</f>
        <v>Biến phí</v>
      </c>
      <c r="F19" s="169" t="str">
        <f>iferror(vlookup(C19,'Master data'!$A$2:$C$29,2,0),"-/-")</f>
        <v>Chi phí hành chính</v>
      </c>
    </row>
    <row r="20" ht="21.0" customHeight="1">
      <c r="A20" s="165" t="s">
        <v>273</v>
      </c>
      <c r="B20" s="166" t="s">
        <v>288</v>
      </c>
      <c r="C20" s="167" t="s">
        <v>112</v>
      </c>
      <c r="D20" s="168">
        <v>750000.0</v>
      </c>
      <c r="E20" s="169" t="str">
        <f>iferror(vlookup(C20,'Master data'!$A$2:$C$29,3,0),"-/-")</f>
        <v>Biến phí</v>
      </c>
      <c r="F20" s="169" t="str">
        <f>iferror(vlookup(C20,'Master data'!$A$2:$C$29,2,0),"-/-")</f>
        <v>Chi phí hành chính</v>
      </c>
    </row>
    <row r="21" ht="21.0" customHeight="1">
      <c r="A21" s="165" t="s">
        <v>273</v>
      </c>
      <c r="B21" s="166" t="s">
        <v>289</v>
      </c>
      <c r="C21" s="167" t="s">
        <v>112</v>
      </c>
      <c r="D21" s="168">
        <v>1650000.0</v>
      </c>
      <c r="E21" s="169" t="str">
        <f>iferror(vlookup(C21,'Master data'!$A$2:$C$29,3,0),"-/-")</f>
        <v>Biến phí</v>
      </c>
      <c r="F21" s="169" t="str">
        <f>iferror(vlookup(C21,'Master data'!$A$2:$C$29,2,0),"-/-")</f>
        <v>Chi phí hành chính</v>
      </c>
    </row>
    <row r="22" ht="21.0" customHeight="1">
      <c r="A22" s="165" t="s">
        <v>273</v>
      </c>
      <c r="B22" s="166" t="s">
        <v>283</v>
      </c>
      <c r="C22" s="167" t="s">
        <v>112</v>
      </c>
      <c r="D22" s="168">
        <v>750000.0</v>
      </c>
      <c r="E22" s="169" t="str">
        <f>iferror(vlookup(C22,'Master data'!$A$2:$C$29,3,0),"-/-")</f>
        <v>Biến phí</v>
      </c>
      <c r="F22" s="169" t="str">
        <f>iferror(vlookup(C22,'Master data'!$A$2:$C$29,2,0),"-/-")</f>
        <v>Chi phí hành chính</v>
      </c>
    </row>
    <row r="23" ht="21.0" customHeight="1">
      <c r="A23" s="165" t="s">
        <v>273</v>
      </c>
      <c r="B23" s="166" t="s">
        <v>290</v>
      </c>
      <c r="C23" s="167" t="s">
        <v>112</v>
      </c>
      <c r="D23" s="168">
        <v>75000.0</v>
      </c>
      <c r="E23" s="169" t="str">
        <f>iferror(vlookup(C23,'Master data'!$A$2:$C$29,3,0),"-/-")</f>
        <v>Biến phí</v>
      </c>
      <c r="F23" s="169" t="str">
        <f>iferror(vlookup(C23,'Master data'!$A$2:$C$29,2,0),"-/-")</f>
        <v>Chi phí hành chính</v>
      </c>
    </row>
    <row r="24" ht="21.0" customHeight="1">
      <c r="A24" s="165" t="s">
        <v>273</v>
      </c>
      <c r="B24" s="166" t="s">
        <v>291</v>
      </c>
      <c r="C24" s="167" t="s">
        <v>112</v>
      </c>
      <c r="D24" s="168">
        <v>80000.0</v>
      </c>
      <c r="E24" s="169" t="str">
        <f>iferror(vlookup(C24,'Master data'!$A$2:$C$29,3,0),"-/-")</f>
        <v>Biến phí</v>
      </c>
      <c r="F24" s="169" t="str">
        <f>iferror(vlookup(C24,'Master data'!$A$2:$C$29,2,0),"-/-")</f>
        <v>Chi phí hành chính</v>
      </c>
    </row>
    <row r="25" ht="21.0" customHeight="1">
      <c r="A25" s="165" t="s">
        <v>273</v>
      </c>
      <c r="B25" s="166" t="s">
        <v>292</v>
      </c>
      <c r="C25" s="167" t="s">
        <v>95</v>
      </c>
      <c r="D25" s="168">
        <v>1980000.0</v>
      </c>
      <c r="E25" s="169" t="str">
        <f>iferror(vlookup(C25,'Master data'!$A$2:$C$29,3,0),"-/-")</f>
        <v>Biến phí</v>
      </c>
      <c r="F25" s="169" t="str">
        <f>iferror(vlookup(C25,'Master data'!$A$2:$C$29,2,0),"-/-")</f>
        <v>Chi phí bán hàng</v>
      </c>
    </row>
    <row r="26" ht="21.0" customHeight="1">
      <c r="A26" s="165" t="s">
        <v>273</v>
      </c>
      <c r="B26" s="166" t="s">
        <v>293</v>
      </c>
      <c r="C26" s="167" t="s">
        <v>95</v>
      </c>
      <c r="D26" s="168">
        <v>354000.0</v>
      </c>
      <c r="E26" s="169" t="str">
        <f>iferror(vlookup(C26,'Master data'!$A$2:$C$29,3,0),"-/-")</f>
        <v>Biến phí</v>
      </c>
      <c r="F26" s="169" t="str">
        <f>iferror(vlookup(C26,'Master data'!$A$2:$C$29,2,0),"-/-")</f>
        <v>Chi phí bán hàng</v>
      </c>
    </row>
    <row r="27" ht="21.0" customHeight="1">
      <c r="A27" s="165" t="s">
        <v>273</v>
      </c>
      <c r="B27" s="166" t="s">
        <v>294</v>
      </c>
      <c r="C27" s="167" t="s">
        <v>95</v>
      </c>
      <c r="D27" s="168">
        <v>74000.0</v>
      </c>
      <c r="E27" s="169" t="str">
        <f>iferror(vlookup(C27,'Master data'!$A$2:$C$29,3,0),"-/-")</f>
        <v>Biến phí</v>
      </c>
      <c r="F27" s="169" t="str">
        <f>iferror(vlookup(C27,'Master data'!$A$2:$C$29,2,0),"-/-")</f>
        <v>Chi phí bán hàng</v>
      </c>
    </row>
    <row r="28" ht="21.0" customHeight="1">
      <c r="A28" s="165" t="s">
        <v>273</v>
      </c>
      <c r="B28" s="166" t="s">
        <v>295</v>
      </c>
      <c r="C28" s="167" t="s">
        <v>95</v>
      </c>
      <c r="D28" s="168">
        <v>480000.0</v>
      </c>
      <c r="E28" s="169" t="str">
        <f>iferror(vlookup(C28,'Master data'!$A$2:$C$29,3,0),"-/-")</f>
        <v>Biến phí</v>
      </c>
      <c r="F28" s="169" t="str">
        <f>iferror(vlookup(C28,'Master data'!$A$2:$C$29,2,0),"-/-")</f>
        <v>Chi phí bán hàng</v>
      </c>
    </row>
    <row r="29" ht="21.0" customHeight="1">
      <c r="A29" s="165" t="s">
        <v>273</v>
      </c>
      <c r="B29" s="166" t="s">
        <v>296</v>
      </c>
      <c r="C29" s="167" t="s">
        <v>95</v>
      </c>
      <c r="D29" s="168">
        <v>1.0E7</v>
      </c>
      <c r="E29" s="169" t="str">
        <f>iferror(vlookup(C29,'Master data'!$A$2:$C$29,3,0),"-/-")</f>
        <v>Biến phí</v>
      </c>
      <c r="F29" s="169" t="str">
        <f>iferror(vlookup(C29,'Master data'!$A$2:$C$29,2,0),"-/-")</f>
        <v>Chi phí bán hàng</v>
      </c>
    </row>
    <row r="30" ht="21.0" customHeight="1">
      <c r="A30" s="165" t="s">
        <v>273</v>
      </c>
      <c r="B30" s="166" t="s">
        <v>297</v>
      </c>
      <c r="C30" s="167" t="s">
        <v>95</v>
      </c>
      <c r="D30" s="168">
        <v>1.05E7</v>
      </c>
      <c r="E30" s="169" t="str">
        <f>iferror(vlookup(C30,'Master data'!$A$2:$C$29,3,0),"-/-")</f>
        <v>Biến phí</v>
      </c>
      <c r="F30" s="169" t="str">
        <f>iferror(vlookup(C30,'Master data'!$A$2:$C$29,2,0),"-/-")</f>
        <v>Chi phí bán hàng</v>
      </c>
    </row>
    <row r="31" ht="21.0" customHeight="1">
      <c r="A31" s="165" t="s">
        <v>273</v>
      </c>
      <c r="B31" s="166" t="s">
        <v>298</v>
      </c>
      <c r="C31" s="167" t="s">
        <v>95</v>
      </c>
      <c r="D31" s="168">
        <v>1.35E7</v>
      </c>
      <c r="E31" s="169" t="str">
        <f>iferror(vlookup(C31,'Master data'!$A$2:$C$29,3,0),"-/-")</f>
        <v>Biến phí</v>
      </c>
      <c r="F31" s="169" t="str">
        <f>iferror(vlookup(C31,'Master data'!$A$2:$C$29,2,0),"-/-")</f>
        <v>Chi phí bán hàng</v>
      </c>
    </row>
    <row r="32" ht="21.0" customHeight="1">
      <c r="A32" s="165" t="s">
        <v>273</v>
      </c>
      <c r="B32" s="166" t="s">
        <v>299</v>
      </c>
      <c r="C32" s="167" t="s">
        <v>95</v>
      </c>
      <c r="D32" s="168">
        <v>6210000.0</v>
      </c>
      <c r="E32" s="169" t="str">
        <f>iferror(vlookup(C32,'Master data'!$A$2:$C$29,3,0),"-/-")</f>
        <v>Biến phí</v>
      </c>
      <c r="F32" s="169" t="str">
        <f>iferror(vlookup(C32,'Master data'!$A$2:$C$29,2,0),"-/-")</f>
        <v>Chi phí bán hàng</v>
      </c>
    </row>
    <row r="33" ht="21.0" customHeight="1">
      <c r="A33" s="165" t="s">
        <v>273</v>
      </c>
      <c r="B33" s="166" t="s">
        <v>300</v>
      </c>
      <c r="C33" s="167" t="s">
        <v>95</v>
      </c>
      <c r="D33" s="168">
        <v>300000.0</v>
      </c>
      <c r="E33" s="169" t="str">
        <f>iferror(vlookup(C33,'Master data'!$A$2:$C$29,3,0),"-/-")</f>
        <v>Biến phí</v>
      </c>
      <c r="F33" s="169" t="str">
        <f>iferror(vlookup(C33,'Master data'!$A$2:$C$29,2,0),"-/-")</f>
        <v>Chi phí bán hàng</v>
      </c>
    </row>
    <row r="34" ht="21.0" customHeight="1">
      <c r="A34" s="165" t="s">
        <v>273</v>
      </c>
      <c r="B34" s="166" t="s">
        <v>301</v>
      </c>
      <c r="C34" s="167" t="s">
        <v>95</v>
      </c>
      <c r="D34" s="168">
        <v>250000.0</v>
      </c>
      <c r="E34" s="169" t="str">
        <f>iferror(vlookup(C34,'Master data'!$A$2:$C$29,3,0),"-/-")</f>
        <v>Biến phí</v>
      </c>
      <c r="F34" s="169" t="str">
        <f>iferror(vlookup(C34,'Master data'!$A$2:$C$29,2,0),"-/-")</f>
        <v>Chi phí bán hàng</v>
      </c>
    </row>
    <row r="35" ht="21.0" customHeight="1">
      <c r="A35" s="165" t="s">
        <v>273</v>
      </c>
      <c r="B35" s="166" t="s">
        <v>302</v>
      </c>
      <c r="C35" s="167" t="s">
        <v>95</v>
      </c>
      <c r="D35" s="168">
        <v>2467000.0</v>
      </c>
      <c r="E35" s="169" t="str">
        <f>iferror(vlookup(C35,'Master data'!$A$2:$C$29,3,0),"-/-")</f>
        <v>Biến phí</v>
      </c>
      <c r="F35" s="169" t="str">
        <f>iferror(vlookup(C35,'Master data'!$A$2:$C$29,2,0),"-/-")</f>
        <v>Chi phí bán hàng</v>
      </c>
    </row>
    <row r="36" ht="21.0" customHeight="1">
      <c r="A36" s="165" t="s">
        <v>273</v>
      </c>
      <c r="B36" s="166" t="s">
        <v>303</v>
      </c>
      <c r="C36" s="167" t="s">
        <v>95</v>
      </c>
      <c r="D36" s="168">
        <v>1394954.0</v>
      </c>
      <c r="E36" s="169" t="str">
        <f>iferror(vlookup(C36,'Master data'!$A$2:$C$29,3,0),"-/-")</f>
        <v>Biến phí</v>
      </c>
      <c r="F36" s="169" t="str">
        <f>iferror(vlookup(C36,'Master data'!$A$2:$C$29,2,0),"-/-")</f>
        <v>Chi phí bán hàng</v>
      </c>
    </row>
    <row r="37" ht="21.0" customHeight="1">
      <c r="A37" s="165" t="s">
        <v>273</v>
      </c>
      <c r="B37" s="166" t="s">
        <v>304</v>
      </c>
      <c r="C37" s="167" t="s">
        <v>95</v>
      </c>
      <c r="D37" s="168">
        <v>1012000.0</v>
      </c>
      <c r="E37" s="169" t="str">
        <f>iferror(vlookup(C37,'Master data'!$A$2:$C$29,3,0),"-/-")</f>
        <v>Biến phí</v>
      </c>
      <c r="F37" s="169" t="str">
        <f>iferror(vlookup(C37,'Master data'!$A$2:$C$29,2,0),"-/-")</f>
        <v>Chi phí bán hàng</v>
      </c>
    </row>
    <row r="38" ht="21.0" customHeight="1">
      <c r="A38" s="165" t="s">
        <v>273</v>
      </c>
      <c r="B38" s="166" t="s">
        <v>305</v>
      </c>
      <c r="C38" s="167" t="s">
        <v>95</v>
      </c>
      <c r="D38" s="168">
        <v>1104000.0</v>
      </c>
      <c r="E38" s="169" t="str">
        <f>iferror(vlookup(C38,'Master data'!$A$2:$C$29,3,0),"-/-")</f>
        <v>Biến phí</v>
      </c>
      <c r="F38" s="169" t="str">
        <f>iferror(vlookup(C38,'Master data'!$A$2:$C$29,2,0),"-/-")</f>
        <v>Chi phí bán hàng</v>
      </c>
    </row>
    <row r="39" ht="21.0" customHeight="1">
      <c r="A39" s="165" t="s">
        <v>273</v>
      </c>
      <c r="B39" s="166" t="s">
        <v>306</v>
      </c>
      <c r="C39" s="167" t="s">
        <v>95</v>
      </c>
      <c r="D39" s="168">
        <v>300000.0</v>
      </c>
      <c r="E39" s="169" t="str">
        <f>iferror(vlookup(C39,'Master data'!$A$2:$C$29,3,0),"-/-")</f>
        <v>Biến phí</v>
      </c>
      <c r="F39" s="169" t="str">
        <f>iferror(vlookup(C39,'Master data'!$A$2:$C$29,2,0),"-/-")</f>
        <v>Chi phí bán hàng</v>
      </c>
    </row>
    <row r="40" ht="21.0" customHeight="1">
      <c r="A40" s="165" t="s">
        <v>273</v>
      </c>
      <c r="B40" s="166" t="s">
        <v>307</v>
      </c>
      <c r="C40" s="167" t="s">
        <v>112</v>
      </c>
      <c r="D40" s="168">
        <v>30000.0</v>
      </c>
      <c r="E40" s="169" t="str">
        <f>iferror(vlookup(C40,'Master data'!$A$2:$C$29,3,0),"-/-")</f>
        <v>Biến phí</v>
      </c>
      <c r="F40" s="169" t="str">
        <f>iferror(vlookup(C40,'Master data'!$A$2:$C$29,2,0),"-/-")</f>
        <v>Chi phí hành chính</v>
      </c>
    </row>
    <row r="41" ht="21.0" customHeight="1">
      <c r="A41" s="165" t="s">
        <v>273</v>
      </c>
      <c r="B41" s="166" t="s">
        <v>308</v>
      </c>
      <c r="C41" s="167" t="s">
        <v>112</v>
      </c>
      <c r="D41" s="168">
        <v>200000.0</v>
      </c>
      <c r="E41" s="169" t="str">
        <f>iferror(vlookup(C41,'Master data'!$A$2:$C$29,3,0),"-/-")</f>
        <v>Biến phí</v>
      </c>
      <c r="F41" s="169" t="str">
        <f>iferror(vlookup(C41,'Master data'!$A$2:$C$29,2,0),"-/-")</f>
        <v>Chi phí hành chính</v>
      </c>
    </row>
    <row r="42" ht="21.0" customHeight="1">
      <c r="A42" s="165" t="s">
        <v>273</v>
      </c>
      <c r="B42" s="166" t="s">
        <v>309</v>
      </c>
      <c r="C42" s="167" t="s">
        <v>112</v>
      </c>
      <c r="D42" s="168">
        <v>1185000.0</v>
      </c>
      <c r="E42" s="169" t="str">
        <f>iferror(vlookup(C42,'Master data'!$A$2:$C$29,3,0),"-/-")</f>
        <v>Biến phí</v>
      </c>
      <c r="F42" s="169" t="str">
        <f>iferror(vlookup(C42,'Master data'!$A$2:$C$29,2,0),"-/-")</f>
        <v>Chi phí hành chính</v>
      </c>
    </row>
    <row r="43" ht="21.0" customHeight="1">
      <c r="A43" s="165" t="s">
        <v>273</v>
      </c>
      <c r="B43" s="166" t="s">
        <v>310</v>
      </c>
      <c r="C43" s="167" t="s">
        <v>112</v>
      </c>
      <c r="D43" s="168">
        <v>3000000.0</v>
      </c>
      <c r="E43" s="169" t="str">
        <f>iferror(vlookup(C43,'Master data'!$A$2:$C$29,3,0),"-/-")</f>
        <v>Biến phí</v>
      </c>
      <c r="F43" s="169" t="str">
        <f>iferror(vlookup(C43,'Master data'!$A$2:$C$29,2,0),"-/-")</f>
        <v>Chi phí hành chính</v>
      </c>
    </row>
    <row r="44" ht="21.0" customHeight="1">
      <c r="A44" s="165" t="s">
        <v>273</v>
      </c>
      <c r="B44" s="166" t="s">
        <v>311</v>
      </c>
      <c r="C44" s="167" t="s">
        <v>112</v>
      </c>
      <c r="D44" s="168">
        <v>1425000.0</v>
      </c>
      <c r="E44" s="169" t="str">
        <f>iferror(vlookup(C44,'Master data'!$A$2:$C$29,3,0),"-/-")</f>
        <v>Biến phí</v>
      </c>
      <c r="F44" s="169" t="str">
        <f>iferror(vlookup(C44,'Master data'!$A$2:$C$29,2,0),"-/-")</f>
        <v>Chi phí hành chính</v>
      </c>
    </row>
    <row r="45" ht="21.0" customHeight="1">
      <c r="A45" s="165" t="s">
        <v>273</v>
      </c>
      <c r="B45" s="166" t="s">
        <v>312</v>
      </c>
      <c r="C45" s="167" t="s">
        <v>112</v>
      </c>
      <c r="D45" s="168">
        <v>87000.0</v>
      </c>
      <c r="E45" s="169" t="str">
        <f>iferror(vlookup(C45,'Master data'!$A$2:$C$29,3,0),"-/-")</f>
        <v>Biến phí</v>
      </c>
      <c r="F45" s="169" t="str">
        <f>iferror(vlookup(C45,'Master data'!$A$2:$C$29,2,0),"-/-")</f>
        <v>Chi phí hành chính</v>
      </c>
    </row>
    <row r="46" ht="21.0" customHeight="1">
      <c r="A46" s="165" t="s">
        <v>273</v>
      </c>
      <c r="B46" s="166" t="s">
        <v>313</v>
      </c>
      <c r="C46" s="167" t="s">
        <v>112</v>
      </c>
      <c r="D46" s="168">
        <v>60000.0</v>
      </c>
      <c r="E46" s="169" t="str">
        <f>iferror(vlookup(C46,'Master data'!$A$2:$C$29,3,0),"-/-")</f>
        <v>Biến phí</v>
      </c>
      <c r="F46" s="169" t="str">
        <f>iferror(vlookup(C46,'Master data'!$A$2:$C$29,2,0),"-/-")</f>
        <v>Chi phí hành chính</v>
      </c>
    </row>
    <row r="47" ht="21.0" customHeight="1">
      <c r="A47" s="165" t="s">
        <v>273</v>
      </c>
      <c r="B47" s="166" t="s">
        <v>314</v>
      </c>
      <c r="C47" s="167" t="s">
        <v>112</v>
      </c>
      <c r="D47" s="168">
        <v>500000.0</v>
      </c>
      <c r="E47" s="169" t="str">
        <f>iferror(vlookup(C47,'Master data'!$A$2:$C$29,3,0),"-/-")</f>
        <v>Biến phí</v>
      </c>
      <c r="F47" s="169" t="str">
        <f>iferror(vlookup(C47,'Master data'!$A$2:$C$29,2,0),"-/-")</f>
        <v>Chi phí hành chính</v>
      </c>
    </row>
    <row r="48" ht="21.0" customHeight="1">
      <c r="A48" s="165" t="s">
        <v>273</v>
      </c>
      <c r="B48" s="166" t="s">
        <v>315</v>
      </c>
      <c r="C48" s="167" t="s">
        <v>112</v>
      </c>
      <c r="D48" s="168">
        <v>950000.0</v>
      </c>
      <c r="E48" s="169" t="str">
        <f>iferror(vlookup(C48,'Master data'!$A$2:$C$29,3,0),"-/-")</f>
        <v>Biến phí</v>
      </c>
      <c r="F48" s="169" t="str">
        <f>iferror(vlookup(C48,'Master data'!$A$2:$C$29,2,0),"-/-")</f>
        <v>Chi phí hành chính</v>
      </c>
    </row>
    <row r="49" ht="21.0" customHeight="1">
      <c r="A49" s="165" t="s">
        <v>273</v>
      </c>
      <c r="B49" s="166" t="s">
        <v>316</v>
      </c>
      <c r="C49" s="167" t="s">
        <v>112</v>
      </c>
      <c r="D49" s="168">
        <v>200000.0</v>
      </c>
      <c r="E49" s="169" t="str">
        <f>iferror(vlookup(C49,'Master data'!$A$2:$C$29,3,0),"-/-")</f>
        <v>Biến phí</v>
      </c>
      <c r="F49" s="169" t="str">
        <f>iferror(vlookup(C49,'Master data'!$A$2:$C$29,2,0),"-/-")</f>
        <v>Chi phí hành chính</v>
      </c>
    </row>
    <row r="50" ht="21.0" customHeight="1">
      <c r="A50" s="165" t="s">
        <v>273</v>
      </c>
      <c r="B50" s="166" t="s">
        <v>317</v>
      </c>
      <c r="C50" s="167" t="s">
        <v>112</v>
      </c>
      <c r="D50" s="168">
        <v>70000.0</v>
      </c>
      <c r="E50" s="169" t="str">
        <f>iferror(vlookup(C50,'Master data'!$A$2:$C$29,3,0),"-/-")</f>
        <v>Biến phí</v>
      </c>
      <c r="F50" s="169" t="str">
        <f>iferror(vlookup(C50,'Master data'!$A$2:$C$29,2,0),"-/-")</f>
        <v>Chi phí hành chính</v>
      </c>
    </row>
    <row r="51" ht="21.0" customHeight="1">
      <c r="A51" s="165" t="s">
        <v>273</v>
      </c>
      <c r="B51" s="166" t="s">
        <v>318</v>
      </c>
      <c r="C51" s="167" t="s">
        <v>112</v>
      </c>
      <c r="D51" s="168">
        <v>1230000.0</v>
      </c>
      <c r="E51" s="169" t="str">
        <f>iferror(vlookup(C51,'Master data'!$A$2:$C$29,3,0),"-/-")</f>
        <v>Biến phí</v>
      </c>
      <c r="F51" s="169" t="str">
        <f>iferror(vlookup(C51,'Master data'!$A$2:$C$29,2,0),"-/-")</f>
        <v>Chi phí hành chính</v>
      </c>
    </row>
    <row r="52" ht="21.0" customHeight="1">
      <c r="A52" s="165" t="s">
        <v>273</v>
      </c>
      <c r="B52" s="166" t="s">
        <v>319</v>
      </c>
      <c r="C52" s="167" t="s">
        <v>112</v>
      </c>
      <c r="D52" s="168">
        <v>1000000.0</v>
      </c>
      <c r="E52" s="169" t="str">
        <f>iferror(vlookup(C52,'Master data'!$A$2:$C$29,3,0),"-/-")</f>
        <v>Biến phí</v>
      </c>
      <c r="F52" s="169" t="str">
        <f>iferror(vlookup(C52,'Master data'!$A$2:$C$29,2,0),"-/-")</f>
        <v>Chi phí hành chính</v>
      </c>
    </row>
    <row r="53" ht="21.0" customHeight="1">
      <c r="A53" s="165" t="s">
        <v>273</v>
      </c>
      <c r="B53" s="166" t="s">
        <v>320</v>
      </c>
      <c r="C53" s="167" t="s">
        <v>112</v>
      </c>
      <c r="D53" s="168">
        <v>150000.0</v>
      </c>
      <c r="E53" s="169" t="str">
        <f>iferror(vlookup(C53,'Master data'!$A$2:$C$29,3,0),"-/-")</f>
        <v>Biến phí</v>
      </c>
      <c r="F53" s="169" t="str">
        <f>iferror(vlookup(C53,'Master data'!$A$2:$C$29,2,0),"-/-")</f>
        <v>Chi phí hành chính</v>
      </c>
    </row>
    <row r="54" ht="21.0" customHeight="1">
      <c r="A54" s="165" t="s">
        <v>273</v>
      </c>
      <c r="B54" s="166" t="s">
        <v>321</v>
      </c>
      <c r="C54" s="167" t="s">
        <v>112</v>
      </c>
      <c r="D54" s="168">
        <v>500000.0</v>
      </c>
      <c r="E54" s="169" t="str">
        <f>iferror(vlookup(C54,'Master data'!$A$2:$C$29,3,0),"-/-")</f>
        <v>Biến phí</v>
      </c>
      <c r="F54" s="169" t="str">
        <f>iferror(vlookup(C54,'Master data'!$A$2:$C$29,2,0),"-/-")</f>
        <v>Chi phí hành chính</v>
      </c>
    </row>
    <row r="55" ht="21.0" customHeight="1">
      <c r="A55" s="165" t="s">
        <v>273</v>
      </c>
      <c r="B55" s="166" t="s">
        <v>322</v>
      </c>
      <c r="C55" s="167" t="s">
        <v>112</v>
      </c>
      <c r="D55" s="168">
        <v>3030000.0</v>
      </c>
      <c r="E55" s="169" t="str">
        <f>iferror(vlookup(C55,'Master data'!$A$2:$C$29,3,0),"-/-")</f>
        <v>Biến phí</v>
      </c>
      <c r="F55" s="169" t="str">
        <f>iferror(vlookup(C55,'Master data'!$A$2:$C$29,2,0),"-/-")</f>
        <v>Chi phí hành chính</v>
      </c>
    </row>
    <row r="56" ht="21.0" customHeight="1">
      <c r="A56" s="165" t="s">
        <v>273</v>
      </c>
      <c r="B56" s="166" t="s">
        <v>323</v>
      </c>
      <c r="C56" s="167" t="s">
        <v>112</v>
      </c>
      <c r="D56" s="168">
        <v>3000000.0</v>
      </c>
      <c r="E56" s="169" t="str">
        <f>iferror(vlookup(C56,'Master data'!$A$2:$C$29,3,0),"-/-")</f>
        <v>Biến phí</v>
      </c>
      <c r="F56" s="169" t="str">
        <f>iferror(vlookup(C56,'Master data'!$A$2:$C$29,2,0),"-/-")</f>
        <v>Chi phí hành chính</v>
      </c>
    </row>
    <row r="57" ht="21.0" customHeight="1">
      <c r="A57" s="165" t="s">
        <v>273</v>
      </c>
      <c r="B57" s="166" t="s">
        <v>324</v>
      </c>
      <c r="C57" s="167" t="s">
        <v>112</v>
      </c>
      <c r="D57" s="168">
        <v>984000.0</v>
      </c>
      <c r="E57" s="169" t="str">
        <f>iferror(vlookup(C57,'Master data'!$A$2:$C$29,3,0),"-/-")</f>
        <v>Biến phí</v>
      </c>
      <c r="F57" s="169" t="str">
        <f>iferror(vlookup(C57,'Master data'!$A$2:$C$29,2,0),"-/-")</f>
        <v>Chi phí hành chính</v>
      </c>
    </row>
    <row r="58" ht="21.0" customHeight="1">
      <c r="A58" s="165" t="s">
        <v>273</v>
      </c>
      <c r="B58" s="166" t="s">
        <v>325</v>
      </c>
      <c r="C58" s="167" t="s">
        <v>111</v>
      </c>
      <c r="D58" s="168">
        <v>4.9725E7</v>
      </c>
      <c r="E58" s="169" t="str">
        <f>iferror(vlookup(C58,'Master data'!$A$2:$C$29,3,0),"-/-")</f>
        <v>Định phí</v>
      </c>
      <c r="F58" s="169" t="str">
        <f>iferror(vlookup(C58,'Master data'!$A$2:$C$29,2,0),"-/-")</f>
        <v>Chi phí khác</v>
      </c>
    </row>
    <row r="59" ht="21.0" customHeight="1">
      <c r="A59" s="165" t="s">
        <v>273</v>
      </c>
      <c r="B59" s="166" t="s">
        <v>326</v>
      </c>
      <c r="C59" s="167" t="s">
        <v>112</v>
      </c>
      <c r="D59" s="168">
        <v>3.15E7</v>
      </c>
      <c r="E59" s="169" t="str">
        <f>iferror(vlookup(C59,'Master data'!$A$2:$C$29,3,0),"-/-")</f>
        <v>Biến phí</v>
      </c>
      <c r="F59" s="169" t="str">
        <f>iferror(vlookup(C59,'Master data'!$A$2:$C$29,2,0),"-/-")</f>
        <v>Chi phí hành chính</v>
      </c>
    </row>
    <row r="60" ht="21.0" customHeight="1">
      <c r="A60" s="165" t="s">
        <v>273</v>
      </c>
      <c r="B60" s="166" t="s">
        <v>327</v>
      </c>
      <c r="C60" s="167" t="s">
        <v>111</v>
      </c>
      <c r="D60" s="168">
        <v>2.0E7</v>
      </c>
      <c r="E60" s="169" t="str">
        <f>iferror(vlookup(C60,'Master data'!$A$2:$C$29,3,0),"-/-")</f>
        <v>Định phí</v>
      </c>
      <c r="F60" s="169" t="str">
        <f>iferror(vlookup(C60,'Master data'!$A$2:$C$29,2,0),"-/-")</f>
        <v>Chi phí khác</v>
      </c>
    </row>
    <row r="61" ht="21.0" customHeight="1">
      <c r="A61" s="165" t="s">
        <v>273</v>
      </c>
      <c r="B61" s="166" t="s">
        <v>328</v>
      </c>
      <c r="C61" s="167" t="s">
        <v>112</v>
      </c>
      <c r="D61" s="168">
        <v>350000.0</v>
      </c>
      <c r="E61" s="169" t="str">
        <f>iferror(vlookup(C61,'Master data'!$A$2:$C$29,3,0),"-/-")</f>
        <v>Biến phí</v>
      </c>
      <c r="F61" s="169" t="str">
        <f>iferror(vlookup(C61,'Master data'!$A$2:$C$29,2,0),"-/-")</f>
        <v>Chi phí hành chính</v>
      </c>
    </row>
    <row r="62" ht="21.0" customHeight="1">
      <c r="A62" s="165" t="s">
        <v>273</v>
      </c>
      <c r="B62" s="166" t="s">
        <v>329</v>
      </c>
      <c r="C62" s="167" t="s">
        <v>112</v>
      </c>
      <c r="D62" s="168">
        <v>80000.0</v>
      </c>
      <c r="E62" s="169" t="str">
        <f>iferror(vlookup(C62,'Master data'!$A$2:$C$29,3,0),"-/-")</f>
        <v>Biến phí</v>
      </c>
      <c r="F62" s="169" t="str">
        <f>iferror(vlookup(C62,'Master data'!$A$2:$C$29,2,0),"-/-")</f>
        <v>Chi phí hành chính</v>
      </c>
    </row>
    <row r="63" ht="21.0" customHeight="1">
      <c r="A63" s="165" t="s">
        <v>273</v>
      </c>
      <c r="B63" s="166" t="s">
        <v>330</v>
      </c>
      <c r="C63" s="167" t="s">
        <v>112</v>
      </c>
      <c r="D63" s="168">
        <v>3380000.0</v>
      </c>
      <c r="E63" s="169" t="str">
        <f>iferror(vlookup(C63,'Master data'!$A$2:$C$29,3,0),"-/-")</f>
        <v>Biến phí</v>
      </c>
      <c r="F63" s="169" t="str">
        <f>iferror(vlookup(C63,'Master data'!$A$2:$C$29,2,0),"-/-")</f>
        <v>Chi phí hành chính</v>
      </c>
    </row>
    <row r="64" ht="21.0" customHeight="1">
      <c r="A64" s="165" t="s">
        <v>273</v>
      </c>
      <c r="B64" s="166" t="s">
        <v>331</v>
      </c>
      <c r="C64" s="167" t="s">
        <v>112</v>
      </c>
      <c r="D64" s="168">
        <v>200000.0</v>
      </c>
      <c r="E64" s="169" t="str">
        <f>iferror(vlookup(C64,'Master data'!$A$2:$C$29,3,0),"-/-")</f>
        <v>Biến phí</v>
      </c>
      <c r="F64" s="169" t="str">
        <f>iferror(vlookup(C64,'Master data'!$A$2:$C$29,2,0),"-/-")</f>
        <v>Chi phí hành chính</v>
      </c>
    </row>
    <row r="65" ht="21.0" customHeight="1">
      <c r="A65" s="165" t="s">
        <v>273</v>
      </c>
      <c r="B65" s="166" t="s">
        <v>332</v>
      </c>
      <c r="C65" s="167" t="s">
        <v>112</v>
      </c>
      <c r="D65" s="168">
        <v>470000.0</v>
      </c>
      <c r="E65" s="169" t="str">
        <f>iferror(vlookup(C65,'Master data'!$A$2:$C$29,3,0),"-/-")</f>
        <v>Biến phí</v>
      </c>
      <c r="F65" s="169" t="str">
        <f>iferror(vlookup(C65,'Master data'!$A$2:$C$29,2,0),"-/-")</f>
        <v>Chi phí hành chính</v>
      </c>
    </row>
    <row r="66" ht="21.0" customHeight="1">
      <c r="A66" s="165" t="s">
        <v>273</v>
      </c>
      <c r="B66" s="166" t="s">
        <v>333</v>
      </c>
      <c r="C66" s="167" t="s">
        <v>112</v>
      </c>
      <c r="D66" s="168">
        <v>580000.0</v>
      </c>
      <c r="E66" s="169" t="str">
        <f>iferror(vlookup(C66,'Master data'!$A$2:$C$29,3,0),"-/-")</f>
        <v>Biến phí</v>
      </c>
      <c r="F66" s="169" t="str">
        <f>iferror(vlookup(C66,'Master data'!$A$2:$C$29,2,0),"-/-")</f>
        <v>Chi phí hành chính</v>
      </c>
    </row>
    <row r="67" ht="21.0" customHeight="1">
      <c r="A67" s="165" t="s">
        <v>273</v>
      </c>
      <c r="B67" s="166" t="s">
        <v>334</v>
      </c>
      <c r="C67" s="167" t="s">
        <v>112</v>
      </c>
      <c r="D67" s="168">
        <v>5000000.0</v>
      </c>
      <c r="E67" s="169" t="str">
        <f>iferror(vlookup(C67,'Master data'!$A$2:$C$29,3,0),"-/-")</f>
        <v>Biến phí</v>
      </c>
      <c r="F67" s="169" t="str">
        <f>iferror(vlookup(C67,'Master data'!$A$2:$C$29,2,0),"-/-")</f>
        <v>Chi phí hành chính</v>
      </c>
    </row>
    <row r="68" ht="21.0" customHeight="1">
      <c r="A68" s="165" t="s">
        <v>273</v>
      </c>
      <c r="B68" s="166" t="s">
        <v>335</v>
      </c>
      <c r="C68" s="167" t="s">
        <v>112</v>
      </c>
      <c r="D68" s="168">
        <v>2000000.0</v>
      </c>
      <c r="E68" s="169" t="str">
        <f>iferror(vlookup(C68,'Master data'!$A$2:$C$29,3,0),"-/-")</f>
        <v>Biến phí</v>
      </c>
      <c r="F68" s="169" t="str">
        <f>iferror(vlookup(C68,'Master data'!$A$2:$C$29,2,0),"-/-")</f>
        <v>Chi phí hành chính</v>
      </c>
    </row>
    <row r="69" ht="21.0" customHeight="1">
      <c r="A69" s="165" t="s">
        <v>273</v>
      </c>
      <c r="B69" s="166" t="s">
        <v>336</v>
      </c>
      <c r="C69" s="167" t="s">
        <v>112</v>
      </c>
      <c r="D69" s="168">
        <v>2000000.0</v>
      </c>
      <c r="E69" s="169" t="str">
        <f>iferror(vlookup(C69,'Master data'!$A$2:$C$29,3,0),"-/-")</f>
        <v>Biến phí</v>
      </c>
      <c r="F69" s="169" t="str">
        <f>iferror(vlookup(C69,'Master data'!$A$2:$C$29,2,0),"-/-")</f>
        <v>Chi phí hành chính</v>
      </c>
    </row>
    <row r="70" ht="21.0" customHeight="1">
      <c r="A70" s="165" t="s">
        <v>273</v>
      </c>
      <c r="B70" s="166" t="s">
        <v>337</v>
      </c>
      <c r="C70" s="167" t="s">
        <v>112</v>
      </c>
      <c r="D70" s="168">
        <v>2750000.0</v>
      </c>
      <c r="E70" s="169" t="str">
        <f>iferror(vlookup(C70,'Master data'!$A$2:$C$29,3,0),"-/-")</f>
        <v>Biến phí</v>
      </c>
      <c r="F70" s="169" t="str">
        <f>iferror(vlookup(C70,'Master data'!$A$2:$C$29,2,0),"-/-")</f>
        <v>Chi phí hành chính</v>
      </c>
    </row>
    <row r="71" ht="21.0" customHeight="1">
      <c r="A71" s="165" t="s">
        <v>273</v>
      </c>
      <c r="B71" s="166" t="s">
        <v>338</v>
      </c>
      <c r="C71" s="167" t="s">
        <v>112</v>
      </c>
      <c r="D71" s="168">
        <v>110000.0</v>
      </c>
      <c r="E71" s="169" t="str">
        <f>iferror(vlookup(C71,'Master data'!$A$2:$C$29,3,0),"-/-")</f>
        <v>Biến phí</v>
      </c>
      <c r="F71" s="169" t="str">
        <f>iferror(vlookup(C71,'Master data'!$A$2:$C$29,2,0),"-/-")</f>
        <v>Chi phí hành chính</v>
      </c>
    </row>
    <row r="72" ht="21.0" customHeight="1">
      <c r="A72" s="165" t="s">
        <v>273</v>
      </c>
      <c r="B72" s="166" t="s">
        <v>339</v>
      </c>
      <c r="C72" s="167" t="s">
        <v>112</v>
      </c>
      <c r="D72" s="168">
        <v>600000.0</v>
      </c>
      <c r="E72" s="169" t="str">
        <f>iferror(vlookup(C72,'Master data'!$A$2:$C$29,3,0),"-/-")</f>
        <v>Biến phí</v>
      </c>
      <c r="F72" s="169" t="str">
        <f>iferror(vlookup(C72,'Master data'!$A$2:$C$29,2,0),"-/-")</f>
        <v>Chi phí hành chính</v>
      </c>
    </row>
    <row r="73" ht="21.0" customHeight="1">
      <c r="A73" s="165" t="s">
        <v>273</v>
      </c>
      <c r="B73" s="166" t="s">
        <v>340</v>
      </c>
      <c r="C73" s="167" t="s">
        <v>112</v>
      </c>
      <c r="D73" s="168">
        <v>400000.0</v>
      </c>
      <c r="E73" s="169" t="str">
        <f>iferror(vlookup(C73,'Master data'!$A$2:$C$29,3,0),"-/-")</f>
        <v>Biến phí</v>
      </c>
      <c r="F73" s="169" t="str">
        <f>iferror(vlookup(C73,'Master data'!$A$2:$C$29,2,0),"-/-")</f>
        <v>Chi phí hành chính</v>
      </c>
    </row>
    <row r="74" ht="21.0" customHeight="1">
      <c r="A74" s="165" t="s">
        <v>273</v>
      </c>
      <c r="B74" s="166" t="s">
        <v>341</v>
      </c>
      <c r="C74" s="167" t="s">
        <v>112</v>
      </c>
      <c r="D74" s="168">
        <v>250000.0</v>
      </c>
      <c r="E74" s="169" t="str">
        <f>iferror(vlookup(C74,'Master data'!$A$2:$C$29,3,0),"-/-")</f>
        <v>Biến phí</v>
      </c>
      <c r="F74" s="169" t="str">
        <f>iferror(vlookup(C74,'Master data'!$A$2:$C$29,2,0),"-/-")</f>
        <v>Chi phí hành chính</v>
      </c>
    </row>
    <row r="75" ht="21.0" customHeight="1">
      <c r="A75" s="165" t="s">
        <v>273</v>
      </c>
      <c r="B75" s="166" t="s">
        <v>342</v>
      </c>
      <c r="C75" s="167" t="s">
        <v>112</v>
      </c>
      <c r="D75" s="168">
        <v>2.5E7</v>
      </c>
      <c r="E75" s="169" t="str">
        <f>iferror(vlookup(C75,'Master data'!$A$2:$C$29,3,0),"-/-")</f>
        <v>Biến phí</v>
      </c>
      <c r="F75" s="169" t="str">
        <f>iferror(vlookup(C75,'Master data'!$A$2:$C$29,2,0),"-/-")</f>
        <v>Chi phí hành chính</v>
      </c>
    </row>
    <row r="76" ht="21.0" customHeight="1">
      <c r="A76" s="165" t="s">
        <v>273</v>
      </c>
      <c r="B76" s="166" t="s">
        <v>343</v>
      </c>
      <c r="C76" s="167" t="s">
        <v>112</v>
      </c>
      <c r="D76" s="168">
        <v>1000000.0</v>
      </c>
      <c r="E76" s="169" t="str">
        <f>iferror(vlookup(C76,'Master data'!$A$2:$C$29,3,0),"-/-")</f>
        <v>Biến phí</v>
      </c>
      <c r="F76" s="169" t="str">
        <f>iferror(vlookup(C76,'Master data'!$A$2:$C$29,2,0),"-/-")</f>
        <v>Chi phí hành chính</v>
      </c>
    </row>
    <row r="77" ht="21.0" customHeight="1">
      <c r="A77" s="165" t="s">
        <v>273</v>
      </c>
      <c r="B77" s="166" t="s">
        <v>344</v>
      </c>
      <c r="C77" s="167" t="s">
        <v>112</v>
      </c>
      <c r="D77" s="168">
        <v>105000.0</v>
      </c>
      <c r="E77" s="169" t="str">
        <f>iferror(vlookup(C77,'Master data'!$A$2:$C$29,3,0),"-/-")</f>
        <v>Biến phí</v>
      </c>
      <c r="F77" s="169" t="str">
        <f>iferror(vlookup(C77,'Master data'!$A$2:$C$29,2,0),"-/-")</f>
        <v>Chi phí hành chính</v>
      </c>
    </row>
    <row r="78" ht="21.0" customHeight="1">
      <c r="A78" s="165" t="s">
        <v>273</v>
      </c>
      <c r="B78" s="166" t="s">
        <v>291</v>
      </c>
      <c r="C78" s="167" t="s">
        <v>112</v>
      </c>
      <c r="D78" s="168">
        <v>25000.0</v>
      </c>
      <c r="E78" s="169" t="str">
        <f>iferror(vlookup(C78,'Master data'!$A$2:$C$29,3,0),"-/-")</f>
        <v>Biến phí</v>
      </c>
      <c r="F78" s="169" t="str">
        <f>iferror(vlookup(C78,'Master data'!$A$2:$C$29,2,0),"-/-")</f>
        <v>Chi phí hành chính</v>
      </c>
    </row>
    <row r="79" ht="21.0" customHeight="1">
      <c r="A79" s="165" t="s">
        <v>273</v>
      </c>
      <c r="B79" s="166" t="s">
        <v>345</v>
      </c>
      <c r="C79" s="167" t="s">
        <v>112</v>
      </c>
      <c r="D79" s="168">
        <v>1900000.0</v>
      </c>
      <c r="E79" s="169" t="str">
        <f>iferror(vlookup(C79,'Master data'!$A$2:$C$29,3,0),"-/-")</f>
        <v>Biến phí</v>
      </c>
      <c r="F79" s="169" t="str">
        <f>iferror(vlookup(C79,'Master data'!$A$2:$C$29,2,0),"-/-")</f>
        <v>Chi phí hành chính</v>
      </c>
    </row>
    <row r="80" ht="21.0" customHeight="1">
      <c r="A80" s="165" t="s">
        <v>273</v>
      </c>
      <c r="B80" s="166" t="s">
        <v>346</v>
      </c>
      <c r="C80" s="167" t="s">
        <v>112</v>
      </c>
      <c r="D80" s="168">
        <v>75000.0</v>
      </c>
      <c r="E80" s="169" t="str">
        <f>iferror(vlookup(C80,'Master data'!$A$2:$C$29,3,0),"-/-")</f>
        <v>Biến phí</v>
      </c>
      <c r="F80" s="169" t="str">
        <f>iferror(vlookup(C80,'Master data'!$A$2:$C$29,2,0),"-/-")</f>
        <v>Chi phí hành chính</v>
      </c>
    </row>
    <row r="81" ht="21.0" customHeight="1">
      <c r="A81" s="165" t="s">
        <v>273</v>
      </c>
      <c r="B81" s="166" t="s">
        <v>347</v>
      </c>
      <c r="C81" s="167" t="s">
        <v>112</v>
      </c>
      <c r="D81" s="168">
        <v>839960.0</v>
      </c>
      <c r="E81" s="169" t="str">
        <f>iferror(vlookup(C81,'Master data'!$A$2:$C$29,3,0),"-/-")</f>
        <v>Biến phí</v>
      </c>
      <c r="F81" s="169" t="str">
        <f>iferror(vlookup(C81,'Master data'!$A$2:$C$29,2,0),"-/-")</f>
        <v>Chi phí hành chính</v>
      </c>
    </row>
    <row r="82" ht="21.0" customHeight="1">
      <c r="A82" s="165" t="s">
        <v>273</v>
      </c>
      <c r="B82" s="166" t="s">
        <v>344</v>
      </c>
      <c r="C82" s="167" t="s">
        <v>112</v>
      </c>
      <c r="D82" s="168">
        <v>50000.0</v>
      </c>
      <c r="E82" s="169" t="str">
        <f>iferror(vlookup(C82,'Master data'!$A$2:$C$29,3,0),"-/-")</f>
        <v>Biến phí</v>
      </c>
      <c r="F82" s="169" t="str">
        <f>iferror(vlookup(C82,'Master data'!$A$2:$C$29,2,0),"-/-")</f>
        <v>Chi phí hành chính</v>
      </c>
    </row>
    <row r="83" ht="21.0" customHeight="1">
      <c r="A83" s="165" t="s">
        <v>273</v>
      </c>
      <c r="B83" s="166" t="s">
        <v>291</v>
      </c>
      <c r="C83" s="167" t="s">
        <v>112</v>
      </c>
      <c r="D83" s="168">
        <v>55000.0</v>
      </c>
      <c r="E83" s="169" t="str">
        <f>iferror(vlookup(C83,'Master data'!$A$2:$C$29,3,0),"-/-")</f>
        <v>Biến phí</v>
      </c>
      <c r="F83" s="169" t="str">
        <f>iferror(vlookup(C83,'Master data'!$A$2:$C$29,2,0),"-/-")</f>
        <v>Chi phí hành chính</v>
      </c>
    </row>
    <row r="84" ht="21.0" customHeight="1">
      <c r="A84" s="165" t="s">
        <v>273</v>
      </c>
      <c r="B84" s="166" t="s">
        <v>291</v>
      </c>
      <c r="C84" s="167" t="s">
        <v>112</v>
      </c>
      <c r="D84" s="168">
        <v>39000.0</v>
      </c>
      <c r="E84" s="169" t="str">
        <f>iferror(vlookup(C84,'Master data'!$A$2:$C$29,3,0),"-/-")</f>
        <v>Biến phí</v>
      </c>
      <c r="F84" s="169" t="str">
        <f>iferror(vlookup(C84,'Master data'!$A$2:$C$29,2,0),"-/-")</f>
        <v>Chi phí hành chính</v>
      </c>
    </row>
    <row r="85" ht="21.0" customHeight="1">
      <c r="A85" s="165" t="s">
        <v>273</v>
      </c>
      <c r="B85" s="166" t="s">
        <v>345</v>
      </c>
      <c r="C85" s="167" t="s">
        <v>112</v>
      </c>
      <c r="D85" s="168">
        <v>2000000.0</v>
      </c>
      <c r="E85" s="169" t="str">
        <f>iferror(vlookup(C85,'Master data'!$A$2:$C$29,3,0),"-/-")</f>
        <v>Biến phí</v>
      </c>
      <c r="F85" s="169" t="str">
        <f>iferror(vlookup(C85,'Master data'!$A$2:$C$29,2,0),"-/-")</f>
        <v>Chi phí hành chính</v>
      </c>
    </row>
    <row r="86" ht="21.0" customHeight="1">
      <c r="A86" s="165" t="s">
        <v>273</v>
      </c>
      <c r="B86" s="166" t="s">
        <v>346</v>
      </c>
      <c r="C86" s="167" t="s">
        <v>112</v>
      </c>
      <c r="D86" s="168">
        <v>105000.0</v>
      </c>
      <c r="E86" s="169" t="str">
        <f>iferror(vlookup(C86,'Master data'!$A$2:$C$29,3,0),"-/-")</f>
        <v>Biến phí</v>
      </c>
      <c r="F86" s="169" t="str">
        <f>iferror(vlookup(C86,'Master data'!$A$2:$C$29,2,0),"-/-")</f>
        <v>Chi phí hành chính</v>
      </c>
    </row>
    <row r="87" ht="21.0" customHeight="1">
      <c r="A87" s="165" t="s">
        <v>273</v>
      </c>
      <c r="B87" s="166" t="s">
        <v>348</v>
      </c>
      <c r="C87" s="167" t="s">
        <v>112</v>
      </c>
      <c r="D87" s="168">
        <v>58000.0</v>
      </c>
      <c r="E87" s="169" t="str">
        <f>iferror(vlookup(C87,'Master data'!$A$2:$C$29,3,0),"-/-")</f>
        <v>Biến phí</v>
      </c>
      <c r="F87" s="169" t="str">
        <f>iferror(vlookup(C87,'Master data'!$A$2:$C$29,2,0),"-/-")</f>
        <v>Chi phí hành chính</v>
      </c>
    </row>
    <row r="88" ht="21.0" customHeight="1">
      <c r="A88" s="165" t="s">
        <v>273</v>
      </c>
      <c r="B88" s="166" t="s">
        <v>346</v>
      </c>
      <c r="C88" s="167" t="s">
        <v>112</v>
      </c>
      <c r="D88" s="168">
        <v>75000.0</v>
      </c>
      <c r="E88" s="169" t="str">
        <f>iferror(vlookup(C88,'Master data'!$A$2:$C$29,3,0),"-/-")</f>
        <v>Biến phí</v>
      </c>
      <c r="F88" s="169" t="str">
        <f>iferror(vlookup(C88,'Master data'!$A$2:$C$29,2,0),"-/-")</f>
        <v>Chi phí hành chính</v>
      </c>
    </row>
    <row r="89" ht="21.0" customHeight="1">
      <c r="A89" s="165" t="s">
        <v>273</v>
      </c>
      <c r="B89" s="166" t="s">
        <v>344</v>
      </c>
      <c r="C89" s="167" t="s">
        <v>112</v>
      </c>
      <c r="D89" s="168">
        <v>105000.0</v>
      </c>
      <c r="E89" s="169" t="str">
        <f>iferror(vlookup(C89,'Master data'!$A$2:$C$29,3,0),"-/-")</f>
        <v>Biến phí</v>
      </c>
      <c r="F89" s="169" t="str">
        <f>iferror(vlookup(C89,'Master data'!$A$2:$C$29,2,0),"-/-")</f>
        <v>Chi phí hành chính</v>
      </c>
    </row>
    <row r="90" ht="21.0" customHeight="1">
      <c r="A90" s="165" t="s">
        <v>273</v>
      </c>
      <c r="B90" s="166" t="s">
        <v>291</v>
      </c>
      <c r="C90" s="167" t="s">
        <v>112</v>
      </c>
      <c r="D90" s="168">
        <v>30000.0</v>
      </c>
      <c r="E90" s="169" t="str">
        <f>iferror(vlookup(C90,'Master data'!$A$2:$C$29,3,0),"-/-")</f>
        <v>Biến phí</v>
      </c>
      <c r="F90" s="169" t="str">
        <f>iferror(vlookup(C90,'Master data'!$A$2:$C$29,2,0),"-/-")</f>
        <v>Chi phí hành chính</v>
      </c>
    </row>
    <row r="91" ht="21.0" customHeight="1">
      <c r="A91" s="165" t="s">
        <v>273</v>
      </c>
      <c r="B91" s="166" t="s">
        <v>284</v>
      </c>
      <c r="C91" s="167" t="s">
        <v>112</v>
      </c>
      <c r="D91" s="168">
        <v>250000.0</v>
      </c>
      <c r="E91" s="169" t="str">
        <f>iferror(vlookup(C91,'Master data'!$A$2:$C$29,3,0),"-/-")</f>
        <v>Biến phí</v>
      </c>
      <c r="F91" s="169" t="str">
        <f>iferror(vlookup(C91,'Master data'!$A$2:$C$29,2,0),"-/-")</f>
        <v>Chi phí hành chính</v>
      </c>
    </row>
    <row r="92" ht="21.0" customHeight="1">
      <c r="A92" s="165" t="s">
        <v>273</v>
      </c>
      <c r="B92" s="166" t="s">
        <v>291</v>
      </c>
      <c r="C92" s="167" t="s">
        <v>112</v>
      </c>
      <c r="D92" s="168">
        <v>280000.0</v>
      </c>
      <c r="E92" s="169" t="str">
        <f>iferror(vlookup(C92,'Master data'!$A$2:$C$29,3,0),"-/-")</f>
        <v>Biến phí</v>
      </c>
      <c r="F92" s="169" t="str">
        <f>iferror(vlookup(C92,'Master data'!$A$2:$C$29,2,0),"-/-")</f>
        <v>Chi phí hành chính</v>
      </c>
    </row>
    <row r="93" ht="21.0" customHeight="1">
      <c r="A93" s="165" t="s">
        <v>273</v>
      </c>
      <c r="B93" s="166" t="s">
        <v>291</v>
      </c>
      <c r="C93" s="167" t="s">
        <v>112</v>
      </c>
      <c r="D93" s="168">
        <v>66000.0</v>
      </c>
      <c r="E93" s="169" t="str">
        <f>iferror(vlookup(C93,'Master data'!$A$2:$C$29,3,0),"-/-")</f>
        <v>Biến phí</v>
      </c>
      <c r="F93" s="169" t="str">
        <f>iferror(vlookup(C93,'Master data'!$A$2:$C$29,2,0),"-/-")</f>
        <v>Chi phí hành chính</v>
      </c>
    </row>
    <row r="94" ht="21.0" customHeight="1">
      <c r="A94" s="165" t="s">
        <v>273</v>
      </c>
      <c r="B94" s="166" t="s">
        <v>344</v>
      </c>
      <c r="C94" s="167" t="s">
        <v>112</v>
      </c>
      <c r="D94" s="168">
        <v>105000.0</v>
      </c>
      <c r="E94" s="169" t="str">
        <f>iferror(vlookup(C94,'Master data'!$A$2:$C$29,3,0),"-/-")</f>
        <v>Biến phí</v>
      </c>
      <c r="F94" s="169" t="str">
        <f>iferror(vlookup(C94,'Master data'!$A$2:$C$29,2,0),"-/-")</f>
        <v>Chi phí hành chính</v>
      </c>
    </row>
    <row r="95" ht="21.0" customHeight="1">
      <c r="A95" s="165" t="s">
        <v>273</v>
      </c>
      <c r="B95" s="166" t="s">
        <v>346</v>
      </c>
      <c r="C95" s="167" t="s">
        <v>112</v>
      </c>
      <c r="D95" s="168">
        <v>105000.0</v>
      </c>
      <c r="E95" s="169" t="str">
        <f>iferror(vlookup(C95,'Master data'!$A$2:$C$29,3,0),"-/-")</f>
        <v>Biến phí</v>
      </c>
      <c r="F95" s="169" t="str">
        <f>iferror(vlookup(C95,'Master data'!$A$2:$C$29,2,0),"-/-")</f>
        <v>Chi phí hành chính</v>
      </c>
    </row>
    <row r="96" ht="21.0" customHeight="1">
      <c r="A96" s="165" t="s">
        <v>273</v>
      </c>
      <c r="B96" s="166" t="s">
        <v>291</v>
      </c>
      <c r="C96" s="167" t="s">
        <v>112</v>
      </c>
      <c r="D96" s="168">
        <v>160000.0</v>
      </c>
      <c r="E96" s="169" t="str">
        <f>iferror(vlookup(C96,'Master data'!$A$2:$C$29,3,0),"-/-")</f>
        <v>Biến phí</v>
      </c>
      <c r="F96" s="169" t="str">
        <f>iferror(vlookup(C96,'Master data'!$A$2:$C$29,2,0),"-/-")</f>
        <v>Chi phí hành chính</v>
      </c>
    </row>
    <row r="97" ht="21.0" customHeight="1">
      <c r="A97" s="165" t="s">
        <v>273</v>
      </c>
      <c r="B97" s="166" t="s">
        <v>345</v>
      </c>
      <c r="C97" s="167" t="s">
        <v>112</v>
      </c>
      <c r="D97" s="168">
        <v>2520000.0</v>
      </c>
      <c r="E97" s="169" t="str">
        <f>iferror(vlookup(C97,'Master data'!$A$2:$C$29,3,0),"-/-")</f>
        <v>Biến phí</v>
      </c>
      <c r="F97" s="169" t="str">
        <f>iferror(vlookup(C97,'Master data'!$A$2:$C$29,2,0),"-/-")</f>
        <v>Chi phí hành chính</v>
      </c>
    </row>
    <row r="98" ht="21.0" customHeight="1">
      <c r="A98" s="165" t="s">
        <v>273</v>
      </c>
      <c r="B98" s="166" t="s">
        <v>346</v>
      </c>
      <c r="C98" s="167" t="s">
        <v>112</v>
      </c>
      <c r="D98" s="168">
        <v>175000.0</v>
      </c>
      <c r="E98" s="169" t="str">
        <f>iferror(vlookup(C98,'Master data'!$A$2:$C$29,3,0),"-/-")</f>
        <v>Biến phí</v>
      </c>
      <c r="F98" s="169" t="str">
        <f>iferror(vlookup(C98,'Master data'!$A$2:$C$29,2,0),"-/-")</f>
        <v>Chi phí hành chính</v>
      </c>
    </row>
    <row r="99" ht="21.0" customHeight="1">
      <c r="A99" s="165" t="s">
        <v>273</v>
      </c>
      <c r="B99" s="166" t="s">
        <v>346</v>
      </c>
      <c r="C99" s="167" t="s">
        <v>112</v>
      </c>
      <c r="D99" s="168">
        <v>105000.0</v>
      </c>
      <c r="E99" s="169" t="str">
        <f>iferror(vlookup(C99,'Master data'!$A$2:$C$29,3,0),"-/-")</f>
        <v>Biến phí</v>
      </c>
      <c r="F99" s="169" t="str">
        <f>iferror(vlookup(C99,'Master data'!$A$2:$C$29,2,0),"-/-")</f>
        <v>Chi phí hành chính</v>
      </c>
    </row>
    <row r="100" ht="21.0" customHeight="1">
      <c r="A100" s="165" t="s">
        <v>273</v>
      </c>
      <c r="B100" s="166" t="s">
        <v>349</v>
      </c>
      <c r="C100" s="167" t="s">
        <v>112</v>
      </c>
      <c r="D100" s="168">
        <v>220000.0</v>
      </c>
      <c r="E100" s="169" t="str">
        <f>iferror(vlookup(C100,'Master data'!$A$2:$C$29,3,0),"-/-")</f>
        <v>Biến phí</v>
      </c>
      <c r="F100" s="169" t="str">
        <f>iferror(vlookup(C100,'Master data'!$A$2:$C$29,2,0),"-/-")</f>
        <v>Chi phí hành chính</v>
      </c>
    </row>
    <row r="101" ht="21.0" customHeight="1">
      <c r="A101" s="165" t="s">
        <v>273</v>
      </c>
      <c r="B101" s="166" t="s">
        <v>350</v>
      </c>
      <c r="C101" s="167" t="s">
        <v>112</v>
      </c>
      <c r="D101" s="168">
        <v>90000.0</v>
      </c>
      <c r="E101" s="169" t="str">
        <f>iferror(vlookup(C101,'Master data'!$A$2:$C$29,3,0),"-/-")</f>
        <v>Biến phí</v>
      </c>
      <c r="F101" s="169" t="str">
        <f>iferror(vlookup(C101,'Master data'!$A$2:$C$29,2,0),"-/-")</f>
        <v>Chi phí hành chính</v>
      </c>
    </row>
    <row r="102" ht="21.0" customHeight="1">
      <c r="A102" s="165" t="s">
        <v>273</v>
      </c>
      <c r="B102" s="166" t="s">
        <v>345</v>
      </c>
      <c r="C102" s="167" t="s">
        <v>112</v>
      </c>
      <c r="D102" s="168">
        <v>2900000.0</v>
      </c>
      <c r="E102" s="169" t="str">
        <f>iferror(vlookup(C102,'Master data'!$A$2:$C$29,3,0),"-/-")</f>
        <v>Biến phí</v>
      </c>
      <c r="F102" s="169" t="str">
        <f>iferror(vlookup(C102,'Master data'!$A$2:$C$29,2,0),"-/-")</f>
        <v>Chi phí hành chính</v>
      </c>
    </row>
    <row r="103" ht="21.0" customHeight="1">
      <c r="A103" s="165" t="s">
        <v>273</v>
      </c>
      <c r="B103" s="166" t="s">
        <v>291</v>
      </c>
      <c r="C103" s="167" t="s">
        <v>112</v>
      </c>
      <c r="D103" s="168">
        <v>40000.0</v>
      </c>
      <c r="E103" s="169" t="str">
        <f>iferror(vlookup(C103,'Master data'!$A$2:$C$29,3,0),"-/-")</f>
        <v>Biến phí</v>
      </c>
      <c r="F103" s="169" t="str">
        <f>iferror(vlookup(C103,'Master data'!$A$2:$C$29,2,0),"-/-")</f>
        <v>Chi phí hành chính</v>
      </c>
    </row>
    <row r="104" ht="21.0" customHeight="1">
      <c r="A104" s="165" t="s">
        <v>273</v>
      </c>
      <c r="B104" s="166" t="s">
        <v>288</v>
      </c>
      <c r="C104" s="167" t="s">
        <v>112</v>
      </c>
      <c r="D104" s="168">
        <v>750000.0</v>
      </c>
      <c r="E104" s="169" t="str">
        <f>iferror(vlookup(C104,'Master data'!$A$2:$C$29,3,0),"-/-")</f>
        <v>Biến phí</v>
      </c>
      <c r="F104" s="169" t="str">
        <f>iferror(vlookup(C104,'Master data'!$A$2:$C$29,2,0),"-/-")</f>
        <v>Chi phí hành chính</v>
      </c>
    </row>
    <row r="105" ht="21.0" customHeight="1">
      <c r="A105" s="165" t="s">
        <v>273</v>
      </c>
      <c r="B105" s="166" t="s">
        <v>284</v>
      </c>
      <c r="C105" s="167" t="s">
        <v>112</v>
      </c>
      <c r="D105" s="168">
        <v>250000.0</v>
      </c>
      <c r="E105" s="169" t="str">
        <f>iferror(vlookup(C105,'Master data'!$A$2:$C$29,3,0),"-/-")</f>
        <v>Biến phí</v>
      </c>
      <c r="F105" s="169" t="str">
        <f>iferror(vlookup(C105,'Master data'!$A$2:$C$29,2,0),"-/-")</f>
        <v>Chi phí hành chính</v>
      </c>
    </row>
    <row r="106" ht="21.0" customHeight="1">
      <c r="A106" s="165" t="s">
        <v>273</v>
      </c>
      <c r="B106" s="166" t="s">
        <v>351</v>
      </c>
      <c r="C106" s="167" t="s">
        <v>112</v>
      </c>
      <c r="D106" s="168">
        <v>105000.0</v>
      </c>
      <c r="E106" s="169" t="str">
        <f>iferror(vlookup(C106,'Master data'!$A$2:$C$29,3,0),"-/-")</f>
        <v>Biến phí</v>
      </c>
      <c r="F106" s="169" t="str">
        <f>iferror(vlookup(C106,'Master data'!$A$2:$C$29,2,0),"-/-")</f>
        <v>Chi phí hành chính</v>
      </c>
    </row>
    <row r="107" ht="21.0" customHeight="1">
      <c r="A107" s="165" t="s">
        <v>273</v>
      </c>
      <c r="B107" s="166" t="s">
        <v>291</v>
      </c>
      <c r="C107" s="167" t="s">
        <v>112</v>
      </c>
      <c r="D107" s="168">
        <v>44000.0</v>
      </c>
      <c r="E107" s="169" t="str">
        <f>iferror(vlookup(C107,'Master data'!$A$2:$C$29,3,0),"-/-")</f>
        <v>Biến phí</v>
      </c>
      <c r="F107" s="169" t="str">
        <f>iferror(vlookup(C107,'Master data'!$A$2:$C$29,2,0),"-/-")</f>
        <v>Chi phí hành chính</v>
      </c>
    </row>
    <row r="108" ht="21.0" customHeight="1">
      <c r="A108" s="165" t="s">
        <v>273</v>
      </c>
      <c r="B108" s="166" t="s">
        <v>352</v>
      </c>
      <c r="C108" s="167" t="s">
        <v>95</v>
      </c>
      <c r="D108" s="168">
        <v>3.0E7</v>
      </c>
      <c r="E108" s="169" t="str">
        <f>iferror(vlookup(C108,'Master data'!$A$2:$C$29,3,0),"-/-")</f>
        <v>Biến phí</v>
      </c>
      <c r="F108" s="169" t="str">
        <f>iferror(vlookup(C108,'Master data'!$A$2:$C$29,2,0),"-/-")</f>
        <v>Chi phí bán hàng</v>
      </c>
    </row>
    <row r="109" ht="21.0" customHeight="1">
      <c r="A109" s="165" t="s">
        <v>273</v>
      </c>
      <c r="B109" s="166" t="s">
        <v>352</v>
      </c>
      <c r="C109" s="167" t="s">
        <v>95</v>
      </c>
      <c r="D109" s="168">
        <v>3.0E7</v>
      </c>
      <c r="E109" s="169" t="str">
        <f>iferror(vlookup(C109,'Master data'!$A$2:$C$29,3,0),"-/-")</f>
        <v>Biến phí</v>
      </c>
      <c r="F109" s="169" t="str">
        <f>iferror(vlookup(C109,'Master data'!$A$2:$C$29,2,0),"-/-")</f>
        <v>Chi phí bán hàng</v>
      </c>
    </row>
    <row r="110" ht="21.0" customHeight="1">
      <c r="A110" s="165" t="s">
        <v>273</v>
      </c>
      <c r="B110" s="166" t="s">
        <v>352</v>
      </c>
      <c r="C110" s="167" t="s">
        <v>95</v>
      </c>
      <c r="D110" s="168">
        <v>5.0E7</v>
      </c>
      <c r="E110" s="169" t="str">
        <f>iferror(vlookup(C110,'Master data'!$A$2:$C$29,3,0),"-/-")</f>
        <v>Biến phí</v>
      </c>
      <c r="F110" s="169" t="str">
        <f>iferror(vlookup(C110,'Master data'!$A$2:$C$29,2,0),"-/-")</f>
        <v>Chi phí bán hàng</v>
      </c>
    </row>
    <row r="111" ht="21.0" customHeight="1">
      <c r="A111" s="165" t="s">
        <v>273</v>
      </c>
      <c r="B111" s="166" t="s">
        <v>352</v>
      </c>
      <c r="C111" s="167" t="s">
        <v>95</v>
      </c>
      <c r="D111" s="168">
        <v>3.0E7</v>
      </c>
      <c r="E111" s="169" t="str">
        <f>iferror(vlookup(C111,'Master data'!$A$2:$C$29,3,0),"-/-")</f>
        <v>Biến phí</v>
      </c>
      <c r="F111" s="169" t="str">
        <f>iferror(vlookup(C111,'Master data'!$A$2:$C$29,2,0),"-/-")</f>
        <v>Chi phí bán hàng</v>
      </c>
    </row>
    <row r="112" ht="21.0" customHeight="1">
      <c r="A112" s="165" t="s">
        <v>273</v>
      </c>
      <c r="B112" s="166" t="s">
        <v>352</v>
      </c>
      <c r="C112" s="167" t="s">
        <v>95</v>
      </c>
      <c r="D112" s="168">
        <v>5.0E7</v>
      </c>
      <c r="E112" s="169" t="str">
        <f>iferror(vlookup(C112,'Master data'!$A$2:$C$29,3,0),"-/-")</f>
        <v>Biến phí</v>
      </c>
      <c r="F112" s="169" t="str">
        <f>iferror(vlookup(C112,'Master data'!$A$2:$C$29,2,0),"-/-")</f>
        <v>Chi phí bán hàng</v>
      </c>
    </row>
    <row r="113" ht="21.0" customHeight="1">
      <c r="A113" s="165" t="s">
        <v>273</v>
      </c>
      <c r="B113" s="166" t="s">
        <v>352</v>
      </c>
      <c r="C113" s="167" t="s">
        <v>95</v>
      </c>
      <c r="D113" s="168">
        <v>5.0E7</v>
      </c>
      <c r="E113" s="169" t="str">
        <f>iferror(vlookup(C113,'Master data'!$A$2:$C$29,3,0),"-/-")</f>
        <v>Biến phí</v>
      </c>
      <c r="F113" s="169" t="str">
        <f>iferror(vlookup(C113,'Master data'!$A$2:$C$29,2,0),"-/-")</f>
        <v>Chi phí bán hàng</v>
      </c>
    </row>
    <row r="114" ht="21.0" customHeight="1">
      <c r="A114" s="165" t="s">
        <v>273</v>
      </c>
      <c r="B114" s="166" t="s">
        <v>352</v>
      </c>
      <c r="C114" s="167" t="s">
        <v>95</v>
      </c>
      <c r="D114" s="168">
        <v>5.0E7</v>
      </c>
      <c r="E114" s="169" t="str">
        <f>iferror(vlookup(C114,'Master data'!$A$2:$C$29,3,0),"-/-")</f>
        <v>Biến phí</v>
      </c>
      <c r="F114" s="169" t="str">
        <f>iferror(vlookup(C114,'Master data'!$A$2:$C$29,2,0),"-/-")</f>
        <v>Chi phí bán hàng</v>
      </c>
    </row>
    <row r="115" ht="21.0" customHeight="1">
      <c r="A115" s="165" t="s">
        <v>273</v>
      </c>
      <c r="B115" s="166" t="s">
        <v>352</v>
      </c>
      <c r="C115" s="167" t="s">
        <v>95</v>
      </c>
      <c r="D115" s="168">
        <v>5.0E7</v>
      </c>
      <c r="E115" s="169" t="str">
        <f>iferror(vlookup(C115,'Master data'!$A$2:$C$29,3,0),"-/-")</f>
        <v>Biến phí</v>
      </c>
      <c r="F115" s="169" t="str">
        <f>iferror(vlookup(C115,'Master data'!$A$2:$C$29,2,0),"-/-")</f>
        <v>Chi phí bán hàng</v>
      </c>
    </row>
    <row r="116" ht="21.0" customHeight="1">
      <c r="A116" s="165" t="s">
        <v>273</v>
      </c>
      <c r="B116" s="166" t="s">
        <v>352</v>
      </c>
      <c r="C116" s="167" t="s">
        <v>95</v>
      </c>
      <c r="D116" s="168">
        <v>5.0E7</v>
      </c>
      <c r="E116" s="169" t="str">
        <f>iferror(vlookup(C116,'Master data'!$A$2:$C$29,3,0),"-/-")</f>
        <v>Biến phí</v>
      </c>
      <c r="F116" s="169" t="str">
        <f>iferror(vlookup(C116,'Master data'!$A$2:$C$29,2,0),"-/-")</f>
        <v>Chi phí bán hàng</v>
      </c>
    </row>
    <row r="117" ht="21.0" customHeight="1">
      <c r="A117" s="165" t="s">
        <v>273</v>
      </c>
      <c r="B117" s="166" t="s">
        <v>352</v>
      </c>
      <c r="C117" s="167" t="s">
        <v>95</v>
      </c>
      <c r="D117" s="168">
        <v>3.0E7</v>
      </c>
      <c r="E117" s="169" t="str">
        <f>iferror(vlookup(C117,'Master data'!$A$2:$C$29,3,0),"-/-")</f>
        <v>Biến phí</v>
      </c>
      <c r="F117" s="169" t="str">
        <f>iferror(vlookup(C117,'Master data'!$A$2:$C$29,2,0),"-/-")</f>
        <v>Chi phí bán hàng</v>
      </c>
    </row>
    <row r="118" ht="21.0" customHeight="1">
      <c r="A118" s="165" t="s">
        <v>273</v>
      </c>
      <c r="B118" s="166" t="s">
        <v>353</v>
      </c>
      <c r="C118" s="167" t="s">
        <v>95</v>
      </c>
      <c r="D118" s="168">
        <v>3.0E7</v>
      </c>
      <c r="E118" s="169" t="str">
        <f>iferror(vlookup(C118,'Master data'!$A$2:$C$29,3,0),"-/-")</f>
        <v>Biến phí</v>
      </c>
      <c r="F118" s="169" t="str">
        <f>iferror(vlookup(C118,'Master data'!$A$2:$C$29,2,0),"-/-")</f>
        <v>Chi phí bán hàng</v>
      </c>
    </row>
    <row r="119" ht="21.0" customHeight="1">
      <c r="A119" s="165" t="s">
        <v>273</v>
      </c>
      <c r="B119" s="166" t="s">
        <v>354</v>
      </c>
      <c r="C119" s="167" t="s">
        <v>120</v>
      </c>
      <c r="D119" s="168">
        <v>1.1179E7</v>
      </c>
      <c r="E119" s="169" t="str">
        <f>iferror(vlookup(C119,'Master data'!$A$2:$C$29,3,0),"-/-")</f>
        <v>Định phí</v>
      </c>
      <c r="F119" s="169" t="str">
        <f>iferror(vlookup(C119,'Master data'!$A$2:$C$29,2,0),"-/-")</f>
        <v>Chi phí QLDN</v>
      </c>
    </row>
    <row r="120" ht="21.0" customHeight="1">
      <c r="A120" s="165" t="s">
        <v>273</v>
      </c>
      <c r="B120" s="166" t="s">
        <v>355</v>
      </c>
      <c r="C120" s="167" t="s">
        <v>120</v>
      </c>
      <c r="D120" s="168">
        <v>1.3E7</v>
      </c>
      <c r="E120" s="169" t="str">
        <f>iferror(vlookup(C120,'Master data'!$A$2:$C$29,3,0),"-/-")</f>
        <v>Định phí</v>
      </c>
      <c r="F120" s="169" t="str">
        <f>iferror(vlookup(C120,'Master data'!$A$2:$C$29,2,0),"-/-")</f>
        <v>Chi phí QLDN</v>
      </c>
    </row>
    <row r="121" ht="21.0" customHeight="1">
      <c r="A121" s="165" t="s">
        <v>273</v>
      </c>
      <c r="B121" s="166" t="s">
        <v>356</v>
      </c>
      <c r="C121" s="167" t="s">
        <v>123</v>
      </c>
      <c r="D121" s="168">
        <v>6500000.0</v>
      </c>
      <c r="E121" s="169" t="str">
        <f>iferror(vlookup(C121,'Master data'!$A$2:$C$29,3,0),"-/-")</f>
        <v>Định phí</v>
      </c>
      <c r="F121" s="169" t="str">
        <f>iferror(vlookup(C121,'Master data'!$A$2:$C$29,2,0),"-/-")</f>
        <v>Chi phí QLDN</v>
      </c>
    </row>
    <row r="122" ht="21.0" customHeight="1">
      <c r="A122" s="165" t="s">
        <v>273</v>
      </c>
      <c r="B122" s="166" t="s">
        <v>357</v>
      </c>
      <c r="C122" s="167" t="s">
        <v>120</v>
      </c>
      <c r="D122" s="168">
        <v>5.0715E7</v>
      </c>
      <c r="E122" s="169" t="str">
        <f>iferror(vlookup(C122,'Master data'!$A$2:$C$29,3,0),"-/-")</f>
        <v>Định phí</v>
      </c>
      <c r="F122" s="169" t="str">
        <f>iferror(vlookup(C122,'Master data'!$A$2:$C$29,2,0),"-/-")</f>
        <v>Chi phí QLDN</v>
      </c>
    </row>
    <row r="123" ht="21.0" customHeight="1">
      <c r="A123" s="165" t="s">
        <v>273</v>
      </c>
      <c r="B123" s="166" t="s">
        <v>358</v>
      </c>
      <c r="C123" s="167" t="s">
        <v>120</v>
      </c>
      <c r="D123" s="168">
        <v>1.7E7</v>
      </c>
      <c r="E123" s="169" t="str">
        <f>iferror(vlookup(C123,'Master data'!$A$2:$C$29,3,0),"-/-")</f>
        <v>Định phí</v>
      </c>
      <c r="F123" s="169" t="str">
        <f>iferror(vlookup(C123,'Master data'!$A$2:$C$29,2,0),"-/-")</f>
        <v>Chi phí QLDN</v>
      </c>
    </row>
    <row r="124" ht="21.0" customHeight="1">
      <c r="A124" s="165" t="s">
        <v>273</v>
      </c>
      <c r="B124" s="166" t="s">
        <v>359</v>
      </c>
      <c r="C124" s="167" t="s">
        <v>116</v>
      </c>
      <c r="D124" s="168">
        <v>1.1036E7</v>
      </c>
      <c r="E124" s="169" t="str">
        <f>iferror(vlookup(C124,'Master data'!$A$2:$C$29,3,0),"-/-")</f>
        <v>Định phí</v>
      </c>
      <c r="F124" s="169" t="str">
        <f>iferror(vlookup(C124,'Master data'!$A$2:$C$29,2,0),"-/-")</f>
        <v>Chi phí hành chính</v>
      </c>
    </row>
    <row r="125" ht="21.0" customHeight="1">
      <c r="A125" s="165" t="s">
        <v>273</v>
      </c>
      <c r="B125" s="166" t="s">
        <v>360</v>
      </c>
      <c r="C125" s="167" t="s">
        <v>116</v>
      </c>
      <c r="D125" s="168">
        <v>500000.0</v>
      </c>
      <c r="E125" s="169" t="str">
        <f>iferror(vlookup(C125,'Master data'!$A$2:$C$29,3,0),"-/-")</f>
        <v>Định phí</v>
      </c>
      <c r="F125" s="169" t="str">
        <f>iferror(vlookup(C125,'Master data'!$A$2:$C$29,2,0),"-/-")</f>
        <v>Chi phí hành chính</v>
      </c>
    </row>
    <row r="126" ht="21.0" customHeight="1">
      <c r="A126" s="165" t="s">
        <v>273</v>
      </c>
      <c r="B126" s="166" t="s">
        <v>361</v>
      </c>
      <c r="C126" s="167" t="s">
        <v>116</v>
      </c>
      <c r="D126" s="168">
        <v>1756000.0</v>
      </c>
      <c r="E126" s="169" t="str">
        <f>iferror(vlookup(C126,'Master data'!$A$2:$C$29,3,0),"-/-")</f>
        <v>Định phí</v>
      </c>
      <c r="F126" s="169" t="str">
        <f>iferror(vlookup(C126,'Master data'!$A$2:$C$29,2,0),"-/-")</f>
        <v>Chi phí hành chính</v>
      </c>
    </row>
    <row r="127" ht="21.0" customHeight="1">
      <c r="A127" s="165" t="s">
        <v>273</v>
      </c>
      <c r="B127" s="166" t="s">
        <v>362</v>
      </c>
      <c r="C127" s="167" t="s">
        <v>112</v>
      </c>
      <c r="D127" s="168">
        <v>500000.0</v>
      </c>
      <c r="E127" s="169" t="str">
        <f>iferror(vlookup(C127,'Master data'!$A$2:$C$29,3,0),"-/-")</f>
        <v>Biến phí</v>
      </c>
      <c r="F127" s="169" t="str">
        <f>iferror(vlookup(C127,'Master data'!$A$2:$C$29,2,0),"-/-")</f>
        <v>Chi phí hành chính</v>
      </c>
    </row>
    <row r="128" ht="21.0" customHeight="1">
      <c r="A128" s="165" t="s">
        <v>273</v>
      </c>
      <c r="B128" s="166" t="s">
        <v>363</v>
      </c>
      <c r="C128" s="167" t="s">
        <v>121</v>
      </c>
      <c r="D128" s="168">
        <v>4000000.0</v>
      </c>
      <c r="E128" s="169" t="str">
        <f>iferror(vlookup(C128,'Master data'!$A$2:$C$29,3,0),"-/-")</f>
        <v>Định phí</v>
      </c>
      <c r="F128" s="169" t="str">
        <f>iferror(vlookup(C128,'Master data'!$A$2:$C$29,2,0),"-/-")</f>
        <v>Chi phí QLDN</v>
      </c>
    </row>
    <row r="129" ht="21.0" customHeight="1">
      <c r="A129" s="165" t="s">
        <v>273</v>
      </c>
      <c r="B129" s="166" t="s">
        <v>364</v>
      </c>
      <c r="C129" s="167" t="s">
        <v>121</v>
      </c>
      <c r="D129" s="168">
        <v>1.76E7</v>
      </c>
      <c r="E129" s="169" t="str">
        <f>iferror(vlookup(C129,'Master data'!$A$2:$C$29,3,0),"-/-")</f>
        <v>Định phí</v>
      </c>
      <c r="F129" s="169" t="str">
        <f>iferror(vlookup(C129,'Master data'!$A$2:$C$29,2,0),"-/-")</f>
        <v>Chi phí QLDN</v>
      </c>
    </row>
    <row r="130" ht="21.0" customHeight="1">
      <c r="A130" s="165" t="s">
        <v>273</v>
      </c>
      <c r="B130" s="166" t="s">
        <v>365</v>
      </c>
      <c r="C130" s="167" t="s">
        <v>99</v>
      </c>
      <c r="D130" s="168">
        <v>1.438E7</v>
      </c>
      <c r="E130" s="169" t="str">
        <f>iferror(vlookup(C130,'Master data'!$A$2:$C$29,3,0),"-/-")</f>
        <v>Biến phí</v>
      </c>
      <c r="F130" s="169" t="str">
        <f>iferror(vlookup(C130,'Master data'!$A$2:$C$29,2,0),"-/-")</f>
        <v>Chi phí giá vốn</v>
      </c>
    </row>
    <row r="131" ht="21.0" customHeight="1">
      <c r="A131" s="165" t="s">
        <v>273</v>
      </c>
      <c r="B131" s="166" t="s">
        <v>366</v>
      </c>
      <c r="C131" s="167" t="s">
        <v>99</v>
      </c>
      <c r="D131" s="168">
        <v>5.0257E7</v>
      </c>
      <c r="E131" s="169" t="str">
        <f>iferror(vlookup(C131,'Master data'!$A$2:$C$29,3,0),"-/-")</f>
        <v>Biến phí</v>
      </c>
      <c r="F131" s="169" t="str">
        <f>iferror(vlookup(C131,'Master data'!$A$2:$C$29,2,0),"-/-")</f>
        <v>Chi phí giá vốn</v>
      </c>
    </row>
    <row r="132" ht="21.0" customHeight="1">
      <c r="A132" s="165" t="s">
        <v>273</v>
      </c>
      <c r="B132" s="166" t="s">
        <v>367</v>
      </c>
      <c r="C132" s="167" t="s">
        <v>99</v>
      </c>
      <c r="D132" s="168">
        <v>2000000.0</v>
      </c>
      <c r="E132" s="169" t="str">
        <f>iferror(vlookup(C132,'Master data'!$A$2:$C$29,3,0),"-/-")</f>
        <v>Biến phí</v>
      </c>
      <c r="F132" s="169" t="str">
        <f>iferror(vlookup(C132,'Master data'!$A$2:$C$29,2,0),"-/-")</f>
        <v>Chi phí giá vốn</v>
      </c>
    </row>
    <row r="133" ht="21.0" customHeight="1">
      <c r="A133" s="165" t="s">
        <v>273</v>
      </c>
      <c r="B133" s="166" t="s">
        <v>368</v>
      </c>
      <c r="C133" s="167" t="s">
        <v>99</v>
      </c>
      <c r="D133" s="168">
        <v>1.93E7</v>
      </c>
      <c r="E133" s="169" t="str">
        <f>iferror(vlookup(C133,'Master data'!$A$2:$C$29,3,0),"-/-")</f>
        <v>Biến phí</v>
      </c>
      <c r="F133" s="169" t="str">
        <f>iferror(vlookup(C133,'Master data'!$A$2:$C$29,2,0),"-/-")</f>
        <v>Chi phí giá vốn</v>
      </c>
    </row>
    <row r="134" ht="21.0" customHeight="1">
      <c r="A134" s="165" t="s">
        <v>273</v>
      </c>
      <c r="B134" s="166" t="s">
        <v>369</v>
      </c>
      <c r="C134" s="167" t="s">
        <v>70</v>
      </c>
      <c r="D134" s="168">
        <v>2.3267E7</v>
      </c>
      <c r="E134" s="169" t="str">
        <f>iferror(vlookup(C134,'Master data'!$A$2:$C$29,3,0),"-/-")</f>
        <v>Chi phí khác</v>
      </c>
      <c r="F134" s="169" t="str">
        <f>iferror(vlookup(C134,'Master data'!$A$2:$C$29,2,0),"-/-")</f>
        <v>Chi phí khác</v>
      </c>
    </row>
    <row r="135" ht="21.0" customHeight="1">
      <c r="A135" s="165" t="s">
        <v>273</v>
      </c>
      <c r="B135" s="166" t="s">
        <v>370</v>
      </c>
      <c r="C135" s="167" t="s">
        <v>70</v>
      </c>
      <c r="D135" s="168">
        <v>725000.0</v>
      </c>
      <c r="E135" s="169" t="str">
        <f>iferror(vlookup(C135,'Master data'!$A$2:$C$29,3,0),"-/-")</f>
        <v>Chi phí khác</v>
      </c>
      <c r="F135" s="169" t="str">
        <f>iferror(vlookup(C135,'Master data'!$A$2:$C$29,2,0),"-/-")</f>
        <v>Chi phí khác</v>
      </c>
    </row>
    <row r="136" ht="21.0" customHeight="1">
      <c r="A136" s="165" t="s">
        <v>273</v>
      </c>
      <c r="B136" s="166" t="s">
        <v>371</v>
      </c>
      <c r="C136" s="167" t="s">
        <v>70</v>
      </c>
      <c r="D136" s="168">
        <v>7300000.0</v>
      </c>
      <c r="E136" s="169" t="str">
        <f>iferror(vlookup(C136,'Master data'!$A$2:$C$29,3,0),"-/-")</f>
        <v>Chi phí khác</v>
      </c>
      <c r="F136" s="169" t="str">
        <f>iferror(vlookup(C136,'Master data'!$A$2:$C$29,2,0),"-/-")</f>
        <v>Chi phí khác</v>
      </c>
    </row>
    <row r="137" ht="21.0" customHeight="1">
      <c r="A137" s="165" t="s">
        <v>273</v>
      </c>
      <c r="B137" s="166" t="s">
        <v>372</v>
      </c>
      <c r="C137" s="167" t="s">
        <v>106</v>
      </c>
      <c r="D137" s="168">
        <v>7130512.0</v>
      </c>
      <c r="E137" s="169" t="str">
        <f>iferror(vlookup(C137,'Master data'!$A$2:$C$29,3,0),"-/-")</f>
        <v>Biến phí</v>
      </c>
      <c r="F137" s="169" t="str">
        <f>iferror(vlookup(C137,'Master data'!$A$2:$C$29,2,0),"-/-")</f>
        <v>Chi phí bán hàng</v>
      </c>
    </row>
    <row r="138" ht="21.0" customHeight="1">
      <c r="A138" s="165" t="s">
        <v>273</v>
      </c>
      <c r="B138" s="166" t="s">
        <v>373</v>
      </c>
      <c r="C138" s="167" t="s">
        <v>102</v>
      </c>
      <c r="D138" s="168">
        <v>3.4948E8</v>
      </c>
      <c r="E138" s="169" t="str">
        <f>iferror(vlookup(C138,'Master data'!$A$2:$C$29,3,0),"-/-")</f>
        <v>Biến phí</v>
      </c>
      <c r="F138" s="169" t="str">
        <f>iferror(vlookup(C138,'Master data'!$A$2:$C$29,2,0),"-/-")</f>
        <v>Chi phí giá vốn</v>
      </c>
    </row>
    <row r="139" ht="21.0" customHeight="1">
      <c r="A139" s="165" t="s">
        <v>374</v>
      </c>
      <c r="B139" s="166" t="s">
        <v>274</v>
      </c>
      <c r="C139" s="167" t="s">
        <v>112</v>
      </c>
      <c r="D139" s="168">
        <v>0.0</v>
      </c>
      <c r="E139" s="169" t="str">
        <f>iferror(vlookup(C139,'Master data'!$A$2:$C$29,3,0),"-/-")</f>
        <v>Biến phí</v>
      </c>
      <c r="F139" s="169" t="str">
        <f>iferror(vlookup(C139,'Master data'!$A$2:$C$29,2,0),"-/-")</f>
        <v>Chi phí hành chính</v>
      </c>
    </row>
    <row r="140" ht="21.0" customHeight="1">
      <c r="A140" s="165" t="s">
        <v>374</v>
      </c>
      <c r="B140" s="166" t="s">
        <v>275</v>
      </c>
      <c r="C140" s="167" t="s">
        <v>112</v>
      </c>
      <c r="D140" s="168">
        <v>925000.0</v>
      </c>
      <c r="E140" s="169" t="str">
        <f>iferror(vlookup(C140,'Master data'!$A$2:$C$29,3,0),"-/-")</f>
        <v>Biến phí</v>
      </c>
      <c r="F140" s="169" t="str">
        <f>iferror(vlookup(C140,'Master data'!$A$2:$C$29,2,0),"-/-")</f>
        <v>Chi phí hành chính</v>
      </c>
    </row>
    <row r="141" ht="21.0" customHeight="1">
      <c r="A141" s="165" t="s">
        <v>374</v>
      </c>
      <c r="B141" s="166" t="s">
        <v>375</v>
      </c>
      <c r="C141" s="167" t="s">
        <v>112</v>
      </c>
      <c r="D141" s="168">
        <v>795000.0</v>
      </c>
      <c r="E141" s="169" t="str">
        <f>iferror(vlookup(C141,'Master data'!$A$2:$C$29,3,0),"-/-")</f>
        <v>Biến phí</v>
      </c>
      <c r="F141" s="169" t="str">
        <f>iferror(vlookup(C141,'Master data'!$A$2:$C$29,2,0),"-/-")</f>
        <v>Chi phí hành chính</v>
      </c>
    </row>
    <row r="142" ht="21.0" customHeight="1">
      <c r="A142" s="165" t="s">
        <v>374</v>
      </c>
      <c r="B142" s="166" t="s">
        <v>376</v>
      </c>
      <c r="C142" s="167" t="s">
        <v>112</v>
      </c>
      <c r="D142" s="168">
        <v>795000.0</v>
      </c>
      <c r="E142" s="169" t="str">
        <f>iferror(vlookup(C142,'Master data'!$A$2:$C$29,3,0),"-/-")</f>
        <v>Biến phí</v>
      </c>
      <c r="F142" s="169" t="str">
        <f>iferror(vlookup(C142,'Master data'!$A$2:$C$29,2,0),"-/-")</f>
        <v>Chi phí hành chính</v>
      </c>
    </row>
    <row r="143" ht="21.0" customHeight="1">
      <c r="A143" s="165" t="s">
        <v>374</v>
      </c>
      <c r="B143" s="166" t="s">
        <v>377</v>
      </c>
      <c r="C143" s="167" t="s">
        <v>112</v>
      </c>
      <c r="D143" s="168">
        <v>300000.0</v>
      </c>
      <c r="E143" s="169" t="str">
        <f>iferror(vlookup(C143,'Master data'!$A$2:$C$29,3,0),"-/-")</f>
        <v>Biến phí</v>
      </c>
      <c r="F143" s="169" t="str">
        <f>iferror(vlookup(C143,'Master data'!$A$2:$C$29,2,0),"-/-")</f>
        <v>Chi phí hành chính</v>
      </c>
    </row>
    <row r="144" ht="21.0" customHeight="1">
      <c r="A144" s="165" t="s">
        <v>374</v>
      </c>
      <c r="B144" s="166" t="s">
        <v>378</v>
      </c>
      <c r="C144" s="167" t="s">
        <v>112</v>
      </c>
      <c r="D144" s="168">
        <v>300000.0</v>
      </c>
      <c r="E144" s="169" t="str">
        <f>iferror(vlookup(C144,'Master data'!$A$2:$C$29,3,0),"-/-")</f>
        <v>Biến phí</v>
      </c>
      <c r="F144" s="169" t="str">
        <f>iferror(vlookup(C144,'Master data'!$A$2:$C$29,2,0),"-/-")</f>
        <v>Chi phí hành chính</v>
      </c>
    </row>
    <row r="145" ht="21.0" customHeight="1">
      <c r="A145" s="165" t="s">
        <v>374</v>
      </c>
      <c r="B145" s="166" t="s">
        <v>379</v>
      </c>
      <c r="C145" s="167" t="s">
        <v>112</v>
      </c>
      <c r="D145" s="168">
        <v>350000.0</v>
      </c>
      <c r="E145" s="169" t="str">
        <f>iferror(vlookup(C145,'Master data'!$A$2:$C$29,3,0),"-/-")</f>
        <v>Biến phí</v>
      </c>
      <c r="F145" s="169" t="str">
        <f>iferror(vlookup(C145,'Master data'!$A$2:$C$29,2,0),"-/-")</f>
        <v>Chi phí hành chính</v>
      </c>
    </row>
    <row r="146" ht="21.0" customHeight="1">
      <c r="A146" s="165" t="s">
        <v>374</v>
      </c>
      <c r="B146" s="166" t="s">
        <v>380</v>
      </c>
      <c r="C146" s="167" t="s">
        <v>112</v>
      </c>
      <c r="D146" s="168">
        <v>100000.0</v>
      </c>
      <c r="E146" s="169" t="str">
        <f>iferror(vlookup(C146,'Master data'!$A$2:$C$29,3,0),"-/-")</f>
        <v>Biến phí</v>
      </c>
      <c r="F146" s="169" t="str">
        <f>iferror(vlookup(C146,'Master data'!$A$2:$C$29,2,0),"-/-")</f>
        <v>Chi phí hành chính</v>
      </c>
    </row>
    <row r="147" ht="21.0" customHeight="1">
      <c r="A147" s="165" t="s">
        <v>374</v>
      </c>
      <c r="B147" s="166" t="s">
        <v>381</v>
      </c>
      <c r="C147" s="167" t="s">
        <v>112</v>
      </c>
      <c r="D147" s="168">
        <v>5299000.0</v>
      </c>
      <c r="E147" s="169" t="str">
        <f>iferror(vlookup(C147,'Master data'!$A$2:$C$29,3,0),"-/-")</f>
        <v>Biến phí</v>
      </c>
      <c r="F147" s="169" t="str">
        <f>iferror(vlookup(C147,'Master data'!$A$2:$C$29,2,0),"-/-")</f>
        <v>Chi phí hành chính</v>
      </c>
    </row>
    <row r="148" ht="21.0" customHeight="1">
      <c r="A148" s="165" t="s">
        <v>374</v>
      </c>
      <c r="B148" s="166" t="s">
        <v>382</v>
      </c>
      <c r="C148" s="167" t="s">
        <v>112</v>
      </c>
      <c r="D148" s="168">
        <v>600000.0</v>
      </c>
      <c r="E148" s="169" t="str">
        <f>iferror(vlookup(C148,'Master data'!$A$2:$C$29,3,0),"-/-")</f>
        <v>Biến phí</v>
      </c>
      <c r="F148" s="169" t="str">
        <f>iferror(vlookup(C148,'Master data'!$A$2:$C$29,2,0),"-/-")</f>
        <v>Chi phí hành chính</v>
      </c>
    </row>
    <row r="149" ht="21.0" customHeight="1">
      <c r="A149" s="165" t="s">
        <v>374</v>
      </c>
      <c r="B149" s="166" t="s">
        <v>275</v>
      </c>
      <c r="C149" s="167" t="s">
        <v>112</v>
      </c>
      <c r="D149" s="168">
        <v>945000.0</v>
      </c>
      <c r="E149" s="169" t="str">
        <f>iferror(vlookup(C149,'Master data'!$A$2:$C$29,3,0),"-/-")</f>
        <v>Biến phí</v>
      </c>
      <c r="F149" s="169" t="str">
        <f>iferror(vlookup(C149,'Master data'!$A$2:$C$29,2,0),"-/-")</f>
        <v>Chi phí hành chính</v>
      </c>
    </row>
    <row r="150" ht="21.0" customHeight="1">
      <c r="A150" s="165" t="s">
        <v>374</v>
      </c>
      <c r="B150" s="166" t="s">
        <v>383</v>
      </c>
      <c r="C150" s="167" t="s">
        <v>112</v>
      </c>
      <c r="D150" s="168">
        <v>1100000.0</v>
      </c>
      <c r="E150" s="169" t="str">
        <f>iferror(vlookup(C150,'Master data'!$A$2:$C$29,3,0),"-/-")</f>
        <v>Biến phí</v>
      </c>
      <c r="F150" s="169" t="str">
        <f>iferror(vlookup(C150,'Master data'!$A$2:$C$29,2,0),"-/-")</f>
        <v>Chi phí hành chính</v>
      </c>
    </row>
    <row r="151" ht="21.0" customHeight="1">
      <c r="A151" s="165" t="s">
        <v>374</v>
      </c>
      <c r="B151" s="166" t="s">
        <v>384</v>
      </c>
      <c r="C151" s="167" t="s">
        <v>112</v>
      </c>
      <c r="D151" s="168">
        <v>600000.0</v>
      </c>
      <c r="E151" s="169" t="str">
        <f>iferror(vlookup(C151,'Master data'!$A$2:$C$29,3,0),"-/-")</f>
        <v>Biến phí</v>
      </c>
      <c r="F151" s="169" t="str">
        <f>iferror(vlookup(C151,'Master data'!$A$2:$C$29,2,0),"-/-")</f>
        <v>Chi phí hành chính</v>
      </c>
    </row>
    <row r="152" ht="21.0" customHeight="1">
      <c r="A152" s="165" t="s">
        <v>374</v>
      </c>
      <c r="B152" s="166" t="s">
        <v>385</v>
      </c>
      <c r="C152" s="167" t="s">
        <v>112</v>
      </c>
      <c r="D152" s="168">
        <v>5970000.0</v>
      </c>
      <c r="E152" s="169" t="str">
        <f>iferror(vlookup(C152,'Master data'!$A$2:$C$29,3,0),"-/-")</f>
        <v>Biến phí</v>
      </c>
      <c r="F152" s="169" t="str">
        <f>iferror(vlookup(C152,'Master data'!$A$2:$C$29,2,0),"-/-")</f>
        <v>Chi phí hành chính</v>
      </c>
    </row>
    <row r="153" ht="21.0" customHeight="1">
      <c r="A153" s="165" t="s">
        <v>374</v>
      </c>
      <c r="B153" s="166" t="s">
        <v>386</v>
      </c>
      <c r="C153" s="167" t="s">
        <v>112</v>
      </c>
      <c r="D153" s="168">
        <v>1200000.0</v>
      </c>
      <c r="E153" s="169" t="str">
        <f>iferror(vlookup(C153,'Master data'!$A$2:$C$29,3,0),"-/-")</f>
        <v>Biến phí</v>
      </c>
      <c r="F153" s="169" t="str">
        <f>iferror(vlookup(C153,'Master data'!$A$2:$C$29,2,0),"-/-")</f>
        <v>Chi phí hành chính</v>
      </c>
    </row>
    <row r="154" ht="21.0" customHeight="1">
      <c r="A154" s="165" t="s">
        <v>374</v>
      </c>
      <c r="B154" s="166" t="s">
        <v>284</v>
      </c>
      <c r="C154" s="167" t="s">
        <v>112</v>
      </c>
      <c r="D154" s="168">
        <v>250000.0</v>
      </c>
      <c r="E154" s="169" t="str">
        <f>iferror(vlookup(C154,'Master data'!$A$2:$C$29,3,0),"-/-")</f>
        <v>Biến phí</v>
      </c>
      <c r="F154" s="169" t="str">
        <f>iferror(vlookup(C154,'Master data'!$A$2:$C$29,2,0),"-/-")</f>
        <v>Chi phí hành chính</v>
      </c>
    </row>
    <row r="155" ht="21.0" customHeight="1">
      <c r="A155" s="165" t="s">
        <v>374</v>
      </c>
      <c r="B155" s="166" t="s">
        <v>288</v>
      </c>
      <c r="C155" s="167" t="s">
        <v>112</v>
      </c>
      <c r="D155" s="168">
        <v>750000.0</v>
      </c>
      <c r="E155" s="169" t="str">
        <f>iferror(vlookup(C155,'Master data'!$A$2:$C$29,3,0),"-/-")</f>
        <v>Biến phí</v>
      </c>
      <c r="F155" s="169" t="str">
        <f>iferror(vlookup(C155,'Master data'!$A$2:$C$29,2,0),"-/-")</f>
        <v>Chi phí hành chính</v>
      </c>
    </row>
    <row r="156" ht="21.0" customHeight="1">
      <c r="A156" s="165" t="s">
        <v>374</v>
      </c>
      <c r="B156" s="166" t="s">
        <v>288</v>
      </c>
      <c r="C156" s="167" t="s">
        <v>112</v>
      </c>
      <c r="D156" s="168">
        <v>750000.0</v>
      </c>
      <c r="E156" s="169" t="str">
        <f>iferror(vlookup(C156,'Master data'!$A$2:$C$29,3,0),"-/-")</f>
        <v>Biến phí</v>
      </c>
      <c r="F156" s="169" t="str">
        <f>iferror(vlookup(C156,'Master data'!$A$2:$C$29,2,0),"-/-")</f>
        <v>Chi phí hành chính</v>
      </c>
    </row>
    <row r="157" ht="21.0" customHeight="1">
      <c r="A157" s="165" t="s">
        <v>374</v>
      </c>
      <c r="B157" s="166" t="s">
        <v>387</v>
      </c>
      <c r="C157" s="167" t="s">
        <v>112</v>
      </c>
      <c r="D157" s="168">
        <v>320000.0</v>
      </c>
      <c r="E157" s="169" t="str">
        <f>iferror(vlookup(C157,'Master data'!$A$2:$C$29,3,0),"-/-")</f>
        <v>Biến phí</v>
      </c>
      <c r="F157" s="169" t="str">
        <f>iferror(vlookup(C157,'Master data'!$A$2:$C$29,2,0),"-/-")</f>
        <v>Chi phí hành chính</v>
      </c>
    </row>
    <row r="158" ht="21.0" customHeight="1">
      <c r="A158" s="165" t="s">
        <v>374</v>
      </c>
      <c r="B158" s="166" t="s">
        <v>283</v>
      </c>
      <c r="C158" s="167" t="s">
        <v>112</v>
      </c>
      <c r="D158" s="168">
        <v>750000.0</v>
      </c>
      <c r="E158" s="169" t="str">
        <f>iferror(vlookup(C158,'Master data'!$A$2:$C$29,3,0),"-/-")</f>
        <v>Biến phí</v>
      </c>
      <c r="F158" s="169" t="str">
        <f>iferror(vlookup(C158,'Master data'!$A$2:$C$29,2,0),"-/-")</f>
        <v>Chi phí hành chính</v>
      </c>
    </row>
    <row r="159" ht="21.0" customHeight="1">
      <c r="A159" s="165" t="s">
        <v>374</v>
      </c>
      <c r="B159" s="166" t="s">
        <v>388</v>
      </c>
      <c r="C159" s="167" t="s">
        <v>112</v>
      </c>
      <c r="D159" s="168">
        <v>275000.0</v>
      </c>
      <c r="E159" s="169" t="str">
        <f>iferror(vlookup(C159,'Master data'!$A$2:$C$29,3,0),"-/-")</f>
        <v>Biến phí</v>
      </c>
      <c r="F159" s="169" t="str">
        <f>iferror(vlookup(C159,'Master data'!$A$2:$C$29,2,0),"-/-")</f>
        <v>Chi phí hành chính</v>
      </c>
    </row>
    <row r="160" ht="21.0" customHeight="1">
      <c r="A160" s="165" t="s">
        <v>374</v>
      </c>
      <c r="B160" s="166" t="s">
        <v>389</v>
      </c>
      <c r="C160" s="167" t="s">
        <v>95</v>
      </c>
      <c r="D160" s="168">
        <v>960000.0</v>
      </c>
      <c r="E160" s="169" t="str">
        <f>iferror(vlookup(C160,'Master data'!$A$2:$C$29,3,0),"-/-")</f>
        <v>Biến phí</v>
      </c>
      <c r="F160" s="169" t="str">
        <f>iferror(vlookup(C160,'Master data'!$A$2:$C$29,2,0),"-/-")</f>
        <v>Chi phí bán hàng</v>
      </c>
    </row>
    <row r="161" ht="21.0" customHeight="1">
      <c r="A161" s="165" t="s">
        <v>374</v>
      </c>
      <c r="B161" s="166" t="s">
        <v>390</v>
      </c>
      <c r="C161" s="167" t="s">
        <v>95</v>
      </c>
      <c r="D161" s="168">
        <v>1268000.0</v>
      </c>
      <c r="E161" s="169" t="str">
        <f>iferror(vlookup(C161,'Master data'!$A$2:$C$29,3,0),"-/-")</f>
        <v>Biến phí</v>
      </c>
      <c r="F161" s="169" t="str">
        <f>iferror(vlookup(C161,'Master data'!$A$2:$C$29,2,0),"-/-")</f>
        <v>Chi phí bán hàng</v>
      </c>
    </row>
    <row r="162" ht="21.0" customHeight="1">
      <c r="A162" s="165" t="s">
        <v>374</v>
      </c>
      <c r="B162" s="166" t="s">
        <v>391</v>
      </c>
      <c r="C162" s="167" t="s">
        <v>95</v>
      </c>
      <c r="D162" s="168">
        <v>1293000.0</v>
      </c>
      <c r="E162" s="169" t="str">
        <f>iferror(vlookup(C162,'Master data'!$A$2:$C$29,3,0),"-/-")</f>
        <v>Biến phí</v>
      </c>
      <c r="F162" s="169" t="str">
        <f>iferror(vlookup(C162,'Master data'!$A$2:$C$29,2,0),"-/-")</f>
        <v>Chi phí bán hàng</v>
      </c>
    </row>
    <row r="163" ht="21.0" customHeight="1">
      <c r="A163" s="165" t="s">
        <v>374</v>
      </c>
      <c r="B163" s="166" t="s">
        <v>392</v>
      </c>
      <c r="C163" s="167" t="s">
        <v>95</v>
      </c>
      <c r="D163" s="168">
        <v>1238000.0</v>
      </c>
      <c r="E163" s="169" t="str">
        <f>iferror(vlookup(C163,'Master data'!$A$2:$C$29,3,0),"-/-")</f>
        <v>Biến phí</v>
      </c>
      <c r="F163" s="169" t="str">
        <f>iferror(vlookup(C163,'Master data'!$A$2:$C$29,2,0),"-/-")</f>
        <v>Chi phí bán hàng</v>
      </c>
    </row>
    <row r="164" ht="21.0" customHeight="1">
      <c r="A164" s="165" t="s">
        <v>374</v>
      </c>
      <c r="B164" s="166" t="s">
        <v>393</v>
      </c>
      <c r="C164" s="167" t="s">
        <v>95</v>
      </c>
      <c r="D164" s="168">
        <v>1500000.0</v>
      </c>
      <c r="E164" s="169" t="str">
        <f>iferror(vlookup(C164,'Master data'!$A$2:$C$29,3,0),"-/-")</f>
        <v>Biến phí</v>
      </c>
      <c r="F164" s="169" t="str">
        <f>iferror(vlookup(C164,'Master data'!$A$2:$C$29,2,0),"-/-")</f>
        <v>Chi phí bán hàng</v>
      </c>
    </row>
    <row r="165" ht="21.0" customHeight="1">
      <c r="A165" s="165" t="s">
        <v>374</v>
      </c>
      <c r="B165" s="166" t="s">
        <v>392</v>
      </c>
      <c r="C165" s="167" t="s">
        <v>95</v>
      </c>
      <c r="D165" s="168">
        <v>500000.0</v>
      </c>
      <c r="E165" s="169" t="str">
        <f>iferror(vlookup(C165,'Master data'!$A$2:$C$29,3,0),"-/-")</f>
        <v>Biến phí</v>
      </c>
      <c r="F165" s="169" t="str">
        <f>iferror(vlookup(C165,'Master data'!$A$2:$C$29,2,0),"-/-")</f>
        <v>Chi phí bán hàng</v>
      </c>
    </row>
    <row r="166" ht="21.0" customHeight="1">
      <c r="A166" s="165" t="s">
        <v>374</v>
      </c>
      <c r="B166" s="166" t="s">
        <v>394</v>
      </c>
      <c r="C166" s="167" t="s">
        <v>106</v>
      </c>
      <c r="D166" s="168">
        <v>2438070.0</v>
      </c>
      <c r="E166" s="169" t="str">
        <f>iferror(vlookup(C166,'Master data'!$A$2:$C$29,3,0),"-/-")</f>
        <v>Biến phí</v>
      </c>
      <c r="F166" s="169" t="str">
        <f>iferror(vlookup(C166,'Master data'!$A$2:$C$29,2,0),"-/-")</f>
        <v>Chi phí bán hàng</v>
      </c>
    </row>
    <row r="167" ht="21.0" customHeight="1">
      <c r="A167" s="165" t="s">
        <v>395</v>
      </c>
      <c r="B167" s="166" t="s">
        <v>396</v>
      </c>
      <c r="C167" s="167" t="s">
        <v>106</v>
      </c>
      <c r="D167" s="168">
        <v>9652954.0</v>
      </c>
      <c r="E167" s="169" t="str">
        <f>iferror(vlookup(C167,'Master data'!$A$2:$C$29,3,0),"-/-")</f>
        <v>Biến phí</v>
      </c>
      <c r="F167" s="169" t="str">
        <f>iferror(vlookup(C167,'Master data'!$A$2:$C$29,2,0),"-/-")</f>
        <v>Chi phí bán hàng</v>
      </c>
    </row>
    <row r="168" ht="21.0" customHeight="1">
      <c r="A168" s="165" t="s">
        <v>397</v>
      </c>
      <c r="B168" s="166" t="s">
        <v>398</v>
      </c>
      <c r="C168" s="167" t="s">
        <v>106</v>
      </c>
      <c r="D168" s="168">
        <v>7312164.0</v>
      </c>
      <c r="E168" s="169" t="str">
        <f>iferror(vlookup(C168,'Master data'!$A$2:$C$29,3,0),"-/-")</f>
        <v>Biến phí</v>
      </c>
      <c r="F168" s="169" t="str">
        <f>iferror(vlookup(C168,'Master data'!$A$2:$C$29,2,0),"-/-")</f>
        <v>Chi phí bán hàng</v>
      </c>
    </row>
    <row r="169" ht="21.0" customHeight="1">
      <c r="A169" s="165" t="s">
        <v>374</v>
      </c>
      <c r="B169" s="166" t="s">
        <v>308</v>
      </c>
      <c r="C169" s="167" t="s">
        <v>112</v>
      </c>
      <c r="D169" s="168">
        <v>2438070.0</v>
      </c>
      <c r="E169" s="169" t="str">
        <f>iferror(vlookup(C169,'Master data'!$A$2:$C$29,3,0),"-/-")</f>
        <v>Biến phí</v>
      </c>
      <c r="F169" s="169" t="str">
        <f>iferror(vlookup(C169,'Master data'!$A$2:$C$29,2,0),"-/-")</f>
        <v>Chi phí hành chính</v>
      </c>
    </row>
    <row r="170" ht="21.0" customHeight="1">
      <c r="A170" s="165" t="s">
        <v>374</v>
      </c>
      <c r="B170" s="166" t="s">
        <v>399</v>
      </c>
      <c r="C170" s="167" t="s">
        <v>112</v>
      </c>
      <c r="D170" s="168">
        <v>78000.0</v>
      </c>
      <c r="E170" s="169" t="str">
        <f>iferror(vlookup(C170,'Master data'!$A$2:$C$29,3,0),"-/-")</f>
        <v>Biến phí</v>
      </c>
      <c r="F170" s="169" t="str">
        <f>iferror(vlookup(C170,'Master data'!$A$2:$C$29,2,0),"-/-")</f>
        <v>Chi phí hành chính</v>
      </c>
    </row>
    <row r="171" ht="21.0" customHeight="1">
      <c r="A171" s="165" t="s">
        <v>374</v>
      </c>
      <c r="B171" s="166" t="s">
        <v>400</v>
      </c>
      <c r="C171" s="167" t="s">
        <v>112</v>
      </c>
      <c r="D171" s="168">
        <v>2245000.0</v>
      </c>
      <c r="E171" s="169" t="str">
        <f>iferror(vlookup(C171,'Master data'!$A$2:$C$29,3,0),"-/-")</f>
        <v>Biến phí</v>
      </c>
      <c r="F171" s="169" t="str">
        <f>iferror(vlookup(C171,'Master data'!$A$2:$C$29,2,0),"-/-")</f>
        <v>Chi phí hành chính</v>
      </c>
    </row>
    <row r="172" ht="21.0" customHeight="1">
      <c r="A172" s="165" t="s">
        <v>374</v>
      </c>
      <c r="B172" s="166" t="s">
        <v>401</v>
      </c>
      <c r="C172" s="167" t="s">
        <v>112</v>
      </c>
      <c r="D172" s="168">
        <v>2905000.0</v>
      </c>
      <c r="E172" s="169" t="str">
        <f>iferror(vlookup(C172,'Master data'!$A$2:$C$29,3,0),"-/-")</f>
        <v>Biến phí</v>
      </c>
      <c r="F172" s="169" t="str">
        <f>iferror(vlookup(C172,'Master data'!$A$2:$C$29,2,0),"-/-")</f>
        <v>Chi phí hành chính</v>
      </c>
    </row>
    <row r="173" ht="21.0" customHeight="1">
      <c r="A173" s="165" t="s">
        <v>374</v>
      </c>
      <c r="B173" s="166" t="s">
        <v>402</v>
      </c>
      <c r="C173" s="167" t="s">
        <v>112</v>
      </c>
      <c r="D173" s="168">
        <v>1000000.0</v>
      </c>
      <c r="E173" s="169" t="str">
        <f>iferror(vlookup(C173,'Master data'!$A$2:$C$29,3,0),"-/-")</f>
        <v>Biến phí</v>
      </c>
      <c r="F173" s="169" t="str">
        <f>iferror(vlookup(C173,'Master data'!$A$2:$C$29,2,0),"-/-")</f>
        <v>Chi phí hành chính</v>
      </c>
    </row>
    <row r="174" ht="21.0" customHeight="1">
      <c r="A174" s="165" t="s">
        <v>374</v>
      </c>
      <c r="B174" s="166" t="s">
        <v>403</v>
      </c>
      <c r="C174" s="167" t="s">
        <v>112</v>
      </c>
      <c r="D174" s="168">
        <v>126000.0</v>
      </c>
      <c r="E174" s="169" t="str">
        <f>iferror(vlookup(C174,'Master data'!$A$2:$C$29,3,0),"-/-")</f>
        <v>Biến phí</v>
      </c>
      <c r="F174" s="169" t="str">
        <f>iferror(vlookup(C174,'Master data'!$A$2:$C$29,2,0),"-/-")</f>
        <v>Chi phí hành chính</v>
      </c>
    </row>
    <row r="175" ht="21.0" customHeight="1">
      <c r="A175" s="165" t="s">
        <v>374</v>
      </c>
      <c r="B175" s="166" t="s">
        <v>404</v>
      </c>
      <c r="C175" s="167" t="s">
        <v>112</v>
      </c>
      <c r="D175" s="168">
        <v>400000.0</v>
      </c>
      <c r="E175" s="169" t="str">
        <f>iferror(vlookup(C175,'Master data'!$A$2:$C$29,3,0),"-/-")</f>
        <v>Biến phí</v>
      </c>
      <c r="F175" s="169" t="str">
        <f>iferror(vlookup(C175,'Master data'!$A$2:$C$29,2,0),"-/-")</f>
        <v>Chi phí hành chính</v>
      </c>
    </row>
    <row r="176" ht="21.0" customHeight="1">
      <c r="A176" s="165" t="s">
        <v>374</v>
      </c>
      <c r="B176" s="166" t="s">
        <v>405</v>
      </c>
      <c r="C176" s="167" t="s">
        <v>112</v>
      </c>
      <c r="D176" s="168">
        <v>2000000.0</v>
      </c>
      <c r="E176" s="169" t="str">
        <f>iferror(vlookup(C176,'Master data'!$A$2:$C$29,3,0),"-/-")</f>
        <v>Biến phí</v>
      </c>
      <c r="F176" s="169" t="str">
        <f>iferror(vlookup(C176,'Master data'!$A$2:$C$29,2,0),"-/-")</f>
        <v>Chi phí hành chính</v>
      </c>
    </row>
    <row r="177" ht="21.0" customHeight="1">
      <c r="A177" s="165" t="s">
        <v>374</v>
      </c>
      <c r="B177" s="166" t="s">
        <v>406</v>
      </c>
      <c r="C177" s="167" t="s">
        <v>112</v>
      </c>
      <c r="D177" s="168">
        <v>4950000.0</v>
      </c>
      <c r="E177" s="169" t="str">
        <f>iferror(vlookup(C177,'Master data'!$A$2:$C$29,3,0),"-/-")</f>
        <v>Biến phí</v>
      </c>
      <c r="F177" s="169" t="str">
        <f>iferror(vlookup(C177,'Master data'!$A$2:$C$29,2,0),"-/-")</f>
        <v>Chi phí hành chính</v>
      </c>
    </row>
    <row r="178" ht="21.0" customHeight="1">
      <c r="A178" s="165" t="s">
        <v>374</v>
      </c>
      <c r="B178" s="166" t="s">
        <v>407</v>
      </c>
      <c r="C178" s="167" t="s">
        <v>112</v>
      </c>
      <c r="D178" s="168">
        <v>2250000.0</v>
      </c>
      <c r="E178" s="169" t="str">
        <f>iferror(vlookup(C178,'Master data'!$A$2:$C$29,3,0),"-/-")</f>
        <v>Biến phí</v>
      </c>
      <c r="F178" s="169" t="str">
        <f>iferror(vlookup(C178,'Master data'!$A$2:$C$29,2,0),"-/-")</f>
        <v>Chi phí hành chính</v>
      </c>
    </row>
    <row r="179" ht="21.0" customHeight="1">
      <c r="A179" s="165" t="s">
        <v>374</v>
      </c>
      <c r="B179" s="166" t="s">
        <v>408</v>
      </c>
      <c r="C179" s="167" t="s">
        <v>112</v>
      </c>
      <c r="D179" s="168">
        <v>3700000.0</v>
      </c>
      <c r="E179" s="169" t="str">
        <f>iferror(vlookup(C179,'Master data'!$A$2:$C$29,3,0),"-/-")</f>
        <v>Biến phí</v>
      </c>
      <c r="F179" s="169" t="str">
        <f>iferror(vlookup(C179,'Master data'!$A$2:$C$29,2,0),"-/-")</f>
        <v>Chi phí hành chính</v>
      </c>
    </row>
    <row r="180" ht="21.0" customHeight="1">
      <c r="A180" s="165" t="s">
        <v>374</v>
      </c>
      <c r="B180" s="166" t="s">
        <v>409</v>
      </c>
      <c r="C180" s="167" t="s">
        <v>112</v>
      </c>
      <c r="D180" s="168">
        <v>283000.0</v>
      </c>
      <c r="E180" s="169" t="str">
        <f>iferror(vlookup(C180,'Master data'!$A$2:$C$29,3,0),"-/-")</f>
        <v>Biến phí</v>
      </c>
      <c r="F180" s="169" t="str">
        <f>iferror(vlookup(C180,'Master data'!$A$2:$C$29,2,0),"-/-")</f>
        <v>Chi phí hành chính</v>
      </c>
    </row>
    <row r="181" ht="21.0" customHeight="1">
      <c r="A181" s="165" t="s">
        <v>374</v>
      </c>
      <c r="B181" s="166" t="s">
        <v>410</v>
      </c>
      <c r="C181" s="167" t="s">
        <v>112</v>
      </c>
      <c r="D181" s="168">
        <v>925000.0</v>
      </c>
      <c r="E181" s="169" t="str">
        <f>iferror(vlookup(C181,'Master data'!$A$2:$C$29,3,0),"-/-")</f>
        <v>Biến phí</v>
      </c>
      <c r="F181" s="169" t="str">
        <f>iferror(vlookup(C181,'Master data'!$A$2:$C$29,2,0),"-/-")</f>
        <v>Chi phí hành chính</v>
      </c>
    </row>
    <row r="182" ht="21.0" customHeight="1">
      <c r="A182" s="165" t="s">
        <v>374</v>
      </c>
      <c r="B182" s="166" t="s">
        <v>411</v>
      </c>
      <c r="C182" s="167" t="s">
        <v>112</v>
      </c>
      <c r="D182" s="168">
        <v>200000.0</v>
      </c>
      <c r="E182" s="169" t="str">
        <f>iferror(vlookup(C182,'Master data'!$A$2:$C$29,3,0),"-/-")</f>
        <v>Biến phí</v>
      </c>
      <c r="F182" s="169" t="str">
        <f>iferror(vlookup(C182,'Master data'!$A$2:$C$29,2,0),"-/-")</f>
        <v>Chi phí hành chính</v>
      </c>
    </row>
    <row r="183" ht="21.0" customHeight="1">
      <c r="A183" s="165" t="s">
        <v>374</v>
      </c>
      <c r="B183" s="166" t="s">
        <v>412</v>
      </c>
      <c r="C183" s="167" t="s">
        <v>112</v>
      </c>
      <c r="D183" s="168">
        <v>450000.0</v>
      </c>
      <c r="E183" s="169" t="str">
        <f>iferror(vlookup(C183,'Master data'!$A$2:$C$29,3,0),"-/-")</f>
        <v>Biến phí</v>
      </c>
      <c r="F183" s="169" t="str">
        <f>iferror(vlookup(C183,'Master data'!$A$2:$C$29,2,0),"-/-")</f>
        <v>Chi phí hành chính</v>
      </c>
    </row>
    <row r="184" ht="21.0" customHeight="1">
      <c r="A184" s="165" t="s">
        <v>374</v>
      </c>
      <c r="B184" s="166" t="s">
        <v>413</v>
      </c>
      <c r="C184" s="167" t="s">
        <v>112</v>
      </c>
      <c r="D184" s="168">
        <v>2500000.0</v>
      </c>
      <c r="E184" s="169" t="str">
        <f>iferror(vlookup(C184,'Master data'!$A$2:$C$29,3,0),"-/-")</f>
        <v>Biến phí</v>
      </c>
      <c r="F184" s="169" t="str">
        <f>iferror(vlookup(C184,'Master data'!$A$2:$C$29,2,0),"-/-")</f>
        <v>Chi phí hành chính</v>
      </c>
    </row>
    <row r="185" ht="21.0" customHeight="1">
      <c r="A185" s="165" t="s">
        <v>374</v>
      </c>
      <c r="B185" s="166" t="s">
        <v>414</v>
      </c>
      <c r="C185" s="167" t="s">
        <v>112</v>
      </c>
      <c r="D185" s="168">
        <v>250000.0</v>
      </c>
      <c r="E185" s="169" t="str">
        <f>iferror(vlookup(C185,'Master data'!$A$2:$C$29,3,0),"-/-")</f>
        <v>Biến phí</v>
      </c>
      <c r="F185" s="169" t="str">
        <f>iferror(vlookup(C185,'Master data'!$A$2:$C$29,2,0),"-/-")</f>
        <v>Chi phí hành chính</v>
      </c>
    </row>
    <row r="186" ht="21.0" customHeight="1">
      <c r="A186" s="165" t="s">
        <v>374</v>
      </c>
      <c r="B186" s="166" t="s">
        <v>415</v>
      </c>
      <c r="C186" s="167" t="s">
        <v>112</v>
      </c>
      <c r="D186" s="168">
        <v>3190000.0</v>
      </c>
      <c r="E186" s="169" t="str">
        <f>iferror(vlookup(C186,'Master data'!$A$2:$C$29,3,0),"-/-")</f>
        <v>Biến phí</v>
      </c>
      <c r="F186" s="169" t="str">
        <f>iferror(vlookup(C186,'Master data'!$A$2:$C$29,2,0),"-/-")</f>
        <v>Chi phí hành chính</v>
      </c>
    </row>
    <row r="187" ht="21.0" customHeight="1">
      <c r="A187" s="165" t="s">
        <v>374</v>
      </c>
      <c r="B187" s="166" t="s">
        <v>416</v>
      </c>
      <c r="C187" s="167" t="s">
        <v>112</v>
      </c>
      <c r="D187" s="168">
        <v>2.0E7</v>
      </c>
      <c r="E187" s="169" t="str">
        <f>iferror(vlookup(C187,'Master data'!$A$2:$C$29,3,0),"-/-")</f>
        <v>Biến phí</v>
      </c>
      <c r="F187" s="169" t="str">
        <f>iferror(vlookup(C187,'Master data'!$A$2:$C$29,2,0),"-/-")</f>
        <v>Chi phí hành chính</v>
      </c>
    </row>
    <row r="188" ht="21.0" customHeight="1">
      <c r="A188" s="165" t="s">
        <v>374</v>
      </c>
      <c r="B188" s="166" t="s">
        <v>417</v>
      </c>
      <c r="C188" s="167" t="s">
        <v>112</v>
      </c>
      <c r="D188" s="168">
        <v>1232000.0</v>
      </c>
      <c r="E188" s="169" t="str">
        <f>iferror(vlookup(C188,'Master data'!$A$2:$C$29,3,0),"-/-")</f>
        <v>Biến phí</v>
      </c>
      <c r="F188" s="169" t="str">
        <f>iferror(vlookup(C188,'Master data'!$A$2:$C$29,2,0),"-/-")</f>
        <v>Chi phí hành chính</v>
      </c>
    </row>
    <row r="189" ht="21.0" customHeight="1">
      <c r="A189" s="165" t="s">
        <v>374</v>
      </c>
      <c r="B189" s="166" t="s">
        <v>418</v>
      </c>
      <c r="C189" s="167" t="s">
        <v>112</v>
      </c>
      <c r="D189" s="168">
        <v>1170000.0</v>
      </c>
      <c r="E189" s="169" t="str">
        <f>iferror(vlookup(C189,'Master data'!$A$2:$C$29,3,0),"-/-")</f>
        <v>Biến phí</v>
      </c>
      <c r="F189" s="169" t="str">
        <f>iferror(vlookup(C189,'Master data'!$A$2:$C$29,2,0),"-/-")</f>
        <v>Chi phí hành chính</v>
      </c>
    </row>
    <row r="190" ht="21.0" customHeight="1">
      <c r="A190" s="165" t="s">
        <v>374</v>
      </c>
      <c r="B190" s="166" t="s">
        <v>419</v>
      </c>
      <c r="C190" s="167" t="s">
        <v>112</v>
      </c>
      <c r="D190" s="168">
        <v>200000.0</v>
      </c>
      <c r="E190" s="169" t="str">
        <f>iferror(vlookup(C190,'Master data'!$A$2:$C$29,3,0),"-/-")</f>
        <v>Biến phí</v>
      </c>
      <c r="F190" s="169" t="str">
        <f>iferror(vlookup(C190,'Master data'!$A$2:$C$29,2,0),"-/-")</f>
        <v>Chi phí hành chính</v>
      </c>
    </row>
    <row r="191" ht="21.0" customHeight="1">
      <c r="A191" s="165" t="s">
        <v>374</v>
      </c>
      <c r="B191" s="166" t="s">
        <v>291</v>
      </c>
      <c r="C191" s="167" t="s">
        <v>112</v>
      </c>
      <c r="D191" s="168">
        <v>70000.0</v>
      </c>
      <c r="E191" s="169" t="str">
        <f>iferror(vlookup(C191,'Master data'!$A$2:$C$29,3,0),"-/-")</f>
        <v>Biến phí</v>
      </c>
      <c r="F191" s="169" t="str">
        <f>iferror(vlookup(C191,'Master data'!$A$2:$C$29,2,0),"-/-")</f>
        <v>Chi phí hành chính</v>
      </c>
    </row>
    <row r="192" ht="21.0" customHeight="1">
      <c r="A192" s="165" t="s">
        <v>374</v>
      </c>
      <c r="B192" s="166" t="s">
        <v>344</v>
      </c>
      <c r="C192" s="167" t="s">
        <v>112</v>
      </c>
      <c r="D192" s="168">
        <v>125000.0</v>
      </c>
      <c r="E192" s="169" t="str">
        <f>iferror(vlookup(C192,'Master data'!$A$2:$C$29,3,0),"-/-")</f>
        <v>Biến phí</v>
      </c>
      <c r="F192" s="169" t="str">
        <f>iferror(vlookup(C192,'Master data'!$A$2:$C$29,2,0),"-/-")</f>
        <v>Chi phí hành chính</v>
      </c>
    </row>
    <row r="193" ht="21.0" customHeight="1">
      <c r="A193" s="165" t="s">
        <v>374</v>
      </c>
      <c r="B193" s="166" t="s">
        <v>345</v>
      </c>
      <c r="C193" s="167" t="s">
        <v>112</v>
      </c>
      <c r="D193" s="168">
        <v>2838000.0</v>
      </c>
      <c r="E193" s="169" t="str">
        <f>iferror(vlookup(C193,'Master data'!$A$2:$C$29,3,0),"-/-")</f>
        <v>Biến phí</v>
      </c>
      <c r="F193" s="169" t="str">
        <f>iferror(vlookup(C193,'Master data'!$A$2:$C$29,2,0),"-/-")</f>
        <v>Chi phí hành chính</v>
      </c>
    </row>
    <row r="194" ht="21.0" customHeight="1">
      <c r="A194" s="165" t="s">
        <v>374</v>
      </c>
      <c r="B194" s="166" t="s">
        <v>420</v>
      </c>
      <c r="C194" s="167" t="s">
        <v>112</v>
      </c>
      <c r="D194" s="168">
        <v>950000.0</v>
      </c>
      <c r="E194" s="169" t="str">
        <f>iferror(vlookup(C194,'Master data'!$A$2:$C$29,3,0),"-/-")</f>
        <v>Biến phí</v>
      </c>
      <c r="F194" s="169" t="str">
        <f>iferror(vlookup(C194,'Master data'!$A$2:$C$29,2,0),"-/-")</f>
        <v>Chi phí hành chính</v>
      </c>
    </row>
    <row r="195" ht="21.0" customHeight="1">
      <c r="A195" s="165" t="s">
        <v>374</v>
      </c>
      <c r="B195" s="166" t="s">
        <v>345</v>
      </c>
      <c r="C195" s="167" t="s">
        <v>112</v>
      </c>
      <c r="D195" s="168">
        <v>2850000.0</v>
      </c>
      <c r="E195" s="169" t="str">
        <f>iferror(vlookup(C195,'Master data'!$A$2:$C$29,3,0),"-/-")</f>
        <v>Biến phí</v>
      </c>
      <c r="F195" s="169" t="str">
        <f>iferror(vlookup(C195,'Master data'!$A$2:$C$29,2,0),"-/-")</f>
        <v>Chi phí hành chính</v>
      </c>
    </row>
    <row r="196" ht="21.0" customHeight="1">
      <c r="A196" s="165" t="s">
        <v>374</v>
      </c>
      <c r="B196" s="166" t="s">
        <v>352</v>
      </c>
      <c r="C196" s="167" t="s">
        <v>95</v>
      </c>
      <c r="D196" s="168">
        <v>5.0E7</v>
      </c>
      <c r="E196" s="169" t="str">
        <f>iferror(vlookup(C196,'Master data'!$A$2:$C$29,3,0),"-/-")</f>
        <v>Biến phí</v>
      </c>
      <c r="F196" s="169" t="str">
        <f>iferror(vlookup(C196,'Master data'!$A$2:$C$29,2,0),"-/-")</f>
        <v>Chi phí bán hàng</v>
      </c>
    </row>
    <row r="197" ht="21.0" customHeight="1">
      <c r="A197" s="165" t="s">
        <v>374</v>
      </c>
      <c r="B197" s="166" t="s">
        <v>421</v>
      </c>
      <c r="C197" s="167" t="s">
        <v>95</v>
      </c>
      <c r="D197" s="168">
        <v>3.0E7</v>
      </c>
      <c r="E197" s="169" t="str">
        <f>iferror(vlookup(C197,'Master data'!$A$2:$C$29,3,0),"-/-")</f>
        <v>Biến phí</v>
      </c>
      <c r="F197" s="169" t="str">
        <f>iferror(vlookup(C197,'Master data'!$A$2:$C$29,2,0),"-/-")</f>
        <v>Chi phí bán hàng</v>
      </c>
    </row>
    <row r="198" ht="21.0" customHeight="1">
      <c r="A198" s="165" t="s">
        <v>374</v>
      </c>
      <c r="B198" s="166" t="s">
        <v>352</v>
      </c>
      <c r="C198" s="167" t="s">
        <v>95</v>
      </c>
      <c r="D198" s="168">
        <v>3.0E7</v>
      </c>
      <c r="E198" s="169" t="str">
        <f>iferror(vlookup(C198,'Master data'!$A$2:$C$29,3,0),"-/-")</f>
        <v>Biến phí</v>
      </c>
      <c r="F198" s="169" t="str">
        <f>iferror(vlookup(C198,'Master data'!$A$2:$C$29,2,0),"-/-")</f>
        <v>Chi phí bán hàng</v>
      </c>
    </row>
    <row r="199" ht="21.0" customHeight="1">
      <c r="A199" s="165" t="s">
        <v>374</v>
      </c>
      <c r="B199" s="166" t="s">
        <v>421</v>
      </c>
      <c r="C199" s="167" t="s">
        <v>95</v>
      </c>
      <c r="D199" s="168">
        <v>3.0E7</v>
      </c>
      <c r="E199" s="169" t="str">
        <f>iferror(vlookup(C199,'Master data'!$A$2:$C$29,3,0),"-/-")</f>
        <v>Biến phí</v>
      </c>
      <c r="F199" s="169" t="str">
        <f>iferror(vlookup(C199,'Master data'!$A$2:$C$29,2,0),"-/-")</f>
        <v>Chi phí bán hàng</v>
      </c>
    </row>
    <row r="200" ht="21.0" customHeight="1">
      <c r="A200" s="165" t="s">
        <v>374</v>
      </c>
      <c r="B200" s="166" t="s">
        <v>422</v>
      </c>
      <c r="C200" s="167" t="s">
        <v>123</v>
      </c>
      <c r="D200" s="168">
        <v>4.8E7</v>
      </c>
      <c r="E200" s="169" t="str">
        <f>iferror(vlookup(C200,'Master data'!$A$2:$C$29,3,0),"-/-")</f>
        <v>Định phí</v>
      </c>
      <c r="F200" s="169" t="str">
        <f>iferror(vlookup(C200,'Master data'!$A$2:$C$29,2,0),"-/-")</f>
        <v>Chi phí QLDN</v>
      </c>
    </row>
    <row r="201" ht="21.0" customHeight="1">
      <c r="A201" s="165" t="s">
        <v>374</v>
      </c>
      <c r="B201" s="166" t="s">
        <v>356</v>
      </c>
      <c r="C201" s="167" t="s">
        <v>123</v>
      </c>
      <c r="D201" s="168">
        <v>6500000.0</v>
      </c>
      <c r="E201" s="169" t="str">
        <f>iferror(vlookup(C201,'Master data'!$A$2:$C$29,3,0),"-/-")</f>
        <v>Định phí</v>
      </c>
      <c r="F201" s="169" t="str">
        <f>iferror(vlookup(C201,'Master data'!$A$2:$C$29,2,0),"-/-")</f>
        <v>Chi phí QLDN</v>
      </c>
    </row>
    <row r="202" ht="21.0" customHeight="1">
      <c r="A202" s="165" t="s">
        <v>374</v>
      </c>
      <c r="B202" s="166" t="s">
        <v>362</v>
      </c>
      <c r="C202" s="167" t="s">
        <v>112</v>
      </c>
      <c r="D202" s="168">
        <v>500000.0</v>
      </c>
      <c r="E202" s="169" t="str">
        <f>iferror(vlookup(C202,'Master data'!$A$2:$C$29,3,0),"-/-")</f>
        <v>Biến phí</v>
      </c>
      <c r="F202" s="169" t="str">
        <f>iferror(vlookup(C202,'Master data'!$A$2:$C$29,2,0),"-/-")</f>
        <v>Chi phí hành chính</v>
      </c>
    </row>
    <row r="203" ht="21.0" customHeight="1">
      <c r="A203" s="165" t="s">
        <v>374</v>
      </c>
      <c r="B203" s="166" t="s">
        <v>363</v>
      </c>
      <c r="C203" s="167" t="s">
        <v>112</v>
      </c>
      <c r="D203" s="168">
        <v>4000000.0</v>
      </c>
      <c r="E203" s="169" t="str">
        <f>iferror(vlookup(C203,'Master data'!$A$2:$C$29,3,0),"-/-")</f>
        <v>Biến phí</v>
      </c>
      <c r="F203" s="169" t="str">
        <f>iferror(vlookup(C203,'Master data'!$A$2:$C$29,2,0),"-/-")</f>
        <v>Chi phí hành chính</v>
      </c>
    </row>
    <row r="204" ht="21.0" customHeight="1">
      <c r="A204" s="165" t="s">
        <v>374</v>
      </c>
      <c r="B204" s="166" t="s">
        <v>423</v>
      </c>
      <c r="C204" s="167" t="s">
        <v>120</v>
      </c>
      <c r="D204" s="168">
        <v>5.0715E7</v>
      </c>
      <c r="E204" s="169" t="str">
        <f>iferror(vlookup(C204,'Master data'!$A$2:$C$29,3,0),"-/-")</f>
        <v>Định phí</v>
      </c>
      <c r="F204" s="169" t="str">
        <f>iferror(vlookup(C204,'Master data'!$A$2:$C$29,2,0),"-/-")</f>
        <v>Chi phí QLDN</v>
      </c>
    </row>
    <row r="205" ht="21.0" customHeight="1">
      <c r="A205" s="165" t="s">
        <v>374</v>
      </c>
      <c r="B205" s="166" t="s">
        <v>424</v>
      </c>
      <c r="C205" s="167" t="s">
        <v>120</v>
      </c>
      <c r="D205" s="168">
        <v>1.7E7</v>
      </c>
      <c r="E205" s="169" t="str">
        <f>iferror(vlookup(C205,'Master data'!$A$2:$C$29,3,0),"-/-")</f>
        <v>Định phí</v>
      </c>
      <c r="F205" s="169" t="str">
        <f>iferror(vlookup(C205,'Master data'!$A$2:$C$29,2,0),"-/-")</f>
        <v>Chi phí QLDN</v>
      </c>
    </row>
    <row r="206" ht="21.0" customHeight="1">
      <c r="A206" s="165" t="s">
        <v>374</v>
      </c>
      <c r="B206" s="166" t="s">
        <v>425</v>
      </c>
      <c r="C206" s="167" t="s">
        <v>116</v>
      </c>
      <c r="D206" s="168">
        <v>1.006E7</v>
      </c>
      <c r="E206" s="169" t="str">
        <f>iferror(vlookup(C206,'Master data'!$A$2:$C$29,3,0),"-/-")</f>
        <v>Định phí</v>
      </c>
      <c r="F206" s="169" t="str">
        <f>iferror(vlookup(C206,'Master data'!$A$2:$C$29,2,0),"-/-")</f>
        <v>Chi phí hành chính</v>
      </c>
    </row>
    <row r="207" ht="21.0" customHeight="1">
      <c r="A207" s="165" t="s">
        <v>374</v>
      </c>
      <c r="B207" s="166" t="s">
        <v>426</v>
      </c>
      <c r="C207" s="167" t="s">
        <v>116</v>
      </c>
      <c r="D207" s="168">
        <v>2100000.0</v>
      </c>
      <c r="E207" s="169" t="str">
        <f>iferror(vlookup(C207,'Master data'!$A$2:$C$29,3,0),"-/-")</f>
        <v>Định phí</v>
      </c>
      <c r="F207" s="169" t="str">
        <f>iferror(vlookup(C207,'Master data'!$A$2:$C$29,2,0),"-/-")</f>
        <v>Chi phí hành chính</v>
      </c>
    </row>
    <row r="208" ht="21.0" customHeight="1">
      <c r="A208" s="165" t="s">
        <v>374</v>
      </c>
      <c r="B208" s="166" t="s">
        <v>427</v>
      </c>
      <c r="C208" s="167" t="s">
        <v>116</v>
      </c>
      <c r="D208" s="168">
        <v>1686000.0</v>
      </c>
      <c r="E208" s="169" t="str">
        <f>iferror(vlookup(C208,'Master data'!$A$2:$C$29,3,0),"-/-")</f>
        <v>Định phí</v>
      </c>
      <c r="F208" s="169" t="str">
        <f>iferror(vlookup(C208,'Master data'!$A$2:$C$29,2,0),"-/-")</f>
        <v>Chi phí hành chính</v>
      </c>
    </row>
    <row r="209" ht="21.0" customHeight="1">
      <c r="A209" s="165" t="s">
        <v>374</v>
      </c>
      <c r="B209" s="166" t="s">
        <v>428</v>
      </c>
      <c r="C209" s="167" t="s">
        <v>112</v>
      </c>
      <c r="D209" s="168">
        <v>1.5E7</v>
      </c>
      <c r="E209" s="169" t="str">
        <f>iferror(vlookup(C209,'Master data'!$A$2:$C$29,3,0),"-/-")</f>
        <v>Biến phí</v>
      </c>
      <c r="F209" s="169" t="str">
        <f>iferror(vlookup(C209,'Master data'!$A$2:$C$29,2,0),"-/-")</f>
        <v>Chi phí hành chính</v>
      </c>
    </row>
    <row r="210" ht="21.0" customHeight="1">
      <c r="A210" s="165" t="s">
        <v>374</v>
      </c>
      <c r="B210" s="166" t="s">
        <v>429</v>
      </c>
      <c r="C210" s="167" t="s">
        <v>116</v>
      </c>
      <c r="D210" s="168">
        <v>1410000.0</v>
      </c>
      <c r="E210" s="169" t="str">
        <f>iferror(vlookup(C210,'Master data'!$A$2:$C$29,3,0),"-/-")</f>
        <v>Định phí</v>
      </c>
      <c r="F210" s="169" t="str">
        <f>iferror(vlookup(C210,'Master data'!$A$2:$C$29,2,0),"-/-")</f>
        <v>Chi phí hành chính</v>
      </c>
    </row>
    <row r="211" ht="21.0" customHeight="1">
      <c r="A211" s="165" t="s">
        <v>374</v>
      </c>
      <c r="B211" s="166" t="s">
        <v>430</v>
      </c>
      <c r="C211" s="167" t="s">
        <v>121</v>
      </c>
      <c r="D211" s="168">
        <v>1.4838E7</v>
      </c>
      <c r="E211" s="169" t="str">
        <f>iferror(vlookup(C211,'Master data'!$A$2:$C$29,3,0),"-/-")</f>
        <v>Định phí</v>
      </c>
      <c r="F211" s="169" t="str">
        <f>iferror(vlookup(C211,'Master data'!$A$2:$C$29,2,0),"-/-")</f>
        <v>Chi phí QLDN</v>
      </c>
    </row>
    <row r="212" ht="21.0" customHeight="1">
      <c r="A212" s="165" t="s">
        <v>374</v>
      </c>
      <c r="B212" s="166" t="s">
        <v>431</v>
      </c>
      <c r="C212" s="167" t="s">
        <v>99</v>
      </c>
      <c r="D212" s="168">
        <v>2.3266E7</v>
      </c>
      <c r="E212" s="169" t="str">
        <f>iferror(vlookup(C212,'Master data'!$A$2:$C$29,3,0),"-/-")</f>
        <v>Biến phí</v>
      </c>
      <c r="F212" s="169" t="str">
        <f>iferror(vlookup(C212,'Master data'!$A$2:$C$29,2,0),"-/-")</f>
        <v>Chi phí giá vốn</v>
      </c>
    </row>
    <row r="213" ht="21.0" customHeight="1">
      <c r="A213" s="165" t="s">
        <v>374</v>
      </c>
      <c r="B213" s="166" t="s">
        <v>432</v>
      </c>
      <c r="C213" s="167" t="s">
        <v>99</v>
      </c>
      <c r="D213" s="168">
        <v>2500000.0</v>
      </c>
      <c r="E213" s="169" t="str">
        <f>iferror(vlookup(C213,'Master data'!$A$2:$C$29,3,0),"-/-")</f>
        <v>Biến phí</v>
      </c>
      <c r="F213" s="169" t="str">
        <f>iferror(vlookup(C213,'Master data'!$A$2:$C$29,2,0),"-/-")</f>
        <v>Chi phí giá vốn</v>
      </c>
    </row>
    <row r="214" ht="21.0" customHeight="1">
      <c r="A214" s="165" t="s">
        <v>374</v>
      </c>
      <c r="B214" s="166" t="s">
        <v>433</v>
      </c>
      <c r="C214" s="167" t="s">
        <v>102</v>
      </c>
      <c r="D214" s="168">
        <v>6.99632E7</v>
      </c>
      <c r="E214" s="169" t="str">
        <f>iferror(vlookup(C214,'Master data'!$A$2:$C$29,3,0),"-/-")</f>
        <v>Biến phí</v>
      </c>
      <c r="F214" s="169" t="str">
        <f>iferror(vlookup(C214,'Master data'!$A$2:$C$29,2,0),"-/-")</f>
        <v>Chi phí giá vốn</v>
      </c>
    </row>
    <row r="215" ht="21.0" customHeight="1">
      <c r="A215" s="165" t="s">
        <v>374</v>
      </c>
      <c r="B215" s="166" t="s">
        <v>434</v>
      </c>
      <c r="C215" s="167" t="s">
        <v>109</v>
      </c>
      <c r="D215" s="168">
        <v>2.67596558E8</v>
      </c>
      <c r="E215" s="169" t="str">
        <f>iferror(vlookup(C215,'Master data'!$A$2:$C$29,3,0),"-/-")</f>
        <v>Định phí</v>
      </c>
      <c r="F215" s="169" t="str">
        <f>iferror(vlookup(C215,'Master data'!$A$2:$C$29,2,0),"-/-")</f>
        <v>Chi phí QLDN</v>
      </c>
    </row>
    <row r="216" ht="21.0" customHeight="1">
      <c r="A216" s="165" t="s">
        <v>374</v>
      </c>
      <c r="B216" s="166" t="s">
        <v>435</v>
      </c>
      <c r="C216" s="167" t="s">
        <v>17</v>
      </c>
      <c r="D216" s="168">
        <v>7.984075E7</v>
      </c>
      <c r="E216" s="169" t="str">
        <f>iferror(vlookup(C216,'Master data'!$A$2:$C$29,3,0),"-/-")</f>
        <v>Biến phí</v>
      </c>
      <c r="F216" s="169" t="str">
        <f>iferror(vlookup(C216,'Master data'!$A$2:$C$29,2,0),"-/-")</f>
        <v>Chi phí bán hàng</v>
      </c>
    </row>
    <row r="217" ht="21.0" customHeight="1">
      <c r="A217" s="165" t="s">
        <v>436</v>
      </c>
      <c r="B217" s="166" t="s">
        <v>274</v>
      </c>
      <c r="C217" s="167" t="s">
        <v>112</v>
      </c>
      <c r="D217" s="168">
        <v>0.0</v>
      </c>
      <c r="E217" s="169" t="str">
        <f>iferror(vlookup(C217,'Master data'!$A$2:$C$29,3,0),"-/-")</f>
        <v>Biến phí</v>
      </c>
      <c r="F217" s="169" t="str">
        <f>iferror(vlookup(C217,'Master data'!$A$2:$C$29,2,0),"-/-")</f>
        <v>Chi phí hành chính</v>
      </c>
    </row>
    <row r="218" ht="21.0" customHeight="1">
      <c r="A218" s="165" t="s">
        <v>436</v>
      </c>
      <c r="B218" s="166" t="s">
        <v>437</v>
      </c>
      <c r="C218" s="167" t="s">
        <v>106</v>
      </c>
      <c r="D218" s="168">
        <v>1.011666E7</v>
      </c>
      <c r="E218" s="169" t="str">
        <f>iferror(vlookup(C218,'Master data'!$A$2:$C$29,3,0),"-/-")</f>
        <v>Biến phí</v>
      </c>
      <c r="F218" s="169" t="str">
        <f>iferror(vlookup(C218,'Master data'!$A$2:$C$29,2,0),"-/-")</f>
        <v>Chi phí bán hàng</v>
      </c>
    </row>
    <row r="219" ht="21.0" customHeight="1">
      <c r="A219" s="165" t="s">
        <v>436</v>
      </c>
      <c r="B219" s="166" t="s">
        <v>275</v>
      </c>
      <c r="C219" s="167" t="s">
        <v>112</v>
      </c>
      <c r="D219" s="168">
        <v>845000.0</v>
      </c>
      <c r="E219" s="169" t="str">
        <f>iferror(vlookup(C219,'Master data'!$A$2:$C$29,3,0),"-/-")</f>
        <v>Biến phí</v>
      </c>
      <c r="F219" s="169" t="str">
        <f>iferror(vlookup(C219,'Master data'!$A$2:$C$29,2,0),"-/-")</f>
        <v>Chi phí hành chính</v>
      </c>
    </row>
    <row r="220" ht="21.0" customHeight="1">
      <c r="A220" s="165" t="s">
        <v>436</v>
      </c>
      <c r="B220" s="166" t="s">
        <v>275</v>
      </c>
      <c r="C220" s="167" t="s">
        <v>112</v>
      </c>
      <c r="D220" s="168">
        <v>915000.0</v>
      </c>
      <c r="E220" s="169" t="str">
        <f>iferror(vlookup(C220,'Master data'!$A$2:$C$29,3,0),"-/-")</f>
        <v>Biến phí</v>
      </c>
      <c r="F220" s="169" t="str">
        <f>iferror(vlookup(C220,'Master data'!$A$2:$C$29,2,0),"-/-")</f>
        <v>Chi phí hành chính</v>
      </c>
    </row>
    <row r="221" ht="21.0" customHeight="1">
      <c r="A221" s="165" t="s">
        <v>436</v>
      </c>
      <c r="B221" s="166" t="s">
        <v>438</v>
      </c>
      <c r="C221" s="167" t="s">
        <v>112</v>
      </c>
      <c r="D221" s="168">
        <v>895000.0</v>
      </c>
      <c r="E221" s="169" t="str">
        <f>iferror(vlookup(C221,'Master data'!$A$2:$C$29,3,0),"-/-")</f>
        <v>Biến phí</v>
      </c>
      <c r="F221" s="169" t="str">
        <f>iferror(vlookup(C221,'Master data'!$A$2:$C$29,2,0),"-/-")</f>
        <v>Chi phí hành chính</v>
      </c>
    </row>
    <row r="222" ht="21.0" customHeight="1">
      <c r="A222" s="165" t="s">
        <v>436</v>
      </c>
      <c r="B222" s="166" t="s">
        <v>275</v>
      </c>
      <c r="C222" s="167" t="s">
        <v>112</v>
      </c>
      <c r="D222" s="168">
        <v>910000.0</v>
      </c>
      <c r="E222" s="169" t="str">
        <f>iferror(vlookup(C222,'Master data'!$A$2:$C$29,3,0),"-/-")</f>
        <v>Biến phí</v>
      </c>
      <c r="F222" s="169" t="str">
        <f>iferror(vlookup(C222,'Master data'!$A$2:$C$29,2,0),"-/-")</f>
        <v>Chi phí hành chính</v>
      </c>
    </row>
    <row r="223" ht="21.0" customHeight="1">
      <c r="A223" s="165" t="s">
        <v>436</v>
      </c>
      <c r="B223" s="166" t="s">
        <v>275</v>
      </c>
      <c r="C223" s="167" t="s">
        <v>112</v>
      </c>
      <c r="D223" s="168">
        <v>915000.0</v>
      </c>
      <c r="E223" s="169" t="str">
        <f>iferror(vlookup(C223,'Master data'!$A$2:$C$29,3,0),"-/-")</f>
        <v>Biến phí</v>
      </c>
      <c r="F223" s="169" t="str">
        <f>iferror(vlookup(C223,'Master data'!$A$2:$C$29,2,0),"-/-")</f>
        <v>Chi phí hành chính</v>
      </c>
    </row>
    <row r="224" ht="21.0" customHeight="1">
      <c r="A224" s="165" t="s">
        <v>436</v>
      </c>
      <c r="B224" s="166" t="s">
        <v>439</v>
      </c>
      <c r="C224" s="167" t="s">
        <v>112</v>
      </c>
      <c r="D224" s="168">
        <v>926000.0</v>
      </c>
      <c r="E224" s="169" t="str">
        <f>iferror(vlookup(C224,'Master data'!$A$2:$C$29,3,0),"-/-")</f>
        <v>Biến phí</v>
      </c>
      <c r="F224" s="169" t="str">
        <f>iferror(vlookup(C224,'Master data'!$A$2:$C$29,2,0),"-/-")</f>
        <v>Chi phí hành chính</v>
      </c>
    </row>
    <row r="225" ht="21.0" customHeight="1">
      <c r="A225" s="165" t="s">
        <v>436</v>
      </c>
      <c r="B225" s="166" t="s">
        <v>275</v>
      </c>
      <c r="C225" s="167" t="s">
        <v>112</v>
      </c>
      <c r="D225" s="168">
        <v>885000.0</v>
      </c>
      <c r="E225" s="169" t="str">
        <f>iferror(vlookup(C225,'Master data'!$A$2:$C$29,3,0),"-/-")</f>
        <v>Biến phí</v>
      </c>
      <c r="F225" s="169" t="str">
        <f>iferror(vlookup(C225,'Master data'!$A$2:$C$29,2,0),"-/-")</f>
        <v>Chi phí hành chính</v>
      </c>
    </row>
    <row r="226" ht="21.0" customHeight="1">
      <c r="A226" s="165" t="s">
        <v>436</v>
      </c>
      <c r="B226" s="166" t="s">
        <v>440</v>
      </c>
      <c r="C226" s="167" t="s">
        <v>112</v>
      </c>
      <c r="D226" s="168">
        <v>1240000.0</v>
      </c>
      <c r="E226" s="169" t="str">
        <f>iferror(vlookup(C226,'Master data'!$A$2:$C$29,3,0),"-/-")</f>
        <v>Biến phí</v>
      </c>
      <c r="F226" s="169" t="str">
        <f>iferror(vlookup(C226,'Master data'!$A$2:$C$29,2,0),"-/-")</f>
        <v>Chi phí hành chính</v>
      </c>
    </row>
    <row r="227" ht="21.0" customHeight="1">
      <c r="A227" s="165" t="s">
        <v>436</v>
      </c>
      <c r="B227" s="166" t="s">
        <v>441</v>
      </c>
      <c r="C227" s="167" t="s">
        <v>112</v>
      </c>
      <c r="D227" s="168">
        <v>8281000.0</v>
      </c>
      <c r="E227" s="169" t="str">
        <f>iferror(vlookup(C227,'Master data'!$A$2:$C$29,3,0),"-/-")</f>
        <v>Biến phí</v>
      </c>
      <c r="F227" s="169" t="str">
        <f>iferror(vlookup(C227,'Master data'!$A$2:$C$29,2,0),"-/-")</f>
        <v>Chi phí hành chính</v>
      </c>
    </row>
    <row r="228" ht="21.0" customHeight="1">
      <c r="A228" s="165" t="s">
        <v>436</v>
      </c>
      <c r="B228" s="166" t="s">
        <v>442</v>
      </c>
      <c r="C228" s="167" t="s">
        <v>112</v>
      </c>
      <c r="D228" s="168">
        <v>926000.0</v>
      </c>
      <c r="E228" s="169" t="str">
        <f>iferror(vlookup(C228,'Master data'!$A$2:$C$29,3,0),"-/-")</f>
        <v>Biến phí</v>
      </c>
      <c r="F228" s="169" t="str">
        <f>iferror(vlookup(C228,'Master data'!$A$2:$C$29,2,0),"-/-")</f>
        <v>Chi phí hành chính</v>
      </c>
    </row>
    <row r="229" ht="21.0" customHeight="1">
      <c r="A229" s="165" t="s">
        <v>436</v>
      </c>
      <c r="B229" s="166" t="s">
        <v>288</v>
      </c>
      <c r="C229" s="167" t="s">
        <v>112</v>
      </c>
      <c r="D229" s="168">
        <v>750000.0</v>
      </c>
      <c r="E229" s="169" t="str">
        <f>iferror(vlookup(C229,'Master data'!$A$2:$C$29,3,0),"-/-")</f>
        <v>Biến phí</v>
      </c>
      <c r="F229" s="169" t="str">
        <f>iferror(vlookup(C229,'Master data'!$A$2:$C$29,2,0),"-/-")</f>
        <v>Chi phí hành chính</v>
      </c>
    </row>
    <row r="230" ht="21.0" customHeight="1">
      <c r="A230" s="165" t="s">
        <v>436</v>
      </c>
      <c r="B230" s="166" t="s">
        <v>288</v>
      </c>
      <c r="C230" s="167" t="s">
        <v>112</v>
      </c>
      <c r="D230" s="168">
        <v>750000.0</v>
      </c>
      <c r="E230" s="169" t="str">
        <f>iferror(vlookup(C230,'Master data'!$A$2:$C$29,3,0),"-/-")</f>
        <v>Biến phí</v>
      </c>
      <c r="F230" s="169" t="str">
        <f>iferror(vlookup(C230,'Master data'!$A$2:$C$29,2,0),"-/-")</f>
        <v>Chi phí hành chính</v>
      </c>
    </row>
    <row r="231" ht="21.0" customHeight="1">
      <c r="A231" s="165" t="s">
        <v>436</v>
      </c>
      <c r="B231" s="166" t="s">
        <v>443</v>
      </c>
      <c r="C231" s="167" t="s">
        <v>112</v>
      </c>
      <c r="D231" s="168">
        <v>250000.0</v>
      </c>
      <c r="E231" s="169" t="str">
        <f>iferror(vlookup(C231,'Master data'!$A$2:$C$29,3,0),"-/-")</f>
        <v>Biến phí</v>
      </c>
      <c r="F231" s="169" t="str">
        <f>iferror(vlookup(C231,'Master data'!$A$2:$C$29,2,0),"-/-")</f>
        <v>Chi phí hành chính</v>
      </c>
    </row>
    <row r="232" ht="21.0" customHeight="1">
      <c r="A232" s="165" t="s">
        <v>436</v>
      </c>
      <c r="B232" s="166" t="s">
        <v>444</v>
      </c>
      <c r="C232" s="167" t="s">
        <v>112</v>
      </c>
      <c r="D232" s="168">
        <v>250000.0</v>
      </c>
      <c r="E232" s="169" t="str">
        <f>iferror(vlookup(C232,'Master data'!$A$2:$C$29,3,0),"-/-")</f>
        <v>Biến phí</v>
      </c>
      <c r="F232" s="169" t="str">
        <f>iferror(vlookup(C232,'Master data'!$A$2:$C$29,2,0),"-/-")</f>
        <v>Chi phí hành chính</v>
      </c>
    </row>
    <row r="233" ht="21.0" customHeight="1">
      <c r="A233" s="165" t="s">
        <v>436</v>
      </c>
      <c r="B233" s="166" t="s">
        <v>288</v>
      </c>
      <c r="C233" s="167" t="s">
        <v>112</v>
      </c>
      <c r="D233" s="168">
        <v>750000.0</v>
      </c>
      <c r="E233" s="169" t="str">
        <f>iferror(vlookup(C233,'Master data'!$A$2:$C$29,3,0),"-/-")</f>
        <v>Biến phí</v>
      </c>
      <c r="F233" s="169" t="str">
        <f>iferror(vlookup(C233,'Master data'!$A$2:$C$29,2,0),"-/-")</f>
        <v>Chi phí hành chính</v>
      </c>
    </row>
    <row r="234" ht="21.0" customHeight="1">
      <c r="A234" s="165" t="s">
        <v>436</v>
      </c>
      <c r="B234" s="166" t="s">
        <v>288</v>
      </c>
      <c r="C234" s="167" t="s">
        <v>112</v>
      </c>
      <c r="D234" s="168">
        <v>750000.0</v>
      </c>
      <c r="E234" s="169" t="str">
        <f>iferror(vlookup(C234,'Master data'!$A$2:$C$29,3,0),"-/-")</f>
        <v>Biến phí</v>
      </c>
      <c r="F234" s="169" t="str">
        <f>iferror(vlookup(C234,'Master data'!$A$2:$C$29,2,0),"-/-")</f>
        <v>Chi phí hành chính</v>
      </c>
    </row>
    <row r="235" ht="21.0" customHeight="1">
      <c r="A235" s="165" t="s">
        <v>436</v>
      </c>
      <c r="B235" s="166" t="s">
        <v>445</v>
      </c>
      <c r="C235" s="167" t="s">
        <v>112</v>
      </c>
      <c r="D235" s="168">
        <v>1300000.0</v>
      </c>
      <c r="E235" s="169" t="str">
        <f>iferror(vlookup(C235,'Master data'!$A$2:$C$29,3,0),"-/-")</f>
        <v>Biến phí</v>
      </c>
      <c r="F235" s="169" t="str">
        <f>iferror(vlookup(C235,'Master data'!$A$2:$C$29,2,0),"-/-")</f>
        <v>Chi phí hành chính</v>
      </c>
    </row>
    <row r="236" ht="21.0" customHeight="1">
      <c r="A236" s="165" t="s">
        <v>436</v>
      </c>
      <c r="B236" s="166" t="s">
        <v>446</v>
      </c>
      <c r="C236" s="167" t="s">
        <v>112</v>
      </c>
      <c r="D236" s="168">
        <v>1083000.0</v>
      </c>
      <c r="E236" s="169" t="str">
        <f>iferror(vlookup(C236,'Master data'!$A$2:$C$29,3,0),"-/-")</f>
        <v>Biến phí</v>
      </c>
      <c r="F236" s="169" t="str">
        <f>iferror(vlookup(C236,'Master data'!$A$2:$C$29,2,0),"-/-")</f>
        <v>Chi phí hành chính</v>
      </c>
    </row>
    <row r="237" ht="21.0" customHeight="1">
      <c r="A237" s="165" t="s">
        <v>436</v>
      </c>
      <c r="B237" s="166" t="s">
        <v>447</v>
      </c>
      <c r="C237" s="167" t="s">
        <v>95</v>
      </c>
      <c r="D237" s="168">
        <v>530000.0</v>
      </c>
      <c r="E237" s="169" t="str">
        <f>iferror(vlookup(C237,'Master data'!$A$2:$C$29,3,0),"-/-")</f>
        <v>Biến phí</v>
      </c>
      <c r="F237" s="169" t="str">
        <f>iferror(vlookup(C237,'Master data'!$A$2:$C$29,2,0),"-/-")</f>
        <v>Chi phí bán hàng</v>
      </c>
    </row>
    <row r="238" ht="21.0" customHeight="1">
      <c r="A238" s="165" t="s">
        <v>436</v>
      </c>
      <c r="B238" s="166" t="s">
        <v>448</v>
      </c>
      <c r="C238" s="167" t="s">
        <v>95</v>
      </c>
      <c r="D238" s="168">
        <v>1.2E7</v>
      </c>
      <c r="E238" s="169" t="str">
        <f>iferror(vlookup(C238,'Master data'!$A$2:$C$29,3,0),"-/-")</f>
        <v>Biến phí</v>
      </c>
      <c r="F238" s="169" t="str">
        <f>iferror(vlookup(C238,'Master data'!$A$2:$C$29,2,0),"-/-")</f>
        <v>Chi phí bán hàng</v>
      </c>
    </row>
    <row r="239" ht="21.0" customHeight="1">
      <c r="A239" s="165" t="s">
        <v>436</v>
      </c>
      <c r="B239" s="166" t="s">
        <v>449</v>
      </c>
      <c r="C239" s="167" t="s">
        <v>95</v>
      </c>
      <c r="D239" s="168">
        <v>3600000.0</v>
      </c>
      <c r="E239" s="169" t="str">
        <f>iferror(vlookup(C239,'Master data'!$A$2:$C$29,3,0),"-/-")</f>
        <v>Biến phí</v>
      </c>
      <c r="F239" s="169" t="str">
        <f>iferror(vlookup(C239,'Master data'!$A$2:$C$29,2,0),"-/-")</f>
        <v>Chi phí bán hàng</v>
      </c>
    </row>
    <row r="240" ht="21.0" customHeight="1">
      <c r="A240" s="165" t="s">
        <v>436</v>
      </c>
      <c r="B240" s="166" t="s">
        <v>450</v>
      </c>
      <c r="C240" s="167" t="s">
        <v>112</v>
      </c>
      <c r="D240" s="168">
        <v>200000.0</v>
      </c>
      <c r="E240" s="169" t="str">
        <f>iferror(vlookup(C240,'Master data'!$A$2:$C$29,3,0),"-/-")</f>
        <v>Biến phí</v>
      </c>
      <c r="F240" s="169" t="str">
        <f>iferror(vlookup(C240,'Master data'!$A$2:$C$29,2,0),"-/-")</f>
        <v>Chi phí hành chính</v>
      </c>
    </row>
    <row r="241" ht="21.0" customHeight="1">
      <c r="A241" s="165" t="s">
        <v>436</v>
      </c>
      <c r="B241" s="166" t="s">
        <v>451</v>
      </c>
      <c r="C241" s="167" t="s">
        <v>112</v>
      </c>
      <c r="D241" s="168">
        <v>1.0E7</v>
      </c>
      <c r="E241" s="169" t="str">
        <f>iferror(vlookup(C241,'Master data'!$A$2:$C$29,3,0),"-/-")</f>
        <v>Biến phí</v>
      </c>
      <c r="F241" s="169" t="str">
        <f>iferror(vlookup(C241,'Master data'!$A$2:$C$29,2,0),"-/-")</f>
        <v>Chi phí hành chính</v>
      </c>
    </row>
    <row r="242" ht="21.0" customHeight="1">
      <c r="A242" s="165" t="s">
        <v>436</v>
      </c>
      <c r="B242" s="166" t="s">
        <v>452</v>
      </c>
      <c r="C242" s="167" t="s">
        <v>112</v>
      </c>
      <c r="D242" s="168">
        <v>758000.0</v>
      </c>
      <c r="E242" s="169" t="str">
        <f>iferror(vlookup(C242,'Master data'!$A$2:$C$29,3,0),"-/-")</f>
        <v>Biến phí</v>
      </c>
      <c r="F242" s="169" t="str">
        <f>iferror(vlookup(C242,'Master data'!$A$2:$C$29,2,0),"-/-")</f>
        <v>Chi phí hành chính</v>
      </c>
    </row>
    <row r="243" ht="21.0" customHeight="1">
      <c r="A243" s="165" t="s">
        <v>436</v>
      </c>
      <c r="B243" s="166" t="s">
        <v>453</v>
      </c>
      <c r="C243" s="167" t="s">
        <v>112</v>
      </c>
      <c r="D243" s="168">
        <v>280000.0</v>
      </c>
      <c r="E243" s="169" t="str">
        <f>iferror(vlookup(C243,'Master data'!$A$2:$C$29,3,0),"-/-")</f>
        <v>Biến phí</v>
      </c>
      <c r="F243" s="169" t="str">
        <f>iferror(vlookup(C243,'Master data'!$A$2:$C$29,2,0),"-/-")</f>
        <v>Chi phí hành chính</v>
      </c>
    </row>
    <row r="244" ht="21.0" customHeight="1">
      <c r="A244" s="165" t="s">
        <v>436</v>
      </c>
      <c r="B244" s="166" t="s">
        <v>454</v>
      </c>
      <c r="C244" s="167" t="s">
        <v>112</v>
      </c>
      <c r="D244" s="168">
        <v>100000.0</v>
      </c>
      <c r="E244" s="169" t="str">
        <f>iferror(vlookup(C244,'Master data'!$A$2:$C$29,3,0),"-/-")</f>
        <v>Biến phí</v>
      </c>
      <c r="F244" s="169" t="str">
        <f>iferror(vlookup(C244,'Master data'!$A$2:$C$29,2,0),"-/-")</f>
        <v>Chi phí hành chính</v>
      </c>
    </row>
    <row r="245" ht="21.0" customHeight="1">
      <c r="A245" s="165" t="s">
        <v>436</v>
      </c>
      <c r="B245" s="166" t="s">
        <v>455</v>
      </c>
      <c r="C245" s="167" t="s">
        <v>112</v>
      </c>
      <c r="D245" s="168">
        <v>50000.0</v>
      </c>
      <c r="E245" s="169" t="str">
        <f>iferror(vlookup(C245,'Master data'!$A$2:$C$29,3,0),"-/-")</f>
        <v>Biến phí</v>
      </c>
      <c r="F245" s="169" t="str">
        <f>iferror(vlookup(C245,'Master data'!$A$2:$C$29,2,0),"-/-")</f>
        <v>Chi phí hành chính</v>
      </c>
    </row>
    <row r="246" ht="21.0" customHeight="1">
      <c r="A246" s="165" t="s">
        <v>436</v>
      </c>
      <c r="B246" s="166" t="s">
        <v>403</v>
      </c>
      <c r="C246" s="167" t="s">
        <v>112</v>
      </c>
      <c r="D246" s="168">
        <v>462000.0</v>
      </c>
      <c r="E246" s="169" t="str">
        <f>iferror(vlookup(C246,'Master data'!$A$2:$C$29,3,0),"-/-")</f>
        <v>Biến phí</v>
      </c>
      <c r="F246" s="169" t="str">
        <f>iferror(vlookup(C246,'Master data'!$A$2:$C$29,2,0),"-/-")</f>
        <v>Chi phí hành chính</v>
      </c>
    </row>
    <row r="247" ht="21.0" customHeight="1">
      <c r="A247" s="165" t="s">
        <v>436</v>
      </c>
      <c r="B247" s="166" t="s">
        <v>456</v>
      </c>
      <c r="C247" s="167" t="s">
        <v>112</v>
      </c>
      <c r="D247" s="168">
        <v>574000.0</v>
      </c>
      <c r="E247" s="169" t="str">
        <f>iferror(vlookup(C247,'Master data'!$A$2:$C$29,3,0),"-/-")</f>
        <v>Biến phí</v>
      </c>
      <c r="F247" s="169" t="str">
        <f>iferror(vlookup(C247,'Master data'!$A$2:$C$29,2,0),"-/-")</f>
        <v>Chi phí hành chính</v>
      </c>
    </row>
    <row r="248" ht="21.0" customHeight="1">
      <c r="A248" s="165" t="s">
        <v>436</v>
      </c>
      <c r="B248" s="166" t="s">
        <v>457</v>
      </c>
      <c r="C248" s="167" t="s">
        <v>112</v>
      </c>
      <c r="D248" s="168">
        <v>810000.0</v>
      </c>
      <c r="E248" s="169" t="str">
        <f>iferror(vlookup(C248,'Master data'!$A$2:$C$29,3,0),"-/-")</f>
        <v>Biến phí</v>
      </c>
      <c r="F248" s="169" t="str">
        <f>iferror(vlookup(C248,'Master data'!$A$2:$C$29,2,0),"-/-")</f>
        <v>Chi phí hành chính</v>
      </c>
    </row>
    <row r="249" ht="21.0" customHeight="1">
      <c r="A249" s="165" t="s">
        <v>436</v>
      </c>
      <c r="B249" s="166" t="s">
        <v>458</v>
      </c>
      <c r="C249" s="167" t="s">
        <v>112</v>
      </c>
      <c r="D249" s="168">
        <v>390000.0</v>
      </c>
      <c r="E249" s="169" t="str">
        <f>iferror(vlookup(C249,'Master data'!$A$2:$C$29,3,0),"-/-")</f>
        <v>Biến phí</v>
      </c>
      <c r="F249" s="169" t="str">
        <f>iferror(vlookup(C249,'Master data'!$A$2:$C$29,2,0),"-/-")</f>
        <v>Chi phí hành chính</v>
      </c>
    </row>
    <row r="250" ht="21.0" customHeight="1">
      <c r="A250" s="165" t="s">
        <v>436</v>
      </c>
      <c r="B250" s="166" t="s">
        <v>459</v>
      </c>
      <c r="C250" s="167" t="s">
        <v>112</v>
      </c>
      <c r="D250" s="168">
        <v>2118000.0</v>
      </c>
      <c r="E250" s="169" t="str">
        <f>iferror(vlookup(C250,'Master data'!$A$2:$C$29,3,0),"-/-")</f>
        <v>Biến phí</v>
      </c>
      <c r="F250" s="169" t="str">
        <f>iferror(vlookup(C250,'Master data'!$A$2:$C$29,2,0),"-/-")</f>
        <v>Chi phí hành chính</v>
      </c>
    </row>
    <row r="251" ht="21.0" customHeight="1">
      <c r="A251" s="165" t="s">
        <v>436</v>
      </c>
      <c r="B251" s="166" t="s">
        <v>390</v>
      </c>
      <c r="C251" s="167" t="s">
        <v>112</v>
      </c>
      <c r="D251" s="168">
        <v>1268000.0</v>
      </c>
      <c r="E251" s="169" t="str">
        <f>iferror(vlookup(C251,'Master data'!$A$2:$C$29,3,0),"-/-")</f>
        <v>Biến phí</v>
      </c>
      <c r="F251" s="169" t="str">
        <f>iferror(vlookup(C251,'Master data'!$A$2:$C$29,2,0),"-/-")</f>
        <v>Chi phí hành chính</v>
      </c>
    </row>
    <row r="252" ht="21.0" customHeight="1">
      <c r="A252" s="165" t="s">
        <v>436</v>
      </c>
      <c r="B252" s="166" t="s">
        <v>460</v>
      </c>
      <c r="C252" s="167" t="s">
        <v>112</v>
      </c>
      <c r="D252" s="168">
        <v>100000.0</v>
      </c>
      <c r="E252" s="169" t="str">
        <f>iferror(vlookup(C252,'Master data'!$A$2:$C$29,3,0),"-/-")</f>
        <v>Biến phí</v>
      </c>
      <c r="F252" s="169" t="str">
        <f>iferror(vlookup(C252,'Master data'!$A$2:$C$29,2,0),"-/-")</f>
        <v>Chi phí hành chính</v>
      </c>
    </row>
    <row r="253" ht="21.0" customHeight="1">
      <c r="A253" s="165" t="s">
        <v>436</v>
      </c>
      <c r="B253" s="166" t="s">
        <v>338</v>
      </c>
      <c r="C253" s="167" t="s">
        <v>112</v>
      </c>
      <c r="D253" s="168">
        <v>110000.0</v>
      </c>
      <c r="E253" s="169" t="str">
        <f>iferror(vlookup(C253,'Master data'!$A$2:$C$29,3,0),"-/-")</f>
        <v>Biến phí</v>
      </c>
      <c r="F253" s="169" t="str">
        <f>iferror(vlookup(C253,'Master data'!$A$2:$C$29,2,0),"-/-")</f>
        <v>Chi phí hành chính</v>
      </c>
    </row>
    <row r="254" ht="21.0" customHeight="1">
      <c r="A254" s="165" t="s">
        <v>436</v>
      </c>
      <c r="B254" s="166" t="s">
        <v>461</v>
      </c>
      <c r="C254" s="167" t="s">
        <v>112</v>
      </c>
      <c r="D254" s="168">
        <v>250000.0</v>
      </c>
      <c r="E254" s="169" t="str">
        <f>iferror(vlookup(C254,'Master data'!$A$2:$C$29,3,0),"-/-")</f>
        <v>Biến phí</v>
      </c>
      <c r="F254" s="169" t="str">
        <f>iferror(vlookup(C254,'Master data'!$A$2:$C$29,2,0),"-/-")</f>
        <v>Chi phí hành chính</v>
      </c>
    </row>
    <row r="255" ht="21.0" customHeight="1">
      <c r="A255" s="165" t="s">
        <v>436</v>
      </c>
      <c r="B255" s="166" t="s">
        <v>462</v>
      </c>
      <c r="C255" s="167" t="s">
        <v>112</v>
      </c>
      <c r="D255" s="168">
        <v>650000.0</v>
      </c>
      <c r="E255" s="169" t="str">
        <f>iferror(vlookup(C255,'Master data'!$A$2:$C$29,3,0),"-/-")</f>
        <v>Biến phí</v>
      </c>
      <c r="F255" s="169" t="str">
        <f>iferror(vlookup(C255,'Master data'!$A$2:$C$29,2,0),"-/-")</f>
        <v>Chi phí hành chính</v>
      </c>
    </row>
    <row r="256" ht="21.0" customHeight="1">
      <c r="A256" s="165" t="s">
        <v>436</v>
      </c>
      <c r="B256" s="166" t="s">
        <v>463</v>
      </c>
      <c r="C256" s="167" t="s">
        <v>112</v>
      </c>
      <c r="D256" s="168">
        <v>645000.0</v>
      </c>
      <c r="E256" s="169" t="str">
        <f>iferror(vlookup(C256,'Master data'!$A$2:$C$29,3,0),"-/-")</f>
        <v>Biến phí</v>
      </c>
      <c r="F256" s="169" t="str">
        <f>iferror(vlookup(C256,'Master data'!$A$2:$C$29,2,0),"-/-")</f>
        <v>Chi phí hành chính</v>
      </c>
    </row>
    <row r="257" ht="21.0" customHeight="1">
      <c r="A257" s="165" t="s">
        <v>436</v>
      </c>
      <c r="B257" s="166" t="s">
        <v>464</v>
      </c>
      <c r="C257" s="167" t="s">
        <v>112</v>
      </c>
      <c r="D257" s="168">
        <v>2705000.0</v>
      </c>
      <c r="E257" s="169" t="str">
        <f>iferror(vlookup(C257,'Master data'!$A$2:$C$29,3,0),"-/-")</f>
        <v>Biến phí</v>
      </c>
      <c r="F257" s="169" t="str">
        <f>iferror(vlookup(C257,'Master data'!$A$2:$C$29,2,0),"-/-")</f>
        <v>Chi phí hành chính</v>
      </c>
    </row>
    <row r="258" ht="21.0" customHeight="1">
      <c r="A258" s="165" t="s">
        <v>436</v>
      </c>
      <c r="B258" s="166" t="s">
        <v>465</v>
      </c>
      <c r="C258" s="167" t="s">
        <v>112</v>
      </c>
      <c r="D258" s="168">
        <v>410000.0</v>
      </c>
      <c r="E258" s="169" t="str">
        <f>iferror(vlookup(C258,'Master data'!$A$2:$C$29,3,0),"-/-")</f>
        <v>Biến phí</v>
      </c>
      <c r="F258" s="169" t="str">
        <f>iferror(vlookup(C258,'Master data'!$A$2:$C$29,2,0),"-/-")</f>
        <v>Chi phí hành chính</v>
      </c>
    </row>
    <row r="259" ht="21.0" customHeight="1">
      <c r="A259" s="165" t="s">
        <v>436</v>
      </c>
      <c r="B259" s="166" t="s">
        <v>466</v>
      </c>
      <c r="C259" s="167" t="s">
        <v>112</v>
      </c>
      <c r="D259" s="168">
        <v>75000.0</v>
      </c>
      <c r="E259" s="169" t="str">
        <f>iferror(vlookup(C259,'Master data'!$A$2:$C$29,3,0),"-/-")</f>
        <v>Biến phí</v>
      </c>
      <c r="F259" s="169" t="str">
        <f>iferror(vlookup(C259,'Master data'!$A$2:$C$29,2,0),"-/-")</f>
        <v>Chi phí hành chính</v>
      </c>
    </row>
    <row r="260" ht="21.0" customHeight="1">
      <c r="A260" s="165" t="s">
        <v>436</v>
      </c>
      <c r="B260" s="166" t="s">
        <v>467</v>
      </c>
      <c r="C260" s="167" t="s">
        <v>112</v>
      </c>
      <c r="D260" s="168">
        <v>6000000.0</v>
      </c>
      <c r="E260" s="169" t="str">
        <f>iferror(vlookup(C260,'Master data'!$A$2:$C$29,3,0),"-/-")</f>
        <v>Biến phí</v>
      </c>
      <c r="F260" s="169" t="str">
        <f>iferror(vlookup(C260,'Master data'!$A$2:$C$29,2,0),"-/-")</f>
        <v>Chi phí hành chính</v>
      </c>
    </row>
    <row r="261" ht="21.0" customHeight="1">
      <c r="A261" s="165" t="s">
        <v>436</v>
      </c>
      <c r="B261" s="166" t="s">
        <v>468</v>
      </c>
      <c r="C261" s="167" t="s">
        <v>112</v>
      </c>
      <c r="D261" s="168">
        <v>50000.0</v>
      </c>
      <c r="E261" s="169" t="str">
        <f>iferror(vlookup(C261,'Master data'!$A$2:$C$29,3,0),"-/-")</f>
        <v>Biến phí</v>
      </c>
      <c r="F261" s="169" t="str">
        <f>iferror(vlookup(C261,'Master data'!$A$2:$C$29,2,0),"-/-")</f>
        <v>Chi phí hành chính</v>
      </c>
    </row>
    <row r="262" ht="21.0" customHeight="1">
      <c r="A262" s="165" t="s">
        <v>436</v>
      </c>
      <c r="B262" s="166" t="s">
        <v>469</v>
      </c>
      <c r="C262" s="167" t="s">
        <v>112</v>
      </c>
      <c r="D262" s="168">
        <v>4.668E7</v>
      </c>
      <c r="E262" s="169" t="str">
        <f>iferror(vlookup(C262,'Master data'!$A$2:$C$29,3,0),"-/-")</f>
        <v>Biến phí</v>
      </c>
      <c r="F262" s="169" t="str">
        <f>iferror(vlookup(C262,'Master data'!$A$2:$C$29,2,0),"-/-")</f>
        <v>Chi phí hành chính</v>
      </c>
    </row>
    <row r="263" ht="21.0" customHeight="1">
      <c r="A263" s="165" t="s">
        <v>436</v>
      </c>
      <c r="B263" s="166" t="s">
        <v>470</v>
      </c>
      <c r="C263" s="167" t="s">
        <v>112</v>
      </c>
      <c r="D263" s="168">
        <v>4500000.0</v>
      </c>
      <c r="E263" s="169" t="str">
        <f>iferror(vlookup(C263,'Master data'!$A$2:$C$29,3,0),"-/-")</f>
        <v>Biến phí</v>
      </c>
      <c r="F263" s="169" t="str">
        <f>iferror(vlookup(C263,'Master data'!$A$2:$C$29,2,0),"-/-")</f>
        <v>Chi phí hành chính</v>
      </c>
    </row>
    <row r="264" ht="21.0" customHeight="1">
      <c r="A264" s="165" t="s">
        <v>436</v>
      </c>
      <c r="B264" s="166" t="s">
        <v>471</v>
      </c>
      <c r="C264" s="167" t="s">
        <v>112</v>
      </c>
      <c r="D264" s="168">
        <v>100000.0</v>
      </c>
      <c r="E264" s="169" t="str">
        <f>iferror(vlookup(C264,'Master data'!$A$2:$C$29,3,0),"-/-")</f>
        <v>Biến phí</v>
      </c>
      <c r="F264" s="169" t="str">
        <f>iferror(vlookup(C264,'Master data'!$A$2:$C$29,2,0),"-/-")</f>
        <v>Chi phí hành chính</v>
      </c>
    </row>
    <row r="265" ht="21.0" customHeight="1">
      <c r="A265" s="165" t="s">
        <v>436</v>
      </c>
      <c r="B265" s="166" t="s">
        <v>472</v>
      </c>
      <c r="C265" s="167" t="s">
        <v>112</v>
      </c>
      <c r="D265" s="168">
        <v>30000.0</v>
      </c>
      <c r="E265" s="169" t="str">
        <f>iferror(vlookup(C265,'Master data'!$A$2:$C$29,3,0),"-/-")</f>
        <v>Biến phí</v>
      </c>
      <c r="F265" s="169" t="str">
        <f>iferror(vlookup(C265,'Master data'!$A$2:$C$29,2,0),"-/-")</f>
        <v>Chi phí hành chính</v>
      </c>
    </row>
    <row r="266" ht="21.0" customHeight="1">
      <c r="A266" s="165" t="s">
        <v>436</v>
      </c>
      <c r="B266" s="166" t="s">
        <v>473</v>
      </c>
      <c r="C266" s="167" t="s">
        <v>112</v>
      </c>
      <c r="D266" s="168">
        <v>150000.0</v>
      </c>
      <c r="E266" s="169" t="str">
        <f>iferror(vlookup(C266,'Master data'!$A$2:$C$29,3,0),"-/-")</f>
        <v>Biến phí</v>
      </c>
      <c r="F266" s="169" t="str">
        <f>iferror(vlookup(C266,'Master data'!$A$2:$C$29,2,0),"-/-")</f>
        <v>Chi phí hành chính</v>
      </c>
    </row>
    <row r="267" ht="21.0" customHeight="1">
      <c r="A267" s="165" t="s">
        <v>436</v>
      </c>
      <c r="B267" s="166" t="s">
        <v>474</v>
      </c>
      <c r="C267" s="167" t="s">
        <v>112</v>
      </c>
      <c r="D267" s="168">
        <v>6050000.0</v>
      </c>
      <c r="E267" s="169" t="str">
        <f>iferror(vlookup(C267,'Master data'!$A$2:$C$29,3,0),"-/-")</f>
        <v>Biến phí</v>
      </c>
      <c r="F267" s="169" t="str">
        <f>iferror(vlookup(C267,'Master data'!$A$2:$C$29,2,0),"-/-")</f>
        <v>Chi phí hành chính</v>
      </c>
    </row>
    <row r="268" ht="21.0" customHeight="1">
      <c r="A268" s="165" t="s">
        <v>436</v>
      </c>
      <c r="B268" s="166" t="s">
        <v>472</v>
      </c>
      <c r="C268" s="167" t="s">
        <v>112</v>
      </c>
      <c r="D268" s="168">
        <v>95000.0</v>
      </c>
      <c r="E268" s="169" t="str">
        <f>iferror(vlookup(C268,'Master data'!$A$2:$C$29,3,0),"-/-")</f>
        <v>Biến phí</v>
      </c>
      <c r="F268" s="169" t="str">
        <f>iferror(vlookup(C268,'Master data'!$A$2:$C$29,2,0),"-/-")</f>
        <v>Chi phí hành chính</v>
      </c>
    </row>
    <row r="269" ht="21.0" customHeight="1">
      <c r="A269" s="165" t="s">
        <v>436</v>
      </c>
      <c r="B269" s="166" t="s">
        <v>473</v>
      </c>
      <c r="C269" s="167" t="s">
        <v>112</v>
      </c>
      <c r="D269" s="168">
        <v>360000.0</v>
      </c>
      <c r="E269" s="169" t="str">
        <f>iferror(vlookup(C269,'Master data'!$A$2:$C$29,3,0),"-/-")</f>
        <v>Biến phí</v>
      </c>
      <c r="F269" s="169" t="str">
        <f>iferror(vlookup(C269,'Master data'!$A$2:$C$29,2,0),"-/-")</f>
        <v>Chi phí hành chính</v>
      </c>
    </row>
    <row r="270" ht="21.0" customHeight="1">
      <c r="A270" s="165" t="s">
        <v>436</v>
      </c>
      <c r="B270" s="166" t="s">
        <v>475</v>
      </c>
      <c r="C270" s="167" t="s">
        <v>112</v>
      </c>
      <c r="D270" s="168">
        <v>780000.0</v>
      </c>
      <c r="E270" s="169" t="str">
        <f>iferror(vlookup(C270,'Master data'!$A$2:$C$29,3,0),"-/-")</f>
        <v>Biến phí</v>
      </c>
      <c r="F270" s="169" t="str">
        <f>iferror(vlookup(C270,'Master data'!$A$2:$C$29,2,0),"-/-")</f>
        <v>Chi phí hành chính</v>
      </c>
    </row>
    <row r="271" ht="21.0" customHeight="1">
      <c r="A271" s="165" t="s">
        <v>436</v>
      </c>
      <c r="B271" s="166" t="s">
        <v>476</v>
      </c>
      <c r="C271" s="167" t="s">
        <v>112</v>
      </c>
      <c r="D271" s="168">
        <v>200000.0</v>
      </c>
      <c r="E271" s="169" t="str">
        <f>iferror(vlookup(C271,'Master data'!$A$2:$C$29,3,0),"-/-")</f>
        <v>Biến phí</v>
      </c>
      <c r="F271" s="169" t="str">
        <f>iferror(vlookup(C271,'Master data'!$A$2:$C$29,2,0),"-/-")</f>
        <v>Chi phí hành chính</v>
      </c>
    </row>
    <row r="272" ht="21.0" customHeight="1">
      <c r="A272" s="165" t="s">
        <v>436</v>
      </c>
      <c r="B272" s="166" t="s">
        <v>477</v>
      </c>
      <c r="C272" s="167" t="s">
        <v>112</v>
      </c>
      <c r="D272" s="168">
        <v>300000.0</v>
      </c>
      <c r="E272" s="169" t="str">
        <f>iferror(vlookup(C272,'Master data'!$A$2:$C$29,3,0),"-/-")</f>
        <v>Biến phí</v>
      </c>
      <c r="F272" s="169" t="str">
        <f>iferror(vlookup(C272,'Master data'!$A$2:$C$29,2,0),"-/-")</f>
        <v>Chi phí hành chính</v>
      </c>
    </row>
    <row r="273" ht="21.0" customHeight="1">
      <c r="A273" s="165" t="s">
        <v>436</v>
      </c>
      <c r="B273" s="166" t="s">
        <v>478</v>
      </c>
      <c r="C273" s="167" t="s">
        <v>112</v>
      </c>
      <c r="D273" s="168">
        <v>130000.0</v>
      </c>
      <c r="E273" s="169" t="str">
        <f>iferror(vlookup(C273,'Master data'!$A$2:$C$29,3,0),"-/-")</f>
        <v>Biến phí</v>
      </c>
      <c r="F273" s="169" t="str">
        <f>iferror(vlookup(C273,'Master data'!$A$2:$C$29,2,0),"-/-")</f>
        <v>Chi phí hành chính</v>
      </c>
    </row>
    <row r="274" ht="21.0" customHeight="1">
      <c r="A274" s="165" t="s">
        <v>436</v>
      </c>
      <c r="B274" s="166" t="s">
        <v>479</v>
      </c>
      <c r="C274" s="167" t="s">
        <v>112</v>
      </c>
      <c r="D274" s="168">
        <v>600000.0</v>
      </c>
      <c r="E274" s="169" t="str">
        <f>iferror(vlookup(C274,'Master data'!$A$2:$C$29,3,0),"-/-")</f>
        <v>Biến phí</v>
      </c>
      <c r="F274" s="169" t="str">
        <f>iferror(vlookup(C274,'Master data'!$A$2:$C$29,2,0),"-/-")</f>
        <v>Chi phí hành chính</v>
      </c>
    </row>
    <row r="275" ht="21.0" customHeight="1">
      <c r="A275" s="165" t="s">
        <v>436</v>
      </c>
      <c r="B275" s="166" t="s">
        <v>480</v>
      </c>
      <c r="C275" s="167" t="s">
        <v>112</v>
      </c>
      <c r="D275" s="168">
        <v>1809000.0</v>
      </c>
      <c r="E275" s="169" t="str">
        <f>iferror(vlookup(C275,'Master data'!$A$2:$C$29,3,0),"-/-")</f>
        <v>Biến phí</v>
      </c>
      <c r="F275" s="169" t="str">
        <f>iferror(vlookup(C275,'Master data'!$A$2:$C$29,2,0),"-/-")</f>
        <v>Chi phí hành chính</v>
      </c>
    </row>
    <row r="276" ht="21.0" customHeight="1">
      <c r="A276" s="165" t="s">
        <v>436</v>
      </c>
      <c r="B276" s="166" t="s">
        <v>481</v>
      </c>
      <c r="C276" s="167" t="s">
        <v>112</v>
      </c>
      <c r="D276" s="168">
        <v>130000.0</v>
      </c>
      <c r="E276" s="169" t="str">
        <f>iferror(vlookup(C276,'Master data'!$A$2:$C$29,3,0),"-/-")</f>
        <v>Biến phí</v>
      </c>
      <c r="F276" s="169" t="str">
        <f>iferror(vlookup(C276,'Master data'!$A$2:$C$29,2,0),"-/-")</f>
        <v>Chi phí hành chính</v>
      </c>
    </row>
    <row r="277" ht="21.0" customHeight="1">
      <c r="A277" s="165" t="s">
        <v>436</v>
      </c>
      <c r="B277" s="166" t="s">
        <v>482</v>
      </c>
      <c r="C277" s="167" t="s">
        <v>118</v>
      </c>
      <c r="D277" s="168">
        <v>818000.0</v>
      </c>
      <c r="E277" s="169" t="str">
        <f>iferror(vlookup(C277,'Master data'!$A$2:$C$29,3,0),"-/-")</f>
        <v>Định phí</v>
      </c>
      <c r="F277" s="169" t="str">
        <f>iferror(vlookup(C277,'Master data'!$A$2:$C$29,2,0),"-/-")</f>
        <v>Chi phí hành chính</v>
      </c>
    </row>
    <row r="278" ht="21.0" customHeight="1">
      <c r="A278" s="165" t="s">
        <v>436</v>
      </c>
      <c r="B278" s="166" t="s">
        <v>338</v>
      </c>
      <c r="C278" s="167" t="s">
        <v>112</v>
      </c>
      <c r="D278" s="168">
        <v>229000.0</v>
      </c>
      <c r="E278" s="169" t="str">
        <f>iferror(vlookup(C278,'Master data'!$A$2:$C$29,3,0),"-/-")</f>
        <v>Biến phí</v>
      </c>
      <c r="F278" s="169" t="str">
        <f>iferror(vlookup(C278,'Master data'!$A$2:$C$29,2,0),"-/-")</f>
        <v>Chi phí hành chính</v>
      </c>
    </row>
    <row r="279" ht="21.0" customHeight="1">
      <c r="A279" s="165" t="s">
        <v>436</v>
      </c>
      <c r="B279" s="166" t="s">
        <v>483</v>
      </c>
      <c r="C279" s="167" t="s">
        <v>112</v>
      </c>
      <c r="D279" s="168">
        <v>1700000.0</v>
      </c>
      <c r="E279" s="169" t="str">
        <f>iferror(vlookup(C279,'Master data'!$A$2:$C$29,3,0),"-/-")</f>
        <v>Biến phí</v>
      </c>
      <c r="F279" s="169" t="str">
        <f>iferror(vlookup(C279,'Master data'!$A$2:$C$29,2,0),"-/-")</f>
        <v>Chi phí hành chính</v>
      </c>
    </row>
    <row r="280" ht="21.0" customHeight="1">
      <c r="A280" s="165" t="s">
        <v>436</v>
      </c>
      <c r="B280" s="166" t="s">
        <v>484</v>
      </c>
      <c r="C280" s="167" t="s">
        <v>112</v>
      </c>
      <c r="D280" s="168">
        <v>303000.0</v>
      </c>
      <c r="E280" s="169" t="str">
        <f>iferror(vlookup(C280,'Master data'!$A$2:$C$29,3,0),"-/-")</f>
        <v>Biến phí</v>
      </c>
      <c r="F280" s="169" t="str">
        <f>iferror(vlookup(C280,'Master data'!$A$2:$C$29,2,0),"-/-")</f>
        <v>Chi phí hành chính</v>
      </c>
    </row>
    <row r="281" ht="21.0" customHeight="1">
      <c r="A281" s="165" t="s">
        <v>436</v>
      </c>
      <c r="B281" s="166" t="s">
        <v>485</v>
      </c>
      <c r="C281" s="167" t="s">
        <v>112</v>
      </c>
      <c r="D281" s="168">
        <v>160000.0</v>
      </c>
      <c r="E281" s="169" t="str">
        <f>iferror(vlookup(C281,'Master data'!$A$2:$C$29,3,0),"-/-")</f>
        <v>Biến phí</v>
      </c>
      <c r="F281" s="169" t="str">
        <f>iferror(vlookup(C281,'Master data'!$A$2:$C$29,2,0),"-/-")</f>
        <v>Chi phí hành chính</v>
      </c>
    </row>
    <row r="282" ht="21.0" customHeight="1">
      <c r="A282" s="165" t="s">
        <v>436</v>
      </c>
      <c r="B282" s="166" t="s">
        <v>344</v>
      </c>
      <c r="C282" s="167" t="s">
        <v>112</v>
      </c>
      <c r="D282" s="168">
        <v>175000.0</v>
      </c>
      <c r="E282" s="169" t="str">
        <f>iferror(vlookup(C282,'Master data'!$A$2:$C$29,3,0),"-/-")</f>
        <v>Biến phí</v>
      </c>
      <c r="F282" s="169" t="str">
        <f>iferror(vlookup(C282,'Master data'!$A$2:$C$29,2,0),"-/-")</f>
        <v>Chi phí hành chính</v>
      </c>
    </row>
    <row r="283" ht="21.0" customHeight="1">
      <c r="A283" s="165" t="s">
        <v>436</v>
      </c>
      <c r="B283" s="166" t="s">
        <v>486</v>
      </c>
      <c r="C283" s="167" t="s">
        <v>112</v>
      </c>
      <c r="D283" s="168">
        <v>950000.0</v>
      </c>
      <c r="E283" s="169" t="str">
        <f>iferror(vlookup(C283,'Master data'!$A$2:$C$29,3,0),"-/-")</f>
        <v>Biến phí</v>
      </c>
      <c r="F283" s="169" t="str">
        <f>iferror(vlookup(C283,'Master data'!$A$2:$C$29,2,0),"-/-")</f>
        <v>Chi phí hành chính</v>
      </c>
    </row>
    <row r="284" ht="21.0" customHeight="1">
      <c r="A284" s="165" t="s">
        <v>436</v>
      </c>
      <c r="B284" s="166" t="s">
        <v>487</v>
      </c>
      <c r="C284" s="167" t="s">
        <v>112</v>
      </c>
      <c r="D284" s="168">
        <v>2522000.0</v>
      </c>
      <c r="E284" s="169" t="str">
        <f>iferror(vlookup(C284,'Master data'!$A$2:$C$29,3,0),"-/-")</f>
        <v>Biến phí</v>
      </c>
      <c r="F284" s="169" t="str">
        <f>iferror(vlookup(C284,'Master data'!$A$2:$C$29,2,0),"-/-")</f>
        <v>Chi phí hành chính</v>
      </c>
    </row>
    <row r="285" ht="21.0" customHeight="1">
      <c r="A285" s="165" t="s">
        <v>436</v>
      </c>
      <c r="B285" s="166" t="s">
        <v>488</v>
      </c>
      <c r="C285" s="167" t="s">
        <v>112</v>
      </c>
      <c r="D285" s="168">
        <v>351000.0</v>
      </c>
      <c r="E285" s="169" t="str">
        <f>iferror(vlookup(C285,'Master data'!$A$2:$C$29,3,0),"-/-")</f>
        <v>Biến phí</v>
      </c>
      <c r="F285" s="169" t="str">
        <f>iferror(vlookup(C285,'Master data'!$A$2:$C$29,2,0),"-/-")</f>
        <v>Chi phí hành chính</v>
      </c>
    </row>
    <row r="286" ht="21.0" customHeight="1">
      <c r="A286" s="165" t="s">
        <v>436</v>
      </c>
      <c r="B286" s="166" t="s">
        <v>291</v>
      </c>
      <c r="C286" s="167" t="s">
        <v>112</v>
      </c>
      <c r="D286" s="168">
        <v>71000.0</v>
      </c>
      <c r="E286" s="169" t="str">
        <f>iferror(vlookup(C286,'Master data'!$A$2:$C$29,3,0),"-/-")</f>
        <v>Biến phí</v>
      </c>
      <c r="F286" s="169" t="str">
        <f>iferror(vlookup(C286,'Master data'!$A$2:$C$29,2,0),"-/-")</f>
        <v>Chi phí hành chính</v>
      </c>
    </row>
    <row r="287" ht="21.0" customHeight="1">
      <c r="A287" s="165" t="s">
        <v>436</v>
      </c>
      <c r="B287" s="166" t="s">
        <v>291</v>
      </c>
      <c r="C287" s="167" t="s">
        <v>112</v>
      </c>
      <c r="D287" s="168">
        <v>100000.0</v>
      </c>
      <c r="E287" s="169" t="str">
        <f>iferror(vlookup(C287,'Master data'!$A$2:$C$29,3,0),"-/-")</f>
        <v>Biến phí</v>
      </c>
      <c r="F287" s="169" t="str">
        <f>iferror(vlookup(C287,'Master data'!$A$2:$C$29,2,0),"-/-")</f>
        <v>Chi phí hành chính</v>
      </c>
    </row>
    <row r="288" ht="21.0" customHeight="1">
      <c r="A288" s="165" t="s">
        <v>436</v>
      </c>
      <c r="B288" s="166" t="s">
        <v>489</v>
      </c>
      <c r="C288" s="167" t="s">
        <v>112</v>
      </c>
      <c r="D288" s="168">
        <v>205000.0</v>
      </c>
      <c r="E288" s="169" t="str">
        <f>iferror(vlookup(C288,'Master data'!$A$2:$C$29,3,0),"-/-")</f>
        <v>Biến phí</v>
      </c>
      <c r="F288" s="169" t="str">
        <f>iferror(vlookup(C288,'Master data'!$A$2:$C$29,2,0),"-/-")</f>
        <v>Chi phí hành chính</v>
      </c>
    </row>
    <row r="289" ht="21.0" customHeight="1">
      <c r="A289" s="165" t="s">
        <v>436</v>
      </c>
      <c r="B289" s="166" t="s">
        <v>345</v>
      </c>
      <c r="C289" s="167" t="s">
        <v>112</v>
      </c>
      <c r="D289" s="168">
        <v>3295000.0</v>
      </c>
      <c r="E289" s="169" t="str">
        <f>iferror(vlookup(C289,'Master data'!$A$2:$C$29,3,0),"-/-")</f>
        <v>Biến phí</v>
      </c>
      <c r="F289" s="169" t="str">
        <f>iferror(vlookup(C289,'Master data'!$A$2:$C$29,2,0),"-/-")</f>
        <v>Chi phí hành chính</v>
      </c>
    </row>
    <row r="290" ht="21.0" customHeight="1">
      <c r="A290" s="165" t="s">
        <v>436</v>
      </c>
      <c r="B290" s="166" t="s">
        <v>488</v>
      </c>
      <c r="C290" s="167" t="s">
        <v>112</v>
      </c>
      <c r="D290" s="168">
        <v>474000.0</v>
      </c>
      <c r="E290" s="169" t="str">
        <f>iferror(vlookup(C290,'Master data'!$A$2:$C$29,3,0),"-/-")</f>
        <v>Biến phí</v>
      </c>
      <c r="F290" s="169" t="str">
        <f>iferror(vlookup(C290,'Master data'!$A$2:$C$29,2,0),"-/-")</f>
        <v>Chi phí hành chính</v>
      </c>
    </row>
    <row r="291" ht="21.0" customHeight="1">
      <c r="A291" s="165" t="s">
        <v>436</v>
      </c>
      <c r="B291" s="166" t="s">
        <v>490</v>
      </c>
      <c r="C291" s="167" t="s">
        <v>112</v>
      </c>
      <c r="D291" s="168">
        <v>125000.0</v>
      </c>
      <c r="E291" s="169" t="str">
        <f>iferror(vlookup(C291,'Master data'!$A$2:$C$29,3,0),"-/-")</f>
        <v>Biến phí</v>
      </c>
      <c r="F291" s="169" t="str">
        <f>iferror(vlookup(C291,'Master data'!$A$2:$C$29,2,0),"-/-")</f>
        <v>Chi phí hành chính</v>
      </c>
    </row>
    <row r="292" ht="21.0" customHeight="1">
      <c r="A292" s="165" t="s">
        <v>436</v>
      </c>
      <c r="B292" s="166" t="s">
        <v>491</v>
      </c>
      <c r="C292" s="167" t="s">
        <v>112</v>
      </c>
      <c r="D292" s="168">
        <v>200000.0</v>
      </c>
      <c r="E292" s="169" t="str">
        <f>iferror(vlookup(C292,'Master data'!$A$2:$C$29,3,0),"-/-")</f>
        <v>Biến phí</v>
      </c>
      <c r="F292" s="169" t="str">
        <f>iferror(vlookup(C292,'Master data'!$A$2:$C$29,2,0),"-/-")</f>
        <v>Chi phí hành chính</v>
      </c>
    </row>
    <row r="293" ht="21.0" customHeight="1">
      <c r="A293" s="165" t="s">
        <v>436</v>
      </c>
      <c r="B293" s="166" t="s">
        <v>492</v>
      </c>
      <c r="C293" s="167" t="s">
        <v>112</v>
      </c>
      <c r="D293" s="168">
        <v>80000.0</v>
      </c>
      <c r="E293" s="169" t="str">
        <f>iferror(vlookup(C293,'Master data'!$A$2:$C$29,3,0),"-/-")</f>
        <v>Biến phí</v>
      </c>
      <c r="F293" s="169" t="str">
        <f>iferror(vlookup(C293,'Master data'!$A$2:$C$29,2,0),"-/-")</f>
        <v>Chi phí hành chính</v>
      </c>
    </row>
    <row r="294" ht="21.0" customHeight="1">
      <c r="A294" s="165" t="s">
        <v>436</v>
      </c>
      <c r="B294" s="166" t="s">
        <v>291</v>
      </c>
      <c r="C294" s="167" t="s">
        <v>112</v>
      </c>
      <c r="D294" s="168">
        <v>145000.0</v>
      </c>
      <c r="E294" s="169" t="str">
        <f>iferror(vlookup(C294,'Master data'!$A$2:$C$29,3,0),"-/-")</f>
        <v>Biến phí</v>
      </c>
      <c r="F294" s="169" t="str">
        <f>iferror(vlookup(C294,'Master data'!$A$2:$C$29,2,0),"-/-")</f>
        <v>Chi phí hành chính</v>
      </c>
    </row>
    <row r="295" ht="21.0" customHeight="1">
      <c r="A295" s="165" t="s">
        <v>436</v>
      </c>
      <c r="B295" s="166" t="s">
        <v>491</v>
      </c>
      <c r="C295" s="167" t="s">
        <v>112</v>
      </c>
      <c r="D295" s="168">
        <v>800000.0</v>
      </c>
      <c r="E295" s="169" t="str">
        <f>iferror(vlookup(C295,'Master data'!$A$2:$C$29,3,0),"-/-")</f>
        <v>Biến phí</v>
      </c>
      <c r="F295" s="169" t="str">
        <f>iferror(vlookup(C295,'Master data'!$A$2:$C$29,2,0),"-/-")</f>
        <v>Chi phí hành chính</v>
      </c>
    </row>
    <row r="296" ht="21.0" customHeight="1">
      <c r="A296" s="165" t="s">
        <v>436</v>
      </c>
      <c r="B296" s="166" t="s">
        <v>420</v>
      </c>
      <c r="C296" s="167" t="s">
        <v>112</v>
      </c>
      <c r="D296" s="168">
        <v>850000.0</v>
      </c>
      <c r="E296" s="169" t="str">
        <f>iferror(vlookup(C296,'Master data'!$A$2:$C$29,3,0),"-/-")</f>
        <v>Biến phí</v>
      </c>
      <c r="F296" s="169" t="str">
        <f>iferror(vlookup(C296,'Master data'!$A$2:$C$29,2,0),"-/-")</f>
        <v>Chi phí hành chính</v>
      </c>
    </row>
    <row r="297" ht="21.0" customHeight="1">
      <c r="A297" s="165" t="s">
        <v>436</v>
      </c>
      <c r="B297" s="166" t="s">
        <v>493</v>
      </c>
      <c r="C297" s="167" t="s">
        <v>112</v>
      </c>
      <c r="D297" s="168">
        <v>118000.0</v>
      </c>
      <c r="E297" s="169" t="str">
        <f>iferror(vlookup(C297,'Master data'!$A$2:$C$29,3,0),"-/-")</f>
        <v>Biến phí</v>
      </c>
      <c r="F297" s="169" t="str">
        <f>iferror(vlookup(C297,'Master data'!$A$2:$C$29,2,0),"-/-")</f>
        <v>Chi phí hành chính</v>
      </c>
    </row>
    <row r="298" ht="21.0" customHeight="1">
      <c r="A298" s="165" t="s">
        <v>436</v>
      </c>
      <c r="B298" s="166" t="s">
        <v>388</v>
      </c>
      <c r="C298" s="167" t="s">
        <v>112</v>
      </c>
      <c r="D298" s="168">
        <v>170000.0</v>
      </c>
      <c r="E298" s="169" t="str">
        <f>iferror(vlookup(C298,'Master data'!$A$2:$C$29,3,0),"-/-")</f>
        <v>Biến phí</v>
      </c>
      <c r="F298" s="169" t="str">
        <f>iferror(vlookup(C298,'Master data'!$A$2:$C$29,2,0),"-/-")</f>
        <v>Chi phí hành chính</v>
      </c>
    </row>
    <row r="299" ht="21.0" customHeight="1">
      <c r="A299" s="165" t="s">
        <v>436</v>
      </c>
      <c r="B299" s="166" t="s">
        <v>291</v>
      </c>
      <c r="C299" s="167" t="s">
        <v>112</v>
      </c>
      <c r="D299" s="168">
        <v>233000.0</v>
      </c>
      <c r="E299" s="169" t="str">
        <f>iferror(vlookup(C299,'Master data'!$A$2:$C$29,3,0),"-/-")</f>
        <v>Biến phí</v>
      </c>
      <c r="F299" s="169" t="str">
        <f>iferror(vlookup(C299,'Master data'!$A$2:$C$29,2,0),"-/-")</f>
        <v>Chi phí hành chính</v>
      </c>
    </row>
    <row r="300" ht="21.0" customHeight="1">
      <c r="A300" s="165" t="s">
        <v>436</v>
      </c>
      <c r="B300" s="166" t="s">
        <v>388</v>
      </c>
      <c r="C300" s="167" t="s">
        <v>112</v>
      </c>
      <c r="D300" s="168">
        <v>75000.0</v>
      </c>
      <c r="E300" s="169" t="str">
        <f>iferror(vlookup(C300,'Master data'!$A$2:$C$29,3,0),"-/-")</f>
        <v>Biến phí</v>
      </c>
      <c r="F300" s="169" t="str">
        <f>iferror(vlookup(C300,'Master data'!$A$2:$C$29,2,0),"-/-")</f>
        <v>Chi phí hành chính</v>
      </c>
    </row>
    <row r="301" ht="21.0" customHeight="1">
      <c r="A301" s="165" t="s">
        <v>436</v>
      </c>
      <c r="B301" s="166" t="s">
        <v>494</v>
      </c>
      <c r="C301" s="167" t="s">
        <v>112</v>
      </c>
      <c r="D301" s="168">
        <v>1050000.0</v>
      </c>
      <c r="E301" s="169" t="str">
        <f>iferror(vlookup(C301,'Master data'!$A$2:$C$29,3,0),"-/-")</f>
        <v>Biến phí</v>
      </c>
      <c r="F301" s="169" t="str">
        <f>iferror(vlookup(C301,'Master data'!$A$2:$C$29,2,0),"-/-")</f>
        <v>Chi phí hành chính</v>
      </c>
    </row>
    <row r="302" ht="21.0" customHeight="1">
      <c r="A302" s="165" t="s">
        <v>436</v>
      </c>
      <c r="B302" s="166" t="s">
        <v>495</v>
      </c>
      <c r="C302" s="167" t="s">
        <v>112</v>
      </c>
      <c r="D302" s="168">
        <v>25000.0</v>
      </c>
      <c r="E302" s="169" t="str">
        <f>iferror(vlookup(C302,'Master data'!$A$2:$C$29,3,0),"-/-")</f>
        <v>Biến phí</v>
      </c>
      <c r="F302" s="169" t="str">
        <f>iferror(vlookup(C302,'Master data'!$A$2:$C$29,2,0),"-/-")</f>
        <v>Chi phí hành chính</v>
      </c>
    </row>
    <row r="303" ht="21.0" customHeight="1">
      <c r="A303" s="165" t="s">
        <v>436</v>
      </c>
      <c r="B303" s="166" t="s">
        <v>291</v>
      </c>
      <c r="C303" s="167" t="s">
        <v>112</v>
      </c>
      <c r="D303" s="168">
        <v>88000.0</v>
      </c>
      <c r="E303" s="169" t="str">
        <f>iferror(vlookup(C303,'Master data'!$A$2:$C$29,3,0),"-/-")</f>
        <v>Biến phí</v>
      </c>
      <c r="F303" s="169" t="str">
        <f>iferror(vlookup(C303,'Master data'!$A$2:$C$29,2,0),"-/-")</f>
        <v>Chi phí hành chính</v>
      </c>
    </row>
    <row r="304" ht="21.0" customHeight="1">
      <c r="A304" s="165" t="s">
        <v>436</v>
      </c>
      <c r="B304" s="166" t="s">
        <v>388</v>
      </c>
      <c r="C304" s="167" t="s">
        <v>112</v>
      </c>
      <c r="D304" s="168">
        <v>75000.0</v>
      </c>
      <c r="E304" s="169" t="str">
        <f>iferror(vlookup(C304,'Master data'!$A$2:$C$29,3,0),"-/-")</f>
        <v>Biến phí</v>
      </c>
      <c r="F304" s="169" t="str">
        <f>iferror(vlookup(C304,'Master data'!$A$2:$C$29,2,0),"-/-")</f>
        <v>Chi phí hành chính</v>
      </c>
    </row>
    <row r="305" ht="21.0" customHeight="1">
      <c r="A305" s="165" t="s">
        <v>436</v>
      </c>
      <c r="B305" s="166" t="s">
        <v>291</v>
      </c>
      <c r="C305" s="167" t="s">
        <v>112</v>
      </c>
      <c r="D305" s="168">
        <v>120000.0</v>
      </c>
      <c r="E305" s="169" t="str">
        <f>iferror(vlookup(C305,'Master data'!$A$2:$C$29,3,0),"-/-")</f>
        <v>Biến phí</v>
      </c>
      <c r="F305" s="169" t="str">
        <f>iferror(vlookup(C305,'Master data'!$A$2:$C$29,2,0),"-/-")</f>
        <v>Chi phí hành chính</v>
      </c>
    </row>
    <row r="306" ht="21.0" customHeight="1">
      <c r="A306" s="165" t="s">
        <v>436</v>
      </c>
      <c r="B306" s="166" t="s">
        <v>388</v>
      </c>
      <c r="C306" s="167" t="s">
        <v>112</v>
      </c>
      <c r="D306" s="168">
        <v>50000.0</v>
      </c>
      <c r="E306" s="169" t="str">
        <f>iferror(vlookup(C306,'Master data'!$A$2:$C$29,3,0),"-/-")</f>
        <v>Biến phí</v>
      </c>
      <c r="F306" s="169" t="str">
        <f>iferror(vlookup(C306,'Master data'!$A$2:$C$29,2,0),"-/-")</f>
        <v>Chi phí hành chính</v>
      </c>
    </row>
    <row r="307" ht="21.0" customHeight="1">
      <c r="A307" s="165" t="s">
        <v>436</v>
      </c>
      <c r="B307" s="166" t="s">
        <v>490</v>
      </c>
      <c r="C307" s="167" t="s">
        <v>112</v>
      </c>
      <c r="D307" s="168">
        <v>105000.0</v>
      </c>
      <c r="E307" s="169" t="str">
        <f>iferror(vlookup(C307,'Master data'!$A$2:$C$29,3,0),"-/-")</f>
        <v>Biến phí</v>
      </c>
      <c r="F307" s="169" t="str">
        <f>iferror(vlookup(C307,'Master data'!$A$2:$C$29,2,0),"-/-")</f>
        <v>Chi phí hành chính</v>
      </c>
    </row>
    <row r="308" ht="21.0" customHeight="1">
      <c r="A308" s="165" t="s">
        <v>436</v>
      </c>
      <c r="B308" s="166" t="s">
        <v>496</v>
      </c>
      <c r="C308" s="167" t="s">
        <v>112</v>
      </c>
      <c r="D308" s="168">
        <v>74000.0</v>
      </c>
      <c r="E308" s="169" t="str">
        <f>iferror(vlookup(C308,'Master data'!$A$2:$C$29,3,0),"-/-")</f>
        <v>Biến phí</v>
      </c>
      <c r="F308" s="169" t="str">
        <f>iferror(vlookup(C308,'Master data'!$A$2:$C$29,2,0),"-/-")</f>
        <v>Chi phí hành chính</v>
      </c>
    </row>
    <row r="309" ht="21.0" customHeight="1">
      <c r="A309" s="165" t="s">
        <v>436</v>
      </c>
      <c r="B309" s="166" t="s">
        <v>291</v>
      </c>
      <c r="C309" s="167" t="s">
        <v>112</v>
      </c>
      <c r="D309" s="168">
        <v>30000.0</v>
      </c>
      <c r="E309" s="169" t="str">
        <f>iferror(vlookup(C309,'Master data'!$A$2:$C$29,3,0),"-/-")</f>
        <v>Biến phí</v>
      </c>
      <c r="F309" s="169" t="str">
        <f>iferror(vlookup(C309,'Master data'!$A$2:$C$29,2,0),"-/-")</f>
        <v>Chi phí hành chính</v>
      </c>
    </row>
    <row r="310" ht="21.0" customHeight="1">
      <c r="A310" s="165" t="s">
        <v>436</v>
      </c>
      <c r="B310" s="166" t="s">
        <v>491</v>
      </c>
      <c r="C310" s="167" t="s">
        <v>112</v>
      </c>
      <c r="D310" s="168">
        <v>795000.0</v>
      </c>
      <c r="E310" s="169" t="str">
        <f>iferror(vlookup(C310,'Master data'!$A$2:$C$29,3,0),"-/-")</f>
        <v>Biến phí</v>
      </c>
      <c r="F310" s="169" t="str">
        <f>iferror(vlookup(C310,'Master data'!$A$2:$C$29,2,0),"-/-")</f>
        <v>Chi phí hành chính</v>
      </c>
    </row>
    <row r="311" ht="21.0" customHeight="1">
      <c r="A311" s="165" t="s">
        <v>436</v>
      </c>
      <c r="B311" s="166" t="s">
        <v>421</v>
      </c>
      <c r="C311" s="167" t="s">
        <v>95</v>
      </c>
      <c r="D311" s="168">
        <v>3.0E7</v>
      </c>
      <c r="E311" s="169" t="str">
        <f>iferror(vlookup(C311,'Master data'!$A$2:$C$29,3,0),"-/-")</f>
        <v>Biến phí</v>
      </c>
      <c r="F311" s="169" t="str">
        <f>iferror(vlookup(C311,'Master data'!$A$2:$C$29,2,0),"-/-")</f>
        <v>Chi phí bán hàng</v>
      </c>
    </row>
    <row r="312" ht="21.0" customHeight="1">
      <c r="A312" s="165" t="s">
        <v>436</v>
      </c>
      <c r="B312" s="166" t="s">
        <v>421</v>
      </c>
      <c r="C312" s="167" t="s">
        <v>95</v>
      </c>
      <c r="D312" s="168">
        <v>3.0E7</v>
      </c>
      <c r="E312" s="169" t="str">
        <f>iferror(vlookup(C312,'Master data'!$A$2:$C$29,3,0),"-/-")</f>
        <v>Biến phí</v>
      </c>
      <c r="F312" s="169" t="str">
        <f>iferror(vlookup(C312,'Master data'!$A$2:$C$29,2,0),"-/-")</f>
        <v>Chi phí bán hàng</v>
      </c>
    </row>
    <row r="313" ht="21.0" customHeight="1">
      <c r="A313" s="165" t="s">
        <v>436</v>
      </c>
      <c r="B313" s="166" t="s">
        <v>421</v>
      </c>
      <c r="C313" s="167" t="s">
        <v>95</v>
      </c>
      <c r="D313" s="168">
        <v>5.0E7</v>
      </c>
      <c r="E313" s="169" t="str">
        <f>iferror(vlookup(C313,'Master data'!$A$2:$C$29,3,0),"-/-")</f>
        <v>Biến phí</v>
      </c>
      <c r="F313" s="169" t="str">
        <f>iferror(vlookup(C313,'Master data'!$A$2:$C$29,2,0),"-/-")</f>
        <v>Chi phí bán hàng</v>
      </c>
    </row>
    <row r="314" ht="21.0" customHeight="1">
      <c r="A314" s="165" t="s">
        <v>436</v>
      </c>
      <c r="B314" s="166" t="s">
        <v>421</v>
      </c>
      <c r="C314" s="167" t="s">
        <v>95</v>
      </c>
      <c r="D314" s="168">
        <v>3.0E7</v>
      </c>
      <c r="E314" s="169" t="str">
        <f>iferror(vlookup(C314,'Master data'!$A$2:$C$29,3,0),"-/-")</f>
        <v>Biến phí</v>
      </c>
      <c r="F314" s="169" t="str">
        <f>iferror(vlookup(C314,'Master data'!$A$2:$C$29,2,0),"-/-")</f>
        <v>Chi phí bán hàng</v>
      </c>
    </row>
    <row r="315" ht="21.0" customHeight="1">
      <c r="A315" s="165" t="s">
        <v>436</v>
      </c>
      <c r="B315" s="166" t="s">
        <v>421</v>
      </c>
      <c r="C315" s="167" t="s">
        <v>95</v>
      </c>
      <c r="D315" s="168">
        <v>3.0E7</v>
      </c>
      <c r="E315" s="169" t="str">
        <f>iferror(vlookup(C315,'Master data'!$A$2:$C$29,3,0),"-/-")</f>
        <v>Biến phí</v>
      </c>
      <c r="F315" s="169" t="str">
        <f>iferror(vlookup(C315,'Master data'!$A$2:$C$29,2,0),"-/-")</f>
        <v>Chi phí bán hàng</v>
      </c>
    </row>
    <row r="316" ht="21.0" customHeight="1">
      <c r="A316" s="165" t="s">
        <v>436</v>
      </c>
      <c r="B316" s="166" t="s">
        <v>421</v>
      </c>
      <c r="C316" s="167" t="s">
        <v>95</v>
      </c>
      <c r="D316" s="168">
        <v>3.0E7</v>
      </c>
      <c r="E316" s="169" t="str">
        <f>iferror(vlookup(C316,'Master data'!$A$2:$C$29,3,0),"-/-")</f>
        <v>Biến phí</v>
      </c>
      <c r="F316" s="169" t="str">
        <f>iferror(vlookup(C316,'Master data'!$A$2:$C$29,2,0),"-/-")</f>
        <v>Chi phí bán hàng</v>
      </c>
    </row>
    <row r="317" ht="21.0" customHeight="1">
      <c r="A317" s="165" t="s">
        <v>436</v>
      </c>
      <c r="B317" s="166" t="s">
        <v>421</v>
      </c>
      <c r="C317" s="167" t="s">
        <v>95</v>
      </c>
      <c r="D317" s="168">
        <v>3.0E7</v>
      </c>
      <c r="E317" s="169" t="str">
        <f>iferror(vlookup(C317,'Master data'!$A$2:$C$29,3,0),"-/-")</f>
        <v>Biến phí</v>
      </c>
      <c r="F317" s="169" t="str">
        <f>iferror(vlookup(C317,'Master data'!$A$2:$C$29,2,0),"-/-")</f>
        <v>Chi phí bán hàng</v>
      </c>
    </row>
    <row r="318" ht="21.0" customHeight="1">
      <c r="A318" s="165" t="s">
        <v>436</v>
      </c>
      <c r="B318" s="166" t="s">
        <v>497</v>
      </c>
      <c r="C318" s="167" t="s">
        <v>120</v>
      </c>
      <c r="D318" s="168">
        <v>5.0715E7</v>
      </c>
      <c r="E318" s="169" t="str">
        <f>iferror(vlookup(C318,'Master data'!$A$2:$C$29,3,0),"-/-")</f>
        <v>Định phí</v>
      </c>
      <c r="F318" s="169" t="str">
        <f>iferror(vlookup(C318,'Master data'!$A$2:$C$29,2,0),"-/-")</f>
        <v>Chi phí QLDN</v>
      </c>
    </row>
    <row r="319" ht="21.0" customHeight="1">
      <c r="A319" s="165" t="s">
        <v>436</v>
      </c>
      <c r="B319" s="166" t="s">
        <v>424</v>
      </c>
      <c r="C319" s="167" t="s">
        <v>120</v>
      </c>
      <c r="D319" s="168">
        <v>1.7E7</v>
      </c>
      <c r="E319" s="169" t="str">
        <f>iferror(vlookup(C319,'Master data'!$A$2:$C$29,3,0),"-/-")</f>
        <v>Định phí</v>
      </c>
      <c r="F319" s="169" t="str">
        <f>iferror(vlookup(C319,'Master data'!$A$2:$C$29,2,0),"-/-")</f>
        <v>Chi phí QLDN</v>
      </c>
    </row>
    <row r="320" ht="21.0" customHeight="1">
      <c r="A320" s="165" t="s">
        <v>436</v>
      </c>
      <c r="B320" s="166" t="s">
        <v>498</v>
      </c>
      <c r="C320" s="167" t="s">
        <v>116</v>
      </c>
      <c r="D320" s="168">
        <v>6000000.0</v>
      </c>
      <c r="E320" s="169" t="str">
        <f>iferror(vlookup(C320,'Master data'!$A$2:$C$29,3,0),"-/-")</f>
        <v>Định phí</v>
      </c>
      <c r="F320" s="169" t="str">
        <f>iferror(vlookup(C320,'Master data'!$A$2:$C$29,2,0),"-/-")</f>
        <v>Chi phí hành chính</v>
      </c>
    </row>
    <row r="321" ht="21.0" customHeight="1">
      <c r="A321" s="165" t="s">
        <v>436</v>
      </c>
      <c r="B321" s="166" t="s">
        <v>426</v>
      </c>
      <c r="C321" s="167" t="s">
        <v>116</v>
      </c>
      <c r="D321" s="168">
        <v>1300000.0</v>
      </c>
      <c r="E321" s="169" t="str">
        <f>iferror(vlookup(C321,'Master data'!$A$2:$C$29,3,0),"-/-")</f>
        <v>Định phí</v>
      </c>
      <c r="F321" s="169" t="str">
        <f>iferror(vlookup(C321,'Master data'!$A$2:$C$29,2,0),"-/-")</f>
        <v>Chi phí hành chính</v>
      </c>
    </row>
    <row r="322" ht="21.0" customHeight="1">
      <c r="A322" s="165" t="s">
        <v>436</v>
      </c>
      <c r="B322" s="166" t="s">
        <v>362</v>
      </c>
      <c r="C322" s="167" t="s">
        <v>112</v>
      </c>
      <c r="D322" s="168">
        <v>500000.0</v>
      </c>
      <c r="E322" s="169" t="str">
        <f>iferror(vlookup(C322,'Master data'!$A$2:$C$29,3,0),"-/-")</f>
        <v>Biến phí</v>
      </c>
      <c r="F322" s="169" t="str">
        <f>iferror(vlookup(C322,'Master data'!$A$2:$C$29,2,0),"-/-")</f>
        <v>Chi phí hành chính</v>
      </c>
    </row>
    <row r="323" ht="21.0" customHeight="1">
      <c r="A323" s="165" t="s">
        <v>436</v>
      </c>
      <c r="B323" s="166" t="s">
        <v>499</v>
      </c>
      <c r="C323" s="167" t="s">
        <v>123</v>
      </c>
      <c r="D323" s="168">
        <v>6500000.0</v>
      </c>
      <c r="E323" s="169" t="str">
        <f>iferror(vlookup(C323,'Master data'!$A$2:$C$29,3,0),"-/-")</f>
        <v>Định phí</v>
      </c>
      <c r="F323" s="169" t="str">
        <f>iferror(vlookup(C323,'Master data'!$A$2:$C$29,2,0),"-/-")</f>
        <v>Chi phí QLDN</v>
      </c>
    </row>
    <row r="324" ht="21.0" customHeight="1">
      <c r="A324" s="165" t="s">
        <v>436</v>
      </c>
      <c r="B324" s="166" t="s">
        <v>500</v>
      </c>
      <c r="C324" s="167" t="s">
        <v>112</v>
      </c>
      <c r="D324" s="168">
        <v>1.05E7</v>
      </c>
      <c r="E324" s="169" t="str">
        <f>iferror(vlookup(C324,'Master data'!$A$2:$C$29,3,0),"-/-")</f>
        <v>Biến phí</v>
      </c>
      <c r="F324" s="169" t="str">
        <f>iferror(vlookup(C324,'Master data'!$A$2:$C$29,2,0),"-/-")</f>
        <v>Chi phí hành chính</v>
      </c>
    </row>
    <row r="325" ht="21.0" customHeight="1">
      <c r="A325" s="165" t="s">
        <v>436</v>
      </c>
      <c r="B325" s="166" t="s">
        <v>363</v>
      </c>
      <c r="C325" s="167" t="s">
        <v>121</v>
      </c>
      <c r="D325" s="168">
        <v>4000000.0</v>
      </c>
      <c r="E325" s="169" t="str">
        <f>iferror(vlookup(C325,'Master data'!$A$2:$C$29,3,0),"-/-")</f>
        <v>Định phí</v>
      </c>
      <c r="F325" s="169" t="str">
        <f>iferror(vlookup(C325,'Master data'!$A$2:$C$29,2,0),"-/-")</f>
        <v>Chi phí QLDN</v>
      </c>
    </row>
    <row r="326" ht="21.0" customHeight="1">
      <c r="A326" s="165" t="s">
        <v>436</v>
      </c>
      <c r="B326" s="166" t="s">
        <v>501</v>
      </c>
      <c r="C326" s="167" t="s">
        <v>112</v>
      </c>
      <c r="D326" s="168">
        <v>2000000.0</v>
      </c>
      <c r="E326" s="169" t="str">
        <f>iferror(vlookup(C326,'Master data'!$A$2:$C$29,3,0),"-/-")</f>
        <v>Biến phí</v>
      </c>
      <c r="F326" s="169" t="str">
        <f>iferror(vlookup(C326,'Master data'!$A$2:$C$29,2,0),"-/-")</f>
        <v>Chi phí hành chính</v>
      </c>
    </row>
    <row r="327" ht="21.0" customHeight="1">
      <c r="A327" s="165" t="s">
        <v>436</v>
      </c>
      <c r="B327" s="166" t="s">
        <v>502</v>
      </c>
      <c r="C327" s="167" t="s">
        <v>112</v>
      </c>
      <c r="D327" s="168">
        <v>1500000.0</v>
      </c>
      <c r="E327" s="169" t="str">
        <f>iferror(vlookup(C327,'Master data'!$A$2:$C$29,3,0),"-/-")</f>
        <v>Biến phí</v>
      </c>
      <c r="F327" s="169" t="str">
        <f>iferror(vlookup(C327,'Master data'!$A$2:$C$29,2,0),"-/-")</f>
        <v>Chi phí hành chính</v>
      </c>
    </row>
    <row r="328" ht="21.0" customHeight="1">
      <c r="A328" s="165" t="s">
        <v>436</v>
      </c>
      <c r="B328" s="166" t="s">
        <v>503</v>
      </c>
      <c r="C328" s="167" t="s">
        <v>121</v>
      </c>
      <c r="D328" s="168">
        <v>2.9685919E7</v>
      </c>
      <c r="E328" s="169" t="str">
        <f>iferror(vlookup(C328,'Master data'!$A$2:$C$29,3,0),"-/-")</f>
        <v>Định phí</v>
      </c>
      <c r="F328" s="169" t="str">
        <f>iferror(vlookup(C328,'Master data'!$A$2:$C$29,2,0),"-/-")</f>
        <v>Chi phí QLDN</v>
      </c>
    </row>
    <row r="329" ht="21.0" customHeight="1">
      <c r="A329" s="165" t="s">
        <v>436</v>
      </c>
      <c r="B329" s="166" t="s">
        <v>504</v>
      </c>
      <c r="C329" s="167" t="s">
        <v>121</v>
      </c>
      <c r="D329" s="168">
        <v>2.394E7</v>
      </c>
      <c r="E329" s="169" t="str">
        <f>iferror(vlookup(C329,'Master data'!$A$2:$C$29,3,0),"-/-")</f>
        <v>Định phí</v>
      </c>
      <c r="F329" s="169" t="str">
        <f>iferror(vlookup(C329,'Master data'!$A$2:$C$29,2,0),"-/-")</f>
        <v>Chi phí QLDN</v>
      </c>
    </row>
    <row r="330" ht="21.0" customHeight="1">
      <c r="A330" s="165" t="s">
        <v>436</v>
      </c>
      <c r="B330" s="166" t="s">
        <v>505</v>
      </c>
      <c r="C330" s="167" t="s">
        <v>99</v>
      </c>
      <c r="D330" s="168">
        <v>4.6319E7</v>
      </c>
      <c r="E330" s="169" t="str">
        <f>iferror(vlookup(C330,'Master data'!$A$2:$C$29,3,0),"-/-")</f>
        <v>Biến phí</v>
      </c>
      <c r="F330" s="169" t="str">
        <f>iferror(vlookup(C330,'Master data'!$A$2:$C$29,2,0),"-/-")</f>
        <v>Chi phí giá vốn</v>
      </c>
    </row>
    <row r="331" ht="21.0" customHeight="1">
      <c r="A331" s="165" t="s">
        <v>436</v>
      </c>
      <c r="B331" s="166" t="s">
        <v>506</v>
      </c>
      <c r="C331" s="167" t="s">
        <v>99</v>
      </c>
      <c r="D331" s="168">
        <v>1.285E7</v>
      </c>
      <c r="E331" s="169" t="str">
        <f>iferror(vlookup(C331,'Master data'!$A$2:$C$29,3,0),"-/-")</f>
        <v>Biến phí</v>
      </c>
      <c r="F331" s="169" t="str">
        <f>iferror(vlookup(C331,'Master data'!$A$2:$C$29,2,0),"-/-")</f>
        <v>Chi phí giá vốn</v>
      </c>
    </row>
    <row r="332" ht="21.0" customHeight="1">
      <c r="A332" s="165" t="s">
        <v>436</v>
      </c>
      <c r="B332" s="166" t="s">
        <v>507</v>
      </c>
      <c r="C332" s="167" t="s">
        <v>99</v>
      </c>
      <c r="D332" s="168">
        <v>2.648E7</v>
      </c>
      <c r="E332" s="169" t="str">
        <f>iferror(vlookup(C332,'Master data'!$A$2:$C$29,3,0),"-/-")</f>
        <v>Biến phí</v>
      </c>
      <c r="F332" s="169" t="str">
        <f>iferror(vlookup(C332,'Master data'!$A$2:$C$29,2,0),"-/-")</f>
        <v>Chi phí giá vốn</v>
      </c>
    </row>
    <row r="333" ht="21.0" customHeight="1">
      <c r="A333" s="165" t="s">
        <v>436</v>
      </c>
      <c r="B333" s="166" t="s">
        <v>508</v>
      </c>
      <c r="C333" s="167" t="s">
        <v>99</v>
      </c>
      <c r="D333" s="168">
        <v>620000.0</v>
      </c>
      <c r="E333" s="169" t="str">
        <f>iferror(vlookup(C333,'Master data'!$A$2:$C$29,3,0),"-/-")</f>
        <v>Biến phí</v>
      </c>
      <c r="F333" s="169" t="str">
        <f>iferror(vlookup(C333,'Master data'!$A$2:$C$29,2,0),"-/-")</f>
        <v>Chi phí giá vốn</v>
      </c>
    </row>
    <row r="334" ht="21.0" customHeight="1">
      <c r="A334" s="165" t="s">
        <v>436</v>
      </c>
      <c r="B334" s="166" t="s">
        <v>509</v>
      </c>
      <c r="C334" s="167" t="s">
        <v>70</v>
      </c>
      <c r="D334" s="168">
        <v>700000.0</v>
      </c>
      <c r="E334" s="169" t="str">
        <f>iferror(vlookup(C334,'Master data'!$A$2:$C$29,3,0),"-/-")</f>
        <v>Chi phí khác</v>
      </c>
      <c r="F334" s="169" t="str">
        <f>iferror(vlookup(C334,'Master data'!$A$2:$C$29,2,0),"-/-")</f>
        <v>Chi phí khác</v>
      </c>
    </row>
    <row r="335" ht="21.0" customHeight="1">
      <c r="A335" s="165" t="s">
        <v>436</v>
      </c>
      <c r="B335" s="166" t="s">
        <v>510</v>
      </c>
      <c r="C335" s="167" t="s">
        <v>70</v>
      </c>
      <c r="D335" s="168">
        <v>595000.0</v>
      </c>
      <c r="E335" s="169" t="str">
        <f>iferror(vlookup(C335,'Master data'!$A$2:$C$29,3,0),"-/-")</f>
        <v>Chi phí khác</v>
      </c>
      <c r="F335" s="169" t="str">
        <f>iferror(vlookup(C335,'Master data'!$A$2:$C$29,2,0),"-/-")</f>
        <v>Chi phí khác</v>
      </c>
    </row>
    <row r="336" ht="21.0" customHeight="1">
      <c r="A336" s="165" t="s">
        <v>436</v>
      </c>
      <c r="B336" s="166" t="s">
        <v>373</v>
      </c>
      <c r="C336" s="167" t="s">
        <v>102</v>
      </c>
      <c r="D336" s="168">
        <v>3.146705E8</v>
      </c>
      <c r="E336" s="169" t="str">
        <f>iferror(vlookup(C336,'Master data'!$A$2:$C$29,3,0),"-/-")</f>
        <v>Biến phí</v>
      </c>
      <c r="F336" s="169" t="str">
        <f>iferror(vlookup(C336,'Master data'!$A$2:$C$29,2,0),"-/-")</f>
        <v>Chi phí giá vốn</v>
      </c>
    </row>
    <row r="337" ht="21.0" customHeight="1">
      <c r="A337" s="165" t="s">
        <v>436</v>
      </c>
      <c r="B337" s="166" t="s">
        <v>511</v>
      </c>
      <c r="C337" s="167" t="s">
        <v>123</v>
      </c>
      <c r="D337" s="168">
        <v>1.6E7</v>
      </c>
      <c r="E337" s="169" t="str">
        <f>iferror(vlookup(C337,'Master data'!$A$2:$C$29,3,0),"-/-")</f>
        <v>Định phí</v>
      </c>
      <c r="F337" s="169" t="str">
        <f>iferror(vlookup(C337,'Master data'!$A$2:$C$29,2,0),"-/-")</f>
        <v>Chi phí QLDN</v>
      </c>
    </row>
    <row r="338" ht="21.0" customHeight="1">
      <c r="A338" s="165" t="s">
        <v>436</v>
      </c>
      <c r="B338" s="166" t="s">
        <v>512</v>
      </c>
      <c r="C338" s="167" t="s">
        <v>109</v>
      </c>
      <c r="D338" s="168">
        <v>3.49717558E8</v>
      </c>
      <c r="E338" s="169" t="str">
        <f>iferror(vlookup(C338,'Master data'!$A$2:$C$29,3,0),"-/-")</f>
        <v>Định phí</v>
      </c>
      <c r="F338" s="169" t="str">
        <f>iferror(vlookup(C338,'Master data'!$A$2:$C$29,2,0),"-/-")</f>
        <v>Chi phí QLDN</v>
      </c>
    </row>
    <row r="339" ht="21.0" customHeight="1">
      <c r="A339" s="165" t="s">
        <v>436</v>
      </c>
      <c r="B339" s="166" t="s">
        <v>513</v>
      </c>
      <c r="C339" s="167" t="s">
        <v>17</v>
      </c>
      <c r="D339" s="168">
        <v>2.7819326E8</v>
      </c>
      <c r="E339" s="169" t="str">
        <f>iferror(vlookup(C339,'Master data'!$A$2:$C$29,3,0),"-/-")</f>
        <v>Biến phí</v>
      </c>
      <c r="F339" s="169" t="str">
        <f>iferror(vlookup(C339,'Master data'!$A$2:$C$29,2,0),"-/-")</f>
        <v>Chi phí bán hàng</v>
      </c>
    </row>
    <row r="340" ht="21.0" customHeight="1">
      <c r="A340" s="165" t="s">
        <v>514</v>
      </c>
      <c r="B340" s="166" t="s">
        <v>274</v>
      </c>
      <c r="C340" s="167" t="s">
        <v>112</v>
      </c>
      <c r="D340" s="168">
        <v>0.0</v>
      </c>
      <c r="E340" s="169" t="str">
        <f>iferror(vlookup(C340,'Master data'!$A$2:$C$29,3,0),"-/-")</f>
        <v>Biến phí</v>
      </c>
      <c r="F340" s="169" t="str">
        <f>iferror(vlookup(C340,'Master data'!$A$2:$C$29,2,0),"-/-")</f>
        <v>Chi phí hành chính</v>
      </c>
    </row>
    <row r="341" ht="21.0" customHeight="1">
      <c r="A341" s="165" t="s">
        <v>514</v>
      </c>
      <c r="B341" s="166" t="s">
        <v>275</v>
      </c>
      <c r="C341" s="167" t="s">
        <v>112</v>
      </c>
      <c r="D341" s="168">
        <v>857000.0</v>
      </c>
      <c r="E341" s="169" t="str">
        <f>iferror(vlookup(C341,'Master data'!$A$2:$C$29,3,0),"-/-")</f>
        <v>Biến phí</v>
      </c>
      <c r="F341" s="169" t="str">
        <f>iferror(vlookup(C341,'Master data'!$A$2:$C$29,2,0),"-/-")</f>
        <v>Chi phí hành chính</v>
      </c>
    </row>
    <row r="342" ht="21.0" customHeight="1">
      <c r="A342" s="165" t="s">
        <v>514</v>
      </c>
      <c r="B342" s="166" t="s">
        <v>515</v>
      </c>
      <c r="C342" s="167" t="s">
        <v>106</v>
      </c>
      <c r="D342" s="168">
        <v>7057400.0</v>
      </c>
      <c r="E342" s="169" t="str">
        <f>iferror(vlookup(C342,'Master data'!$A$2:$C$29,3,0),"-/-")</f>
        <v>Biến phí</v>
      </c>
      <c r="F342" s="169" t="str">
        <f>iferror(vlookup(C342,'Master data'!$A$2:$C$29,2,0),"-/-")</f>
        <v>Chi phí bán hàng</v>
      </c>
    </row>
    <row r="343" ht="21.0" customHeight="1">
      <c r="A343" s="165" t="s">
        <v>514</v>
      </c>
      <c r="B343" s="166" t="s">
        <v>275</v>
      </c>
      <c r="C343" s="167" t="s">
        <v>112</v>
      </c>
      <c r="D343" s="168">
        <v>910000.0</v>
      </c>
      <c r="E343" s="169" t="str">
        <f>iferror(vlookup(C343,'Master data'!$A$2:$C$29,3,0),"-/-")</f>
        <v>Biến phí</v>
      </c>
      <c r="F343" s="169" t="str">
        <f>iferror(vlookup(C343,'Master data'!$A$2:$C$29,2,0),"-/-")</f>
        <v>Chi phí hành chính</v>
      </c>
    </row>
    <row r="344" ht="21.0" customHeight="1">
      <c r="A344" s="165" t="s">
        <v>514</v>
      </c>
      <c r="B344" s="166" t="s">
        <v>516</v>
      </c>
      <c r="C344" s="167" t="s">
        <v>112</v>
      </c>
      <c r="D344" s="168">
        <v>914000.0</v>
      </c>
      <c r="E344" s="169" t="str">
        <f>iferror(vlookup(C344,'Master data'!$A$2:$C$29,3,0),"-/-")</f>
        <v>Biến phí</v>
      </c>
      <c r="F344" s="169" t="str">
        <f>iferror(vlookup(C344,'Master data'!$A$2:$C$29,2,0),"-/-")</f>
        <v>Chi phí hành chính</v>
      </c>
    </row>
    <row r="345" ht="21.0" customHeight="1">
      <c r="A345" s="165" t="s">
        <v>514</v>
      </c>
      <c r="B345" s="166" t="s">
        <v>275</v>
      </c>
      <c r="C345" s="167" t="s">
        <v>112</v>
      </c>
      <c r="D345" s="168">
        <v>930000.0</v>
      </c>
      <c r="E345" s="169" t="str">
        <f>iferror(vlookup(C345,'Master data'!$A$2:$C$29,3,0),"-/-")</f>
        <v>Biến phí</v>
      </c>
      <c r="F345" s="169" t="str">
        <f>iferror(vlookup(C345,'Master data'!$A$2:$C$29,2,0),"-/-")</f>
        <v>Chi phí hành chính</v>
      </c>
    </row>
    <row r="346" ht="21.0" customHeight="1">
      <c r="A346" s="165" t="s">
        <v>514</v>
      </c>
      <c r="B346" s="166" t="s">
        <v>275</v>
      </c>
      <c r="C346" s="167" t="s">
        <v>112</v>
      </c>
      <c r="D346" s="168">
        <v>923000.0</v>
      </c>
      <c r="E346" s="169" t="str">
        <f>iferror(vlookup(C346,'Master data'!$A$2:$C$29,3,0),"-/-")</f>
        <v>Biến phí</v>
      </c>
      <c r="F346" s="169" t="str">
        <f>iferror(vlookup(C346,'Master data'!$A$2:$C$29,2,0),"-/-")</f>
        <v>Chi phí hành chính</v>
      </c>
    </row>
    <row r="347" ht="21.0" customHeight="1">
      <c r="A347" s="165" t="s">
        <v>514</v>
      </c>
      <c r="B347" s="166" t="s">
        <v>279</v>
      </c>
      <c r="C347" s="167" t="s">
        <v>112</v>
      </c>
      <c r="D347" s="168">
        <v>1004000.0</v>
      </c>
      <c r="E347" s="169" t="str">
        <f>iferror(vlookup(C347,'Master data'!$A$2:$C$29,3,0),"-/-")</f>
        <v>Biến phí</v>
      </c>
      <c r="F347" s="169" t="str">
        <f>iferror(vlookup(C347,'Master data'!$A$2:$C$29,2,0),"-/-")</f>
        <v>Chi phí hành chính</v>
      </c>
    </row>
    <row r="348" ht="21.0" customHeight="1">
      <c r="A348" s="165" t="s">
        <v>514</v>
      </c>
      <c r="B348" s="166" t="s">
        <v>517</v>
      </c>
      <c r="C348" s="167" t="s">
        <v>112</v>
      </c>
      <c r="D348" s="168">
        <v>1040000.0</v>
      </c>
      <c r="E348" s="169" t="str">
        <f>iferror(vlookup(C348,'Master data'!$A$2:$C$29,3,0),"-/-")</f>
        <v>Biến phí</v>
      </c>
      <c r="F348" s="169" t="str">
        <f>iferror(vlookup(C348,'Master data'!$A$2:$C$29,2,0),"-/-")</f>
        <v>Chi phí hành chính</v>
      </c>
    </row>
    <row r="349" ht="21.0" customHeight="1">
      <c r="A349" s="165" t="s">
        <v>514</v>
      </c>
      <c r="B349" s="166" t="s">
        <v>441</v>
      </c>
      <c r="C349" s="167" t="s">
        <v>112</v>
      </c>
      <c r="D349" s="168">
        <v>9401000.0</v>
      </c>
      <c r="E349" s="169" t="str">
        <f>iferror(vlookup(C349,'Master data'!$A$2:$C$29,3,0),"-/-")</f>
        <v>Biến phí</v>
      </c>
      <c r="F349" s="169" t="str">
        <f>iferror(vlookup(C349,'Master data'!$A$2:$C$29,2,0),"-/-")</f>
        <v>Chi phí hành chính</v>
      </c>
    </row>
    <row r="350" ht="21.0" customHeight="1">
      <c r="A350" s="165" t="s">
        <v>514</v>
      </c>
      <c r="B350" s="166" t="s">
        <v>442</v>
      </c>
      <c r="C350" s="167" t="s">
        <v>112</v>
      </c>
      <c r="D350" s="168">
        <v>926000.0</v>
      </c>
      <c r="E350" s="169" t="str">
        <f>iferror(vlookup(C350,'Master data'!$A$2:$C$29,3,0),"-/-")</f>
        <v>Biến phí</v>
      </c>
      <c r="F350" s="169" t="str">
        <f>iferror(vlookup(C350,'Master data'!$A$2:$C$29,2,0),"-/-")</f>
        <v>Chi phí hành chính</v>
      </c>
    </row>
    <row r="351" ht="21.0" customHeight="1">
      <c r="A351" s="165" t="s">
        <v>514</v>
      </c>
      <c r="B351" s="166" t="s">
        <v>518</v>
      </c>
      <c r="C351" s="167" t="s">
        <v>112</v>
      </c>
      <c r="D351" s="168">
        <v>1000000.0</v>
      </c>
      <c r="E351" s="169" t="str">
        <f>iferror(vlookup(C351,'Master data'!$A$2:$C$29,3,0),"-/-")</f>
        <v>Biến phí</v>
      </c>
      <c r="F351" s="169" t="str">
        <f>iferror(vlookup(C351,'Master data'!$A$2:$C$29,2,0),"-/-")</f>
        <v>Chi phí hành chính</v>
      </c>
    </row>
    <row r="352" ht="21.0" customHeight="1">
      <c r="A352" s="165" t="s">
        <v>514</v>
      </c>
      <c r="B352" s="166" t="s">
        <v>518</v>
      </c>
      <c r="C352" s="167" t="s">
        <v>112</v>
      </c>
      <c r="D352" s="168">
        <v>1000000.0</v>
      </c>
      <c r="E352" s="169" t="str">
        <f>iferror(vlookup(C352,'Master data'!$A$2:$C$29,3,0),"-/-")</f>
        <v>Biến phí</v>
      </c>
      <c r="F352" s="169" t="str">
        <f>iferror(vlookup(C352,'Master data'!$A$2:$C$29,2,0),"-/-")</f>
        <v>Chi phí hành chính</v>
      </c>
    </row>
    <row r="353" ht="21.0" customHeight="1">
      <c r="A353" s="165" t="s">
        <v>514</v>
      </c>
      <c r="B353" s="166" t="s">
        <v>518</v>
      </c>
      <c r="C353" s="167" t="s">
        <v>112</v>
      </c>
      <c r="D353" s="168">
        <v>1000000.0</v>
      </c>
      <c r="E353" s="169" t="str">
        <f>iferror(vlookup(C353,'Master data'!$A$2:$C$29,3,0),"-/-")</f>
        <v>Biến phí</v>
      </c>
      <c r="F353" s="169" t="str">
        <f>iferror(vlookup(C353,'Master data'!$A$2:$C$29,2,0),"-/-")</f>
        <v>Chi phí hành chính</v>
      </c>
    </row>
    <row r="354" ht="21.0" customHeight="1">
      <c r="A354" s="165" t="s">
        <v>514</v>
      </c>
      <c r="B354" s="166" t="s">
        <v>518</v>
      </c>
      <c r="C354" s="167" t="s">
        <v>112</v>
      </c>
      <c r="D354" s="168">
        <v>1000000.0</v>
      </c>
      <c r="E354" s="169" t="str">
        <f>iferror(vlookup(C354,'Master data'!$A$2:$C$29,3,0),"-/-")</f>
        <v>Biến phí</v>
      </c>
      <c r="F354" s="169" t="str">
        <f>iferror(vlookup(C354,'Master data'!$A$2:$C$29,2,0),"-/-")</f>
        <v>Chi phí hành chính</v>
      </c>
    </row>
    <row r="355" ht="21.0" customHeight="1">
      <c r="A355" s="165" t="s">
        <v>514</v>
      </c>
      <c r="B355" s="166" t="s">
        <v>519</v>
      </c>
      <c r="C355" s="167" t="s">
        <v>112</v>
      </c>
      <c r="D355" s="168">
        <v>1030000.0</v>
      </c>
      <c r="E355" s="169" t="str">
        <f>iferror(vlookup(C355,'Master data'!$A$2:$C$29,3,0),"-/-")</f>
        <v>Biến phí</v>
      </c>
      <c r="F355" s="169" t="str">
        <f>iferror(vlookup(C355,'Master data'!$A$2:$C$29,2,0),"-/-")</f>
        <v>Chi phí hành chính</v>
      </c>
    </row>
    <row r="356" ht="21.0" customHeight="1">
      <c r="A356" s="165" t="s">
        <v>514</v>
      </c>
      <c r="B356" s="166" t="s">
        <v>520</v>
      </c>
      <c r="C356" s="167" t="s">
        <v>112</v>
      </c>
      <c r="D356" s="168">
        <v>700000.0</v>
      </c>
      <c r="E356" s="169" t="str">
        <f>iferror(vlookup(C356,'Master data'!$A$2:$C$29,3,0),"-/-")</f>
        <v>Biến phí</v>
      </c>
      <c r="F356" s="169" t="str">
        <f>iferror(vlookup(C356,'Master data'!$A$2:$C$29,2,0),"-/-")</f>
        <v>Chi phí hành chính</v>
      </c>
    </row>
    <row r="357" ht="21.0" customHeight="1">
      <c r="A357" s="165" t="s">
        <v>514</v>
      </c>
      <c r="B357" s="166" t="s">
        <v>521</v>
      </c>
      <c r="C357" s="167" t="s">
        <v>112</v>
      </c>
      <c r="D357" s="168">
        <v>2000000.0</v>
      </c>
      <c r="E357" s="169" t="str">
        <f>iferror(vlookup(C357,'Master data'!$A$2:$C$29,3,0),"-/-")</f>
        <v>Biến phí</v>
      </c>
      <c r="F357" s="169" t="str">
        <f>iferror(vlookup(C357,'Master data'!$A$2:$C$29,2,0),"-/-")</f>
        <v>Chi phí hành chính</v>
      </c>
    </row>
    <row r="358" ht="21.0" customHeight="1">
      <c r="A358" s="165" t="s">
        <v>514</v>
      </c>
      <c r="B358" s="166" t="s">
        <v>522</v>
      </c>
      <c r="C358" s="167" t="s">
        <v>112</v>
      </c>
      <c r="D358" s="168">
        <v>3120000.0</v>
      </c>
      <c r="E358" s="169" t="str">
        <f>iferror(vlookup(C358,'Master data'!$A$2:$C$29,3,0),"-/-")</f>
        <v>Biến phí</v>
      </c>
      <c r="F358" s="169" t="str">
        <f>iferror(vlookup(C358,'Master data'!$A$2:$C$29,2,0),"-/-")</f>
        <v>Chi phí hành chính</v>
      </c>
    </row>
    <row r="359" ht="21.0" customHeight="1">
      <c r="A359" s="165" t="s">
        <v>514</v>
      </c>
      <c r="B359" s="166" t="s">
        <v>523</v>
      </c>
      <c r="C359" s="167" t="s">
        <v>95</v>
      </c>
      <c r="D359" s="168">
        <v>3080000.0</v>
      </c>
      <c r="E359" s="169" t="str">
        <f>iferror(vlookup(C359,'Master data'!$A$2:$C$29,3,0),"-/-")</f>
        <v>Biến phí</v>
      </c>
      <c r="F359" s="169" t="str">
        <f>iferror(vlookup(C359,'Master data'!$A$2:$C$29,2,0),"-/-")</f>
        <v>Chi phí bán hàng</v>
      </c>
    </row>
    <row r="360" ht="21.0" customHeight="1">
      <c r="A360" s="165" t="s">
        <v>514</v>
      </c>
      <c r="B360" s="166" t="s">
        <v>524</v>
      </c>
      <c r="C360" s="167" t="s">
        <v>95</v>
      </c>
      <c r="D360" s="168">
        <v>5880000.0</v>
      </c>
      <c r="E360" s="169" t="str">
        <f>iferror(vlookup(C360,'Master data'!$A$2:$C$29,3,0),"-/-")</f>
        <v>Biến phí</v>
      </c>
      <c r="F360" s="169" t="str">
        <f>iferror(vlookup(C360,'Master data'!$A$2:$C$29,2,0),"-/-")</f>
        <v>Chi phí bán hàng</v>
      </c>
    </row>
    <row r="361" ht="21.0" customHeight="1">
      <c r="A361" s="165" t="s">
        <v>514</v>
      </c>
      <c r="B361" s="166" t="s">
        <v>525</v>
      </c>
      <c r="C361" s="167" t="s">
        <v>95</v>
      </c>
      <c r="D361" s="168">
        <v>7500000.0</v>
      </c>
      <c r="E361" s="169" t="str">
        <f>iferror(vlookup(C361,'Master data'!$A$2:$C$29,3,0),"-/-")</f>
        <v>Biến phí</v>
      </c>
      <c r="F361" s="169" t="str">
        <f>iferror(vlookup(C361,'Master data'!$A$2:$C$29,2,0),"-/-")</f>
        <v>Chi phí bán hàng</v>
      </c>
    </row>
    <row r="362" ht="21.0" customHeight="1">
      <c r="A362" s="165" t="s">
        <v>514</v>
      </c>
      <c r="B362" s="166" t="s">
        <v>526</v>
      </c>
      <c r="C362" s="167" t="s">
        <v>95</v>
      </c>
      <c r="D362" s="168">
        <v>5880000.0</v>
      </c>
      <c r="E362" s="169" t="str">
        <f>iferror(vlookup(C362,'Master data'!$A$2:$C$29,3,0),"-/-")</f>
        <v>Biến phí</v>
      </c>
      <c r="F362" s="169" t="str">
        <f>iferror(vlookup(C362,'Master data'!$A$2:$C$29,2,0),"-/-")</f>
        <v>Chi phí bán hàng</v>
      </c>
    </row>
    <row r="363" ht="21.0" customHeight="1">
      <c r="A363" s="165" t="s">
        <v>514</v>
      </c>
      <c r="B363" s="166" t="s">
        <v>527</v>
      </c>
      <c r="C363" s="167" t="s">
        <v>95</v>
      </c>
      <c r="D363" s="168">
        <v>7500000.0</v>
      </c>
      <c r="E363" s="169" t="str">
        <f>iferror(vlookup(C363,'Master data'!$A$2:$C$29,3,0),"-/-")</f>
        <v>Biến phí</v>
      </c>
      <c r="F363" s="169" t="str">
        <f>iferror(vlookup(C363,'Master data'!$A$2:$C$29,2,0),"-/-")</f>
        <v>Chi phí bán hàng</v>
      </c>
    </row>
    <row r="364" ht="21.0" customHeight="1">
      <c r="A364" s="165" t="s">
        <v>514</v>
      </c>
      <c r="B364" s="166" t="s">
        <v>528</v>
      </c>
      <c r="C364" s="167" t="s">
        <v>95</v>
      </c>
      <c r="D364" s="168">
        <v>930000.0</v>
      </c>
      <c r="E364" s="169" t="str">
        <f>iferror(vlookup(C364,'Master data'!$A$2:$C$29,3,0),"-/-")</f>
        <v>Biến phí</v>
      </c>
      <c r="F364" s="169" t="str">
        <f>iferror(vlookup(C364,'Master data'!$A$2:$C$29,2,0),"-/-")</f>
        <v>Chi phí bán hàng</v>
      </c>
    </row>
    <row r="365" ht="21.0" customHeight="1">
      <c r="A365" s="165" t="s">
        <v>514</v>
      </c>
      <c r="B365" s="166" t="s">
        <v>529</v>
      </c>
      <c r="C365" s="167" t="s">
        <v>95</v>
      </c>
      <c r="D365" s="168">
        <v>1394954.0</v>
      </c>
      <c r="E365" s="169" t="str">
        <f>iferror(vlookup(C365,'Master data'!$A$2:$C$29,3,0),"-/-")</f>
        <v>Biến phí</v>
      </c>
      <c r="F365" s="169" t="str">
        <f>iferror(vlookup(C365,'Master data'!$A$2:$C$29,2,0),"-/-")</f>
        <v>Chi phí bán hàng</v>
      </c>
    </row>
    <row r="366" ht="21.0" customHeight="1">
      <c r="A366" s="165" t="s">
        <v>514</v>
      </c>
      <c r="B366" s="166" t="s">
        <v>530</v>
      </c>
      <c r="C366" s="167" t="s">
        <v>95</v>
      </c>
      <c r="D366" s="168">
        <v>1394954.0</v>
      </c>
      <c r="E366" s="169" t="str">
        <f>iferror(vlookup(C366,'Master data'!$A$2:$C$29,3,0),"-/-")</f>
        <v>Biến phí</v>
      </c>
      <c r="F366" s="169" t="str">
        <f>iferror(vlookup(C366,'Master data'!$A$2:$C$29,2,0),"-/-")</f>
        <v>Chi phí bán hàng</v>
      </c>
    </row>
    <row r="367" ht="21.0" customHeight="1">
      <c r="A367" s="165" t="s">
        <v>514</v>
      </c>
      <c r="B367" s="166" t="s">
        <v>531</v>
      </c>
      <c r="C367" s="167" t="s">
        <v>95</v>
      </c>
      <c r="D367" s="168">
        <v>5880000.0</v>
      </c>
      <c r="E367" s="169" t="str">
        <f>iferror(vlookup(C367,'Master data'!$A$2:$C$29,3,0),"-/-")</f>
        <v>Biến phí</v>
      </c>
      <c r="F367" s="169" t="str">
        <f>iferror(vlookup(C367,'Master data'!$A$2:$C$29,2,0),"-/-")</f>
        <v>Chi phí bán hàng</v>
      </c>
    </row>
    <row r="368" ht="21.0" customHeight="1">
      <c r="A368" s="165" t="s">
        <v>514</v>
      </c>
      <c r="B368" s="166" t="s">
        <v>532</v>
      </c>
      <c r="C368" s="167" t="s">
        <v>95</v>
      </c>
      <c r="D368" s="168">
        <v>120000.0</v>
      </c>
      <c r="E368" s="169" t="str">
        <f>iferror(vlookup(C368,'Master data'!$A$2:$C$29,3,0),"-/-")</f>
        <v>Biến phí</v>
      </c>
      <c r="F368" s="169" t="str">
        <f>iferror(vlookup(C368,'Master data'!$A$2:$C$29,2,0),"-/-")</f>
        <v>Chi phí bán hàng</v>
      </c>
    </row>
    <row r="369" ht="21.0" customHeight="1">
      <c r="A369" s="165" t="s">
        <v>514</v>
      </c>
      <c r="B369" s="166" t="s">
        <v>533</v>
      </c>
      <c r="C369" s="167" t="s">
        <v>95</v>
      </c>
      <c r="D369" s="168">
        <v>40000.0</v>
      </c>
      <c r="E369" s="169" t="str">
        <f>iferror(vlookup(C369,'Master data'!$A$2:$C$29,3,0),"-/-")</f>
        <v>Biến phí</v>
      </c>
      <c r="F369" s="169" t="str">
        <f>iferror(vlookup(C369,'Master data'!$A$2:$C$29,2,0),"-/-")</f>
        <v>Chi phí bán hàng</v>
      </c>
    </row>
    <row r="370" ht="21.0" customHeight="1">
      <c r="A370" s="165" t="s">
        <v>514</v>
      </c>
      <c r="B370" s="166" t="s">
        <v>534</v>
      </c>
      <c r="C370" s="167" t="s">
        <v>95</v>
      </c>
      <c r="D370" s="168">
        <v>1394954.0</v>
      </c>
      <c r="E370" s="169" t="str">
        <f>iferror(vlookup(C370,'Master data'!$A$2:$C$29,3,0),"-/-")</f>
        <v>Biến phí</v>
      </c>
      <c r="F370" s="169" t="str">
        <f>iferror(vlookup(C370,'Master data'!$A$2:$C$29,2,0),"-/-")</f>
        <v>Chi phí bán hàng</v>
      </c>
    </row>
    <row r="371" ht="21.0" customHeight="1">
      <c r="A371" s="165" t="s">
        <v>514</v>
      </c>
      <c r="B371" s="166" t="s">
        <v>535</v>
      </c>
      <c r="C371" s="167" t="s">
        <v>95</v>
      </c>
      <c r="D371" s="168">
        <v>465000.0</v>
      </c>
      <c r="E371" s="169" t="str">
        <f>iferror(vlookup(C371,'Master data'!$A$2:$C$29,3,0),"-/-")</f>
        <v>Biến phí</v>
      </c>
      <c r="F371" s="169" t="str">
        <f>iferror(vlookup(C371,'Master data'!$A$2:$C$29,2,0),"-/-")</f>
        <v>Chi phí bán hàng</v>
      </c>
    </row>
    <row r="372" ht="21.0" customHeight="1">
      <c r="A372" s="165" t="s">
        <v>514</v>
      </c>
      <c r="B372" s="166" t="s">
        <v>536</v>
      </c>
      <c r="C372" s="167" t="s">
        <v>95</v>
      </c>
      <c r="D372" s="168">
        <v>1023000.0</v>
      </c>
      <c r="E372" s="169" t="str">
        <f>iferror(vlookup(C372,'Master data'!$A$2:$C$29,3,0),"-/-")</f>
        <v>Biến phí</v>
      </c>
      <c r="F372" s="169" t="str">
        <f>iferror(vlookup(C372,'Master data'!$A$2:$C$29,2,0),"-/-")</f>
        <v>Chi phí bán hàng</v>
      </c>
    </row>
    <row r="373" ht="21.0" customHeight="1">
      <c r="A373" s="165" t="s">
        <v>514</v>
      </c>
      <c r="B373" s="166" t="s">
        <v>537</v>
      </c>
      <c r="C373" s="167" t="s">
        <v>112</v>
      </c>
      <c r="D373" s="168">
        <v>340000.0</v>
      </c>
      <c r="E373" s="169" t="str">
        <f>iferror(vlookup(C373,'Master data'!$A$2:$C$29,3,0),"-/-")</f>
        <v>Biến phí</v>
      </c>
      <c r="F373" s="169" t="str">
        <f>iferror(vlookup(C373,'Master data'!$A$2:$C$29,2,0),"-/-")</f>
        <v>Chi phí hành chính</v>
      </c>
    </row>
    <row r="374" ht="21.0" customHeight="1">
      <c r="A374" s="165" t="s">
        <v>514</v>
      </c>
      <c r="B374" s="166" t="s">
        <v>538</v>
      </c>
      <c r="C374" s="167" t="s">
        <v>112</v>
      </c>
      <c r="D374" s="168">
        <v>45000.0</v>
      </c>
      <c r="E374" s="169" t="str">
        <f>iferror(vlookup(C374,'Master data'!$A$2:$C$29,3,0),"-/-")</f>
        <v>Biến phí</v>
      </c>
      <c r="F374" s="169" t="str">
        <f>iferror(vlookup(C374,'Master data'!$A$2:$C$29,2,0),"-/-")</f>
        <v>Chi phí hành chính</v>
      </c>
    </row>
    <row r="375" ht="21.0" customHeight="1">
      <c r="A375" s="165" t="s">
        <v>514</v>
      </c>
      <c r="B375" s="166" t="s">
        <v>539</v>
      </c>
      <c r="C375" s="167" t="s">
        <v>112</v>
      </c>
      <c r="D375" s="168">
        <v>480000.0</v>
      </c>
      <c r="E375" s="169" t="str">
        <f>iferror(vlookup(C375,'Master data'!$A$2:$C$29,3,0),"-/-")</f>
        <v>Biến phí</v>
      </c>
      <c r="F375" s="169" t="str">
        <f>iferror(vlookup(C375,'Master data'!$A$2:$C$29,2,0),"-/-")</f>
        <v>Chi phí hành chính</v>
      </c>
    </row>
    <row r="376" ht="21.0" customHeight="1">
      <c r="A376" s="165" t="s">
        <v>514</v>
      </c>
      <c r="B376" s="166" t="s">
        <v>540</v>
      </c>
      <c r="C376" s="167" t="s">
        <v>112</v>
      </c>
      <c r="D376" s="168">
        <v>650000.0</v>
      </c>
      <c r="E376" s="169" t="str">
        <f>iferror(vlookup(C376,'Master data'!$A$2:$C$29,3,0),"-/-")</f>
        <v>Biến phí</v>
      </c>
      <c r="F376" s="169" t="str">
        <f>iferror(vlookup(C376,'Master data'!$A$2:$C$29,2,0),"-/-")</f>
        <v>Chi phí hành chính</v>
      </c>
    </row>
    <row r="377" ht="21.0" customHeight="1">
      <c r="A377" s="165" t="s">
        <v>514</v>
      </c>
      <c r="B377" s="166" t="s">
        <v>308</v>
      </c>
      <c r="C377" s="167" t="s">
        <v>112</v>
      </c>
      <c r="D377" s="168">
        <v>200000.0</v>
      </c>
      <c r="E377" s="169" t="str">
        <f>iferror(vlookup(C377,'Master data'!$A$2:$C$29,3,0),"-/-")</f>
        <v>Biến phí</v>
      </c>
      <c r="F377" s="169" t="str">
        <f>iferror(vlookup(C377,'Master data'!$A$2:$C$29,2,0),"-/-")</f>
        <v>Chi phí hành chính</v>
      </c>
    </row>
    <row r="378" ht="21.0" customHeight="1">
      <c r="A378" s="165" t="s">
        <v>514</v>
      </c>
      <c r="B378" s="166" t="s">
        <v>541</v>
      </c>
      <c r="C378" s="167" t="s">
        <v>112</v>
      </c>
      <c r="D378" s="168">
        <v>3650000.0</v>
      </c>
      <c r="E378" s="169" t="str">
        <f>iferror(vlookup(C378,'Master data'!$A$2:$C$29,3,0),"-/-")</f>
        <v>Biến phí</v>
      </c>
      <c r="F378" s="169" t="str">
        <f>iferror(vlookup(C378,'Master data'!$A$2:$C$29,2,0),"-/-")</f>
        <v>Chi phí hành chính</v>
      </c>
    </row>
    <row r="379" ht="21.0" customHeight="1">
      <c r="A379" s="165" t="s">
        <v>514</v>
      </c>
      <c r="B379" s="166" t="s">
        <v>542</v>
      </c>
      <c r="C379" s="167" t="s">
        <v>112</v>
      </c>
      <c r="D379" s="168">
        <v>100000.0</v>
      </c>
      <c r="E379" s="169" t="str">
        <f>iferror(vlookup(C379,'Master data'!$A$2:$C$29,3,0),"-/-")</f>
        <v>Biến phí</v>
      </c>
      <c r="F379" s="169" t="str">
        <f>iferror(vlookup(C379,'Master data'!$A$2:$C$29,2,0),"-/-")</f>
        <v>Chi phí hành chính</v>
      </c>
    </row>
    <row r="380" ht="21.0" customHeight="1">
      <c r="A380" s="165" t="s">
        <v>514</v>
      </c>
      <c r="B380" s="166" t="s">
        <v>543</v>
      </c>
      <c r="C380" s="167" t="s">
        <v>112</v>
      </c>
      <c r="D380" s="168">
        <v>1.1E7</v>
      </c>
      <c r="E380" s="169" t="str">
        <f>iferror(vlookup(C380,'Master data'!$A$2:$C$29,3,0),"-/-")</f>
        <v>Biến phí</v>
      </c>
      <c r="F380" s="169" t="str">
        <f>iferror(vlookup(C380,'Master data'!$A$2:$C$29,2,0),"-/-")</f>
        <v>Chi phí hành chính</v>
      </c>
    </row>
    <row r="381" ht="21.0" customHeight="1">
      <c r="A381" s="165" t="s">
        <v>514</v>
      </c>
      <c r="B381" s="166" t="s">
        <v>544</v>
      </c>
      <c r="C381" s="167" t="s">
        <v>112</v>
      </c>
      <c r="D381" s="168">
        <v>900000.0</v>
      </c>
      <c r="E381" s="169" t="str">
        <f>iferror(vlookup(C381,'Master data'!$A$2:$C$29,3,0),"-/-")</f>
        <v>Biến phí</v>
      </c>
      <c r="F381" s="169" t="str">
        <f>iferror(vlookup(C381,'Master data'!$A$2:$C$29,2,0),"-/-")</f>
        <v>Chi phí hành chính</v>
      </c>
    </row>
    <row r="382" ht="21.0" customHeight="1">
      <c r="A382" s="165" t="s">
        <v>514</v>
      </c>
      <c r="B382" s="166" t="s">
        <v>545</v>
      </c>
      <c r="C382" s="167" t="s">
        <v>112</v>
      </c>
      <c r="D382" s="168">
        <v>160000.0</v>
      </c>
      <c r="E382" s="169" t="str">
        <f>iferror(vlookup(C382,'Master data'!$A$2:$C$29,3,0),"-/-")</f>
        <v>Biến phí</v>
      </c>
      <c r="F382" s="169" t="str">
        <f>iferror(vlookup(C382,'Master data'!$A$2:$C$29,2,0),"-/-")</f>
        <v>Chi phí hành chính</v>
      </c>
    </row>
    <row r="383" ht="21.0" customHeight="1">
      <c r="A383" s="165" t="s">
        <v>514</v>
      </c>
      <c r="B383" s="166" t="s">
        <v>546</v>
      </c>
      <c r="C383" s="167" t="s">
        <v>112</v>
      </c>
      <c r="D383" s="168">
        <v>5000000.0</v>
      </c>
      <c r="E383" s="169" t="str">
        <f>iferror(vlookup(C383,'Master data'!$A$2:$C$29,3,0),"-/-")</f>
        <v>Biến phí</v>
      </c>
      <c r="F383" s="169" t="str">
        <f>iferror(vlookup(C383,'Master data'!$A$2:$C$29,2,0),"-/-")</f>
        <v>Chi phí hành chính</v>
      </c>
    </row>
    <row r="384" ht="21.0" customHeight="1">
      <c r="A384" s="165" t="s">
        <v>514</v>
      </c>
      <c r="B384" s="166" t="s">
        <v>403</v>
      </c>
      <c r="C384" s="167" t="s">
        <v>112</v>
      </c>
      <c r="D384" s="168">
        <v>882000.0</v>
      </c>
      <c r="E384" s="169" t="str">
        <f>iferror(vlookup(C384,'Master data'!$A$2:$C$29,3,0),"-/-")</f>
        <v>Biến phí</v>
      </c>
      <c r="F384" s="169" t="str">
        <f>iferror(vlookup(C384,'Master data'!$A$2:$C$29,2,0),"-/-")</f>
        <v>Chi phí hành chính</v>
      </c>
    </row>
    <row r="385" ht="21.0" customHeight="1">
      <c r="A385" s="165" t="s">
        <v>514</v>
      </c>
      <c r="B385" s="166" t="s">
        <v>338</v>
      </c>
      <c r="C385" s="167" t="s">
        <v>112</v>
      </c>
      <c r="D385" s="168">
        <v>110000.0</v>
      </c>
      <c r="E385" s="169" t="str">
        <f>iferror(vlookup(C385,'Master data'!$A$2:$C$29,3,0),"-/-")</f>
        <v>Biến phí</v>
      </c>
      <c r="F385" s="169" t="str">
        <f>iferror(vlookup(C385,'Master data'!$A$2:$C$29,2,0),"-/-")</f>
        <v>Chi phí hành chính</v>
      </c>
    </row>
    <row r="386" ht="21.0" customHeight="1">
      <c r="A386" s="165" t="s">
        <v>514</v>
      </c>
      <c r="B386" s="166" t="s">
        <v>547</v>
      </c>
      <c r="C386" s="167" t="s">
        <v>112</v>
      </c>
      <c r="D386" s="168">
        <v>180000.0</v>
      </c>
      <c r="E386" s="169" t="str">
        <f>iferror(vlookup(C386,'Master data'!$A$2:$C$29,3,0),"-/-")</f>
        <v>Biến phí</v>
      </c>
      <c r="F386" s="169" t="str">
        <f>iferror(vlookup(C386,'Master data'!$A$2:$C$29,2,0),"-/-")</f>
        <v>Chi phí hành chính</v>
      </c>
    </row>
    <row r="387" ht="21.0" customHeight="1">
      <c r="A387" s="165" t="s">
        <v>514</v>
      </c>
      <c r="B387" s="166" t="s">
        <v>548</v>
      </c>
      <c r="C387" s="167" t="s">
        <v>112</v>
      </c>
      <c r="D387" s="168">
        <v>7674000.0</v>
      </c>
      <c r="E387" s="169" t="str">
        <f>iferror(vlookup(C387,'Master data'!$A$2:$C$29,3,0),"-/-")</f>
        <v>Biến phí</v>
      </c>
      <c r="F387" s="169" t="str">
        <f>iferror(vlookup(C387,'Master data'!$A$2:$C$29,2,0),"-/-")</f>
        <v>Chi phí hành chính</v>
      </c>
    </row>
    <row r="388" ht="21.0" customHeight="1">
      <c r="A388" s="165" t="s">
        <v>514</v>
      </c>
      <c r="B388" s="166" t="s">
        <v>549</v>
      </c>
      <c r="C388" s="167" t="s">
        <v>112</v>
      </c>
      <c r="D388" s="168">
        <v>1000000.0</v>
      </c>
      <c r="E388" s="169" t="str">
        <f>iferror(vlookup(C388,'Master data'!$A$2:$C$29,3,0),"-/-")</f>
        <v>Biến phí</v>
      </c>
      <c r="F388" s="169" t="str">
        <f>iferror(vlookup(C388,'Master data'!$A$2:$C$29,2,0),"-/-")</f>
        <v>Chi phí hành chính</v>
      </c>
    </row>
    <row r="389" ht="21.0" customHeight="1">
      <c r="A389" s="165" t="s">
        <v>514</v>
      </c>
      <c r="B389" s="166" t="s">
        <v>538</v>
      </c>
      <c r="C389" s="167" t="s">
        <v>112</v>
      </c>
      <c r="D389" s="168">
        <v>50000.0</v>
      </c>
      <c r="E389" s="169" t="str">
        <f>iferror(vlookup(C389,'Master data'!$A$2:$C$29,3,0),"-/-")</f>
        <v>Biến phí</v>
      </c>
      <c r="F389" s="169" t="str">
        <f>iferror(vlookup(C389,'Master data'!$A$2:$C$29,2,0),"-/-")</f>
        <v>Chi phí hành chính</v>
      </c>
    </row>
    <row r="390" ht="21.0" customHeight="1">
      <c r="A390" s="165" t="s">
        <v>514</v>
      </c>
      <c r="B390" s="166" t="s">
        <v>550</v>
      </c>
      <c r="C390" s="167" t="s">
        <v>112</v>
      </c>
      <c r="D390" s="168">
        <v>280000.0</v>
      </c>
      <c r="E390" s="169" t="str">
        <f>iferror(vlookup(C390,'Master data'!$A$2:$C$29,3,0),"-/-")</f>
        <v>Biến phí</v>
      </c>
      <c r="F390" s="169" t="str">
        <f>iferror(vlookup(C390,'Master data'!$A$2:$C$29,2,0),"-/-")</f>
        <v>Chi phí hành chính</v>
      </c>
    </row>
    <row r="391" ht="21.0" customHeight="1">
      <c r="A391" s="165" t="s">
        <v>514</v>
      </c>
      <c r="B391" s="166" t="s">
        <v>551</v>
      </c>
      <c r="C391" s="167" t="s">
        <v>112</v>
      </c>
      <c r="D391" s="168">
        <v>1500000.0</v>
      </c>
      <c r="E391" s="169" t="str">
        <f>iferror(vlookup(C391,'Master data'!$A$2:$C$29,3,0),"-/-")</f>
        <v>Biến phí</v>
      </c>
      <c r="F391" s="169" t="str">
        <f>iferror(vlookup(C391,'Master data'!$A$2:$C$29,2,0),"-/-")</f>
        <v>Chi phí hành chính</v>
      </c>
    </row>
    <row r="392" ht="21.0" customHeight="1">
      <c r="A392" s="165" t="s">
        <v>514</v>
      </c>
      <c r="B392" s="166" t="s">
        <v>552</v>
      </c>
      <c r="C392" s="167" t="s">
        <v>112</v>
      </c>
      <c r="D392" s="168">
        <v>6.0E7</v>
      </c>
      <c r="E392" s="169" t="str">
        <f>iferror(vlookup(C392,'Master data'!$A$2:$C$29,3,0),"-/-")</f>
        <v>Biến phí</v>
      </c>
      <c r="F392" s="169" t="str">
        <f>iferror(vlookup(C392,'Master data'!$A$2:$C$29,2,0),"-/-")</f>
        <v>Chi phí hành chính</v>
      </c>
    </row>
    <row r="393" ht="21.0" customHeight="1">
      <c r="A393" s="165" t="s">
        <v>514</v>
      </c>
      <c r="B393" s="166" t="s">
        <v>308</v>
      </c>
      <c r="C393" s="167" t="s">
        <v>112</v>
      </c>
      <c r="D393" s="168">
        <v>200000.0</v>
      </c>
      <c r="E393" s="169" t="str">
        <f>iferror(vlookup(C393,'Master data'!$A$2:$C$29,3,0),"-/-")</f>
        <v>Biến phí</v>
      </c>
      <c r="F393" s="169" t="str">
        <f>iferror(vlookup(C393,'Master data'!$A$2:$C$29,2,0),"-/-")</f>
        <v>Chi phí hành chính</v>
      </c>
    </row>
    <row r="394" ht="21.0" customHeight="1">
      <c r="A394" s="165" t="s">
        <v>514</v>
      </c>
      <c r="B394" s="166" t="s">
        <v>553</v>
      </c>
      <c r="C394" s="167" t="s">
        <v>112</v>
      </c>
      <c r="D394" s="168">
        <v>1267000.0</v>
      </c>
      <c r="E394" s="169" t="str">
        <f>iferror(vlookup(C394,'Master data'!$A$2:$C$29,3,0),"-/-")</f>
        <v>Biến phí</v>
      </c>
      <c r="F394" s="169" t="str">
        <f>iferror(vlookup(C394,'Master data'!$A$2:$C$29,2,0),"-/-")</f>
        <v>Chi phí hành chính</v>
      </c>
    </row>
    <row r="395" ht="21.0" customHeight="1">
      <c r="A395" s="165" t="s">
        <v>514</v>
      </c>
      <c r="B395" s="166" t="s">
        <v>554</v>
      </c>
      <c r="C395" s="167" t="s">
        <v>112</v>
      </c>
      <c r="D395" s="168">
        <v>200000.0</v>
      </c>
      <c r="E395" s="169" t="str">
        <f>iferror(vlookup(C395,'Master data'!$A$2:$C$29,3,0),"-/-")</f>
        <v>Biến phí</v>
      </c>
      <c r="F395" s="169" t="str">
        <f>iferror(vlookup(C395,'Master data'!$A$2:$C$29,2,0),"-/-")</f>
        <v>Chi phí hành chính</v>
      </c>
    </row>
    <row r="396" ht="21.0" customHeight="1">
      <c r="A396" s="165" t="s">
        <v>514</v>
      </c>
      <c r="B396" s="166" t="s">
        <v>555</v>
      </c>
      <c r="C396" s="167" t="s">
        <v>112</v>
      </c>
      <c r="D396" s="168">
        <v>360000.0</v>
      </c>
      <c r="E396" s="169" t="str">
        <f>iferror(vlookup(C396,'Master data'!$A$2:$C$29,3,0),"-/-")</f>
        <v>Biến phí</v>
      </c>
      <c r="F396" s="169" t="str">
        <f>iferror(vlookup(C396,'Master data'!$A$2:$C$29,2,0),"-/-")</f>
        <v>Chi phí hành chính</v>
      </c>
    </row>
    <row r="397" ht="21.0" customHeight="1">
      <c r="A397" s="165" t="s">
        <v>514</v>
      </c>
      <c r="B397" s="166" t="s">
        <v>465</v>
      </c>
      <c r="C397" s="167" t="s">
        <v>112</v>
      </c>
      <c r="D397" s="168">
        <v>1157000.0</v>
      </c>
      <c r="E397" s="169" t="str">
        <f>iferror(vlookup(C397,'Master data'!$A$2:$C$29,3,0),"-/-")</f>
        <v>Biến phí</v>
      </c>
      <c r="F397" s="169" t="str">
        <f>iferror(vlookup(C397,'Master data'!$A$2:$C$29,2,0),"-/-")</f>
        <v>Chi phí hành chính</v>
      </c>
    </row>
    <row r="398" ht="21.0" customHeight="1">
      <c r="A398" s="165" t="s">
        <v>514</v>
      </c>
      <c r="B398" s="166" t="s">
        <v>556</v>
      </c>
      <c r="C398" s="167" t="s">
        <v>112</v>
      </c>
      <c r="D398" s="168">
        <v>2359000.0</v>
      </c>
      <c r="E398" s="169" t="str">
        <f>iferror(vlookup(C398,'Master data'!$A$2:$C$29,3,0),"-/-")</f>
        <v>Biến phí</v>
      </c>
      <c r="F398" s="169" t="str">
        <f>iferror(vlookup(C398,'Master data'!$A$2:$C$29,2,0),"-/-")</f>
        <v>Chi phí hành chính</v>
      </c>
    </row>
    <row r="399" ht="21.0" customHeight="1">
      <c r="A399" s="165" t="s">
        <v>514</v>
      </c>
      <c r="B399" s="166" t="s">
        <v>557</v>
      </c>
      <c r="C399" s="167" t="s">
        <v>112</v>
      </c>
      <c r="D399" s="168">
        <v>2000000.0</v>
      </c>
      <c r="E399" s="169" t="str">
        <f>iferror(vlookup(C399,'Master data'!$A$2:$C$29,3,0),"-/-")</f>
        <v>Biến phí</v>
      </c>
      <c r="F399" s="169" t="str">
        <f>iferror(vlookup(C399,'Master data'!$A$2:$C$29,2,0),"-/-")</f>
        <v>Chi phí hành chính</v>
      </c>
    </row>
    <row r="400" ht="21.0" customHeight="1">
      <c r="A400" s="165" t="s">
        <v>514</v>
      </c>
      <c r="B400" s="166" t="s">
        <v>558</v>
      </c>
      <c r="C400" s="167" t="s">
        <v>112</v>
      </c>
      <c r="D400" s="168">
        <v>230000.0</v>
      </c>
      <c r="E400" s="169" t="str">
        <f>iferror(vlookup(C400,'Master data'!$A$2:$C$29,3,0),"-/-")</f>
        <v>Biến phí</v>
      </c>
      <c r="F400" s="169" t="str">
        <f>iferror(vlookup(C400,'Master data'!$A$2:$C$29,2,0),"-/-")</f>
        <v>Chi phí hành chính</v>
      </c>
    </row>
    <row r="401" ht="21.0" customHeight="1">
      <c r="A401" s="165" t="s">
        <v>514</v>
      </c>
      <c r="B401" s="166" t="s">
        <v>559</v>
      </c>
      <c r="C401" s="167" t="s">
        <v>112</v>
      </c>
      <c r="D401" s="168">
        <v>2190000.0</v>
      </c>
      <c r="E401" s="169" t="str">
        <f>iferror(vlookup(C401,'Master data'!$A$2:$C$29,3,0),"-/-")</f>
        <v>Biến phí</v>
      </c>
      <c r="F401" s="169" t="str">
        <f>iferror(vlookup(C401,'Master data'!$A$2:$C$29,2,0),"-/-")</f>
        <v>Chi phí hành chính</v>
      </c>
    </row>
    <row r="402" ht="21.0" customHeight="1">
      <c r="A402" s="165" t="s">
        <v>514</v>
      </c>
      <c r="B402" s="166" t="s">
        <v>560</v>
      </c>
      <c r="C402" s="167" t="s">
        <v>112</v>
      </c>
      <c r="D402" s="168">
        <v>400000.0</v>
      </c>
      <c r="E402" s="169" t="str">
        <f>iferror(vlookup(C402,'Master data'!$A$2:$C$29,3,0),"-/-")</f>
        <v>Biến phí</v>
      </c>
      <c r="F402" s="169" t="str">
        <f>iferror(vlookup(C402,'Master data'!$A$2:$C$29,2,0),"-/-")</f>
        <v>Chi phí hành chính</v>
      </c>
    </row>
    <row r="403" ht="21.0" customHeight="1">
      <c r="A403" s="165" t="s">
        <v>514</v>
      </c>
      <c r="B403" s="166" t="s">
        <v>561</v>
      </c>
      <c r="C403" s="167" t="s">
        <v>112</v>
      </c>
      <c r="D403" s="168">
        <v>7700000.0</v>
      </c>
      <c r="E403" s="169" t="str">
        <f>iferror(vlookup(C403,'Master data'!$A$2:$C$29,3,0),"-/-")</f>
        <v>Biến phí</v>
      </c>
      <c r="F403" s="169" t="str">
        <f>iferror(vlookup(C403,'Master data'!$A$2:$C$29,2,0),"-/-")</f>
        <v>Chi phí hành chính</v>
      </c>
    </row>
    <row r="404" ht="21.0" customHeight="1">
      <c r="A404" s="165" t="s">
        <v>514</v>
      </c>
      <c r="B404" s="166" t="s">
        <v>562</v>
      </c>
      <c r="C404" s="167" t="s">
        <v>118</v>
      </c>
      <c r="D404" s="168">
        <v>225000.0</v>
      </c>
      <c r="E404" s="169" t="str">
        <f>iferror(vlookup(C404,'Master data'!$A$2:$C$29,3,0),"-/-")</f>
        <v>Định phí</v>
      </c>
      <c r="F404" s="169" t="str">
        <f>iferror(vlookup(C404,'Master data'!$A$2:$C$29,2,0),"-/-")</f>
        <v>Chi phí hành chính</v>
      </c>
    </row>
    <row r="405" ht="21.0" customHeight="1">
      <c r="A405" s="165" t="s">
        <v>514</v>
      </c>
      <c r="B405" s="166" t="s">
        <v>563</v>
      </c>
      <c r="C405" s="167" t="s">
        <v>112</v>
      </c>
      <c r="D405" s="168">
        <v>2708000.0</v>
      </c>
      <c r="E405" s="169" t="str">
        <f>iferror(vlookup(C405,'Master data'!$A$2:$C$29,3,0),"-/-")</f>
        <v>Biến phí</v>
      </c>
      <c r="F405" s="169" t="str">
        <f>iferror(vlookup(C405,'Master data'!$A$2:$C$29,2,0),"-/-")</f>
        <v>Chi phí hành chính</v>
      </c>
    </row>
    <row r="406" ht="21.0" customHeight="1">
      <c r="A406" s="165" t="s">
        <v>514</v>
      </c>
      <c r="B406" s="166" t="s">
        <v>564</v>
      </c>
      <c r="C406" s="167" t="s">
        <v>70</v>
      </c>
      <c r="D406" s="168">
        <v>6290000.0</v>
      </c>
      <c r="E406" s="169" t="str">
        <f>iferror(vlookup(C406,'Master data'!$A$2:$C$29,3,0),"-/-")</f>
        <v>Chi phí khác</v>
      </c>
      <c r="F406" s="169" t="str">
        <f>iferror(vlookup(C406,'Master data'!$A$2:$C$29,2,0),"-/-")</f>
        <v>Chi phí khác</v>
      </c>
    </row>
    <row r="407" ht="21.0" customHeight="1">
      <c r="A407" s="165" t="s">
        <v>514</v>
      </c>
      <c r="B407" s="166" t="s">
        <v>565</v>
      </c>
      <c r="C407" s="167" t="s">
        <v>70</v>
      </c>
      <c r="D407" s="168">
        <v>221000.0</v>
      </c>
      <c r="E407" s="169" t="str">
        <f>iferror(vlookup(C407,'Master data'!$A$2:$C$29,3,0),"-/-")</f>
        <v>Chi phí khác</v>
      </c>
      <c r="F407" s="169" t="str">
        <f>iferror(vlookup(C407,'Master data'!$A$2:$C$29,2,0),"-/-")</f>
        <v>Chi phí khác</v>
      </c>
    </row>
    <row r="408" ht="21.0" customHeight="1">
      <c r="A408" s="165" t="s">
        <v>514</v>
      </c>
      <c r="B408" s="166" t="s">
        <v>566</v>
      </c>
      <c r="C408" s="167" t="s">
        <v>112</v>
      </c>
      <c r="D408" s="168">
        <v>1000000.0</v>
      </c>
      <c r="E408" s="169" t="str">
        <f>iferror(vlookup(C408,'Master data'!$A$2:$C$29,3,0),"-/-")</f>
        <v>Biến phí</v>
      </c>
      <c r="F408" s="169" t="str">
        <f>iferror(vlookup(C408,'Master data'!$A$2:$C$29,2,0),"-/-")</f>
        <v>Chi phí hành chính</v>
      </c>
    </row>
    <row r="409" ht="21.0" customHeight="1">
      <c r="A409" s="165" t="s">
        <v>514</v>
      </c>
      <c r="B409" s="166" t="s">
        <v>567</v>
      </c>
      <c r="C409" s="167" t="s">
        <v>112</v>
      </c>
      <c r="D409" s="168">
        <v>1600000.0</v>
      </c>
      <c r="E409" s="169" t="str">
        <f>iferror(vlookup(C409,'Master data'!$A$2:$C$29,3,0),"-/-")</f>
        <v>Biến phí</v>
      </c>
      <c r="F409" s="169" t="str">
        <f>iferror(vlookup(C409,'Master data'!$A$2:$C$29,2,0),"-/-")</f>
        <v>Chi phí hành chính</v>
      </c>
    </row>
    <row r="410" ht="21.0" customHeight="1">
      <c r="A410" s="165" t="s">
        <v>514</v>
      </c>
      <c r="B410" s="166" t="s">
        <v>308</v>
      </c>
      <c r="C410" s="167" t="s">
        <v>112</v>
      </c>
      <c r="D410" s="168">
        <v>200000.0</v>
      </c>
      <c r="E410" s="169" t="str">
        <f>iferror(vlookup(C410,'Master data'!$A$2:$C$29,3,0),"-/-")</f>
        <v>Biến phí</v>
      </c>
      <c r="F410" s="169" t="str">
        <f>iferror(vlookup(C410,'Master data'!$A$2:$C$29,2,0),"-/-")</f>
        <v>Chi phí hành chính</v>
      </c>
    </row>
    <row r="411" ht="21.0" customHeight="1">
      <c r="A411" s="165" t="s">
        <v>514</v>
      </c>
      <c r="B411" s="166" t="s">
        <v>568</v>
      </c>
      <c r="C411" s="167" t="s">
        <v>112</v>
      </c>
      <c r="D411" s="168">
        <v>435000.0</v>
      </c>
      <c r="E411" s="169" t="str">
        <f>iferror(vlookup(C411,'Master data'!$A$2:$C$29,3,0),"-/-")</f>
        <v>Biến phí</v>
      </c>
      <c r="F411" s="169" t="str">
        <f>iferror(vlookup(C411,'Master data'!$A$2:$C$29,2,0),"-/-")</f>
        <v>Chi phí hành chính</v>
      </c>
    </row>
    <row r="412" ht="21.0" customHeight="1">
      <c r="A412" s="165" t="s">
        <v>514</v>
      </c>
      <c r="B412" s="166" t="s">
        <v>488</v>
      </c>
      <c r="C412" s="167" t="s">
        <v>112</v>
      </c>
      <c r="D412" s="168">
        <v>34000.0</v>
      </c>
      <c r="E412" s="169" t="str">
        <f>iferror(vlookup(C412,'Master data'!$A$2:$C$29,3,0),"-/-")</f>
        <v>Biến phí</v>
      </c>
      <c r="F412" s="169" t="str">
        <f>iferror(vlookup(C412,'Master data'!$A$2:$C$29,2,0),"-/-")</f>
        <v>Chi phí hành chính</v>
      </c>
    </row>
    <row r="413" ht="21.0" customHeight="1">
      <c r="A413" s="165" t="s">
        <v>514</v>
      </c>
      <c r="B413" s="166" t="s">
        <v>569</v>
      </c>
      <c r="C413" s="167" t="s">
        <v>112</v>
      </c>
      <c r="D413" s="168">
        <v>700000.0</v>
      </c>
      <c r="E413" s="169" t="str">
        <f>iferror(vlookup(C413,'Master data'!$A$2:$C$29,3,0),"-/-")</f>
        <v>Biến phí</v>
      </c>
      <c r="F413" s="169" t="str">
        <f>iferror(vlookup(C413,'Master data'!$A$2:$C$29,2,0),"-/-")</f>
        <v>Chi phí hành chính</v>
      </c>
    </row>
    <row r="414" ht="21.0" customHeight="1">
      <c r="A414" s="165" t="s">
        <v>514</v>
      </c>
      <c r="B414" s="166" t="s">
        <v>570</v>
      </c>
      <c r="C414" s="167" t="s">
        <v>112</v>
      </c>
      <c r="D414" s="168">
        <v>70000.0</v>
      </c>
      <c r="E414" s="169" t="str">
        <f>iferror(vlookup(C414,'Master data'!$A$2:$C$29,3,0),"-/-")</f>
        <v>Biến phí</v>
      </c>
      <c r="F414" s="169" t="str">
        <f>iferror(vlookup(C414,'Master data'!$A$2:$C$29,2,0),"-/-")</f>
        <v>Chi phí hành chính</v>
      </c>
    </row>
    <row r="415" ht="21.0" customHeight="1">
      <c r="A415" s="165" t="s">
        <v>514</v>
      </c>
      <c r="B415" s="166" t="s">
        <v>571</v>
      </c>
      <c r="C415" s="167" t="s">
        <v>112</v>
      </c>
      <c r="D415" s="168">
        <v>2000000.0</v>
      </c>
      <c r="E415" s="169" t="str">
        <f>iferror(vlookup(C415,'Master data'!$A$2:$C$29,3,0),"-/-")</f>
        <v>Biến phí</v>
      </c>
      <c r="F415" s="169" t="str">
        <f>iferror(vlookup(C415,'Master data'!$A$2:$C$29,2,0),"-/-")</f>
        <v>Chi phí hành chính</v>
      </c>
    </row>
    <row r="416" ht="21.0" customHeight="1">
      <c r="A416" s="165" t="s">
        <v>514</v>
      </c>
      <c r="B416" s="166" t="s">
        <v>572</v>
      </c>
      <c r="C416" s="167" t="s">
        <v>112</v>
      </c>
      <c r="D416" s="168">
        <v>245000.0</v>
      </c>
      <c r="E416" s="169" t="str">
        <f>iferror(vlookup(C416,'Master data'!$A$2:$C$29,3,0),"-/-")</f>
        <v>Biến phí</v>
      </c>
      <c r="F416" s="169" t="str">
        <f>iferror(vlookup(C416,'Master data'!$A$2:$C$29,2,0),"-/-")</f>
        <v>Chi phí hành chính</v>
      </c>
    </row>
    <row r="417" ht="21.0" customHeight="1">
      <c r="A417" s="165" t="s">
        <v>514</v>
      </c>
      <c r="B417" s="166" t="s">
        <v>344</v>
      </c>
      <c r="C417" s="167" t="s">
        <v>112</v>
      </c>
      <c r="D417" s="168">
        <v>50000.0</v>
      </c>
      <c r="E417" s="169" t="str">
        <f>iferror(vlookup(C417,'Master data'!$A$2:$C$29,3,0),"-/-")</f>
        <v>Biến phí</v>
      </c>
      <c r="F417" s="169" t="str">
        <f>iferror(vlookup(C417,'Master data'!$A$2:$C$29,2,0),"-/-")</f>
        <v>Chi phí hành chính</v>
      </c>
    </row>
    <row r="418" ht="21.0" customHeight="1">
      <c r="A418" s="165" t="s">
        <v>514</v>
      </c>
      <c r="B418" s="166" t="s">
        <v>291</v>
      </c>
      <c r="C418" s="167" t="s">
        <v>112</v>
      </c>
      <c r="D418" s="168">
        <v>315000.0</v>
      </c>
      <c r="E418" s="169" t="str">
        <f>iferror(vlookup(C418,'Master data'!$A$2:$C$29,3,0),"-/-")</f>
        <v>Biến phí</v>
      </c>
      <c r="F418" s="169" t="str">
        <f>iferror(vlookup(C418,'Master data'!$A$2:$C$29,2,0),"-/-")</f>
        <v>Chi phí hành chính</v>
      </c>
    </row>
    <row r="419" ht="21.0" customHeight="1">
      <c r="A419" s="165" t="s">
        <v>514</v>
      </c>
      <c r="B419" s="166" t="s">
        <v>573</v>
      </c>
      <c r="C419" s="167" t="s">
        <v>112</v>
      </c>
      <c r="D419" s="168">
        <v>250000.0</v>
      </c>
      <c r="E419" s="169" t="str">
        <f>iferror(vlookup(C419,'Master data'!$A$2:$C$29,3,0),"-/-")</f>
        <v>Biến phí</v>
      </c>
      <c r="F419" s="169" t="str">
        <f>iferror(vlookup(C419,'Master data'!$A$2:$C$29,2,0),"-/-")</f>
        <v>Chi phí hành chính</v>
      </c>
    </row>
    <row r="420" ht="21.0" customHeight="1">
      <c r="A420" s="165" t="s">
        <v>514</v>
      </c>
      <c r="B420" s="166" t="s">
        <v>574</v>
      </c>
      <c r="C420" s="167" t="s">
        <v>112</v>
      </c>
      <c r="D420" s="168">
        <v>1400000.0</v>
      </c>
      <c r="E420" s="169" t="str">
        <f>iferror(vlookup(C420,'Master data'!$A$2:$C$29,3,0),"-/-")</f>
        <v>Biến phí</v>
      </c>
      <c r="F420" s="169" t="str">
        <f>iferror(vlookup(C420,'Master data'!$A$2:$C$29,2,0),"-/-")</f>
        <v>Chi phí hành chính</v>
      </c>
    </row>
    <row r="421" ht="21.0" customHeight="1">
      <c r="A421" s="165" t="s">
        <v>514</v>
      </c>
      <c r="B421" s="166" t="s">
        <v>575</v>
      </c>
      <c r="C421" s="167" t="s">
        <v>112</v>
      </c>
      <c r="D421" s="168">
        <v>25000.0</v>
      </c>
      <c r="E421" s="169" t="str">
        <f>iferror(vlookup(C421,'Master data'!$A$2:$C$29,3,0),"-/-")</f>
        <v>Biến phí</v>
      </c>
      <c r="F421" s="169" t="str">
        <f>iferror(vlookup(C421,'Master data'!$A$2:$C$29,2,0),"-/-")</f>
        <v>Chi phí hành chính</v>
      </c>
    </row>
    <row r="422" ht="21.0" customHeight="1">
      <c r="A422" s="165" t="s">
        <v>514</v>
      </c>
      <c r="B422" s="166" t="s">
        <v>496</v>
      </c>
      <c r="C422" s="167" t="s">
        <v>112</v>
      </c>
      <c r="D422" s="168">
        <v>50000.0</v>
      </c>
      <c r="E422" s="169" t="str">
        <f>iferror(vlookup(C422,'Master data'!$A$2:$C$29,3,0),"-/-")</f>
        <v>Biến phí</v>
      </c>
      <c r="F422" s="169" t="str">
        <f>iferror(vlookup(C422,'Master data'!$A$2:$C$29,2,0),"-/-")</f>
        <v>Chi phí hành chính</v>
      </c>
    </row>
    <row r="423" ht="21.0" customHeight="1">
      <c r="A423" s="165" t="s">
        <v>514</v>
      </c>
      <c r="B423" s="166" t="s">
        <v>291</v>
      </c>
      <c r="C423" s="167" t="s">
        <v>112</v>
      </c>
      <c r="D423" s="168">
        <v>246000.0</v>
      </c>
      <c r="E423" s="169" t="str">
        <f>iferror(vlookup(C423,'Master data'!$A$2:$C$29,3,0),"-/-")</f>
        <v>Biến phí</v>
      </c>
      <c r="F423" s="169" t="str">
        <f>iferror(vlookup(C423,'Master data'!$A$2:$C$29,2,0),"-/-")</f>
        <v>Chi phí hành chính</v>
      </c>
    </row>
    <row r="424" ht="21.0" customHeight="1">
      <c r="A424" s="165" t="s">
        <v>514</v>
      </c>
      <c r="B424" s="166" t="s">
        <v>291</v>
      </c>
      <c r="C424" s="167" t="s">
        <v>112</v>
      </c>
      <c r="D424" s="168">
        <v>50000.0</v>
      </c>
      <c r="E424" s="169" t="str">
        <f>iferror(vlookup(C424,'Master data'!$A$2:$C$29,3,0),"-/-")</f>
        <v>Biến phí</v>
      </c>
      <c r="F424" s="169" t="str">
        <f>iferror(vlookup(C424,'Master data'!$A$2:$C$29,2,0),"-/-")</f>
        <v>Chi phí hành chính</v>
      </c>
    </row>
    <row r="425" ht="21.0" customHeight="1">
      <c r="A425" s="165" t="s">
        <v>514</v>
      </c>
      <c r="B425" s="166" t="s">
        <v>344</v>
      </c>
      <c r="C425" s="167" t="s">
        <v>112</v>
      </c>
      <c r="D425" s="168">
        <v>215000.0</v>
      </c>
      <c r="E425" s="169" t="str">
        <f>iferror(vlookup(C425,'Master data'!$A$2:$C$29,3,0),"-/-")</f>
        <v>Biến phí</v>
      </c>
      <c r="F425" s="169" t="str">
        <f>iferror(vlookup(C425,'Master data'!$A$2:$C$29,2,0),"-/-")</f>
        <v>Chi phí hành chính</v>
      </c>
    </row>
    <row r="426" ht="21.0" customHeight="1">
      <c r="A426" s="165" t="s">
        <v>514</v>
      </c>
      <c r="B426" s="166" t="s">
        <v>488</v>
      </c>
      <c r="C426" s="167" t="s">
        <v>112</v>
      </c>
      <c r="D426" s="168">
        <v>394000.0</v>
      </c>
      <c r="E426" s="169" t="str">
        <f>iferror(vlookup(C426,'Master data'!$A$2:$C$29,3,0),"-/-")</f>
        <v>Biến phí</v>
      </c>
      <c r="F426" s="169" t="str">
        <f>iferror(vlookup(C426,'Master data'!$A$2:$C$29,2,0),"-/-")</f>
        <v>Chi phí hành chính</v>
      </c>
    </row>
    <row r="427" ht="21.0" customHeight="1">
      <c r="A427" s="165" t="s">
        <v>514</v>
      </c>
      <c r="B427" s="166" t="s">
        <v>344</v>
      </c>
      <c r="C427" s="167" t="s">
        <v>112</v>
      </c>
      <c r="D427" s="168">
        <v>105000.0</v>
      </c>
      <c r="E427" s="169" t="str">
        <f>iferror(vlookup(C427,'Master data'!$A$2:$C$29,3,0),"-/-")</f>
        <v>Biến phí</v>
      </c>
      <c r="F427" s="169" t="str">
        <f>iferror(vlookup(C427,'Master data'!$A$2:$C$29,2,0),"-/-")</f>
        <v>Chi phí hành chính</v>
      </c>
    </row>
    <row r="428" ht="21.0" customHeight="1">
      <c r="A428" s="165" t="s">
        <v>514</v>
      </c>
      <c r="B428" s="166" t="s">
        <v>576</v>
      </c>
      <c r="C428" s="167" t="s">
        <v>112</v>
      </c>
      <c r="D428" s="168">
        <v>1400000.0</v>
      </c>
      <c r="E428" s="169" t="str">
        <f>iferror(vlookup(C428,'Master data'!$A$2:$C$29,3,0),"-/-")</f>
        <v>Biến phí</v>
      </c>
      <c r="F428" s="169" t="str">
        <f>iferror(vlookup(C428,'Master data'!$A$2:$C$29,2,0),"-/-")</f>
        <v>Chi phí hành chính</v>
      </c>
    </row>
    <row r="429" ht="21.0" customHeight="1">
      <c r="A429" s="165" t="s">
        <v>514</v>
      </c>
      <c r="B429" s="166" t="s">
        <v>577</v>
      </c>
      <c r="C429" s="167" t="s">
        <v>112</v>
      </c>
      <c r="D429" s="168">
        <v>102000.0</v>
      </c>
      <c r="E429" s="169" t="str">
        <f>iferror(vlookup(C429,'Master data'!$A$2:$C$29,3,0),"-/-")</f>
        <v>Biến phí</v>
      </c>
      <c r="F429" s="169" t="str">
        <f>iferror(vlookup(C429,'Master data'!$A$2:$C$29,2,0),"-/-")</f>
        <v>Chi phí hành chính</v>
      </c>
    </row>
    <row r="430" ht="21.0" customHeight="1">
      <c r="A430" s="165" t="s">
        <v>514</v>
      </c>
      <c r="B430" s="166" t="s">
        <v>291</v>
      </c>
      <c r="C430" s="167" t="s">
        <v>112</v>
      </c>
      <c r="D430" s="168">
        <v>300000.0</v>
      </c>
      <c r="E430" s="169" t="str">
        <f>iferror(vlookup(C430,'Master data'!$A$2:$C$29,3,0),"-/-")</f>
        <v>Biến phí</v>
      </c>
      <c r="F430" s="169" t="str">
        <f>iferror(vlookup(C430,'Master data'!$A$2:$C$29,2,0),"-/-")</f>
        <v>Chi phí hành chính</v>
      </c>
    </row>
    <row r="431" ht="21.0" customHeight="1">
      <c r="A431" s="165" t="s">
        <v>514</v>
      </c>
      <c r="B431" s="166" t="s">
        <v>291</v>
      </c>
      <c r="C431" s="167" t="s">
        <v>112</v>
      </c>
      <c r="D431" s="168">
        <v>665000.0</v>
      </c>
      <c r="E431" s="169" t="str">
        <f>iferror(vlookup(C431,'Master data'!$A$2:$C$29,3,0),"-/-")</f>
        <v>Biến phí</v>
      </c>
      <c r="F431" s="169" t="str">
        <f>iferror(vlookup(C431,'Master data'!$A$2:$C$29,2,0),"-/-")</f>
        <v>Chi phí hành chính</v>
      </c>
    </row>
    <row r="432" ht="21.0" customHeight="1">
      <c r="A432" s="165" t="s">
        <v>514</v>
      </c>
      <c r="B432" s="166" t="s">
        <v>291</v>
      </c>
      <c r="C432" s="167" t="s">
        <v>112</v>
      </c>
      <c r="D432" s="168">
        <v>1040000.0</v>
      </c>
      <c r="E432" s="169" t="str">
        <f>iferror(vlookup(C432,'Master data'!$A$2:$C$29,3,0),"-/-")</f>
        <v>Biến phí</v>
      </c>
      <c r="F432" s="169" t="str">
        <f>iferror(vlookup(C432,'Master data'!$A$2:$C$29,2,0),"-/-")</f>
        <v>Chi phí hành chính</v>
      </c>
    </row>
    <row r="433" ht="21.0" customHeight="1">
      <c r="A433" s="165" t="s">
        <v>514</v>
      </c>
      <c r="B433" s="166" t="s">
        <v>344</v>
      </c>
      <c r="C433" s="167" t="s">
        <v>112</v>
      </c>
      <c r="D433" s="168">
        <v>208000.0</v>
      </c>
      <c r="E433" s="169" t="str">
        <f>iferror(vlookup(C433,'Master data'!$A$2:$C$29,3,0),"-/-")</f>
        <v>Biến phí</v>
      </c>
      <c r="F433" s="169" t="str">
        <f>iferror(vlookup(C433,'Master data'!$A$2:$C$29,2,0),"-/-")</f>
        <v>Chi phí hành chính</v>
      </c>
    </row>
    <row r="434" ht="21.0" customHeight="1">
      <c r="A434" s="165" t="s">
        <v>514</v>
      </c>
      <c r="B434" s="166" t="s">
        <v>291</v>
      </c>
      <c r="C434" s="167" t="s">
        <v>112</v>
      </c>
      <c r="D434" s="168">
        <v>145000.0</v>
      </c>
      <c r="E434" s="169" t="str">
        <f>iferror(vlookup(C434,'Master data'!$A$2:$C$29,3,0),"-/-")</f>
        <v>Biến phí</v>
      </c>
      <c r="F434" s="169" t="str">
        <f>iferror(vlookup(C434,'Master data'!$A$2:$C$29,2,0),"-/-")</f>
        <v>Chi phí hành chính</v>
      </c>
    </row>
    <row r="435" ht="21.0" customHeight="1">
      <c r="A435" s="165" t="s">
        <v>514</v>
      </c>
      <c r="B435" s="166" t="s">
        <v>578</v>
      </c>
      <c r="C435" s="167" t="s">
        <v>112</v>
      </c>
      <c r="D435" s="168">
        <v>702000.0</v>
      </c>
      <c r="E435" s="169" t="str">
        <f>iferror(vlookup(C435,'Master data'!$A$2:$C$29,3,0),"-/-")</f>
        <v>Biến phí</v>
      </c>
      <c r="F435" s="169" t="str">
        <f>iferror(vlookup(C435,'Master data'!$A$2:$C$29,2,0),"-/-")</f>
        <v>Chi phí hành chính</v>
      </c>
    </row>
    <row r="436" ht="21.0" customHeight="1">
      <c r="A436" s="165" t="s">
        <v>514</v>
      </c>
      <c r="B436" s="166" t="s">
        <v>575</v>
      </c>
      <c r="C436" s="167" t="s">
        <v>112</v>
      </c>
      <c r="D436" s="168">
        <v>185000.0</v>
      </c>
      <c r="E436" s="169" t="str">
        <f>iferror(vlookup(C436,'Master data'!$A$2:$C$29,3,0),"-/-")</f>
        <v>Biến phí</v>
      </c>
      <c r="F436" s="169" t="str">
        <f>iferror(vlookup(C436,'Master data'!$A$2:$C$29,2,0),"-/-")</f>
        <v>Chi phí hành chính</v>
      </c>
    </row>
    <row r="437" ht="21.0" customHeight="1">
      <c r="A437" s="165" t="s">
        <v>514</v>
      </c>
      <c r="B437" s="166" t="s">
        <v>291</v>
      </c>
      <c r="C437" s="167" t="s">
        <v>112</v>
      </c>
      <c r="D437" s="168">
        <v>720000.0</v>
      </c>
      <c r="E437" s="169" t="str">
        <f>iferror(vlookup(C437,'Master data'!$A$2:$C$29,3,0),"-/-")</f>
        <v>Biến phí</v>
      </c>
      <c r="F437" s="169" t="str">
        <f>iferror(vlookup(C437,'Master data'!$A$2:$C$29,2,0),"-/-")</f>
        <v>Chi phí hành chính</v>
      </c>
    </row>
    <row r="438" ht="21.0" customHeight="1">
      <c r="A438" s="165" t="s">
        <v>514</v>
      </c>
      <c r="B438" s="166" t="s">
        <v>496</v>
      </c>
      <c r="C438" s="167" t="s">
        <v>112</v>
      </c>
      <c r="D438" s="168">
        <v>30000.0</v>
      </c>
      <c r="E438" s="169" t="str">
        <f>iferror(vlookup(C438,'Master data'!$A$2:$C$29,3,0),"-/-")</f>
        <v>Biến phí</v>
      </c>
      <c r="F438" s="169" t="str">
        <f>iferror(vlookup(C438,'Master data'!$A$2:$C$29,2,0),"-/-")</f>
        <v>Chi phí hành chính</v>
      </c>
    </row>
    <row r="439" ht="21.0" customHeight="1">
      <c r="A439" s="165" t="s">
        <v>514</v>
      </c>
      <c r="B439" s="166" t="s">
        <v>291</v>
      </c>
      <c r="C439" s="167" t="s">
        <v>112</v>
      </c>
      <c r="D439" s="168">
        <v>345000.0</v>
      </c>
      <c r="E439" s="169" t="str">
        <f>iferror(vlookup(C439,'Master data'!$A$2:$C$29,3,0),"-/-")</f>
        <v>Biến phí</v>
      </c>
      <c r="F439" s="169" t="str">
        <f>iferror(vlookup(C439,'Master data'!$A$2:$C$29,2,0),"-/-")</f>
        <v>Chi phí hành chính</v>
      </c>
    </row>
    <row r="440" ht="21.0" customHeight="1">
      <c r="A440" s="165" t="s">
        <v>514</v>
      </c>
      <c r="B440" s="166" t="s">
        <v>344</v>
      </c>
      <c r="C440" s="167" t="s">
        <v>112</v>
      </c>
      <c r="D440" s="168">
        <v>205000.0</v>
      </c>
      <c r="E440" s="169" t="str">
        <f>iferror(vlookup(C440,'Master data'!$A$2:$C$29,3,0),"-/-")</f>
        <v>Biến phí</v>
      </c>
      <c r="F440" s="169" t="str">
        <f>iferror(vlookup(C440,'Master data'!$A$2:$C$29,2,0),"-/-")</f>
        <v>Chi phí hành chính</v>
      </c>
    </row>
    <row r="441" ht="21.0" customHeight="1">
      <c r="A441" s="165" t="s">
        <v>514</v>
      </c>
      <c r="B441" s="166" t="s">
        <v>291</v>
      </c>
      <c r="C441" s="167" t="s">
        <v>112</v>
      </c>
      <c r="D441" s="168">
        <v>350000.0</v>
      </c>
      <c r="E441" s="169" t="str">
        <f>iferror(vlookup(C441,'Master data'!$A$2:$C$29,3,0),"-/-")</f>
        <v>Biến phí</v>
      </c>
      <c r="F441" s="169" t="str">
        <f>iferror(vlookup(C441,'Master data'!$A$2:$C$29,2,0),"-/-")</f>
        <v>Chi phí hành chính</v>
      </c>
    </row>
    <row r="442" ht="21.0" customHeight="1">
      <c r="A442" s="165" t="s">
        <v>514</v>
      </c>
      <c r="B442" s="166" t="s">
        <v>575</v>
      </c>
      <c r="C442" s="167" t="s">
        <v>112</v>
      </c>
      <c r="D442" s="168">
        <v>220000.0</v>
      </c>
      <c r="E442" s="169" t="str">
        <f>iferror(vlookup(C442,'Master data'!$A$2:$C$29,3,0),"-/-")</f>
        <v>Biến phí</v>
      </c>
      <c r="F442" s="169" t="str">
        <f>iferror(vlookup(C442,'Master data'!$A$2:$C$29,2,0),"-/-")</f>
        <v>Chi phí hành chính</v>
      </c>
    </row>
    <row r="443" ht="21.0" customHeight="1">
      <c r="A443" s="165" t="s">
        <v>514</v>
      </c>
      <c r="B443" s="166" t="s">
        <v>579</v>
      </c>
      <c r="C443" s="167" t="s">
        <v>112</v>
      </c>
      <c r="D443" s="168">
        <v>1400000.0</v>
      </c>
      <c r="E443" s="169" t="str">
        <f>iferror(vlookup(C443,'Master data'!$A$2:$C$29,3,0),"-/-")</f>
        <v>Biến phí</v>
      </c>
      <c r="F443" s="169" t="str">
        <f>iferror(vlookup(C443,'Master data'!$A$2:$C$29,2,0),"-/-")</f>
        <v>Chi phí hành chính</v>
      </c>
    </row>
    <row r="444" ht="21.0" customHeight="1">
      <c r="A444" s="165" t="s">
        <v>514</v>
      </c>
      <c r="B444" s="166" t="s">
        <v>344</v>
      </c>
      <c r="C444" s="167" t="s">
        <v>112</v>
      </c>
      <c r="D444" s="168">
        <v>105000.0</v>
      </c>
      <c r="E444" s="169" t="str">
        <f>iferror(vlookup(C444,'Master data'!$A$2:$C$29,3,0),"-/-")</f>
        <v>Biến phí</v>
      </c>
      <c r="F444" s="169" t="str">
        <f>iferror(vlookup(C444,'Master data'!$A$2:$C$29,2,0),"-/-")</f>
        <v>Chi phí hành chính</v>
      </c>
    </row>
    <row r="445" ht="21.0" customHeight="1">
      <c r="A445" s="165" t="s">
        <v>514</v>
      </c>
      <c r="B445" s="166" t="s">
        <v>344</v>
      </c>
      <c r="C445" s="167" t="s">
        <v>112</v>
      </c>
      <c r="D445" s="168">
        <v>175000.0</v>
      </c>
      <c r="E445" s="169" t="str">
        <f>iferror(vlookup(C445,'Master data'!$A$2:$C$29,3,0),"-/-")</f>
        <v>Biến phí</v>
      </c>
      <c r="F445" s="169" t="str">
        <f>iferror(vlookup(C445,'Master data'!$A$2:$C$29,2,0),"-/-")</f>
        <v>Chi phí hành chính</v>
      </c>
    </row>
    <row r="446" ht="21.0" customHeight="1">
      <c r="A446" s="165" t="s">
        <v>514</v>
      </c>
      <c r="B446" s="166" t="s">
        <v>580</v>
      </c>
      <c r="C446" s="167" t="s">
        <v>112</v>
      </c>
      <c r="D446" s="168">
        <v>700000.0</v>
      </c>
      <c r="E446" s="169" t="str">
        <f>iferror(vlookup(C446,'Master data'!$A$2:$C$29,3,0),"-/-")</f>
        <v>Biến phí</v>
      </c>
      <c r="F446" s="169" t="str">
        <f>iferror(vlookup(C446,'Master data'!$A$2:$C$29,2,0),"-/-")</f>
        <v>Chi phí hành chính</v>
      </c>
    </row>
    <row r="447" ht="21.0" customHeight="1">
      <c r="A447" s="165" t="s">
        <v>514</v>
      </c>
      <c r="B447" s="166" t="s">
        <v>421</v>
      </c>
      <c r="C447" s="167" t="s">
        <v>95</v>
      </c>
      <c r="D447" s="168">
        <v>3.0E7</v>
      </c>
      <c r="E447" s="169" t="str">
        <f>iferror(vlookup(C447,'Master data'!$A$2:$C$29,3,0),"-/-")</f>
        <v>Biến phí</v>
      </c>
      <c r="F447" s="169" t="str">
        <f>iferror(vlookup(C447,'Master data'!$A$2:$C$29,2,0),"-/-")</f>
        <v>Chi phí bán hàng</v>
      </c>
    </row>
    <row r="448" ht="21.0" customHeight="1">
      <c r="A448" s="165" t="s">
        <v>514</v>
      </c>
      <c r="B448" s="166" t="s">
        <v>421</v>
      </c>
      <c r="C448" s="167" t="s">
        <v>95</v>
      </c>
      <c r="D448" s="168">
        <v>3.0E7</v>
      </c>
      <c r="E448" s="169" t="str">
        <f>iferror(vlookup(C448,'Master data'!$A$2:$C$29,3,0),"-/-")</f>
        <v>Biến phí</v>
      </c>
      <c r="F448" s="169" t="str">
        <f>iferror(vlookup(C448,'Master data'!$A$2:$C$29,2,0),"-/-")</f>
        <v>Chi phí bán hàng</v>
      </c>
    </row>
    <row r="449" ht="21.0" customHeight="1">
      <c r="A449" s="165" t="s">
        <v>514</v>
      </c>
      <c r="B449" s="166" t="s">
        <v>421</v>
      </c>
      <c r="C449" s="167" t="s">
        <v>95</v>
      </c>
      <c r="D449" s="168">
        <v>3.0E7</v>
      </c>
      <c r="E449" s="169" t="str">
        <f>iferror(vlookup(C449,'Master data'!$A$2:$C$29,3,0),"-/-")</f>
        <v>Biến phí</v>
      </c>
      <c r="F449" s="169" t="str">
        <f>iferror(vlookup(C449,'Master data'!$A$2:$C$29,2,0),"-/-")</f>
        <v>Chi phí bán hàng</v>
      </c>
    </row>
    <row r="450" ht="21.0" customHeight="1">
      <c r="A450" s="165" t="s">
        <v>514</v>
      </c>
      <c r="B450" s="166" t="s">
        <v>421</v>
      </c>
      <c r="C450" s="167" t="s">
        <v>95</v>
      </c>
      <c r="D450" s="168">
        <v>3.0E7</v>
      </c>
      <c r="E450" s="169" t="str">
        <f>iferror(vlookup(C450,'Master data'!$A$2:$C$29,3,0),"-/-")</f>
        <v>Biến phí</v>
      </c>
      <c r="F450" s="169" t="str">
        <f>iferror(vlookup(C450,'Master data'!$A$2:$C$29,2,0),"-/-")</f>
        <v>Chi phí bán hàng</v>
      </c>
    </row>
    <row r="451" ht="21.0" customHeight="1">
      <c r="A451" s="165" t="s">
        <v>514</v>
      </c>
      <c r="B451" s="166" t="s">
        <v>421</v>
      </c>
      <c r="C451" s="167" t="s">
        <v>95</v>
      </c>
      <c r="D451" s="168">
        <v>5.0E7</v>
      </c>
      <c r="E451" s="169" t="str">
        <f>iferror(vlookup(C451,'Master data'!$A$2:$C$29,3,0),"-/-")</f>
        <v>Biến phí</v>
      </c>
      <c r="F451" s="169" t="str">
        <f>iferror(vlookup(C451,'Master data'!$A$2:$C$29,2,0),"-/-")</f>
        <v>Chi phí bán hàng</v>
      </c>
    </row>
    <row r="452" ht="21.0" customHeight="1">
      <c r="A452" s="165" t="s">
        <v>514</v>
      </c>
      <c r="B452" s="166" t="s">
        <v>421</v>
      </c>
      <c r="C452" s="167" t="s">
        <v>95</v>
      </c>
      <c r="D452" s="168">
        <v>3.0E7</v>
      </c>
      <c r="E452" s="169" t="str">
        <f>iferror(vlookup(C452,'Master data'!$A$2:$C$29,3,0),"-/-")</f>
        <v>Biến phí</v>
      </c>
      <c r="F452" s="169" t="str">
        <f>iferror(vlookup(C452,'Master data'!$A$2:$C$29,2,0),"-/-")</f>
        <v>Chi phí bán hàng</v>
      </c>
    </row>
    <row r="453" ht="21.0" customHeight="1">
      <c r="A453" s="165" t="s">
        <v>514</v>
      </c>
      <c r="B453" s="166" t="s">
        <v>421</v>
      </c>
      <c r="C453" s="167" t="s">
        <v>95</v>
      </c>
      <c r="D453" s="168">
        <v>3.0E7</v>
      </c>
      <c r="E453" s="169" t="str">
        <f>iferror(vlookup(C453,'Master data'!$A$2:$C$29,3,0),"-/-")</f>
        <v>Biến phí</v>
      </c>
      <c r="F453" s="169" t="str">
        <f>iferror(vlookup(C453,'Master data'!$A$2:$C$29,2,0),"-/-")</f>
        <v>Chi phí bán hàng</v>
      </c>
    </row>
    <row r="454" ht="21.0" customHeight="1">
      <c r="A454" s="165" t="s">
        <v>514</v>
      </c>
      <c r="B454" s="166" t="s">
        <v>421</v>
      </c>
      <c r="C454" s="167" t="s">
        <v>95</v>
      </c>
      <c r="D454" s="168">
        <v>3.0E7</v>
      </c>
      <c r="E454" s="169" t="str">
        <f>iferror(vlookup(C454,'Master data'!$A$2:$C$29,3,0),"-/-")</f>
        <v>Biến phí</v>
      </c>
      <c r="F454" s="169" t="str">
        <f>iferror(vlookup(C454,'Master data'!$A$2:$C$29,2,0),"-/-")</f>
        <v>Chi phí bán hàng</v>
      </c>
    </row>
    <row r="455" ht="21.0" customHeight="1">
      <c r="A455" s="165" t="s">
        <v>514</v>
      </c>
      <c r="B455" s="166" t="s">
        <v>581</v>
      </c>
      <c r="C455" s="167" t="s">
        <v>95</v>
      </c>
      <c r="D455" s="168">
        <v>3.0E7</v>
      </c>
      <c r="E455" s="169" t="str">
        <f>iferror(vlookup(C455,'Master data'!$A$2:$C$29,3,0),"-/-")</f>
        <v>Biến phí</v>
      </c>
      <c r="F455" s="169" t="str">
        <f>iferror(vlookup(C455,'Master data'!$A$2:$C$29,2,0),"-/-")</f>
        <v>Chi phí bán hàng</v>
      </c>
    </row>
    <row r="456" ht="21.0" customHeight="1">
      <c r="A456" s="165" t="s">
        <v>514</v>
      </c>
      <c r="B456" s="166" t="s">
        <v>582</v>
      </c>
      <c r="C456" s="167" t="s">
        <v>112</v>
      </c>
      <c r="D456" s="168">
        <v>4500000.0</v>
      </c>
      <c r="E456" s="169" t="str">
        <f>iferror(vlookup(C456,'Master data'!$A$2:$C$29,3,0),"-/-")</f>
        <v>Biến phí</v>
      </c>
      <c r="F456" s="169" t="str">
        <f>iferror(vlookup(C456,'Master data'!$A$2:$C$29,2,0),"-/-")</f>
        <v>Chi phí hành chính</v>
      </c>
    </row>
    <row r="457" ht="21.0" customHeight="1">
      <c r="A457" s="165" t="s">
        <v>514</v>
      </c>
      <c r="B457" s="166" t="s">
        <v>497</v>
      </c>
      <c r="C457" s="167" t="s">
        <v>120</v>
      </c>
      <c r="D457" s="168">
        <v>5.0715E7</v>
      </c>
      <c r="E457" s="169" t="str">
        <f>iferror(vlookup(C457,'Master data'!$A$2:$C$29,3,0),"-/-")</f>
        <v>Định phí</v>
      </c>
      <c r="F457" s="169" t="str">
        <f>iferror(vlookup(C457,'Master data'!$A$2:$C$29,2,0),"-/-")</f>
        <v>Chi phí QLDN</v>
      </c>
    </row>
    <row r="458" ht="21.0" customHeight="1">
      <c r="A458" s="165" t="s">
        <v>514</v>
      </c>
      <c r="B458" s="166" t="s">
        <v>424</v>
      </c>
      <c r="C458" s="167" t="s">
        <v>95</v>
      </c>
      <c r="D458" s="168">
        <v>1.7E7</v>
      </c>
      <c r="E458" s="169" t="str">
        <f>iferror(vlookup(C458,'Master data'!$A$2:$C$29,3,0),"-/-")</f>
        <v>Biến phí</v>
      </c>
      <c r="F458" s="169" t="str">
        <f>iferror(vlookup(C458,'Master data'!$A$2:$C$29,2,0),"-/-")</f>
        <v>Chi phí bán hàng</v>
      </c>
    </row>
    <row r="459" ht="21.0" customHeight="1">
      <c r="A459" s="165" t="s">
        <v>514</v>
      </c>
      <c r="B459" s="166" t="s">
        <v>498</v>
      </c>
      <c r="C459" s="167" t="s">
        <v>116</v>
      </c>
      <c r="D459" s="168">
        <v>1.082E7</v>
      </c>
      <c r="E459" s="169" t="str">
        <f>iferror(vlookup(C459,'Master data'!$A$2:$C$29,3,0),"-/-")</f>
        <v>Định phí</v>
      </c>
      <c r="F459" s="169" t="str">
        <f>iferror(vlookup(C459,'Master data'!$A$2:$C$29,2,0),"-/-")</f>
        <v>Chi phí hành chính</v>
      </c>
    </row>
    <row r="460" ht="21.0" customHeight="1">
      <c r="A460" s="165" t="s">
        <v>514</v>
      </c>
      <c r="B460" s="166" t="s">
        <v>361</v>
      </c>
      <c r="C460" s="167" t="s">
        <v>116</v>
      </c>
      <c r="D460" s="168">
        <v>1696000.0</v>
      </c>
      <c r="E460" s="169" t="str">
        <f>iferror(vlookup(C460,'Master data'!$A$2:$C$29,3,0),"-/-")</f>
        <v>Định phí</v>
      </c>
      <c r="F460" s="169" t="str">
        <f>iferror(vlookup(C460,'Master data'!$A$2:$C$29,2,0),"-/-")</f>
        <v>Chi phí hành chính</v>
      </c>
    </row>
    <row r="461" ht="21.0" customHeight="1">
      <c r="A461" s="165" t="s">
        <v>514</v>
      </c>
      <c r="B461" s="166" t="s">
        <v>583</v>
      </c>
      <c r="C461" s="167" t="s">
        <v>120</v>
      </c>
      <c r="D461" s="168">
        <v>2.7E7</v>
      </c>
      <c r="E461" s="169" t="str">
        <f>iferror(vlookup(C461,'Master data'!$A$2:$C$29,3,0),"-/-")</f>
        <v>Định phí</v>
      </c>
      <c r="F461" s="169" t="str">
        <f>iferror(vlookup(C461,'Master data'!$A$2:$C$29,2,0),"-/-")</f>
        <v>Chi phí QLDN</v>
      </c>
    </row>
    <row r="462" ht="21.0" customHeight="1">
      <c r="A462" s="165" t="s">
        <v>514</v>
      </c>
      <c r="B462" s="166" t="s">
        <v>584</v>
      </c>
      <c r="C462" s="167" t="s">
        <v>123</v>
      </c>
      <c r="D462" s="168">
        <v>6500000.0</v>
      </c>
      <c r="E462" s="169" t="str">
        <f>iferror(vlookup(C462,'Master data'!$A$2:$C$29,3,0),"-/-")</f>
        <v>Định phí</v>
      </c>
      <c r="F462" s="169" t="str">
        <f>iferror(vlookup(C462,'Master data'!$A$2:$C$29,2,0),"-/-")</f>
        <v>Chi phí QLDN</v>
      </c>
    </row>
    <row r="463" ht="21.0" customHeight="1">
      <c r="A463" s="165" t="s">
        <v>514</v>
      </c>
      <c r="B463" s="166" t="s">
        <v>429</v>
      </c>
      <c r="C463" s="167" t="s">
        <v>116</v>
      </c>
      <c r="D463" s="168">
        <v>3060000.0</v>
      </c>
      <c r="E463" s="169" t="str">
        <f>iferror(vlookup(C463,'Master data'!$A$2:$C$29,3,0),"-/-")</f>
        <v>Định phí</v>
      </c>
      <c r="F463" s="169" t="str">
        <f>iferror(vlookup(C463,'Master data'!$A$2:$C$29,2,0),"-/-")</f>
        <v>Chi phí hành chính</v>
      </c>
    </row>
    <row r="464" ht="21.0" customHeight="1">
      <c r="A464" s="165" t="s">
        <v>514</v>
      </c>
      <c r="B464" s="166" t="s">
        <v>585</v>
      </c>
      <c r="C464" s="167" t="s">
        <v>112</v>
      </c>
      <c r="D464" s="168">
        <v>1.05E7</v>
      </c>
      <c r="E464" s="169" t="str">
        <f>iferror(vlookup(C464,'Master data'!$A$2:$C$29,3,0),"-/-")</f>
        <v>Biến phí</v>
      </c>
      <c r="F464" s="169" t="str">
        <f>iferror(vlookup(C464,'Master data'!$A$2:$C$29,2,0),"-/-")</f>
        <v>Chi phí hành chính</v>
      </c>
    </row>
    <row r="465" ht="21.0" customHeight="1">
      <c r="A465" s="165" t="s">
        <v>514</v>
      </c>
      <c r="B465" s="166" t="s">
        <v>364</v>
      </c>
      <c r="C465" s="167" t="s">
        <v>121</v>
      </c>
      <c r="D465" s="168">
        <v>1.984E7</v>
      </c>
      <c r="E465" s="169" t="str">
        <f>iferror(vlookup(C465,'Master data'!$A$2:$C$29,3,0),"-/-")</f>
        <v>Định phí</v>
      </c>
      <c r="F465" s="169" t="str">
        <f>iferror(vlookup(C465,'Master data'!$A$2:$C$29,2,0),"-/-")</f>
        <v>Chi phí QLDN</v>
      </c>
    </row>
    <row r="466" ht="21.0" customHeight="1">
      <c r="A466" s="165" t="s">
        <v>514</v>
      </c>
      <c r="B466" s="166" t="s">
        <v>511</v>
      </c>
      <c r="C466" s="167" t="s">
        <v>123</v>
      </c>
      <c r="D466" s="168">
        <v>1.6E7</v>
      </c>
      <c r="E466" s="169" t="str">
        <f>iferror(vlookup(C466,'Master data'!$A$2:$C$29,3,0),"-/-")</f>
        <v>Định phí</v>
      </c>
      <c r="F466" s="169" t="str">
        <f>iferror(vlookup(C466,'Master data'!$A$2:$C$29,2,0),"-/-")</f>
        <v>Chi phí QLDN</v>
      </c>
    </row>
    <row r="467" ht="21.0" customHeight="1">
      <c r="A467" s="165" t="s">
        <v>514</v>
      </c>
      <c r="B467" s="166" t="s">
        <v>586</v>
      </c>
      <c r="C467" s="167" t="s">
        <v>102</v>
      </c>
      <c r="D467" s="168">
        <v>2.9362E8</v>
      </c>
      <c r="E467" s="169" t="str">
        <f>iferror(vlookup(C467,'Master data'!$A$2:$C$29,3,0),"-/-")</f>
        <v>Biến phí</v>
      </c>
      <c r="F467" s="169" t="str">
        <f>iferror(vlookup(C467,'Master data'!$A$2:$C$29,2,0),"-/-")</f>
        <v>Chi phí giá vốn</v>
      </c>
    </row>
    <row r="468" ht="21.0" customHeight="1">
      <c r="A468" s="165" t="s">
        <v>514</v>
      </c>
      <c r="B468" s="166" t="s">
        <v>587</v>
      </c>
      <c r="C468" s="167" t="s">
        <v>99</v>
      </c>
      <c r="D468" s="168">
        <v>1.775E7</v>
      </c>
      <c r="E468" s="169" t="str">
        <f>iferror(vlookup(C468,'Master data'!$A$2:$C$29,3,0),"-/-")</f>
        <v>Biến phí</v>
      </c>
      <c r="F468" s="169" t="str">
        <f>iferror(vlookup(C468,'Master data'!$A$2:$C$29,2,0),"-/-")</f>
        <v>Chi phí giá vốn</v>
      </c>
    </row>
    <row r="469" ht="21.0" customHeight="1">
      <c r="A469" s="165" t="s">
        <v>514</v>
      </c>
      <c r="B469" s="166" t="s">
        <v>588</v>
      </c>
      <c r="C469" s="167" t="s">
        <v>99</v>
      </c>
      <c r="D469" s="168">
        <v>9500000.0</v>
      </c>
      <c r="E469" s="169" t="str">
        <f>iferror(vlookup(C469,'Master data'!$A$2:$C$29,3,0),"-/-")</f>
        <v>Biến phí</v>
      </c>
      <c r="F469" s="169" t="str">
        <f>iferror(vlookup(C469,'Master data'!$A$2:$C$29,2,0),"-/-")</f>
        <v>Chi phí giá vốn</v>
      </c>
    </row>
    <row r="470" ht="21.0" customHeight="1">
      <c r="A470" s="165" t="s">
        <v>514</v>
      </c>
      <c r="B470" s="166" t="s">
        <v>589</v>
      </c>
      <c r="C470" s="167" t="s">
        <v>99</v>
      </c>
      <c r="D470" s="168">
        <v>7.0415E7</v>
      </c>
      <c r="E470" s="169" t="str">
        <f>iferror(vlookup(C470,'Master data'!$A$2:$C$29,3,0),"-/-")</f>
        <v>Biến phí</v>
      </c>
      <c r="F470" s="169" t="str">
        <f>iferror(vlookup(C470,'Master data'!$A$2:$C$29,2,0),"-/-")</f>
        <v>Chi phí giá vốn</v>
      </c>
    </row>
    <row r="471" ht="21.0" customHeight="1">
      <c r="A471" s="165" t="s">
        <v>514</v>
      </c>
      <c r="B471" s="166" t="s">
        <v>590</v>
      </c>
      <c r="C471" s="167" t="s">
        <v>70</v>
      </c>
      <c r="D471" s="168">
        <v>2.3267E7</v>
      </c>
      <c r="E471" s="169" t="str">
        <f>iferror(vlookup(C471,'Master data'!$A$2:$C$29,3,0),"-/-")</f>
        <v>Chi phí khác</v>
      </c>
      <c r="F471" s="169" t="str">
        <f>iferror(vlookup(C471,'Master data'!$A$2:$C$29,2,0),"-/-")</f>
        <v>Chi phí khác</v>
      </c>
    </row>
    <row r="472" ht="21.0" customHeight="1">
      <c r="A472" s="165" t="s">
        <v>514</v>
      </c>
      <c r="B472" s="166" t="s">
        <v>591</v>
      </c>
      <c r="C472" s="167" t="s">
        <v>111</v>
      </c>
      <c r="D472" s="168">
        <v>4.4E7</v>
      </c>
      <c r="E472" s="169" t="str">
        <f>iferror(vlookup(C472,'Master data'!$A$2:$C$29,3,0),"-/-")</f>
        <v>Định phí</v>
      </c>
      <c r="F472" s="169" t="str">
        <f>iferror(vlookup(C472,'Master data'!$A$2:$C$29,2,0),"-/-")</f>
        <v>Chi phí khác</v>
      </c>
    </row>
    <row r="473" ht="21.0" customHeight="1">
      <c r="A473" s="165" t="s">
        <v>514</v>
      </c>
      <c r="B473" s="166" t="s">
        <v>592</v>
      </c>
      <c r="C473" s="167" t="s">
        <v>109</v>
      </c>
      <c r="D473" s="168">
        <v>5.95981544E8</v>
      </c>
      <c r="E473" s="169" t="str">
        <f>iferror(vlookup(C473,'Master data'!$A$2:$C$29,3,0),"-/-")</f>
        <v>Định phí</v>
      </c>
      <c r="F473" s="169" t="str">
        <f>iferror(vlookup(C473,'Master data'!$A$2:$C$29,2,0),"-/-")</f>
        <v>Chi phí QLDN</v>
      </c>
    </row>
    <row r="474" ht="21.0" customHeight="1">
      <c r="A474" s="165" t="s">
        <v>514</v>
      </c>
      <c r="B474" s="166" t="s">
        <v>593</v>
      </c>
      <c r="C474" s="167" t="s">
        <v>17</v>
      </c>
      <c r="D474" s="168">
        <v>5.07183775E8</v>
      </c>
      <c r="E474" s="169" t="str">
        <f>iferror(vlookup(C474,'Master data'!$A$2:$C$29,3,0),"-/-")</f>
        <v>Biến phí</v>
      </c>
      <c r="F474" s="169" t="str">
        <f>iferror(vlookup(C474,'Master data'!$A$2:$C$29,2,0),"-/-")</f>
        <v>Chi phí bán hàng</v>
      </c>
    </row>
    <row r="475" ht="21.0" customHeight="1" collapsed="1">
      <c r="A475" s="165" t="s">
        <v>594</v>
      </c>
      <c r="B475" s="166" t="s">
        <v>274</v>
      </c>
      <c r="C475" s="167" t="s">
        <v>112</v>
      </c>
      <c r="D475" s="168">
        <v>0.0</v>
      </c>
      <c r="E475" s="169" t="str">
        <f>iferror(vlookup(C475,'Master data'!$A$2:$C$29,3,0),"-/-")</f>
        <v>Biến phí</v>
      </c>
      <c r="F475" s="169" t="str">
        <f>iferror(vlookup(C475,'Master data'!$A$2:$C$29,2,0),"-/-")</f>
        <v>Chi phí hành chính</v>
      </c>
    </row>
    <row r="476" ht="21.0" customHeight="1" outlineLevel="1">
      <c r="A476" s="165" t="s">
        <v>594</v>
      </c>
      <c r="B476" s="166" t="s">
        <v>275</v>
      </c>
      <c r="C476" s="167" t="s">
        <v>112</v>
      </c>
      <c r="D476" s="168">
        <v>875000.0</v>
      </c>
      <c r="E476" s="169" t="str">
        <f>iferror(vlookup(C476,'Master data'!$A$2:$C$29,3,0),"-/-")</f>
        <v>Biến phí</v>
      </c>
      <c r="F476" s="169" t="str">
        <f>iferror(vlookup(C476,'Master data'!$A$2:$C$29,2,0),"-/-")</f>
        <v>Chi phí hành chính</v>
      </c>
    </row>
    <row r="477" ht="21.0" customHeight="1" outlineLevel="1">
      <c r="A477" s="165" t="s">
        <v>594</v>
      </c>
      <c r="B477" s="166" t="s">
        <v>275</v>
      </c>
      <c r="C477" s="167" t="s">
        <v>112</v>
      </c>
      <c r="D477" s="168">
        <v>948000.0</v>
      </c>
      <c r="E477" s="169" t="str">
        <f>iferror(vlookup(C477,'Master data'!$A$2:$C$29,3,0),"-/-")</f>
        <v>Biến phí</v>
      </c>
      <c r="F477" s="169" t="str">
        <f>iferror(vlookup(C477,'Master data'!$A$2:$C$29,2,0),"-/-")</f>
        <v>Chi phí hành chính</v>
      </c>
    </row>
    <row r="478" ht="21.0" customHeight="1" outlineLevel="1">
      <c r="A478" s="165" t="s">
        <v>594</v>
      </c>
      <c r="B478" s="166" t="s">
        <v>280</v>
      </c>
      <c r="C478" s="167" t="s">
        <v>112</v>
      </c>
      <c r="D478" s="168">
        <v>990000.0</v>
      </c>
      <c r="E478" s="169" t="str">
        <f>iferror(vlookup(C478,'Master data'!$A$2:$C$29,3,0),"-/-")</f>
        <v>Biến phí</v>
      </c>
      <c r="F478" s="169" t="str">
        <f>iferror(vlookup(C478,'Master data'!$A$2:$C$29,2,0),"-/-")</f>
        <v>Chi phí hành chính</v>
      </c>
    </row>
    <row r="479" ht="21.0" customHeight="1" outlineLevel="1">
      <c r="A479" s="165" t="s">
        <v>594</v>
      </c>
      <c r="B479" s="166" t="s">
        <v>275</v>
      </c>
      <c r="C479" s="167" t="s">
        <v>112</v>
      </c>
      <c r="D479" s="168">
        <v>942000.0</v>
      </c>
      <c r="E479" s="169" t="str">
        <f>iferror(vlookup(C479,'Master data'!$A$2:$C$29,3,0),"-/-")</f>
        <v>Biến phí</v>
      </c>
      <c r="F479" s="169" t="str">
        <f>iferror(vlookup(C479,'Master data'!$A$2:$C$29,2,0),"-/-")</f>
        <v>Chi phí hành chính</v>
      </c>
    </row>
    <row r="480" ht="21.0" customHeight="1" outlineLevel="1">
      <c r="A480" s="165" t="s">
        <v>594</v>
      </c>
      <c r="B480" s="166" t="s">
        <v>275</v>
      </c>
      <c r="C480" s="167" t="s">
        <v>112</v>
      </c>
      <c r="D480" s="168">
        <v>934000.0</v>
      </c>
      <c r="E480" s="169" t="str">
        <f>iferror(vlookup(C480,'Master data'!$A$2:$C$29,3,0),"-/-")</f>
        <v>Biến phí</v>
      </c>
      <c r="F480" s="169" t="str">
        <f>iferror(vlookup(C480,'Master data'!$A$2:$C$29,2,0),"-/-")</f>
        <v>Chi phí hành chính</v>
      </c>
    </row>
    <row r="481" ht="21.0" customHeight="1" outlineLevel="1">
      <c r="A481" s="165" t="s">
        <v>594</v>
      </c>
      <c r="B481" s="166" t="s">
        <v>279</v>
      </c>
      <c r="C481" s="167" t="s">
        <v>112</v>
      </c>
      <c r="D481" s="168">
        <v>951000.0</v>
      </c>
      <c r="E481" s="169" t="str">
        <f>iferror(vlookup(C481,'Master data'!$A$2:$C$29,3,0),"-/-")</f>
        <v>Biến phí</v>
      </c>
      <c r="F481" s="169" t="str">
        <f>iferror(vlookup(C481,'Master data'!$A$2:$C$29,2,0),"-/-")</f>
        <v>Chi phí hành chính</v>
      </c>
    </row>
    <row r="482" ht="21.0" customHeight="1" outlineLevel="1">
      <c r="A482" s="165" t="s">
        <v>594</v>
      </c>
      <c r="B482" s="166" t="s">
        <v>595</v>
      </c>
      <c r="C482" s="167" t="s">
        <v>112</v>
      </c>
      <c r="D482" s="168">
        <v>1120000.0</v>
      </c>
      <c r="E482" s="169" t="str">
        <f>iferror(vlookup(C482,'Master data'!$A$2:$C$29,3,0),"-/-")</f>
        <v>Biến phí</v>
      </c>
      <c r="F482" s="169" t="str">
        <f>iferror(vlookup(C482,'Master data'!$A$2:$C$29,2,0),"-/-")</f>
        <v>Chi phí hành chính</v>
      </c>
    </row>
    <row r="483" ht="21.0" customHeight="1" outlineLevel="1">
      <c r="A483" s="165" t="s">
        <v>594</v>
      </c>
      <c r="B483" s="166" t="s">
        <v>275</v>
      </c>
      <c r="C483" s="167" t="s">
        <v>112</v>
      </c>
      <c r="D483" s="168">
        <v>928000.0</v>
      </c>
      <c r="E483" s="169" t="str">
        <f>iferror(vlookup(C483,'Master data'!$A$2:$C$29,3,0),"-/-")</f>
        <v>Biến phí</v>
      </c>
      <c r="F483" s="169" t="str">
        <f>iferror(vlookup(C483,'Master data'!$A$2:$C$29,2,0),"-/-")</f>
        <v>Chi phí hành chính</v>
      </c>
    </row>
    <row r="484" ht="21.0" customHeight="1" outlineLevel="1">
      <c r="A484" s="165" t="s">
        <v>594</v>
      </c>
      <c r="B484" s="166" t="s">
        <v>403</v>
      </c>
      <c r="C484" s="167" t="s">
        <v>112</v>
      </c>
      <c r="D484" s="168">
        <v>588000.0</v>
      </c>
      <c r="E484" s="169" t="str">
        <f>iferror(vlookup(C484,'Master data'!$A$2:$C$29,3,0),"-/-")</f>
        <v>Biến phí</v>
      </c>
      <c r="F484" s="169" t="str">
        <f>iferror(vlookup(C484,'Master data'!$A$2:$C$29,2,0),"-/-")</f>
        <v>Chi phí hành chính</v>
      </c>
    </row>
    <row r="485" ht="21.0" customHeight="1" outlineLevel="1">
      <c r="A485" s="165" t="s">
        <v>594</v>
      </c>
      <c r="B485" s="166" t="s">
        <v>283</v>
      </c>
      <c r="C485" s="167" t="s">
        <v>112</v>
      </c>
      <c r="D485" s="168">
        <v>750000.0</v>
      </c>
      <c r="E485" s="169" t="str">
        <f>iferror(vlookup(C485,'Master data'!$A$2:$C$29,3,0),"-/-")</f>
        <v>Biến phí</v>
      </c>
      <c r="F485" s="169" t="str">
        <f>iferror(vlookup(C485,'Master data'!$A$2:$C$29,2,0),"-/-")</f>
        <v>Chi phí hành chính</v>
      </c>
    </row>
    <row r="486" ht="21.0" customHeight="1" outlineLevel="1">
      <c r="A486" s="165" t="s">
        <v>594</v>
      </c>
      <c r="B486" s="166" t="s">
        <v>441</v>
      </c>
      <c r="C486" s="167" t="s">
        <v>112</v>
      </c>
      <c r="D486" s="168">
        <v>1.0114E7</v>
      </c>
      <c r="E486" s="169" t="str">
        <f>iferror(vlookup(C486,'Master data'!$A$2:$C$29,3,0),"-/-")</f>
        <v>Biến phí</v>
      </c>
      <c r="F486" s="169" t="str">
        <f>iferror(vlookup(C486,'Master data'!$A$2:$C$29,2,0),"-/-")</f>
        <v>Chi phí hành chính</v>
      </c>
    </row>
    <row r="487" ht="21.0" customHeight="1" outlineLevel="1">
      <c r="A487" s="165" t="s">
        <v>594</v>
      </c>
      <c r="B487" s="166" t="s">
        <v>284</v>
      </c>
      <c r="C487" s="167" t="s">
        <v>112</v>
      </c>
      <c r="D487" s="168">
        <v>250000.0</v>
      </c>
      <c r="E487" s="169" t="str">
        <f>iferror(vlookup(C487,'Master data'!$A$2:$C$29,3,0),"-/-")</f>
        <v>Biến phí</v>
      </c>
      <c r="F487" s="169" t="str">
        <f>iferror(vlookup(C487,'Master data'!$A$2:$C$29,2,0),"-/-")</f>
        <v>Chi phí hành chính</v>
      </c>
    </row>
    <row r="488" ht="21.0" customHeight="1" outlineLevel="1">
      <c r="A488" s="165" t="s">
        <v>594</v>
      </c>
      <c r="B488" s="166" t="s">
        <v>283</v>
      </c>
      <c r="C488" s="167" t="s">
        <v>112</v>
      </c>
      <c r="D488" s="168">
        <v>750000.0</v>
      </c>
      <c r="E488" s="169" t="str">
        <f>iferror(vlookup(C488,'Master data'!$A$2:$C$29,3,0),"-/-")</f>
        <v>Biến phí</v>
      </c>
      <c r="F488" s="169" t="str">
        <f>iferror(vlookup(C488,'Master data'!$A$2:$C$29,2,0),"-/-")</f>
        <v>Chi phí hành chính</v>
      </c>
    </row>
    <row r="489" ht="21.0" customHeight="1" outlineLevel="1">
      <c r="A489" s="165" t="s">
        <v>594</v>
      </c>
      <c r="B489" s="166" t="s">
        <v>596</v>
      </c>
      <c r="C489" s="167" t="s">
        <v>112</v>
      </c>
      <c r="D489" s="168">
        <v>250000.0</v>
      </c>
      <c r="E489" s="169" t="str">
        <f>iferror(vlookup(C489,'Master data'!$A$2:$C$29,3,0),"-/-")</f>
        <v>Biến phí</v>
      </c>
      <c r="F489" s="169" t="str">
        <f>iferror(vlookup(C489,'Master data'!$A$2:$C$29,2,0),"-/-")</f>
        <v>Chi phí hành chính</v>
      </c>
    </row>
    <row r="490" ht="21.0" customHeight="1" outlineLevel="1">
      <c r="A490" s="165" t="s">
        <v>594</v>
      </c>
      <c r="B490" s="166" t="s">
        <v>283</v>
      </c>
      <c r="C490" s="167" t="s">
        <v>112</v>
      </c>
      <c r="D490" s="168">
        <v>750000.0</v>
      </c>
      <c r="E490" s="169" t="str">
        <f>iferror(vlookup(C490,'Master data'!$A$2:$C$29,3,0),"-/-")</f>
        <v>Biến phí</v>
      </c>
      <c r="F490" s="169" t="str">
        <f>iferror(vlookup(C490,'Master data'!$A$2:$C$29,2,0),"-/-")</f>
        <v>Chi phí hành chính</v>
      </c>
    </row>
    <row r="491" ht="21.0" customHeight="1" outlineLevel="1">
      <c r="A491" s="165" t="s">
        <v>594</v>
      </c>
      <c r="B491" s="166" t="s">
        <v>596</v>
      </c>
      <c r="C491" s="167" t="s">
        <v>112</v>
      </c>
      <c r="D491" s="168">
        <v>250000.0</v>
      </c>
      <c r="E491" s="169" t="str">
        <f>iferror(vlookup(C491,'Master data'!$A$2:$C$29,3,0),"-/-")</f>
        <v>Biến phí</v>
      </c>
      <c r="F491" s="169" t="str">
        <f>iferror(vlookup(C491,'Master data'!$A$2:$C$29,2,0),"-/-")</f>
        <v>Chi phí hành chính</v>
      </c>
    </row>
    <row r="492" ht="21.0" customHeight="1" outlineLevel="1">
      <c r="A492" s="165" t="s">
        <v>594</v>
      </c>
      <c r="B492" s="166" t="s">
        <v>283</v>
      </c>
      <c r="C492" s="167" t="s">
        <v>112</v>
      </c>
      <c r="D492" s="168">
        <v>750000.0</v>
      </c>
      <c r="E492" s="169" t="str">
        <f>iferror(vlookup(C492,'Master data'!$A$2:$C$29,3,0),"-/-")</f>
        <v>Biến phí</v>
      </c>
      <c r="F492" s="169" t="str">
        <f>iferror(vlookup(C492,'Master data'!$A$2:$C$29,2,0),"-/-")</f>
        <v>Chi phí hành chính</v>
      </c>
    </row>
    <row r="493" ht="21.0" customHeight="1" outlineLevel="1">
      <c r="A493" s="165" t="s">
        <v>594</v>
      </c>
      <c r="B493" s="166" t="s">
        <v>597</v>
      </c>
      <c r="C493" s="167" t="s">
        <v>112</v>
      </c>
      <c r="D493" s="168">
        <v>1000000.0</v>
      </c>
      <c r="E493" s="169" t="str">
        <f>iferror(vlookup(C493,'Master data'!$A$2:$C$29,3,0),"-/-")</f>
        <v>Biến phí</v>
      </c>
      <c r="F493" s="169" t="str">
        <f>iferror(vlookup(C493,'Master data'!$A$2:$C$29,2,0),"-/-")</f>
        <v>Chi phí hành chính</v>
      </c>
    </row>
    <row r="494" ht="21.0" customHeight="1" outlineLevel="1">
      <c r="A494" s="165" t="s">
        <v>594</v>
      </c>
      <c r="B494" s="166" t="s">
        <v>598</v>
      </c>
      <c r="C494" s="167" t="s">
        <v>112</v>
      </c>
      <c r="D494" s="168">
        <v>420000.0</v>
      </c>
      <c r="E494" s="169" t="str">
        <f>iferror(vlookup(C494,'Master data'!$A$2:$C$29,3,0),"-/-")</f>
        <v>Biến phí</v>
      </c>
      <c r="F494" s="169" t="str">
        <f>iferror(vlookup(C494,'Master data'!$A$2:$C$29,2,0),"-/-")</f>
        <v>Chi phí hành chính</v>
      </c>
    </row>
    <row r="495" ht="21.0" customHeight="1" outlineLevel="1">
      <c r="A495" s="165" t="s">
        <v>594</v>
      </c>
      <c r="B495" s="166" t="s">
        <v>599</v>
      </c>
      <c r="C495" s="167" t="s">
        <v>112</v>
      </c>
      <c r="D495" s="168">
        <v>2700000.0</v>
      </c>
      <c r="E495" s="169" t="str">
        <f>iferror(vlookup(C495,'Master data'!$A$2:$C$29,3,0),"-/-")</f>
        <v>Biến phí</v>
      </c>
      <c r="F495" s="169" t="str">
        <f>iferror(vlookup(C495,'Master data'!$A$2:$C$29,2,0),"-/-")</f>
        <v>Chi phí hành chính</v>
      </c>
    </row>
    <row r="496" ht="21.0" customHeight="1" outlineLevel="1">
      <c r="A496" s="165" t="s">
        <v>594</v>
      </c>
      <c r="B496" s="166" t="s">
        <v>600</v>
      </c>
      <c r="C496" s="167" t="s">
        <v>112</v>
      </c>
      <c r="D496" s="168">
        <v>1380000.0</v>
      </c>
      <c r="E496" s="169" t="str">
        <f>iferror(vlookup(C496,'Master data'!$A$2:$C$29,3,0),"-/-")</f>
        <v>Biến phí</v>
      </c>
      <c r="F496" s="169" t="str">
        <f>iferror(vlookup(C496,'Master data'!$A$2:$C$29,2,0),"-/-")</f>
        <v>Chi phí hành chính</v>
      </c>
    </row>
    <row r="497" ht="21.0" customHeight="1" outlineLevel="1">
      <c r="A497" s="165" t="s">
        <v>594</v>
      </c>
      <c r="B497" s="166" t="s">
        <v>601</v>
      </c>
      <c r="C497" s="167" t="s">
        <v>112</v>
      </c>
      <c r="D497" s="168">
        <v>195000.0</v>
      </c>
      <c r="E497" s="169" t="str">
        <f>iferror(vlookup(C497,'Master data'!$A$2:$C$29,3,0),"-/-")</f>
        <v>Biến phí</v>
      </c>
      <c r="F497" s="169" t="str">
        <f>iferror(vlookup(C497,'Master data'!$A$2:$C$29,2,0),"-/-")</f>
        <v>Chi phí hành chính</v>
      </c>
    </row>
    <row r="498" ht="21.0" customHeight="1" outlineLevel="1">
      <c r="A498" s="165" t="s">
        <v>594</v>
      </c>
      <c r="B498" s="166" t="s">
        <v>602</v>
      </c>
      <c r="C498" s="167" t="s">
        <v>95</v>
      </c>
      <c r="D498" s="168">
        <v>3060000.0</v>
      </c>
      <c r="E498" s="169" t="str">
        <f>iferror(vlookup(C498,'Master data'!$A$2:$C$29,3,0),"-/-")</f>
        <v>Biến phí</v>
      </c>
      <c r="F498" s="169" t="str">
        <f>iferror(vlookup(C498,'Master data'!$A$2:$C$29,2,0),"-/-")</f>
        <v>Chi phí bán hàng</v>
      </c>
    </row>
    <row r="499" ht="21.0" customHeight="1" outlineLevel="1">
      <c r="A499" s="165" t="s">
        <v>594</v>
      </c>
      <c r="B499" s="166" t="s">
        <v>603</v>
      </c>
      <c r="C499" s="167" t="s">
        <v>112</v>
      </c>
      <c r="D499" s="168">
        <v>4700000.0</v>
      </c>
      <c r="E499" s="169" t="str">
        <f>iferror(vlookup(C499,'Master data'!$A$2:$C$29,3,0),"-/-")</f>
        <v>Biến phí</v>
      </c>
      <c r="F499" s="169" t="str">
        <f>iferror(vlookup(C499,'Master data'!$A$2:$C$29,2,0),"-/-")</f>
        <v>Chi phí hành chính</v>
      </c>
    </row>
    <row r="500" ht="21.0" customHeight="1" outlineLevel="1">
      <c r="A500" s="165" t="s">
        <v>594</v>
      </c>
      <c r="B500" s="166" t="s">
        <v>604</v>
      </c>
      <c r="C500" s="167" t="s">
        <v>112</v>
      </c>
      <c r="D500" s="168">
        <v>483000.0</v>
      </c>
      <c r="E500" s="169" t="str">
        <f>iferror(vlookup(C500,'Master data'!$A$2:$C$29,3,0),"-/-")</f>
        <v>Biến phí</v>
      </c>
      <c r="F500" s="169" t="str">
        <f>iferror(vlookup(C500,'Master data'!$A$2:$C$29,2,0),"-/-")</f>
        <v>Chi phí hành chính</v>
      </c>
    </row>
    <row r="501" ht="21.0" customHeight="1" outlineLevel="1">
      <c r="A501" s="165" t="s">
        <v>594</v>
      </c>
      <c r="B501" s="166" t="s">
        <v>605</v>
      </c>
      <c r="C501" s="167" t="s">
        <v>112</v>
      </c>
      <c r="D501" s="168">
        <v>4000000.0</v>
      </c>
      <c r="E501" s="169" t="str">
        <f>iferror(vlookup(C501,'Master data'!$A$2:$C$29,3,0),"-/-")</f>
        <v>Biến phí</v>
      </c>
      <c r="F501" s="169" t="str">
        <f>iferror(vlookup(C501,'Master data'!$A$2:$C$29,2,0),"-/-")</f>
        <v>Chi phí hành chính</v>
      </c>
    </row>
    <row r="502" ht="21.0" customHeight="1" outlineLevel="1">
      <c r="A502" s="165" t="s">
        <v>594</v>
      </c>
      <c r="B502" s="166" t="s">
        <v>606</v>
      </c>
      <c r="C502" s="167" t="s">
        <v>112</v>
      </c>
      <c r="D502" s="168">
        <v>1100000.0</v>
      </c>
      <c r="E502" s="169" t="str">
        <f>iferror(vlookup(C502,'Master data'!$A$2:$C$29,3,0),"-/-")</f>
        <v>Biến phí</v>
      </c>
      <c r="F502" s="169" t="str">
        <f>iferror(vlookup(C502,'Master data'!$A$2:$C$29,2,0),"-/-")</f>
        <v>Chi phí hành chính</v>
      </c>
    </row>
    <row r="503" ht="21.0" customHeight="1" outlineLevel="1">
      <c r="A503" s="165" t="s">
        <v>594</v>
      </c>
      <c r="B503" s="166" t="s">
        <v>607</v>
      </c>
      <c r="C503" s="167" t="s">
        <v>112</v>
      </c>
      <c r="D503" s="168">
        <v>216000.0</v>
      </c>
      <c r="E503" s="169" t="str">
        <f>iferror(vlookup(C503,'Master data'!$A$2:$C$29,3,0),"-/-")</f>
        <v>Biến phí</v>
      </c>
      <c r="F503" s="169" t="str">
        <f>iferror(vlookup(C503,'Master data'!$A$2:$C$29,2,0),"-/-")</f>
        <v>Chi phí hành chính</v>
      </c>
    </row>
    <row r="504" ht="21.0" customHeight="1" outlineLevel="1">
      <c r="A504" s="165" t="s">
        <v>594</v>
      </c>
      <c r="B504" s="166" t="s">
        <v>608</v>
      </c>
      <c r="C504" s="167" t="s">
        <v>112</v>
      </c>
      <c r="D504" s="168">
        <v>200000.0</v>
      </c>
      <c r="E504" s="169" t="str">
        <f>iferror(vlookup(C504,'Master data'!$A$2:$C$29,3,0),"-/-")</f>
        <v>Biến phí</v>
      </c>
      <c r="F504" s="169" t="str">
        <f>iferror(vlookup(C504,'Master data'!$A$2:$C$29,2,0),"-/-")</f>
        <v>Chi phí hành chính</v>
      </c>
    </row>
    <row r="505" ht="21.0" customHeight="1" outlineLevel="1">
      <c r="A505" s="165" t="s">
        <v>594</v>
      </c>
      <c r="B505" s="166" t="s">
        <v>609</v>
      </c>
      <c r="C505" s="167" t="s">
        <v>112</v>
      </c>
      <c r="D505" s="168">
        <v>5000000.0</v>
      </c>
      <c r="E505" s="169" t="str">
        <f>iferror(vlookup(C505,'Master data'!$A$2:$C$29,3,0),"-/-")</f>
        <v>Biến phí</v>
      </c>
      <c r="F505" s="169" t="str">
        <f>iferror(vlookup(C505,'Master data'!$A$2:$C$29,2,0),"-/-")</f>
        <v>Chi phí hành chính</v>
      </c>
    </row>
    <row r="506" ht="21.0" customHeight="1" outlineLevel="1">
      <c r="A506" s="165" t="s">
        <v>594</v>
      </c>
      <c r="B506" s="166" t="s">
        <v>610</v>
      </c>
      <c r="C506" s="167" t="s">
        <v>112</v>
      </c>
      <c r="D506" s="168">
        <v>971000.0</v>
      </c>
      <c r="E506" s="169" t="str">
        <f>iferror(vlookup(C506,'Master data'!$A$2:$C$29,3,0),"-/-")</f>
        <v>Biến phí</v>
      </c>
      <c r="F506" s="169" t="str">
        <f>iferror(vlookup(C506,'Master data'!$A$2:$C$29,2,0),"-/-")</f>
        <v>Chi phí hành chính</v>
      </c>
    </row>
    <row r="507" ht="21.0" customHeight="1" outlineLevel="1">
      <c r="A507" s="165" t="s">
        <v>594</v>
      </c>
      <c r="B507" s="166" t="s">
        <v>611</v>
      </c>
      <c r="C507" s="167" t="s">
        <v>112</v>
      </c>
      <c r="D507" s="168">
        <v>955000.0</v>
      </c>
      <c r="E507" s="169" t="str">
        <f>iferror(vlookup(C507,'Master data'!$A$2:$C$29,3,0),"-/-")</f>
        <v>Biến phí</v>
      </c>
      <c r="F507" s="169" t="str">
        <f>iferror(vlookup(C507,'Master data'!$A$2:$C$29,2,0),"-/-")</f>
        <v>Chi phí hành chính</v>
      </c>
    </row>
    <row r="508" ht="21.0" customHeight="1" outlineLevel="1">
      <c r="A508" s="165" t="s">
        <v>594</v>
      </c>
      <c r="B508" s="166" t="s">
        <v>612</v>
      </c>
      <c r="C508" s="167" t="s">
        <v>112</v>
      </c>
      <c r="D508" s="168">
        <v>600000.0</v>
      </c>
      <c r="E508" s="169" t="str">
        <f>iferror(vlookup(C508,'Master data'!$A$2:$C$29,3,0),"-/-")</f>
        <v>Biến phí</v>
      </c>
      <c r="F508" s="169" t="str">
        <f>iferror(vlookup(C508,'Master data'!$A$2:$C$29,2,0),"-/-")</f>
        <v>Chi phí hành chính</v>
      </c>
    </row>
    <row r="509" ht="21.0" customHeight="1" outlineLevel="1">
      <c r="A509" s="165" t="s">
        <v>594</v>
      </c>
      <c r="B509" s="166" t="s">
        <v>613</v>
      </c>
      <c r="C509" s="167" t="s">
        <v>112</v>
      </c>
      <c r="D509" s="168">
        <v>3095000.0</v>
      </c>
      <c r="E509" s="169" t="str">
        <f>iferror(vlookup(C509,'Master data'!$A$2:$C$29,3,0),"-/-")</f>
        <v>Biến phí</v>
      </c>
      <c r="F509" s="169" t="str">
        <f>iferror(vlookup(C509,'Master data'!$A$2:$C$29,2,0),"-/-")</f>
        <v>Chi phí hành chính</v>
      </c>
    </row>
    <row r="510" ht="21.0" customHeight="1" outlineLevel="1">
      <c r="A510" s="165" t="s">
        <v>594</v>
      </c>
      <c r="B510" s="166" t="s">
        <v>614</v>
      </c>
      <c r="C510" s="167" t="s">
        <v>112</v>
      </c>
      <c r="D510" s="168">
        <v>415000.0</v>
      </c>
      <c r="E510" s="169" t="str">
        <f>iferror(vlookup(C510,'Master data'!$A$2:$C$29,3,0),"-/-")</f>
        <v>Biến phí</v>
      </c>
      <c r="F510" s="169" t="str">
        <f>iferror(vlookup(C510,'Master data'!$A$2:$C$29,2,0),"-/-")</f>
        <v>Chi phí hành chính</v>
      </c>
    </row>
    <row r="511" ht="21.0" customHeight="1" outlineLevel="1">
      <c r="A511" s="165" t="s">
        <v>594</v>
      </c>
      <c r="B511" s="166" t="s">
        <v>338</v>
      </c>
      <c r="C511" s="167" t="s">
        <v>112</v>
      </c>
      <c r="D511" s="168">
        <v>110000.0</v>
      </c>
      <c r="E511" s="169" t="str">
        <f>iferror(vlookup(C511,'Master data'!$A$2:$C$29,3,0),"-/-")</f>
        <v>Biến phí</v>
      </c>
      <c r="F511" s="169" t="str">
        <f>iferror(vlookup(C511,'Master data'!$A$2:$C$29,2,0),"-/-")</f>
        <v>Chi phí hành chính</v>
      </c>
    </row>
    <row r="512" ht="21.0" customHeight="1" outlineLevel="1">
      <c r="A512" s="165" t="s">
        <v>594</v>
      </c>
      <c r="B512" s="166" t="s">
        <v>615</v>
      </c>
      <c r="C512" s="167" t="s">
        <v>112</v>
      </c>
      <c r="D512" s="168">
        <v>1405000.0</v>
      </c>
      <c r="E512" s="169" t="str">
        <f>iferror(vlookup(C512,'Master data'!$A$2:$C$29,3,0),"-/-")</f>
        <v>Biến phí</v>
      </c>
      <c r="F512" s="169" t="str">
        <f>iferror(vlookup(C512,'Master data'!$A$2:$C$29,2,0),"-/-")</f>
        <v>Chi phí hành chính</v>
      </c>
    </row>
    <row r="513" ht="21.0" customHeight="1" outlineLevel="1">
      <c r="A513" s="165" t="s">
        <v>594</v>
      </c>
      <c r="B513" s="166" t="s">
        <v>616</v>
      </c>
      <c r="C513" s="167" t="s">
        <v>112</v>
      </c>
      <c r="D513" s="168">
        <v>250000.0</v>
      </c>
      <c r="E513" s="169" t="str">
        <f>iferror(vlookup(C513,'Master data'!$A$2:$C$29,3,0),"-/-")</f>
        <v>Biến phí</v>
      </c>
      <c r="F513" s="169" t="str">
        <f>iferror(vlookup(C513,'Master data'!$A$2:$C$29,2,0),"-/-")</f>
        <v>Chi phí hành chính</v>
      </c>
    </row>
    <row r="514" ht="21.0" customHeight="1" outlineLevel="1">
      <c r="A514" s="165" t="s">
        <v>594</v>
      </c>
      <c r="B514" s="166" t="s">
        <v>617</v>
      </c>
      <c r="C514" s="167" t="s">
        <v>112</v>
      </c>
      <c r="D514" s="168">
        <v>880000.0</v>
      </c>
      <c r="E514" s="169" t="str">
        <f>iferror(vlookup(C514,'Master data'!$A$2:$C$29,3,0),"-/-")</f>
        <v>Biến phí</v>
      </c>
      <c r="F514" s="169" t="str">
        <f>iferror(vlookup(C514,'Master data'!$A$2:$C$29,2,0),"-/-")</f>
        <v>Chi phí hành chính</v>
      </c>
    </row>
    <row r="515" ht="21.0" customHeight="1" outlineLevel="1">
      <c r="A515" s="165" t="s">
        <v>594</v>
      </c>
      <c r="B515" s="166" t="s">
        <v>618</v>
      </c>
      <c r="C515" s="167" t="s">
        <v>112</v>
      </c>
      <c r="D515" s="168">
        <v>2580000.0</v>
      </c>
      <c r="E515" s="169" t="str">
        <f>iferror(vlookup(C515,'Master data'!$A$2:$C$29,3,0),"-/-")</f>
        <v>Biến phí</v>
      </c>
      <c r="F515" s="169" t="str">
        <f>iferror(vlookup(C515,'Master data'!$A$2:$C$29,2,0),"-/-")</f>
        <v>Chi phí hành chính</v>
      </c>
    </row>
    <row r="516" ht="21.0" customHeight="1" outlineLevel="1">
      <c r="A516" s="165" t="s">
        <v>594</v>
      </c>
      <c r="B516" s="166" t="s">
        <v>619</v>
      </c>
      <c r="C516" s="167" t="s">
        <v>112</v>
      </c>
      <c r="D516" s="168">
        <v>1267000.0</v>
      </c>
      <c r="E516" s="169" t="str">
        <f>iferror(vlookup(C516,'Master data'!$A$2:$C$29,3,0),"-/-")</f>
        <v>Biến phí</v>
      </c>
      <c r="F516" s="169" t="str">
        <f>iferror(vlookup(C516,'Master data'!$A$2:$C$29,2,0),"-/-")</f>
        <v>Chi phí hành chính</v>
      </c>
    </row>
    <row r="517" ht="21.0" customHeight="1" outlineLevel="1">
      <c r="A517" s="165" t="s">
        <v>594</v>
      </c>
      <c r="B517" s="166" t="s">
        <v>620</v>
      </c>
      <c r="C517" s="167" t="s">
        <v>112</v>
      </c>
      <c r="D517" s="168">
        <v>2185000.0</v>
      </c>
      <c r="E517" s="169" t="str">
        <f>iferror(vlookup(C517,'Master data'!$A$2:$C$29,3,0),"-/-")</f>
        <v>Biến phí</v>
      </c>
      <c r="F517" s="169" t="str">
        <f>iferror(vlookup(C517,'Master data'!$A$2:$C$29,2,0),"-/-")</f>
        <v>Chi phí hành chính</v>
      </c>
    </row>
    <row r="518" ht="21.0" customHeight="1" outlineLevel="1">
      <c r="A518" s="165" t="s">
        <v>594</v>
      </c>
      <c r="B518" s="166" t="s">
        <v>621</v>
      </c>
      <c r="C518" s="167" t="s">
        <v>112</v>
      </c>
      <c r="D518" s="168">
        <v>250000.0</v>
      </c>
      <c r="E518" s="169" t="str">
        <f>iferror(vlookup(C518,'Master data'!$A$2:$C$29,3,0),"-/-")</f>
        <v>Biến phí</v>
      </c>
      <c r="F518" s="169" t="str">
        <f>iferror(vlookup(C518,'Master data'!$A$2:$C$29,2,0),"-/-")</f>
        <v>Chi phí hành chính</v>
      </c>
    </row>
    <row r="519" ht="21.0" customHeight="1" outlineLevel="1">
      <c r="A519" s="165" t="s">
        <v>594</v>
      </c>
      <c r="B519" s="166" t="s">
        <v>622</v>
      </c>
      <c r="C519" s="167" t="s">
        <v>112</v>
      </c>
      <c r="D519" s="168">
        <v>200000.0</v>
      </c>
      <c r="E519" s="169" t="str">
        <f>iferror(vlookup(C519,'Master data'!$A$2:$C$29,3,0),"-/-")</f>
        <v>Biến phí</v>
      </c>
      <c r="F519" s="169" t="str">
        <f>iferror(vlookup(C519,'Master data'!$A$2:$C$29,2,0),"-/-")</f>
        <v>Chi phí hành chính</v>
      </c>
    </row>
    <row r="520" ht="21.0" customHeight="1" outlineLevel="1">
      <c r="A520" s="165" t="s">
        <v>594</v>
      </c>
      <c r="B520" s="166" t="s">
        <v>623</v>
      </c>
      <c r="C520" s="167" t="s">
        <v>112</v>
      </c>
      <c r="D520" s="168">
        <v>120000.0</v>
      </c>
      <c r="E520" s="169" t="str">
        <f>iferror(vlookup(C520,'Master data'!$A$2:$C$29,3,0),"-/-")</f>
        <v>Biến phí</v>
      </c>
      <c r="F520" s="169" t="str">
        <f>iferror(vlookup(C520,'Master data'!$A$2:$C$29,2,0),"-/-")</f>
        <v>Chi phí hành chính</v>
      </c>
    </row>
    <row r="521" ht="21.0" customHeight="1" outlineLevel="1">
      <c r="A521" s="165" t="s">
        <v>594</v>
      </c>
      <c r="B521" s="166" t="s">
        <v>624</v>
      </c>
      <c r="C521" s="167" t="s">
        <v>112</v>
      </c>
      <c r="D521" s="168">
        <v>350000.0</v>
      </c>
      <c r="E521" s="169" t="str">
        <f>iferror(vlookup(C521,'Master data'!$A$2:$C$29,3,0),"-/-")</f>
        <v>Biến phí</v>
      </c>
      <c r="F521" s="169" t="str">
        <f>iferror(vlookup(C521,'Master data'!$A$2:$C$29,2,0),"-/-")</f>
        <v>Chi phí hành chính</v>
      </c>
    </row>
    <row r="522" ht="21.0" customHeight="1" outlineLevel="1">
      <c r="A522" s="165" t="s">
        <v>594</v>
      </c>
      <c r="B522" s="166" t="s">
        <v>625</v>
      </c>
      <c r="C522" s="167" t="s">
        <v>112</v>
      </c>
      <c r="D522" s="168">
        <v>150000.0</v>
      </c>
      <c r="E522" s="169" t="str">
        <f>iferror(vlookup(C522,'Master data'!$A$2:$C$29,3,0),"-/-")</f>
        <v>Biến phí</v>
      </c>
      <c r="F522" s="169" t="str">
        <f>iferror(vlookup(C522,'Master data'!$A$2:$C$29,2,0),"-/-")</f>
        <v>Chi phí hành chính</v>
      </c>
    </row>
    <row r="523" ht="21.0" customHeight="1" outlineLevel="1">
      <c r="A523" s="165" t="s">
        <v>594</v>
      </c>
      <c r="B523" s="166" t="s">
        <v>626</v>
      </c>
      <c r="C523" s="167" t="s">
        <v>112</v>
      </c>
      <c r="D523" s="168">
        <v>260000.0</v>
      </c>
      <c r="E523" s="169" t="str">
        <f>iferror(vlookup(C523,'Master data'!$A$2:$C$29,3,0),"-/-")</f>
        <v>Biến phí</v>
      </c>
      <c r="F523" s="169" t="str">
        <f>iferror(vlookup(C523,'Master data'!$A$2:$C$29,2,0),"-/-")</f>
        <v>Chi phí hành chính</v>
      </c>
    </row>
    <row r="524" ht="21.0" customHeight="1" outlineLevel="1">
      <c r="A524" s="165" t="s">
        <v>594</v>
      </c>
      <c r="B524" s="166" t="s">
        <v>477</v>
      </c>
      <c r="C524" s="167" t="s">
        <v>112</v>
      </c>
      <c r="D524" s="168">
        <v>600000.0</v>
      </c>
      <c r="E524" s="169" t="str">
        <f>iferror(vlookup(C524,'Master data'!$A$2:$C$29,3,0),"-/-")</f>
        <v>Biến phí</v>
      </c>
      <c r="F524" s="169" t="str">
        <f>iferror(vlookup(C524,'Master data'!$A$2:$C$29,2,0),"-/-")</f>
        <v>Chi phí hành chính</v>
      </c>
    </row>
    <row r="525" ht="21.0" customHeight="1" outlineLevel="1">
      <c r="A525" s="165" t="s">
        <v>594</v>
      </c>
      <c r="B525" s="166" t="s">
        <v>627</v>
      </c>
      <c r="C525" s="167" t="s">
        <v>112</v>
      </c>
      <c r="D525" s="168">
        <v>812000.0</v>
      </c>
      <c r="E525" s="169" t="str">
        <f>iferror(vlookup(C525,'Master data'!$A$2:$C$29,3,0),"-/-")</f>
        <v>Biến phí</v>
      </c>
      <c r="F525" s="169" t="str">
        <f>iferror(vlookup(C525,'Master data'!$A$2:$C$29,2,0),"-/-")</f>
        <v>Chi phí hành chính</v>
      </c>
    </row>
    <row r="526" ht="21.0" customHeight="1" outlineLevel="1">
      <c r="A526" s="165" t="s">
        <v>594</v>
      </c>
      <c r="B526" s="166" t="s">
        <v>628</v>
      </c>
      <c r="C526" s="167" t="s">
        <v>112</v>
      </c>
      <c r="D526" s="168">
        <v>300000.0</v>
      </c>
      <c r="E526" s="169" t="str">
        <f>iferror(vlookup(C526,'Master data'!$A$2:$C$29,3,0),"-/-")</f>
        <v>Biến phí</v>
      </c>
      <c r="F526" s="169" t="str">
        <f>iferror(vlookup(C526,'Master data'!$A$2:$C$29,2,0),"-/-")</f>
        <v>Chi phí hành chính</v>
      </c>
    </row>
    <row r="527" ht="21.0" customHeight="1" outlineLevel="1">
      <c r="A527" s="165" t="s">
        <v>594</v>
      </c>
      <c r="B527" s="166" t="s">
        <v>629</v>
      </c>
      <c r="C527" s="167" t="s">
        <v>112</v>
      </c>
      <c r="D527" s="168">
        <v>280000.0</v>
      </c>
      <c r="E527" s="169" t="str">
        <f>iferror(vlookup(C527,'Master data'!$A$2:$C$29,3,0),"-/-")</f>
        <v>Biến phí</v>
      </c>
      <c r="F527" s="169" t="str">
        <f>iferror(vlookup(C527,'Master data'!$A$2:$C$29,2,0),"-/-")</f>
        <v>Chi phí hành chính</v>
      </c>
    </row>
    <row r="528" ht="21.0" customHeight="1" outlineLevel="1">
      <c r="A528" s="165" t="s">
        <v>594</v>
      </c>
      <c r="B528" s="166" t="s">
        <v>630</v>
      </c>
      <c r="C528" s="167" t="s">
        <v>112</v>
      </c>
      <c r="D528" s="168">
        <v>1500000.0</v>
      </c>
      <c r="E528" s="169" t="str">
        <f>iferror(vlookup(C528,'Master data'!$A$2:$C$29,3,0),"-/-")</f>
        <v>Biến phí</v>
      </c>
      <c r="F528" s="169" t="str">
        <f>iferror(vlookup(C528,'Master data'!$A$2:$C$29,2,0),"-/-")</f>
        <v>Chi phí hành chính</v>
      </c>
    </row>
    <row r="529" ht="21.0" customHeight="1" outlineLevel="1">
      <c r="A529" s="165" t="s">
        <v>594</v>
      </c>
      <c r="B529" s="166" t="s">
        <v>626</v>
      </c>
      <c r="C529" s="167" t="s">
        <v>112</v>
      </c>
      <c r="D529" s="168">
        <v>275000.0</v>
      </c>
      <c r="E529" s="169" t="str">
        <f>iferror(vlookup(C529,'Master data'!$A$2:$C$29,3,0),"-/-")</f>
        <v>Biến phí</v>
      </c>
      <c r="F529" s="169" t="str">
        <f>iferror(vlookup(C529,'Master data'!$A$2:$C$29,2,0),"-/-")</f>
        <v>Chi phí hành chính</v>
      </c>
    </row>
    <row r="530" ht="21.0" customHeight="1" outlineLevel="1">
      <c r="A530" s="165" t="s">
        <v>594</v>
      </c>
      <c r="B530" s="166" t="s">
        <v>626</v>
      </c>
      <c r="C530" s="167" t="s">
        <v>112</v>
      </c>
      <c r="D530" s="168">
        <v>275000.0</v>
      </c>
      <c r="E530" s="169" t="str">
        <f>iferror(vlookup(C530,'Master data'!$A$2:$C$29,3,0),"-/-")</f>
        <v>Biến phí</v>
      </c>
      <c r="F530" s="169" t="str">
        <f>iferror(vlookup(C530,'Master data'!$A$2:$C$29,2,0),"-/-")</f>
        <v>Chi phí hành chính</v>
      </c>
    </row>
    <row r="531" ht="21.0" customHeight="1" outlineLevel="1">
      <c r="A531" s="165" t="s">
        <v>594</v>
      </c>
      <c r="B531" s="166" t="s">
        <v>631</v>
      </c>
      <c r="C531" s="167" t="s">
        <v>106</v>
      </c>
      <c r="D531" s="168">
        <v>5689350.0</v>
      </c>
      <c r="E531" s="169" t="str">
        <f>iferror(vlookup(C531,'Master data'!$A$2:$C$29,3,0),"-/-")</f>
        <v>Biến phí</v>
      </c>
      <c r="F531" s="169" t="str">
        <f>iferror(vlookup(C531,'Master data'!$A$2:$C$29,2,0),"-/-")</f>
        <v>Chi phí bán hàng</v>
      </c>
    </row>
    <row r="532" ht="21.0" customHeight="1" outlineLevel="1">
      <c r="A532" s="165" t="s">
        <v>594</v>
      </c>
      <c r="B532" s="166" t="s">
        <v>626</v>
      </c>
      <c r="C532" s="167" t="s">
        <v>112</v>
      </c>
      <c r="D532" s="168">
        <v>320000.0</v>
      </c>
      <c r="E532" s="169" t="str">
        <f>iferror(vlookup(C532,'Master data'!$A$2:$C$29,3,0),"-/-")</f>
        <v>Biến phí</v>
      </c>
      <c r="F532" s="169" t="str">
        <f>iferror(vlookup(C532,'Master data'!$A$2:$C$29,2,0),"-/-")</f>
        <v>Chi phí hành chính</v>
      </c>
    </row>
    <row r="533" ht="21.0" customHeight="1" outlineLevel="1">
      <c r="A533" s="165" t="s">
        <v>594</v>
      </c>
      <c r="B533" s="166" t="s">
        <v>626</v>
      </c>
      <c r="C533" s="167" t="s">
        <v>112</v>
      </c>
      <c r="D533" s="168">
        <v>325000.0</v>
      </c>
      <c r="E533" s="169" t="str">
        <f>iferror(vlookup(C533,'Master data'!$A$2:$C$29,3,0),"-/-")</f>
        <v>Biến phí</v>
      </c>
      <c r="F533" s="169" t="str">
        <f>iferror(vlookup(C533,'Master data'!$A$2:$C$29,2,0),"-/-")</f>
        <v>Chi phí hành chính</v>
      </c>
    </row>
    <row r="534" ht="21.0" customHeight="1" outlineLevel="1">
      <c r="A534" s="165" t="s">
        <v>594</v>
      </c>
      <c r="B534" s="166" t="s">
        <v>626</v>
      </c>
      <c r="C534" s="167" t="s">
        <v>112</v>
      </c>
      <c r="D534" s="168">
        <v>275000.0</v>
      </c>
      <c r="E534" s="169" t="str">
        <f>iferror(vlookup(C534,'Master data'!$A$2:$C$29,3,0),"-/-")</f>
        <v>Biến phí</v>
      </c>
      <c r="F534" s="169" t="str">
        <f>iferror(vlookup(C534,'Master data'!$A$2:$C$29,2,0),"-/-")</f>
        <v>Chi phí hành chính</v>
      </c>
    </row>
    <row r="535" ht="21.0" customHeight="1" outlineLevel="1">
      <c r="A535" s="165" t="s">
        <v>594</v>
      </c>
      <c r="B535" s="166" t="s">
        <v>626</v>
      </c>
      <c r="C535" s="167" t="s">
        <v>112</v>
      </c>
      <c r="D535" s="168">
        <v>250000.0</v>
      </c>
      <c r="E535" s="169" t="str">
        <f>iferror(vlookup(C535,'Master data'!$A$2:$C$29,3,0),"-/-")</f>
        <v>Biến phí</v>
      </c>
      <c r="F535" s="169" t="str">
        <f>iferror(vlookup(C535,'Master data'!$A$2:$C$29,2,0),"-/-")</f>
        <v>Chi phí hành chính</v>
      </c>
    </row>
    <row r="536" ht="21.0" customHeight="1" outlineLevel="1">
      <c r="A536" s="165" t="s">
        <v>594</v>
      </c>
      <c r="B536" s="166" t="s">
        <v>632</v>
      </c>
      <c r="C536" s="167" t="s">
        <v>112</v>
      </c>
      <c r="D536" s="168">
        <v>489000.0</v>
      </c>
      <c r="E536" s="169" t="str">
        <f>iferror(vlookup(C536,'Master data'!$A$2:$C$29,3,0),"-/-")</f>
        <v>Biến phí</v>
      </c>
      <c r="F536" s="169" t="str">
        <f>iferror(vlookup(C536,'Master data'!$A$2:$C$29,2,0),"-/-")</f>
        <v>Chi phí hành chính</v>
      </c>
    </row>
    <row r="537" ht="21.0" customHeight="1" outlineLevel="1">
      <c r="A537" s="165" t="s">
        <v>594</v>
      </c>
      <c r="B537" s="166" t="s">
        <v>633</v>
      </c>
      <c r="C537" s="167" t="s">
        <v>112</v>
      </c>
      <c r="D537" s="168">
        <v>2800000.0</v>
      </c>
      <c r="E537" s="169" t="str">
        <f>iferror(vlookup(C537,'Master data'!$A$2:$C$29,3,0),"-/-")</f>
        <v>Biến phí</v>
      </c>
      <c r="F537" s="169" t="str">
        <f>iferror(vlookup(C537,'Master data'!$A$2:$C$29,2,0),"-/-")</f>
        <v>Chi phí hành chính</v>
      </c>
    </row>
    <row r="538" ht="21.0" customHeight="1" outlineLevel="1">
      <c r="A538" s="165" t="s">
        <v>594</v>
      </c>
      <c r="B538" s="166" t="s">
        <v>626</v>
      </c>
      <c r="C538" s="167" t="s">
        <v>112</v>
      </c>
      <c r="D538" s="168">
        <v>325000.0</v>
      </c>
      <c r="E538" s="169" t="str">
        <f>iferror(vlookup(C538,'Master data'!$A$2:$C$29,3,0),"-/-")</f>
        <v>Biến phí</v>
      </c>
      <c r="F538" s="169" t="str">
        <f>iferror(vlookup(C538,'Master data'!$A$2:$C$29,2,0),"-/-")</f>
        <v>Chi phí hành chính</v>
      </c>
    </row>
    <row r="539" ht="21.0" customHeight="1" outlineLevel="1">
      <c r="A539" s="165" t="s">
        <v>594</v>
      </c>
      <c r="B539" s="166" t="s">
        <v>634</v>
      </c>
      <c r="C539" s="167" t="s">
        <v>112</v>
      </c>
      <c r="D539" s="168">
        <v>370000.0</v>
      </c>
      <c r="E539" s="169" t="str">
        <f>iferror(vlookup(C539,'Master data'!$A$2:$C$29,3,0),"-/-")</f>
        <v>Biến phí</v>
      </c>
      <c r="F539" s="169" t="str">
        <f>iferror(vlookup(C539,'Master data'!$A$2:$C$29,2,0),"-/-")</f>
        <v>Chi phí hành chính</v>
      </c>
    </row>
    <row r="540" ht="21.0" customHeight="1" outlineLevel="1">
      <c r="A540" s="165" t="s">
        <v>594</v>
      </c>
      <c r="B540" s="166" t="s">
        <v>626</v>
      </c>
      <c r="C540" s="167" t="s">
        <v>112</v>
      </c>
      <c r="D540" s="168">
        <v>275000.0</v>
      </c>
      <c r="E540" s="169" t="str">
        <f>iferror(vlookup(C540,'Master data'!$A$2:$C$29,3,0),"-/-")</f>
        <v>Biến phí</v>
      </c>
      <c r="F540" s="169" t="str">
        <f>iferror(vlookup(C540,'Master data'!$A$2:$C$29,2,0),"-/-")</f>
        <v>Chi phí hành chính</v>
      </c>
    </row>
    <row r="541" ht="21.0" customHeight="1" outlineLevel="1">
      <c r="A541" s="165" t="s">
        <v>594</v>
      </c>
      <c r="B541" s="166" t="s">
        <v>626</v>
      </c>
      <c r="C541" s="167" t="s">
        <v>112</v>
      </c>
      <c r="D541" s="168">
        <v>275000.0</v>
      </c>
      <c r="E541" s="169" t="str">
        <f>iferror(vlookup(C541,'Master data'!$A$2:$C$29,3,0),"-/-")</f>
        <v>Biến phí</v>
      </c>
      <c r="F541" s="169" t="str">
        <f>iferror(vlookup(C541,'Master data'!$A$2:$C$29,2,0),"-/-")</f>
        <v>Chi phí hành chính</v>
      </c>
    </row>
    <row r="542" ht="21.0" customHeight="1" outlineLevel="1">
      <c r="A542" s="165" t="s">
        <v>594</v>
      </c>
      <c r="B542" s="166" t="s">
        <v>635</v>
      </c>
      <c r="C542" s="167" t="s">
        <v>112</v>
      </c>
      <c r="D542" s="168">
        <v>2280000.0</v>
      </c>
      <c r="E542" s="169" t="str">
        <f>iferror(vlookup(C542,'Master data'!$A$2:$C$29,3,0),"-/-")</f>
        <v>Biến phí</v>
      </c>
      <c r="F542" s="169" t="str">
        <f>iferror(vlookup(C542,'Master data'!$A$2:$C$29,2,0),"-/-")</f>
        <v>Chi phí hành chính</v>
      </c>
    </row>
    <row r="543" ht="21.0" customHeight="1" outlineLevel="1">
      <c r="A543" s="165" t="s">
        <v>594</v>
      </c>
      <c r="B543" s="166" t="s">
        <v>626</v>
      </c>
      <c r="C543" s="167" t="s">
        <v>112</v>
      </c>
      <c r="D543" s="168">
        <v>250000.0</v>
      </c>
      <c r="E543" s="169" t="str">
        <f>iferror(vlookup(C543,'Master data'!$A$2:$C$29,3,0),"-/-")</f>
        <v>Biến phí</v>
      </c>
      <c r="F543" s="169" t="str">
        <f>iferror(vlookup(C543,'Master data'!$A$2:$C$29,2,0),"-/-")</f>
        <v>Chi phí hành chính</v>
      </c>
    </row>
    <row r="544" ht="21.0" customHeight="1" outlineLevel="1">
      <c r="A544" s="165" t="s">
        <v>594</v>
      </c>
      <c r="B544" s="166" t="s">
        <v>636</v>
      </c>
      <c r="C544" s="167" t="s">
        <v>112</v>
      </c>
      <c r="D544" s="168">
        <v>3600000.0</v>
      </c>
      <c r="E544" s="169" t="str">
        <f>iferror(vlookup(C544,'Master data'!$A$2:$C$29,3,0),"-/-")</f>
        <v>Biến phí</v>
      </c>
      <c r="F544" s="169" t="str">
        <f>iferror(vlookup(C544,'Master data'!$A$2:$C$29,2,0),"-/-")</f>
        <v>Chi phí hành chính</v>
      </c>
    </row>
    <row r="545" ht="21.0" customHeight="1" outlineLevel="1">
      <c r="A545" s="165" t="s">
        <v>594</v>
      </c>
      <c r="B545" s="166" t="s">
        <v>637</v>
      </c>
      <c r="C545" s="167" t="s">
        <v>112</v>
      </c>
      <c r="D545" s="168">
        <v>700000.0</v>
      </c>
      <c r="E545" s="169" t="str">
        <f>iferror(vlookup(C545,'Master data'!$A$2:$C$29,3,0),"-/-")</f>
        <v>Biến phí</v>
      </c>
      <c r="F545" s="169" t="str">
        <f>iferror(vlookup(C545,'Master data'!$A$2:$C$29,2,0),"-/-")</f>
        <v>Chi phí hành chính</v>
      </c>
    </row>
    <row r="546" ht="21.0" customHeight="1" outlineLevel="1">
      <c r="A546" s="165" t="s">
        <v>594</v>
      </c>
      <c r="B546" s="166" t="s">
        <v>575</v>
      </c>
      <c r="C546" s="167" t="s">
        <v>112</v>
      </c>
      <c r="D546" s="168">
        <v>75000.0</v>
      </c>
      <c r="E546" s="169" t="str">
        <f>iferror(vlookup(C546,'Master data'!$A$2:$C$29,3,0),"-/-")</f>
        <v>Biến phí</v>
      </c>
      <c r="F546" s="169" t="str">
        <f>iferror(vlookup(C546,'Master data'!$A$2:$C$29,2,0),"-/-")</f>
        <v>Chi phí hành chính</v>
      </c>
    </row>
    <row r="547" ht="21.0" customHeight="1" outlineLevel="1">
      <c r="A547" s="165" t="s">
        <v>594</v>
      </c>
      <c r="B547" s="166" t="s">
        <v>291</v>
      </c>
      <c r="C547" s="167" t="s">
        <v>112</v>
      </c>
      <c r="D547" s="168">
        <v>30000.0</v>
      </c>
      <c r="E547" s="169" t="str">
        <f>iferror(vlookup(C547,'Master data'!$A$2:$C$29,3,0),"-/-")</f>
        <v>Biến phí</v>
      </c>
      <c r="F547" s="169" t="str">
        <f>iferror(vlookup(C547,'Master data'!$A$2:$C$29,2,0),"-/-")</f>
        <v>Chi phí hành chính</v>
      </c>
    </row>
    <row r="548" ht="21.0" customHeight="1" outlineLevel="1">
      <c r="A548" s="165" t="s">
        <v>594</v>
      </c>
      <c r="B548" s="166" t="s">
        <v>291</v>
      </c>
      <c r="C548" s="167" t="s">
        <v>112</v>
      </c>
      <c r="D548" s="168">
        <v>110000.0</v>
      </c>
      <c r="E548" s="169" t="str">
        <f>iferror(vlookup(C548,'Master data'!$A$2:$C$29,3,0),"-/-")</f>
        <v>Biến phí</v>
      </c>
      <c r="F548" s="169" t="str">
        <f>iferror(vlookup(C548,'Master data'!$A$2:$C$29,2,0),"-/-")</f>
        <v>Chi phí hành chính</v>
      </c>
    </row>
    <row r="549" ht="21.0" customHeight="1" outlineLevel="1">
      <c r="A549" s="165" t="s">
        <v>594</v>
      </c>
      <c r="B549" s="166" t="s">
        <v>291</v>
      </c>
      <c r="C549" s="167" t="s">
        <v>112</v>
      </c>
      <c r="D549" s="168">
        <v>60000.0</v>
      </c>
      <c r="E549" s="169" t="str">
        <f>iferror(vlookup(C549,'Master data'!$A$2:$C$29,3,0),"-/-")</f>
        <v>Biến phí</v>
      </c>
      <c r="F549" s="169" t="str">
        <f>iferror(vlookup(C549,'Master data'!$A$2:$C$29,2,0),"-/-")</f>
        <v>Chi phí hành chính</v>
      </c>
    </row>
    <row r="550" ht="21.0" customHeight="1" outlineLevel="1">
      <c r="A550" s="165" t="s">
        <v>594</v>
      </c>
      <c r="B550" s="166" t="s">
        <v>291</v>
      </c>
      <c r="C550" s="167" t="s">
        <v>112</v>
      </c>
      <c r="D550" s="168">
        <v>270000.0</v>
      </c>
      <c r="E550" s="169" t="str">
        <f>iferror(vlookup(C550,'Master data'!$A$2:$C$29,3,0),"-/-")</f>
        <v>Biến phí</v>
      </c>
      <c r="F550" s="169" t="str">
        <f>iferror(vlookup(C550,'Master data'!$A$2:$C$29,2,0),"-/-")</f>
        <v>Chi phí hành chính</v>
      </c>
    </row>
    <row r="551" ht="21.0" customHeight="1" outlineLevel="1">
      <c r="A551" s="165" t="s">
        <v>594</v>
      </c>
      <c r="B551" s="166" t="s">
        <v>496</v>
      </c>
      <c r="C551" s="167" t="s">
        <v>112</v>
      </c>
      <c r="D551" s="168">
        <v>105000.0</v>
      </c>
      <c r="E551" s="169" t="str">
        <f>iferror(vlookup(C551,'Master data'!$A$2:$C$29,3,0),"-/-")</f>
        <v>Biến phí</v>
      </c>
      <c r="F551" s="169" t="str">
        <f>iferror(vlookup(C551,'Master data'!$A$2:$C$29,2,0),"-/-")</f>
        <v>Chi phí hành chính</v>
      </c>
    </row>
    <row r="552" ht="21.0" customHeight="1" outlineLevel="1">
      <c r="A552" s="165" t="s">
        <v>594</v>
      </c>
      <c r="B552" s="166" t="s">
        <v>291</v>
      </c>
      <c r="C552" s="167" t="s">
        <v>112</v>
      </c>
      <c r="D552" s="168">
        <v>122000.0</v>
      </c>
      <c r="E552" s="169" t="str">
        <f>iferror(vlookup(C552,'Master data'!$A$2:$C$29,3,0),"-/-")</f>
        <v>Biến phí</v>
      </c>
      <c r="F552" s="169" t="str">
        <f>iferror(vlookup(C552,'Master data'!$A$2:$C$29,2,0),"-/-")</f>
        <v>Chi phí hành chính</v>
      </c>
    </row>
    <row r="553" ht="21.0" customHeight="1" outlineLevel="1">
      <c r="A553" s="165" t="s">
        <v>594</v>
      </c>
      <c r="B553" s="166" t="s">
        <v>638</v>
      </c>
      <c r="C553" s="167" t="s">
        <v>112</v>
      </c>
      <c r="D553" s="168">
        <v>1400000.0</v>
      </c>
      <c r="E553" s="169" t="str">
        <f>iferror(vlookup(C553,'Master data'!$A$2:$C$29,3,0),"-/-")</f>
        <v>Biến phí</v>
      </c>
      <c r="F553" s="169" t="str">
        <f>iferror(vlookup(C553,'Master data'!$A$2:$C$29,2,0),"-/-")</f>
        <v>Chi phí hành chính</v>
      </c>
    </row>
    <row r="554" ht="21.0" customHeight="1" outlineLevel="1">
      <c r="A554" s="165" t="s">
        <v>594</v>
      </c>
      <c r="B554" s="166" t="s">
        <v>575</v>
      </c>
      <c r="C554" s="167" t="s">
        <v>112</v>
      </c>
      <c r="D554" s="168">
        <v>90000.0</v>
      </c>
      <c r="E554" s="169" t="str">
        <f>iferror(vlookup(C554,'Master data'!$A$2:$C$29,3,0),"-/-")</f>
        <v>Biến phí</v>
      </c>
      <c r="F554" s="169" t="str">
        <f>iferror(vlookup(C554,'Master data'!$A$2:$C$29,2,0),"-/-")</f>
        <v>Chi phí hành chính</v>
      </c>
    </row>
    <row r="555" ht="21.0" customHeight="1" outlineLevel="1">
      <c r="A555" s="165" t="s">
        <v>594</v>
      </c>
      <c r="B555" s="166" t="s">
        <v>344</v>
      </c>
      <c r="C555" s="167" t="s">
        <v>112</v>
      </c>
      <c r="D555" s="168">
        <v>75000.0</v>
      </c>
      <c r="E555" s="169" t="str">
        <f>iferror(vlookup(C555,'Master data'!$A$2:$C$29,3,0),"-/-")</f>
        <v>Biến phí</v>
      </c>
      <c r="F555" s="169" t="str">
        <f>iferror(vlookup(C555,'Master data'!$A$2:$C$29,2,0),"-/-")</f>
        <v>Chi phí hành chính</v>
      </c>
    </row>
    <row r="556" ht="21.0" customHeight="1" outlineLevel="1">
      <c r="A556" s="165" t="s">
        <v>594</v>
      </c>
      <c r="B556" s="166" t="s">
        <v>291</v>
      </c>
      <c r="C556" s="167" t="s">
        <v>112</v>
      </c>
      <c r="D556" s="168">
        <v>170000.0</v>
      </c>
      <c r="E556" s="169" t="str">
        <f>iferror(vlookup(C556,'Master data'!$A$2:$C$29,3,0),"-/-")</f>
        <v>Biến phí</v>
      </c>
      <c r="F556" s="169" t="str">
        <f>iferror(vlookup(C556,'Master data'!$A$2:$C$29,2,0),"-/-")</f>
        <v>Chi phí hành chính</v>
      </c>
    </row>
    <row r="557" ht="21.0" customHeight="1" outlineLevel="1">
      <c r="A557" s="165" t="s">
        <v>594</v>
      </c>
      <c r="B557" s="166" t="s">
        <v>291</v>
      </c>
      <c r="C557" s="167" t="s">
        <v>112</v>
      </c>
      <c r="D557" s="168">
        <v>360000.0</v>
      </c>
      <c r="E557" s="169" t="str">
        <f>iferror(vlookup(C557,'Master data'!$A$2:$C$29,3,0),"-/-")</f>
        <v>Biến phí</v>
      </c>
      <c r="F557" s="169" t="str">
        <f>iferror(vlookup(C557,'Master data'!$A$2:$C$29,2,0),"-/-")</f>
        <v>Chi phí hành chính</v>
      </c>
    </row>
    <row r="558" ht="21.0" customHeight="1" outlineLevel="1">
      <c r="A558" s="165" t="s">
        <v>594</v>
      </c>
      <c r="B558" s="166" t="s">
        <v>291</v>
      </c>
      <c r="C558" s="167" t="s">
        <v>112</v>
      </c>
      <c r="D558" s="168">
        <v>70000.0</v>
      </c>
      <c r="E558" s="169" t="str">
        <f>iferror(vlookup(C558,'Master data'!$A$2:$C$29,3,0),"-/-")</f>
        <v>Biến phí</v>
      </c>
      <c r="F558" s="169" t="str">
        <f>iferror(vlookup(C558,'Master data'!$A$2:$C$29,2,0),"-/-")</f>
        <v>Chi phí hành chính</v>
      </c>
    </row>
    <row r="559" ht="21.0" customHeight="1" outlineLevel="1">
      <c r="A559" s="165" t="s">
        <v>594</v>
      </c>
      <c r="B559" s="166" t="s">
        <v>344</v>
      </c>
      <c r="C559" s="167" t="s">
        <v>112</v>
      </c>
      <c r="D559" s="168">
        <v>195000.0</v>
      </c>
      <c r="E559" s="169" t="str">
        <f>iferror(vlookup(C559,'Master data'!$A$2:$C$29,3,0),"-/-")</f>
        <v>Biến phí</v>
      </c>
      <c r="F559" s="169" t="str">
        <f>iferror(vlookup(C559,'Master data'!$A$2:$C$29,2,0),"-/-")</f>
        <v>Chi phí hành chính</v>
      </c>
    </row>
    <row r="560" ht="21.0" customHeight="1" outlineLevel="1">
      <c r="A560" s="165" t="s">
        <v>594</v>
      </c>
      <c r="B560" s="166" t="s">
        <v>291</v>
      </c>
      <c r="C560" s="167" t="s">
        <v>112</v>
      </c>
      <c r="D560" s="168">
        <v>250000.0</v>
      </c>
      <c r="E560" s="169" t="str">
        <f>iferror(vlookup(C560,'Master data'!$A$2:$C$29,3,0),"-/-")</f>
        <v>Biến phí</v>
      </c>
      <c r="F560" s="169" t="str">
        <f>iferror(vlookup(C560,'Master data'!$A$2:$C$29,2,0),"-/-")</f>
        <v>Chi phí hành chính</v>
      </c>
    </row>
    <row r="561" ht="21.0" customHeight="1" outlineLevel="1">
      <c r="A561" s="165" t="s">
        <v>594</v>
      </c>
      <c r="B561" s="166" t="s">
        <v>639</v>
      </c>
      <c r="C561" s="167" t="s">
        <v>112</v>
      </c>
      <c r="D561" s="168">
        <v>1400000.0</v>
      </c>
      <c r="E561" s="169" t="str">
        <f>iferror(vlookup(C561,'Master data'!$A$2:$C$29,3,0),"-/-")</f>
        <v>Biến phí</v>
      </c>
      <c r="F561" s="169" t="str">
        <f>iferror(vlookup(C561,'Master data'!$A$2:$C$29,2,0),"-/-")</f>
        <v>Chi phí hành chính</v>
      </c>
    </row>
    <row r="562" ht="21.0" customHeight="1" outlineLevel="1">
      <c r="A562" s="165" t="s">
        <v>594</v>
      </c>
      <c r="B562" s="166" t="s">
        <v>575</v>
      </c>
      <c r="C562" s="167" t="s">
        <v>112</v>
      </c>
      <c r="D562" s="168">
        <v>90000.0</v>
      </c>
      <c r="E562" s="169" t="str">
        <f>iferror(vlookup(C562,'Master data'!$A$2:$C$29,3,0),"-/-")</f>
        <v>Biến phí</v>
      </c>
      <c r="F562" s="169" t="str">
        <f>iferror(vlookup(C562,'Master data'!$A$2:$C$29,2,0),"-/-")</f>
        <v>Chi phí hành chính</v>
      </c>
    </row>
    <row r="563" ht="21.0" customHeight="1" outlineLevel="1">
      <c r="A563" s="165" t="s">
        <v>594</v>
      </c>
      <c r="B563" s="166" t="s">
        <v>344</v>
      </c>
      <c r="C563" s="167" t="s">
        <v>112</v>
      </c>
      <c r="D563" s="168">
        <v>75000.0</v>
      </c>
      <c r="E563" s="169" t="str">
        <f>iferror(vlookup(C563,'Master data'!$A$2:$C$29,3,0),"-/-")</f>
        <v>Biến phí</v>
      </c>
      <c r="F563" s="169" t="str">
        <f>iferror(vlookup(C563,'Master data'!$A$2:$C$29,2,0),"-/-")</f>
        <v>Chi phí hành chính</v>
      </c>
    </row>
    <row r="564" ht="21.0" customHeight="1" outlineLevel="1">
      <c r="A564" s="165" t="s">
        <v>594</v>
      </c>
      <c r="B564" s="166" t="s">
        <v>496</v>
      </c>
      <c r="C564" s="167" t="s">
        <v>112</v>
      </c>
      <c r="D564" s="168">
        <v>60000.0</v>
      </c>
      <c r="E564" s="169" t="str">
        <f>iferror(vlookup(C564,'Master data'!$A$2:$C$29,3,0),"-/-")</f>
        <v>Biến phí</v>
      </c>
      <c r="F564" s="169" t="str">
        <f>iferror(vlookup(C564,'Master data'!$A$2:$C$29,2,0),"-/-")</f>
        <v>Chi phí hành chính</v>
      </c>
    </row>
    <row r="565" ht="21.0" customHeight="1" outlineLevel="1">
      <c r="A565" s="165" t="s">
        <v>594</v>
      </c>
      <c r="B565" s="166" t="s">
        <v>291</v>
      </c>
      <c r="C565" s="167" t="s">
        <v>112</v>
      </c>
      <c r="D565" s="168">
        <v>304000.0</v>
      </c>
      <c r="E565" s="169" t="str">
        <f>iferror(vlookup(C565,'Master data'!$A$2:$C$29,3,0),"-/-")</f>
        <v>Biến phí</v>
      </c>
      <c r="F565" s="169" t="str">
        <f>iferror(vlookup(C565,'Master data'!$A$2:$C$29,2,0),"-/-")</f>
        <v>Chi phí hành chính</v>
      </c>
    </row>
    <row r="566" ht="21.0" customHeight="1" outlineLevel="1">
      <c r="A566" s="165" t="s">
        <v>594</v>
      </c>
      <c r="B566" s="166" t="s">
        <v>640</v>
      </c>
      <c r="C566" s="167" t="s">
        <v>112</v>
      </c>
      <c r="D566" s="168">
        <v>175000.0</v>
      </c>
      <c r="E566" s="169" t="str">
        <f>iferror(vlookup(C566,'Master data'!$A$2:$C$29,3,0),"-/-")</f>
        <v>Biến phí</v>
      </c>
      <c r="F566" s="169" t="str">
        <f>iferror(vlookup(C566,'Master data'!$A$2:$C$29,2,0),"-/-")</f>
        <v>Chi phí hành chính</v>
      </c>
    </row>
    <row r="567" ht="21.0" customHeight="1" outlineLevel="1">
      <c r="A567" s="165" t="s">
        <v>594</v>
      </c>
      <c r="B567" s="166" t="s">
        <v>562</v>
      </c>
      <c r="C567" s="167" t="s">
        <v>118</v>
      </c>
      <c r="D567" s="168">
        <v>420000.0</v>
      </c>
      <c r="E567" s="169" t="str">
        <f>iferror(vlookup(C567,'Master data'!$A$2:$C$29,3,0),"-/-")</f>
        <v>Định phí</v>
      </c>
      <c r="F567" s="169" t="str">
        <f>iferror(vlookup(C567,'Master data'!$A$2:$C$29,2,0),"-/-")</f>
        <v>Chi phí hành chính</v>
      </c>
    </row>
    <row r="568" ht="21.0" customHeight="1" outlineLevel="1">
      <c r="A568" s="165" t="s">
        <v>594</v>
      </c>
      <c r="B568" s="166" t="s">
        <v>641</v>
      </c>
      <c r="C568" s="167" t="s">
        <v>112</v>
      </c>
      <c r="D568" s="168">
        <v>791000.0</v>
      </c>
      <c r="E568" s="169" t="str">
        <f>iferror(vlookup(C568,'Master data'!$A$2:$C$29,3,0),"-/-")</f>
        <v>Biến phí</v>
      </c>
      <c r="F568" s="169" t="str">
        <f>iferror(vlookup(C568,'Master data'!$A$2:$C$29,2,0),"-/-")</f>
        <v>Chi phí hành chính</v>
      </c>
    </row>
    <row r="569" ht="21.0" customHeight="1" outlineLevel="1">
      <c r="A569" s="165" t="s">
        <v>594</v>
      </c>
      <c r="B569" s="166" t="s">
        <v>489</v>
      </c>
      <c r="C569" s="167" t="s">
        <v>112</v>
      </c>
      <c r="D569" s="168">
        <v>50000.0</v>
      </c>
      <c r="E569" s="169" t="str">
        <f>iferror(vlookup(C569,'Master data'!$A$2:$C$29,3,0),"-/-")</f>
        <v>Biến phí</v>
      </c>
      <c r="F569" s="169" t="str">
        <f>iferror(vlookup(C569,'Master data'!$A$2:$C$29,2,0),"-/-")</f>
        <v>Chi phí hành chính</v>
      </c>
    </row>
    <row r="570" ht="21.0" customHeight="1" outlineLevel="1">
      <c r="A570" s="165" t="s">
        <v>594</v>
      </c>
      <c r="B570" s="166" t="s">
        <v>642</v>
      </c>
      <c r="C570" s="167" t="s">
        <v>112</v>
      </c>
      <c r="D570" s="168">
        <v>1400000.0</v>
      </c>
      <c r="E570" s="169" t="str">
        <f>iferror(vlookup(C570,'Master data'!$A$2:$C$29,3,0),"-/-")</f>
        <v>Biến phí</v>
      </c>
      <c r="F570" s="169" t="str">
        <f>iferror(vlookup(C570,'Master data'!$A$2:$C$29,2,0),"-/-")</f>
        <v>Chi phí hành chính</v>
      </c>
    </row>
    <row r="571" ht="21.0" customHeight="1" outlineLevel="1">
      <c r="A571" s="165" t="s">
        <v>594</v>
      </c>
      <c r="B571" s="166" t="s">
        <v>643</v>
      </c>
      <c r="C571" s="167" t="s">
        <v>112</v>
      </c>
      <c r="D571" s="168">
        <v>200000.0</v>
      </c>
      <c r="E571" s="169" t="str">
        <f>iferror(vlookup(C571,'Master data'!$A$2:$C$29,3,0),"-/-")</f>
        <v>Biến phí</v>
      </c>
      <c r="F571" s="169" t="str">
        <f>iferror(vlookup(C571,'Master data'!$A$2:$C$29,2,0),"-/-")</f>
        <v>Chi phí hành chính</v>
      </c>
    </row>
    <row r="572" ht="21.0" customHeight="1" outlineLevel="1">
      <c r="A572" s="165" t="s">
        <v>594</v>
      </c>
      <c r="B572" s="166" t="s">
        <v>291</v>
      </c>
      <c r="C572" s="167" t="s">
        <v>112</v>
      </c>
      <c r="D572" s="168">
        <v>420000.0</v>
      </c>
      <c r="E572" s="169" t="str">
        <f>iferror(vlookup(C572,'Master data'!$A$2:$C$29,3,0),"-/-")</f>
        <v>Biến phí</v>
      </c>
      <c r="F572" s="169" t="str">
        <f>iferror(vlookup(C572,'Master data'!$A$2:$C$29,2,0),"-/-")</f>
        <v>Chi phí hành chính</v>
      </c>
    </row>
    <row r="573" ht="21.0" customHeight="1" outlineLevel="1">
      <c r="A573" s="165" t="s">
        <v>594</v>
      </c>
      <c r="B573" s="166" t="s">
        <v>644</v>
      </c>
      <c r="C573" s="167" t="s">
        <v>95</v>
      </c>
      <c r="D573" s="168">
        <v>3.0E7</v>
      </c>
      <c r="E573" s="169" t="str">
        <f>iferror(vlookup(C573,'Master data'!$A$2:$C$29,3,0),"-/-")</f>
        <v>Biến phí</v>
      </c>
      <c r="F573" s="169" t="str">
        <f>iferror(vlookup(C573,'Master data'!$A$2:$C$29,2,0),"-/-")</f>
        <v>Chi phí bán hàng</v>
      </c>
    </row>
    <row r="574" ht="21.0" customHeight="1" outlineLevel="1">
      <c r="A574" s="165" t="s">
        <v>594</v>
      </c>
      <c r="B574" s="166" t="s">
        <v>645</v>
      </c>
      <c r="C574" s="167" t="s">
        <v>95</v>
      </c>
      <c r="D574" s="168">
        <v>3.0E7</v>
      </c>
      <c r="E574" s="169" t="str">
        <f>iferror(vlookup(C574,'Master data'!$A$2:$C$29,3,0),"-/-")</f>
        <v>Biến phí</v>
      </c>
      <c r="F574" s="169" t="str">
        <f>iferror(vlookup(C574,'Master data'!$A$2:$C$29,2,0),"-/-")</f>
        <v>Chi phí bán hàng</v>
      </c>
    </row>
    <row r="575" ht="21.0" customHeight="1" outlineLevel="1">
      <c r="A575" s="165" t="s">
        <v>594</v>
      </c>
      <c r="B575" s="166" t="s">
        <v>646</v>
      </c>
      <c r="C575" s="167" t="s">
        <v>95</v>
      </c>
      <c r="D575" s="168">
        <v>3.0E7</v>
      </c>
      <c r="E575" s="169" t="str">
        <f>iferror(vlookup(C575,'Master data'!$A$2:$C$29,3,0),"-/-")</f>
        <v>Biến phí</v>
      </c>
      <c r="F575" s="169" t="str">
        <f>iferror(vlookup(C575,'Master data'!$A$2:$C$29,2,0),"-/-")</f>
        <v>Chi phí bán hàng</v>
      </c>
    </row>
    <row r="576" ht="21.0" customHeight="1" outlineLevel="1">
      <c r="A576" s="165" t="s">
        <v>594</v>
      </c>
      <c r="B576" s="166" t="s">
        <v>647</v>
      </c>
      <c r="C576" s="167" t="s">
        <v>95</v>
      </c>
      <c r="D576" s="168">
        <v>3.0E7</v>
      </c>
      <c r="E576" s="169" t="str">
        <f>iferror(vlookup(C576,'Master data'!$A$2:$C$29,3,0),"-/-")</f>
        <v>Biến phí</v>
      </c>
      <c r="F576" s="169" t="str">
        <f>iferror(vlookup(C576,'Master data'!$A$2:$C$29,2,0),"-/-")</f>
        <v>Chi phí bán hàng</v>
      </c>
    </row>
    <row r="577" ht="21.0" customHeight="1" outlineLevel="1">
      <c r="A577" s="165" t="s">
        <v>594</v>
      </c>
      <c r="B577" s="166" t="s">
        <v>648</v>
      </c>
      <c r="C577" s="167" t="s">
        <v>95</v>
      </c>
      <c r="D577" s="168">
        <v>3.0E7</v>
      </c>
      <c r="E577" s="169" t="str">
        <f>iferror(vlookup(C577,'Master data'!$A$2:$C$29,3,0),"-/-")</f>
        <v>Biến phí</v>
      </c>
      <c r="F577" s="169" t="str">
        <f>iferror(vlookup(C577,'Master data'!$A$2:$C$29,2,0),"-/-")</f>
        <v>Chi phí bán hàng</v>
      </c>
    </row>
    <row r="578" ht="21.0" customHeight="1" outlineLevel="1">
      <c r="A578" s="165" t="s">
        <v>594</v>
      </c>
      <c r="B578" s="166" t="s">
        <v>649</v>
      </c>
      <c r="C578" s="167" t="s">
        <v>95</v>
      </c>
      <c r="D578" s="168">
        <v>3.0E7</v>
      </c>
      <c r="E578" s="169" t="str">
        <f>iferror(vlookup(C578,'Master data'!$A$2:$C$29,3,0),"-/-")</f>
        <v>Biến phí</v>
      </c>
      <c r="F578" s="169" t="str">
        <f>iferror(vlookup(C578,'Master data'!$A$2:$C$29,2,0),"-/-")</f>
        <v>Chi phí bán hàng</v>
      </c>
    </row>
    <row r="579" ht="21.0" customHeight="1" outlineLevel="1">
      <c r="A579" s="165" t="s">
        <v>594</v>
      </c>
      <c r="B579" s="166" t="s">
        <v>650</v>
      </c>
      <c r="C579" s="167" t="s">
        <v>95</v>
      </c>
      <c r="D579" s="168">
        <v>3.0E7</v>
      </c>
      <c r="E579" s="169" t="str">
        <f>iferror(vlookup(C579,'Master data'!$A$2:$C$29,3,0),"-/-")</f>
        <v>Biến phí</v>
      </c>
      <c r="F579" s="169" t="str">
        <f>iferror(vlookup(C579,'Master data'!$A$2:$C$29,2,0),"-/-")</f>
        <v>Chi phí bán hàng</v>
      </c>
    </row>
    <row r="580" ht="21.0" customHeight="1" outlineLevel="1">
      <c r="A580" s="165" t="s">
        <v>594</v>
      </c>
      <c r="B580" s="166" t="s">
        <v>651</v>
      </c>
      <c r="C580" s="167" t="s">
        <v>95</v>
      </c>
      <c r="D580" s="168">
        <v>3.0E7</v>
      </c>
      <c r="E580" s="169" t="str">
        <f>iferror(vlookup(C580,'Master data'!$A$2:$C$29,3,0),"-/-")</f>
        <v>Biến phí</v>
      </c>
      <c r="F580" s="169" t="str">
        <f>iferror(vlookup(C580,'Master data'!$A$2:$C$29,2,0),"-/-")</f>
        <v>Chi phí bán hàng</v>
      </c>
    </row>
    <row r="581" ht="21.0" customHeight="1" outlineLevel="1">
      <c r="A581" s="165" t="s">
        <v>594</v>
      </c>
      <c r="B581" s="166" t="s">
        <v>652</v>
      </c>
      <c r="C581" s="167" t="s">
        <v>95</v>
      </c>
      <c r="D581" s="168">
        <v>3.0E7</v>
      </c>
      <c r="E581" s="169" t="str">
        <f>iferror(vlookup(C581,'Master data'!$A$2:$C$29,3,0),"-/-")</f>
        <v>Biến phí</v>
      </c>
      <c r="F581" s="169" t="str">
        <f>iferror(vlookup(C581,'Master data'!$A$2:$C$29,2,0),"-/-")</f>
        <v>Chi phí bán hàng</v>
      </c>
    </row>
    <row r="582" ht="21.0" customHeight="1" outlineLevel="1">
      <c r="A582" s="165" t="s">
        <v>594</v>
      </c>
      <c r="B582" s="166" t="s">
        <v>362</v>
      </c>
      <c r="C582" s="167" t="s">
        <v>112</v>
      </c>
      <c r="D582" s="168">
        <v>500000.0</v>
      </c>
      <c r="E582" s="169" t="str">
        <f>iferror(vlookup(C582,'Master data'!$A$2:$C$29,3,0),"-/-")</f>
        <v>Biến phí</v>
      </c>
      <c r="F582" s="169" t="str">
        <f>iferror(vlookup(C582,'Master data'!$A$2:$C$29,2,0),"-/-")</f>
        <v>Chi phí hành chính</v>
      </c>
    </row>
    <row r="583" ht="21.0" customHeight="1" outlineLevel="1">
      <c r="A583" s="165" t="s">
        <v>594</v>
      </c>
      <c r="B583" s="166" t="s">
        <v>499</v>
      </c>
      <c r="C583" s="167" t="s">
        <v>123</v>
      </c>
      <c r="D583" s="168">
        <v>6500000.0</v>
      </c>
      <c r="E583" s="169" t="str">
        <f>iferror(vlookup(C583,'Master data'!$A$2:$C$29,3,0),"-/-")</f>
        <v>Định phí</v>
      </c>
      <c r="F583" s="169" t="str">
        <f>iferror(vlookup(C583,'Master data'!$A$2:$C$29,2,0),"-/-")</f>
        <v>Chi phí QLDN</v>
      </c>
    </row>
    <row r="584" ht="21.0" customHeight="1" outlineLevel="1">
      <c r="A584" s="165" t="s">
        <v>594</v>
      </c>
      <c r="B584" s="166" t="s">
        <v>653</v>
      </c>
      <c r="C584" s="167" t="s">
        <v>112</v>
      </c>
      <c r="D584" s="168">
        <v>2000000.0</v>
      </c>
      <c r="E584" s="169" t="str">
        <f>iferror(vlookup(C584,'Master data'!$A$2:$C$29,3,0),"-/-")</f>
        <v>Biến phí</v>
      </c>
      <c r="F584" s="169" t="str">
        <f>iferror(vlookup(C584,'Master data'!$A$2:$C$29,2,0),"-/-")</f>
        <v>Chi phí hành chính</v>
      </c>
    </row>
    <row r="585" ht="21.0" customHeight="1" outlineLevel="1">
      <c r="A585" s="165" t="s">
        <v>594</v>
      </c>
      <c r="B585" s="166" t="s">
        <v>497</v>
      </c>
      <c r="C585" s="167" t="s">
        <v>120</v>
      </c>
      <c r="D585" s="168">
        <v>5.0715E7</v>
      </c>
      <c r="E585" s="169" t="str">
        <f>iferror(vlookup(C585,'Master data'!$A$2:$C$29,3,0),"-/-")</f>
        <v>Định phí</v>
      </c>
      <c r="F585" s="169" t="str">
        <f>iferror(vlookup(C585,'Master data'!$A$2:$C$29,2,0),"-/-")</f>
        <v>Chi phí QLDN</v>
      </c>
    </row>
    <row r="586" ht="21.0" customHeight="1" outlineLevel="1">
      <c r="A586" s="165" t="s">
        <v>594</v>
      </c>
      <c r="B586" s="166" t="s">
        <v>424</v>
      </c>
      <c r="C586" s="167" t="s">
        <v>120</v>
      </c>
      <c r="D586" s="168">
        <v>1.7E7</v>
      </c>
      <c r="E586" s="169" t="str">
        <f>iferror(vlookup(C586,'Master data'!$A$2:$C$29,3,0),"-/-")</f>
        <v>Định phí</v>
      </c>
      <c r="F586" s="169" t="str">
        <f>iferror(vlookup(C586,'Master data'!$A$2:$C$29,2,0),"-/-")</f>
        <v>Chi phí QLDN</v>
      </c>
    </row>
    <row r="587" ht="21.0" customHeight="1" outlineLevel="1">
      <c r="A587" s="165" t="s">
        <v>594</v>
      </c>
      <c r="B587" s="166" t="s">
        <v>654</v>
      </c>
      <c r="C587" s="167" t="s">
        <v>116</v>
      </c>
      <c r="D587" s="168">
        <v>1.3324E7</v>
      </c>
      <c r="E587" s="169" t="str">
        <f>iferror(vlookup(C587,'Master data'!$A$2:$C$29,3,0),"-/-")</f>
        <v>Định phí</v>
      </c>
      <c r="F587" s="169" t="str">
        <f>iferror(vlookup(C587,'Master data'!$A$2:$C$29,2,0),"-/-")</f>
        <v>Chi phí hành chính</v>
      </c>
    </row>
    <row r="588" ht="21.0" customHeight="1" outlineLevel="1">
      <c r="A588" s="165" t="s">
        <v>594</v>
      </c>
      <c r="B588" s="166" t="s">
        <v>361</v>
      </c>
      <c r="C588" s="167" t="s">
        <v>116</v>
      </c>
      <c r="D588" s="168">
        <v>2216000.0</v>
      </c>
      <c r="E588" s="169" t="str">
        <f>iferror(vlookup(C588,'Master data'!$A$2:$C$29,3,0),"-/-")</f>
        <v>Định phí</v>
      </c>
      <c r="F588" s="169" t="str">
        <f>iferror(vlookup(C588,'Master data'!$A$2:$C$29,2,0),"-/-")</f>
        <v>Chi phí hành chính</v>
      </c>
    </row>
    <row r="589" ht="21.0" customHeight="1" outlineLevel="1">
      <c r="A589" s="165" t="s">
        <v>594</v>
      </c>
      <c r="B589" s="166" t="s">
        <v>429</v>
      </c>
      <c r="C589" s="167" t="s">
        <v>116</v>
      </c>
      <c r="D589" s="168">
        <v>3148000.0</v>
      </c>
      <c r="E589" s="169" t="str">
        <f>iferror(vlookup(C589,'Master data'!$A$2:$C$29,3,0),"-/-")</f>
        <v>Định phí</v>
      </c>
      <c r="F589" s="169" t="str">
        <f>iferror(vlookup(C589,'Master data'!$A$2:$C$29,2,0),"-/-")</f>
        <v>Chi phí hành chính</v>
      </c>
    </row>
    <row r="590" ht="21.0" customHeight="1" outlineLevel="1">
      <c r="A590" s="165" t="s">
        <v>594</v>
      </c>
      <c r="B590" s="166" t="s">
        <v>655</v>
      </c>
      <c r="C590" s="167" t="s">
        <v>112</v>
      </c>
      <c r="D590" s="168">
        <v>4000000.0</v>
      </c>
      <c r="E590" s="169" t="str">
        <f>iferror(vlookup(C590,'Master data'!$A$2:$C$29,3,0),"-/-")</f>
        <v>Biến phí</v>
      </c>
      <c r="F590" s="169" t="str">
        <f>iferror(vlookup(C590,'Master data'!$A$2:$C$29,2,0),"-/-")</f>
        <v>Chi phí hành chính</v>
      </c>
    </row>
    <row r="591" ht="21.0" customHeight="1" outlineLevel="1">
      <c r="A591" s="165" t="s">
        <v>594</v>
      </c>
      <c r="B591" s="166" t="s">
        <v>656</v>
      </c>
      <c r="C591" s="167" t="s">
        <v>123</v>
      </c>
      <c r="D591" s="168">
        <v>1.6E7</v>
      </c>
      <c r="E591" s="169" t="str">
        <f>iferror(vlookup(C591,'Master data'!$A$2:$C$29,3,0),"-/-")</f>
        <v>Định phí</v>
      </c>
      <c r="F591" s="169" t="str">
        <f>iferror(vlookup(C591,'Master data'!$A$2:$C$29,2,0),"-/-")</f>
        <v>Chi phí QLDN</v>
      </c>
    </row>
    <row r="592" ht="21.0" customHeight="1" outlineLevel="1">
      <c r="A592" s="165" t="s">
        <v>594</v>
      </c>
      <c r="B592" s="166" t="s">
        <v>657</v>
      </c>
      <c r="C592" s="167" t="s">
        <v>112</v>
      </c>
      <c r="D592" s="168">
        <v>1.05E7</v>
      </c>
      <c r="E592" s="169" t="str">
        <f>iferror(vlookup(C592,'Master data'!$A$2:$C$29,3,0),"-/-")</f>
        <v>Biến phí</v>
      </c>
      <c r="F592" s="169" t="str">
        <f>iferror(vlookup(C592,'Master data'!$A$2:$C$29,2,0),"-/-")</f>
        <v>Chi phí hành chính</v>
      </c>
    </row>
    <row r="593" ht="21.0" customHeight="1" outlineLevel="1">
      <c r="A593" s="165" t="s">
        <v>594</v>
      </c>
      <c r="B593" s="166" t="s">
        <v>658</v>
      </c>
      <c r="C593" s="167" t="s">
        <v>121</v>
      </c>
      <c r="D593" s="168">
        <v>1.984E7</v>
      </c>
      <c r="E593" s="169" t="str">
        <f>iferror(vlookup(C593,'Master data'!$A$2:$C$29,3,0),"-/-")</f>
        <v>Định phí</v>
      </c>
      <c r="F593" s="169" t="str">
        <f>iferror(vlookup(C593,'Master data'!$A$2:$C$29,2,0),"-/-")</f>
        <v>Chi phí QLDN</v>
      </c>
    </row>
    <row r="594" ht="21.0" customHeight="1" outlineLevel="1">
      <c r="A594" s="165" t="s">
        <v>594</v>
      </c>
      <c r="B594" s="166" t="s">
        <v>659</v>
      </c>
      <c r="C594" s="167" t="s">
        <v>99</v>
      </c>
      <c r="D594" s="168">
        <v>1.658E7</v>
      </c>
      <c r="E594" s="169" t="str">
        <f>iferror(vlookup(C594,'Master data'!$A$2:$C$29,3,0),"-/-")</f>
        <v>Biến phí</v>
      </c>
      <c r="F594" s="169" t="str">
        <f>iferror(vlookup(C594,'Master data'!$A$2:$C$29,2,0),"-/-")</f>
        <v>Chi phí giá vốn</v>
      </c>
    </row>
    <row r="595" ht="21.0" customHeight="1" outlineLevel="1">
      <c r="A595" s="165" t="s">
        <v>594</v>
      </c>
      <c r="B595" s="166" t="s">
        <v>660</v>
      </c>
      <c r="C595" s="167" t="s">
        <v>99</v>
      </c>
      <c r="D595" s="168">
        <v>1.48E7</v>
      </c>
      <c r="E595" s="169" t="str">
        <f>iferror(vlookup(C595,'Master data'!$A$2:$C$29,3,0),"-/-")</f>
        <v>Biến phí</v>
      </c>
      <c r="F595" s="169" t="str">
        <f>iferror(vlookup(C595,'Master data'!$A$2:$C$29,2,0),"-/-")</f>
        <v>Chi phí giá vốn</v>
      </c>
    </row>
    <row r="596" ht="21.0" customHeight="1" outlineLevel="1">
      <c r="A596" s="165" t="s">
        <v>594</v>
      </c>
      <c r="B596" s="166" t="s">
        <v>661</v>
      </c>
      <c r="C596" s="167" t="s">
        <v>99</v>
      </c>
      <c r="D596" s="168">
        <v>2370000.0</v>
      </c>
      <c r="E596" s="169" t="str">
        <f>iferror(vlookup(C596,'Master data'!$A$2:$C$29,3,0),"-/-")</f>
        <v>Biến phí</v>
      </c>
      <c r="F596" s="169" t="str">
        <f>iferror(vlookup(C596,'Master data'!$A$2:$C$29,2,0),"-/-")</f>
        <v>Chi phí giá vốn</v>
      </c>
    </row>
    <row r="597" ht="21.0" customHeight="1" outlineLevel="1">
      <c r="A597" s="165" t="s">
        <v>594</v>
      </c>
      <c r="B597" s="166" t="s">
        <v>662</v>
      </c>
      <c r="C597" s="167" t="s">
        <v>99</v>
      </c>
      <c r="D597" s="168">
        <v>1.197E7</v>
      </c>
      <c r="E597" s="169" t="str">
        <f>iferror(vlookup(C597,'Master data'!$A$2:$C$29,3,0),"-/-")</f>
        <v>Biến phí</v>
      </c>
      <c r="F597" s="169" t="str">
        <f>iferror(vlookup(C597,'Master data'!$A$2:$C$29,2,0),"-/-")</f>
        <v>Chi phí giá vốn</v>
      </c>
    </row>
    <row r="598" ht="21.0" customHeight="1" outlineLevel="1">
      <c r="A598" s="165" t="s">
        <v>594</v>
      </c>
      <c r="B598" s="166" t="s">
        <v>663</v>
      </c>
      <c r="C598" s="167" t="s">
        <v>99</v>
      </c>
      <c r="D598" s="168">
        <v>1.2648E7</v>
      </c>
      <c r="E598" s="169" t="str">
        <f>iferror(vlookup(C598,'Master data'!$A$2:$C$29,3,0),"-/-")</f>
        <v>Biến phí</v>
      </c>
      <c r="F598" s="169" t="str">
        <f>iferror(vlookup(C598,'Master data'!$A$2:$C$29,2,0),"-/-")</f>
        <v>Chi phí giá vốn</v>
      </c>
    </row>
    <row r="599" ht="21.0" customHeight="1" outlineLevel="1">
      <c r="A599" s="165" t="s">
        <v>594</v>
      </c>
      <c r="B599" s="166" t="s">
        <v>664</v>
      </c>
      <c r="C599" s="167" t="s">
        <v>99</v>
      </c>
      <c r="D599" s="168">
        <v>7.6502E7</v>
      </c>
      <c r="E599" s="169" t="str">
        <f>iferror(vlookup(C599,'Master data'!$A$2:$C$29,3,0),"-/-")</f>
        <v>Biến phí</v>
      </c>
      <c r="F599" s="169" t="str">
        <f>iferror(vlookup(C599,'Master data'!$A$2:$C$29,2,0),"-/-")</f>
        <v>Chi phí giá vốn</v>
      </c>
    </row>
    <row r="600" ht="21.0" customHeight="1" outlineLevel="1">
      <c r="A600" s="165" t="s">
        <v>594</v>
      </c>
      <c r="B600" s="166" t="s">
        <v>665</v>
      </c>
      <c r="C600" s="167" t="s">
        <v>99</v>
      </c>
      <c r="D600" s="168">
        <v>6.6151E7</v>
      </c>
      <c r="E600" s="169" t="str">
        <f>iferror(vlookup(C600,'Master data'!$A$2:$C$29,3,0),"-/-")</f>
        <v>Biến phí</v>
      </c>
      <c r="F600" s="169" t="str">
        <f>iferror(vlookup(C600,'Master data'!$A$2:$C$29,2,0),"-/-")</f>
        <v>Chi phí giá vốn</v>
      </c>
    </row>
    <row r="601" ht="21.0" customHeight="1" outlineLevel="1">
      <c r="A601" s="165" t="s">
        <v>594</v>
      </c>
      <c r="B601" s="166" t="s">
        <v>666</v>
      </c>
      <c r="C601" s="167" t="s">
        <v>99</v>
      </c>
      <c r="D601" s="168">
        <v>6750000.0</v>
      </c>
      <c r="E601" s="169" t="str">
        <f>iferror(vlookup(C601,'Master data'!$A$2:$C$29,3,0),"-/-")</f>
        <v>Biến phí</v>
      </c>
      <c r="F601" s="169" t="str">
        <f>iferror(vlookup(C601,'Master data'!$A$2:$C$29,2,0),"-/-")</f>
        <v>Chi phí giá vốn</v>
      </c>
    </row>
    <row r="602" ht="21.0" customHeight="1" outlineLevel="1">
      <c r="A602" s="165" t="s">
        <v>594</v>
      </c>
      <c r="B602" s="166" t="s">
        <v>667</v>
      </c>
      <c r="C602" s="167" t="s">
        <v>70</v>
      </c>
      <c r="D602" s="168">
        <v>8400000.0</v>
      </c>
      <c r="E602" s="169" t="str">
        <f>iferror(vlookup(C602,'Master data'!$A$2:$C$29,3,0),"-/-")</f>
        <v>Chi phí khác</v>
      </c>
      <c r="F602" s="169" t="str">
        <f>iferror(vlookup(C602,'Master data'!$A$2:$C$29,2,0),"-/-")</f>
        <v>Chi phí khác</v>
      </c>
    </row>
    <row r="603" ht="21.0" customHeight="1" outlineLevel="1">
      <c r="A603" s="165" t="s">
        <v>594</v>
      </c>
      <c r="B603" s="166" t="s">
        <v>668</v>
      </c>
      <c r="C603" s="167" t="s">
        <v>70</v>
      </c>
      <c r="D603" s="168">
        <v>1.1E7</v>
      </c>
      <c r="E603" s="169" t="str">
        <f>iferror(vlookup(C603,'Master data'!$A$2:$C$29,3,0),"-/-")</f>
        <v>Chi phí khác</v>
      </c>
      <c r="F603" s="169" t="str">
        <f>iferror(vlookup(C603,'Master data'!$A$2:$C$29,2,0),"-/-")</f>
        <v>Chi phí khác</v>
      </c>
    </row>
    <row r="604" ht="21.0" customHeight="1" outlineLevel="1">
      <c r="A604" s="165" t="s">
        <v>594</v>
      </c>
      <c r="B604" s="166" t="s">
        <v>586</v>
      </c>
      <c r="C604" s="167" t="s">
        <v>102</v>
      </c>
      <c r="D604" s="168">
        <v>3.3265E8</v>
      </c>
      <c r="E604" s="169" t="str">
        <f>iferror(vlookup(C604,'Master data'!$A$2:$C$29,3,0),"-/-")</f>
        <v>Biến phí</v>
      </c>
      <c r="F604" s="169" t="str">
        <f>iferror(vlookup(C604,'Master data'!$A$2:$C$29,2,0),"-/-")</f>
        <v>Chi phí giá vốn</v>
      </c>
    </row>
    <row r="605" ht="21.0" customHeight="1" outlineLevel="1">
      <c r="A605" s="165" t="s">
        <v>594</v>
      </c>
      <c r="B605" s="166" t="s">
        <v>669</v>
      </c>
      <c r="C605" s="167" t="s">
        <v>109</v>
      </c>
      <c r="D605" s="168">
        <v>2.76443715E8</v>
      </c>
      <c r="E605" s="169" t="str">
        <f>iferror(vlookup(C605,'Master data'!$A$2:$C$29,3,0),"-/-")</f>
        <v>Định phí</v>
      </c>
      <c r="F605" s="169" t="str">
        <f>iferror(vlookup(C605,'Master data'!$A$2:$C$29,2,0),"-/-")</f>
        <v>Chi phí QLDN</v>
      </c>
    </row>
    <row r="606" ht="21.0" customHeight="1" outlineLevel="1">
      <c r="A606" s="165" t="s">
        <v>594</v>
      </c>
      <c r="B606" s="166" t="s">
        <v>670</v>
      </c>
      <c r="C606" s="167" t="s">
        <v>17</v>
      </c>
      <c r="D606" s="168">
        <v>2.4112015E8</v>
      </c>
      <c r="E606" s="169" t="str">
        <f>iferror(vlookup(C606,'Master data'!$A$2:$C$29,3,0),"-/-")</f>
        <v>Biến phí</v>
      </c>
      <c r="F606" s="169" t="str">
        <f>iferror(vlookup(C606,'Master data'!$A$2:$C$29,2,0),"-/-")</f>
        <v>Chi phí bán hàng</v>
      </c>
    </row>
    <row r="607" ht="21.0" customHeight="1" collapsed="1">
      <c r="A607" s="165" t="s">
        <v>671</v>
      </c>
      <c r="B607" s="166" t="s">
        <v>274</v>
      </c>
      <c r="C607" s="167" t="s">
        <v>112</v>
      </c>
      <c r="D607" s="168">
        <v>0.0</v>
      </c>
      <c r="E607" s="169" t="str">
        <f>iferror(vlookup(C607,'Master data'!$A$2:$C$29,3,0),"-/-")</f>
        <v>Biến phí</v>
      </c>
      <c r="F607" s="169" t="str">
        <f>iferror(vlookup(C607,'Master data'!$A$2:$C$29,2,0),"-/-")</f>
        <v>Chi phí hành chính</v>
      </c>
    </row>
    <row r="608" ht="21.0" customHeight="1" outlineLevel="1">
      <c r="A608" s="165" t="s">
        <v>671</v>
      </c>
      <c r="B608" s="166" t="s">
        <v>275</v>
      </c>
      <c r="C608" s="167" t="s">
        <v>112</v>
      </c>
      <c r="D608" s="168">
        <v>890000.0</v>
      </c>
      <c r="E608" s="169" t="str">
        <f>iferror(vlookup(C608,'Master data'!$A$2:$C$29,3,0),"-/-")</f>
        <v>Biến phí</v>
      </c>
      <c r="F608" s="169" t="str">
        <f>iferror(vlookup(C608,'Master data'!$A$2:$C$29,2,0),"-/-")</f>
        <v>Chi phí hành chính</v>
      </c>
    </row>
    <row r="609" ht="21.0" customHeight="1" outlineLevel="1">
      <c r="A609" s="165" t="s">
        <v>671</v>
      </c>
      <c r="B609" s="166" t="s">
        <v>375</v>
      </c>
      <c r="C609" s="167" t="s">
        <v>112</v>
      </c>
      <c r="D609" s="168">
        <v>560000.0</v>
      </c>
      <c r="E609" s="169" t="str">
        <f>iferror(vlookup(C609,'Master data'!$A$2:$C$29,3,0),"-/-")</f>
        <v>Biến phí</v>
      </c>
      <c r="F609" s="169" t="str">
        <f>iferror(vlookup(C609,'Master data'!$A$2:$C$29,2,0),"-/-")</f>
        <v>Chi phí hành chính</v>
      </c>
    </row>
    <row r="610" ht="21.0" customHeight="1" outlineLevel="1">
      <c r="A610" s="165" t="s">
        <v>671</v>
      </c>
      <c r="B610" s="166" t="s">
        <v>672</v>
      </c>
      <c r="C610" s="167" t="s">
        <v>112</v>
      </c>
      <c r="D610" s="168">
        <v>1600000.0</v>
      </c>
      <c r="E610" s="169" t="str">
        <f>iferror(vlookup(C610,'Master data'!$A$2:$C$29,3,0),"-/-")</f>
        <v>Biến phí</v>
      </c>
      <c r="F610" s="169" t="str">
        <f>iferror(vlookup(C610,'Master data'!$A$2:$C$29,2,0),"-/-")</f>
        <v>Chi phí hành chính</v>
      </c>
    </row>
    <row r="611" ht="21.0" customHeight="1" outlineLevel="1">
      <c r="A611" s="165" t="s">
        <v>671</v>
      </c>
      <c r="B611" s="166" t="s">
        <v>441</v>
      </c>
      <c r="C611" s="167" t="s">
        <v>112</v>
      </c>
      <c r="D611" s="168">
        <v>9552000.0</v>
      </c>
      <c r="E611" s="169" t="str">
        <f>iferror(vlookup(C611,'Master data'!$A$2:$C$29,3,0),"-/-")</f>
        <v>Biến phí</v>
      </c>
      <c r="F611" s="169" t="str">
        <f>iferror(vlookup(C611,'Master data'!$A$2:$C$29,2,0),"-/-")</f>
        <v>Chi phí hành chính</v>
      </c>
    </row>
    <row r="612" ht="21.0" customHeight="1" outlineLevel="1">
      <c r="A612" s="165" t="s">
        <v>671</v>
      </c>
      <c r="B612" s="166" t="s">
        <v>673</v>
      </c>
      <c r="C612" s="167" t="s">
        <v>112</v>
      </c>
      <c r="D612" s="168">
        <v>2000000.0</v>
      </c>
      <c r="E612" s="169" t="str">
        <f>iferror(vlookup(C612,'Master data'!$A$2:$C$29,3,0),"-/-")</f>
        <v>Biến phí</v>
      </c>
      <c r="F612" s="169" t="str">
        <f>iferror(vlookup(C612,'Master data'!$A$2:$C$29,2,0),"-/-")</f>
        <v>Chi phí hành chính</v>
      </c>
    </row>
    <row r="613" ht="21.0" customHeight="1" outlineLevel="1">
      <c r="A613" s="165" t="s">
        <v>671</v>
      </c>
      <c r="B613" s="166" t="s">
        <v>674</v>
      </c>
      <c r="C613" s="167" t="s">
        <v>112</v>
      </c>
      <c r="D613" s="168">
        <v>2.5E7</v>
      </c>
      <c r="E613" s="169" t="str">
        <f>iferror(vlookup(C613,'Master data'!$A$2:$C$29,3,0),"-/-")</f>
        <v>Biến phí</v>
      </c>
      <c r="F613" s="169" t="str">
        <f>iferror(vlookup(C613,'Master data'!$A$2:$C$29,2,0),"-/-")</f>
        <v>Chi phí hành chính</v>
      </c>
    </row>
    <row r="614" ht="21.0" customHeight="1" outlineLevel="1">
      <c r="A614" s="165" t="s">
        <v>671</v>
      </c>
      <c r="B614" s="166" t="s">
        <v>675</v>
      </c>
      <c r="C614" s="167" t="s">
        <v>112</v>
      </c>
      <c r="D614" s="168">
        <v>1268000.0</v>
      </c>
      <c r="E614" s="169" t="str">
        <f>iferror(vlookup(C614,'Master data'!$A$2:$C$29,3,0),"-/-")</f>
        <v>Biến phí</v>
      </c>
      <c r="F614" s="169" t="str">
        <f>iferror(vlookup(C614,'Master data'!$A$2:$C$29,2,0),"-/-")</f>
        <v>Chi phí hành chính</v>
      </c>
    </row>
    <row r="615" ht="21.0" customHeight="1" outlineLevel="1">
      <c r="A615" s="165" t="s">
        <v>671</v>
      </c>
      <c r="B615" s="166" t="s">
        <v>676</v>
      </c>
      <c r="C615" s="167" t="s">
        <v>112</v>
      </c>
      <c r="D615" s="168">
        <v>5148000.0</v>
      </c>
      <c r="E615" s="169" t="str">
        <f>iferror(vlookup(C615,'Master data'!$A$2:$C$29,3,0),"-/-")</f>
        <v>Biến phí</v>
      </c>
      <c r="F615" s="169" t="str">
        <f>iferror(vlookup(C615,'Master data'!$A$2:$C$29,2,0),"-/-")</f>
        <v>Chi phí hành chính</v>
      </c>
    </row>
    <row r="616" ht="21.0" customHeight="1" outlineLevel="1">
      <c r="A616" s="165" t="s">
        <v>671</v>
      </c>
      <c r="B616" s="166" t="s">
        <v>465</v>
      </c>
      <c r="C616" s="167" t="s">
        <v>112</v>
      </c>
      <c r="D616" s="168">
        <v>749971.0</v>
      </c>
      <c r="E616" s="169" t="str">
        <f>iferror(vlookup(C616,'Master data'!$A$2:$C$29,3,0),"-/-")</f>
        <v>Biến phí</v>
      </c>
      <c r="F616" s="169" t="str">
        <f>iferror(vlookup(C616,'Master data'!$A$2:$C$29,2,0),"-/-")</f>
        <v>Chi phí hành chính</v>
      </c>
    </row>
    <row r="617" ht="21.0" customHeight="1" outlineLevel="1">
      <c r="A617" s="165" t="s">
        <v>671</v>
      </c>
      <c r="B617" s="166" t="s">
        <v>677</v>
      </c>
      <c r="C617" s="167" t="s">
        <v>112</v>
      </c>
      <c r="D617" s="168">
        <v>4500000.0</v>
      </c>
      <c r="E617" s="169" t="str">
        <f>iferror(vlookup(C617,'Master data'!$A$2:$C$29,3,0),"-/-")</f>
        <v>Biến phí</v>
      </c>
      <c r="F617" s="169" t="str">
        <f>iferror(vlookup(C617,'Master data'!$A$2:$C$29,2,0),"-/-")</f>
        <v>Chi phí hành chính</v>
      </c>
    </row>
    <row r="618" ht="21.0" customHeight="1" outlineLevel="1">
      <c r="A618" s="165" t="s">
        <v>671</v>
      </c>
      <c r="B618" s="166" t="s">
        <v>554</v>
      </c>
      <c r="C618" s="167" t="s">
        <v>112</v>
      </c>
      <c r="D618" s="168">
        <v>300000.0</v>
      </c>
      <c r="E618" s="169" t="str">
        <f>iferror(vlookup(C618,'Master data'!$A$2:$C$29,3,0),"-/-")</f>
        <v>Biến phí</v>
      </c>
      <c r="F618" s="169" t="str">
        <f>iferror(vlookup(C618,'Master data'!$A$2:$C$29,2,0),"-/-")</f>
        <v>Chi phí hành chính</v>
      </c>
    </row>
    <row r="619" ht="21.0" customHeight="1" outlineLevel="1">
      <c r="A619" s="165" t="s">
        <v>671</v>
      </c>
      <c r="B619" s="166" t="s">
        <v>678</v>
      </c>
      <c r="C619" s="167" t="s">
        <v>112</v>
      </c>
      <c r="D619" s="168">
        <v>80000.0</v>
      </c>
      <c r="E619" s="169" t="str">
        <f>iferror(vlookup(C619,'Master data'!$A$2:$C$29,3,0),"-/-")</f>
        <v>Biến phí</v>
      </c>
      <c r="F619" s="169" t="str">
        <f>iferror(vlookup(C619,'Master data'!$A$2:$C$29,2,0),"-/-")</f>
        <v>Chi phí hành chính</v>
      </c>
    </row>
    <row r="620" ht="21.0" customHeight="1" outlineLevel="1">
      <c r="A620" s="165" t="s">
        <v>671</v>
      </c>
      <c r="B620" s="166" t="s">
        <v>626</v>
      </c>
      <c r="C620" s="167" t="s">
        <v>112</v>
      </c>
      <c r="D620" s="168">
        <v>200000.0</v>
      </c>
      <c r="E620" s="169" t="str">
        <f>iferror(vlookup(C620,'Master data'!$A$2:$C$29,3,0),"-/-")</f>
        <v>Biến phí</v>
      </c>
      <c r="F620" s="169" t="str">
        <f>iferror(vlookup(C620,'Master data'!$A$2:$C$29,2,0),"-/-")</f>
        <v>Chi phí hành chính</v>
      </c>
    </row>
    <row r="621" ht="21.0" customHeight="1" outlineLevel="1">
      <c r="A621" s="165" t="s">
        <v>671</v>
      </c>
      <c r="B621" s="166" t="s">
        <v>679</v>
      </c>
      <c r="C621" s="167" t="s">
        <v>95</v>
      </c>
      <c r="D621" s="168">
        <v>3.0E7</v>
      </c>
      <c r="E621" s="169" t="str">
        <f>iferror(vlookup(C621,'Master data'!$A$2:$C$29,3,0),"-/-")</f>
        <v>Biến phí</v>
      </c>
      <c r="F621" s="169" t="str">
        <f>iferror(vlookup(C621,'Master data'!$A$2:$C$29,2,0),"-/-")</f>
        <v>Chi phí bán hàng</v>
      </c>
    </row>
    <row r="622" ht="21.0" customHeight="1" outlineLevel="1">
      <c r="A622" s="165" t="s">
        <v>671</v>
      </c>
      <c r="B622" s="166" t="s">
        <v>680</v>
      </c>
      <c r="C622" s="167" t="s">
        <v>95</v>
      </c>
      <c r="D622" s="168">
        <v>3.0E7</v>
      </c>
      <c r="E622" s="169" t="str">
        <f>iferror(vlookup(C622,'Master data'!$A$2:$C$29,3,0),"-/-")</f>
        <v>Biến phí</v>
      </c>
      <c r="F622" s="169" t="str">
        <f>iferror(vlookup(C622,'Master data'!$A$2:$C$29,2,0),"-/-")</f>
        <v>Chi phí bán hàng</v>
      </c>
    </row>
    <row r="623" ht="21.0" customHeight="1" outlineLevel="1">
      <c r="A623" s="165" t="s">
        <v>671</v>
      </c>
      <c r="B623" s="166" t="s">
        <v>681</v>
      </c>
      <c r="C623" s="167" t="s">
        <v>95</v>
      </c>
      <c r="D623" s="168">
        <v>3.0E7</v>
      </c>
      <c r="E623" s="169" t="str">
        <f>iferror(vlookup(C623,'Master data'!$A$2:$C$29,3,0),"-/-")</f>
        <v>Biến phí</v>
      </c>
      <c r="F623" s="169" t="str">
        <f>iferror(vlookup(C623,'Master data'!$A$2:$C$29,2,0),"-/-")</f>
        <v>Chi phí bán hàng</v>
      </c>
    </row>
    <row r="624" ht="21.0" customHeight="1" outlineLevel="1">
      <c r="A624" s="165" t="s">
        <v>671</v>
      </c>
      <c r="B624" s="166" t="s">
        <v>682</v>
      </c>
      <c r="C624" s="167" t="s">
        <v>112</v>
      </c>
      <c r="D624" s="168">
        <v>2000000.0</v>
      </c>
      <c r="E624" s="169" t="str">
        <f>iferror(vlookup(C624,'Master data'!$A$2:$C$29,3,0),"-/-")</f>
        <v>Biến phí</v>
      </c>
      <c r="F624" s="169" t="str">
        <f>iferror(vlookup(C624,'Master data'!$A$2:$C$29,2,0),"-/-")</f>
        <v>Chi phí hành chính</v>
      </c>
    </row>
    <row r="625" ht="21.0" customHeight="1" outlineLevel="1">
      <c r="A625" s="165" t="s">
        <v>671</v>
      </c>
      <c r="B625" s="166" t="s">
        <v>683</v>
      </c>
      <c r="C625" s="167" t="s">
        <v>120</v>
      </c>
      <c r="D625" s="168">
        <v>1.6E7</v>
      </c>
      <c r="E625" s="169" t="str">
        <f>iferror(vlookup(C625,'Master data'!$A$2:$C$29,3,0),"-/-")</f>
        <v>Định phí</v>
      </c>
      <c r="F625" s="169" t="str">
        <f>iferror(vlookup(C625,'Master data'!$A$2:$C$29,2,0),"-/-")</f>
        <v>Chi phí QLDN</v>
      </c>
    </row>
    <row r="626" ht="21.0" customHeight="1" outlineLevel="1">
      <c r="A626" s="165" t="s">
        <v>671</v>
      </c>
      <c r="B626" s="166" t="s">
        <v>429</v>
      </c>
      <c r="C626" s="167" t="s">
        <v>116</v>
      </c>
      <c r="D626" s="168">
        <v>3683500.0</v>
      </c>
      <c r="E626" s="169" t="str">
        <f>iferror(vlookup(C626,'Master data'!$A$2:$C$29,3,0),"-/-")</f>
        <v>Định phí</v>
      </c>
      <c r="F626" s="169" t="str">
        <f>iferror(vlookup(C626,'Master data'!$A$2:$C$29,2,0),"-/-")</f>
        <v>Chi phí hành chính</v>
      </c>
    </row>
    <row r="627" ht="21.0" customHeight="1" outlineLevel="1">
      <c r="A627" s="165" t="s">
        <v>671</v>
      </c>
      <c r="B627" s="166" t="s">
        <v>423</v>
      </c>
      <c r="C627" s="167" t="s">
        <v>120</v>
      </c>
      <c r="D627" s="168">
        <v>4.7715E7</v>
      </c>
      <c r="E627" s="169" t="str">
        <f>iferror(vlookup(C627,'Master data'!$A$2:$C$29,3,0),"-/-")</f>
        <v>Định phí</v>
      </c>
      <c r="F627" s="169" t="str">
        <f>iferror(vlookup(C627,'Master data'!$A$2:$C$29,2,0),"-/-")</f>
        <v>Chi phí QLDN</v>
      </c>
    </row>
    <row r="628" ht="21.0" customHeight="1" outlineLevel="1">
      <c r="A628" s="165" t="s">
        <v>671</v>
      </c>
      <c r="B628" s="166" t="s">
        <v>358</v>
      </c>
      <c r="C628" s="170" t="s">
        <v>120</v>
      </c>
      <c r="D628" s="168">
        <v>1.4E7</v>
      </c>
      <c r="E628" s="169" t="str">
        <f>iferror(vlookup(C628,'Master data'!$A$2:$C$29,3,0),"-/-")</f>
        <v>Định phí</v>
      </c>
      <c r="F628" s="169" t="str">
        <f>iferror(vlookup(C628,'Master data'!$A$2:$C$29,2,0),"-/-")</f>
        <v>Chi phí QLDN</v>
      </c>
    </row>
    <row r="629" ht="21.0" customHeight="1" outlineLevel="1">
      <c r="A629" s="165" t="s">
        <v>671</v>
      </c>
      <c r="B629" s="166" t="s">
        <v>425</v>
      </c>
      <c r="C629" s="170" t="s">
        <v>116</v>
      </c>
      <c r="D629" s="168">
        <v>1.1372E7</v>
      </c>
      <c r="E629" s="169" t="str">
        <f>iferror(vlookup(C629,'Master data'!$A$2:$C$29,3,0),"-/-")</f>
        <v>Định phí</v>
      </c>
      <c r="F629" s="169" t="str">
        <f>iferror(vlookup(C629,'Master data'!$A$2:$C$29,2,0),"-/-")</f>
        <v>Chi phí hành chính</v>
      </c>
    </row>
    <row r="630" ht="21.0" customHeight="1" outlineLevel="1">
      <c r="A630" s="165" t="s">
        <v>671</v>
      </c>
      <c r="B630" s="166" t="s">
        <v>426</v>
      </c>
      <c r="C630" s="167" t="s">
        <v>116</v>
      </c>
      <c r="D630" s="168">
        <v>2688000.0</v>
      </c>
      <c r="E630" s="169" t="str">
        <f>iferror(vlookup(C630,'Master data'!$A$2:$C$29,3,0),"-/-")</f>
        <v>Định phí</v>
      </c>
      <c r="F630" s="169" t="str">
        <f>iferror(vlookup(C630,'Master data'!$A$2:$C$29,2,0),"-/-")</f>
        <v>Chi phí hành chính</v>
      </c>
    </row>
    <row r="631" ht="21.0" customHeight="1" outlineLevel="1">
      <c r="A631" s="165" t="s">
        <v>671</v>
      </c>
      <c r="B631" s="166" t="s">
        <v>684</v>
      </c>
      <c r="C631" s="167" t="s">
        <v>123</v>
      </c>
      <c r="D631" s="168">
        <v>5525000.0</v>
      </c>
      <c r="E631" s="169" t="str">
        <f>iferror(vlookup(C631,'Master data'!$A$2:$C$29,3,0),"-/-")</f>
        <v>Định phí</v>
      </c>
      <c r="F631" s="169" t="str">
        <f>iferror(vlookup(C631,'Master data'!$A$2:$C$29,2,0),"-/-")</f>
        <v>Chi phí QLDN</v>
      </c>
    </row>
    <row r="632" ht="21.0" customHeight="1" outlineLevel="1">
      <c r="A632" s="165" t="s">
        <v>671</v>
      </c>
      <c r="B632" s="166" t="s">
        <v>685</v>
      </c>
      <c r="C632" s="170" t="s">
        <v>123</v>
      </c>
      <c r="D632" s="168">
        <v>1.6E7</v>
      </c>
      <c r="E632" s="169" t="str">
        <f>iferror(vlookup(C632,'Master data'!$A$2:$C$29,3,0),"-/-")</f>
        <v>Định phí</v>
      </c>
      <c r="F632" s="169" t="str">
        <f>iferror(vlookup(C632,'Master data'!$A$2:$C$29,2,0),"-/-")</f>
        <v>Chi phí QLDN</v>
      </c>
    </row>
    <row r="633" ht="21.0" customHeight="1" outlineLevel="1">
      <c r="A633" s="165" t="s">
        <v>671</v>
      </c>
      <c r="B633" s="166" t="s">
        <v>658</v>
      </c>
      <c r="C633" s="167" t="s">
        <v>121</v>
      </c>
      <c r="D633" s="168">
        <v>2.304E7</v>
      </c>
      <c r="E633" s="169" t="str">
        <f>iferror(vlookup(C633,'Master data'!$A$2:$C$29,3,0),"-/-")</f>
        <v>Định phí</v>
      </c>
      <c r="F633" s="169" t="str">
        <f>iferror(vlookup(C633,'Master data'!$A$2:$C$29,2,0),"-/-")</f>
        <v>Chi phí QLDN</v>
      </c>
    </row>
    <row r="634" ht="21.0" customHeight="1" outlineLevel="1">
      <c r="A634" s="165" t="s">
        <v>671</v>
      </c>
      <c r="B634" s="166" t="s">
        <v>686</v>
      </c>
      <c r="C634" s="167" t="s">
        <v>109</v>
      </c>
      <c r="D634" s="168">
        <v>4.5943731E7</v>
      </c>
      <c r="E634" s="169" t="str">
        <f>iferror(vlookup(C634,'Master data'!$A$2:$C$29,3,0),"-/-")</f>
        <v>Định phí</v>
      </c>
      <c r="F634" s="169" t="str">
        <f>iferror(vlookup(C634,'Master data'!$A$2:$C$29,2,0),"-/-")</f>
        <v>Chi phí QLDN</v>
      </c>
    </row>
    <row r="635" ht="21.0" customHeight="1" outlineLevel="1">
      <c r="A635" s="165" t="s">
        <v>671</v>
      </c>
      <c r="B635" s="166" t="s">
        <v>687</v>
      </c>
      <c r="C635" s="170" t="s">
        <v>17</v>
      </c>
      <c r="D635" s="168">
        <v>3156800.0</v>
      </c>
      <c r="E635" s="169" t="str">
        <f>iferror(vlookup(C635,'Master data'!$A$2:$C$29,3,0),"-/-")</f>
        <v>Biến phí</v>
      </c>
      <c r="F635" s="169" t="str">
        <f>iferror(vlookup(C635,'Master data'!$A$2:$C$29,2,0),"-/-")</f>
        <v>Chi phí bán hàng</v>
      </c>
    </row>
    <row r="636" ht="21.0" customHeight="1">
      <c r="A636" s="165" t="s">
        <v>688</v>
      </c>
      <c r="B636" s="166" t="s">
        <v>274</v>
      </c>
      <c r="C636" s="167" t="s">
        <v>112</v>
      </c>
      <c r="D636" s="168">
        <v>0.0</v>
      </c>
      <c r="E636" s="169" t="str">
        <f>iferror(vlookup(C636,'Master data'!$A$2:$C$29,3,0),"-/-")</f>
        <v>Biến phí</v>
      </c>
      <c r="F636" s="169" t="str">
        <f>iferror(vlookup(C636,'Master data'!$A$2:$C$29,2,0),"-/-")</f>
        <v>Chi phí hành chính</v>
      </c>
    </row>
    <row r="637" ht="21.0" customHeight="1">
      <c r="A637" s="165" t="s">
        <v>689</v>
      </c>
      <c r="B637" s="166" t="s">
        <v>274</v>
      </c>
      <c r="C637" s="167" t="s">
        <v>112</v>
      </c>
      <c r="D637" s="168">
        <v>0.0</v>
      </c>
      <c r="E637" s="169" t="str">
        <f>iferror(vlookup(C637,'Master data'!$A$2:$C$29,3,0),"-/-")</f>
        <v>Biến phí</v>
      </c>
      <c r="F637" s="169" t="str">
        <f>iferror(vlookup(C637,'Master data'!$A$2:$C$29,2,0),"-/-")</f>
        <v>Chi phí hành chính</v>
      </c>
    </row>
    <row r="638" ht="21.0" customHeight="1">
      <c r="A638" s="165" t="s">
        <v>688</v>
      </c>
      <c r="B638" s="166" t="s">
        <v>690</v>
      </c>
      <c r="C638" s="170" t="s">
        <v>95</v>
      </c>
      <c r="D638" s="168">
        <v>1.0692E7</v>
      </c>
      <c r="E638" s="169" t="str">
        <f>iferror(vlookup(C638,'Master data'!$A$2:$C$29,3,0),"-/-")</f>
        <v>Biến phí</v>
      </c>
      <c r="F638" s="169" t="str">
        <f>iferror(vlookup(C638,'Master data'!$A$2:$C$29,2,0),"-/-")</f>
        <v>Chi phí bán hàng</v>
      </c>
    </row>
    <row r="639" ht="21.0" customHeight="1">
      <c r="A639" s="165" t="s">
        <v>688</v>
      </c>
      <c r="B639" s="166" t="s">
        <v>675</v>
      </c>
      <c r="C639" s="167" t="s">
        <v>95</v>
      </c>
      <c r="D639" s="168">
        <v>1268000.0</v>
      </c>
      <c r="E639" s="169" t="str">
        <f>iferror(vlookup(C639,'Master data'!$A$2:$C$29,3,0),"-/-")</f>
        <v>Biến phí</v>
      </c>
      <c r="F639" s="169" t="str">
        <f>iferror(vlookup(C639,'Master data'!$A$2:$C$29,2,0),"-/-")</f>
        <v>Chi phí bán hàng</v>
      </c>
    </row>
    <row r="640" ht="21.0" customHeight="1">
      <c r="A640" s="165" t="s">
        <v>688</v>
      </c>
      <c r="B640" s="166" t="s">
        <v>691</v>
      </c>
      <c r="C640" s="170" t="s">
        <v>95</v>
      </c>
      <c r="D640" s="168">
        <v>160000.0</v>
      </c>
      <c r="E640" s="169" t="str">
        <f>iferror(vlookup(C640,'Master data'!$A$2:$C$29,3,0),"-/-")</f>
        <v>Biến phí</v>
      </c>
      <c r="F640" s="169" t="str">
        <f>iferror(vlookup(C640,'Master data'!$A$2:$C$29,2,0),"-/-")</f>
        <v>Chi phí bán hàng</v>
      </c>
    </row>
    <row r="641" ht="21.0" customHeight="1">
      <c r="A641" s="165" t="s">
        <v>688</v>
      </c>
      <c r="B641" s="166" t="s">
        <v>692</v>
      </c>
      <c r="C641" s="170" t="s">
        <v>95</v>
      </c>
      <c r="D641" s="168">
        <v>5248900.0</v>
      </c>
      <c r="E641" s="169" t="str">
        <f>iferror(vlookup(C641,'Master data'!$A$2:$C$29,3,0),"-/-")</f>
        <v>Biến phí</v>
      </c>
      <c r="F641" s="169" t="str">
        <f>iferror(vlookup(C641,'Master data'!$A$2:$C$29,2,0),"-/-")</f>
        <v>Chi phí bán hàng</v>
      </c>
    </row>
    <row r="642" ht="21.0" customHeight="1">
      <c r="A642" s="165" t="s">
        <v>688</v>
      </c>
      <c r="B642" s="166" t="s">
        <v>693</v>
      </c>
      <c r="C642" s="167" t="s">
        <v>95</v>
      </c>
      <c r="D642" s="168">
        <v>177000.0</v>
      </c>
      <c r="E642" s="169" t="str">
        <f>iferror(vlookup(C642,'Master data'!$A$2:$C$29,3,0),"-/-")</f>
        <v>Biến phí</v>
      </c>
      <c r="F642" s="169" t="str">
        <f>iferror(vlookup(C642,'Master data'!$A$2:$C$29,2,0),"-/-")</f>
        <v>Chi phí bán hàng</v>
      </c>
    </row>
    <row r="643" ht="21.0" customHeight="1">
      <c r="A643" s="165" t="s">
        <v>688</v>
      </c>
      <c r="B643" s="166" t="s">
        <v>423</v>
      </c>
      <c r="C643" s="167" t="s">
        <v>120</v>
      </c>
      <c r="D643" s="168">
        <v>4.7715E7</v>
      </c>
      <c r="E643" s="169" t="str">
        <f>iferror(vlookup(C643,'Master data'!$A$2:$C$29,3,0),"-/-")</f>
        <v>Định phí</v>
      </c>
      <c r="F643" s="169" t="str">
        <f>iferror(vlookup(C643,'Master data'!$A$2:$C$29,2,0),"-/-")</f>
        <v>Chi phí QLDN</v>
      </c>
    </row>
    <row r="644" ht="21.0" customHeight="1">
      <c r="A644" s="165" t="s">
        <v>688</v>
      </c>
      <c r="B644" s="166" t="s">
        <v>424</v>
      </c>
      <c r="C644" s="167" t="s">
        <v>120</v>
      </c>
      <c r="D644" s="168">
        <v>1.4E7</v>
      </c>
      <c r="E644" s="169" t="str">
        <f>iferror(vlookup(C644,'Master data'!$A$2:$C$29,3,0),"-/-")</f>
        <v>Định phí</v>
      </c>
      <c r="F644" s="169" t="str">
        <f>iferror(vlookup(C644,'Master data'!$A$2:$C$29,2,0),"-/-")</f>
        <v>Chi phí QLDN</v>
      </c>
    </row>
    <row r="645" ht="21.0" customHeight="1">
      <c r="A645" s="165" t="s">
        <v>688</v>
      </c>
      <c r="B645" s="166" t="s">
        <v>359</v>
      </c>
      <c r="C645" s="167" t="s">
        <v>116</v>
      </c>
      <c r="D645" s="168">
        <v>3884000.0</v>
      </c>
      <c r="E645" s="169" t="str">
        <f>iferror(vlookup(C645,'Master data'!$A$2:$C$29,3,0),"-/-")</f>
        <v>Định phí</v>
      </c>
      <c r="F645" s="169" t="str">
        <f>iferror(vlookup(C645,'Master data'!$A$2:$C$29,2,0),"-/-")</f>
        <v>Chi phí hành chính</v>
      </c>
    </row>
    <row r="646" ht="21.0" customHeight="1">
      <c r="A646" s="165" t="s">
        <v>688</v>
      </c>
      <c r="B646" s="166" t="s">
        <v>694</v>
      </c>
      <c r="C646" s="167" t="s">
        <v>116</v>
      </c>
      <c r="D646" s="168">
        <v>1000000.0</v>
      </c>
      <c r="E646" s="169" t="str">
        <f>iferror(vlookup(C646,'Master data'!$A$2:$C$29,3,0),"-/-")</f>
        <v>Định phí</v>
      </c>
      <c r="F646" s="169" t="str">
        <f>iferror(vlookup(C646,'Master data'!$A$2:$C$29,2,0),"-/-")</f>
        <v>Chi phí hành chính</v>
      </c>
    </row>
    <row r="647" ht="21.0" customHeight="1">
      <c r="A647" s="165" t="s">
        <v>688</v>
      </c>
      <c r="B647" s="166" t="s">
        <v>499</v>
      </c>
      <c r="C647" s="167" t="s">
        <v>123</v>
      </c>
      <c r="D647" s="168">
        <v>5525000.0</v>
      </c>
      <c r="E647" s="169" t="str">
        <f>iferror(vlookup(C647,'Master data'!$A$2:$C$29,3,0),"-/-")</f>
        <v>Định phí</v>
      </c>
      <c r="F647" s="169" t="str">
        <f>iferror(vlookup(C647,'Master data'!$A$2:$C$29,2,0),"-/-")</f>
        <v>Chi phí QLDN</v>
      </c>
    </row>
    <row r="648" ht="21.0" customHeight="1">
      <c r="A648" s="165" t="s">
        <v>688</v>
      </c>
      <c r="B648" s="166" t="s">
        <v>695</v>
      </c>
      <c r="C648" s="167" t="s">
        <v>123</v>
      </c>
      <c r="D648" s="168">
        <v>1.6E7</v>
      </c>
      <c r="E648" s="169" t="str">
        <f>iferror(vlookup(C648,'Master data'!$A$2:$C$29,3,0),"-/-")</f>
        <v>Định phí</v>
      </c>
      <c r="F648" s="169" t="str">
        <f>iferror(vlookup(C648,'Master data'!$A$2:$C$29,2,0),"-/-")</f>
        <v>Chi phí QLDN</v>
      </c>
    </row>
    <row r="649" ht="21.0" customHeight="1">
      <c r="A649" s="165" t="s">
        <v>688</v>
      </c>
      <c r="B649" s="166" t="s">
        <v>696</v>
      </c>
      <c r="C649" s="167" t="s">
        <v>109</v>
      </c>
      <c r="D649" s="168">
        <v>1.3428571E7</v>
      </c>
      <c r="E649" s="169" t="str">
        <f>iferror(vlookup(C649,'Master data'!$A$2:$C$29,3,0),"-/-")</f>
        <v>Định phí</v>
      </c>
      <c r="F649" s="169" t="str">
        <f>iferror(vlookup(C649,'Master data'!$A$2:$C$29,2,0),"-/-")</f>
        <v>Chi phí QLDN</v>
      </c>
    </row>
    <row r="650" ht="21.0" customHeight="1">
      <c r="A650" s="165" t="s">
        <v>689</v>
      </c>
      <c r="B650" s="166" t="s">
        <v>697</v>
      </c>
      <c r="C650" s="167" t="s">
        <v>95</v>
      </c>
      <c r="D650" s="168">
        <v>1267200.0</v>
      </c>
      <c r="E650" s="169" t="str">
        <f>iferror(vlookup(C650,'Master data'!$A$2:$C$29,3,0),"-/-")</f>
        <v>Biến phí</v>
      </c>
      <c r="F650" s="169" t="str">
        <f>iferror(vlookup(C650,'Master data'!$A$2:$C$29,2,0),"-/-")</f>
        <v>Chi phí bán hàng</v>
      </c>
    </row>
    <row r="651" ht="21.0" customHeight="1">
      <c r="A651" s="165" t="s">
        <v>689</v>
      </c>
      <c r="B651" s="166" t="s">
        <v>698</v>
      </c>
      <c r="C651" s="167" t="s">
        <v>95</v>
      </c>
      <c r="D651" s="168">
        <v>8164000.0</v>
      </c>
      <c r="E651" s="169" t="str">
        <f>iferror(vlookup(C651,'Master data'!$A$2:$C$29,3,0),"-/-")</f>
        <v>Biến phí</v>
      </c>
      <c r="F651" s="169" t="str">
        <f>iferror(vlookup(C651,'Master data'!$A$2:$C$29,2,0),"-/-")</f>
        <v>Chi phí bán hàng</v>
      </c>
    </row>
    <row r="652" ht="21.0" customHeight="1">
      <c r="A652" s="165" t="s">
        <v>689</v>
      </c>
      <c r="B652" s="166" t="s">
        <v>392</v>
      </c>
      <c r="C652" s="167" t="s">
        <v>95</v>
      </c>
      <c r="D652" s="168">
        <v>137000.0</v>
      </c>
      <c r="E652" s="169" t="str">
        <f>iferror(vlookup(C652,'Master data'!$A$2:$C$29,3,0),"-/-")</f>
        <v>Biến phí</v>
      </c>
      <c r="F652" s="169" t="str">
        <f>iferror(vlookup(C652,'Master data'!$A$2:$C$29,2,0),"-/-")</f>
        <v>Chi phí bán hàng</v>
      </c>
    </row>
    <row r="653" ht="21.0" customHeight="1">
      <c r="A653" s="165" t="s">
        <v>689</v>
      </c>
      <c r="B653" s="166" t="s">
        <v>429</v>
      </c>
      <c r="C653" s="167" t="s">
        <v>95</v>
      </c>
      <c r="D653" s="168">
        <v>195000.0</v>
      </c>
      <c r="E653" s="169" t="str">
        <f>iferror(vlookup(C653,'Master data'!$A$2:$C$29,3,0),"-/-")</f>
        <v>Biến phí</v>
      </c>
      <c r="F653" s="169" t="str">
        <f>iferror(vlookup(C653,'Master data'!$A$2:$C$29,2,0),"-/-")</f>
        <v>Chi phí bán hàng</v>
      </c>
    </row>
    <row r="654" ht="21.0" customHeight="1">
      <c r="A654" s="165" t="s">
        <v>689</v>
      </c>
      <c r="B654" s="166" t="s">
        <v>423</v>
      </c>
      <c r="C654" s="167" t="s">
        <v>120</v>
      </c>
      <c r="D654" s="168">
        <v>4.5715E7</v>
      </c>
      <c r="E654" s="169" t="str">
        <f>iferror(vlookup(C654,'Master data'!$A$2:$C$29,3,0),"-/-")</f>
        <v>Định phí</v>
      </c>
      <c r="F654" s="169" t="str">
        <f>iferror(vlookup(C654,'Master data'!$A$2:$C$29,2,0),"-/-")</f>
        <v>Chi phí QLDN</v>
      </c>
    </row>
    <row r="655" ht="21.0" customHeight="1">
      <c r="A655" s="165" t="s">
        <v>689</v>
      </c>
      <c r="B655" s="171" t="s">
        <v>424</v>
      </c>
      <c r="C655" s="167" t="s">
        <v>120</v>
      </c>
      <c r="D655" s="168">
        <v>1.2E7</v>
      </c>
      <c r="E655" s="169" t="str">
        <f>iferror(vlookup(C655,'Master data'!$A$2:$C$29,3,0),"-/-")</f>
        <v>Định phí</v>
      </c>
      <c r="F655" s="169" t="str">
        <f>iferror(vlookup(C655,'Master data'!$A$2:$C$29,2,0),"-/-")</f>
        <v>Chi phí QLDN</v>
      </c>
    </row>
    <row r="656" ht="21.0" customHeight="1">
      <c r="A656" s="165" t="s">
        <v>689</v>
      </c>
      <c r="B656" s="166" t="s">
        <v>359</v>
      </c>
      <c r="C656" s="167" t="s">
        <v>116</v>
      </c>
      <c r="D656" s="168">
        <v>1604000.0</v>
      </c>
      <c r="E656" s="169" t="str">
        <f>iferror(vlookup(C656,'Master data'!$A$2:$C$29,3,0),"-/-")</f>
        <v>Định phí</v>
      </c>
      <c r="F656" s="169" t="str">
        <f>iferror(vlookup(C656,'Master data'!$A$2:$C$29,2,0),"-/-")</f>
        <v>Chi phí hành chính</v>
      </c>
    </row>
    <row r="657" ht="21.0" customHeight="1">
      <c r="A657" s="165" t="s">
        <v>689</v>
      </c>
      <c r="B657" s="166" t="s">
        <v>694</v>
      </c>
      <c r="C657" s="167" t="s">
        <v>116</v>
      </c>
      <c r="D657" s="168">
        <v>824000.0</v>
      </c>
      <c r="E657" s="169" t="str">
        <f>iferror(vlookup(C657,'Master data'!$A$2:$C$29,3,0),"-/-")</f>
        <v>Định phí</v>
      </c>
      <c r="F657" s="169" t="str">
        <f>iferror(vlookup(C657,'Master data'!$A$2:$C$29,2,0),"-/-")</f>
        <v>Chi phí hành chính</v>
      </c>
    </row>
    <row r="658" ht="21.0" customHeight="1">
      <c r="A658" s="165" t="s">
        <v>689</v>
      </c>
      <c r="B658" s="166" t="s">
        <v>499</v>
      </c>
      <c r="C658" s="167" t="s">
        <v>123</v>
      </c>
      <c r="D658" s="168">
        <v>5525000.0</v>
      </c>
      <c r="E658" s="169" t="str">
        <f>iferror(vlookup(C658,'Master data'!$A$2:$C$29,3,0),"-/-")</f>
        <v>Định phí</v>
      </c>
      <c r="F658" s="169" t="str">
        <f>iferror(vlookup(C658,'Master data'!$A$2:$C$29,2,0),"-/-")</f>
        <v>Chi phí QLDN</v>
      </c>
    </row>
    <row r="659" ht="21.0" customHeight="1">
      <c r="A659" s="165" t="s">
        <v>689</v>
      </c>
      <c r="B659" s="166" t="s">
        <v>699</v>
      </c>
      <c r="C659" s="167" t="s">
        <v>109</v>
      </c>
      <c r="D659" s="168">
        <v>7307143.0</v>
      </c>
      <c r="E659" s="169" t="str">
        <f>iferror(vlookup(C659,'Master data'!$A$2:$C$29,3,0),"-/-")</f>
        <v>Định phí</v>
      </c>
      <c r="F659" s="169" t="str">
        <f>iferror(vlookup(C659,'Master data'!$A$2:$C$29,2,0),"-/-")</f>
        <v>Chi phí QLDN</v>
      </c>
    </row>
    <row r="660" ht="21.0" customHeight="1">
      <c r="A660" s="165" t="s">
        <v>700</v>
      </c>
      <c r="B660" s="166" t="s">
        <v>701</v>
      </c>
      <c r="C660" s="167" t="s">
        <v>112</v>
      </c>
      <c r="D660" s="168">
        <v>5300000.0</v>
      </c>
      <c r="E660" s="169" t="str">
        <f>iferror(vlookup(C660,'Master data'!$A$2:$C$29,3,0),"-/-")</f>
        <v>Biến phí</v>
      </c>
      <c r="F660" s="169" t="str">
        <f>iferror(vlookup(C660,'Master data'!$A$2:$C$29,2,0),"-/-")</f>
        <v>Chi phí hành chính</v>
      </c>
    </row>
    <row r="661" ht="21.0" customHeight="1">
      <c r="A661" s="165" t="s">
        <v>700</v>
      </c>
      <c r="B661" s="166" t="s">
        <v>702</v>
      </c>
      <c r="C661" s="167" t="s">
        <v>112</v>
      </c>
      <c r="D661" s="168">
        <v>1920000.0</v>
      </c>
      <c r="E661" s="169" t="str">
        <f>iferror(vlookup(C661,'Master data'!$A$2:$C$29,3,0),"-/-")</f>
        <v>Biến phí</v>
      </c>
      <c r="F661" s="169" t="str">
        <f>iferror(vlookup(C661,'Master data'!$A$2:$C$29,2,0),"-/-")</f>
        <v>Chi phí hành chính</v>
      </c>
    </row>
    <row r="662" ht="21.0" customHeight="1">
      <c r="A662" s="165" t="s">
        <v>700</v>
      </c>
      <c r="B662" s="166" t="s">
        <v>703</v>
      </c>
      <c r="C662" s="167" t="s">
        <v>112</v>
      </c>
      <c r="D662" s="168">
        <v>1267200.0</v>
      </c>
      <c r="E662" s="169" t="str">
        <f>iferror(vlookup(C662,'Master data'!$A$2:$C$29,3,0),"-/-")</f>
        <v>Biến phí</v>
      </c>
      <c r="F662" s="169" t="str">
        <f>iferror(vlookup(C662,'Master data'!$A$2:$C$29,2,0),"-/-")</f>
        <v>Chi phí hành chính</v>
      </c>
    </row>
    <row r="663" ht="21.0" customHeight="1">
      <c r="A663" s="165" t="s">
        <v>700</v>
      </c>
      <c r="B663" s="166" t="s">
        <v>423</v>
      </c>
      <c r="C663" s="167" t="s">
        <v>120</v>
      </c>
      <c r="D663" s="168">
        <v>4.18575E7</v>
      </c>
      <c r="E663" s="169" t="str">
        <f>iferror(vlookup(C663,'Master data'!$A$2:$C$29,3,0),"-/-")</f>
        <v>Định phí</v>
      </c>
      <c r="F663" s="169" t="str">
        <f>iferror(vlookup(C663,'Master data'!$A$2:$C$29,2,0),"-/-")</f>
        <v>Chi phí QLDN</v>
      </c>
    </row>
    <row r="664" ht="21.0" customHeight="1">
      <c r="A664" s="165" t="s">
        <v>700</v>
      </c>
      <c r="B664" s="166" t="s">
        <v>424</v>
      </c>
      <c r="C664" s="167" t="s">
        <v>120</v>
      </c>
      <c r="D664" s="168">
        <v>8142500.0</v>
      </c>
      <c r="E664" s="169" t="str">
        <f>iferror(vlookup(C664,'Master data'!$A$2:$C$29,3,0),"-/-")</f>
        <v>Định phí</v>
      </c>
      <c r="F664" s="169" t="str">
        <f>iferror(vlookup(C664,'Master data'!$A$2:$C$29,2,0),"-/-")</f>
        <v>Chi phí QLDN</v>
      </c>
    </row>
    <row r="665" ht="21.0" customHeight="1">
      <c r="A665" s="165" t="s">
        <v>700</v>
      </c>
      <c r="B665" s="166" t="s">
        <v>359</v>
      </c>
      <c r="C665" s="167" t="s">
        <v>116</v>
      </c>
      <c r="D665" s="168">
        <v>856000.0</v>
      </c>
      <c r="E665" s="169" t="str">
        <f>iferror(vlookup(C665,'Master data'!$A$2:$C$29,3,0),"-/-")</f>
        <v>Định phí</v>
      </c>
      <c r="F665" s="169" t="str">
        <f>iferror(vlookup(C665,'Master data'!$A$2:$C$29,2,0),"-/-")</f>
        <v>Chi phí hành chính</v>
      </c>
    </row>
    <row r="666" ht="21.0" customHeight="1">
      <c r="A666" s="165" t="s">
        <v>700</v>
      </c>
      <c r="B666" s="166" t="s">
        <v>694</v>
      </c>
      <c r="C666" s="167" t="s">
        <v>116</v>
      </c>
      <c r="D666" s="168">
        <v>744000.0</v>
      </c>
      <c r="E666" s="169" t="str">
        <f>iferror(vlookup(C666,'Master data'!$A$2:$C$29,3,0),"-/-")</f>
        <v>Định phí</v>
      </c>
      <c r="F666" s="169" t="str">
        <f>iferror(vlookup(C666,'Master data'!$A$2:$C$29,2,0),"-/-")</f>
        <v>Chi phí hành chính</v>
      </c>
    </row>
    <row r="667" ht="21.0" customHeight="1">
      <c r="A667" s="165" t="s">
        <v>700</v>
      </c>
      <c r="B667" s="166" t="s">
        <v>499</v>
      </c>
      <c r="C667" s="167" t="s">
        <v>123</v>
      </c>
      <c r="D667" s="168">
        <v>3250000.0</v>
      </c>
      <c r="E667" s="169" t="str">
        <f>iferror(vlookup(C667,'Master data'!$A$2:$C$29,3,0),"-/-")</f>
        <v>Định phí</v>
      </c>
      <c r="F667" s="169" t="str">
        <f>iferror(vlookup(C667,'Master data'!$A$2:$C$29,2,0),"-/-")</f>
        <v>Chi phí QLDN</v>
      </c>
    </row>
    <row r="668" ht="21.0" customHeight="1">
      <c r="A668" s="165" t="s">
        <v>700</v>
      </c>
      <c r="B668" s="166" t="s">
        <v>704</v>
      </c>
      <c r="C668" s="167" t="s">
        <v>109</v>
      </c>
      <c r="D668" s="168">
        <v>4410714.0</v>
      </c>
      <c r="E668" s="169" t="str">
        <f>iferror(vlookup(C668,'Master data'!$A$2:$C$29,3,0),"-/-")</f>
        <v>Định phí</v>
      </c>
      <c r="F668" s="169" t="str">
        <f>iferror(vlookup(C668,'Master data'!$A$2:$C$29,2,0),"-/-")</f>
        <v>Chi phí QLDN</v>
      </c>
    </row>
    <row r="669" ht="21.0" customHeight="1">
      <c r="A669" s="165" t="s">
        <v>705</v>
      </c>
      <c r="B669" s="166" t="s">
        <v>706</v>
      </c>
      <c r="C669" s="167" t="s">
        <v>112</v>
      </c>
      <c r="D669" s="168">
        <v>290000.0</v>
      </c>
      <c r="E669" s="169" t="str">
        <f>iferror(vlookup(C669,'Master data'!$A$2:$C$29,3,0),"-/-")</f>
        <v>Biến phí</v>
      </c>
      <c r="F669" s="169" t="str">
        <f>iferror(vlookup(C669,'Master data'!$A$2:$C$29,2,0),"-/-")</f>
        <v>Chi phí hành chính</v>
      </c>
    </row>
    <row r="670" ht="21.0" customHeight="1">
      <c r="A670" s="165" t="s">
        <v>705</v>
      </c>
      <c r="B670" s="166" t="s">
        <v>707</v>
      </c>
      <c r="C670" s="167" t="s">
        <v>112</v>
      </c>
      <c r="D670" s="168">
        <v>375000.0</v>
      </c>
      <c r="E670" s="169" t="str">
        <f>iferror(vlookup(C670,'Master data'!$A$2:$C$29,3,0),"-/-")</f>
        <v>Biến phí</v>
      </c>
      <c r="F670" s="169" t="str">
        <f>iferror(vlookup(C670,'Master data'!$A$2:$C$29,2,0),"-/-")</f>
        <v>Chi phí hành chính</v>
      </c>
    </row>
    <row r="671" ht="21.0" customHeight="1">
      <c r="A671" s="165" t="s">
        <v>705</v>
      </c>
      <c r="B671" s="166" t="s">
        <v>708</v>
      </c>
      <c r="C671" s="167" t="s">
        <v>112</v>
      </c>
      <c r="D671" s="168">
        <v>700000.0</v>
      </c>
      <c r="E671" s="169" t="str">
        <f>iferror(vlookup(C671,'Master data'!$A$2:$C$29,3,0),"-/-")</f>
        <v>Biến phí</v>
      </c>
      <c r="F671" s="169" t="str">
        <f>iferror(vlookup(C671,'Master data'!$A$2:$C$29,2,0),"-/-")</f>
        <v>Chi phí hành chính</v>
      </c>
    </row>
    <row r="672" ht="21.0" customHeight="1">
      <c r="A672" s="165" t="s">
        <v>705</v>
      </c>
      <c r="B672" s="166" t="s">
        <v>709</v>
      </c>
      <c r="C672" s="167" t="s">
        <v>112</v>
      </c>
      <c r="D672" s="168">
        <v>420000.0</v>
      </c>
      <c r="E672" s="169" t="str">
        <f>iferror(vlookup(C672,'Master data'!$A$2:$C$29,3,0),"-/-")</f>
        <v>Biến phí</v>
      </c>
      <c r="F672" s="169" t="str">
        <f>iferror(vlookup(C672,'Master data'!$A$2:$C$29,2,0),"-/-")</f>
        <v>Chi phí hành chính</v>
      </c>
    </row>
    <row r="673" ht="21.0" customHeight="1">
      <c r="A673" s="165" t="s">
        <v>705</v>
      </c>
      <c r="B673" s="166" t="s">
        <v>710</v>
      </c>
      <c r="C673" s="167" t="s">
        <v>112</v>
      </c>
      <c r="D673" s="168">
        <v>280000.0</v>
      </c>
      <c r="E673" s="169" t="str">
        <f>iferror(vlookup(C673,'Master data'!$A$2:$C$29,3,0),"-/-")</f>
        <v>Biến phí</v>
      </c>
      <c r="F673" s="169" t="str">
        <f>iferror(vlookup(C673,'Master data'!$A$2:$C$29,2,0),"-/-")</f>
        <v>Chi phí hành chính</v>
      </c>
    </row>
    <row r="674" ht="21.0" customHeight="1">
      <c r="A674" s="165" t="s">
        <v>705</v>
      </c>
      <c r="B674" s="166" t="s">
        <v>711</v>
      </c>
      <c r="C674" s="167" t="s">
        <v>112</v>
      </c>
      <c r="D674" s="168">
        <v>250000.0</v>
      </c>
      <c r="E674" s="169" t="str">
        <f>iferror(vlookup(C674,'Master data'!$A$2:$C$29,3,0),"-/-")</f>
        <v>Biến phí</v>
      </c>
      <c r="F674" s="169" t="str">
        <f>iferror(vlookup(C674,'Master data'!$A$2:$C$29,2,0),"-/-")</f>
        <v>Chi phí hành chính</v>
      </c>
    </row>
    <row r="675" ht="21.0" customHeight="1">
      <c r="A675" s="165" t="s">
        <v>705</v>
      </c>
      <c r="B675" s="166" t="s">
        <v>712</v>
      </c>
      <c r="C675" s="167" t="s">
        <v>95</v>
      </c>
      <c r="D675" s="168">
        <v>1292500.0</v>
      </c>
      <c r="E675" s="169" t="str">
        <f>iferror(vlookup(C675,'Master data'!$A$2:$C$29,3,0),"-/-")</f>
        <v>Biến phí</v>
      </c>
      <c r="F675" s="169" t="str">
        <f>iferror(vlookup(C675,'Master data'!$A$2:$C$29,2,0),"-/-")</f>
        <v>Chi phí bán hàng</v>
      </c>
    </row>
    <row r="676" ht="21.0" customHeight="1">
      <c r="A676" s="165" t="s">
        <v>705</v>
      </c>
      <c r="B676" s="166" t="s">
        <v>713</v>
      </c>
      <c r="C676" s="167" t="s">
        <v>95</v>
      </c>
      <c r="D676" s="168">
        <v>3.75E7</v>
      </c>
      <c r="E676" s="169" t="str">
        <f>iferror(vlookup(C676,'Master data'!$A$2:$C$29,3,0),"-/-")</f>
        <v>Biến phí</v>
      </c>
      <c r="F676" s="169" t="str">
        <f>iferror(vlookup(C676,'Master data'!$A$2:$C$29,2,0),"-/-")</f>
        <v>Chi phí bán hàng</v>
      </c>
    </row>
    <row r="677" ht="21.0" customHeight="1">
      <c r="A677" s="165" t="s">
        <v>705</v>
      </c>
      <c r="B677" s="166" t="s">
        <v>714</v>
      </c>
      <c r="C677" s="167" t="s">
        <v>95</v>
      </c>
      <c r="D677" s="168">
        <v>1268000.0</v>
      </c>
      <c r="E677" s="169" t="str">
        <f>iferror(vlookup(C677,'Master data'!$A$2:$C$29,3,0),"-/-")</f>
        <v>Biến phí</v>
      </c>
      <c r="F677" s="169" t="str">
        <f>iferror(vlookup(C677,'Master data'!$A$2:$C$29,2,0),"-/-")</f>
        <v>Chi phí bán hàng</v>
      </c>
    </row>
    <row r="678" ht="21.0" customHeight="1">
      <c r="A678" s="165" t="s">
        <v>705</v>
      </c>
      <c r="B678" s="166" t="s">
        <v>715</v>
      </c>
      <c r="C678" s="167" t="s">
        <v>95</v>
      </c>
      <c r="D678" s="168">
        <v>3050000.0</v>
      </c>
      <c r="E678" s="169" t="str">
        <f>iferror(vlookup(C678,'Master data'!$A$2:$C$29,3,0),"-/-")</f>
        <v>Biến phí</v>
      </c>
      <c r="F678" s="169" t="str">
        <f>iferror(vlookup(C678,'Master data'!$A$2:$C$29,2,0),"-/-")</f>
        <v>Chi phí bán hàng</v>
      </c>
    </row>
    <row r="679" ht="21.0" customHeight="1">
      <c r="A679" s="165" t="s">
        <v>705</v>
      </c>
      <c r="B679" s="166" t="s">
        <v>716</v>
      </c>
      <c r="C679" s="167" t="s">
        <v>95</v>
      </c>
      <c r="D679" s="168">
        <v>1184000.0</v>
      </c>
      <c r="E679" s="169" t="str">
        <f>iferror(vlookup(C679,'Master data'!$A$2:$C$29,3,0),"-/-")</f>
        <v>Biến phí</v>
      </c>
      <c r="F679" s="169" t="str">
        <f>iferror(vlookup(C679,'Master data'!$A$2:$C$29,2,0),"-/-")</f>
        <v>Chi phí bán hàng</v>
      </c>
    </row>
    <row r="680" ht="21.0" customHeight="1">
      <c r="A680" s="165" t="s">
        <v>705</v>
      </c>
      <c r="B680" s="166" t="s">
        <v>717</v>
      </c>
      <c r="C680" s="167" t="s">
        <v>95</v>
      </c>
      <c r="D680" s="168">
        <v>4150000.0</v>
      </c>
      <c r="E680" s="169" t="str">
        <f>iferror(vlookup(C680,'Master data'!$A$2:$C$29,3,0),"-/-")</f>
        <v>Biến phí</v>
      </c>
      <c r="F680" s="169" t="str">
        <f>iferror(vlookup(C680,'Master data'!$A$2:$C$29,2,0),"-/-")</f>
        <v>Chi phí bán hàng</v>
      </c>
    </row>
    <row r="681" ht="21.0" customHeight="1">
      <c r="A681" s="165" t="s">
        <v>705</v>
      </c>
      <c r="B681" s="166" t="s">
        <v>718</v>
      </c>
      <c r="C681" s="167" t="s">
        <v>112</v>
      </c>
      <c r="D681" s="168">
        <v>357000.0</v>
      </c>
      <c r="E681" s="169" t="str">
        <f>iferror(vlookup(C681,'Master data'!$A$2:$C$29,3,0),"-/-")</f>
        <v>Biến phí</v>
      </c>
      <c r="F681" s="169" t="str">
        <f>iferror(vlookup(C681,'Master data'!$A$2:$C$29,2,0),"-/-")</f>
        <v>Chi phí hành chính</v>
      </c>
    </row>
    <row r="682" ht="21.0" customHeight="1">
      <c r="A682" s="165" t="s">
        <v>705</v>
      </c>
      <c r="B682" s="166" t="s">
        <v>719</v>
      </c>
      <c r="C682" s="167" t="s">
        <v>112</v>
      </c>
      <c r="D682" s="168">
        <v>320000.0</v>
      </c>
      <c r="E682" s="169" t="str">
        <f>iferror(vlookup(C682,'Master data'!$A$2:$C$29,3,0),"-/-")</f>
        <v>Biến phí</v>
      </c>
      <c r="F682" s="169" t="str">
        <f>iferror(vlookup(C682,'Master data'!$A$2:$C$29,2,0),"-/-")</f>
        <v>Chi phí hành chính</v>
      </c>
    </row>
    <row r="683" ht="21.0" customHeight="1">
      <c r="A683" s="165" t="s">
        <v>705</v>
      </c>
      <c r="B683" s="166" t="s">
        <v>720</v>
      </c>
      <c r="C683" s="167" t="s">
        <v>112</v>
      </c>
      <c r="D683" s="168">
        <v>2265000.0</v>
      </c>
      <c r="E683" s="169" t="str">
        <f>iferror(vlookup(C683,'Master data'!$A$2:$C$29,3,0),"-/-")</f>
        <v>Biến phí</v>
      </c>
      <c r="F683" s="169" t="str">
        <f>iferror(vlookup(C683,'Master data'!$A$2:$C$29,2,0),"-/-")</f>
        <v>Chi phí hành chính</v>
      </c>
    </row>
    <row r="684" ht="21.0" customHeight="1">
      <c r="A684" s="165" t="s">
        <v>705</v>
      </c>
      <c r="B684" s="166" t="s">
        <v>721</v>
      </c>
      <c r="C684" s="167" t="s">
        <v>112</v>
      </c>
      <c r="D684" s="168">
        <v>1.3E7</v>
      </c>
      <c r="E684" s="169" t="str">
        <f>iferror(vlookup(C684,'Master data'!$A$2:$C$29,3,0),"-/-")</f>
        <v>Biến phí</v>
      </c>
      <c r="F684" s="169" t="str">
        <f>iferror(vlookup(C684,'Master data'!$A$2:$C$29,2,0),"-/-")</f>
        <v>Chi phí hành chính</v>
      </c>
    </row>
    <row r="685" ht="21.0" customHeight="1">
      <c r="A685" s="165" t="s">
        <v>705</v>
      </c>
      <c r="B685" s="166" t="s">
        <v>722</v>
      </c>
      <c r="C685" s="167" t="s">
        <v>112</v>
      </c>
      <c r="D685" s="168">
        <v>1100000.0</v>
      </c>
      <c r="E685" s="169" t="str">
        <f>iferror(vlookup(C685,'Master data'!$A$2:$C$29,3,0),"-/-")</f>
        <v>Biến phí</v>
      </c>
      <c r="F685" s="169" t="str">
        <f>iferror(vlookup(C685,'Master data'!$A$2:$C$29,2,0),"-/-")</f>
        <v>Chi phí hành chính</v>
      </c>
    </row>
    <row r="686" ht="21.0" customHeight="1">
      <c r="A686" s="165" t="s">
        <v>705</v>
      </c>
      <c r="B686" s="166" t="s">
        <v>723</v>
      </c>
      <c r="C686" s="167" t="s">
        <v>112</v>
      </c>
      <c r="D686" s="168">
        <v>500000.0</v>
      </c>
      <c r="E686" s="169" t="str">
        <f>iferror(vlookup(C686,'Master data'!$A$2:$C$29,3,0),"-/-")</f>
        <v>Biến phí</v>
      </c>
      <c r="F686" s="169" t="str">
        <f>iferror(vlookup(C686,'Master data'!$A$2:$C$29,2,0),"-/-")</f>
        <v>Chi phí hành chính</v>
      </c>
    </row>
    <row r="687" ht="21.0" customHeight="1">
      <c r="A687" s="165" t="s">
        <v>705</v>
      </c>
      <c r="B687" s="166" t="s">
        <v>724</v>
      </c>
      <c r="C687" s="167" t="s">
        <v>112</v>
      </c>
      <c r="D687" s="168">
        <v>300000.0</v>
      </c>
      <c r="E687" s="169" t="str">
        <f>iferror(vlookup(C687,'Master data'!$A$2:$C$29,3,0),"-/-")</f>
        <v>Biến phí</v>
      </c>
      <c r="F687" s="169" t="str">
        <f>iferror(vlookup(C687,'Master data'!$A$2:$C$29,2,0),"-/-")</f>
        <v>Chi phí hành chính</v>
      </c>
    </row>
    <row r="688" ht="21.0" customHeight="1">
      <c r="A688" s="165" t="s">
        <v>705</v>
      </c>
      <c r="B688" s="166" t="s">
        <v>725</v>
      </c>
      <c r="C688" s="167" t="s">
        <v>112</v>
      </c>
      <c r="D688" s="168">
        <v>300000.0</v>
      </c>
      <c r="E688" s="169" t="str">
        <f>iferror(vlookup(C688,'Master data'!$A$2:$C$29,3,0),"-/-")</f>
        <v>Biến phí</v>
      </c>
      <c r="F688" s="169" t="str">
        <f>iferror(vlookup(C688,'Master data'!$A$2:$C$29,2,0),"-/-")</f>
        <v>Chi phí hành chính</v>
      </c>
    </row>
    <row r="689" ht="21.0" customHeight="1">
      <c r="A689" s="165" t="s">
        <v>705</v>
      </c>
      <c r="B689" s="166" t="s">
        <v>726</v>
      </c>
      <c r="C689" s="167" t="s">
        <v>112</v>
      </c>
      <c r="D689" s="168">
        <v>160000.0</v>
      </c>
      <c r="E689" s="169" t="str">
        <f>iferror(vlookup(C689,'Master data'!$A$2:$C$29,3,0),"-/-")</f>
        <v>Biến phí</v>
      </c>
      <c r="F689" s="169" t="str">
        <f>iferror(vlookup(C689,'Master data'!$A$2:$C$29,2,0),"-/-")</f>
        <v>Chi phí hành chính</v>
      </c>
    </row>
    <row r="690" ht="21.0" customHeight="1">
      <c r="A690" s="165" t="s">
        <v>705</v>
      </c>
      <c r="B690" s="166" t="s">
        <v>727</v>
      </c>
      <c r="C690" s="167" t="s">
        <v>112</v>
      </c>
      <c r="D690" s="168">
        <v>2000000.0</v>
      </c>
      <c r="E690" s="169" t="str">
        <f>iferror(vlookup(C690,'Master data'!$A$2:$C$29,3,0),"-/-")</f>
        <v>Biến phí</v>
      </c>
      <c r="F690" s="169" t="str">
        <f>iferror(vlookup(C690,'Master data'!$A$2:$C$29,2,0),"-/-")</f>
        <v>Chi phí hành chính</v>
      </c>
    </row>
    <row r="691" ht="21.0" customHeight="1">
      <c r="A691" s="165" t="s">
        <v>705</v>
      </c>
      <c r="B691" s="166" t="s">
        <v>728</v>
      </c>
      <c r="C691" s="167" t="s">
        <v>112</v>
      </c>
      <c r="D691" s="168">
        <v>1100000.0</v>
      </c>
      <c r="E691" s="169" t="str">
        <f>iferror(vlookup(C691,'Master data'!$A$2:$C$29,3,0),"-/-")</f>
        <v>Biến phí</v>
      </c>
      <c r="F691" s="169" t="str">
        <f>iferror(vlookup(C691,'Master data'!$A$2:$C$29,2,0),"-/-")</f>
        <v>Chi phí hành chính</v>
      </c>
    </row>
    <row r="692" ht="21.0" customHeight="1">
      <c r="A692" s="165" t="s">
        <v>705</v>
      </c>
      <c r="B692" s="166" t="s">
        <v>729</v>
      </c>
      <c r="C692" s="167" t="s">
        <v>112</v>
      </c>
      <c r="D692" s="168">
        <v>670000.0</v>
      </c>
      <c r="E692" s="169" t="str">
        <f>iferror(vlookup(C692,'Master data'!$A$2:$C$29,3,0),"-/-")</f>
        <v>Biến phí</v>
      </c>
      <c r="F692" s="169" t="str">
        <f>iferror(vlookup(C692,'Master data'!$A$2:$C$29,2,0),"-/-")</f>
        <v>Chi phí hành chính</v>
      </c>
    </row>
    <row r="693" ht="21.0" customHeight="1">
      <c r="A693" s="165" t="s">
        <v>705</v>
      </c>
      <c r="B693" s="166" t="s">
        <v>421</v>
      </c>
      <c r="C693" s="167" t="s">
        <v>95</v>
      </c>
      <c r="D693" s="168">
        <v>5.0E7</v>
      </c>
      <c r="E693" s="169" t="str">
        <f>iferror(vlookup(C693,'Master data'!$A$2:$C$29,3,0),"-/-")</f>
        <v>Biến phí</v>
      </c>
      <c r="F693" s="169" t="str">
        <f>iferror(vlookup(C693,'Master data'!$A$2:$C$29,2,0),"-/-")</f>
        <v>Chi phí bán hàng</v>
      </c>
    </row>
    <row r="694" ht="21.0" customHeight="1">
      <c r="A694" s="165" t="s">
        <v>705</v>
      </c>
      <c r="B694" s="166" t="s">
        <v>421</v>
      </c>
      <c r="C694" s="167" t="s">
        <v>95</v>
      </c>
      <c r="D694" s="168">
        <v>2.0E7</v>
      </c>
      <c r="E694" s="169" t="str">
        <f>iferror(vlookup(C694,'Master data'!$A$2:$C$29,3,0),"-/-")</f>
        <v>Biến phí</v>
      </c>
      <c r="F694" s="169" t="str">
        <f>iferror(vlookup(C694,'Master data'!$A$2:$C$29,2,0),"-/-")</f>
        <v>Chi phí bán hàng</v>
      </c>
    </row>
    <row r="695" ht="21.0" customHeight="1">
      <c r="A695" s="165" t="s">
        <v>705</v>
      </c>
      <c r="B695" s="166" t="s">
        <v>421</v>
      </c>
      <c r="C695" s="167" t="s">
        <v>95</v>
      </c>
      <c r="D695" s="168">
        <v>2.0E7</v>
      </c>
      <c r="E695" s="169" t="str">
        <f>iferror(vlookup(C695,'Master data'!$A$2:$C$29,3,0),"-/-")</f>
        <v>Biến phí</v>
      </c>
      <c r="F695" s="169" t="str">
        <f>iferror(vlookup(C695,'Master data'!$A$2:$C$29,2,0),"-/-")</f>
        <v>Chi phí bán hàng</v>
      </c>
    </row>
    <row r="696" ht="21.0" customHeight="1">
      <c r="A696" s="165" t="s">
        <v>705</v>
      </c>
      <c r="B696" s="166" t="s">
        <v>423</v>
      </c>
      <c r="C696" s="167" t="s">
        <v>120</v>
      </c>
      <c r="D696" s="168">
        <v>4.0E7</v>
      </c>
      <c r="E696" s="169" t="str">
        <f>iferror(vlookup(C696,'Master data'!$A$2:$C$29,3,0),"-/-")</f>
        <v>Định phí</v>
      </c>
      <c r="F696" s="169" t="str">
        <f>iferror(vlookup(C696,'Master data'!$A$2:$C$29,2,0),"-/-")</f>
        <v>Chi phí QLDN</v>
      </c>
    </row>
    <row r="697" ht="21.0" customHeight="1">
      <c r="A697" s="165" t="s">
        <v>705</v>
      </c>
      <c r="B697" s="171" t="s">
        <v>424</v>
      </c>
      <c r="C697" s="167" t="s">
        <v>120</v>
      </c>
      <c r="D697" s="168">
        <v>1.2466667E7</v>
      </c>
      <c r="E697" s="169" t="str">
        <f>iferror(vlookup(C697,'Master data'!$A$2:$C$29,3,0),"-/-")</f>
        <v>Định phí</v>
      </c>
      <c r="F697" s="169" t="str">
        <f>iferror(vlookup(C697,'Master data'!$A$2:$C$29,2,0),"-/-")</f>
        <v>Chi phí QLDN</v>
      </c>
    </row>
    <row r="698" ht="21.0" customHeight="1">
      <c r="A698" s="165" t="s">
        <v>705</v>
      </c>
      <c r="B698" s="166" t="s">
        <v>359</v>
      </c>
      <c r="C698" s="167" t="s">
        <v>116</v>
      </c>
      <c r="D698" s="168">
        <v>816000.0</v>
      </c>
      <c r="E698" s="169" t="str">
        <f>iferror(vlookup(C698,'Master data'!$A$2:$C$29,3,0),"-/-")</f>
        <v>Định phí</v>
      </c>
      <c r="F698" s="169" t="str">
        <f>iferror(vlookup(C698,'Master data'!$A$2:$C$29,2,0),"-/-")</f>
        <v>Chi phí hành chính</v>
      </c>
    </row>
    <row r="699" ht="21.0" customHeight="1">
      <c r="A699" s="165" t="s">
        <v>705</v>
      </c>
      <c r="B699" s="166" t="s">
        <v>694</v>
      </c>
      <c r="C699" s="167" t="s">
        <v>116</v>
      </c>
      <c r="D699" s="168">
        <v>486000.0</v>
      </c>
      <c r="E699" s="169" t="str">
        <f>iferror(vlookup(C699,'Master data'!$A$2:$C$29,3,0),"-/-")</f>
        <v>Định phí</v>
      </c>
      <c r="F699" s="169" t="str">
        <f>iferror(vlookup(C699,'Master data'!$A$2:$C$29,2,0),"-/-")</f>
        <v>Chi phí hành chính</v>
      </c>
    </row>
    <row r="700" ht="21.0" customHeight="1">
      <c r="A700" s="165" t="s">
        <v>705</v>
      </c>
      <c r="B700" s="166" t="s">
        <v>499</v>
      </c>
      <c r="C700" s="167" t="s">
        <v>123</v>
      </c>
      <c r="D700" s="168">
        <v>3250000.0</v>
      </c>
      <c r="E700" s="169" t="str">
        <f>iferror(vlookup(C700,'Master data'!$A$2:$C$29,3,0),"-/-")</f>
        <v>Định phí</v>
      </c>
      <c r="F700" s="169" t="str">
        <f>iferror(vlookup(C700,'Master data'!$A$2:$C$29,2,0),"-/-")</f>
        <v>Chi phí QLDN</v>
      </c>
    </row>
    <row r="701" ht="21.0" customHeight="1">
      <c r="A701" s="165" t="s">
        <v>705</v>
      </c>
      <c r="B701" s="166" t="s">
        <v>730</v>
      </c>
      <c r="C701" s="167" t="s">
        <v>120</v>
      </c>
      <c r="D701" s="168">
        <v>4500000.0</v>
      </c>
      <c r="E701" s="169" t="str">
        <f>iferror(vlookup(C701,'Master data'!$A$2:$C$29,3,0),"-/-")</f>
        <v>Định phí</v>
      </c>
      <c r="F701" s="169" t="str">
        <f>iferror(vlookup(C701,'Master data'!$A$2:$C$29,2,0),"-/-")</f>
        <v>Chi phí QLDN</v>
      </c>
    </row>
    <row r="702" ht="21.0" customHeight="1">
      <c r="A702" s="165" t="s">
        <v>705</v>
      </c>
      <c r="B702" s="166" t="s">
        <v>731</v>
      </c>
      <c r="C702" s="167" t="s">
        <v>121</v>
      </c>
      <c r="D702" s="168">
        <v>4750000.0</v>
      </c>
      <c r="E702" s="169" t="str">
        <f>iferror(vlookup(C702,'Master data'!$A$2:$C$29,3,0),"-/-")</f>
        <v>Định phí</v>
      </c>
      <c r="F702" s="169" t="str">
        <f>iferror(vlookup(C702,'Master data'!$A$2:$C$29,2,0),"-/-")</f>
        <v>Chi phí QLDN</v>
      </c>
    </row>
    <row r="703" ht="21.0" customHeight="1">
      <c r="A703" s="165" t="s">
        <v>705</v>
      </c>
      <c r="B703" s="166" t="s">
        <v>704</v>
      </c>
      <c r="C703" s="167" t="s">
        <v>109</v>
      </c>
      <c r="D703" s="168">
        <v>1.475E7</v>
      </c>
      <c r="E703" s="169" t="str">
        <f>iferror(vlookup(C703,'Master data'!$A$2:$C$29,3,0),"-/-")</f>
        <v>Định phí</v>
      </c>
      <c r="F703" s="169" t="str">
        <f>iferror(vlookup(C703,'Master data'!$A$2:$C$29,2,0),"-/-")</f>
        <v>Chi phí QLDN</v>
      </c>
    </row>
    <row r="704" ht="21.0" customHeight="1">
      <c r="A704" s="165" t="s">
        <v>705</v>
      </c>
      <c r="B704" s="166" t="s">
        <v>732</v>
      </c>
      <c r="C704" s="167" t="s">
        <v>99</v>
      </c>
      <c r="D704" s="168">
        <v>7182000.0</v>
      </c>
      <c r="E704" s="169" t="str">
        <f>iferror(vlookup(C704,'Master data'!$A$2:$C$29,3,0),"-/-")</f>
        <v>Biến phí</v>
      </c>
      <c r="F704" s="169" t="str">
        <f>iferror(vlookup(C704,'Master data'!$A$2:$C$29,2,0),"-/-")</f>
        <v>Chi phí giá vốn</v>
      </c>
    </row>
    <row r="705" ht="21.0" customHeight="1">
      <c r="A705" s="165" t="s">
        <v>395</v>
      </c>
      <c r="B705" s="166" t="s">
        <v>733</v>
      </c>
      <c r="C705" s="167" t="s">
        <v>112</v>
      </c>
      <c r="D705" s="168">
        <v>1455000.0</v>
      </c>
      <c r="E705" s="169" t="str">
        <f>iferror(vlookup(C705,'Master data'!$A$2:$C$29,3,0),"-/-")</f>
        <v>Biến phí</v>
      </c>
      <c r="F705" s="169" t="str">
        <f>iferror(vlookup(C705,'Master data'!$A$2:$C$29,2,0),"-/-")</f>
        <v>Chi phí hành chính</v>
      </c>
    </row>
    <row r="706" ht="21.0" customHeight="1">
      <c r="A706" s="165" t="s">
        <v>395</v>
      </c>
      <c r="B706" s="166" t="s">
        <v>275</v>
      </c>
      <c r="C706" s="167" t="s">
        <v>112</v>
      </c>
      <c r="D706" s="168">
        <v>380000.0</v>
      </c>
      <c r="E706" s="169" t="str">
        <f>iferror(vlookup(C706,'Master data'!$A$2:$C$29,3,0),"-/-")</f>
        <v>Biến phí</v>
      </c>
      <c r="F706" s="169" t="str">
        <f>iferror(vlookup(C706,'Master data'!$A$2:$C$29,2,0),"-/-")</f>
        <v>Chi phí hành chính</v>
      </c>
    </row>
    <row r="707" ht="21.0" customHeight="1">
      <c r="A707" s="165" t="s">
        <v>395</v>
      </c>
      <c r="B707" s="166" t="s">
        <v>516</v>
      </c>
      <c r="C707" s="167" t="s">
        <v>112</v>
      </c>
      <c r="D707" s="168">
        <v>680000.0</v>
      </c>
      <c r="E707" s="169" t="str">
        <f>iferror(vlookup(C707,'Master data'!$A$2:$C$29,3,0),"-/-")</f>
        <v>Biến phí</v>
      </c>
      <c r="F707" s="169" t="str">
        <f>iferror(vlookup(C707,'Master data'!$A$2:$C$29,2,0),"-/-")</f>
        <v>Chi phí hành chính</v>
      </c>
    </row>
    <row r="708" ht="21.0" customHeight="1">
      <c r="A708" s="165" t="s">
        <v>395</v>
      </c>
      <c r="B708" s="166" t="s">
        <v>375</v>
      </c>
      <c r="C708" s="167" t="s">
        <v>112</v>
      </c>
      <c r="D708" s="168">
        <v>280000.0</v>
      </c>
      <c r="E708" s="169" t="str">
        <f>iferror(vlookup(C708,'Master data'!$A$2:$C$29,3,0),"-/-")</f>
        <v>Biến phí</v>
      </c>
      <c r="F708" s="169" t="str">
        <f>iferror(vlookup(C708,'Master data'!$A$2:$C$29,2,0),"-/-")</f>
        <v>Chi phí hành chính</v>
      </c>
    </row>
    <row r="709" ht="21.0" customHeight="1">
      <c r="A709" s="165" t="s">
        <v>395</v>
      </c>
      <c r="B709" s="166" t="s">
        <v>734</v>
      </c>
      <c r="C709" s="167" t="s">
        <v>112</v>
      </c>
      <c r="D709" s="168">
        <v>60000.0</v>
      </c>
      <c r="E709" s="169" t="str">
        <f>iferror(vlookup(C709,'Master data'!$A$2:$C$29,3,0),"-/-")</f>
        <v>Biến phí</v>
      </c>
      <c r="F709" s="169" t="str">
        <f>iferror(vlookup(C709,'Master data'!$A$2:$C$29,2,0),"-/-")</f>
        <v>Chi phí hành chính</v>
      </c>
    </row>
    <row r="710" ht="21.0" customHeight="1">
      <c r="A710" s="165" t="s">
        <v>395</v>
      </c>
      <c r="B710" s="166" t="s">
        <v>375</v>
      </c>
      <c r="C710" s="167" t="s">
        <v>112</v>
      </c>
      <c r="D710" s="168">
        <v>280000.0</v>
      </c>
      <c r="E710" s="169" t="str">
        <f>iferror(vlookup(C710,'Master data'!$A$2:$C$29,3,0),"-/-")</f>
        <v>Biến phí</v>
      </c>
      <c r="F710" s="169" t="str">
        <f>iferror(vlookup(C710,'Master data'!$A$2:$C$29,2,0),"-/-")</f>
        <v>Chi phí hành chính</v>
      </c>
    </row>
    <row r="711" ht="21.0" customHeight="1">
      <c r="A711" s="165" t="s">
        <v>395</v>
      </c>
      <c r="B711" s="166" t="s">
        <v>735</v>
      </c>
      <c r="C711" s="167" t="s">
        <v>112</v>
      </c>
      <c r="D711" s="168">
        <v>70000.0</v>
      </c>
      <c r="E711" s="169" t="str">
        <f>iferror(vlookup(C711,'Master data'!$A$2:$C$29,3,0),"-/-")</f>
        <v>Biến phí</v>
      </c>
      <c r="F711" s="169" t="str">
        <f>iferror(vlookup(C711,'Master data'!$A$2:$C$29,2,0),"-/-")</f>
        <v>Chi phí hành chính</v>
      </c>
    </row>
    <row r="712" ht="21.0" customHeight="1">
      <c r="A712" s="165" t="s">
        <v>395</v>
      </c>
      <c r="B712" s="166" t="s">
        <v>736</v>
      </c>
      <c r="C712" s="167" t="s">
        <v>112</v>
      </c>
      <c r="D712" s="168">
        <v>530000.0</v>
      </c>
      <c r="E712" s="169" t="str">
        <f>iferror(vlookup(C712,'Master data'!$A$2:$C$29,3,0),"-/-")</f>
        <v>Biến phí</v>
      </c>
      <c r="F712" s="169" t="str">
        <f>iferror(vlookup(C712,'Master data'!$A$2:$C$29,2,0),"-/-")</f>
        <v>Chi phí hành chính</v>
      </c>
    </row>
    <row r="713" ht="21.0" customHeight="1">
      <c r="A713" s="165" t="s">
        <v>395</v>
      </c>
      <c r="B713" s="166" t="s">
        <v>735</v>
      </c>
      <c r="C713" s="167" t="s">
        <v>112</v>
      </c>
      <c r="D713" s="168">
        <v>60000.0</v>
      </c>
      <c r="E713" s="169" t="str">
        <f>iferror(vlookup(C713,'Master data'!$A$2:$C$29,3,0),"-/-")</f>
        <v>Biến phí</v>
      </c>
      <c r="F713" s="169" t="str">
        <f>iferror(vlookup(C713,'Master data'!$A$2:$C$29,2,0),"-/-")</f>
        <v>Chi phí hành chính</v>
      </c>
    </row>
    <row r="714" ht="21.0" customHeight="1">
      <c r="A714" s="165" t="s">
        <v>395</v>
      </c>
      <c r="B714" s="166" t="s">
        <v>375</v>
      </c>
      <c r="C714" s="167" t="s">
        <v>112</v>
      </c>
      <c r="D714" s="168">
        <v>280000.0</v>
      </c>
      <c r="E714" s="169" t="str">
        <f>iferror(vlookup(C714,'Master data'!$A$2:$C$29,3,0),"-/-")</f>
        <v>Biến phí</v>
      </c>
      <c r="F714" s="169" t="str">
        <f>iferror(vlookup(C714,'Master data'!$A$2:$C$29,2,0),"-/-")</f>
        <v>Chi phí hành chính</v>
      </c>
    </row>
    <row r="715" ht="21.0" customHeight="1">
      <c r="A715" s="165" t="s">
        <v>395</v>
      </c>
      <c r="B715" s="166" t="s">
        <v>737</v>
      </c>
      <c r="C715" s="167" t="s">
        <v>112</v>
      </c>
      <c r="D715" s="168">
        <v>280000.0</v>
      </c>
      <c r="E715" s="169" t="str">
        <f>iferror(vlookup(C715,'Master data'!$A$2:$C$29,3,0),"-/-")</f>
        <v>Biến phí</v>
      </c>
      <c r="F715" s="169" t="str">
        <f>iferror(vlookup(C715,'Master data'!$A$2:$C$29,2,0),"-/-")</f>
        <v>Chi phí hành chính</v>
      </c>
    </row>
    <row r="716" ht="21.0" customHeight="1">
      <c r="A716" s="165" t="s">
        <v>395</v>
      </c>
      <c r="B716" s="166" t="s">
        <v>738</v>
      </c>
      <c r="C716" s="167" t="s">
        <v>112</v>
      </c>
      <c r="D716" s="168">
        <v>600000.0</v>
      </c>
      <c r="E716" s="169" t="str">
        <f>iferror(vlookup(C716,'Master data'!$A$2:$C$29,3,0),"-/-")</f>
        <v>Biến phí</v>
      </c>
      <c r="F716" s="169" t="str">
        <f>iferror(vlookup(C716,'Master data'!$A$2:$C$29,2,0),"-/-")</f>
        <v>Chi phí hành chính</v>
      </c>
    </row>
    <row r="717" ht="21.0" customHeight="1">
      <c r="A717" s="165" t="s">
        <v>395</v>
      </c>
      <c r="B717" s="166" t="s">
        <v>739</v>
      </c>
      <c r="C717" s="167" t="s">
        <v>112</v>
      </c>
      <c r="D717" s="168">
        <v>125000.0</v>
      </c>
      <c r="E717" s="169" t="str">
        <f>iferror(vlookup(C717,'Master data'!$A$2:$C$29,3,0),"-/-")</f>
        <v>Biến phí</v>
      </c>
      <c r="F717" s="169" t="str">
        <f>iferror(vlookup(C717,'Master data'!$A$2:$C$29,2,0),"-/-")</f>
        <v>Chi phí hành chính</v>
      </c>
    </row>
    <row r="718" ht="21.0" customHeight="1">
      <c r="A718" s="165" t="s">
        <v>395</v>
      </c>
      <c r="B718" s="166" t="s">
        <v>740</v>
      </c>
      <c r="C718" s="167" t="s">
        <v>112</v>
      </c>
      <c r="D718" s="168">
        <v>375000.0</v>
      </c>
      <c r="E718" s="169" t="str">
        <f>iferror(vlookup(C718,'Master data'!$A$2:$C$29,3,0),"-/-")</f>
        <v>Biến phí</v>
      </c>
      <c r="F718" s="169" t="str">
        <f>iferror(vlookup(C718,'Master data'!$A$2:$C$29,2,0),"-/-")</f>
        <v>Chi phí hành chính</v>
      </c>
    </row>
    <row r="719" ht="21.0" customHeight="1">
      <c r="A719" s="165" t="s">
        <v>395</v>
      </c>
      <c r="B719" s="166" t="s">
        <v>740</v>
      </c>
      <c r="C719" s="167" t="s">
        <v>112</v>
      </c>
      <c r="D719" s="168">
        <v>375000.0</v>
      </c>
      <c r="E719" s="169" t="str">
        <f>iferror(vlookup(C719,'Master data'!$A$2:$C$29,3,0),"-/-")</f>
        <v>Biến phí</v>
      </c>
      <c r="F719" s="169" t="str">
        <f>iferror(vlookup(C719,'Master data'!$A$2:$C$29,2,0),"-/-")</f>
        <v>Chi phí hành chính</v>
      </c>
    </row>
    <row r="720" ht="21.0" customHeight="1">
      <c r="A720" s="165" t="s">
        <v>395</v>
      </c>
      <c r="B720" s="166" t="s">
        <v>741</v>
      </c>
      <c r="C720" s="167" t="s">
        <v>112</v>
      </c>
      <c r="D720" s="168">
        <v>100000.0</v>
      </c>
      <c r="E720" s="169" t="str">
        <f>iferror(vlookup(C720,'Master data'!$A$2:$C$29,3,0),"-/-")</f>
        <v>Biến phí</v>
      </c>
      <c r="F720" s="169" t="str">
        <f>iferror(vlookup(C720,'Master data'!$A$2:$C$29,2,0),"-/-")</f>
        <v>Chi phí hành chính</v>
      </c>
    </row>
    <row r="721" ht="21.0" customHeight="1">
      <c r="A721" s="165" t="s">
        <v>395</v>
      </c>
      <c r="B721" s="166" t="s">
        <v>740</v>
      </c>
      <c r="C721" s="167" t="s">
        <v>112</v>
      </c>
      <c r="D721" s="168">
        <v>375000.0</v>
      </c>
      <c r="E721" s="169" t="str">
        <f>iferror(vlookup(C721,'Master data'!$A$2:$C$29,3,0),"-/-")</f>
        <v>Biến phí</v>
      </c>
      <c r="F721" s="169" t="str">
        <f>iferror(vlookup(C721,'Master data'!$A$2:$C$29,2,0),"-/-")</f>
        <v>Chi phí hành chính</v>
      </c>
    </row>
    <row r="722" ht="21.0" customHeight="1">
      <c r="A722" s="165" t="s">
        <v>395</v>
      </c>
      <c r="B722" s="166" t="s">
        <v>742</v>
      </c>
      <c r="C722" s="167" t="s">
        <v>112</v>
      </c>
      <c r="D722" s="168">
        <v>150000.0</v>
      </c>
      <c r="E722" s="169" t="str">
        <f>iferror(vlookup(C722,'Master data'!$A$2:$C$29,3,0),"-/-")</f>
        <v>Biến phí</v>
      </c>
      <c r="F722" s="169" t="str">
        <f>iferror(vlookup(C722,'Master data'!$A$2:$C$29,2,0),"-/-")</f>
        <v>Chi phí hành chính</v>
      </c>
    </row>
    <row r="723" ht="21.0" customHeight="1">
      <c r="A723" s="165" t="s">
        <v>395</v>
      </c>
      <c r="B723" s="166" t="s">
        <v>743</v>
      </c>
      <c r="C723" s="167" t="s">
        <v>112</v>
      </c>
      <c r="D723" s="168">
        <v>400000.0</v>
      </c>
      <c r="E723" s="169" t="str">
        <f>iferror(vlookup(C723,'Master data'!$A$2:$C$29,3,0),"-/-")</f>
        <v>Biến phí</v>
      </c>
      <c r="F723" s="169" t="str">
        <f>iferror(vlookup(C723,'Master data'!$A$2:$C$29,2,0),"-/-")</f>
        <v>Chi phí hành chính</v>
      </c>
    </row>
    <row r="724" ht="21.0" customHeight="1">
      <c r="A724" s="165" t="s">
        <v>395</v>
      </c>
      <c r="B724" s="166" t="s">
        <v>744</v>
      </c>
      <c r="C724" s="167" t="s">
        <v>112</v>
      </c>
      <c r="D724" s="168">
        <v>100000.0</v>
      </c>
      <c r="E724" s="169" t="str">
        <f>iferror(vlookup(C724,'Master data'!$A$2:$C$29,3,0),"-/-")</f>
        <v>Biến phí</v>
      </c>
      <c r="F724" s="169" t="str">
        <f>iferror(vlookup(C724,'Master data'!$A$2:$C$29,2,0),"-/-")</f>
        <v>Chi phí hành chính</v>
      </c>
    </row>
    <row r="725" ht="21.0" customHeight="1">
      <c r="A725" s="165" t="s">
        <v>395</v>
      </c>
      <c r="B725" s="166" t="s">
        <v>745</v>
      </c>
      <c r="C725" s="167" t="s">
        <v>112</v>
      </c>
      <c r="D725" s="168">
        <v>300000.0</v>
      </c>
      <c r="E725" s="169" t="str">
        <f>iferror(vlookup(C725,'Master data'!$A$2:$C$29,3,0),"-/-")</f>
        <v>Biến phí</v>
      </c>
      <c r="F725" s="169" t="str">
        <f>iferror(vlookup(C725,'Master data'!$A$2:$C$29,2,0),"-/-")</f>
        <v>Chi phí hành chính</v>
      </c>
    </row>
    <row r="726" ht="21.0" customHeight="1">
      <c r="A726" s="165" t="s">
        <v>395</v>
      </c>
      <c r="B726" s="166" t="s">
        <v>708</v>
      </c>
      <c r="C726" s="167" t="s">
        <v>112</v>
      </c>
      <c r="D726" s="168">
        <v>700000.0</v>
      </c>
      <c r="E726" s="169" t="str">
        <f>iferror(vlookup(C726,'Master data'!$A$2:$C$29,3,0),"-/-")</f>
        <v>Biến phí</v>
      </c>
      <c r="F726" s="169" t="str">
        <f>iferror(vlookup(C726,'Master data'!$A$2:$C$29,2,0),"-/-")</f>
        <v>Chi phí hành chính</v>
      </c>
    </row>
    <row r="727" ht="21.0" customHeight="1">
      <c r="A727" s="165" t="s">
        <v>395</v>
      </c>
      <c r="B727" s="166" t="s">
        <v>746</v>
      </c>
      <c r="C727" s="167" t="s">
        <v>112</v>
      </c>
      <c r="D727" s="168">
        <v>100000.0</v>
      </c>
      <c r="E727" s="169" t="str">
        <f>iferror(vlookup(C727,'Master data'!$A$2:$C$29,3,0),"-/-")</f>
        <v>Biến phí</v>
      </c>
      <c r="F727" s="169" t="str">
        <f>iferror(vlookup(C727,'Master data'!$A$2:$C$29,2,0),"-/-")</f>
        <v>Chi phí hành chính</v>
      </c>
    </row>
    <row r="728" ht="21.0" customHeight="1">
      <c r="A728" s="165" t="s">
        <v>395</v>
      </c>
      <c r="B728" s="166" t="s">
        <v>284</v>
      </c>
      <c r="C728" s="167" t="s">
        <v>112</v>
      </c>
      <c r="D728" s="168">
        <v>250000.0</v>
      </c>
      <c r="E728" s="169" t="str">
        <f>iferror(vlookup(C728,'Master data'!$A$2:$C$29,3,0),"-/-")</f>
        <v>Biến phí</v>
      </c>
      <c r="F728" s="169" t="str">
        <f>iferror(vlookup(C728,'Master data'!$A$2:$C$29,2,0),"-/-")</f>
        <v>Chi phí hành chính</v>
      </c>
    </row>
    <row r="729" ht="21.0" customHeight="1">
      <c r="A729" s="165" t="s">
        <v>395</v>
      </c>
      <c r="B729" s="166" t="s">
        <v>740</v>
      </c>
      <c r="C729" s="167" t="s">
        <v>112</v>
      </c>
      <c r="D729" s="168">
        <v>375000.0</v>
      </c>
      <c r="E729" s="169" t="str">
        <f>iferror(vlookup(C729,'Master data'!$A$2:$C$29,3,0),"-/-")</f>
        <v>Biến phí</v>
      </c>
      <c r="F729" s="169" t="str">
        <f>iferror(vlookup(C729,'Master data'!$A$2:$C$29,2,0),"-/-")</f>
        <v>Chi phí hành chính</v>
      </c>
    </row>
    <row r="730" ht="21.0" customHeight="1">
      <c r="A730" s="165" t="s">
        <v>395</v>
      </c>
      <c r="B730" s="166" t="s">
        <v>747</v>
      </c>
      <c r="C730" s="167" t="s">
        <v>112</v>
      </c>
      <c r="D730" s="168">
        <v>100000.0</v>
      </c>
      <c r="E730" s="169" t="str">
        <f>iferror(vlookup(C730,'Master data'!$A$2:$C$29,3,0),"-/-")</f>
        <v>Biến phí</v>
      </c>
      <c r="F730" s="169" t="str">
        <f>iferror(vlookup(C730,'Master data'!$A$2:$C$29,2,0),"-/-")</f>
        <v>Chi phí hành chính</v>
      </c>
    </row>
    <row r="731" ht="21.0" customHeight="1">
      <c r="A731" s="165" t="s">
        <v>395</v>
      </c>
      <c r="B731" s="166" t="s">
        <v>740</v>
      </c>
      <c r="C731" s="167" t="s">
        <v>112</v>
      </c>
      <c r="D731" s="168">
        <v>375000.0</v>
      </c>
      <c r="E731" s="169" t="str">
        <f>iferror(vlookup(C731,'Master data'!$A$2:$C$29,3,0),"-/-")</f>
        <v>Biến phí</v>
      </c>
      <c r="F731" s="169" t="str">
        <f>iferror(vlookup(C731,'Master data'!$A$2:$C$29,2,0),"-/-")</f>
        <v>Chi phí hành chính</v>
      </c>
    </row>
    <row r="732" ht="21.0" customHeight="1">
      <c r="A732" s="165" t="s">
        <v>395</v>
      </c>
      <c r="B732" s="166" t="s">
        <v>747</v>
      </c>
      <c r="C732" s="167" t="s">
        <v>112</v>
      </c>
      <c r="D732" s="168">
        <v>100000.0</v>
      </c>
      <c r="E732" s="169" t="str">
        <f>iferror(vlookup(C732,'Master data'!$A$2:$C$29,3,0),"-/-")</f>
        <v>Biến phí</v>
      </c>
      <c r="F732" s="169" t="str">
        <f>iferror(vlookup(C732,'Master data'!$A$2:$C$29,2,0),"-/-")</f>
        <v>Chi phí hành chính</v>
      </c>
    </row>
    <row r="733" ht="21.0" customHeight="1">
      <c r="A733" s="165" t="s">
        <v>395</v>
      </c>
      <c r="B733" s="166" t="s">
        <v>284</v>
      </c>
      <c r="C733" s="167" t="s">
        <v>112</v>
      </c>
      <c r="D733" s="168">
        <v>250000.0</v>
      </c>
      <c r="E733" s="169" t="str">
        <f>iferror(vlookup(C733,'Master data'!$A$2:$C$29,3,0),"-/-")</f>
        <v>Biến phí</v>
      </c>
      <c r="F733" s="169" t="str">
        <f>iferror(vlookup(C733,'Master data'!$A$2:$C$29,2,0),"-/-")</f>
        <v>Chi phí hành chính</v>
      </c>
    </row>
    <row r="734" ht="21.0" customHeight="1">
      <c r="A734" s="165" t="s">
        <v>395</v>
      </c>
      <c r="B734" s="166" t="s">
        <v>597</v>
      </c>
      <c r="C734" s="167" t="s">
        <v>112</v>
      </c>
      <c r="D734" s="168">
        <v>375000.0</v>
      </c>
      <c r="E734" s="169" t="str">
        <f>iferror(vlookup(C734,'Master data'!$A$2:$C$29,3,0),"-/-")</f>
        <v>Biến phí</v>
      </c>
      <c r="F734" s="169" t="str">
        <f>iferror(vlookup(C734,'Master data'!$A$2:$C$29,2,0),"-/-")</f>
        <v>Chi phí hành chính</v>
      </c>
    </row>
    <row r="735" ht="21.0" customHeight="1">
      <c r="A735" s="165" t="s">
        <v>395</v>
      </c>
      <c r="B735" s="166" t="s">
        <v>747</v>
      </c>
      <c r="C735" s="167" t="s">
        <v>112</v>
      </c>
      <c r="D735" s="168">
        <v>100000.0</v>
      </c>
      <c r="E735" s="169" t="str">
        <f>iferror(vlookup(C735,'Master data'!$A$2:$C$29,3,0),"-/-")</f>
        <v>Biến phí</v>
      </c>
      <c r="F735" s="169" t="str">
        <f>iferror(vlookup(C735,'Master data'!$A$2:$C$29,2,0),"-/-")</f>
        <v>Chi phí hành chính</v>
      </c>
    </row>
    <row r="736" ht="21.0" customHeight="1">
      <c r="A736" s="165" t="s">
        <v>395</v>
      </c>
      <c r="B736" s="166" t="s">
        <v>748</v>
      </c>
      <c r="C736" s="167" t="s">
        <v>112</v>
      </c>
      <c r="D736" s="168">
        <v>300000.0</v>
      </c>
      <c r="E736" s="169" t="str">
        <f>iferror(vlookup(C736,'Master data'!$A$2:$C$29,3,0),"-/-")</f>
        <v>Biến phí</v>
      </c>
      <c r="F736" s="169" t="str">
        <f>iferror(vlookup(C736,'Master data'!$A$2:$C$29,2,0),"-/-")</f>
        <v>Chi phí hành chính</v>
      </c>
    </row>
    <row r="737" ht="21.0" customHeight="1">
      <c r="A737" s="165" t="s">
        <v>395</v>
      </c>
      <c r="B737" s="166" t="s">
        <v>749</v>
      </c>
      <c r="C737" s="167" t="s">
        <v>112</v>
      </c>
      <c r="D737" s="168">
        <v>150000.0</v>
      </c>
      <c r="E737" s="169" t="str">
        <f>iferror(vlookup(C737,'Master data'!$A$2:$C$29,3,0),"-/-")</f>
        <v>Biến phí</v>
      </c>
      <c r="F737" s="169" t="str">
        <f>iferror(vlookup(C737,'Master data'!$A$2:$C$29,2,0),"-/-")</f>
        <v>Chi phí hành chính</v>
      </c>
    </row>
    <row r="738" ht="21.0" customHeight="1">
      <c r="A738" s="165" t="s">
        <v>395</v>
      </c>
      <c r="B738" s="166" t="s">
        <v>750</v>
      </c>
      <c r="C738" s="167" t="s">
        <v>112</v>
      </c>
      <c r="D738" s="168">
        <v>175000.0</v>
      </c>
      <c r="E738" s="169" t="str">
        <f>iferror(vlookup(C738,'Master data'!$A$2:$C$29,3,0),"-/-")</f>
        <v>Biến phí</v>
      </c>
      <c r="F738" s="169" t="str">
        <f>iferror(vlookup(C738,'Master data'!$A$2:$C$29,2,0),"-/-")</f>
        <v>Chi phí hành chính</v>
      </c>
    </row>
    <row r="739" ht="21.0" customHeight="1">
      <c r="A739" s="165" t="s">
        <v>395</v>
      </c>
      <c r="B739" s="166" t="s">
        <v>751</v>
      </c>
      <c r="C739" s="167" t="s">
        <v>112</v>
      </c>
      <c r="D739" s="168">
        <v>175000.0</v>
      </c>
      <c r="E739" s="169" t="str">
        <f>iferror(vlookup(C739,'Master data'!$A$2:$C$29,3,0),"-/-")</f>
        <v>Biến phí</v>
      </c>
      <c r="F739" s="169" t="str">
        <f>iferror(vlookup(C739,'Master data'!$A$2:$C$29,2,0),"-/-")</f>
        <v>Chi phí hành chính</v>
      </c>
    </row>
    <row r="740" ht="21.0" customHeight="1">
      <c r="A740" s="165" t="s">
        <v>395</v>
      </c>
      <c r="B740" s="166" t="s">
        <v>752</v>
      </c>
      <c r="C740" s="167" t="s">
        <v>112</v>
      </c>
      <c r="D740" s="168">
        <v>495000.0</v>
      </c>
      <c r="E740" s="169" t="str">
        <f>iferror(vlookup(C740,'Master data'!$A$2:$C$29,3,0),"-/-")</f>
        <v>Biến phí</v>
      </c>
      <c r="F740" s="169" t="str">
        <f>iferror(vlookup(C740,'Master data'!$A$2:$C$29,2,0),"-/-")</f>
        <v>Chi phí hành chính</v>
      </c>
    </row>
    <row r="741" ht="21.0" customHeight="1">
      <c r="A741" s="165" t="s">
        <v>395</v>
      </c>
      <c r="B741" s="166" t="s">
        <v>753</v>
      </c>
      <c r="C741" s="167" t="s">
        <v>112</v>
      </c>
      <c r="D741" s="168">
        <v>335500.0</v>
      </c>
      <c r="E741" s="169" t="str">
        <f>iferror(vlookup(C741,'Master data'!$A$2:$C$29,3,0),"-/-")</f>
        <v>Biến phí</v>
      </c>
      <c r="F741" s="169" t="str">
        <f>iferror(vlookup(C741,'Master data'!$A$2:$C$29,2,0),"-/-")</f>
        <v>Chi phí hành chính</v>
      </c>
    </row>
    <row r="742" ht="21.0" customHeight="1">
      <c r="A742" s="165" t="s">
        <v>395</v>
      </c>
      <c r="B742" s="166" t="s">
        <v>754</v>
      </c>
      <c r="C742" s="167" t="s">
        <v>112</v>
      </c>
      <c r="D742" s="168">
        <v>175000.0</v>
      </c>
      <c r="E742" s="169" t="str">
        <f>iferror(vlookup(C742,'Master data'!$A$2:$C$29,3,0),"-/-")</f>
        <v>Biến phí</v>
      </c>
      <c r="F742" s="169" t="str">
        <f>iferror(vlookup(C742,'Master data'!$A$2:$C$29,2,0),"-/-")</f>
        <v>Chi phí hành chính</v>
      </c>
    </row>
    <row r="743" ht="21.0" customHeight="1">
      <c r="A743" s="165" t="s">
        <v>395</v>
      </c>
      <c r="B743" s="166" t="s">
        <v>755</v>
      </c>
      <c r="C743" s="167" t="s">
        <v>112</v>
      </c>
      <c r="D743" s="168">
        <v>94000.0</v>
      </c>
      <c r="E743" s="169" t="str">
        <f>iferror(vlookup(C743,'Master data'!$A$2:$C$29,3,0),"-/-")</f>
        <v>Biến phí</v>
      </c>
      <c r="F743" s="169" t="str">
        <f>iferror(vlookup(C743,'Master data'!$A$2:$C$29,2,0),"-/-")</f>
        <v>Chi phí hành chính</v>
      </c>
    </row>
    <row r="744" ht="21.0" customHeight="1">
      <c r="A744" s="165" t="s">
        <v>395</v>
      </c>
      <c r="B744" s="166" t="s">
        <v>756</v>
      </c>
      <c r="C744" s="167" t="s">
        <v>112</v>
      </c>
      <c r="D744" s="168">
        <v>1000000.0</v>
      </c>
      <c r="E744" s="169" t="str">
        <f>iferror(vlookup(C744,'Master data'!$A$2:$C$29,3,0),"-/-")</f>
        <v>Biến phí</v>
      </c>
      <c r="F744" s="169" t="str">
        <f>iferror(vlookup(C744,'Master data'!$A$2:$C$29,2,0),"-/-")</f>
        <v>Chi phí hành chính</v>
      </c>
    </row>
    <row r="745" ht="21.0" customHeight="1">
      <c r="A745" s="165" t="s">
        <v>395</v>
      </c>
      <c r="B745" s="166" t="s">
        <v>757</v>
      </c>
      <c r="C745" s="167" t="s">
        <v>95</v>
      </c>
      <c r="D745" s="168">
        <v>7500000.0</v>
      </c>
      <c r="E745" s="169" t="str">
        <f>iferror(vlookup(C745,'Master data'!$A$2:$C$29,3,0),"-/-")</f>
        <v>Biến phí</v>
      </c>
      <c r="F745" s="169" t="str">
        <f>iferror(vlookup(C745,'Master data'!$A$2:$C$29,2,0),"-/-")</f>
        <v>Chi phí bán hàng</v>
      </c>
    </row>
    <row r="746" ht="21.0" customHeight="1">
      <c r="A746" s="165" t="s">
        <v>395</v>
      </c>
      <c r="B746" s="166" t="s">
        <v>758</v>
      </c>
      <c r="C746" s="167" t="s">
        <v>95</v>
      </c>
      <c r="D746" s="168">
        <v>1170108.0</v>
      </c>
      <c r="E746" s="169" t="str">
        <f>iferror(vlookup(C746,'Master data'!$A$2:$C$29,3,0),"-/-")</f>
        <v>Biến phí</v>
      </c>
      <c r="F746" s="169" t="str">
        <f>iferror(vlookup(C746,'Master data'!$A$2:$C$29,2,0),"-/-")</f>
        <v>Chi phí bán hàng</v>
      </c>
    </row>
    <row r="747" ht="21.0" customHeight="1">
      <c r="A747" s="165" t="s">
        <v>395</v>
      </c>
      <c r="B747" s="166" t="s">
        <v>759</v>
      </c>
      <c r="C747" s="167" t="s">
        <v>95</v>
      </c>
      <c r="D747" s="168">
        <v>6025000.0</v>
      </c>
      <c r="E747" s="169" t="str">
        <f>iferror(vlookup(C747,'Master data'!$A$2:$C$29,3,0),"-/-")</f>
        <v>Biến phí</v>
      </c>
      <c r="F747" s="169" t="str">
        <f>iferror(vlookup(C747,'Master data'!$A$2:$C$29,2,0),"-/-")</f>
        <v>Chi phí bán hàng</v>
      </c>
    </row>
    <row r="748" ht="21.0" customHeight="1">
      <c r="A748" s="165" t="s">
        <v>395</v>
      </c>
      <c r="B748" s="166" t="s">
        <v>760</v>
      </c>
      <c r="C748" s="167" t="s">
        <v>95</v>
      </c>
      <c r="D748" s="168">
        <v>475000.0</v>
      </c>
      <c r="E748" s="169" t="str">
        <f>iferror(vlookup(C748,'Master data'!$A$2:$C$29,3,0),"-/-")</f>
        <v>Biến phí</v>
      </c>
      <c r="F748" s="169" t="str">
        <f>iferror(vlookup(C748,'Master data'!$A$2:$C$29,2,0),"-/-")</f>
        <v>Chi phí bán hàng</v>
      </c>
    </row>
    <row r="749" ht="21.0" customHeight="1">
      <c r="A749" s="165" t="s">
        <v>395</v>
      </c>
      <c r="B749" s="166" t="s">
        <v>761</v>
      </c>
      <c r="C749" s="167" t="s">
        <v>95</v>
      </c>
      <c r="D749" s="168">
        <v>3870000.0</v>
      </c>
      <c r="E749" s="169" t="str">
        <f>iferror(vlookup(C749,'Master data'!$A$2:$C$29,3,0),"-/-")</f>
        <v>Biến phí</v>
      </c>
      <c r="F749" s="169" t="str">
        <f>iferror(vlookup(C749,'Master data'!$A$2:$C$29,2,0),"-/-")</f>
        <v>Chi phí bán hàng</v>
      </c>
    </row>
    <row r="750" ht="21.0" customHeight="1">
      <c r="A750" s="165" t="s">
        <v>395</v>
      </c>
      <c r="B750" s="166" t="s">
        <v>762</v>
      </c>
      <c r="C750" s="167" t="s">
        <v>95</v>
      </c>
      <c r="D750" s="168">
        <v>1175000.0</v>
      </c>
      <c r="E750" s="169" t="str">
        <f>iferror(vlookup(C750,'Master data'!$A$2:$C$29,3,0),"-/-")</f>
        <v>Biến phí</v>
      </c>
      <c r="F750" s="169" t="str">
        <f>iferror(vlookup(C750,'Master data'!$A$2:$C$29,2,0),"-/-")</f>
        <v>Chi phí bán hàng</v>
      </c>
    </row>
    <row r="751" ht="21.0" customHeight="1">
      <c r="A751" s="165" t="s">
        <v>395</v>
      </c>
      <c r="B751" s="166" t="s">
        <v>763</v>
      </c>
      <c r="C751" s="167" t="s">
        <v>95</v>
      </c>
      <c r="D751" s="168">
        <v>7480000.0</v>
      </c>
      <c r="E751" s="169" t="str">
        <f>iferror(vlookup(C751,'Master data'!$A$2:$C$29,3,0),"-/-")</f>
        <v>Biến phí</v>
      </c>
      <c r="F751" s="169" t="str">
        <f>iferror(vlookup(C751,'Master data'!$A$2:$C$29,2,0),"-/-")</f>
        <v>Chi phí bán hàng</v>
      </c>
    </row>
    <row r="752" ht="21.0" customHeight="1">
      <c r="A752" s="165" t="s">
        <v>395</v>
      </c>
      <c r="B752" s="166" t="s">
        <v>764</v>
      </c>
      <c r="C752" s="167" t="s">
        <v>95</v>
      </c>
      <c r="D752" s="168">
        <v>1.2E7</v>
      </c>
      <c r="E752" s="169" t="str">
        <f>iferror(vlookup(C752,'Master data'!$A$2:$C$29,3,0),"-/-")</f>
        <v>Biến phí</v>
      </c>
      <c r="F752" s="169" t="str">
        <f>iferror(vlookup(C752,'Master data'!$A$2:$C$29,2,0),"-/-")</f>
        <v>Chi phí bán hàng</v>
      </c>
    </row>
    <row r="753" ht="21.0" customHeight="1">
      <c r="A753" s="165" t="s">
        <v>395</v>
      </c>
      <c r="B753" s="166" t="s">
        <v>765</v>
      </c>
      <c r="C753" s="167" t="s">
        <v>95</v>
      </c>
      <c r="D753" s="168">
        <v>185000.0</v>
      </c>
      <c r="E753" s="169" t="str">
        <f>iferror(vlookup(C753,'Master data'!$A$2:$C$29,3,0),"-/-")</f>
        <v>Biến phí</v>
      </c>
      <c r="F753" s="169" t="str">
        <f>iferror(vlookup(C753,'Master data'!$A$2:$C$29,2,0),"-/-")</f>
        <v>Chi phí bán hàng</v>
      </c>
    </row>
    <row r="754" ht="21.0" customHeight="1">
      <c r="A754" s="165" t="s">
        <v>395</v>
      </c>
      <c r="B754" s="166" t="s">
        <v>766</v>
      </c>
      <c r="C754" s="167" t="s">
        <v>95</v>
      </c>
      <c r="D754" s="168">
        <v>7720000.0</v>
      </c>
      <c r="E754" s="169" t="str">
        <f>iferror(vlookup(C754,'Master data'!$A$2:$C$29,3,0),"-/-")</f>
        <v>Biến phí</v>
      </c>
      <c r="F754" s="169" t="str">
        <f>iferror(vlookup(C754,'Master data'!$A$2:$C$29,2,0),"-/-")</f>
        <v>Chi phí bán hàng</v>
      </c>
    </row>
    <row r="755" ht="21.0" customHeight="1">
      <c r="A755" s="165" t="s">
        <v>395</v>
      </c>
      <c r="B755" s="166" t="s">
        <v>767</v>
      </c>
      <c r="C755" s="167" t="s">
        <v>95</v>
      </c>
      <c r="D755" s="168">
        <v>1815000.0</v>
      </c>
      <c r="E755" s="169" t="str">
        <f>iferror(vlookup(C755,'Master data'!$A$2:$C$29,3,0),"-/-")</f>
        <v>Biến phí</v>
      </c>
      <c r="F755" s="169" t="str">
        <f>iferror(vlookup(C755,'Master data'!$A$2:$C$29,2,0),"-/-")</f>
        <v>Chi phí bán hàng</v>
      </c>
    </row>
    <row r="756" ht="21.0" customHeight="1">
      <c r="A756" s="165" t="s">
        <v>395</v>
      </c>
      <c r="B756" s="166" t="s">
        <v>768</v>
      </c>
      <c r="C756" s="167" t="s">
        <v>95</v>
      </c>
      <c r="D756" s="168">
        <v>205000.0</v>
      </c>
      <c r="E756" s="169" t="str">
        <f>iferror(vlookup(C756,'Master data'!$A$2:$C$29,3,0),"-/-")</f>
        <v>Biến phí</v>
      </c>
      <c r="F756" s="169" t="str">
        <f>iferror(vlookup(C756,'Master data'!$A$2:$C$29,2,0),"-/-")</f>
        <v>Chi phí bán hàng</v>
      </c>
    </row>
    <row r="757" ht="21.0" customHeight="1">
      <c r="A757" s="165" t="s">
        <v>395</v>
      </c>
      <c r="B757" s="166" t="s">
        <v>769</v>
      </c>
      <c r="C757" s="167" t="s">
        <v>95</v>
      </c>
      <c r="D757" s="168">
        <v>1.8E7</v>
      </c>
      <c r="E757" s="169" t="str">
        <f>iferror(vlookup(C757,'Master data'!$A$2:$C$29,3,0),"-/-")</f>
        <v>Biến phí</v>
      </c>
      <c r="F757" s="169" t="str">
        <f>iferror(vlookup(C757,'Master data'!$A$2:$C$29,2,0),"-/-")</f>
        <v>Chi phí bán hàng</v>
      </c>
    </row>
    <row r="758" ht="21.0" customHeight="1">
      <c r="A758" s="165" t="s">
        <v>395</v>
      </c>
      <c r="B758" s="166" t="s">
        <v>770</v>
      </c>
      <c r="C758" s="167" t="s">
        <v>95</v>
      </c>
      <c r="D758" s="168">
        <v>2838000.0</v>
      </c>
      <c r="E758" s="169" t="str">
        <f>iferror(vlookup(C758,'Master data'!$A$2:$C$29,3,0),"-/-")</f>
        <v>Biến phí</v>
      </c>
      <c r="F758" s="169" t="str">
        <f>iferror(vlookup(C758,'Master data'!$A$2:$C$29,2,0),"-/-")</f>
        <v>Chi phí bán hàng</v>
      </c>
    </row>
    <row r="759" ht="21.0" customHeight="1">
      <c r="A759" s="165" t="s">
        <v>395</v>
      </c>
      <c r="B759" s="166" t="s">
        <v>771</v>
      </c>
      <c r="C759" s="167" t="s">
        <v>95</v>
      </c>
      <c r="D759" s="168">
        <v>1762000.0</v>
      </c>
      <c r="E759" s="169" t="str">
        <f>iferror(vlookup(C759,'Master data'!$A$2:$C$29,3,0),"-/-")</f>
        <v>Biến phí</v>
      </c>
      <c r="F759" s="169" t="str">
        <f>iferror(vlookup(C759,'Master data'!$A$2:$C$29,2,0),"-/-")</f>
        <v>Chi phí bán hàng</v>
      </c>
    </row>
    <row r="760" ht="21.0" customHeight="1">
      <c r="A760" s="165" t="s">
        <v>395</v>
      </c>
      <c r="B760" s="166" t="s">
        <v>308</v>
      </c>
      <c r="C760" s="167" t="s">
        <v>95</v>
      </c>
      <c r="D760" s="168">
        <v>200000.0</v>
      </c>
      <c r="E760" s="169" t="str">
        <f>iferror(vlookup(C760,'Master data'!$A$2:$C$29,3,0),"-/-")</f>
        <v>Biến phí</v>
      </c>
      <c r="F760" s="169" t="str">
        <f>iferror(vlookup(C760,'Master data'!$A$2:$C$29,2,0),"-/-")</f>
        <v>Chi phí bán hàng</v>
      </c>
    </row>
    <row r="761" ht="21.0" customHeight="1">
      <c r="A761" s="165" t="s">
        <v>395</v>
      </c>
      <c r="B761" s="166" t="s">
        <v>772</v>
      </c>
      <c r="C761" s="167" t="s">
        <v>95</v>
      </c>
      <c r="D761" s="168">
        <v>590000.0</v>
      </c>
      <c r="E761" s="169" t="str">
        <f>iferror(vlookup(C761,'Master data'!$A$2:$C$29,3,0),"-/-")</f>
        <v>Biến phí</v>
      </c>
      <c r="F761" s="169" t="str">
        <f>iferror(vlookup(C761,'Master data'!$A$2:$C$29,2,0),"-/-")</f>
        <v>Chi phí bán hàng</v>
      </c>
    </row>
    <row r="762" ht="21.0" customHeight="1">
      <c r="A762" s="165" t="s">
        <v>395</v>
      </c>
      <c r="B762" s="166" t="s">
        <v>773</v>
      </c>
      <c r="C762" s="167" t="s">
        <v>95</v>
      </c>
      <c r="D762" s="168">
        <v>400000.0</v>
      </c>
      <c r="E762" s="169" t="str">
        <f>iferror(vlookup(C762,'Master data'!$A$2:$C$29,3,0),"-/-")</f>
        <v>Biến phí</v>
      </c>
      <c r="F762" s="169" t="str">
        <f>iferror(vlookup(C762,'Master data'!$A$2:$C$29,2,0),"-/-")</f>
        <v>Chi phí bán hàng</v>
      </c>
    </row>
    <row r="763" ht="21.0" customHeight="1">
      <c r="A763" s="165" t="s">
        <v>395</v>
      </c>
      <c r="B763" s="166" t="s">
        <v>774</v>
      </c>
      <c r="C763" s="167" t="s">
        <v>95</v>
      </c>
      <c r="D763" s="168">
        <v>3500000.0</v>
      </c>
      <c r="E763" s="169" t="str">
        <f>iferror(vlookup(C763,'Master data'!$A$2:$C$29,3,0),"-/-")</f>
        <v>Biến phí</v>
      </c>
      <c r="F763" s="169" t="str">
        <f>iferror(vlookup(C763,'Master data'!$A$2:$C$29,2,0),"-/-")</f>
        <v>Chi phí bán hàng</v>
      </c>
    </row>
    <row r="764" ht="21.0" customHeight="1">
      <c r="A764" s="165" t="s">
        <v>395</v>
      </c>
      <c r="B764" s="166" t="s">
        <v>775</v>
      </c>
      <c r="C764" s="167" t="s">
        <v>95</v>
      </c>
      <c r="D764" s="168">
        <v>2200000.0</v>
      </c>
      <c r="E764" s="169" t="str">
        <f>iferror(vlookup(C764,'Master data'!$A$2:$C$29,3,0),"-/-")</f>
        <v>Biến phí</v>
      </c>
      <c r="F764" s="169" t="str">
        <f>iferror(vlookup(C764,'Master data'!$A$2:$C$29,2,0),"-/-")</f>
        <v>Chi phí bán hàng</v>
      </c>
    </row>
    <row r="765" ht="21.0" customHeight="1">
      <c r="A765" s="165" t="s">
        <v>395</v>
      </c>
      <c r="B765" s="166" t="s">
        <v>776</v>
      </c>
      <c r="C765" s="167" t="s">
        <v>95</v>
      </c>
      <c r="D765" s="168">
        <v>3365000.0</v>
      </c>
      <c r="E765" s="169" t="str">
        <f>iferror(vlookup(C765,'Master data'!$A$2:$C$29,3,0),"-/-")</f>
        <v>Biến phí</v>
      </c>
      <c r="F765" s="169" t="str">
        <f>iferror(vlookup(C765,'Master data'!$A$2:$C$29,2,0),"-/-")</f>
        <v>Chi phí bán hàng</v>
      </c>
    </row>
    <row r="766" ht="21.0" customHeight="1">
      <c r="A766" s="165" t="s">
        <v>395</v>
      </c>
      <c r="B766" s="166" t="s">
        <v>777</v>
      </c>
      <c r="C766" s="167" t="s">
        <v>112</v>
      </c>
      <c r="D766" s="168">
        <v>400000.0</v>
      </c>
      <c r="E766" s="169" t="str">
        <f>iferror(vlookup(C766,'Master data'!$A$2:$C$29,3,0),"-/-")</f>
        <v>Biến phí</v>
      </c>
      <c r="F766" s="169" t="str">
        <f>iferror(vlookup(C766,'Master data'!$A$2:$C$29,2,0),"-/-")</f>
        <v>Chi phí hành chính</v>
      </c>
    </row>
    <row r="767" ht="21.0" customHeight="1">
      <c r="A767" s="165" t="s">
        <v>395</v>
      </c>
      <c r="B767" s="166" t="s">
        <v>778</v>
      </c>
      <c r="C767" s="167" t="s">
        <v>112</v>
      </c>
      <c r="D767" s="168">
        <v>50000.0</v>
      </c>
      <c r="E767" s="169" t="str">
        <f>iferror(vlookup(C767,'Master data'!$A$2:$C$29,3,0),"-/-")</f>
        <v>Biến phí</v>
      </c>
      <c r="F767" s="169" t="str">
        <f>iferror(vlookup(C767,'Master data'!$A$2:$C$29,2,0),"-/-")</f>
        <v>Chi phí hành chính</v>
      </c>
    </row>
    <row r="768" ht="21.0" customHeight="1">
      <c r="A768" s="165" t="s">
        <v>395</v>
      </c>
      <c r="B768" s="166" t="s">
        <v>729</v>
      </c>
      <c r="C768" s="167" t="s">
        <v>112</v>
      </c>
      <c r="D768" s="168">
        <v>308000.0</v>
      </c>
      <c r="E768" s="169" t="str">
        <f>iferror(vlookup(C768,'Master data'!$A$2:$C$29,3,0),"-/-")</f>
        <v>Biến phí</v>
      </c>
      <c r="F768" s="169" t="str">
        <f>iferror(vlookup(C768,'Master data'!$A$2:$C$29,2,0),"-/-")</f>
        <v>Chi phí hành chính</v>
      </c>
    </row>
    <row r="769" ht="21.0" customHeight="1">
      <c r="A769" s="165" t="s">
        <v>395</v>
      </c>
      <c r="B769" s="166" t="s">
        <v>779</v>
      </c>
      <c r="C769" s="167" t="s">
        <v>112</v>
      </c>
      <c r="D769" s="168">
        <v>350000.0</v>
      </c>
      <c r="E769" s="169" t="str">
        <f>iferror(vlookup(C769,'Master data'!$A$2:$C$29,3,0),"-/-")</f>
        <v>Biến phí</v>
      </c>
      <c r="F769" s="169" t="str">
        <f>iferror(vlookup(C769,'Master data'!$A$2:$C$29,2,0),"-/-")</f>
        <v>Chi phí hành chính</v>
      </c>
    </row>
    <row r="770" ht="21.0" customHeight="1">
      <c r="A770" s="165" t="s">
        <v>395</v>
      </c>
      <c r="B770" s="166" t="s">
        <v>780</v>
      </c>
      <c r="C770" s="167" t="s">
        <v>112</v>
      </c>
      <c r="D770" s="168">
        <v>300000.0</v>
      </c>
      <c r="E770" s="169" t="str">
        <f>iferror(vlookup(C770,'Master data'!$A$2:$C$29,3,0),"-/-")</f>
        <v>Biến phí</v>
      </c>
      <c r="F770" s="169" t="str">
        <f>iferror(vlookup(C770,'Master data'!$A$2:$C$29,2,0),"-/-")</f>
        <v>Chi phí hành chính</v>
      </c>
    </row>
    <row r="771" ht="21.0" customHeight="1">
      <c r="A771" s="165" t="s">
        <v>395</v>
      </c>
      <c r="B771" s="166" t="s">
        <v>781</v>
      </c>
      <c r="C771" s="167" t="s">
        <v>112</v>
      </c>
      <c r="D771" s="168">
        <v>2075000.0</v>
      </c>
      <c r="E771" s="169" t="str">
        <f>iferror(vlookup(C771,'Master data'!$A$2:$C$29,3,0),"-/-")</f>
        <v>Biến phí</v>
      </c>
      <c r="F771" s="169" t="str">
        <f>iferror(vlookup(C771,'Master data'!$A$2:$C$29,2,0),"-/-")</f>
        <v>Chi phí hành chính</v>
      </c>
    </row>
    <row r="772" ht="21.0" customHeight="1">
      <c r="A772" s="165" t="s">
        <v>395</v>
      </c>
      <c r="B772" s="166" t="s">
        <v>782</v>
      </c>
      <c r="C772" s="167" t="s">
        <v>112</v>
      </c>
      <c r="D772" s="168">
        <v>500000.0</v>
      </c>
      <c r="E772" s="169" t="str">
        <f>iferror(vlookup(C772,'Master data'!$A$2:$C$29,3,0),"-/-")</f>
        <v>Biến phí</v>
      </c>
      <c r="F772" s="169" t="str">
        <f>iferror(vlookup(C772,'Master data'!$A$2:$C$29,2,0),"-/-")</f>
        <v>Chi phí hành chính</v>
      </c>
    </row>
    <row r="773" ht="21.0" customHeight="1">
      <c r="A773" s="165" t="s">
        <v>395</v>
      </c>
      <c r="B773" s="166" t="s">
        <v>781</v>
      </c>
      <c r="C773" s="167" t="s">
        <v>112</v>
      </c>
      <c r="D773" s="168">
        <v>2075000.0</v>
      </c>
      <c r="E773" s="169" t="str">
        <f>iferror(vlookup(C773,'Master data'!$A$2:$C$29,3,0),"-/-")</f>
        <v>Biến phí</v>
      </c>
      <c r="F773" s="169" t="str">
        <f>iferror(vlookup(C773,'Master data'!$A$2:$C$29,2,0),"-/-")</f>
        <v>Chi phí hành chính</v>
      </c>
    </row>
    <row r="774" ht="21.0" customHeight="1">
      <c r="A774" s="165" t="s">
        <v>395</v>
      </c>
      <c r="B774" s="166" t="s">
        <v>783</v>
      </c>
      <c r="C774" s="167" t="s">
        <v>112</v>
      </c>
      <c r="D774" s="168">
        <v>154000.0</v>
      </c>
      <c r="E774" s="169" t="str">
        <f>iferror(vlookup(C774,'Master data'!$A$2:$C$29,3,0),"-/-")</f>
        <v>Biến phí</v>
      </c>
      <c r="F774" s="169" t="str">
        <f>iferror(vlookup(C774,'Master data'!$A$2:$C$29,2,0),"-/-")</f>
        <v>Chi phí hành chính</v>
      </c>
    </row>
    <row r="775" ht="21.0" customHeight="1">
      <c r="A775" s="165" t="s">
        <v>395</v>
      </c>
      <c r="B775" s="166" t="s">
        <v>338</v>
      </c>
      <c r="C775" s="167" t="s">
        <v>112</v>
      </c>
      <c r="D775" s="168">
        <v>110000.0</v>
      </c>
      <c r="E775" s="169" t="str">
        <f>iferror(vlookup(C775,'Master data'!$A$2:$C$29,3,0),"-/-")</f>
        <v>Biến phí</v>
      </c>
      <c r="F775" s="169" t="str">
        <f>iferror(vlookup(C775,'Master data'!$A$2:$C$29,2,0),"-/-")</f>
        <v>Chi phí hành chính</v>
      </c>
    </row>
    <row r="776" ht="21.0" customHeight="1">
      <c r="A776" s="165" t="s">
        <v>395</v>
      </c>
      <c r="B776" s="166" t="s">
        <v>784</v>
      </c>
      <c r="C776" s="167" t="s">
        <v>112</v>
      </c>
      <c r="D776" s="168">
        <v>425000.0</v>
      </c>
      <c r="E776" s="169" t="str">
        <f>iferror(vlookup(C776,'Master data'!$A$2:$C$29,3,0),"-/-")</f>
        <v>Biến phí</v>
      </c>
      <c r="F776" s="169" t="str">
        <f>iferror(vlookup(C776,'Master data'!$A$2:$C$29,2,0),"-/-")</f>
        <v>Chi phí hành chính</v>
      </c>
    </row>
    <row r="777" ht="21.0" customHeight="1">
      <c r="A777" s="165" t="s">
        <v>395</v>
      </c>
      <c r="B777" s="166" t="s">
        <v>785</v>
      </c>
      <c r="C777" s="167" t="s">
        <v>112</v>
      </c>
      <c r="D777" s="168">
        <v>1267200.0</v>
      </c>
      <c r="E777" s="169" t="str">
        <f>iferror(vlookup(C777,'Master data'!$A$2:$C$29,3,0),"-/-")</f>
        <v>Biến phí</v>
      </c>
      <c r="F777" s="169" t="str">
        <f>iferror(vlookup(C777,'Master data'!$A$2:$C$29,2,0),"-/-")</f>
        <v>Chi phí hành chính</v>
      </c>
    </row>
    <row r="778" ht="21.0" customHeight="1">
      <c r="A778" s="165" t="s">
        <v>395</v>
      </c>
      <c r="B778" s="166" t="s">
        <v>786</v>
      </c>
      <c r="C778" s="167" t="s">
        <v>112</v>
      </c>
      <c r="D778" s="168">
        <v>2000000.0</v>
      </c>
      <c r="E778" s="169" t="str">
        <f>iferror(vlookup(C778,'Master data'!$A$2:$C$29,3,0),"-/-")</f>
        <v>Biến phí</v>
      </c>
      <c r="F778" s="169" t="str">
        <f>iferror(vlookup(C778,'Master data'!$A$2:$C$29,2,0),"-/-")</f>
        <v>Chi phí hành chính</v>
      </c>
    </row>
    <row r="779" ht="21.0" customHeight="1">
      <c r="A779" s="165" t="s">
        <v>395</v>
      </c>
      <c r="B779" s="166" t="s">
        <v>787</v>
      </c>
      <c r="C779" s="167" t="s">
        <v>112</v>
      </c>
      <c r="D779" s="168">
        <v>1.0E7</v>
      </c>
      <c r="E779" s="169" t="str">
        <f>iferror(vlookup(C779,'Master data'!$A$2:$C$29,3,0),"-/-")</f>
        <v>Biến phí</v>
      </c>
      <c r="F779" s="169" t="str">
        <f>iferror(vlookup(C779,'Master data'!$A$2:$C$29,2,0),"-/-")</f>
        <v>Chi phí hành chính</v>
      </c>
    </row>
    <row r="780" ht="21.0" customHeight="1">
      <c r="A780" s="165" t="s">
        <v>395</v>
      </c>
      <c r="B780" s="166" t="s">
        <v>788</v>
      </c>
      <c r="C780" s="167" t="s">
        <v>112</v>
      </c>
      <c r="D780" s="168">
        <v>7900000.0</v>
      </c>
      <c r="E780" s="169" t="str">
        <f>iferror(vlookup(C780,'Master data'!$A$2:$C$29,3,0),"-/-")</f>
        <v>Biến phí</v>
      </c>
      <c r="F780" s="169" t="str">
        <f>iferror(vlookup(C780,'Master data'!$A$2:$C$29,2,0),"-/-")</f>
        <v>Chi phí hành chính</v>
      </c>
    </row>
    <row r="781" ht="21.0" customHeight="1">
      <c r="A781" s="165" t="s">
        <v>395</v>
      </c>
      <c r="B781" s="166" t="s">
        <v>789</v>
      </c>
      <c r="C781" s="167" t="s">
        <v>112</v>
      </c>
      <c r="D781" s="168">
        <v>1.1E7</v>
      </c>
      <c r="E781" s="169" t="str">
        <f>iferror(vlookup(C781,'Master data'!$A$2:$C$29,3,0),"-/-")</f>
        <v>Biến phí</v>
      </c>
      <c r="F781" s="169" t="str">
        <f>iferror(vlookup(C781,'Master data'!$A$2:$C$29,2,0),"-/-")</f>
        <v>Chi phí hành chính</v>
      </c>
    </row>
    <row r="782" ht="21.0" customHeight="1">
      <c r="A782" s="165" t="s">
        <v>395</v>
      </c>
      <c r="B782" s="166" t="s">
        <v>790</v>
      </c>
      <c r="C782" s="167" t="s">
        <v>112</v>
      </c>
      <c r="D782" s="168">
        <v>830000.0</v>
      </c>
      <c r="E782" s="169" t="str">
        <f>iferror(vlookup(C782,'Master data'!$A$2:$C$29,3,0),"-/-")</f>
        <v>Biến phí</v>
      </c>
      <c r="F782" s="169" t="str">
        <f>iferror(vlookup(C782,'Master data'!$A$2:$C$29,2,0),"-/-")</f>
        <v>Chi phí hành chính</v>
      </c>
    </row>
    <row r="783" ht="21.0" customHeight="1">
      <c r="A783" s="165" t="s">
        <v>395</v>
      </c>
      <c r="B783" s="166" t="s">
        <v>791</v>
      </c>
      <c r="C783" s="167" t="s">
        <v>112</v>
      </c>
      <c r="D783" s="168">
        <v>1500000.0</v>
      </c>
      <c r="E783" s="169" t="str">
        <f>iferror(vlookup(C783,'Master data'!$A$2:$C$29,3,0),"-/-")</f>
        <v>Biến phí</v>
      </c>
      <c r="F783" s="169" t="str">
        <f>iferror(vlookup(C783,'Master data'!$A$2:$C$29,2,0),"-/-")</f>
        <v>Chi phí hành chính</v>
      </c>
    </row>
    <row r="784" ht="21.0" customHeight="1">
      <c r="A784" s="165" t="s">
        <v>395</v>
      </c>
      <c r="B784" s="166" t="s">
        <v>792</v>
      </c>
      <c r="C784" s="167" t="s">
        <v>112</v>
      </c>
      <c r="D784" s="168">
        <v>1410000.0</v>
      </c>
      <c r="E784" s="169" t="str">
        <f>iferror(vlookup(C784,'Master data'!$A$2:$C$29,3,0),"-/-")</f>
        <v>Biến phí</v>
      </c>
      <c r="F784" s="169" t="str">
        <f>iferror(vlookup(C784,'Master data'!$A$2:$C$29,2,0),"-/-")</f>
        <v>Chi phí hành chính</v>
      </c>
    </row>
    <row r="785" ht="21.0" customHeight="1">
      <c r="A785" s="165" t="s">
        <v>395</v>
      </c>
      <c r="B785" s="166" t="s">
        <v>793</v>
      </c>
      <c r="C785" s="167" t="s">
        <v>112</v>
      </c>
      <c r="D785" s="168">
        <v>450000.0</v>
      </c>
      <c r="E785" s="169" t="str">
        <f>iferror(vlookup(C785,'Master data'!$A$2:$C$29,3,0),"-/-")</f>
        <v>Biến phí</v>
      </c>
      <c r="F785" s="169" t="str">
        <f>iferror(vlookup(C785,'Master data'!$A$2:$C$29,2,0),"-/-")</f>
        <v>Chi phí hành chính</v>
      </c>
    </row>
    <row r="786" ht="21.0" customHeight="1">
      <c r="A786" s="165" t="s">
        <v>395</v>
      </c>
      <c r="B786" s="166" t="s">
        <v>794</v>
      </c>
      <c r="C786" s="167" t="s">
        <v>112</v>
      </c>
      <c r="D786" s="168">
        <v>1762000.0</v>
      </c>
      <c r="E786" s="169" t="str">
        <f>iferror(vlookup(C786,'Master data'!$A$2:$C$29,3,0),"-/-")</f>
        <v>Biến phí</v>
      </c>
      <c r="F786" s="169" t="str">
        <f>iferror(vlookup(C786,'Master data'!$A$2:$C$29,2,0),"-/-")</f>
        <v>Chi phí hành chính</v>
      </c>
    </row>
    <row r="787" ht="21.0" customHeight="1">
      <c r="A787" s="165" t="s">
        <v>395</v>
      </c>
      <c r="B787" s="166" t="s">
        <v>291</v>
      </c>
      <c r="C787" s="167" t="s">
        <v>112</v>
      </c>
      <c r="D787" s="168">
        <v>520000.0</v>
      </c>
      <c r="E787" s="169" t="str">
        <f>iferror(vlookup(C787,'Master data'!$A$2:$C$29,3,0),"-/-")</f>
        <v>Biến phí</v>
      </c>
      <c r="F787" s="169" t="str">
        <f>iferror(vlookup(C787,'Master data'!$A$2:$C$29,2,0),"-/-")</f>
        <v>Chi phí hành chính</v>
      </c>
    </row>
    <row r="788" ht="21.0" customHeight="1">
      <c r="A788" s="165" t="s">
        <v>395</v>
      </c>
      <c r="B788" s="166" t="s">
        <v>344</v>
      </c>
      <c r="C788" s="167" t="s">
        <v>112</v>
      </c>
      <c r="D788" s="168">
        <v>25000.0</v>
      </c>
      <c r="E788" s="169" t="str">
        <f>iferror(vlookup(C788,'Master data'!$A$2:$C$29,3,0),"-/-")</f>
        <v>Biến phí</v>
      </c>
      <c r="F788" s="169" t="str">
        <f>iferror(vlookup(C788,'Master data'!$A$2:$C$29,2,0),"-/-")</f>
        <v>Chi phí hành chính</v>
      </c>
    </row>
    <row r="789" ht="21.0" customHeight="1">
      <c r="A789" s="165" t="s">
        <v>395</v>
      </c>
      <c r="B789" s="166" t="s">
        <v>488</v>
      </c>
      <c r="C789" s="167" t="s">
        <v>112</v>
      </c>
      <c r="D789" s="168">
        <v>230000.0</v>
      </c>
      <c r="E789" s="169" t="str">
        <f>iferror(vlookup(C789,'Master data'!$A$2:$C$29,3,0),"-/-")</f>
        <v>Biến phí</v>
      </c>
      <c r="F789" s="169" t="str">
        <f>iferror(vlookup(C789,'Master data'!$A$2:$C$29,2,0),"-/-")</f>
        <v>Chi phí hành chính</v>
      </c>
    </row>
    <row r="790" ht="21.0" customHeight="1">
      <c r="A790" s="165" t="s">
        <v>395</v>
      </c>
      <c r="B790" s="166" t="s">
        <v>291</v>
      </c>
      <c r="C790" s="167" t="s">
        <v>112</v>
      </c>
      <c r="D790" s="168">
        <v>370000.0</v>
      </c>
      <c r="E790" s="169" t="str">
        <f>iferror(vlookup(C790,'Master data'!$A$2:$C$29,3,0),"-/-")</f>
        <v>Biến phí</v>
      </c>
      <c r="F790" s="169" t="str">
        <f>iferror(vlookup(C790,'Master data'!$A$2:$C$29,2,0),"-/-")</f>
        <v>Chi phí hành chính</v>
      </c>
    </row>
    <row r="791" ht="21.0" customHeight="1">
      <c r="A791" s="165" t="s">
        <v>395</v>
      </c>
      <c r="B791" s="166" t="s">
        <v>291</v>
      </c>
      <c r="C791" s="167" t="s">
        <v>112</v>
      </c>
      <c r="D791" s="168">
        <v>80000.0</v>
      </c>
      <c r="E791" s="169" t="str">
        <f>iferror(vlookup(C791,'Master data'!$A$2:$C$29,3,0),"-/-")</f>
        <v>Biến phí</v>
      </c>
      <c r="F791" s="169" t="str">
        <f>iferror(vlookup(C791,'Master data'!$A$2:$C$29,2,0),"-/-")</f>
        <v>Chi phí hành chính</v>
      </c>
    </row>
    <row r="792" ht="21.0" customHeight="1">
      <c r="A792" s="165" t="s">
        <v>395</v>
      </c>
      <c r="B792" s="166" t="s">
        <v>291</v>
      </c>
      <c r="C792" s="167" t="s">
        <v>112</v>
      </c>
      <c r="D792" s="168">
        <v>80000.0</v>
      </c>
      <c r="E792" s="169" t="str">
        <f>iferror(vlookup(C792,'Master data'!$A$2:$C$29,3,0),"-/-")</f>
        <v>Biến phí</v>
      </c>
      <c r="F792" s="169" t="str">
        <f>iferror(vlookup(C792,'Master data'!$A$2:$C$29,2,0),"-/-")</f>
        <v>Chi phí hành chính</v>
      </c>
    </row>
    <row r="793" ht="21.0" customHeight="1">
      <c r="A793" s="165" t="s">
        <v>395</v>
      </c>
      <c r="B793" s="166" t="s">
        <v>291</v>
      </c>
      <c r="C793" s="167" t="s">
        <v>112</v>
      </c>
      <c r="D793" s="168">
        <v>200000.0</v>
      </c>
      <c r="E793" s="169" t="str">
        <f>iferror(vlookup(C793,'Master data'!$A$2:$C$29,3,0),"-/-")</f>
        <v>Biến phí</v>
      </c>
      <c r="F793" s="169" t="str">
        <f>iferror(vlookup(C793,'Master data'!$A$2:$C$29,2,0),"-/-")</f>
        <v>Chi phí hành chính</v>
      </c>
    </row>
    <row r="794" ht="21.0" customHeight="1">
      <c r="A794" s="165" t="s">
        <v>395</v>
      </c>
      <c r="B794" s="166" t="s">
        <v>291</v>
      </c>
      <c r="C794" s="167" t="s">
        <v>112</v>
      </c>
      <c r="D794" s="168">
        <v>87000.0</v>
      </c>
      <c r="E794" s="169" t="str">
        <f>iferror(vlookup(C794,'Master data'!$A$2:$C$29,3,0),"-/-")</f>
        <v>Biến phí</v>
      </c>
      <c r="F794" s="169" t="str">
        <f>iferror(vlookup(C794,'Master data'!$A$2:$C$29,2,0),"-/-")</f>
        <v>Chi phí hành chính</v>
      </c>
    </row>
    <row r="795" ht="21.0" customHeight="1">
      <c r="A795" s="165" t="s">
        <v>395</v>
      </c>
      <c r="B795" s="166" t="s">
        <v>291</v>
      </c>
      <c r="C795" s="167" t="s">
        <v>112</v>
      </c>
      <c r="D795" s="168">
        <v>60000.0</v>
      </c>
      <c r="E795" s="169" t="str">
        <f>iferror(vlookup(C795,'Master data'!$A$2:$C$29,3,0),"-/-")</f>
        <v>Biến phí</v>
      </c>
      <c r="F795" s="169" t="str">
        <f>iferror(vlookup(C795,'Master data'!$A$2:$C$29,2,0),"-/-")</f>
        <v>Chi phí hành chính</v>
      </c>
    </row>
    <row r="796" ht="21.0" customHeight="1">
      <c r="A796" s="165" t="s">
        <v>395</v>
      </c>
      <c r="B796" s="166" t="s">
        <v>344</v>
      </c>
      <c r="C796" s="167" t="s">
        <v>112</v>
      </c>
      <c r="D796" s="168">
        <v>60000.0</v>
      </c>
      <c r="E796" s="169" t="str">
        <f>iferror(vlookup(C796,'Master data'!$A$2:$C$29,3,0),"-/-")</f>
        <v>Biến phí</v>
      </c>
      <c r="F796" s="169" t="str">
        <f>iferror(vlookup(C796,'Master data'!$A$2:$C$29,2,0),"-/-")</f>
        <v>Chi phí hành chính</v>
      </c>
    </row>
    <row r="797" ht="21.0" customHeight="1">
      <c r="A797" s="165" t="s">
        <v>395</v>
      </c>
      <c r="B797" s="166" t="s">
        <v>344</v>
      </c>
      <c r="C797" s="167" t="s">
        <v>112</v>
      </c>
      <c r="D797" s="168">
        <v>300000.0</v>
      </c>
      <c r="E797" s="169" t="str">
        <f>iferror(vlookup(C797,'Master data'!$A$2:$C$29,3,0),"-/-")</f>
        <v>Biến phí</v>
      </c>
      <c r="F797" s="169" t="str">
        <f>iferror(vlookup(C797,'Master data'!$A$2:$C$29,2,0),"-/-")</f>
        <v>Chi phí hành chính</v>
      </c>
    </row>
    <row r="798" ht="21.0" customHeight="1">
      <c r="A798" s="165" t="s">
        <v>395</v>
      </c>
      <c r="B798" s="166" t="s">
        <v>795</v>
      </c>
      <c r="C798" s="167" t="s">
        <v>112</v>
      </c>
      <c r="D798" s="168">
        <v>40000.0</v>
      </c>
      <c r="E798" s="169" t="str">
        <f>iferror(vlookup(C798,'Master data'!$A$2:$C$29,3,0),"-/-")</f>
        <v>Biến phí</v>
      </c>
      <c r="F798" s="169" t="str">
        <f>iferror(vlookup(C798,'Master data'!$A$2:$C$29,2,0),"-/-")</f>
        <v>Chi phí hành chính</v>
      </c>
    </row>
    <row r="799" ht="21.0" customHeight="1">
      <c r="A799" s="165" t="s">
        <v>395</v>
      </c>
      <c r="B799" s="166" t="s">
        <v>488</v>
      </c>
      <c r="C799" s="167" t="s">
        <v>112</v>
      </c>
      <c r="D799" s="168">
        <v>80000.0</v>
      </c>
      <c r="E799" s="169" t="str">
        <f>iferror(vlookup(C799,'Master data'!$A$2:$C$29,3,0),"-/-")</f>
        <v>Biến phí</v>
      </c>
      <c r="F799" s="169" t="str">
        <f>iferror(vlookup(C799,'Master data'!$A$2:$C$29,2,0),"-/-")</f>
        <v>Chi phí hành chính</v>
      </c>
    </row>
    <row r="800" ht="21.0" customHeight="1">
      <c r="A800" s="165" t="s">
        <v>395</v>
      </c>
      <c r="B800" s="166" t="s">
        <v>291</v>
      </c>
      <c r="C800" s="167" t="s">
        <v>112</v>
      </c>
      <c r="D800" s="168">
        <v>110000.0</v>
      </c>
      <c r="E800" s="169" t="str">
        <f>iferror(vlookup(C800,'Master data'!$A$2:$C$29,3,0),"-/-")</f>
        <v>Biến phí</v>
      </c>
      <c r="F800" s="169" t="str">
        <f>iferror(vlookup(C800,'Master data'!$A$2:$C$29,2,0),"-/-")</f>
        <v>Chi phí hành chính</v>
      </c>
    </row>
    <row r="801" ht="21.0" customHeight="1">
      <c r="A801" s="165" t="s">
        <v>395</v>
      </c>
      <c r="B801" s="166" t="s">
        <v>291</v>
      </c>
      <c r="C801" s="167" t="s">
        <v>112</v>
      </c>
      <c r="D801" s="168">
        <v>41000.0</v>
      </c>
      <c r="E801" s="169" t="str">
        <f>iferror(vlookup(C801,'Master data'!$A$2:$C$29,3,0),"-/-")</f>
        <v>Biến phí</v>
      </c>
      <c r="F801" s="169" t="str">
        <f>iferror(vlookup(C801,'Master data'!$A$2:$C$29,2,0),"-/-")</f>
        <v>Chi phí hành chính</v>
      </c>
    </row>
    <row r="802" ht="21.0" customHeight="1">
      <c r="A802" s="165" t="s">
        <v>395</v>
      </c>
      <c r="B802" s="166" t="s">
        <v>291</v>
      </c>
      <c r="C802" s="167" t="s">
        <v>112</v>
      </c>
      <c r="D802" s="168">
        <v>32000.0</v>
      </c>
      <c r="E802" s="169" t="str">
        <f>iferror(vlookup(C802,'Master data'!$A$2:$C$29,3,0),"-/-")</f>
        <v>Biến phí</v>
      </c>
      <c r="F802" s="169" t="str">
        <f>iferror(vlookup(C802,'Master data'!$A$2:$C$29,2,0),"-/-")</f>
        <v>Chi phí hành chính</v>
      </c>
    </row>
    <row r="803" ht="21.0" customHeight="1">
      <c r="A803" s="165" t="s">
        <v>395</v>
      </c>
      <c r="B803" s="166" t="s">
        <v>796</v>
      </c>
      <c r="C803" s="167" t="s">
        <v>112</v>
      </c>
      <c r="D803" s="168">
        <v>80000.0</v>
      </c>
      <c r="E803" s="169" t="str">
        <f>iferror(vlookup(C803,'Master data'!$A$2:$C$29,3,0),"-/-")</f>
        <v>Biến phí</v>
      </c>
      <c r="F803" s="169" t="str">
        <f>iferror(vlookup(C803,'Master data'!$A$2:$C$29,2,0),"-/-")</f>
        <v>Chi phí hành chính</v>
      </c>
    </row>
    <row r="804" ht="21.0" customHeight="1">
      <c r="A804" s="165" t="s">
        <v>395</v>
      </c>
      <c r="B804" s="166" t="s">
        <v>496</v>
      </c>
      <c r="C804" s="167" t="s">
        <v>112</v>
      </c>
      <c r="D804" s="168">
        <v>25000.0</v>
      </c>
      <c r="E804" s="169" t="str">
        <f>iferror(vlookup(C804,'Master data'!$A$2:$C$29,3,0),"-/-")</f>
        <v>Biến phí</v>
      </c>
      <c r="F804" s="169" t="str">
        <f>iferror(vlookup(C804,'Master data'!$A$2:$C$29,2,0),"-/-")</f>
        <v>Chi phí hành chính</v>
      </c>
    </row>
    <row r="805" ht="21.0" customHeight="1">
      <c r="A805" s="165" t="s">
        <v>395</v>
      </c>
      <c r="B805" s="166" t="s">
        <v>797</v>
      </c>
      <c r="C805" s="167" t="s">
        <v>95</v>
      </c>
      <c r="D805" s="168">
        <v>3.0E7</v>
      </c>
      <c r="E805" s="169" t="str">
        <f>iferror(vlookup(C805,'Master data'!$A$2:$C$29,3,0),"-/-")</f>
        <v>Biến phí</v>
      </c>
      <c r="F805" s="169" t="str">
        <f>iferror(vlookup(C805,'Master data'!$A$2:$C$29,2,0),"-/-")</f>
        <v>Chi phí bán hàng</v>
      </c>
    </row>
    <row r="806" ht="21.0" customHeight="1">
      <c r="A806" s="165" t="s">
        <v>395</v>
      </c>
      <c r="B806" s="166" t="s">
        <v>797</v>
      </c>
      <c r="C806" s="167" t="s">
        <v>95</v>
      </c>
      <c r="D806" s="168">
        <v>5.0E7</v>
      </c>
      <c r="E806" s="169" t="str">
        <f>iferror(vlookup(C806,'Master data'!$A$2:$C$29,3,0),"-/-")</f>
        <v>Biến phí</v>
      </c>
      <c r="F806" s="169" t="str">
        <f>iferror(vlookup(C806,'Master data'!$A$2:$C$29,2,0),"-/-")</f>
        <v>Chi phí bán hàng</v>
      </c>
    </row>
    <row r="807" ht="21.0" customHeight="1">
      <c r="A807" s="165" t="s">
        <v>395</v>
      </c>
      <c r="B807" s="166" t="s">
        <v>797</v>
      </c>
      <c r="C807" s="167" t="s">
        <v>95</v>
      </c>
      <c r="D807" s="168">
        <v>3.0E7</v>
      </c>
      <c r="E807" s="169" t="str">
        <f>iferror(vlookup(C807,'Master data'!$A$2:$C$29,3,0),"-/-")</f>
        <v>Biến phí</v>
      </c>
      <c r="F807" s="169" t="str">
        <f>iferror(vlookup(C807,'Master data'!$A$2:$C$29,2,0),"-/-")</f>
        <v>Chi phí bán hàng</v>
      </c>
    </row>
    <row r="808" ht="21.0" customHeight="1">
      <c r="A808" s="165" t="s">
        <v>395</v>
      </c>
      <c r="B808" s="166" t="s">
        <v>798</v>
      </c>
      <c r="C808" s="167" t="s">
        <v>120</v>
      </c>
      <c r="D808" s="168">
        <v>4.0E7</v>
      </c>
      <c r="E808" s="169" t="str">
        <f>iferror(vlookup(C808,'Master data'!$A$2:$C$29,3,0),"-/-")</f>
        <v>Định phí</v>
      </c>
      <c r="F808" s="169" t="str">
        <f>iferror(vlookup(C808,'Master data'!$A$2:$C$29,2,0),"-/-")</f>
        <v>Chi phí QLDN</v>
      </c>
    </row>
    <row r="809" ht="21.0" customHeight="1">
      <c r="A809" s="165" t="s">
        <v>395</v>
      </c>
      <c r="B809" s="166" t="s">
        <v>597</v>
      </c>
      <c r="C809" s="167" t="s">
        <v>116</v>
      </c>
      <c r="D809" s="168">
        <v>500000.0</v>
      </c>
      <c r="E809" s="169" t="str">
        <f>iferror(vlookup(C809,'Master data'!$A$2:$C$29,3,0),"-/-")</f>
        <v>Định phí</v>
      </c>
      <c r="F809" s="169" t="str">
        <f>iferror(vlookup(C809,'Master data'!$A$2:$C$29,2,0),"-/-")</f>
        <v>Chi phí hành chính</v>
      </c>
    </row>
    <row r="810" ht="21.0" customHeight="1">
      <c r="A810" s="165" t="s">
        <v>395</v>
      </c>
      <c r="B810" s="166" t="s">
        <v>799</v>
      </c>
      <c r="C810" s="167" t="s">
        <v>116</v>
      </c>
      <c r="D810" s="168">
        <v>1712000.0</v>
      </c>
      <c r="E810" s="169" t="str">
        <f>iferror(vlookup(C810,'Master data'!$A$2:$C$29,3,0),"-/-")</f>
        <v>Định phí</v>
      </c>
      <c r="F810" s="169" t="str">
        <f>iferror(vlookup(C810,'Master data'!$A$2:$C$29,2,0),"-/-")</f>
        <v>Chi phí hành chính</v>
      </c>
    </row>
    <row r="811" ht="21.0" customHeight="1">
      <c r="A811" s="165" t="s">
        <v>395</v>
      </c>
      <c r="B811" s="166" t="s">
        <v>800</v>
      </c>
      <c r="C811" s="167" t="s">
        <v>120</v>
      </c>
      <c r="D811" s="168">
        <v>6000000.0</v>
      </c>
      <c r="E811" s="169" t="str">
        <f>iferror(vlookup(C811,'Master data'!$A$2:$C$29,3,0),"-/-")</f>
        <v>Định phí</v>
      </c>
      <c r="F811" s="169" t="str">
        <f>iferror(vlookup(C811,'Master data'!$A$2:$C$29,2,0),"-/-")</f>
        <v>Chi phí QLDN</v>
      </c>
    </row>
    <row r="812" ht="21.0" customHeight="1">
      <c r="A812" s="165" t="s">
        <v>395</v>
      </c>
      <c r="B812" s="166" t="s">
        <v>801</v>
      </c>
      <c r="C812" s="167" t="s">
        <v>123</v>
      </c>
      <c r="D812" s="168">
        <v>1.75E7</v>
      </c>
      <c r="E812" s="169" t="str">
        <f>iferror(vlookup(C812,'Master data'!$A$2:$C$29,3,0),"-/-")</f>
        <v>Định phí</v>
      </c>
      <c r="F812" s="169" t="str">
        <f>iferror(vlookup(C812,'Master data'!$A$2:$C$29,2,0),"-/-")</f>
        <v>Chi phí QLDN</v>
      </c>
    </row>
    <row r="813" ht="21.0" customHeight="1">
      <c r="A813" s="165" t="s">
        <v>395</v>
      </c>
      <c r="B813" s="166" t="s">
        <v>802</v>
      </c>
      <c r="C813" s="167" t="s">
        <v>123</v>
      </c>
      <c r="D813" s="168">
        <v>1.75E7</v>
      </c>
      <c r="E813" s="169" t="str">
        <f>iferror(vlookup(C813,'Master data'!$A$2:$C$29,3,0),"-/-")</f>
        <v>Định phí</v>
      </c>
      <c r="F813" s="169" t="str">
        <f>iferror(vlookup(C813,'Master data'!$A$2:$C$29,2,0),"-/-")</f>
        <v>Chi phí QLDN</v>
      </c>
    </row>
    <row r="814" ht="21.0" customHeight="1">
      <c r="A814" s="165" t="s">
        <v>395</v>
      </c>
      <c r="B814" s="166" t="s">
        <v>499</v>
      </c>
      <c r="C814" s="167" t="s">
        <v>123</v>
      </c>
      <c r="D814" s="168">
        <v>6500000.0</v>
      </c>
      <c r="E814" s="169" t="str">
        <f>iferror(vlookup(C814,'Master data'!$A$2:$C$29,3,0),"-/-")</f>
        <v>Định phí</v>
      </c>
      <c r="F814" s="169" t="str">
        <f>iferror(vlookup(C814,'Master data'!$A$2:$C$29,2,0),"-/-")</f>
        <v>Chi phí QLDN</v>
      </c>
    </row>
    <row r="815" ht="21.0" customHeight="1">
      <c r="A815" s="165" t="s">
        <v>395</v>
      </c>
      <c r="B815" s="166" t="s">
        <v>429</v>
      </c>
      <c r="C815" s="167" t="s">
        <v>116</v>
      </c>
      <c r="D815" s="168">
        <v>260000.0</v>
      </c>
      <c r="E815" s="169" t="str">
        <f>iferror(vlookup(C815,'Master data'!$A$2:$C$29,3,0),"-/-")</f>
        <v>Định phí</v>
      </c>
      <c r="F815" s="169" t="str">
        <f>iferror(vlookup(C815,'Master data'!$A$2:$C$29,2,0),"-/-")</f>
        <v>Chi phí hành chính</v>
      </c>
    </row>
    <row r="816" ht="21.0" customHeight="1">
      <c r="A816" s="165" t="s">
        <v>395</v>
      </c>
      <c r="B816" s="166" t="s">
        <v>588</v>
      </c>
      <c r="C816" s="167" t="s">
        <v>99</v>
      </c>
      <c r="D816" s="168">
        <v>3400000.0</v>
      </c>
      <c r="E816" s="169" t="str">
        <f>iferror(vlookup(C816,'Master data'!$A$2:$C$29,3,0),"-/-")</f>
        <v>Biến phí</v>
      </c>
      <c r="F816" s="169" t="str">
        <f>iferror(vlookup(C816,'Master data'!$A$2:$C$29,2,0),"-/-")</f>
        <v>Chi phí giá vốn</v>
      </c>
    </row>
    <row r="817" ht="21.0" customHeight="1">
      <c r="A817" s="165" t="s">
        <v>395</v>
      </c>
      <c r="B817" s="166" t="s">
        <v>803</v>
      </c>
      <c r="C817" s="167" t="s">
        <v>99</v>
      </c>
      <c r="D817" s="168">
        <v>5.9914E7</v>
      </c>
      <c r="E817" s="169" t="str">
        <f>iferror(vlookup(C817,'Master data'!$A$2:$C$29,3,0),"-/-")</f>
        <v>Biến phí</v>
      </c>
      <c r="F817" s="169" t="str">
        <f>iferror(vlookup(C817,'Master data'!$A$2:$C$29,2,0),"-/-")</f>
        <v>Chi phí giá vốn</v>
      </c>
    </row>
    <row r="818" ht="21.0" customHeight="1">
      <c r="A818" s="165" t="s">
        <v>395</v>
      </c>
      <c r="B818" s="166" t="s">
        <v>297</v>
      </c>
      <c r="C818" s="167" t="s">
        <v>99</v>
      </c>
      <c r="D818" s="168">
        <v>6220000.0</v>
      </c>
      <c r="E818" s="169" t="str">
        <f>iferror(vlookup(C818,'Master data'!$A$2:$C$29,3,0),"-/-")</f>
        <v>Biến phí</v>
      </c>
      <c r="F818" s="169" t="str">
        <f>iferror(vlookup(C818,'Master data'!$A$2:$C$29,2,0),"-/-")</f>
        <v>Chi phí giá vốn</v>
      </c>
    </row>
    <row r="819" ht="21.0" customHeight="1">
      <c r="A819" s="165" t="s">
        <v>395</v>
      </c>
      <c r="B819" s="166" t="s">
        <v>804</v>
      </c>
      <c r="C819" s="167" t="s">
        <v>99</v>
      </c>
      <c r="D819" s="168">
        <v>4400000.0</v>
      </c>
      <c r="E819" s="169" t="str">
        <f>iferror(vlookup(C819,'Master data'!$A$2:$C$29,3,0),"-/-")</f>
        <v>Biến phí</v>
      </c>
      <c r="F819" s="169" t="str">
        <f>iferror(vlookup(C819,'Master data'!$A$2:$C$29,2,0),"-/-")</f>
        <v>Chi phí giá vốn</v>
      </c>
    </row>
    <row r="820" ht="21.0" customHeight="1">
      <c r="A820" s="165" t="s">
        <v>395</v>
      </c>
      <c r="B820" s="166" t="s">
        <v>805</v>
      </c>
      <c r="C820" s="167" t="s">
        <v>99</v>
      </c>
      <c r="D820" s="168">
        <v>3.2591E7</v>
      </c>
      <c r="E820" s="169" t="str">
        <f>iferror(vlookup(C820,'Master data'!$A$2:$C$29,3,0),"-/-")</f>
        <v>Biến phí</v>
      </c>
      <c r="F820" s="169" t="str">
        <f>iferror(vlookup(C820,'Master data'!$A$2:$C$29,2,0),"-/-")</f>
        <v>Chi phí giá vốn</v>
      </c>
    </row>
    <row r="821" ht="21.0" customHeight="1">
      <c r="A821" s="165" t="s">
        <v>395</v>
      </c>
      <c r="B821" s="166" t="s">
        <v>806</v>
      </c>
      <c r="C821" s="167" t="s">
        <v>99</v>
      </c>
      <c r="D821" s="168">
        <v>1.1412E7</v>
      </c>
      <c r="E821" s="169" t="str">
        <f>iferror(vlookup(C821,'Master data'!$A$2:$C$29,3,0),"-/-")</f>
        <v>Biến phí</v>
      </c>
      <c r="F821" s="169" t="str">
        <f>iferror(vlookup(C821,'Master data'!$A$2:$C$29,2,0),"-/-")</f>
        <v>Chi phí giá vốn</v>
      </c>
    </row>
    <row r="822" ht="21.0" customHeight="1">
      <c r="A822" s="165" t="s">
        <v>395</v>
      </c>
      <c r="B822" s="166" t="s">
        <v>807</v>
      </c>
      <c r="C822" s="167" t="s">
        <v>109</v>
      </c>
      <c r="D822" s="168">
        <v>2.72265483E8</v>
      </c>
      <c r="E822" s="169" t="str">
        <f>iferror(vlookup(C822,'Master data'!$A$2:$C$29,3,0),"-/-")</f>
        <v>Định phí</v>
      </c>
      <c r="F822" s="169" t="str">
        <f>iferror(vlookup(C822,'Master data'!$A$2:$C$29,2,0),"-/-")</f>
        <v>Chi phí QLDN</v>
      </c>
    </row>
    <row r="823" ht="21.0" customHeight="1">
      <c r="A823" s="165" t="s">
        <v>395</v>
      </c>
      <c r="B823" s="166" t="s">
        <v>808</v>
      </c>
      <c r="C823" s="167" t="s">
        <v>17</v>
      </c>
      <c r="D823" s="168">
        <v>2.60308746E8</v>
      </c>
      <c r="E823" s="169" t="str">
        <f>iferror(vlookup(C823,'Master data'!$A$2:$C$29,3,0),"-/-")</f>
        <v>Biến phí</v>
      </c>
      <c r="F823" s="169" t="str">
        <f>iferror(vlookup(C823,'Master data'!$A$2:$C$29,2,0),"-/-")</f>
        <v>Chi phí bán hàng</v>
      </c>
    </row>
    <row r="824" ht="21.0" customHeight="1">
      <c r="A824" s="165" t="s">
        <v>395</v>
      </c>
      <c r="B824" s="166" t="s">
        <v>809</v>
      </c>
      <c r="C824" s="167" t="s">
        <v>70</v>
      </c>
      <c r="D824" s="168">
        <v>4.6534E7</v>
      </c>
      <c r="E824" s="169" t="str">
        <f>iferror(vlookup(C824,'Master data'!$A$2:$C$29,3,0),"-/-")</f>
        <v>Chi phí khác</v>
      </c>
      <c r="F824" s="169" t="str">
        <f>iferror(vlookup(C824,'Master data'!$A$2:$C$29,2,0),"-/-")</f>
        <v>Chi phí khác</v>
      </c>
    </row>
    <row r="825" ht="21.0" customHeight="1">
      <c r="A825" s="165" t="s">
        <v>395</v>
      </c>
      <c r="B825" s="166" t="s">
        <v>810</v>
      </c>
      <c r="C825" s="167" t="s">
        <v>70</v>
      </c>
      <c r="D825" s="168">
        <v>4.0E7</v>
      </c>
      <c r="E825" s="169" t="str">
        <f>iferror(vlookup(C825,'Master data'!$A$2:$C$29,3,0),"-/-")</f>
        <v>Chi phí khác</v>
      </c>
      <c r="F825" s="169" t="str">
        <f>iferror(vlookup(C825,'Master data'!$A$2:$C$29,2,0),"-/-")</f>
        <v>Chi phí khác</v>
      </c>
    </row>
    <row r="826" ht="21.0" customHeight="1">
      <c r="A826" s="165" t="s">
        <v>395</v>
      </c>
      <c r="B826" s="166" t="s">
        <v>433</v>
      </c>
      <c r="C826" s="167" t="s">
        <v>102</v>
      </c>
      <c r="D826" s="168">
        <v>2.7385E8</v>
      </c>
      <c r="E826" s="169" t="str">
        <f>iferror(vlookup(C826,'Master data'!$A$2:$C$29,3,0),"-/-")</f>
        <v>Biến phí</v>
      </c>
      <c r="F826" s="169" t="str">
        <f>iferror(vlookup(C826,'Master data'!$A$2:$C$29,2,0),"-/-")</f>
        <v>Chi phí giá vốn</v>
      </c>
    </row>
    <row r="827" ht="21.0" customHeight="1">
      <c r="A827" s="165" t="s">
        <v>397</v>
      </c>
      <c r="B827" s="166" t="s">
        <v>280</v>
      </c>
      <c r="C827" s="167" t="s">
        <v>112</v>
      </c>
      <c r="D827" s="168">
        <v>550000.0</v>
      </c>
      <c r="E827" s="169" t="str">
        <f>iferror(vlookup(C827,'Master data'!$A$2:$C$29,3,0),"-/-")</f>
        <v>Biến phí</v>
      </c>
      <c r="F827" s="169" t="str">
        <f>iferror(vlookup(C827,'Master data'!$A$2:$C$29,2,0),"-/-")</f>
        <v>Chi phí hành chính</v>
      </c>
    </row>
    <row r="828" ht="21.0" customHeight="1">
      <c r="A828" s="165" t="s">
        <v>397</v>
      </c>
      <c r="B828" s="166" t="s">
        <v>275</v>
      </c>
      <c r="C828" s="167" t="s">
        <v>112</v>
      </c>
      <c r="D828" s="168">
        <v>340000.0</v>
      </c>
      <c r="E828" s="169" t="str">
        <f>iferror(vlookup(C828,'Master data'!$A$2:$C$29,3,0),"-/-")</f>
        <v>Biến phí</v>
      </c>
      <c r="F828" s="169" t="str">
        <f>iferror(vlookup(C828,'Master data'!$A$2:$C$29,2,0),"-/-")</f>
        <v>Chi phí hành chính</v>
      </c>
    </row>
    <row r="829" ht="21.0" customHeight="1">
      <c r="A829" s="165" t="s">
        <v>397</v>
      </c>
      <c r="B829" s="166" t="s">
        <v>811</v>
      </c>
      <c r="C829" s="167" t="s">
        <v>112</v>
      </c>
      <c r="D829" s="168">
        <v>618000.0</v>
      </c>
      <c r="E829" s="169" t="str">
        <f>iferror(vlookup(C829,'Master data'!$A$2:$C$29,3,0),"-/-")</f>
        <v>Biến phí</v>
      </c>
      <c r="F829" s="169" t="str">
        <f>iferror(vlookup(C829,'Master data'!$A$2:$C$29,2,0),"-/-")</f>
        <v>Chi phí hành chính</v>
      </c>
    </row>
    <row r="830" ht="21.0" customHeight="1">
      <c r="A830" s="165" t="s">
        <v>397</v>
      </c>
      <c r="B830" s="166" t="s">
        <v>735</v>
      </c>
      <c r="C830" s="167" t="s">
        <v>112</v>
      </c>
      <c r="D830" s="168">
        <v>60000.0</v>
      </c>
      <c r="E830" s="169" t="str">
        <f>iferror(vlookup(C830,'Master data'!$A$2:$C$29,3,0),"-/-")</f>
        <v>Biến phí</v>
      </c>
      <c r="F830" s="169" t="str">
        <f>iferror(vlookup(C830,'Master data'!$A$2:$C$29,2,0),"-/-")</f>
        <v>Chi phí hành chính</v>
      </c>
    </row>
    <row r="831" ht="21.0" customHeight="1">
      <c r="A831" s="165" t="s">
        <v>397</v>
      </c>
      <c r="B831" s="166" t="s">
        <v>375</v>
      </c>
      <c r="C831" s="167" t="s">
        <v>112</v>
      </c>
      <c r="D831" s="168">
        <v>280000.0</v>
      </c>
      <c r="E831" s="169" t="str">
        <f>iferror(vlookup(C831,'Master data'!$A$2:$C$29,3,0),"-/-")</f>
        <v>Biến phí</v>
      </c>
      <c r="F831" s="169" t="str">
        <f>iferror(vlookup(C831,'Master data'!$A$2:$C$29,2,0),"-/-")</f>
        <v>Chi phí hành chính</v>
      </c>
    </row>
    <row r="832" ht="21.0" customHeight="1">
      <c r="A832" s="165" t="s">
        <v>397</v>
      </c>
      <c r="B832" s="166" t="s">
        <v>735</v>
      </c>
      <c r="C832" s="167" t="s">
        <v>112</v>
      </c>
      <c r="D832" s="168">
        <v>60000.0</v>
      </c>
      <c r="E832" s="169" t="str">
        <f>iferror(vlookup(C832,'Master data'!$A$2:$C$29,3,0),"-/-")</f>
        <v>Biến phí</v>
      </c>
      <c r="F832" s="169" t="str">
        <f>iferror(vlookup(C832,'Master data'!$A$2:$C$29,2,0),"-/-")</f>
        <v>Chi phí hành chính</v>
      </c>
    </row>
    <row r="833" ht="21.0" customHeight="1">
      <c r="A833" s="165" t="s">
        <v>397</v>
      </c>
      <c r="B833" s="166" t="s">
        <v>280</v>
      </c>
      <c r="C833" s="167" t="s">
        <v>112</v>
      </c>
      <c r="D833" s="168">
        <v>530000.0</v>
      </c>
      <c r="E833" s="169" t="str">
        <f>iferror(vlookup(C833,'Master data'!$A$2:$C$29,3,0),"-/-")</f>
        <v>Biến phí</v>
      </c>
      <c r="F833" s="169" t="str">
        <f>iferror(vlookup(C833,'Master data'!$A$2:$C$29,2,0),"-/-")</f>
        <v>Chi phí hành chính</v>
      </c>
    </row>
    <row r="834" ht="21.0" customHeight="1">
      <c r="A834" s="165" t="s">
        <v>397</v>
      </c>
      <c r="B834" s="166" t="s">
        <v>375</v>
      </c>
      <c r="C834" s="167" t="s">
        <v>112</v>
      </c>
      <c r="D834" s="168">
        <v>270000.0</v>
      </c>
      <c r="E834" s="169" t="str">
        <f>iferror(vlookup(C834,'Master data'!$A$2:$C$29,3,0),"-/-")</f>
        <v>Biến phí</v>
      </c>
      <c r="F834" s="169" t="str">
        <f>iferror(vlookup(C834,'Master data'!$A$2:$C$29,2,0),"-/-")</f>
        <v>Chi phí hành chính</v>
      </c>
    </row>
    <row r="835" ht="21.0" customHeight="1">
      <c r="A835" s="165" t="s">
        <v>397</v>
      </c>
      <c r="B835" s="166" t="s">
        <v>812</v>
      </c>
      <c r="C835" s="167" t="s">
        <v>112</v>
      </c>
      <c r="D835" s="168">
        <v>320000.0</v>
      </c>
      <c r="E835" s="169" t="str">
        <f>iferror(vlookup(C835,'Master data'!$A$2:$C$29,3,0),"-/-")</f>
        <v>Biến phí</v>
      </c>
      <c r="F835" s="169" t="str">
        <f>iferror(vlookup(C835,'Master data'!$A$2:$C$29,2,0),"-/-")</f>
        <v>Chi phí hành chính</v>
      </c>
    </row>
    <row r="836" ht="21.0" customHeight="1">
      <c r="A836" s="165" t="s">
        <v>397</v>
      </c>
      <c r="B836" s="166" t="s">
        <v>813</v>
      </c>
      <c r="C836" s="167" t="s">
        <v>112</v>
      </c>
      <c r="D836" s="168">
        <v>8197000.0</v>
      </c>
      <c r="E836" s="169" t="str">
        <f>iferror(vlookup(C836,'Master data'!$A$2:$C$29,3,0),"-/-")</f>
        <v>Biến phí</v>
      </c>
      <c r="F836" s="169" t="str">
        <f>iferror(vlookup(C836,'Master data'!$A$2:$C$29,2,0),"-/-")</f>
        <v>Chi phí hành chính</v>
      </c>
    </row>
    <row r="837" ht="21.0" customHeight="1">
      <c r="A837" s="165" t="s">
        <v>397</v>
      </c>
      <c r="B837" s="166" t="s">
        <v>748</v>
      </c>
      <c r="C837" s="167" t="s">
        <v>112</v>
      </c>
      <c r="D837" s="168">
        <v>400000.0</v>
      </c>
      <c r="E837" s="169" t="str">
        <f>iferror(vlookup(C837,'Master data'!$A$2:$C$29,3,0),"-/-")</f>
        <v>Biến phí</v>
      </c>
      <c r="F837" s="169" t="str">
        <f>iferror(vlookup(C837,'Master data'!$A$2:$C$29,2,0),"-/-")</f>
        <v>Chi phí hành chính</v>
      </c>
    </row>
    <row r="838" ht="21.0" customHeight="1">
      <c r="A838" s="165" t="s">
        <v>397</v>
      </c>
      <c r="B838" s="166" t="s">
        <v>740</v>
      </c>
      <c r="C838" s="167" t="s">
        <v>112</v>
      </c>
      <c r="D838" s="168">
        <v>375000.0</v>
      </c>
      <c r="E838" s="169" t="str">
        <f>iferror(vlookup(C838,'Master data'!$A$2:$C$29,3,0),"-/-")</f>
        <v>Biến phí</v>
      </c>
      <c r="F838" s="169" t="str">
        <f>iferror(vlookup(C838,'Master data'!$A$2:$C$29,2,0),"-/-")</f>
        <v>Chi phí hành chính</v>
      </c>
    </row>
    <row r="839" ht="21.0" customHeight="1">
      <c r="A839" s="165" t="s">
        <v>397</v>
      </c>
      <c r="B839" s="166" t="s">
        <v>814</v>
      </c>
      <c r="C839" s="167" t="s">
        <v>112</v>
      </c>
      <c r="D839" s="168">
        <v>95000.0</v>
      </c>
      <c r="E839" s="169" t="str">
        <f>iferror(vlookup(C839,'Master data'!$A$2:$C$29,3,0),"-/-")</f>
        <v>Biến phí</v>
      </c>
      <c r="F839" s="169" t="str">
        <f>iferror(vlookup(C839,'Master data'!$A$2:$C$29,2,0),"-/-")</f>
        <v>Chi phí hành chính</v>
      </c>
    </row>
    <row r="840" ht="21.0" customHeight="1">
      <c r="A840" s="165" t="s">
        <v>397</v>
      </c>
      <c r="B840" s="166" t="s">
        <v>747</v>
      </c>
      <c r="C840" s="167" t="s">
        <v>112</v>
      </c>
      <c r="D840" s="168">
        <v>100000.0</v>
      </c>
      <c r="E840" s="169" t="str">
        <f>iferror(vlookup(C840,'Master data'!$A$2:$C$29,3,0),"-/-")</f>
        <v>Biến phí</v>
      </c>
      <c r="F840" s="169" t="str">
        <f>iferror(vlookup(C840,'Master data'!$A$2:$C$29,2,0),"-/-")</f>
        <v>Chi phí hành chính</v>
      </c>
    </row>
    <row r="841" ht="21.0" customHeight="1">
      <c r="A841" s="165" t="s">
        <v>397</v>
      </c>
      <c r="B841" s="166" t="s">
        <v>815</v>
      </c>
      <c r="C841" s="167" t="s">
        <v>112</v>
      </c>
      <c r="D841" s="168">
        <v>150000.0</v>
      </c>
      <c r="E841" s="169" t="str">
        <f>iferror(vlookup(C841,'Master data'!$A$2:$C$29,3,0),"-/-")</f>
        <v>Biến phí</v>
      </c>
      <c r="F841" s="169" t="str">
        <f>iferror(vlookup(C841,'Master data'!$A$2:$C$29,2,0),"-/-")</f>
        <v>Chi phí hành chính</v>
      </c>
    </row>
    <row r="842" ht="21.0" customHeight="1">
      <c r="A842" s="165" t="s">
        <v>397</v>
      </c>
      <c r="B842" s="166" t="s">
        <v>816</v>
      </c>
      <c r="C842" s="167" t="s">
        <v>112</v>
      </c>
      <c r="D842" s="168">
        <v>375000.0</v>
      </c>
      <c r="E842" s="169" t="str">
        <f>iferror(vlookup(C842,'Master data'!$A$2:$C$29,3,0),"-/-")</f>
        <v>Biến phí</v>
      </c>
      <c r="F842" s="169" t="str">
        <f>iferror(vlookup(C842,'Master data'!$A$2:$C$29,2,0),"-/-")</f>
        <v>Chi phí hành chính</v>
      </c>
    </row>
    <row r="843" ht="21.0" customHeight="1">
      <c r="A843" s="165" t="s">
        <v>397</v>
      </c>
      <c r="B843" s="166" t="s">
        <v>747</v>
      </c>
      <c r="C843" s="167" t="s">
        <v>112</v>
      </c>
      <c r="D843" s="168">
        <v>110000.0</v>
      </c>
      <c r="E843" s="169" t="str">
        <f>iferror(vlookup(C843,'Master data'!$A$2:$C$29,3,0),"-/-")</f>
        <v>Biến phí</v>
      </c>
      <c r="F843" s="169" t="str">
        <f>iferror(vlookup(C843,'Master data'!$A$2:$C$29,2,0),"-/-")</f>
        <v>Chi phí hành chính</v>
      </c>
    </row>
    <row r="844" ht="21.0" customHeight="1">
      <c r="A844" s="165" t="s">
        <v>397</v>
      </c>
      <c r="B844" s="166" t="s">
        <v>816</v>
      </c>
      <c r="C844" s="167" t="s">
        <v>112</v>
      </c>
      <c r="D844" s="168">
        <v>375000.0</v>
      </c>
      <c r="E844" s="169" t="str">
        <f>iferror(vlookup(C844,'Master data'!$A$2:$C$29,3,0),"-/-")</f>
        <v>Biến phí</v>
      </c>
      <c r="F844" s="169" t="str">
        <f>iferror(vlookup(C844,'Master data'!$A$2:$C$29,2,0),"-/-")</f>
        <v>Chi phí hành chính</v>
      </c>
    </row>
    <row r="845" ht="21.0" customHeight="1">
      <c r="A845" s="165" t="s">
        <v>397</v>
      </c>
      <c r="B845" s="166" t="s">
        <v>283</v>
      </c>
      <c r="C845" s="167" t="s">
        <v>112</v>
      </c>
      <c r="D845" s="168">
        <v>750000.0</v>
      </c>
      <c r="E845" s="169" t="str">
        <f>iferror(vlookup(C845,'Master data'!$A$2:$C$29,3,0),"-/-")</f>
        <v>Biến phí</v>
      </c>
      <c r="F845" s="169" t="str">
        <f>iferror(vlookup(C845,'Master data'!$A$2:$C$29,2,0),"-/-")</f>
        <v>Chi phí hành chính</v>
      </c>
    </row>
    <row r="846" ht="21.0" customHeight="1">
      <c r="A846" s="165" t="s">
        <v>397</v>
      </c>
      <c r="B846" s="166" t="s">
        <v>747</v>
      </c>
      <c r="C846" s="167" t="s">
        <v>112</v>
      </c>
      <c r="D846" s="168">
        <v>200000.0</v>
      </c>
      <c r="E846" s="169" t="str">
        <f>iferror(vlookup(C846,'Master data'!$A$2:$C$29,3,0),"-/-")</f>
        <v>Biến phí</v>
      </c>
      <c r="F846" s="169" t="str">
        <f>iferror(vlookup(C846,'Master data'!$A$2:$C$29,2,0),"-/-")</f>
        <v>Chi phí hành chính</v>
      </c>
    </row>
    <row r="847" ht="21.0" customHeight="1">
      <c r="A847" s="165" t="s">
        <v>397</v>
      </c>
      <c r="B847" s="166" t="s">
        <v>817</v>
      </c>
      <c r="C847" s="167" t="s">
        <v>112</v>
      </c>
      <c r="D847" s="168">
        <v>191000.0</v>
      </c>
      <c r="E847" s="169" t="str">
        <f>iferror(vlookup(C847,'Master data'!$A$2:$C$29,3,0),"-/-")</f>
        <v>Biến phí</v>
      </c>
      <c r="F847" s="169" t="str">
        <f>iferror(vlookup(C847,'Master data'!$A$2:$C$29,2,0),"-/-")</f>
        <v>Chi phí hành chính</v>
      </c>
    </row>
    <row r="848" ht="21.0" customHeight="1">
      <c r="A848" s="165" t="s">
        <v>397</v>
      </c>
      <c r="B848" s="166" t="s">
        <v>818</v>
      </c>
      <c r="C848" s="167" t="s">
        <v>112</v>
      </c>
      <c r="D848" s="168">
        <v>91000.0</v>
      </c>
      <c r="E848" s="169" t="str">
        <f>iferror(vlookup(C848,'Master data'!$A$2:$C$29,3,0),"-/-")</f>
        <v>Biến phí</v>
      </c>
      <c r="F848" s="169" t="str">
        <f>iferror(vlookup(C848,'Master data'!$A$2:$C$29,2,0),"-/-")</f>
        <v>Chi phí hành chính</v>
      </c>
    </row>
    <row r="849" ht="21.0" customHeight="1">
      <c r="A849" s="165" t="s">
        <v>397</v>
      </c>
      <c r="B849" s="166" t="s">
        <v>819</v>
      </c>
      <c r="C849" s="167" t="s">
        <v>95</v>
      </c>
      <c r="D849" s="168">
        <v>6700000.0</v>
      </c>
      <c r="E849" s="169" t="str">
        <f>iferror(vlookup(C849,'Master data'!$A$2:$C$29,3,0),"-/-")</f>
        <v>Biến phí</v>
      </c>
      <c r="F849" s="169" t="str">
        <f>iferror(vlookup(C849,'Master data'!$A$2:$C$29,2,0),"-/-")</f>
        <v>Chi phí bán hàng</v>
      </c>
    </row>
    <row r="850" ht="21.0" customHeight="1">
      <c r="A850" s="165" t="s">
        <v>397</v>
      </c>
      <c r="B850" s="166" t="s">
        <v>820</v>
      </c>
      <c r="C850" s="167" t="s">
        <v>95</v>
      </c>
      <c r="D850" s="168">
        <v>8900000.0</v>
      </c>
      <c r="E850" s="169" t="str">
        <f>iferror(vlookup(C850,'Master data'!$A$2:$C$29,3,0),"-/-")</f>
        <v>Biến phí</v>
      </c>
      <c r="F850" s="169" t="str">
        <f>iferror(vlookup(C850,'Master data'!$A$2:$C$29,2,0),"-/-")</f>
        <v>Chi phí bán hàng</v>
      </c>
    </row>
    <row r="851" ht="21.0" customHeight="1">
      <c r="A851" s="165" t="s">
        <v>397</v>
      </c>
      <c r="B851" s="166" t="s">
        <v>821</v>
      </c>
      <c r="C851" s="167" t="s">
        <v>95</v>
      </c>
      <c r="D851" s="168">
        <v>2600000.0</v>
      </c>
      <c r="E851" s="169" t="str">
        <f>iferror(vlookup(C851,'Master data'!$A$2:$C$29,3,0),"-/-")</f>
        <v>Biến phí</v>
      </c>
      <c r="F851" s="169" t="str">
        <f>iferror(vlookup(C851,'Master data'!$A$2:$C$29,2,0),"-/-")</f>
        <v>Chi phí bán hàng</v>
      </c>
    </row>
    <row r="852" ht="21.0" customHeight="1">
      <c r="A852" s="165" t="s">
        <v>397</v>
      </c>
      <c r="B852" s="166" t="s">
        <v>822</v>
      </c>
      <c r="C852" s="167" t="s">
        <v>95</v>
      </c>
      <c r="D852" s="168">
        <v>4483000.0</v>
      </c>
      <c r="E852" s="169" t="str">
        <f>iferror(vlookup(C852,'Master data'!$A$2:$C$29,3,0),"-/-")</f>
        <v>Biến phí</v>
      </c>
      <c r="F852" s="169" t="str">
        <f>iferror(vlookup(C852,'Master data'!$A$2:$C$29,2,0),"-/-")</f>
        <v>Chi phí bán hàng</v>
      </c>
    </row>
    <row r="853" ht="21.0" customHeight="1">
      <c r="A853" s="165" t="s">
        <v>397</v>
      </c>
      <c r="B853" s="166" t="s">
        <v>823</v>
      </c>
      <c r="C853" s="167" t="s">
        <v>95</v>
      </c>
      <c r="D853" s="168">
        <v>8500000.0</v>
      </c>
      <c r="E853" s="169" t="str">
        <f>iferror(vlookup(C853,'Master data'!$A$2:$C$29,3,0),"-/-")</f>
        <v>Biến phí</v>
      </c>
      <c r="F853" s="169" t="str">
        <f>iferror(vlookup(C853,'Master data'!$A$2:$C$29,2,0),"-/-")</f>
        <v>Chi phí bán hàng</v>
      </c>
    </row>
    <row r="854" ht="21.0" customHeight="1">
      <c r="A854" s="165" t="s">
        <v>397</v>
      </c>
      <c r="B854" s="166" t="s">
        <v>824</v>
      </c>
      <c r="C854" s="167" t="s">
        <v>95</v>
      </c>
      <c r="D854" s="168">
        <v>644000.0</v>
      </c>
      <c r="E854" s="169" t="str">
        <f>iferror(vlookup(C854,'Master data'!$A$2:$C$29,3,0),"-/-")</f>
        <v>Biến phí</v>
      </c>
      <c r="F854" s="169" t="str">
        <f>iferror(vlookup(C854,'Master data'!$A$2:$C$29,2,0),"-/-")</f>
        <v>Chi phí bán hàng</v>
      </c>
    </row>
    <row r="855" ht="21.0" customHeight="1">
      <c r="A855" s="165" t="s">
        <v>397</v>
      </c>
      <c r="B855" s="166" t="s">
        <v>825</v>
      </c>
      <c r="C855" s="167" t="s">
        <v>95</v>
      </c>
      <c r="D855" s="168">
        <v>6500000.0</v>
      </c>
      <c r="E855" s="169" t="str">
        <f>iferror(vlookup(C855,'Master data'!$A$2:$C$29,3,0),"-/-")</f>
        <v>Biến phí</v>
      </c>
      <c r="F855" s="169" t="str">
        <f>iferror(vlookup(C855,'Master data'!$A$2:$C$29,2,0),"-/-")</f>
        <v>Chi phí bán hàng</v>
      </c>
    </row>
    <row r="856" ht="21.0" customHeight="1">
      <c r="A856" s="165" t="s">
        <v>397</v>
      </c>
      <c r="B856" s="166" t="s">
        <v>826</v>
      </c>
      <c r="C856" s="167" t="s">
        <v>95</v>
      </c>
      <c r="D856" s="168">
        <v>1.5E7</v>
      </c>
      <c r="E856" s="169" t="str">
        <f>iferror(vlookup(C856,'Master data'!$A$2:$C$29,3,0),"-/-")</f>
        <v>Biến phí</v>
      </c>
      <c r="F856" s="169" t="str">
        <f>iferror(vlookup(C856,'Master data'!$A$2:$C$29,2,0),"-/-")</f>
        <v>Chi phí bán hàng</v>
      </c>
    </row>
    <row r="857" ht="21.0" customHeight="1">
      <c r="A857" s="165" t="s">
        <v>397</v>
      </c>
      <c r="B857" s="166" t="s">
        <v>827</v>
      </c>
      <c r="C857" s="167" t="s">
        <v>95</v>
      </c>
      <c r="D857" s="168">
        <v>2.675E7</v>
      </c>
      <c r="E857" s="169" t="str">
        <f>iferror(vlookup(C857,'Master data'!$A$2:$C$29,3,0),"-/-")</f>
        <v>Biến phí</v>
      </c>
      <c r="F857" s="169" t="str">
        <f>iferror(vlookup(C857,'Master data'!$A$2:$C$29,2,0),"-/-")</f>
        <v>Chi phí bán hàng</v>
      </c>
    </row>
    <row r="858" ht="21.0" customHeight="1">
      <c r="A858" s="165" t="s">
        <v>397</v>
      </c>
      <c r="B858" s="166" t="s">
        <v>828</v>
      </c>
      <c r="C858" s="167" t="s">
        <v>95</v>
      </c>
      <c r="D858" s="168">
        <v>1840000.0</v>
      </c>
      <c r="E858" s="169" t="str">
        <f>iferror(vlookup(C858,'Master data'!$A$2:$C$29,3,0),"-/-")</f>
        <v>Biến phí</v>
      </c>
      <c r="F858" s="169" t="str">
        <f>iferror(vlookup(C858,'Master data'!$A$2:$C$29,2,0),"-/-")</f>
        <v>Chi phí bán hàng</v>
      </c>
    </row>
    <row r="859" ht="21.0" customHeight="1">
      <c r="A859" s="165" t="s">
        <v>397</v>
      </c>
      <c r="B859" s="166" t="s">
        <v>792</v>
      </c>
      <c r="C859" s="167" t="s">
        <v>95</v>
      </c>
      <c r="D859" s="168">
        <v>1900000.0</v>
      </c>
      <c r="E859" s="169" t="str">
        <f>iferror(vlookup(C859,'Master data'!$A$2:$C$29,3,0),"-/-")</f>
        <v>Biến phí</v>
      </c>
      <c r="F859" s="169" t="str">
        <f>iferror(vlookup(C859,'Master data'!$A$2:$C$29,2,0),"-/-")</f>
        <v>Chi phí bán hàng</v>
      </c>
    </row>
    <row r="860" ht="21.0" customHeight="1">
      <c r="A860" s="165" t="s">
        <v>397</v>
      </c>
      <c r="B860" s="166" t="s">
        <v>829</v>
      </c>
      <c r="C860" s="167" t="s">
        <v>95</v>
      </c>
      <c r="D860" s="168">
        <v>6500000.0</v>
      </c>
      <c r="E860" s="169" t="str">
        <f>iferror(vlookup(C860,'Master data'!$A$2:$C$29,3,0),"-/-")</f>
        <v>Biến phí</v>
      </c>
      <c r="F860" s="169" t="str">
        <f>iferror(vlookup(C860,'Master data'!$A$2:$C$29,2,0),"-/-")</f>
        <v>Chi phí bán hàng</v>
      </c>
    </row>
    <row r="861" ht="21.0" customHeight="1">
      <c r="A861" s="165" t="s">
        <v>397</v>
      </c>
      <c r="B861" s="166" t="s">
        <v>830</v>
      </c>
      <c r="C861" s="167" t="s">
        <v>95</v>
      </c>
      <c r="D861" s="168">
        <v>1720400.0</v>
      </c>
      <c r="E861" s="169" t="str">
        <f>iferror(vlookup(C861,'Master data'!$A$2:$C$29,3,0),"-/-")</f>
        <v>Biến phí</v>
      </c>
      <c r="F861" s="169" t="str">
        <f>iferror(vlookup(C861,'Master data'!$A$2:$C$29,2,0),"-/-")</f>
        <v>Chi phí bán hàng</v>
      </c>
    </row>
    <row r="862" ht="21.0" customHeight="1">
      <c r="A862" s="165" t="s">
        <v>397</v>
      </c>
      <c r="B862" s="166" t="s">
        <v>829</v>
      </c>
      <c r="C862" s="167" t="s">
        <v>95</v>
      </c>
      <c r="D862" s="168">
        <v>6500000.0</v>
      </c>
      <c r="E862" s="169" t="str">
        <f>iferror(vlookup(C862,'Master data'!$A$2:$C$29,3,0),"-/-")</f>
        <v>Biến phí</v>
      </c>
      <c r="F862" s="169" t="str">
        <f>iferror(vlookup(C862,'Master data'!$A$2:$C$29,2,0),"-/-")</f>
        <v>Chi phí bán hàng</v>
      </c>
    </row>
    <row r="863" ht="21.0" customHeight="1">
      <c r="A863" s="165" t="s">
        <v>397</v>
      </c>
      <c r="B863" s="166" t="s">
        <v>831</v>
      </c>
      <c r="C863" s="167" t="s">
        <v>95</v>
      </c>
      <c r="D863" s="168">
        <v>1600000.0</v>
      </c>
      <c r="E863" s="169" t="str">
        <f>iferror(vlookup(C863,'Master data'!$A$2:$C$29,3,0),"-/-")</f>
        <v>Biến phí</v>
      </c>
      <c r="F863" s="169" t="str">
        <f>iferror(vlookup(C863,'Master data'!$A$2:$C$29,2,0),"-/-")</f>
        <v>Chi phí bán hàng</v>
      </c>
    </row>
    <row r="864" ht="21.0" customHeight="1">
      <c r="A864" s="165" t="s">
        <v>397</v>
      </c>
      <c r="B864" s="166" t="s">
        <v>832</v>
      </c>
      <c r="C864" s="167" t="s">
        <v>95</v>
      </c>
      <c r="D864" s="168">
        <v>1300000.0</v>
      </c>
      <c r="E864" s="169" t="str">
        <f>iferror(vlookup(C864,'Master data'!$A$2:$C$29,3,0),"-/-")</f>
        <v>Biến phí</v>
      </c>
      <c r="F864" s="169" t="str">
        <f>iferror(vlookup(C864,'Master data'!$A$2:$C$29,2,0),"-/-")</f>
        <v>Chi phí bán hàng</v>
      </c>
    </row>
    <row r="865" ht="21.0" customHeight="1">
      <c r="A865" s="165" t="s">
        <v>397</v>
      </c>
      <c r="B865" s="166" t="s">
        <v>833</v>
      </c>
      <c r="C865" s="167" t="s">
        <v>95</v>
      </c>
      <c r="D865" s="168">
        <v>4500000.0</v>
      </c>
      <c r="E865" s="169" t="str">
        <f>iferror(vlookup(C865,'Master data'!$A$2:$C$29,3,0),"-/-")</f>
        <v>Biến phí</v>
      </c>
      <c r="F865" s="169" t="str">
        <f>iferror(vlookup(C865,'Master data'!$A$2:$C$29,2,0),"-/-")</f>
        <v>Chi phí bán hàng</v>
      </c>
    </row>
    <row r="866" ht="21.0" customHeight="1">
      <c r="A866" s="165" t="s">
        <v>397</v>
      </c>
      <c r="B866" s="166" t="s">
        <v>834</v>
      </c>
      <c r="C866" s="167" t="s">
        <v>112</v>
      </c>
      <c r="D866" s="168">
        <v>365000.0</v>
      </c>
      <c r="E866" s="169" t="str">
        <f>iferror(vlookup(C866,'Master data'!$A$2:$C$29,3,0),"-/-")</f>
        <v>Biến phí</v>
      </c>
      <c r="F866" s="169" t="str">
        <f>iferror(vlookup(C866,'Master data'!$A$2:$C$29,2,0),"-/-")</f>
        <v>Chi phí hành chính</v>
      </c>
    </row>
    <row r="867" ht="21.0" customHeight="1">
      <c r="A867" s="165" t="s">
        <v>397</v>
      </c>
      <c r="B867" s="166" t="s">
        <v>835</v>
      </c>
      <c r="C867" s="167" t="s">
        <v>112</v>
      </c>
      <c r="D867" s="168">
        <v>1142000.0</v>
      </c>
      <c r="E867" s="169" t="str">
        <f>iferror(vlookup(C867,'Master data'!$A$2:$C$29,3,0),"-/-")</f>
        <v>Biến phí</v>
      </c>
      <c r="F867" s="169" t="str">
        <f>iferror(vlookup(C867,'Master data'!$A$2:$C$29,2,0),"-/-")</f>
        <v>Chi phí hành chính</v>
      </c>
    </row>
    <row r="868" ht="21.0" customHeight="1">
      <c r="A868" s="165" t="s">
        <v>397</v>
      </c>
      <c r="B868" s="166" t="s">
        <v>836</v>
      </c>
      <c r="C868" s="167" t="s">
        <v>112</v>
      </c>
      <c r="D868" s="168">
        <v>2000000.0</v>
      </c>
      <c r="E868" s="169" t="str">
        <f>iferror(vlookup(C868,'Master data'!$A$2:$C$29,3,0),"-/-")</f>
        <v>Biến phí</v>
      </c>
      <c r="F868" s="169" t="str">
        <f>iferror(vlookup(C868,'Master data'!$A$2:$C$29,2,0),"-/-")</f>
        <v>Chi phí hành chính</v>
      </c>
    </row>
    <row r="869" ht="21.0" customHeight="1">
      <c r="A869" s="165" t="s">
        <v>397</v>
      </c>
      <c r="B869" s="166" t="s">
        <v>837</v>
      </c>
      <c r="C869" s="167" t="s">
        <v>112</v>
      </c>
      <c r="D869" s="168">
        <v>120000.0</v>
      </c>
      <c r="E869" s="169" t="str">
        <f>iferror(vlookup(C869,'Master data'!$A$2:$C$29,3,0),"-/-")</f>
        <v>Biến phí</v>
      </c>
      <c r="F869" s="169" t="str">
        <f>iferror(vlookup(C869,'Master data'!$A$2:$C$29,2,0),"-/-")</f>
        <v>Chi phí hành chính</v>
      </c>
    </row>
    <row r="870" ht="21.0" customHeight="1">
      <c r="A870" s="165" t="s">
        <v>397</v>
      </c>
      <c r="B870" s="166" t="s">
        <v>392</v>
      </c>
      <c r="C870" s="167" t="s">
        <v>112</v>
      </c>
      <c r="D870" s="168">
        <v>200000.0</v>
      </c>
      <c r="E870" s="169" t="str">
        <f>iferror(vlookup(C870,'Master data'!$A$2:$C$29,3,0),"-/-")</f>
        <v>Biến phí</v>
      </c>
      <c r="F870" s="169" t="str">
        <f>iferror(vlookup(C870,'Master data'!$A$2:$C$29,2,0),"-/-")</f>
        <v>Chi phí hành chính</v>
      </c>
    </row>
    <row r="871" ht="21.0" customHeight="1">
      <c r="A871" s="165" t="s">
        <v>397</v>
      </c>
      <c r="B871" s="166" t="s">
        <v>838</v>
      </c>
      <c r="C871" s="167" t="s">
        <v>112</v>
      </c>
      <c r="D871" s="168">
        <v>70000.0</v>
      </c>
      <c r="E871" s="169" t="str">
        <f>iferror(vlookup(C871,'Master data'!$A$2:$C$29,3,0),"-/-")</f>
        <v>Biến phí</v>
      </c>
      <c r="F871" s="169" t="str">
        <f>iferror(vlookup(C871,'Master data'!$A$2:$C$29,2,0),"-/-")</f>
        <v>Chi phí hành chính</v>
      </c>
    </row>
    <row r="872" ht="21.0" customHeight="1">
      <c r="A872" s="165" t="s">
        <v>397</v>
      </c>
      <c r="B872" s="166" t="s">
        <v>839</v>
      </c>
      <c r="C872" s="167" t="s">
        <v>112</v>
      </c>
      <c r="D872" s="168">
        <v>6480000.0</v>
      </c>
      <c r="E872" s="169" t="str">
        <f>iferror(vlookup(C872,'Master data'!$A$2:$C$29,3,0),"-/-")</f>
        <v>Biến phí</v>
      </c>
      <c r="F872" s="169" t="str">
        <f>iferror(vlookup(C872,'Master data'!$A$2:$C$29,2,0),"-/-")</f>
        <v>Chi phí hành chính</v>
      </c>
    </row>
    <row r="873" ht="21.0" customHeight="1">
      <c r="A873" s="165" t="s">
        <v>397</v>
      </c>
      <c r="B873" s="166" t="s">
        <v>840</v>
      </c>
      <c r="C873" s="167" t="s">
        <v>112</v>
      </c>
      <c r="D873" s="168">
        <v>2500000.0</v>
      </c>
      <c r="E873" s="169" t="str">
        <f>iferror(vlookup(C873,'Master data'!$A$2:$C$29,3,0),"-/-")</f>
        <v>Biến phí</v>
      </c>
      <c r="F873" s="169" t="str">
        <f>iferror(vlookup(C873,'Master data'!$A$2:$C$29,2,0),"-/-")</f>
        <v>Chi phí hành chính</v>
      </c>
    </row>
    <row r="874" ht="21.0" customHeight="1">
      <c r="A874" s="165" t="s">
        <v>397</v>
      </c>
      <c r="B874" s="166" t="s">
        <v>841</v>
      </c>
      <c r="C874" s="167" t="s">
        <v>112</v>
      </c>
      <c r="D874" s="168">
        <v>200000.0</v>
      </c>
      <c r="E874" s="169" t="str">
        <f>iferror(vlookup(C874,'Master data'!$A$2:$C$29,3,0),"-/-")</f>
        <v>Biến phí</v>
      </c>
      <c r="F874" s="169" t="str">
        <f>iferror(vlookup(C874,'Master data'!$A$2:$C$29,2,0),"-/-")</f>
        <v>Chi phí hành chính</v>
      </c>
    </row>
    <row r="875" ht="21.0" customHeight="1">
      <c r="A875" s="165" t="s">
        <v>397</v>
      </c>
      <c r="B875" s="166" t="s">
        <v>842</v>
      </c>
      <c r="C875" s="167" t="s">
        <v>112</v>
      </c>
      <c r="D875" s="168">
        <v>1280000.0</v>
      </c>
      <c r="E875" s="169" t="str">
        <f>iferror(vlookup(C875,'Master data'!$A$2:$C$29,3,0),"-/-")</f>
        <v>Biến phí</v>
      </c>
      <c r="F875" s="169" t="str">
        <f>iferror(vlookup(C875,'Master data'!$A$2:$C$29,2,0),"-/-")</f>
        <v>Chi phí hành chính</v>
      </c>
    </row>
    <row r="876" ht="21.0" customHeight="1">
      <c r="A876" s="165" t="s">
        <v>397</v>
      </c>
      <c r="B876" s="166" t="s">
        <v>843</v>
      </c>
      <c r="C876" s="167" t="s">
        <v>112</v>
      </c>
      <c r="D876" s="168">
        <v>500000.0</v>
      </c>
      <c r="E876" s="169" t="str">
        <f>iferror(vlookup(C876,'Master data'!$A$2:$C$29,3,0),"-/-")</f>
        <v>Biến phí</v>
      </c>
      <c r="F876" s="169" t="str">
        <f>iferror(vlookup(C876,'Master data'!$A$2:$C$29,2,0),"-/-")</f>
        <v>Chi phí hành chính</v>
      </c>
    </row>
    <row r="877" ht="21.0" customHeight="1">
      <c r="A877" s="165" t="s">
        <v>397</v>
      </c>
      <c r="B877" s="166" t="s">
        <v>844</v>
      </c>
      <c r="C877" s="167" t="s">
        <v>112</v>
      </c>
      <c r="D877" s="168">
        <v>3800000.0</v>
      </c>
      <c r="E877" s="169" t="str">
        <f>iferror(vlookup(C877,'Master data'!$A$2:$C$29,3,0),"-/-")</f>
        <v>Biến phí</v>
      </c>
      <c r="F877" s="169" t="str">
        <f>iferror(vlookup(C877,'Master data'!$A$2:$C$29,2,0),"-/-")</f>
        <v>Chi phí hành chính</v>
      </c>
    </row>
    <row r="878" ht="21.0" customHeight="1">
      <c r="A878" s="165" t="s">
        <v>397</v>
      </c>
      <c r="B878" s="166" t="s">
        <v>845</v>
      </c>
      <c r="C878" s="167" t="s">
        <v>112</v>
      </c>
      <c r="D878" s="168">
        <v>5000000.0</v>
      </c>
      <c r="E878" s="169" t="str">
        <f>iferror(vlookup(C878,'Master data'!$A$2:$C$29,3,0),"-/-")</f>
        <v>Biến phí</v>
      </c>
      <c r="F878" s="169" t="str">
        <f>iferror(vlookup(C878,'Master data'!$A$2:$C$29,2,0),"-/-")</f>
        <v>Chi phí hành chính</v>
      </c>
    </row>
    <row r="879" ht="21.0" customHeight="1">
      <c r="A879" s="165" t="s">
        <v>397</v>
      </c>
      <c r="B879" s="166" t="s">
        <v>846</v>
      </c>
      <c r="C879" s="167" t="s">
        <v>112</v>
      </c>
      <c r="D879" s="168">
        <v>2000000.0</v>
      </c>
      <c r="E879" s="169" t="str">
        <f>iferror(vlookup(C879,'Master data'!$A$2:$C$29,3,0),"-/-")</f>
        <v>Biến phí</v>
      </c>
      <c r="F879" s="169" t="str">
        <f>iferror(vlookup(C879,'Master data'!$A$2:$C$29,2,0),"-/-")</f>
        <v>Chi phí hành chính</v>
      </c>
    </row>
    <row r="880" ht="21.0" customHeight="1">
      <c r="A880" s="165" t="s">
        <v>397</v>
      </c>
      <c r="B880" s="166" t="s">
        <v>847</v>
      </c>
      <c r="C880" s="167" t="s">
        <v>112</v>
      </c>
      <c r="D880" s="168">
        <v>1690000.0</v>
      </c>
      <c r="E880" s="169" t="str">
        <f>iferror(vlookup(C880,'Master data'!$A$2:$C$29,3,0),"-/-")</f>
        <v>Biến phí</v>
      </c>
      <c r="F880" s="169" t="str">
        <f>iferror(vlookup(C880,'Master data'!$A$2:$C$29,2,0),"-/-")</f>
        <v>Chi phí hành chính</v>
      </c>
    </row>
    <row r="881" ht="21.0" customHeight="1">
      <c r="A881" s="165" t="s">
        <v>397</v>
      </c>
      <c r="B881" s="166" t="s">
        <v>848</v>
      </c>
      <c r="C881" s="167" t="s">
        <v>112</v>
      </c>
      <c r="D881" s="168">
        <v>1475000.0</v>
      </c>
      <c r="E881" s="169" t="str">
        <f>iferror(vlookup(C881,'Master data'!$A$2:$C$29,3,0),"-/-")</f>
        <v>Biến phí</v>
      </c>
      <c r="F881" s="169" t="str">
        <f>iferror(vlookup(C881,'Master data'!$A$2:$C$29,2,0),"-/-")</f>
        <v>Chi phí hành chính</v>
      </c>
    </row>
    <row r="882" ht="21.0" customHeight="1">
      <c r="A882" s="165" t="s">
        <v>397</v>
      </c>
      <c r="B882" s="166" t="s">
        <v>849</v>
      </c>
      <c r="C882" s="167" t="s">
        <v>112</v>
      </c>
      <c r="D882" s="168">
        <v>260000.0</v>
      </c>
      <c r="E882" s="169" t="str">
        <f>iferror(vlookup(C882,'Master data'!$A$2:$C$29,3,0),"-/-")</f>
        <v>Biến phí</v>
      </c>
      <c r="F882" s="169" t="str">
        <f>iferror(vlookup(C882,'Master data'!$A$2:$C$29,2,0),"-/-")</f>
        <v>Chi phí hành chính</v>
      </c>
    </row>
    <row r="883" ht="21.0" customHeight="1">
      <c r="A883" s="165" t="s">
        <v>397</v>
      </c>
      <c r="B883" s="166" t="s">
        <v>850</v>
      </c>
      <c r="C883" s="167" t="s">
        <v>112</v>
      </c>
      <c r="D883" s="168">
        <v>1925000.0</v>
      </c>
      <c r="E883" s="169" t="str">
        <f>iferror(vlookup(C883,'Master data'!$A$2:$C$29,3,0),"-/-")</f>
        <v>Biến phí</v>
      </c>
      <c r="F883" s="169" t="str">
        <f>iferror(vlookup(C883,'Master data'!$A$2:$C$29,2,0),"-/-")</f>
        <v>Chi phí hành chính</v>
      </c>
    </row>
    <row r="884" ht="21.0" customHeight="1">
      <c r="A884" s="165" t="s">
        <v>397</v>
      </c>
      <c r="B884" s="166" t="s">
        <v>851</v>
      </c>
      <c r="C884" s="167" t="s">
        <v>112</v>
      </c>
      <c r="D884" s="168">
        <v>2860000.0</v>
      </c>
      <c r="E884" s="169" t="str">
        <f>iferror(vlookup(C884,'Master data'!$A$2:$C$29,3,0),"-/-")</f>
        <v>Biến phí</v>
      </c>
      <c r="F884" s="169" t="str">
        <f>iferror(vlookup(C884,'Master data'!$A$2:$C$29,2,0),"-/-")</f>
        <v>Chi phí hành chính</v>
      </c>
    </row>
    <row r="885" ht="21.0" customHeight="1">
      <c r="A885" s="165" t="s">
        <v>397</v>
      </c>
      <c r="B885" s="166" t="s">
        <v>852</v>
      </c>
      <c r="C885" s="167" t="s">
        <v>112</v>
      </c>
      <c r="D885" s="168">
        <v>493000.0</v>
      </c>
      <c r="E885" s="169" t="str">
        <f>iferror(vlookup(C885,'Master data'!$A$2:$C$29,3,0),"-/-")</f>
        <v>Biến phí</v>
      </c>
      <c r="F885" s="169" t="str">
        <f>iferror(vlookup(C885,'Master data'!$A$2:$C$29,2,0),"-/-")</f>
        <v>Chi phí hành chính</v>
      </c>
    </row>
    <row r="886" ht="21.0" customHeight="1">
      <c r="A886" s="165" t="s">
        <v>397</v>
      </c>
      <c r="B886" s="166" t="s">
        <v>853</v>
      </c>
      <c r="C886" s="167" t="s">
        <v>112</v>
      </c>
      <c r="D886" s="168">
        <v>395000.0</v>
      </c>
      <c r="E886" s="169" t="str">
        <f>iferror(vlookup(C886,'Master data'!$A$2:$C$29,3,0),"-/-")</f>
        <v>Biến phí</v>
      </c>
      <c r="F886" s="169" t="str">
        <f>iferror(vlookup(C886,'Master data'!$A$2:$C$29,2,0),"-/-")</f>
        <v>Chi phí hành chính</v>
      </c>
    </row>
    <row r="887" ht="21.0" customHeight="1">
      <c r="A887" s="165" t="s">
        <v>397</v>
      </c>
      <c r="B887" s="166" t="s">
        <v>854</v>
      </c>
      <c r="C887" s="167" t="s">
        <v>112</v>
      </c>
      <c r="D887" s="168">
        <v>231000.0</v>
      </c>
      <c r="E887" s="169" t="str">
        <f>iferror(vlookup(C887,'Master data'!$A$2:$C$29,3,0),"-/-")</f>
        <v>Biến phí</v>
      </c>
      <c r="F887" s="169" t="str">
        <f>iferror(vlookup(C887,'Master data'!$A$2:$C$29,2,0),"-/-")</f>
        <v>Chi phí hành chính</v>
      </c>
    </row>
    <row r="888" ht="21.0" customHeight="1">
      <c r="A888" s="165" t="s">
        <v>397</v>
      </c>
      <c r="B888" s="166" t="s">
        <v>855</v>
      </c>
      <c r="C888" s="167" t="s">
        <v>112</v>
      </c>
      <c r="D888" s="168">
        <v>75000.0</v>
      </c>
      <c r="E888" s="169" t="str">
        <f>iferror(vlookup(C888,'Master data'!$A$2:$C$29,3,0),"-/-")</f>
        <v>Biến phí</v>
      </c>
      <c r="F888" s="169" t="str">
        <f>iferror(vlookup(C888,'Master data'!$A$2:$C$29,2,0),"-/-")</f>
        <v>Chi phí hành chính</v>
      </c>
    </row>
    <row r="889" ht="21.0" customHeight="1">
      <c r="A889" s="165" t="s">
        <v>397</v>
      </c>
      <c r="B889" s="166" t="s">
        <v>856</v>
      </c>
      <c r="C889" s="167" t="s">
        <v>112</v>
      </c>
      <c r="D889" s="168">
        <v>480000.0</v>
      </c>
      <c r="E889" s="169" t="str">
        <f>iferror(vlookup(C889,'Master data'!$A$2:$C$29,3,0),"-/-")</f>
        <v>Biến phí</v>
      </c>
      <c r="F889" s="169" t="str">
        <f>iferror(vlookup(C889,'Master data'!$A$2:$C$29,2,0),"-/-")</f>
        <v>Chi phí hành chính</v>
      </c>
    </row>
    <row r="890" ht="21.0" customHeight="1">
      <c r="A890" s="165" t="s">
        <v>397</v>
      </c>
      <c r="B890" s="166" t="s">
        <v>857</v>
      </c>
      <c r="C890" s="167" t="s">
        <v>112</v>
      </c>
      <c r="D890" s="168">
        <v>70000.0</v>
      </c>
      <c r="E890" s="169" t="str">
        <f>iferror(vlookup(C890,'Master data'!$A$2:$C$29,3,0),"-/-")</f>
        <v>Biến phí</v>
      </c>
      <c r="F890" s="169" t="str">
        <f>iferror(vlookup(C890,'Master data'!$A$2:$C$29,2,0),"-/-")</f>
        <v>Chi phí hành chính</v>
      </c>
    </row>
    <row r="891" ht="21.0" customHeight="1">
      <c r="A891" s="165" t="s">
        <v>397</v>
      </c>
      <c r="B891" s="166" t="s">
        <v>858</v>
      </c>
      <c r="C891" s="167" t="s">
        <v>112</v>
      </c>
      <c r="D891" s="168">
        <v>50000.0</v>
      </c>
      <c r="E891" s="169" t="str">
        <f>iferror(vlookup(C891,'Master data'!$A$2:$C$29,3,0),"-/-")</f>
        <v>Biến phí</v>
      </c>
      <c r="F891" s="169" t="str">
        <f>iferror(vlookup(C891,'Master data'!$A$2:$C$29,2,0),"-/-")</f>
        <v>Chi phí hành chính</v>
      </c>
    </row>
    <row r="892" ht="21.0" customHeight="1">
      <c r="A892" s="165" t="s">
        <v>397</v>
      </c>
      <c r="B892" s="166" t="s">
        <v>537</v>
      </c>
      <c r="C892" s="167" t="s">
        <v>112</v>
      </c>
      <c r="D892" s="168">
        <v>600000.0</v>
      </c>
      <c r="E892" s="169" t="str">
        <f>iferror(vlookup(C892,'Master data'!$A$2:$C$29,3,0),"-/-")</f>
        <v>Biến phí</v>
      </c>
      <c r="F892" s="169" t="str">
        <f>iferror(vlookup(C892,'Master data'!$A$2:$C$29,2,0),"-/-")</f>
        <v>Chi phí hành chính</v>
      </c>
    </row>
    <row r="893" ht="21.0" customHeight="1">
      <c r="A893" s="165" t="s">
        <v>397</v>
      </c>
      <c r="B893" s="166" t="s">
        <v>392</v>
      </c>
      <c r="C893" s="167" t="s">
        <v>112</v>
      </c>
      <c r="D893" s="168">
        <v>485000.0</v>
      </c>
      <c r="E893" s="169" t="str">
        <f>iferror(vlookup(C893,'Master data'!$A$2:$C$29,3,0),"-/-")</f>
        <v>Biến phí</v>
      </c>
      <c r="F893" s="169" t="str">
        <f>iferror(vlookup(C893,'Master data'!$A$2:$C$29,2,0),"-/-")</f>
        <v>Chi phí hành chính</v>
      </c>
    </row>
    <row r="894" ht="21.0" customHeight="1">
      <c r="A894" s="165" t="s">
        <v>397</v>
      </c>
      <c r="B894" s="166" t="s">
        <v>859</v>
      </c>
      <c r="C894" s="167" t="s">
        <v>112</v>
      </c>
      <c r="D894" s="168">
        <v>500000.0</v>
      </c>
      <c r="E894" s="169" t="str">
        <f>iferror(vlookup(C894,'Master data'!$A$2:$C$29,3,0),"-/-")</f>
        <v>Biến phí</v>
      </c>
      <c r="F894" s="169" t="str">
        <f>iferror(vlookup(C894,'Master data'!$A$2:$C$29,2,0),"-/-")</f>
        <v>Chi phí hành chính</v>
      </c>
    </row>
    <row r="895" ht="21.0" customHeight="1">
      <c r="A895" s="165" t="s">
        <v>397</v>
      </c>
      <c r="B895" s="166" t="s">
        <v>860</v>
      </c>
      <c r="C895" s="167" t="s">
        <v>112</v>
      </c>
      <c r="D895" s="168">
        <v>45000.0</v>
      </c>
      <c r="E895" s="169" t="str">
        <f>iferror(vlookup(C895,'Master data'!$A$2:$C$29,3,0),"-/-")</f>
        <v>Biến phí</v>
      </c>
      <c r="F895" s="169" t="str">
        <f>iferror(vlookup(C895,'Master data'!$A$2:$C$29,2,0),"-/-")</f>
        <v>Chi phí hành chính</v>
      </c>
    </row>
    <row r="896" ht="21.0" customHeight="1">
      <c r="A896" s="165" t="s">
        <v>397</v>
      </c>
      <c r="B896" s="166" t="s">
        <v>861</v>
      </c>
      <c r="C896" s="167" t="s">
        <v>112</v>
      </c>
      <c r="D896" s="168">
        <v>850000.0</v>
      </c>
      <c r="E896" s="169" t="str">
        <f>iferror(vlookup(C896,'Master data'!$A$2:$C$29,3,0),"-/-")</f>
        <v>Biến phí</v>
      </c>
      <c r="F896" s="169" t="str">
        <f>iferror(vlookup(C896,'Master data'!$A$2:$C$29,2,0),"-/-")</f>
        <v>Chi phí hành chính</v>
      </c>
    </row>
    <row r="897" ht="21.0" customHeight="1">
      <c r="A897" s="165" t="s">
        <v>397</v>
      </c>
      <c r="B897" s="166" t="s">
        <v>862</v>
      </c>
      <c r="C897" s="167" t="s">
        <v>112</v>
      </c>
      <c r="D897" s="168">
        <v>101000.0</v>
      </c>
      <c r="E897" s="169" t="str">
        <f>iferror(vlookup(C897,'Master data'!$A$2:$C$29,3,0),"-/-")</f>
        <v>Biến phí</v>
      </c>
      <c r="F897" s="169" t="str">
        <f>iferror(vlookup(C897,'Master data'!$A$2:$C$29,2,0),"-/-")</f>
        <v>Chi phí hành chính</v>
      </c>
    </row>
    <row r="898" ht="21.0" customHeight="1">
      <c r="A898" s="165" t="s">
        <v>397</v>
      </c>
      <c r="B898" s="166" t="s">
        <v>863</v>
      </c>
      <c r="C898" s="167" t="s">
        <v>112</v>
      </c>
      <c r="D898" s="168">
        <v>6000000.0</v>
      </c>
      <c r="E898" s="169" t="str">
        <f>iferror(vlookup(C898,'Master data'!$A$2:$C$29,3,0),"-/-")</f>
        <v>Biến phí</v>
      </c>
      <c r="F898" s="169" t="str">
        <f>iferror(vlookup(C898,'Master data'!$A$2:$C$29,2,0),"-/-")</f>
        <v>Chi phí hành chính</v>
      </c>
    </row>
    <row r="899" ht="21.0" customHeight="1">
      <c r="A899" s="165" t="s">
        <v>397</v>
      </c>
      <c r="B899" s="166" t="s">
        <v>864</v>
      </c>
      <c r="C899" s="167" t="s">
        <v>112</v>
      </c>
      <c r="D899" s="168">
        <v>500000.0</v>
      </c>
      <c r="E899" s="169" t="str">
        <f>iferror(vlookup(C899,'Master data'!$A$2:$C$29,3,0),"-/-")</f>
        <v>Biến phí</v>
      </c>
      <c r="F899" s="169" t="str">
        <f>iferror(vlookup(C899,'Master data'!$A$2:$C$29,2,0),"-/-")</f>
        <v>Chi phí hành chính</v>
      </c>
    </row>
    <row r="900" ht="21.0" customHeight="1">
      <c r="A900" s="165" t="s">
        <v>397</v>
      </c>
      <c r="B900" s="166" t="s">
        <v>865</v>
      </c>
      <c r="C900" s="167" t="s">
        <v>112</v>
      </c>
      <c r="D900" s="168">
        <v>50000.0</v>
      </c>
      <c r="E900" s="169" t="str">
        <f>iferror(vlookup(C900,'Master data'!$A$2:$C$29,3,0),"-/-")</f>
        <v>Biến phí</v>
      </c>
      <c r="F900" s="169" t="str">
        <f>iferror(vlookup(C900,'Master data'!$A$2:$C$29,2,0),"-/-")</f>
        <v>Chi phí hành chính</v>
      </c>
    </row>
    <row r="901" ht="21.0" customHeight="1">
      <c r="A901" s="165" t="s">
        <v>397</v>
      </c>
      <c r="B901" s="166" t="s">
        <v>338</v>
      </c>
      <c r="C901" s="167" t="s">
        <v>112</v>
      </c>
      <c r="D901" s="168">
        <v>310000.0</v>
      </c>
      <c r="E901" s="169" t="str">
        <f>iferror(vlookup(C901,'Master data'!$A$2:$C$29,3,0),"-/-")</f>
        <v>Biến phí</v>
      </c>
      <c r="F901" s="169" t="str">
        <f>iferror(vlookup(C901,'Master data'!$A$2:$C$29,2,0),"-/-")</f>
        <v>Chi phí hành chính</v>
      </c>
    </row>
    <row r="902" ht="21.0" customHeight="1">
      <c r="A902" s="165" t="s">
        <v>397</v>
      </c>
      <c r="B902" s="166" t="s">
        <v>866</v>
      </c>
      <c r="C902" s="167" t="s">
        <v>112</v>
      </c>
      <c r="D902" s="168">
        <v>200000.0</v>
      </c>
      <c r="E902" s="169" t="str">
        <f>iferror(vlookup(C902,'Master data'!$A$2:$C$29,3,0),"-/-")</f>
        <v>Biến phí</v>
      </c>
      <c r="F902" s="169" t="str">
        <f>iferror(vlookup(C902,'Master data'!$A$2:$C$29,2,0),"-/-")</f>
        <v>Chi phí hành chính</v>
      </c>
    </row>
    <row r="903" ht="21.0" customHeight="1">
      <c r="A903" s="165" t="s">
        <v>397</v>
      </c>
      <c r="B903" s="166" t="s">
        <v>867</v>
      </c>
      <c r="C903" s="167" t="s">
        <v>112</v>
      </c>
      <c r="D903" s="168">
        <v>650000.0</v>
      </c>
      <c r="E903" s="169" t="str">
        <f>iferror(vlookup(C903,'Master data'!$A$2:$C$29,3,0),"-/-")</f>
        <v>Biến phí</v>
      </c>
      <c r="F903" s="169" t="str">
        <f>iferror(vlookup(C903,'Master data'!$A$2:$C$29,2,0),"-/-")</f>
        <v>Chi phí hành chính</v>
      </c>
    </row>
    <row r="904" ht="21.0" customHeight="1">
      <c r="A904" s="165" t="s">
        <v>397</v>
      </c>
      <c r="B904" s="166" t="s">
        <v>868</v>
      </c>
      <c r="C904" s="167" t="s">
        <v>112</v>
      </c>
      <c r="D904" s="168">
        <v>565000.0</v>
      </c>
      <c r="E904" s="169" t="str">
        <f>iferror(vlookup(C904,'Master data'!$A$2:$C$29,3,0),"-/-")</f>
        <v>Biến phí</v>
      </c>
      <c r="F904" s="169" t="str">
        <f>iferror(vlookup(C904,'Master data'!$A$2:$C$29,2,0),"-/-")</f>
        <v>Chi phí hành chính</v>
      </c>
    </row>
    <row r="905" ht="21.0" customHeight="1">
      <c r="A905" s="165" t="s">
        <v>397</v>
      </c>
      <c r="B905" s="166" t="s">
        <v>291</v>
      </c>
      <c r="C905" s="167" t="s">
        <v>112</v>
      </c>
      <c r="D905" s="168">
        <v>110000.0</v>
      </c>
      <c r="E905" s="169" t="str">
        <f>iferror(vlookup(C905,'Master data'!$A$2:$C$29,3,0),"-/-")</f>
        <v>Biến phí</v>
      </c>
      <c r="F905" s="169" t="str">
        <f>iferror(vlookup(C905,'Master data'!$A$2:$C$29,2,0),"-/-")</f>
        <v>Chi phí hành chính</v>
      </c>
    </row>
    <row r="906" ht="21.0" customHeight="1">
      <c r="A906" s="165" t="s">
        <v>397</v>
      </c>
      <c r="B906" s="166" t="s">
        <v>869</v>
      </c>
      <c r="C906" s="167" t="s">
        <v>112</v>
      </c>
      <c r="D906" s="168">
        <v>55000.0</v>
      </c>
      <c r="E906" s="169" t="str">
        <f>iferror(vlookup(C906,'Master data'!$A$2:$C$29,3,0),"-/-")</f>
        <v>Biến phí</v>
      </c>
      <c r="F906" s="169" t="str">
        <f>iferror(vlookup(C906,'Master data'!$A$2:$C$29,2,0),"-/-")</f>
        <v>Chi phí hành chính</v>
      </c>
    </row>
    <row r="907" ht="21.0" customHeight="1">
      <c r="A907" s="165" t="s">
        <v>397</v>
      </c>
      <c r="B907" s="166" t="s">
        <v>291</v>
      </c>
      <c r="C907" s="167" t="s">
        <v>112</v>
      </c>
      <c r="D907" s="168">
        <v>383000.0</v>
      </c>
      <c r="E907" s="169" t="str">
        <f>iferror(vlookup(C907,'Master data'!$A$2:$C$29,3,0),"-/-")</f>
        <v>Biến phí</v>
      </c>
      <c r="F907" s="169" t="str">
        <f>iferror(vlookup(C907,'Master data'!$A$2:$C$29,2,0),"-/-")</f>
        <v>Chi phí hành chính</v>
      </c>
    </row>
    <row r="908" ht="21.0" customHeight="1">
      <c r="A908" s="165" t="s">
        <v>397</v>
      </c>
      <c r="B908" s="166" t="s">
        <v>344</v>
      </c>
      <c r="C908" s="167" t="s">
        <v>112</v>
      </c>
      <c r="D908" s="168">
        <v>30000.0</v>
      </c>
      <c r="E908" s="169" t="str">
        <f>iferror(vlookup(C908,'Master data'!$A$2:$C$29,3,0),"-/-")</f>
        <v>Biến phí</v>
      </c>
      <c r="F908" s="169" t="str">
        <f>iferror(vlookup(C908,'Master data'!$A$2:$C$29,2,0),"-/-")</f>
        <v>Chi phí hành chính</v>
      </c>
    </row>
    <row r="909" ht="21.0" customHeight="1">
      <c r="A909" s="165" t="s">
        <v>397</v>
      </c>
      <c r="B909" s="166" t="s">
        <v>870</v>
      </c>
      <c r="C909" s="167" t="s">
        <v>112</v>
      </c>
      <c r="D909" s="168">
        <v>150000.0</v>
      </c>
      <c r="E909" s="169" t="str">
        <f>iferror(vlookup(C909,'Master data'!$A$2:$C$29,3,0),"-/-")</f>
        <v>Biến phí</v>
      </c>
      <c r="F909" s="169" t="str">
        <f>iferror(vlookup(C909,'Master data'!$A$2:$C$29,2,0),"-/-")</f>
        <v>Chi phí hành chính</v>
      </c>
    </row>
    <row r="910" ht="21.0" customHeight="1">
      <c r="A910" s="165" t="s">
        <v>397</v>
      </c>
      <c r="B910" s="166" t="s">
        <v>870</v>
      </c>
      <c r="C910" s="167" t="s">
        <v>112</v>
      </c>
      <c r="D910" s="168">
        <v>210000.0</v>
      </c>
      <c r="E910" s="169" t="str">
        <f>iferror(vlookup(C910,'Master data'!$A$2:$C$29,3,0),"-/-")</f>
        <v>Biến phí</v>
      </c>
      <c r="F910" s="169" t="str">
        <f>iferror(vlookup(C910,'Master data'!$A$2:$C$29,2,0),"-/-")</f>
        <v>Chi phí hành chính</v>
      </c>
    </row>
    <row r="911" ht="21.0" customHeight="1">
      <c r="A911" s="165" t="s">
        <v>397</v>
      </c>
      <c r="B911" s="166" t="s">
        <v>870</v>
      </c>
      <c r="C911" s="167" t="s">
        <v>112</v>
      </c>
      <c r="D911" s="168">
        <v>95000.0</v>
      </c>
      <c r="E911" s="169" t="str">
        <f>iferror(vlookup(C911,'Master data'!$A$2:$C$29,3,0),"-/-")</f>
        <v>Biến phí</v>
      </c>
      <c r="F911" s="169" t="str">
        <f>iferror(vlookup(C911,'Master data'!$A$2:$C$29,2,0),"-/-")</f>
        <v>Chi phí hành chính</v>
      </c>
    </row>
    <row r="912" ht="21.0" customHeight="1">
      <c r="A912" s="165" t="s">
        <v>397</v>
      </c>
      <c r="B912" s="166" t="s">
        <v>871</v>
      </c>
      <c r="C912" s="167" t="s">
        <v>112</v>
      </c>
      <c r="D912" s="168">
        <v>32000.0</v>
      </c>
      <c r="E912" s="169" t="str">
        <f>iferror(vlookup(C912,'Master data'!$A$2:$C$29,3,0),"-/-")</f>
        <v>Biến phí</v>
      </c>
      <c r="F912" s="169" t="str">
        <f>iferror(vlookup(C912,'Master data'!$A$2:$C$29,2,0),"-/-")</f>
        <v>Chi phí hành chính</v>
      </c>
    </row>
    <row r="913" ht="21.0" customHeight="1">
      <c r="A913" s="165" t="s">
        <v>397</v>
      </c>
      <c r="B913" s="166" t="s">
        <v>290</v>
      </c>
      <c r="C913" s="167" t="s">
        <v>112</v>
      </c>
      <c r="D913" s="168">
        <v>70000.0</v>
      </c>
      <c r="E913" s="169" t="str">
        <f>iferror(vlookup(C913,'Master data'!$A$2:$C$29,3,0),"-/-")</f>
        <v>Biến phí</v>
      </c>
      <c r="F913" s="169" t="str">
        <f>iferror(vlookup(C913,'Master data'!$A$2:$C$29,2,0),"-/-")</f>
        <v>Chi phí hành chính</v>
      </c>
    </row>
    <row r="914" ht="21.0" customHeight="1">
      <c r="A914" s="165" t="s">
        <v>397</v>
      </c>
      <c r="B914" s="166" t="s">
        <v>344</v>
      </c>
      <c r="C914" s="167" t="s">
        <v>112</v>
      </c>
      <c r="D914" s="168">
        <v>135000.0</v>
      </c>
      <c r="E914" s="169" t="str">
        <f>iferror(vlookup(C914,'Master data'!$A$2:$C$29,3,0),"-/-")</f>
        <v>Biến phí</v>
      </c>
      <c r="F914" s="169" t="str">
        <f>iferror(vlookup(C914,'Master data'!$A$2:$C$29,2,0),"-/-")</f>
        <v>Chi phí hành chính</v>
      </c>
    </row>
    <row r="915" ht="21.0" customHeight="1">
      <c r="A915" s="165" t="s">
        <v>397</v>
      </c>
      <c r="B915" s="166" t="s">
        <v>290</v>
      </c>
      <c r="C915" s="167" t="s">
        <v>112</v>
      </c>
      <c r="D915" s="168">
        <v>90000.0</v>
      </c>
      <c r="E915" s="169" t="str">
        <f>iferror(vlookup(C915,'Master data'!$A$2:$C$29,3,0),"-/-")</f>
        <v>Biến phí</v>
      </c>
      <c r="F915" s="169" t="str">
        <f>iferror(vlookup(C915,'Master data'!$A$2:$C$29,2,0),"-/-")</f>
        <v>Chi phí hành chính</v>
      </c>
    </row>
    <row r="916" ht="21.0" customHeight="1">
      <c r="A916" s="165" t="s">
        <v>397</v>
      </c>
      <c r="B916" s="166" t="s">
        <v>291</v>
      </c>
      <c r="C916" s="167" t="s">
        <v>112</v>
      </c>
      <c r="D916" s="168">
        <v>30000.0</v>
      </c>
      <c r="E916" s="169" t="str">
        <f>iferror(vlookup(C916,'Master data'!$A$2:$C$29,3,0),"-/-")</f>
        <v>Biến phí</v>
      </c>
      <c r="F916" s="169" t="str">
        <f>iferror(vlookup(C916,'Master data'!$A$2:$C$29,2,0),"-/-")</f>
        <v>Chi phí hành chính</v>
      </c>
    </row>
    <row r="917" ht="21.0" customHeight="1">
      <c r="A917" s="165" t="s">
        <v>397</v>
      </c>
      <c r="B917" s="166" t="s">
        <v>291</v>
      </c>
      <c r="C917" s="167" t="s">
        <v>112</v>
      </c>
      <c r="D917" s="168">
        <v>20000.0</v>
      </c>
      <c r="E917" s="169" t="str">
        <f>iferror(vlookup(C917,'Master data'!$A$2:$C$29,3,0),"-/-")</f>
        <v>Biến phí</v>
      </c>
      <c r="F917" s="169" t="str">
        <f>iferror(vlookup(C917,'Master data'!$A$2:$C$29,2,0),"-/-")</f>
        <v>Chi phí hành chính</v>
      </c>
    </row>
    <row r="918" ht="21.0" customHeight="1">
      <c r="A918" s="165" t="s">
        <v>397</v>
      </c>
      <c r="B918" s="166" t="s">
        <v>872</v>
      </c>
      <c r="C918" s="167" t="s">
        <v>112</v>
      </c>
      <c r="D918" s="168">
        <v>155000.0</v>
      </c>
      <c r="E918" s="169" t="str">
        <f>iferror(vlookup(C918,'Master data'!$A$2:$C$29,3,0),"-/-")</f>
        <v>Biến phí</v>
      </c>
      <c r="F918" s="169" t="str">
        <f>iferror(vlookup(C918,'Master data'!$A$2:$C$29,2,0),"-/-")</f>
        <v>Chi phí hành chính</v>
      </c>
    </row>
    <row r="919" ht="21.0" customHeight="1">
      <c r="A919" s="165" t="s">
        <v>397</v>
      </c>
      <c r="B919" s="166" t="s">
        <v>346</v>
      </c>
      <c r="C919" s="167" t="s">
        <v>112</v>
      </c>
      <c r="D919" s="168">
        <v>120000.0</v>
      </c>
      <c r="E919" s="169" t="str">
        <f>iferror(vlookup(C919,'Master data'!$A$2:$C$29,3,0),"-/-")</f>
        <v>Biến phí</v>
      </c>
      <c r="F919" s="169" t="str">
        <f>iferror(vlookup(C919,'Master data'!$A$2:$C$29,2,0),"-/-")</f>
        <v>Chi phí hành chính</v>
      </c>
    </row>
    <row r="920" ht="21.0" customHeight="1">
      <c r="A920" s="165" t="s">
        <v>397</v>
      </c>
      <c r="B920" s="166" t="s">
        <v>873</v>
      </c>
      <c r="C920" s="167" t="s">
        <v>112</v>
      </c>
      <c r="D920" s="168">
        <v>200000.0</v>
      </c>
      <c r="E920" s="169" t="str">
        <f>iferror(vlookup(C920,'Master data'!$A$2:$C$29,3,0),"-/-")</f>
        <v>Biến phí</v>
      </c>
      <c r="F920" s="169" t="str">
        <f>iferror(vlookup(C920,'Master data'!$A$2:$C$29,2,0),"-/-")</f>
        <v>Chi phí hành chính</v>
      </c>
    </row>
    <row r="921" ht="21.0" customHeight="1">
      <c r="A921" s="165" t="s">
        <v>397</v>
      </c>
      <c r="B921" s="166" t="s">
        <v>291</v>
      </c>
      <c r="C921" s="167" t="s">
        <v>112</v>
      </c>
      <c r="D921" s="168">
        <v>40000.0</v>
      </c>
      <c r="E921" s="169" t="str">
        <f>iferror(vlookup(C921,'Master data'!$A$2:$C$29,3,0),"-/-")</f>
        <v>Biến phí</v>
      </c>
      <c r="F921" s="169" t="str">
        <f>iferror(vlookup(C921,'Master data'!$A$2:$C$29,2,0),"-/-")</f>
        <v>Chi phí hành chính</v>
      </c>
    </row>
    <row r="922" ht="21.0" customHeight="1">
      <c r="A922" s="165" t="s">
        <v>397</v>
      </c>
      <c r="B922" s="166" t="s">
        <v>874</v>
      </c>
      <c r="C922" s="167" t="s">
        <v>112</v>
      </c>
      <c r="D922" s="168">
        <v>170000.0</v>
      </c>
      <c r="E922" s="169" t="str">
        <f>iferror(vlookup(C922,'Master data'!$A$2:$C$29,3,0),"-/-")</f>
        <v>Biến phí</v>
      </c>
      <c r="F922" s="169" t="str">
        <f>iferror(vlookup(C922,'Master data'!$A$2:$C$29,2,0),"-/-")</f>
        <v>Chi phí hành chính</v>
      </c>
    </row>
    <row r="923" ht="21.0" customHeight="1">
      <c r="A923" s="165" t="s">
        <v>397</v>
      </c>
      <c r="B923" s="166" t="s">
        <v>875</v>
      </c>
      <c r="C923" s="167" t="s">
        <v>112</v>
      </c>
      <c r="D923" s="168">
        <v>2200000.0</v>
      </c>
      <c r="E923" s="169" t="str">
        <f>iferror(vlookup(C923,'Master data'!$A$2:$C$29,3,0),"-/-")</f>
        <v>Biến phí</v>
      </c>
      <c r="F923" s="169" t="str">
        <f>iferror(vlookup(C923,'Master data'!$A$2:$C$29,2,0),"-/-")</f>
        <v>Chi phí hành chính</v>
      </c>
    </row>
    <row r="924" ht="21.0" customHeight="1">
      <c r="A924" s="165" t="s">
        <v>397</v>
      </c>
      <c r="B924" s="166" t="s">
        <v>291</v>
      </c>
      <c r="C924" s="167" t="s">
        <v>112</v>
      </c>
      <c r="D924" s="168">
        <v>75000.0</v>
      </c>
      <c r="E924" s="169" t="str">
        <f>iferror(vlookup(C924,'Master data'!$A$2:$C$29,3,0),"-/-")</f>
        <v>Biến phí</v>
      </c>
      <c r="F924" s="169" t="str">
        <f>iferror(vlookup(C924,'Master data'!$A$2:$C$29,2,0),"-/-")</f>
        <v>Chi phí hành chính</v>
      </c>
    </row>
    <row r="925" ht="21.0" customHeight="1">
      <c r="A925" s="165" t="s">
        <v>397</v>
      </c>
      <c r="B925" s="166" t="s">
        <v>876</v>
      </c>
      <c r="C925" s="167" t="s">
        <v>95</v>
      </c>
      <c r="D925" s="168">
        <v>5.0E7</v>
      </c>
      <c r="E925" s="169" t="str">
        <f>iferror(vlookup(C925,'Master data'!$A$2:$C$29,3,0),"-/-")</f>
        <v>Biến phí</v>
      </c>
      <c r="F925" s="169" t="str">
        <f>iferror(vlookup(C925,'Master data'!$A$2:$C$29,2,0),"-/-")</f>
        <v>Chi phí bán hàng</v>
      </c>
    </row>
    <row r="926" ht="21.0" customHeight="1">
      <c r="A926" s="165" t="s">
        <v>397</v>
      </c>
      <c r="B926" s="166" t="s">
        <v>876</v>
      </c>
      <c r="C926" s="167" t="s">
        <v>95</v>
      </c>
      <c r="D926" s="168">
        <v>5.0E7</v>
      </c>
      <c r="E926" s="169" t="str">
        <f>iferror(vlookup(C926,'Master data'!$A$2:$C$29,3,0),"-/-")</f>
        <v>Biến phí</v>
      </c>
      <c r="F926" s="169" t="str">
        <f>iferror(vlookup(C926,'Master data'!$A$2:$C$29,2,0),"-/-")</f>
        <v>Chi phí bán hàng</v>
      </c>
    </row>
    <row r="927" ht="21.0" customHeight="1">
      <c r="A927" s="165" t="s">
        <v>397</v>
      </c>
      <c r="B927" s="166" t="s">
        <v>876</v>
      </c>
      <c r="C927" s="167" t="s">
        <v>95</v>
      </c>
      <c r="D927" s="168">
        <v>3.0E7</v>
      </c>
      <c r="E927" s="169" t="str">
        <f>iferror(vlookup(C927,'Master data'!$A$2:$C$29,3,0),"-/-")</f>
        <v>Biến phí</v>
      </c>
      <c r="F927" s="169" t="str">
        <f>iferror(vlookup(C927,'Master data'!$A$2:$C$29,2,0),"-/-")</f>
        <v>Chi phí bán hàng</v>
      </c>
    </row>
    <row r="928" ht="21.0" customHeight="1">
      <c r="A928" s="165" t="s">
        <v>397</v>
      </c>
      <c r="B928" s="166" t="s">
        <v>800</v>
      </c>
      <c r="C928" s="167" t="s">
        <v>120</v>
      </c>
      <c r="D928" s="168">
        <v>6000000.0</v>
      </c>
      <c r="E928" s="169" t="str">
        <f>iferror(vlookup(C928,'Master data'!$A$2:$C$29,3,0),"-/-")</f>
        <v>Định phí</v>
      </c>
      <c r="F928" s="169" t="str">
        <f>iferror(vlookup(C928,'Master data'!$A$2:$C$29,2,0),"-/-")</f>
        <v>Chi phí QLDN</v>
      </c>
    </row>
    <row r="929" ht="21.0" customHeight="1">
      <c r="A929" s="165" t="s">
        <v>397</v>
      </c>
      <c r="B929" s="166" t="s">
        <v>684</v>
      </c>
      <c r="C929" s="167" t="s">
        <v>123</v>
      </c>
      <c r="D929" s="168">
        <v>5000000.0</v>
      </c>
      <c r="E929" s="169" t="str">
        <f>iferror(vlookup(C929,'Master data'!$A$2:$C$29,3,0),"-/-")</f>
        <v>Định phí</v>
      </c>
      <c r="F929" s="169" t="str">
        <f>iferror(vlookup(C929,'Master data'!$A$2:$C$29,2,0),"-/-")</f>
        <v>Chi phí QLDN</v>
      </c>
    </row>
    <row r="930" ht="21.0" customHeight="1">
      <c r="A930" s="165" t="s">
        <v>397</v>
      </c>
      <c r="B930" s="166" t="s">
        <v>363</v>
      </c>
      <c r="C930" s="167" t="s">
        <v>121</v>
      </c>
      <c r="D930" s="168">
        <v>4000000.0</v>
      </c>
      <c r="E930" s="169" t="str">
        <f>iferror(vlookup(C930,'Master data'!$A$2:$C$29,3,0),"-/-")</f>
        <v>Định phí</v>
      </c>
      <c r="F930" s="169" t="str">
        <f>iferror(vlookup(C930,'Master data'!$A$2:$C$29,2,0),"-/-")</f>
        <v>Chi phí QLDN</v>
      </c>
    </row>
    <row r="931" ht="21.0" customHeight="1">
      <c r="A931" s="165" t="s">
        <v>397</v>
      </c>
      <c r="B931" s="166" t="s">
        <v>877</v>
      </c>
      <c r="C931" s="167" t="s">
        <v>112</v>
      </c>
      <c r="D931" s="168">
        <v>320000.0</v>
      </c>
      <c r="E931" s="169" t="str">
        <f>iferror(vlookup(C931,'Master data'!$A$2:$C$29,3,0),"-/-")</f>
        <v>Biến phí</v>
      </c>
      <c r="F931" s="169" t="str">
        <f>iferror(vlookup(C931,'Master data'!$A$2:$C$29,2,0),"-/-")</f>
        <v>Chi phí hành chính</v>
      </c>
    </row>
    <row r="932" ht="21.0" customHeight="1">
      <c r="A932" s="165" t="s">
        <v>397</v>
      </c>
      <c r="B932" s="166" t="s">
        <v>878</v>
      </c>
      <c r="C932" s="167" t="s">
        <v>112</v>
      </c>
      <c r="D932" s="168">
        <v>336500.0</v>
      </c>
      <c r="E932" s="169" t="str">
        <f>iferror(vlookup(C932,'Master data'!$A$2:$C$29,3,0),"-/-")</f>
        <v>Biến phí</v>
      </c>
      <c r="F932" s="169" t="str">
        <f>iferror(vlookup(C932,'Master data'!$A$2:$C$29,2,0),"-/-")</f>
        <v>Chi phí hành chính</v>
      </c>
    </row>
    <row r="933" ht="21.0" customHeight="1">
      <c r="A933" s="165" t="s">
        <v>397</v>
      </c>
      <c r="B933" s="166" t="s">
        <v>429</v>
      </c>
      <c r="C933" s="167" t="s">
        <v>112</v>
      </c>
      <c r="D933" s="168">
        <v>1126000.0</v>
      </c>
      <c r="E933" s="169" t="str">
        <f>iferror(vlookup(C933,'Master data'!$A$2:$C$29,3,0),"-/-")</f>
        <v>Biến phí</v>
      </c>
      <c r="F933" s="169" t="str">
        <f>iferror(vlookup(C933,'Master data'!$A$2:$C$29,2,0),"-/-")</f>
        <v>Chi phí hành chính</v>
      </c>
    </row>
    <row r="934" ht="21.0" customHeight="1">
      <c r="A934" s="165" t="s">
        <v>397</v>
      </c>
      <c r="B934" s="166" t="s">
        <v>879</v>
      </c>
      <c r="C934" s="167" t="s">
        <v>112</v>
      </c>
      <c r="D934" s="168">
        <v>1265000.0</v>
      </c>
      <c r="E934" s="169" t="str">
        <f>iferror(vlookup(C934,'Master data'!$A$2:$C$29,3,0),"-/-")</f>
        <v>Biến phí</v>
      </c>
      <c r="F934" s="169" t="str">
        <f>iferror(vlookup(C934,'Master data'!$A$2:$C$29,2,0),"-/-")</f>
        <v>Chi phí hành chính</v>
      </c>
    </row>
    <row r="935" ht="21.0" customHeight="1">
      <c r="A935" s="165" t="s">
        <v>397</v>
      </c>
      <c r="B935" s="166" t="s">
        <v>880</v>
      </c>
      <c r="C935" s="167" t="s">
        <v>112</v>
      </c>
      <c r="D935" s="168">
        <v>308000.0</v>
      </c>
      <c r="E935" s="169" t="str">
        <f>iferror(vlookup(C935,'Master data'!$A$2:$C$29,3,0),"-/-")</f>
        <v>Biến phí</v>
      </c>
      <c r="F935" s="169" t="str">
        <f>iferror(vlookup(C935,'Master data'!$A$2:$C$29,2,0),"-/-")</f>
        <v>Chi phí hành chính</v>
      </c>
    </row>
    <row r="936" ht="21.0" customHeight="1">
      <c r="A936" s="165" t="s">
        <v>397</v>
      </c>
      <c r="B936" s="166" t="s">
        <v>881</v>
      </c>
      <c r="C936" s="167" t="s">
        <v>120</v>
      </c>
      <c r="D936" s="168">
        <v>4.0E7</v>
      </c>
      <c r="E936" s="169" t="str">
        <f>iferror(vlookup(C936,'Master data'!$A$2:$C$29,3,0),"-/-")</f>
        <v>Định phí</v>
      </c>
      <c r="F936" s="169" t="str">
        <f>iferror(vlookup(C936,'Master data'!$A$2:$C$29,2,0),"-/-")</f>
        <v>Chi phí QLDN</v>
      </c>
    </row>
    <row r="937" ht="21.0" customHeight="1">
      <c r="A937" s="165" t="s">
        <v>397</v>
      </c>
      <c r="B937" s="166" t="s">
        <v>882</v>
      </c>
      <c r="C937" s="167" t="s">
        <v>116</v>
      </c>
      <c r="D937" s="168">
        <v>9096000.0</v>
      </c>
      <c r="E937" s="169" t="str">
        <f>iferror(vlookup(C937,'Master data'!$A$2:$C$29,3,0),"-/-")</f>
        <v>Định phí</v>
      </c>
      <c r="F937" s="169" t="str">
        <f>iferror(vlookup(C937,'Master data'!$A$2:$C$29,2,0),"-/-")</f>
        <v>Chi phí hành chính</v>
      </c>
    </row>
    <row r="938" ht="21.0" customHeight="1">
      <c r="A938" s="165" t="s">
        <v>397</v>
      </c>
      <c r="B938" s="166" t="s">
        <v>883</v>
      </c>
      <c r="C938" s="167" t="s">
        <v>121</v>
      </c>
      <c r="D938" s="168">
        <v>2.4389817E7</v>
      </c>
      <c r="E938" s="169" t="str">
        <f>iferror(vlookup(C938,'Master data'!$A$2:$C$29,3,0),"-/-")</f>
        <v>Định phí</v>
      </c>
      <c r="F938" s="169" t="str">
        <f>iferror(vlookup(C938,'Master data'!$A$2:$C$29,2,0),"-/-")</f>
        <v>Chi phí QLDN</v>
      </c>
    </row>
    <row r="939" ht="21.0" customHeight="1">
      <c r="A939" s="165" t="s">
        <v>397</v>
      </c>
      <c r="B939" s="166" t="s">
        <v>884</v>
      </c>
      <c r="C939" s="167" t="s">
        <v>111</v>
      </c>
      <c r="D939" s="168">
        <v>2200000.0</v>
      </c>
      <c r="E939" s="169" t="str">
        <f>iferror(vlookup(C939,'Master data'!$A$2:$C$29,3,0),"-/-")</f>
        <v>Định phí</v>
      </c>
      <c r="F939" s="169" t="str">
        <f>iferror(vlookup(C939,'Master data'!$A$2:$C$29,2,0),"-/-")</f>
        <v>Chi phí khác</v>
      </c>
    </row>
    <row r="940" ht="21.0" customHeight="1">
      <c r="A940" s="165" t="s">
        <v>397</v>
      </c>
      <c r="B940" s="166" t="s">
        <v>885</v>
      </c>
      <c r="C940" s="167" t="s">
        <v>99</v>
      </c>
      <c r="D940" s="168">
        <v>1.445E7</v>
      </c>
      <c r="E940" s="169" t="str">
        <f>iferror(vlookup(C940,'Master data'!$A$2:$C$29,3,0),"-/-")</f>
        <v>Biến phí</v>
      </c>
      <c r="F940" s="169" t="str">
        <f>iferror(vlookup(C940,'Master data'!$A$2:$C$29,2,0),"-/-")</f>
        <v>Chi phí giá vốn</v>
      </c>
    </row>
    <row r="941" ht="21.0" customHeight="1">
      <c r="A941" s="165" t="s">
        <v>397</v>
      </c>
      <c r="B941" s="166" t="s">
        <v>886</v>
      </c>
      <c r="C941" s="167" t="s">
        <v>99</v>
      </c>
      <c r="D941" s="168">
        <v>5.2219E7</v>
      </c>
      <c r="E941" s="169" t="str">
        <f>iferror(vlookup(C941,'Master data'!$A$2:$C$29,3,0),"-/-")</f>
        <v>Biến phí</v>
      </c>
      <c r="F941" s="169" t="str">
        <f>iferror(vlookup(C941,'Master data'!$A$2:$C$29,2,0),"-/-")</f>
        <v>Chi phí giá vốn</v>
      </c>
    </row>
    <row r="942" ht="21.0" customHeight="1">
      <c r="A942" s="165" t="s">
        <v>397</v>
      </c>
      <c r="B942" s="166" t="s">
        <v>887</v>
      </c>
      <c r="C942" s="167" t="s">
        <v>99</v>
      </c>
      <c r="D942" s="168">
        <v>2.0643E7</v>
      </c>
      <c r="E942" s="169" t="str">
        <f>iferror(vlookup(C942,'Master data'!$A$2:$C$29,3,0),"-/-")</f>
        <v>Biến phí</v>
      </c>
      <c r="F942" s="169" t="str">
        <f>iferror(vlookup(C942,'Master data'!$A$2:$C$29,2,0),"-/-")</f>
        <v>Chi phí giá vốn</v>
      </c>
    </row>
    <row r="943" ht="21.0" customHeight="1">
      <c r="A943" s="165" t="s">
        <v>397</v>
      </c>
      <c r="B943" s="166" t="s">
        <v>888</v>
      </c>
      <c r="C943" s="167" t="s">
        <v>99</v>
      </c>
      <c r="D943" s="168">
        <v>5.357E7</v>
      </c>
      <c r="E943" s="169" t="str">
        <f>iferror(vlookup(C943,'Master data'!$A$2:$C$29,3,0),"-/-")</f>
        <v>Biến phí</v>
      </c>
      <c r="F943" s="169" t="str">
        <f>iferror(vlookup(C943,'Master data'!$A$2:$C$29,2,0),"-/-")</f>
        <v>Chi phí giá vốn</v>
      </c>
    </row>
    <row r="944" ht="21.0" customHeight="1">
      <c r="A944" s="165" t="s">
        <v>397</v>
      </c>
      <c r="B944" s="166" t="s">
        <v>889</v>
      </c>
      <c r="C944" s="167" t="s">
        <v>70</v>
      </c>
      <c r="D944" s="168">
        <v>6000000.0</v>
      </c>
      <c r="E944" s="169" t="str">
        <f>iferror(vlookup(C944,'Master data'!$A$2:$C$29,3,0),"-/-")</f>
        <v>Chi phí khác</v>
      </c>
      <c r="F944" s="169" t="str">
        <f>iferror(vlookup(C944,'Master data'!$A$2:$C$29,2,0),"-/-")</f>
        <v>Chi phí khác</v>
      </c>
    </row>
    <row r="945" ht="21.0" customHeight="1">
      <c r="A945" s="165" t="s">
        <v>397</v>
      </c>
      <c r="B945" s="166" t="s">
        <v>890</v>
      </c>
      <c r="C945" s="167" t="s">
        <v>70</v>
      </c>
      <c r="D945" s="168">
        <v>3400000.0</v>
      </c>
      <c r="E945" s="169" t="str">
        <f>iferror(vlookup(C945,'Master data'!$A$2:$C$29,3,0),"-/-")</f>
        <v>Chi phí khác</v>
      </c>
      <c r="F945" s="169" t="str">
        <f>iferror(vlookup(C945,'Master data'!$A$2:$C$29,2,0),"-/-")</f>
        <v>Chi phí khác</v>
      </c>
    </row>
    <row r="946" ht="21.0" customHeight="1">
      <c r="A946" s="165" t="s">
        <v>397</v>
      </c>
      <c r="B946" s="166" t="s">
        <v>891</v>
      </c>
      <c r="C946" s="167" t="s">
        <v>70</v>
      </c>
      <c r="D946" s="168">
        <v>850000.0</v>
      </c>
      <c r="E946" s="169" t="str">
        <f>iferror(vlookup(C946,'Master data'!$A$2:$C$29,3,0),"-/-")</f>
        <v>Chi phí khác</v>
      </c>
      <c r="F946" s="169" t="str">
        <f>iferror(vlookup(C946,'Master data'!$A$2:$C$29,2,0),"-/-")</f>
        <v>Chi phí khác</v>
      </c>
    </row>
    <row r="947" ht="21.0" customHeight="1">
      <c r="A947" s="165" t="s">
        <v>397</v>
      </c>
      <c r="B947" s="166" t="s">
        <v>892</v>
      </c>
      <c r="C947" s="167" t="s">
        <v>70</v>
      </c>
      <c r="D947" s="168">
        <v>1600000.0</v>
      </c>
      <c r="E947" s="169" t="str">
        <f>iferror(vlookup(C947,'Master data'!$A$2:$C$29,3,0),"-/-")</f>
        <v>Chi phí khác</v>
      </c>
      <c r="F947" s="169" t="str">
        <f>iferror(vlookup(C947,'Master data'!$A$2:$C$29,2,0),"-/-")</f>
        <v>Chi phí khác</v>
      </c>
    </row>
    <row r="948" ht="21.0" customHeight="1">
      <c r="A948" s="165" t="s">
        <v>397</v>
      </c>
      <c r="B948" s="166" t="s">
        <v>893</v>
      </c>
      <c r="C948" s="167" t="s">
        <v>70</v>
      </c>
      <c r="D948" s="168">
        <v>1980000.0</v>
      </c>
      <c r="E948" s="169" t="str">
        <f>iferror(vlookup(C948,'Master data'!$A$2:$C$29,3,0),"-/-")</f>
        <v>Chi phí khác</v>
      </c>
      <c r="F948" s="169" t="str">
        <f>iferror(vlookup(C948,'Master data'!$A$2:$C$29,2,0),"-/-")</f>
        <v>Chi phí khác</v>
      </c>
    </row>
    <row r="949" ht="21.0" customHeight="1">
      <c r="A949" s="165" t="s">
        <v>397</v>
      </c>
      <c r="B949" s="166" t="s">
        <v>894</v>
      </c>
      <c r="C949" s="167" t="s">
        <v>70</v>
      </c>
      <c r="D949" s="168">
        <v>6140000.0</v>
      </c>
      <c r="E949" s="169" t="str">
        <f>iferror(vlookup(C949,'Master data'!$A$2:$C$29,3,0),"-/-")</f>
        <v>Chi phí khác</v>
      </c>
      <c r="F949" s="169" t="str">
        <f>iferror(vlookup(C949,'Master data'!$A$2:$C$29,2,0),"-/-")</f>
        <v>Chi phí khác</v>
      </c>
    </row>
    <row r="950" ht="21.0" customHeight="1">
      <c r="A950" s="165" t="s">
        <v>397</v>
      </c>
      <c r="B950" s="166" t="s">
        <v>895</v>
      </c>
      <c r="C950" s="167" t="s">
        <v>70</v>
      </c>
      <c r="D950" s="168">
        <v>1600000.0</v>
      </c>
      <c r="E950" s="169" t="str">
        <f>iferror(vlookup(C950,'Master data'!$A$2:$C$29,3,0),"-/-")</f>
        <v>Chi phí khác</v>
      </c>
      <c r="F950" s="169" t="str">
        <f>iferror(vlookup(C950,'Master data'!$A$2:$C$29,2,0),"-/-")</f>
        <v>Chi phí khác</v>
      </c>
    </row>
    <row r="951" ht="21.0" customHeight="1">
      <c r="A951" s="165" t="s">
        <v>397</v>
      </c>
      <c r="B951" s="166" t="s">
        <v>586</v>
      </c>
      <c r="C951" s="167" t="s">
        <v>102</v>
      </c>
      <c r="D951" s="168">
        <v>4.1574E8</v>
      </c>
      <c r="E951" s="169" t="str">
        <f>iferror(vlookup(C951,'Master data'!$A$2:$C$29,3,0),"-/-")</f>
        <v>Biến phí</v>
      </c>
      <c r="F951" s="169" t="str">
        <f>iferror(vlookup(C951,'Master data'!$A$2:$C$29,2,0),"-/-")</f>
        <v>Chi phí giá vốn</v>
      </c>
    </row>
    <row r="952" ht="21.0" customHeight="1">
      <c r="A952" s="165" t="s">
        <v>397</v>
      </c>
      <c r="B952" s="166" t="s">
        <v>896</v>
      </c>
      <c r="C952" s="167" t="s">
        <v>109</v>
      </c>
      <c r="D952" s="168">
        <v>2.87165172E8</v>
      </c>
      <c r="E952" s="169" t="str">
        <f>iferror(vlookup(C952,'Master data'!$A$2:$C$29,3,0),"-/-")</f>
        <v>Định phí</v>
      </c>
      <c r="F952" s="169" t="str">
        <f>iferror(vlookup(C952,'Master data'!$A$2:$C$29,2,0),"-/-")</f>
        <v>Chi phí QLDN</v>
      </c>
    </row>
    <row r="953" ht="21.0" customHeight="1">
      <c r="A953" s="165" t="s">
        <v>397</v>
      </c>
      <c r="B953" s="166" t="s">
        <v>897</v>
      </c>
      <c r="C953" s="167" t="s">
        <v>17</v>
      </c>
      <c r="D953" s="168">
        <v>3.10238183E8</v>
      </c>
      <c r="E953" s="169" t="str">
        <f>iferror(vlookup(C953,'Master data'!$A$2:$C$29,3,0),"-/-")</f>
        <v>Biến phí</v>
      </c>
      <c r="F953" s="169" t="str">
        <f>iferror(vlookup(C953,'Master data'!$A$2:$C$29,2,0),"-/-")</f>
        <v>Chi phí bán hàng</v>
      </c>
    </row>
    <row r="954" ht="21.0" customHeight="1">
      <c r="A954" s="165" t="s">
        <v>898</v>
      </c>
      <c r="B954" s="166" t="s">
        <v>899</v>
      </c>
      <c r="C954" s="167" t="s">
        <v>112</v>
      </c>
      <c r="D954" s="168">
        <v>750000.0</v>
      </c>
      <c r="E954" s="169" t="str">
        <f>iferror(vlookup(C954,'Master data'!$A$2:$C$29,3,0),"-/-")</f>
        <v>Biến phí</v>
      </c>
      <c r="F954" s="169" t="str">
        <f>iferror(vlookup(C954,'Master data'!$A$2:$C$29,2,0),"-/-")</f>
        <v>Chi phí hành chính</v>
      </c>
    </row>
    <row r="955" ht="21.0" customHeight="1">
      <c r="A955" s="165" t="s">
        <v>898</v>
      </c>
      <c r="B955" s="166" t="s">
        <v>900</v>
      </c>
      <c r="C955" s="167" t="s">
        <v>112</v>
      </c>
      <c r="D955" s="168">
        <v>250000.0</v>
      </c>
      <c r="E955" s="169" t="str">
        <f>iferror(vlookup(C955,'Master data'!$A$2:$C$29,3,0),"-/-")</f>
        <v>Biến phí</v>
      </c>
      <c r="F955" s="169" t="str">
        <f>iferror(vlookup(C955,'Master data'!$A$2:$C$29,2,0),"-/-")</f>
        <v>Chi phí hành chính</v>
      </c>
    </row>
    <row r="956" ht="21.0" customHeight="1">
      <c r="A956" s="165" t="s">
        <v>898</v>
      </c>
      <c r="B956" s="166" t="s">
        <v>901</v>
      </c>
      <c r="C956" s="167" t="s">
        <v>112</v>
      </c>
      <c r="D956" s="168">
        <v>8187000.0</v>
      </c>
      <c r="E956" s="169" t="str">
        <f>iferror(vlookup(C956,'Master data'!$A$2:$C$29,3,0),"-/-")</f>
        <v>Biến phí</v>
      </c>
      <c r="F956" s="169" t="str">
        <f>iferror(vlookup(C956,'Master data'!$A$2:$C$29,2,0),"-/-")</f>
        <v>Chi phí hành chính</v>
      </c>
    </row>
    <row r="957" ht="21.0" customHeight="1">
      <c r="A957" s="165" t="s">
        <v>898</v>
      </c>
      <c r="B957" s="166" t="s">
        <v>902</v>
      </c>
      <c r="C957" s="167" t="s">
        <v>112</v>
      </c>
      <c r="D957" s="168">
        <v>400000.0</v>
      </c>
      <c r="E957" s="169" t="str">
        <f>iferror(vlookup(C957,'Master data'!$A$2:$C$29,3,0),"-/-")</f>
        <v>Biến phí</v>
      </c>
      <c r="F957" s="169" t="str">
        <f>iferror(vlookup(C957,'Master data'!$A$2:$C$29,2,0),"-/-")</f>
        <v>Chi phí hành chính</v>
      </c>
    </row>
    <row r="958" ht="21.0" customHeight="1">
      <c r="A958" s="165" t="s">
        <v>898</v>
      </c>
      <c r="B958" s="166" t="s">
        <v>903</v>
      </c>
      <c r="C958" s="167" t="s">
        <v>112</v>
      </c>
      <c r="D958" s="168">
        <v>200000.0</v>
      </c>
      <c r="E958" s="169" t="str">
        <f>iferror(vlookup(C958,'Master data'!$A$2:$C$29,3,0),"-/-")</f>
        <v>Biến phí</v>
      </c>
      <c r="F958" s="169" t="str">
        <f>iferror(vlookup(C958,'Master data'!$A$2:$C$29,2,0),"-/-")</f>
        <v>Chi phí hành chính</v>
      </c>
    </row>
    <row r="959" ht="21.0" customHeight="1">
      <c r="A959" s="165" t="s">
        <v>898</v>
      </c>
      <c r="B959" s="166" t="s">
        <v>904</v>
      </c>
      <c r="C959" s="167" t="s">
        <v>112</v>
      </c>
      <c r="D959" s="168">
        <v>490000.0</v>
      </c>
      <c r="E959" s="169" t="str">
        <f>iferror(vlookup(C959,'Master data'!$A$2:$C$29,3,0),"-/-")</f>
        <v>Biến phí</v>
      </c>
      <c r="F959" s="169" t="str">
        <f>iferror(vlookup(C959,'Master data'!$A$2:$C$29,2,0),"-/-")</f>
        <v>Chi phí hành chính</v>
      </c>
    </row>
    <row r="960" ht="21.0" customHeight="1">
      <c r="A960" s="165" t="s">
        <v>898</v>
      </c>
      <c r="B960" s="166" t="s">
        <v>905</v>
      </c>
      <c r="C960" s="167" t="s">
        <v>112</v>
      </c>
      <c r="D960" s="168">
        <v>140000.0</v>
      </c>
      <c r="E960" s="169" t="str">
        <f>iferror(vlookup(C960,'Master data'!$A$2:$C$29,3,0),"-/-")</f>
        <v>Biến phí</v>
      </c>
      <c r="F960" s="169" t="str">
        <f>iferror(vlookup(C960,'Master data'!$A$2:$C$29,2,0),"-/-")</f>
        <v>Chi phí hành chính</v>
      </c>
    </row>
    <row r="961" ht="21.0" customHeight="1">
      <c r="A961" s="165" t="s">
        <v>898</v>
      </c>
      <c r="B961" s="166" t="s">
        <v>753</v>
      </c>
      <c r="C961" s="167" t="s">
        <v>112</v>
      </c>
      <c r="D961" s="168">
        <v>462000.0</v>
      </c>
      <c r="E961" s="169" t="str">
        <f>iferror(vlookup(C961,'Master data'!$A$2:$C$29,3,0),"-/-")</f>
        <v>Biến phí</v>
      </c>
      <c r="F961" s="169" t="str">
        <f>iferror(vlookup(C961,'Master data'!$A$2:$C$29,2,0),"-/-")</f>
        <v>Chi phí hành chính</v>
      </c>
    </row>
    <row r="962" ht="21.0" customHeight="1">
      <c r="A962" s="165" t="s">
        <v>898</v>
      </c>
      <c r="B962" s="166" t="s">
        <v>288</v>
      </c>
      <c r="C962" s="167" t="s">
        <v>112</v>
      </c>
      <c r="D962" s="168">
        <v>750000.0</v>
      </c>
      <c r="E962" s="169" t="str">
        <f>iferror(vlookup(C962,'Master data'!$A$2:$C$29,3,0),"-/-")</f>
        <v>Biến phí</v>
      </c>
      <c r="F962" s="169" t="str">
        <f>iferror(vlookup(C962,'Master data'!$A$2:$C$29,2,0),"-/-")</f>
        <v>Chi phí hành chính</v>
      </c>
    </row>
    <row r="963" ht="21.0" customHeight="1">
      <c r="A963" s="165" t="s">
        <v>898</v>
      </c>
      <c r="B963" s="166" t="s">
        <v>747</v>
      </c>
      <c r="C963" s="167" t="s">
        <v>112</v>
      </c>
      <c r="D963" s="168">
        <v>200000.0</v>
      </c>
      <c r="E963" s="169" t="str">
        <f>iferror(vlookup(C963,'Master data'!$A$2:$C$29,3,0),"-/-")</f>
        <v>Biến phí</v>
      </c>
      <c r="F963" s="169" t="str">
        <f>iferror(vlookup(C963,'Master data'!$A$2:$C$29,2,0),"-/-")</f>
        <v>Chi phí hành chính</v>
      </c>
    </row>
    <row r="964" ht="21.0" customHeight="1">
      <c r="A964" s="165" t="s">
        <v>898</v>
      </c>
      <c r="B964" s="166" t="s">
        <v>283</v>
      </c>
      <c r="C964" s="167" t="s">
        <v>112</v>
      </c>
      <c r="D964" s="168">
        <v>750000.0</v>
      </c>
      <c r="E964" s="169" t="str">
        <f>iferror(vlookup(C964,'Master data'!$A$2:$C$29,3,0),"-/-")</f>
        <v>Biến phí</v>
      </c>
      <c r="F964" s="169" t="str">
        <f>iferror(vlookup(C964,'Master data'!$A$2:$C$29,2,0),"-/-")</f>
        <v>Chi phí hành chính</v>
      </c>
    </row>
    <row r="965" ht="21.0" customHeight="1">
      <c r="A965" s="165" t="s">
        <v>898</v>
      </c>
      <c r="B965" s="166" t="s">
        <v>747</v>
      </c>
      <c r="C965" s="167" t="s">
        <v>112</v>
      </c>
      <c r="D965" s="168">
        <v>200000.0</v>
      </c>
      <c r="E965" s="169" t="str">
        <f>iferror(vlookup(C965,'Master data'!$A$2:$C$29,3,0),"-/-")</f>
        <v>Biến phí</v>
      </c>
      <c r="F965" s="169" t="str">
        <f>iferror(vlookup(C965,'Master data'!$A$2:$C$29,2,0),"-/-")</f>
        <v>Chi phí hành chính</v>
      </c>
    </row>
    <row r="966" ht="21.0" customHeight="1">
      <c r="A966" s="165" t="s">
        <v>898</v>
      </c>
      <c r="B966" s="166" t="s">
        <v>906</v>
      </c>
      <c r="C966" s="167" t="s">
        <v>112</v>
      </c>
      <c r="D966" s="168">
        <v>6954500.0</v>
      </c>
      <c r="E966" s="169" t="str">
        <f>iferror(vlookup(C966,'Master data'!$A$2:$C$29,3,0),"-/-")</f>
        <v>Biến phí</v>
      </c>
      <c r="F966" s="169" t="str">
        <f>iferror(vlookup(C966,'Master data'!$A$2:$C$29,2,0),"-/-")</f>
        <v>Chi phí hành chính</v>
      </c>
    </row>
    <row r="967" ht="21.0" customHeight="1">
      <c r="A967" s="165" t="s">
        <v>898</v>
      </c>
      <c r="B967" s="166" t="s">
        <v>907</v>
      </c>
      <c r="C967" s="167" t="s">
        <v>95</v>
      </c>
      <c r="D967" s="168">
        <v>2455480.0</v>
      </c>
      <c r="E967" s="169" t="str">
        <f>iferror(vlookup(C967,'Master data'!$A$2:$C$29,3,0),"-/-")</f>
        <v>Biến phí</v>
      </c>
      <c r="F967" s="169" t="str">
        <f>iferror(vlookup(C967,'Master data'!$A$2:$C$29,2,0),"-/-")</f>
        <v>Chi phí bán hàng</v>
      </c>
    </row>
    <row r="968" ht="21.0" customHeight="1">
      <c r="A968" s="165" t="s">
        <v>898</v>
      </c>
      <c r="B968" s="166" t="s">
        <v>908</v>
      </c>
      <c r="C968" s="167" t="s">
        <v>95</v>
      </c>
      <c r="D968" s="168">
        <v>930000.0</v>
      </c>
      <c r="E968" s="169" t="str">
        <f>iferror(vlookup(C968,'Master data'!$A$2:$C$29,3,0),"-/-")</f>
        <v>Biến phí</v>
      </c>
      <c r="F968" s="169" t="str">
        <f>iferror(vlookup(C968,'Master data'!$A$2:$C$29,2,0),"-/-")</f>
        <v>Chi phí bán hàng</v>
      </c>
    </row>
    <row r="969" ht="21.0" customHeight="1">
      <c r="A969" s="165" t="s">
        <v>898</v>
      </c>
      <c r="B969" s="166" t="s">
        <v>909</v>
      </c>
      <c r="C969" s="167" t="s">
        <v>95</v>
      </c>
      <c r="D969" s="168">
        <v>274000.0</v>
      </c>
      <c r="E969" s="169" t="str">
        <f>iferror(vlookup(C969,'Master data'!$A$2:$C$29,3,0),"-/-")</f>
        <v>Biến phí</v>
      </c>
      <c r="F969" s="169" t="str">
        <f>iferror(vlookup(C969,'Master data'!$A$2:$C$29,2,0),"-/-")</f>
        <v>Chi phí bán hàng</v>
      </c>
    </row>
    <row r="970" ht="21.0" customHeight="1">
      <c r="A970" s="165" t="s">
        <v>898</v>
      </c>
      <c r="B970" s="166" t="s">
        <v>910</v>
      </c>
      <c r="C970" s="167" t="s">
        <v>95</v>
      </c>
      <c r="D970" s="168">
        <v>1800000.0</v>
      </c>
      <c r="E970" s="169" t="str">
        <f>iferror(vlookup(C970,'Master data'!$A$2:$C$29,3,0),"-/-")</f>
        <v>Biến phí</v>
      </c>
      <c r="F970" s="169" t="str">
        <f>iferror(vlookup(C970,'Master data'!$A$2:$C$29,2,0),"-/-")</f>
        <v>Chi phí bán hàng</v>
      </c>
    </row>
    <row r="971" ht="21.0" customHeight="1">
      <c r="A971" s="165" t="s">
        <v>898</v>
      </c>
      <c r="B971" s="166" t="s">
        <v>911</v>
      </c>
      <c r="C971" s="167" t="s">
        <v>111</v>
      </c>
      <c r="D971" s="168">
        <v>1.281455E8</v>
      </c>
      <c r="E971" s="169" t="str">
        <f>iferror(vlookup(C971,'Master data'!$A$2:$C$29,3,0),"-/-")</f>
        <v>Định phí</v>
      </c>
      <c r="F971" s="169" t="str">
        <f>iferror(vlookup(C971,'Master data'!$A$2:$C$29,2,0),"-/-")</f>
        <v>Chi phí khác</v>
      </c>
    </row>
    <row r="972" ht="21.0" customHeight="1">
      <c r="A972" s="165" t="s">
        <v>898</v>
      </c>
      <c r="B972" s="166" t="s">
        <v>912</v>
      </c>
      <c r="C972" s="167" t="s">
        <v>95</v>
      </c>
      <c r="D972" s="168">
        <v>1.04E7</v>
      </c>
      <c r="E972" s="169" t="str">
        <f>iferror(vlookup(C972,'Master data'!$A$2:$C$29,3,0),"-/-")</f>
        <v>Biến phí</v>
      </c>
      <c r="F972" s="169" t="str">
        <f>iferror(vlookup(C972,'Master data'!$A$2:$C$29,2,0),"-/-")</f>
        <v>Chi phí bán hàng</v>
      </c>
    </row>
    <row r="973" ht="21.0" customHeight="1">
      <c r="A973" s="165" t="s">
        <v>898</v>
      </c>
      <c r="B973" s="166" t="s">
        <v>913</v>
      </c>
      <c r="C973" s="167" t="s">
        <v>95</v>
      </c>
      <c r="D973" s="168">
        <v>500000.0</v>
      </c>
      <c r="E973" s="169" t="str">
        <f>iferror(vlookup(C973,'Master data'!$A$2:$C$29,3,0),"-/-")</f>
        <v>Biến phí</v>
      </c>
      <c r="F973" s="169" t="str">
        <f>iferror(vlookup(C973,'Master data'!$A$2:$C$29,2,0),"-/-")</f>
        <v>Chi phí bán hàng</v>
      </c>
    </row>
    <row r="974" ht="21.0" customHeight="1">
      <c r="A974" s="165" t="s">
        <v>898</v>
      </c>
      <c r="B974" s="166" t="s">
        <v>825</v>
      </c>
      <c r="C974" s="167" t="s">
        <v>95</v>
      </c>
      <c r="D974" s="168">
        <v>1.12E7</v>
      </c>
      <c r="E974" s="169" t="str">
        <f>iferror(vlookup(C974,'Master data'!$A$2:$C$29,3,0),"-/-")</f>
        <v>Biến phí</v>
      </c>
      <c r="F974" s="169" t="str">
        <f>iferror(vlookup(C974,'Master data'!$A$2:$C$29,2,0),"-/-")</f>
        <v>Chi phí bán hàng</v>
      </c>
    </row>
    <row r="975" ht="21.0" customHeight="1">
      <c r="A975" s="165" t="s">
        <v>898</v>
      </c>
      <c r="B975" s="166" t="s">
        <v>914</v>
      </c>
      <c r="C975" s="167" t="s">
        <v>95</v>
      </c>
      <c r="D975" s="168">
        <v>3600000.0</v>
      </c>
      <c r="E975" s="169" t="str">
        <f>iferror(vlookup(C975,'Master data'!$A$2:$C$29,3,0),"-/-")</f>
        <v>Biến phí</v>
      </c>
      <c r="F975" s="169" t="str">
        <f>iferror(vlookup(C975,'Master data'!$A$2:$C$29,2,0),"-/-")</f>
        <v>Chi phí bán hàng</v>
      </c>
    </row>
    <row r="976" ht="21.0" customHeight="1">
      <c r="A976" s="165" t="s">
        <v>898</v>
      </c>
      <c r="B976" s="166" t="s">
        <v>915</v>
      </c>
      <c r="C976" s="167" t="s">
        <v>95</v>
      </c>
      <c r="D976" s="168">
        <v>5525000.0</v>
      </c>
      <c r="E976" s="169" t="str">
        <f>iferror(vlookup(C976,'Master data'!$A$2:$C$29,3,0),"-/-")</f>
        <v>Biến phí</v>
      </c>
      <c r="F976" s="169" t="str">
        <f>iferror(vlookup(C976,'Master data'!$A$2:$C$29,2,0),"-/-")</f>
        <v>Chi phí bán hàng</v>
      </c>
    </row>
    <row r="977" ht="21.0" customHeight="1">
      <c r="A977" s="165" t="s">
        <v>898</v>
      </c>
      <c r="B977" s="166" t="s">
        <v>916</v>
      </c>
      <c r="C977" s="167" t="s">
        <v>95</v>
      </c>
      <c r="D977" s="168">
        <v>5100000.0</v>
      </c>
      <c r="E977" s="169" t="str">
        <f>iferror(vlookup(C977,'Master data'!$A$2:$C$29,3,0),"-/-")</f>
        <v>Biến phí</v>
      </c>
      <c r="F977" s="169" t="str">
        <f>iferror(vlookup(C977,'Master data'!$A$2:$C$29,2,0),"-/-")</f>
        <v>Chi phí bán hàng</v>
      </c>
    </row>
    <row r="978" ht="21.0" customHeight="1">
      <c r="A978" s="165" t="s">
        <v>898</v>
      </c>
      <c r="B978" s="166" t="s">
        <v>914</v>
      </c>
      <c r="C978" s="167" t="s">
        <v>95</v>
      </c>
      <c r="D978" s="168">
        <v>3600000.0</v>
      </c>
      <c r="E978" s="169" t="str">
        <f>iferror(vlookup(C978,'Master data'!$A$2:$C$29,3,0),"-/-")</f>
        <v>Biến phí</v>
      </c>
      <c r="F978" s="169" t="str">
        <f>iferror(vlookup(C978,'Master data'!$A$2:$C$29,2,0),"-/-")</f>
        <v>Chi phí bán hàng</v>
      </c>
    </row>
    <row r="979" ht="21.0" customHeight="1">
      <c r="A979" s="165" t="s">
        <v>898</v>
      </c>
      <c r="B979" s="166" t="s">
        <v>917</v>
      </c>
      <c r="C979" s="167" t="s">
        <v>95</v>
      </c>
      <c r="D979" s="168">
        <v>2704800.0</v>
      </c>
      <c r="E979" s="169" t="str">
        <f>iferror(vlookup(C979,'Master data'!$A$2:$C$29,3,0),"-/-")</f>
        <v>Biến phí</v>
      </c>
      <c r="F979" s="169" t="str">
        <f>iferror(vlookup(C979,'Master data'!$A$2:$C$29,2,0),"-/-")</f>
        <v>Chi phí bán hàng</v>
      </c>
    </row>
    <row r="980" ht="21.0" customHeight="1">
      <c r="A980" s="165" t="s">
        <v>898</v>
      </c>
      <c r="B980" s="166" t="s">
        <v>918</v>
      </c>
      <c r="C980" s="167" t="s">
        <v>112</v>
      </c>
      <c r="D980" s="168">
        <v>1267200.0</v>
      </c>
      <c r="E980" s="169" t="str">
        <f>iferror(vlookup(C980,'Master data'!$A$2:$C$29,3,0),"-/-")</f>
        <v>Biến phí</v>
      </c>
      <c r="F980" s="169" t="str">
        <f>iferror(vlookup(C980,'Master data'!$A$2:$C$29,2,0),"-/-")</f>
        <v>Chi phí hành chính</v>
      </c>
    </row>
    <row r="981" ht="21.0" customHeight="1">
      <c r="A981" s="165" t="s">
        <v>898</v>
      </c>
      <c r="B981" s="166" t="s">
        <v>562</v>
      </c>
      <c r="C981" s="167" t="s">
        <v>118</v>
      </c>
      <c r="D981" s="168">
        <v>1849000.0</v>
      </c>
      <c r="E981" s="169" t="str">
        <f>iferror(vlookup(C981,'Master data'!$A$2:$C$29,3,0),"-/-")</f>
        <v>Định phí</v>
      </c>
      <c r="F981" s="169" t="str">
        <f>iferror(vlookup(C981,'Master data'!$A$2:$C$29,2,0),"-/-")</f>
        <v>Chi phí hành chính</v>
      </c>
    </row>
    <row r="982" ht="21.0" customHeight="1">
      <c r="A982" s="165" t="s">
        <v>898</v>
      </c>
      <c r="B982" s="166" t="s">
        <v>919</v>
      </c>
      <c r="C982" s="167" t="s">
        <v>112</v>
      </c>
      <c r="D982" s="168">
        <v>800000.0</v>
      </c>
      <c r="E982" s="169" t="str">
        <f>iferror(vlookup(C982,'Master data'!$A$2:$C$29,3,0),"-/-")</f>
        <v>Biến phí</v>
      </c>
      <c r="F982" s="169" t="str">
        <f>iferror(vlookup(C982,'Master data'!$A$2:$C$29,2,0),"-/-")</f>
        <v>Chi phí hành chính</v>
      </c>
    </row>
    <row r="983" ht="21.0" customHeight="1">
      <c r="A983" s="165" t="s">
        <v>898</v>
      </c>
      <c r="B983" s="166" t="s">
        <v>778</v>
      </c>
      <c r="C983" s="167" t="s">
        <v>112</v>
      </c>
      <c r="D983" s="168">
        <v>50000.0</v>
      </c>
      <c r="E983" s="169" t="str">
        <f>iferror(vlookup(C983,'Master data'!$A$2:$C$29,3,0),"-/-")</f>
        <v>Biến phí</v>
      </c>
      <c r="F983" s="169" t="str">
        <f>iferror(vlookup(C983,'Master data'!$A$2:$C$29,2,0),"-/-")</f>
        <v>Chi phí hành chính</v>
      </c>
    </row>
    <row r="984" ht="21.0" customHeight="1">
      <c r="A984" s="165" t="s">
        <v>898</v>
      </c>
      <c r="B984" s="166" t="s">
        <v>554</v>
      </c>
      <c r="C984" s="167" t="s">
        <v>112</v>
      </c>
      <c r="D984" s="168">
        <v>400000.0</v>
      </c>
      <c r="E984" s="169" t="str">
        <f>iferror(vlookup(C984,'Master data'!$A$2:$C$29,3,0),"-/-")</f>
        <v>Biến phí</v>
      </c>
      <c r="F984" s="169" t="str">
        <f>iferror(vlookup(C984,'Master data'!$A$2:$C$29,2,0),"-/-")</f>
        <v>Chi phí hành chính</v>
      </c>
    </row>
    <row r="985" ht="21.0" customHeight="1">
      <c r="A985" s="165" t="s">
        <v>898</v>
      </c>
      <c r="B985" s="166" t="s">
        <v>920</v>
      </c>
      <c r="C985" s="167" t="s">
        <v>112</v>
      </c>
      <c r="D985" s="168">
        <v>250000.0</v>
      </c>
      <c r="E985" s="169" t="str">
        <f>iferror(vlookup(C985,'Master data'!$A$2:$C$29,3,0),"-/-")</f>
        <v>Biến phí</v>
      </c>
      <c r="F985" s="169" t="str">
        <f>iferror(vlookup(C985,'Master data'!$A$2:$C$29,2,0),"-/-")</f>
        <v>Chi phí hành chính</v>
      </c>
    </row>
    <row r="986" ht="21.0" customHeight="1">
      <c r="A986" s="165" t="s">
        <v>898</v>
      </c>
      <c r="B986" s="166" t="s">
        <v>921</v>
      </c>
      <c r="C986" s="167" t="s">
        <v>112</v>
      </c>
      <c r="D986" s="168">
        <v>3000000.0</v>
      </c>
      <c r="E986" s="169" t="str">
        <f>iferror(vlookup(C986,'Master data'!$A$2:$C$29,3,0),"-/-")</f>
        <v>Biến phí</v>
      </c>
      <c r="F986" s="169" t="str">
        <f>iferror(vlookup(C986,'Master data'!$A$2:$C$29,2,0),"-/-")</f>
        <v>Chi phí hành chính</v>
      </c>
    </row>
    <row r="987" ht="21.0" customHeight="1">
      <c r="A987" s="165" t="s">
        <v>898</v>
      </c>
      <c r="B987" s="166" t="s">
        <v>922</v>
      </c>
      <c r="C987" s="167" t="s">
        <v>112</v>
      </c>
      <c r="D987" s="168">
        <v>5515000.0</v>
      </c>
      <c r="E987" s="169" t="str">
        <f>iferror(vlookup(C987,'Master data'!$A$2:$C$29,3,0),"-/-")</f>
        <v>Biến phí</v>
      </c>
      <c r="F987" s="169" t="str">
        <f>iferror(vlookup(C987,'Master data'!$A$2:$C$29,2,0),"-/-")</f>
        <v>Chi phí hành chính</v>
      </c>
    </row>
    <row r="988" ht="21.0" customHeight="1">
      <c r="A988" s="165" t="s">
        <v>898</v>
      </c>
      <c r="B988" s="166" t="s">
        <v>392</v>
      </c>
      <c r="C988" s="167" t="s">
        <v>112</v>
      </c>
      <c r="D988" s="168">
        <v>800000.0</v>
      </c>
      <c r="E988" s="169" t="str">
        <f>iferror(vlookup(C988,'Master data'!$A$2:$C$29,3,0),"-/-")</f>
        <v>Biến phí</v>
      </c>
      <c r="F988" s="169" t="str">
        <f>iferror(vlookup(C988,'Master data'!$A$2:$C$29,2,0),"-/-")</f>
        <v>Chi phí hành chính</v>
      </c>
    </row>
    <row r="989" ht="21.0" customHeight="1">
      <c r="A989" s="165" t="s">
        <v>898</v>
      </c>
      <c r="B989" s="166" t="s">
        <v>290</v>
      </c>
      <c r="C989" s="167" t="s">
        <v>112</v>
      </c>
      <c r="D989" s="168">
        <v>170000.0</v>
      </c>
      <c r="E989" s="169" t="str">
        <f>iferror(vlookup(C989,'Master data'!$A$2:$C$29,3,0),"-/-")</f>
        <v>Biến phí</v>
      </c>
      <c r="F989" s="169" t="str">
        <f>iferror(vlookup(C989,'Master data'!$A$2:$C$29,2,0),"-/-")</f>
        <v>Chi phí hành chính</v>
      </c>
    </row>
    <row r="990" ht="21.0" customHeight="1">
      <c r="A990" s="165" t="s">
        <v>898</v>
      </c>
      <c r="B990" s="166" t="s">
        <v>291</v>
      </c>
      <c r="C990" s="167" t="s">
        <v>112</v>
      </c>
      <c r="D990" s="168">
        <v>100000.0</v>
      </c>
      <c r="E990" s="169" t="str">
        <f>iferror(vlookup(C990,'Master data'!$A$2:$C$29,3,0),"-/-")</f>
        <v>Biến phí</v>
      </c>
      <c r="F990" s="169" t="str">
        <f>iferror(vlookup(C990,'Master data'!$A$2:$C$29,2,0),"-/-")</f>
        <v>Chi phí hành chính</v>
      </c>
    </row>
    <row r="991" ht="21.0" customHeight="1">
      <c r="A991" s="165" t="s">
        <v>898</v>
      </c>
      <c r="B991" s="166" t="s">
        <v>923</v>
      </c>
      <c r="C991" s="167" t="s">
        <v>112</v>
      </c>
      <c r="D991" s="168">
        <v>190000.0</v>
      </c>
      <c r="E991" s="169" t="str">
        <f>iferror(vlookup(C991,'Master data'!$A$2:$C$29,3,0),"-/-")</f>
        <v>Biến phí</v>
      </c>
      <c r="F991" s="169" t="str">
        <f>iferror(vlookup(C991,'Master data'!$A$2:$C$29,2,0),"-/-")</f>
        <v>Chi phí hành chính</v>
      </c>
    </row>
    <row r="992" ht="21.0" customHeight="1">
      <c r="A992" s="165" t="s">
        <v>898</v>
      </c>
      <c r="B992" s="166" t="s">
        <v>291</v>
      </c>
      <c r="C992" s="167" t="s">
        <v>112</v>
      </c>
      <c r="D992" s="168">
        <v>55000.0</v>
      </c>
      <c r="E992" s="169" t="str">
        <f>iferror(vlookup(C992,'Master data'!$A$2:$C$29,3,0),"-/-")</f>
        <v>Biến phí</v>
      </c>
      <c r="F992" s="169" t="str">
        <f>iferror(vlookup(C992,'Master data'!$A$2:$C$29,2,0),"-/-")</f>
        <v>Chi phí hành chính</v>
      </c>
    </row>
    <row r="993" ht="21.0" customHeight="1">
      <c r="A993" s="165" t="s">
        <v>898</v>
      </c>
      <c r="B993" s="166" t="s">
        <v>924</v>
      </c>
      <c r="C993" s="167" t="s">
        <v>112</v>
      </c>
      <c r="D993" s="168">
        <v>30000.0</v>
      </c>
      <c r="E993" s="169" t="str">
        <f>iferror(vlookup(C993,'Master data'!$A$2:$C$29,3,0),"-/-")</f>
        <v>Biến phí</v>
      </c>
      <c r="F993" s="169" t="str">
        <f>iferror(vlookup(C993,'Master data'!$A$2:$C$29,2,0),"-/-")</f>
        <v>Chi phí hành chính</v>
      </c>
    </row>
    <row r="994" ht="21.0" customHeight="1">
      <c r="A994" s="165" t="s">
        <v>898</v>
      </c>
      <c r="B994" s="166" t="s">
        <v>488</v>
      </c>
      <c r="C994" s="167" t="s">
        <v>112</v>
      </c>
      <c r="D994" s="168">
        <v>150000.0</v>
      </c>
      <c r="E994" s="169" t="str">
        <f>iferror(vlookup(C994,'Master data'!$A$2:$C$29,3,0),"-/-")</f>
        <v>Biến phí</v>
      </c>
      <c r="F994" s="169" t="str">
        <f>iferror(vlookup(C994,'Master data'!$A$2:$C$29,2,0),"-/-")</f>
        <v>Chi phí hành chính</v>
      </c>
    </row>
    <row r="995" ht="21.0" customHeight="1">
      <c r="A995" s="165" t="s">
        <v>898</v>
      </c>
      <c r="B995" s="166" t="s">
        <v>925</v>
      </c>
      <c r="C995" s="167" t="s">
        <v>112</v>
      </c>
      <c r="D995" s="168">
        <v>450000.0</v>
      </c>
      <c r="E995" s="169" t="str">
        <f>iferror(vlookup(C995,'Master data'!$A$2:$C$29,3,0),"-/-")</f>
        <v>Biến phí</v>
      </c>
      <c r="F995" s="169" t="str">
        <f>iferror(vlookup(C995,'Master data'!$A$2:$C$29,2,0),"-/-")</f>
        <v>Chi phí hành chính</v>
      </c>
    </row>
    <row r="996" ht="21.0" customHeight="1">
      <c r="A996" s="165" t="s">
        <v>898</v>
      </c>
      <c r="B996" s="166" t="s">
        <v>344</v>
      </c>
      <c r="C996" s="167" t="s">
        <v>112</v>
      </c>
      <c r="D996" s="168">
        <v>60000.0</v>
      </c>
      <c r="E996" s="169" t="str">
        <f>iferror(vlookup(C996,'Master data'!$A$2:$C$29,3,0),"-/-")</f>
        <v>Biến phí</v>
      </c>
      <c r="F996" s="169" t="str">
        <f>iferror(vlookup(C996,'Master data'!$A$2:$C$29,2,0),"-/-")</f>
        <v>Chi phí hành chính</v>
      </c>
    </row>
    <row r="997" ht="21.0" customHeight="1">
      <c r="A997" s="165" t="s">
        <v>898</v>
      </c>
      <c r="B997" s="166" t="s">
        <v>926</v>
      </c>
      <c r="C997" s="167" t="s">
        <v>118</v>
      </c>
      <c r="D997" s="168">
        <v>4093000.0</v>
      </c>
      <c r="E997" s="169" t="str">
        <f>iferror(vlookup(C997,'Master data'!$A$2:$C$29,3,0),"-/-")</f>
        <v>Định phí</v>
      </c>
      <c r="F997" s="169" t="str">
        <f>iferror(vlookup(C997,'Master data'!$A$2:$C$29,2,0),"-/-")</f>
        <v>Chi phí hành chính</v>
      </c>
    </row>
    <row r="998" ht="21.0" customHeight="1">
      <c r="A998" s="165" t="s">
        <v>898</v>
      </c>
      <c r="B998" s="166" t="s">
        <v>291</v>
      </c>
      <c r="C998" s="167" t="s">
        <v>112</v>
      </c>
      <c r="D998" s="168">
        <v>120000.0</v>
      </c>
      <c r="E998" s="169" t="str">
        <f>iferror(vlookup(C998,'Master data'!$A$2:$C$29,3,0),"-/-")</f>
        <v>Biến phí</v>
      </c>
      <c r="F998" s="169" t="str">
        <f>iferror(vlookup(C998,'Master data'!$A$2:$C$29,2,0),"-/-")</f>
        <v>Chi phí hành chính</v>
      </c>
    </row>
    <row r="999" ht="21.0" customHeight="1">
      <c r="A999" s="165" t="s">
        <v>898</v>
      </c>
      <c r="B999" s="166" t="s">
        <v>344</v>
      </c>
      <c r="C999" s="167" t="s">
        <v>112</v>
      </c>
      <c r="D999" s="168">
        <v>50000.0</v>
      </c>
      <c r="E999" s="169" t="str">
        <f>iferror(vlookup(C999,'Master data'!$A$2:$C$29,3,0),"-/-")</f>
        <v>Biến phí</v>
      </c>
      <c r="F999" s="169" t="str">
        <f>iferror(vlookup(C999,'Master data'!$A$2:$C$29,2,0),"-/-")</f>
        <v>Chi phí hành chính</v>
      </c>
    </row>
    <row r="1000" ht="21.0" customHeight="1">
      <c r="A1000" s="165" t="s">
        <v>898</v>
      </c>
      <c r="B1000" s="166" t="s">
        <v>291</v>
      </c>
      <c r="C1000" s="167" t="s">
        <v>112</v>
      </c>
      <c r="D1000" s="168">
        <v>220000.0</v>
      </c>
      <c r="E1000" s="169" t="str">
        <f>iferror(vlookup(C1000,'Master data'!$A$2:$C$29,3,0),"-/-")</f>
        <v>Biến phí</v>
      </c>
      <c r="F1000" s="169" t="str">
        <f>iferror(vlookup(C1000,'Master data'!$A$2:$C$29,2,0),"-/-")</f>
        <v>Chi phí hành chính</v>
      </c>
    </row>
    <row r="1001" ht="21.0" customHeight="1">
      <c r="A1001" s="165" t="s">
        <v>898</v>
      </c>
      <c r="B1001" s="166" t="s">
        <v>291</v>
      </c>
      <c r="C1001" s="167" t="s">
        <v>112</v>
      </c>
      <c r="D1001" s="168">
        <v>50000.0</v>
      </c>
      <c r="E1001" s="169" t="str">
        <f>iferror(vlookup(C1001,'Master data'!$A$2:$C$29,3,0),"-/-")</f>
        <v>Biến phí</v>
      </c>
      <c r="F1001" s="169" t="str">
        <f>iferror(vlookup(C1001,'Master data'!$A$2:$C$29,2,0),"-/-")</f>
        <v>Chi phí hành chính</v>
      </c>
    </row>
    <row r="1002" ht="21.0" customHeight="1">
      <c r="A1002" s="165" t="s">
        <v>898</v>
      </c>
      <c r="B1002" s="166" t="s">
        <v>291</v>
      </c>
      <c r="C1002" s="167" t="s">
        <v>112</v>
      </c>
      <c r="D1002" s="168">
        <v>84000.0</v>
      </c>
      <c r="E1002" s="169" t="str">
        <f>iferror(vlookup(C1002,'Master data'!$A$2:$C$29,3,0),"-/-")</f>
        <v>Biến phí</v>
      </c>
      <c r="F1002" s="169" t="str">
        <f>iferror(vlookup(C1002,'Master data'!$A$2:$C$29,2,0),"-/-")</f>
        <v>Chi phí hành chính</v>
      </c>
    </row>
    <row r="1003" ht="21.0" customHeight="1">
      <c r="A1003" s="165" t="s">
        <v>898</v>
      </c>
      <c r="B1003" s="166" t="s">
        <v>876</v>
      </c>
      <c r="C1003" s="167" t="s">
        <v>95</v>
      </c>
      <c r="D1003" s="168">
        <v>5.0E7</v>
      </c>
      <c r="E1003" s="169" t="str">
        <f>iferror(vlookup(C1003,'Master data'!$A$2:$C$29,3,0),"-/-")</f>
        <v>Biến phí</v>
      </c>
      <c r="F1003" s="169" t="str">
        <f>iferror(vlookup(C1003,'Master data'!$A$2:$C$29,2,0),"-/-")</f>
        <v>Chi phí bán hàng</v>
      </c>
    </row>
    <row r="1004" ht="21.0" customHeight="1">
      <c r="A1004" s="165" t="s">
        <v>898</v>
      </c>
      <c r="B1004" s="166" t="s">
        <v>876</v>
      </c>
      <c r="C1004" s="167" t="s">
        <v>95</v>
      </c>
      <c r="D1004" s="168">
        <v>2.0E7</v>
      </c>
      <c r="E1004" s="169" t="str">
        <f>iferror(vlookup(C1004,'Master data'!$A$2:$C$29,3,0),"-/-")</f>
        <v>Biến phí</v>
      </c>
      <c r="F1004" s="169" t="str">
        <f>iferror(vlookup(C1004,'Master data'!$A$2:$C$29,2,0),"-/-")</f>
        <v>Chi phí bán hàng</v>
      </c>
    </row>
    <row r="1005" ht="21.0" customHeight="1">
      <c r="A1005" s="165" t="s">
        <v>898</v>
      </c>
      <c r="B1005" s="166" t="s">
        <v>876</v>
      </c>
      <c r="C1005" s="167" t="s">
        <v>95</v>
      </c>
      <c r="D1005" s="168">
        <v>5.0E7</v>
      </c>
      <c r="E1005" s="169" t="str">
        <f>iferror(vlookup(C1005,'Master data'!$A$2:$C$29,3,0),"-/-")</f>
        <v>Biến phí</v>
      </c>
      <c r="F1005" s="169" t="str">
        <f>iferror(vlookup(C1005,'Master data'!$A$2:$C$29,2,0),"-/-")</f>
        <v>Chi phí bán hàng</v>
      </c>
    </row>
    <row r="1006" ht="21.0" customHeight="1">
      <c r="A1006" s="165" t="s">
        <v>898</v>
      </c>
      <c r="B1006" s="166" t="s">
        <v>876</v>
      </c>
      <c r="C1006" s="167" t="s">
        <v>95</v>
      </c>
      <c r="D1006" s="168">
        <v>3.0E7</v>
      </c>
      <c r="E1006" s="169" t="str">
        <f>iferror(vlookup(C1006,'Master data'!$A$2:$C$29,3,0),"-/-")</f>
        <v>Biến phí</v>
      </c>
      <c r="F1006" s="169" t="str">
        <f>iferror(vlookup(C1006,'Master data'!$A$2:$C$29,2,0),"-/-")</f>
        <v>Chi phí bán hàng</v>
      </c>
    </row>
    <row r="1007" ht="21.0" customHeight="1">
      <c r="A1007" s="165" t="s">
        <v>898</v>
      </c>
      <c r="B1007" s="166" t="s">
        <v>927</v>
      </c>
      <c r="C1007" s="167" t="s">
        <v>120</v>
      </c>
      <c r="D1007" s="168">
        <v>2.25E7</v>
      </c>
      <c r="E1007" s="169" t="str">
        <f>iferror(vlookup(C1007,'Master data'!$A$2:$C$29,3,0),"-/-")</f>
        <v>Định phí</v>
      </c>
      <c r="F1007" s="169" t="str">
        <f>iferror(vlookup(C1007,'Master data'!$A$2:$C$29,2,0),"-/-")</f>
        <v>Chi phí QLDN</v>
      </c>
    </row>
    <row r="1008" ht="21.0" customHeight="1">
      <c r="A1008" s="165" t="s">
        <v>898</v>
      </c>
      <c r="B1008" s="166" t="s">
        <v>928</v>
      </c>
      <c r="C1008" s="167" t="s">
        <v>120</v>
      </c>
      <c r="D1008" s="168">
        <v>1.2E7</v>
      </c>
      <c r="E1008" s="169" t="str">
        <f>iferror(vlookup(C1008,'Master data'!$A$2:$C$29,3,0),"-/-")</f>
        <v>Định phí</v>
      </c>
      <c r="F1008" s="169" t="str">
        <f>iferror(vlookup(C1008,'Master data'!$A$2:$C$29,2,0),"-/-")</f>
        <v>Chi phí QLDN</v>
      </c>
    </row>
    <row r="1009" ht="21.0" customHeight="1">
      <c r="A1009" s="165" t="s">
        <v>898</v>
      </c>
      <c r="B1009" s="166" t="s">
        <v>929</v>
      </c>
      <c r="C1009" s="167" t="s">
        <v>116</v>
      </c>
      <c r="D1009" s="168">
        <v>9884000.0</v>
      </c>
      <c r="E1009" s="169" t="str">
        <f>iferror(vlookup(C1009,'Master data'!$A$2:$C$29,3,0),"-/-")</f>
        <v>Định phí</v>
      </c>
      <c r="F1009" s="169" t="str">
        <f>iferror(vlookup(C1009,'Master data'!$A$2:$C$29,2,0),"-/-")</f>
        <v>Chi phí hành chính</v>
      </c>
    </row>
    <row r="1010" ht="21.0" customHeight="1">
      <c r="A1010" s="165" t="s">
        <v>898</v>
      </c>
      <c r="B1010" s="166" t="s">
        <v>930</v>
      </c>
      <c r="C1010" s="167" t="s">
        <v>112</v>
      </c>
      <c r="D1010" s="168">
        <v>628000.0</v>
      </c>
      <c r="E1010" s="169" t="str">
        <f>iferror(vlookup(C1010,'Master data'!$A$2:$C$29,3,0),"-/-")</f>
        <v>Biến phí</v>
      </c>
      <c r="F1010" s="169" t="str">
        <f>iferror(vlookup(C1010,'Master data'!$A$2:$C$29,2,0),"-/-")</f>
        <v>Chi phí hành chính</v>
      </c>
    </row>
    <row r="1011" ht="21.0" customHeight="1">
      <c r="A1011" s="165" t="s">
        <v>898</v>
      </c>
      <c r="B1011" s="166" t="s">
        <v>931</v>
      </c>
      <c r="C1011" s="167" t="s">
        <v>112</v>
      </c>
      <c r="D1011" s="168">
        <v>310000.0</v>
      </c>
      <c r="E1011" s="169" t="str">
        <f>iferror(vlookup(C1011,'Master data'!$A$2:$C$29,3,0),"-/-")</f>
        <v>Biến phí</v>
      </c>
      <c r="F1011" s="169" t="str">
        <f>iferror(vlookup(C1011,'Master data'!$A$2:$C$29,2,0),"-/-")</f>
        <v>Chi phí hành chính</v>
      </c>
    </row>
    <row r="1012" ht="21.0" customHeight="1">
      <c r="A1012" s="165" t="s">
        <v>898</v>
      </c>
      <c r="B1012" s="166" t="s">
        <v>597</v>
      </c>
      <c r="C1012" s="167" t="s">
        <v>116</v>
      </c>
      <c r="D1012" s="168">
        <v>3310000.0</v>
      </c>
      <c r="E1012" s="169" t="str">
        <f>iferror(vlookup(C1012,'Master data'!$A$2:$C$29,3,0),"-/-")</f>
        <v>Định phí</v>
      </c>
      <c r="F1012" s="169" t="str">
        <f>iferror(vlookup(C1012,'Master data'!$A$2:$C$29,2,0),"-/-")</f>
        <v>Chi phí hành chính</v>
      </c>
    </row>
    <row r="1013" ht="21.0" customHeight="1">
      <c r="A1013" s="165" t="s">
        <v>898</v>
      </c>
      <c r="B1013" s="166" t="s">
        <v>932</v>
      </c>
      <c r="C1013" s="167" t="s">
        <v>121</v>
      </c>
      <c r="D1013" s="168">
        <v>2.0491E7</v>
      </c>
      <c r="E1013" s="169" t="str">
        <f>iferror(vlookup(C1013,'Master data'!$A$2:$C$29,3,0),"-/-")</f>
        <v>Định phí</v>
      </c>
      <c r="F1013" s="169" t="str">
        <f>iferror(vlookup(C1013,'Master data'!$A$2:$C$29,2,0),"-/-")</f>
        <v>Chi phí QLDN</v>
      </c>
    </row>
    <row r="1014" ht="21.0" customHeight="1">
      <c r="A1014" s="165" t="s">
        <v>898</v>
      </c>
      <c r="B1014" s="166" t="s">
        <v>933</v>
      </c>
      <c r="C1014" s="167" t="s">
        <v>99</v>
      </c>
      <c r="D1014" s="168">
        <v>8050000.0</v>
      </c>
      <c r="E1014" s="169" t="str">
        <f>iferror(vlookup(C1014,'Master data'!$A$2:$C$29,3,0),"-/-")</f>
        <v>Biến phí</v>
      </c>
      <c r="F1014" s="169" t="str">
        <f>iferror(vlookup(C1014,'Master data'!$A$2:$C$29,2,0),"-/-")</f>
        <v>Chi phí giá vốn</v>
      </c>
    </row>
    <row r="1015" ht="21.0" customHeight="1">
      <c r="A1015" s="165" t="s">
        <v>898</v>
      </c>
      <c r="B1015" s="166" t="s">
        <v>934</v>
      </c>
      <c r="C1015" s="167" t="s">
        <v>99</v>
      </c>
      <c r="D1015" s="168">
        <v>3.4424E7</v>
      </c>
      <c r="E1015" s="169" t="str">
        <f>iferror(vlookup(C1015,'Master data'!$A$2:$C$29,3,0),"-/-")</f>
        <v>Biến phí</v>
      </c>
      <c r="F1015" s="169" t="str">
        <f>iferror(vlookup(C1015,'Master data'!$A$2:$C$29,2,0),"-/-")</f>
        <v>Chi phí giá vốn</v>
      </c>
    </row>
    <row r="1016" ht="21.0" customHeight="1">
      <c r="A1016" s="165" t="s">
        <v>898</v>
      </c>
      <c r="B1016" s="166" t="s">
        <v>935</v>
      </c>
      <c r="C1016" s="167" t="s">
        <v>99</v>
      </c>
      <c r="D1016" s="168">
        <v>2648000.0</v>
      </c>
      <c r="E1016" s="169" t="str">
        <f>iferror(vlookup(C1016,'Master data'!$A$2:$C$29,3,0),"-/-")</f>
        <v>Biến phí</v>
      </c>
      <c r="F1016" s="169" t="str">
        <f>iferror(vlookup(C1016,'Master data'!$A$2:$C$29,2,0),"-/-")</f>
        <v>Chi phí giá vốn</v>
      </c>
    </row>
    <row r="1017" ht="21.0" customHeight="1">
      <c r="A1017" s="165" t="s">
        <v>898</v>
      </c>
      <c r="B1017" s="166" t="s">
        <v>936</v>
      </c>
      <c r="C1017" s="167" t="s">
        <v>99</v>
      </c>
      <c r="D1017" s="168">
        <v>4.1798E7</v>
      </c>
      <c r="E1017" s="169" t="str">
        <f>iferror(vlookup(C1017,'Master data'!$A$2:$C$29,3,0),"-/-")</f>
        <v>Biến phí</v>
      </c>
      <c r="F1017" s="169" t="str">
        <f>iferror(vlookup(C1017,'Master data'!$A$2:$C$29,2,0),"-/-")</f>
        <v>Chi phí giá vốn</v>
      </c>
    </row>
    <row r="1018" ht="21.0" customHeight="1">
      <c r="A1018" s="165" t="s">
        <v>898</v>
      </c>
      <c r="B1018" s="166" t="s">
        <v>433</v>
      </c>
      <c r="C1018" s="167" t="s">
        <v>102</v>
      </c>
      <c r="D1018" s="168">
        <v>2.3913E8</v>
      </c>
      <c r="E1018" s="169" t="str">
        <f>iferror(vlookup(C1018,'Master data'!$A$2:$C$29,3,0),"-/-")</f>
        <v>Biến phí</v>
      </c>
      <c r="F1018" s="169" t="str">
        <f>iferror(vlookup(C1018,'Master data'!$A$2:$C$29,2,0),"-/-")</f>
        <v>Chi phí giá vốn</v>
      </c>
    </row>
    <row r="1019" ht="21.0" customHeight="1">
      <c r="A1019" s="165" t="s">
        <v>898</v>
      </c>
      <c r="B1019" s="166" t="s">
        <v>277</v>
      </c>
      <c r="C1019" s="167" t="s">
        <v>109</v>
      </c>
      <c r="D1019" s="168">
        <v>2.71851826E8</v>
      </c>
      <c r="E1019" s="169" t="str">
        <f>iferror(vlookup(C1019,'Master data'!$A$2:$C$29,3,0),"-/-")</f>
        <v>Định phí</v>
      </c>
      <c r="F1019" s="169" t="str">
        <f>iferror(vlookup(C1019,'Master data'!$A$2:$C$29,2,0),"-/-")</f>
        <v>Chi phí QLDN</v>
      </c>
    </row>
    <row r="1020" ht="21.0" customHeight="1">
      <c r="A1020" s="165" t="s">
        <v>898</v>
      </c>
      <c r="B1020" s="166" t="s">
        <v>278</v>
      </c>
      <c r="C1020" s="167" t="s">
        <v>17</v>
      </c>
      <c r="D1020" s="168">
        <v>2.13936227E8</v>
      </c>
      <c r="E1020" s="169" t="str">
        <f>iferror(vlookup(C1020,'Master data'!$A$2:$C$29,3,0),"-/-")</f>
        <v>Biến phí</v>
      </c>
      <c r="F1020" s="169" t="str">
        <f>iferror(vlookup(C1020,'Master data'!$A$2:$C$29,2,0),"-/-")</f>
        <v>Chi phí bán hàng</v>
      </c>
    </row>
    <row r="1021" ht="21.0" customHeight="1">
      <c r="A1021" s="165" t="s">
        <v>937</v>
      </c>
      <c r="B1021" s="166" t="s">
        <v>938</v>
      </c>
      <c r="C1021" s="167" t="s">
        <v>112</v>
      </c>
      <c r="D1021" s="168">
        <v>1427000.0</v>
      </c>
      <c r="E1021" s="169" t="str">
        <f>iferror(vlookup(C1021,'Master data'!$A$2:$C$29,3,0),"-/-")</f>
        <v>Biến phí</v>
      </c>
      <c r="F1021" s="169" t="str">
        <f>iferror(vlookup(C1021,'Master data'!$A$2:$C$29,2,0),"-/-")</f>
        <v>Chi phí hành chính</v>
      </c>
    </row>
    <row r="1022" ht="21.0" customHeight="1">
      <c r="A1022" s="165" t="s">
        <v>937</v>
      </c>
      <c r="B1022" s="166" t="s">
        <v>381</v>
      </c>
      <c r="C1022" s="167" t="s">
        <v>112</v>
      </c>
      <c r="D1022" s="168">
        <v>1565000.0</v>
      </c>
      <c r="E1022" s="169" t="str">
        <f>iferror(vlookup(C1022,'Master data'!$A$2:$C$29,3,0),"-/-")</f>
        <v>Biến phí</v>
      </c>
      <c r="F1022" s="169" t="str">
        <f>iferror(vlookup(C1022,'Master data'!$A$2:$C$29,2,0),"-/-")</f>
        <v>Chi phí hành chính</v>
      </c>
    </row>
    <row r="1023" ht="21.0" customHeight="1">
      <c r="A1023" s="165" t="s">
        <v>937</v>
      </c>
      <c r="B1023" s="166" t="s">
        <v>275</v>
      </c>
      <c r="C1023" s="167" t="s">
        <v>112</v>
      </c>
      <c r="D1023" s="168">
        <v>787000.0</v>
      </c>
      <c r="E1023" s="169" t="str">
        <f>iferror(vlookup(C1023,'Master data'!$A$2:$C$29,3,0),"-/-")</f>
        <v>Biến phí</v>
      </c>
      <c r="F1023" s="169" t="str">
        <f>iferror(vlookup(C1023,'Master data'!$A$2:$C$29,2,0),"-/-")</f>
        <v>Chi phí hành chính</v>
      </c>
    </row>
    <row r="1024" ht="21.0" customHeight="1">
      <c r="A1024" s="165" t="s">
        <v>937</v>
      </c>
      <c r="B1024" s="166" t="s">
        <v>939</v>
      </c>
      <c r="C1024" s="167" t="s">
        <v>112</v>
      </c>
      <c r="D1024" s="168">
        <v>30000.0</v>
      </c>
      <c r="E1024" s="169" t="str">
        <f>iferror(vlookup(C1024,'Master data'!$A$2:$C$29,3,0),"-/-")</f>
        <v>Biến phí</v>
      </c>
      <c r="F1024" s="169" t="str">
        <f>iferror(vlookup(C1024,'Master data'!$A$2:$C$29,2,0),"-/-")</f>
        <v>Chi phí hành chính</v>
      </c>
    </row>
    <row r="1025" ht="21.0" customHeight="1">
      <c r="A1025" s="165" t="s">
        <v>937</v>
      </c>
      <c r="B1025" s="166" t="s">
        <v>939</v>
      </c>
      <c r="C1025" s="167" t="s">
        <v>112</v>
      </c>
      <c r="D1025" s="168">
        <v>20000.0</v>
      </c>
      <c r="E1025" s="169" t="str">
        <f>iferror(vlookup(C1025,'Master data'!$A$2:$C$29,3,0),"-/-")</f>
        <v>Biến phí</v>
      </c>
      <c r="F1025" s="169" t="str">
        <f>iferror(vlookup(C1025,'Master data'!$A$2:$C$29,2,0),"-/-")</f>
        <v>Chi phí hành chính</v>
      </c>
    </row>
    <row r="1026" ht="21.0" customHeight="1">
      <c r="A1026" s="165" t="s">
        <v>937</v>
      </c>
      <c r="B1026" s="166" t="s">
        <v>375</v>
      </c>
      <c r="C1026" s="167" t="s">
        <v>112</v>
      </c>
      <c r="D1026" s="168">
        <v>167000.0</v>
      </c>
      <c r="E1026" s="169" t="str">
        <f>iferror(vlookup(C1026,'Master data'!$A$2:$C$29,3,0),"-/-")</f>
        <v>Biến phí</v>
      </c>
      <c r="F1026" s="169" t="str">
        <f>iferror(vlookup(C1026,'Master data'!$A$2:$C$29,2,0),"-/-")</f>
        <v>Chi phí hành chính</v>
      </c>
    </row>
    <row r="1027" ht="21.0" customHeight="1">
      <c r="A1027" s="165" t="s">
        <v>937</v>
      </c>
      <c r="B1027" s="166" t="s">
        <v>280</v>
      </c>
      <c r="C1027" s="167" t="s">
        <v>112</v>
      </c>
      <c r="D1027" s="168">
        <v>482000.0</v>
      </c>
      <c r="E1027" s="169" t="str">
        <f>iferror(vlookup(C1027,'Master data'!$A$2:$C$29,3,0),"-/-")</f>
        <v>Biến phí</v>
      </c>
      <c r="F1027" s="169" t="str">
        <f>iferror(vlookup(C1027,'Master data'!$A$2:$C$29,2,0),"-/-")</f>
        <v>Chi phí hành chính</v>
      </c>
    </row>
    <row r="1028" ht="21.0" customHeight="1">
      <c r="A1028" s="165" t="s">
        <v>937</v>
      </c>
      <c r="B1028" s="166" t="s">
        <v>939</v>
      </c>
      <c r="C1028" s="167" t="s">
        <v>112</v>
      </c>
      <c r="D1028" s="168">
        <v>20000.0</v>
      </c>
      <c r="E1028" s="169" t="str">
        <f>iferror(vlookup(C1028,'Master data'!$A$2:$C$29,3,0),"-/-")</f>
        <v>Biến phí</v>
      </c>
      <c r="F1028" s="169" t="str">
        <f>iferror(vlookup(C1028,'Master data'!$A$2:$C$29,2,0),"-/-")</f>
        <v>Chi phí hành chính</v>
      </c>
    </row>
    <row r="1029" ht="21.0" customHeight="1">
      <c r="A1029" s="165" t="s">
        <v>937</v>
      </c>
      <c r="B1029" s="166" t="s">
        <v>939</v>
      </c>
      <c r="C1029" s="167" t="s">
        <v>112</v>
      </c>
      <c r="D1029" s="168">
        <v>20000.0</v>
      </c>
      <c r="E1029" s="169" t="str">
        <f>iferror(vlookup(C1029,'Master data'!$A$2:$C$29,3,0),"-/-")</f>
        <v>Biến phí</v>
      </c>
      <c r="F1029" s="169" t="str">
        <f>iferror(vlookup(C1029,'Master data'!$A$2:$C$29,2,0),"-/-")</f>
        <v>Chi phí hành chính</v>
      </c>
    </row>
    <row r="1030" ht="21.0" customHeight="1">
      <c r="A1030" s="165" t="s">
        <v>937</v>
      </c>
      <c r="B1030" s="166" t="s">
        <v>939</v>
      </c>
      <c r="C1030" s="167" t="s">
        <v>112</v>
      </c>
      <c r="D1030" s="168">
        <v>20000.0</v>
      </c>
      <c r="E1030" s="169" t="str">
        <f>iferror(vlookup(C1030,'Master data'!$A$2:$C$29,3,0),"-/-")</f>
        <v>Biến phí</v>
      </c>
      <c r="F1030" s="169" t="str">
        <f>iferror(vlookup(C1030,'Master data'!$A$2:$C$29,2,0),"-/-")</f>
        <v>Chi phí hành chính</v>
      </c>
    </row>
    <row r="1031" ht="21.0" customHeight="1">
      <c r="A1031" s="165" t="s">
        <v>937</v>
      </c>
      <c r="B1031" s="166" t="s">
        <v>375</v>
      </c>
      <c r="C1031" s="167" t="s">
        <v>112</v>
      </c>
      <c r="D1031" s="168">
        <v>75000.0</v>
      </c>
      <c r="E1031" s="169" t="str">
        <f>iferror(vlookup(C1031,'Master data'!$A$2:$C$29,3,0),"-/-")</f>
        <v>Biến phí</v>
      </c>
      <c r="F1031" s="169" t="str">
        <f>iferror(vlookup(C1031,'Master data'!$A$2:$C$29,2,0),"-/-")</f>
        <v>Chi phí hành chính</v>
      </c>
    </row>
    <row r="1032" ht="21.0" customHeight="1">
      <c r="A1032" s="165" t="s">
        <v>937</v>
      </c>
      <c r="B1032" s="166" t="s">
        <v>939</v>
      </c>
      <c r="C1032" s="167" t="s">
        <v>112</v>
      </c>
      <c r="D1032" s="168">
        <v>20000.0</v>
      </c>
      <c r="E1032" s="169" t="str">
        <f>iferror(vlookup(C1032,'Master data'!$A$2:$C$29,3,0),"-/-")</f>
        <v>Biến phí</v>
      </c>
      <c r="F1032" s="169" t="str">
        <f>iferror(vlookup(C1032,'Master data'!$A$2:$C$29,2,0),"-/-")</f>
        <v>Chi phí hành chính</v>
      </c>
    </row>
    <row r="1033" ht="21.0" customHeight="1">
      <c r="A1033" s="165" t="s">
        <v>937</v>
      </c>
      <c r="B1033" s="166" t="s">
        <v>939</v>
      </c>
      <c r="C1033" s="167" t="s">
        <v>112</v>
      </c>
      <c r="D1033" s="168">
        <v>20000.0</v>
      </c>
      <c r="E1033" s="169" t="str">
        <f>iferror(vlookup(C1033,'Master data'!$A$2:$C$29,3,0),"-/-")</f>
        <v>Biến phí</v>
      </c>
      <c r="F1033" s="169" t="str">
        <f>iferror(vlookup(C1033,'Master data'!$A$2:$C$29,2,0),"-/-")</f>
        <v>Chi phí hành chính</v>
      </c>
    </row>
    <row r="1034" ht="21.0" customHeight="1">
      <c r="A1034" s="165" t="s">
        <v>937</v>
      </c>
      <c r="B1034" s="166" t="s">
        <v>940</v>
      </c>
      <c r="C1034" s="167" t="s">
        <v>112</v>
      </c>
      <c r="D1034" s="168">
        <v>40000.0</v>
      </c>
      <c r="E1034" s="169" t="str">
        <f>iferror(vlookup(C1034,'Master data'!$A$2:$C$29,3,0),"-/-")</f>
        <v>Biến phí</v>
      </c>
      <c r="F1034" s="169" t="str">
        <f>iferror(vlookup(C1034,'Master data'!$A$2:$C$29,2,0),"-/-")</f>
        <v>Chi phí hành chính</v>
      </c>
    </row>
    <row r="1035" ht="21.0" customHeight="1">
      <c r="A1035" s="165" t="s">
        <v>937</v>
      </c>
      <c r="B1035" s="166" t="s">
        <v>275</v>
      </c>
      <c r="C1035" s="167" t="s">
        <v>112</v>
      </c>
      <c r="D1035" s="168">
        <v>143000.0</v>
      </c>
      <c r="E1035" s="169" t="str">
        <f>iferror(vlookup(C1035,'Master data'!$A$2:$C$29,3,0),"-/-")</f>
        <v>Biến phí</v>
      </c>
      <c r="F1035" s="169" t="str">
        <f>iferror(vlookup(C1035,'Master data'!$A$2:$C$29,2,0),"-/-")</f>
        <v>Chi phí hành chính</v>
      </c>
    </row>
    <row r="1036" ht="21.0" customHeight="1">
      <c r="A1036" s="165" t="s">
        <v>937</v>
      </c>
      <c r="B1036" s="166" t="s">
        <v>939</v>
      </c>
      <c r="C1036" s="167" t="s">
        <v>112</v>
      </c>
      <c r="D1036" s="168">
        <v>20000.0</v>
      </c>
      <c r="E1036" s="169" t="str">
        <f>iferror(vlookup(C1036,'Master data'!$A$2:$C$29,3,0),"-/-")</f>
        <v>Biến phí</v>
      </c>
      <c r="F1036" s="169" t="str">
        <f>iferror(vlookup(C1036,'Master data'!$A$2:$C$29,2,0),"-/-")</f>
        <v>Chi phí hành chính</v>
      </c>
    </row>
    <row r="1037" ht="21.0" customHeight="1">
      <c r="A1037" s="165" t="s">
        <v>937</v>
      </c>
      <c r="B1037" s="166" t="s">
        <v>939</v>
      </c>
      <c r="C1037" s="167" t="s">
        <v>112</v>
      </c>
      <c r="D1037" s="168">
        <v>20000.0</v>
      </c>
      <c r="E1037" s="169" t="str">
        <f>iferror(vlookup(C1037,'Master data'!$A$2:$C$29,3,0),"-/-")</f>
        <v>Biến phí</v>
      </c>
      <c r="F1037" s="169" t="str">
        <f>iferror(vlookup(C1037,'Master data'!$A$2:$C$29,2,0),"-/-")</f>
        <v>Chi phí hành chính</v>
      </c>
    </row>
    <row r="1038" ht="21.0" customHeight="1">
      <c r="A1038" s="165" t="s">
        <v>937</v>
      </c>
      <c r="B1038" s="166" t="s">
        <v>941</v>
      </c>
      <c r="C1038" s="167" t="s">
        <v>112</v>
      </c>
      <c r="D1038" s="168">
        <v>40000.0</v>
      </c>
      <c r="E1038" s="169" t="str">
        <f>iferror(vlookup(C1038,'Master data'!$A$2:$C$29,3,0),"-/-")</f>
        <v>Biến phí</v>
      </c>
      <c r="F1038" s="169" t="str">
        <f>iferror(vlookup(C1038,'Master data'!$A$2:$C$29,2,0),"-/-")</f>
        <v>Chi phí hành chính</v>
      </c>
    </row>
    <row r="1039" ht="21.0" customHeight="1">
      <c r="A1039" s="165" t="s">
        <v>937</v>
      </c>
      <c r="B1039" s="166" t="s">
        <v>284</v>
      </c>
      <c r="C1039" s="167" t="s">
        <v>112</v>
      </c>
      <c r="D1039" s="168">
        <v>275000.0</v>
      </c>
      <c r="E1039" s="169" t="str">
        <f>iferror(vlookup(C1039,'Master data'!$A$2:$C$29,3,0),"-/-")</f>
        <v>Biến phí</v>
      </c>
      <c r="F1039" s="169" t="str">
        <f>iferror(vlookup(C1039,'Master data'!$A$2:$C$29,2,0),"-/-")</f>
        <v>Chi phí hành chính</v>
      </c>
    </row>
    <row r="1040" ht="21.0" customHeight="1">
      <c r="A1040" s="165" t="s">
        <v>937</v>
      </c>
      <c r="B1040" s="166" t="s">
        <v>942</v>
      </c>
      <c r="C1040" s="167" t="s">
        <v>112</v>
      </c>
      <c r="D1040" s="168">
        <v>80000.0</v>
      </c>
      <c r="E1040" s="169" t="str">
        <f>iferror(vlookup(C1040,'Master data'!$A$2:$C$29,3,0),"-/-")</f>
        <v>Biến phí</v>
      </c>
      <c r="F1040" s="169" t="str">
        <f>iferror(vlookup(C1040,'Master data'!$A$2:$C$29,2,0),"-/-")</f>
        <v>Chi phí hành chính</v>
      </c>
    </row>
    <row r="1041" ht="21.0" customHeight="1">
      <c r="A1041" s="165" t="s">
        <v>937</v>
      </c>
      <c r="B1041" s="166" t="s">
        <v>943</v>
      </c>
      <c r="C1041" s="167" t="s">
        <v>112</v>
      </c>
      <c r="D1041" s="168">
        <v>100000.0</v>
      </c>
      <c r="E1041" s="169" t="str">
        <f>iferror(vlookup(C1041,'Master data'!$A$2:$C$29,3,0),"-/-")</f>
        <v>Biến phí</v>
      </c>
      <c r="F1041" s="169" t="str">
        <f>iferror(vlookup(C1041,'Master data'!$A$2:$C$29,2,0),"-/-")</f>
        <v>Chi phí hành chính</v>
      </c>
    </row>
    <row r="1042" ht="21.0" customHeight="1">
      <c r="A1042" s="165" t="s">
        <v>937</v>
      </c>
      <c r="B1042" s="166" t="s">
        <v>944</v>
      </c>
      <c r="C1042" s="167" t="s">
        <v>112</v>
      </c>
      <c r="D1042" s="168">
        <v>700000.0</v>
      </c>
      <c r="E1042" s="169" t="str">
        <f>iferror(vlookup(C1042,'Master data'!$A$2:$C$29,3,0),"-/-")</f>
        <v>Biến phí</v>
      </c>
      <c r="F1042" s="169" t="str">
        <f>iferror(vlookup(C1042,'Master data'!$A$2:$C$29,2,0),"-/-")</f>
        <v>Chi phí hành chính</v>
      </c>
    </row>
    <row r="1043" ht="21.0" customHeight="1">
      <c r="A1043" s="165" t="s">
        <v>937</v>
      </c>
      <c r="B1043" s="166" t="s">
        <v>944</v>
      </c>
      <c r="C1043" s="167" t="s">
        <v>112</v>
      </c>
      <c r="D1043" s="168">
        <v>700000.0</v>
      </c>
      <c r="E1043" s="169" t="str">
        <f>iferror(vlookup(C1043,'Master data'!$A$2:$C$29,3,0),"-/-")</f>
        <v>Biến phí</v>
      </c>
      <c r="F1043" s="169" t="str">
        <f>iferror(vlookup(C1043,'Master data'!$A$2:$C$29,2,0),"-/-")</f>
        <v>Chi phí hành chính</v>
      </c>
    </row>
    <row r="1044" ht="21.0" customHeight="1">
      <c r="A1044" s="165" t="s">
        <v>937</v>
      </c>
      <c r="B1044" s="166" t="s">
        <v>945</v>
      </c>
      <c r="C1044" s="167" t="s">
        <v>112</v>
      </c>
      <c r="D1044" s="168">
        <v>50000.0</v>
      </c>
      <c r="E1044" s="169" t="str">
        <f>iferror(vlookup(C1044,'Master data'!$A$2:$C$29,3,0),"-/-")</f>
        <v>Biến phí</v>
      </c>
      <c r="F1044" s="169" t="str">
        <f>iferror(vlookup(C1044,'Master data'!$A$2:$C$29,2,0),"-/-")</f>
        <v>Chi phí hành chính</v>
      </c>
    </row>
    <row r="1045" ht="21.0" customHeight="1">
      <c r="A1045" s="165" t="s">
        <v>937</v>
      </c>
      <c r="B1045" s="166" t="s">
        <v>946</v>
      </c>
      <c r="C1045" s="167" t="s">
        <v>112</v>
      </c>
      <c r="D1045" s="168">
        <v>125000.0</v>
      </c>
      <c r="E1045" s="169" t="str">
        <f>iferror(vlookup(C1045,'Master data'!$A$2:$C$29,3,0),"-/-")</f>
        <v>Biến phí</v>
      </c>
      <c r="F1045" s="169" t="str">
        <f>iferror(vlookup(C1045,'Master data'!$A$2:$C$29,2,0),"-/-")</f>
        <v>Chi phí hành chính</v>
      </c>
    </row>
    <row r="1046" ht="21.0" customHeight="1">
      <c r="A1046" s="165" t="s">
        <v>937</v>
      </c>
      <c r="B1046" s="166" t="s">
        <v>947</v>
      </c>
      <c r="C1046" s="167" t="s">
        <v>112</v>
      </c>
      <c r="D1046" s="168">
        <v>255000.0</v>
      </c>
      <c r="E1046" s="169" t="str">
        <f>iferror(vlookup(C1046,'Master data'!$A$2:$C$29,3,0),"-/-")</f>
        <v>Biến phí</v>
      </c>
      <c r="F1046" s="169" t="str">
        <f>iferror(vlookup(C1046,'Master data'!$A$2:$C$29,2,0),"-/-")</f>
        <v>Chi phí hành chính</v>
      </c>
    </row>
    <row r="1047" ht="21.0" customHeight="1">
      <c r="A1047" s="165" t="s">
        <v>937</v>
      </c>
      <c r="B1047" s="166" t="s">
        <v>289</v>
      </c>
      <c r="C1047" s="167" t="s">
        <v>112</v>
      </c>
      <c r="D1047" s="168">
        <v>2000000.0</v>
      </c>
      <c r="E1047" s="169" t="str">
        <f>iferror(vlookup(C1047,'Master data'!$A$2:$C$29,3,0),"-/-")</f>
        <v>Biến phí</v>
      </c>
      <c r="F1047" s="169" t="str">
        <f>iferror(vlookup(C1047,'Master data'!$A$2:$C$29,2,0),"-/-")</f>
        <v>Chi phí hành chính</v>
      </c>
    </row>
    <row r="1048" ht="21.0" customHeight="1">
      <c r="A1048" s="165" t="s">
        <v>937</v>
      </c>
      <c r="B1048" s="166" t="s">
        <v>948</v>
      </c>
      <c r="C1048" s="167" t="s">
        <v>112</v>
      </c>
      <c r="D1048" s="168">
        <v>1795500.0</v>
      </c>
      <c r="E1048" s="169" t="str">
        <f>iferror(vlookup(C1048,'Master data'!$A$2:$C$29,3,0),"-/-")</f>
        <v>Biến phí</v>
      </c>
      <c r="F1048" s="169" t="str">
        <f>iferror(vlookup(C1048,'Master data'!$A$2:$C$29,2,0),"-/-")</f>
        <v>Chi phí hành chính</v>
      </c>
    </row>
    <row r="1049" ht="21.0" customHeight="1">
      <c r="A1049" s="165" t="s">
        <v>937</v>
      </c>
      <c r="B1049" s="166" t="s">
        <v>949</v>
      </c>
      <c r="C1049" s="167" t="s">
        <v>112</v>
      </c>
      <c r="D1049" s="168">
        <v>3720000.0</v>
      </c>
      <c r="E1049" s="169" t="str">
        <f>iferror(vlookup(C1049,'Master data'!$A$2:$C$29,3,0),"-/-")</f>
        <v>Biến phí</v>
      </c>
      <c r="F1049" s="169" t="str">
        <f>iferror(vlookup(C1049,'Master data'!$A$2:$C$29,2,0),"-/-")</f>
        <v>Chi phí hành chính</v>
      </c>
    </row>
    <row r="1050" ht="21.0" customHeight="1">
      <c r="A1050" s="165" t="s">
        <v>937</v>
      </c>
      <c r="B1050" s="166" t="s">
        <v>950</v>
      </c>
      <c r="C1050" s="167" t="s">
        <v>112</v>
      </c>
      <c r="D1050" s="168">
        <v>1110000.0</v>
      </c>
      <c r="E1050" s="169" t="str">
        <f>iferror(vlookup(C1050,'Master data'!$A$2:$C$29,3,0),"-/-")</f>
        <v>Biến phí</v>
      </c>
      <c r="F1050" s="169" t="str">
        <f>iferror(vlookup(C1050,'Master data'!$A$2:$C$29,2,0),"-/-")</f>
        <v>Chi phí hành chính</v>
      </c>
    </row>
    <row r="1051" ht="21.0" customHeight="1">
      <c r="A1051" s="165" t="s">
        <v>937</v>
      </c>
      <c r="B1051" s="166" t="s">
        <v>951</v>
      </c>
      <c r="C1051" s="167" t="s">
        <v>95</v>
      </c>
      <c r="D1051" s="168">
        <v>1.37655E7</v>
      </c>
      <c r="E1051" s="169" t="str">
        <f>iferror(vlookup(C1051,'Master data'!$A$2:$C$29,3,0),"-/-")</f>
        <v>Biến phí</v>
      </c>
      <c r="F1051" s="169" t="str">
        <f>iferror(vlookup(C1051,'Master data'!$A$2:$C$29,2,0),"-/-")</f>
        <v>Chi phí bán hàng</v>
      </c>
    </row>
    <row r="1052" ht="21.0" customHeight="1">
      <c r="A1052" s="165" t="s">
        <v>937</v>
      </c>
      <c r="B1052" s="166" t="s">
        <v>952</v>
      </c>
      <c r="C1052" s="167" t="s">
        <v>95</v>
      </c>
      <c r="D1052" s="168">
        <v>905000.0</v>
      </c>
      <c r="E1052" s="169" t="str">
        <f>iferror(vlookup(C1052,'Master data'!$A$2:$C$29,3,0),"-/-")</f>
        <v>Biến phí</v>
      </c>
      <c r="F1052" s="169" t="str">
        <f>iferror(vlookup(C1052,'Master data'!$A$2:$C$29,2,0),"-/-")</f>
        <v>Chi phí bán hàng</v>
      </c>
    </row>
    <row r="1053" ht="21.0" customHeight="1">
      <c r="A1053" s="165" t="s">
        <v>937</v>
      </c>
      <c r="B1053" s="166" t="s">
        <v>633</v>
      </c>
      <c r="C1053" s="167" t="s">
        <v>95</v>
      </c>
      <c r="D1053" s="168">
        <v>5200000.0</v>
      </c>
      <c r="E1053" s="169" t="str">
        <f>iferror(vlookup(C1053,'Master data'!$A$2:$C$29,3,0),"-/-")</f>
        <v>Biến phí</v>
      </c>
      <c r="F1053" s="169" t="str">
        <f>iferror(vlookup(C1053,'Master data'!$A$2:$C$29,2,0),"-/-")</f>
        <v>Chi phí bán hàng</v>
      </c>
    </row>
    <row r="1054" ht="21.0" customHeight="1">
      <c r="A1054" s="165" t="s">
        <v>937</v>
      </c>
      <c r="B1054" s="166" t="s">
        <v>953</v>
      </c>
      <c r="C1054" s="167" t="s">
        <v>95</v>
      </c>
      <c r="D1054" s="168">
        <v>2500000.0</v>
      </c>
      <c r="E1054" s="169" t="str">
        <f>iferror(vlookup(C1054,'Master data'!$A$2:$C$29,3,0),"-/-")</f>
        <v>Biến phí</v>
      </c>
      <c r="F1054" s="169" t="str">
        <f>iferror(vlookup(C1054,'Master data'!$A$2:$C$29,2,0),"-/-")</f>
        <v>Chi phí bán hàng</v>
      </c>
    </row>
    <row r="1055" ht="21.0" customHeight="1">
      <c r="A1055" s="165" t="s">
        <v>937</v>
      </c>
      <c r="B1055" s="166" t="s">
        <v>926</v>
      </c>
      <c r="C1055" s="167" t="s">
        <v>118</v>
      </c>
      <c r="D1055" s="168">
        <v>1651000.0</v>
      </c>
      <c r="E1055" s="169" t="str">
        <f>iferror(vlookup(C1055,'Master data'!$A$2:$C$29,3,0),"-/-")</f>
        <v>Định phí</v>
      </c>
      <c r="F1055" s="169" t="str">
        <f>iferror(vlookup(C1055,'Master data'!$A$2:$C$29,2,0),"-/-")</f>
        <v>Chi phí hành chính</v>
      </c>
    </row>
    <row r="1056" ht="21.0" customHeight="1">
      <c r="A1056" s="165" t="s">
        <v>937</v>
      </c>
      <c r="B1056" s="166" t="s">
        <v>954</v>
      </c>
      <c r="C1056" s="167" t="s">
        <v>95</v>
      </c>
      <c r="D1056" s="168">
        <v>666667.0</v>
      </c>
      <c r="E1056" s="169" t="str">
        <f>iferror(vlookup(C1056,'Master data'!$A$2:$C$29,3,0),"-/-")</f>
        <v>Biến phí</v>
      </c>
      <c r="F1056" s="169" t="str">
        <f>iferror(vlookup(C1056,'Master data'!$A$2:$C$29,2,0),"-/-")</f>
        <v>Chi phí bán hàng</v>
      </c>
    </row>
    <row r="1057" ht="21.0" customHeight="1">
      <c r="A1057" s="165" t="s">
        <v>937</v>
      </c>
      <c r="B1057" s="166" t="s">
        <v>955</v>
      </c>
      <c r="C1057" s="167" t="s">
        <v>95</v>
      </c>
      <c r="D1057" s="168">
        <v>360000.0</v>
      </c>
      <c r="E1057" s="169" t="str">
        <f>iferror(vlookup(C1057,'Master data'!$A$2:$C$29,3,0),"-/-")</f>
        <v>Biến phí</v>
      </c>
      <c r="F1057" s="169" t="str">
        <f>iferror(vlookup(C1057,'Master data'!$A$2:$C$29,2,0),"-/-")</f>
        <v>Chi phí bán hàng</v>
      </c>
    </row>
    <row r="1058" ht="21.0" customHeight="1">
      <c r="A1058" s="165" t="s">
        <v>937</v>
      </c>
      <c r="B1058" s="166" t="s">
        <v>118</v>
      </c>
      <c r="C1058" s="167" t="s">
        <v>118</v>
      </c>
      <c r="D1058" s="168">
        <v>1275000.0</v>
      </c>
      <c r="E1058" s="169" t="str">
        <f>iferror(vlookup(C1058,'Master data'!$A$2:$C$29,3,0),"-/-")</f>
        <v>Định phí</v>
      </c>
      <c r="F1058" s="169" t="str">
        <f>iferror(vlookup(C1058,'Master data'!$A$2:$C$29,2,0),"-/-")</f>
        <v>Chi phí hành chính</v>
      </c>
    </row>
    <row r="1059" ht="21.0" customHeight="1">
      <c r="A1059" s="165" t="s">
        <v>937</v>
      </c>
      <c r="B1059" s="166" t="s">
        <v>956</v>
      </c>
      <c r="C1059" s="167" t="s">
        <v>95</v>
      </c>
      <c r="D1059" s="168">
        <v>5250000.0</v>
      </c>
      <c r="E1059" s="169" t="str">
        <f>iferror(vlookup(C1059,'Master data'!$A$2:$C$29,3,0),"-/-")</f>
        <v>Biến phí</v>
      </c>
      <c r="F1059" s="169" t="str">
        <f>iferror(vlookup(C1059,'Master data'!$A$2:$C$29,2,0),"-/-")</f>
        <v>Chi phí bán hàng</v>
      </c>
    </row>
    <row r="1060" ht="21.0" customHeight="1">
      <c r="A1060" s="165" t="s">
        <v>937</v>
      </c>
      <c r="B1060" s="166" t="s">
        <v>957</v>
      </c>
      <c r="C1060" s="167" t="s">
        <v>95</v>
      </c>
      <c r="D1060" s="168">
        <v>170000.0</v>
      </c>
      <c r="E1060" s="169" t="str">
        <f>iferror(vlookup(C1060,'Master data'!$A$2:$C$29,3,0),"-/-")</f>
        <v>Biến phí</v>
      </c>
      <c r="F1060" s="169" t="str">
        <f>iferror(vlookup(C1060,'Master data'!$A$2:$C$29,2,0),"-/-")</f>
        <v>Chi phí bán hàng</v>
      </c>
    </row>
    <row r="1061" ht="21.0" customHeight="1">
      <c r="A1061" s="165" t="s">
        <v>937</v>
      </c>
      <c r="B1061" s="166" t="s">
        <v>958</v>
      </c>
      <c r="C1061" s="167" t="s">
        <v>95</v>
      </c>
      <c r="D1061" s="168">
        <v>500000.0</v>
      </c>
      <c r="E1061" s="169" t="str">
        <f>iferror(vlookup(C1061,'Master data'!$A$2:$C$29,3,0),"-/-")</f>
        <v>Biến phí</v>
      </c>
      <c r="F1061" s="169" t="str">
        <f>iferror(vlookup(C1061,'Master data'!$A$2:$C$29,2,0),"-/-")</f>
        <v>Chi phí bán hàng</v>
      </c>
    </row>
    <row r="1062" ht="21.0" customHeight="1">
      <c r="A1062" s="165" t="s">
        <v>937</v>
      </c>
      <c r="B1062" s="166" t="s">
        <v>327</v>
      </c>
      <c r="C1062" s="167" t="s">
        <v>112</v>
      </c>
      <c r="D1062" s="168">
        <v>1400000.0</v>
      </c>
      <c r="E1062" s="169" t="str">
        <f>iferror(vlookup(C1062,'Master data'!$A$2:$C$29,3,0),"-/-")</f>
        <v>Biến phí</v>
      </c>
      <c r="F1062" s="169" t="str">
        <f>iferror(vlookup(C1062,'Master data'!$A$2:$C$29,2,0),"-/-")</f>
        <v>Chi phí hành chính</v>
      </c>
    </row>
    <row r="1063" ht="21.0" customHeight="1">
      <c r="A1063" s="165" t="s">
        <v>937</v>
      </c>
      <c r="B1063" s="166" t="s">
        <v>392</v>
      </c>
      <c r="C1063" s="167" t="s">
        <v>112</v>
      </c>
      <c r="D1063" s="168">
        <v>200000.0</v>
      </c>
      <c r="E1063" s="169" t="str">
        <f>iferror(vlookup(C1063,'Master data'!$A$2:$C$29,3,0),"-/-")</f>
        <v>Biến phí</v>
      </c>
      <c r="F1063" s="169" t="str">
        <f>iferror(vlookup(C1063,'Master data'!$A$2:$C$29,2,0),"-/-")</f>
        <v>Chi phí hành chính</v>
      </c>
    </row>
    <row r="1064" ht="21.0" customHeight="1">
      <c r="A1064" s="165" t="s">
        <v>937</v>
      </c>
      <c r="B1064" s="166" t="s">
        <v>959</v>
      </c>
      <c r="C1064" s="167" t="s">
        <v>112</v>
      </c>
      <c r="D1064" s="168">
        <v>570000.0</v>
      </c>
      <c r="E1064" s="169" t="str">
        <f>iferror(vlookup(C1064,'Master data'!$A$2:$C$29,3,0),"-/-")</f>
        <v>Biến phí</v>
      </c>
      <c r="F1064" s="169" t="str">
        <f>iferror(vlookup(C1064,'Master data'!$A$2:$C$29,2,0),"-/-")</f>
        <v>Chi phí hành chính</v>
      </c>
    </row>
    <row r="1065" ht="21.0" customHeight="1">
      <c r="A1065" s="165" t="s">
        <v>937</v>
      </c>
      <c r="B1065" s="166" t="s">
        <v>960</v>
      </c>
      <c r="C1065" s="167" t="s">
        <v>112</v>
      </c>
      <c r="D1065" s="168">
        <v>180000.0</v>
      </c>
      <c r="E1065" s="169" t="str">
        <f>iferror(vlookup(C1065,'Master data'!$A$2:$C$29,3,0),"-/-")</f>
        <v>Biến phí</v>
      </c>
      <c r="F1065" s="169" t="str">
        <f>iferror(vlookup(C1065,'Master data'!$A$2:$C$29,2,0),"-/-")</f>
        <v>Chi phí hành chính</v>
      </c>
    </row>
    <row r="1066" ht="21.0" customHeight="1">
      <c r="A1066" s="165" t="s">
        <v>937</v>
      </c>
      <c r="B1066" s="166" t="s">
        <v>961</v>
      </c>
      <c r="C1066" s="167" t="s">
        <v>112</v>
      </c>
      <c r="D1066" s="168">
        <v>213333.0</v>
      </c>
      <c r="E1066" s="169" t="str">
        <f>iferror(vlookup(C1066,'Master data'!$A$2:$C$29,3,0),"-/-")</f>
        <v>Biến phí</v>
      </c>
      <c r="F1066" s="169" t="str">
        <f>iferror(vlookup(C1066,'Master data'!$A$2:$C$29,2,0),"-/-")</f>
        <v>Chi phí hành chính</v>
      </c>
    </row>
    <row r="1067" ht="21.0" customHeight="1">
      <c r="A1067" s="165" t="s">
        <v>937</v>
      </c>
      <c r="B1067" s="166" t="s">
        <v>962</v>
      </c>
      <c r="C1067" s="167" t="s">
        <v>112</v>
      </c>
      <c r="D1067" s="168">
        <v>663000.0</v>
      </c>
      <c r="E1067" s="169" t="str">
        <f>iferror(vlookup(C1067,'Master data'!$A$2:$C$29,3,0),"-/-")</f>
        <v>Biến phí</v>
      </c>
      <c r="F1067" s="169" t="str">
        <f>iferror(vlookup(C1067,'Master data'!$A$2:$C$29,2,0),"-/-")</f>
        <v>Chi phí hành chính</v>
      </c>
    </row>
    <row r="1068" ht="21.0" customHeight="1">
      <c r="A1068" s="165" t="s">
        <v>937</v>
      </c>
      <c r="B1068" s="166" t="s">
        <v>963</v>
      </c>
      <c r="C1068" s="167" t="s">
        <v>112</v>
      </c>
      <c r="D1068" s="168">
        <v>1267000.0</v>
      </c>
      <c r="E1068" s="169" t="str">
        <f>iferror(vlookup(C1068,'Master data'!$A$2:$C$29,3,0),"-/-")</f>
        <v>Biến phí</v>
      </c>
      <c r="F1068" s="169" t="str">
        <f>iferror(vlookup(C1068,'Master data'!$A$2:$C$29,2,0),"-/-")</f>
        <v>Chi phí hành chính</v>
      </c>
    </row>
    <row r="1069" ht="21.0" customHeight="1">
      <c r="A1069" s="165" t="s">
        <v>937</v>
      </c>
      <c r="B1069" s="166" t="s">
        <v>964</v>
      </c>
      <c r="C1069" s="167" t="s">
        <v>112</v>
      </c>
      <c r="D1069" s="168">
        <v>196000.0</v>
      </c>
      <c r="E1069" s="169" t="str">
        <f>iferror(vlookup(C1069,'Master data'!$A$2:$C$29,3,0),"-/-")</f>
        <v>Biến phí</v>
      </c>
      <c r="F1069" s="169" t="str">
        <f>iferror(vlookup(C1069,'Master data'!$A$2:$C$29,2,0),"-/-")</f>
        <v>Chi phí hành chính</v>
      </c>
    </row>
    <row r="1070" ht="21.0" customHeight="1">
      <c r="A1070" s="165" t="s">
        <v>937</v>
      </c>
      <c r="B1070" s="166" t="s">
        <v>965</v>
      </c>
      <c r="C1070" s="167" t="s">
        <v>112</v>
      </c>
      <c r="D1070" s="168">
        <v>216667.0</v>
      </c>
      <c r="E1070" s="169" t="str">
        <f>iferror(vlookup(C1070,'Master data'!$A$2:$C$29,3,0),"-/-")</f>
        <v>Biến phí</v>
      </c>
      <c r="F1070" s="169" t="str">
        <f>iferror(vlookup(C1070,'Master data'!$A$2:$C$29,2,0),"-/-")</f>
        <v>Chi phí hành chính</v>
      </c>
    </row>
    <row r="1071" ht="21.0" customHeight="1">
      <c r="A1071" s="165" t="s">
        <v>937</v>
      </c>
      <c r="B1071" s="166" t="s">
        <v>966</v>
      </c>
      <c r="C1071" s="167" t="s">
        <v>112</v>
      </c>
      <c r="D1071" s="168">
        <v>7416667.0</v>
      </c>
      <c r="E1071" s="169" t="str">
        <f>iferror(vlookup(C1071,'Master data'!$A$2:$C$29,3,0),"-/-")</f>
        <v>Biến phí</v>
      </c>
      <c r="F1071" s="169" t="str">
        <f>iferror(vlookup(C1071,'Master data'!$A$2:$C$29,2,0),"-/-")</f>
        <v>Chi phí hành chính</v>
      </c>
    </row>
    <row r="1072" ht="21.0" customHeight="1">
      <c r="A1072" s="165" t="s">
        <v>937</v>
      </c>
      <c r="B1072" s="166" t="s">
        <v>967</v>
      </c>
      <c r="C1072" s="167" t="s">
        <v>112</v>
      </c>
      <c r="D1072" s="168">
        <v>30000.0</v>
      </c>
      <c r="E1072" s="169" t="str">
        <f>iferror(vlookup(C1072,'Master data'!$A$2:$C$29,3,0),"-/-")</f>
        <v>Biến phí</v>
      </c>
      <c r="F1072" s="169" t="str">
        <f>iferror(vlookup(C1072,'Master data'!$A$2:$C$29,2,0),"-/-")</f>
        <v>Chi phí hành chính</v>
      </c>
    </row>
    <row r="1073" ht="21.0" customHeight="1">
      <c r="A1073" s="165" t="s">
        <v>937</v>
      </c>
      <c r="B1073" s="166" t="s">
        <v>968</v>
      </c>
      <c r="C1073" s="167" t="s">
        <v>112</v>
      </c>
      <c r="D1073" s="168">
        <v>80000.0</v>
      </c>
      <c r="E1073" s="169" t="str">
        <f>iferror(vlookup(C1073,'Master data'!$A$2:$C$29,3,0),"-/-")</f>
        <v>Biến phí</v>
      </c>
      <c r="F1073" s="169" t="str">
        <f>iferror(vlookup(C1073,'Master data'!$A$2:$C$29,2,0),"-/-")</f>
        <v>Chi phí hành chính</v>
      </c>
    </row>
    <row r="1074" ht="21.0" customHeight="1">
      <c r="A1074" s="165" t="s">
        <v>937</v>
      </c>
      <c r="B1074" s="166" t="s">
        <v>946</v>
      </c>
      <c r="C1074" s="167" t="s">
        <v>112</v>
      </c>
      <c r="D1074" s="168">
        <v>100000.0</v>
      </c>
      <c r="E1074" s="169" t="str">
        <f>iferror(vlookup(C1074,'Master data'!$A$2:$C$29,3,0),"-/-")</f>
        <v>Biến phí</v>
      </c>
      <c r="F1074" s="169" t="str">
        <f>iferror(vlookup(C1074,'Master data'!$A$2:$C$29,2,0),"-/-")</f>
        <v>Chi phí hành chính</v>
      </c>
    </row>
    <row r="1075" ht="21.0" customHeight="1">
      <c r="A1075" s="165" t="s">
        <v>937</v>
      </c>
      <c r="B1075" s="166" t="s">
        <v>969</v>
      </c>
      <c r="C1075" s="167" t="s">
        <v>112</v>
      </c>
      <c r="D1075" s="168">
        <v>3400000.0</v>
      </c>
      <c r="E1075" s="169" t="str">
        <f>iferror(vlookup(C1075,'Master data'!$A$2:$C$29,3,0),"-/-")</f>
        <v>Biến phí</v>
      </c>
      <c r="F1075" s="169" t="str">
        <f>iferror(vlookup(C1075,'Master data'!$A$2:$C$29,2,0),"-/-")</f>
        <v>Chi phí hành chính</v>
      </c>
    </row>
    <row r="1076" ht="21.0" customHeight="1">
      <c r="A1076" s="165" t="s">
        <v>937</v>
      </c>
      <c r="B1076" s="166" t="s">
        <v>291</v>
      </c>
      <c r="C1076" s="167" t="s">
        <v>112</v>
      </c>
      <c r="D1076" s="168">
        <v>80000.0</v>
      </c>
      <c r="E1076" s="169" t="str">
        <f>iferror(vlookup(C1076,'Master data'!$A$2:$C$29,3,0),"-/-")</f>
        <v>Biến phí</v>
      </c>
      <c r="F1076" s="169" t="str">
        <f>iferror(vlookup(C1076,'Master data'!$A$2:$C$29,2,0),"-/-")</f>
        <v>Chi phí hành chính</v>
      </c>
    </row>
    <row r="1077" ht="21.0" customHeight="1">
      <c r="A1077" s="165" t="s">
        <v>937</v>
      </c>
      <c r="B1077" s="166" t="s">
        <v>344</v>
      </c>
      <c r="C1077" s="167" t="s">
        <v>112</v>
      </c>
      <c r="D1077" s="168">
        <v>75000.0</v>
      </c>
      <c r="E1077" s="169" t="str">
        <f>iferror(vlookup(C1077,'Master data'!$A$2:$C$29,3,0),"-/-")</f>
        <v>Biến phí</v>
      </c>
      <c r="F1077" s="169" t="str">
        <f>iferror(vlookup(C1077,'Master data'!$A$2:$C$29,2,0),"-/-")</f>
        <v>Chi phí hành chính</v>
      </c>
    </row>
    <row r="1078" ht="21.0" customHeight="1">
      <c r="A1078" s="165" t="s">
        <v>937</v>
      </c>
      <c r="B1078" s="166" t="s">
        <v>291</v>
      </c>
      <c r="C1078" s="167" t="s">
        <v>112</v>
      </c>
      <c r="D1078" s="168">
        <v>20000.0</v>
      </c>
      <c r="E1078" s="169" t="str">
        <f>iferror(vlookup(C1078,'Master data'!$A$2:$C$29,3,0),"-/-")</f>
        <v>Biến phí</v>
      </c>
      <c r="F1078" s="169" t="str">
        <f>iferror(vlookup(C1078,'Master data'!$A$2:$C$29,2,0),"-/-")</f>
        <v>Chi phí hành chính</v>
      </c>
    </row>
    <row r="1079" ht="21.0" customHeight="1">
      <c r="A1079" s="165" t="s">
        <v>937</v>
      </c>
      <c r="B1079" s="166" t="s">
        <v>344</v>
      </c>
      <c r="C1079" s="167" t="s">
        <v>112</v>
      </c>
      <c r="D1079" s="168">
        <v>55000.0</v>
      </c>
      <c r="E1079" s="169" t="str">
        <f>iferror(vlookup(C1079,'Master data'!$A$2:$C$29,3,0),"-/-")</f>
        <v>Biến phí</v>
      </c>
      <c r="F1079" s="169" t="str">
        <f>iferror(vlookup(C1079,'Master data'!$A$2:$C$29,2,0),"-/-")</f>
        <v>Chi phí hành chính</v>
      </c>
    </row>
    <row r="1080" ht="21.0" customHeight="1">
      <c r="A1080" s="165" t="s">
        <v>937</v>
      </c>
      <c r="B1080" s="166" t="s">
        <v>291</v>
      </c>
      <c r="C1080" s="167" t="s">
        <v>112</v>
      </c>
      <c r="D1080" s="168">
        <v>20000.0</v>
      </c>
      <c r="E1080" s="169" t="str">
        <f>iferror(vlookup(C1080,'Master data'!$A$2:$C$29,3,0),"-/-")</f>
        <v>Biến phí</v>
      </c>
      <c r="F1080" s="169" t="str">
        <f>iferror(vlookup(C1080,'Master data'!$A$2:$C$29,2,0),"-/-")</f>
        <v>Chi phí hành chính</v>
      </c>
    </row>
    <row r="1081" ht="21.0" customHeight="1">
      <c r="A1081" s="165" t="s">
        <v>937</v>
      </c>
      <c r="B1081" s="166" t="s">
        <v>291</v>
      </c>
      <c r="C1081" s="167" t="s">
        <v>112</v>
      </c>
      <c r="D1081" s="168">
        <v>75000.0</v>
      </c>
      <c r="E1081" s="169" t="str">
        <f>iferror(vlookup(C1081,'Master data'!$A$2:$C$29,3,0),"-/-")</f>
        <v>Biến phí</v>
      </c>
      <c r="F1081" s="169" t="str">
        <f>iferror(vlookup(C1081,'Master data'!$A$2:$C$29,2,0),"-/-")</f>
        <v>Chi phí hành chính</v>
      </c>
    </row>
    <row r="1082" ht="21.0" customHeight="1">
      <c r="A1082" s="165" t="s">
        <v>937</v>
      </c>
      <c r="B1082" s="166" t="s">
        <v>291</v>
      </c>
      <c r="C1082" s="167" t="s">
        <v>112</v>
      </c>
      <c r="D1082" s="168">
        <v>71000.0</v>
      </c>
      <c r="E1082" s="169" t="str">
        <f>iferror(vlookup(C1082,'Master data'!$A$2:$C$29,3,0),"-/-")</f>
        <v>Biến phí</v>
      </c>
      <c r="F1082" s="169" t="str">
        <f>iferror(vlookup(C1082,'Master data'!$A$2:$C$29,2,0),"-/-")</f>
        <v>Chi phí hành chính</v>
      </c>
    </row>
    <row r="1083" ht="21.0" customHeight="1">
      <c r="A1083" s="165" t="s">
        <v>937</v>
      </c>
      <c r="B1083" s="166" t="s">
        <v>291</v>
      </c>
      <c r="C1083" s="167" t="s">
        <v>112</v>
      </c>
      <c r="D1083" s="168">
        <v>70000.0</v>
      </c>
      <c r="E1083" s="169" t="str">
        <f>iferror(vlookup(C1083,'Master data'!$A$2:$C$29,3,0),"-/-")</f>
        <v>Biến phí</v>
      </c>
      <c r="F1083" s="169" t="str">
        <f>iferror(vlookup(C1083,'Master data'!$A$2:$C$29,2,0),"-/-")</f>
        <v>Chi phí hành chính</v>
      </c>
    </row>
    <row r="1084" ht="21.0" customHeight="1">
      <c r="A1084" s="165" t="s">
        <v>937</v>
      </c>
      <c r="B1084" s="166" t="s">
        <v>876</v>
      </c>
      <c r="C1084" s="167" t="s">
        <v>95</v>
      </c>
      <c r="D1084" s="168">
        <v>5.0E7</v>
      </c>
      <c r="E1084" s="169" t="str">
        <f>iferror(vlookup(C1084,'Master data'!$A$2:$C$29,3,0),"-/-")</f>
        <v>Biến phí</v>
      </c>
      <c r="F1084" s="169" t="str">
        <f>iferror(vlookup(C1084,'Master data'!$A$2:$C$29,2,0),"-/-")</f>
        <v>Chi phí bán hàng</v>
      </c>
    </row>
    <row r="1085" ht="21.0" customHeight="1">
      <c r="A1085" s="165" t="s">
        <v>937</v>
      </c>
      <c r="B1085" s="166" t="s">
        <v>876</v>
      </c>
      <c r="C1085" s="167" t="s">
        <v>95</v>
      </c>
      <c r="D1085" s="168">
        <v>5.0E7</v>
      </c>
      <c r="E1085" s="169" t="str">
        <f>iferror(vlookup(C1085,'Master data'!$A$2:$C$29,3,0),"-/-")</f>
        <v>Biến phí</v>
      </c>
      <c r="F1085" s="169" t="str">
        <f>iferror(vlookup(C1085,'Master data'!$A$2:$C$29,2,0),"-/-")</f>
        <v>Chi phí bán hàng</v>
      </c>
    </row>
    <row r="1086" ht="21.0" customHeight="1">
      <c r="A1086" s="165" t="s">
        <v>937</v>
      </c>
      <c r="B1086" s="166" t="s">
        <v>876</v>
      </c>
      <c r="C1086" s="167" t="s">
        <v>95</v>
      </c>
      <c r="D1086" s="168">
        <v>3.0E7</v>
      </c>
      <c r="E1086" s="169" t="str">
        <f>iferror(vlookup(C1086,'Master data'!$A$2:$C$29,3,0),"-/-")</f>
        <v>Biến phí</v>
      </c>
      <c r="F1086" s="169" t="str">
        <f>iferror(vlookup(C1086,'Master data'!$A$2:$C$29,2,0),"-/-")</f>
        <v>Chi phí bán hàng</v>
      </c>
    </row>
    <row r="1087" ht="21.0" customHeight="1">
      <c r="A1087" s="165" t="s">
        <v>937</v>
      </c>
      <c r="B1087" s="166" t="s">
        <v>927</v>
      </c>
      <c r="C1087" s="167" t="s">
        <v>120</v>
      </c>
      <c r="D1087" s="168">
        <v>2.25E7</v>
      </c>
      <c r="E1087" s="169" t="str">
        <f>iferror(vlookup(C1087,'Master data'!$A$2:$C$29,3,0),"-/-")</f>
        <v>Định phí</v>
      </c>
      <c r="F1087" s="169" t="str">
        <f>iferror(vlookup(C1087,'Master data'!$A$2:$C$29,2,0),"-/-")</f>
        <v>Chi phí QLDN</v>
      </c>
    </row>
    <row r="1088" ht="21.0" customHeight="1">
      <c r="A1088" s="165" t="s">
        <v>937</v>
      </c>
      <c r="B1088" s="166" t="s">
        <v>970</v>
      </c>
      <c r="C1088" s="167" t="s">
        <v>116</v>
      </c>
      <c r="D1088" s="168">
        <v>8558000.0</v>
      </c>
      <c r="E1088" s="169" t="str">
        <f>iferror(vlookup(C1088,'Master data'!$A$2:$C$29,3,0),"-/-")</f>
        <v>Định phí</v>
      </c>
      <c r="F1088" s="169" t="str">
        <f>iferror(vlookup(C1088,'Master data'!$A$2:$C$29,2,0),"-/-")</f>
        <v>Chi phí hành chính</v>
      </c>
    </row>
    <row r="1089" ht="21.0" customHeight="1">
      <c r="A1089" s="165" t="s">
        <v>937</v>
      </c>
      <c r="B1089" s="166" t="s">
        <v>429</v>
      </c>
      <c r="C1089" s="167" t="s">
        <v>116</v>
      </c>
      <c r="D1089" s="168">
        <v>1356333.0</v>
      </c>
      <c r="E1089" s="169" t="str">
        <f>iferror(vlookup(C1089,'Master data'!$A$2:$C$29,3,0),"-/-")</f>
        <v>Định phí</v>
      </c>
      <c r="F1089" s="169" t="str">
        <f>iferror(vlookup(C1089,'Master data'!$A$2:$C$29,2,0),"-/-")</f>
        <v>Chi phí hành chính</v>
      </c>
    </row>
    <row r="1090" ht="21.0" customHeight="1">
      <c r="A1090" s="165" t="s">
        <v>937</v>
      </c>
      <c r="B1090" s="166" t="s">
        <v>930</v>
      </c>
      <c r="C1090" s="167" t="s">
        <v>112</v>
      </c>
      <c r="D1090" s="168">
        <v>106667.0</v>
      </c>
      <c r="E1090" s="169" t="str">
        <f>iferror(vlookup(C1090,'Master data'!$A$2:$C$29,3,0),"-/-")</f>
        <v>Biến phí</v>
      </c>
      <c r="F1090" s="169" t="str">
        <f>iferror(vlookup(C1090,'Master data'!$A$2:$C$29,2,0),"-/-")</f>
        <v>Chi phí hành chính</v>
      </c>
    </row>
    <row r="1091" ht="21.0" customHeight="1">
      <c r="A1091" s="165" t="s">
        <v>937</v>
      </c>
      <c r="B1091" s="166" t="s">
        <v>971</v>
      </c>
      <c r="C1091" s="167" t="s">
        <v>116</v>
      </c>
      <c r="D1091" s="168">
        <v>3523000.0</v>
      </c>
      <c r="E1091" s="169" t="str">
        <f>iferror(vlookup(C1091,'Master data'!$A$2:$C$29,3,0),"-/-")</f>
        <v>Định phí</v>
      </c>
      <c r="F1091" s="169" t="str">
        <f>iferror(vlookup(C1091,'Master data'!$A$2:$C$29,2,0),"-/-")</f>
        <v>Chi phí hành chính</v>
      </c>
    </row>
    <row r="1092" ht="21.0" customHeight="1">
      <c r="A1092" s="165" t="s">
        <v>937</v>
      </c>
      <c r="B1092" s="166" t="s">
        <v>972</v>
      </c>
      <c r="C1092" s="167" t="s">
        <v>116</v>
      </c>
      <c r="D1092" s="168">
        <v>1011333.0</v>
      </c>
      <c r="E1092" s="169" t="str">
        <f>iferror(vlookup(C1092,'Master data'!$A$2:$C$29,3,0),"-/-")</f>
        <v>Định phí</v>
      </c>
      <c r="F1092" s="169" t="str">
        <f>iferror(vlookup(C1092,'Master data'!$A$2:$C$29,2,0),"-/-")</f>
        <v>Chi phí hành chính</v>
      </c>
    </row>
    <row r="1093" ht="21.0" customHeight="1">
      <c r="A1093" s="165" t="s">
        <v>937</v>
      </c>
      <c r="B1093" s="166" t="s">
        <v>973</v>
      </c>
      <c r="C1093" s="167" t="s">
        <v>112</v>
      </c>
      <c r="D1093" s="168">
        <v>4000000.0</v>
      </c>
      <c r="E1093" s="169" t="str">
        <f>iferror(vlookup(C1093,'Master data'!$A$2:$C$29,3,0),"-/-")</f>
        <v>Biến phí</v>
      </c>
      <c r="F1093" s="169" t="str">
        <f>iferror(vlookup(C1093,'Master data'!$A$2:$C$29,2,0),"-/-")</f>
        <v>Chi phí hành chính</v>
      </c>
    </row>
    <row r="1094" ht="21.0" customHeight="1">
      <c r="A1094" s="165" t="s">
        <v>937</v>
      </c>
      <c r="B1094" s="166" t="s">
        <v>974</v>
      </c>
      <c r="C1094" s="167" t="s">
        <v>109</v>
      </c>
      <c r="D1094" s="168">
        <v>2.58493961E8</v>
      </c>
      <c r="E1094" s="169" t="str">
        <f>iferror(vlookup(C1094,'Master data'!$A$2:$C$29,3,0),"-/-")</f>
        <v>Định phí</v>
      </c>
      <c r="F1094" s="169" t="str">
        <f>iferror(vlookup(C1094,'Master data'!$A$2:$C$29,2,0),"-/-")</f>
        <v>Chi phí QLDN</v>
      </c>
    </row>
    <row r="1095" ht="21.0" customHeight="1">
      <c r="A1095" s="165" t="s">
        <v>937</v>
      </c>
      <c r="B1095" s="166" t="s">
        <v>975</v>
      </c>
      <c r="C1095" s="167" t="s">
        <v>17</v>
      </c>
      <c r="D1095" s="168">
        <v>1.55629145E8</v>
      </c>
      <c r="E1095" s="169" t="str">
        <f>iferror(vlookup(C1095,'Master data'!$A$2:$C$29,3,0),"-/-")</f>
        <v>Biến phí</v>
      </c>
      <c r="F1095" s="169" t="str">
        <f>iferror(vlookup(C1095,'Master data'!$A$2:$C$29,2,0),"-/-")</f>
        <v>Chi phí bán hàng</v>
      </c>
    </row>
    <row r="1096" ht="21.0" customHeight="1">
      <c r="A1096" s="165" t="s">
        <v>937</v>
      </c>
      <c r="B1096" s="166" t="s">
        <v>976</v>
      </c>
      <c r="C1096" s="167" t="s">
        <v>99</v>
      </c>
      <c r="D1096" s="168">
        <v>1840000.0</v>
      </c>
      <c r="E1096" s="169" t="str">
        <f>iferror(vlookup(C1096,'Master data'!$A$2:$C$29,3,0),"-/-")</f>
        <v>Biến phí</v>
      </c>
      <c r="F1096" s="169" t="str">
        <f>iferror(vlookup(C1096,'Master data'!$A$2:$C$29,2,0),"-/-")</f>
        <v>Chi phí giá vốn</v>
      </c>
    </row>
    <row r="1097" ht="21.0" customHeight="1">
      <c r="A1097" s="165" t="s">
        <v>937</v>
      </c>
      <c r="B1097" s="166" t="s">
        <v>977</v>
      </c>
      <c r="C1097" s="167" t="s">
        <v>99</v>
      </c>
      <c r="D1097" s="168">
        <v>6800000.0</v>
      </c>
      <c r="E1097" s="169" t="str">
        <f>iferror(vlookup(C1097,'Master data'!$A$2:$C$29,3,0),"-/-")</f>
        <v>Biến phí</v>
      </c>
      <c r="F1097" s="169" t="str">
        <f>iferror(vlookup(C1097,'Master data'!$A$2:$C$29,2,0),"-/-")</f>
        <v>Chi phí giá vốn</v>
      </c>
    </row>
    <row r="1098" ht="21.0" customHeight="1">
      <c r="A1098" s="165" t="s">
        <v>937</v>
      </c>
      <c r="B1098" s="166" t="s">
        <v>978</v>
      </c>
      <c r="C1098" s="167" t="s">
        <v>99</v>
      </c>
      <c r="D1098" s="168">
        <v>5985000.0</v>
      </c>
      <c r="E1098" s="169" t="str">
        <f>iferror(vlookup(C1098,'Master data'!$A$2:$C$29,3,0),"-/-")</f>
        <v>Biến phí</v>
      </c>
      <c r="F1098" s="169" t="str">
        <f>iferror(vlookup(C1098,'Master data'!$A$2:$C$29,2,0),"-/-")</f>
        <v>Chi phí giá vốn</v>
      </c>
    </row>
    <row r="1099" ht="21.0" customHeight="1">
      <c r="A1099" s="165" t="s">
        <v>937</v>
      </c>
      <c r="B1099" s="166" t="s">
        <v>979</v>
      </c>
      <c r="C1099" s="167" t="s">
        <v>99</v>
      </c>
      <c r="D1099" s="168">
        <v>730000.0</v>
      </c>
      <c r="E1099" s="169" t="str">
        <f>iferror(vlookup(C1099,'Master data'!$A$2:$C$29,3,0),"-/-")</f>
        <v>Biến phí</v>
      </c>
      <c r="F1099" s="169" t="str">
        <f>iferror(vlookup(C1099,'Master data'!$A$2:$C$29,2,0),"-/-")</f>
        <v>Chi phí giá vốn</v>
      </c>
    </row>
    <row r="1100" ht="21.0" customHeight="1">
      <c r="A1100" s="165" t="s">
        <v>937</v>
      </c>
      <c r="B1100" s="166" t="s">
        <v>980</v>
      </c>
      <c r="C1100" s="167" t="s">
        <v>99</v>
      </c>
      <c r="D1100" s="168">
        <v>7500000.0</v>
      </c>
      <c r="E1100" s="169" t="str">
        <f>iferror(vlookup(C1100,'Master data'!$A$2:$C$29,3,0),"-/-")</f>
        <v>Biến phí</v>
      </c>
      <c r="F1100" s="169" t="str">
        <f>iferror(vlookup(C1100,'Master data'!$A$2:$C$29,2,0),"-/-")</f>
        <v>Chi phí giá vốn</v>
      </c>
    </row>
    <row r="1101" ht="21.0" customHeight="1">
      <c r="A1101" s="165" t="s">
        <v>937</v>
      </c>
      <c r="B1101" s="166" t="s">
        <v>981</v>
      </c>
      <c r="C1101" s="167" t="s">
        <v>99</v>
      </c>
      <c r="D1101" s="168">
        <v>2.2577E7</v>
      </c>
      <c r="E1101" s="169" t="str">
        <f>iferror(vlookup(C1101,'Master data'!$A$2:$C$29,3,0),"-/-")</f>
        <v>Biến phí</v>
      </c>
      <c r="F1101" s="169" t="str">
        <f>iferror(vlookup(C1101,'Master data'!$A$2:$C$29,2,0),"-/-")</f>
        <v>Chi phí giá vốn</v>
      </c>
    </row>
    <row r="1102" ht="21.0" customHeight="1">
      <c r="A1102" s="165" t="s">
        <v>937</v>
      </c>
      <c r="B1102" s="166" t="s">
        <v>982</v>
      </c>
      <c r="C1102" s="167" t="s">
        <v>99</v>
      </c>
      <c r="D1102" s="168">
        <v>3.794E7</v>
      </c>
      <c r="E1102" s="169" t="str">
        <f>iferror(vlookup(C1102,'Master data'!$A$2:$C$29,3,0),"-/-")</f>
        <v>Biến phí</v>
      </c>
      <c r="F1102" s="169" t="str">
        <f>iferror(vlookup(C1102,'Master data'!$A$2:$C$29,2,0),"-/-")</f>
        <v>Chi phí giá vốn</v>
      </c>
    </row>
    <row r="1103" ht="21.0" customHeight="1">
      <c r="A1103" s="165" t="s">
        <v>937</v>
      </c>
      <c r="B1103" s="166" t="s">
        <v>983</v>
      </c>
      <c r="C1103" s="167" t="s">
        <v>70</v>
      </c>
      <c r="D1103" s="168">
        <v>7800000.0</v>
      </c>
      <c r="E1103" s="169" t="str">
        <f>iferror(vlookup(C1103,'Master data'!$A$2:$C$29,3,0),"-/-")</f>
        <v>Chi phí khác</v>
      </c>
      <c r="F1103" s="169" t="str">
        <f>iferror(vlookup(C1103,'Master data'!$A$2:$C$29,2,0),"-/-")</f>
        <v>Chi phí khác</v>
      </c>
    </row>
    <row r="1104" ht="21.0" customHeight="1">
      <c r="A1104" s="165" t="s">
        <v>937</v>
      </c>
      <c r="B1104" s="166" t="s">
        <v>433</v>
      </c>
      <c r="C1104" s="167" t="s">
        <v>102</v>
      </c>
      <c r="D1104" s="168">
        <v>1.896E8</v>
      </c>
      <c r="E1104" s="169" t="str">
        <f>iferror(vlookup(C1104,'Master data'!$A$2:$C$29,3,0),"-/-")</f>
        <v>Biến phí</v>
      </c>
      <c r="F1104" s="169" t="str">
        <f>iferror(vlookup(C1104,'Master data'!$A$2:$C$29,2,0),"-/-")</f>
        <v>Chi phí giá vốn</v>
      </c>
    </row>
    <row r="1105" ht="21.0" customHeight="1">
      <c r="A1105" s="165" t="s">
        <v>984</v>
      </c>
      <c r="B1105" s="166" t="s">
        <v>985</v>
      </c>
      <c r="C1105" s="167" t="s">
        <v>109</v>
      </c>
      <c r="D1105" s="168">
        <v>3.01089119E8</v>
      </c>
      <c r="E1105" s="169" t="str">
        <f>iferror(vlookup(C1105,'Master data'!$A$2:$C$29,3,0),"-/-")</f>
        <v>Định phí</v>
      </c>
      <c r="F1105" s="169" t="str">
        <f>iferror(vlookup(C1105,'Master data'!$A$2:$C$29,2,0),"-/-")</f>
        <v>Chi phí QLDN</v>
      </c>
    </row>
    <row r="1106" ht="21.0" customHeight="1">
      <c r="A1106" s="165" t="s">
        <v>984</v>
      </c>
      <c r="B1106" s="166" t="s">
        <v>986</v>
      </c>
      <c r="C1106" s="167" t="s">
        <v>17</v>
      </c>
      <c r="D1106" s="168">
        <v>3.56647196E8</v>
      </c>
      <c r="E1106" s="169" t="str">
        <f>iferror(vlookup(C1106,'Master data'!$A$2:$C$29,3,0),"-/-")</f>
        <v>Biến phí</v>
      </c>
      <c r="F1106" s="169" t="str">
        <f>iferror(vlookup(C1106,'Master data'!$A$2:$C$29,2,0),"-/-")</f>
        <v>Chi phí bán hàng</v>
      </c>
    </row>
    <row r="1107" ht="21.0" customHeight="1">
      <c r="A1107" s="165" t="s">
        <v>984</v>
      </c>
      <c r="B1107" s="166" t="s">
        <v>987</v>
      </c>
      <c r="C1107" s="167" t="s">
        <v>112</v>
      </c>
      <c r="D1107" s="168">
        <v>2200000.0</v>
      </c>
      <c r="E1107" s="169" t="str">
        <f>iferror(vlookup(C1107,'Master data'!$A$2:$C$29,3,0),"-/-")</f>
        <v>Biến phí</v>
      </c>
      <c r="F1107" s="169" t="str">
        <f>iferror(vlookup(C1107,'Master data'!$A$2:$C$29,2,0),"-/-")</f>
        <v>Chi phí hành chính</v>
      </c>
    </row>
    <row r="1108" ht="21.0" customHeight="1">
      <c r="A1108" s="165" t="s">
        <v>984</v>
      </c>
      <c r="B1108" s="166" t="s">
        <v>988</v>
      </c>
      <c r="C1108" s="167" t="s">
        <v>112</v>
      </c>
      <c r="D1108" s="168">
        <v>80000.0</v>
      </c>
      <c r="E1108" s="169" t="str">
        <f>iferror(vlookup(C1108,'Master data'!$A$2:$C$29,3,0),"-/-")</f>
        <v>Biến phí</v>
      </c>
      <c r="F1108" s="169" t="str">
        <f>iferror(vlookup(C1108,'Master data'!$A$2:$C$29,2,0),"-/-")</f>
        <v>Chi phí hành chính</v>
      </c>
    </row>
    <row r="1109" ht="21.0" customHeight="1">
      <c r="A1109" s="165" t="s">
        <v>984</v>
      </c>
      <c r="B1109" s="166" t="s">
        <v>989</v>
      </c>
      <c r="C1109" s="167" t="s">
        <v>112</v>
      </c>
      <c r="D1109" s="168">
        <v>30000.0</v>
      </c>
      <c r="E1109" s="169" t="str">
        <f>iferror(vlookup(C1109,'Master data'!$A$2:$C$29,3,0),"-/-")</f>
        <v>Biến phí</v>
      </c>
      <c r="F1109" s="169" t="str">
        <f>iferror(vlookup(C1109,'Master data'!$A$2:$C$29,2,0),"-/-")</f>
        <v>Chi phí hành chính</v>
      </c>
    </row>
    <row r="1110" ht="21.0" customHeight="1">
      <c r="A1110" s="165" t="s">
        <v>984</v>
      </c>
      <c r="B1110" s="166" t="s">
        <v>990</v>
      </c>
      <c r="C1110" s="167" t="s">
        <v>112</v>
      </c>
      <c r="D1110" s="168">
        <v>30000.0</v>
      </c>
      <c r="E1110" s="169" t="str">
        <f>iferror(vlookup(C1110,'Master data'!$A$2:$C$29,3,0),"-/-")</f>
        <v>Biến phí</v>
      </c>
      <c r="F1110" s="169" t="str">
        <f>iferror(vlookup(C1110,'Master data'!$A$2:$C$29,2,0),"-/-")</f>
        <v>Chi phí hành chính</v>
      </c>
    </row>
    <row r="1111" ht="21.0" customHeight="1">
      <c r="A1111" s="165" t="s">
        <v>984</v>
      </c>
      <c r="B1111" s="166" t="s">
        <v>444</v>
      </c>
      <c r="C1111" s="167" t="s">
        <v>112</v>
      </c>
      <c r="D1111" s="168">
        <v>330000.0</v>
      </c>
      <c r="E1111" s="169" t="str">
        <f>iferror(vlookup(C1111,'Master data'!$A$2:$C$29,3,0),"-/-")</f>
        <v>Biến phí</v>
      </c>
      <c r="F1111" s="169" t="str">
        <f>iferror(vlookup(C1111,'Master data'!$A$2:$C$29,2,0),"-/-")</f>
        <v>Chi phí hành chính</v>
      </c>
    </row>
    <row r="1112" ht="21.0" customHeight="1">
      <c r="A1112" s="165" t="s">
        <v>984</v>
      </c>
      <c r="B1112" s="166" t="s">
        <v>991</v>
      </c>
      <c r="C1112" s="167" t="s">
        <v>112</v>
      </c>
      <c r="D1112" s="168">
        <v>50000.0</v>
      </c>
      <c r="E1112" s="169" t="str">
        <f>iferror(vlookup(C1112,'Master data'!$A$2:$C$29,3,0),"-/-")</f>
        <v>Biến phí</v>
      </c>
      <c r="F1112" s="169" t="str">
        <f>iferror(vlookup(C1112,'Master data'!$A$2:$C$29,2,0),"-/-")</f>
        <v>Chi phí hành chính</v>
      </c>
    </row>
    <row r="1113" ht="21.0" customHeight="1">
      <c r="A1113" s="165" t="s">
        <v>984</v>
      </c>
      <c r="B1113" s="166" t="s">
        <v>992</v>
      </c>
      <c r="C1113" s="167" t="s">
        <v>112</v>
      </c>
      <c r="D1113" s="168">
        <v>60000.0</v>
      </c>
      <c r="E1113" s="169" t="str">
        <f>iferror(vlookup(C1113,'Master data'!$A$2:$C$29,3,0),"-/-")</f>
        <v>Biến phí</v>
      </c>
      <c r="F1113" s="169" t="str">
        <f>iferror(vlookup(C1113,'Master data'!$A$2:$C$29,2,0),"-/-")</f>
        <v>Chi phí hành chính</v>
      </c>
    </row>
    <row r="1114" ht="21.0" customHeight="1">
      <c r="A1114" s="165" t="s">
        <v>984</v>
      </c>
      <c r="B1114" s="166" t="s">
        <v>289</v>
      </c>
      <c r="C1114" s="167" t="s">
        <v>112</v>
      </c>
      <c r="D1114" s="168">
        <v>2000000.0</v>
      </c>
      <c r="E1114" s="169" t="str">
        <f>iferror(vlookup(C1114,'Master data'!$A$2:$C$29,3,0),"-/-")</f>
        <v>Biến phí</v>
      </c>
      <c r="F1114" s="169" t="str">
        <f>iferror(vlookup(C1114,'Master data'!$A$2:$C$29,2,0),"-/-")</f>
        <v>Chi phí hành chính</v>
      </c>
    </row>
    <row r="1115" ht="21.0" customHeight="1">
      <c r="A1115" s="165" t="s">
        <v>984</v>
      </c>
      <c r="B1115" s="166" t="s">
        <v>993</v>
      </c>
      <c r="C1115" s="167" t="s">
        <v>112</v>
      </c>
      <c r="D1115" s="168">
        <v>217500.0</v>
      </c>
      <c r="E1115" s="169" t="str">
        <f>iferror(vlookup(C1115,'Master data'!$A$2:$C$29,3,0),"-/-")</f>
        <v>Biến phí</v>
      </c>
      <c r="F1115" s="169" t="str">
        <f>iferror(vlookup(C1115,'Master data'!$A$2:$C$29,2,0),"-/-")</f>
        <v>Chi phí hành chính</v>
      </c>
    </row>
    <row r="1116" ht="21.0" customHeight="1">
      <c r="A1116" s="165" t="s">
        <v>984</v>
      </c>
      <c r="B1116" s="166" t="s">
        <v>444</v>
      </c>
      <c r="C1116" s="167" t="s">
        <v>112</v>
      </c>
      <c r="D1116" s="168">
        <v>275000.0</v>
      </c>
      <c r="E1116" s="169" t="str">
        <f>iferror(vlookup(C1116,'Master data'!$A$2:$C$29,3,0),"-/-")</f>
        <v>Biến phí</v>
      </c>
      <c r="F1116" s="169" t="str">
        <f>iferror(vlookup(C1116,'Master data'!$A$2:$C$29,2,0),"-/-")</f>
        <v>Chi phí hành chính</v>
      </c>
    </row>
    <row r="1117" ht="21.0" customHeight="1">
      <c r="A1117" s="165" t="s">
        <v>984</v>
      </c>
      <c r="B1117" s="166" t="s">
        <v>994</v>
      </c>
      <c r="C1117" s="167" t="s">
        <v>112</v>
      </c>
      <c r="D1117" s="168">
        <v>62000.0</v>
      </c>
      <c r="E1117" s="169" t="str">
        <f>iferror(vlookup(C1117,'Master data'!$A$2:$C$29,3,0),"-/-")</f>
        <v>Biến phí</v>
      </c>
      <c r="F1117" s="169" t="str">
        <f>iferror(vlookup(C1117,'Master data'!$A$2:$C$29,2,0),"-/-")</f>
        <v>Chi phí hành chính</v>
      </c>
    </row>
    <row r="1118" ht="21.0" customHeight="1">
      <c r="A1118" s="165" t="s">
        <v>984</v>
      </c>
      <c r="B1118" s="166" t="s">
        <v>995</v>
      </c>
      <c r="C1118" s="167" t="s">
        <v>112</v>
      </c>
      <c r="D1118" s="168">
        <v>60000.0</v>
      </c>
      <c r="E1118" s="169" t="str">
        <f>iferror(vlookup(C1118,'Master data'!$A$2:$C$29,3,0),"-/-")</f>
        <v>Biến phí</v>
      </c>
      <c r="F1118" s="169" t="str">
        <f>iferror(vlookup(C1118,'Master data'!$A$2:$C$29,2,0),"-/-")</f>
        <v>Chi phí hành chính</v>
      </c>
    </row>
    <row r="1119" ht="21.0" customHeight="1">
      <c r="A1119" s="165" t="s">
        <v>984</v>
      </c>
      <c r="B1119" s="166" t="s">
        <v>996</v>
      </c>
      <c r="C1119" s="167" t="s">
        <v>112</v>
      </c>
      <c r="D1119" s="168">
        <v>115000.0</v>
      </c>
      <c r="E1119" s="169" t="str">
        <f>iferror(vlookup(C1119,'Master data'!$A$2:$C$29,3,0),"-/-")</f>
        <v>Biến phí</v>
      </c>
      <c r="F1119" s="169" t="str">
        <f>iferror(vlookup(C1119,'Master data'!$A$2:$C$29,2,0),"-/-")</f>
        <v>Chi phí hành chính</v>
      </c>
    </row>
    <row r="1120" ht="21.0" customHeight="1">
      <c r="A1120" s="165" t="s">
        <v>984</v>
      </c>
      <c r="B1120" s="166" t="s">
        <v>997</v>
      </c>
      <c r="C1120" s="167" t="s">
        <v>112</v>
      </c>
      <c r="D1120" s="168">
        <v>1.0E7</v>
      </c>
      <c r="E1120" s="169" t="str">
        <f>iferror(vlookup(C1120,'Master data'!$A$2:$C$29,3,0),"-/-")</f>
        <v>Biến phí</v>
      </c>
      <c r="F1120" s="169" t="str">
        <f>iferror(vlookup(C1120,'Master data'!$A$2:$C$29,2,0),"-/-")</f>
        <v>Chi phí hành chính</v>
      </c>
    </row>
    <row r="1121" ht="21.0" customHeight="1">
      <c r="A1121" s="165" t="s">
        <v>984</v>
      </c>
      <c r="B1121" s="166" t="s">
        <v>998</v>
      </c>
      <c r="C1121" s="167" t="s">
        <v>112</v>
      </c>
      <c r="D1121" s="168">
        <v>7440000.0</v>
      </c>
      <c r="E1121" s="169" t="str">
        <f>iferror(vlookup(C1121,'Master data'!$A$2:$C$29,3,0),"-/-")</f>
        <v>Biến phí</v>
      </c>
      <c r="F1121" s="169" t="str">
        <f>iferror(vlookup(C1121,'Master data'!$A$2:$C$29,2,0),"-/-")</f>
        <v>Chi phí hành chính</v>
      </c>
    </row>
    <row r="1122" ht="21.0" customHeight="1">
      <c r="A1122" s="165" t="s">
        <v>984</v>
      </c>
      <c r="B1122" s="166" t="s">
        <v>999</v>
      </c>
      <c r="C1122" s="167" t="s">
        <v>95</v>
      </c>
      <c r="D1122" s="168">
        <v>1395200.0</v>
      </c>
      <c r="E1122" s="169" t="str">
        <f>iferror(vlookup(C1122,'Master data'!$A$2:$C$29,3,0),"-/-")</f>
        <v>Biến phí</v>
      </c>
      <c r="F1122" s="169" t="str">
        <f>iferror(vlookup(C1122,'Master data'!$A$2:$C$29,2,0),"-/-")</f>
        <v>Chi phí bán hàng</v>
      </c>
    </row>
    <row r="1123" ht="21.0" customHeight="1">
      <c r="A1123" s="165" t="s">
        <v>984</v>
      </c>
      <c r="B1123" s="166" t="s">
        <v>1000</v>
      </c>
      <c r="C1123" s="167" t="s">
        <v>95</v>
      </c>
      <c r="D1123" s="168">
        <v>1267200.0</v>
      </c>
      <c r="E1123" s="169" t="str">
        <f>iferror(vlookup(C1123,'Master data'!$A$2:$C$29,3,0),"-/-")</f>
        <v>Biến phí</v>
      </c>
      <c r="F1123" s="169" t="str">
        <f>iferror(vlookup(C1123,'Master data'!$A$2:$C$29,2,0),"-/-")</f>
        <v>Chi phí bán hàng</v>
      </c>
    </row>
    <row r="1124" ht="21.0" customHeight="1">
      <c r="A1124" s="165" t="s">
        <v>984</v>
      </c>
      <c r="B1124" s="166" t="s">
        <v>1001</v>
      </c>
      <c r="C1124" s="167" t="s">
        <v>95</v>
      </c>
      <c r="D1124" s="168">
        <v>644000.0</v>
      </c>
      <c r="E1124" s="169" t="str">
        <f>iferror(vlookup(C1124,'Master data'!$A$2:$C$29,3,0),"-/-")</f>
        <v>Biến phí</v>
      </c>
      <c r="F1124" s="169" t="str">
        <f>iferror(vlookup(C1124,'Master data'!$A$2:$C$29,2,0),"-/-")</f>
        <v>Chi phí bán hàng</v>
      </c>
    </row>
    <row r="1125" ht="21.0" customHeight="1">
      <c r="A1125" s="165" t="s">
        <v>984</v>
      </c>
      <c r="B1125" s="166" t="s">
        <v>1002</v>
      </c>
      <c r="C1125" s="167" t="s">
        <v>95</v>
      </c>
      <c r="D1125" s="168">
        <v>3600000.0</v>
      </c>
      <c r="E1125" s="169" t="str">
        <f>iferror(vlookup(C1125,'Master data'!$A$2:$C$29,3,0),"-/-")</f>
        <v>Biến phí</v>
      </c>
      <c r="F1125" s="169" t="str">
        <f>iferror(vlookup(C1125,'Master data'!$A$2:$C$29,2,0),"-/-")</f>
        <v>Chi phí bán hàng</v>
      </c>
    </row>
    <row r="1126" ht="21.0" customHeight="1">
      <c r="A1126" s="165" t="s">
        <v>984</v>
      </c>
      <c r="B1126" s="166" t="s">
        <v>1003</v>
      </c>
      <c r="C1126" s="167" t="s">
        <v>95</v>
      </c>
      <c r="D1126" s="168">
        <v>700000.0</v>
      </c>
      <c r="E1126" s="169" t="str">
        <f>iferror(vlookup(C1126,'Master data'!$A$2:$C$29,3,0),"-/-")</f>
        <v>Biến phí</v>
      </c>
      <c r="F1126" s="169" t="str">
        <f>iferror(vlookup(C1126,'Master data'!$A$2:$C$29,2,0),"-/-")</f>
        <v>Chi phí bán hàng</v>
      </c>
    </row>
    <row r="1127" ht="21.0" customHeight="1">
      <c r="A1127" s="165" t="s">
        <v>984</v>
      </c>
      <c r="B1127" s="166" t="s">
        <v>1004</v>
      </c>
      <c r="C1127" s="167" t="s">
        <v>95</v>
      </c>
      <c r="D1127" s="168">
        <v>1292500.0</v>
      </c>
      <c r="E1127" s="169" t="str">
        <f>iferror(vlookup(C1127,'Master data'!$A$2:$C$29,3,0),"-/-")</f>
        <v>Biến phí</v>
      </c>
      <c r="F1127" s="169" t="str">
        <f>iferror(vlookup(C1127,'Master data'!$A$2:$C$29,2,0),"-/-")</f>
        <v>Chi phí bán hàng</v>
      </c>
    </row>
    <row r="1128" ht="21.0" customHeight="1">
      <c r="A1128" s="165" t="s">
        <v>984</v>
      </c>
      <c r="B1128" s="166" t="s">
        <v>1005</v>
      </c>
      <c r="C1128" s="167" t="s">
        <v>95</v>
      </c>
      <c r="D1128" s="168">
        <v>390000.0</v>
      </c>
      <c r="E1128" s="169" t="str">
        <f>iferror(vlookup(C1128,'Master data'!$A$2:$C$29,3,0),"-/-")</f>
        <v>Biến phí</v>
      </c>
      <c r="F1128" s="169" t="str">
        <f>iferror(vlookup(C1128,'Master data'!$A$2:$C$29,2,0),"-/-")</f>
        <v>Chi phí bán hàng</v>
      </c>
    </row>
    <row r="1129" ht="21.0" customHeight="1">
      <c r="A1129" s="165" t="s">
        <v>984</v>
      </c>
      <c r="B1129" s="166" t="s">
        <v>1006</v>
      </c>
      <c r="C1129" s="167" t="s">
        <v>95</v>
      </c>
      <c r="D1129" s="168">
        <v>390000.0</v>
      </c>
      <c r="E1129" s="169" t="str">
        <f>iferror(vlookup(C1129,'Master data'!$A$2:$C$29,3,0),"-/-")</f>
        <v>Biến phí</v>
      </c>
      <c r="F1129" s="169" t="str">
        <f>iferror(vlookup(C1129,'Master data'!$A$2:$C$29,2,0),"-/-")</f>
        <v>Chi phí bán hàng</v>
      </c>
    </row>
    <row r="1130" ht="21.0" customHeight="1">
      <c r="A1130" s="165" t="s">
        <v>984</v>
      </c>
      <c r="B1130" s="166" t="s">
        <v>1007</v>
      </c>
      <c r="C1130" s="167" t="s">
        <v>95</v>
      </c>
      <c r="D1130" s="168">
        <v>200000.0</v>
      </c>
      <c r="E1130" s="169" t="str">
        <f>iferror(vlookup(C1130,'Master data'!$A$2:$C$29,3,0),"-/-")</f>
        <v>Biến phí</v>
      </c>
      <c r="F1130" s="169" t="str">
        <f>iferror(vlookup(C1130,'Master data'!$A$2:$C$29,2,0),"-/-")</f>
        <v>Chi phí bán hàng</v>
      </c>
    </row>
    <row r="1131" ht="21.0" customHeight="1">
      <c r="A1131" s="165" t="s">
        <v>984</v>
      </c>
      <c r="B1131" s="166" t="s">
        <v>1008</v>
      </c>
      <c r="C1131" s="167" t="s">
        <v>95</v>
      </c>
      <c r="D1131" s="168">
        <v>1.02E7</v>
      </c>
      <c r="E1131" s="169" t="str">
        <f>iferror(vlookup(C1131,'Master data'!$A$2:$C$29,3,0),"-/-")</f>
        <v>Biến phí</v>
      </c>
      <c r="F1131" s="169" t="str">
        <f>iferror(vlookup(C1131,'Master data'!$A$2:$C$29,2,0),"-/-")</f>
        <v>Chi phí bán hàng</v>
      </c>
    </row>
    <row r="1132" ht="21.0" customHeight="1">
      <c r="A1132" s="165" t="s">
        <v>984</v>
      </c>
      <c r="B1132" s="166" t="s">
        <v>1009</v>
      </c>
      <c r="C1132" s="167" t="s">
        <v>95</v>
      </c>
      <c r="D1132" s="168">
        <v>828000.0</v>
      </c>
      <c r="E1132" s="169" t="str">
        <f>iferror(vlookup(C1132,'Master data'!$A$2:$C$29,3,0),"-/-")</f>
        <v>Biến phí</v>
      </c>
      <c r="F1132" s="169" t="str">
        <f>iferror(vlookup(C1132,'Master data'!$A$2:$C$29,2,0),"-/-")</f>
        <v>Chi phí bán hàng</v>
      </c>
    </row>
    <row r="1133" ht="21.0" customHeight="1">
      <c r="A1133" s="165" t="s">
        <v>984</v>
      </c>
      <c r="B1133" s="166" t="s">
        <v>1010</v>
      </c>
      <c r="C1133" s="167" t="s">
        <v>95</v>
      </c>
      <c r="D1133" s="168">
        <v>383000.0</v>
      </c>
      <c r="E1133" s="169" t="str">
        <f>iferror(vlookup(C1133,'Master data'!$A$2:$C$29,3,0),"-/-")</f>
        <v>Biến phí</v>
      </c>
      <c r="F1133" s="169" t="str">
        <f>iferror(vlookup(C1133,'Master data'!$A$2:$C$29,2,0),"-/-")</f>
        <v>Chi phí bán hàng</v>
      </c>
    </row>
    <row r="1134" ht="21.0" customHeight="1">
      <c r="A1134" s="165" t="s">
        <v>984</v>
      </c>
      <c r="B1134" s="166" t="s">
        <v>1011</v>
      </c>
      <c r="C1134" s="167" t="s">
        <v>95</v>
      </c>
      <c r="D1134" s="168">
        <v>3500000.0</v>
      </c>
      <c r="E1134" s="169" t="str">
        <f>iferror(vlookup(C1134,'Master data'!$A$2:$C$29,3,0),"-/-")</f>
        <v>Biến phí</v>
      </c>
      <c r="F1134" s="169" t="str">
        <f>iferror(vlookup(C1134,'Master data'!$A$2:$C$29,2,0),"-/-")</f>
        <v>Chi phí bán hàng</v>
      </c>
    </row>
    <row r="1135" ht="21.0" customHeight="1">
      <c r="A1135" s="165" t="s">
        <v>984</v>
      </c>
      <c r="B1135" s="166" t="s">
        <v>1012</v>
      </c>
      <c r="C1135" s="167" t="s">
        <v>95</v>
      </c>
      <c r="D1135" s="168">
        <v>3600000.0</v>
      </c>
      <c r="E1135" s="169" t="str">
        <f>iferror(vlookup(C1135,'Master data'!$A$2:$C$29,3,0),"-/-")</f>
        <v>Biến phí</v>
      </c>
      <c r="F1135" s="169" t="str">
        <f>iferror(vlookup(C1135,'Master data'!$A$2:$C$29,2,0),"-/-")</f>
        <v>Chi phí bán hàng</v>
      </c>
    </row>
    <row r="1136" ht="21.0" customHeight="1">
      <c r="A1136" s="165" t="s">
        <v>984</v>
      </c>
      <c r="B1136" s="166" t="s">
        <v>1013</v>
      </c>
      <c r="C1136" s="167" t="s">
        <v>95</v>
      </c>
      <c r="D1136" s="168">
        <v>8041680.0</v>
      </c>
      <c r="E1136" s="169" t="str">
        <f>iferror(vlookup(C1136,'Master data'!$A$2:$C$29,3,0),"-/-")</f>
        <v>Biến phí</v>
      </c>
      <c r="F1136" s="169" t="str">
        <f>iferror(vlookup(C1136,'Master data'!$A$2:$C$29,2,0),"-/-")</f>
        <v>Chi phí bán hàng</v>
      </c>
    </row>
    <row r="1137" ht="21.0" customHeight="1">
      <c r="A1137" s="165" t="s">
        <v>984</v>
      </c>
      <c r="B1137" s="166" t="s">
        <v>1014</v>
      </c>
      <c r="C1137" s="167" t="s">
        <v>95</v>
      </c>
      <c r="D1137" s="168">
        <v>2768080.0</v>
      </c>
      <c r="E1137" s="169" t="str">
        <f>iferror(vlookup(C1137,'Master data'!$A$2:$C$29,3,0),"-/-")</f>
        <v>Biến phí</v>
      </c>
      <c r="F1137" s="169" t="str">
        <f>iferror(vlookup(C1137,'Master data'!$A$2:$C$29,2,0),"-/-")</f>
        <v>Chi phí bán hàng</v>
      </c>
    </row>
    <row r="1138" ht="21.0" customHeight="1">
      <c r="A1138" s="165" t="s">
        <v>984</v>
      </c>
      <c r="B1138" s="166" t="s">
        <v>1015</v>
      </c>
      <c r="C1138" s="167" t="s">
        <v>95</v>
      </c>
      <c r="D1138" s="168">
        <v>3.78E7</v>
      </c>
      <c r="E1138" s="169" t="str">
        <f>iferror(vlookup(C1138,'Master data'!$A$2:$C$29,3,0),"-/-")</f>
        <v>Biến phí</v>
      </c>
      <c r="F1138" s="169" t="str">
        <f>iferror(vlookup(C1138,'Master data'!$A$2:$C$29,2,0),"-/-")</f>
        <v>Chi phí bán hàng</v>
      </c>
    </row>
    <row r="1139" ht="21.0" customHeight="1">
      <c r="A1139" s="165" t="s">
        <v>984</v>
      </c>
      <c r="B1139" s="166" t="s">
        <v>926</v>
      </c>
      <c r="C1139" s="167" t="s">
        <v>118</v>
      </c>
      <c r="D1139" s="168">
        <v>1257000.0</v>
      </c>
      <c r="E1139" s="169" t="str">
        <f>iferror(vlookup(C1139,'Master data'!$A$2:$C$29,3,0),"-/-")</f>
        <v>Định phí</v>
      </c>
      <c r="F1139" s="169" t="str">
        <f>iferror(vlookup(C1139,'Master data'!$A$2:$C$29,2,0),"-/-")</f>
        <v>Chi phí hành chính</v>
      </c>
    </row>
    <row r="1140" ht="21.0" customHeight="1">
      <c r="A1140" s="165" t="s">
        <v>984</v>
      </c>
      <c r="B1140" s="166" t="s">
        <v>1016</v>
      </c>
      <c r="C1140" s="167" t="s">
        <v>95</v>
      </c>
      <c r="D1140" s="168">
        <v>2.0E7</v>
      </c>
      <c r="E1140" s="169" t="str">
        <f>iferror(vlookup(C1140,'Master data'!$A$2:$C$29,3,0),"-/-")</f>
        <v>Biến phí</v>
      </c>
      <c r="F1140" s="169" t="str">
        <f>iferror(vlookup(C1140,'Master data'!$A$2:$C$29,2,0),"-/-")</f>
        <v>Chi phí bán hàng</v>
      </c>
    </row>
    <row r="1141" ht="21.0" customHeight="1">
      <c r="A1141" s="165" t="s">
        <v>984</v>
      </c>
      <c r="B1141" s="166" t="s">
        <v>1017</v>
      </c>
      <c r="C1141" s="167" t="s">
        <v>95</v>
      </c>
      <c r="D1141" s="168">
        <v>210000.0</v>
      </c>
      <c r="E1141" s="169" t="str">
        <f>iferror(vlookup(C1141,'Master data'!$A$2:$C$29,3,0),"-/-")</f>
        <v>Biến phí</v>
      </c>
      <c r="F1141" s="169" t="str">
        <f>iferror(vlookup(C1141,'Master data'!$A$2:$C$29,2,0),"-/-")</f>
        <v>Chi phí bán hàng</v>
      </c>
    </row>
    <row r="1142" ht="21.0" customHeight="1">
      <c r="A1142" s="165" t="s">
        <v>984</v>
      </c>
      <c r="B1142" s="166" t="s">
        <v>1018</v>
      </c>
      <c r="C1142" s="167" t="s">
        <v>95</v>
      </c>
      <c r="D1142" s="168">
        <v>877500.0</v>
      </c>
      <c r="E1142" s="169" t="str">
        <f>iferror(vlookup(C1142,'Master data'!$A$2:$C$29,3,0),"-/-")</f>
        <v>Biến phí</v>
      </c>
      <c r="F1142" s="169" t="str">
        <f>iferror(vlookup(C1142,'Master data'!$A$2:$C$29,2,0),"-/-")</f>
        <v>Chi phí bán hàng</v>
      </c>
    </row>
    <row r="1143" ht="21.0" customHeight="1">
      <c r="A1143" s="165" t="s">
        <v>984</v>
      </c>
      <c r="B1143" s="166" t="s">
        <v>1019</v>
      </c>
      <c r="C1143" s="167" t="s">
        <v>95</v>
      </c>
      <c r="D1143" s="168">
        <v>2047500.0</v>
      </c>
      <c r="E1143" s="169" t="str">
        <f>iferror(vlookup(C1143,'Master data'!$A$2:$C$29,3,0),"-/-")</f>
        <v>Biến phí</v>
      </c>
      <c r="F1143" s="169" t="str">
        <f>iferror(vlookup(C1143,'Master data'!$A$2:$C$29,2,0),"-/-")</f>
        <v>Chi phí bán hàng</v>
      </c>
    </row>
    <row r="1144" ht="21.0" customHeight="1">
      <c r="A1144" s="165" t="s">
        <v>984</v>
      </c>
      <c r="B1144" s="166" t="s">
        <v>1020</v>
      </c>
      <c r="C1144" s="167" t="s">
        <v>95</v>
      </c>
      <c r="D1144" s="168">
        <v>1200000.0</v>
      </c>
      <c r="E1144" s="169" t="str">
        <f>iferror(vlookup(C1144,'Master data'!$A$2:$C$29,3,0),"-/-")</f>
        <v>Biến phí</v>
      </c>
      <c r="F1144" s="169" t="str">
        <f>iferror(vlookup(C1144,'Master data'!$A$2:$C$29,2,0),"-/-")</f>
        <v>Chi phí bán hàng</v>
      </c>
    </row>
    <row r="1145" ht="21.0" customHeight="1">
      <c r="A1145" s="165" t="s">
        <v>984</v>
      </c>
      <c r="B1145" s="166" t="s">
        <v>1021</v>
      </c>
      <c r="C1145" s="167" t="s">
        <v>95</v>
      </c>
      <c r="D1145" s="168">
        <v>1000000.0</v>
      </c>
      <c r="E1145" s="169" t="str">
        <f>iferror(vlookup(C1145,'Master data'!$A$2:$C$29,3,0),"-/-")</f>
        <v>Biến phí</v>
      </c>
      <c r="F1145" s="169" t="str">
        <f>iferror(vlookup(C1145,'Master data'!$A$2:$C$29,2,0),"-/-")</f>
        <v>Chi phí bán hàng</v>
      </c>
    </row>
    <row r="1146" ht="21.0" customHeight="1">
      <c r="A1146" s="165" t="s">
        <v>984</v>
      </c>
      <c r="B1146" s="166" t="s">
        <v>1022</v>
      </c>
      <c r="C1146" s="167" t="s">
        <v>112</v>
      </c>
      <c r="D1146" s="168">
        <v>2391585.0</v>
      </c>
      <c r="E1146" s="169" t="str">
        <f>iferror(vlookup(C1146,'Master data'!$A$2:$C$29,3,0),"-/-")</f>
        <v>Biến phí</v>
      </c>
      <c r="F1146" s="169" t="str">
        <f>iferror(vlookup(C1146,'Master data'!$A$2:$C$29,2,0),"-/-")</f>
        <v>Chi phí hành chính</v>
      </c>
    </row>
    <row r="1147" ht="21.0" customHeight="1">
      <c r="A1147" s="165" t="s">
        <v>984</v>
      </c>
      <c r="B1147" s="166" t="s">
        <v>1023</v>
      </c>
      <c r="C1147" s="167" t="s">
        <v>112</v>
      </c>
      <c r="D1147" s="168">
        <v>470000.0</v>
      </c>
      <c r="E1147" s="169" t="str">
        <f>iferror(vlookup(C1147,'Master data'!$A$2:$C$29,3,0),"-/-")</f>
        <v>Biến phí</v>
      </c>
      <c r="F1147" s="169" t="str">
        <f>iferror(vlookup(C1147,'Master data'!$A$2:$C$29,2,0),"-/-")</f>
        <v>Chi phí hành chính</v>
      </c>
    </row>
    <row r="1148" ht="21.0" customHeight="1">
      <c r="A1148" s="165" t="s">
        <v>984</v>
      </c>
      <c r="B1148" s="166" t="s">
        <v>370</v>
      </c>
      <c r="C1148" s="167" t="s">
        <v>112</v>
      </c>
      <c r="D1148" s="168">
        <v>1100000.0</v>
      </c>
      <c r="E1148" s="169" t="str">
        <f>iferror(vlookup(C1148,'Master data'!$A$2:$C$29,3,0),"-/-")</f>
        <v>Biến phí</v>
      </c>
      <c r="F1148" s="169" t="str">
        <f>iferror(vlookup(C1148,'Master data'!$A$2:$C$29,2,0),"-/-")</f>
        <v>Chi phí hành chính</v>
      </c>
    </row>
    <row r="1149" ht="21.0" customHeight="1">
      <c r="A1149" s="165" t="s">
        <v>984</v>
      </c>
      <c r="B1149" s="166" t="s">
        <v>1024</v>
      </c>
      <c r="C1149" s="167" t="s">
        <v>112</v>
      </c>
      <c r="D1149" s="168">
        <v>1.05E7</v>
      </c>
      <c r="E1149" s="169" t="str">
        <f>iferror(vlookup(C1149,'Master data'!$A$2:$C$29,3,0),"-/-")</f>
        <v>Biến phí</v>
      </c>
      <c r="F1149" s="169" t="str">
        <f>iferror(vlookup(C1149,'Master data'!$A$2:$C$29,2,0),"-/-")</f>
        <v>Chi phí hành chính</v>
      </c>
    </row>
    <row r="1150" ht="21.0" customHeight="1">
      <c r="A1150" s="165" t="s">
        <v>984</v>
      </c>
      <c r="B1150" s="166" t="s">
        <v>1025</v>
      </c>
      <c r="C1150" s="167" t="s">
        <v>112</v>
      </c>
      <c r="D1150" s="168">
        <v>200667.0</v>
      </c>
      <c r="E1150" s="169" t="str">
        <f>iferror(vlookup(C1150,'Master data'!$A$2:$C$29,3,0),"-/-")</f>
        <v>Biến phí</v>
      </c>
      <c r="F1150" s="169" t="str">
        <f>iferror(vlookup(C1150,'Master data'!$A$2:$C$29,2,0),"-/-")</f>
        <v>Chi phí hành chính</v>
      </c>
    </row>
    <row r="1151" ht="21.0" customHeight="1">
      <c r="A1151" s="165" t="s">
        <v>984</v>
      </c>
      <c r="B1151" s="166" t="s">
        <v>1026</v>
      </c>
      <c r="C1151" s="167" t="s">
        <v>112</v>
      </c>
      <c r="D1151" s="168">
        <v>420000.0</v>
      </c>
      <c r="E1151" s="169" t="str">
        <f>iferror(vlookup(C1151,'Master data'!$A$2:$C$29,3,0),"-/-")</f>
        <v>Biến phí</v>
      </c>
      <c r="F1151" s="169" t="str">
        <f>iferror(vlookup(C1151,'Master data'!$A$2:$C$29,2,0),"-/-")</f>
        <v>Chi phí hành chính</v>
      </c>
    </row>
    <row r="1152" ht="21.0" customHeight="1">
      <c r="A1152" s="165" t="s">
        <v>984</v>
      </c>
      <c r="B1152" s="166" t="s">
        <v>1027</v>
      </c>
      <c r="C1152" s="167" t="s">
        <v>112</v>
      </c>
      <c r="D1152" s="168">
        <v>320000.0</v>
      </c>
      <c r="E1152" s="169" t="str">
        <f>iferror(vlookup(C1152,'Master data'!$A$2:$C$29,3,0),"-/-")</f>
        <v>Biến phí</v>
      </c>
      <c r="F1152" s="169" t="str">
        <f>iferror(vlookup(C1152,'Master data'!$A$2:$C$29,2,0),"-/-")</f>
        <v>Chi phí hành chính</v>
      </c>
    </row>
    <row r="1153" ht="21.0" customHeight="1">
      <c r="A1153" s="165" t="s">
        <v>984</v>
      </c>
      <c r="B1153" s="166" t="s">
        <v>1028</v>
      </c>
      <c r="C1153" s="167" t="s">
        <v>112</v>
      </c>
      <c r="D1153" s="168">
        <v>30000.0</v>
      </c>
      <c r="E1153" s="169" t="str">
        <f>iferror(vlookup(C1153,'Master data'!$A$2:$C$29,3,0),"-/-")</f>
        <v>Biến phí</v>
      </c>
      <c r="F1153" s="169" t="str">
        <f>iferror(vlookup(C1153,'Master data'!$A$2:$C$29,2,0),"-/-")</f>
        <v>Chi phí hành chính</v>
      </c>
    </row>
    <row r="1154" ht="21.0" customHeight="1">
      <c r="A1154" s="165" t="s">
        <v>984</v>
      </c>
      <c r="B1154" s="166" t="s">
        <v>1029</v>
      </c>
      <c r="C1154" s="167" t="s">
        <v>112</v>
      </c>
      <c r="D1154" s="168">
        <v>1300000.0</v>
      </c>
      <c r="E1154" s="169" t="str">
        <f>iferror(vlookup(C1154,'Master data'!$A$2:$C$29,3,0),"-/-")</f>
        <v>Biến phí</v>
      </c>
      <c r="F1154" s="169" t="str">
        <f>iferror(vlookup(C1154,'Master data'!$A$2:$C$29,2,0),"-/-")</f>
        <v>Chi phí hành chính</v>
      </c>
    </row>
    <row r="1155" ht="21.0" customHeight="1">
      <c r="A1155" s="165" t="s">
        <v>984</v>
      </c>
      <c r="B1155" s="166" t="s">
        <v>1030</v>
      </c>
      <c r="C1155" s="167" t="s">
        <v>112</v>
      </c>
      <c r="D1155" s="168">
        <v>255000.0</v>
      </c>
      <c r="E1155" s="169" t="str">
        <f>iferror(vlookup(C1155,'Master data'!$A$2:$C$29,3,0),"-/-")</f>
        <v>Biến phí</v>
      </c>
      <c r="F1155" s="169" t="str">
        <f>iferror(vlookup(C1155,'Master data'!$A$2:$C$29,2,0),"-/-")</f>
        <v>Chi phí hành chính</v>
      </c>
    </row>
    <row r="1156" ht="21.0" customHeight="1">
      <c r="A1156" s="165" t="s">
        <v>984</v>
      </c>
      <c r="B1156" s="166" t="s">
        <v>793</v>
      </c>
      <c r="C1156" s="167" t="s">
        <v>112</v>
      </c>
      <c r="D1156" s="168">
        <v>2750000.0</v>
      </c>
      <c r="E1156" s="169" t="str">
        <f>iferror(vlookup(C1156,'Master data'!$A$2:$C$29,3,0),"-/-")</f>
        <v>Biến phí</v>
      </c>
      <c r="F1156" s="169" t="str">
        <f>iferror(vlookup(C1156,'Master data'!$A$2:$C$29,2,0),"-/-")</f>
        <v>Chi phí hành chính</v>
      </c>
    </row>
    <row r="1157" ht="21.0" customHeight="1">
      <c r="A1157" s="165" t="s">
        <v>984</v>
      </c>
      <c r="B1157" s="166" t="s">
        <v>1031</v>
      </c>
      <c r="C1157" s="167" t="s">
        <v>112</v>
      </c>
      <c r="D1157" s="168">
        <v>92000.0</v>
      </c>
      <c r="E1157" s="169" t="str">
        <f>iferror(vlookup(C1157,'Master data'!$A$2:$C$29,3,0),"-/-")</f>
        <v>Biến phí</v>
      </c>
      <c r="F1157" s="169" t="str">
        <f>iferror(vlookup(C1157,'Master data'!$A$2:$C$29,2,0),"-/-")</f>
        <v>Chi phí hành chính</v>
      </c>
    </row>
    <row r="1158" ht="21.0" customHeight="1">
      <c r="A1158" s="165" t="s">
        <v>984</v>
      </c>
      <c r="B1158" s="166" t="s">
        <v>1032</v>
      </c>
      <c r="C1158" s="167" t="s">
        <v>112</v>
      </c>
      <c r="D1158" s="168">
        <v>271667.0</v>
      </c>
      <c r="E1158" s="169" t="str">
        <f>iferror(vlookup(C1158,'Master data'!$A$2:$C$29,3,0),"-/-")</f>
        <v>Biến phí</v>
      </c>
      <c r="F1158" s="169" t="str">
        <f>iferror(vlookup(C1158,'Master data'!$A$2:$C$29,2,0),"-/-")</f>
        <v>Chi phí hành chính</v>
      </c>
    </row>
    <row r="1159" ht="21.0" customHeight="1">
      <c r="A1159" s="165" t="s">
        <v>984</v>
      </c>
      <c r="B1159" s="166" t="s">
        <v>1033</v>
      </c>
      <c r="C1159" s="167" t="s">
        <v>112</v>
      </c>
      <c r="D1159" s="168">
        <v>500000.0</v>
      </c>
      <c r="E1159" s="169" t="str">
        <f>iferror(vlookup(C1159,'Master data'!$A$2:$C$29,3,0),"-/-")</f>
        <v>Biến phí</v>
      </c>
      <c r="F1159" s="169" t="str">
        <f>iferror(vlookup(C1159,'Master data'!$A$2:$C$29,2,0),"-/-")</f>
        <v>Chi phí hành chính</v>
      </c>
    </row>
    <row r="1160" ht="21.0" customHeight="1">
      <c r="A1160" s="165" t="s">
        <v>984</v>
      </c>
      <c r="B1160" s="166" t="s">
        <v>1034</v>
      </c>
      <c r="C1160" s="167" t="s">
        <v>112</v>
      </c>
      <c r="D1160" s="168">
        <v>180000.0</v>
      </c>
      <c r="E1160" s="169" t="str">
        <f>iferror(vlookup(C1160,'Master data'!$A$2:$C$29,3,0),"-/-")</f>
        <v>Biến phí</v>
      </c>
      <c r="F1160" s="169" t="str">
        <f>iferror(vlookup(C1160,'Master data'!$A$2:$C$29,2,0),"-/-")</f>
        <v>Chi phí hành chính</v>
      </c>
    </row>
    <row r="1161" ht="21.0" customHeight="1">
      <c r="A1161" s="165" t="s">
        <v>984</v>
      </c>
      <c r="B1161" s="166" t="s">
        <v>1035</v>
      </c>
      <c r="C1161" s="167" t="s">
        <v>112</v>
      </c>
      <c r="D1161" s="168">
        <v>1200000.0</v>
      </c>
      <c r="E1161" s="169" t="str">
        <f>iferror(vlookup(C1161,'Master data'!$A$2:$C$29,3,0),"-/-")</f>
        <v>Biến phí</v>
      </c>
      <c r="F1161" s="169" t="str">
        <f>iferror(vlookup(C1161,'Master data'!$A$2:$C$29,2,0),"-/-")</f>
        <v>Chi phí hành chính</v>
      </c>
    </row>
    <row r="1162" ht="21.0" customHeight="1">
      <c r="A1162" s="165" t="s">
        <v>984</v>
      </c>
      <c r="B1162" s="166" t="s">
        <v>1036</v>
      </c>
      <c r="C1162" s="167" t="s">
        <v>112</v>
      </c>
      <c r="D1162" s="168">
        <v>525000.0</v>
      </c>
      <c r="E1162" s="169" t="str">
        <f>iferror(vlookup(C1162,'Master data'!$A$2:$C$29,3,0),"-/-")</f>
        <v>Biến phí</v>
      </c>
      <c r="F1162" s="169" t="str">
        <f>iferror(vlookup(C1162,'Master data'!$A$2:$C$29,2,0),"-/-")</f>
        <v>Chi phí hành chính</v>
      </c>
    </row>
    <row r="1163" ht="21.0" customHeight="1">
      <c r="A1163" s="165" t="s">
        <v>984</v>
      </c>
      <c r="B1163" s="166" t="s">
        <v>1033</v>
      </c>
      <c r="C1163" s="167" t="s">
        <v>112</v>
      </c>
      <c r="D1163" s="168">
        <v>1200000.0</v>
      </c>
      <c r="E1163" s="169" t="str">
        <f>iferror(vlookup(C1163,'Master data'!$A$2:$C$29,3,0),"-/-")</f>
        <v>Biến phí</v>
      </c>
      <c r="F1163" s="169" t="str">
        <f>iferror(vlookup(C1163,'Master data'!$A$2:$C$29,2,0),"-/-")</f>
        <v>Chi phí hành chính</v>
      </c>
    </row>
    <row r="1164" ht="21.0" customHeight="1">
      <c r="A1164" s="165" t="s">
        <v>984</v>
      </c>
      <c r="B1164" s="166" t="s">
        <v>1037</v>
      </c>
      <c r="C1164" s="167" t="s">
        <v>112</v>
      </c>
      <c r="D1164" s="168">
        <v>600000.0</v>
      </c>
      <c r="E1164" s="169" t="str">
        <f>iferror(vlookup(C1164,'Master data'!$A$2:$C$29,3,0),"-/-")</f>
        <v>Biến phí</v>
      </c>
      <c r="F1164" s="169" t="str">
        <f>iferror(vlookup(C1164,'Master data'!$A$2:$C$29,2,0),"-/-")</f>
        <v>Chi phí hành chính</v>
      </c>
    </row>
    <row r="1165" ht="21.0" customHeight="1">
      <c r="A1165" s="165" t="s">
        <v>984</v>
      </c>
      <c r="B1165" s="166" t="s">
        <v>1038</v>
      </c>
      <c r="C1165" s="167" t="s">
        <v>112</v>
      </c>
      <c r="D1165" s="168">
        <v>175000.0</v>
      </c>
      <c r="E1165" s="169" t="str">
        <f>iferror(vlookup(C1165,'Master data'!$A$2:$C$29,3,0),"-/-")</f>
        <v>Biến phí</v>
      </c>
      <c r="F1165" s="169" t="str">
        <f>iferror(vlookup(C1165,'Master data'!$A$2:$C$29,2,0),"-/-")</f>
        <v>Chi phí hành chính</v>
      </c>
    </row>
    <row r="1166" ht="21.0" customHeight="1">
      <c r="A1166" s="165" t="s">
        <v>984</v>
      </c>
      <c r="B1166" s="166" t="s">
        <v>1039</v>
      </c>
      <c r="C1166" s="167" t="s">
        <v>112</v>
      </c>
      <c r="D1166" s="168">
        <v>2500000.0</v>
      </c>
      <c r="E1166" s="169" t="str">
        <f>iferror(vlookup(C1166,'Master data'!$A$2:$C$29,3,0),"-/-")</f>
        <v>Biến phí</v>
      </c>
      <c r="F1166" s="169" t="str">
        <f>iferror(vlookup(C1166,'Master data'!$A$2:$C$29,2,0),"-/-")</f>
        <v>Chi phí hành chính</v>
      </c>
    </row>
    <row r="1167" ht="21.0" customHeight="1">
      <c r="A1167" s="165" t="s">
        <v>984</v>
      </c>
      <c r="B1167" s="166" t="s">
        <v>1040</v>
      </c>
      <c r="C1167" s="167" t="s">
        <v>112</v>
      </c>
      <c r="D1167" s="168">
        <v>4000000.0</v>
      </c>
      <c r="E1167" s="169" t="str">
        <f>iferror(vlookup(C1167,'Master data'!$A$2:$C$29,3,0),"-/-")</f>
        <v>Biến phí</v>
      </c>
      <c r="F1167" s="169" t="str">
        <f>iferror(vlookup(C1167,'Master data'!$A$2:$C$29,2,0),"-/-")</f>
        <v>Chi phí hành chính</v>
      </c>
    </row>
    <row r="1168" ht="21.0" customHeight="1">
      <c r="A1168" s="165" t="s">
        <v>984</v>
      </c>
      <c r="B1168" s="166" t="s">
        <v>338</v>
      </c>
      <c r="C1168" s="167" t="s">
        <v>112</v>
      </c>
      <c r="D1168" s="168">
        <v>216000.0</v>
      </c>
      <c r="E1168" s="169" t="str">
        <f>iferror(vlookup(C1168,'Master data'!$A$2:$C$29,3,0),"-/-")</f>
        <v>Biến phí</v>
      </c>
      <c r="F1168" s="169" t="str">
        <f>iferror(vlookup(C1168,'Master data'!$A$2:$C$29,2,0),"-/-")</f>
        <v>Chi phí hành chính</v>
      </c>
    </row>
    <row r="1169" ht="21.0" customHeight="1">
      <c r="A1169" s="165" t="s">
        <v>984</v>
      </c>
      <c r="B1169" s="166" t="s">
        <v>1041</v>
      </c>
      <c r="C1169" s="167" t="s">
        <v>112</v>
      </c>
      <c r="D1169" s="168">
        <v>1000000.0</v>
      </c>
      <c r="E1169" s="169" t="str">
        <f>iferror(vlookup(C1169,'Master data'!$A$2:$C$29,3,0),"-/-")</f>
        <v>Biến phí</v>
      </c>
      <c r="F1169" s="169" t="str">
        <f>iferror(vlookup(C1169,'Master data'!$A$2:$C$29,2,0),"-/-")</f>
        <v>Chi phí hành chính</v>
      </c>
    </row>
    <row r="1170" ht="21.0" customHeight="1">
      <c r="A1170" s="165" t="s">
        <v>984</v>
      </c>
      <c r="B1170" s="166" t="s">
        <v>1042</v>
      </c>
      <c r="C1170" s="167" t="s">
        <v>112</v>
      </c>
      <c r="D1170" s="168">
        <v>625000.0</v>
      </c>
      <c r="E1170" s="169" t="str">
        <f>iferror(vlookup(C1170,'Master data'!$A$2:$C$29,3,0),"-/-")</f>
        <v>Biến phí</v>
      </c>
      <c r="F1170" s="169" t="str">
        <f>iferror(vlookup(C1170,'Master data'!$A$2:$C$29,2,0),"-/-")</f>
        <v>Chi phí hành chính</v>
      </c>
    </row>
    <row r="1171" ht="21.0" customHeight="1">
      <c r="A1171" s="165" t="s">
        <v>984</v>
      </c>
      <c r="B1171" s="166" t="s">
        <v>331</v>
      </c>
      <c r="C1171" s="167" t="s">
        <v>112</v>
      </c>
      <c r="D1171" s="168">
        <v>400000.0</v>
      </c>
      <c r="E1171" s="169" t="str">
        <f>iferror(vlookup(C1171,'Master data'!$A$2:$C$29,3,0),"-/-")</f>
        <v>Biến phí</v>
      </c>
      <c r="F1171" s="169" t="str">
        <f>iferror(vlookup(C1171,'Master data'!$A$2:$C$29,2,0),"-/-")</f>
        <v>Chi phí hành chính</v>
      </c>
    </row>
    <row r="1172" ht="21.0" customHeight="1">
      <c r="A1172" s="165" t="s">
        <v>984</v>
      </c>
      <c r="B1172" s="166" t="s">
        <v>1043</v>
      </c>
      <c r="C1172" s="167" t="s">
        <v>112</v>
      </c>
      <c r="D1172" s="168">
        <v>107000.0</v>
      </c>
      <c r="E1172" s="169" t="str">
        <f>iferror(vlookup(C1172,'Master data'!$A$2:$C$29,3,0),"-/-")</f>
        <v>Biến phí</v>
      </c>
      <c r="F1172" s="169" t="str">
        <f>iferror(vlookup(C1172,'Master data'!$A$2:$C$29,2,0),"-/-")</f>
        <v>Chi phí hành chính</v>
      </c>
    </row>
    <row r="1173" ht="21.0" customHeight="1">
      <c r="A1173" s="165" t="s">
        <v>984</v>
      </c>
      <c r="B1173" s="166" t="s">
        <v>344</v>
      </c>
      <c r="C1173" s="167" t="s">
        <v>112</v>
      </c>
      <c r="D1173" s="168">
        <v>50000.0</v>
      </c>
      <c r="E1173" s="169" t="str">
        <f>iferror(vlookup(C1173,'Master data'!$A$2:$C$29,3,0),"-/-")</f>
        <v>Biến phí</v>
      </c>
      <c r="F1173" s="169" t="str">
        <f>iferror(vlookup(C1173,'Master data'!$A$2:$C$29,2,0),"-/-")</f>
        <v>Chi phí hành chính</v>
      </c>
    </row>
    <row r="1174" ht="21.0" customHeight="1">
      <c r="A1174" s="165" t="s">
        <v>984</v>
      </c>
      <c r="B1174" s="166" t="s">
        <v>291</v>
      </c>
      <c r="C1174" s="167" t="s">
        <v>112</v>
      </c>
      <c r="D1174" s="168">
        <v>20000.0</v>
      </c>
      <c r="E1174" s="169" t="str">
        <f>iferror(vlookup(C1174,'Master data'!$A$2:$C$29,3,0),"-/-")</f>
        <v>Biến phí</v>
      </c>
      <c r="F1174" s="169" t="str">
        <f>iferror(vlookup(C1174,'Master data'!$A$2:$C$29,2,0),"-/-")</f>
        <v>Chi phí hành chính</v>
      </c>
    </row>
    <row r="1175" ht="21.0" customHeight="1">
      <c r="A1175" s="165" t="s">
        <v>984</v>
      </c>
      <c r="B1175" s="166" t="s">
        <v>1044</v>
      </c>
      <c r="C1175" s="167" t="s">
        <v>112</v>
      </c>
      <c r="D1175" s="168">
        <v>20000.0</v>
      </c>
      <c r="E1175" s="169" t="str">
        <f>iferror(vlookup(C1175,'Master data'!$A$2:$C$29,3,0),"-/-")</f>
        <v>Biến phí</v>
      </c>
      <c r="F1175" s="169" t="str">
        <f>iferror(vlookup(C1175,'Master data'!$A$2:$C$29,2,0),"-/-")</f>
        <v>Chi phí hành chính</v>
      </c>
    </row>
    <row r="1176" ht="21.0" customHeight="1">
      <c r="A1176" s="165" t="s">
        <v>984</v>
      </c>
      <c r="B1176" s="166" t="s">
        <v>291</v>
      </c>
      <c r="C1176" s="167" t="s">
        <v>112</v>
      </c>
      <c r="D1176" s="168">
        <v>45000.0</v>
      </c>
      <c r="E1176" s="169" t="str">
        <f>iferror(vlookup(C1176,'Master data'!$A$2:$C$29,3,0),"-/-")</f>
        <v>Biến phí</v>
      </c>
      <c r="F1176" s="169" t="str">
        <f>iferror(vlookup(C1176,'Master data'!$A$2:$C$29,2,0),"-/-")</f>
        <v>Chi phí hành chính</v>
      </c>
    </row>
    <row r="1177" ht="21.0" customHeight="1">
      <c r="A1177" s="165" t="s">
        <v>984</v>
      </c>
      <c r="B1177" s="166" t="s">
        <v>291</v>
      </c>
      <c r="C1177" s="167" t="s">
        <v>112</v>
      </c>
      <c r="D1177" s="168">
        <v>85000.0</v>
      </c>
      <c r="E1177" s="169" t="str">
        <f>iferror(vlookup(C1177,'Master data'!$A$2:$C$29,3,0),"-/-")</f>
        <v>Biến phí</v>
      </c>
      <c r="F1177" s="169" t="str">
        <f>iferror(vlookup(C1177,'Master data'!$A$2:$C$29,2,0),"-/-")</f>
        <v>Chi phí hành chính</v>
      </c>
    </row>
    <row r="1178" ht="21.0" customHeight="1">
      <c r="A1178" s="165" t="s">
        <v>984</v>
      </c>
      <c r="B1178" s="166" t="s">
        <v>344</v>
      </c>
      <c r="C1178" s="167" t="s">
        <v>112</v>
      </c>
      <c r="D1178" s="168">
        <v>50000.0</v>
      </c>
      <c r="E1178" s="169" t="str">
        <f>iferror(vlookup(C1178,'Master data'!$A$2:$C$29,3,0),"-/-")</f>
        <v>Biến phí</v>
      </c>
      <c r="F1178" s="169" t="str">
        <f>iferror(vlookup(C1178,'Master data'!$A$2:$C$29,2,0),"-/-")</f>
        <v>Chi phí hành chính</v>
      </c>
    </row>
    <row r="1179" ht="21.0" customHeight="1">
      <c r="A1179" s="165" t="s">
        <v>984</v>
      </c>
      <c r="B1179" s="166" t="s">
        <v>1045</v>
      </c>
      <c r="C1179" s="167" t="s">
        <v>112</v>
      </c>
      <c r="D1179" s="168">
        <v>40000.0</v>
      </c>
      <c r="E1179" s="169" t="str">
        <f>iferror(vlookup(C1179,'Master data'!$A$2:$C$29,3,0),"-/-")</f>
        <v>Biến phí</v>
      </c>
      <c r="F1179" s="169" t="str">
        <f>iferror(vlookup(C1179,'Master data'!$A$2:$C$29,2,0),"-/-")</f>
        <v>Chi phí hành chính</v>
      </c>
    </row>
    <row r="1180" ht="21.0" customHeight="1">
      <c r="A1180" s="165" t="s">
        <v>984</v>
      </c>
      <c r="B1180" s="166" t="s">
        <v>291</v>
      </c>
      <c r="C1180" s="167" t="s">
        <v>112</v>
      </c>
      <c r="D1180" s="168">
        <v>105000.0</v>
      </c>
      <c r="E1180" s="169" t="str">
        <f>iferror(vlookup(C1180,'Master data'!$A$2:$C$29,3,0),"-/-")</f>
        <v>Biến phí</v>
      </c>
      <c r="F1180" s="169" t="str">
        <f>iferror(vlookup(C1180,'Master data'!$A$2:$C$29,2,0),"-/-")</f>
        <v>Chi phí hành chính</v>
      </c>
    </row>
    <row r="1181" ht="21.0" customHeight="1">
      <c r="A1181" s="165" t="s">
        <v>984</v>
      </c>
      <c r="B1181" s="166" t="s">
        <v>291</v>
      </c>
      <c r="C1181" s="167" t="s">
        <v>112</v>
      </c>
      <c r="D1181" s="168">
        <v>110000.0</v>
      </c>
      <c r="E1181" s="169" t="str">
        <f>iferror(vlookup(C1181,'Master data'!$A$2:$C$29,3,0),"-/-")</f>
        <v>Biến phí</v>
      </c>
      <c r="F1181" s="169" t="str">
        <f>iferror(vlookup(C1181,'Master data'!$A$2:$C$29,2,0),"-/-")</f>
        <v>Chi phí hành chính</v>
      </c>
    </row>
    <row r="1182" ht="21.0" customHeight="1">
      <c r="A1182" s="165" t="s">
        <v>984</v>
      </c>
      <c r="B1182" s="166" t="s">
        <v>291</v>
      </c>
      <c r="C1182" s="167" t="s">
        <v>112</v>
      </c>
      <c r="D1182" s="168">
        <v>145000.0</v>
      </c>
      <c r="E1182" s="169" t="str">
        <f>iferror(vlookup(C1182,'Master data'!$A$2:$C$29,3,0),"-/-")</f>
        <v>Biến phí</v>
      </c>
      <c r="F1182" s="169" t="str">
        <f>iferror(vlookup(C1182,'Master data'!$A$2:$C$29,2,0),"-/-")</f>
        <v>Chi phí hành chính</v>
      </c>
    </row>
    <row r="1183" ht="21.0" customHeight="1">
      <c r="A1183" s="165" t="s">
        <v>984</v>
      </c>
      <c r="B1183" s="166" t="s">
        <v>290</v>
      </c>
      <c r="C1183" s="167" t="s">
        <v>112</v>
      </c>
      <c r="D1183" s="168">
        <v>145000.0</v>
      </c>
      <c r="E1183" s="169" t="str">
        <f>iferror(vlookup(C1183,'Master data'!$A$2:$C$29,3,0),"-/-")</f>
        <v>Biến phí</v>
      </c>
      <c r="F1183" s="169" t="str">
        <f>iferror(vlookup(C1183,'Master data'!$A$2:$C$29,2,0),"-/-")</f>
        <v>Chi phí hành chính</v>
      </c>
    </row>
    <row r="1184" ht="21.0" customHeight="1">
      <c r="A1184" s="165" t="s">
        <v>984</v>
      </c>
      <c r="B1184" s="166" t="s">
        <v>291</v>
      </c>
      <c r="C1184" s="167" t="s">
        <v>112</v>
      </c>
      <c r="D1184" s="168">
        <v>150000.0</v>
      </c>
      <c r="E1184" s="169" t="str">
        <f>iferror(vlookup(C1184,'Master data'!$A$2:$C$29,3,0),"-/-")</f>
        <v>Biến phí</v>
      </c>
      <c r="F1184" s="169" t="str">
        <f>iferror(vlookup(C1184,'Master data'!$A$2:$C$29,2,0),"-/-")</f>
        <v>Chi phí hành chính</v>
      </c>
    </row>
    <row r="1185" ht="21.0" customHeight="1">
      <c r="A1185" s="165" t="s">
        <v>984</v>
      </c>
      <c r="B1185" s="166" t="s">
        <v>291</v>
      </c>
      <c r="C1185" s="167" t="s">
        <v>112</v>
      </c>
      <c r="D1185" s="168">
        <v>176000.0</v>
      </c>
      <c r="E1185" s="169" t="str">
        <f>iferror(vlookup(C1185,'Master data'!$A$2:$C$29,3,0),"-/-")</f>
        <v>Biến phí</v>
      </c>
      <c r="F1185" s="169" t="str">
        <f>iferror(vlookup(C1185,'Master data'!$A$2:$C$29,2,0),"-/-")</f>
        <v>Chi phí hành chính</v>
      </c>
    </row>
    <row r="1186" ht="21.0" customHeight="1">
      <c r="A1186" s="165" t="s">
        <v>984</v>
      </c>
      <c r="B1186" s="166" t="s">
        <v>291</v>
      </c>
      <c r="C1186" s="167" t="s">
        <v>112</v>
      </c>
      <c r="D1186" s="168">
        <v>160000.0</v>
      </c>
      <c r="E1186" s="169" t="str">
        <f>iferror(vlookup(C1186,'Master data'!$A$2:$C$29,3,0),"-/-")</f>
        <v>Biến phí</v>
      </c>
      <c r="F1186" s="169" t="str">
        <f>iferror(vlookup(C1186,'Master data'!$A$2:$C$29,2,0),"-/-")</f>
        <v>Chi phí hành chính</v>
      </c>
    </row>
    <row r="1187" ht="21.0" customHeight="1">
      <c r="A1187" s="165" t="s">
        <v>984</v>
      </c>
      <c r="B1187" s="166" t="s">
        <v>291</v>
      </c>
      <c r="C1187" s="167" t="s">
        <v>112</v>
      </c>
      <c r="D1187" s="168">
        <v>55000.0</v>
      </c>
      <c r="E1187" s="169" t="str">
        <f>iferror(vlookup(C1187,'Master data'!$A$2:$C$29,3,0),"-/-")</f>
        <v>Biến phí</v>
      </c>
      <c r="F1187" s="169" t="str">
        <f>iferror(vlookup(C1187,'Master data'!$A$2:$C$29,2,0),"-/-")</f>
        <v>Chi phí hành chính</v>
      </c>
    </row>
    <row r="1188" ht="21.0" customHeight="1">
      <c r="A1188" s="165" t="s">
        <v>984</v>
      </c>
      <c r="B1188" s="166" t="s">
        <v>344</v>
      </c>
      <c r="C1188" s="167" t="s">
        <v>112</v>
      </c>
      <c r="D1188" s="168">
        <v>75000.0</v>
      </c>
      <c r="E1188" s="169" t="str">
        <f>iferror(vlookup(C1188,'Master data'!$A$2:$C$29,3,0),"-/-")</f>
        <v>Biến phí</v>
      </c>
      <c r="F1188" s="169" t="str">
        <f>iferror(vlookup(C1188,'Master data'!$A$2:$C$29,2,0),"-/-")</f>
        <v>Chi phí hành chính</v>
      </c>
    </row>
    <row r="1189" ht="21.0" customHeight="1">
      <c r="A1189" s="165" t="s">
        <v>984</v>
      </c>
      <c r="B1189" s="166" t="s">
        <v>291</v>
      </c>
      <c r="C1189" s="167" t="s">
        <v>112</v>
      </c>
      <c r="D1189" s="168">
        <v>125000.0</v>
      </c>
      <c r="E1189" s="169" t="str">
        <f>iferror(vlookup(C1189,'Master data'!$A$2:$C$29,3,0),"-/-")</f>
        <v>Biến phí</v>
      </c>
      <c r="F1189" s="169" t="str">
        <f>iferror(vlookup(C1189,'Master data'!$A$2:$C$29,2,0),"-/-")</f>
        <v>Chi phí hành chính</v>
      </c>
    </row>
    <row r="1190" ht="21.0" customHeight="1">
      <c r="A1190" s="165" t="s">
        <v>984</v>
      </c>
      <c r="B1190" s="166" t="s">
        <v>344</v>
      </c>
      <c r="C1190" s="167" t="s">
        <v>112</v>
      </c>
      <c r="D1190" s="168">
        <v>166000.0</v>
      </c>
      <c r="E1190" s="169" t="str">
        <f>iferror(vlookup(C1190,'Master data'!$A$2:$C$29,3,0),"-/-")</f>
        <v>Biến phí</v>
      </c>
      <c r="F1190" s="169" t="str">
        <f>iferror(vlookup(C1190,'Master data'!$A$2:$C$29,2,0),"-/-")</f>
        <v>Chi phí hành chính</v>
      </c>
    </row>
    <row r="1191" ht="21.0" customHeight="1">
      <c r="A1191" s="165" t="s">
        <v>984</v>
      </c>
      <c r="B1191" s="166" t="s">
        <v>291</v>
      </c>
      <c r="C1191" s="167" t="s">
        <v>112</v>
      </c>
      <c r="D1191" s="168">
        <v>25000.0</v>
      </c>
      <c r="E1191" s="169" t="str">
        <f>iferror(vlookup(C1191,'Master data'!$A$2:$C$29,3,0),"-/-")</f>
        <v>Biến phí</v>
      </c>
      <c r="F1191" s="169" t="str">
        <f>iferror(vlookup(C1191,'Master data'!$A$2:$C$29,2,0),"-/-")</f>
        <v>Chi phí hành chính</v>
      </c>
    </row>
    <row r="1192" ht="21.0" customHeight="1">
      <c r="A1192" s="165" t="s">
        <v>984</v>
      </c>
      <c r="B1192" s="166" t="s">
        <v>291</v>
      </c>
      <c r="C1192" s="167" t="s">
        <v>112</v>
      </c>
      <c r="D1192" s="168">
        <v>120000.0</v>
      </c>
      <c r="E1192" s="169" t="str">
        <f>iferror(vlookup(C1192,'Master data'!$A$2:$C$29,3,0),"-/-")</f>
        <v>Biến phí</v>
      </c>
      <c r="F1192" s="169" t="str">
        <f>iferror(vlookup(C1192,'Master data'!$A$2:$C$29,2,0),"-/-")</f>
        <v>Chi phí hành chính</v>
      </c>
    </row>
    <row r="1193" ht="21.0" customHeight="1">
      <c r="A1193" s="165" t="s">
        <v>984</v>
      </c>
      <c r="B1193" s="166" t="s">
        <v>291</v>
      </c>
      <c r="C1193" s="167" t="s">
        <v>112</v>
      </c>
      <c r="D1193" s="168">
        <v>182000.0</v>
      </c>
      <c r="E1193" s="169" t="str">
        <f>iferror(vlookup(C1193,'Master data'!$A$2:$C$29,3,0),"-/-")</f>
        <v>Biến phí</v>
      </c>
      <c r="F1193" s="169" t="str">
        <f>iferror(vlookup(C1193,'Master data'!$A$2:$C$29,2,0),"-/-")</f>
        <v>Chi phí hành chính</v>
      </c>
    </row>
    <row r="1194" ht="21.0" customHeight="1">
      <c r="A1194" s="165" t="s">
        <v>984</v>
      </c>
      <c r="B1194" s="166" t="s">
        <v>876</v>
      </c>
      <c r="C1194" s="167" t="s">
        <v>95</v>
      </c>
      <c r="D1194" s="168">
        <v>3.0E7</v>
      </c>
      <c r="E1194" s="169" t="str">
        <f>iferror(vlookup(C1194,'Master data'!$A$2:$C$29,3,0),"-/-")</f>
        <v>Biến phí</v>
      </c>
      <c r="F1194" s="169" t="str">
        <f>iferror(vlookup(C1194,'Master data'!$A$2:$C$29,2,0),"-/-")</f>
        <v>Chi phí bán hàng</v>
      </c>
    </row>
    <row r="1195" ht="21.0" customHeight="1">
      <c r="A1195" s="165" t="s">
        <v>984</v>
      </c>
      <c r="B1195" s="166" t="s">
        <v>876</v>
      </c>
      <c r="C1195" s="167" t="s">
        <v>95</v>
      </c>
      <c r="D1195" s="168">
        <v>5.0E7</v>
      </c>
      <c r="E1195" s="169" t="str">
        <f>iferror(vlookup(C1195,'Master data'!$A$2:$C$29,3,0),"-/-")</f>
        <v>Biến phí</v>
      </c>
      <c r="F1195" s="169" t="str">
        <f>iferror(vlookup(C1195,'Master data'!$A$2:$C$29,2,0),"-/-")</f>
        <v>Chi phí bán hàng</v>
      </c>
    </row>
    <row r="1196" ht="21.0" customHeight="1">
      <c r="A1196" s="165" t="s">
        <v>984</v>
      </c>
      <c r="B1196" s="166" t="s">
        <v>876</v>
      </c>
      <c r="C1196" s="167" t="s">
        <v>95</v>
      </c>
      <c r="D1196" s="168">
        <v>3.0E7</v>
      </c>
      <c r="E1196" s="169" t="str">
        <f>iferror(vlookup(C1196,'Master data'!$A$2:$C$29,3,0),"-/-")</f>
        <v>Biến phí</v>
      </c>
      <c r="F1196" s="169" t="str">
        <f>iferror(vlookup(C1196,'Master data'!$A$2:$C$29,2,0),"-/-")</f>
        <v>Chi phí bán hàng</v>
      </c>
    </row>
    <row r="1197" ht="21.0" customHeight="1">
      <c r="A1197" s="165" t="s">
        <v>984</v>
      </c>
      <c r="B1197" s="166" t="s">
        <v>876</v>
      </c>
      <c r="C1197" s="167" t="s">
        <v>95</v>
      </c>
      <c r="D1197" s="168">
        <v>3.0E7</v>
      </c>
      <c r="E1197" s="169" t="str">
        <f>iferror(vlookup(C1197,'Master data'!$A$2:$C$29,3,0),"-/-")</f>
        <v>Biến phí</v>
      </c>
      <c r="F1197" s="169" t="str">
        <f>iferror(vlookup(C1197,'Master data'!$A$2:$C$29,2,0),"-/-")</f>
        <v>Chi phí bán hàng</v>
      </c>
    </row>
    <row r="1198" ht="21.0" customHeight="1">
      <c r="A1198" s="165" t="s">
        <v>984</v>
      </c>
      <c r="B1198" s="166" t="s">
        <v>930</v>
      </c>
      <c r="C1198" s="167" t="s">
        <v>112</v>
      </c>
      <c r="D1198" s="168">
        <v>209333.0</v>
      </c>
      <c r="E1198" s="169" t="str">
        <f>iferror(vlookup(C1198,'Master data'!$A$2:$C$29,3,0),"-/-")</f>
        <v>Biến phí</v>
      </c>
      <c r="F1198" s="169" t="str">
        <f>iferror(vlookup(C1198,'Master data'!$A$2:$C$29,2,0),"-/-")</f>
        <v>Chi phí hành chính</v>
      </c>
    </row>
    <row r="1199" ht="21.0" customHeight="1">
      <c r="A1199" s="165" t="s">
        <v>984</v>
      </c>
      <c r="B1199" s="166" t="s">
        <v>1046</v>
      </c>
      <c r="C1199" s="167" t="s">
        <v>120</v>
      </c>
      <c r="D1199" s="168">
        <v>1.7E7</v>
      </c>
      <c r="E1199" s="169" t="str">
        <f>iferror(vlookup(C1199,'Master data'!$A$2:$C$29,3,0),"-/-")</f>
        <v>Định phí</v>
      </c>
      <c r="F1199" s="169" t="str">
        <f>iferror(vlookup(C1199,'Master data'!$A$2:$C$29,2,0),"-/-")</f>
        <v>Chi phí QLDN</v>
      </c>
    </row>
    <row r="1200" ht="21.0" customHeight="1">
      <c r="A1200" s="165" t="s">
        <v>984</v>
      </c>
      <c r="B1200" s="166" t="s">
        <v>1047</v>
      </c>
      <c r="C1200" s="167" t="s">
        <v>120</v>
      </c>
      <c r="D1200" s="168">
        <v>5.75E7</v>
      </c>
      <c r="E1200" s="169" t="str">
        <f>iferror(vlookup(C1200,'Master data'!$A$2:$C$29,3,0),"-/-")</f>
        <v>Định phí</v>
      </c>
      <c r="F1200" s="169" t="str">
        <f>iferror(vlookup(C1200,'Master data'!$A$2:$C$29,2,0),"-/-")</f>
        <v>Chi phí QLDN</v>
      </c>
    </row>
    <row r="1201" ht="21.0" customHeight="1">
      <c r="A1201" s="165" t="s">
        <v>984</v>
      </c>
      <c r="B1201" s="166" t="s">
        <v>658</v>
      </c>
      <c r="C1201" s="167" t="s">
        <v>121</v>
      </c>
      <c r="D1201" s="168">
        <v>1.888E7</v>
      </c>
      <c r="E1201" s="169" t="str">
        <f>iferror(vlookup(C1201,'Master data'!$A$2:$C$29,3,0),"-/-")</f>
        <v>Định phí</v>
      </c>
      <c r="F1201" s="169" t="str">
        <f>iferror(vlookup(C1201,'Master data'!$A$2:$C$29,2,0),"-/-")</f>
        <v>Chi phí QLDN</v>
      </c>
    </row>
    <row r="1202" ht="21.0" customHeight="1">
      <c r="A1202" s="165" t="s">
        <v>984</v>
      </c>
      <c r="B1202" s="166" t="s">
        <v>970</v>
      </c>
      <c r="C1202" s="167" t="s">
        <v>121</v>
      </c>
      <c r="D1202" s="168">
        <v>8747000.0</v>
      </c>
      <c r="E1202" s="169" t="str">
        <f>iferror(vlookup(C1202,'Master data'!$A$2:$C$29,3,0),"-/-")</f>
        <v>Định phí</v>
      </c>
      <c r="F1202" s="169" t="str">
        <f>iferror(vlookup(C1202,'Master data'!$A$2:$C$29,2,0),"-/-")</f>
        <v>Chi phí QLDN</v>
      </c>
    </row>
    <row r="1203" ht="21.0" customHeight="1">
      <c r="A1203" s="165" t="s">
        <v>984</v>
      </c>
      <c r="B1203" s="166" t="s">
        <v>930</v>
      </c>
      <c r="C1203" s="167" t="s">
        <v>112</v>
      </c>
      <c r="D1203" s="168">
        <v>653333.0</v>
      </c>
      <c r="E1203" s="169" t="str">
        <f>iferror(vlookup(C1203,'Master data'!$A$2:$C$29,3,0),"-/-")</f>
        <v>Biến phí</v>
      </c>
      <c r="F1203" s="169" t="str">
        <f>iferror(vlookup(C1203,'Master data'!$A$2:$C$29,2,0),"-/-")</f>
        <v>Chi phí hành chính</v>
      </c>
    </row>
    <row r="1204" ht="21.0" customHeight="1">
      <c r="A1204" s="165" t="s">
        <v>984</v>
      </c>
      <c r="B1204" s="166" t="s">
        <v>1048</v>
      </c>
      <c r="C1204" s="167" t="s">
        <v>116</v>
      </c>
      <c r="D1204" s="168">
        <v>3498000.0</v>
      </c>
      <c r="E1204" s="169" t="str">
        <f>iferror(vlookup(C1204,'Master data'!$A$2:$C$29,3,0),"-/-")</f>
        <v>Định phí</v>
      </c>
      <c r="F1204" s="169" t="str">
        <f>iferror(vlookup(C1204,'Master data'!$A$2:$C$29,2,0),"-/-")</f>
        <v>Chi phí hành chính</v>
      </c>
    </row>
    <row r="1205" ht="21.0" customHeight="1">
      <c r="A1205" s="165" t="s">
        <v>984</v>
      </c>
      <c r="B1205" s="166" t="s">
        <v>1049</v>
      </c>
      <c r="C1205" s="167" t="s">
        <v>116</v>
      </c>
      <c r="D1205" s="168">
        <v>1379333.0</v>
      </c>
      <c r="E1205" s="169" t="str">
        <f>iferror(vlookup(C1205,'Master data'!$A$2:$C$29,3,0),"-/-")</f>
        <v>Định phí</v>
      </c>
      <c r="F1205" s="169" t="str">
        <f>iferror(vlookup(C1205,'Master data'!$A$2:$C$29,2,0),"-/-")</f>
        <v>Chi phí hành chính</v>
      </c>
    </row>
    <row r="1206" ht="21.0" customHeight="1">
      <c r="A1206" s="165" t="s">
        <v>984</v>
      </c>
      <c r="B1206" s="166" t="s">
        <v>1050</v>
      </c>
      <c r="C1206" s="167" t="s">
        <v>111</v>
      </c>
      <c r="D1206" s="168">
        <v>3.0E7</v>
      </c>
      <c r="E1206" s="169" t="str">
        <f>iferror(vlookup(C1206,'Master data'!$A$2:$C$29,3,0),"-/-")</f>
        <v>Định phí</v>
      </c>
      <c r="F1206" s="169" t="str">
        <f>iferror(vlookup(C1206,'Master data'!$A$2:$C$29,2,0),"-/-")</f>
        <v>Chi phí khác</v>
      </c>
    </row>
    <row r="1207" ht="21.0" customHeight="1">
      <c r="A1207" s="165" t="s">
        <v>984</v>
      </c>
      <c r="B1207" s="166" t="s">
        <v>1051</v>
      </c>
      <c r="C1207" s="167" t="s">
        <v>99</v>
      </c>
      <c r="D1207" s="168">
        <v>2500000.0</v>
      </c>
      <c r="E1207" s="169" t="str">
        <f>iferror(vlookup(C1207,'Master data'!$A$2:$C$29,3,0),"-/-")</f>
        <v>Biến phí</v>
      </c>
      <c r="F1207" s="169" t="str">
        <f>iferror(vlookup(C1207,'Master data'!$A$2:$C$29,2,0),"-/-")</f>
        <v>Chi phí giá vốn</v>
      </c>
    </row>
    <row r="1208" ht="21.0" customHeight="1">
      <c r="A1208" s="165" t="s">
        <v>984</v>
      </c>
      <c r="B1208" s="166" t="s">
        <v>1052</v>
      </c>
      <c r="C1208" s="167" t="s">
        <v>99</v>
      </c>
      <c r="D1208" s="168">
        <v>5440000.0</v>
      </c>
      <c r="E1208" s="169" t="str">
        <f>iferror(vlookup(C1208,'Master data'!$A$2:$C$29,3,0),"-/-")</f>
        <v>Biến phí</v>
      </c>
      <c r="F1208" s="169" t="str">
        <f>iferror(vlookup(C1208,'Master data'!$A$2:$C$29,2,0),"-/-")</f>
        <v>Chi phí giá vốn</v>
      </c>
    </row>
    <row r="1209" ht="21.0" customHeight="1">
      <c r="A1209" s="165" t="s">
        <v>984</v>
      </c>
      <c r="B1209" s="166" t="s">
        <v>1053</v>
      </c>
      <c r="C1209" s="167" t="s">
        <v>99</v>
      </c>
      <c r="D1209" s="168">
        <v>2.4165E7</v>
      </c>
      <c r="E1209" s="169" t="str">
        <f>iferror(vlookup(C1209,'Master data'!$A$2:$C$29,3,0),"-/-")</f>
        <v>Biến phí</v>
      </c>
      <c r="F1209" s="169" t="str">
        <f>iferror(vlookup(C1209,'Master data'!$A$2:$C$29,2,0),"-/-")</f>
        <v>Chi phí giá vốn</v>
      </c>
    </row>
    <row r="1210" ht="21.0" customHeight="1">
      <c r="A1210" s="165" t="s">
        <v>984</v>
      </c>
      <c r="B1210" s="166" t="s">
        <v>913</v>
      </c>
      <c r="C1210" s="167" t="s">
        <v>99</v>
      </c>
      <c r="D1210" s="168">
        <v>1405000.0</v>
      </c>
      <c r="E1210" s="169" t="str">
        <f>iferror(vlookup(C1210,'Master data'!$A$2:$C$29,3,0),"-/-")</f>
        <v>Biến phí</v>
      </c>
      <c r="F1210" s="169" t="str">
        <f>iferror(vlookup(C1210,'Master data'!$A$2:$C$29,2,0),"-/-")</f>
        <v>Chi phí giá vốn</v>
      </c>
    </row>
    <row r="1211" ht="21.0" customHeight="1">
      <c r="A1211" s="165" t="s">
        <v>984</v>
      </c>
      <c r="B1211" s="166" t="s">
        <v>1054</v>
      </c>
      <c r="C1211" s="167" t="s">
        <v>99</v>
      </c>
      <c r="D1211" s="168">
        <v>1.4E7</v>
      </c>
      <c r="E1211" s="169" t="str">
        <f>iferror(vlookup(C1211,'Master data'!$A$2:$C$29,3,0),"-/-")</f>
        <v>Biến phí</v>
      </c>
      <c r="F1211" s="169" t="str">
        <f>iferror(vlookup(C1211,'Master data'!$A$2:$C$29,2,0),"-/-")</f>
        <v>Chi phí giá vốn</v>
      </c>
    </row>
    <row r="1212" ht="21.0" customHeight="1">
      <c r="A1212" s="165" t="s">
        <v>984</v>
      </c>
      <c r="B1212" s="166" t="s">
        <v>1055</v>
      </c>
      <c r="C1212" s="167" t="s">
        <v>99</v>
      </c>
      <c r="D1212" s="168">
        <v>1.49E7</v>
      </c>
      <c r="E1212" s="169" t="str">
        <f>iferror(vlookup(C1212,'Master data'!$A$2:$C$29,3,0),"-/-")</f>
        <v>Biến phí</v>
      </c>
      <c r="F1212" s="169" t="str">
        <f>iferror(vlookup(C1212,'Master data'!$A$2:$C$29,2,0),"-/-")</f>
        <v>Chi phí giá vốn</v>
      </c>
    </row>
    <row r="1213" ht="21.0" customHeight="1">
      <c r="A1213" s="165" t="s">
        <v>984</v>
      </c>
      <c r="B1213" s="166" t="s">
        <v>433</v>
      </c>
      <c r="C1213" s="167" t="s">
        <v>102</v>
      </c>
      <c r="D1213" s="168">
        <v>4.9255E8</v>
      </c>
      <c r="E1213" s="169" t="str">
        <f>iferror(vlookup(C1213,'Master data'!$A$2:$C$29,3,0),"-/-")</f>
        <v>Biến phí</v>
      </c>
      <c r="F1213" s="169" t="str">
        <f>iferror(vlookup(C1213,'Master data'!$A$2:$C$29,2,0),"-/-")</f>
        <v>Chi phí giá vốn</v>
      </c>
    </row>
    <row r="1214" ht="21.0" customHeight="1">
      <c r="A1214" s="165" t="s">
        <v>1056</v>
      </c>
      <c r="B1214" s="166" t="s">
        <v>1057</v>
      </c>
      <c r="C1214" s="167" t="s">
        <v>111</v>
      </c>
      <c r="D1214" s="168">
        <v>3.0E7</v>
      </c>
      <c r="E1214" s="169" t="str">
        <f>iferror(vlookup(C1214,'Master data'!$A$2:$C$29,3,0),"-/-")</f>
        <v>Định phí</v>
      </c>
      <c r="F1214" s="169" t="str">
        <f>iferror(vlookup(C1214,'Master data'!$A$2:$C$29,2,0),"-/-")</f>
        <v>Chi phí khác</v>
      </c>
    </row>
    <row r="1215" ht="21.0" customHeight="1">
      <c r="A1215" s="165" t="s">
        <v>1056</v>
      </c>
      <c r="B1215" s="166" t="s">
        <v>592</v>
      </c>
      <c r="C1215" s="167" t="s">
        <v>109</v>
      </c>
      <c r="D1215" s="168">
        <v>3.02039223E8</v>
      </c>
      <c r="E1215" s="169" t="str">
        <f>iferror(vlookup(C1215,'Master data'!$A$2:$C$29,3,0),"-/-")</f>
        <v>Định phí</v>
      </c>
      <c r="F1215" s="169" t="str">
        <f>iferror(vlookup(C1215,'Master data'!$A$2:$C$29,2,0),"-/-")</f>
        <v>Chi phí QLDN</v>
      </c>
    </row>
    <row r="1216" ht="21.0" customHeight="1">
      <c r="A1216" s="165" t="s">
        <v>1056</v>
      </c>
      <c r="B1216" s="166" t="s">
        <v>1058</v>
      </c>
      <c r="C1216" s="167" t="s">
        <v>17</v>
      </c>
      <c r="D1216" s="168">
        <v>4.09120533E8</v>
      </c>
      <c r="E1216" s="169" t="str">
        <f>iferror(vlookup(C1216,'Master data'!$A$2:$C$29,3,0),"-/-")</f>
        <v>Biến phí</v>
      </c>
      <c r="F1216" s="169" t="str">
        <f>iferror(vlookup(C1216,'Master data'!$A$2:$C$29,2,0),"-/-")</f>
        <v>Chi phí bán hàng</v>
      </c>
    </row>
    <row r="1217" ht="21.0" customHeight="1">
      <c r="A1217" s="165" t="s">
        <v>1056</v>
      </c>
      <c r="B1217" s="166" t="s">
        <v>279</v>
      </c>
      <c r="C1217" s="167" t="s">
        <v>112</v>
      </c>
      <c r="D1217" s="168">
        <v>675000.0</v>
      </c>
      <c r="E1217" s="169" t="str">
        <f>iferror(vlookup(C1217,'Master data'!$A$2:$C$29,3,0),"-/-")</f>
        <v>Biến phí</v>
      </c>
      <c r="F1217" s="169" t="str">
        <f>iferror(vlookup(C1217,'Master data'!$A$2:$C$29,2,0),"-/-")</f>
        <v>Chi phí hành chính</v>
      </c>
    </row>
    <row r="1218" ht="21.0" customHeight="1">
      <c r="A1218" s="165" t="s">
        <v>1056</v>
      </c>
      <c r="B1218" s="166" t="s">
        <v>1059</v>
      </c>
      <c r="C1218" s="167" t="s">
        <v>112</v>
      </c>
      <c r="D1218" s="168">
        <v>435000.0</v>
      </c>
      <c r="E1218" s="169" t="str">
        <f>iferror(vlookup(C1218,'Master data'!$A$2:$C$29,3,0),"-/-")</f>
        <v>Biến phí</v>
      </c>
      <c r="F1218" s="169" t="str">
        <f>iferror(vlookup(C1218,'Master data'!$A$2:$C$29,2,0),"-/-")</f>
        <v>Chi phí hành chính</v>
      </c>
    </row>
    <row r="1219" ht="21.0" customHeight="1">
      <c r="A1219" s="165" t="s">
        <v>1056</v>
      </c>
      <c r="B1219" s="166" t="s">
        <v>1060</v>
      </c>
      <c r="C1219" s="167" t="s">
        <v>112</v>
      </c>
      <c r="D1219" s="168">
        <v>600000.0</v>
      </c>
      <c r="E1219" s="169" t="str">
        <f>iferror(vlookup(C1219,'Master data'!$A$2:$C$29,3,0),"-/-")</f>
        <v>Biến phí</v>
      </c>
      <c r="F1219" s="169" t="str">
        <f>iferror(vlookup(C1219,'Master data'!$A$2:$C$29,2,0),"-/-")</f>
        <v>Chi phí hành chính</v>
      </c>
    </row>
    <row r="1220" ht="21.0" customHeight="1">
      <c r="A1220" s="165" t="s">
        <v>1056</v>
      </c>
      <c r="B1220" s="166" t="s">
        <v>275</v>
      </c>
      <c r="C1220" s="167" t="s">
        <v>112</v>
      </c>
      <c r="D1220" s="168">
        <v>270000.0</v>
      </c>
      <c r="E1220" s="169" t="str">
        <f>iferror(vlookup(C1220,'Master data'!$A$2:$C$29,3,0),"-/-")</f>
        <v>Biến phí</v>
      </c>
      <c r="F1220" s="169" t="str">
        <f>iferror(vlookup(C1220,'Master data'!$A$2:$C$29,2,0),"-/-")</f>
        <v>Chi phí hành chính</v>
      </c>
    </row>
    <row r="1221" ht="21.0" customHeight="1">
      <c r="A1221" s="165" t="s">
        <v>1056</v>
      </c>
      <c r="B1221" s="166" t="s">
        <v>280</v>
      </c>
      <c r="C1221" s="167" t="s">
        <v>112</v>
      </c>
      <c r="D1221" s="168">
        <v>423000.0</v>
      </c>
      <c r="E1221" s="169" t="str">
        <f>iferror(vlookup(C1221,'Master data'!$A$2:$C$29,3,0),"-/-")</f>
        <v>Biến phí</v>
      </c>
      <c r="F1221" s="169" t="str">
        <f>iferror(vlookup(C1221,'Master data'!$A$2:$C$29,2,0),"-/-")</f>
        <v>Chi phí hành chính</v>
      </c>
    </row>
    <row r="1222" ht="21.0" customHeight="1">
      <c r="A1222" s="165" t="s">
        <v>1056</v>
      </c>
      <c r="B1222" s="166" t="s">
        <v>375</v>
      </c>
      <c r="C1222" s="167" t="s">
        <v>112</v>
      </c>
      <c r="D1222" s="168">
        <v>160000.0</v>
      </c>
      <c r="E1222" s="169" t="str">
        <f>iferror(vlookup(C1222,'Master data'!$A$2:$C$29,3,0),"-/-")</f>
        <v>Biến phí</v>
      </c>
      <c r="F1222" s="169" t="str">
        <f>iferror(vlookup(C1222,'Master data'!$A$2:$C$29,2,0),"-/-")</f>
        <v>Chi phí hành chính</v>
      </c>
    </row>
    <row r="1223" ht="21.0" customHeight="1">
      <c r="A1223" s="165" t="s">
        <v>1056</v>
      </c>
      <c r="B1223" s="166" t="s">
        <v>275</v>
      </c>
      <c r="C1223" s="167" t="s">
        <v>112</v>
      </c>
      <c r="D1223" s="168">
        <v>254000.0</v>
      </c>
      <c r="E1223" s="169" t="str">
        <f>iferror(vlookup(C1223,'Master data'!$A$2:$C$29,3,0),"-/-")</f>
        <v>Biến phí</v>
      </c>
      <c r="F1223" s="169" t="str">
        <f>iferror(vlookup(C1223,'Master data'!$A$2:$C$29,2,0),"-/-")</f>
        <v>Chi phí hành chính</v>
      </c>
    </row>
    <row r="1224" ht="21.0" customHeight="1">
      <c r="A1224" s="165" t="s">
        <v>1056</v>
      </c>
      <c r="B1224" s="166" t="s">
        <v>1061</v>
      </c>
      <c r="C1224" s="167" t="s">
        <v>112</v>
      </c>
      <c r="D1224" s="168">
        <v>2756000.0</v>
      </c>
      <c r="E1224" s="169" t="str">
        <f>iferror(vlookup(C1224,'Master data'!$A$2:$C$29,3,0),"-/-")</f>
        <v>Biến phí</v>
      </c>
      <c r="F1224" s="169" t="str">
        <f>iferror(vlookup(C1224,'Master data'!$A$2:$C$29,2,0),"-/-")</f>
        <v>Chi phí hành chính</v>
      </c>
    </row>
    <row r="1225" ht="21.0" customHeight="1">
      <c r="A1225" s="165" t="s">
        <v>1056</v>
      </c>
      <c r="B1225" s="166" t="s">
        <v>284</v>
      </c>
      <c r="C1225" s="167" t="s">
        <v>112</v>
      </c>
      <c r="D1225" s="168">
        <v>275000.0</v>
      </c>
      <c r="E1225" s="169" t="str">
        <f>iferror(vlookup(C1225,'Master data'!$A$2:$C$29,3,0),"-/-")</f>
        <v>Biến phí</v>
      </c>
      <c r="F1225" s="169" t="str">
        <f>iferror(vlookup(C1225,'Master data'!$A$2:$C$29,2,0),"-/-")</f>
        <v>Chi phí hành chính</v>
      </c>
    </row>
    <row r="1226" ht="21.0" customHeight="1">
      <c r="A1226" s="165" t="s">
        <v>1056</v>
      </c>
      <c r="B1226" s="166" t="s">
        <v>1062</v>
      </c>
      <c r="C1226" s="167" t="s">
        <v>112</v>
      </c>
      <c r="D1226" s="168">
        <v>350000.0</v>
      </c>
      <c r="E1226" s="169" t="str">
        <f>iferror(vlookup(C1226,'Master data'!$A$2:$C$29,3,0),"-/-")</f>
        <v>Biến phí</v>
      </c>
      <c r="F1226" s="169" t="str">
        <f>iferror(vlookup(C1226,'Master data'!$A$2:$C$29,2,0),"-/-")</f>
        <v>Chi phí hành chính</v>
      </c>
    </row>
    <row r="1227" ht="21.0" customHeight="1">
      <c r="A1227" s="165" t="s">
        <v>1056</v>
      </c>
      <c r="B1227" s="166" t="s">
        <v>1063</v>
      </c>
      <c r="C1227" s="167" t="s">
        <v>112</v>
      </c>
      <c r="D1227" s="168">
        <v>1400000.0</v>
      </c>
      <c r="E1227" s="169" t="str">
        <f>iferror(vlookup(C1227,'Master data'!$A$2:$C$29,3,0),"-/-")</f>
        <v>Biến phí</v>
      </c>
      <c r="F1227" s="169" t="str">
        <f>iferror(vlookup(C1227,'Master data'!$A$2:$C$29,2,0),"-/-")</f>
        <v>Chi phí hành chính</v>
      </c>
    </row>
    <row r="1228" ht="21.0" customHeight="1">
      <c r="A1228" s="165" t="s">
        <v>1056</v>
      </c>
      <c r="B1228" s="166" t="s">
        <v>1064</v>
      </c>
      <c r="C1228" s="167" t="s">
        <v>112</v>
      </c>
      <c r="D1228" s="168">
        <v>1050000.0</v>
      </c>
      <c r="E1228" s="169" t="str">
        <f>iferror(vlookup(C1228,'Master data'!$A$2:$C$29,3,0),"-/-")</f>
        <v>Biến phí</v>
      </c>
      <c r="F1228" s="169" t="str">
        <f>iferror(vlookup(C1228,'Master data'!$A$2:$C$29,2,0),"-/-")</f>
        <v>Chi phí hành chính</v>
      </c>
    </row>
    <row r="1229" ht="21.0" customHeight="1">
      <c r="A1229" s="165" t="s">
        <v>1056</v>
      </c>
      <c r="B1229" s="166" t="s">
        <v>1065</v>
      </c>
      <c r="C1229" s="167" t="s">
        <v>112</v>
      </c>
      <c r="D1229" s="168">
        <v>600000.0</v>
      </c>
      <c r="E1229" s="169" t="str">
        <f>iferror(vlookup(C1229,'Master data'!$A$2:$C$29,3,0),"-/-")</f>
        <v>Biến phí</v>
      </c>
      <c r="F1229" s="169" t="str">
        <f>iferror(vlookup(C1229,'Master data'!$A$2:$C$29,2,0),"-/-")</f>
        <v>Chi phí hành chính</v>
      </c>
    </row>
    <row r="1230" ht="21.0" customHeight="1">
      <c r="A1230" s="165" t="s">
        <v>1056</v>
      </c>
      <c r="B1230" s="166" t="s">
        <v>1066</v>
      </c>
      <c r="C1230" s="167" t="s">
        <v>112</v>
      </c>
      <c r="D1230" s="168">
        <v>400000.0</v>
      </c>
      <c r="E1230" s="169" t="str">
        <f>iferror(vlookup(C1230,'Master data'!$A$2:$C$29,3,0),"-/-")</f>
        <v>Biến phí</v>
      </c>
      <c r="F1230" s="169" t="str">
        <f>iferror(vlookup(C1230,'Master data'!$A$2:$C$29,2,0),"-/-")</f>
        <v>Chi phí hành chính</v>
      </c>
    </row>
    <row r="1231" ht="21.0" customHeight="1">
      <c r="A1231" s="165" t="s">
        <v>1056</v>
      </c>
      <c r="B1231" s="166" t="s">
        <v>1067</v>
      </c>
      <c r="C1231" s="167" t="s">
        <v>112</v>
      </c>
      <c r="D1231" s="168">
        <v>80000.0</v>
      </c>
      <c r="E1231" s="169" t="str">
        <f>iferror(vlookup(C1231,'Master data'!$A$2:$C$29,3,0),"-/-")</f>
        <v>Biến phí</v>
      </c>
      <c r="F1231" s="169" t="str">
        <f>iferror(vlookup(C1231,'Master data'!$A$2:$C$29,2,0),"-/-")</f>
        <v>Chi phí hành chính</v>
      </c>
    </row>
    <row r="1232" ht="21.0" customHeight="1">
      <c r="A1232" s="165" t="s">
        <v>1056</v>
      </c>
      <c r="B1232" s="166" t="s">
        <v>283</v>
      </c>
      <c r="C1232" s="167" t="s">
        <v>112</v>
      </c>
      <c r="D1232" s="168">
        <v>840000.0</v>
      </c>
      <c r="E1232" s="169" t="str">
        <f>iferror(vlookup(C1232,'Master data'!$A$2:$C$29,3,0),"-/-")</f>
        <v>Biến phí</v>
      </c>
      <c r="F1232" s="169" t="str">
        <f>iferror(vlookup(C1232,'Master data'!$A$2:$C$29,2,0),"-/-")</f>
        <v>Chi phí hành chính</v>
      </c>
    </row>
    <row r="1233" ht="21.0" customHeight="1">
      <c r="A1233" s="165" t="s">
        <v>1056</v>
      </c>
      <c r="B1233" s="166" t="s">
        <v>284</v>
      </c>
      <c r="C1233" s="167" t="s">
        <v>112</v>
      </c>
      <c r="D1233" s="168">
        <v>275000.0</v>
      </c>
      <c r="E1233" s="169" t="str">
        <f>iferror(vlookup(C1233,'Master data'!$A$2:$C$29,3,0),"-/-")</f>
        <v>Biến phí</v>
      </c>
      <c r="F1233" s="169" t="str">
        <f>iferror(vlookup(C1233,'Master data'!$A$2:$C$29,2,0),"-/-")</f>
        <v>Chi phí hành chính</v>
      </c>
    </row>
    <row r="1234" ht="21.0" customHeight="1">
      <c r="A1234" s="165" t="s">
        <v>1056</v>
      </c>
      <c r="B1234" s="166" t="s">
        <v>1068</v>
      </c>
      <c r="C1234" s="167" t="s">
        <v>112</v>
      </c>
      <c r="D1234" s="168">
        <v>618500.0</v>
      </c>
      <c r="E1234" s="169" t="str">
        <f>iferror(vlookup(C1234,'Master data'!$A$2:$C$29,3,0),"-/-")</f>
        <v>Biến phí</v>
      </c>
      <c r="F1234" s="169" t="str">
        <f>iferror(vlookup(C1234,'Master data'!$A$2:$C$29,2,0),"-/-")</f>
        <v>Chi phí hành chính</v>
      </c>
    </row>
    <row r="1235" ht="21.0" customHeight="1">
      <c r="A1235" s="165" t="s">
        <v>1056</v>
      </c>
      <c r="B1235" s="166" t="s">
        <v>1069</v>
      </c>
      <c r="C1235" s="167" t="s">
        <v>95</v>
      </c>
      <c r="D1235" s="168">
        <v>2100000.0</v>
      </c>
      <c r="E1235" s="169" t="str">
        <f>iferror(vlookup(C1235,'Master data'!$A$2:$C$29,3,0),"-/-")</f>
        <v>Biến phí</v>
      </c>
      <c r="F1235" s="169" t="str">
        <f>iferror(vlookup(C1235,'Master data'!$A$2:$C$29,2,0),"-/-")</f>
        <v>Chi phí bán hàng</v>
      </c>
    </row>
    <row r="1236" ht="21.0" customHeight="1">
      <c r="A1236" s="165" t="s">
        <v>1056</v>
      </c>
      <c r="B1236" s="166" t="s">
        <v>1070</v>
      </c>
      <c r="C1236" s="167" t="s">
        <v>95</v>
      </c>
      <c r="D1236" s="168">
        <v>3600000.0</v>
      </c>
      <c r="E1236" s="169" t="str">
        <f>iferror(vlookup(C1236,'Master data'!$A$2:$C$29,3,0),"-/-")</f>
        <v>Biến phí</v>
      </c>
      <c r="F1236" s="169" t="str">
        <f>iferror(vlookup(C1236,'Master data'!$A$2:$C$29,2,0),"-/-")</f>
        <v>Chi phí bán hàng</v>
      </c>
    </row>
    <row r="1237" ht="21.0" customHeight="1">
      <c r="A1237" s="165" t="s">
        <v>1056</v>
      </c>
      <c r="B1237" s="166" t="s">
        <v>1071</v>
      </c>
      <c r="C1237" s="167" t="s">
        <v>95</v>
      </c>
      <c r="D1237" s="168">
        <v>1800000.0</v>
      </c>
      <c r="E1237" s="169" t="str">
        <f>iferror(vlookup(C1237,'Master data'!$A$2:$C$29,3,0),"-/-")</f>
        <v>Biến phí</v>
      </c>
      <c r="F1237" s="169" t="str">
        <f>iferror(vlookup(C1237,'Master data'!$A$2:$C$29,2,0),"-/-")</f>
        <v>Chi phí bán hàng</v>
      </c>
    </row>
    <row r="1238" ht="21.0" customHeight="1">
      <c r="A1238" s="165" t="s">
        <v>1056</v>
      </c>
      <c r="B1238" s="166" t="s">
        <v>1072</v>
      </c>
      <c r="C1238" s="167" t="s">
        <v>95</v>
      </c>
      <c r="D1238" s="168">
        <v>500000.0</v>
      </c>
      <c r="E1238" s="169" t="str">
        <f>iferror(vlookup(C1238,'Master data'!$A$2:$C$29,3,0),"-/-")</f>
        <v>Biến phí</v>
      </c>
      <c r="F1238" s="169" t="str">
        <f>iferror(vlookup(C1238,'Master data'!$A$2:$C$29,2,0),"-/-")</f>
        <v>Chi phí bán hàng</v>
      </c>
    </row>
    <row r="1239" ht="21.0" customHeight="1">
      <c r="A1239" s="165" t="s">
        <v>1056</v>
      </c>
      <c r="B1239" s="166" t="s">
        <v>1073</v>
      </c>
      <c r="C1239" s="167" t="s">
        <v>95</v>
      </c>
      <c r="D1239" s="168">
        <v>1616000.0</v>
      </c>
      <c r="E1239" s="169" t="str">
        <f>iferror(vlookup(C1239,'Master data'!$A$2:$C$29,3,0),"-/-")</f>
        <v>Biến phí</v>
      </c>
      <c r="F1239" s="169" t="str">
        <f>iferror(vlookup(C1239,'Master data'!$A$2:$C$29,2,0),"-/-")</f>
        <v>Chi phí bán hàng</v>
      </c>
    </row>
    <row r="1240" ht="21.0" customHeight="1">
      <c r="A1240" s="165" t="s">
        <v>1056</v>
      </c>
      <c r="B1240" s="166" t="s">
        <v>1074</v>
      </c>
      <c r="C1240" s="167" t="s">
        <v>95</v>
      </c>
      <c r="D1240" s="168">
        <v>539737.0</v>
      </c>
      <c r="E1240" s="169" t="str">
        <f>iferror(vlookup(C1240,'Master data'!$A$2:$C$29,3,0),"-/-")</f>
        <v>Biến phí</v>
      </c>
      <c r="F1240" s="169" t="str">
        <f>iferror(vlookup(C1240,'Master data'!$A$2:$C$29,2,0),"-/-")</f>
        <v>Chi phí bán hàng</v>
      </c>
    </row>
    <row r="1241" ht="21.0" customHeight="1">
      <c r="A1241" s="165" t="s">
        <v>1056</v>
      </c>
      <c r="B1241" s="166" t="s">
        <v>1075</v>
      </c>
      <c r="C1241" s="167" t="s">
        <v>95</v>
      </c>
      <c r="D1241" s="168">
        <v>1.81E7</v>
      </c>
      <c r="E1241" s="169" t="str">
        <f>iferror(vlookup(C1241,'Master data'!$A$2:$C$29,3,0),"-/-")</f>
        <v>Biến phí</v>
      </c>
      <c r="F1241" s="169" t="str">
        <f>iferror(vlookup(C1241,'Master data'!$A$2:$C$29,2,0),"-/-")</f>
        <v>Chi phí bán hàng</v>
      </c>
    </row>
    <row r="1242" ht="21.0" customHeight="1">
      <c r="A1242" s="165" t="s">
        <v>1056</v>
      </c>
      <c r="B1242" s="166" t="s">
        <v>1076</v>
      </c>
      <c r="C1242" s="167" t="s">
        <v>95</v>
      </c>
      <c r="D1242" s="168">
        <v>1.8E7</v>
      </c>
      <c r="E1242" s="169" t="str">
        <f>iferror(vlookup(C1242,'Master data'!$A$2:$C$29,3,0),"-/-")</f>
        <v>Biến phí</v>
      </c>
      <c r="F1242" s="169" t="str">
        <f>iferror(vlookup(C1242,'Master data'!$A$2:$C$29,2,0),"-/-")</f>
        <v>Chi phí bán hàng</v>
      </c>
    </row>
    <row r="1243" ht="21.0" customHeight="1">
      <c r="A1243" s="165" t="s">
        <v>1056</v>
      </c>
      <c r="B1243" s="166" t="s">
        <v>1077</v>
      </c>
      <c r="C1243" s="167" t="s">
        <v>95</v>
      </c>
      <c r="D1243" s="168">
        <v>4500000.0</v>
      </c>
      <c r="E1243" s="169" t="str">
        <f>iferror(vlookup(C1243,'Master data'!$A$2:$C$29,3,0),"-/-")</f>
        <v>Biến phí</v>
      </c>
      <c r="F1243" s="169" t="str">
        <f>iferror(vlookup(C1243,'Master data'!$A$2:$C$29,2,0),"-/-")</f>
        <v>Chi phí bán hàng</v>
      </c>
    </row>
    <row r="1244" ht="21.0" customHeight="1">
      <c r="A1244" s="165" t="s">
        <v>1056</v>
      </c>
      <c r="B1244" s="166" t="s">
        <v>1078</v>
      </c>
      <c r="C1244" s="167" t="s">
        <v>95</v>
      </c>
      <c r="D1244" s="168">
        <v>1.8323E7</v>
      </c>
      <c r="E1244" s="169" t="str">
        <f>iferror(vlookup(C1244,'Master data'!$A$2:$C$29,3,0),"-/-")</f>
        <v>Biến phí</v>
      </c>
      <c r="F1244" s="169" t="str">
        <f>iferror(vlookup(C1244,'Master data'!$A$2:$C$29,2,0),"-/-")</f>
        <v>Chi phí bán hàng</v>
      </c>
    </row>
    <row r="1245" ht="21.0" customHeight="1">
      <c r="A1245" s="165" t="s">
        <v>1056</v>
      </c>
      <c r="B1245" s="166" t="s">
        <v>1079</v>
      </c>
      <c r="C1245" s="167" t="s">
        <v>95</v>
      </c>
      <c r="D1245" s="168">
        <v>1.675E7</v>
      </c>
      <c r="E1245" s="169" t="str">
        <f>iferror(vlookup(C1245,'Master data'!$A$2:$C$29,3,0),"-/-")</f>
        <v>Biến phí</v>
      </c>
      <c r="F1245" s="169" t="str">
        <f>iferror(vlookup(C1245,'Master data'!$A$2:$C$29,2,0),"-/-")</f>
        <v>Chi phí bán hàng</v>
      </c>
    </row>
    <row r="1246" ht="21.0" customHeight="1">
      <c r="A1246" s="165" t="s">
        <v>1056</v>
      </c>
      <c r="B1246" s="166" t="s">
        <v>1080</v>
      </c>
      <c r="C1246" s="167" t="s">
        <v>95</v>
      </c>
      <c r="D1246" s="168">
        <v>480000.0</v>
      </c>
      <c r="E1246" s="169" t="str">
        <f>iferror(vlookup(C1246,'Master data'!$A$2:$C$29,3,0),"-/-")</f>
        <v>Biến phí</v>
      </c>
      <c r="F1246" s="169" t="str">
        <f>iferror(vlookup(C1246,'Master data'!$A$2:$C$29,2,0),"-/-")</f>
        <v>Chi phí bán hàng</v>
      </c>
    </row>
    <row r="1247" ht="21.0" customHeight="1">
      <c r="A1247" s="165" t="s">
        <v>1056</v>
      </c>
      <c r="B1247" s="166" t="s">
        <v>1069</v>
      </c>
      <c r="C1247" s="167" t="s">
        <v>95</v>
      </c>
      <c r="D1247" s="168">
        <v>960000.0</v>
      </c>
      <c r="E1247" s="169" t="str">
        <f>iferror(vlookup(C1247,'Master data'!$A$2:$C$29,3,0),"-/-")</f>
        <v>Biến phí</v>
      </c>
      <c r="F1247" s="169" t="str">
        <f>iferror(vlookup(C1247,'Master data'!$A$2:$C$29,2,0),"-/-")</f>
        <v>Chi phí bán hàng</v>
      </c>
    </row>
    <row r="1248" ht="21.0" customHeight="1">
      <c r="A1248" s="165" t="s">
        <v>1056</v>
      </c>
      <c r="B1248" s="166" t="s">
        <v>1081</v>
      </c>
      <c r="C1248" s="167" t="s">
        <v>95</v>
      </c>
      <c r="D1248" s="168">
        <v>332500.0</v>
      </c>
      <c r="E1248" s="169" t="str">
        <f>iferror(vlookup(C1248,'Master data'!$A$2:$C$29,3,0),"-/-")</f>
        <v>Biến phí</v>
      </c>
      <c r="F1248" s="169" t="str">
        <f>iferror(vlookup(C1248,'Master data'!$A$2:$C$29,2,0),"-/-")</f>
        <v>Chi phí bán hàng</v>
      </c>
    </row>
    <row r="1249" ht="21.0" customHeight="1">
      <c r="A1249" s="165" t="s">
        <v>1056</v>
      </c>
      <c r="B1249" s="166" t="s">
        <v>1082</v>
      </c>
      <c r="C1249" s="167" t="s">
        <v>95</v>
      </c>
      <c r="D1249" s="168">
        <v>1975000.0</v>
      </c>
      <c r="E1249" s="169" t="str">
        <f>iferror(vlookup(C1249,'Master data'!$A$2:$C$29,3,0),"-/-")</f>
        <v>Biến phí</v>
      </c>
      <c r="F1249" s="169" t="str">
        <f>iferror(vlookup(C1249,'Master data'!$A$2:$C$29,2,0),"-/-")</f>
        <v>Chi phí bán hàng</v>
      </c>
    </row>
    <row r="1250" ht="21.0" customHeight="1">
      <c r="A1250" s="165" t="s">
        <v>1056</v>
      </c>
      <c r="B1250" s="166" t="s">
        <v>1083</v>
      </c>
      <c r="C1250" s="167" t="s">
        <v>95</v>
      </c>
      <c r="D1250" s="168">
        <v>7880000.0</v>
      </c>
      <c r="E1250" s="169" t="str">
        <f>iferror(vlookup(C1250,'Master data'!$A$2:$C$29,3,0),"-/-")</f>
        <v>Biến phí</v>
      </c>
      <c r="F1250" s="169" t="str">
        <f>iferror(vlookup(C1250,'Master data'!$A$2:$C$29,2,0),"-/-")</f>
        <v>Chi phí bán hàng</v>
      </c>
    </row>
    <row r="1251" ht="21.0" customHeight="1">
      <c r="A1251" s="165" t="s">
        <v>1056</v>
      </c>
      <c r="B1251" s="166" t="s">
        <v>1084</v>
      </c>
      <c r="C1251" s="167" t="s">
        <v>95</v>
      </c>
      <c r="D1251" s="168">
        <v>1025000.0</v>
      </c>
      <c r="E1251" s="169" t="str">
        <f>iferror(vlookup(C1251,'Master data'!$A$2:$C$29,3,0),"-/-")</f>
        <v>Biến phí</v>
      </c>
      <c r="F1251" s="169" t="str">
        <f>iferror(vlookup(C1251,'Master data'!$A$2:$C$29,2,0),"-/-")</f>
        <v>Chi phí bán hàng</v>
      </c>
    </row>
    <row r="1252" ht="21.0" customHeight="1">
      <c r="A1252" s="165" t="s">
        <v>1056</v>
      </c>
      <c r="B1252" s="166" t="s">
        <v>1085</v>
      </c>
      <c r="C1252" s="167" t="s">
        <v>95</v>
      </c>
      <c r="D1252" s="168">
        <v>1.4E7</v>
      </c>
      <c r="E1252" s="169" t="str">
        <f>iferror(vlookup(C1252,'Master data'!$A$2:$C$29,3,0),"-/-")</f>
        <v>Biến phí</v>
      </c>
      <c r="F1252" s="169" t="str">
        <f>iferror(vlookup(C1252,'Master data'!$A$2:$C$29,2,0),"-/-")</f>
        <v>Chi phí bán hàng</v>
      </c>
    </row>
    <row r="1253" ht="21.0" customHeight="1">
      <c r="A1253" s="165" t="s">
        <v>1056</v>
      </c>
      <c r="B1253" s="166" t="s">
        <v>1086</v>
      </c>
      <c r="C1253" s="167" t="s">
        <v>112</v>
      </c>
      <c r="D1253" s="168">
        <v>1060000.0</v>
      </c>
      <c r="E1253" s="169" t="str">
        <f>iferror(vlookup(C1253,'Master data'!$A$2:$C$29,3,0),"-/-")</f>
        <v>Biến phí</v>
      </c>
      <c r="F1253" s="169" t="str">
        <f>iferror(vlookup(C1253,'Master data'!$A$2:$C$29,2,0),"-/-")</f>
        <v>Chi phí hành chính</v>
      </c>
    </row>
    <row r="1254" ht="21.0" customHeight="1">
      <c r="A1254" s="165" t="s">
        <v>1056</v>
      </c>
      <c r="B1254" s="166" t="s">
        <v>1087</v>
      </c>
      <c r="C1254" s="167" t="s">
        <v>112</v>
      </c>
      <c r="D1254" s="168">
        <v>78000.0</v>
      </c>
      <c r="E1254" s="169" t="str">
        <f>iferror(vlookup(C1254,'Master data'!$A$2:$C$29,3,0),"-/-")</f>
        <v>Biến phí</v>
      </c>
      <c r="F1254" s="169" t="str">
        <f>iferror(vlookup(C1254,'Master data'!$A$2:$C$29,2,0),"-/-")</f>
        <v>Chi phí hành chính</v>
      </c>
    </row>
    <row r="1255" ht="21.0" customHeight="1">
      <c r="A1255" s="165" t="s">
        <v>1056</v>
      </c>
      <c r="B1255" s="166" t="s">
        <v>1088</v>
      </c>
      <c r="C1255" s="167" t="s">
        <v>112</v>
      </c>
      <c r="D1255" s="168">
        <v>175000.0</v>
      </c>
      <c r="E1255" s="169" t="str">
        <f>iferror(vlookup(C1255,'Master data'!$A$2:$C$29,3,0),"-/-")</f>
        <v>Biến phí</v>
      </c>
      <c r="F1255" s="169" t="str">
        <f>iferror(vlookup(C1255,'Master data'!$A$2:$C$29,2,0),"-/-")</f>
        <v>Chi phí hành chính</v>
      </c>
    </row>
    <row r="1256" ht="21.0" customHeight="1">
      <c r="A1256" s="165" t="s">
        <v>1056</v>
      </c>
      <c r="B1256" s="166" t="s">
        <v>1089</v>
      </c>
      <c r="C1256" s="167" t="s">
        <v>112</v>
      </c>
      <c r="D1256" s="168">
        <v>420000.0</v>
      </c>
      <c r="E1256" s="169" t="str">
        <f>iferror(vlookup(C1256,'Master data'!$A$2:$C$29,3,0),"-/-")</f>
        <v>Biến phí</v>
      </c>
      <c r="F1256" s="169" t="str">
        <f>iferror(vlookup(C1256,'Master data'!$A$2:$C$29,2,0),"-/-")</f>
        <v>Chi phí hành chính</v>
      </c>
    </row>
    <row r="1257" ht="21.0" customHeight="1">
      <c r="A1257" s="165" t="s">
        <v>1056</v>
      </c>
      <c r="B1257" s="166" t="s">
        <v>1090</v>
      </c>
      <c r="C1257" s="167" t="s">
        <v>112</v>
      </c>
      <c r="D1257" s="168">
        <v>600000.0</v>
      </c>
      <c r="E1257" s="169" t="str">
        <f>iferror(vlookup(C1257,'Master data'!$A$2:$C$29,3,0),"-/-")</f>
        <v>Biến phí</v>
      </c>
      <c r="F1257" s="169" t="str">
        <f>iferror(vlookup(C1257,'Master data'!$A$2:$C$29,2,0),"-/-")</f>
        <v>Chi phí hành chính</v>
      </c>
    </row>
    <row r="1258" ht="21.0" customHeight="1">
      <c r="A1258" s="165" t="s">
        <v>1056</v>
      </c>
      <c r="B1258" s="166" t="s">
        <v>964</v>
      </c>
      <c r="C1258" s="167" t="s">
        <v>112</v>
      </c>
      <c r="D1258" s="168">
        <v>216333.0</v>
      </c>
      <c r="E1258" s="169" t="str">
        <f>iferror(vlookup(C1258,'Master data'!$A$2:$C$29,3,0),"-/-")</f>
        <v>Biến phí</v>
      </c>
      <c r="F1258" s="169" t="str">
        <f>iferror(vlookup(C1258,'Master data'!$A$2:$C$29,2,0),"-/-")</f>
        <v>Chi phí hành chính</v>
      </c>
    </row>
    <row r="1259" ht="21.0" customHeight="1">
      <c r="A1259" s="165" t="s">
        <v>1056</v>
      </c>
      <c r="B1259" s="166" t="s">
        <v>1091</v>
      </c>
      <c r="C1259" s="167" t="s">
        <v>112</v>
      </c>
      <c r="D1259" s="168">
        <v>420000.0</v>
      </c>
      <c r="E1259" s="169" t="str">
        <f>iferror(vlookup(C1259,'Master data'!$A$2:$C$29,3,0),"-/-")</f>
        <v>Biến phí</v>
      </c>
      <c r="F1259" s="169" t="str">
        <f>iferror(vlookup(C1259,'Master data'!$A$2:$C$29,2,0),"-/-")</f>
        <v>Chi phí hành chính</v>
      </c>
    </row>
    <row r="1260" ht="21.0" customHeight="1">
      <c r="A1260" s="165" t="s">
        <v>1056</v>
      </c>
      <c r="B1260" s="166" t="s">
        <v>1092</v>
      </c>
      <c r="C1260" s="167" t="s">
        <v>112</v>
      </c>
      <c r="D1260" s="168">
        <v>3175000.0</v>
      </c>
      <c r="E1260" s="169" t="str">
        <f>iferror(vlookup(C1260,'Master data'!$A$2:$C$29,3,0),"-/-")</f>
        <v>Biến phí</v>
      </c>
      <c r="F1260" s="169" t="str">
        <f>iferror(vlookup(C1260,'Master data'!$A$2:$C$29,2,0),"-/-")</f>
        <v>Chi phí hành chính</v>
      </c>
    </row>
    <row r="1261" ht="21.0" customHeight="1">
      <c r="A1261" s="165" t="s">
        <v>1056</v>
      </c>
      <c r="B1261" s="166" t="s">
        <v>1093</v>
      </c>
      <c r="C1261" s="167" t="s">
        <v>112</v>
      </c>
      <c r="D1261" s="168">
        <v>2400000.0</v>
      </c>
      <c r="E1261" s="169" t="str">
        <f>iferror(vlookup(C1261,'Master data'!$A$2:$C$29,3,0),"-/-")</f>
        <v>Biến phí</v>
      </c>
      <c r="F1261" s="169" t="str">
        <f>iferror(vlookup(C1261,'Master data'!$A$2:$C$29,2,0),"-/-")</f>
        <v>Chi phí hành chính</v>
      </c>
    </row>
    <row r="1262" ht="21.0" customHeight="1">
      <c r="A1262" s="165" t="s">
        <v>1056</v>
      </c>
      <c r="B1262" s="166" t="s">
        <v>1094</v>
      </c>
      <c r="C1262" s="167" t="s">
        <v>112</v>
      </c>
      <c r="D1262" s="168">
        <v>300000.0</v>
      </c>
      <c r="E1262" s="169" t="str">
        <f>iferror(vlookup(C1262,'Master data'!$A$2:$C$29,3,0),"-/-")</f>
        <v>Biến phí</v>
      </c>
      <c r="F1262" s="169" t="str">
        <f>iferror(vlookup(C1262,'Master data'!$A$2:$C$29,2,0),"-/-")</f>
        <v>Chi phí hành chính</v>
      </c>
    </row>
    <row r="1263" ht="21.0" customHeight="1">
      <c r="A1263" s="165" t="s">
        <v>1056</v>
      </c>
      <c r="B1263" s="166" t="s">
        <v>1095</v>
      </c>
      <c r="C1263" s="167" t="s">
        <v>112</v>
      </c>
      <c r="D1263" s="168">
        <v>30000.0</v>
      </c>
      <c r="E1263" s="169" t="str">
        <f>iferror(vlookup(C1263,'Master data'!$A$2:$C$29,3,0),"-/-")</f>
        <v>Biến phí</v>
      </c>
      <c r="F1263" s="169" t="str">
        <f>iferror(vlookup(C1263,'Master data'!$A$2:$C$29,2,0),"-/-")</f>
        <v>Chi phí hành chính</v>
      </c>
    </row>
    <row r="1264" ht="21.0" customHeight="1">
      <c r="A1264" s="165" t="s">
        <v>1056</v>
      </c>
      <c r="B1264" s="166" t="s">
        <v>412</v>
      </c>
      <c r="C1264" s="167" t="s">
        <v>112</v>
      </c>
      <c r="D1264" s="168">
        <v>1395000.0</v>
      </c>
      <c r="E1264" s="169" t="str">
        <f>iferror(vlookup(C1264,'Master data'!$A$2:$C$29,3,0),"-/-")</f>
        <v>Biến phí</v>
      </c>
      <c r="F1264" s="169" t="str">
        <f>iferror(vlookup(C1264,'Master data'!$A$2:$C$29,2,0),"-/-")</f>
        <v>Chi phí hành chính</v>
      </c>
    </row>
    <row r="1265" ht="21.0" customHeight="1">
      <c r="A1265" s="165" t="s">
        <v>1056</v>
      </c>
      <c r="B1265" s="166" t="s">
        <v>1096</v>
      </c>
      <c r="C1265" s="167" t="s">
        <v>112</v>
      </c>
      <c r="D1265" s="168">
        <v>607000.0</v>
      </c>
      <c r="E1265" s="169" t="str">
        <f>iferror(vlookup(C1265,'Master data'!$A$2:$C$29,3,0),"-/-")</f>
        <v>Biến phí</v>
      </c>
      <c r="F1265" s="169" t="str">
        <f>iferror(vlookup(C1265,'Master data'!$A$2:$C$29,2,0),"-/-")</f>
        <v>Chi phí hành chính</v>
      </c>
    </row>
    <row r="1266" ht="21.0" customHeight="1">
      <c r="A1266" s="165" t="s">
        <v>1056</v>
      </c>
      <c r="B1266" s="166" t="s">
        <v>1097</v>
      </c>
      <c r="C1266" s="167" t="s">
        <v>112</v>
      </c>
      <c r="D1266" s="168">
        <v>2616667.0</v>
      </c>
      <c r="E1266" s="169" t="str">
        <f>iferror(vlookup(C1266,'Master data'!$A$2:$C$29,3,0),"-/-")</f>
        <v>Biến phí</v>
      </c>
      <c r="F1266" s="169" t="str">
        <f>iferror(vlookup(C1266,'Master data'!$A$2:$C$29,2,0),"-/-")</f>
        <v>Chi phí hành chính</v>
      </c>
    </row>
    <row r="1267" ht="21.0" customHeight="1">
      <c r="A1267" s="165" t="s">
        <v>1056</v>
      </c>
      <c r="B1267" s="166" t="s">
        <v>1098</v>
      </c>
      <c r="C1267" s="167" t="s">
        <v>112</v>
      </c>
      <c r="D1267" s="168">
        <v>133333.0</v>
      </c>
      <c r="E1267" s="169" t="str">
        <f>iferror(vlookup(C1267,'Master data'!$A$2:$C$29,3,0),"-/-")</f>
        <v>Biến phí</v>
      </c>
      <c r="F1267" s="169" t="str">
        <f>iferror(vlookup(C1267,'Master data'!$A$2:$C$29,2,0),"-/-")</f>
        <v>Chi phí hành chính</v>
      </c>
    </row>
    <row r="1268" ht="21.0" customHeight="1">
      <c r="A1268" s="165" t="s">
        <v>1056</v>
      </c>
      <c r="B1268" s="166" t="s">
        <v>1099</v>
      </c>
      <c r="C1268" s="167" t="s">
        <v>112</v>
      </c>
      <c r="D1268" s="168">
        <v>436667.0</v>
      </c>
      <c r="E1268" s="169" t="str">
        <f>iferror(vlookup(C1268,'Master data'!$A$2:$C$29,3,0),"-/-")</f>
        <v>Biến phí</v>
      </c>
      <c r="F1268" s="169" t="str">
        <f>iferror(vlookup(C1268,'Master data'!$A$2:$C$29,2,0),"-/-")</f>
        <v>Chi phí hành chính</v>
      </c>
    </row>
    <row r="1269" ht="21.0" customHeight="1">
      <c r="A1269" s="165" t="s">
        <v>1056</v>
      </c>
      <c r="B1269" s="166" t="s">
        <v>1100</v>
      </c>
      <c r="C1269" s="167" t="s">
        <v>112</v>
      </c>
      <c r="D1269" s="168">
        <v>166667.0</v>
      </c>
      <c r="E1269" s="169" t="str">
        <f>iferror(vlookup(C1269,'Master data'!$A$2:$C$29,3,0),"-/-")</f>
        <v>Biến phí</v>
      </c>
      <c r="F1269" s="169" t="str">
        <f>iferror(vlookup(C1269,'Master data'!$A$2:$C$29,2,0),"-/-")</f>
        <v>Chi phí hành chính</v>
      </c>
    </row>
    <row r="1270" ht="21.0" customHeight="1">
      <c r="A1270" s="165" t="s">
        <v>1056</v>
      </c>
      <c r="B1270" s="166" t="s">
        <v>1101</v>
      </c>
      <c r="C1270" s="167" t="s">
        <v>112</v>
      </c>
      <c r="D1270" s="168">
        <v>340667.0</v>
      </c>
      <c r="E1270" s="169" t="str">
        <f>iferror(vlookup(C1270,'Master data'!$A$2:$C$29,3,0),"-/-")</f>
        <v>Biến phí</v>
      </c>
      <c r="F1270" s="169" t="str">
        <f>iferror(vlookup(C1270,'Master data'!$A$2:$C$29,2,0),"-/-")</f>
        <v>Chi phí hành chính</v>
      </c>
    </row>
    <row r="1271" ht="21.0" customHeight="1">
      <c r="A1271" s="165" t="s">
        <v>1056</v>
      </c>
      <c r="B1271" s="166" t="s">
        <v>1102</v>
      </c>
      <c r="C1271" s="167" t="s">
        <v>112</v>
      </c>
      <c r="D1271" s="168">
        <v>56667.0</v>
      </c>
      <c r="E1271" s="169" t="str">
        <f>iferror(vlookup(C1271,'Master data'!$A$2:$C$29,3,0),"-/-")</f>
        <v>Biến phí</v>
      </c>
      <c r="F1271" s="169" t="str">
        <f>iferror(vlookup(C1271,'Master data'!$A$2:$C$29,2,0),"-/-")</f>
        <v>Chi phí hành chính</v>
      </c>
    </row>
    <row r="1272" ht="21.0" customHeight="1">
      <c r="A1272" s="165" t="s">
        <v>1056</v>
      </c>
      <c r="B1272" s="166" t="s">
        <v>1103</v>
      </c>
      <c r="C1272" s="167" t="s">
        <v>112</v>
      </c>
      <c r="D1272" s="168">
        <v>246667.0</v>
      </c>
      <c r="E1272" s="169" t="str">
        <f>iferror(vlookup(C1272,'Master data'!$A$2:$C$29,3,0),"-/-")</f>
        <v>Biến phí</v>
      </c>
      <c r="F1272" s="169" t="str">
        <f>iferror(vlookup(C1272,'Master data'!$A$2:$C$29,2,0),"-/-")</f>
        <v>Chi phí hành chính</v>
      </c>
    </row>
    <row r="1273" ht="21.0" customHeight="1">
      <c r="A1273" s="165" t="s">
        <v>1056</v>
      </c>
      <c r="B1273" s="166" t="s">
        <v>1104</v>
      </c>
      <c r="C1273" s="167" t="s">
        <v>112</v>
      </c>
      <c r="D1273" s="168">
        <v>6666667.0</v>
      </c>
      <c r="E1273" s="169" t="str">
        <f>iferror(vlookup(C1273,'Master data'!$A$2:$C$29,3,0),"-/-")</f>
        <v>Biến phí</v>
      </c>
      <c r="F1273" s="169" t="str">
        <f>iferror(vlookup(C1273,'Master data'!$A$2:$C$29,2,0),"-/-")</f>
        <v>Chi phí hành chính</v>
      </c>
    </row>
    <row r="1274" ht="21.0" customHeight="1">
      <c r="A1274" s="165" t="s">
        <v>1056</v>
      </c>
      <c r="B1274" s="166" t="s">
        <v>1105</v>
      </c>
      <c r="C1274" s="167" t="s">
        <v>112</v>
      </c>
      <c r="D1274" s="168">
        <v>400000.0</v>
      </c>
      <c r="E1274" s="169" t="str">
        <f>iferror(vlookup(C1274,'Master data'!$A$2:$C$29,3,0),"-/-")</f>
        <v>Biến phí</v>
      </c>
      <c r="F1274" s="169" t="str">
        <f>iferror(vlookup(C1274,'Master data'!$A$2:$C$29,2,0),"-/-")</f>
        <v>Chi phí hành chính</v>
      </c>
    </row>
    <row r="1275" ht="21.0" customHeight="1">
      <c r="A1275" s="165" t="s">
        <v>1056</v>
      </c>
      <c r="B1275" s="166" t="s">
        <v>1106</v>
      </c>
      <c r="C1275" s="167" t="s">
        <v>112</v>
      </c>
      <c r="D1275" s="168">
        <v>475000.0</v>
      </c>
      <c r="E1275" s="169" t="str">
        <f>iferror(vlookup(C1275,'Master data'!$A$2:$C$29,3,0),"-/-")</f>
        <v>Biến phí</v>
      </c>
      <c r="F1275" s="169" t="str">
        <f>iferror(vlookup(C1275,'Master data'!$A$2:$C$29,2,0),"-/-")</f>
        <v>Chi phí hành chính</v>
      </c>
    </row>
    <row r="1276" ht="21.0" customHeight="1">
      <c r="A1276" s="165" t="s">
        <v>1056</v>
      </c>
      <c r="B1276" s="166" t="s">
        <v>1107</v>
      </c>
      <c r="C1276" s="167" t="s">
        <v>112</v>
      </c>
      <c r="D1276" s="168">
        <v>200000.0</v>
      </c>
      <c r="E1276" s="169" t="str">
        <f>iferror(vlookup(C1276,'Master data'!$A$2:$C$29,3,0),"-/-")</f>
        <v>Biến phí</v>
      </c>
      <c r="F1276" s="169" t="str">
        <f>iferror(vlookup(C1276,'Master data'!$A$2:$C$29,2,0),"-/-")</f>
        <v>Chi phí hành chính</v>
      </c>
    </row>
    <row r="1277" ht="21.0" customHeight="1">
      <c r="A1277" s="165" t="s">
        <v>1056</v>
      </c>
      <c r="B1277" s="166" t="s">
        <v>1108</v>
      </c>
      <c r="C1277" s="167" t="s">
        <v>112</v>
      </c>
      <c r="D1277" s="168">
        <v>1400000.0</v>
      </c>
      <c r="E1277" s="169" t="str">
        <f>iferror(vlookup(C1277,'Master data'!$A$2:$C$29,3,0),"-/-")</f>
        <v>Biến phí</v>
      </c>
      <c r="F1277" s="169" t="str">
        <f>iferror(vlookup(C1277,'Master data'!$A$2:$C$29,2,0),"-/-")</f>
        <v>Chi phí hành chính</v>
      </c>
    </row>
    <row r="1278" ht="21.0" customHeight="1">
      <c r="A1278" s="165" t="s">
        <v>1056</v>
      </c>
      <c r="B1278" s="166" t="s">
        <v>302</v>
      </c>
      <c r="C1278" s="167" t="s">
        <v>112</v>
      </c>
      <c r="D1278" s="168">
        <v>680000.0</v>
      </c>
      <c r="E1278" s="169" t="str">
        <f>iferror(vlookup(C1278,'Master data'!$A$2:$C$29,3,0),"-/-")</f>
        <v>Biến phí</v>
      </c>
      <c r="F1278" s="169" t="str">
        <f>iferror(vlookup(C1278,'Master data'!$A$2:$C$29,2,0),"-/-")</f>
        <v>Chi phí hành chính</v>
      </c>
    </row>
    <row r="1279" ht="21.0" customHeight="1">
      <c r="A1279" s="165" t="s">
        <v>1056</v>
      </c>
      <c r="B1279" s="166" t="s">
        <v>1109</v>
      </c>
      <c r="C1279" s="167" t="s">
        <v>112</v>
      </c>
      <c r="D1279" s="168">
        <v>200000.0</v>
      </c>
      <c r="E1279" s="169" t="str">
        <f>iferror(vlookup(C1279,'Master data'!$A$2:$C$29,3,0),"-/-")</f>
        <v>Biến phí</v>
      </c>
      <c r="F1279" s="169" t="str">
        <f>iferror(vlookup(C1279,'Master data'!$A$2:$C$29,2,0),"-/-")</f>
        <v>Chi phí hành chính</v>
      </c>
    </row>
    <row r="1280" ht="21.0" customHeight="1">
      <c r="A1280" s="165" t="s">
        <v>1056</v>
      </c>
      <c r="B1280" s="166" t="s">
        <v>926</v>
      </c>
      <c r="C1280" s="167" t="s">
        <v>118</v>
      </c>
      <c r="D1280" s="168">
        <v>600000.0</v>
      </c>
      <c r="E1280" s="169" t="str">
        <f>iferror(vlookup(C1280,'Master data'!$A$2:$C$29,3,0),"-/-")</f>
        <v>Định phí</v>
      </c>
      <c r="F1280" s="169" t="str">
        <f>iferror(vlookup(C1280,'Master data'!$A$2:$C$29,2,0),"-/-")</f>
        <v>Chi phí hành chính</v>
      </c>
    </row>
    <row r="1281" ht="21.0" customHeight="1">
      <c r="A1281" s="165" t="s">
        <v>1056</v>
      </c>
      <c r="B1281" s="166" t="s">
        <v>1110</v>
      </c>
      <c r="C1281" s="167" t="s">
        <v>118</v>
      </c>
      <c r="D1281" s="168">
        <v>1900000.0</v>
      </c>
      <c r="E1281" s="169" t="str">
        <f>iferror(vlookup(C1281,'Master data'!$A$2:$C$29,3,0),"-/-")</f>
        <v>Định phí</v>
      </c>
      <c r="F1281" s="169" t="str">
        <f>iferror(vlookup(C1281,'Master data'!$A$2:$C$29,2,0),"-/-")</f>
        <v>Chi phí hành chính</v>
      </c>
    </row>
    <row r="1282" ht="21.0" customHeight="1">
      <c r="A1282" s="165" t="s">
        <v>1056</v>
      </c>
      <c r="B1282" s="166" t="s">
        <v>562</v>
      </c>
      <c r="C1282" s="167" t="s">
        <v>118</v>
      </c>
      <c r="D1282" s="168">
        <v>2750000.0</v>
      </c>
      <c r="E1282" s="169" t="str">
        <f>iferror(vlookup(C1282,'Master data'!$A$2:$C$29,3,0),"-/-")</f>
        <v>Định phí</v>
      </c>
      <c r="F1282" s="169" t="str">
        <f>iferror(vlookup(C1282,'Master data'!$A$2:$C$29,2,0),"-/-")</f>
        <v>Chi phí hành chính</v>
      </c>
    </row>
    <row r="1283" ht="21.0" customHeight="1">
      <c r="A1283" s="165" t="s">
        <v>1056</v>
      </c>
      <c r="B1283" s="166" t="s">
        <v>1111</v>
      </c>
      <c r="C1283" s="167" t="s">
        <v>112</v>
      </c>
      <c r="D1283" s="168">
        <v>480000.0</v>
      </c>
      <c r="E1283" s="169" t="str">
        <f>iferror(vlookup(C1283,'Master data'!$A$2:$C$29,3,0),"-/-")</f>
        <v>Biến phí</v>
      </c>
      <c r="F1283" s="169" t="str">
        <f>iferror(vlookup(C1283,'Master data'!$A$2:$C$29,2,0),"-/-")</f>
        <v>Chi phí hành chính</v>
      </c>
    </row>
    <row r="1284" ht="21.0" customHeight="1">
      <c r="A1284" s="165" t="s">
        <v>1056</v>
      </c>
      <c r="B1284" s="166" t="s">
        <v>1112</v>
      </c>
      <c r="C1284" s="167" t="s">
        <v>112</v>
      </c>
      <c r="D1284" s="168">
        <v>820000.0</v>
      </c>
      <c r="E1284" s="169" t="str">
        <f>iferror(vlookup(C1284,'Master data'!$A$2:$C$29,3,0),"-/-")</f>
        <v>Biến phí</v>
      </c>
      <c r="F1284" s="169" t="str">
        <f>iferror(vlookup(C1284,'Master data'!$A$2:$C$29,2,0),"-/-")</f>
        <v>Chi phí hành chính</v>
      </c>
    </row>
    <row r="1285" ht="21.0" customHeight="1">
      <c r="A1285" s="165" t="s">
        <v>1056</v>
      </c>
      <c r="B1285" s="166" t="s">
        <v>1113</v>
      </c>
      <c r="C1285" s="167" t="s">
        <v>112</v>
      </c>
      <c r="D1285" s="168">
        <v>530000.0</v>
      </c>
      <c r="E1285" s="169" t="str">
        <f>iferror(vlookup(C1285,'Master data'!$A$2:$C$29,3,0),"-/-")</f>
        <v>Biến phí</v>
      </c>
      <c r="F1285" s="169" t="str">
        <f>iferror(vlookup(C1285,'Master data'!$A$2:$C$29,2,0),"-/-")</f>
        <v>Chi phí hành chính</v>
      </c>
    </row>
    <row r="1286" ht="21.0" customHeight="1">
      <c r="A1286" s="165" t="s">
        <v>1056</v>
      </c>
      <c r="B1286" s="166" t="s">
        <v>338</v>
      </c>
      <c r="C1286" s="167" t="s">
        <v>112</v>
      </c>
      <c r="D1286" s="168">
        <v>216000.0</v>
      </c>
      <c r="E1286" s="169" t="str">
        <f>iferror(vlookup(C1286,'Master data'!$A$2:$C$29,3,0),"-/-")</f>
        <v>Biến phí</v>
      </c>
      <c r="F1286" s="169" t="str">
        <f>iferror(vlookup(C1286,'Master data'!$A$2:$C$29,2,0),"-/-")</f>
        <v>Chi phí hành chính</v>
      </c>
    </row>
    <row r="1287" ht="21.0" customHeight="1">
      <c r="A1287" s="165" t="s">
        <v>1056</v>
      </c>
      <c r="B1287" s="166" t="s">
        <v>1114</v>
      </c>
      <c r="C1287" s="167" t="s">
        <v>112</v>
      </c>
      <c r="D1287" s="168">
        <v>80000.0</v>
      </c>
      <c r="E1287" s="169" t="str">
        <f>iferror(vlookup(C1287,'Master data'!$A$2:$C$29,3,0),"-/-")</f>
        <v>Biến phí</v>
      </c>
      <c r="F1287" s="169" t="str">
        <f>iferror(vlookup(C1287,'Master data'!$A$2:$C$29,2,0),"-/-")</f>
        <v>Chi phí hành chính</v>
      </c>
    </row>
    <row r="1288" ht="21.0" customHeight="1">
      <c r="A1288" s="165" t="s">
        <v>1056</v>
      </c>
      <c r="B1288" s="166" t="s">
        <v>1115</v>
      </c>
      <c r="C1288" s="167" t="s">
        <v>112</v>
      </c>
      <c r="D1288" s="168">
        <v>1125000.0</v>
      </c>
      <c r="E1288" s="169" t="str">
        <f>iferror(vlookup(C1288,'Master data'!$A$2:$C$29,3,0),"-/-")</f>
        <v>Biến phí</v>
      </c>
      <c r="F1288" s="169" t="str">
        <f>iferror(vlookup(C1288,'Master data'!$A$2:$C$29,2,0),"-/-")</f>
        <v>Chi phí hành chính</v>
      </c>
    </row>
    <row r="1289" ht="21.0" customHeight="1">
      <c r="A1289" s="165" t="s">
        <v>1056</v>
      </c>
      <c r="B1289" s="166" t="s">
        <v>1116</v>
      </c>
      <c r="C1289" s="167" t="s">
        <v>112</v>
      </c>
      <c r="D1289" s="168">
        <v>338000.0</v>
      </c>
      <c r="E1289" s="169" t="str">
        <f>iferror(vlookup(C1289,'Master data'!$A$2:$C$29,3,0),"-/-")</f>
        <v>Biến phí</v>
      </c>
      <c r="F1289" s="169" t="str">
        <f>iferror(vlookup(C1289,'Master data'!$A$2:$C$29,2,0),"-/-")</f>
        <v>Chi phí hành chính</v>
      </c>
    </row>
    <row r="1290" ht="21.0" customHeight="1">
      <c r="A1290" s="165" t="s">
        <v>1056</v>
      </c>
      <c r="B1290" s="166" t="s">
        <v>1117</v>
      </c>
      <c r="C1290" s="167" t="s">
        <v>112</v>
      </c>
      <c r="D1290" s="168">
        <v>135000.0</v>
      </c>
      <c r="E1290" s="169" t="str">
        <f>iferror(vlookup(C1290,'Master data'!$A$2:$C$29,3,0),"-/-")</f>
        <v>Biến phí</v>
      </c>
      <c r="F1290" s="169" t="str">
        <f>iferror(vlookup(C1290,'Master data'!$A$2:$C$29,2,0),"-/-")</f>
        <v>Chi phí hành chính</v>
      </c>
    </row>
    <row r="1291" ht="21.0" customHeight="1">
      <c r="A1291" s="165" t="s">
        <v>1056</v>
      </c>
      <c r="B1291" s="166" t="s">
        <v>291</v>
      </c>
      <c r="C1291" s="167" t="s">
        <v>112</v>
      </c>
      <c r="D1291" s="168">
        <v>40000.0</v>
      </c>
      <c r="E1291" s="169" t="str">
        <f>iferror(vlookup(C1291,'Master data'!$A$2:$C$29,3,0),"-/-")</f>
        <v>Biến phí</v>
      </c>
      <c r="F1291" s="169" t="str">
        <f>iferror(vlookup(C1291,'Master data'!$A$2:$C$29,2,0),"-/-")</f>
        <v>Chi phí hành chính</v>
      </c>
    </row>
    <row r="1292" ht="21.0" customHeight="1">
      <c r="A1292" s="165" t="s">
        <v>1056</v>
      </c>
      <c r="B1292" s="166" t="s">
        <v>343</v>
      </c>
      <c r="C1292" s="167" t="s">
        <v>112</v>
      </c>
      <c r="D1292" s="168">
        <v>1500000.0</v>
      </c>
      <c r="E1292" s="169" t="str">
        <f>iferror(vlookup(C1292,'Master data'!$A$2:$C$29,3,0),"-/-")</f>
        <v>Biến phí</v>
      </c>
      <c r="F1292" s="169" t="str">
        <f>iferror(vlookup(C1292,'Master data'!$A$2:$C$29,2,0),"-/-")</f>
        <v>Chi phí hành chính</v>
      </c>
    </row>
    <row r="1293" ht="21.0" customHeight="1">
      <c r="A1293" s="165" t="s">
        <v>1056</v>
      </c>
      <c r="B1293" s="166" t="s">
        <v>420</v>
      </c>
      <c r="C1293" s="167" t="s">
        <v>112</v>
      </c>
      <c r="D1293" s="168">
        <v>2000000.0</v>
      </c>
      <c r="E1293" s="169" t="str">
        <f>iferror(vlookup(C1293,'Master data'!$A$2:$C$29,3,0),"-/-")</f>
        <v>Biến phí</v>
      </c>
      <c r="F1293" s="169" t="str">
        <f>iferror(vlookup(C1293,'Master data'!$A$2:$C$29,2,0),"-/-")</f>
        <v>Chi phí hành chính</v>
      </c>
    </row>
    <row r="1294" ht="21.0" customHeight="1">
      <c r="A1294" s="165" t="s">
        <v>1056</v>
      </c>
      <c r="B1294" s="166" t="s">
        <v>291</v>
      </c>
      <c r="C1294" s="167" t="s">
        <v>112</v>
      </c>
      <c r="D1294" s="168">
        <v>50000.0</v>
      </c>
      <c r="E1294" s="169" t="str">
        <f>iferror(vlookup(C1294,'Master data'!$A$2:$C$29,3,0),"-/-")</f>
        <v>Biến phí</v>
      </c>
      <c r="F1294" s="169" t="str">
        <f>iferror(vlookup(C1294,'Master data'!$A$2:$C$29,2,0),"-/-")</f>
        <v>Chi phí hành chính</v>
      </c>
    </row>
    <row r="1295" ht="21.0" customHeight="1">
      <c r="A1295" s="165" t="s">
        <v>1056</v>
      </c>
      <c r="B1295" s="166" t="s">
        <v>291</v>
      </c>
      <c r="C1295" s="167" t="s">
        <v>112</v>
      </c>
      <c r="D1295" s="168">
        <v>108000.0</v>
      </c>
      <c r="E1295" s="169" t="str">
        <f>iferror(vlookup(C1295,'Master data'!$A$2:$C$29,3,0),"-/-")</f>
        <v>Biến phí</v>
      </c>
      <c r="F1295" s="169" t="str">
        <f>iferror(vlookup(C1295,'Master data'!$A$2:$C$29,2,0),"-/-")</f>
        <v>Chi phí hành chính</v>
      </c>
    </row>
    <row r="1296" ht="21.0" customHeight="1">
      <c r="A1296" s="165" t="s">
        <v>1056</v>
      </c>
      <c r="B1296" s="166" t="s">
        <v>291</v>
      </c>
      <c r="C1296" s="167" t="s">
        <v>112</v>
      </c>
      <c r="D1296" s="168">
        <v>259000.0</v>
      </c>
      <c r="E1296" s="169" t="str">
        <f>iferror(vlookup(C1296,'Master data'!$A$2:$C$29,3,0),"-/-")</f>
        <v>Biến phí</v>
      </c>
      <c r="F1296" s="169" t="str">
        <f>iferror(vlookup(C1296,'Master data'!$A$2:$C$29,2,0),"-/-")</f>
        <v>Chi phí hành chính</v>
      </c>
    </row>
    <row r="1297" ht="21.0" customHeight="1">
      <c r="A1297" s="165" t="s">
        <v>1056</v>
      </c>
      <c r="B1297" s="166" t="s">
        <v>1118</v>
      </c>
      <c r="C1297" s="167" t="s">
        <v>112</v>
      </c>
      <c r="D1297" s="168">
        <v>30000.0</v>
      </c>
      <c r="E1297" s="169" t="str">
        <f>iferror(vlookup(C1297,'Master data'!$A$2:$C$29,3,0),"-/-")</f>
        <v>Biến phí</v>
      </c>
      <c r="F1297" s="169" t="str">
        <f>iferror(vlookup(C1297,'Master data'!$A$2:$C$29,2,0),"-/-")</f>
        <v>Chi phí hành chính</v>
      </c>
    </row>
    <row r="1298" ht="21.0" customHeight="1">
      <c r="A1298" s="165" t="s">
        <v>1056</v>
      </c>
      <c r="B1298" s="166" t="s">
        <v>1119</v>
      </c>
      <c r="C1298" s="167" t="s">
        <v>112</v>
      </c>
      <c r="D1298" s="168">
        <v>1843000.0</v>
      </c>
      <c r="E1298" s="169" t="str">
        <f>iferror(vlookup(C1298,'Master data'!$A$2:$C$29,3,0),"-/-")</f>
        <v>Biến phí</v>
      </c>
      <c r="F1298" s="169" t="str">
        <f>iferror(vlookup(C1298,'Master data'!$A$2:$C$29,2,0),"-/-")</f>
        <v>Chi phí hành chính</v>
      </c>
    </row>
    <row r="1299" ht="21.0" customHeight="1">
      <c r="A1299" s="165" t="s">
        <v>1056</v>
      </c>
      <c r="B1299" s="166" t="s">
        <v>291</v>
      </c>
      <c r="C1299" s="167" t="s">
        <v>112</v>
      </c>
      <c r="D1299" s="168">
        <v>495000.0</v>
      </c>
      <c r="E1299" s="169" t="str">
        <f>iferror(vlookup(C1299,'Master data'!$A$2:$C$29,3,0),"-/-")</f>
        <v>Biến phí</v>
      </c>
      <c r="F1299" s="169" t="str">
        <f>iferror(vlookup(C1299,'Master data'!$A$2:$C$29,2,0),"-/-")</f>
        <v>Chi phí hành chính</v>
      </c>
    </row>
    <row r="1300" ht="21.0" customHeight="1">
      <c r="A1300" s="165" t="s">
        <v>1056</v>
      </c>
      <c r="B1300" s="166" t="s">
        <v>290</v>
      </c>
      <c r="C1300" s="167" t="s">
        <v>112</v>
      </c>
      <c r="D1300" s="168">
        <v>125000.0</v>
      </c>
      <c r="E1300" s="169" t="str">
        <f>iferror(vlookup(C1300,'Master data'!$A$2:$C$29,3,0),"-/-")</f>
        <v>Biến phí</v>
      </c>
      <c r="F1300" s="169" t="str">
        <f>iferror(vlookup(C1300,'Master data'!$A$2:$C$29,2,0),"-/-")</f>
        <v>Chi phí hành chính</v>
      </c>
    </row>
    <row r="1301" ht="21.0" customHeight="1">
      <c r="A1301" s="165" t="s">
        <v>1056</v>
      </c>
      <c r="B1301" s="166" t="s">
        <v>291</v>
      </c>
      <c r="C1301" s="167" t="s">
        <v>112</v>
      </c>
      <c r="D1301" s="168">
        <v>152000.0</v>
      </c>
      <c r="E1301" s="169" t="str">
        <f>iferror(vlookup(C1301,'Master data'!$A$2:$C$29,3,0),"-/-")</f>
        <v>Biến phí</v>
      </c>
      <c r="F1301" s="169" t="str">
        <f>iferror(vlookup(C1301,'Master data'!$A$2:$C$29,2,0),"-/-")</f>
        <v>Chi phí hành chính</v>
      </c>
    </row>
    <row r="1302" ht="21.0" customHeight="1">
      <c r="A1302" s="165" t="s">
        <v>1056</v>
      </c>
      <c r="B1302" s="166" t="s">
        <v>344</v>
      </c>
      <c r="C1302" s="167" t="s">
        <v>112</v>
      </c>
      <c r="D1302" s="168">
        <v>55000.0</v>
      </c>
      <c r="E1302" s="169" t="str">
        <f>iferror(vlookup(C1302,'Master data'!$A$2:$C$29,3,0),"-/-")</f>
        <v>Biến phí</v>
      </c>
      <c r="F1302" s="169" t="str">
        <f>iferror(vlookup(C1302,'Master data'!$A$2:$C$29,2,0),"-/-")</f>
        <v>Chi phí hành chính</v>
      </c>
    </row>
    <row r="1303" ht="21.0" customHeight="1">
      <c r="A1303" s="165" t="s">
        <v>1056</v>
      </c>
      <c r="B1303" s="166" t="s">
        <v>291</v>
      </c>
      <c r="C1303" s="167" t="s">
        <v>112</v>
      </c>
      <c r="D1303" s="168">
        <v>220000.0</v>
      </c>
      <c r="E1303" s="169" t="str">
        <f>iferror(vlookup(C1303,'Master data'!$A$2:$C$29,3,0),"-/-")</f>
        <v>Biến phí</v>
      </c>
      <c r="F1303" s="169" t="str">
        <f>iferror(vlookup(C1303,'Master data'!$A$2:$C$29,2,0),"-/-")</f>
        <v>Chi phí hành chính</v>
      </c>
    </row>
    <row r="1304" ht="21.0" customHeight="1">
      <c r="A1304" s="165" t="s">
        <v>1056</v>
      </c>
      <c r="B1304" s="166" t="s">
        <v>1120</v>
      </c>
      <c r="C1304" s="167" t="s">
        <v>112</v>
      </c>
      <c r="D1304" s="168">
        <v>200000.0</v>
      </c>
      <c r="E1304" s="169" t="str">
        <f>iferror(vlookup(C1304,'Master data'!$A$2:$C$29,3,0),"-/-")</f>
        <v>Biến phí</v>
      </c>
      <c r="F1304" s="169" t="str">
        <f>iferror(vlookup(C1304,'Master data'!$A$2:$C$29,2,0),"-/-")</f>
        <v>Chi phí hành chính</v>
      </c>
    </row>
    <row r="1305" ht="21.0" customHeight="1">
      <c r="A1305" s="165" t="s">
        <v>1056</v>
      </c>
      <c r="B1305" s="166" t="s">
        <v>1121</v>
      </c>
      <c r="C1305" s="167" t="s">
        <v>112</v>
      </c>
      <c r="D1305" s="168">
        <v>500000.0</v>
      </c>
      <c r="E1305" s="169" t="str">
        <f>iferror(vlookup(C1305,'Master data'!$A$2:$C$29,3,0),"-/-")</f>
        <v>Biến phí</v>
      </c>
      <c r="F1305" s="169" t="str">
        <f>iferror(vlookup(C1305,'Master data'!$A$2:$C$29,2,0),"-/-")</f>
        <v>Chi phí hành chính</v>
      </c>
    </row>
    <row r="1306" ht="21.0" customHeight="1">
      <c r="A1306" s="165" t="s">
        <v>1056</v>
      </c>
      <c r="B1306" s="166" t="s">
        <v>291</v>
      </c>
      <c r="C1306" s="167" t="s">
        <v>112</v>
      </c>
      <c r="D1306" s="168">
        <v>225000.0</v>
      </c>
      <c r="E1306" s="169" t="str">
        <f>iferror(vlookup(C1306,'Master data'!$A$2:$C$29,3,0),"-/-")</f>
        <v>Biến phí</v>
      </c>
      <c r="F1306" s="169" t="str">
        <f>iferror(vlookup(C1306,'Master data'!$A$2:$C$29,2,0),"-/-")</f>
        <v>Chi phí hành chính</v>
      </c>
    </row>
    <row r="1307" ht="21.0" customHeight="1">
      <c r="A1307" s="165" t="s">
        <v>1056</v>
      </c>
      <c r="B1307" s="166" t="s">
        <v>291</v>
      </c>
      <c r="C1307" s="167" t="s">
        <v>112</v>
      </c>
      <c r="D1307" s="168">
        <v>301000.0</v>
      </c>
      <c r="E1307" s="169" t="str">
        <f>iferror(vlookup(C1307,'Master data'!$A$2:$C$29,3,0),"-/-")</f>
        <v>Biến phí</v>
      </c>
      <c r="F1307" s="169" t="str">
        <f>iferror(vlookup(C1307,'Master data'!$A$2:$C$29,2,0),"-/-")</f>
        <v>Chi phí hành chính</v>
      </c>
    </row>
    <row r="1308" ht="21.0" customHeight="1">
      <c r="A1308" s="165" t="s">
        <v>1056</v>
      </c>
      <c r="B1308" s="166" t="s">
        <v>290</v>
      </c>
      <c r="C1308" s="167" t="s">
        <v>112</v>
      </c>
      <c r="D1308" s="168">
        <v>150000.0</v>
      </c>
      <c r="E1308" s="169" t="str">
        <f>iferror(vlookup(C1308,'Master data'!$A$2:$C$29,3,0),"-/-")</f>
        <v>Biến phí</v>
      </c>
      <c r="F1308" s="169" t="str">
        <f>iferror(vlookup(C1308,'Master data'!$A$2:$C$29,2,0),"-/-")</f>
        <v>Chi phí hành chính</v>
      </c>
    </row>
    <row r="1309" ht="21.0" customHeight="1">
      <c r="A1309" s="165" t="s">
        <v>1056</v>
      </c>
      <c r="B1309" s="166" t="s">
        <v>291</v>
      </c>
      <c r="C1309" s="167" t="s">
        <v>112</v>
      </c>
      <c r="D1309" s="168">
        <v>180000.0</v>
      </c>
      <c r="E1309" s="169" t="str">
        <f>iferror(vlookup(C1309,'Master data'!$A$2:$C$29,3,0),"-/-")</f>
        <v>Biến phí</v>
      </c>
      <c r="F1309" s="169" t="str">
        <f>iferror(vlookup(C1309,'Master data'!$A$2:$C$29,2,0),"-/-")</f>
        <v>Chi phí hành chính</v>
      </c>
    </row>
    <row r="1310" ht="21.0" customHeight="1">
      <c r="A1310" s="165" t="s">
        <v>1056</v>
      </c>
      <c r="B1310" s="166" t="s">
        <v>344</v>
      </c>
      <c r="C1310" s="167" t="s">
        <v>112</v>
      </c>
      <c r="D1310" s="168">
        <v>30000.0</v>
      </c>
      <c r="E1310" s="169" t="str">
        <f>iferror(vlookup(C1310,'Master data'!$A$2:$C$29,3,0),"-/-")</f>
        <v>Biến phí</v>
      </c>
      <c r="F1310" s="169" t="str">
        <f>iferror(vlookup(C1310,'Master data'!$A$2:$C$29,2,0),"-/-")</f>
        <v>Chi phí hành chính</v>
      </c>
    </row>
    <row r="1311" ht="21.0" customHeight="1">
      <c r="A1311" s="165" t="s">
        <v>1056</v>
      </c>
      <c r="B1311" s="166" t="s">
        <v>344</v>
      </c>
      <c r="C1311" s="167" t="s">
        <v>112</v>
      </c>
      <c r="D1311" s="168">
        <v>150000.0</v>
      </c>
      <c r="E1311" s="169" t="str">
        <f>iferror(vlookup(C1311,'Master data'!$A$2:$C$29,3,0),"-/-")</f>
        <v>Biến phí</v>
      </c>
      <c r="F1311" s="169" t="str">
        <f>iferror(vlookup(C1311,'Master data'!$A$2:$C$29,2,0),"-/-")</f>
        <v>Chi phí hành chính</v>
      </c>
    </row>
    <row r="1312" ht="21.0" customHeight="1">
      <c r="A1312" s="165" t="s">
        <v>1056</v>
      </c>
      <c r="B1312" s="166" t="s">
        <v>1122</v>
      </c>
      <c r="C1312" s="167" t="s">
        <v>95</v>
      </c>
      <c r="D1312" s="168">
        <v>3.0E7</v>
      </c>
      <c r="E1312" s="169" t="str">
        <f>iferror(vlookup(C1312,'Master data'!$A$2:$C$29,3,0),"-/-")</f>
        <v>Biến phí</v>
      </c>
      <c r="F1312" s="169" t="str">
        <f>iferror(vlookup(C1312,'Master data'!$A$2:$C$29,2,0),"-/-")</f>
        <v>Chi phí bán hàng</v>
      </c>
    </row>
    <row r="1313" ht="21.0" customHeight="1">
      <c r="A1313" s="165" t="s">
        <v>1056</v>
      </c>
      <c r="B1313" s="166" t="s">
        <v>1122</v>
      </c>
      <c r="C1313" s="167" t="s">
        <v>95</v>
      </c>
      <c r="D1313" s="168">
        <v>3.0E7</v>
      </c>
      <c r="E1313" s="169" t="str">
        <f>iferror(vlookup(C1313,'Master data'!$A$2:$C$29,3,0),"-/-")</f>
        <v>Biến phí</v>
      </c>
      <c r="F1313" s="169" t="str">
        <f>iferror(vlookup(C1313,'Master data'!$A$2:$C$29,2,0),"-/-")</f>
        <v>Chi phí bán hàng</v>
      </c>
    </row>
    <row r="1314" ht="21.0" customHeight="1">
      <c r="A1314" s="165" t="s">
        <v>1056</v>
      </c>
      <c r="B1314" s="166" t="s">
        <v>1122</v>
      </c>
      <c r="C1314" s="167" t="s">
        <v>95</v>
      </c>
      <c r="D1314" s="168">
        <v>3.0E7</v>
      </c>
      <c r="E1314" s="169" t="str">
        <f>iferror(vlookup(C1314,'Master data'!$A$2:$C$29,3,0),"-/-")</f>
        <v>Biến phí</v>
      </c>
      <c r="F1314" s="169" t="str">
        <f>iferror(vlookup(C1314,'Master data'!$A$2:$C$29,2,0),"-/-")</f>
        <v>Chi phí bán hàng</v>
      </c>
    </row>
    <row r="1315" ht="21.0" customHeight="1">
      <c r="A1315" s="165" t="s">
        <v>1056</v>
      </c>
      <c r="B1315" s="166" t="s">
        <v>1122</v>
      </c>
      <c r="C1315" s="167" t="s">
        <v>95</v>
      </c>
      <c r="D1315" s="168">
        <v>1.4E8</v>
      </c>
      <c r="E1315" s="169" t="str">
        <f>iferror(vlookup(C1315,'Master data'!$A$2:$C$29,3,0),"-/-")</f>
        <v>Biến phí</v>
      </c>
      <c r="F1315" s="169" t="str">
        <f>iferror(vlookup(C1315,'Master data'!$A$2:$C$29,2,0),"-/-")</f>
        <v>Chi phí bán hàng</v>
      </c>
    </row>
    <row r="1316" ht="21.0" customHeight="1">
      <c r="A1316" s="165" t="s">
        <v>984</v>
      </c>
      <c r="B1316" s="166" t="s">
        <v>1123</v>
      </c>
      <c r="C1316" s="167" t="s">
        <v>121</v>
      </c>
      <c r="D1316" s="168">
        <v>2.048E7</v>
      </c>
      <c r="E1316" s="169" t="str">
        <f>iferror(vlookup(C1316,'Master data'!$A$2:$C$29,3,0),"-/-")</f>
        <v>Định phí</v>
      </c>
      <c r="F1316" s="169" t="str">
        <f>iferror(vlookup(C1316,'Master data'!$A$2:$C$29,2,0),"-/-")</f>
        <v>Chi phí QLDN</v>
      </c>
    </row>
    <row r="1317" ht="21.0" customHeight="1">
      <c r="A1317" s="165" t="s">
        <v>1056</v>
      </c>
      <c r="B1317" s="166" t="s">
        <v>1047</v>
      </c>
      <c r="C1317" s="167" t="s">
        <v>120</v>
      </c>
      <c r="D1317" s="168">
        <v>5.75E7</v>
      </c>
      <c r="E1317" s="169" t="str">
        <f>iferror(vlookup(C1317,'Master data'!$A$2:$C$29,3,0),"-/-")</f>
        <v>Định phí</v>
      </c>
      <c r="F1317" s="169" t="str">
        <f>iferror(vlookup(C1317,'Master data'!$A$2:$C$29,2,0),"-/-")</f>
        <v>Chi phí QLDN</v>
      </c>
    </row>
    <row r="1318" ht="21.0" customHeight="1">
      <c r="A1318" s="165" t="s">
        <v>1056</v>
      </c>
      <c r="B1318" s="166" t="s">
        <v>1124</v>
      </c>
      <c r="C1318" s="167" t="s">
        <v>116</v>
      </c>
      <c r="D1318" s="168">
        <v>1.3336E7</v>
      </c>
      <c r="E1318" s="169" t="str">
        <f>iferror(vlookup(C1318,'Master data'!$A$2:$C$29,3,0),"-/-")</f>
        <v>Định phí</v>
      </c>
      <c r="F1318" s="169" t="str">
        <f>iferror(vlookup(C1318,'Master data'!$A$2:$C$29,2,0),"-/-")</f>
        <v>Chi phí hành chính</v>
      </c>
    </row>
    <row r="1319" ht="21.0" customHeight="1">
      <c r="A1319" s="165" t="s">
        <v>1056</v>
      </c>
      <c r="B1319" s="166" t="s">
        <v>961</v>
      </c>
      <c r="C1319" s="167" t="s">
        <v>112</v>
      </c>
      <c r="D1319" s="168">
        <v>207000.0</v>
      </c>
      <c r="E1319" s="169" t="str">
        <f>iferror(vlookup(C1319,'Master data'!$A$2:$C$29,3,0),"-/-")</f>
        <v>Biến phí</v>
      </c>
      <c r="F1319" s="169" t="str">
        <f>iferror(vlookup(C1319,'Master data'!$A$2:$C$29,2,0),"-/-")</f>
        <v>Chi phí hành chính</v>
      </c>
    </row>
    <row r="1320" ht="21.0" customHeight="1">
      <c r="A1320" s="165" t="s">
        <v>1056</v>
      </c>
      <c r="B1320" s="166" t="s">
        <v>1125</v>
      </c>
      <c r="C1320" s="167" t="s">
        <v>112</v>
      </c>
      <c r="D1320" s="168">
        <v>594000.0</v>
      </c>
      <c r="E1320" s="169" t="str">
        <f>iferror(vlookup(C1320,'Master data'!$A$2:$C$29,3,0),"-/-")</f>
        <v>Biến phí</v>
      </c>
      <c r="F1320" s="169" t="str">
        <f>iferror(vlookup(C1320,'Master data'!$A$2:$C$29,2,0),"-/-")</f>
        <v>Chi phí hành chính</v>
      </c>
    </row>
    <row r="1321" ht="21.0" customHeight="1">
      <c r="A1321" s="165" t="s">
        <v>1056</v>
      </c>
      <c r="B1321" s="166" t="s">
        <v>1049</v>
      </c>
      <c r="C1321" s="167" t="s">
        <v>116</v>
      </c>
      <c r="D1321" s="168">
        <v>1516000.0</v>
      </c>
      <c r="E1321" s="169" t="str">
        <f>iferror(vlookup(C1321,'Master data'!$A$2:$C$29,3,0),"-/-")</f>
        <v>Định phí</v>
      </c>
      <c r="F1321" s="169" t="str">
        <f>iferror(vlookup(C1321,'Master data'!$A$2:$C$29,2,0),"-/-")</f>
        <v>Chi phí hành chính</v>
      </c>
    </row>
    <row r="1322" ht="21.0" customHeight="1">
      <c r="A1322" s="165" t="s">
        <v>1056</v>
      </c>
      <c r="B1322" s="166" t="s">
        <v>1126</v>
      </c>
      <c r="C1322" s="167" t="s">
        <v>121</v>
      </c>
      <c r="D1322" s="168">
        <v>2.5505E7</v>
      </c>
      <c r="E1322" s="169" t="str">
        <f>iferror(vlookup(C1322,'Master data'!$A$2:$C$29,3,0),"-/-")</f>
        <v>Định phí</v>
      </c>
      <c r="F1322" s="169" t="str">
        <f>iferror(vlookup(C1322,'Master data'!$A$2:$C$29,2,0),"-/-")</f>
        <v>Chi phí QLDN</v>
      </c>
    </row>
    <row r="1323" ht="21.0" customHeight="1">
      <c r="A1323" s="165" t="s">
        <v>1056</v>
      </c>
      <c r="B1323" s="166" t="s">
        <v>1127</v>
      </c>
      <c r="C1323" s="167" t="s">
        <v>121</v>
      </c>
      <c r="D1323" s="168">
        <v>4000000.0</v>
      </c>
      <c r="E1323" s="169" t="str">
        <f>iferror(vlookup(C1323,'Master data'!$A$2:$C$29,3,0),"-/-")</f>
        <v>Định phí</v>
      </c>
      <c r="F1323" s="169" t="str">
        <f>iferror(vlookup(C1323,'Master data'!$A$2:$C$29,2,0),"-/-")</f>
        <v>Chi phí QLDN</v>
      </c>
    </row>
    <row r="1324" ht="21.0" customHeight="1">
      <c r="A1324" s="165" t="s">
        <v>1056</v>
      </c>
      <c r="B1324" s="166" t="s">
        <v>1128</v>
      </c>
      <c r="C1324" s="167" t="s">
        <v>121</v>
      </c>
      <c r="D1324" s="168">
        <v>4000000.0</v>
      </c>
      <c r="E1324" s="169" t="str">
        <f>iferror(vlookup(C1324,'Master data'!$A$2:$C$29,3,0),"-/-")</f>
        <v>Định phí</v>
      </c>
      <c r="F1324" s="169" t="str">
        <f>iferror(vlookup(C1324,'Master data'!$A$2:$C$29,2,0),"-/-")</f>
        <v>Chi phí QLDN</v>
      </c>
    </row>
    <row r="1325" ht="21.0" customHeight="1">
      <c r="A1325" s="165" t="s">
        <v>1056</v>
      </c>
      <c r="B1325" s="166" t="s">
        <v>1129</v>
      </c>
      <c r="C1325" s="167" t="s">
        <v>116</v>
      </c>
      <c r="D1325" s="168">
        <v>7331000.0</v>
      </c>
      <c r="E1325" s="169" t="str">
        <f>iferror(vlookup(C1325,'Master data'!$A$2:$C$29,3,0),"-/-")</f>
        <v>Định phí</v>
      </c>
      <c r="F1325" s="169" t="str">
        <f>iferror(vlookup(C1325,'Master data'!$A$2:$C$29,2,0),"-/-")</f>
        <v>Chi phí hành chính</v>
      </c>
    </row>
    <row r="1326" ht="21.0" customHeight="1">
      <c r="A1326" s="165" t="s">
        <v>1056</v>
      </c>
      <c r="B1326" s="166" t="s">
        <v>1130</v>
      </c>
      <c r="C1326" s="167" t="s">
        <v>123</v>
      </c>
      <c r="D1326" s="168">
        <v>4.4E7</v>
      </c>
      <c r="E1326" s="169" t="str">
        <f>iferror(vlookup(C1326,'Master data'!$A$2:$C$29,3,0),"-/-")</f>
        <v>Định phí</v>
      </c>
      <c r="F1326" s="169" t="str">
        <f>iferror(vlookup(C1326,'Master data'!$A$2:$C$29,2,0),"-/-")</f>
        <v>Chi phí QLDN</v>
      </c>
    </row>
    <row r="1327" ht="21.0" customHeight="1">
      <c r="A1327" s="165" t="s">
        <v>1056</v>
      </c>
      <c r="B1327" s="166" t="s">
        <v>1130</v>
      </c>
      <c r="C1327" s="167" t="s">
        <v>123</v>
      </c>
      <c r="D1327" s="168">
        <v>2.2E7</v>
      </c>
      <c r="E1327" s="169" t="str">
        <f>iferror(vlookup(C1327,'Master data'!$A$2:$C$29,3,0),"-/-")</f>
        <v>Định phí</v>
      </c>
      <c r="F1327" s="169" t="str">
        <f>iferror(vlookup(C1327,'Master data'!$A$2:$C$29,2,0),"-/-")</f>
        <v>Chi phí QLDN</v>
      </c>
    </row>
    <row r="1328" ht="21.0" customHeight="1">
      <c r="A1328" s="165" t="s">
        <v>1056</v>
      </c>
      <c r="B1328" s="166" t="s">
        <v>1131</v>
      </c>
      <c r="C1328" s="167" t="s">
        <v>99</v>
      </c>
      <c r="D1328" s="168">
        <v>3440000.0</v>
      </c>
      <c r="E1328" s="169" t="str">
        <f>iferror(vlookup(C1328,'Master data'!$A$2:$C$29,3,0),"-/-")</f>
        <v>Biến phí</v>
      </c>
      <c r="F1328" s="169" t="str">
        <f>iferror(vlookup(C1328,'Master data'!$A$2:$C$29,2,0),"-/-")</f>
        <v>Chi phí giá vốn</v>
      </c>
    </row>
    <row r="1329" ht="21.0" customHeight="1">
      <c r="A1329" s="165" t="s">
        <v>1056</v>
      </c>
      <c r="B1329" s="166" t="s">
        <v>1132</v>
      </c>
      <c r="C1329" s="167" t="s">
        <v>99</v>
      </c>
      <c r="D1329" s="168">
        <v>5400000.0</v>
      </c>
      <c r="E1329" s="169" t="str">
        <f>iferror(vlookup(C1329,'Master data'!$A$2:$C$29,3,0),"-/-")</f>
        <v>Biến phí</v>
      </c>
      <c r="F1329" s="169" t="str">
        <f>iferror(vlookup(C1329,'Master data'!$A$2:$C$29,2,0),"-/-")</f>
        <v>Chi phí giá vốn</v>
      </c>
    </row>
    <row r="1330" ht="21.0" customHeight="1">
      <c r="A1330" s="165" t="s">
        <v>1056</v>
      </c>
      <c r="B1330" s="166" t="s">
        <v>1133</v>
      </c>
      <c r="C1330" s="167" t="s">
        <v>99</v>
      </c>
      <c r="D1330" s="168">
        <v>5.23275E7</v>
      </c>
      <c r="E1330" s="169" t="str">
        <f>iferror(vlookup(C1330,'Master data'!$A$2:$C$29,3,0),"-/-")</f>
        <v>Biến phí</v>
      </c>
      <c r="F1330" s="169" t="str">
        <f>iferror(vlookup(C1330,'Master data'!$A$2:$C$29,2,0),"-/-")</f>
        <v>Chi phí giá vốn</v>
      </c>
    </row>
    <row r="1331" ht="21.0" customHeight="1">
      <c r="A1331" s="165" t="s">
        <v>1056</v>
      </c>
      <c r="B1331" s="166" t="s">
        <v>1052</v>
      </c>
      <c r="C1331" s="167" t="s">
        <v>99</v>
      </c>
      <c r="D1331" s="168">
        <v>3304000.0</v>
      </c>
      <c r="E1331" s="169" t="str">
        <f>iferror(vlookup(C1331,'Master data'!$A$2:$C$29,3,0),"-/-")</f>
        <v>Biến phí</v>
      </c>
      <c r="F1331" s="169" t="str">
        <f>iferror(vlookup(C1331,'Master data'!$A$2:$C$29,2,0),"-/-")</f>
        <v>Chi phí giá vốn</v>
      </c>
    </row>
    <row r="1332" ht="21.0" customHeight="1">
      <c r="A1332" s="165" t="s">
        <v>1056</v>
      </c>
      <c r="B1332" s="166" t="s">
        <v>1134</v>
      </c>
      <c r="C1332" s="167" t="s">
        <v>99</v>
      </c>
      <c r="D1332" s="168">
        <v>5.7218E7</v>
      </c>
      <c r="E1332" s="169" t="str">
        <f>iferror(vlookup(C1332,'Master data'!$A$2:$C$29,3,0),"-/-")</f>
        <v>Biến phí</v>
      </c>
      <c r="F1332" s="169" t="str">
        <f>iferror(vlookup(C1332,'Master data'!$A$2:$C$29,2,0),"-/-")</f>
        <v>Chi phí giá vốn</v>
      </c>
    </row>
    <row r="1333" ht="21.0" customHeight="1">
      <c r="A1333" s="165" t="s">
        <v>1056</v>
      </c>
      <c r="B1333" s="166" t="s">
        <v>1135</v>
      </c>
      <c r="C1333" s="167" t="s">
        <v>70</v>
      </c>
      <c r="D1333" s="168">
        <v>4000000.0</v>
      </c>
      <c r="E1333" s="169" t="str">
        <f>iferror(vlookup(C1333,'Master data'!$A$2:$C$29,3,0),"-/-")</f>
        <v>Chi phí khác</v>
      </c>
      <c r="F1333" s="169" t="str">
        <f>iferror(vlookup(C1333,'Master data'!$A$2:$C$29,2,0),"-/-")</f>
        <v>Chi phí khác</v>
      </c>
    </row>
    <row r="1334" ht="21.0" customHeight="1">
      <c r="A1334" s="165" t="s">
        <v>1056</v>
      </c>
      <c r="B1334" s="166" t="s">
        <v>433</v>
      </c>
      <c r="C1334" s="167" t="s">
        <v>102</v>
      </c>
      <c r="D1334" s="168">
        <v>4.035E8</v>
      </c>
      <c r="E1334" s="169" t="str">
        <f>iferror(vlookup(C1334,'Master data'!$A$2:$C$29,3,0),"-/-")</f>
        <v>Biến phí</v>
      </c>
      <c r="F1334" s="169" t="str">
        <f>iferror(vlookup(C1334,'Master data'!$A$2:$C$29,2,0),"-/-")</f>
        <v>Chi phí giá vốn</v>
      </c>
    </row>
    <row r="1335" ht="21.0" customHeight="1">
      <c r="A1335" s="165" t="s">
        <v>1136</v>
      </c>
      <c r="B1335" s="166" t="s">
        <v>1137</v>
      </c>
      <c r="C1335" s="167" t="s">
        <v>17</v>
      </c>
      <c r="D1335" s="168">
        <v>3.30165929E8</v>
      </c>
      <c r="E1335" s="169" t="str">
        <f>iferror(vlookup(C1335,'Master data'!$A$2:$C$29,3,0),"-/-")</f>
        <v>Biến phí</v>
      </c>
      <c r="F1335" s="169" t="str">
        <f>iferror(vlookup(C1335,'Master data'!$A$2:$C$29,2,0),"-/-")</f>
        <v>Chi phí bán hàng</v>
      </c>
    </row>
    <row r="1336" ht="21.0" customHeight="1">
      <c r="A1336" s="165" t="s">
        <v>1136</v>
      </c>
      <c r="B1336" s="166" t="s">
        <v>669</v>
      </c>
      <c r="C1336" s="167" t="s">
        <v>109</v>
      </c>
      <c r="D1336" s="168">
        <v>3.31329667E8</v>
      </c>
      <c r="E1336" s="169" t="str">
        <f>iferror(vlookup(C1336,'Master data'!$A$2:$C$29,3,0),"-/-")</f>
        <v>Định phí</v>
      </c>
      <c r="F1336" s="169" t="str">
        <f>iferror(vlookup(C1336,'Master data'!$A$2:$C$29,2,0),"-/-")</f>
        <v>Chi phí QLDN</v>
      </c>
    </row>
    <row r="1337" ht="21.0" customHeight="1">
      <c r="A1337" s="165" t="s">
        <v>1136</v>
      </c>
      <c r="B1337" s="166" t="s">
        <v>1138</v>
      </c>
      <c r="C1337" s="167" t="s">
        <v>112</v>
      </c>
      <c r="D1337" s="168">
        <v>3007500.0</v>
      </c>
      <c r="E1337" s="169" t="str">
        <f>iferror(vlookup(C1337,'Master data'!$A$2:$C$29,3,0),"-/-")</f>
        <v>Biến phí</v>
      </c>
      <c r="F1337" s="169" t="str">
        <f>iferror(vlookup(C1337,'Master data'!$A$2:$C$29,2,0),"-/-")</f>
        <v>Chi phí hành chính</v>
      </c>
    </row>
    <row r="1338" ht="21.0" customHeight="1">
      <c r="A1338" s="165" t="s">
        <v>1136</v>
      </c>
      <c r="B1338" s="166" t="s">
        <v>811</v>
      </c>
      <c r="C1338" s="167" t="s">
        <v>112</v>
      </c>
      <c r="D1338" s="168">
        <v>770000.0</v>
      </c>
      <c r="E1338" s="169" t="str">
        <f>iferror(vlookup(C1338,'Master data'!$A$2:$C$29,3,0),"-/-")</f>
        <v>Biến phí</v>
      </c>
      <c r="F1338" s="169" t="str">
        <f>iferror(vlookup(C1338,'Master data'!$A$2:$C$29,2,0),"-/-")</f>
        <v>Chi phí hành chính</v>
      </c>
    </row>
    <row r="1339" ht="21.0" customHeight="1">
      <c r="A1339" s="165" t="s">
        <v>1136</v>
      </c>
      <c r="B1339" s="166" t="s">
        <v>1139</v>
      </c>
      <c r="C1339" s="167" t="s">
        <v>112</v>
      </c>
      <c r="D1339" s="168">
        <v>3333333.0</v>
      </c>
      <c r="E1339" s="169" t="str">
        <f>iferror(vlookup(C1339,'Master data'!$A$2:$C$29,3,0),"-/-")</f>
        <v>Biến phí</v>
      </c>
      <c r="F1339" s="169" t="str">
        <f>iferror(vlookup(C1339,'Master data'!$A$2:$C$29,2,0),"-/-")</f>
        <v>Chi phí hành chính</v>
      </c>
    </row>
    <row r="1340" ht="21.0" customHeight="1">
      <c r="A1340" s="165" t="s">
        <v>1136</v>
      </c>
      <c r="B1340" s="166" t="s">
        <v>1140</v>
      </c>
      <c r="C1340" s="167" t="s">
        <v>112</v>
      </c>
      <c r="D1340" s="168">
        <v>840000.0</v>
      </c>
      <c r="E1340" s="169" t="str">
        <f>iferror(vlookup(C1340,'Master data'!$A$2:$C$29,3,0),"-/-")</f>
        <v>Biến phí</v>
      </c>
      <c r="F1340" s="169" t="str">
        <f>iferror(vlookup(C1340,'Master data'!$A$2:$C$29,2,0),"-/-")</f>
        <v>Chi phí hành chính</v>
      </c>
    </row>
    <row r="1341" ht="21.0" customHeight="1">
      <c r="A1341" s="165" t="s">
        <v>1136</v>
      </c>
      <c r="B1341" s="166" t="s">
        <v>1141</v>
      </c>
      <c r="C1341" s="167" t="s">
        <v>112</v>
      </c>
      <c r="D1341" s="168">
        <v>200000.0</v>
      </c>
      <c r="E1341" s="169" t="str">
        <f>iferror(vlookup(C1341,'Master data'!$A$2:$C$29,3,0),"-/-")</f>
        <v>Biến phí</v>
      </c>
      <c r="F1341" s="169" t="str">
        <f>iferror(vlookup(C1341,'Master data'!$A$2:$C$29,2,0),"-/-")</f>
        <v>Chi phí hành chính</v>
      </c>
    </row>
    <row r="1342" ht="21.0" customHeight="1">
      <c r="A1342" s="165" t="s">
        <v>1136</v>
      </c>
      <c r="B1342" s="166" t="s">
        <v>1142</v>
      </c>
      <c r="C1342" s="167" t="s">
        <v>112</v>
      </c>
      <c r="D1342" s="168">
        <v>1400000.0</v>
      </c>
      <c r="E1342" s="169" t="str">
        <f>iferror(vlookup(C1342,'Master data'!$A$2:$C$29,3,0),"-/-")</f>
        <v>Biến phí</v>
      </c>
      <c r="F1342" s="169" t="str">
        <f>iferror(vlookup(C1342,'Master data'!$A$2:$C$29,2,0),"-/-")</f>
        <v>Chi phí hành chính</v>
      </c>
    </row>
    <row r="1343" ht="21.0" customHeight="1">
      <c r="A1343" s="165" t="s">
        <v>1136</v>
      </c>
      <c r="B1343" s="166" t="s">
        <v>1143</v>
      </c>
      <c r="C1343" s="167" t="s">
        <v>112</v>
      </c>
      <c r="D1343" s="168">
        <v>120000.0</v>
      </c>
      <c r="E1343" s="169" t="str">
        <f>iferror(vlookup(C1343,'Master data'!$A$2:$C$29,3,0),"-/-")</f>
        <v>Biến phí</v>
      </c>
      <c r="F1343" s="169" t="str">
        <f>iferror(vlookup(C1343,'Master data'!$A$2:$C$29,2,0),"-/-")</f>
        <v>Chi phí hành chính</v>
      </c>
    </row>
    <row r="1344" ht="21.0" customHeight="1">
      <c r="A1344" s="165" t="s">
        <v>1136</v>
      </c>
      <c r="B1344" s="166" t="s">
        <v>1144</v>
      </c>
      <c r="C1344" s="167" t="s">
        <v>112</v>
      </c>
      <c r="D1344" s="168">
        <v>275000.0</v>
      </c>
      <c r="E1344" s="169" t="str">
        <f>iferror(vlookup(C1344,'Master data'!$A$2:$C$29,3,0),"-/-")</f>
        <v>Biến phí</v>
      </c>
      <c r="F1344" s="169" t="str">
        <f>iferror(vlookup(C1344,'Master data'!$A$2:$C$29,2,0),"-/-")</f>
        <v>Chi phí hành chính</v>
      </c>
    </row>
    <row r="1345" ht="21.0" customHeight="1">
      <c r="A1345" s="165" t="s">
        <v>1136</v>
      </c>
      <c r="B1345" s="166" t="s">
        <v>1145</v>
      </c>
      <c r="C1345" s="167" t="s">
        <v>112</v>
      </c>
      <c r="D1345" s="168">
        <v>4256000.0</v>
      </c>
      <c r="E1345" s="169" t="str">
        <f>iferror(vlookup(C1345,'Master data'!$A$2:$C$29,3,0),"-/-")</f>
        <v>Biến phí</v>
      </c>
      <c r="F1345" s="169" t="str">
        <f>iferror(vlookup(C1345,'Master data'!$A$2:$C$29,2,0),"-/-")</f>
        <v>Chi phí hành chính</v>
      </c>
    </row>
    <row r="1346" ht="21.0" customHeight="1">
      <c r="A1346" s="165" t="s">
        <v>1136</v>
      </c>
      <c r="B1346" s="166" t="s">
        <v>1146</v>
      </c>
      <c r="C1346" s="167" t="s">
        <v>112</v>
      </c>
      <c r="D1346" s="168">
        <v>280000.0</v>
      </c>
      <c r="E1346" s="169" t="str">
        <f>iferror(vlookup(C1346,'Master data'!$A$2:$C$29,3,0),"-/-")</f>
        <v>Biến phí</v>
      </c>
      <c r="F1346" s="169" t="str">
        <f>iferror(vlookup(C1346,'Master data'!$A$2:$C$29,2,0),"-/-")</f>
        <v>Chi phí hành chính</v>
      </c>
    </row>
    <row r="1347" ht="21.0" customHeight="1">
      <c r="A1347" s="165" t="s">
        <v>1136</v>
      </c>
      <c r="B1347" s="166" t="s">
        <v>992</v>
      </c>
      <c r="C1347" s="167" t="s">
        <v>112</v>
      </c>
      <c r="D1347" s="168">
        <v>20000.0</v>
      </c>
      <c r="E1347" s="169" t="str">
        <f>iferror(vlookup(C1347,'Master data'!$A$2:$C$29,3,0),"-/-")</f>
        <v>Biến phí</v>
      </c>
      <c r="F1347" s="169" t="str">
        <f>iferror(vlookup(C1347,'Master data'!$A$2:$C$29,2,0),"-/-")</f>
        <v>Chi phí hành chính</v>
      </c>
    </row>
    <row r="1348" ht="21.0" customHeight="1">
      <c r="A1348" s="165" t="s">
        <v>1136</v>
      </c>
      <c r="B1348" s="166" t="s">
        <v>1147</v>
      </c>
      <c r="C1348" s="167" t="s">
        <v>112</v>
      </c>
      <c r="D1348" s="168">
        <v>3360000.0</v>
      </c>
      <c r="E1348" s="169" t="str">
        <f>iferror(vlookup(C1348,'Master data'!$A$2:$C$29,3,0),"-/-")</f>
        <v>Biến phí</v>
      </c>
      <c r="F1348" s="169" t="str">
        <f>iferror(vlookup(C1348,'Master data'!$A$2:$C$29,2,0),"-/-")</f>
        <v>Chi phí hành chính</v>
      </c>
    </row>
    <row r="1349" ht="21.0" customHeight="1">
      <c r="A1349" s="165" t="s">
        <v>1136</v>
      </c>
      <c r="B1349" s="166" t="s">
        <v>1140</v>
      </c>
      <c r="C1349" s="167" t="s">
        <v>112</v>
      </c>
      <c r="D1349" s="168">
        <v>920000.0</v>
      </c>
      <c r="E1349" s="169" t="str">
        <f>iferror(vlookup(C1349,'Master data'!$A$2:$C$29,3,0),"-/-")</f>
        <v>Biến phí</v>
      </c>
      <c r="F1349" s="169" t="str">
        <f>iferror(vlookup(C1349,'Master data'!$A$2:$C$29,2,0),"-/-")</f>
        <v>Chi phí hành chính</v>
      </c>
    </row>
    <row r="1350" ht="21.0" customHeight="1">
      <c r="A1350" s="165" t="s">
        <v>1136</v>
      </c>
      <c r="B1350" s="166" t="s">
        <v>1148</v>
      </c>
      <c r="C1350" s="167" t="s">
        <v>112</v>
      </c>
      <c r="D1350" s="168">
        <v>250000.0</v>
      </c>
      <c r="E1350" s="169" t="str">
        <f>iferror(vlookup(C1350,'Master data'!$A$2:$C$29,3,0),"-/-")</f>
        <v>Biến phí</v>
      </c>
      <c r="F1350" s="169" t="str">
        <f>iferror(vlookup(C1350,'Master data'!$A$2:$C$29,2,0),"-/-")</f>
        <v>Chi phí hành chính</v>
      </c>
    </row>
    <row r="1351" ht="21.0" customHeight="1">
      <c r="A1351" s="165" t="s">
        <v>1136</v>
      </c>
      <c r="B1351" s="166" t="s">
        <v>1149</v>
      </c>
      <c r="C1351" s="167" t="s">
        <v>112</v>
      </c>
      <c r="D1351" s="168">
        <v>1.0465E7</v>
      </c>
      <c r="E1351" s="169" t="str">
        <f>iferror(vlookup(C1351,'Master data'!$A$2:$C$29,3,0),"-/-")</f>
        <v>Biến phí</v>
      </c>
      <c r="F1351" s="169" t="str">
        <f>iferror(vlookup(C1351,'Master data'!$A$2:$C$29,2,0),"-/-")</f>
        <v>Chi phí hành chính</v>
      </c>
    </row>
    <row r="1352" ht="21.0" customHeight="1">
      <c r="A1352" s="165" t="s">
        <v>1136</v>
      </c>
      <c r="B1352" s="166" t="s">
        <v>1150</v>
      </c>
      <c r="C1352" s="167" t="s">
        <v>112</v>
      </c>
      <c r="D1352" s="168">
        <v>1295000.0</v>
      </c>
      <c r="E1352" s="169" t="str">
        <f>iferror(vlookup(C1352,'Master data'!$A$2:$C$29,3,0),"-/-")</f>
        <v>Biến phí</v>
      </c>
      <c r="F1352" s="169" t="str">
        <f>iferror(vlookup(C1352,'Master data'!$A$2:$C$29,2,0),"-/-")</f>
        <v>Chi phí hành chính</v>
      </c>
    </row>
    <row r="1353" ht="21.0" customHeight="1">
      <c r="A1353" s="165" t="s">
        <v>1136</v>
      </c>
      <c r="B1353" s="166" t="s">
        <v>1151</v>
      </c>
      <c r="C1353" s="167" t="s">
        <v>112</v>
      </c>
      <c r="D1353" s="168">
        <v>5301000.0</v>
      </c>
      <c r="E1353" s="169" t="str">
        <f>iferror(vlookup(C1353,'Master data'!$A$2:$C$29,3,0),"-/-")</f>
        <v>Biến phí</v>
      </c>
      <c r="F1353" s="169" t="str">
        <f>iferror(vlookup(C1353,'Master data'!$A$2:$C$29,2,0),"-/-")</f>
        <v>Chi phí hành chính</v>
      </c>
    </row>
    <row r="1354" ht="21.0" customHeight="1">
      <c r="A1354" s="165" t="s">
        <v>1136</v>
      </c>
      <c r="B1354" s="166" t="s">
        <v>1152</v>
      </c>
      <c r="C1354" s="167" t="s">
        <v>95</v>
      </c>
      <c r="D1354" s="168">
        <v>1.1666E7</v>
      </c>
      <c r="E1354" s="169" t="str">
        <f>iferror(vlookup(C1354,'Master data'!$A$2:$C$29,3,0),"-/-")</f>
        <v>Biến phí</v>
      </c>
      <c r="F1354" s="169" t="str">
        <f>iferror(vlookup(C1354,'Master data'!$A$2:$C$29,2,0),"-/-")</f>
        <v>Chi phí bán hàng</v>
      </c>
    </row>
    <row r="1355" ht="21.0" customHeight="1">
      <c r="A1355" s="165" t="s">
        <v>1136</v>
      </c>
      <c r="B1355" s="166" t="s">
        <v>1153</v>
      </c>
      <c r="C1355" s="167" t="s">
        <v>95</v>
      </c>
      <c r="D1355" s="168">
        <v>1200000.0</v>
      </c>
      <c r="E1355" s="169" t="str">
        <f>iferror(vlookup(C1355,'Master data'!$A$2:$C$29,3,0),"-/-")</f>
        <v>Biến phí</v>
      </c>
      <c r="F1355" s="169" t="str">
        <f>iferror(vlookup(C1355,'Master data'!$A$2:$C$29,2,0),"-/-")</f>
        <v>Chi phí bán hàng</v>
      </c>
    </row>
    <row r="1356" ht="21.0" customHeight="1">
      <c r="A1356" s="165" t="s">
        <v>1136</v>
      </c>
      <c r="B1356" s="166" t="s">
        <v>627</v>
      </c>
      <c r="C1356" s="167" t="s">
        <v>95</v>
      </c>
      <c r="D1356" s="168">
        <v>731000.0</v>
      </c>
      <c r="E1356" s="169" t="str">
        <f>iferror(vlookup(C1356,'Master data'!$A$2:$C$29,3,0),"-/-")</f>
        <v>Biến phí</v>
      </c>
      <c r="F1356" s="169" t="str">
        <f>iferror(vlookup(C1356,'Master data'!$A$2:$C$29,2,0),"-/-")</f>
        <v>Chi phí bán hàng</v>
      </c>
    </row>
    <row r="1357" ht="21.0" customHeight="1">
      <c r="A1357" s="165" t="s">
        <v>1136</v>
      </c>
      <c r="B1357" s="166" t="s">
        <v>1154</v>
      </c>
      <c r="C1357" s="167" t="s">
        <v>95</v>
      </c>
      <c r="D1357" s="168">
        <v>1.4221E7</v>
      </c>
      <c r="E1357" s="169" t="str">
        <f>iferror(vlookup(C1357,'Master data'!$A$2:$C$29,3,0),"-/-")</f>
        <v>Biến phí</v>
      </c>
      <c r="F1357" s="169" t="str">
        <f>iferror(vlookup(C1357,'Master data'!$A$2:$C$29,2,0),"-/-")</f>
        <v>Chi phí bán hàng</v>
      </c>
    </row>
    <row r="1358" ht="21.0" customHeight="1">
      <c r="A1358" s="165" t="s">
        <v>1136</v>
      </c>
      <c r="B1358" s="166" t="s">
        <v>1155</v>
      </c>
      <c r="C1358" s="167" t="s">
        <v>95</v>
      </c>
      <c r="D1358" s="168">
        <v>1.17E7</v>
      </c>
      <c r="E1358" s="169" t="str">
        <f>iferror(vlookup(C1358,'Master data'!$A$2:$C$29,3,0),"-/-")</f>
        <v>Biến phí</v>
      </c>
      <c r="F1358" s="169" t="str">
        <f>iferror(vlookup(C1358,'Master data'!$A$2:$C$29,2,0),"-/-")</f>
        <v>Chi phí bán hàng</v>
      </c>
    </row>
    <row r="1359" ht="21.0" customHeight="1">
      <c r="A1359" s="165" t="s">
        <v>1136</v>
      </c>
      <c r="B1359" s="166" t="s">
        <v>1156</v>
      </c>
      <c r="C1359" s="167" t="s">
        <v>95</v>
      </c>
      <c r="D1359" s="168">
        <v>1.15236E7</v>
      </c>
      <c r="E1359" s="169" t="str">
        <f>iferror(vlookup(C1359,'Master data'!$A$2:$C$29,3,0),"-/-")</f>
        <v>Biến phí</v>
      </c>
      <c r="F1359" s="169" t="str">
        <f>iferror(vlookup(C1359,'Master data'!$A$2:$C$29,2,0),"-/-")</f>
        <v>Chi phí bán hàng</v>
      </c>
    </row>
    <row r="1360" ht="21.0" customHeight="1">
      <c r="A1360" s="165" t="s">
        <v>1136</v>
      </c>
      <c r="B1360" s="166" t="s">
        <v>1157</v>
      </c>
      <c r="C1360" s="167" t="s">
        <v>95</v>
      </c>
      <c r="D1360" s="168">
        <v>1.0476E7</v>
      </c>
      <c r="E1360" s="169" t="str">
        <f>iferror(vlookup(C1360,'Master data'!$A$2:$C$29,3,0),"-/-")</f>
        <v>Biến phí</v>
      </c>
      <c r="F1360" s="169" t="str">
        <f>iferror(vlookup(C1360,'Master data'!$A$2:$C$29,2,0),"-/-")</f>
        <v>Chi phí bán hàng</v>
      </c>
    </row>
    <row r="1361" ht="21.0" customHeight="1">
      <c r="A1361" s="165" t="s">
        <v>1136</v>
      </c>
      <c r="B1361" s="166" t="s">
        <v>1158</v>
      </c>
      <c r="C1361" s="167" t="s">
        <v>95</v>
      </c>
      <c r="D1361" s="168">
        <v>1.16885E7</v>
      </c>
      <c r="E1361" s="169" t="str">
        <f>iferror(vlookup(C1361,'Master data'!$A$2:$C$29,3,0),"-/-")</f>
        <v>Biến phí</v>
      </c>
      <c r="F1361" s="169" t="str">
        <f>iferror(vlookup(C1361,'Master data'!$A$2:$C$29,2,0),"-/-")</f>
        <v>Chi phí bán hàng</v>
      </c>
    </row>
    <row r="1362" ht="21.0" customHeight="1">
      <c r="A1362" s="165" t="s">
        <v>1136</v>
      </c>
      <c r="B1362" s="166" t="s">
        <v>1159</v>
      </c>
      <c r="C1362" s="167" t="s">
        <v>95</v>
      </c>
      <c r="D1362" s="168">
        <v>1.05342E7</v>
      </c>
      <c r="E1362" s="169" t="str">
        <f>iferror(vlookup(C1362,'Master data'!$A$2:$C$29,3,0),"-/-")</f>
        <v>Biến phí</v>
      </c>
      <c r="F1362" s="169" t="str">
        <f>iferror(vlookup(C1362,'Master data'!$A$2:$C$29,2,0),"-/-")</f>
        <v>Chi phí bán hàng</v>
      </c>
    </row>
    <row r="1363" ht="21.0" customHeight="1">
      <c r="A1363" s="165" t="s">
        <v>1136</v>
      </c>
      <c r="B1363" s="166" t="s">
        <v>1160</v>
      </c>
      <c r="C1363" s="167" t="s">
        <v>95</v>
      </c>
      <c r="D1363" s="168">
        <v>4.76E7</v>
      </c>
      <c r="E1363" s="169" t="str">
        <f>iferror(vlookup(C1363,'Master data'!$A$2:$C$29,3,0),"-/-")</f>
        <v>Biến phí</v>
      </c>
      <c r="F1363" s="169" t="str">
        <f>iferror(vlookup(C1363,'Master data'!$A$2:$C$29,2,0),"-/-")</f>
        <v>Chi phí bán hàng</v>
      </c>
    </row>
    <row r="1364" ht="21.0" customHeight="1">
      <c r="A1364" s="165" t="s">
        <v>1136</v>
      </c>
      <c r="B1364" s="166" t="s">
        <v>1161</v>
      </c>
      <c r="C1364" s="167" t="s">
        <v>95</v>
      </c>
      <c r="D1364" s="168">
        <v>530000.0</v>
      </c>
      <c r="E1364" s="169" t="str">
        <f>iferror(vlookup(C1364,'Master data'!$A$2:$C$29,3,0),"-/-")</f>
        <v>Biến phí</v>
      </c>
      <c r="F1364" s="169" t="str">
        <f>iferror(vlookup(C1364,'Master data'!$A$2:$C$29,2,0),"-/-")</f>
        <v>Chi phí bán hàng</v>
      </c>
    </row>
    <row r="1365" ht="21.0" customHeight="1">
      <c r="A1365" s="165" t="s">
        <v>1136</v>
      </c>
      <c r="B1365" s="166" t="s">
        <v>1162</v>
      </c>
      <c r="C1365" s="167" t="s">
        <v>95</v>
      </c>
      <c r="D1365" s="168">
        <v>285000.0</v>
      </c>
      <c r="E1365" s="169" t="str">
        <f>iferror(vlookup(C1365,'Master data'!$A$2:$C$29,3,0),"-/-")</f>
        <v>Biến phí</v>
      </c>
      <c r="F1365" s="169" t="str">
        <f>iferror(vlookup(C1365,'Master data'!$A$2:$C$29,2,0),"-/-")</f>
        <v>Chi phí bán hàng</v>
      </c>
    </row>
    <row r="1366" ht="21.0" customHeight="1">
      <c r="A1366" s="165" t="s">
        <v>1136</v>
      </c>
      <c r="B1366" s="166" t="s">
        <v>1163</v>
      </c>
      <c r="C1366" s="167" t="s">
        <v>112</v>
      </c>
      <c r="D1366" s="168">
        <v>1.0414E7</v>
      </c>
      <c r="E1366" s="169" t="str">
        <f>iferror(vlookup(C1366,'Master data'!$A$2:$C$29,3,0),"-/-")</f>
        <v>Biến phí</v>
      </c>
      <c r="F1366" s="169" t="str">
        <f>iferror(vlookup(C1366,'Master data'!$A$2:$C$29,2,0),"-/-")</f>
        <v>Chi phí hành chính</v>
      </c>
    </row>
    <row r="1367" ht="21.0" customHeight="1">
      <c r="A1367" s="165" t="s">
        <v>1136</v>
      </c>
      <c r="B1367" s="166" t="s">
        <v>1164</v>
      </c>
      <c r="C1367" s="167" t="s">
        <v>112</v>
      </c>
      <c r="D1367" s="168">
        <v>1950000.0</v>
      </c>
      <c r="E1367" s="169" t="str">
        <f>iferror(vlookup(C1367,'Master data'!$A$2:$C$29,3,0),"-/-")</f>
        <v>Biến phí</v>
      </c>
      <c r="F1367" s="169" t="str">
        <f>iferror(vlookup(C1367,'Master data'!$A$2:$C$29,2,0),"-/-")</f>
        <v>Chi phí hành chính</v>
      </c>
    </row>
    <row r="1368" ht="21.0" customHeight="1">
      <c r="A1368" s="165" t="s">
        <v>1136</v>
      </c>
      <c r="B1368" s="166" t="s">
        <v>1165</v>
      </c>
      <c r="C1368" s="167" t="s">
        <v>112</v>
      </c>
      <c r="D1368" s="168">
        <v>290000.0</v>
      </c>
      <c r="E1368" s="169" t="str">
        <f>iferror(vlookup(C1368,'Master data'!$A$2:$C$29,3,0),"-/-")</f>
        <v>Biến phí</v>
      </c>
      <c r="F1368" s="169" t="str">
        <f>iferror(vlookup(C1368,'Master data'!$A$2:$C$29,2,0),"-/-")</f>
        <v>Chi phí hành chính</v>
      </c>
    </row>
    <row r="1369" ht="21.0" customHeight="1">
      <c r="A1369" s="165" t="s">
        <v>1136</v>
      </c>
      <c r="B1369" s="166" t="s">
        <v>1166</v>
      </c>
      <c r="C1369" s="167" t="s">
        <v>112</v>
      </c>
      <c r="D1369" s="168">
        <v>1300000.0</v>
      </c>
      <c r="E1369" s="169" t="str">
        <f>iferror(vlookup(C1369,'Master data'!$A$2:$C$29,3,0),"-/-")</f>
        <v>Biến phí</v>
      </c>
      <c r="F1369" s="169" t="str">
        <f>iferror(vlookup(C1369,'Master data'!$A$2:$C$29,2,0),"-/-")</f>
        <v>Chi phí hành chính</v>
      </c>
    </row>
    <row r="1370" ht="21.0" customHeight="1">
      <c r="A1370" s="165" t="s">
        <v>1136</v>
      </c>
      <c r="B1370" s="166" t="s">
        <v>1167</v>
      </c>
      <c r="C1370" s="167" t="s">
        <v>112</v>
      </c>
      <c r="D1370" s="168">
        <v>230000.0</v>
      </c>
      <c r="E1370" s="169" t="str">
        <f>iferror(vlookup(C1370,'Master data'!$A$2:$C$29,3,0),"-/-")</f>
        <v>Biến phí</v>
      </c>
      <c r="F1370" s="169" t="str">
        <f>iferror(vlookup(C1370,'Master data'!$A$2:$C$29,2,0),"-/-")</f>
        <v>Chi phí hành chính</v>
      </c>
    </row>
    <row r="1371" ht="21.0" customHeight="1">
      <c r="A1371" s="165" t="s">
        <v>1136</v>
      </c>
      <c r="B1371" s="166" t="s">
        <v>1168</v>
      </c>
      <c r="C1371" s="167" t="s">
        <v>112</v>
      </c>
      <c r="D1371" s="168">
        <v>3070000.0</v>
      </c>
      <c r="E1371" s="169" t="str">
        <f>iferror(vlookup(C1371,'Master data'!$A$2:$C$29,3,0),"-/-")</f>
        <v>Biến phí</v>
      </c>
      <c r="F1371" s="169" t="str">
        <f>iferror(vlookup(C1371,'Master data'!$A$2:$C$29,2,0),"-/-")</f>
        <v>Chi phí hành chính</v>
      </c>
    </row>
    <row r="1372" ht="21.0" customHeight="1">
      <c r="A1372" s="165" t="s">
        <v>1136</v>
      </c>
      <c r="B1372" s="166" t="s">
        <v>1169</v>
      </c>
      <c r="C1372" s="167" t="s">
        <v>112</v>
      </c>
      <c r="D1372" s="168">
        <v>4550000.0</v>
      </c>
      <c r="E1372" s="169" t="str">
        <f>iferror(vlookup(C1372,'Master data'!$A$2:$C$29,3,0),"-/-")</f>
        <v>Biến phí</v>
      </c>
      <c r="F1372" s="169" t="str">
        <f>iferror(vlookup(C1372,'Master data'!$A$2:$C$29,2,0),"-/-")</f>
        <v>Chi phí hành chính</v>
      </c>
    </row>
    <row r="1373" ht="21.0" customHeight="1">
      <c r="A1373" s="165" t="s">
        <v>1136</v>
      </c>
      <c r="B1373" s="166" t="s">
        <v>1170</v>
      </c>
      <c r="C1373" s="167" t="s">
        <v>112</v>
      </c>
      <c r="D1373" s="168">
        <v>270000.0</v>
      </c>
      <c r="E1373" s="169" t="str">
        <f>iferror(vlookup(C1373,'Master data'!$A$2:$C$29,3,0),"-/-")</f>
        <v>Biến phí</v>
      </c>
      <c r="F1373" s="169" t="str">
        <f>iferror(vlookup(C1373,'Master data'!$A$2:$C$29,2,0),"-/-")</f>
        <v>Chi phí hành chính</v>
      </c>
    </row>
    <row r="1374" ht="21.0" customHeight="1">
      <c r="A1374" s="165" t="s">
        <v>1136</v>
      </c>
      <c r="B1374" s="166" t="s">
        <v>1025</v>
      </c>
      <c r="C1374" s="167" t="s">
        <v>112</v>
      </c>
      <c r="D1374" s="168">
        <v>1195000.0</v>
      </c>
      <c r="E1374" s="169" t="str">
        <f>iferror(vlookup(C1374,'Master data'!$A$2:$C$29,3,0),"-/-")</f>
        <v>Biến phí</v>
      </c>
      <c r="F1374" s="169" t="str">
        <f>iferror(vlookup(C1374,'Master data'!$A$2:$C$29,2,0),"-/-")</f>
        <v>Chi phí hành chính</v>
      </c>
    </row>
    <row r="1375" ht="21.0" customHeight="1">
      <c r="A1375" s="165" t="s">
        <v>1136</v>
      </c>
      <c r="B1375" s="166" t="s">
        <v>1171</v>
      </c>
      <c r="C1375" s="167" t="s">
        <v>112</v>
      </c>
      <c r="D1375" s="168">
        <v>3500000.0</v>
      </c>
      <c r="E1375" s="169" t="str">
        <f>iferror(vlookup(C1375,'Master data'!$A$2:$C$29,3,0),"-/-")</f>
        <v>Biến phí</v>
      </c>
      <c r="F1375" s="169" t="str">
        <f>iferror(vlookup(C1375,'Master data'!$A$2:$C$29,2,0),"-/-")</f>
        <v>Chi phí hành chính</v>
      </c>
    </row>
    <row r="1376" ht="21.0" customHeight="1">
      <c r="A1376" s="165" t="s">
        <v>1136</v>
      </c>
      <c r="B1376" s="166" t="s">
        <v>1089</v>
      </c>
      <c r="C1376" s="167" t="s">
        <v>112</v>
      </c>
      <c r="D1376" s="168">
        <v>670000.0</v>
      </c>
      <c r="E1376" s="169" t="str">
        <f>iferror(vlookup(C1376,'Master data'!$A$2:$C$29,3,0),"-/-")</f>
        <v>Biến phí</v>
      </c>
      <c r="F1376" s="169" t="str">
        <f>iferror(vlookup(C1376,'Master data'!$A$2:$C$29,2,0),"-/-")</f>
        <v>Chi phí hành chính</v>
      </c>
    </row>
    <row r="1377" ht="21.0" customHeight="1">
      <c r="A1377" s="165" t="s">
        <v>1136</v>
      </c>
      <c r="B1377" s="166" t="s">
        <v>1172</v>
      </c>
      <c r="C1377" s="167" t="s">
        <v>112</v>
      </c>
      <c r="D1377" s="168">
        <v>102000.0</v>
      </c>
      <c r="E1377" s="169" t="str">
        <f>iferror(vlookup(C1377,'Master data'!$A$2:$C$29,3,0),"-/-")</f>
        <v>Biến phí</v>
      </c>
      <c r="F1377" s="169" t="str">
        <f>iferror(vlookup(C1377,'Master data'!$A$2:$C$29,2,0),"-/-")</f>
        <v>Chi phí hành chính</v>
      </c>
    </row>
    <row r="1378" ht="21.0" customHeight="1">
      <c r="A1378" s="165" t="s">
        <v>1136</v>
      </c>
      <c r="B1378" s="166" t="s">
        <v>1173</v>
      </c>
      <c r="C1378" s="167" t="s">
        <v>112</v>
      </c>
      <c r="D1378" s="168">
        <v>2010000.0</v>
      </c>
      <c r="E1378" s="169" t="str">
        <f>iferror(vlookup(C1378,'Master data'!$A$2:$C$29,3,0),"-/-")</f>
        <v>Biến phí</v>
      </c>
      <c r="F1378" s="169" t="str">
        <f>iferror(vlookup(C1378,'Master data'!$A$2:$C$29,2,0),"-/-")</f>
        <v>Chi phí hành chính</v>
      </c>
    </row>
    <row r="1379" ht="21.0" customHeight="1">
      <c r="A1379" s="165" t="s">
        <v>1136</v>
      </c>
      <c r="B1379" s="166" t="s">
        <v>619</v>
      </c>
      <c r="C1379" s="167" t="s">
        <v>112</v>
      </c>
      <c r="D1379" s="168">
        <v>951000.0</v>
      </c>
      <c r="E1379" s="169" t="str">
        <f>iferror(vlookup(C1379,'Master data'!$A$2:$C$29,3,0),"-/-")</f>
        <v>Biến phí</v>
      </c>
      <c r="F1379" s="169" t="str">
        <f>iferror(vlookup(C1379,'Master data'!$A$2:$C$29,2,0),"-/-")</f>
        <v>Chi phí hành chính</v>
      </c>
    </row>
    <row r="1380" ht="21.0" customHeight="1">
      <c r="A1380" s="165" t="s">
        <v>1136</v>
      </c>
      <c r="B1380" s="166" t="s">
        <v>1174</v>
      </c>
      <c r="C1380" s="167" t="s">
        <v>112</v>
      </c>
      <c r="D1380" s="168">
        <v>1100000.0</v>
      </c>
      <c r="E1380" s="169" t="str">
        <f>iferror(vlookup(C1380,'Master data'!$A$2:$C$29,3,0),"-/-")</f>
        <v>Biến phí</v>
      </c>
      <c r="F1380" s="169" t="str">
        <f>iferror(vlookup(C1380,'Master data'!$A$2:$C$29,2,0),"-/-")</f>
        <v>Chi phí hành chính</v>
      </c>
    </row>
    <row r="1381" ht="21.0" customHeight="1">
      <c r="A1381" s="165" t="s">
        <v>1136</v>
      </c>
      <c r="B1381" s="166" t="s">
        <v>1175</v>
      </c>
      <c r="C1381" s="167" t="s">
        <v>112</v>
      </c>
      <c r="D1381" s="168">
        <v>200000.0</v>
      </c>
      <c r="E1381" s="169" t="str">
        <f>iferror(vlookup(C1381,'Master data'!$A$2:$C$29,3,0),"-/-")</f>
        <v>Biến phí</v>
      </c>
      <c r="F1381" s="169" t="str">
        <f>iferror(vlookup(C1381,'Master data'!$A$2:$C$29,2,0),"-/-")</f>
        <v>Chi phí hành chính</v>
      </c>
    </row>
    <row r="1382" ht="21.0" customHeight="1">
      <c r="A1382" s="165" t="s">
        <v>1136</v>
      </c>
      <c r="B1382" s="166" t="s">
        <v>1176</v>
      </c>
      <c r="C1382" s="167" t="s">
        <v>112</v>
      </c>
      <c r="D1382" s="168">
        <v>440000.0</v>
      </c>
      <c r="E1382" s="169" t="str">
        <f>iferror(vlookup(C1382,'Master data'!$A$2:$C$29,3,0),"-/-")</f>
        <v>Biến phí</v>
      </c>
      <c r="F1382" s="169" t="str">
        <f>iferror(vlookup(C1382,'Master data'!$A$2:$C$29,2,0),"-/-")</f>
        <v>Chi phí hành chính</v>
      </c>
    </row>
    <row r="1383" ht="21.0" customHeight="1">
      <c r="A1383" s="165" t="s">
        <v>1136</v>
      </c>
      <c r="B1383" s="166" t="s">
        <v>1177</v>
      </c>
      <c r="C1383" s="167" t="s">
        <v>112</v>
      </c>
      <c r="D1383" s="168">
        <v>3294000.0</v>
      </c>
      <c r="E1383" s="169" t="str">
        <f>iferror(vlookup(C1383,'Master data'!$A$2:$C$29,3,0),"-/-")</f>
        <v>Biến phí</v>
      </c>
      <c r="F1383" s="169" t="str">
        <f>iferror(vlookup(C1383,'Master data'!$A$2:$C$29,2,0),"-/-")</f>
        <v>Chi phí hành chính</v>
      </c>
    </row>
    <row r="1384" ht="21.0" customHeight="1">
      <c r="A1384" s="165" t="s">
        <v>1136</v>
      </c>
      <c r="B1384" s="166" t="s">
        <v>338</v>
      </c>
      <c r="C1384" s="167" t="s">
        <v>112</v>
      </c>
      <c r="D1384" s="168">
        <v>216000.0</v>
      </c>
      <c r="E1384" s="169" t="str">
        <f>iferror(vlookup(C1384,'Master data'!$A$2:$C$29,3,0),"-/-")</f>
        <v>Biến phí</v>
      </c>
      <c r="F1384" s="169" t="str">
        <f>iferror(vlookup(C1384,'Master data'!$A$2:$C$29,2,0),"-/-")</f>
        <v>Chi phí hành chính</v>
      </c>
    </row>
    <row r="1385" ht="21.0" customHeight="1">
      <c r="A1385" s="165" t="s">
        <v>1136</v>
      </c>
      <c r="B1385" s="166" t="s">
        <v>1178</v>
      </c>
      <c r="C1385" s="167" t="s">
        <v>112</v>
      </c>
      <c r="D1385" s="168">
        <v>640000.0</v>
      </c>
      <c r="E1385" s="169" t="str">
        <f>iferror(vlookup(C1385,'Master data'!$A$2:$C$29,3,0),"-/-")</f>
        <v>Biến phí</v>
      </c>
      <c r="F1385" s="169" t="str">
        <f>iferror(vlookup(C1385,'Master data'!$A$2:$C$29,2,0),"-/-")</f>
        <v>Chi phí hành chính</v>
      </c>
    </row>
    <row r="1386" ht="21.0" customHeight="1">
      <c r="A1386" s="165" t="s">
        <v>1136</v>
      </c>
      <c r="B1386" s="166" t="s">
        <v>1179</v>
      </c>
      <c r="C1386" s="167" t="s">
        <v>112</v>
      </c>
      <c r="D1386" s="168">
        <v>454000.0</v>
      </c>
      <c r="E1386" s="169" t="str">
        <f>iferror(vlookup(C1386,'Master data'!$A$2:$C$29,3,0),"-/-")</f>
        <v>Biến phí</v>
      </c>
      <c r="F1386" s="169" t="str">
        <f>iferror(vlookup(C1386,'Master data'!$A$2:$C$29,2,0),"-/-")</f>
        <v>Chi phí hành chính</v>
      </c>
    </row>
    <row r="1387" ht="21.0" customHeight="1">
      <c r="A1387" s="165" t="s">
        <v>1136</v>
      </c>
      <c r="B1387" s="166" t="s">
        <v>1180</v>
      </c>
      <c r="C1387" s="167" t="s">
        <v>112</v>
      </c>
      <c r="D1387" s="168">
        <v>667000.0</v>
      </c>
      <c r="E1387" s="169" t="str">
        <f>iferror(vlookup(C1387,'Master data'!$A$2:$C$29,3,0),"-/-")</f>
        <v>Biến phí</v>
      </c>
      <c r="F1387" s="169" t="str">
        <f>iferror(vlookup(C1387,'Master data'!$A$2:$C$29,2,0),"-/-")</f>
        <v>Chi phí hành chính</v>
      </c>
    </row>
    <row r="1388" ht="21.0" customHeight="1">
      <c r="A1388" s="165" t="s">
        <v>1136</v>
      </c>
      <c r="B1388" s="166" t="s">
        <v>1181</v>
      </c>
      <c r="C1388" s="167" t="s">
        <v>112</v>
      </c>
      <c r="D1388" s="168">
        <v>400000.0</v>
      </c>
      <c r="E1388" s="169" t="str">
        <f>iferror(vlookup(C1388,'Master data'!$A$2:$C$29,3,0),"-/-")</f>
        <v>Biến phí</v>
      </c>
      <c r="F1388" s="169" t="str">
        <f>iferror(vlookup(C1388,'Master data'!$A$2:$C$29,2,0),"-/-")</f>
        <v>Chi phí hành chính</v>
      </c>
    </row>
    <row r="1389" ht="21.0" customHeight="1">
      <c r="A1389" s="165" t="s">
        <v>1136</v>
      </c>
      <c r="B1389" s="166" t="s">
        <v>1182</v>
      </c>
      <c r="C1389" s="167" t="s">
        <v>112</v>
      </c>
      <c r="D1389" s="168">
        <v>586000.0</v>
      </c>
      <c r="E1389" s="169" t="str">
        <f>iferror(vlookup(C1389,'Master data'!$A$2:$C$29,3,0),"-/-")</f>
        <v>Biến phí</v>
      </c>
      <c r="F1389" s="169" t="str">
        <f>iferror(vlookup(C1389,'Master data'!$A$2:$C$29,2,0),"-/-")</f>
        <v>Chi phí hành chính</v>
      </c>
    </row>
    <row r="1390" ht="21.0" customHeight="1">
      <c r="A1390" s="165" t="s">
        <v>1136</v>
      </c>
      <c r="B1390" s="166" t="s">
        <v>1183</v>
      </c>
      <c r="C1390" s="167" t="s">
        <v>112</v>
      </c>
      <c r="D1390" s="168">
        <v>251000.0</v>
      </c>
      <c r="E1390" s="169" t="str">
        <f>iferror(vlookup(C1390,'Master data'!$A$2:$C$29,3,0),"-/-")</f>
        <v>Biến phí</v>
      </c>
      <c r="F1390" s="169" t="str">
        <f>iferror(vlookup(C1390,'Master data'!$A$2:$C$29,2,0),"-/-")</f>
        <v>Chi phí hành chính</v>
      </c>
    </row>
    <row r="1391" ht="21.0" customHeight="1">
      <c r="A1391" s="165" t="s">
        <v>1136</v>
      </c>
      <c r="B1391" s="166" t="s">
        <v>1184</v>
      </c>
      <c r="C1391" s="167" t="s">
        <v>112</v>
      </c>
      <c r="D1391" s="168">
        <v>106000.0</v>
      </c>
      <c r="E1391" s="169" t="str">
        <f>iferror(vlookup(C1391,'Master data'!$A$2:$C$29,3,0),"-/-")</f>
        <v>Biến phí</v>
      </c>
      <c r="F1391" s="169" t="str">
        <f>iferror(vlookup(C1391,'Master data'!$A$2:$C$29,2,0),"-/-")</f>
        <v>Chi phí hành chính</v>
      </c>
    </row>
    <row r="1392" ht="21.0" customHeight="1">
      <c r="A1392" s="165" t="s">
        <v>1136</v>
      </c>
      <c r="B1392" s="166" t="s">
        <v>1185</v>
      </c>
      <c r="C1392" s="167" t="s">
        <v>112</v>
      </c>
      <c r="D1392" s="168">
        <v>53000.0</v>
      </c>
      <c r="E1392" s="169" t="str">
        <f>iferror(vlookup(C1392,'Master data'!$A$2:$C$29,3,0),"-/-")</f>
        <v>Biến phí</v>
      </c>
      <c r="F1392" s="169" t="str">
        <f>iferror(vlookup(C1392,'Master data'!$A$2:$C$29,2,0),"-/-")</f>
        <v>Chi phí hành chính</v>
      </c>
    </row>
    <row r="1393" ht="21.0" customHeight="1">
      <c r="A1393" s="165" t="s">
        <v>1136</v>
      </c>
      <c r="B1393" s="166" t="s">
        <v>1186</v>
      </c>
      <c r="C1393" s="167" t="s">
        <v>112</v>
      </c>
      <c r="D1393" s="168">
        <v>71000.0</v>
      </c>
      <c r="E1393" s="169" t="str">
        <f>iferror(vlookup(C1393,'Master data'!$A$2:$C$29,3,0),"-/-")</f>
        <v>Biến phí</v>
      </c>
      <c r="F1393" s="169" t="str">
        <f>iferror(vlookup(C1393,'Master data'!$A$2:$C$29,2,0),"-/-")</f>
        <v>Chi phí hành chính</v>
      </c>
    </row>
    <row r="1394" ht="21.0" customHeight="1">
      <c r="A1394" s="165" t="s">
        <v>1136</v>
      </c>
      <c r="B1394" s="166" t="s">
        <v>1186</v>
      </c>
      <c r="C1394" s="167" t="s">
        <v>112</v>
      </c>
      <c r="D1394" s="168">
        <v>1325000.0</v>
      </c>
      <c r="E1394" s="169" t="str">
        <f>iferror(vlookup(C1394,'Master data'!$A$2:$C$29,3,0),"-/-")</f>
        <v>Biến phí</v>
      </c>
      <c r="F1394" s="169" t="str">
        <f>iferror(vlookup(C1394,'Master data'!$A$2:$C$29,2,0),"-/-")</f>
        <v>Chi phí hành chính</v>
      </c>
    </row>
    <row r="1395" ht="21.0" customHeight="1">
      <c r="A1395" s="165" t="s">
        <v>1136</v>
      </c>
      <c r="B1395" s="166" t="s">
        <v>1187</v>
      </c>
      <c r="C1395" s="167" t="s">
        <v>112</v>
      </c>
      <c r="D1395" s="168">
        <v>400000.0</v>
      </c>
      <c r="E1395" s="169" t="str">
        <f>iferror(vlookup(C1395,'Master data'!$A$2:$C$29,3,0),"-/-")</f>
        <v>Biến phí</v>
      </c>
      <c r="F1395" s="169" t="str">
        <f>iferror(vlookup(C1395,'Master data'!$A$2:$C$29,2,0),"-/-")</f>
        <v>Chi phí hành chính</v>
      </c>
    </row>
    <row r="1396" ht="21.0" customHeight="1">
      <c r="A1396" s="165" t="s">
        <v>1136</v>
      </c>
      <c r="B1396" s="166" t="s">
        <v>1188</v>
      </c>
      <c r="C1396" s="167" t="s">
        <v>112</v>
      </c>
      <c r="D1396" s="168">
        <v>50000.0</v>
      </c>
      <c r="E1396" s="169" t="str">
        <f>iferror(vlookup(C1396,'Master data'!$A$2:$C$29,3,0),"-/-")</f>
        <v>Biến phí</v>
      </c>
      <c r="F1396" s="169" t="str">
        <f>iferror(vlookup(C1396,'Master data'!$A$2:$C$29,2,0),"-/-")</f>
        <v>Chi phí hành chính</v>
      </c>
    </row>
    <row r="1397" ht="21.0" customHeight="1">
      <c r="A1397" s="165" t="s">
        <v>1136</v>
      </c>
      <c r="B1397" s="166" t="s">
        <v>1189</v>
      </c>
      <c r="C1397" s="167" t="s">
        <v>112</v>
      </c>
      <c r="D1397" s="168">
        <v>200000.0</v>
      </c>
      <c r="E1397" s="169" t="str">
        <f>iferror(vlookup(C1397,'Master data'!$A$2:$C$29,3,0),"-/-")</f>
        <v>Biến phí</v>
      </c>
      <c r="F1397" s="169" t="str">
        <f>iferror(vlookup(C1397,'Master data'!$A$2:$C$29,2,0),"-/-")</f>
        <v>Chi phí hành chính</v>
      </c>
    </row>
    <row r="1398" ht="21.0" customHeight="1">
      <c r="A1398" s="165" t="s">
        <v>1136</v>
      </c>
      <c r="B1398" s="166" t="s">
        <v>1190</v>
      </c>
      <c r="C1398" s="167" t="s">
        <v>112</v>
      </c>
      <c r="D1398" s="168">
        <v>1200000.0</v>
      </c>
      <c r="E1398" s="169" t="str">
        <f>iferror(vlookup(C1398,'Master data'!$A$2:$C$29,3,0),"-/-")</f>
        <v>Biến phí</v>
      </c>
      <c r="F1398" s="169" t="str">
        <f>iferror(vlookup(C1398,'Master data'!$A$2:$C$29,2,0),"-/-")</f>
        <v>Chi phí hành chính</v>
      </c>
    </row>
    <row r="1399" ht="21.0" customHeight="1">
      <c r="A1399" s="165" t="s">
        <v>1136</v>
      </c>
      <c r="B1399" s="166" t="s">
        <v>1191</v>
      </c>
      <c r="C1399" s="167" t="s">
        <v>112</v>
      </c>
      <c r="D1399" s="168">
        <v>722000.0</v>
      </c>
      <c r="E1399" s="169" t="str">
        <f>iferror(vlookup(C1399,'Master data'!$A$2:$C$29,3,0),"-/-")</f>
        <v>Biến phí</v>
      </c>
      <c r="F1399" s="169" t="str">
        <f>iferror(vlookup(C1399,'Master data'!$A$2:$C$29,2,0),"-/-")</f>
        <v>Chi phí hành chính</v>
      </c>
    </row>
    <row r="1400" ht="21.0" customHeight="1">
      <c r="A1400" s="165" t="s">
        <v>1136</v>
      </c>
      <c r="B1400" s="166" t="s">
        <v>1192</v>
      </c>
      <c r="C1400" s="167" t="s">
        <v>112</v>
      </c>
      <c r="D1400" s="168">
        <v>1572000.0</v>
      </c>
      <c r="E1400" s="169" t="str">
        <f>iferror(vlookup(C1400,'Master data'!$A$2:$C$29,3,0),"-/-")</f>
        <v>Biến phí</v>
      </c>
      <c r="F1400" s="169" t="str">
        <f>iferror(vlookup(C1400,'Master data'!$A$2:$C$29,2,0),"-/-")</f>
        <v>Chi phí hành chính</v>
      </c>
    </row>
    <row r="1401" ht="21.0" customHeight="1">
      <c r="A1401" s="165" t="s">
        <v>1136</v>
      </c>
      <c r="B1401" s="166" t="s">
        <v>1193</v>
      </c>
      <c r="C1401" s="167" t="s">
        <v>112</v>
      </c>
      <c r="D1401" s="168">
        <v>151000.0</v>
      </c>
      <c r="E1401" s="169" t="str">
        <f>iferror(vlookup(C1401,'Master data'!$A$2:$C$29,3,0),"-/-")</f>
        <v>Biến phí</v>
      </c>
      <c r="F1401" s="169" t="str">
        <f>iferror(vlookup(C1401,'Master data'!$A$2:$C$29,2,0),"-/-")</f>
        <v>Chi phí hành chính</v>
      </c>
    </row>
    <row r="1402" ht="21.0" customHeight="1">
      <c r="A1402" s="165" t="s">
        <v>1136</v>
      </c>
      <c r="B1402" s="166" t="s">
        <v>344</v>
      </c>
      <c r="C1402" s="167" t="s">
        <v>112</v>
      </c>
      <c r="D1402" s="168">
        <v>40000.0</v>
      </c>
      <c r="E1402" s="169" t="str">
        <f>iferror(vlookup(C1402,'Master data'!$A$2:$C$29,3,0),"-/-")</f>
        <v>Biến phí</v>
      </c>
      <c r="F1402" s="169" t="str">
        <f>iferror(vlookup(C1402,'Master data'!$A$2:$C$29,2,0),"-/-")</f>
        <v>Chi phí hành chính</v>
      </c>
    </row>
    <row r="1403" ht="21.0" customHeight="1">
      <c r="A1403" s="165" t="s">
        <v>1136</v>
      </c>
      <c r="B1403" s="166" t="s">
        <v>1194</v>
      </c>
      <c r="C1403" s="167" t="s">
        <v>112</v>
      </c>
      <c r="D1403" s="168">
        <v>80000.0</v>
      </c>
      <c r="E1403" s="169" t="str">
        <f>iferror(vlookup(C1403,'Master data'!$A$2:$C$29,3,0),"-/-")</f>
        <v>Biến phí</v>
      </c>
      <c r="F1403" s="169" t="str">
        <f>iferror(vlookup(C1403,'Master data'!$A$2:$C$29,2,0),"-/-")</f>
        <v>Chi phí hành chính</v>
      </c>
    </row>
    <row r="1404" ht="21.0" customHeight="1">
      <c r="A1404" s="165" t="s">
        <v>1136</v>
      </c>
      <c r="B1404" s="166" t="s">
        <v>291</v>
      </c>
      <c r="C1404" s="167" t="s">
        <v>112</v>
      </c>
      <c r="D1404" s="168">
        <v>256000.0</v>
      </c>
      <c r="E1404" s="169" t="str">
        <f>iferror(vlookup(C1404,'Master data'!$A$2:$C$29,3,0),"-/-")</f>
        <v>Biến phí</v>
      </c>
      <c r="F1404" s="169" t="str">
        <f>iferror(vlookup(C1404,'Master data'!$A$2:$C$29,2,0),"-/-")</f>
        <v>Chi phí hành chính</v>
      </c>
    </row>
    <row r="1405" ht="21.0" customHeight="1">
      <c r="A1405" s="165" t="s">
        <v>1136</v>
      </c>
      <c r="B1405" s="166" t="s">
        <v>291</v>
      </c>
      <c r="C1405" s="167" t="s">
        <v>112</v>
      </c>
      <c r="D1405" s="168">
        <v>296000.0</v>
      </c>
      <c r="E1405" s="169" t="str">
        <f>iferror(vlookup(C1405,'Master data'!$A$2:$C$29,3,0),"-/-")</f>
        <v>Biến phí</v>
      </c>
      <c r="F1405" s="169" t="str">
        <f>iferror(vlookup(C1405,'Master data'!$A$2:$C$29,2,0),"-/-")</f>
        <v>Chi phí hành chính</v>
      </c>
    </row>
    <row r="1406" ht="21.0" customHeight="1">
      <c r="A1406" s="165" t="s">
        <v>1136</v>
      </c>
      <c r="B1406" s="166" t="s">
        <v>290</v>
      </c>
      <c r="C1406" s="167" t="s">
        <v>112</v>
      </c>
      <c r="D1406" s="168">
        <v>100000.0</v>
      </c>
      <c r="E1406" s="169" t="str">
        <f>iferror(vlookup(C1406,'Master data'!$A$2:$C$29,3,0),"-/-")</f>
        <v>Biến phí</v>
      </c>
      <c r="F1406" s="169" t="str">
        <f>iferror(vlookup(C1406,'Master data'!$A$2:$C$29,2,0),"-/-")</f>
        <v>Chi phí hành chính</v>
      </c>
    </row>
    <row r="1407" ht="21.0" customHeight="1">
      <c r="A1407" s="165" t="s">
        <v>1136</v>
      </c>
      <c r="B1407" s="166" t="s">
        <v>291</v>
      </c>
      <c r="C1407" s="167" t="s">
        <v>112</v>
      </c>
      <c r="D1407" s="168">
        <v>501000.0</v>
      </c>
      <c r="E1407" s="169" t="str">
        <f>iferror(vlookup(C1407,'Master data'!$A$2:$C$29,3,0),"-/-")</f>
        <v>Biến phí</v>
      </c>
      <c r="F1407" s="169" t="str">
        <f>iferror(vlookup(C1407,'Master data'!$A$2:$C$29,2,0),"-/-")</f>
        <v>Chi phí hành chính</v>
      </c>
    </row>
    <row r="1408" ht="21.0" customHeight="1">
      <c r="A1408" s="165" t="s">
        <v>1136</v>
      </c>
      <c r="B1408" s="166" t="s">
        <v>1195</v>
      </c>
      <c r="C1408" s="167" t="s">
        <v>112</v>
      </c>
      <c r="D1408" s="168">
        <v>2000000.0</v>
      </c>
      <c r="E1408" s="169" t="str">
        <f>iferror(vlookup(C1408,'Master data'!$A$2:$C$29,3,0),"-/-")</f>
        <v>Biến phí</v>
      </c>
      <c r="F1408" s="169" t="str">
        <f>iferror(vlookup(C1408,'Master data'!$A$2:$C$29,2,0),"-/-")</f>
        <v>Chi phí hành chính</v>
      </c>
    </row>
    <row r="1409" ht="21.0" customHeight="1">
      <c r="A1409" s="165" t="s">
        <v>1136</v>
      </c>
      <c r="B1409" s="166" t="s">
        <v>291</v>
      </c>
      <c r="C1409" s="167" t="s">
        <v>112</v>
      </c>
      <c r="D1409" s="168">
        <v>20000.0</v>
      </c>
      <c r="E1409" s="169" t="str">
        <f>iferror(vlookup(C1409,'Master data'!$A$2:$C$29,3,0),"-/-")</f>
        <v>Biến phí</v>
      </c>
      <c r="F1409" s="169" t="str">
        <f>iferror(vlookup(C1409,'Master data'!$A$2:$C$29,2,0),"-/-")</f>
        <v>Chi phí hành chính</v>
      </c>
    </row>
    <row r="1410" ht="21.0" customHeight="1">
      <c r="A1410" s="165" t="s">
        <v>1136</v>
      </c>
      <c r="B1410" s="166" t="s">
        <v>290</v>
      </c>
      <c r="C1410" s="167" t="s">
        <v>112</v>
      </c>
      <c r="D1410" s="168">
        <v>103000.0</v>
      </c>
      <c r="E1410" s="169" t="str">
        <f>iferror(vlookup(C1410,'Master data'!$A$2:$C$29,3,0),"-/-")</f>
        <v>Biến phí</v>
      </c>
      <c r="F1410" s="169" t="str">
        <f>iferror(vlookup(C1410,'Master data'!$A$2:$C$29,2,0),"-/-")</f>
        <v>Chi phí hành chính</v>
      </c>
    </row>
    <row r="1411" ht="21.0" customHeight="1">
      <c r="A1411" s="165" t="s">
        <v>1136</v>
      </c>
      <c r="B1411" s="166" t="s">
        <v>291</v>
      </c>
      <c r="C1411" s="167" t="s">
        <v>112</v>
      </c>
      <c r="D1411" s="168">
        <v>40000.0</v>
      </c>
      <c r="E1411" s="169" t="str">
        <f>iferror(vlookup(C1411,'Master data'!$A$2:$C$29,3,0),"-/-")</f>
        <v>Biến phí</v>
      </c>
      <c r="F1411" s="169" t="str">
        <f>iferror(vlookup(C1411,'Master data'!$A$2:$C$29,2,0),"-/-")</f>
        <v>Chi phí hành chính</v>
      </c>
    </row>
    <row r="1412" ht="21.0" customHeight="1">
      <c r="A1412" s="165" t="s">
        <v>1136</v>
      </c>
      <c r="B1412" s="166" t="s">
        <v>1196</v>
      </c>
      <c r="C1412" s="167" t="s">
        <v>112</v>
      </c>
      <c r="D1412" s="168">
        <v>1892000.0</v>
      </c>
      <c r="E1412" s="169" t="str">
        <f>iferror(vlookup(C1412,'Master data'!$A$2:$C$29,3,0),"-/-")</f>
        <v>Biến phí</v>
      </c>
      <c r="F1412" s="169" t="str">
        <f>iferror(vlookup(C1412,'Master data'!$A$2:$C$29,2,0),"-/-")</f>
        <v>Chi phí hành chính</v>
      </c>
    </row>
    <row r="1413" ht="21.0" customHeight="1">
      <c r="A1413" s="165" t="s">
        <v>1136</v>
      </c>
      <c r="B1413" s="166" t="s">
        <v>344</v>
      </c>
      <c r="C1413" s="167" t="s">
        <v>112</v>
      </c>
      <c r="D1413" s="168">
        <v>60000.0</v>
      </c>
      <c r="E1413" s="169" t="str">
        <f>iferror(vlookup(C1413,'Master data'!$A$2:$C$29,3,0),"-/-")</f>
        <v>Biến phí</v>
      </c>
      <c r="F1413" s="169" t="str">
        <f>iferror(vlookup(C1413,'Master data'!$A$2:$C$29,2,0),"-/-")</f>
        <v>Chi phí hành chính</v>
      </c>
    </row>
    <row r="1414" ht="21.0" customHeight="1">
      <c r="A1414" s="165" t="s">
        <v>1136</v>
      </c>
      <c r="B1414" s="166" t="s">
        <v>291</v>
      </c>
      <c r="C1414" s="167" t="s">
        <v>112</v>
      </c>
      <c r="D1414" s="168">
        <v>20000.0</v>
      </c>
      <c r="E1414" s="169" t="str">
        <f>iferror(vlookup(C1414,'Master data'!$A$2:$C$29,3,0),"-/-")</f>
        <v>Biến phí</v>
      </c>
      <c r="F1414" s="169" t="str">
        <f>iferror(vlookup(C1414,'Master data'!$A$2:$C$29,2,0),"-/-")</f>
        <v>Chi phí hành chính</v>
      </c>
    </row>
    <row r="1415" ht="21.0" customHeight="1">
      <c r="A1415" s="165" t="s">
        <v>1136</v>
      </c>
      <c r="B1415" s="166" t="s">
        <v>1197</v>
      </c>
      <c r="C1415" s="167" t="s">
        <v>112</v>
      </c>
      <c r="D1415" s="168">
        <v>342000.0</v>
      </c>
      <c r="E1415" s="169" t="str">
        <f>iferror(vlookup(C1415,'Master data'!$A$2:$C$29,3,0),"-/-")</f>
        <v>Biến phí</v>
      </c>
      <c r="F1415" s="169" t="str">
        <f>iferror(vlookup(C1415,'Master data'!$A$2:$C$29,2,0),"-/-")</f>
        <v>Chi phí hành chính</v>
      </c>
    </row>
    <row r="1416" ht="21.0" customHeight="1">
      <c r="A1416" s="165" t="s">
        <v>1136</v>
      </c>
      <c r="B1416" s="166" t="s">
        <v>291</v>
      </c>
      <c r="C1416" s="167" t="s">
        <v>112</v>
      </c>
      <c r="D1416" s="168">
        <v>220000.0</v>
      </c>
      <c r="E1416" s="169" t="str">
        <f>iferror(vlookup(C1416,'Master data'!$A$2:$C$29,3,0),"-/-")</f>
        <v>Biến phí</v>
      </c>
      <c r="F1416" s="169" t="str">
        <f>iferror(vlookup(C1416,'Master data'!$A$2:$C$29,2,0),"-/-")</f>
        <v>Chi phí hành chính</v>
      </c>
    </row>
    <row r="1417" ht="21.0" customHeight="1">
      <c r="A1417" s="165" t="s">
        <v>1136</v>
      </c>
      <c r="B1417" s="166" t="s">
        <v>291</v>
      </c>
      <c r="C1417" s="167" t="s">
        <v>112</v>
      </c>
      <c r="D1417" s="168">
        <v>91000.0</v>
      </c>
      <c r="E1417" s="169" t="str">
        <f>iferror(vlookup(C1417,'Master data'!$A$2:$C$29,3,0),"-/-")</f>
        <v>Biến phí</v>
      </c>
      <c r="F1417" s="169" t="str">
        <f>iferror(vlookup(C1417,'Master data'!$A$2:$C$29,2,0),"-/-")</f>
        <v>Chi phí hành chính</v>
      </c>
    </row>
    <row r="1418" ht="21.0" customHeight="1">
      <c r="A1418" s="165" t="s">
        <v>1136</v>
      </c>
      <c r="B1418" s="166" t="s">
        <v>344</v>
      </c>
      <c r="C1418" s="167" t="s">
        <v>112</v>
      </c>
      <c r="D1418" s="168">
        <v>30000.0</v>
      </c>
      <c r="E1418" s="169" t="str">
        <f>iferror(vlookup(C1418,'Master data'!$A$2:$C$29,3,0),"-/-")</f>
        <v>Biến phí</v>
      </c>
      <c r="F1418" s="169" t="str">
        <f>iferror(vlookup(C1418,'Master data'!$A$2:$C$29,2,0),"-/-")</f>
        <v>Chi phí hành chính</v>
      </c>
    </row>
    <row r="1419" ht="21.0" customHeight="1">
      <c r="A1419" s="165" t="s">
        <v>1136</v>
      </c>
      <c r="B1419" s="166" t="s">
        <v>291</v>
      </c>
      <c r="C1419" s="167" t="s">
        <v>112</v>
      </c>
      <c r="D1419" s="168">
        <v>25000.0</v>
      </c>
      <c r="E1419" s="169" t="str">
        <f>iferror(vlookup(C1419,'Master data'!$A$2:$C$29,3,0),"-/-")</f>
        <v>Biến phí</v>
      </c>
      <c r="F1419" s="169" t="str">
        <f>iferror(vlookup(C1419,'Master data'!$A$2:$C$29,2,0),"-/-")</f>
        <v>Chi phí hành chính</v>
      </c>
    </row>
    <row r="1420" ht="21.0" customHeight="1">
      <c r="A1420" s="165" t="s">
        <v>1136</v>
      </c>
      <c r="B1420" s="166" t="s">
        <v>344</v>
      </c>
      <c r="C1420" s="167" t="s">
        <v>112</v>
      </c>
      <c r="D1420" s="168">
        <v>230000.0</v>
      </c>
      <c r="E1420" s="169" t="str">
        <f>iferror(vlookup(C1420,'Master data'!$A$2:$C$29,3,0),"-/-")</f>
        <v>Biến phí</v>
      </c>
      <c r="F1420" s="169" t="str">
        <f>iferror(vlookup(C1420,'Master data'!$A$2:$C$29,2,0),"-/-")</f>
        <v>Chi phí hành chính</v>
      </c>
    </row>
    <row r="1421" ht="21.0" customHeight="1">
      <c r="A1421" s="165" t="s">
        <v>1136</v>
      </c>
      <c r="B1421" s="166" t="s">
        <v>491</v>
      </c>
      <c r="C1421" s="167" t="s">
        <v>112</v>
      </c>
      <c r="D1421" s="168">
        <v>880000.0</v>
      </c>
      <c r="E1421" s="169" t="str">
        <f>iferror(vlookup(C1421,'Master data'!$A$2:$C$29,3,0),"-/-")</f>
        <v>Biến phí</v>
      </c>
      <c r="F1421" s="169" t="str">
        <f>iferror(vlookup(C1421,'Master data'!$A$2:$C$29,2,0),"-/-")</f>
        <v>Chi phí hành chính</v>
      </c>
    </row>
    <row r="1422" ht="21.0" customHeight="1">
      <c r="A1422" s="165" t="s">
        <v>1136</v>
      </c>
      <c r="B1422" s="166" t="s">
        <v>1198</v>
      </c>
      <c r="C1422" s="167" t="s">
        <v>112</v>
      </c>
      <c r="D1422" s="168">
        <v>35000.0</v>
      </c>
      <c r="E1422" s="169" t="str">
        <f>iferror(vlookup(C1422,'Master data'!$A$2:$C$29,3,0),"-/-")</f>
        <v>Biến phí</v>
      </c>
      <c r="F1422" s="169" t="str">
        <f>iferror(vlookup(C1422,'Master data'!$A$2:$C$29,2,0),"-/-")</f>
        <v>Chi phí hành chính</v>
      </c>
    </row>
    <row r="1423" ht="21.0" customHeight="1">
      <c r="A1423" s="165" t="s">
        <v>1136</v>
      </c>
      <c r="B1423" s="166" t="s">
        <v>291</v>
      </c>
      <c r="C1423" s="167" t="s">
        <v>112</v>
      </c>
      <c r="D1423" s="168">
        <v>65000.0</v>
      </c>
      <c r="E1423" s="169" t="str">
        <f>iferror(vlookup(C1423,'Master data'!$A$2:$C$29,3,0),"-/-")</f>
        <v>Biến phí</v>
      </c>
      <c r="F1423" s="169" t="str">
        <f>iferror(vlookup(C1423,'Master data'!$A$2:$C$29,2,0),"-/-")</f>
        <v>Chi phí hành chính</v>
      </c>
    </row>
    <row r="1424" ht="21.0" customHeight="1">
      <c r="A1424" s="165" t="s">
        <v>1136</v>
      </c>
      <c r="B1424" s="166" t="s">
        <v>344</v>
      </c>
      <c r="C1424" s="167" t="s">
        <v>112</v>
      </c>
      <c r="D1424" s="168">
        <v>110000.0</v>
      </c>
      <c r="E1424" s="169" t="str">
        <f>iferror(vlookup(C1424,'Master data'!$A$2:$C$29,3,0),"-/-")</f>
        <v>Biến phí</v>
      </c>
      <c r="F1424" s="169" t="str">
        <f>iferror(vlookup(C1424,'Master data'!$A$2:$C$29,2,0),"-/-")</f>
        <v>Chi phí hành chính</v>
      </c>
    </row>
    <row r="1425" ht="21.0" customHeight="1">
      <c r="A1425" s="165" t="s">
        <v>1136</v>
      </c>
      <c r="B1425" s="166" t="s">
        <v>876</v>
      </c>
      <c r="C1425" s="167" t="s">
        <v>95</v>
      </c>
      <c r="D1425" s="168">
        <v>3.0E7</v>
      </c>
      <c r="E1425" s="169" t="str">
        <f>iferror(vlookup(C1425,'Master data'!$A$2:$C$29,3,0),"-/-")</f>
        <v>Biến phí</v>
      </c>
      <c r="F1425" s="169" t="str">
        <f>iferror(vlookup(C1425,'Master data'!$A$2:$C$29,2,0),"-/-")</f>
        <v>Chi phí bán hàng</v>
      </c>
    </row>
    <row r="1426" ht="21.0" customHeight="1">
      <c r="A1426" s="165" t="s">
        <v>1136</v>
      </c>
      <c r="B1426" s="166" t="s">
        <v>876</v>
      </c>
      <c r="C1426" s="167" t="s">
        <v>95</v>
      </c>
      <c r="D1426" s="168">
        <v>3.0E7</v>
      </c>
      <c r="E1426" s="169" t="str">
        <f>iferror(vlookup(C1426,'Master data'!$A$2:$C$29,3,0),"-/-")</f>
        <v>Biến phí</v>
      </c>
      <c r="F1426" s="169" t="str">
        <f>iferror(vlookup(C1426,'Master data'!$A$2:$C$29,2,0),"-/-")</f>
        <v>Chi phí bán hàng</v>
      </c>
    </row>
    <row r="1427" ht="21.0" customHeight="1">
      <c r="A1427" s="165" t="s">
        <v>1136</v>
      </c>
      <c r="B1427" s="166" t="s">
        <v>876</v>
      </c>
      <c r="C1427" s="167" t="s">
        <v>95</v>
      </c>
      <c r="D1427" s="168">
        <v>3.7E8</v>
      </c>
      <c r="E1427" s="169" t="str">
        <f>iferror(vlookup(C1427,'Master data'!$A$2:$C$29,3,0),"-/-")</f>
        <v>Biến phí</v>
      </c>
      <c r="F1427" s="169" t="str">
        <f>iferror(vlookup(C1427,'Master data'!$A$2:$C$29,2,0),"-/-")</f>
        <v>Chi phí bán hàng</v>
      </c>
    </row>
    <row r="1428" ht="21.0" customHeight="1">
      <c r="A1428" s="165" t="s">
        <v>1136</v>
      </c>
      <c r="B1428" s="166" t="s">
        <v>1047</v>
      </c>
      <c r="C1428" s="167" t="s">
        <v>120</v>
      </c>
      <c r="D1428" s="168">
        <v>5.75E7</v>
      </c>
      <c r="E1428" s="169" t="str">
        <f>iferror(vlookup(C1428,'Master data'!$A$2:$C$29,3,0),"-/-")</f>
        <v>Định phí</v>
      </c>
      <c r="F1428" s="169" t="str">
        <f>iferror(vlookup(C1428,'Master data'!$A$2:$C$29,2,0),"-/-")</f>
        <v>Chi phí QLDN</v>
      </c>
    </row>
    <row r="1429" ht="21.0" customHeight="1">
      <c r="A1429" s="165" t="s">
        <v>1136</v>
      </c>
      <c r="B1429" s="166" t="s">
        <v>585</v>
      </c>
      <c r="C1429" s="167" t="s">
        <v>112</v>
      </c>
      <c r="D1429" s="168">
        <v>9000000.0</v>
      </c>
      <c r="E1429" s="169" t="str">
        <f>iferror(vlookup(C1429,'Master data'!$A$2:$C$29,3,0),"-/-")</f>
        <v>Biến phí</v>
      </c>
      <c r="F1429" s="169" t="str">
        <f>iferror(vlookup(C1429,'Master data'!$A$2:$C$29,2,0),"-/-")</f>
        <v>Chi phí hành chính</v>
      </c>
    </row>
    <row r="1430" ht="21.0" customHeight="1">
      <c r="A1430" s="165" t="s">
        <v>1136</v>
      </c>
      <c r="B1430" s="166" t="s">
        <v>1199</v>
      </c>
      <c r="C1430" s="167" t="s">
        <v>123</v>
      </c>
      <c r="D1430" s="168">
        <v>2.2E7</v>
      </c>
      <c r="E1430" s="169" t="str">
        <f>iferror(vlookup(C1430,'Master data'!$A$2:$C$29,3,0),"-/-")</f>
        <v>Định phí</v>
      </c>
      <c r="F1430" s="169" t="str">
        <f>iferror(vlookup(C1430,'Master data'!$A$2:$C$29,2,0),"-/-")</f>
        <v>Chi phí QLDN</v>
      </c>
    </row>
    <row r="1431" ht="21.0" customHeight="1">
      <c r="A1431" s="165" t="s">
        <v>1136</v>
      </c>
      <c r="B1431" s="166" t="s">
        <v>1200</v>
      </c>
      <c r="C1431" s="167" t="s">
        <v>120</v>
      </c>
      <c r="D1431" s="168">
        <v>1.2E7</v>
      </c>
      <c r="E1431" s="169" t="str">
        <f>iferror(vlookup(C1431,'Master data'!$A$2:$C$29,3,0),"-/-")</f>
        <v>Định phí</v>
      </c>
      <c r="F1431" s="169" t="str">
        <f>iferror(vlookup(C1431,'Master data'!$A$2:$C$29,2,0),"-/-")</f>
        <v>Chi phí QLDN</v>
      </c>
    </row>
    <row r="1432" ht="21.0" customHeight="1">
      <c r="A1432" s="165" t="s">
        <v>1136</v>
      </c>
      <c r="B1432" s="166" t="s">
        <v>930</v>
      </c>
      <c r="C1432" s="167" t="s">
        <v>112</v>
      </c>
      <c r="D1432" s="168">
        <v>418000.0</v>
      </c>
      <c r="E1432" s="169" t="str">
        <f>iferror(vlookup(C1432,'Master data'!$A$2:$C$29,3,0),"-/-")</f>
        <v>Biến phí</v>
      </c>
      <c r="F1432" s="169" t="str">
        <f>iferror(vlookup(C1432,'Master data'!$A$2:$C$29,2,0),"-/-")</f>
        <v>Chi phí hành chính</v>
      </c>
    </row>
    <row r="1433" ht="21.0" customHeight="1">
      <c r="A1433" s="165" t="s">
        <v>1136</v>
      </c>
      <c r="B1433" s="166" t="s">
        <v>1125</v>
      </c>
      <c r="C1433" s="167" t="s">
        <v>112</v>
      </c>
      <c r="D1433" s="168">
        <v>277000.0</v>
      </c>
      <c r="E1433" s="169" t="str">
        <f>iferror(vlookup(C1433,'Master data'!$A$2:$C$29,3,0),"-/-")</f>
        <v>Biến phí</v>
      </c>
      <c r="F1433" s="169" t="str">
        <f>iferror(vlookup(C1433,'Master data'!$A$2:$C$29,2,0),"-/-")</f>
        <v>Chi phí hành chính</v>
      </c>
    </row>
    <row r="1434" ht="21.0" customHeight="1">
      <c r="A1434" s="165" t="s">
        <v>1136</v>
      </c>
      <c r="B1434" s="166" t="s">
        <v>970</v>
      </c>
      <c r="C1434" s="167" t="s">
        <v>116</v>
      </c>
      <c r="D1434" s="168">
        <v>1.12865E7</v>
      </c>
      <c r="E1434" s="169" t="str">
        <f>iferror(vlookup(C1434,'Master data'!$A$2:$C$29,3,0),"-/-")</f>
        <v>Định phí</v>
      </c>
      <c r="F1434" s="169" t="str">
        <f>iferror(vlookup(C1434,'Master data'!$A$2:$C$29,2,0),"-/-")</f>
        <v>Chi phí hành chính</v>
      </c>
    </row>
    <row r="1435" ht="21.0" customHeight="1">
      <c r="A1435" s="165" t="s">
        <v>1136</v>
      </c>
      <c r="B1435" s="166" t="s">
        <v>1125</v>
      </c>
      <c r="C1435" s="167" t="s">
        <v>112</v>
      </c>
      <c r="D1435" s="168">
        <v>880000.0</v>
      </c>
      <c r="E1435" s="169" t="str">
        <f>iferror(vlookup(C1435,'Master data'!$A$2:$C$29,3,0),"-/-")</f>
        <v>Biến phí</v>
      </c>
      <c r="F1435" s="169" t="str">
        <f>iferror(vlookup(C1435,'Master data'!$A$2:$C$29,2,0),"-/-")</f>
        <v>Chi phí hành chính</v>
      </c>
    </row>
    <row r="1436" ht="21.0" customHeight="1">
      <c r="A1436" s="165" t="s">
        <v>1136</v>
      </c>
      <c r="B1436" s="166" t="s">
        <v>1201</v>
      </c>
      <c r="C1436" s="167" t="s">
        <v>121</v>
      </c>
      <c r="D1436" s="168">
        <v>2.4885E7</v>
      </c>
      <c r="E1436" s="169" t="str">
        <f>iferror(vlookup(C1436,'Master data'!$A$2:$C$29,3,0),"-/-")</f>
        <v>Định phí</v>
      </c>
      <c r="F1436" s="169" t="str">
        <f>iferror(vlookup(C1436,'Master data'!$A$2:$C$29,2,0),"-/-")</f>
        <v>Chi phí QLDN</v>
      </c>
    </row>
    <row r="1437" ht="21.0" customHeight="1">
      <c r="A1437" s="165" t="s">
        <v>1136</v>
      </c>
      <c r="B1437" s="166" t="s">
        <v>971</v>
      </c>
      <c r="C1437" s="167" t="s">
        <v>116</v>
      </c>
      <c r="D1437" s="168">
        <v>4299500.0</v>
      </c>
      <c r="E1437" s="169" t="str">
        <f>iferror(vlookup(C1437,'Master data'!$A$2:$C$29,3,0),"-/-")</f>
        <v>Định phí</v>
      </c>
      <c r="F1437" s="169" t="str">
        <f>iferror(vlookup(C1437,'Master data'!$A$2:$C$29,2,0),"-/-")</f>
        <v>Chi phí hành chính</v>
      </c>
    </row>
    <row r="1438" ht="21.0" customHeight="1">
      <c r="A1438" s="165" t="s">
        <v>1136</v>
      </c>
      <c r="B1438" s="166" t="s">
        <v>429</v>
      </c>
      <c r="C1438" s="167" t="s">
        <v>116</v>
      </c>
      <c r="D1438" s="168">
        <v>1841000.0</v>
      </c>
      <c r="E1438" s="169" t="str">
        <f>iferror(vlookup(C1438,'Master data'!$A$2:$C$29,3,0),"-/-")</f>
        <v>Định phí</v>
      </c>
      <c r="F1438" s="169" t="str">
        <f>iferror(vlookup(C1438,'Master data'!$A$2:$C$29,2,0),"-/-")</f>
        <v>Chi phí hành chính</v>
      </c>
    </row>
    <row r="1439" ht="21.0" customHeight="1">
      <c r="A1439" s="165" t="s">
        <v>1136</v>
      </c>
      <c r="B1439" s="166" t="s">
        <v>1202</v>
      </c>
      <c r="C1439" s="167" t="s">
        <v>111</v>
      </c>
      <c r="D1439" s="168">
        <v>2.7E7</v>
      </c>
      <c r="E1439" s="169" t="str">
        <f>iferror(vlookup(C1439,'Master data'!$A$2:$C$29,3,0),"-/-")</f>
        <v>Định phí</v>
      </c>
      <c r="F1439" s="169" t="str">
        <f>iferror(vlookup(C1439,'Master data'!$A$2:$C$29,2,0),"-/-")</f>
        <v>Chi phí khác</v>
      </c>
    </row>
    <row r="1440" ht="21.0" customHeight="1">
      <c r="A1440" s="165" t="s">
        <v>1136</v>
      </c>
      <c r="B1440" s="166" t="s">
        <v>1203</v>
      </c>
      <c r="C1440" s="167" t="s">
        <v>99</v>
      </c>
      <c r="D1440" s="168">
        <v>2648000.0</v>
      </c>
      <c r="E1440" s="169" t="str">
        <f>iferror(vlookup(C1440,'Master data'!$A$2:$C$29,3,0),"-/-")</f>
        <v>Biến phí</v>
      </c>
      <c r="F1440" s="169" t="str">
        <f>iferror(vlookup(C1440,'Master data'!$A$2:$C$29,2,0),"-/-")</f>
        <v>Chi phí giá vốn</v>
      </c>
    </row>
    <row r="1441" ht="21.0" customHeight="1">
      <c r="A1441" s="165" t="s">
        <v>1136</v>
      </c>
      <c r="B1441" s="166" t="s">
        <v>1204</v>
      </c>
      <c r="C1441" s="167" t="s">
        <v>99</v>
      </c>
      <c r="D1441" s="168">
        <v>2.935E7</v>
      </c>
      <c r="E1441" s="169" t="str">
        <f>iferror(vlookup(C1441,'Master data'!$A$2:$C$29,3,0),"-/-")</f>
        <v>Biến phí</v>
      </c>
      <c r="F1441" s="169" t="str">
        <f>iferror(vlookup(C1441,'Master data'!$A$2:$C$29,2,0),"-/-")</f>
        <v>Chi phí giá vốn</v>
      </c>
    </row>
    <row r="1442" ht="21.0" customHeight="1">
      <c r="A1442" s="165" t="s">
        <v>1136</v>
      </c>
      <c r="B1442" s="166" t="s">
        <v>1205</v>
      </c>
      <c r="C1442" s="167" t="s">
        <v>99</v>
      </c>
      <c r="D1442" s="168">
        <v>9200000.0</v>
      </c>
      <c r="E1442" s="169" t="str">
        <f>iferror(vlookup(C1442,'Master data'!$A$2:$C$29,3,0),"-/-")</f>
        <v>Biến phí</v>
      </c>
      <c r="F1442" s="169" t="str">
        <f>iferror(vlookup(C1442,'Master data'!$A$2:$C$29,2,0),"-/-")</f>
        <v>Chi phí giá vốn</v>
      </c>
    </row>
    <row r="1443" ht="21.0" customHeight="1">
      <c r="A1443" s="165" t="s">
        <v>1136</v>
      </c>
      <c r="B1443" s="166" t="s">
        <v>1206</v>
      </c>
      <c r="C1443" s="167" t="s">
        <v>99</v>
      </c>
      <c r="D1443" s="168">
        <v>330000.0</v>
      </c>
      <c r="E1443" s="169" t="str">
        <f>iferror(vlookup(C1443,'Master data'!$A$2:$C$29,3,0),"-/-")</f>
        <v>Biến phí</v>
      </c>
      <c r="F1443" s="169" t="str">
        <f>iferror(vlookup(C1443,'Master data'!$A$2:$C$29,2,0),"-/-")</f>
        <v>Chi phí giá vốn</v>
      </c>
    </row>
    <row r="1444" ht="21.0" customHeight="1">
      <c r="A1444" s="165" t="s">
        <v>1136</v>
      </c>
      <c r="B1444" s="166" t="s">
        <v>913</v>
      </c>
      <c r="C1444" s="167" t="s">
        <v>99</v>
      </c>
      <c r="D1444" s="168">
        <v>1627000.0</v>
      </c>
      <c r="E1444" s="169" t="str">
        <f>iferror(vlookup(C1444,'Master data'!$A$2:$C$29,3,0),"-/-")</f>
        <v>Biến phí</v>
      </c>
      <c r="F1444" s="169" t="str">
        <f>iferror(vlookup(C1444,'Master data'!$A$2:$C$29,2,0),"-/-")</f>
        <v>Chi phí giá vốn</v>
      </c>
    </row>
    <row r="1445" ht="21.0" customHeight="1">
      <c r="A1445" s="165" t="s">
        <v>1136</v>
      </c>
      <c r="B1445" s="166" t="s">
        <v>913</v>
      </c>
      <c r="C1445" s="167" t="s">
        <v>99</v>
      </c>
      <c r="D1445" s="168">
        <v>427000.0</v>
      </c>
      <c r="E1445" s="169" t="str">
        <f>iferror(vlookup(C1445,'Master data'!$A$2:$C$29,3,0),"-/-")</f>
        <v>Biến phí</v>
      </c>
      <c r="F1445" s="169" t="str">
        <f>iferror(vlookup(C1445,'Master data'!$A$2:$C$29,2,0),"-/-")</f>
        <v>Chi phí giá vốn</v>
      </c>
    </row>
    <row r="1446" ht="21.0" customHeight="1">
      <c r="A1446" s="165" t="s">
        <v>1136</v>
      </c>
      <c r="B1446" s="166" t="s">
        <v>1207</v>
      </c>
      <c r="C1446" s="167" t="s">
        <v>99</v>
      </c>
      <c r="D1446" s="168">
        <v>3.2718E7</v>
      </c>
      <c r="E1446" s="169" t="str">
        <f>iferror(vlookup(C1446,'Master data'!$A$2:$C$29,3,0),"-/-")</f>
        <v>Biến phí</v>
      </c>
      <c r="F1446" s="169" t="str">
        <f>iferror(vlookup(C1446,'Master data'!$A$2:$C$29,2,0),"-/-")</f>
        <v>Chi phí giá vốn</v>
      </c>
    </row>
    <row r="1447" ht="21.0" customHeight="1">
      <c r="A1447" s="165" t="s">
        <v>1136</v>
      </c>
      <c r="B1447" s="166" t="s">
        <v>1208</v>
      </c>
      <c r="C1447" s="167" t="s">
        <v>99</v>
      </c>
      <c r="D1447" s="168">
        <v>1400000.0</v>
      </c>
      <c r="E1447" s="169" t="str">
        <f>iferror(vlookup(C1447,'Master data'!$A$2:$C$29,3,0),"-/-")</f>
        <v>Biến phí</v>
      </c>
      <c r="F1447" s="169" t="str">
        <f>iferror(vlookup(C1447,'Master data'!$A$2:$C$29,2,0),"-/-")</f>
        <v>Chi phí giá vốn</v>
      </c>
    </row>
    <row r="1448" ht="21.0" customHeight="1">
      <c r="A1448" s="165" t="s">
        <v>1136</v>
      </c>
      <c r="B1448" s="166" t="s">
        <v>1052</v>
      </c>
      <c r="C1448" s="167" t="s">
        <v>99</v>
      </c>
      <c r="D1448" s="168">
        <v>680000.0</v>
      </c>
      <c r="E1448" s="169" t="str">
        <f>iferror(vlookup(C1448,'Master data'!$A$2:$C$29,3,0),"-/-")</f>
        <v>Biến phí</v>
      </c>
      <c r="F1448" s="169" t="str">
        <f>iferror(vlookup(C1448,'Master data'!$A$2:$C$29,2,0),"-/-")</f>
        <v>Chi phí giá vốn</v>
      </c>
    </row>
    <row r="1449" ht="21.0" customHeight="1">
      <c r="A1449" s="165" t="s">
        <v>1136</v>
      </c>
      <c r="B1449" s="166" t="s">
        <v>1209</v>
      </c>
      <c r="C1449" s="167" t="s">
        <v>99</v>
      </c>
      <c r="D1449" s="168">
        <v>6.0226E7</v>
      </c>
      <c r="E1449" s="169" t="str">
        <f>iferror(vlookup(C1449,'Master data'!$A$2:$C$29,3,0),"-/-")</f>
        <v>Biến phí</v>
      </c>
      <c r="F1449" s="169" t="str">
        <f>iferror(vlookup(C1449,'Master data'!$A$2:$C$29,2,0),"-/-")</f>
        <v>Chi phí giá vốn</v>
      </c>
    </row>
    <row r="1450" ht="21.0" customHeight="1">
      <c r="A1450" s="165" t="s">
        <v>1136</v>
      </c>
      <c r="B1450" s="166" t="s">
        <v>1210</v>
      </c>
      <c r="C1450" s="167" t="s">
        <v>70</v>
      </c>
      <c r="D1450" s="168">
        <v>1700000.0</v>
      </c>
      <c r="E1450" s="169" t="str">
        <f>iferror(vlookup(C1450,'Master data'!$A$2:$C$29,3,0),"-/-")</f>
        <v>Chi phí khác</v>
      </c>
      <c r="F1450" s="169" t="str">
        <f>iferror(vlookup(C1450,'Master data'!$A$2:$C$29,2,0),"-/-")</f>
        <v>Chi phí khác</v>
      </c>
    </row>
    <row r="1451" ht="21.0" customHeight="1">
      <c r="A1451" s="165" t="s">
        <v>1136</v>
      </c>
      <c r="B1451" s="166" t="s">
        <v>1211</v>
      </c>
      <c r="C1451" s="167" t="s">
        <v>70</v>
      </c>
      <c r="D1451" s="168">
        <v>4900000.0</v>
      </c>
      <c r="E1451" s="169" t="str">
        <f>iferror(vlookup(C1451,'Master data'!$A$2:$C$29,3,0),"-/-")</f>
        <v>Chi phí khác</v>
      </c>
      <c r="F1451" s="169" t="str">
        <f>iferror(vlookup(C1451,'Master data'!$A$2:$C$29,2,0),"-/-")</f>
        <v>Chi phí khác</v>
      </c>
    </row>
    <row r="1452" ht="21.0" customHeight="1">
      <c r="A1452" s="165" t="s">
        <v>1136</v>
      </c>
      <c r="B1452" s="166" t="s">
        <v>1212</v>
      </c>
      <c r="C1452" s="167" t="s">
        <v>70</v>
      </c>
      <c r="D1452" s="168">
        <v>5.0E7</v>
      </c>
      <c r="E1452" s="169" t="str">
        <f>iferror(vlookup(C1452,'Master data'!$A$2:$C$29,3,0),"-/-")</f>
        <v>Chi phí khác</v>
      </c>
      <c r="F1452" s="169" t="str">
        <f>iferror(vlookup(C1452,'Master data'!$A$2:$C$29,2,0),"-/-")</f>
        <v>Chi phí khác</v>
      </c>
    </row>
    <row r="1453" ht="21.0" customHeight="1">
      <c r="A1453" s="165" t="s">
        <v>1136</v>
      </c>
      <c r="B1453" s="166" t="s">
        <v>433</v>
      </c>
      <c r="C1453" s="167" t="s">
        <v>102</v>
      </c>
      <c r="D1453" s="168">
        <v>4.739E8</v>
      </c>
      <c r="E1453" s="169" t="str">
        <f>iferror(vlookup(C1453,'Master data'!$A$2:$C$29,3,0),"-/-")</f>
        <v>Biến phí</v>
      </c>
      <c r="F1453" s="169" t="str">
        <f>iferror(vlookup(C1453,'Master data'!$A$2:$C$29,2,0),"-/-")</f>
        <v>Chi phí giá vốn</v>
      </c>
    </row>
    <row r="1454" ht="21.0" customHeight="1">
      <c r="A1454" s="165" t="s">
        <v>1213</v>
      </c>
      <c r="B1454" s="166" t="s">
        <v>1214</v>
      </c>
      <c r="C1454" s="167" t="s">
        <v>112</v>
      </c>
      <c r="D1454" s="168">
        <v>1722000.0</v>
      </c>
      <c r="E1454" s="169" t="str">
        <f>iferror(vlookup(C1454,'Master data'!$A$2:$C$29,3,0),"-/-")</f>
        <v>Biến phí</v>
      </c>
      <c r="F1454" s="169" t="str">
        <f>iferror(vlookup(C1454,'Master data'!$A$2:$C$29,2,0),"-/-")</f>
        <v>Chi phí hành chính</v>
      </c>
    </row>
    <row r="1455" ht="21.0" customHeight="1">
      <c r="A1455" s="165" t="s">
        <v>1213</v>
      </c>
      <c r="B1455" s="166" t="s">
        <v>280</v>
      </c>
      <c r="C1455" s="167" t="s">
        <v>112</v>
      </c>
      <c r="D1455" s="168">
        <v>376000.0</v>
      </c>
      <c r="E1455" s="169" t="str">
        <f>iferror(vlookup(C1455,'Master data'!$A$2:$C$29,3,0),"-/-")</f>
        <v>Biến phí</v>
      </c>
      <c r="F1455" s="169" t="str">
        <f>iferror(vlookup(C1455,'Master data'!$A$2:$C$29,2,0),"-/-")</f>
        <v>Chi phí hành chính</v>
      </c>
    </row>
    <row r="1456" ht="21.0" customHeight="1">
      <c r="A1456" s="165" t="s">
        <v>1213</v>
      </c>
      <c r="B1456" s="166" t="s">
        <v>275</v>
      </c>
      <c r="C1456" s="167" t="s">
        <v>112</v>
      </c>
      <c r="D1456" s="168">
        <v>195000.0</v>
      </c>
      <c r="E1456" s="169" t="str">
        <f>iferror(vlookup(C1456,'Master data'!$A$2:$C$29,3,0),"-/-")</f>
        <v>Biến phí</v>
      </c>
      <c r="F1456" s="169" t="str">
        <f>iferror(vlookup(C1456,'Master data'!$A$2:$C$29,2,0),"-/-")</f>
        <v>Chi phí hành chính</v>
      </c>
    </row>
    <row r="1457" ht="21.0" customHeight="1">
      <c r="A1457" s="165" t="s">
        <v>1213</v>
      </c>
      <c r="B1457" s="166" t="s">
        <v>1215</v>
      </c>
      <c r="C1457" s="167" t="s">
        <v>112</v>
      </c>
      <c r="D1457" s="168">
        <v>6800000.0</v>
      </c>
      <c r="E1457" s="169" t="str">
        <f>iferror(vlookup(C1457,'Master data'!$A$2:$C$29,3,0),"-/-")</f>
        <v>Biến phí</v>
      </c>
      <c r="F1457" s="169" t="str">
        <f>iferror(vlookup(C1457,'Master data'!$A$2:$C$29,2,0),"-/-")</f>
        <v>Chi phí hành chính</v>
      </c>
    </row>
    <row r="1458" ht="21.0" customHeight="1">
      <c r="A1458" s="165" t="s">
        <v>1213</v>
      </c>
      <c r="B1458" s="166" t="s">
        <v>1216</v>
      </c>
      <c r="C1458" s="167" t="s">
        <v>112</v>
      </c>
      <c r="D1458" s="168">
        <v>520000.0</v>
      </c>
      <c r="E1458" s="169" t="str">
        <f>iferror(vlookup(C1458,'Master data'!$A$2:$C$29,3,0),"-/-")</f>
        <v>Biến phí</v>
      </c>
      <c r="F1458" s="169" t="str">
        <f>iferror(vlookup(C1458,'Master data'!$A$2:$C$29,2,0),"-/-")</f>
        <v>Chi phí hành chính</v>
      </c>
    </row>
    <row r="1459" ht="21.0" customHeight="1">
      <c r="A1459" s="165" t="s">
        <v>1213</v>
      </c>
      <c r="B1459" s="166" t="s">
        <v>275</v>
      </c>
      <c r="C1459" s="167" t="s">
        <v>112</v>
      </c>
      <c r="D1459" s="168">
        <v>280000.0</v>
      </c>
      <c r="E1459" s="169" t="str">
        <f>iferror(vlookup(C1459,'Master data'!$A$2:$C$29,3,0),"-/-")</f>
        <v>Biến phí</v>
      </c>
      <c r="F1459" s="169" t="str">
        <f>iferror(vlookup(C1459,'Master data'!$A$2:$C$29,2,0),"-/-")</f>
        <v>Chi phí hành chính</v>
      </c>
    </row>
    <row r="1460" ht="21.0" customHeight="1">
      <c r="A1460" s="165" t="s">
        <v>1213</v>
      </c>
      <c r="B1460" s="166" t="s">
        <v>1217</v>
      </c>
      <c r="C1460" s="167" t="s">
        <v>112</v>
      </c>
      <c r="D1460" s="168">
        <v>770000.0</v>
      </c>
      <c r="E1460" s="169" t="str">
        <f>iferror(vlookup(C1460,'Master data'!$A$2:$C$29,3,0),"-/-")</f>
        <v>Biến phí</v>
      </c>
      <c r="F1460" s="169" t="str">
        <f>iferror(vlookup(C1460,'Master data'!$A$2:$C$29,2,0),"-/-")</f>
        <v>Chi phí hành chính</v>
      </c>
    </row>
    <row r="1461" ht="21.0" customHeight="1">
      <c r="A1461" s="165" t="s">
        <v>1213</v>
      </c>
      <c r="B1461" s="166" t="s">
        <v>1218</v>
      </c>
      <c r="C1461" s="167" t="s">
        <v>112</v>
      </c>
      <c r="D1461" s="168">
        <v>440000.0</v>
      </c>
      <c r="E1461" s="169" t="str">
        <f>iferror(vlookup(C1461,'Master data'!$A$2:$C$29,3,0),"-/-")</f>
        <v>Biến phí</v>
      </c>
      <c r="F1461" s="169" t="str">
        <f>iferror(vlookup(C1461,'Master data'!$A$2:$C$29,2,0),"-/-")</f>
        <v>Chi phí hành chính</v>
      </c>
    </row>
    <row r="1462" ht="21.0" customHeight="1">
      <c r="A1462" s="165" t="s">
        <v>1213</v>
      </c>
      <c r="B1462" s="166" t="s">
        <v>1219</v>
      </c>
      <c r="C1462" s="167" t="s">
        <v>112</v>
      </c>
      <c r="D1462" s="168">
        <v>322000.0</v>
      </c>
      <c r="E1462" s="169" t="str">
        <f>iferror(vlookup(C1462,'Master data'!$A$2:$C$29,3,0),"-/-")</f>
        <v>Biến phí</v>
      </c>
      <c r="F1462" s="169" t="str">
        <f>iferror(vlookup(C1462,'Master data'!$A$2:$C$29,2,0),"-/-")</f>
        <v>Chi phí hành chính</v>
      </c>
    </row>
    <row r="1463" ht="21.0" customHeight="1">
      <c r="A1463" s="165" t="s">
        <v>1213</v>
      </c>
      <c r="B1463" s="166" t="s">
        <v>444</v>
      </c>
      <c r="C1463" s="167" t="s">
        <v>112</v>
      </c>
      <c r="D1463" s="168">
        <v>275000.0</v>
      </c>
      <c r="E1463" s="169" t="str">
        <f>iferror(vlookup(C1463,'Master data'!$A$2:$C$29,3,0),"-/-")</f>
        <v>Biến phí</v>
      </c>
      <c r="F1463" s="169" t="str">
        <f>iferror(vlookup(C1463,'Master data'!$A$2:$C$29,2,0),"-/-")</f>
        <v>Chi phí hành chính</v>
      </c>
    </row>
    <row r="1464" ht="21.0" customHeight="1">
      <c r="A1464" s="165" t="s">
        <v>1213</v>
      </c>
      <c r="B1464" s="166" t="s">
        <v>1220</v>
      </c>
      <c r="C1464" s="167" t="s">
        <v>112</v>
      </c>
      <c r="D1464" s="168">
        <v>920000.0</v>
      </c>
      <c r="E1464" s="169" t="str">
        <f>iferror(vlookup(C1464,'Master data'!$A$2:$C$29,3,0),"-/-")</f>
        <v>Biến phí</v>
      </c>
      <c r="F1464" s="169" t="str">
        <f>iferror(vlookup(C1464,'Master data'!$A$2:$C$29,2,0),"-/-")</f>
        <v>Chi phí hành chính</v>
      </c>
    </row>
    <row r="1465" ht="21.0" customHeight="1">
      <c r="A1465" s="165" t="s">
        <v>1213</v>
      </c>
      <c r="B1465" s="166" t="s">
        <v>1221</v>
      </c>
      <c r="C1465" s="167" t="s">
        <v>112</v>
      </c>
      <c r="D1465" s="168">
        <v>235000.0</v>
      </c>
      <c r="E1465" s="169" t="str">
        <f>iferror(vlookup(C1465,'Master data'!$A$2:$C$29,3,0),"-/-")</f>
        <v>Biến phí</v>
      </c>
      <c r="F1465" s="169" t="str">
        <f>iferror(vlookup(C1465,'Master data'!$A$2:$C$29,2,0),"-/-")</f>
        <v>Chi phí hành chính</v>
      </c>
    </row>
    <row r="1466" ht="21.0" customHeight="1">
      <c r="A1466" s="165" t="s">
        <v>1213</v>
      </c>
      <c r="B1466" s="166" t="s">
        <v>1222</v>
      </c>
      <c r="C1466" s="167" t="s">
        <v>112</v>
      </c>
      <c r="D1466" s="168">
        <v>2482000.0</v>
      </c>
      <c r="E1466" s="169" t="str">
        <f>iferror(vlookup(C1466,'Master data'!$A$2:$C$29,3,0),"-/-")</f>
        <v>Biến phí</v>
      </c>
      <c r="F1466" s="169" t="str">
        <f>iferror(vlookup(C1466,'Master data'!$A$2:$C$29,2,0),"-/-")</f>
        <v>Chi phí hành chính</v>
      </c>
    </row>
    <row r="1467" ht="21.0" customHeight="1">
      <c r="A1467" s="165" t="s">
        <v>1213</v>
      </c>
      <c r="B1467" s="166" t="s">
        <v>1223</v>
      </c>
      <c r="C1467" s="167" t="s">
        <v>112</v>
      </c>
      <c r="D1467" s="168">
        <v>2440000.0</v>
      </c>
      <c r="E1467" s="169" t="str">
        <f>iferror(vlookup(C1467,'Master data'!$A$2:$C$29,3,0),"-/-")</f>
        <v>Biến phí</v>
      </c>
      <c r="F1467" s="169" t="str">
        <f>iferror(vlookup(C1467,'Master data'!$A$2:$C$29,2,0),"-/-")</f>
        <v>Chi phí hành chính</v>
      </c>
    </row>
    <row r="1468" ht="21.0" customHeight="1">
      <c r="A1468" s="165" t="s">
        <v>1213</v>
      </c>
      <c r="B1468" s="166" t="s">
        <v>991</v>
      </c>
      <c r="C1468" s="167" t="s">
        <v>112</v>
      </c>
      <c r="D1468" s="168">
        <v>30000.0</v>
      </c>
      <c r="E1468" s="169" t="str">
        <f>iferror(vlookup(C1468,'Master data'!$A$2:$C$29,3,0),"-/-")</f>
        <v>Biến phí</v>
      </c>
      <c r="F1468" s="169" t="str">
        <f>iferror(vlookup(C1468,'Master data'!$A$2:$C$29,2,0),"-/-")</f>
        <v>Chi phí hành chính</v>
      </c>
    </row>
    <row r="1469" ht="21.0" customHeight="1">
      <c r="A1469" s="165" t="s">
        <v>1213</v>
      </c>
      <c r="B1469" s="166" t="s">
        <v>747</v>
      </c>
      <c r="C1469" s="167" t="s">
        <v>112</v>
      </c>
      <c r="D1469" s="168">
        <v>230000.0</v>
      </c>
      <c r="E1469" s="169" t="str">
        <f>iferror(vlookup(C1469,'Master data'!$A$2:$C$29,3,0),"-/-")</f>
        <v>Biến phí</v>
      </c>
      <c r="F1469" s="169" t="str">
        <f>iferror(vlookup(C1469,'Master data'!$A$2:$C$29,2,0),"-/-")</f>
        <v>Chi phí hành chính</v>
      </c>
    </row>
    <row r="1470" ht="21.0" customHeight="1">
      <c r="A1470" s="165" t="s">
        <v>1213</v>
      </c>
      <c r="B1470" s="166" t="s">
        <v>338</v>
      </c>
      <c r="C1470" s="167" t="s">
        <v>112</v>
      </c>
      <c r="D1470" s="168">
        <v>216000.0</v>
      </c>
      <c r="E1470" s="169" t="str">
        <f>iferror(vlookup(C1470,'Master data'!$A$2:$C$29,3,0),"-/-")</f>
        <v>Biến phí</v>
      </c>
      <c r="F1470" s="169" t="str">
        <f>iferror(vlookup(C1470,'Master data'!$A$2:$C$29,2,0),"-/-")</f>
        <v>Chi phí hành chính</v>
      </c>
    </row>
    <row r="1471" ht="21.0" customHeight="1">
      <c r="A1471" s="165" t="s">
        <v>1213</v>
      </c>
      <c r="B1471" s="166" t="s">
        <v>444</v>
      </c>
      <c r="C1471" s="167" t="s">
        <v>112</v>
      </c>
      <c r="D1471" s="168">
        <v>275000.0</v>
      </c>
      <c r="E1471" s="169" t="str">
        <f>iferror(vlookup(C1471,'Master data'!$A$2:$C$29,3,0),"-/-")</f>
        <v>Biến phí</v>
      </c>
      <c r="F1471" s="169" t="str">
        <f>iferror(vlookup(C1471,'Master data'!$A$2:$C$29,2,0),"-/-")</f>
        <v>Chi phí hành chính</v>
      </c>
    </row>
    <row r="1472" ht="21.0" customHeight="1">
      <c r="A1472" s="165" t="s">
        <v>1213</v>
      </c>
      <c r="B1472" s="166" t="s">
        <v>1224</v>
      </c>
      <c r="C1472" s="167" t="s">
        <v>112</v>
      </c>
      <c r="D1472" s="168">
        <v>460000.0</v>
      </c>
      <c r="E1472" s="169" t="str">
        <f>iferror(vlookup(C1472,'Master data'!$A$2:$C$29,3,0),"-/-")</f>
        <v>Biến phí</v>
      </c>
      <c r="F1472" s="169" t="str">
        <f>iferror(vlookup(C1472,'Master data'!$A$2:$C$29,2,0),"-/-")</f>
        <v>Chi phí hành chính</v>
      </c>
    </row>
    <row r="1473" ht="21.0" customHeight="1">
      <c r="A1473" s="165" t="s">
        <v>1213</v>
      </c>
      <c r="B1473" s="166" t="s">
        <v>1225</v>
      </c>
      <c r="C1473" s="167" t="s">
        <v>112</v>
      </c>
      <c r="D1473" s="168">
        <v>900000.0</v>
      </c>
      <c r="E1473" s="169" t="str">
        <f>iferror(vlookup(C1473,'Master data'!$A$2:$C$29,3,0),"-/-")</f>
        <v>Biến phí</v>
      </c>
      <c r="F1473" s="169" t="str">
        <f>iferror(vlookup(C1473,'Master data'!$A$2:$C$29,2,0),"-/-")</f>
        <v>Chi phí hành chính</v>
      </c>
    </row>
    <row r="1474" ht="21.0" customHeight="1">
      <c r="A1474" s="165" t="s">
        <v>1213</v>
      </c>
      <c r="B1474" s="166" t="s">
        <v>1226</v>
      </c>
      <c r="C1474" s="167" t="s">
        <v>112</v>
      </c>
      <c r="D1474" s="168">
        <v>689000.0</v>
      </c>
      <c r="E1474" s="169" t="str">
        <f>iferror(vlookup(C1474,'Master data'!$A$2:$C$29,3,0),"-/-")</f>
        <v>Biến phí</v>
      </c>
      <c r="F1474" s="169" t="str">
        <f>iferror(vlookup(C1474,'Master data'!$A$2:$C$29,2,0),"-/-")</f>
        <v>Chi phí hành chính</v>
      </c>
    </row>
    <row r="1475" ht="21.0" customHeight="1">
      <c r="A1475" s="165" t="s">
        <v>1213</v>
      </c>
      <c r="B1475" s="166" t="s">
        <v>1227</v>
      </c>
      <c r="C1475" s="167" t="s">
        <v>95</v>
      </c>
      <c r="D1475" s="168">
        <v>3.0E7</v>
      </c>
      <c r="E1475" s="169" t="str">
        <f>iferror(vlookup(C1475,'Master data'!$A$2:$C$29,3,0),"-/-")</f>
        <v>Biến phí</v>
      </c>
      <c r="F1475" s="169" t="str">
        <f>iferror(vlookup(C1475,'Master data'!$A$2:$C$29,2,0),"-/-")</f>
        <v>Chi phí bán hàng</v>
      </c>
    </row>
    <row r="1476" ht="21.0" customHeight="1">
      <c r="A1476" s="165" t="s">
        <v>1213</v>
      </c>
      <c r="B1476" s="166" t="s">
        <v>1228</v>
      </c>
      <c r="C1476" s="167" t="s">
        <v>95</v>
      </c>
      <c r="D1476" s="168">
        <v>2580000.0</v>
      </c>
      <c r="E1476" s="169" t="str">
        <f>iferror(vlookup(C1476,'Master data'!$A$2:$C$29,3,0),"-/-")</f>
        <v>Biến phí</v>
      </c>
      <c r="F1476" s="169" t="str">
        <f>iferror(vlookup(C1476,'Master data'!$A$2:$C$29,2,0),"-/-")</f>
        <v>Chi phí bán hàng</v>
      </c>
    </row>
    <row r="1477" ht="21.0" customHeight="1">
      <c r="A1477" s="165" t="s">
        <v>1213</v>
      </c>
      <c r="B1477" s="166" t="s">
        <v>1229</v>
      </c>
      <c r="C1477" s="167" t="s">
        <v>95</v>
      </c>
      <c r="D1477" s="168">
        <v>1450000.0</v>
      </c>
      <c r="E1477" s="169" t="str">
        <f>iferror(vlookup(C1477,'Master data'!$A$2:$C$29,3,0),"-/-")</f>
        <v>Biến phí</v>
      </c>
      <c r="F1477" s="169" t="str">
        <f>iferror(vlookup(C1477,'Master data'!$A$2:$C$29,2,0),"-/-")</f>
        <v>Chi phí bán hàng</v>
      </c>
    </row>
    <row r="1478" ht="21.0" customHeight="1">
      <c r="A1478" s="165" t="s">
        <v>1213</v>
      </c>
      <c r="B1478" s="166" t="s">
        <v>1230</v>
      </c>
      <c r="C1478" s="167" t="s">
        <v>95</v>
      </c>
      <c r="D1478" s="168">
        <v>200000.0</v>
      </c>
      <c r="E1478" s="169" t="str">
        <f>iferror(vlookup(C1478,'Master data'!$A$2:$C$29,3,0),"-/-")</f>
        <v>Biến phí</v>
      </c>
      <c r="F1478" s="169" t="str">
        <f>iferror(vlookup(C1478,'Master data'!$A$2:$C$29,2,0),"-/-")</f>
        <v>Chi phí bán hàng</v>
      </c>
    </row>
    <row r="1479" ht="21.0" customHeight="1">
      <c r="A1479" s="165" t="s">
        <v>1213</v>
      </c>
      <c r="B1479" s="166" t="s">
        <v>1231</v>
      </c>
      <c r="C1479" s="167" t="s">
        <v>95</v>
      </c>
      <c r="D1479" s="168">
        <v>1398400.0</v>
      </c>
      <c r="E1479" s="169" t="str">
        <f>iferror(vlookup(C1479,'Master data'!$A$2:$C$29,3,0),"-/-")</f>
        <v>Biến phí</v>
      </c>
      <c r="F1479" s="169" t="str">
        <f>iferror(vlookup(C1479,'Master data'!$A$2:$C$29,2,0),"-/-")</f>
        <v>Chi phí bán hàng</v>
      </c>
    </row>
    <row r="1480" ht="21.0" customHeight="1">
      <c r="A1480" s="165" t="s">
        <v>1213</v>
      </c>
      <c r="B1480" s="166" t="s">
        <v>1232</v>
      </c>
      <c r="C1480" s="167" t="s">
        <v>95</v>
      </c>
      <c r="D1480" s="168">
        <v>2140000.0</v>
      </c>
      <c r="E1480" s="169" t="str">
        <f>iferror(vlookup(C1480,'Master data'!$A$2:$C$29,3,0),"-/-")</f>
        <v>Biến phí</v>
      </c>
      <c r="F1480" s="169" t="str">
        <f>iferror(vlookup(C1480,'Master data'!$A$2:$C$29,2,0),"-/-")</f>
        <v>Chi phí bán hàng</v>
      </c>
    </row>
    <row r="1481" ht="21.0" customHeight="1">
      <c r="A1481" s="165" t="s">
        <v>1213</v>
      </c>
      <c r="B1481" s="166" t="s">
        <v>1233</v>
      </c>
      <c r="C1481" s="167" t="s">
        <v>95</v>
      </c>
      <c r="D1481" s="168">
        <v>9690000.0</v>
      </c>
      <c r="E1481" s="169" t="str">
        <f>iferror(vlookup(C1481,'Master data'!$A$2:$C$29,3,0),"-/-")</f>
        <v>Biến phí</v>
      </c>
      <c r="F1481" s="169" t="str">
        <f>iferror(vlookup(C1481,'Master data'!$A$2:$C$29,2,0),"-/-")</f>
        <v>Chi phí bán hàng</v>
      </c>
    </row>
    <row r="1482" ht="21.0" customHeight="1">
      <c r="A1482" s="165" t="s">
        <v>1213</v>
      </c>
      <c r="B1482" s="166" t="s">
        <v>1234</v>
      </c>
      <c r="C1482" s="167" t="s">
        <v>95</v>
      </c>
      <c r="D1482" s="168">
        <v>1.198E7</v>
      </c>
      <c r="E1482" s="169" t="str">
        <f>iferror(vlookup(C1482,'Master data'!$A$2:$C$29,3,0),"-/-")</f>
        <v>Biến phí</v>
      </c>
      <c r="F1482" s="169" t="str">
        <f>iferror(vlookup(C1482,'Master data'!$A$2:$C$29,2,0),"-/-")</f>
        <v>Chi phí bán hàng</v>
      </c>
    </row>
    <row r="1483" ht="21.0" customHeight="1">
      <c r="A1483" s="165" t="s">
        <v>1213</v>
      </c>
      <c r="B1483" s="166" t="s">
        <v>1235</v>
      </c>
      <c r="C1483" s="167" t="s">
        <v>95</v>
      </c>
      <c r="D1483" s="168">
        <v>1.205E7</v>
      </c>
      <c r="E1483" s="169" t="str">
        <f>iferror(vlookup(C1483,'Master data'!$A$2:$C$29,3,0),"-/-")</f>
        <v>Biến phí</v>
      </c>
      <c r="F1483" s="169" t="str">
        <f>iferror(vlookup(C1483,'Master data'!$A$2:$C$29,2,0),"-/-")</f>
        <v>Chi phí bán hàng</v>
      </c>
    </row>
    <row r="1484" ht="21.0" customHeight="1">
      <c r="A1484" s="165" t="s">
        <v>1213</v>
      </c>
      <c r="B1484" s="166" t="s">
        <v>1236</v>
      </c>
      <c r="C1484" s="167" t="s">
        <v>95</v>
      </c>
      <c r="D1484" s="168">
        <v>3.13E7</v>
      </c>
      <c r="E1484" s="169" t="str">
        <f>iferror(vlookup(C1484,'Master data'!$A$2:$C$29,3,0),"-/-")</f>
        <v>Biến phí</v>
      </c>
      <c r="F1484" s="169" t="str">
        <f>iferror(vlookup(C1484,'Master data'!$A$2:$C$29,2,0),"-/-")</f>
        <v>Chi phí bán hàng</v>
      </c>
    </row>
    <row r="1485" ht="21.0" customHeight="1">
      <c r="A1485" s="165" t="s">
        <v>1213</v>
      </c>
      <c r="B1485" s="166" t="s">
        <v>1237</v>
      </c>
      <c r="C1485" s="167" t="s">
        <v>95</v>
      </c>
      <c r="D1485" s="168">
        <v>4.76E7</v>
      </c>
      <c r="E1485" s="169" t="str">
        <f>iferror(vlookup(C1485,'Master data'!$A$2:$C$29,3,0),"-/-")</f>
        <v>Biến phí</v>
      </c>
      <c r="F1485" s="169" t="str">
        <f>iferror(vlookup(C1485,'Master data'!$A$2:$C$29,2,0),"-/-")</f>
        <v>Chi phí bán hàng</v>
      </c>
    </row>
    <row r="1486" ht="21.0" customHeight="1">
      <c r="A1486" s="165" t="s">
        <v>1213</v>
      </c>
      <c r="B1486" s="166" t="s">
        <v>1238</v>
      </c>
      <c r="C1486" s="167" t="s">
        <v>95</v>
      </c>
      <c r="D1486" s="168">
        <v>3600000.0</v>
      </c>
      <c r="E1486" s="169" t="str">
        <f>iferror(vlookup(C1486,'Master data'!$A$2:$C$29,3,0),"-/-")</f>
        <v>Biến phí</v>
      </c>
      <c r="F1486" s="169" t="str">
        <f>iferror(vlookup(C1486,'Master data'!$A$2:$C$29,2,0),"-/-")</f>
        <v>Chi phí bán hàng</v>
      </c>
    </row>
    <row r="1487" ht="21.0" customHeight="1">
      <c r="A1487" s="165" t="s">
        <v>1213</v>
      </c>
      <c r="B1487" s="166" t="s">
        <v>1239</v>
      </c>
      <c r="C1487" s="167" t="s">
        <v>112</v>
      </c>
      <c r="D1487" s="168">
        <v>1100000.0</v>
      </c>
      <c r="E1487" s="169" t="str">
        <f>iferror(vlookup(C1487,'Master data'!$A$2:$C$29,3,0),"-/-")</f>
        <v>Biến phí</v>
      </c>
      <c r="F1487" s="169" t="str">
        <f>iferror(vlookup(C1487,'Master data'!$A$2:$C$29,2,0),"-/-")</f>
        <v>Chi phí hành chính</v>
      </c>
    </row>
    <row r="1488" ht="21.0" customHeight="1">
      <c r="A1488" s="165" t="s">
        <v>1213</v>
      </c>
      <c r="B1488" s="166" t="s">
        <v>1240</v>
      </c>
      <c r="C1488" s="167" t="s">
        <v>118</v>
      </c>
      <c r="D1488" s="168">
        <v>1110000.0</v>
      </c>
      <c r="E1488" s="169" t="str">
        <f>iferror(vlookup(C1488,'Master data'!$A$2:$C$29,3,0),"-/-")</f>
        <v>Định phí</v>
      </c>
      <c r="F1488" s="169" t="str">
        <f>iferror(vlookup(C1488,'Master data'!$A$2:$C$29,2,0),"-/-")</f>
        <v>Chi phí hành chính</v>
      </c>
    </row>
    <row r="1489" ht="21.0" customHeight="1">
      <c r="A1489" s="165" t="s">
        <v>1213</v>
      </c>
      <c r="B1489" s="166" t="s">
        <v>1241</v>
      </c>
      <c r="C1489" s="167" t="s">
        <v>112</v>
      </c>
      <c r="D1489" s="168">
        <v>540000.0</v>
      </c>
      <c r="E1489" s="169" t="str">
        <f>iferror(vlookup(C1489,'Master data'!$A$2:$C$29,3,0),"-/-")</f>
        <v>Biến phí</v>
      </c>
      <c r="F1489" s="169" t="str">
        <f>iferror(vlookup(C1489,'Master data'!$A$2:$C$29,2,0),"-/-")</f>
        <v>Chi phí hành chính</v>
      </c>
    </row>
    <row r="1490" ht="21.0" customHeight="1">
      <c r="A1490" s="165" t="s">
        <v>1213</v>
      </c>
      <c r="B1490" s="166" t="s">
        <v>1242</v>
      </c>
      <c r="C1490" s="167" t="s">
        <v>112</v>
      </c>
      <c r="D1490" s="168">
        <v>1650000.0</v>
      </c>
      <c r="E1490" s="169" t="str">
        <f>iferror(vlookup(C1490,'Master data'!$A$2:$C$29,3,0),"-/-")</f>
        <v>Biến phí</v>
      </c>
      <c r="F1490" s="169" t="str">
        <f>iferror(vlookup(C1490,'Master data'!$A$2:$C$29,2,0),"-/-")</f>
        <v>Chi phí hành chính</v>
      </c>
    </row>
    <row r="1491" ht="21.0" customHeight="1">
      <c r="A1491" s="165" t="s">
        <v>1213</v>
      </c>
      <c r="B1491" s="166" t="s">
        <v>1243</v>
      </c>
      <c r="C1491" s="167" t="s">
        <v>112</v>
      </c>
      <c r="D1491" s="168">
        <v>1000000.0</v>
      </c>
      <c r="E1491" s="169" t="str">
        <f>iferror(vlookup(C1491,'Master data'!$A$2:$C$29,3,0),"-/-")</f>
        <v>Biến phí</v>
      </c>
      <c r="F1491" s="169" t="str">
        <f>iferror(vlookup(C1491,'Master data'!$A$2:$C$29,2,0),"-/-")</f>
        <v>Chi phí hành chính</v>
      </c>
    </row>
    <row r="1492" ht="21.0" customHeight="1">
      <c r="A1492" s="165" t="s">
        <v>1213</v>
      </c>
      <c r="B1492" s="166" t="s">
        <v>1244</v>
      </c>
      <c r="C1492" s="167" t="s">
        <v>112</v>
      </c>
      <c r="D1492" s="168">
        <v>100000.0</v>
      </c>
      <c r="E1492" s="169" t="str">
        <f>iferror(vlookup(C1492,'Master data'!$A$2:$C$29,3,0),"-/-")</f>
        <v>Biến phí</v>
      </c>
      <c r="F1492" s="169" t="str">
        <f>iferror(vlookup(C1492,'Master data'!$A$2:$C$29,2,0),"-/-")</f>
        <v>Chi phí hành chính</v>
      </c>
    </row>
    <row r="1493" ht="21.0" customHeight="1">
      <c r="A1493" s="165" t="s">
        <v>1213</v>
      </c>
      <c r="B1493" s="172" t="s">
        <v>1245</v>
      </c>
      <c r="C1493" s="167" t="s">
        <v>112</v>
      </c>
      <c r="D1493" s="168">
        <v>5999000.0</v>
      </c>
      <c r="E1493" s="169" t="str">
        <f>iferror(vlookup(C1493,'Master data'!$A$2:$C$29,3,0),"-/-")</f>
        <v>Biến phí</v>
      </c>
      <c r="F1493" s="169" t="str">
        <f>iferror(vlookup(C1493,'Master data'!$A$2:$C$29,2,0),"-/-")</f>
        <v>Chi phí hành chính</v>
      </c>
    </row>
    <row r="1494" ht="21.0" customHeight="1">
      <c r="A1494" s="165" t="s">
        <v>1213</v>
      </c>
      <c r="B1494" s="172" t="s">
        <v>1246</v>
      </c>
      <c r="C1494" s="167" t="s">
        <v>112</v>
      </c>
      <c r="D1494" s="168">
        <v>820000.0</v>
      </c>
      <c r="E1494" s="169" t="str">
        <f>iferror(vlookup(C1494,'Master data'!$A$2:$C$29,3,0),"-/-")</f>
        <v>Biến phí</v>
      </c>
      <c r="F1494" s="169" t="str">
        <f>iferror(vlookup(C1494,'Master data'!$A$2:$C$29,2,0),"-/-")</f>
        <v>Chi phí hành chính</v>
      </c>
    </row>
    <row r="1495" ht="21.0" customHeight="1">
      <c r="A1495" s="165" t="s">
        <v>1213</v>
      </c>
      <c r="B1495" s="172" t="s">
        <v>1247</v>
      </c>
      <c r="C1495" s="167" t="s">
        <v>112</v>
      </c>
      <c r="D1495" s="168">
        <v>1.232E7</v>
      </c>
      <c r="E1495" s="169" t="str">
        <f>iferror(vlookup(C1495,'Master data'!$A$2:$C$29,3,0),"-/-")</f>
        <v>Biến phí</v>
      </c>
      <c r="F1495" s="169" t="str">
        <f>iferror(vlookup(C1495,'Master data'!$A$2:$C$29,2,0),"-/-")</f>
        <v>Chi phí hành chính</v>
      </c>
    </row>
    <row r="1496" ht="21.0" customHeight="1">
      <c r="A1496" s="165" t="s">
        <v>1213</v>
      </c>
      <c r="B1496" s="172" t="s">
        <v>1248</v>
      </c>
      <c r="C1496" s="167" t="s">
        <v>112</v>
      </c>
      <c r="D1496" s="168">
        <v>4515000.0</v>
      </c>
      <c r="E1496" s="169" t="str">
        <f>iferror(vlookup(C1496,'Master data'!$A$2:$C$29,3,0),"-/-")</f>
        <v>Biến phí</v>
      </c>
      <c r="F1496" s="169" t="str">
        <f>iferror(vlookup(C1496,'Master data'!$A$2:$C$29,2,0),"-/-")</f>
        <v>Chi phí hành chính</v>
      </c>
    </row>
    <row r="1497" ht="21.0" customHeight="1">
      <c r="A1497" s="165" t="s">
        <v>1213</v>
      </c>
      <c r="B1497" s="172" t="s">
        <v>1249</v>
      </c>
      <c r="C1497" s="167" t="s">
        <v>112</v>
      </c>
      <c r="D1497" s="168">
        <v>450000.0</v>
      </c>
      <c r="E1497" s="169" t="str">
        <f>iferror(vlookup(C1497,'Master data'!$A$2:$C$29,3,0),"-/-")</f>
        <v>Biến phí</v>
      </c>
      <c r="F1497" s="169" t="str">
        <f>iferror(vlookup(C1497,'Master data'!$A$2:$C$29,2,0),"-/-")</f>
        <v>Chi phí hành chính</v>
      </c>
    </row>
    <row r="1498" ht="21.0" customHeight="1">
      <c r="A1498" s="165" t="s">
        <v>1213</v>
      </c>
      <c r="B1498" s="172" t="s">
        <v>1250</v>
      </c>
      <c r="C1498" s="167" t="s">
        <v>112</v>
      </c>
      <c r="D1498" s="168">
        <v>100000.0</v>
      </c>
      <c r="E1498" s="169" t="str">
        <f>iferror(vlookup(C1498,'Master data'!$A$2:$C$29,3,0),"-/-")</f>
        <v>Biến phí</v>
      </c>
      <c r="F1498" s="169" t="str">
        <f>iferror(vlookup(C1498,'Master data'!$A$2:$C$29,2,0),"-/-")</f>
        <v>Chi phí hành chính</v>
      </c>
    </row>
    <row r="1499" ht="21.0" customHeight="1">
      <c r="A1499" s="165" t="s">
        <v>1213</v>
      </c>
      <c r="B1499" s="172" t="s">
        <v>1251</v>
      </c>
      <c r="C1499" s="167" t="s">
        <v>112</v>
      </c>
      <c r="D1499" s="168">
        <v>70000.0</v>
      </c>
      <c r="E1499" s="169" t="str">
        <f>iferror(vlookup(C1499,'Master data'!$A$2:$C$29,3,0),"-/-")</f>
        <v>Biến phí</v>
      </c>
      <c r="F1499" s="169" t="str">
        <f>iferror(vlookup(C1499,'Master data'!$A$2:$C$29,2,0),"-/-")</f>
        <v>Chi phí hành chính</v>
      </c>
    </row>
    <row r="1500" ht="21.0" customHeight="1">
      <c r="A1500" s="165" t="s">
        <v>1213</v>
      </c>
      <c r="B1500" s="172" t="s">
        <v>1252</v>
      </c>
      <c r="C1500" s="167" t="s">
        <v>112</v>
      </c>
      <c r="D1500" s="168">
        <v>1.257E7</v>
      </c>
      <c r="E1500" s="169" t="str">
        <f>iferror(vlookup(C1500,'Master data'!$A$2:$C$29,3,0),"-/-")</f>
        <v>Biến phí</v>
      </c>
      <c r="F1500" s="169" t="str">
        <f>iferror(vlookup(C1500,'Master data'!$A$2:$C$29,2,0),"-/-")</f>
        <v>Chi phí hành chính</v>
      </c>
    </row>
    <row r="1501" ht="21.0" customHeight="1">
      <c r="A1501" s="165" t="s">
        <v>1213</v>
      </c>
      <c r="B1501" s="172" t="s">
        <v>1253</v>
      </c>
      <c r="C1501" s="167" t="s">
        <v>112</v>
      </c>
      <c r="D1501" s="168">
        <v>470000.0</v>
      </c>
      <c r="E1501" s="169" t="str">
        <f>iferror(vlookup(C1501,'Master data'!$A$2:$C$29,3,0),"-/-")</f>
        <v>Biến phí</v>
      </c>
      <c r="F1501" s="169" t="str">
        <f>iferror(vlookup(C1501,'Master data'!$A$2:$C$29,2,0),"-/-")</f>
        <v>Chi phí hành chính</v>
      </c>
    </row>
    <row r="1502" ht="21.0" customHeight="1">
      <c r="A1502" s="165" t="s">
        <v>1213</v>
      </c>
      <c r="B1502" s="172" t="s">
        <v>1254</v>
      </c>
      <c r="C1502" s="167" t="s">
        <v>112</v>
      </c>
      <c r="D1502" s="168">
        <v>248000.0</v>
      </c>
      <c r="E1502" s="169" t="str">
        <f>iferror(vlookup(C1502,'Master data'!$A$2:$C$29,3,0),"-/-")</f>
        <v>Biến phí</v>
      </c>
      <c r="F1502" s="169" t="str">
        <f>iferror(vlookup(C1502,'Master data'!$A$2:$C$29,2,0),"-/-")</f>
        <v>Chi phí hành chính</v>
      </c>
    </row>
    <row r="1503" ht="21.0" customHeight="1">
      <c r="A1503" s="165" t="s">
        <v>1213</v>
      </c>
      <c r="B1503" s="172" t="s">
        <v>992</v>
      </c>
      <c r="C1503" s="167" t="s">
        <v>112</v>
      </c>
      <c r="D1503" s="168">
        <v>320000.0</v>
      </c>
      <c r="E1503" s="169" t="str">
        <f>iferror(vlookup(C1503,'Master data'!$A$2:$C$29,3,0),"-/-")</f>
        <v>Biến phí</v>
      </c>
      <c r="F1503" s="169" t="str">
        <f>iferror(vlookup(C1503,'Master data'!$A$2:$C$29,2,0),"-/-")</f>
        <v>Chi phí hành chính</v>
      </c>
    </row>
    <row r="1504" ht="21.0" customHeight="1">
      <c r="A1504" s="165" t="s">
        <v>1136</v>
      </c>
      <c r="B1504" s="172" t="s">
        <v>1255</v>
      </c>
      <c r="C1504" s="167" t="s">
        <v>112</v>
      </c>
      <c r="D1504" s="168">
        <v>100000.0</v>
      </c>
      <c r="E1504" s="169" t="str">
        <f>iferror(vlookup(C1504,'Master data'!$A$2:$C$29,3,0),"-/-")</f>
        <v>Biến phí</v>
      </c>
      <c r="F1504" s="169" t="str">
        <f>iferror(vlookup(C1504,'Master data'!$A$2:$C$29,2,0),"-/-")</f>
        <v>Chi phí hành chính</v>
      </c>
    </row>
    <row r="1505" ht="21.0" customHeight="1">
      <c r="A1505" s="165" t="s">
        <v>1136</v>
      </c>
      <c r="B1505" s="172" t="s">
        <v>553</v>
      </c>
      <c r="C1505" s="167" t="s">
        <v>112</v>
      </c>
      <c r="D1505" s="168">
        <v>951000.0</v>
      </c>
      <c r="E1505" s="169" t="str">
        <f>iferror(vlookup(C1505,'Master data'!$A$2:$C$29,3,0),"-/-")</f>
        <v>Biến phí</v>
      </c>
      <c r="F1505" s="169" t="str">
        <f>iferror(vlookup(C1505,'Master data'!$A$2:$C$29,2,0),"-/-")</f>
        <v>Chi phí hành chính</v>
      </c>
    </row>
    <row r="1506" ht="21.0" customHeight="1">
      <c r="A1506" s="165" t="s">
        <v>1213</v>
      </c>
      <c r="B1506" s="172" t="s">
        <v>1256</v>
      </c>
      <c r="C1506" s="167" t="s">
        <v>112</v>
      </c>
      <c r="D1506" s="168">
        <v>1560000.0</v>
      </c>
      <c r="E1506" s="169" t="str">
        <f>iferror(vlookup(C1506,'Master data'!$A$2:$C$29,3,0),"-/-")</f>
        <v>Biến phí</v>
      </c>
      <c r="F1506" s="169" t="str">
        <f>iferror(vlookup(C1506,'Master data'!$A$2:$C$29,2,0),"-/-")</f>
        <v>Chi phí hành chính</v>
      </c>
    </row>
    <row r="1507" ht="21.0" customHeight="1">
      <c r="A1507" s="165" t="s">
        <v>1213</v>
      </c>
      <c r="B1507" s="172" t="s">
        <v>1257</v>
      </c>
      <c r="C1507" s="167" t="s">
        <v>112</v>
      </c>
      <c r="D1507" s="168">
        <v>723000.0</v>
      </c>
      <c r="E1507" s="169" t="str">
        <f>iferror(vlookup(C1507,'Master data'!$A$2:$C$29,3,0),"-/-")</f>
        <v>Biến phí</v>
      </c>
      <c r="F1507" s="169" t="str">
        <f>iferror(vlookup(C1507,'Master data'!$A$2:$C$29,2,0),"-/-")</f>
        <v>Chi phí hành chính</v>
      </c>
    </row>
    <row r="1508" ht="21.0" customHeight="1">
      <c r="A1508" s="165" t="s">
        <v>1213</v>
      </c>
      <c r="B1508" s="172" t="s">
        <v>1258</v>
      </c>
      <c r="C1508" s="167" t="s">
        <v>112</v>
      </c>
      <c r="D1508" s="168">
        <v>2.4946E7</v>
      </c>
      <c r="E1508" s="169" t="str">
        <f>iferror(vlookup(C1508,'Master data'!$A$2:$C$29,3,0),"-/-")</f>
        <v>Biến phí</v>
      </c>
      <c r="F1508" s="169" t="str">
        <f>iferror(vlookup(C1508,'Master data'!$A$2:$C$29,2,0),"-/-")</f>
        <v>Chi phí hành chính</v>
      </c>
    </row>
    <row r="1509" ht="21.0" customHeight="1">
      <c r="A1509" s="165" t="s">
        <v>1213</v>
      </c>
      <c r="B1509" s="172" t="s">
        <v>627</v>
      </c>
      <c r="C1509" s="167" t="s">
        <v>112</v>
      </c>
      <c r="D1509" s="168">
        <v>837000.0</v>
      </c>
      <c r="E1509" s="169" t="str">
        <f>iferror(vlookup(C1509,'Master data'!$A$2:$C$29,3,0),"-/-")</f>
        <v>Biến phí</v>
      </c>
      <c r="F1509" s="169" t="str">
        <f>iferror(vlookup(C1509,'Master data'!$A$2:$C$29,2,0),"-/-")</f>
        <v>Chi phí hành chính</v>
      </c>
    </row>
    <row r="1510" ht="21.0" customHeight="1">
      <c r="A1510" s="165" t="s">
        <v>1213</v>
      </c>
      <c r="B1510" s="172" t="s">
        <v>1259</v>
      </c>
      <c r="C1510" s="167" t="s">
        <v>112</v>
      </c>
      <c r="D1510" s="168">
        <v>1137333.0</v>
      </c>
      <c r="E1510" s="169" t="str">
        <f>iferror(vlookup(C1510,'Master data'!$A$2:$C$29,3,0),"-/-")</f>
        <v>Biến phí</v>
      </c>
      <c r="F1510" s="169" t="str">
        <f>iferror(vlookup(C1510,'Master data'!$A$2:$C$29,2,0),"-/-")</f>
        <v>Chi phí hành chính</v>
      </c>
    </row>
    <row r="1511" ht="21.0" customHeight="1">
      <c r="A1511" s="165" t="s">
        <v>1213</v>
      </c>
      <c r="B1511" s="172" t="s">
        <v>1260</v>
      </c>
      <c r="C1511" s="167" t="s">
        <v>112</v>
      </c>
      <c r="D1511" s="168">
        <v>1989800.0</v>
      </c>
      <c r="E1511" s="169" t="str">
        <f>iferror(vlookup(C1511,'Master data'!$A$2:$C$29,3,0),"-/-")</f>
        <v>Biến phí</v>
      </c>
      <c r="F1511" s="169" t="str">
        <f>iferror(vlookup(C1511,'Master data'!$A$2:$C$29,2,0),"-/-")</f>
        <v>Chi phí hành chính</v>
      </c>
    </row>
    <row r="1512" ht="21.0" customHeight="1">
      <c r="A1512" s="165" t="s">
        <v>1213</v>
      </c>
      <c r="B1512" s="172" t="s">
        <v>1261</v>
      </c>
      <c r="C1512" s="167" t="s">
        <v>112</v>
      </c>
      <c r="D1512" s="168">
        <v>1950000.0</v>
      </c>
      <c r="E1512" s="169" t="str">
        <f>iferror(vlookup(C1512,'Master data'!$A$2:$C$29,3,0),"-/-")</f>
        <v>Biến phí</v>
      </c>
      <c r="F1512" s="169" t="str">
        <f>iferror(vlookup(C1512,'Master data'!$A$2:$C$29,2,0),"-/-")</f>
        <v>Chi phí hành chính</v>
      </c>
    </row>
    <row r="1513" ht="21.0" customHeight="1">
      <c r="A1513" s="165" t="s">
        <v>1213</v>
      </c>
      <c r="B1513" s="172" t="s">
        <v>1262</v>
      </c>
      <c r="C1513" s="167" t="s">
        <v>112</v>
      </c>
      <c r="D1513" s="168">
        <v>1000000.0</v>
      </c>
      <c r="E1513" s="169" t="str">
        <f>iferror(vlookup(C1513,'Master data'!$A$2:$C$29,3,0),"-/-")</f>
        <v>Biến phí</v>
      </c>
      <c r="F1513" s="169" t="str">
        <f>iferror(vlookup(C1513,'Master data'!$A$2:$C$29,2,0),"-/-")</f>
        <v>Chi phí hành chính</v>
      </c>
    </row>
    <row r="1514" ht="21.0" customHeight="1">
      <c r="A1514" s="165" t="s">
        <v>1213</v>
      </c>
      <c r="B1514" s="172" t="s">
        <v>1263</v>
      </c>
      <c r="C1514" s="167" t="s">
        <v>112</v>
      </c>
      <c r="D1514" s="168">
        <v>1200000.0</v>
      </c>
      <c r="E1514" s="169" t="str">
        <f>iferror(vlookup(C1514,'Master data'!$A$2:$C$29,3,0),"-/-")</f>
        <v>Biến phí</v>
      </c>
      <c r="F1514" s="169" t="str">
        <f>iferror(vlookup(C1514,'Master data'!$A$2:$C$29,2,0),"-/-")</f>
        <v>Chi phí hành chính</v>
      </c>
    </row>
    <row r="1515" ht="21.0" customHeight="1">
      <c r="A1515" s="165" t="s">
        <v>1213</v>
      </c>
      <c r="B1515" s="172" t="s">
        <v>562</v>
      </c>
      <c r="C1515" s="167" t="s">
        <v>118</v>
      </c>
      <c r="D1515" s="168">
        <v>2500000.0</v>
      </c>
      <c r="E1515" s="169" t="str">
        <f>iferror(vlookup(C1515,'Master data'!$A$2:$C$29,3,0),"-/-")</f>
        <v>Định phí</v>
      </c>
      <c r="F1515" s="169" t="str">
        <f>iferror(vlookup(C1515,'Master data'!$A$2:$C$29,2,0),"-/-")</f>
        <v>Chi phí hành chính</v>
      </c>
    </row>
    <row r="1516" ht="21.0" customHeight="1">
      <c r="A1516" s="165" t="s">
        <v>1213</v>
      </c>
      <c r="B1516" s="172" t="s">
        <v>633</v>
      </c>
      <c r="C1516" s="167" t="s">
        <v>112</v>
      </c>
      <c r="D1516" s="168">
        <v>3000000.0</v>
      </c>
      <c r="E1516" s="169" t="str">
        <f>iferror(vlookup(C1516,'Master data'!$A$2:$C$29,3,0),"-/-")</f>
        <v>Biến phí</v>
      </c>
      <c r="F1516" s="169" t="str">
        <f>iferror(vlookup(C1516,'Master data'!$A$2:$C$29,2,0),"-/-")</f>
        <v>Chi phí hành chính</v>
      </c>
    </row>
    <row r="1517" ht="21.0" customHeight="1">
      <c r="A1517" s="165" t="s">
        <v>1213</v>
      </c>
      <c r="B1517" s="172" t="s">
        <v>1105</v>
      </c>
      <c r="C1517" s="167" t="s">
        <v>112</v>
      </c>
      <c r="D1517" s="168">
        <v>250000.0</v>
      </c>
      <c r="E1517" s="169" t="str">
        <f>iferror(vlookup(C1517,'Master data'!$A$2:$C$29,3,0),"-/-")</f>
        <v>Biến phí</v>
      </c>
      <c r="F1517" s="169" t="str">
        <f>iferror(vlookup(C1517,'Master data'!$A$2:$C$29,2,0),"-/-")</f>
        <v>Chi phí hành chính</v>
      </c>
    </row>
    <row r="1518" ht="21.0" customHeight="1">
      <c r="A1518" s="165" t="s">
        <v>1213</v>
      </c>
      <c r="B1518" s="172" t="s">
        <v>344</v>
      </c>
      <c r="C1518" s="167" t="s">
        <v>112</v>
      </c>
      <c r="D1518" s="168">
        <v>230000.0</v>
      </c>
      <c r="E1518" s="169" t="str">
        <f>iferror(vlookup(C1518,'Master data'!$A$2:$C$29,3,0),"-/-")</f>
        <v>Biến phí</v>
      </c>
      <c r="F1518" s="169" t="str">
        <f>iferror(vlookup(C1518,'Master data'!$A$2:$C$29,2,0),"-/-")</f>
        <v>Chi phí hành chính</v>
      </c>
    </row>
    <row r="1519" ht="21.0" customHeight="1">
      <c r="A1519" s="165" t="s">
        <v>1213</v>
      </c>
      <c r="B1519" s="172" t="s">
        <v>291</v>
      </c>
      <c r="C1519" s="167" t="s">
        <v>112</v>
      </c>
      <c r="D1519" s="168">
        <v>95000.0</v>
      </c>
      <c r="E1519" s="169" t="str">
        <f>iferror(vlookup(C1519,'Master data'!$A$2:$C$29,3,0),"-/-")</f>
        <v>Biến phí</v>
      </c>
      <c r="F1519" s="169" t="str">
        <f>iferror(vlookup(C1519,'Master data'!$A$2:$C$29,2,0),"-/-")</f>
        <v>Chi phí hành chính</v>
      </c>
    </row>
    <row r="1520" ht="21.0" customHeight="1">
      <c r="A1520" s="165" t="s">
        <v>1213</v>
      </c>
      <c r="B1520" s="172" t="s">
        <v>343</v>
      </c>
      <c r="C1520" s="167" t="s">
        <v>112</v>
      </c>
      <c r="D1520" s="168">
        <v>1683000.0</v>
      </c>
      <c r="E1520" s="169" t="str">
        <f>iferror(vlookup(C1520,'Master data'!$A$2:$C$29,3,0),"-/-")</f>
        <v>Biến phí</v>
      </c>
      <c r="F1520" s="169" t="str">
        <f>iferror(vlookup(C1520,'Master data'!$A$2:$C$29,2,0),"-/-")</f>
        <v>Chi phí hành chính</v>
      </c>
    </row>
    <row r="1521" ht="21.0" customHeight="1">
      <c r="A1521" s="165" t="s">
        <v>1213</v>
      </c>
      <c r="B1521" s="172" t="s">
        <v>344</v>
      </c>
      <c r="C1521" s="167" t="s">
        <v>112</v>
      </c>
      <c r="D1521" s="168">
        <v>169000.0</v>
      </c>
      <c r="E1521" s="169" t="str">
        <f>iferror(vlookup(C1521,'Master data'!$A$2:$C$29,3,0),"-/-")</f>
        <v>Biến phí</v>
      </c>
      <c r="F1521" s="169" t="str">
        <f>iferror(vlookup(C1521,'Master data'!$A$2:$C$29,2,0),"-/-")</f>
        <v>Chi phí hành chính</v>
      </c>
    </row>
    <row r="1522" ht="21.0" customHeight="1">
      <c r="A1522" s="165" t="s">
        <v>1213</v>
      </c>
      <c r="B1522" s="172" t="s">
        <v>291</v>
      </c>
      <c r="C1522" s="167" t="s">
        <v>112</v>
      </c>
      <c r="D1522" s="168">
        <v>175000.0</v>
      </c>
      <c r="E1522" s="169" t="str">
        <f>iferror(vlookup(C1522,'Master data'!$A$2:$C$29,3,0),"-/-")</f>
        <v>Biến phí</v>
      </c>
      <c r="F1522" s="169" t="str">
        <f>iferror(vlookup(C1522,'Master data'!$A$2:$C$29,2,0),"-/-")</f>
        <v>Chi phí hành chính</v>
      </c>
    </row>
    <row r="1523" ht="21.0" customHeight="1">
      <c r="A1523" s="165" t="s">
        <v>1213</v>
      </c>
      <c r="B1523" s="172" t="s">
        <v>291</v>
      </c>
      <c r="C1523" s="167" t="s">
        <v>112</v>
      </c>
      <c r="D1523" s="168">
        <v>120000.0</v>
      </c>
      <c r="E1523" s="169" t="str">
        <f>iferror(vlookup(C1523,'Master data'!$A$2:$C$29,3,0),"-/-")</f>
        <v>Biến phí</v>
      </c>
      <c r="F1523" s="169" t="str">
        <f>iferror(vlookup(C1523,'Master data'!$A$2:$C$29,2,0),"-/-")</f>
        <v>Chi phí hành chính</v>
      </c>
    </row>
    <row r="1524" ht="21.0" customHeight="1">
      <c r="A1524" s="165" t="s">
        <v>1213</v>
      </c>
      <c r="B1524" s="172" t="s">
        <v>291</v>
      </c>
      <c r="C1524" s="167" t="s">
        <v>112</v>
      </c>
      <c r="D1524" s="168">
        <v>470000.0</v>
      </c>
      <c r="E1524" s="169" t="str">
        <f>iferror(vlookup(C1524,'Master data'!$A$2:$C$29,3,0),"-/-")</f>
        <v>Biến phí</v>
      </c>
      <c r="F1524" s="169" t="str">
        <f>iferror(vlookup(C1524,'Master data'!$A$2:$C$29,2,0),"-/-")</f>
        <v>Chi phí hành chính</v>
      </c>
    </row>
    <row r="1525" ht="21.0" customHeight="1">
      <c r="A1525" s="165" t="s">
        <v>1213</v>
      </c>
      <c r="B1525" s="172" t="s">
        <v>873</v>
      </c>
      <c r="C1525" s="167" t="s">
        <v>112</v>
      </c>
      <c r="D1525" s="168">
        <v>910000.0</v>
      </c>
      <c r="E1525" s="169" t="str">
        <f>iferror(vlookup(C1525,'Master data'!$A$2:$C$29,3,0),"-/-")</f>
        <v>Biến phí</v>
      </c>
      <c r="F1525" s="169" t="str">
        <f>iferror(vlookup(C1525,'Master data'!$A$2:$C$29,2,0),"-/-")</f>
        <v>Chi phí hành chính</v>
      </c>
    </row>
    <row r="1526" ht="21.0" customHeight="1">
      <c r="A1526" s="165" t="s">
        <v>1213</v>
      </c>
      <c r="B1526" s="172" t="s">
        <v>291</v>
      </c>
      <c r="C1526" s="167" t="s">
        <v>112</v>
      </c>
      <c r="D1526" s="168">
        <v>40000.0</v>
      </c>
      <c r="E1526" s="169" t="str">
        <f>iferror(vlookup(C1526,'Master data'!$A$2:$C$29,3,0),"-/-")</f>
        <v>Biến phí</v>
      </c>
      <c r="F1526" s="169" t="str">
        <f>iferror(vlookup(C1526,'Master data'!$A$2:$C$29,2,0),"-/-")</f>
        <v>Chi phí hành chính</v>
      </c>
    </row>
    <row r="1527" ht="21.0" customHeight="1">
      <c r="A1527" s="165" t="s">
        <v>1213</v>
      </c>
      <c r="B1527" s="172" t="s">
        <v>291</v>
      </c>
      <c r="C1527" s="167" t="s">
        <v>112</v>
      </c>
      <c r="D1527" s="168">
        <v>610000.0</v>
      </c>
      <c r="E1527" s="169" t="str">
        <f>iferror(vlookup(C1527,'Master data'!$A$2:$C$29,3,0),"-/-")</f>
        <v>Biến phí</v>
      </c>
      <c r="F1527" s="169" t="str">
        <f>iferror(vlookup(C1527,'Master data'!$A$2:$C$29,2,0),"-/-")</f>
        <v>Chi phí hành chính</v>
      </c>
    </row>
    <row r="1528" ht="21.0" customHeight="1">
      <c r="A1528" s="165" t="s">
        <v>1213</v>
      </c>
      <c r="B1528" s="172" t="s">
        <v>291</v>
      </c>
      <c r="C1528" s="167" t="s">
        <v>112</v>
      </c>
      <c r="D1528" s="168">
        <v>20000.0</v>
      </c>
      <c r="E1528" s="169" t="str">
        <f>iferror(vlookup(C1528,'Master data'!$A$2:$C$29,3,0),"-/-")</f>
        <v>Biến phí</v>
      </c>
      <c r="F1528" s="169" t="str">
        <f>iferror(vlookup(C1528,'Master data'!$A$2:$C$29,2,0),"-/-")</f>
        <v>Chi phí hành chính</v>
      </c>
    </row>
    <row r="1529" ht="21.0" customHeight="1">
      <c r="A1529" s="165" t="s">
        <v>1213</v>
      </c>
      <c r="B1529" s="172" t="s">
        <v>291</v>
      </c>
      <c r="C1529" s="167" t="s">
        <v>112</v>
      </c>
      <c r="D1529" s="168">
        <v>400000.0</v>
      </c>
      <c r="E1529" s="169" t="str">
        <f>iferror(vlookup(C1529,'Master data'!$A$2:$C$29,3,0),"-/-")</f>
        <v>Biến phí</v>
      </c>
      <c r="F1529" s="169" t="str">
        <f>iferror(vlookup(C1529,'Master data'!$A$2:$C$29,2,0),"-/-")</f>
        <v>Chi phí hành chính</v>
      </c>
    </row>
    <row r="1530" ht="21.0" customHeight="1">
      <c r="A1530" s="165" t="s">
        <v>1213</v>
      </c>
      <c r="B1530" s="172" t="s">
        <v>873</v>
      </c>
      <c r="C1530" s="167" t="s">
        <v>112</v>
      </c>
      <c r="D1530" s="168">
        <v>800000.0</v>
      </c>
      <c r="E1530" s="169" t="str">
        <f>iferror(vlookup(C1530,'Master data'!$A$2:$C$29,3,0),"-/-")</f>
        <v>Biến phí</v>
      </c>
      <c r="F1530" s="169" t="str">
        <f>iferror(vlookup(C1530,'Master data'!$A$2:$C$29,2,0),"-/-")</f>
        <v>Chi phí hành chính</v>
      </c>
    </row>
    <row r="1531" ht="21.0" customHeight="1">
      <c r="A1531" s="165" t="s">
        <v>1213</v>
      </c>
      <c r="B1531" s="172" t="s">
        <v>1264</v>
      </c>
      <c r="C1531" s="167" t="s">
        <v>112</v>
      </c>
      <c r="D1531" s="168">
        <v>2000000.0</v>
      </c>
      <c r="E1531" s="169" t="str">
        <f>iferror(vlookup(C1531,'Master data'!$A$2:$C$29,3,0),"-/-")</f>
        <v>Biến phí</v>
      </c>
      <c r="F1531" s="169" t="str">
        <f>iferror(vlookup(C1531,'Master data'!$A$2:$C$29,2,0),"-/-")</f>
        <v>Chi phí hành chính</v>
      </c>
    </row>
    <row r="1532" ht="21.0" customHeight="1">
      <c r="A1532" s="165" t="s">
        <v>1136</v>
      </c>
      <c r="B1532" s="172" t="s">
        <v>291</v>
      </c>
      <c r="C1532" s="167" t="s">
        <v>112</v>
      </c>
      <c r="D1532" s="168">
        <v>93000.0</v>
      </c>
      <c r="E1532" s="169" t="str">
        <f>iferror(vlookup(C1532,'Master data'!$A$2:$C$29,3,0),"-/-")</f>
        <v>Biến phí</v>
      </c>
      <c r="F1532" s="169" t="str">
        <f>iferror(vlookup(C1532,'Master data'!$A$2:$C$29,2,0),"-/-")</f>
        <v>Chi phí hành chính</v>
      </c>
    </row>
    <row r="1533" ht="21.0" customHeight="1">
      <c r="A1533" s="165" t="s">
        <v>1213</v>
      </c>
      <c r="B1533" s="172" t="s">
        <v>344</v>
      </c>
      <c r="C1533" s="167" t="s">
        <v>112</v>
      </c>
      <c r="D1533" s="168">
        <v>55000.0</v>
      </c>
      <c r="E1533" s="169" t="str">
        <f>iferror(vlookup(C1533,'Master data'!$A$2:$C$29,3,0),"-/-")</f>
        <v>Biến phí</v>
      </c>
      <c r="F1533" s="169" t="str">
        <f>iferror(vlookup(C1533,'Master data'!$A$2:$C$29,2,0),"-/-")</f>
        <v>Chi phí hành chính</v>
      </c>
    </row>
    <row r="1534" ht="21.0" customHeight="1">
      <c r="A1534" s="165" t="s">
        <v>1213</v>
      </c>
      <c r="B1534" s="172" t="s">
        <v>291</v>
      </c>
      <c r="C1534" s="167" t="s">
        <v>112</v>
      </c>
      <c r="D1534" s="168">
        <v>238000.0</v>
      </c>
      <c r="E1534" s="169" t="str">
        <f>iferror(vlookup(C1534,'Master data'!$A$2:$C$29,3,0),"-/-")</f>
        <v>Biến phí</v>
      </c>
      <c r="F1534" s="169" t="str">
        <f>iferror(vlookup(C1534,'Master data'!$A$2:$C$29,2,0),"-/-")</f>
        <v>Chi phí hành chính</v>
      </c>
    </row>
    <row r="1535" ht="21.0" customHeight="1">
      <c r="A1535" s="165" t="s">
        <v>1213</v>
      </c>
      <c r="B1535" s="172" t="s">
        <v>343</v>
      </c>
      <c r="C1535" s="167" t="s">
        <v>112</v>
      </c>
      <c r="D1535" s="168">
        <v>910000.0</v>
      </c>
      <c r="E1535" s="169" t="str">
        <f>iferror(vlookup(C1535,'Master data'!$A$2:$C$29,3,0),"-/-")</f>
        <v>Biến phí</v>
      </c>
      <c r="F1535" s="169" t="str">
        <f>iferror(vlookup(C1535,'Master data'!$A$2:$C$29,2,0),"-/-")</f>
        <v>Chi phí hành chính</v>
      </c>
    </row>
    <row r="1536" ht="21.0" customHeight="1">
      <c r="A1536" s="165" t="s">
        <v>1213</v>
      </c>
      <c r="B1536" s="172" t="s">
        <v>291</v>
      </c>
      <c r="C1536" s="167" t="s">
        <v>112</v>
      </c>
      <c r="D1536" s="168">
        <v>220000.0</v>
      </c>
      <c r="E1536" s="169" t="str">
        <f>iferror(vlookup(C1536,'Master data'!$A$2:$C$29,3,0),"-/-")</f>
        <v>Biến phí</v>
      </c>
      <c r="F1536" s="169" t="str">
        <f>iferror(vlookup(C1536,'Master data'!$A$2:$C$29,2,0),"-/-")</f>
        <v>Chi phí hành chính</v>
      </c>
    </row>
    <row r="1537" ht="21.0" customHeight="1">
      <c r="A1537" s="165" t="s">
        <v>1213</v>
      </c>
      <c r="B1537" s="172" t="s">
        <v>1265</v>
      </c>
      <c r="C1537" s="167" t="s">
        <v>112</v>
      </c>
      <c r="D1537" s="168">
        <v>285000.0</v>
      </c>
      <c r="E1537" s="169" t="str">
        <f>iferror(vlookup(C1537,'Master data'!$A$2:$C$29,3,0),"-/-")</f>
        <v>Biến phí</v>
      </c>
      <c r="F1537" s="169" t="str">
        <f>iferror(vlookup(C1537,'Master data'!$A$2:$C$29,2,0),"-/-")</f>
        <v>Chi phí hành chính</v>
      </c>
    </row>
    <row r="1538" ht="21.0" customHeight="1">
      <c r="A1538" s="165" t="s">
        <v>1213</v>
      </c>
      <c r="B1538" s="172" t="s">
        <v>1266</v>
      </c>
      <c r="C1538" s="167" t="s">
        <v>112</v>
      </c>
      <c r="D1538" s="168">
        <v>275000.0</v>
      </c>
      <c r="E1538" s="169" t="str">
        <f>iferror(vlookup(C1538,'Master data'!$A$2:$C$29,3,0),"-/-")</f>
        <v>Biến phí</v>
      </c>
      <c r="F1538" s="169" t="str">
        <f>iferror(vlookup(C1538,'Master data'!$A$2:$C$29,2,0),"-/-")</f>
        <v>Chi phí hành chính</v>
      </c>
    </row>
    <row r="1539" ht="21.0" customHeight="1">
      <c r="A1539" s="165" t="s">
        <v>1213</v>
      </c>
      <c r="B1539" s="172" t="s">
        <v>491</v>
      </c>
      <c r="C1539" s="167" t="s">
        <v>112</v>
      </c>
      <c r="D1539" s="168">
        <v>800000.0</v>
      </c>
      <c r="E1539" s="169" t="str">
        <f>iferror(vlookup(C1539,'Master data'!$A$2:$C$29,3,0),"-/-")</f>
        <v>Biến phí</v>
      </c>
      <c r="F1539" s="169" t="str">
        <f>iferror(vlookup(C1539,'Master data'!$A$2:$C$29,2,0),"-/-")</f>
        <v>Chi phí hành chính</v>
      </c>
    </row>
    <row r="1540" ht="21.0" customHeight="1">
      <c r="A1540" s="165" t="s">
        <v>1213</v>
      </c>
      <c r="B1540" s="172" t="s">
        <v>291</v>
      </c>
      <c r="C1540" s="167" t="s">
        <v>112</v>
      </c>
      <c r="D1540" s="168">
        <v>25000.0</v>
      </c>
      <c r="E1540" s="169" t="str">
        <f>iferror(vlookup(C1540,'Master data'!$A$2:$C$29,3,0),"-/-")</f>
        <v>Biến phí</v>
      </c>
      <c r="F1540" s="169" t="str">
        <f>iferror(vlookup(C1540,'Master data'!$A$2:$C$29,2,0),"-/-")</f>
        <v>Chi phí hành chính</v>
      </c>
    </row>
    <row r="1541" ht="21.0" customHeight="1">
      <c r="A1541" s="165" t="s">
        <v>1213</v>
      </c>
      <c r="B1541" s="172" t="s">
        <v>291</v>
      </c>
      <c r="C1541" s="167" t="s">
        <v>112</v>
      </c>
      <c r="D1541" s="168">
        <v>20000.0</v>
      </c>
      <c r="E1541" s="169" t="str">
        <f>iferror(vlookup(C1541,'Master data'!$A$2:$C$29,3,0),"-/-")</f>
        <v>Biến phí</v>
      </c>
      <c r="F1541" s="169" t="str">
        <f>iferror(vlookup(C1541,'Master data'!$A$2:$C$29,2,0),"-/-")</f>
        <v>Chi phí hành chính</v>
      </c>
    </row>
    <row r="1542" ht="21.0" customHeight="1">
      <c r="A1542" s="165" t="s">
        <v>1213</v>
      </c>
      <c r="B1542" s="172" t="s">
        <v>291</v>
      </c>
      <c r="C1542" s="167" t="s">
        <v>112</v>
      </c>
      <c r="D1542" s="168">
        <v>666000.0</v>
      </c>
      <c r="E1542" s="169" t="str">
        <f>iferror(vlookup(C1542,'Master data'!$A$2:$C$29,3,0),"-/-")</f>
        <v>Biến phí</v>
      </c>
      <c r="F1542" s="169" t="str">
        <f>iferror(vlookup(C1542,'Master data'!$A$2:$C$29,2,0),"-/-")</f>
        <v>Chi phí hành chính</v>
      </c>
    </row>
    <row r="1543" ht="21.0" customHeight="1">
      <c r="A1543" s="165" t="s">
        <v>1213</v>
      </c>
      <c r="B1543" s="172" t="s">
        <v>343</v>
      </c>
      <c r="C1543" s="167" t="s">
        <v>112</v>
      </c>
      <c r="D1543" s="168">
        <v>962000.0</v>
      </c>
      <c r="E1543" s="169" t="str">
        <f>iferror(vlookup(C1543,'Master data'!$A$2:$C$29,3,0),"-/-")</f>
        <v>Biến phí</v>
      </c>
      <c r="F1543" s="169" t="str">
        <f>iferror(vlookup(C1543,'Master data'!$A$2:$C$29,2,0),"-/-")</f>
        <v>Chi phí hành chính</v>
      </c>
    </row>
    <row r="1544" ht="21.0" customHeight="1">
      <c r="A1544" s="165" t="s">
        <v>1213</v>
      </c>
      <c r="B1544" s="172" t="s">
        <v>1194</v>
      </c>
      <c r="C1544" s="167" t="s">
        <v>112</v>
      </c>
      <c r="D1544" s="168">
        <v>564000.0</v>
      </c>
      <c r="E1544" s="169" t="str">
        <f>iferror(vlookup(C1544,'Master data'!$A$2:$C$29,3,0),"-/-")</f>
        <v>Biến phí</v>
      </c>
      <c r="F1544" s="169" t="str">
        <f>iferror(vlookup(C1544,'Master data'!$A$2:$C$29,2,0),"-/-")</f>
        <v>Chi phí hành chính</v>
      </c>
    </row>
    <row r="1545" ht="21.0" customHeight="1">
      <c r="A1545" s="165" t="s">
        <v>1213</v>
      </c>
      <c r="B1545" s="172" t="s">
        <v>290</v>
      </c>
      <c r="C1545" s="167" t="s">
        <v>112</v>
      </c>
      <c r="D1545" s="168">
        <v>270000.0</v>
      </c>
      <c r="E1545" s="169" t="str">
        <f>iferror(vlookup(C1545,'Master data'!$A$2:$C$29,3,0),"-/-")</f>
        <v>Biến phí</v>
      </c>
      <c r="F1545" s="169" t="str">
        <f>iferror(vlookup(C1545,'Master data'!$A$2:$C$29,2,0),"-/-")</f>
        <v>Chi phí hành chính</v>
      </c>
    </row>
    <row r="1546" ht="21.0" customHeight="1">
      <c r="A1546" s="165" t="s">
        <v>1213</v>
      </c>
      <c r="B1546" s="172" t="s">
        <v>1267</v>
      </c>
      <c r="C1546" s="167" t="s">
        <v>112</v>
      </c>
      <c r="D1546" s="168">
        <v>42000.0</v>
      </c>
      <c r="E1546" s="169" t="str">
        <f>iferror(vlookup(C1546,'Master data'!$A$2:$C$29,3,0),"-/-")</f>
        <v>Biến phí</v>
      </c>
      <c r="F1546" s="169" t="str">
        <f>iferror(vlookup(C1546,'Master data'!$A$2:$C$29,2,0),"-/-")</f>
        <v>Chi phí hành chính</v>
      </c>
    </row>
    <row r="1547" ht="21.0" customHeight="1">
      <c r="A1547" s="165" t="s">
        <v>1213</v>
      </c>
      <c r="B1547" s="172" t="s">
        <v>1194</v>
      </c>
      <c r="C1547" s="167" t="s">
        <v>112</v>
      </c>
      <c r="D1547" s="168">
        <v>295000.0</v>
      </c>
      <c r="E1547" s="169" t="str">
        <f>iferror(vlookup(C1547,'Master data'!$A$2:$C$29,3,0),"-/-")</f>
        <v>Biến phí</v>
      </c>
      <c r="F1547" s="169" t="str">
        <f>iferror(vlookup(C1547,'Master data'!$A$2:$C$29,2,0),"-/-")</f>
        <v>Chi phí hành chính</v>
      </c>
    </row>
    <row r="1548" ht="21.0" customHeight="1">
      <c r="A1548" s="165" t="s">
        <v>1213</v>
      </c>
      <c r="B1548" s="172" t="s">
        <v>291</v>
      </c>
      <c r="C1548" s="167" t="s">
        <v>112</v>
      </c>
      <c r="D1548" s="168">
        <v>415000.0</v>
      </c>
      <c r="E1548" s="169" t="str">
        <f>iferror(vlookup(C1548,'Master data'!$A$2:$C$29,3,0),"-/-")</f>
        <v>Biến phí</v>
      </c>
      <c r="F1548" s="169" t="str">
        <f>iferror(vlookup(C1548,'Master data'!$A$2:$C$29,2,0),"-/-")</f>
        <v>Chi phí hành chính</v>
      </c>
    </row>
    <row r="1549" ht="21.0" customHeight="1">
      <c r="A1549" s="165" t="s">
        <v>1213</v>
      </c>
      <c r="B1549" s="172" t="s">
        <v>343</v>
      </c>
      <c r="C1549" s="167" t="s">
        <v>112</v>
      </c>
      <c r="D1549" s="168">
        <v>881000.0</v>
      </c>
      <c r="E1549" s="169" t="str">
        <f>iferror(vlookup(C1549,'Master data'!$A$2:$C$29,3,0),"-/-")</f>
        <v>Biến phí</v>
      </c>
      <c r="F1549" s="169" t="str">
        <f>iferror(vlookup(C1549,'Master data'!$A$2:$C$29,2,0),"-/-")</f>
        <v>Chi phí hành chính</v>
      </c>
    </row>
    <row r="1550" ht="21.0" customHeight="1">
      <c r="A1550" s="165" t="s">
        <v>1213</v>
      </c>
      <c r="B1550" s="172" t="s">
        <v>1194</v>
      </c>
      <c r="C1550" s="167" t="s">
        <v>112</v>
      </c>
      <c r="D1550" s="168">
        <v>300000.0</v>
      </c>
      <c r="E1550" s="169" t="str">
        <f>iferror(vlookup(C1550,'Master data'!$A$2:$C$29,3,0),"-/-")</f>
        <v>Biến phí</v>
      </c>
      <c r="F1550" s="169" t="str">
        <f>iferror(vlookup(C1550,'Master data'!$A$2:$C$29,2,0),"-/-")</f>
        <v>Chi phí hành chính</v>
      </c>
    </row>
    <row r="1551" ht="21.0" customHeight="1">
      <c r="A1551" s="165" t="s">
        <v>1213</v>
      </c>
      <c r="B1551" s="172" t="s">
        <v>290</v>
      </c>
      <c r="C1551" s="167" t="s">
        <v>112</v>
      </c>
      <c r="D1551" s="168">
        <v>45000.0</v>
      </c>
      <c r="E1551" s="169" t="str">
        <f>iferror(vlookup(C1551,'Master data'!$A$2:$C$29,3,0),"-/-")</f>
        <v>Biến phí</v>
      </c>
      <c r="F1551" s="169" t="str">
        <f>iferror(vlookup(C1551,'Master data'!$A$2:$C$29,2,0),"-/-")</f>
        <v>Chi phí hành chính</v>
      </c>
    </row>
    <row r="1552" ht="21.0" customHeight="1">
      <c r="A1552" s="165" t="s">
        <v>1213</v>
      </c>
      <c r="B1552" s="172" t="s">
        <v>1194</v>
      </c>
      <c r="C1552" s="167" t="s">
        <v>112</v>
      </c>
      <c r="D1552" s="168">
        <v>782000.0</v>
      </c>
      <c r="E1552" s="169" t="str">
        <f>iferror(vlookup(C1552,'Master data'!$A$2:$C$29,3,0),"-/-")</f>
        <v>Biến phí</v>
      </c>
      <c r="F1552" s="169" t="str">
        <f>iferror(vlookup(C1552,'Master data'!$A$2:$C$29,2,0),"-/-")</f>
        <v>Chi phí hành chính</v>
      </c>
    </row>
    <row r="1553" ht="21.0" customHeight="1">
      <c r="A1553" s="165" t="s">
        <v>1213</v>
      </c>
      <c r="B1553" s="172" t="s">
        <v>1194</v>
      </c>
      <c r="C1553" s="167" t="s">
        <v>112</v>
      </c>
      <c r="D1553" s="168">
        <v>230000.0</v>
      </c>
      <c r="E1553" s="169" t="str">
        <f>iferror(vlookup(C1553,'Master data'!$A$2:$C$29,3,0),"-/-")</f>
        <v>Biến phí</v>
      </c>
      <c r="F1553" s="169" t="str">
        <f>iferror(vlookup(C1553,'Master data'!$A$2:$C$29,2,0),"-/-")</f>
        <v>Chi phí hành chính</v>
      </c>
    </row>
    <row r="1554" ht="21.0" customHeight="1">
      <c r="A1554" s="165" t="s">
        <v>1213</v>
      </c>
      <c r="B1554" s="172" t="s">
        <v>1194</v>
      </c>
      <c r="C1554" s="167" t="s">
        <v>112</v>
      </c>
      <c r="D1554" s="168">
        <v>285000.0</v>
      </c>
      <c r="E1554" s="169" t="str">
        <f>iferror(vlookup(C1554,'Master data'!$A$2:$C$29,3,0),"-/-")</f>
        <v>Biến phí</v>
      </c>
      <c r="F1554" s="169" t="str">
        <f>iferror(vlookup(C1554,'Master data'!$A$2:$C$29,2,0),"-/-")</f>
        <v>Chi phí hành chính</v>
      </c>
    </row>
    <row r="1555" ht="21.0" customHeight="1">
      <c r="A1555" s="165" t="s">
        <v>1213</v>
      </c>
      <c r="B1555" s="172" t="s">
        <v>1196</v>
      </c>
      <c r="C1555" s="167" t="s">
        <v>112</v>
      </c>
      <c r="D1555" s="168">
        <v>1745000.0</v>
      </c>
      <c r="E1555" s="169" t="str">
        <f>iferror(vlookup(C1555,'Master data'!$A$2:$C$29,3,0),"-/-")</f>
        <v>Biến phí</v>
      </c>
      <c r="F1555" s="169" t="str">
        <f>iferror(vlookup(C1555,'Master data'!$A$2:$C$29,2,0),"-/-")</f>
        <v>Chi phí hành chính</v>
      </c>
    </row>
    <row r="1556" ht="21.0" customHeight="1">
      <c r="A1556" s="165" t="s">
        <v>1213</v>
      </c>
      <c r="B1556" s="172" t="s">
        <v>1194</v>
      </c>
      <c r="C1556" s="167" t="s">
        <v>112</v>
      </c>
      <c r="D1556" s="168">
        <v>390000.0</v>
      </c>
      <c r="E1556" s="169" t="str">
        <f>iferror(vlookup(C1556,'Master data'!$A$2:$C$29,3,0),"-/-")</f>
        <v>Biến phí</v>
      </c>
      <c r="F1556" s="169" t="str">
        <f>iferror(vlookup(C1556,'Master data'!$A$2:$C$29,2,0),"-/-")</f>
        <v>Chi phí hành chính</v>
      </c>
    </row>
    <row r="1557" ht="21.0" customHeight="1">
      <c r="A1557" s="165" t="s">
        <v>1213</v>
      </c>
      <c r="B1557" s="172" t="s">
        <v>290</v>
      </c>
      <c r="C1557" s="167" t="s">
        <v>112</v>
      </c>
      <c r="D1557" s="168">
        <v>106000.0</v>
      </c>
      <c r="E1557" s="169" t="str">
        <f>iferror(vlookup(C1557,'Master data'!$A$2:$C$29,3,0),"-/-")</f>
        <v>Biến phí</v>
      </c>
      <c r="F1557" s="169" t="str">
        <f>iferror(vlookup(C1557,'Master data'!$A$2:$C$29,2,0),"-/-")</f>
        <v>Chi phí hành chính</v>
      </c>
    </row>
    <row r="1558" ht="21.0" customHeight="1">
      <c r="A1558" s="165" t="s">
        <v>1213</v>
      </c>
      <c r="B1558" s="172" t="s">
        <v>1268</v>
      </c>
      <c r="C1558" s="167" t="s">
        <v>112</v>
      </c>
      <c r="D1558" s="168">
        <v>127000.0</v>
      </c>
      <c r="E1558" s="169" t="str">
        <f>iferror(vlookup(C1558,'Master data'!$A$2:$C$29,3,0),"-/-")</f>
        <v>Biến phí</v>
      </c>
      <c r="F1558" s="169" t="str">
        <f>iferror(vlookup(C1558,'Master data'!$A$2:$C$29,2,0),"-/-")</f>
        <v>Chi phí hành chính</v>
      </c>
    </row>
    <row r="1559" ht="21.0" customHeight="1">
      <c r="A1559" s="165" t="s">
        <v>1213</v>
      </c>
      <c r="B1559" s="172" t="s">
        <v>876</v>
      </c>
      <c r="C1559" s="167" t="s">
        <v>95</v>
      </c>
      <c r="D1559" s="168">
        <v>5.5E8</v>
      </c>
      <c r="E1559" s="169" t="str">
        <f>iferror(vlookup(C1559,'Master data'!$A$2:$C$29,3,0),"-/-")</f>
        <v>Biến phí</v>
      </c>
      <c r="F1559" s="169" t="str">
        <f>iferror(vlookup(C1559,'Master data'!$A$2:$C$29,2,0),"-/-")</f>
        <v>Chi phí bán hàng</v>
      </c>
    </row>
    <row r="1560" ht="21.0" customHeight="1">
      <c r="A1560" s="165" t="s">
        <v>1213</v>
      </c>
      <c r="B1560" s="172" t="s">
        <v>1047</v>
      </c>
      <c r="C1560" s="167" t="s">
        <v>120</v>
      </c>
      <c r="D1560" s="168">
        <v>5.75E7</v>
      </c>
      <c r="E1560" s="169" t="str">
        <f>iferror(vlookup(C1560,'Master data'!$A$2:$C$29,3,0),"-/-")</f>
        <v>Định phí</v>
      </c>
      <c r="F1560" s="169" t="str">
        <f>iferror(vlookup(C1560,'Master data'!$A$2:$C$29,2,0),"-/-")</f>
        <v>Chi phí QLDN</v>
      </c>
    </row>
    <row r="1561" ht="21.0" customHeight="1">
      <c r="A1561" s="165" t="s">
        <v>1213</v>
      </c>
      <c r="B1561" s="172" t="s">
        <v>1199</v>
      </c>
      <c r="C1561" s="167" t="s">
        <v>123</v>
      </c>
      <c r="D1561" s="168">
        <v>2.2E7</v>
      </c>
      <c r="E1561" s="169" t="str">
        <f>iferror(vlookup(C1561,'Master data'!$A$2:$C$29,3,0),"-/-")</f>
        <v>Định phí</v>
      </c>
      <c r="F1561" s="169" t="str">
        <f>iferror(vlookup(C1561,'Master data'!$A$2:$C$29,2,0),"-/-")</f>
        <v>Chi phí QLDN</v>
      </c>
    </row>
    <row r="1562" ht="21.0" customHeight="1">
      <c r="A1562" s="165" t="s">
        <v>1213</v>
      </c>
      <c r="B1562" s="172" t="s">
        <v>1269</v>
      </c>
      <c r="C1562" s="167" t="s">
        <v>112</v>
      </c>
      <c r="D1562" s="168">
        <v>9000000.0</v>
      </c>
      <c r="E1562" s="169" t="str">
        <f>iferror(vlookup(C1562,'Master data'!$A$2:$C$29,3,0),"-/-")</f>
        <v>Biến phí</v>
      </c>
      <c r="F1562" s="169" t="str">
        <f>iferror(vlookup(C1562,'Master data'!$A$2:$C$29,2,0),"-/-")</f>
        <v>Chi phí hành chính</v>
      </c>
    </row>
    <row r="1563" ht="21.0" customHeight="1">
      <c r="A1563" s="165" t="s">
        <v>1213</v>
      </c>
      <c r="B1563" s="172" t="s">
        <v>1270</v>
      </c>
      <c r="C1563" s="167" t="s">
        <v>112</v>
      </c>
      <c r="D1563" s="168">
        <v>1025000.0</v>
      </c>
      <c r="E1563" s="169" t="str">
        <f>iferror(vlookup(C1563,'Master data'!$A$2:$C$29,3,0),"-/-")</f>
        <v>Biến phí</v>
      </c>
      <c r="F1563" s="169" t="str">
        <f>iferror(vlookup(C1563,'Master data'!$A$2:$C$29,2,0),"-/-")</f>
        <v>Chi phí hành chính</v>
      </c>
    </row>
    <row r="1564" ht="21.0" customHeight="1">
      <c r="A1564" s="165" t="s">
        <v>1213</v>
      </c>
      <c r="B1564" s="172" t="s">
        <v>1125</v>
      </c>
      <c r="C1564" s="167" t="s">
        <v>112</v>
      </c>
      <c r="D1564" s="168">
        <v>320000.0</v>
      </c>
      <c r="E1564" s="169" t="str">
        <f>iferror(vlookup(C1564,'Master data'!$A$2:$C$29,3,0),"-/-")</f>
        <v>Biến phí</v>
      </c>
      <c r="F1564" s="169" t="str">
        <f>iferror(vlookup(C1564,'Master data'!$A$2:$C$29,2,0),"-/-")</f>
        <v>Chi phí hành chính</v>
      </c>
    </row>
    <row r="1565" ht="21.0" customHeight="1">
      <c r="A1565" s="165" t="s">
        <v>1213</v>
      </c>
      <c r="B1565" s="172" t="s">
        <v>1271</v>
      </c>
      <c r="C1565" s="167" t="s">
        <v>116</v>
      </c>
      <c r="D1565" s="168">
        <v>1.345E7</v>
      </c>
      <c r="E1565" s="169" t="str">
        <f>iferror(vlookup(C1565,'Master data'!$A$2:$C$29,3,0),"-/-")</f>
        <v>Định phí</v>
      </c>
      <c r="F1565" s="169" t="str">
        <f>iferror(vlookup(C1565,'Master data'!$A$2:$C$29,2,0),"-/-")</f>
        <v>Chi phí hành chính</v>
      </c>
    </row>
    <row r="1566" ht="21.0" customHeight="1">
      <c r="A1566" s="165" t="s">
        <v>1213</v>
      </c>
      <c r="B1566" s="172" t="s">
        <v>1129</v>
      </c>
      <c r="C1566" s="167" t="s">
        <v>116</v>
      </c>
      <c r="D1566" s="168">
        <v>4947000.0</v>
      </c>
      <c r="E1566" s="169" t="str">
        <f>iferror(vlookup(C1566,'Master data'!$A$2:$C$29,3,0),"-/-")</f>
        <v>Định phí</v>
      </c>
      <c r="F1566" s="169" t="str">
        <f>iferror(vlookup(C1566,'Master data'!$A$2:$C$29,2,0),"-/-")</f>
        <v>Chi phí hành chính</v>
      </c>
    </row>
    <row r="1567" ht="21.0" customHeight="1">
      <c r="A1567" s="165" t="s">
        <v>1213</v>
      </c>
      <c r="B1567" s="172" t="s">
        <v>1272</v>
      </c>
      <c r="C1567" s="167" t="s">
        <v>121</v>
      </c>
      <c r="D1567" s="168">
        <v>2.4885E7</v>
      </c>
      <c r="E1567" s="169" t="str">
        <f>iferror(vlookup(C1567,'Master data'!$A$2:$C$29,3,0),"-/-")</f>
        <v>Định phí</v>
      </c>
      <c r="F1567" s="169" t="str">
        <f>iferror(vlookup(C1567,'Master data'!$A$2:$C$29,2,0),"-/-")</f>
        <v>Chi phí QLDN</v>
      </c>
    </row>
    <row r="1568" ht="21.0" customHeight="1">
      <c r="A1568" s="165" t="s">
        <v>1213</v>
      </c>
      <c r="B1568" s="172" t="s">
        <v>1273</v>
      </c>
      <c r="C1568" s="167" t="s">
        <v>111</v>
      </c>
      <c r="D1568" s="168">
        <v>3.7E7</v>
      </c>
      <c r="E1568" s="169" t="str">
        <f>iferror(vlookup(C1568,'Master data'!$A$2:$C$29,3,0),"-/-")</f>
        <v>Định phí</v>
      </c>
      <c r="F1568" s="169" t="str">
        <f>iferror(vlookup(C1568,'Master data'!$A$2:$C$29,2,0),"-/-")</f>
        <v>Chi phí khác</v>
      </c>
    </row>
    <row r="1569" ht="21.0" customHeight="1">
      <c r="A1569" s="165" t="s">
        <v>1213</v>
      </c>
      <c r="B1569" s="172" t="s">
        <v>1274</v>
      </c>
      <c r="C1569" s="167" t="s">
        <v>99</v>
      </c>
      <c r="D1569" s="168">
        <v>600000.0</v>
      </c>
      <c r="E1569" s="169" t="str">
        <f>iferror(vlookup(C1569,'Master data'!$A$2:$C$29,3,0),"-/-")</f>
        <v>Biến phí</v>
      </c>
      <c r="F1569" s="169" t="str">
        <f>iferror(vlookup(C1569,'Master data'!$A$2:$C$29,2,0),"-/-")</f>
        <v>Chi phí giá vốn</v>
      </c>
    </row>
    <row r="1570" ht="21.0" customHeight="1">
      <c r="A1570" s="165" t="s">
        <v>1213</v>
      </c>
      <c r="B1570" s="172" t="s">
        <v>1274</v>
      </c>
      <c r="C1570" s="167" t="s">
        <v>99</v>
      </c>
      <c r="D1570" s="168">
        <v>2720000.0</v>
      </c>
      <c r="E1570" s="169" t="str">
        <f>iferror(vlookup(C1570,'Master data'!$A$2:$C$29,3,0),"-/-")</f>
        <v>Biến phí</v>
      </c>
      <c r="F1570" s="169" t="str">
        <f>iferror(vlookup(C1570,'Master data'!$A$2:$C$29,2,0),"-/-")</f>
        <v>Chi phí giá vốn</v>
      </c>
    </row>
    <row r="1571" ht="21.0" customHeight="1">
      <c r="A1571" s="165" t="s">
        <v>1213</v>
      </c>
      <c r="B1571" s="172" t="s">
        <v>1131</v>
      </c>
      <c r="C1571" s="167" t="s">
        <v>99</v>
      </c>
      <c r="D1571" s="168">
        <v>3715000.0</v>
      </c>
      <c r="E1571" s="169" t="str">
        <f>iferror(vlookup(C1571,'Master data'!$A$2:$C$29,3,0),"-/-")</f>
        <v>Biến phí</v>
      </c>
      <c r="F1571" s="169" t="str">
        <f>iferror(vlookup(C1571,'Master data'!$A$2:$C$29,2,0),"-/-")</f>
        <v>Chi phí giá vốn</v>
      </c>
    </row>
    <row r="1572" ht="21.0" customHeight="1">
      <c r="A1572" s="165" t="s">
        <v>1213</v>
      </c>
      <c r="B1572" s="172" t="s">
        <v>1275</v>
      </c>
      <c r="C1572" s="167" t="s">
        <v>99</v>
      </c>
      <c r="D1572" s="168">
        <v>2648000.0</v>
      </c>
      <c r="E1572" s="169" t="str">
        <f>iferror(vlookup(C1572,'Master data'!$A$2:$C$29,3,0),"-/-")</f>
        <v>Biến phí</v>
      </c>
      <c r="F1572" s="169" t="str">
        <f>iferror(vlookup(C1572,'Master data'!$A$2:$C$29,2,0),"-/-")</f>
        <v>Chi phí giá vốn</v>
      </c>
    </row>
    <row r="1573" ht="21.0" customHeight="1">
      <c r="A1573" s="165" t="s">
        <v>1213</v>
      </c>
      <c r="B1573" s="172" t="s">
        <v>1276</v>
      </c>
      <c r="C1573" s="167" t="s">
        <v>99</v>
      </c>
      <c r="D1573" s="168">
        <v>9.44865E7</v>
      </c>
      <c r="E1573" s="169" t="str">
        <f>iferror(vlookup(C1573,'Master data'!$A$2:$C$29,3,0),"-/-")</f>
        <v>Biến phí</v>
      </c>
      <c r="F1573" s="169" t="str">
        <f>iferror(vlookup(C1573,'Master data'!$A$2:$C$29,2,0),"-/-")</f>
        <v>Chi phí giá vốn</v>
      </c>
    </row>
    <row r="1574" ht="21.0" customHeight="1">
      <c r="A1574" s="165" t="s">
        <v>1213</v>
      </c>
      <c r="B1574" s="172" t="s">
        <v>1277</v>
      </c>
      <c r="C1574" s="167" t="s">
        <v>99</v>
      </c>
      <c r="D1574" s="168">
        <v>450000.0</v>
      </c>
      <c r="E1574" s="169" t="str">
        <f>iferror(vlookup(C1574,'Master data'!$A$2:$C$29,3,0),"-/-")</f>
        <v>Biến phí</v>
      </c>
      <c r="F1574" s="169" t="str">
        <f>iferror(vlookup(C1574,'Master data'!$A$2:$C$29,2,0),"-/-")</f>
        <v>Chi phí giá vốn</v>
      </c>
    </row>
    <row r="1575" ht="21.0" customHeight="1">
      <c r="A1575" s="165" t="s">
        <v>1213</v>
      </c>
      <c r="B1575" s="172" t="s">
        <v>1278</v>
      </c>
      <c r="C1575" s="167" t="s">
        <v>99</v>
      </c>
      <c r="D1575" s="168">
        <v>4.0711E7</v>
      </c>
      <c r="E1575" s="169" t="str">
        <f>iferror(vlookup(C1575,'Master data'!$A$2:$C$29,3,0),"-/-")</f>
        <v>Biến phí</v>
      </c>
      <c r="F1575" s="169" t="str">
        <f>iferror(vlookup(C1575,'Master data'!$A$2:$C$29,2,0),"-/-")</f>
        <v>Chi phí giá vốn</v>
      </c>
    </row>
    <row r="1576" ht="21.0" customHeight="1">
      <c r="A1576" s="165" t="s">
        <v>1213</v>
      </c>
      <c r="B1576" s="172" t="s">
        <v>1279</v>
      </c>
      <c r="C1576" s="167" t="s">
        <v>99</v>
      </c>
      <c r="D1576" s="168">
        <v>1200000.0</v>
      </c>
      <c r="E1576" s="169" t="str">
        <f>iferror(vlookup(C1576,'Master data'!$A$2:$C$29,3,0),"-/-")</f>
        <v>Biến phí</v>
      </c>
      <c r="F1576" s="169" t="str">
        <f>iferror(vlookup(C1576,'Master data'!$A$2:$C$29,2,0),"-/-")</f>
        <v>Chi phí giá vốn</v>
      </c>
    </row>
    <row r="1577" ht="21.0" customHeight="1">
      <c r="A1577" s="165" t="s">
        <v>1213</v>
      </c>
      <c r="B1577" s="172" t="s">
        <v>1280</v>
      </c>
      <c r="C1577" s="167" t="s">
        <v>99</v>
      </c>
      <c r="D1577" s="168">
        <v>7.8002E7</v>
      </c>
      <c r="E1577" s="169" t="str">
        <f>iferror(vlookup(C1577,'Master data'!$A$2:$C$29,3,0),"-/-")</f>
        <v>Biến phí</v>
      </c>
      <c r="F1577" s="169" t="str">
        <f>iferror(vlookup(C1577,'Master data'!$A$2:$C$29,2,0),"-/-")</f>
        <v>Chi phí giá vốn</v>
      </c>
    </row>
    <row r="1578" ht="21.0" customHeight="1">
      <c r="A1578" s="165" t="s">
        <v>1213</v>
      </c>
      <c r="B1578" s="172" t="s">
        <v>1281</v>
      </c>
      <c r="C1578" s="167" t="s">
        <v>99</v>
      </c>
      <c r="D1578" s="168">
        <v>4.24145E7</v>
      </c>
      <c r="E1578" s="169" t="str">
        <f>iferror(vlookup(C1578,'Master data'!$A$2:$C$29,3,0),"-/-")</f>
        <v>Biến phí</v>
      </c>
      <c r="F1578" s="169" t="str">
        <f>iferror(vlookup(C1578,'Master data'!$A$2:$C$29,2,0),"-/-")</f>
        <v>Chi phí giá vốn</v>
      </c>
    </row>
    <row r="1579" ht="21.0" customHeight="1">
      <c r="A1579" s="165" t="s">
        <v>1213</v>
      </c>
      <c r="B1579" s="172" t="s">
        <v>1282</v>
      </c>
      <c r="C1579" s="167" t="s">
        <v>70</v>
      </c>
      <c r="D1579" s="168">
        <v>4500000.0</v>
      </c>
      <c r="E1579" s="169" t="str">
        <f>iferror(vlookup(C1579,'Master data'!$A$2:$C$29,3,0),"-/-")</f>
        <v>Chi phí khác</v>
      </c>
      <c r="F1579" s="169" t="str">
        <f>iferror(vlookup(C1579,'Master data'!$A$2:$C$29,2,0),"-/-")</f>
        <v>Chi phí khác</v>
      </c>
    </row>
    <row r="1580" ht="21.0" customHeight="1">
      <c r="A1580" s="165" t="s">
        <v>1213</v>
      </c>
      <c r="B1580" s="172" t="s">
        <v>1283</v>
      </c>
      <c r="C1580" s="167" t="s">
        <v>70</v>
      </c>
      <c r="D1580" s="168">
        <v>4150000.0</v>
      </c>
      <c r="E1580" s="169" t="str">
        <f>iferror(vlookup(C1580,'Master data'!$A$2:$C$29,3,0),"-/-")</f>
        <v>Chi phí khác</v>
      </c>
      <c r="F1580" s="169" t="str">
        <f>iferror(vlookup(C1580,'Master data'!$A$2:$C$29,2,0),"-/-")</f>
        <v>Chi phí khác</v>
      </c>
    </row>
    <row r="1581" ht="21.0" customHeight="1">
      <c r="A1581" s="165" t="s">
        <v>1213</v>
      </c>
      <c r="B1581" s="172" t="s">
        <v>1284</v>
      </c>
      <c r="C1581" s="167" t="s">
        <v>70</v>
      </c>
      <c r="D1581" s="168">
        <v>3.2E7</v>
      </c>
      <c r="E1581" s="169" t="str">
        <f>iferror(vlookup(C1581,'Master data'!$A$2:$C$29,3,0),"-/-")</f>
        <v>Chi phí khác</v>
      </c>
      <c r="F1581" s="169" t="str">
        <f>iferror(vlookup(C1581,'Master data'!$A$2:$C$29,2,0),"-/-")</f>
        <v>Chi phí khác</v>
      </c>
    </row>
    <row r="1582" ht="21.0" customHeight="1">
      <c r="A1582" s="165" t="s">
        <v>1213</v>
      </c>
      <c r="B1582" s="172" t="s">
        <v>1285</v>
      </c>
      <c r="C1582" s="167" t="s">
        <v>70</v>
      </c>
      <c r="D1582" s="168">
        <v>700000.0</v>
      </c>
      <c r="E1582" s="169" t="str">
        <f>iferror(vlookup(C1582,'Master data'!$A$2:$C$29,3,0),"-/-")</f>
        <v>Chi phí khác</v>
      </c>
      <c r="F1582" s="169" t="str">
        <f>iferror(vlookup(C1582,'Master data'!$A$2:$C$29,2,0),"-/-")</f>
        <v>Chi phí khác</v>
      </c>
    </row>
    <row r="1583" ht="21.0" customHeight="1">
      <c r="A1583" s="165" t="s">
        <v>1213</v>
      </c>
      <c r="B1583" s="172" t="s">
        <v>1286</v>
      </c>
      <c r="C1583" s="167" t="s">
        <v>70</v>
      </c>
      <c r="D1583" s="168">
        <v>220000.0</v>
      </c>
      <c r="E1583" s="169" t="str">
        <f>iferror(vlookup(C1583,'Master data'!$A$2:$C$29,3,0),"-/-")</f>
        <v>Chi phí khác</v>
      </c>
      <c r="F1583" s="169" t="str">
        <f>iferror(vlookup(C1583,'Master data'!$A$2:$C$29,2,0),"-/-")</f>
        <v>Chi phí khác</v>
      </c>
    </row>
    <row r="1584" ht="21.0" customHeight="1">
      <c r="A1584" s="165" t="s">
        <v>1213</v>
      </c>
      <c r="B1584" s="172" t="s">
        <v>1212</v>
      </c>
      <c r="C1584" s="167" t="s">
        <v>70</v>
      </c>
      <c r="D1584" s="168">
        <v>5.0E7</v>
      </c>
      <c r="E1584" s="169" t="str">
        <f>iferror(vlookup(C1584,'Master data'!$A$2:$C$29,3,0),"-/-")</f>
        <v>Chi phí khác</v>
      </c>
      <c r="F1584" s="169" t="str">
        <f>iferror(vlookup(C1584,'Master data'!$A$2:$C$29,2,0),"-/-")</f>
        <v>Chi phí khác</v>
      </c>
    </row>
    <row r="1585" ht="21.0" customHeight="1">
      <c r="A1585" s="165" t="s">
        <v>1213</v>
      </c>
      <c r="B1585" s="172" t="s">
        <v>1287</v>
      </c>
      <c r="C1585" s="167" t="s">
        <v>102</v>
      </c>
      <c r="D1585" s="168">
        <v>1200000.0</v>
      </c>
      <c r="E1585" s="169" t="str">
        <f>iferror(vlookup(C1585,'Master data'!$A$2:$C$29,3,0),"-/-")</f>
        <v>Biến phí</v>
      </c>
      <c r="F1585" s="169" t="str">
        <f>iferror(vlookup(C1585,'Master data'!$A$2:$C$29,2,0),"-/-")</f>
        <v>Chi phí giá vốn</v>
      </c>
    </row>
    <row r="1586" ht="21.0" customHeight="1">
      <c r="A1586" s="165" t="s">
        <v>1213</v>
      </c>
      <c r="B1586" s="172" t="s">
        <v>1288</v>
      </c>
      <c r="C1586" s="167" t="s">
        <v>102</v>
      </c>
      <c r="D1586" s="168">
        <v>4.9022E8</v>
      </c>
      <c r="E1586" s="169" t="str">
        <f>iferror(vlookup(C1586,'Master data'!$A$2:$C$29,3,0),"-/-")</f>
        <v>Biến phí</v>
      </c>
      <c r="F1586" s="169" t="str">
        <f>iferror(vlookup(C1586,'Master data'!$A$2:$C$29,2,0),"-/-")</f>
        <v>Chi phí giá vốn</v>
      </c>
    </row>
    <row r="1587" ht="21.0" customHeight="1">
      <c r="A1587" s="165" t="s">
        <v>1213</v>
      </c>
      <c r="B1587" s="172" t="s">
        <v>686</v>
      </c>
      <c r="C1587" s="167" t="s">
        <v>109</v>
      </c>
      <c r="D1587" s="168">
        <v>3.04069396E8</v>
      </c>
      <c r="E1587" s="169" t="str">
        <f>iferror(vlookup(C1587,'Master data'!$A$2:$C$29,3,0),"-/-")</f>
        <v>Định phí</v>
      </c>
      <c r="F1587" s="169" t="str">
        <f>iferror(vlookup(C1587,'Master data'!$A$2:$C$29,2,0),"-/-")</f>
        <v>Chi phí QLDN</v>
      </c>
    </row>
    <row r="1588" ht="21.0" customHeight="1">
      <c r="A1588" s="165" t="s">
        <v>1213</v>
      </c>
      <c r="B1588" s="172" t="s">
        <v>1289</v>
      </c>
      <c r="C1588" s="167" t="s">
        <v>17</v>
      </c>
      <c r="D1588" s="168">
        <v>4.34141347E8</v>
      </c>
      <c r="E1588" s="169" t="str">
        <f>iferror(vlookup(C1588,'Master data'!$A$2:$C$29,3,0),"-/-")</f>
        <v>Biến phí</v>
      </c>
      <c r="F1588" s="169" t="str">
        <f>iferror(vlookup(C1588,'Master data'!$A$2:$C$29,2,0),"-/-")</f>
        <v>Chi phí bán hàng</v>
      </c>
    </row>
    <row r="1589" ht="21.0" customHeight="1">
      <c r="A1589" s="165" t="s">
        <v>1290</v>
      </c>
      <c r="B1589" s="172" t="s">
        <v>1291</v>
      </c>
      <c r="C1589" s="167" t="s">
        <v>109</v>
      </c>
      <c r="D1589" s="168">
        <v>3.37040804E8</v>
      </c>
      <c r="E1589" s="169" t="str">
        <f>iferror(vlookup(C1589,'Master data'!$A$2:$C$29,3,0),"-/-")</f>
        <v>Định phí</v>
      </c>
      <c r="F1589" s="169" t="str">
        <f>iferror(vlookup(C1589,'Master data'!$A$2:$C$29,2,0),"-/-")</f>
        <v>Chi phí QLDN</v>
      </c>
    </row>
    <row r="1590" ht="21.0" customHeight="1">
      <c r="A1590" s="165" t="s">
        <v>1290</v>
      </c>
      <c r="B1590" s="172" t="s">
        <v>1292</v>
      </c>
      <c r="C1590" s="167" t="s">
        <v>17</v>
      </c>
      <c r="D1590" s="168">
        <v>5.32700373E8</v>
      </c>
      <c r="E1590" s="169" t="str">
        <f>iferror(vlookup(C1590,'Master data'!$A$2:$C$29,3,0),"-/-")</f>
        <v>Biến phí</v>
      </c>
      <c r="F1590" s="169" t="str">
        <f>iferror(vlookup(C1590,'Master data'!$A$2:$C$29,2,0),"-/-")</f>
        <v>Chi phí bán hàng</v>
      </c>
    </row>
    <row r="1591" ht="21.0" customHeight="1">
      <c r="A1591" s="165" t="s">
        <v>1290</v>
      </c>
      <c r="B1591" s="172" t="s">
        <v>1140</v>
      </c>
      <c r="C1591" s="167" t="s">
        <v>112</v>
      </c>
      <c r="D1591" s="168">
        <v>920000.0</v>
      </c>
      <c r="E1591" s="169" t="str">
        <f>iferror(vlookup(C1591,'Master data'!$A$2:$C$29,3,0),"-/-")</f>
        <v>Biến phí</v>
      </c>
      <c r="F1591" s="169" t="str">
        <f>iferror(vlookup(C1591,'Master data'!$A$2:$C$29,2,0),"-/-")</f>
        <v>Chi phí hành chính</v>
      </c>
    </row>
    <row r="1592" ht="21.0" customHeight="1">
      <c r="A1592" s="165" t="s">
        <v>1290</v>
      </c>
      <c r="B1592" s="172" t="s">
        <v>1293</v>
      </c>
      <c r="C1592" s="167" t="s">
        <v>112</v>
      </c>
      <c r="D1592" s="168">
        <v>150000.0</v>
      </c>
      <c r="E1592" s="169" t="str">
        <f>iferror(vlookup(C1592,'Master data'!$A$2:$C$29,3,0),"-/-")</f>
        <v>Biến phí</v>
      </c>
      <c r="F1592" s="169" t="str">
        <f>iferror(vlookup(C1592,'Master data'!$A$2:$C$29,2,0),"-/-")</f>
        <v>Chi phí hành chính</v>
      </c>
    </row>
    <row r="1593" ht="21.0" customHeight="1">
      <c r="A1593" s="165" t="s">
        <v>1290</v>
      </c>
      <c r="B1593" s="172" t="s">
        <v>1294</v>
      </c>
      <c r="C1593" s="167" t="s">
        <v>112</v>
      </c>
      <c r="D1593" s="168">
        <v>40000.0</v>
      </c>
      <c r="E1593" s="169" t="str">
        <f>iferror(vlookup(C1593,'Master data'!$A$2:$C$29,3,0),"-/-")</f>
        <v>Biến phí</v>
      </c>
      <c r="F1593" s="169" t="str">
        <f>iferror(vlookup(C1593,'Master data'!$A$2:$C$29,2,0),"-/-")</f>
        <v>Chi phí hành chính</v>
      </c>
    </row>
    <row r="1594" ht="21.0" customHeight="1">
      <c r="A1594" s="165" t="s">
        <v>1290</v>
      </c>
      <c r="B1594" s="172" t="s">
        <v>747</v>
      </c>
      <c r="C1594" s="167" t="s">
        <v>112</v>
      </c>
      <c r="D1594" s="168">
        <v>230000.0</v>
      </c>
      <c r="E1594" s="169" t="str">
        <f>iferror(vlookup(C1594,'Master data'!$A$2:$C$29,3,0),"-/-")</f>
        <v>Biến phí</v>
      </c>
      <c r="F1594" s="169" t="str">
        <f>iferror(vlookup(C1594,'Master data'!$A$2:$C$29,2,0),"-/-")</f>
        <v>Chi phí hành chính</v>
      </c>
    </row>
    <row r="1595" ht="21.0" customHeight="1">
      <c r="A1595" s="165" t="s">
        <v>1290</v>
      </c>
      <c r="B1595" s="172" t="s">
        <v>597</v>
      </c>
      <c r="C1595" s="167" t="s">
        <v>112</v>
      </c>
      <c r="D1595" s="168">
        <v>920000.0</v>
      </c>
      <c r="E1595" s="169" t="str">
        <f>iferror(vlookup(C1595,'Master data'!$A$2:$C$29,3,0),"-/-")</f>
        <v>Biến phí</v>
      </c>
      <c r="F1595" s="169" t="str">
        <f>iferror(vlookup(C1595,'Master data'!$A$2:$C$29,2,0),"-/-")</f>
        <v>Chi phí hành chính</v>
      </c>
    </row>
    <row r="1596" ht="21.0" customHeight="1">
      <c r="A1596" s="165" t="s">
        <v>1290</v>
      </c>
      <c r="B1596" s="172" t="s">
        <v>1295</v>
      </c>
      <c r="C1596" s="167" t="s">
        <v>112</v>
      </c>
      <c r="D1596" s="168">
        <v>3360000.0</v>
      </c>
      <c r="E1596" s="169" t="str">
        <f>iferror(vlookup(C1596,'Master data'!$A$2:$C$29,3,0),"-/-")</f>
        <v>Biến phí</v>
      </c>
      <c r="F1596" s="169" t="str">
        <f>iferror(vlookup(C1596,'Master data'!$A$2:$C$29,2,0),"-/-")</f>
        <v>Chi phí hành chính</v>
      </c>
    </row>
    <row r="1597" ht="21.0" customHeight="1">
      <c r="A1597" s="165" t="s">
        <v>1290</v>
      </c>
      <c r="B1597" s="172" t="s">
        <v>1296</v>
      </c>
      <c r="C1597" s="167" t="s">
        <v>112</v>
      </c>
      <c r="D1597" s="168">
        <v>2930000.0</v>
      </c>
      <c r="E1597" s="169" t="str">
        <f>iferror(vlookup(C1597,'Master data'!$A$2:$C$29,3,0),"-/-")</f>
        <v>Biến phí</v>
      </c>
      <c r="F1597" s="169" t="str">
        <f>iferror(vlookup(C1597,'Master data'!$A$2:$C$29,2,0),"-/-")</f>
        <v>Chi phí hành chính</v>
      </c>
    </row>
    <row r="1598" ht="21.0" customHeight="1">
      <c r="A1598" s="165" t="s">
        <v>1290</v>
      </c>
      <c r="B1598" s="172" t="s">
        <v>1140</v>
      </c>
      <c r="C1598" s="167" t="s">
        <v>112</v>
      </c>
      <c r="D1598" s="168">
        <v>275000.0</v>
      </c>
      <c r="E1598" s="169" t="str">
        <f>iferror(vlookup(C1598,'Master data'!$A$2:$C$29,3,0),"-/-")</f>
        <v>Biến phí</v>
      </c>
      <c r="F1598" s="169" t="str">
        <f>iferror(vlookup(C1598,'Master data'!$A$2:$C$29,2,0),"-/-")</f>
        <v>Chi phí hành chính</v>
      </c>
    </row>
    <row r="1599" ht="21.0" customHeight="1">
      <c r="A1599" s="165" t="s">
        <v>1290</v>
      </c>
      <c r="B1599" s="172" t="s">
        <v>1297</v>
      </c>
      <c r="C1599" s="167" t="s">
        <v>112</v>
      </c>
      <c r="D1599" s="168">
        <v>350000.0</v>
      </c>
      <c r="E1599" s="169" t="str">
        <f>iferror(vlookup(C1599,'Master data'!$A$2:$C$29,3,0),"-/-")</f>
        <v>Biến phí</v>
      </c>
      <c r="F1599" s="169" t="str">
        <f>iferror(vlookup(C1599,'Master data'!$A$2:$C$29,2,0),"-/-")</f>
        <v>Chi phí hành chính</v>
      </c>
    </row>
    <row r="1600" ht="21.0" customHeight="1">
      <c r="A1600" s="165" t="s">
        <v>1290</v>
      </c>
      <c r="B1600" s="172" t="s">
        <v>1140</v>
      </c>
      <c r="C1600" s="167" t="s">
        <v>112</v>
      </c>
      <c r="D1600" s="168">
        <v>920000.0</v>
      </c>
      <c r="E1600" s="169" t="str">
        <f>iferror(vlookup(C1600,'Master data'!$A$2:$C$29,3,0),"-/-")</f>
        <v>Biến phí</v>
      </c>
      <c r="F1600" s="169" t="str">
        <f>iferror(vlookup(C1600,'Master data'!$A$2:$C$29,2,0),"-/-")</f>
        <v>Chi phí hành chính</v>
      </c>
    </row>
    <row r="1601" ht="21.0" customHeight="1">
      <c r="A1601" s="165" t="s">
        <v>1290</v>
      </c>
      <c r="B1601" s="172" t="s">
        <v>550</v>
      </c>
      <c r="C1601" s="167" t="s">
        <v>112</v>
      </c>
      <c r="D1601" s="168">
        <v>345000.0</v>
      </c>
      <c r="E1601" s="169" t="str">
        <f>iferror(vlookup(C1601,'Master data'!$A$2:$C$29,3,0),"-/-")</f>
        <v>Biến phí</v>
      </c>
      <c r="F1601" s="169" t="str">
        <f>iferror(vlookup(C1601,'Master data'!$A$2:$C$29,2,0),"-/-")</f>
        <v>Chi phí hành chính</v>
      </c>
    </row>
    <row r="1602" ht="21.0" customHeight="1">
      <c r="A1602" s="165" t="s">
        <v>1290</v>
      </c>
      <c r="B1602" s="172" t="s">
        <v>1150</v>
      </c>
      <c r="C1602" s="167" t="s">
        <v>112</v>
      </c>
      <c r="D1602" s="168">
        <v>223000.0</v>
      </c>
      <c r="E1602" s="169" t="str">
        <f>iferror(vlookup(C1602,'Master data'!$A$2:$C$29,3,0),"-/-")</f>
        <v>Biến phí</v>
      </c>
      <c r="F1602" s="169" t="str">
        <f>iferror(vlookup(C1602,'Master data'!$A$2:$C$29,2,0),"-/-")</f>
        <v>Chi phí hành chính</v>
      </c>
    </row>
    <row r="1603" ht="21.0" customHeight="1">
      <c r="A1603" s="165" t="s">
        <v>1290</v>
      </c>
      <c r="B1603" s="172" t="s">
        <v>1298</v>
      </c>
      <c r="C1603" s="167" t="s">
        <v>112</v>
      </c>
      <c r="D1603" s="168">
        <v>177000.0</v>
      </c>
      <c r="E1603" s="169" t="str">
        <f>iferror(vlookup(C1603,'Master data'!$A$2:$C$29,3,0),"-/-")</f>
        <v>Biến phí</v>
      </c>
      <c r="F1603" s="169" t="str">
        <f>iferror(vlookup(C1603,'Master data'!$A$2:$C$29,2,0),"-/-")</f>
        <v>Chi phí hành chính</v>
      </c>
    </row>
    <row r="1604" ht="21.0" customHeight="1">
      <c r="A1604" s="165" t="s">
        <v>1290</v>
      </c>
      <c r="B1604" s="172" t="s">
        <v>1299</v>
      </c>
      <c r="C1604" s="167" t="s">
        <v>112</v>
      </c>
      <c r="D1604" s="168">
        <v>270000.0</v>
      </c>
      <c r="E1604" s="169" t="str">
        <f>iferror(vlookup(C1604,'Master data'!$A$2:$C$29,3,0),"-/-")</f>
        <v>Biến phí</v>
      </c>
      <c r="F1604" s="169" t="str">
        <f>iferror(vlookup(C1604,'Master data'!$A$2:$C$29,2,0),"-/-")</f>
        <v>Chi phí hành chính</v>
      </c>
    </row>
    <row r="1605" ht="21.0" customHeight="1">
      <c r="A1605" s="165" t="s">
        <v>1290</v>
      </c>
      <c r="B1605" s="172" t="s">
        <v>1300</v>
      </c>
      <c r="C1605" s="167" t="s">
        <v>95</v>
      </c>
      <c r="D1605" s="168">
        <v>200000.0</v>
      </c>
      <c r="E1605" s="169" t="str">
        <f>iferror(vlookup(C1605,'Master data'!$A$2:$C$29,3,0),"-/-")</f>
        <v>Biến phí</v>
      </c>
      <c r="F1605" s="169" t="str">
        <f>iferror(vlookup(C1605,'Master data'!$A$2:$C$29,2,0),"-/-")</f>
        <v>Chi phí bán hàng</v>
      </c>
    </row>
    <row r="1606" ht="21.0" customHeight="1">
      <c r="A1606" s="165" t="s">
        <v>1290</v>
      </c>
      <c r="B1606" s="172" t="s">
        <v>1301</v>
      </c>
      <c r="C1606" s="167" t="s">
        <v>95</v>
      </c>
      <c r="D1606" s="168">
        <v>4500000.0</v>
      </c>
      <c r="E1606" s="169" t="str">
        <f>iferror(vlookup(C1606,'Master data'!$A$2:$C$29,3,0),"-/-")</f>
        <v>Biến phí</v>
      </c>
      <c r="F1606" s="169" t="str">
        <f>iferror(vlookup(C1606,'Master data'!$A$2:$C$29,2,0),"-/-")</f>
        <v>Chi phí bán hàng</v>
      </c>
    </row>
    <row r="1607" ht="21.0" customHeight="1">
      <c r="A1607" s="165" t="s">
        <v>1290</v>
      </c>
      <c r="B1607" s="172" t="s">
        <v>1302</v>
      </c>
      <c r="C1607" s="167" t="s">
        <v>95</v>
      </c>
      <c r="D1607" s="168">
        <v>4.76E7</v>
      </c>
      <c r="E1607" s="169" t="str">
        <f>iferror(vlookup(C1607,'Master data'!$A$2:$C$29,3,0),"-/-")</f>
        <v>Biến phí</v>
      </c>
      <c r="F1607" s="169" t="str">
        <f>iferror(vlookup(C1607,'Master data'!$A$2:$C$29,2,0),"-/-")</f>
        <v>Chi phí bán hàng</v>
      </c>
    </row>
    <row r="1608" ht="21.0" customHeight="1">
      <c r="A1608" s="165" t="s">
        <v>1290</v>
      </c>
      <c r="B1608" s="172" t="s">
        <v>1303</v>
      </c>
      <c r="C1608" s="167" t="s">
        <v>95</v>
      </c>
      <c r="D1608" s="168">
        <v>2.0E7</v>
      </c>
      <c r="E1608" s="169" t="str">
        <f>iferror(vlookup(C1608,'Master data'!$A$2:$C$29,3,0),"-/-")</f>
        <v>Biến phí</v>
      </c>
      <c r="F1608" s="169" t="str">
        <f>iferror(vlookup(C1608,'Master data'!$A$2:$C$29,2,0),"-/-")</f>
        <v>Chi phí bán hàng</v>
      </c>
    </row>
    <row r="1609" ht="21.0" customHeight="1">
      <c r="A1609" s="165" t="s">
        <v>1290</v>
      </c>
      <c r="B1609" s="172" t="s">
        <v>1304</v>
      </c>
      <c r="C1609" s="167" t="s">
        <v>95</v>
      </c>
      <c r="D1609" s="168">
        <v>3018000.0</v>
      </c>
      <c r="E1609" s="169" t="str">
        <f>iferror(vlookup(C1609,'Master data'!$A$2:$C$29,3,0),"-/-")</f>
        <v>Biến phí</v>
      </c>
      <c r="F1609" s="169" t="str">
        <f>iferror(vlookup(C1609,'Master data'!$A$2:$C$29,2,0),"-/-")</f>
        <v>Chi phí bán hàng</v>
      </c>
    </row>
    <row r="1610" ht="21.0" customHeight="1">
      <c r="A1610" s="165" t="s">
        <v>1290</v>
      </c>
      <c r="B1610" s="172" t="s">
        <v>1305</v>
      </c>
      <c r="C1610" s="167" t="s">
        <v>95</v>
      </c>
      <c r="D1610" s="168">
        <v>1398400.0</v>
      </c>
      <c r="E1610" s="169" t="str">
        <f>iferror(vlookup(C1610,'Master data'!$A$2:$C$29,3,0),"-/-")</f>
        <v>Biến phí</v>
      </c>
      <c r="F1610" s="169" t="str">
        <f>iferror(vlookup(C1610,'Master data'!$A$2:$C$29,2,0),"-/-")</f>
        <v>Chi phí bán hàng</v>
      </c>
    </row>
    <row r="1611" ht="21.0" customHeight="1">
      <c r="A1611" s="165" t="s">
        <v>1290</v>
      </c>
      <c r="B1611" s="172" t="s">
        <v>1306</v>
      </c>
      <c r="C1611" s="167" t="s">
        <v>95</v>
      </c>
      <c r="D1611" s="168">
        <v>1.205E7</v>
      </c>
      <c r="E1611" s="169" t="str">
        <f>iferror(vlookup(C1611,'Master data'!$A$2:$C$29,3,0),"-/-")</f>
        <v>Biến phí</v>
      </c>
      <c r="F1611" s="169" t="str">
        <f>iferror(vlookup(C1611,'Master data'!$A$2:$C$29,2,0),"-/-")</f>
        <v>Chi phí bán hàng</v>
      </c>
    </row>
    <row r="1612" ht="21.0" customHeight="1">
      <c r="A1612" s="165" t="s">
        <v>1290</v>
      </c>
      <c r="B1612" s="172" t="s">
        <v>1307</v>
      </c>
      <c r="C1612" s="167" t="s">
        <v>95</v>
      </c>
      <c r="D1612" s="168">
        <v>1.9855E7</v>
      </c>
      <c r="E1612" s="169" t="str">
        <f>iferror(vlookup(C1612,'Master data'!$A$2:$C$29,3,0),"-/-")</f>
        <v>Biến phí</v>
      </c>
      <c r="F1612" s="169" t="str">
        <f>iferror(vlookup(C1612,'Master data'!$A$2:$C$29,2,0),"-/-")</f>
        <v>Chi phí bán hàng</v>
      </c>
    </row>
    <row r="1613" ht="21.0" customHeight="1">
      <c r="A1613" s="165" t="s">
        <v>1290</v>
      </c>
      <c r="B1613" s="172" t="s">
        <v>1308</v>
      </c>
      <c r="C1613" s="167" t="s">
        <v>95</v>
      </c>
      <c r="D1613" s="168">
        <v>2.2E7</v>
      </c>
      <c r="E1613" s="169" t="str">
        <f>iferror(vlookup(C1613,'Master data'!$A$2:$C$29,3,0),"-/-")</f>
        <v>Biến phí</v>
      </c>
      <c r="F1613" s="169" t="str">
        <f>iferror(vlookup(C1613,'Master data'!$A$2:$C$29,2,0),"-/-")</f>
        <v>Chi phí bán hàng</v>
      </c>
    </row>
    <row r="1614" ht="21.0" customHeight="1">
      <c r="A1614" s="165" t="s">
        <v>1290</v>
      </c>
      <c r="B1614" s="172" t="s">
        <v>1309</v>
      </c>
      <c r="C1614" s="167" t="s">
        <v>106</v>
      </c>
      <c r="D1614" s="168">
        <v>3494544.0</v>
      </c>
      <c r="E1614" s="169" t="str">
        <f>iferror(vlookup(C1614,'Master data'!$A$2:$C$29,3,0),"-/-")</f>
        <v>Biến phí</v>
      </c>
      <c r="F1614" s="169" t="str">
        <f>iferror(vlookup(C1614,'Master data'!$A$2:$C$29,2,0),"-/-")</f>
        <v>Chi phí bán hàng</v>
      </c>
    </row>
    <row r="1615" ht="21.0" customHeight="1">
      <c r="A1615" s="165" t="s">
        <v>1290</v>
      </c>
      <c r="B1615" s="172" t="s">
        <v>953</v>
      </c>
      <c r="C1615" s="167" t="s">
        <v>112</v>
      </c>
      <c r="D1615" s="168">
        <v>4700000.0</v>
      </c>
      <c r="E1615" s="169" t="str">
        <f>iferror(vlookup(C1615,'Master data'!$A$2:$C$29,3,0),"-/-")</f>
        <v>Biến phí</v>
      </c>
      <c r="F1615" s="169" t="str">
        <f>iferror(vlookup(C1615,'Master data'!$A$2:$C$29,2,0),"-/-")</f>
        <v>Chi phí hành chính</v>
      </c>
    </row>
    <row r="1616" ht="21.0" customHeight="1">
      <c r="A1616" s="165" t="s">
        <v>1290</v>
      </c>
      <c r="B1616" s="172" t="s">
        <v>1310</v>
      </c>
      <c r="C1616" s="167" t="s">
        <v>112</v>
      </c>
      <c r="D1616" s="168">
        <v>600000.0</v>
      </c>
      <c r="E1616" s="169" t="str">
        <f>iferror(vlookup(C1616,'Master data'!$A$2:$C$29,3,0),"-/-")</f>
        <v>Biến phí</v>
      </c>
      <c r="F1616" s="169" t="str">
        <f>iferror(vlookup(C1616,'Master data'!$A$2:$C$29,2,0),"-/-")</f>
        <v>Chi phí hành chính</v>
      </c>
    </row>
    <row r="1617" ht="21.0" customHeight="1">
      <c r="A1617" s="165" t="s">
        <v>1290</v>
      </c>
      <c r="B1617" s="172" t="s">
        <v>608</v>
      </c>
      <c r="C1617" s="167" t="s">
        <v>112</v>
      </c>
      <c r="D1617" s="168">
        <v>50000.0</v>
      </c>
      <c r="E1617" s="169" t="str">
        <f>iferror(vlookup(C1617,'Master data'!$A$2:$C$29,3,0),"-/-")</f>
        <v>Biến phí</v>
      </c>
      <c r="F1617" s="169" t="str">
        <f>iferror(vlookup(C1617,'Master data'!$A$2:$C$29,2,0),"-/-")</f>
        <v>Chi phí hành chính</v>
      </c>
    </row>
    <row r="1618" ht="21.0" customHeight="1">
      <c r="A1618" s="165" t="s">
        <v>1290</v>
      </c>
      <c r="B1618" s="172" t="s">
        <v>1311</v>
      </c>
      <c r="C1618" s="167" t="s">
        <v>112</v>
      </c>
      <c r="D1618" s="168">
        <v>80000.0</v>
      </c>
      <c r="E1618" s="169" t="str">
        <f>iferror(vlookup(C1618,'Master data'!$A$2:$C$29,3,0),"-/-")</f>
        <v>Biến phí</v>
      </c>
      <c r="F1618" s="169" t="str">
        <f>iferror(vlookup(C1618,'Master data'!$A$2:$C$29,2,0),"-/-")</f>
        <v>Chi phí hành chính</v>
      </c>
    </row>
    <row r="1619" ht="21.0" customHeight="1">
      <c r="A1619" s="165" t="s">
        <v>1290</v>
      </c>
      <c r="B1619" s="172" t="s">
        <v>1312</v>
      </c>
      <c r="C1619" s="167" t="s">
        <v>112</v>
      </c>
      <c r="D1619" s="168">
        <v>200000.0</v>
      </c>
      <c r="E1619" s="169" t="str">
        <f>iferror(vlookup(C1619,'Master data'!$A$2:$C$29,3,0),"-/-")</f>
        <v>Biến phí</v>
      </c>
      <c r="F1619" s="169" t="str">
        <f>iferror(vlookup(C1619,'Master data'!$A$2:$C$29,2,0),"-/-")</f>
        <v>Chi phí hành chính</v>
      </c>
    </row>
    <row r="1620" ht="21.0" customHeight="1">
      <c r="A1620" s="165" t="s">
        <v>1290</v>
      </c>
      <c r="B1620" s="172" t="s">
        <v>1313</v>
      </c>
      <c r="C1620" s="167" t="s">
        <v>112</v>
      </c>
      <c r="D1620" s="168">
        <v>1300000.0</v>
      </c>
      <c r="E1620" s="169" t="str">
        <f>iferror(vlookup(C1620,'Master data'!$A$2:$C$29,3,0),"-/-")</f>
        <v>Biến phí</v>
      </c>
      <c r="F1620" s="169" t="str">
        <f>iferror(vlookup(C1620,'Master data'!$A$2:$C$29,2,0),"-/-")</f>
        <v>Chi phí hành chính</v>
      </c>
    </row>
    <row r="1621" ht="21.0" customHeight="1">
      <c r="A1621" s="165" t="s">
        <v>1290</v>
      </c>
      <c r="B1621" s="172" t="s">
        <v>1314</v>
      </c>
      <c r="C1621" s="167" t="s">
        <v>112</v>
      </c>
      <c r="D1621" s="168">
        <v>6000000.0</v>
      </c>
      <c r="E1621" s="169" t="str">
        <f>iferror(vlookup(C1621,'Master data'!$A$2:$C$29,3,0),"-/-")</f>
        <v>Biến phí</v>
      </c>
      <c r="F1621" s="169" t="str">
        <f>iferror(vlookup(C1621,'Master data'!$A$2:$C$29,2,0),"-/-")</f>
        <v>Chi phí hành chính</v>
      </c>
    </row>
    <row r="1622" ht="21.0" customHeight="1">
      <c r="A1622" s="165" t="s">
        <v>1290</v>
      </c>
      <c r="B1622" s="172" t="s">
        <v>913</v>
      </c>
      <c r="C1622" s="167" t="s">
        <v>112</v>
      </c>
      <c r="D1622" s="168">
        <v>440000.0</v>
      </c>
      <c r="E1622" s="169" t="str">
        <f>iferror(vlookup(C1622,'Master data'!$A$2:$C$29,3,0),"-/-")</f>
        <v>Biến phí</v>
      </c>
      <c r="F1622" s="169" t="str">
        <f>iferror(vlookup(C1622,'Master data'!$A$2:$C$29,2,0),"-/-")</f>
        <v>Chi phí hành chính</v>
      </c>
    </row>
    <row r="1623" ht="21.0" customHeight="1">
      <c r="A1623" s="165" t="s">
        <v>1290</v>
      </c>
      <c r="B1623" s="172" t="s">
        <v>1315</v>
      </c>
      <c r="C1623" s="167" t="s">
        <v>112</v>
      </c>
      <c r="D1623" s="168">
        <v>753000.0</v>
      </c>
      <c r="E1623" s="169" t="str">
        <f>iferror(vlookup(C1623,'Master data'!$A$2:$C$29,3,0),"-/-")</f>
        <v>Biến phí</v>
      </c>
      <c r="F1623" s="169" t="str">
        <f>iferror(vlookup(C1623,'Master data'!$A$2:$C$29,2,0),"-/-")</f>
        <v>Chi phí hành chính</v>
      </c>
    </row>
    <row r="1624" ht="21.0" customHeight="1">
      <c r="A1624" s="165" t="s">
        <v>1290</v>
      </c>
      <c r="B1624" s="172" t="s">
        <v>1316</v>
      </c>
      <c r="C1624" s="167" t="s">
        <v>112</v>
      </c>
      <c r="D1624" s="168">
        <v>280000.0</v>
      </c>
      <c r="E1624" s="169" t="str">
        <f>iferror(vlookup(C1624,'Master data'!$A$2:$C$29,3,0),"-/-")</f>
        <v>Biến phí</v>
      </c>
      <c r="F1624" s="169" t="str">
        <f>iferror(vlookup(C1624,'Master data'!$A$2:$C$29,2,0),"-/-")</f>
        <v>Chi phí hành chính</v>
      </c>
    </row>
    <row r="1625" ht="21.0" customHeight="1">
      <c r="A1625" s="165" t="s">
        <v>1290</v>
      </c>
      <c r="B1625" s="172" t="s">
        <v>1317</v>
      </c>
      <c r="C1625" s="167" t="s">
        <v>112</v>
      </c>
      <c r="D1625" s="168">
        <v>50000.0</v>
      </c>
      <c r="E1625" s="169" t="str">
        <f>iferror(vlookup(C1625,'Master data'!$A$2:$C$29,3,0),"-/-")</f>
        <v>Biến phí</v>
      </c>
      <c r="F1625" s="169" t="str">
        <f>iferror(vlookup(C1625,'Master data'!$A$2:$C$29,2,0),"-/-")</f>
        <v>Chi phí hành chính</v>
      </c>
    </row>
    <row r="1626" ht="21.0" customHeight="1">
      <c r="A1626" s="165" t="s">
        <v>1290</v>
      </c>
      <c r="B1626" s="172" t="s">
        <v>1318</v>
      </c>
      <c r="C1626" s="167" t="s">
        <v>112</v>
      </c>
      <c r="D1626" s="168">
        <v>155000.0</v>
      </c>
      <c r="E1626" s="169" t="str">
        <f>iferror(vlookup(C1626,'Master data'!$A$2:$C$29,3,0),"-/-")</f>
        <v>Biến phí</v>
      </c>
      <c r="F1626" s="169" t="str">
        <f>iferror(vlookup(C1626,'Master data'!$A$2:$C$29,2,0),"-/-")</f>
        <v>Chi phí hành chính</v>
      </c>
    </row>
    <row r="1627" ht="21.0" customHeight="1">
      <c r="A1627" s="165" t="s">
        <v>1290</v>
      </c>
      <c r="B1627" s="172" t="s">
        <v>1041</v>
      </c>
      <c r="C1627" s="167" t="s">
        <v>112</v>
      </c>
      <c r="D1627" s="168">
        <v>2000000.0</v>
      </c>
      <c r="E1627" s="169" t="str">
        <f>iferror(vlookup(C1627,'Master data'!$A$2:$C$29,3,0),"-/-")</f>
        <v>Biến phí</v>
      </c>
      <c r="F1627" s="169" t="str">
        <f>iferror(vlookup(C1627,'Master data'!$A$2:$C$29,2,0),"-/-")</f>
        <v>Chi phí hành chính</v>
      </c>
    </row>
    <row r="1628" ht="21.0" customHeight="1">
      <c r="A1628" s="165" t="s">
        <v>1290</v>
      </c>
      <c r="B1628" s="172" t="s">
        <v>1319</v>
      </c>
      <c r="C1628" s="167" t="s">
        <v>112</v>
      </c>
      <c r="D1628" s="168">
        <v>5000000.0</v>
      </c>
      <c r="E1628" s="169" t="str">
        <f>iferror(vlookup(C1628,'Master data'!$A$2:$C$29,3,0),"-/-")</f>
        <v>Biến phí</v>
      </c>
      <c r="F1628" s="169" t="str">
        <f>iferror(vlookup(C1628,'Master data'!$A$2:$C$29,2,0),"-/-")</f>
        <v>Chi phí hành chính</v>
      </c>
    </row>
    <row r="1629" ht="21.0" customHeight="1">
      <c r="A1629" s="165" t="s">
        <v>1290</v>
      </c>
      <c r="B1629" s="172" t="s">
        <v>926</v>
      </c>
      <c r="C1629" s="167" t="s">
        <v>926</v>
      </c>
      <c r="D1629" s="168">
        <v>2700000.0</v>
      </c>
      <c r="E1629" s="169" t="str">
        <f>iferror(vlookup(C1629,'Master data'!$A$2:$C$29,3,0),"-/-")</f>
        <v>Định phí</v>
      </c>
      <c r="F1629" s="169" t="str">
        <f>iferror(vlookup(C1629,'Master data'!$A$2:$C$29,2,0),"-/-")</f>
        <v>Chi phí hành chính</v>
      </c>
    </row>
    <row r="1630" ht="21.0" customHeight="1">
      <c r="A1630" s="165" t="s">
        <v>1290</v>
      </c>
      <c r="B1630" s="172" t="s">
        <v>1320</v>
      </c>
      <c r="C1630" s="167" t="s">
        <v>112</v>
      </c>
      <c r="D1630" s="168">
        <v>1.5E7</v>
      </c>
      <c r="E1630" s="169" t="str">
        <f>iferror(vlookup(C1630,'Master data'!$A$2:$C$29,3,0),"-/-")</f>
        <v>Biến phí</v>
      </c>
      <c r="F1630" s="169" t="str">
        <f>iferror(vlookup(C1630,'Master data'!$A$2:$C$29,2,0),"-/-")</f>
        <v>Chi phí hành chính</v>
      </c>
    </row>
    <row r="1631" ht="21.0" customHeight="1">
      <c r="A1631" s="165" t="s">
        <v>1290</v>
      </c>
      <c r="B1631" s="172" t="s">
        <v>1321</v>
      </c>
      <c r="C1631" s="167" t="s">
        <v>112</v>
      </c>
      <c r="D1631" s="168">
        <v>1.31E7</v>
      </c>
      <c r="E1631" s="169" t="str">
        <f>iferror(vlookup(C1631,'Master data'!$A$2:$C$29,3,0),"-/-")</f>
        <v>Biến phí</v>
      </c>
      <c r="F1631" s="169" t="str">
        <f>iferror(vlookup(C1631,'Master data'!$A$2:$C$29,2,0),"-/-")</f>
        <v>Chi phí hành chính</v>
      </c>
    </row>
    <row r="1632" ht="21.0" customHeight="1">
      <c r="A1632" s="165" t="s">
        <v>1290</v>
      </c>
      <c r="B1632" s="172" t="s">
        <v>1322</v>
      </c>
      <c r="C1632" s="167" t="s">
        <v>112</v>
      </c>
      <c r="D1632" s="168">
        <v>200000.0</v>
      </c>
      <c r="E1632" s="169" t="str">
        <f>iferror(vlookup(C1632,'Master data'!$A$2:$C$29,3,0),"-/-")</f>
        <v>Biến phí</v>
      </c>
      <c r="F1632" s="169" t="str">
        <f>iferror(vlookup(C1632,'Master data'!$A$2:$C$29,2,0),"-/-")</f>
        <v>Chi phí hành chính</v>
      </c>
    </row>
    <row r="1633" ht="21.0" customHeight="1">
      <c r="A1633" s="165" t="s">
        <v>1290</v>
      </c>
      <c r="B1633" s="172" t="s">
        <v>1323</v>
      </c>
      <c r="C1633" s="167" t="s">
        <v>112</v>
      </c>
      <c r="D1633" s="168">
        <v>1087000.0</v>
      </c>
      <c r="E1633" s="169" t="str">
        <f>iferror(vlookup(C1633,'Master data'!$A$2:$C$29,3,0),"-/-")</f>
        <v>Biến phí</v>
      </c>
      <c r="F1633" s="169" t="str">
        <f>iferror(vlookup(C1633,'Master data'!$A$2:$C$29,2,0),"-/-")</f>
        <v>Chi phí hành chính</v>
      </c>
    </row>
    <row r="1634" ht="21.0" customHeight="1">
      <c r="A1634" s="165" t="s">
        <v>1290</v>
      </c>
      <c r="B1634" s="172" t="s">
        <v>537</v>
      </c>
      <c r="C1634" s="167" t="s">
        <v>112</v>
      </c>
      <c r="D1634" s="168">
        <v>300000.0</v>
      </c>
      <c r="E1634" s="169" t="str">
        <f>iferror(vlookup(C1634,'Master data'!$A$2:$C$29,3,0),"-/-")</f>
        <v>Biến phí</v>
      </c>
      <c r="F1634" s="169" t="str">
        <f>iferror(vlookup(C1634,'Master data'!$A$2:$C$29,2,0),"-/-")</f>
        <v>Chi phí hành chính</v>
      </c>
    </row>
    <row r="1635" ht="21.0" customHeight="1">
      <c r="A1635" s="165" t="s">
        <v>1290</v>
      </c>
      <c r="B1635" s="172" t="s">
        <v>553</v>
      </c>
      <c r="C1635" s="167" t="s">
        <v>112</v>
      </c>
      <c r="D1635" s="168">
        <v>951000.0</v>
      </c>
      <c r="E1635" s="169" t="str">
        <f>iferror(vlookup(C1635,'Master data'!$A$2:$C$29,3,0),"-/-")</f>
        <v>Biến phí</v>
      </c>
      <c r="F1635" s="169" t="str">
        <f>iferror(vlookup(C1635,'Master data'!$A$2:$C$29,2,0),"-/-")</f>
        <v>Chi phí hành chính</v>
      </c>
    </row>
    <row r="1636" ht="21.0" customHeight="1">
      <c r="A1636" s="165" t="s">
        <v>1290</v>
      </c>
      <c r="B1636" s="172" t="s">
        <v>627</v>
      </c>
      <c r="C1636" s="167" t="s">
        <v>112</v>
      </c>
      <c r="D1636" s="168">
        <v>903000.0</v>
      </c>
      <c r="E1636" s="169" t="str">
        <f>iferror(vlookup(C1636,'Master data'!$A$2:$C$29,3,0),"-/-")</f>
        <v>Biến phí</v>
      </c>
      <c r="F1636" s="169" t="str">
        <f>iferror(vlookup(C1636,'Master data'!$A$2:$C$29,2,0),"-/-")</f>
        <v>Chi phí hành chính</v>
      </c>
    </row>
    <row r="1637" ht="21.0" customHeight="1">
      <c r="A1637" s="165" t="s">
        <v>1290</v>
      </c>
      <c r="B1637" s="172" t="s">
        <v>1324</v>
      </c>
      <c r="C1637" s="167" t="s">
        <v>112</v>
      </c>
      <c r="D1637" s="168">
        <v>1.32E7</v>
      </c>
      <c r="E1637" s="169" t="str">
        <f>iferror(vlookup(C1637,'Master data'!$A$2:$C$29,3,0),"-/-")</f>
        <v>Biến phí</v>
      </c>
      <c r="F1637" s="169" t="str">
        <f>iferror(vlookup(C1637,'Master data'!$A$2:$C$29,2,0),"-/-")</f>
        <v>Chi phí hành chính</v>
      </c>
    </row>
    <row r="1638" ht="21.0" customHeight="1">
      <c r="A1638" s="165" t="s">
        <v>1290</v>
      </c>
      <c r="B1638" s="172" t="s">
        <v>1025</v>
      </c>
      <c r="C1638" s="167" t="s">
        <v>112</v>
      </c>
      <c r="D1638" s="168">
        <v>415000.0</v>
      </c>
      <c r="E1638" s="169" t="str">
        <f>iferror(vlookup(C1638,'Master data'!$A$2:$C$29,3,0),"-/-")</f>
        <v>Biến phí</v>
      </c>
      <c r="F1638" s="169" t="str">
        <f>iferror(vlookup(C1638,'Master data'!$A$2:$C$29,2,0),"-/-")</f>
        <v>Chi phí hành chính</v>
      </c>
    </row>
    <row r="1639" ht="21.0" customHeight="1">
      <c r="A1639" s="165" t="s">
        <v>1290</v>
      </c>
      <c r="B1639" s="172" t="s">
        <v>1325</v>
      </c>
      <c r="C1639" s="167" t="s">
        <v>112</v>
      </c>
      <c r="D1639" s="168">
        <v>550000.0</v>
      </c>
      <c r="E1639" s="169" t="str">
        <f>iferror(vlookup(C1639,'Master data'!$A$2:$C$29,3,0),"-/-")</f>
        <v>Biến phí</v>
      </c>
      <c r="F1639" s="169" t="str">
        <f>iferror(vlookup(C1639,'Master data'!$A$2:$C$29,2,0),"-/-")</f>
        <v>Chi phí hành chính</v>
      </c>
    </row>
    <row r="1640" ht="21.0" customHeight="1">
      <c r="A1640" s="165" t="s">
        <v>1290</v>
      </c>
      <c r="B1640" s="172" t="s">
        <v>1326</v>
      </c>
      <c r="C1640" s="167" t="s">
        <v>112</v>
      </c>
      <c r="D1640" s="168">
        <v>325000.0</v>
      </c>
      <c r="E1640" s="169" t="str">
        <f>iferror(vlookup(C1640,'Master data'!$A$2:$C$29,3,0),"-/-")</f>
        <v>Biến phí</v>
      </c>
      <c r="F1640" s="169" t="str">
        <f>iferror(vlookup(C1640,'Master data'!$A$2:$C$29,2,0),"-/-")</f>
        <v>Chi phí hành chính</v>
      </c>
    </row>
    <row r="1641" ht="21.0" customHeight="1">
      <c r="A1641" s="165" t="s">
        <v>1290</v>
      </c>
      <c r="B1641" s="172" t="s">
        <v>1327</v>
      </c>
      <c r="C1641" s="167" t="s">
        <v>112</v>
      </c>
      <c r="D1641" s="168">
        <v>240000.0</v>
      </c>
      <c r="E1641" s="169" t="str">
        <f>iferror(vlookup(C1641,'Master data'!$A$2:$C$29,3,0),"-/-")</f>
        <v>Biến phí</v>
      </c>
      <c r="F1641" s="169" t="str">
        <f>iferror(vlookup(C1641,'Master data'!$A$2:$C$29,2,0),"-/-")</f>
        <v>Chi phí hành chính</v>
      </c>
    </row>
    <row r="1642" ht="21.0" customHeight="1">
      <c r="A1642" s="165" t="s">
        <v>1290</v>
      </c>
      <c r="B1642" s="172" t="s">
        <v>331</v>
      </c>
      <c r="C1642" s="167" t="s">
        <v>112</v>
      </c>
      <c r="D1642" s="168">
        <v>50000.0</v>
      </c>
      <c r="E1642" s="169" t="str">
        <f>iferror(vlookup(C1642,'Master data'!$A$2:$C$29,3,0),"-/-")</f>
        <v>Biến phí</v>
      </c>
      <c r="F1642" s="169" t="str">
        <f>iferror(vlookup(C1642,'Master data'!$A$2:$C$29,2,0),"-/-")</f>
        <v>Chi phí hành chính</v>
      </c>
    </row>
    <row r="1643" ht="21.0" customHeight="1">
      <c r="A1643" s="165" t="s">
        <v>1290</v>
      </c>
      <c r="B1643" s="172" t="s">
        <v>1328</v>
      </c>
      <c r="C1643" s="167" t="s">
        <v>112</v>
      </c>
      <c r="D1643" s="168">
        <v>140000.0</v>
      </c>
      <c r="E1643" s="169" t="str">
        <f>iferror(vlookup(C1643,'Master data'!$A$2:$C$29,3,0),"-/-")</f>
        <v>Biến phí</v>
      </c>
      <c r="F1643" s="169" t="str">
        <f>iferror(vlookup(C1643,'Master data'!$A$2:$C$29,2,0),"-/-")</f>
        <v>Chi phí hành chính</v>
      </c>
    </row>
    <row r="1644" ht="21.0" customHeight="1">
      <c r="A1644" s="165" t="s">
        <v>1290</v>
      </c>
      <c r="B1644" s="172" t="s">
        <v>1329</v>
      </c>
      <c r="C1644" s="167" t="s">
        <v>112</v>
      </c>
      <c r="D1644" s="168">
        <v>200000.0</v>
      </c>
      <c r="E1644" s="169" t="str">
        <f>iferror(vlookup(C1644,'Master data'!$A$2:$C$29,3,0),"-/-")</f>
        <v>Biến phí</v>
      </c>
      <c r="F1644" s="169" t="str">
        <f>iferror(vlookup(C1644,'Master data'!$A$2:$C$29,2,0),"-/-")</f>
        <v>Chi phí hành chính</v>
      </c>
    </row>
    <row r="1645" ht="21.0" customHeight="1">
      <c r="A1645" s="165" t="s">
        <v>1290</v>
      </c>
      <c r="B1645" s="172" t="s">
        <v>1025</v>
      </c>
      <c r="C1645" s="167" t="s">
        <v>112</v>
      </c>
      <c r="D1645" s="168">
        <v>512000.0</v>
      </c>
      <c r="E1645" s="169" t="str">
        <f>iferror(vlookup(C1645,'Master data'!$A$2:$C$29,3,0),"-/-")</f>
        <v>Biến phí</v>
      </c>
      <c r="F1645" s="169" t="str">
        <f>iferror(vlookup(C1645,'Master data'!$A$2:$C$29,2,0),"-/-")</f>
        <v>Chi phí hành chính</v>
      </c>
    </row>
    <row r="1646" ht="21.0" customHeight="1">
      <c r="A1646" s="165" t="s">
        <v>1290</v>
      </c>
      <c r="B1646" s="172" t="s">
        <v>1330</v>
      </c>
      <c r="C1646" s="167" t="s">
        <v>112</v>
      </c>
      <c r="D1646" s="168">
        <v>167000.0</v>
      </c>
      <c r="E1646" s="169" t="str">
        <f>iferror(vlookup(C1646,'Master data'!$A$2:$C$29,3,0),"-/-")</f>
        <v>Biến phí</v>
      </c>
      <c r="F1646" s="169" t="str">
        <f>iferror(vlookup(C1646,'Master data'!$A$2:$C$29,2,0),"-/-")</f>
        <v>Chi phí hành chính</v>
      </c>
    </row>
    <row r="1647" ht="21.0" customHeight="1">
      <c r="A1647" s="165" t="s">
        <v>1290</v>
      </c>
      <c r="B1647" s="172" t="s">
        <v>1025</v>
      </c>
      <c r="C1647" s="167" t="s">
        <v>112</v>
      </c>
      <c r="D1647" s="168">
        <v>137000.0</v>
      </c>
      <c r="E1647" s="169" t="str">
        <f>iferror(vlookup(C1647,'Master data'!$A$2:$C$29,3,0),"-/-")</f>
        <v>Biến phí</v>
      </c>
      <c r="F1647" s="169" t="str">
        <f>iferror(vlookup(C1647,'Master data'!$A$2:$C$29,2,0),"-/-")</f>
        <v>Chi phí hành chính</v>
      </c>
    </row>
    <row r="1648" ht="21.0" customHeight="1">
      <c r="A1648" s="165" t="s">
        <v>1290</v>
      </c>
      <c r="B1648" s="172" t="s">
        <v>1331</v>
      </c>
      <c r="C1648" s="167" t="s">
        <v>112</v>
      </c>
      <c r="D1648" s="168">
        <v>287000.0</v>
      </c>
      <c r="E1648" s="169" t="str">
        <f>iferror(vlookup(C1648,'Master data'!$A$2:$C$29,3,0),"-/-")</f>
        <v>Biến phí</v>
      </c>
      <c r="F1648" s="169" t="str">
        <f>iferror(vlookup(C1648,'Master data'!$A$2:$C$29,2,0),"-/-")</f>
        <v>Chi phí hành chính</v>
      </c>
    </row>
    <row r="1649" ht="21.0" customHeight="1">
      <c r="A1649" s="165" t="s">
        <v>1290</v>
      </c>
      <c r="B1649" s="172" t="s">
        <v>1332</v>
      </c>
      <c r="C1649" s="167" t="s">
        <v>112</v>
      </c>
      <c r="D1649" s="168">
        <v>130000.0</v>
      </c>
      <c r="E1649" s="169" t="str">
        <f>iferror(vlookup(C1649,'Master data'!$A$2:$C$29,3,0),"-/-")</f>
        <v>Biến phí</v>
      </c>
      <c r="F1649" s="169" t="str">
        <f>iferror(vlookup(C1649,'Master data'!$A$2:$C$29,2,0),"-/-")</f>
        <v>Chi phí hành chính</v>
      </c>
    </row>
    <row r="1650" ht="21.0" customHeight="1">
      <c r="A1650" s="165" t="s">
        <v>1290</v>
      </c>
      <c r="B1650" s="172" t="s">
        <v>1333</v>
      </c>
      <c r="C1650" s="167" t="s">
        <v>112</v>
      </c>
      <c r="D1650" s="168">
        <v>159000.0</v>
      </c>
      <c r="E1650" s="169" t="str">
        <f>iferror(vlookup(C1650,'Master data'!$A$2:$C$29,3,0),"-/-")</f>
        <v>Biến phí</v>
      </c>
      <c r="F1650" s="169" t="str">
        <f>iferror(vlookup(C1650,'Master data'!$A$2:$C$29,2,0),"-/-")</f>
        <v>Chi phí hành chính</v>
      </c>
    </row>
    <row r="1651" ht="21.0" customHeight="1">
      <c r="A1651" s="165" t="s">
        <v>1290</v>
      </c>
      <c r="B1651" s="172" t="s">
        <v>964</v>
      </c>
      <c r="C1651" s="167" t="s">
        <v>112</v>
      </c>
      <c r="D1651" s="168">
        <v>170000.0</v>
      </c>
      <c r="E1651" s="169" t="str">
        <f>iferror(vlookup(C1651,'Master data'!$A$2:$C$29,3,0),"-/-")</f>
        <v>Biến phí</v>
      </c>
      <c r="F1651" s="169" t="str">
        <f>iferror(vlookup(C1651,'Master data'!$A$2:$C$29,2,0),"-/-")</f>
        <v>Chi phí hành chính</v>
      </c>
    </row>
    <row r="1652" ht="21.0" customHeight="1">
      <c r="A1652" s="165" t="s">
        <v>1290</v>
      </c>
      <c r="B1652" s="172" t="s">
        <v>1334</v>
      </c>
      <c r="C1652" s="167" t="s">
        <v>112</v>
      </c>
      <c r="D1652" s="168">
        <v>2000000.0</v>
      </c>
      <c r="E1652" s="169" t="str">
        <f>iferror(vlookup(C1652,'Master data'!$A$2:$C$29,3,0),"-/-")</f>
        <v>Biến phí</v>
      </c>
      <c r="F1652" s="169" t="str">
        <f>iferror(vlookup(C1652,'Master data'!$A$2:$C$29,2,0),"-/-")</f>
        <v>Chi phí hành chính</v>
      </c>
    </row>
    <row r="1653" ht="21.0" customHeight="1">
      <c r="A1653" s="165" t="s">
        <v>1290</v>
      </c>
      <c r="B1653" s="172" t="s">
        <v>913</v>
      </c>
      <c r="C1653" s="167" t="s">
        <v>112</v>
      </c>
      <c r="D1653" s="168">
        <v>30000.0</v>
      </c>
      <c r="E1653" s="169" t="str">
        <f>iferror(vlookup(C1653,'Master data'!$A$2:$C$29,3,0),"-/-")</f>
        <v>Biến phí</v>
      </c>
      <c r="F1653" s="169" t="str">
        <f>iferror(vlookup(C1653,'Master data'!$A$2:$C$29,2,0),"-/-")</f>
        <v>Chi phí hành chính</v>
      </c>
    </row>
    <row r="1654" ht="21.0" customHeight="1">
      <c r="A1654" s="165" t="s">
        <v>1290</v>
      </c>
      <c r="B1654" s="172" t="s">
        <v>1335</v>
      </c>
      <c r="C1654" s="167" t="s">
        <v>112</v>
      </c>
      <c r="D1654" s="168">
        <v>60000.0</v>
      </c>
      <c r="E1654" s="169" t="str">
        <f>iferror(vlookup(C1654,'Master data'!$A$2:$C$29,3,0),"-/-")</f>
        <v>Biến phí</v>
      </c>
      <c r="F1654" s="169" t="str">
        <f>iferror(vlookup(C1654,'Master data'!$A$2:$C$29,2,0),"-/-")</f>
        <v>Chi phí hành chính</v>
      </c>
    </row>
    <row r="1655" ht="21.0" customHeight="1">
      <c r="A1655" s="165" t="s">
        <v>1290</v>
      </c>
      <c r="B1655" s="172" t="s">
        <v>343</v>
      </c>
      <c r="C1655" s="167" t="s">
        <v>112</v>
      </c>
      <c r="D1655" s="168">
        <v>910000.0</v>
      </c>
      <c r="E1655" s="169" t="str">
        <f>iferror(vlookup(C1655,'Master data'!$A$2:$C$29,3,0),"-/-")</f>
        <v>Biến phí</v>
      </c>
      <c r="F1655" s="169" t="str">
        <f>iferror(vlookup(C1655,'Master data'!$A$2:$C$29,2,0),"-/-")</f>
        <v>Chi phí hành chính</v>
      </c>
    </row>
    <row r="1656" ht="21.0" customHeight="1">
      <c r="A1656" s="165" t="s">
        <v>1290</v>
      </c>
      <c r="B1656" s="172" t="s">
        <v>291</v>
      </c>
      <c r="C1656" s="167" t="s">
        <v>112</v>
      </c>
      <c r="D1656" s="168">
        <v>440000.0</v>
      </c>
      <c r="E1656" s="169" t="str">
        <f>iferror(vlookup(C1656,'Master data'!$A$2:$C$29,3,0),"-/-")</f>
        <v>Biến phí</v>
      </c>
      <c r="F1656" s="169" t="str">
        <f>iferror(vlookup(C1656,'Master data'!$A$2:$C$29,2,0),"-/-")</f>
        <v>Chi phí hành chính</v>
      </c>
    </row>
    <row r="1657" ht="21.0" customHeight="1">
      <c r="A1657" s="165" t="s">
        <v>1290</v>
      </c>
      <c r="B1657" s="172" t="s">
        <v>496</v>
      </c>
      <c r="C1657" s="167" t="s">
        <v>112</v>
      </c>
      <c r="D1657" s="168">
        <v>25000.0</v>
      </c>
      <c r="E1657" s="169" t="str">
        <f>iferror(vlookup(C1657,'Master data'!$A$2:$C$29,3,0),"-/-")</f>
        <v>Biến phí</v>
      </c>
      <c r="F1657" s="169" t="str">
        <f>iferror(vlookup(C1657,'Master data'!$A$2:$C$29,2,0),"-/-")</f>
        <v>Chi phí hành chính</v>
      </c>
    </row>
    <row r="1658" ht="21.0" customHeight="1">
      <c r="A1658" s="165" t="s">
        <v>1290</v>
      </c>
      <c r="B1658" s="172" t="s">
        <v>1194</v>
      </c>
      <c r="C1658" s="167" t="s">
        <v>112</v>
      </c>
      <c r="D1658" s="168">
        <v>705000.0</v>
      </c>
      <c r="E1658" s="169" t="str">
        <f>iferror(vlookup(C1658,'Master data'!$A$2:$C$29,3,0),"-/-")</f>
        <v>Biến phí</v>
      </c>
      <c r="F1658" s="169" t="str">
        <f>iferror(vlookup(C1658,'Master data'!$A$2:$C$29,2,0),"-/-")</f>
        <v>Chi phí hành chính</v>
      </c>
    </row>
    <row r="1659" ht="21.0" customHeight="1">
      <c r="A1659" s="165" t="s">
        <v>1290</v>
      </c>
      <c r="B1659" s="172" t="s">
        <v>1194</v>
      </c>
      <c r="C1659" s="167" t="s">
        <v>112</v>
      </c>
      <c r="D1659" s="168">
        <v>20000.0</v>
      </c>
      <c r="E1659" s="169" t="str">
        <f>iferror(vlookup(C1659,'Master data'!$A$2:$C$29,3,0),"-/-")</f>
        <v>Biến phí</v>
      </c>
      <c r="F1659" s="169" t="str">
        <f>iferror(vlookup(C1659,'Master data'!$A$2:$C$29,2,0),"-/-")</f>
        <v>Chi phí hành chính</v>
      </c>
    </row>
    <row r="1660" ht="21.0" customHeight="1">
      <c r="A1660" s="165" t="s">
        <v>1290</v>
      </c>
      <c r="B1660" s="172" t="s">
        <v>343</v>
      </c>
      <c r="C1660" s="167" t="s">
        <v>112</v>
      </c>
      <c r="D1660" s="168">
        <v>1522000.0</v>
      </c>
      <c r="E1660" s="169" t="str">
        <f>iferror(vlookup(C1660,'Master data'!$A$2:$C$29,3,0),"-/-")</f>
        <v>Biến phí</v>
      </c>
      <c r="F1660" s="169" t="str">
        <f>iferror(vlookup(C1660,'Master data'!$A$2:$C$29,2,0),"-/-")</f>
        <v>Chi phí hành chính</v>
      </c>
    </row>
    <row r="1661" ht="21.0" customHeight="1">
      <c r="A1661" s="165" t="s">
        <v>1290</v>
      </c>
      <c r="B1661" s="172" t="s">
        <v>1194</v>
      </c>
      <c r="C1661" s="167" t="s">
        <v>112</v>
      </c>
      <c r="D1661" s="168">
        <v>161000.0</v>
      </c>
      <c r="E1661" s="169" t="str">
        <f>iferror(vlookup(C1661,'Master data'!$A$2:$C$29,3,0),"-/-")</f>
        <v>Biến phí</v>
      </c>
      <c r="F1661" s="169" t="str">
        <f>iferror(vlookup(C1661,'Master data'!$A$2:$C$29,2,0),"-/-")</f>
        <v>Chi phí hành chính</v>
      </c>
    </row>
    <row r="1662" ht="21.0" customHeight="1">
      <c r="A1662" s="165" t="s">
        <v>1290</v>
      </c>
      <c r="B1662" s="172" t="s">
        <v>290</v>
      </c>
      <c r="C1662" s="167" t="s">
        <v>112</v>
      </c>
      <c r="D1662" s="168">
        <v>75000.0</v>
      </c>
      <c r="E1662" s="169" t="str">
        <f>iferror(vlookup(C1662,'Master data'!$A$2:$C$29,3,0),"-/-")</f>
        <v>Biến phí</v>
      </c>
      <c r="F1662" s="169" t="str">
        <f>iferror(vlookup(C1662,'Master data'!$A$2:$C$29,2,0),"-/-")</f>
        <v>Chi phí hành chính</v>
      </c>
    </row>
    <row r="1663" ht="21.0" customHeight="1">
      <c r="A1663" s="165" t="s">
        <v>1290</v>
      </c>
      <c r="B1663" s="172" t="s">
        <v>1194</v>
      </c>
      <c r="C1663" s="167" t="s">
        <v>112</v>
      </c>
      <c r="D1663" s="168">
        <v>50000.0</v>
      </c>
      <c r="E1663" s="169" t="str">
        <f>iferror(vlookup(C1663,'Master data'!$A$2:$C$29,3,0),"-/-")</f>
        <v>Biến phí</v>
      </c>
      <c r="F1663" s="169" t="str">
        <f>iferror(vlookup(C1663,'Master data'!$A$2:$C$29,2,0),"-/-")</f>
        <v>Chi phí hành chính</v>
      </c>
    </row>
    <row r="1664" ht="21.0" customHeight="1">
      <c r="A1664" s="165" t="s">
        <v>1290</v>
      </c>
      <c r="B1664" s="172" t="s">
        <v>1194</v>
      </c>
      <c r="C1664" s="167" t="s">
        <v>112</v>
      </c>
      <c r="D1664" s="168">
        <v>365000.0</v>
      </c>
      <c r="E1664" s="169" t="str">
        <f>iferror(vlookup(C1664,'Master data'!$A$2:$C$29,3,0),"-/-")</f>
        <v>Biến phí</v>
      </c>
      <c r="F1664" s="169" t="str">
        <f>iferror(vlookup(C1664,'Master data'!$A$2:$C$29,2,0),"-/-")</f>
        <v>Chi phí hành chính</v>
      </c>
    </row>
    <row r="1665" ht="21.0" customHeight="1">
      <c r="A1665" s="165" t="s">
        <v>1290</v>
      </c>
      <c r="B1665" s="172" t="s">
        <v>1336</v>
      </c>
      <c r="C1665" s="167" t="s">
        <v>112</v>
      </c>
      <c r="D1665" s="168">
        <v>40000.0</v>
      </c>
      <c r="E1665" s="169" t="str">
        <f>iferror(vlookup(C1665,'Master data'!$A$2:$C$29,3,0),"-/-")</f>
        <v>Biến phí</v>
      </c>
      <c r="F1665" s="169" t="str">
        <f>iferror(vlookup(C1665,'Master data'!$A$2:$C$29,2,0),"-/-")</f>
        <v>Chi phí hành chính</v>
      </c>
    </row>
    <row r="1666" ht="21.0" customHeight="1">
      <c r="A1666" s="165" t="s">
        <v>1290</v>
      </c>
      <c r="B1666" s="172" t="s">
        <v>1194</v>
      </c>
      <c r="C1666" s="167" t="s">
        <v>112</v>
      </c>
      <c r="D1666" s="168">
        <v>529000.0</v>
      </c>
      <c r="E1666" s="169" t="str">
        <f>iferror(vlookup(C1666,'Master data'!$A$2:$C$29,3,0),"-/-")</f>
        <v>Biến phí</v>
      </c>
      <c r="F1666" s="169" t="str">
        <f>iferror(vlookup(C1666,'Master data'!$A$2:$C$29,2,0),"-/-")</f>
        <v>Chi phí hành chính</v>
      </c>
    </row>
    <row r="1667" ht="21.0" customHeight="1">
      <c r="A1667" s="165" t="s">
        <v>1290</v>
      </c>
      <c r="B1667" s="172" t="s">
        <v>491</v>
      </c>
      <c r="C1667" s="167" t="s">
        <v>112</v>
      </c>
      <c r="D1667" s="168">
        <v>854000.0</v>
      </c>
      <c r="E1667" s="169" t="str">
        <f>iferror(vlookup(C1667,'Master data'!$A$2:$C$29,3,0),"-/-")</f>
        <v>Biến phí</v>
      </c>
      <c r="F1667" s="169" t="str">
        <f>iferror(vlookup(C1667,'Master data'!$A$2:$C$29,2,0),"-/-")</f>
        <v>Chi phí hành chính</v>
      </c>
    </row>
    <row r="1668" ht="21.0" customHeight="1">
      <c r="A1668" s="165" t="s">
        <v>1290</v>
      </c>
      <c r="B1668" s="172" t="s">
        <v>344</v>
      </c>
      <c r="C1668" s="167" t="s">
        <v>112</v>
      </c>
      <c r="D1668" s="168">
        <v>95000.0</v>
      </c>
      <c r="E1668" s="169" t="str">
        <f>iferror(vlookup(C1668,'Master data'!$A$2:$C$29,3,0),"-/-")</f>
        <v>Biến phí</v>
      </c>
      <c r="F1668" s="169" t="str">
        <f>iferror(vlookup(C1668,'Master data'!$A$2:$C$29,2,0),"-/-")</f>
        <v>Chi phí hành chính</v>
      </c>
    </row>
    <row r="1669" ht="21.0" customHeight="1">
      <c r="A1669" s="165" t="s">
        <v>1290</v>
      </c>
      <c r="B1669" s="172" t="s">
        <v>348</v>
      </c>
      <c r="C1669" s="167" t="s">
        <v>112</v>
      </c>
      <c r="D1669" s="168">
        <v>45000.0</v>
      </c>
      <c r="E1669" s="169" t="str">
        <f>iferror(vlookup(C1669,'Master data'!$A$2:$C$29,3,0),"-/-")</f>
        <v>Biến phí</v>
      </c>
      <c r="F1669" s="169" t="str">
        <f>iferror(vlookup(C1669,'Master data'!$A$2:$C$29,2,0),"-/-")</f>
        <v>Chi phí hành chính</v>
      </c>
    </row>
    <row r="1670" ht="21.0" customHeight="1">
      <c r="A1670" s="165" t="s">
        <v>1290</v>
      </c>
      <c r="B1670" s="172" t="s">
        <v>1194</v>
      </c>
      <c r="C1670" s="167" t="s">
        <v>112</v>
      </c>
      <c r="D1670" s="168">
        <v>40000.0</v>
      </c>
      <c r="E1670" s="169" t="str">
        <f>iferror(vlookup(C1670,'Master data'!$A$2:$C$29,3,0),"-/-")</f>
        <v>Biến phí</v>
      </c>
      <c r="F1670" s="169" t="str">
        <f>iferror(vlookup(C1670,'Master data'!$A$2:$C$29,2,0),"-/-")</f>
        <v>Chi phí hành chính</v>
      </c>
    </row>
    <row r="1671" ht="21.0" customHeight="1">
      <c r="A1671" s="165" t="s">
        <v>1290</v>
      </c>
      <c r="B1671" s="172" t="s">
        <v>1194</v>
      </c>
      <c r="C1671" s="167" t="s">
        <v>112</v>
      </c>
      <c r="D1671" s="168">
        <v>250000.0</v>
      </c>
      <c r="E1671" s="169" t="str">
        <f>iferror(vlookup(C1671,'Master data'!$A$2:$C$29,3,0),"-/-")</f>
        <v>Biến phí</v>
      </c>
      <c r="F1671" s="169" t="str">
        <f>iferror(vlookup(C1671,'Master data'!$A$2:$C$29,2,0),"-/-")</f>
        <v>Chi phí hành chính</v>
      </c>
    </row>
    <row r="1672" ht="21.0" customHeight="1">
      <c r="A1672" s="165" t="s">
        <v>1290</v>
      </c>
      <c r="B1672" s="172" t="s">
        <v>1337</v>
      </c>
      <c r="C1672" s="167" t="s">
        <v>112</v>
      </c>
      <c r="D1672" s="168">
        <v>55000.0</v>
      </c>
      <c r="E1672" s="169" t="str">
        <f>iferror(vlookup(C1672,'Master data'!$A$2:$C$29,3,0),"-/-")</f>
        <v>Biến phí</v>
      </c>
      <c r="F1672" s="169" t="str">
        <f>iferror(vlookup(C1672,'Master data'!$A$2:$C$29,2,0),"-/-")</f>
        <v>Chi phí hành chính</v>
      </c>
    </row>
    <row r="1673" ht="21.0" customHeight="1">
      <c r="A1673" s="165" t="s">
        <v>1290</v>
      </c>
      <c r="B1673" s="172" t="s">
        <v>343</v>
      </c>
      <c r="C1673" s="167" t="s">
        <v>112</v>
      </c>
      <c r="D1673" s="168">
        <v>959000.0</v>
      </c>
      <c r="E1673" s="169" t="str">
        <f>iferror(vlookup(C1673,'Master data'!$A$2:$C$29,3,0),"-/-")</f>
        <v>Biến phí</v>
      </c>
      <c r="F1673" s="169" t="str">
        <f>iferror(vlookup(C1673,'Master data'!$A$2:$C$29,2,0),"-/-")</f>
        <v>Chi phí hành chính</v>
      </c>
    </row>
    <row r="1674" ht="21.0" customHeight="1">
      <c r="A1674" s="165" t="s">
        <v>1290</v>
      </c>
      <c r="B1674" s="172" t="s">
        <v>1194</v>
      </c>
      <c r="C1674" s="167" t="s">
        <v>112</v>
      </c>
      <c r="D1674" s="168">
        <v>30000.0</v>
      </c>
      <c r="E1674" s="169" t="str">
        <f>iferror(vlookup(C1674,'Master data'!$A$2:$C$29,3,0),"-/-")</f>
        <v>Biến phí</v>
      </c>
      <c r="F1674" s="169" t="str">
        <f>iferror(vlookup(C1674,'Master data'!$A$2:$C$29,2,0),"-/-")</f>
        <v>Chi phí hành chính</v>
      </c>
    </row>
    <row r="1675" ht="21.0" customHeight="1">
      <c r="A1675" s="165" t="s">
        <v>1290</v>
      </c>
      <c r="B1675" s="172" t="s">
        <v>1194</v>
      </c>
      <c r="C1675" s="167" t="s">
        <v>112</v>
      </c>
      <c r="D1675" s="168">
        <v>220000.0</v>
      </c>
      <c r="E1675" s="169" t="str">
        <f>iferror(vlookup(C1675,'Master data'!$A$2:$C$29,3,0),"-/-")</f>
        <v>Biến phí</v>
      </c>
      <c r="F1675" s="169" t="str">
        <f>iferror(vlookup(C1675,'Master data'!$A$2:$C$29,2,0),"-/-")</f>
        <v>Chi phí hành chính</v>
      </c>
    </row>
    <row r="1676" ht="21.0" customHeight="1">
      <c r="A1676" s="165" t="s">
        <v>1290</v>
      </c>
      <c r="B1676" s="172" t="s">
        <v>1194</v>
      </c>
      <c r="C1676" s="167" t="s">
        <v>112</v>
      </c>
      <c r="D1676" s="168">
        <v>150000.0</v>
      </c>
      <c r="E1676" s="169" t="str">
        <f>iferror(vlookup(C1676,'Master data'!$A$2:$C$29,3,0),"-/-")</f>
        <v>Biến phí</v>
      </c>
      <c r="F1676" s="169" t="str">
        <f>iferror(vlookup(C1676,'Master data'!$A$2:$C$29,2,0),"-/-")</f>
        <v>Chi phí hành chính</v>
      </c>
    </row>
    <row r="1677" ht="21.0" customHeight="1">
      <c r="A1677" s="165" t="s">
        <v>1290</v>
      </c>
      <c r="B1677" s="172" t="s">
        <v>491</v>
      </c>
      <c r="C1677" s="167" t="s">
        <v>112</v>
      </c>
      <c r="D1677" s="168">
        <v>800000.0</v>
      </c>
      <c r="E1677" s="169" t="str">
        <f>iferror(vlookup(C1677,'Master data'!$A$2:$C$29,3,0),"-/-")</f>
        <v>Biến phí</v>
      </c>
      <c r="F1677" s="169" t="str">
        <f>iferror(vlookup(C1677,'Master data'!$A$2:$C$29,2,0),"-/-")</f>
        <v>Chi phí hành chính</v>
      </c>
    </row>
    <row r="1678" ht="21.0" customHeight="1">
      <c r="A1678" s="165" t="s">
        <v>1290</v>
      </c>
      <c r="B1678" s="172" t="s">
        <v>315</v>
      </c>
      <c r="C1678" s="167" t="s">
        <v>112</v>
      </c>
      <c r="D1678" s="168">
        <v>2000000.0</v>
      </c>
      <c r="E1678" s="169" t="str">
        <f>iferror(vlookup(C1678,'Master data'!$A$2:$C$29,3,0),"-/-")</f>
        <v>Biến phí</v>
      </c>
      <c r="F1678" s="169" t="str">
        <f>iferror(vlookup(C1678,'Master data'!$A$2:$C$29,2,0),"-/-")</f>
        <v>Chi phí hành chính</v>
      </c>
    </row>
    <row r="1679" ht="21.0" customHeight="1">
      <c r="A1679" s="165" t="s">
        <v>1290</v>
      </c>
      <c r="B1679" s="172" t="s">
        <v>1194</v>
      </c>
      <c r="C1679" s="167" t="s">
        <v>112</v>
      </c>
      <c r="D1679" s="168">
        <v>360000.0</v>
      </c>
      <c r="E1679" s="169" t="str">
        <f>iferror(vlookup(C1679,'Master data'!$A$2:$C$29,3,0),"-/-")</f>
        <v>Biến phí</v>
      </c>
      <c r="F1679" s="169" t="str">
        <f>iferror(vlookup(C1679,'Master data'!$A$2:$C$29,2,0),"-/-")</f>
        <v>Chi phí hành chính</v>
      </c>
    </row>
    <row r="1680" ht="21.0" customHeight="1">
      <c r="A1680" s="165" t="s">
        <v>1290</v>
      </c>
      <c r="B1680" s="172" t="s">
        <v>344</v>
      </c>
      <c r="C1680" s="167" t="s">
        <v>112</v>
      </c>
      <c r="D1680" s="168">
        <v>140000.0</v>
      </c>
      <c r="E1680" s="169" t="str">
        <f>iferror(vlookup(C1680,'Master data'!$A$2:$C$29,3,0),"-/-")</f>
        <v>Biến phí</v>
      </c>
      <c r="F1680" s="169" t="str">
        <f>iferror(vlookup(C1680,'Master data'!$A$2:$C$29,2,0),"-/-")</f>
        <v>Chi phí hành chính</v>
      </c>
    </row>
    <row r="1681" ht="21.0" customHeight="1">
      <c r="A1681" s="165" t="s">
        <v>1290</v>
      </c>
      <c r="B1681" s="172" t="s">
        <v>1194</v>
      </c>
      <c r="C1681" s="167" t="s">
        <v>112</v>
      </c>
      <c r="D1681" s="168">
        <v>613000.0</v>
      </c>
      <c r="E1681" s="169" t="str">
        <f>iferror(vlookup(C1681,'Master data'!$A$2:$C$29,3,0),"-/-")</f>
        <v>Biến phí</v>
      </c>
      <c r="F1681" s="169" t="str">
        <f>iferror(vlookup(C1681,'Master data'!$A$2:$C$29,2,0),"-/-")</f>
        <v>Chi phí hành chính</v>
      </c>
    </row>
    <row r="1682" ht="21.0" customHeight="1">
      <c r="A1682" s="165" t="s">
        <v>1290</v>
      </c>
      <c r="B1682" s="172" t="s">
        <v>491</v>
      </c>
      <c r="C1682" s="167" t="s">
        <v>112</v>
      </c>
      <c r="D1682" s="168">
        <v>964000.0</v>
      </c>
      <c r="E1682" s="169" t="str">
        <f>iferror(vlookup(C1682,'Master data'!$A$2:$C$29,3,0),"-/-")</f>
        <v>Biến phí</v>
      </c>
      <c r="F1682" s="169" t="str">
        <f>iferror(vlookup(C1682,'Master data'!$A$2:$C$29,2,0),"-/-")</f>
        <v>Chi phí hành chính</v>
      </c>
    </row>
    <row r="1683" ht="21.0" customHeight="1">
      <c r="A1683" s="165" t="s">
        <v>1290</v>
      </c>
      <c r="B1683" s="172" t="s">
        <v>1194</v>
      </c>
      <c r="C1683" s="167" t="s">
        <v>112</v>
      </c>
      <c r="D1683" s="168">
        <v>90000.0</v>
      </c>
      <c r="E1683" s="169" t="str">
        <f>iferror(vlookup(C1683,'Master data'!$A$2:$C$29,3,0),"-/-")</f>
        <v>Biến phí</v>
      </c>
      <c r="F1683" s="169" t="str">
        <f>iferror(vlookup(C1683,'Master data'!$A$2:$C$29,2,0),"-/-")</f>
        <v>Chi phí hành chính</v>
      </c>
    </row>
    <row r="1684" ht="21.0" customHeight="1">
      <c r="A1684" s="165" t="s">
        <v>1290</v>
      </c>
      <c r="B1684" s="172" t="s">
        <v>344</v>
      </c>
      <c r="C1684" s="167" t="s">
        <v>112</v>
      </c>
      <c r="D1684" s="168">
        <v>47000.0</v>
      </c>
      <c r="E1684" s="169" t="str">
        <f>iferror(vlookup(C1684,'Master data'!$A$2:$C$29,3,0),"-/-")</f>
        <v>Biến phí</v>
      </c>
      <c r="F1684" s="169" t="str">
        <f>iferror(vlookup(C1684,'Master data'!$A$2:$C$29,2,0),"-/-")</f>
        <v>Chi phí hành chính</v>
      </c>
    </row>
    <row r="1685" ht="21.0" customHeight="1">
      <c r="A1685" s="165" t="s">
        <v>1290</v>
      </c>
      <c r="B1685" s="172" t="s">
        <v>1194</v>
      </c>
      <c r="C1685" s="167" t="s">
        <v>112</v>
      </c>
      <c r="D1685" s="168">
        <v>75000.0</v>
      </c>
      <c r="E1685" s="169" t="str">
        <f>iferror(vlookup(C1685,'Master data'!$A$2:$C$29,3,0),"-/-")</f>
        <v>Biến phí</v>
      </c>
      <c r="F1685" s="169" t="str">
        <f>iferror(vlookup(C1685,'Master data'!$A$2:$C$29,2,0),"-/-")</f>
        <v>Chi phí hành chính</v>
      </c>
    </row>
    <row r="1686" ht="21.0" customHeight="1">
      <c r="A1686" s="165" t="s">
        <v>1290</v>
      </c>
      <c r="B1686" s="172" t="s">
        <v>343</v>
      </c>
      <c r="C1686" s="167" t="s">
        <v>112</v>
      </c>
      <c r="D1686" s="168">
        <v>1300000.0</v>
      </c>
      <c r="E1686" s="169" t="str">
        <f>iferror(vlookup(C1686,'Master data'!$A$2:$C$29,3,0),"-/-")</f>
        <v>Biến phí</v>
      </c>
      <c r="F1686" s="169" t="str">
        <f>iferror(vlookup(C1686,'Master data'!$A$2:$C$29,2,0),"-/-")</f>
        <v>Chi phí hành chính</v>
      </c>
    </row>
    <row r="1687" ht="21.0" customHeight="1">
      <c r="A1687" s="165" t="s">
        <v>1290</v>
      </c>
      <c r="B1687" s="172" t="s">
        <v>1194</v>
      </c>
      <c r="C1687" s="167" t="s">
        <v>112</v>
      </c>
      <c r="D1687" s="168">
        <v>50000.0</v>
      </c>
      <c r="E1687" s="169" t="str">
        <f>iferror(vlookup(C1687,'Master data'!$A$2:$C$29,3,0),"-/-")</f>
        <v>Biến phí</v>
      </c>
      <c r="F1687" s="169" t="str">
        <f>iferror(vlookup(C1687,'Master data'!$A$2:$C$29,2,0),"-/-")</f>
        <v>Chi phí hành chính</v>
      </c>
    </row>
    <row r="1688" ht="21.0" customHeight="1">
      <c r="A1688" s="165" t="s">
        <v>1290</v>
      </c>
      <c r="B1688" s="172" t="s">
        <v>1194</v>
      </c>
      <c r="C1688" s="167" t="s">
        <v>112</v>
      </c>
      <c r="D1688" s="168">
        <v>1010000.0</v>
      </c>
      <c r="E1688" s="169" t="str">
        <f>iferror(vlookup(C1688,'Master data'!$A$2:$C$29,3,0),"-/-")</f>
        <v>Biến phí</v>
      </c>
      <c r="F1688" s="169" t="str">
        <f>iferror(vlookup(C1688,'Master data'!$A$2:$C$29,2,0),"-/-")</f>
        <v>Chi phí hành chính</v>
      </c>
    </row>
    <row r="1689" ht="21.0" customHeight="1">
      <c r="A1689" s="165" t="s">
        <v>1290</v>
      </c>
      <c r="B1689" s="172" t="s">
        <v>343</v>
      </c>
      <c r="C1689" s="167" t="s">
        <v>112</v>
      </c>
      <c r="D1689" s="168">
        <v>900000.0</v>
      </c>
      <c r="E1689" s="169" t="str">
        <f>iferror(vlookup(C1689,'Master data'!$A$2:$C$29,3,0),"-/-")</f>
        <v>Biến phí</v>
      </c>
      <c r="F1689" s="169" t="str">
        <f>iferror(vlookup(C1689,'Master data'!$A$2:$C$29,2,0),"-/-")</f>
        <v>Chi phí hành chính</v>
      </c>
    </row>
    <row r="1690" ht="21.0" customHeight="1">
      <c r="A1690" s="165" t="s">
        <v>1290</v>
      </c>
      <c r="B1690" s="172" t="s">
        <v>1194</v>
      </c>
      <c r="C1690" s="167" t="s">
        <v>112</v>
      </c>
      <c r="D1690" s="168">
        <v>490000.0</v>
      </c>
      <c r="E1690" s="169" t="str">
        <f>iferror(vlookup(C1690,'Master data'!$A$2:$C$29,3,0),"-/-")</f>
        <v>Biến phí</v>
      </c>
      <c r="F1690" s="169" t="str">
        <f>iferror(vlookup(C1690,'Master data'!$A$2:$C$29,2,0),"-/-")</f>
        <v>Chi phí hành chính</v>
      </c>
    </row>
    <row r="1691" ht="21.0" customHeight="1">
      <c r="A1691" s="165" t="s">
        <v>1290</v>
      </c>
      <c r="B1691" s="172" t="s">
        <v>344</v>
      </c>
      <c r="C1691" s="167" t="s">
        <v>112</v>
      </c>
      <c r="D1691" s="168">
        <v>85000.0</v>
      </c>
      <c r="E1691" s="169" t="str">
        <f>iferror(vlookup(C1691,'Master data'!$A$2:$C$29,3,0),"-/-")</f>
        <v>Biến phí</v>
      </c>
      <c r="F1691" s="169" t="str">
        <f>iferror(vlookup(C1691,'Master data'!$A$2:$C$29,2,0),"-/-")</f>
        <v>Chi phí hành chính</v>
      </c>
    </row>
    <row r="1692" ht="21.0" customHeight="1">
      <c r="A1692" s="165" t="s">
        <v>1290</v>
      </c>
      <c r="B1692" s="172" t="s">
        <v>1194</v>
      </c>
      <c r="C1692" s="167" t="s">
        <v>112</v>
      </c>
      <c r="D1692" s="168">
        <v>240000.0</v>
      </c>
      <c r="E1692" s="169" t="str">
        <f>iferror(vlookup(C1692,'Master data'!$A$2:$C$29,3,0),"-/-")</f>
        <v>Biến phí</v>
      </c>
      <c r="F1692" s="169" t="str">
        <f>iferror(vlookup(C1692,'Master data'!$A$2:$C$29,2,0),"-/-")</f>
        <v>Chi phí hành chính</v>
      </c>
    </row>
    <row r="1693" ht="21.0" customHeight="1">
      <c r="A1693" s="165" t="s">
        <v>1290</v>
      </c>
      <c r="B1693" s="172" t="s">
        <v>343</v>
      </c>
      <c r="C1693" s="167" t="s">
        <v>112</v>
      </c>
      <c r="D1693" s="168">
        <v>1250000.0</v>
      </c>
      <c r="E1693" s="169" t="str">
        <f>iferror(vlookup(C1693,'Master data'!$A$2:$C$29,3,0),"-/-")</f>
        <v>Biến phí</v>
      </c>
      <c r="F1693" s="169" t="str">
        <f>iferror(vlookup(C1693,'Master data'!$A$2:$C$29,2,0),"-/-")</f>
        <v>Chi phí hành chính</v>
      </c>
    </row>
    <row r="1694" ht="21.0" customHeight="1">
      <c r="A1694" s="165" t="s">
        <v>1290</v>
      </c>
      <c r="B1694" s="172" t="s">
        <v>1194</v>
      </c>
      <c r="C1694" s="167" t="s">
        <v>112</v>
      </c>
      <c r="D1694" s="168">
        <v>1440000.0</v>
      </c>
      <c r="E1694" s="169" t="str">
        <f>iferror(vlookup(C1694,'Master data'!$A$2:$C$29,3,0),"-/-")</f>
        <v>Biến phí</v>
      </c>
      <c r="F1694" s="169" t="str">
        <f>iferror(vlookup(C1694,'Master data'!$A$2:$C$29,2,0),"-/-")</f>
        <v>Chi phí hành chính</v>
      </c>
    </row>
    <row r="1695" ht="21.0" customHeight="1">
      <c r="A1695" s="165" t="s">
        <v>1290</v>
      </c>
      <c r="B1695" s="172" t="s">
        <v>1338</v>
      </c>
      <c r="C1695" s="167" t="s">
        <v>112</v>
      </c>
      <c r="D1695" s="168">
        <v>35000.0</v>
      </c>
      <c r="E1695" s="169" t="str">
        <f>iferror(vlookup(C1695,'Master data'!$A$2:$C$29,3,0),"-/-")</f>
        <v>Biến phí</v>
      </c>
      <c r="F1695" s="169" t="str">
        <f>iferror(vlookup(C1695,'Master data'!$A$2:$C$29,2,0),"-/-")</f>
        <v>Chi phí hành chính</v>
      </c>
    </row>
    <row r="1696" ht="21.0" customHeight="1">
      <c r="A1696" s="165" t="s">
        <v>1290</v>
      </c>
      <c r="B1696" s="172" t="s">
        <v>344</v>
      </c>
      <c r="C1696" s="167" t="s">
        <v>112</v>
      </c>
      <c r="D1696" s="168">
        <v>90000.0</v>
      </c>
      <c r="E1696" s="169" t="str">
        <f>iferror(vlookup(C1696,'Master data'!$A$2:$C$29,3,0),"-/-")</f>
        <v>Biến phí</v>
      </c>
      <c r="F1696" s="169" t="str">
        <f>iferror(vlookup(C1696,'Master data'!$A$2:$C$29,2,0),"-/-")</f>
        <v>Chi phí hành chính</v>
      </c>
    </row>
    <row r="1697" ht="21.0" customHeight="1">
      <c r="A1697" s="165" t="s">
        <v>1290</v>
      </c>
      <c r="B1697" s="172" t="s">
        <v>1194</v>
      </c>
      <c r="C1697" s="167" t="s">
        <v>112</v>
      </c>
      <c r="D1697" s="168">
        <v>720000.0</v>
      </c>
      <c r="E1697" s="169" t="str">
        <f>iferror(vlookup(C1697,'Master data'!$A$2:$C$29,3,0),"-/-")</f>
        <v>Biến phí</v>
      </c>
      <c r="F1697" s="169" t="str">
        <f>iferror(vlookup(C1697,'Master data'!$A$2:$C$29,2,0),"-/-")</f>
        <v>Chi phí hành chính</v>
      </c>
    </row>
    <row r="1698" ht="21.0" customHeight="1">
      <c r="A1698" s="165" t="s">
        <v>1290</v>
      </c>
      <c r="B1698" s="172" t="s">
        <v>1194</v>
      </c>
      <c r="C1698" s="167" t="s">
        <v>112</v>
      </c>
      <c r="D1698" s="168">
        <v>1330000.0</v>
      </c>
      <c r="E1698" s="169" t="str">
        <f>iferror(vlookup(C1698,'Master data'!$A$2:$C$29,3,0),"-/-")</f>
        <v>Biến phí</v>
      </c>
      <c r="F1698" s="169" t="str">
        <f>iferror(vlookup(C1698,'Master data'!$A$2:$C$29,2,0),"-/-")</f>
        <v>Chi phí hành chính</v>
      </c>
    </row>
    <row r="1699" ht="21.0" customHeight="1">
      <c r="A1699" s="165" t="s">
        <v>1290</v>
      </c>
      <c r="B1699" s="172" t="s">
        <v>1194</v>
      </c>
      <c r="C1699" s="167" t="s">
        <v>112</v>
      </c>
      <c r="D1699" s="168">
        <v>100000.0</v>
      </c>
      <c r="E1699" s="169" t="str">
        <f>iferror(vlookup(C1699,'Master data'!$A$2:$C$29,3,0),"-/-")</f>
        <v>Biến phí</v>
      </c>
      <c r="F1699" s="169" t="str">
        <f>iferror(vlookup(C1699,'Master data'!$A$2:$C$29,2,0),"-/-")</f>
        <v>Chi phí hành chính</v>
      </c>
    </row>
    <row r="1700" ht="21.0" customHeight="1">
      <c r="A1700" s="165" t="s">
        <v>1290</v>
      </c>
      <c r="B1700" s="172" t="s">
        <v>290</v>
      </c>
      <c r="C1700" s="167" t="s">
        <v>112</v>
      </c>
      <c r="D1700" s="168">
        <v>20000.0</v>
      </c>
      <c r="E1700" s="169" t="str">
        <f>iferror(vlookup(C1700,'Master data'!$A$2:$C$29,3,0),"-/-")</f>
        <v>Biến phí</v>
      </c>
      <c r="F1700" s="169" t="str">
        <f>iferror(vlookup(C1700,'Master data'!$A$2:$C$29,2,0),"-/-")</f>
        <v>Chi phí hành chính</v>
      </c>
    </row>
    <row r="1701" ht="21.0" customHeight="1">
      <c r="A1701" s="165" t="s">
        <v>1290</v>
      </c>
      <c r="B1701" s="172" t="s">
        <v>876</v>
      </c>
      <c r="C1701" s="167" t="s">
        <v>95</v>
      </c>
      <c r="D1701" s="168">
        <v>8.3E8</v>
      </c>
      <c r="E1701" s="169" t="str">
        <f>iferror(vlookup(C1701,'Master data'!$A$2:$C$29,3,0),"-/-")</f>
        <v>Biến phí</v>
      </c>
      <c r="F1701" s="169" t="str">
        <f>iferror(vlookup(C1701,'Master data'!$A$2:$C$29,2,0),"-/-")</f>
        <v>Chi phí bán hàng</v>
      </c>
    </row>
    <row r="1702" ht="21.0" customHeight="1">
      <c r="A1702" s="165" t="s">
        <v>1290</v>
      </c>
      <c r="B1702" s="172" t="s">
        <v>1047</v>
      </c>
      <c r="C1702" s="167" t="s">
        <v>120</v>
      </c>
      <c r="D1702" s="168">
        <v>5.75E7</v>
      </c>
      <c r="E1702" s="169" t="str">
        <f>iferror(vlookup(C1702,'Master data'!$A$2:$C$29,3,0),"-/-")</f>
        <v>Định phí</v>
      </c>
      <c r="F1702" s="169" t="str">
        <f>iferror(vlookup(C1702,'Master data'!$A$2:$C$29,2,0),"-/-")</f>
        <v>Chi phí QLDN</v>
      </c>
    </row>
    <row r="1703" ht="21.0" customHeight="1">
      <c r="A1703" s="165" t="s">
        <v>1290</v>
      </c>
      <c r="B1703" s="172" t="s">
        <v>1199</v>
      </c>
      <c r="C1703" s="167" t="s">
        <v>123</v>
      </c>
      <c r="D1703" s="168">
        <v>2.2E7</v>
      </c>
      <c r="E1703" s="169" t="str">
        <f>iferror(vlookup(C1703,'Master data'!$A$2:$C$29,3,0),"-/-")</f>
        <v>Định phí</v>
      </c>
      <c r="F1703" s="169" t="str">
        <f>iferror(vlookup(C1703,'Master data'!$A$2:$C$29,2,0),"-/-")</f>
        <v>Chi phí QLDN</v>
      </c>
    </row>
    <row r="1704" ht="21.0" customHeight="1">
      <c r="A1704" s="165" t="s">
        <v>1290</v>
      </c>
      <c r="B1704" s="172" t="s">
        <v>1339</v>
      </c>
      <c r="C1704" s="167" t="s">
        <v>112</v>
      </c>
      <c r="D1704" s="168">
        <v>2.05E7</v>
      </c>
      <c r="E1704" s="169" t="str">
        <f>iferror(vlookup(C1704,'Master data'!$A$2:$C$29,3,0),"-/-")</f>
        <v>Biến phí</v>
      </c>
      <c r="F1704" s="169" t="str">
        <f>iferror(vlookup(C1704,'Master data'!$A$2:$C$29,2,0),"-/-")</f>
        <v>Chi phí hành chính</v>
      </c>
    </row>
    <row r="1705" ht="21.0" customHeight="1">
      <c r="A1705" s="165" t="s">
        <v>1290</v>
      </c>
      <c r="B1705" s="172" t="s">
        <v>1125</v>
      </c>
      <c r="C1705" s="167" t="s">
        <v>112</v>
      </c>
      <c r="D1705" s="168">
        <v>2345000.0</v>
      </c>
      <c r="E1705" s="169" t="str">
        <f>iferror(vlookup(C1705,'Master data'!$A$2:$C$29,3,0),"-/-")</f>
        <v>Biến phí</v>
      </c>
      <c r="F1705" s="169" t="str">
        <f>iferror(vlookup(C1705,'Master data'!$A$2:$C$29,2,0),"-/-")</f>
        <v>Chi phí hành chính</v>
      </c>
    </row>
    <row r="1706" ht="21.0" customHeight="1">
      <c r="A1706" s="165" t="s">
        <v>1290</v>
      </c>
      <c r="B1706" s="172" t="s">
        <v>970</v>
      </c>
      <c r="C1706" s="167" t="s">
        <v>116</v>
      </c>
      <c r="D1706" s="168">
        <v>1.408E7</v>
      </c>
      <c r="E1706" s="169" t="str">
        <f>iferror(vlookup(C1706,'Master data'!$A$2:$C$29,3,0),"-/-")</f>
        <v>Định phí</v>
      </c>
      <c r="F1706" s="169" t="str">
        <f>iferror(vlookup(C1706,'Master data'!$A$2:$C$29,2,0),"-/-")</f>
        <v>Chi phí hành chính</v>
      </c>
    </row>
    <row r="1707" ht="21.0" customHeight="1">
      <c r="A1707" s="165" t="s">
        <v>1290</v>
      </c>
      <c r="B1707" s="172" t="s">
        <v>1129</v>
      </c>
      <c r="C1707" s="167" t="s">
        <v>116</v>
      </c>
      <c r="D1707" s="168">
        <v>4572000.0</v>
      </c>
      <c r="E1707" s="169" t="str">
        <f>iferror(vlookup(C1707,'Master data'!$A$2:$C$29,3,0),"-/-")</f>
        <v>Định phí</v>
      </c>
      <c r="F1707" s="169" t="str">
        <f>iferror(vlookup(C1707,'Master data'!$A$2:$C$29,2,0),"-/-")</f>
        <v>Chi phí hành chính</v>
      </c>
    </row>
    <row r="1708" ht="21.0" customHeight="1">
      <c r="A1708" s="165" t="s">
        <v>1290</v>
      </c>
      <c r="B1708" s="172" t="s">
        <v>1340</v>
      </c>
      <c r="C1708" s="167" t="s">
        <v>121</v>
      </c>
      <c r="D1708" s="168">
        <v>2.395E7</v>
      </c>
      <c r="E1708" s="169" t="str">
        <f>iferror(vlookup(C1708,'Master data'!$A$2:$C$29,3,0),"-/-")</f>
        <v>Định phí</v>
      </c>
      <c r="F1708" s="169" t="str">
        <f>iferror(vlookup(C1708,'Master data'!$A$2:$C$29,2,0),"-/-")</f>
        <v>Chi phí QLDN</v>
      </c>
    </row>
    <row r="1709" ht="21.0" customHeight="1">
      <c r="A1709" s="165" t="s">
        <v>1290</v>
      </c>
      <c r="B1709" s="172" t="s">
        <v>1273</v>
      </c>
      <c r="C1709" s="167" t="s">
        <v>111</v>
      </c>
      <c r="D1709" s="168">
        <v>4.3E7</v>
      </c>
      <c r="E1709" s="169" t="str">
        <f>iferror(vlookup(C1709,'Master data'!$A$2:$C$29,3,0),"-/-")</f>
        <v>Định phí</v>
      </c>
      <c r="F1709" s="169" t="str">
        <f>iferror(vlookup(C1709,'Master data'!$A$2:$C$29,2,0),"-/-")</f>
        <v>Chi phí khác</v>
      </c>
    </row>
    <row r="1710" ht="21.0" customHeight="1">
      <c r="A1710" s="165" t="s">
        <v>1290</v>
      </c>
      <c r="B1710" s="172" t="s">
        <v>1341</v>
      </c>
      <c r="C1710" s="167" t="s">
        <v>120</v>
      </c>
      <c r="D1710" s="168">
        <v>1.8333333E7</v>
      </c>
      <c r="E1710" s="169" t="str">
        <f>iferror(vlookup(C1710,'Master data'!$A$2:$C$29,3,0),"-/-")</f>
        <v>Định phí</v>
      </c>
      <c r="F1710" s="169" t="str">
        <f>iferror(vlookup(C1710,'Master data'!$A$2:$C$29,2,0),"-/-")</f>
        <v>Chi phí QLDN</v>
      </c>
    </row>
    <row r="1711" ht="21.0" customHeight="1">
      <c r="A1711" s="165" t="s">
        <v>1290</v>
      </c>
      <c r="B1711" s="172" t="s">
        <v>1203</v>
      </c>
      <c r="C1711" s="167" t="s">
        <v>99</v>
      </c>
      <c r="D1711" s="168">
        <v>6075000.0</v>
      </c>
      <c r="E1711" s="169" t="str">
        <f>iferror(vlookup(C1711,'Master data'!$A$2:$C$29,3,0),"-/-")</f>
        <v>Biến phí</v>
      </c>
      <c r="F1711" s="169" t="str">
        <f>iferror(vlookup(C1711,'Master data'!$A$2:$C$29,2,0),"-/-")</f>
        <v>Chi phí giá vốn</v>
      </c>
    </row>
    <row r="1712" ht="21.0" customHeight="1">
      <c r="A1712" s="165" t="s">
        <v>1290</v>
      </c>
      <c r="B1712" s="172" t="s">
        <v>1342</v>
      </c>
      <c r="C1712" s="167" t="s">
        <v>99</v>
      </c>
      <c r="D1712" s="168">
        <v>8727000.0</v>
      </c>
      <c r="E1712" s="169" t="str">
        <f>iferror(vlookup(C1712,'Master data'!$A$2:$C$29,3,0),"-/-")</f>
        <v>Biến phí</v>
      </c>
      <c r="F1712" s="169" t="str">
        <f>iferror(vlookup(C1712,'Master data'!$A$2:$C$29,2,0),"-/-")</f>
        <v>Chi phí giá vốn</v>
      </c>
    </row>
    <row r="1713" ht="21.0" customHeight="1">
      <c r="A1713" s="165" t="s">
        <v>1290</v>
      </c>
      <c r="B1713" s="172" t="s">
        <v>1205</v>
      </c>
      <c r="C1713" s="167" t="s">
        <v>99</v>
      </c>
      <c r="D1713" s="168">
        <v>2890000.0</v>
      </c>
      <c r="E1713" s="169" t="str">
        <f>iferror(vlookup(C1713,'Master data'!$A$2:$C$29,3,0),"-/-")</f>
        <v>Biến phí</v>
      </c>
      <c r="F1713" s="169" t="str">
        <f>iferror(vlookup(C1713,'Master data'!$A$2:$C$29,2,0),"-/-")</f>
        <v>Chi phí giá vốn</v>
      </c>
    </row>
    <row r="1714" ht="21.0" customHeight="1">
      <c r="A1714" s="165" t="s">
        <v>1290</v>
      </c>
      <c r="B1714" s="172" t="s">
        <v>1343</v>
      </c>
      <c r="C1714" s="167" t="s">
        <v>99</v>
      </c>
      <c r="D1714" s="168">
        <v>3.2521E7</v>
      </c>
      <c r="E1714" s="169" t="str">
        <f>iferror(vlookup(C1714,'Master data'!$A$2:$C$29,3,0),"-/-")</f>
        <v>Biến phí</v>
      </c>
      <c r="F1714" s="169" t="str">
        <f>iferror(vlookup(C1714,'Master data'!$A$2:$C$29,2,0),"-/-")</f>
        <v>Chi phí giá vốn</v>
      </c>
    </row>
    <row r="1715" ht="21.0" customHeight="1">
      <c r="A1715" s="165" t="s">
        <v>1290</v>
      </c>
      <c r="B1715" s="172" t="s">
        <v>1052</v>
      </c>
      <c r="C1715" s="167" t="s">
        <v>99</v>
      </c>
      <c r="D1715" s="168">
        <v>2720000.0</v>
      </c>
      <c r="E1715" s="169" t="str">
        <f>iferror(vlookup(C1715,'Master data'!$A$2:$C$29,3,0),"-/-")</f>
        <v>Biến phí</v>
      </c>
      <c r="F1715" s="169" t="str">
        <f>iferror(vlookup(C1715,'Master data'!$A$2:$C$29,2,0),"-/-")</f>
        <v>Chi phí giá vốn</v>
      </c>
    </row>
    <row r="1716" ht="21.0" customHeight="1">
      <c r="A1716" s="165" t="s">
        <v>1290</v>
      </c>
      <c r="B1716" s="172" t="s">
        <v>1344</v>
      </c>
      <c r="C1716" s="167" t="s">
        <v>99</v>
      </c>
      <c r="D1716" s="168">
        <v>2384000.0</v>
      </c>
      <c r="E1716" s="169" t="str">
        <f>iferror(vlookup(C1716,'Master data'!$A$2:$C$29,3,0),"-/-")</f>
        <v>Biến phí</v>
      </c>
      <c r="F1716" s="169" t="str">
        <f>iferror(vlookup(C1716,'Master data'!$A$2:$C$29,2,0),"-/-")</f>
        <v>Chi phí giá vốn</v>
      </c>
    </row>
    <row r="1717" ht="21.0" customHeight="1">
      <c r="A1717" s="165" t="s">
        <v>1290</v>
      </c>
      <c r="B1717" s="172" t="s">
        <v>1345</v>
      </c>
      <c r="C1717" s="167" t="s">
        <v>99</v>
      </c>
      <c r="D1717" s="168">
        <v>2.7558563E7</v>
      </c>
      <c r="E1717" s="169" t="str">
        <f>iferror(vlookup(C1717,'Master data'!$A$2:$C$29,3,0),"-/-")</f>
        <v>Biến phí</v>
      </c>
      <c r="F1717" s="169" t="str">
        <f>iferror(vlookup(C1717,'Master data'!$A$2:$C$29,2,0),"-/-")</f>
        <v>Chi phí giá vốn</v>
      </c>
    </row>
    <row r="1718" ht="21.0" customHeight="1">
      <c r="A1718" s="165" t="s">
        <v>1290</v>
      </c>
      <c r="B1718" s="172" t="s">
        <v>1275</v>
      </c>
      <c r="C1718" s="167" t="s">
        <v>99</v>
      </c>
      <c r="D1718" s="168">
        <v>2010000.0</v>
      </c>
      <c r="E1718" s="169" t="str">
        <f>iferror(vlookup(C1718,'Master data'!$A$2:$C$29,3,0),"-/-")</f>
        <v>Biến phí</v>
      </c>
      <c r="F1718" s="169" t="str">
        <f>iferror(vlookup(C1718,'Master data'!$A$2:$C$29,2,0),"-/-")</f>
        <v>Chi phí giá vốn</v>
      </c>
    </row>
    <row r="1719" ht="21.0" customHeight="1">
      <c r="A1719" s="165" t="s">
        <v>1290</v>
      </c>
      <c r="B1719" s="172" t="s">
        <v>1346</v>
      </c>
      <c r="C1719" s="167" t="s">
        <v>99</v>
      </c>
      <c r="D1719" s="168">
        <v>5.426E7</v>
      </c>
      <c r="E1719" s="169" t="str">
        <f>iferror(vlookup(C1719,'Master data'!$A$2:$C$29,3,0),"-/-")</f>
        <v>Biến phí</v>
      </c>
      <c r="F1719" s="169" t="str">
        <f>iferror(vlookup(C1719,'Master data'!$A$2:$C$29,2,0),"-/-")</f>
        <v>Chi phí giá vốn</v>
      </c>
    </row>
    <row r="1720" ht="21.0" customHeight="1">
      <c r="A1720" s="165" t="s">
        <v>1290</v>
      </c>
      <c r="B1720" s="172" t="s">
        <v>1347</v>
      </c>
      <c r="C1720" s="167" t="s">
        <v>99</v>
      </c>
      <c r="D1720" s="168">
        <v>1.0E7</v>
      </c>
      <c r="E1720" s="169" t="str">
        <f>iferror(vlookup(C1720,'Master data'!$A$2:$C$29,3,0),"-/-")</f>
        <v>Biến phí</v>
      </c>
      <c r="F1720" s="169" t="str">
        <f>iferror(vlookup(C1720,'Master data'!$A$2:$C$29,2,0),"-/-")</f>
        <v>Chi phí giá vốn</v>
      </c>
    </row>
    <row r="1721" ht="21.0" customHeight="1">
      <c r="A1721" s="165" t="s">
        <v>1290</v>
      </c>
      <c r="B1721" s="172" t="s">
        <v>1348</v>
      </c>
      <c r="C1721" s="167" t="s">
        <v>99</v>
      </c>
      <c r="D1721" s="168">
        <v>5.0E7</v>
      </c>
      <c r="E1721" s="169" t="str">
        <f>iferror(vlookup(C1721,'Master data'!$A$2:$C$29,3,0),"-/-")</f>
        <v>Biến phí</v>
      </c>
      <c r="F1721" s="169" t="str">
        <f>iferror(vlookup(C1721,'Master data'!$A$2:$C$29,2,0),"-/-")</f>
        <v>Chi phí giá vốn</v>
      </c>
    </row>
    <row r="1722" ht="21.0" customHeight="1">
      <c r="A1722" s="165" t="s">
        <v>1290</v>
      </c>
      <c r="B1722" s="172" t="s">
        <v>433</v>
      </c>
      <c r="C1722" s="167" t="s">
        <v>102</v>
      </c>
      <c r="D1722" s="168">
        <v>7.0572E8</v>
      </c>
      <c r="E1722" s="169" t="str">
        <f>iferror(vlookup(C1722,'Master data'!$A$2:$C$29,3,0),"-/-")</f>
        <v>Biến phí</v>
      </c>
      <c r="F1722" s="169" t="str">
        <f>iferror(vlookup(C1722,'Master data'!$A$2:$C$29,2,0),"-/-")</f>
        <v>Chi phí giá vốn</v>
      </c>
    </row>
    <row r="1723" ht="21.0" customHeight="1">
      <c r="A1723" s="165" t="s">
        <v>1349</v>
      </c>
      <c r="B1723" s="172" t="s">
        <v>275</v>
      </c>
      <c r="C1723" s="167" t="s">
        <v>112</v>
      </c>
      <c r="D1723" s="168">
        <v>267000.0</v>
      </c>
      <c r="E1723" s="169" t="str">
        <f>iferror(vlookup(C1723,'Master data'!$A$2:$C$29,3,0),"-/-")</f>
        <v>Biến phí</v>
      </c>
      <c r="F1723" s="169" t="str">
        <f>iferror(vlookup(C1723,'Master data'!$A$2:$C$29,2,0),"-/-")</f>
        <v>Chi phí hành chính</v>
      </c>
    </row>
    <row r="1724" ht="21.0" customHeight="1">
      <c r="A1724" s="165" t="s">
        <v>1349</v>
      </c>
      <c r="B1724" s="172" t="s">
        <v>1350</v>
      </c>
      <c r="C1724" s="167" t="s">
        <v>112</v>
      </c>
      <c r="D1724" s="168">
        <v>90000.0</v>
      </c>
      <c r="E1724" s="169" t="str">
        <f>iferror(vlookup(C1724,'Master data'!$A$2:$C$29,3,0),"-/-")</f>
        <v>Biến phí</v>
      </c>
      <c r="F1724" s="169" t="str">
        <f>iferror(vlookup(C1724,'Master data'!$A$2:$C$29,2,0),"-/-")</f>
        <v>Chi phí hành chính</v>
      </c>
    </row>
    <row r="1725" ht="21.0" customHeight="1">
      <c r="A1725" s="165" t="s">
        <v>1349</v>
      </c>
      <c r="B1725" s="172" t="s">
        <v>275</v>
      </c>
      <c r="C1725" s="167" t="s">
        <v>112</v>
      </c>
      <c r="D1725" s="168">
        <v>234000.0</v>
      </c>
      <c r="E1725" s="169" t="str">
        <f>iferror(vlookup(C1725,'Master data'!$A$2:$C$29,3,0),"-/-")</f>
        <v>Biến phí</v>
      </c>
      <c r="F1725" s="169" t="str">
        <f>iferror(vlookup(C1725,'Master data'!$A$2:$C$29,2,0),"-/-")</f>
        <v>Chi phí hành chính</v>
      </c>
    </row>
    <row r="1726" ht="21.0" customHeight="1">
      <c r="A1726" s="165" t="s">
        <v>1349</v>
      </c>
      <c r="B1726" s="172" t="s">
        <v>1351</v>
      </c>
      <c r="C1726" s="167" t="s">
        <v>112</v>
      </c>
      <c r="D1726" s="168">
        <v>640000.0</v>
      </c>
      <c r="E1726" s="169" t="str">
        <f>iferror(vlookup(C1726,'Master data'!$A$2:$C$29,3,0),"-/-")</f>
        <v>Biến phí</v>
      </c>
      <c r="F1726" s="169" t="str">
        <f>iferror(vlookup(C1726,'Master data'!$A$2:$C$29,2,0),"-/-")</f>
        <v>Chi phí hành chính</v>
      </c>
    </row>
    <row r="1727" ht="21.0" customHeight="1">
      <c r="A1727" s="165" t="s">
        <v>1349</v>
      </c>
      <c r="B1727" s="172" t="s">
        <v>280</v>
      </c>
      <c r="C1727" s="167" t="s">
        <v>112</v>
      </c>
      <c r="D1727" s="168">
        <v>1175000.0</v>
      </c>
      <c r="E1727" s="169" t="str">
        <f>iferror(vlookup(C1727,'Master data'!$A$2:$C$29,3,0),"-/-")</f>
        <v>Biến phí</v>
      </c>
      <c r="F1727" s="169" t="str">
        <f>iferror(vlookup(C1727,'Master data'!$A$2:$C$29,2,0),"-/-")</f>
        <v>Chi phí hành chính</v>
      </c>
    </row>
    <row r="1728" ht="21.0" customHeight="1">
      <c r="A1728" s="165" t="s">
        <v>1349</v>
      </c>
      <c r="B1728" s="172" t="s">
        <v>275</v>
      </c>
      <c r="C1728" s="167" t="s">
        <v>112</v>
      </c>
      <c r="D1728" s="168">
        <v>235000.0</v>
      </c>
      <c r="E1728" s="169" t="str">
        <f>iferror(vlookup(C1728,'Master data'!$A$2:$C$29,3,0),"-/-")</f>
        <v>Biến phí</v>
      </c>
      <c r="F1728" s="169" t="str">
        <f>iferror(vlookup(C1728,'Master data'!$A$2:$C$29,2,0),"-/-")</f>
        <v>Chi phí hành chính</v>
      </c>
    </row>
    <row r="1729" ht="21.0" customHeight="1">
      <c r="A1729" s="165" t="s">
        <v>1349</v>
      </c>
      <c r="B1729" s="172" t="s">
        <v>1352</v>
      </c>
      <c r="C1729" s="167" t="s">
        <v>112</v>
      </c>
      <c r="D1729" s="168">
        <v>890000.0</v>
      </c>
      <c r="E1729" s="169" t="str">
        <f>iferror(vlookup(C1729,'Master data'!$A$2:$C$29,3,0),"-/-")</f>
        <v>Biến phí</v>
      </c>
      <c r="F1729" s="169" t="str">
        <f>iferror(vlookup(C1729,'Master data'!$A$2:$C$29,2,0),"-/-")</f>
        <v>Chi phí hành chính</v>
      </c>
    </row>
    <row r="1730" ht="21.0" customHeight="1">
      <c r="A1730" s="165" t="s">
        <v>1349</v>
      </c>
      <c r="B1730" s="172" t="s">
        <v>275</v>
      </c>
      <c r="C1730" s="167" t="s">
        <v>112</v>
      </c>
      <c r="D1730" s="168">
        <v>236000.0</v>
      </c>
      <c r="E1730" s="169" t="str">
        <f>iferror(vlookup(C1730,'Master data'!$A$2:$C$29,3,0),"-/-")</f>
        <v>Biến phí</v>
      </c>
      <c r="F1730" s="169" t="str">
        <f>iferror(vlookup(C1730,'Master data'!$A$2:$C$29,2,0),"-/-")</f>
        <v>Chi phí hành chính</v>
      </c>
    </row>
    <row r="1731" ht="21.0" customHeight="1">
      <c r="A1731" s="165" t="s">
        <v>1349</v>
      </c>
      <c r="B1731" s="172" t="s">
        <v>275</v>
      </c>
      <c r="C1731" s="167" t="s">
        <v>112</v>
      </c>
      <c r="D1731" s="168">
        <v>205000.0</v>
      </c>
      <c r="E1731" s="169" t="str">
        <f>iferror(vlookup(C1731,'Master data'!$A$2:$C$29,3,0),"-/-")</f>
        <v>Biến phí</v>
      </c>
      <c r="F1731" s="169" t="str">
        <f>iferror(vlookup(C1731,'Master data'!$A$2:$C$29,2,0),"-/-")</f>
        <v>Chi phí hành chính</v>
      </c>
    </row>
    <row r="1732" ht="21.0" customHeight="1">
      <c r="A1732" s="165" t="s">
        <v>1349</v>
      </c>
      <c r="B1732" s="172" t="s">
        <v>1352</v>
      </c>
      <c r="C1732" s="167" t="s">
        <v>112</v>
      </c>
      <c r="D1732" s="168">
        <v>1717000.0</v>
      </c>
      <c r="E1732" s="169" t="str">
        <f>iferror(vlookup(C1732,'Master data'!$A$2:$C$29,3,0),"-/-")</f>
        <v>Biến phí</v>
      </c>
      <c r="F1732" s="169" t="str">
        <f>iferror(vlookup(C1732,'Master data'!$A$2:$C$29,2,0),"-/-")</f>
        <v>Chi phí hành chính</v>
      </c>
    </row>
    <row r="1733" ht="21.0" customHeight="1">
      <c r="A1733" s="165" t="s">
        <v>1349</v>
      </c>
      <c r="B1733" s="172" t="s">
        <v>1353</v>
      </c>
      <c r="C1733" s="167" t="s">
        <v>112</v>
      </c>
      <c r="D1733" s="168">
        <v>5000000.0</v>
      </c>
      <c r="E1733" s="169" t="str">
        <f>iferror(vlookup(C1733,'Master data'!$A$2:$C$29,3,0),"-/-")</f>
        <v>Biến phí</v>
      </c>
      <c r="F1733" s="169" t="str">
        <f>iferror(vlookup(C1733,'Master data'!$A$2:$C$29,2,0),"-/-")</f>
        <v>Chi phí hành chính</v>
      </c>
    </row>
    <row r="1734" ht="21.0" customHeight="1">
      <c r="A1734" s="165" t="s">
        <v>1349</v>
      </c>
      <c r="B1734" s="172" t="s">
        <v>279</v>
      </c>
      <c r="C1734" s="167" t="s">
        <v>112</v>
      </c>
      <c r="D1734" s="168">
        <v>240000.0</v>
      </c>
      <c r="E1734" s="169" t="str">
        <f>iferror(vlookup(C1734,'Master data'!$A$2:$C$29,3,0),"-/-")</f>
        <v>Biến phí</v>
      </c>
      <c r="F1734" s="169" t="str">
        <f>iferror(vlookup(C1734,'Master data'!$A$2:$C$29,2,0),"-/-")</f>
        <v>Chi phí hành chính</v>
      </c>
    </row>
    <row r="1735" ht="21.0" customHeight="1">
      <c r="A1735" s="165" t="s">
        <v>1349</v>
      </c>
      <c r="B1735" s="172" t="s">
        <v>1350</v>
      </c>
      <c r="C1735" s="167" t="s">
        <v>112</v>
      </c>
      <c r="D1735" s="168">
        <v>227000.0</v>
      </c>
      <c r="E1735" s="169" t="str">
        <f>iferror(vlookup(C1735,'Master data'!$A$2:$C$29,3,0),"-/-")</f>
        <v>Biến phí</v>
      </c>
      <c r="F1735" s="169" t="str">
        <f>iferror(vlookup(C1735,'Master data'!$A$2:$C$29,2,0),"-/-")</f>
        <v>Chi phí hành chính</v>
      </c>
    </row>
    <row r="1736" ht="21.0" customHeight="1">
      <c r="A1736" s="165" t="s">
        <v>1349</v>
      </c>
      <c r="B1736" s="172" t="s">
        <v>1219</v>
      </c>
      <c r="C1736" s="167" t="s">
        <v>112</v>
      </c>
      <c r="D1736" s="168">
        <v>230000.0</v>
      </c>
      <c r="E1736" s="169" t="str">
        <f>iferror(vlookup(C1736,'Master data'!$A$2:$C$29,3,0),"-/-")</f>
        <v>Biến phí</v>
      </c>
      <c r="F1736" s="169" t="str">
        <f>iferror(vlookup(C1736,'Master data'!$A$2:$C$29,2,0),"-/-")</f>
        <v>Chi phí hành chính</v>
      </c>
    </row>
    <row r="1737" ht="21.0" customHeight="1">
      <c r="A1737" s="165" t="s">
        <v>1349</v>
      </c>
      <c r="B1737" s="172" t="s">
        <v>275</v>
      </c>
      <c r="C1737" s="167" t="s">
        <v>112</v>
      </c>
      <c r="D1737" s="168">
        <v>245000.0</v>
      </c>
      <c r="E1737" s="169" t="str">
        <f>iferror(vlookup(C1737,'Master data'!$A$2:$C$29,3,0),"-/-")</f>
        <v>Biến phí</v>
      </c>
      <c r="F1737" s="169" t="str">
        <f>iferror(vlookup(C1737,'Master data'!$A$2:$C$29,2,0),"-/-")</f>
        <v>Chi phí hành chính</v>
      </c>
    </row>
    <row r="1738" ht="21.0" customHeight="1">
      <c r="A1738" s="165" t="s">
        <v>1349</v>
      </c>
      <c r="B1738" s="172" t="s">
        <v>1354</v>
      </c>
      <c r="C1738" s="167" t="s">
        <v>112</v>
      </c>
      <c r="D1738" s="168">
        <v>620000.0</v>
      </c>
      <c r="E1738" s="169" t="str">
        <f>iferror(vlookup(C1738,'Master data'!$A$2:$C$29,3,0),"-/-")</f>
        <v>Biến phí</v>
      </c>
      <c r="F1738" s="169" t="str">
        <f>iferror(vlookup(C1738,'Master data'!$A$2:$C$29,2,0),"-/-")</f>
        <v>Chi phí hành chính</v>
      </c>
    </row>
    <row r="1739" ht="21.0" customHeight="1">
      <c r="A1739" s="165" t="s">
        <v>1349</v>
      </c>
      <c r="B1739" s="172" t="s">
        <v>1355</v>
      </c>
      <c r="C1739" s="167" t="s">
        <v>112</v>
      </c>
      <c r="D1739" s="168">
        <v>275000.0</v>
      </c>
      <c r="E1739" s="169" t="str">
        <f>iferror(vlookup(C1739,'Master data'!$A$2:$C$29,3,0),"-/-")</f>
        <v>Biến phí</v>
      </c>
      <c r="F1739" s="169" t="str">
        <f>iferror(vlookup(C1739,'Master data'!$A$2:$C$29,2,0),"-/-")</f>
        <v>Chi phí hành chính</v>
      </c>
    </row>
    <row r="1740" ht="21.0" customHeight="1">
      <c r="A1740" s="165" t="s">
        <v>1349</v>
      </c>
      <c r="B1740" s="172" t="s">
        <v>747</v>
      </c>
      <c r="C1740" s="167" t="s">
        <v>112</v>
      </c>
      <c r="D1740" s="168">
        <v>237000.0</v>
      </c>
      <c r="E1740" s="169" t="str">
        <f>iferror(vlookup(C1740,'Master data'!$A$2:$C$29,3,0),"-/-")</f>
        <v>Biến phí</v>
      </c>
      <c r="F1740" s="169" t="str">
        <f>iferror(vlookup(C1740,'Master data'!$A$2:$C$29,2,0),"-/-")</f>
        <v>Chi phí hành chính</v>
      </c>
    </row>
    <row r="1741" ht="21.0" customHeight="1">
      <c r="A1741" s="165" t="s">
        <v>1349</v>
      </c>
      <c r="B1741" s="172" t="s">
        <v>1356</v>
      </c>
      <c r="C1741" s="167" t="s">
        <v>112</v>
      </c>
      <c r="D1741" s="168">
        <v>1840000.0</v>
      </c>
      <c r="E1741" s="169" t="str">
        <f>iferror(vlookup(C1741,'Master data'!$A$2:$C$29,3,0),"-/-")</f>
        <v>Biến phí</v>
      </c>
      <c r="F1741" s="169" t="str">
        <f>iferror(vlookup(C1741,'Master data'!$A$2:$C$29,2,0),"-/-")</f>
        <v>Chi phí hành chính</v>
      </c>
    </row>
    <row r="1742" ht="21.0" customHeight="1">
      <c r="A1742" s="165" t="s">
        <v>1349</v>
      </c>
      <c r="B1742" s="172" t="s">
        <v>991</v>
      </c>
      <c r="C1742" s="167" t="s">
        <v>112</v>
      </c>
      <c r="D1742" s="168">
        <v>35000.0</v>
      </c>
      <c r="E1742" s="169" t="str">
        <f>iferror(vlookup(C1742,'Master data'!$A$2:$C$29,3,0),"-/-")</f>
        <v>Biến phí</v>
      </c>
      <c r="F1742" s="169" t="str">
        <f>iferror(vlookup(C1742,'Master data'!$A$2:$C$29,2,0),"-/-")</f>
        <v>Chi phí hành chính</v>
      </c>
    </row>
    <row r="1743" ht="21.0" customHeight="1">
      <c r="A1743" s="165" t="s">
        <v>1349</v>
      </c>
      <c r="B1743" s="172" t="s">
        <v>1140</v>
      </c>
      <c r="C1743" s="167" t="s">
        <v>112</v>
      </c>
      <c r="D1743" s="168">
        <v>275000.0</v>
      </c>
      <c r="E1743" s="169" t="str">
        <f>iferror(vlookup(C1743,'Master data'!$A$2:$C$29,3,0),"-/-")</f>
        <v>Biến phí</v>
      </c>
      <c r="F1743" s="169" t="str">
        <f>iferror(vlookup(C1743,'Master data'!$A$2:$C$29,2,0),"-/-")</f>
        <v>Chi phí hành chính</v>
      </c>
    </row>
    <row r="1744" ht="21.0" customHeight="1">
      <c r="A1744" s="165" t="s">
        <v>1349</v>
      </c>
      <c r="B1744" s="172" t="s">
        <v>1357</v>
      </c>
      <c r="C1744" s="167" t="s">
        <v>112</v>
      </c>
      <c r="D1744" s="168">
        <v>5041000.0</v>
      </c>
      <c r="E1744" s="169" t="str">
        <f>iferror(vlookup(C1744,'Master data'!$A$2:$C$29,3,0),"-/-")</f>
        <v>Biến phí</v>
      </c>
      <c r="F1744" s="169" t="str">
        <f>iferror(vlookup(C1744,'Master data'!$A$2:$C$29,2,0),"-/-")</f>
        <v>Chi phí hành chính</v>
      </c>
    </row>
    <row r="1745" ht="21.0" customHeight="1">
      <c r="A1745" s="165" t="s">
        <v>1349</v>
      </c>
      <c r="B1745" s="172" t="s">
        <v>1358</v>
      </c>
      <c r="C1745" s="167" t="s">
        <v>112</v>
      </c>
      <c r="D1745" s="168">
        <v>210000.0</v>
      </c>
      <c r="E1745" s="169" t="str">
        <f>iferror(vlookup(C1745,'Master data'!$A$2:$C$29,3,0),"-/-")</f>
        <v>Biến phí</v>
      </c>
      <c r="F1745" s="169" t="str">
        <f>iferror(vlookup(C1745,'Master data'!$A$2:$C$29,2,0),"-/-")</f>
        <v>Chi phí hành chính</v>
      </c>
    </row>
    <row r="1746" ht="21.0" customHeight="1">
      <c r="A1746" s="165" t="s">
        <v>1349</v>
      </c>
      <c r="B1746" s="172" t="s">
        <v>1359</v>
      </c>
      <c r="C1746" s="167" t="s">
        <v>112</v>
      </c>
      <c r="D1746" s="168">
        <v>236000.0</v>
      </c>
      <c r="E1746" s="169" t="str">
        <f>iferror(vlookup(C1746,'Master data'!$A$2:$C$29,3,0),"-/-")</f>
        <v>Biến phí</v>
      </c>
      <c r="F1746" s="169" t="str">
        <f>iferror(vlookup(C1746,'Master data'!$A$2:$C$29,2,0),"-/-")</f>
        <v>Chi phí hành chính</v>
      </c>
    </row>
    <row r="1747" ht="21.0" customHeight="1">
      <c r="A1747" s="165" t="s">
        <v>1349</v>
      </c>
      <c r="B1747" s="172" t="s">
        <v>1140</v>
      </c>
      <c r="C1747" s="167" t="s">
        <v>112</v>
      </c>
      <c r="D1747" s="168">
        <v>1840000.0</v>
      </c>
      <c r="E1747" s="169" t="str">
        <f>iferror(vlookup(C1747,'Master data'!$A$2:$C$29,3,0),"-/-")</f>
        <v>Biến phí</v>
      </c>
      <c r="F1747" s="169" t="str">
        <f>iferror(vlookup(C1747,'Master data'!$A$2:$C$29,2,0),"-/-")</f>
        <v>Chi phí hành chính</v>
      </c>
    </row>
    <row r="1748" ht="21.0" customHeight="1">
      <c r="A1748" s="165" t="s">
        <v>1349</v>
      </c>
      <c r="B1748" s="172" t="s">
        <v>1360</v>
      </c>
      <c r="C1748" s="167" t="s">
        <v>112</v>
      </c>
      <c r="D1748" s="168">
        <v>2400000.0</v>
      </c>
      <c r="E1748" s="169" t="str">
        <f>iferror(vlookup(C1748,'Master data'!$A$2:$C$29,3,0),"-/-")</f>
        <v>Biến phí</v>
      </c>
      <c r="F1748" s="169" t="str">
        <f>iferror(vlookup(C1748,'Master data'!$A$2:$C$29,2,0),"-/-")</f>
        <v>Chi phí hành chính</v>
      </c>
    </row>
    <row r="1749" ht="21.0" customHeight="1">
      <c r="A1749" s="165" t="s">
        <v>1349</v>
      </c>
      <c r="B1749" s="172" t="s">
        <v>1361</v>
      </c>
      <c r="C1749" s="167" t="s">
        <v>112</v>
      </c>
      <c r="D1749" s="168">
        <v>45000.0</v>
      </c>
      <c r="E1749" s="169" t="str">
        <f>iferror(vlookup(C1749,'Master data'!$A$2:$C$29,3,0),"-/-")</f>
        <v>Biến phí</v>
      </c>
      <c r="F1749" s="169" t="str">
        <f>iferror(vlookup(C1749,'Master data'!$A$2:$C$29,2,0),"-/-")</f>
        <v>Chi phí hành chính</v>
      </c>
    </row>
    <row r="1750" ht="21.0" customHeight="1">
      <c r="A1750" s="165" t="s">
        <v>1349</v>
      </c>
      <c r="B1750" s="172" t="s">
        <v>1362</v>
      </c>
      <c r="C1750" s="167" t="s">
        <v>112</v>
      </c>
      <c r="D1750" s="168">
        <v>170000.0</v>
      </c>
      <c r="E1750" s="169" t="str">
        <f>iferror(vlookup(C1750,'Master data'!$A$2:$C$29,3,0),"-/-")</f>
        <v>Biến phí</v>
      </c>
      <c r="F1750" s="169" t="str">
        <f>iferror(vlookup(C1750,'Master data'!$A$2:$C$29,2,0),"-/-")</f>
        <v>Chi phí hành chính</v>
      </c>
    </row>
    <row r="1751" ht="21.0" customHeight="1">
      <c r="A1751" s="165" t="s">
        <v>1349</v>
      </c>
      <c r="B1751" s="172" t="s">
        <v>1363</v>
      </c>
      <c r="C1751" s="167" t="s">
        <v>112</v>
      </c>
      <c r="D1751" s="168">
        <v>440000.0</v>
      </c>
      <c r="E1751" s="169" t="str">
        <f>iferror(vlookup(C1751,'Master data'!$A$2:$C$29,3,0),"-/-")</f>
        <v>Biến phí</v>
      </c>
      <c r="F1751" s="169" t="str">
        <f>iferror(vlookup(C1751,'Master data'!$A$2:$C$29,2,0),"-/-")</f>
        <v>Chi phí hành chính</v>
      </c>
    </row>
    <row r="1752" ht="21.0" customHeight="1">
      <c r="A1752" s="165" t="s">
        <v>1349</v>
      </c>
      <c r="B1752" s="172" t="s">
        <v>1364</v>
      </c>
      <c r="C1752" s="167" t="s">
        <v>112</v>
      </c>
      <c r="D1752" s="168">
        <v>1100000.0</v>
      </c>
      <c r="E1752" s="169" t="str">
        <f>iferror(vlookup(C1752,'Master data'!$A$2:$C$29,3,0),"-/-")</f>
        <v>Biến phí</v>
      </c>
      <c r="F1752" s="169" t="str">
        <f>iferror(vlookup(C1752,'Master data'!$A$2:$C$29,2,0),"-/-")</f>
        <v>Chi phí hành chính</v>
      </c>
    </row>
    <row r="1753" ht="21.0" customHeight="1">
      <c r="A1753" s="165" t="s">
        <v>1349</v>
      </c>
      <c r="B1753" s="172" t="s">
        <v>1365</v>
      </c>
      <c r="C1753" s="167" t="s">
        <v>95</v>
      </c>
      <c r="D1753" s="168">
        <v>218000.0</v>
      </c>
      <c r="E1753" s="169" t="str">
        <f>iferror(vlookup(C1753,'Master data'!$A$2:$C$29,3,0),"-/-")</f>
        <v>Biến phí</v>
      </c>
      <c r="F1753" s="169" t="str">
        <f>iferror(vlookup(C1753,'Master data'!$A$2:$C$29,2,0),"-/-")</f>
        <v>Chi phí bán hàng</v>
      </c>
    </row>
    <row r="1754" ht="21.0" customHeight="1">
      <c r="A1754" s="165" t="s">
        <v>1349</v>
      </c>
      <c r="B1754" s="172" t="s">
        <v>1366</v>
      </c>
      <c r="C1754" s="167" t="s">
        <v>95</v>
      </c>
      <c r="D1754" s="168">
        <v>4.76E7</v>
      </c>
      <c r="E1754" s="169" t="str">
        <f>iferror(vlookup(C1754,'Master data'!$A$2:$C$29,3,0),"-/-")</f>
        <v>Biến phí</v>
      </c>
      <c r="F1754" s="169" t="str">
        <f>iferror(vlookup(C1754,'Master data'!$A$2:$C$29,2,0),"-/-")</f>
        <v>Chi phí bán hàng</v>
      </c>
    </row>
    <row r="1755" ht="21.0" customHeight="1">
      <c r="A1755" s="165" t="s">
        <v>1349</v>
      </c>
      <c r="B1755" s="172" t="s">
        <v>1367</v>
      </c>
      <c r="C1755" s="167" t="s">
        <v>95</v>
      </c>
      <c r="D1755" s="168">
        <v>1081000.0</v>
      </c>
      <c r="E1755" s="169" t="str">
        <f>iferror(vlookup(C1755,'Master data'!$A$2:$C$29,3,0),"-/-")</f>
        <v>Biến phí</v>
      </c>
      <c r="F1755" s="169" t="str">
        <f>iferror(vlookup(C1755,'Master data'!$A$2:$C$29,2,0),"-/-")</f>
        <v>Chi phí bán hàng</v>
      </c>
    </row>
    <row r="1756" ht="21.0" customHeight="1">
      <c r="A1756" s="165" t="s">
        <v>1349</v>
      </c>
      <c r="B1756" s="172" t="s">
        <v>1368</v>
      </c>
      <c r="C1756" s="167" t="s">
        <v>95</v>
      </c>
      <c r="D1756" s="168">
        <v>1.3968E7</v>
      </c>
      <c r="E1756" s="169" t="str">
        <f>iferror(vlookup(C1756,'Master data'!$A$2:$C$29,3,0),"-/-")</f>
        <v>Biến phí</v>
      </c>
      <c r="F1756" s="169" t="str">
        <f>iferror(vlookup(C1756,'Master data'!$A$2:$C$29,2,0),"-/-")</f>
        <v>Chi phí bán hàng</v>
      </c>
    </row>
    <row r="1757" ht="21.0" customHeight="1">
      <c r="A1757" s="165" t="s">
        <v>1349</v>
      </c>
      <c r="B1757" s="172" t="s">
        <v>1369</v>
      </c>
      <c r="C1757" s="167" t="s">
        <v>95</v>
      </c>
      <c r="D1757" s="168">
        <v>200000.0</v>
      </c>
      <c r="E1757" s="169" t="str">
        <f>iferror(vlookup(C1757,'Master data'!$A$2:$C$29,3,0),"-/-")</f>
        <v>Biến phí</v>
      </c>
      <c r="F1757" s="169" t="str">
        <f>iferror(vlookup(C1757,'Master data'!$A$2:$C$29,2,0),"-/-")</f>
        <v>Chi phí bán hàng</v>
      </c>
    </row>
    <row r="1758" ht="21.0" customHeight="1">
      <c r="A1758" s="165" t="s">
        <v>1349</v>
      </c>
      <c r="B1758" s="172" t="s">
        <v>1370</v>
      </c>
      <c r="C1758" s="167" t="s">
        <v>95</v>
      </c>
      <c r="D1758" s="168">
        <v>4.455E7</v>
      </c>
      <c r="E1758" s="169" t="str">
        <f>iferror(vlookup(C1758,'Master data'!$A$2:$C$29,3,0),"-/-")</f>
        <v>Biến phí</v>
      </c>
      <c r="F1758" s="169" t="str">
        <f>iferror(vlookup(C1758,'Master data'!$A$2:$C$29,2,0),"-/-")</f>
        <v>Chi phí bán hàng</v>
      </c>
    </row>
    <row r="1759" ht="21.0" customHeight="1">
      <c r="A1759" s="165" t="s">
        <v>1349</v>
      </c>
      <c r="B1759" s="172" t="s">
        <v>1371</v>
      </c>
      <c r="C1759" s="167" t="s">
        <v>95</v>
      </c>
      <c r="D1759" s="168">
        <v>2576000.0</v>
      </c>
      <c r="E1759" s="169" t="str">
        <f>iferror(vlookup(C1759,'Master data'!$A$2:$C$29,3,0),"-/-")</f>
        <v>Biến phí</v>
      </c>
      <c r="F1759" s="169" t="str">
        <f>iferror(vlookup(C1759,'Master data'!$A$2:$C$29,2,0),"-/-")</f>
        <v>Chi phí bán hàng</v>
      </c>
    </row>
    <row r="1760" ht="21.0" customHeight="1">
      <c r="A1760" s="165" t="s">
        <v>1349</v>
      </c>
      <c r="B1760" s="172" t="s">
        <v>1372</v>
      </c>
      <c r="C1760" s="167" t="s">
        <v>95</v>
      </c>
      <c r="D1760" s="168">
        <v>2760000.0</v>
      </c>
      <c r="E1760" s="169" t="str">
        <f>iferror(vlookup(C1760,'Master data'!$A$2:$C$29,3,0),"-/-")</f>
        <v>Biến phí</v>
      </c>
      <c r="F1760" s="169" t="str">
        <f>iferror(vlookup(C1760,'Master data'!$A$2:$C$29,2,0),"-/-")</f>
        <v>Chi phí bán hàng</v>
      </c>
    </row>
    <row r="1761" ht="21.0" customHeight="1">
      <c r="A1761" s="165" t="s">
        <v>1349</v>
      </c>
      <c r="B1761" s="172" t="s">
        <v>1373</v>
      </c>
      <c r="C1761" s="167" t="s">
        <v>112</v>
      </c>
      <c r="D1761" s="168">
        <v>50000.0</v>
      </c>
      <c r="E1761" s="169" t="str">
        <f>iferror(vlookup(C1761,'Master data'!$A$2:$C$29,3,0),"-/-")</f>
        <v>Biến phí</v>
      </c>
      <c r="F1761" s="169" t="str">
        <f>iferror(vlookup(C1761,'Master data'!$A$2:$C$29,2,0),"-/-")</f>
        <v>Chi phí hành chính</v>
      </c>
    </row>
    <row r="1762" ht="21.0" customHeight="1">
      <c r="A1762" s="165" t="s">
        <v>1349</v>
      </c>
      <c r="B1762" s="172" t="s">
        <v>913</v>
      </c>
      <c r="C1762" s="167" t="s">
        <v>112</v>
      </c>
      <c r="D1762" s="168">
        <v>880000.0</v>
      </c>
      <c r="E1762" s="169" t="str">
        <f>iferror(vlookup(C1762,'Master data'!$A$2:$C$29,3,0),"-/-")</f>
        <v>Biến phí</v>
      </c>
      <c r="F1762" s="169" t="str">
        <f>iferror(vlookup(C1762,'Master data'!$A$2:$C$29,2,0),"-/-")</f>
        <v>Chi phí hành chính</v>
      </c>
    </row>
    <row r="1763" ht="21.0" customHeight="1">
      <c r="A1763" s="165" t="s">
        <v>1349</v>
      </c>
      <c r="B1763" s="172" t="s">
        <v>1374</v>
      </c>
      <c r="C1763" s="167" t="s">
        <v>112</v>
      </c>
      <c r="D1763" s="168">
        <v>2.0E7</v>
      </c>
      <c r="E1763" s="169" t="str">
        <f>iferror(vlookup(C1763,'Master data'!$A$2:$C$29,3,0),"-/-")</f>
        <v>Biến phí</v>
      </c>
      <c r="F1763" s="169" t="str">
        <f>iferror(vlookup(C1763,'Master data'!$A$2:$C$29,2,0),"-/-")</f>
        <v>Chi phí hành chính</v>
      </c>
    </row>
    <row r="1764" ht="21.0" customHeight="1">
      <c r="A1764" s="165" t="s">
        <v>1349</v>
      </c>
      <c r="B1764" s="172" t="s">
        <v>1375</v>
      </c>
      <c r="C1764" s="167" t="s">
        <v>112</v>
      </c>
      <c r="D1764" s="168">
        <v>850000.0</v>
      </c>
      <c r="E1764" s="169" t="str">
        <f>iferror(vlookup(C1764,'Master data'!$A$2:$C$29,3,0),"-/-")</f>
        <v>Biến phí</v>
      </c>
      <c r="F1764" s="169" t="str">
        <f>iferror(vlookup(C1764,'Master data'!$A$2:$C$29,2,0),"-/-")</f>
        <v>Chi phí hành chính</v>
      </c>
    </row>
    <row r="1765" ht="21.0" customHeight="1">
      <c r="A1765" s="165" t="s">
        <v>1349</v>
      </c>
      <c r="B1765" s="172" t="s">
        <v>1376</v>
      </c>
      <c r="C1765" s="167" t="s">
        <v>112</v>
      </c>
      <c r="D1765" s="168">
        <v>65000.0</v>
      </c>
      <c r="E1765" s="169" t="str">
        <f>iferror(vlookup(C1765,'Master data'!$A$2:$C$29,3,0),"-/-")</f>
        <v>Biến phí</v>
      </c>
      <c r="F1765" s="169" t="str">
        <f>iferror(vlookup(C1765,'Master data'!$A$2:$C$29,2,0),"-/-")</f>
        <v>Chi phí hành chính</v>
      </c>
    </row>
    <row r="1766" ht="21.0" customHeight="1">
      <c r="A1766" s="165" t="s">
        <v>1349</v>
      </c>
      <c r="B1766" s="172" t="s">
        <v>1377</v>
      </c>
      <c r="C1766" s="167" t="s">
        <v>926</v>
      </c>
      <c r="D1766" s="168">
        <v>9516000.0</v>
      </c>
      <c r="E1766" s="169" t="str">
        <f>iferror(vlookup(C1766,'Master data'!$A$2:$C$29,3,0),"-/-")</f>
        <v>Định phí</v>
      </c>
      <c r="F1766" s="169" t="str">
        <f>iferror(vlookup(C1766,'Master data'!$A$2:$C$29,2,0),"-/-")</f>
        <v>Chi phí hành chính</v>
      </c>
    </row>
    <row r="1767" ht="21.0" customHeight="1">
      <c r="A1767" s="165" t="s">
        <v>1349</v>
      </c>
      <c r="B1767" s="172" t="s">
        <v>370</v>
      </c>
      <c r="C1767" s="167" t="s">
        <v>112</v>
      </c>
      <c r="D1767" s="168">
        <v>1250000.0</v>
      </c>
      <c r="E1767" s="169" t="str">
        <f>iferror(vlookup(C1767,'Master data'!$A$2:$C$29,3,0),"-/-")</f>
        <v>Biến phí</v>
      </c>
      <c r="F1767" s="169" t="str">
        <f>iferror(vlookup(C1767,'Master data'!$A$2:$C$29,2,0),"-/-")</f>
        <v>Chi phí hành chính</v>
      </c>
    </row>
    <row r="1768" ht="21.0" customHeight="1">
      <c r="A1768" s="165" t="s">
        <v>1349</v>
      </c>
      <c r="B1768" s="172" t="s">
        <v>1378</v>
      </c>
      <c r="C1768" s="167" t="s">
        <v>112</v>
      </c>
      <c r="D1768" s="168">
        <v>95000.0</v>
      </c>
      <c r="E1768" s="169" t="str">
        <f>iferror(vlookup(C1768,'Master data'!$A$2:$C$29,3,0),"-/-")</f>
        <v>Biến phí</v>
      </c>
      <c r="F1768" s="169" t="str">
        <f>iferror(vlookup(C1768,'Master data'!$A$2:$C$29,2,0),"-/-")</f>
        <v>Chi phí hành chính</v>
      </c>
    </row>
    <row r="1769" ht="21.0" customHeight="1">
      <c r="A1769" s="165" t="s">
        <v>1349</v>
      </c>
      <c r="B1769" s="172" t="s">
        <v>1379</v>
      </c>
      <c r="C1769" s="167" t="s">
        <v>112</v>
      </c>
      <c r="D1769" s="168">
        <v>951000.0</v>
      </c>
      <c r="E1769" s="169" t="str">
        <f>iferror(vlookup(C1769,'Master data'!$A$2:$C$29,3,0),"-/-")</f>
        <v>Biến phí</v>
      </c>
      <c r="F1769" s="169" t="str">
        <f>iferror(vlookup(C1769,'Master data'!$A$2:$C$29,2,0),"-/-")</f>
        <v>Chi phí hành chính</v>
      </c>
    </row>
    <row r="1770" ht="21.0" customHeight="1">
      <c r="A1770" s="165" t="s">
        <v>1349</v>
      </c>
      <c r="B1770" s="172" t="s">
        <v>1380</v>
      </c>
      <c r="C1770" s="167" t="s">
        <v>112</v>
      </c>
      <c r="D1770" s="168">
        <v>1.0382E7</v>
      </c>
      <c r="E1770" s="169" t="str">
        <f>iferror(vlookup(C1770,'Master data'!$A$2:$C$29,3,0),"-/-")</f>
        <v>Biến phí</v>
      </c>
      <c r="F1770" s="169" t="str">
        <f>iferror(vlookup(C1770,'Master data'!$A$2:$C$29,2,0),"-/-")</f>
        <v>Chi phí hành chính</v>
      </c>
    </row>
    <row r="1771" ht="21.0" customHeight="1">
      <c r="A1771" s="165" t="s">
        <v>1349</v>
      </c>
      <c r="B1771" s="172" t="s">
        <v>913</v>
      </c>
      <c r="C1771" s="167" t="s">
        <v>112</v>
      </c>
      <c r="D1771" s="168">
        <v>35000.0</v>
      </c>
      <c r="E1771" s="169" t="str">
        <f>iferror(vlookup(C1771,'Master data'!$A$2:$C$29,3,0),"-/-")</f>
        <v>Biến phí</v>
      </c>
      <c r="F1771" s="169" t="str">
        <f>iferror(vlookup(C1771,'Master data'!$A$2:$C$29,2,0),"-/-")</f>
        <v>Chi phí hành chính</v>
      </c>
    </row>
    <row r="1772" ht="21.0" customHeight="1">
      <c r="A1772" s="165" t="s">
        <v>1349</v>
      </c>
      <c r="B1772" s="172" t="s">
        <v>1381</v>
      </c>
      <c r="C1772" s="167" t="s">
        <v>112</v>
      </c>
      <c r="D1772" s="168">
        <v>90000.0</v>
      </c>
      <c r="E1772" s="169" t="str">
        <f>iferror(vlookup(C1772,'Master data'!$A$2:$C$29,3,0),"-/-")</f>
        <v>Biến phí</v>
      </c>
      <c r="F1772" s="169" t="str">
        <f>iferror(vlookup(C1772,'Master data'!$A$2:$C$29,2,0),"-/-")</f>
        <v>Chi phí hành chính</v>
      </c>
    </row>
    <row r="1773" ht="21.0" customHeight="1">
      <c r="A1773" s="165" t="s">
        <v>1349</v>
      </c>
      <c r="B1773" s="172" t="s">
        <v>962</v>
      </c>
      <c r="C1773" s="167" t="s">
        <v>112</v>
      </c>
      <c r="D1773" s="168">
        <v>1035000.0</v>
      </c>
      <c r="E1773" s="169" t="str">
        <f>iferror(vlookup(C1773,'Master data'!$A$2:$C$29,3,0),"-/-")</f>
        <v>Biến phí</v>
      </c>
      <c r="F1773" s="169" t="str">
        <f>iferror(vlookup(C1773,'Master data'!$A$2:$C$29,2,0),"-/-")</f>
        <v>Chi phí hành chính</v>
      </c>
    </row>
    <row r="1774" ht="21.0" customHeight="1">
      <c r="A1774" s="165" t="s">
        <v>1349</v>
      </c>
      <c r="B1774" s="172" t="s">
        <v>1382</v>
      </c>
      <c r="C1774" s="167" t="s">
        <v>112</v>
      </c>
      <c r="D1774" s="168">
        <v>400000.0</v>
      </c>
      <c r="E1774" s="169" t="str">
        <f>iferror(vlookup(C1774,'Master data'!$A$2:$C$29,3,0),"-/-")</f>
        <v>Biến phí</v>
      </c>
      <c r="F1774" s="169" t="str">
        <f>iferror(vlookup(C1774,'Master data'!$A$2:$C$29,2,0),"-/-")</f>
        <v>Chi phí hành chính</v>
      </c>
    </row>
    <row r="1775" ht="21.0" customHeight="1">
      <c r="A1775" s="165" t="s">
        <v>1349</v>
      </c>
      <c r="B1775" s="172" t="s">
        <v>1383</v>
      </c>
      <c r="C1775" s="167" t="s">
        <v>112</v>
      </c>
      <c r="D1775" s="168">
        <v>140000.0</v>
      </c>
      <c r="E1775" s="169" t="str">
        <f>iferror(vlookup(C1775,'Master data'!$A$2:$C$29,3,0),"-/-")</f>
        <v>Biến phí</v>
      </c>
      <c r="F1775" s="169" t="str">
        <f>iferror(vlookup(C1775,'Master data'!$A$2:$C$29,2,0),"-/-")</f>
        <v>Chi phí hành chính</v>
      </c>
    </row>
    <row r="1776" ht="21.0" customHeight="1">
      <c r="A1776" s="165" t="s">
        <v>1349</v>
      </c>
      <c r="B1776" s="172" t="s">
        <v>1384</v>
      </c>
      <c r="C1776" s="167" t="s">
        <v>112</v>
      </c>
      <c r="D1776" s="168">
        <v>450000.0</v>
      </c>
      <c r="E1776" s="169" t="str">
        <f>iferror(vlookup(C1776,'Master data'!$A$2:$C$29,3,0),"-/-")</f>
        <v>Biến phí</v>
      </c>
      <c r="F1776" s="169" t="str">
        <f>iferror(vlookup(C1776,'Master data'!$A$2:$C$29,2,0),"-/-")</f>
        <v>Chi phí hành chính</v>
      </c>
    </row>
    <row r="1777" ht="21.0" customHeight="1">
      <c r="A1777" s="165" t="s">
        <v>1349</v>
      </c>
      <c r="B1777" s="172" t="s">
        <v>1385</v>
      </c>
      <c r="C1777" s="167" t="s">
        <v>112</v>
      </c>
      <c r="D1777" s="168">
        <v>118000.0</v>
      </c>
      <c r="E1777" s="169" t="str">
        <f>iferror(vlookup(C1777,'Master data'!$A$2:$C$29,3,0),"-/-")</f>
        <v>Biến phí</v>
      </c>
      <c r="F1777" s="169" t="str">
        <f>iferror(vlookup(C1777,'Master data'!$A$2:$C$29,2,0),"-/-")</f>
        <v>Chi phí hành chính</v>
      </c>
    </row>
    <row r="1778" ht="21.0" customHeight="1">
      <c r="A1778" s="165" t="s">
        <v>1349</v>
      </c>
      <c r="B1778" s="172" t="s">
        <v>1386</v>
      </c>
      <c r="C1778" s="167" t="s">
        <v>112</v>
      </c>
      <c r="D1778" s="168">
        <v>60000.0</v>
      </c>
      <c r="E1778" s="169" t="str">
        <f>iferror(vlookup(C1778,'Master data'!$A$2:$C$29,3,0),"-/-")</f>
        <v>Biến phí</v>
      </c>
      <c r="F1778" s="169" t="str">
        <f>iferror(vlookup(C1778,'Master data'!$A$2:$C$29,2,0),"-/-")</f>
        <v>Chi phí hành chính</v>
      </c>
    </row>
    <row r="1779" ht="21.0" customHeight="1">
      <c r="A1779" s="165" t="s">
        <v>1349</v>
      </c>
      <c r="B1779" s="172" t="s">
        <v>1387</v>
      </c>
      <c r="C1779" s="167" t="s">
        <v>112</v>
      </c>
      <c r="D1779" s="168">
        <v>100000.0</v>
      </c>
      <c r="E1779" s="169" t="str">
        <f>iferror(vlookup(C1779,'Master data'!$A$2:$C$29,3,0),"-/-")</f>
        <v>Biến phí</v>
      </c>
      <c r="F1779" s="169" t="str">
        <f>iferror(vlookup(C1779,'Master data'!$A$2:$C$29,2,0),"-/-")</f>
        <v>Chi phí hành chính</v>
      </c>
    </row>
    <row r="1780" ht="21.0" customHeight="1">
      <c r="A1780" s="165" t="s">
        <v>1349</v>
      </c>
      <c r="B1780" s="172" t="s">
        <v>1388</v>
      </c>
      <c r="C1780" s="167" t="s">
        <v>112</v>
      </c>
      <c r="D1780" s="168">
        <v>25000.0</v>
      </c>
      <c r="E1780" s="169" t="str">
        <f>iferror(vlookup(C1780,'Master data'!$A$2:$C$29,3,0),"-/-")</f>
        <v>Biến phí</v>
      </c>
      <c r="F1780" s="169" t="str">
        <f>iferror(vlookup(C1780,'Master data'!$A$2:$C$29,2,0),"-/-")</f>
        <v>Chi phí hành chính</v>
      </c>
    </row>
    <row r="1781" ht="21.0" customHeight="1">
      <c r="A1781" s="165" t="s">
        <v>1349</v>
      </c>
      <c r="B1781" s="172" t="s">
        <v>1389</v>
      </c>
      <c r="C1781" s="167" t="s">
        <v>112</v>
      </c>
      <c r="D1781" s="168">
        <v>2250000.0</v>
      </c>
      <c r="E1781" s="169" t="str">
        <f>iferror(vlookup(C1781,'Master data'!$A$2:$C$29,3,0),"-/-")</f>
        <v>Biến phí</v>
      </c>
      <c r="F1781" s="169" t="str">
        <f>iferror(vlookup(C1781,'Master data'!$A$2:$C$29,2,0),"-/-")</f>
        <v>Chi phí hành chính</v>
      </c>
    </row>
    <row r="1782" ht="21.0" customHeight="1">
      <c r="A1782" s="165" t="s">
        <v>1349</v>
      </c>
      <c r="B1782" s="172" t="s">
        <v>1025</v>
      </c>
      <c r="C1782" s="167" t="s">
        <v>112</v>
      </c>
      <c r="D1782" s="168">
        <v>168000.0</v>
      </c>
      <c r="E1782" s="169" t="str">
        <f>iferror(vlookup(C1782,'Master data'!$A$2:$C$29,3,0),"-/-")</f>
        <v>Biến phí</v>
      </c>
      <c r="F1782" s="169" t="str">
        <f>iferror(vlookup(C1782,'Master data'!$A$2:$C$29,2,0),"-/-")</f>
        <v>Chi phí hành chính</v>
      </c>
    </row>
    <row r="1783" ht="21.0" customHeight="1">
      <c r="A1783" s="165" t="s">
        <v>1349</v>
      </c>
      <c r="B1783" s="172" t="s">
        <v>1390</v>
      </c>
      <c r="C1783" s="167" t="s">
        <v>112</v>
      </c>
      <c r="D1783" s="168">
        <v>200000.0</v>
      </c>
      <c r="E1783" s="169" t="str">
        <f>iferror(vlookup(C1783,'Master data'!$A$2:$C$29,3,0),"-/-")</f>
        <v>Biến phí</v>
      </c>
      <c r="F1783" s="169" t="str">
        <f>iferror(vlookup(C1783,'Master data'!$A$2:$C$29,2,0),"-/-")</f>
        <v>Chi phí hành chính</v>
      </c>
    </row>
    <row r="1784" ht="21.0" customHeight="1">
      <c r="A1784" s="165" t="s">
        <v>1349</v>
      </c>
      <c r="B1784" s="172" t="s">
        <v>1391</v>
      </c>
      <c r="C1784" s="167" t="s">
        <v>112</v>
      </c>
      <c r="D1784" s="168">
        <v>390000.0</v>
      </c>
      <c r="E1784" s="169" t="str">
        <f>iferror(vlookup(C1784,'Master data'!$A$2:$C$29,3,0),"-/-")</f>
        <v>Biến phí</v>
      </c>
      <c r="F1784" s="169" t="str">
        <f>iferror(vlookup(C1784,'Master data'!$A$2:$C$29,2,0),"-/-")</f>
        <v>Chi phí hành chính</v>
      </c>
    </row>
    <row r="1785" ht="21.0" customHeight="1">
      <c r="A1785" s="165" t="s">
        <v>1349</v>
      </c>
      <c r="B1785" s="172" t="s">
        <v>1392</v>
      </c>
      <c r="C1785" s="167" t="s">
        <v>112</v>
      </c>
      <c r="D1785" s="168">
        <v>1.6E7</v>
      </c>
      <c r="E1785" s="169" t="str">
        <f>iferror(vlookup(C1785,'Master data'!$A$2:$C$29,3,0),"-/-")</f>
        <v>Biến phí</v>
      </c>
      <c r="F1785" s="169" t="str">
        <f>iferror(vlookup(C1785,'Master data'!$A$2:$C$29,2,0),"-/-")</f>
        <v>Chi phí hành chính</v>
      </c>
    </row>
    <row r="1786" ht="21.0" customHeight="1">
      <c r="A1786" s="165" t="s">
        <v>1349</v>
      </c>
      <c r="B1786" s="172" t="s">
        <v>1393</v>
      </c>
      <c r="C1786" s="167" t="s">
        <v>112</v>
      </c>
      <c r="D1786" s="168">
        <v>2.292E7</v>
      </c>
      <c r="E1786" s="169" t="str">
        <f>iferror(vlookup(C1786,'Master data'!$A$2:$C$29,3,0),"-/-")</f>
        <v>Biến phí</v>
      </c>
      <c r="F1786" s="169" t="str">
        <f>iferror(vlookup(C1786,'Master data'!$A$2:$C$29,2,0),"-/-")</f>
        <v>Chi phí hành chính</v>
      </c>
    </row>
    <row r="1787" ht="21.0" customHeight="1">
      <c r="A1787" s="165" t="s">
        <v>1349</v>
      </c>
      <c r="B1787" s="172" t="s">
        <v>1394</v>
      </c>
      <c r="C1787" s="167" t="s">
        <v>112</v>
      </c>
      <c r="D1787" s="168">
        <v>1.05E7</v>
      </c>
      <c r="E1787" s="169" t="str">
        <f>iferror(vlookup(C1787,'Master data'!$A$2:$C$29,3,0),"-/-")</f>
        <v>Biến phí</v>
      </c>
      <c r="F1787" s="169" t="str">
        <f>iferror(vlookup(C1787,'Master data'!$A$2:$C$29,2,0),"-/-")</f>
        <v>Chi phí hành chính</v>
      </c>
    </row>
    <row r="1788" ht="21.0" customHeight="1">
      <c r="A1788" s="165" t="s">
        <v>1349</v>
      </c>
      <c r="B1788" s="172" t="s">
        <v>1326</v>
      </c>
      <c r="C1788" s="167" t="s">
        <v>112</v>
      </c>
      <c r="D1788" s="168">
        <v>324000.0</v>
      </c>
      <c r="E1788" s="169" t="str">
        <f>iferror(vlookup(C1788,'Master data'!$A$2:$C$29,3,0),"-/-")</f>
        <v>Biến phí</v>
      </c>
      <c r="F1788" s="169" t="str">
        <f>iferror(vlookup(C1788,'Master data'!$A$2:$C$29,2,0),"-/-")</f>
        <v>Chi phí hành chính</v>
      </c>
    </row>
    <row r="1789" ht="21.0" customHeight="1">
      <c r="A1789" s="165" t="s">
        <v>1349</v>
      </c>
      <c r="B1789" s="172" t="s">
        <v>1395</v>
      </c>
      <c r="C1789" s="167" t="s">
        <v>112</v>
      </c>
      <c r="D1789" s="168">
        <v>395000.0</v>
      </c>
      <c r="E1789" s="169" t="str">
        <f>iferror(vlookup(C1789,'Master data'!$A$2:$C$29,3,0),"-/-")</f>
        <v>Biến phí</v>
      </c>
      <c r="F1789" s="169" t="str">
        <f>iferror(vlookup(C1789,'Master data'!$A$2:$C$29,2,0),"-/-")</f>
        <v>Chi phí hành chính</v>
      </c>
    </row>
    <row r="1790" ht="21.0" customHeight="1">
      <c r="A1790" s="165" t="s">
        <v>1349</v>
      </c>
      <c r="B1790" s="172" t="s">
        <v>1396</v>
      </c>
      <c r="C1790" s="167" t="s">
        <v>112</v>
      </c>
      <c r="D1790" s="168">
        <v>5195680.0</v>
      </c>
      <c r="E1790" s="169" t="str">
        <f>iferror(vlookup(C1790,'Master data'!$A$2:$C$29,3,0),"-/-")</f>
        <v>Biến phí</v>
      </c>
      <c r="F1790" s="169" t="str">
        <f>iferror(vlookup(C1790,'Master data'!$A$2:$C$29,2,0),"-/-")</f>
        <v>Chi phí hành chính</v>
      </c>
    </row>
    <row r="1791" ht="21.0" customHeight="1">
      <c r="A1791" s="165" t="s">
        <v>1349</v>
      </c>
      <c r="B1791" s="172" t="s">
        <v>289</v>
      </c>
      <c r="C1791" s="167" t="s">
        <v>112</v>
      </c>
      <c r="D1791" s="168">
        <v>2000000.0</v>
      </c>
      <c r="E1791" s="169" t="str">
        <f>iferror(vlookup(C1791,'Master data'!$A$2:$C$29,3,0),"-/-")</f>
        <v>Biến phí</v>
      </c>
      <c r="F1791" s="169" t="str">
        <f>iferror(vlookup(C1791,'Master data'!$A$2:$C$29,2,0),"-/-")</f>
        <v>Chi phí hành chính</v>
      </c>
    </row>
    <row r="1792" ht="21.0" customHeight="1">
      <c r="A1792" s="165" t="s">
        <v>1349</v>
      </c>
      <c r="B1792" s="172" t="s">
        <v>1397</v>
      </c>
      <c r="C1792" s="167" t="s">
        <v>112</v>
      </c>
      <c r="D1792" s="168">
        <v>160000.0</v>
      </c>
      <c r="E1792" s="169" t="str">
        <f>iferror(vlookup(C1792,'Master data'!$A$2:$C$29,3,0),"-/-")</f>
        <v>Biến phí</v>
      </c>
      <c r="F1792" s="169" t="str">
        <f>iferror(vlookup(C1792,'Master data'!$A$2:$C$29,2,0),"-/-")</f>
        <v>Chi phí hành chính</v>
      </c>
    </row>
    <row r="1793" ht="21.0" customHeight="1">
      <c r="A1793" s="165" t="s">
        <v>1349</v>
      </c>
      <c r="B1793" s="172" t="s">
        <v>913</v>
      </c>
      <c r="C1793" s="167" t="s">
        <v>112</v>
      </c>
      <c r="D1793" s="168">
        <v>384000.0</v>
      </c>
      <c r="E1793" s="169" t="str">
        <f>iferror(vlookup(C1793,'Master data'!$A$2:$C$29,3,0),"-/-")</f>
        <v>Biến phí</v>
      </c>
      <c r="F1793" s="169" t="str">
        <f>iferror(vlookup(C1793,'Master data'!$A$2:$C$29,2,0),"-/-")</f>
        <v>Chi phí hành chính</v>
      </c>
    </row>
    <row r="1794" ht="21.0" customHeight="1">
      <c r="A1794" s="165" t="s">
        <v>1349</v>
      </c>
      <c r="B1794" s="172" t="s">
        <v>1398</v>
      </c>
      <c r="C1794" s="167" t="s">
        <v>112</v>
      </c>
      <c r="D1794" s="168">
        <v>900000.0</v>
      </c>
      <c r="E1794" s="169" t="str">
        <f>iferror(vlookup(C1794,'Master data'!$A$2:$C$29,3,0),"-/-")</f>
        <v>Biến phí</v>
      </c>
      <c r="F1794" s="169" t="str">
        <f>iferror(vlookup(C1794,'Master data'!$A$2:$C$29,2,0),"-/-")</f>
        <v>Chi phí hành chính</v>
      </c>
    </row>
    <row r="1795" ht="21.0" customHeight="1">
      <c r="A1795" s="165" t="s">
        <v>1349</v>
      </c>
      <c r="B1795" s="172" t="s">
        <v>1399</v>
      </c>
      <c r="C1795" s="167" t="s">
        <v>112</v>
      </c>
      <c r="D1795" s="168">
        <v>1.1356E7</v>
      </c>
      <c r="E1795" s="169" t="str">
        <f>iferror(vlookup(C1795,'Master data'!$A$2:$C$29,3,0),"-/-")</f>
        <v>Biến phí</v>
      </c>
      <c r="F1795" s="169" t="str">
        <f>iferror(vlookup(C1795,'Master data'!$A$2:$C$29,2,0),"-/-")</f>
        <v>Chi phí hành chính</v>
      </c>
    </row>
    <row r="1796" ht="21.0" customHeight="1">
      <c r="A1796" s="165" t="s">
        <v>1349</v>
      </c>
      <c r="B1796" s="172" t="s">
        <v>1400</v>
      </c>
      <c r="C1796" s="167" t="s">
        <v>112</v>
      </c>
      <c r="D1796" s="168">
        <v>60000.0</v>
      </c>
      <c r="E1796" s="169" t="str">
        <f>iferror(vlookup(C1796,'Master data'!$A$2:$C$29,3,0),"-/-")</f>
        <v>Biến phí</v>
      </c>
      <c r="F1796" s="169" t="str">
        <f>iferror(vlookup(C1796,'Master data'!$A$2:$C$29,2,0),"-/-")</f>
        <v>Chi phí hành chính</v>
      </c>
    </row>
    <row r="1797" ht="21.0" customHeight="1">
      <c r="A1797" s="165" t="s">
        <v>1349</v>
      </c>
      <c r="B1797" s="172" t="s">
        <v>1401</v>
      </c>
      <c r="C1797" s="167" t="s">
        <v>112</v>
      </c>
      <c r="D1797" s="168">
        <v>100000.0</v>
      </c>
      <c r="E1797" s="169" t="str">
        <f>iferror(vlookup(C1797,'Master data'!$A$2:$C$29,3,0),"-/-")</f>
        <v>Biến phí</v>
      </c>
      <c r="F1797" s="169" t="str">
        <f>iferror(vlookup(C1797,'Master data'!$A$2:$C$29,2,0),"-/-")</f>
        <v>Chi phí hành chính</v>
      </c>
    </row>
    <row r="1798" ht="21.0" customHeight="1">
      <c r="A1798" s="165" t="s">
        <v>1349</v>
      </c>
      <c r="B1798" s="172" t="s">
        <v>1402</v>
      </c>
      <c r="C1798" s="167" t="s">
        <v>112</v>
      </c>
      <c r="D1798" s="168">
        <v>4500000.0</v>
      </c>
      <c r="E1798" s="169" t="str">
        <f>iferror(vlookup(C1798,'Master data'!$A$2:$C$29,3,0),"-/-")</f>
        <v>Biến phí</v>
      </c>
      <c r="F1798" s="169" t="str">
        <f>iferror(vlookup(C1798,'Master data'!$A$2:$C$29,2,0),"-/-")</f>
        <v>Chi phí hành chính</v>
      </c>
    </row>
    <row r="1799" ht="21.0" customHeight="1">
      <c r="A1799" s="165" t="s">
        <v>1349</v>
      </c>
      <c r="B1799" s="172" t="s">
        <v>1403</v>
      </c>
      <c r="C1799" s="167" t="s">
        <v>112</v>
      </c>
      <c r="D1799" s="168">
        <v>75000.0</v>
      </c>
      <c r="E1799" s="169" t="str">
        <f>iferror(vlookup(C1799,'Master data'!$A$2:$C$29,3,0),"-/-")</f>
        <v>Biến phí</v>
      </c>
      <c r="F1799" s="169" t="str">
        <f>iferror(vlookup(C1799,'Master data'!$A$2:$C$29,2,0),"-/-")</f>
        <v>Chi phí hành chính</v>
      </c>
    </row>
    <row r="1800" ht="21.0" customHeight="1">
      <c r="A1800" s="165" t="s">
        <v>1349</v>
      </c>
      <c r="B1800" s="172" t="s">
        <v>1404</v>
      </c>
      <c r="C1800" s="167" t="s">
        <v>106</v>
      </c>
      <c r="D1800" s="168">
        <v>4144958.0</v>
      </c>
      <c r="E1800" s="169" t="str">
        <f>iferror(vlookup(C1800,'Master data'!$A$2:$C$29,3,0),"-/-")</f>
        <v>Biến phí</v>
      </c>
      <c r="F1800" s="169" t="str">
        <f>iferror(vlookup(C1800,'Master data'!$A$2:$C$29,2,0),"-/-")</f>
        <v>Chi phí bán hàng</v>
      </c>
    </row>
    <row r="1801" ht="21.0" customHeight="1">
      <c r="A1801" s="165" t="s">
        <v>1349</v>
      </c>
      <c r="B1801" s="172" t="s">
        <v>1405</v>
      </c>
      <c r="C1801" s="167" t="s">
        <v>112</v>
      </c>
      <c r="D1801" s="168">
        <v>500000.0</v>
      </c>
      <c r="E1801" s="169" t="str">
        <f>iferror(vlookup(C1801,'Master data'!$A$2:$C$29,3,0),"-/-")</f>
        <v>Biến phí</v>
      </c>
      <c r="F1801" s="169" t="str">
        <f>iferror(vlookup(C1801,'Master data'!$A$2:$C$29,2,0),"-/-")</f>
        <v>Chi phí hành chính</v>
      </c>
    </row>
    <row r="1802" ht="21.0" customHeight="1">
      <c r="A1802" s="165" t="s">
        <v>1349</v>
      </c>
      <c r="B1802" s="172" t="s">
        <v>1194</v>
      </c>
      <c r="C1802" s="167" t="s">
        <v>112</v>
      </c>
      <c r="D1802" s="168">
        <v>870000.0</v>
      </c>
      <c r="E1802" s="169" t="str">
        <f>iferror(vlookup(C1802,'Master data'!$A$2:$C$29,3,0),"-/-")</f>
        <v>Biến phí</v>
      </c>
      <c r="F1802" s="169" t="str">
        <f>iferror(vlookup(C1802,'Master data'!$A$2:$C$29,2,0),"-/-")</f>
        <v>Chi phí hành chính</v>
      </c>
    </row>
    <row r="1803" ht="21.0" customHeight="1">
      <c r="A1803" s="165" t="s">
        <v>1349</v>
      </c>
      <c r="B1803" s="172" t="s">
        <v>343</v>
      </c>
      <c r="C1803" s="167" t="s">
        <v>112</v>
      </c>
      <c r="D1803" s="168">
        <v>850000.0</v>
      </c>
      <c r="E1803" s="169" t="str">
        <f>iferror(vlookup(C1803,'Master data'!$A$2:$C$29,3,0),"-/-")</f>
        <v>Biến phí</v>
      </c>
      <c r="F1803" s="169" t="str">
        <f>iferror(vlookup(C1803,'Master data'!$A$2:$C$29,2,0),"-/-")</f>
        <v>Chi phí hành chính</v>
      </c>
    </row>
    <row r="1804" ht="21.0" customHeight="1">
      <c r="A1804" s="165" t="s">
        <v>1349</v>
      </c>
      <c r="B1804" s="172" t="s">
        <v>344</v>
      </c>
      <c r="C1804" s="167" t="s">
        <v>112</v>
      </c>
      <c r="D1804" s="168">
        <v>85000.0</v>
      </c>
      <c r="E1804" s="169" t="str">
        <f>iferror(vlookup(C1804,'Master data'!$A$2:$C$29,3,0),"-/-")</f>
        <v>Biến phí</v>
      </c>
      <c r="F1804" s="169" t="str">
        <f>iferror(vlookup(C1804,'Master data'!$A$2:$C$29,2,0),"-/-")</f>
        <v>Chi phí hành chính</v>
      </c>
    </row>
    <row r="1805" ht="21.0" customHeight="1">
      <c r="A1805" s="165" t="s">
        <v>1349</v>
      </c>
      <c r="B1805" s="172" t="s">
        <v>1194</v>
      </c>
      <c r="C1805" s="167" t="s">
        <v>112</v>
      </c>
      <c r="D1805" s="168">
        <v>160000.0</v>
      </c>
      <c r="E1805" s="169" t="str">
        <f>iferror(vlookup(C1805,'Master data'!$A$2:$C$29,3,0),"-/-")</f>
        <v>Biến phí</v>
      </c>
      <c r="F1805" s="169" t="str">
        <f>iferror(vlookup(C1805,'Master data'!$A$2:$C$29,2,0),"-/-")</f>
        <v>Chi phí hành chính</v>
      </c>
    </row>
    <row r="1806" ht="21.0" customHeight="1">
      <c r="A1806" s="165" t="s">
        <v>1349</v>
      </c>
      <c r="B1806" s="172" t="s">
        <v>343</v>
      </c>
      <c r="C1806" s="167" t="s">
        <v>112</v>
      </c>
      <c r="D1806" s="168">
        <v>700000.0</v>
      </c>
      <c r="E1806" s="169" t="str">
        <f>iferror(vlookup(C1806,'Master data'!$A$2:$C$29,3,0),"-/-")</f>
        <v>Biến phí</v>
      </c>
      <c r="F1806" s="169" t="str">
        <f>iferror(vlookup(C1806,'Master data'!$A$2:$C$29,2,0),"-/-")</f>
        <v>Chi phí hành chính</v>
      </c>
    </row>
    <row r="1807" ht="21.0" customHeight="1">
      <c r="A1807" s="165" t="s">
        <v>1349</v>
      </c>
      <c r="B1807" s="172" t="s">
        <v>344</v>
      </c>
      <c r="C1807" s="167" t="s">
        <v>112</v>
      </c>
      <c r="D1807" s="168">
        <v>95000.0</v>
      </c>
      <c r="E1807" s="169" t="str">
        <f>iferror(vlookup(C1807,'Master data'!$A$2:$C$29,3,0),"-/-")</f>
        <v>Biến phí</v>
      </c>
      <c r="F1807" s="169" t="str">
        <f>iferror(vlookup(C1807,'Master data'!$A$2:$C$29,2,0),"-/-")</f>
        <v>Chi phí hành chính</v>
      </c>
    </row>
    <row r="1808" ht="21.0" customHeight="1">
      <c r="A1808" s="165" t="s">
        <v>1349</v>
      </c>
      <c r="B1808" s="172" t="s">
        <v>1194</v>
      </c>
      <c r="C1808" s="167" t="s">
        <v>112</v>
      </c>
      <c r="D1808" s="168">
        <v>610000.0</v>
      </c>
      <c r="E1808" s="169" t="str">
        <f>iferror(vlookup(C1808,'Master data'!$A$2:$C$29,3,0),"-/-")</f>
        <v>Biến phí</v>
      </c>
      <c r="F1808" s="169" t="str">
        <f>iferror(vlookup(C1808,'Master data'!$A$2:$C$29,2,0),"-/-")</f>
        <v>Chi phí hành chính</v>
      </c>
    </row>
    <row r="1809" ht="21.0" customHeight="1">
      <c r="A1809" s="165" t="s">
        <v>1349</v>
      </c>
      <c r="B1809" s="172" t="s">
        <v>1194</v>
      </c>
      <c r="C1809" s="167" t="s">
        <v>112</v>
      </c>
      <c r="D1809" s="168">
        <v>500000.0</v>
      </c>
      <c r="E1809" s="169" t="str">
        <f>iferror(vlookup(C1809,'Master data'!$A$2:$C$29,3,0),"-/-")</f>
        <v>Biến phí</v>
      </c>
      <c r="F1809" s="169" t="str">
        <f>iferror(vlookup(C1809,'Master data'!$A$2:$C$29,2,0),"-/-")</f>
        <v>Chi phí hành chính</v>
      </c>
    </row>
    <row r="1810" ht="21.0" customHeight="1">
      <c r="A1810" s="165" t="s">
        <v>1349</v>
      </c>
      <c r="B1810" s="172" t="s">
        <v>491</v>
      </c>
      <c r="C1810" s="167" t="s">
        <v>112</v>
      </c>
      <c r="D1810" s="168">
        <v>780000.0</v>
      </c>
      <c r="E1810" s="169" t="str">
        <f>iferror(vlookup(C1810,'Master data'!$A$2:$C$29,3,0),"-/-")</f>
        <v>Biến phí</v>
      </c>
      <c r="F1810" s="169" t="str">
        <f>iferror(vlookup(C1810,'Master data'!$A$2:$C$29,2,0),"-/-")</f>
        <v>Chi phí hành chính</v>
      </c>
    </row>
    <row r="1811" ht="21.0" customHeight="1">
      <c r="A1811" s="165" t="s">
        <v>1349</v>
      </c>
      <c r="B1811" s="172" t="s">
        <v>344</v>
      </c>
      <c r="C1811" s="167" t="s">
        <v>112</v>
      </c>
      <c r="D1811" s="168">
        <v>70000.0</v>
      </c>
      <c r="E1811" s="169" t="str">
        <f>iferror(vlookup(C1811,'Master data'!$A$2:$C$29,3,0),"-/-")</f>
        <v>Biến phí</v>
      </c>
      <c r="F1811" s="169" t="str">
        <f>iferror(vlookup(C1811,'Master data'!$A$2:$C$29,2,0),"-/-")</f>
        <v>Chi phí hành chính</v>
      </c>
    </row>
    <row r="1812" ht="21.0" customHeight="1">
      <c r="A1812" s="165" t="s">
        <v>1349</v>
      </c>
      <c r="B1812" s="172" t="s">
        <v>1194</v>
      </c>
      <c r="C1812" s="167" t="s">
        <v>112</v>
      </c>
      <c r="D1812" s="168">
        <v>1140000.0</v>
      </c>
      <c r="E1812" s="169" t="str">
        <f>iferror(vlookup(C1812,'Master data'!$A$2:$C$29,3,0),"-/-")</f>
        <v>Biến phí</v>
      </c>
      <c r="F1812" s="169" t="str">
        <f>iferror(vlookup(C1812,'Master data'!$A$2:$C$29,2,0),"-/-")</f>
        <v>Chi phí hành chính</v>
      </c>
    </row>
    <row r="1813" ht="21.0" customHeight="1">
      <c r="A1813" s="165" t="s">
        <v>1349</v>
      </c>
      <c r="B1813" s="172" t="s">
        <v>1194</v>
      </c>
      <c r="C1813" s="167" t="s">
        <v>112</v>
      </c>
      <c r="D1813" s="168">
        <v>800000.0</v>
      </c>
      <c r="E1813" s="169" t="str">
        <f>iferror(vlookup(C1813,'Master data'!$A$2:$C$29,3,0),"-/-")</f>
        <v>Biến phí</v>
      </c>
      <c r="F1813" s="169" t="str">
        <f>iferror(vlookup(C1813,'Master data'!$A$2:$C$29,2,0),"-/-")</f>
        <v>Chi phí hành chính</v>
      </c>
    </row>
    <row r="1814" ht="21.0" customHeight="1">
      <c r="A1814" s="165" t="s">
        <v>1349</v>
      </c>
      <c r="B1814" s="172" t="s">
        <v>1194</v>
      </c>
      <c r="C1814" s="167" t="s">
        <v>112</v>
      </c>
      <c r="D1814" s="168">
        <v>1190000.0</v>
      </c>
      <c r="E1814" s="169" t="str">
        <f>iferror(vlookup(C1814,'Master data'!$A$2:$C$29,3,0),"-/-")</f>
        <v>Biến phí</v>
      </c>
      <c r="F1814" s="169" t="str">
        <f>iferror(vlookup(C1814,'Master data'!$A$2:$C$29,2,0),"-/-")</f>
        <v>Chi phí hành chính</v>
      </c>
    </row>
    <row r="1815" ht="21.0" customHeight="1">
      <c r="A1815" s="165" t="s">
        <v>1349</v>
      </c>
      <c r="B1815" s="172" t="s">
        <v>344</v>
      </c>
      <c r="C1815" s="167" t="s">
        <v>112</v>
      </c>
      <c r="D1815" s="168">
        <v>120000.0</v>
      </c>
      <c r="E1815" s="169" t="str">
        <f>iferror(vlookup(C1815,'Master data'!$A$2:$C$29,3,0),"-/-")</f>
        <v>Biến phí</v>
      </c>
      <c r="F1815" s="169" t="str">
        <f>iferror(vlookup(C1815,'Master data'!$A$2:$C$29,2,0),"-/-")</f>
        <v>Chi phí hành chính</v>
      </c>
    </row>
    <row r="1816" ht="21.0" customHeight="1">
      <c r="A1816" s="165" t="s">
        <v>1349</v>
      </c>
      <c r="B1816" s="172" t="s">
        <v>343</v>
      </c>
      <c r="C1816" s="167" t="s">
        <v>112</v>
      </c>
      <c r="D1816" s="168">
        <v>1500000.0</v>
      </c>
      <c r="E1816" s="169" t="str">
        <f>iferror(vlookup(C1816,'Master data'!$A$2:$C$29,3,0),"-/-")</f>
        <v>Biến phí</v>
      </c>
      <c r="F1816" s="169" t="str">
        <f>iferror(vlookup(C1816,'Master data'!$A$2:$C$29,2,0),"-/-")</f>
        <v>Chi phí hành chính</v>
      </c>
    </row>
    <row r="1817" ht="21.0" customHeight="1">
      <c r="A1817" s="165" t="s">
        <v>1349</v>
      </c>
      <c r="B1817" s="172" t="s">
        <v>1194</v>
      </c>
      <c r="C1817" s="167" t="s">
        <v>112</v>
      </c>
      <c r="D1817" s="168">
        <v>120000.0</v>
      </c>
      <c r="E1817" s="169" t="str">
        <f>iferror(vlookup(C1817,'Master data'!$A$2:$C$29,3,0),"-/-")</f>
        <v>Biến phí</v>
      </c>
      <c r="F1817" s="169" t="str">
        <f>iferror(vlookup(C1817,'Master data'!$A$2:$C$29,2,0),"-/-")</f>
        <v>Chi phí hành chính</v>
      </c>
    </row>
    <row r="1818" ht="21.0" customHeight="1">
      <c r="A1818" s="165" t="s">
        <v>1349</v>
      </c>
      <c r="B1818" s="172" t="s">
        <v>344</v>
      </c>
      <c r="C1818" s="167" t="s">
        <v>112</v>
      </c>
      <c r="D1818" s="168">
        <v>30000.0</v>
      </c>
      <c r="E1818" s="169" t="str">
        <f>iferror(vlookup(C1818,'Master data'!$A$2:$C$29,3,0),"-/-")</f>
        <v>Biến phí</v>
      </c>
      <c r="F1818" s="169" t="str">
        <f>iferror(vlookup(C1818,'Master data'!$A$2:$C$29,2,0),"-/-")</f>
        <v>Chi phí hành chính</v>
      </c>
    </row>
    <row r="1819" ht="21.0" customHeight="1">
      <c r="A1819" s="165" t="s">
        <v>984</v>
      </c>
      <c r="B1819" s="172" t="s">
        <v>344</v>
      </c>
      <c r="C1819" s="167" t="s">
        <v>112</v>
      </c>
      <c r="D1819" s="168">
        <v>170000.0</v>
      </c>
      <c r="E1819" s="169" t="str">
        <f>iferror(vlookup(C1819,'Master data'!$A$2:$C$29,3,0),"-/-")</f>
        <v>Biến phí</v>
      </c>
      <c r="F1819" s="169" t="str">
        <f>iferror(vlookup(C1819,'Master data'!$A$2:$C$29,2,0),"-/-")</f>
        <v>Chi phí hành chính</v>
      </c>
    </row>
    <row r="1820" ht="21.0" customHeight="1">
      <c r="A1820" s="165" t="s">
        <v>984</v>
      </c>
      <c r="B1820" s="172" t="s">
        <v>1194</v>
      </c>
      <c r="C1820" s="167" t="s">
        <v>112</v>
      </c>
      <c r="D1820" s="168">
        <v>322000.0</v>
      </c>
      <c r="E1820" s="169" t="str">
        <f>iferror(vlookup(C1820,'Master data'!$A$2:$C$29,3,0),"-/-")</f>
        <v>Biến phí</v>
      </c>
      <c r="F1820" s="169" t="str">
        <f>iferror(vlookup(C1820,'Master data'!$A$2:$C$29,2,0),"-/-")</f>
        <v>Chi phí hành chính</v>
      </c>
    </row>
    <row r="1821" ht="21.0" customHeight="1">
      <c r="A1821" s="165" t="s">
        <v>984</v>
      </c>
      <c r="B1821" s="172" t="s">
        <v>1406</v>
      </c>
      <c r="C1821" s="167" t="s">
        <v>112</v>
      </c>
      <c r="D1821" s="168">
        <v>54000.0</v>
      </c>
      <c r="E1821" s="169" t="str">
        <f>iferror(vlookup(C1821,'Master data'!$A$2:$C$29,3,0),"-/-")</f>
        <v>Biến phí</v>
      </c>
      <c r="F1821" s="169" t="str">
        <f>iferror(vlookup(C1821,'Master data'!$A$2:$C$29,2,0),"-/-")</f>
        <v>Chi phí hành chính</v>
      </c>
    </row>
    <row r="1822" ht="21.0" customHeight="1">
      <c r="A1822" s="165" t="s">
        <v>984</v>
      </c>
      <c r="B1822" s="172" t="s">
        <v>1407</v>
      </c>
      <c r="C1822" s="167" t="s">
        <v>112</v>
      </c>
      <c r="D1822" s="168">
        <v>20000.0</v>
      </c>
      <c r="E1822" s="169" t="str">
        <f>iferror(vlookup(C1822,'Master data'!$A$2:$C$29,3,0),"-/-")</f>
        <v>Biến phí</v>
      </c>
      <c r="F1822" s="169" t="str">
        <f>iferror(vlookup(C1822,'Master data'!$A$2:$C$29,2,0),"-/-")</f>
        <v>Chi phí hành chính</v>
      </c>
    </row>
    <row r="1823" ht="21.0" customHeight="1">
      <c r="A1823" s="165" t="s">
        <v>1349</v>
      </c>
      <c r="B1823" s="172" t="s">
        <v>1194</v>
      </c>
      <c r="C1823" s="167" t="s">
        <v>112</v>
      </c>
      <c r="D1823" s="168">
        <v>1520000.0</v>
      </c>
      <c r="E1823" s="169" t="str">
        <f>iferror(vlookup(C1823,'Master data'!$A$2:$C$29,3,0),"-/-")</f>
        <v>Biến phí</v>
      </c>
      <c r="F1823" s="169" t="str">
        <f>iferror(vlookup(C1823,'Master data'!$A$2:$C$29,2,0),"-/-")</f>
        <v>Chi phí hành chính</v>
      </c>
    </row>
    <row r="1824" ht="21.0" customHeight="1">
      <c r="A1824" s="165" t="s">
        <v>1349</v>
      </c>
      <c r="B1824" s="172" t="s">
        <v>343</v>
      </c>
      <c r="C1824" s="167" t="s">
        <v>112</v>
      </c>
      <c r="D1824" s="168">
        <v>910000.0</v>
      </c>
      <c r="E1824" s="169" t="str">
        <f>iferror(vlookup(C1824,'Master data'!$A$2:$C$29,3,0),"-/-")</f>
        <v>Biến phí</v>
      </c>
      <c r="F1824" s="169" t="str">
        <f>iferror(vlookup(C1824,'Master data'!$A$2:$C$29,2,0),"-/-")</f>
        <v>Chi phí hành chính</v>
      </c>
    </row>
    <row r="1825" ht="21.0" customHeight="1">
      <c r="A1825" s="165" t="s">
        <v>1349</v>
      </c>
      <c r="B1825" s="172" t="s">
        <v>290</v>
      </c>
      <c r="C1825" s="167" t="s">
        <v>112</v>
      </c>
      <c r="D1825" s="168">
        <v>116000.0</v>
      </c>
      <c r="E1825" s="169" t="str">
        <f>iferror(vlookup(C1825,'Master data'!$A$2:$C$29,3,0),"-/-")</f>
        <v>Biến phí</v>
      </c>
      <c r="F1825" s="169" t="str">
        <f>iferror(vlookup(C1825,'Master data'!$A$2:$C$29,2,0),"-/-")</f>
        <v>Chi phí hành chính</v>
      </c>
    </row>
    <row r="1826" ht="21.0" customHeight="1">
      <c r="A1826" s="165" t="s">
        <v>1349</v>
      </c>
      <c r="B1826" s="172" t="s">
        <v>1194</v>
      </c>
      <c r="C1826" s="167" t="s">
        <v>112</v>
      </c>
      <c r="D1826" s="168">
        <v>410000.0</v>
      </c>
      <c r="E1826" s="169" t="str">
        <f>iferror(vlookup(C1826,'Master data'!$A$2:$C$29,3,0),"-/-")</f>
        <v>Biến phí</v>
      </c>
      <c r="F1826" s="169" t="str">
        <f>iferror(vlookup(C1826,'Master data'!$A$2:$C$29,2,0),"-/-")</f>
        <v>Chi phí hành chính</v>
      </c>
    </row>
    <row r="1827" ht="21.0" customHeight="1">
      <c r="A1827" s="165" t="s">
        <v>1349</v>
      </c>
      <c r="B1827" s="172" t="s">
        <v>290</v>
      </c>
      <c r="C1827" s="167" t="s">
        <v>112</v>
      </c>
      <c r="D1827" s="168">
        <v>50000.0</v>
      </c>
      <c r="E1827" s="169" t="str">
        <f>iferror(vlookup(C1827,'Master data'!$A$2:$C$29,3,0),"-/-")</f>
        <v>Biến phí</v>
      </c>
      <c r="F1827" s="169" t="str">
        <f>iferror(vlookup(C1827,'Master data'!$A$2:$C$29,2,0),"-/-")</f>
        <v>Chi phí hành chính</v>
      </c>
    </row>
    <row r="1828" ht="21.0" customHeight="1">
      <c r="A1828" s="165" t="s">
        <v>1349</v>
      </c>
      <c r="B1828" s="172" t="s">
        <v>1194</v>
      </c>
      <c r="C1828" s="167" t="s">
        <v>112</v>
      </c>
      <c r="D1828" s="168">
        <v>2036000.0</v>
      </c>
      <c r="E1828" s="169" t="str">
        <f>iferror(vlookup(C1828,'Master data'!$A$2:$C$29,3,0),"-/-")</f>
        <v>Biến phí</v>
      </c>
      <c r="F1828" s="169" t="str">
        <f>iferror(vlookup(C1828,'Master data'!$A$2:$C$29,2,0),"-/-")</f>
        <v>Chi phí hành chính</v>
      </c>
    </row>
    <row r="1829" ht="21.0" customHeight="1">
      <c r="A1829" s="165" t="s">
        <v>1349</v>
      </c>
      <c r="B1829" s="172" t="s">
        <v>491</v>
      </c>
      <c r="C1829" s="167" t="s">
        <v>112</v>
      </c>
      <c r="D1829" s="168">
        <v>800000.0</v>
      </c>
      <c r="E1829" s="169" t="str">
        <f>iferror(vlookup(C1829,'Master data'!$A$2:$C$29,3,0),"-/-")</f>
        <v>Biến phí</v>
      </c>
      <c r="F1829" s="169" t="str">
        <f>iferror(vlookup(C1829,'Master data'!$A$2:$C$29,2,0),"-/-")</f>
        <v>Chi phí hành chính</v>
      </c>
    </row>
    <row r="1830" ht="21.0" customHeight="1">
      <c r="A1830" s="165" t="s">
        <v>1349</v>
      </c>
      <c r="B1830" s="172" t="s">
        <v>1194</v>
      </c>
      <c r="C1830" s="167" t="s">
        <v>112</v>
      </c>
      <c r="D1830" s="168">
        <v>1214000.0</v>
      </c>
      <c r="E1830" s="169" t="str">
        <f>iferror(vlookup(C1830,'Master data'!$A$2:$C$29,3,0),"-/-")</f>
        <v>Biến phí</v>
      </c>
      <c r="F1830" s="169" t="str">
        <f>iferror(vlookup(C1830,'Master data'!$A$2:$C$29,2,0),"-/-")</f>
        <v>Chi phí hành chính</v>
      </c>
    </row>
    <row r="1831" ht="21.0" customHeight="1">
      <c r="A1831" s="165" t="s">
        <v>1349</v>
      </c>
      <c r="B1831" s="172" t="s">
        <v>290</v>
      </c>
      <c r="C1831" s="167" t="s">
        <v>112</v>
      </c>
      <c r="D1831" s="168">
        <v>90000.0</v>
      </c>
      <c r="E1831" s="169" t="str">
        <f>iferror(vlookup(C1831,'Master data'!$A$2:$C$29,3,0),"-/-")</f>
        <v>Biến phí</v>
      </c>
      <c r="F1831" s="169" t="str">
        <f>iferror(vlookup(C1831,'Master data'!$A$2:$C$29,2,0),"-/-")</f>
        <v>Chi phí hành chính</v>
      </c>
    </row>
    <row r="1832" ht="21.0" customHeight="1">
      <c r="A1832" s="165" t="s">
        <v>1349</v>
      </c>
      <c r="B1832" s="172" t="s">
        <v>1194</v>
      </c>
      <c r="C1832" s="167" t="s">
        <v>112</v>
      </c>
      <c r="D1832" s="168">
        <v>1913000.0</v>
      </c>
      <c r="E1832" s="169" t="str">
        <f>iferror(vlookup(C1832,'Master data'!$A$2:$C$29,3,0),"-/-")</f>
        <v>Biến phí</v>
      </c>
      <c r="F1832" s="169" t="str">
        <f>iferror(vlookup(C1832,'Master data'!$A$2:$C$29,2,0),"-/-")</f>
        <v>Chi phí hành chính</v>
      </c>
    </row>
    <row r="1833" ht="21.0" customHeight="1">
      <c r="A1833" s="165" t="s">
        <v>1349</v>
      </c>
      <c r="B1833" s="172" t="s">
        <v>1194</v>
      </c>
      <c r="C1833" s="167" t="s">
        <v>112</v>
      </c>
      <c r="D1833" s="168">
        <v>670000.0</v>
      </c>
      <c r="E1833" s="169" t="str">
        <f>iferror(vlookup(C1833,'Master data'!$A$2:$C$29,3,0),"-/-")</f>
        <v>Biến phí</v>
      </c>
      <c r="F1833" s="169" t="str">
        <f>iferror(vlookup(C1833,'Master data'!$A$2:$C$29,2,0),"-/-")</f>
        <v>Chi phí hành chính</v>
      </c>
    </row>
    <row r="1834" ht="21.0" customHeight="1">
      <c r="A1834" s="165" t="s">
        <v>1349</v>
      </c>
      <c r="B1834" s="172" t="s">
        <v>343</v>
      </c>
      <c r="C1834" s="167" t="s">
        <v>112</v>
      </c>
      <c r="D1834" s="168">
        <v>800000.0</v>
      </c>
      <c r="E1834" s="169" t="str">
        <f>iferror(vlookup(C1834,'Master data'!$A$2:$C$29,3,0),"-/-")</f>
        <v>Biến phí</v>
      </c>
      <c r="F1834" s="169" t="str">
        <f>iferror(vlookup(C1834,'Master data'!$A$2:$C$29,2,0),"-/-")</f>
        <v>Chi phí hành chính</v>
      </c>
    </row>
    <row r="1835" ht="21.0" customHeight="1">
      <c r="A1835" s="165" t="s">
        <v>1349</v>
      </c>
      <c r="B1835" s="172" t="s">
        <v>1194</v>
      </c>
      <c r="C1835" s="167" t="s">
        <v>112</v>
      </c>
      <c r="D1835" s="168">
        <v>95000.0</v>
      </c>
      <c r="E1835" s="169" t="str">
        <f>iferror(vlookup(C1835,'Master data'!$A$2:$C$29,3,0),"-/-")</f>
        <v>Biến phí</v>
      </c>
      <c r="F1835" s="169" t="str">
        <f>iferror(vlookup(C1835,'Master data'!$A$2:$C$29,2,0),"-/-")</f>
        <v>Chi phí hành chính</v>
      </c>
    </row>
    <row r="1836" ht="21.0" customHeight="1">
      <c r="A1836" s="165" t="s">
        <v>1349</v>
      </c>
      <c r="B1836" s="172" t="s">
        <v>291</v>
      </c>
      <c r="C1836" s="167" t="s">
        <v>112</v>
      </c>
      <c r="D1836" s="168">
        <v>810000.0</v>
      </c>
      <c r="E1836" s="169" t="str">
        <f>iferror(vlookup(C1836,'Master data'!$A$2:$C$29,3,0),"-/-")</f>
        <v>Biến phí</v>
      </c>
      <c r="F1836" s="169" t="str">
        <f>iferror(vlookup(C1836,'Master data'!$A$2:$C$29,2,0),"-/-")</f>
        <v>Chi phí hành chính</v>
      </c>
    </row>
    <row r="1837" ht="21.0" customHeight="1">
      <c r="A1837" s="165" t="s">
        <v>1349</v>
      </c>
      <c r="B1837" s="172" t="s">
        <v>291</v>
      </c>
      <c r="C1837" s="167" t="s">
        <v>112</v>
      </c>
      <c r="D1837" s="168">
        <v>150000.0</v>
      </c>
      <c r="E1837" s="169" t="str">
        <f>iferror(vlookup(C1837,'Master data'!$A$2:$C$29,3,0),"-/-")</f>
        <v>Biến phí</v>
      </c>
      <c r="F1837" s="169" t="str">
        <f>iferror(vlookup(C1837,'Master data'!$A$2:$C$29,2,0),"-/-")</f>
        <v>Chi phí hành chính</v>
      </c>
    </row>
    <row r="1838" ht="21.0" customHeight="1">
      <c r="A1838" s="165" t="s">
        <v>1349</v>
      </c>
      <c r="B1838" s="172" t="s">
        <v>491</v>
      </c>
      <c r="C1838" s="167" t="s">
        <v>112</v>
      </c>
      <c r="D1838" s="168">
        <v>1000000.0</v>
      </c>
      <c r="E1838" s="169" t="str">
        <f>iferror(vlookup(C1838,'Master data'!$A$2:$C$29,3,0),"-/-")</f>
        <v>Biến phí</v>
      </c>
      <c r="F1838" s="169" t="str">
        <f>iferror(vlookup(C1838,'Master data'!$A$2:$C$29,2,0),"-/-")</f>
        <v>Chi phí hành chính</v>
      </c>
    </row>
    <row r="1839" ht="21.0" customHeight="1">
      <c r="A1839" s="165" t="s">
        <v>1349</v>
      </c>
      <c r="B1839" s="172" t="s">
        <v>344</v>
      </c>
      <c r="C1839" s="167" t="s">
        <v>112</v>
      </c>
      <c r="D1839" s="168">
        <v>75000.0</v>
      </c>
      <c r="E1839" s="169" t="str">
        <f>iferror(vlookup(C1839,'Master data'!$A$2:$C$29,3,0),"-/-")</f>
        <v>Biến phí</v>
      </c>
      <c r="F1839" s="169" t="str">
        <f>iferror(vlookup(C1839,'Master data'!$A$2:$C$29,2,0),"-/-")</f>
        <v>Chi phí hành chính</v>
      </c>
    </row>
    <row r="1840" ht="21.0" customHeight="1">
      <c r="A1840" s="165" t="s">
        <v>1349</v>
      </c>
      <c r="B1840" s="172" t="s">
        <v>1194</v>
      </c>
      <c r="C1840" s="167" t="s">
        <v>112</v>
      </c>
      <c r="D1840" s="168">
        <v>780000.0</v>
      </c>
      <c r="E1840" s="169" t="str">
        <f>iferror(vlookup(C1840,'Master data'!$A$2:$C$29,3,0),"-/-")</f>
        <v>Biến phí</v>
      </c>
      <c r="F1840" s="169" t="str">
        <f>iferror(vlookup(C1840,'Master data'!$A$2:$C$29,2,0),"-/-")</f>
        <v>Chi phí hành chính</v>
      </c>
    </row>
    <row r="1841" ht="21.0" customHeight="1">
      <c r="A1841" s="165" t="s">
        <v>1349</v>
      </c>
      <c r="B1841" s="172" t="s">
        <v>344</v>
      </c>
      <c r="C1841" s="167" t="s">
        <v>112</v>
      </c>
      <c r="D1841" s="168">
        <v>200000.0</v>
      </c>
      <c r="E1841" s="169" t="str">
        <f>iferror(vlookup(C1841,'Master data'!$A$2:$C$29,3,0),"-/-")</f>
        <v>Biến phí</v>
      </c>
      <c r="F1841" s="169" t="str">
        <f>iferror(vlookup(C1841,'Master data'!$A$2:$C$29,2,0),"-/-")</f>
        <v>Chi phí hành chính</v>
      </c>
    </row>
    <row r="1842" ht="21.0" customHeight="1">
      <c r="A1842" s="165" t="s">
        <v>1349</v>
      </c>
      <c r="B1842" s="172" t="s">
        <v>1194</v>
      </c>
      <c r="C1842" s="167" t="s">
        <v>112</v>
      </c>
      <c r="D1842" s="168">
        <v>591000.0</v>
      </c>
      <c r="E1842" s="169" t="str">
        <f>iferror(vlookup(C1842,'Master data'!$A$2:$C$29,3,0),"-/-")</f>
        <v>Biến phí</v>
      </c>
      <c r="F1842" s="169" t="str">
        <f>iferror(vlookup(C1842,'Master data'!$A$2:$C$29,2,0),"-/-")</f>
        <v>Chi phí hành chính</v>
      </c>
    </row>
    <row r="1843" ht="21.0" customHeight="1">
      <c r="A1843" s="165" t="s">
        <v>1349</v>
      </c>
      <c r="B1843" s="172" t="s">
        <v>491</v>
      </c>
      <c r="C1843" s="167" t="s">
        <v>112</v>
      </c>
      <c r="D1843" s="168">
        <v>800000.0</v>
      </c>
      <c r="E1843" s="169" t="str">
        <f>iferror(vlookup(C1843,'Master data'!$A$2:$C$29,3,0),"-/-")</f>
        <v>Biến phí</v>
      </c>
      <c r="F1843" s="169" t="str">
        <f>iferror(vlookup(C1843,'Master data'!$A$2:$C$29,2,0),"-/-")</f>
        <v>Chi phí hành chính</v>
      </c>
    </row>
    <row r="1844" ht="21.0" customHeight="1">
      <c r="A1844" s="165" t="s">
        <v>1349</v>
      </c>
      <c r="B1844" s="172" t="s">
        <v>1194</v>
      </c>
      <c r="C1844" s="167" t="s">
        <v>112</v>
      </c>
      <c r="D1844" s="168">
        <v>549000.0</v>
      </c>
      <c r="E1844" s="169" t="str">
        <f>iferror(vlookup(C1844,'Master data'!$A$2:$C$29,3,0),"-/-")</f>
        <v>Biến phí</v>
      </c>
      <c r="F1844" s="169" t="str">
        <f>iferror(vlookup(C1844,'Master data'!$A$2:$C$29,2,0),"-/-")</f>
        <v>Chi phí hành chính</v>
      </c>
    </row>
    <row r="1845" ht="21.0" customHeight="1">
      <c r="A1845" s="165" t="s">
        <v>1349</v>
      </c>
      <c r="B1845" s="172" t="s">
        <v>1194</v>
      </c>
      <c r="C1845" s="167" t="s">
        <v>112</v>
      </c>
      <c r="D1845" s="168">
        <v>810000.0</v>
      </c>
      <c r="E1845" s="169" t="str">
        <f>iferror(vlookup(C1845,'Master data'!$A$2:$C$29,3,0),"-/-")</f>
        <v>Biến phí</v>
      </c>
      <c r="F1845" s="169" t="str">
        <f>iferror(vlookup(C1845,'Master data'!$A$2:$C$29,2,0),"-/-")</f>
        <v>Chi phí hành chính</v>
      </c>
    </row>
    <row r="1846" ht="21.0" customHeight="1">
      <c r="A1846" s="165" t="s">
        <v>1349</v>
      </c>
      <c r="B1846" s="172" t="s">
        <v>1408</v>
      </c>
      <c r="C1846" s="167" t="s">
        <v>112</v>
      </c>
      <c r="D1846" s="168">
        <v>2000000.0</v>
      </c>
      <c r="E1846" s="169" t="str">
        <f>iferror(vlookup(C1846,'Master data'!$A$2:$C$29,3,0),"-/-")</f>
        <v>Biến phí</v>
      </c>
      <c r="F1846" s="169" t="str">
        <f>iferror(vlookup(C1846,'Master data'!$A$2:$C$29,2,0),"-/-")</f>
        <v>Chi phí hành chính</v>
      </c>
    </row>
    <row r="1847" ht="21.0" customHeight="1">
      <c r="A1847" s="165" t="s">
        <v>1349</v>
      </c>
      <c r="B1847" s="172" t="s">
        <v>1194</v>
      </c>
      <c r="C1847" s="167" t="s">
        <v>112</v>
      </c>
      <c r="D1847" s="168">
        <v>570000.0</v>
      </c>
      <c r="E1847" s="169" t="str">
        <f>iferror(vlookup(C1847,'Master data'!$A$2:$C$29,3,0),"-/-")</f>
        <v>Biến phí</v>
      </c>
      <c r="F1847" s="169" t="str">
        <f>iferror(vlookup(C1847,'Master data'!$A$2:$C$29,2,0),"-/-")</f>
        <v>Chi phí hành chính</v>
      </c>
    </row>
    <row r="1848" ht="21.0" customHeight="1">
      <c r="A1848" s="165" t="s">
        <v>1349</v>
      </c>
      <c r="B1848" s="172" t="s">
        <v>496</v>
      </c>
      <c r="C1848" s="167" t="s">
        <v>112</v>
      </c>
      <c r="D1848" s="168">
        <v>20000.0</v>
      </c>
      <c r="E1848" s="169" t="str">
        <f>iferror(vlookup(C1848,'Master data'!$A$2:$C$29,3,0),"-/-")</f>
        <v>Biến phí</v>
      </c>
      <c r="F1848" s="169" t="str">
        <f>iferror(vlookup(C1848,'Master data'!$A$2:$C$29,2,0),"-/-")</f>
        <v>Chi phí hành chính</v>
      </c>
    </row>
    <row r="1849" ht="21.0" customHeight="1">
      <c r="A1849" s="165" t="s">
        <v>1349</v>
      </c>
      <c r="B1849" s="172" t="s">
        <v>1409</v>
      </c>
      <c r="C1849" s="167" t="s">
        <v>112</v>
      </c>
      <c r="D1849" s="168">
        <v>500000.0</v>
      </c>
      <c r="E1849" s="169" t="str">
        <f>iferror(vlookup(C1849,'Master data'!$A$2:$C$29,3,0),"-/-")</f>
        <v>Biến phí</v>
      </c>
      <c r="F1849" s="169" t="str">
        <f>iferror(vlookup(C1849,'Master data'!$A$2:$C$29,2,0),"-/-")</f>
        <v>Chi phí hành chính</v>
      </c>
    </row>
    <row r="1850" ht="21.0" customHeight="1">
      <c r="A1850" s="165" t="s">
        <v>1349</v>
      </c>
      <c r="B1850" s="172" t="s">
        <v>1194</v>
      </c>
      <c r="C1850" s="167" t="s">
        <v>112</v>
      </c>
      <c r="D1850" s="168">
        <v>335000.0</v>
      </c>
      <c r="E1850" s="169" t="str">
        <f>iferror(vlookup(C1850,'Master data'!$A$2:$C$29,3,0),"-/-")</f>
        <v>Biến phí</v>
      </c>
      <c r="F1850" s="169" t="str">
        <f>iferror(vlookup(C1850,'Master data'!$A$2:$C$29,2,0),"-/-")</f>
        <v>Chi phí hành chính</v>
      </c>
    </row>
    <row r="1851" ht="21.0" customHeight="1">
      <c r="A1851" s="165" t="s">
        <v>1349</v>
      </c>
      <c r="B1851" s="172" t="s">
        <v>1194</v>
      </c>
      <c r="C1851" s="167" t="s">
        <v>112</v>
      </c>
      <c r="D1851" s="168">
        <v>370000.0</v>
      </c>
      <c r="E1851" s="169" t="str">
        <f>iferror(vlookup(C1851,'Master data'!$A$2:$C$29,3,0),"-/-")</f>
        <v>Biến phí</v>
      </c>
      <c r="F1851" s="169" t="str">
        <f>iferror(vlookup(C1851,'Master data'!$A$2:$C$29,2,0),"-/-")</f>
        <v>Chi phí hành chính</v>
      </c>
    </row>
    <row r="1852" ht="21.0" customHeight="1">
      <c r="A1852" s="165" t="s">
        <v>1349</v>
      </c>
      <c r="B1852" s="172" t="s">
        <v>290</v>
      </c>
      <c r="C1852" s="167" t="s">
        <v>112</v>
      </c>
      <c r="D1852" s="168">
        <v>70000.0</v>
      </c>
      <c r="E1852" s="169" t="str">
        <f>iferror(vlookup(C1852,'Master data'!$A$2:$C$29,3,0),"-/-")</f>
        <v>Biến phí</v>
      </c>
      <c r="F1852" s="169" t="str">
        <f>iferror(vlookup(C1852,'Master data'!$A$2:$C$29,2,0),"-/-")</f>
        <v>Chi phí hành chính</v>
      </c>
    </row>
    <row r="1853" ht="21.0" customHeight="1">
      <c r="A1853" s="165" t="s">
        <v>1349</v>
      </c>
      <c r="B1853" s="172" t="s">
        <v>876</v>
      </c>
      <c r="C1853" s="167" t="s">
        <v>95</v>
      </c>
      <c r="D1853" s="168">
        <v>7.5E8</v>
      </c>
      <c r="E1853" s="169" t="str">
        <f>iferror(vlookup(C1853,'Master data'!$A$2:$C$29,3,0),"-/-")</f>
        <v>Biến phí</v>
      </c>
      <c r="F1853" s="169" t="str">
        <f>iferror(vlookup(C1853,'Master data'!$A$2:$C$29,2,0),"-/-")</f>
        <v>Chi phí bán hàng</v>
      </c>
    </row>
    <row r="1854" ht="21.0" customHeight="1">
      <c r="A1854" s="165" t="s">
        <v>1349</v>
      </c>
      <c r="B1854" s="172" t="s">
        <v>1047</v>
      </c>
      <c r="C1854" s="167" t="s">
        <v>120</v>
      </c>
      <c r="D1854" s="168">
        <v>5.75E7</v>
      </c>
      <c r="E1854" s="169" t="str">
        <f>iferror(vlookup(C1854,'Master data'!$A$2:$C$29,3,0),"-/-")</f>
        <v>Định phí</v>
      </c>
      <c r="F1854" s="169" t="str">
        <f>iferror(vlookup(C1854,'Master data'!$A$2:$C$29,2,0),"-/-")</f>
        <v>Chi phí QLDN</v>
      </c>
    </row>
    <row r="1855" ht="21.0" customHeight="1">
      <c r="A1855" s="165" t="s">
        <v>1349</v>
      </c>
      <c r="B1855" s="172" t="s">
        <v>1199</v>
      </c>
      <c r="C1855" s="167" t="s">
        <v>123</v>
      </c>
      <c r="D1855" s="168">
        <v>2.2E7</v>
      </c>
      <c r="E1855" s="169" t="str">
        <f>iferror(vlookup(C1855,'Master data'!$A$2:$C$29,3,0),"-/-")</f>
        <v>Định phí</v>
      </c>
      <c r="F1855" s="169" t="str">
        <f>iferror(vlookup(C1855,'Master data'!$A$2:$C$29,2,0),"-/-")</f>
        <v>Chi phí QLDN</v>
      </c>
    </row>
    <row r="1856" ht="21.0" customHeight="1">
      <c r="A1856" s="165" t="s">
        <v>1349</v>
      </c>
      <c r="B1856" s="172" t="s">
        <v>1125</v>
      </c>
      <c r="C1856" s="167" t="s">
        <v>112</v>
      </c>
      <c r="D1856" s="168">
        <v>2345000.0</v>
      </c>
      <c r="E1856" s="169" t="str">
        <f>iferror(vlookup(C1856,'Master data'!$A$2:$C$29,3,0),"-/-")</f>
        <v>Biến phí</v>
      </c>
      <c r="F1856" s="169" t="str">
        <f>iferror(vlookup(C1856,'Master data'!$A$2:$C$29,2,0),"-/-")</f>
        <v>Chi phí hành chính</v>
      </c>
    </row>
    <row r="1857" ht="21.0" customHeight="1">
      <c r="A1857" s="165" t="s">
        <v>1349</v>
      </c>
      <c r="B1857" s="172" t="s">
        <v>1410</v>
      </c>
      <c r="C1857" s="167" t="s">
        <v>112</v>
      </c>
      <c r="D1857" s="168">
        <v>1.6086E7</v>
      </c>
      <c r="E1857" s="169" t="str">
        <f>iferror(vlookup(C1857,'Master data'!$A$2:$C$29,3,0),"-/-")</f>
        <v>Biến phí</v>
      </c>
      <c r="F1857" s="169" t="str">
        <f>iferror(vlookup(C1857,'Master data'!$A$2:$C$29,2,0),"-/-")</f>
        <v>Chi phí hành chính</v>
      </c>
    </row>
    <row r="1858" ht="21.0" customHeight="1">
      <c r="A1858" s="165" t="s">
        <v>1349</v>
      </c>
      <c r="B1858" s="172" t="s">
        <v>1411</v>
      </c>
      <c r="C1858" s="167" t="s">
        <v>112</v>
      </c>
      <c r="D1858" s="168">
        <v>2000000.0</v>
      </c>
      <c r="E1858" s="169" t="str">
        <f>iferror(vlookup(C1858,'Master data'!$A$2:$C$29,3,0),"-/-")</f>
        <v>Biến phí</v>
      </c>
      <c r="F1858" s="169" t="str">
        <f>iferror(vlookup(C1858,'Master data'!$A$2:$C$29,2,0),"-/-")</f>
        <v>Chi phí hành chính</v>
      </c>
    </row>
    <row r="1859" ht="21.0" customHeight="1">
      <c r="A1859" s="165" t="s">
        <v>1349</v>
      </c>
      <c r="B1859" s="172" t="s">
        <v>970</v>
      </c>
      <c r="C1859" s="167" t="s">
        <v>116</v>
      </c>
      <c r="D1859" s="168">
        <v>1.31725E7</v>
      </c>
      <c r="E1859" s="169" t="str">
        <f>iferror(vlookup(C1859,'Master data'!$A$2:$C$29,3,0),"-/-")</f>
        <v>Định phí</v>
      </c>
      <c r="F1859" s="169" t="str">
        <f>iferror(vlookup(C1859,'Master data'!$A$2:$C$29,2,0),"-/-")</f>
        <v>Chi phí hành chính</v>
      </c>
    </row>
    <row r="1860" ht="21.0" customHeight="1">
      <c r="A1860" s="165" t="s">
        <v>1349</v>
      </c>
      <c r="B1860" s="172" t="s">
        <v>1129</v>
      </c>
      <c r="C1860" s="167" t="s">
        <v>116</v>
      </c>
      <c r="D1860" s="168">
        <v>5323000.0</v>
      </c>
      <c r="E1860" s="169" t="str">
        <f>iferror(vlookup(C1860,'Master data'!$A$2:$C$29,3,0),"-/-")</f>
        <v>Định phí</v>
      </c>
      <c r="F1860" s="169" t="str">
        <f>iferror(vlookup(C1860,'Master data'!$A$2:$C$29,2,0),"-/-")</f>
        <v>Chi phí hành chính</v>
      </c>
    </row>
    <row r="1861" ht="21.0" customHeight="1">
      <c r="A1861" s="165" t="s">
        <v>1349</v>
      </c>
      <c r="B1861" s="172" t="s">
        <v>1412</v>
      </c>
      <c r="C1861" s="167" t="s">
        <v>121</v>
      </c>
      <c r="D1861" s="168">
        <v>2.368E7</v>
      </c>
      <c r="E1861" s="169" t="str">
        <f>iferror(vlookup(C1861,'Master data'!$A$2:$C$29,3,0),"-/-")</f>
        <v>Định phí</v>
      </c>
      <c r="F1861" s="169" t="str">
        <f>iferror(vlookup(C1861,'Master data'!$A$2:$C$29,2,0),"-/-")</f>
        <v>Chi phí QLDN</v>
      </c>
    </row>
    <row r="1862" ht="21.0" customHeight="1">
      <c r="A1862" s="165" t="s">
        <v>1349</v>
      </c>
      <c r="B1862" s="172" t="s">
        <v>1273</v>
      </c>
      <c r="C1862" s="167" t="s">
        <v>111</v>
      </c>
      <c r="D1862" s="168">
        <v>3.1E7</v>
      </c>
      <c r="E1862" s="169" t="str">
        <f>iferror(vlookup(C1862,'Master data'!$A$2:$C$29,3,0),"-/-")</f>
        <v>Định phí</v>
      </c>
      <c r="F1862" s="169" t="str">
        <f>iferror(vlookup(C1862,'Master data'!$A$2:$C$29,2,0),"-/-")</f>
        <v>Chi phí khác</v>
      </c>
    </row>
    <row r="1863" ht="21.0" customHeight="1">
      <c r="A1863" s="165" t="s">
        <v>1349</v>
      </c>
      <c r="B1863" s="172" t="s">
        <v>1413</v>
      </c>
      <c r="C1863" s="167" t="s">
        <v>120</v>
      </c>
      <c r="D1863" s="168">
        <v>2.1966193E7</v>
      </c>
      <c r="E1863" s="169" t="str">
        <f>iferror(vlookup(C1863,'Master data'!$A$2:$C$29,3,0),"-/-")</f>
        <v>Định phí</v>
      </c>
      <c r="F1863" s="169" t="str">
        <f>iferror(vlookup(C1863,'Master data'!$A$2:$C$29,2,0),"-/-")</f>
        <v>Chi phí QLDN</v>
      </c>
    </row>
    <row r="1864" ht="21.0" customHeight="1">
      <c r="A1864" s="165" t="s">
        <v>1349</v>
      </c>
      <c r="B1864" s="172" t="s">
        <v>363</v>
      </c>
      <c r="C1864" s="167" t="s">
        <v>121</v>
      </c>
      <c r="D1864" s="168">
        <v>6000000.0</v>
      </c>
      <c r="E1864" s="169" t="str">
        <f>iferror(vlookup(C1864,'Master data'!$A$2:$C$29,3,0),"-/-")</f>
        <v>Định phí</v>
      </c>
      <c r="F1864" s="169" t="str">
        <f>iferror(vlookup(C1864,'Master data'!$A$2:$C$29,2,0),"-/-")</f>
        <v>Chi phí QLDN</v>
      </c>
    </row>
    <row r="1865" ht="21.0" customHeight="1">
      <c r="A1865" s="165" t="s">
        <v>1349</v>
      </c>
      <c r="B1865" s="172" t="s">
        <v>1205</v>
      </c>
      <c r="C1865" s="167" t="s">
        <v>99</v>
      </c>
      <c r="D1865" s="168">
        <v>8340000.0</v>
      </c>
      <c r="E1865" s="169" t="str">
        <f>iferror(vlookup(C1865,'Master data'!$A$2:$C$29,3,0),"-/-")</f>
        <v>Biến phí</v>
      </c>
      <c r="F1865" s="169" t="str">
        <f>iferror(vlookup(C1865,'Master data'!$A$2:$C$29,2,0),"-/-")</f>
        <v>Chi phí giá vốn</v>
      </c>
    </row>
    <row r="1866" ht="21.0" customHeight="1">
      <c r="A1866" s="165" t="s">
        <v>1349</v>
      </c>
      <c r="B1866" s="172" t="s">
        <v>1275</v>
      </c>
      <c r="C1866" s="167" t="s">
        <v>99</v>
      </c>
      <c r="D1866" s="168">
        <v>2650000.0</v>
      </c>
      <c r="E1866" s="169" t="str">
        <f>iferror(vlookup(C1866,'Master data'!$A$2:$C$29,3,0),"-/-")</f>
        <v>Biến phí</v>
      </c>
      <c r="F1866" s="169" t="str">
        <f>iferror(vlookup(C1866,'Master data'!$A$2:$C$29,2,0),"-/-")</f>
        <v>Chi phí giá vốn</v>
      </c>
    </row>
    <row r="1867" ht="21.0" customHeight="1">
      <c r="A1867" s="165" t="s">
        <v>1349</v>
      </c>
      <c r="B1867" s="172" t="s">
        <v>1414</v>
      </c>
      <c r="C1867" s="167" t="s">
        <v>99</v>
      </c>
      <c r="D1867" s="168">
        <v>3.2662E7</v>
      </c>
      <c r="E1867" s="169" t="str">
        <f>iferror(vlookup(C1867,'Master data'!$A$2:$C$29,3,0),"-/-")</f>
        <v>Biến phí</v>
      </c>
      <c r="F1867" s="169" t="str">
        <f>iferror(vlookup(C1867,'Master data'!$A$2:$C$29,2,0),"-/-")</f>
        <v>Chi phí giá vốn</v>
      </c>
    </row>
    <row r="1868" ht="21.0" customHeight="1">
      <c r="A1868" s="165" t="s">
        <v>1349</v>
      </c>
      <c r="B1868" s="172" t="s">
        <v>1415</v>
      </c>
      <c r="C1868" s="167" t="s">
        <v>99</v>
      </c>
      <c r="D1868" s="168">
        <v>1.75545E8</v>
      </c>
      <c r="E1868" s="169" t="str">
        <f>iferror(vlookup(C1868,'Master data'!$A$2:$C$29,3,0),"-/-")</f>
        <v>Biến phí</v>
      </c>
      <c r="F1868" s="169" t="str">
        <f>iferror(vlookup(C1868,'Master data'!$A$2:$C$29,2,0),"-/-")</f>
        <v>Chi phí giá vốn</v>
      </c>
    </row>
    <row r="1869" ht="21.0" customHeight="1">
      <c r="A1869" s="165" t="s">
        <v>1349</v>
      </c>
      <c r="B1869" s="172" t="s">
        <v>1416</v>
      </c>
      <c r="C1869" s="167" t="s">
        <v>99</v>
      </c>
      <c r="D1869" s="168">
        <v>550000.0</v>
      </c>
      <c r="E1869" s="169" t="str">
        <f>iferror(vlookup(C1869,'Master data'!$A$2:$C$29,3,0),"-/-")</f>
        <v>Biến phí</v>
      </c>
      <c r="F1869" s="169" t="str">
        <f>iferror(vlookup(C1869,'Master data'!$A$2:$C$29,2,0),"-/-")</f>
        <v>Chi phí giá vốn</v>
      </c>
    </row>
    <row r="1870" ht="21.0" customHeight="1">
      <c r="A1870" s="165" t="s">
        <v>1349</v>
      </c>
      <c r="B1870" s="172" t="s">
        <v>1417</v>
      </c>
      <c r="C1870" s="167" t="s">
        <v>99</v>
      </c>
      <c r="D1870" s="168">
        <v>4.16E7</v>
      </c>
      <c r="E1870" s="169" t="str">
        <f>iferror(vlookup(C1870,'Master data'!$A$2:$C$29,3,0),"-/-")</f>
        <v>Biến phí</v>
      </c>
      <c r="F1870" s="169" t="str">
        <f>iferror(vlookup(C1870,'Master data'!$A$2:$C$29,2,0),"-/-")</f>
        <v>Chi phí giá vốn</v>
      </c>
    </row>
    <row r="1871" ht="21.0" customHeight="1">
      <c r="A1871" s="165" t="s">
        <v>1349</v>
      </c>
      <c r="B1871" s="172" t="s">
        <v>1418</v>
      </c>
      <c r="C1871" s="167" t="s">
        <v>99</v>
      </c>
      <c r="D1871" s="168">
        <v>4.2775E7</v>
      </c>
      <c r="E1871" s="169" t="str">
        <f>iferror(vlookup(C1871,'Master data'!$A$2:$C$29,3,0),"-/-")</f>
        <v>Biến phí</v>
      </c>
      <c r="F1871" s="169" t="str">
        <f>iferror(vlookup(C1871,'Master data'!$A$2:$C$29,2,0),"-/-")</f>
        <v>Chi phí giá vốn</v>
      </c>
    </row>
    <row r="1872" ht="21.0" customHeight="1">
      <c r="A1872" s="165" t="s">
        <v>1349</v>
      </c>
      <c r="B1872" s="172" t="s">
        <v>1419</v>
      </c>
      <c r="C1872" s="167" t="s">
        <v>99</v>
      </c>
      <c r="D1872" s="168">
        <v>5.0E7</v>
      </c>
      <c r="E1872" s="169" t="str">
        <f>iferror(vlookup(C1872,'Master data'!$A$2:$C$29,3,0),"-/-")</f>
        <v>Biến phí</v>
      </c>
      <c r="F1872" s="169" t="str">
        <f>iferror(vlookup(C1872,'Master data'!$A$2:$C$29,2,0),"-/-")</f>
        <v>Chi phí giá vốn</v>
      </c>
    </row>
    <row r="1873" ht="21.0" customHeight="1">
      <c r="A1873" s="165" t="s">
        <v>1349</v>
      </c>
      <c r="B1873" s="172" t="s">
        <v>1420</v>
      </c>
      <c r="C1873" s="167" t="s">
        <v>99</v>
      </c>
      <c r="D1873" s="168">
        <v>1.66E7</v>
      </c>
      <c r="E1873" s="169" t="str">
        <f>iferror(vlookup(C1873,'Master data'!$A$2:$C$29,3,0),"-/-")</f>
        <v>Biến phí</v>
      </c>
      <c r="F1873" s="169" t="str">
        <f>iferror(vlookup(C1873,'Master data'!$A$2:$C$29,2,0),"-/-")</f>
        <v>Chi phí giá vốn</v>
      </c>
    </row>
    <row r="1874" ht="21.0" customHeight="1">
      <c r="A1874" s="165" t="s">
        <v>1349</v>
      </c>
      <c r="B1874" s="172" t="s">
        <v>1421</v>
      </c>
      <c r="C1874" s="167" t="s">
        <v>109</v>
      </c>
      <c r="D1874" s="168">
        <v>3.74049046E8</v>
      </c>
      <c r="E1874" s="169" t="str">
        <f>iferror(vlookup(C1874,'Master data'!$A$2:$C$29,3,0),"-/-")</f>
        <v>Định phí</v>
      </c>
      <c r="F1874" s="169" t="str">
        <f>iferror(vlookup(C1874,'Master data'!$A$2:$C$29,2,0),"-/-")</f>
        <v>Chi phí QLDN</v>
      </c>
    </row>
    <row r="1875" ht="21.0" customHeight="1">
      <c r="A1875" s="165" t="s">
        <v>1349</v>
      </c>
      <c r="B1875" s="172" t="s">
        <v>1422</v>
      </c>
      <c r="C1875" s="167" t="s">
        <v>17</v>
      </c>
      <c r="D1875" s="168">
        <v>9.2071054E8</v>
      </c>
      <c r="E1875" s="169" t="str">
        <f>iferror(vlookup(C1875,'Master data'!$A$2:$C$29,3,0),"-/-")</f>
        <v>Biến phí</v>
      </c>
      <c r="F1875" s="169" t="str">
        <f>iferror(vlookup(C1875,'Master data'!$A$2:$C$29,2,0),"-/-")</f>
        <v>Chi phí bán hàng</v>
      </c>
    </row>
    <row r="1876" ht="21.0" customHeight="1">
      <c r="A1876" s="165" t="s">
        <v>1349</v>
      </c>
      <c r="B1876" s="172" t="s">
        <v>373</v>
      </c>
      <c r="C1876" s="167" t="s">
        <v>102</v>
      </c>
      <c r="D1876" s="168">
        <v>8.927E8</v>
      </c>
      <c r="E1876" s="169" t="str">
        <f>iferror(vlookup(C1876,'Master data'!$A$2:$C$29,3,0),"-/-")</f>
        <v>Biến phí</v>
      </c>
      <c r="F1876" s="169" t="str">
        <f>iferror(vlookup(C1876,'Master data'!$A$2:$C$29,2,0),"-/-")</f>
        <v>Chi phí giá vốn</v>
      </c>
    </row>
    <row r="1877" ht="21.0" customHeight="1">
      <c r="A1877" s="165" t="s">
        <v>1423</v>
      </c>
      <c r="B1877" s="172" t="s">
        <v>1424</v>
      </c>
      <c r="C1877" s="167" t="s">
        <v>109</v>
      </c>
      <c r="D1877" s="168">
        <v>3.95890311E8</v>
      </c>
      <c r="E1877" s="169" t="str">
        <f>iferror(vlookup(C1877,'Master data'!$A$2:$C$29,3,0),"-/-")</f>
        <v>Định phí</v>
      </c>
      <c r="F1877" s="169" t="str">
        <f>iferror(vlookup(C1877,'Master data'!$A$2:$C$29,2,0),"-/-")</f>
        <v>Chi phí QLDN</v>
      </c>
    </row>
    <row r="1878" ht="21.0" customHeight="1">
      <c r="A1878" s="165" t="s">
        <v>1423</v>
      </c>
      <c r="B1878" s="172" t="s">
        <v>1425</v>
      </c>
      <c r="C1878" s="167" t="s">
        <v>17</v>
      </c>
      <c r="D1878" s="168">
        <v>6.70416243E8</v>
      </c>
      <c r="E1878" s="169" t="str">
        <f>iferror(vlookup(C1878,'Master data'!$A$2:$C$29,3,0),"-/-")</f>
        <v>Biến phí</v>
      </c>
      <c r="F1878" s="169" t="str">
        <f>iferror(vlookup(C1878,'Master data'!$A$2:$C$29,2,0),"-/-")</f>
        <v>Chi phí bán hàng</v>
      </c>
    </row>
    <row r="1879" ht="21.0" customHeight="1">
      <c r="A1879" s="165" t="s">
        <v>1423</v>
      </c>
      <c r="B1879" s="172" t="s">
        <v>1426</v>
      </c>
      <c r="C1879" s="167" t="s">
        <v>112</v>
      </c>
      <c r="D1879" s="168">
        <v>274000.0</v>
      </c>
      <c r="E1879" s="169" t="str">
        <f>iferror(vlookup(C1879,'Master data'!$A$2:$C$29,3,0),"-/-")</f>
        <v>Biến phí</v>
      </c>
      <c r="F1879" s="169" t="str">
        <f>iferror(vlookup(C1879,'Master data'!$A$2:$C$29,2,0),"-/-")</f>
        <v>Chi phí hành chính</v>
      </c>
    </row>
    <row r="1880" ht="21.0" customHeight="1">
      <c r="A1880" s="165" t="s">
        <v>1423</v>
      </c>
      <c r="B1880" s="172" t="s">
        <v>275</v>
      </c>
      <c r="C1880" s="167" t="s">
        <v>112</v>
      </c>
      <c r="D1880" s="168">
        <v>249000.0</v>
      </c>
      <c r="E1880" s="169" t="str">
        <f>iferror(vlookup(C1880,'Master data'!$A$2:$C$29,3,0),"-/-")</f>
        <v>Biến phí</v>
      </c>
      <c r="F1880" s="169" t="str">
        <f>iferror(vlookup(C1880,'Master data'!$A$2:$C$29,2,0),"-/-")</f>
        <v>Chi phí hành chính</v>
      </c>
    </row>
    <row r="1881" ht="21.0" customHeight="1">
      <c r="A1881" s="165" t="s">
        <v>1423</v>
      </c>
      <c r="B1881" s="172" t="s">
        <v>1427</v>
      </c>
      <c r="C1881" s="167" t="s">
        <v>112</v>
      </c>
      <c r="D1881" s="168">
        <v>560000.0</v>
      </c>
      <c r="E1881" s="169" t="str">
        <f>iferror(vlookup(C1881,'Master data'!$A$2:$C$29,3,0),"-/-")</f>
        <v>Biến phí</v>
      </c>
      <c r="F1881" s="169" t="str">
        <f>iferror(vlookup(C1881,'Master data'!$A$2:$C$29,2,0),"-/-")</f>
        <v>Chi phí hành chính</v>
      </c>
    </row>
    <row r="1882" ht="21.0" customHeight="1">
      <c r="A1882" s="165" t="s">
        <v>1423</v>
      </c>
      <c r="B1882" s="172" t="s">
        <v>1428</v>
      </c>
      <c r="C1882" s="167" t="s">
        <v>112</v>
      </c>
      <c r="D1882" s="168">
        <v>230000.0</v>
      </c>
      <c r="E1882" s="169" t="str">
        <f>iferror(vlookup(C1882,'Master data'!$A$2:$C$29,3,0),"-/-")</f>
        <v>Biến phí</v>
      </c>
      <c r="F1882" s="169" t="str">
        <f>iferror(vlookup(C1882,'Master data'!$A$2:$C$29,2,0),"-/-")</f>
        <v>Chi phí hành chính</v>
      </c>
    </row>
    <row r="1883" ht="21.0" customHeight="1">
      <c r="A1883" s="165" t="s">
        <v>1423</v>
      </c>
      <c r="B1883" s="172" t="s">
        <v>1429</v>
      </c>
      <c r="C1883" s="167" t="s">
        <v>112</v>
      </c>
      <c r="D1883" s="168">
        <v>189000.0</v>
      </c>
      <c r="E1883" s="169" t="str">
        <f>iferror(vlookup(C1883,'Master data'!$A$2:$C$29,3,0),"-/-")</f>
        <v>Biến phí</v>
      </c>
      <c r="F1883" s="169" t="str">
        <f>iferror(vlookup(C1883,'Master data'!$A$2:$C$29,2,0),"-/-")</f>
        <v>Chi phí hành chính</v>
      </c>
    </row>
    <row r="1884" ht="21.0" customHeight="1">
      <c r="A1884" s="165" t="s">
        <v>1423</v>
      </c>
      <c r="B1884" s="172" t="s">
        <v>275</v>
      </c>
      <c r="C1884" s="167" t="s">
        <v>112</v>
      </c>
      <c r="D1884" s="168">
        <v>275000.0</v>
      </c>
      <c r="E1884" s="169" t="str">
        <f>iferror(vlookup(C1884,'Master data'!$A$2:$C$29,3,0),"-/-")</f>
        <v>Biến phí</v>
      </c>
      <c r="F1884" s="169" t="str">
        <f>iferror(vlookup(C1884,'Master data'!$A$2:$C$29,2,0),"-/-")</f>
        <v>Chi phí hành chính</v>
      </c>
    </row>
    <row r="1885" ht="21.0" customHeight="1">
      <c r="A1885" s="165" t="s">
        <v>1423</v>
      </c>
      <c r="B1885" s="172" t="s">
        <v>1430</v>
      </c>
      <c r="C1885" s="167" t="s">
        <v>112</v>
      </c>
      <c r="D1885" s="168">
        <v>150000.0</v>
      </c>
      <c r="E1885" s="169" t="str">
        <f>iferror(vlookup(C1885,'Master data'!$A$2:$C$29,3,0),"-/-")</f>
        <v>Biến phí</v>
      </c>
      <c r="F1885" s="169" t="str">
        <f>iferror(vlookup(C1885,'Master data'!$A$2:$C$29,2,0),"-/-")</f>
        <v>Chi phí hành chính</v>
      </c>
    </row>
    <row r="1886" ht="21.0" customHeight="1">
      <c r="A1886" s="165" t="s">
        <v>1423</v>
      </c>
      <c r="B1886" s="172" t="s">
        <v>275</v>
      </c>
      <c r="C1886" s="167" t="s">
        <v>112</v>
      </c>
      <c r="D1886" s="168">
        <v>255000.0</v>
      </c>
      <c r="E1886" s="169" t="str">
        <f>iferror(vlookup(C1886,'Master data'!$A$2:$C$29,3,0),"-/-")</f>
        <v>Biến phí</v>
      </c>
      <c r="F1886" s="169" t="str">
        <f>iferror(vlookup(C1886,'Master data'!$A$2:$C$29,2,0),"-/-")</f>
        <v>Chi phí hành chính</v>
      </c>
    </row>
    <row r="1887" ht="21.0" customHeight="1">
      <c r="A1887" s="165" t="s">
        <v>1423</v>
      </c>
      <c r="B1887" s="172" t="s">
        <v>1431</v>
      </c>
      <c r="C1887" s="167" t="s">
        <v>112</v>
      </c>
      <c r="D1887" s="168">
        <v>600000.0</v>
      </c>
      <c r="E1887" s="169" t="str">
        <f>iferror(vlookup(C1887,'Master data'!$A$2:$C$29,3,0),"-/-")</f>
        <v>Biến phí</v>
      </c>
      <c r="F1887" s="169" t="str">
        <f>iferror(vlookup(C1887,'Master data'!$A$2:$C$29,2,0),"-/-")</f>
        <v>Chi phí hành chính</v>
      </c>
    </row>
    <row r="1888" ht="21.0" customHeight="1">
      <c r="A1888" s="165" t="s">
        <v>1423</v>
      </c>
      <c r="B1888" s="172" t="s">
        <v>275</v>
      </c>
      <c r="C1888" s="167" t="s">
        <v>112</v>
      </c>
      <c r="D1888" s="168">
        <v>354000.0</v>
      </c>
      <c r="E1888" s="169" t="str">
        <f>iferror(vlookup(C1888,'Master data'!$A$2:$C$29,3,0),"-/-")</f>
        <v>Biến phí</v>
      </c>
      <c r="F1888" s="169" t="str">
        <f>iferror(vlookup(C1888,'Master data'!$A$2:$C$29,2,0),"-/-")</f>
        <v>Chi phí hành chính</v>
      </c>
    </row>
    <row r="1889" ht="21.0" customHeight="1">
      <c r="A1889" s="165" t="s">
        <v>1423</v>
      </c>
      <c r="B1889" s="172" t="s">
        <v>280</v>
      </c>
      <c r="C1889" s="167" t="s">
        <v>112</v>
      </c>
      <c r="D1889" s="168">
        <v>375000.0</v>
      </c>
      <c r="E1889" s="169" t="str">
        <f>iferror(vlookup(C1889,'Master data'!$A$2:$C$29,3,0),"-/-")</f>
        <v>Biến phí</v>
      </c>
      <c r="F1889" s="169" t="str">
        <f>iferror(vlookup(C1889,'Master data'!$A$2:$C$29,2,0),"-/-")</f>
        <v>Chi phí hành chính</v>
      </c>
    </row>
    <row r="1890" ht="21.0" customHeight="1">
      <c r="A1890" s="165" t="s">
        <v>1423</v>
      </c>
      <c r="B1890" s="172" t="s">
        <v>1432</v>
      </c>
      <c r="C1890" s="167" t="s">
        <v>112</v>
      </c>
      <c r="D1890" s="168">
        <v>2525000.0</v>
      </c>
      <c r="E1890" s="169" t="str">
        <f>iferror(vlookup(C1890,'Master data'!$A$2:$C$29,3,0),"-/-")</f>
        <v>Biến phí</v>
      </c>
      <c r="F1890" s="169" t="str">
        <f>iferror(vlookup(C1890,'Master data'!$A$2:$C$29,2,0),"-/-")</f>
        <v>Chi phí hành chính</v>
      </c>
    </row>
    <row r="1891" ht="21.0" customHeight="1">
      <c r="A1891" s="165" t="s">
        <v>1423</v>
      </c>
      <c r="B1891" s="172" t="s">
        <v>1433</v>
      </c>
      <c r="C1891" s="167" t="s">
        <v>112</v>
      </c>
      <c r="D1891" s="168">
        <v>281000.0</v>
      </c>
      <c r="E1891" s="169" t="str">
        <f>iferror(vlookup(C1891,'Master data'!$A$2:$C$29,3,0),"-/-")</f>
        <v>Biến phí</v>
      </c>
      <c r="F1891" s="169" t="str">
        <f>iferror(vlookup(C1891,'Master data'!$A$2:$C$29,2,0),"-/-")</f>
        <v>Chi phí hành chính</v>
      </c>
    </row>
    <row r="1892" ht="21.0" customHeight="1">
      <c r="A1892" s="165" t="s">
        <v>1423</v>
      </c>
      <c r="B1892" s="172" t="s">
        <v>1434</v>
      </c>
      <c r="C1892" s="167" t="s">
        <v>112</v>
      </c>
      <c r="D1892" s="168">
        <v>1840000.0</v>
      </c>
      <c r="E1892" s="169" t="str">
        <f>iferror(vlookup(C1892,'Master data'!$A$2:$C$29,3,0),"-/-")</f>
        <v>Biến phí</v>
      </c>
      <c r="F1892" s="169" t="str">
        <f>iferror(vlookup(C1892,'Master data'!$A$2:$C$29,2,0),"-/-")</f>
        <v>Chi phí hành chính</v>
      </c>
    </row>
    <row r="1893" ht="21.0" customHeight="1">
      <c r="A1893" s="165" t="s">
        <v>1423</v>
      </c>
      <c r="B1893" s="172" t="s">
        <v>747</v>
      </c>
      <c r="C1893" s="167" t="s">
        <v>112</v>
      </c>
      <c r="D1893" s="168">
        <v>237000.0</v>
      </c>
      <c r="E1893" s="169" t="str">
        <f>iferror(vlookup(C1893,'Master data'!$A$2:$C$29,3,0),"-/-")</f>
        <v>Biến phí</v>
      </c>
      <c r="F1893" s="169" t="str">
        <f>iferror(vlookup(C1893,'Master data'!$A$2:$C$29,2,0),"-/-")</f>
        <v>Chi phí hành chính</v>
      </c>
    </row>
    <row r="1894" ht="21.0" customHeight="1">
      <c r="A1894" s="165" t="s">
        <v>1423</v>
      </c>
      <c r="B1894" s="172" t="s">
        <v>1296</v>
      </c>
      <c r="C1894" s="167" t="s">
        <v>112</v>
      </c>
      <c r="D1894" s="168">
        <v>5552000.0</v>
      </c>
      <c r="E1894" s="169" t="str">
        <f>iferror(vlookup(C1894,'Master data'!$A$2:$C$29,3,0),"-/-")</f>
        <v>Biến phí</v>
      </c>
      <c r="F1894" s="169" t="str">
        <f>iferror(vlookup(C1894,'Master data'!$A$2:$C$29,2,0),"-/-")</f>
        <v>Chi phí hành chính</v>
      </c>
    </row>
    <row r="1895" ht="21.0" customHeight="1">
      <c r="A1895" s="165" t="s">
        <v>1423</v>
      </c>
      <c r="B1895" s="172" t="s">
        <v>1432</v>
      </c>
      <c r="C1895" s="167" t="s">
        <v>112</v>
      </c>
      <c r="D1895" s="168">
        <v>2025000.0</v>
      </c>
      <c r="E1895" s="169" t="str">
        <f>iferror(vlookup(C1895,'Master data'!$A$2:$C$29,3,0),"-/-")</f>
        <v>Biến phí</v>
      </c>
      <c r="F1895" s="169" t="str">
        <f>iferror(vlookup(C1895,'Master data'!$A$2:$C$29,2,0),"-/-")</f>
        <v>Chi phí hành chính</v>
      </c>
    </row>
    <row r="1896" ht="21.0" customHeight="1">
      <c r="A1896" s="165" t="s">
        <v>1423</v>
      </c>
      <c r="B1896" s="172" t="s">
        <v>991</v>
      </c>
      <c r="C1896" s="167" t="s">
        <v>112</v>
      </c>
      <c r="D1896" s="168">
        <v>45000.0</v>
      </c>
      <c r="E1896" s="169" t="str">
        <f>iferror(vlookup(C1896,'Master data'!$A$2:$C$29,3,0),"-/-")</f>
        <v>Biến phí</v>
      </c>
      <c r="F1896" s="169" t="str">
        <f>iferror(vlookup(C1896,'Master data'!$A$2:$C$29,2,0),"-/-")</f>
        <v>Chi phí hành chính</v>
      </c>
    </row>
    <row r="1897" ht="21.0" customHeight="1">
      <c r="A1897" s="165" t="s">
        <v>1423</v>
      </c>
      <c r="B1897" s="172" t="s">
        <v>1435</v>
      </c>
      <c r="C1897" s="167" t="s">
        <v>112</v>
      </c>
      <c r="D1897" s="168">
        <v>205000.0</v>
      </c>
      <c r="E1897" s="169" t="str">
        <f>iferror(vlookup(C1897,'Master data'!$A$2:$C$29,3,0),"-/-")</f>
        <v>Biến phí</v>
      </c>
      <c r="F1897" s="169" t="str">
        <f>iferror(vlookup(C1897,'Master data'!$A$2:$C$29,2,0),"-/-")</f>
        <v>Chi phí hành chính</v>
      </c>
    </row>
    <row r="1898" ht="21.0" customHeight="1">
      <c r="A1898" s="165" t="s">
        <v>1423</v>
      </c>
      <c r="B1898" s="172" t="s">
        <v>1436</v>
      </c>
      <c r="C1898" s="167" t="s">
        <v>112</v>
      </c>
      <c r="D1898" s="168">
        <v>571000.0</v>
      </c>
      <c r="E1898" s="169" t="str">
        <f>iferror(vlookup(C1898,'Master data'!$A$2:$C$29,3,0),"-/-")</f>
        <v>Biến phí</v>
      </c>
      <c r="F1898" s="169" t="str">
        <f>iferror(vlookup(C1898,'Master data'!$A$2:$C$29,2,0),"-/-")</f>
        <v>Chi phí hành chính</v>
      </c>
    </row>
    <row r="1899" ht="21.0" customHeight="1">
      <c r="A1899" s="165" t="s">
        <v>1423</v>
      </c>
      <c r="B1899" s="172" t="s">
        <v>1437</v>
      </c>
      <c r="C1899" s="167" t="s">
        <v>112</v>
      </c>
      <c r="D1899" s="168">
        <v>75000.0</v>
      </c>
      <c r="E1899" s="169" t="str">
        <f>iferror(vlookup(C1899,'Master data'!$A$2:$C$29,3,0),"-/-")</f>
        <v>Biến phí</v>
      </c>
      <c r="F1899" s="169" t="str">
        <f>iferror(vlookup(C1899,'Master data'!$A$2:$C$29,2,0),"-/-")</f>
        <v>Chi phí hành chính</v>
      </c>
    </row>
    <row r="1900" ht="21.0" customHeight="1">
      <c r="A1900" s="165" t="s">
        <v>1423</v>
      </c>
      <c r="B1900" s="172" t="s">
        <v>1438</v>
      </c>
      <c r="C1900" s="167" t="s">
        <v>112</v>
      </c>
      <c r="D1900" s="168">
        <v>3250000.0</v>
      </c>
      <c r="E1900" s="169" t="str">
        <f>iferror(vlookup(C1900,'Master data'!$A$2:$C$29,3,0),"-/-")</f>
        <v>Biến phí</v>
      </c>
      <c r="F1900" s="169" t="str">
        <f>iferror(vlookup(C1900,'Master data'!$A$2:$C$29,2,0),"-/-")</f>
        <v>Chi phí hành chính</v>
      </c>
    </row>
    <row r="1901" ht="21.0" customHeight="1">
      <c r="A1901" s="165" t="s">
        <v>1423</v>
      </c>
      <c r="B1901" s="172" t="s">
        <v>1439</v>
      </c>
      <c r="C1901" s="167" t="s">
        <v>112</v>
      </c>
      <c r="D1901" s="168">
        <v>1770000.0</v>
      </c>
      <c r="E1901" s="169" t="str">
        <f>iferror(vlookup(C1901,'Master data'!$A$2:$C$29,3,0),"-/-")</f>
        <v>Biến phí</v>
      </c>
      <c r="F1901" s="169" t="str">
        <f>iferror(vlookup(C1901,'Master data'!$A$2:$C$29,2,0),"-/-")</f>
        <v>Chi phí hành chính</v>
      </c>
    </row>
    <row r="1902" ht="21.0" customHeight="1">
      <c r="A1902" s="165" t="s">
        <v>1423</v>
      </c>
      <c r="B1902" s="172" t="s">
        <v>1440</v>
      </c>
      <c r="C1902" s="167" t="s">
        <v>112</v>
      </c>
      <c r="D1902" s="168">
        <v>1200000.0</v>
      </c>
      <c r="E1902" s="169" t="str">
        <f>iferror(vlookup(C1902,'Master data'!$A$2:$C$29,3,0),"-/-")</f>
        <v>Biến phí</v>
      </c>
      <c r="F1902" s="169" t="str">
        <f>iferror(vlookup(C1902,'Master data'!$A$2:$C$29,2,0),"-/-")</f>
        <v>Chi phí hành chính</v>
      </c>
    </row>
    <row r="1903" ht="21.0" customHeight="1">
      <c r="A1903" s="165" t="s">
        <v>1423</v>
      </c>
      <c r="B1903" s="172" t="s">
        <v>1441</v>
      </c>
      <c r="C1903" s="167" t="s">
        <v>95</v>
      </c>
      <c r="D1903" s="168">
        <v>1196000.0</v>
      </c>
      <c r="E1903" s="169" t="str">
        <f>iferror(vlookup(C1903,'Master data'!$A$2:$C$29,3,0),"-/-")</f>
        <v>Biến phí</v>
      </c>
      <c r="F1903" s="169" t="str">
        <f>iferror(vlookup(C1903,'Master data'!$A$2:$C$29,2,0),"-/-")</f>
        <v>Chi phí bán hàng</v>
      </c>
    </row>
    <row r="1904" ht="21.0" customHeight="1">
      <c r="A1904" s="165" t="s">
        <v>1423</v>
      </c>
      <c r="B1904" s="172" t="s">
        <v>1442</v>
      </c>
      <c r="C1904" s="167" t="s">
        <v>95</v>
      </c>
      <c r="D1904" s="168">
        <v>4.76E7</v>
      </c>
      <c r="E1904" s="169" t="str">
        <f>iferror(vlookup(C1904,'Master data'!$A$2:$C$29,3,0),"-/-")</f>
        <v>Biến phí</v>
      </c>
      <c r="F1904" s="169" t="str">
        <f>iferror(vlookup(C1904,'Master data'!$A$2:$C$29,2,0),"-/-")</f>
        <v>Chi phí bán hàng</v>
      </c>
    </row>
    <row r="1905" ht="21.0" customHeight="1">
      <c r="A1905" s="165" t="s">
        <v>1423</v>
      </c>
      <c r="B1905" s="172" t="s">
        <v>1443</v>
      </c>
      <c r="C1905" s="167" t="s">
        <v>95</v>
      </c>
      <c r="D1905" s="168">
        <v>1453600.0</v>
      </c>
      <c r="E1905" s="169" t="str">
        <f>iferror(vlookup(C1905,'Master data'!$A$2:$C$29,3,0),"-/-")</f>
        <v>Biến phí</v>
      </c>
      <c r="F1905" s="169" t="str">
        <f>iferror(vlookup(C1905,'Master data'!$A$2:$C$29,2,0),"-/-")</f>
        <v>Chi phí bán hàng</v>
      </c>
    </row>
    <row r="1906" ht="21.0" customHeight="1">
      <c r="A1906" s="165" t="s">
        <v>1423</v>
      </c>
      <c r="B1906" s="172" t="s">
        <v>1444</v>
      </c>
      <c r="C1906" s="167" t="s">
        <v>95</v>
      </c>
      <c r="D1906" s="168">
        <v>1.7213E7</v>
      </c>
      <c r="E1906" s="169" t="str">
        <f>iferror(vlookup(C1906,'Master data'!$A$2:$C$29,3,0),"-/-")</f>
        <v>Biến phí</v>
      </c>
      <c r="F1906" s="169" t="str">
        <f>iferror(vlookup(C1906,'Master data'!$A$2:$C$29,2,0),"-/-")</f>
        <v>Chi phí bán hàng</v>
      </c>
    </row>
    <row r="1907" ht="21.0" customHeight="1">
      <c r="A1907" s="165" t="s">
        <v>1423</v>
      </c>
      <c r="B1907" s="172" t="s">
        <v>1445</v>
      </c>
      <c r="C1907" s="167" t="s">
        <v>95</v>
      </c>
      <c r="D1907" s="168">
        <v>2.0E7</v>
      </c>
      <c r="E1907" s="169" t="str">
        <f>iferror(vlookup(C1907,'Master data'!$A$2:$C$29,3,0),"-/-")</f>
        <v>Biến phí</v>
      </c>
      <c r="F1907" s="169" t="str">
        <f>iferror(vlookup(C1907,'Master data'!$A$2:$C$29,2,0),"-/-")</f>
        <v>Chi phí bán hàng</v>
      </c>
    </row>
    <row r="1908" ht="21.0" customHeight="1">
      <c r="A1908" s="165" t="s">
        <v>1423</v>
      </c>
      <c r="B1908" s="172" t="s">
        <v>1446</v>
      </c>
      <c r="C1908" s="167" t="s">
        <v>95</v>
      </c>
      <c r="D1908" s="168">
        <v>625600.0</v>
      </c>
      <c r="E1908" s="169" t="str">
        <f>iferror(vlookup(C1908,'Master data'!$A$2:$C$29,3,0),"-/-")</f>
        <v>Biến phí</v>
      </c>
      <c r="F1908" s="169" t="str">
        <f>iferror(vlookup(C1908,'Master data'!$A$2:$C$29,2,0),"-/-")</f>
        <v>Chi phí bán hàng</v>
      </c>
    </row>
    <row r="1909" ht="21.0" customHeight="1">
      <c r="A1909" s="165" t="s">
        <v>1423</v>
      </c>
      <c r="B1909" s="172" t="s">
        <v>1447</v>
      </c>
      <c r="C1909" s="167" t="s">
        <v>95</v>
      </c>
      <c r="D1909" s="168">
        <v>8562000.0</v>
      </c>
      <c r="E1909" s="169" t="str">
        <f>iferror(vlookup(C1909,'Master data'!$A$2:$C$29,3,0),"-/-")</f>
        <v>Biến phí</v>
      </c>
      <c r="F1909" s="169" t="str">
        <f>iferror(vlookup(C1909,'Master data'!$A$2:$C$29,2,0),"-/-")</f>
        <v>Chi phí bán hàng</v>
      </c>
    </row>
    <row r="1910" ht="21.0" customHeight="1">
      <c r="A1910" s="165" t="s">
        <v>1423</v>
      </c>
      <c r="B1910" s="172" t="s">
        <v>1448</v>
      </c>
      <c r="C1910" s="167" t="s">
        <v>95</v>
      </c>
      <c r="D1910" s="168">
        <v>4400000.0</v>
      </c>
      <c r="E1910" s="169" t="str">
        <f>iferror(vlookup(C1910,'Master data'!$A$2:$C$29,3,0),"-/-")</f>
        <v>Biến phí</v>
      </c>
      <c r="F1910" s="169" t="str">
        <f>iferror(vlookup(C1910,'Master data'!$A$2:$C$29,2,0),"-/-")</f>
        <v>Chi phí bán hàng</v>
      </c>
    </row>
    <row r="1911" ht="21.0" customHeight="1">
      <c r="A1911" s="165" t="s">
        <v>1423</v>
      </c>
      <c r="B1911" s="172" t="s">
        <v>1449</v>
      </c>
      <c r="C1911" s="167" t="s">
        <v>95</v>
      </c>
      <c r="D1911" s="168">
        <v>4500000.0</v>
      </c>
      <c r="E1911" s="169" t="str">
        <f>iferror(vlookup(C1911,'Master data'!$A$2:$C$29,3,0),"-/-")</f>
        <v>Biến phí</v>
      </c>
      <c r="F1911" s="169" t="str">
        <f>iferror(vlookup(C1911,'Master data'!$A$2:$C$29,2,0),"-/-")</f>
        <v>Chi phí bán hàng</v>
      </c>
    </row>
    <row r="1912" ht="21.0" customHeight="1">
      <c r="A1912" s="165" t="s">
        <v>1423</v>
      </c>
      <c r="B1912" s="172" t="s">
        <v>1450</v>
      </c>
      <c r="C1912" s="167" t="s">
        <v>106</v>
      </c>
      <c r="D1912" s="168">
        <v>7242548.0</v>
      </c>
      <c r="E1912" s="169" t="str">
        <f>iferror(vlookup(C1912,'Master data'!$A$2:$C$29,3,0),"-/-")</f>
        <v>Biến phí</v>
      </c>
      <c r="F1912" s="169" t="str">
        <f>iferror(vlookup(C1912,'Master data'!$A$2:$C$29,2,0),"-/-")</f>
        <v>Chi phí bán hàng</v>
      </c>
    </row>
    <row r="1913" ht="21.0" customHeight="1">
      <c r="A1913" s="165" t="s">
        <v>1423</v>
      </c>
      <c r="B1913" s="172" t="s">
        <v>1451</v>
      </c>
      <c r="C1913" s="167" t="s">
        <v>112</v>
      </c>
      <c r="D1913" s="168">
        <v>2500000.0</v>
      </c>
      <c r="E1913" s="169" t="str">
        <f>iferror(vlookup(C1913,'Master data'!$A$2:$C$29,3,0),"-/-")</f>
        <v>Biến phí</v>
      </c>
      <c r="F1913" s="169" t="str">
        <f>iferror(vlookup(C1913,'Master data'!$A$2:$C$29,2,0),"-/-")</f>
        <v>Chi phí hành chính</v>
      </c>
    </row>
    <row r="1914" ht="21.0" customHeight="1">
      <c r="A1914" s="165" t="s">
        <v>1423</v>
      </c>
      <c r="B1914" s="172" t="s">
        <v>913</v>
      </c>
      <c r="C1914" s="167" t="s">
        <v>112</v>
      </c>
      <c r="D1914" s="168">
        <v>694000.0</v>
      </c>
      <c r="E1914" s="169" t="str">
        <f>iferror(vlookup(C1914,'Master data'!$A$2:$C$29,3,0),"-/-")</f>
        <v>Biến phí</v>
      </c>
      <c r="F1914" s="169" t="str">
        <f>iferror(vlookup(C1914,'Master data'!$A$2:$C$29,2,0),"-/-")</f>
        <v>Chi phí hành chính</v>
      </c>
    </row>
    <row r="1915" ht="21.0" customHeight="1">
      <c r="A1915" s="165" t="s">
        <v>1423</v>
      </c>
      <c r="B1915" s="172" t="s">
        <v>1452</v>
      </c>
      <c r="C1915" s="167" t="s">
        <v>112</v>
      </c>
      <c r="D1915" s="168">
        <v>5790000.0</v>
      </c>
      <c r="E1915" s="169" t="str">
        <f>iferror(vlookup(C1915,'Master data'!$A$2:$C$29,3,0),"-/-")</f>
        <v>Biến phí</v>
      </c>
      <c r="F1915" s="169" t="str">
        <f>iferror(vlookup(C1915,'Master data'!$A$2:$C$29,2,0),"-/-")</f>
        <v>Chi phí hành chính</v>
      </c>
    </row>
    <row r="1916" ht="21.0" customHeight="1">
      <c r="A1916" s="165" t="s">
        <v>1423</v>
      </c>
      <c r="B1916" s="172" t="s">
        <v>1453</v>
      </c>
      <c r="C1916" s="167" t="s">
        <v>112</v>
      </c>
      <c r="D1916" s="168">
        <v>6.0E7</v>
      </c>
      <c r="E1916" s="169" t="str">
        <f>iferror(vlookup(C1916,'Master data'!$A$2:$C$29,3,0),"-/-")</f>
        <v>Biến phí</v>
      </c>
      <c r="F1916" s="169" t="str">
        <f>iferror(vlookup(C1916,'Master data'!$A$2:$C$29,2,0),"-/-")</f>
        <v>Chi phí hành chính</v>
      </c>
    </row>
    <row r="1917" ht="21.0" customHeight="1">
      <c r="A1917" s="165" t="s">
        <v>1423</v>
      </c>
      <c r="B1917" s="172" t="s">
        <v>866</v>
      </c>
      <c r="C1917" s="167" t="s">
        <v>112</v>
      </c>
      <c r="D1917" s="168">
        <v>200000.0</v>
      </c>
      <c r="E1917" s="169" t="str">
        <f>iferror(vlookup(C1917,'Master data'!$A$2:$C$29,3,0),"-/-")</f>
        <v>Biến phí</v>
      </c>
      <c r="F1917" s="169" t="str">
        <f>iferror(vlookup(C1917,'Master data'!$A$2:$C$29,2,0),"-/-")</f>
        <v>Chi phí hành chính</v>
      </c>
    </row>
    <row r="1918" ht="21.0" customHeight="1">
      <c r="A1918" s="165" t="s">
        <v>1423</v>
      </c>
      <c r="B1918" s="172" t="s">
        <v>1454</v>
      </c>
      <c r="C1918" s="167" t="s">
        <v>112</v>
      </c>
      <c r="D1918" s="168">
        <v>3100000.0</v>
      </c>
      <c r="E1918" s="169" t="str">
        <f>iferror(vlookup(C1918,'Master data'!$A$2:$C$29,3,0),"-/-")</f>
        <v>Biến phí</v>
      </c>
      <c r="F1918" s="169" t="str">
        <f>iferror(vlookup(C1918,'Master data'!$A$2:$C$29,2,0),"-/-")</f>
        <v>Chi phí hành chính</v>
      </c>
    </row>
    <row r="1919" ht="21.0" customHeight="1">
      <c r="A1919" s="165" t="s">
        <v>1423</v>
      </c>
      <c r="B1919" s="172" t="s">
        <v>1455</v>
      </c>
      <c r="C1919" s="167" t="s">
        <v>112</v>
      </c>
      <c r="D1919" s="168">
        <v>64000.0</v>
      </c>
      <c r="E1919" s="169" t="str">
        <f>iferror(vlookup(C1919,'Master data'!$A$2:$C$29,3,0),"-/-")</f>
        <v>Biến phí</v>
      </c>
      <c r="F1919" s="169" t="str">
        <f>iferror(vlookup(C1919,'Master data'!$A$2:$C$29,2,0),"-/-")</f>
        <v>Chi phí hành chính</v>
      </c>
    </row>
    <row r="1920" ht="21.0" customHeight="1">
      <c r="A1920" s="165" t="s">
        <v>1423</v>
      </c>
      <c r="B1920" s="172" t="s">
        <v>913</v>
      </c>
      <c r="C1920" s="167" t="s">
        <v>112</v>
      </c>
      <c r="D1920" s="168">
        <v>90000.0</v>
      </c>
      <c r="E1920" s="169" t="str">
        <f>iferror(vlookup(C1920,'Master data'!$A$2:$C$29,3,0),"-/-")</f>
        <v>Biến phí</v>
      </c>
      <c r="F1920" s="169" t="str">
        <f>iferror(vlookup(C1920,'Master data'!$A$2:$C$29,2,0),"-/-")</f>
        <v>Chi phí hành chính</v>
      </c>
    </row>
    <row r="1921" ht="21.0" customHeight="1">
      <c r="A1921" s="165" t="s">
        <v>1423</v>
      </c>
      <c r="B1921" s="172" t="s">
        <v>1456</v>
      </c>
      <c r="C1921" s="167" t="s">
        <v>112</v>
      </c>
      <c r="D1921" s="168">
        <v>244000.0</v>
      </c>
      <c r="E1921" s="169" t="str">
        <f>iferror(vlookup(C1921,'Master data'!$A$2:$C$29,3,0),"-/-")</f>
        <v>Biến phí</v>
      </c>
      <c r="F1921" s="169" t="str">
        <f>iferror(vlookup(C1921,'Master data'!$A$2:$C$29,2,0),"-/-")</f>
        <v>Chi phí hành chính</v>
      </c>
    </row>
    <row r="1922" ht="21.0" customHeight="1">
      <c r="A1922" s="165" t="s">
        <v>1423</v>
      </c>
      <c r="B1922" s="172" t="s">
        <v>1457</v>
      </c>
      <c r="C1922" s="167" t="s">
        <v>112</v>
      </c>
      <c r="D1922" s="168">
        <v>2018000.0</v>
      </c>
      <c r="E1922" s="169" t="str">
        <f>iferror(vlookup(C1922,'Master data'!$A$2:$C$29,3,0),"-/-")</f>
        <v>Biến phí</v>
      </c>
      <c r="F1922" s="169" t="str">
        <f>iferror(vlookup(C1922,'Master data'!$A$2:$C$29,2,0),"-/-")</f>
        <v>Chi phí hành chính</v>
      </c>
    </row>
    <row r="1923" ht="21.0" customHeight="1">
      <c r="A1923" s="165" t="s">
        <v>1423</v>
      </c>
      <c r="B1923" s="172" t="s">
        <v>1458</v>
      </c>
      <c r="C1923" s="167" t="s">
        <v>112</v>
      </c>
      <c r="D1923" s="168">
        <v>60000.0</v>
      </c>
      <c r="E1923" s="169" t="str">
        <f>iferror(vlookup(C1923,'Master data'!$A$2:$C$29,3,0),"-/-")</f>
        <v>Biến phí</v>
      </c>
      <c r="F1923" s="169" t="str">
        <f>iferror(vlookup(C1923,'Master data'!$A$2:$C$29,2,0),"-/-")</f>
        <v>Chi phí hành chính</v>
      </c>
    </row>
    <row r="1924" ht="21.0" customHeight="1">
      <c r="A1924" s="165" t="s">
        <v>1423</v>
      </c>
      <c r="B1924" s="172" t="s">
        <v>1459</v>
      </c>
      <c r="C1924" s="167" t="s">
        <v>112</v>
      </c>
      <c r="D1924" s="168">
        <v>527000.0</v>
      </c>
      <c r="E1924" s="169" t="str">
        <f>iferror(vlookup(C1924,'Master data'!$A$2:$C$29,3,0),"-/-")</f>
        <v>Biến phí</v>
      </c>
      <c r="F1924" s="169" t="str">
        <f>iferror(vlookup(C1924,'Master data'!$A$2:$C$29,2,0),"-/-")</f>
        <v>Chi phí hành chính</v>
      </c>
    </row>
    <row r="1925" ht="21.0" customHeight="1">
      <c r="A1925" s="165" t="s">
        <v>1423</v>
      </c>
      <c r="B1925" s="172" t="s">
        <v>1460</v>
      </c>
      <c r="C1925" s="167" t="s">
        <v>112</v>
      </c>
      <c r="D1925" s="168">
        <v>200000.0</v>
      </c>
      <c r="E1925" s="169" t="str">
        <f>iferror(vlookup(C1925,'Master data'!$A$2:$C$29,3,0),"-/-")</f>
        <v>Biến phí</v>
      </c>
      <c r="F1925" s="169" t="str">
        <f>iferror(vlookup(C1925,'Master data'!$A$2:$C$29,2,0),"-/-")</f>
        <v>Chi phí hành chính</v>
      </c>
    </row>
    <row r="1926" ht="21.0" customHeight="1">
      <c r="A1926" s="165" t="s">
        <v>1423</v>
      </c>
      <c r="B1926" s="172" t="s">
        <v>1461</v>
      </c>
      <c r="C1926" s="167" t="s">
        <v>112</v>
      </c>
      <c r="D1926" s="168">
        <v>1500000.0</v>
      </c>
      <c r="E1926" s="169" t="str">
        <f>iferror(vlookup(C1926,'Master data'!$A$2:$C$29,3,0),"-/-")</f>
        <v>Biến phí</v>
      </c>
      <c r="F1926" s="169" t="str">
        <f>iferror(vlookup(C1926,'Master data'!$A$2:$C$29,2,0),"-/-")</f>
        <v>Chi phí hành chính</v>
      </c>
    </row>
    <row r="1927" ht="21.0" customHeight="1">
      <c r="A1927" s="165" t="s">
        <v>1423</v>
      </c>
      <c r="B1927" s="172" t="s">
        <v>1025</v>
      </c>
      <c r="C1927" s="167" t="s">
        <v>112</v>
      </c>
      <c r="D1927" s="168">
        <v>1854000.0</v>
      </c>
      <c r="E1927" s="169" t="str">
        <f>iferror(vlookup(C1927,'Master data'!$A$2:$C$29,3,0),"-/-")</f>
        <v>Biến phí</v>
      </c>
      <c r="F1927" s="169" t="str">
        <f>iferror(vlookup(C1927,'Master data'!$A$2:$C$29,2,0),"-/-")</f>
        <v>Chi phí hành chính</v>
      </c>
    </row>
    <row r="1928" ht="21.0" customHeight="1">
      <c r="A1928" s="165" t="s">
        <v>1423</v>
      </c>
      <c r="B1928" s="172" t="s">
        <v>1462</v>
      </c>
      <c r="C1928" s="167" t="s">
        <v>112</v>
      </c>
      <c r="D1928" s="168">
        <v>656000.0</v>
      </c>
      <c r="E1928" s="169" t="str">
        <f>iferror(vlookup(C1928,'Master data'!$A$2:$C$29,3,0),"-/-")</f>
        <v>Biến phí</v>
      </c>
      <c r="F1928" s="169" t="str">
        <f>iferror(vlookup(C1928,'Master data'!$A$2:$C$29,2,0),"-/-")</f>
        <v>Chi phí hành chính</v>
      </c>
    </row>
    <row r="1929" ht="21.0" customHeight="1">
      <c r="A1929" s="165" t="s">
        <v>1423</v>
      </c>
      <c r="B1929" s="172" t="s">
        <v>1463</v>
      </c>
      <c r="C1929" s="167" t="s">
        <v>112</v>
      </c>
      <c r="D1929" s="168">
        <v>850000.0</v>
      </c>
      <c r="E1929" s="169" t="str">
        <f>iferror(vlookup(C1929,'Master data'!$A$2:$C$29,3,0),"-/-")</f>
        <v>Biến phí</v>
      </c>
      <c r="F1929" s="169" t="str">
        <f>iferror(vlookup(C1929,'Master data'!$A$2:$C$29,2,0),"-/-")</f>
        <v>Chi phí hành chính</v>
      </c>
    </row>
    <row r="1930" ht="21.0" customHeight="1">
      <c r="A1930" s="165" t="s">
        <v>1423</v>
      </c>
      <c r="B1930" s="172" t="s">
        <v>1464</v>
      </c>
      <c r="C1930" s="167" t="s">
        <v>112</v>
      </c>
      <c r="D1930" s="168">
        <v>70000.0</v>
      </c>
      <c r="E1930" s="169" t="str">
        <f>iferror(vlookup(C1930,'Master data'!$A$2:$C$29,3,0),"-/-")</f>
        <v>Biến phí</v>
      </c>
      <c r="F1930" s="169" t="str">
        <f>iferror(vlookup(C1930,'Master data'!$A$2:$C$29,2,0),"-/-")</f>
        <v>Chi phí hành chính</v>
      </c>
    </row>
    <row r="1931" ht="21.0" customHeight="1">
      <c r="A1931" s="165" t="s">
        <v>1423</v>
      </c>
      <c r="B1931" s="172" t="s">
        <v>1465</v>
      </c>
      <c r="C1931" s="167" t="s">
        <v>112</v>
      </c>
      <c r="D1931" s="168">
        <v>80000.0</v>
      </c>
      <c r="E1931" s="169" t="str">
        <f>iferror(vlookup(C1931,'Master data'!$A$2:$C$29,3,0),"-/-")</f>
        <v>Biến phí</v>
      </c>
      <c r="F1931" s="169" t="str">
        <f>iferror(vlookup(C1931,'Master data'!$A$2:$C$29,2,0),"-/-")</f>
        <v>Chi phí hành chính</v>
      </c>
    </row>
    <row r="1932" ht="21.0" customHeight="1">
      <c r="A1932" s="165" t="s">
        <v>1423</v>
      </c>
      <c r="B1932" s="172" t="s">
        <v>913</v>
      </c>
      <c r="C1932" s="167" t="s">
        <v>112</v>
      </c>
      <c r="D1932" s="168">
        <v>270000.0</v>
      </c>
      <c r="E1932" s="169" t="str">
        <f>iferror(vlookup(C1932,'Master data'!$A$2:$C$29,3,0),"-/-")</f>
        <v>Biến phí</v>
      </c>
      <c r="F1932" s="169" t="str">
        <f>iferror(vlookup(C1932,'Master data'!$A$2:$C$29,2,0),"-/-")</f>
        <v>Chi phí hành chính</v>
      </c>
    </row>
    <row r="1933" ht="21.0" customHeight="1">
      <c r="A1933" s="165" t="s">
        <v>1423</v>
      </c>
      <c r="B1933" s="172" t="s">
        <v>619</v>
      </c>
      <c r="C1933" s="167" t="s">
        <v>112</v>
      </c>
      <c r="D1933" s="168">
        <v>951000.0</v>
      </c>
      <c r="E1933" s="169" t="str">
        <f>iferror(vlookup(C1933,'Master data'!$A$2:$C$29,3,0),"-/-")</f>
        <v>Biến phí</v>
      </c>
      <c r="F1933" s="169" t="str">
        <f>iferror(vlookup(C1933,'Master data'!$A$2:$C$29,2,0),"-/-")</f>
        <v>Chi phí hành chính</v>
      </c>
    </row>
    <row r="1934" ht="21.0" customHeight="1">
      <c r="A1934" s="165" t="s">
        <v>1423</v>
      </c>
      <c r="B1934" s="172" t="s">
        <v>627</v>
      </c>
      <c r="C1934" s="167" t="s">
        <v>112</v>
      </c>
      <c r="D1934" s="168">
        <v>1072000.0</v>
      </c>
      <c r="E1934" s="169" t="str">
        <f>iferror(vlookup(C1934,'Master data'!$A$2:$C$29,3,0),"-/-")</f>
        <v>Biến phí</v>
      </c>
      <c r="F1934" s="169" t="str">
        <f>iferror(vlookup(C1934,'Master data'!$A$2:$C$29,2,0),"-/-")</f>
        <v>Chi phí hành chính</v>
      </c>
    </row>
    <row r="1935" ht="21.0" customHeight="1">
      <c r="A1935" s="165" t="s">
        <v>1423</v>
      </c>
      <c r="B1935" s="172" t="s">
        <v>1466</v>
      </c>
      <c r="C1935" s="167" t="s">
        <v>112</v>
      </c>
      <c r="D1935" s="168">
        <v>82000.0</v>
      </c>
      <c r="E1935" s="169" t="str">
        <f>iferror(vlookup(C1935,'Master data'!$A$2:$C$29,3,0),"-/-")</f>
        <v>Biến phí</v>
      </c>
      <c r="F1935" s="169" t="str">
        <f>iferror(vlookup(C1935,'Master data'!$A$2:$C$29,2,0),"-/-")</f>
        <v>Chi phí hành chính</v>
      </c>
    </row>
    <row r="1936" ht="21.0" customHeight="1">
      <c r="A1936" s="165" t="s">
        <v>1423</v>
      </c>
      <c r="B1936" s="172" t="s">
        <v>1467</v>
      </c>
      <c r="C1936" s="167" t="s">
        <v>112</v>
      </c>
      <c r="D1936" s="168">
        <v>32000.0</v>
      </c>
      <c r="E1936" s="169" t="str">
        <f>iferror(vlookup(C1936,'Master data'!$A$2:$C$29,3,0),"-/-")</f>
        <v>Biến phí</v>
      </c>
      <c r="F1936" s="169" t="str">
        <f>iferror(vlookup(C1936,'Master data'!$A$2:$C$29,2,0),"-/-")</f>
        <v>Chi phí hành chính</v>
      </c>
    </row>
    <row r="1937" ht="21.0" customHeight="1">
      <c r="A1937" s="165" t="s">
        <v>1423</v>
      </c>
      <c r="B1937" s="172" t="s">
        <v>1468</v>
      </c>
      <c r="C1937" s="167" t="s">
        <v>112</v>
      </c>
      <c r="D1937" s="168">
        <v>2720000.0</v>
      </c>
      <c r="E1937" s="169" t="str">
        <f>iferror(vlookup(C1937,'Master data'!$A$2:$C$29,3,0),"-/-")</f>
        <v>Biến phí</v>
      </c>
      <c r="F1937" s="169" t="str">
        <f>iferror(vlookup(C1937,'Master data'!$A$2:$C$29,2,0),"-/-")</f>
        <v>Chi phí hành chính</v>
      </c>
    </row>
    <row r="1938" ht="21.0" customHeight="1">
      <c r="A1938" s="165" t="s">
        <v>1423</v>
      </c>
      <c r="B1938" s="172" t="s">
        <v>1469</v>
      </c>
      <c r="C1938" s="167" t="s">
        <v>112</v>
      </c>
      <c r="D1938" s="168">
        <v>640000.0</v>
      </c>
      <c r="E1938" s="169" t="str">
        <f>iferror(vlookup(C1938,'Master data'!$A$2:$C$29,3,0),"-/-")</f>
        <v>Biến phí</v>
      </c>
      <c r="F1938" s="169" t="str">
        <f>iferror(vlookup(C1938,'Master data'!$A$2:$C$29,2,0),"-/-")</f>
        <v>Chi phí hành chính</v>
      </c>
    </row>
    <row r="1939" ht="21.0" customHeight="1">
      <c r="A1939" s="165" t="s">
        <v>1423</v>
      </c>
      <c r="B1939" s="172" t="s">
        <v>412</v>
      </c>
      <c r="C1939" s="167" t="s">
        <v>112</v>
      </c>
      <c r="D1939" s="168">
        <v>132000.0</v>
      </c>
      <c r="E1939" s="169" t="str">
        <f>iferror(vlookup(C1939,'Master data'!$A$2:$C$29,3,0),"-/-")</f>
        <v>Biến phí</v>
      </c>
      <c r="F1939" s="169" t="str">
        <f>iferror(vlookup(C1939,'Master data'!$A$2:$C$29,2,0),"-/-")</f>
        <v>Chi phí hành chính</v>
      </c>
    </row>
    <row r="1940" ht="21.0" customHeight="1">
      <c r="A1940" s="165" t="s">
        <v>1423</v>
      </c>
      <c r="B1940" s="172" t="s">
        <v>1470</v>
      </c>
      <c r="C1940" s="167" t="s">
        <v>112</v>
      </c>
      <c r="D1940" s="168">
        <v>20000.0</v>
      </c>
      <c r="E1940" s="169" t="str">
        <f>iferror(vlookup(C1940,'Master data'!$A$2:$C$29,3,0),"-/-")</f>
        <v>Biến phí</v>
      </c>
      <c r="F1940" s="169" t="str">
        <f>iferror(vlookup(C1940,'Master data'!$A$2:$C$29,2,0),"-/-")</f>
        <v>Chi phí hành chính</v>
      </c>
    </row>
    <row r="1941" ht="21.0" customHeight="1">
      <c r="A1941" s="165" t="s">
        <v>1423</v>
      </c>
      <c r="B1941" s="172" t="s">
        <v>1471</v>
      </c>
      <c r="C1941" s="167" t="s">
        <v>112</v>
      </c>
      <c r="D1941" s="168">
        <v>490000.0</v>
      </c>
      <c r="E1941" s="169" t="str">
        <f>iferror(vlookup(C1941,'Master data'!$A$2:$C$29,3,0),"-/-")</f>
        <v>Biến phí</v>
      </c>
      <c r="F1941" s="169" t="str">
        <f>iferror(vlookup(C1941,'Master data'!$A$2:$C$29,2,0),"-/-")</f>
        <v>Chi phí hành chính</v>
      </c>
    </row>
    <row r="1942" ht="21.0" customHeight="1">
      <c r="A1942" s="165" t="s">
        <v>1423</v>
      </c>
      <c r="B1942" s="172" t="s">
        <v>1472</v>
      </c>
      <c r="C1942" s="167" t="s">
        <v>112</v>
      </c>
      <c r="D1942" s="168">
        <v>3200000.0</v>
      </c>
      <c r="E1942" s="169" t="str">
        <f>iferror(vlookup(C1942,'Master data'!$A$2:$C$29,3,0),"-/-")</f>
        <v>Biến phí</v>
      </c>
      <c r="F1942" s="169" t="str">
        <f>iferror(vlookup(C1942,'Master data'!$A$2:$C$29,2,0),"-/-")</f>
        <v>Chi phí hành chính</v>
      </c>
    </row>
    <row r="1943" ht="21.0" customHeight="1">
      <c r="A1943" s="165" t="s">
        <v>1423</v>
      </c>
      <c r="B1943" s="172" t="s">
        <v>1473</v>
      </c>
      <c r="C1943" s="167" t="s">
        <v>112</v>
      </c>
      <c r="D1943" s="168">
        <v>260000.0</v>
      </c>
      <c r="E1943" s="169" t="str">
        <f>iferror(vlookup(C1943,'Master data'!$A$2:$C$29,3,0),"-/-")</f>
        <v>Biến phí</v>
      </c>
      <c r="F1943" s="169" t="str">
        <f>iferror(vlookup(C1943,'Master data'!$A$2:$C$29,2,0),"-/-")</f>
        <v>Chi phí hành chính</v>
      </c>
    </row>
    <row r="1944" ht="21.0" customHeight="1">
      <c r="A1944" s="165" t="s">
        <v>1423</v>
      </c>
      <c r="B1944" s="172" t="s">
        <v>1474</v>
      </c>
      <c r="C1944" s="167" t="s">
        <v>112</v>
      </c>
      <c r="D1944" s="168">
        <v>2000000.0</v>
      </c>
      <c r="E1944" s="169" t="str">
        <f>iferror(vlookup(C1944,'Master data'!$A$2:$C$29,3,0),"-/-")</f>
        <v>Biến phí</v>
      </c>
      <c r="F1944" s="169" t="str">
        <f>iferror(vlookup(C1944,'Master data'!$A$2:$C$29,2,0),"-/-")</f>
        <v>Chi phí hành chính</v>
      </c>
    </row>
    <row r="1945" ht="21.0" customHeight="1">
      <c r="A1945" s="165" t="s">
        <v>1423</v>
      </c>
      <c r="B1945" s="172" t="s">
        <v>1475</v>
      </c>
      <c r="C1945" s="167" t="s">
        <v>112</v>
      </c>
      <c r="D1945" s="168">
        <v>200000.0</v>
      </c>
      <c r="E1945" s="169" t="str">
        <f>iferror(vlookup(C1945,'Master data'!$A$2:$C$29,3,0),"-/-")</f>
        <v>Biến phí</v>
      </c>
      <c r="F1945" s="169" t="str">
        <f>iferror(vlookup(C1945,'Master data'!$A$2:$C$29,2,0),"-/-")</f>
        <v>Chi phí hành chính</v>
      </c>
    </row>
    <row r="1946" ht="21.0" customHeight="1">
      <c r="A1946" s="165" t="s">
        <v>1423</v>
      </c>
      <c r="B1946" s="172" t="s">
        <v>1476</v>
      </c>
      <c r="C1946" s="167" t="s">
        <v>112</v>
      </c>
      <c r="D1946" s="168">
        <v>700000.0</v>
      </c>
      <c r="E1946" s="169" t="str">
        <f>iferror(vlookup(C1946,'Master data'!$A$2:$C$29,3,0),"-/-")</f>
        <v>Biến phí</v>
      </c>
      <c r="F1946" s="169" t="str">
        <f>iferror(vlookup(C1946,'Master data'!$A$2:$C$29,2,0),"-/-")</f>
        <v>Chi phí hành chính</v>
      </c>
    </row>
    <row r="1947" ht="21.0" customHeight="1">
      <c r="A1947" s="165" t="s">
        <v>1423</v>
      </c>
      <c r="B1947" s="172" t="s">
        <v>1477</v>
      </c>
      <c r="C1947" s="167" t="s">
        <v>112</v>
      </c>
      <c r="D1947" s="168">
        <v>376000.0</v>
      </c>
      <c r="E1947" s="169" t="str">
        <f>iferror(vlookup(C1947,'Master data'!$A$2:$C$29,3,0),"-/-")</f>
        <v>Biến phí</v>
      </c>
      <c r="F1947" s="169" t="str">
        <f>iferror(vlookup(C1947,'Master data'!$A$2:$C$29,2,0),"-/-")</f>
        <v>Chi phí hành chính</v>
      </c>
    </row>
    <row r="1948" ht="21.0" customHeight="1">
      <c r="A1948" s="165" t="s">
        <v>1423</v>
      </c>
      <c r="B1948" s="172" t="s">
        <v>964</v>
      </c>
      <c r="C1948" s="167" t="s">
        <v>112</v>
      </c>
      <c r="D1948" s="168">
        <v>170000.0</v>
      </c>
      <c r="E1948" s="169" t="str">
        <f>iferror(vlookup(C1948,'Master data'!$A$2:$C$29,3,0),"-/-")</f>
        <v>Biến phí</v>
      </c>
      <c r="F1948" s="169" t="str">
        <f>iferror(vlookup(C1948,'Master data'!$A$2:$C$29,2,0),"-/-")</f>
        <v>Chi phí hành chính</v>
      </c>
    </row>
    <row r="1949" ht="21.0" customHeight="1">
      <c r="A1949" s="165" t="s">
        <v>1423</v>
      </c>
      <c r="B1949" s="172" t="s">
        <v>1478</v>
      </c>
      <c r="C1949" s="167" t="s">
        <v>112</v>
      </c>
      <c r="D1949" s="168">
        <v>2500000.0</v>
      </c>
      <c r="E1949" s="169" t="str">
        <f>iferror(vlookup(C1949,'Master data'!$A$2:$C$29,3,0),"-/-")</f>
        <v>Biến phí</v>
      </c>
      <c r="F1949" s="169" t="str">
        <f>iferror(vlookup(C1949,'Master data'!$A$2:$C$29,2,0),"-/-")</f>
        <v>Chi phí hành chính</v>
      </c>
    </row>
    <row r="1950" ht="21.0" customHeight="1">
      <c r="A1950" s="165" t="s">
        <v>1423</v>
      </c>
      <c r="B1950" s="172" t="s">
        <v>1479</v>
      </c>
      <c r="C1950" s="167" t="s">
        <v>112</v>
      </c>
      <c r="D1950" s="168">
        <v>1800000.0</v>
      </c>
      <c r="E1950" s="169" t="str">
        <f>iferror(vlookup(C1950,'Master data'!$A$2:$C$29,3,0),"-/-")</f>
        <v>Biến phí</v>
      </c>
      <c r="F1950" s="169" t="str">
        <f>iferror(vlookup(C1950,'Master data'!$A$2:$C$29,2,0),"-/-")</f>
        <v>Chi phí hành chính</v>
      </c>
    </row>
    <row r="1951" ht="21.0" customHeight="1">
      <c r="A1951" s="165" t="s">
        <v>1423</v>
      </c>
      <c r="B1951" s="172" t="s">
        <v>1480</v>
      </c>
      <c r="C1951" s="167" t="s">
        <v>112</v>
      </c>
      <c r="D1951" s="168">
        <v>1700000.0</v>
      </c>
      <c r="E1951" s="169" t="str">
        <f>iferror(vlookup(C1951,'Master data'!$A$2:$C$29,3,0),"-/-")</f>
        <v>Biến phí</v>
      </c>
      <c r="F1951" s="169" t="str">
        <f>iferror(vlookup(C1951,'Master data'!$A$2:$C$29,2,0),"-/-")</f>
        <v>Chi phí hành chính</v>
      </c>
    </row>
    <row r="1952" ht="21.0" customHeight="1">
      <c r="A1952" s="165" t="s">
        <v>1423</v>
      </c>
      <c r="B1952" s="172" t="s">
        <v>338</v>
      </c>
      <c r="C1952" s="167" t="s">
        <v>112</v>
      </c>
      <c r="D1952" s="168">
        <v>324000.0</v>
      </c>
      <c r="E1952" s="169" t="str">
        <f>iferror(vlookup(C1952,'Master data'!$A$2:$C$29,3,0),"-/-")</f>
        <v>Biến phí</v>
      </c>
      <c r="F1952" s="169" t="str">
        <f>iferror(vlookup(C1952,'Master data'!$A$2:$C$29,2,0),"-/-")</f>
        <v>Chi phí hành chính</v>
      </c>
    </row>
    <row r="1953" ht="21.0" customHeight="1">
      <c r="A1953" s="165" t="s">
        <v>1423</v>
      </c>
      <c r="B1953" s="172" t="s">
        <v>1481</v>
      </c>
      <c r="C1953" s="167" t="s">
        <v>112</v>
      </c>
      <c r="D1953" s="168">
        <v>5920000.0</v>
      </c>
      <c r="E1953" s="169" t="str">
        <f>iferror(vlookup(C1953,'Master data'!$A$2:$C$29,3,0),"-/-")</f>
        <v>Biến phí</v>
      </c>
      <c r="F1953" s="169" t="str">
        <f>iferror(vlookup(C1953,'Master data'!$A$2:$C$29,2,0),"-/-")</f>
        <v>Chi phí hành chính</v>
      </c>
    </row>
    <row r="1954" ht="21.0" customHeight="1">
      <c r="A1954" s="165" t="s">
        <v>1423</v>
      </c>
      <c r="B1954" s="172" t="s">
        <v>1482</v>
      </c>
      <c r="C1954" s="167" t="s">
        <v>112</v>
      </c>
      <c r="D1954" s="168">
        <v>22000.0</v>
      </c>
      <c r="E1954" s="169" t="str">
        <f>iferror(vlookup(C1954,'Master data'!$A$2:$C$29,3,0),"-/-")</f>
        <v>Biến phí</v>
      </c>
      <c r="F1954" s="169" t="str">
        <f>iferror(vlookup(C1954,'Master data'!$A$2:$C$29,2,0),"-/-")</f>
        <v>Chi phí hành chính</v>
      </c>
    </row>
    <row r="1955" ht="21.0" customHeight="1">
      <c r="A1955" s="165" t="s">
        <v>1423</v>
      </c>
      <c r="B1955" s="172" t="s">
        <v>913</v>
      </c>
      <c r="C1955" s="167" t="s">
        <v>112</v>
      </c>
      <c r="D1955" s="168">
        <v>277000.0</v>
      </c>
      <c r="E1955" s="169" t="str">
        <f>iferror(vlookup(C1955,'Master data'!$A$2:$C$29,3,0),"-/-")</f>
        <v>Biến phí</v>
      </c>
      <c r="F1955" s="169" t="str">
        <f>iferror(vlookup(C1955,'Master data'!$A$2:$C$29,2,0),"-/-")</f>
        <v>Chi phí hành chính</v>
      </c>
    </row>
    <row r="1956" ht="21.0" customHeight="1">
      <c r="A1956" s="165" t="s">
        <v>1423</v>
      </c>
      <c r="B1956" s="172" t="s">
        <v>1483</v>
      </c>
      <c r="C1956" s="167" t="s">
        <v>112</v>
      </c>
      <c r="D1956" s="168">
        <v>70000.0</v>
      </c>
      <c r="E1956" s="169" t="str">
        <f>iferror(vlookup(C1956,'Master data'!$A$2:$C$29,3,0),"-/-")</f>
        <v>Biến phí</v>
      </c>
      <c r="F1956" s="169" t="str">
        <f>iferror(vlookup(C1956,'Master data'!$A$2:$C$29,2,0),"-/-")</f>
        <v>Chi phí hành chính</v>
      </c>
    </row>
    <row r="1957" ht="21.0" customHeight="1">
      <c r="A1957" s="165" t="s">
        <v>1423</v>
      </c>
      <c r="B1957" s="172" t="s">
        <v>1484</v>
      </c>
      <c r="C1957" s="167" t="s">
        <v>112</v>
      </c>
      <c r="D1957" s="168">
        <v>180000.0</v>
      </c>
      <c r="E1957" s="169" t="str">
        <f>iferror(vlookup(C1957,'Master data'!$A$2:$C$29,3,0),"-/-")</f>
        <v>Biến phí</v>
      </c>
      <c r="F1957" s="169" t="str">
        <f>iferror(vlookup(C1957,'Master data'!$A$2:$C$29,2,0),"-/-")</f>
        <v>Chi phí hành chính</v>
      </c>
    </row>
    <row r="1958" ht="21.0" customHeight="1">
      <c r="A1958" s="165" t="s">
        <v>1423</v>
      </c>
      <c r="B1958" s="172" t="s">
        <v>1485</v>
      </c>
      <c r="C1958" s="167" t="s">
        <v>112</v>
      </c>
      <c r="D1958" s="168">
        <v>200000.0</v>
      </c>
      <c r="E1958" s="169" t="str">
        <f>iferror(vlookup(C1958,'Master data'!$A$2:$C$29,3,0),"-/-")</f>
        <v>Biến phí</v>
      </c>
      <c r="F1958" s="169" t="str">
        <f>iferror(vlookup(C1958,'Master data'!$A$2:$C$29,2,0),"-/-")</f>
        <v>Chi phí hành chính</v>
      </c>
    </row>
    <row r="1959" ht="21.0" customHeight="1">
      <c r="A1959" s="165" t="s">
        <v>1423</v>
      </c>
      <c r="B1959" s="172" t="s">
        <v>1486</v>
      </c>
      <c r="C1959" s="167" t="s">
        <v>112</v>
      </c>
      <c r="D1959" s="168">
        <v>5.0E7</v>
      </c>
      <c r="E1959" s="169" t="str">
        <f>iferror(vlookup(C1959,'Master data'!$A$2:$C$29,3,0),"-/-")</f>
        <v>Biến phí</v>
      </c>
      <c r="F1959" s="169" t="str">
        <f>iferror(vlookup(C1959,'Master data'!$A$2:$C$29,2,0),"-/-")</f>
        <v>Chi phí hành chính</v>
      </c>
    </row>
    <row r="1960" ht="21.0" customHeight="1">
      <c r="A1960" s="165" t="s">
        <v>1423</v>
      </c>
      <c r="B1960" s="172" t="s">
        <v>1194</v>
      </c>
      <c r="C1960" s="167" t="s">
        <v>112</v>
      </c>
      <c r="D1960" s="168">
        <v>900000.0</v>
      </c>
      <c r="E1960" s="169" t="str">
        <f>iferror(vlookup(C1960,'Master data'!$A$2:$C$29,3,0),"-/-")</f>
        <v>Biến phí</v>
      </c>
      <c r="F1960" s="169" t="str">
        <f>iferror(vlookup(C1960,'Master data'!$A$2:$C$29,2,0),"-/-")</f>
        <v>Chi phí hành chính</v>
      </c>
    </row>
    <row r="1961" ht="21.0" customHeight="1">
      <c r="A1961" s="165" t="s">
        <v>1423</v>
      </c>
      <c r="B1961" s="172" t="s">
        <v>343</v>
      </c>
      <c r="C1961" s="167" t="s">
        <v>112</v>
      </c>
      <c r="D1961" s="168">
        <v>800000.0</v>
      </c>
      <c r="E1961" s="169" t="str">
        <f>iferror(vlookup(C1961,'Master data'!$A$2:$C$29,3,0),"-/-")</f>
        <v>Biến phí</v>
      </c>
      <c r="F1961" s="169" t="str">
        <f>iferror(vlookup(C1961,'Master data'!$A$2:$C$29,2,0),"-/-")</f>
        <v>Chi phí hành chính</v>
      </c>
    </row>
    <row r="1962" ht="21.0" customHeight="1">
      <c r="A1962" s="165" t="s">
        <v>1423</v>
      </c>
      <c r="B1962" s="172" t="s">
        <v>1194</v>
      </c>
      <c r="C1962" s="167" t="s">
        <v>112</v>
      </c>
      <c r="D1962" s="168">
        <v>535000.0</v>
      </c>
      <c r="E1962" s="169" t="str">
        <f>iferror(vlookup(C1962,'Master data'!$A$2:$C$29,3,0),"-/-")</f>
        <v>Biến phí</v>
      </c>
      <c r="F1962" s="169" t="str">
        <f>iferror(vlookup(C1962,'Master data'!$A$2:$C$29,2,0),"-/-")</f>
        <v>Chi phí hành chính</v>
      </c>
    </row>
    <row r="1963" ht="21.0" customHeight="1">
      <c r="A1963" s="165" t="s">
        <v>1423</v>
      </c>
      <c r="B1963" s="172" t="s">
        <v>290</v>
      </c>
      <c r="C1963" s="167" t="s">
        <v>112</v>
      </c>
      <c r="D1963" s="168">
        <v>85000.0</v>
      </c>
      <c r="E1963" s="169" t="str">
        <f>iferror(vlookup(C1963,'Master data'!$A$2:$C$29,3,0),"-/-")</f>
        <v>Biến phí</v>
      </c>
      <c r="F1963" s="169" t="str">
        <f>iferror(vlookup(C1963,'Master data'!$A$2:$C$29,2,0),"-/-")</f>
        <v>Chi phí hành chính</v>
      </c>
    </row>
    <row r="1964" ht="21.0" customHeight="1">
      <c r="A1964" s="165" t="s">
        <v>1423</v>
      </c>
      <c r="B1964" s="172" t="s">
        <v>290</v>
      </c>
      <c r="C1964" s="167" t="s">
        <v>112</v>
      </c>
      <c r="D1964" s="168">
        <v>86000.0</v>
      </c>
      <c r="E1964" s="169" t="str">
        <f>iferror(vlookup(C1964,'Master data'!$A$2:$C$29,3,0),"-/-")</f>
        <v>Biến phí</v>
      </c>
      <c r="F1964" s="169" t="str">
        <f>iferror(vlookup(C1964,'Master data'!$A$2:$C$29,2,0),"-/-")</f>
        <v>Chi phí hành chính</v>
      </c>
    </row>
    <row r="1965" ht="21.0" customHeight="1">
      <c r="A1965" s="165" t="s">
        <v>1423</v>
      </c>
      <c r="B1965" s="172" t="s">
        <v>1194</v>
      </c>
      <c r="C1965" s="167" t="s">
        <v>112</v>
      </c>
      <c r="D1965" s="168">
        <v>50000.0</v>
      </c>
      <c r="E1965" s="169" t="str">
        <f>iferror(vlookup(C1965,'Master data'!$A$2:$C$29,3,0),"-/-")</f>
        <v>Biến phí</v>
      </c>
      <c r="F1965" s="169" t="str">
        <f>iferror(vlookup(C1965,'Master data'!$A$2:$C$29,2,0),"-/-")</f>
        <v>Chi phí hành chính</v>
      </c>
    </row>
    <row r="1966" ht="21.0" customHeight="1">
      <c r="A1966" s="165" t="s">
        <v>1423</v>
      </c>
      <c r="B1966" s="172" t="s">
        <v>491</v>
      </c>
      <c r="C1966" s="167" t="s">
        <v>112</v>
      </c>
      <c r="D1966" s="168">
        <v>800000.0</v>
      </c>
      <c r="E1966" s="169" t="str">
        <f>iferror(vlookup(C1966,'Master data'!$A$2:$C$29,3,0),"-/-")</f>
        <v>Biến phí</v>
      </c>
      <c r="F1966" s="169" t="str">
        <f>iferror(vlookup(C1966,'Master data'!$A$2:$C$29,2,0),"-/-")</f>
        <v>Chi phí hành chính</v>
      </c>
    </row>
    <row r="1967" ht="21.0" customHeight="1">
      <c r="A1967" s="165" t="s">
        <v>1423</v>
      </c>
      <c r="B1967" s="172" t="s">
        <v>1194</v>
      </c>
      <c r="C1967" s="167" t="s">
        <v>112</v>
      </c>
      <c r="D1967" s="168">
        <v>720000.0</v>
      </c>
      <c r="E1967" s="169" t="str">
        <f>iferror(vlookup(C1967,'Master data'!$A$2:$C$29,3,0),"-/-")</f>
        <v>Biến phí</v>
      </c>
      <c r="F1967" s="169" t="str">
        <f>iferror(vlookup(C1967,'Master data'!$A$2:$C$29,2,0),"-/-")</f>
        <v>Chi phí hành chính</v>
      </c>
    </row>
    <row r="1968" ht="21.0" customHeight="1">
      <c r="A1968" s="165" t="s">
        <v>1423</v>
      </c>
      <c r="B1968" s="172" t="s">
        <v>1194</v>
      </c>
      <c r="C1968" s="167" t="s">
        <v>112</v>
      </c>
      <c r="D1968" s="168">
        <v>1270000.0</v>
      </c>
      <c r="E1968" s="169" t="str">
        <f>iferror(vlookup(C1968,'Master data'!$A$2:$C$29,3,0),"-/-")</f>
        <v>Biến phí</v>
      </c>
      <c r="F1968" s="169" t="str">
        <f>iferror(vlookup(C1968,'Master data'!$A$2:$C$29,2,0),"-/-")</f>
        <v>Chi phí hành chính</v>
      </c>
    </row>
    <row r="1969" ht="21.0" customHeight="1">
      <c r="A1969" s="165" t="s">
        <v>1423</v>
      </c>
      <c r="B1969" s="172" t="s">
        <v>290</v>
      </c>
      <c r="C1969" s="167" t="s">
        <v>112</v>
      </c>
      <c r="D1969" s="168">
        <v>127000.0</v>
      </c>
      <c r="E1969" s="169" t="str">
        <f>iferror(vlookup(C1969,'Master data'!$A$2:$C$29,3,0),"-/-")</f>
        <v>Biến phí</v>
      </c>
      <c r="F1969" s="169" t="str">
        <f>iferror(vlookup(C1969,'Master data'!$A$2:$C$29,2,0),"-/-")</f>
        <v>Chi phí hành chính</v>
      </c>
    </row>
    <row r="1970" ht="21.0" customHeight="1">
      <c r="A1970" s="165" t="s">
        <v>1423</v>
      </c>
      <c r="B1970" s="172" t="s">
        <v>1194</v>
      </c>
      <c r="C1970" s="167" t="s">
        <v>112</v>
      </c>
      <c r="D1970" s="168">
        <v>960000.0</v>
      </c>
      <c r="E1970" s="169" t="str">
        <f>iferror(vlookup(C1970,'Master data'!$A$2:$C$29,3,0),"-/-")</f>
        <v>Biến phí</v>
      </c>
      <c r="F1970" s="169" t="str">
        <f>iferror(vlookup(C1970,'Master data'!$A$2:$C$29,2,0),"-/-")</f>
        <v>Chi phí hành chính</v>
      </c>
    </row>
    <row r="1971" ht="21.0" customHeight="1">
      <c r="A1971" s="165" t="s">
        <v>1423</v>
      </c>
      <c r="B1971" s="172" t="s">
        <v>344</v>
      </c>
      <c r="C1971" s="167" t="s">
        <v>112</v>
      </c>
      <c r="D1971" s="168">
        <v>70000.0</v>
      </c>
      <c r="E1971" s="169" t="str">
        <f>iferror(vlookup(C1971,'Master data'!$A$2:$C$29,3,0),"-/-")</f>
        <v>Biến phí</v>
      </c>
      <c r="F1971" s="169" t="str">
        <f>iferror(vlookup(C1971,'Master data'!$A$2:$C$29,2,0),"-/-")</f>
        <v>Chi phí hành chính</v>
      </c>
    </row>
    <row r="1972" ht="21.0" customHeight="1">
      <c r="A1972" s="165" t="s">
        <v>1423</v>
      </c>
      <c r="B1972" s="172" t="s">
        <v>1194</v>
      </c>
      <c r="C1972" s="167" t="s">
        <v>112</v>
      </c>
      <c r="D1972" s="168">
        <v>325000.0</v>
      </c>
      <c r="E1972" s="169" t="str">
        <f>iferror(vlookup(C1972,'Master data'!$A$2:$C$29,3,0),"-/-")</f>
        <v>Biến phí</v>
      </c>
      <c r="F1972" s="169" t="str">
        <f>iferror(vlookup(C1972,'Master data'!$A$2:$C$29,2,0),"-/-")</f>
        <v>Chi phí hành chính</v>
      </c>
    </row>
    <row r="1973" ht="21.0" customHeight="1">
      <c r="A1973" s="165" t="s">
        <v>1423</v>
      </c>
      <c r="B1973" s="172" t="s">
        <v>343</v>
      </c>
      <c r="C1973" s="167" t="s">
        <v>112</v>
      </c>
      <c r="D1973" s="168">
        <v>800000.0</v>
      </c>
      <c r="E1973" s="169" t="str">
        <f>iferror(vlookup(C1973,'Master data'!$A$2:$C$29,3,0),"-/-")</f>
        <v>Biến phí</v>
      </c>
      <c r="F1973" s="169" t="str">
        <f>iferror(vlookup(C1973,'Master data'!$A$2:$C$29,2,0),"-/-")</f>
        <v>Chi phí hành chính</v>
      </c>
    </row>
    <row r="1974" ht="21.0" customHeight="1">
      <c r="A1974" s="165" t="s">
        <v>1423</v>
      </c>
      <c r="B1974" s="172" t="s">
        <v>1194</v>
      </c>
      <c r="C1974" s="167" t="s">
        <v>112</v>
      </c>
      <c r="D1974" s="168">
        <v>1685000.0</v>
      </c>
      <c r="E1974" s="169" t="str">
        <f>iferror(vlookup(C1974,'Master data'!$A$2:$C$29,3,0),"-/-")</f>
        <v>Biến phí</v>
      </c>
      <c r="F1974" s="169" t="str">
        <f>iferror(vlookup(C1974,'Master data'!$A$2:$C$29,2,0),"-/-")</f>
        <v>Chi phí hành chính</v>
      </c>
    </row>
    <row r="1975" ht="21.0" customHeight="1">
      <c r="A1975" s="165" t="s">
        <v>1423</v>
      </c>
      <c r="B1975" s="172" t="s">
        <v>290</v>
      </c>
      <c r="C1975" s="167" t="s">
        <v>112</v>
      </c>
      <c r="D1975" s="168">
        <v>60000.0</v>
      </c>
      <c r="E1975" s="169" t="str">
        <f>iferror(vlookup(C1975,'Master data'!$A$2:$C$29,3,0),"-/-")</f>
        <v>Biến phí</v>
      </c>
      <c r="F1975" s="169" t="str">
        <f>iferror(vlookup(C1975,'Master data'!$A$2:$C$29,2,0),"-/-")</f>
        <v>Chi phí hành chính</v>
      </c>
    </row>
    <row r="1976" ht="21.0" customHeight="1">
      <c r="A1976" s="165" t="s">
        <v>1423</v>
      </c>
      <c r="B1976" s="172" t="s">
        <v>1487</v>
      </c>
      <c r="C1976" s="167" t="s">
        <v>112</v>
      </c>
      <c r="D1976" s="168">
        <v>270000.0</v>
      </c>
      <c r="E1976" s="169" t="str">
        <f>iferror(vlookup(C1976,'Master data'!$A$2:$C$29,3,0),"-/-")</f>
        <v>Biến phí</v>
      </c>
      <c r="F1976" s="169" t="str">
        <f>iferror(vlookup(C1976,'Master data'!$A$2:$C$29,2,0),"-/-")</f>
        <v>Chi phí hành chính</v>
      </c>
    </row>
    <row r="1977" ht="21.0" customHeight="1">
      <c r="A1977" s="165" t="s">
        <v>1423</v>
      </c>
      <c r="B1977" s="172" t="s">
        <v>1194</v>
      </c>
      <c r="C1977" s="167" t="s">
        <v>112</v>
      </c>
      <c r="D1977" s="168">
        <v>885000.0</v>
      </c>
      <c r="E1977" s="169" t="str">
        <f>iferror(vlookup(C1977,'Master data'!$A$2:$C$29,3,0),"-/-")</f>
        <v>Biến phí</v>
      </c>
      <c r="F1977" s="169" t="str">
        <f>iferror(vlookup(C1977,'Master data'!$A$2:$C$29,2,0),"-/-")</f>
        <v>Chi phí hành chính</v>
      </c>
    </row>
    <row r="1978" ht="21.0" customHeight="1">
      <c r="A1978" s="165" t="s">
        <v>1423</v>
      </c>
      <c r="B1978" s="172" t="s">
        <v>343</v>
      </c>
      <c r="C1978" s="167" t="s">
        <v>112</v>
      </c>
      <c r="D1978" s="168">
        <v>1200000.0</v>
      </c>
      <c r="E1978" s="169" t="str">
        <f>iferror(vlookup(C1978,'Master data'!$A$2:$C$29,3,0),"-/-")</f>
        <v>Biến phí</v>
      </c>
      <c r="F1978" s="169" t="str">
        <f>iferror(vlookup(C1978,'Master data'!$A$2:$C$29,2,0),"-/-")</f>
        <v>Chi phí hành chính</v>
      </c>
    </row>
    <row r="1979" ht="21.0" customHeight="1">
      <c r="A1979" s="165" t="s">
        <v>1423</v>
      </c>
      <c r="B1979" s="172" t="s">
        <v>1194</v>
      </c>
      <c r="C1979" s="167" t="s">
        <v>112</v>
      </c>
      <c r="D1979" s="168">
        <v>490000.0</v>
      </c>
      <c r="E1979" s="169" t="str">
        <f>iferror(vlookup(C1979,'Master data'!$A$2:$C$29,3,0),"-/-")</f>
        <v>Biến phí</v>
      </c>
      <c r="F1979" s="169" t="str">
        <f>iferror(vlookup(C1979,'Master data'!$A$2:$C$29,2,0),"-/-")</f>
        <v>Chi phí hành chính</v>
      </c>
    </row>
    <row r="1980" ht="21.0" customHeight="1">
      <c r="A1980" s="165" t="s">
        <v>1423</v>
      </c>
      <c r="B1980" s="172" t="s">
        <v>1194</v>
      </c>
      <c r="C1980" s="167" t="s">
        <v>112</v>
      </c>
      <c r="D1980" s="168">
        <v>1520000.0</v>
      </c>
      <c r="E1980" s="169" t="str">
        <f>iferror(vlookup(C1980,'Master data'!$A$2:$C$29,3,0),"-/-")</f>
        <v>Biến phí</v>
      </c>
      <c r="F1980" s="169" t="str">
        <f>iferror(vlookup(C1980,'Master data'!$A$2:$C$29,2,0),"-/-")</f>
        <v>Chi phí hành chính</v>
      </c>
    </row>
    <row r="1981" ht="21.0" customHeight="1">
      <c r="A1981" s="165" t="s">
        <v>1423</v>
      </c>
      <c r="B1981" s="172" t="s">
        <v>290</v>
      </c>
      <c r="C1981" s="167" t="s">
        <v>112</v>
      </c>
      <c r="D1981" s="168">
        <v>75000.0</v>
      </c>
      <c r="E1981" s="169" t="str">
        <f>iferror(vlookup(C1981,'Master data'!$A$2:$C$29,3,0),"-/-")</f>
        <v>Biến phí</v>
      </c>
      <c r="F1981" s="169" t="str">
        <f>iferror(vlookup(C1981,'Master data'!$A$2:$C$29,2,0),"-/-")</f>
        <v>Chi phí hành chính</v>
      </c>
    </row>
    <row r="1982" ht="21.0" customHeight="1">
      <c r="A1982" s="165" t="s">
        <v>1423</v>
      </c>
      <c r="B1982" s="172" t="s">
        <v>1194</v>
      </c>
      <c r="C1982" s="167" t="s">
        <v>112</v>
      </c>
      <c r="D1982" s="168">
        <v>1055000.0</v>
      </c>
      <c r="E1982" s="169" t="str">
        <f>iferror(vlookup(C1982,'Master data'!$A$2:$C$29,3,0),"-/-")</f>
        <v>Biến phí</v>
      </c>
      <c r="F1982" s="169" t="str">
        <f>iferror(vlookup(C1982,'Master data'!$A$2:$C$29,2,0),"-/-")</f>
        <v>Chi phí hành chính</v>
      </c>
    </row>
    <row r="1983" ht="21.0" customHeight="1">
      <c r="A1983" s="165" t="s">
        <v>1423</v>
      </c>
      <c r="B1983" s="172" t="s">
        <v>491</v>
      </c>
      <c r="C1983" s="167" t="s">
        <v>112</v>
      </c>
      <c r="D1983" s="168">
        <v>1000000.0</v>
      </c>
      <c r="E1983" s="169" t="str">
        <f>iferror(vlookup(C1983,'Master data'!$A$2:$C$29,3,0),"-/-")</f>
        <v>Biến phí</v>
      </c>
      <c r="F1983" s="169" t="str">
        <f>iferror(vlookup(C1983,'Master data'!$A$2:$C$29,2,0),"-/-")</f>
        <v>Chi phí hành chính</v>
      </c>
    </row>
    <row r="1984" ht="21.0" customHeight="1">
      <c r="A1984" s="165" t="s">
        <v>1423</v>
      </c>
      <c r="B1984" s="172" t="s">
        <v>1194</v>
      </c>
      <c r="C1984" s="167" t="s">
        <v>112</v>
      </c>
      <c r="D1984" s="168">
        <v>583000.0</v>
      </c>
      <c r="E1984" s="169" t="str">
        <f>iferror(vlookup(C1984,'Master data'!$A$2:$C$29,3,0),"-/-")</f>
        <v>Biến phí</v>
      </c>
      <c r="F1984" s="169" t="str">
        <f>iferror(vlookup(C1984,'Master data'!$A$2:$C$29,2,0),"-/-")</f>
        <v>Chi phí hành chính</v>
      </c>
    </row>
    <row r="1985" ht="21.0" customHeight="1">
      <c r="A1985" s="165" t="s">
        <v>1423</v>
      </c>
      <c r="B1985" s="172" t="s">
        <v>344</v>
      </c>
      <c r="C1985" s="167" t="s">
        <v>112</v>
      </c>
      <c r="D1985" s="168">
        <v>60000.0</v>
      </c>
      <c r="E1985" s="169" t="str">
        <f>iferror(vlookup(C1985,'Master data'!$A$2:$C$29,3,0),"-/-")</f>
        <v>Biến phí</v>
      </c>
      <c r="F1985" s="169" t="str">
        <f>iferror(vlookup(C1985,'Master data'!$A$2:$C$29,2,0),"-/-")</f>
        <v>Chi phí hành chính</v>
      </c>
    </row>
    <row r="1986" ht="21.0" customHeight="1">
      <c r="A1986" s="165" t="s">
        <v>1423</v>
      </c>
      <c r="B1986" s="172" t="s">
        <v>1194</v>
      </c>
      <c r="C1986" s="167" t="s">
        <v>112</v>
      </c>
      <c r="D1986" s="168">
        <v>536000.0</v>
      </c>
      <c r="E1986" s="169" t="str">
        <f>iferror(vlookup(C1986,'Master data'!$A$2:$C$29,3,0),"-/-")</f>
        <v>Biến phí</v>
      </c>
      <c r="F1986" s="169" t="str">
        <f>iferror(vlookup(C1986,'Master data'!$A$2:$C$29,2,0),"-/-")</f>
        <v>Chi phí hành chính</v>
      </c>
    </row>
    <row r="1987" ht="21.0" customHeight="1">
      <c r="A1987" s="165" t="s">
        <v>1423</v>
      </c>
      <c r="B1987" s="172" t="s">
        <v>290</v>
      </c>
      <c r="C1987" s="167" t="s">
        <v>112</v>
      </c>
      <c r="D1987" s="168">
        <v>30000.0</v>
      </c>
      <c r="E1987" s="169" t="str">
        <f>iferror(vlookup(C1987,'Master data'!$A$2:$C$29,3,0),"-/-")</f>
        <v>Biến phí</v>
      </c>
      <c r="F1987" s="169" t="str">
        <f>iferror(vlookup(C1987,'Master data'!$A$2:$C$29,2,0),"-/-")</f>
        <v>Chi phí hành chính</v>
      </c>
    </row>
    <row r="1988" ht="21.0" customHeight="1">
      <c r="A1988" s="165" t="s">
        <v>1423</v>
      </c>
      <c r="B1988" s="172" t="s">
        <v>1194</v>
      </c>
      <c r="C1988" s="167" t="s">
        <v>112</v>
      </c>
      <c r="D1988" s="168">
        <v>410000.0</v>
      </c>
      <c r="E1988" s="169" t="str">
        <f>iferror(vlookup(C1988,'Master data'!$A$2:$C$29,3,0),"-/-")</f>
        <v>Biến phí</v>
      </c>
      <c r="F1988" s="169" t="str">
        <f>iferror(vlookup(C1988,'Master data'!$A$2:$C$29,2,0),"-/-")</f>
        <v>Chi phí hành chính</v>
      </c>
    </row>
    <row r="1989" ht="21.0" customHeight="1">
      <c r="A1989" s="165" t="s">
        <v>1423</v>
      </c>
      <c r="B1989" s="172" t="s">
        <v>343</v>
      </c>
      <c r="C1989" s="167" t="s">
        <v>112</v>
      </c>
      <c r="D1989" s="168">
        <v>1000000.0</v>
      </c>
      <c r="E1989" s="169" t="str">
        <f>iferror(vlookup(C1989,'Master data'!$A$2:$C$29,3,0),"-/-")</f>
        <v>Biến phí</v>
      </c>
      <c r="F1989" s="169" t="str">
        <f>iferror(vlookup(C1989,'Master data'!$A$2:$C$29,2,0),"-/-")</f>
        <v>Chi phí hành chính</v>
      </c>
    </row>
    <row r="1990" ht="21.0" customHeight="1">
      <c r="A1990" s="165" t="s">
        <v>1423</v>
      </c>
      <c r="B1990" s="172" t="s">
        <v>1194</v>
      </c>
      <c r="C1990" s="167" t="s">
        <v>112</v>
      </c>
      <c r="D1990" s="168">
        <v>260000.0</v>
      </c>
      <c r="E1990" s="169" t="str">
        <f>iferror(vlookup(C1990,'Master data'!$A$2:$C$29,3,0),"-/-")</f>
        <v>Biến phí</v>
      </c>
      <c r="F1990" s="169" t="str">
        <f>iferror(vlookup(C1990,'Master data'!$A$2:$C$29,2,0),"-/-")</f>
        <v>Chi phí hành chính</v>
      </c>
    </row>
    <row r="1991" ht="21.0" customHeight="1">
      <c r="A1991" s="165" t="s">
        <v>1423</v>
      </c>
      <c r="B1991" s="172" t="s">
        <v>1488</v>
      </c>
      <c r="C1991" s="167" t="s">
        <v>112</v>
      </c>
      <c r="D1991" s="168">
        <v>500000.0</v>
      </c>
      <c r="E1991" s="169" t="str">
        <f>iferror(vlookup(C1991,'Master data'!$A$2:$C$29,3,0),"-/-")</f>
        <v>Biến phí</v>
      </c>
      <c r="F1991" s="169" t="str">
        <f>iferror(vlookup(C1991,'Master data'!$A$2:$C$29,2,0),"-/-")</f>
        <v>Chi phí hành chính</v>
      </c>
    </row>
    <row r="1992" ht="21.0" customHeight="1">
      <c r="A1992" s="165" t="s">
        <v>1423</v>
      </c>
      <c r="B1992" s="172" t="s">
        <v>1194</v>
      </c>
      <c r="C1992" s="167" t="s">
        <v>112</v>
      </c>
      <c r="D1992" s="168">
        <v>1760000.0</v>
      </c>
      <c r="E1992" s="169" t="str">
        <f>iferror(vlookup(C1992,'Master data'!$A$2:$C$29,3,0),"-/-")</f>
        <v>Biến phí</v>
      </c>
      <c r="F1992" s="169" t="str">
        <f>iferror(vlookup(C1992,'Master data'!$A$2:$C$29,2,0),"-/-")</f>
        <v>Chi phí hành chính</v>
      </c>
    </row>
    <row r="1993" ht="21.0" customHeight="1">
      <c r="A1993" s="165" t="s">
        <v>1423</v>
      </c>
      <c r="B1993" s="172" t="s">
        <v>1194</v>
      </c>
      <c r="C1993" s="167" t="s">
        <v>112</v>
      </c>
      <c r="D1993" s="168">
        <v>530000.0</v>
      </c>
      <c r="E1993" s="169" t="str">
        <f>iferror(vlookup(C1993,'Master data'!$A$2:$C$29,3,0),"-/-")</f>
        <v>Biến phí</v>
      </c>
      <c r="F1993" s="169" t="str">
        <f>iferror(vlookup(C1993,'Master data'!$A$2:$C$29,2,0),"-/-")</f>
        <v>Chi phí hành chính</v>
      </c>
    </row>
    <row r="1994" ht="21.0" customHeight="1">
      <c r="A1994" s="165" t="s">
        <v>1423</v>
      </c>
      <c r="B1994" s="172" t="s">
        <v>1194</v>
      </c>
      <c r="C1994" s="167" t="s">
        <v>112</v>
      </c>
      <c r="D1994" s="168">
        <v>255000.0</v>
      </c>
      <c r="E1994" s="169" t="str">
        <f>iferror(vlookup(C1994,'Master data'!$A$2:$C$29,3,0),"-/-")</f>
        <v>Biến phí</v>
      </c>
      <c r="F1994" s="169" t="str">
        <f>iferror(vlookup(C1994,'Master data'!$A$2:$C$29,2,0),"-/-")</f>
        <v>Chi phí hành chính</v>
      </c>
    </row>
    <row r="1995" ht="21.0" customHeight="1">
      <c r="A1995" s="165" t="s">
        <v>1423</v>
      </c>
      <c r="B1995" s="172" t="s">
        <v>1196</v>
      </c>
      <c r="C1995" s="167" t="s">
        <v>112</v>
      </c>
      <c r="D1995" s="168">
        <v>1000000.0</v>
      </c>
      <c r="E1995" s="169" t="str">
        <f>iferror(vlookup(C1995,'Master data'!$A$2:$C$29,3,0),"-/-")</f>
        <v>Biến phí</v>
      </c>
      <c r="F1995" s="169" t="str">
        <f>iferror(vlookup(C1995,'Master data'!$A$2:$C$29,2,0),"-/-")</f>
        <v>Chi phí hành chính</v>
      </c>
    </row>
    <row r="1996" ht="21.0" customHeight="1">
      <c r="A1996" s="165" t="s">
        <v>1423</v>
      </c>
      <c r="B1996" s="172" t="s">
        <v>290</v>
      </c>
      <c r="C1996" s="167" t="s">
        <v>112</v>
      </c>
      <c r="D1996" s="168">
        <v>70000.0</v>
      </c>
      <c r="E1996" s="169" t="str">
        <f>iferror(vlookup(C1996,'Master data'!$A$2:$C$29,3,0),"-/-")</f>
        <v>Biến phí</v>
      </c>
      <c r="F1996" s="169" t="str">
        <f>iferror(vlookup(C1996,'Master data'!$A$2:$C$29,2,0),"-/-")</f>
        <v>Chi phí hành chính</v>
      </c>
    </row>
    <row r="1997" ht="21.0" customHeight="1">
      <c r="A1997" s="165" t="s">
        <v>1423</v>
      </c>
      <c r="B1997" s="172" t="s">
        <v>344</v>
      </c>
      <c r="C1997" s="167" t="s">
        <v>112</v>
      </c>
      <c r="D1997" s="168">
        <v>165000.0</v>
      </c>
      <c r="E1997" s="169" t="str">
        <f>iferror(vlookup(C1997,'Master data'!$A$2:$C$29,3,0),"-/-")</f>
        <v>Biến phí</v>
      </c>
      <c r="F1997" s="169" t="str">
        <f>iferror(vlookup(C1997,'Master data'!$A$2:$C$29,2,0),"-/-")</f>
        <v>Chi phí hành chính</v>
      </c>
    </row>
    <row r="1998" ht="21.0" customHeight="1">
      <c r="A1998" s="165" t="s">
        <v>1423</v>
      </c>
      <c r="B1998" s="172" t="s">
        <v>1194</v>
      </c>
      <c r="C1998" s="167" t="s">
        <v>112</v>
      </c>
      <c r="D1998" s="168">
        <v>1901000.0</v>
      </c>
      <c r="E1998" s="169" t="str">
        <f>iferror(vlookup(C1998,'Master data'!$A$2:$C$29,3,0),"-/-")</f>
        <v>Biến phí</v>
      </c>
      <c r="F1998" s="169" t="str">
        <f>iferror(vlookup(C1998,'Master data'!$A$2:$C$29,2,0),"-/-")</f>
        <v>Chi phí hành chính</v>
      </c>
    </row>
    <row r="1999" ht="21.0" customHeight="1">
      <c r="A1999" s="165" t="s">
        <v>1423</v>
      </c>
      <c r="B1999" s="172" t="s">
        <v>1194</v>
      </c>
      <c r="C1999" s="167" t="s">
        <v>112</v>
      </c>
      <c r="D1999" s="168">
        <v>327000.0</v>
      </c>
      <c r="E1999" s="169" t="str">
        <f>iferror(vlookup(C1999,'Master data'!$A$2:$C$29,3,0),"-/-")</f>
        <v>Biến phí</v>
      </c>
      <c r="F1999" s="169" t="str">
        <f>iferror(vlookup(C1999,'Master data'!$A$2:$C$29,2,0),"-/-")</f>
        <v>Chi phí hành chính</v>
      </c>
    </row>
    <row r="2000" ht="21.0" customHeight="1">
      <c r="A2000" s="165" t="s">
        <v>1423</v>
      </c>
      <c r="B2000" s="172" t="s">
        <v>343</v>
      </c>
      <c r="C2000" s="167" t="s">
        <v>112</v>
      </c>
      <c r="D2000" s="168">
        <v>1000000.0</v>
      </c>
      <c r="E2000" s="169" t="str">
        <f>iferror(vlookup(C2000,'Master data'!$A$2:$C$29,3,0),"-/-")</f>
        <v>Biến phí</v>
      </c>
      <c r="F2000" s="169" t="str">
        <f>iferror(vlookup(C2000,'Master data'!$A$2:$C$29,2,0),"-/-")</f>
        <v>Chi phí hành chính</v>
      </c>
    </row>
    <row r="2001" ht="21.0" customHeight="1">
      <c r="A2001" s="165" t="s">
        <v>1423</v>
      </c>
      <c r="B2001" s="172" t="s">
        <v>1194</v>
      </c>
      <c r="C2001" s="167" t="s">
        <v>112</v>
      </c>
      <c r="D2001" s="168">
        <v>465000.0</v>
      </c>
      <c r="E2001" s="169" t="str">
        <f>iferror(vlookup(C2001,'Master data'!$A$2:$C$29,3,0),"-/-")</f>
        <v>Biến phí</v>
      </c>
      <c r="F2001" s="169" t="str">
        <f>iferror(vlookup(C2001,'Master data'!$A$2:$C$29,2,0),"-/-")</f>
        <v>Chi phí hành chính</v>
      </c>
    </row>
    <row r="2002" ht="21.0" customHeight="1">
      <c r="A2002" s="165" t="s">
        <v>1423</v>
      </c>
      <c r="B2002" s="172" t="s">
        <v>1194</v>
      </c>
      <c r="C2002" s="167" t="s">
        <v>112</v>
      </c>
      <c r="D2002" s="168">
        <v>512000.0</v>
      </c>
      <c r="E2002" s="169" t="str">
        <f>iferror(vlookup(C2002,'Master data'!$A$2:$C$29,3,0),"-/-")</f>
        <v>Biến phí</v>
      </c>
      <c r="F2002" s="169" t="str">
        <f>iferror(vlookup(C2002,'Master data'!$A$2:$C$29,2,0),"-/-")</f>
        <v>Chi phí hành chính</v>
      </c>
    </row>
    <row r="2003" ht="21.0" customHeight="1">
      <c r="A2003" s="165" t="s">
        <v>1423</v>
      </c>
      <c r="B2003" s="172" t="s">
        <v>290</v>
      </c>
      <c r="C2003" s="167" t="s">
        <v>112</v>
      </c>
      <c r="D2003" s="168">
        <v>20000.0</v>
      </c>
      <c r="E2003" s="169" t="str">
        <f>iferror(vlookup(C2003,'Master data'!$A$2:$C$29,3,0),"-/-")</f>
        <v>Biến phí</v>
      </c>
      <c r="F2003" s="169" t="str">
        <f>iferror(vlookup(C2003,'Master data'!$A$2:$C$29,2,0),"-/-")</f>
        <v>Chi phí hành chính</v>
      </c>
    </row>
    <row r="2004" ht="21.0" customHeight="1">
      <c r="A2004" s="165" t="s">
        <v>1423</v>
      </c>
      <c r="B2004" s="172" t="s">
        <v>1484</v>
      </c>
      <c r="C2004" s="167" t="s">
        <v>112</v>
      </c>
      <c r="D2004" s="168">
        <v>180000.0</v>
      </c>
      <c r="E2004" s="169" t="str">
        <f>iferror(vlookup(C2004,'Master data'!$A$2:$C$29,3,0),"-/-")</f>
        <v>Biến phí</v>
      </c>
      <c r="F2004" s="169" t="str">
        <f>iferror(vlookup(C2004,'Master data'!$A$2:$C$29,2,0),"-/-")</f>
        <v>Chi phí hành chính</v>
      </c>
    </row>
    <row r="2005" ht="21.0" customHeight="1">
      <c r="A2005" s="165" t="s">
        <v>1423</v>
      </c>
      <c r="B2005" s="172" t="s">
        <v>1194</v>
      </c>
      <c r="C2005" s="167" t="s">
        <v>112</v>
      </c>
      <c r="D2005" s="168">
        <v>605000.0</v>
      </c>
      <c r="E2005" s="169" t="str">
        <f>iferror(vlookup(C2005,'Master data'!$A$2:$C$29,3,0),"-/-")</f>
        <v>Biến phí</v>
      </c>
      <c r="F2005" s="169" t="str">
        <f>iferror(vlookup(C2005,'Master data'!$A$2:$C$29,2,0),"-/-")</f>
        <v>Chi phí hành chính</v>
      </c>
    </row>
    <row r="2006" ht="21.0" customHeight="1">
      <c r="A2006" s="165" t="s">
        <v>1423</v>
      </c>
      <c r="B2006" s="172" t="s">
        <v>290</v>
      </c>
      <c r="C2006" s="167" t="s">
        <v>112</v>
      </c>
      <c r="D2006" s="168">
        <v>60000.0</v>
      </c>
      <c r="E2006" s="169" t="str">
        <f>iferror(vlookup(C2006,'Master data'!$A$2:$C$29,3,0),"-/-")</f>
        <v>Biến phí</v>
      </c>
      <c r="F2006" s="169" t="str">
        <f>iferror(vlookup(C2006,'Master data'!$A$2:$C$29,2,0),"-/-")</f>
        <v>Chi phí hành chính</v>
      </c>
    </row>
    <row r="2007" ht="21.0" customHeight="1">
      <c r="A2007" s="165" t="s">
        <v>1423</v>
      </c>
      <c r="B2007" s="172" t="s">
        <v>343</v>
      </c>
      <c r="C2007" s="167" t="s">
        <v>112</v>
      </c>
      <c r="D2007" s="168">
        <v>1000000.0</v>
      </c>
      <c r="E2007" s="169" t="str">
        <f>iferror(vlookup(C2007,'Master data'!$A$2:$C$29,3,0),"-/-")</f>
        <v>Biến phí</v>
      </c>
      <c r="F2007" s="169" t="str">
        <f>iferror(vlookup(C2007,'Master data'!$A$2:$C$29,2,0),"-/-")</f>
        <v>Chi phí hành chính</v>
      </c>
    </row>
    <row r="2008" ht="21.0" customHeight="1">
      <c r="A2008" s="165" t="s">
        <v>1423</v>
      </c>
      <c r="B2008" s="172" t="s">
        <v>1194</v>
      </c>
      <c r="C2008" s="167" t="s">
        <v>112</v>
      </c>
      <c r="D2008" s="168">
        <v>730000.0</v>
      </c>
      <c r="E2008" s="169" t="str">
        <f>iferror(vlookup(C2008,'Master data'!$A$2:$C$29,3,0),"-/-")</f>
        <v>Biến phí</v>
      </c>
      <c r="F2008" s="169" t="str">
        <f>iferror(vlookup(C2008,'Master data'!$A$2:$C$29,2,0),"-/-")</f>
        <v>Chi phí hành chính</v>
      </c>
    </row>
    <row r="2009" ht="21.0" customHeight="1">
      <c r="A2009" s="165" t="s">
        <v>1423</v>
      </c>
      <c r="B2009" s="172" t="s">
        <v>1194</v>
      </c>
      <c r="C2009" s="167" t="s">
        <v>112</v>
      </c>
      <c r="D2009" s="168">
        <v>1751000.0</v>
      </c>
      <c r="E2009" s="169" t="str">
        <f>iferror(vlookup(C2009,'Master data'!$A$2:$C$29,3,0),"-/-")</f>
        <v>Biến phí</v>
      </c>
      <c r="F2009" s="169" t="str">
        <f>iferror(vlookup(C2009,'Master data'!$A$2:$C$29,2,0),"-/-")</f>
        <v>Chi phí hành chính</v>
      </c>
    </row>
    <row r="2010" ht="21.0" customHeight="1">
      <c r="A2010" s="165" t="s">
        <v>1423</v>
      </c>
      <c r="B2010" s="172" t="s">
        <v>876</v>
      </c>
      <c r="C2010" s="167" t="s">
        <v>95</v>
      </c>
      <c r="D2010" s="168">
        <v>7.5E8</v>
      </c>
      <c r="E2010" s="169" t="str">
        <f>iferror(vlookup(C2010,'Master data'!$A$2:$C$29,3,0),"-/-")</f>
        <v>Biến phí</v>
      </c>
      <c r="F2010" s="169" t="str">
        <f>iferror(vlookup(C2010,'Master data'!$A$2:$C$29,2,0),"-/-")</f>
        <v>Chi phí bán hàng</v>
      </c>
    </row>
    <row r="2011" ht="21.0" customHeight="1">
      <c r="A2011" s="165" t="s">
        <v>1423</v>
      </c>
      <c r="B2011" s="172" t="s">
        <v>1047</v>
      </c>
      <c r="C2011" s="167" t="s">
        <v>120</v>
      </c>
      <c r="D2011" s="168">
        <v>5.75E7</v>
      </c>
      <c r="E2011" s="169" t="str">
        <f>iferror(vlookup(C2011,'Master data'!$A$2:$C$29,3,0),"-/-")</f>
        <v>Định phí</v>
      </c>
      <c r="F2011" s="169" t="str">
        <f>iferror(vlookup(C2011,'Master data'!$A$2:$C$29,2,0),"-/-")</f>
        <v>Chi phí QLDN</v>
      </c>
    </row>
    <row r="2012" ht="21.0" customHeight="1">
      <c r="A2012" s="165" t="s">
        <v>1423</v>
      </c>
      <c r="B2012" s="172" t="s">
        <v>1199</v>
      </c>
      <c r="C2012" s="167" t="s">
        <v>123</v>
      </c>
      <c r="D2012" s="168">
        <v>2.2E7</v>
      </c>
      <c r="E2012" s="169" t="str">
        <f>iferror(vlookup(C2012,'Master data'!$A$2:$C$29,3,0),"-/-")</f>
        <v>Định phí</v>
      </c>
      <c r="F2012" s="169" t="str">
        <f>iferror(vlookup(C2012,'Master data'!$A$2:$C$29,2,0),"-/-")</f>
        <v>Chi phí QLDN</v>
      </c>
    </row>
    <row r="2013" ht="21.0" customHeight="1">
      <c r="A2013" s="165" t="s">
        <v>1423</v>
      </c>
      <c r="B2013" s="172" t="s">
        <v>1125</v>
      </c>
      <c r="C2013" s="167" t="s">
        <v>112</v>
      </c>
      <c r="D2013" s="168">
        <v>2345000.0</v>
      </c>
      <c r="E2013" s="169" t="str">
        <f>iferror(vlookup(C2013,'Master data'!$A$2:$C$29,3,0),"-/-")</f>
        <v>Biến phí</v>
      </c>
      <c r="F2013" s="169" t="str">
        <f>iferror(vlookup(C2013,'Master data'!$A$2:$C$29,2,0),"-/-")</f>
        <v>Chi phí hành chính</v>
      </c>
    </row>
    <row r="2014" ht="21.0" customHeight="1">
      <c r="A2014" s="165" t="s">
        <v>1423</v>
      </c>
      <c r="B2014" s="172" t="s">
        <v>1489</v>
      </c>
      <c r="C2014" s="167" t="s">
        <v>112</v>
      </c>
      <c r="D2014" s="168">
        <v>2.3E7</v>
      </c>
      <c r="E2014" s="169" t="str">
        <f>iferror(vlookup(C2014,'Master data'!$A$2:$C$29,3,0),"-/-")</f>
        <v>Biến phí</v>
      </c>
      <c r="F2014" s="169" t="str">
        <f>iferror(vlookup(C2014,'Master data'!$A$2:$C$29,2,0),"-/-")</f>
        <v>Chi phí hành chính</v>
      </c>
    </row>
    <row r="2015" ht="21.0" customHeight="1">
      <c r="A2015" s="165" t="s">
        <v>1423</v>
      </c>
      <c r="B2015" s="172" t="s">
        <v>1490</v>
      </c>
      <c r="C2015" s="167" t="s">
        <v>112</v>
      </c>
      <c r="D2015" s="168">
        <v>400000.0</v>
      </c>
      <c r="E2015" s="169" t="str">
        <f>iferror(vlookup(C2015,'Master data'!$A$2:$C$29,3,0),"-/-")</f>
        <v>Biến phí</v>
      </c>
      <c r="F2015" s="169" t="str">
        <f>iferror(vlookup(C2015,'Master data'!$A$2:$C$29,2,0),"-/-")</f>
        <v>Chi phí hành chính</v>
      </c>
    </row>
    <row r="2016" ht="21.0" customHeight="1">
      <c r="A2016" s="165" t="s">
        <v>1423</v>
      </c>
      <c r="B2016" s="172" t="s">
        <v>970</v>
      </c>
      <c r="C2016" s="167" t="s">
        <v>116</v>
      </c>
      <c r="D2016" s="168">
        <v>1.3059E7</v>
      </c>
      <c r="E2016" s="169" t="str">
        <f>iferror(vlookup(C2016,'Master data'!$A$2:$C$29,3,0),"-/-")</f>
        <v>Định phí</v>
      </c>
      <c r="F2016" s="169" t="str">
        <f>iferror(vlookup(C2016,'Master data'!$A$2:$C$29,2,0),"-/-")</f>
        <v>Chi phí hành chính</v>
      </c>
    </row>
    <row r="2017" ht="21.0" customHeight="1">
      <c r="A2017" s="165" t="s">
        <v>1423</v>
      </c>
      <c r="B2017" s="172" t="s">
        <v>1129</v>
      </c>
      <c r="C2017" s="167" t="s">
        <v>116</v>
      </c>
      <c r="D2017" s="168">
        <v>4625000.0</v>
      </c>
      <c r="E2017" s="169" t="str">
        <f>iferror(vlookup(C2017,'Master data'!$A$2:$C$29,3,0),"-/-")</f>
        <v>Định phí</v>
      </c>
      <c r="F2017" s="169" t="str">
        <f>iferror(vlookup(C2017,'Master data'!$A$2:$C$29,2,0),"-/-")</f>
        <v>Chi phí hành chính</v>
      </c>
    </row>
    <row r="2018" ht="21.0" customHeight="1">
      <c r="A2018" s="165" t="s">
        <v>1423</v>
      </c>
      <c r="B2018" s="172" t="s">
        <v>1491</v>
      </c>
      <c r="C2018" s="167" t="s">
        <v>121</v>
      </c>
      <c r="D2018" s="168">
        <v>2.3629E7</v>
      </c>
      <c r="E2018" s="169" t="str">
        <f>iferror(vlookup(C2018,'Master data'!$A$2:$C$29,3,0),"-/-")</f>
        <v>Định phí</v>
      </c>
      <c r="F2018" s="169" t="str">
        <f>iferror(vlookup(C2018,'Master data'!$A$2:$C$29,2,0),"-/-")</f>
        <v>Chi phí QLDN</v>
      </c>
    </row>
    <row r="2019" ht="21.0" customHeight="1">
      <c r="A2019" s="165" t="s">
        <v>1423</v>
      </c>
      <c r="B2019" s="172" t="s">
        <v>1492</v>
      </c>
      <c r="C2019" s="167" t="s">
        <v>120</v>
      </c>
      <c r="D2019" s="168">
        <v>2.1063E7</v>
      </c>
      <c r="E2019" s="169" t="str">
        <f>iferror(vlookup(C2019,'Master data'!$A$2:$C$29,3,0),"-/-")</f>
        <v>Định phí</v>
      </c>
      <c r="F2019" s="169" t="str">
        <f>iferror(vlookup(C2019,'Master data'!$A$2:$C$29,2,0),"-/-")</f>
        <v>Chi phí QLDN</v>
      </c>
    </row>
    <row r="2020" ht="21.0" customHeight="1">
      <c r="A2020" s="165" t="s">
        <v>1423</v>
      </c>
      <c r="B2020" s="172" t="s">
        <v>363</v>
      </c>
      <c r="C2020" s="167" t="s">
        <v>121</v>
      </c>
      <c r="D2020" s="168">
        <v>6000000.0</v>
      </c>
      <c r="E2020" s="169" t="str">
        <f>iferror(vlookup(C2020,'Master data'!$A$2:$C$29,3,0),"-/-")</f>
        <v>Định phí</v>
      </c>
      <c r="F2020" s="169" t="str">
        <f>iferror(vlookup(C2020,'Master data'!$A$2:$C$29,2,0),"-/-")</f>
        <v>Chi phí QLDN</v>
      </c>
    </row>
    <row r="2021" ht="21.0" customHeight="1">
      <c r="A2021" s="165" t="s">
        <v>1423</v>
      </c>
      <c r="B2021" s="172" t="s">
        <v>1493</v>
      </c>
      <c r="C2021" s="167" t="s">
        <v>112</v>
      </c>
      <c r="D2021" s="168">
        <v>500000.0</v>
      </c>
      <c r="E2021" s="169" t="str">
        <f>iferror(vlookup(C2021,'Master data'!$A$2:$C$29,3,0),"-/-")</f>
        <v>Biến phí</v>
      </c>
      <c r="F2021" s="169" t="str">
        <f>iferror(vlookup(C2021,'Master data'!$A$2:$C$29,2,0),"-/-")</f>
        <v>Chi phí hành chính</v>
      </c>
    </row>
    <row r="2022" ht="21.0" customHeight="1">
      <c r="A2022" s="165" t="s">
        <v>1423</v>
      </c>
      <c r="B2022" s="172" t="s">
        <v>1494</v>
      </c>
      <c r="C2022" s="167" t="s">
        <v>99</v>
      </c>
      <c r="D2022" s="168">
        <v>6.4527E7</v>
      </c>
      <c r="E2022" s="169" t="str">
        <f>iferror(vlookup(C2022,'Master data'!$A$2:$C$29,3,0),"-/-")</f>
        <v>Biến phí</v>
      </c>
      <c r="F2022" s="169" t="str">
        <f>iferror(vlookup(C2022,'Master data'!$A$2:$C$29,2,0),"-/-")</f>
        <v>Chi phí giá vốn</v>
      </c>
    </row>
    <row r="2023" ht="21.0" customHeight="1">
      <c r="A2023" s="165" t="s">
        <v>1423</v>
      </c>
      <c r="B2023" s="172" t="s">
        <v>1495</v>
      </c>
      <c r="C2023" s="167" t="s">
        <v>99</v>
      </c>
      <c r="D2023" s="168">
        <v>1.01433E8</v>
      </c>
      <c r="E2023" s="169" t="str">
        <f>iferror(vlookup(C2023,'Master data'!$A$2:$C$29,3,0),"-/-")</f>
        <v>Biến phí</v>
      </c>
      <c r="F2023" s="169" t="str">
        <f>iferror(vlookup(C2023,'Master data'!$A$2:$C$29,2,0),"-/-")</f>
        <v>Chi phí giá vốn</v>
      </c>
    </row>
    <row r="2024" ht="21.0" customHeight="1">
      <c r="A2024" s="165" t="s">
        <v>1423</v>
      </c>
      <c r="B2024" s="172" t="s">
        <v>1496</v>
      </c>
      <c r="C2024" s="167" t="s">
        <v>99</v>
      </c>
      <c r="D2024" s="168">
        <v>2.7558563E7</v>
      </c>
      <c r="E2024" s="169" t="str">
        <f>iferror(vlookup(C2024,'Master data'!$A$2:$C$29,3,0),"-/-")</f>
        <v>Biến phí</v>
      </c>
      <c r="F2024" s="169" t="str">
        <f>iferror(vlookup(C2024,'Master data'!$A$2:$C$29,2,0),"-/-")</f>
        <v>Chi phí giá vốn</v>
      </c>
    </row>
    <row r="2025" ht="21.0" customHeight="1">
      <c r="A2025" s="165" t="s">
        <v>1423</v>
      </c>
      <c r="B2025" s="172" t="s">
        <v>1497</v>
      </c>
      <c r="C2025" s="167" t="s">
        <v>99</v>
      </c>
      <c r="D2025" s="168">
        <v>6.0E7</v>
      </c>
      <c r="E2025" s="169" t="str">
        <f>iferror(vlookup(C2025,'Master data'!$A$2:$C$29,3,0),"-/-")</f>
        <v>Biến phí</v>
      </c>
      <c r="F2025" s="169" t="str">
        <f>iferror(vlookup(C2025,'Master data'!$A$2:$C$29,2,0),"-/-")</f>
        <v>Chi phí giá vốn</v>
      </c>
    </row>
    <row r="2026" ht="21.0" customHeight="1">
      <c r="A2026" s="165" t="s">
        <v>1423</v>
      </c>
      <c r="B2026" s="172" t="s">
        <v>373</v>
      </c>
      <c r="C2026" s="167" t="s">
        <v>102</v>
      </c>
      <c r="D2026" s="168">
        <v>6.8257E8</v>
      </c>
      <c r="E2026" s="169" t="str">
        <f>iferror(vlookup(C2026,'Master data'!$A$2:$C$29,3,0),"-/-")</f>
        <v>Biến phí</v>
      </c>
      <c r="F2026" s="169" t="str">
        <f>iferror(vlookup(C2026,'Master data'!$A$2:$C$29,2,0),"-/-")</f>
        <v>Chi phí giá vốn</v>
      </c>
    </row>
    <row r="2027" ht="21.0" customHeight="1">
      <c r="A2027" s="165" t="s">
        <v>1498</v>
      </c>
      <c r="B2027" s="172" t="s">
        <v>1499</v>
      </c>
      <c r="C2027" s="167" t="s">
        <v>109</v>
      </c>
      <c r="D2027" s="168">
        <v>4.10491467E8</v>
      </c>
      <c r="E2027" s="169" t="str">
        <f>iferror(vlookup(C2027,'Master data'!$A$2:$C$29,3,0),"-/-")</f>
        <v>Định phí</v>
      </c>
      <c r="F2027" s="169" t="str">
        <f>iferror(vlookup(C2027,'Master data'!$A$2:$C$29,2,0),"-/-")</f>
        <v>Chi phí QLDN</v>
      </c>
    </row>
    <row r="2028" ht="21.0" customHeight="1">
      <c r="A2028" s="165" t="s">
        <v>1498</v>
      </c>
      <c r="B2028" s="172" t="s">
        <v>1500</v>
      </c>
      <c r="C2028" s="167" t="s">
        <v>17</v>
      </c>
      <c r="D2028" s="168">
        <v>7.4415328E8</v>
      </c>
      <c r="E2028" s="169" t="str">
        <f>iferror(vlookup(C2028,'Master data'!$A$2:$C$29,3,0),"-/-")</f>
        <v>Biến phí</v>
      </c>
      <c r="F2028" s="169" t="str">
        <f>iferror(vlookup(C2028,'Master data'!$A$2:$C$29,2,0),"-/-")</f>
        <v>Chi phí bán hàng</v>
      </c>
    </row>
    <row r="2029" ht="21.0" customHeight="1">
      <c r="A2029" s="165" t="s">
        <v>1498</v>
      </c>
      <c r="B2029" s="172" t="s">
        <v>1360</v>
      </c>
      <c r="C2029" s="167" t="s">
        <v>112</v>
      </c>
      <c r="D2029" s="168">
        <v>2023000.0</v>
      </c>
      <c r="E2029" s="169" t="str">
        <f>iferror(vlookup(C2029,'Master data'!$A$2:$C$29,3,0),"-/-")</f>
        <v>Biến phí</v>
      </c>
      <c r="F2029" s="169" t="str">
        <f>iferror(vlookup(C2029,'Master data'!$A$2:$C$29,2,0),"-/-")</f>
        <v>Chi phí hành chính</v>
      </c>
    </row>
    <row r="2030" ht="21.0" customHeight="1">
      <c r="A2030" s="165" t="s">
        <v>1498</v>
      </c>
      <c r="B2030" s="172" t="s">
        <v>1434</v>
      </c>
      <c r="C2030" s="167" t="s">
        <v>112</v>
      </c>
      <c r="D2030" s="168">
        <v>1840000.0</v>
      </c>
      <c r="E2030" s="169" t="str">
        <f>iferror(vlookup(C2030,'Master data'!$A$2:$C$29,3,0),"-/-")</f>
        <v>Biến phí</v>
      </c>
      <c r="F2030" s="169" t="str">
        <f>iferror(vlookup(C2030,'Master data'!$A$2:$C$29,2,0),"-/-")</f>
        <v>Chi phí hành chính</v>
      </c>
    </row>
    <row r="2031" ht="21.0" customHeight="1">
      <c r="A2031" s="165" t="s">
        <v>1498</v>
      </c>
      <c r="B2031" s="172" t="s">
        <v>444</v>
      </c>
      <c r="C2031" s="167" t="s">
        <v>112</v>
      </c>
      <c r="D2031" s="168">
        <v>275000.0</v>
      </c>
      <c r="E2031" s="169" t="str">
        <f>iferror(vlookup(C2031,'Master data'!$A$2:$C$29,3,0),"-/-")</f>
        <v>Biến phí</v>
      </c>
      <c r="F2031" s="169" t="str">
        <f>iferror(vlookup(C2031,'Master data'!$A$2:$C$29,2,0),"-/-")</f>
        <v>Chi phí hành chính</v>
      </c>
    </row>
    <row r="2032" ht="21.0" customHeight="1">
      <c r="A2032" s="165" t="s">
        <v>1498</v>
      </c>
      <c r="B2032" s="172" t="s">
        <v>991</v>
      </c>
      <c r="C2032" s="167" t="s">
        <v>112</v>
      </c>
      <c r="D2032" s="168">
        <v>40000.0</v>
      </c>
      <c r="E2032" s="169" t="str">
        <f>iferror(vlookup(C2032,'Master data'!$A$2:$C$29,3,0),"-/-")</f>
        <v>Biến phí</v>
      </c>
      <c r="F2032" s="169" t="str">
        <f>iferror(vlookup(C2032,'Master data'!$A$2:$C$29,2,0),"-/-")</f>
        <v>Chi phí hành chính</v>
      </c>
    </row>
    <row r="2033" ht="21.0" customHeight="1">
      <c r="A2033" s="165" t="s">
        <v>1498</v>
      </c>
      <c r="B2033" s="172" t="s">
        <v>1296</v>
      </c>
      <c r="C2033" s="167" t="s">
        <v>112</v>
      </c>
      <c r="D2033" s="168">
        <v>4929000.0</v>
      </c>
      <c r="E2033" s="169" t="str">
        <f>iferror(vlookup(C2033,'Master data'!$A$2:$C$29,3,0),"-/-")</f>
        <v>Biến phí</v>
      </c>
      <c r="F2033" s="169" t="str">
        <f>iferror(vlookup(C2033,'Master data'!$A$2:$C$29,2,0),"-/-")</f>
        <v>Chi phí hành chính</v>
      </c>
    </row>
    <row r="2034" ht="21.0" customHeight="1">
      <c r="A2034" s="165" t="s">
        <v>1498</v>
      </c>
      <c r="B2034" s="172" t="s">
        <v>747</v>
      </c>
      <c r="C2034" s="167" t="s">
        <v>112</v>
      </c>
      <c r="D2034" s="168">
        <v>260000.0</v>
      </c>
      <c r="E2034" s="169" t="str">
        <f>iferror(vlookup(C2034,'Master data'!$A$2:$C$29,3,0),"-/-")</f>
        <v>Biến phí</v>
      </c>
      <c r="F2034" s="169" t="str">
        <f>iferror(vlookup(C2034,'Master data'!$A$2:$C$29,2,0),"-/-")</f>
        <v>Chi phí hành chính</v>
      </c>
    </row>
    <row r="2035" ht="21.0" customHeight="1">
      <c r="A2035" s="165" t="s">
        <v>1498</v>
      </c>
      <c r="B2035" s="172" t="s">
        <v>1501</v>
      </c>
      <c r="C2035" s="167" t="s">
        <v>112</v>
      </c>
      <c r="D2035" s="168">
        <v>1840000.0</v>
      </c>
      <c r="E2035" s="169" t="str">
        <f>iferror(vlookup(C2035,'Master data'!$A$2:$C$29,3,0),"-/-")</f>
        <v>Biến phí</v>
      </c>
      <c r="F2035" s="169" t="str">
        <f>iferror(vlookup(C2035,'Master data'!$A$2:$C$29,2,0),"-/-")</f>
        <v>Chi phí hành chính</v>
      </c>
    </row>
    <row r="2036" ht="21.0" customHeight="1">
      <c r="A2036" s="165" t="s">
        <v>1498</v>
      </c>
      <c r="B2036" s="172" t="s">
        <v>1502</v>
      </c>
      <c r="C2036" s="167" t="s">
        <v>112</v>
      </c>
      <c r="D2036" s="168">
        <v>1255000.0</v>
      </c>
      <c r="E2036" s="169" t="str">
        <f>iferror(vlookup(C2036,'Master data'!$A$2:$C$29,3,0),"-/-")</f>
        <v>Biến phí</v>
      </c>
      <c r="F2036" s="169" t="str">
        <f>iferror(vlookup(C2036,'Master data'!$A$2:$C$29,2,0),"-/-")</f>
        <v>Chi phí hành chính</v>
      </c>
    </row>
    <row r="2037" ht="21.0" customHeight="1">
      <c r="A2037" s="165" t="s">
        <v>1498</v>
      </c>
      <c r="B2037" s="172" t="s">
        <v>747</v>
      </c>
      <c r="C2037" s="167" t="s">
        <v>112</v>
      </c>
      <c r="D2037" s="168">
        <v>230000.0</v>
      </c>
      <c r="E2037" s="169" t="str">
        <f>iferror(vlookup(C2037,'Master data'!$A$2:$C$29,3,0),"-/-")</f>
        <v>Biến phí</v>
      </c>
      <c r="F2037" s="169" t="str">
        <f>iferror(vlookup(C2037,'Master data'!$A$2:$C$29,2,0),"-/-")</f>
        <v>Chi phí hành chính</v>
      </c>
    </row>
    <row r="2038" ht="21.0" customHeight="1">
      <c r="A2038" s="165" t="s">
        <v>1498</v>
      </c>
      <c r="B2038" s="172" t="s">
        <v>289</v>
      </c>
      <c r="C2038" s="167" t="s">
        <v>112</v>
      </c>
      <c r="D2038" s="168">
        <v>2000000.0</v>
      </c>
      <c r="E2038" s="169" t="str">
        <f>iferror(vlookup(C2038,'Master data'!$A$2:$C$29,3,0),"-/-")</f>
        <v>Biến phí</v>
      </c>
      <c r="F2038" s="169" t="str">
        <f>iferror(vlookup(C2038,'Master data'!$A$2:$C$29,2,0),"-/-")</f>
        <v>Chi phí hành chính</v>
      </c>
    </row>
    <row r="2039" ht="21.0" customHeight="1">
      <c r="A2039" s="165" t="s">
        <v>1498</v>
      </c>
      <c r="B2039" s="172" t="s">
        <v>1503</v>
      </c>
      <c r="C2039" s="167" t="s">
        <v>112</v>
      </c>
      <c r="D2039" s="168">
        <v>135000.0</v>
      </c>
      <c r="E2039" s="169" t="str">
        <f>iferror(vlookup(C2039,'Master data'!$A$2:$C$29,3,0),"-/-")</f>
        <v>Biến phí</v>
      </c>
      <c r="F2039" s="169" t="str">
        <f>iferror(vlookup(C2039,'Master data'!$A$2:$C$29,2,0),"-/-")</f>
        <v>Chi phí hành chính</v>
      </c>
    </row>
    <row r="2040" ht="21.0" customHeight="1">
      <c r="A2040" s="165" t="s">
        <v>1498</v>
      </c>
      <c r="B2040" s="172" t="s">
        <v>747</v>
      </c>
      <c r="C2040" s="167" t="s">
        <v>112</v>
      </c>
      <c r="D2040" s="168">
        <v>250000.0</v>
      </c>
      <c r="E2040" s="169" t="str">
        <f>iferror(vlookup(C2040,'Master data'!$A$2:$C$29,3,0),"-/-")</f>
        <v>Biến phí</v>
      </c>
      <c r="F2040" s="169" t="str">
        <f>iferror(vlookup(C2040,'Master data'!$A$2:$C$29,2,0),"-/-")</f>
        <v>Chi phí hành chính</v>
      </c>
    </row>
    <row r="2041" ht="21.0" customHeight="1">
      <c r="A2041" s="165" t="s">
        <v>1498</v>
      </c>
      <c r="B2041" s="172" t="s">
        <v>964</v>
      </c>
      <c r="C2041" s="167" t="s">
        <v>112</v>
      </c>
      <c r="D2041" s="168">
        <v>190000.0</v>
      </c>
      <c r="E2041" s="169" t="str">
        <f>iferror(vlookup(C2041,'Master data'!$A$2:$C$29,3,0),"-/-")</f>
        <v>Biến phí</v>
      </c>
      <c r="F2041" s="169" t="str">
        <f>iferror(vlookup(C2041,'Master data'!$A$2:$C$29,2,0),"-/-")</f>
        <v>Chi phí hành chính</v>
      </c>
    </row>
    <row r="2042" ht="21.0" customHeight="1">
      <c r="A2042" s="165" t="s">
        <v>1498</v>
      </c>
      <c r="B2042" s="172" t="s">
        <v>1504</v>
      </c>
      <c r="C2042" s="167" t="s">
        <v>112</v>
      </c>
      <c r="D2042" s="168">
        <v>1630000.0</v>
      </c>
      <c r="E2042" s="169" t="str">
        <f>iferror(vlookup(C2042,'Master data'!$A$2:$C$29,3,0),"-/-")</f>
        <v>Biến phí</v>
      </c>
      <c r="F2042" s="169" t="str">
        <f>iferror(vlookup(C2042,'Master data'!$A$2:$C$29,2,0),"-/-")</f>
        <v>Chi phí hành chính</v>
      </c>
    </row>
    <row r="2043" ht="21.0" customHeight="1">
      <c r="A2043" s="165" t="s">
        <v>1498</v>
      </c>
      <c r="B2043" s="172" t="s">
        <v>1505</v>
      </c>
      <c r="C2043" s="167" t="s">
        <v>95</v>
      </c>
      <c r="D2043" s="168">
        <v>8180000.0</v>
      </c>
      <c r="E2043" s="169" t="str">
        <f>iferror(vlookup(C2043,'Master data'!$A$2:$C$29,3,0),"-/-")</f>
        <v>Biến phí</v>
      </c>
      <c r="F2043" s="169" t="str">
        <f>iferror(vlookup(C2043,'Master data'!$A$2:$C$29,2,0),"-/-")</f>
        <v>Chi phí bán hàng</v>
      </c>
    </row>
    <row r="2044" ht="21.0" customHeight="1">
      <c r="A2044" s="165" t="s">
        <v>1498</v>
      </c>
      <c r="B2044" s="172" t="s">
        <v>1506</v>
      </c>
      <c r="C2044" s="167" t="s">
        <v>95</v>
      </c>
      <c r="D2044" s="168">
        <v>580000.0</v>
      </c>
      <c r="E2044" s="169" t="str">
        <f>iferror(vlookup(C2044,'Master data'!$A$2:$C$29,3,0),"-/-")</f>
        <v>Biến phí</v>
      </c>
      <c r="F2044" s="169" t="str">
        <f>iferror(vlookup(C2044,'Master data'!$A$2:$C$29,2,0),"-/-")</f>
        <v>Chi phí bán hàng</v>
      </c>
    </row>
    <row r="2045" ht="21.0" customHeight="1">
      <c r="A2045" s="165" t="s">
        <v>1498</v>
      </c>
      <c r="B2045" s="172" t="s">
        <v>1507</v>
      </c>
      <c r="C2045" s="167" t="s">
        <v>95</v>
      </c>
      <c r="D2045" s="168">
        <v>300000.0</v>
      </c>
      <c r="E2045" s="169" t="str">
        <f>iferror(vlookup(C2045,'Master data'!$A$2:$C$29,3,0),"-/-")</f>
        <v>Biến phí</v>
      </c>
      <c r="F2045" s="169" t="str">
        <f>iferror(vlookup(C2045,'Master data'!$A$2:$C$29,2,0),"-/-")</f>
        <v>Chi phí bán hàng</v>
      </c>
    </row>
    <row r="2046" ht="21.0" customHeight="1">
      <c r="A2046" s="165" t="s">
        <v>1498</v>
      </c>
      <c r="B2046" s="172" t="s">
        <v>1508</v>
      </c>
      <c r="C2046" s="167" t="s">
        <v>95</v>
      </c>
      <c r="D2046" s="168">
        <v>4.76E7</v>
      </c>
      <c r="E2046" s="169" t="str">
        <f>iferror(vlookup(C2046,'Master data'!$A$2:$C$29,3,0),"-/-")</f>
        <v>Biến phí</v>
      </c>
      <c r="F2046" s="169" t="str">
        <f>iferror(vlookup(C2046,'Master data'!$A$2:$C$29,2,0),"-/-")</f>
        <v>Chi phí bán hàng</v>
      </c>
    </row>
    <row r="2047" ht="21.0" customHeight="1">
      <c r="A2047" s="165" t="s">
        <v>1498</v>
      </c>
      <c r="B2047" s="172" t="s">
        <v>1509</v>
      </c>
      <c r="C2047" s="167" t="s">
        <v>95</v>
      </c>
      <c r="D2047" s="168">
        <v>2760000.0</v>
      </c>
      <c r="E2047" s="169" t="str">
        <f>iferror(vlookup(C2047,'Master data'!$A$2:$C$29,3,0),"-/-")</f>
        <v>Biến phí</v>
      </c>
      <c r="F2047" s="169" t="str">
        <f>iferror(vlookup(C2047,'Master data'!$A$2:$C$29,2,0),"-/-")</f>
        <v>Chi phí bán hàng</v>
      </c>
    </row>
    <row r="2048" ht="21.0" customHeight="1">
      <c r="A2048" s="165" t="s">
        <v>1498</v>
      </c>
      <c r="B2048" s="172" t="s">
        <v>1510</v>
      </c>
      <c r="C2048" s="167" t="s">
        <v>95</v>
      </c>
      <c r="D2048" s="168">
        <v>3900000.0</v>
      </c>
      <c r="E2048" s="169" t="str">
        <f>iferror(vlookup(C2048,'Master data'!$A$2:$C$29,3,0),"-/-")</f>
        <v>Biến phí</v>
      </c>
      <c r="F2048" s="169" t="str">
        <f>iferror(vlookup(C2048,'Master data'!$A$2:$C$29,2,0),"-/-")</f>
        <v>Chi phí bán hàng</v>
      </c>
    </row>
    <row r="2049" ht="21.0" customHeight="1">
      <c r="A2049" s="165" t="s">
        <v>1498</v>
      </c>
      <c r="B2049" s="172" t="s">
        <v>1511</v>
      </c>
      <c r="C2049" s="167" t="s">
        <v>95</v>
      </c>
      <c r="D2049" s="168">
        <v>1.0E8</v>
      </c>
      <c r="E2049" s="169" t="str">
        <f>iferror(vlookup(C2049,'Master data'!$A$2:$C$29,3,0),"-/-")</f>
        <v>Biến phí</v>
      </c>
      <c r="F2049" s="169" t="str">
        <f>iferror(vlookup(C2049,'Master data'!$A$2:$C$29,2,0),"-/-")</f>
        <v>Chi phí bán hàng</v>
      </c>
    </row>
    <row r="2050" ht="21.0" customHeight="1">
      <c r="A2050" s="165" t="s">
        <v>1498</v>
      </c>
      <c r="B2050" s="172" t="s">
        <v>1512</v>
      </c>
      <c r="C2050" s="167" t="s">
        <v>95</v>
      </c>
      <c r="D2050" s="168">
        <v>1.2047E7</v>
      </c>
      <c r="E2050" s="169" t="str">
        <f>iferror(vlookup(C2050,'Master data'!$A$2:$C$29,3,0),"-/-")</f>
        <v>Biến phí</v>
      </c>
      <c r="F2050" s="169" t="str">
        <f>iferror(vlookup(C2050,'Master data'!$A$2:$C$29,2,0),"-/-")</f>
        <v>Chi phí bán hàng</v>
      </c>
    </row>
    <row r="2051" ht="21.0" customHeight="1">
      <c r="A2051" s="165" t="s">
        <v>1498</v>
      </c>
      <c r="B2051" s="172" t="s">
        <v>1513</v>
      </c>
      <c r="C2051" s="167" t="s">
        <v>95</v>
      </c>
      <c r="D2051" s="168">
        <v>1.311E7</v>
      </c>
      <c r="E2051" s="169" t="str">
        <f>iferror(vlookup(C2051,'Master data'!$A$2:$C$29,3,0),"-/-")</f>
        <v>Biến phí</v>
      </c>
      <c r="F2051" s="169" t="str">
        <f>iferror(vlookup(C2051,'Master data'!$A$2:$C$29,2,0),"-/-")</f>
        <v>Chi phí bán hàng</v>
      </c>
    </row>
    <row r="2052" ht="21.0" customHeight="1">
      <c r="A2052" s="165" t="s">
        <v>1498</v>
      </c>
      <c r="B2052" s="172" t="s">
        <v>1514</v>
      </c>
      <c r="C2052" s="167" t="s">
        <v>95</v>
      </c>
      <c r="D2052" s="168">
        <v>500000.0</v>
      </c>
      <c r="E2052" s="169" t="str">
        <f>iferror(vlookup(C2052,'Master data'!$A$2:$C$29,3,0),"-/-")</f>
        <v>Biến phí</v>
      </c>
      <c r="F2052" s="169" t="str">
        <f>iferror(vlookup(C2052,'Master data'!$A$2:$C$29,2,0),"-/-")</f>
        <v>Chi phí bán hàng</v>
      </c>
    </row>
    <row r="2053" ht="21.0" customHeight="1">
      <c r="A2053" s="165" t="s">
        <v>1498</v>
      </c>
      <c r="B2053" s="172" t="s">
        <v>1515</v>
      </c>
      <c r="C2053" s="167" t="s">
        <v>95</v>
      </c>
      <c r="D2053" s="168">
        <v>4510000.0</v>
      </c>
      <c r="E2053" s="169" t="str">
        <f>iferror(vlookup(C2053,'Master data'!$A$2:$C$29,3,0),"-/-")</f>
        <v>Biến phí</v>
      </c>
      <c r="F2053" s="169" t="str">
        <f>iferror(vlookup(C2053,'Master data'!$A$2:$C$29,2,0),"-/-")</f>
        <v>Chi phí bán hàng</v>
      </c>
    </row>
    <row r="2054" ht="21.0" customHeight="1">
      <c r="A2054" s="165" t="s">
        <v>1498</v>
      </c>
      <c r="B2054" s="172" t="s">
        <v>1516</v>
      </c>
      <c r="C2054" s="167" t="s">
        <v>95</v>
      </c>
      <c r="D2054" s="168">
        <v>1.7663E7</v>
      </c>
      <c r="E2054" s="169" t="str">
        <f>iferror(vlookup(C2054,'Master data'!$A$2:$C$29,3,0),"-/-")</f>
        <v>Biến phí</v>
      </c>
      <c r="F2054" s="169" t="str">
        <f>iferror(vlookup(C2054,'Master data'!$A$2:$C$29,2,0),"-/-")</f>
        <v>Chi phí bán hàng</v>
      </c>
    </row>
    <row r="2055" ht="21.0" customHeight="1">
      <c r="A2055" s="165" t="s">
        <v>1498</v>
      </c>
      <c r="B2055" s="172" t="s">
        <v>1517</v>
      </c>
      <c r="C2055" s="167" t="s">
        <v>95</v>
      </c>
      <c r="D2055" s="168">
        <v>2.0E7</v>
      </c>
      <c r="E2055" s="169" t="str">
        <f>iferror(vlookup(C2055,'Master data'!$A$2:$C$29,3,0),"-/-")</f>
        <v>Biến phí</v>
      </c>
      <c r="F2055" s="169" t="str">
        <f>iferror(vlookup(C2055,'Master data'!$A$2:$C$29,2,0),"-/-")</f>
        <v>Chi phí bán hàng</v>
      </c>
    </row>
    <row r="2056" ht="21.0" customHeight="1">
      <c r="A2056" s="165" t="s">
        <v>1498</v>
      </c>
      <c r="B2056" s="172" t="s">
        <v>1518</v>
      </c>
      <c r="C2056" s="167" t="s">
        <v>95</v>
      </c>
      <c r="D2056" s="168">
        <v>2.04E7</v>
      </c>
      <c r="E2056" s="169" t="str">
        <f>iferror(vlookup(C2056,'Master data'!$A$2:$C$29,3,0),"-/-")</f>
        <v>Biến phí</v>
      </c>
      <c r="F2056" s="169" t="str">
        <f>iferror(vlookup(C2056,'Master data'!$A$2:$C$29,2,0),"-/-")</f>
        <v>Chi phí bán hàng</v>
      </c>
    </row>
    <row r="2057" ht="21.0" customHeight="1">
      <c r="A2057" s="165" t="s">
        <v>1498</v>
      </c>
      <c r="B2057" s="172" t="s">
        <v>1519</v>
      </c>
      <c r="C2057" s="167" t="s">
        <v>95</v>
      </c>
      <c r="D2057" s="168">
        <v>3150000.0</v>
      </c>
      <c r="E2057" s="169" t="str">
        <f>iferror(vlookup(C2057,'Master data'!$A$2:$C$29,3,0),"-/-")</f>
        <v>Biến phí</v>
      </c>
      <c r="F2057" s="169" t="str">
        <f>iferror(vlookup(C2057,'Master data'!$A$2:$C$29,2,0),"-/-")</f>
        <v>Chi phí bán hàng</v>
      </c>
    </row>
    <row r="2058" ht="21.0" customHeight="1">
      <c r="A2058" s="165" t="s">
        <v>1498</v>
      </c>
      <c r="B2058" s="172" t="s">
        <v>1520</v>
      </c>
      <c r="C2058" s="167" t="s">
        <v>95</v>
      </c>
      <c r="D2058" s="168">
        <v>5270000.0</v>
      </c>
      <c r="E2058" s="169" t="str">
        <f>iferror(vlookup(C2058,'Master data'!$A$2:$C$29,3,0),"-/-")</f>
        <v>Biến phí</v>
      </c>
      <c r="F2058" s="169" t="str">
        <f>iferror(vlookup(C2058,'Master data'!$A$2:$C$29,2,0),"-/-")</f>
        <v>Chi phí bán hàng</v>
      </c>
    </row>
    <row r="2059" ht="21.0" customHeight="1">
      <c r="A2059" s="165" t="s">
        <v>1498</v>
      </c>
      <c r="B2059" s="172" t="s">
        <v>913</v>
      </c>
      <c r="C2059" s="167" t="s">
        <v>112</v>
      </c>
      <c r="D2059" s="168">
        <v>810000.0</v>
      </c>
      <c r="E2059" s="169" t="str">
        <f>iferror(vlookup(C2059,'Master data'!$A$2:$C$29,3,0),"-/-")</f>
        <v>Biến phí</v>
      </c>
      <c r="F2059" s="169" t="str">
        <f>iferror(vlookup(C2059,'Master data'!$A$2:$C$29,2,0),"-/-")</f>
        <v>Chi phí hành chính</v>
      </c>
    </row>
    <row r="2060" ht="21.0" customHeight="1">
      <c r="A2060" s="165" t="s">
        <v>1498</v>
      </c>
      <c r="B2060" s="172" t="s">
        <v>1329</v>
      </c>
      <c r="C2060" s="167" t="s">
        <v>112</v>
      </c>
      <c r="D2060" s="168">
        <v>200000.0</v>
      </c>
      <c r="E2060" s="169" t="str">
        <f>iferror(vlookup(C2060,'Master data'!$A$2:$C$29,3,0),"-/-")</f>
        <v>Biến phí</v>
      </c>
      <c r="F2060" s="169" t="str">
        <f>iferror(vlookup(C2060,'Master data'!$A$2:$C$29,2,0),"-/-")</f>
        <v>Chi phí hành chính</v>
      </c>
    </row>
    <row r="2061" ht="21.0" customHeight="1">
      <c r="A2061" s="165" t="s">
        <v>1498</v>
      </c>
      <c r="B2061" s="172" t="s">
        <v>1381</v>
      </c>
      <c r="C2061" s="167" t="s">
        <v>112</v>
      </c>
      <c r="D2061" s="168">
        <v>70000.0</v>
      </c>
      <c r="E2061" s="169" t="str">
        <f>iferror(vlookup(C2061,'Master data'!$A$2:$C$29,3,0),"-/-")</f>
        <v>Biến phí</v>
      </c>
      <c r="F2061" s="169" t="str">
        <f>iferror(vlookup(C2061,'Master data'!$A$2:$C$29,2,0),"-/-")</f>
        <v>Chi phí hành chính</v>
      </c>
    </row>
    <row r="2062" ht="21.0" customHeight="1">
      <c r="A2062" s="165" t="s">
        <v>1498</v>
      </c>
      <c r="B2062" s="172" t="s">
        <v>1521</v>
      </c>
      <c r="C2062" s="167" t="s">
        <v>112</v>
      </c>
      <c r="D2062" s="168">
        <v>9846400.0</v>
      </c>
      <c r="E2062" s="169" t="str">
        <f>iferror(vlookup(C2062,'Master data'!$A$2:$C$29,3,0),"-/-")</f>
        <v>Biến phí</v>
      </c>
      <c r="F2062" s="169" t="str">
        <f>iferror(vlookup(C2062,'Master data'!$A$2:$C$29,2,0),"-/-")</f>
        <v>Chi phí hành chính</v>
      </c>
    </row>
    <row r="2063" ht="21.0" customHeight="1">
      <c r="A2063" s="165" t="s">
        <v>1498</v>
      </c>
      <c r="B2063" s="172" t="s">
        <v>926</v>
      </c>
      <c r="C2063" s="167" t="s">
        <v>926</v>
      </c>
      <c r="D2063" s="168">
        <v>390000.0</v>
      </c>
      <c r="E2063" s="169" t="str">
        <f>iferror(vlookup(C2063,'Master data'!$A$2:$C$29,3,0),"-/-")</f>
        <v>Định phí</v>
      </c>
      <c r="F2063" s="169" t="str">
        <f>iferror(vlookup(C2063,'Master data'!$A$2:$C$29,2,0),"-/-")</f>
        <v>Chi phí hành chính</v>
      </c>
    </row>
    <row r="2064" ht="21.0" customHeight="1">
      <c r="A2064" s="165" t="s">
        <v>1498</v>
      </c>
      <c r="B2064" s="172" t="s">
        <v>1522</v>
      </c>
      <c r="C2064" s="167" t="s">
        <v>112</v>
      </c>
      <c r="D2064" s="168">
        <v>650000.0</v>
      </c>
      <c r="E2064" s="169" t="str">
        <f>iferror(vlookup(C2064,'Master data'!$A$2:$C$29,3,0),"-/-")</f>
        <v>Biến phí</v>
      </c>
      <c r="F2064" s="169" t="str">
        <f>iferror(vlookup(C2064,'Master data'!$A$2:$C$29,2,0),"-/-")</f>
        <v>Chi phí hành chính</v>
      </c>
    </row>
    <row r="2065" ht="21.0" customHeight="1">
      <c r="A2065" s="165" t="s">
        <v>1498</v>
      </c>
      <c r="B2065" s="172" t="s">
        <v>1523</v>
      </c>
      <c r="C2065" s="167" t="s">
        <v>112</v>
      </c>
      <c r="D2065" s="168">
        <v>130000.0</v>
      </c>
      <c r="E2065" s="169" t="str">
        <f>iferror(vlookup(C2065,'Master data'!$A$2:$C$29,3,0),"-/-")</f>
        <v>Biến phí</v>
      </c>
      <c r="F2065" s="169" t="str">
        <f>iferror(vlookup(C2065,'Master data'!$A$2:$C$29,2,0),"-/-")</f>
        <v>Chi phí hành chính</v>
      </c>
    </row>
    <row r="2066" ht="21.0" customHeight="1">
      <c r="A2066" s="165" t="s">
        <v>1498</v>
      </c>
      <c r="B2066" s="172" t="s">
        <v>1524</v>
      </c>
      <c r="C2066" s="167" t="s">
        <v>112</v>
      </c>
      <c r="D2066" s="168">
        <v>25000.0</v>
      </c>
      <c r="E2066" s="169" t="str">
        <f>iferror(vlookup(C2066,'Master data'!$A$2:$C$29,3,0),"-/-")</f>
        <v>Biến phí</v>
      </c>
      <c r="F2066" s="169" t="str">
        <f>iferror(vlookup(C2066,'Master data'!$A$2:$C$29,2,0),"-/-")</f>
        <v>Chi phí hành chính</v>
      </c>
    </row>
    <row r="2067" ht="21.0" customHeight="1">
      <c r="A2067" s="165" t="s">
        <v>1498</v>
      </c>
      <c r="B2067" s="172" t="s">
        <v>1525</v>
      </c>
      <c r="C2067" s="167" t="s">
        <v>112</v>
      </c>
      <c r="D2067" s="168">
        <v>100000.0</v>
      </c>
      <c r="E2067" s="169" t="str">
        <f>iferror(vlookup(C2067,'Master data'!$A$2:$C$29,3,0),"-/-")</f>
        <v>Biến phí</v>
      </c>
      <c r="F2067" s="169" t="str">
        <f>iferror(vlookup(C2067,'Master data'!$A$2:$C$29,2,0),"-/-")</f>
        <v>Chi phí hành chính</v>
      </c>
    </row>
    <row r="2068" ht="21.0" customHeight="1">
      <c r="A2068" s="165" t="s">
        <v>1498</v>
      </c>
      <c r="B2068" s="172" t="s">
        <v>1526</v>
      </c>
      <c r="C2068" s="167" t="s">
        <v>112</v>
      </c>
      <c r="D2068" s="168">
        <v>134000.0</v>
      </c>
      <c r="E2068" s="169" t="str">
        <f>iferror(vlookup(C2068,'Master data'!$A$2:$C$29,3,0),"-/-")</f>
        <v>Biến phí</v>
      </c>
      <c r="F2068" s="169" t="str">
        <f>iferror(vlookup(C2068,'Master data'!$A$2:$C$29,2,0),"-/-")</f>
        <v>Chi phí hành chính</v>
      </c>
    </row>
    <row r="2069" ht="21.0" customHeight="1">
      <c r="A2069" s="165" t="s">
        <v>1498</v>
      </c>
      <c r="B2069" s="172" t="s">
        <v>1527</v>
      </c>
      <c r="C2069" s="167" t="s">
        <v>112</v>
      </c>
      <c r="D2069" s="168">
        <v>125000.0</v>
      </c>
      <c r="E2069" s="169" t="str">
        <f>iferror(vlookup(C2069,'Master data'!$A$2:$C$29,3,0),"-/-")</f>
        <v>Biến phí</v>
      </c>
      <c r="F2069" s="169" t="str">
        <f>iferror(vlookup(C2069,'Master data'!$A$2:$C$29,2,0),"-/-")</f>
        <v>Chi phí hành chính</v>
      </c>
    </row>
    <row r="2070" ht="21.0" customHeight="1">
      <c r="A2070" s="165" t="s">
        <v>1498</v>
      </c>
      <c r="B2070" s="172" t="s">
        <v>1528</v>
      </c>
      <c r="C2070" s="167" t="s">
        <v>112</v>
      </c>
      <c r="D2070" s="168">
        <v>815000.0</v>
      </c>
      <c r="E2070" s="169" t="str">
        <f>iferror(vlookup(C2070,'Master data'!$A$2:$C$29,3,0),"-/-")</f>
        <v>Biến phí</v>
      </c>
      <c r="F2070" s="169" t="str">
        <f>iferror(vlookup(C2070,'Master data'!$A$2:$C$29,2,0),"-/-")</f>
        <v>Chi phí hành chính</v>
      </c>
    </row>
    <row r="2071" ht="21.0" customHeight="1">
      <c r="A2071" s="165" t="s">
        <v>1498</v>
      </c>
      <c r="B2071" s="172" t="s">
        <v>1529</v>
      </c>
      <c r="C2071" s="167" t="s">
        <v>112</v>
      </c>
      <c r="D2071" s="168">
        <v>165000.0</v>
      </c>
      <c r="E2071" s="169" t="str">
        <f>iferror(vlookup(C2071,'Master data'!$A$2:$C$29,3,0),"-/-")</f>
        <v>Biến phí</v>
      </c>
      <c r="F2071" s="169" t="str">
        <f>iferror(vlookup(C2071,'Master data'!$A$2:$C$29,2,0),"-/-")</f>
        <v>Chi phí hành chính</v>
      </c>
    </row>
    <row r="2072" ht="21.0" customHeight="1">
      <c r="A2072" s="165" t="s">
        <v>1498</v>
      </c>
      <c r="B2072" s="172" t="s">
        <v>1530</v>
      </c>
      <c r="C2072" s="167" t="s">
        <v>112</v>
      </c>
      <c r="D2072" s="168">
        <v>700000.0</v>
      </c>
      <c r="E2072" s="169" t="str">
        <f>iferror(vlookup(C2072,'Master data'!$A$2:$C$29,3,0),"-/-")</f>
        <v>Biến phí</v>
      </c>
      <c r="F2072" s="169" t="str">
        <f>iferror(vlookup(C2072,'Master data'!$A$2:$C$29,2,0),"-/-")</f>
        <v>Chi phí hành chính</v>
      </c>
    </row>
    <row r="2073" ht="21.0" customHeight="1">
      <c r="A2073" s="165" t="s">
        <v>1498</v>
      </c>
      <c r="B2073" s="172" t="s">
        <v>1531</v>
      </c>
      <c r="C2073" s="167" t="s">
        <v>112</v>
      </c>
      <c r="D2073" s="168">
        <v>110000.0</v>
      </c>
      <c r="E2073" s="169" t="str">
        <f>iferror(vlookup(C2073,'Master data'!$A$2:$C$29,3,0),"-/-")</f>
        <v>Biến phí</v>
      </c>
      <c r="F2073" s="169" t="str">
        <f>iferror(vlookup(C2073,'Master data'!$A$2:$C$29,2,0),"-/-")</f>
        <v>Chi phí hành chính</v>
      </c>
    </row>
    <row r="2074" ht="21.0" customHeight="1">
      <c r="A2074" s="165" t="s">
        <v>1498</v>
      </c>
      <c r="B2074" s="172" t="s">
        <v>1532</v>
      </c>
      <c r="C2074" s="167" t="s">
        <v>112</v>
      </c>
      <c r="D2074" s="168">
        <v>6906000.0</v>
      </c>
      <c r="E2074" s="169" t="str">
        <f>iferror(vlookup(C2074,'Master data'!$A$2:$C$29,3,0),"-/-")</f>
        <v>Biến phí</v>
      </c>
      <c r="F2074" s="169" t="str">
        <f>iferror(vlookup(C2074,'Master data'!$A$2:$C$29,2,0),"-/-")</f>
        <v>Chi phí hành chính</v>
      </c>
    </row>
    <row r="2075" ht="21.0" customHeight="1">
      <c r="A2075" s="165" t="s">
        <v>1498</v>
      </c>
      <c r="B2075" s="172" t="s">
        <v>1533</v>
      </c>
      <c r="C2075" s="167" t="s">
        <v>112</v>
      </c>
      <c r="D2075" s="168">
        <v>7500000.0</v>
      </c>
      <c r="E2075" s="169" t="str">
        <f>iferror(vlookup(C2075,'Master data'!$A$2:$C$29,3,0),"-/-")</f>
        <v>Biến phí</v>
      </c>
      <c r="F2075" s="169" t="str">
        <f>iferror(vlookup(C2075,'Master data'!$A$2:$C$29,2,0),"-/-")</f>
        <v>Chi phí hành chính</v>
      </c>
    </row>
    <row r="2076" ht="21.0" customHeight="1">
      <c r="A2076" s="165" t="s">
        <v>1498</v>
      </c>
      <c r="B2076" s="172" t="s">
        <v>1534</v>
      </c>
      <c r="C2076" s="167" t="s">
        <v>112</v>
      </c>
      <c r="D2076" s="168">
        <v>2.41E7</v>
      </c>
      <c r="E2076" s="169" t="str">
        <f>iferror(vlookup(C2076,'Master data'!$A$2:$C$29,3,0),"-/-")</f>
        <v>Biến phí</v>
      </c>
      <c r="F2076" s="169" t="str">
        <f>iferror(vlookup(C2076,'Master data'!$A$2:$C$29,2,0),"-/-")</f>
        <v>Chi phí hành chính</v>
      </c>
    </row>
    <row r="2077" ht="21.0" customHeight="1">
      <c r="A2077" s="165" t="s">
        <v>1498</v>
      </c>
      <c r="B2077" s="172" t="s">
        <v>1535</v>
      </c>
      <c r="C2077" s="167" t="s">
        <v>112</v>
      </c>
      <c r="D2077" s="168">
        <v>2200000.0</v>
      </c>
      <c r="E2077" s="169" t="str">
        <f>iferror(vlookup(C2077,'Master data'!$A$2:$C$29,3,0),"-/-")</f>
        <v>Biến phí</v>
      </c>
      <c r="F2077" s="169" t="str">
        <f>iferror(vlookup(C2077,'Master data'!$A$2:$C$29,2,0),"-/-")</f>
        <v>Chi phí hành chính</v>
      </c>
    </row>
    <row r="2078" ht="21.0" customHeight="1">
      <c r="A2078" s="165" t="s">
        <v>1498</v>
      </c>
      <c r="B2078" s="172" t="s">
        <v>1536</v>
      </c>
      <c r="C2078" s="167" t="s">
        <v>112</v>
      </c>
      <c r="D2078" s="168">
        <v>137000.0</v>
      </c>
      <c r="E2078" s="169" t="str">
        <f>iferror(vlookup(C2078,'Master data'!$A$2:$C$29,3,0),"-/-")</f>
        <v>Biến phí</v>
      </c>
      <c r="F2078" s="169" t="str">
        <f>iferror(vlookup(C2078,'Master data'!$A$2:$C$29,2,0),"-/-")</f>
        <v>Chi phí hành chính</v>
      </c>
    </row>
    <row r="2079" ht="21.0" customHeight="1">
      <c r="A2079" s="165" t="s">
        <v>1498</v>
      </c>
      <c r="B2079" s="172" t="s">
        <v>1537</v>
      </c>
      <c r="C2079" s="167" t="s">
        <v>112</v>
      </c>
      <c r="D2079" s="168">
        <v>15000.0</v>
      </c>
      <c r="E2079" s="169" t="str">
        <f>iferror(vlookup(C2079,'Master data'!$A$2:$C$29,3,0),"-/-")</f>
        <v>Biến phí</v>
      </c>
      <c r="F2079" s="169" t="str">
        <f>iferror(vlookup(C2079,'Master data'!$A$2:$C$29,2,0),"-/-")</f>
        <v>Chi phí hành chính</v>
      </c>
    </row>
    <row r="2080" ht="21.0" customHeight="1">
      <c r="A2080" s="165" t="s">
        <v>1498</v>
      </c>
      <c r="B2080" s="172" t="s">
        <v>1538</v>
      </c>
      <c r="C2080" s="167" t="s">
        <v>112</v>
      </c>
      <c r="D2080" s="168">
        <v>7744000.0</v>
      </c>
      <c r="E2080" s="169" t="str">
        <f>iferror(vlookup(C2080,'Master data'!$A$2:$C$29,3,0),"-/-")</f>
        <v>Biến phí</v>
      </c>
      <c r="F2080" s="169" t="str">
        <f>iferror(vlookup(C2080,'Master data'!$A$2:$C$29,2,0),"-/-")</f>
        <v>Chi phí hành chính</v>
      </c>
    </row>
    <row r="2081" ht="21.0" customHeight="1">
      <c r="A2081" s="165" t="s">
        <v>1498</v>
      </c>
      <c r="B2081" s="172" t="s">
        <v>619</v>
      </c>
      <c r="C2081" s="167" t="s">
        <v>112</v>
      </c>
      <c r="D2081" s="168">
        <v>951000.0</v>
      </c>
      <c r="E2081" s="169" t="str">
        <f>iferror(vlookup(C2081,'Master data'!$A$2:$C$29,3,0),"-/-")</f>
        <v>Biến phí</v>
      </c>
      <c r="F2081" s="169" t="str">
        <f>iferror(vlookup(C2081,'Master data'!$A$2:$C$29,2,0),"-/-")</f>
        <v>Chi phí hành chính</v>
      </c>
    </row>
    <row r="2082" ht="21.0" customHeight="1">
      <c r="A2082" s="165" t="s">
        <v>1498</v>
      </c>
      <c r="B2082" s="172" t="s">
        <v>1539</v>
      </c>
      <c r="C2082" s="167" t="s">
        <v>112</v>
      </c>
      <c r="D2082" s="168">
        <v>56000.0</v>
      </c>
      <c r="E2082" s="169" t="str">
        <f>iferror(vlookup(C2082,'Master data'!$A$2:$C$29,3,0),"-/-")</f>
        <v>Biến phí</v>
      </c>
      <c r="F2082" s="169" t="str">
        <f>iferror(vlookup(C2082,'Master data'!$A$2:$C$29,2,0),"-/-")</f>
        <v>Chi phí hành chính</v>
      </c>
    </row>
    <row r="2083" ht="21.0" customHeight="1">
      <c r="A2083" s="165" t="s">
        <v>1498</v>
      </c>
      <c r="B2083" s="172" t="s">
        <v>1540</v>
      </c>
      <c r="C2083" s="167" t="s">
        <v>112</v>
      </c>
      <c r="D2083" s="168">
        <v>216000.0</v>
      </c>
      <c r="E2083" s="169" t="str">
        <f>iferror(vlookup(C2083,'Master data'!$A$2:$C$29,3,0),"-/-")</f>
        <v>Biến phí</v>
      </c>
      <c r="F2083" s="169" t="str">
        <f>iferror(vlookup(C2083,'Master data'!$A$2:$C$29,2,0),"-/-")</f>
        <v>Chi phí hành chính</v>
      </c>
    </row>
    <row r="2084" ht="21.0" customHeight="1">
      <c r="A2084" s="165" t="s">
        <v>1498</v>
      </c>
      <c r="B2084" s="172" t="s">
        <v>1541</v>
      </c>
      <c r="C2084" s="167" t="s">
        <v>926</v>
      </c>
      <c r="D2084" s="168">
        <v>5887000.0</v>
      </c>
      <c r="E2084" s="169" t="str">
        <f>iferror(vlookup(C2084,'Master data'!$A$2:$C$29,3,0),"-/-")</f>
        <v>Định phí</v>
      </c>
      <c r="F2084" s="169" t="str">
        <f>iferror(vlookup(C2084,'Master data'!$A$2:$C$29,2,0),"-/-")</f>
        <v>Chi phí hành chính</v>
      </c>
    </row>
    <row r="2085" ht="21.0" customHeight="1">
      <c r="A2085" s="165" t="s">
        <v>1498</v>
      </c>
      <c r="B2085" s="172" t="s">
        <v>1328</v>
      </c>
      <c r="C2085" s="167" t="s">
        <v>112</v>
      </c>
      <c r="D2085" s="168">
        <v>150000.0</v>
      </c>
      <c r="E2085" s="169" t="str">
        <f>iferror(vlookup(C2085,'Master data'!$A$2:$C$29,3,0),"-/-")</f>
        <v>Biến phí</v>
      </c>
      <c r="F2085" s="169" t="str">
        <f>iferror(vlookup(C2085,'Master data'!$A$2:$C$29,2,0),"-/-")</f>
        <v>Chi phí hành chính</v>
      </c>
    </row>
    <row r="2086" ht="21.0" customHeight="1">
      <c r="A2086" s="165" t="s">
        <v>1498</v>
      </c>
      <c r="B2086" s="172" t="s">
        <v>554</v>
      </c>
      <c r="C2086" s="167" t="s">
        <v>112</v>
      </c>
      <c r="D2086" s="168">
        <v>300000.0</v>
      </c>
      <c r="E2086" s="169" t="str">
        <f>iferror(vlookup(C2086,'Master data'!$A$2:$C$29,3,0),"-/-")</f>
        <v>Biến phí</v>
      </c>
      <c r="F2086" s="169" t="str">
        <f>iferror(vlookup(C2086,'Master data'!$A$2:$C$29,2,0),"-/-")</f>
        <v>Chi phí hành chính</v>
      </c>
    </row>
    <row r="2087" ht="21.0" customHeight="1">
      <c r="A2087" s="165" t="s">
        <v>1498</v>
      </c>
      <c r="B2087" s="172" t="s">
        <v>1542</v>
      </c>
      <c r="C2087" s="167" t="s">
        <v>112</v>
      </c>
      <c r="D2087" s="168">
        <v>500000.0</v>
      </c>
      <c r="E2087" s="169" t="str">
        <f>iferror(vlookup(C2087,'Master data'!$A$2:$C$29,3,0),"-/-")</f>
        <v>Biến phí</v>
      </c>
      <c r="F2087" s="169" t="str">
        <f>iferror(vlookup(C2087,'Master data'!$A$2:$C$29,2,0),"-/-")</f>
        <v>Chi phí hành chính</v>
      </c>
    </row>
    <row r="2088" ht="21.0" customHeight="1">
      <c r="A2088" s="165" t="s">
        <v>1498</v>
      </c>
      <c r="B2088" s="172" t="s">
        <v>317</v>
      </c>
      <c r="C2088" s="167" t="s">
        <v>112</v>
      </c>
      <c r="D2088" s="168">
        <v>120000.0</v>
      </c>
      <c r="E2088" s="169" t="str">
        <f>iferror(vlookup(C2088,'Master data'!$A$2:$C$29,3,0),"-/-")</f>
        <v>Biến phí</v>
      </c>
      <c r="F2088" s="169" t="str">
        <f>iferror(vlookup(C2088,'Master data'!$A$2:$C$29,2,0),"-/-")</f>
        <v>Chi phí hành chính</v>
      </c>
    </row>
    <row r="2089" ht="21.0" customHeight="1">
      <c r="A2089" s="165" t="s">
        <v>1498</v>
      </c>
      <c r="B2089" s="172" t="s">
        <v>627</v>
      </c>
      <c r="C2089" s="167" t="s">
        <v>112</v>
      </c>
      <c r="D2089" s="168">
        <v>886000.0</v>
      </c>
      <c r="E2089" s="169" t="str">
        <f>iferror(vlookup(C2089,'Master data'!$A$2:$C$29,3,0),"-/-")</f>
        <v>Biến phí</v>
      </c>
      <c r="F2089" s="169" t="str">
        <f>iferror(vlookup(C2089,'Master data'!$A$2:$C$29,2,0),"-/-")</f>
        <v>Chi phí hành chính</v>
      </c>
    </row>
    <row r="2090" ht="21.0" customHeight="1">
      <c r="A2090" s="165" t="s">
        <v>1498</v>
      </c>
      <c r="B2090" s="172" t="s">
        <v>1543</v>
      </c>
      <c r="C2090" s="167" t="s">
        <v>112</v>
      </c>
      <c r="D2090" s="168">
        <v>600000.0</v>
      </c>
      <c r="E2090" s="169" t="str">
        <f>iferror(vlookup(C2090,'Master data'!$A$2:$C$29,3,0),"-/-")</f>
        <v>Biến phí</v>
      </c>
      <c r="F2090" s="169" t="str">
        <f>iferror(vlookup(C2090,'Master data'!$A$2:$C$29,2,0),"-/-")</f>
        <v>Chi phí hành chính</v>
      </c>
    </row>
    <row r="2091" ht="21.0" customHeight="1">
      <c r="A2091" s="165" t="s">
        <v>1498</v>
      </c>
      <c r="B2091" s="172" t="s">
        <v>1381</v>
      </c>
      <c r="C2091" s="167" t="s">
        <v>112</v>
      </c>
      <c r="D2091" s="168">
        <v>70000.0</v>
      </c>
      <c r="E2091" s="169" t="str">
        <f>iferror(vlookup(C2091,'Master data'!$A$2:$C$29,3,0),"-/-")</f>
        <v>Biến phí</v>
      </c>
      <c r="F2091" s="169" t="str">
        <f>iferror(vlookup(C2091,'Master data'!$A$2:$C$29,2,0),"-/-")</f>
        <v>Chi phí hành chính</v>
      </c>
    </row>
    <row r="2092" ht="21.0" customHeight="1">
      <c r="A2092" s="165" t="s">
        <v>1498</v>
      </c>
      <c r="B2092" s="172" t="s">
        <v>1544</v>
      </c>
      <c r="C2092" s="167" t="s">
        <v>112</v>
      </c>
      <c r="D2092" s="168">
        <v>9500000.0</v>
      </c>
      <c r="E2092" s="169" t="str">
        <f>iferror(vlookup(C2092,'Master data'!$A$2:$C$29,3,0),"-/-")</f>
        <v>Biến phí</v>
      </c>
      <c r="F2092" s="169" t="str">
        <f>iferror(vlookup(C2092,'Master data'!$A$2:$C$29,2,0),"-/-")</f>
        <v>Chi phí hành chính</v>
      </c>
    </row>
    <row r="2093" ht="21.0" customHeight="1">
      <c r="A2093" s="165" t="s">
        <v>1498</v>
      </c>
      <c r="B2093" s="172" t="s">
        <v>1545</v>
      </c>
      <c r="C2093" s="167" t="s">
        <v>112</v>
      </c>
      <c r="D2093" s="168">
        <v>1350000.0</v>
      </c>
      <c r="E2093" s="169" t="str">
        <f>iferror(vlookup(C2093,'Master data'!$A$2:$C$29,3,0),"-/-")</f>
        <v>Biến phí</v>
      </c>
      <c r="F2093" s="169" t="str">
        <f>iferror(vlookup(C2093,'Master data'!$A$2:$C$29,2,0),"-/-")</f>
        <v>Chi phí hành chính</v>
      </c>
    </row>
    <row r="2094" ht="21.0" customHeight="1">
      <c r="A2094" s="165" t="s">
        <v>1498</v>
      </c>
      <c r="B2094" s="172" t="s">
        <v>1546</v>
      </c>
      <c r="C2094" s="167" t="s">
        <v>112</v>
      </c>
      <c r="D2094" s="168">
        <v>6000000.0</v>
      </c>
      <c r="E2094" s="169" t="str">
        <f>iferror(vlookup(C2094,'Master data'!$A$2:$C$29,3,0),"-/-")</f>
        <v>Biến phí</v>
      </c>
      <c r="F2094" s="169" t="str">
        <f>iferror(vlookup(C2094,'Master data'!$A$2:$C$29,2,0),"-/-")</f>
        <v>Chi phí hành chính</v>
      </c>
    </row>
    <row r="2095" ht="21.0" customHeight="1">
      <c r="A2095" s="165" t="s">
        <v>1498</v>
      </c>
      <c r="B2095" s="172" t="s">
        <v>1547</v>
      </c>
      <c r="C2095" s="167" t="s">
        <v>112</v>
      </c>
      <c r="D2095" s="168">
        <v>500000.0</v>
      </c>
      <c r="E2095" s="169" t="str">
        <f>iferror(vlookup(C2095,'Master data'!$A$2:$C$29,3,0),"-/-")</f>
        <v>Biến phí</v>
      </c>
      <c r="F2095" s="169" t="str">
        <f>iferror(vlookup(C2095,'Master data'!$A$2:$C$29,2,0),"-/-")</f>
        <v>Chi phí hành chính</v>
      </c>
    </row>
    <row r="2096" ht="21.0" customHeight="1">
      <c r="A2096" s="165" t="s">
        <v>1498</v>
      </c>
      <c r="B2096" s="172" t="s">
        <v>1548</v>
      </c>
      <c r="C2096" s="167" t="s">
        <v>112</v>
      </c>
      <c r="D2096" s="168">
        <v>400000.0</v>
      </c>
      <c r="E2096" s="169" t="str">
        <f>iferror(vlookup(C2096,'Master data'!$A$2:$C$29,3,0),"-/-")</f>
        <v>Biến phí</v>
      </c>
      <c r="F2096" s="169" t="str">
        <f>iferror(vlookup(C2096,'Master data'!$A$2:$C$29,2,0),"-/-")</f>
        <v>Chi phí hành chính</v>
      </c>
    </row>
    <row r="2097" ht="21.0" customHeight="1">
      <c r="A2097" s="165" t="s">
        <v>1498</v>
      </c>
      <c r="B2097" s="172" t="s">
        <v>1189</v>
      </c>
      <c r="C2097" s="167" t="s">
        <v>112</v>
      </c>
      <c r="D2097" s="168">
        <v>200000.0</v>
      </c>
      <c r="E2097" s="169" t="str">
        <f>iferror(vlookup(C2097,'Master data'!$A$2:$C$29,3,0),"-/-")</f>
        <v>Biến phí</v>
      </c>
      <c r="F2097" s="169" t="str">
        <f>iferror(vlookup(C2097,'Master data'!$A$2:$C$29,2,0),"-/-")</f>
        <v>Chi phí hành chính</v>
      </c>
    </row>
    <row r="2098" ht="21.0" customHeight="1">
      <c r="A2098" s="165" t="s">
        <v>1498</v>
      </c>
      <c r="B2098" s="172" t="s">
        <v>913</v>
      </c>
      <c r="C2098" s="167" t="s">
        <v>112</v>
      </c>
      <c r="D2098" s="168">
        <v>130000.0</v>
      </c>
      <c r="E2098" s="169" t="str">
        <f>iferror(vlookup(C2098,'Master data'!$A$2:$C$29,3,0),"-/-")</f>
        <v>Biến phí</v>
      </c>
      <c r="F2098" s="169" t="str">
        <f>iferror(vlookup(C2098,'Master data'!$A$2:$C$29,2,0),"-/-")</f>
        <v>Chi phí hành chính</v>
      </c>
    </row>
    <row r="2099" ht="21.0" customHeight="1">
      <c r="A2099" s="165" t="s">
        <v>1498</v>
      </c>
      <c r="B2099" s="172" t="s">
        <v>338</v>
      </c>
      <c r="C2099" s="167" t="s">
        <v>112</v>
      </c>
      <c r="D2099" s="168">
        <v>324000.0</v>
      </c>
      <c r="E2099" s="169" t="str">
        <f>iferror(vlookup(C2099,'Master data'!$A$2:$C$29,3,0),"-/-")</f>
        <v>Biến phí</v>
      </c>
      <c r="F2099" s="169" t="str">
        <f>iferror(vlookup(C2099,'Master data'!$A$2:$C$29,2,0),"-/-")</f>
        <v>Chi phí hành chính</v>
      </c>
    </row>
    <row r="2100" ht="21.0" customHeight="1">
      <c r="A2100" s="165" t="s">
        <v>1498</v>
      </c>
      <c r="B2100" s="172" t="s">
        <v>1549</v>
      </c>
      <c r="C2100" s="167" t="s">
        <v>112</v>
      </c>
      <c r="D2100" s="168">
        <v>100000.0</v>
      </c>
      <c r="E2100" s="169" t="str">
        <f>iferror(vlookup(C2100,'Master data'!$A$2:$C$29,3,0),"-/-")</f>
        <v>Biến phí</v>
      </c>
      <c r="F2100" s="169" t="str">
        <f>iferror(vlookup(C2100,'Master data'!$A$2:$C$29,2,0),"-/-")</f>
        <v>Chi phí hành chính</v>
      </c>
    </row>
    <row r="2101" ht="21.0" customHeight="1">
      <c r="A2101" s="165" t="s">
        <v>1498</v>
      </c>
      <c r="B2101" s="172" t="s">
        <v>1550</v>
      </c>
      <c r="C2101" s="167" t="s">
        <v>112</v>
      </c>
      <c r="D2101" s="168">
        <v>820000.0</v>
      </c>
      <c r="E2101" s="169" t="str">
        <f>iferror(vlookup(C2101,'Master data'!$A$2:$C$29,3,0),"-/-")</f>
        <v>Biến phí</v>
      </c>
      <c r="F2101" s="169" t="str">
        <f>iferror(vlookup(C2101,'Master data'!$A$2:$C$29,2,0),"-/-")</f>
        <v>Chi phí hành chính</v>
      </c>
    </row>
    <row r="2102" ht="21.0" customHeight="1">
      <c r="A2102" s="165" t="s">
        <v>1498</v>
      </c>
      <c r="B2102" s="172" t="s">
        <v>1551</v>
      </c>
      <c r="C2102" s="167" t="s">
        <v>112</v>
      </c>
      <c r="D2102" s="168">
        <v>200000.0</v>
      </c>
      <c r="E2102" s="169" t="str">
        <f>iferror(vlookup(C2102,'Master data'!$A$2:$C$29,3,0),"-/-")</f>
        <v>Biến phí</v>
      </c>
      <c r="F2102" s="169" t="str">
        <f>iferror(vlookup(C2102,'Master data'!$A$2:$C$29,2,0),"-/-")</f>
        <v>Chi phí hành chính</v>
      </c>
    </row>
    <row r="2103" ht="21.0" customHeight="1">
      <c r="A2103" s="165" t="s">
        <v>1498</v>
      </c>
      <c r="B2103" s="172" t="s">
        <v>1400</v>
      </c>
      <c r="C2103" s="167" t="s">
        <v>112</v>
      </c>
      <c r="D2103" s="168">
        <v>60000.0</v>
      </c>
      <c r="E2103" s="169" t="str">
        <f>iferror(vlookup(C2103,'Master data'!$A$2:$C$29,3,0),"-/-")</f>
        <v>Biến phí</v>
      </c>
      <c r="F2103" s="169" t="str">
        <f>iferror(vlookup(C2103,'Master data'!$A$2:$C$29,2,0),"-/-")</f>
        <v>Chi phí hành chính</v>
      </c>
    </row>
    <row r="2104" ht="21.0" customHeight="1">
      <c r="A2104" s="165" t="s">
        <v>1498</v>
      </c>
      <c r="B2104" s="172" t="s">
        <v>1552</v>
      </c>
      <c r="C2104" s="167" t="s">
        <v>112</v>
      </c>
      <c r="D2104" s="168">
        <v>160000.0</v>
      </c>
      <c r="E2104" s="169" t="str">
        <f>iferror(vlookup(C2104,'Master data'!$A$2:$C$29,3,0),"-/-")</f>
        <v>Biến phí</v>
      </c>
      <c r="F2104" s="169" t="str">
        <f>iferror(vlookup(C2104,'Master data'!$A$2:$C$29,2,0),"-/-")</f>
        <v>Chi phí hành chính</v>
      </c>
    </row>
    <row r="2105" ht="21.0" customHeight="1">
      <c r="A2105" s="165" t="s">
        <v>1498</v>
      </c>
      <c r="B2105" s="172" t="s">
        <v>1553</v>
      </c>
      <c r="C2105" s="167" t="s">
        <v>112</v>
      </c>
      <c r="D2105" s="168">
        <v>100000.0</v>
      </c>
      <c r="E2105" s="169" t="str">
        <f>iferror(vlookup(C2105,'Master data'!$A$2:$C$29,3,0),"-/-")</f>
        <v>Biến phí</v>
      </c>
      <c r="F2105" s="169" t="str">
        <f>iferror(vlookup(C2105,'Master data'!$A$2:$C$29,2,0),"-/-")</f>
        <v>Chi phí hành chính</v>
      </c>
    </row>
    <row r="2106" ht="21.0" customHeight="1">
      <c r="A2106" s="165" t="s">
        <v>1498</v>
      </c>
      <c r="B2106" s="172" t="s">
        <v>1554</v>
      </c>
      <c r="C2106" s="167" t="s">
        <v>112</v>
      </c>
      <c r="D2106" s="168">
        <v>150000.0</v>
      </c>
      <c r="E2106" s="169" t="str">
        <f>iferror(vlookup(C2106,'Master data'!$A$2:$C$29,3,0),"-/-")</f>
        <v>Biến phí</v>
      </c>
      <c r="F2106" s="169" t="str">
        <f>iferror(vlookup(C2106,'Master data'!$A$2:$C$29,2,0),"-/-")</f>
        <v>Chi phí hành chính</v>
      </c>
    </row>
    <row r="2107" ht="21.0" customHeight="1">
      <c r="A2107" s="165" t="s">
        <v>1498</v>
      </c>
      <c r="B2107" s="172" t="s">
        <v>1555</v>
      </c>
      <c r="C2107" s="167" t="s">
        <v>112</v>
      </c>
      <c r="D2107" s="168">
        <v>4200000.0</v>
      </c>
      <c r="E2107" s="169" t="str">
        <f>iferror(vlookup(C2107,'Master data'!$A$2:$C$29,3,0),"-/-")</f>
        <v>Biến phí</v>
      </c>
      <c r="F2107" s="169" t="str">
        <f>iferror(vlookup(C2107,'Master data'!$A$2:$C$29,2,0),"-/-")</f>
        <v>Chi phí hành chính</v>
      </c>
    </row>
    <row r="2108" ht="21.0" customHeight="1">
      <c r="A2108" s="165" t="s">
        <v>1498</v>
      </c>
      <c r="B2108" s="172" t="s">
        <v>1556</v>
      </c>
      <c r="C2108" s="167" t="s">
        <v>112</v>
      </c>
      <c r="D2108" s="168">
        <v>280000.0</v>
      </c>
      <c r="E2108" s="169" t="str">
        <f>iferror(vlookup(C2108,'Master data'!$A$2:$C$29,3,0),"-/-")</f>
        <v>Biến phí</v>
      </c>
      <c r="F2108" s="169" t="str">
        <f>iferror(vlookup(C2108,'Master data'!$A$2:$C$29,2,0),"-/-")</f>
        <v>Chi phí hành chính</v>
      </c>
    </row>
    <row r="2109" ht="21.0" customHeight="1">
      <c r="A2109" s="165" t="s">
        <v>1498</v>
      </c>
      <c r="B2109" s="172" t="s">
        <v>1382</v>
      </c>
      <c r="C2109" s="167" t="s">
        <v>112</v>
      </c>
      <c r="D2109" s="168">
        <v>90000.0</v>
      </c>
      <c r="E2109" s="169" t="str">
        <f>iferror(vlookup(C2109,'Master data'!$A$2:$C$29,3,0),"-/-")</f>
        <v>Biến phí</v>
      </c>
      <c r="F2109" s="169" t="str">
        <f>iferror(vlookup(C2109,'Master data'!$A$2:$C$29,2,0),"-/-")</f>
        <v>Chi phí hành chính</v>
      </c>
    </row>
    <row r="2110" ht="21.0" customHeight="1">
      <c r="A2110" s="165" t="s">
        <v>1498</v>
      </c>
      <c r="B2110" s="172" t="s">
        <v>1557</v>
      </c>
      <c r="C2110" s="167" t="s">
        <v>112</v>
      </c>
      <c r="D2110" s="168">
        <v>90000.0</v>
      </c>
      <c r="E2110" s="169" t="str">
        <f>iferror(vlookup(C2110,'Master data'!$A$2:$C$29,3,0),"-/-")</f>
        <v>Biến phí</v>
      </c>
      <c r="F2110" s="169" t="str">
        <f>iferror(vlookup(C2110,'Master data'!$A$2:$C$29,2,0),"-/-")</f>
        <v>Chi phí hành chính</v>
      </c>
    </row>
    <row r="2111" ht="21.0" customHeight="1">
      <c r="A2111" s="165" t="s">
        <v>1498</v>
      </c>
      <c r="B2111" s="172" t="s">
        <v>1558</v>
      </c>
      <c r="C2111" s="167" t="s">
        <v>112</v>
      </c>
      <c r="D2111" s="168">
        <v>400000.0</v>
      </c>
      <c r="E2111" s="169" t="str">
        <f>iferror(vlookup(C2111,'Master data'!$A$2:$C$29,3,0),"-/-")</f>
        <v>Biến phí</v>
      </c>
      <c r="F2111" s="169" t="str">
        <f>iferror(vlookup(C2111,'Master data'!$A$2:$C$29,2,0),"-/-")</f>
        <v>Chi phí hành chính</v>
      </c>
    </row>
    <row r="2112" ht="21.0" customHeight="1">
      <c r="A2112" s="165" t="s">
        <v>1498</v>
      </c>
      <c r="B2112" s="172" t="s">
        <v>1559</v>
      </c>
      <c r="C2112" s="167" t="s">
        <v>112</v>
      </c>
      <c r="D2112" s="168">
        <v>9030000.0</v>
      </c>
      <c r="E2112" s="169" t="str">
        <f>iferror(vlookup(C2112,'Master data'!$A$2:$C$29,3,0),"-/-")</f>
        <v>Biến phí</v>
      </c>
      <c r="F2112" s="169" t="str">
        <f>iferror(vlookup(C2112,'Master data'!$A$2:$C$29,2,0),"-/-")</f>
        <v>Chi phí hành chính</v>
      </c>
    </row>
    <row r="2113" ht="21.0" customHeight="1">
      <c r="A2113" s="165" t="s">
        <v>1498</v>
      </c>
      <c r="B2113" s="172" t="s">
        <v>1041</v>
      </c>
      <c r="C2113" s="167" t="s">
        <v>112</v>
      </c>
      <c r="D2113" s="168">
        <v>1000000.0</v>
      </c>
      <c r="E2113" s="169" t="str">
        <f>iferror(vlookup(C2113,'Master data'!$A$2:$C$29,3,0),"-/-")</f>
        <v>Biến phí</v>
      </c>
      <c r="F2113" s="169" t="str">
        <f>iferror(vlookup(C2113,'Master data'!$A$2:$C$29,2,0),"-/-")</f>
        <v>Chi phí hành chính</v>
      </c>
    </row>
    <row r="2114" ht="21.0" customHeight="1">
      <c r="A2114" s="165" t="s">
        <v>1498</v>
      </c>
      <c r="B2114" s="172" t="s">
        <v>1560</v>
      </c>
      <c r="C2114" s="167" t="s">
        <v>112</v>
      </c>
      <c r="D2114" s="168">
        <v>3000000.0</v>
      </c>
      <c r="E2114" s="169" t="str">
        <f>iferror(vlookup(C2114,'Master data'!$A$2:$C$29,3,0),"-/-")</f>
        <v>Biến phí</v>
      </c>
      <c r="F2114" s="169" t="str">
        <f>iferror(vlookup(C2114,'Master data'!$A$2:$C$29,2,0),"-/-")</f>
        <v>Chi phí hành chính</v>
      </c>
    </row>
    <row r="2115" ht="21.0" customHeight="1">
      <c r="A2115" s="165" t="s">
        <v>1498</v>
      </c>
      <c r="B2115" s="172" t="s">
        <v>1561</v>
      </c>
      <c r="C2115" s="167" t="s">
        <v>112</v>
      </c>
      <c r="D2115" s="168">
        <v>950400.0</v>
      </c>
      <c r="E2115" s="169" t="str">
        <f>iferror(vlookup(C2115,'Master data'!$A$2:$C$29,3,0),"-/-")</f>
        <v>Biến phí</v>
      </c>
      <c r="F2115" s="169" t="str">
        <f>iferror(vlookup(C2115,'Master data'!$A$2:$C$29,2,0),"-/-")</f>
        <v>Chi phí hành chính</v>
      </c>
    </row>
    <row r="2116" ht="21.0" customHeight="1">
      <c r="A2116" s="165" t="s">
        <v>1498</v>
      </c>
      <c r="B2116" s="172" t="s">
        <v>1562</v>
      </c>
      <c r="C2116" s="167" t="s">
        <v>112</v>
      </c>
      <c r="D2116" s="168">
        <v>1.0E7</v>
      </c>
      <c r="E2116" s="169" t="str">
        <f>iferror(vlookup(C2116,'Master data'!$A$2:$C$29,3,0),"-/-")</f>
        <v>Biến phí</v>
      </c>
      <c r="F2116" s="169" t="str">
        <f>iferror(vlookup(C2116,'Master data'!$A$2:$C$29,2,0),"-/-")</f>
        <v>Chi phí hành chính</v>
      </c>
    </row>
    <row r="2117" ht="21.0" customHeight="1">
      <c r="A2117" s="165" t="s">
        <v>1498</v>
      </c>
      <c r="B2117" s="172" t="s">
        <v>1563</v>
      </c>
      <c r="C2117" s="167" t="s">
        <v>106</v>
      </c>
      <c r="D2117" s="168">
        <v>1.0099476E7</v>
      </c>
      <c r="E2117" s="169" t="str">
        <f>iferror(vlookup(C2117,'Master data'!$A$2:$C$29,3,0),"-/-")</f>
        <v>Biến phí</v>
      </c>
      <c r="F2117" s="169" t="str">
        <f>iferror(vlookup(C2117,'Master data'!$A$2:$C$29,2,0),"-/-")</f>
        <v>Chi phí bán hàng</v>
      </c>
    </row>
    <row r="2118" ht="21.0" customHeight="1">
      <c r="A2118" s="165" t="s">
        <v>1498</v>
      </c>
      <c r="B2118" s="172" t="s">
        <v>1194</v>
      </c>
      <c r="C2118" s="167" t="s">
        <v>112</v>
      </c>
      <c r="D2118" s="168">
        <v>1425000.0</v>
      </c>
      <c r="E2118" s="169" t="str">
        <f>iferror(vlookup(C2118,'Master data'!$A$2:$C$29,3,0),"-/-")</f>
        <v>Biến phí</v>
      </c>
      <c r="F2118" s="169" t="str">
        <f>iferror(vlookup(C2118,'Master data'!$A$2:$C$29,2,0),"-/-")</f>
        <v>Chi phí hành chính</v>
      </c>
    </row>
    <row r="2119" ht="21.0" customHeight="1">
      <c r="A2119" s="165" t="s">
        <v>1498</v>
      </c>
      <c r="B2119" s="172" t="s">
        <v>343</v>
      </c>
      <c r="C2119" s="167" t="s">
        <v>112</v>
      </c>
      <c r="D2119" s="168">
        <v>1000000.0</v>
      </c>
      <c r="E2119" s="169" t="str">
        <f>iferror(vlookup(C2119,'Master data'!$A$2:$C$29,3,0),"-/-")</f>
        <v>Biến phí</v>
      </c>
      <c r="F2119" s="169" t="str">
        <f>iferror(vlookup(C2119,'Master data'!$A$2:$C$29,2,0),"-/-")</f>
        <v>Chi phí hành chính</v>
      </c>
    </row>
    <row r="2120" ht="21.0" customHeight="1">
      <c r="A2120" s="165" t="s">
        <v>1498</v>
      </c>
      <c r="B2120" s="172" t="s">
        <v>290</v>
      </c>
      <c r="C2120" s="167" t="s">
        <v>112</v>
      </c>
      <c r="D2120" s="168">
        <v>60000.0</v>
      </c>
      <c r="E2120" s="169" t="str">
        <f>iferror(vlookup(C2120,'Master data'!$A$2:$C$29,3,0),"-/-")</f>
        <v>Biến phí</v>
      </c>
      <c r="F2120" s="169" t="str">
        <f>iferror(vlookup(C2120,'Master data'!$A$2:$C$29,2,0),"-/-")</f>
        <v>Chi phí hành chính</v>
      </c>
    </row>
    <row r="2121" ht="21.0" customHeight="1">
      <c r="A2121" s="165" t="s">
        <v>1498</v>
      </c>
      <c r="B2121" s="172" t="s">
        <v>1194</v>
      </c>
      <c r="C2121" s="167" t="s">
        <v>112</v>
      </c>
      <c r="D2121" s="168">
        <v>565000.0</v>
      </c>
      <c r="E2121" s="169" t="str">
        <f>iferror(vlookup(C2121,'Master data'!$A$2:$C$29,3,0),"-/-")</f>
        <v>Biến phí</v>
      </c>
      <c r="F2121" s="169" t="str">
        <f>iferror(vlookup(C2121,'Master data'!$A$2:$C$29,2,0),"-/-")</f>
        <v>Chi phí hành chính</v>
      </c>
    </row>
    <row r="2122" ht="21.0" customHeight="1">
      <c r="A2122" s="165" t="s">
        <v>1498</v>
      </c>
      <c r="B2122" s="172" t="s">
        <v>290</v>
      </c>
      <c r="C2122" s="167" t="s">
        <v>112</v>
      </c>
      <c r="D2122" s="168">
        <v>80000.0</v>
      </c>
      <c r="E2122" s="169" t="str">
        <f>iferror(vlookup(C2122,'Master data'!$A$2:$C$29,3,0),"-/-")</f>
        <v>Biến phí</v>
      </c>
      <c r="F2122" s="169" t="str">
        <f>iferror(vlookup(C2122,'Master data'!$A$2:$C$29,2,0),"-/-")</f>
        <v>Chi phí hành chính</v>
      </c>
    </row>
    <row r="2123" ht="21.0" customHeight="1">
      <c r="A2123" s="165" t="s">
        <v>1498</v>
      </c>
      <c r="B2123" s="172" t="s">
        <v>1194</v>
      </c>
      <c r="C2123" s="167" t="s">
        <v>112</v>
      </c>
      <c r="D2123" s="168">
        <v>1790000.0</v>
      </c>
      <c r="E2123" s="169" t="str">
        <f>iferror(vlookup(C2123,'Master data'!$A$2:$C$29,3,0),"-/-")</f>
        <v>Biến phí</v>
      </c>
      <c r="F2123" s="169" t="str">
        <f>iferror(vlookup(C2123,'Master data'!$A$2:$C$29,2,0),"-/-")</f>
        <v>Chi phí hành chính</v>
      </c>
    </row>
    <row r="2124" ht="21.0" customHeight="1">
      <c r="A2124" s="165" t="s">
        <v>1498</v>
      </c>
      <c r="B2124" s="172" t="s">
        <v>1564</v>
      </c>
      <c r="C2124" s="167" t="s">
        <v>112</v>
      </c>
      <c r="D2124" s="168">
        <v>65000.0</v>
      </c>
      <c r="E2124" s="169" t="str">
        <f>iferror(vlookup(C2124,'Master data'!$A$2:$C$29,3,0),"-/-")</f>
        <v>Biến phí</v>
      </c>
      <c r="F2124" s="169" t="str">
        <f>iferror(vlookup(C2124,'Master data'!$A$2:$C$29,2,0),"-/-")</f>
        <v>Chi phí hành chính</v>
      </c>
    </row>
    <row r="2125" ht="21.0" customHeight="1">
      <c r="A2125" s="165" t="s">
        <v>1498</v>
      </c>
      <c r="B2125" s="172" t="s">
        <v>343</v>
      </c>
      <c r="C2125" s="167" t="s">
        <v>112</v>
      </c>
      <c r="D2125" s="168">
        <v>1000000.0</v>
      </c>
      <c r="E2125" s="169" t="str">
        <f>iferror(vlookup(C2125,'Master data'!$A$2:$C$29,3,0),"-/-")</f>
        <v>Biến phí</v>
      </c>
      <c r="F2125" s="169" t="str">
        <f>iferror(vlookup(C2125,'Master data'!$A$2:$C$29,2,0),"-/-")</f>
        <v>Chi phí hành chính</v>
      </c>
    </row>
    <row r="2126" ht="21.0" customHeight="1">
      <c r="A2126" s="165" t="s">
        <v>1498</v>
      </c>
      <c r="B2126" s="172" t="s">
        <v>1194</v>
      </c>
      <c r="C2126" s="167" t="s">
        <v>112</v>
      </c>
      <c r="D2126" s="168">
        <v>1766000.0</v>
      </c>
      <c r="E2126" s="169" t="str">
        <f>iferror(vlookup(C2126,'Master data'!$A$2:$C$29,3,0),"-/-")</f>
        <v>Biến phí</v>
      </c>
      <c r="F2126" s="169" t="str">
        <f>iferror(vlookup(C2126,'Master data'!$A$2:$C$29,2,0),"-/-")</f>
        <v>Chi phí hành chính</v>
      </c>
    </row>
    <row r="2127" ht="21.0" customHeight="1">
      <c r="A2127" s="165" t="s">
        <v>1498</v>
      </c>
      <c r="B2127" s="172" t="s">
        <v>344</v>
      </c>
      <c r="C2127" s="167" t="s">
        <v>112</v>
      </c>
      <c r="D2127" s="168">
        <v>90000.0</v>
      </c>
      <c r="E2127" s="169" t="str">
        <f>iferror(vlookup(C2127,'Master data'!$A$2:$C$29,3,0),"-/-")</f>
        <v>Biến phí</v>
      </c>
      <c r="F2127" s="169" t="str">
        <f>iferror(vlookup(C2127,'Master data'!$A$2:$C$29,2,0),"-/-")</f>
        <v>Chi phí hành chính</v>
      </c>
    </row>
    <row r="2128" ht="21.0" customHeight="1">
      <c r="A2128" s="165" t="s">
        <v>1498</v>
      </c>
      <c r="B2128" s="172" t="s">
        <v>1194</v>
      </c>
      <c r="C2128" s="167" t="s">
        <v>112</v>
      </c>
      <c r="D2128" s="168">
        <v>65000.0</v>
      </c>
      <c r="E2128" s="169" t="str">
        <f>iferror(vlookup(C2128,'Master data'!$A$2:$C$29,3,0),"-/-")</f>
        <v>Biến phí</v>
      </c>
      <c r="F2128" s="169" t="str">
        <f>iferror(vlookup(C2128,'Master data'!$A$2:$C$29,2,0),"-/-")</f>
        <v>Chi phí hành chính</v>
      </c>
    </row>
    <row r="2129" ht="21.0" customHeight="1">
      <c r="A2129" s="165" t="s">
        <v>1498</v>
      </c>
      <c r="B2129" s="172" t="s">
        <v>1194</v>
      </c>
      <c r="C2129" s="167" t="s">
        <v>112</v>
      </c>
      <c r="D2129" s="168">
        <v>2003000.0</v>
      </c>
      <c r="E2129" s="169" t="str">
        <f>iferror(vlookup(C2129,'Master data'!$A$2:$C$29,3,0),"-/-")</f>
        <v>Biến phí</v>
      </c>
      <c r="F2129" s="169" t="str">
        <f>iferror(vlookup(C2129,'Master data'!$A$2:$C$29,2,0),"-/-")</f>
        <v>Chi phí hành chính</v>
      </c>
    </row>
    <row r="2130" ht="21.0" customHeight="1">
      <c r="A2130" s="165" t="s">
        <v>1498</v>
      </c>
      <c r="B2130" s="172" t="s">
        <v>290</v>
      </c>
      <c r="C2130" s="167" t="s">
        <v>112</v>
      </c>
      <c r="D2130" s="168">
        <v>40000.0</v>
      </c>
      <c r="E2130" s="169" t="str">
        <f>iferror(vlookup(C2130,'Master data'!$A$2:$C$29,3,0),"-/-")</f>
        <v>Biến phí</v>
      </c>
      <c r="F2130" s="169" t="str">
        <f>iferror(vlookup(C2130,'Master data'!$A$2:$C$29,2,0),"-/-")</f>
        <v>Chi phí hành chính</v>
      </c>
    </row>
    <row r="2131" ht="21.0" customHeight="1">
      <c r="A2131" s="165" t="s">
        <v>1498</v>
      </c>
      <c r="B2131" s="172" t="s">
        <v>1194</v>
      </c>
      <c r="C2131" s="167" t="s">
        <v>112</v>
      </c>
      <c r="D2131" s="168">
        <v>381000.0</v>
      </c>
      <c r="E2131" s="169" t="str">
        <f>iferror(vlookup(C2131,'Master data'!$A$2:$C$29,3,0),"-/-")</f>
        <v>Biến phí</v>
      </c>
      <c r="F2131" s="169" t="str">
        <f>iferror(vlookup(C2131,'Master data'!$A$2:$C$29,2,0),"-/-")</f>
        <v>Chi phí hành chính</v>
      </c>
    </row>
    <row r="2132" ht="21.0" customHeight="1">
      <c r="A2132" s="165" t="s">
        <v>1498</v>
      </c>
      <c r="B2132" s="172" t="s">
        <v>1194</v>
      </c>
      <c r="C2132" s="167" t="s">
        <v>112</v>
      </c>
      <c r="D2132" s="168">
        <v>513000.0</v>
      </c>
      <c r="E2132" s="169" t="str">
        <f>iferror(vlookup(C2132,'Master data'!$A$2:$C$29,3,0),"-/-")</f>
        <v>Biến phí</v>
      </c>
      <c r="F2132" s="169" t="str">
        <f>iferror(vlookup(C2132,'Master data'!$A$2:$C$29,2,0),"-/-")</f>
        <v>Chi phí hành chính</v>
      </c>
    </row>
    <row r="2133" ht="21.0" customHeight="1">
      <c r="A2133" s="165" t="s">
        <v>1498</v>
      </c>
      <c r="B2133" s="172" t="s">
        <v>343</v>
      </c>
      <c r="C2133" s="167" t="s">
        <v>112</v>
      </c>
      <c r="D2133" s="168">
        <v>2000000.0</v>
      </c>
      <c r="E2133" s="169" t="str">
        <f>iferror(vlookup(C2133,'Master data'!$A$2:$C$29,3,0),"-/-")</f>
        <v>Biến phí</v>
      </c>
      <c r="F2133" s="169" t="str">
        <f>iferror(vlookup(C2133,'Master data'!$A$2:$C$29,2,0),"-/-")</f>
        <v>Chi phí hành chính</v>
      </c>
    </row>
    <row r="2134" ht="21.0" customHeight="1">
      <c r="A2134" s="165" t="s">
        <v>1498</v>
      </c>
      <c r="B2134" s="172" t="s">
        <v>290</v>
      </c>
      <c r="C2134" s="167" t="s">
        <v>112</v>
      </c>
      <c r="D2134" s="168">
        <v>115000.0</v>
      </c>
      <c r="E2134" s="169" t="str">
        <f>iferror(vlookup(C2134,'Master data'!$A$2:$C$29,3,0),"-/-")</f>
        <v>Biến phí</v>
      </c>
      <c r="F2134" s="169" t="str">
        <f>iferror(vlookup(C2134,'Master data'!$A$2:$C$29,2,0),"-/-")</f>
        <v>Chi phí hành chính</v>
      </c>
    </row>
    <row r="2135" ht="21.0" customHeight="1">
      <c r="A2135" s="165" t="s">
        <v>1498</v>
      </c>
      <c r="B2135" s="172" t="s">
        <v>1194</v>
      </c>
      <c r="C2135" s="167" t="s">
        <v>112</v>
      </c>
      <c r="D2135" s="168">
        <v>1873000.0</v>
      </c>
      <c r="E2135" s="169" t="str">
        <f>iferror(vlookup(C2135,'Master data'!$A$2:$C$29,3,0),"-/-")</f>
        <v>Biến phí</v>
      </c>
      <c r="F2135" s="169" t="str">
        <f>iferror(vlookup(C2135,'Master data'!$A$2:$C$29,2,0),"-/-")</f>
        <v>Chi phí hành chính</v>
      </c>
    </row>
    <row r="2136" ht="21.0" customHeight="1">
      <c r="A2136" s="165" t="s">
        <v>1498</v>
      </c>
      <c r="B2136" s="172" t="s">
        <v>1565</v>
      </c>
      <c r="C2136" s="167" t="s">
        <v>112</v>
      </c>
      <c r="D2136" s="168">
        <v>500000.0</v>
      </c>
      <c r="E2136" s="169" t="str">
        <f>iferror(vlookup(C2136,'Master data'!$A$2:$C$29,3,0),"-/-")</f>
        <v>Biến phí</v>
      </c>
      <c r="F2136" s="169" t="str">
        <f>iferror(vlookup(C2136,'Master data'!$A$2:$C$29,2,0),"-/-")</f>
        <v>Chi phí hành chính</v>
      </c>
    </row>
    <row r="2137" ht="21.0" customHeight="1">
      <c r="A2137" s="165" t="s">
        <v>1498</v>
      </c>
      <c r="B2137" s="172" t="s">
        <v>1194</v>
      </c>
      <c r="C2137" s="167" t="s">
        <v>112</v>
      </c>
      <c r="D2137" s="168">
        <v>924000.0</v>
      </c>
      <c r="E2137" s="169" t="str">
        <f>iferror(vlookup(C2137,'Master data'!$A$2:$C$29,3,0),"-/-")</f>
        <v>Biến phí</v>
      </c>
      <c r="F2137" s="169" t="str">
        <f>iferror(vlookup(C2137,'Master data'!$A$2:$C$29,2,0),"-/-")</f>
        <v>Chi phí hành chính</v>
      </c>
    </row>
    <row r="2138" ht="21.0" customHeight="1">
      <c r="A2138" s="165" t="s">
        <v>1498</v>
      </c>
      <c r="B2138" s="172" t="s">
        <v>1566</v>
      </c>
      <c r="C2138" s="167" t="s">
        <v>112</v>
      </c>
      <c r="D2138" s="168">
        <v>700000.0</v>
      </c>
      <c r="E2138" s="169" t="str">
        <f>iferror(vlookup(C2138,'Master data'!$A$2:$C$29,3,0),"-/-")</f>
        <v>Biến phí</v>
      </c>
      <c r="F2138" s="169" t="str">
        <f>iferror(vlookup(C2138,'Master data'!$A$2:$C$29,2,0),"-/-")</f>
        <v>Chi phí hành chính</v>
      </c>
    </row>
    <row r="2139" ht="21.0" customHeight="1">
      <c r="A2139" s="165" t="s">
        <v>1498</v>
      </c>
      <c r="B2139" s="172" t="s">
        <v>1194</v>
      </c>
      <c r="C2139" s="167" t="s">
        <v>112</v>
      </c>
      <c r="D2139" s="168">
        <v>699000.0</v>
      </c>
      <c r="E2139" s="169" t="str">
        <f>iferror(vlookup(C2139,'Master data'!$A$2:$C$29,3,0),"-/-")</f>
        <v>Biến phí</v>
      </c>
      <c r="F2139" s="169" t="str">
        <f>iferror(vlookup(C2139,'Master data'!$A$2:$C$29,2,0),"-/-")</f>
        <v>Chi phí hành chính</v>
      </c>
    </row>
    <row r="2140" ht="21.0" customHeight="1">
      <c r="A2140" s="165" t="s">
        <v>1498</v>
      </c>
      <c r="B2140" s="172" t="s">
        <v>1194</v>
      </c>
      <c r="C2140" s="167" t="s">
        <v>112</v>
      </c>
      <c r="D2140" s="168">
        <v>178000.0</v>
      </c>
      <c r="E2140" s="169" t="str">
        <f>iferror(vlookup(C2140,'Master data'!$A$2:$C$29,3,0),"-/-")</f>
        <v>Biến phí</v>
      </c>
      <c r="F2140" s="169" t="str">
        <f>iferror(vlookup(C2140,'Master data'!$A$2:$C$29,2,0),"-/-")</f>
        <v>Chi phí hành chính</v>
      </c>
    </row>
    <row r="2141" ht="21.0" customHeight="1">
      <c r="A2141" s="165" t="s">
        <v>1498</v>
      </c>
      <c r="B2141" s="172" t="s">
        <v>1194</v>
      </c>
      <c r="C2141" s="167" t="s">
        <v>112</v>
      </c>
      <c r="D2141" s="168">
        <v>1802000.0</v>
      </c>
      <c r="E2141" s="169" t="str">
        <f>iferror(vlookup(C2141,'Master data'!$A$2:$C$29,3,0),"-/-")</f>
        <v>Biến phí</v>
      </c>
      <c r="F2141" s="169" t="str">
        <f>iferror(vlookup(C2141,'Master data'!$A$2:$C$29,2,0),"-/-")</f>
        <v>Chi phí hành chính</v>
      </c>
    </row>
    <row r="2142" ht="21.0" customHeight="1">
      <c r="A2142" s="165" t="s">
        <v>1498</v>
      </c>
      <c r="B2142" s="172" t="s">
        <v>1194</v>
      </c>
      <c r="C2142" s="167" t="s">
        <v>112</v>
      </c>
      <c r="D2142" s="168">
        <v>205000.0</v>
      </c>
      <c r="E2142" s="169" t="str">
        <f>iferror(vlookup(C2142,'Master data'!$A$2:$C$29,3,0),"-/-")</f>
        <v>Biến phí</v>
      </c>
      <c r="F2142" s="169" t="str">
        <f>iferror(vlookup(C2142,'Master data'!$A$2:$C$29,2,0),"-/-")</f>
        <v>Chi phí hành chính</v>
      </c>
    </row>
    <row r="2143" ht="21.0" customHeight="1">
      <c r="A2143" s="165" t="s">
        <v>1498</v>
      </c>
      <c r="B2143" s="172" t="s">
        <v>1194</v>
      </c>
      <c r="C2143" s="167" t="s">
        <v>112</v>
      </c>
      <c r="D2143" s="168">
        <v>770000.0</v>
      </c>
      <c r="E2143" s="169" t="str">
        <f>iferror(vlookup(C2143,'Master data'!$A$2:$C$29,3,0),"-/-")</f>
        <v>Biến phí</v>
      </c>
      <c r="F2143" s="169" t="str">
        <f>iferror(vlookup(C2143,'Master data'!$A$2:$C$29,2,0),"-/-")</f>
        <v>Chi phí hành chính</v>
      </c>
    </row>
    <row r="2144" ht="21.0" customHeight="1">
      <c r="A2144" s="165" t="s">
        <v>1498</v>
      </c>
      <c r="B2144" s="172" t="s">
        <v>290</v>
      </c>
      <c r="C2144" s="167" t="s">
        <v>112</v>
      </c>
      <c r="D2144" s="168">
        <v>90000.0</v>
      </c>
      <c r="E2144" s="169" t="str">
        <f>iferror(vlookup(C2144,'Master data'!$A$2:$C$29,3,0),"-/-")</f>
        <v>Biến phí</v>
      </c>
      <c r="F2144" s="169" t="str">
        <f>iferror(vlookup(C2144,'Master data'!$A$2:$C$29,2,0),"-/-")</f>
        <v>Chi phí hành chính</v>
      </c>
    </row>
    <row r="2145" ht="21.0" customHeight="1">
      <c r="A2145" s="165" t="s">
        <v>1498</v>
      </c>
      <c r="B2145" s="172" t="s">
        <v>1567</v>
      </c>
      <c r="C2145" s="167" t="s">
        <v>112</v>
      </c>
      <c r="D2145" s="168">
        <v>2000000.0</v>
      </c>
      <c r="E2145" s="169" t="str">
        <f>iferror(vlookup(C2145,'Master data'!$A$2:$C$29,3,0),"-/-")</f>
        <v>Biến phí</v>
      </c>
      <c r="F2145" s="169" t="str">
        <f>iferror(vlookup(C2145,'Master data'!$A$2:$C$29,2,0),"-/-")</f>
        <v>Chi phí hành chính</v>
      </c>
    </row>
    <row r="2146" ht="21.0" customHeight="1">
      <c r="A2146" s="165" t="s">
        <v>1498</v>
      </c>
      <c r="B2146" s="172" t="s">
        <v>1194</v>
      </c>
      <c r="C2146" s="167" t="s">
        <v>112</v>
      </c>
      <c r="D2146" s="168">
        <v>20000.0</v>
      </c>
      <c r="E2146" s="169" t="str">
        <f>iferror(vlookup(C2146,'Master data'!$A$2:$C$29,3,0),"-/-")</f>
        <v>Biến phí</v>
      </c>
      <c r="F2146" s="169" t="str">
        <f>iferror(vlookup(C2146,'Master data'!$A$2:$C$29,2,0),"-/-")</f>
        <v>Chi phí hành chính</v>
      </c>
    </row>
    <row r="2147" ht="21.0" customHeight="1">
      <c r="A2147" s="165" t="s">
        <v>1498</v>
      </c>
      <c r="B2147" s="172" t="s">
        <v>1194</v>
      </c>
      <c r="C2147" s="167" t="s">
        <v>112</v>
      </c>
      <c r="D2147" s="168">
        <v>40000.0</v>
      </c>
      <c r="E2147" s="169" t="str">
        <f>iferror(vlookup(C2147,'Master data'!$A$2:$C$29,3,0),"-/-")</f>
        <v>Biến phí</v>
      </c>
      <c r="F2147" s="169" t="str">
        <f>iferror(vlookup(C2147,'Master data'!$A$2:$C$29,2,0),"-/-")</f>
        <v>Chi phí hành chính</v>
      </c>
    </row>
    <row r="2148" ht="21.0" customHeight="1">
      <c r="A2148" s="165" t="s">
        <v>1498</v>
      </c>
      <c r="B2148" s="172" t="s">
        <v>344</v>
      </c>
      <c r="C2148" s="167" t="s">
        <v>112</v>
      </c>
      <c r="D2148" s="168">
        <v>30000.0</v>
      </c>
      <c r="E2148" s="169" t="str">
        <f>iferror(vlookup(C2148,'Master data'!$A$2:$C$29,3,0),"-/-")</f>
        <v>Biến phí</v>
      </c>
      <c r="F2148" s="169" t="str">
        <f>iferror(vlookup(C2148,'Master data'!$A$2:$C$29,2,0),"-/-")</f>
        <v>Chi phí hành chính</v>
      </c>
    </row>
    <row r="2149" ht="21.0" customHeight="1">
      <c r="A2149" s="165" t="s">
        <v>1498</v>
      </c>
      <c r="B2149" s="172" t="s">
        <v>1194</v>
      </c>
      <c r="C2149" s="167" t="s">
        <v>112</v>
      </c>
      <c r="D2149" s="168">
        <v>247000.0</v>
      </c>
      <c r="E2149" s="169" t="str">
        <f>iferror(vlookup(C2149,'Master data'!$A$2:$C$29,3,0),"-/-")</f>
        <v>Biến phí</v>
      </c>
      <c r="F2149" s="169" t="str">
        <f>iferror(vlookup(C2149,'Master data'!$A$2:$C$29,2,0),"-/-")</f>
        <v>Chi phí hành chính</v>
      </c>
    </row>
    <row r="2150" ht="21.0" customHeight="1">
      <c r="A2150" s="165" t="s">
        <v>1498</v>
      </c>
      <c r="B2150" s="172" t="s">
        <v>343</v>
      </c>
      <c r="C2150" s="167" t="s">
        <v>112</v>
      </c>
      <c r="D2150" s="168">
        <v>1000000.0</v>
      </c>
      <c r="E2150" s="169" t="str">
        <f>iferror(vlookup(C2150,'Master data'!$A$2:$C$29,3,0),"-/-")</f>
        <v>Biến phí</v>
      </c>
      <c r="F2150" s="169" t="str">
        <f>iferror(vlookup(C2150,'Master data'!$A$2:$C$29,2,0),"-/-")</f>
        <v>Chi phí hành chính</v>
      </c>
    </row>
    <row r="2151" ht="21.0" customHeight="1">
      <c r="A2151" s="165" t="s">
        <v>1498</v>
      </c>
      <c r="B2151" s="172" t="s">
        <v>1194</v>
      </c>
      <c r="C2151" s="167" t="s">
        <v>112</v>
      </c>
      <c r="D2151" s="168">
        <v>210000.0</v>
      </c>
      <c r="E2151" s="169" t="str">
        <f>iferror(vlookup(C2151,'Master data'!$A$2:$C$29,3,0),"-/-")</f>
        <v>Biến phí</v>
      </c>
      <c r="F2151" s="169" t="str">
        <f>iferror(vlookup(C2151,'Master data'!$A$2:$C$29,2,0),"-/-")</f>
        <v>Chi phí hành chính</v>
      </c>
    </row>
    <row r="2152" ht="21.0" customHeight="1">
      <c r="A2152" s="165" t="s">
        <v>1498</v>
      </c>
      <c r="B2152" s="172" t="s">
        <v>1194</v>
      </c>
      <c r="C2152" s="167" t="s">
        <v>112</v>
      </c>
      <c r="D2152" s="168">
        <v>20000.0</v>
      </c>
      <c r="E2152" s="169" t="str">
        <f>iferror(vlookup(C2152,'Master data'!$A$2:$C$29,3,0),"-/-")</f>
        <v>Biến phí</v>
      </c>
      <c r="F2152" s="169" t="str">
        <f>iferror(vlookup(C2152,'Master data'!$A$2:$C$29,2,0),"-/-")</f>
        <v>Chi phí hành chính</v>
      </c>
    </row>
    <row r="2153" ht="21.0" customHeight="1">
      <c r="A2153" s="165" t="s">
        <v>1498</v>
      </c>
      <c r="B2153" s="172" t="s">
        <v>343</v>
      </c>
      <c r="C2153" s="167" t="s">
        <v>112</v>
      </c>
      <c r="D2153" s="168">
        <v>1000000.0</v>
      </c>
      <c r="E2153" s="169" t="str">
        <f>iferror(vlookup(C2153,'Master data'!$A$2:$C$29,3,0),"-/-")</f>
        <v>Biến phí</v>
      </c>
      <c r="F2153" s="169" t="str">
        <f>iferror(vlookup(C2153,'Master data'!$A$2:$C$29,2,0),"-/-")</f>
        <v>Chi phí hành chính</v>
      </c>
    </row>
    <row r="2154" ht="21.0" customHeight="1">
      <c r="A2154" s="165" t="s">
        <v>1498</v>
      </c>
      <c r="B2154" s="172" t="s">
        <v>1194</v>
      </c>
      <c r="C2154" s="167" t="s">
        <v>112</v>
      </c>
      <c r="D2154" s="168">
        <v>435000.0</v>
      </c>
      <c r="E2154" s="169" t="str">
        <f>iferror(vlookup(C2154,'Master data'!$A$2:$C$29,3,0),"-/-")</f>
        <v>Biến phí</v>
      </c>
      <c r="F2154" s="169" t="str">
        <f>iferror(vlookup(C2154,'Master data'!$A$2:$C$29,2,0),"-/-")</f>
        <v>Chi phí hành chính</v>
      </c>
    </row>
    <row r="2155" ht="21.0" customHeight="1">
      <c r="A2155" s="165" t="s">
        <v>1498</v>
      </c>
      <c r="B2155" s="172" t="s">
        <v>1194</v>
      </c>
      <c r="C2155" s="167" t="s">
        <v>112</v>
      </c>
      <c r="D2155" s="168">
        <v>510000.0</v>
      </c>
      <c r="E2155" s="169" t="str">
        <f>iferror(vlookup(C2155,'Master data'!$A$2:$C$29,3,0),"-/-")</f>
        <v>Biến phí</v>
      </c>
      <c r="F2155" s="169" t="str">
        <f>iferror(vlookup(C2155,'Master data'!$A$2:$C$29,2,0),"-/-")</f>
        <v>Chi phí hành chính</v>
      </c>
    </row>
    <row r="2156" ht="21.0" customHeight="1">
      <c r="A2156" s="165" t="s">
        <v>1498</v>
      </c>
      <c r="B2156" s="172" t="s">
        <v>1568</v>
      </c>
      <c r="C2156" s="167" t="s">
        <v>112</v>
      </c>
      <c r="D2156" s="168">
        <v>2600000.0</v>
      </c>
      <c r="E2156" s="169" t="str">
        <f>iferror(vlookup(C2156,'Master data'!$A$2:$C$29,3,0),"-/-")</f>
        <v>Biến phí</v>
      </c>
      <c r="F2156" s="169" t="str">
        <f>iferror(vlookup(C2156,'Master data'!$A$2:$C$29,2,0),"-/-")</f>
        <v>Chi phí hành chính</v>
      </c>
    </row>
    <row r="2157" ht="21.0" customHeight="1">
      <c r="A2157" s="165" t="s">
        <v>1498</v>
      </c>
      <c r="B2157" s="172" t="s">
        <v>1194</v>
      </c>
      <c r="C2157" s="167" t="s">
        <v>112</v>
      </c>
      <c r="D2157" s="168">
        <v>162000.0</v>
      </c>
      <c r="E2157" s="169" t="str">
        <f>iferror(vlookup(C2157,'Master data'!$A$2:$C$29,3,0),"-/-")</f>
        <v>Biến phí</v>
      </c>
      <c r="F2157" s="169" t="str">
        <f>iferror(vlookup(C2157,'Master data'!$A$2:$C$29,2,0),"-/-")</f>
        <v>Chi phí hành chính</v>
      </c>
    </row>
    <row r="2158" ht="21.0" customHeight="1">
      <c r="A2158" s="165" t="s">
        <v>1498</v>
      </c>
      <c r="B2158" s="172" t="s">
        <v>1194</v>
      </c>
      <c r="C2158" s="167" t="s">
        <v>112</v>
      </c>
      <c r="D2158" s="168">
        <v>344000.0</v>
      </c>
      <c r="E2158" s="169" t="str">
        <f>iferror(vlookup(C2158,'Master data'!$A$2:$C$29,3,0),"-/-")</f>
        <v>Biến phí</v>
      </c>
      <c r="F2158" s="169" t="str">
        <f>iferror(vlookup(C2158,'Master data'!$A$2:$C$29,2,0),"-/-")</f>
        <v>Chi phí hành chính</v>
      </c>
    </row>
    <row r="2159" ht="21.0" customHeight="1">
      <c r="A2159" s="165" t="s">
        <v>1498</v>
      </c>
      <c r="B2159" s="172" t="s">
        <v>1194</v>
      </c>
      <c r="C2159" s="167" t="s">
        <v>112</v>
      </c>
      <c r="D2159" s="168">
        <v>20000.0</v>
      </c>
      <c r="E2159" s="169" t="str">
        <f>iferror(vlookup(C2159,'Master data'!$A$2:$C$29,3,0),"-/-")</f>
        <v>Biến phí</v>
      </c>
      <c r="F2159" s="169" t="str">
        <f>iferror(vlookup(C2159,'Master data'!$A$2:$C$29,2,0),"-/-")</f>
        <v>Chi phí hành chính</v>
      </c>
    </row>
    <row r="2160" ht="21.0" customHeight="1">
      <c r="A2160" s="165" t="s">
        <v>1498</v>
      </c>
      <c r="B2160" s="172" t="s">
        <v>1569</v>
      </c>
      <c r="C2160" s="167" t="s">
        <v>112</v>
      </c>
      <c r="D2160" s="168">
        <v>400000.0</v>
      </c>
      <c r="E2160" s="169" t="str">
        <f>iferror(vlookup(C2160,'Master data'!$A$2:$C$29,3,0),"-/-")</f>
        <v>Biến phí</v>
      </c>
      <c r="F2160" s="169" t="str">
        <f>iferror(vlookup(C2160,'Master data'!$A$2:$C$29,2,0),"-/-")</f>
        <v>Chi phí hành chính</v>
      </c>
    </row>
    <row r="2161" ht="21.0" customHeight="1">
      <c r="A2161" s="165" t="s">
        <v>1498</v>
      </c>
      <c r="B2161" s="172" t="s">
        <v>1568</v>
      </c>
      <c r="C2161" s="167" t="s">
        <v>112</v>
      </c>
      <c r="D2161" s="168">
        <v>2000000.0</v>
      </c>
      <c r="E2161" s="169" t="str">
        <f>iferror(vlookup(C2161,'Master data'!$A$2:$C$29,3,0),"-/-")</f>
        <v>Biến phí</v>
      </c>
      <c r="F2161" s="169" t="str">
        <f>iferror(vlookup(C2161,'Master data'!$A$2:$C$29,2,0),"-/-")</f>
        <v>Chi phí hành chính</v>
      </c>
    </row>
    <row r="2162" ht="21.0" customHeight="1">
      <c r="A2162" s="165" t="s">
        <v>1498</v>
      </c>
      <c r="B2162" s="172" t="s">
        <v>290</v>
      </c>
      <c r="C2162" s="167" t="s">
        <v>112</v>
      </c>
      <c r="D2162" s="168">
        <v>30000.0</v>
      </c>
      <c r="E2162" s="169" t="str">
        <f>iferror(vlookup(C2162,'Master data'!$A$2:$C$29,3,0),"-/-")</f>
        <v>Biến phí</v>
      </c>
      <c r="F2162" s="169" t="str">
        <f>iferror(vlookup(C2162,'Master data'!$A$2:$C$29,2,0),"-/-")</f>
        <v>Chi phí hành chính</v>
      </c>
    </row>
    <row r="2163" ht="21.0" customHeight="1">
      <c r="A2163" s="165" t="s">
        <v>1498</v>
      </c>
      <c r="B2163" s="172" t="s">
        <v>1194</v>
      </c>
      <c r="C2163" s="167" t="s">
        <v>112</v>
      </c>
      <c r="D2163" s="168">
        <v>416000.0</v>
      </c>
      <c r="E2163" s="169" t="str">
        <f>iferror(vlookup(C2163,'Master data'!$A$2:$C$29,3,0),"-/-")</f>
        <v>Biến phí</v>
      </c>
      <c r="F2163" s="169" t="str">
        <f>iferror(vlookup(C2163,'Master data'!$A$2:$C$29,2,0),"-/-")</f>
        <v>Chi phí hành chính</v>
      </c>
    </row>
    <row r="2164" ht="21.0" customHeight="1">
      <c r="A2164" s="165" t="s">
        <v>1498</v>
      </c>
      <c r="B2164" s="172" t="s">
        <v>290</v>
      </c>
      <c r="C2164" s="167" t="s">
        <v>112</v>
      </c>
      <c r="D2164" s="168">
        <v>30000.0</v>
      </c>
      <c r="E2164" s="169" t="str">
        <f>iferror(vlookup(C2164,'Master data'!$A$2:$C$29,3,0),"-/-")</f>
        <v>Biến phí</v>
      </c>
      <c r="F2164" s="169" t="str">
        <f>iferror(vlookup(C2164,'Master data'!$A$2:$C$29,2,0),"-/-")</f>
        <v>Chi phí hành chính</v>
      </c>
    </row>
    <row r="2165" ht="21.0" customHeight="1">
      <c r="A2165" s="165" t="s">
        <v>1498</v>
      </c>
      <c r="B2165" s="172" t="s">
        <v>1194</v>
      </c>
      <c r="C2165" s="167" t="s">
        <v>112</v>
      </c>
      <c r="D2165" s="168">
        <v>36000.0</v>
      </c>
      <c r="E2165" s="169" t="str">
        <f>iferror(vlookup(C2165,'Master data'!$A$2:$C$29,3,0),"-/-")</f>
        <v>Biến phí</v>
      </c>
      <c r="F2165" s="169" t="str">
        <f>iferror(vlookup(C2165,'Master data'!$A$2:$C$29,2,0),"-/-")</f>
        <v>Chi phí hành chính</v>
      </c>
    </row>
    <row r="2166" ht="21.0" customHeight="1">
      <c r="A2166" s="165" t="s">
        <v>1498</v>
      </c>
      <c r="B2166" s="172" t="s">
        <v>876</v>
      </c>
      <c r="C2166" s="167" t="s">
        <v>95</v>
      </c>
      <c r="D2166" s="168">
        <v>8.15E8</v>
      </c>
      <c r="E2166" s="169" t="str">
        <f>iferror(vlookup(C2166,'Master data'!$A$2:$C$29,3,0),"-/-")</f>
        <v>Biến phí</v>
      </c>
      <c r="F2166" s="169" t="str">
        <f>iferror(vlookup(C2166,'Master data'!$A$2:$C$29,2,0),"-/-")</f>
        <v>Chi phí bán hàng</v>
      </c>
    </row>
    <row r="2167" ht="21.0" customHeight="1">
      <c r="A2167" s="165" t="s">
        <v>1498</v>
      </c>
      <c r="B2167" s="172" t="s">
        <v>1047</v>
      </c>
      <c r="C2167" s="167" t="s">
        <v>120</v>
      </c>
      <c r="D2167" s="168">
        <v>5.75E7</v>
      </c>
      <c r="E2167" s="169" t="str">
        <f>iferror(vlookup(C2167,'Master data'!$A$2:$C$29,3,0),"-/-")</f>
        <v>Định phí</v>
      </c>
      <c r="F2167" s="169" t="str">
        <f>iferror(vlookup(C2167,'Master data'!$A$2:$C$29,2,0),"-/-")</f>
        <v>Chi phí QLDN</v>
      </c>
    </row>
    <row r="2168" ht="21.0" customHeight="1">
      <c r="A2168" s="165" t="s">
        <v>1498</v>
      </c>
      <c r="B2168" s="172" t="s">
        <v>1199</v>
      </c>
      <c r="C2168" s="167" t="s">
        <v>123</v>
      </c>
      <c r="D2168" s="168">
        <v>2.2E7</v>
      </c>
      <c r="E2168" s="169" t="str">
        <f>iferror(vlookup(C2168,'Master data'!$A$2:$C$29,3,0),"-/-")</f>
        <v>Định phí</v>
      </c>
      <c r="F2168" s="169" t="str">
        <f>iferror(vlookup(C2168,'Master data'!$A$2:$C$29,2,0),"-/-")</f>
        <v>Chi phí QLDN</v>
      </c>
    </row>
    <row r="2169" ht="21.0" customHeight="1">
      <c r="A2169" s="165" t="s">
        <v>1498</v>
      </c>
      <c r="B2169" s="172" t="s">
        <v>1570</v>
      </c>
      <c r="C2169" s="167" t="s">
        <v>112</v>
      </c>
      <c r="D2169" s="168">
        <v>2.3E7</v>
      </c>
      <c r="E2169" s="169" t="str">
        <f>iferror(vlookup(C2169,'Master data'!$A$2:$C$29,3,0),"-/-")</f>
        <v>Biến phí</v>
      </c>
      <c r="F2169" s="169" t="str">
        <f>iferror(vlookup(C2169,'Master data'!$A$2:$C$29,2,0),"-/-")</f>
        <v>Chi phí hành chính</v>
      </c>
    </row>
    <row r="2170" ht="21.0" customHeight="1">
      <c r="A2170" s="165" t="s">
        <v>1498</v>
      </c>
      <c r="B2170" s="172" t="s">
        <v>420</v>
      </c>
      <c r="C2170" s="167" t="s">
        <v>112</v>
      </c>
      <c r="D2170" s="168">
        <v>1500000.0</v>
      </c>
      <c r="E2170" s="169" t="str">
        <f>iferror(vlookup(C2170,'Master data'!$A$2:$C$29,3,0),"-/-")</f>
        <v>Biến phí</v>
      </c>
      <c r="F2170" s="169" t="str">
        <f>iferror(vlookup(C2170,'Master data'!$A$2:$C$29,2,0),"-/-")</f>
        <v>Chi phí hành chính</v>
      </c>
    </row>
    <row r="2171" ht="21.0" customHeight="1">
      <c r="A2171" s="165" t="s">
        <v>1498</v>
      </c>
      <c r="B2171" s="172" t="s">
        <v>655</v>
      </c>
      <c r="C2171" s="167" t="s">
        <v>121</v>
      </c>
      <c r="D2171" s="168">
        <v>6000000.0</v>
      </c>
      <c r="E2171" s="169" t="str">
        <f>iferror(vlookup(C2171,'Master data'!$A$2:$C$29,3,0),"-/-")</f>
        <v>Định phí</v>
      </c>
      <c r="F2171" s="169" t="str">
        <f>iferror(vlookup(C2171,'Master data'!$A$2:$C$29,2,0),"-/-")</f>
        <v>Chi phí QLDN</v>
      </c>
    </row>
    <row r="2172" ht="21.0" customHeight="1">
      <c r="A2172" s="165" t="s">
        <v>1498</v>
      </c>
      <c r="B2172" s="172" t="s">
        <v>1571</v>
      </c>
      <c r="C2172" s="167" t="s">
        <v>120</v>
      </c>
      <c r="D2172" s="168">
        <v>2.0355E7</v>
      </c>
      <c r="E2172" s="169" t="str">
        <f>iferror(vlookup(C2172,'Master data'!$A$2:$C$29,3,0),"-/-")</f>
        <v>Định phí</v>
      </c>
      <c r="F2172" s="169" t="str">
        <f>iferror(vlookup(C2172,'Master data'!$A$2:$C$29,2,0),"-/-")</f>
        <v>Chi phí QLDN</v>
      </c>
    </row>
    <row r="2173" ht="21.0" customHeight="1">
      <c r="A2173" s="165" t="s">
        <v>1498</v>
      </c>
      <c r="B2173" s="172" t="s">
        <v>1493</v>
      </c>
      <c r="C2173" s="167" t="s">
        <v>112</v>
      </c>
      <c r="D2173" s="168">
        <v>500000.0</v>
      </c>
      <c r="E2173" s="169" t="str">
        <f>iferror(vlookup(C2173,'Master data'!$A$2:$C$29,3,0),"-/-")</f>
        <v>Biến phí</v>
      </c>
      <c r="F2173" s="169" t="str">
        <f>iferror(vlookup(C2173,'Master data'!$A$2:$C$29,2,0),"-/-")</f>
        <v>Chi phí hành chính</v>
      </c>
    </row>
    <row r="2174" ht="21.0" customHeight="1">
      <c r="A2174" s="165" t="s">
        <v>1498</v>
      </c>
      <c r="B2174" s="172" t="s">
        <v>970</v>
      </c>
      <c r="C2174" s="167" t="s">
        <v>116</v>
      </c>
      <c r="D2174" s="168">
        <v>1.2276E7</v>
      </c>
      <c r="E2174" s="169" t="str">
        <f>iferror(vlookup(C2174,'Master data'!$A$2:$C$29,3,0),"-/-")</f>
        <v>Định phí</v>
      </c>
      <c r="F2174" s="169" t="str">
        <f>iferror(vlookup(C2174,'Master data'!$A$2:$C$29,2,0),"-/-")</f>
        <v>Chi phí hành chính</v>
      </c>
    </row>
    <row r="2175" ht="21.0" customHeight="1">
      <c r="A2175" s="165" t="s">
        <v>1498</v>
      </c>
      <c r="B2175" s="172" t="s">
        <v>961</v>
      </c>
      <c r="C2175" s="167" t="s">
        <v>112</v>
      </c>
      <c r="D2175" s="168">
        <v>1465000.0</v>
      </c>
      <c r="E2175" s="169" t="str">
        <f>iferror(vlookup(C2175,'Master data'!$A$2:$C$29,3,0),"-/-")</f>
        <v>Biến phí</v>
      </c>
      <c r="F2175" s="169" t="str">
        <f>iferror(vlookup(C2175,'Master data'!$A$2:$C$29,2,0),"-/-")</f>
        <v>Chi phí hành chính</v>
      </c>
    </row>
    <row r="2176" ht="21.0" customHeight="1">
      <c r="A2176" s="165" t="s">
        <v>1498</v>
      </c>
      <c r="B2176" s="172" t="s">
        <v>961</v>
      </c>
      <c r="C2176" s="167" t="s">
        <v>112</v>
      </c>
      <c r="D2176" s="168">
        <v>880000.0</v>
      </c>
      <c r="E2176" s="169" t="str">
        <f>iferror(vlookup(C2176,'Master data'!$A$2:$C$29,3,0),"-/-")</f>
        <v>Biến phí</v>
      </c>
      <c r="F2176" s="169" t="str">
        <f>iferror(vlookup(C2176,'Master data'!$A$2:$C$29,2,0),"-/-")</f>
        <v>Chi phí hành chính</v>
      </c>
    </row>
    <row r="2177" ht="21.0" customHeight="1">
      <c r="A2177" s="165" t="s">
        <v>1498</v>
      </c>
      <c r="B2177" s="172" t="s">
        <v>1572</v>
      </c>
      <c r="C2177" s="167" t="s">
        <v>112</v>
      </c>
      <c r="D2177" s="168">
        <v>950000.0</v>
      </c>
      <c r="E2177" s="169" t="str">
        <f>iferror(vlookup(C2177,'Master data'!$A$2:$C$29,3,0),"-/-")</f>
        <v>Biến phí</v>
      </c>
      <c r="F2177" s="169" t="str">
        <f>iferror(vlookup(C2177,'Master data'!$A$2:$C$29,2,0),"-/-")</f>
        <v>Chi phí hành chính</v>
      </c>
    </row>
    <row r="2178" ht="21.0" customHeight="1">
      <c r="A2178" s="165" t="s">
        <v>1498</v>
      </c>
      <c r="B2178" s="172" t="s">
        <v>1573</v>
      </c>
      <c r="C2178" s="167" t="s">
        <v>116</v>
      </c>
      <c r="D2178" s="168">
        <v>4355000.0</v>
      </c>
      <c r="E2178" s="169" t="str">
        <f>iferror(vlookup(C2178,'Master data'!$A$2:$C$29,3,0),"-/-")</f>
        <v>Định phí</v>
      </c>
      <c r="F2178" s="169" t="str">
        <f>iferror(vlookup(C2178,'Master data'!$A$2:$C$29,2,0),"-/-")</f>
        <v>Chi phí hành chính</v>
      </c>
    </row>
    <row r="2179" ht="21.0" customHeight="1">
      <c r="A2179" s="165" t="s">
        <v>1498</v>
      </c>
      <c r="B2179" s="172" t="s">
        <v>1574</v>
      </c>
      <c r="C2179" s="167" t="s">
        <v>121</v>
      </c>
      <c r="D2179" s="168">
        <v>2.750648E7</v>
      </c>
      <c r="E2179" s="169" t="str">
        <f>iferror(vlookup(C2179,'Master data'!$A$2:$C$29,3,0),"-/-")</f>
        <v>Định phí</v>
      </c>
      <c r="F2179" s="169" t="str">
        <f>iferror(vlookup(C2179,'Master data'!$A$2:$C$29,2,0),"-/-")</f>
        <v>Chi phí QLDN</v>
      </c>
    </row>
    <row r="2180" ht="21.0" customHeight="1">
      <c r="A2180" s="165" t="s">
        <v>1498</v>
      </c>
      <c r="B2180" s="172" t="s">
        <v>1575</v>
      </c>
      <c r="C2180" s="167" t="s">
        <v>112</v>
      </c>
      <c r="D2180" s="168">
        <v>6500000.0</v>
      </c>
      <c r="E2180" s="169" t="str">
        <f>iferror(vlookup(C2180,'Master data'!$A$2:$C$29,3,0),"-/-")</f>
        <v>Biến phí</v>
      </c>
      <c r="F2180" s="169" t="str">
        <f>iferror(vlookup(C2180,'Master data'!$A$2:$C$29,2,0),"-/-")</f>
        <v>Chi phí hành chính</v>
      </c>
    </row>
    <row r="2181" ht="21.0" customHeight="1">
      <c r="A2181" s="165" t="s">
        <v>1498</v>
      </c>
      <c r="B2181" s="172" t="s">
        <v>1576</v>
      </c>
      <c r="C2181" s="167" t="s">
        <v>111</v>
      </c>
      <c r="D2181" s="168">
        <v>2.5E7</v>
      </c>
      <c r="E2181" s="169" t="str">
        <f>iferror(vlookup(C2181,'Master data'!$A$2:$C$29,3,0),"-/-")</f>
        <v>Định phí</v>
      </c>
      <c r="F2181" s="169" t="str">
        <f>iferror(vlookup(C2181,'Master data'!$A$2:$C$29,2,0),"-/-")</f>
        <v>Chi phí khác</v>
      </c>
    </row>
    <row r="2182" ht="21.0" customHeight="1">
      <c r="A2182" s="165" t="s">
        <v>1498</v>
      </c>
      <c r="B2182" s="172" t="s">
        <v>1577</v>
      </c>
      <c r="C2182" s="167" t="s">
        <v>99</v>
      </c>
      <c r="D2182" s="168">
        <v>1.7896E7</v>
      </c>
      <c r="E2182" s="169" t="str">
        <f>iferror(vlookup(C2182,'Master data'!$A$2:$C$29,3,0),"-/-")</f>
        <v>Biến phí</v>
      </c>
      <c r="F2182" s="169" t="str">
        <f>iferror(vlookup(C2182,'Master data'!$A$2:$C$29,2,0),"-/-")</f>
        <v>Chi phí giá vốn</v>
      </c>
    </row>
    <row r="2183" ht="21.0" customHeight="1">
      <c r="A2183" s="165" t="s">
        <v>1498</v>
      </c>
      <c r="B2183" s="172" t="s">
        <v>1578</v>
      </c>
      <c r="C2183" s="167" t="s">
        <v>99</v>
      </c>
      <c r="D2183" s="168">
        <v>4620000.0</v>
      </c>
      <c r="E2183" s="169" t="str">
        <f>iferror(vlookup(C2183,'Master data'!$A$2:$C$29,3,0),"-/-")</f>
        <v>Biến phí</v>
      </c>
      <c r="F2183" s="169" t="str">
        <f>iferror(vlookup(C2183,'Master data'!$A$2:$C$29,2,0),"-/-")</f>
        <v>Chi phí giá vốn</v>
      </c>
    </row>
    <row r="2184" ht="21.0" customHeight="1">
      <c r="A2184" s="165" t="s">
        <v>1498</v>
      </c>
      <c r="B2184" s="172" t="s">
        <v>1579</v>
      </c>
      <c r="C2184" s="167" t="s">
        <v>99</v>
      </c>
      <c r="D2184" s="168">
        <v>1.19046E8</v>
      </c>
      <c r="E2184" s="169" t="str">
        <f>iferror(vlookup(C2184,'Master data'!$A$2:$C$29,3,0),"-/-")</f>
        <v>Biến phí</v>
      </c>
      <c r="F2184" s="169" t="str">
        <f>iferror(vlookup(C2184,'Master data'!$A$2:$C$29,2,0),"-/-")</f>
        <v>Chi phí giá vốn</v>
      </c>
    </row>
    <row r="2185" ht="21.0" customHeight="1">
      <c r="A2185" s="165" t="s">
        <v>1498</v>
      </c>
      <c r="B2185" s="172" t="s">
        <v>1580</v>
      </c>
      <c r="C2185" s="167" t="s">
        <v>99</v>
      </c>
      <c r="D2185" s="168">
        <v>4.4947E7</v>
      </c>
      <c r="E2185" s="169" t="str">
        <f>iferror(vlookup(C2185,'Master data'!$A$2:$C$29,3,0),"-/-")</f>
        <v>Biến phí</v>
      </c>
      <c r="F2185" s="169" t="str">
        <f>iferror(vlookup(C2185,'Master data'!$A$2:$C$29,2,0),"-/-")</f>
        <v>Chi phí giá vốn</v>
      </c>
    </row>
    <row r="2186" ht="21.0" customHeight="1">
      <c r="A2186" s="165" t="s">
        <v>1498</v>
      </c>
      <c r="B2186" s="172" t="s">
        <v>1581</v>
      </c>
      <c r="C2186" s="167" t="s">
        <v>99</v>
      </c>
      <c r="D2186" s="168">
        <v>4.338E7</v>
      </c>
      <c r="E2186" s="169" t="str">
        <f>iferror(vlookup(C2186,'Master data'!$A$2:$C$29,3,0),"-/-")</f>
        <v>Biến phí</v>
      </c>
      <c r="F2186" s="169" t="str">
        <f>iferror(vlookup(C2186,'Master data'!$A$2:$C$29,2,0),"-/-")</f>
        <v>Chi phí giá vốn</v>
      </c>
    </row>
    <row r="2187" ht="21.0" customHeight="1">
      <c r="A2187" s="165" t="s">
        <v>1498</v>
      </c>
      <c r="B2187" s="172" t="s">
        <v>1582</v>
      </c>
      <c r="C2187" s="167" t="s">
        <v>99</v>
      </c>
      <c r="D2187" s="168">
        <v>2.7558563E7</v>
      </c>
      <c r="E2187" s="169" t="str">
        <f>iferror(vlookup(C2187,'Master data'!$A$2:$C$29,3,0),"-/-")</f>
        <v>Biến phí</v>
      </c>
      <c r="F2187" s="169" t="str">
        <f>iferror(vlookup(C2187,'Master data'!$A$2:$C$29,2,0),"-/-")</f>
        <v>Chi phí giá vốn</v>
      </c>
    </row>
    <row r="2188" ht="21.0" customHeight="1">
      <c r="A2188" s="165" t="s">
        <v>1498</v>
      </c>
      <c r="B2188" s="172" t="s">
        <v>1583</v>
      </c>
      <c r="C2188" s="167" t="s">
        <v>70</v>
      </c>
      <c r="D2188" s="168">
        <v>5.0E7</v>
      </c>
      <c r="E2188" s="169" t="str">
        <f>iferror(vlookup(C2188,'Master data'!$A$2:$C$29,3,0),"-/-")</f>
        <v>Chi phí khác</v>
      </c>
      <c r="F2188" s="169" t="str">
        <f>iferror(vlookup(C2188,'Master data'!$A$2:$C$29,2,0),"-/-")</f>
        <v>Chi phí khác</v>
      </c>
    </row>
    <row r="2189" ht="21.0" customHeight="1">
      <c r="A2189" s="165" t="s">
        <v>1498</v>
      </c>
      <c r="B2189" s="172" t="s">
        <v>1584</v>
      </c>
      <c r="C2189" s="167" t="s">
        <v>70</v>
      </c>
      <c r="D2189" s="168">
        <v>3400000.0</v>
      </c>
      <c r="E2189" s="169" t="str">
        <f>iferror(vlookup(C2189,'Master data'!$A$2:$C$29,3,0),"-/-")</f>
        <v>Chi phí khác</v>
      </c>
      <c r="F2189" s="169" t="str">
        <f>iferror(vlookup(C2189,'Master data'!$A$2:$C$29,2,0),"-/-")</f>
        <v>Chi phí khác</v>
      </c>
    </row>
    <row r="2190" ht="21.0" customHeight="1">
      <c r="A2190" s="165" t="s">
        <v>1498</v>
      </c>
      <c r="B2190" s="172" t="s">
        <v>433</v>
      </c>
      <c r="C2190" s="167" t="s">
        <v>102</v>
      </c>
      <c r="D2190" s="168">
        <v>6.5083E8</v>
      </c>
      <c r="E2190" s="169" t="str">
        <f>iferror(vlookup(C2190,'Master data'!$A$2:$C$29,3,0),"-/-")</f>
        <v>Biến phí</v>
      </c>
      <c r="F2190" s="169" t="str">
        <f>iferror(vlookup(C2190,'Master data'!$A$2:$C$29,2,0),"-/-")</f>
        <v>Chi phí giá vốn</v>
      </c>
    </row>
    <row r="2191" ht="21.0" customHeight="1">
      <c r="A2191" s="165" t="s">
        <v>1498</v>
      </c>
      <c r="B2191" s="172" t="s">
        <v>1585</v>
      </c>
      <c r="C2191" s="167" t="s">
        <v>111</v>
      </c>
      <c r="D2191" s="168">
        <v>5.0E8</v>
      </c>
      <c r="E2191" s="169" t="str">
        <f>iferror(vlookup(C2191,'Master data'!$A$2:$C$29,3,0),"-/-")</f>
        <v>Định phí</v>
      </c>
      <c r="F2191" s="169" t="str">
        <f>iferror(vlookup(C2191,'Master data'!$A$2:$C$29,2,0),"-/-")</f>
        <v>Chi phí khác</v>
      </c>
    </row>
    <row r="2192" ht="21.0" customHeight="1">
      <c r="A2192" s="165" t="s">
        <v>1586</v>
      </c>
      <c r="B2192" s="172" t="s">
        <v>1587</v>
      </c>
      <c r="C2192" s="167" t="s">
        <v>109</v>
      </c>
      <c r="D2192" s="168">
        <v>3.88984386E8</v>
      </c>
      <c r="E2192" s="169" t="str">
        <f>iferror(vlookup(C2192,'Master data'!$A$2:$C$29,3,0),"-/-")</f>
        <v>Định phí</v>
      </c>
      <c r="F2192" s="169" t="str">
        <f>iferror(vlookup(C2192,'Master data'!$A$2:$C$29,2,0),"-/-")</f>
        <v>Chi phí QLDN</v>
      </c>
    </row>
    <row r="2193" ht="21.0" customHeight="1">
      <c r="A2193" s="165" t="s">
        <v>1586</v>
      </c>
      <c r="B2193" s="172" t="s">
        <v>808</v>
      </c>
      <c r="C2193" s="167" t="s">
        <v>17</v>
      </c>
      <c r="D2193" s="168">
        <v>4.54949562E8</v>
      </c>
      <c r="E2193" s="169" t="str">
        <f>iferror(vlookup(C2193,'Master data'!$A$2:$C$29,3,0),"-/-")</f>
        <v>Biến phí</v>
      </c>
      <c r="F2193" s="169" t="str">
        <f>iferror(vlookup(C2193,'Master data'!$A$2:$C$29,2,0),"-/-")</f>
        <v>Chi phí bán hàng</v>
      </c>
    </row>
    <row r="2194" ht="21.0" customHeight="1">
      <c r="A2194" s="165" t="s">
        <v>1586</v>
      </c>
      <c r="B2194" s="172" t="s">
        <v>275</v>
      </c>
      <c r="C2194" s="167" t="s">
        <v>112</v>
      </c>
      <c r="D2194" s="168">
        <v>135000.0</v>
      </c>
      <c r="E2194" s="169" t="str">
        <f>iferror(vlookup(C2194,'Master data'!$A$2:$C$29,3,0),"-/-")</f>
        <v>Biến phí</v>
      </c>
      <c r="F2194" s="169" t="str">
        <f>iferror(vlookup(C2194,'Master data'!$A$2:$C$29,2,0),"-/-")</f>
        <v>Chi phí hành chính</v>
      </c>
    </row>
    <row r="2195" ht="21.0" customHeight="1">
      <c r="A2195" s="165" t="s">
        <v>1586</v>
      </c>
      <c r="B2195" s="172" t="s">
        <v>1588</v>
      </c>
      <c r="C2195" s="167" t="s">
        <v>112</v>
      </c>
      <c r="D2195" s="168">
        <v>638000.0</v>
      </c>
      <c r="E2195" s="169" t="str">
        <f>iferror(vlookup(C2195,'Master data'!$A$2:$C$29,3,0),"-/-")</f>
        <v>Biến phí</v>
      </c>
      <c r="F2195" s="169" t="str">
        <f>iferror(vlookup(C2195,'Master data'!$A$2:$C$29,2,0),"-/-")</f>
        <v>Chi phí hành chính</v>
      </c>
    </row>
    <row r="2196" ht="21.0" customHeight="1">
      <c r="A2196" s="165" t="s">
        <v>1586</v>
      </c>
      <c r="B2196" s="172" t="s">
        <v>577</v>
      </c>
      <c r="C2196" s="167" t="s">
        <v>112</v>
      </c>
      <c r="D2196" s="168">
        <v>60000.0</v>
      </c>
      <c r="E2196" s="169" t="str">
        <f>iferror(vlookup(C2196,'Master data'!$A$2:$C$29,3,0),"-/-")</f>
        <v>Biến phí</v>
      </c>
      <c r="F2196" s="169" t="str">
        <f>iferror(vlookup(C2196,'Master data'!$A$2:$C$29,2,0),"-/-")</f>
        <v>Chi phí hành chính</v>
      </c>
    </row>
    <row r="2197" ht="21.0" customHeight="1">
      <c r="A2197" s="165" t="s">
        <v>1586</v>
      </c>
      <c r="B2197" s="172" t="s">
        <v>1350</v>
      </c>
      <c r="C2197" s="167" t="s">
        <v>112</v>
      </c>
      <c r="D2197" s="168">
        <v>130000.0</v>
      </c>
      <c r="E2197" s="169" t="str">
        <f>iferror(vlookup(C2197,'Master data'!$A$2:$C$29,3,0),"-/-")</f>
        <v>Biến phí</v>
      </c>
      <c r="F2197" s="169" t="str">
        <f>iferror(vlookup(C2197,'Master data'!$A$2:$C$29,2,0),"-/-")</f>
        <v>Chi phí hành chính</v>
      </c>
    </row>
    <row r="2198" ht="21.0" customHeight="1">
      <c r="A2198" s="165" t="s">
        <v>1586</v>
      </c>
      <c r="B2198" s="172" t="s">
        <v>275</v>
      </c>
      <c r="C2198" s="167" t="s">
        <v>112</v>
      </c>
      <c r="D2198" s="168">
        <v>285000.0</v>
      </c>
      <c r="E2198" s="169" t="str">
        <f>iferror(vlookup(C2198,'Master data'!$A$2:$C$29,3,0),"-/-")</f>
        <v>Biến phí</v>
      </c>
      <c r="F2198" s="169" t="str">
        <f>iferror(vlookup(C2198,'Master data'!$A$2:$C$29,2,0),"-/-")</f>
        <v>Chi phí hành chính</v>
      </c>
    </row>
    <row r="2199" ht="21.0" customHeight="1">
      <c r="A2199" s="165" t="s">
        <v>1586</v>
      </c>
      <c r="B2199" s="172" t="s">
        <v>275</v>
      </c>
      <c r="C2199" s="167" t="s">
        <v>112</v>
      </c>
      <c r="D2199" s="168">
        <v>225000.0</v>
      </c>
      <c r="E2199" s="169" t="str">
        <f>iferror(vlookup(C2199,'Master data'!$A$2:$C$29,3,0),"-/-")</f>
        <v>Biến phí</v>
      </c>
      <c r="F2199" s="169" t="str">
        <f>iferror(vlookup(C2199,'Master data'!$A$2:$C$29,2,0),"-/-")</f>
        <v>Chi phí hành chính</v>
      </c>
    </row>
    <row r="2200" ht="21.0" customHeight="1">
      <c r="A2200" s="165" t="s">
        <v>1586</v>
      </c>
      <c r="B2200" s="172" t="s">
        <v>275</v>
      </c>
      <c r="C2200" s="167" t="s">
        <v>112</v>
      </c>
      <c r="D2200" s="168">
        <v>318000.0</v>
      </c>
      <c r="E2200" s="169" t="str">
        <f>iferror(vlookup(C2200,'Master data'!$A$2:$C$29,3,0),"-/-")</f>
        <v>Biến phí</v>
      </c>
      <c r="F2200" s="169" t="str">
        <f>iferror(vlookup(C2200,'Master data'!$A$2:$C$29,2,0),"-/-")</f>
        <v>Chi phí hành chính</v>
      </c>
    </row>
    <row r="2201" ht="21.0" customHeight="1">
      <c r="A2201" s="165" t="s">
        <v>1586</v>
      </c>
      <c r="B2201" s="172" t="s">
        <v>375</v>
      </c>
      <c r="C2201" s="167" t="s">
        <v>112</v>
      </c>
      <c r="D2201" s="168">
        <v>97000.0</v>
      </c>
      <c r="E2201" s="169" t="str">
        <f>iferror(vlookup(C2201,'Master data'!$A$2:$C$29,3,0),"-/-")</f>
        <v>Biến phí</v>
      </c>
      <c r="F2201" s="169" t="str">
        <f>iferror(vlookup(C2201,'Master data'!$A$2:$C$29,2,0),"-/-")</f>
        <v>Chi phí hành chính</v>
      </c>
    </row>
    <row r="2202" ht="21.0" customHeight="1">
      <c r="A2202" s="165" t="s">
        <v>1586</v>
      </c>
      <c r="B2202" s="172" t="s">
        <v>1589</v>
      </c>
      <c r="C2202" s="167" t="s">
        <v>112</v>
      </c>
      <c r="D2202" s="168">
        <v>600000.0</v>
      </c>
      <c r="E2202" s="169" t="str">
        <f>iferror(vlookup(C2202,'Master data'!$A$2:$C$29,3,0),"-/-")</f>
        <v>Biến phí</v>
      </c>
      <c r="F2202" s="169" t="str">
        <f>iferror(vlookup(C2202,'Master data'!$A$2:$C$29,2,0),"-/-")</f>
        <v>Chi phí hành chính</v>
      </c>
    </row>
    <row r="2203" ht="21.0" customHeight="1">
      <c r="A2203" s="165" t="s">
        <v>1586</v>
      </c>
      <c r="B2203" s="172" t="s">
        <v>971</v>
      </c>
      <c r="C2203" s="167" t="s">
        <v>112</v>
      </c>
      <c r="D2203" s="168">
        <v>275000.0</v>
      </c>
      <c r="E2203" s="169" t="str">
        <f>iferror(vlookup(C2203,'Master data'!$A$2:$C$29,3,0),"-/-")</f>
        <v>Biến phí</v>
      </c>
      <c r="F2203" s="169" t="str">
        <f>iferror(vlookup(C2203,'Master data'!$A$2:$C$29,2,0),"-/-")</f>
        <v>Chi phí hành chính</v>
      </c>
    </row>
    <row r="2204" ht="21.0" customHeight="1">
      <c r="A2204" s="165" t="s">
        <v>1586</v>
      </c>
      <c r="B2204" s="172" t="s">
        <v>991</v>
      </c>
      <c r="C2204" s="167" t="s">
        <v>112</v>
      </c>
      <c r="D2204" s="168">
        <v>45000.0</v>
      </c>
      <c r="E2204" s="169" t="str">
        <f>iferror(vlookup(C2204,'Master data'!$A$2:$C$29,3,0),"-/-")</f>
        <v>Biến phí</v>
      </c>
      <c r="F2204" s="169" t="str">
        <f>iferror(vlookup(C2204,'Master data'!$A$2:$C$29,2,0),"-/-")</f>
        <v>Chi phí hành chính</v>
      </c>
    </row>
    <row r="2205" ht="21.0" customHeight="1">
      <c r="A2205" s="165" t="s">
        <v>1586</v>
      </c>
      <c r="B2205" s="172" t="s">
        <v>1140</v>
      </c>
      <c r="C2205" s="167" t="s">
        <v>112</v>
      </c>
      <c r="D2205" s="168">
        <v>1840000.0</v>
      </c>
      <c r="E2205" s="169" t="str">
        <f>iferror(vlookup(C2205,'Master data'!$A$2:$C$29,3,0),"-/-")</f>
        <v>Biến phí</v>
      </c>
      <c r="F2205" s="169" t="str">
        <f>iferror(vlookup(C2205,'Master data'!$A$2:$C$29,2,0),"-/-")</f>
        <v>Chi phí hành chính</v>
      </c>
    </row>
    <row r="2206" ht="21.0" customHeight="1">
      <c r="A2206" s="165" t="s">
        <v>1586</v>
      </c>
      <c r="B2206" s="172" t="s">
        <v>1590</v>
      </c>
      <c r="C2206" s="167" t="s">
        <v>112</v>
      </c>
      <c r="D2206" s="168">
        <v>482000.0</v>
      </c>
      <c r="E2206" s="169" t="str">
        <f>iferror(vlookup(C2206,'Master data'!$A$2:$C$29,3,0),"-/-")</f>
        <v>Biến phí</v>
      </c>
      <c r="F2206" s="169" t="str">
        <f>iferror(vlookup(C2206,'Master data'!$A$2:$C$29,2,0),"-/-")</f>
        <v>Chi phí hành chính</v>
      </c>
    </row>
    <row r="2207" ht="21.0" customHeight="1">
      <c r="A2207" s="165" t="s">
        <v>1586</v>
      </c>
      <c r="B2207" s="172" t="s">
        <v>1591</v>
      </c>
      <c r="C2207" s="167" t="s">
        <v>112</v>
      </c>
      <c r="D2207" s="168">
        <v>25000.0</v>
      </c>
      <c r="E2207" s="169" t="str">
        <f>iferror(vlookup(C2207,'Master data'!$A$2:$C$29,3,0),"-/-")</f>
        <v>Biến phí</v>
      </c>
      <c r="F2207" s="169" t="str">
        <f>iferror(vlookup(C2207,'Master data'!$A$2:$C$29,2,0),"-/-")</f>
        <v>Chi phí hành chính</v>
      </c>
    </row>
    <row r="2208" ht="21.0" customHeight="1">
      <c r="A2208" s="165" t="s">
        <v>1586</v>
      </c>
      <c r="B2208" s="172" t="s">
        <v>747</v>
      </c>
      <c r="C2208" s="167" t="s">
        <v>112</v>
      </c>
      <c r="D2208" s="168">
        <v>213000.0</v>
      </c>
      <c r="E2208" s="169" t="str">
        <f>iferror(vlookup(C2208,'Master data'!$A$2:$C$29,3,0),"-/-")</f>
        <v>Biến phí</v>
      </c>
      <c r="F2208" s="169" t="str">
        <f>iferror(vlookup(C2208,'Master data'!$A$2:$C$29,2,0),"-/-")</f>
        <v>Chi phí hành chính</v>
      </c>
    </row>
    <row r="2209" ht="21.0" customHeight="1">
      <c r="A2209" s="165" t="s">
        <v>1586</v>
      </c>
      <c r="B2209" s="172" t="s">
        <v>753</v>
      </c>
      <c r="C2209" s="167" t="s">
        <v>112</v>
      </c>
      <c r="D2209" s="168">
        <v>170000.0</v>
      </c>
      <c r="E2209" s="169" t="str">
        <f>iferror(vlookup(C2209,'Master data'!$A$2:$C$29,3,0),"-/-")</f>
        <v>Biến phí</v>
      </c>
      <c r="F2209" s="169" t="str">
        <f>iferror(vlookup(C2209,'Master data'!$A$2:$C$29,2,0),"-/-")</f>
        <v>Chi phí hành chính</v>
      </c>
    </row>
    <row r="2210" ht="21.0" customHeight="1">
      <c r="A2210" s="165" t="s">
        <v>1586</v>
      </c>
      <c r="B2210" s="172" t="s">
        <v>1140</v>
      </c>
      <c r="C2210" s="167" t="s">
        <v>112</v>
      </c>
      <c r="D2210" s="168">
        <v>1840000.0</v>
      </c>
      <c r="E2210" s="169" t="str">
        <f>iferror(vlookup(C2210,'Master data'!$A$2:$C$29,3,0),"-/-")</f>
        <v>Biến phí</v>
      </c>
      <c r="F2210" s="169" t="str">
        <f>iferror(vlookup(C2210,'Master data'!$A$2:$C$29,2,0),"-/-")</f>
        <v>Chi phí hành chính</v>
      </c>
    </row>
    <row r="2211" ht="21.0" customHeight="1">
      <c r="A2211" s="165" t="s">
        <v>1586</v>
      </c>
      <c r="B2211" s="172" t="s">
        <v>444</v>
      </c>
      <c r="C2211" s="167" t="s">
        <v>112</v>
      </c>
      <c r="D2211" s="168">
        <v>275000.0</v>
      </c>
      <c r="E2211" s="169" t="str">
        <f>iferror(vlookup(C2211,'Master data'!$A$2:$C$29,3,0),"-/-")</f>
        <v>Biến phí</v>
      </c>
      <c r="F2211" s="169" t="str">
        <f>iferror(vlookup(C2211,'Master data'!$A$2:$C$29,2,0),"-/-")</f>
        <v>Chi phí hành chính</v>
      </c>
    </row>
    <row r="2212" ht="21.0" customHeight="1">
      <c r="A2212" s="165" t="s">
        <v>1586</v>
      </c>
      <c r="B2212" s="172" t="s">
        <v>1296</v>
      </c>
      <c r="C2212" s="167" t="s">
        <v>112</v>
      </c>
      <c r="D2212" s="168">
        <v>5210000.0</v>
      </c>
      <c r="E2212" s="169" t="str">
        <f>iferror(vlookup(C2212,'Master data'!$A$2:$C$29,3,0),"-/-")</f>
        <v>Biến phí</v>
      </c>
      <c r="F2212" s="169" t="str">
        <f>iferror(vlookup(C2212,'Master data'!$A$2:$C$29,2,0),"-/-")</f>
        <v>Chi phí hành chính</v>
      </c>
    </row>
    <row r="2213" ht="21.0" customHeight="1">
      <c r="A2213" s="165" t="s">
        <v>1586</v>
      </c>
      <c r="B2213" s="172" t="s">
        <v>1432</v>
      </c>
      <c r="C2213" s="167" t="s">
        <v>112</v>
      </c>
      <c r="D2213" s="168">
        <v>3080000.0</v>
      </c>
      <c r="E2213" s="169" t="str">
        <f>iferror(vlookup(C2213,'Master data'!$A$2:$C$29,3,0),"-/-")</f>
        <v>Biến phí</v>
      </c>
      <c r="F2213" s="169" t="str">
        <f>iferror(vlookup(C2213,'Master data'!$A$2:$C$29,2,0),"-/-")</f>
        <v>Chi phí hành chính</v>
      </c>
    </row>
    <row r="2214" ht="21.0" customHeight="1">
      <c r="A2214" s="165" t="s">
        <v>1586</v>
      </c>
      <c r="B2214" s="172" t="s">
        <v>1591</v>
      </c>
      <c r="C2214" s="167" t="s">
        <v>112</v>
      </c>
      <c r="D2214" s="168">
        <v>160000.0</v>
      </c>
      <c r="E2214" s="169" t="str">
        <f>iferror(vlookup(C2214,'Master data'!$A$2:$C$29,3,0),"-/-")</f>
        <v>Biến phí</v>
      </c>
      <c r="F2214" s="169" t="str">
        <f>iferror(vlookup(C2214,'Master data'!$A$2:$C$29,2,0),"-/-")</f>
        <v>Chi phí hành chính</v>
      </c>
    </row>
    <row r="2215" ht="21.0" customHeight="1">
      <c r="A2215" s="165" t="s">
        <v>1586</v>
      </c>
      <c r="B2215" s="172" t="s">
        <v>747</v>
      </c>
      <c r="C2215" s="167" t="s">
        <v>112</v>
      </c>
      <c r="D2215" s="168">
        <v>213000.0</v>
      </c>
      <c r="E2215" s="169" t="str">
        <f>iferror(vlookup(C2215,'Master data'!$A$2:$C$29,3,0),"-/-")</f>
        <v>Biến phí</v>
      </c>
      <c r="F2215" s="169" t="str">
        <f>iferror(vlookup(C2215,'Master data'!$A$2:$C$29,2,0),"-/-")</f>
        <v>Chi phí hành chính</v>
      </c>
    </row>
    <row r="2216" ht="21.0" customHeight="1">
      <c r="A2216" s="165" t="s">
        <v>1586</v>
      </c>
      <c r="B2216" s="172" t="s">
        <v>1592</v>
      </c>
      <c r="C2216" s="167" t="s">
        <v>112</v>
      </c>
      <c r="D2216" s="168">
        <v>1840000.0</v>
      </c>
      <c r="E2216" s="169" t="str">
        <f>iferror(vlookup(C2216,'Master data'!$A$2:$C$29,3,0),"-/-")</f>
        <v>Biến phí</v>
      </c>
      <c r="F2216" s="169" t="str">
        <f>iferror(vlookup(C2216,'Master data'!$A$2:$C$29,2,0),"-/-")</f>
        <v>Chi phí hành chính</v>
      </c>
    </row>
    <row r="2217" ht="21.0" customHeight="1">
      <c r="A2217" s="165" t="s">
        <v>1586</v>
      </c>
      <c r="B2217" s="172" t="s">
        <v>444</v>
      </c>
      <c r="C2217" s="167" t="s">
        <v>112</v>
      </c>
      <c r="D2217" s="168">
        <v>275000.0</v>
      </c>
      <c r="E2217" s="169" t="str">
        <f>iferror(vlookup(C2217,'Master data'!$A$2:$C$29,3,0),"-/-")</f>
        <v>Biến phí</v>
      </c>
      <c r="F2217" s="169" t="str">
        <f>iferror(vlookup(C2217,'Master data'!$A$2:$C$29,2,0),"-/-")</f>
        <v>Chi phí hành chính</v>
      </c>
    </row>
    <row r="2218" ht="21.0" customHeight="1">
      <c r="A2218" s="165" t="s">
        <v>1586</v>
      </c>
      <c r="B2218" s="172" t="s">
        <v>991</v>
      </c>
      <c r="C2218" s="167" t="s">
        <v>112</v>
      </c>
      <c r="D2218" s="168">
        <v>80000.0</v>
      </c>
      <c r="E2218" s="169" t="str">
        <f>iferror(vlookup(C2218,'Master data'!$A$2:$C$29,3,0),"-/-")</f>
        <v>Biến phí</v>
      </c>
      <c r="F2218" s="169" t="str">
        <f>iferror(vlookup(C2218,'Master data'!$A$2:$C$29,2,0),"-/-")</f>
        <v>Chi phí hành chính</v>
      </c>
    </row>
    <row r="2219" ht="21.0" customHeight="1">
      <c r="A2219" s="165" t="s">
        <v>1586</v>
      </c>
      <c r="B2219" s="172" t="s">
        <v>747</v>
      </c>
      <c r="C2219" s="167" t="s">
        <v>112</v>
      </c>
      <c r="D2219" s="168">
        <v>213000.0</v>
      </c>
      <c r="E2219" s="169" t="str">
        <f>iferror(vlookup(C2219,'Master data'!$A$2:$C$29,3,0),"-/-")</f>
        <v>Biến phí</v>
      </c>
      <c r="F2219" s="169" t="str">
        <f>iferror(vlookup(C2219,'Master data'!$A$2:$C$29,2,0),"-/-")</f>
        <v>Chi phí hành chính</v>
      </c>
    </row>
    <row r="2220" ht="21.0" customHeight="1">
      <c r="A2220" s="165" t="s">
        <v>1586</v>
      </c>
      <c r="B2220" s="172" t="s">
        <v>1593</v>
      </c>
      <c r="C2220" s="167" t="s">
        <v>112</v>
      </c>
      <c r="D2220" s="168">
        <v>300000.0</v>
      </c>
      <c r="E2220" s="169" t="str">
        <f>iferror(vlookup(C2220,'Master data'!$A$2:$C$29,3,0),"-/-")</f>
        <v>Biến phí</v>
      </c>
      <c r="F2220" s="169" t="str">
        <f>iferror(vlookup(C2220,'Master data'!$A$2:$C$29,2,0),"-/-")</f>
        <v>Chi phí hành chính</v>
      </c>
    </row>
    <row r="2221" ht="21.0" customHeight="1">
      <c r="A2221" s="165" t="s">
        <v>1586</v>
      </c>
      <c r="B2221" s="172" t="s">
        <v>1594</v>
      </c>
      <c r="C2221" s="167" t="s">
        <v>112</v>
      </c>
      <c r="D2221" s="168">
        <v>600000.0</v>
      </c>
      <c r="E2221" s="169" t="str">
        <f>iferror(vlookup(C2221,'Master data'!$A$2:$C$29,3,0),"-/-")</f>
        <v>Biến phí</v>
      </c>
      <c r="F2221" s="169" t="str">
        <f>iferror(vlookup(C2221,'Master data'!$A$2:$C$29,2,0),"-/-")</f>
        <v>Chi phí hành chính</v>
      </c>
    </row>
    <row r="2222" ht="21.0" customHeight="1">
      <c r="A2222" s="165" t="s">
        <v>1586</v>
      </c>
      <c r="B2222" s="172" t="s">
        <v>1595</v>
      </c>
      <c r="C2222" s="167" t="s">
        <v>112</v>
      </c>
      <c r="D2222" s="168">
        <v>275000.0</v>
      </c>
      <c r="E2222" s="169" t="str">
        <f>iferror(vlookup(C2222,'Master data'!$A$2:$C$29,3,0),"-/-")</f>
        <v>Biến phí</v>
      </c>
      <c r="F2222" s="169" t="str">
        <f>iferror(vlookup(C2222,'Master data'!$A$2:$C$29,2,0),"-/-")</f>
        <v>Chi phí hành chính</v>
      </c>
    </row>
    <row r="2223" ht="21.0" customHeight="1">
      <c r="A2223" s="165" t="s">
        <v>1586</v>
      </c>
      <c r="B2223" s="172" t="s">
        <v>614</v>
      </c>
      <c r="C2223" s="167" t="s">
        <v>112</v>
      </c>
      <c r="D2223" s="168">
        <v>200000.0</v>
      </c>
      <c r="E2223" s="169" t="str">
        <f>iferror(vlookup(C2223,'Master data'!$A$2:$C$29,3,0),"-/-")</f>
        <v>Biến phí</v>
      </c>
      <c r="F2223" s="169" t="str">
        <f>iferror(vlookup(C2223,'Master data'!$A$2:$C$29,2,0),"-/-")</f>
        <v>Chi phí hành chính</v>
      </c>
    </row>
    <row r="2224" ht="21.0" customHeight="1">
      <c r="A2224" s="165" t="s">
        <v>1586</v>
      </c>
      <c r="B2224" s="172" t="s">
        <v>1596</v>
      </c>
      <c r="C2224" s="167" t="s">
        <v>112</v>
      </c>
      <c r="D2224" s="168">
        <v>150000.0</v>
      </c>
      <c r="E2224" s="169" t="str">
        <f>iferror(vlookup(C2224,'Master data'!$A$2:$C$29,3,0),"-/-")</f>
        <v>Biến phí</v>
      </c>
      <c r="F2224" s="169" t="str">
        <f>iferror(vlookup(C2224,'Master data'!$A$2:$C$29,2,0),"-/-")</f>
        <v>Chi phí hành chính</v>
      </c>
    </row>
    <row r="2225" ht="21.0" customHeight="1">
      <c r="A2225" s="165" t="s">
        <v>1586</v>
      </c>
      <c r="B2225" s="172" t="s">
        <v>1597</v>
      </c>
      <c r="C2225" s="167" t="s">
        <v>112</v>
      </c>
      <c r="D2225" s="168">
        <v>2100000.0</v>
      </c>
      <c r="E2225" s="169" t="str">
        <f>iferror(vlookup(C2225,'Master data'!$A$2:$C$29,3,0),"-/-")</f>
        <v>Biến phí</v>
      </c>
      <c r="F2225" s="169" t="str">
        <f>iferror(vlookup(C2225,'Master data'!$A$2:$C$29,2,0),"-/-")</f>
        <v>Chi phí hành chính</v>
      </c>
    </row>
    <row r="2226" ht="21.0" customHeight="1">
      <c r="A2226" s="165" t="s">
        <v>1586</v>
      </c>
      <c r="B2226" s="172" t="s">
        <v>1598</v>
      </c>
      <c r="C2226" s="167" t="s">
        <v>95</v>
      </c>
      <c r="D2226" s="168">
        <v>4.76E7</v>
      </c>
      <c r="E2226" s="169" t="str">
        <f>iferror(vlookup(C2226,'Master data'!$A$2:$C$29,3,0),"-/-")</f>
        <v>Biến phí</v>
      </c>
      <c r="F2226" s="169" t="str">
        <f>iferror(vlookup(C2226,'Master data'!$A$2:$C$29,2,0),"-/-")</f>
        <v>Chi phí bán hàng</v>
      </c>
    </row>
    <row r="2227" ht="21.0" customHeight="1">
      <c r="A2227" s="165" t="s">
        <v>1586</v>
      </c>
      <c r="B2227" s="172" t="s">
        <v>1599</v>
      </c>
      <c r="C2227" s="167" t="s">
        <v>95</v>
      </c>
      <c r="D2227" s="168">
        <v>1300000.0</v>
      </c>
      <c r="E2227" s="169" t="str">
        <f>iferror(vlookup(C2227,'Master data'!$A$2:$C$29,3,0),"-/-")</f>
        <v>Biến phí</v>
      </c>
      <c r="F2227" s="169" t="str">
        <f>iferror(vlookup(C2227,'Master data'!$A$2:$C$29,2,0),"-/-")</f>
        <v>Chi phí bán hàng</v>
      </c>
    </row>
    <row r="2228" ht="21.0" customHeight="1">
      <c r="A2228" s="165" t="s">
        <v>1586</v>
      </c>
      <c r="B2228" s="172" t="s">
        <v>1600</v>
      </c>
      <c r="C2228" s="167" t="s">
        <v>95</v>
      </c>
      <c r="D2228" s="168">
        <v>4.8044E7</v>
      </c>
      <c r="E2228" s="169" t="str">
        <f>iferror(vlookup(C2228,'Master data'!$A$2:$C$29,3,0),"-/-")</f>
        <v>Biến phí</v>
      </c>
      <c r="F2228" s="169" t="str">
        <f>iferror(vlookup(C2228,'Master data'!$A$2:$C$29,2,0),"-/-")</f>
        <v>Chi phí bán hàng</v>
      </c>
    </row>
    <row r="2229" ht="21.0" customHeight="1">
      <c r="A2229" s="165" t="s">
        <v>1586</v>
      </c>
      <c r="B2229" s="172" t="s">
        <v>1601</v>
      </c>
      <c r="C2229" s="167" t="s">
        <v>95</v>
      </c>
      <c r="D2229" s="168">
        <v>2.52E7</v>
      </c>
      <c r="E2229" s="169" t="str">
        <f>iferror(vlookup(C2229,'Master data'!$A$2:$C$29,3,0),"-/-")</f>
        <v>Biến phí</v>
      </c>
      <c r="F2229" s="169" t="str">
        <f>iferror(vlookup(C2229,'Master data'!$A$2:$C$29,2,0),"-/-")</f>
        <v>Chi phí bán hàng</v>
      </c>
    </row>
    <row r="2230" ht="21.0" customHeight="1">
      <c r="A2230" s="165" t="s">
        <v>1586</v>
      </c>
      <c r="B2230" s="172" t="s">
        <v>1602</v>
      </c>
      <c r="C2230" s="167" t="s">
        <v>95</v>
      </c>
      <c r="D2230" s="168">
        <v>1085600.0</v>
      </c>
      <c r="E2230" s="169" t="str">
        <f>iferror(vlookup(C2230,'Master data'!$A$2:$C$29,3,0),"-/-")</f>
        <v>Biến phí</v>
      </c>
      <c r="F2230" s="169" t="str">
        <f>iferror(vlookup(C2230,'Master data'!$A$2:$C$29,2,0),"-/-")</f>
        <v>Chi phí bán hàng</v>
      </c>
    </row>
    <row r="2231" ht="21.0" customHeight="1">
      <c r="A2231" s="165" t="s">
        <v>1586</v>
      </c>
      <c r="B2231" s="172" t="s">
        <v>1603</v>
      </c>
      <c r="C2231" s="167" t="s">
        <v>95</v>
      </c>
      <c r="D2231" s="168">
        <v>9700000.0</v>
      </c>
      <c r="E2231" s="169" t="str">
        <f>iferror(vlookup(C2231,'Master data'!$A$2:$C$29,3,0),"-/-")</f>
        <v>Biến phí</v>
      </c>
      <c r="F2231" s="169" t="str">
        <f>iferror(vlookup(C2231,'Master data'!$A$2:$C$29,2,0),"-/-")</f>
        <v>Chi phí bán hàng</v>
      </c>
    </row>
    <row r="2232" ht="21.0" customHeight="1">
      <c r="A2232" s="165" t="s">
        <v>1586</v>
      </c>
      <c r="B2232" s="172" t="s">
        <v>1604</v>
      </c>
      <c r="C2232" s="167" t="s">
        <v>95</v>
      </c>
      <c r="D2232" s="168">
        <v>500000.0</v>
      </c>
      <c r="E2232" s="169" t="str">
        <f>iferror(vlookup(C2232,'Master data'!$A$2:$C$29,3,0),"-/-")</f>
        <v>Biến phí</v>
      </c>
      <c r="F2232" s="169" t="str">
        <f>iferror(vlookup(C2232,'Master data'!$A$2:$C$29,2,0),"-/-")</f>
        <v>Chi phí bán hàng</v>
      </c>
    </row>
    <row r="2233" ht="21.0" customHeight="1">
      <c r="A2233" s="165" t="s">
        <v>1586</v>
      </c>
      <c r="B2233" s="172" t="s">
        <v>1605</v>
      </c>
      <c r="C2233" s="167" t="s">
        <v>95</v>
      </c>
      <c r="D2233" s="168">
        <v>1.20474E7</v>
      </c>
      <c r="E2233" s="169" t="str">
        <f>iferror(vlookup(C2233,'Master data'!$A$2:$C$29,3,0),"-/-")</f>
        <v>Biến phí</v>
      </c>
      <c r="F2233" s="169" t="str">
        <f>iferror(vlookup(C2233,'Master data'!$A$2:$C$29,2,0),"-/-")</f>
        <v>Chi phí bán hàng</v>
      </c>
    </row>
    <row r="2234" ht="21.0" customHeight="1">
      <c r="A2234" s="165" t="s">
        <v>1586</v>
      </c>
      <c r="B2234" s="172" t="s">
        <v>1606</v>
      </c>
      <c r="C2234" s="167" t="s">
        <v>95</v>
      </c>
      <c r="D2234" s="168">
        <v>2686900.0</v>
      </c>
      <c r="E2234" s="169" t="str">
        <f>iferror(vlookup(C2234,'Master data'!$A$2:$C$29,3,0),"-/-")</f>
        <v>Biến phí</v>
      </c>
      <c r="F2234" s="169" t="str">
        <f>iferror(vlookup(C2234,'Master data'!$A$2:$C$29,2,0),"-/-")</f>
        <v>Chi phí bán hàng</v>
      </c>
    </row>
    <row r="2235" ht="21.0" customHeight="1">
      <c r="A2235" s="165" t="s">
        <v>1586</v>
      </c>
      <c r="B2235" s="172" t="s">
        <v>1607</v>
      </c>
      <c r="C2235" s="167" t="s">
        <v>95</v>
      </c>
      <c r="D2235" s="168">
        <v>3375000.0</v>
      </c>
      <c r="E2235" s="169" t="str">
        <f>iferror(vlookup(C2235,'Master data'!$A$2:$C$29,3,0),"-/-")</f>
        <v>Biến phí</v>
      </c>
      <c r="F2235" s="169" t="str">
        <f>iferror(vlookup(C2235,'Master data'!$A$2:$C$29,2,0),"-/-")</f>
        <v>Chi phí bán hàng</v>
      </c>
    </row>
    <row r="2236" ht="21.0" customHeight="1">
      <c r="A2236" s="165" t="s">
        <v>1586</v>
      </c>
      <c r="B2236" s="172" t="s">
        <v>1608</v>
      </c>
      <c r="C2236" s="167" t="s">
        <v>95</v>
      </c>
      <c r="D2236" s="168">
        <v>1.1892E7</v>
      </c>
      <c r="E2236" s="169" t="str">
        <f>iferror(vlookup(C2236,'Master data'!$A$2:$C$29,3,0),"-/-")</f>
        <v>Biến phí</v>
      </c>
      <c r="F2236" s="169" t="str">
        <f>iferror(vlookup(C2236,'Master data'!$A$2:$C$29,2,0),"-/-")</f>
        <v>Chi phí bán hàng</v>
      </c>
    </row>
    <row r="2237" ht="21.0" customHeight="1">
      <c r="A2237" s="165" t="s">
        <v>1586</v>
      </c>
      <c r="B2237" s="172" t="s">
        <v>1609</v>
      </c>
      <c r="C2237" s="167" t="s">
        <v>95</v>
      </c>
      <c r="D2237" s="168">
        <v>1472000.0</v>
      </c>
      <c r="E2237" s="169" t="str">
        <f>iferror(vlookup(C2237,'Master data'!$A$2:$C$29,3,0),"-/-")</f>
        <v>Biến phí</v>
      </c>
      <c r="F2237" s="169" t="str">
        <f>iferror(vlookup(C2237,'Master data'!$A$2:$C$29,2,0),"-/-")</f>
        <v>Chi phí bán hàng</v>
      </c>
    </row>
    <row r="2238" ht="21.0" customHeight="1">
      <c r="A2238" s="165" t="s">
        <v>1586</v>
      </c>
      <c r="B2238" s="172" t="s">
        <v>1610</v>
      </c>
      <c r="C2238" s="167" t="s">
        <v>112</v>
      </c>
      <c r="D2238" s="168">
        <v>1700000.0</v>
      </c>
      <c r="E2238" s="169" t="str">
        <f>iferror(vlookup(C2238,'Master data'!$A$2:$C$29,3,0),"-/-")</f>
        <v>Biến phí</v>
      </c>
      <c r="F2238" s="169" t="str">
        <f>iferror(vlookup(C2238,'Master data'!$A$2:$C$29,2,0),"-/-")</f>
        <v>Chi phí hành chính</v>
      </c>
    </row>
    <row r="2239" ht="21.0" customHeight="1">
      <c r="A2239" s="165" t="s">
        <v>1586</v>
      </c>
      <c r="B2239" s="172" t="s">
        <v>1611</v>
      </c>
      <c r="C2239" s="167" t="s">
        <v>112</v>
      </c>
      <c r="D2239" s="168">
        <v>662000.0</v>
      </c>
      <c r="E2239" s="169" t="str">
        <f>iferror(vlookup(C2239,'Master data'!$A$2:$C$29,3,0),"-/-")</f>
        <v>Biến phí</v>
      </c>
      <c r="F2239" s="169" t="str">
        <f>iferror(vlookup(C2239,'Master data'!$A$2:$C$29,2,0),"-/-")</f>
        <v>Chi phí hành chính</v>
      </c>
    </row>
    <row r="2240" ht="21.0" customHeight="1">
      <c r="A2240" s="165" t="s">
        <v>1586</v>
      </c>
      <c r="B2240" s="172" t="s">
        <v>1612</v>
      </c>
      <c r="C2240" s="167" t="s">
        <v>112</v>
      </c>
      <c r="D2240" s="168">
        <v>2500000.0</v>
      </c>
      <c r="E2240" s="169" t="str">
        <f>iferror(vlookup(C2240,'Master data'!$A$2:$C$29,3,0),"-/-")</f>
        <v>Biến phí</v>
      </c>
      <c r="F2240" s="169" t="str">
        <f>iferror(vlookup(C2240,'Master data'!$A$2:$C$29,2,0),"-/-")</f>
        <v>Chi phí hành chính</v>
      </c>
    </row>
    <row r="2241" ht="21.0" customHeight="1">
      <c r="A2241" s="165" t="s">
        <v>1586</v>
      </c>
      <c r="B2241" s="172" t="s">
        <v>1329</v>
      </c>
      <c r="C2241" s="167" t="s">
        <v>112</v>
      </c>
      <c r="D2241" s="168">
        <v>200000.0</v>
      </c>
      <c r="E2241" s="169" t="str">
        <f>iferror(vlookup(C2241,'Master data'!$A$2:$C$29,3,0),"-/-")</f>
        <v>Biến phí</v>
      </c>
      <c r="F2241" s="169" t="str">
        <f>iferror(vlookup(C2241,'Master data'!$A$2:$C$29,2,0),"-/-")</f>
        <v>Chi phí hành chính</v>
      </c>
    </row>
    <row r="2242" ht="21.0" customHeight="1">
      <c r="A2242" s="165" t="s">
        <v>1586</v>
      </c>
      <c r="B2242" s="172" t="s">
        <v>1613</v>
      </c>
      <c r="C2242" s="167" t="s">
        <v>112</v>
      </c>
      <c r="D2242" s="168">
        <v>670000.0</v>
      </c>
      <c r="E2242" s="169" t="str">
        <f>iferror(vlookup(C2242,'Master data'!$A$2:$C$29,3,0),"-/-")</f>
        <v>Biến phí</v>
      </c>
      <c r="F2242" s="169" t="str">
        <f>iferror(vlookup(C2242,'Master data'!$A$2:$C$29,2,0),"-/-")</f>
        <v>Chi phí hành chính</v>
      </c>
    </row>
    <row r="2243" ht="21.0" customHeight="1">
      <c r="A2243" s="165" t="s">
        <v>1586</v>
      </c>
      <c r="B2243" s="172" t="s">
        <v>1614</v>
      </c>
      <c r="C2243" s="167" t="s">
        <v>112</v>
      </c>
      <c r="D2243" s="168">
        <v>517000.0</v>
      </c>
      <c r="E2243" s="169" t="str">
        <f>iferror(vlookup(C2243,'Master data'!$A$2:$C$29,3,0),"-/-")</f>
        <v>Biến phí</v>
      </c>
      <c r="F2243" s="169" t="str">
        <f>iferror(vlookup(C2243,'Master data'!$A$2:$C$29,2,0),"-/-")</f>
        <v>Chi phí hành chính</v>
      </c>
    </row>
    <row r="2244" ht="21.0" customHeight="1">
      <c r="A2244" s="165" t="s">
        <v>1586</v>
      </c>
      <c r="B2244" s="172" t="s">
        <v>1615</v>
      </c>
      <c r="C2244" s="167" t="s">
        <v>112</v>
      </c>
      <c r="D2244" s="168">
        <v>1000000.0</v>
      </c>
      <c r="E2244" s="169" t="str">
        <f>iferror(vlookup(C2244,'Master data'!$A$2:$C$29,3,0),"-/-")</f>
        <v>Biến phí</v>
      </c>
      <c r="F2244" s="169" t="str">
        <f>iferror(vlookup(C2244,'Master data'!$A$2:$C$29,2,0),"-/-")</f>
        <v>Chi phí hành chính</v>
      </c>
    </row>
    <row r="2245" ht="21.0" customHeight="1">
      <c r="A2245" s="165" t="s">
        <v>1586</v>
      </c>
      <c r="B2245" s="172" t="s">
        <v>1616</v>
      </c>
      <c r="C2245" s="167" t="s">
        <v>112</v>
      </c>
      <c r="D2245" s="168">
        <v>2127000.0</v>
      </c>
      <c r="E2245" s="169" t="str">
        <f>iferror(vlookup(C2245,'Master data'!$A$2:$C$29,3,0),"-/-")</f>
        <v>Biến phí</v>
      </c>
      <c r="F2245" s="169" t="str">
        <f>iferror(vlookup(C2245,'Master data'!$A$2:$C$29,2,0),"-/-")</f>
        <v>Chi phí hành chính</v>
      </c>
    </row>
    <row r="2246" ht="21.0" customHeight="1">
      <c r="A2246" s="165" t="s">
        <v>1586</v>
      </c>
      <c r="B2246" s="172" t="s">
        <v>1189</v>
      </c>
      <c r="C2246" s="167" t="s">
        <v>112</v>
      </c>
      <c r="D2246" s="168">
        <v>1800000.0</v>
      </c>
      <c r="E2246" s="169" t="str">
        <f>iferror(vlookup(C2246,'Master data'!$A$2:$C$29,3,0),"-/-")</f>
        <v>Biến phí</v>
      </c>
      <c r="F2246" s="169" t="str">
        <f>iferror(vlookup(C2246,'Master data'!$A$2:$C$29,2,0),"-/-")</f>
        <v>Chi phí hành chính</v>
      </c>
    </row>
    <row r="2247" ht="21.0" customHeight="1">
      <c r="A2247" s="165" t="s">
        <v>1586</v>
      </c>
      <c r="B2247" s="172" t="s">
        <v>1617</v>
      </c>
      <c r="C2247" s="167" t="s">
        <v>112</v>
      </c>
      <c r="D2247" s="168">
        <v>3.0E7</v>
      </c>
      <c r="E2247" s="169" t="str">
        <f>iferror(vlookup(C2247,'Master data'!$A$2:$C$29,3,0),"-/-")</f>
        <v>Biến phí</v>
      </c>
      <c r="F2247" s="169" t="str">
        <f>iferror(vlookup(C2247,'Master data'!$A$2:$C$29,2,0),"-/-")</f>
        <v>Chi phí hành chính</v>
      </c>
    </row>
    <row r="2248" ht="21.0" customHeight="1">
      <c r="A2248" s="165" t="s">
        <v>1586</v>
      </c>
      <c r="B2248" s="172" t="s">
        <v>1618</v>
      </c>
      <c r="C2248" s="167" t="s">
        <v>112</v>
      </c>
      <c r="D2248" s="168">
        <v>2925000.0</v>
      </c>
      <c r="E2248" s="169" t="str">
        <f>iferror(vlookup(C2248,'Master data'!$A$2:$C$29,3,0),"-/-")</f>
        <v>Biến phí</v>
      </c>
      <c r="F2248" s="169" t="str">
        <f>iferror(vlookup(C2248,'Master data'!$A$2:$C$29,2,0),"-/-")</f>
        <v>Chi phí hành chính</v>
      </c>
    </row>
    <row r="2249" ht="21.0" customHeight="1">
      <c r="A2249" s="165" t="s">
        <v>1586</v>
      </c>
      <c r="B2249" s="172" t="s">
        <v>1619</v>
      </c>
      <c r="C2249" s="167" t="s">
        <v>112</v>
      </c>
      <c r="D2249" s="168">
        <v>60000.0</v>
      </c>
      <c r="E2249" s="169" t="str">
        <f>iferror(vlookup(C2249,'Master data'!$A$2:$C$29,3,0),"-/-")</f>
        <v>Biến phí</v>
      </c>
      <c r="F2249" s="169" t="str">
        <f>iferror(vlookup(C2249,'Master data'!$A$2:$C$29,2,0),"-/-")</f>
        <v>Chi phí hành chính</v>
      </c>
    </row>
    <row r="2250" ht="21.0" customHeight="1">
      <c r="A2250" s="165" t="s">
        <v>1586</v>
      </c>
      <c r="B2250" s="172" t="s">
        <v>1620</v>
      </c>
      <c r="C2250" s="167" t="s">
        <v>112</v>
      </c>
      <c r="D2250" s="168">
        <v>3500000.0</v>
      </c>
      <c r="E2250" s="169" t="str">
        <f>iferror(vlookup(C2250,'Master data'!$A$2:$C$29,3,0),"-/-")</f>
        <v>Biến phí</v>
      </c>
      <c r="F2250" s="169" t="str">
        <f>iferror(vlookup(C2250,'Master data'!$A$2:$C$29,2,0),"-/-")</f>
        <v>Chi phí hành chính</v>
      </c>
    </row>
    <row r="2251" ht="21.0" customHeight="1">
      <c r="A2251" s="165" t="s">
        <v>1586</v>
      </c>
      <c r="B2251" s="172" t="s">
        <v>627</v>
      </c>
      <c r="C2251" s="167" t="s">
        <v>112</v>
      </c>
      <c r="D2251" s="168">
        <v>1525000.0</v>
      </c>
      <c r="E2251" s="169" t="str">
        <f>iferror(vlookup(C2251,'Master data'!$A$2:$C$29,3,0),"-/-")</f>
        <v>Biến phí</v>
      </c>
      <c r="F2251" s="169" t="str">
        <f>iferror(vlookup(C2251,'Master data'!$A$2:$C$29,2,0),"-/-")</f>
        <v>Chi phí hành chính</v>
      </c>
    </row>
    <row r="2252" ht="21.0" customHeight="1">
      <c r="A2252" s="165" t="s">
        <v>1586</v>
      </c>
      <c r="B2252" s="172" t="s">
        <v>306</v>
      </c>
      <c r="C2252" s="167" t="s">
        <v>112</v>
      </c>
      <c r="D2252" s="168">
        <v>4000000.0</v>
      </c>
      <c r="E2252" s="169" t="str">
        <f>iferror(vlookup(C2252,'Master data'!$A$2:$C$29,3,0),"-/-")</f>
        <v>Biến phí</v>
      </c>
      <c r="F2252" s="169" t="str">
        <f>iferror(vlookup(C2252,'Master data'!$A$2:$C$29,2,0),"-/-")</f>
        <v>Chi phí hành chính</v>
      </c>
    </row>
    <row r="2253" ht="21.0" customHeight="1">
      <c r="A2253" s="165" t="s">
        <v>1586</v>
      </c>
      <c r="B2253" s="172" t="s">
        <v>1621</v>
      </c>
      <c r="C2253" s="167" t="s">
        <v>112</v>
      </c>
      <c r="D2253" s="168">
        <v>330000.0</v>
      </c>
      <c r="E2253" s="169" t="str">
        <f>iferror(vlookup(C2253,'Master data'!$A$2:$C$29,3,0),"-/-")</f>
        <v>Biến phí</v>
      </c>
      <c r="F2253" s="169" t="str">
        <f>iferror(vlookup(C2253,'Master data'!$A$2:$C$29,2,0),"-/-")</f>
        <v>Chi phí hành chính</v>
      </c>
    </row>
    <row r="2254" ht="21.0" customHeight="1">
      <c r="A2254" s="165" t="s">
        <v>1586</v>
      </c>
      <c r="B2254" s="172" t="s">
        <v>1622</v>
      </c>
      <c r="C2254" s="167" t="s">
        <v>112</v>
      </c>
      <c r="D2254" s="168">
        <v>4000000.0</v>
      </c>
      <c r="E2254" s="169" t="str">
        <f>iferror(vlookup(C2254,'Master data'!$A$2:$C$29,3,0),"-/-")</f>
        <v>Biến phí</v>
      </c>
      <c r="F2254" s="169" t="str">
        <f>iferror(vlookup(C2254,'Master data'!$A$2:$C$29,2,0),"-/-")</f>
        <v>Chi phí hành chính</v>
      </c>
    </row>
    <row r="2255" ht="21.0" customHeight="1">
      <c r="A2255" s="165" t="s">
        <v>1586</v>
      </c>
      <c r="B2255" s="172" t="s">
        <v>1623</v>
      </c>
      <c r="C2255" s="167" t="s">
        <v>112</v>
      </c>
      <c r="D2255" s="168">
        <v>264000.0</v>
      </c>
      <c r="E2255" s="169" t="str">
        <f>iferror(vlookup(C2255,'Master data'!$A$2:$C$29,3,0),"-/-")</f>
        <v>Biến phí</v>
      </c>
      <c r="F2255" s="169" t="str">
        <f>iferror(vlookup(C2255,'Master data'!$A$2:$C$29,2,0),"-/-")</f>
        <v>Chi phí hành chính</v>
      </c>
    </row>
    <row r="2256" ht="21.0" customHeight="1">
      <c r="A2256" s="165" t="s">
        <v>1586</v>
      </c>
      <c r="B2256" s="172" t="s">
        <v>1624</v>
      </c>
      <c r="C2256" s="167" t="s">
        <v>112</v>
      </c>
      <c r="D2256" s="168">
        <v>1050000.0</v>
      </c>
      <c r="E2256" s="169" t="str">
        <f>iferror(vlookup(C2256,'Master data'!$A$2:$C$29,3,0),"-/-")</f>
        <v>Biến phí</v>
      </c>
      <c r="F2256" s="169" t="str">
        <f>iferror(vlookup(C2256,'Master data'!$A$2:$C$29,2,0),"-/-")</f>
        <v>Chi phí hành chính</v>
      </c>
    </row>
    <row r="2257" ht="21.0" customHeight="1">
      <c r="A2257" s="165" t="s">
        <v>1586</v>
      </c>
      <c r="B2257" s="172" t="s">
        <v>1625</v>
      </c>
      <c r="C2257" s="167" t="s">
        <v>112</v>
      </c>
      <c r="D2257" s="168">
        <v>140000.0</v>
      </c>
      <c r="E2257" s="169" t="str">
        <f>iferror(vlookup(C2257,'Master data'!$A$2:$C$29,3,0),"-/-")</f>
        <v>Biến phí</v>
      </c>
      <c r="F2257" s="169" t="str">
        <f>iferror(vlookup(C2257,'Master data'!$A$2:$C$29,2,0),"-/-")</f>
        <v>Chi phí hành chính</v>
      </c>
    </row>
    <row r="2258" ht="21.0" customHeight="1">
      <c r="A2258" s="165" t="s">
        <v>1586</v>
      </c>
      <c r="B2258" s="172" t="s">
        <v>1626</v>
      </c>
      <c r="C2258" s="167" t="s">
        <v>112</v>
      </c>
      <c r="D2258" s="168">
        <v>650000.0</v>
      </c>
      <c r="E2258" s="169" t="str">
        <f>iferror(vlookup(C2258,'Master data'!$A$2:$C$29,3,0),"-/-")</f>
        <v>Biến phí</v>
      </c>
      <c r="F2258" s="169" t="str">
        <f>iferror(vlookup(C2258,'Master data'!$A$2:$C$29,2,0),"-/-")</f>
        <v>Chi phí hành chính</v>
      </c>
    </row>
    <row r="2259" ht="21.0" customHeight="1">
      <c r="A2259" s="165" t="s">
        <v>1586</v>
      </c>
      <c r="B2259" s="172" t="s">
        <v>1627</v>
      </c>
      <c r="C2259" s="167" t="s">
        <v>112</v>
      </c>
      <c r="D2259" s="168">
        <v>1200000.0</v>
      </c>
      <c r="E2259" s="169" t="str">
        <f>iferror(vlookup(C2259,'Master data'!$A$2:$C$29,3,0),"-/-")</f>
        <v>Biến phí</v>
      </c>
      <c r="F2259" s="169" t="str">
        <f>iferror(vlookup(C2259,'Master data'!$A$2:$C$29,2,0),"-/-")</f>
        <v>Chi phí hành chính</v>
      </c>
    </row>
    <row r="2260" ht="21.0" customHeight="1">
      <c r="A2260" s="165" t="s">
        <v>1586</v>
      </c>
      <c r="B2260" s="172" t="s">
        <v>1628</v>
      </c>
      <c r="C2260" s="167" t="s">
        <v>112</v>
      </c>
      <c r="D2260" s="168">
        <v>90000.0</v>
      </c>
      <c r="E2260" s="169" t="str">
        <f>iferror(vlookup(C2260,'Master data'!$A$2:$C$29,3,0),"-/-")</f>
        <v>Biến phí</v>
      </c>
      <c r="F2260" s="169" t="str">
        <f>iferror(vlookup(C2260,'Master data'!$A$2:$C$29,2,0),"-/-")</f>
        <v>Chi phí hành chính</v>
      </c>
    </row>
    <row r="2261" ht="21.0" customHeight="1">
      <c r="A2261" s="165" t="s">
        <v>1586</v>
      </c>
      <c r="B2261" s="172" t="s">
        <v>1629</v>
      </c>
      <c r="C2261" s="167" t="s">
        <v>112</v>
      </c>
      <c r="D2261" s="168">
        <v>1860000.0</v>
      </c>
      <c r="E2261" s="169" t="str">
        <f>iferror(vlookup(C2261,'Master data'!$A$2:$C$29,3,0),"-/-")</f>
        <v>Biến phí</v>
      </c>
      <c r="F2261" s="169" t="str">
        <f>iferror(vlookup(C2261,'Master data'!$A$2:$C$29,2,0),"-/-")</f>
        <v>Chi phí hành chính</v>
      </c>
    </row>
    <row r="2262" ht="21.0" customHeight="1">
      <c r="A2262" s="165" t="s">
        <v>1586</v>
      </c>
      <c r="B2262" s="172" t="s">
        <v>1630</v>
      </c>
      <c r="C2262" s="167" t="s">
        <v>112</v>
      </c>
      <c r="D2262" s="168">
        <v>150000.0</v>
      </c>
      <c r="E2262" s="169" t="str">
        <f>iferror(vlookup(C2262,'Master data'!$A$2:$C$29,3,0),"-/-")</f>
        <v>Biến phí</v>
      </c>
      <c r="F2262" s="169" t="str">
        <f>iferror(vlookup(C2262,'Master data'!$A$2:$C$29,2,0),"-/-")</f>
        <v>Chi phí hành chính</v>
      </c>
    </row>
    <row r="2263" ht="21.0" customHeight="1">
      <c r="A2263" s="165" t="s">
        <v>1586</v>
      </c>
      <c r="B2263" s="172" t="s">
        <v>1631</v>
      </c>
      <c r="C2263" s="167" t="s">
        <v>112</v>
      </c>
      <c r="D2263" s="168">
        <v>120000.0</v>
      </c>
      <c r="E2263" s="169" t="str">
        <f>iferror(vlookup(C2263,'Master data'!$A$2:$C$29,3,0),"-/-")</f>
        <v>Biến phí</v>
      </c>
      <c r="F2263" s="169" t="str">
        <f>iferror(vlookup(C2263,'Master data'!$A$2:$C$29,2,0),"-/-")</f>
        <v>Chi phí hành chính</v>
      </c>
    </row>
    <row r="2264" ht="21.0" customHeight="1">
      <c r="A2264" s="165" t="s">
        <v>1586</v>
      </c>
      <c r="B2264" s="172" t="s">
        <v>1632</v>
      </c>
      <c r="C2264" s="167" t="s">
        <v>112</v>
      </c>
      <c r="D2264" s="168">
        <v>90000.0</v>
      </c>
      <c r="E2264" s="169" t="str">
        <f>iferror(vlookup(C2264,'Master data'!$A$2:$C$29,3,0),"-/-")</f>
        <v>Biến phí</v>
      </c>
      <c r="F2264" s="169" t="str">
        <f>iferror(vlookup(C2264,'Master data'!$A$2:$C$29,2,0),"-/-")</f>
        <v>Chi phí hành chính</v>
      </c>
    </row>
    <row r="2265" ht="21.0" customHeight="1">
      <c r="A2265" s="165" t="s">
        <v>1586</v>
      </c>
      <c r="B2265" s="172" t="s">
        <v>1633</v>
      </c>
      <c r="C2265" s="167" t="s">
        <v>112</v>
      </c>
      <c r="D2265" s="168">
        <v>25000.0</v>
      </c>
      <c r="E2265" s="169" t="str">
        <f>iferror(vlookup(C2265,'Master data'!$A$2:$C$29,3,0),"-/-")</f>
        <v>Biến phí</v>
      </c>
      <c r="F2265" s="169" t="str">
        <f>iferror(vlookup(C2265,'Master data'!$A$2:$C$29,2,0),"-/-")</f>
        <v>Chi phí hành chính</v>
      </c>
    </row>
    <row r="2266" ht="21.0" customHeight="1">
      <c r="A2266" s="165" t="s">
        <v>1586</v>
      </c>
      <c r="B2266" s="172" t="s">
        <v>1634</v>
      </c>
      <c r="C2266" s="167" t="s">
        <v>112</v>
      </c>
      <c r="D2266" s="168">
        <v>50000.0</v>
      </c>
      <c r="E2266" s="169" t="str">
        <f>iferror(vlookup(C2266,'Master data'!$A$2:$C$29,3,0),"-/-")</f>
        <v>Biến phí</v>
      </c>
      <c r="F2266" s="169" t="str">
        <f>iferror(vlookup(C2266,'Master data'!$A$2:$C$29,2,0),"-/-")</f>
        <v>Chi phí hành chính</v>
      </c>
    </row>
    <row r="2267" ht="21.0" customHeight="1">
      <c r="A2267" s="165" t="s">
        <v>1586</v>
      </c>
      <c r="B2267" s="172" t="s">
        <v>1635</v>
      </c>
      <c r="C2267" s="167" t="s">
        <v>112</v>
      </c>
      <c r="D2267" s="168">
        <v>60000.0</v>
      </c>
      <c r="E2267" s="169" t="str">
        <f>iferror(vlookup(C2267,'Master data'!$A$2:$C$29,3,0),"-/-")</f>
        <v>Biến phí</v>
      </c>
      <c r="F2267" s="169" t="str">
        <f>iferror(vlookup(C2267,'Master data'!$A$2:$C$29,2,0),"-/-")</f>
        <v>Chi phí hành chính</v>
      </c>
    </row>
    <row r="2268" ht="21.0" customHeight="1">
      <c r="A2268" s="165" t="s">
        <v>1586</v>
      </c>
      <c r="B2268" s="172" t="s">
        <v>1636</v>
      </c>
      <c r="C2268" s="167" t="s">
        <v>112</v>
      </c>
      <c r="D2268" s="168">
        <v>580000.0</v>
      </c>
      <c r="E2268" s="169" t="str">
        <f>iferror(vlookup(C2268,'Master data'!$A$2:$C$29,3,0),"-/-")</f>
        <v>Biến phí</v>
      </c>
      <c r="F2268" s="169" t="str">
        <f>iferror(vlookup(C2268,'Master data'!$A$2:$C$29,2,0),"-/-")</f>
        <v>Chi phí hành chính</v>
      </c>
    </row>
    <row r="2269" ht="21.0" customHeight="1">
      <c r="A2269" s="165" t="s">
        <v>1586</v>
      </c>
      <c r="B2269" s="172" t="s">
        <v>1637</v>
      </c>
      <c r="C2269" s="167" t="s">
        <v>112</v>
      </c>
      <c r="D2269" s="168">
        <v>400000.0</v>
      </c>
      <c r="E2269" s="169" t="str">
        <f>iferror(vlookup(C2269,'Master data'!$A$2:$C$29,3,0),"-/-")</f>
        <v>Biến phí</v>
      </c>
      <c r="F2269" s="169" t="str">
        <f>iferror(vlookup(C2269,'Master data'!$A$2:$C$29,2,0),"-/-")</f>
        <v>Chi phí hành chính</v>
      </c>
    </row>
    <row r="2270" ht="21.0" customHeight="1">
      <c r="A2270" s="165" t="s">
        <v>1586</v>
      </c>
      <c r="B2270" s="172" t="s">
        <v>1638</v>
      </c>
      <c r="C2270" s="167" t="s">
        <v>112</v>
      </c>
      <c r="D2270" s="168">
        <v>200000.0</v>
      </c>
      <c r="E2270" s="169" t="str">
        <f>iferror(vlookup(C2270,'Master data'!$A$2:$C$29,3,0),"-/-")</f>
        <v>Biến phí</v>
      </c>
      <c r="F2270" s="169" t="str">
        <f>iferror(vlookup(C2270,'Master data'!$A$2:$C$29,2,0),"-/-")</f>
        <v>Chi phí hành chính</v>
      </c>
    </row>
    <row r="2271" ht="21.0" customHeight="1">
      <c r="A2271" s="165" t="s">
        <v>1586</v>
      </c>
      <c r="B2271" s="172" t="s">
        <v>1639</v>
      </c>
      <c r="C2271" s="167" t="s">
        <v>112</v>
      </c>
      <c r="D2271" s="168">
        <v>3500000.0</v>
      </c>
      <c r="E2271" s="169" t="str">
        <f>iferror(vlookup(C2271,'Master data'!$A$2:$C$29,3,0),"-/-")</f>
        <v>Biến phí</v>
      </c>
      <c r="F2271" s="169" t="str">
        <f>iferror(vlookup(C2271,'Master data'!$A$2:$C$29,2,0),"-/-")</f>
        <v>Chi phí hành chính</v>
      </c>
    </row>
    <row r="2272" ht="21.0" customHeight="1">
      <c r="A2272" s="165" t="s">
        <v>1586</v>
      </c>
      <c r="B2272" s="172" t="s">
        <v>1640</v>
      </c>
      <c r="C2272" s="167" t="s">
        <v>112</v>
      </c>
      <c r="D2272" s="168">
        <v>750000.0</v>
      </c>
      <c r="E2272" s="169" t="str">
        <f>iferror(vlookup(C2272,'Master data'!$A$2:$C$29,3,0),"-/-")</f>
        <v>Biến phí</v>
      </c>
      <c r="F2272" s="169" t="str">
        <f>iferror(vlookup(C2272,'Master data'!$A$2:$C$29,2,0),"-/-")</f>
        <v>Chi phí hành chính</v>
      </c>
    </row>
    <row r="2273" ht="21.0" customHeight="1">
      <c r="A2273" s="165" t="s">
        <v>1586</v>
      </c>
      <c r="B2273" s="172" t="s">
        <v>1641</v>
      </c>
      <c r="C2273" s="167" t="s">
        <v>112</v>
      </c>
      <c r="D2273" s="168">
        <v>230000.0</v>
      </c>
      <c r="E2273" s="169" t="str">
        <f>iferror(vlookup(C2273,'Master data'!$A$2:$C$29,3,0),"-/-")</f>
        <v>Biến phí</v>
      </c>
      <c r="F2273" s="169" t="str">
        <f>iferror(vlookup(C2273,'Master data'!$A$2:$C$29,2,0),"-/-")</f>
        <v>Chi phí hành chính</v>
      </c>
    </row>
    <row r="2274" ht="21.0" customHeight="1">
      <c r="A2274" s="165" t="s">
        <v>1586</v>
      </c>
      <c r="B2274" s="172" t="s">
        <v>1642</v>
      </c>
      <c r="C2274" s="167" t="s">
        <v>112</v>
      </c>
      <c r="D2274" s="168">
        <v>1300000.0</v>
      </c>
      <c r="E2274" s="169" t="str">
        <f>iferror(vlookup(C2274,'Master data'!$A$2:$C$29,3,0),"-/-")</f>
        <v>Biến phí</v>
      </c>
      <c r="F2274" s="169" t="str">
        <f>iferror(vlookup(C2274,'Master data'!$A$2:$C$29,2,0),"-/-")</f>
        <v>Chi phí hành chính</v>
      </c>
    </row>
    <row r="2275" ht="21.0" customHeight="1">
      <c r="A2275" s="165" t="s">
        <v>1586</v>
      </c>
      <c r="B2275" s="172" t="s">
        <v>837</v>
      </c>
      <c r="C2275" s="167" t="s">
        <v>112</v>
      </c>
      <c r="D2275" s="168">
        <v>220000.0</v>
      </c>
      <c r="E2275" s="169" t="str">
        <f>iferror(vlookup(C2275,'Master data'!$A$2:$C$29,3,0),"-/-")</f>
        <v>Biến phí</v>
      </c>
      <c r="F2275" s="169" t="str">
        <f>iferror(vlookup(C2275,'Master data'!$A$2:$C$29,2,0),"-/-")</f>
        <v>Chi phí hành chính</v>
      </c>
    </row>
    <row r="2276" ht="21.0" customHeight="1">
      <c r="A2276" s="165" t="s">
        <v>1586</v>
      </c>
      <c r="B2276" s="172" t="s">
        <v>703</v>
      </c>
      <c r="C2276" s="167" t="s">
        <v>112</v>
      </c>
      <c r="D2276" s="168">
        <v>5703000.0</v>
      </c>
      <c r="E2276" s="169" t="str">
        <f>iferror(vlookup(C2276,'Master data'!$A$2:$C$29,3,0),"-/-")</f>
        <v>Biến phí</v>
      </c>
      <c r="F2276" s="169" t="str">
        <f>iferror(vlookup(C2276,'Master data'!$A$2:$C$29,2,0),"-/-")</f>
        <v>Chi phí hành chính</v>
      </c>
    </row>
    <row r="2277" ht="21.0" customHeight="1">
      <c r="A2277" s="165" t="s">
        <v>1586</v>
      </c>
      <c r="B2277" s="172" t="s">
        <v>633</v>
      </c>
      <c r="C2277" s="167" t="s">
        <v>112</v>
      </c>
      <c r="D2277" s="168">
        <v>600000.0</v>
      </c>
      <c r="E2277" s="169" t="str">
        <f>iferror(vlookup(C2277,'Master data'!$A$2:$C$29,3,0),"-/-")</f>
        <v>Biến phí</v>
      </c>
      <c r="F2277" s="169" t="str">
        <f>iferror(vlookup(C2277,'Master data'!$A$2:$C$29,2,0),"-/-")</f>
        <v>Chi phí hành chính</v>
      </c>
    </row>
    <row r="2278" ht="21.0" customHeight="1">
      <c r="A2278" s="165" t="s">
        <v>1586</v>
      </c>
      <c r="B2278" s="172" t="s">
        <v>1643</v>
      </c>
      <c r="C2278" s="167" t="s">
        <v>112</v>
      </c>
      <c r="D2278" s="168">
        <v>1366000.0</v>
      </c>
      <c r="E2278" s="169" t="str">
        <f>iferror(vlookup(C2278,'Master data'!$A$2:$C$29,3,0),"-/-")</f>
        <v>Biến phí</v>
      </c>
      <c r="F2278" s="169" t="str">
        <f>iferror(vlookup(C2278,'Master data'!$A$2:$C$29,2,0),"-/-")</f>
        <v>Chi phí hành chính</v>
      </c>
    </row>
    <row r="2279" ht="21.0" customHeight="1">
      <c r="A2279" s="165" t="s">
        <v>1586</v>
      </c>
      <c r="B2279" s="172" t="s">
        <v>1644</v>
      </c>
      <c r="C2279" s="167" t="s">
        <v>112</v>
      </c>
      <c r="D2279" s="168">
        <v>1000000.0</v>
      </c>
      <c r="E2279" s="169" t="str">
        <f>iferror(vlookup(C2279,'Master data'!$A$2:$C$29,3,0),"-/-")</f>
        <v>Biến phí</v>
      </c>
      <c r="F2279" s="169" t="str">
        <f>iferror(vlookup(C2279,'Master data'!$A$2:$C$29,2,0),"-/-")</f>
        <v>Chi phí hành chính</v>
      </c>
    </row>
    <row r="2280" ht="21.0" customHeight="1">
      <c r="A2280" s="165" t="s">
        <v>1586</v>
      </c>
      <c r="B2280" s="172" t="s">
        <v>1645</v>
      </c>
      <c r="C2280" s="167" t="s">
        <v>112</v>
      </c>
      <c r="D2280" s="168">
        <v>4780000.0</v>
      </c>
      <c r="E2280" s="169" t="str">
        <f>iferror(vlookup(C2280,'Master data'!$A$2:$C$29,3,0),"-/-")</f>
        <v>Biến phí</v>
      </c>
      <c r="F2280" s="169" t="str">
        <f>iferror(vlookup(C2280,'Master data'!$A$2:$C$29,2,0),"-/-")</f>
        <v>Chi phí hành chính</v>
      </c>
    </row>
    <row r="2281" ht="21.0" customHeight="1">
      <c r="A2281" s="165" t="s">
        <v>1586</v>
      </c>
      <c r="B2281" s="172" t="s">
        <v>1621</v>
      </c>
      <c r="C2281" s="167" t="s">
        <v>112</v>
      </c>
      <c r="D2281" s="168">
        <v>60000.0</v>
      </c>
      <c r="E2281" s="169" t="str">
        <f>iferror(vlookup(C2281,'Master data'!$A$2:$C$29,3,0),"-/-")</f>
        <v>Biến phí</v>
      </c>
      <c r="F2281" s="169" t="str">
        <f>iferror(vlookup(C2281,'Master data'!$A$2:$C$29,2,0),"-/-")</f>
        <v>Chi phí hành chính</v>
      </c>
    </row>
    <row r="2282" ht="21.0" customHeight="1">
      <c r="A2282" s="165" t="s">
        <v>1586</v>
      </c>
      <c r="B2282" s="172" t="s">
        <v>1646</v>
      </c>
      <c r="C2282" s="167" t="s">
        <v>112</v>
      </c>
      <c r="D2282" s="168">
        <v>500000.0</v>
      </c>
      <c r="E2282" s="169" t="str">
        <f>iferror(vlookup(C2282,'Master data'!$A$2:$C$29,3,0),"-/-")</f>
        <v>Biến phí</v>
      </c>
      <c r="F2282" s="169" t="str">
        <f>iferror(vlookup(C2282,'Master data'!$A$2:$C$29,2,0),"-/-")</f>
        <v>Chi phí hành chính</v>
      </c>
    </row>
    <row r="2283" ht="21.0" customHeight="1">
      <c r="A2283" s="165" t="s">
        <v>1586</v>
      </c>
      <c r="B2283" s="172" t="s">
        <v>1647</v>
      </c>
      <c r="C2283" s="167" t="s">
        <v>112</v>
      </c>
      <c r="D2283" s="168">
        <v>3.76E7</v>
      </c>
      <c r="E2283" s="169" t="str">
        <f>iferror(vlookup(C2283,'Master data'!$A$2:$C$29,3,0),"-/-")</f>
        <v>Biến phí</v>
      </c>
      <c r="F2283" s="169" t="str">
        <f>iferror(vlookup(C2283,'Master data'!$A$2:$C$29,2,0),"-/-")</f>
        <v>Chi phí hành chính</v>
      </c>
    </row>
    <row r="2284" ht="21.0" customHeight="1">
      <c r="A2284" s="165" t="s">
        <v>1586</v>
      </c>
      <c r="B2284" s="172" t="s">
        <v>1648</v>
      </c>
      <c r="C2284" s="167" t="s">
        <v>112</v>
      </c>
      <c r="D2284" s="168">
        <v>200000.0</v>
      </c>
      <c r="E2284" s="169" t="str">
        <f>iferror(vlookup(C2284,'Master data'!$A$2:$C$29,3,0),"-/-")</f>
        <v>Biến phí</v>
      </c>
      <c r="F2284" s="169" t="str">
        <f>iferror(vlookup(C2284,'Master data'!$A$2:$C$29,2,0),"-/-")</f>
        <v>Chi phí hành chính</v>
      </c>
    </row>
    <row r="2285" ht="21.0" customHeight="1">
      <c r="A2285" s="165" t="s">
        <v>1586</v>
      </c>
      <c r="B2285" s="172" t="s">
        <v>1649</v>
      </c>
      <c r="C2285" s="167" t="s">
        <v>112</v>
      </c>
      <c r="D2285" s="168">
        <v>400000.0</v>
      </c>
      <c r="E2285" s="169" t="str">
        <f>iferror(vlookup(C2285,'Master data'!$A$2:$C$29,3,0),"-/-")</f>
        <v>Biến phí</v>
      </c>
      <c r="F2285" s="169" t="str">
        <f>iferror(vlookup(C2285,'Master data'!$A$2:$C$29,2,0),"-/-")</f>
        <v>Chi phí hành chính</v>
      </c>
    </row>
    <row r="2286" ht="21.0" customHeight="1">
      <c r="A2286" s="165" t="s">
        <v>1586</v>
      </c>
      <c r="B2286" s="172" t="s">
        <v>625</v>
      </c>
      <c r="C2286" s="167" t="s">
        <v>112</v>
      </c>
      <c r="D2286" s="168">
        <v>370000.0</v>
      </c>
      <c r="E2286" s="169" t="str">
        <f>iferror(vlookup(C2286,'Master data'!$A$2:$C$29,3,0),"-/-")</f>
        <v>Biến phí</v>
      </c>
      <c r="F2286" s="169" t="str">
        <f>iferror(vlookup(C2286,'Master data'!$A$2:$C$29,2,0),"-/-")</f>
        <v>Chi phí hành chính</v>
      </c>
    </row>
    <row r="2287" ht="21.0" customHeight="1">
      <c r="A2287" s="165" t="s">
        <v>1586</v>
      </c>
      <c r="B2287" s="172" t="s">
        <v>1650</v>
      </c>
      <c r="C2287" s="167" t="s">
        <v>112</v>
      </c>
      <c r="D2287" s="168">
        <v>40000.0</v>
      </c>
      <c r="E2287" s="169" t="str">
        <f>iferror(vlookup(C2287,'Master data'!$A$2:$C$29,3,0),"-/-")</f>
        <v>Biến phí</v>
      </c>
      <c r="F2287" s="169" t="str">
        <f>iferror(vlookup(C2287,'Master data'!$A$2:$C$29,2,0),"-/-")</f>
        <v>Chi phí hành chính</v>
      </c>
    </row>
    <row r="2288" ht="21.0" customHeight="1">
      <c r="A2288" s="165" t="s">
        <v>1586</v>
      </c>
      <c r="B2288" s="172" t="s">
        <v>1651</v>
      </c>
      <c r="C2288" s="167" t="s">
        <v>112</v>
      </c>
      <c r="D2288" s="168">
        <v>25000.0</v>
      </c>
      <c r="E2288" s="169" t="str">
        <f>iferror(vlookup(C2288,'Master data'!$A$2:$C$29,3,0),"-/-")</f>
        <v>Biến phí</v>
      </c>
      <c r="F2288" s="169" t="str">
        <f>iferror(vlookup(C2288,'Master data'!$A$2:$C$29,2,0),"-/-")</f>
        <v>Chi phí hành chính</v>
      </c>
    </row>
    <row r="2289" ht="21.0" customHeight="1">
      <c r="A2289" s="165" t="s">
        <v>1586</v>
      </c>
      <c r="B2289" s="172" t="s">
        <v>1652</v>
      </c>
      <c r="C2289" s="167" t="s">
        <v>112</v>
      </c>
      <c r="D2289" s="168">
        <v>95000.0</v>
      </c>
      <c r="E2289" s="169" t="str">
        <f>iferror(vlookup(C2289,'Master data'!$A$2:$C$29,3,0),"-/-")</f>
        <v>Biến phí</v>
      </c>
      <c r="F2289" s="169" t="str">
        <f>iferror(vlookup(C2289,'Master data'!$A$2:$C$29,2,0),"-/-")</f>
        <v>Chi phí hành chính</v>
      </c>
    </row>
    <row r="2290" ht="21.0" customHeight="1">
      <c r="A2290" s="165" t="s">
        <v>1586</v>
      </c>
      <c r="B2290" s="172" t="s">
        <v>1653</v>
      </c>
      <c r="C2290" s="167" t="s">
        <v>112</v>
      </c>
      <c r="D2290" s="168">
        <v>350000.0</v>
      </c>
      <c r="E2290" s="169" t="str">
        <f>iferror(vlookup(C2290,'Master data'!$A$2:$C$29,3,0),"-/-")</f>
        <v>Biến phí</v>
      </c>
      <c r="F2290" s="169" t="str">
        <f>iferror(vlookup(C2290,'Master data'!$A$2:$C$29,2,0),"-/-")</f>
        <v>Chi phí hành chính</v>
      </c>
    </row>
    <row r="2291" ht="21.0" customHeight="1">
      <c r="A2291" s="165" t="s">
        <v>1586</v>
      </c>
      <c r="B2291" s="172" t="s">
        <v>1654</v>
      </c>
      <c r="C2291" s="167" t="s">
        <v>112</v>
      </c>
      <c r="D2291" s="168">
        <v>265000.0</v>
      </c>
      <c r="E2291" s="169" t="str">
        <f>iferror(vlookup(C2291,'Master data'!$A$2:$C$29,3,0),"-/-")</f>
        <v>Biến phí</v>
      </c>
      <c r="F2291" s="169" t="str">
        <f>iferror(vlookup(C2291,'Master data'!$A$2:$C$29,2,0),"-/-")</f>
        <v>Chi phí hành chính</v>
      </c>
    </row>
    <row r="2292" ht="21.0" customHeight="1">
      <c r="A2292" s="165" t="s">
        <v>1586</v>
      </c>
      <c r="B2292" s="172" t="s">
        <v>1655</v>
      </c>
      <c r="C2292" s="167" t="s">
        <v>112</v>
      </c>
      <c r="D2292" s="168">
        <v>50000.0</v>
      </c>
      <c r="E2292" s="169" t="str">
        <f>iferror(vlookup(C2292,'Master data'!$A$2:$C$29,3,0),"-/-")</f>
        <v>Biến phí</v>
      </c>
      <c r="F2292" s="169" t="str">
        <f>iferror(vlookup(C2292,'Master data'!$A$2:$C$29,2,0),"-/-")</f>
        <v>Chi phí hành chính</v>
      </c>
    </row>
    <row r="2293" ht="21.0" customHeight="1">
      <c r="A2293" s="165" t="s">
        <v>1586</v>
      </c>
      <c r="B2293" s="172" t="s">
        <v>1656</v>
      </c>
      <c r="C2293" s="167" t="s">
        <v>112</v>
      </c>
      <c r="D2293" s="168">
        <v>170000.0</v>
      </c>
      <c r="E2293" s="169" t="str">
        <f>iferror(vlookup(C2293,'Master data'!$A$2:$C$29,3,0),"-/-")</f>
        <v>Biến phí</v>
      </c>
      <c r="F2293" s="169" t="str">
        <f>iferror(vlookup(C2293,'Master data'!$A$2:$C$29,2,0),"-/-")</f>
        <v>Chi phí hành chính</v>
      </c>
    </row>
    <row r="2294" ht="21.0" customHeight="1">
      <c r="A2294" s="165" t="s">
        <v>1586</v>
      </c>
      <c r="B2294" s="172" t="s">
        <v>1657</v>
      </c>
      <c r="C2294" s="167" t="s">
        <v>112</v>
      </c>
      <c r="D2294" s="168">
        <v>35000.0</v>
      </c>
      <c r="E2294" s="169" t="str">
        <f>iferror(vlookup(C2294,'Master data'!$A$2:$C$29,3,0),"-/-")</f>
        <v>Biến phí</v>
      </c>
      <c r="F2294" s="169" t="str">
        <f>iferror(vlookup(C2294,'Master data'!$A$2:$C$29,2,0),"-/-")</f>
        <v>Chi phí hành chính</v>
      </c>
    </row>
    <row r="2295" ht="21.0" customHeight="1">
      <c r="A2295" s="165" t="s">
        <v>1586</v>
      </c>
      <c r="B2295" s="172" t="s">
        <v>1658</v>
      </c>
      <c r="C2295" s="167" t="s">
        <v>112</v>
      </c>
      <c r="D2295" s="168">
        <v>24000.0</v>
      </c>
      <c r="E2295" s="169" t="str">
        <f>iferror(vlookup(C2295,'Master data'!$A$2:$C$29,3,0),"-/-")</f>
        <v>Biến phí</v>
      </c>
      <c r="F2295" s="169" t="str">
        <f>iferror(vlookup(C2295,'Master data'!$A$2:$C$29,2,0),"-/-")</f>
        <v>Chi phí hành chính</v>
      </c>
    </row>
    <row r="2296" ht="21.0" customHeight="1">
      <c r="A2296" s="165" t="s">
        <v>1586</v>
      </c>
      <c r="B2296" s="172" t="s">
        <v>913</v>
      </c>
      <c r="C2296" s="167" t="s">
        <v>112</v>
      </c>
      <c r="D2296" s="168">
        <v>1040000.0</v>
      </c>
      <c r="E2296" s="169" t="str">
        <f>iferror(vlookup(C2296,'Master data'!$A$2:$C$29,3,0),"-/-")</f>
        <v>Biến phí</v>
      </c>
      <c r="F2296" s="169" t="str">
        <f>iferror(vlookup(C2296,'Master data'!$A$2:$C$29,2,0),"-/-")</f>
        <v>Chi phí hành chính</v>
      </c>
    </row>
    <row r="2297" ht="21.0" customHeight="1">
      <c r="A2297" s="165" t="s">
        <v>1586</v>
      </c>
      <c r="B2297" s="172" t="s">
        <v>1659</v>
      </c>
      <c r="C2297" s="167" t="s">
        <v>112</v>
      </c>
      <c r="D2297" s="168">
        <v>70000.0</v>
      </c>
      <c r="E2297" s="169" t="str">
        <f>iferror(vlookup(C2297,'Master data'!$A$2:$C$29,3,0),"-/-")</f>
        <v>Biến phí</v>
      </c>
      <c r="F2297" s="169" t="str">
        <f>iferror(vlookup(C2297,'Master data'!$A$2:$C$29,2,0),"-/-")</f>
        <v>Chi phí hành chính</v>
      </c>
    </row>
    <row r="2298" ht="21.0" customHeight="1">
      <c r="A2298" s="165" t="s">
        <v>1586</v>
      </c>
      <c r="B2298" s="172" t="s">
        <v>1315</v>
      </c>
      <c r="C2298" s="167" t="s">
        <v>112</v>
      </c>
      <c r="D2298" s="168">
        <v>136000.0</v>
      </c>
      <c r="E2298" s="169" t="str">
        <f>iferror(vlookup(C2298,'Master data'!$A$2:$C$29,3,0),"-/-")</f>
        <v>Biến phí</v>
      </c>
      <c r="F2298" s="169" t="str">
        <f>iferror(vlookup(C2298,'Master data'!$A$2:$C$29,2,0),"-/-")</f>
        <v>Chi phí hành chính</v>
      </c>
    </row>
    <row r="2299" ht="21.0" customHeight="1">
      <c r="A2299" s="165" t="s">
        <v>1586</v>
      </c>
      <c r="B2299" s="172" t="s">
        <v>338</v>
      </c>
      <c r="C2299" s="167" t="s">
        <v>112</v>
      </c>
      <c r="D2299" s="168">
        <v>324000.0</v>
      </c>
      <c r="E2299" s="169" t="str">
        <f>iferror(vlookup(C2299,'Master data'!$A$2:$C$29,3,0),"-/-")</f>
        <v>Biến phí</v>
      </c>
      <c r="F2299" s="169" t="str">
        <f>iferror(vlookup(C2299,'Master data'!$A$2:$C$29,2,0),"-/-")</f>
        <v>Chi phí hành chính</v>
      </c>
    </row>
    <row r="2300" ht="21.0" customHeight="1">
      <c r="A2300" s="165" t="s">
        <v>1586</v>
      </c>
      <c r="B2300" s="172" t="s">
        <v>1660</v>
      </c>
      <c r="C2300" s="167" t="s">
        <v>112</v>
      </c>
      <c r="D2300" s="168">
        <v>55000.0</v>
      </c>
      <c r="E2300" s="169" t="str">
        <f>iferror(vlookup(C2300,'Master data'!$A$2:$C$29,3,0),"-/-")</f>
        <v>Biến phí</v>
      </c>
      <c r="F2300" s="169" t="str">
        <f>iferror(vlookup(C2300,'Master data'!$A$2:$C$29,2,0),"-/-")</f>
        <v>Chi phí hành chính</v>
      </c>
    </row>
    <row r="2301" ht="21.0" customHeight="1">
      <c r="A2301" s="165" t="s">
        <v>1586</v>
      </c>
      <c r="B2301" s="172" t="s">
        <v>1661</v>
      </c>
      <c r="C2301" s="167" t="s">
        <v>112</v>
      </c>
      <c r="D2301" s="168">
        <v>5057000.0</v>
      </c>
      <c r="E2301" s="169" t="str">
        <f>iferror(vlookup(C2301,'Master data'!$A$2:$C$29,3,0),"-/-")</f>
        <v>Biến phí</v>
      </c>
      <c r="F2301" s="169" t="str">
        <f>iferror(vlookup(C2301,'Master data'!$A$2:$C$29,2,0),"-/-")</f>
        <v>Chi phí hành chính</v>
      </c>
    </row>
    <row r="2302" ht="21.0" customHeight="1">
      <c r="A2302" s="165" t="s">
        <v>1586</v>
      </c>
      <c r="B2302" s="172" t="s">
        <v>1662</v>
      </c>
      <c r="C2302" s="167" t="s">
        <v>112</v>
      </c>
      <c r="D2302" s="168">
        <v>1.0858E7</v>
      </c>
      <c r="E2302" s="169" t="str">
        <f>iferror(vlookup(C2302,'Master data'!$A$2:$C$29,3,0),"-/-")</f>
        <v>Biến phí</v>
      </c>
      <c r="F2302" s="169" t="str">
        <f>iferror(vlookup(C2302,'Master data'!$A$2:$C$29,2,0),"-/-")</f>
        <v>Chi phí hành chính</v>
      </c>
    </row>
    <row r="2303" ht="21.0" customHeight="1">
      <c r="A2303" s="165" t="s">
        <v>1586</v>
      </c>
      <c r="B2303" s="172" t="s">
        <v>1663</v>
      </c>
      <c r="C2303" s="167" t="s">
        <v>112</v>
      </c>
      <c r="D2303" s="168">
        <v>6638000.0</v>
      </c>
      <c r="E2303" s="169" t="str">
        <f>iferror(vlookup(C2303,'Master data'!$A$2:$C$29,3,0),"-/-")</f>
        <v>Biến phí</v>
      </c>
      <c r="F2303" s="169" t="str">
        <f>iferror(vlookup(C2303,'Master data'!$A$2:$C$29,2,0),"-/-")</f>
        <v>Chi phí hành chính</v>
      </c>
    </row>
    <row r="2304" ht="21.0" customHeight="1">
      <c r="A2304" s="165" t="s">
        <v>1586</v>
      </c>
      <c r="B2304" s="172" t="s">
        <v>1664</v>
      </c>
      <c r="C2304" s="167" t="s">
        <v>112</v>
      </c>
      <c r="D2304" s="168">
        <v>1960000.0</v>
      </c>
      <c r="E2304" s="169" t="str">
        <f>iferror(vlookup(C2304,'Master data'!$A$2:$C$29,3,0),"-/-")</f>
        <v>Biến phí</v>
      </c>
      <c r="F2304" s="169" t="str">
        <f>iferror(vlookup(C2304,'Master data'!$A$2:$C$29,2,0),"-/-")</f>
        <v>Chi phí hành chính</v>
      </c>
    </row>
    <row r="2305" ht="21.0" customHeight="1">
      <c r="A2305" s="165" t="s">
        <v>1586</v>
      </c>
      <c r="B2305" s="172" t="s">
        <v>1665</v>
      </c>
      <c r="C2305" s="167" t="s">
        <v>106</v>
      </c>
      <c r="D2305" s="168">
        <v>6443656.0</v>
      </c>
      <c r="E2305" s="169" t="str">
        <f>iferror(vlookup(C2305,'Master data'!$A$2:$C$29,3,0),"-/-")</f>
        <v>Biến phí</v>
      </c>
      <c r="F2305" s="169" t="str">
        <f>iferror(vlookup(C2305,'Master data'!$A$2:$C$29,2,0),"-/-")</f>
        <v>Chi phí bán hàng</v>
      </c>
    </row>
    <row r="2306" ht="21.0" customHeight="1">
      <c r="A2306" s="165" t="s">
        <v>1586</v>
      </c>
      <c r="B2306" s="172" t="s">
        <v>1329</v>
      </c>
      <c r="C2306" s="167" t="s">
        <v>112</v>
      </c>
      <c r="D2306" s="168">
        <v>200000.0</v>
      </c>
      <c r="E2306" s="169" t="str">
        <f>iferror(vlookup(C2306,'Master data'!$A$2:$C$29,3,0),"-/-")</f>
        <v>Biến phí</v>
      </c>
      <c r="F2306" s="169" t="str">
        <f>iferror(vlookup(C2306,'Master data'!$A$2:$C$29,2,0),"-/-")</f>
        <v>Chi phí hành chính</v>
      </c>
    </row>
    <row r="2307" ht="21.0" customHeight="1">
      <c r="A2307" s="165" t="s">
        <v>1586</v>
      </c>
      <c r="B2307" s="172" t="s">
        <v>913</v>
      </c>
      <c r="C2307" s="167" t="s">
        <v>112</v>
      </c>
      <c r="D2307" s="168">
        <v>250000.0</v>
      </c>
      <c r="E2307" s="169" t="str">
        <f>iferror(vlookup(C2307,'Master data'!$A$2:$C$29,3,0),"-/-")</f>
        <v>Biến phí</v>
      </c>
      <c r="F2307" s="169" t="str">
        <f>iferror(vlookup(C2307,'Master data'!$A$2:$C$29,2,0),"-/-")</f>
        <v>Chi phí hành chính</v>
      </c>
    </row>
    <row r="2308" ht="21.0" customHeight="1">
      <c r="A2308" s="165" t="s">
        <v>1586</v>
      </c>
      <c r="B2308" s="172" t="s">
        <v>1666</v>
      </c>
      <c r="C2308" s="167" t="s">
        <v>112</v>
      </c>
      <c r="D2308" s="168">
        <v>100000.0</v>
      </c>
      <c r="E2308" s="169" t="str">
        <f>iferror(vlookup(C2308,'Master data'!$A$2:$C$29,3,0),"-/-")</f>
        <v>Biến phí</v>
      </c>
      <c r="F2308" s="169" t="str">
        <f>iferror(vlookup(C2308,'Master data'!$A$2:$C$29,2,0),"-/-")</f>
        <v>Chi phí hành chính</v>
      </c>
    </row>
    <row r="2309" ht="21.0" customHeight="1">
      <c r="A2309" s="165" t="s">
        <v>1586</v>
      </c>
      <c r="B2309" s="172" t="s">
        <v>1667</v>
      </c>
      <c r="C2309" s="167" t="s">
        <v>112</v>
      </c>
      <c r="D2309" s="168">
        <v>105000.0</v>
      </c>
      <c r="E2309" s="169" t="str">
        <f>iferror(vlookup(C2309,'Master data'!$A$2:$C$29,3,0),"-/-")</f>
        <v>Biến phí</v>
      </c>
      <c r="F2309" s="169" t="str">
        <f>iferror(vlookup(C2309,'Master data'!$A$2:$C$29,2,0),"-/-")</f>
        <v>Chi phí hành chính</v>
      </c>
    </row>
    <row r="2310" ht="21.0" customHeight="1">
      <c r="A2310" s="165" t="s">
        <v>1586</v>
      </c>
      <c r="B2310" s="172" t="s">
        <v>1668</v>
      </c>
      <c r="C2310" s="167" t="s">
        <v>112</v>
      </c>
      <c r="D2310" s="168">
        <v>3700000.0</v>
      </c>
      <c r="E2310" s="169" t="str">
        <f>iferror(vlookup(C2310,'Master data'!$A$2:$C$29,3,0),"-/-")</f>
        <v>Biến phí</v>
      </c>
      <c r="F2310" s="169" t="str">
        <f>iferror(vlookup(C2310,'Master data'!$A$2:$C$29,2,0),"-/-")</f>
        <v>Chi phí hành chính</v>
      </c>
    </row>
    <row r="2311" ht="21.0" customHeight="1">
      <c r="A2311" s="165" t="s">
        <v>1586</v>
      </c>
      <c r="B2311" s="172" t="s">
        <v>1669</v>
      </c>
      <c r="C2311" s="167" t="s">
        <v>112</v>
      </c>
      <c r="D2311" s="168">
        <v>40000.0</v>
      </c>
      <c r="E2311" s="169" t="str">
        <f>iferror(vlookup(C2311,'Master data'!$A$2:$C$29,3,0),"-/-")</f>
        <v>Biến phí</v>
      </c>
      <c r="F2311" s="169" t="str">
        <f>iferror(vlookup(C2311,'Master data'!$A$2:$C$29,2,0),"-/-")</f>
        <v>Chi phí hành chính</v>
      </c>
    </row>
    <row r="2312" ht="21.0" customHeight="1">
      <c r="A2312" s="165" t="s">
        <v>1586</v>
      </c>
      <c r="B2312" s="172" t="s">
        <v>1670</v>
      </c>
      <c r="C2312" s="167" t="s">
        <v>112</v>
      </c>
      <c r="D2312" s="168">
        <v>302000.0</v>
      </c>
      <c r="E2312" s="169" t="str">
        <f>iferror(vlookup(C2312,'Master data'!$A$2:$C$29,3,0),"-/-")</f>
        <v>Biến phí</v>
      </c>
      <c r="F2312" s="169" t="str">
        <f>iferror(vlookup(C2312,'Master data'!$A$2:$C$29,2,0),"-/-")</f>
        <v>Chi phí hành chính</v>
      </c>
    </row>
    <row r="2313" ht="21.0" customHeight="1">
      <c r="A2313" s="165" t="s">
        <v>1586</v>
      </c>
      <c r="B2313" s="172" t="s">
        <v>1671</v>
      </c>
      <c r="C2313" s="167" t="s">
        <v>112</v>
      </c>
      <c r="D2313" s="168">
        <v>420000.0</v>
      </c>
      <c r="E2313" s="169" t="str">
        <f>iferror(vlookup(C2313,'Master data'!$A$2:$C$29,3,0),"-/-")</f>
        <v>Biến phí</v>
      </c>
      <c r="F2313" s="169" t="str">
        <f>iferror(vlookup(C2313,'Master data'!$A$2:$C$29,2,0),"-/-")</f>
        <v>Chi phí hành chính</v>
      </c>
    </row>
    <row r="2314" ht="21.0" customHeight="1">
      <c r="A2314" s="165" t="s">
        <v>1586</v>
      </c>
      <c r="B2314" s="172" t="s">
        <v>1672</v>
      </c>
      <c r="C2314" s="167" t="s">
        <v>112</v>
      </c>
      <c r="D2314" s="168">
        <v>140000.0</v>
      </c>
      <c r="E2314" s="169" t="str">
        <f>iferror(vlookup(C2314,'Master data'!$A$2:$C$29,3,0),"-/-")</f>
        <v>Biến phí</v>
      </c>
      <c r="F2314" s="169" t="str">
        <f>iferror(vlookup(C2314,'Master data'!$A$2:$C$29,2,0),"-/-")</f>
        <v>Chi phí hành chính</v>
      </c>
    </row>
    <row r="2315" ht="21.0" customHeight="1">
      <c r="A2315" s="165" t="s">
        <v>1586</v>
      </c>
      <c r="B2315" s="172" t="s">
        <v>1673</v>
      </c>
      <c r="C2315" s="167" t="s">
        <v>112</v>
      </c>
      <c r="D2315" s="168">
        <v>300000.0</v>
      </c>
      <c r="E2315" s="169" t="str">
        <f>iferror(vlookup(C2315,'Master data'!$A$2:$C$29,3,0),"-/-")</f>
        <v>Biến phí</v>
      </c>
      <c r="F2315" s="169" t="str">
        <f>iferror(vlookup(C2315,'Master data'!$A$2:$C$29,2,0),"-/-")</f>
        <v>Chi phí hành chính</v>
      </c>
    </row>
    <row r="2316" ht="21.0" customHeight="1">
      <c r="A2316" s="165" t="s">
        <v>1586</v>
      </c>
      <c r="B2316" s="172" t="s">
        <v>1674</v>
      </c>
      <c r="C2316" s="167" t="s">
        <v>112</v>
      </c>
      <c r="D2316" s="168">
        <v>300000.0</v>
      </c>
      <c r="E2316" s="169" t="str">
        <f>iferror(vlookup(C2316,'Master data'!$A$2:$C$29,3,0),"-/-")</f>
        <v>Biến phí</v>
      </c>
      <c r="F2316" s="169" t="str">
        <f>iferror(vlookup(C2316,'Master data'!$A$2:$C$29,2,0),"-/-")</f>
        <v>Chi phí hành chính</v>
      </c>
    </row>
    <row r="2317" ht="21.0" customHeight="1">
      <c r="A2317" s="165" t="s">
        <v>1586</v>
      </c>
      <c r="B2317" s="172" t="s">
        <v>343</v>
      </c>
      <c r="C2317" s="167" t="s">
        <v>112</v>
      </c>
      <c r="D2317" s="168">
        <v>860000.0</v>
      </c>
      <c r="E2317" s="169" t="str">
        <f>iferror(vlookup(C2317,'Master data'!$A$2:$C$29,3,0),"-/-")</f>
        <v>Biến phí</v>
      </c>
      <c r="F2317" s="169" t="str">
        <f>iferror(vlookup(C2317,'Master data'!$A$2:$C$29,2,0),"-/-")</f>
        <v>Chi phí hành chính</v>
      </c>
    </row>
    <row r="2318" ht="21.0" customHeight="1">
      <c r="A2318" s="165" t="s">
        <v>1586</v>
      </c>
      <c r="B2318" s="172" t="s">
        <v>343</v>
      </c>
      <c r="C2318" s="167" t="s">
        <v>112</v>
      </c>
      <c r="D2318" s="168">
        <v>900000.0</v>
      </c>
      <c r="E2318" s="169" t="str">
        <f>iferror(vlookup(C2318,'Master data'!$A$2:$C$29,3,0),"-/-")</f>
        <v>Biến phí</v>
      </c>
      <c r="F2318" s="169" t="str">
        <f>iferror(vlookup(C2318,'Master data'!$A$2:$C$29,2,0),"-/-")</f>
        <v>Chi phí hành chính</v>
      </c>
    </row>
    <row r="2319" ht="21.0" customHeight="1">
      <c r="A2319" s="165" t="s">
        <v>1586</v>
      </c>
      <c r="B2319" s="172" t="s">
        <v>1194</v>
      </c>
      <c r="C2319" s="167" t="s">
        <v>112</v>
      </c>
      <c r="D2319" s="168">
        <v>778000.0</v>
      </c>
      <c r="E2319" s="169" t="str">
        <f>iferror(vlookup(C2319,'Master data'!$A$2:$C$29,3,0),"-/-")</f>
        <v>Biến phí</v>
      </c>
      <c r="F2319" s="169" t="str">
        <f>iferror(vlookup(C2319,'Master data'!$A$2:$C$29,2,0),"-/-")</f>
        <v>Chi phí hành chính</v>
      </c>
    </row>
    <row r="2320" ht="21.0" customHeight="1">
      <c r="A2320" s="165" t="s">
        <v>1586</v>
      </c>
      <c r="B2320" s="172" t="s">
        <v>1194</v>
      </c>
      <c r="C2320" s="167" t="s">
        <v>112</v>
      </c>
      <c r="D2320" s="168">
        <v>394000.0</v>
      </c>
      <c r="E2320" s="169" t="str">
        <f>iferror(vlookup(C2320,'Master data'!$A$2:$C$29,3,0),"-/-")</f>
        <v>Biến phí</v>
      </c>
      <c r="F2320" s="169" t="str">
        <f>iferror(vlookup(C2320,'Master data'!$A$2:$C$29,2,0),"-/-")</f>
        <v>Chi phí hành chính</v>
      </c>
    </row>
    <row r="2321" ht="21.0" customHeight="1">
      <c r="A2321" s="165" t="s">
        <v>1586</v>
      </c>
      <c r="B2321" s="172" t="s">
        <v>344</v>
      </c>
      <c r="C2321" s="167" t="s">
        <v>112</v>
      </c>
      <c r="D2321" s="168">
        <v>30000.0</v>
      </c>
      <c r="E2321" s="169" t="str">
        <f>iferror(vlookup(C2321,'Master data'!$A$2:$C$29,3,0),"-/-")</f>
        <v>Biến phí</v>
      </c>
      <c r="F2321" s="169" t="str">
        <f>iferror(vlookup(C2321,'Master data'!$A$2:$C$29,2,0),"-/-")</f>
        <v>Chi phí hành chính</v>
      </c>
    </row>
    <row r="2322" ht="21.0" customHeight="1">
      <c r="A2322" s="165" t="s">
        <v>1586</v>
      </c>
      <c r="B2322" s="172" t="s">
        <v>1194</v>
      </c>
      <c r="C2322" s="167" t="s">
        <v>112</v>
      </c>
      <c r="D2322" s="168">
        <v>666000.0</v>
      </c>
      <c r="E2322" s="169" t="str">
        <f>iferror(vlookup(C2322,'Master data'!$A$2:$C$29,3,0),"-/-")</f>
        <v>Biến phí</v>
      </c>
      <c r="F2322" s="169" t="str">
        <f>iferror(vlookup(C2322,'Master data'!$A$2:$C$29,2,0),"-/-")</f>
        <v>Chi phí hành chính</v>
      </c>
    </row>
    <row r="2323" ht="21.0" customHeight="1">
      <c r="A2323" s="165" t="s">
        <v>1586</v>
      </c>
      <c r="B2323" s="172" t="s">
        <v>1568</v>
      </c>
      <c r="C2323" s="167" t="s">
        <v>112</v>
      </c>
      <c r="D2323" s="168">
        <v>2000000.0</v>
      </c>
      <c r="E2323" s="169" t="str">
        <f>iferror(vlookup(C2323,'Master data'!$A$2:$C$29,3,0),"-/-")</f>
        <v>Biến phí</v>
      </c>
      <c r="F2323" s="169" t="str">
        <f>iferror(vlookup(C2323,'Master data'!$A$2:$C$29,2,0),"-/-")</f>
        <v>Chi phí hành chính</v>
      </c>
    </row>
    <row r="2324" ht="21.0" customHeight="1">
      <c r="A2324" s="165" t="s">
        <v>1586</v>
      </c>
      <c r="B2324" s="172" t="s">
        <v>1675</v>
      </c>
      <c r="C2324" s="167" t="s">
        <v>112</v>
      </c>
      <c r="D2324" s="168">
        <v>3000000.0</v>
      </c>
      <c r="E2324" s="169" t="str">
        <f>iferror(vlookup(C2324,'Master data'!$A$2:$C$29,3,0),"-/-")</f>
        <v>Biến phí</v>
      </c>
      <c r="F2324" s="169" t="str">
        <f>iferror(vlookup(C2324,'Master data'!$A$2:$C$29,2,0),"-/-")</f>
        <v>Chi phí hành chính</v>
      </c>
    </row>
    <row r="2325" ht="21.0" customHeight="1">
      <c r="A2325" s="165" t="s">
        <v>1586</v>
      </c>
      <c r="B2325" s="172" t="s">
        <v>1194</v>
      </c>
      <c r="C2325" s="167" t="s">
        <v>112</v>
      </c>
      <c r="D2325" s="168">
        <v>736000.0</v>
      </c>
      <c r="E2325" s="169" t="str">
        <f>iferror(vlookup(C2325,'Master data'!$A$2:$C$29,3,0),"-/-")</f>
        <v>Biến phí</v>
      </c>
      <c r="F2325" s="169" t="str">
        <f>iferror(vlookup(C2325,'Master data'!$A$2:$C$29,2,0),"-/-")</f>
        <v>Chi phí hành chính</v>
      </c>
    </row>
    <row r="2326" ht="21.0" customHeight="1">
      <c r="A2326" s="165" t="s">
        <v>1586</v>
      </c>
      <c r="B2326" s="172" t="s">
        <v>290</v>
      </c>
      <c r="C2326" s="167" t="s">
        <v>112</v>
      </c>
      <c r="D2326" s="168">
        <v>140000.0</v>
      </c>
      <c r="E2326" s="169" t="str">
        <f>iferror(vlookup(C2326,'Master data'!$A$2:$C$29,3,0),"-/-")</f>
        <v>Biến phí</v>
      </c>
      <c r="F2326" s="169" t="str">
        <f>iferror(vlookup(C2326,'Master data'!$A$2:$C$29,2,0),"-/-")</f>
        <v>Chi phí hành chính</v>
      </c>
    </row>
    <row r="2327" ht="21.0" customHeight="1">
      <c r="A2327" s="165" t="s">
        <v>1586</v>
      </c>
      <c r="B2327" s="172" t="s">
        <v>1194</v>
      </c>
      <c r="C2327" s="167" t="s">
        <v>112</v>
      </c>
      <c r="D2327" s="168">
        <v>453000.0</v>
      </c>
      <c r="E2327" s="169" t="str">
        <f>iferror(vlookup(C2327,'Master data'!$A$2:$C$29,3,0),"-/-")</f>
        <v>Biến phí</v>
      </c>
      <c r="F2327" s="169" t="str">
        <f>iferror(vlookup(C2327,'Master data'!$A$2:$C$29,2,0),"-/-")</f>
        <v>Chi phí hành chính</v>
      </c>
    </row>
    <row r="2328" ht="21.0" customHeight="1">
      <c r="A2328" s="165" t="s">
        <v>1586</v>
      </c>
      <c r="B2328" s="172" t="s">
        <v>290</v>
      </c>
      <c r="C2328" s="167" t="s">
        <v>112</v>
      </c>
      <c r="D2328" s="168">
        <v>75000.0</v>
      </c>
      <c r="E2328" s="169" t="str">
        <f>iferror(vlookup(C2328,'Master data'!$A$2:$C$29,3,0),"-/-")</f>
        <v>Biến phí</v>
      </c>
      <c r="F2328" s="169" t="str">
        <f>iferror(vlookup(C2328,'Master data'!$A$2:$C$29,2,0),"-/-")</f>
        <v>Chi phí hành chính</v>
      </c>
    </row>
    <row r="2329" ht="21.0" customHeight="1">
      <c r="A2329" s="165" t="s">
        <v>1586</v>
      </c>
      <c r="B2329" s="172" t="s">
        <v>1194</v>
      </c>
      <c r="C2329" s="167" t="s">
        <v>112</v>
      </c>
      <c r="D2329" s="168">
        <v>333000.0</v>
      </c>
      <c r="E2329" s="169" t="str">
        <f>iferror(vlookup(C2329,'Master data'!$A$2:$C$29,3,0),"-/-")</f>
        <v>Biến phí</v>
      </c>
      <c r="F2329" s="169" t="str">
        <f>iferror(vlookup(C2329,'Master data'!$A$2:$C$29,2,0),"-/-")</f>
        <v>Chi phí hành chính</v>
      </c>
    </row>
    <row r="2330" ht="21.0" customHeight="1">
      <c r="A2330" s="165" t="s">
        <v>1586</v>
      </c>
      <c r="B2330" s="172" t="s">
        <v>1568</v>
      </c>
      <c r="C2330" s="167" t="s">
        <v>112</v>
      </c>
      <c r="D2330" s="168">
        <v>2000000.0</v>
      </c>
      <c r="E2330" s="169" t="str">
        <f>iferror(vlookup(C2330,'Master data'!$A$2:$C$29,3,0),"-/-")</f>
        <v>Biến phí</v>
      </c>
      <c r="F2330" s="169" t="str">
        <f>iferror(vlookup(C2330,'Master data'!$A$2:$C$29,2,0),"-/-")</f>
        <v>Chi phí hành chính</v>
      </c>
    </row>
    <row r="2331" ht="21.0" customHeight="1">
      <c r="A2331" s="165" t="s">
        <v>1586</v>
      </c>
      <c r="B2331" s="172" t="s">
        <v>1194</v>
      </c>
      <c r="C2331" s="167" t="s">
        <v>112</v>
      </c>
      <c r="D2331" s="168">
        <v>115000.0</v>
      </c>
      <c r="E2331" s="169" t="str">
        <f>iferror(vlookup(C2331,'Master data'!$A$2:$C$29,3,0),"-/-")</f>
        <v>Biến phí</v>
      </c>
      <c r="F2331" s="169" t="str">
        <f>iferror(vlookup(C2331,'Master data'!$A$2:$C$29,2,0),"-/-")</f>
        <v>Chi phí hành chính</v>
      </c>
    </row>
    <row r="2332" ht="21.0" customHeight="1">
      <c r="A2332" s="165" t="s">
        <v>1586</v>
      </c>
      <c r="B2332" s="172" t="s">
        <v>290</v>
      </c>
      <c r="C2332" s="167" t="s">
        <v>112</v>
      </c>
      <c r="D2332" s="168">
        <v>65000.0</v>
      </c>
      <c r="E2332" s="169" t="str">
        <f>iferror(vlookup(C2332,'Master data'!$A$2:$C$29,3,0),"-/-")</f>
        <v>Biến phí</v>
      </c>
      <c r="F2332" s="169" t="str">
        <f>iferror(vlookup(C2332,'Master data'!$A$2:$C$29,2,0),"-/-")</f>
        <v>Chi phí hành chính</v>
      </c>
    </row>
    <row r="2333" ht="21.0" customHeight="1">
      <c r="A2333" s="165" t="s">
        <v>1586</v>
      </c>
      <c r="B2333" s="172" t="s">
        <v>1194</v>
      </c>
      <c r="C2333" s="167" t="s">
        <v>112</v>
      </c>
      <c r="D2333" s="168">
        <v>1080000.0</v>
      </c>
      <c r="E2333" s="169" t="str">
        <f>iferror(vlookup(C2333,'Master data'!$A$2:$C$29,3,0),"-/-")</f>
        <v>Biến phí</v>
      </c>
      <c r="F2333" s="169" t="str">
        <f>iferror(vlookup(C2333,'Master data'!$A$2:$C$29,2,0),"-/-")</f>
        <v>Chi phí hành chính</v>
      </c>
    </row>
    <row r="2334" ht="21.0" customHeight="1">
      <c r="A2334" s="165" t="s">
        <v>1586</v>
      </c>
      <c r="B2334" s="172" t="s">
        <v>1676</v>
      </c>
      <c r="C2334" s="167" t="s">
        <v>112</v>
      </c>
      <c r="D2334" s="168">
        <v>1000000.0</v>
      </c>
      <c r="E2334" s="169" t="str">
        <f>iferror(vlookup(C2334,'Master data'!$A$2:$C$29,3,0),"-/-")</f>
        <v>Biến phí</v>
      </c>
      <c r="F2334" s="169" t="str">
        <f>iferror(vlookup(C2334,'Master data'!$A$2:$C$29,2,0),"-/-")</f>
        <v>Chi phí hành chính</v>
      </c>
    </row>
    <row r="2335" ht="21.0" customHeight="1">
      <c r="A2335" s="165" t="s">
        <v>1586</v>
      </c>
      <c r="B2335" s="172" t="s">
        <v>1194</v>
      </c>
      <c r="C2335" s="167" t="s">
        <v>112</v>
      </c>
      <c r="D2335" s="168">
        <v>167000.0</v>
      </c>
      <c r="E2335" s="169" t="str">
        <f>iferror(vlookup(C2335,'Master data'!$A$2:$C$29,3,0),"-/-")</f>
        <v>Biến phí</v>
      </c>
      <c r="F2335" s="169" t="str">
        <f>iferror(vlookup(C2335,'Master data'!$A$2:$C$29,2,0),"-/-")</f>
        <v>Chi phí hành chính</v>
      </c>
    </row>
    <row r="2336" ht="21.0" customHeight="1">
      <c r="A2336" s="165" t="s">
        <v>1586</v>
      </c>
      <c r="B2336" s="172" t="s">
        <v>1194</v>
      </c>
      <c r="C2336" s="167" t="s">
        <v>112</v>
      </c>
      <c r="D2336" s="168">
        <v>40000.0</v>
      </c>
      <c r="E2336" s="169" t="str">
        <f>iferror(vlookup(C2336,'Master data'!$A$2:$C$29,3,0),"-/-")</f>
        <v>Biến phí</v>
      </c>
      <c r="F2336" s="169" t="str">
        <f>iferror(vlookup(C2336,'Master data'!$A$2:$C$29,2,0),"-/-")</f>
        <v>Chi phí hành chính</v>
      </c>
    </row>
    <row r="2337" ht="21.0" customHeight="1">
      <c r="A2337" s="165" t="s">
        <v>1586</v>
      </c>
      <c r="B2337" s="172" t="s">
        <v>290</v>
      </c>
      <c r="C2337" s="167" t="s">
        <v>112</v>
      </c>
      <c r="D2337" s="168">
        <v>50000.0</v>
      </c>
      <c r="E2337" s="169" t="str">
        <f>iferror(vlookup(C2337,'Master data'!$A$2:$C$29,3,0),"-/-")</f>
        <v>Biến phí</v>
      </c>
      <c r="F2337" s="169" t="str">
        <f>iferror(vlookup(C2337,'Master data'!$A$2:$C$29,2,0),"-/-")</f>
        <v>Chi phí hành chính</v>
      </c>
    </row>
    <row r="2338" ht="21.0" customHeight="1">
      <c r="A2338" s="165" t="s">
        <v>1586</v>
      </c>
      <c r="B2338" s="172" t="s">
        <v>1677</v>
      </c>
      <c r="C2338" s="167" t="s">
        <v>112</v>
      </c>
      <c r="D2338" s="168">
        <v>1000000.0</v>
      </c>
      <c r="E2338" s="169" t="str">
        <f>iferror(vlookup(C2338,'Master data'!$A$2:$C$29,3,0),"-/-")</f>
        <v>Biến phí</v>
      </c>
      <c r="F2338" s="169" t="str">
        <f>iferror(vlookup(C2338,'Master data'!$A$2:$C$29,2,0),"-/-")</f>
        <v>Chi phí hành chính</v>
      </c>
    </row>
    <row r="2339" ht="21.0" customHeight="1">
      <c r="A2339" s="165" t="s">
        <v>1586</v>
      </c>
      <c r="B2339" s="172" t="s">
        <v>1194</v>
      </c>
      <c r="C2339" s="167" t="s">
        <v>112</v>
      </c>
      <c r="D2339" s="168">
        <v>152000.0</v>
      </c>
      <c r="E2339" s="169" t="str">
        <f>iferror(vlookup(C2339,'Master data'!$A$2:$C$29,3,0),"-/-")</f>
        <v>Biến phí</v>
      </c>
      <c r="F2339" s="169" t="str">
        <f>iferror(vlookup(C2339,'Master data'!$A$2:$C$29,2,0),"-/-")</f>
        <v>Chi phí hành chính</v>
      </c>
    </row>
    <row r="2340" ht="21.0" customHeight="1">
      <c r="A2340" s="165" t="s">
        <v>1586</v>
      </c>
      <c r="B2340" s="172" t="s">
        <v>1678</v>
      </c>
      <c r="C2340" s="167" t="s">
        <v>112</v>
      </c>
      <c r="D2340" s="168">
        <v>800000.0</v>
      </c>
      <c r="E2340" s="169" t="str">
        <f>iferror(vlookup(C2340,'Master data'!$A$2:$C$29,3,0),"-/-")</f>
        <v>Biến phí</v>
      </c>
      <c r="F2340" s="169" t="str">
        <f>iferror(vlookup(C2340,'Master data'!$A$2:$C$29,2,0),"-/-")</f>
        <v>Chi phí hành chính</v>
      </c>
    </row>
    <row r="2341" ht="21.0" customHeight="1">
      <c r="A2341" s="165" t="s">
        <v>1586</v>
      </c>
      <c r="B2341" s="172" t="s">
        <v>290</v>
      </c>
      <c r="C2341" s="167" t="s">
        <v>112</v>
      </c>
      <c r="D2341" s="168">
        <v>35000.0</v>
      </c>
      <c r="E2341" s="169" t="str">
        <f>iferror(vlookup(C2341,'Master data'!$A$2:$C$29,3,0),"-/-")</f>
        <v>Biến phí</v>
      </c>
      <c r="F2341" s="169" t="str">
        <f>iferror(vlookup(C2341,'Master data'!$A$2:$C$29,2,0),"-/-")</f>
        <v>Chi phí hành chính</v>
      </c>
    </row>
    <row r="2342" ht="21.0" customHeight="1">
      <c r="A2342" s="165" t="s">
        <v>1586</v>
      </c>
      <c r="B2342" s="172" t="s">
        <v>1194</v>
      </c>
      <c r="C2342" s="167" t="s">
        <v>112</v>
      </c>
      <c r="D2342" s="168">
        <v>742000.0</v>
      </c>
      <c r="E2342" s="169" t="str">
        <f>iferror(vlookup(C2342,'Master data'!$A$2:$C$29,3,0),"-/-")</f>
        <v>Biến phí</v>
      </c>
      <c r="F2342" s="169" t="str">
        <f>iferror(vlookup(C2342,'Master data'!$A$2:$C$29,2,0),"-/-")</f>
        <v>Chi phí hành chính</v>
      </c>
    </row>
    <row r="2343" ht="21.0" customHeight="1">
      <c r="A2343" s="165" t="s">
        <v>1586</v>
      </c>
      <c r="B2343" s="172" t="s">
        <v>1568</v>
      </c>
      <c r="C2343" s="167" t="s">
        <v>112</v>
      </c>
      <c r="D2343" s="168">
        <v>2000000.0</v>
      </c>
      <c r="E2343" s="169" t="str">
        <f>iferror(vlookup(C2343,'Master data'!$A$2:$C$29,3,0),"-/-")</f>
        <v>Biến phí</v>
      </c>
      <c r="F2343" s="169" t="str">
        <f>iferror(vlookup(C2343,'Master data'!$A$2:$C$29,2,0),"-/-")</f>
        <v>Chi phí hành chính</v>
      </c>
    </row>
    <row r="2344" ht="21.0" customHeight="1">
      <c r="A2344" s="165" t="s">
        <v>1586</v>
      </c>
      <c r="B2344" s="172" t="s">
        <v>1194</v>
      </c>
      <c r="C2344" s="167" t="s">
        <v>112</v>
      </c>
      <c r="D2344" s="168">
        <v>1492000.0</v>
      </c>
      <c r="E2344" s="169" t="str">
        <f>iferror(vlookup(C2344,'Master data'!$A$2:$C$29,3,0),"-/-")</f>
        <v>Biến phí</v>
      </c>
      <c r="F2344" s="169" t="str">
        <f>iferror(vlookup(C2344,'Master data'!$A$2:$C$29,2,0),"-/-")</f>
        <v>Chi phí hành chính</v>
      </c>
    </row>
    <row r="2345" ht="21.0" customHeight="1">
      <c r="A2345" s="165" t="s">
        <v>1586</v>
      </c>
      <c r="B2345" s="172" t="s">
        <v>1194</v>
      </c>
      <c r="C2345" s="167" t="s">
        <v>112</v>
      </c>
      <c r="D2345" s="168">
        <v>353000.0</v>
      </c>
      <c r="E2345" s="169" t="str">
        <f>iferror(vlookup(C2345,'Master data'!$A$2:$C$29,3,0),"-/-")</f>
        <v>Biến phí</v>
      </c>
      <c r="F2345" s="169" t="str">
        <f>iferror(vlookup(C2345,'Master data'!$A$2:$C$29,2,0),"-/-")</f>
        <v>Chi phí hành chính</v>
      </c>
    </row>
    <row r="2346" ht="21.0" customHeight="1">
      <c r="A2346" s="165" t="s">
        <v>1586</v>
      </c>
      <c r="B2346" s="172" t="s">
        <v>1679</v>
      </c>
      <c r="C2346" s="167" t="s">
        <v>112</v>
      </c>
      <c r="D2346" s="168">
        <v>500000.0</v>
      </c>
      <c r="E2346" s="169" t="str">
        <f>iferror(vlookup(C2346,'Master data'!$A$2:$C$29,3,0),"-/-")</f>
        <v>Biến phí</v>
      </c>
      <c r="F2346" s="169" t="str">
        <f>iferror(vlookup(C2346,'Master data'!$A$2:$C$29,2,0),"-/-")</f>
        <v>Chi phí hành chính</v>
      </c>
    </row>
    <row r="2347" ht="21.0" customHeight="1">
      <c r="A2347" s="165" t="s">
        <v>1586</v>
      </c>
      <c r="B2347" s="172" t="s">
        <v>1194</v>
      </c>
      <c r="C2347" s="167" t="s">
        <v>112</v>
      </c>
      <c r="D2347" s="168">
        <v>642000.0</v>
      </c>
      <c r="E2347" s="169" t="str">
        <f>iferror(vlookup(C2347,'Master data'!$A$2:$C$29,3,0),"-/-")</f>
        <v>Biến phí</v>
      </c>
      <c r="F2347" s="169" t="str">
        <f>iferror(vlookup(C2347,'Master data'!$A$2:$C$29,2,0),"-/-")</f>
        <v>Chi phí hành chính</v>
      </c>
    </row>
    <row r="2348" ht="21.0" customHeight="1">
      <c r="A2348" s="165" t="s">
        <v>1586</v>
      </c>
      <c r="B2348" s="172" t="s">
        <v>491</v>
      </c>
      <c r="C2348" s="167" t="s">
        <v>112</v>
      </c>
      <c r="D2348" s="168">
        <v>1000000.0</v>
      </c>
      <c r="E2348" s="169" t="str">
        <f>iferror(vlookup(C2348,'Master data'!$A$2:$C$29,3,0),"-/-")</f>
        <v>Biến phí</v>
      </c>
      <c r="F2348" s="169" t="str">
        <f>iferror(vlookup(C2348,'Master data'!$A$2:$C$29,2,0),"-/-")</f>
        <v>Chi phí hành chính</v>
      </c>
    </row>
    <row r="2349" ht="21.0" customHeight="1">
      <c r="A2349" s="165" t="s">
        <v>1586</v>
      </c>
      <c r="B2349" s="172" t="s">
        <v>1194</v>
      </c>
      <c r="C2349" s="167" t="s">
        <v>112</v>
      </c>
      <c r="D2349" s="168">
        <v>483000.0</v>
      </c>
      <c r="E2349" s="169" t="str">
        <f>iferror(vlookup(C2349,'Master data'!$A$2:$C$29,3,0),"-/-")</f>
        <v>Biến phí</v>
      </c>
      <c r="F2349" s="169" t="str">
        <f>iferror(vlookup(C2349,'Master data'!$A$2:$C$29,2,0),"-/-")</f>
        <v>Chi phí hành chính</v>
      </c>
    </row>
    <row r="2350" ht="21.0" customHeight="1">
      <c r="A2350" s="165" t="s">
        <v>1586</v>
      </c>
      <c r="B2350" s="172" t="s">
        <v>343</v>
      </c>
      <c r="C2350" s="167" t="s">
        <v>112</v>
      </c>
      <c r="D2350" s="168">
        <v>2000000.0</v>
      </c>
      <c r="E2350" s="169" t="str">
        <f>iferror(vlookup(C2350,'Master data'!$A$2:$C$29,3,0),"-/-")</f>
        <v>Biến phí</v>
      </c>
      <c r="F2350" s="169" t="str">
        <f>iferror(vlookup(C2350,'Master data'!$A$2:$C$29,2,0),"-/-")</f>
        <v>Chi phí hành chính</v>
      </c>
    </row>
    <row r="2351" ht="21.0" customHeight="1">
      <c r="A2351" s="165" t="s">
        <v>1586</v>
      </c>
      <c r="B2351" s="172" t="s">
        <v>1194</v>
      </c>
      <c r="C2351" s="167" t="s">
        <v>112</v>
      </c>
      <c r="D2351" s="168">
        <v>258000.0</v>
      </c>
      <c r="E2351" s="169" t="str">
        <f>iferror(vlookup(C2351,'Master data'!$A$2:$C$29,3,0),"-/-")</f>
        <v>Biến phí</v>
      </c>
      <c r="F2351" s="169" t="str">
        <f>iferror(vlookup(C2351,'Master data'!$A$2:$C$29,2,0),"-/-")</f>
        <v>Chi phí hành chính</v>
      </c>
    </row>
    <row r="2352" ht="21.0" customHeight="1">
      <c r="A2352" s="165" t="s">
        <v>1586</v>
      </c>
      <c r="B2352" s="172" t="s">
        <v>343</v>
      </c>
      <c r="C2352" s="167" t="s">
        <v>112</v>
      </c>
      <c r="D2352" s="168">
        <v>500000.0</v>
      </c>
      <c r="E2352" s="169" t="str">
        <f>iferror(vlookup(C2352,'Master data'!$A$2:$C$29,3,0),"-/-")</f>
        <v>Biến phí</v>
      </c>
      <c r="F2352" s="169" t="str">
        <f>iferror(vlookup(C2352,'Master data'!$A$2:$C$29,2,0),"-/-")</f>
        <v>Chi phí hành chính</v>
      </c>
    </row>
    <row r="2353" ht="21.0" customHeight="1">
      <c r="A2353" s="165" t="s">
        <v>1586</v>
      </c>
      <c r="B2353" s="172" t="s">
        <v>1194</v>
      </c>
      <c r="C2353" s="167" t="s">
        <v>112</v>
      </c>
      <c r="D2353" s="168">
        <v>246000.0</v>
      </c>
      <c r="E2353" s="169" t="str">
        <f>iferror(vlookup(C2353,'Master data'!$A$2:$C$29,3,0),"-/-")</f>
        <v>Biến phí</v>
      </c>
      <c r="F2353" s="169" t="str">
        <f>iferror(vlookup(C2353,'Master data'!$A$2:$C$29,2,0),"-/-")</f>
        <v>Chi phí hành chính</v>
      </c>
    </row>
    <row r="2354" ht="21.0" customHeight="1">
      <c r="A2354" s="165" t="s">
        <v>1586</v>
      </c>
      <c r="B2354" s="172" t="s">
        <v>1680</v>
      </c>
      <c r="C2354" s="167" t="s">
        <v>112</v>
      </c>
      <c r="D2354" s="168">
        <v>77000.0</v>
      </c>
      <c r="E2354" s="169" t="str">
        <f>iferror(vlookup(C2354,'Master data'!$A$2:$C$29,3,0),"-/-")</f>
        <v>Biến phí</v>
      </c>
      <c r="F2354" s="169" t="str">
        <f>iferror(vlookup(C2354,'Master data'!$A$2:$C$29,2,0),"-/-")</f>
        <v>Chi phí hành chính</v>
      </c>
    </row>
    <row r="2355" ht="21.0" customHeight="1">
      <c r="A2355" s="165" t="s">
        <v>1586</v>
      </c>
      <c r="B2355" s="172" t="s">
        <v>1194</v>
      </c>
      <c r="C2355" s="167" t="s">
        <v>112</v>
      </c>
      <c r="D2355" s="168">
        <v>2295000.0</v>
      </c>
      <c r="E2355" s="169" t="str">
        <f>iferror(vlookup(C2355,'Master data'!$A$2:$C$29,3,0),"-/-")</f>
        <v>Biến phí</v>
      </c>
      <c r="F2355" s="169" t="str">
        <f>iferror(vlookup(C2355,'Master data'!$A$2:$C$29,2,0),"-/-")</f>
        <v>Chi phí hành chính</v>
      </c>
    </row>
    <row r="2356" ht="21.0" customHeight="1">
      <c r="A2356" s="165" t="s">
        <v>1586</v>
      </c>
      <c r="B2356" s="172" t="s">
        <v>1681</v>
      </c>
      <c r="C2356" s="167" t="s">
        <v>112</v>
      </c>
      <c r="D2356" s="168">
        <v>1000000.0</v>
      </c>
      <c r="E2356" s="169" t="str">
        <f>iferror(vlookup(C2356,'Master data'!$A$2:$C$29,3,0),"-/-")</f>
        <v>Biến phí</v>
      </c>
      <c r="F2356" s="169" t="str">
        <f>iferror(vlookup(C2356,'Master data'!$A$2:$C$29,2,0),"-/-")</f>
        <v>Chi phí hành chính</v>
      </c>
    </row>
    <row r="2357" ht="21.0" customHeight="1">
      <c r="A2357" s="165" t="s">
        <v>1586</v>
      </c>
      <c r="B2357" s="172" t="s">
        <v>344</v>
      </c>
      <c r="C2357" s="167" t="s">
        <v>112</v>
      </c>
      <c r="D2357" s="168">
        <v>50000.0</v>
      </c>
      <c r="E2357" s="169" t="str">
        <f>iferror(vlookup(C2357,'Master data'!$A$2:$C$29,3,0),"-/-")</f>
        <v>Biến phí</v>
      </c>
      <c r="F2357" s="169" t="str">
        <f>iferror(vlookup(C2357,'Master data'!$A$2:$C$29,2,0),"-/-")</f>
        <v>Chi phí hành chính</v>
      </c>
    </row>
    <row r="2358" ht="21.0" customHeight="1">
      <c r="A2358" s="165" t="s">
        <v>1586</v>
      </c>
      <c r="B2358" s="172" t="s">
        <v>1194</v>
      </c>
      <c r="C2358" s="167" t="s">
        <v>112</v>
      </c>
      <c r="D2358" s="168">
        <v>20000.0</v>
      </c>
      <c r="E2358" s="169" t="str">
        <f>iferror(vlookup(C2358,'Master data'!$A$2:$C$29,3,0),"-/-")</f>
        <v>Biến phí</v>
      </c>
      <c r="F2358" s="169" t="str">
        <f>iferror(vlookup(C2358,'Master data'!$A$2:$C$29,2,0),"-/-")</f>
        <v>Chi phí hành chính</v>
      </c>
    </row>
    <row r="2359" ht="21.0" customHeight="1">
      <c r="A2359" s="165" t="s">
        <v>1586</v>
      </c>
      <c r="B2359" s="172" t="s">
        <v>1676</v>
      </c>
      <c r="C2359" s="167" t="s">
        <v>112</v>
      </c>
      <c r="D2359" s="168">
        <v>1000000.0</v>
      </c>
      <c r="E2359" s="169" t="str">
        <f>iferror(vlookup(C2359,'Master data'!$A$2:$C$29,3,0),"-/-")</f>
        <v>Biến phí</v>
      </c>
      <c r="F2359" s="169" t="str">
        <f>iferror(vlookup(C2359,'Master data'!$A$2:$C$29,2,0),"-/-")</f>
        <v>Chi phí hành chính</v>
      </c>
    </row>
    <row r="2360" ht="21.0" customHeight="1">
      <c r="A2360" s="165" t="s">
        <v>1586</v>
      </c>
      <c r="B2360" s="172" t="s">
        <v>290</v>
      </c>
      <c r="C2360" s="167" t="s">
        <v>112</v>
      </c>
      <c r="D2360" s="168">
        <v>30000.0</v>
      </c>
      <c r="E2360" s="169" t="str">
        <f>iferror(vlookup(C2360,'Master data'!$A$2:$C$29,3,0),"-/-")</f>
        <v>Biến phí</v>
      </c>
      <c r="F2360" s="169" t="str">
        <f>iferror(vlookup(C2360,'Master data'!$A$2:$C$29,2,0),"-/-")</f>
        <v>Chi phí hành chính</v>
      </c>
    </row>
    <row r="2361" ht="21.0" customHeight="1">
      <c r="A2361" s="165" t="s">
        <v>1586</v>
      </c>
      <c r="B2361" s="172" t="s">
        <v>1194</v>
      </c>
      <c r="C2361" s="167" t="s">
        <v>112</v>
      </c>
      <c r="D2361" s="168">
        <v>804000.0</v>
      </c>
      <c r="E2361" s="169" t="str">
        <f>iferror(vlookup(C2361,'Master data'!$A$2:$C$29,3,0),"-/-")</f>
        <v>Biến phí</v>
      </c>
      <c r="F2361" s="169" t="str">
        <f>iferror(vlookup(C2361,'Master data'!$A$2:$C$29,2,0),"-/-")</f>
        <v>Chi phí hành chính</v>
      </c>
    </row>
    <row r="2362" ht="21.0" customHeight="1">
      <c r="A2362" s="165" t="s">
        <v>1586</v>
      </c>
      <c r="B2362" s="172" t="s">
        <v>1194</v>
      </c>
      <c r="C2362" s="167" t="s">
        <v>112</v>
      </c>
      <c r="D2362" s="168">
        <v>321000.0</v>
      </c>
      <c r="E2362" s="169" t="str">
        <f>iferror(vlookup(C2362,'Master data'!$A$2:$C$29,3,0),"-/-")</f>
        <v>Biến phí</v>
      </c>
      <c r="F2362" s="169" t="str">
        <f>iferror(vlookup(C2362,'Master data'!$A$2:$C$29,2,0),"-/-")</f>
        <v>Chi phí hành chính</v>
      </c>
    </row>
    <row r="2363" ht="21.0" customHeight="1">
      <c r="A2363" s="165" t="s">
        <v>1586</v>
      </c>
      <c r="B2363" s="172" t="s">
        <v>290</v>
      </c>
      <c r="C2363" s="167" t="s">
        <v>112</v>
      </c>
      <c r="D2363" s="168">
        <v>30000.0</v>
      </c>
      <c r="E2363" s="169" t="str">
        <f>iferror(vlookup(C2363,'Master data'!$A$2:$C$29,3,0),"-/-")</f>
        <v>Biến phí</v>
      </c>
      <c r="F2363" s="169" t="str">
        <f>iferror(vlookup(C2363,'Master data'!$A$2:$C$29,2,0),"-/-")</f>
        <v>Chi phí hành chính</v>
      </c>
    </row>
    <row r="2364" ht="21.0" customHeight="1">
      <c r="A2364" s="165" t="s">
        <v>1586</v>
      </c>
      <c r="B2364" s="172" t="s">
        <v>1682</v>
      </c>
      <c r="C2364" s="167" t="s">
        <v>112</v>
      </c>
      <c r="D2364" s="168">
        <v>168000.0</v>
      </c>
      <c r="E2364" s="169" t="str">
        <f>iferror(vlookup(C2364,'Master data'!$A$2:$C$29,3,0),"-/-")</f>
        <v>Biến phí</v>
      </c>
      <c r="F2364" s="169" t="str">
        <f>iferror(vlookup(C2364,'Master data'!$A$2:$C$29,2,0),"-/-")</f>
        <v>Chi phí hành chính</v>
      </c>
    </row>
    <row r="2365" ht="21.0" customHeight="1">
      <c r="A2365" s="165" t="s">
        <v>1586</v>
      </c>
      <c r="B2365" s="172" t="s">
        <v>1683</v>
      </c>
      <c r="C2365" s="167" t="s">
        <v>112</v>
      </c>
      <c r="D2365" s="168">
        <v>47000.0</v>
      </c>
      <c r="E2365" s="169" t="str">
        <f>iferror(vlookup(C2365,'Master data'!$A$2:$C$29,3,0),"-/-")</f>
        <v>Biến phí</v>
      </c>
      <c r="F2365" s="169" t="str">
        <f>iferror(vlookup(C2365,'Master data'!$A$2:$C$29,2,0),"-/-")</f>
        <v>Chi phí hành chính</v>
      </c>
    </row>
    <row r="2366" ht="21.0" customHeight="1">
      <c r="A2366" s="165" t="s">
        <v>1586</v>
      </c>
      <c r="B2366" s="172" t="s">
        <v>343</v>
      </c>
      <c r="C2366" s="167" t="s">
        <v>112</v>
      </c>
      <c r="D2366" s="168">
        <v>2000000.0</v>
      </c>
      <c r="E2366" s="169" t="str">
        <f>iferror(vlookup(C2366,'Master data'!$A$2:$C$29,3,0),"-/-")</f>
        <v>Biến phí</v>
      </c>
      <c r="F2366" s="169" t="str">
        <f>iferror(vlookup(C2366,'Master data'!$A$2:$C$29,2,0),"-/-")</f>
        <v>Chi phí hành chính</v>
      </c>
    </row>
    <row r="2367" ht="21.0" customHeight="1">
      <c r="A2367" s="165" t="s">
        <v>1586</v>
      </c>
      <c r="B2367" s="172" t="s">
        <v>290</v>
      </c>
      <c r="C2367" s="167" t="s">
        <v>112</v>
      </c>
      <c r="D2367" s="168">
        <v>30000.0</v>
      </c>
      <c r="E2367" s="169" t="str">
        <f>iferror(vlookup(C2367,'Master data'!$A$2:$C$29,3,0),"-/-")</f>
        <v>Biến phí</v>
      </c>
      <c r="F2367" s="169" t="str">
        <f>iferror(vlookup(C2367,'Master data'!$A$2:$C$29,2,0),"-/-")</f>
        <v>Chi phí hành chính</v>
      </c>
    </row>
    <row r="2368" ht="21.0" customHeight="1">
      <c r="A2368" s="165" t="s">
        <v>1586</v>
      </c>
      <c r="B2368" s="172" t="s">
        <v>876</v>
      </c>
      <c r="C2368" s="167" t="s">
        <v>95</v>
      </c>
      <c r="D2368" s="168">
        <v>9.0E8</v>
      </c>
      <c r="E2368" s="169" t="str">
        <f>iferror(vlookup(C2368,'Master data'!$A$2:$C$29,3,0),"-/-")</f>
        <v>Biến phí</v>
      </c>
      <c r="F2368" s="169" t="str">
        <f>iferror(vlookup(C2368,'Master data'!$A$2:$C$29,2,0),"-/-")</f>
        <v>Chi phí bán hàng</v>
      </c>
    </row>
    <row r="2369" ht="21.0" customHeight="1">
      <c r="A2369" s="165" t="s">
        <v>1586</v>
      </c>
      <c r="B2369" s="172" t="s">
        <v>1684</v>
      </c>
      <c r="C2369" s="167" t="s">
        <v>112</v>
      </c>
      <c r="D2369" s="168">
        <v>3.6E7</v>
      </c>
      <c r="E2369" s="169" t="str">
        <f>iferror(vlookup(C2369,'Master data'!$A$2:$C$29,3,0),"-/-")</f>
        <v>Biến phí</v>
      </c>
      <c r="F2369" s="169" t="str">
        <f>iferror(vlookup(C2369,'Master data'!$A$2:$C$29,2,0),"-/-")</f>
        <v>Chi phí hành chính</v>
      </c>
    </row>
    <row r="2370" ht="21.0" customHeight="1">
      <c r="A2370" s="165" t="s">
        <v>1586</v>
      </c>
      <c r="B2370" s="172" t="s">
        <v>1685</v>
      </c>
      <c r="C2370" s="167" t="s">
        <v>123</v>
      </c>
      <c r="D2370" s="168">
        <v>2.2E7</v>
      </c>
      <c r="E2370" s="169" t="str">
        <f>iferror(vlookup(C2370,'Master data'!$A$2:$C$29,3,0),"-/-")</f>
        <v>Định phí</v>
      </c>
      <c r="F2370" s="169" t="str">
        <f>iferror(vlookup(C2370,'Master data'!$A$2:$C$29,2,0),"-/-")</f>
        <v>Chi phí QLDN</v>
      </c>
    </row>
    <row r="2371" ht="21.0" customHeight="1">
      <c r="A2371" s="165" t="s">
        <v>1586</v>
      </c>
      <c r="B2371" s="172" t="s">
        <v>927</v>
      </c>
      <c r="C2371" s="167" t="s">
        <v>120</v>
      </c>
      <c r="D2371" s="168">
        <v>5.75E7</v>
      </c>
      <c r="E2371" s="169" t="str">
        <f>iferror(vlookup(C2371,'Master data'!$A$2:$C$29,3,0),"-/-")</f>
        <v>Định phí</v>
      </c>
      <c r="F2371" s="169" t="str">
        <f>iferror(vlookup(C2371,'Master data'!$A$2:$C$29,2,0),"-/-")</f>
        <v>Chi phí QLDN</v>
      </c>
    </row>
    <row r="2372" ht="21.0" customHeight="1">
      <c r="A2372" s="165" t="s">
        <v>1586</v>
      </c>
      <c r="B2372" s="172" t="s">
        <v>1686</v>
      </c>
      <c r="C2372" s="167" t="s">
        <v>120</v>
      </c>
      <c r="D2372" s="168">
        <v>2.0146E7</v>
      </c>
      <c r="E2372" s="169" t="str">
        <f>iferror(vlookup(C2372,'Master data'!$A$2:$C$29,3,0),"-/-")</f>
        <v>Định phí</v>
      </c>
      <c r="F2372" s="169" t="str">
        <f>iferror(vlookup(C2372,'Master data'!$A$2:$C$29,2,0),"-/-")</f>
        <v>Chi phí QLDN</v>
      </c>
    </row>
    <row r="2373" ht="21.0" customHeight="1">
      <c r="A2373" s="165" t="s">
        <v>1586</v>
      </c>
      <c r="B2373" s="172" t="s">
        <v>1687</v>
      </c>
      <c r="C2373" s="167" t="s">
        <v>112</v>
      </c>
      <c r="D2373" s="168">
        <v>2345000.0</v>
      </c>
      <c r="E2373" s="169" t="str">
        <f>iferror(vlookup(C2373,'Master data'!$A$2:$C$29,3,0),"-/-")</f>
        <v>Biến phí</v>
      </c>
      <c r="F2373" s="169" t="str">
        <f>iferror(vlookup(C2373,'Master data'!$A$2:$C$29,2,0),"-/-")</f>
        <v>Chi phí hành chính</v>
      </c>
    </row>
    <row r="2374" ht="21.0" customHeight="1">
      <c r="A2374" s="165" t="s">
        <v>1586</v>
      </c>
      <c r="B2374" s="172" t="s">
        <v>1124</v>
      </c>
      <c r="C2374" s="167" t="s">
        <v>116</v>
      </c>
      <c r="D2374" s="168">
        <v>1.2733E7</v>
      </c>
      <c r="E2374" s="169" t="str">
        <f>iferror(vlookup(C2374,'Master data'!$A$2:$C$29,3,0),"-/-")</f>
        <v>Định phí</v>
      </c>
      <c r="F2374" s="169" t="str">
        <f>iferror(vlookup(C2374,'Master data'!$A$2:$C$29,2,0),"-/-")</f>
        <v>Chi phí hành chính</v>
      </c>
    </row>
    <row r="2375" ht="21.0" customHeight="1">
      <c r="A2375" s="165" t="s">
        <v>1586</v>
      </c>
      <c r="B2375" s="172" t="s">
        <v>363</v>
      </c>
      <c r="C2375" s="167" t="s">
        <v>121</v>
      </c>
      <c r="D2375" s="168">
        <v>6000000.0</v>
      </c>
      <c r="E2375" s="169" t="str">
        <f>iferror(vlookup(C2375,'Master data'!$A$2:$C$29,3,0),"-/-")</f>
        <v>Định phí</v>
      </c>
      <c r="F2375" s="169" t="str">
        <f>iferror(vlookup(C2375,'Master data'!$A$2:$C$29,2,0),"-/-")</f>
        <v>Chi phí QLDN</v>
      </c>
    </row>
    <row r="2376" ht="21.0" customHeight="1">
      <c r="A2376" s="165" t="s">
        <v>1586</v>
      </c>
      <c r="B2376" s="172" t="s">
        <v>1048</v>
      </c>
      <c r="C2376" s="167" t="s">
        <v>116</v>
      </c>
      <c r="D2376" s="168">
        <v>4471000.0</v>
      </c>
      <c r="E2376" s="169" t="str">
        <f>iferror(vlookup(C2376,'Master data'!$A$2:$C$29,3,0),"-/-")</f>
        <v>Định phí</v>
      </c>
      <c r="F2376" s="169" t="str">
        <f>iferror(vlookup(C2376,'Master data'!$A$2:$C$29,2,0),"-/-")</f>
        <v>Chi phí hành chính</v>
      </c>
    </row>
    <row r="2377" ht="21.0" customHeight="1">
      <c r="A2377" s="165" t="s">
        <v>1586</v>
      </c>
      <c r="B2377" s="172" t="s">
        <v>1688</v>
      </c>
      <c r="C2377" s="167" t="s">
        <v>121</v>
      </c>
      <c r="D2377" s="168">
        <v>2.210816E7</v>
      </c>
      <c r="E2377" s="169" t="str">
        <f>iferror(vlookup(C2377,'Master data'!$A$2:$C$29,3,0),"-/-")</f>
        <v>Định phí</v>
      </c>
      <c r="F2377" s="169" t="str">
        <f>iferror(vlookup(C2377,'Master data'!$A$2:$C$29,2,0),"-/-")</f>
        <v>Chi phí QLDN</v>
      </c>
    </row>
    <row r="2378" ht="21.0" customHeight="1">
      <c r="A2378" s="165" t="s">
        <v>1586</v>
      </c>
      <c r="B2378" s="172" t="s">
        <v>1689</v>
      </c>
      <c r="C2378" s="167" t="s">
        <v>111</v>
      </c>
      <c r="D2378" s="168">
        <v>1.75E7</v>
      </c>
      <c r="E2378" s="169" t="str">
        <f>iferror(vlookup(C2378,'Master data'!$A$2:$C$29,3,0),"-/-")</f>
        <v>Định phí</v>
      </c>
      <c r="F2378" s="169" t="str">
        <f>iferror(vlookup(C2378,'Master data'!$A$2:$C$29,2,0),"-/-")</f>
        <v>Chi phí khác</v>
      </c>
    </row>
    <row r="2379" ht="21.0" customHeight="1">
      <c r="A2379" s="165" t="s">
        <v>1586</v>
      </c>
      <c r="B2379" s="172" t="s">
        <v>1690</v>
      </c>
      <c r="C2379" s="167" t="s">
        <v>99</v>
      </c>
      <c r="D2379" s="168">
        <v>310000.0</v>
      </c>
      <c r="E2379" s="169" t="str">
        <f>iferror(vlookup(C2379,'Master data'!$A$2:$C$29,3,0),"-/-")</f>
        <v>Biến phí</v>
      </c>
      <c r="F2379" s="169" t="str">
        <f>iferror(vlookup(C2379,'Master data'!$A$2:$C$29,2,0),"-/-")</f>
        <v>Chi phí giá vốn</v>
      </c>
    </row>
    <row r="2380" ht="21.0" customHeight="1">
      <c r="A2380" s="165" t="s">
        <v>1586</v>
      </c>
      <c r="B2380" s="172" t="s">
        <v>1691</v>
      </c>
      <c r="C2380" s="167" t="s">
        <v>99</v>
      </c>
      <c r="D2380" s="168">
        <v>2.67E7</v>
      </c>
      <c r="E2380" s="169" t="str">
        <f>iferror(vlookup(C2380,'Master data'!$A$2:$C$29,3,0),"-/-")</f>
        <v>Biến phí</v>
      </c>
      <c r="F2380" s="169" t="str">
        <f>iferror(vlookup(C2380,'Master data'!$A$2:$C$29,2,0),"-/-")</f>
        <v>Chi phí giá vốn</v>
      </c>
    </row>
    <row r="2381" ht="21.0" customHeight="1">
      <c r="A2381" s="165" t="s">
        <v>1586</v>
      </c>
      <c r="B2381" s="172" t="s">
        <v>1692</v>
      </c>
      <c r="C2381" s="167" t="s">
        <v>99</v>
      </c>
      <c r="D2381" s="168">
        <v>1.78E7</v>
      </c>
      <c r="E2381" s="169" t="str">
        <f>iferror(vlookup(C2381,'Master data'!$A$2:$C$29,3,0),"-/-")</f>
        <v>Biến phí</v>
      </c>
      <c r="F2381" s="169" t="str">
        <f>iferror(vlookup(C2381,'Master data'!$A$2:$C$29,2,0),"-/-")</f>
        <v>Chi phí giá vốn</v>
      </c>
    </row>
    <row r="2382" ht="21.0" customHeight="1">
      <c r="A2382" s="165" t="s">
        <v>1586</v>
      </c>
      <c r="B2382" s="172" t="s">
        <v>1693</v>
      </c>
      <c r="C2382" s="167" t="s">
        <v>99</v>
      </c>
      <c r="D2382" s="168">
        <v>5650000.0</v>
      </c>
      <c r="E2382" s="169" t="str">
        <f>iferror(vlookup(C2382,'Master data'!$A$2:$C$29,3,0),"-/-")</f>
        <v>Biến phí</v>
      </c>
      <c r="F2382" s="169" t="str">
        <f>iferror(vlookup(C2382,'Master data'!$A$2:$C$29,2,0),"-/-")</f>
        <v>Chi phí giá vốn</v>
      </c>
    </row>
    <row r="2383" ht="21.0" customHeight="1">
      <c r="A2383" s="165" t="s">
        <v>1586</v>
      </c>
      <c r="B2383" s="172" t="s">
        <v>1694</v>
      </c>
      <c r="C2383" s="167" t="s">
        <v>99</v>
      </c>
      <c r="D2383" s="168">
        <v>1.02888E8</v>
      </c>
      <c r="E2383" s="169" t="str">
        <f>iferror(vlookup(C2383,'Master data'!$A$2:$C$29,3,0),"-/-")</f>
        <v>Biến phí</v>
      </c>
      <c r="F2383" s="169" t="str">
        <f>iferror(vlookup(C2383,'Master data'!$A$2:$C$29,2,0),"-/-")</f>
        <v>Chi phí giá vốn</v>
      </c>
    </row>
    <row r="2384" ht="21.0" customHeight="1">
      <c r="A2384" s="165" t="s">
        <v>1586</v>
      </c>
      <c r="B2384" s="172" t="s">
        <v>1695</v>
      </c>
      <c r="C2384" s="167" t="s">
        <v>99</v>
      </c>
      <c r="D2384" s="168">
        <v>3751000.0</v>
      </c>
      <c r="E2384" s="169" t="str">
        <f>iferror(vlookup(C2384,'Master data'!$A$2:$C$29,3,0),"-/-")</f>
        <v>Biến phí</v>
      </c>
      <c r="F2384" s="169" t="str">
        <f>iferror(vlookup(C2384,'Master data'!$A$2:$C$29,2,0),"-/-")</f>
        <v>Chi phí giá vốn</v>
      </c>
    </row>
    <row r="2385" ht="21.0" customHeight="1">
      <c r="A2385" s="165" t="s">
        <v>1586</v>
      </c>
      <c r="B2385" s="172" t="s">
        <v>1696</v>
      </c>
      <c r="C2385" s="167" t="s">
        <v>70</v>
      </c>
      <c r="D2385" s="168">
        <v>5.0E7</v>
      </c>
      <c r="E2385" s="169" t="str">
        <f>iferror(vlookup(C2385,'Master data'!$A$2:$C$29,3,0),"-/-")</f>
        <v>Chi phí khác</v>
      </c>
      <c r="F2385" s="169" t="str">
        <f>iferror(vlookup(C2385,'Master data'!$A$2:$C$29,2,0),"-/-")</f>
        <v>Chi phí khác</v>
      </c>
    </row>
    <row r="2386" ht="21.0" customHeight="1">
      <c r="A2386" s="165" t="s">
        <v>1586</v>
      </c>
      <c r="B2386" s="172" t="s">
        <v>1697</v>
      </c>
      <c r="C2386" s="167" t="s">
        <v>70</v>
      </c>
      <c r="D2386" s="168">
        <v>4600000.0</v>
      </c>
      <c r="E2386" s="169" t="str">
        <f>iferror(vlookup(C2386,'Master data'!$A$2:$C$29,3,0),"-/-")</f>
        <v>Chi phí khác</v>
      </c>
      <c r="F2386" s="169" t="str">
        <f>iferror(vlookup(C2386,'Master data'!$A$2:$C$29,2,0),"-/-")</f>
        <v>Chi phí khác</v>
      </c>
    </row>
    <row r="2387" ht="21.0" customHeight="1">
      <c r="A2387" s="165" t="s">
        <v>1586</v>
      </c>
      <c r="B2387" s="172" t="s">
        <v>1698</v>
      </c>
      <c r="C2387" s="167" t="s">
        <v>70</v>
      </c>
      <c r="D2387" s="168">
        <v>2.5E7</v>
      </c>
      <c r="E2387" s="169" t="str">
        <f>iferror(vlookup(C2387,'Master data'!$A$2:$C$29,3,0),"-/-")</f>
        <v>Chi phí khác</v>
      </c>
      <c r="F2387" s="169" t="str">
        <f>iferror(vlookup(C2387,'Master data'!$A$2:$C$29,2,0),"-/-")</f>
        <v>Chi phí khác</v>
      </c>
    </row>
    <row r="2388" ht="21.0" customHeight="1">
      <c r="A2388" s="165" t="s">
        <v>1586</v>
      </c>
      <c r="B2388" s="172" t="s">
        <v>1699</v>
      </c>
      <c r="C2388" s="167" t="s">
        <v>70</v>
      </c>
      <c r="D2388" s="168">
        <v>1.65135E7</v>
      </c>
      <c r="E2388" s="169" t="str">
        <f>iferror(vlookup(C2388,'Master data'!$A$2:$C$29,3,0),"-/-")</f>
        <v>Chi phí khác</v>
      </c>
      <c r="F2388" s="169" t="str">
        <f>iferror(vlookup(C2388,'Master data'!$A$2:$C$29,2,0),"-/-")</f>
        <v>Chi phí khác</v>
      </c>
    </row>
    <row r="2389" ht="21.0" customHeight="1">
      <c r="A2389" s="165" t="s">
        <v>1586</v>
      </c>
      <c r="B2389" s="172" t="s">
        <v>1700</v>
      </c>
      <c r="C2389" s="167" t="s">
        <v>70</v>
      </c>
      <c r="D2389" s="168">
        <v>1.83E7</v>
      </c>
      <c r="E2389" s="169" t="str">
        <f>iferror(vlookup(C2389,'Master data'!$A$2:$C$29,3,0),"-/-")</f>
        <v>Chi phí khác</v>
      </c>
      <c r="F2389" s="169" t="str">
        <f>iferror(vlookup(C2389,'Master data'!$A$2:$C$29,2,0),"-/-")</f>
        <v>Chi phí khác</v>
      </c>
    </row>
    <row r="2390" ht="21.0" customHeight="1">
      <c r="A2390" s="165" t="s">
        <v>1586</v>
      </c>
      <c r="B2390" s="172" t="s">
        <v>586</v>
      </c>
      <c r="C2390" s="167" t="s">
        <v>102</v>
      </c>
      <c r="D2390" s="168">
        <v>6.7513E8</v>
      </c>
      <c r="E2390" s="169" t="str">
        <f>iferror(vlookup(C2390,'Master data'!$A$2:$C$29,3,0),"-/-")</f>
        <v>Biến phí</v>
      </c>
      <c r="F2390" s="169" t="str">
        <f>iferror(vlookup(C2390,'Master data'!$A$2:$C$29,2,0),"-/-")</f>
        <v>Chi phí giá vốn</v>
      </c>
    </row>
    <row r="2391" ht="21.0" customHeight="1">
      <c r="A2391" s="165" t="s">
        <v>1586</v>
      </c>
      <c r="B2391" s="172" t="s">
        <v>1701</v>
      </c>
      <c r="C2391" s="167" t="s">
        <v>111</v>
      </c>
      <c r="D2391" s="168">
        <v>5.0E8</v>
      </c>
      <c r="E2391" s="169" t="str">
        <f>iferror(vlookup(C2391,'Master data'!$A$2:$C$29,3,0),"-/-")</f>
        <v>Định phí</v>
      </c>
      <c r="F2391" s="169" t="str">
        <f>iferror(vlookup(C2391,'Master data'!$A$2:$C$29,2,0),"-/-")</f>
        <v>Chi phí khác</v>
      </c>
    </row>
    <row r="2392" ht="21.0" customHeight="1">
      <c r="A2392" s="165" t="s">
        <v>1702</v>
      </c>
      <c r="B2392" s="172" t="s">
        <v>1703</v>
      </c>
      <c r="C2392" s="167" t="s">
        <v>109</v>
      </c>
      <c r="D2392" s="168">
        <v>3.82756995E8</v>
      </c>
      <c r="E2392" s="169" t="str">
        <f>iferror(vlookup(C2392,'Master data'!$A$2:$C$29,3,0),"-/-")</f>
        <v>Định phí</v>
      </c>
      <c r="F2392" s="169" t="str">
        <f>iferror(vlookup(C2392,'Master data'!$A$2:$C$29,2,0),"-/-")</f>
        <v>Chi phí QLDN</v>
      </c>
    </row>
    <row r="2393" ht="21.0" customHeight="1">
      <c r="A2393" s="165" t="s">
        <v>1702</v>
      </c>
      <c r="B2393" s="172" t="s">
        <v>1704</v>
      </c>
      <c r="C2393" s="167" t="s">
        <v>17</v>
      </c>
      <c r="D2393" s="168">
        <v>1.055407132E9</v>
      </c>
      <c r="E2393" s="169" t="str">
        <f>iferror(vlookup(C2393,'Master data'!$A$2:$C$29,3,0),"-/-")</f>
        <v>Biến phí</v>
      </c>
      <c r="F2393" s="169" t="str">
        <f>iferror(vlookup(C2393,'Master data'!$A$2:$C$29,2,0),"-/-")</f>
        <v>Chi phí bán hàng</v>
      </c>
    </row>
    <row r="2394" ht="21.0" customHeight="1">
      <c r="A2394" s="165" t="s">
        <v>1702</v>
      </c>
      <c r="B2394" s="172" t="s">
        <v>1501</v>
      </c>
      <c r="C2394" s="167" t="s">
        <v>112</v>
      </c>
      <c r="D2394" s="168">
        <v>1840000.0</v>
      </c>
      <c r="E2394" s="169" t="str">
        <f>iferror(vlookup(C2394,'Master data'!$A$2:$C$29,3,0),"-/-")</f>
        <v>Biến phí</v>
      </c>
      <c r="F2394" s="169" t="str">
        <f>iferror(vlookup(C2394,'Master data'!$A$2:$C$29,2,0),"-/-")</f>
        <v>Chi phí hành chính</v>
      </c>
    </row>
    <row r="2395" ht="21.0" customHeight="1">
      <c r="A2395" s="165" t="s">
        <v>1702</v>
      </c>
      <c r="B2395" s="172" t="s">
        <v>748</v>
      </c>
      <c r="C2395" s="167" t="s">
        <v>112</v>
      </c>
      <c r="D2395" s="168">
        <v>150000.0</v>
      </c>
      <c r="E2395" s="169" t="str">
        <f>iferror(vlookup(C2395,'Master data'!$A$2:$C$29,3,0),"-/-")</f>
        <v>Biến phí</v>
      </c>
      <c r="F2395" s="169" t="str">
        <f>iferror(vlookup(C2395,'Master data'!$A$2:$C$29,2,0),"-/-")</f>
        <v>Chi phí hành chính</v>
      </c>
    </row>
    <row r="2396" ht="21.0" customHeight="1">
      <c r="A2396" s="165" t="s">
        <v>1702</v>
      </c>
      <c r="B2396" s="172" t="s">
        <v>387</v>
      </c>
      <c r="C2396" s="167" t="s">
        <v>112</v>
      </c>
      <c r="D2396" s="168">
        <v>225000.0</v>
      </c>
      <c r="E2396" s="169" t="str">
        <f>iferror(vlookup(C2396,'Master data'!$A$2:$C$29,3,0),"-/-")</f>
        <v>Biến phí</v>
      </c>
      <c r="F2396" s="169" t="str">
        <f>iferror(vlookup(C2396,'Master data'!$A$2:$C$29,2,0),"-/-")</f>
        <v>Chi phí hành chính</v>
      </c>
    </row>
    <row r="2397" ht="21.0" customHeight="1">
      <c r="A2397" s="165" t="s">
        <v>1702</v>
      </c>
      <c r="B2397" s="172" t="s">
        <v>608</v>
      </c>
      <c r="C2397" s="167" t="s">
        <v>112</v>
      </c>
      <c r="D2397" s="168">
        <v>70000.0</v>
      </c>
      <c r="E2397" s="169" t="str">
        <f>iferror(vlookup(C2397,'Master data'!$A$2:$C$29,3,0),"-/-")</f>
        <v>Biến phí</v>
      </c>
      <c r="F2397" s="169" t="str">
        <f>iferror(vlookup(C2397,'Master data'!$A$2:$C$29,2,0),"-/-")</f>
        <v>Chi phí hành chính</v>
      </c>
    </row>
    <row r="2398" ht="21.0" customHeight="1">
      <c r="A2398" s="165" t="s">
        <v>1702</v>
      </c>
      <c r="B2398" s="172" t="s">
        <v>747</v>
      </c>
      <c r="C2398" s="167" t="s">
        <v>112</v>
      </c>
      <c r="D2398" s="168">
        <v>215000.0</v>
      </c>
      <c r="E2398" s="169" t="str">
        <f>iferror(vlookup(C2398,'Master data'!$A$2:$C$29,3,0),"-/-")</f>
        <v>Biến phí</v>
      </c>
      <c r="F2398" s="169" t="str">
        <f>iferror(vlookup(C2398,'Master data'!$A$2:$C$29,2,0),"-/-")</f>
        <v>Chi phí hành chính</v>
      </c>
    </row>
    <row r="2399" ht="21.0" customHeight="1">
      <c r="A2399" s="165" t="s">
        <v>1702</v>
      </c>
      <c r="B2399" s="172" t="s">
        <v>991</v>
      </c>
      <c r="C2399" s="167" t="s">
        <v>112</v>
      </c>
      <c r="D2399" s="168">
        <v>30000.0</v>
      </c>
      <c r="E2399" s="169" t="str">
        <f>iferror(vlookup(C2399,'Master data'!$A$2:$C$29,3,0),"-/-")</f>
        <v>Biến phí</v>
      </c>
      <c r="F2399" s="169" t="str">
        <f>iferror(vlookup(C2399,'Master data'!$A$2:$C$29,2,0),"-/-")</f>
        <v>Chi phí hành chính</v>
      </c>
    </row>
    <row r="2400" ht="21.0" customHeight="1">
      <c r="A2400" s="165" t="s">
        <v>1702</v>
      </c>
      <c r="B2400" s="172" t="s">
        <v>444</v>
      </c>
      <c r="C2400" s="167" t="s">
        <v>112</v>
      </c>
      <c r="D2400" s="168">
        <v>275000.0</v>
      </c>
      <c r="E2400" s="169" t="str">
        <f>iferror(vlookup(C2400,'Master data'!$A$2:$C$29,3,0),"-/-")</f>
        <v>Biến phí</v>
      </c>
      <c r="F2400" s="169" t="str">
        <f>iferror(vlookup(C2400,'Master data'!$A$2:$C$29,2,0),"-/-")</f>
        <v>Chi phí hành chính</v>
      </c>
    </row>
    <row r="2401" ht="21.0" customHeight="1">
      <c r="A2401" s="165" t="s">
        <v>1702</v>
      </c>
      <c r="B2401" s="172" t="s">
        <v>1501</v>
      </c>
      <c r="C2401" s="167" t="s">
        <v>112</v>
      </c>
      <c r="D2401" s="168">
        <v>1840000.0</v>
      </c>
      <c r="E2401" s="169" t="str">
        <f>iferror(vlookup(C2401,'Master data'!$A$2:$C$29,3,0),"-/-")</f>
        <v>Biến phí</v>
      </c>
      <c r="F2401" s="169" t="str">
        <f>iferror(vlookup(C2401,'Master data'!$A$2:$C$29,2,0),"-/-")</f>
        <v>Chi phí hành chính</v>
      </c>
    </row>
    <row r="2402" ht="21.0" customHeight="1">
      <c r="A2402" s="165" t="s">
        <v>1702</v>
      </c>
      <c r="B2402" s="172" t="s">
        <v>747</v>
      </c>
      <c r="C2402" s="167" t="s">
        <v>112</v>
      </c>
      <c r="D2402" s="168">
        <v>213000.0</v>
      </c>
      <c r="E2402" s="169" t="str">
        <f>iferror(vlookup(C2402,'Master data'!$A$2:$C$29,3,0),"-/-")</f>
        <v>Biến phí</v>
      </c>
      <c r="F2402" s="169" t="str">
        <f>iferror(vlookup(C2402,'Master data'!$A$2:$C$29,2,0),"-/-")</f>
        <v>Chi phí hành chính</v>
      </c>
    </row>
    <row r="2403" ht="21.0" customHeight="1">
      <c r="A2403" s="165" t="s">
        <v>1702</v>
      </c>
      <c r="B2403" s="172" t="s">
        <v>1296</v>
      </c>
      <c r="C2403" s="167" t="s">
        <v>112</v>
      </c>
      <c r="D2403" s="168">
        <v>5756000.0</v>
      </c>
      <c r="E2403" s="169" t="str">
        <f>iferror(vlookup(C2403,'Master data'!$A$2:$C$29,3,0),"-/-")</f>
        <v>Biến phí</v>
      </c>
      <c r="F2403" s="169" t="str">
        <f>iferror(vlookup(C2403,'Master data'!$A$2:$C$29,2,0),"-/-")</f>
        <v>Chi phí hành chính</v>
      </c>
    </row>
    <row r="2404" ht="21.0" customHeight="1">
      <c r="A2404" s="165" t="s">
        <v>1702</v>
      </c>
      <c r="B2404" s="172" t="s">
        <v>1705</v>
      </c>
      <c r="C2404" s="167" t="s">
        <v>112</v>
      </c>
      <c r="D2404" s="168">
        <v>2400000.0</v>
      </c>
      <c r="E2404" s="169" t="str">
        <f>iferror(vlookup(C2404,'Master data'!$A$2:$C$29,3,0),"-/-")</f>
        <v>Biến phí</v>
      </c>
      <c r="F2404" s="169" t="str">
        <f>iferror(vlookup(C2404,'Master data'!$A$2:$C$29,2,0),"-/-")</f>
        <v>Chi phí hành chính</v>
      </c>
    </row>
    <row r="2405" ht="21.0" customHeight="1">
      <c r="A2405" s="165" t="s">
        <v>1702</v>
      </c>
      <c r="B2405" s="172" t="s">
        <v>747</v>
      </c>
      <c r="C2405" s="167" t="s">
        <v>112</v>
      </c>
      <c r="D2405" s="168">
        <v>213000.0</v>
      </c>
      <c r="E2405" s="169" t="str">
        <f>iferror(vlookup(C2405,'Master data'!$A$2:$C$29,3,0),"-/-")</f>
        <v>Biến phí</v>
      </c>
      <c r="F2405" s="169" t="str">
        <f>iferror(vlookup(C2405,'Master data'!$A$2:$C$29,2,0),"-/-")</f>
        <v>Chi phí hành chính</v>
      </c>
    </row>
    <row r="2406" ht="21.0" customHeight="1">
      <c r="A2406" s="165" t="s">
        <v>1702</v>
      </c>
      <c r="B2406" s="172" t="s">
        <v>1706</v>
      </c>
      <c r="C2406" s="167" t="s">
        <v>112</v>
      </c>
      <c r="D2406" s="168">
        <v>1840000.0</v>
      </c>
      <c r="E2406" s="169" t="str">
        <f>iferror(vlookup(C2406,'Master data'!$A$2:$C$29,3,0),"-/-")</f>
        <v>Biến phí</v>
      </c>
      <c r="F2406" s="169" t="str">
        <f>iferror(vlookup(C2406,'Master data'!$A$2:$C$29,2,0),"-/-")</f>
        <v>Chi phí hành chính</v>
      </c>
    </row>
    <row r="2407" ht="21.0" customHeight="1">
      <c r="A2407" s="165" t="s">
        <v>1702</v>
      </c>
      <c r="B2407" s="172" t="s">
        <v>1707</v>
      </c>
      <c r="C2407" s="167" t="s">
        <v>112</v>
      </c>
      <c r="D2407" s="168">
        <v>495000.0</v>
      </c>
      <c r="E2407" s="169" t="str">
        <f>iferror(vlookup(C2407,'Master data'!$A$2:$C$29,3,0),"-/-")</f>
        <v>Biến phí</v>
      </c>
      <c r="F2407" s="169" t="str">
        <f>iferror(vlookup(C2407,'Master data'!$A$2:$C$29,2,0),"-/-")</f>
        <v>Chi phí hành chính</v>
      </c>
    </row>
    <row r="2408" ht="21.0" customHeight="1">
      <c r="A2408" s="165" t="s">
        <v>1702</v>
      </c>
      <c r="B2408" s="172" t="s">
        <v>1434</v>
      </c>
      <c r="C2408" s="167" t="s">
        <v>112</v>
      </c>
      <c r="D2408" s="168">
        <v>170000.0</v>
      </c>
      <c r="E2408" s="169" t="str">
        <f>iferror(vlookup(C2408,'Master data'!$A$2:$C$29,3,0),"-/-")</f>
        <v>Biến phí</v>
      </c>
      <c r="F2408" s="169" t="str">
        <f>iferror(vlookup(C2408,'Master data'!$A$2:$C$29,2,0),"-/-")</f>
        <v>Chi phí hành chính</v>
      </c>
    </row>
    <row r="2409" ht="21.0" customHeight="1">
      <c r="A2409" s="165" t="s">
        <v>1702</v>
      </c>
      <c r="B2409" s="172" t="s">
        <v>1708</v>
      </c>
      <c r="C2409" s="167" t="s">
        <v>112</v>
      </c>
      <c r="D2409" s="168">
        <v>470000.0</v>
      </c>
      <c r="E2409" s="169" t="str">
        <f>iferror(vlookup(C2409,'Master data'!$A$2:$C$29,3,0),"-/-")</f>
        <v>Biến phí</v>
      </c>
      <c r="F2409" s="169" t="str">
        <f>iferror(vlookup(C2409,'Master data'!$A$2:$C$29,2,0),"-/-")</f>
        <v>Chi phí hành chính</v>
      </c>
    </row>
    <row r="2410" ht="21.0" customHeight="1">
      <c r="A2410" s="165" t="s">
        <v>1702</v>
      </c>
      <c r="B2410" s="172" t="s">
        <v>1355</v>
      </c>
      <c r="C2410" s="167" t="s">
        <v>112</v>
      </c>
      <c r="D2410" s="168">
        <v>275000.0</v>
      </c>
      <c r="E2410" s="169" t="str">
        <f>iferror(vlookup(C2410,'Master data'!$A$2:$C$29,3,0),"-/-")</f>
        <v>Biến phí</v>
      </c>
      <c r="F2410" s="169" t="str">
        <f>iferror(vlookup(C2410,'Master data'!$A$2:$C$29,2,0),"-/-")</f>
        <v>Chi phí hành chính</v>
      </c>
    </row>
    <row r="2411" ht="21.0" customHeight="1">
      <c r="A2411" s="165" t="s">
        <v>1702</v>
      </c>
      <c r="B2411" s="172" t="s">
        <v>1709</v>
      </c>
      <c r="C2411" s="167" t="s">
        <v>112</v>
      </c>
      <c r="D2411" s="168">
        <v>60000.0</v>
      </c>
      <c r="E2411" s="169" t="str">
        <f>iferror(vlookup(C2411,'Master data'!$A$2:$C$29,3,0),"-/-")</f>
        <v>Biến phí</v>
      </c>
      <c r="F2411" s="169" t="str">
        <f>iferror(vlookup(C2411,'Master data'!$A$2:$C$29,2,0),"-/-")</f>
        <v>Chi phí hành chính</v>
      </c>
    </row>
    <row r="2412" ht="21.0" customHeight="1">
      <c r="A2412" s="165" t="s">
        <v>1702</v>
      </c>
      <c r="B2412" s="172" t="s">
        <v>1710</v>
      </c>
      <c r="C2412" s="167" t="s">
        <v>112</v>
      </c>
      <c r="D2412" s="168">
        <v>270000.0</v>
      </c>
      <c r="E2412" s="169" t="str">
        <f>iferror(vlookup(C2412,'Master data'!$A$2:$C$29,3,0),"-/-")</f>
        <v>Biến phí</v>
      </c>
      <c r="F2412" s="169" t="str">
        <f>iferror(vlookup(C2412,'Master data'!$A$2:$C$29,2,0),"-/-")</f>
        <v>Chi phí hành chính</v>
      </c>
    </row>
    <row r="2413" ht="21.0" customHeight="1">
      <c r="A2413" s="165" t="s">
        <v>1702</v>
      </c>
      <c r="B2413" s="172" t="s">
        <v>1711</v>
      </c>
      <c r="C2413" s="167" t="s">
        <v>112</v>
      </c>
      <c r="D2413" s="168">
        <v>40000.0</v>
      </c>
      <c r="E2413" s="169" t="str">
        <f>iferror(vlookup(C2413,'Master data'!$A$2:$C$29,3,0),"-/-")</f>
        <v>Biến phí</v>
      </c>
      <c r="F2413" s="169" t="str">
        <f>iferror(vlookup(C2413,'Master data'!$A$2:$C$29,2,0),"-/-")</f>
        <v>Chi phí hành chính</v>
      </c>
    </row>
    <row r="2414" ht="21.0" customHeight="1">
      <c r="A2414" s="165" t="s">
        <v>1702</v>
      </c>
      <c r="B2414" s="172" t="s">
        <v>1501</v>
      </c>
      <c r="C2414" s="167" t="s">
        <v>112</v>
      </c>
      <c r="D2414" s="168">
        <v>1840000.0</v>
      </c>
      <c r="E2414" s="169" t="str">
        <f>iferror(vlookup(C2414,'Master data'!$A$2:$C$29,3,0),"-/-")</f>
        <v>Biến phí</v>
      </c>
      <c r="F2414" s="169" t="str">
        <f>iferror(vlookup(C2414,'Master data'!$A$2:$C$29,2,0),"-/-")</f>
        <v>Chi phí hành chính</v>
      </c>
    </row>
    <row r="2415" ht="21.0" customHeight="1">
      <c r="A2415" s="165" t="s">
        <v>1702</v>
      </c>
      <c r="B2415" s="172" t="s">
        <v>1712</v>
      </c>
      <c r="C2415" s="167" t="s">
        <v>112</v>
      </c>
      <c r="D2415" s="168">
        <v>9600000.0</v>
      </c>
      <c r="E2415" s="169" t="str">
        <f>iferror(vlookup(C2415,'Master data'!$A$2:$C$29,3,0),"-/-")</f>
        <v>Biến phí</v>
      </c>
      <c r="F2415" s="169" t="str">
        <f>iferror(vlookup(C2415,'Master data'!$A$2:$C$29,2,0),"-/-")</f>
        <v>Chi phí hành chính</v>
      </c>
    </row>
    <row r="2416" ht="21.0" customHeight="1">
      <c r="A2416" s="165" t="s">
        <v>1702</v>
      </c>
      <c r="B2416" s="172" t="s">
        <v>673</v>
      </c>
      <c r="C2416" s="167" t="s">
        <v>112</v>
      </c>
      <c r="D2416" s="168">
        <v>2260000.0</v>
      </c>
      <c r="E2416" s="169" t="str">
        <f>iferror(vlookup(C2416,'Master data'!$A$2:$C$29,3,0),"-/-")</f>
        <v>Biến phí</v>
      </c>
      <c r="F2416" s="169" t="str">
        <f>iferror(vlookup(C2416,'Master data'!$A$2:$C$29,2,0),"-/-")</f>
        <v>Chi phí hành chính</v>
      </c>
    </row>
    <row r="2417" ht="21.0" customHeight="1">
      <c r="A2417" s="165" t="s">
        <v>1702</v>
      </c>
      <c r="B2417" s="172" t="s">
        <v>614</v>
      </c>
      <c r="C2417" s="167" t="s">
        <v>112</v>
      </c>
      <c r="D2417" s="168">
        <v>750000.0</v>
      </c>
      <c r="E2417" s="169" t="str">
        <f>iferror(vlookup(C2417,'Master data'!$A$2:$C$29,3,0),"-/-")</f>
        <v>Biến phí</v>
      </c>
      <c r="F2417" s="169" t="str">
        <f>iferror(vlookup(C2417,'Master data'!$A$2:$C$29,2,0),"-/-")</f>
        <v>Chi phí hành chính</v>
      </c>
    </row>
    <row r="2418" ht="21.0" customHeight="1">
      <c r="A2418" s="165" t="s">
        <v>1702</v>
      </c>
      <c r="B2418" s="172" t="s">
        <v>1713</v>
      </c>
      <c r="C2418" s="167" t="s">
        <v>112</v>
      </c>
      <c r="D2418" s="168">
        <v>3100000.0</v>
      </c>
      <c r="E2418" s="169" t="str">
        <f>iferror(vlookup(C2418,'Master data'!$A$2:$C$29,3,0),"-/-")</f>
        <v>Biến phí</v>
      </c>
      <c r="F2418" s="169" t="str">
        <f>iferror(vlookup(C2418,'Master data'!$A$2:$C$29,2,0),"-/-")</f>
        <v>Chi phí hành chính</v>
      </c>
    </row>
    <row r="2419" ht="21.0" customHeight="1">
      <c r="A2419" s="165" t="s">
        <v>1702</v>
      </c>
      <c r="B2419" s="172" t="s">
        <v>1714</v>
      </c>
      <c r="C2419" s="167" t="s">
        <v>112</v>
      </c>
      <c r="D2419" s="168">
        <v>3930000.0</v>
      </c>
      <c r="E2419" s="169" t="str">
        <f>iferror(vlookup(C2419,'Master data'!$A$2:$C$29,3,0),"-/-")</f>
        <v>Biến phí</v>
      </c>
      <c r="F2419" s="169" t="str">
        <f>iferror(vlookup(C2419,'Master data'!$A$2:$C$29,2,0),"-/-")</f>
        <v>Chi phí hành chính</v>
      </c>
    </row>
    <row r="2420" ht="21.0" customHeight="1">
      <c r="A2420" s="165" t="s">
        <v>1702</v>
      </c>
      <c r="B2420" s="172" t="s">
        <v>1715</v>
      </c>
      <c r="C2420" s="167" t="s">
        <v>112</v>
      </c>
      <c r="D2420" s="168">
        <v>560000.0</v>
      </c>
      <c r="E2420" s="169" t="str">
        <f>iferror(vlookup(C2420,'Master data'!$A$2:$C$29,3,0),"-/-")</f>
        <v>Biến phí</v>
      </c>
      <c r="F2420" s="169" t="str">
        <f>iferror(vlookup(C2420,'Master data'!$A$2:$C$29,2,0),"-/-")</f>
        <v>Chi phí hành chính</v>
      </c>
    </row>
    <row r="2421" ht="21.0" customHeight="1">
      <c r="A2421" s="165" t="s">
        <v>1702</v>
      </c>
      <c r="B2421" s="172" t="s">
        <v>1716</v>
      </c>
      <c r="C2421" s="167" t="s">
        <v>95</v>
      </c>
      <c r="D2421" s="168">
        <v>1.4344E7</v>
      </c>
      <c r="E2421" s="169" t="str">
        <f>iferror(vlookup(C2421,'Master data'!$A$2:$C$29,3,0),"-/-")</f>
        <v>Biến phí</v>
      </c>
      <c r="F2421" s="169" t="str">
        <f>iferror(vlookup(C2421,'Master data'!$A$2:$C$29,2,0),"-/-")</f>
        <v>Chi phí bán hàng</v>
      </c>
    </row>
    <row r="2422" ht="21.0" customHeight="1">
      <c r="A2422" s="165" t="s">
        <v>1702</v>
      </c>
      <c r="B2422" s="172" t="s">
        <v>1601</v>
      </c>
      <c r="C2422" s="167" t="s">
        <v>95</v>
      </c>
      <c r="D2422" s="168">
        <v>1.755E7</v>
      </c>
      <c r="E2422" s="169" t="str">
        <f>iferror(vlookup(C2422,'Master data'!$A$2:$C$29,3,0),"-/-")</f>
        <v>Biến phí</v>
      </c>
      <c r="F2422" s="169" t="str">
        <f>iferror(vlookup(C2422,'Master data'!$A$2:$C$29,2,0),"-/-")</f>
        <v>Chi phí bán hàng</v>
      </c>
    </row>
    <row r="2423" ht="21.0" customHeight="1">
      <c r="A2423" s="165" t="s">
        <v>1702</v>
      </c>
      <c r="B2423" s="172" t="s">
        <v>1717</v>
      </c>
      <c r="C2423" s="167" t="s">
        <v>106</v>
      </c>
      <c r="D2423" s="168">
        <v>1.029172E7</v>
      </c>
      <c r="E2423" s="169" t="str">
        <f>iferror(vlookup(C2423,'Master data'!$A$2:$C$29,3,0),"-/-")</f>
        <v>Biến phí</v>
      </c>
      <c r="F2423" s="169" t="str">
        <f>iferror(vlookup(C2423,'Master data'!$A$2:$C$29,2,0),"-/-")</f>
        <v>Chi phí bán hàng</v>
      </c>
    </row>
    <row r="2424" ht="21.0" customHeight="1">
      <c r="A2424" s="165" t="s">
        <v>1702</v>
      </c>
      <c r="B2424" s="172" t="s">
        <v>1718</v>
      </c>
      <c r="C2424" s="167" t="s">
        <v>95</v>
      </c>
      <c r="D2424" s="168">
        <v>2.53E7</v>
      </c>
      <c r="E2424" s="169" t="str">
        <f>iferror(vlookup(C2424,'Master data'!$A$2:$C$29,3,0),"-/-")</f>
        <v>Biến phí</v>
      </c>
      <c r="F2424" s="169" t="str">
        <f>iferror(vlookup(C2424,'Master data'!$A$2:$C$29,2,0),"-/-")</f>
        <v>Chi phí bán hàng</v>
      </c>
    </row>
    <row r="2425" ht="21.0" customHeight="1">
      <c r="A2425" s="165" t="s">
        <v>1702</v>
      </c>
      <c r="B2425" s="172" t="s">
        <v>1025</v>
      </c>
      <c r="C2425" s="167" t="s">
        <v>112</v>
      </c>
      <c r="D2425" s="168">
        <v>769000.0</v>
      </c>
      <c r="E2425" s="169" t="str">
        <f>iferror(vlookup(C2425,'Master data'!$A$2:$C$29,3,0),"-/-")</f>
        <v>Biến phí</v>
      </c>
      <c r="F2425" s="169" t="str">
        <f>iferror(vlookup(C2425,'Master data'!$A$2:$C$29,2,0),"-/-")</f>
        <v>Chi phí hành chính</v>
      </c>
    </row>
    <row r="2426" ht="21.0" customHeight="1">
      <c r="A2426" s="165" t="s">
        <v>1702</v>
      </c>
      <c r="B2426" s="172" t="s">
        <v>1719</v>
      </c>
      <c r="C2426" s="167" t="s">
        <v>112</v>
      </c>
      <c r="D2426" s="168">
        <v>1200000.0</v>
      </c>
      <c r="E2426" s="169" t="str">
        <f>iferror(vlookup(C2426,'Master data'!$A$2:$C$29,3,0),"-/-")</f>
        <v>Biến phí</v>
      </c>
      <c r="F2426" s="169" t="str">
        <f>iferror(vlookup(C2426,'Master data'!$A$2:$C$29,2,0),"-/-")</f>
        <v>Chi phí hành chính</v>
      </c>
    </row>
    <row r="2427" ht="21.0" customHeight="1">
      <c r="A2427" s="165" t="s">
        <v>1702</v>
      </c>
      <c r="B2427" s="172" t="s">
        <v>1720</v>
      </c>
      <c r="C2427" s="167" t="s">
        <v>112</v>
      </c>
      <c r="D2427" s="168">
        <v>655000.0</v>
      </c>
      <c r="E2427" s="169" t="str">
        <f>iferror(vlookup(C2427,'Master data'!$A$2:$C$29,3,0),"-/-")</f>
        <v>Biến phí</v>
      </c>
      <c r="F2427" s="169" t="str">
        <f>iferror(vlookup(C2427,'Master data'!$A$2:$C$29,2,0),"-/-")</f>
        <v>Chi phí hành chính</v>
      </c>
    </row>
    <row r="2428" ht="21.0" customHeight="1">
      <c r="A2428" s="165" t="s">
        <v>1702</v>
      </c>
      <c r="B2428" s="172" t="s">
        <v>1721</v>
      </c>
      <c r="C2428" s="167" t="s">
        <v>112</v>
      </c>
      <c r="D2428" s="168">
        <v>1.2E7</v>
      </c>
      <c r="E2428" s="169" t="str">
        <f>iferror(vlookup(C2428,'Master data'!$A$2:$C$29,3,0),"-/-")</f>
        <v>Biến phí</v>
      </c>
      <c r="F2428" s="169" t="str">
        <f>iferror(vlookup(C2428,'Master data'!$A$2:$C$29,2,0),"-/-")</f>
        <v>Chi phí hành chính</v>
      </c>
    </row>
    <row r="2429" ht="21.0" customHeight="1">
      <c r="A2429" s="165" t="s">
        <v>1702</v>
      </c>
      <c r="B2429" s="172" t="s">
        <v>1722</v>
      </c>
      <c r="C2429" s="167" t="s">
        <v>112</v>
      </c>
      <c r="D2429" s="168">
        <v>3500000.0</v>
      </c>
      <c r="E2429" s="169" t="str">
        <f>iferror(vlookup(C2429,'Master data'!$A$2:$C$29,3,0),"-/-")</f>
        <v>Biến phí</v>
      </c>
      <c r="F2429" s="169" t="str">
        <f>iferror(vlookup(C2429,'Master data'!$A$2:$C$29,2,0),"-/-")</f>
        <v>Chi phí hành chính</v>
      </c>
    </row>
    <row r="2430" ht="21.0" customHeight="1">
      <c r="A2430" s="165" t="s">
        <v>1702</v>
      </c>
      <c r="B2430" s="172" t="s">
        <v>1723</v>
      </c>
      <c r="C2430" s="167" t="s">
        <v>926</v>
      </c>
      <c r="D2430" s="168">
        <v>1.15E7</v>
      </c>
      <c r="E2430" s="169" t="str">
        <f>iferror(vlookup(C2430,'Master data'!$A$2:$C$29,3,0),"-/-")</f>
        <v>Định phí</v>
      </c>
      <c r="F2430" s="169" t="str">
        <f>iferror(vlookup(C2430,'Master data'!$A$2:$C$29,2,0),"-/-")</f>
        <v>Chi phí hành chính</v>
      </c>
    </row>
    <row r="2431" ht="21.0" customHeight="1">
      <c r="A2431" s="165" t="s">
        <v>1702</v>
      </c>
      <c r="B2431" s="172" t="s">
        <v>1036</v>
      </c>
      <c r="C2431" s="167" t="s">
        <v>112</v>
      </c>
      <c r="D2431" s="168">
        <v>100000.0</v>
      </c>
      <c r="E2431" s="169" t="str">
        <f>iferror(vlookup(C2431,'Master data'!$A$2:$C$29,3,0),"-/-")</f>
        <v>Biến phí</v>
      </c>
      <c r="F2431" s="169" t="str">
        <f>iferror(vlookup(C2431,'Master data'!$A$2:$C$29,2,0),"-/-")</f>
        <v>Chi phí hành chính</v>
      </c>
    </row>
    <row r="2432" ht="21.0" customHeight="1">
      <c r="A2432" s="165" t="s">
        <v>1702</v>
      </c>
      <c r="B2432" s="172" t="s">
        <v>1724</v>
      </c>
      <c r="C2432" s="167" t="s">
        <v>112</v>
      </c>
      <c r="D2432" s="168">
        <v>1200000.0</v>
      </c>
      <c r="E2432" s="169" t="str">
        <f>iferror(vlookup(C2432,'Master data'!$A$2:$C$29,3,0),"-/-")</f>
        <v>Biến phí</v>
      </c>
      <c r="F2432" s="169" t="str">
        <f>iferror(vlookup(C2432,'Master data'!$A$2:$C$29,2,0),"-/-")</f>
        <v>Chi phí hành chính</v>
      </c>
    </row>
    <row r="2433" ht="21.0" customHeight="1">
      <c r="A2433" s="165" t="s">
        <v>1702</v>
      </c>
      <c r="B2433" s="172" t="s">
        <v>1381</v>
      </c>
      <c r="C2433" s="167" t="s">
        <v>112</v>
      </c>
      <c r="D2433" s="168">
        <v>60000.0</v>
      </c>
      <c r="E2433" s="169" t="str">
        <f>iferror(vlookup(C2433,'Master data'!$A$2:$C$29,3,0),"-/-")</f>
        <v>Biến phí</v>
      </c>
      <c r="F2433" s="169" t="str">
        <f>iferror(vlookup(C2433,'Master data'!$A$2:$C$29,2,0),"-/-")</f>
        <v>Chi phí hành chính</v>
      </c>
    </row>
    <row r="2434" ht="21.0" customHeight="1">
      <c r="A2434" s="165" t="s">
        <v>1702</v>
      </c>
      <c r="B2434" s="172" t="s">
        <v>1725</v>
      </c>
      <c r="C2434" s="167" t="s">
        <v>112</v>
      </c>
      <c r="D2434" s="168">
        <v>200000.0</v>
      </c>
      <c r="E2434" s="169" t="str">
        <f>iferror(vlookup(C2434,'Master data'!$A$2:$C$29,3,0),"-/-")</f>
        <v>Biến phí</v>
      </c>
      <c r="F2434" s="169" t="str">
        <f>iferror(vlookup(C2434,'Master data'!$A$2:$C$29,2,0),"-/-")</f>
        <v>Chi phí hành chính</v>
      </c>
    </row>
    <row r="2435" ht="21.0" customHeight="1">
      <c r="A2435" s="165" t="s">
        <v>1702</v>
      </c>
      <c r="B2435" s="172" t="s">
        <v>1726</v>
      </c>
      <c r="C2435" s="167" t="s">
        <v>112</v>
      </c>
      <c r="D2435" s="168">
        <v>3580000.0</v>
      </c>
      <c r="E2435" s="169" t="str">
        <f>iferror(vlookup(C2435,'Master data'!$A$2:$C$29,3,0),"-/-")</f>
        <v>Biến phí</v>
      </c>
      <c r="F2435" s="169" t="str">
        <f>iferror(vlookup(C2435,'Master data'!$A$2:$C$29,2,0),"-/-")</f>
        <v>Chi phí hành chính</v>
      </c>
    </row>
    <row r="2436" ht="21.0" customHeight="1">
      <c r="A2436" s="165" t="s">
        <v>1702</v>
      </c>
      <c r="B2436" s="172" t="s">
        <v>627</v>
      </c>
      <c r="C2436" s="167" t="s">
        <v>112</v>
      </c>
      <c r="D2436" s="168">
        <v>105000.0</v>
      </c>
      <c r="E2436" s="169" t="str">
        <f>iferror(vlookup(C2436,'Master data'!$A$2:$C$29,3,0),"-/-")</f>
        <v>Biến phí</v>
      </c>
      <c r="F2436" s="169" t="str">
        <f>iferror(vlookup(C2436,'Master data'!$A$2:$C$29,2,0),"-/-")</f>
        <v>Chi phí hành chính</v>
      </c>
    </row>
    <row r="2437" ht="21.0" customHeight="1">
      <c r="A2437" s="165" t="s">
        <v>1702</v>
      </c>
      <c r="B2437" s="172" t="s">
        <v>1727</v>
      </c>
      <c r="C2437" s="167" t="s">
        <v>112</v>
      </c>
      <c r="D2437" s="168">
        <v>226000.0</v>
      </c>
      <c r="E2437" s="169" t="str">
        <f>iferror(vlookup(C2437,'Master data'!$A$2:$C$29,3,0),"-/-")</f>
        <v>Biến phí</v>
      </c>
      <c r="F2437" s="169" t="str">
        <f>iferror(vlookup(C2437,'Master data'!$A$2:$C$29,2,0),"-/-")</f>
        <v>Chi phí hành chính</v>
      </c>
    </row>
    <row r="2438" ht="21.0" customHeight="1">
      <c r="A2438" s="165" t="s">
        <v>1702</v>
      </c>
      <c r="B2438" s="172" t="s">
        <v>1728</v>
      </c>
      <c r="C2438" s="167" t="s">
        <v>112</v>
      </c>
      <c r="D2438" s="168">
        <v>284000.0</v>
      </c>
      <c r="E2438" s="169" t="str">
        <f>iferror(vlookup(C2438,'Master data'!$A$2:$C$29,3,0),"-/-")</f>
        <v>Biến phí</v>
      </c>
      <c r="F2438" s="169" t="str">
        <f>iferror(vlookup(C2438,'Master data'!$A$2:$C$29,2,0),"-/-")</f>
        <v>Chi phí hành chính</v>
      </c>
    </row>
    <row r="2439" ht="21.0" customHeight="1">
      <c r="A2439" s="165" t="s">
        <v>1702</v>
      </c>
      <c r="B2439" s="172" t="s">
        <v>1729</v>
      </c>
      <c r="C2439" s="167" t="s">
        <v>112</v>
      </c>
      <c r="D2439" s="168">
        <v>4125000.0</v>
      </c>
      <c r="E2439" s="169" t="str">
        <f>iferror(vlookup(C2439,'Master data'!$A$2:$C$29,3,0),"-/-")</f>
        <v>Biến phí</v>
      </c>
      <c r="F2439" s="169" t="str">
        <f>iferror(vlookup(C2439,'Master data'!$A$2:$C$29,2,0),"-/-")</f>
        <v>Chi phí hành chính</v>
      </c>
    </row>
    <row r="2440" ht="21.0" customHeight="1">
      <c r="A2440" s="165" t="s">
        <v>1702</v>
      </c>
      <c r="B2440" s="172" t="s">
        <v>778</v>
      </c>
      <c r="C2440" s="167" t="s">
        <v>112</v>
      </c>
      <c r="D2440" s="168">
        <v>140000.0</v>
      </c>
      <c r="E2440" s="169" t="str">
        <f>iferror(vlookup(C2440,'Master data'!$A$2:$C$29,3,0),"-/-")</f>
        <v>Biến phí</v>
      </c>
      <c r="F2440" s="169" t="str">
        <f>iferror(vlookup(C2440,'Master data'!$A$2:$C$29,2,0),"-/-")</f>
        <v>Chi phí hành chính</v>
      </c>
    </row>
    <row r="2441" ht="21.0" customHeight="1">
      <c r="A2441" s="165" t="s">
        <v>1702</v>
      </c>
      <c r="B2441" s="172" t="s">
        <v>1730</v>
      </c>
      <c r="C2441" s="167" t="s">
        <v>112</v>
      </c>
      <c r="D2441" s="168">
        <v>200000.0</v>
      </c>
      <c r="E2441" s="169" t="str">
        <f>iferror(vlookup(C2441,'Master data'!$A$2:$C$29,3,0),"-/-")</f>
        <v>Biến phí</v>
      </c>
      <c r="F2441" s="169" t="str">
        <f>iferror(vlookup(C2441,'Master data'!$A$2:$C$29,2,0),"-/-")</f>
        <v>Chi phí hành chính</v>
      </c>
    </row>
    <row r="2442" ht="21.0" customHeight="1">
      <c r="A2442" s="165" t="s">
        <v>1702</v>
      </c>
      <c r="B2442" s="172" t="s">
        <v>1110</v>
      </c>
      <c r="C2442" s="167" t="s">
        <v>926</v>
      </c>
      <c r="D2442" s="168">
        <v>2407000.0</v>
      </c>
      <c r="E2442" s="169" t="str">
        <f>iferror(vlookup(C2442,'Master data'!$A$2:$C$29,3,0),"-/-")</f>
        <v>Định phí</v>
      </c>
      <c r="F2442" s="169" t="str">
        <f>iferror(vlookup(C2442,'Master data'!$A$2:$C$29,2,0),"-/-")</f>
        <v>Chi phí hành chính</v>
      </c>
    </row>
    <row r="2443" ht="21.0" customHeight="1">
      <c r="A2443" s="165" t="s">
        <v>1702</v>
      </c>
      <c r="B2443" s="172" t="s">
        <v>1328</v>
      </c>
      <c r="C2443" s="167" t="s">
        <v>112</v>
      </c>
      <c r="D2443" s="168">
        <v>150000.0</v>
      </c>
      <c r="E2443" s="169" t="str">
        <f>iferror(vlookup(C2443,'Master data'!$A$2:$C$29,3,0),"-/-")</f>
        <v>Biến phí</v>
      </c>
      <c r="F2443" s="169" t="str">
        <f>iferror(vlookup(C2443,'Master data'!$A$2:$C$29,2,0),"-/-")</f>
        <v>Chi phí hành chính</v>
      </c>
    </row>
    <row r="2444" ht="21.0" customHeight="1">
      <c r="A2444" s="165" t="s">
        <v>1702</v>
      </c>
      <c r="B2444" s="172" t="s">
        <v>1731</v>
      </c>
      <c r="C2444" s="167" t="s">
        <v>112</v>
      </c>
      <c r="D2444" s="168">
        <v>90000.0</v>
      </c>
      <c r="E2444" s="169" t="str">
        <f>iferror(vlookup(C2444,'Master data'!$A$2:$C$29,3,0),"-/-")</f>
        <v>Biến phí</v>
      </c>
      <c r="F2444" s="169" t="str">
        <f>iferror(vlookup(C2444,'Master data'!$A$2:$C$29,2,0),"-/-")</f>
        <v>Chi phí hành chính</v>
      </c>
    </row>
    <row r="2445" ht="21.0" customHeight="1">
      <c r="A2445" s="165" t="s">
        <v>1702</v>
      </c>
      <c r="B2445" s="172" t="s">
        <v>1732</v>
      </c>
      <c r="C2445" s="167" t="s">
        <v>112</v>
      </c>
      <c r="D2445" s="168">
        <v>500000.0</v>
      </c>
      <c r="E2445" s="169" t="str">
        <f>iferror(vlookup(C2445,'Master data'!$A$2:$C$29,3,0),"-/-")</f>
        <v>Biến phí</v>
      </c>
      <c r="F2445" s="169" t="str">
        <f>iferror(vlookup(C2445,'Master data'!$A$2:$C$29,2,0),"-/-")</f>
        <v>Chi phí hành chính</v>
      </c>
    </row>
    <row r="2446" ht="21.0" customHeight="1">
      <c r="A2446" s="165" t="s">
        <v>1702</v>
      </c>
      <c r="B2446" s="172" t="s">
        <v>370</v>
      </c>
      <c r="C2446" s="167" t="s">
        <v>112</v>
      </c>
      <c r="D2446" s="168">
        <v>983000.0</v>
      </c>
      <c r="E2446" s="169" t="str">
        <f>iferror(vlookup(C2446,'Master data'!$A$2:$C$29,3,0),"-/-")</f>
        <v>Biến phí</v>
      </c>
      <c r="F2446" s="169" t="str">
        <f>iferror(vlookup(C2446,'Master data'!$A$2:$C$29,2,0),"-/-")</f>
        <v>Chi phí hành chính</v>
      </c>
    </row>
    <row r="2447" ht="21.0" customHeight="1">
      <c r="A2447" s="165" t="s">
        <v>1702</v>
      </c>
      <c r="B2447" s="172" t="s">
        <v>392</v>
      </c>
      <c r="C2447" s="167" t="s">
        <v>112</v>
      </c>
      <c r="D2447" s="168">
        <v>200000.0</v>
      </c>
      <c r="E2447" s="169" t="str">
        <f>iferror(vlookup(C2447,'Master data'!$A$2:$C$29,3,0),"-/-")</f>
        <v>Biến phí</v>
      </c>
      <c r="F2447" s="169" t="str">
        <f>iferror(vlookup(C2447,'Master data'!$A$2:$C$29,2,0),"-/-")</f>
        <v>Chi phí hành chính</v>
      </c>
    </row>
    <row r="2448" ht="21.0" customHeight="1">
      <c r="A2448" s="165" t="s">
        <v>1702</v>
      </c>
      <c r="B2448" s="172" t="s">
        <v>1733</v>
      </c>
      <c r="C2448" s="167" t="s">
        <v>112</v>
      </c>
      <c r="D2448" s="168">
        <v>3700000.0</v>
      </c>
      <c r="E2448" s="169" t="str">
        <f>iferror(vlookup(C2448,'Master data'!$A$2:$C$29,3,0),"-/-")</f>
        <v>Biến phí</v>
      </c>
      <c r="F2448" s="169" t="str">
        <f>iferror(vlookup(C2448,'Master data'!$A$2:$C$29,2,0),"-/-")</f>
        <v>Chi phí hành chính</v>
      </c>
    </row>
    <row r="2449" ht="21.0" customHeight="1">
      <c r="A2449" s="165" t="s">
        <v>1702</v>
      </c>
      <c r="B2449" s="172" t="s">
        <v>1734</v>
      </c>
      <c r="C2449" s="167" t="s">
        <v>112</v>
      </c>
      <c r="D2449" s="168">
        <v>3874000.0</v>
      </c>
      <c r="E2449" s="169" t="str">
        <f>iferror(vlookup(C2449,'Master data'!$A$2:$C$29,3,0),"-/-")</f>
        <v>Biến phí</v>
      </c>
      <c r="F2449" s="169" t="str">
        <f>iferror(vlookup(C2449,'Master data'!$A$2:$C$29,2,0),"-/-")</f>
        <v>Chi phí hành chính</v>
      </c>
    </row>
    <row r="2450" ht="21.0" customHeight="1">
      <c r="A2450" s="165" t="s">
        <v>1702</v>
      </c>
      <c r="B2450" s="172" t="s">
        <v>338</v>
      </c>
      <c r="C2450" s="167" t="s">
        <v>112</v>
      </c>
      <c r="D2450" s="168">
        <v>324000.0</v>
      </c>
      <c r="E2450" s="169" t="str">
        <f>iferror(vlookup(C2450,'Master data'!$A$2:$C$29,3,0),"-/-")</f>
        <v>Biến phí</v>
      </c>
      <c r="F2450" s="169" t="str">
        <f>iferror(vlookup(C2450,'Master data'!$A$2:$C$29,2,0),"-/-")</f>
        <v>Chi phí hành chính</v>
      </c>
    </row>
    <row r="2451" ht="21.0" customHeight="1">
      <c r="A2451" s="165" t="s">
        <v>1702</v>
      </c>
      <c r="B2451" s="172" t="s">
        <v>1735</v>
      </c>
      <c r="C2451" s="167" t="s">
        <v>112</v>
      </c>
      <c r="D2451" s="168">
        <v>1000000.0</v>
      </c>
      <c r="E2451" s="169" t="str">
        <f>iferror(vlookup(C2451,'Master data'!$A$2:$C$29,3,0),"-/-")</f>
        <v>Biến phí</v>
      </c>
      <c r="F2451" s="169" t="str">
        <f>iferror(vlookup(C2451,'Master data'!$A$2:$C$29,2,0),"-/-")</f>
        <v>Chi phí hành chính</v>
      </c>
    </row>
    <row r="2452" ht="21.0" customHeight="1">
      <c r="A2452" s="165" t="s">
        <v>1702</v>
      </c>
      <c r="B2452" s="172" t="s">
        <v>1736</v>
      </c>
      <c r="C2452" s="167" t="s">
        <v>112</v>
      </c>
      <c r="D2452" s="168">
        <v>1700000.0</v>
      </c>
      <c r="E2452" s="169" t="str">
        <f>iferror(vlookup(C2452,'Master data'!$A$2:$C$29,3,0),"-/-")</f>
        <v>Biến phí</v>
      </c>
      <c r="F2452" s="169" t="str">
        <f>iferror(vlookup(C2452,'Master data'!$A$2:$C$29,2,0),"-/-")</f>
        <v>Chi phí hành chính</v>
      </c>
    </row>
    <row r="2453" ht="21.0" customHeight="1">
      <c r="A2453" s="165" t="s">
        <v>1702</v>
      </c>
      <c r="B2453" s="172" t="s">
        <v>1737</v>
      </c>
      <c r="C2453" s="167" t="s">
        <v>112</v>
      </c>
      <c r="D2453" s="168">
        <v>217000.0</v>
      </c>
      <c r="E2453" s="169" t="str">
        <f>iferror(vlookup(C2453,'Master data'!$A$2:$C$29,3,0),"-/-")</f>
        <v>Biến phí</v>
      </c>
      <c r="F2453" s="169" t="str">
        <f>iferror(vlookup(C2453,'Master data'!$A$2:$C$29,2,0),"-/-")</f>
        <v>Chi phí hành chính</v>
      </c>
    </row>
    <row r="2454" ht="21.0" customHeight="1">
      <c r="A2454" s="165" t="s">
        <v>1702</v>
      </c>
      <c r="B2454" s="172" t="s">
        <v>1738</v>
      </c>
      <c r="C2454" s="167" t="s">
        <v>112</v>
      </c>
      <c r="D2454" s="168">
        <v>950000.0</v>
      </c>
      <c r="E2454" s="169" t="str">
        <f>iferror(vlookup(C2454,'Master data'!$A$2:$C$29,3,0),"-/-")</f>
        <v>Biến phí</v>
      </c>
      <c r="F2454" s="169" t="str">
        <f>iferror(vlookup(C2454,'Master data'!$A$2:$C$29,2,0),"-/-")</f>
        <v>Chi phí hành chính</v>
      </c>
    </row>
    <row r="2455" ht="21.0" customHeight="1">
      <c r="A2455" s="165" t="s">
        <v>1702</v>
      </c>
      <c r="B2455" s="172" t="s">
        <v>1739</v>
      </c>
      <c r="C2455" s="167" t="s">
        <v>112</v>
      </c>
      <c r="D2455" s="168">
        <v>150000.0</v>
      </c>
      <c r="E2455" s="169" t="str">
        <f>iferror(vlookup(C2455,'Master data'!$A$2:$C$29,3,0),"-/-")</f>
        <v>Biến phí</v>
      </c>
      <c r="F2455" s="169" t="str">
        <f>iferror(vlookup(C2455,'Master data'!$A$2:$C$29,2,0),"-/-")</f>
        <v>Chi phí hành chính</v>
      </c>
    </row>
    <row r="2456" ht="21.0" customHeight="1">
      <c r="A2456" s="165" t="s">
        <v>1702</v>
      </c>
      <c r="B2456" s="172" t="s">
        <v>1740</v>
      </c>
      <c r="C2456" s="167" t="s">
        <v>112</v>
      </c>
      <c r="D2456" s="168">
        <v>95000.0</v>
      </c>
      <c r="E2456" s="169" t="str">
        <f>iferror(vlookup(C2456,'Master data'!$A$2:$C$29,3,0),"-/-")</f>
        <v>Biến phí</v>
      </c>
      <c r="F2456" s="169" t="str">
        <f>iferror(vlookup(C2456,'Master data'!$A$2:$C$29,2,0),"-/-")</f>
        <v>Chi phí hành chính</v>
      </c>
    </row>
    <row r="2457" ht="21.0" customHeight="1">
      <c r="A2457" s="165" t="s">
        <v>1702</v>
      </c>
      <c r="B2457" s="172" t="s">
        <v>1741</v>
      </c>
      <c r="C2457" s="167" t="s">
        <v>112</v>
      </c>
      <c r="D2457" s="168">
        <v>100000.0</v>
      </c>
      <c r="E2457" s="169" t="str">
        <f>iferror(vlookup(C2457,'Master data'!$A$2:$C$29,3,0),"-/-")</f>
        <v>Biến phí</v>
      </c>
      <c r="F2457" s="169" t="str">
        <f>iferror(vlookup(C2457,'Master data'!$A$2:$C$29,2,0),"-/-")</f>
        <v>Chi phí hành chính</v>
      </c>
    </row>
    <row r="2458" ht="21.0" customHeight="1">
      <c r="A2458" s="165" t="s">
        <v>1702</v>
      </c>
      <c r="B2458" s="172" t="s">
        <v>1657</v>
      </c>
      <c r="C2458" s="167" t="s">
        <v>112</v>
      </c>
      <c r="D2458" s="168">
        <v>250000.0</v>
      </c>
      <c r="E2458" s="169" t="str">
        <f>iferror(vlookup(C2458,'Master data'!$A$2:$C$29,3,0),"-/-")</f>
        <v>Biến phí</v>
      </c>
      <c r="F2458" s="169" t="str">
        <f>iferror(vlookup(C2458,'Master data'!$A$2:$C$29,2,0),"-/-")</f>
        <v>Chi phí hành chính</v>
      </c>
    </row>
    <row r="2459" ht="21.0" customHeight="1">
      <c r="A2459" s="165" t="s">
        <v>1702</v>
      </c>
      <c r="B2459" s="172" t="s">
        <v>1742</v>
      </c>
      <c r="C2459" s="167" t="s">
        <v>112</v>
      </c>
      <c r="D2459" s="168">
        <v>150000.0</v>
      </c>
      <c r="E2459" s="169" t="str">
        <f>iferror(vlookup(C2459,'Master data'!$A$2:$C$29,3,0),"-/-")</f>
        <v>Biến phí</v>
      </c>
      <c r="F2459" s="169" t="str">
        <f>iferror(vlookup(C2459,'Master data'!$A$2:$C$29,2,0),"-/-")</f>
        <v>Chi phí hành chính</v>
      </c>
    </row>
    <row r="2460" ht="21.0" customHeight="1">
      <c r="A2460" s="165" t="s">
        <v>1702</v>
      </c>
      <c r="B2460" s="172" t="s">
        <v>1743</v>
      </c>
      <c r="C2460" s="167" t="s">
        <v>112</v>
      </c>
      <c r="D2460" s="168">
        <v>80000.0</v>
      </c>
      <c r="E2460" s="169" t="str">
        <f>iferror(vlookup(C2460,'Master data'!$A$2:$C$29,3,0),"-/-")</f>
        <v>Biến phí</v>
      </c>
      <c r="F2460" s="169" t="str">
        <f>iferror(vlookup(C2460,'Master data'!$A$2:$C$29,2,0),"-/-")</f>
        <v>Chi phí hành chính</v>
      </c>
    </row>
    <row r="2461" ht="21.0" customHeight="1">
      <c r="A2461" s="165" t="s">
        <v>1702</v>
      </c>
      <c r="B2461" s="172" t="s">
        <v>1744</v>
      </c>
      <c r="C2461" s="167" t="s">
        <v>112</v>
      </c>
      <c r="D2461" s="168">
        <v>150000.0</v>
      </c>
      <c r="E2461" s="169" t="str">
        <f>iferror(vlookup(C2461,'Master data'!$A$2:$C$29,3,0),"-/-")</f>
        <v>Biến phí</v>
      </c>
      <c r="F2461" s="169" t="str">
        <f>iferror(vlookup(C2461,'Master data'!$A$2:$C$29,2,0),"-/-")</f>
        <v>Chi phí hành chính</v>
      </c>
    </row>
    <row r="2462" ht="21.0" customHeight="1">
      <c r="A2462" s="165" t="s">
        <v>1702</v>
      </c>
      <c r="B2462" s="172" t="s">
        <v>554</v>
      </c>
      <c r="C2462" s="167" t="s">
        <v>112</v>
      </c>
      <c r="D2462" s="168">
        <v>500000.0</v>
      </c>
      <c r="E2462" s="169" t="str">
        <f>iferror(vlookup(C2462,'Master data'!$A$2:$C$29,3,0),"-/-")</f>
        <v>Biến phí</v>
      </c>
      <c r="F2462" s="169" t="str">
        <f>iferror(vlookup(C2462,'Master data'!$A$2:$C$29,2,0),"-/-")</f>
        <v>Chi phí hành chính</v>
      </c>
    </row>
    <row r="2463" ht="21.0" customHeight="1">
      <c r="A2463" s="165" t="s">
        <v>1702</v>
      </c>
      <c r="B2463" s="172" t="s">
        <v>1745</v>
      </c>
      <c r="C2463" s="167" t="s">
        <v>112</v>
      </c>
      <c r="D2463" s="168">
        <v>1.0E7</v>
      </c>
      <c r="E2463" s="169" t="str">
        <f>iferror(vlookup(C2463,'Master data'!$A$2:$C$29,3,0),"-/-")</f>
        <v>Biến phí</v>
      </c>
      <c r="F2463" s="169" t="str">
        <f>iferror(vlookup(C2463,'Master data'!$A$2:$C$29,2,0),"-/-")</f>
        <v>Chi phí hành chính</v>
      </c>
    </row>
    <row r="2464" ht="21.0" customHeight="1">
      <c r="A2464" s="165" t="s">
        <v>1702</v>
      </c>
      <c r="B2464" s="172" t="s">
        <v>1746</v>
      </c>
      <c r="C2464" s="167" t="s">
        <v>926</v>
      </c>
      <c r="D2464" s="168">
        <v>2.850335E7</v>
      </c>
      <c r="E2464" s="169" t="str">
        <f>iferror(vlookup(C2464,'Master data'!$A$2:$C$29,3,0),"-/-")</f>
        <v>Định phí</v>
      </c>
      <c r="F2464" s="169" t="str">
        <f>iferror(vlookup(C2464,'Master data'!$A$2:$C$29,2,0),"-/-")</f>
        <v>Chi phí hành chính</v>
      </c>
    </row>
    <row r="2465" ht="21.0" customHeight="1">
      <c r="A2465" s="165" t="s">
        <v>1702</v>
      </c>
      <c r="B2465" s="172" t="s">
        <v>339</v>
      </c>
      <c r="C2465" s="167" t="s">
        <v>112</v>
      </c>
      <c r="D2465" s="168">
        <v>4000000.0</v>
      </c>
      <c r="E2465" s="169" t="str">
        <f>iferror(vlookup(C2465,'Master data'!$A$2:$C$29,3,0),"-/-")</f>
        <v>Biến phí</v>
      </c>
      <c r="F2465" s="169" t="str">
        <f>iferror(vlookup(C2465,'Master data'!$A$2:$C$29,2,0),"-/-")</f>
        <v>Chi phí hành chính</v>
      </c>
    </row>
    <row r="2466" ht="21.0" customHeight="1">
      <c r="A2466" s="165" t="s">
        <v>1702</v>
      </c>
      <c r="B2466" s="172" t="s">
        <v>1747</v>
      </c>
      <c r="C2466" s="167" t="s">
        <v>112</v>
      </c>
      <c r="D2466" s="168">
        <v>20000.0</v>
      </c>
      <c r="E2466" s="169" t="str">
        <f>iferror(vlookup(C2466,'Master data'!$A$2:$C$29,3,0),"-/-")</f>
        <v>Biến phí</v>
      </c>
      <c r="F2466" s="169" t="str">
        <f>iferror(vlookup(C2466,'Master data'!$A$2:$C$29,2,0),"-/-")</f>
        <v>Chi phí hành chính</v>
      </c>
    </row>
    <row r="2467" ht="21.0" customHeight="1">
      <c r="A2467" s="165" t="s">
        <v>1702</v>
      </c>
      <c r="B2467" s="172" t="s">
        <v>1748</v>
      </c>
      <c r="C2467" s="167" t="s">
        <v>112</v>
      </c>
      <c r="D2467" s="168">
        <v>150000.0</v>
      </c>
      <c r="E2467" s="169" t="str">
        <f>iferror(vlookup(C2467,'Master data'!$A$2:$C$29,3,0),"-/-")</f>
        <v>Biến phí</v>
      </c>
      <c r="F2467" s="169" t="str">
        <f>iferror(vlookup(C2467,'Master data'!$A$2:$C$29,2,0),"-/-")</f>
        <v>Chi phí hành chính</v>
      </c>
    </row>
    <row r="2468" ht="21.0" customHeight="1">
      <c r="A2468" s="165" t="s">
        <v>1702</v>
      </c>
      <c r="B2468" s="172" t="s">
        <v>1749</v>
      </c>
      <c r="C2468" s="167" t="s">
        <v>112</v>
      </c>
      <c r="D2468" s="168">
        <v>275000.0</v>
      </c>
      <c r="E2468" s="169" t="str">
        <f>iferror(vlookup(C2468,'Master data'!$A$2:$C$29,3,0),"-/-")</f>
        <v>Biến phí</v>
      </c>
      <c r="F2468" s="169" t="str">
        <f>iferror(vlookup(C2468,'Master data'!$A$2:$C$29,2,0),"-/-")</f>
        <v>Chi phí hành chính</v>
      </c>
    </row>
    <row r="2469" ht="21.0" customHeight="1">
      <c r="A2469" s="165" t="s">
        <v>1702</v>
      </c>
      <c r="B2469" s="172" t="s">
        <v>1750</v>
      </c>
      <c r="C2469" s="167" t="s">
        <v>112</v>
      </c>
      <c r="D2469" s="168">
        <v>1060000.0</v>
      </c>
      <c r="E2469" s="169" t="str">
        <f>iferror(vlookup(C2469,'Master data'!$A$2:$C$29,3,0),"-/-")</f>
        <v>Biến phí</v>
      </c>
      <c r="F2469" s="169" t="str">
        <f>iferror(vlookup(C2469,'Master data'!$A$2:$C$29,2,0),"-/-")</f>
        <v>Chi phí hành chính</v>
      </c>
    </row>
    <row r="2470" ht="21.0" customHeight="1">
      <c r="A2470" s="165" t="s">
        <v>1702</v>
      </c>
      <c r="B2470" s="172" t="s">
        <v>1751</v>
      </c>
      <c r="C2470" s="167" t="s">
        <v>112</v>
      </c>
      <c r="D2470" s="168">
        <v>750000.0</v>
      </c>
      <c r="E2470" s="169" t="str">
        <f>iferror(vlookup(C2470,'Master data'!$A$2:$C$29,3,0),"-/-")</f>
        <v>Biến phí</v>
      </c>
      <c r="F2470" s="169" t="str">
        <f>iferror(vlookup(C2470,'Master data'!$A$2:$C$29,2,0),"-/-")</f>
        <v>Chi phí hành chính</v>
      </c>
    </row>
    <row r="2471" ht="21.0" customHeight="1">
      <c r="A2471" s="165" t="s">
        <v>1702</v>
      </c>
      <c r="B2471" s="172" t="s">
        <v>1381</v>
      </c>
      <c r="C2471" s="167" t="s">
        <v>112</v>
      </c>
      <c r="D2471" s="168">
        <v>60000.0</v>
      </c>
      <c r="E2471" s="169" t="str">
        <f>iferror(vlookup(C2471,'Master data'!$A$2:$C$29,3,0),"-/-")</f>
        <v>Biến phí</v>
      </c>
      <c r="F2471" s="169" t="str">
        <f>iferror(vlookup(C2471,'Master data'!$A$2:$C$29,2,0),"-/-")</f>
        <v>Chi phí hành chính</v>
      </c>
    </row>
    <row r="2472" ht="21.0" customHeight="1">
      <c r="A2472" s="165" t="s">
        <v>1702</v>
      </c>
      <c r="B2472" s="172" t="s">
        <v>1752</v>
      </c>
      <c r="C2472" s="167" t="s">
        <v>112</v>
      </c>
      <c r="D2472" s="168">
        <v>1280000.0</v>
      </c>
      <c r="E2472" s="169" t="str">
        <f>iferror(vlookup(C2472,'Master data'!$A$2:$C$29,3,0),"-/-")</f>
        <v>Biến phí</v>
      </c>
      <c r="F2472" s="169" t="str">
        <f>iferror(vlookup(C2472,'Master data'!$A$2:$C$29,2,0),"-/-")</f>
        <v>Chi phí hành chính</v>
      </c>
    </row>
    <row r="2473" ht="21.0" customHeight="1">
      <c r="A2473" s="165" t="s">
        <v>1702</v>
      </c>
      <c r="B2473" s="172" t="s">
        <v>1753</v>
      </c>
      <c r="C2473" s="167" t="s">
        <v>112</v>
      </c>
      <c r="D2473" s="168">
        <v>259000.0</v>
      </c>
      <c r="E2473" s="169" t="str">
        <f>iferror(vlookup(C2473,'Master data'!$A$2:$C$29,3,0),"-/-")</f>
        <v>Biến phí</v>
      </c>
      <c r="F2473" s="169" t="str">
        <f>iferror(vlookup(C2473,'Master data'!$A$2:$C$29,2,0),"-/-")</f>
        <v>Chi phí hành chính</v>
      </c>
    </row>
    <row r="2474" ht="21.0" customHeight="1">
      <c r="A2474" s="165" t="s">
        <v>1702</v>
      </c>
      <c r="B2474" s="172" t="s">
        <v>1754</v>
      </c>
      <c r="C2474" s="167" t="s">
        <v>112</v>
      </c>
      <c r="D2474" s="168">
        <v>45000.0</v>
      </c>
      <c r="E2474" s="169" t="str">
        <f>iferror(vlookup(C2474,'Master data'!$A$2:$C$29,3,0),"-/-")</f>
        <v>Biến phí</v>
      </c>
      <c r="F2474" s="169" t="str">
        <f>iferror(vlookup(C2474,'Master data'!$A$2:$C$29,2,0),"-/-")</f>
        <v>Chi phí hành chính</v>
      </c>
    </row>
    <row r="2475" ht="21.0" customHeight="1">
      <c r="A2475" s="165" t="s">
        <v>1702</v>
      </c>
      <c r="B2475" s="172" t="s">
        <v>1755</v>
      </c>
      <c r="C2475" s="167" t="s">
        <v>112</v>
      </c>
      <c r="D2475" s="168">
        <v>60000.0</v>
      </c>
      <c r="E2475" s="169" t="str">
        <f>iferror(vlookup(C2475,'Master data'!$A$2:$C$29,3,0),"-/-")</f>
        <v>Biến phí</v>
      </c>
      <c r="F2475" s="169" t="str">
        <f>iferror(vlookup(C2475,'Master data'!$A$2:$C$29,2,0),"-/-")</f>
        <v>Chi phí hành chính</v>
      </c>
    </row>
    <row r="2476" ht="21.0" customHeight="1">
      <c r="A2476" s="165" t="s">
        <v>1702</v>
      </c>
      <c r="B2476" s="172" t="s">
        <v>1756</v>
      </c>
      <c r="C2476" s="167" t="s">
        <v>112</v>
      </c>
      <c r="D2476" s="168">
        <v>625000.0</v>
      </c>
      <c r="E2476" s="169" t="str">
        <f>iferror(vlookup(C2476,'Master data'!$A$2:$C$29,3,0),"-/-")</f>
        <v>Biến phí</v>
      </c>
      <c r="F2476" s="169" t="str">
        <f>iferror(vlookup(C2476,'Master data'!$A$2:$C$29,2,0),"-/-")</f>
        <v>Chi phí hành chính</v>
      </c>
    </row>
    <row r="2477" ht="21.0" customHeight="1">
      <c r="A2477" s="165" t="s">
        <v>1702</v>
      </c>
      <c r="B2477" s="172" t="s">
        <v>1757</v>
      </c>
      <c r="C2477" s="167" t="s">
        <v>112</v>
      </c>
      <c r="D2477" s="168">
        <v>1400000.0</v>
      </c>
      <c r="E2477" s="169" t="str">
        <f>iferror(vlookup(C2477,'Master data'!$A$2:$C$29,3,0),"-/-")</f>
        <v>Biến phí</v>
      </c>
      <c r="F2477" s="169" t="str">
        <f>iferror(vlookup(C2477,'Master data'!$A$2:$C$29,2,0),"-/-")</f>
        <v>Chi phí hành chính</v>
      </c>
    </row>
    <row r="2478" ht="21.0" customHeight="1">
      <c r="A2478" s="165" t="s">
        <v>1702</v>
      </c>
      <c r="B2478" s="172" t="s">
        <v>1758</v>
      </c>
      <c r="C2478" s="167" t="s">
        <v>112</v>
      </c>
      <c r="D2478" s="168">
        <v>250000.0</v>
      </c>
      <c r="E2478" s="169" t="str">
        <f>iferror(vlookup(C2478,'Master data'!$A$2:$C$29,3,0),"-/-")</f>
        <v>Biến phí</v>
      </c>
      <c r="F2478" s="169" t="str">
        <f>iferror(vlookup(C2478,'Master data'!$A$2:$C$29,2,0),"-/-")</f>
        <v>Chi phí hành chính</v>
      </c>
    </row>
    <row r="2479" ht="21.0" customHeight="1">
      <c r="A2479" s="165" t="s">
        <v>1702</v>
      </c>
      <c r="B2479" s="172" t="s">
        <v>1759</v>
      </c>
      <c r="C2479" s="167" t="s">
        <v>112</v>
      </c>
      <c r="D2479" s="168">
        <v>350000.0</v>
      </c>
      <c r="E2479" s="169" t="str">
        <f>iferror(vlookup(C2479,'Master data'!$A$2:$C$29,3,0),"-/-")</f>
        <v>Biến phí</v>
      </c>
      <c r="F2479" s="169" t="str">
        <f>iferror(vlookup(C2479,'Master data'!$A$2:$C$29,2,0),"-/-")</f>
        <v>Chi phí hành chính</v>
      </c>
    </row>
    <row r="2480" ht="21.0" customHeight="1">
      <c r="A2480" s="165" t="s">
        <v>1702</v>
      </c>
      <c r="B2480" s="172" t="s">
        <v>340</v>
      </c>
      <c r="C2480" s="167" t="s">
        <v>112</v>
      </c>
      <c r="D2480" s="168">
        <v>200000.0</v>
      </c>
      <c r="E2480" s="169" t="str">
        <f>iferror(vlookup(C2480,'Master data'!$A$2:$C$29,3,0),"-/-")</f>
        <v>Biến phí</v>
      </c>
      <c r="F2480" s="169" t="str">
        <f>iferror(vlookup(C2480,'Master data'!$A$2:$C$29,2,0),"-/-")</f>
        <v>Chi phí hành chính</v>
      </c>
    </row>
    <row r="2481" ht="21.0" customHeight="1">
      <c r="A2481" s="165" t="s">
        <v>1702</v>
      </c>
      <c r="B2481" s="172" t="s">
        <v>1760</v>
      </c>
      <c r="C2481" s="167" t="s">
        <v>112</v>
      </c>
      <c r="D2481" s="168">
        <v>40000.0</v>
      </c>
      <c r="E2481" s="169" t="str">
        <f>iferror(vlookup(C2481,'Master data'!$A$2:$C$29,3,0),"-/-")</f>
        <v>Biến phí</v>
      </c>
      <c r="F2481" s="169" t="str">
        <f>iferror(vlookup(C2481,'Master data'!$A$2:$C$29,2,0),"-/-")</f>
        <v>Chi phí hành chính</v>
      </c>
    </row>
    <row r="2482" ht="21.0" customHeight="1">
      <c r="A2482" s="165" t="s">
        <v>1702</v>
      </c>
      <c r="B2482" s="172" t="s">
        <v>1761</v>
      </c>
      <c r="C2482" s="167" t="s">
        <v>112</v>
      </c>
      <c r="D2482" s="168">
        <v>20000.0</v>
      </c>
      <c r="E2482" s="169" t="str">
        <f>iferror(vlookup(C2482,'Master data'!$A$2:$C$29,3,0),"-/-")</f>
        <v>Biến phí</v>
      </c>
      <c r="F2482" s="169" t="str">
        <f>iferror(vlookup(C2482,'Master data'!$A$2:$C$29,2,0),"-/-")</f>
        <v>Chi phí hành chính</v>
      </c>
    </row>
    <row r="2483" ht="21.0" customHeight="1">
      <c r="A2483" s="165" t="s">
        <v>1702</v>
      </c>
      <c r="B2483" s="172" t="s">
        <v>1762</v>
      </c>
      <c r="C2483" s="167" t="s">
        <v>112</v>
      </c>
      <c r="D2483" s="168">
        <v>800000.0</v>
      </c>
      <c r="E2483" s="169" t="str">
        <f>iferror(vlookup(C2483,'Master data'!$A$2:$C$29,3,0),"-/-")</f>
        <v>Biến phí</v>
      </c>
      <c r="F2483" s="169" t="str">
        <f>iferror(vlookup(C2483,'Master data'!$A$2:$C$29,2,0),"-/-")</f>
        <v>Chi phí hành chính</v>
      </c>
    </row>
    <row r="2484" ht="21.0" customHeight="1">
      <c r="A2484" s="165" t="s">
        <v>1702</v>
      </c>
      <c r="B2484" s="172" t="s">
        <v>1763</v>
      </c>
      <c r="C2484" s="167" t="s">
        <v>112</v>
      </c>
      <c r="D2484" s="168">
        <v>1.2425E7</v>
      </c>
      <c r="E2484" s="169" t="str">
        <f>iferror(vlookup(C2484,'Master data'!$A$2:$C$29,3,0),"-/-")</f>
        <v>Biến phí</v>
      </c>
      <c r="F2484" s="169" t="str">
        <f>iferror(vlookup(C2484,'Master data'!$A$2:$C$29,2,0),"-/-")</f>
        <v>Chi phí hành chính</v>
      </c>
    </row>
    <row r="2485" ht="21.0" customHeight="1">
      <c r="A2485" s="165" t="s">
        <v>1702</v>
      </c>
      <c r="B2485" s="172" t="s">
        <v>1764</v>
      </c>
      <c r="C2485" s="167" t="s">
        <v>112</v>
      </c>
      <c r="D2485" s="168">
        <v>3000000.0</v>
      </c>
      <c r="E2485" s="169" t="str">
        <f>iferror(vlookup(C2485,'Master data'!$A$2:$C$29,3,0),"-/-")</f>
        <v>Biến phí</v>
      </c>
      <c r="F2485" s="169" t="str">
        <f>iferror(vlookup(C2485,'Master data'!$A$2:$C$29,2,0),"-/-")</f>
        <v>Chi phí hành chính</v>
      </c>
    </row>
    <row r="2486" ht="21.0" customHeight="1">
      <c r="A2486" s="165" t="s">
        <v>1702</v>
      </c>
      <c r="B2486" s="172" t="s">
        <v>1765</v>
      </c>
      <c r="C2486" s="167" t="s">
        <v>112</v>
      </c>
      <c r="D2486" s="168">
        <v>403000.0</v>
      </c>
      <c r="E2486" s="169" t="str">
        <f>iferror(vlookup(C2486,'Master data'!$A$2:$C$29,3,0),"-/-")</f>
        <v>Biến phí</v>
      </c>
      <c r="F2486" s="169" t="str">
        <f>iferror(vlookup(C2486,'Master data'!$A$2:$C$29,2,0),"-/-")</f>
        <v>Chi phí hành chính</v>
      </c>
    </row>
    <row r="2487" ht="21.0" customHeight="1">
      <c r="A2487" s="165" t="s">
        <v>1702</v>
      </c>
      <c r="B2487" s="172" t="s">
        <v>1766</v>
      </c>
      <c r="C2487" s="167" t="s">
        <v>112</v>
      </c>
      <c r="D2487" s="168">
        <v>2000000.0</v>
      </c>
      <c r="E2487" s="169" t="str">
        <f>iferror(vlookup(C2487,'Master data'!$A$2:$C$29,3,0),"-/-")</f>
        <v>Biến phí</v>
      </c>
      <c r="F2487" s="169" t="str">
        <f>iferror(vlookup(C2487,'Master data'!$A$2:$C$29,2,0),"-/-")</f>
        <v>Chi phí hành chính</v>
      </c>
    </row>
    <row r="2488" ht="21.0" customHeight="1">
      <c r="A2488" s="165" t="s">
        <v>1702</v>
      </c>
      <c r="B2488" s="172" t="s">
        <v>1767</v>
      </c>
      <c r="C2488" s="167" t="s">
        <v>112</v>
      </c>
      <c r="D2488" s="168">
        <v>3.139E7</v>
      </c>
      <c r="E2488" s="169" t="str">
        <f>iferror(vlookup(C2488,'Master data'!$A$2:$C$29,3,0),"-/-")</f>
        <v>Biến phí</v>
      </c>
      <c r="F2488" s="169" t="str">
        <f>iferror(vlookup(C2488,'Master data'!$A$2:$C$29,2,0),"-/-")</f>
        <v>Chi phí hành chính</v>
      </c>
    </row>
    <row r="2489" ht="21.0" customHeight="1">
      <c r="A2489" s="165" t="s">
        <v>1702</v>
      </c>
      <c r="B2489" s="172" t="s">
        <v>1768</v>
      </c>
      <c r="C2489" s="167" t="s">
        <v>112</v>
      </c>
      <c r="D2489" s="168">
        <v>1.06E7</v>
      </c>
      <c r="E2489" s="169" t="str">
        <f>iferror(vlookup(C2489,'Master data'!$A$2:$C$29,3,0),"-/-")</f>
        <v>Biến phí</v>
      </c>
      <c r="F2489" s="169" t="str">
        <f>iferror(vlookup(C2489,'Master data'!$A$2:$C$29,2,0),"-/-")</f>
        <v>Chi phí hành chính</v>
      </c>
    </row>
    <row r="2490" ht="21.0" customHeight="1">
      <c r="A2490" s="165" t="s">
        <v>1702</v>
      </c>
      <c r="B2490" s="172" t="s">
        <v>1769</v>
      </c>
      <c r="C2490" s="167" t="s">
        <v>112</v>
      </c>
      <c r="D2490" s="168">
        <v>200000.0</v>
      </c>
      <c r="E2490" s="169" t="str">
        <f>iferror(vlookup(C2490,'Master data'!$A$2:$C$29,3,0),"-/-")</f>
        <v>Biến phí</v>
      </c>
      <c r="F2490" s="169" t="str">
        <f>iferror(vlookup(C2490,'Master data'!$A$2:$C$29,2,0),"-/-")</f>
        <v>Chi phí hành chính</v>
      </c>
    </row>
    <row r="2491" ht="21.0" customHeight="1">
      <c r="A2491" s="165" t="s">
        <v>1702</v>
      </c>
      <c r="B2491" s="172" t="s">
        <v>1642</v>
      </c>
      <c r="C2491" s="167" t="s">
        <v>112</v>
      </c>
      <c r="D2491" s="168">
        <v>2700000.0</v>
      </c>
      <c r="E2491" s="169" t="str">
        <f>iferror(vlookup(C2491,'Master data'!$A$2:$C$29,3,0),"-/-")</f>
        <v>Biến phí</v>
      </c>
      <c r="F2491" s="169" t="str">
        <f>iferror(vlookup(C2491,'Master data'!$A$2:$C$29,2,0),"-/-")</f>
        <v>Chi phí hành chính</v>
      </c>
    </row>
    <row r="2492" ht="21.0" customHeight="1">
      <c r="A2492" s="165" t="s">
        <v>1702</v>
      </c>
      <c r="B2492" s="172" t="s">
        <v>1770</v>
      </c>
      <c r="C2492" s="167" t="s">
        <v>112</v>
      </c>
      <c r="D2492" s="168">
        <v>500000.0</v>
      </c>
      <c r="E2492" s="169" t="str">
        <f>iferror(vlookup(C2492,'Master data'!$A$2:$C$29,3,0),"-/-")</f>
        <v>Biến phí</v>
      </c>
      <c r="F2492" s="169" t="str">
        <f>iferror(vlookup(C2492,'Master data'!$A$2:$C$29,2,0),"-/-")</f>
        <v>Chi phí hành chính</v>
      </c>
    </row>
    <row r="2493" ht="21.0" customHeight="1">
      <c r="A2493" s="165" t="s">
        <v>1702</v>
      </c>
      <c r="B2493" s="172" t="s">
        <v>1771</v>
      </c>
      <c r="C2493" s="167" t="s">
        <v>112</v>
      </c>
      <c r="D2493" s="168">
        <v>260000.0</v>
      </c>
      <c r="E2493" s="169" t="str">
        <f>iferror(vlookup(C2493,'Master data'!$A$2:$C$29,3,0),"-/-")</f>
        <v>Biến phí</v>
      </c>
      <c r="F2493" s="169" t="str">
        <f>iferror(vlookup(C2493,'Master data'!$A$2:$C$29,2,0),"-/-")</f>
        <v>Chi phí hành chính</v>
      </c>
    </row>
    <row r="2494" ht="21.0" customHeight="1">
      <c r="A2494" s="165" t="s">
        <v>1702</v>
      </c>
      <c r="B2494" s="172" t="s">
        <v>1194</v>
      </c>
      <c r="C2494" s="167" t="s">
        <v>112</v>
      </c>
      <c r="D2494" s="168">
        <v>790000.0</v>
      </c>
      <c r="E2494" s="169" t="str">
        <f>iferror(vlookup(C2494,'Master data'!$A$2:$C$29,3,0),"-/-")</f>
        <v>Biến phí</v>
      </c>
      <c r="F2494" s="169" t="str">
        <f>iferror(vlookup(C2494,'Master data'!$A$2:$C$29,2,0),"-/-")</f>
        <v>Chi phí hành chính</v>
      </c>
    </row>
    <row r="2495" ht="21.0" customHeight="1">
      <c r="A2495" s="165" t="s">
        <v>1702</v>
      </c>
      <c r="B2495" s="172" t="s">
        <v>1772</v>
      </c>
      <c r="C2495" s="167" t="s">
        <v>112</v>
      </c>
      <c r="D2495" s="168">
        <v>327000.0</v>
      </c>
      <c r="E2495" s="169" t="str">
        <f>iferror(vlookup(C2495,'Master data'!$A$2:$C$29,3,0),"-/-")</f>
        <v>Biến phí</v>
      </c>
      <c r="F2495" s="169" t="str">
        <f>iferror(vlookup(C2495,'Master data'!$A$2:$C$29,2,0),"-/-")</f>
        <v>Chi phí hành chính</v>
      </c>
    </row>
    <row r="2496" ht="21.0" customHeight="1">
      <c r="A2496" s="165" t="s">
        <v>1702</v>
      </c>
      <c r="B2496" s="172" t="s">
        <v>1194</v>
      </c>
      <c r="C2496" s="167" t="s">
        <v>112</v>
      </c>
      <c r="D2496" s="168">
        <v>1022000.0</v>
      </c>
      <c r="E2496" s="169" t="str">
        <f>iferror(vlookup(C2496,'Master data'!$A$2:$C$29,3,0),"-/-")</f>
        <v>Biến phí</v>
      </c>
      <c r="F2496" s="169" t="str">
        <f>iferror(vlookup(C2496,'Master data'!$A$2:$C$29,2,0),"-/-")</f>
        <v>Chi phí hành chính</v>
      </c>
    </row>
    <row r="2497" ht="21.0" customHeight="1">
      <c r="A2497" s="165" t="s">
        <v>1702</v>
      </c>
      <c r="B2497" s="172" t="s">
        <v>343</v>
      </c>
      <c r="C2497" s="167" t="s">
        <v>112</v>
      </c>
      <c r="D2497" s="168">
        <v>1800000.0</v>
      </c>
      <c r="E2497" s="169" t="str">
        <f>iferror(vlookup(C2497,'Master data'!$A$2:$C$29,3,0),"-/-")</f>
        <v>Biến phí</v>
      </c>
      <c r="F2497" s="169" t="str">
        <f>iferror(vlookup(C2497,'Master data'!$A$2:$C$29,2,0),"-/-")</f>
        <v>Chi phí hành chính</v>
      </c>
    </row>
    <row r="2498" ht="21.0" customHeight="1">
      <c r="A2498" s="165" t="s">
        <v>1702</v>
      </c>
      <c r="B2498" s="172" t="s">
        <v>1194</v>
      </c>
      <c r="C2498" s="167" t="s">
        <v>112</v>
      </c>
      <c r="D2498" s="168">
        <v>274000.0</v>
      </c>
      <c r="E2498" s="169" t="str">
        <f>iferror(vlookup(C2498,'Master data'!$A$2:$C$29,3,0),"-/-")</f>
        <v>Biến phí</v>
      </c>
      <c r="F2498" s="169" t="str">
        <f>iferror(vlookup(C2498,'Master data'!$A$2:$C$29,2,0),"-/-")</f>
        <v>Chi phí hành chính</v>
      </c>
    </row>
    <row r="2499" ht="21.0" customHeight="1">
      <c r="A2499" s="165" t="s">
        <v>1702</v>
      </c>
      <c r="B2499" s="172" t="s">
        <v>420</v>
      </c>
      <c r="C2499" s="167" t="s">
        <v>112</v>
      </c>
      <c r="D2499" s="168">
        <v>3000000.0</v>
      </c>
      <c r="E2499" s="169" t="str">
        <f>iferror(vlookup(C2499,'Master data'!$A$2:$C$29,3,0),"-/-")</f>
        <v>Biến phí</v>
      </c>
      <c r="F2499" s="169" t="str">
        <f>iferror(vlookup(C2499,'Master data'!$A$2:$C$29,2,0),"-/-")</f>
        <v>Chi phí hành chính</v>
      </c>
    </row>
    <row r="2500" ht="21.0" customHeight="1">
      <c r="A2500" s="165" t="s">
        <v>1702</v>
      </c>
      <c r="B2500" s="172" t="s">
        <v>1194</v>
      </c>
      <c r="C2500" s="167" t="s">
        <v>112</v>
      </c>
      <c r="D2500" s="168">
        <v>1200000.0</v>
      </c>
      <c r="E2500" s="169" t="str">
        <f>iferror(vlookup(C2500,'Master data'!$A$2:$C$29,3,0),"-/-")</f>
        <v>Biến phí</v>
      </c>
      <c r="F2500" s="169" t="str">
        <f>iferror(vlookup(C2500,'Master data'!$A$2:$C$29,2,0),"-/-")</f>
        <v>Chi phí hành chính</v>
      </c>
    </row>
    <row r="2501" ht="21.0" customHeight="1">
      <c r="A2501" s="165" t="s">
        <v>1702</v>
      </c>
      <c r="B2501" s="172" t="s">
        <v>343</v>
      </c>
      <c r="C2501" s="167" t="s">
        <v>112</v>
      </c>
      <c r="D2501" s="168">
        <v>1000000.0</v>
      </c>
      <c r="E2501" s="169" t="str">
        <f>iferror(vlookup(C2501,'Master data'!$A$2:$C$29,3,0),"-/-")</f>
        <v>Biến phí</v>
      </c>
      <c r="F2501" s="169" t="str">
        <f>iferror(vlookup(C2501,'Master data'!$A$2:$C$29,2,0),"-/-")</f>
        <v>Chi phí hành chính</v>
      </c>
    </row>
    <row r="2502" ht="21.0" customHeight="1">
      <c r="A2502" s="165" t="s">
        <v>1702</v>
      </c>
      <c r="B2502" s="172" t="s">
        <v>1194</v>
      </c>
      <c r="C2502" s="167" t="s">
        <v>112</v>
      </c>
      <c r="D2502" s="168">
        <v>351000.0</v>
      </c>
      <c r="E2502" s="169" t="str">
        <f>iferror(vlookup(C2502,'Master data'!$A$2:$C$29,3,0),"-/-")</f>
        <v>Biến phí</v>
      </c>
      <c r="F2502" s="169" t="str">
        <f>iferror(vlookup(C2502,'Master data'!$A$2:$C$29,2,0),"-/-")</f>
        <v>Chi phí hành chính</v>
      </c>
    </row>
    <row r="2503" ht="21.0" customHeight="1">
      <c r="A2503" s="165" t="s">
        <v>1702</v>
      </c>
      <c r="B2503" s="172" t="s">
        <v>1773</v>
      </c>
      <c r="C2503" s="167" t="s">
        <v>112</v>
      </c>
      <c r="D2503" s="168">
        <v>1000000.0</v>
      </c>
      <c r="E2503" s="169" t="str">
        <f>iferror(vlookup(C2503,'Master data'!$A$2:$C$29,3,0),"-/-")</f>
        <v>Biến phí</v>
      </c>
      <c r="F2503" s="169" t="str">
        <f>iferror(vlookup(C2503,'Master data'!$A$2:$C$29,2,0),"-/-")</f>
        <v>Chi phí hành chính</v>
      </c>
    </row>
    <row r="2504" ht="21.0" customHeight="1">
      <c r="A2504" s="165" t="s">
        <v>1702</v>
      </c>
      <c r="B2504" s="172" t="s">
        <v>344</v>
      </c>
      <c r="C2504" s="167" t="s">
        <v>112</v>
      </c>
      <c r="D2504" s="168">
        <v>70000.0</v>
      </c>
      <c r="E2504" s="169" t="str">
        <f>iferror(vlookup(C2504,'Master data'!$A$2:$C$29,3,0),"-/-")</f>
        <v>Biến phí</v>
      </c>
      <c r="F2504" s="169" t="str">
        <f>iferror(vlookup(C2504,'Master data'!$A$2:$C$29,2,0),"-/-")</f>
        <v>Chi phí hành chính</v>
      </c>
    </row>
    <row r="2505" ht="21.0" customHeight="1">
      <c r="A2505" s="165" t="s">
        <v>1702</v>
      </c>
      <c r="B2505" s="172" t="s">
        <v>1194</v>
      </c>
      <c r="C2505" s="167" t="s">
        <v>112</v>
      </c>
      <c r="D2505" s="168">
        <v>174000.0</v>
      </c>
      <c r="E2505" s="169" t="str">
        <f>iferror(vlookup(C2505,'Master data'!$A$2:$C$29,3,0),"-/-")</f>
        <v>Biến phí</v>
      </c>
      <c r="F2505" s="169" t="str">
        <f>iferror(vlookup(C2505,'Master data'!$A$2:$C$29,2,0),"-/-")</f>
        <v>Chi phí hành chính</v>
      </c>
    </row>
    <row r="2506" ht="21.0" customHeight="1">
      <c r="A2506" s="165" t="s">
        <v>1702</v>
      </c>
      <c r="B2506" s="172" t="s">
        <v>1194</v>
      </c>
      <c r="C2506" s="167" t="s">
        <v>112</v>
      </c>
      <c r="D2506" s="168">
        <v>644000.0</v>
      </c>
      <c r="E2506" s="169" t="str">
        <f>iferror(vlookup(C2506,'Master data'!$A$2:$C$29,3,0),"-/-")</f>
        <v>Biến phí</v>
      </c>
      <c r="F2506" s="169" t="str">
        <f>iferror(vlookup(C2506,'Master data'!$A$2:$C$29,2,0),"-/-")</f>
        <v>Chi phí hành chính</v>
      </c>
    </row>
    <row r="2507" ht="21.0" customHeight="1">
      <c r="A2507" s="165" t="s">
        <v>1702</v>
      </c>
      <c r="B2507" s="172" t="s">
        <v>1774</v>
      </c>
      <c r="C2507" s="167" t="s">
        <v>112</v>
      </c>
      <c r="D2507" s="168">
        <v>1000000.0</v>
      </c>
      <c r="E2507" s="169" t="str">
        <f>iferror(vlookup(C2507,'Master data'!$A$2:$C$29,3,0),"-/-")</f>
        <v>Biến phí</v>
      </c>
      <c r="F2507" s="169" t="str">
        <f>iferror(vlookup(C2507,'Master data'!$A$2:$C$29,2,0),"-/-")</f>
        <v>Chi phí hành chính</v>
      </c>
    </row>
    <row r="2508" ht="21.0" customHeight="1">
      <c r="A2508" s="165" t="s">
        <v>1702</v>
      </c>
      <c r="B2508" s="172" t="s">
        <v>1194</v>
      </c>
      <c r="C2508" s="167" t="s">
        <v>112</v>
      </c>
      <c r="D2508" s="168">
        <v>596000.0</v>
      </c>
      <c r="E2508" s="169" t="str">
        <f>iferror(vlookup(C2508,'Master data'!$A$2:$C$29,3,0),"-/-")</f>
        <v>Biến phí</v>
      </c>
      <c r="F2508" s="169" t="str">
        <f>iferror(vlookup(C2508,'Master data'!$A$2:$C$29,2,0),"-/-")</f>
        <v>Chi phí hành chính</v>
      </c>
    </row>
    <row r="2509" ht="21.0" customHeight="1">
      <c r="A2509" s="165" t="s">
        <v>1702</v>
      </c>
      <c r="B2509" s="172" t="s">
        <v>1194</v>
      </c>
      <c r="C2509" s="167" t="s">
        <v>112</v>
      </c>
      <c r="D2509" s="168">
        <v>35000.0</v>
      </c>
      <c r="E2509" s="169" t="str">
        <f>iferror(vlookup(C2509,'Master data'!$A$2:$C$29,3,0),"-/-")</f>
        <v>Biến phí</v>
      </c>
      <c r="F2509" s="169" t="str">
        <f>iferror(vlookup(C2509,'Master data'!$A$2:$C$29,2,0),"-/-")</f>
        <v>Chi phí hành chính</v>
      </c>
    </row>
    <row r="2510" ht="21.0" customHeight="1">
      <c r="A2510" s="165" t="s">
        <v>1702</v>
      </c>
      <c r="B2510" s="172" t="s">
        <v>1775</v>
      </c>
      <c r="C2510" s="167" t="s">
        <v>112</v>
      </c>
      <c r="D2510" s="168">
        <v>1000000.0</v>
      </c>
      <c r="E2510" s="169" t="str">
        <f>iferror(vlookup(C2510,'Master data'!$A$2:$C$29,3,0),"-/-")</f>
        <v>Biến phí</v>
      </c>
      <c r="F2510" s="169" t="str">
        <f>iferror(vlookup(C2510,'Master data'!$A$2:$C$29,2,0),"-/-")</f>
        <v>Chi phí hành chính</v>
      </c>
    </row>
    <row r="2511" ht="21.0" customHeight="1">
      <c r="A2511" s="165" t="s">
        <v>1702</v>
      </c>
      <c r="B2511" s="172" t="s">
        <v>290</v>
      </c>
      <c r="C2511" s="167" t="s">
        <v>112</v>
      </c>
      <c r="D2511" s="168">
        <v>30000.0</v>
      </c>
      <c r="E2511" s="169" t="str">
        <f>iferror(vlookup(C2511,'Master data'!$A$2:$C$29,3,0),"-/-")</f>
        <v>Biến phí</v>
      </c>
      <c r="F2511" s="169" t="str">
        <f>iferror(vlookup(C2511,'Master data'!$A$2:$C$29,2,0),"-/-")</f>
        <v>Chi phí hành chính</v>
      </c>
    </row>
    <row r="2512" ht="21.0" customHeight="1">
      <c r="A2512" s="165" t="s">
        <v>1702</v>
      </c>
      <c r="B2512" s="172" t="s">
        <v>1194</v>
      </c>
      <c r="C2512" s="167" t="s">
        <v>112</v>
      </c>
      <c r="D2512" s="168">
        <v>562000.0</v>
      </c>
      <c r="E2512" s="169" t="str">
        <f>iferror(vlookup(C2512,'Master data'!$A$2:$C$29,3,0),"-/-")</f>
        <v>Biến phí</v>
      </c>
      <c r="F2512" s="169" t="str">
        <f>iferror(vlookup(C2512,'Master data'!$A$2:$C$29,2,0),"-/-")</f>
        <v>Chi phí hành chính</v>
      </c>
    </row>
    <row r="2513" ht="21.0" customHeight="1">
      <c r="A2513" s="165" t="s">
        <v>1702</v>
      </c>
      <c r="B2513" s="172" t="s">
        <v>290</v>
      </c>
      <c r="C2513" s="167" t="s">
        <v>112</v>
      </c>
      <c r="D2513" s="168">
        <v>60000.0</v>
      </c>
      <c r="E2513" s="169" t="str">
        <f>iferror(vlookup(C2513,'Master data'!$A$2:$C$29,3,0),"-/-")</f>
        <v>Biến phí</v>
      </c>
      <c r="F2513" s="169" t="str">
        <f>iferror(vlookup(C2513,'Master data'!$A$2:$C$29,2,0),"-/-")</f>
        <v>Chi phí hành chính</v>
      </c>
    </row>
    <row r="2514" ht="21.0" customHeight="1">
      <c r="A2514" s="165" t="s">
        <v>1702</v>
      </c>
      <c r="B2514" s="172" t="s">
        <v>1677</v>
      </c>
      <c r="C2514" s="167" t="s">
        <v>112</v>
      </c>
      <c r="D2514" s="168">
        <v>850000.0</v>
      </c>
      <c r="E2514" s="169" t="str">
        <f>iferror(vlookup(C2514,'Master data'!$A$2:$C$29,3,0),"-/-")</f>
        <v>Biến phí</v>
      </c>
      <c r="F2514" s="169" t="str">
        <f>iferror(vlookup(C2514,'Master data'!$A$2:$C$29,2,0),"-/-")</f>
        <v>Chi phí hành chính</v>
      </c>
    </row>
    <row r="2515" ht="21.0" customHeight="1">
      <c r="A2515" s="165" t="s">
        <v>1702</v>
      </c>
      <c r="B2515" s="172" t="s">
        <v>1194</v>
      </c>
      <c r="C2515" s="167" t="s">
        <v>112</v>
      </c>
      <c r="D2515" s="168">
        <v>105000.0</v>
      </c>
      <c r="E2515" s="169" t="str">
        <f>iferror(vlookup(C2515,'Master data'!$A$2:$C$29,3,0),"-/-")</f>
        <v>Biến phí</v>
      </c>
      <c r="F2515" s="169" t="str">
        <f>iferror(vlookup(C2515,'Master data'!$A$2:$C$29,2,0),"-/-")</f>
        <v>Chi phí hành chính</v>
      </c>
    </row>
    <row r="2516" ht="21.0" customHeight="1">
      <c r="A2516" s="165" t="s">
        <v>1702</v>
      </c>
      <c r="B2516" s="172" t="s">
        <v>1194</v>
      </c>
      <c r="C2516" s="167" t="s">
        <v>112</v>
      </c>
      <c r="D2516" s="168">
        <v>878000.0</v>
      </c>
      <c r="E2516" s="169" t="str">
        <f>iferror(vlookup(C2516,'Master data'!$A$2:$C$29,3,0),"-/-")</f>
        <v>Biến phí</v>
      </c>
      <c r="F2516" s="169" t="str">
        <f>iferror(vlookup(C2516,'Master data'!$A$2:$C$29,2,0),"-/-")</f>
        <v>Chi phí hành chính</v>
      </c>
    </row>
    <row r="2517" ht="21.0" customHeight="1">
      <c r="A2517" s="165" t="s">
        <v>1702</v>
      </c>
      <c r="B2517" s="172" t="s">
        <v>344</v>
      </c>
      <c r="C2517" s="167" t="s">
        <v>112</v>
      </c>
      <c r="D2517" s="168">
        <v>30000.0</v>
      </c>
      <c r="E2517" s="169" t="str">
        <f>iferror(vlookup(C2517,'Master data'!$A$2:$C$29,3,0),"-/-")</f>
        <v>Biến phí</v>
      </c>
      <c r="F2517" s="169" t="str">
        <f>iferror(vlookup(C2517,'Master data'!$A$2:$C$29,2,0),"-/-")</f>
        <v>Chi phí hành chính</v>
      </c>
    </row>
    <row r="2518" ht="21.0" customHeight="1">
      <c r="A2518" s="165" t="s">
        <v>1702</v>
      </c>
      <c r="B2518" s="172" t="s">
        <v>1194</v>
      </c>
      <c r="C2518" s="167" t="s">
        <v>112</v>
      </c>
      <c r="D2518" s="168">
        <v>739000.0</v>
      </c>
      <c r="E2518" s="169" t="str">
        <f>iferror(vlookup(C2518,'Master data'!$A$2:$C$29,3,0),"-/-")</f>
        <v>Biến phí</v>
      </c>
      <c r="F2518" s="169" t="str">
        <f>iferror(vlookup(C2518,'Master data'!$A$2:$C$29,2,0),"-/-")</f>
        <v>Chi phí hành chính</v>
      </c>
    </row>
    <row r="2519" ht="21.0" customHeight="1">
      <c r="A2519" s="165" t="s">
        <v>1702</v>
      </c>
      <c r="B2519" s="172" t="s">
        <v>1776</v>
      </c>
      <c r="C2519" s="167" t="s">
        <v>112</v>
      </c>
      <c r="D2519" s="168">
        <v>1000000.0</v>
      </c>
      <c r="E2519" s="169" t="str">
        <f>iferror(vlookup(C2519,'Master data'!$A$2:$C$29,3,0),"-/-")</f>
        <v>Biến phí</v>
      </c>
      <c r="F2519" s="169" t="str">
        <f>iferror(vlookup(C2519,'Master data'!$A$2:$C$29,2,0),"-/-")</f>
        <v>Chi phí hành chính</v>
      </c>
    </row>
    <row r="2520" ht="21.0" customHeight="1">
      <c r="A2520" s="165" t="s">
        <v>1702</v>
      </c>
      <c r="B2520" s="172" t="s">
        <v>343</v>
      </c>
      <c r="C2520" s="167" t="s">
        <v>112</v>
      </c>
      <c r="D2520" s="168">
        <v>1000000.0</v>
      </c>
      <c r="E2520" s="169" t="str">
        <f>iferror(vlookup(C2520,'Master data'!$A$2:$C$29,3,0),"-/-")</f>
        <v>Biến phí</v>
      </c>
      <c r="F2520" s="169" t="str">
        <f>iferror(vlookup(C2520,'Master data'!$A$2:$C$29,2,0),"-/-")</f>
        <v>Chi phí hành chính</v>
      </c>
    </row>
    <row r="2521" ht="21.0" customHeight="1">
      <c r="A2521" s="165" t="s">
        <v>1702</v>
      </c>
      <c r="B2521" s="172" t="s">
        <v>1194</v>
      </c>
      <c r="C2521" s="167" t="s">
        <v>112</v>
      </c>
      <c r="D2521" s="168">
        <v>250000.0</v>
      </c>
      <c r="E2521" s="169" t="str">
        <f>iferror(vlookup(C2521,'Master data'!$A$2:$C$29,3,0),"-/-")</f>
        <v>Biến phí</v>
      </c>
      <c r="F2521" s="169" t="str">
        <f>iferror(vlookup(C2521,'Master data'!$A$2:$C$29,2,0),"-/-")</f>
        <v>Chi phí hành chính</v>
      </c>
    </row>
    <row r="2522" ht="21.0" customHeight="1">
      <c r="A2522" s="165" t="s">
        <v>1702</v>
      </c>
      <c r="B2522" s="172" t="s">
        <v>344</v>
      </c>
      <c r="C2522" s="167" t="s">
        <v>112</v>
      </c>
      <c r="D2522" s="168">
        <v>70000.0</v>
      </c>
      <c r="E2522" s="169" t="str">
        <f>iferror(vlookup(C2522,'Master data'!$A$2:$C$29,3,0),"-/-")</f>
        <v>Biến phí</v>
      </c>
      <c r="F2522" s="169" t="str">
        <f>iferror(vlookup(C2522,'Master data'!$A$2:$C$29,2,0),"-/-")</f>
        <v>Chi phí hành chính</v>
      </c>
    </row>
    <row r="2523" ht="21.0" customHeight="1">
      <c r="A2523" s="165" t="s">
        <v>1702</v>
      </c>
      <c r="B2523" s="172" t="s">
        <v>1194</v>
      </c>
      <c r="C2523" s="167" t="s">
        <v>112</v>
      </c>
      <c r="D2523" s="168">
        <v>1229000.0</v>
      </c>
      <c r="E2523" s="169" t="str">
        <f>iferror(vlookup(C2523,'Master data'!$A$2:$C$29,3,0),"-/-")</f>
        <v>Biến phí</v>
      </c>
      <c r="F2523" s="169" t="str">
        <f>iferror(vlookup(C2523,'Master data'!$A$2:$C$29,2,0),"-/-")</f>
        <v>Chi phí hành chính</v>
      </c>
    </row>
    <row r="2524" ht="21.0" customHeight="1">
      <c r="A2524" s="165" t="s">
        <v>1702</v>
      </c>
      <c r="B2524" s="172" t="s">
        <v>1194</v>
      </c>
      <c r="C2524" s="167" t="s">
        <v>112</v>
      </c>
      <c r="D2524" s="168">
        <v>20000.0</v>
      </c>
      <c r="E2524" s="169" t="str">
        <f>iferror(vlookup(C2524,'Master data'!$A$2:$C$29,3,0),"-/-")</f>
        <v>Biến phí</v>
      </c>
      <c r="F2524" s="169" t="str">
        <f>iferror(vlookup(C2524,'Master data'!$A$2:$C$29,2,0),"-/-")</f>
        <v>Chi phí hành chính</v>
      </c>
    </row>
    <row r="2525" ht="21.0" customHeight="1">
      <c r="A2525" s="165" t="s">
        <v>1702</v>
      </c>
      <c r="B2525" s="172" t="s">
        <v>1194</v>
      </c>
      <c r="C2525" s="167" t="s">
        <v>112</v>
      </c>
      <c r="D2525" s="168">
        <v>107000.0</v>
      </c>
      <c r="E2525" s="169" t="str">
        <f>iferror(vlookup(C2525,'Master data'!$A$2:$C$29,3,0),"-/-")</f>
        <v>Biến phí</v>
      </c>
      <c r="F2525" s="169" t="str">
        <f>iferror(vlookup(C2525,'Master data'!$A$2:$C$29,2,0),"-/-")</f>
        <v>Chi phí hành chính</v>
      </c>
    </row>
    <row r="2526" ht="21.0" customHeight="1">
      <c r="A2526" s="165" t="s">
        <v>1702</v>
      </c>
      <c r="B2526" s="172" t="s">
        <v>344</v>
      </c>
      <c r="C2526" s="167" t="s">
        <v>112</v>
      </c>
      <c r="D2526" s="168">
        <v>135000.0</v>
      </c>
      <c r="E2526" s="169" t="str">
        <f>iferror(vlookup(C2526,'Master data'!$A$2:$C$29,3,0),"-/-")</f>
        <v>Biến phí</v>
      </c>
      <c r="F2526" s="169" t="str">
        <f>iferror(vlookup(C2526,'Master data'!$A$2:$C$29,2,0),"-/-")</f>
        <v>Chi phí hành chính</v>
      </c>
    </row>
    <row r="2527" ht="21.0" customHeight="1">
      <c r="A2527" s="165" t="s">
        <v>1702</v>
      </c>
      <c r="B2527" s="172" t="s">
        <v>1194</v>
      </c>
      <c r="C2527" s="167" t="s">
        <v>112</v>
      </c>
      <c r="D2527" s="168">
        <v>57000.0</v>
      </c>
      <c r="E2527" s="169" t="str">
        <f>iferror(vlookup(C2527,'Master data'!$A$2:$C$29,3,0),"-/-")</f>
        <v>Biến phí</v>
      </c>
      <c r="F2527" s="169" t="str">
        <f>iferror(vlookup(C2527,'Master data'!$A$2:$C$29,2,0),"-/-")</f>
        <v>Chi phí hành chính</v>
      </c>
    </row>
    <row r="2528" ht="21.0" customHeight="1">
      <c r="A2528" s="165" t="s">
        <v>1702</v>
      </c>
      <c r="B2528" s="172" t="s">
        <v>1777</v>
      </c>
      <c r="C2528" s="167" t="s">
        <v>112</v>
      </c>
      <c r="D2528" s="168">
        <v>27000.0</v>
      </c>
      <c r="E2528" s="169" t="str">
        <f>iferror(vlookup(C2528,'Master data'!$A$2:$C$29,3,0),"-/-")</f>
        <v>Biến phí</v>
      </c>
      <c r="F2528" s="169" t="str">
        <f>iferror(vlookup(C2528,'Master data'!$A$2:$C$29,2,0),"-/-")</f>
        <v>Chi phí hành chính</v>
      </c>
    </row>
    <row r="2529" ht="21.0" customHeight="1">
      <c r="A2529" s="165" t="s">
        <v>1702</v>
      </c>
      <c r="B2529" s="172" t="s">
        <v>1194</v>
      </c>
      <c r="C2529" s="167" t="s">
        <v>112</v>
      </c>
      <c r="D2529" s="168">
        <v>40000.0</v>
      </c>
      <c r="E2529" s="169" t="str">
        <f>iferror(vlookup(C2529,'Master data'!$A$2:$C$29,3,0),"-/-")</f>
        <v>Biến phí</v>
      </c>
      <c r="F2529" s="169" t="str">
        <f>iferror(vlookup(C2529,'Master data'!$A$2:$C$29,2,0),"-/-")</f>
        <v>Chi phí hành chính</v>
      </c>
    </row>
    <row r="2530" ht="21.0" customHeight="1">
      <c r="A2530" s="165" t="s">
        <v>1702</v>
      </c>
      <c r="B2530" s="172" t="s">
        <v>1778</v>
      </c>
      <c r="C2530" s="167" t="s">
        <v>112</v>
      </c>
      <c r="D2530" s="168">
        <v>1000000.0</v>
      </c>
      <c r="E2530" s="169" t="str">
        <f>iferror(vlookup(C2530,'Master data'!$A$2:$C$29,3,0),"-/-")</f>
        <v>Biến phí</v>
      </c>
      <c r="F2530" s="169" t="str">
        <f>iferror(vlookup(C2530,'Master data'!$A$2:$C$29,2,0),"-/-")</f>
        <v>Chi phí hành chính</v>
      </c>
    </row>
    <row r="2531" ht="21.0" customHeight="1">
      <c r="A2531" s="165" t="s">
        <v>1702</v>
      </c>
      <c r="B2531" s="172" t="s">
        <v>1779</v>
      </c>
      <c r="C2531" s="167" t="s">
        <v>112</v>
      </c>
      <c r="D2531" s="168">
        <v>900000.0</v>
      </c>
      <c r="E2531" s="169" t="str">
        <f>iferror(vlookup(C2531,'Master data'!$A$2:$C$29,3,0),"-/-")</f>
        <v>Biến phí</v>
      </c>
      <c r="F2531" s="169" t="str">
        <f>iferror(vlookup(C2531,'Master data'!$A$2:$C$29,2,0),"-/-")</f>
        <v>Chi phí hành chính</v>
      </c>
    </row>
    <row r="2532" ht="21.0" customHeight="1">
      <c r="A2532" s="165" t="s">
        <v>1702</v>
      </c>
      <c r="B2532" s="172" t="s">
        <v>1194</v>
      </c>
      <c r="C2532" s="167" t="s">
        <v>112</v>
      </c>
      <c r="D2532" s="168">
        <v>378000.0</v>
      </c>
      <c r="E2532" s="169" t="str">
        <f>iferror(vlookup(C2532,'Master data'!$A$2:$C$29,3,0),"-/-")</f>
        <v>Biến phí</v>
      </c>
      <c r="F2532" s="169" t="str">
        <f>iferror(vlookup(C2532,'Master data'!$A$2:$C$29,2,0),"-/-")</f>
        <v>Chi phí hành chính</v>
      </c>
    </row>
    <row r="2533" ht="21.0" customHeight="1">
      <c r="A2533" s="165" t="s">
        <v>1702</v>
      </c>
      <c r="B2533" s="172" t="s">
        <v>290</v>
      </c>
      <c r="C2533" s="167" t="s">
        <v>112</v>
      </c>
      <c r="D2533" s="168">
        <v>50000.0</v>
      </c>
      <c r="E2533" s="169" t="str">
        <f>iferror(vlookup(C2533,'Master data'!$A$2:$C$29,3,0),"-/-")</f>
        <v>Biến phí</v>
      </c>
      <c r="F2533" s="169" t="str">
        <f>iferror(vlookup(C2533,'Master data'!$A$2:$C$29,2,0),"-/-")</f>
        <v>Chi phí hành chính</v>
      </c>
    </row>
    <row r="2534" ht="21.0" customHeight="1">
      <c r="A2534" s="165" t="s">
        <v>1702</v>
      </c>
      <c r="B2534" s="172" t="s">
        <v>1194</v>
      </c>
      <c r="C2534" s="167" t="s">
        <v>112</v>
      </c>
      <c r="D2534" s="168">
        <v>80000.0</v>
      </c>
      <c r="E2534" s="169" t="str">
        <f>iferror(vlookup(C2534,'Master data'!$A$2:$C$29,3,0),"-/-")</f>
        <v>Biến phí</v>
      </c>
      <c r="F2534" s="169" t="str">
        <f>iferror(vlookup(C2534,'Master data'!$A$2:$C$29,2,0),"-/-")</f>
        <v>Chi phí hành chính</v>
      </c>
    </row>
    <row r="2535" ht="21.0" customHeight="1">
      <c r="A2535" s="165" t="s">
        <v>1702</v>
      </c>
      <c r="B2535" s="172" t="s">
        <v>1194</v>
      </c>
      <c r="C2535" s="167" t="s">
        <v>112</v>
      </c>
      <c r="D2535" s="168">
        <v>222000.0</v>
      </c>
      <c r="E2535" s="169" t="str">
        <f>iferror(vlookup(C2535,'Master data'!$A$2:$C$29,3,0),"-/-")</f>
        <v>Biến phí</v>
      </c>
      <c r="F2535" s="169" t="str">
        <f>iferror(vlookup(C2535,'Master data'!$A$2:$C$29,2,0),"-/-")</f>
        <v>Chi phí hành chính</v>
      </c>
    </row>
    <row r="2536" ht="21.0" customHeight="1">
      <c r="A2536" s="165" t="s">
        <v>1702</v>
      </c>
      <c r="B2536" s="172" t="s">
        <v>343</v>
      </c>
      <c r="C2536" s="167" t="s">
        <v>112</v>
      </c>
      <c r="D2536" s="168">
        <v>2000000.0</v>
      </c>
      <c r="E2536" s="169" t="str">
        <f>iferror(vlookup(C2536,'Master data'!$A$2:$C$29,3,0),"-/-")</f>
        <v>Biến phí</v>
      </c>
      <c r="F2536" s="169" t="str">
        <f>iferror(vlookup(C2536,'Master data'!$A$2:$C$29,2,0),"-/-")</f>
        <v>Chi phí hành chính</v>
      </c>
    </row>
    <row r="2537" ht="21.0" customHeight="1">
      <c r="A2537" s="165" t="s">
        <v>1702</v>
      </c>
      <c r="B2537" s="172" t="s">
        <v>1194</v>
      </c>
      <c r="C2537" s="167" t="s">
        <v>112</v>
      </c>
      <c r="D2537" s="168">
        <v>757000.0</v>
      </c>
      <c r="E2537" s="169" t="str">
        <f>iferror(vlookup(C2537,'Master data'!$A$2:$C$29,3,0),"-/-")</f>
        <v>Biến phí</v>
      </c>
      <c r="F2537" s="169" t="str">
        <f>iferror(vlookup(C2537,'Master data'!$A$2:$C$29,2,0),"-/-")</f>
        <v>Chi phí hành chính</v>
      </c>
    </row>
    <row r="2538" ht="21.0" customHeight="1">
      <c r="A2538" s="165" t="s">
        <v>1702</v>
      </c>
      <c r="B2538" s="172" t="s">
        <v>1780</v>
      </c>
      <c r="C2538" s="167" t="s">
        <v>112</v>
      </c>
      <c r="D2538" s="168">
        <v>40000.0</v>
      </c>
      <c r="E2538" s="169" t="str">
        <f>iferror(vlookup(C2538,'Master data'!$A$2:$C$29,3,0),"-/-")</f>
        <v>Biến phí</v>
      </c>
      <c r="F2538" s="169" t="str">
        <f>iferror(vlookup(C2538,'Master data'!$A$2:$C$29,2,0),"-/-")</f>
        <v>Chi phí hành chính</v>
      </c>
    </row>
    <row r="2539" ht="21.0" customHeight="1">
      <c r="A2539" s="165" t="s">
        <v>1702</v>
      </c>
      <c r="B2539" s="172" t="s">
        <v>1194</v>
      </c>
      <c r="C2539" s="167" t="s">
        <v>112</v>
      </c>
      <c r="D2539" s="168">
        <v>60000.0</v>
      </c>
      <c r="E2539" s="169" t="str">
        <f>iferror(vlookup(C2539,'Master data'!$A$2:$C$29,3,0),"-/-")</f>
        <v>Biến phí</v>
      </c>
      <c r="F2539" s="169" t="str">
        <f>iferror(vlookup(C2539,'Master data'!$A$2:$C$29,2,0),"-/-")</f>
        <v>Chi phí hành chính</v>
      </c>
    </row>
    <row r="2540" ht="21.0" customHeight="1">
      <c r="A2540" s="165" t="s">
        <v>1702</v>
      </c>
      <c r="B2540" s="172" t="s">
        <v>1781</v>
      </c>
      <c r="C2540" s="167" t="s">
        <v>112</v>
      </c>
      <c r="D2540" s="168">
        <v>25000.0</v>
      </c>
      <c r="E2540" s="169" t="str">
        <f>iferror(vlookup(C2540,'Master data'!$A$2:$C$29,3,0),"-/-")</f>
        <v>Biến phí</v>
      </c>
      <c r="F2540" s="169" t="str">
        <f>iferror(vlookup(C2540,'Master data'!$A$2:$C$29,2,0),"-/-")</f>
        <v>Chi phí hành chính</v>
      </c>
    </row>
    <row r="2541" ht="21.0" customHeight="1">
      <c r="A2541" s="165" t="s">
        <v>1702</v>
      </c>
      <c r="B2541" s="172" t="s">
        <v>1194</v>
      </c>
      <c r="C2541" s="167" t="s">
        <v>112</v>
      </c>
      <c r="D2541" s="168">
        <v>164000.0</v>
      </c>
      <c r="E2541" s="169" t="str">
        <f>iferror(vlookup(C2541,'Master data'!$A$2:$C$29,3,0),"-/-")</f>
        <v>Biến phí</v>
      </c>
      <c r="F2541" s="169" t="str">
        <f>iferror(vlookup(C2541,'Master data'!$A$2:$C$29,2,0),"-/-")</f>
        <v>Chi phí hành chính</v>
      </c>
    </row>
    <row r="2542" ht="21.0" customHeight="1">
      <c r="A2542" s="165" t="s">
        <v>1702</v>
      </c>
      <c r="B2542" s="172" t="s">
        <v>1194</v>
      </c>
      <c r="C2542" s="167" t="s">
        <v>112</v>
      </c>
      <c r="D2542" s="168">
        <v>100000.0</v>
      </c>
      <c r="E2542" s="169" t="str">
        <f>iferror(vlookup(C2542,'Master data'!$A$2:$C$29,3,0),"-/-")</f>
        <v>Biến phí</v>
      </c>
      <c r="F2542" s="169" t="str">
        <f>iferror(vlookup(C2542,'Master data'!$A$2:$C$29,2,0),"-/-")</f>
        <v>Chi phí hành chính</v>
      </c>
    </row>
    <row r="2543" ht="21.0" customHeight="1">
      <c r="A2543" s="165" t="s">
        <v>1702</v>
      </c>
      <c r="B2543" s="172" t="s">
        <v>1676</v>
      </c>
      <c r="C2543" s="167" t="s">
        <v>112</v>
      </c>
      <c r="D2543" s="168">
        <v>1000000.0</v>
      </c>
      <c r="E2543" s="169" t="str">
        <f>iferror(vlookup(C2543,'Master data'!$A$2:$C$29,3,0),"-/-")</f>
        <v>Biến phí</v>
      </c>
      <c r="F2543" s="169" t="str">
        <f>iferror(vlookup(C2543,'Master data'!$A$2:$C$29,2,0),"-/-")</f>
        <v>Chi phí hành chính</v>
      </c>
    </row>
    <row r="2544" ht="21.0" customHeight="1">
      <c r="A2544" s="165" t="s">
        <v>1702</v>
      </c>
      <c r="B2544" s="172" t="s">
        <v>1194</v>
      </c>
      <c r="C2544" s="167" t="s">
        <v>112</v>
      </c>
      <c r="D2544" s="168">
        <v>291000.0</v>
      </c>
      <c r="E2544" s="169" t="str">
        <f>iferror(vlookup(C2544,'Master data'!$A$2:$C$29,3,0),"-/-")</f>
        <v>Biến phí</v>
      </c>
      <c r="F2544" s="169" t="str">
        <f>iferror(vlookup(C2544,'Master data'!$A$2:$C$29,2,0),"-/-")</f>
        <v>Chi phí hành chính</v>
      </c>
    </row>
    <row r="2545" ht="21.0" customHeight="1">
      <c r="A2545" s="165" t="s">
        <v>1702</v>
      </c>
      <c r="B2545" s="172" t="s">
        <v>1194</v>
      </c>
      <c r="C2545" s="167" t="s">
        <v>112</v>
      </c>
      <c r="D2545" s="168">
        <v>305000.0</v>
      </c>
      <c r="E2545" s="169" t="str">
        <f>iferror(vlookup(C2545,'Master data'!$A$2:$C$29,3,0),"-/-")</f>
        <v>Biến phí</v>
      </c>
      <c r="F2545" s="169" t="str">
        <f>iferror(vlookup(C2545,'Master data'!$A$2:$C$29,2,0),"-/-")</f>
        <v>Chi phí hành chính</v>
      </c>
    </row>
    <row r="2546" ht="21.0" customHeight="1">
      <c r="A2546" s="165" t="s">
        <v>1702</v>
      </c>
      <c r="B2546" s="172" t="s">
        <v>1194</v>
      </c>
      <c r="C2546" s="167" t="s">
        <v>112</v>
      </c>
      <c r="D2546" s="168">
        <v>374000.0</v>
      </c>
      <c r="E2546" s="169" t="str">
        <f>iferror(vlookup(C2546,'Master data'!$A$2:$C$29,3,0),"-/-")</f>
        <v>Biến phí</v>
      </c>
      <c r="F2546" s="169" t="str">
        <f>iferror(vlookup(C2546,'Master data'!$A$2:$C$29,2,0),"-/-")</f>
        <v>Chi phí hành chính</v>
      </c>
    </row>
    <row r="2547" ht="21.0" customHeight="1">
      <c r="A2547" s="165" t="s">
        <v>1702</v>
      </c>
      <c r="B2547" s="172" t="s">
        <v>1782</v>
      </c>
      <c r="C2547" s="167" t="s">
        <v>112</v>
      </c>
      <c r="D2547" s="168">
        <v>812000.0</v>
      </c>
      <c r="E2547" s="169" t="str">
        <f>iferror(vlookup(C2547,'Master data'!$A$2:$C$29,3,0),"-/-")</f>
        <v>Biến phí</v>
      </c>
      <c r="F2547" s="169" t="str">
        <f>iferror(vlookup(C2547,'Master data'!$A$2:$C$29,2,0),"-/-")</f>
        <v>Chi phí hành chính</v>
      </c>
    </row>
    <row r="2548" ht="21.0" customHeight="1">
      <c r="A2548" s="165" t="s">
        <v>1702</v>
      </c>
      <c r="B2548" s="172" t="s">
        <v>1783</v>
      </c>
      <c r="C2548" s="167" t="s">
        <v>112</v>
      </c>
      <c r="D2548" s="168">
        <v>150000.0</v>
      </c>
      <c r="E2548" s="169" t="str">
        <f>iferror(vlookup(C2548,'Master data'!$A$2:$C$29,3,0),"-/-")</f>
        <v>Biến phí</v>
      </c>
      <c r="F2548" s="169" t="str">
        <f>iferror(vlookup(C2548,'Master data'!$A$2:$C$29,2,0),"-/-")</f>
        <v>Chi phí hành chính</v>
      </c>
    </row>
    <row r="2549" ht="21.0" customHeight="1">
      <c r="A2549" s="165" t="s">
        <v>1702</v>
      </c>
      <c r="B2549" s="172" t="s">
        <v>1784</v>
      </c>
      <c r="C2549" s="167" t="s">
        <v>112</v>
      </c>
      <c r="D2549" s="168">
        <v>638000.0</v>
      </c>
      <c r="E2549" s="169" t="str">
        <f>iferror(vlookup(C2549,'Master data'!$A$2:$C$29,3,0),"-/-")</f>
        <v>Biến phí</v>
      </c>
      <c r="F2549" s="169" t="str">
        <f>iferror(vlookup(C2549,'Master data'!$A$2:$C$29,2,0),"-/-")</f>
        <v>Chi phí hành chính</v>
      </c>
    </row>
    <row r="2550" ht="21.0" customHeight="1">
      <c r="A2550" s="165" t="s">
        <v>1702</v>
      </c>
      <c r="B2550" s="172" t="s">
        <v>876</v>
      </c>
      <c r="C2550" s="167" t="s">
        <v>95</v>
      </c>
      <c r="D2550" s="168">
        <v>8.7E8</v>
      </c>
      <c r="E2550" s="169" t="str">
        <f>iferror(vlookup(C2550,'Master data'!$A$2:$C$29,3,0),"-/-")</f>
        <v>Biến phí</v>
      </c>
      <c r="F2550" s="169" t="str">
        <f>iferror(vlookup(C2550,'Master data'!$A$2:$C$29,2,0),"-/-")</f>
        <v>Chi phí bán hàng</v>
      </c>
    </row>
    <row r="2551" ht="21.0" customHeight="1">
      <c r="A2551" s="165" t="s">
        <v>1702</v>
      </c>
      <c r="B2551" s="172" t="s">
        <v>961</v>
      </c>
      <c r="C2551" s="167" t="s">
        <v>112</v>
      </c>
      <c r="D2551" s="168">
        <v>2345000.0</v>
      </c>
      <c r="E2551" s="169" t="str">
        <f>iferror(vlookup(C2551,'Master data'!$A$2:$C$29,3,0),"-/-")</f>
        <v>Biến phí</v>
      </c>
      <c r="F2551" s="169" t="str">
        <f>iferror(vlookup(C2551,'Master data'!$A$2:$C$29,2,0),"-/-")</f>
        <v>Chi phí hành chính</v>
      </c>
    </row>
    <row r="2552" ht="21.0" customHeight="1">
      <c r="A2552" s="165" t="s">
        <v>1702</v>
      </c>
      <c r="B2552" s="172" t="s">
        <v>1684</v>
      </c>
      <c r="C2552" s="167" t="s">
        <v>112</v>
      </c>
      <c r="D2552" s="168">
        <v>3.6E7</v>
      </c>
      <c r="E2552" s="169" t="str">
        <f>iferror(vlookup(C2552,'Master data'!$A$2:$C$29,3,0),"-/-")</f>
        <v>Biến phí</v>
      </c>
      <c r="F2552" s="169" t="str">
        <f>iferror(vlookup(C2552,'Master data'!$A$2:$C$29,2,0),"-/-")</f>
        <v>Chi phí hành chính</v>
      </c>
    </row>
    <row r="2553" ht="21.0" customHeight="1">
      <c r="A2553" s="165" t="s">
        <v>1702</v>
      </c>
      <c r="B2553" s="172" t="s">
        <v>655</v>
      </c>
      <c r="C2553" s="167" t="s">
        <v>121</v>
      </c>
      <c r="D2553" s="168">
        <v>6000000.0</v>
      </c>
      <c r="E2553" s="169" t="str">
        <f>iferror(vlookup(C2553,'Master data'!$A$2:$C$29,3,0),"-/-")</f>
        <v>Định phí</v>
      </c>
      <c r="F2553" s="169" t="str">
        <f>iferror(vlookup(C2553,'Master data'!$A$2:$C$29,2,0),"-/-")</f>
        <v>Chi phí QLDN</v>
      </c>
    </row>
    <row r="2554" ht="21.0" customHeight="1">
      <c r="A2554" s="165" t="s">
        <v>1702</v>
      </c>
      <c r="B2554" s="172" t="s">
        <v>927</v>
      </c>
      <c r="C2554" s="167" t="s">
        <v>120</v>
      </c>
      <c r="D2554" s="168">
        <v>5.75E7</v>
      </c>
      <c r="E2554" s="169" t="str">
        <f>iferror(vlookup(C2554,'Master data'!$A$2:$C$29,3,0),"-/-")</f>
        <v>Định phí</v>
      </c>
      <c r="F2554" s="169" t="str">
        <f>iferror(vlookup(C2554,'Master data'!$A$2:$C$29,2,0),"-/-")</f>
        <v>Chi phí QLDN</v>
      </c>
    </row>
    <row r="2555" ht="21.0" customHeight="1">
      <c r="A2555" s="165" t="s">
        <v>1702</v>
      </c>
      <c r="B2555" s="172" t="s">
        <v>1785</v>
      </c>
      <c r="C2555" s="167" t="s">
        <v>123</v>
      </c>
      <c r="D2555" s="168">
        <v>2.2E7</v>
      </c>
      <c r="E2555" s="169" t="str">
        <f>iferror(vlookup(C2555,'Master data'!$A$2:$C$29,3,0),"-/-")</f>
        <v>Định phí</v>
      </c>
      <c r="F2555" s="169" t="str">
        <f>iferror(vlookup(C2555,'Master data'!$A$2:$C$29,2,0),"-/-")</f>
        <v>Chi phí QLDN</v>
      </c>
    </row>
    <row r="2556" ht="21.0" customHeight="1">
      <c r="A2556" s="165" t="s">
        <v>1702</v>
      </c>
      <c r="B2556" s="172" t="s">
        <v>1786</v>
      </c>
      <c r="C2556" s="167" t="s">
        <v>120</v>
      </c>
      <c r="D2556" s="168">
        <v>2.0153E7</v>
      </c>
      <c r="E2556" s="169" t="str">
        <f>iferror(vlookup(C2556,'Master data'!$A$2:$C$29,3,0),"-/-")</f>
        <v>Định phí</v>
      </c>
      <c r="F2556" s="169" t="str">
        <f>iferror(vlookup(C2556,'Master data'!$A$2:$C$29,2,0),"-/-")</f>
        <v>Chi phí QLDN</v>
      </c>
    </row>
    <row r="2557" ht="21.0" customHeight="1">
      <c r="A2557" s="165" t="s">
        <v>1702</v>
      </c>
      <c r="B2557" s="172" t="s">
        <v>1124</v>
      </c>
      <c r="C2557" s="167" t="s">
        <v>116</v>
      </c>
      <c r="D2557" s="168">
        <v>1.3768E7</v>
      </c>
      <c r="E2557" s="169" t="str">
        <f>iferror(vlookup(C2557,'Master data'!$A$2:$C$29,3,0),"-/-")</f>
        <v>Định phí</v>
      </c>
      <c r="F2557" s="169" t="str">
        <f>iferror(vlookup(C2557,'Master data'!$A$2:$C$29,2,0),"-/-")</f>
        <v>Chi phí hành chính</v>
      </c>
    </row>
    <row r="2558" ht="21.0" customHeight="1">
      <c r="A2558" s="165" t="s">
        <v>1702</v>
      </c>
      <c r="B2558" s="172" t="s">
        <v>1787</v>
      </c>
      <c r="C2558" s="167" t="s">
        <v>116</v>
      </c>
      <c r="D2558" s="168">
        <v>4380000.0</v>
      </c>
      <c r="E2558" s="169" t="str">
        <f>iferror(vlookup(C2558,'Master data'!$A$2:$C$29,3,0),"-/-")</f>
        <v>Định phí</v>
      </c>
      <c r="F2558" s="169" t="str">
        <f>iferror(vlookup(C2558,'Master data'!$A$2:$C$29,2,0),"-/-")</f>
        <v>Chi phí hành chính</v>
      </c>
    </row>
    <row r="2559" ht="21.0" customHeight="1">
      <c r="A2559" s="165" t="s">
        <v>1702</v>
      </c>
      <c r="B2559" s="172" t="s">
        <v>364</v>
      </c>
      <c r="C2559" s="167" t="s">
        <v>121</v>
      </c>
      <c r="D2559" s="168">
        <v>2.371072E7</v>
      </c>
      <c r="E2559" s="169" t="str">
        <f>iferror(vlookup(C2559,'Master data'!$A$2:$C$29,3,0),"-/-")</f>
        <v>Định phí</v>
      </c>
      <c r="F2559" s="169" t="str">
        <f>iferror(vlookup(C2559,'Master data'!$A$2:$C$29,2,0),"-/-")</f>
        <v>Chi phí QLDN</v>
      </c>
    </row>
    <row r="2560" ht="21.0" customHeight="1">
      <c r="A2560" s="165" t="s">
        <v>1702</v>
      </c>
      <c r="B2560" s="172" t="s">
        <v>1202</v>
      </c>
      <c r="C2560" s="167" t="s">
        <v>111</v>
      </c>
      <c r="D2560" s="168">
        <v>2.735E7</v>
      </c>
      <c r="E2560" s="169" t="str">
        <f>iferror(vlookup(C2560,'Master data'!$A$2:$C$29,3,0),"-/-")</f>
        <v>Định phí</v>
      </c>
      <c r="F2560" s="169" t="str">
        <f>iferror(vlookup(C2560,'Master data'!$A$2:$C$29,2,0),"-/-")</f>
        <v>Chi phí khác</v>
      </c>
    </row>
    <row r="2561" ht="21.0" customHeight="1">
      <c r="A2561" s="165" t="s">
        <v>1702</v>
      </c>
      <c r="B2561" s="172" t="s">
        <v>1788</v>
      </c>
      <c r="C2561" s="167" t="s">
        <v>99</v>
      </c>
      <c r="D2561" s="168">
        <v>1.943E7</v>
      </c>
      <c r="E2561" s="169" t="str">
        <f>iferror(vlookup(C2561,'Master data'!$A$2:$C$29,3,0),"-/-")</f>
        <v>Biến phí</v>
      </c>
      <c r="F2561" s="169" t="str">
        <f>iferror(vlookup(C2561,'Master data'!$A$2:$C$29,2,0),"-/-")</f>
        <v>Chi phí giá vốn</v>
      </c>
    </row>
    <row r="2562" ht="21.0" customHeight="1">
      <c r="A2562" s="165" t="s">
        <v>1702</v>
      </c>
      <c r="B2562" s="172" t="s">
        <v>1789</v>
      </c>
      <c r="C2562" s="167" t="s">
        <v>99</v>
      </c>
      <c r="D2562" s="168">
        <v>225000.0</v>
      </c>
      <c r="E2562" s="169" t="str">
        <f>iferror(vlookup(C2562,'Master data'!$A$2:$C$29,3,0),"-/-")</f>
        <v>Biến phí</v>
      </c>
      <c r="F2562" s="169" t="str">
        <f>iferror(vlookup(C2562,'Master data'!$A$2:$C$29,2,0),"-/-")</f>
        <v>Chi phí giá vốn</v>
      </c>
    </row>
    <row r="2563" ht="21.0" customHeight="1">
      <c r="A2563" s="165" t="s">
        <v>1702</v>
      </c>
      <c r="B2563" s="172" t="s">
        <v>1790</v>
      </c>
      <c r="C2563" s="167" t="s">
        <v>99</v>
      </c>
      <c r="D2563" s="168">
        <v>1.5806E7</v>
      </c>
      <c r="E2563" s="169" t="str">
        <f>iferror(vlookup(C2563,'Master data'!$A$2:$C$29,3,0),"-/-")</f>
        <v>Biến phí</v>
      </c>
      <c r="F2563" s="169" t="str">
        <f>iferror(vlookup(C2563,'Master data'!$A$2:$C$29,2,0),"-/-")</f>
        <v>Chi phí giá vốn</v>
      </c>
    </row>
    <row r="2564" ht="21.0" customHeight="1">
      <c r="A2564" s="165" t="s">
        <v>1702</v>
      </c>
      <c r="B2564" s="172" t="s">
        <v>1791</v>
      </c>
      <c r="C2564" s="167" t="s">
        <v>99</v>
      </c>
      <c r="D2564" s="168">
        <v>3100000.0</v>
      </c>
      <c r="E2564" s="169" t="str">
        <f>iferror(vlookup(C2564,'Master data'!$A$2:$C$29,3,0),"-/-")</f>
        <v>Biến phí</v>
      </c>
      <c r="F2564" s="169" t="str">
        <f>iferror(vlookup(C2564,'Master data'!$A$2:$C$29,2,0),"-/-")</f>
        <v>Chi phí giá vốn</v>
      </c>
    </row>
    <row r="2565" ht="21.0" customHeight="1">
      <c r="A2565" s="165" t="s">
        <v>1702</v>
      </c>
      <c r="B2565" s="172" t="s">
        <v>1792</v>
      </c>
      <c r="C2565" s="167" t="s">
        <v>99</v>
      </c>
      <c r="D2565" s="168">
        <v>1.8941E8</v>
      </c>
      <c r="E2565" s="169" t="str">
        <f>iferror(vlookup(C2565,'Master data'!$A$2:$C$29,3,0),"-/-")</f>
        <v>Biến phí</v>
      </c>
      <c r="F2565" s="169" t="str">
        <f>iferror(vlookup(C2565,'Master data'!$A$2:$C$29,2,0),"-/-")</f>
        <v>Chi phí giá vốn</v>
      </c>
    </row>
    <row r="2566" ht="21.0" customHeight="1">
      <c r="A2566" s="165" t="s">
        <v>1702</v>
      </c>
      <c r="B2566" s="172" t="s">
        <v>1793</v>
      </c>
      <c r="C2566" s="167" t="s">
        <v>99</v>
      </c>
      <c r="D2566" s="168">
        <v>5428000.0</v>
      </c>
      <c r="E2566" s="169" t="str">
        <f>iferror(vlookup(C2566,'Master data'!$A$2:$C$29,3,0),"-/-")</f>
        <v>Biến phí</v>
      </c>
      <c r="F2566" s="169" t="str">
        <f>iferror(vlookup(C2566,'Master data'!$A$2:$C$29,2,0),"-/-")</f>
        <v>Chi phí giá vốn</v>
      </c>
    </row>
    <row r="2567" ht="21.0" customHeight="1">
      <c r="A2567" s="165" t="s">
        <v>1702</v>
      </c>
      <c r="B2567" s="172" t="s">
        <v>1794</v>
      </c>
      <c r="C2567" s="167" t="s">
        <v>99</v>
      </c>
      <c r="D2567" s="168">
        <v>3200000.0</v>
      </c>
      <c r="E2567" s="169" t="str">
        <f>iferror(vlookup(C2567,'Master data'!$A$2:$C$29,3,0),"-/-")</f>
        <v>Biến phí</v>
      </c>
      <c r="F2567" s="169" t="str">
        <f>iferror(vlookup(C2567,'Master data'!$A$2:$C$29,2,0),"-/-")</f>
        <v>Chi phí giá vốn</v>
      </c>
    </row>
    <row r="2568" ht="21.0" customHeight="1">
      <c r="A2568" s="165" t="s">
        <v>1702</v>
      </c>
      <c r="B2568" s="172" t="s">
        <v>1795</v>
      </c>
      <c r="C2568" s="167" t="s">
        <v>99</v>
      </c>
      <c r="D2568" s="168">
        <v>7502000.0</v>
      </c>
      <c r="E2568" s="169" t="str">
        <f>iferror(vlookup(C2568,'Master data'!$A$2:$C$29,3,0),"-/-")</f>
        <v>Biến phí</v>
      </c>
      <c r="F2568" s="169" t="str">
        <f>iferror(vlookup(C2568,'Master data'!$A$2:$C$29,2,0),"-/-")</f>
        <v>Chi phí giá vốn</v>
      </c>
    </row>
    <row r="2569" ht="21.0" customHeight="1">
      <c r="A2569" s="165" t="s">
        <v>1702</v>
      </c>
      <c r="B2569" s="172" t="s">
        <v>1796</v>
      </c>
      <c r="C2569" s="167" t="s">
        <v>99</v>
      </c>
      <c r="D2569" s="168">
        <v>6.6784E7</v>
      </c>
      <c r="E2569" s="169" t="str">
        <f>iferror(vlookup(C2569,'Master data'!$A$2:$C$29,3,0),"-/-")</f>
        <v>Biến phí</v>
      </c>
      <c r="F2569" s="169" t="str">
        <f>iferror(vlookup(C2569,'Master data'!$A$2:$C$29,2,0),"-/-")</f>
        <v>Chi phí giá vốn</v>
      </c>
    </row>
    <row r="2570" ht="21.0" customHeight="1">
      <c r="A2570" s="165" t="s">
        <v>1702</v>
      </c>
      <c r="B2570" s="172" t="s">
        <v>1797</v>
      </c>
      <c r="C2570" s="167" t="s">
        <v>99</v>
      </c>
      <c r="D2570" s="168">
        <v>1108000.0</v>
      </c>
      <c r="E2570" s="169" t="str">
        <f>iferror(vlookup(C2570,'Master data'!$A$2:$C$29,3,0),"-/-")</f>
        <v>Biến phí</v>
      </c>
      <c r="F2570" s="169" t="str">
        <f>iferror(vlookup(C2570,'Master data'!$A$2:$C$29,2,0),"-/-")</f>
        <v>Chi phí giá vốn</v>
      </c>
    </row>
    <row r="2571" ht="21.0" customHeight="1">
      <c r="A2571" s="165" t="s">
        <v>1702</v>
      </c>
      <c r="B2571" s="172" t="s">
        <v>1798</v>
      </c>
      <c r="C2571" s="167" t="s">
        <v>99</v>
      </c>
      <c r="D2571" s="168">
        <v>3751000.0</v>
      </c>
      <c r="E2571" s="169" t="str">
        <f>iferror(vlookup(C2571,'Master data'!$A$2:$C$29,3,0),"-/-")</f>
        <v>Biến phí</v>
      </c>
      <c r="F2571" s="169" t="str">
        <f>iferror(vlookup(C2571,'Master data'!$A$2:$C$29,2,0),"-/-")</f>
        <v>Chi phí giá vốn</v>
      </c>
    </row>
    <row r="2572" ht="21.0" customHeight="1">
      <c r="A2572" s="165" t="s">
        <v>1702</v>
      </c>
      <c r="B2572" s="172" t="s">
        <v>1799</v>
      </c>
      <c r="C2572" s="167" t="s">
        <v>99</v>
      </c>
      <c r="D2572" s="168">
        <v>8.663E7</v>
      </c>
      <c r="E2572" s="169" t="str">
        <f>iferror(vlookup(C2572,'Master data'!$A$2:$C$29,3,0),"-/-")</f>
        <v>Biến phí</v>
      </c>
      <c r="F2572" s="169" t="str">
        <f>iferror(vlookup(C2572,'Master data'!$A$2:$C$29,2,0),"-/-")</f>
        <v>Chi phí giá vốn</v>
      </c>
    </row>
    <row r="2573" ht="21.0" customHeight="1">
      <c r="A2573" s="165" t="s">
        <v>1702</v>
      </c>
      <c r="B2573" s="172" t="s">
        <v>1800</v>
      </c>
      <c r="C2573" s="167" t="s">
        <v>99</v>
      </c>
      <c r="D2573" s="168">
        <v>5.5117126E7</v>
      </c>
      <c r="E2573" s="169" t="str">
        <f>iferror(vlookup(C2573,'Master data'!$A$2:$C$29,3,0),"-/-")</f>
        <v>Biến phí</v>
      </c>
      <c r="F2573" s="169" t="str">
        <f>iferror(vlookup(C2573,'Master data'!$A$2:$C$29,2,0),"-/-")</f>
        <v>Chi phí giá vốn</v>
      </c>
    </row>
    <row r="2574" ht="21.0" customHeight="1">
      <c r="A2574" s="165" t="s">
        <v>1702</v>
      </c>
      <c r="B2574" s="172" t="s">
        <v>1801</v>
      </c>
      <c r="C2574" s="167" t="s">
        <v>99</v>
      </c>
      <c r="D2574" s="168">
        <v>3.5485E7</v>
      </c>
      <c r="E2574" s="169" t="str">
        <f>iferror(vlookup(C2574,'Master data'!$A$2:$C$29,3,0),"-/-")</f>
        <v>Biến phí</v>
      </c>
      <c r="F2574" s="169" t="str">
        <f>iferror(vlookup(C2574,'Master data'!$A$2:$C$29,2,0),"-/-")</f>
        <v>Chi phí giá vốn</v>
      </c>
    </row>
    <row r="2575" ht="21.0" customHeight="1">
      <c r="A2575" s="165" t="s">
        <v>1702</v>
      </c>
      <c r="B2575" s="172" t="s">
        <v>1802</v>
      </c>
      <c r="C2575" s="167" t="s">
        <v>99</v>
      </c>
      <c r="D2575" s="168">
        <v>8.93E7</v>
      </c>
      <c r="E2575" s="169" t="str">
        <f>iferror(vlookup(C2575,'Master data'!$A$2:$C$29,3,0),"-/-")</f>
        <v>Biến phí</v>
      </c>
      <c r="F2575" s="169" t="str">
        <f>iferror(vlookup(C2575,'Master data'!$A$2:$C$29,2,0),"-/-")</f>
        <v>Chi phí giá vốn</v>
      </c>
    </row>
    <row r="2576" ht="21.0" customHeight="1">
      <c r="A2576" s="165" t="s">
        <v>1702</v>
      </c>
      <c r="B2576" s="172" t="s">
        <v>1803</v>
      </c>
      <c r="C2576" s="167" t="s">
        <v>99</v>
      </c>
      <c r="D2576" s="168">
        <v>2.162E7</v>
      </c>
      <c r="E2576" s="169" t="str">
        <f>iferror(vlookup(C2576,'Master data'!$A$2:$C$29,3,0),"-/-")</f>
        <v>Biến phí</v>
      </c>
      <c r="F2576" s="169" t="str">
        <f>iferror(vlookup(C2576,'Master data'!$A$2:$C$29,2,0),"-/-")</f>
        <v>Chi phí giá vốn</v>
      </c>
    </row>
    <row r="2577" ht="21.0" customHeight="1">
      <c r="A2577" s="165" t="s">
        <v>1702</v>
      </c>
      <c r="B2577" s="172" t="s">
        <v>1804</v>
      </c>
      <c r="C2577" s="167" t="s">
        <v>70</v>
      </c>
      <c r="D2577" s="168">
        <v>1.12E7</v>
      </c>
      <c r="E2577" s="169" t="str">
        <f>iferror(vlookup(C2577,'Master data'!$A$2:$C$29,3,0),"-/-")</f>
        <v>Chi phí khác</v>
      </c>
      <c r="F2577" s="169" t="str">
        <f>iferror(vlookup(C2577,'Master data'!$A$2:$C$29,2,0),"-/-")</f>
        <v>Chi phí khác</v>
      </c>
    </row>
    <row r="2578" ht="21.0" customHeight="1">
      <c r="A2578" s="165" t="s">
        <v>1702</v>
      </c>
      <c r="B2578" s="172" t="s">
        <v>1805</v>
      </c>
      <c r="C2578" s="167" t="s">
        <v>70</v>
      </c>
      <c r="D2578" s="168">
        <v>2.96E7</v>
      </c>
      <c r="E2578" s="169" t="str">
        <f>iferror(vlookup(C2578,'Master data'!$A$2:$C$29,3,0),"-/-")</f>
        <v>Chi phí khác</v>
      </c>
      <c r="F2578" s="169" t="str">
        <f>iferror(vlookup(C2578,'Master data'!$A$2:$C$29,2,0),"-/-")</f>
        <v>Chi phí khác</v>
      </c>
    </row>
    <row r="2579" ht="21.0" customHeight="1">
      <c r="A2579" s="165" t="s">
        <v>1702</v>
      </c>
      <c r="B2579" s="172" t="s">
        <v>1806</v>
      </c>
      <c r="C2579" s="167" t="s">
        <v>70</v>
      </c>
      <c r="D2579" s="168">
        <v>1.1E7</v>
      </c>
      <c r="E2579" s="169" t="str">
        <f>iferror(vlookup(C2579,'Master data'!$A$2:$C$29,3,0),"-/-")</f>
        <v>Chi phí khác</v>
      </c>
      <c r="F2579" s="169" t="str">
        <f>iferror(vlookup(C2579,'Master data'!$A$2:$C$29,2,0),"-/-")</f>
        <v>Chi phí khác</v>
      </c>
    </row>
    <row r="2580" ht="21.0" customHeight="1">
      <c r="A2580" s="165" t="s">
        <v>1702</v>
      </c>
      <c r="B2580" s="172" t="s">
        <v>1807</v>
      </c>
      <c r="C2580" s="167" t="s">
        <v>70</v>
      </c>
      <c r="D2580" s="168">
        <v>4.76E7</v>
      </c>
      <c r="E2580" s="169" t="str">
        <f>iferror(vlookup(C2580,'Master data'!$A$2:$C$29,3,0),"-/-")</f>
        <v>Chi phí khác</v>
      </c>
      <c r="F2580" s="169" t="str">
        <f>iferror(vlookup(C2580,'Master data'!$A$2:$C$29,2,0),"-/-")</f>
        <v>Chi phí khác</v>
      </c>
    </row>
    <row r="2581" ht="21.0" customHeight="1">
      <c r="A2581" s="165" t="s">
        <v>1702</v>
      </c>
      <c r="B2581" s="172" t="s">
        <v>1808</v>
      </c>
      <c r="C2581" s="167" t="s">
        <v>70</v>
      </c>
      <c r="D2581" s="168">
        <v>3.7E7</v>
      </c>
      <c r="E2581" s="169" t="str">
        <f>iferror(vlookup(C2581,'Master data'!$A$2:$C$29,3,0),"-/-")</f>
        <v>Chi phí khác</v>
      </c>
      <c r="F2581" s="169" t="str">
        <f>iferror(vlookup(C2581,'Master data'!$A$2:$C$29,2,0),"-/-")</f>
        <v>Chi phí khác</v>
      </c>
    </row>
    <row r="2582" ht="21.0" customHeight="1">
      <c r="A2582" s="165" t="s">
        <v>1702</v>
      </c>
      <c r="B2582" s="172" t="s">
        <v>433</v>
      </c>
      <c r="C2582" s="167" t="s">
        <v>102</v>
      </c>
      <c r="D2582" s="168">
        <v>7.5859E8</v>
      </c>
      <c r="E2582" s="169" t="str">
        <f>iferror(vlookup(C2582,'Master data'!$A$2:$C$29,3,0),"-/-")</f>
        <v>Biến phí</v>
      </c>
      <c r="F2582" s="169" t="str">
        <f>iferror(vlookup(C2582,'Master data'!$A$2:$C$29,2,0),"-/-")</f>
        <v>Chi phí giá vốn</v>
      </c>
    </row>
    <row r="2583" ht="21.0" customHeight="1">
      <c r="A2583" s="165" t="s">
        <v>1809</v>
      </c>
      <c r="B2583" s="172" t="s">
        <v>1810</v>
      </c>
      <c r="C2583" s="167" t="s">
        <v>109</v>
      </c>
      <c r="D2583" s="168">
        <v>4.73984399E8</v>
      </c>
      <c r="E2583" s="169" t="str">
        <f>iferror(vlookup(C2583,'Master data'!$A$2:$C$29,3,0),"-/-")</f>
        <v>Định phí</v>
      </c>
      <c r="F2583" s="169" t="str">
        <f>iferror(vlookup(C2583,'Master data'!$A$2:$C$29,2,0),"-/-")</f>
        <v>Chi phí QLDN</v>
      </c>
    </row>
    <row r="2584" ht="21.0" customHeight="1">
      <c r="A2584" s="165" t="s">
        <v>1809</v>
      </c>
      <c r="B2584" s="172" t="s">
        <v>1811</v>
      </c>
      <c r="C2584" s="167" t="s">
        <v>17</v>
      </c>
      <c r="D2584" s="168">
        <v>5.61387633E8</v>
      </c>
      <c r="E2584" s="169" t="str">
        <f>iferror(vlookup(C2584,'Master data'!$A$2:$C$29,3,0),"-/-")</f>
        <v>Biến phí</v>
      </c>
      <c r="F2584" s="169" t="str">
        <f>iferror(vlookup(C2584,'Master data'!$A$2:$C$29,2,0),"-/-")</f>
        <v>Chi phí bán hàng</v>
      </c>
    </row>
    <row r="2585" ht="21.0" customHeight="1">
      <c r="A2585" s="165" t="s">
        <v>1812</v>
      </c>
      <c r="B2585" s="172" t="s">
        <v>1813</v>
      </c>
      <c r="C2585" s="167" t="s">
        <v>109</v>
      </c>
      <c r="D2585" s="168">
        <v>4.31146504E8</v>
      </c>
      <c r="E2585" s="169" t="str">
        <f>iferror(vlookup(C2585,'Master data'!$A$2:$C$29,3,0),"-/-")</f>
        <v>Định phí</v>
      </c>
      <c r="F2585" s="169" t="str">
        <f>iferror(vlookup(C2585,'Master data'!$A$2:$C$29,2,0),"-/-")</f>
        <v>Chi phí QLDN</v>
      </c>
    </row>
    <row r="2586" ht="21.0" customHeight="1">
      <c r="A2586" s="165" t="s">
        <v>1812</v>
      </c>
      <c r="B2586" s="172" t="s">
        <v>1814</v>
      </c>
      <c r="C2586" s="167" t="s">
        <v>17</v>
      </c>
      <c r="D2586" s="168">
        <v>1.06675389E9</v>
      </c>
      <c r="E2586" s="169" t="str">
        <f>iferror(vlookup(C2586,'Master data'!$A$2:$C$29,3,0),"-/-")</f>
        <v>Biến phí</v>
      </c>
      <c r="F2586" s="169" t="str">
        <f>iferror(vlookup(C2586,'Master data'!$A$2:$C$29,2,0),"-/-")</f>
        <v>Chi phí bán hàng</v>
      </c>
    </row>
    <row r="2587" ht="21.0" customHeight="1">
      <c r="A2587" s="165" t="s">
        <v>1815</v>
      </c>
      <c r="B2587" s="172" t="s">
        <v>1816</v>
      </c>
      <c r="C2587" s="167" t="s">
        <v>109</v>
      </c>
      <c r="D2587" s="168">
        <v>4.23366955E8</v>
      </c>
      <c r="E2587" s="169" t="str">
        <f>iferror(vlookup(C2587,'Master data'!$A$2:$C$29,3,0),"-/-")</f>
        <v>Định phí</v>
      </c>
      <c r="F2587" s="169" t="str">
        <f>iferror(vlookup(C2587,'Master data'!$A$2:$C$29,2,0),"-/-")</f>
        <v>Chi phí QLDN</v>
      </c>
    </row>
    <row r="2588" ht="21.0" customHeight="1">
      <c r="A2588" s="165" t="s">
        <v>1815</v>
      </c>
      <c r="B2588" s="172" t="s">
        <v>1817</v>
      </c>
      <c r="C2588" s="167" t="s">
        <v>17</v>
      </c>
      <c r="D2588" s="168">
        <v>6.21643379E8</v>
      </c>
      <c r="E2588" s="169" t="str">
        <f>iferror(vlookup(C2588,'Master data'!$A$2:$C$29,3,0),"-/-")</f>
        <v>Biến phí</v>
      </c>
      <c r="F2588" s="169" t="str">
        <f>iferror(vlookup(C2588,'Master data'!$A$2:$C$29,2,0),"-/-")</f>
        <v>Chi phí bán hàng</v>
      </c>
    </row>
    <row r="2589" ht="21.0" customHeight="1">
      <c r="A2589" s="165" t="s">
        <v>1818</v>
      </c>
      <c r="B2589" s="172" t="s">
        <v>1819</v>
      </c>
      <c r="C2589" s="167" t="s">
        <v>109</v>
      </c>
      <c r="D2589" s="168">
        <v>3.86483936E8</v>
      </c>
      <c r="E2589" s="169" t="str">
        <f>iferror(vlookup(C2589,'Master data'!$A$2:$C$29,3,0),"-/-")</f>
        <v>Định phí</v>
      </c>
      <c r="F2589" s="169" t="str">
        <f>iferror(vlookup(C2589,'Master data'!$A$2:$C$29,2,0),"-/-")</f>
        <v>Chi phí QLDN</v>
      </c>
    </row>
    <row r="2590" ht="21.0" customHeight="1">
      <c r="A2590" s="165" t="s">
        <v>1818</v>
      </c>
      <c r="B2590" s="172" t="s">
        <v>1820</v>
      </c>
      <c r="C2590" s="167" t="s">
        <v>17</v>
      </c>
      <c r="D2590" s="168">
        <v>4.16975098E8</v>
      </c>
      <c r="E2590" s="169" t="str">
        <f>iferror(vlookup(C2590,'Master data'!$A$2:$C$29,3,0),"-/-")</f>
        <v>Biến phí</v>
      </c>
      <c r="F2590" s="169" t="str">
        <f>iferror(vlookup(C2590,'Master data'!$A$2:$C$29,2,0),"-/-")</f>
        <v>Chi phí bán hàng</v>
      </c>
    </row>
    <row r="2591" ht="21.0" customHeight="1">
      <c r="A2591" s="165" t="s">
        <v>1821</v>
      </c>
      <c r="B2591" s="172" t="s">
        <v>1822</v>
      </c>
      <c r="C2591" s="167" t="s">
        <v>109</v>
      </c>
      <c r="D2591" s="168">
        <v>3.90492579E8</v>
      </c>
      <c r="E2591" s="169" t="str">
        <f>iferror(vlookup(C2591,'Master data'!$A$2:$C$29,3,0),"-/-")</f>
        <v>Định phí</v>
      </c>
      <c r="F2591" s="169" t="str">
        <f>iferror(vlookup(C2591,'Master data'!$A$2:$C$29,2,0),"-/-")</f>
        <v>Chi phí QLDN</v>
      </c>
    </row>
    <row r="2592" ht="21.0" customHeight="1">
      <c r="A2592" s="165" t="s">
        <v>1821</v>
      </c>
      <c r="B2592" s="172" t="s">
        <v>1823</v>
      </c>
      <c r="C2592" s="167" t="s">
        <v>17</v>
      </c>
      <c r="D2592" s="168">
        <v>4.11965752E8</v>
      </c>
      <c r="E2592" s="169" t="str">
        <f>iferror(vlookup(C2592,'Master data'!$A$2:$C$29,3,0),"-/-")</f>
        <v>Biến phí</v>
      </c>
      <c r="F2592" s="169" t="str">
        <f>iferror(vlookup(C2592,'Master data'!$A$2:$C$29,2,0),"-/-")</f>
        <v>Chi phí bán hàng</v>
      </c>
    </row>
    <row r="2593" ht="21.0" customHeight="1">
      <c r="A2593" s="165" t="s">
        <v>1824</v>
      </c>
      <c r="B2593" s="172" t="s">
        <v>1825</v>
      </c>
      <c r="C2593" s="167" t="s">
        <v>109</v>
      </c>
      <c r="D2593" s="168">
        <v>3.902227E8</v>
      </c>
      <c r="E2593" s="169" t="str">
        <f>iferror(vlookup(C2593,'Master data'!$A$2:$C$29,3,0),"-/-")</f>
        <v>Định phí</v>
      </c>
      <c r="F2593" s="169" t="str">
        <f>iferror(vlookup(C2593,'Master data'!$A$2:$C$29,2,0),"-/-")</f>
        <v>Chi phí QLDN</v>
      </c>
    </row>
    <row r="2594" ht="21.0" customHeight="1">
      <c r="A2594" s="165" t="s">
        <v>1824</v>
      </c>
      <c r="B2594" s="172" t="s">
        <v>1826</v>
      </c>
      <c r="C2594" s="167" t="s">
        <v>17</v>
      </c>
      <c r="D2594" s="168">
        <v>5.24277673E8</v>
      </c>
      <c r="E2594" s="169" t="str">
        <f>iferror(vlookup(C2594,'Master data'!$A$2:$C$29,3,0),"-/-")</f>
        <v>Biến phí</v>
      </c>
      <c r="F2594" s="169" t="str">
        <f>iferror(vlookup(C2594,'Master data'!$A$2:$C$29,2,0),"-/-")</f>
        <v>Chi phí bán hàng</v>
      </c>
    </row>
    <row r="2595" ht="21.0" customHeight="1">
      <c r="A2595" s="165" t="s">
        <v>1827</v>
      </c>
      <c r="B2595" s="172" t="s">
        <v>1828</v>
      </c>
      <c r="C2595" s="167" t="s">
        <v>109</v>
      </c>
      <c r="D2595" s="168">
        <v>3.9099494E8</v>
      </c>
      <c r="E2595" s="169" t="str">
        <f>iferror(vlookup(C2595,'Master data'!$A$2:$C$29,3,0),"-/-")</f>
        <v>Định phí</v>
      </c>
      <c r="F2595" s="169" t="str">
        <f>iferror(vlookup(C2595,'Master data'!$A$2:$C$29,2,0),"-/-")</f>
        <v>Chi phí QLDN</v>
      </c>
    </row>
    <row r="2596" ht="21.0" customHeight="1">
      <c r="A2596" s="165" t="s">
        <v>1827</v>
      </c>
      <c r="B2596" s="172" t="s">
        <v>1829</v>
      </c>
      <c r="C2596" s="167" t="s">
        <v>17</v>
      </c>
      <c r="D2596" s="168">
        <v>3.71131289E8</v>
      </c>
      <c r="E2596" s="169" t="str">
        <f>iferror(vlookup(C2596,'Master data'!$A$2:$C$29,3,0),"-/-")</f>
        <v>Biến phí</v>
      </c>
      <c r="F2596" s="169" t="str">
        <f>iferror(vlookup(C2596,'Master data'!$A$2:$C$29,2,0),"-/-")</f>
        <v>Chi phí bán hàng</v>
      </c>
    </row>
    <row r="2597" ht="21.0" customHeight="1">
      <c r="A2597" s="165" t="s">
        <v>1830</v>
      </c>
      <c r="B2597" s="172" t="s">
        <v>1831</v>
      </c>
      <c r="C2597" s="167" t="s">
        <v>109</v>
      </c>
      <c r="D2597" s="168">
        <v>3.75576851E8</v>
      </c>
      <c r="E2597" s="169" t="str">
        <f>iferror(vlookup(C2597,'Master data'!$A$2:$C$29,3,0),"-/-")</f>
        <v>Định phí</v>
      </c>
      <c r="F2597" s="169" t="str">
        <f>iferror(vlookup(C2597,'Master data'!$A$2:$C$29,2,0),"-/-")</f>
        <v>Chi phí QLDN</v>
      </c>
    </row>
    <row r="2598" ht="21.0" customHeight="1">
      <c r="A2598" s="165" t="s">
        <v>1830</v>
      </c>
      <c r="B2598" s="172" t="s">
        <v>1832</v>
      </c>
      <c r="C2598" s="167" t="s">
        <v>17</v>
      </c>
      <c r="D2598" s="168">
        <v>5.06609895E8</v>
      </c>
      <c r="E2598" s="169" t="str">
        <f>iferror(vlookup(C2598,'Master data'!$A$2:$C$29,3,0),"-/-")</f>
        <v>Biến phí</v>
      </c>
      <c r="F2598" s="169" t="str">
        <f>iferror(vlookup(C2598,'Master data'!$A$2:$C$29,2,0),"-/-")</f>
        <v>Chi phí bán hàng</v>
      </c>
    </row>
    <row r="2599" ht="21.0" customHeight="1">
      <c r="A2599" s="165" t="s">
        <v>1833</v>
      </c>
      <c r="B2599" s="172" t="s">
        <v>1834</v>
      </c>
      <c r="C2599" s="167" t="s">
        <v>109</v>
      </c>
      <c r="D2599" s="168">
        <v>4.16409074E8</v>
      </c>
      <c r="E2599" s="169" t="str">
        <f>iferror(vlookup(C2599,'Master data'!$A$2:$C$29,3,0),"-/-")</f>
        <v>Định phí</v>
      </c>
      <c r="F2599" s="169" t="str">
        <f>iferror(vlookup(C2599,'Master data'!$A$2:$C$29,2,0),"-/-")</f>
        <v>Chi phí QLDN</v>
      </c>
    </row>
    <row r="2600" ht="21.0" customHeight="1">
      <c r="A2600" s="165" t="s">
        <v>1833</v>
      </c>
      <c r="B2600" s="172" t="s">
        <v>1835</v>
      </c>
      <c r="C2600" s="167" t="s">
        <v>17</v>
      </c>
      <c r="D2600" s="168">
        <v>4.04420674E8</v>
      </c>
      <c r="E2600" s="169" t="str">
        <f>iferror(vlookup(C2600,'Master data'!$A$2:$C$29,3,0),"-/-")</f>
        <v>Biến phí</v>
      </c>
      <c r="F2600" s="169" t="str">
        <f>iferror(vlookup(C2600,'Master data'!$A$2:$C$29,2,0),"-/-")</f>
        <v>Chi phí bán hàng</v>
      </c>
    </row>
    <row r="2601" ht="21.0" customHeight="1">
      <c r="A2601" s="165" t="s">
        <v>1836</v>
      </c>
      <c r="B2601" s="172" t="s">
        <v>1837</v>
      </c>
      <c r="C2601" s="167" t="s">
        <v>109</v>
      </c>
      <c r="D2601" s="168">
        <v>3.29071803E8</v>
      </c>
      <c r="E2601" s="169" t="str">
        <f>iferror(vlookup(C2601,'Master data'!$A$2:$C$29,3,0),"-/-")</f>
        <v>Định phí</v>
      </c>
      <c r="F2601" s="169" t="str">
        <f>iferror(vlookup(C2601,'Master data'!$A$2:$C$29,2,0),"-/-")</f>
        <v>Chi phí QLDN</v>
      </c>
    </row>
    <row r="2602" ht="21.0" customHeight="1">
      <c r="A2602" s="165" t="s">
        <v>1836</v>
      </c>
      <c r="B2602" s="172" t="s">
        <v>1838</v>
      </c>
      <c r="C2602" s="167" t="s">
        <v>17</v>
      </c>
      <c r="D2602" s="168">
        <v>6.1018853E8</v>
      </c>
      <c r="E2602" s="169" t="str">
        <f>iferror(vlookup(C2602,'Master data'!$A$2:$C$29,3,0),"-/-")</f>
        <v>Biến phí</v>
      </c>
      <c r="F2602" s="169" t="str">
        <f>iferror(vlookup(C2602,'Master data'!$A$2:$C$29,2,0),"-/-")</f>
        <v>Chi phí bán hàng</v>
      </c>
    </row>
    <row r="2603" ht="21.0" customHeight="1">
      <c r="A2603" s="165" t="s">
        <v>1839</v>
      </c>
      <c r="B2603" s="172" t="s">
        <v>1840</v>
      </c>
      <c r="C2603" s="167" t="s">
        <v>109</v>
      </c>
      <c r="D2603" s="168">
        <v>3.8854732E8</v>
      </c>
      <c r="E2603" s="169" t="str">
        <f>iferror(vlookup(C2603,'Master data'!$A$2:$C$29,3,0),"-/-")</f>
        <v>Định phí</v>
      </c>
      <c r="F2603" s="169" t="str">
        <f>iferror(vlookup(C2603,'Master data'!$A$2:$C$29,2,0),"-/-")</f>
        <v>Chi phí QLDN</v>
      </c>
    </row>
    <row r="2604" ht="21.0" customHeight="1">
      <c r="A2604" s="165" t="s">
        <v>1839</v>
      </c>
      <c r="B2604" s="172" t="s">
        <v>1841</v>
      </c>
      <c r="C2604" s="167" t="s">
        <v>17</v>
      </c>
      <c r="D2604" s="168">
        <v>2.22632533E8</v>
      </c>
      <c r="E2604" s="169" t="str">
        <f>iferror(vlookup(C2604,'Master data'!$A$2:$C$29,3,0),"-/-")</f>
        <v>Biến phí</v>
      </c>
      <c r="F2604" s="169" t="str">
        <f>iferror(vlookup(C2604,'Master data'!$A$2:$C$29,2,0),"-/-")</f>
        <v>Chi phí bán hàng</v>
      </c>
    </row>
    <row r="2605" ht="21.0" customHeight="1">
      <c r="A2605" s="165" t="s">
        <v>1842</v>
      </c>
      <c r="B2605" s="172" t="s">
        <v>1843</v>
      </c>
      <c r="C2605" s="167" t="s">
        <v>109</v>
      </c>
      <c r="D2605" s="168">
        <v>3.65353987E8</v>
      </c>
      <c r="E2605" s="169" t="str">
        <f>iferror(vlookup(C2605,'Master data'!$A$2:$C$29,3,0),"-/-")</f>
        <v>Định phí</v>
      </c>
      <c r="F2605" s="169" t="str">
        <f>iferror(vlookup(C2605,'Master data'!$A$2:$C$29,2,0),"-/-")</f>
        <v>Chi phí QLDN</v>
      </c>
    </row>
    <row r="2606" ht="21.0" customHeight="1">
      <c r="A2606" s="165" t="s">
        <v>1842</v>
      </c>
      <c r="B2606" s="172" t="s">
        <v>1844</v>
      </c>
      <c r="C2606" s="167" t="s">
        <v>17</v>
      </c>
      <c r="D2606" s="168">
        <v>1.90331245E8</v>
      </c>
      <c r="E2606" s="169" t="str">
        <f>iferror(vlookup(C2606,'Master data'!$A$2:$C$29,3,0),"-/-")</f>
        <v>Biến phí</v>
      </c>
      <c r="F2606" s="169" t="str">
        <f>iferror(vlookup(C2606,'Master data'!$A$2:$C$29,2,0),"-/-")</f>
        <v>Chi phí bán hàng</v>
      </c>
    </row>
    <row r="2607" ht="21.0" customHeight="1">
      <c r="A2607" s="165" t="s">
        <v>1809</v>
      </c>
      <c r="B2607" s="172" t="s">
        <v>444</v>
      </c>
      <c r="C2607" s="167" t="s">
        <v>112</v>
      </c>
      <c r="D2607" s="168">
        <v>290000.0</v>
      </c>
      <c r="E2607" s="169" t="str">
        <f>iferror(vlookup(C2607,'Master data'!$A$2:$C$29,3,0),"-/-")</f>
        <v>Biến phí</v>
      </c>
      <c r="F2607" s="169" t="str">
        <f>iferror(vlookup(C2607,'Master data'!$A$2:$C$29,2,0),"-/-")</f>
        <v>Chi phí hành chính</v>
      </c>
    </row>
    <row r="2608" ht="21.0" customHeight="1">
      <c r="A2608" s="165" t="s">
        <v>1809</v>
      </c>
      <c r="B2608" s="172" t="s">
        <v>747</v>
      </c>
      <c r="C2608" s="167" t="s">
        <v>112</v>
      </c>
      <c r="D2608" s="168">
        <v>265000.0</v>
      </c>
      <c r="E2608" s="169" t="str">
        <f>iferror(vlookup(C2608,'Master data'!$A$2:$C$29,3,0),"-/-")</f>
        <v>Biến phí</v>
      </c>
      <c r="F2608" s="169" t="str">
        <f>iferror(vlookup(C2608,'Master data'!$A$2:$C$29,2,0),"-/-")</f>
        <v>Chi phí hành chính</v>
      </c>
    </row>
    <row r="2609" ht="21.0" customHeight="1">
      <c r="A2609" s="165" t="s">
        <v>1809</v>
      </c>
      <c r="B2609" s="172" t="s">
        <v>1845</v>
      </c>
      <c r="C2609" s="167" t="s">
        <v>112</v>
      </c>
      <c r="D2609" s="168">
        <v>50000.0</v>
      </c>
      <c r="E2609" s="169" t="str">
        <f>iferror(vlookup(C2609,'Master data'!$A$2:$C$29,3,0),"-/-")</f>
        <v>Biến phí</v>
      </c>
      <c r="F2609" s="169" t="str">
        <f>iferror(vlookup(C2609,'Master data'!$A$2:$C$29,2,0),"-/-")</f>
        <v>Chi phí hành chính</v>
      </c>
    </row>
    <row r="2610" ht="21.0" customHeight="1">
      <c r="A2610" s="165" t="s">
        <v>1809</v>
      </c>
      <c r="B2610" s="172" t="s">
        <v>1846</v>
      </c>
      <c r="C2610" s="167" t="s">
        <v>112</v>
      </c>
      <c r="D2610" s="168">
        <v>1840000.0</v>
      </c>
      <c r="E2610" s="169" t="str">
        <f>iferror(vlookup(C2610,'Master data'!$A$2:$C$29,3,0),"-/-")</f>
        <v>Biến phí</v>
      </c>
      <c r="F2610" s="169" t="str">
        <f>iferror(vlookup(C2610,'Master data'!$A$2:$C$29,2,0),"-/-")</f>
        <v>Chi phí hành chính</v>
      </c>
    </row>
    <row r="2611" ht="21.0" customHeight="1">
      <c r="A2611" s="165" t="s">
        <v>1809</v>
      </c>
      <c r="B2611" s="172" t="s">
        <v>1357</v>
      </c>
      <c r="C2611" s="167" t="s">
        <v>112</v>
      </c>
      <c r="D2611" s="168">
        <v>3772000.0</v>
      </c>
      <c r="E2611" s="169" t="str">
        <f>iferror(vlookup(C2611,'Master data'!$A$2:$C$29,3,0),"-/-")</f>
        <v>Biến phí</v>
      </c>
      <c r="F2611" s="169" t="str">
        <f>iferror(vlookup(C2611,'Master data'!$A$2:$C$29,2,0),"-/-")</f>
        <v>Chi phí hành chính</v>
      </c>
    </row>
    <row r="2612" ht="21.0" customHeight="1">
      <c r="A2612" s="165" t="s">
        <v>1809</v>
      </c>
      <c r="B2612" s="172" t="s">
        <v>747</v>
      </c>
      <c r="C2612" s="167" t="s">
        <v>112</v>
      </c>
      <c r="D2612" s="168">
        <v>240000.0</v>
      </c>
      <c r="E2612" s="169" t="str">
        <f>iferror(vlookup(C2612,'Master data'!$A$2:$C$29,3,0),"-/-")</f>
        <v>Biến phí</v>
      </c>
      <c r="F2612" s="169" t="str">
        <f>iferror(vlookup(C2612,'Master data'!$A$2:$C$29,2,0),"-/-")</f>
        <v>Chi phí hành chính</v>
      </c>
    </row>
    <row r="2613" ht="21.0" customHeight="1">
      <c r="A2613" s="165" t="s">
        <v>1809</v>
      </c>
      <c r="B2613" s="172" t="s">
        <v>1432</v>
      </c>
      <c r="C2613" s="167" t="s">
        <v>112</v>
      </c>
      <c r="D2613" s="168">
        <v>2400000.0</v>
      </c>
      <c r="E2613" s="169" t="str">
        <f>iferror(vlookup(C2613,'Master data'!$A$2:$C$29,3,0),"-/-")</f>
        <v>Biến phí</v>
      </c>
      <c r="F2613" s="169" t="str">
        <f>iferror(vlookup(C2613,'Master data'!$A$2:$C$29,2,0),"-/-")</f>
        <v>Chi phí hành chính</v>
      </c>
    </row>
    <row r="2614" ht="21.0" customHeight="1">
      <c r="A2614" s="165" t="s">
        <v>1809</v>
      </c>
      <c r="B2614" s="172" t="s">
        <v>1140</v>
      </c>
      <c r="C2614" s="167" t="s">
        <v>112</v>
      </c>
      <c r="D2614" s="168">
        <v>1840000.0</v>
      </c>
      <c r="E2614" s="169" t="str">
        <f>iferror(vlookup(C2614,'Master data'!$A$2:$C$29,3,0),"-/-")</f>
        <v>Biến phí</v>
      </c>
      <c r="F2614" s="169" t="str">
        <f>iferror(vlookup(C2614,'Master data'!$A$2:$C$29,2,0),"-/-")</f>
        <v>Chi phí hành chính</v>
      </c>
    </row>
    <row r="2615" ht="21.0" customHeight="1">
      <c r="A2615" s="165" t="s">
        <v>1809</v>
      </c>
      <c r="B2615" s="172" t="s">
        <v>1847</v>
      </c>
      <c r="C2615" s="167" t="s">
        <v>112</v>
      </c>
      <c r="D2615" s="168">
        <v>2023000.0</v>
      </c>
      <c r="E2615" s="169" t="str">
        <f>iferror(vlookup(C2615,'Master data'!$A$2:$C$29,3,0),"-/-")</f>
        <v>Biến phí</v>
      </c>
      <c r="F2615" s="169" t="str">
        <f>iferror(vlookup(C2615,'Master data'!$A$2:$C$29,2,0),"-/-")</f>
        <v>Chi phí hành chính</v>
      </c>
    </row>
    <row r="2616" ht="21.0" customHeight="1">
      <c r="A2616" s="165" t="s">
        <v>1809</v>
      </c>
      <c r="B2616" s="172" t="s">
        <v>444</v>
      </c>
      <c r="C2616" s="167" t="s">
        <v>112</v>
      </c>
      <c r="D2616" s="168">
        <v>220000.0</v>
      </c>
      <c r="E2616" s="169" t="str">
        <f>iferror(vlookup(C2616,'Master data'!$A$2:$C$29,3,0),"-/-")</f>
        <v>Biến phí</v>
      </c>
      <c r="F2616" s="169" t="str">
        <f>iferror(vlookup(C2616,'Master data'!$A$2:$C$29,2,0),"-/-")</f>
        <v>Chi phí hành chính</v>
      </c>
    </row>
    <row r="2617" ht="21.0" customHeight="1">
      <c r="A2617" s="165" t="s">
        <v>1809</v>
      </c>
      <c r="B2617" s="172" t="s">
        <v>1707</v>
      </c>
      <c r="C2617" s="167" t="s">
        <v>112</v>
      </c>
      <c r="D2617" s="168">
        <v>165000.0</v>
      </c>
      <c r="E2617" s="169" t="str">
        <f>iferror(vlookup(C2617,'Master data'!$A$2:$C$29,3,0),"-/-")</f>
        <v>Biến phí</v>
      </c>
      <c r="F2617" s="169" t="str">
        <f>iferror(vlookup(C2617,'Master data'!$A$2:$C$29,2,0),"-/-")</f>
        <v>Chi phí hành chính</v>
      </c>
    </row>
    <row r="2618" ht="21.0" customHeight="1">
      <c r="A2618" s="165" t="s">
        <v>1809</v>
      </c>
      <c r="B2618" s="172" t="s">
        <v>1848</v>
      </c>
      <c r="C2618" s="167" t="s">
        <v>112</v>
      </c>
      <c r="D2618" s="168">
        <v>900000.0</v>
      </c>
      <c r="E2618" s="169" t="str">
        <f>iferror(vlookup(C2618,'Master data'!$A$2:$C$29,3,0),"-/-")</f>
        <v>Biến phí</v>
      </c>
      <c r="F2618" s="169" t="str">
        <f>iferror(vlookup(C2618,'Master data'!$A$2:$C$29,2,0),"-/-")</f>
        <v>Chi phí hành chính</v>
      </c>
    </row>
    <row r="2619" ht="21.0" customHeight="1">
      <c r="A2619" s="165" t="s">
        <v>1809</v>
      </c>
      <c r="B2619" s="172" t="s">
        <v>1849</v>
      </c>
      <c r="C2619" s="167" t="s">
        <v>112</v>
      </c>
      <c r="D2619" s="168">
        <v>130000.0</v>
      </c>
      <c r="E2619" s="169" t="str">
        <f>iferror(vlookup(C2619,'Master data'!$A$2:$C$29,3,0),"-/-")</f>
        <v>Biến phí</v>
      </c>
      <c r="F2619" s="169" t="str">
        <f>iferror(vlookup(C2619,'Master data'!$A$2:$C$29,2,0),"-/-")</f>
        <v>Chi phí hành chính</v>
      </c>
    </row>
    <row r="2620" ht="21.0" customHeight="1">
      <c r="A2620" s="165" t="s">
        <v>1809</v>
      </c>
      <c r="B2620" s="172" t="s">
        <v>1850</v>
      </c>
      <c r="C2620" s="167" t="s">
        <v>112</v>
      </c>
      <c r="D2620" s="168">
        <v>1600000.0</v>
      </c>
      <c r="E2620" s="169" t="str">
        <f>iferror(vlookup(C2620,'Master data'!$A$2:$C$29,3,0),"-/-")</f>
        <v>Biến phí</v>
      </c>
      <c r="F2620" s="169" t="str">
        <f>iferror(vlookup(C2620,'Master data'!$A$2:$C$29,2,0),"-/-")</f>
        <v>Chi phí hành chính</v>
      </c>
    </row>
    <row r="2621" ht="21.0" customHeight="1">
      <c r="A2621" s="165" t="s">
        <v>1809</v>
      </c>
      <c r="B2621" s="172" t="s">
        <v>1851</v>
      </c>
      <c r="C2621" s="167" t="s">
        <v>95</v>
      </c>
      <c r="D2621" s="168">
        <v>1.7213E7</v>
      </c>
      <c r="E2621" s="169" t="str">
        <f>iferror(vlookup(C2621,'Master data'!$A$2:$C$29,3,0),"-/-")</f>
        <v>Biến phí</v>
      </c>
      <c r="F2621" s="169" t="str">
        <f>iferror(vlookup(C2621,'Master data'!$A$2:$C$29,2,0),"-/-")</f>
        <v>Chi phí bán hàng</v>
      </c>
    </row>
    <row r="2622" ht="21.0" customHeight="1">
      <c r="A2622" s="165" t="s">
        <v>1809</v>
      </c>
      <c r="B2622" s="172" t="s">
        <v>1852</v>
      </c>
      <c r="C2622" s="167" t="s">
        <v>95</v>
      </c>
      <c r="D2622" s="168">
        <v>5860000.0</v>
      </c>
      <c r="E2622" s="169" t="str">
        <f>iferror(vlookup(C2622,'Master data'!$A$2:$C$29,3,0),"-/-")</f>
        <v>Biến phí</v>
      </c>
      <c r="F2622" s="169" t="str">
        <f>iferror(vlookup(C2622,'Master data'!$A$2:$C$29,2,0),"-/-")</f>
        <v>Chi phí bán hàng</v>
      </c>
    </row>
    <row r="2623" ht="21.0" customHeight="1">
      <c r="A2623" s="165" t="s">
        <v>1809</v>
      </c>
      <c r="B2623" s="172" t="s">
        <v>1853</v>
      </c>
      <c r="C2623" s="167" t="s">
        <v>95</v>
      </c>
      <c r="D2623" s="168">
        <v>3500000.0</v>
      </c>
      <c r="E2623" s="169" t="str">
        <f>iferror(vlookup(C2623,'Master data'!$A$2:$C$29,3,0),"-/-")</f>
        <v>Biến phí</v>
      </c>
      <c r="F2623" s="169" t="str">
        <f>iferror(vlookup(C2623,'Master data'!$A$2:$C$29,2,0),"-/-")</f>
        <v>Chi phí bán hàng</v>
      </c>
    </row>
    <row r="2624" ht="21.0" customHeight="1">
      <c r="A2624" s="165" t="s">
        <v>1809</v>
      </c>
      <c r="B2624" s="172" t="s">
        <v>1854</v>
      </c>
      <c r="C2624" s="167" t="s">
        <v>95</v>
      </c>
      <c r="D2624" s="168">
        <v>1.5423E7</v>
      </c>
      <c r="E2624" s="169" t="str">
        <f>iferror(vlookup(C2624,'Master data'!$A$2:$C$29,3,0),"-/-")</f>
        <v>Biến phí</v>
      </c>
      <c r="F2624" s="169" t="str">
        <f>iferror(vlookup(C2624,'Master data'!$A$2:$C$29,2,0),"-/-")</f>
        <v>Chi phí bán hàng</v>
      </c>
    </row>
    <row r="2625" ht="21.0" customHeight="1">
      <c r="A2625" s="165" t="s">
        <v>1809</v>
      </c>
      <c r="B2625" s="172" t="s">
        <v>1855</v>
      </c>
      <c r="C2625" s="167" t="s">
        <v>95</v>
      </c>
      <c r="D2625" s="168">
        <v>480000.0</v>
      </c>
      <c r="E2625" s="169" t="str">
        <f>iferror(vlookup(C2625,'Master data'!$A$2:$C$29,3,0),"-/-")</f>
        <v>Biến phí</v>
      </c>
      <c r="F2625" s="169" t="str">
        <f>iferror(vlookup(C2625,'Master data'!$A$2:$C$29,2,0),"-/-")</f>
        <v>Chi phí bán hàng</v>
      </c>
    </row>
    <row r="2626" ht="21.0" customHeight="1">
      <c r="A2626" s="165" t="s">
        <v>1809</v>
      </c>
      <c r="B2626" s="172" t="s">
        <v>1856</v>
      </c>
      <c r="C2626" s="167" t="s">
        <v>95</v>
      </c>
      <c r="D2626" s="168">
        <v>1.77E7</v>
      </c>
      <c r="E2626" s="169" t="str">
        <f>iferror(vlookup(C2626,'Master data'!$A$2:$C$29,3,0),"-/-")</f>
        <v>Biến phí</v>
      </c>
      <c r="F2626" s="169" t="str">
        <f>iferror(vlookup(C2626,'Master data'!$A$2:$C$29,2,0),"-/-")</f>
        <v>Chi phí bán hàng</v>
      </c>
    </row>
    <row r="2627" ht="21.0" customHeight="1">
      <c r="A2627" s="165" t="s">
        <v>1809</v>
      </c>
      <c r="B2627" s="172" t="s">
        <v>1857</v>
      </c>
      <c r="C2627" s="167" t="s">
        <v>95</v>
      </c>
      <c r="D2627" s="168">
        <v>2000000.0</v>
      </c>
      <c r="E2627" s="169" t="str">
        <f>iferror(vlookup(C2627,'Master data'!$A$2:$C$29,3,0),"-/-")</f>
        <v>Biến phí</v>
      </c>
      <c r="F2627" s="169" t="str">
        <f>iferror(vlookup(C2627,'Master data'!$A$2:$C$29,2,0),"-/-")</f>
        <v>Chi phí bán hàng</v>
      </c>
    </row>
    <row r="2628" ht="21.0" customHeight="1">
      <c r="A2628" s="165" t="s">
        <v>1809</v>
      </c>
      <c r="B2628" s="172" t="s">
        <v>1858</v>
      </c>
      <c r="C2628" s="167" t="s">
        <v>95</v>
      </c>
      <c r="D2628" s="168">
        <v>5000000.0</v>
      </c>
      <c r="E2628" s="169" t="str">
        <f>iferror(vlookup(C2628,'Master data'!$A$2:$C$29,3,0),"-/-")</f>
        <v>Biến phí</v>
      </c>
      <c r="F2628" s="169" t="str">
        <f>iferror(vlookup(C2628,'Master data'!$A$2:$C$29,2,0),"-/-")</f>
        <v>Chi phí bán hàng</v>
      </c>
    </row>
    <row r="2629" ht="21.0" customHeight="1">
      <c r="A2629" s="165" t="s">
        <v>1809</v>
      </c>
      <c r="B2629" s="172" t="s">
        <v>1859</v>
      </c>
      <c r="C2629" s="167" t="s">
        <v>95</v>
      </c>
      <c r="D2629" s="168">
        <v>2900000.0</v>
      </c>
      <c r="E2629" s="169" t="str">
        <f>iferror(vlookup(C2629,'Master data'!$A$2:$C$29,3,0),"-/-")</f>
        <v>Biến phí</v>
      </c>
      <c r="F2629" s="169" t="str">
        <f>iferror(vlookup(C2629,'Master data'!$A$2:$C$29,2,0),"-/-")</f>
        <v>Chi phí bán hàng</v>
      </c>
    </row>
    <row r="2630" ht="21.0" customHeight="1">
      <c r="A2630" s="165" t="s">
        <v>1809</v>
      </c>
      <c r="B2630" s="172" t="s">
        <v>1860</v>
      </c>
      <c r="C2630" s="167" t="s">
        <v>112</v>
      </c>
      <c r="D2630" s="168">
        <v>500000.0</v>
      </c>
      <c r="E2630" s="169" t="str">
        <f>iferror(vlookup(C2630,'Master data'!$A$2:$C$29,3,0),"-/-")</f>
        <v>Biến phí</v>
      </c>
      <c r="F2630" s="169" t="str">
        <f>iferror(vlookup(C2630,'Master data'!$A$2:$C$29,2,0),"-/-")</f>
        <v>Chi phí hành chính</v>
      </c>
    </row>
    <row r="2631" ht="21.0" customHeight="1">
      <c r="A2631" s="165" t="s">
        <v>1809</v>
      </c>
      <c r="B2631" s="172" t="s">
        <v>1861</v>
      </c>
      <c r="C2631" s="167" t="s">
        <v>112</v>
      </c>
      <c r="D2631" s="168">
        <v>1000000.0</v>
      </c>
      <c r="E2631" s="169" t="str">
        <f>iferror(vlookup(C2631,'Master data'!$A$2:$C$29,3,0),"-/-")</f>
        <v>Biến phí</v>
      </c>
      <c r="F2631" s="169" t="str">
        <f>iferror(vlookup(C2631,'Master data'!$A$2:$C$29,2,0),"-/-")</f>
        <v>Chi phí hành chính</v>
      </c>
    </row>
    <row r="2632" ht="21.0" customHeight="1">
      <c r="A2632" s="165" t="s">
        <v>1809</v>
      </c>
      <c r="B2632" s="172" t="s">
        <v>1862</v>
      </c>
      <c r="C2632" s="167" t="s">
        <v>112</v>
      </c>
      <c r="D2632" s="168">
        <v>1.7955E7</v>
      </c>
      <c r="E2632" s="169" t="str">
        <f>iferror(vlookup(C2632,'Master data'!$A$2:$C$29,3,0),"-/-")</f>
        <v>Biến phí</v>
      </c>
      <c r="F2632" s="169" t="str">
        <f>iferror(vlookup(C2632,'Master data'!$A$2:$C$29,2,0),"-/-")</f>
        <v>Chi phí hành chính</v>
      </c>
    </row>
    <row r="2633" ht="21.0" customHeight="1">
      <c r="A2633" s="165" t="s">
        <v>1809</v>
      </c>
      <c r="B2633" s="172" t="s">
        <v>903</v>
      </c>
      <c r="C2633" s="167" t="s">
        <v>112</v>
      </c>
      <c r="D2633" s="168">
        <v>175000.0</v>
      </c>
      <c r="E2633" s="169" t="str">
        <f>iferror(vlookup(C2633,'Master data'!$A$2:$C$29,3,0),"-/-")</f>
        <v>Biến phí</v>
      </c>
      <c r="F2633" s="169" t="str">
        <f>iferror(vlookup(C2633,'Master data'!$A$2:$C$29,2,0),"-/-")</f>
        <v>Chi phí hành chính</v>
      </c>
    </row>
    <row r="2634" ht="21.0" customHeight="1">
      <c r="A2634" s="165" t="s">
        <v>1809</v>
      </c>
      <c r="B2634" s="172" t="s">
        <v>1642</v>
      </c>
      <c r="C2634" s="167" t="s">
        <v>112</v>
      </c>
      <c r="D2634" s="168">
        <v>1500000.0</v>
      </c>
      <c r="E2634" s="169" t="str">
        <f>iferror(vlookup(C2634,'Master data'!$A$2:$C$29,3,0),"-/-")</f>
        <v>Biến phí</v>
      </c>
      <c r="F2634" s="169" t="str">
        <f>iferror(vlookup(C2634,'Master data'!$A$2:$C$29,2,0),"-/-")</f>
        <v>Chi phí hành chính</v>
      </c>
    </row>
    <row r="2635" ht="21.0" customHeight="1">
      <c r="A2635" s="165" t="s">
        <v>1809</v>
      </c>
      <c r="B2635" s="172" t="s">
        <v>1863</v>
      </c>
      <c r="C2635" s="167" t="s">
        <v>112</v>
      </c>
      <c r="D2635" s="168">
        <v>300000.0</v>
      </c>
      <c r="E2635" s="169" t="str">
        <f>iferror(vlookup(C2635,'Master data'!$A$2:$C$29,3,0),"-/-")</f>
        <v>Biến phí</v>
      </c>
      <c r="F2635" s="169" t="str">
        <f>iferror(vlookup(C2635,'Master data'!$A$2:$C$29,2,0),"-/-")</f>
        <v>Chi phí hành chính</v>
      </c>
    </row>
    <row r="2636" ht="21.0" customHeight="1">
      <c r="A2636" s="165" t="s">
        <v>1809</v>
      </c>
      <c r="B2636" s="172" t="s">
        <v>1864</v>
      </c>
      <c r="C2636" s="167" t="s">
        <v>112</v>
      </c>
      <c r="D2636" s="168">
        <v>3534000.0</v>
      </c>
      <c r="E2636" s="169" t="str">
        <f>iferror(vlookup(C2636,'Master data'!$A$2:$C$29,3,0),"-/-")</f>
        <v>Biến phí</v>
      </c>
      <c r="F2636" s="169" t="str">
        <f>iferror(vlookup(C2636,'Master data'!$A$2:$C$29,2,0),"-/-")</f>
        <v>Chi phí hành chính</v>
      </c>
    </row>
    <row r="2637" ht="21.0" customHeight="1">
      <c r="A2637" s="165" t="s">
        <v>1809</v>
      </c>
      <c r="B2637" s="172" t="s">
        <v>962</v>
      </c>
      <c r="C2637" s="167" t="s">
        <v>112</v>
      </c>
      <c r="D2637" s="168">
        <v>390000.0</v>
      </c>
      <c r="E2637" s="169" t="str">
        <f>iferror(vlookup(C2637,'Master data'!$A$2:$C$29,3,0),"-/-")</f>
        <v>Biến phí</v>
      </c>
      <c r="F2637" s="169" t="str">
        <f>iferror(vlookup(C2637,'Master data'!$A$2:$C$29,2,0),"-/-")</f>
        <v>Chi phí hành chính</v>
      </c>
    </row>
    <row r="2638" ht="21.0" customHeight="1">
      <c r="A2638" s="165" t="s">
        <v>1809</v>
      </c>
      <c r="B2638" s="172" t="s">
        <v>1865</v>
      </c>
      <c r="C2638" s="167" t="s">
        <v>112</v>
      </c>
      <c r="D2638" s="168">
        <v>200000.0</v>
      </c>
      <c r="E2638" s="169" t="str">
        <f>iferror(vlookup(C2638,'Master data'!$A$2:$C$29,3,0),"-/-")</f>
        <v>Biến phí</v>
      </c>
      <c r="F2638" s="169" t="str">
        <f>iferror(vlookup(C2638,'Master data'!$A$2:$C$29,2,0),"-/-")</f>
        <v>Chi phí hành chính</v>
      </c>
    </row>
    <row r="2639" ht="21.0" customHeight="1">
      <c r="A2639" s="165" t="s">
        <v>1809</v>
      </c>
      <c r="B2639" s="172" t="s">
        <v>1866</v>
      </c>
      <c r="C2639" s="167" t="s">
        <v>112</v>
      </c>
      <c r="D2639" s="168">
        <v>1102000.0</v>
      </c>
      <c r="E2639" s="169" t="str">
        <f>iferror(vlookup(C2639,'Master data'!$A$2:$C$29,3,0),"-/-")</f>
        <v>Biến phí</v>
      </c>
      <c r="F2639" s="169" t="str">
        <f>iferror(vlookup(C2639,'Master data'!$A$2:$C$29,2,0),"-/-")</f>
        <v>Chi phí hành chính</v>
      </c>
    </row>
    <row r="2640" ht="21.0" customHeight="1">
      <c r="A2640" s="165" t="s">
        <v>1809</v>
      </c>
      <c r="B2640" s="172" t="s">
        <v>1867</v>
      </c>
      <c r="C2640" s="167" t="s">
        <v>112</v>
      </c>
      <c r="D2640" s="168">
        <v>448000.0</v>
      </c>
      <c r="E2640" s="169" t="str">
        <f>iferror(vlookup(C2640,'Master data'!$A$2:$C$29,3,0),"-/-")</f>
        <v>Biến phí</v>
      </c>
      <c r="F2640" s="169" t="str">
        <f>iferror(vlookup(C2640,'Master data'!$A$2:$C$29,2,0),"-/-")</f>
        <v>Chi phí hành chính</v>
      </c>
    </row>
    <row r="2641" ht="21.0" customHeight="1">
      <c r="A2641" s="165" t="s">
        <v>1809</v>
      </c>
      <c r="B2641" s="172" t="s">
        <v>1868</v>
      </c>
      <c r="C2641" s="167" t="s">
        <v>112</v>
      </c>
      <c r="D2641" s="168">
        <v>180000.0</v>
      </c>
      <c r="E2641" s="169" t="str">
        <f>iferror(vlookup(C2641,'Master data'!$A$2:$C$29,3,0),"-/-")</f>
        <v>Biến phí</v>
      </c>
      <c r="F2641" s="169" t="str">
        <f>iferror(vlookup(C2641,'Master data'!$A$2:$C$29,2,0),"-/-")</f>
        <v>Chi phí hành chính</v>
      </c>
    </row>
    <row r="2642" ht="21.0" customHeight="1">
      <c r="A2642" s="165" t="s">
        <v>1809</v>
      </c>
      <c r="B2642" s="172" t="s">
        <v>1869</v>
      </c>
      <c r="C2642" s="167" t="s">
        <v>112</v>
      </c>
      <c r="D2642" s="168">
        <v>25000.0</v>
      </c>
      <c r="E2642" s="169" t="str">
        <f>iferror(vlookup(C2642,'Master data'!$A$2:$C$29,3,0),"-/-")</f>
        <v>Biến phí</v>
      </c>
      <c r="F2642" s="169" t="str">
        <f>iferror(vlookup(C2642,'Master data'!$A$2:$C$29,2,0),"-/-")</f>
        <v>Chi phí hành chính</v>
      </c>
    </row>
    <row r="2643" ht="21.0" customHeight="1">
      <c r="A2643" s="165" t="s">
        <v>1809</v>
      </c>
      <c r="B2643" s="172" t="s">
        <v>1870</v>
      </c>
      <c r="C2643" s="167" t="s">
        <v>112</v>
      </c>
      <c r="D2643" s="168">
        <v>400000.0</v>
      </c>
      <c r="E2643" s="169" t="str">
        <f>iferror(vlookup(C2643,'Master data'!$A$2:$C$29,3,0),"-/-")</f>
        <v>Biến phí</v>
      </c>
      <c r="F2643" s="169" t="str">
        <f>iferror(vlookup(C2643,'Master data'!$A$2:$C$29,2,0),"-/-")</f>
        <v>Chi phí hành chính</v>
      </c>
    </row>
    <row r="2644" ht="21.0" customHeight="1">
      <c r="A2644" s="165" t="s">
        <v>1809</v>
      </c>
      <c r="B2644" s="172" t="s">
        <v>295</v>
      </c>
      <c r="C2644" s="167" t="s">
        <v>112</v>
      </c>
      <c r="D2644" s="168">
        <v>50000.0</v>
      </c>
      <c r="E2644" s="169" t="str">
        <f>iferror(vlookup(C2644,'Master data'!$A$2:$C$29,3,0),"-/-")</f>
        <v>Biến phí</v>
      </c>
      <c r="F2644" s="169" t="str">
        <f>iferror(vlookup(C2644,'Master data'!$A$2:$C$29,2,0),"-/-")</f>
        <v>Chi phí hành chính</v>
      </c>
    </row>
    <row r="2645" ht="21.0" customHeight="1">
      <c r="A2645" s="165" t="s">
        <v>1809</v>
      </c>
      <c r="B2645" s="172" t="s">
        <v>989</v>
      </c>
      <c r="C2645" s="167" t="s">
        <v>112</v>
      </c>
      <c r="D2645" s="168">
        <v>20000.0</v>
      </c>
      <c r="E2645" s="169" t="str">
        <f>iferror(vlookup(C2645,'Master data'!$A$2:$C$29,3,0),"-/-")</f>
        <v>Biến phí</v>
      </c>
      <c r="F2645" s="169" t="str">
        <f>iferror(vlookup(C2645,'Master data'!$A$2:$C$29,2,0),"-/-")</f>
        <v>Chi phí hành chính</v>
      </c>
    </row>
    <row r="2646" ht="21.0" customHeight="1">
      <c r="A2646" s="165" t="s">
        <v>1809</v>
      </c>
      <c r="B2646" s="172" t="s">
        <v>1871</v>
      </c>
      <c r="C2646" s="167" t="s">
        <v>112</v>
      </c>
      <c r="D2646" s="168">
        <v>790000.0</v>
      </c>
      <c r="E2646" s="169" t="str">
        <f>iferror(vlookup(C2646,'Master data'!$A$2:$C$29,3,0),"-/-")</f>
        <v>Biến phí</v>
      </c>
      <c r="F2646" s="169" t="str">
        <f>iferror(vlookup(C2646,'Master data'!$A$2:$C$29,2,0),"-/-")</f>
        <v>Chi phí hành chính</v>
      </c>
    </row>
    <row r="2647" ht="21.0" customHeight="1">
      <c r="A2647" s="165" t="s">
        <v>1809</v>
      </c>
      <c r="B2647" s="172" t="s">
        <v>338</v>
      </c>
      <c r="C2647" s="167" t="s">
        <v>112</v>
      </c>
      <c r="D2647" s="168">
        <v>660000.0</v>
      </c>
      <c r="E2647" s="169" t="str">
        <f>iferror(vlookup(C2647,'Master data'!$A$2:$C$29,3,0),"-/-")</f>
        <v>Biến phí</v>
      </c>
      <c r="F2647" s="169" t="str">
        <f>iferror(vlookup(C2647,'Master data'!$A$2:$C$29,2,0),"-/-")</f>
        <v>Chi phí hành chính</v>
      </c>
    </row>
    <row r="2648" ht="21.0" customHeight="1">
      <c r="A2648" s="165" t="s">
        <v>1809</v>
      </c>
      <c r="B2648" s="172" t="s">
        <v>1872</v>
      </c>
      <c r="C2648" s="167" t="s">
        <v>112</v>
      </c>
      <c r="D2648" s="168">
        <v>400000.0</v>
      </c>
      <c r="E2648" s="169" t="str">
        <f>iferror(vlookup(C2648,'Master data'!$A$2:$C$29,3,0),"-/-")</f>
        <v>Biến phí</v>
      </c>
      <c r="F2648" s="169" t="str">
        <f>iferror(vlookup(C2648,'Master data'!$A$2:$C$29,2,0),"-/-")</f>
        <v>Chi phí hành chính</v>
      </c>
    </row>
    <row r="2649" ht="21.0" customHeight="1">
      <c r="A2649" s="165" t="s">
        <v>1809</v>
      </c>
      <c r="B2649" s="172" t="s">
        <v>1873</v>
      </c>
      <c r="C2649" s="167" t="s">
        <v>112</v>
      </c>
      <c r="D2649" s="168">
        <v>300000.0</v>
      </c>
      <c r="E2649" s="169" t="str">
        <f>iferror(vlookup(C2649,'Master data'!$A$2:$C$29,3,0),"-/-")</f>
        <v>Biến phí</v>
      </c>
      <c r="F2649" s="169" t="str">
        <f>iferror(vlookup(C2649,'Master data'!$A$2:$C$29,2,0),"-/-")</f>
        <v>Chi phí hành chính</v>
      </c>
    </row>
    <row r="2650" ht="21.0" customHeight="1">
      <c r="A2650" s="165" t="s">
        <v>1809</v>
      </c>
      <c r="B2650" s="172" t="s">
        <v>1874</v>
      </c>
      <c r="C2650" s="167" t="s">
        <v>112</v>
      </c>
      <c r="D2650" s="168">
        <v>200000.0</v>
      </c>
      <c r="E2650" s="169" t="str">
        <f>iferror(vlookup(C2650,'Master data'!$A$2:$C$29,3,0),"-/-")</f>
        <v>Biến phí</v>
      </c>
      <c r="F2650" s="169" t="str">
        <f>iferror(vlookup(C2650,'Master data'!$A$2:$C$29,2,0),"-/-")</f>
        <v>Chi phí hành chính</v>
      </c>
    </row>
    <row r="2651" ht="21.0" customHeight="1">
      <c r="A2651" s="165" t="s">
        <v>1809</v>
      </c>
      <c r="B2651" s="172" t="s">
        <v>1875</v>
      </c>
      <c r="C2651" s="167" t="s">
        <v>112</v>
      </c>
      <c r="D2651" s="168">
        <v>750000.0</v>
      </c>
      <c r="E2651" s="169" t="str">
        <f>iferror(vlookup(C2651,'Master data'!$A$2:$C$29,3,0),"-/-")</f>
        <v>Biến phí</v>
      </c>
      <c r="F2651" s="169" t="str">
        <f>iferror(vlookup(C2651,'Master data'!$A$2:$C$29,2,0),"-/-")</f>
        <v>Chi phí hành chính</v>
      </c>
    </row>
    <row r="2652" ht="21.0" customHeight="1">
      <c r="A2652" s="165" t="s">
        <v>1809</v>
      </c>
      <c r="B2652" s="172" t="s">
        <v>1384</v>
      </c>
      <c r="C2652" s="167" t="s">
        <v>112</v>
      </c>
      <c r="D2652" s="168">
        <v>300000.0</v>
      </c>
      <c r="E2652" s="169" t="str">
        <f>iferror(vlookup(C2652,'Master data'!$A$2:$C$29,3,0),"-/-")</f>
        <v>Biến phí</v>
      </c>
      <c r="F2652" s="169" t="str">
        <f>iferror(vlookup(C2652,'Master data'!$A$2:$C$29,2,0),"-/-")</f>
        <v>Chi phí hành chính</v>
      </c>
    </row>
    <row r="2653" ht="21.0" customHeight="1">
      <c r="A2653" s="165" t="s">
        <v>1809</v>
      </c>
      <c r="B2653" s="172" t="s">
        <v>331</v>
      </c>
      <c r="C2653" s="167" t="s">
        <v>112</v>
      </c>
      <c r="D2653" s="168">
        <v>200000.0</v>
      </c>
      <c r="E2653" s="169" t="str">
        <f>iferror(vlookup(C2653,'Master data'!$A$2:$C$29,3,0),"-/-")</f>
        <v>Biến phí</v>
      </c>
      <c r="F2653" s="169" t="str">
        <f>iferror(vlookup(C2653,'Master data'!$A$2:$C$29,2,0),"-/-")</f>
        <v>Chi phí hành chính</v>
      </c>
    </row>
    <row r="2654" ht="21.0" customHeight="1">
      <c r="A2654" s="165" t="s">
        <v>1809</v>
      </c>
      <c r="B2654" s="172" t="s">
        <v>1750</v>
      </c>
      <c r="C2654" s="167" t="s">
        <v>112</v>
      </c>
      <c r="D2654" s="168">
        <v>590000.0</v>
      </c>
      <c r="E2654" s="169" t="str">
        <f>iferror(vlookup(C2654,'Master data'!$A$2:$C$29,3,0),"-/-")</f>
        <v>Biến phí</v>
      </c>
      <c r="F2654" s="169" t="str">
        <f>iferror(vlookup(C2654,'Master data'!$A$2:$C$29,2,0),"-/-")</f>
        <v>Chi phí hành chính</v>
      </c>
    </row>
    <row r="2655" ht="21.0" customHeight="1">
      <c r="A2655" s="165" t="s">
        <v>1809</v>
      </c>
      <c r="B2655" s="172" t="s">
        <v>1876</v>
      </c>
      <c r="C2655" s="167" t="s">
        <v>112</v>
      </c>
      <c r="D2655" s="168">
        <v>2400000.0</v>
      </c>
      <c r="E2655" s="169" t="str">
        <f>iferror(vlookup(C2655,'Master data'!$A$2:$C$29,3,0),"-/-")</f>
        <v>Biến phí</v>
      </c>
      <c r="F2655" s="169" t="str">
        <f>iferror(vlookup(C2655,'Master data'!$A$2:$C$29,2,0),"-/-")</f>
        <v>Chi phí hành chính</v>
      </c>
    </row>
    <row r="2656" ht="21.0" customHeight="1">
      <c r="A2656" s="165" t="s">
        <v>1809</v>
      </c>
      <c r="B2656" s="172" t="s">
        <v>1877</v>
      </c>
      <c r="C2656" s="167" t="s">
        <v>112</v>
      </c>
      <c r="D2656" s="168">
        <v>1500000.0</v>
      </c>
      <c r="E2656" s="169" t="str">
        <f>iferror(vlookup(C2656,'Master data'!$A$2:$C$29,3,0),"-/-")</f>
        <v>Biến phí</v>
      </c>
      <c r="F2656" s="169" t="str">
        <f>iferror(vlookup(C2656,'Master data'!$A$2:$C$29,2,0),"-/-")</f>
        <v>Chi phí hành chính</v>
      </c>
    </row>
    <row r="2657" ht="21.0" customHeight="1">
      <c r="A2657" s="165" t="s">
        <v>1809</v>
      </c>
      <c r="B2657" s="172" t="s">
        <v>1878</v>
      </c>
      <c r="C2657" s="167" t="s">
        <v>112</v>
      </c>
      <c r="D2657" s="168">
        <v>157000.0</v>
      </c>
      <c r="E2657" s="169" t="str">
        <f>iferror(vlookup(C2657,'Master data'!$A$2:$C$29,3,0),"-/-")</f>
        <v>Biến phí</v>
      </c>
      <c r="F2657" s="169" t="str">
        <f>iferror(vlookup(C2657,'Master data'!$A$2:$C$29,2,0),"-/-")</f>
        <v>Chi phí hành chính</v>
      </c>
    </row>
    <row r="2658" ht="21.0" customHeight="1">
      <c r="A2658" s="165" t="s">
        <v>1809</v>
      </c>
      <c r="B2658" s="172" t="s">
        <v>1879</v>
      </c>
      <c r="C2658" s="167" t="s">
        <v>112</v>
      </c>
      <c r="D2658" s="168">
        <v>140000.0</v>
      </c>
      <c r="E2658" s="169" t="str">
        <f>iferror(vlookup(C2658,'Master data'!$A$2:$C$29,3,0),"-/-")</f>
        <v>Biến phí</v>
      </c>
      <c r="F2658" s="169" t="str">
        <f>iferror(vlookup(C2658,'Master data'!$A$2:$C$29,2,0),"-/-")</f>
        <v>Chi phí hành chính</v>
      </c>
    </row>
    <row r="2659" ht="21.0" customHeight="1">
      <c r="A2659" s="165" t="s">
        <v>1809</v>
      </c>
      <c r="B2659" s="172" t="s">
        <v>902</v>
      </c>
      <c r="C2659" s="167" t="s">
        <v>112</v>
      </c>
      <c r="D2659" s="168">
        <v>45000.0</v>
      </c>
      <c r="E2659" s="169" t="str">
        <f>iferror(vlookup(C2659,'Master data'!$A$2:$C$29,3,0),"-/-")</f>
        <v>Biến phí</v>
      </c>
      <c r="F2659" s="169" t="str">
        <f>iferror(vlookup(C2659,'Master data'!$A$2:$C$29,2,0),"-/-")</f>
        <v>Chi phí hành chính</v>
      </c>
    </row>
    <row r="2660" ht="21.0" customHeight="1">
      <c r="A2660" s="165" t="s">
        <v>1809</v>
      </c>
      <c r="B2660" s="172" t="s">
        <v>1880</v>
      </c>
      <c r="C2660" s="167" t="s">
        <v>112</v>
      </c>
      <c r="D2660" s="168">
        <v>200000.0</v>
      </c>
      <c r="E2660" s="169" t="str">
        <f>iferror(vlookup(C2660,'Master data'!$A$2:$C$29,3,0),"-/-")</f>
        <v>Biến phí</v>
      </c>
      <c r="F2660" s="169" t="str">
        <f>iferror(vlookup(C2660,'Master data'!$A$2:$C$29,2,0),"-/-")</f>
        <v>Chi phí hành chính</v>
      </c>
    </row>
    <row r="2661" ht="21.0" customHeight="1">
      <c r="A2661" s="165" t="s">
        <v>1809</v>
      </c>
      <c r="B2661" s="172" t="s">
        <v>615</v>
      </c>
      <c r="C2661" s="167" t="s">
        <v>112</v>
      </c>
      <c r="D2661" s="168">
        <v>250000.0</v>
      </c>
      <c r="E2661" s="169" t="str">
        <f>iferror(vlookup(C2661,'Master data'!$A$2:$C$29,3,0),"-/-")</f>
        <v>Biến phí</v>
      </c>
      <c r="F2661" s="169" t="str">
        <f>iferror(vlookup(C2661,'Master data'!$A$2:$C$29,2,0),"-/-")</f>
        <v>Chi phí hành chính</v>
      </c>
    </row>
    <row r="2662" ht="21.0" customHeight="1">
      <c r="A2662" s="165" t="s">
        <v>1809</v>
      </c>
      <c r="B2662" s="172" t="s">
        <v>1881</v>
      </c>
      <c r="C2662" s="167" t="s">
        <v>112</v>
      </c>
      <c r="D2662" s="168">
        <v>450000.0</v>
      </c>
      <c r="E2662" s="169" t="str">
        <f>iferror(vlookup(C2662,'Master data'!$A$2:$C$29,3,0),"-/-")</f>
        <v>Biến phí</v>
      </c>
      <c r="F2662" s="169" t="str">
        <f>iferror(vlookup(C2662,'Master data'!$A$2:$C$29,2,0),"-/-")</f>
        <v>Chi phí hành chính</v>
      </c>
    </row>
    <row r="2663" ht="21.0" customHeight="1">
      <c r="A2663" s="165" t="s">
        <v>1809</v>
      </c>
      <c r="B2663" s="172" t="s">
        <v>1882</v>
      </c>
      <c r="C2663" s="167" t="s">
        <v>112</v>
      </c>
      <c r="D2663" s="168">
        <v>425000.0</v>
      </c>
      <c r="E2663" s="169" t="str">
        <f>iferror(vlookup(C2663,'Master data'!$A$2:$C$29,3,0),"-/-")</f>
        <v>Biến phí</v>
      </c>
      <c r="F2663" s="169" t="str">
        <f>iferror(vlookup(C2663,'Master data'!$A$2:$C$29,2,0),"-/-")</f>
        <v>Chi phí hành chính</v>
      </c>
    </row>
    <row r="2664" ht="21.0" customHeight="1">
      <c r="A2664" s="165" t="s">
        <v>1809</v>
      </c>
      <c r="B2664" s="172" t="s">
        <v>1883</v>
      </c>
      <c r="C2664" s="167" t="s">
        <v>112</v>
      </c>
      <c r="D2664" s="168">
        <v>30000.0</v>
      </c>
      <c r="E2664" s="169" t="str">
        <f>iferror(vlookup(C2664,'Master data'!$A$2:$C$29,3,0),"-/-")</f>
        <v>Biến phí</v>
      </c>
      <c r="F2664" s="169" t="str">
        <f>iferror(vlookup(C2664,'Master data'!$A$2:$C$29,2,0),"-/-")</f>
        <v>Chi phí hành chính</v>
      </c>
    </row>
    <row r="2665" ht="21.0" customHeight="1">
      <c r="A2665" s="165" t="s">
        <v>1809</v>
      </c>
      <c r="B2665" s="172" t="s">
        <v>1884</v>
      </c>
      <c r="C2665" s="167" t="s">
        <v>112</v>
      </c>
      <c r="D2665" s="168">
        <v>1925000.0</v>
      </c>
      <c r="E2665" s="169" t="str">
        <f>iferror(vlookup(C2665,'Master data'!$A$2:$C$29,3,0),"-/-")</f>
        <v>Biến phí</v>
      </c>
      <c r="F2665" s="169" t="str">
        <f>iferror(vlookup(C2665,'Master data'!$A$2:$C$29,2,0),"-/-")</f>
        <v>Chi phí hành chính</v>
      </c>
    </row>
    <row r="2666" ht="21.0" customHeight="1">
      <c r="A2666" s="165" t="s">
        <v>1809</v>
      </c>
      <c r="B2666" s="172" t="s">
        <v>1885</v>
      </c>
      <c r="C2666" s="167" t="s">
        <v>112</v>
      </c>
      <c r="D2666" s="168">
        <v>479000.0</v>
      </c>
      <c r="E2666" s="169" t="str">
        <f>iferror(vlookup(C2666,'Master data'!$A$2:$C$29,3,0),"-/-")</f>
        <v>Biến phí</v>
      </c>
      <c r="F2666" s="169" t="str">
        <f>iferror(vlookup(C2666,'Master data'!$A$2:$C$29,2,0),"-/-")</f>
        <v>Chi phí hành chính</v>
      </c>
    </row>
    <row r="2667" ht="21.0" customHeight="1">
      <c r="A2667" s="165" t="s">
        <v>1809</v>
      </c>
      <c r="B2667" s="172" t="s">
        <v>1886</v>
      </c>
      <c r="C2667" s="167" t="s">
        <v>112</v>
      </c>
      <c r="D2667" s="168">
        <v>2000000.0</v>
      </c>
      <c r="E2667" s="169" t="str">
        <f>iferror(vlookup(C2667,'Master data'!$A$2:$C$29,3,0),"-/-")</f>
        <v>Biến phí</v>
      </c>
      <c r="F2667" s="169" t="str">
        <f>iferror(vlookup(C2667,'Master data'!$A$2:$C$29,2,0),"-/-")</f>
        <v>Chi phí hành chính</v>
      </c>
    </row>
    <row r="2668" ht="21.0" customHeight="1">
      <c r="A2668" s="165" t="s">
        <v>1809</v>
      </c>
      <c r="B2668" s="172" t="s">
        <v>1887</v>
      </c>
      <c r="C2668" s="167" t="s">
        <v>112</v>
      </c>
      <c r="D2668" s="168">
        <v>7000000.0</v>
      </c>
      <c r="E2668" s="169" t="str">
        <f>iferror(vlookup(C2668,'Master data'!$A$2:$C$29,3,0),"-/-")</f>
        <v>Biến phí</v>
      </c>
      <c r="F2668" s="169" t="str">
        <f>iferror(vlookup(C2668,'Master data'!$A$2:$C$29,2,0),"-/-")</f>
        <v>Chi phí hành chính</v>
      </c>
    </row>
    <row r="2669" ht="21.0" customHeight="1">
      <c r="A2669" s="165" t="s">
        <v>1809</v>
      </c>
      <c r="B2669" s="172" t="s">
        <v>1888</v>
      </c>
      <c r="C2669" s="167" t="s">
        <v>112</v>
      </c>
      <c r="D2669" s="168">
        <v>1.0E7</v>
      </c>
      <c r="E2669" s="169" t="str">
        <f>iferror(vlookup(C2669,'Master data'!$A$2:$C$29,3,0),"-/-")</f>
        <v>Biến phí</v>
      </c>
      <c r="F2669" s="169" t="str">
        <f>iferror(vlookup(C2669,'Master data'!$A$2:$C$29,2,0),"-/-")</f>
        <v>Chi phí hành chính</v>
      </c>
    </row>
    <row r="2670" ht="21.0" customHeight="1">
      <c r="A2670" s="165" t="s">
        <v>1809</v>
      </c>
      <c r="B2670" s="172" t="s">
        <v>1889</v>
      </c>
      <c r="C2670" s="167" t="s">
        <v>112</v>
      </c>
      <c r="D2670" s="168">
        <v>400000.0</v>
      </c>
      <c r="E2670" s="169" t="str">
        <f>iferror(vlookup(C2670,'Master data'!$A$2:$C$29,3,0),"-/-")</f>
        <v>Biến phí</v>
      </c>
      <c r="F2670" s="169" t="str">
        <f>iferror(vlookup(C2670,'Master data'!$A$2:$C$29,2,0),"-/-")</f>
        <v>Chi phí hành chính</v>
      </c>
    </row>
    <row r="2671" ht="21.0" customHeight="1">
      <c r="A2671" s="165" t="s">
        <v>1809</v>
      </c>
      <c r="B2671" s="172" t="s">
        <v>1890</v>
      </c>
      <c r="C2671" s="167" t="s">
        <v>112</v>
      </c>
      <c r="D2671" s="168">
        <v>203000.0</v>
      </c>
      <c r="E2671" s="169" t="str">
        <f>iferror(vlookup(C2671,'Master data'!$A$2:$C$29,3,0),"-/-")</f>
        <v>Biến phí</v>
      </c>
      <c r="F2671" s="169" t="str">
        <f>iferror(vlookup(C2671,'Master data'!$A$2:$C$29,2,0),"-/-")</f>
        <v>Chi phí hành chính</v>
      </c>
    </row>
    <row r="2672" ht="21.0" customHeight="1">
      <c r="A2672" s="165" t="s">
        <v>1809</v>
      </c>
      <c r="B2672" s="172" t="s">
        <v>1194</v>
      </c>
      <c r="C2672" s="167" t="s">
        <v>112</v>
      </c>
      <c r="D2672" s="168">
        <v>207000.0</v>
      </c>
      <c r="E2672" s="169" t="str">
        <f>iferror(vlookup(C2672,'Master data'!$A$2:$C$29,3,0),"-/-")</f>
        <v>Biến phí</v>
      </c>
      <c r="F2672" s="169" t="str">
        <f>iferror(vlookup(C2672,'Master data'!$A$2:$C$29,2,0),"-/-")</f>
        <v>Chi phí hành chính</v>
      </c>
    </row>
    <row r="2673" ht="21.0" customHeight="1">
      <c r="A2673" s="165" t="s">
        <v>1809</v>
      </c>
      <c r="B2673" s="172" t="s">
        <v>1194</v>
      </c>
      <c r="C2673" s="167" t="s">
        <v>112</v>
      </c>
      <c r="D2673" s="168">
        <v>524000.0</v>
      </c>
      <c r="E2673" s="169" t="str">
        <f>iferror(vlookup(C2673,'Master data'!$A$2:$C$29,3,0),"-/-")</f>
        <v>Biến phí</v>
      </c>
      <c r="F2673" s="169" t="str">
        <f>iferror(vlookup(C2673,'Master data'!$A$2:$C$29,2,0),"-/-")</f>
        <v>Chi phí hành chính</v>
      </c>
    </row>
    <row r="2674" ht="21.0" customHeight="1">
      <c r="A2674" s="165" t="s">
        <v>1809</v>
      </c>
      <c r="B2674" s="172" t="s">
        <v>1568</v>
      </c>
      <c r="C2674" s="167" t="s">
        <v>112</v>
      </c>
      <c r="D2674" s="168">
        <v>2000000.0</v>
      </c>
      <c r="E2674" s="169" t="str">
        <f>iferror(vlookup(C2674,'Master data'!$A$2:$C$29,3,0),"-/-")</f>
        <v>Biến phí</v>
      </c>
      <c r="F2674" s="169" t="str">
        <f>iferror(vlookup(C2674,'Master data'!$A$2:$C$29,2,0),"-/-")</f>
        <v>Chi phí hành chính</v>
      </c>
    </row>
    <row r="2675" ht="21.0" customHeight="1">
      <c r="A2675" s="165" t="s">
        <v>1809</v>
      </c>
      <c r="B2675" s="172" t="s">
        <v>1194</v>
      </c>
      <c r="C2675" s="167" t="s">
        <v>112</v>
      </c>
      <c r="D2675" s="168">
        <v>51000.0</v>
      </c>
      <c r="E2675" s="169" t="str">
        <f>iferror(vlookup(C2675,'Master data'!$A$2:$C$29,3,0),"-/-")</f>
        <v>Biến phí</v>
      </c>
      <c r="F2675" s="169" t="str">
        <f>iferror(vlookup(C2675,'Master data'!$A$2:$C$29,2,0),"-/-")</f>
        <v>Chi phí hành chính</v>
      </c>
    </row>
    <row r="2676" ht="21.0" customHeight="1">
      <c r="A2676" s="165" t="s">
        <v>1809</v>
      </c>
      <c r="B2676" s="172" t="s">
        <v>1194</v>
      </c>
      <c r="C2676" s="167" t="s">
        <v>112</v>
      </c>
      <c r="D2676" s="168">
        <v>356000.0</v>
      </c>
      <c r="E2676" s="169" t="str">
        <f>iferror(vlookup(C2676,'Master data'!$A$2:$C$29,3,0),"-/-")</f>
        <v>Biến phí</v>
      </c>
      <c r="F2676" s="169" t="str">
        <f>iferror(vlookup(C2676,'Master data'!$A$2:$C$29,2,0),"-/-")</f>
        <v>Chi phí hành chính</v>
      </c>
    </row>
    <row r="2677" ht="21.0" customHeight="1">
      <c r="A2677" s="165" t="s">
        <v>1809</v>
      </c>
      <c r="B2677" s="172" t="s">
        <v>290</v>
      </c>
      <c r="C2677" s="167" t="s">
        <v>112</v>
      </c>
      <c r="D2677" s="168">
        <v>40000.0</v>
      </c>
      <c r="E2677" s="169" t="str">
        <f>iferror(vlookup(C2677,'Master data'!$A$2:$C$29,3,0),"-/-")</f>
        <v>Biến phí</v>
      </c>
      <c r="F2677" s="169" t="str">
        <f>iferror(vlookup(C2677,'Master data'!$A$2:$C$29,2,0),"-/-")</f>
        <v>Chi phí hành chính</v>
      </c>
    </row>
    <row r="2678" ht="21.0" customHeight="1">
      <c r="A2678" s="165" t="s">
        <v>1809</v>
      </c>
      <c r="B2678" s="172" t="s">
        <v>343</v>
      </c>
      <c r="C2678" s="167" t="s">
        <v>112</v>
      </c>
      <c r="D2678" s="168">
        <v>1000000.0</v>
      </c>
      <c r="E2678" s="169" t="str">
        <f>iferror(vlookup(C2678,'Master data'!$A$2:$C$29,3,0),"-/-")</f>
        <v>Biến phí</v>
      </c>
      <c r="F2678" s="169" t="str">
        <f>iferror(vlookup(C2678,'Master data'!$A$2:$C$29,2,0),"-/-")</f>
        <v>Chi phí hành chính</v>
      </c>
    </row>
    <row r="2679" ht="21.0" customHeight="1">
      <c r="A2679" s="165" t="s">
        <v>1809</v>
      </c>
      <c r="B2679" s="172" t="s">
        <v>1891</v>
      </c>
      <c r="C2679" s="167" t="s">
        <v>112</v>
      </c>
      <c r="D2679" s="168">
        <v>3000000.0</v>
      </c>
      <c r="E2679" s="169" t="str">
        <f>iferror(vlookup(C2679,'Master data'!$A$2:$C$29,3,0),"-/-")</f>
        <v>Biến phí</v>
      </c>
      <c r="F2679" s="169" t="str">
        <f>iferror(vlookup(C2679,'Master data'!$A$2:$C$29,2,0),"-/-")</f>
        <v>Chi phí hành chính</v>
      </c>
    </row>
    <row r="2680" ht="21.0" customHeight="1">
      <c r="A2680" s="165" t="s">
        <v>1809</v>
      </c>
      <c r="B2680" s="172" t="s">
        <v>1892</v>
      </c>
      <c r="C2680" s="167" t="s">
        <v>112</v>
      </c>
      <c r="D2680" s="168">
        <v>40000.0</v>
      </c>
      <c r="E2680" s="169" t="str">
        <f>iferror(vlookup(C2680,'Master data'!$A$2:$C$29,3,0),"-/-")</f>
        <v>Biến phí</v>
      </c>
      <c r="F2680" s="169" t="str">
        <f>iferror(vlookup(C2680,'Master data'!$A$2:$C$29,2,0),"-/-")</f>
        <v>Chi phí hành chính</v>
      </c>
    </row>
    <row r="2681" ht="21.0" customHeight="1">
      <c r="A2681" s="165" t="s">
        <v>1809</v>
      </c>
      <c r="B2681" s="172" t="s">
        <v>344</v>
      </c>
      <c r="C2681" s="167" t="s">
        <v>112</v>
      </c>
      <c r="D2681" s="168">
        <v>125000.0</v>
      </c>
      <c r="E2681" s="169" t="str">
        <f>iferror(vlookup(C2681,'Master data'!$A$2:$C$29,3,0),"-/-")</f>
        <v>Biến phí</v>
      </c>
      <c r="F2681" s="169" t="str">
        <f>iferror(vlookup(C2681,'Master data'!$A$2:$C$29,2,0),"-/-")</f>
        <v>Chi phí hành chính</v>
      </c>
    </row>
    <row r="2682" ht="21.0" customHeight="1">
      <c r="A2682" s="165" t="s">
        <v>1809</v>
      </c>
      <c r="B2682" s="172" t="s">
        <v>1194</v>
      </c>
      <c r="C2682" s="167" t="s">
        <v>112</v>
      </c>
      <c r="D2682" s="168">
        <v>272000.0</v>
      </c>
      <c r="E2682" s="169" t="str">
        <f>iferror(vlookup(C2682,'Master data'!$A$2:$C$29,3,0),"-/-")</f>
        <v>Biến phí</v>
      </c>
      <c r="F2682" s="169" t="str">
        <f>iferror(vlookup(C2682,'Master data'!$A$2:$C$29,2,0),"-/-")</f>
        <v>Chi phí hành chính</v>
      </c>
    </row>
    <row r="2683" ht="21.0" customHeight="1">
      <c r="A2683" s="165" t="s">
        <v>1809</v>
      </c>
      <c r="B2683" s="172" t="s">
        <v>343</v>
      </c>
      <c r="C2683" s="167" t="s">
        <v>112</v>
      </c>
      <c r="D2683" s="168">
        <v>1000000.0</v>
      </c>
      <c r="E2683" s="169" t="str">
        <f>iferror(vlookup(C2683,'Master data'!$A$2:$C$29,3,0),"-/-")</f>
        <v>Biến phí</v>
      </c>
      <c r="F2683" s="169" t="str">
        <f>iferror(vlookup(C2683,'Master data'!$A$2:$C$29,2,0),"-/-")</f>
        <v>Chi phí hành chính</v>
      </c>
    </row>
    <row r="2684" ht="21.0" customHeight="1">
      <c r="A2684" s="165" t="s">
        <v>1809</v>
      </c>
      <c r="B2684" s="172" t="s">
        <v>496</v>
      </c>
      <c r="C2684" s="167" t="s">
        <v>112</v>
      </c>
      <c r="D2684" s="168">
        <v>20000.0</v>
      </c>
      <c r="E2684" s="169" t="str">
        <f>iferror(vlookup(C2684,'Master data'!$A$2:$C$29,3,0),"-/-")</f>
        <v>Biến phí</v>
      </c>
      <c r="F2684" s="169" t="str">
        <f>iferror(vlookup(C2684,'Master data'!$A$2:$C$29,2,0),"-/-")</f>
        <v>Chi phí hành chính</v>
      </c>
    </row>
    <row r="2685" ht="21.0" customHeight="1">
      <c r="A2685" s="165" t="s">
        <v>1809</v>
      </c>
      <c r="B2685" s="172" t="s">
        <v>343</v>
      </c>
      <c r="C2685" s="167" t="s">
        <v>112</v>
      </c>
      <c r="D2685" s="168">
        <v>1000000.0</v>
      </c>
      <c r="E2685" s="169" t="str">
        <f>iferror(vlookup(C2685,'Master data'!$A$2:$C$29,3,0),"-/-")</f>
        <v>Biến phí</v>
      </c>
      <c r="F2685" s="169" t="str">
        <f>iferror(vlookup(C2685,'Master data'!$A$2:$C$29,2,0),"-/-")</f>
        <v>Chi phí hành chính</v>
      </c>
    </row>
    <row r="2686" ht="21.0" customHeight="1">
      <c r="A2686" s="165" t="s">
        <v>1809</v>
      </c>
      <c r="B2686" s="172" t="s">
        <v>1194</v>
      </c>
      <c r="C2686" s="167" t="s">
        <v>112</v>
      </c>
      <c r="D2686" s="168">
        <v>77000.0</v>
      </c>
      <c r="E2686" s="169" t="str">
        <f>iferror(vlookup(C2686,'Master data'!$A$2:$C$29,3,0),"-/-")</f>
        <v>Biến phí</v>
      </c>
      <c r="F2686" s="169" t="str">
        <f>iferror(vlookup(C2686,'Master data'!$A$2:$C$29,2,0),"-/-")</f>
        <v>Chi phí hành chính</v>
      </c>
    </row>
    <row r="2687" ht="21.0" customHeight="1">
      <c r="A2687" s="165" t="s">
        <v>1809</v>
      </c>
      <c r="B2687" s="172" t="s">
        <v>290</v>
      </c>
      <c r="C2687" s="167" t="s">
        <v>112</v>
      </c>
      <c r="D2687" s="168">
        <v>123000.0</v>
      </c>
      <c r="E2687" s="169" t="str">
        <f>iferror(vlookup(C2687,'Master data'!$A$2:$C$29,3,0),"-/-")</f>
        <v>Biến phí</v>
      </c>
      <c r="F2687" s="169" t="str">
        <f>iferror(vlookup(C2687,'Master data'!$A$2:$C$29,2,0),"-/-")</f>
        <v>Chi phí hành chính</v>
      </c>
    </row>
    <row r="2688" ht="21.0" customHeight="1">
      <c r="A2688" s="165" t="s">
        <v>1809</v>
      </c>
      <c r="B2688" s="172" t="s">
        <v>290</v>
      </c>
      <c r="C2688" s="167" t="s">
        <v>112</v>
      </c>
      <c r="D2688" s="168">
        <v>114000.0</v>
      </c>
      <c r="E2688" s="169" t="str">
        <f>iferror(vlookup(C2688,'Master data'!$A$2:$C$29,3,0),"-/-")</f>
        <v>Biến phí</v>
      </c>
      <c r="F2688" s="169" t="str">
        <f>iferror(vlookup(C2688,'Master data'!$A$2:$C$29,2,0),"-/-")</f>
        <v>Chi phí hành chính</v>
      </c>
    </row>
    <row r="2689" ht="21.0" customHeight="1">
      <c r="A2689" s="165" t="s">
        <v>1809</v>
      </c>
      <c r="B2689" s="172" t="s">
        <v>343</v>
      </c>
      <c r="C2689" s="167" t="s">
        <v>112</v>
      </c>
      <c r="D2689" s="168">
        <v>1000000.0</v>
      </c>
      <c r="E2689" s="169" t="str">
        <f>iferror(vlookup(C2689,'Master data'!$A$2:$C$29,3,0),"-/-")</f>
        <v>Biến phí</v>
      </c>
      <c r="F2689" s="169" t="str">
        <f>iferror(vlookup(C2689,'Master data'!$A$2:$C$29,2,0),"-/-")</f>
        <v>Chi phí hành chính</v>
      </c>
    </row>
    <row r="2690" ht="21.0" customHeight="1">
      <c r="A2690" s="165" t="s">
        <v>1809</v>
      </c>
      <c r="B2690" s="172" t="s">
        <v>1194</v>
      </c>
      <c r="C2690" s="167" t="s">
        <v>112</v>
      </c>
      <c r="D2690" s="168">
        <v>970000.0</v>
      </c>
      <c r="E2690" s="169" t="str">
        <f>iferror(vlookup(C2690,'Master data'!$A$2:$C$29,3,0),"-/-")</f>
        <v>Biến phí</v>
      </c>
      <c r="F2690" s="169" t="str">
        <f>iferror(vlookup(C2690,'Master data'!$A$2:$C$29,2,0),"-/-")</f>
        <v>Chi phí hành chính</v>
      </c>
    </row>
    <row r="2691" ht="21.0" customHeight="1">
      <c r="A2691" s="165" t="s">
        <v>1809</v>
      </c>
      <c r="B2691" s="172" t="s">
        <v>1892</v>
      </c>
      <c r="C2691" s="167" t="s">
        <v>112</v>
      </c>
      <c r="D2691" s="168">
        <v>170000.0</v>
      </c>
      <c r="E2691" s="169" t="str">
        <f>iferror(vlookup(C2691,'Master data'!$A$2:$C$29,3,0),"-/-")</f>
        <v>Biến phí</v>
      </c>
      <c r="F2691" s="169" t="str">
        <f>iferror(vlookup(C2691,'Master data'!$A$2:$C$29,2,0),"-/-")</f>
        <v>Chi phí hành chính</v>
      </c>
    </row>
    <row r="2692" ht="21.0" customHeight="1">
      <c r="A2692" s="165" t="s">
        <v>1809</v>
      </c>
      <c r="B2692" s="172" t="s">
        <v>1194</v>
      </c>
      <c r="C2692" s="167" t="s">
        <v>112</v>
      </c>
      <c r="D2692" s="168">
        <v>370000.0</v>
      </c>
      <c r="E2692" s="169" t="str">
        <f>iferror(vlookup(C2692,'Master data'!$A$2:$C$29,3,0),"-/-")</f>
        <v>Biến phí</v>
      </c>
      <c r="F2692" s="169" t="str">
        <f>iferror(vlookup(C2692,'Master data'!$A$2:$C$29,2,0),"-/-")</f>
        <v>Chi phí hành chính</v>
      </c>
    </row>
    <row r="2693" ht="21.0" customHeight="1">
      <c r="A2693" s="165" t="s">
        <v>1809</v>
      </c>
      <c r="B2693" s="172" t="s">
        <v>290</v>
      </c>
      <c r="C2693" s="167" t="s">
        <v>112</v>
      </c>
      <c r="D2693" s="168">
        <v>70000.0</v>
      </c>
      <c r="E2693" s="169" t="str">
        <f>iferror(vlookup(C2693,'Master data'!$A$2:$C$29,3,0),"-/-")</f>
        <v>Biến phí</v>
      </c>
      <c r="F2693" s="169" t="str">
        <f>iferror(vlookup(C2693,'Master data'!$A$2:$C$29,2,0),"-/-")</f>
        <v>Chi phí hành chính</v>
      </c>
    </row>
    <row r="2694" ht="21.0" customHeight="1">
      <c r="A2694" s="165" t="s">
        <v>1809</v>
      </c>
      <c r="B2694" s="172" t="s">
        <v>1194</v>
      </c>
      <c r="C2694" s="167" t="s">
        <v>112</v>
      </c>
      <c r="D2694" s="168">
        <v>368000.0</v>
      </c>
      <c r="E2694" s="169" t="str">
        <f>iferror(vlookup(C2694,'Master data'!$A$2:$C$29,3,0),"-/-")</f>
        <v>Biến phí</v>
      </c>
      <c r="F2694" s="169" t="str">
        <f>iferror(vlookup(C2694,'Master data'!$A$2:$C$29,2,0),"-/-")</f>
        <v>Chi phí hành chính</v>
      </c>
    </row>
    <row r="2695" ht="21.0" customHeight="1">
      <c r="A2695" s="165" t="s">
        <v>1809</v>
      </c>
      <c r="B2695" s="172" t="s">
        <v>343</v>
      </c>
      <c r="C2695" s="167" t="s">
        <v>112</v>
      </c>
      <c r="D2695" s="168">
        <v>1000000.0</v>
      </c>
      <c r="E2695" s="169" t="str">
        <f>iferror(vlookup(C2695,'Master data'!$A$2:$C$29,3,0),"-/-")</f>
        <v>Biến phí</v>
      </c>
      <c r="F2695" s="169" t="str">
        <f>iferror(vlookup(C2695,'Master data'!$A$2:$C$29,2,0),"-/-")</f>
        <v>Chi phí hành chính</v>
      </c>
    </row>
    <row r="2696" ht="21.0" customHeight="1">
      <c r="A2696" s="165" t="s">
        <v>1809</v>
      </c>
      <c r="B2696" s="172" t="s">
        <v>1893</v>
      </c>
      <c r="C2696" s="167" t="s">
        <v>112</v>
      </c>
      <c r="D2696" s="168">
        <v>50000.0</v>
      </c>
      <c r="E2696" s="169" t="str">
        <f>iferror(vlookup(C2696,'Master data'!$A$2:$C$29,3,0),"-/-")</f>
        <v>Biến phí</v>
      </c>
      <c r="F2696" s="169" t="str">
        <f>iferror(vlookup(C2696,'Master data'!$A$2:$C$29,2,0),"-/-")</f>
        <v>Chi phí hành chính</v>
      </c>
    </row>
    <row r="2697" ht="21.0" customHeight="1">
      <c r="A2697" s="165" t="s">
        <v>1809</v>
      </c>
      <c r="B2697" s="172" t="s">
        <v>1194</v>
      </c>
      <c r="C2697" s="167" t="s">
        <v>112</v>
      </c>
      <c r="D2697" s="168">
        <v>587000.0</v>
      </c>
      <c r="E2697" s="169" t="str">
        <f>iferror(vlookup(C2697,'Master data'!$A$2:$C$29,3,0),"-/-")</f>
        <v>Biến phí</v>
      </c>
      <c r="F2697" s="169" t="str">
        <f>iferror(vlookup(C2697,'Master data'!$A$2:$C$29,2,0),"-/-")</f>
        <v>Chi phí hành chính</v>
      </c>
    </row>
    <row r="2698" ht="21.0" customHeight="1">
      <c r="A2698" s="165" t="s">
        <v>1809</v>
      </c>
      <c r="B2698" s="172" t="s">
        <v>491</v>
      </c>
      <c r="C2698" s="167" t="s">
        <v>112</v>
      </c>
      <c r="D2698" s="168">
        <v>800000.0</v>
      </c>
      <c r="E2698" s="169" t="str">
        <f>iferror(vlookup(C2698,'Master data'!$A$2:$C$29,3,0),"-/-")</f>
        <v>Biến phí</v>
      </c>
      <c r="F2698" s="169" t="str">
        <f>iferror(vlookup(C2698,'Master data'!$A$2:$C$29,2,0),"-/-")</f>
        <v>Chi phí hành chính</v>
      </c>
    </row>
    <row r="2699" ht="21.0" customHeight="1">
      <c r="A2699" s="165" t="s">
        <v>1809</v>
      </c>
      <c r="B2699" s="172" t="s">
        <v>1194</v>
      </c>
      <c r="C2699" s="167" t="s">
        <v>112</v>
      </c>
      <c r="D2699" s="168">
        <v>419000.0</v>
      </c>
      <c r="E2699" s="169" t="str">
        <f>iferror(vlookup(C2699,'Master data'!$A$2:$C$29,3,0),"-/-")</f>
        <v>Biến phí</v>
      </c>
      <c r="F2699" s="169" t="str">
        <f>iferror(vlookup(C2699,'Master data'!$A$2:$C$29,2,0),"-/-")</f>
        <v>Chi phí hành chính</v>
      </c>
    </row>
    <row r="2700" ht="21.0" customHeight="1">
      <c r="A2700" s="165" t="s">
        <v>1809</v>
      </c>
      <c r="B2700" s="172" t="s">
        <v>343</v>
      </c>
      <c r="C2700" s="167" t="s">
        <v>112</v>
      </c>
      <c r="D2700" s="168">
        <v>1500000.0</v>
      </c>
      <c r="E2700" s="169" t="str">
        <f>iferror(vlookup(C2700,'Master data'!$A$2:$C$29,3,0),"-/-")</f>
        <v>Biến phí</v>
      </c>
      <c r="F2700" s="169" t="str">
        <f>iferror(vlookup(C2700,'Master data'!$A$2:$C$29,2,0),"-/-")</f>
        <v>Chi phí hành chính</v>
      </c>
    </row>
    <row r="2701" ht="21.0" customHeight="1">
      <c r="A2701" s="165" t="s">
        <v>1809</v>
      </c>
      <c r="B2701" s="172" t="s">
        <v>1194</v>
      </c>
      <c r="C2701" s="167" t="s">
        <v>112</v>
      </c>
      <c r="D2701" s="168">
        <v>598000.0</v>
      </c>
      <c r="E2701" s="169" t="str">
        <f>iferror(vlookup(C2701,'Master data'!$A$2:$C$29,3,0),"-/-")</f>
        <v>Biến phí</v>
      </c>
      <c r="F2701" s="169" t="str">
        <f>iferror(vlookup(C2701,'Master data'!$A$2:$C$29,2,0),"-/-")</f>
        <v>Chi phí hành chính</v>
      </c>
    </row>
    <row r="2702" ht="21.0" customHeight="1">
      <c r="A2702" s="165" t="s">
        <v>1809</v>
      </c>
      <c r="B2702" s="172" t="s">
        <v>1194</v>
      </c>
      <c r="C2702" s="167" t="s">
        <v>112</v>
      </c>
      <c r="D2702" s="168">
        <v>559000.0</v>
      </c>
      <c r="E2702" s="169" t="str">
        <f>iferror(vlookup(C2702,'Master data'!$A$2:$C$29,3,0),"-/-")</f>
        <v>Biến phí</v>
      </c>
      <c r="F2702" s="169" t="str">
        <f>iferror(vlookup(C2702,'Master data'!$A$2:$C$29,2,0),"-/-")</f>
        <v>Chi phí hành chính</v>
      </c>
    </row>
    <row r="2703" ht="21.0" customHeight="1">
      <c r="A2703" s="165" t="s">
        <v>1809</v>
      </c>
      <c r="B2703" s="172" t="s">
        <v>1683</v>
      </c>
      <c r="C2703" s="167" t="s">
        <v>112</v>
      </c>
      <c r="D2703" s="168">
        <v>40000.0</v>
      </c>
      <c r="E2703" s="169" t="str">
        <f>iferror(vlookup(C2703,'Master data'!$A$2:$C$29,3,0),"-/-")</f>
        <v>Biến phí</v>
      </c>
      <c r="F2703" s="169" t="str">
        <f>iferror(vlookup(C2703,'Master data'!$A$2:$C$29,2,0),"-/-")</f>
        <v>Chi phí hành chính</v>
      </c>
    </row>
    <row r="2704" ht="21.0" customHeight="1">
      <c r="A2704" s="165" t="s">
        <v>1809</v>
      </c>
      <c r="B2704" s="172" t="s">
        <v>876</v>
      </c>
      <c r="C2704" s="167" t="s">
        <v>95</v>
      </c>
      <c r="D2704" s="168">
        <v>5.5E8</v>
      </c>
      <c r="E2704" s="169" t="str">
        <f>iferror(vlookup(C2704,'Master data'!$A$2:$C$29,3,0),"-/-")</f>
        <v>Biến phí</v>
      </c>
      <c r="F2704" s="169" t="str">
        <f>iferror(vlookup(C2704,'Master data'!$A$2:$C$29,2,0),"-/-")</f>
        <v>Chi phí bán hàng</v>
      </c>
    </row>
    <row r="2705" ht="21.0" customHeight="1">
      <c r="A2705" s="165" t="s">
        <v>1809</v>
      </c>
      <c r="B2705" s="172" t="s">
        <v>961</v>
      </c>
      <c r="C2705" s="167" t="s">
        <v>112</v>
      </c>
      <c r="D2705" s="168">
        <v>2345000.0</v>
      </c>
      <c r="E2705" s="169" t="str">
        <f>iferror(vlookup(C2705,'Master data'!$A$2:$C$29,3,0),"-/-")</f>
        <v>Biến phí</v>
      </c>
      <c r="F2705" s="169" t="str">
        <f>iferror(vlookup(C2705,'Master data'!$A$2:$C$29,2,0),"-/-")</f>
        <v>Chi phí hành chính</v>
      </c>
    </row>
    <row r="2706" ht="21.0" customHeight="1">
      <c r="A2706" s="165" t="s">
        <v>1809</v>
      </c>
      <c r="B2706" s="172" t="s">
        <v>1684</v>
      </c>
      <c r="C2706" s="167" t="s">
        <v>112</v>
      </c>
      <c r="D2706" s="168">
        <v>3.6E7</v>
      </c>
      <c r="E2706" s="169" t="str">
        <f>iferror(vlookup(C2706,'Master data'!$A$2:$C$29,3,0),"-/-")</f>
        <v>Biến phí</v>
      </c>
      <c r="F2706" s="169" t="str">
        <f>iferror(vlookup(C2706,'Master data'!$A$2:$C$29,2,0),"-/-")</f>
        <v>Chi phí hành chính</v>
      </c>
    </row>
    <row r="2707" ht="21.0" customHeight="1">
      <c r="A2707" s="165" t="s">
        <v>1809</v>
      </c>
      <c r="B2707" s="172" t="s">
        <v>655</v>
      </c>
      <c r="C2707" s="167" t="s">
        <v>121</v>
      </c>
      <c r="D2707" s="168">
        <v>6000000.0</v>
      </c>
      <c r="E2707" s="169" t="str">
        <f>iferror(vlookup(C2707,'Master data'!$A$2:$C$29,3,0),"-/-")</f>
        <v>Định phí</v>
      </c>
      <c r="F2707" s="169" t="str">
        <f>iferror(vlookup(C2707,'Master data'!$A$2:$C$29,2,0),"-/-")</f>
        <v>Chi phí QLDN</v>
      </c>
    </row>
    <row r="2708" ht="21.0" customHeight="1">
      <c r="A2708" s="165" t="s">
        <v>1809</v>
      </c>
      <c r="B2708" s="172" t="s">
        <v>927</v>
      </c>
      <c r="C2708" s="167" t="s">
        <v>120</v>
      </c>
      <c r="D2708" s="168">
        <v>5.75E7</v>
      </c>
      <c r="E2708" s="169" t="str">
        <f>iferror(vlookup(C2708,'Master data'!$A$2:$C$29,3,0),"-/-")</f>
        <v>Định phí</v>
      </c>
      <c r="F2708" s="169" t="str">
        <f>iferror(vlookup(C2708,'Master data'!$A$2:$C$29,2,0),"-/-")</f>
        <v>Chi phí QLDN</v>
      </c>
    </row>
    <row r="2709" ht="21.0" customHeight="1">
      <c r="A2709" s="165" t="s">
        <v>1809</v>
      </c>
      <c r="B2709" s="172" t="s">
        <v>1894</v>
      </c>
      <c r="C2709" s="167" t="s">
        <v>123</v>
      </c>
      <c r="D2709" s="168">
        <v>2.2E7</v>
      </c>
      <c r="E2709" s="169" t="str">
        <f>iferror(vlookup(C2709,'Master data'!$A$2:$C$29,3,0),"-/-")</f>
        <v>Định phí</v>
      </c>
      <c r="F2709" s="169" t="str">
        <f>iferror(vlookup(C2709,'Master data'!$A$2:$C$29,2,0),"-/-")</f>
        <v>Chi phí QLDN</v>
      </c>
    </row>
    <row r="2710" ht="21.0" customHeight="1">
      <c r="A2710" s="165" t="s">
        <v>1809</v>
      </c>
      <c r="B2710" s="172" t="s">
        <v>1895</v>
      </c>
      <c r="C2710" s="167" t="s">
        <v>120</v>
      </c>
      <c r="D2710" s="168">
        <v>2.2E7</v>
      </c>
      <c r="E2710" s="169" t="str">
        <f>iferror(vlookup(C2710,'Master data'!$A$2:$C$29,3,0),"-/-")</f>
        <v>Định phí</v>
      </c>
      <c r="F2710" s="169" t="str">
        <f>iferror(vlookup(C2710,'Master data'!$A$2:$C$29,2,0),"-/-")</f>
        <v>Chi phí QLDN</v>
      </c>
    </row>
    <row r="2711" ht="21.0" customHeight="1">
      <c r="A2711" s="165" t="s">
        <v>1809</v>
      </c>
      <c r="B2711" s="172" t="s">
        <v>1124</v>
      </c>
      <c r="C2711" s="167" t="s">
        <v>116</v>
      </c>
      <c r="D2711" s="168">
        <v>1.2026E7</v>
      </c>
      <c r="E2711" s="169" t="str">
        <f>iferror(vlookup(C2711,'Master data'!$A$2:$C$29,3,0),"-/-")</f>
        <v>Định phí</v>
      </c>
      <c r="F2711" s="169" t="str">
        <f>iferror(vlookup(C2711,'Master data'!$A$2:$C$29,2,0),"-/-")</f>
        <v>Chi phí hành chính</v>
      </c>
    </row>
    <row r="2712" ht="21.0" customHeight="1">
      <c r="A2712" s="165" t="s">
        <v>1809</v>
      </c>
      <c r="B2712" s="172" t="s">
        <v>1787</v>
      </c>
      <c r="C2712" s="167" t="s">
        <v>116</v>
      </c>
      <c r="D2712" s="168">
        <v>0.0</v>
      </c>
      <c r="E2712" s="169" t="str">
        <f>iferror(vlookup(C2712,'Master data'!$A$2:$C$29,3,0),"-/-")</f>
        <v>Định phí</v>
      </c>
      <c r="F2712" s="169" t="str">
        <f>iferror(vlookup(C2712,'Master data'!$A$2:$C$29,2,0),"-/-")</f>
        <v>Chi phí hành chính</v>
      </c>
    </row>
    <row r="2713" ht="21.0" customHeight="1">
      <c r="A2713" s="165" t="s">
        <v>1809</v>
      </c>
      <c r="B2713" s="172" t="s">
        <v>364</v>
      </c>
      <c r="C2713" s="167" t="s">
        <v>121</v>
      </c>
      <c r="D2713" s="168">
        <v>2.371072E7</v>
      </c>
      <c r="E2713" s="169" t="str">
        <f>iferror(vlookup(C2713,'Master data'!$A$2:$C$29,3,0),"-/-")</f>
        <v>Định phí</v>
      </c>
      <c r="F2713" s="169" t="str">
        <f>iferror(vlookup(C2713,'Master data'!$A$2:$C$29,2,0),"-/-")</f>
        <v>Chi phí QLDN</v>
      </c>
    </row>
    <row r="2714" ht="21.0" customHeight="1">
      <c r="A2714" s="165" t="s">
        <v>1809</v>
      </c>
      <c r="B2714" s="172" t="s">
        <v>1202</v>
      </c>
      <c r="C2714" s="167" t="s">
        <v>111</v>
      </c>
      <c r="D2714" s="168">
        <v>1.67E7</v>
      </c>
      <c r="E2714" s="169" t="str">
        <f>iferror(vlookup(C2714,'Master data'!$A$2:$C$29,3,0),"-/-")</f>
        <v>Định phí</v>
      </c>
      <c r="F2714" s="169" t="str">
        <f>iferror(vlookup(C2714,'Master data'!$A$2:$C$29,2,0),"-/-")</f>
        <v>Chi phí khác</v>
      </c>
    </row>
    <row r="2715" ht="21.0" customHeight="1">
      <c r="A2715" s="165" t="s">
        <v>1809</v>
      </c>
      <c r="B2715" s="172" t="s">
        <v>1896</v>
      </c>
      <c r="C2715" s="167" t="s">
        <v>99</v>
      </c>
      <c r="D2715" s="168">
        <v>1.13244E8</v>
      </c>
      <c r="E2715" s="169" t="str">
        <f>iferror(vlookup(C2715,'Master data'!$A$2:$C$29,3,0),"-/-")</f>
        <v>Biến phí</v>
      </c>
      <c r="F2715" s="169" t="str">
        <f>iferror(vlookup(C2715,'Master data'!$A$2:$C$29,2,0),"-/-")</f>
        <v>Chi phí giá vốn</v>
      </c>
    </row>
    <row r="2716" ht="21.0" customHeight="1">
      <c r="A2716" s="165" t="s">
        <v>1809</v>
      </c>
      <c r="B2716" s="172" t="s">
        <v>1897</v>
      </c>
      <c r="C2716" s="167" t="s">
        <v>99</v>
      </c>
      <c r="D2716" s="168">
        <v>4740800.0</v>
      </c>
      <c r="E2716" s="169" t="str">
        <f>iferror(vlookup(C2716,'Master data'!$A$2:$C$29,3,0),"-/-")</f>
        <v>Biến phí</v>
      </c>
      <c r="F2716" s="169" t="str">
        <f>iferror(vlookup(C2716,'Master data'!$A$2:$C$29,2,0),"-/-")</f>
        <v>Chi phí giá vốn</v>
      </c>
    </row>
    <row r="2717" ht="21.0" customHeight="1">
      <c r="A2717" s="165" t="s">
        <v>1809</v>
      </c>
      <c r="B2717" s="172" t="s">
        <v>433</v>
      </c>
      <c r="C2717" s="167" t="s">
        <v>102</v>
      </c>
      <c r="D2717" s="168">
        <v>6.3083E8</v>
      </c>
      <c r="E2717" s="169" t="str">
        <f>iferror(vlookup(C2717,'Master data'!$A$2:$C$29,3,0),"-/-")</f>
        <v>Biến phí</v>
      </c>
      <c r="F2717" s="169" t="str">
        <f>iferror(vlookup(C2717,'Master data'!$A$2:$C$29,2,0),"-/-")</f>
        <v>Chi phí giá vốn</v>
      </c>
    </row>
    <row r="2718" ht="21.0" customHeight="1">
      <c r="A2718" s="165" t="s">
        <v>1809</v>
      </c>
      <c r="B2718" s="172" t="s">
        <v>1898</v>
      </c>
      <c r="C2718" s="167" t="s">
        <v>111</v>
      </c>
      <c r="D2718" s="168">
        <v>9.0E7</v>
      </c>
      <c r="E2718" s="169" t="str">
        <f>iferror(vlookup(C2718,'Master data'!$A$2:$C$29,3,0),"-/-")</f>
        <v>Định phí</v>
      </c>
      <c r="F2718" s="169" t="str">
        <f>iferror(vlookup(C2718,'Master data'!$A$2:$C$29,2,0),"-/-")</f>
        <v>Chi phí khác</v>
      </c>
    </row>
    <row r="2719" ht="21.0" customHeight="1">
      <c r="A2719" s="165" t="s">
        <v>1812</v>
      </c>
      <c r="B2719" s="172" t="s">
        <v>1899</v>
      </c>
      <c r="C2719" s="167" t="s">
        <v>112</v>
      </c>
      <c r="D2719" s="168">
        <v>1850000.0</v>
      </c>
      <c r="E2719" s="169" t="str">
        <f>iferror(vlookup(C2719,'Master data'!$A$2:$C$29,3,0),"-/-")</f>
        <v>Biến phí</v>
      </c>
      <c r="F2719" s="169" t="str">
        <f>iferror(vlookup(C2719,'Master data'!$A$2:$C$29,2,0),"-/-")</f>
        <v>Chi phí hành chính</v>
      </c>
    </row>
    <row r="2720" ht="21.0" customHeight="1">
      <c r="A2720" s="165" t="s">
        <v>1812</v>
      </c>
      <c r="B2720" s="172" t="s">
        <v>1900</v>
      </c>
      <c r="C2720" s="167" t="s">
        <v>112</v>
      </c>
      <c r="D2720" s="168">
        <v>490000.0</v>
      </c>
      <c r="E2720" s="169" t="str">
        <f>iferror(vlookup(C2720,'Master data'!$A$2:$C$29,3,0),"-/-")</f>
        <v>Biến phí</v>
      </c>
      <c r="F2720" s="169" t="str">
        <f>iferror(vlookup(C2720,'Master data'!$A$2:$C$29,2,0),"-/-")</f>
        <v>Chi phí hành chính</v>
      </c>
    </row>
    <row r="2721" ht="21.0" customHeight="1">
      <c r="A2721" s="165" t="s">
        <v>1812</v>
      </c>
      <c r="B2721" s="172" t="s">
        <v>275</v>
      </c>
      <c r="C2721" s="167" t="s">
        <v>112</v>
      </c>
      <c r="D2721" s="168">
        <v>315000.0</v>
      </c>
      <c r="E2721" s="169" t="str">
        <f>iferror(vlookup(C2721,'Master data'!$A$2:$C$29,3,0),"-/-")</f>
        <v>Biến phí</v>
      </c>
      <c r="F2721" s="169" t="str">
        <f>iferror(vlookup(C2721,'Master data'!$A$2:$C$29,2,0),"-/-")</f>
        <v>Chi phí hành chính</v>
      </c>
    </row>
    <row r="2722" ht="21.0" customHeight="1">
      <c r="A2722" s="165" t="s">
        <v>1812</v>
      </c>
      <c r="B2722" s="172" t="s">
        <v>1901</v>
      </c>
      <c r="C2722" s="167" t="s">
        <v>112</v>
      </c>
      <c r="D2722" s="168">
        <v>360000.0</v>
      </c>
      <c r="E2722" s="169" t="str">
        <f>iferror(vlookup(C2722,'Master data'!$A$2:$C$29,3,0),"-/-")</f>
        <v>Biến phí</v>
      </c>
      <c r="F2722" s="169" t="str">
        <f>iferror(vlookup(C2722,'Master data'!$A$2:$C$29,2,0),"-/-")</f>
        <v>Chi phí hành chính</v>
      </c>
    </row>
    <row r="2723" ht="21.0" customHeight="1">
      <c r="A2723" s="165" t="s">
        <v>1812</v>
      </c>
      <c r="B2723" s="172" t="s">
        <v>275</v>
      </c>
      <c r="C2723" s="167" t="s">
        <v>112</v>
      </c>
      <c r="D2723" s="168">
        <v>268000.0</v>
      </c>
      <c r="E2723" s="169" t="str">
        <f>iferror(vlookup(C2723,'Master data'!$A$2:$C$29,3,0),"-/-")</f>
        <v>Biến phí</v>
      </c>
      <c r="F2723" s="169" t="str">
        <f>iferror(vlookup(C2723,'Master data'!$A$2:$C$29,2,0),"-/-")</f>
        <v>Chi phí hành chính</v>
      </c>
    </row>
    <row r="2724" ht="21.0" customHeight="1">
      <c r="A2724" s="165" t="s">
        <v>1812</v>
      </c>
      <c r="B2724" s="172" t="s">
        <v>1902</v>
      </c>
      <c r="C2724" s="167" t="s">
        <v>112</v>
      </c>
      <c r="D2724" s="168">
        <v>150000.0</v>
      </c>
      <c r="E2724" s="169" t="str">
        <f>iferror(vlookup(C2724,'Master data'!$A$2:$C$29,3,0),"-/-")</f>
        <v>Biến phí</v>
      </c>
      <c r="F2724" s="169" t="str">
        <f>iferror(vlookup(C2724,'Master data'!$A$2:$C$29,2,0),"-/-")</f>
        <v>Chi phí hành chính</v>
      </c>
    </row>
    <row r="2725" ht="21.0" customHeight="1">
      <c r="A2725" s="165" t="s">
        <v>1812</v>
      </c>
      <c r="B2725" s="172" t="s">
        <v>1903</v>
      </c>
      <c r="C2725" s="167" t="s">
        <v>112</v>
      </c>
      <c r="D2725" s="168">
        <v>200000.0</v>
      </c>
      <c r="E2725" s="169" t="str">
        <f>iferror(vlookup(C2725,'Master data'!$A$2:$C$29,3,0),"-/-")</f>
        <v>Biến phí</v>
      </c>
      <c r="F2725" s="169" t="str">
        <f>iferror(vlookup(C2725,'Master data'!$A$2:$C$29,2,0),"-/-")</f>
        <v>Chi phí hành chính</v>
      </c>
    </row>
    <row r="2726" ht="21.0" customHeight="1">
      <c r="A2726" s="165" t="s">
        <v>1812</v>
      </c>
      <c r="B2726" s="172" t="s">
        <v>1904</v>
      </c>
      <c r="C2726" s="167" t="s">
        <v>112</v>
      </c>
      <c r="D2726" s="168">
        <v>1045000.0</v>
      </c>
      <c r="E2726" s="169" t="str">
        <f>iferror(vlookup(C2726,'Master data'!$A$2:$C$29,3,0),"-/-")</f>
        <v>Biến phí</v>
      </c>
      <c r="F2726" s="169" t="str">
        <f>iferror(vlookup(C2726,'Master data'!$A$2:$C$29,2,0),"-/-")</f>
        <v>Chi phí hành chính</v>
      </c>
    </row>
    <row r="2727" ht="21.0" customHeight="1">
      <c r="A2727" s="165" t="s">
        <v>1812</v>
      </c>
      <c r="B2727" s="172" t="s">
        <v>1905</v>
      </c>
      <c r="C2727" s="167" t="s">
        <v>112</v>
      </c>
      <c r="D2727" s="168">
        <v>120000.0</v>
      </c>
      <c r="E2727" s="169" t="str">
        <f>iferror(vlookup(C2727,'Master data'!$A$2:$C$29,3,0),"-/-")</f>
        <v>Biến phí</v>
      </c>
      <c r="F2727" s="169" t="str">
        <f>iferror(vlookup(C2727,'Master data'!$A$2:$C$29,2,0),"-/-")</f>
        <v>Chi phí hành chính</v>
      </c>
    </row>
    <row r="2728" ht="21.0" customHeight="1">
      <c r="A2728" s="165" t="s">
        <v>1812</v>
      </c>
      <c r="B2728" s="172" t="s">
        <v>1906</v>
      </c>
      <c r="C2728" s="167" t="s">
        <v>112</v>
      </c>
      <c r="D2728" s="168">
        <v>250000.0</v>
      </c>
      <c r="E2728" s="169" t="str">
        <f>iferror(vlookup(C2728,'Master data'!$A$2:$C$29,3,0),"-/-")</f>
        <v>Biến phí</v>
      </c>
      <c r="F2728" s="169" t="str">
        <f>iferror(vlookup(C2728,'Master data'!$A$2:$C$29,2,0),"-/-")</f>
        <v>Chi phí hành chính</v>
      </c>
    </row>
    <row r="2729" ht="21.0" customHeight="1">
      <c r="A2729" s="165" t="s">
        <v>1812</v>
      </c>
      <c r="B2729" s="172" t="s">
        <v>1907</v>
      </c>
      <c r="C2729" s="167" t="s">
        <v>112</v>
      </c>
      <c r="D2729" s="168">
        <v>25000.0</v>
      </c>
      <c r="E2729" s="169" t="str">
        <f>iferror(vlookup(C2729,'Master data'!$A$2:$C$29,3,0),"-/-")</f>
        <v>Biến phí</v>
      </c>
      <c r="F2729" s="169" t="str">
        <f>iferror(vlookup(C2729,'Master data'!$A$2:$C$29,2,0),"-/-")</f>
        <v>Chi phí hành chính</v>
      </c>
    </row>
    <row r="2730" ht="21.0" customHeight="1">
      <c r="A2730" s="165" t="s">
        <v>1812</v>
      </c>
      <c r="B2730" s="172" t="s">
        <v>275</v>
      </c>
      <c r="C2730" s="167" t="s">
        <v>112</v>
      </c>
      <c r="D2730" s="168">
        <v>255000.0</v>
      </c>
      <c r="E2730" s="169" t="str">
        <f>iferror(vlookup(C2730,'Master data'!$A$2:$C$29,3,0),"-/-")</f>
        <v>Biến phí</v>
      </c>
      <c r="F2730" s="169" t="str">
        <f>iferror(vlookup(C2730,'Master data'!$A$2:$C$29,2,0),"-/-")</f>
        <v>Chi phí hành chính</v>
      </c>
    </row>
    <row r="2731" ht="21.0" customHeight="1">
      <c r="A2731" s="165" t="s">
        <v>1812</v>
      </c>
      <c r="B2731" s="172" t="s">
        <v>275</v>
      </c>
      <c r="C2731" s="167" t="s">
        <v>112</v>
      </c>
      <c r="D2731" s="168">
        <v>325000.0</v>
      </c>
      <c r="E2731" s="169" t="str">
        <f>iferror(vlookup(C2731,'Master data'!$A$2:$C$29,3,0),"-/-")</f>
        <v>Biến phí</v>
      </c>
      <c r="F2731" s="169" t="str">
        <f>iferror(vlookup(C2731,'Master data'!$A$2:$C$29,2,0),"-/-")</f>
        <v>Chi phí hành chính</v>
      </c>
    </row>
    <row r="2732" ht="21.0" customHeight="1">
      <c r="A2732" s="165" t="s">
        <v>1812</v>
      </c>
      <c r="B2732" s="172" t="s">
        <v>735</v>
      </c>
      <c r="C2732" s="167" t="s">
        <v>112</v>
      </c>
      <c r="D2732" s="168">
        <v>70000.0</v>
      </c>
      <c r="E2732" s="169" t="str">
        <f>iferror(vlookup(C2732,'Master data'!$A$2:$C$29,3,0),"-/-")</f>
        <v>Biến phí</v>
      </c>
      <c r="F2732" s="169" t="str">
        <f>iferror(vlookup(C2732,'Master data'!$A$2:$C$29,2,0),"-/-")</f>
        <v>Chi phí hành chính</v>
      </c>
    </row>
    <row r="2733" ht="21.0" customHeight="1">
      <c r="A2733" s="165" t="s">
        <v>1812</v>
      </c>
      <c r="B2733" s="172" t="s">
        <v>275</v>
      </c>
      <c r="C2733" s="167" t="s">
        <v>112</v>
      </c>
      <c r="D2733" s="168">
        <v>510000.0</v>
      </c>
      <c r="E2733" s="169" t="str">
        <f>iferror(vlookup(C2733,'Master data'!$A$2:$C$29,3,0),"-/-")</f>
        <v>Biến phí</v>
      </c>
      <c r="F2733" s="169" t="str">
        <f>iferror(vlookup(C2733,'Master data'!$A$2:$C$29,2,0),"-/-")</f>
        <v>Chi phí hành chính</v>
      </c>
    </row>
    <row r="2734" ht="21.0" customHeight="1">
      <c r="A2734" s="165" t="s">
        <v>1812</v>
      </c>
      <c r="B2734" s="172" t="s">
        <v>1908</v>
      </c>
      <c r="C2734" s="167" t="s">
        <v>112</v>
      </c>
      <c r="D2734" s="168">
        <v>155000.0</v>
      </c>
      <c r="E2734" s="169" t="str">
        <f>iferror(vlookup(C2734,'Master data'!$A$2:$C$29,3,0),"-/-")</f>
        <v>Biến phí</v>
      </c>
      <c r="F2734" s="169" t="str">
        <f>iferror(vlookup(C2734,'Master data'!$A$2:$C$29,2,0),"-/-")</f>
        <v>Chi phí hành chính</v>
      </c>
    </row>
    <row r="2735" ht="21.0" customHeight="1">
      <c r="A2735" s="165" t="s">
        <v>1812</v>
      </c>
      <c r="B2735" s="172" t="s">
        <v>995</v>
      </c>
      <c r="C2735" s="167" t="s">
        <v>112</v>
      </c>
      <c r="D2735" s="168">
        <v>35000.0</v>
      </c>
      <c r="E2735" s="169" t="str">
        <f>iferror(vlookup(C2735,'Master data'!$A$2:$C$29,3,0),"-/-")</f>
        <v>Biến phí</v>
      </c>
      <c r="F2735" s="169" t="str">
        <f>iferror(vlookup(C2735,'Master data'!$A$2:$C$29,2,0),"-/-")</f>
        <v>Chi phí hành chính</v>
      </c>
    </row>
    <row r="2736" ht="21.0" customHeight="1">
      <c r="A2736" s="165" t="s">
        <v>1812</v>
      </c>
      <c r="B2736" s="172" t="s">
        <v>1434</v>
      </c>
      <c r="C2736" s="167" t="s">
        <v>112</v>
      </c>
      <c r="D2736" s="168">
        <v>1880000.0</v>
      </c>
      <c r="E2736" s="169" t="str">
        <f>iferror(vlookup(C2736,'Master data'!$A$2:$C$29,3,0),"-/-")</f>
        <v>Biến phí</v>
      </c>
      <c r="F2736" s="169" t="str">
        <f>iferror(vlookup(C2736,'Master data'!$A$2:$C$29,2,0),"-/-")</f>
        <v>Chi phí hành chính</v>
      </c>
    </row>
    <row r="2737" ht="21.0" customHeight="1">
      <c r="A2737" s="165" t="s">
        <v>1812</v>
      </c>
      <c r="B2737" s="172" t="s">
        <v>1908</v>
      </c>
      <c r="C2737" s="167" t="s">
        <v>112</v>
      </c>
      <c r="D2737" s="168">
        <v>270000.0</v>
      </c>
      <c r="E2737" s="169" t="str">
        <f>iferror(vlookup(C2737,'Master data'!$A$2:$C$29,3,0),"-/-")</f>
        <v>Biến phí</v>
      </c>
      <c r="F2737" s="169" t="str">
        <f>iferror(vlookup(C2737,'Master data'!$A$2:$C$29,2,0),"-/-")</f>
        <v>Chi phí hành chính</v>
      </c>
    </row>
    <row r="2738" ht="21.0" customHeight="1">
      <c r="A2738" s="165" t="s">
        <v>1812</v>
      </c>
      <c r="B2738" s="172" t="s">
        <v>1908</v>
      </c>
      <c r="C2738" s="167" t="s">
        <v>112</v>
      </c>
      <c r="D2738" s="168">
        <v>219000.0</v>
      </c>
      <c r="E2738" s="169" t="str">
        <f>iferror(vlookup(C2738,'Master data'!$A$2:$C$29,3,0),"-/-")</f>
        <v>Biến phí</v>
      </c>
      <c r="F2738" s="169" t="str">
        <f>iferror(vlookup(C2738,'Master data'!$A$2:$C$29,2,0),"-/-")</f>
        <v>Chi phí hành chính</v>
      </c>
    </row>
    <row r="2739" ht="21.0" customHeight="1">
      <c r="A2739" s="165" t="s">
        <v>1812</v>
      </c>
      <c r="B2739" s="172" t="s">
        <v>1140</v>
      </c>
      <c r="C2739" s="167" t="s">
        <v>112</v>
      </c>
      <c r="D2739" s="168">
        <v>1880000.0</v>
      </c>
      <c r="E2739" s="169" t="str">
        <f>iferror(vlookup(C2739,'Master data'!$A$2:$C$29,3,0),"-/-")</f>
        <v>Biến phí</v>
      </c>
      <c r="F2739" s="169" t="str">
        <f>iferror(vlookup(C2739,'Master data'!$A$2:$C$29,2,0),"-/-")</f>
        <v>Chi phí hành chính</v>
      </c>
    </row>
    <row r="2740" ht="21.0" customHeight="1">
      <c r="A2740" s="165" t="s">
        <v>1812</v>
      </c>
      <c r="B2740" s="172" t="s">
        <v>1296</v>
      </c>
      <c r="C2740" s="167" t="s">
        <v>112</v>
      </c>
      <c r="D2740" s="168">
        <v>2481000.0</v>
      </c>
      <c r="E2740" s="169" t="str">
        <f>iferror(vlookup(C2740,'Master data'!$A$2:$C$29,3,0),"-/-")</f>
        <v>Biến phí</v>
      </c>
      <c r="F2740" s="169" t="str">
        <f>iferror(vlookup(C2740,'Master data'!$A$2:$C$29,2,0),"-/-")</f>
        <v>Chi phí hành chính</v>
      </c>
    </row>
    <row r="2741" ht="21.0" customHeight="1">
      <c r="A2741" s="165" t="s">
        <v>1812</v>
      </c>
      <c r="B2741" s="172" t="s">
        <v>747</v>
      </c>
      <c r="C2741" s="167" t="s">
        <v>112</v>
      </c>
      <c r="D2741" s="168">
        <v>265000.0</v>
      </c>
      <c r="E2741" s="169" t="str">
        <f>iferror(vlookup(C2741,'Master data'!$A$2:$C$29,3,0),"-/-")</f>
        <v>Biến phí</v>
      </c>
      <c r="F2741" s="169" t="str">
        <f>iferror(vlookup(C2741,'Master data'!$A$2:$C$29,2,0),"-/-")</f>
        <v>Chi phí hành chính</v>
      </c>
    </row>
    <row r="2742" ht="21.0" customHeight="1">
      <c r="A2742" s="165" t="s">
        <v>1812</v>
      </c>
      <c r="B2742" s="172" t="s">
        <v>1140</v>
      </c>
      <c r="C2742" s="167" t="s">
        <v>112</v>
      </c>
      <c r="D2742" s="168">
        <v>1880000.0</v>
      </c>
      <c r="E2742" s="169" t="str">
        <f>iferror(vlookup(C2742,'Master data'!$A$2:$C$29,3,0),"-/-")</f>
        <v>Biến phí</v>
      </c>
      <c r="F2742" s="169" t="str">
        <f>iferror(vlookup(C2742,'Master data'!$A$2:$C$29,2,0),"-/-")</f>
        <v>Chi phí hành chính</v>
      </c>
    </row>
    <row r="2743" ht="21.0" customHeight="1">
      <c r="A2743" s="165" t="s">
        <v>1812</v>
      </c>
      <c r="B2743" s="172" t="s">
        <v>1355</v>
      </c>
      <c r="C2743" s="167" t="s">
        <v>112</v>
      </c>
      <c r="D2743" s="168">
        <v>290000.0</v>
      </c>
      <c r="E2743" s="169" t="str">
        <f>iferror(vlookup(C2743,'Master data'!$A$2:$C$29,3,0),"-/-")</f>
        <v>Biến phí</v>
      </c>
      <c r="F2743" s="169" t="str">
        <f>iferror(vlookup(C2743,'Master data'!$A$2:$C$29,2,0),"-/-")</f>
        <v>Chi phí hành chính</v>
      </c>
    </row>
    <row r="2744" ht="21.0" customHeight="1">
      <c r="A2744" s="165" t="s">
        <v>1812</v>
      </c>
      <c r="B2744" s="172" t="s">
        <v>1909</v>
      </c>
      <c r="C2744" s="167" t="s">
        <v>112</v>
      </c>
      <c r="D2744" s="168">
        <v>1700000.0</v>
      </c>
      <c r="E2744" s="169" t="str">
        <f>iferror(vlookup(C2744,'Master data'!$A$2:$C$29,3,0),"-/-")</f>
        <v>Biến phí</v>
      </c>
      <c r="F2744" s="169" t="str">
        <f>iferror(vlookup(C2744,'Master data'!$A$2:$C$29,2,0),"-/-")</f>
        <v>Chi phí hành chính</v>
      </c>
    </row>
    <row r="2745" ht="21.0" customHeight="1">
      <c r="A2745" s="165" t="s">
        <v>1812</v>
      </c>
      <c r="B2745" s="172" t="s">
        <v>1432</v>
      </c>
      <c r="C2745" s="167" t="s">
        <v>112</v>
      </c>
      <c r="D2745" s="168">
        <v>2640000.0</v>
      </c>
      <c r="E2745" s="169" t="str">
        <f>iferror(vlookup(C2745,'Master data'!$A$2:$C$29,3,0),"-/-")</f>
        <v>Biến phí</v>
      </c>
      <c r="F2745" s="169" t="str">
        <f>iferror(vlookup(C2745,'Master data'!$A$2:$C$29,2,0),"-/-")</f>
        <v>Chi phí hành chính</v>
      </c>
    </row>
    <row r="2746" ht="21.0" customHeight="1">
      <c r="A2746" s="165" t="s">
        <v>1812</v>
      </c>
      <c r="B2746" s="172" t="s">
        <v>747</v>
      </c>
      <c r="C2746" s="167" t="s">
        <v>112</v>
      </c>
      <c r="D2746" s="168">
        <v>198000.0</v>
      </c>
      <c r="E2746" s="169" t="str">
        <f>iferror(vlookup(C2746,'Master data'!$A$2:$C$29,3,0),"-/-")</f>
        <v>Biến phí</v>
      </c>
      <c r="F2746" s="169" t="str">
        <f>iferror(vlookup(C2746,'Master data'!$A$2:$C$29,2,0),"-/-")</f>
        <v>Chi phí hành chính</v>
      </c>
    </row>
    <row r="2747" ht="21.0" customHeight="1">
      <c r="A2747" s="165" t="s">
        <v>1812</v>
      </c>
      <c r="B2747" s="172" t="s">
        <v>444</v>
      </c>
      <c r="C2747" s="167" t="s">
        <v>112</v>
      </c>
      <c r="D2747" s="168">
        <v>290000.0</v>
      </c>
      <c r="E2747" s="169" t="str">
        <f>iferror(vlookup(C2747,'Master data'!$A$2:$C$29,3,0),"-/-")</f>
        <v>Biến phí</v>
      </c>
      <c r="F2747" s="169" t="str">
        <f>iferror(vlookup(C2747,'Master data'!$A$2:$C$29,2,0),"-/-")</f>
        <v>Chi phí hành chính</v>
      </c>
    </row>
    <row r="2748" ht="21.0" customHeight="1">
      <c r="A2748" s="165" t="s">
        <v>1812</v>
      </c>
      <c r="B2748" s="172" t="s">
        <v>1140</v>
      </c>
      <c r="C2748" s="167" t="s">
        <v>112</v>
      </c>
      <c r="D2748" s="168">
        <v>1880000.0</v>
      </c>
      <c r="E2748" s="169" t="str">
        <f>iferror(vlookup(C2748,'Master data'!$A$2:$C$29,3,0),"-/-")</f>
        <v>Biến phí</v>
      </c>
      <c r="F2748" s="169" t="str">
        <f>iferror(vlookup(C2748,'Master data'!$A$2:$C$29,2,0),"-/-")</f>
        <v>Chi phí hành chính</v>
      </c>
    </row>
    <row r="2749" ht="21.0" customHeight="1">
      <c r="A2749" s="165" t="s">
        <v>1812</v>
      </c>
      <c r="B2749" s="172" t="s">
        <v>1432</v>
      </c>
      <c r="C2749" s="167" t="s">
        <v>112</v>
      </c>
      <c r="D2749" s="168">
        <v>3260000.0</v>
      </c>
      <c r="E2749" s="169" t="str">
        <f>iferror(vlookup(C2749,'Master data'!$A$2:$C$29,3,0),"-/-")</f>
        <v>Biến phí</v>
      </c>
      <c r="F2749" s="169" t="str">
        <f>iferror(vlookup(C2749,'Master data'!$A$2:$C$29,2,0),"-/-")</f>
        <v>Chi phí hành chính</v>
      </c>
    </row>
    <row r="2750" ht="21.0" customHeight="1">
      <c r="A2750" s="165" t="s">
        <v>1812</v>
      </c>
      <c r="B2750" s="172" t="s">
        <v>387</v>
      </c>
      <c r="C2750" s="167" t="s">
        <v>112</v>
      </c>
      <c r="D2750" s="168">
        <v>145000.0</v>
      </c>
      <c r="E2750" s="169" t="str">
        <f>iferror(vlookup(C2750,'Master data'!$A$2:$C$29,3,0),"-/-")</f>
        <v>Biến phí</v>
      </c>
      <c r="F2750" s="169" t="str">
        <f>iferror(vlookup(C2750,'Master data'!$A$2:$C$29,2,0),"-/-")</f>
        <v>Chi phí hành chính</v>
      </c>
    </row>
    <row r="2751" ht="21.0" customHeight="1">
      <c r="A2751" s="165" t="s">
        <v>1812</v>
      </c>
      <c r="B2751" s="172" t="s">
        <v>1910</v>
      </c>
      <c r="C2751" s="167" t="s">
        <v>112</v>
      </c>
      <c r="D2751" s="168">
        <v>168000.0</v>
      </c>
      <c r="E2751" s="169" t="str">
        <f>iferror(vlookup(C2751,'Master data'!$A$2:$C$29,3,0),"-/-")</f>
        <v>Biến phí</v>
      </c>
      <c r="F2751" s="169" t="str">
        <f>iferror(vlookup(C2751,'Master data'!$A$2:$C$29,2,0),"-/-")</f>
        <v>Chi phí hành chính</v>
      </c>
    </row>
    <row r="2752" ht="21.0" customHeight="1">
      <c r="A2752" s="165" t="s">
        <v>1812</v>
      </c>
      <c r="B2752" s="172" t="s">
        <v>550</v>
      </c>
      <c r="C2752" s="167" t="s">
        <v>112</v>
      </c>
      <c r="D2752" s="168">
        <v>155000.0</v>
      </c>
      <c r="E2752" s="169" t="str">
        <f>iferror(vlookup(C2752,'Master data'!$A$2:$C$29,3,0),"-/-")</f>
        <v>Biến phí</v>
      </c>
      <c r="F2752" s="169" t="str">
        <f>iferror(vlookup(C2752,'Master data'!$A$2:$C$29,2,0),"-/-")</f>
        <v>Chi phí hành chính</v>
      </c>
    </row>
    <row r="2753" ht="21.0" customHeight="1">
      <c r="A2753" s="165" t="s">
        <v>1812</v>
      </c>
      <c r="B2753" s="172" t="s">
        <v>550</v>
      </c>
      <c r="C2753" s="167" t="s">
        <v>112</v>
      </c>
      <c r="D2753" s="168">
        <v>200000.0</v>
      </c>
      <c r="E2753" s="169" t="str">
        <f>iferror(vlookup(C2753,'Master data'!$A$2:$C$29,3,0),"-/-")</f>
        <v>Biến phí</v>
      </c>
      <c r="F2753" s="169" t="str">
        <f>iferror(vlookup(C2753,'Master data'!$A$2:$C$29,2,0),"-/-")</f>
        <v>Chi phí hành chính</v>
      </c>
    </row>
    <row r="2754" ht="21.0" customHeight="1">
      <c r="A2754" s="165" t="s">
        <v>1812</v>
      </c>
      <c r="B2754" s="172" t="s">
        <v>1911</v>
      </c>
      <c r="C2754" s="167" t="s">
        <v>112</v>
      </c>
      <c r="D2754" s="168">
        <v>3120000.0</v>
      </c>
      <c r="E2754" s="169" t="str">
        <f>iferror(vlookup(C2754,'Master data'!$A$2:$C$29,3,0),"-/-")</f>
        <v>Biến phí</v>
      </c>
      <c r="F2754" s="169" t="str">
        <f>iferror(vlookup(C2754,'Master data'!$A$2:$C$29,2,0),"-/-")</f>
        <v>Chi phí hành chính</v>
      </c>
    </row>
    <row r="2755" ht="21.0" customHeight="1">
      <c r="A2755" s="165" t="s">
        <v>1812</v>
      </c>
      <c r="B2755" s="172" t="s">
        <v>1912</v>
      </c>
      <c r="C2755" s="167" t="s">
        <v>95</v>
      </c>
      <c r="D2755" s="168">
        <v>1.9199E7</v>
      </c>
      <c r="E2755" s="169" t="str">
        <f>iferror(vlookup(C2755,'Master data'!$A$2:$C$29,3,0),"-/-")</f>
        <v>Biến phí</v>
      </c>
      <c r="F2755" s="169" t="str">
        <f>iferror(vlookup(C2755,'Master data'!$A$2:$C$29,2,0),"-/-")</f>
        <v>Chi phí bán hàng</v>
      </c>
    </row>
    <row r="2756" ht="21.0" customHeight="1">
      <c r="A2756" s="165" t="s">
        <v>1812</v>
      </c>
      <c r="B2756" s="172" t="s">
        <v>1913</v>
      </c>
      <c r="C2756" s="167" t="s">
        <v>95</v>
      </c>
      <c r="D2756" s="168">
        <v>2.43853E7</v>
      </c>
      <c r="E2756" s="169" t="str">
        <f>iferror(vlookup(C2756,'Master data'!$A$2:$C$29,3,0),"-/-")</f>
        <v>Biến phí</v>
      </c>
      <c r="F2756" s="169" t="str">
        <f>iferror(vlookup(C2756,'Master data'!$A$2:$C$29,2,0),"-/-")</f>
        <v>Chi phí bán hàng</v>
      </c>
    </row>
    <row r="2757" ht="21.0" customHeight="1">
      <c r="A2757" s="165" t="s">
        <v>1812</v>
      </c>
      <c r="B2757" s="172" t="s">
        <v>1914</v>
      </c>
      <c r="C2757" s="167" t="s">
        <v>95</v>
      </c>
      <c r="D2757" s="168">
        <v>1000000.0</v>
      </c>
      <c r="E2757" s="169" t="str">
        <f>iferror(vlookup(C2757,'Master data'!$A$2:$C$29,3,0),"-/-")</f>
        <v>Biến phí</v>
      </c>
      <c r="F2757" s="169" t="str">
        <f>iferror(vlookup(C2757,'Master data'!$A$2:$C$29,2,0),"-/-")</f>
        <v>Chi phí bán hàng</v>
      </c>
    </row>
    <row r="2758" ht="21.0" customHeight="1">
      <c r="A2758" s="165" t="s">
        <v>1812</v>
      </c>
      <c r="B2758" s="172" t="s">
        <v>1915</v>
      </c>
      <c r="C2758" s="167" t="s">
        <v>95</v>
      </c>
      <c r="D2758" s="168">
        <v>1.1523E7</v>
      </c>
      <c r="E2758" s="169" t="str">
        <f>iferror(vlookup(C2758,'Master data'!$A$2:$C$29,3,0),"-/-")</f>
        <v>Biến phí</v>
      </c>
      <c r="F2758" s="169" t="str">
        <f>iferror(vlookup(C2758,'Master data'!$A$2:$C$29,2,0),"-/-")</f>
        <v>Chi phí bán hàng</v>
      </c>
    </row>
    <row r="2759" ht="21.0" customHeight="1">
      <c r="A2759" s="165" t="s">
        <v>1812</v>
      </c>
      <c r="B2759" s="172" t="s">
        <v>1916</v>
      </c>
      <c r="C2759" s="167" t="s">
        <v>95</v>
      </c>
      <c r="D2759" s="168">
        <v>8773000.0</v>
      </c>
      <c r="E2759" s="169" t="str">
        <f>iferror(vlookup(C2759,'Master data'!$A$2:$C$29,3,0),"-/-")</f>
        <v>Biến phí</v>
      </c>
      <c r="F2759" s="169" t="str">
        <f>iferror(vlookup(C2759,'Master data'!$A$2:$C$29,2,0),"-/-")</f>
        <v>Chi phí bán hàng</v>
      </c>
    </row>
    <row r="2760" ht="21.0" customHeight="1">
      <c r="A2760" s="165" t="s">
        <v>1812</v>
      </c>
      <c r="B2760" s="172" t="s">
        <v>1917</v>
      </c>
      <c r="C2760" s="167" t="s">
        <v>95</v>
      </c>
      <c r="D2760" s="168">
        <v>3.3463E7</v>
      </c>
      <c r="E2760" s="169" t="str">
        <f>iferror(vlookup(C2760,'Master data'!$A$2:$C$29,3,0),"-/-")</f>
        <v>Biến phí</v>
      </c>
      <c r="F2760" s="169" t="str">
        <f>iferror(vlookup(C2760,'Master data'!$A$2:$C$29,2,0),"-/-")</f>
        <v>Chi phí bán hàng</v>
      </c>
    </row>
    <row r="2761" ht="21.0" customHeight="1">
      <c r="A2761" s="165" t="s">
        <v>1812</v>
      </c>
      <c r="B2761" s="172" t="s">
        <v>1918</v>
      </c>
      <c r="C2761" s="167" t="s">
        <v>95</v>
      </c>
      <c r="D2761" s="168">
        <v>648000.0</v>
      </c>
      <c r="E2761" s="169" t="str">
        <f>iferror(vlookup(C2761,'Master data'!$A$2:$C$29,3,0),"-/-")</f>
        <v>Biến phí</v>
      </c>
      <c r="F2761" s="169" t="str">
        <f>iferror(vlookup(C2761,'Master data'!$A$2:$C$29,2,0),"-/-")</f>
        <v>Chi phí bán hàng</v>
      </c>
    </row>
    <row r="2762" ht="21.0" customHeight="1">
      <c r="A2762" s="165" t="s">
        <v>1812</v>
      </c>
      <c r="B2762" s="172" t="s">
        <v>1919</v>
      </c>
      <c r="C2762" s="167" t="s">
        <v>95</v>
      </c>
      <c r="D2762" s="168">
        <v>2.0777E7</v>
      </c>
      <c r="E2762" s="169" t="str">
        <f>iferror(vlookup(C2762,'Master data'!$A$2:$C$29,3,0),"-/-")</f>
        <v>Biến phí</v>
      </c>
      <c r="F2762" s="169" t="str">
        <f>iferror(vlookup(C2762,'Master data'!$A$2:$C$29,2,0),"-/-")</f>
        <v>Chi phí bán hàng</v>
      </c>
    </row>
    <row r="2763" ht="21.0" customHeight="1">
      <c r="A2763" s="165" t="s">
        <v>1812</v>
      </c>
      <c r="B2763" s="172" t="s">
        <v>1601</v>
      </c>
      <c r="C2763" s="167" t="s">
        <v>95</v>
      </c>
      <c r="D2763" s="168">
        <v>1.68E7</v>
      </c>
      <c r="E2763" s="169" t="str">
        <f>iferror(vlookup(C2763,'Master data'!$A$2:$C$29,3,0),"-/-")</f>
        <v>Biến phí</v>
      </c>
      <c r="F2763" s="169" t="str">
        <f>iferror(vlookup(C2763,'Master data'!$A$2:$C$29,2,0),"-/-")</f>
        <v>Chi phí bán hàng</v>
      </c>
    </row>
    <row r="2764" ht="21.0" customHeight="1">
      <c r="A2764" s="165" t="s">
        <v>1812</v>
      </c>
      <c r="B2764" s="172" t="s">
        <v>1920</v>
      </c>
      <c r="C2764" s="167" t="s">
        <v>95</v>
      </c>
      <c r="D2764" s="168">
        <v>3.0E7</v>
      </c>
      <c r="E2764" s="169" t="str">
        <f>iferror(vlookup(C2764,'Master data'!$A$2:$C$29,3,0),"-/-")</f>
        <v>Biến phí</v>
      </c>
      <c r="F2764" s="169" t="str">
        <f>iferror(vlookup(C2764,'Master data'!$A$2:$C$29,2,0),"-/-")</f>
        <v>Chi phí bán hàng</v>
      </c>
    </row>
    <row r="2765" ht="21.0" customHeight="1">
      <c r="A2765" s="165" t="s">
        <v>1812</v>
      </c>
      <c r="B2765" s="172" t="s">
        <v>1921</v>
      </c>
      <c r="C2765" s="167" t="s">
        <v>95</v>
      </c>
      <c r="D2765" s="168">
        <v>600000.0</v>
      </c>
      <c r="E2765" s="169" t="str">
        <f>iferror(vlookup(C2765,'Master data'!$A$2:$C$29,3,0),"-/-")</f>
        <v>Biến phí</v>
      </c>
      <c r="F2765" s="169" t="str">
        <f>iferror(vlookup(C2765,'Master data'!$A$2:$C$29,2,0),"-/-")</f>
        <v>Chi phí bán hàng</v>
      </c>
    </row>
    <row r="2766" ht="21.0" customHeight="1">
      <c r="A2766" s="165" t="s">
        <v>1812</v>
      </c>
      <c r="B2766" s="172" t="s">
        <v>1922</v>
      </c>
      <c r="C2766" s="167" t="s">
        <v>95</v>
      </c>
      <c r="D2766" s="168">
        <v>4.76E7</v>
      </c>
      <c r="E2766" s="169" t="str">
        <f>iferror(vlookup(C2766,'Master data'!$A$2:$C$29,3,0),"-/-")</f>
        <v>Biến phí</v>
      </c>
      <c r="F2766" s="169" t="str">
        <f>iferror(vlookup(C2766,'Master data'!$A$2:$C$29,2,0),"-/-")</f>
        <v>Chi phí bán hàng</v>
      </c>
    </row>
    <row r="2767" ht="21.0" customHeight="1">
      <c r="A2767" s="165" t="s">
        <v>1812</v>
      </c>
      <c r="B2767" s="172" t="s">
        <v>1923</v>
      </c>
      <c r="C2767" s="167" t="s">
        <v>106</v>
      </c>
      <c r="D2767" s="168">
        <v>2.1603357E7</v>
      </c>
      <c r="E2767" s="169" t="str">
        <f>iferror(vlookup(C2767,'Master data'!$A$2:$C$29,3,0),"-/-")</f>
        <v>Biến phí</v>
      </c>
      <c r="F2767" s="169" t="str">
        <f>iferror(vlookup(C2767,'Master data'!$A$2:$C$29,2,0),"-/-")</f>
        <v>Chi phí bán hàng</v>
      </c>
    </row>
    <row r="2768" ht="21.0" customHeight="1">
      <c r="A2768" s="165" t="s">
        <v>1812</v>
      </c>
      <c r="B2768" s="172" t="s">
        <v>1924</v>
      </c>
      <c r="C2768" s="167" t="s">
        <v>112</v>
      </c>
      <c r="D2768" s="168">
        <v>20000.0</v>
      </c>
      <c r="E2768" s="169" t="str">
        <f>iferror(vlookup(C2768,'Master data'!$A$2:$C$29,3,0),"-/-")</f>
        <v>Biến phí</v>
      </c>
      <c r="F2768" s="169" t="str">
        <f>iferror(vlookup(C2768,'Master data'!$A$2:$C$29,2,0),"-/-")</f>
        <v>Chi phí hành chính</v>
      </c>
    </row>
    <row r="2769" ht="21.0" customHeight="1">
      <c r="A2769" s="165" t="s">
        <v>1812</v>
      </c>
      <c r="B2769" s="172" t="s">
        <v>1925</v>
      </c>
      <c r="C2769" s="167" t="s">
        <v>112</v>
      </c>
      <c r="D2769" s="168">
        <v>345000.0</v>
      </c>
      <c r="E2769" s="169" t="str">
        <f>iferror(vlookup(C2769,'Master data'!$A$2:$C$29,3,0),"-/-")</f>
        <v>Biến phí</v>
      </c>
      <c r="F2769" s="169" t="str">
        <f>iferror(vlookup(C2769,'Master data'!$A$2:$C$29,2,0),"-/-")</f>
        <v>Chi phí hành chính</v>
      </c>
    </row>
    <row r="2770" ht="21.0" customHeight="1">
      <c r="A2770" s="165" t="s">
        <v>1812</v>
      </c>
      <c r="B2770" s="172" t="s">
        <v>1926</v>
      </c>
      <c r="C2770" s="167" t="s">
        <v>112</v>
      </c>
      <c r="D2770" s="168">
        <v>200000.0</v>
      </c>
      <c r="E2770" s="169" t="str">
        <f>iferror(vlookup(C2770,'Master data'!$A$2:$C$29,3,0),"-/-")</f>
        <v>Biến phí</v>
      </c>
      <c r="F2770" s="169" t="str">
        <f>iferror(vlookup(C2770,'Master data'!$A$2:$C$29,2,0),"-/-")</f>
        <v>Chi phí hành chính</v>
      </c>
    </row>
    <row r="2771" ht="21.0" customHeight="1">
      <c r="A2771" s="165" t="s">
        <v>1812</v>
      </c>
      <c r="B2771" s="172" t="s">
        <v>1927</v>
      </c>
      <c r="C2771" s="167" t="s">
        <v>112</v>
      </c>
      <c r="D2771" s="168">
        <v>2670000.0</v>
      </c>
      <c r="E2771" s="169" t="str">
        <f>iferror(vlookup(C2771,'Master data'!$A$2:$C$29,3,0),"-/-")</f>
        <v>Biến phí</v>
      </c>
      <c r="F2771" s="169" t="str">
        <f>iferror(vlookup(C2771,'Master data'!$A$2:$C$29,2,0),"-/-")</f>
        <v>Chi phí hành chính</v>
      </c>
    </row>
    <row r="2772" ht="21.0" customHeight="1">
      <c r="A2772" s="165" t="s">
        <v>1812</v>
      </c>
      <c r="B2772" s="172" t="s">
        <v>1928</v>
      </c>
      <c r="C2772" s="167" t="s">
        <v>112</v>
      </c>
      <c r="D2772" s="168">
        <v>350000.0</v>
      </c>
      <c r="E2772" s="169" t="str">
        <f>iferror(vlookup(C2772,'Master data'!$A$2:$C$29,3,0),"-/-")</f>
        <v>Biến phí</v>
      </c>
      <c r="F2772" s="169" t="str">
        <f>iferror(vlookup(C2772,'Master data'!$A$2:$C$29,2,0),"-/-")</f>
        <v>Chi phí hành chính</v>
      </c>
    </row>
    <row r="2773" ht="21.0" customHeight="1">
      <c r="A2773" s="165" t="s">
        <v>1812</v>
      </c>
      <c r="B2773" s="172" t="s">
        <v>1381</v>
      </c>
      <c r="C2773" s="167" t="s">
        <v>112</v>
      </c>
      <c r="D2773" s="168">
        <v>60000.0</v>
      </c>
      <c r="E2773" s="169" t="str">
        <f>iferror(vlookup(C2773,'Master data'!$A$2:$C$29,3,0),"-/-")</f>
        <v>Biến phí</v>
      </c>
      <c r="F2773" s="169" t="str">
        <f>iferror(vlookup(C2773,'Master data'!$A$2:$C$29,2,0),"-/-")</f>
        <v>Chi phí hành chính</v>
      </c>
    </row>
    <row r="2774" ht="21.0" customHeight="1">
      <c r="A2774" s="165" t="s">
        <v>1812</v>
      </c>
      <c r="B2774" s="172" t="s">
        <v>913</v>
      </c>
      <c r="C2774" s="167" t="s">
        <v>112</v>
      </c>
      <c r="D2774" s="168">
        <v>177000.0</v>
      </c>
      <c r="E2774" s="169" t="str">
        <f>iferror(vlookup(C2774,'Master data'!$A$2:$C$29,3,0),"-/-")</f>
        <v>Biến phí</v>
      </c>
      <c r="F2774" s="169" t="str">
        <f>iferror(vlookup(C2774,'Master data'!$A$2:$C$29,2,0),"-/-")</f>
        <v>Chi phí hành chính</v>
      </c>
    </row>
    <row r="2775" ht="21.0" customHeight="1">
      <c r="A2775" s="165" t="s">
        <v>1812</v>
      </c>
      <c r="B2775" s="172" t="s">
        <v>392</v>
      </c>
      <c r="C2775" s="167" t="s">
        <v>112</v>
      </c>
      <c r="D2775" s="168">
        <v>200000.0</v>
      </c>
      <c r="E2775" s="169" t="str">
        <f>iferror(vlookup(C2775,'Master data'!$A$2:$C$29,3,0),"-/-")</f>
        <v>Biến phí</v>
      </c>
      <c r="F2775" s="169" t="str">
        <f>iferror(vlookup(C2775,'Master data'!$A$2:$C$29,2,0),"-/-")</f>
        <v>Chi phí hành chính</v>
      </c>
    </row>
    <row r="2776" ht="21.0" customHeight="1">
      <c r="A2776" s="165" t="s">
        <v>1812</v>
      </c>
      <c r="B2776" s="172" t="s">
        <v>778</v>
      </c>
      <c r="C2776" s="167" t="s">
        <v>112</v>
      </c>
      <c r="D2776" s="168">
        <v>50000.0</v>
      </c>
      <c r="E2776" s="169" t="str">
        <f>iferror(vlookup(C2776,'Master data'!$A$2:$C$29,3,0),"-/-")</f>
        <v>Biến phí</v>
      </c>
      <c r="F2776" s="169" t="str">
        <f>iferror(vlookup(C2776,'Master data'!$A$2:$C$29,2,0),"-/-")</f>
        <v>Chi phí hành chính</v>
      </c>
    </row>
    <row r="2777" ht="21.0" customHeight="1">
      <c r="A2777" s="165" t="s">
        <v>1812</v>
      </c>
      <c r="B2777" s="172" t="s">
        <v>891</v>
      </c>
      <c r="C2777" s="167" t="s">
        <v>112</v>
      </c>
      <c r="D2777" s="168">
        <v>2450000.0</v>
      </c>
      <c r="E2777" s="169" t="str">
        <f>iferror(vlookup(C2777,'Master data'!$A$2:$C$29,3,0),"-/-")</f>
        <v>Biến phí</v>
      </c>
      <c r="F2777" s="169" t="str">
        <f>iferror(vlookup(C2777,'Master data'!$A$2:$C$29,2,0),"-/-")</f>
        <v>Chi phí hành chính</v>
      </c>
    </row>
    <row r="2778" ht="21.0" customHeight="1">
      <c r="A2778" s="165" t="s">
        <v>1812</v>
      </c>
      <c r="B2778" s="172" t="s">
        <v>1929</v>
      </c>
      <c r="C2778" s="167" t="s">
        <v>112</v>
      </c>
      <c r="D2778" s="168">
        <v>3333334.0</v>
      </c>
      <c r="E2778" s="169" t="str">
        <f>iferror(vlookup(C2778,'Master data'!$A$2:$C$29,3,0),"-/-")</f>
        <v>Biến phí</v>
      </c>
      <c r="F2778" s="169" t="str">
        <f>iferror(vlookup(C2778,'Master data'!$A$2:$C$29,2,0),"-/-")</f>
        <v>Chi phí hành chính</v>
      </c>
    </row>
    <row r="2779" ht="21.0" customHeight="1">
      <c r="A2779" s="165" t="s">
        <v>1812</v>
      </c>
      <c r="B2779" s="172" t="s">
        <v>1930</v>
      </c>
      <c r="C2779" s="167" t="s">
        <v>112</v>
      </c>
      <c r="D2779" s="168">
        <v>200000.0</v>
      </c>
      <c r="E2779" s="169" t="str">
        <f>iferror(vlookup(C2779,'Master data'!$A$2:$C$29,3,0),"-/-")</f>
        <v>Biến phí</v>
      </c>
      <c r="F2779" s="169" t="str">
        <f>iferror(vlookup(C2779,'Master data'!$A$2:$C$29,2,0),"-/-")</f>
        <v>Chi phí hành chính</v>
      </c>
    </row>
    <row r="2780" ht="21.0" customHeight="1">
      <c r="A2780" s="165" t="s">
        <v>1812</v>
      </c>
      <c r="B2780" s="172" t="s">
        <v>1931</v>
      </c>
      <c r="C2780" s="167" t="s">
        <v>112</v>
      </c>
      <c r="D2780" s="168">
        <v>245000.0</v>
      </c>
      <c r="E2780" s="169" t="str">
        <f>iferror(vlookup(C2780,'Master data'!$A$2:$C$29,3,0),"-/-")</f>
        <v>Biến phí</v>
      </c>
      <c r="F2780" s="169" t="str">
        <f>iferror(vlookup(C2780,'Master data'!$A$2:$C$29,2,0),"-/-")</f>
        <v>Chi phí hành chính</v>
      </c>
    </row>
    <row r="2781" ht="21.0" customHeight="1">
      <c r="A2781" s="165" t="s">
        <v>1812</v>
      </c>
      <c r="B2781" s="172" t="s">
        <v>537</v>
      </c>
      <c r="C2781" s="167" t="s">
        <v>112</v>
      </c>
      <c r="D2781" s="168">
        <v>300000.0</v>
      </c>
      <c r="E2781" s="169" t="str">
        <f>iferror(vlookup(C2781,'Master data'!$A$2:$C$29,3,0),"-/-")</f>
        <v>Biến phí</v>
      </c>
      <c r="F2781" s="169" t="str">
        <f>iferror(vlookup(C2781,'Master data'!$A$2:$C$29,2,0),"-/-")</f>
        <v>Chi phí hành chính</v>
      </c>
    </row>
    <row r="2782" ht="21.0" customHeight="1">
      <c r="A2782" s="165" t="s">
        <v>1812</v>
      </c>
      <c r="B2782" s="172" t="s">
        <v>1932</v>
      </c>
      <c r="C2782" s="167" t="s">
        <v>112</v>
      </c>
      <c r="D2782" s="168">
        <v>40000.0</v>
      </c>
      <c r="E2782" s="169" t="str">
        <f>iferror(vlookup(C2782,'Master data'!$A$2:$C$29,3,0),"-/-")</f>
        <v>Biến phí</v>
      </c>
      <c r="F2782" s="169" t="str">
        <f>iferror(vlookup(C2782,'Master data'!$A$2:$C$29,2,0),"-/-")</f>
        <v>Chi phí hành chính</v>
      </c>
    </row>
    <row r="2783" ht="21.0" customHeight="1">
      <c r="A2783" s="165" t="s">
        <v>1812</v>
      </c>
      <c r="B2783" s="172" t="s">
        <v>118</v>
      </c>
      <c r="C2783" s="167" t="s">
        <v>926</v>
      </c>
      <c r="D2783" s="168">
        <v>7798000.0</v>
      </c>
      <c r="E2783" s="169" t="str">
        <f>iferror(vlookup(C2783,'Master data'!$A$2:$C$29,3,0),"-/-")</f>
        <v>Định phí</v>
      </c>
      <c r="F2783" s="169" t="str">
        <f>iferror(vlookup(C2783,'Master data'!$A$2:$C$29,2,0),"-/-")</f>
        <v>Chi phí hành chính</v>
      </c>
    </row>
    <row r="2784" ht="21.0" customHeight="1">
      <c r="A2784" s="165" t="s">
        <v>1812</v>
      </c>
      <c r="B2784" s="172" t="s">
        <v>1933</v>
      </c>
      <c r="C2784" s="167" t="s">
        <v>112</v>
      </c>
      <c r="D2784" s="168">
        <v>530000.0</v>
      </c>
      <c r="E2784" s="169" t="str">
        <f>iferror(vlookup(C2784,'Master data'!$A$2:$C$29,3,0),"-/-")</f>
        <v>Biến phí</v>
      </c>
      <c r="F2784" s="169" t="str">
        <f>iferror(vlookup(C2784,'Master data'!$A$2:$C$29,2,0),"-/-")</f>
        <v>Chi phí hành chính</v>
      </c>
    </row>
    <row r="2785" ht="21.0" customHeight="1">
      <c r="A2785" s="165" t="s">
        <v>1812</v>
      </c>
      <c r="B2785" s="172" t="s">
        <v>1934</v>
      </c>
      <c r="C2785" s="167" t="s">
        <v>112</v>
      </c>
      <c r="D2785" s="168">
        <v>5000000.0</v>
      </c>
      <c r="E2785" s="169" t="str">
        <f>iferror(vlookup(C2785,'Master data'!$A$2:$C$29,3,0),"-/-")</f>
        <v>Biến phí</v>
      </c>
      <c r="F2785" s="169" t="str">
        <f>iferror(vlookup(C2785,'Master data'!$A$2:$C$29,2,0),"-/-")</f>
        <v>Chi phí hành chính</v>
      </c>
    </row>
    <row r="2786" ht="21.0" customHeight="1">
      <c r="A2786" s="165" t="s">
        <v>1812</v>
      </c>
      <c r="B2786" s="172" t="s">
        <v>1935</v>
      </c>
      <c r="C2786" s="167" t="s">
        <v>112</v>
      </c>
      <c r="D2786" s="168">
        <v>200000.0</v>
      </c>
      <c r="E2786" s="169" t="str">
        <f>iferror(vlookup(C2786,'Master data'!$A$2:$C$29,3,0),"-/-")</f>
        <v>Biến phí</v>
      </c>
      <c r="F2786" s="169" t="str">
        <f>iferror(vlookup(C2786,'Master data'!$A$2:$C$29,2,0),"-/-")</f>
        <v>Chi phí hành chính</v>
      </c>
    </row>
    <row r="2787" ht="21.0" customHeight="1">
      <c r="A2787" s="165" t="s">
        <v>1812</v>
      </c>
      <c r="B2787" s="172" t="s">
        <v>627</v>
      </c>
      <c r="C2787" s="167" t="s">
        <v>112</v>
      </c>
      <c r="D2787" s="168">
        <v>227000.0</v>
      </c>
      <c r="E2787" s="169" t="str">
        <f>iferror(vlookup(C2787,'Master data'!$A$2:$C$29,3,0),"-/-")</f>
        <v>Biến phí</v>
      </c>
      <c r="F2787" s="169" t="str">
        <f>iferror(vlookup(C2787,'Master data'!$A$2:$C$29,2,0),"-/-")</f>
        <v>Chi phí hành chính</v>
      </c>
    </row>
    <row r="2788" ht="21.0" customHeight="1">
      <c r="A2788" s="165" t="s">
        <v>1812</v>
      </c>
      <c r="B2788" s="172" t="s">
        <v>1936</v>
      </c>
      <c r="C2788" s="167" t="s">
        <v>112</v>
      </c>
      <c r="D2788" s="168">
        <v>1000000.0</v>
      </c>
      <c r="E2788" s="169" t="str">
        <f>iferror(vlookup(C2788,'Master data'!$A$2:$C$29,3,0),"-/-")</f>
        <v>Biến phí</v>
      </c>
      <c r="F2788" s="169" t="str">
        <f>iferror(vlookup(C2788,'Master data'!$A$2:$C$29,2,0),"-/-")</f>
        <v>Chi phí hành chính</v>
      </c>
    </row>
    <row r="2789" ht="21.0" customHeight="1">
      <c r="A2789" s="165" t="s">
        <v>1812</v>
      </c>
      <c r="B2789" s="172" t="s">
        <v>1937</v>
      </c>
      <c r="C2789" s="167" t="s">
        <v>112</v>
      </c>
      <c r="D2789" s="168">
        <v>1600000.0</v>
      </c>
      <c r="E2789" s="169" t="str">
        <f>iferror(vlookup(C2789,'Master data'!$A$2:$C$29,3,0),"-/-")</f>
        <v>Biến phí</v>
      </c>
      <c r="F2789" s="169" t="str">
        <f>iferror(vlookup(C2789,'Master data'!$A$2:$C$29,2,0),"-/-")</f>
        <v>Chi phí hành chính</v>
      </c>
    </row>
    <row r="2790" ht="21.0" customHeight="1">
      <c r="A2790" s="165" t="s">
        <v>1812</v>
      </c>
      <c r="B2790" s="172" t="s">
        <v>1938</v>
      </c>
      <c r="C2790" s="167" t="s">
        <v>112</v>
      </c>
      <c r="D2790" s="168">
        <v>2000000.0</v>
      </c>
      <c r="E2790" s="169" t="str">
        <f>iferror(vlookup(C2790,'Master data'!$A$2:$C$29,3,0),"-/-")</f>
        <v>Biến phí</v>
      </c>
      <c r="F2790" s="169" t="str">
        <f>iferror(vlookup(C2790,'Master data'!$A$2:$C$29,2,0),"-/-")</f>
        <v>Chi phí hành chính</v>
      </c>
    </row>
    <row r="2791" ht="21.0" customHeight="1">
      <c r="A2791" s="165" t="s">
        <v>1812</v>
      </c>
      <c r="B2791" s="172" t="s">
        <v>913</v>
      </c>
      <c r="C2791" s="167" t="s">
        <v>112</v>
      </c>
      <c r="D2791" s="168">
        <v>190000.0</v>
      </c>
      <c r="E2791" s="169" t="str">
        <f>iferror(vlookup(C2791,'Master data'!$A$2:$C$29,3,0),"-/-")</f>
        <v>Biến phí</v>
      </c>
      <c r="F2791" s="169" t="str">
        <f>iferror(vlookup(C2791,'Master data'!$A$2:$C$29,2,0),"-/-")</f>
        <v>Chi phí hành chính</v>
      </c>
    </row>
    <row r="2792" ht="21.0" customHeight="1">
      <c r="A2792" s="165" t="s">
        <v>1812</v>
      </c>
      <c r="B2792" s="172" t="s">
        <v>968</v>
      </c>
      <c r="C2792" s="167" t="s">
        <v>112</v>
      </c>
      <c r="D2792" s="168">
        <v>50000.0</v>
      </c>
      <c r="E2792" s="169" t="str">
        <f>iferror(vlookup(C2792,'Master data'!$A$2:$C$29,3,0),"-/-")</f>
        <v>Biến phí</v>
      </c>
      <c r="F2792" s="169" t="str">
        <f>iferror(vlookup(C2792,'Master data'!$A$2:$C$29,2,0),"-/-")</f>
        <v>Chi phí hành chính</v>
      </c>
    </row>
    <row r="2793" ht="21.0" customHeight="1">
      <c r="A2793" s="165" t="s">
        <v>1812</v>
      </c>
      <c r="B2793" s="172" t="s">
        <v>748</v>
      </c>
      <c r="C2793" s="167" t="s">
        <v>112</v>
      </c>
      <c r="D2793" s="168">
        <v>180000.0</v>
      </c>
      <c r="E2793" s="169" t="str">
        <f>iferror(vlookup(C2793,'Master data'!$A$2:$C$29,3,0),"-/-")</f>
        <v>Biến phí</v>
      </c>
      <c r="F2793" s="169" t="str">
        <f>iferror(vlookup(C2793,'Master data'!$A$2:$C$29,2,0),"-/-")</f>
        <v>Chi phí hành chính</v>
      </c>
    </row>
    <row r="2794" ht="21.0" customHeight="1">
      <c r="A2794" s="165" t="s">
        <v>1812</v>
      </c>
      <c r="B2794" s="172" t="s">
        <v>1939</v>
      </c>
      <c r="C2794" s="167" t="s">
        <v>112</v>
      </c>
      <c r="D2794" s="168">
        <v>40000.0</v>
      </c>
      <c r="E2794" s="169" t="str">
        <f>iferror(vlookup(C2794,'Master data'!$A$2:$C$29,3,0),"-/-")</f>
        <v>Biến phí</v>
      </c>
      <c r="F2794" s="169" t="str">
        <f>iferror(vlookup(C2794,'Master data'!$A$2:$C$29,2,0),"-/-")</f>
        <v>Chi phí hành chính</v>
      </c>
    </row>
    <row r="2795" ht="21.0" customHeight="1">
      <c r="A2795" s="165" t="s">
        <v>1812</v>
      </c>
      <c r="B2795" s="172" t="s">
        <v>1940</v>
      </c>
      <c r="C2795" s="167" t="s">
        <v>112</v>
      </c>
      <c r="D2795" s="168">
        <v>7200000.0</v>
      </c>
      <c r="E2795" s="169" t="str">
        <f>iferror(vlookup(C2795,'Master data'!$A$2:$C$29,3,0),"-/-")</f>
        <v>Biến phí</v>
      </c>
      <c r="F2795" s="169" t="str">
        <f>iferror(vlookup(C2795,'Master data'!$A$2:$C$29,2,0),"-/-")</f>
        <v>Chi phí hành chính</v>
      </c>
    </row>
    <row r="2796" ht="21.0" customHeight="1">
      <c r="A2796" s="165" t="s">
        <v>1812</v>
      </c>
      <c r="B2796" s="172" t="s">
        <v>1941</v>
      </c>
      <c r="C2796" s="167" t="s">
        <v>112</v>
      </c>
      <c r="D2796" s="168">
        <v>1260000.0</v>
      </c>
      <c r="E2796" s="169" t="str">
        <f>iferror(vlookup(C2796,'Master data'!$A$2:$C$29,3,0),"-/-")</f>
        <v>Biến phí</v>
      </c>
      <c r="F2796" s="169" t="str">
        <f>iferror(vlookup(C2796,'Master data'!$A$2:$C$29,2,0),"-/-")</f>
        <v>Chi phí hành chính</v>
      </c>
    </row>
    <row r="2797" ht="21.0" customHeight="1">
      <c r="A2797" s="165" t="s">
        <v>1812</v>
      </c>
      <c r="B2797" s="172" t="s">
        <v>1942</v>
      </c>
      <c r="C2797" s="167" t="s">
        <v>112</v>
      </c>
      <c r="D2797" s="168">
        <v>200000.0</v>
      </c>
      <c r="E2797" s="169" t="str">
        <f>iferror(vlookup(C2797,'Master data'!$A$2:$C$29,3,0),"-/-")</f>
        <v>Biến phí</v>
      </c>
      <c r="F2797" s="169" t="str">
        <f>iferror(vlookup(C2797,'Master data'!$A$2:$C$29,2,0),"-/-")</f>
        <v>Chi phí hành chính</v>
      </c>
    </row>
    <row r="2798" ht="21.0" customHeight="1">
      <c r="A2798" s="165" t="s">
        <v>1812</v>
      </c>
      <c r="B2798" s="172" t="s">
        <v>891</v>
      </c>
      <c r="C2798" s="167" t="s">
        <v>112</v>
      </c>
      <c r="D2798" s="168">
        <v>850000.0</v>
      </c>
      <c r="E2798" s="169" t="str">
        <f>iferror(vlookup(C2798,'Master data'!$A$2:$C$29,3,0),"-/-")</f>
        <v>Biến phí</v>
      </c>
      <c r="F2798" s="169" t="str">
        <f>iferror(vlookup(C2798,'Master data'!$A$2:$C$29,2,0),"-/-")</f>
        <v>Chi phí hành chính</v>
      </c>
    </row>
    <row r="2799" ht="21.0" customHeight="1">
      <c r="A2799" s="165" t="s">
        <v>1812</v>
      </c>
      <c r="B2799" s="172" t="s">
        <v>1943</v>
      </c>
      <c r="C2799" s="167" t="s">
        <v>112</v>
      </c>
      <c r="D2799" s="168">
        <v>500000.0</v>
      </c>
      <c r="E2799" s="169" t="str">
        <f>iferror(vlookup(C2799,'Master data'!$A$2:$C$29,3,0),"-/-")</f>
        <v>Biến phí</v>
      </c>
      <c r="F2799" s="169" t="str">
        <f>iferror(vlookup(C2799,'Master data'!$A$2:$C$29,2,0),"-/-")</f>
        <v>Chi phí hành chính</v>
      </c>
    </row>
    <row r="2800" ht="21.0" customHeight="1">
      <c r="A2800" s="165" t="s">
        <v>1812</v>
      </c>
      <c r="B2800" s="172" t="s">
        <v>1944</v>
      </c>
      <c r="C2800" s="167" t="s">
        <v>112</v>
      </c>
      <c r="D2800" s="168">
        <v>2000000.0</v>
      </c>
      <c r="E2800" s="169" t="str">
        <f>iferror(vlookup(C2800,'Master data'!$A$2:$C$29,3,0),"-/-")</f>
        <v>Biến phí</v>
      </c>
      <c r="F2800" s="169" t="str">
        <f>iferror(vlookup(C2800,'Master data'!$A$2:$C$29,2,0),"-/-")</f>
        <v>Chi phí hành chính</v>
      </c>
    </row>
    <row r="2801" ht="21.0" customHeight="1">
      <c r="A2801" s="165" t="s">
        <v>1812</v>
      </c>
      <c r="B2801" s="172" t="s">
        <v>1945</v>
      </c>
      <c r="C2801" s="167" t="s">
        <v>112</v>
      </c>
      <c r="D2801" s="168">
        <v>150000.0</v>
      </c>
      <c r="E2801" s="169" t="str">
        <f>iferror(vlookup(C2801,'Master data'!$A$2:$C$29,3,0),"-/-")</f>
        <v>Biến phí</v>
      </c>
      <c r="F2801" s="169" t="str">
        <f>iferror(vlookup(C2801,'Master data'!$A$2:$C$29,2,0),"-/-")</f>
        <v>Chi phí hành chính</v>
      </c>
    </row>
    <row r="2802" ht="21.0" customHeight="1">
      <c r="A2802" s="165" t="s">
        <v>1812</v>
      </c>
      <c r="B2802" s="172" t="s">
        <v>1946</v>
      </c>
      <c r="C2802" s="167" t="s">
        <v>112</v>
      </c>
      <c r="D2802" s="168">
        <v>250000.0</v>
      </c>
      <c r="E2802" s="169" t="str">
        <f>iferror(vlookup(C2802,'Master data'!$A$2:$C$29,3,0),"-/-")</f>
        <v>Biến phí</v>
      </c>
      <c r="F2802" s="169" t="str">
        <f>iferror(vlookup(C2802,'Master data'!$A$2:$C$29,2,0),"-/-")</f>
        <v>Chi phí hành chính</v>
      </c>
    </row>
    <row r="2803" ht="21.0" customHeight="1">
      <c r="A2803" s="165" t="s">
        <v>1812</v>
      </c>
      <c r="B2803" s="172" t="s">
        <v>1947</v>
      </c>
      <c r="C2803" s="167" t="s">
        <v>112</v>
      </c>
      <c r="D2803" s="168">
        <v>500000.0</v>
      </c>
      <c r="E2803" s="169" t="str">
        <f>iferror(vlookup(C2803,'Master data'!$A$2:$C$29,3,0),"-/-")</f>
        <v>Biến phí</v>
      </c>
      <c r="F2803" s="169" t="str">
        <f>iferror(vlookup(C2803,'Master data'!$A$2:$C$29,2,0),"-/-")</f>
        <v>Chi phí hành chính</v>
      </c>
    </row>
    <row r="2804" ht="21.0" customHeight="1">
      <c r="A2804" s="165" t="s">
        <v>1812</v>
      </c>
      <c r="B2804" s="172" t="s">
        <v>1948</v>
      </c>
      <c r="C2804" s="167" t="s">
        <v>112</v>
      </c>
      <c r="D2804" s="168">
        <v>240000.0</v>
      </c>
      <c r="E2804" s="169" t="str">
        <f>iferror(vlookup(C2804,'Master data'!$A$2:$C$29,3,0),"-/-")</f>
        <v>Biến phí</v>
      </c>
      <c r="F2804" s="169" t="str">
        <f>iferror(vlookup(C2804,'Master data'!$A$2:$C$29,2,0),"-/-")</f>
        <v>Chi phí hành chính</v>
      </c>
    </row>
    <row r="2805" ht="21.0" customHeight="1">
      <c r="A2805" s="165" t="s">
        <v>1812</v>
      </c>
      <c r="B2805" s="172" t="s">
        <v>1949</v>
      </c>
      <c r="C2805" s="167" t="s">
        <v>112</v>
      </c>
      <c r="D2805" s="168">
        <v>93000.0</v>
      </c>
      <c r="E2805" s="169" t="str">
        <f>iferror(vlookup(C2805,'Master data'!$A$2:$C$29,3,0),"-/-")</f>
        <v>Biến phí</v>
      </c>
      <c r="F2805" s="169" t="str">
        <f>iferror(vlookup(C2805,'Master data'!$A$2:$C$29,2,0),"-/-")</f>
        <v>Chi phí hành chính</v>
      </c>
    </row>
    <row r="2806" ht="21.0" customHeight="1">
      <c r="A2806" s="165" t="s">
        <v>1812</v>
      </c>
      <c r="B2806" s="172" t="s">
        <v>1025</v>
      </c>
      <c r="C2806" s="167" t="s">
        <v>112</v>
      </c>
      <c r="D2806" s="168">
        <v>420000.0</v>
      </c>
      <c r="E2806" s="169" t="str">
        <f>iferror(vlookup(C2806,'Master data'!$A$2:$C$29,3,0),"-/-")</f>
        <v>Biến phí</v>
      </c>
      <c r="F2806" s="169" t="str">
        <f>iferror(vlookup(C2806,'Master data'!$A$2:$C$29,2,0),"-/-")</f>
        <v>Chi phí hành chính</v>
      </c>
    </row>
    <row r="2807" ht="21.0" customHeight="1">
      <c r="A2807" s="165" t="s">
        <v>1812</v>
      </c>
      <c r="B2807" s="172" t="s">
        <v>1950</v>
      </c>
      <c r="C2807" s="167" t="s">
        <v>112</v>
      </c>
      <c r="D2807" s="168">
        <v>262000.0</v>
      </c>
      <c r="E2807" s="169" t="str">
        <f>iferror(vlookup(C2807,'Master data'!$A$2:$C$29,3,0),"-/-")</f>
        <v>Biến phí</v>
      </c>
      <c r="F2807" s="169" t="str">
        <f>iferror(vlookup(C2807,'Master data'!$A$2:$C$29,2,0),"-/-")</f>
        <v>Chi phí hành chính</v>
      </c>
    </row>
    <row r="2808" ht="21.0" customHeight="1">
      <c r="A2808" s="165" t="s">
        <v>1812</v>
      </c>
      <c r="B2808" s="172" t="s">
        <v>1951</v>
      </c>
      <c r="C2808" s="167" t="s">
        <v>112</v>
      </c>
      <c r="D2808" s="168">
        <v>600000.0</v>
      </c>
      <c r="E2808" s="169" t="str">
        <f>iferror(vlookup(C2808,'Master data'!$A$2:$C$29,3,0),"-/-")</f>
        <v>Biến phí</v>
      </c>
      <c r="F2808" s="169" t="str">
        <f>iferror(vlookup(C2808,'Master data'!$A$2:$C$29,2,0),"-/-")</f>
        <v>Chi phí hành chính</v>
      </c>
    </row>
    <row r="2809" ht="21.0" customHeight="1">
      <c r="A2809" s="165" t="s">
        <v>1812</v>
      </c>
      <c r="B2809" s="172" t="s">
        <v>1952</v>
      </c>
      <c r="C2809" s="167" t="s">
        <v>112</v>
      </c>
      <c r="D2809" s="168">
        <v>20000.0</v>
      </c>
      <c r="E2809" s="169" t="str">
        <f>iferror(vlookup(C2809,'Master data'!$A$2:$C$29,3,0),"-/-")</f>
        <v>Biến phí</v>
      </c>
      <c r="F2809" s="169" t="str">
        <f>iferror(vlookup(C2809,'Master data'!$A$2:$C$29,2,0),"-/-")</f>
        <v>Chi phí hành chính</v>
      </c>
    </row>
    <row r="2810" ht="21.0" customHeight="1">
      <c r="A2810" s="165" t="s">
        <v>1812</v>
      </c>
      <c r="B2810" s="172" t="s">
        <v>1953</v>
      </c>
      <c r="C2810" s="167" t="s">
        <v>112</v>
      </c>
      <c r="D2810" s="168">
        <v>100000.0</v>
      </c>
      <c r="E2810" s="169" t="str">
        <f>iferror(vlookup(C2810,'Master data'!$A$2:$C$29,3,0),"-/-")</f>
        <v>Biến phí</v>
      </c>
      <c r="F2810" s="169" t="str">
        <f>iferror(vlookup(C2810,'Master data'!$A$2:$C$29,2,0),"-/-")</f>
        <v>Chi phí hành chính</v>
      </c>
    </row>
    <row r="2811" ht="21.0" customHeight="1">
      <c r="A2811" s="165" t="s">
        <v>1812</v>
      </c>
      <c r="B2811" s="172" t="s">
        <v>1954</v>
      </c>
      <c r="C2811" s="167" t="s">
        <v>112</v>
      </c>
      <c r="D2811" s="168">
        <v>150000.0</v>
      </c>
      <c r="E2811" s="169" t="str">
        <f>iferror(vlookup(C2811,'Master data'!$A$2:$C$29,3,0),"-/-")</f>
        <v>Biến phí</v>
      </c>
      <c r="F2811" s="169" t="str">
        <f>iferror(vlookup(C2811,'Master data'!$A$2:$C$29,2,0),"-/-")</f>
        <v>Chi phí hành chính</v>
      </c>
    </row>
    <row r="2812" ht="21.0" customHeight="1">
      <c r="A2812" s="165" t="s">
        <v>1812</v>
      </c>
      <c r="B2812" s="172" t="s">
        <v>1955</v>
      </c>
      <c r="C2812" s="167" t="s">
        <v>112</v>
      </c>
      <c r="D2812" s="168">
        <v>100000.0</v>
      </c>
      <c r="E2812" s="169" t="str">
        <f>iferror(vlookup(C2812,'Master data'!$A$2:$C$29,3,0),"-/-")</f>
        <v>Biến phí</v>
      </c>
      <c r="F2812" s="169" t="str">
        <f>iferror(vlookup(C2812,'Master data'!$A$2:$C$29,2,0),"-/-")</f>
        <v>Chi phí hành chính</v>
      </c>
    </row>
    <row r="2813" ht="21.0" customHeight="1">
      <c r="A2813" s="165" t="s">
        <v>1812</v>
      </c>
      <c r="B2813" s="172" t="s">
        <v>1956</v>
      </c>
      <c r="C2813" s="167" t="s">
        <v>112</v>
      </c>
      <c r="D2813" s="168">
        <v>400000.0</v>
      </c>
      <c r="E2813" s="169" t="str">
        <f>iferror(vlookup(C2813,'Master data'!$A$2:$C$29,3,0),"-/-")</f>
        <v>Biến phí</v>
      </c>
      <c r="F2813" s="169" t="str">
        <f>iferror(vlookup(C2813,'Master data'!$A$2:$C$29,2,0),"-/-")</f>
        <v>Chi phí hành chính</v>
      </c>
    </row>
    <row r="2814" ht="21.0" customHeight="1">
      <c r="A2814" s="165" t="s">
        <v>1812</v>
      </c>
      <c r="B2814" s="172" t="s">
        <v>1957</v>
      </c>
      <c r="C2814" s="167" t="s">
        <v>112</v>
      </c>
      <c r="D2814" s="168">
        <v>150000.0</v>
      </c>
      <c r="E2814" s="169" t="str">
        <f>iferror(vlookup(C2814,'Master data'!$A$2:$C$29,3,0),"-/-")</f>
        <v>Biến phí</v>
      </c>
      <c r="F2814" s="169" t="str">
        <f>iferror(vlookup(C2814,'Master data'!$A$2:$C$29,2,0),"-/-")</f>
        <v>Chi phí hành chính</v>
      </c>
    </row>
    <row r="2815" ht="21.0" customHeight="1">
      <c r="A2815" s="165" t="s">
        <v>1812</v>
      </c>
      <c r="B2815" s="172" t="s">
        <v>1958</v>
      </c>
      <c r="C2815" s="167" t="s">
        <v>112</v>
      </c>
      <c r="D2815" s="168">
        <v>2500000.0</v>
      </c>
      <c r="E2815" s="169" t="str">
        <f>iferror(vlookup(C2815,'Master data'!$A$2:$C$29,3,0),"-/-")</f>
        <v>Biến phí</v>
      </c>
      <c r="F2815" s="169" t="str">
        <f>iferror(vlookup(C2815,'Master data'!$A$2:$C$29,2,0),"-/-")</f>
        <v>Chi phí hành chính</v>
      </c>
    </row>
    <row r="2816" ht="21.0" customHeight="1">
      <c r="A2816" s="165" t="s">
        <v>1812</v>
      </c>
      <c r="B2816" s="172" t="s">
        <v>1959</v>
      </c>
      <c r="C2816" s="167" t="s">
        <v>112</v>
      </c>
      <c r="D2816" s="168">
        <v>900000.0</v>
      </c>
      <c r="E2816" s="169" t="str">
        <f>iferror(vlookup(C2816,'Master data'!$A$2:$C$29,3,0),"-/-")</f>
        <v>Biến phí</v>
      </c>
      <c r="F2816" s="169" t="str">
        <f>iferror(vlookup(C2816,'Master data'!$A$2:$C$29,2,0),"-/-")</f>
        <v>Chi phí hành chính</v>
      </c>
    </row>
    <row r="2817" ht="21.0" customHeight="1">
      <c r="A2817" s="165" t="s">
        <v>1812</v>
      </c>
      <c r="B2817" s="172" t="s">
        <v>1960</v>
      </c>
      <c r="C2817" s="167" t="s">
        <v>112</v>
      </c>
      <c r="D2817" s="168">
        <v>4750000.0</v>
      </c>
      <c r="E2817" s="169" t="str">
        <f>iferror(vlookup(C2817,'Master data'!$A$2:$C$29,3,0),"-/-")</f>
        <v>Biến phí</v>
      </c>
      <c r="F2817" s="169" t="str">
        <f>iferror(vlookup(C2817,'Master data'!$A$2:$C$29,2,0),"-/-")</f>
        <v>Chi phí hành chính</v>
      </c>
    </row>
    <row r="2818" ht="21.0" customHeight="1">
      <c r="A2818" s="165" t="s">
        <v>1812</v>
      </c>
      <c r="B2818" s="172" t="s">
        <v>338</v>
      </c>
      <c r="C2818" s="167" t="s">
        <v>112</v>
      </c>
      <c r="D2818" s="168">
        <v>200000.0</v>
      </c>
      <c r="E2818" s="169" t="str">
        <f>iferror(vlookup(C2818,'Master data'!$A$2:$C$29,3,0),"-/-")</f>
        <v>Biến phí</v>
      </c>
      <c r="F2818" s="169" t="str">
        <f>iferror(vlookup(C2818,'Master data'!$A$2:$C$29,2,0),"-/-")</f>
        <v>Chi phí hành chính</v>
      </c>
    </row>
    <row r="2819" ht="21.0" customHeight="1">
      <c r="A2819" s="165" t="s">
        <v>1812</v>
      </c>
      <c r="B2819" s="172" t="s">
        <v>1961</v>
      </c>
      <c r="C2819" s="167" t="s">
        <v>112</v>
      </c>
      <c r="D2819" s="168">
        <v>200000.0</v>
      </c>
      <c r="E2819" s="169" t="str">
        <f>iferror(vlookup(C2819,'Master data'!$A$2:$C$29,3,0),"-/-")</f>
        <v>Biến phí</v>
      </c>
      <c r="F2819" s="169" t="str">
        <f>iferror(vlookup(C2819,'Master data'!$A$2:$C$29,2,0),"-/-")</f>
        <v>Chi phí hành chính</v>
      </c>
    </row>
    <row r="2820" ht="21.0" customHeight="1">
      <c r="A2820" s="165" t="s">
        <v>1812</v>
      </c>
      <c r="B2820" s="172" t="s">
        <v>1189</v>
      </c>
      <c r="C2820" s="167" t="s">
        <v>112</v>
      </c>
      <c r="D2820" s="168">
        <v>1800000.0</v>
      </c>
      <c r="E2820" s="169" t="str">
        <f>iferror(vlookup(C2820,'Master data'!$A$2:$C$29,3,0),"-/-")</f>
        <v>Biến phí</v>
      </c>
      <c r="F2820" s="169" t="str">
        <f>iferror(vlookup(C2820,'Master data'!$A$2:$C$29,2,0),"-/-")</f>
        <v>Chi phí hành chính</v>
      </c>
    </row>
    <row r="2821" ht="21.0" customHeight="1">
      <c r="A2821" s="165" t="s">
        <v>1812</v>
      </c>
      <c r="B2821" s="172" t="s">
        <v>392</v>
      </c>
      <c r="C2821" s="167" t="s">
        <v>112</v>
      </c>
      <c r="D2821" s="168">
        <v>200000.0</v>
      </c>
      <c r="E2821" s="169" t="str">
        <f>iferror(vlookup(C2821,'Master data'!$A$2:$C$29,3,0),"-/-")</f>
        <v>Biến phí</v>
      </c>
      <c r="F2821" s="169" t="str">
        <f>iferror(vlookup(C2821,'Master data'!$A$2:$C$29,2,0),"-/-")</f>
        <v>Chi phí hành chính</v>
      </c>
    </row>
    <row r="2822" ht="21.0" customHeight="1">
      <c r="A2822" s="165" t="s">
        <v>1812</v>
      </c>
      <c r="B2822" s="172" t="s">
        <v>1110</v>
      </c>
      <c r="C2822" s="167" t="s">
        <v>926</v>
      </c>
      <c r="D2822" s="168">
        <v>1.1E7</v>
      </c>
      <c r="E2822" s="169" t="str">
        <f>iferror(vlookup(C2822,'Master data'!$A$2:$C$29,3,0),"-/-")</f>
        <v>Định phí</v>
      </c>
      <c r="F2822" s="169" t="str">
        <f>iferror(vlookup(C2822,'Master data'!$A$2:$C$29,2,0),"-/-")</f>
        <v>Chi phí hành chính</v>
      </c>
    </row>
    <row r="2823" ht="21.0" customHeight="1">
      <c r="A2823" s="165" t="s">
        <v>1812</v>
      </c>
      <c r="B2823" s="172" t="s">
        <v>1962</v>
      </c>
      <c r="C2823" s="167" t="s">
        <v>112</v>
      </c>
      <c r="D2823" s="168">
        <v>15000.0</v>
      </c>
      <c r="E2823" s="169" t="str">
        <f>iferror(vlookup(C2823,'Master data'!$A$2:$C$29,3,0),"-/-")</f>
        <v>Biến phí</v>
      </c>
      <c r="F2823" s="169" t="str">
        <f>iferror(vlookup(C2823,'Master data'!$A$2:$C$29,2,0),"-/-")</f>
        <v>Chi phí hành chính</v>
      </c>
    </row>
    <row r="2824" ht="21.0" customHeight="1">
      <c r="A2824" s="165" t="s">
        <v>1812</v>
      </c>
      <c r="B2824" s="172" t="s">
        <v>793</v>
      </c>
      <c r="C2824" s="167" t="s">
        <v>112</v>
      </c>
      <c r="D2824" s="168">
        <v>550000.0</v>
      </c>
      <c r="E2824" s="169" t="str">
        <f>iferror(vlookup(C2824,'Master data'!$A$2:$C$29,3,0),"-/-")</f>
        <v>Biến phí</v>
      </c>
      <c r="F2824" s="169" t="str">
        <f>iferror(vlookup(C2824,'Master data'!$A$2:$C$29,2,0),"-/-")</f>
        <v>Chi phí hành chính</v>
      </c>
    </row>
    <row r="2825" ht="21.0" customHeight="1">
      <c r="A2825" s="165" t="s">
        <v>1812</v>
      </c>
      <c r="B2825" s="172" t="s">
        <v>1963</v>
      </c>
      <c r="C2825" s="167" t="s">
        <v>112</v>
      </c>
      <c r="D2825" s="168">
        <v>300000.0</v>
      </c>
      <c r="E2825" s="169" t="str">
        <f>iferror(vlookup(C2825,'Master data'!$A$2:$C$29,3,0),"-/-")</f>
        <v>Biến phí</v>
      </c>
      <c r="F2825" s="169" t="str">
        <f>iferror(vlookup(C2825,'Master data'!$A$2:$C$29,2,0),"-/-")</f>
        <v>Chi phí hành chính</v>
      </c>
    </row>
    <row r="2826" ht="21.0" customHeight="1">
      <c r="A2826" s="165" t="s">
        <v>1812</v>
      </c>
      <c r="B2826" s="172" t="s">
        <v>1964</v>
      </c>
      <c r="C2826" s="167" t="s">
        <v>112</v>
      </c>
      <c r="D2826" s="168">
        <v>1313000.0</v>
      </c>
      <c r="E2826" s="169" t="str">
        <f>iferror(vlookup(C2826,'Master data'!$A$2:$C$29,3,0),"-/-")</f>
        <v>Biến phí</v>
      </c>
      <c r="F2826" s="169" t="str">
        <f>iferror(vlookup(C2826,'Master data'!$A$2:$C$29,2,0),"-/-")</f>
        <v>Chi phí hành chính</v>
      </c>
    </row>
    <row r="2827" ht="21.0" customHeight="1">
      <c r="A2827" s="165" t="s">
        <v>1812</v>
      </c>
      <c r="B2827" s="172" t="s">
        <v>1965</v>
      </c>
      <c r="C2827" s="167" t="s">
        <v>112</v>
      </c>
      <c r="D2827" s="168">
        <v>1280000.0</v>
      </c>
      <c r="E2827" s="169" t="str">
        <f>iferror(vlookup(C2827,'Master data'!$A$2:$C$29,3,0),"-/-")</f>
        <v>Biến phí</v>
      </c>
      <c r="F2827" s="169" t="str">
        <f>iferror(vlookup(C2827,'Master data'!$A$2:$C$29,2,0),"-/-")</f>
        <v>Chi phí hành chính</v>
      </c>
    </row>
    <row r="2828" ht="21.0" customHeight="1">
      <c r="A2828" s="165" t="s">
        <v>1812</v>
      </c>
      <c r="B2828" s="172" t="s">
        <v>1966</v>
      </c>
      <c r="C2828" s="167" t="s">
        <v>112</v>
      </c>
      <c r="D2828" s="168">
        <v>1000000.0</v>
      </c>
      <c r="E2828" s="169" t="str">
        <f>iferror(vlookup(C2828,'Master data'!$A$2:$C$29,3,0),"-/-")</f>
        <v>Biến phí</v>
      </c>
      <c r="F2828" s="169" t="str">
        <f>iferror(vlookup(C2828,'Master data'!$A$2:$C$29,2,0),"-/-")</f>
        <v>Chi phí hành chính</v>
      </c>
    </row>
    <row r="2829" ht="21.0" customHeight="1">
      <c r="A2829" s="165" t="s">
        <v>1812</v>
      </c>
      <c r="B2829" s="172" t="s">
        <v>1930</v>
      </c>
      <c r="C2829" s="167" t="s">
        <v>112</v>
      </c>
      <c r="D2829" s="168">
        <v>600000.0</v>
      </c>
      <c r="E2829" s="169" t="str">
        <f>iferror(vlookup(C2829,'Master data'!$A$2:$C$29,3,0),"-/-")</f>
        <v>Biến phí</v>
      </c>
      <c r="F2829" s="169" t="str">
        <f>iferror(vlookup(C2829,'Master data'!$A$2:$C$29,2,0),"-/-")</f>
        <v>Chi phí hành chính</v>
      </c>
    </row>
    <row r="2830" ht="21.0" customHeight="1">
      <c r="A2830" s="165" t="s">
        <v>1812</v>
      </c>
      <c r="B2830" s="172" t="s">
        <v>1967</v>
      </c>
      <c r="C2830" s="167" t="s">
        <v>112</v>
      </c>
      <c r="D2830" s="168">
        <v>200000.0</v>
      </c>
      <c r="E2830" s="169" t="str">
        <f>iferror(vlookup(C2830,'Master data'!$A$2:$C$29,3,0),"-/-")</f>
        <v>Biến phí</v>
      </c>
      <c r="F2830" s="169" t="str">
        <f>iferror(vlookup(C2830,'Master data'!$A$2:$C$29,2,0),"-/-")</f>
        <v>Chi phí hành chính</v>
      </c>
    </row>
    <row r="2831" ht="21.0" customHeight="1">
      <c r="A2831" s="165" t="s">
        <v>1812</v>
      </c>
      <c r="B2831" s="172" t="s">
        <v>1025</v>
      </c>
      <c r="C2831" s="167" t="s">
        <v>112</v>
      </c>
      <c r="D2831" s="168">
        <v>823000.0</v>
      </c>
      <c r="E2831" s="169" t="str">
        <f>iferror(vlookup(C2831,'Master data'!$A$2:$C$29,3,0),"-/-")</f>
        <v>Biến phí</v>
      </c>
      <c r="F2831" s="169" t="str">
        <f>iferror(vlookup(C2831,'Master data'!$A$2:$C$29,2,0),"-/-")</f>
        <v>Chi phí hành chính</v>
      </c>
    </row>
    <row r="2832" ht="21.0" customHeight="1">
      <c r="A2832" s="165" t="s">
        <v>1812</v>
      </c>
      <c r="B2832" s="172" t="s">
        <v>1614</v>
      </c>
      <c r="C2832" s="167" t="s">
        <v>112</v>
      </c>
      <c r="D2832" s="168">
        <v>655000.0</v>
      </c>
      <c r="E2832" s="169" t="str">
        <f>iferror(vlookup(C2832,'Master data'!$A$2:$C$29,3,0),"-/-")</f>
        <v>Biến phí</v>
      </c>
      <c r="F2832" s="169" t="str">
        <f>iferror(vlookup(C2832,'Master data'!$A$2:$C$29,2,0),"-/-")</f>
        <v>Chi phí hành chính</v>
      </c>
    </row>
    <row r="2833" ht="21.0" customHeight="1">
      <c r="A2833" s="165" t="s">
        <v>1812</v>
      </c>
      <c r="B2833" s="172" t="s">
        <v>1326</v>
      </c>
      <c r="C2833" s="167" t="s">
        <v>112</v>
      </c>
      <c r="D2833" s="168">
        <v>330000.0</v>
      </c>
      <c r="E2833" s="169" t="str">
        <f>iferror(vlookup(C2833,'Master data'!$A$2:$C$29,3,0),"-/-")</f>
        <v>Biến phí</v>
      </c>
      <c r="F2833" s="169" t="str">
        <f>iferror(vlookup(C2833,'Master data'!$A$2:$C$29,2,0),"-/-")</f>
        <v>Chi phí hành chính</v>
      </c>
    </row>
    <row r="2834" ht="21.0" customHeight="1">
      <c r="A2834" s="165" t="s">
        <v>1812</v>
      </c>
      <c r="B2834" s="172" t="s">
        <v>1968</v>
      </c>
      <c r="C2834" s="167" t="s">
        <v>112</v>
      </c>
      <c r="D2834" s="168">
        <v>6845000.0</v>
      </c>
      <c r="E2834" s="169" t="str">
        <f>iferror(vlookup(C2834,'Master data'!$A$2:$C$29,3,0),"-/-")</f>
        <v>Biến phí</v>
      </c>
      <c r="F2834" s="169" t="str">
        <f>iferror(vlookup(C2834,'Master data'!$A$2:$C$29,2,0),"-/-")</f>
        <v>Chi phí hành chính</v>
      </c>
    </row>
    <row r="2835" ht="21.0" customHeight="1">
      <c r="A2835" s="165" t="s">
        <v>1812</v>
      </c>
      <c r="B2835" s="172" t="s">
        <v>633</v>
      </c>
      <c r="C2835" s="167" t="s">
        <v>112</v>
      </c>
      <c r="D2835" s="168">
        <v>3000000.0</v>
      </c>
      <c r="E2835" s="169" t="str">
        <f>iferror(vlookup(C2835,'Master data'!$A$2:$C$29,3,0),"-/-")</f>
        <v>Biến phí</v>
      </c>
      <c r="F2835" s="169" t="str">
        <f>iferror(vlookup(C2835,'Master data'!$A$2:$C$29,2,0),"-/-")</f>
        <v>Chi phí hành chính</v>
      </c>
    </row>
    <row r="2836" ht="21.0" customHeight="1">
      <c r="A2836" s="165" t="s">
        <v>1812</v>
      </c>
      <c r="B2836" s="172" t="s">
        <v>1969</v>
      </c>
      <c r="C2836" s="167" t="s">
        <v>112</v>
      </c>
      <c r="D2836" s="168">
        <v>790000.0</v>
      </c>
      <c r="E2836" s="169" t="str">
        <f>iferror(vlookup(C2836,'Master data'!$A$2:$C$29,3,0),"-/-")</f>
        <v>Biến phí</v>
      </c>
      <c r="F2836" s="169" t="str">
        <f>iferror(vlookup(C2836,'Master data'!$A$2:$C$29,2,0),"-/-")</f>
        <v>Chi phí hành chính</v>
      </c>
    </row>
    <row r="2837" ht="21.0" customHeight="1">
      <c r="A2837" s="165" t="s">
        <v>1812</v>
      </c>
      <c r="B2837" s="172" t="s">
        <v>1970</v>
      </c>
      <c r="C2837" s="167" t="s">
        <v>112</v>
      </c>
      <c r="D2837" s="168">
        <v>45000.0</v>
      </c>
      <c r="E2837" s="169" t="str">
        <f>iferror(vlookup(C2837,'Master data'!$A$2:$C$29,3,0),"-/-")</f>
        <v>Biến phí</v>
      </c>
      <c r="F2837" s="169" t="str">
        <f>iferror(vlookup(C2837,'Master data'!$A$2:$C$29,2,0),"-/-")</f>
        <v>Chi phí hành chính</v>
      </c>
    </row>
    <row r="2838" ht="21.0" customHeight="1">
      <c r="A2838" s="165" t="s">
        <v>1812</v>
      </c>
      <c r="B2838" s="172" t="s">
        <v>1971</v>
      </c>
      <c r="C2838" s="167" t="s">
        <v>112</v>
      </c>
      <c r="D2838" s="168">
        <v>120000.0</v>
      </c>
      <c r="E2838" s="169" t="str">
        <f>iferror(vlookup(C2838,'Master data'!$A$2:$C$29,3,0),"-/-")</f>
        <v>Biến phí</v>
      </c>
      <c r="F2838" s="169" t="str">
        <f>iferror(vlookup(C2838,'Master data'!$A$2:$C$29,2,0),"-/-")</f>
        <v>Chi phí hành chính</v>
      </c>
    </row>
    <row r="2839" ht="21.0" customHeight="1">
      <c r="A2839" s="165" t="s">
        <v>1812</v>
      </c>
      <c r="B2839" s="172" t="s">
        <v>1972</v>
      </c>
      <c r="C2839" s="167" t="s">
        <v>112</v>
      </c>
      <c r="D2839" s="168">
        <v>200000.0</v>
      </c>
      <c r="E2839" s="169" t="str">
        <f>iferror(vlookup(C2839,'Master data'!$A$2:$C$29,3,0),"-/-")</f>
        <v>Biến phí</v>
      </c>
      <c r="F2839" s="169" t="str">
        <f>iferror(vlookup(C2839,'Master data'!$A$2:$C$29,2,0),"-/-")</f>
        <v>Chi phí hành chính</v>
      </c>
    </row>
    <row r="2840" ht="21.0" customHeight="1">
      <c r="A2840" s="165" t="s">
        <v>1812</v>
      </c>
      <c r="B2840" s="172" t="s">
        <v>1973</v>
      </c>
      <c r="C2840" s="167" t="s">
        <v>112</v>
      </c>
      <c r="D2840" s="168">
        <v>140000.0</v>
      </c>
      <c r="E2840" s="169" t="str">
        <f>iferror(vlookup(C2840,'Master data'!$A$2:$C$29,3,0),"-/-")</f>
        <v>Biến phí</v>
      </c>
      <c r="F2840" s="169" t="str">
        <f>iferror(vlookup(C2840,'Master data'!$A$2:$C$29,2,0),"-/-")</f>
        <v>Chi phí hành chính</v>
      </c>
    </row>
    <row r="2841" ht="21.0" customHeight="1">
      <c r="A2841" s="165" t="s">
        <v>1812</v>
      </c>
      <c r="B2841" s="172" t="s">
        <v>1974</v>
      </c>
      <c r="C2841" s="167" t="s">
        <v>112</v>
      </c>
      <c r="D2841" s="168">
        <v>120000.0</v>
      </c>
      <c r="E2841" s="169" t="str">
        <f>iferror(vlookup(C2841,'Master data'!$A$2:$C$29,3,0),"-/-")</f>
        <v>Biến phí</v>
      </c>
      <c r="F2841" s="169" t="str">
        <f>iferror(vlookup(C2841,'Master data'!$A$2:$C$29,2,0),"-/-")</f>
        <v>Chi phí hành chính</v>
      </c>
    </row>
    <row r="2842" ht="21.0" customHeight="1">
      <c r="A2842" s="165" t="s">
        <v>1812</v>
      </c>
      <c r="B2842" s="172" t="s">
        <v>1975</v>
      </c>
      <c r="C2842" s="167" t="s">
        <v>112</v>
      </c>
      <c r="D2842" s="168">
        <v>700000.0</v>
      </c>
      <c r="E2842" s="169" t="str">
        <f>iferror(vlookup(C2842,'Master data'!$A$2:$C$29,3,0),"-/-")</f>
        <v>Biến phí</v>
      </c>
      <c r="F2842" s="169" t="str">
        <f>iferror(vlookup(C2842,'Master data'!$A$2:$C$29,2,0),"-/-")</f>
        <v>Chi phí hành chính</v>
      </c>
    </row>
    <row r="2843" ht="21.0" customHeight="1">
      <c r="A2843" s="165" t="s">
        <v>1812</v>
      </c>
      <c r="B2843" s="172" t="s">
        <v>1976</v>
      </c>
      <c r="C2843" s="167" t="s">
        <v>112</v>
      </c>
      <c r="D2843" s="168">
        <v>500000.0</v>
      </c>
      <c r="E2843" s="169" t="str">
        <f>iferror(vlookup(C2843,'Master data'!$A$2:$C$29,3,0),"-/-")</f>
        <v>Biến phí</v>
      </c>
      <c r="F2843" s="169" t="str">
        <f>iferror(vlookup(C2843,'Master data'!$A$2:$C$29,2,0),"-/-")</f>
        <v>Chi phí hành chính</v>
      </c>
    </row>
    <row r="2844" ht="21.0" customHeight="1">
      <c r="A2844" s="165" t="s">
        <v>1812</v>
      </c>
      <c r="B2844" s="172" t="s">
        <v>1977</v>
      </c>
      <c r="C2844" s="167" t="s">
        <v>112</v>
      </c>
      <c r="D2844" s="168">
        <v>100000.0</v>
      </c>
      <c r="E2844" s="169" t="str">
        <f>iferror(vlookup(C2844,'Master data'!$A$2:$C$29,3,0),"-/-")</f>
        <v>Biến phí</v>
      </c>
      <c r="F2844" s="169" t="str">
        <f>iferror(vlookup(C2844,'Master data'!$A$2:$C$29,2,0),"-/-")</f>
        <v>Chi phí hành chính</v>
      </c>
    </row>
    <row r="2845" ht="21.0" customHeight="1">
      <c r="A2845" s="165" t="s">
        <v>1812</v>
      </c>
      <c r="B2845" s="172" t="s">
        <v>1978</v>
      </c>
      <c r="C2845" s="167" t="s">
        <v>112</v>
      </c>
      <c r="D2845" s="168">
        <v>132000.0</v>
      </c>
      <c r="E2845" s="169" t="str">
        <f>iferror(vlookup(C2845,'Master data'!$A$2:$C$29,3,0),"-/-")</f>
        <v>Biến phí</v>
      </c>
      <c r="F2845" s="169" t="str">
        <f>iferror(vlookup(C2845,'Master data'!$A$2:$C$29,2,0),"-/-")</f>
        <v>Chi phí hành chính</v>
      </c>
    </row>
    <row r="2846" ht="21.0" customHeight="1">
      <c r="A2846" s="165" t="s">
        <v>1812</v>
      </c>
      <c r="B2846" s="172" t="s">
        <v>1979</v>
      </c>
      <c r="C2846" s="167" t="s">
        <v>112</v>
      </c>
      <c r="D2846" s="168">
        <v>1080000.0</v>
      </c>
      <c r="E2846" s="169" t="str">
        <f>iferror(vlookup(C2846,'Master data'!$A$2:$C$29,3,0),"-/-")</f>
        <v>Biến phí</v>
      </c>
      <c r="F2846" s="169" t="str">
        <f>iferror(vlookup(C2846,'Master data'!$A$2:$C$29,2,0),"-/-")</f>
        <v>Chi phí hành chính</v>
      </c>
    </row>
    <row r="2847" ht="21.0" customHeight="1">
      <c r="A2847" s="165" t="s">
        <v>1812</v>
      </c>
      <c r="B2847" s="172" t="s">
        <v>1980</v>
      </c>
      <c r="C2847" s="167" t="s">
        <v>112</v>
      </c>
      <c r="D2847" s="168">
        <v>100000.0</v>
      </c>
      <c r="E2847" s="169" t="str">
        <f>iferror(vlookup(C2847,'Master data'!$A$2:$C$29,3,0),"-/-")</f>
        <v>Biến phí</v>
      </c>
      <c r="F2847" s="169" t="str">
        <f>iferror(vlookup(C2847,'Master data'!$A$2:$C$29,2,0),"-/-")</f>
        <v>Chi phí hành chính</v>
      </c>
    </row>
    <row r="2848" ht="21.0" customHeight="1">
      <c r="A2848" s="165" t="s">
        <v>1812</v>
      </c>
      <c r="B2848" s="172" t="s">
        <v>1981</v>
      </c>
      <c r="C2848" s="167" t="s">
        <v>112</v>
      </c>
      <c r="D2848" s="168">
        <v>132000.0</v>
      </c>
      <c r="E2848" s="169" t="str">
        <f>iferror(vlookup(C2848,'Master data'!$A$2:$C$29,3,0),"-/-")</f>
        <v>Biến phí</v>
      </c>
      <c r="F2848" s="169" t="str">
        <f>iferror(vlookup(C2848,'Master data'!$A$2:$C$29,2,0),"-/-")</f>
        <v>Chi phí hành chính</v>
      </c>
    </row>
    <row r="2849" ht="21.0" customHeight="1">
      <c r="A2849" s="165" t="s">
        <v>1812</v>
      </c>
      <c r="B2849" s="172" t="s">
        <v>1633</v>
      </c>
      <c r="C2849" s="167" t="s">
        <v>112</v>
      </c>
      <c r="D2849" s="168">
        <v>50000.0</v>
      </c>
      <c r="E2849" s="169" t="str">
        <f>iferror(vlookup(C2849,'Master data'!$A$2:$C$29,3,0),"-/-")</f>
        <v>Biến phí</v>
      </c>
      <c r="F2849" s="169" t="str">
        <f>iferror(vlookup(C2849,'Master data'!$A$2:$C$29,2,0),"-/-")</f>
        <v>Chi phí hành chính</v>
      </c>
    </row>
    <row r="2850" ht="21.0" customHeight="1">
      <c r="A2850" s="165" t="s">
        <v>1812</v>
      </c>
      <c r="B2850" s="172" t="s">
        <v>1982</v>
      </c>
      <c r="C2850" s="167" t="s">
        <v>112</v>
      </c>
      <c r="D2850" s="168">
        <v>250000.0</v>
      </c>
      <c r="E2850" s="169" t="str">
        <f>iferror(vlookup(C2850,'Master data'!$A$2:$C$29,3,0),"-/-")</f>
        <v>Biến phí</v>
      </c>
      <c r="F2850" s="169" t="str">
        <f>iferror(vlookup(C2850,'Master data'!$A$2:$C$29,2,0),"-/-")</f>
        <v>Chi phí hành chính</v>
      </c>
    </row>
    <row r="2851" ht="21.0" customHeight="1">
      <c r="A2851" s="165" t="s">
        <v>1812</v>
      </c>
      <c r="B2851" s="172" t="s">
        <v>1983</v>
      </c>
      <c r="C2851" s="167" t="s">
        <v>112</v>
      </c>
      <c r="D2851" s="168">
        <v>289000.0</v>
      </c>
      <c r="E2851" s="169" t="str">
        <f>iferror(vlookup(C2851,'Master data'!$A$2:$C$29,3,0),"-/-")</f>
        <v>Biến phí</v>
      </c>
      <c r="F2851" s="169" t="str">
        <f>iferror(vlookup(C2851,'Master data'!$A$2:$C$29,2,0),"-/-")</f>
        <v>Chi phí hành chính</v>
      </c>
    </row>
    <row r="2852" ht="21.0" customHeight="1">
      <c r="A2852" s="165" t="s">
        <v>1812</v>
      </c>
      <c r="B2852" s="172" t="s">
        <v>1642</v>
      </c>
      <c r="C2852" s="167" t="s">
        <v>112</v>
      </c>
      <c r="D2852" s="168">
        <v>50000.0</v>
      </c>
      <c r="E2852" s="169" t="str">
        <f>iferror(vlookup(C2852,'Master data'!$A$2:$C$29,3,0),"-/-")</f>
        <v>Biến phí</v>
      </c>
      <c r="F2852" s="169" t="str">
        <f>iferror(vlookup(C2852,'Master data'!$A$2:$C$29,2,0),"-/-")</f>
        <v>Chi phí hành chính</v>
      </c>
    </row>
    <row r="2853" ht="21.0" customHeight="1">
      <c r="A2853" s="165" t="s">
        <v>1812</v>
      </c>
      <c r="B2853" s="172" t="s">
        <v>1984</v>
      </c>
      <c r="C2853" s="167" t="s">
        <v>112</v>
      </c>
      <c r="D2853" s="168">
        <v>320000.0</v>
      </c>
      <c r="E2853" s="169" t="str">
        <f>iferror(vlookup(C2853,'Master data'!$A$2:$C$29,3,0),"-/-")</f>
        <v>Biến phí</v>
      </c>
      <c r="F2853" s="169" t="str">
        <f>iferror(vlookup(C2853,'Master data'!$A$2:$C$29,2,0),"-/-")</f>
        <v>Chi phí hành chính</v>
      </c>
    </row>
    <row r="2854" ht="21.0" customHeight="1">
      <c r="A2854" s="165" t="s">
        <v>1812</v>
      </c>
      <c r="B2854" s="172" t="s">
        <v>1985</v>
      </c>
      <c r="C2854" s="167" t="s">
        <v>112</v>
      </c>
      <c r="D2854" s="168">
        <v>200000.0</v>
      </c>
      <c r="E2854" s="169" t="str">
        <f>iferror(vlookup(C2854,'Master data'!$A$2:$C$29,3,0),"-/-")</f>
        <v>Biến phí</v>
      </c>
      <c r="F2854" s="169" t="str">
        <f>iferror(vlookup(C2854,'Master data'!$A$2:$C$29,2,0),"-/-")</f>
        <v>Chi phí hành chính</v>
      </c>
    </row>
    <row r="2855" ht="21.0" customHeight="1">
      <c r="A2855" s="165" t="s">
        <v>1812</v>
      </c>
      <c r="B2855" s="172" t="s">
        <v>1986</v>
      </c>
      <c r="C2855" s="167" t="s">
        <v>112</v>
      </c>
      <c r="D2855" s="168">
        <v>79000.0</v>
      </c>
      <c r="E2855" s="169" t="str">
        <f>iferror(vlookup(C2855,'Master data'!$A$2:$C$29,3,0),"-/-")</f>
        <v>Biến phí</v>
      </c>
      <c r="F2855" s="169" t="str">
        <f>iferror(vlookup(C2855,'Master data'!$A$2:$C$29,2,0),"-/-")</f>
        <v>Chi phí hành chính</v>
      </c>
    </row>
    <row r="2856" ht="21.0" customHeight="1">
      <c r="A2856" s="165" t="s">
        <v>1812</v>
      </c>
      <c r="B2856" s="172" t="s">
        <v>1987</v>
      </c>
      <c r="C2856" s="167" t="s">
        <v>112</v>
      </c>
      <c r="D2856" s="168">
        <v>70000.0</v>
      </c>
      <c r="E2856" s="169" t="str">
        <f>iferror(vlookup(C2856,'Master data'!$A$2:$C$29,3,0),"-/-")</f>
        <v>Biến phí</v>
      </c>
      <c r="F2856" s="169" t="str">
        <f>iferror(vlookup(C2856,'Master data'!$A$2:$C$29,2,0),"-/-")</f>
        <v>Chi phí hành chính</v>
      </c>
    </row>
    <row r="2857" ht="21.0" customHeight="1">
      <c r="A2857" s="165" t="s">
        <v>1812</v>
      </c>
      <c r="B2857" s="172" t="s">
        <v>1988</v>
      </c>
      <c r="C2857" s="167" t="s">
        <v>112</v>
      </c>
      <c r="D2857" s="168">
        <v>290000.0</v>
      </c>
      <c r="E2857" s="169" t="str">
        <f>iferror(vlookup(C2857,'Master data'!$A$2:$C$29,3,0),"-/-")</f>
        <v>Biến phí</v>
      </c>
      <c r="F2857" s="169" t="str">
        <f>iferror(vlookup(C2857,'Master data'!$A$2:$C$29,2,0),"-/-")</f>
        <v>Chi phí hành chính</v>
      </c>
    </row>
    <row r="2858" ht="21.0" customHeight="1">
      <c r="A2858" s="165" t="s">
        <v>1812</v>
      </c>
      <c r="B2858" s="172" t="s">
        <v>1989</v>
      </c>
      <c r="C2858" s="167" t="s">
        <v>112</v>
      </c>
      <c r="D2858" s="168">
        <v>60000.0</v>
      </c>
      <c r="E2858" s="169" t="str">
        <f>iferror(vlookup(C2858,'Master data'!$A$2:$C$29,3,0),"-/-")</f>
        <v>Biến phí</v>
      </c>
      <c r="F2858" s="169" t="str">
        <f>iferror(vlookup(C2858,'Master data'!$A$2:$C$29,2,0),"-/-")</f>
        <v>Chi phí hành chính</v>
      </c>
    </row>
    <row r="2859" ht="21.0" customHeight="1">
      <c r="A2859" s="165" t="s">
        <v>1812</v>
      </c>
      <c r="B2859" s="172" t="s">
        <v>1990</v>
      </c>
      <c r="C2859" s="167" t="s">
        <v>112</v>
      </c>
      <c r="D2859" s="168">
        <v>415000.0</v>
      </c>
      <c r="E2859" s="169" t="str">
        <f>iferror(vlookup(C2859,'Master data'!$A$2:$C$29,3,0),"-/-")</f>
        <v>Biến phí</v>
      </c>
      <c r="F2859" s="169" t="str">
        <f>iferror(vlookup(C2859,'Master data'!$A$2:$C$29,2,0),"-/-")</f>
        <v>Chi phí hành chính</v>
      </c>
    </row>
    <row r="2860" ht="21.0" customHeight="1">
      <c r="A2860" s="165" t="s">
        <v>1812</v>
      </c>
      <c r="B2860" s="172" t="s">
        <v>1991</v>
      </c>
      <c r="C2860" s="167" t="s">
        <v>112</v>
      </c>
      <c r="D2860" s="168">
        <v>2000000.0</v>
      </c>
      <c r="E2860" s="169" t="str">
        <f>iferror(vlookup(C2860,'Master data'!$A$2:$C$29,3,0),"-/-")</f>
        <v>Biến phí</v>
      </c>
      <c r="F2860" s="169" t="str">
        <f>iferror(vlookup(C2860,'Master data'!$A$2:$C$29,2,0),"-/-")</f>
        <v>Chi phí hành chính</v>
      </c>
    </row>
    <row r="2861" ht="21.0" customHeight="1">
      <c r="A2861" s="165" t="s">
        <v>1812</v>
      </c>
      <c r="B2861" s="172" t="s">
        <v>1194</v>
      </c>
      <c r="C2861" s="167" t="s">
        <v>112</v>
      </c>
      <c r="D2861" s="168">
        <v>499000.0</v>
      </c>
      <c r="E2861" s="169" t="str">
        <f>iferror(vlookup(C2861,'Master data'!$A$2:$C$29,3,0),"-/-")</f>
        <v>Biến phí</v>
      </c>
      <c r="F2861" s="169" t="str">
        <f>iferror(vlookup(C2861,'Master data'!$A$2:$C$29,2,0),"-/-")</f>
        <v>Chi phí hành chính</v>
      </c>
    </row>
    <row r="2862" ht="21.0" customHeight="1">
      <c r="A2862" s="165" t="s">
        <v>1812</v>
      </c>
      <c r="B2862" s="172" t="s">
        <v>1992</v>
      </c>
      <c r="C2862" s="167" t="s">
        <v>112</v>
      </c>
      <c r="D2862" s="168">
        <v>276000.0</v>
      </c>
      <c r="E2862" s="169" t="str">
        <f>iferror(vlookup(C2862,'Master data'!$A$2:$C$29,3,0),"-/-")</f>
        <v>Biến phí</v>
      </c>
      <c r="F2862" s="169" t="str">
        <f>iferror(vlookup(C2862,'Master data'!$A$2:$C$29,2,0),"-/-")</f>
        <v>Chi phí hành chính</v>
      </c>
    </row>
    <row r="2863" ht="21.0" customHeight="1">
      <c r="A2863" s="165" t="s">
        <v>1812</v>
      </c>
      <c r="B2863" s="172" t="s">
        <v>1778</v>
      </c>
      <c r="C2863" s="167" t="s">
        <v>112</v>
      </c>
      <c r="D2863" s="168">
        <v>1000000.0</v>
      </c>
      <c r="E2863" s="169" t="str">
        <f>iferror(vlookup(C2863,'Master data'!$A$2:$C$29,3,0),"-/-")</f>
        <v>Biến phí</v>
      </c>
      <c r="F2863" s="169" t="str">
        <f>iferror(vlookup(C2863,'Master data'!$A$2:$C$29,2,0),"-/-")</f>
        <v>Chi phí hành chính</v>
      </c>
    </row>
    <row r="2864" ht="21.0" customHeight="1">
      <c r="A2864" s="165" t="s">
        <v>1812</v>
      </c>
      <c r="B2864" s="172" t="s">
        <v>1194</v>
      </c>
      <c r="C2864" s="167" t="s">
        <v>112</v>
      </c>
      <c r="D2864" s="168">
        <v>62000.0</v>
      </c>
      <c r="E2864" s="169" t="str">
        <f>iferror(vlookup(C2864,'Master data'!$A$2:$C$29,3,0),"-/-")</f>
        <v>Biến phí</v>
      </c>
      <c r="F2864" s="169" t="str">
        <f>iferror(vlookup(C2864,'Master data'!$A$2:$C$29,2,0),"-/-")</f>
        <v>Chi phí hành chính</v>
      </c>
    </row>
    <row r="2865" ht="21.0" customHeight="1">
      <c r="A2865" s="165" t="s">
        <v>1812</v>
      </c>
      <c r="B2865" s="172" t="s">
        <v>1194</v>
      </c>
      <c r="C2865" s="167" t="s">
        <v>112</v>
      </c>
      <c r="D2865" s="168">
        <v>539000.0</v>
      </c>
      <c r="E2865" s="169" t="str">
        <f>iferror(vlookup(C2865,'Master data'!$A$2:$C$29,3,0),"-/-")</f>
        <v>Biến phí</v>
      </c>
      <c r="F2865" s="169" t="str">
        <f>iferror(vlookup(C2865,'Master data'!$A$2:$C$29,2,0),"-/-")</f>
        <v>Chi phí hành chính</v>
      </c>
    </row>
    <row r="2866" ht="21.0" customHeight="1">
      <c r="A2866" s="165" t="s">
        <v>1812</v>
      </c>
      <c r="B2866" s="172" t="s">
        <v>1677</v>
      </c>
      <c r="C2866" s="167" t="s">
        <v>112</v>
      </c>
      <c r="D2866" s="168">
        <v>1000000.0</v>
      </c>
      <c r="E2866" s="169" t="str">
        <f>iferror(vlookup(C2866,'Master data'!$A$2:$C$29,3,0),"-/-")</f>
        <v>Biến phí</v>
      </c>
      <c r="F2866" s="169" t="str">
        <f>iferror(vlookup(C2866,'Master data'!$A$2:$C$29,2,0),"-/-")</f>
        <v>Chi phí hành chính</v>
      </c>
    </row>
    <row r="2867" ht="21.0" customHeight="1">
      <c r="A2867" s="165" t="s">
        <v>1812</v>
      </c>
      <c r="B2867" s="172" t="s">
        <v>290</v>
      </c>
      <c r="C2867" s="167" t="s">
        <v>112</v>
      </c>
      <c r="D2867" s="168">
        <v>105000.0</v>
      </c>
      <c r="E2867" s="169" t="str">
        <f>iferror(vlookup(C2867,'Master data'!$A$2:$C$29,3,0),"-/-")</f>
        <v>Biến phí</v>
      </c>
      <c r="F2867" s="169" t="str">
        <f>iferror(vlookup(C2867,'Master data'!$A$2:$C$29,2,0),"-/-")</f>
        <v>Chi phí hành chính</v>
      </c>
    </row>
    <row r="2868" ht="21.0" customHeight="1">
      <c r="A2868" s="165" t="s">
        <v>1812</v>
      </c>
      <c r="B2868" s="172" t="s">
        <v>1194</v>
      </c>
      <c r="C2868" s="167" t="s">
        <v>112</v>
      </c>
      <c r="D2868" s="168">
        <v>50000.0</v>
      </c>
      <c r="E2868" s="169" t="str">
        <f>iferror(vlookup(C2868,'Master data'!$A$2:$C$29,3,0),"-/-")</f>
        <v>Biến phí</v>
      </c>
      <c r="F2868" s="169" t="str">
        <f>iferror(vlookup(C2868,'Master data'!$A$2:$C$29,2,0),"-/-")</f>
        <v>Chi phí hành chính</v>
      </c>
    </row>
    <row r="2869" ht="21.0" customHeight="1">
      <c r="A2869" s="165" t="s">
        <v>1812</v>
      </c>
      <c r="B2869" s="172" t="s">
        <v>1993</v>
      </c>
      <c r="C2869" s="167" t="s">
        <v>112</v>
      </c>
      <c r="D2869" s="168">
        <v>1000000.0</v>
      </c>
      <c r="E2869" s="169" t="str">
        <f>iferror(vlookup(C2869,'Master data'!$A$2:$C$29,3,0),"-/-")</f>
        <v>Biến phí</v>
      </c>
      <c r="F2869" s="169" t="str">
        <f>iferror(vlookup(C2869,'Master data'!$A$2:$C$29,2,0),"-/-")</f>
        <v>Chi phí hành chính</v>
      </c>
    </row>
    <row r="2870" ht="21.0" customHeight="1">
      <c r="A2870" s="165" t="s">
        <v>1812</v>
      </c>
      <c r="B2870" s="172" t="s">
        <v>420</v>
      </c>
      <c r="C2870" s="167" t="s">
        <v>112</v>
      </c>
      <c r="D2870" s="168">
        <v>3000000.0</v>
      </c>
      <c r="E2870" s="169" t="str">
        <f>iferror(vlookup(C2870,'Master data'!$A$2:$C$29,3,0),"-/-")</f>
        <v>Biến phí</v>
      </c>
      <c r="F2870" s="169" t="str">
        <f>iferror(vlookup(C2870,'Master data'!$A$2:$C$29,2,0),"-/-")</f>
        <v>Chi phí hành chính</v>
      </c>
    </row>
    <row r="2871" ht="21.0" customHeight="1">
      <c r="A2871" s="165" t="s">
        <v>1812</v>
      </c>
      <c r="B2871" s="172" t="s">
        <v>1194</v>
      </c>
      <c r="C2871" s="167" t="s">
        <v>112</v>
      </c>
      <c r="D2871" s="168">
        <v>20000.0</v>
      </c>
      <c r="E2871" s="169" t="str">
        <f>iferror(vlookup(C2871,'Master data'!$A$2:$C$29,3,0),"-/-")</f>
        <v>Biến phí</v>
      </c>
      <c r="F2871" s="169" t="str">
        <f>iferror(vlookup(C2871,'Master data'!$A$2:$C$29,2,0),"-/-")</f>
        <v>Chi phí hành chính</v>
      </c>
    </row>
    <row r="2872" ht="21.0" customHeight="1">
      <c r="A2872" s="165" t="s">
        <v>1812</v>
      </c>
      <c r="B2872" s="172" t="s">
        <v>1779</v>
      </c>
      <c r="C2872" s="167" t="s">
        <v>112</v>
      </c>
      <c r="D2872" s="168">
        <v>1000000.0</v>
      </c>
      <c r="E2872" s="169" t="str">
        <f>iferror(vlookup(C2872,'Master data'!$A$2:$C$29,3,0),"-/-")</f>
        <v>Biến phí</v>
      </c>
      <c r="F2872" s="169" t="str">
        <f>iferror(vlookup(C2872,'Master data'!$A$2:$C$29,2,0),"-/-")</f>
        <v>Chi phí hành chính</v>
      </c>
    </row>
    <row r="2873" ht="21.0" customHeight="1">
      <c r="A2873" s="165" t="s">
        <v>1812</v>
      </c>
      <c r="B2873" s="172" t="s">
        <v>1194</v>
      </c>
      <c r="C2873" s="167" t="s">
        <v>112</v>
      </c>
      <c r="D2873" s="168">
        <v>1066000.0</v>
      </c>
      <c r="E2873" s="169" t="str">
        <f>iferror(vlookup(C2873,'Master data'!$A$2:$C$29,3,0),"-/-")</f>
        <v>Biến phí</v>
      </c>
      <c r="F2873" s="169" t="str">
        <f>iferror(vlookup(C2873,'Master data'!$A$2:$C$29,2,0),"-/-")</f>
        <v>Chi phí hành chính</v>
      </c>
    </row>
    <row r="2874" ht="21.0" customHeight="1">
      <c r="A2874" s="165" t="s">
        <v>1812</v>
      </c>
      <c r="B2874" s="172" t="s">
        <v>1778</v>
      </c>
      <c r="C2874" s="167" t="s">
        <v>112</v>
      </c>
      <c r="D2874" s="168">
        <v>1000000.0</v>
      </c>
      <c r="E2874" s="169" t="str">
        <f>iferror(vlookup(C2874,'Master data'!$A$2:$C$29,3,0),"-/-")</f>
        <v>Biến phí</v>
      </c>
      <c r="F2874" s="169" t="str">
        <f>iferror(vlookup(C2874,'Master data'!$A$2:$C$29,2,0),"-/-")</f>
        <v>Chi phí hành chính</v>
      </c>
    </row>
    <row r="2875" ht="21.0" customHeight="1">
      <c r="A2875" s="165" t="s">
        <v>1812</v>
      </c>
      <c r="B2875" s="172" t="s">
        <v>290</v>
      </c>
      <c r="C2875" s="167" t="s">
        <v>112</v>
      </c>
      <c r="D2875" s="168">
        <v>75000.0</v>
      </c>
      <c r="E2875" s="169" t="str">
        <f>iferror(vlookup(C2875,'Master data'!$A$2:$C$29,3,0),"-/-")</f>
        <v>Biến phí</v>
      </c>
      <c r="F2875" s="169" t="str">
        <f>iferror(vlookup(C2875,'Master data'!$A$2:$C$29,2,0),"-/-")</f>
        <v>Chi phí hành chính</v>
      </c>
    </row>
    <row r="2876" ht="21.0" customHeight="1">
      <c r="A2876" s="165" t="s">
        <v>1812</v>
      </c>
      <c r="B2876" s="172" t="s">
        <v>1194</v>
      </c>
      <c r="C2876" s="167" t="s">
        <v>112</v>
      </c>
      <c r="D2876" s="168">
        <v>926000.0</v>
      </c>
      <c r="E2876" s="169" t="str">
        <f>iferror(vlookup(C2876,'Master data'!$A$2:$C$29,3,0),"-/-")</f>
        <v>Biến phí</v>
      </c>
      <c r="F2876" s="169" t="str">
        <f>iferror(vlookup(C2876,'Master data'!$A$2:$C$29,2,0),"-/-")</f>
        <v>Chi phí hành chính</v>
      </c>
    </row>
    <row r="2877" ht="21.0" customHeight="1">
      <c r="A2877" s="165" t="s">
        <v>1812</v>
      </c>
      <c r="B2877" s="172" t="s">
        <v>1194</v>
      </c>
      <c r="C2877" s="167" t="s">
        <v>112</v>
      </c>
      <c r="D2877" s="168">
        <v>202000.0</v>
      </c>
      <c r="E2877" s="169" t="str">
        <f>iferror(vlookup(C2877,'Master data'!$A$2:$C$29,3,0),"-/-")</f>
        <v>Biến phí</v>
      </c>
      <c r="F2877" s="169" t="str">
        <f>iferror(vlookup(C2877,'Master data'!$A$2:$C$29,2,0),"-/-")</f>
        <v>Chi phí hành chính</v>
      </c>
    </row>
    <row r="2878" ht="21.0" customHeight="1">
      <c r="A2878" s="165" t="s">
        <v>1812</v>
      </c>
      <c r="B2878" s="172" t="s">
        <v>1994</v>
      </c>
      <c r="C2878" s="167" t="s">
        <v>112</v>
      </c>
      <c r="D2878" s="168">
        <v>1000000.0</v>
      </c>
      <c r="E2878" s="169" t="str">
        <f>iferror(vlookup(C2878,'Master data'!$A$2:$C$29,3,0),"-/-")</f>
        <v>Biến phí</v>
      </c>
      <c r="F2878" s="169" t="str">
        <f>iferror(vlookup(C2878,'Master data'!$A$2:$C$29,2,0),"-/-")</f>
        <v>Chi phí hành chính</v>
      </c>
    </row>
    <row r="2879" ht="21.0" customHeight="1">
      <c r="A2879" s="165" t="s">
        <v>1812</v>
      </c>
      <c r="B2879" s="172" t="s">
        <v>1194</v>
      </c>
      <c r="C2879" s="167" t="s">
        <v>112</v>
      </c>
      <c r="D2879" s="168">
        <v>730000.0</v>
      </c>
      <c r="E2879" s="169" t="str">
        <f>iferror(vlookup(C2879,'Master data'!$A$2:$C$29,3,0),"-/-")</f>
        <v>Biến phí</v>
      </c>
      <c r="F2879" s="169" t="str">
        <f>iferror(vlookup(C2879,'Master data'!$A$2:$C$29,2,0),"-/-")</f>
        <v>Chi phí hành chính</v>
      </c>
    </row>
    <row r="2880" ht="21.0" customHeight="1">
      <c r="A2880" s="165" t="s">
        <v>1812</v>
      </c>
      <c r="B2880" s="172" t="s">
        <v>1194</v>
      </c>
      <c r="C2880" s="167" t="s">
        <v>112</v>
      </c>
      <c r="D2880" s="168">
        <v>471000.0</v>
      </c>
      <c r="E2880" s="169" t="str">
        <f>iferror(vlookup(C2880,'Master data'!$A$2:$C$29,3,0),"-/-")</f>
        <v>Biến phí</v>
      </c>
      <c r="F2880" s="169" t="str">
        <f>iferror(vlookup(C2880,'Master data'!$A$2:$C$29,2,0),"-/-")</f>
        <v>Chi phí hành chính</v>
      </c>
    </row>
    <row r="2881" ht="21.0" customHeight="1">
      <c r="A2881" s="165" t="s">
        <v>1812</v>
      </c>
      <c r="B2881" s="172" t="s">
        <v>344</v>
      </c>
      <c r="C2881" s="167" t="s">
        <v>112</v>
      </c>
      <c r="D2881" s="168">
        <v>90000.0</v>
      </c>
      <c r="E2881" s="169" t="str">
        <f>iferror(vlookup(C2881,'Master data'!$A$2:$C$29,3,0),"-/-")</f>
        <v>Biến phí</v>
      </c>
      <c r="F2881" s="169" t="str">
        <f>iferror(vlookup(C2881,'Master data'!$A$2:$C$29,2,0),"-/-")</f>
        <v>Chi phí hành chính</v>
      </c>
    </row>
    <row r="2882" ht="21.0" customHeight="1">
      <c r="A2882" s="165" t="s">
        <v>1812</v>
      </c>
      <c r="B2882" s="172" t="s">
        <v>1194</v>
      </c>
      <c r="C2882" s="167" t="s">
        <v>112</v>
      </c>
      <c r="D2882" s="168">
        <v>130000.0</v>
      </c>
      <c r="E2882" s="169" t="str">
        <f>iferror(vlookup(C2882,'Master data'!$A$2:$C$29,3,0),"-/-")</f>
        <v>Biến phí</v>
      </c>
      <c r="F2882" s="169" t="str">
        <f>iferror(vlookup(C2882,'Master data'!$A$2:$C$29,2,0),"-/-")</f>
        <v>Chi phí hành chính</v>
      </c>
    </row>
    <row r="2883" ht="21.0" customHeight="1">
      <c r="A2883" s="165" t="s">
        <v>1812</v>
      </c>
      <c r="B2883" s="172" t="s">
        <v>1778</v>
      </c>
      <c r="C2883" s="167" t="s">
        <v>112</v>
      </c>
      <c r="D2883" s="168">
        <v>1000000.0</v>
      </c>
      <c r="E2883" s="169" t="str">
        <f>iferror(vlookup(C2883,'Master data'!$A$2:$C$29,3,0),"-/-")</f>
        <v>Biến phí</v>
      </c>
      <c r="F2883" s="169" t="str">
        <f>iferror(vlookup(C2883,'Master data'!$A$2:$C$29,2,0),"-/-")</f>
        <v>Chi phí hành chính</v>
      </c>
    </row>
    <row r="2884" ht="21.0" customHeight="1">
      <c r="A2884" s="165" t="s">
        <v>1812</v>
      </c>
      <c r="B2884" s="172" t="s">
        <v>1336</v>
      </c>
      <c r="C2884" s="167" t="s">
        <v>112</v>
      </c>
      <c r="D2884" s="168">
        <v>20000.0</v>
      </c>
      <c r="E2884" s="169" t="str">
        <f>iferror(vlookup(C2884,'Master data'!$A$2:$C$29,3,0),"-/-")</f>
        <v>Biến phí</v>
      </c>
      <c r="F2884" s="169" t="str">
        <f>iferror(vlookup(C2884,'Master data'!$A$2:$C$29,2,0),"-/-")</f>
        <v>Chi phí hành chính</v>
      </c>
    </row>
    <row r="2885" ht="21.0" customHeight="1">
      <c r="A2885" s="165" t="s">
        <v>1812</v>
      </c>
      <c r="B2885" s="172" t="s">
        <v>1994</v>
      </c>
      <c r="C2885" s="167" t="s">
        <v>112</v>
      </c>
      <c r="D2885" s="168">
        <v>1000000.0</v>
      </c>
      <c r="E2885" s="169" t="str">
        <f>iferror(vlookup(C2885,'Master data'!$A$2:$C$29,3,0),"-/-")</f>
        <v>Biến phí</v>
      </c>
      <c r="F2885" s="169" t="str">
        <f>iferror(vlookup(C2885,'Master data'!$A$2:$C$29,2,0),"-/-")</f>
        <v>Chi phí hành chính</v>
      </c>
    </row>
    <row r="2886" ht="21.0" customHeight="1">
      <c r="A2886" s="165" t="s">
        <v>1812</v>
      </c>
      <c r="B2886" s="172" t="s">
        <v>1995</v>
      </c>
      <c r="C2886" s="167" t="s">
        <v>112</v>
      </c>
      <c r="D2886" s="168">
        <v>80000.0</v>
      </c>
      <c r="E2886" s="169" t="str">
        <f>iferror(vlookup(C2886,'Master data'!$A$2:$C$29,3,0),"-/-")</f>
        <v>Biến phí</v>
      </c>
      <c r="F2886" s="169" t="str">
        <f>iferror(vlookup(C2886,'Master data'!$A$2:$C$29,2,0),"-/-")</f>
        <v>Chi phí hành chính</v>
      </c>
    </row>
    <row r="2887" ht="21.0" customHeight="1">
      <c r="A2887" s="165" t="s">
        <v>1812</v>
      </c>
      <c r="B2887" s="172" t="s">
        <v>1996</v>
      </c>
      <c r="C2887" s="167" t="s">
        <v>112</v>
      </c>
      <c r="D2887" s="168">
        <v>20000.0</v>
      </c>
      <c r="E2887" s="169" t="str">
        <f>iferror(vlookup(C2887,'Master data'!$A$2:$C$29,3,0),"-/-")</f>
        <v>Biến phí</v>
      </c>
      <c r="F2887" s="169" t="str">
        <f>iferror(vlookup(C2887,'Master data'!$A$2:$C$29,2,0),"-/-")</f>
        <v>Chi phí hành chính</v>
      </c>
    </row>
    <row r="2888" ht="21.0" customHeight="1">
      <c r="A2888" s="165" t="s">
        <v>1812</v>
      </c>
      <c r="B2888" s="172" t="s">
        <v>1194</v>
      </c>
      <c r="C2888" s="167" t="s">
        <v>112</v>
      </c>
      <c r="D2888" s="168">
        <v>392000.0</v>
      </c>
      <c r="E2888" s="169" t="str">
        <f>iferror(vlookup(C2888,'Master data'!$A$2:$C$29,3,0),"-/-")</f>
        <v>Biến phí</v>
      </c>
      <c r="F2888" s="169" t="str">
        <f>iferror(vlookup(C2888,'Master data'!$A$2:$C$29,2,0),"-/-")</f>
        <v>Chi phí hành chính</v>
      </c>
    </row>
    <row r="2889" ht="21.0" customHeight="1">
      <c r="A2889" s="165" t="s">
        <v>1812</v>
      </c>
      <c r="B2889" s="172" t="s">
        <v>1194</v>
      </c>
      <c r="C2889" s="167" t="s">
        <v>112</v>
      </c>
      <c r="D2889" s="168">
        <v>723000.0</v>
      </c>
      <c r="E2889" s="169" t="str">
        <f>iferror(vlookup(C2889,'Master data'!$A$2:$C$29,3,0),"-/-")</f>
        <v>Biến phí</v>
      </c>
      <c r="F2889" s="169" t="str">
        <f>iferror(vlookup(C2889,'Master data'!$A$2:$C$29,2,0),"-/-")</f>
        <v>Chi phí hành chính</v>
      </c>
    </row>
    <row r="2890" ht="21.0" customHeight="1">
      <c r="A2890" s="165" t="s">
        <v>1812</v>
      </c>
      <c r="B2890" s="172" t="s">
        <v>344</v>
      </c>
      <c r="C2890" s="167" t="s">
        <v>112</v>
      </c>
      <c r="D2890" s="168">
        <v>75000.0</v>
      </c>
      <c r="E2890" s="169" t="str">
        <f>iferror(vlookup(C2890,'Master data'!$A$2:$C$29,3,0),"-/-")</f>
        <v>Biến phí</v>
      </c>
      <c r="F2890" s="169" t="str">
        <f>iferror(vlookup(C2890,'Master data'!$A$2:$C$29,2,0),"-/-")</f>
        <v>Chi phí hành chính</v>
      </c>
    </row>
    <row r="2891" ht="21.0" customHeight="1">
      <c r="A2891" s="165" t="s">
        <v>1812</v>
      </c>
      <c r="B2891" s="172" t="s">
        <v>1778</v>
      </c>
      <c r="C2891" s="167" t="s">
        <v>112</v>
      </c>
      <c r="D2891" s="168">
        <v>1000000.0</v>
      </c>
      <c r="E2891" s="169" t="str">
        <f>iferror(vlookup(C2891,'Master data'!$A$2:$C$29,3,0),"-/-")</f>
        <v>Biến phí</v>
      </c>
      <c r="F2891" s="169" t="str">
        <f>iferror(vlookup(C2891,'Master data'!$A$2:$C$29,2,0),"-/-")</f>
        <v>Chi phí hành chính</v>
      </c>
    </row>
    <row r="2892" ht="21.0" customHeight="1">
      <c r="A2892" s="165" t="s">
        <v>1812</v>
      </c>
      <c r="B2892" s="172" t="s">
        <v>1194</v>
      </c>
      <c r="C2892" s="167" t="s">
        <v>112</v>
      </c>
      <c r="D2892" s="168">
        <v>20000.0</v>
      </c>
      <c r="E2892" s="169" t="str">
        <f>iferror(vlookup(C2892,'Master data'!$A$2:$C$29,3,0),"-/-")</f>
        <v>Biến phí</v>
      </c>
      <c r="F2892" s="169" t="str">
        <f>iferror(vlookup(C2892,'Master data'!$A$2:$C$29,2,0),"-/-")</f>
        <v>Chi phí hành chính</v>
      </c>
    </row>
    <row r="2893" ht="21.0" customHeight="1">
      <c r="A2893" s="165" t="s">
        <v>1812</v>
      </c>
      <c r="B2893" s="172" t="s">
        <v>1995</v>
      </c>
      <c r="C2893" s="167" t="s">
        <v>112</v>
      </c>
      <c r="D2893" s="168">
        <v>38000.0</v>
      </c>
      <c r="E2893" s="169" t="str">
        <f>iferror(vlookup(C2893,'Master data'!$A$2:$C$29,3,0),"-/-")</f>
        <v>Biến phí</v>
      </c>
      <c r="F2893" s="169" t="str">
        <f>iferror(vlookup(C2893,'Master data'!$A$2:$C$29,2,0),"-/-")</f>
        <v>Chi phí hành chính</v>
      </c>
    </row>
    <row r="2894" ht="21.0" customHeight="1">
      <c r="A2894" s="165" t="s">
        <v>1812</v>
      </c>
      <c r="B2894" s="172" t="s">
        <v>1997</v>
      </c>
      <c r="C2894" s="167" t="s">
        <v>112</v>
      </c>
      <c r="D2894" s="168">
        <v>111000.0</v>
      </c>
      <c r="E2894" s="169" t="str">
        <f>iferror(vlookup(C2894,'Master data'!$A$2:$C$29,3,0),"-/-")</f>
        <v>Biến phí</v>
      </c>
      <c r="F2894" s="169" t="str">
        <f>iferror(vlookup(C2894,'Master data'!$A$2:$C$29,2,0),"-/-")</f>
        <v>Chi phí hành chính</v>
      </c>
    </row>
    <row r="2895" ht="21.0" customHeight="1">
      <c r="A2895" s="165" t="s">
        <v>1812</v>
      </c>
      <c r="B2895" s="172" t="s">
        <v>348</v>
      </c>
      <c r="C2895" s="167" t="s">
        <v>112</v>
      </c>
      <c r="D2895" s="168">
        <v>60000.0</v>
      </c>
      <c r="E2895" s="169" t="str">
        <f>iferror(vlookup(C2895,'Master data'!$A$2:$C$29,3,0),"-/-")</f>
        <v>Biến phí</v>
      </c>
      <c r="F2895" s="169" t="str">
        <f>iferror(vlookup(C2895,'Master data'!$A$2:$C$29,2,0),"-/-")</f>
        <v>Chi phí hành chính</v>
      </c>
    </row>
    <row r="2896" ht="21.0" customHeight="1">
      <c r="A2896" s="165" t="s">
        <v>1812</v>
      </c>
      <c r="B2896" s="172" t="s">
        <v>1683</v>
      </c>
      <c r="C2896" s="167" t="s">
        <v>112</v>
      </c>
      <c r="D2896" s="168">
        <v>35000.0</v>
      </c>
      <c r="E2896" s="169" t="str">
        <f>iferror(vlookup(C2896,'Master data'!$A$2:$C$29,3,0),"-/-")</f>
        <v>Biến phí</v>
      </c>
      <c r="F2896" s="169" t="str">
        <f>iferror(vlookup(C2896,'Master data'!$A$2:$C$29,2,0),"-/-")</f>
        <v>Chi phí hành chính</v>
      </c>
    </row>
    <row r="2897" ht="21.0" customHeight="1">
      <c r="A2897" s="165" t="s">
        <v>1812</v>
      </c>
      <c r="B2897" s="172" t="s">
        <v>1194</v>
      </c>
      <c r="C2897" s="167" t="s">
        <v>112</v>
      </c>
      <c r="D2897" s="168">
        <v>966000.0</v>
      </c>
      <c r="E2897" s="169" t="str">
        <f>iferror(vlookup(C2897,'Master data'!$A$2:$C$29,3,0),"-/-")</f>
        <v>Biến phí</v>
      </c>
      <c r="F2897" s="169" t="str">
        <f>iferror(vlookup(C2897,'Master data'!$A$2:$C$29,2,0),"-/-")</f>
        <v>Chi phí hành chính</v>
      </c>
    </row>
    <row r="2898" ht="21.0" customHeight="1">
      <c r="A2898" s="165" t="s">
        <v>1812</v>
      </c>
      <c r="B2898" s="172" t="s">
        <v>1336</v>
      </c>
      <c r="C2898" s="167" t="s">
        <v>112</v>
      </c>
      <c r="D2898" s="168">
        <v>40000.0</v>
      </c>
      <c r="E2898" s="169" t="str">
        <f>iferror(vlookup(C2898,'Master data'!$A$2:$C$29,3,0),"-/-")</f>
        <v>Biến phí</v>
      </c>
      <c r="F2898" s="169" t="str">
        <f>iferror(vlookup(C2898,'Master data'!$A$2:$C$29,2,0),"-/-")</f>
        <v>Chi phí hành chính</v>
      </c>
    </row>
    <row r="2899" ht="21.0" customHeight="1">
      <c r="A2899" s="165" t="s">
        <v>1812</v>
      </c>
      <c r="B2899" s="172" t="s">
        <v>290</v>
      </c>
      <c r="C2899" s="167" t="s">
        <v>112</v>
      </c>
      <c r="D2899" s="168">
        <v>200000.0</v>
      </c>
      <c r="E2899" s="169" t="str">
        <f>iferror(vlookup(C2899,'Master data'!$A$2:$C$29,3,0),"-/-")</f>
        <v>Biến phí</v>
      </c>
      <c r="F2899" s="169" t="str">
        <f>iferror(vlookup(C2899,'Master data'!$A$2:$C$29,2,0),"-/-")</f>
        <v>Chi phí hành chính</v>
      </c>
    </row>
    <row r="2900" ht="21.0" customHeight="1">
      <c r="A2900" s="165" t="s">
        <v>1812</v>
      </c>
      <c r="B2900" s="172" t="s">
        <v>348</v>
      </c>
      <c r="C2900" s="167" t="s">
        <v>112</v>
      </c>
      <c r="D2900" s="168">
        <v>69000.0</v>
      </c>
      <c r="E2900" s="169" t="str">
        <f>iferror(vlookup(C2900,'Master data'!$A$2:$C$29,3,0),"-/-")</f>
        <v>Biến phí</v>
      </c>
      <c r="F2900" s="169" t="str">
        <f>iferror(vlookup(C2900,'Master data'!$A$2:$C$29,2,0),"-/-")</f>
        <v>Chi phí hành chính</v>
      </c>
    </row>
    <row r="2901" ht="21.0" customHeight="1">
      <c r="A2901" s="165" t="s">
        <v>1812</v>
      </c>
      <c r="B2901" s="172" t="s">
        <v>1677</v>
      </c>
      <c r="C2901" s="167" t="s">
        <v>112</v>
      </c>
      <c r="D2901" s="168">
        <v>1000000.0</v>
      </c>
      <c r="E2901" s="169" t="str">
        <f>iferror(vlookup(C2901,'Master data'!$A$2:$C$29,3,0),"-/-")</f>
        <v>Biến phí</v>
      </c>
      <c r="F2901" s="169" t="str">
        <f>iferror(vlookup(C2901,'Master data'!$A$2:$C$29,2,0),"-/-")</f>
        <v>Chi phí hành chính</v>
      </c>
    </row>
    <row r="2902" ht="21.0" customHeight="1">
      <c r="A2902" s="165" t="s">
        <v>1812</v>
      </c>
      <c r="B2902" s="172" t="s">
        <v>1194</v>
      </c>
      <c r="C2902" s="167" t="s">
        <v>112</v>
      </c>
      <c r="D2902" s="168">
        <v>174000.0</v>
      </c>
      <c r="E2902" s="169" t="str">
        <f>iferror(vlookup(C2902,'Master data'!$A$2:$C$29,3,0),"-/-")</f>
        <v>Biến phí</v>
      </c>
      <c r="F2902" s="169" t="str">
        <f>iferror(vlookup(C2902,'Master data'!$A$2:$C$29,2,0),"-/-")</f>
        <v>Chi phí hành chính</v>
      </c>
    </row>
    <row r="2903" ht="21.0" customHeight="1">
      <c r="A2903" s="165" t="s">
        <v>1812</v>
      </c>
      <c r="B2903" s="172" t="s">
        <v>290</v>
      </c>
      <c r="C2903" s="167" t="s">
        <v>112</v>
      </c>
      <c r="D2903" s="168">
        <v>100000.0</v>
      </c>
      <c r="E2903" s="169" t="str">
        <f>iferror(vlookup(C2903,'Master data'!$A$2:$C$29,3,0),"-/-")</f>
        <v>Biến phí</v>
      </c>
      <c r="F2903" s="169" t="str">
        <f>iferror(vlookup(C2903,'Master data'!$A$2:$C$29,2,0),"-/-")</f>
        <v>Chi phí hành chính</v>
      </c>
    </row>
    <row r="2904" ht="21.0" customHeight="1">
      <c r="A2904" s="165" t="s">
        <v>1812</v>
      </c>
      <c r="B2904" s="172" t="s">
        <v>1998</v>
      </c>
      <c r="C2904" s="167" t="s">
        <v>112</v>
      </c>
      <c r="D2904" s="168">
        <v>1000000.0</v>
      </c>
      <c r="E2904" s="169" t="str">
        <f>iferror(vlookup(C2904,'Master data'!$A$2:$C$29,3,0),"-/-")</f>
        <v>Biến phí</v>
      </c>
      <c r="F2904" s="169" t="str">
        <f>iferror(vlookup(C2904,'Master data'!$A$2:$C$29,2,0),"-/-")</f>
        <v>Chi phí hành chính</v>
      </c>
    </row>
    <row r="2905" ht="21.0" customHeight="1">
      <c r="A2905" s="165" t="s">
        <v>1812</v>
      </c>
      <c r="B2905" s="172" t="s">
        <v>1194</v>
      </c>
      <c r="C2905" s="167" t="s">
        <v>112</v>
      </c>
      <c r="D2905" s="168">
        <v>70000.0</v>
      </c>
      <c r="E2905" s="169" t="str">
        <f>iferror(vlookup(C2905,'Master data'!$A$2:$C$29,3,0),"-/-")</f>
        <v>Biến phí</v>
      </c>
      <c r="F2905" s="169" t="str">
        <f>iferror(vlookup(C2905,'Master data'!$A$2:$C$29,2,0),"-/-")</f>
        <v>Chi phí hành chính</v>
      </c>
    </row>
    <row r="2906" ht="21.0" customHeight="1">
      <c r="A2906" s="165" t="s">
        <v>1812</v>
      </c>
      <c r="B2906" s="172" t="s">
        <v>1999</v>
      </c>
      <c r="C2906" s="167" t="s">
        <v>112</v>
      </c>
      <c r="D2906" s="168">
        <v>15000.0</v>
      </c>
      <c r="E2906" s="169" t="str">
        <f>iferror(vlookup(C2906,'Master data'!$A$2:$C$29,3,0),"-/-")</f>
        <v>Biến phí</v>
      </c>
      <c r="F2906" s="169" t="str">
        <f>iferror(vlookup(C2906,'Master data'!$A$2:$C$29,2,0),"-/-")</f>
        <v>Chi phí hành chính</v>
      </c>
    </row>
    <row r="2907" ht="21.0" customHeight="1">
      <c r="A2907" s="165" t="s">
        <v>1812</v>
      </c>
      <c r="B2907" s="172" t="s">
        <v>1778</v>
      </c>
      <c r="C2907" s="167" t="s">
        <v>112</v>
      </c>
      <c r="D2907" s="168">
        <v>1000000.0</v>
      </c>
      <c r="E2907" s="169" t="str">
        <f>iferror(vlookup(C2907,'Master data'!$A$2:$C$29,3,0),"-/-")</f>
        <v>Biến phí</v>
      </c>
      <c r="F2907" s="169" t="str">
        <f>iferror(vlookup(C2907,'Master data'!$A$2:$C$29,2,0),"-/-")</f>
        <v>Chi phí hành chính</v>
      </c>
    </row>
    <row r="2908" ht="21.0" customHeight="1">
      <c r="A2908" s="165" t="s">
        <v>1812</v>
      </c>
      <c r="B2908" s="172" t="s">
        <v>1994</v>
      </c>
      <c r="C2908" s="167" t="s">
        <v>112</v>
      </c>
      <c r="D2908" s="168">
        <v>850000.0</v>
      </c>
      <c r="E2908" s="169" t="str">
        <f>iferror(vlookup(C2908,'Master data'!$A$2:$C$29,3,0),"-/-")</f>
        <v>Biến phí</v>
      </c>
      <c r="F2908" s="169" t="str">
        <f>iferror(vlookup(C2908,'Master data'!$A$2:$C$29,2,0),"-/-")</f>
        <v>Chi phí hành chính</v>
      </c>
    </row>
    <row r="2909" ht="21.0" customHeight="1">
      <c r="A2909" s="165" t="s">
        <v>1812</v>
      </c>
      <c r="B2909" s="172" t="s">
        <v>1194</v>
      </c>
      <c r="C2909" s="167" t="s">
        <v>112</v>
      </c>
      <c r="D2909" s="168">
        <v>101000.0</v>
      </c>
      <c r="E2909" s="169" t="str">
        <f>iferror(vlookup(C2909,'Master data'!$A$2:$C$29,3,0),"-/-")</f>
        <v>Biến phí</v>
      </c>
      <c r="F2909" s="169" t="str">
        <f>iferror(vlookup(C2909,'Master data'!$A$2:$C$29,2,0),"-/-")</f>
        <v>Chi phí hành chính</v>
      </c>
    </row>
    <row r="2910" ht="21.0" customHeight="1">
      <c r="A2910" s="165" t="s">
        <v>1812</v>
      </c>
      <c r="B2910" s="172" t="s">
        <v>1194</v>
      </c>
      <c r="C2910" s="167" t="s">
        <v>112</v>
      </c>
      <c r="D2910" s="168">
        <v>60000.0</v>
      </c>
      <c r="E2910" s="169" t="str">
        <f>iferror(vlookup(C2910,'Master data'!$A$2:$C$29,3,0),"-/-")</f>
        <v>Biến phí</v>
      </c>
      <c r="F2910" s="169" t="str">
        <f>iferror(vlookup(C2910,'Master data'!$A$2:$C$29,2,0),"-/-")</f>
        <v>Chi phí hành chính</v>
      </c>
    </row>
    <row r="2911" ht="21.0" customHeight="1">
      <c r="A2911" s="165" t="s">
        <v>1812</v>
      </c>
      <c r="B2911" s="172" t="s">
        <v>1194</v>
      </c>
      <c r="C2911" s="167" t="s">
        <v>112</v>
      </c>
      <c r="D2911" s="168">
        <v>166000.0</v>
      </c>
      <c r="E2911" s="169" t="str">
        <f>iferror(vlookup(C2911,'Master data'!$A$2:$C$29,3,0),"-/-")</f>
        <v>Biến phí</v>
      </c>
      <c r="F2911" s="169" t="str">
        <f>iferror(vlookup(C2911,'Master data'!$A$2:$C$29,2,0),"-/-")</f>
        <v>Chi phí hành chính</v>
      </c>
    </row>
    <row r="2912" ht="21.0" customHeight="1">
      <c r="A2912" s="165" t="s">
        <v>1812</v>
      </c>
      <c r="B2912" s="172" t="s">
        <v>1778</v>
      </c>
      <c r="C2912" s="167" t="s">
        <v>112</v>
      </c>
      <c r="D2912" s="168">
        <v>1000000.0</v>
      </c>
      <c r="E2912" s="169" t="str">
        <f>iferror(vlookup(C2912,'Master data'!$A$2:$C$29,3,0),"-/-")</f>
        <v>Biến phí</v>
      </c>
      <c r="F2912" s="169" t="str">
        <f>iferror(vlookup(C2912,'Master data'!$A$2:$C$29,2,0),"-/-")</f>
        <v>Chi phí hành chính</v>
      </c>
    </row>
    <row r="2913" ht="21.0" customHeight="1">
      <c r="A2913" s="165" t="s">
        <v>1812</v>
      </c>
      <c r="B2913" s="172" t="s">
        <v>2000</v>
      </c>
      <c r="C2913" s="167" t="s">
        <v>112</v>
      </c>
      <c r="D2913" s="168">
        <v>30000.0</v>
      </c>
      <c r="E2913" s="169" t="str">
        <f>iferror(vlookup(C2913,'Master data'!$A$2:$C$29,3,0),"-/-")</f>
        <v>Biến phí</v>
      </c>
      <c r="F2913" s="169" t="str">
        <f>iferror(vlookup(C2913,'Master data'!$A$2:$C$29,2,0),"-/-")</f>
        <v>Chi phí hành chính</v>
      </c>
    </row>
    <row r="2914" ht="21.0" customHeight="1">
      <c r="A2914" s="165" t="s">
        <v>1812</v>
      </c>
      <c r="B2914" s="172" t="s">
        <v>2001</v>
      </c>
      <c r="C2914" s="167" t="s">
        <v>112</v>
      </c>
      <c r="D2914" s="168">
        <v>168000.0</v>
      </c>
      <c r="E2914" s="169" t="str">
        <f>iferror(vlookup(C2914,'Master data'!$A$2:$C$29,3,0),"-/-")</f>
        <v>Biến phí</v>
      </c>
      <c r="F2914" s="169" t="str">
        <f>iferror(vlookup(C2914,'Master data'!$A$2:$C$29,2,0),"-/-")</f>
        <v>Chi phí hành chính</v>
      </c>
    </row>
    <row r="2915" ht="21.0" customHeight="1">
      <c r="A2915" s="165" t="s">
        <v>1812</v>
      </c>
      <c r="B2915" s="172" t="s">
        <v>2001</v>
      </c>
      <c r="C2915" s="167" t="s">
        <v>112</v>
      </c>
      <c r="D2915" s="168">
        <v>30000.0</v>
      </c>
      <c r="E2915" s="169" t="str">
        <f>iferror(vlookup(C2915,'Master data'!$A$2:$C$29,3,0),"-/-")</f>
        <v>Biến phí</v>
      </c>
      <c r="F2915" s="169" t="str">
        <f>iferror(vlookup(C2915,'Master data'!$A$2:$C$29,2,0),"-/-")</f>
        <v>Chi phí hành chính</v>
      </c>
    </row>
    <row r="2916" ht="21.0" customHeight="1">
      <c r="A2916" s="165" t="s">
        <v>1812</v>
      </c>
      <c r="B2916" s="172" t="s">
        <v>876</v>
      </c>
      <c r="C2916" s="167" t="s">
        <v>95</v>
      </c>
      <c r="D2916" s="168">
        <v>6.0E8</v>
      </c>
      <c r="E2916" s="169" t="str">
        <f>iferror(vlookup(C2916,'Master data'!$A$2:$C$29,3,0),"-/-")</f>
        <v>Biến phí</v>
      </c>
      <c r="F2916" s="169" t="str">
        <f>iferror(vlookup(C2916,'Master data'!$A$2:$C$29,2,0),"-/-")</f>
        <v>Chi phí bán hàng</v>
      </c>
    </row>
    <row r="2917" ht="21.0" customHeight="1">
      <c r="A2917" s="165" t="s">
        <v>1812</v>
      </c>
      <c r="B2917" s="172" t="s">
        <v>961</v>
      </c>
      <c r="C2917" s="167" t="s">
        <v>112</v>
      </c>
      <c r="D2917" s="168">
        <v>2345000.0</v>
      </c>
      <c r="E2917" s="169" t="str">
        <f>iferror(vlookup(C2917,'Master data'!$A$2:$C$29,3,0),"-/-")</f>
        <v>Biến phí</v>
      </c>
      <c r="F2917" s="169" t="str">
        <f>iferror(vlookup(C2917,'Master data'!$A$2:$C$29,2,0),"-/-")</f>
        <v>Chi phí hành chính</v>
      </c>
    </row>
    <row r="2918" ht="21.0" customHeight="1">
      <c r="A2918" s="165" t="s">
        <v>1812</v>
      </c>
      <c r="B2918" s="172" t="s">
        <v>1684</v>
      </c>
      <c r="C2918" s="167" t="s">
        <v>112</v>
      </c>
      <c r="D2918" s="168">
        <v>3.6E7</v>
      </c>
      <c r="E2918" s="169" t="str">
        <f>iferror(vlookup(C2918,'Master data'!$A$2:$C$29,3,0),"-/-")</f>
        <v>Biến phí</v>
      </c>
      <c r="F2918" s="169" t="str">
        <f>iferror(vlookup(C2918,'Master data'!$A$2:$C$29,2,0),"-/-")</f>
        <v>Chi phí hành chính</v>
      </c>
    </row>
    <row r="2919" ht="21.0" customHeight="1">
      <c r="A2919" s="165" t="s">
        <v>1812</v>
      </c>
      <c r="B2919" s="172" t="s">
        <v>655</v>
      </c>
      <c r="C2919" s="167" t="s">
        <v>121</v>
      </c>
      <c r="D2919" s="168">
        <v>6000000.0</v>
      </c>
      <c r="E2919" s="169" t="str">
        <f>iferror(vlookup(C2919,'Master data'!$A$2:$C$29,3,0),"-/-")</f>
        <v>Định phí</v>
      </c>
      <c r="F2919" s="169" t="str">
        <f>iferror(vlookup(C2919,'Master data'!$A$2:$C$29,2,0),"-/-")</f>
        <v>Chi phí QLDN</v>
      </c>
    </row>
    <row r="2920" ht="21.0" customHeight="1">
      <c r="A2920" s="165" t="s">
        <v>1812</v>
      </c>
      <c r="B2920" s="172" t="s">
        <v>927</v>
      </c>
      <c r="C2920" s="167" t="s">
        <v>120</v>
      </c>
      <c r="D2920" s="168">
        <v>5.75E7</v>
      </c>
      <c r="E2920" s="169" t="str">
        <f>iferror(vlookup(C2920,'Master data'!$A$2:$C$29,3,0),"-/-")</f>
        <v>Định phí</v>
      </c>
      <c r="F2920" s="169" t="str">
        <f>iferror(vlookup(C2920,'Master data'!$A$2:$C$29,2,0),"-/-")</f>
        <v>Chi phí QLDN</v>
      </c>
    </row>
    <row r="2921" ht="21.0" customHeight="1">
      <c r="A2921" s="165" t="s">
        <v>1812</v>
      </c>
      <c r="B2921" s="172" t="s">
        <v>1894</v>
      </c>
      <c r="C2921" s="167" t="s">
        <v>123</v>
      </c>
      <c r="D2921" s="168">
        <v>2.2E7</v>
      </c>
      <c r="E2921" s="169" t="str">
        <f>iferror(vlookup(C2921,'Master data'!$A$2:$C$29,3,0),"-/-")</f>
        <v>Định phí</v>
      </c>
      <c r="F2921" s="169" t="str">
        <f>iferror(vlookup(C2921,'Master data'!$A$2:$C$29,2,0),"-/-")</f>
        <v>Chi phí QLDN</v>
      </c>
    </row>
    <row r="2922" ht="21.0" customHeight="1">
      <c r="A2922" s="165" t="s">
        <v>1812</v>
      </c>
      <c r="B2922" s="172" t="s">
        <v>2002</v>
      </c>
      <c r="C2922" s="167" t="s">
        <v>120</v>
      </c>
      <c r="D2922" s="168">
        <v>1.9E7</v>
      </c>
      <c r="E2922" s="169" t="str">
        <f>iferror(vlookup(C2922,'Master data'!$A$2:$C$29,3,0),"-/-")</f>
        <v>Định phí</v>
      </c>
      <c r="F2922" s="169" t="str">
        <f>iferror(vlookup(C2922,'Master data'!$A$2:$C$29,2,0),"-/-")</f>
        <v>Chi phí QLDN</v>
      </c>
    </row>
    <row r="2923" ht="21.0" customHeight="1">
      <c r="A2923" s="165" t="s">
        <v>1812</v>
      </c>
      <c r="B2923" s="172" t="s">
        <v>1124</v>
      </c>
      <c r="C2923" s="167" t="s">
        <v>116</v>
      </c>
      <c r="D2923" s="168">
        <v>8041000.0</v>
      </c>
      <c r="E2923" s="169" t="str">
        <f>iferror(vlookup(C2923,'Master data'!$A$2:$C$29,3,0),"-/-")</f>
        <v>Định phí</v>
      </c>
      <c r="F2923" s="169" t="str">
        <f>iferror(vlookup(C2923,'Master data'!$A$2:$C$29,2,0),"-/-")</f>
        <v>Chi phí hành chính</v>
      </c>
    </row>
    <row r="2924" ht="21.0" customHeight="1">
      <c r="A2924" s="165" t="s">
        <v>1812</v>
      </c>
      <c r="B2924" s="172" t="s">
        <v>2003</v>
      </c>
      <c r="C2924" s="167" t="s">
        <v>112</v>
      </c>
      <c r="D2924" s="168">
        <v>2000000.0</v>
      </c>
      <c r="E2924" s="169" t="str">
        <f>iferror(vlookup(C2924,'Master data'!$A$2:$C$29,3,0),"-/-")</f>
        <v>Biến phí</v>
      </c>
      <c r="F2924" s="169" t="str">
        <f>iferror(vlookup(C2924,'Master data'!$A$2:$C$29,2,0),"-/-")</f>
        <v>Chi phí hành chính</v>
      </c>
    </row>
    <row r="2925" ht="21.0" customHeight="1">
      <c r="A2925" s="165" t="s">
        <v>1812</v>
      </c>
      <c r="B2925" s="172" t="s">
        <v>1049</v>
      </c>
      <c r="C2925" s="167" t="s">
        <v>116</v>
      </c>
      <c r="D2925" s="168">
        <v>2677000.0</v>
      </c>
      <c r="E2925" s="169" t="str">
        <f>iferror(vlookup(C2925,'Master data'!$A$2:$C$29,3,0),"-/-")</f>
        <v>Định phí</v>
      </c>
      <c r="F2925" s="169" t="str">
        <f>iferror(vlookup(C2925,'Master data'!$A$2:$C$29,2,0),"-/-")</f>
        <v>Chi phí hành chính</v>
      </c>
    </row>
    <row r="2926" ht="21.0" customHeight="1">
      <c r="A2926" s="165" t="s">
        <v>1812</v>
      </c>
      <c r="B2926" s="172" t="s">
        <v>1787</v>
      </c>
      <c r="C2926" s="167" t="s">
        <v>116</v>
      </c>
      <c r="D2926" s="168">
        <v>9927000.0</v>
      </c>
      <c r="E2926" s="169" t="str">
        <f>iferror(vlookup(C2926,'Master data'!$A$2:$C$29,3,0),"-/-")</f>
        <v>Định phí</v>
      </c>
      <c r="F2926" s="169" t="str">
        <f>iferror(vlookup(C2926,'Master data'!$A$2:$C$29,2,0),"-/-")</f>
        <v>Chi phí hành chính</v>
      </c>
    </row>
    <row r="2927" ht="21.0" customHeight="1">
      <c r="A2927" s="165" t="s">
        <v>1812</v>
      </c>
      <c r="B2927" s="172" t="s">
        <v>364</v>
      </c>
      <c r="C2927" s="167" t="s">
        <v>121</v>
      </c>
      <c r="D2927" s="168">
        <v>2.531328E7</v>
      </c>
      <c r="E2927" s="169" t="str">
        <f>iferror(vlookup(C2927,'Master data'!$A$2:$C$29,3,0),"-/-")</f>
        <v>Định phí</v>
      </c>
      <c r="F2927" s="169" t="str">
        <f>iferror(vlookup(C2927,'Master data'!$A$2:$C$29,2,0),"-/-")</f>
        <v>Chi phí QLDN</v>
      </c>
    </row>
    <row r="2928" ht="21.0" customHeight="1">
      <c r="A2928" s="165" t="s">
        <v>1812</v>
      </c>
      <c r="B2928" s="172" t="s">
        <v>1202</v>
      </c>
      <c r="C2928" s="167" t="s">
        <v>111</v>
      </c>
      <c r="D2928" s="168">
        <v>3.0E7</v>
      </c>
      <c r="E2928" s="169" t="str">
        <f>iferror(vlookup(C2928,'Master data'!$A$2:$C$29,3,0),"-/-")</f>
        <v>Định phí</v>
      </c>
      <c r="F2928" s="169" t="str">
        <f>iferror(vlookup(C2928,'Master data'!$A$2:$C$29,2,0),"-/-")</f>
        <v>Chi phí khác</v>
      </c>
    </row>
    <row r="2929" ht="21.0" customHeight="1">
      <c r="A2929" s="165" t="s">
        <v>1812</v>
      </c>
      <c r="B2929" s="172" t="s">
        <v>1279</v>
      </c>
      <c r="C2929" s="167" t="s">
        <v>99</v>
      </c>
      <c r="D2929" s="168">
        <v>5514000.0</v>
      </c>
      <c r="E2929" s="169" t="str">
        <f>iferror(vlookup(C2929,'Master data'!$A$2:$C$29,3,0),"-/-")</f>
        <v>Biến phí</v>
      </c>
      <c r="F2929" s="169" t="str">
        <f>iferror(vlookup(C2929,'Master data'!$A$2:$C$29,2,0),"-/-")</f>
        <v>Chi phí giá vốn</v>
      </c>
    </row>
    <row r="2930" ht="21.0" customHeight="1">
      <c r="A2930" s="165" t="s">
        <v>1812</v>
      </c>
      <c r="B2930" s="172" t="s">
        <v>2004</v>
      </c>
      <c r="C2930" s="167" t="s">
        <v>99</v>
      </c>
      <c r="D2930" s="168">
        <v>1.0111E7</v>
      </c>
      <c r="E2930" s="169" t="str">
        <f>iferror(vlookup(C2930,'Master data'!$A$2:$C$29,3,0),"-/-")</f>
        <v>Biến phí</v>
      </c>
      <c r="F2930" s="169" t="str">
        <f>iferror(vlookup(C2930,'Master data'!$A$2:$C$29,2,0),"-/-")</f>
        <v>Chi phí giá vốn</v>
      </c>
    </row>
    <row r="2931" ht="21.0" customHeight="1">
      <c r="A2931" s="165" t="s">
        <v>1812</v>
      </c>
      <c r="B2931" s="172" t="s">
        <v>1789</v>
      </c>
      <c r="C2931" s="167" t="s">
        <v>99</v>
      </c>
      <c r="D2931" s="168">
        <v>2100000.0</v>
      </c>
      <c r="E2931" s="169" t="str">
        <f>iferror(vlookup(C2931,'Master data'!$A$2:$C$29,3,0),"-/-")</f>
        <v>Biến phí</v>
      </c>
      <c r="F2931" s="169" t="str">
        <f>iferror(vlookup(C2931,'Master data'!$A$2:$C$29,2,0),"-/-")</f>
        <v>Chi phí giá vốn</v>
      </c>
    </row>
    <row r="2932" ht="21.0" customHeight="1">
      <c r="A2932" s="165" t="s">
        <v>1812</v>
      </c>
      <c r="B2932" s="172" t="s">
        <v>2005</v>
      </c>
      <c r="C2932" s="167" t="s">
        <v>99</v>
      </c>
      <c r="D2932" s="168">
        <v>1899000.0</v>
      </c>
      <c r="E2932" s="169" t="str">
        <f>iferror(vlookup(C2932,'Master data'!$A$2:$C$29,3,0),"-/-")</f>
        <v>Biến phí</v>
      </c>
      <c r="F2932" s="169" t="str">
        <f>iferror(vlookup(C2932,'Master data'!$A$2:$C$29,2,0),"-/-")</f>
        <v>Chi phí giá vốn</v>
      </c>
    </row>
    <row r="2933" ht="21.0" customHeight="1">
      <c r="A2933" s="165" t="s">
        <v>1812</v>
      </c>
      <c r="B2933" s="172" t="s">
        <v>1274</v>
      </c>
      <c r="C2933" s="167" t="s">
        <v>99</v>
      </c>
      <c r="D2933" s="168">
        <v>1748000.0</v>
      </c>
      <c r="E2933" s="169" t="str">
        <f>iferror(vlookup(C2933,'Master data'!$A$2:$C$29,3,0),"-/-")</f>
        <v>Biến phí</v>
      </c>
      <c r="F2933" s="169" t="str">
        <f>iferror(vlookup(C2933,'Master data'!$A$2:$C$29,2,0),"-/-")</f>
        <v>Chi phí giá vốn</v>
      </c>
    </row>
    <row r="2934" ht="21.0" customHeight="1">
      <c r="A2934" s="165" t="s">
        <v>1812</v>
      </c>
      <c r="B2934" s="172" t="s">
        <v>2006</v>
      </c>
      <c r="C2934" s="167" t="s">
        <v>99</v>
      </c>
      <c r="D2934" s="168">
        <v>5.5117126E7</v>
      </c>
      <c r="E2934" s="169" t="str">
        <f>iferror(vlookup(C2934,'Master data'!$A$2:$C$29,3,0),"-/-")</f>
        <v>Biến phí</v>
      </c>
      <c r="F2934" s="169" t="str">
        <f>iferror(vlookup(C2934,'Master data'!$A$2:$C$29,2,0),"-/-")</f>
        <v>Chi phí giá vốn</v>
      </c>
    </row>
    <row r="2935" ht="21.0" customHeight="1">
      <c r="A2935" s="165" t="s">
        <v>1812</v>
      </c>
      <c r="B2935" s="172" t="s">
        <v>913</v>
      </c>
      <c r="C2935" s="167" t="s">
        <v>99</v>
      </c>
      <c r="D2935" s="168">
        <v>714000.0</v>
      </c>
      <c r="E2935" s="169" t="str">
        <f>iferror(vlookup(C2935,'Master data'!$A$2:$C$29,3,0),"-/-")</f>
        <v>Biến phí</v>
      </c>
      <c r="F2935" s="169" t="str">
        <f>iferror(vlookup(C2935,'Master data'!$A$2:$C$29,2,0),"-/-")</f>
        <v>Chi phí giá vốn</v>
      </c>
    </row>
    <row r="2936" ht="21.0" customHeight="1">
      <c r="A2936" s="165" t="s">
        <v>1812</v>
      </c>
      <c r="B2936" s="172" t="s">
        <v>2007</v>
      </c>
      <c r="C2936" s="167" t="s">
        <v>99</v>
      </c>
      <c r="D2936" s="168">
        <v>9.52925E7</v>
      </c>
      <c r="E2936" s="169" t="str">
        <f>iferror(vlookup(C2936,'Master data'!$A$2:$C$29,3,0),"-/-")</f>
        <v>Biến phí</v>
      </c>
      <c r="F2936" s="169" t="str">
        <f>iferror(vlookup(C2936,'Master data'!$A$2:$C$29,2,0),"-/-")</f>
        <v>Chi phí giá vốn</v>
      </c>
    </row>
    <row r="2937" ht="21.0" customHeight="1">
      <c r="A2937" s="165" t="s">
        <v>1812</v>
      </c>
      <c r="B2937" s="172" t="s">
        <v>2008</v>
      </c>
      <c r="C2937" s="167" t="s">
        <v>99</v>
      </c>
      <c r="D2937" s="168">
        <v>100000.0</v>
      </c>
      <c r="E2937" s="169" t="str">
        <f>iferror(vlookup(C2937,'Master data'!$A$2:$C$29,3,0),"-/-")</f>
        <v>Biến phí</v>
      </c>
      <c r="F2937" s="169" t="str">
        <f>iferror(vlookup(C2937,'Master data'!$A$2:$C$29,2,0),"-/-")</f>
        <v>Chi phí giá vốn</v>
      </c>
    </row>
    <row r="2938" ht="21.0" customHeight="1">
      <c r="A2938" s="165" t="s">
        <v>1812</v>
      </c>
      <c r="B2938" s="172" t="s">
        <v>2009</v>
      </c>
      <c r="C2938" s="167" t="s">
        <v>99</v>
      </c>
      <c r="D2938" s="168">
        <v>6.3942E7</v>
      </c>
      <c r="E2938" s="169" t="str">
        <f>iferror(vlookup(C2938,'Master data'!$A$2:$C$29,3,0),"-/-")</f>
        <v>Biến phí</v>
      </c>
      <c r="F2938" s="169" t="str">
        <f>iferror(vlookup(C2938,'Master data'!$A$2:$C$29,2,0),"-/-")</f>
        <v>Chi phí giá vốn</v>
      </c>
    </row>
    <row r="2939" ht="21.0" customHeight="1">
      <c r="A2939" s="165" t="s">
        <v>1812</v>
      </c>
      <c r="B2939" s="172" t="s">
        <v>2010</v>
      </c>
      <c r="C2939" s="167" t="s">
        <v>99</v>
      </c>
      <c r="D2939" s="168">
        <v>7106400.0</v>
      </c>
      <c r="E2939" s="169" t="str">
        <f>iferror(vlookup(C2939,'Master data'!$A$2:$C$29,3,0),"-/-")</f>
        <v>Biến phí</v>
      </c>
      <c r="F2939" s="169" t="str">
        <f>iferror(vlookup(C2939,'Master data'!$A$2:$C$29,2,0),"-/-")</f>
        <v>Chi phí giá vốn</v>
      </c>
    </row>
    <row r="2940" ht="21.0" customHeight="1">
      <c r="A2940" s="165" t="s">
        <v>1812</v>
      </c>
      <c r="B2940" s="172" t="s">
        <v>2011</v>
      </c>
      <c r="C2940" s="167" t="s">
        <v>99</v>
      </c>
      <c r="D2940" s="168">
        <v>1.1046E7</v>
      </c>
      <c r="E2940" s="169" t="str">
        <f>iferror(vlookup(C2940,'Master data'!$A$2:$C$29,3,0),"-/-")</f>
        <v>Biến phí</v>
      </c>
      <c r="F2940" s="169" t="str">
        <f>iferror(vlookup(C2940,'Master data'!$A$2:$C$29,2,0),"-/-")</f>
        <v>Chi phí giá vốn</v>
      </c>
    </row>
    <row r="2941" ht="21.0" customHeight="1">
      <c r="A2941" s="165" t="s">
        <v>1812</v>
      </c>
      <c r="B2941" s="172" t="s">
        <v>2012</v>
      </c>
      <c r="C2941" s="167" t="s">
        <v>70</v>
      </c>
      <c r="D2941" s="168">
        <v>5840000.0</v>
      </c>
      <c r="E2941" s="169" t="str">
        <f>iferror(vlookup(C2941,'Master data'!$A$2:$C$29,3,0),"-/-")</f>
        <v>Chi phí khác</v>
      </c>
      <c r="F2941" s="169" t="str">
        <f>iferror(vlookup(C2941,'Master data'!$A$2:$C$29,2,0),"-/-")</f>
        <v>Chi phí khác</v>
      </c>
    </row>
    <row r="2942" ht="21.0" customHeight="1">
      <c r="A2942" s="165" t="s">
        <v>1812</v>
      </c>
      <c r="B2942" s="172" t="s">
        <v>2013</v>
      </c>
      <c r="C2942" s="167" t="s">
        <v>70</v>
      </c>
      <c r="D2942" s="168">
        <v>3.71067E7</v>
      </c>
      <c r="E2942" s="169" t="str">
        <f>iferror(vlookup(C2942,'Master data'!$A$2:$C$29,3,0),"-/-")</f>
        <v>Chi phí khác</v>
      </c>
      <c r="F2942" s="169" t="str">
        <f>iferror(vlookup(C2942,'Master data'!$A$2:$C$29,2,0),"-/-")</f>
        <v>Chi phí khác</v>
      </c>
    </row>
    <row r="2943" ht="21.0" customHeight="1">
      <c r="A2943" s="165" t="s">
        <v>1812</v>
      </c>
      <c r="B2943" s="172" t="s">
        <v>373</v>
      </c>
      <c r="C2943" s="167" t="s">
        <v>102</v>
      </c>
      <c r="D2943" s="168">
        <v>9.1517E8</v>
      </c>
      <c r="E2943" s="169" t="str">
        <f>iferror(vlookup(C2943,'Master data'!$A$2:$C$29,3,0),"-/-")</f>
        <v>Biến phí</v>
      </c>
      <c r="F2943" s="169" t="str">
        <f>iferror(vlookup(C2943,'Master data'!$A$2:$C$29,2,0),"-/-")</f>
        <v>Chi phí giá vốn</v>
      </c>
    </row>
    <row r="2944" ht="21.0" customHeight="1">
      <c r="A2944" s="165" t="s">
        <v>1812</v>
      </c>
      <c r="B2944" s="172" t="s">
        <v>2014</v>
      </c>
      <c r="C2944" s="167" t="s">
        <v>111</v>
      </c>
      <c r="D2944" s="168">
        <v>9.0E7</v>
      </c>
      <c r="E2944" s="169" t="str">
        <f>iferror(vlookup(C2944,'Master data'!$A$2:$C$29,3,0),"-/-")</f>
        <v>Định phí</v>
      </c>
      <c r="F2944" s="169" t="str">
        <f>iferror(vlookup(C2944,'Master data'!$A$2:$C$29,2,0),"-/-")</f>
        <v>Chi phí khác</v>
      </c>
    </row>
    <row r="2945" ht="21.0" customHeight="1">
      <c r="A2945" s="165" t="s">
        <v>1815</v>
      </c>
      <c r="B2945" s="172" t="s">
        <v>2015</v>
      </c>
      <c r="C2945" s="167" t="s">
        <v>112</v>
      </c>
      <c r="D2945" s="168">
        <v>560000.0</v>
      </c>
      <c r="E2945" s="169" t="str">
        <f>iferror(vlookup(C2945,'Master data'!$A$2:$C$29,3,0),"-/-")</f>
        <v>Biến phí</v>
      </c>
      <c r="F2945" s="169" t="str">
        <f>iferror(vlookup(C2945,'Master data'!$A$2:$C$29,2,0),"-/-")</f>
        <v>Chi phí hành chính</v>
      </c>
    </row>
    <row r="2946" ht="21.0" customHeight="1">
      <c r="A2946" s="165" t="s">
        <v>1815</v>
      </c>
      <c r="B2946" s="172" t="s">
        <v>275</v>
      </c>
      <c r="C2946" s="167" t="s">
        <v>112</v>
      </c>
      <c r="D2946" s="168">
        <v>295000.0</v>
      </c>
      <c r="E2946" s="169" t="str">
        <f>iferror(vlookup(C2946,'Master data'!$A$2:$C$29,3,0),"-/-")</f>
        <v>Biến phí</v>
      </c>
      <c r="F2946" s="169" t="str">
        <f>iferror(vlookup(C2946,'Master data'!$A$2:$C$29,2,0),"-/-")</f>
        <v>Chi phí hành chính</v>
      </c>
    </row>
    <row r="2947" ht="21.0" customHeight="1">
      <c r="A2947" s="165" t="s">
        <v>1815</v>
      </c>
      <c r="B2947" s="172" t="s">
        <v>275</v>
      </c>
      <c r="C2947" s="167" t="s">
        <v>112</v>
      </c>
      <c r="D2947" s="168">
        <v>325000.0</v>
      </c>
      <c r="E2947" s="169" t="str">
        <f>iferror(vlookup(C2947,'Master data'!$A$2:$C$29,3,0),"-/-")</f>
        <v>Biến phí</v>
      </c>
      <c r="F2947" s="169" t="str">
        <f>iferror(vlookup(C2947,'Master data'!$A$2:$C$29,2,0),"-/-")</f>
        <v>Chi phí hành chính</v>
      </c>
    </row>
    <row r="2948" ht="21.0" customHeight="1">
      <c r="A2948" s="165" t="s">
        <v>1815</v>
      </c>
      <c r="B2948" s="172" t="s">
        <v>375</v>
      </c>
      <c r="C2948" s="167" t="s">
        <v>112</v>
      </c>
      <c r="D2948" s="168">
        <v>255000.0</v>
      </c>
      <c r="E2948" s="169" t="str">
        <f>iferror(vlookup(C2948,'Master data'!$A$2:$C$29,3,0),"-/-")</f>
        <v>Biến phí</v>
      </c>
      <c r="F2948" s="169" t="str">
        <f>iferror(vlookup(C2948,'Master data'!$A$2:$C$29,2,0),"-/-")</f>
        <v>Chi phí hành chính</v>
      </c>
    </row>
    <row r="2949" ht="21.0" customHeight="1">
      <c r="A2949" s="165" t="s">
        <v>1815</v>
      </c>
      <c r="B2949" s="172" t="s">
        <v>275</v>
      </c>
      <c r="C2949" s="167" t="s">
        <v>112</v>
      </c>
      <c r="D2949" s="168">
        <v>285000.0</v>
      </c>
      <c r="E2949" s="169" t="str">
        <f>iferror(vlookup(C2949,'Master data'!$A$2:$C$29,3,0),"-/-")</f>
        <v>Biến phí</v>
      </c>
      <c r="F2949" s="169" t="str">
        <f>iferror(vlookup(C2949,'Master data'!$A$2:$C$29,2,0),"-/-")</f>
        <v>Chi phí hành chính</v>
      </c>
    </row>
    <row r="2950" ht="21.0" customHeight="1">
      <c r="A2950" s="165" t="s">
        <v>1815</v>
      </c>
      <c r="B2950" s="172" t="s">
        <v>2016</v>
      </c>
      <c r="C2950" s="167" t="s">
        <v>112</v>
      </c>
      <c r="D2950" s="168">
        <v>337000.0</v>
      </c>
      <c r="E2950" s="169" t="str">
        <f>iferror(vlookup(C2950,'Master data'!$A$2:$C$29,3,0),"-/-")</f>
        <v>Biến phí</v>
      </c>
      <c r="F2950" s="169" t="str">
        <f>iferror(vlookup(C2950,'Master data'!$A$2:$C$29,2,0),"-/-")</f>
        <v>Chi phí hành chính</v>
      </c>
    </row>
    <row r="2951" ht="21.0" customHeight="1">
      <c r="A2951" s="165" t="s">
        <v>1815</v>
      </c>
      <c r="B2951" s="172" t="s">
        <v>2017</v>
      </c>
      <c r="C2951" s="167" t="s">
        <v>112</v>
      </c>
      <c r="D2951" s="168">
        <v>235000.0</v>
      </c>
      <c r="E2951" s="169" t="str">
        <f>iferror(vlookup(C2951,'Master data'!$A$2:$C$29,3,0),"-/-")</f>
        <v>Biến phí</v>
      </c>
      <c r="F2951" s="169" t="str">
        <f>iferror(vlookup(C2951,'Master data'!$A$2:$C$29,2,0),"-/-")</f>
        <v>Chi phí hành chính</v>
      </c>
    </row>
    <row r="2952" ht="21.0" customHeight="1">
      <c r="A2952" s="165" t="s">
        <v>1815</v>
      </c>
      <c r="B2952" s="172" t="s">
        <v>2018</v>
      </c>
      <c r="C2952" s="167" t="s">
        <v>112</v>
      </c>
      <c r="D2952" s="168">
        <v>300000.0</v>
      </c>
      <c r="E2952" s="169" t="str">
        <f>iferror(vlookup(C2952,'Master data'!$A$2:$C$29,3,0),"-/-")</f>
        <v>Biến phí</v>
      </c>
      <c r="F2952" s="169" t="str">
        <f>iferror(vlookup(C2952,'Master data'!$A$2:$C$29,2,0),"-/-")</f>
        <v>Chi phí hành chính</v>
      </c>
    </row>
    <row r="2953" ht="21.0" customHeight="1">
      <c r="A2953" s="165" t="s">
        <v>1815</v>
      </c>
      <c r="B2953" s="172" t="s">
        <v>1430</v>
      </c>
      <c r="C2953" s="167" t="s">
        <v>112</v>
      </c>
      <c r="D2953" s="168">
        <v>340000.0</v>
      </c>
      <c r="E2953" s="169" t="str">
        <f>iferror(vlookup(C2953,'Master data'!$A$2:$C$29,3,0),"-/-")</f>
        <v>Biến phí</v>
      </c>
      <c r="F2953" s="169" t="str">
        <f>iferror(vlookup(C2953,'Master data'!$A$2:$C$29,2,0),"-/-")</f>
        <v>Chi phí hành chính</v>
      </c>
    </row>
    <row r="2954" ht="21.0" customHeight="1">
      <c r="A2954" s="165" t="s">
        <v>1815</v>
      </c>
      <c r="B2954" s="172" t="s">
        <v>275</v>
      </c>
      <c r="C2954" s="167" t="s">
        <v>112</v>
      </c>
      <c r="D2954" s="168">
        <v>275000.0</v>
      </c>
      <c r="E2954" s="169" t="str">
        <f>iferror(vlookup(C2954,'Master data'!$A$2:$C$29,3,0),"-/-")</f>
        <v>Biến phí</v>
      </c>
      <c r="F2954" s="169" t="str">
        <f>iferror(vlookup(C2954,'Master data'!$A$2:$C$29,2,0),"-/-")</f>
        <v>Chi phí hành chính</v>
      </c>
    </row>
    <row r="2955" ht="21.0" customHeight="1">
      <c r="A2955" s="165" t="s">
        <v>1815</v>
      </c>
      <c r="B2955" s="172" t="s">
        <v>2019</v>
      </c>
      <c r="C2955" s="167" t="s">
        <v>112</v>
      </c>
      <c r="D2955" s="168">
        <v>620000.0</v>
      </c>
      <c r="E2955" s="169" t="str">
        <f>iferror(vlookup(C2955,'Master data'!$A$2:$C$29,3,0),"-/-")</f>
        <v>Biến phí</v>
      </c>
      <c r="F2955" s="169" t="str">
        <f>iferror(vlookup(C2955,'Master data'!$A$2:$C$29,2,0),"-/-")</f>
        <v>Chi phí hành chính</v>
      </c>
    </row>
    <row r="2956" ht="21.0" customHeight="1">
      <c r="A2956" s="165" t="s">
        <v>1815</v>
      </c>
      <c r="B2956" s="172" t="s">
        <v>444</v>
      </c>
      <c r="C2956" s="167" t="s">
        <v>112</v>
      </c>
      <c r="D2956" s="168">
        <v>1880000.0</v>
      </c>
      <c r="E2956" s="169" t="str">
        <f>iferror(vlookup(C2956,'Master data'!$A$2:$C$29,3,0),"-/-")</f>
        <v>Biến phí</v>
      </c>
      <c r="F2956" s="169" t="str">
        <f>iferror(vlookup(C2956,'Master data'!$A$2:$C$29,2,0),"-/-")</f>
        <v>Chi phí hành chính</v>
      </c>
    </row>
    <row r="2957" ht="21.0" customHeight="1">
      <c r="A2957" s="165" t="s">
        <v>1815</v>
      </c>
      <c r="B2957" s="172" t="s">
        <v>747</v>
      </c>
      <c r="C2957" s="167" t="s">
        <v>112</v>
      </c>
      <c r="D2957" s="168">
        <v>155000.0</v>
      </c>
      <c r="E2957" s="169" t="str">
        <f>iferror(vlookup(C2957,'Master data'!$A$2:$C$29,3,0),"-/-")</f>
        <v>Biến phí</v>
      </c>
      <c r="F2957" s="169" t="str">
        <f>iferror(vlookup(C2957,'Master data'!$A$2:$C$29,2,0),"-/-")</f>
        <v>Chi phí hành chính</v>
      </c>
    </row>
    <row r="2958" ht="21.0" customHeight="1">
      <c r="A2958" s="165" t="s">
        <v>1815</v>
      </c>
      <c r="B2958" s="172" t="s">
        <v>2020</v>
      </c>
      <c r="C2958" s="167" t="s">
        <v>112</v>
      </c>
      <c r="D2958" s="168">
        <v>290000.0</v>
      </c>
      <c r="E2958" s="169" t="str">
        <f>iferror(vlookup(C2958,'Master data'!$A$2:$C$29,3,0),"-/-")</f>
        <v>Biến phí</v>
      </c>
      <c r="F2958" s="169" t="str">
        <f>iferror(vlookup(C2958,'Master data'!$A$2:$C$29,2,0),"-/-")</f>
        <v>Chi phí hành chính</v>
      </c>
    </row>
    <row r="2959" ht="21.0" customHeight="1">
      <c r="A2959" s="165" t="s">
        <v>1815</v>
      </c>
      <c r="B2959" s="172" t="s">
        <v>2021</v>
      </c>
      <c r="C2959" s="167" t="s">
        <v>112</v>
      </c>
      <c r="D2959" s="168">
        <v>1880000.0</v>
      </c>
      <c r="E2959" s="169" t="str">
        <f>iferror(vlookup(C2959,'Master data'!$A$2:$C$29,3,0),"-/-")</f>
        <v>Biến phí</v>
      </c>
      <c r="F2959" s="169" t="str">
        <f>iferror(vlookup(C2959,'Master data'!$A$2:$C$29,2,0),"-/-")</f>
        <v>Chi phí hành chính</v>
      </c>
    </row>
    <row r="2960" ht="21.0" customHeight="1">
      <c r="A2960" s="165" t="s">
        <v>1815</v>
      </c>
      <c r="B2960" s="172" t="s">
        <v>1296</v>
      </c>
      <c r="C2960" s="167" t="s">
        <v>112</v>
      </c>
      <c r="D2960" s="168">
        <v>4083000.0</v>
      </c>
      <c r="E2960" s="169" t="str">
        <f>iferror(vlookup(C2960,'Master data'!$A$2:$C$29,3,0),"-/-")</f>
        <v>Biến phí</v>
      </c>
      <c r="F2960" s="169" t="str">
        <f>iferror(vlookup(C2960,'Master data'!$A$2:$C$29,2,0),"-/-")</f>
        <v>Chi phí hành chính</v>
      </c>
    </row>
    <row r="2961" ht="21.0" customHeight="1">
      <c r="A2961" s="165" t="s">
        <v>1815</v>
      </c>
      <c r="B2961" s="172" t="s">
        <v>1359</v>
      </c>
      <c r="C2961" s="167" t="s">
        <v>112</v>
      </c>
      <c r="D2961" s="168">
        <v>470000.0</v>
      </c>
      <c r="E2961" s="169" t="str">
        <f>iferror(vlookup(C2961,'Master data'!$A$2:$C$29,3,0),"-/-")</f>
        <v>Biến phí</v>
      </c>
      <c r="F2961" s="169" t="str">
        <f>iferror(vlookup(C2961,'Master data'!$A$2:$C$29,2,0),"-/-")</f>
        <v>Chi phí hành chính</v>
      </c>
    </row>
    <row r="2962" ht="21.0" customHeight="1">
      <c r="A2962" s="165" t="s">
        <v>1815</v>
      </c>
      <c r="B2962" s="172" t="s">
        <v>1434</v>
      </c>
      <c r="C2962" s="167" t="s">
        <v>112</v>
      </c>
      <c r="D2962" s="168">
        <v>856000.0</v>
      </c>
      <c r="E2962" s="169" t="str">
        <f>iferror(vlookup(C2962,'Master data'!$A$2:$C$29,3,0),"-/-")</f>
        <v>Biến phí</v>
      </c>
      <c r="F2962" s="169" t="str">
        <f>iferror(vlookup(C2962,'Master data'!$A$2:$C$29,2,0),"-/-")</f>
        <v>Chi phí hành chính</v>
      </c>
    </row>
    <row r="2963" ht="21.0" customHeight="1">
      <c r="A2963" s="165" t="s">
        <v>1815</v>
      </c>
      <c r="B2963" s="172" t="s">
        <v>444</v>
      </c>
      <c r="C2963" s="167" t="s">
        <v>112</v>
      </c>
      <c r="D2963" s="168">
        <v>340000.0</v>
      </c>
      <c r="E2963" s="169" t="str">
        <f>iferror(vlookup(C2963,'Master data'!$A$2:$C$29,3,0),"-/-")</f>
        <v>Biến phí</v>
      </c>
      <c r="F2963" s="169" t="str">
        <f>iferror(vlookup(C2963,'Master data'!$A$2:$C$29,2,0),"-/-")</f>
        <v>Chi phí hành chính</v>
      </c>
    </row>
    <row r="2964" ht="21.0" customHeight="1">
      <c r="A2964" s="165" t="s">
        <v>1815</v>
      </c>
      <c r="B2964" s="172" t="s">
        <v>1140</v>
      </c>
      <c r="C2964" s="167" t="s">
        <v>112</v>
      </c>
      <c r="D2964" s="168">
        <v>97000.0</v>
      </c>
      <c r="E2964" s="169" t="str">
        <f>iferror(vlookup(C2964,'Master data'!$A$2:$C$29,3,0),"-/-")</f>
        <v>Biến phí</v>
      </c>
      <c r="F2964" s="169" t="str">
        <f>iferror(vlookup(C2964,'Master data'!$A$2:$C$29,2,0),"-/-")</f>
        <v>Chi phí hành chính</v>
      </c>
    </row>
    <row r="2965" ht="21.0" customHeight="1">
      <c r="A2965" s="165" t="s">
        <v>1815</v>
      </c>
      <c r="B2965" s="172" t="s">
        <v>1140</v>
      </c>
      <c r="C2965" s="167" t="s">
        <v>112</v>
      </c>
      <c r="D2965" s="168">
        <v>1067000.0</v>
      </c>
      <c r="E2965" s="169" t="str">
        <f>iferror(vlookup(C2965,'Master data'!$A$2:$C$29,3,0),"-/-")</f>
        <v>Biến phí</v>
      </c>
      <c r="F2965" s="169" t="str">
        <f>iferror(vlookup(C2965,'Master data'!$A$2:$C$29,2,0),"-/-")</f>
        <v>Chi phí hành chính</v>
      </c>
    </row>
    <row r="2966" ht="21.0" customHeight="1">
      <c r="A2966" s="165" t="s">
        <v>1815</v>
      </c>
      <c r="B2966" s="172" t="s">
        <v>740</v>
      </c>
      <c r="C2966" s="167" t="s">
        <v>112</v>
      </c>
      <c r="D2966" s="168">
        <v>470000.0</v>
      </c>
      <c r="E2966" s="169" t="str">
        <f>iferror(vlookup(C2966,'Master data'!$A$2:$C$29,3,0),"-/-")</f>
        <v>Biến phí</v>
      </c>
      <c r="F2966" s="169" t="str">
        <f>iferror(vlookup(C2966,'Master data'!$A$2:$C$29,2,0),"-/-")</f>
        <v>Chi phí hành chính</v>
      </c>
    </row>
    <row r="2967" ht="21.0" customHeight="1">
      <c r="A2967" s="165" t="s">
        <v>1815</v>
      </c>
      <c r="B2967" s="172" t="s">
        <v>2022</v>
      </c>
      <c r="C2967" s="167" t="s">
        <v>112</v>
      </c>
      <c r="D2967" s="168">
        <v>3256000.0</v>
      </c>
      <c r="E2967" s="169" t="str">
        <f>iferror(vlookup(C2967,'Master data'!$A$2:$C$29,3,0),"-/-")</f>
        <v>Biến phí</v>
      </c>
      <c r="F2967" s="169" t="str">
        <f>iferror(vlookup(C2967,'Master data'!$A$2:$C$29,2,0),"-/-")</f>
        <v>Chi phí hành chính</v>
      </c>
    </row>
    <row r="2968" ht="21.0" customHeight="1">
      <c r="A2968" s="165" t="s">
        <v>1815</v>
      </c>
      <c r="B2968" s="172" t="s">
        <v>2023</v>
      </c>
      <c r="C2968" s="167" t="s">
        <v>112</v>
      </c>
      <c r="D2968" s="168">
        <v>250000.0</v>
      </c>
      <c r="E2968" s="169" t="str">
        <f>iferror(vlookup(C2968,'Master data'!$A$2:$C$29,3,0),"-/-")</f>
        <v>Biến phí</v>
      </c>
      <c r="F2968" s="169" t="str">
        <f>iferror(vlookup(C2968,'Master data'!$A$2:$C$29,2,0),"-/-")</f>
        <v>Chi phí hành chính</v>
      </c>
    </row>
    <row r="2969" ht="21.0" customHeight="1">
      <c r="A2969" s="165" t="s">
        <v>1815</v>
      </c>
      <c r="B2969" s="172" t="s">
        <v>1140</v>
      </c>
      <c r="C2969" s="167" t="s">
        <v>112</v>
      </c>
      <c r="D2969" s="168">
        <v>470000.0</v>
      </c>
      <c r="E2969" s="169" t="str">
        <f>iferror(vlookup(C2969,'Master data'!$A$2:$C$29,3,0),"-/-")</f>
        <v>Biến phí</v>
      </c>
      <c r="F2969" s="169" t="str">
        <f>iferror(vlookup(C2969,'Master data'!$A$2:$C$29,2,0),"-/-")</f>
        <v>Chi phí hành chính</v>
      </c>
    </row>
    <row r="2970" ht="21.0" customHeight="1">
      <c r="A2970" s="165" t="s">
        <v>1815</v>
      </c>
      <c r="B2970" s="172" t="s">
        <v>1706</v>
      </c>
      <c r="C2970" s="167" t="s">
        <v>112</v>
      </c>
      <c r="D2970" s="168">
        <v>470000.0</v>
      </c>
      <c r="E2970" s="169" t="str">
        <f>iferror(vlookup(C2970,'Master data'!$A$2:$C$29,3,0),"-/-")</f>
        <v>Biến phí</v>
      </c>
      <c r="F2970" s="169" t="str">
        <f>iferror(vlookup(C2970,'Master data'!$A$2:$C$29,2,0),"-/-")</f>
        <v>Chi phí hành chính</v>
      </c>
    </row>
    <row r="2971" ht="21.0" customHeight="1">
      <c r="A2971" s="165" t="s">
        <v>1815</v>
      </c>
      <c r="B2971" s="172" t="s">
        <v>1355</v>
      </c>
      <c r="C2971" s="167" t="s">
        <v>112</v>
      </c>
      <c r="D2971" s="168">
        <v>290000.0</v>
      </c>
      <c r="E2971" s="169" t="str">
        <f>iferror(vlookup(C2971,'Master data'!$A$2:$C$29,3,0),"-/-")</f>
        <v>Biến phí</v>
      </c>
      <c r="F2971" s="169" t="str">
        <f>iferror(vlookup(C2971,'Master data'!$A$2:$C$29,2,0),"-/-")</f>
        <v>Chi phí hành chính</v>
      </c>
    </row>
    <row r="2972" ht="21.0" customHeight="1">
      <c r="A2972" s="165" t="s">
        <v>1815</v>
      </c>
      <c r="B2972" s="172" t="s">
        <v>1434</v>
      </c>
      <c r="C2972" s="167" t="s">
        <v>112</v>
      </c>
      <c r="D2972" s="168">
        <v>940000.0</v>
      </c>
      <c r="E2972" s="169" t="str">
        <f>iferror(vlookup(C2972,'Master data'!$A$2:$C$29,3,0),"-/-")</f>
        <v>Biến phí</v>
      </c>
      <c r="F2972" s="169" t="str">
        <f>iferror(vlookup(C2972,'Master data'!$A$2:$C$29,2,0),"-/-")</f>
        <v>Chi phí hành chính</v>
      </c>
    </row>
    <row r="2973" ht="21.0" customHeight="1">
      <c r="A2973" s="165" t="s">
        <v>1815</v>
      </c>
      <c r="B2973" s="172" t="s">
        <v>2024</v>
      </c>
      <c r="C2973" s="167" t="s">
        <v>112</v>
      </c>
      <c r="D2973" s="168">
        <v>1600000.0</v>
      </c>
      <c r="E2973" s="169" t="str">
        <f>iferror(vlookup(C2973,'Master data'!$A$2:$C$29,3,0),"-/-")</f>
        <v>Biến phí</v>
      </c>
      <c r="F2973" s="169" t="str">
        <f>iferror(vlookup(C2973,'Master data'!$A$2:$C$29,2,0),"-/-")</f>
        <v>Chi phí hành chính</v>
      </c>
    </row>
    <row r="2974" ht="21.0" customHeight="1">
      <c r="A2974" s="165" t="s">
        <v>1815</v>
      </c>
      <c r="B2974" s="172" t="s">
        <v>550</v>
      </c>
      <c r="C2974" s="167" t="s">
        <v>112</v>
      </c>
      <c r="D2974" s="168">
        <v>190000.0</v>
      </c>
      <c r="E2974" s="169" t="str">
        <f>iferror(vlookup(C2974,'Master data'!$A$2:$C$29,3,0),"-/-")</f>
        <v>Biến phí</v>
      </c>
      <c r="F2974" s="169" t="str">
        <f>iferror(vlookup(C2974,'Master data'!$A$2:$C$29,2,0),"-/-")</f>
        <v>Chi phí hành chính</v>
      </c>
    </row>
    <row r="2975" ht="21.0" customHeight="1">
      <c r="A2975" s="165" t="s">
        <v>1815</v>
      </c>
      <c r="B2975" s="172" t="s">
        <v>2025</v>
      </c>
      <c r="C2975" s="167" t="s">
        <v>112</v>
      </c>
      <c r="D2975" s="168">
        <v>3390000.0</v>
      </c>
      <c r="E2975" s="169" t="str">
        <f>iferror(vlookup(C2975,'Master data'!$A$2:$C$29,3,0),"-/-")</f>
        <v>Biến phí</v>
      </c>
      <c r="F2975" s="169" t="str">
        <f>iferror(vlookup(C2975,'Master data'!$A$2:$C$29,2,0),"-/-")</f>
        <v>Chi phí hành chính</v>
      </c>
    </row>
    <row r="2976" ht="21.0" customHeight="1">
      <c r="A2976" s="165" t="s">
        <v>1815</v>
      </c>
      <c r="B2976" s="172" t="s">
        <v>2026</v>
      </c>
      <c r="C2976" s="167" t="s">
        <v>112</v>
      </c>
      <c r="D2976" s="168">
        <v>1600000.0</v>
      </c>
      <c r="E2976" s="169" t="str">
        <f>iferror(vlookup(C2976,'Master data'!$A$2:$C$29,3,0),"-/-")</f>
        <v>Biến phí</v>
      </c>
      <c r="F2976" s="169" t="str">
        <f>iferror(vlookup(C2976,'Master data'!$A$2:$C$29,2,0),"-/-")</f>
        <v>Chi phí hành chính</v>
      </c>
    </row>
    <row r="2977" ht="21.0" customHeight="1">
      <c r="A2977" s="165" t="s">
        <v>1815</v>
      </c>
      <c r="B2977" s="172" t="s">
        <v>2027</v>
      </c>
      <c r="C2977" s="167" t="s">
        <v>112</v>
      </c>
      <c r="D2977" s="168">
        <v>800000.0</v>
      </c>
      <c r="E2977" s="169" t="str">
        <f>iferror(vlookup(C2977,'Master data'!$A$2:$C$29,3,0),"-/-")</f>
        <v>Biến phí</v>
      </c>
      <c r="F2977" s="169" t="str">
        <f>iferror(vlookup(C2977,'Master data'!$A$2:$C$29,2,0),"-/-")</f>
        <v>Chi phí hành chính</v>
      </c>
    </row>
    <row r="2978" ht="21.0" customHeight="1">
      <c r="A2978" s="165" t="s">
        <v>1815</v>
      </c>
      <c r="B2978" s="172" t="s">
        <v>2028</v>
      </c>
      <c r="C2978" s="167" t="s">
        <v>112</v>
      </c>
      <c r="D2978" s="168">
        <v>400000.0</v>
      </c>
      <c r="E2978" s="169" t="str">
        <f>iferror(vlookup(C2978,'Master data'!$A$2:$C$29,3,0),"-/-")</f>
        <v>Biến phí</v>
      </c>
      <c r="F2978" s="169" t="str">
        <f>iferror(vlookup(C2978,'Master data'!$A$2:$C$29,2,0),"-/-")</f>
        <v>Chi phí hành chính</v>
      </c>
    </row>
    <row r="2979" ht="21.0" customHeight="1">
      <c r="A2979" s="165" t="s">
        <v>1815</v>
      </c>
      <c r="B2979" s="172" t="s">
        <v>2029</v>
      </c>
      <c r="C2979" s="167" t="s">
        <v>112</v>
      </c>
      <c r="D2979" s="168">
        <v>270000.0</v>
      </c>
      <c r="E2979" s="169" t="str">
        <f>iferror(vlookup(C2979,'Master data'!$A$2:$C$29,3,0),"-/-")</f>
        <v>Biến phí</v>
      </c>
      <c r="F2979" s="169" t="str">
        <f>iferror(vlookup(C2979,'Master data'!$A$2:$C$29,2,0),"-/-")</f>
        <v>Chi phí hành chính</v>
      </c>
    </row>
    <row r="2980" ht="21.0" customHeight="1">
      <c r="A2980" s="165" t="s">
        <v>1815</v>
      </c>
      <c r="B2980" s="172" t="s">
        <v>2030</v>
      </c>
      <c r="C2980" s="167" t="s">
        <v>112</v>
      </c>
      <c r="D2980" s="168">
        <v>280000.0</v>
      </c>
      <c r="E2980" s="169" t="str">
        <f>iferror(vlookup(C2980,'Master data'!$A$2:$C$29,3,0),"-/-")</f>
        <v>Biến phí</v>
      </c>
      <c r="F2980" s="169" t="str">
        <f>iferror(vlookup(C2980,'Master data'!$A$2:$C$29,2,0),"-/-")</f>
        <v>Chi phí hành chính</v>
      </c>
    </row>
    <row r="2981" ht="21.0" customHeight="1">
      <c r="A2981" s="165" t="s">
        <v>1815</v>
      </c>
      <c r="B2981" s="172" t="s">
        <v>2031</v>
      </c>
      <c r="C2981" s="167" t="s">
        <v>112</v>
      </c>
      <c r="D2981" s="168">
        <v>170000.0</v>
      </c>
      <c r="E2981" s="169" t="str">
        <f>iferror(vlookup(C2981,'Master data'!$A$2:$C$29,3,0),"-/-")</f>
        <v>Biến phí</v>
      </c>
      <c r="F2981" s="169" t="str">
        <f>iferror(vlookup(C2981,'Master data'!$A$2:$C$29,2,0),"-/-")</f>
        <v>Chi phí hành chính</v>
      </c>
    </row>
    <row r="2982" ht="21.0" customHeight="1">
      <c r="A2982" s="165" t="s">
        <v>1815</v>
      </c>
      <c r="B2982" s="172" t="s">
        <v>2032</v>
      </c>
      <c r="C2982" s="167" t="s">
        <v>95</v>
      </c>
      <c r="D2982" s="168">
        <v>1.2E7</v>
      </c>
      <c r="E2982" s="169" t="str">
        <f>iferror(vlookup(C2982,'Master data'!$A$2:$C$29,3,0),"-/-")</f>
        <v>Biến phí</v>
      </c>
      <c r="F2982" s="169" t="str">
        <f>iferror(vlookup(C2982,'Master data'!$A$2:$C$29,2,0),"-/-")</f>
        <v>Chi phí bán hàng</v>
      </c>
    </row>
    <row r="2983" ht="21.0" customHeight="1">
      <c r="A2983" s="165" t="s">
        <v>1815</v>
      </c>
      <c r="B2983" s="172" t="s">
        <v>2033</v>
      </c>
      <c r="C2983" s="167" t="s">
        <v>95</v>
      </c>
      <c r="D2983" s="168">
        <v>4.76E7</v>
      </c>
      <c r="E2983" s="169" t="str">
        <f>iferror(vlookup(C2983,'Master data'!$A$2:$C$29,3,0),"-/-")</f>
        <v>Biến phí</v>
      </c>
      <c r="F2983" s="169" t="str">
        <f>iferror(vlookup(C2983,'Master data'!$A$2:$C$29,2,0),"-/-")</f>
        <v>Chi phí bán hàng</v>
      </c>
    </row>
    <row r="2984" ht="21.0" customHeight="1">
      <c r="A2984" s="165" t="s">
        <v>1815</v>
      </c>
      <c r="B2984" s="172" t="s">
        <v>2034</v>
      </c>
      <c r="C2984" s="167" t="s">
        <v>95</v>
      </c>
      <c r="D2984" s="168">
        <v>3.3463E7</v>
      </c>
      <c r="E2984" s="169" t="str">
        <f>iferror(vlookup(C2984,'Master data'!$A$2:$C$29,3,0),"-/-")</f>
        <v>Biến phí</v>
      </c>
      <c r="F2984" s="169" t="str">
        <f>iferror(vlookup(C2984,'Master data'!$A$2:$C$29,2,0),"-/-")</f>
        <v>Chi phí bán hàng</v>
      </c>
    </row>
    <row r="2985" ht="21.0" customHeight="1">
      <c r="A2985" s="165" t="s">
        <v>1815</v>
      </c>
      <c r="B2985" s="172" t="s">
        <v>2035</v>
      </c>
      <c r="C2985" s="167" t="s">
        <v>95</v>
      </c>
      <c r="D2985" s="168">
        <v>1.3386E7</v>
      </c>
      <c r="E2985" s="169" t="str">
        <f>iferror(vlookup(C2985,'Master data'!$A$2:$C$29,3,0),"-/-")</f>
        <v>Biến phí</v>
      </c>
      <c r="F2985" s="169" t="str">
        <f>iferror(vlookup(C2985,'Master data'!$A$2:$C$29,2,0),"-/-")</f>
        <v>Chi phí bán hàng</v>
      </c>
    </row>
    <row r="2986" ht="21.0" customHeight="1">
      <c r="A2986" s="165" t="s">
        <v>1815</v>
      </c>
      <c r="B2986" s="172" t="s">
        <v>2036</v>
      </c>
      <c r="C2986" s="167" t="s">
        <v>95</v>
      </c>
      <c r="D2986" s="168">
        <v>1.5927E7</v>
      </c>
      <c r="E2986" s="169" t="str">
        <f>iferror(vlookup(C2986,'Master data'!$A$2:$C$29,3,0),"-/-")</f>
        <v>Biến phí</v>
      </c>
      <c r="F2986" s="169" t="str">
        <f>iferror(vlookup(C2986,'Master data'!$A$2:$C$29,2,0),"-/-")</f>
        <v>Chi phí bán hàng</v>
      </c>
    </row>
    <row r="2987" ht="21.0" customHeight="1">
      <c r="A2987" s="165" t="s">
        <v>1815</v>
      </c>
      <c r="B2987" s="172" t="s">
        <v>2037</v>
      </c>
      <c r="C2987" s="167" t="s">
        <v>95</v>
      </c>
      <c r="D2987" s="168">
        <v>2.5685E7</v>
      </c>
      <c r="E2987" s="169" t="str">
        <f>iferror(vlookup(C2987,'Master data'!$A$2:$C$29,3,0),"-/-")</f>
        <v>Biến phí</v>
      </c>
      <c r="F2987" s="169" t="str">
        <f>iferror(vlookup(C2987,'Master data'!$A$2:$C$29,2,0),"-/-")</f>
        <v>Chi phí bán hàng</v>
      </c>
    </row>
    <row r="2988" ht="21.0" customHeight="1">
      <c r="A2988" s="165" t="s">
        <v>1815</v>
      </c>
      <c r="B2988" s="172" t="s">
        <v>2038</v>
      </c>
      <c r="C2988" s="167" t="s">
        <v>95</v>
      </c>
      <c r="D2988" s="168">
        <v>1.3036E7</v>
      </c>
      <c r="E2988" s="169" t="str">
        <f>iferror(vlookup(C2988,'Master data'!$A$2:$C$29,3,0),"-/-")</f>
        <v>Biến phí</v>
      </c>
      <c r="F2988" s="169" t="str">
        <f>iferror(vlookup(C2988,'Master data'!$A$2:$C$29,2,0),"-/-")</f>
        <v>Chi phí bán hàng</v>
      </c>
    </row>
    <row r="2989" ht="21.0" customHeight="1">
      <c r="A2989" s="165" t="s">
        <v>1815</v>
      </c>
      <c r="B2989" s="172" t="s">
        <v>2039</v>
      </c>
      <c r="C2989" s="167" t="s">
        <v>95</v>
      </c>
      <c r="D2989" s="168">
        <v>1.45E7</v>
      </c>
      <c r="E2989" s="169" t="str">
        <f>iferror(vlookup(C2989,'Master data'!$A$2:$C$29,3,0),"-/-")</f>
        <v>Biến phí</v>
      </c>
      <c r="F2989" s="169" t="str">
        <f>iferror(vlookup(C2989,'Master data'!$A$2:$C$29,2,0),"-/-")</f>
        <v>Chi phí bán hàng</v>
      </c>
    </row>
    <row r="2990" ht="21.0" customHeight="1">
      <c r="A2990" s="165" t="s">
        <v>1815</v>
      </c>
      <c r="B2990" s="172" t="s">
        <v>2040</v>
      </c>
      <c r="C2990" s="167" t="s">
        <v>95</v>
      </c>
      <c r="D2990" s="168">
        <v>7350000.0</v>
      </c>
      <c r="E2990" s="169" t="str">
        <f>iferror(vlookup(C2990,'Master data'!$A$2:$C$29,3,0),"-/-")</f>
        <v>Biến phí</v>
      </c>
      <c r="F2990" s="169" t="str">
        <f>iferror(vlookup(C2990,'Master data'!$A$2:$C$29,2,0),"-/-")</f>
        <v>Chi phí bán hàng</v>
      </c>
    </row>
    <row r="2991" ht="21.0" customHeight="1">
      <c r="A2991" s="165" t="s">
        <v>1815</v>
      </c>
      <c r="B2991" s="172" t="s">
        <v>2041</v>
      </c>
      <c r="C2991" s="167" t="s">
        <v>95</v>
      </c>
      <c r="D2991" s="168">
        <v>5820000.0</v>
      </c>
      <c r="E2991" s="169" t="str">
        <f>iferror(vlookup(C2991,'Master data'!$A$2:$C$29,3,0),"-/-")</f>
        <v>Biến phí</v>
      </c>
      <c r="F2991" s="169" t="str">
        <f>iferror(vlookup(C2991,'Master data'!$A$2:$C$29,2,0),"-/-")</f>
        <v>Chi phí bán hàng</v>
      </c>
    </row>
    <row r="2992" ht="21.0" customHeight="1">
      <c r="A2992" s="165" t="s">
        <v>1815</v>
      </c>
      <c r="B2992" s="172" t="s">
        <v>2042</v>
      </c>
      <c r="C2992" s="167" t="s">
        <v>95</v>
      </c>
      <c r="D2992" s="168">
        <v>1.7213E7</v>
      </c>
      <c r="E2992" s="169" t="str">
        <f>iferror(vlookup(C2992,'Master data'!$A$2:$C$29,3,0),"-/-")</f>
        <v>Biến phí</v>
      </c>
      <c r="F2992" s="169" t="str">
        <f>iferror(vlookup(C2992,'Master data'!$A$2:$C$29,2,0),"-/-")</f>
        <v>Chi phí bán hàng</v>
      </c>
    </row>
    <row r="2993" ht="21.0" customHeight="1">
      <c r="A2993" s="165" t="s">
        <v>1815</v>
      </c>
      <c r="B2993" s="172" t="s">
        <v>2043</v>
      </c>
      <c r="C2993" s="167" t="s">
        <v>112</v>
      </c>
      <c r="D2993" s="168">
        <v>220000.0</v>
      </c>
      <c r="E2993" s="169" t="str">
        <f>iferror(vlookup(C2993,'Master data'!$A$2:$C$29,3,0),"-/-")</f>
        <v>Biến phí</v>
      </c>
      <c r="F2993" s="169" t="str">
        <f>iferror(vlookup(C2993,'Master data'!$A$2:$C$29,2,0),"-/-")</f>
        <v>Chi phí hành chính</v>
      </c>
    </row>
    <row r="2994" ht="21.0" customHeight="1">
      <c r="A2994" s="165" t="s">
        <v>1815</v>
      </c>
      <c r="B2994" s="172" t="s">
        <v>2044</v>
      </c>
      <c r="C2994" s="167" t="s">
        <v>112</v>
      </c>
      <c r="D2994" s="168">
        <v>930000.0</v>
      </c>
      <c r="E2994" s="169" t="str">
        <f>iferror(vlookup(C2994,'Master data'!$A$2:$C$29,3,0),"-/-")</f>
        <v>Biến phí</v>
      </c>
      <c r="F2994" s="169" t="str">
        <f>iferror(vlookup(C2994,'Master data'!$A$2:$C$29,2,0),"-/-")</f>
        <v>Chi phí hành chính</v>
      </c>
    </row>
    <row r="2995" ht="21.0" customHeight="1">
      <c r="A2995" s="165" t="s">
        <v>1815</v>
      </c>
      <c r="B2995" s="172" t="s">
        <v>2003</v>
      </c>
      <c r="C2995" s="167" t="s">
        <v>112</v>
      </c>
      <c r="D2995" s="168">
        <v>2000000.0</v>
      </c>
      <c r="E2995" s="169" t="str">
        <f>iferror(vlookup(C2995,'Master data'!$A$2:$C$29,3,0),"-/-")</f>
        <v>Biến phí</v>
      </c>
      <c r="F2995" s="169" t="str">
        <f>iferror(vlookup(C2995,'Master data'!$A$2:$C$29,2,0),"-/-")</f>
        <v>Chi phí hành chính</v>
      </c>
    </row>
    <row r="2996" ht="21.0" customHeight="1">
      <c r="A2996" s="165" t="s">
        <v>1815</v>
      </c>
      <c r="B2996" s="172" t="s">
        <v>2045</v>
      </c>
      <c r="C2996" s="167" t="s">
        <v>112</v>
      </c>
      <c r="D2996" s="168">
        <v>740000.0</v>
      </c>
      <c r="E2996" s="169" t="str">
        <f>iferror(vlookup(C2996,'Master data'!$A$2:$C$29,3,0),"-/-")</f>
        <v>Biến phí</v>
      </c>
      <c r="F2996" s="169" t="str">
        <f>iferror(vlookup(C2996,'Master data'!$A$2:$C$29,2,0),"-/-")</f>
        <v>Chi phí hành chính</v>
      </c>
    </row>
    <row r="2997" ht="21.0" customHeight="1">
      <c r="A2997" s="165" t="s">
        <v>1815</v>
      </c>
      <c r="B2997" s="172" t="s">
        <v>2046</v>
      </c>
      <c r="C2997" s="167" t="s">
        <v>112</v>
      </c>
      <c r="D2997" s="168">
        <v>90000.0</v>
      </c>
      <c r="E2997" s="169" t="str">
        <f>iferror(vlookup(C2997,'Master data'!$A$2:$C$29,3,0),"-/-")</f>
        <v>Biến phí</v>
      </c>
      <c r="F2997" s="169" t="str">
        <f>iferror(vlookup(C2997,'Master data'!$A$2:$C$29,2,0),"-/-")</f>
        <v>Chi phí hành chính</v>
      </c>
    </row>
    <row r="2998" ht="21.0" customHeight="1">
      <c r="A2998" s="165" t="s">
        <v>1815</v>
      </c>
      <c r="B2998" s="172" t="s">
        <v>2047</v>
      </c>
      <c r="C2998" s="167" t="s">
        <v>112</v>
      </c>
      <c r="D2998" s="168">
        <v>4200000.0</v>
      </c>
      <c r="E2998" s="169" t="str">
        <f>iferror(vlookup(C2998,'Master data'!$A$2:$C$29,3,0),"-/-")</f>
        <v>Biến phí</v>
      </c>
      <c r="F2998" s="169" t="str">
        <f>iferror(vlookup(C2998,'Master data'!$A$2:$C$29,2,0),"-/-")</f>
        <v>Chi phí hành chính</v>
      </c>
    </row>
    <row r="2999" ht="21.0" customHeight="1">
      <c r="A2999" s="165" t="s">
        <v>1815</v>
      </c>
      <c r="B2999" s="172" t="s">
        <v>2048</v>
      </c>
      <c r="C2999" s="167" t="s">
        <v>112</v>
      </c>
      <c r="D2999" s="168">
        <v>6600000.0</v>
      </c>
      <c r="E2999" s="169" t="str">
        <f>iferror(vlookup(C2999,'Master data'!$A$2:$C$29,3,0),"-/-")</f>
        <v>Biến phí</v>
      </c>
      <c r="F2999" s="169" t="str">
        <f>iferror(vlookup(C2999,'Master data'!$A$2:$C$29,2,0),"-/-")</f>
        <v>Chi phí hành chính</v>
      </c>
    </row>
    <row r="3000" ht="21.0" customHeight="1">
      <c r="A3000" s="165" t="s">
        <v>1815</v>
      </c>
      <c r="B3000" s="172" t="s">
        <v>2049</v>
      </c>
      <c r="C3000" s="167" t="s">
        <v>112</v>
      </c>
      <c r="D3000" s="168">
        <v>5000000.0</v>
      </c>
      <c r="E3000" s="169" t="str">
        <f>iferror(vlookup(C3000,'Master data'!$A$2:$C$29,3,0),"-/-")</f>
        <v>Biến phí</v>
      </c>
      <c r="F3000" s="169" t="str">
        <f>iferror(vlookup(C3000,'Master data'!$A$2:$C$29,2,0),"-/-")</f>
        <v>Chi phí hành chính</v>
      </c>
    </row>
    <row r="3001" ht="21.0" customHeight="1">
      <c r="A3001" s="165" t="s">
        <v>1815</v>
      </c>
      <c r="B3001" s="172" t="s">
        <v>2050</v>
      </c>
      <c r="C3001" s="167" t="s">
        <v>112</v>
      </c>
      <c r="D3001" s="168">
        <v>1000000.0</v>
      </c>
      <c r="E3001" s="169" t="str">
        <f>iferror(vlookup(C3001,'Master data'!$A$2:$C$29,3,0),"-/-")</f>
        <v>Biến phí</v>
      </c>
      <c r="F3001" s="169" t="str">
        <f>iferror(vlookup(C3001,'Master data'!$A$2:$C$29,2,0),"-/-")</f>
        <v>Chi phí hành chính</v>
      </c>
    </row>
    <row r="3002" ht="21.0" customHeight="1">
      <c r="A3002" s="165" t="s">
        <v>1815</v>
      </c>
      <c r="B3002" s="172" t="s">
        <v>1391</v>
      </c>
      <c r="C3002" s="167" t="s">
        <v>112</v>
      </c>
      <c r="D3002" s="168">
        <v>463000.0</v>
      </c>
      <c r="E3002" s="169" t="str">
        <f>iferror(vlookup(C3002,'Master data'!$A$2:$C$29,3,0),"-/-")</f>
        <v>Biến phí</v>
      </c>
      <c r="F3002" s="169" t="str">
        <f>iferror(vlookup(C3002,'Master data'!$A$2:$C$29,2,0),"-/-")</f>
        <v>Chi phí hành chính</v>
      </c>
    </row>
    <row r="3003" ht="21.0" customHeight="1">
      <c r="A3003" s="165" t="s">
        <v>1815</v>
      </c>
      <c r="B3003" s="172" t="s">
        <v>2051</v>
      </c>
      <c r="C3003" s="167" t="s">
        <v>112</v>
      </c>
      <c r="D3003" s="168">
        <v>500000.0</v>
      </c>
      <c r="E3003" s="169" t="str">
        <f>iferror(vlookup(C3003,'Master data'!$A$2:$C$29,3,0),"-/-")</f>
        <v>Biến phí</v>
      </c>
      <c r="F3003" s="169" t="str">
        <f>iferror(vlookup(C3003,'Master data'!$A$2:$C$29,2,0),"-/-")</f>
        <v>Chi phí hành chính</v>
      </c>
    </row>
    <row r="3004" ht="21.0" customHeight="1">
      <c r="A3004" s="165" t="s">
        <v>1815</v>
      </c>
      <c r="B3004" s="172" t="s">
        <v>2052</v>
      </c>
      <c r="C3004" s="167" t="s">
        <v>112</v>
      </c>
      <c r="D3004" s="168">
        <v>9000000.0</v>
      </c>
      <c r="E3004" s="169" t="str">
        <f>iferror(vlookup(C3004,'Master data'!$A$2:$C$29,3,0),"-/-")</f>
        <v>Biến phí</v>
      </c>
      <c r="F3004" s="169" t="str">
        <f>iferror(vlookup(C3004,'Master data'!$A$2:$C$29,2,0),"-/-")</f>
        <v>Chi phí hành chính</v>
      </c>
    </row>
    <row r="3005" ht="21.0" customHeight="1">
      <c r="A3005" s="165" t="s">
        <v>1815</v>
      </c>
      <c r="B3005" s="172" t="s">
        <v>2053</v>
      </c>
      <c r="C3005" s="167" t="s">
        <v>112</v>
      </c>
      <c r="D3005" s="168">
        <v>3000000.0</v>
      </c>
      <c r="E3005" s="169" t="str">
        <f>iferror(vlookup(C3005,'Master data'!$A$2:$C$29,3,0),"-/-")</f>
        <v>Biến phí</v>
      </c>
      <c r="F3005" s="169" t="str">
        <f>iferror(vlookup(C3005,'Master data'!$A$2:$C$29,2,0),"-/-")</f>
        <v>Chi phí hành chính</v>
      </c>
    </row>
    <row r="3006" ht="21.0" customHeight="1">
      <c r="A3006" s="165" t="s">
        <v>1815</v>
      </c>
      <c r="B3006" s="172" t="s">
        <v>2054</v>
      </c>
      <c r="C3006" s="167" t="s">
        <v>112</v>
      </c>
      <c r="D3006" s="168">
        <v>2800000.0</v>
      </c>
      <c r="E3006" s="169" t="str">
        <f>iferror(vlookup(C3006,'Master data'!$A$2:$C$29,3,0),"-/-")</f>
        <v>Biến phí</v>
      </c>
      <c r="F3006" s="169" t="str">
        <f>iferror(vlookup(C3006,'Master data'!$A$2:$C$29,2,0),"-/-")</f>
        <v>Chi phí hành chính</v>
      </c>
    </row>
    <row r="3007" ht="21.0" customHeight="1">
      <c r="A3007" s="165" t="s">
        <v>1815</v>
      </c>
      <c r="B3007" s="172" t="s">
        <v>2055</v>
      </c>
      <c r="C3007" s="167" t="s">
        <v>112</v>
      </c>
      <c r="D3007" s="168">
        <v>1.4347E7</v>
      </c>
      <c r="E3007" s="169" t="str">
        <f>iferror(vlookup(C3007,'Master data'!$A$2:$C$29,3,0),"-/-")</f>
        <v>Biến phí</v>
      </c>
      <c r="F3007" s="169" t="str">
        <f>iferror(vlookup(C3007,'Master data'!$A$2:$C$29,2,0),"-/-")</f>
        <v>Chi phí hành chính</v>
      </c>
    </row>
    <row r="3008" ht="21.0" customHeight="1">
      <c r="A3008" s="165" t="s">
        <v>1815</v>
      </c>
      <c r="B3008" s="172" t="s">
        <v>2056</v>
      </c>
      <c r="C3008" s="167" t="s">
        <v>112</v>
      </c>
      <c r="D3008" s="168">
        <v>1624000.0</v>
      </c>
      <c r="E3008" s="169" t="str">
        <f>iferror(vlookup(C3008,'Master data'!$A$2:$C$29,3,0),"-/-")</f>
        <v>Biến phí</v>
      </c>
      <c r="F3008" s="169" t="str">
        <f>iferror(vlookup(C3008,'Master data'!$A$2:$C$29,2,0),"-/-")</f>
        <v>Chi phí hành chính</v>
      </c>
    </row>
    <row r="3009" ht="21.0" customHeight="1">
      <c r="A3009" s="165" t="s">
        <v>1815</v>
      </c>
      <c r="B3009" s="172" t="s">
        <v>323</v>
      </c>
      <c r="C3009" s="167" t="s">
        <v>112</v>
      </c>
      <c r="D3009" s="168">
        <v>3108000.0</v>
      </c>
      <c r="E3009" s="169" t="str">
        <f>iferror(vlookup(C3009,'Master data'!$A$2:$C$29,3,0),"-/-")</f>
        <v>Biến phí</v>
      </c>
      <c r="F3009" s="169" t="str">
        <f>iferror(vlookup(C3009,'Master data'!$A$2:$C$29,2,0),"-/-")</f>
        <v>Chi phí hành chính</v>
      </c>
    </row>
    <row r="3010" ht="21.0" customHeight="1">
      <c r="A3010" s="165" t="s">
        <v>1815</v>
      </c>
      <c r="B3010" s="172" t="s">
        <v>2057</v>
      </c>
      <c r="C3010" s="167" t="s">
        <v>112</v>
      </c>
      <c r="D3010" s="168">
        <v>906000.0</v>
      </c>
      <c r="E3010" s="169" t="str">
        <f>iferror(vlookup(C3010,'Master data'!$A$2:$C$29,3,0),"-/-")</f>
        <v>Biến phí</v>
      </c>
      <c r="F3010" s="169" t="str">
        <f>iferror(vlookup(C3010,'Master data'!$A$2:$C$29,2,0),"-/-")</f>
        <v>Chi phí hành chính</v>
      </c>
    </row>
    <row r="3011" ht="21.0" customHeight="1">
      <c r="A3011" s="165" t="s">
        <v>1815</v>
      </c>
      <c r="B3011" s="172" t="s">
        <v>2058</v>
      </c>
      <c r="C3011" s="167" t="s">
        <v>112</v>
      </c>
      <c r="D3011" s="168">
        <v>198000.0</v>
      </c>
      <c r="E3011" s="169" t="str">
        <f>iferror(vlookup(C3011,'Master data'!$A$2:$C$29,3,0),"-/-")</f>
        <v>Biến phí</v>
      </c>
      <c r="F3011" s="169" t="str">
        <f>iferror(vlookup(C3011,'Master data'!$A$2:$C$29,2,0),"-/-")</f>
        <v>Chi phí hành chính</v>
      </c>
    </row>
    <row r="3012" ht="21.0" customHeight="1">
      <c r="A3012" s="165" t="s">
        <v>1815</v>
      </c>
      <c r="B3012" s="172" t="s">
        <v>2059</v>
      </c>
      <c r="C3012" s="167" t="s">
        <v>112</v>
      </c>
      <c r="D3012" s="168">
        <v>230000.0</v>
      </c>
      <c r="E3012" s="169" t="str">
        <f>iferror(vlookup(C3012,'Master data'!$A$2:$C$29,3,0),"-/-")</f>
        <v>Biến phí</v>
      </c>
      <c r="F3012" s="169" t="str">
        <f>iferror(vlookup(C3012,'Master data'!$A$2:$C$29,2,0),"-/-")</f>
        <v>Chi phí hành chính</v>
      </c>
    </row>
    <row r="3013" ht="21.0" customHeight="1">
      <c r="A3013" s="165" t="s">
        <v>1815</v>
      </c>
      <c r="B3013" s="172" t="s">
        <v>2060</v>
      </c>
      <c r="C3013" s="167" t="s">
        <v>112</v>
      </c>
      <c r="D3013" s="168">
        <v>2635000.0</v>
      </c>
      <c r="E3013" s="169" t="str">
        <f>iferror(vlookup(C3013,'Master data'!$A$2:$C$29,3,0),"-/-")</f>
        <v>Biến phí</v>
      </c>
      <c r="F3013" s="169" t="str">
        <f>iferror(vlookup(C3013,'Master data'!$A$2:$C$29,2,0),"-/-")</f>
        <v>Chi phí hành chính</v>
      </c>
    </row>
    <row r="3014" ht="21.0" customHeight="1">
      <c r="A3014" s="165" t="s">
        <v>1815</v>
      </c>
      <c r="B3014" s="172" t="s">
        <v>627</v>
      </c>
      <c r="C3014" s="167" t="s">
        <v>112</v>
      </c>
      <c r="D3014" s="168">
        <v>434000.0</v>
      </c>
      <c r="E3014" s="169" t="str">
        <f>iferror(vlookup(C3014,'Master data'!$A$2:$C$29,3,0),"-/-")</f>
        <v>Biến phí</v>
      </c>
      <c r="F3014" s="169" t="str">
        <f>iferror(vlookup(C3014,'Master data'!$A$2:$C$29,2,0),"-/-")</f>
        <v>Chi phí hành chính</v>
      </c>
    </row>
    <row r="3015" ht="21.0" customHeight="1">
      <c r="A3015" s="165" t="s">
        <v>1815</v>
      </c>
      <c r="B3015" s="172" t="s">
        <v>1189</v>
      </c>
      <c r="C3015" s="167" t="s">
        <v>112</v>
      </c>
      <c r="D3015" s="168">
        <v>1000000.0</v>
      </c>
      <c r="E3015" s="169" t="str">
        <f>iferror(vlookup(C3015,'Master data'!$A$2:$C$29,3,0),"-/-")</f>
        <v>Biến phí</v>
      </c>
      <c r="F3015" s="169" t="str">
        <f>iferror(vlookup(C3015,'Master data'!$A$2:$C$29,2,0),"-/-")</f>
        <v>Chi phí hành chính</v>
      </c>
    </row>
    <row r="3016" ht="21.0" customHeight="1">
      <c r="A3016" s="165" t="s">
        <v>1815</v>
      </c>
      <c r="B3016" s="172" t="s">
        <v>1315</v>
      </c>
      <c r="C3016" s="167" t="s">
        <v>112</v>
      </c>
      <c r="D3016" s="168">
        <v>168000.0</v>
      </c>
      <c r="E3016" s="169" t="str">
        <f>iferror(vlookup(C3016,'Master data'!$A$2:$C$29,3,0),"-/-")</f>
        <v>Biến phí</v>
      </c>
      <c r="F3016" s="169" t="str">
        <f>iferror(vlookup(C3016,'Master data'!$A$2:$C$29,2,0),"-/-")</f>
        <v>Chi phí hành chính</v>
      </c>
    </row>
    <row r="3017" ht="21.0" customHeight="1">
      <c r="A3017" s="165" t="s">
        <v>1815</v>
      </c>
      <c r="B3017" s="172" t="s">
        <v>2061</v>
      </c>
      <c r="C3017" s="167" t="s">
        <v>112</v>
      </c>
      <c r="D3017" s="168">
        <v>1440000.0</v>
      </c>
      <c r="E3017" s="169" t="str">
        <f>iferror(vlookup(C3017,'Master data'!$A$2:$C$29,3,0),"-/-")</f>
        <v>Biến phí</v>
      </c>
      <c r="F3017" s="169" t="str">
        <f>iferror(vlookup(C3017,'Master data'!$A$2:$C$29,2,0),"-/-")</f>
        <v>Chi phí hành chính</v>
      </c>
    </row>
    <row r="3018" ht="21.0" customHeight="1">
      <c r="A3018" s="165" t="s">
        <v>1815</v>
      </c>
      <c r="B3018" s="172" t="s">
        <v>2062</v>
      </c>
      <c r="C3018" s="167" t="s">
        <v>112</v>
      </c>
      <c r="D3018" s="168">
        <v>1.2E7</v>
      </c>
      <c r="E3018" s="169" t="str">
        <f>iferror(vlookup(C3018,'Master data'!$A$2:$C$29,3,0),"-/-")</f>
        <v>Biến phí</v>
      </c>
      <c r="F3018" s="169" t="str">
        <f>iferror(vlookup(C3018,'Master data'!$A$2:$C$29,2,0),"-/-")</f>
        <v>Chi phí hành chính</v>
      </c>
    </row>
    <row r="3019" ht="21.0" customHeight="1">
      <c r="A3019" s="165" t="s">
        <v>1815</v>
      </c>
      <c r="B3019" s="172" t="s">
        <v>2063</v>
      </c>
      <c r="C3019" s="167" t="s">
        <v>112</v>
      </c>
      <c r="D3019" s="168">
        <v>200000.0</v>
      </c>
      <c r="E3019" s="169" t="str">
        <f>iferror(vlookup(C3019,'Master data'!$A$2:$C$29,3,0),"-/-")</f>
        <v>Biến phí</v>
      </c>
      <c r="F3019" s="169" t="str">
        <f>iferror(vlookup(C3019,'Master data'!$A$2:$C$29,2,0),"-/-")</f>
        <v>Chi phí hành chính</v>
      </c>
    </row>
    <row r="3020" ht="21.0" customHeight="1">
      <c r="A3020" s="165" t="s">
        <v>1815</v>
      </c>
      <c r="B3020" s="172" t="s">
        <v>2064</v>
      </c>
      <c r="C3020" s="167" t="s">
        <v>112</v>
      </c>
      <c r="D3020" s="168">
        <v>600000.0</v>
      </c>
      <c r="E3020" s="169" t="str">
        <f>iferror(vlookup(C3020,'Master data'!$A$2:$C$29,3,0),"-/-")</f>
        <v>Biến phí</v>
      </c>
      <c r="F3020" s="169" t="str">
        <f>iferror(vlookup(C3020,'Master data'!$A$2:$C$29,2,0),"-/-")</f>
        <v>Chi phí hành chính</v>
      </c>
    </row>
    <row r="3021" ht="21.0" customHeight="1">
      <c r="A3021" s="165" t="s">
        <v>1815</v>
      </c>
      <c r="B3021" s="172" t="s">
        <v>338</v>
      </c>
      <c r="C3021" s="167" t="s">
        <v>112</v>
      </c>
      <c r="D3021" s="168">
        <v>300000.0</v>
      </c>
      <c r="E3021" s="169" t="str">
        <f>iferror(vlookup(C3021,'Master data'!$A$2:$C$29,3,0),"-/-")</f>
        <v>Biến phí</v>
      </c>
      <c r="F3021" s="169" t="str">
        <f>iferror(vlookup(C3021,'Master data'!$A$2:$C$29,2,0),"-/-")</f>
        <v>Chi phí hành chính</v>
      </c>
    </row>
    <row r="3022" ht="21.0" customHeight="1">
      <c r="A3022" s="165" t="s">
        <v>1815</v>
      </c>
      <c r="B3022" s="172" t="s">
        <v>1317</v>
      </c>
      <c r="C3022" s="167" t="s">
        <v>112</v>
      </c>
      <c r="D3022" s="168">
        <v>50000.0</v>
      </c>
      <c r="E3022" s="169" t="str">
        <f>iferror(vlookup(C3022,'Master data'!$A$2:$C$29,3,0),"-/-")</f>
        <v>Biến phí</v>
      </c>
      <c r="F3022" s="169" t="str">
        <f>iferror(vlookup(C3022,'Master data'!$A$2:$C$29,2,0),"-/-")</f>
        <v>Chi phí hành chính</v>
      </c>
    </row>
    <row r="3023" ht="21.0" customHeight="1">
      <c r="A3023" s="165" t="s">
        <v>1815</v>
      </c>
      <c r="B3023" s="172" t="s">
        <v>2065</v>
      </c>
      <c r="C3023" s="167" t="s">
        <v>112</v>
      </c>
      <c r="D3023" s="168">
        <v>140000.0</v>
      </c>
      <c r="E3023" s="169" t="str">
        <f>iferror(vlookup(C3023,'Master data'!$A$2:$C$29,3,0),"-/-")</f>
        <v>Biến phí</v>
      </c>
      <c r="F3023" s="169" t="str">
        <f>iferror(vlookup(C3023,'Master data'!$A$2:$C$29,2,0),"-/-")</f>
        <v>Chi phí hành chính</v>
      </c>
    </row>
    <row r="3024" ht="21.0" customHeight="1">
      <c r="A3024" s="165" t="s">
        <v>1815</v>
      </c>
      <c r="B3024" s="172" t="s">
        <v>2066</v>
      </c>
      <c r="C3024" s="167" t="s">
        <v>112</v>
      </c>
      <c r="D3024" s="168">
        <v>140000.0</v>
      </c>
      <c r="E3024" s="169" t="str">
        <f>iferror(vlookup(C3024,'Master data'!$A$2:$C$29,3,0),"-/-")</f>
        <v>Biến phí</v>
      </c>
      <c r="F3024" s="169" t="str">
        <f>iferror(vlookup(C3024,'Master data'!$A$2:$C$29,2,0),"-/-")</f>
        <v>Chi phí hành chính</v>
      </c>
    </row>
    <row r="3025" ht="21.0" customHeight="1">
      <c r="A3025" s="165" t="s">
        <v>1815</v>
      </c>
      <c r="B3025" s="172" t="s">
        <v>1025</v>
      </c>
      <c r="C3025" s="167" t="s">
        <v>112</v>
      </c>
      <c r="D3025" s="168">
        <v>539000.0</v>
      </c>
      <c r="E3025" s="169" t="str">
        <f>iferror(vlookup(C3025,'Master data'!$A$2:$C$29,3,0),"-/-")</f>
        <v>Biến phí</v>
      </c>
      <c r="F3025" s="169" t="str">
        <f>iferror(vlookup(C3025,'Master data'!$A$2:$C$29,2,0),"-/-")</f>
        <v>Chi phí hành chính</v>
      </c>
    </row>
    <row r="3026" ht="21.0" customHeight="1">
      <c r="A3026" s="165" t="s">
        <v>1815</v>
      </c>
      <c r="B3026" s="172" t="s">
        <v>2067</v>
      </c>
      <c r="C3026" s="167" t="s">
        <v>112</v>
      </c>
      <c r="D3026" s="168">
        <v>270000.0</v>
      </c>
      <c r="E3026" s="169" t="str">
        <f>iferror(vlookup(C3026,'Master data'!$A$2:$C$29,3,0),"-/-")</f>
        <v>Biến phí</v>
      </c>
      <c r="F3026" s="169" t="str">
        <f>iferror(vlookup(C3026,'Master data'!$A$2:$C$29,2,0),"-/-")</f>
        <v>Chi phí hành chính</v>
      </c>
    </row>
    <row r="3027" ht="21.0" customHeight="1">
      <c r="A3027" s="165" t="s">
        <v>1815</v>
      </c>
      <c r="B3027" s="172" t="s">
        <v>2068</v>
      </c>
      <c r="C3027" s="167" t="s">
        <v>112</v>
      </c>
      <c r="D3027" s="168">
        <v>830000.0</v>
      </c>
      <c r="E3027" s="169" t="str">
        <f>iferror(vlookup(C3027,'Master data'!$A$2:$C$29,3,0),"-/-")</f>
        <v>Biến phí</v>
      </c>
      <c r="F3027" s="169" t="str">
        <f>iferror(vlookup(C3027,'Master data'!$A$2:$C$29,2,0),"-/-")</f>
        <v>Chi phí hành chính</v>
      </c>
    </row>
    <row r="3028" ht="21.0" customHeight="1">
      <c r="A3028" s="165" t="s">
        <v>1815</v>
      </c>
      <c r="B3028" s="172" t="s">
        <v>1387</v>
      </c>
      <c r="C3028" s="167" t="s">
        <v>112</v>
      </c>
      <c r="D3028" s="168">
        <v>250000.0</v>
      </c>
      <c r="E3028" s="169" t="str">
        <f>iferror(vlookup(C3028,'Master data'!$A$2:$C$29,3,0),"-/-")</f>
        <v>Biến phí</v>
      </c>
      <c r="F3028" s="169" t="str">
        <f>iferror(vlookup(C3028,'Master data'!$A$2:$C$29,2,0),"-/-")</f>
        <v>Chi phí hành chính</v>
      </c>
    </row>
    <row r="3029" ht="21.0" customHeight="1">
      <c r="A3029" s="165" t="s">
        <v>1815</v>
      </c>
      <c r="B3029" s="172" t="s">
        <v>392</v>
      </c>
      <c r="C3029" s="167" t="s">
        <v>112</v>
      </c>
      <c r="D3029" s="168">
        <v>200000.0</v>
      </c>
      <c r="E3029" s="169" t="str">
        <f>iferror(vlookup(C3029,'Master data'!$A$2:$C$29,3,0),"-/-")</f>
        <v>Biến phí</v>
      </c>
      <c r="F3029" s="169" t="str">
        <f>iferror(vlookup(C3029,'Master data'!$A$2:$C$29,2,0),"-/-")</f>
        <v>Chi phí hành chính</v>
      </c>
    </row>
    <row r="3030" ht="21.0" customHeight="1">
      <c r="A3030" s="165" t="s">
        <v>1815</v>
      </c>
      <c r="B3030" s="172" t="s">
        <v>554</v>
      </c>
      <c r="C3030" s="167" t="s">
        <v>112</v>
      </c>
      <c r="D3030" s="168">
        <v>2400000.0</v>
      </c>
      <c r="E3030" s="169" t="str">
        <f>iferror(vlookup(C3030,'Master data'!$A$2:$C$29,3,0),"-/-")</f>
        <v>Biến phí</v>
      </c>
      <c r="F3030" s="169" t="str">
        <f>iferror(vlookup(C3030,'Master data'!$A$2:$C$29,2,0),"-/-")</f>
        <v>Chi phí hành chính</v>
      </c>
    </row>
    <row r="3031" ht="21.0" customHeight="1">
      <c r="A3031" s="165" t="s">
        <v>1815</v>
      </c>
      <c r="B3031" s="172" t="s">
        <v>2069</v>
      </c>
      <c r="C3031" s="167" t="s">
        <v>112</v>
      </c>
      <c r="D3031" s="168">
        <v>1200000.0</v>
      </c>
      <c r="E3031" s="169" t="str">
        <f>iferror(vlookup(C3031,'Master data'!$A$2:$C$29,3,0),"-/-")</f>
        <v>Biến phí</v>
      </c>
      <c r="F3031" s="169" t="str">
        <f>iferror(vlookup(C3031,'Master data'!$A$2:$C$29,2,0),"-/-")</f>
        <v>Chi phí hành chính</v>
      </c>
    </row>
    <row r="3032" ht="21.0" customHeight="1">
      <c r="A3032" s="165" t="s">
        <v>1815</v>
      </c>
      <c r="B3032" s="172" t="s">
        <v>995</v>
      </c>
      <c r="C3032" s="167" t="s">
        <v>112</v>
      </c>
      <c r="D3032" s="168">
        <v>90000.0</v>
      </c>
      <c r="E3032" s="169" t="str">
        <f>iferror(vlookup(C3032,'Master data'!$A$2:$C$29,3,0),"-/-")</f>
        <v>Biến phí</v>
      </c>
      <c r="F3032" s="169" t="str">
        <f>iferror(vlookup(C3032,'Master data'!$A$2:$C$29,2,0),"-/-")</f>
        <v>Chi phí hành chính</v>
      </c>
    </row>
    <row r="3033" ht="21.0" customHeight="1">
      <c r="A3033" s="165" t="s">
        <v>1815</v>
      </c>
      <c r="B3033" s="172" t="s">
        <v>1326</v>
      </c>
      <c r="C3033" s="167" t="s">
        <v>112</v>
      </c>
      <c r="D3033" s="168">
        <v>330000.0</v>
      </c>
      <c r="E3033" s="169" t="str">
        <f>iferror(vlookup(C3033,'Master data'!$A$2:$C$29,3,0),"-/-")</f>
        <v>Biến phí</v>
      </c>
      <c r="F3033" s="169" t="str">
        <f>iferror(vlookup(C3033,'Master data'!$A$2:$C$29,2,0),"-/-")</f>
        <v>Chi phí hành chính</v>
      </c>
    </row>
    <row r="3034" ht="21.0" customHeight="1">
      <c r="A3034" s="165" t="s">
        <v>1815</v>
      </c>
      <c r="B3034" s="172" t="s">
        <v>2070</v>
      </c>
      <c r="C3034" s="167" t="s">
        <v>112</v>
      </c>
      <c r="D3034" s="168">
        <v>195000.0</v>
      </c>
      <c r="E3034" s="169" t="str">
        <f>iferror(vlookup(C3034,'Master data'!$A$2:$C$29,3,0),"-/-")</f>
        <v>Biến phí</v>
      </c>
      <c r="F3034" s="169" t="str">
        <f>iferror(vlookup(C3034,'Master data'!$A$2:$C$29,2,0),"-/-")</f>
        <v>Chi phí hành chính</v>
      </c>
    </row>
    <row r="3035" ht="21.0" customHeight="1">
      <c r="A3035" s="165" t="s">
        <v>1815</v>
      </c>
      <c r="B3035" s="172" t="s">
        <v>2071</v>
      </c>
      <c r="C3035" s="167" t="s">
        <v>112</v>
      </c>
      <c r="D3035" s="168">
        <v>20000.0</v>
      </c>
      <c r="E3035" s="169" t="str">
        <f>iferror(vlookup(C3035,'Master data'!$A$2:$C$29,3,0),"-/-")</f>
        <v>Biến phí</v>
      </c>
      <c r="F3035" s="169" t="str">
        <f>iferror(vlookup(C3035,'Master data'!$A$2:$C$29,2,0),"-/-")</f>
        <v>Chi phí hành chính</v>
      </c>
    </row>
    <row r="3036" ht="21.0" customHeight="1">
      <c r="A3036" s="165" t="s">
        <v>1815</v>
      </c>
      <c r="B3036" s="172" t="s">
        <v>2072</v>
      </c>
      <c r="C3036" s="167" t="s">
        <v>112</v>
      </c>
      <c r="D3036" s="168">
        <v>950000.0</v>
      </c>
      <c r="E3036" s="169" t="str">
        <f>iferror(vlookup(C3036,'Master data'!$A$2:$C$29,3,0),"-/-")</f>
        <v>Biến phí</v>
      </c>
      <c r="F3036" s="169" t="str">
        <f>iferror(vlookup(C3036,'Master data'!$A$2:$C$29,2,0),"-/-")</f>
        <v>Chi phí hành chính</v>
      </c>
    </row>
    <row r="3037" ht="21.0" customHeight="1">
      <c r="A3037" s="165" t="s">
        <v>1815</v>
      </c>
      <c r="B3037" s="172" t="s">
        <v>2073</v>
      </c>
      <c r="C3037" s="167" t="s">
        <v>112</v>
      </c>
      <c r="D3037" s="168">
        <v>525000.0</v>
      </c>
      <c r="E3037" s="169" t="str">
        <f>iferror(vlookup(C3037,'Master data'!$A$2:$C$29,3,0),"-/-")</f>
        <v>Biến phí</v>
      </c>
      <c r="F3037" s="169" t="str">
        <f>iferror(vlookup(C3037,'Master data'!$A$2:$C$29,2,0),"-/-")</f>
        <v>Chi phí hành chính</v>
      </c>
    </row>
    <row r="3038" ht="21.0" customHeight="1">
      <c r="A3038" s="165" t="s">
        <v>1815</v>
      </c>
      <c r="B3038" s="172" t="s">
        <v>2074</v>
      </c>
      <c r="C3038" s="167" t="s">
        <v>112</v>
      </c>
      <c r="D3038" s="168">
        <v>2500000.0</v>
      </c>
      <c r="E3038" s="169" t="str">
        <f>iferror(vlookup(C3038,'Master data'!$A$2:$C$29,3,0),"-/-")</f>
        <v>Biến phí</v>
      </c>
      <c r="F3038" s="169" t="str">
        <f>iferror(vlookup(C3038,'Master data'!$A$2:$C$29,2,0),"-/-")</f>
        <v>Chi phí hành chính</v>
      </c>
    </row>
    <row r="3039" ht="21.0" customHeight="1">
      <c r="A3039" s="165" t="s">
        <v>1815</v>
      </c>
      <c r="B3039" s="172" t="s">
        <v>2075</v>
      </c>
      <c r="C3039" s="167" t="s">
        <v>112</v>
      </c>
      <c r="D3039" s="168">
        <v>124000.0</v>
      </c>
      <c r="E3039" s="169" t="str">
        <f>iferror(vlookup(C3039,'Master data'!$A$2:$C$29,3,0),"-/-")</f>
        <v>Biến phí</v>
      </c>
      <c r="F3039" s="169" t="str">
        <f>iferror(vlookup(C3039,'Master data'!$A$2:$C$29,2,0),"-/-")</f>
        <v>Chi phí hành chính</v>
      </c>
    </row>
    <row r="3040" ht="21.0" customHeight="1">
      <c r="A3040" s="165" t="s">
        <v>1815</v>
      </c>
      <c r="B3040" s="172" t="s">
        <v>2076</v>
      </c>
      <c r="C3040" s="167" t="s">
        <v>112</v>
      </c>
      <c r="D3040" s="168">
        <v>50000.0</v>
      </c>
      <c r="E3040" s="169" t="str">
        <f>iferror(vlookup(C3040,'Master data'!$A$2:$C$29,3,0),"-/-")</f>
        <v>Biến phí</v>
      </c>
      <c r="F3040" s="169" t="str">
        <f>iferror(vlookup(C3040,'Master data'!$A$2:$C$29,2,0),"-/-")</f>
        <v>Chi phí hành chính</v>
      </c>
    </row>
    <row r="3041" ht="21.0" customHeight="1">
      <c r="A3041" s="165" t="s">
        <v>1815</v>
      </c>
      <c r="B3041" s="172" t="s">
        <v>2077</v>
      </c>
      <c r="C3041" s="167" t="s">
        <v>112</v>
      </c>
      <c r="D3041" s="168">
        <v>8600000.0</v>
      </c>
      <c r="E3041" s="169" t="str">
        <f>iferror(vlookup(C3041,'Master data'!$A$2:$C$29,3,0),"-/-")</f>
        <v>Biến phí</v>
      </c>
      <c r="F3041" s="169" t="str">
        <f>iferror(vlookup(C3041,'Master data'!$A$2:$C$29,2,0),"-/-")</f>
        <v>Chi phí hành chính</v>
      </c>
    </row>
    <row r="3042" ht="21.0" customHeight="1">
      <c r="A3042" s="165" t="s">
        <v>1815</v>
      </c>
      <c r="B3042" s="172" t="s">
        <v>2078</v>
      </c>
      <c r="C3042" s="167" t="s">
        <v>112</v>
      </c>
      <c r="D3042" s="168">
        <v>800000.0</v>
      </c>
      <c r="E3042" s="169" t="str">
        <f>iferror(vlookup(C3042,'Master data'!$A$2:$C$29,3,0),"-/-")</f>
        <v>Biến phí</v>
      </c>
      <c r="F3042" s="169" t="str">
        <f>iferror(vlookup(C3042,'Master data'!$A$2:$C$29,2,0),"-/-")</f>
        <v>Chi phí hành chính</v>
      </c>
    </row>
    <row r="3043" ht="21.0" customHeight="1">
      <c r="A3043" s="165" t="s">
        <v>1815</v>
      </c>
      <c r="B3043" s="172" t="s">
        <v>2079</v>
      </c>
      <c r="C3043" s="167" t="s">
        <v>112</v>
      </c>
      <c r="D3043" s="168">
        <v>1529000.0</v>
      </c>
      <c r="E3043" s="169" t="str">
        <f>iferror(vlookup(C3043,'Master data'!$A$2:$C$29,3,0),"-/-")</f>
        <v>Biến phí</v>
      </c>
      <c r="F3043" s="169" t="str">
        <f>iferror(vlookup(C3043,'Master data'!$A$2:$C$29,2,0),"-/-")</f>
        <v>Chi phí hành chính</v>
      </c>
    </row>
    <row r="3044" ht="21.0" customHeight="1">
      <c r="A3044" s="165" t="s">
        <v>1815</v>
      </c>
      <c r="B3044" s="172" t="s">
        <v>2080</v>
      </c>
      <c r="C3044" s="167" t="s">
        <v>112</v>
      </c>
      <c r="D3044" s="168">
        <v>40000.0</v>
      </c>
      <c r="E3044" s="169" t="str">
        <f>iferror(vlookup(C3044,'Master data'!$A$2:$C$29,3,0),"-/-")</f>
        <v>Biến phí</v>
      </c>
      <c r="F3044" s="169" t="str">
        <f>iferror(vlookup(C3044,'Master data'!$A$2:$C$29,2,0),"-/-")</f>
        <v>Chi phí hành chính</v>
      </c>
    </row>
    <row r="3045" ht="21.0" customHeight="1">
      <c r="A3045" s="165" t="s">
        <v>1815</v>
      </c>
      <c r="B3045" s="172" t="s">
        <v>2081</v>
      </c>
      <c r="C3045" s="167" t="s">
        <v>112</v>
      </c>
      <c r="D3045" s="168">
        <v>200000.0</v>
      </c>
      <c r="E3045" s="169" t="str">
        <f>iferror(vlookup(C3045,'Master data'!$A$2:$C$29,3,0),"-/-")</f>
        <v>Biến phí</v>
      </c>
      <c r="F3045" s="169" t="str">
        <f>iferror(vlookup(C3045,'Master data'!$A$2:$C$29,2,0),"-/-")</f>
        <v>Chi phí hành chính</v>
      </c>
    </row>
    <row r="3046" ht="21.0" customHeight="1">
      <c r="A3046" s="165" t="s">
        <v>1815</v>
      </c>
      <c r="B3046" s="172" t="s">
        <v>2082</v>
      </c>
      <c r="C3046" s="167" t="s">
        <v>112</v>
      </c>
      <c r="D3046" s="168">
        <v>650000.0</v>
      </c>
      <c r="E3046" s="169" t="str">
        <f>iferror(vlookup(C3046,'Master data'!$A$2:$C$29,3,0),"-/-")</f>
        <v>Biến phí</v>
      </c>
      <c r="F3046" s="169" t="str">
        <f>iferror(vlookup(C3046,'Master data'!$A$2:$C$29,2,0),"-/-")</f>
        <v>Chi phí hành chính</v>
      </c>
    </row>
    <row r="3047" ht="21.0" customHeight="1">
      <c r="A3047" s="165" t="s">
        <v>1815</v>
      </c>
      <c r="B3047" s="172" t="s">
        <v>2083</v>
      </c>
      <c r="C3047" s="167" t="s">
        <v>112</v>
      </c>
      <c r="D3047" s="168">
        <v>500000.0</v>
      </c>
      <c r="E3047" s="169" t="str">
        <f>iferror(vlookup(C3047,'Master data'!$A$2:$C$29,3,0),"-/-")</f>
        <v>Biến phí</v>
      </c>
      <c r="F3047" s="169" t="str">
        <f>iferror(vlookup(C3047,'Master data'!$A$2:$C$29,2,0),"-/-")</f>
        <v>Chi phí hành chính</v>
      </c>
    </row>
    <row r="3048" ht="21.0" customHeight="1">
      <c r="A3048" s="165" t="s">
        <v>1815</v>
      </c>
      <c r="B3048" s="172" t="s">
        <v>2084</v>
      </c>
      <c r="C3048" s="167" t="s">
        <v>112</v>
      </c>
      <c r="D3048" s="168">
        <v>10000.0</v>
      </c>
      <c r="E3048" s="169" t="str">
        <f>iferror(vlookup(C3048,'Master data'!$A$2:$C$29,3,0),"-/-")</f>
        <v>Biến phí</v>
      </c>
      <c r="F3048" s="169" t="str">
        <f>iferror(vlookup(C3048,'Master data'!$A$2:$C$29,2,0),"-/-")</f>
        <v>Chi phí hành chính</v>
      </c>
    </row>
    <row r="3049" ht="21.0" customHeight="1">
      <c r="A3049" s="165" t="s">
        <v>1815</v>
      </c>
      <c r="B3049" s="172" t="s">
        <v>2085</v>
      </c>
      <c r="C3049" s="167" t="s">
        <v>112</v>
      </c>
      <c r="D3049" s="168">
        <v>348000.0</v>
      </c>
      <c r="E3049" s="169" t="str">
        <f>iferror(vlookup(C3049,'Master data'!$A$2:$C$29,3,0),"-/-")</f>
        <v>Biến phí</v>
      </c>
      <c r="F3049" s="169" t="str">
        <f>iferror(vlookup(C3049,'Master data'!$A$2:$C$29,2,0),"-/-")</f>
        <v>Chi phí hành chính</v>
      </c>
    </row>
    <row r="3050" ht="21.0" customHeight="1">
      <c r="A3050" s="165" t="s">
        <v>1815</v>
      </c>
      <c r="B3050" s="172" t="s">
        <v>2086</v>
      </c>
      <c r="C3050" s="167" t="s">
        <v>112</v>
      </c>
      <c r="D3050" s="168">
        <v>150000.0</v>
      </c>
      <c r="E3050" s="169" t="str">
        <f>iferror(vlookup(C3050,'Master data'!$A$2:$C$29,3,0),"-/-")</f>
        <v>Biến phí</v>
      </c>
      <c r="F3050" s="169" t="str">
        <f>iferror(vlookup(C3050,'Master data'!$A$2:$C$29,2,0),"-/-")</f>
        <v>Chi phí hành chính</v>
      </c>
    </row>
    <row r="3051" ht="21.0" customHeight="1">
      <c r="A3051" s="165" t="s">
        <v>1815</v>
      </c>
      <c r="B3051" s="172" t="s">
        <v>2087</v>
      </c>
      <c r="C3051" s="167" t="s">
        <v>112</v>
      </c>
      <c r="D3051" s="168">
        <v>35000.0</v>
      </c>
      <c r="E3051" s="169" t="str">
        <f>iferror(vlookup(C3051,'Master data'!$A$2:$C$29,3,0),"-/-")</f>
        <v>Biến phí</v>
      </c>
      <c r="F3051" s="169" t="str">
        <f>iferror(vlookup(C3051,'Master data'!$A$2:$C$29,2,0),"-/-")</f>
        <v>Chi phí hành chính</v>
      </c>
    </row>
    <row r="3052" ht="21.0" customHeight="1">
      <c r="A3052" s="165" t="s">
        <v>1815</v>
      </c>
      <c r="B3052" s="172" t="s">
        <v>2088</v>
      </c>
      <c r="C3052" s="167" t="s">
        <v>112</v>
      </c>
      <c r="D3052" s="168">
        <v>182000.0</v>
      </c>
      <c r="E3052" s="169" t="str">
        <f>iferror(vlookup(C3052,'Master data'!$A$2:$C$29,3,0),"-/-")</f>
        <v>Biến phí</v>
      </c>
      <c r="F3052" s="169" t="str">
        <f>iferror(vlookup(C3052,'Master data'!$A$2:$C$29,2,0),"-/-")</f>
        <v>Chi phí hành chính</v>
      </c>
    </row>
    <row r="3053" ht="21.0" customHeight="1">
      <c r="A3053" s="165" t="s">
        <v>1815</v>
      </c>
      <c r="B3053" s="172" t="s">
        <v>2089</v>
      </c>
      <c r="C3053" s="167" t="s">
        <v>112</v>
      </c>
      <c r="D3053" s="168">
        <v>150000.0</v>
      </c>
      <c r="E3053" s="169" t="str">
        <f>iferror(vlookup(C3053,'Master data'!$A$2:$C$29,3,0),"-/-")</f>
        <v>Biến phí</v>
      </c>
      <c r="F3053" s="169" t="str">
        <f>iferror(vlookup(C3053,'Master data'!$A$2:$C$29,2,0),"-/-")</f>
        <v>Chi phí hành chính</v>
      </c>
    </row>
    <row r="3054" ht="21.0" customHeight="1">
      <c r="A3054" s="165" t="s">
        <v>1815</v>
      </c>
      <c r="B3054" s="172" t="s">
        <v>2090</v>
      </c>
      <c r="C3054" s="167" t="s">
        <v>112</v>
      </c>
      <c r="D3054" s="168">
        <v>721000.0</v>
      </c>
      <c r="E3054" s="169" t="str">
        <f>iferror(vlookup(C3054,'Master data'!$A$2:$C$29,3,0),"-/-")</f>
        <v>Biến phí</v>
      </c>
      <c r="F3054" s="169" t="str">
        <f>iferror(vlookup(C3054,'Master data'!$A$2:$C$29,2,0),"-/-")</f>
        <v>Chi phí hành chính</v>
      </c>
    </row>
    <row r="3055" ht="21.0" customHeight="1">
      <c r="A3055" s="165" t="s">
        <v>1815</v>
      </c>
      <c r="B3055" s="172" t="s">
        <v>2091</v>
      </c>
      <c r="C3055" s="167" t="s">
        <v>112</v>
      </c>
      <c r="D3055" s="168">
        <v>250000.0</v>
      </c>
      <c r="E3055" s="169" t="str">
        <f>iferror(vlookup(C3055,'Master data'!$A$2:$C$29,3,0),"-/-")</f>
        <v>Biến phí</v>
      </c>
      <c r="F3055" s="169" t="str">
        <f>iferror(vlookup(C3055,'Master data'!$A$2:$C$29,2,0),"-/-")</f>
        <v>Chi phí hành chính</v>
      </c>
    </row>
    <row r="3056" ht="21.0" customHeight="1">
      <c r="A3056" s="165" t="s">
        <v>1815</v>
      </c>
      <c r="B3056" s="172" t="s">
        <v>913</v>
      </c>
      <c r="C3056" s="167" t="s">
        <v>112</v>
      </c>
      <c r="D3056" s="168">
        <v>200000.0</v>
      </c>
      <c r="E3056" s="169" t="str">
        <f>iferror(vlookup(C3056,'Master data'!$A$2:$C$29,3,0),"-/-")</f>
        <v>Biến phí</v>
      </c>
      <c r="F3056" s="169" t="str">
        <f>iferror(vlookup(C3056,'Master data'!$A$2:$C$29,2,0),"-/-")</f>
        <v>Chi phí hành chính</v>
      </c>
    </row>
    <row r="3057" ht="21.0" customHeight="1">
      <c r="A3057" s="165" t="s">
        <v>1815</v>
      </c>
      <c r="B3057" s="172" t="s">
        <v>2092</v>
      </c>
      <c r="C3057" s="167" t="s">
        <v>112</v>
      </c>
      <c r="D3057" s="168">
        <v>60000.0</v>
      </c>
      <c r="E3057" s="169" t="str">
        <f>iferror(vlookup(C3057,'Master data'!$A$2:$C$29,3,0),"-/-")</f>
        <v>Biến phí</v>
      </c>
      <c r="F3057" s="169" t="str">
        <f>iferror(vlookup(C3057,'Master data'!$A$2:$C$29,2,0),"-/-")</f>
        <v>Chi phí hành chính</v>
      </c>
    </row>
    <row r="3058" ht="21.0" customHeight="1">
      <c r="A3058" s="165" t="s">
        <v>1815</v>
      </c>
      <c r="B3058" s="172" t="s">
        <v>2064</v>
      </c>
      <c r="C3058" s="167" t="s">
        <v>112</v>
      </c>
      <c r="D3058" s="168">
        <v>600000.0</v>
      </c>
      <c r="E3058" s="169" t="str">
        <f>iferror(vlookup(C3058,'Master data'!$A$2:$C$29,3,0),"-/-")</f>
        <v>Biến phí</v>
      </c>
      <c r="F3058" s="169" t="str">
        <f>iferror(vlookup(C3058,'Master data'!$A$2:$C$29,2,0),"-/-")</f>
        <v>Chi phí hành chính</v>
      </c>
    </row>
    <row r="3059" ht="21.0" customHeight="1">
      <c r="A3059" s="165" t="s">
        <v>1815</v>
      </c>
      <c r="B3059" s="172" t="s">
        <v>2093</v>
      </c>
      <c r="C3059" s="167" t="s">
        <v>112</v>
      </c>
      <c r="D3059" s="168">
        <v>300000.0</v>
      </c>
      <c r="E3059" s="169" t="str">
        <f>iferror(vlookup(C3059,'Master data'!$A$2:$C$29,3,0),"-/-")</f>
        <v>Biến phí</v>
      </c>
      <c r="F3059" s="169" t="str">
        <f>iferror(vlookup(C3059,'Master data'!$A$2:$C$29,2,0),"-/-")</f>
        <v>Chi phí hành chính</v>
      </c>
    </row>
    <row r="3060" ht="21.0" customHeight="1">
      <c r="A3060" s="165" t="s">
        <v>1815</v>
      </c>
      <c r="B3060" s="172" t="s">
        <v>1021</v>
      </c>
      <c r="C3060" s="167" t="s">
        <v>112</v>
      </c>
      <c r="D3060" s="168">
        <v>1000000.0</v>
      </c>
      <c r="E3060" s="169" t="str">
        <f>iferror(vlookup(C3060,'Master data'!$A$2:$C$29,3,0),"-/-")</f>
        <v>Biến phí</v>
      </c>
      <c r="F3060" s="169" t="str">
        <f>iferror(vlookup(C3060,'Master data'!$A$2:$C$29,2,0),"-/-")</f>
        <v>Chi phí hành chính</v>
      </c>
    </row>
    <row r="3061" ht="21.0" customHeight="1">
      <c r="A3061" s="165" t="s">
        <v>1815</v>
      </c>
      <c r="B3061" s="172" t="s">
        <v>1930</v>
      </c>
      <c r="C3061" s="167" t="s">
        <v>112</v>
      </c>
      <c r="D3061" s="168">
        <v>500000.0</v>
      </c>
      <c r="E3061" s="169" t="str">
        <f>iferror(vlookup(C3061,'Master data'!$A$2:$C$29,3,0),"-/-")</f>
        <v>Biến phí</v>
      </c>
      <c r="F3061" s="169" t="str">
        <f>iferror(vlookup(C3061,'Master data'!$A$2:$C$29,2,0),"-/-")</f>
        <v>Chi phí hành chính</v>
      </c>
    </row>
    <row r="3062" ht="21.0" customHeight="1">
      <c r="A3062" s="165" t="s">
        <v>1815</v>
      </c>
      <c r="B3062" s="172" t="s">
        <v>2094</v>
      </c>
      <c r="C3062" s="167" t="s">
        <v>112</v>
      </c>
      <c r="D3062" s="168">
        <v>200000.0</v>
      </c>
      <c r="E3062" s="169" t="str">
        <f>iferror(vlookup(C3062,'Master data'!$A$2:$C$29,3,0),"-/-")</f>
        <v>Biến phí</v>
      </c>
      <c r="F3062" s="169" t="str">
        <f>iferror(vlookup(C3062,'Master data'!$A$2:$C$29,2,0),"-/-")</f>
        <v>Chi phí hành chính</v>
      </c>
    </row>
    <row r="3063" ht="21.0" customHeight="1">
      <c r="A3063" s="165" t="s">
        <v>1815</v>
      </c>
      <c r="B3063" s="172" t="s">
        <v>2095</v>
      </c>
      <c r="C3063" s="167" t="s">
        <v>112</v>
      </c>
      <c r="D3063" s="168">
        <v>300000.0</v>
      </c>
      <c r="E3063" s="169" t="str">
        <f>iferror(vlookup(C3063,'Master data'!$A$2:$C$29,3,0),"-/-")</f>
        <v>Biến phí</v>
      </c>
      <c r="F3063" s="169" t="str">
        <f>iferror(vlookup(C3063,'Master data'!$A$2:$C$29,2,0),"-/-")</f>
        <v>Chi phí hành chính</v>
      </c>
    </row>
    <row r="3064" ht="21.0" customHeight="1">
      <c r="A3064" s="165" t="s">
        <v>1815</v>
      </c>
      <c r="B3064" s="172" t="s">
        <v>2096</v>
      </c>
      <c r="C3064" s="167" t="s">
        <v>106</v>
      </c>
      <c r="D3064" s="168">
        <v>1.6383438E7</v>
      </c>
      <c r="E3064" s="169" t="str">
        <f>iferror(vlookup(C3064,'Master data'!$A$2:$C$29,3,0),"-/-")</f>
        <v>Biến phí</v>
      </c>
      <c r="F3064" s="169" t="str">
        <f>iferror(vlookup(C3064,'Master data'!$A$2:$C$29,2,0),"-/-")</f>
        <v>Chi phí bán hàng</v>
      </c>
    </row>
    <row r="3065" ht="21.0" customHeight="1">
      <c r="A3065" s="165" t="s">
        <v>1815</v>
      </c>
      <c r="B3065" s="172" t="s">
        <v>1994</v>
      </c>
      <c r="C3065" s="167" t="s">
        <v>112</v>
      </c>
      <c r="D3065" s="168">
        <v>1000000.0</v>
      </c>
      <c r="E3065" s="169" t="str">
        <f>iferror(vlookup(C3065,'Master data'!$A$2:$C$29,3,0),"-/-")</f>
        <v>Biến phí</v>
      </c>
      <c r="F3065" s="169" t="str">
        <f>iferror(vlookup(C3065,'Master data'!$A$2:$C$29,2,0),"-/-")</f>
        <v>Chi phí hành chính</v>
      </c>
    </row>
    <row r="3066" ht="21.0" customHeight="1">
      <c r="A3066" s="165" t="s">
        <v>1815</v>
      </c>
      <c r="B3066" s="172" t="s">
        <v>344</v>
      </c>
      <c r="C3066" s="167" t="s">
        <v>112</v>
      </c>
      <c r="D3066" s="168">
        <v>50000.0</v>
      </c>
      <c r="E3066" s="169" t="str">
        <f>iferror(vlookup(C3066,'Master data'!$A$2:$C$29,3,0),"-/-")</f>
        <v>Biến phí</v>
      </c>
      <c r="F3066" s="169" t="str">
        <f>iferror(vlookup(C3066,'Master data'!$A$2:$C$29,2,0),"-/-")</f>
        <v>Chi phí hành chính</v>
      </c>
    </row>
    <row r="3067" ht="21.0" customHeight="1">
      <c r="A3067" s="165" t="s">
        <v>1815</v>
      </c>
      <c r="B3067" s="172" t="s">
        <v>1194</v>
      </c>
      <c r="C3067" s="167" t="s">
        <v>112</v>
      </c>
      <c r="D3067" s="168">
        <v>120000.0</v>
      </c>
      <c r="E3067" s="169" t="str">
        <f>iferror(vlookup(C3067,'Master data'!$A$2:$C$29,3,0),"-/-")</f>
        <v>Biến phí</v>
      </c>
      <c r="F3067" s="169" t="str">
        <f>iferror(vlookup(C3067,'Master data'!$A$2:$C$29,2,0),"-/-")</f>
        <v>Chi phí hành chính</v>
      </c>
    </row>
    <row r="3068" ht="21.0" customHeight="1">
      <c r="A3068" s="165" t="s">
        <v>1815</v>
      </c>
      <c r="B3068" s="172" t="s">
        <v>1778</v>
      </c>
      <c r="C3068" s="167" t="s">
        <v>112</v>
      </c>
      <c r="D3068" s="168">
        <v>1000000.0</v>
      </c>
      <c r="E3068" s="169" t="str">
        <f>iferror(vlookup(C3068,'Master data'!$A$2:$C$29,3,0),"-/-")</f>
        <v>Biến phí</v>
      </c>
      <c r="F3068" s="169" t="str">
        <f>iferror(vlookup(C3068,'Master data'!$A$2:$C$29,2,0),"-/-")</f>
        <v>Chi phí hành chính</v>
      </c>
    </row>
    <row r="3069" ht="21.0" customHeight="1">
      <c r="A3069" s="165" t="s">
        <v>1815</v>
      </c>
      <c r="B3069" s="172" t="s">
        <v>290</v>
      </c>
      <c r="C3069" s="167" t="s">
        <v>112</v>
      </c>
      <c r="D3069" s="168">
        <v>80000.0</v>
      </c>
      <c r="E3069" s="169" t="str">
        <f>iferror(vlookup(C3069,'Master data'!$A$2:$C$29,3,0),"-/-")</f>
        <v>Biến phí</v>
      </c>
      <c r="F3069" s="169" t="str">
        <f>iferror(vlookup(C3069,'Master data'!$A$2:$C$29,2,0),"-/-")</f>
        <v>Chi phí hành chính</v>
      </c>
    </row>
    <row r="3070" ht="21.0" customHeight="1">
      <c r="A3070" s="165" t="s">
        <v>1815</v>
      </c>
      <c r="B3070" s="172" t="s">
        <v>1194</v>
      </c>
      <c r="C3070" s="167" t="s">
        <v>112</v>
      </c>
      <c r="D3070" s="168">
        <v>268000.0</v>
      </c>
      <c r="E3070" s="169" t="str">
        <f>iferror(vlookup(C3070,'Master data'!$A$2:$C$29,3,0),"-/-")</f>
        <v>Biến phí</v>
      </c>
      <c r="F3070" s="169" t="str">
        <f>iferror(vlookup(C3070,'Master data'!$A$2:$C$29,2,0),"-/-")</f>
        <v>Chi phí hành chính</v>
      </c>
    </row>
    <row r="3071" ht="21.0" customHeight="1">
      <c r="A3071" s="165" t="s">
        <v>1815</v>
      </c>
      <c r="B3071" s="172" t="s">
        <v>344</v>
      </c>
      <c r="C3071" s="167" t="s">
        <v>112</v>
      </c>
      <c r="D3071" s="168">
        <v>30000.0</v>
      </c>
      <c r="E3071" s="169" t="str">
        <f>iferror(vlookup(C3071,'Master data'!$A$2:$C$29,3,0),"-/-")</f>
        <v>Biến phí</v>
      </c>
      <c r="F3071" s="169" t="str">
        <f>iferror(vlookup(C3071,'Master data'!$A$2:$C$29,2,0),"-/-")</f>
        <v>Chi phí hành chính</v>
      </c>
    </row>
    <row r="3072" ht="21.0" customHeight="1">
      <c r="A3072" s="165" t="s">
        <v>1815</v>
      </c>
      <c r="B3072" s="172" t="s">
        <v>1994</v>
      </c>
      <c r="C3072" s="167" t="s">
        <v>112</v>
      </c>
      <c r="D3072" s="168">
        <v>1000000.0</v>
      </c>
      <c r="E3072" s="169" t="str">
        <f>iferror(vlookup(C3072,'Master data'!$A$2:$C$29,3,0),"-/-")</f>
        <v>Biến phí</v>
      </c>
      <c r="F3072" s="169" t="str">
        <f>iferror(vlookup(C3072,'Master data'!$A$2:$C$29,2,0),"-/-")</f>
        <v>Chi phí hành chính</v>
      </c>
    </row>
    <row r="3073" ht="21.0" customHeight="1">
      <c r="A3073" s="165" t="s">
        <v>1815</v>
      </c>
      <c r="B3073" s="172" t="s">
        <v>1778</v>
      </c>
      <c r="C3073" s="167" t="s">
        <v>112</v>
      </c>
      <c r="D3073" s="168">
        <v>1000000.0</v>
      </c>
      <c r="E3073" s="169" t="str">
        <f>iferror(vlookup(C3073,'Master data'!$A$2:$C$29,3,0),"-/-")</f>
        <v>Biến phí</v>
      </c>
      <c r="F3073" s="169" t="str">
        <f>iferror(vlookup(C3073,'Master data'!$A$2:$C$29,2,0),"-/-")</f>
        <v>Chi phí hành chính</v>
      </c>
    </row>
    <row r="3074" ht="21.0" customHeight="1">
      <c r="A3074" s="165" t="s">
        <v>1815</v>
      </c>
      <c r="B3074" s="172" t="s">
        <v>1194</v>
      </c>
      <c r="C3074" s="167" t="s">
        <v>112</v>
      </c>
      <c r="D3074" s="168">
        <v>40000.0</v>
      </c>
      <c r="E3074" s="169" t="str">
        <f>iferror(vlookup(C3074,'Master data'!$A$2:$C$29,3,0),"-/-")</f>
        <v>Biến phí</v>
      </c>
      <c r="F3074" s="169" t="str">
        <f>iferror(vlookup(C3074,'Master data'!$A$2:$C$29,2,0),"-/-")</f>
        <v>Chi phí hành chính</v>
      </c>
    </row>
    <row r="3075" ht="21.0" customHeight="1">
      <c r="A3075" s="165" t="s">
        <v>1815</v>
      </c>
      <c r="B3075" s="172" t="s">
        <v>290</v>
      </c>
      <c r="C3075" s="167" t="s">
        <v>112</v>
      </c>
      <c r="D3075" s="168">
        <v>100000.0</v>
      </c>
      <c r="E3075" s="169" t="str">
        <f>iferror(vlookup(C3075,'Master data'!$A$2:$C$29,3,0),"-/-")</f>
        <v>Biến phí</v>
      </c>
      <c r="F3075" s="169" t="str">
        <f>iferror(vlookup(C3075,'Master data'!$A$2:$C$29,2,0),"-/-")</f>
        <v>Chi phí hành chính</v>
      </c>
    </row>
    <row r="3076" ht="21.0" customHeight="1">
      <c r="A3076" s="165" t="s">
        <v>1815</v>
      </c>
      <c r="B3076" s="172" t="s">
        <v>1194</v>
      </c>
      <c r="C3076" s="167" t="s">
        <v>112</v>
      </c>
      <c r="D3076" s="168">
        <v>192000.0</v>
      </c>
      <c r="E3076" s="169" t="str">
        <f>iferror(vlookup(C3076,'Master data'!$A$2:$C$29,3,0),"-/-")</f>
        <v>Biến phí</v>
      </c>
      <c r="F3076" s="169" t="str">
        <f>iferror(vlookup(C3076,'Master data'!$A$2:$C$29,2,0),"-/-")</f>
        <v>Chi phí hành chính</v>
      </c>
    </row>
    <row r="3077" ht="21.0" customHeight="1">
      <c r="A3077" s="165" t="s">
        <v>1815</v>
      </c>
      <c r="B3077" s="172" t="s">
        <v>1194</v>
      </c>
      <c r="C3077" s="167" t="s">
        <v>112</v>
      </c>
      <c r="D3077" s="168">
        <v>30000.0</v>
      </c>
      <c r="E3077" s="169" t="str">
        <f>iferror(vlookup(C3077,'Master data'!$A$2:$C$29,3,0),"-/-")</f>
        <v>Biến phí</v>
      </c>
      <c r="F3077" s="169" t="str">
        <f>iferror(vlookup(C3077,'Master data'!$A$2:$C$29,2,0),"-/-")</f>
        <v>Chi phí hành chính</v>
      </c>
    </row>
    <row r="3078" ht="21.0" customHeight="1">
      <c r="A3078" s="165" t="s">
        <v>1815</v>
      </c>
      <c r="B3078" s="172" t="s">
        <v>1194</v>
      </c>
      <c r="C3078" s="167" t="s">
        <v>112</v>
      </c>
      <c r="D3078" s="168">
        <v>418000.0</v>
      </c>
      <c r="E3078" s="169" t="str">
        <f>iferror(vlookup(C3078,'Master data'!$A$2:$C$29,3,0),"-/-")</f>
        <v>Biến phí</v>
      </c>
      <c r="F3078" s="169" t="str">
        <f>iferror(vlookup(C3078,'Master data'!$A$2:$C$29,2,0),"-/-")</f>
        <v>Chi phí hành chính</v>
      </c>
    </row>
    <row r="3079" ht="21.0" customHeight="1">
      <c r="A3079" s="165" t="s">
        <v>1815</v>
      </c>
      <c r="B3079" s="172" t="s">
        <v>1778</v>
      </c>
      <c r="C3079" s="167" t="s">
        <v>112</v>
      </c>
      <c r="D3079" s="168">
        <v>1000000.0</v>
      </c>
      <c r="E3079" s="169" t="str">
        <f>iferror(vlookup(C3079,'Master data'!$A$2:$C$29,3,0),"-/-")</f>
        <v>Biến phí</v>
      </c>
      <c r="F3079" s="169" t="str">
        <f>iferror(vlookup(C3079,'Master data'!$A$2:$C$29,2,0),"-/-")</f>
        <v>Chi phí hành chính</v>
      </c>
    </row>
    <row r="3080" ht="21.0" customHeight="1">
      <c r="A3080" s="165" t="s">
        <v>1815</v>
      </c>
      <c r="B3080" s="172" t="s">
        <v>2097</v>
      </c>
      <c r="C3080" s="167" t="s">
        <v>112</v>
      </c>
      <c r="D3080" s="168">
        <v>100000.0</v>
      </c>
      <c r="E3080" s="169" t="str">
        <f>iferror(vlookup(C3080,'Master data'!$A$2:$C$29,3,0),"-/-")</f>
        <v>Biến phí</v>
      </c>
      <c r="F3080" s="169" t="str">
        <f>iferror(vlookup(C3080,'Master data'!$A$2:$C$29,2,0),"-/-")</f>
        <v>Chi phí hành chính</v>
      </c>
    </row>
    <row r="3081" ht="21.0" customHeight="1">
      <c r="A3081" s="165" t="s">
        <v>1815</v>
      </c>
      <c r="B3081" s="172" t="s">
        <v>1994</v>
      </c>
      <c r="C3081" s="167" t="s">
        <v>112</v>
      </c>
      <c r="D3081" s="168">
        <v>1000000.0</v>
      </c>
      <c r="E3081" s="169" t="str">
        <f>iferror(vlookup(C3081,'Master data'!$A$2:$C$29,3,0),"-/-")</f>
        <v>Biến phí</v>
      </c>
      <c r="F3081" s="169" t="str">
        <f>iferror(vlookup(C3081,'Master data'!$A$2:$C$29,2,0),"-/-")</f>
        <v>Chi phí hành chính</v>
      </c>
    </row>
    <row r="3082" ht="21.0" customHeight="1">
      <c r="A3082" s="165" t="s">
        <v>1815</v>
      </c>
      <c r="B3082" s="172" t="s">
        <v>1194</v>
      </c>
      <c r="C3082" s="167" t="s">
        <v>112</v>
      </c>
      <c r="D3082" s="168">
        <v>150000.0</v>
      </c>
      <c r="E3082" s="169" t="str">
        <f>iferror(vlookup(C3082,'Master data'!$A$2:$C$29,3,0),"-/-")</f>
        <v>Biến phí</v>
      </c>
      <c r="F3082" s="169" t="str">
        <f>iferror(vlookup(C3082,'Master data'!$A$2:$C$29,2,0),"-/-")</f>
        <v>Chi phí hành chính</v>
      </c>
    </row>
    <row r="3083" ht="21.0" customHeight="1">
      <c r="A3083" s="165" t="s">
        <v>1815</v>
      </c>
      <c r="B3083" s="172" t="s">
        <v>1194</v>
      </c>
      <c r="C3083" s="167" t="s">
        <v>112</v>
      </c>
      <c r="D3083" s="168">
        <v>105000.0</v>
      </c>
      <c r="E3083" s="169" t="str">
        <f>iferror(vlookup(C3083,'Master data'!$A$2:$C$29,3,0),"-/-")</f>
        <v>Biến phí</v>
      </c>
      <c r="F3083" s="169" t="str">
        <f>iferror(vlookup(C3083,'Master data'!$A$2:$C$29,2,0),"-/-")</f>
        <v>Chi phí hành chính</v>
      </c>
    </row>
    <row r="3084" ht="21.0" customHeight="1">
      <c r="A3084" s="165" t="s">
        <v>1815</v>
      </c>
      <c r="B3084" s="172" t="s">
        <v>1194</v>
      </c>
      <c r="C3084" s="167" t="s">
        <v>112</v>
      </c>
      <c r="D3084" s="168">
        <v>160000.0</v>
      </c>
      <c r="E3084" s="169" t="str">
        <f>iferror(vlookup(C3084,'Master data'!$A$2:$C$29,3,0),"-/-")</f>
        <v>Biến phí</v>
      </c>
      <c r="F3084" s="169" t="str">
        <f>iferror(vlookup(C3084,'Master data'!$A$2:$C$29,2,0),"-/-")</f>
        <v>Chi phí hành chính</v>
      </c>
    </row>
    <row r="3085" ht="21.0" customHeight="1">
      <c r="A3085" s="165" t="s">
        <v>1815</v>
      </c>
      <c r="B3085" s="172" t="s">
        <v>1194</v>
      </c>
      <c r="C3085" s="167" t="s">
        <v>112</v>
      </c>
      <c r="D3085" s="168">
        <v>605000.0</v>
      </c>
      <c r="E3085" s="169" t="str">
        <f>iferror(vlookup(C3085,'Master data'!$A$2:$C$29,3,0),"-/-")</f>
        <v>Biến phí</v>
      </c>
      <c r="F3085" s="169" t="str">
        <f>iferror(vlookup(C3085,'Master data'!$A$2:$C$29,2,0),"-/-")</f>
        <v>Chi phí hành chính</v>
      </c>
    </row>
    <row r="3086" ht="21.0" customHeight="1">
      <c r="A3086" s="165" t="s">
        <v>1815</v>
      </c>
      <c r="B3086" s="172" t="s">
        <v>1778</v>
      </c>
      <c r="C3086" s="167" t="s">
        <v>112</v>
      </c>
      <c r="D3086" s="168">
        <v>1000000.0</v>
      </c>
      <c r="E3086" s="169" t="str">
        <f>iferror(vlookup(C3086,'Master data'!$A$2:$C$29,3,0),"-/-")</f>
        <v>Biến phí</v>
      </c>
      <c r="F3086" s="169" t="str">
        <f>iferror(vlookup(C3086,'Master data'!$A$2:$C$29,2,0),"-/-")</f>
        <v>Chi phí hành chính</v>
      </c>
    </row>
    <row r="3087" ht="21.0" customHeight="1">
      <c r="A3087" s="165" t="s">
        <v>1815</v>
      </c>
      <c r="B3087" s="172" t="s">
        <v>1194</v>
      </c>
      <c r="C3087" s="167" t="s">
        <v>112</v>
      </c>
      <c r="D3087" s="168">
        <v>167000.0</v>
      </c>
      <c r="E3087" s="169" t="str">
        <f>iferror(vlookup(C3087,'Master data'!$A$2:$C$29,3,0),"-/-")</f>
        <v>Biến phí</v>
      </c>
      <c r="F3087" s="169" t="str">
        <f>iferror(vlookup(C3087,'Master data'!$A$2:$C$29,2,0),"-/-")</f>
        <v>Chi phí hành chính</v>
      </c>
    </row>
    <row r="3088" ht="21.0" customHeight="1">
      <c r="A3088" s="165" t="s">
        <v>1815</v>
      </c>
      <c r="B3088" s="172" t="s">
        <v>1994</v>
      </c>
      <c r="C3088" s="167" t="s">
        <v>112</v>
      </c>
      <c r="D3088" s="168">
        <v>1000000.0</v>
      </c>
      <c r="E3088" s="169" t="str">
        <f>iferror(vlookup(C3088,'Master data'!$A$2:$C$29,3,0),"-/-")</f>
        <v>Biến phí</v>
      </c>
      <c r="F3088" s="169" t="str">
        <f>iferror(vlookup(C3088,'Master data'!$A$2:$C$29,2,0),"-/-")</f>
        <v>Chi phí hành chính</v>
      </c>
    </row>
    <row r="3089" ht="21.0" customHeight="1">
      <c r="A3089" s="165" t="s">
        <v>1815</v>
      </c>
      <c r="B3089" s="172" t="s">
        <v>1194</v>
      </c>
      <c r="C3089" s="167" t="s">
        <v>112</v>
      </c>
      <c r="D3089" s="168">
        <v>87000.0</v>
      </c>
      <c r="E3089" s="169" t="str">
        <f>iferror(vlookup(C3089,'Master data'!$A$2:$C$29,3,0),"-/-")</f>
        <v>Biến phí</v>
      </c>
      <c r="F3089" s="169" t="str">
        <f>iferror(vlookup(C3089,'Master data'!$A$2:$C$29,2,0),"-/-")</f>
        <v>Chi phí hành chính</v>
      </c>
    </row>
    <row r="3090" ht="21.0" customHeight="1">
      <c r="A3090" s="165" t="s">
        <v>1815</v>
      </c>
      <c r="B3090" s="172" t="s">
        <v>1194</v>
      </c>
      <c r="C3090" s="167" t="s">
        <v>112</v>
      </c>
      <c r="D3090" s="168">
        <v>258000.0</v>
      </c>
      <c r="E3090" s="169" t="str">
        <f>iferror(vlookup(C3090,'Master data'!$A$2:$C$29,3,0),"-/-")</f>
        <v>Biến phí</v>
      </c>
      <c r="F3090" s="169" t="str">
        <f>iferror(vlookup(C3090,'Master data'!$A$2:$C$29,2,0),"-/-")</f>
        <v>Chi phí hành chính</v>
      </c>
    </row>
    <row r="3091" ht="21.0" customHeight="1">
      <c r="A3091" s="165" t="s">
        <v>1815</v>
      </c>
      <c r="B3091" s="172" t="s">
        <v>290</v>
      </c>
      <c r="C3091" s="167" t="s">
        <v>112</v>
      </c>
      <c r="D3091" s="168">
        <v>20000.0</v>
      </c>
      <c r="E3091" s="169" t="str">
        <f>iferror(vlookup(C3091,'Master data'!$A$2:$C$29,3,0),"-/-")</f>
        <v>Biến phí</v>
      </c>
      <c r="F3091" s="169" t="str">
        <f>iferror(vlookup(C3091,'Master data'!$A$2:$C$29,2,0),"-/-")</f>
        <v>Chi phí hành chính</v>
      </c>
    </row>
    <row r="3092" ht="21.0" customHeight="1">
      <c r="A3092" s="165" t="s">
        <v>1815</v>
      </c>
      <c r="B3092" s="172" t="s">
        <v>1194</v>
      </c>
      <c r="C3092" s="167" t="s">
        <v>112</v>
      </c>
      <c r="D3092" s="168">
        <v>626000.0</v>
      </c>
      <c r="E3092" s="169" t="str">
        <f>iferror(vlookup(C3092,'Master data'!$A$2:$C$29,3,0),"-/-")</f>
        <v>Biến phí</v>
      </c>
      <c r="F3092" s="169" t="str">
        <f>iferror(vlookup(C3092,'Master data'!$A$2:$C$29,2,0),"-/-")</f>
        <v>Chi phí hành chính</v>
      </c>
    </row>
    <row r="3093" ht="21.0" customHeight="1">
      <c r="A3093" s="165" t="s">
        <v>1815</v>
      </c>
      <c r="B3093" s="172" t="s">
        <v>1568</v>
      </c>
      <c r="C3093" s="167" t="s">
        <v>112</v>
      </c>
      <c r="D3093" s="168">
        <v>2000000.0</v>
      </c>
      <c r="E3093" s="169" t="str">
        <f>iferror(vlookup(C3093,'Master data'!$A$2:$C$29,3,0),"-/-")</f>
        <v>Biến phí</v>
      </c>
      <c r="F3093" s="169" t="str">
        <f>iferror(vlookup(C3093,'Master data'!$A$2:$C$29,2,0),"-/-")</f>
        <v>Chi phí hành chính</v>
      </c>
    </row>
    <row r="3094" ht="21.0" customHeight="1">
      <c r="A3094" s="165" t="s">
        <v>1815</v>
      </c>
      <c r="B3094" s="172" t="s">
        <v>1194</v>
      </c>
      <c r="C3094" s="167" t="s">
        <v>112</v>
      </c>
      <c r="D3094" s="168">
        <v>455000.0</v>
      </c>
      <c r="E3094" s="169" t="str">
        <f>iferror(vlookup(C3094,'Master data'!$A$2:$C$29,3,0),"-/-")</f>
        <v>Biến phí</v>
      </c>
      <c r="F3094" s="169" t="str">
        <f>iferror(vlookup(C3094,'Master data'!$A$2:$C$29,2,0),"-/-")</f>
        <v>Chi phí hành chính</v>
      </c>
    </row>
    <row r="3095" ht="21.0" customHeight="1">
      <c r="A3095" s="165" t="s">
        <v>1815</v>
      </c>
      <c r="B3095" s="172" t="s">
        <v>1778</v>
      </c>
      <c r="C3095" s="167" t="s">
        <v>112</v>
      </c>
      <c r="D3095" s="168">
        <v>1000000.0</v>
      </c>
      <c r="E3095" s="169" t="str">
        <f>iferror(vlookup(C3095,'Master data'!$A$2:$C$29,3,0),"-/-")</f>
        <v>Biến phí</v>
      </c>
      <c r="F3095" s="169" t="str">
        <f>iferror(vlookup(C3095,'Master data'!$A$2:$C$29,2,0),"-/-")</f>
        <v>Chi phí hành chính</v>
      </c>
    </row>
    <row r="3096" ht="21.0" customHeight="1">
      <c r="A3096" s="165" t="s">
        <v>1815</v>
      </c>
      <c r="B3096" s="172" t="s">
        <v>1194</v>
      </c>
      <c r="C3096" s="167" t="s">
        <v>112</v>
      </c>
      <c r="D3096" s="168">
        <v>330000.0</v>
      </c>
      <c r="E3096" s="169" t="str">
        <f>iferror(vlookup(C3096,'Master data'!$A$2:$C$29,3,0),"-/-")</f>
        <v>Biến phí</v>
      </c>
      <c r="F3096" s="169" t="str">
        <f>iferror(vlookup(C3096,'Master data'!$A$2:$C$29,2,0),"-/-")</f>
        <v>Chi phí hành chính</v>
      </c>
    </row>
    <row r="3097" ht="21.0" customHeight="1">
      <c r="A3097" s="165" t="s">
        <v>1815</v>
      </c>
      <c r="B3097" s="172" t="s">
        <v>290</v>
      </c>
      <c r="C3097" s="167" t="s">
        <v>112</v>
      </c>
      <c r="D3097" s="168">
        <v>20000.0</v>
      </c>
      <c r="E3097" s="169" t="str">
        <f>iferror(vlookup(C3097,'Master data'!$A$2:$C$29,3,0),"-/-")</f>
        <v>Biến phí</v>
      </c>
      <c r="F3097" s="169" t="str">
        <f>iferror(vlookup(C3097,'Master data'!$A$2:$C$29,2,0),"-/-")</f>
        <v>Chi phí hành chính</v>
      </c>
    </row>
    <row r="3098" ht="21.0" customHeight="1">
      <c r="A3098" s="165" t="s">
        <v>1815</v>
      </c>
      <c r="B3098" s="172" t="s">
        <v>1194</v>
      </c>
      <c r="C3098" s="167" t="s">
        <v>112</v>
      </c>
      <c r="D3098" s="168">
        <v>546000.0</v>
      </c>
      <c r="E3098" s="169" t="str">
        <f>iferror(vlookup(C3098,'Master data'!$A$2:$C$29,3,0),"-/-")</f>
        <v>Biến phí</v>
      </c>
      <c r="F3098" s="169" t="str">
        <f>iferror(vlookup(C3098,'Master data'!$A$2:$C$29,2,0),"-/-")</f>
        <v>Chi phí hành chính</v>
      </c>
    </row>
    <row r="3099" ht="21.0" customHeight="1">
      <c r="A3099" s="165" t="s">
        <v>1815</v>
      </c>
      <c r="B3099" s="172" t="s">
        <v>290</v>
      </c>
      <c r="C3099" s="167" t="s">
        <v>112</v>
      </c>
      <c r="D3099" s="168">
        <v>20000.0</v>
      </c>
      <c r="E3099" s="169" t="str">
        <f>iferror(vlookup(C3099,'Master data'!$A$2:$C$29,3,0),"-/-")</f>
        <v>Biến phí</v>
      </c>
      <c r="F3099" s="169" t="str">
        <f>iferror(vlookup(C3099,'Master data'!$A$2:$C$29,2,0),"-/-")</f>
        <v>Chi phí hành chính</v>
      </c>
    </row>
    <row r="3100" ht="21.0" customHeight="1">
      <c r="A3100" s="165" t="s">
        <v>1815</v>
      </c>
      <c r="B3100" s="172" t="s">
        <v>2098</v>
      </c>
      <c r="C3100" s="167" t="s">
        <v>112</v>
      </c>
      <c r="D3100" s="168">
        <v>900000.0</v>
      </c>
      <c r="E3100" s="169" t="str">
        <f>iferror(vlookup(C3100,'Master data'!$A$2:$C$29,3,0),"-/-")</f>
        <v>Biến phí</v>
      </c>
      <c r="F3100" s="169" t="str">
        <f>iferror(vlookup(C3100,'Master data'!$A$2:$C$29,2,0),"-/-")</f>
        <v>Chi phí hành chính</v>
      </c>
    </row>
    <row r="3101" ht="21.0" customHeight="1">
      <c r="A3101" s="165" t="s">
        <v>1815</v>
      </c>
      <c r="B3101" s="172" t="s">
        <v>1194</v>
      </c>
      <c r="C3101" s="167" t="s">
        <v>112</v>
      </c>
      <c r="D3101" s="168">
        <v>360000.0</v>
      </c>
      <c r="E3101" s="169" t="str">
        <f>iferror(vlookup(C3101,'Master data'!$A$2:$C$29,3,0),"-/-")</f>
        <v>Biến phí</v>
      </c>
      <c r="F3101" s="169" t="str">
        <f>iferror(vlookup(C3101,'Master data'!$A$2:$C$29,2,0),"-/-")</f>
        <v>Chi phí hành chính</v>
      </c>
    </row>
    <row r="3102" ht="21.0" customHeight="1">
      <c r="A3102" s="165" t="s">
        <v>1815</v>
      </c>
      <c r="B3102" s="172" t="s">
        <v>1778</v>
      </c>
      <c r="C3102" s="167" t="s">
        <v>112</v>
      </c>
      <c r="D3102" s="168">
        <v>1000000.0</v>
      </c>
      <c r="E3102" s="169" t="str">
        <f>iferror(vlookup(C3102,'Master data'!$A$2:$C$29,3,0),"-/-")</f>
        <v>Biến phí</v>
      </c>
      <c r="F3102" s="169" t="str">
        <f>iferror(vlookup(C3102,'Master data'!$A$2:$C$29,2,0),"-/-")</f>
        <v>Chi phí hành chính</v>
      </c>
    </row>
    <row r="3103" ht="21.0" customHeight="1">
      <c r="A3103" s="165" t="s">
        <v>1815</v>
      </c>
      <c r="B3103" s="172" t="s">
        <v>1194</v>
      </c>
      <c r="C3103" s="167" t="s">
        <v>112</v>
      </c>
      <c r="D3103" s="168">
        <v>408000.0</v>
      </c>
      <c r="E3103" s="169" t="str">
        <f>iferror(vlookup(C3103,'Master data'!$A$2:$C$29,3,0),"-/-")</f>
        <v>Biến phí</v>
      </c>
      <c r="F3103" s="169" t="str">
        <f>iferror(vlookup(C3103,'Master data'!$A$2:$C$29,2,0),"-/-")</f>
        <v>Chi phí hành chính</v>
      </c>
    </row>
    <row r="3104" ht="21.0" customHeight="1">
      <c r="A3104" s="165" t="s">
        <v>1815</v>
      </c>
      <c r="B3104" s="172" t="s">
        <v>496</v>
      </c>
      <c r="C3104" s="167" t="s">
        <v>112</v>
      </c>
      <c r="D3104" s="168">
        <v>20000.0</v>
      </c>
      <c r="E3104" s="169" t="str">
        <f>iferror(vlookup(C3104,'Master data'!$A$2:$C$29,3,0),"-/-")</f>
        <v>Biến phí</v>
      </c>
      <c r="F3104" s="169" t="str">
        <f>iferror(vlookup(C3104,'Master data'!$A$2:$C$29,2,0),"-/-")</f>
        <v>Chi phí hành chính</v>
      </c>
    </row>
    <row r="3105" ht="21.0" customHeight="1">
      <c r="A3105" s="165" t="s">
        <v>1815</v>
      </c>
      <c r="B3105" s="172" t="s">
        <v>2099</v>
      </c>
      <c r="C3105" s="167" t="s">
        <v>112</v>
      </c>
      <c r="D3105" s="168">
        <v>675000.0</v>
      </c>
      <c r="E3105" s="169" t="str">
        <f>iferror(vlookup(C3105,'Master data'!$A$2:$C$29,3,0),"-/-")</f>
        <v>Biến phí</v>
      </c>
      <c r="F3105" s="169" t="str">
        <f>iferror(vlookup(C3105,'Master data'!$A$2:$C$29,2,0),"-/-")</f>
        <v>Chi phí hành chính</v>
      </c>
    </row>
    <row r="3106" ht="21.0" customHeight="1">
      <c r="A3106" s="165" t="s">
        <v>1815</v>
      </c>
      <c r="B3106" s="172" t="s">
        <v>290</v>
      </c>
      <c r="C3106" s="167" t="s">
        <v>112</v>
      </c>
      <c r="D3106" s="168">
        <v>70000.0</v>
      </c>
      <c r="E3106" s="169" t="str">
        <f>iferror(vlookup(C3106,'Master data'!$A$2:$C$29,3,0),"-/-")</f>
        <v>Biến phí</v>
      </c>
      <c r="F3106" s="169" t="str">
        <f>iferror(vlookup(C3106,'Master data'!$A$2:$C$29,2,0),"-/-")</f>
        <v>Chi phí hành chính</v>
      </c>
    </row>
    <row r="3107" ht="21.0" customHeight="1">
      <c r="A3107" s="165" t="s">
        <v>1815</v>
      </c>
      <c r="B3107" s="172" t="s">
        <v>1194</v>
      </c>
      <c r="C3107" s="167" t="s">
        <v>112</v>
      </c>
      <c r="D3107" s="168">
        <v>723000.0</v>
      </c>
      <c r="E3107" s="169" t="str">
        <f>iferror(vlookup(C3107,'Master data'!$A$2:$C$29,3,0),"-/-")</f>
        <v>Biến phí</v>
      </c>
      <c r="F3107" s="169" t="str">
        <f>iferror(vlookup(C3107,'Master data'!$A$2:$C$29,2,0),"-/-")</f>
        <v>Chi phí hành chính</v>
      </c>
    </row>
    <row r="3108" ht="21.0" customHeight="1">
      <c r="A3108" s="165" t="s">
        <v>1815</v>
      </c>
      <c r="B3108" s="172" t="s">
        <v>1194</v>
      </c>
      <c r="C3108" s="167" t="s">
        <v>112</v>
      </c>
      <c r="D3108" s="168">
        <v>150000.0</v>
      </c>
      <c r="E3108" s="169" t="str">
        <f>iferror(vlookup(C3108,'Master data'!$A$2:$C$29,3,0),"-/-")</f>
        <v>Biến phí</v>
      </c>
      <c r="F3108" s="169" t="str">
        <f>iferror(vlookup(C3108,'Master data'!$A$2:$C$29,2,0),"-/-")</f>
        <v>Chi phí hành chính</v>
      </c>
    </row>
    <row r="3109" ht="21.0" customHeight="1">
      <c r="A3109" s="165" t="s">
        <v>1815</v>
      </c>
      <c r="B3109" s="172" t="s">
        <v>1568</v>
      </c>
      <c r="C3109" s="167" t="s">
        <v>112</v>
      </c>
      <c r="D3109" s="168">
        <v>2000000.0</v>
      </c>
      <c r="E3109" s="169" t="str">
        <f>iferror(vlookup(C3109,'Master data'!$A$2:$C$29,3,0),"-/-")</f>
        <v>Biến phí</v>
      </c>
      <c r="F3109" s="169" t="str">
        <f>iferror(vlookup(C3109,'Master data'!$A$2:$C$29,2,0),"-/-")</f>
        <v>Chi phí hành chính</v>
      </c>
    </row>
    <row r="3110" ht="21.0" customHeight="1">
      <c r="A3110" s="165" t="s">
        <v>1815</v>
      </c>
      <c r="B3110" s="172" t="s">
        <v>1194</v>
      </c>
      <c r="C3110" s="167" t="s">
        <v>112</v>
      </c>
      <c r="D3110" s="168">
        <v>472000.0</v>
      </c>
      <c r="E3110" s="169" t="str">
        <f>iferror(vlookup(C3110,'Master data'!$A$2:$C$29,3,0),"-/-")</f>
        <v>Biến phí</v>
      </c>
      <c r="F3110" s="169" t="str">
        <f>iferror(vlookup(C3110,'Master data'!$A$2:$C$29,2,0),"-/-")</f>
        <v>Chi phí hành chính</v>
      </c>
    </row>
    <row r="3111" ht="21.0" customHeight="1">
      <c r="A3111" s="165" t="s">
        <v>1815</v>
      </c>
      <c r="B3111" s="172" t="s">
        <v>343</v>
      </c>
      <c r="C3111" s="167" t="s">
        <v>112</v>
      </c>
      <c r="D3111" s="168">
        <v>878000.0</v>
      </c>
      <c r="E3111" s="169" t="str">
        <f>iferror(vlookup(C3111,'Master data'!$A$2:$C$29,3,0),"-/-")</f>
        <v>Biến phí</v>
      </c>
      <c r="F3111" s="169" t="str">
        <f>iferror(vlookup(C3111,'Master data'!$A$2:$C$29,2,0),"-/-")</f>
        <v>Chi phí hành chính</v>
      </c>
    </row>
    <row r="3112" ht="21.0" customHeight="1">
      <c r="A3112" s="165" t="s">
        <v>1815</v>
      </c>
      <c r="B3112" s="172" t="s">
        <v>1194</v>
      </c>
      <c r="C3112" s="167" t="s">
        <v>112</v>
      </c>
      <c r="D3112" s="168">
        <v>330000.0</v>
      </c>
      <c r="E3112" s="169" t="str">
        <f>iferror(vlookup(C3112,'Master data'!$A$2:$C$29,3,0),"-/-")</f>
        <v>Biến phí</v>
      </c>
      <c r="F3112" s="169" t="str">
        <f>iferror(vlookup(C3112,'Master data'!$A$2:$C$29,2,0),"-/-")</f>
        <v>Chi phí hành chính</v>
      </c>
    </row>
    <row r="3113" ht="21.0" customHeight="1">
      <c r="A3113" s="165" t="s">
        <v>1815</v>
      </c>
      <c r="B3113" s="172" t="s">
        <v>876</v>
      </c>
      <c r="C3113" s="167" t="s">
        <v>95</v>
      </c>
      <c r="D3113" s="168">
        <v>7.0E8</v>
      </c>
      <c r="E3113" s="169" t="str">
        <f>iferror(vlookup(C3113,'Master data'!$A$2:$C$29,3,0),"-/-")</f>
        <v>Biến phí</v>
      </c>
      <c r="F3113" s="169" t="str">
        <f>iferror(vlookup(C3113,'Master data'!$A$2:$C$29,2,0),"-/-")</f>
        <v>Chi phí bán hàng</v>
      </c>
    </row>
    <row r="3114" ht="21.0" customHeight="1">
      <c r="A3114" s="165" t="s">
        <v>1815</v>
      </c>
      <c r="B3114" s="172" t="s">
        <v>961</v>
      </c>
      <c r="C3114" s="167" t="s">
        <v>112</v>
      </c>
      <c r="D3114" s="168">
        <v>2345000.0</v>
      </c>
      <c r="E3114" s="169" t="str">
        <f>iferror(vlookup(C3114,'Master data'!$A$2:$C$29,3,0),"-/-")</f>
        <v>Biến phí</v>
      </c>
      <c r="F3114" s="169" t="str">
        <f>iferror(vlookup(C3114,'Master data'!$A$2:$C$29,2,0),"-/-")</f>
        <v>Chi phí hành chính</v>
      </c>
    </row>
    <row r="3115" ht="21.0" customHeight="1">
      <c r="A3115" s="165" t="s">
        <v>1815</v>
      </c>
      <c r="B3115" s="172" t="s">
        <v>1684</v>
      </c>
      <c r="C3115" s="167" t="s">
        <v>112</v>
      </c>
      <c r="D3115" s="168">
        <v>3.6E7</v>
      </c>
      <c r="E3115" s="169" t="str">
        <f>iferror(vlookup(C3115,'Master data'!$A$2:$C$29,3,0),"-/-")</f>
        <v>Biến phí</v>
      </c>
      <c r="F3115" s="169" t="str">
        <f>iferror(vlookup(C3115,'Master data'!$A$2:$C$29,2,0),"-/-")</f>
        <v>Chi phí hành chính</v>
      </c>
    </row>
    <row r="3116" ht="21.0" customHeight="1">
      <c r="A3116" s="165" t="s">
        <v>1815</v>
      </c>
      <c r="B3116" s="172" t="s">
        <v>655</v>
      </c>
      <c r="C3116" s="167" t="s">
        <v>121</v>
      </c>
      <c r="D3116" s="168">
        <v>6000000.0</v>
      </c>
      <c r="E3116" s="169" t="str">
        <f>iferror(vlookup(C3116,'Master data'!$A$2:$C$29,3,0),"-/-")</f>
        <v>Định phí</v>
      </c>
      <c r="F3116" s="169" t="str">
        <f>iferror(vlookup(C3116,'Master data'!$A$2:$C$29,2,0),"-/-")</f>
        <v>Chi phí QLDN</v>
      </c>
    </row>
    <row r="3117" ht="21.0" customHeight="1">
      <c r="A3117" s="165" t="s">
        <v>1815</v>
      </c>
      <c r="B3117" s="172" t="s">
        <v>927</v>
      </c>
      <c r="C3117" s="167" t="s">
        <v>120</v>
      </c>
      <c r="D3117" s="168">
        <v>5.75E7</v>
      </c>
      <c r="E3117" s="169" t="str">
        <f>iferror(vlookup(C3117,'Master data'!$A$2:$C$29,3,0),"-/-")</f>
        <v>Định phí</v>
      </c>
      <c r="F3117" s="169" t="str">
        <f>iferror(vlookup(C3117,'Master data'!$A$2:$C$29,2,0),"-/-")</f>
        <v>Chi phí QLDN</v>
      </c>
    </row>
    <row r="3118" ht="21.0" customHeight="1">
      <c r="A3118" s="165" t="s">
        <v>1815</v>
      </c>
      <c r="B3118" s="172" t="s">
        <v>1894</v>
      </c>
      <c r="C3118" s="167" t="s">
        <v>123</v>
      </c>
      <c r="D3118" s="168">
        <v>2.2E7</v>
      </c>
      <c r="E3118" s="169" t="str">
        <f>iferror(vlookup(C3118,'Master data'!$A$2:$C$29,3,0),"-/-")</f>
        <v>Định phí</v>
      </c>
      <c r="F3118" s="169" t="str">
        <f>iferror(vlookup(C3118,'Master data'!$A$2:$C$29,2,0),"-/-")</f>
        <v>Chi phí QLDN</v>
      </c>
    </row>
    <row r="3119" ht="21.0" customHeight="1">
      <c r="A3119" s="165" t="s">
        <v>1815</v>
      </c>
      <c r="B3119" s="172" t="s">
        <v>2100</v>
      </c>
      <c r="C3119" s="167" t="s">
        <v>120</v>
      </c>
      <c r="D3119" s="168">
        <v>1.9E7</v>
      </c>
      <c r="E3119" s="169" t="str">
        <f>iferror(vlookup(C3119,'Master data'!$A$2:$C$29,3,0),"-/-")</f>
        <v>Định phí</v>
      </c>
      <c r="F3119" s="169" t="str">
        <f>iferror(vlookup(C3119,'Master data'!$A$2:$C$29,2,0),"-/-")</f>
        <v>Chi phí QLDN</v>
      </c>
    </row>
    <row r="3120" ht="21.0" customHeight="1">
      <c r="A3120" s="165" t="s">
        <v>1815</v>
      </c>
      <c r="B3120" s="172" t="s">
        <v>1124</v>
      </c>
      <c r="C3120" s="167" t="s">
        <v>116</v>
      </c>
      <c r="D3120" s="168">
        <v>1.28165E7</v>
      </c>
      <c r="E3120" s="169" t="str">
        <f>iferror(vlookup(C3120,'Master data'!$A$2:$C$29,3,0),"-/-")</f>
        <v>Định phí</v>
      </c>
      <c r="F3120" s="169" t="str">
        <f>iferror(vlookup(C3120,'Master data'!$A$2:$C$29,2,0),"-/-")</f>
        <v>Chi phí hành chính</v>
      </c>
    </row>
    <row r="3121" ht="21.0" customHeight="1">
      <c r="A3121" s="165" t="s">
        <v>1815</v>
      </c>
      <c r="B3121" s="172" t="s">
        <v>2003</v>
      </c>
      <c r="C3121" s="167" t="s">
        <v>112</v>
      </c>
      <c r="D3121" s="168">
        <v>0.0</v>
      </c>
      <c r="E3121" s="169" t="str">
        <f>iferror(vlookup(C3121,'Master data'!$A$2:$C$29,3,0),"-/-")</f>
        <v>Biến phí</v>
      </c>
      <c r="F3121" s="169" t="str">
        <f>iferror(vlookup(C3121,'Master data'!$A$2:$C$29,2,0),"-/-")</f>
        <v>Chi phí hành chính</v>
      </c>
    </row>
    <row r="3122" ht="21.0" customHeight="1">
      <c r="A3122" s="165" t="s">
        <v>1815</v>
      </c>
      <c r="B3122" s="172" t="s">
        <v>1049</v>
      </c>
      <c r="C3122" s="167" t="s">
        <v>116</v>
      </c>
      <c r="D3122" s="168">
        <v>2635000.0</v>
      </c>
      <c r="E3122" s="169" t="str">
        <f>iferror(vlookup(C3122,'Master data'!$A$2:$C$29,3,0),"-/-")</f>
        <v>Định phí</v>
      </c>
      <c r="F3122" s="169" t="str">
        <f>iferror(vlookup(C3122,'Master data'!$A$2:$C$29,2,0),"-/-")</f>
        <v>Chi phí hành chính</v>
      </c>
    </row>
    <row r="3123" ht="21.0" customHeight="1">
      <c r="A3123" s="165" t="s">
        <v>1815</v>
      </c>
      <c r="B3123" s="172" t="s">
        <v>1787</v>
      </c>
      <c r="C3123" s="167" t="s">
        <v>116</v>
      </c>
      <c r="D3123" s="168">
        <v>6605500.0</v>
      </c>
      <c r="E3123" s="169" t="str">
        <f>iferror(vlookup(C3123,'Master data'!$A$2:$C$29,3,0),"-/-")</f>
        <v>Định phí</v>
      </c>
      <c r="F3123" s="169" t="str">
        <f>iferror(vlookup(C3123,'Master data'!$A$2:$C$29,2,0),"-/-")</f>
        <v>Chi phí hành chính</v>
      </c>
    </row>
    <row r="3124" ht="21.0" customHeight="1">
      <c r="A3124" s="165" t="s">
        <v>1815</v>
      </c>
      <c r="B3124" s="172" t="s">
        <v>364</v>
      </c>
      <c r="C3124" s="167" t="s">
        <v>121</v>
      </c>
      <c r="D3124" s="168">
        <v>2.85184E7</v>
      </c>
      <c r="E3124" s="169" t="str">
        <f>iferror(vlookup(C3124,'Master data'!$A$2:$C$29,3,0),"-/-")</f>
        <v>Định phí</v>
      </c>
      <c r="F3124" s="169" t="str">
        <f>iferror(vlookup(C3124,'Master data'!$A$2:$C$29,2,0),"-/-")</f>
        <v>Chi phí QLDN</v>
      </c>
    </row>
    <row r="3125" ht="21.0" customHeight="1">
      <c r="A3125" s="165" t="s">
        <v>1815</v>
      </c>
      <c r="B3125" s="172" t="s">
        <v>1202</v>
      </c>
      <c r="C3125" s="167" t="s">
        <v>111</v>
      </c>
      <c r="D3125" s="168">
        <v>2.225E7</v>
      </c>
      <c r="E3125" s="169" t="str">
        <f>iferror(vlookup(C3125,'Master data'!$A$2:$C$29,3,0),"-/-")</f>
        <v>Định phí</v>
      </c>
      <c r="F3125" s="169" t="str">
        <f>iferror(vlookup(C3125,'Master data'!$A$2:$C$29,2,0),"-/-")</f>
        <v>Chi phí khác</v>
      </c>
    </row>
    <row r="3126" ht="21.0" customHeight="1">
      <c r="A3126" s="165" t="s">
        <v>1815</v>
      </c>
      <c r="B3126" s="172" t="s">
        <v>653</v>
      </c>
      <c r="C3126" s="167" t="s">
        <v>112</v>
      </c>
      <c r="D3126" s="168">
        <v>3000000.0</v>
      </c>
      <c r="E3126" s="169" t="str">
        <f>iferror(vlookup(C3126,'Master data'!$A$2:$C$29,3,0),"-/-")</f>
        <v>Biến phí</v>
      </c>
      <c r="F3126" s="169" t="str">
        <f>iferror(vlookup(C3126,'Master data'!$A$2:$C$29,2,0),"-/-")</f>
        <v>Chi phí hành chính</v>
      </c>
    </row>
    <row r="3127" ht="21.0" customHeight="1">
      <c r="A3127" s="165" t="s">
        <v>1815</v>
      </c>
      <c r="B3127" s="172" t="s">
        <v>2101</v>
      </c>
      <c r="C3127" s="167" t="s">
        <v>112</v>
      </c>
      <c r="D3127" s="168">
        <v>500000.0</v>
      </c>
      <c r="E3127" s="169" t="str">
        <f>iferror(vlookup(C3127,'Master data'!$A$2:$C$29,3,0),"-/-")</f>
        <v>Biến phí</v>
      </c>
      <c r="F3127" s="169" t="str">
        <f>iferror(vlookup(C3127,'Master data'!$A$2:$C$29,2,0),"-/-")</f>
        <v>Chi phí hành chính</v>
      </c>
    </row>
    <row r="3128" ht="21.0" customHeight="1">
      <c r="A3128" s="165" t="s">
        <v>1812</v>
      </c>
      <c r="B3128" s="172" t="s">
        <v>2102</v>
      </c>
      <c r="C3128" s="167" t="s">
        <v>112</v>
      </c>
      <c r="D3128" s="168">
        <v>500000.0</v>
      </c>
      <c r="E3128" s="169" t="str">
        <f>iferror(vlookup(C3128,'Master data'!$A$2:$C$29,3,0),"-/-")</f>
        <v>Biến phí</v>
      </c>
      <c r="F3128" s="169" t="str">
        <f>iferror(vlookup(C3128,'Master data'!$A$2:$C$29,2,0),"-/-")</f>
        <v>Chi phí hành chính</v>
      </c>
    </row>
    <row r="3129" ht="21.0" customHeight="1">
      <c r="A3129" s="165" t="s">
        <v>1809</v>
      </c>
      <c r="B3129" s="172" t="s">
        <v>2103</v>
      </c>
      <c r="C3129" s="167" t="s">
        <v>112</v>
      </c>
      <c r="D3129" s="168">
        <v>500000.0</v>
      </c>
      <c r="E3129" s="169" t="str">
        <f>iferror(vlookup(C3129,'Master data'!$A$2:$C$29,3,0),"-/-")</f>
        <v>Biến phí</v>
      </c>
      <c r="F3129" s="169" t="str">
        <f>iferror(vlookup(C3129,'Master data'!$A$2:$C$29,2,0),"-/-")</f>
        <v>Chi phí hành chính</v>
      </c>
    </row>
    <row r="3130" ht="21.0" customHeight="1">
      <c r="A3130" s="165" t="s">
        <v>1815</v>
      </c>
      <c r="B3130" s="172" t="s">
        <v>2104</v>
      </c>
      <c r="C3130" s="167" t="s">
        <v>120</v>
      </c>
      <c r="D3130" s="168">
        <v>6500000.0</v>
      </c>
      <c r="E3130" s="169" t="str">
        <f>iferror(vlookup(C3130,'Master data'!$A$2:$C$29,3,0),"-/-")</f>
        <v>Định phí</v>
      </c>
      <c r="F3130" s="169" t="str">
        <f>iferror(vlookup(C3130,'Master data'!$A$2:$C$29,2,0),"-/-")</f>
        <v>Chi phí QLDN</v>
      </c>
    </row>
    <row r="3131" ht="21.0" customHeight="1">
      <c r="A3131" s="165" t="s">
        <v>1815</v>
      </c>
      <c r="B3131" s="172" t="s">
        <v>2105</v>
      </c>
      <c r="C3131" s="167" t="s">
        <v>99</v>
      </c>
      <c r="D3131" s="168">
        <v>1.1825E7</v>
      </c>
      <c r="E3131" s="169" t="str">
        <f>iferror(vlookup(C3131,'Master data'!$A$2:$C$29,3,0),"-/-")</f>
        <v>Biến phí</v>
      </c>
      <c r="F3131" s="169" t="str">
        <f>iferror(vlookup(C3131,'Master data'!$A$2:$C$29,2,0),"-/-")</f>
        <v>Chi phí giá vốn</v>
      </c>
    </row>
    <row r="3132" ht="21.0" customHeight="1">
      <c r="A3132" s="165" t="s">
        <v>1815</v>
      </c>
      <c r="B3132" s="172" t="s">
        <v>2106</v>
      </c>
      <c r="C3132" s="167" t="s">
        <v>99</v>
      </c>
      <c r="D3132" s="168">
        <v>860000.0</v>
      </c>
      <c r="E3132" s="169" t="str">
        <f>iferror(vlookup(C3132,'Master data'!$A$2:$C$29,3,0),"-/-")</f>
        <v>Biến phí</v>
      </c>
      <c r="F3132" s="169" t="str">
        <f>iferror(vlookup(C3132,'Master data'!$A$2:$C$29,2,0),"-/-")</f>
        <v>Chi phí giá vốn</v>
      </c>
    </row>
    <row r="3133" ht="21.0" customHeight="1">
      <c r="A3133" s="165" t="s">
        <v>1815</v>
      </c>
      <c r="B3133" s="172" t="s">
        <v>2107</v>
      </c>
      <c r="C3133" s="167" t="s">
        <v>99</v>
      </c>
      <c r="D3133" s="168">
        <v>8364000.0</v>
      </c>
      <c r="E3133" s="169" t="str">
        <f>iferror(vlookup(C3133,'Master data'!$A$2:$C$29,3,0),"-/-")</f>
        <v>Biến phí</v>
      </c>
      <c r="F3133" s="169" t="str">
        <f>iferror(vlookup(C3133,'Master data'!$A$2:$C$29,2,0),"-/-")</f>
        <v>Chi phí giá vốn</v>
      </c>
    </row>
    <row r="3134" ht="21.0" customHeight="1">
      <c r="A3134" s="165" t="s">
        <v>1815</v>
      </c>
      <c r="B3134" s="172" t="s">
        <v>2108</v>
      </c>
      <c r="C3134" s="167" t="s">
        <v>99</v>
      </c>
      <c r="D3134" s="168">
        <v>1362000.0</v>
      </c>
      <c r="E3134" s="169" t="str">
        <f>iferror(vlookup(C3134,'Master data'!$A$2:$C$29,3,0),"-/-")</f>
        <v>Biến phí</v>
      </c>
      <c r="F3134" s="169" t="str">
        <f>iferror(vlookup(C3134,'Master data'!$A$2:$C$29,2,0),"-/-")</f>
        <v>Chi phí giá vốn</v>
      </c>
    </row>
    <row r="3135" ht="21.0" customHeight="1">
      <c r="A3135" s="165" t="s">
        <v>1815</v>
      </c>
      <c r="B3135" s="172" t="s">
        <v>2109</v>
      </c>
      <c r="C3135" s="167" t="s">
        <v>99</v>
      </c>
      <c r="D3135" s="168">
        <v>6.2464463E7</v>
      </c>
      <c r="E3135" s="169" t="str">
        <f>iferror(vlookup(C3135,'Master data'!$A$2:$C$29,3,0),"-/-")</f>
        <v>Biến phí</v>
      </c>
      <c r="F3135" s="169" t="str">
        <f>iferror(vlookup(C3135,'Master data'!$A$2:$C$29,2,0),"-/-")</f>
        <v>Chi phí giá vốn</v>
      </c>
    </row>
    <row r="3136" ht="21.0" customHeight="1">
      <c r="A3136" s="165" t="s">
        <v>1815</v>
      </c>
      <c r="B3136" s="172" t="s">
        <v>2110</v>
      </c>
      <c r="C3136" s="167" t="s">
        <v>99</v>
      </c>
      <c r="D3136" s="168">
        <v>9.912E7</v>
      </c>
      <c r="E3136" s="169" t="str">
        <f>iferror(vlookup(C3136,'Master data'!$A$2:$C$29,3,0),"-/-")</f>
        <v>Biến phí</v>
      </c>
      <c r="F3136" s="169" t="str">
        <f>iferror(vlookup(C3136,'Master data'!$A$2:$C$29,2,0),"-/-")</f>
        <v>Chi phí giá vốn</v>
      </c>
    </row>
    <row r="3137" ht="21.0" customHeight="1">
      <c r="A3137" s="165" t="s">
        <v>1815</v>
      </c>
      <c r="B3137" s="172" t="s">
        <v>2111</v>
      </c>
      <c r="C3137" s="167" t="s">
        <v>99</v>
      </c>
      <c r="D3137" s="168">
        <v>1.4295E7</v>
      </c>
      <c r="E3137" s="169" t="str">
        <f>iferror(vlookup(C3137,'Master data'!$A$2:$C$29,3,0),"-/-")</f>
        <v>Biến phí</v>
      </c>
      <c r="F3137" s="169" t="str">
        <f>iferror(vlookup(C3137,'Master data'!$A$2:$C$29,2,0),"-/-")</f>
        <v>Chi phí giá vốn</v>
      </c>
    </row>
    <row r="3138" ht="21.0" customHeight="1">
      <c r="A3138" s="165" t="s">
        <v>1815</v>
      </c>
      <c r="B3138" s="172" t="s">
        <v>2112</v>
      </c>
      <c r="C3138" s="167" t="s">
        <v>99</v>
      </c>
      <c r="D3138" s="168">
        <v>1.0E7</v>
      </c>
      <c r="E3138" s="169" t="str">
        <f>iferror(vlookup(C3138,'Master data'!$A$2:$C$29,3,0),"-/-")</f>
        <v>Biến phí</v>
      </c>
      <c r="F3138" s="169" t="str">
        <f>iferror(vlookup(C3138,'Master data'!$A$2:$C$29,2,0),"-/-")</f>
        <v>Chi phí giá vốn</v>
      </c>
    </row>
    <row r="3139" ht="21.0" customHeight="1">
      <c r="A3139" s="165" t="s">
        <v>1815</v>
      </c>
      <c r="B3139" s="172" t="s">
        <v>2113</v>
      </c>
      <c r="C3139" s="167" t="s">
        <v>99</v>
      </c>
      <c r="D3139" s="168">
        <v>800000.0</v>
      </c>
      <c r="E3139" s="169" t="str">
        <f>iferror(vlookup(C3139,'Master data'!$A$2:$C$29,3,0),"-/-")</f>
        <v>Biến phí</v>
      </c>
      <c r="F3139" s="169" t="str">
        <f>iferror(vlookup(C3139,'Master data'!$A$2:$C$29,2,0),"-/-")</f>
        <v>Chi phí giá vốn</v>
      </c>
    </row>
    <row r="3140" ht="21.0" customHeight="1">
      <c r="A3140" s="165" t="s">
        <v>1815</v>
      </c>
      <c r="B3140" s="172" t="s">
        <v>1792</v>
      </c>
      <c r="C3140" s="167" t="s">
        <v>99</v>
      </c>
      <c r="D3140" s="168">
        <v>8.93E7</v>
      </c>
      <c r="E3140" s="169" t="str">
        <f>iferror(vlookup(C3140,'Master data'!$A$2:$C$29,3,0),"-/-")</f>
        <v>Biến phí</v>
      </c>
      <c r="F3140" s="169" t="str">
        <f>iferror(vlookup(C3140,'Master data'!$A$2:$C$29,2,0),"-/-")</f>
        <v>Chi phí giá vốn</v>
      </c>
    </row>
    <row r="3141" ht="21.0" customHeight="1">
      <c r="A3141" s="165" t="s">
        <v>1815</v>
      </c>
      <c r="B3141" s="172" t="s">
        <v>2114</v>
      </c>
      <c r="C3141" s="167" t="s">
        <v>99</v>
      </c>
      <c r="D3141" s="168">
        <v>2.499E7</v>
      </c>
      <c r="E3141" s="169" t="str">
        <f>iferror(vlookup(C3141,'Master data'!$A$2:$C$29,3,0),"-/-")</f>
        <v>Biến phí</v>
      </c>
      <c r="F3141" s="169" t="str">
        <f>iferror(vlookup(C3141,'Master data'!$A$2:$C$29,2,0),"-/-")</f>
        <v>Chi phí giá vốn</v>
      </c>
    </row>
    <row r="3142" ht="21.0" customHeight="1">
      <c r="A3142" s="165" t="s">
        <v>1815</v>
      </c>
      <c r="B3142" s="172" t="s">
        <v>2115</v>
      </c>
      <c r="C3142" s="167" t="s">
        <v>99</v>
      </c>
      <c r="D3142" s="168">
        <v>4.1703E7</v>
      </c>
      <c r="E3142" s="169" t="str">
        <f>iferror(vlookup(C3142,'Master data'!$A$2:$C$29,3,0),"-/-")</f>
        <v>Biến phí</v>
      </c>
      <c r="F3142" s="169" t="str">
        <f>iferror(vlookup(C3142,'Master data'!$A$2:$C$29,2,0),"-/-")</f>
        <v>Chi phí giá vốn</v>
      </c>
    </row>
    <row r="3143" ht="21.0" customHeight="1">
      <c r="A3143" s="165" t="s">
        <v>1815</v>
      </c>
      <c r="B3143" s="172" t="s">
        <v>2116</v>
      </c>
      <c r="C3143" s="167" t="s">
        <v>99</v>
      </c>
      <c r="D3143" s="168">
        <v>2.3169E7</v>
      </c>
      <c r="E3143" s="169" t="str">
        <f>iferror(vlookup(C3143,'Master data'!$A$2:$C$29,3,0),"-/-")</f>
        <v>Biến phí</v>
      </c>
      <c r="F3143" s="169" t="str">
        <f>iferror(vlookup(C3143,'Master data'!$A$2:$C$29,2,0),"-/-")</f>
        <v>Chi phí giá vốn</v>
      </c>
    </row>
    <row r="3144" ht="21.0" customHeight="1">
      <c r="A3144" s="165" t="s">
        <v>1815</v>
      </c>
      <c r="B3144" s="172" t="s">
        <v>2117</v>
      </c>
      <c r="C3144" s="167" t="s">
        <v>70</v>
      </c>
      <c r="D3144" s="168">
        <v>1.0E7</v>
      </c>
      <c r="E3144" s="169" t="str">
        <f>iferror(vlookup(C3144,'Master data'!$A$2:$C$29,3,0),"-/-")</f>
        <v>Chi phí khác</v>
      </c>
      <c r="F3144" s="169" t="str">
        <f>iferror(vlookup(C3144,'Master data'!$A$2:$C$29,2,0),"-/-")</f>
        <v>Chi phí khác</v>
      </c>
    </row>
    <row r="3145" ht="21.0" customHeight="1">
      <c r="A3145" s="165" t="s">
        <v>1815</v>
      </c>
      <c r="B3145" s="172" t="s">
        <v>433</v>
      </c>
      <c r="C3145" s="167" t="s">
        <v>102</v>
      </c>
      <c r="D3145" s="168">
        <v>6.6205E8</v>
      </c>
      <c r="E3145" s="169" t="str">
        <f>iferror(vlookup(C3145,'Master data'!$A$2:$C$29,3,0),"-/-")</f>
        <v>Biến phí</v>
      </c>
      <c r="F3145" s="169" t="str">
        <f>iferror(vlookup(C3145,'Master data'!$A$2:$C$29,2,0),"-/-")</f>
        <v>Chi phí giá vốn</v>
      </c>
    </row>
    <row r="3146" ht="21.0" customHeight="1">
      <c r="A3146" s="165" t="s">
        <v>1815</v>
      </c>
      <c r="B3146" s="172" t="s">
        <v>2014</v>
      </c>
      <c r="C3146" s="167" t="s">
        <v>111</v>
      </c>
      <c r="D3146" s="168">
        <v>9.0E7</v>
      </c>
      <c r="E3146" s="169" t="str">
        <f>iferror(vlookup(C3146,'Master data'!$A$2:$C$29,3,0),"-/-")</f>
        <v>Định phí</v>
      </c>
      <c r="F3146" s="169" t="str">
        <f>iferror(vlookup(C3146,'Master data'!$A$2:$C$29,2,0),"-/-")</f>
        <v>Chi phí khác</v>
      </c>
    </row>
    <row r="3147" ht="21.0" customHeight="1">
      <c r="A3147" s="165" t="s">
        <v>1818</v>
      </c>
      <c r="B3147" s="172" t="s">
        <v>275</v>
      </c>
      <c r="C3147" s="167" t="s">
        <v>112</v>
      </c>
      <c r="D3147" s="168">
        <v>260000.0</v>
      </c>
      <c r="E3147" s="169" t="str">
        <f>iferror(vlookup(C3147,'Master data'!$A$2:$C$29,3,0),"-/-")</f>
        <v>Biến phí</v>
      </c>
      <c r="F3147" s="169" t="str">
        <f>iferror(vlookup(C3147,'Master data'!$A$2:$C$29,2,0),"-/-")</f>
        <v>Chi phí hành chính</v>
      </c>
    </row>
    <row r="3148" ht="21.0" customHeight="1">
      <c r="A3148" s="165" t="s">
        <v>1818</v>
      </c>
      <c r="B3148" s="172" t="s">
        <v>1352</v>
      </c>
      <c r="C3148" s="167" t="s">
        <v>112</v>
      </c>
      <c r="D3148" s="168">
        <v>650000.0</v>
      </c>
      <c r="E3148" s="169" t="str">
        <f>iferror(vlookup(C3148,'Master data'!$A$2:$C$29,3,0),"-/-")</f>
        <v>Biến phí</v>
      </c>
      <c r="F3148" s="169" t="str">
        <f>iferror(vlookup(C3148,'Master data'!$A$2:$C$29,2,0),"-/-")</f>
        <v>Chi phí hành chính</v>
      </c>
    </row>
    <row r="3149" ht="21.0" customHeight="1">
      <c r="A3149" s="165" t="s">
        <v>1818</v>
      </c>
      <c r="B3149" s="172" t="s">
        <v>275</v>
      </c>
      <c r="C3149" s="167" t="s">
        <v>112</v>
      </c>
      <c r="D3149" s="168">
        <v>240000.0</v>
      </c>
      <c r="E3149" s="169" t="str">
        <f>iferror(vlookup(C3149,'Master data'!$A$2:$C$29,3,0),"-/-")</f>
        <v>Biến phí</v>
      </c>
      <c r="F3149" s="169" t="str">
        <f>iferror(vlookup(C3149,'Master data'!$A$2:$C$29,2,0),"-/-")</f>
        <v>Chi phí hành chính</v>
      </c>
    </row>
    <row r="3150" ht="21.0" customHeight="1">
      <c r="A3150" s="165" t="s">
        <v>1818</v>
      </c>
      <c r="B3150" s="172" t="s">
        <v>275</v>
      </c>
      <c r="C3150" s="167" t="s">
        <v>112</v>
      </c>
      <c r="D3150" s="168">
        <v>275000.0</v>
      </c>
      <c r="E3150" s="169" t="str">
        <f>iferror(vlookup(C3150,'Master data'!$A$2:$C$29,3,0),"-/-")</f>
        <v>Biến phí</v>
      </c>
      <c r="F3150" s="169" t="str">
        <f>iferror(vlookup(C3150,'Master data'!$A$2:$C$29,2,0),"-/-")</f>
        <v>Chi phí hành chính</v>
      </c>
    </row>
    <row r="3151" ht="21.0" customHeight="1">
      <c r="A3151" s="165" t="s">
        <v>1818</v>
      </c>
      <c r="B3151" s="172" t="s">
        <v>2118</v>
      </c>
      <c r="C3151" s="167" t="s">
        <v>112</v>
      </c>
      <c r="D3151" s="168">
        <v>265000.0</v>
      </c>
      <c r="E3151" s="169" t="str">
        <f>iferror(vlookup(C3151,'Master data'!$A$2:$C$29,3,0),"-/-")</f>
        <v>Biến phí</v>
      </c>
      <c r="F3151" s="169" t="str">
        <f>iferror(vlookup(C3151,'Master data'!$A$2:$C$29,2,0),"-/-")</f>
        <v>Chi phí hành chính</v>
      </c>
    </row>
    <row r="3152" ht="21.0" customHeight="1">
      <c r="A3152" s="165" t="s">
        <v>1818</v>
      </c>
      <c r="B3152" s="172" t="s">
        <v>1352</v>
      </c>
      <c r="C3152" s="167" t="s">
        <v>112</v>
      </c>
      <c r="D3152" s="168">
        <v>343000.0</v>
      </c>
      <c r="E3152" s="169" t="str">
        <f>iferror(vlookup(C3152,'Master data'!$A$2:$C$29,3,0),"-/-")</f>
        <v>Biến phí</v>
      </c>
      <c r="F3152" s="169" t="str">
        <f>iferror(vlookup(C3152,'Master data'!$A$2:$C$29,2,0),"-/-")</f>
        <v>Chi phí hành chính</v>
      </c>
    </row>
    <row r="3153" ht="21.0" customHeight="1">
      <c r="A3153" s="165" t="s">
        <v>1818</v>
      </c>
      <c r="B3153" s="172" t="s">
        <v>2119</v>
      </c>
      <c r="C3153" s="167" t="s">
        <v>112</v>
      </c>
      <c r="D3153" s="168">
        <v>2000000.0</v>
      </c>
      <c r="E3153" s="169" t="str">
        <f>iferror(vlookup(C3153,'Master data'!$A$2:$C$29,3,0),"-/-")</f>
        <v>Biến phí</v>
      </c>
      <c r="F3153" s="169" t="str">
        <f>iferror(vlookup(C3153,'Master data'!$A$2:$C$29,2,0),"-/-")</f>
        <v>Chi phí hành chính</v>
      </c>
    </row>
    <row r="3154" ht="21.0" customHeight="1">
      <c r="A3154" s="165" t="s">
        <v>1818</v>
      </c>
      <c r="B3154" s="172" t="s">
        <v>2120</v>
      </c>
      <c r="C3154" s="167" t="s">
        <v>112</v>
      </c>
      <c r="D3154" s="168">
        <v>560000.0</v>
      </c>
      <c r="E3154" s="169" t="str">
        <f>iferror(vlookup(C3154,'Master data'!$A$2:$C$29,3,0),"-/-")</f>
        <v>Biến phí</v>
      </c>
      <c r="F3154" s="169" t="str">
        <f>iferror(vlookup(C3154,'Master data'!$A$2:$C$29,2,0),"-/-")</f>
        <v>Chi phí hành chính</v>
      </c>
    </row>
    <row r="3155" ht="21.0" customHeight="1">
      <c r="A3155" s="165" t="s">
        <v>1818</v>
      </c>
      <c r="B3155" s="172" t="s">
        <v>275</v>
      </c>
      <c r="C3155" s="167" t="s">
        <v>112</v>
      </c>
      <c r="D3155" s="168">
        <v>255000.0</v>
      </c>
      <c r="E3155" s="169" t="str">
        <f>iferror(vlookup(C3155,'Master data'!$A$2:$C$29,3,0),"-/-")</f>
        <v>Biến phí</v>
      </c>
      <c r="F3155" s="169" t="str">
        <f>iferror(vlookup(C3155,'Master data'!$A$2:$C$29,2,0),"-/-")</f>
        <v>Chi phí hành chính</v>
      </c>
    </row>
    <row r="3156" ht="21.0" customHeight="1">
      <c r="A3156" s="165" t="s">
        <v>1818</v>
      </c>
      <c r="B3156" s="172" t="s">
        <v>2121</v>
      </c>
      <c r="C3156" s="167" t="s">
        <v>112</v>
      </c>
      <c r="D3156" s="168">
        <v>447000.0</v>
      </c>
      <c r="E3156" s="169" t="str">
        <f>iferror(vlookup(C3156,'Master data'!$A$2:$C$29,3,0),"-/-")</f>
        <v>Biến phí</v>
      </c>
      <c r="F3156" s="169" t="str">
        <f>iferror(vlookup(C3156,'Master data'!$A$2:$C$29,2,0),"-/-")</f>
        <v>Chi phí hành chính</v>
      </c>
    </row>
    <row r="3157" ht="21.0" customHeight="1">
      <c r="A3157" s="165" t="s">
        <v>1818</v>
      </c>
      <c r="B3157" s="172" t="s">
        <v>2122</v>
      </c>
      <c r="C3157" s="167" t="s">
        <v>112</v>
      </c>
      <c r="D3157" s="168">
        <v>740000.0</v>
      </c>
      <c r="E3157" s="169" t="str">
        <f>iferror(vlookup(C3157,'Master data'!$A$2:$C$29,3,0),"-/-")</f>
        <v>Biến phí</v>
      </c>
      <c r="F3157" s="169" t="str">
        <f>iferror(vlookup(C3157,'Master data'!$A$2:$C$29,2,0),"-/-")</f>
        <v>Chi phí hành chính</v>
      </c>
    </row>
    <row r="3158" ht="21.0" customHeight="1">
      <c r="A3158" s="165" t="s">
        <v>1818</v>
      </c>
      <c r="B3158" s="172" t="s">
        <v>1706</v>
      </c>
      <c r="C3158" s="167" t="s">
        <v>112</v>
      </c>
      <c r="D3158" s="168">
        <v>940000.0</v>
      </c>
      <c r="E3158" s="169" t="str">
        <f>iferror(vlookup(C3158,'Master data'!$A$2:$C$29,3,0),"-/-")</f>
        <v>Biến phí</v>
      </c>
      <c r="F3158" s="169" t="str">
        <f>iferror(vlookup(C3158,'Master data'!$A$2:$C$29,2,0),"-/-")</f>
        <v>Chi phí hành chính</v>
      </c>
    </row>
    <row r="3159" ht="21.0" customHeight="1">
      <c r="A3159" s="165" t="s">
        <v>1818</v>
      </c>
      <c r="B3159" s="172" t="s">
        <v>2123</v>
      </c>
      <c r="C3159" s="167" t="s">
        <v>112</v>
      </c>
      <c r="D3159" s="168">
        <v>1168000.0</v>
      </c>
      <c r="E3159" s="169" t="str">
        <f>iferror(vlookup(C3159,'Master data'!$A$2:$C$29,3,0),"-/-")</f>
        <v>Biến phí</v>
      </c>
      <c r="F3159" s="169" t="str">
        <f>iferror(vlookup(C3159,'Master data'!$A$2:$C$29,2,0),"-/-")</f>
        <v>Chi phí hành chính</v>
      </c>
    </row>
    <row r="3160" ht="21.0" customHeight="1">
      <c r="A3160" s="165" t="s">
        <v>1818</v>
      </c>
      <c r="B3160" s="172" t="s">
        <v>1140</v>
      </c>
      <c r="C3160" s="167" t="s">
        <v>112</v>
      </c>
      <c r="D3160" s="168">
        <v>940000.0</v>
      </c>
      <c r="E3160" s="169" t="str">
        <f>iferror(vlookup(C3160,'Master data'!$A$2:$C$29,3,0),"-/-")</f>
        <v>Biến phí</v>
      </c>
      <c r="F3160" s="169" t="str">
        <f>iferror(vlookup(C3160,'Master data'!$A$2:$C$29,2,0),"-/-")</f>
        <v>Chi phí hành chính</v>
      </c>
    </row>
    <row r="3161" ht="21.0" customHeight="1">
      <c r="A3161" s="165" t="s">
        <v>1818</v>
      </c>
      <c r="B3161" s="172" t="s">
        <v>2124</v>
      </c>
      <c r="C3161" s="167" t="s">
        <v>112</v>
      </c>
      <c r="D3161" s="168">
        <v>155000.0</v>
      </c>
      <c r="E3161" s="169" t="str">
        <f>iferror(vlookup(C3161,'Master data'!$A$2:$C$29,3,0),"-/-")</f>
        <v>Biến phí</v>
      </c>
      <c r="F3161" s="169" t="str">
        <f>iferror(vlookup(C3161,'Master data'!$A$2:$C$29,2,0),"-/-")</f>
        <v>Chi phí hành chính</v>
      </c>
    </row>
    <row r="3162" ht="21.0" customHeight="1">
      <c r="A3162" s="165" t="s">
        <v>1818</v>
      </c>
      <c r="B3162" s="172" t="s">
        <v>1355</v>
      </c>
      <c r="C3162" s="167" t="s">
        <v>112</v>
      </c>
      <c r="D3162" s="168">
        <v>340000.0</v>
      </c>
      <c r="E3162" s="169" t="str">
        <f>iferror(vlookup(C3162,'Master data'!$A$2:$C$29,3,0),"-/-")</f>
        <v>Biến phí</v>
      </c>
      <c r="F3162" s="169" t="str">
        <f>iferror(vlookup(C3162,'Master data'!$A$2:$C$29,2,0),"-/-")</f>
        <v>Chi phí hành chính</v>
      </c>
    </row>
    <row r="3163" ht="21.0" customHeight="1">
      <c r="A3163" s="165" t="s">
        <v>1818</v>
      </c>
      <c r="B3163" s="172" t="s">
        <v>1296</v>
      </c>
      <c r="C3163" s="167" t="s">
        <v>112</v>
      </c>
      <c r="D3163" s="168">
        <v>4613000.0</v>
      </c>
      <c r="E3163" s="169" t="str">
        <f>iferror(vlookup(C3163,'Master data'!$A$2:$C$29,3,0),"-/-")</f>
        <v>Biến phí</v>
      </c>
      <c r="F3163" s="169" t="str">
        <f>iferror(vlookup(C3163,'Master data'!$A$2:$C$29,2,0),"-/-")</f>
        <v>Chi phí hành chính</v>
      </c>
    </row>
    <row r="3164" ht="21.0" customHeight="1">
      <c r="A3164" s="165" t="s">
        <v>1818</v>
      </c>
      <c r="B3164" s="172" t="s">
        <v>289</v>
      </c>
      <c r="C3164" s="167" t="s">
        <v>112</v>
      </c>
      <c r="D3164" s="168">
        <v>1000000.0</v>
      </c>
      <c r="E3164" s="169" t="str">
        <f>iferror(vlookup(C3164,'Master data'!$A$2:$C$29,3,0),"-/-")</f>
        <v>Biến phí</v>
      </c>
      <c r="F3164" s="169" t="str">
        <f>iferror(vlookup(C3164,'Master data'!$A$2:$C$29,2,0),"-/-")</f>
        <v>Chi phí hành chính</v>
      </c>
    </row>
    <row r="3165" ht="21.0" customHeight="1">
      <c r="A3165" s="165" t="s">
        <v>1818</v>
      </c>
      <c r="B3165" s="172" t="s">
        <v>2125</v>
      </c>
      <c r="C3165" s="167" t="s">
        <v>112</v>
      </c>
      <c r="D3165" s="168">
        <v>530000.0</v>
      </c>
      <c r="E3165" s="169" t="str">
        <f>iferror(vlookup(C3165,'Master data'!$A$2:$C$29,3,0),"-/-")</f>
        <v>Biến phí</v>
      </c>
      <c r="F3165" s="169" t="str">
        <f>iferror(vlookup(C3165,'Master data'!$A$2:$C$29,2,0),"-/-")</f>
        <v>Chi phí hành chính</v>
      </c>
    </row>
    <row r="3166" ht="21.0" customHeight="1">
      <c r="A3166" s="165" t="s">
        <v>1818</v>
      </c>
      <c r="B3166" s="172" t="s">
        <v>608</v>
      </c>
      <c r="C3166" s="167" t="s">
        <v>112</v>
      </c>
      <c r="D3166" s="168">
        <v>40000.0</v>
      </c>
      <c r="E3166" s="169" t="str">
        <f>iferror(vlookup(C3166,'Master data'!$A$2:$C$29,3,0),"-/-")</f>
        <v>Biến phí</v>
      </c>
      <c r="F3166" s="169" t="str">
        <f>iferror(vlookup(C3166,'Master data'!$A$2:$C$29,2,0),"-/-")</f>
        <v>Chi phí hành chính</v>
      </c>
    </row>
    <row r="3167" ht="21.0" customHeight="1">
      <c r="A3167" s="165" t="s">
        <v>1818</v>
      </c>
      <c r="B3167" s="172" t="s">
        <v>1434</v>
      </c>
      <c r="C3167" s="167" t="s">
        <v>112</v>
      </c>
      <c r="D3167" s="168">
        <v>940000.0</v>
      </c>
      <c r="E3167" s="169" t="str">
        <f>iferror(vlookup(C3167,'Master data'!$A$2:$C$29,3,0),"-/-")</f>
        <v>Biến phí</v>
      </c>
      <c r="F3167" s="169" t="str">
        <f>iferror(vlookup(C3167,'Master data'!$A$2:$C$29,2,0),"-/-")</f>
        <v>Chi phí hành chính</v>
      </c>
    </row>
    <row r="3168" ht="21.0" customHeight="1">
      <c r="A3168" s="165" t="s">
        <v>1818</v>
      </c>
      <c r="B3168" s="172" t="s">
        <v>1434</v>
      </c>
      <c r="C3168" s="167" t="s">
        <v>112</v>
      </c>
      <c r="D3168" s="168">
        <v>940000.0</v>
      </c>
      <c r="E3168" s="169" t="str">
        <f>iferror(vlookup(C3168,'Master data'!$A$2:$C$29,3,0),"-/-")</f>
        <v>Biến phí</v>
      </c>
      <c r="F3168" s="169" t="str">
        <f>iferror(vlookup(C3168,'Master data'!$A$2:$C$29,2,0),"-/-")</f>
        <v>Chi phí hành chính</v>
      </c>
    </row>
    <row r="3169" ht="21.0" customHeight="1">
      <c r="A3169" s="165" t="s">
        <v>1818</v>
      </c>
      <c r="B3169" s="172" t="s">
        <v>740</v>
      </c>
      <c r="C3169" s="167" t="s">
        <v>112</v>
      </c>
      <c r="D3169" s="168">
        <v>290000.0</v>
      </c>
      <c r="E3169" s="169" t="str">
        <f>iferror(vlookup(C3169,'Master data'!$A$2:$C$29,3,0),"-/-")</f>
        <v>Biến phí</v>
      </c>
      <c r="F3169" s="169" t="str">
        <f>iferror(vlookup(C3169,'Master data'!$A$2:$C$29,2,0),"-/-")</f>
        <v>Chi phí hành chính</v>
      </c>
    </row>
    <row r="3170" ht="21.0" customHeight="1">
      <c r="A3170" s="165" t="s">
        <v>1818</v>
      </c>
      <c r="B3170" s="172" t="s">
        <v>1434</v>
      </c>
      <c r="C3170" s="167" t="s">
        <v>112</v>
      </c>
      <c r="D3170" s="168">
        <v>940000.0</v>
      </c>
      <c r="E3170" s="169" t="str">
        <f>iferror(vlookup(C3170,'Master data'!$A$2:$C$29,3,0),"-/-")</f>
        <v>Biến phí</v>
      </c>
      <c r="F3170" s="169" t="str">
        <f>iferror(vlookup(C3170,'Master data'!$A$2:$C$29,2,0),"-/-")</f>
        <v>Chi phí hành chính</v>
      </c>
    </row>
    <row r="3171" ht="21.0" customHeight="1">
      <c r="A3171" s="165" t="s">
        <v>1818</v>
      </c>
      <c r="B3171" s="172" t="s">
        <v>1434</v>
      </c>
      <c r="C3171" s="167" t="s">
        <v>112</v>
      </c>
      <c r="D3171" s="168">
        <v>940000.0</v>
      </c>
      <c r="E3171" s="169" t="str">
        <f>iferror(vlookup(C3171,'Master data'!$A$2:$C$29,3,0),"-/-")</f>
        <v>Biến phí</v>
      </c>
      <c r="F3171" s="169" t="str">
        <f>iferror(vlookup(C3171,'Master data'!$A$2:$C$29,2,0),"-/-")</f>
        <v>Chi phí hành chính</v>
      </c>
    </row>
    <row r="3172" ht="21.0" customHeight="1">
      <c r="A3172" s="165" t="s">
        <v>1818</v>
      </c>
      <c r="B3172" s="172" t="s">
        <v>747</v>
      </c>
      <c r="C3172" s="167" t="s">
        <v>112</v>
      </c>
      <c r="D3172" s="168">
        <v>220000.0</v>
      </c>
      <c r="E3172" s="169" t="str">
        <f>iferror(vlookup(C3172,'Master data'!$A$2:$C$29,3,0),"-/-")</f>
        <v>Biến phí</v>
      </c>
      <c r="F3172" s="169" t="str">
        <f>iferror(vlookup(C3172,'Master data'!$A$2:$C$29,2,0),"-/-")</f>
        <v>Chi phí hành chính</v>
      </c>
    </row>
    <row r="3173" ht="21.0" customHeight="1">
      <c r="A3173" s="165" t="s">
        <v>1818</v>
      </c>
      <c r="B3173" s="172" t="s">
        <v>1706</v>
      </c>
      <c r="C3173" s="167" t="s">
        <v>112</v>
      </c>
      <c r="D3173" s="168">
        <v>940000.0</v>
      </c>
      <c r="E3173" s="169" t="str">
        <f>iferror(vlookup(C3173,'Master data'!$A$2:$C$29,3,0),"-/-")</f>
        <v>Biến phí</v>
      </c>
      <c r="F3173" s="169" t="str">
        <f>iferror(vlookup(C3173,'Master data'!$A$2:$C$29,2,0),"-/-")</f>
        <v>Chi phí hành chính</v>
      </c>
    </row>
    <row r="3174" ht="21.0" customHeight="1">
      <c r="A3174" s="165" t="s">
        <v>1818</v>
      </c>
      <c r="B3174" s="172" t="s">
        <v>284</v>
      </c>
      <c r="C3174" s="167" t="s">
        <v>112</v>
      </c>
      <c r="D3174" s="168">
        <v>290000.0</v>
      </c>
      <c r="E3174" s="169" t="str">
        <f>iferror(vlookup(C3174,'Master data'!$A$2:$C$29,3,0),"-/-")</f>
        <v>Biến phí</v>
      </c>
      <c r="F3174" s="169" t="str">
        <f>iferror(vlookup(C3174,'Master data'!$A$2:$C$29,2,0),"-/-")</f>
        <v>Chi phí hành chính</v>
      </c>
    </row>
    <row r="3175" ht="21.0" customHeight="1">
      <c r="A3175" s="165" t="s">
        <v>1818</v>
      </c>
      <c r="B3175" s="172" t="s">
        <v>2126</v>
      </c>
      <c r="C3175" s="167" t="s">
        <v>112</v>
      </c>
      <c r="D3175" s="168">
        <v>615000.0</v>
      </c>
      <c r="E3175" s="169" t="str">
        <f>iferror(vlookup(C3175,'Master data'!$A$2:$C$29,3,0),"-/-")</f>
        <v>Biến phí</v>
      </c>
      <c r="F3175" s="169" t="str">
        <f>iferror(vlookup(C3175,'Master data'!$A$2:$C$29,2,0),"-/-")</f>
        <v>Chi phí hành chính</v>
      </c>
    </row>
    <row r="3176" ht="21.0" customHeight="1">
      <c r="A3176" s="165" t="s">
        <v>1818</v>
      </c>
      <c r="B3176" s="172" t="s">
        <v>550</v>
      </c>
      <c r="C3176" s="167" t="s">
        <v>112</v>
      </c>
      <c r="D3176" s="168">
        <v>30000.0</v>
      </c>
      <c r="E3176" s="169" t="str">
        <f>iferror(vlookup(C3176,'Master data'!$A$2:$C$29,3,0),"-/-")</f>
        <v>Biến phí</v>
      </c>
      <c r="F3176" s="169" t="str">
        <f>iferror(vlookup(C3176,'Master data'!$A$2:$C$29,2,0),"-/-")</f>
        <v>Chi phí hành chính</v>
      </c>
    </row>
    <row r="3177" ht="21.0" customHeight="1">
      <c r="A3177" s="165" t="s">
        <v>1818</v>
      </c>
      <c r="B3177" s="172" t="s">
        <v>2127</v>
      </c>
      <c r="C3177" s="167" t="s">
        <v>112</v>
      </c>
      <c r="D3177" s="168">
        <v>320000.0</v>
      </c>
      <c r="E3177" s="169" t="str">
        <f>iferror(vlookup(C3177,'Master data'!$A$2:$C$29,3,0),"-/-")</f>
        <v>Biến phí</v>
      </c>
      <c r="F3177" s="169" t="str">
        <f>iferror(vlookup(C3177,'Master data'!$A$2:$C$29,2,0),"-/-")</f>
        <v>Chi phí hành chính</v>
      </c>
    </row>
    <row r="3178" ht="21.0" customHeight="1">
      <c r="A3178" s="165" t="s">
        <v>1818</v>
      </c>
      <c r="B3178" s="172" t="s">
        <v>2128</v>
      </c>
      <c r="C3178" s="167" t="s">
        <v>112</v>
      </c>
      <c r="D3178" s="168">
        <v>155000.0</v>
      </c>
      <c r="E3178" s="169" t="str">
        <f>iferror(vlookup(C3178,'Master data'!$A$2:$C$29,3,0),"-/-")</f>
        <v>Biến phí</v>
      </c>
      <c r="F3178" s="169" t="str">
        <f>iferror(vlookup(C3178,'Master data'!$A$2:$C$29,2,0),"-/-")</f>
        <v>Chi phí hành chính</v>
      </c>
    </row>
    <row r="3179" ht="21.0" customHeight="1">
      <c r="A3179" s="165" t="s">
        <v>1818</v>
      </c>
      <c r="B3179" s="172" t="s">
        <v>2129</v>
      </c>
      <c r="C3179" s="167" t="s">
        <v>112</v>
      </c>
      <c r="D3179" s="168">
        <v>95000.0</v>
      </c>
      <c r="E3179" s="169" t="str">
        <f>iferror(vlookup(C3179,'Master data'!$A$2:$C$29,3,0),"-/-")</f>
        <v>Biến phí</v>
      </c>
      <c r="F3179" s="169" t="str">
        <f>iferror(vlookup(C3179,'Master data'!$A$2:$C$29,2,0),"-/-")</f>
        <v>Chi phí hành chính</v>
      </c>
    </row>
    <row r="3180" ht="21.0" customHeight="1">
      <c r="A3180" s="165" t="s">
        <v>1818</v>
      </c>
      <c r="B3180" s="172" t="s">
        <v>2130</v>
      </c>
      <c r="C3180" s="167" t="s">
        <v>112</v>
      </c>
      <c r="D3180" s="168">
        <v>700000.0</v>
      </c>
      <c r="E3180" s="169" t="str">
        <f>iferror(vlookup(C3180,'Master data'!$A$2:$C$29,3,0),"-/-")</f>
        <v>Biến phí</v>
      </c>
      <c r="F3180" s="169" t="str">
        <f>iferror(vlookup(C3180,'Master data'!$A$2:$C$29,2,0),"-/-")</f>
        <v>Chi phí hành chính</v>
      </c>
    </row>
    <row r="3181" ht="21.0" customHeight="1">
      <c r="A3181" s="165" t="s">
        <v>1818</v>
      </c>
      <c r="B3181" s="172" t="s">
        <v>2131</v>
      </c>
      <c r="C3181" s="167" t="s">
        <v>112</v>
      </c>
      <c r="D3181" s="168">
        <v>210000.0</v>
      </c>
      <c r="E3181" s="169" t="str">
        <f>iferror(vlookup(C3181,'Master data'!$A$2:$C$29,3,0),"-/-")</f>
        <v>Biến phí</v>
      </c>
      <c r="F3181" s="169" t="str">
        <f>iferror(vlookup(C3181,'Master data'!$A$2:$C$29,2,0),"-/-")</f>
        <v>Chi phí hành chính</v>
      </c>
    </row>
    <row r="3182" ht="21.0" customHeight="1">
      <c r="A3182" s="165" t="s">
        <v>1818</v>
      </c>
      <c r="B3182" s="172" t="s">
        <v>2132</v>
      </c>
      <c r="C3182" s="167" t="s">
        <v>95</v>
      </c>
      <c r="D3182" s="168">
        <v>1.08E7</v>
      </c>
      <c r="E3182" s="169" t="str">
        <f>iferror(vlookup(C3182,'Master data'!$A$2:$C$29,3,0),"-/-")</f>
        <v>Biến phí</v>
      </c>
      <c r="F3182" s="169" t="str">
        <f>iferror(vlookup(C3182,'Master data'!$A$2:$C$29,2,0),"-/-")</f>
        <v>Chi phí bán hàng</v>
      </c>
    </row>
    <row r="3183" ht="21.0" customHeight="1">
      <c r="A3183" s="165" t="s">
        <v>1818</v>
      </c>
      <c r="B3183" s="172" t="s">
        <v>2133</v>
      </c>
      <c r="C3183" s="167" t="s">
        <v>95</v>
      </c>
      <c r="D3183" s="168">
        <v>1.38E7</v>
      </c>
      <c r="E3183" s="169" t="str">
        <f>iferror(vlookup(C3183,'Master data'!$A$2:$C$29,3,0),"-/-")</f>
        <v>Biến phí</v>
      </c>
      <c r="F3183" s="169" t="str">
        <f>iferror(vlookup(C3183,'Master data'!$A$2:$C$29,2,0),"-/-")</f>
        <v>Chi phí bán hàng</v>
      </c>
    </row>
    <row r="3184" ht="21.0" customHeight="1">
      <c r="A3184" s="165" t="s">
        <v>1818</v>
      </c>
      <c r="B3184" s="172" t="s">
        <v>2134</v>
      </c>
      <c r="C3184" s="167" t="s">
        <v>95</v>
      </c>
      <c r="D3184" s="168">
        <v>1.2E7</v>
      </c>
      <c r="E3184" s="169" t="str">
        <f>iferror(vlookup(C3184,'Master data'!$A$2:$C$29,3,0),"-/-")</f>
        <v>Biến phí</v>
      </c>
      <c r="F3184" s="169" t="str">
        <f>iferror(vlookup(C3184,'Master data'!$A$2:$C$29,2,0),"-/-")</f>
        <v>Chi phí bán hàng</v>
      </c>
    </row>
    <row r="3185" ht="21.0" customHeight="1">
      <c r="A3185" s="165" t="s">
        <v>1818</v>
      </c>
      <c r="B3185" s="172" t="s">
        <v>2135</v>
      </c>
      <c r="C3185" s="167" t="s">
        <v>95</v>
      </c>
      <c r="D3185" s="168">
        <v>5900000.0</v>
      </c>
      <c r="E3185" s="169" t="str">
        <f>iferror(vlookup(C3185,'Master data'!$A$2:$C$29,3,0),"-/-")</f>
        <v>Biến phí</v>
      </c>
      <c r="F3185" s="169" t="str">
        <f>iferror(vlookup(C3185,'Master data'!$A$2:$C$29,2,0),"-/-")</f>
        <v>Chi phí bán hàng</v>
      </c>
    </row>
    <row r="3186" ht="21.0" customHeight="1">
      <c r="A3186" s="165" t="s">
        <v>1818</v>
      </c>
      <c r="B3186" s="172" t="s">
        <v>2136</v>
      </c>
      <c r="C3186" s="167" t="s">
        <v>95</v>
      </c>
      <c r="D3186" s="168">
        <v>9079000.0</v>
      </c>
      <c r="E3186" s="169" t="str">
        <f>iferror(vlookup(C3186,'Master data'!$A$2:$C$29,3,0),"-/-")</f>
        <v>Biến phí</v>
      </c>
      <c r="F3186" s="169" t="str">
        <f>iferror(vlookup(C3186,'Master data'!$A$2:$C$29,2,0),"-/-")</f>
        <v>Chi phí bán hàng</v>
      </c>
    </row>
    <row r="3187" ht="21.0" customHeight="1">
      <c r="A3187" s="165" t="s">
        <v>1818</v>
      </c>
      <c r="B3187" s="172" t="s">
        <v>2137</v>
      </c>
      <c r="C3187" s="167" t="s">
        <v>95</v>
      </c>
      <c r="D3187" s="168">
        <v>1.05E7</v>
      </c>
      <c r="E3187" s="169" t="str">
        <f>iferror(vlookup(C3187,'Master data'!$A$2:$C$29,3,0),"-/-")</f>
        <v>Biến phí</v>
      </c>
      <c r="F3187" s="169" t="str">
        <f>iferror(vlookup(C3187,'Master data'!$A$2:$C$29,2,0),"-/-")</f>
        <v>Chi phí bán hàng</v>
      </c>
    </row>
    <row r="3188" ht="21.0" customHeight="1">
      <c r="A3188" s="165" t="s">
        <v>1818</v>
      </c>
      <c r="B3188" s="172" t="s">
        <v>2138</v>
      </c>
      <c r="C3188" s="167" t="s">
        <v>106</v>
      </c>
      <c r="D3188" s="168">
        <v>5453947.0</v>
      </c>
      <c r="E3188" s="169" t="str">
        <f>iferror(vlookup(C3188,'Master data'!$A$2:$C$29,3,0),"-/-")</f>
        <v>Biến phí</v>
      </c>
      <c r="F3188" s="169" t="str">
        <f>iferror(vlookup(C3188,'Master data'!$A$2:$C$29,2,0),"-/-")</f>
        <v>Chi phí bán hàng</v>
      </c>
    </row>
    <row r="3189" ht="21.0" customHeight="1">
      <c r="A3189" s="165" t="s">
        <v>1818</v>
      </c>
      <c r="B3189" s="172" t="s">
        <v>2139</v>
      </c>
      <c r="C3189" s="167" t="s">
        <v>112</v>
      </c>
      <c r="D3189" s="168">
        <v>3200000.0</v>
      </c>
      <c r="E3189" s="169" t="str">
        <f>iferror(vlookup(C3189,'Master data'!$A$2:$C$29,3,0),"-/-")</f>
        <v>Biến phí</v>
      </c>
      <c r="F3189" s="169" t="str">
        <f>iferror(vlookup(C3189,'Master data'!$A$2:$C$29,2,0),"-/-")</f>
        <v>Chi phí hành chính</v>
      </c>
    </row>
    <row r="3190" ht="21.0" customHeight="1">
      <c r="A3190" s="165" t="s">
        <v>1818</v>
      </c>
      <c r="B3190" s="172" t="s">
        <v>2140</v>
      </c>
      <c r="C3190" s="167" t="s">
        <v>112</v>
      </c>
      <c r="D3190" s="168">
        <v>80000.0</v>
      </c>
      <c r="E3190" s="169" t="str">
        <f>iferror(vlookup(C3190,'Master data'!$A$2:$C$29,3,0),"-/-")</f>
        <v>Biến phí</v>
      </c>
      <c r="F3190" s="169" t="str">
        <f>iferror(vlookup(C3190,'Master data'!$A$2:$C$29,2,0),"-/-")</f>
        <v>Chi phí hành chính</v>
      </c>
    </row>
    <row r="3191" ht="21.0" customHeight="1">
      <c r="A3191" s="165" t="s">
        <v>1818</v>
      </c>
      <c r="B3191" s="172" t="s">
        <v>2141</v>
      </c>
      <c r="C3191" s="167" t="s">
        <v>112</v>
      </c>
      <c r="D3191" s="168">
        <v>6890000.0</v>
      </c>
      <c r="E3191" s="169" t="str">
        <f>iferror(vlookup(C3191,'Master data'!$A$2:$C$29,3,0),"-/-")</f>
        <v>Biến phí</v>
      </c>
      <c r="F3191" s="169" t="str">
        <f>iferror(vlookup(C3191,'Master data'!$A$2:$C$29,2,0),"-/-")</f>
        <v>Chi phí hành chính</v>
      </c>
    </row>
    <row r="3192" ht="21.0" customHeight="1">
      <c r="A3192" s="165" t="s">
        <v>1818</v>
      </c>
      <c r="B3192" s="172" t="s">
        <v>2142</v>
      </c>
      <c r="C3192" s="167" t="s">
        <v>112</v>
      </c>
      <c r="D3192" s="168">
        <v>1000000.0</v>
      </c>
      <c r="E3192" s="169" t="str">
        <f>iferror(vlookup(C3192,'Master data'!$A$2:$C$29,3,0),"-/-")</f>
        <v>Biến phí</v>
      </c>
      <c r="F3192" s="169" t="str">
        <f>iferror(vlookup(C3192,'Master data'!$A$2:$C$29,2,0),"-/-")</f>
        <v>Chi phí hành chính</v>
      </c>
    </row>
    <row r="3193" ht="21.0" customHeight="1">
      <c r="A3193" s="165" t="s">
        <v>1818</v>
      </c>
      <c r="B3193" s="172" t="s">
        <v>2143</v>
      </c>
      <c r="C3193" s="167" t="s">
        <v>112</v>
      </c>
      <c r="D3193" s="168">
        <v>312000.0</v>
      </c>
      <c r="E3193" s="169" t="str">
        <f>iferror(vlookup(C3193,'Master data'!$A$2:$C$29,3,0),"-/-")</f>
        <v>Biến phí</v>
      </c>
      <c r="F3193" s="169" t="str">
        <f>iferror(vlookup(C3193,'Master data'!$A$2:$C$29,2,0),"-/-")</f>
        <v>Chi phí hành chính</v>
      </c>
    </row>
    <row r="3194" ht="21.0" customHeight="1">
      <c r="A3194" s="165" t="s">
        <v>1818</v>
      </c>
      <c r="B3194" s="172" t="s">
        <v>2144</v>
      </c>
      <c r="C3194" s="167" t="s">
        <v>112</v>
      </c>
      <c r="D3194" s="168">
        <v>1292500.0</v>
      </c>
      <c r="E3194" s="169" t="str">
        <f>iferror(vlookup(C3194,'Master data'!$A$2:$C$29,3,0),"-/-")</f>
        <v>Biến phí</v>
      </c>
      <c r="F3194" s="169" t="str">
        <f>iferror(vlookup(C3194,'Master data'!$A$2:$C$29,2,0),"-/-")</f>
        <v>Chi phí hành chính</v>
      </c>
    </row>
    <row r="3195" ht="21.0" customHeight="1">
      <c r="A3195" s="165" t="s">
        <v>1818</v>
      </c>
      <c r="B3195" s="172" t="s">
        <v>627</v>
      </c>
      <c r="C3195" s="167" t="s">
        <v>112</v>
      </c>
      <c r="D3195" s="168">
        <v>370000.0</v>
      </c>
      <c r="E3195" s="169" t="str">
        <f>iferror(vlookup(C3195,'Master data'!$A$2:$C$29,3,0),"-/-")</f>
        <v>Biến phí</v>
      </c>
      <c r="F3195" s="169" t="str">
        <f>iferror(vlookup(C3195,'Master data'!$A$2:$C$29,2,0),"-/-")</f>
        <v>Chi phí hành chính</v>
      </c>
    </row>
    <row r="3196" ht="21.0" customHeight="1">
      <c r="A3196" s="165" t="s">
        <v>1818</v>
      </c>
      <c r="B3196" s="172" t="s">
        <v>2145</v>
      </c>
      <c r="C3196" s="167" t="s">
        <v>112</v>
      </c>
      <c r="D3196" s="168">
        <v>1400000.0</v>
      </c>
      <c r="E3196" s="169" t="str">
        <f>iferror(vlookup(C3196,'Master data'!$A$2:$C$29,3,0),"-/-")</f>
        <v>Biến phí</v>
      </c>
      <c r="F3196" s="169" t="str">
        <f>iferror(vlookup(C3196,'Master data'!$A$2:$C$29,2,0),"-/-")</f>
        <v>Chi phí hành chính</v>
      </c>
    </row>
    <row r="3197" ht="21.0" customHeight="1">
      <c r="A3197" s="165" t="s">
        <v>1818</v>
      </c>
      <c r="B3197" s="172" t="s">
        <v>2146</v>
      </c>
      <c r="C3197" s="167" t="s">
        <v>112</v>
      </c>
      <c r="D3197" s="168">
        <v>590000.0</v>
      </c>
      <c r="E3197" s="169" t="str">
        <f>iferror(vlookup(C3197,'Master data'!$A$2:$C$29,3,0),"-/-")</f>
        <v>Biến phí</v>
      </c>
      <c r="F3197" s="169" t="str">
        <f>iferror(vlookup(C3197,'Master data'!$A$2:$C$29,2,0),"-/-")</f>
        <v>Chi phí hành chính</v>
      </c>
    </row>
    <row r="3198" ht="21.0" customHeight="1">
      <c r="A3198" s="165" t="s">
        <v>1818</v>
      </c>
      <c r="B3198" s="172" t="s">
        <v>2147</v>
      </c>
      <c r="C3198" s="167" t="s">
        <v>112</v>
      </c>
      <c r="D3198" s="168">
        <v>200000.0</v>
      </c>
      <c r="E3198" s="169" t="str">
        <f>iferror(vlookup(C3198,'Master data'!$A$2:$C$29,3,0),"-/-")</f>
        <v>Biến phí</v>
      </c>
      <c r="F3198" s="169" t="str">
        <f>iferror(vlookup(C3198,'Master data'!$A$2:$C$29,2,0),"-/-")</f>
        <v>Chi phí hành chính</v>
      </c>
    </row>
    <row r="3199" ht="21.0" customHeight="1">
      <c r="A3199" s="165" t="s">
        <v>1818</v>
      </c>
      <c r="B3199" s="172" t="s">
        <v>2148</v>
      </c>
      <c r="C3199" s="167" t="s">
        <v>112</v>
      </c>
      <c r="D3199" s="168">
        <v>1380000.0</v>
      </c>
      <c r="E3199" s="169" t="str">
        <f>iferror(vlookup(C3199,'Master data'!$A$2:$C$29,3,0),"-/-")</f>
        <v>Biến phí</v>
      </c>
      <c r="F3199" s="169" t="str">
        <f>iferror(vlookup(C3199,'Master data'!$A$2:$C$29,2,0),"-/-")</f>
        <v>Chi phí hành chính</v>
      </c>
    </row>
    <row r="3200" ht="21.0" customHeight="1">
      <c r="A3200" s="165" t="s">
        <v>1818</v>
      </c>
      <c r="B3200" s="172" t="s">
        <v>2149</v>
      </c>
      <c r="C3200" s="167" t="s">
        <v>112</v>
      </c>
      <c r="D3200" s="168">
        <v>6720000.0</v>
      </c>
      <c r="E3200" s="169" t="str">
        <f>iferror(vlookup(C3200,'Master data'!$A$2:$C$29,3,0),"-/-")</f>
        <v>Biến phí</v>
      </c>
      <c r="F3200" s="169" t="str">
        <f>iferror(vlookup(C3200,'Master data'!$A$2:$C$29,2,0),"-/-")</f>
        <v>Chi phí hành chính</v>
      </c>
    </row>
    <row r="3201" ht="21.0" customHeight="1">
      <c r="A3201" s="165" t="s">
        <v>1818</v>
      </c>
      <c r="B3201" s="172" t="s">
        <v>2150</v>
      </c>
      <c r="C3201" s="167" t="s">
        <v>112</v>
      </c>
      <c r="D3201" s="168">
        <v>4413000.0</v>
      </c>
      <c r="E3201" s="169" t="str">
        <f>iferror(vlookup(C3201,'Master data'!$A$2:$C$29,3,0),"-/-")</f>
        <v>Biến phí</v>
      </c>
      <c r="F3201" s="169" t="str">
        <f>iferror(vlookup(C3201,'Master data'!$A$2:$C$29,2,0),"-/-")</f>
        <v>Chi phí hành chính</v>
      </c>
    </row>
    <row r="3202" ht="21.0" customHeight="1">
      <c r="A3202" s="165" t="s">
        <v>1818</v>
      </c>
      <c r="B3202" s="172" t="s">
        <v>2151</v>
      </c>
      <c r="C3202" s="167" t="s">
        <v>112</v>
      </c>
      <c r="D3202" s="168">
        <v>200000.0</v>
      </c>
      <c r="E3202" s="169" t="str">
        <f>iferror(vlookup(C3202,'Master data'!$A$2:$C$29,3,0),"-/-")</f>
        <v>Biến phí</v>
      </c>
      <c r="F3202" s="169" t="str">
        <f>iferror(vlookup(C3202,'Master data'!$A$2:$C$29,2,0),"-/-")</f>
        <v>Chi phí hành chính</v>
      </c>
    </row>
    <row r="3203" ht="21.0" customHeight="1">
      <c r="A3203" s="165" t="s">
        <v>1818</v>
      </c>
      <c r="B3203" s="172" t="s">
        <v>2152</v>
      </c>
      <c r="C3203" s="167" t="s">
        <v>112</v>
      </c>
      <c r="D3203" s="168">
        <v>300000.0</v>
      </c>
      <c r="E3203" s="169" t="str">
        <f>iferror(vlookup(C3203,'Master data'!$A$2:$C$29,3,0),"-/-")</f>
        <v>Biến phí</v>
      </c>
      <c r="F3203" s="169" t="str">
        <f>iferror(vlookup(C3203,'Master data'!$A$2:$C$29,2,0),"-/-")</f>
        <v>Chi phí hành chính</v>
      </c>
    </row>
    <row r="3204" ht="21.0" customHeight="1">
      <c r="A3204" s="165" t="s">
        <v>1818</v>
      </c>
      <c r="B3204" s="172" t="s">
        <v>2153</v>
      </c>
      <c r="C3204" s="167" t="s">
        <v>112</v>
      </c>
      <c r="D3204" s="168">
        <v>4000000.0</v>
      </c>
      <c r="E3204" s="169" t="str">
        <f>iferror(vlookup(C3204,'Master data'!$A$2:$C$29,3,0),"-/-")</f>
        <v>Biến phí</v>
      </c>
      <c r="F3204" s="169" t="str">
        <f>iferror(vlookup(C3204,'Master data'!$A$2:$C$29,2,0),"-/-")</f>
        <v>Chi phí hành chính</v>
      </c>
    </row>
    <row r="3205" ht="21.0" customHeight="1">
      <c r="A3205" s="165" t="s">
        <v>1818</v>
      </c>
      <c r="B3205" s="172" t="s">
        <v>2154</v>
      </c>
      <c r="C3205" s="167" t="s">
        <v>112</v>
      </c>
      <c r="D3205" s="168">
        <v>6350000.0</v>
      </c>
      <c r="E3205" s="169" t="str">
        <f>iferror(vlookup(C3205,'Master data'!$A$2:$C$29,3,0),"-/-")</f>
        <v>Biến phí</v>
      </c>
      <c r="F3205" s="169" t="str">
        <f>iferror(vlookup(C3205,'Master data'!$A$2:$C$29,2,0),"-/-")</f>
        <v>Chi phí hành chính</v>
      </c>
    </row>
    <row r="3206" ht="21.0" customHeight="1">
      <c r="A3206" s="165" t="s">
        <v>1818</v>
      </c>
      <c r="B3206" s="172" t="s">
        <v>2155</v>
      </c>
      <c r="C3206" s="167" t="s">
        <v>112</v>
      </c>
      <c r="D3206" s="168">
        <v>1110000.0</v>
      </c>
      <c r="E3206" s="169" t="str">
        <f>iferror(vlookup(C3206,'Master data'!$A$2:$C$29,3,0),"-/-")</f>
        <v>Biến phí</v>
      </c>
      <c r="F3206" s="169" t="str">
        <f>iferror(vlookup(C3206,'Master data'!$A$2:$C$29,2,0),"-/-")</f>
        <v>Chi phí hành chính</v>
      </c>
    </row>
    <row r="3207" ht="21.0" customHeight="1">
      <c r="A3207" s="165" t="s">
        <v>1818</v>
      </c>
      <c r="B3207" s="172" t="s">
        <v>2156</v>
      </c>
      <c r="C3207" s="167" t="s">
        <v>112</v>
      </c>
      <c r="D3207" s="168">
        <v>1250000.0</v>
      </c>
      <c r="E3207" s="169" t="str">
        <f>iferror(vlookup(C3207,'Master data'!$A$2:$C$29,3,0),"-/-")</f>
        <v>Biến phí</v>
      </c>
      <c r="F3207" s="169" t="str">
        <f>iferror(vlookup(C3207,'Master data'!$A$2:$C$29,2,0),"-/-")</f>
        <v>Chi phí hành chính</v>
      </c>
    </row>
    <row r="3208" ht="21.0" customHeight="1">
      <c r="A3208" s="165" t="s">
        <v>1818</v>
      </c>
      <c r="B3208" s="172" t="s">
        <v>2157</v>
      </c>
      <c r="C3208" s="167" t="s">
        <v>112</v>
      </c>
      <c r="D3208" s="168">
        <v>7050000.0</v>
      </c>
      <c r="E3208" s="169" t="str">
        <f>iferror(vlookup(C3208,'Master data'!$A$2:$C$29,3,0),"-/-")</f>
        <v>Biến phí</v>
      </c>
      <c r="F3208" s="169" t="str">
        <f>iferror(vlookup(C3208,'Master data'!$A$2:$C$29,2,0),"-/-")</f>
        <v>Chi phí hành chính</v>
      </c>
    </row>
    <row r="3209" ht="21.0" customHeight="1">
      <c r="A3209" s="165" t="s">
        <v>1818</v>
      </c>
      <c r="B3209" s="172" t="s">
        <v>2158</v>
      </c>
      <c r="C3209" s="167" t="s">
        <v>112</v>
      </c>
      <c r="D3209" s="168">
        <v>500000.0</v>
      </c>
      <c r="E3209" s="169" t="str">
        <f>iferror(vlookup(C3209,'Master data'!$A$2:$C$29,3,0),"-/-")</f>
        <v>Biến phí</v>
      </c>
      <c r="F3209" s="169" t="str">
        <f>iferror(vlookup(C3209,'Master data'!$A$2:$C$29,2,0),"-/-")</f>
        <v>Chi phí hành chính</v>
      </c>
    </row>
    <row r="3210" ht="21.0" customHeight="1">
      <c r="A3210" s="165" t="s">
        <v>1818</v>
      </c>
      <c r="B3210" s="172" t="s">
        <v>1930</v>
      </c>
      <c r="C3210" s="167" t="s">
        <v>112</v>
      </c>
      <c r="D3210" s="168">
        <v>200000.0</v>
      </c>
      <c r="E3210" s="169" t="str">
        <f>iferror(vlookup(C3210,'Master data'!$A$2:$C$29,3,0),"-/-")</f>
        <v>Biến phí</v>
      </c>
      <c r="F3210" s="169" t="str">
        <f>iferror(vlookup(C3210,'Master data'!$A$2:$C$29,2,0),"-/-")</f>
        <v>Chi phí hành chính</v>
      </c>
    </row>
    <row r="3211" ht="21.0" customHeight="1">
      <c r="A3211" s="165" t="s">
        <v>1818</v>
      </c>
      <c r="B3211" s="172" t="s">
        <v>2159</v>
      </c>
      <c r="C3211" s="167" t="s">
        <v>112</v>
      </c>
      <c r="D3211" s="168">
        <v>600000.0</v>
      </c>
      <c r="E3211" s="169" t="str">
        <f>iferror(vlookup(C3211,'Master data'!$A$2:$C$29,3,0),"-/-")</f>
        <v>Biến phí</v>
      </c>
      <c r="F3211" s="169" t="str">
        <f>iferror(vlookup(C3211,'Master data'!$A$2:$C$29,2,0),"-/-")</f>
        <v>Chi phí hành chính</v>
      </c>
    </row>
    <row r="3212" ht="21.0" customHeight="1">
      <c r="A3212" s="165" t="s">
        <v>1818</v>
      </c>
      <c r="B3212" s="172" t="s">
        <v>2160</v>
      </c>
      <c r="C3212" s="167" t="s">
        <v>112</v>
      </c>
      <c r="D3212" s="168">
        <v>330000.0</v>
      </c>
      <c r="E3212" s="169" t="str">
        <f>iferror(vlookup(C3212,'Master data'!$A$2:$C$29,3,0),"-/-")</f>
        <v>Biến phí</v>
      </c>
      <c r="F3212" s="169" t="str">
        <f>iferror(vlookup(C3212,'Master data'!$A$2:$C$29,2,0),"-/-")</f>
        <v>Chi phí hành chính</v>
      </c>
    </row>
    <row r="3213" ht="21.0" customHeight="1">
      <c r="A3213" s="165" t="s">
        <v>1818</v>
      </c>
      <c r="B3213" s="172" t="s">
        <v>2161</v>
      </c>
      <c r="C3213" s="167" t="s">
        <v>112</v>
      </c>
      <c r="D3213" s="168">
        <v>196000.0</v>
      </c>
      <c r="E3213" s="169" t="str">
        <f>iferror(vlookup(C3213,'Master data'!$A$2:$C$29,3,0),"-/-")</f>
        <v>Biến phí</v>
      </c>
      <c r="F3213" s="169" t="str">
        <f>iferror(vlookup(C3213,'Master data'!$A$2:$C$29,2,0),"-/-")</f>
        <v>Chi phí hành chính</v>
      </c>
    </row>
    <row r="3214" ht="21.0" customHeight="1">
      <c r="A3214" s="165" t="s">
        <v>1818</v>
      </c>
      <c r="B3214" s="172" t="s">
        <v>866</v>
      </c>
      <c r="C3214" s="167" t="s">
        <v>112</v>
      </c>
      <c r="D3214" s="168">
        <v>200000.0</v>
      </c>
      <c r="E3214" s="169" t="str">
        <f>iferror(vlookup(C3214,'Master data'!$A$2:$C$29,3,0),"-/-")</f>
        <v>Biến phí</v>
      </c>
      <c r="F3214" s="169" t="str">
        <f>iferror(vlookup(C3214,'Master data'!$A$2:$C$29,2,0),"-/-")</f>
        <v>Chi phí hành chính</v>
      </c>
    </row>
    <row r="3215" ht="21.0" customHeight="1">
      <c r="A3215" s="165" t="s">
        <v>1818</v>
      </c>
      <c r="B3215" s="172" t="s">
        <v>2162</v>
      </c>
      <c r="C3215" s="167" t="s">
        <v>112</v>
      </c>
      <c r="D3215" s="168">
        <v>6530000.0</v>
      </c>
      <c r="E3215" s="169" t="str">
        <f>iferror(vlookup(C3215,'Master data'!$A$2:$C$29,3,0),"-/-")</f>
        <v>Biến phí</v>
      </c>
      <c r="F3215" s="169" t="str">
        <f>iferror(vlookup(C3215,'Master data'!$A$2:$C$29,2,0),"-/-")</f>
        <v>Chi phí hành chính</v>
      </c>
    </row>
    <row r="3216" ht="21.0" customHeight="1">
      <c r="A3216" s="165" t="s">
        <v>1818</v>
      </c>
      <c r="B3216" s="172" t="s">
        <v>2163</v>
      </c>
      <c r="C3216" s="167" t="s">
        <v>112</v>
      </c>
      <c r="D3216" s="168">
        <v>1.0E7</v>
      </c>
      <c r="E3216" s="169" t="str">
        <f>iferror(vlookup(C3216,'Master data'!$A$2:$C$29,3,0),"-/-")</f>
        <v>Biến phí</v>
      </c>
      <c r="F3216" s="169" t="str">
        <f>iferror(vlookup(C3216,'Master data'!$A$2:$C$29,2,0),"-/-")</f>
        <v>Chi phí hành chính</v>
      </c>
    </row>
    <row r="3217" ht="21.0" customHeight="1">
      <c r="A3217" s="165" t="s">
        <v>1818</v>
      </c>
      <c r="B3217" s="172" t="s">
        <v>118</v>
      </c>
      <c r="C3217" s="167" t="s">
        <v>926</v>
      </c>
      <c r="D3217" s="168">
        <v>2224500.0</v>
      </c>
      <c r="E3217" s="169" t="str">
        <f>iferror(vlookup(C3217,'Master data'!$A$2:$C$29,3,0),"-/-")</f>
        <v>Định phí</v>
      </c>
      <c r="F3217" s="169" t="str">
        <f>iferror(vlookup(C3217,'Master data'!$A$2:$C$29,2,0),"-/-")</f>
        <v>Chi phí hành chính</v>
      </c>
    </row>
    <row r="3218" ht="21.0" customHeight="1">
      <c r="A3218" s="165" t="s">
        <v>1818</v>
      </c>
      <c r="B3218" s="172" t="s">
        <v>2164</v>
      </c>
      <c r="C3218" s="167" t="s">
        <v>112</v>
      </c>
      <c r="D3218" s="168">
        <v>1000000.0</v>
      </c>
      <c r="E3218" s="169" t="str">
        <f>iferror(vlookup(C3218,'Master data'!$A$2:$C$29,3,0),"-/-")</f>
        <v>Biến phí</v>
      </c>
      <c r="F3218" s="169" t="str">
        <f>iferror(vlookup(C3218,'Master data'!$A$2:$C$29,2,0),"-/-")</f>
        <v>Chi phí hành chính</v>
      </c>
    </row>
    <row r="3219" ht="21.0" customHeight="1">
      <c r="A3219" s="165" t="s">
        <v>1818</v>
      </c>
      <c r="B3219" s="172" t="s">
        <v>2165</v>
      </c>
      <c r="C3219" s="167" t="s">
        <v>112</v>
      </c>
      <c r="D3219" s="168">
        <v>7700000.0</v>
      </c>
      <c r="E3219" s="169" t="str">
        <f>iferror(vlookup(C3219,'Master data'!$A$2:$C$29,3,0),"-/-")</f>
        <v>Biến phí</v>
      </c>
      <c r="F3219" s="169" t="str">
        <f>iferror(vlookup(C3219,'Master data'!$A$2:$C$29,2,0),"-/-")</f>
        <v>Chi phí hành chính</v>
      </c>
    </row>
    <row r="3220" ht="21.0" customHeight="1">
      <c r="A3220" s="165" t="s">
        <v>1818</v>
      </c>
      <c r="B3220" s="172" t="s">
        <v>2166</v>
      </c>
      <c r="C3220" s="167" t="s">
        <v>112</v>
      </c>
      <c r="D3220" s="168">
        <v>2000000.0</v>
      </c>
      <c r="E3220" s="169" t="str">
        <f>iferror(vlookup(C3220,'Master data'!$A$2:$C$29,3,0),"-/-")</f>
        <v>Biến phí</v>
      </c>
      <c r="F3220" s="169" t="str">
        <f>iferror(vlookup(C3220,'Master data'!$A$2:$C$29,2,0),"-/-")</f>
        <v>Chi phí hành chính</v>
      </c>
    </row>
    <row r="3221" ht="21.0" customHeight="1">
      <c r="A3221" s="165" t="s">
        <v>1818</v>
      </c>
      <c r="B3221" s="172" t="s">
        <v>2167</v>
      </c>
      <c r="C3221" s="167" t="s">
        <v>112</v>
      </c>
      <c r="D3221" s="168">
        <v>3061000.0</v>
      </c>
      <c r="E3221" s="169" t="str">
        <f>iferror(vlookup(C3221,'Master data'!$A$2:$C$29,3,0),"-/-")</f>
        <v>Biến phí</v>
      </c>
      <c r="F3221" s="169" t="str">
        <f>iferror(vlookup(C3221,'Master data'!$A$2:$C$29,2,0),"-/-")</f>
        <v>Chi phí hành chính</v>
      </c>
    </row>
    <row r="3222" ht="21.0" customHeight="1">
      <c r="A3222" s="165" t="s">
        <v>1818</v>
      </c>
      <c r="B3222" s="172" t="s">
        <v>1525</v>
      </c>
      <c r="C3222" s="167" t="s">
        <v>112</v>
      </c>
      <c r="D3222" s="168">
        <v>20000.0</v>
      </c>
      <c r="E3222" s="169" t="str">
        <f>iferror(vlookup(C3222,'Master data'!$A$2:$C$29,3,0),"-/-")</f>
        <v>Biến phí</v>
      </c>
      <c r="F3222" s="169" t="str">
        <f>iferror(vlookup(C3222,'Master data'!$A$2:$C$29,2,0),"-/-")</f>
        <v>Chi phí hành chính</v>
      </c>
    </row>
    <row r="3223" ht="21.0" customHeight="1">
      <c r="A3223" s="165" t="s">
        <v>1818</v>
      </c>
      <c r="B3223" s="172" t="s">
        <v>2168</v>
      </c>
      <c r="C3223" s="167" t="s">
        <v>112</v>
      </c>
      <c r="D3223" s="168">
        <v>500000.0</v>
      </c>
      <c r="E3223" s="169" t="str">
        <f>iferror(vlookup(C3223,'Master data'!$A$2:$C$29,3,0),"-/-")</f>
        <v>Biến phí</v>
      </c>
      <c r="F3223" s="169" t="str">
        <f>iferror(vlookup(C3223,'Master data'!$A$2:$C$29,2,0),"-/-")</f>
        <v>Chi phí hành chính</v>
      </c>
    </row>
    <row r="3224" ht="21.0" customHeight="1">
      <c r="A3224" s="165" t="s">
        <v>1818</v>
      </c>
      <c r="B3224" s="172" t="s">
        <v>2169</v>
      </c>
      <c r="C3224" s="167" t="s">
        <v>112</v>
      </c>
      <c r="D3224" s="168">
        <v>1275000.0</v>
      </c>
      <c r="E3224" s="169" t="str">
        <f>iferror(vlookup(C3224,'Master data'!$A$2:$C$29,3,0),"-/-")</f>
        <v>Biến phí</v>
      </c>
      <c r="F3224" s="169" t="str">
        <f>iferror(vlookup(C3224,'Master data'!$A$2:$C$29,2,0),"-/-")</f>
        <v>Chi phí hành chính</v>
      </c>
    </row>
    <row r="3225" ht="21.0" customHeight="1">
      <c r="A3225" s="165" t="s">
        <v>1818</v>
      </c>
      <c r="B3225" s="172" t="s">
        <v>992</v>
      </c>
      <c r="C3225" s="167" t="s">
        <v>112</v>
      </c>
      <c r="D3225" s="168">
        <v>485000.0</v>
      </c>
      <c r="E3225" s="169" t="str">
        <f>iferror(vlookup(C3225,'Master data'!$A$2:$C$29,3,0),"-/-")</f>
        <v>Biến phí</v>
      </c>
      <c r="F3225" s="169" t="str">
        <f>iferror(vlookup(C3225,'Master data'!$A$2:$C$29,2,0),"-/-")</f>
        <v>Chi phí hành chính</v>
      </c>
    </row>
    <row r="3226" ht="21.0" customHeight="1">
      <c r="A3226" s="165" t="s">
        <v>1818</v>
      </c>
      <c r="B3226" s="172" t="s">
        <v>2170</v>
      </c>
      <c r="C3226" s="167" t="s">
        <v>112</v>
      </c>
      <c r="D3226" s="168">
        <v>675000.0</v>
      </c>
      <c r="E3226" s="169" t="str">
        <f>iferror(vlookup(C3226,'Master data'!$A$2:$C$29,3,0),"-/-")</f>
        <v>Biến phí</v>
      </c>
      <c r="F3226" s="169" t="str">
        <f>iferror(vlookup(C3226,'Master data'!$A$2:$C$29,2,0),"-/-")</f>
        <v>Chi phí hành chính</v>
      </c>
    </row>
    <row r="3227" ht="21.0" customHeight="1">
      <c r="A3227" s="165" t="s">
        <v>1818</v>
      </c>
      <c r="B3227" s="172" t="s">
        <v>2171</v>
      </c>
      <c r="C3227" s="167" t="s">
        <v>112</v>
      </c>
      <c r="D3227" s="168">
        <v>160000.0</v>
      </c>
      <c r="E3227" s="169" t="str">
        <f>iferror(vlookup(C3227,'Master data'!$A$2:$C$29,3,0),"-/-")</f>
        <v>Biến phí</v>
      </c>
      <c r="F3227" s="169" t="str">
        <f>iferror(vlookup(C3227,'Master data'!$A$2:$C$29,2,0),"-/-")</f>
        <v>Chi phí hành chính</v>
      </c>
    </row>
    <row r="3228" ht="21.0" customHeight="1">
      <c r="A3228" s="165" t="s">
        <v>1818</v>
      </c>
      <c r="B3228" s="172" t="s">
        <v>2172</v>
      </c>
      <c r="C3228" s="167" t="s">
        <v>112</v>
      </c>
      <c r="D3228" s="168">
        <v>50000.0</v>
      </c>
      <c r="E3228" s="169" t="str">
        <f>iferror(vlookup(C3228,'Master data'!$A$2:$C$29,3,0),"-/-")</f>
        <v>Biến phí</v>
      </c>
      <c r="F3228" s="169" t="str">
        <f>iferror(vlookup(C3228,'Master data'!$A$2:$C$29,2,0),"-/-")</f>
        <v>Chi phí hành chính</v>
      </c>
    </row>
    <row r="3229" ht="21.0" customHeight="1">
      <c r="A3229" s="165" t="s">
        <v>1818</v>
      </c>
      <c r="B3229" s="172" t="s">
        <v>2173</v>
      </c>
      <c r="C3229" s="167" t="s">
        <v>112</v>
      </c>
      <c r="D3229" s="168">
        <v>3000000.0</v>
      </c>
      <c r="E3229" s="169" t="str">
        <f>iferror(vlookup(C3229,'Master data'!$A$2:$C$29,3,0),"-/-")</f>
        <v>Biến phí</v>
      </c>
      <c r="F3229" s="169" t="str">
        <f>iferror(vlookup(C3229,'Master data'!$A$2:$C$29,2,0),"-/-")</f>
        <v>Chi phí hành chính</v>
      </c>
    </row>
    <row r="3230" ht="21.0" customHeight="1">
      <c r="A3230" s="165" t="s">
        <v>1818</v>
      </c>
      <c r="B3230" s="172" t="s">
        <v>926</v>
      </c>
      <c r="C3230" s="167" t="s">
        <v>926</v>
      </c>
      <c r="D3230" s="168">
        <v>2845000.0</v>
      </c>
      <c r="E3230" s="169" t="str">
        <f>iferror(vlookup(C3230,'Master data'!$A$2:$C$29,3,0),"-/-")</f>
        <v>Định phí</v>
      </c>
      <c r="F3230" s="169" t="str">
        <f>iferror(vlookup(C3230,'Master data'!$A$2:$C$29,2,0),"-/-")</f>
        <v>Chi phí hành chính</v>
      </c>
    </row>
    <row r="3231" ht="21.0" customHeight="1">
      <c r="A3231" s="165" t="s">
        <v>1818</v>
      </c>
      <c r="B3231" s="172" t="s">
        <v>2174</v>
      </c>
      <c r="C3231" s="167" t="s">
        <v>112</v>
      </c>
      <c r="D3231" s="168">
        <v>3203000.0</v>
      </c>
      <c r="E3231" s="169" t="str">
        <f>iferror(vlookup(C3231,'Master data'!$A$2:$C$29,3,0),"-/-")</f>
        <v>Biến phí</v>
      </c>
      <c r="F3231" s="169" t="str">
        <f>iferror(vlookup(C3231,'Master data'!$A$2:$C$29,2,0),"-/-")</f>
        <v>Chi phí hành chính</v>
      </c>
    </row>
    <row r="3232" ht="21.0" customHeight="1">
      <c r="A3232" s="165" t="s">
        <v>1818</v>
      </c>
      <c r="B3232" s="172" t="s">
        <v>2175</v>
      </c>
      <c r="C3232" s="167" t="s">
        <v>112</v>
      </c>
      <c r="D3232" s="168">
        <v>140000.0</v>
      </c>
      <c r="E3232" s="169" t="str">
        <f>iferror(vlookup(C3232,'Master data'!$A$2:$C$29,3,0),"-/-")</f>
        <v>Biến phí</v>
      </c>
      <c r="F3232" s="169" t="str">
        <f>iferror(vlookup(C3232,'Master data'!$A$2:$C$29,2,0),"-/-")</f>
        <v>Chi phí hành chính</v>
      </c>
    </row>
    <row r="3233" ht="21.0" customHeight="1">
      <c r="A3233" s="165" t="s">
        <v>1818</v>
      </c>
      <c r="B3233" s="172" t="s">
        <v>2176</v>
      </c>
      <c r="C3233" s="167" t="s">
        <v>112</v>
      </c>
      <c r="D3233" s="168">
        <v>3000000.0</v>
      </c>
      <c r="E3233" s="169" t="str">
        <f>iferror(vlookup(C3233,'Master data'!$A$2:$C$29,3,0),"-/-")</f>
        <v>Biến phí</v>
      </c>
      <c r="F3233" s="169" t="str">
        <f>iferror(vlookup(C3233,'Master data'!$A$2:$C$29,2,0),"-/-")</f>
        <v>Chi phí hành chính</v>
      </c>
    </row>
    <row r="3234" ht="21.0" customHeight="1">
      <c r="A3234" s="165" t="s">
        <v>1818</v>
      </c>
      <c r="B3234" s="172" t="s">
        <v>2177</v>
      </c>
      <c r="C3234" s="167" t="s">
        <v>112</v>
      </c>
      <c r="D3234" s="168">
        <v>500000.0</v>
      </c>
      <c r="E3234" s="169" t="str">
        <f>iferror(vlookup(C3234,'Master data'!$A$2:$C$29,3,0),"-/-")</f>
        <v>Biến phí</v>
      </c>
      <c r="F3234" s="169" t="str">
        <f>iferror(vlookup(C3234,'Master data'!$A$2:$C$29,2,0),"-/-")</f>
        <v>Chi phí hành chính</v>
      </c>
    </row>
    <row r="3235" ht="21.0" customHeight="1">
      <c r="A3235" s="165" t="s">
        <v>1818</v>
      </c>
      <c r="B3235" s="172" t="s">
        <v>2178</v>
      </c>
      <c r="C3235" s="167" t="s">
        <v>112</v>
      </c>
      <c r="D3235" s="168">
        <v>1500000.0</v>
      </c>
      <c r="E3235" s="169" t="str">
        <f>iferror(vlookup(C3235,'Master data'!$A$2:$C$29,3,0),"-/-")</f>
        <v>Biến phí</v>
      </c>
      <c r="F3235" s="169" t="str">
        <f>iferror(vlookup(C3235,'Master data'!$A$2:$C$29,2,0),"-/-")</f>
        <v>Chi phí hành chính</v>
      </c>
    </row>
    <row r="3236" ht="21.0" customHeight="1">
      <c r="A3236" s="165" t="s">
        <v>1818</v>
      </c>
      <c r="B3236" s="172" t="s">
        <v>566</v>
      </c>
      <c r="C3236" s="167" t="s">
        <v>112</v>
      </c>
      <c r="D3236" s="168">
        <v>8000000.0</v>
      </c>
      <c r="E3236" s="169" t="str">
        <f>iferror(vlookup(C3236,'Master data'!$A$2:$C$29,3,0),"-/-")</f>
        <v>Biến phí</v>
      </c>
      <c r="F3236" s="169" t="str">
        <f>iferror(vlookup(C3236,'Master data'!$A$2:$C$29,2,0),"-/-")</f>
        <v>Chi phí hành chính</v>
      </c>
    </row>
    <row r="3237" ht="21.0" customHeight="1">
      <c r="A3237" s="165" t="s">
        <v>1818</v>
      </c>
      <c r="B3237" s="172" t="s">
        <v>392</v>
      </c>
      <c r="C3237" s="167" t="s">
        <v>112</v>
      </c>
      <c r="D3237" s="168">
        <v>300000.0</v>
      </c>
      <c r="E3237" s="169" t="str">
        <f>iferror(vlookup(C3237,'Master data'!$A$2:$C$29,3,0),"-/-")</f>
        <v>Biến phí</v>
      </c>
      <c r="F3237" s="169" t="str">
        <f>iferror(vlookup(C3237,'Master data'!$A$2:$C$29,2,0),"-/-")</f>
        <v>Chi phí hành chính</v>
      </c>
    </row>
    <row r="3238" ht="21.0" customHeight="1">
      <c r="A3238" s="165" t="s">
        <v>1818</v>
      </c>
      <c r="B3238" s="172" t="s">
        <v>2179</v>
      </c>
      <c r="C3238" s="167" t="s">
        <v>112</v>
      </c>
      <c r="D3238" s="168">
        <v>50000.0</v>
      </c>
      <c r="E3238" s="169" t="str">
        <f>iferror(vlookup(C3238,'Master data'!$A$2:$C$29,3,0),"-/-")</f>
        <v>Biến phí</v>
      </c>
      <c r="F3238" s="169" t="str">
        <f>iferror(vlookup(C3238,'Master data'!$A$2:$C$29,2,0),"-/-")</f>
        <v>Chi phí hành chính</v>
      </c>
    </row>
    <row r="3239" ht="21.0" customHeight="1">
      <c r="A3239" s="165" t="s">
        <v>1818</v>
      </c>
      <c r="B3239" s="172" t="s">
        <v>2180</v>
      </c>
      <c r="C3239" s="167" t="s">
        <v>112</v>
      </c>
      <c r="D3239" s="168">
        <v>650000.0</v>
      </c>
      <c r="E3239" s="169" t="str">
        <f>iferror(vlookup(C3239,'Master data'!$A$2:$C$29,3,0),"-/-")</f>
        <v>Biến phí</v>
      </c>
      <c r="F3239" s="169" t="str">
        <f>iferror(vlookup(C3239,'Master data'!$A$2:$C$29,2,0),"-/-")</f>
        <v>Chi phí hành chính</v>
      </c>
    </row>
    <row r="3240" ht="21.0" customHeight="1">
      <c r="A3240" s="165" t="s">
        <v>1818</v>
      </c>
      <c r="B3240" s="172" t="s">
        <v>946</v>
      </c>
      <c r="C3240" s="167" t="s">
        <v>112</v>
      </c>
      <c r="D3240" s="168">
        <v>220000.0</v>
      </c>
      <c r="E3240" s="169" t="str">
        <f>iferror(vlookup(C3240,'Master data'!$A$2:$C$29,3,0),"-/-")</f>
        <v>Biến phí</v>
      </c>
      <c r="F3240" s="169" t="str">
        <f>iferror(vlookup(C3240,'Master data'!$A$2:$C$29,2,0),"-/-")</f>
        <v>Chi phí hành chính</v>
      </c>
    </row>
    <row r="3241" ht="21.0" customHeight="1">
      <c r="A3241" s="165" t="s">
        <v>1818</v>
      </c>
      <c r="B3241" s="172" t="s">
        <v>1326</v>
      </c>
      <c r="C3241" s="167" t="s">
        <v>112</v>
      </c>
      <c r="D3241" s="168">
        <v>330000.0</v>
      </c>
      <c r="E3241" s="169" t="str">
        <f>iferror(vlookup(C3241,'Master data'!$A$2:$C$29,3,0),"-/-")</f>
        <v>Biến phí</v>
      </c>
      <c r="F3241" s="169" t="str">
        <f>iferror(vlookup(C3241,'Master data'!$A$2:$C$29,2,0),"-/-")</f>
        <v>Chi phí hành chính</v>
      </c>
    </row>
    <row r="3242" ht="21.0" customHeight="1">
      <c r="A3242" s="165" t="s">
        <v>1818</v>
      </c>
      <c r="B3242" s="172" t="s">
        <v>331</v>
      </c>
      <c r="C3242" s="167" t="s">
        <v>112</v>
      </c>
      <c r="D3242" s="168">
        <v>1200000.0</v>
      </c>
      <c r="E3242" s="169" t="str">
        <f>iferror(vlookup(C3242,'Master data'!$A$2:$C$29,3,0),"-/-")</f>
        <v>Biến phí</v>
      </c>
      <c r="F3242" s="169" t="str">
        <f>iferror(vlookup(C3242,'Master data'!$A$2:$C$29,2,0),"-/-")</f>
        <v>Chi phí hành chính</v>
      </c>
    </row>
    <row r="3243" ht="21.0" customHeight="1">
      <c r="A3243" s="165" t="s">
        <v>1818</v>
      </c>
      <c r="B3243" s="172" t="s">
        <v>2181</v>
      </c>
      <c r="C3243" s="167" t="s">
        <v>112</v>
      </c>
      <c r="D3243" s="168">
        <v>1054000.0</v>
      </c>
      <c r="E3243" s="169" t="str">
        <f>iferror(vlookup(C3243,'Master data'!$A$2:$C$29,3,0),"-/-")</f>
        <v>Biến phí</v>
      </c>
      <c r="F3243" s="169" t="str">
        <f>iferror(vlookup(C3243,'Master data'!$A$2:$C$29,2,0),"-/-")</f>
        <v>Chi phí hành chính</v>
      </c>
    </row>
    <row r="3244" ht="21.0" customHeight="1">
      <c r="A3244" s="165" t="s">
        <v>1818</v>
      </c>
      <c r="B3244" s="172" t="s">
        <v>2182</v>
      </c>
      <c r="C3244" s="167" t="s">
        <v>112</v>
      </c>
      <c r="D3244" s="168">
        <v>1300000.0</v>
      </c>
      <c r="E3244" s="169" t="str">
        <f>iferror(vlookup(C3244,'Master data'!$A$2:$C$29,3,0),"-/-")</f>
        <v>Biến phí</v>
      </c>
      <c r="F3244" s="169" t="str">
        <f>iferror(vlookup(C3244,'Master data'!$A$2:$C$29,2,0),"-/-")</f>
        <v>Chi phí hành chính</v>
      </c>
    </row>
    <row r="3245" ht="21.0" customHeight="1">
      <c r="A3245" s="165" t="s">
        <v>1818</v>
      </c>
      <c r="B3245" s="172" t="s">
        <v>2183</v>
      </c>
      <c r="C3245" s="167" t="s">
        <v>112</v>
      </c>
      <c r="D3245" s="168">
        <v>2000000.0</v>
      </c>
      <c r="E3245" s="169" t="str">
        <f>iferror(vlookup(C3245,'Master data'!$A$2:$C$29,3,0),"-/-")</f>
        <v>Biến phí</v>
      </c>
      <c r="F3245" s="169" t="str">
        <f>iferror(vlookup(C3245,'Master data'!$A$2:$C$29,2,0),"-/-")</f>
        <v>Chi phí hành chính</v>
      </c>
    </row>
    <row r="3246" ht="21.0" customHeight="1">
      <c r="A3246" s="165" t="s">
        <v>1818</v>
      </c>
      <c r="B3246" s="172" t="s">
        <v>2184</v>
      </c>
      <c r="C3246" s="167" t="s">
        <v>112</v>
      </c>
      <c r="D3246" s="168">
        <v>67000.0</v>
      </c>
      <c r="E3246" s="169" t="str">
        <f>iferror(vlookup(C3246,'Master data'!$A$2:$C$29,3,0),"-/-")</f>
        <v>Biến phí</v>
      </c>
      <c r="F3246" s="169" t="str">
        <f>iferror(vlookup(C3246,'Master data'!$A$2:$C$29,2,0),"-/-")</f>
        <v>Chi phí hành chính</v>
      </c>
    </row>
    <row r="3247" ht="21.0" customHeight="1">
      <c r="A3247" s="165" t="s">
        <v>1818</v>
      </c>
      <c r="B3247" s="172" t="s">
        <v>2185</v>
      </c>
      <c r="C3247" s="167" t="s">
        <v>112</v>
      </c>
      <c r="D3247" s="168">
        <v>400000.0</v>
      </c>
      <c r="E3247" s="169" t="str">
        <f>iferror(vlookup(C3247,'Master data'!$A$2:$C$29,3,0),"-/-")</f>
        <v>Biến phí</v>
      </c>
      <c r="F3247" s="169" t="str">
        <f>iferror(vlookup(C3247,'Master data'!$A$2:$C$29,2,0),"-/-")</f>
        <v>Chi phí hành chính</v>
      </c>
    </row>
    <row r="3248" ht="21.0" customHeight="1">
      <c r="A3248" s="165" t="s">
        <v>1818</v>
      </c>
      <c r="B3248" s="172" t="s">
        <v>2186</v>
      </c>
      <c r="C3248" s="167" t="s">
        <v>926</v>
      </c>
      <c r="D3248" s="168">
        <v>341000.0</v>
      </c>
      <c r="E3248" s="169" t="str">
        <f>iferror(vlookup(C3248,'Master data'!$A$2:$C$29,3,0),"-/-")</f>
        <v>Định phí</v>
      </c>
      <c r="F3248" s="169" t="str">
        <f>iferror(vlookup(C3248,'Master data'!$A$2:$C$29,2,0),"-/-")</f>
        <v>Chi phí hành chính</v>
      </c>
    </row>
    <row r="3249" ht="21.0" customHeight="1">
      <c r="A3249" s="165" t="s">
        <v>1818</v>
      </c>
      <c r="B3249" s="172" t="s">
        <v>2187</v>
      </c>
      <c r="C3249" s="167" t="s">
        <v>112</v>
      </c>
      <c r="D3249" s="168">
        <v>30000.0</v>
      </c>
      <c r="E3249" s="169" t="str">
        <f>iferror(vlookup(C3249,'Master data'!$A$2:$C$29,3,0),"-/-")</f>
        <v>Biến phí</v>
      </c>
      <c r="F3249" s="169" t="str">
        <f>iferror(vlookup(C3249,'Master data'!$A$2:$C$29,2,0),"-/-")</f>
        <v>Chi phí hành chính</v>
      </c>
    </row>
    <row r="3250" ht="21.0" customHeight="1">
      <c r="A3250" s="165" t="s">
        <v>1818</v>
      </c>
      <c r="B3250" s="172" t="s">
        <v>2188</v>
      </c>
      <c r="C3250" s="167" t="s">
        <v>112</v>
      </c>
      <c r="D3250" s="168">
        <v>1000000.0</v>
      </c>
      <c r="E3250" s="169" t="str">
        <f>iferror(vlookup(C3250,'Master data'!$A$2:$C$29,3,0),"-/-")</f>
        <v>Biến phí</v>
      </c>
      <c r="F3250" s="169" t="str">
        <f>iferror(vlookup(C3250,'Master data'!$A$2:$C$29,2,0),"-/-")</f>
        <v>Chi phí hành chính</v>
      </c>
    </row>
    <row r="3251" ht="21.0" customHeight="1">
      <c r="A3251" s="165" t="s">
        <v>1818</v>
      </c>
      <c r="B3251" s="172" t="s">
        <v>2189</v>
      </c>
      <c r="C3251" s="167" t="s">
        <v>112</v>
      </c>
      <c r="D3251" s="168">
        <v>200000.0</v>
      </c>
      <c r="E3251" s="169" t="str">
        <f>iferror(vlookup(C3251,'Master data'!$A$2:$C$29,3,0),"-/-")</f>
        <v>Biến phí</v>
      </c>
      <c r="F3251" s="169" t="str">
        <f>iferror(vlookup(C3251,'Master data'!$A$2:$C$29,2,0),"-/-")</f>
        <v>Chi phí hành chính</v>
      </c>
    </row>
    <row r="3252" ht="21.0" customHeight="1">
      <c r="A3252" s="165" t="s">
        <v>1818</v>
      </c>
      <c r="B3252" s="172" t="s">
        <v>2190</v>
      </c>
      <c r="C3252" s="167" t="s">
        <v>112</v>
      </c>
      <c r="D3252" s="168">
        <v>312000.0</v>
      </c>
      <c r="E3252" s="169" t="str">
        <f>iferror(vlookup(C3252,'Master data'!$A$2:$C$29,3,0),"-/-")</f>
        <v>Biến phí</v>
      </c>
      <c r="F3252" s="169" t="str">
        <f>iferror(vlookup(C3252,'Master data'!$A$2:$C$29,2,0),"-/-")</f>
        <v>Chi phí hành chính</v>
      </c>
    </row>
    <row r="3253" ht="21.0" customHeight="1">
      <c r="A3253" s="165" t="s">
        <v>1818</v>
      </c>
      <c r="B3253" s="172" t="s">
        <v>2191</v>
      </c>
      <c r="C3253" s="167" t="s">
        <v>112</v>
      </c>
      <c r="D3253" s="168">
        <v>30000.0</v>
      </c>
      <c r="E3253" s="169" t="str">
        <f>iferror(vlookup(C3253,'Master data'!$A$2:$C$29,3,0),"-/-")</f>
        <v>Biến phí</v>
      </c>
      <c r="F3253" s="169" t="str">
        <f>iferror(vlookup(C3253,'Master data'!$A$2:$C$29,2,0),"-/-")</f>
        <v>Chi phí hành chính</v>
      </c>
    </row>
    <row r="3254" ht="21.0" customHeight="1">
      <c r="A3254" s="165" t="s">
        <v>1818</v>
      </c>
      <c r="B3254" s="172" t="s">
        <v>2192</v>
      </c>
      <c r="C3254" s="167" t="s">
        <v>112</v>
      </c>
      <c r="D3254" s="168">
        <v>180000.0</v>
      </c>
      <c r="E3254" s="169" t="str">
        <f>iferror(vlookup(C3254,'Master data'!$A$2:$C$29,3,0),"-/-")</f>
        <v>Biến phí</v>
      </c>
      <c r="F3254" s="169" t="str">
        <f>iferror(vlookup(C3254,'Master data'!$A$2:$C$29,2,0),"-/-")</f>
        <v>Chi phí hành chính</v>
      </c>
    </row>
    <row r="3255" ht="21.0" customHeight="1">
      <c r="A3255" s="165" t="s">
        <v>1818</v>
      </c>
      <c r="B3255" s="172" t="s">
        <v>2193</v>
      </c>
      <c r="C3255" s="167" t="s">
        <v>112</v>
      </c>
      <c r="D3255" s="168">
        <v>140000.0</v>
      </c>
      <c r="E3255" s="169" t="str">
        <f>iferror(vlookup(C3255,'Master data'!$A$2:$C$29,3,0),"-/-")</f>
        <v>Biến phí</v>
      </c>
      <c r="F3255" s="169" t="str">
        <f>iferror(vlookup(C3255,'Master data'!$A$2:$C$29,2,0),"-/-")</f>
        <v>Chi phí hành chính</v>
      </c>
    </row>
    <row r="3256" ht="21.0" customHeight="1">
      <c r="A3256" s="165" t="s">
        <v>1818</v>
      </c>
      <c r="B3256" s="172" t="s">
        <v>2194</v>
      </c>
      <c r="C3256" s="167" t="s">
        <v>112</v>
      </c>
      <c r="D3256" s="168">
        <v>300000.0</v>
      </c>
      <c r="E3256" s="169" t="str">
        <f>iferror(vlookup(C3256,'Master data'!$A$2:$C$29,3,0),"-/-")</f>
        <v>Biến phí</v>
      </c>
      <c r="F3256" s="169" t="str">
        <f>iferror(vlookup(C3256,'Master data'!$A$2:$C$29,2,0),"-/-")</f>
        <v>Chi phí hành chính</v>
      </c>
    </row>
    <row r="3257" ht="21.0" customHeight="1">
      <c r="A3257" s="165" t="s">
        <v>1818</v>
      </c>
      <c r="B3257" s="172" t="s">
        <v>2195</v>
      </c>
      <c r="C3257" s="167" t="s">
        <v>112</v>
      </c>
      <c r="D3257" s="168">
        <v>80000.0</v>
      </c>
      <c r="E3257" s="169" t="str">
        <f>iferror(vlookup(C3257,'Master data'!$A$2:$C$29,3,0),"-/-")</f>
        <v>Biến phí</v>
      </c>
      <c r="F3257" s="169" t="str">
        <f>iferror(vlookup(C3257,'Master data'!$A$2:$C$29,2,0),"-/-")</f>
        <v>Chi phí hành chính</v>
      </c>
    </row>
    <row r="3258" ht="21.0" customHeight="1">
      <c r="A3258" s="165" t="s">
        <v>1818</v>
      </c>
      <c r="B3258" s="172" t="s">
        <v>2196</v>
      </c>
      <c r="C3258" s="167" t="s">
        <v>112</v>
      </c>
      <c r="D3258" s="168">
        <v>25000.0</v>
      </c>
      <c r="E3258" s="169" t="str">
        <f>iferror(vlookup(C3258,'Master data'!$A$2:$C$29,3,0),"-/-")</f>
        <v>Biến phí</v>
      </c>
      <c r="F3258" s="169" t="str">
        <f>iferror(vlookup(C3258,'Master data'!$A$2:$C$29,2,0),"-/-")</f>
        <v>Chi phí hành chính</v>
      </c>
    </row>
    <row r="3259" ht="21.0" customHeight="1">
      <c r="A3259" s="165" t="s">
        <v>1818</v>
      </c>
      <c r="B3259" s="172" t="s">
        <v>2197</v>
      </c>
      <c r="C3259" s="167" t="s">
        <v>112</v>
      </c>
      <c r="D3259" s="168">
        <v>312000.0</v>
      </c>
      <c r="E3259" s="169" t="str">
        <f>iferror(vlookup(C3259,'Master data'!$A$2:$C$29,3,0),"-/-")</f>
        <v>Biến phí</v>
      </c>
      <c r="F3259" s="169" t="str">
        <f>iferror(vlookup(C3259,'Master data'!$A$2:$C$29,2,0),"-/-")</f>
        <v>Chi phí hành chính</v>
      </c>
    </row>
    <row r="3260" ht="21.0" customHeight="1">
      <c r="A3260" s="165" t="s">
        <v>1818</v>
      </c>
      <c r="B3260" s="172" t="s">
        <v>2198</v>
      </c>
      <c r="C3260" s="167" t="s">
        <v>112</v>
      </c>
      <c r="D3260" s="168">
        <v>120000.0</v>
      </c>
      <c r="E3260" s="169" t="str">
        <f>iferror(vlookup(C3260,'Master data'!$A$2:$C$29,3,0),"-/-")</f>
        <v>Biến phí</v>
      </c>
      <c r="F3260" s="169" t="str">
        <f>iferror(vlookup(C3260,'Master data'!$A$2:$C$29,2,0),"-/-")</f>
        <v>Chi phí hành chính</v>
      </c>
    </row>
    <row r="3261" ht="21.0" customHeight="1">
      <c r="A3261" s="165" t="s">
        <v>1818</v>
      </c>
      <c r="B3261" s="172" t="s">
        <v>2199</v>
      </c>
      <c r="C3261" s="167" t="s">
        <v>112</v>
      </c>
      <c r="D3261" s="168">
        <v>4724000.0</v>
      </c>
      <c r="E3261" s="169" t="str">
        <f>iferror(vlookup(C3261,'Master data'!$A$2:$C$29,3,0),"-/-")</f>
        <v>Biến phí</v>
      </c>
      <c r="F3261" s="169" t="str">
        <f>iferror(vlookup(C3261,'Master data'!$A$2:$C$29,2,0),"-/-")</f>
        <v>Chi phí hành chính</v>
      </c>
    </row>
    <row r="3262" ht="21.0" customHeight="1">
      <c r="A3262" s="165" t="s">
        <v>1818</v>
      </c>
      <c r="B3262" s="172" t="s">
        <v>2200</v>
      </c>
      <c r="C3262" s="167" t="s">
        <v>112</v>
      </c>
      <c r="D3262" s="168">
        <v>190000.0</v>
      </c>
      <c r="E3262" s="169" t="str">
        <f>iferror(vlookup(C3262,'Master data'!$A$2:$C$29,3,0),"-/-")</f>
        <v>Biến phí</v>
      </c>
      <c r="F3262" s="169" t="str">
        <f>iferror(vlookup(C3262,'Master data'!$A$2:$C$29,2,0),"-/-")</f>
        <v>Chi phí hành chính</v>
      </c>
    </row>
    <row r="3263" ht="21.0" customHeight="1">
      <c r="A3263" s="165" t="s">
        <v>1818</v>
      </c>
      <c r="B3263" s="172" t="s">
        <v>2201</v>
      </c>
      <c r="C3263" s="167" t="s">
        <v>112</v>
      </c>
      <c r="D3263" s="168">
        <v>300000.0</v>
      </c>
      <c r="E3263" s="169" t="str">
        <f>iferror(vlookup(C3263,'Master data'!$A$2:$C$29,3,0),"-/-")</f>
        <v>Biến phí</v>
      </c>
      <c r="F3263" s="169" t="str">
        <f>iferror(vlookup(C3263,'Master data'!$A$2:$C$29,2,0),"-/-")</f>
        <v>Chi phí hành chính</v>
      </c>
    </row>
    <row r="3264" ht="21.0" customHeight="1">
      <c r="A3264" s="165" t="s">
        <v>1818</v>
      </c>
      <c r="B3264" s="172" t="s">
        <v>1242</v>
      </c>
      <c r="C3264" s="167" t="s">
        <v>112</v>
      </c>
      <c r="D3264" s="168">
        <v>1900000.0</v>
      </c>
      <c r="E3264" s="169" t="str">
        <f>iferror(vlookup(C3264,'Master data'!$A$2:$C$29,3,0),"-/-")</f>
        <v>Biến phí</v>
      </c>
      <c r="F3264" s="169" t="str">
        <f>iferror(vlookup(C3264,'Master data'!$A$2:$C$29,2,0),"-/-")</f>
        <v>Chi phí hành chính</v>
      </c>
    </row>
    <row r="3265" ht="21.0" customHeight="1">
      <c r="A3265" s="165" t="s">
        <v>1818</v>
      </c>
      <c r="B3265" s="172" t="s">
        <v>2202</v>
      </c>
      <c r="C3265" s="167" t="s">
        <v>112</v>
      </c>
      <c r="D3265" s="168">
        <v>9168000.0</v>
      </c>
      <c r="E3265" s="169" t="str">
        <f>iferror(vlookup(C3265,'Master data'!$A$2:$C$29,3,0),"-/-")</f>
        <v>Biến phí</v>
      </c>
      <c r="F3265" s="169" t="str">
        <f>iferror(vlookup(C3265,'Master data'!$A$2:$C$29,2,0),"-/-")</f>
        <v>Chi phí hành chính</v>
      </c>
    </row>
    <row r="3266" ht="21.0" customHeight="1">
      <c r="A3266" s="165" t="s">
        <v>1818</v>
      </c>
      <c r="B3266" s="172" t="s">
        <v>2203</v>
      </c>
      <c r="C3266" s="167" t="s">
        <v>112</v>
      </c>
      <c r="D3266" s="168">
        <v>200000.0</v>
      </c>
      <c r="E3266" s="169" t="str">
        <f>iferror(vlookup(C3266,'Master data'!$A$2:$C$29,3,0),"-/-")</f>
        <v>Biến phí</v>
      </c>
      <c r="F3266" s="169" t="str">
        <f>iferror(vlookup(C3266,'Master data'!$A$2:$C$29,2,0),"-/-")</f>
        <v>Chi phí hành chính</v>
      </c>
    </row>
    <row r="3267" ht="21.0" customHeight="1">
      <c r="A3267" s="165" t="s">
        <v>1818</v>
      </c>
      <c r="B3267" s="172" t="s">
        <v>1194</v>
      </c>
      <c r="C3267" s="167" t="s">
        <v>112</v>
      </c>
      <c r="D3267" s="168">
        <v>190000.0</v>
      </c>
      <c r="E3267" s="169" t="str">
        <f>iferror(vlookup(C3267,'Master data'!$A$2:$C$29,3,0),"-/-")</f>
        <v>Biến phí</v>
      </c>
      <c r="F3267" s="169" t="str">
        <f>iferror(vlookup(C3267,'Master data'!$A$2:$C$29,2,0),"-/-")</f>
        <v>Chi phí hành chính</v>
      </c>
    </row>
    <row r="3268" ht="21.0" customHeight="1">
      <c r="A3268" s="165" t="s">
        <v>1818</v>
      </c>
      <c r="B3268" s="172" t="s">
        <v>290</v>
      </c>
      <c r="C3268" s="167" t="s">
        <v>112</v>
      </c>
      <c r="D3268" s="168">
        <v>80000.0</v>
      </c>
      <c r="E3268" s="169" t="str">
        <f>iferror(vlookup(C3268,'Master data'!$A$2:$C$29,3,0),"-/-")</f>
        <v>Biến phí</v>
      </c>
      <c r="F3268" s="169" t="str">
        <f>iferror(vlookup(C3268,'Master data'!$A$2:$C$29,2,0),"-/-")</f>
        <v>Chi phí hành chính</v>
      </c>
    </row>
    <row r="3269" ht="21.0" customHeight="1">
      <c r="A3269" s="165" t="s">
        <v>1818</v>
      </c>
      <c r="B3269" s="172" t="s">
        <v>1194</v>
      </c>
      <c r="C3269" s="167" t="s">
        <v>112</v>
      </c>
      <c r="D3269" s="168">
        <v>243000.0</v>
      </c>
      <c r="E3269" s="169" t="str">
        <f>iferror(vlookup(C3269,'Master data'!$A$2:$C$29,3,0),"-/-")</f>
        <v>Biến phí</v>
      </c>
      <c r="F3269" s="169" t="str">
        <f>iferror(vlookup(C3269,'Master data'!$A$2:$C$29,2,0),"-/-")</f>
        <v>Chi phí hành chính</v>
      </c>
    </row>
    <row r="3270" ht="21.0" customHeight="1">
      <c r="A3270" s="165" t="s">
        <v>1818</v>
      </c>
      <c r="B3270" s="172" t="s">
        <v>1778</v>
      </c>
      <c r="C3270" s="167" t="s">
        <v>112</v>
      </c>
      <c r="D3270" s="168">
        <v>1000000.0</v>
      </c>
      <c r="E3270" s="169" t="str">
        <f>iferror(vlookup(C3270,'Master data'!$A$2:$C$29,3,0),"-/-")</f>
        <v>Biến phí</v>
      </c>
      <c r="F3270" s="169" t="str">
        <f>iferror(vlookup(C3270,'Master data'!$A$2:$C$29,2,0),"-/-")</f>
        <v>Chi phí hành chính</v>
      </c>
    </row>
    <row r="3271" ht="21.0" customHeight="1">
      <c r="A3271" s="165" t="s">
        <v>1818</v>
      </c>
      <c r="B3271" s="172" t="s">
        <v>1994</v>
      </c>
      <c r="C3271" s="167" t="s">
        <v>112</v>
      </c>
      <c r="D3271" s="168">
        <v>1000000.0</v>
      </c>
      <c r="E3271" s="169" t="str">
        <f>iferror(vlookup(C3271,'Master data'!$A$2:$C$29,3,0),"-/-")</f>
        <v>Biến phí</v>
      </c>
      <c r="F3271" s="169" t="str">
        <f>iferror(vlookup(C3271,'Master data'!$A$2:$C$29,2,0),"-/-")</f>
        <v>Chi phí hành chính</v>
      </c>
    </row>
    <row r="3272" ht="21.0" customHeight="1">
      <c r="A3272" s="165" t="s">
        <v>1818</v>
      </c>
      <c r="B3272" s="172" t="s">
        <v>1194</v>
      </c>
      <c r="C3272" s="167" t="s">
        <v>112</v>
      </c>
      <c r="D3272" s="168">
        <v>172000.0</v>
      </c>
      <c r="E3272" s="169" t="str">
        <f>iferror(vlookup(C3272,'Master data'!$A$2:$C$29,3,0),"-/-")</f>
        <v>Biến phí</v>
      </c>
      <c r="F3272" s="169" t="str">
        <f>iferror(vlookup(C3272,'Master data'!$A$2:$C$29,2,0),"-/-")</f>
        <v>Chi phí hành chính</v>
      </c>
    </row>
    <row r="3273" ht="21.0" customHeight="1">
      <c r="A3273" s="165" t="s">
        <v>1818</v>
      </c>
      <c r="B3273" s="172" t="s">
        <v>1194</v>
      </c>
      <c r="C3273" s="167" t="s">
        <v>112</v>
      </c>
      <c r="D3273" s="168">
        <v>295000.0</v>
      </c>
      <c r="E3273" s="169" t="str">
        <f>iferror(vlookup(C3273,'Master data'!$A$2:$C$29,3,0),"-/-")</f>
        <v>Biến phí</v>
      </c>
      <c r="F3273" s="169" t="str">
        <f>iferror(vlookup(C3273,'Master data'!$A$2:$C$29,2,0),"-/-")</f>
        <v>Chi phí hành chính</v>
      </c>
    </row>
    <row r="3274" ht="21.0" customHeight="1">
      <c r="A3274" s="165" t="s">
        <v>1818</v>
      </c>
      <c r="B3274" s="172" t="s">
        <v>2204</v>
      </c>
      <c r="C3274" s="167" t="s">
        <v>112</v>
      </c>
      <c r="D3274" s="168">
        <v>1000000.0</v>
      </c>
      <c r="E3274" s="169" t="str">
        <f>iferror(vlookup(C3274,'Master data'!$A$2:$C$29,3,0),"-/-")</f>
        <v>Biến phí</v>
      </c>
      <c r="F3274" s="169" t="str">
        <f>iferror(vlookup(C3274,'Master data'!$A$2:$C$29,2,0),"-/-")</f>
        <v>Chi phí hành chính</v>
      </c>
    </row>
    <row r="3275" ht="21.0" customHeight="1">
      <c r="A3275" s="165" t="s">
        <v>1818</v>
      </c>
      <c r="B3275" s="172" t="s">
        <v>2205</v>
      </c>
      <c r="C3275" s="167" t="s">
        <v>112</v>
      </c>
      <c r="D3275" s="168">
        <v>345000.0</v>
      </c>
      <c r="E3275" s="169" t="str">
        <f>iferror(vlookup(C3275,'Master data'!$A$2:$C$29,3,0),"-/-")</f>
        <v>Biến phí</v>
      </c>
      <c r="F3275" s="169" t="str">
        <f>iferror(vlookup(C3275,'Master data'!$A$2:$C$29,2,0),"-/-")</f>
        <v>Chi phí hành chính</v>
      </c>
    </row>
    <row r="3276" ht="21.0" customHeight="1">
      <c r="A3276" s="165" t="s">
        <v>1818</v>
      </c>
      <c r="B3276" s="172" t="s">
        <v>1994</v>
      </c>
      <c r="C3276" s="167" t="s">
        <v>112</v>
      </c>
      <c r="D3276" s="168">
        <v>900000.0</v>
      </c>
      <c r="E3276" s="169" t="str">
        <f>iferror(vlookup(C3276,'Master data'!$A$2:$C$29,3,0),"-/-")</f>
        <v>Biến phí</v>
      </c>
      <c r="F3276" s="169" t="str">
        <f>iferror(vlookup(C3276,'Master data'!$A$2:$C$29,2,0),"-/-")</f>
        <v>Chi phí hành chính</v>
      </c>
    </row>
    <row r="3277" ht="21.0" customHeight="1">
      <c r="A3277" s="165" t="s">
        <v>1818</v>
      </c>
      <c r="B3277" s="172" t="s">
        <v>1194</v>
      </c>
      <c r="C3277" s="167" t="s">
        <v>112</v>
      </c>
      <c r="D3277" s="168">
        <v>224000.0</v>
      </c>
      <c r="E3277" s="169" t="str">
        <f>iferror(vlookup(C3277,'Master data'!$A$2:$C$29,3,0),"-/-")</f>
        <v>Biến phí</v>
      </c>
      <c r="F3277" s="169" t="str">
        <f>iferror(vlookup(C3277,'Master data'!$A$2:$C$29,2,0),"-/-")</f>
        <v>Chi phí hành chính</v>
      </c>
    </row>
    <row r="3278" ht="21.0" customHeight="1">
      <c r="A3278" s="165" t="s">
        <v>1818</v>
      </c>
      <c r="B3278" s="172" t="s">
        <v>290</v>
      </c>
      <c r="C3278" s="167" t="s">
        <v>112</v>
      </c>
      <c r="D3278" s="168">
        <v>110000.0</v>
      </c>
      <c r="E3278" s="169" t="str">
        <f>iferror(vlookup(C3278,'Master data'!$A$2:$C$29,3,0),"-/-")</f>
        <v>Biến phí</v>
      </c>
      <c r="F3278" s="169" t="str">
        <f>iferror(vlookup(C3278,'Master data'!$A$2:$C$29,2,0),"-/-")</f>
        <v>Chi phí hành chính</v>
      </c>
    </row>
    <row r="3279" ht="21.0" customHeight="1">
      <c r="A3279" s="165" t="s">
        <v>1818</v>
      </c>
      <c r="B3279" s="172" t="s">
        <v>1194</v>
      </c>
      <c r="C3279" s="167" t="s">
        <v>112</v>
      </c>
      <c r="D3279" s="168">
        <v>20000.0</v>
      </c>
      <c r="E3279" s="169" t="str">
        <f>iferror(vlookup(C3279,'Master data'!$A$2:$C$29,3,0),"-/-")</f>
        <v>Biến phí</v>
      </c>
      <c r="F3279" s="169" t="str">
        <f>iferror(vlookup(C3279,'Master data'!$A$2:$C$29,2,0),"-/-")</f>
        <v>Chi phí hành chính</v>
      </c>
    </row>
    <row r="3280" ht="21.0" customHeight="1">
      <c r="A3280" s="165" t="s">
        <v>1818</v>
      </c>
      <c r="B3280" s="172" t="s">
        <v>1568</v>
      </c>
      <c r="C3280" s="167" t="s">
        <v>112</v>
      </c>
      <c r="D3280" s="168">
        <v>2000000.0</v>
      </c>
      <c r="E3280" s="169" t="str">
        <f>iferror(vlookup(C3280,'Master data'!$A$2:$C$29,3,0),"-/-")</f>
        <v>Biến phí</v>
      </c>
      <c r="F3280" s="169" t="str">
        <f>iferror(vlookup(C3280,'Master data'!$A$2:$C$29,2,0),"-/-")</f>
        <v>Chi phí hành chính</v>
      </c>
    </row>
    <row r="3281" ht="21.0" customHeight="1">
      <c r="A3281" s="165" t="s">
        <v>1818</v>
      </c>
      <c r="B3281" s="172" t="s">
        <v>1194</v>
      </c>
      <c r="C3281" s="167" t="s">
        <v>112</v>
      </c>
      <c r="D3281" s="168">
        <v>279000.0</v>
      </c>
      <c r="E3281" s="169" t="str">
        <f>iferror(vlookup(C3281,'Master data'!$A$2:$C$29,3,0),"-/-")</f>
        <v>Biến phí</v>
      </c>
      <c r="F3281" s="169" t="str">
        <f>iferror(vlookup(C3281,'Master data'!$A$2:$C$29,2,0),"-/-")</f>
        <v>Chi phí hành chính</v>
      </c>
    </row>
    <row r="3282" ht="21.0" customHeight="1">
      <c r="A3282" s="165" t="s">
        <v>1818</v>
      </c>
      <c r="B3282" s="172" t="s">
        <v>1194</v>
      </c>
      <c r="C3282" s="167" t="s">
        <v>112</v>
      </c>
      <c r="D3282" s="168">
        <v>31000.0</v>
      </c>
      <c r="E3282" s="169" t="str">
        <f>iferror(vlookup(C3282,'Master data'!$A$2:$C$29,3,0),"-/-")</f>
        <v>Biến phí</v>
      </c>
      <c r="F3282" s="169" t="str">
        <f>iferror(vlookup(C3282,'Master data'!$A$2:$C$29,2,0),"-/-")</f>
        <v>Chi phí hành chính</v>
      </c>
    </row>
    <row r="3283" ht="21.0" customHeight="1">
      <c r="A3283" s="165" t="s">
        <v>1818</v>
      </c>
      <c r="B3283" s="172" t="s">
        <v>1194</v>
      </c>
      <c r="C3283" s="167" t="s">
        <v>112</v>
      </c>
      <c r="D3283" s="168">
        <v>210000.0</v>
      </c>
      <c r="E3283" s="169" t="str">
        <f>iferror(vlookup(C3283,'Master data'!$A$2:$C$29,3,0),"-/-")</f>
        <v>Biến phí</v>
      </c>
      <c r="F3283" s="169" t="str">
        <f>iferror(vlookup(C3283,'Master data'!$A$2:$C$29,2,0),"-/-")</f>
        <v>Chi phí hành chính</v>
      </c>
    </row>
    <row r="3284" ht="21.0" customHeight="1">
      <c r="A3284" s="165" t="s">
        <v>1818</v>
      </c>
      <c r="B3284" s="172" t="s">
        <v>1194</v>
      </c>
      <c r="C3284" s="167" t="s">
        <v>112</v>
      </c>
      <c r="D3284" s="168">
        <v>556000.0</v>
      </c>
      <c r="E3284" s="169" t="str">
        <f>iferror(vlookup(C3284,'Master data'!$A$2:$C$29,3,0),"-/-")</f>
        <v>Biến phí</v>
      </c>
      <c r="F3284" s="169" t="str">
        <f>iferror(vlookup(C3284,'Master data'!$A$2:$C$29,2,0),"-/-")</f>
        <v>Chi phí hành chính</v>
      </c>
    </row>
    <row r="3285" ht="21.0" customHeight="1">
      <c r="A3285" s="165" t="s">
        <v>1818</v>
      </c>
      <c r="B3285" s="172" t="s">
        <v>1994</v>
      </c>
      <c r="C3285" s="167" t="s">
        <v>112</v>
      </c>
      <c r="D3285" s="168">
        <v>1000000.0</v>
      </c>
      <c r="E3285" s="169" t="str">
        <f>iferror(vlookup(C3285,'Master data'!$A$2:$C$29,3,0),"-/-")</f>
        <v>Biến phí</v>
      </c>
      <c r="F3285" s="169" t="str">
        <f>iferror(vlookup(C3285,'Master data'!$A$2:$C$29,2,0),"-/-")</f>
        <v>Chi phí hành chính</v>
      </c>
    </row>
    <row r="3286" ht="21.0" customHeight="1">
      <c r="A3286" s="165" t="s">
        <v>1818</v>
      </c>
      <c r="B3286" s="172" t="s">
        <v>290</v>
      </c>
      <c r="C3286" s="167" t="s">
        <v>112</v>
      </c>
      <c r="D3286" s="168">
        <v>20000.0</v>
      </c>
      <c r="E3286" s="169" t="str">
        <f>iferror(vlookup(C3286,'Master data'!$A$2:$C$29,3,0),"-/-")</f>
        <v>Biến phí</v>
      </c>
      <c r="F3286" s="169" t="str">
        <f>iferror(vlookup(C3286,'Master data'!$A$2:$C$29,2,0),"-/-")</f>
        <v>Chi phí hành chính</v>
      </c>
    </row>
    <row r="3287" ht="21.0" customHeight="1">
      <c r="A3287" s="165" t="s">
        <v>1818</v>
      </c>
      <c r="B3287" s="172" t="s">
        <v>1194</v>
      </c>
      <c r="C3287" s="167" t="s">
        <v>112</v>
      </c>
      <c r="D3287" s="168">
        <v>552000.0</v>
      </c>
      <c r="E3287" s="169" t="str">
        <f>iferror(vlookup(C3287,'Master data'!$A$2:$C$29,3,0),"-/-")</f>
        <v>Biến phí</v>
      </c>
      <c r="F3287" s="169" t="str">
        <f>iferror(vlookup(C3287,'Master data'!$A$2:$C$29,2,0),"-/-")</f>
        <v>Chi phí hành chính</v>
      </c>
    </row>
    <row r="3288" ht="21.0" customHeight="1">
      <c r="A3288" s="165" t="s">
        <v>1818</v>
      </c>
      <c r="B3288" s="172" t="s">
        <v>1194</v>
      </c>
      <c r="C3288" s="167" t="s">
        <v>112</v>
      </c>
      <c r="D3288" s="168">
        <v>96000.0</v>
      </c>
      <c r="E3288" s="169" t="str">
        <f>iferror(vlookup(C3288,'Master data'!$A$2:$C$29,3,0),"-/-")</f>
        <v>Biến phí</v>
      </c>
      <c r="F3288" s="169" t="str">
        <f>iferror(vlookup(C3288,'Master data'!$A$2:$C$29,2,0),"-/-")</f>
        <v>Chi phí hành chính</v>
      </c>
    </row>
    <row r="3289" ht="21.0" customHeight="1">
      <c r="A3289" s="165" t="s">
        <v>1818</v>
      </c>
      <c r="B3289" s="172" t="s">
        <v>1778</v>
      </c>
      <c r="C3289" s="167" t="s">
        <v>112</v>
      </c>
      <c r="D3289" s="168">
        <v>1000000.0</v>
      </c>
      <c r="E3289" s="169" t="str">
        <f>iferror(vlookup(C3289,'Master data'!$A$2:$C$29,3,0),"-/-")</f>
        <v>Biến phí</v>
      </c>
      <c r="F3289" s="169" t="str">
        <f>iferror(vlookup(C3289,'Master data'!$A$2:$C$29,2,0),"-/-")</f>
        <v>Chi phí hành chính</v>
      </c>
    </row>
    <row r="3290" ht="21.0" customHeight="1">
      <c r="A3290" s="165" t="s">
        <v>1818</v>
      </c>
      <c r="B3290" s="172" t="s">
        <v>1194</v>
      </c>
      <c r="C3290" s="167" t="s">
        <v>112</v>
      </c>
      <c r="D3290" s="168">
        <v>238000.0</v>
      </c>
      <c r="E3290" s="169" t="str">
        <f>iferror(vlookup(C3290,'Master data'!$A$2:$C$29,3,0),"-/-")</f>
        <v>Biến phí</v>
      </c>
      <c r="F3290" s="169" t="str">
        <f>iferror(vlookup(C3290,'Master data'!$A$2:$C$29,2,0),"-/-")</f>
        <v>Chi phí hành chính</v>
      </c>
    </row>
    <row r="3291" ht="21.0" customHeight="1">
      <c r="A3291" s="165" t="s">
        <v>1818</v>
      </c>
      <c r="B3291" s="172" t="s">
        <v>1194</v>
      </c>
      <c r="C3291" s="167" t="s">
        <v>112</v>
      </c>
      <c r="D3291" s="168">
        <v>86000.0</v>
      </c>
      <c r="E3291" s="169" t="str">
        <f>iferror(vlookup(C3291,'Master data'!$A$2:$C$29,3,0),"-/-")</f>
        <v>Biến phí</v>
      </c>
      <c r="F3291" s="169" t="str">
        <f>iferror(vlookup(C3291,'Master data'!$A$2:$C$29,2,0),"-/-")</f>
        <v>Chi phí hành chính</v>
      </c>
    </row>
    <row r="3292" ht="21.0" customHeight="1">
      <c r="A3292" s="165" t="s">
        <v>1818</v>
      </c>
      <c r="B3292" s="172" t="s">
        <v>1994</v>
      </c>
      <c r="C3292" s="167" t="s">
        <v>112</v>
      </c>
      <c r="D3292" s="168">
        <v>1000000.0</v>
      </c>
      <c r="E3292" s="169" t="str">
        <f>iferror(vlookup(C3292,'Master data'!$A$2:$C$29,3,0),"-/-")</f>
        <v>Biến phí</v>
      </c>
      <c r="F3292" s="169" t="str">
        <f>iferror(vlookup(C3292,'Master data'!$A$2:$C$29,2,0),"-/-")</f>
        <v>Chi phí hành chính</v>
      </c>
    </row>
    <row r="3293" ht="21.0" customHeight="1">
      <c r="A3293" s="165" t="s">
        <v>1818</v>
      </c>
      <c r="B3293" s="172" t="s">
        <v>1194</v>
      </c>
      <c r="C3293" s="167" t="s">
        <v>112</v>
      </c>
      <c r="D3293" s="168">
        <v>954000.0</v>
      </c>
      <c r="E3293" s="169" t="str">
        <f>iferror(vlookup(C3293,'Master data'!$A$2:$C$29,3,0),"-/-")</f>
        <v>Biến phí</v>
      </c>
      <c r="F3293" s="169" t="str">
        <f>iferror(vlookup(C3293,'Master data'!$A$2:$C$29,2,0),"-/-")</f>
        <v>Chi phí hành chính</v>
      </c>
    </row>
    <row r="3294" ht="21.0" customHeight="1">
      <c r="A3294" s="165" t="s">
        <v>1818</v>
      </c>
      <c r="B3294" s="172" t="s">
        <v>1778</v>
      </c>
      <c r="C3294" s="167" t="s">
        <v>112</v>
      </c>
      <c r="D3294" s="168">
        <v>1000000.0</v>
      </c>
      <c r="E3294" s="169" t="str">
        <f>iferror(vlookup(C3294,'Master data'!$A$2:$C$29,3,0),"-/-")</f>
        <v>Biến phí</v>
      </c>
      <c r="F3294" s="169" t="str">
        <f>iferror(vlookup(C3294,'Master data'!$A$2:$C$29,2,0),"-/-")</f>
        <v>Chi phí hành chính</v>
      </c>
    </row>
    <row r="3295" ht="21.0" customHeight="1">
      <c r="A3295" s="165" t="s">
        <v>1818</v>
      </c>
      <c r="B3295" s="172" t="s">
        <v>1194</v>
      </c>
      <c r="C3295" s="167" t="s">
        <v>112</v>
      </c>
      <c r="D3295" s="168">
        <v>220000.0</v>
      </c>
      <c r="E3295" s="169" t="str">
        <f>iferror(vlookup(C3295,'Master data'!$A$2:$C$29,3,0),"-/-")</f>
        <v>Biến phí</v>
      </c>
      <c r="F3295" s="169" t="str">
        <f>iferror(vlookup(C3295,'Master data'!$A$2:$C$29,2,0),"-/-")</f>
        <v>Chi phí hành chính</v>
      </c>
    </row>
    <row r="3296" ht="21.0" customHeight="1">
      <c r="A3296" s="165" t="s">
        <v>1818</v>
      </c>
      <c r="B3296" s="172" t="s">
        <v>290</v>
      </c>
      <c r="C3296" s="167" t="s">
        <v>112</v>
      </c>
      <c r="D3296" s="168">
        <v>70000.0</v>
      </c>
      <c r="E3296" s="169" t="str">
        <f>iferror(vlookup(C3296,'Master data'!$A$2:$C$29,3,0),"-/-")</f>
        <v>Biến phí</v>
      </c>
      <c r="F3296" s="169" t="str">
        <f>iferror(vlookup(C3296,'Master data'!$A$2:$C$29,2,0),"-/-")</f>
        <v>Chi phí hành chính</v>
      </c>
    </row>
    <row r="3297" ht="21.0" customHeight="1">
      <c r="A3297" s="165" t="s">
        <v>1818</v>
      </c>
      <c r="B3297" s="172" t="s">
        <v>1994</v>
      </c>
      <c r="C3297" s="167" t="s">
        <v>112</v>
      </c>
      <c r="D3297" s="168">
        <v>1000000.0</v>
      </c>
      <c r="E3297" s="169" t="str">
        <f>iferror(vlookup(C3297,'Master data'!$A$2:$C$29,3,0),"-/-")</f>
        <v>Biến phí</v>
      </c>
      <c r="F3297" s="169" t="str">
        <f>iferror(vlookup(C3297,'Master data'!$A$2:$C$29,2,0),"-/-")</f>
        <v>Chi phí hành chính</v>
      </c>
    </row>
    <row r="3298" ht="21.0" customHeight="1">
      <c r="A3298" s="165" t="s">
        <v>1818</v>
      </c>
      <c r="B3298" s="172" t="s">
        <v>1194</v>
      </c>
      <c r="C3298" s="167" t="s">
        <v>112</v>
      </c>
      <c r="D3298" s="168">
        <v>314000.0</v>
      </c>
      <c r="E3298" s="169" t="str">
        <f>iferror(vlookup(C3298,'Master data'!$A$2:$C$29,3,0),"-/-")</f>
        <v>Biến phí</v>
      </c>
      <c r="F3298" s="169" t="str">
        <f>iferror(vlookup(C3298,'Master data'!$A$2:$C$29,2,0),"-/-")</f>
        <v>Chi phí hành chính</v>
      </c>
    </row>
    <row r="3299" ht="21.0" customHeight="1">
      <c r="A3299" s="165" t="s">
        <v>1818</v>
      </c>
      <c r="B3299" s="172" t="s">
        <v>1194</v>
      </c>
      <c r="C3299" s="167" t="s">
        <v>112</v>
      </c>
      <c r="D3299" s="168">
        <v>765000.0</v>
      </c>
      <c r="E3299" s="169" t="str">
        <f>iferror(vlookup(C3299,'Master data'!$A$2:$C$29,3,0),"-/-")</f>
        <v>Biến phí</v>
      </c>
      <c r="F3299" s="169" t="str">
        <f>iferror(vlookup(C3299,'Master data'!$A$2:$C$29,2,0),"-/-")</f>
        <v>Chi phí hành chính</v>
      </c>
    </row>
    <row r="3300" ht="21.0" customHeight="1">
      <c r="A3300" s="165" t="s">
        <v>1818</v>
      </c>
      <c r="B3300" s="172" t="s">
        <v>1778</v>
      </c>
      <c r="C3300" s="167" t="s">
        <v>112</v>
      </c>
      <c r="D3300" s="168">
        <v>1000000.0</v>
      </c>
      <c r="E3300" s="169" t="str">
        <f>iferror(vlookup(C3300,'Master data'!$A$2:$C$29,3,0),"-/-")</f>
        <v>Biến phí</v>
      </c>
      <c r="F3300" s="169" t="str">
        <f>iferror(vlookup(C3300,'Master data'!$A$2:$C$29,2,0),"-/-")</f>
        <v>Chi phí hành chính</v>
      </c>
    </row>
    <row r="3301" ht="21.0" customHeight="1">
      <c r="A3301" s="165" t="s">
        <v>1818</v>
      </c>
      <c r="B3301" s="172" t="s">
        <v>1194</v>
      </c>
      <c r="C3301" s="167" t="s">
        <v>112</v>
      </c>
      <c r="D3301" s="168">
        <v>130000.0</v>
      </c>
      <c r="E3301" s="169" t="str">
        <f>iferror(vlookup(C3301,'Master data'!$A$2:$C$29,3,0),"-/-")</f>
        <v>Biến phí</v>
      </c>
      <c r="F3301" s="169" t="str">
        <f>iferror(vlookup(C3301,'Master data'!$A$2:$C$29,2,0),"-/-")</f>
        <v>Chi phí hành chính</v>
      </c>
    </row>
    <row r="3302" ht="21.0" customHeight="1">
      <c r="A3302" s="165" t="s">
        <v>1818</v>
      </c>
      <c r="B3302" s="172" t="s">
        <v>388</v>
      </c>
      <c r="C3302" s="167" t="s">
        <v>112</v>
      </c>
      <c r="D3302" s="168">
        <v>70000.0</v>
      </c>
      <c r="E3302" s="169" t="str">
        <f>iferror(vlookup(C3302,'Master data'!$A$2:$C$29,3,0),"-/-")</f>
        <v>Biến phí</v>
      </c>
      <c r="F3302" s="169" t="str">
        <f>iferror(vlookup(C3302,'Master data'!$A$2:$C$29,2,0),"-/-")</f>
        <v>Chi phí hành chính</v>
      </c>
    </row>
    <row r="3303" ht="21.0" customHeight="1">
      <c r="A3303" s="165" t="s">
        <v>1818</v>
      </c>
      <c r="B3303" s="172" t="s">
        <v>1994</v>
      </c>
      <c r="C3303" s="167" t="s">
        <v>112</v>
      </c>
      <c r="D3303" s="168">
        <v>1000000.0</v>
      </c>
      <c r="E3303" s="169" t="str">
        <f>iferror(vlookup(C3303,'Master data'!$A$2:$C$29,3,0),"-/-")</f>
        <v>Biến phí</v>
      </c>
      <c r="F3303" s="169" t="str">
        <f>iferror(vlookup(C3303,'Master data'!$A$2:$C$29,2,0),"-/-")</f>
        <v>Chi phí hành chính</v>
      </c>
    </row>
    <row r="3304" ht="21.0" customHeight="1">
      <c r="A3304" s="165" t="s">
        <v>1818</v>
      </c>
      <c r="B3304" s="172" t="s">
        <v>1194</v>
      </c>
      <c r="C3304" s="167" t="s">
        <v>112</v>
      </c>
      <c r="D3304" s="168">
        <v>42000.0</v>
      </c>
      <c r="E3304" s="169" t="str">
        <f>iferror(vlookup(C3304,'Master data'!$A$2:$C$29,3,0),"-/-")</f>
        <v>Biến phí</v>
      </c>
      <c r="F3304" s="169" t="str">
        <f>iferror(vlookup(C3304,'Master data'!$A$2:$C$29,2,0),"-/-")</f>
        <v>Chi phí hành chính</v>
      </c>
    </row>
    <row r="3305" ht="21.0" customHeight="1">
      <c r="A3305" s="165" t="s">
        <v>1818</v>
      </c>
      <c r="B3305" s="172" t="s">
        <v>1194</v>
      </c>
      <c r="C3305" s="167" t="s">
        <v>112</v>
      </c>
      <c r="D3305" s="168">
        <v>40000.0</v>
      </c>
      <c r="E3305" s="169" t="str">
        <f>iferror(vlookup(C3305,'Master data'!$A$2:$C$29,3,0),"-/-")</f>
        <v>Biến phí</v>
      </c>
      <c r="F3305" s="169" t="str">
        <f>iferror(vlookup(C3305,'Master data'!$A$2:$C$29,2,0),"-/-")</f>
        <v>Chi phí hành chính</v>
      </c>
    </row>
    <row r="3306" ht="21.0" customHeight="1">
      <c r="A3306" s="165" t="s">
        <v>1818</v>
      </c>
      <c r="B3306" s="172" t="s">
        <v>1778</v>
      </c>
      <c r="C3306" s="167" t="s">
        <v>112</v>
      </c>
      <c r="D3306" s="168">
        <v>1000000.0</v>
      </c>
      <c r="E3306" s="169" t="str">
        <f>iferror(vlookup(C3306,'Master data'!$A$2:$C$29,3,0),"-/-")</f>
        <v>Biến phí</v>
      </c>
      <c r="F3306" s="169" t="str">
        <f>iferror(vlookup(C3306,'Master data'!$A$2:$C$29,2,0),"-/-")</f>
        <v>Chi phí hành chính</v>
      </c>
    </row>
    <row r="3307" ht="21.0" customHeight="1">
      <c r="A3307" s="165" t="s">
        <v>1818</v>
      </c>
      <c r="B3307" s="172" t="s">
        <v>2206</v>
      </c>
      <c r="C3307" s="167" t="s">
        <v>112</v>
      </c>
      <c r="D3307" s="168">
        <v>125000.0</v>
      </c>
      <c r="E3307" s="169" t="str">
        <f>iferror(vlookup(C3307,'Master data'!$A$2:$C$29,3,0),"-/-")</f>
        <v>Biến phí</v>
      </c>
      <c r="F3307" s="169" t="str">
        <f>iferror(vlookup(C3307,'Master data'!$A$2:$C$29,2,0),"-/-")</f>
        <v>Chi phí hành chính</v>
      </c>
    </row>
    <row r="3308" ht="21.0" customHeight="1">
      <c r="A3308" s="165" t="s">
        <v>1818</v>
      </c>
      <c r="B3308" s="172" t="s">
        <v>2207</v>
      </c>
      <c r="C3308" s="167" t="s">
        <v>112</v>
      </c>
      <c r="D3308" s="168">
        <v>1500000.0</v>
      </c>
      <c r="E3308" s="169" t="str">
        <f>iferror(vlookup(C3308,'Master data'!$A$2:$C$29,3,0),"-/-")</f>
        <v>Biến phí</v>
      </c>
      <c r="F3308" s="169" t="str">
        <f>iferror(vlookup(C3308,'Master data'!$A$2:$C$29,2,0),"-/-")</f>
        <v>Chi phí hành chính</v>
      </c>
    </row>
    <row r="3309" ht="21.0" customHeight="1">
      <c r="A3309" s="165" t="s">
        <v>1818</v>
      </c>
      <c r="B3309" s="172" t="s">
        <v>876</v>
      </c>
      <c r="C3309" s="167" t="s">
        <v>95</v>
      </c>
      <c r="D3309" s="168">
        <v>7.0E8</v>
      </c>
      <c r="E3309" s="169" t="str">
        <f>iferror(vlookup(C3309,'Master data'!$A$2:$C$29,3,0),"-/-")</f>
        <v>Biến phí</v>
      </c>
      <c r="F3309" s="169" t="str">
        <f>iferror(vlookup(C3309,'Master data'!$A$2:$C$29,2,0),"-/-")</f>
        <v>Chi phí bán hàng</v>
      </c>
    </row>
    <row r="3310" ht="21.0" customHeight="1">
      <c r="A3310" s="165" t="s">
        <v>1818</v>
      </c>
      <c r="B3310" s="172" t="s">
        <v>2208</v>
      </c>
      <c r="C3310" s="167" t="s">
        <v>112</v>
      </c>
      <c r="D3310" s="168">
        <v>1.0E7</v>
      </c>
      <c r="E3310" s="169" t="str">
        <f>iferror(vlookup(C3310,'Master data'!$A$2:$C$29,3,0),"-/-")</f>
        <v>Biến phí</v>
      </c>
      <c r="F3310" s="169" t="str">
        <f>iferror(vlookup(C3310,'Master data'!$A$2:$C$29,2,0),"-/-")</f>
        <v>Chi phí hành chính</v>
      </c>
    </row>
    <row r="3311" ht="21.0" customHeight="1">
      <c r="A3311" s="165" t="s">
        <v>1818</v>
      </c>
      <c r="B3311" s="172" t="s">
        <v>2209</v>
      </c>
      <c r="C3311" s="167" t="s">
        <v>112</v>
      </c>
      <c r="D3311" s="168">
        <v>1.9E7</v>
      </c>
      <c r="E3311" s="169" t="str">
        <f>iferror(vlookup(C3311,'Master data'!$A$2:$C$29,3,0),"-/-")</f>
        <v>Biến phí</v>
      </c>
      <c r="F3311" s="169" t="str">
        <f>iferror(vlookup(C3311,'Master data'!$A$2:$C$29,2,0),"-/-")</f>
        <v>Chi phí hành chính</v>
      </c>
    </row>
    <row r="3312" ht="21.0" customHeight="1">
      <c r="A3312" s="165" t="s">
        <v>1818</v>
      </c>
      <c r="B3312" s="172" t="s">
        <v>2210</v>
      </c>
      <c r="C3312" s="167" t="s">
        <v>116</v>
      </c>
      <c r="D3312" s="168">
        <v>4430000.0</v>
      </c>
      <c r="E3312" s="169" t="str">
        <f>iferror(vlookup(C3312,'Master data'!$A$2:$C$29,3,0),"-/-")</f>
        <v>Định phí</v>
      </c>
      <c r="F3312" s="169" t="str">
        <f>iferror(vlookup(C3312,'Master data'!$A$2:$C$29,2,0),"-/-")</f>
        <v>Chi phí hành chính</v>
      </c>
    </row>
    <row r="3313" ht="21.0" customHeight="1">
      <c r="A3313" s="165" t="s">
        <v>1818</v>
      </c>
      <c r="B3313" s="172" t="s">
        <v>2211</v>
      </c>
      <c r="C3313" s="167" t="s">
        <v>112</v>
      </c>
      <c r="D3313" s="168">
        <v>2000000.0</v>
      </c>
      <c r="E3313" s="169" t="str">
        <f>iferror(vlookup(C3313,'Master data'!$A$2:$C$29,3,0),"-/-")</f>
        <v>Biến phí</v>
      </c>
      <c r="F3313" s="169" t="str">
        <f>iferror(vlookup(C3313,'Master data'!$A$2:$C$29,2,0),"-/-")</f>
        <v>Chi phí hành chính</v>
      </c>
    </row>
    <row r="3314" ht="21.0" customHeight="1">
      <c r="A3314" s="165" t="s">
        <v>1818</v>
      </c>
      <c r="B3314" s="172" t="s">
        <v>653</v>
      </c>
      <c r="C3314" s="167" t="s">
        <v>112</v>
      </c>
      <c r="D3314" s="168">
        <v>3000000.0</v>
      </c>
      <c r="E3314" s="169" t="str">
        <f>iferror(vlookup(C3314,'Master data'!$A$2:$C$29,3,0),"-/-")</f>
        <v>Biến phí</v>
      </c>
      <c r="F3314" s="169" t="str">
        <f>iferror(vlookup(C3314,'Master data'!$A$2:$C$29,2,0),"-/-")</f>
        <v>Chi phí hành chính</v>
      </c>
    </row>
    <row r="3315" ht="21.0" customHeight="1">
      <c r="A3315" s="165" t="s">
        <v>1818</v>
      </c>
      <c r="B3315" s="172" t="s">
        <v>927</v>
      </c>
      <c r="C3315" s="167" t="s">
        <v>120</v>
      </c>
      <c r="D3315" s="168">
        <v>5.75E7</v>
      </c>
      <c r="E3315" s="169" t="str">
        <f>iferror(vlookup(C3315,'Master data'!$A$2:$C$29,3,0),"-/-")</f>
        <v>Định phí</v>
      </c>
      <c r="F3315" s="169" t="str">
        <f>iferror(vlookup(C3315,'Master data'!$A$2:$C$29,2,0),"-/-")</f>
        <v>Chi phí QLDN</v>
      </c>
    </row>
    <row r="3316" ht="21.0" customHeight="1">
      <c r="A3316" s="165" t="s">
        <v>1818</v>
      </c>
      <c r="B3316" s="172" t="s">
        <v>1199</v>
      </c>
      <c r="C3316" s="167" t="s">
        <v>123</v>
      </c>
      <c r="D3316" s="168">
        <v>2.2E7</v>
      </c>
      <c r="E3316" s="169" t="str">
        <f>iferror(vlookup(C3316,'Master data'!$A$2:$C$29,3,0),"-/-")</f>
        <v>Định phí</v>
      </c>
      <c r="F3316" s="169" t="str">
        <f>iferror(vlookup(C3316,'Master data'!$A$2:$C$29,2,0),"-/-")</f>
        <v>Chi phí QLDN</v>
      </c>
    </row>
    <row r="3317" ht="21.0" customHeight="1">
      <c r="A3317" s="165" t="s">
        <v>1818</v>
      </c>
      <c r="B3317" s="172" t="s">
        <v>345</v>
      </c>
      <c r="C3317" s="167" t="s">
        <v>112</v>
      </c>
      <c r="D3317" s="168">
        <v>2.3E7</v>
      </c>
      <c r="E3317" s="169" t="str">
        <f>iferror(vlookup(C3317,'Master data'!$A$2:$C$29,3,0),"-/-")</f>
        <v>Biến phí</v>
      </c>
      <c r="F3317" s="169" t="str">
        <f>iferror(vlookup(C3317,'Master data'!$A$2:$C$29,2,0),"-/-")</f>
        <v>Chi phí hành chính</v>
      </c>
    </row>
    <row r="3318" ht="21.0" customHeight="1">
      <c r="A3318" s="165" t="s">
        <v>1818</v>
      </c>
      <c r="B3318" s="172" t="s">
        <v>961</v>
      </c>
      <c r="C3318" s="167" t="s">
        <v>112</v>
      </c>
      <c r="D3318" s="168">
        <v>2345000.0</v>
      </c>
      <c r="E3318" s="169" t="str">
        <f>iferror(vlookup(C3318,'Master data'!$A$2:$C$29,3,0),"-/-")</f>
        <v>Biến phí</v>
      </c>
      <c r="F3318" s="169" t="str">
        <f>iferror(vlookup(C3318,'Master data'!$A$2:$C$29,2,0),"-/-")</f>
        <v>Chi phí hành chính</v>
      </c>
    </row>
    <row r="3319" ht="21.0" customHeight="1">
      <c r="A3319" s="165" t="s">
        <v>1818</v>
      </c>
      <c r="B3319" s="172" t="s">
        <v>1124</v>
      </c>
      <c r="C3319" s="167" t="s">
        <v>116</v>
      </c>
      <c r="D3319" s="168">
        <v>1.3784E7</v>
      </c>
      <c r="E3319" s="169" t="str">
        <f>iferror(vlookup(C3319,'Master data'!$A$2:$C$29,3,0),"-/-")</f>
        <v>Định phí</v>
      </c>
      <c r="F3319" s="169" t="str">
        <f>iferror(vlookup(C3319,'Master data'!$A$2:$C$29,2,0),"-/-")</f>
        <v>Chi phí hành chính</v>
      </c>
    </row>
    <row r="3320" ht="21.0" customHeight="1">
      <c r="A3320" s="165" t="s">
        <v>1818</v>
      </c>
      <c r="B3320" s="172" t="s">
        <v>2212</v>
      </c>
      <c r="C3320" s="167" t="s">
        <v>116</v>
      </c>
      <c r="D3320" s="168">
        <v>9233000.0</v>
      </c>
      <c r="E3320" s="169" t="str">
        <f>iferror(vlookup(C3320,'Master data'!$A$2:$C$29,3,0),"-/-")</f>
        <v>Định phí</v>
      </c>
      <c r="F3320" s="169" t="str">
        <f>iferror(vlookup(C3320,'Master data'!$A$2:$C$29,2,0),"-/-")</f>
        <v>Chi phí hành chính</v>
      </c>
    </row>
    <row r="3321" ht="21.0" customHeight="1">
      <c r="A3321" s="165" t="s">
        <v>1818</v>
      </c>
      <c r="B3321" s="172" t="s">
        <v>2213</v>
      </c>
      <c r="C3321" s="167" t="s">
        <v>111</v>
      </c>
      <c r="D3321" s="168">
        <v>8575000.0</v>
      </c>
      <c r="E3321" s="169" t="str">
        <f>iferror(vlookup(C3321,'Master data'!$A$2:$C$29,3,0),"-/-")</f>
        <v>Định phí</v>
      </c>
      <c r="F3321" s="169" t="str">
        <f>iferror(vlookup(C3321,'Master data'!$A$2:$C$29,2,0),"-/-")</f>
        <v>Chi phí khác</v>
      </c>
    </row>
    <row r="3322" ht="21.0" customHeight="1">
      <c r="A3322" s="165" t="s">
        <v>1818</v>
      </c>
      <c r="B3322" s="172" t="s">
        <v>1688</v>
      </c>
      <c r="C3322" s="167" t="s">
        <v>121</v>
      </c>
      <c r="D3322" s="168">
        <v>2.85184E7</v>
      </c>
      <c r="E3322" s="169" t="str">
        <f>iferror(vlookup(C3322,'Master data'!$A$2:$C$29,3,0),"-/-")</f>
        <v>Định phí</v>
      </c>
      <c r="F3322" s="169" t="str">
        <f>iferror(vlookup(C3322,'Master data'!$A$2:$C$29,2,0),"-/-")</f>
        <v>Chi phí QLDN</v>
      </c>
    </row>
    <row r="3323" ht="21.0" customHeight="1">
      <c r="A3323" s="165" t="s">
        <v>1818</v>
      </c>
      <c r="B3323" s="172" t="s">
        <v>2214</v>
      </c>
      <c r="C3323" s="167" t="s">
        <v>99</v>
      </c>
      <c r="D3323" s="168">
        <v>8000000.0</v>
      </c>
      <c r="E3323" s="169" t="str">
        <f>iferror(vlookup(C3323,'Master data'!$A$2:$C$29,3,0),"-/-")</f>
        <v>Biến phí</v>
      </c>
      <c r="F3323" s="169" t="str">
        <f>iferror(vlookup(C3323,'Master data'!$A$2:$C$29,2,0),"-/-")</f>
        <v>Chi phí giá vốn</v>
      </c>
    </row>
    <row r="3324" ht="21.0" customHeight="1">
      <c r="A3324" s="165" t="s">
        <v>1818</v>
      </c>
      <c r="B3324" s="172" t="s">
        <v>2215</v>
      </c>
      <c r="C3324" s="167" t="s">
        <v>99</v>
      </c>
      <c r="D3324" s="168">
        <v>860000.0</v>
      </c>
      <c r="E3324" s="169" t="str">
        <f>iferror(vlookup(C3324,'Master data'!$A$2:$C$29,3,0),"-/-")</f>
        <v>Biến phí</v>
      </c>
      <c r="F3324" s="169" t="str">
        <f>iferror(vlookup(C3324,'Master data'!$A$2:$C$29,2,0),"-/-")</f>
        <v>Chi phí giá vốn</v>
      </c>
    </row>
    <row r="3325" ht="21.0" customHeight="1">
      <c r="A3325" s="165" t="s">
        <v>1818</v>
      </c>
      <c r="B3325" s="172" t="s">
        <v>2216</v>
      </c>
      <c r="C3325" s="167" t="s">
        <v>99</v>
      </c>
      <c r="D3325" s="168">
        <v>690000.0</v>
      </c>
      <c r="E3325" s="169" t="str">
        <f>iferror(vlookup(C3325,'Master data'!$A$2:$C$29,3,0),"-/-")</f>
        <v>Biến phí</v>
      </c>
      <c r="F3325" s="169" t="str">
        <f>iferror(vlookup(C3325,'Master data'!$A$2:$C$29,2,0),"-/-")</f>
        <v>Chi phí giá vốn</v>
      </c>
    </row>
    <row r="3326" ht="21.0" customHeight="1">
      <c r="A3326" s="165" t="s">
        <v>1818</v>
      </c>
      <c r="B3326" s="172" t="s">
        <v>2217</v>
      </c>
      <c r="C3326" s="167" t="s">
        <v>99</v>
      </c>
      <c r="D3326" s="168">
        <v>1.799925E7</v>
      </c>
      <c r="E3326" s="169" t="str">
        <f>iferror(vlookup(C3326,'Master data'!$A$2:$C$29,3,0),"-/-")</f>
        <v>Biến phí</v>
      </c>
      <c r="F3326" s="169" t="str">
        <f>iferror(vlookup(C3326,'Master data'!$A$2:$C$29,2,0),"-/-")</f>
        <v>Chi phí giá vốn</v>
      </c>
    </row>
    <row r="3327" ht="21.0" customHeight="1">
      <c r="A3327" s="165" t="s">
        <v>1818</v>
      </c>
      <c r="B3327" s="172" t="s">
        <v>2218</v>
      </c>
      <c r="C3327" s="167" t="s">
        <v>99</v>
      </c>
      <c r="D3327" s="168">
        <v>1250000.0</v>
      </c>
      <c r="E3327" s="169" t="str">
        <f>iferror(vlookup(C3327,'Master data'!$A$2:$C$29,3,0),"-/-")</f>
        <v>Biến phí</v>
      </c>
      <c r="F3327" s="169" t="str">
        <f>iferror(vlookup(C3327,'Master data'!$A$2:$C$29,2,0),"-/-")</f>
        <v>Chi phí giá vốn</v>
      </c>
    </row>
    <row r="3328" ht="21.0" customHeight="1">
      <c r="A3328" s="165" t="s">
        <v>1818</v>
      </c>
      <c r="B3328" s="172" t="s">
        <v>2219</v>
      </c>
      <c r="C3328" s="167" t="s">
        <v>99</v>
      </c>
      <c r="D3328" s="168">
        <v>9.4688E7</v>
      </c>
      <c r="E3328" s="169" t="str">
        <f>iferror(vlookup(C3328,'Master data'!$A$2:$C$29,3,0),"-/-")</f>
        <v>Biến phí</v>
      </c>
      <c r="F3328" s="169" t="str">
        <f>iferror(vlookup(C3328,'Master data'!$A$2:$C$29,2,0),"-/-")</f>
        <v>Chi phí giá vốn</v>
      </c>
    </row>
    <row r="3329" ht="21.0" customHeight="1">
      <c r="A3329" s="165" t="s">
        <v>1818</v>
      </c>
      <c r="B3329" s="172" t="s">
        <v>2220</v>
      </c>
      <c r="C3329" s="167" t="s">
        <v>99</v>
      </c>
      <c r="D3329" s="168">
        <v>6.726E8</v>
      </c>
      <c r="E3329" s="169" t="str">
        <f>iferror(vlookup(C3329,'Master data'!$A$2:$C$29,3,0),"-/-")</f>
        <v>Biến phí</v>
      </c>
      <c r="F3329" s="169" t="str">
        <f>iferror(vlookup(C3329,'Master data'!$A$2:$C$29,2,0),"-/-")</f>
        <v>Chi phí giá vốn</v>
      </c>
    </row>
    <row r="3330" ht="21.0" customHeight="1">
      <c r="A3330" s="165" t="s">
        <v>1818</v>
      </c>
      <c r="B3330" s="172" t="s">
        <v>373</v>
      </c>
      <c r="C3330" s="167" t="s">
        <v>102</v>
      </c>
      <c r="D3330" s="168">
        <v>4.2181E8</v>
      </c>
      <c r="E3330" s="169" t="str">
        <f>iferror(vlookup(C3330,'Master data'!$A$2:$C$29,3,0),"-/-")</f>
        <v>Biến phí</v>
      </c>
      <c r="F3330" s="169" t="str">
        <f>iferror(vlookup(C3330,'Master data'!$A$2:$C$29,2,0),"-/-")</f>
        <v>Chi phí giá vốn</v>
      </c>
    </row>
    <row r="3331" ht="21.0" customHeight="1">
      <c r="A3331" s="165" t="s">
        <v>1818</v>
      </c>
      <c r="B3331" s="172" t="s">
        <v>2221</v>
      </c>
      <c r="C3331" s="167" t="s">
        <v>111</v>
      </c>
      <c r="D3331" s="168">
        <v>9.0E7</v>
      </c>
      <c r="E3331" s="169" t="str">
        <f>iferror(vlookup(C3331,'Master data'!$A$2:$C$29,3,0),"-/-")</f>
        <v>Định phí</v>
      </c>
      <c r="F3331" s="169" t="str">
        <f>iferror(vlookup(C3331,'Master data'!$A$2:$C$29,2,0),"-/-")</f>
        <v>Chi phí khác</v>
      </c>
    </row>
    <row r="3332" ht="21.0" customHeight="1">
      <c r="A3332" s="165" t="s">
        <v>1821</v>
      </c>
      <c r="B3332" s="172" t="s">
        <v>275</v>
      </c>
      <c r="C3332" s="167" t="s">
        <v>112</v>
      </c>
      <c r="D3332" s="168">
        <v>265000.0</v>
      </c>
      <c r="E3332" s="169" t="str">
        <f>iferror(vlookup(C3332,'Master data'!$A$2:$C$29,3,0),"-/-")</f>
        <v>Biến phí</v>
      </c>
      <c r="F3332" s="169" t="str">
        <f>iferror(vlookup(C3332,'Master data'!$A$2:$C$29,2,0),"-/-")</f>
        <v>Chi phí hành chính</v>
      </c>
    </row>
    <row r="3333" ht="21.0" customHeight="1">
      <c r="A3333" s="165" t="s">
        <v>1821</v>
      </c>
      <c r="B3333" s="172" t="s">
        <v>1430</v>
      </c>
      <c r="C3333" s="167" t="s">
        <v>112</v>
      </c>
      <c r="D3333" s="168">
        <v>650000.0</v>
      </c>
      <c r="E3333" s="169" t="str">
        <f>iferror(vlookup(C3333,'Master data'!$A$2:$C$29,3,0),"-/-")</f>
        <v>Biến phí</v>
      </c>
      <c r="F3333" s="169" t="str">
        <f>iferror(vlookup(C3333,'Master data'!$A$2:$C$29,2,0),"-/-")</f>
        <v>Chi phí hành chính</v>
      </c>
    </row>
    <row r="3334" ht="21.0" customHeight="1">
      <c r="A3334" s="165" t="s">
        <v>1821</v>
      </c>
      <c r="B3334" s="172" t="s">
        <v>275</v>
      </c>
      <c r="C3334" s="167" t="s">
        <v>112</v>
      </c>
      <c r="D3334" s="168">
        <v>250000.0</v>
      </c>
      <c r="E3334" s="169" t="str">
        <f>iferror(vlookup(C3334,'Master data'!$A$2:$C$29,3,0),"-/-")</f>
        <v>Biến phí</v>
      </c>
      <c r="F3334" s="169" t="str">
        <f>iferror(vlookup(C3334,'Master data'!$A$2:$C$29,2,0),"-/-")</f>
        <v>Chi phí hành chính</v>
      </c>
    </row>
    <row r="3335" ht="21.0" customHeight="1">
      <c r="A3335" s="165" t="s">
        <v>1821</v>
      </c>
      <c r="B3335" s="172" t="s">
        <v>275</v>
      </c>
      <c r="C3335" s="167" t="s">
        <v>112</v>
      </c>
      <c r="D3335" s="168">
        <v>245000.0</v>
      </c>
      <c r="E3335" s="169" t="str">
        <f>iferror(vlookup(C3335,'Master data'!$A$2:$C$29,3,0),"-/-")</f>
        <v>Biến phí</v>
      </c>
      <c r="F3335" s="169" t="str">
        <f>iferror(vlookup(C3335,'Master data'!$A$2:$C$29,2,0),"-/-")</f>
        <v>Chi phí hành chính</v>
      </c>
    </row>
    <row r="3336" ht="21.0" customHeight="1">
      <c r="A3336" s="165" t="s">
        <v>1821</v>
      </c>
      <c r="B3336" s="172" t="s">
        <v>275</v>
      </c>
      <c r="C3336" s="167" t="s">
        <v>112</v>
      </c>
      <c r="D3336" s="168">
        <v>275000.0</v>
      </c>
      <c r="E3336" s="169" t="str">
        <f>iferror(vlookup(C3336,'Master data'!$A$2:$C$29,3,0),"-/-")</f>
        <v>Biến phí</v>
      </c>
      <c r="F3336" s="169" t="str">
        <f>iferror(vlookup(C3336,'Master data'!$A$2:$C$29,2,0),"-/-")</f>
        <v>Chi phí hành chính</v>
      </c>
    </row>
    <row r="3337" ht="21.0" customHeight="1">
      <c r="A3337" s="165" t="s">
        <v>1821</v>
      </c>
      <c r="B3337" s="172" t="s">
        <v>275</v>
      </c>
      <c r="C3337" s="167" t="s">
        <v>112</v>
      </c>
      <c r="D3337" s="168">
        <v>230000.0</v>
      </c>
      <c r="E3337" s="169" t="str">
        <f>iferror(vlookup(C3337,'Master data'!$A$2:$C$29,3,0),"-/-")</f>
        <v>Biến phí</v>
      </c>
      <c r="F3337" s="169" t="str">
        <f>iferror(vlookup(C3337,'Master data'!$A$2:$C$29,2,0),"-/-")</f>
        <v>Chi phí hành chính</v>
      </c>
    </row>
    <row r="3338" ht="21.0" customHeight="1">
      <c r="A3338" s="165" t="s">
        <v>1821</v>
      </c>
      <c r="B3338" s="172" t="s">
        <v>2222</v>
      </c>
      <c r="C3338" s="167" t="s">
        <v>112</v>
      </c>
      <c r="D3338" s="168">
        <v>385000.0</v>
      </c>
      <c r="E3338" s="169" t="str">
        <f>iferror(vlookup(C3338,'Master data'!$A$2:$C$29,3,0),"-/-")</f>
        <v>Biến phí</v>
      </c>
      <c r="F3338" s="169" t="str">
        <f>iferror(vlookup(C3338,'Master data'!$A$2:$C$29,2,0),"-/-")</f>
        <v>Chi phí hành chính</v>
      </c>
    </row>
    <row r="3339" ht="21.0" customHeight="1">
      <c r="A3339" s="165" t="s">
        <v>1821</v>
      </c>
      <c r="B3339" s="172" t="s">
        <v>2223</v>
      </c>
      <c r="C3339" s="167" t="s">
        <v>112</v>
      </c>
      <c r="D3339" s="168">
        <v>120000.0</v>
      </c>
      <c r="E3339" s="169" t="str">
        <f>iferror(vlookup(C3339,'Master data'!$A$2:$C$29,3,0),"-/-")</f>
        <v>Biến phí</v>
      </c>
      <c r="F3339" s="169" t="str">
        <f>iferror(vlookup(C3339,'Master data'!$A$2:$C$29,2,0),"-/-")</f>
        <v>Chi phí hành chính</v>
      </c>
    </row>
    <row r="3340" ht="21.0" customHeight="1">
      <c r="A3340" s="165" t="s">
        <v>1821</v>
      </c>
      <c r="B3340" s="172" t="s">
        <v>2224</v>
      </c>
      <c r="C3340" s="167" t="s">
        <v>112</v>
      </c>
      <c r="D3340" s="168">
        <v>550000.0</v>
      </c>
      <c r="E3340" s="169" t="str">
        <f>iferror(vlookup(C3340,'Master data'!$A$2:$C$29,3,0),"-/-")</f>
        <v>Biến phí</v>
      </c>
      <c r="F3340" s="169" t="str">
        <f>iferror(vlookup(C3340,'Master data'!$A$2:$C$29,2,0),"-/-")</f>
        <v>Chi phí hành chính</v>
      </c>
    </row>
    <row r="3341" ht="21.0" customHeight="1">
      <c r="A3341" s="165" t="s">
        <v>1821</v>
      </c>
      <c r="B3341" s="172" t="s">
        <v>275</v>
      </c>
      <c r="C3341" s="167" t="s">
        <v>112</v>
      </c>
      <c r="D3341" s="168">
        <v>275000.0</v>
      </c>
      <c r="E3341" s="169" t="str">
        <f>iferror(vlookup(C3341,'Master data'!$A$2:$C$29,3,0),"-/-")</f>
        <v>Biến phí</v>
      </c>
      <c r="F3341" s="169" t="str">
        <f>iferror(vlookup(C3341,'Master data'!$A$2:$C$29,2,0),"-/-")</f>
        <v>Chi phí hành chính</v>
      </c>
    </row>
    <row r="3342" ht="21.0" customHeight="1">
      <c r="A3342" s="165" t="s">
        <v>1821</v>
      </c>
      <c r="B3342" s="172" t="s">
        <v>2225</v>
      </c>
      <c r="C3342" s="167" t="s">
        <v>112</v>
      </c>
      <c r="D3342" s="168">
        <v>2000000.0</v>
      </c>
      <c r="E3342" s="169" t="str">
        <f>iferror(vlookup(C3342,'Master data'!$A$2:$C$29,3,0),"-/-")</f>
        <v>Biến phí</v>
      </c>
      <c r="F3342" s="169" t="str">
        <f>iferror(vlookup(C3342,'Master data'!$A$2:$C$29,2,0),"-/-")</f>
        <v>Chi phí hành chính</v>
      </c>
    </row>
    <row r="3343" ht="21.0" customHeight="1">
      <c r="A3343" s="165" t="s">
        <v>1821</v>
      </c>
      <c r="B3343" s="172" t="s">
        <v>375</v>
      </c>
      <c r="C3343" s="167" t="s">
        <v>112</v>
      </c>
      <c r="D3343" s="168">
        <v>275000.0</v>
      </c>
      <c r="E3343" s="169" t="str">
        <f>iferror(vlookup(C3343,'Master data'!$A$2:$C$29,3,0),"-/-")</f>
        <v>Biến phí</v>
      </c>
      <c r="F3343" s="169" t="str">
        <f>iferror(vlookup(C3343,'Master data'!$A$2:$C$29,2,0),"-/-")</f>
        <v>Chi phí hành chính</v>
      </c>
    </row>
    <row r="3344" ht="21.0" customHeight="1">
      <c r="A3344" s="165" t="s">
        <v>1821</v>
      </c>
      <c r="B3344" s="172" t="s">
        <v>2226</v>
      </c>
      <c r="C3344" s="167" t="s">
        <v>112</v>
      </c>
      <c r="D3344" s="168">
        <v>195000.0</v>
      </c>
      <c r="E3344" s="169" t="str">
        <f>iferror(vlookup(C3344,'Master data'!$A$2:$C$29,3,0),"-/-")</f>
        <v>Biến phí</v>
      </c>
      <c r="F3344" s="169" t="str">
        <f>iferror(vlookup(C3344,'Master data'!$A$2:$C$29,2,0),"-/-")</f>
        <v>Chi phí hành chính</v>
      </c>
    </row>
    <row r="3345" ht="21.0" customHeight="1">
      <c r="A3345" s="165" t="s">
        <v>1821</v>
      </c>
      <c r="B3345" s="172" t="s">
        <v>275</v>
      </c>
      <c r="C3345" s="167" t="s">
        <v>112</v>
      </c>
      <c r="D3345" s="168">
        <v>265000.0</v>
      </c>
      <c r="E3345" s="169" t="str">
        <f>iferror(vlookup(C3345,'Master data'!$A$2:$C$29,3,0),"-/-")</f>
        <v>Biến phí</v>
      </c>
      <c r="F3345" s="169" t="str">
        <f>iferror(vlookup(C3345,'Master data'!$A$2:$C$29,2,0),"-/-")</f>
        <v>Chi phí hành chính</v>
      </c>
    </row>
    <row r="3346" ht="21.0" customHeight="1">
      <c r="A3346" s="165" t="s">
        <v>1821</v>
      </c>
      <c r="B3346" s="172" t="s">
        <v>1434</v>
      </c>
      <c r="C3346" s="167" t="s">
        <v>112</v>
      </c>
      <c r="D3346" s="168">
        <v>1880000.0</v>
      </c>
      <c r="E3346" s="169" t="str">
        <f>iferror(vlookup(C3346,'Master data'!$A$2:$C$29,3,0),"-/-")</f>
        <v>Biến phí</v>
      </c>
      <c r="F3346" s="169" t="str">
        <f>iferror(vlookup(C3346,'Master data'!$A$2:$C$29,2,0),"-/-")</f>
        <v>Chi phí hành chính</v>
      </c>
    </row>
    <row r="3347" ht="21.0" customHeight="1">
      <c r="A3347" s="165" t="s">
        <v>1821</v>
      </c>
      <c r="B3347" s="172" t="s">
        <v>2227</v>
      </c>
      <c r="C3347" s="167" t="s">
        <v>112</v>
      </c>
      <c r="D3347" s="168">
        <v>3922000.0</v>
      </c>
      <c r="E3347" s="169" t="str">
        <f>iferror(vlookup(C3347,'Master data'!$A$2:$C$29,3,0),"-/-")</f>
        <v>Biến phí</v>
      </c>
      <c r="F3347" s="169" t="str">
        <f>iferror(vlookup(C3347,'Master data'!$A$2:$C$29,2,0),"-/-")</f>
        <v>Chi phí hành chính</v>
      </c>
    </row>
    <row r="3348" ht="21.0" customHeight="1">
      <c r="A3348" s="165" t="s">
        <v>1821</v>
      </c>
      <c r="B3348" s="172" t="s">
        <v>1434</v>
      </c>
      <c r="C3348" s="167" t="s">
        <v>112</v>
      </c>
      <c r="D3348" s="168">
        <v>1880000.0</v>
      </c>
      <c r="E3348" s="169" t="str">
        <f>iferror(vlookup(C3348,'Master data'!$A$2:$C$29,3,0),"-/-")</f>
        <v>Biến phí</v>
      </c>
      <c r="F3348" s="169" t="str">
        <f>iferror(vlookup(C3348,'Master data'!$A$2:$C$29,2,0),"-/-")</f>
        <v>Chi phí hành chính</v>
      </c>
    </row>
    <row r="3349" ht="21.0" customHeight="1">
      <c r="A3349" s="165" t="s">
        <v>1821</v>
      </c>
      <c r="B3349" s="172" t="s">
        <v>2228</v>
      </c>
      <c r="C3349" s="167" t="s">
        <v>112</v>
      </c>
      <c r="D3349" s="168">
        <v>3247000.0</v>
      </c>
      <c r="E3349" s="169" t="str">
        <f>iferror(vlookup(C3349,'Master data'!$A$2:$C$29,3,0),"-/-")</f>
        <v>Biến phí</v>
      </c>
      <c r="F3349" s="169" t="str">
        <f>iferror(vlookup(C3349,'Master data'!$A$2:$C$29,2,0),"-/-")</f>
        <v>Chi phí hành chính</v>
      </c>
    </row>
    <row r="3350" ht="21.0" customHeight="1">
      <c r="A3350" s="165" t="s">
        <v>1821</v>
      </c>
      <c r="B3350" s="172" t="s">
        <v>1357</v>
      </c>
      <c r="C3350" s="167" t="s">
        <v>112</v>
      </c>
      <c r="D3350" s="168">
        <v>2925000.0</v>
      </c>
      <c r="E3350" s="169" t="str">
        <f>iferror(vlookup(C3350,'Master data'!$A$2:$C$29,3,0),"-/-")</f>
        <v>Biến phí</v>
      </c>
      <c r="F3350" s="169" t="str">
        <f>iferror(vlookup(C3350,'Master data'!$A$2:$C$29,2,0),"-/-")</f>
        <v>Chi phí hành chính</v>
      </c>
    </row>
    <row r="3351" ht="21.0" customHeight="1">
      <c r="A3351" s="165" t="s">
        <v>1821</v>
      </c>
      <c r="B3351" s="172" t="s">
        <v>747</v>
      </c>
      <c r="C3351" s="167" t="s">
        <v>112</v>
      </c>
      <c r="D3351" s="168">
        <v>290000.0</v>
      </c>
      <c r="E3351" s="169" t="str">
        <f>iferror(vlookup(C3351,'Master data'!$A$2:$C$29,3,0),"-/-")</f>
        <v>Biến phí</v>
      </c>
      <c r="F3351" s="169" t="str">
        <f>iferror(vlookup(C3351,'Master data'!$A$2:$C$29,2,0),"-/-")</f>
        <v>Chi phí hành chính</v>
      </c>
    </row>
    <row r="3352" ht="21.0" customHeight="1">
      <c r="A3352" s="165" t="s">
        <v>1821</v>
      </c>
      <c r="B3352" s="172" t="s">
        <v>1355</v>
      </c>
      <c r="C3352" s="167" t="s">
        <v>112</v>
      </c>
      <c r="D3352" s="168">
        <v>290000.0</v>
      </c>
      <c r="E3352" s="169" t="str">
        <f>iferror(vlookup(C3352,'Master data'!$A$2:$C$29,3,0),"-/-")</f>
        <v>Biến phí</v>
      </c>
      <c r="F3352" s="169" t="str">
        <f>iferror(vlookup(C3352,'Master data'!$A$2:$C$29,2,0),"-/-")</f>
        <v>Chi phí hành chính</v>
      </c>
    </row>
    <row r="3353" ht="21.0" customHeight="1">
      <c r="A3353" s="165" t="s">
        <v>1821</v>
      </c>
      <c r="B3353" s="172" t="s">
        <v>1434</v>
      </c>
      <c r="C3353" s="167" t="s">
        <v>112</v>
      </c>
      <c r="D3353" s="168">
        <v>1880000.0</v>
      </c>
      <c r="E3353" s="169" t="str">
        <f>iferror(vlookup(C3353,'Master data'!$A$2:$C$29,3,0),"-/-")</f>
        <v>Biến phí</v>
      </c>
      <c r="F3353" s="169" t="str">
        <f>iferror(vlookup(C3353,'Master data'!$A$2:$C$29,2,0),"-/-")</f>
        <v>Chi phí hành chính</v>
      </c>
    </row>
    <row r="3354" ht="21.0" customHeight="1">
      <c r="A3354" s="165" t="s">
        <v>1821</v>
      </c>
      <c r="B3354" s="172" t="s">
        <v>1355</v>
      </c>
      <c r="C3354" s="167" t="s">
        <v>112</v>
      </c>
      <c r="D3354" s="168">
        <v>290000.0</v>
      </c>
      <c r="E3354" s="169" t="str">
        <f>iferror(vlookup(C3354,'Master data'!$A$2:$C$29,3,0),"-/-")</f>
        <v>Biến phí</v>
      </c>
      <c r="F3354" s="169" t="str">
        <f>iferror(vlookup(C3354,'Master data'!$A$2:$C$29,2,0),"-/-")</f>
        <v>Chi phí hành chính</v>
      </c>
    </row>
    <row r="3355" ht="21.0" customHeight="1">
      <c r="A3355" s="165" t="s">
        <v>1821</v>
      </c>
      <c r="B3355" s="172" t="s">
        <v>2229</v>
      </c>
      <c r="C3355" s="167" t="s">
        <v>112</v>
      </c>
      <c r="D3355" s="168">
        <v>1150000.0</v>
      </c>
      <c r="E3355" s="169" t="str">
        <f>iferror(vlookup(C3355,'Master data'!$A$2:$C$29,3,0),"-/-")</f>
        <v>Biến phí</v>
      </c>
      <c r="F3355" s="169" t="str">
        <f>iferror(vlookup(C3355,'Master data'!$A$2:$C$29,2,0),"-/-")</f>
        <v>Chi phí hành chính</v>
      </c>
    </row>
    <row r="3356" ht="21.0" customHeight="1">
      <c r="A3356" s="165" t="s">
        <v>1821</v>
      </c>
      <c r="B3356" s="172" t="s">
        <v>991</v>
      </c>
      <c r="C3356" s="167" t="s">
        <v>112</v>
      </c>
      <c r="D3356" s="168">
        <v>60000.0</v>
      </c>
      <c r="E3356" s="169" t="str">
        <f>iferror(vlookup(C3356,'Master data'!$A$2:$C$29,3,0),"-/-")</f>
        <v>Biến phí</v>
      </c>
      <c r="F3356" s="169" t="str">
        <f>iferror(vlookup(C3356,'Master data'!$A$2:$C$29,2,0),"-/-")</f>
        <v>Chi phí hành chính</v>
      </c>
    </row>
    <row r="3357" ht="21.0" customHeight="1">
      <c r="A3357" s="165" t="s">
        <v>1821</v>
      </c>
      <c r="B3357" s="172" t="s">
        <v>1434</v>
      </c>
      <c r="C3357" s="167" t="s">
        <v>112</v>
      </c>
      <c r="D3357" s="168">
        <v>1880000.0</v>
      </c>
      <c r="E3357" s="169" t="str">
        <f>iferror(vlookup(C3357,'Master data'!$A$2:$C$29,3,0),"-/-")</f>
        <v>Biến phí</v>
      </c>
      <c r="F3357" s="169" t="str">
        <f>iferror(vlookup(C3357,'Master data'!$A$2:$C$29,2,0),"-/-")</f>
        <v>Chi phí hành chính</v>
      </c>
    </row>
    <row r="3358" ht="21.0" customHeight="1">
      <c r="A3358" s="165" t="s">
        <v>1821</v>
      </c>
      <c r="B3358" s="172" t="s">
        <v>747</v>
      </c>
      <c r="C3358" s="167" t="s">
        <v>112</v>
      </c>
      <c r="D3358" s="168">
        <v>446000.0</v>
      </c>
      <c r="E3358" s="169" t="str">
        <f>iferror(vlookup(C3358,'Master data'!$A$2:$C$29,3,0),"-/-")</f>
        <v>Biến phí</v>
      </c>
      <c r="F3358" s="169" t="str">
        <f>iferror(vlookup(C3358,'Master data'!$A$2:$C$29,2,0),"-/-")</f>
        <v>Chi phí hành chính</v>
      </c>
    </row>
    <row r="3359" ht="21.0" customHeight="1">
      <c r="A3359" s="165" t="s">
        <v>1821</v>
      </c>
      <c r="B3359" s="172" t="s">
        <v>2230</v>
      </c>
      <c r="C3359" s="167" t="s">
        <v>112</v>
      </c>
      <c r="D3359" s="168">
        <v>420000.0</v>
      </c>
      <c r="E3359" s="169" t="str">
        <f>iferror(vlookup(C3359,'Master data'!$A$2:$C$29,3,0),"-/-")</f>
        <v>Biến phí</v>
      </c>
      <c r="F3359" s="169" t="str">
        <f>iferror(vlookup(C3359,'Master data'!$A$2:$C$29,2,0),"-/-")</f>
        <v>Chi phí hành chính</v>
      </c>
    </row>
    <row r="3360" ht="21.0" customHeight="1">
      <c r="A3360" s="165" t="s">
        <v>1821</v>
      </c>
      <c r="B3360" s="172" t="s">
        <v>2231</v>
      </c>
      <c r="C3360" s="167" t="s">
        <v>112</v>
      </c>
      <c r="D3360" s="168">
        <v>178000.0</v>
      </c>
      <c r="E3360" s="169" t="str">
        <f>iferror(vlookup(C3360,'Master data'!$A$2:$C$29,3,0),"-/-")</f>
        <v>Biến phí</v>
      </c>
      <c r="F3360" s="169" t="str">
        <f>iferror(vlookup(C3360,'Master data'!$A$2:$C$29,2,0),"-/-")</f>
        <v>Chi phí hành chính</v>
      </c>
    </row>
    <row r="3361" ht="21.0" customHeight="1">
      <c r="A3361" s="165" t="s">
        <v>1821</v>
      </c>
      <c r="B3361" s="172" t="s">
        <v>2232</v>
      </c>
      <c r="C3361" s="167" t="s">
        <v>112</v>
      </c>
      <c r="D3361" s="168">
        <v>300000.0</v>
      </c>
      <c r="E3361" s="169" t="str">
        <f>iferror(vlookup(C3361,'Master data'!$A$2:$C$29,3,0),"-/-")</f>
        <v>Biến phí</v>
      </c>
      <c r="F3361" s="169" t="str">
        <f>iferror(vlookup(C3361,'Master data'!$A$2:$C$29,2,0),"-/-")</f>
        <v>Chi phí hành chính</v>
      </c>
    </row>
    <row r="3362" ht="21.0" customHeight="1">
      <c r="A3362" s="165" t="s">
        <v>1821</v>
      </c>
      <c r="B3362" s="172" t="s">
        <v>2233</v>
      </c>
      <c r="C3362" s="167" t="s">
        <v>112</v>
      </c>
      <c r="D3362" s="168">
        <v>150000.0</v>
      </c>
      <c r="E3362" s="169" t="str">
        <f>iferror(vlookup(C3362,'Master data'!$A$2:$C$29,3,0),"-/-")</f>
        <v>Biến phí</v>
      </c>
      <c r="F3362" s="169" t="str">
        <f>iferror(vlookup(C3362,'Master data'!$A$2:$C$29,2,0),"-/-")</f>
        <v>Chi phí hành chính</v>
      </c>
    </row>
    <row r="3363" ht="21.0" customHeight="1">
      <c r="A3363" s="165" t="s">
        <v>1821</v>
      </c>
      <c r="B3363" s="172" t="s">
        <v>2234</v>
      </c>
      <c r="C3363" s="167" t="s">
        <v>112</v>
      </c>
      <c r="D3363" s="168">
        <v>500000.0</v>
      </c>
      <c r="E3363" s="169" t="str">
        <f>iferror(vlookup(C3363,'Master data'!$A$2:$C$29,3,0),"-/-")</f>
        <v>Biến phí</v>
      </c>
      <c r="F3363" s="169" t="str">
        <f>iferror(vlookup(C3363,'Master data'!$A$2:$C$29,2,0),"-/-")</f>
        <v>Chi phí hành chính</v>
      </c>
    </row>
    <row r="3364" ht="21.0" customHeight="1">
      <c r="A3364" s="165" t="s">
        <v>1821</v>
      </c>
      <c r="B3364" s="172" t="s">
        <v>2235</v>
      </c>
      <c r="C3364" s="167" t="s">
        <v>95</v>
      </c>
      <c r="D3364" s="168">
        <v>1.2367E7</v>
      </c>
      <c r="E3364" s="169" t="str">
        <f>iferror(vlookup(C3364,'Master data'!$A$2:$C$29,3,0),"-/-")</f>
        <v>Biến phí</v>
      </c>
      <c r="F3364" s="169" t="str">
        <f>iferror(vlookup(C3364,'Master data'!$A$2:$C$29,2,0),"-/-")</f>
        <v>Chi phí bán hàng</v>
      </c>
    </row>
    <row r="3365" ht="21.0" customHeight="1">
      <c r="A3365" s="165" t="s">
        <v>1821</v>
      </c>
      <c r="B3365" s="172" t="s">
        <v>2236</v>
      </c>
      <c r="C3365" s="167" t="s">
        <v>95</v>
      </c>
      <c r="D3365" s="168">
        <v>6151600.0</v>
      </c>
      <c r="E3365" s="169" t="str">
        <f>iferror(vlookup(C3365,'Master data'!$A$2:$C$29,3,0),"-/-")</f>
        <v>Biến phí</v>
      </c>
      <c r="F3365" s="169" t="str">
        <f>iferror(vlookup(C3365,'Master data'!$A$2:$C$29,2,0),"-/-")</f>
        <v>Chi phí bán hàng</v>
      </c>
    </row>
    <row r="3366" ht="21.0" customHeight="1">
      <c r="A3366" s="165" t="s">
        <v>1821</v>
      </c>
      <c r="B3366" s="172" t="s">
        <v>2237</v>
      </c>
      <c r="C3366" s="167" t="s">
        <v>95</v>
      </c>
      <c r="D3366" s="168">
        <v>3.3913E7</v>
      </c>
      <c r="E3366" s="169" t="str">
        <f>iferror(vlookup(C3366,'Master data'!$A$2:$C$29,3,0),"-/-")</f>
        <v>Biến phí</v>
      </c>
      <c r="F3366" s="169" t="str">
        <f>iferror(vlookup(C3366,'Master data'!$A$2:$C$29,2,0),"-/-")</f>
        <v>Chi phí bán hàng</v>
      </c>
    </row>
    <row r="3367" ht="21.0" customHeight="1">
      <c r="A3367" s="165" t="s">
        <v>1821</v>
      </c>
      <c r="B3367" s="172" t="s">
        <v>2238</v>
      </c>
      <c r="C3367" s="167" t="s">
        <v>95</v>
      </c>
      <c r="D3367" s="168">
        <v>708000.0</v>
      </c>
      <c r="E3367" s="169" t="str">
        <f>iferror(vlookup(C3367,'Master data'!$A$2:$C$29,3,0),"-/-")</f>
        <v>Biến phí</v>
      </c>
      <c r="F3367" s="169" t="str">
        <f>iferror(vlookup(C3367,'Master data'!$A$2:$C$29,2,0),"-/-")</f>
        <v>Chi phí bán hàng</v>
      </c>
    </row>
    <row r="3368" ht="21.0" customHeight="1">
      <c r="A3368" s="165" t="s">
        <v>1821</v>
      </c>
      <c r="B3368" s="172" t="s">
        <v>2239</v>
      </c>
      <c r="C3368" s="167" t="s">
        <v>95</v>
      </c>
      <c r="D3368" s="168">
        <v>557000.0</v>
      </c>
      <c r="E3368" s="169" t="str">
        <f>iferror(vlookup(C3368,'Master data'!$A$2:$C$29,3,0),"-/-")</f>
        <v>Biến phí</v>
      </c>
      <c r="F3368" s="169" t="str">
        <f>iferror(vlookup(C3368,'Master data'!$A$2:$C$29,2,0),"-/-")</f>
        <v>Chi phí bán hàng</v>
      </c>
    </row>
    <row r="3369" ht="21.0" customHeight="1">
      <c r="A3369" s="165" t="s">
        <v>1821</v>
      </c>
      <c r="B3369" s="172" t="s">
        <v>2240</v>
      </c>
      <c r="C3369" s="167" t="s">
        <v>95</v>
      </c>
      <c r="D3369" s="168">
        <v>6240000.0</v>
      </c>
      <c r="E3369" s="169" t="str">
        <f>iferror(vlookup(C3369,'Master data'!$A$2:$C$29,3,0),"-/-")</f>
        <v>Biến phí</v>
      </c>
      <c r="F3369" s="169" t="str">
        <f>iferror(vlookup(C3369,'Master data'!$A$2:$C$29,2,0),"-/-")</f>
        <v>Chi phí bán hàng</v>
      </c>
    </row>
    <row r="3370" ht="21.0" customHeight="1">
      <c r="A3370" s="165" t="s">
        <v>1821</v>
      </c>
      <c r="B3370" s="172" t="s">
        <v>2241</v>
      </c>
      <c r="C3370" s="167" t="s">
        <v>95</v>
      </c>
      <c r="D3370" s="168">
        <v>1107000.0</v>
      </c>
      <c r="E3370" s="169" t="str">
        <f>iferror(vlookup(C3370,'Master data'!$A$2:$C$29,3,0),"-/-")</f>
        <v>Biến phí</v>
      </c>
      <c r="F3370" s="169" t="str">
        <f>iferror(vlookup(C3370,'Master data'!$A$2:$C$29,2,0),"-/-")</f>
        <v>Chi phí bán hàng</v>
      </c>
    </row>
    <row r="3371" ht="21.0" customHeight="1">
      <c r="A3371" s="165" t="s">
        <v>1821</v>
      </c>
      <c r="B3371" s="172" t="s">
        <v>2242</v>
      </c>
      <c r="C3371" s="167" t="s">
        <v>95</v>
      </c>
      <c r="D3371" s="168">
        <v>4784000.0</v>
      </c>
      <c r="E3371" s="169" t="str">
        <f>iferror(vlookup(C3371,'Master data'!$A$2:$C$29,3,0),"-/-")</f>
        <v>Biến phí</v>
      </c>
      <c r="F3371" s="169" t="str">
        <f>iferror(vlookup(C3371,'Master data'!$A$2:$C$29,2,0),"-/-")</f>
        <v>Chi phí bán hàng</v>
      </c>
    </row>
    <row r="3372" ht="21.0" customHeight="1">
      <c r="A3372" s="165" t="s">
        <v>1821</v>
      </c>
      <c r="B3372" s="172" t="s">
        <v>2243</v>
      </c>
      <c r="C3372" s="167" t="s">
        <v>95</v>
      </c>
      <c r="D3372" s="168">
        <v>3640000.0</v>
      </c>
      <c r="E3372" s="169" t="str">
        <f>iferror(vlookup(C3372,'Master data'!$A$2:$C$29,3,0),"-/-")</f>
        <v>Biến phí</v>
      </c>
      <c r="F3372" s="169" t="str">
        <f>iferror(vlookup(C3372,'Master data'!$A$2:$C$29,2,0),"-/-")</f>
        <v>Chi phí bán hàng</v>
      </c>
    </row>
    <row r="3373" ht="21.0" customHeight="1">
      <c r="A3373" s="165" t="s">
        <v>1821</v>
      </c>
      <c r="B3373" s="172" t="s">
        <v>2244</v>
      </c>
      <c r="C3373" s="167" t="s">
        <v>106</v>
      </c>
      <c r="D3373" s="168">
        <v>1.1620051E7</v>
      </c>
      <c r="E3373" s="169" t="str">
        <f>iferror(vlookup(C3373,'Master data'!$A$2:$C$29,3,0),"-/-")</f>
        <v>Biến phí</v>
      </c>
      <c r="F3373" s="169" t="str">
        <f>iferror(vlookup(C3373,'Master data'!$A$2:$C$29,2,0),"-/-")</f>
        <v>Chi phí bán hàng</v>
      </c>
    </row>
    <row r="3374" ht="21.0" customHeight="1">
      <c r="A3374" s="165" t="s">
        <v>1821</v>
      </c>
      <c r="B3374" s="172" t="s">
        <v>2245</v>
      </c>
      <c r="C3374" s="167" t="s">
        <v>112</v>
      </c>
      <c r="D3374" s="168">
        <v>132000.0</v>
      </c>
      <c r="E3374" s="169" t="str">
        <f>iferror(vlookup(C3374,'Master data'!$A$2:$C$29,3,0),"-/-")</f>
        <v>Biến phí</v>
      </c>
      <c r="F3374" s="169" t="str">
        <f>iferror(vlookup(C3374,'Master data'!$A$2:$C$29,2,0),"-/-")</f>
        <v>Chi phí hành chính</v>
      </c>
    </row>
    <row r="3375" ht="21.0" customHeight="1">
      <c r="A3375" s="165" t="s">
        <v>1821</v>
      </c>
      <c r="B3375" s="172" t="s">
        <v>2246</v>
      </c>
      <c r="C3375" s="167" t="s">
        <v>112</v>
      </c>
      <c r="D3375" s="168">
        <v>272000.0</v>
      </c>
      <c r="E3375" s="169" t="str">
        <f>iferror(vlookup(C3375,'Master data'!$A$2:$C$29,3,0),"-/-")</f>
        <v>Biến phí</v>
      </c>
      <c r="F3375" s="169" t="str">
        <f>iferror(vlookup(C3375,'Master data'!$A$2:$C$29,2,0),"-/-")</f>
        <v>Chi phí hành chính</v>
      </c>
    </row>
    <row r="3376" ht="21.0" customHeight="1">
      <c r="A3376" s="165" t="s">
        <v>1821</v>
      </c>
      <c r="B3376" s="172" t="s">
        <v>2247</v>
      </c>
      <c r="C3376" s="167" t="s">
        <v>112</v>
      </c>
      <c r="D3376" s="168">
        <v>9100000.0</v>
      </c>
      <c r="E3376" s="169" t="str">
        <f>iferror(vlookup(C3376,'Master data'!$A$2:$C$29,3,0),"-/-")</f>
        <v>Biến phí</v>
      </c>
      <c r="F3376" s="169" t="str">
        <f>iferror(vlookup(C3376,'Master data'!$A$2:$C$29,2,0),"-/-")</f>
        <v>Chi phí hành chính</v>
      </c>
    </row>
    <row r="3377" ht="21.0" customHeight="1">
      <c r="A3377" s="165" t="s">
        <v>1821</v>
      </c>
      <c r="B3377" s="172" t="s">
        <v>2248</v>
      </c>
      <c r="C3377" s="167" t="s">
        <v>112</v>
      </c>
      <c r="D3377" s="168">
        <v>800000.0</v>
      </c>
      <c r="E3377" s="169" t="str">
        <f>iferror(vlookup(C3377,'Master data'!$A$2:$C$29,3,0),"-/-")</f>
        <v>Biến phí</v>
      </c>
      <c r="F3377" s="169" t="str">
        <f>iferror(vlookup(C3377,'Master data'!$A$2:$C$29,2,0),"-/-")</f>
        <v>Chi phí hành chính</v>
      </c>
    </row>
    <row r="3378" ht="21.0" customHeight="1">
      <c r="A3378" s="165" t="s">
        <v>1821</v>
      </c>
      <c r="B3378" s="172" t="s">
        <v>1329</v>
      </c>
      <c r="C3378" s="167" t="s">
        <v>112</v>
      </c>
      <c r="D3378" s="168">
        <v>235000.0</v>
      </c>
      <c r="E3378" s="169" t="str">
        <f>iferror(vlookup(C3378,'Master data'!$A$2:$C$29,3,0),"-/-")</f>
        <v>Biến phí</v>
      </c>
      <c r="F3378" s="169" t="str">
        <f>iferror(vlookup(C3378,'Master data'!$A$2:$C$29,2,0),"-/-")</f>
        <v>Chi phí hành chính</v>
      </c>
    </row>
    <row r="3379" ht="21.0" customHeight="1">
      <c r="A3379" s="165" t="s">
        <v>1821</v>
      </c>
      <c r="B3379" s="172" t="s">
        <v>2249</v>
      </c>
      <c r="C3379" s="167" t="s">
        <v>112</v>
      </c>
      <c r="D3379" s="168">
        <v>4.32E7</v>
      </c>
      <c r="E3379" s="169" t="str">
        <f>iferror(vlookup(C3379,'Master data'!$A$2:$C$29,3,0),"-/-")</f>
        <v>Biến phí</v>
      </c>
      <c r="F3379" s="169" t="str">
        <f>iferror(vlookup(C3379,'Master data'!$A$2:$C$29,2,0),"-/-")</f>
        <v>Chi phí hành chính</v>
      </c>
    </row>
    <row r="3380" ht="21.0" customHeight="1">
      <c r="A3380" s="165" t="s">
        <v>1821</v>
      </c>
      <c r="B3380" s="172" t="s">
        <v>2250</v>
      </c>
      <c r="C3380" s="167" t="s">
        <v>112</v>
      </c>
      <c r="D3380" s="168">
        <v>1500000.0</v>
      </c>
      <c r="E3380" s="169" t="str">
        <f>iferror(vlookup(C3380,'Master data'!$A$2:$C$29,3,0),"-/-")</f>
        <v>Biến phí</v>
      </c>
      <c r="F3380" s="169" t="str">
        <f>iferror(vlookup(C3380,'Master data'!$A$2:$C$29,2,0),"-/-")</f>
        <v>Chi phí hành chính</v>
      </c>
    </row>
    <row r="3381" ht="21.0" customHeight="1">
      <c r="A3381" s="165" t="s">
        <v>1821</v>
      </c>
      <c r="B3381" s="172" t="s">
        <v>2251</v>
      </c>
      <c r="C3381" s="167" t="s">
        <v>112</v>
      </c>
      <c r="D3381" s="168">
        <v>819000.0</v>
      </c>
      <c r="E3381" s="169" t="str">
        <f>iferror(vlookup(C3381,'Master data'!$A$2:$C$29,3,0),"-/-")</f>
        <v>Biến phí</v>
      </c>
      <c r="F3381" s="169" t="str">
        <f>iferror(vlookup(C3381,'Master data'!$A$2:$C$29,2,0),"-/-")</f>
        <v>Chi phí hành chính</v>
      </c>
    </row>
    <row r="3382" ht="21.0" customHeight="1">
      <c r="A3382" s="165" t="s">
        <v>1821</v>
      </c>
      <c r="B3382" s="172" t="s">
        <v>2252</v>
      </c>
      <c r="C3382" s="167" t="s">
        <v>112</v>
      </c>
      <c r="D3382" s="168">
        <v>385000.0</v>
      </c>
      <c r="E3382" s="169" t="str">
        <f>iferror(vlookup(C3382,'Master data'!$A$2:$C$29,3,0),"-/-")</f>
        <v>Biến phí</v>
      </c>
      <c r="F3382" s="169" t="str">
        <f>iferror(vlookup(C3382,'Master data'!$A$2:$C$29,2,0),"-/-")</f>
        <v>Chi phí hành chính</v>
      </c>
    </row>
    <row r="3383" ht="21.0" customHeight="1">
      <c r="A3383" s="165" t="s">
        <v>1821</v>
      </c>
      <c r="B3383" s="172" t="s">
        <v>2253</v>
      </c>
      <c r="C3383" s="167" t="s">
        <v>112</v>
      </c>
      <c r="D3383" s="168">
        <v>4.7E7</v>
      </c>
      <c r="E3383" s="169" t="str">
        <f>iferror(vlookup(C3383,'Master data'!$A$2:$C$29,3,0),"-/-")</f>
        <v>Biến phí</v>
      </c>
      <c r="F3383" s="169" t="str">
        <f>iferror(vlookup(C3383,'Master data'!$A$2:$C$29,2,0),"-/-")</f>
        <v>Chi phí hành chính</v>
      </c>
    </row>
    <row r="3384" ht="21.0" customHeight="1">
      <c r="A3384" s="165" t="s">
        <v>1821</v>
      </c>
      <c r="B3384" s="172" t="s">
        <v>2254</v>
      </c>
      <c r="C3384" s="167" t="s">
        <v>112</v>
      </c>
      <c r="D3384" s="168">
        <v>600000.0</v>
      </c>
      <c r="E3384" s="169" t="str">
        <f>iferror(vlookup(C3384,'Master data'!$A$2:$C$29,3,0),"-/-")</f>
        <v>Biến phí</v>
      </c>
      <c r="F3384" s="169" t="str">
        <f>iferror(vlookup(C3384,'Master data'!$A$2:$C$29,2,0),"-/-")</f>
        <v>Chi phí hành chính</v>
      </c>
    </row>
    <row r="3385" ht="21.0" customHeight="1">
      <c r="A3385" s="165" t="s">
        <v>1821</v>
      </c>
      <c r="B3385" s="172" t="s">
        <v>1025</v>
      </c>
      <c r="C3385" s="167" t="s">
        <v>112</v>
      </c>
      <c r="D3385" s="168">
        <v>1431000.0</v>
      </c>
      <c r="E3385" s="169" t="str">
        <f>iferror(vlookup(C3385,'Master data'!$A$2:$C$29,3,0),"-/-")</f>
        <v>Biến phí</v>
      </c>
      <c r="F3385" s="169" t="str">
        <f>iferror(vlookup(C3385,'Master data'!$A$2:$C$29,2,0),"-/-")</f>
        <v>Chi phí hành chính</v>
      </c>
    </row>
    <row r="3386" ht="21.0" customHeight="1">
      <c r="A3386" s="165" t="s">
        <v>1821</v>
      </c>
      <c r="B3386" s="172" t="s">
        <v>2255</v>
      </c>
      <c r="C3386" s="167" t="s">
        <v>112</v>
      </c>
      <c r="D3386" s="168">
        <v>400000.0</v>
      </c>
      <c r="E3386" s="169" t="str">
        <f>iferror(vlookup(C3386,'Master data'!$A$2:$C$29,3,0),"-/-")</f>
        <v>Biến phí</v>
      </c>
      <c r="F3386" s="169" t="str">
        <f>iferror(vlookup(C3386,'Master data'!$A$2:$C$29,2,0),"-/-")</f>
        <v>Chi phí hành chính</v>
      </c>
    </row>
    <row r="3387" ht="21.0" customHeight="1">
      <c r="A3387" s="165" t="s">
        <v>1821</v>
      </c>
      <c r="B3387" s="172" t="s">
        <v>2256</v>
      </c>
      <c r="C3387" s="167" t="s">
        <v>112</v>
      </c>
      <c r="D3387" s="168">
        <v>2000000.0</v>
      </c>
      <c r="E3387" s="169" t="str">
        <f>iferror(vlookup(C3387,'Master data'!$A$2:$C$29,3,0),"-/-")</f>
        <v>Biến phí</v>
      </c>
      <c r="F3387" s="169" t="str">
        <f>iferror(vlookup(C3387,'Master data'!$A$2:$C$29,2,0),"-/-")</f>
        <v>Chi phí hành chính</v>
      </c>
    </row>
    <row r="3388" ht="21.0" customHeight="1">
      <c r="A3388" s="165" t="s">
        <v>1821</v>
      </c>
      <c r="B3388" s="172" t="s">
        <v>370</v>
      </c>
      <c r="C3388" s="167" t="s">
        <v>112</v>
      </c>
      <c r="D3388" s="168">
        <v>1180000.0</v>
      </c>
      <c r="E3388" s="169" t="str">
        <f>iferror(vlookup(C3388,'Master data'!$A$2:$C$29,3,0),"-/-")</f>
        <v>Biến phí</v>
      </c>
      <c r="F3388" s="169" t="str">
        <f>iferror(vlookup(C3388,'Master data'!$A$2:$C$29,2,0),"-/-")</f>
        <v>Chi phí hành chính</v>
      </c>
    </row>
    <row r="3389" ht="21.0" customHeight="1">
      <c r="A3389" s="165" t="s">
        <v>1821</v>
      </c>
      <c r="B3389" s="172" t="s">
        <v>1930</v>
      </c>
      <c r="C3389" s="167" t="s">
        <v>112</v>
      </c>
      <c r="D3389" s="168">
        <v>200000.0</v>
      </c>
      <c r="E3389" s="169" t="str">
        <f>iferror(vlookup(C3389,'Master data'!$A$2:$C$29,3,0),"-/-")</f>
        <v>Biến phí</v>
      </c>
      <c r="F3389" s="169" t="str">
        <f>iferror(vlookup(C3389,'Master data'!$A$2:$C$29,2,0),"-/-")</f>
        <v>Chi phí hành chính</v>
      </c>
    </row>
    <row r="3390" ht="21.0" customHeight="1">
      <c r="A3390" s="165" t="s">
        <v>1821</v>
      </c>
      <c r="B3390" s="172" t="s">
        <v>2257</v>
      </c>
      <c r="C3390" s="167" t="s">
        <v>112</v>
      </c>
      <c r="D3390" s="168">
        <v>302000.0</v>
      </c>
      <c r="E3390" s="169" t="str">
        <f>iferror(vlookup(C3390,'Master data'!$A$2:$C$29,3,0),"-/-")</f>
        <v>Biến phí</v>
      </c>
      <c r="F3390" s="169" t="str">
        <f>iferror(vlookup(C3390,'Master data'!$A$2:$C$29,2,0),"-/-")</f>
        <v>Chi phí hành chính</v>
      </c>
    </row>
    <row r="3391" ht="21.0" customHeight="1">
      <c r="A3391" s="165" t="s">
        <v>1821</v>
      </c>
      <c r="B3391" s="172" t="s">
        <v>2258</v>
      </c>
      <c r="C3391" s="167" t="s">
        <v>112</v>
      </c>
      <c r="D3391" s="168">
        <v>2343600.0</v>
      </c>
      <c r="E3391" s="169" t="str">
        <f>iferror(vlookup(C3391,'Master data'!$A$2:$C$29,3,0),"-/-")</f>
        <v>Biến phí</v>
      </c>
      <c r="F3391" s="169" t="str">
        <f>iferror(vlookup(C3391,'Master data'!$A$2:$C$29,2,0),"-/-")</f>
        <v>Chi phí hành chính</v>
      </c>
    </row>
    <row r="3392" ht="21.0" customHeight="1">
      <c r="A3392" s="165" t="s">
        <v>1821</v>
      </c>
      <c r="B3392" s="172" t="s">
        <v>2259</v>
      </c>
      <c r="C3392" s="167" t="s">
        <v>112</v>
      </c>
      <c r="D3392" s="168">
        <v>3000000.0</v>
      </c>
      <c r="E3392" s="169" t="str">
        <f>iferror(vlookup(C3392,'Master data'!$A$2:$C$29,3,0),"-/-")</f>
        <v>Biến phí</v>
      </c>
      <c r="F3392" s="169" t="str">
        <f>iferror(vlookup(C3392,'Master data'!$A$2:$C$29,2,0),"-/-")</f>
        <v>Chi phí hành chính</v>
      </c>
    </row>
    <row r="3393" ht="21.0" customHeight="1">
      <c r="A3393" s="165" t="s">
        <v>1821</v>
      </c>
      <c r="B3393" s="172" t="s">
        <v>2260</v>
      </c>
      <c r="C3393" s="167" t="s">
        <v>112</v>
      </c>
      <c r="D3393" s="168">
        <v>1217000.0</v>
      </c>
      <c r="E3393" s="169" t="str">
        <f>iferror(vlookup(C3393,'Master data'!$A$2:$C$29,3,0),"-/-")</f>
        <v>Biến phí</v>
      </c>
      <c r="F3393" s="169" t="str">
        <f>iferror(vlookup(C3393,'Master data'!$A$2:$C$29,2,0),"-/-")</f>
        <v>Chi phí hành chính</v>
      </c>
    </row>
    <row r="3394" ht="21.0" customHeight="1">
      <c r="A3394" s="165" t="s">
        <v>1821</v>
      </c>
      <c r="B3394" s="172" t="s">
        <v>2261</v>
      </c>
      <c r="C3394" s="167" t="s">
        <v>112</v>
      </c>
      <c r="D3394" s="168">
        <v>309000.0</v>
      </c>
      <c r="E3394" s="169" t="str">
        <f>iferror(vlookup(C3394,'Master data'!$A$2:$C$29,3,0),"-/-")</f>
        <v>Biến phí</v>
      </c>
      <c r="F3394" s="169" t="str">
        <f>iferror(vlookup(C3394,'Master data'!$A$2:$C$29,2,0),"-/-")</f>
        <v>Chi phí hành chính</v>
      </c>
    </row>
    <row r="3395" ht="21.0" customHeight="1">
      <c r="A3395" s="165" t="s">
        <v>1821</v>
      </c>
      <c r="B3395" s="172" t="s">
        <v>392</v>
      </c>
      <c r="C3395" s="167" t="s">
        <v>112</v>
      </c>
      <c r="D3395" s="168">
        <v>200000.0</v>
      </c>
      <c r="E3395" s="169" t="str">
        <f>iferror(vlookup(C3395,'Master data'!$A$2:$C$29,3,0),"-/-")</f>
        <v>Biến phí</v>
      </c>
      <c r="F3395" s="169" t="str">
        <f>iferror(vlookup(C3395,'Master data'!$A$2:$C$29,2,0),"-/-")</f>
        <v>Chi phí hành chính</v>
      </c>
    </row>
    <row r="3396" ht="21.0" customHeight="1">
      <c r="A3396" s="165" t="s">
        <v>1821</v>
      </c>
      <c r="B3396" s="172" t="s">
        <v>2262</v>
      </c>
      <c r="C3396" s="167" t="s">
        <v>112</v>
      </c>
      <c r="D3396" s="168">
        <v>70000.0</v>
      </c>
      <c r="E3396" s="169" t="str">
        <f>iferror(vlookup(C3396,'Master data'!$A$2:$C$29,3,0),"-/-")</f>
        <v>Biến phí</v>
      </c>
      <c r="F3396" s="169" t="str">
        <f>iferror(vlookup(C3396,'Master data'!$A$2:$C$29,2,0),"-/-")</f>
        <v>Chi phí hành chính</v>
      </c>
    </row>
    <row r="3397" ht="21.0" customHeight="1">
      <c r="A3397" s="165" t="s">
        <v>1821</v>
      </c>
      <c r="B3397" s="172" t="s">
        <v>625</v>
      </c>
      <c r="C3397" s="167" t="s">
        <v>112</v>
      </c>
      <c r="D3397" s="168">
        <v>200000.0</v>
      </c>
      <c r="E3397" s="169" t="str">
        <f>iferror(vlookup(C3397,'Master data'!$A$2:$C$29,3,0),"-/-")</f>
        <v>Biến phí</v>
      </c>
      <c r="F3397" s="169" t="str">
        <f>iferror(vlookup(C3397,'Master data'!$A$2:$C$29,2,0),"-/-")</f>
        <v>Chi phí hành chính</v>
      </c>
    </row>
    <row r="3398" ht="21.0" customHeight="1">
      <c r="A3398" s="165" t="s">
        <v>1821</v>
      </c>
      <c r="B3398" s="172" t="s">
        <v>2180</v>
      </c>
      <c r="C3398" s="167" t="s">
        <v>112</v>
      </c>
      <c r="D3398" s="168">
        <v>300000.0</v>
      </c>
      <c r="E3398" s="169" t="str">
        <f>iferror(vlookup(C3398,'Master data'!$A$2:$C$29,3,0),"-/-")</f>
        <v>Biến phí</v>
      </c>
      <c r="F3398" s="169" t="str">
        <f>iferror(vlookup(C3398,'Master data'!$A$2:$C$29,2,0),"-/-")</f>
        <v>Chi phí hành chính</v>
      </c>
    </row>
    <row r="3399" ht="21.0" customHeight="1">
      <c r="A3399" s="165" t="s">
        <v>1821</v>
      </c>
      <c r="B3399" s="172" t="s">
        <v>2263</v>
      </c>
      <c r="C3399" s="167" t="s">
        <v>112</v>
      </c>
      <c r="D3399" s="168">
        <v>232000.0</v>
      </c>
      <c r="E3399" s="169" t="str">
        <f>iferror(vlookup(C3399,'Master data'!$A$2:$C$29,3,0),"-/-")</f>
        <v>Biến phí</v>
      </c>
      <c r="F3399" s="169" t="str">
        <f>iferror(vlookup(C3399,'Master data'!$A$2:$C$29,2,0),"-/-")</f>
        <v>Chi phí hành chính</v>
      </c>
    </row>
    <row r="3400" ht="21.0" customHeight="1">
      <c r="A3400" s="165" t="s">
        <v>1821</v>
      </c>
      <c r="B3400" s="172" t="s">
        <v>2264</v>
      </c>
      <c r="C3400" s="167" t="s">
        <v>112</v>
      </c>
      <c r="D3400" s="168">
        <v>320000.0</v>
      </c>
      <c r="E3400" s="169" t="str">
        <f>iferror(vlookup(C3400,'Master data'!$A$2:$C$29,3,0),"-/-")</f>
        <v>Biến phí</v>
      </c>
      <c r="F3400" s="169" t="str">
        <f>iferror(vlookup(C3400,'Master data'!$A$2:$C$29,2,0),"-/-")</f>
        <v>Chi phí hành chính</v>
      </c>
    </row>
    <row r="3401" ht="21.0" customHeight="1">
      <c r="A3401" s="165" t="s">
        <v>1821</v>
      </c>
      <c r="B3401" s="172" t="s">
        <v>2265</v>
      </c>
      <c r="C3401" s="167" t="s">
        <v>112</v>
      </c>
      <c r="D3401" s="168">
        <v>365000.0</v>
      </c>
      <c r="E3401" s="169" t="str">
        <f>iferror(vlookup(C3401,'Master data'!$A$2:$C$29,3,0),"-/-")</f>
        <v>Biến phí</v>
      </c>
      <c r="F3401" s="169" t="str">
        <f>iferror(vlookup(C3401,'Master data'!$A$2:$C$29,2,0),"-/-")</f>
        <v>Chi phí hành chính</v>
      </c>
    </row>
    <row r="3402" ht="21.0" customHeight="1">
      <c r="A3402" s="165" t="s">
        <v>1821</v>
      </c>
      <c r="B3402" s="172" t="s">
        <v>1025</v>
      </c>
      <c r="C3402" s="167" t="s">
        <v>112</v>
      </c>
      <c r="D3402" s="168">
        <v>226000.0</v>
      </c>
      <c r="E3402" s="169" t="str">
        <f>iferror(vlookup(C3402,'Master data'!$A$2:$C$29,3,0),"-/-")</f>
        <v>Biến phí</v>
      </c>
      <c r="F3402" s="169" t="str">
        <f>iferror(vlookup(C3402,'Master data'!$A$2:$C$29,2,0),"-/-")</f>
        <v>Chi phí hành chính</v>
      </c>
    </row>
    <row r="3403" ht="21.0" customHeight="1">
      <c r="A3403" s="165" t="s">
        <v>1821</v>
      </c>
      <c r="B3403" s="172" t="s">
        <v>2266</v>
      </c>
      <c r="C3403" s="167" t="s">
        <v>112</v>
      </c>
      <c r="D3403" s="168">
        <v>120000.0</v>
      </c>
      <c r="E3403" s="169" t="str">
        <f>iferror(vlookup(C3403,'Master data'!$A$2:$C$29,3,0),"-/-")</f>
        <v>Biến phí</v>
      </c>
      <c r="F3403" s="169" t="str">
        <f>iferror(vlookup(C3403,'Master data'!$A$2:$C$29,2,0),"-/-")</f>
        <v>Chi phí hành chính</v>
      </c>
    </row>
    <row r="3404" ht="21.0" customHeight="1">
      <c r="A3404" s="165" t="s">
        <v>1821</v>
      </c>
      <c r="B3404" s="172" t="s">
        <v>2267</v>
      </c>
      <c r="C3404" s="167" t="s">
        <v>112</v>
      </c>
      <c r="D3404" s="168">
        <v>100000.0</v>
      </c>
      <c r="E3404" s="169" t="str">
        <f>iferror(vlookup(C3404,'Master data'!$A$2:$C$29,3,0),"-/-")</f>
        <v>Biến phí</v>
      </c>
      <c r="F3404" s="169" t="str">
        <f>iferror(vlookup(C3404,'Master data'!$A$2:$C$29,2,0),"-/-")</f>
        <v>Chi phí hành chính</v>
      </c>
    </row>
    <row r="3405" ht="21.0" customHeight="1">
      <c r="A3405" s="165" t="s">
        <v>1821</v>
      </c>
      <c r="B3405" s="172" t="s">
        <v>2268</v>
      </c>
      <c r="C3405" s="167" t="s">
        <v>112</v>
      </c>
      <c r="D3405" s="168">
        <v>285000.0</v>
      </c>
      <c r="E3405" s="169" t="str">
        <f>iferror(vlookup(C3405,'Master data'!$A$2:$C$29,3,0),"-/-")</f>
        <v>Biến phí</v>
      </c>
      <c r="F3405" s="169" t="str">
        <f>iferror(vlookup(C3405,'Master data'!$A$2:$C$29,2,0),"-/-")</f>
        <v>Chi phí hành chính</v>
      </c>
    </row>
    <row r="3406" ht="21.0" customHeight="1">
      <c r="A3406" s="165" t="s">
        <v>1821</v>
      </c>
      <c r="B3406" s="172" t="s">
        <v>2269</v>
      </c>
      <c r="C3406" s="167" t="s">
        <v>112</v>
      </c>
      <c r="D3406" s="168">
        <v>120000.0</v>
      </c>
      <c r="E3406" s="169" t="str">
        <f>iferror(vlookup(C3406,'Master data'!$A$2:$C$29,3,0),"-/-")</f>
        <v>Biến phí</v>
      </c>
      <c r="F3406" s="169" t="str">
        <f>iferror(vlookup(C3406,'Master data'!$A$2:$C$29,2,0),"-/-")</f>
        <v>Chi phí hành chính</v>
      </c>
    </row>
    <row r="3407" ht="21.0" customHeight="1">
      <c r="A3407" s="165" t="s">
        <v>1821</v>
      </c>
      <c r="B3407" s="172" t="s">
        <v>2270</v>
      </c>
      <c r="C3407" s="167" t="s">
        <v>112</v>
      </c>
      <c r="D3407" s="168">
        <v>80000.0</v>
      </c>
      <c r="E3407" s="169" t="str">
        <f>iferror(vlookup(C3407,'Master data'!$A$2:$C$29,3,0),"-/-")</f>
        <v>Biến phí</v>
      </c>
      <c r="F3407" s="169" t="str">
        <f>iferror(vlookup(C3407,'Master data'!$A$2:$C$29,2,0),"-/-")</f>
        <v>Chi phí hành chính</v>
      </c>
    </row>
    <row r="3408" ht="21.0" customHeight="1">
      <c r="A3408" s="165" t="s">
        <v>1821</v>
      </c>
      <c r="B3408" s="172" t="s">
        <v>2271</v>
      </c>
      <c r="C3408" s="167" t="s">
        <v>112</v>
      </c>
      <c r="D3408" s="168">
        <v>453000.0</v>
      </c>
      <c r="E3408" s="169" t="str">
        <f>iferror(vlookup(C3408,'Master data'!$A$2:$C$29,3,0),"-/-")</f>
        <v>Biến phí</v>
      </c>
      <c r="F3408" s="169" t="str">
        <f>iferror(vlookup(C3408,'Master data'!$A$2:$C$29,2,0),"-/-")</f>
        <v>Chi phí hành chính</v>
      </c>
    </row>
    <row r="3409" ht="21.0" customHeight="1">
      <c r="A3409" s="165" t="s">
        <v>1821</v>
      </c>
      <c r="B3409" s="172" t="s">
        <v>337</v>
      </c>
      <c r="C3409" s="167" t="s">
        <v>112</v>
      </c>
      <c r="D3409" s="168">
        <v>4250000.0</v>
      </c>
      <c r="E3409" s="169" t="str">
        <f>iferror(vlookup(C3409,'Master data'!$A$2:$C$29,3,0),"-/-")</f>
        <v>Biến phí</v>
      </c>
      <c r="F3409" s="169" t="str">
        <f>iferror(vlookup(C3409,'Master data'!$A$2:$C$29,2,0),"-/-")</f>
        <v>Chi phí hành chính</v>
      </c>
    </row>
    <row r="3410" ht="21.0" customHeight="1">
      <c r="A3410" s="165" t="s">
        <v>1821</v>
      </c>
      <c r="B3410" s="172" t="s">
        <v>2272</v>
      </c>
      <c r="C3410" s="167" t="s">
        <v>112</v>
      </c>
      <c r="D3410" s="168">
        <v>150000.0</v>
      </c>
      <c r="E3410" s="169" t="str">
        <f>iferror(vlookup(C3410,'Master data'!$A$2:$C$29,3,0),"-/-")</f>
        <v>Biến phí</v>
      </c>
      <c r="F3410" s="169" t="str">
        <f>iferror(vlookup(C3410,'Master data'!$A$2:$C$29,2,0),"-/-")</f>
        <v>Chi phí hành chính</v>
      </c>
    </row>
    <row r="3411" ht="21.0" customHeight="1">
      <c r="A3411" s="165" t="s">
        <v>1821</v>
      </c>
      <c r="B3411" s="172" t="s">
        <v>2273</v>
      </c>
      <c r="C3411" s="167" t="s">
        <v>112</v>
      </c>
      <c r="D3411" s="168">
        <v>320000.0</v>
      </c>
      <c r="E3411" s="169" t="str">
        <f>iferror(vlookup(C3411,'Master data'!$A$2:$C$29,3,0),"-/-")</f>
        <v>Biến phí</v>
      </c>
      <c r="F3411" s="169" t="str">
        <f>iferror(vlookup(C3411,'Master data'!$A$2:$C$29,2,0),"-/-")</f>
        <v>Chi phí hành chính</v>
      </c>
    </row>
    <row r="3412" ht="21.0" customHeight="1">
      <c r="A3412" s="165" t="s">
        <v>1821</v>
      </c>
      <c r="B3412" s="172" t="s">
        <v>1317</v>
      </c>
      <c r="C3412" s="167" t="s">
        <v>112</v>
      </c>
      <c r="D3412" s="168">
        <v>70000.0</v>
      </c>
      <c r="E3412" s="169" t="str">
        <f>iferror(vlookup(C3412,'Master data'!$A$2:$C$29,3,0),"-/-")</f>
        <v>Biến phí</v>
      </c>
      <c r="F3412" s="169" t="str">
        <f>iferror(vlookup(C3412,'Master data'!$A$2:$C$29,2,0),"-/-")</f>
        <v>Chi phí hành chính</v>
      </c>
    </row>
    <row r="3413" ht="21.0" customHeight="1">
      <c r="A3413" s="165" t="s">
        <v>1821</v>
      </c>
      <c r="B3413" s="172" t="s">
        <v>2274</v>
      </c>
      <c r="C3413" s="167" t="s">
        <v>112</v>
      </c>
      <c r="D3413" s="168">
        <v>151000.0</v>
      </c>
      <c r="E3413" s="169" t="str">
        <f>iferror(vlookup(C3413,'Master data'!$A$2:$C$29,3,0),"-/-")</f>
        <v>Biến phí</v>
      </c>
      <c r="F3413" s="169" t="str">
        <f>iferror(vlookup(C3413,'Master data'!$A$2:$C$29,2,0),"-/-")</f>
        <v>Chi phí hành chính</v>
      </c>
    </row>
    <row r="3414" ht="21.0" customHeight="1">
      <c r="A3414" s="165" t="s">
        <v>1821</v>
      </c>
      <c r="B3414" s="172" t="s">
        <v>2275</v>
      </c>
      <c r="C3414" s="167" t="s">
        <v>112</v>
      </c>
      <c r="D3414" s="168">
        <v>3317000.0</v>
      </c>
      <c r="E3414" s="169" t="str">
        <f>iferror(vlookup(C3414,'Master data'!$A$2:$C$29,3,0),"-/-")</f>
        <v>Biến phí</v>
      </c>
      <c r="F3414" s="169" t="str">
        <f>iferror(vlookup(C3414,'Master data'!$A$2:$C$29,2,0),"-/-")</f>
        <v>Chi phí hành chính</v>
      </c>
    </row>
    <row r="3415" ht="21.0" customHeight="1">
      <c r="A3415" s="165" t="s">
        <v>1821</v>
      </c>
      <c r="B3415" s="172" t="s">
        <v>1326</v>
      </c>
      <c r="C3415" s="167" t="s">
        <v>112</v>
      </c>
      <c r="D3415" s="168">
        <v>330000.0</v>
      </c>
      <c r="E3415" s="169" t="str">
        <f>iferror(vlookup(C3415,'Master data'!$A$2:$C$29,3,0),"-/-")</f>
        <v>Biến phí</v>
      </c>
      <c r="F3415" s="169" t="str">
        <f>iferror(vlookup(C3415,'Master data'!$A$2:$C$29,2,0),"-/-")</f>
        <v>Chi phí hành chính</v>
      </c>
    </row>
    <row r="3416" ht="21.0" customHeight="1">
      <c r="A3416" s="165" t="s">
        <v>1821</v>
      </c>
      <c r="B3416" s="172" t="s">
        <v>2276</v>
      </c>
      <c r="C3416" s="167" t="s">
        <v>112</v>
      </c>
      <c r="D3416" s="168">
        <v>110000.0</v>
      </c>
      <c r="E3416" s="169" t="str">
        <f>iferror(vlookup(C3416,'Master data'!$A$2:$C$29,3,0),"-/-")</f>
        <v>Biến phí</v>
      </c>
      <c r="F3416" s="169" t="str">
        <f>iferror(vlookup(C3416,'Master data'!$A$2:$C$29,2,0),"-/-")</f>
        <v>Chi phí hành chính</v>
      </c>
    </row>
    <row r="3417" ht="21.0" customHeight="1">
      <c r="A3417" s="165" t="s">
        <v>1821</v>
      </c>
      <c r="B3417" s="172" t="s">
        <v>2277</v>
      </c>
      <c r="C3417" s="167" t="s">
        <v>112</v>
      </c>
      <c r="D3417" s="168">
        <v>1000000.0</v>
      </c>
      <c r="E3417" s="169" t="str">
        <f>iferror(vlookup(C3417,'Master data'!$A$2:$C$29,3,0),"-/-")</f>
        <v>Biến phí</v>
      </c>
      <c r="F3417" s="169" t="str">
        <f>iferror(vlookup(C3417,'Master data'!$A$2:$C$29,2,0),"-/-")</f>
        <v>Chi phí hành chính</v>
      </c>
    </row>
    <row r="3418" ht="21.0" customHeight="1">
      <c r="A3418" s="165" t="s">
        <v>1821</v>
      </c>
      <c r="B3418" s="172" t="s">
        <v>2278</v>
      </c>
      <c r="C3418" s="167" t="s">
        <v>112</v>
      </c>
      <c r="D3418" s="168">
        <v>25000.0</v>
      </c>
      <c r="E3418" s="169" t="str">
        <f>iferror(vlookup(C3418,'Master data'!$A$2:$C$29,3,0),"-/-")</f>
        <v>Biến phí</v>
      </c>
      <c r="F3418" s="169" t="str">
        <f>iferror(vlookup(C3418,'Master data'!$A$2:$C$29,2,0),"-/-")</f>
        <v>Chi phí hành chính</v>
      </c>
    </row>
    <row r="3419" ht="21.0" customHeight="1">
      <c r="A3419" s="165" t="s">
        <v>1821</v>
      </c>
      <c r="B3419" s="172" t="s">
        <v>392</v>
      </c>
      <c r="C3419" s="167" t="s">
        <v>112</v>
      </c>
      <c r="D3419" s="168">
        <v>200000.0</v>
      </c>
      <c r="E3419" s="169" t="str">
        <f>iferror(vlookup(C3419,'Master data'!$A$2:$C$29,3,0),"-/-")</f>
        <v>Biến phí</v>
      </c>
      <c r="F3419" s="169" t="str">
        <f>iferror(vlookup(C3419,'Master data'!$A$2:$C$29,2,0),"-/-")</f>
        <v>Chi phí hành chính</v>
      </c>
    </row>
    <row r="3420" ht="21.0" customHeight="1">
      <c r="A3420" s="165" t="s">
        <v>1821</v>
      </c>
      <c r="B3420" s="172" t="s">
        <v>2279</v>
      </c>
      <c r="C3420" s="167" t="s">
        <v>112</v>
      </c>
      <c r="D3420" s="168">
        <v>433000.0</v>
      </c>
      <c r="E3420" s="169" t="str">
        <f>iferror(vlookup(C3420,'Master data'!$A$2:$C$29,3,0),"-/-")</f>
        <v>Biến phí</v>
      </c>
      <c r="F3420" s="169" t="str">
        <f>iferror(vlookup(C3420,'Master data'!$A$2:$C$29,2,0),"-/-")</f>
        <v>Chi phí hành chính</v>
      </c>
    </row>
    <row r="3421" ht="21.0" customHeight="1">
      <c r="A3421" s="165" t="s">
        <v>1821</v>
      </c>
      <c r="B3421" s="172" t="s">
        <v>2280</v>
      </c>
      <c r="C3421" s="167" t="s">
        <v>112</v>
      </c>
      <c r="D3421" s="168">
        <v>2000000.0</v>
      </c>
      <c r="E3421" s="169" t="str">
        <f>iferror(vlookup(C3421,'Master data'!$A$2:$C$29,3,0),"-/-")</f>
        <v>Biến phí</v>
      </c>
      <c r="F3421" s="169" t="str">
        <f>iferror(vlookup(C3421,'Master data'!$A$2:$C$29,2,0),"-/-")</f>
        <v>Chi phí hành chính</v>
      </c>
    </row>
    <row r="3422" ht="21.0" customHeight="1">
      <c r="A3422" s="165" t="s">
        <v>1821</v>
      </c>
      <c r="B3422" s="172" t="s">
        <v>2281</v>
      </c>
      <c r="C3422" s="167" t="s">
        <v>112</v>
      </c>
      <c r="D3422" s="168">
        <v>1500000.0</v>
      </c>
      <c r="E3422" s="169" t="str">
        <f>iferror(vlookup(C3422,'Master data'!$A$2:$C$29,3,0),"-/-")</f>
        <v>Biến phí</v>
      </c>
      <c r="F3422" s="169" t="str">
        <f>iferror(vlookup(C3422,'Master data'!$A$2:$C$29,2,0),"-/-")</f>
        <v>Chi phí hành chính</v>
      </c>
    </row>
    <row r="3423" ht="21.0" customHeight="1">
      <c r="A3423" s="165" t="s">
        <v>1821</v>
      </c>
      <c r="B3423" s="172" t="s">
        <v>2282</v>
      </c>
      <c r="C3423" s="167" t="s">
        <v>112</v>
      </c>
      <c r="D3423" s="168">
        <v>75000.0</v>
      </c>
      <c r="E3423" s="169" t="str">
        <f>iferror(vlookup(C3423,'Master data'!$A$2:$C$29,3,0),"-/-")</f>
        <v>Biến phí</v>
      </c>
      <c r="F3423" s="169" t="str">
        <f>iferror(vlookup(C3423,'Master data'!$A$2:$C$29,2,0),"-/-")</f>
        <v>Chi phí hành chính</v>
      </c>
    </row>
    <row r="3424" ht="21.0" customHeight="1">
      <c r="A3424" s="165" t="s">
        <v>1821</v>
      </c>
      <c r="B3424" s="172" t="s">
        <v>2283</v>
      </c>
      <c r="C3424" s="167" t="s">
        <v>112</v>
      </c>
      <c r="D3424" s="168">
        <v>378000.0</v>
      </c>
      <c r="E3424" s="169" t="str">
        <f>iferror(vlookup(C3424,'Master data'!$A$2:$C$29,3,0),"-/-")</f>
        <v>Biến phí</v>
      </c>
      <c r="F3424" s="169" t="str">
        <f>iferror(vlookup(C3424,'Master data'!$A$2:$C$29,2,0),"-/-")</f>
        <v>Chi phí hành chính</v>
      </c>
    </row>
    <row r="3425" ht="21.0" customHeight="1">
      <c r="A3425" s="165" t="s">
        <v>1821</v>
      </c>
      <c r="B3425" s="172" t="s">
        <v>2284</v>
      </c>
      <c r="C3425" s="167" t="s">
        <v>112</v>
      </c>
      <c r="D3425" s="168">
        <v>70000.0</v>
      </c>
      <c r="E3425" s="169" t="str">
        <f>iferror(vlookup(C3425,'Master data'!$A$2:$C$29,3,0),"-/-")</f>
        <v>Biến phí</v>
      </c>
      <c r="F3425" s="169" t="str">
        <f>iferror(vlookup(C3425,'Master data'!$A$2:$C$29,2,0),"-/-")</f>
        <v>Chi phí hành chính</v>
      </c>
    </row>
    <row r="3426" ht="21.0" customHeight="1">
      <c r="A3426" s="165" t="s">
        <v>1821</v>
      </c>
      <c r="B3426" s="172" t="s">
        <v>2285</v>
      </c>
      <c r="C3426" s="167" t="s">
        <v>112</v>
      </c>
      <c r="D3426" s="168">
        <v>550000.0</v>
      </c>
      <c r="E3426" s="169" t="str">
        <f>iferror(vlookup(C3426,'Master data'!$A$2:$C$29,3,0),"-/-")</f>
        <v>Biến phí</v>
      </c>
      <c r="F3426" s="169" t="str">
        <f>iferror(vlookup(C3426,'Master data'!$A$2:$C$29,2,0),"-/-")</f>
        <v>Chi phí hành chính</v>
      </c>
    </row>
    <row r="3427" ht="21.0" customHeight="1">
      <c r="A3427" s="165" t="s">
        <v>1821</v>
      </c>
      <c r="B3427" s="172" t="s">
        <v>2286</v>
      </c>
      <c r="C3427" s="167" t="s">
        <v>112</v>
      </c>
      <c r="D3427" s="168">
        <v>1095000.0</v>
      </c>
      <c r="E3427" s="169" t="str">
        <f>iferror(vlookup(C3427,'Master data'!$A$2:$C$29,3,0),"-/-")</f>
        <v>Biến phí</v>
      </c>
      <c r="F3427" s="169" t="str">
        <f>iferror(vlookup(C3427,'Master data'!$A$2:$C$29,2,0),"-/-")</f>
        <v>Chi phí hành chính</v>
      </c>
    </row>
    <row r="3428" ht="21.0" customHeight="1">
      <c r="A3428" s="165" t="s">
        <v>1821</v>
      </c>
      <c r="B3428" s="172" t="s">
        <v>2287</v>
      </c>
      <c r="C3428" s="167" t="s">
        <v>112</v>
      </c>
      <c r="D3428" s="168">
        <v>110000.0</v>
      </c>
      <c r="E3428" s="169" t="str">
        <f>iferror(vlookup(C3428,'Master data'!$A$2:$C$29,3,0),"-/-")</f>
        <v>Biến phí</v>
      </c>
      <c r="F3428" s="169" t="str">
        <f>iferror(vlookup(C3428,'Master data'!$A$2:$C$29,2,0),"-/-")</f>
        <v>Chi phí hành chính</v>
      </c>
    </row>
    <row r="3429" ht="21.0" customHeight="1">
      <c r="A3429" s="165" t="s">
        <v>1821</v>
      </c>
      <c r="B3429" s="172" t="s">
        <v>2288</v>
      </c>
      <c r="C3429" s="167" t="s">
        <v>112</v>
      </c>
      <c r="D3429" s="168">
        <v>150000.0</v>
      </c>
      <c r="E3429" s="169" t="str">
        <f>iferror(vlookup(C3429,'Master data'!$A$2:$C$29,3,0),"-/-")</f>
        <v>Biến phí</v>
      </c>
      <c r="F3429" s="169" t="str">
        <f>iferror(vlookup(C3429,'Master data'!$A$2:$C$29,2,0),"-/-")</f>
        <v>Chi phí hành chính</v>
      </c>
    </row>
    <row r="3430" ht="21.0" customHeight="1">
      <c r="A3430" s="165" t="s">
        <v>1821</v>
      </c>
      <c r="B3430" s="172" t="s">
        <v>2289</v>
      </c>
      <c r="C3430" s="167" t="s">
        <v>112</v>
      </c>
      <c r="D3430" s="168">
        <v>150000.0</v>
      </c>
      <c r="E3430" s="169" t="str">
        <f>iferror(vlookup(C3430,'Master data'!$A$2:$C$29,3,0),"-/-")</f>
        <v>Biến phí</v>
      </c>
      <c r="F3430" s="169" t="str">
        <f>iferror(vlookup(C3430,'Master data'!$A$2:$C$29,2,0),"-/-")</f>
        <v>Chi phí hành chính</v>
      </c>
    </row>
    <row r="3431" ht="21.0" customHeight="1">
      <c r="A3431" s="165" t="s">
        <v>1821</v>
      </c>
      <c r="B3431" s="172" t="s">
        <v>2290</v>
      </c>
      <c r="C3431" s="167" t="s">
        <v>112</v>
      </c>
      <c r="D3431" s="168">
        <v>360000.0</v>
      </c>
      <c r="E3431" s="169" t="str">
        <f>iferror(vlookup(C3431,'Master data'!$A$2:$C$29,3,0),"-/-")</f>
        <v>Biến phí</v>
      </c>
      <c r="F3431" s="169" t="str">
        <f>iferror(vlookup(C3431,'Master data'!$A$2:$C$29,2,0),"-/-")</f>
        <v>Chi phí hành chính</v>
      </c>
    </row>
    <row r="3432" ht="21.0" customHeight="1">
      <c r="A3432" s="165" t="s">
        <v>1821</v>
      </c>
      <c r="B3432" s="172" t="s">
        <v>2291</v>
      </c>
      <c r="C3432" s="167" t="s">
        <v>112</v>
      </c>
      <c r="D3432" s="168">
        <v>160000.0</v>
      </c>
      <c r="E3432" s="169" t="str">
        <f>iferror(vlookup(C3432,'Master data'!$A$2:$C$29,3,0),"-/-")</f>
        <v>Biến phí</v>
      </c>
      <c r="F3432" s="169" t="str">
        <f>iferror(vlookup(C3432,'Master data'!$A$2:$C$29,2,0),"-/-")</f>
        <v>Chi phí hành chính</v>
      </c>
    </row>
    <row r="3433" ht="21.0" customHeight="1">
      <c r="A3433" s="165" t="s">
        <v>1821</v>
      </c>
      <c r="B3433" s="172" t="s">
        <v>2292</v>
      </c>
      <c r="C3433" s="167" t="s">
        <v>112</v>
      </c>
      <c r="D3433" s="168">
        <v>300000.0</v>
      </c>
      <c r="E3433" s="169" t="str">
        <f>iferror(vlookup(C3433,'Master data'!$A$2:$C$29,3,0),"-/-")</f>
        <v>Biến phí</v>
      </c>
      <c r="F3433" s="169" t="str">
        <f>iferror(vlookup(C3433,'Master data'!$A$2:$C$29,2,0),"-/-")</f>
        <v>Chi phí hành chính</v>
      </c>
    </row>
    <row r="3434" ht="21.0" customHeight="1">
      <c r="A3434" s="165" t="s">
        <v>1821</v>
      </c>
      <c r="B3434" s="172" t="s">
        <v>2293</v>
      </c>
      <c r="C3434" s="167" t="s">
        <v>112</v>
      </c>
      <c r="D3434" s="168">
        <v>120000.0</v>
      </c>
      <c r="E3434" s="169" t="str">
        <f>iferror(vlookup(C3434,'Master data'!$A$2:$C$29,3,0),"-/-")</f>
        <v>Biến phí</v>
      </c>
      <c r="F3434" s="169" t="str">
        <f>iferror(vlookup(C3434,'Master data'!$A$2:$C$29,2,0),"-/-")</f>
        <v>Chi phí hành chính</v>
      </c>
    </row>
    <row r="3435" ht="21.0" customHeight="1">
      <c r="A3435" s="165" t="s">
        <v>1821</v>
      </c>
      <c r="B3435" s="172" t="s">
        <v>2294</v>
      </c>
      <c r="C3435" s="167" t="s">
        <v>112</v>
      </c>
      <c r="D3435" s="168">
        <v>150000.0</v>
      </c>
      <c r="E3435" s="169" t="str">
        <f>iferror(vlookup(C3435,'Master data'!$A$2:$C$29,3,0),"-/-")</f>
        <v>Biến phí</v>
      </c>
      <c r="F3435" s="169" t="str">
        <f>iferror(vlookup(C3435,'Master data'!$A$2:$C$29,2,0),"-/-")</f>
        <v>Chi phí hành chính</v>
      </c>
    </row>
    <row r="3436" ht="21.0" customHeight="1">
      <c r="A3436" s="165" t="s">
        <v>1821</v>
      </c>
      <c r="B3436" s="172" t="s">
        <v>2295</v>
      </c>
      <c r="C3436" s="167" t="s">
        <v>112</v>
      </c>
      <c r="D3436" s="168">
        <v>200000.0</v>
      </c>
      <c r="E3436" s="169" t="str">
        <f>iferror(vlookup(C3436,'Master data'!$A$2:$C$29,3,0),"-/-")</f>
        <v>Biến phí</v>
      </c>
      <c r="F3436" s="169" t="str">
        <f>iferror(vlookup(C3436,'Master data'!$A$2:$C$29,2,0),"-/-")</f>
        <v>Chi phí hành chính</v>
      </c>
    </row>
    <row r="3437" ht="21.0" customHeight="1">
      <c r="A3437" s="165" t="s">
        <v>1821</v>
      </c>
      <c r="B3437" s="172" t="s">
        <v>2296</v>
      </c>
      <c r="C3437" s="167" t="s">
        <v>112</v>
      </c>
      <c r="D3437" s="168">
        <v>188000.0</v>
      </c>
      <c r="E3437" s="169" t="str">
        <f>iferror(vlookup(C3437,'Master data'!$A$2:$C$29,3,0),"-/-")</f>
        <v>Biến phí</v>
      </c>
      <c r="F3437" s="169" t="str">
        <f>iferror(vlookup(C3437,'Master data'!$A$2:$C$29,2,0),"-/-")</f>
        <v>Chi phí hành chính</v>
      </c>
    </row>
    <row r="3438" ht="21.0" customHeight="1">
      <c r="A3438" s="165" t="s">
        <v>1821</v>
      </c>
      <c r="B3438" s="172" t="s">
        <v>2297</v>
      </c>
      <c r="C3438" s="167" t="s">
        <v>112</v>
      </c>
      <c r="D3438" s="168">
        <v>2819000.0</v>
      </c>
      <c r="E3438" s="169" t="str">
        <f>iferror(vlookup(C3438,'Master data'!$A$2:$C$29,3,0),"-/-")</f>
        <v>Biến phí</v>
      </c>
      <c r="F3438" s="169" t="str">
        <f>iferror(vlookup(C3438,'Master data'!$A$2:$C$29,2,0),"-/-")</f>
        <v>Chi phí hành chính</v>
      </c>
    </row>
    <row r="3439" ht="21.0" customHeight="1">
      <c r="A3439" s="165" t="s">
        <v>1821</v>
      </c>
      <c r="B3439" s="172" t="s">
        <v>2298</v>
      </c>
      <c r="C3439" s="167" t="s">
        <v>112</v>
      </c>
      <c r="D3439" s="168">
        <v>950400.0</v>
      </c>
      <c r="E3439" s="169" t="str">
        <f>iferror(vlookup(C3439,'Master data'!$A$2:$C$29,3,0),"-/-")</f>
        <v>Biến phí</v>
      </c>
      <c r="F3439" s="169" t="str">
        <f>iferror(vlookup(C3439,'Master data'!$A$2:$C$29,2,0),"-/-")</f>
        <v>Chi phí hành chính</v>
      </c>
    </row>
    <row r="3440" ht="21.0" customHeight="1">
      <c r="A3440" s="165" t="s">
        <v>1821</v>
      </c>
      <c r="B3440" s="172" t="s">
        <v>2299</v>
      </c>
      <c r="C3440" s="167" t="s">
        <v>112</v>
      </c>
      <c r="D3440" s="168">
        <v>7000000.0</v>
      </c>
      <c r="E3440" s="169" t="str">
        <f>iferror(vlookup(C3440,'Master data'!$A$2:$C$29,3,0),"-/-")</f>
        <v>Biến phí</v>
      </c>
      <c r="F3440" s="169" t="str">
        <f>iferror(vlookup(C3440,'Master data'!$A$2:$C$29,2,0),"-/-")</f>
        <v>Chi phí hành chính</v>
      </c>
    </row>
    <row r="3441" ht="21.0" customHeight="1">
      <c r="A3441" s="165" t="s">
        <v>1821</v>
      </c>
      <c r="B3441" s="172" t="s">
        <v>2300</v>
      </c>
      <c r="C3441" s="167" t="s">
        <v>112</v>
      </c>
      <c r="D3441" s="168">
        <v>980000.0</v>
      </c>
      <c r="E3441" s="169" t="str">
        <f>iferror(vlookup(C3441,'Master data'!$A$2:$C$29,3,0),"-/-")</f>
        <v>Biến phí</v>
      </c>
      <c r="F3441" s="169" t="str">
        <f>iferror(vlookup(C3441,'Master data'!$A$2:$C$29,2,0),"-/-")</f>
        <v>Chi phí hành chính</v>
      </c>
    </row>
    <row r="3442" ht="21.0" customHeight="1">
      <c r="A3442" s="165" t="s">
        <v>1821</v>
      </c>
      <c r="B3442" s="172" t="s">
        <v>2301</v>
      </c>
      <c r="C3442" s="167" t="s">
        <v>112</v>
      </c>
      <c r="D3442" s="168">
        <v>7800000.0</v>
      </c>
      <c r="E3442" s="169" t="str">
        <f>iferror(vlookup(C3442,'Master data'!$A$2:$C$29,3,0),"-/-")</f>
        <v>Biến phí</v>
      </c>
      <c r="F3442" s="169" t="str">
        <f>iferror(vlookup(C3442,'Master data'!$A$2:$C$29,2,0),"-/-")</f>
        <v>Chi phí hành chính</v>
      </c>
    </row>
    <row r="3443" ht="21.0" customHeight="1">
      <c r="A3443" s="165" t="s">
        <v>1821</v>
      </c>
      <c r="B3443" s="172" t="s">
        <v>1994</v>
      </c>
      <c r="C3443" s="167" t="s">
        <v>112</v>
      </c>
      <c r="D3443" s="168">
        <v>1000000.0</v>
      </c>
      <c r="E3443" s="169" t="str">
        <f>iferror(vlookup(C3443,'Master data'!$A$2:$C$29,3,0),"-/-")</f>
        <v>Biến phí</v>
      </c>
      <c r="F3443" s="169" t="str">
        <f>iferror(vlookup(C3443,'Master data'!$A$2:$C$29,2,0),"-/-")</f>
        <v>Chi phí hành chính</v>
      </c>
    </row>
    <row r="3444" ht="21.0" customHeight="1">
      <c r="A3444" s="165" t="s">
        <v>1821</v>
      </c>
      <c r="B3444" s="172" t="s">
        <v>653</v>
      </c>
      <c r="C3444" s="167" t="s">
        <v>112</v>
      </c>
      <c r="D3444" s="168">
        <v>3000000.0</v>
      </c>
      <c r="E3444" s="169" t="str">
        <f>iferror(vlookup(C3444,'Master data'!$A$2:$C$29,3,0),"-/-")</f>
        <v>Biến phí</v>
      </c>
      <c r="F3444" s="169" t="str">
        <f>iferror(vlookup(C3444,'Master data'!$A$2:$C$29,2,0),"-/-")</f>
        <v>Chi phí hành chính</v>
      </c>
    </row>
    <row r="3445" ht="21.0" customHeight="1">
      <c r="A3445" s="165" t="s">
        <v>1821</v>
      </c>
      <c r="B3445" s="172" t="s">
        <v>1194</v>
      </c>
      <c r="C3445" s="167" t="s">
        <v>112</v>
      </c>
      <c r="D3445" s="168">
        <v>30000.0</v>
      </c>
      <c r="E3445" s="169" t="str">
        <f>iferror(vlookup(C3445,'Master data'!$A$2:$C$29,3,0),"-/-")</f>
        <v>Biến phí</v>
      </c>
      <c r="F3445" s="169" t="str">
        <f>iferror(vlookup(C3445,'Master data'!$A$2:$C$29,2,0),"-/-")</f>
        <v>Chi phí hành chính</v>
      </c>
    </row>
    <row r="3446" ht="21.0" customHeight="1">
      <c r="A3446" s="165" t="s">
        <v>1821</v>
      </c>
      <c r="B3446" s="172" t="s">
        <v>1194</v>
      </c>
      <c r="C3446" s="167" t="s">
        <v>112</v>
      </c>
      <c r="D3446" s="168">
        <v>32000.0</v>
      </c>
      <c r="E3446" s="169" t="str">
        <f>iferror(vlookup(C3446,'Master data'!$A$2:$C$29,3,0),"-/-")</f>
        <v>Biến phí</v>
      </c>
      <c r="F3446" s="169" t="str">
        <f>iferror(vlookup(C3446,'Master data'!$A$2:$C$29,2,0),"-/-")</f>
        <v>Chi phí hành chính</v>
      </c>
    </row>
    <row r="3447" ht="21.0" customHeight="1">
      <c r="A3447" s="165" t="s">
        <v>1821</v>
      </c>
      <c r="B3447" s="172" t="s">
        <v>1194</v>
      </c>
      <c r="C3447" s="167" t="s">
        <v>112</v>
      </c>
      <c r="D3447" s="168">
        <v>77000.0</v>
      </c>
      <c r="E3447" s="169" t="str">
        <f>iferror(vlookup(C3447,'Master data'!$A$2:$C$29,3,0),"-/-")</f>
        <v>Biến phí</v>
      </c>
      <c r="F3447" s="169" t="str">
        <f>iferror(vlookup(C3447,'Master data'!$A$2:$C$29,2,0),"-/-")</f>
        <v>Chi phí hành chính</v>
      </c>
    </row>
    <row r="3448" ht="21.0" customHeight="1">
      <c r="A3448" s="165" t="s">
        <v>1821</v>
      </c>
      <c r="B3448" s="172" t="s">
        <v>1778</v>
      </c>
      <c r="C3448" s="167" t="s">
        <v>112</v>
      </c>
      <c r="D3448" s="168">
        <v>1000000.0</v>
      </c>
      <c r="E3448" s="169" t="str">
        <f>iferror(vlookup(C3448,'Master data'!$A$2:$C$29,3,0),"-/-")</f>
        <v>Biến phí</v>
      </c>
      <c r="F3448" s="169" t="str">
        <f>iferror(vlookup(C3448,'Master data'!$A$2:$C$29,2,0),"-/-")</f>
        <v>Chi phí hành chính</v>
      </c>
    </row>
    <row r="3449" ht="21.0" customHeight="1">
      <c r="A3449" s="165" t="s">
        <v>1821</v>
      </c>
      <c r="B3449" s="172" t="s">
        <v>1194</v>
      </c>
      <c r="C3449" s="167" t="s">
        <v>112</v>
      </c>
      <c r="D3449" s="168">
        <v>97000.0</v>
      </c>
      <c r="E3449" s="169" t="str">
        <f>iferror(vlookup(C3449,'Master data'!$A$2:$C$29,3,0),"-/-")</f>
        <v>Biến phí</v>
      </c>
      <c r="F3449" s="169" t="str">
        <f>iferror(vlookup(C3449,'Master data'!$A$2:$C$29,2,0),"-/-")</f>
        <v>Chi phí hành chính</v>
      </c>
    </row>
    <row r="3450" ht="21.0" customHeight="1">
      <c r="A3450" s="165" t="s">
        <v>1821</v>
      </c>
      <c r="B3450" s="172" t="s">
        <v>1994</v>
      </c>
      <c r="C3450" s="167" t="s">
        <v>112</v>
      </c>
      <c r="D3450" s="168">
        <v>980000.0</v>
      </c>
      <c r="E3450" s="169" t="str">
        <f>iferror(vlookup(C3450,'Master data'!$A$2:$C$29,3,0),"-/-")</f>
        <v>Biến phí</v>
      </c>
      <c r="F3450" s="169" t="str">
        <f>iferror(vlookup(C3450,'Master data'!$A$2:$C$29,2,0),"-/-")</f>
        <v>Chi phí hành chính</v>
      </c>
    </row>
    <row r="3451" ht="21.0" customHeight="1">
      <c r="A3451" s="165" t="s">
        <v>1821</v>
      </c>
      <c r="B3451" s="172" t="s">
        <v>1194</v>
      </c>
      <c r="C3451" s="167" t="s">
        <v>112</v>
      </c>
      <c r="D3451" s="168">
        <v>328000.0</v>
      </c>
      <c r="E3451" s="169" t="str">
        <f>iferror(vlookup(C3451,'Master data'!$A$2:$C$29,3,0),"-/-")</f>
        <v>Biến phí</v>
      </c>
      <c r="F3451" s="169" t="str">
        <f>iferror(vlookup(C3451,'Master data'!$A$2:$C$29,2,0),"-/-")</f>
        <v>Chi phí hành chính</v>
      </c>
    </row>
    <row r="3452" ht="21.0" customHeight="1">
      <c r="A3452" s="165" t="s">
        <v>1821</v>
      </c>
      <c r="B3452" s="172" t="s">
        <v>1194</v>
      </c>
      <c r="C3452" s="167" t="s">
        <v>112</v>
      </c>
      <c r="D3452" s="168">
        <v>453000.0</v>
      </c>
      <c r="E3452" s="169" t="str">
        <f>iferror(vlookup(C3452,'Master data'!$A$2:$C$29,3,0),"-/-")</f>
        <v>Biến phí</v>
      </c>
      <c r="F3452" s="169" t="str">
        <f>iferror(vlookup(C3452,'Master data'!$A$2:$C$29,2,0),"-/-")</f>
        <v>Chi phí hành chính</v>
      </c>
    </row>
    <row r="3453" ht="21.0" customHeight="1">
      <c r="A3453" s="165" t="s">
        <v>1821</v>
      </c>
      <c r="B3453" s="172" t="s">
        <v>344</v>
      </c>
      <c r="C3453" s="167" t="s">
        <v>112</v>
      </c>
      <c r="D3453" s="168">
        <v>55000.0</v>
      </c>
      <c r="E3453" s="169" t="str">
        <f>iferror(vlookup(C3453,'Master data'!$A$2:$C$29,3,0),"-/-")</f>
        <v>Biến phí</v>
      </c>
      <c r="F3453" s="169" t="str">
        <f>iferror(vlookup(C3453,'Master data'!$A$2:$C$29,2,0),"-/-")</f>
        <v>Chi phí hành chính</v>
      </c>
    </row>
    <row r="3454" ht="21.0" customHeight="1">
      <c r="A3454" s="165" t="s">
        <v>1821</v>
      </c>
      <c r="B3454" s="172" t="s">
        <v>1194</v>
      </c>
      <c r="C3454" s="167" t="s">
        <v>112</v>
      </c>
      <c r="D3454" s="168">
        <v>151000.0</v>
      </c>
      <c r="E3454" s="169" t="str">
        <f>iferror(vlookup(C3454,'Master data'!$A$2:$C$29,3,0),"-/-")</f>
        <v>Biến phí</v>
      </c>
      <c r="F3454" s="169" t="str">
        <f>iferror(vlookup(C3454,'Master data'!$A$2:$C$29,2,0),"-/-")</f>
        <v>Chi phí hành chính</v>
      </c>
    </row>
    <row r="3455" ht="21.0" customHeight="1">
      <c r="A3455" s="165" t="s">
        <v>1821</v>
      </c>
      <c r="B3455" s="172" t="s">
        <v>1194</v>
      </c>
      <c r="C3455" s="167" t="s">
        <v>112</v>
      </c>
      <c r="D3455" s="168">
        <v>253000.0</v>
      </c>
      <c r="E3455" s="169" t="str">
        <f>iferror(vlookup(C3455,'Master data'!$A$2:$C$29,3,0),"-/-")</f>
        <v>Biến phí</v>
      </c>
      <c r="F3455" s="169" t="str">
        <f>iferror(vlookup(C3455,'Master data'!$A$2:$C$29,2,0),"-/-")</f>
        <v>Chi phí hành chính</v>
      </c>
    </row>
    <row r="3456" ht="21.0" customHeight="1">
      <c r="A3456" s="165" t="s">
        <v>1821</v>
      </c>
      <c r="B3456" s="172" t="s">
        <v>1568</v>
      </c>
      <c r="C3456" s="167" t="s">
        <v>112</v>
      </c>
      <c r="D3456" s="168">
        <v>2000000.0</v>
      </c>
      <c r="E3456" s="169" t="str">
        <f>iferror(vlookup(C3456,'Master data'!$A$2:$C$29,3,0),"-/-")</f>
        <v>Biến phí</v>
      </c>
      <c r="F3456" s="169" t="str">
        <f>iferror(vlookup(C3456,'Master data'!$A$2:$C$29,2,0),"-/-")</f>
        <v>Chi phí hành chính</v>
      </c>
    </row>
    <row r="3457" ht="21.0" customHeight="1">
      <c r="A3457" s="165" t="s">
        <v>1821</v>
      </c>
      <c r="B3457" s="172" t="s">
        <v>1194</v>
      </c>
      <c r="C3457" s="167" t="s">
        <v>112</v>
      </c>
      <c r="D3457" s="168">
        <v>56000.0</v>
      </c>
      <c r="E3457" s="169" t="str">
        <f>iferror(vlookup(C3457,'Master data'!$A$2:$C$29,3,0),"-/-")</f>
        <v>Biến phí</v>
      </c>
      <c r="F3457" s="169" t="str">
        <f>iferror(vlookup(C3457,'Master data'!$A$2:$C$29,2,0),"-/-")</f>
        <v>Chi phí hành chính</v>
      </c>
    </row>
    <row r="3458" ht="21.0" customHeight="1">
      <c r="A3458" s="165" t="s">
        <v>1821</v>
      </c>
      <c r="B3458" s="172" t="s">
        <v>1194</v>
      </c>
      <c r="C3458" s="167" t="s">
        <v>112</v>
      </c>
      <c r="D3458" s="168">
        <v>197000.0</v>
      </c>
      <c r="E3458" s="169" t="str">
        <f>iferror(vlookup(C3458,'Master data'!$A$2:$C$29,3,0),"-/-")</f>
        <v>Biến phí</v>
      </c>
      <c r="F3458" s="169" t="str">
        <f>iferror(vlookup(C3458,'Master data'!$A$2:$C$29,2,0),"-/-")</f>
        <v>Chi phí hành chính</v>
      </c>
    </row>
    <row r="3459" ht="21.0" customHeight="1">
      <c r="A3459" s="165" t="s">
        <v>1821</v>
      </c>
      <c r="B3459" s="172" t="s">
        <v>1778</v>
      </c>
      <c r="C3459" s="167" t="s">
        <v>112</v>
      </c>
      <c r="D3459" s="168">
        <v>1000000.0</v>
      </c>
      <c r="E3459" s="169" t="str">
        <f>iferror(vlookup(C3459,'Master data'!$A$2:$C$29,3,0),"-/-")</f>
        <v>Biến phí</v>
      </c>
      <c r="F3459" s="169" t="str">
        <f>iferror(vlookup(C3459,'Master data'!$A$2:$C$29,2,0),"-/-")</f>
        <v>Chi phí hành chính</v>
      </c>
    </row>
    <row r="3460" ht="21.0" customHeight="1">
      <c r="A3460" s="165" t="s">
        <v>1821</v>
      </c>
      <c r="B3460" s="172" t="s">
        <v>1194</v>
      </c>
      <c r="C3460" s="167" t="s">
        <v>112</v>
      </c>
      <c r="D3460" s="168">
        <v>310000.0</v>
      </c>
      <c r="E3460" s="169" t="str">
        <f>iferror(vlookup(C3460,'Master data'!$A$2:$C$29,3,0),"-/-")</f>
        <v>Biến phí</v>
      </c>
      <c r="F3460" s="169" t="str">
        <f>iferror(vlookup(C3460,'Master data'!$A$2:$C$29,2,0),"-/-")</f>
        <v>Chi phí hành chính</v>
      </c>
    </row>
    <row r="3461" ht="21.0" customHeight="1">
      <c r="A3461" s="165" t="s">
        <v>1821</v>
      </c>
      <c r="B3461" s="172" t="s">
        <v>1194</v>
      </c>
      <c r="C3461" s="167" t="s">
        <v>112</v>
      </c>
      <c r="D3461" s="168">
        <v>247000.0</v>
      </c>
      <c r="E3461" s="169" t="str">
        <f>iferror(vlookup(C3461,'Master data'!$A$2:$C$29,3,0),"-/-")</f>
        <v>Biến phí</v>
      </c>
      <c r="F3461" s="169" t="str">
        <f>iferror(vlookup(C3461,'Master data'!$A$2:$C$29,2,0),"-/-")</f>
        <v>Chi phí hành chính</v>
      </c>
    </row>
    <row r="3462" ht="21.0" customHeight="1">
      <c r="A3462" s="165" t="s">
        <v>1821</v>
      </c>
      <c r="B3462" s="172" t="s">
        <v>1994</v>
      </c>
      <c r="C3462" s="167" t="s">
        <v>112</v>
      </c>
      <c r="D3462" s="168">
        <v>1000000.0</v>
      </c>
      <c r="E3462" s="169" t="str">
        <f>iferror(vlookup(C3462,'Master data'!$A$2:$C$29,3,0),"-/-")</f>
        <v>Biến phí</v>
      </c>
      <c r="F3462" s="169" t="str">
        <f>iferror(vlookup(C3462,'Master data'!$A$2:$C$29,2,0),"-/-")</f>
        <v>Chi phí hành chính</v>
      </c>
    </row>
    <row r="3463" ht="21.0" customHeight="1">
      <c r="A3463" s="165" t="s">
        <v>1821</v>
      </c>
      <c r="B3463" s="172" t="s">
        <v>2302</v>
      </c>
      <c r="C3463" s="167" t="s">
        <v>112</v>
      </c>
      <c r="D3463" s="168">
        <v>65000.0</v>
      </c>
      <c r="E3463" s="169" t="str">
        <f>iferror(vlookup(C3463,'Master data'!$A$2:$C$29,3,0),"-/-")</f>
        <v>Biến phí</v>
      </c>
      <c r="F3463" s="169" t="str">
        <f>iferror(vlookup(C3463,'Master data'!$A$2:$C$29,2,0),"-/-")</f>
        <v>Chi phí hành chính</v>
      </c>
    </row>
    <row r="3464" ht="21.0" customHeight="1">
      <c r="A3464" s="165" t="s">
        <v>1821</v>
      </c>
      <c r="B3464" s="172" t="s">
        <v>1194</v>
      </c>
      <c r="C3464" s="167" t="s">
        <v>112</v>
      </c>
      <c r="D3464" s="168">
        <v>41000.0</v>
      </c>
      <c r="E3464" s="169" t="str">
        <f>iferror(vlookup(C3464,'Master data'!$A$2:$C$29,3,0),"-/-")</f>
        <v>Biến phí</v>
      </c>
      <c r="F3464" s="169" t="str">
        <f>iferror(vlookup(C3464,'Master data'!$A$2:$C$29,2,0),"-/-")</f>
        <v>Chi phí hành chính</v>
      </c>
    </row>
    <row r="3465" ht="21.0" customHeight="1">
      <c r="A3465" s="165" t="s">
        <v>1821</v>
      </c>
      <c r="B3465" s="172" t="s">
        <v>1892</v>
      </c>
      <c r="C3465" s="167" t="s">
        <v>112</v>
      </c>
      <c r="D3465" s="168">
        <v>15000.0</v>
      </c>
      <c r="E3465" s="169" t="str">
        <f>iferror(vlookup(C3465,'Master data'!$A$2:$C$29,3,0),"-/-")</f>
        <v>Biến phí</v>
      </c>
      <c r="F3465" s="169" t="str">
        <f>iferror(vlookup(C3465,'Master data'!$A$2:$C$29,2,0),"-/-")</f>
        <v>Chi phí hành chính</v>
      </c>
    </row>
    <row r="3466" ht="21.0" customHeight="1">
      <c r="A3466" s="165" t="s">
        <v>1821</v>
      </c>
      <c r="B3466" s="172" t="s">
        <v>1994</v>
      </c>
      <c r="C3466" s="167" t="s">
        <v>112</v>
      </c>
      <c r="D3466" s="168">
        <v>1000000.0</v>
      </c>
      <c r="E3466" s="169" t="str">
        <f>iferror(vlookup(C3466,'Master data'!$A$2:$C$29,3,0),"-/-")</f>
        <v>Biến phí</v>
      </c>
      <c r="F3466" s="169" t="str">
        <f>iferror(vlookup(C3466,'Master data'!$A$2:$C$29,2,0),"-/-")</f>
        <v>Chi phí hành chính</v>
      </c>
    </row>
    <row r="3467" ht="21.0" customHeight="1">
      <c r="A3467" s="165" t="s">
        <v>1821</v>
      </c>
      <c r="B3467" s="172" t="s">
        <v>1194</v>
      </c>
      <c r="C3467" s="167" t="s">
        <v>112</v>
      </c>
      <c r="D3467" s="168">
        <v>264000.0</v>
      </c>
      <c r="E3467" s="169" t="str">
        <f>iferror(vlookup(C3467,'Master data'!$A$2:$C$29,3,0),"-/-")</f>
        <v>Biến phí</v>
      </c>
      <c r="F3467" s="169" t="str">
        <f>iferror(vlookup(C3467,'Master data'!$A$2:$C$29,2,0),"-/-")</f>
        <v>Chi phí hành chính</v>
      </c>
    </row>
    <row r="3468" ht="21.0" customHeight="1">
      <c r="A3468" s="165" t="s">
        <v>1821</v>
      </c>
      <c r="B3468" s="172" t="s">
        <v>1194</v>
      </c>
      <c r="C3468" s="167" t="s">
        <v>112</v>
      </c>
      <c r="D3468" s="168">
        <v>60000.0</v>
      </c>
      <c r="E3468" s="169" t="str">
        <f>iferror(vlookup(C3468,'Master data'!$A$2:$C$29,3,0),"-/-")</f>
        <v>Biến phí</v>
      </c>
      <c r="F3468" s="169" t="str">
        <f>iferror(vlookup(C3468,'Master data'!$A$2:$C$29,2,0),"-/-")</f>
        <v>Chi phí hành chính</v>
      </c>
    </row>
    <row r="3469" ht="21.0" customHeight="1">
      <c r="A3469" s="165" t="s">
        <v>1821</v>
      </c>
      <c r="B3469" s="172" t="s">
        <v>1194</v>
      </c>
      <c r="C3469" s="167" t="s">
        <v>112</v>
      </c>
      <c r="D3469" s="168">
        <v>30000.0</v>
      </c>
      <c r="E3469" s="169" t="str">
        <f>iferror(vlookup(C3469,'Master data'!$A$2:$C$29,3,0),"-/-")</f>
        <v>Biến phí</v>
      </c>
      <c r="F3469" s="169" t="str">
        <f>iferror(vlookup(C3469,'Master data'!$A$2:$C$29,2,0),"-/-")</f>
        <v>Chi phí hành chính</v>
      </c>
    </row>
    <row r="3470" ht="21.0" customHeight="1">
      <c r="A3470" s="165" t="s">
        <v>1821</v>
      </c>
      <c r="B3470" s="172" t="s">
        <v>1994</v>
      </c>
      <c r="C3470" s="167" t="s">
        <v>112</v>
      </c>
      <c r="D3470" s="168">
        <v>1000000.0</v>
      </c>
      <c r="E3470" s="169" t="str">
        <f>iferror(vlookup(C3470,'Master data'!$A$2:$C$29,3,0),"-/-")</f>
        <v>Biến phí</v>
      </c>
      <c r="F3470" s="169" t="str">
        <f>iferror(vlookup(C3470,'Master data'!$A$2:$C$29,2,0),"-/-")</f>
        <v>Chi phí hành chính</v>
      </c>
    </row>
    <row r="3471" ht="21.0" customHeight="1">
      <c r="A3471" s="165" t="s">
        <v>1821</v>
      </c>
      <c r="B3471" s="172" t="s">
        <v>1194</v>
      </c>
      <c r="C3471" s="167" t="s">
        <v>112</v>
      </c>
      <c r="D3471" s="168">
        <v>162000.0</v>
      </c>
      <c r="E3471" s="169" t="str">
        <f>iferror(vlookup(C3471,'Master data'!$A$2:$C$29,3,0),"-/-")</f>
        <v>Biến phí</v>
      </c>
      <c r="F3471" s="169" t="str">
        <f>iferror(vlookup(C3471,'Master data'!$A$2:$C$29,2,0),"-/-")</f>
        <v>Chi phí hành chính</v>
      </c>
    </row>
    <row r="3472" ht="21.0" customHeight="1">
      <c r="A3472" s="165" t="s">
        <v>1821</v>
      </c>
      <c r="B3472" s="172" t="s">
        <v>1194</v>
      </c>
      <c r="C3472" s="167" t="s">
        <v>112</v>
      </c>
      <c r="D3472" s="168">
        <v>124000.0</v>
      </c>
      <c r="E3472" s="169" t="str">
        <f>iferror(vlookup(C3472,'Master data'!$A$2:$C$29,3,0),"-/-")</f>
        <v>Biến phí</v>
      </c>
      <c r="F3472" s="169" t="str">
        <f>iferror(vlookup(C3472,'Master data'!$A$2:$C$29,2,0),"-/-")</f>
        <v>Chi phí hành chính</v>
      </c>
    </row>
    <row r="3473" ht="21.0" customHeight="1">
      <c r="A3473" s="165" t="s">
        <v>1821</v>
      </c>
      <c r="B3473" s="172" t="s">
        <v>1892</v>
      </c>
      <c r="C3473" s="167" t="s">
        <v>112</v>
      </c>
      <c r="D3473" s="168">
        <v>10000.0</v>
      </c>
      <c r="E3473" s="169" t="str">
        <f>iferror(vlookup(C3473,'Master data'!$A$2:$C$29,3,0),"-/-")</f>
        <v>Biến phí</v>
      </c>
      <c r="F3473" s="169" t="str">
        <f>iferror(vlookup(C3473,'Master data'!$A$2:$C$29,2,0),"-/-")</f>
        <v>Chi phí hành chính</v>
      </c>
    </row>
    <row r="3474" ht="21.0" customHeight="1">
      <c r="A3474" s="165" t="s">
        <v>1821</v>
      </c>
      <c r="B3474" s="172" t="s">
        <v>1194</v>
      </c>
      <c r="C3474" s="167" t="s">
        <v>112</v>
      </c>
      <c r="D3474" s="168">
        <v>20000.0</v>
      </c>
      <c r="E3474" s="169" t="str">
        <f>iferror(vlookup(C3474,'Master data'!$A$2:$C$29,3,0),"-/-")</f>
        <v>Biến phí</v>
      </c>
      <c r="F3474" s="169" t="str">
        <f>iferror(vlookup(C3474,'Master data'!$A$2:$C$29,2,0),"-/-")</f>
        <v>Chi phí hành chính</v>
      </c>
    </row>
    <row r="3475" ht="21.0" customHeight="1">
      <c r="A3475" s="165" t="s">
        <v>1821</v>
      </c>
      <c r="B3475" s="172" t="s">
        <v>1778</v>
      </c>
      <c r="C3475" s="167" t="s">
        <v>112</v>
      </c>
      <c r="D3475" s="168">
        <v>1000000.0</v>
      </c>
      <c r="E3475" s="169" t="str">
        <f>iferror(vlookup(C3475,'Master data'!$A$2:$C$29,3,0),"-/-")</f>
        <v>Biến phí</v>
      </c>
      <c r="F3475" s="169" t="str">
        <f>iferror(vlookup(C3475,'Master data'!$A$2:$C$29,2,0),"-/-")</f>
        <v>Chi phí hành chính</v>
      </c>
    </row>
    <row r="3476" ht="21.0" customHeight="1">
      <c r="A3476" s="165" t="s">
        <v>1821</v>
      </c>
      <c r="B3476" s="172" t="s">
        <v>344</v>
      </c>
      <c r="C3476" s="167" t="s">
        <v>112</v>
      </c>
      <c r="D3476" s="168">
        <v>70000.0</v>
      </c>
      <c r="E3476" s="169" t="str">
        <f>iferror(vlookup(C3476,'Master data'!$A$2:$C$29,3,0),"-/-")</f>
        <v>Biến phí</v>
      </c>
      <c r="F3476" s="169" t="str">
        <f>iferror(vlookup(C3476,'Master data'!$A$2:$C$29,2,0),"-/-")</f>
        <v>Chi phí hành chính</v>
      </c>
    </row>
    <row r="3477" ht="21.0" customHeight="1">
      <c r="A3477" s="165" t="s">
        <v>1821</v>
      </c>
      <c r="B3477" s="172" t="s">
        <v>1194</v>
      </c>
      <c r="C3477" s="167" t="s">
        <v>112</v>
      </c>
      <c r="D3477" s="168">
        <v>274000.0</v>
      </c>
      <c r="E3477" s="169" t="str">
        <f>iferror(vlookup(C3477,'Master data'!$A$2:$C$29,3,0),"-/-")</f>
        <v>Biến phí</v>
      </c>
      <c r="F3477" s="169" t="str">
        <f>iferror(vlookup(C3477,'Master data'!$A$2:$C$29,2,0),"-/-")</f>
        <v>Chi phí hành chính</v>
      </c>
    </row>
    <row r="3478" ht="21.0" customHeight="1">
      <c r="A3478" s="165" t="s">
        <v>1821</v>
      </c>
      <c r="B3478" s="172" t="s">
        <v>2303</v>
      </c>
      <c r="C3478" s="167" t="s">
        <v>112</v>
      </c>
      <c r="D3478" s="168">
        <v>120000.0</v>
      </c>
      <c r="E3478" s="169" t="str">
        <f>iferror(vlookup(C3478,'Master data'!$A$2:$C$29,3,0),"-/-")</f>
        <v>Biến phí</v>
      </c>
      <c r="F3478" s="169" t="str">
        <f>iferror(vlookup(C3478,'Master data'!$A$2:$C$29,2,0),"-/-")</f>
        <v>Chi phí hành chính</v>
      </c>
    </row>
    <row r="3479" ht="21.0" customHeight="1">
      <c r="A3479" s="165" t="s">
        <v>1821</v>
      </c>
      <c r="B3479" s="172" t="s">
        <v>1194</v>
      </c>
      <c r="C3479" s="167" t="s">
        <v>112</v>
      </c>
      <c r="D3479" s="168">
        <v>57000.0</v>
      </c>
      <c r="E3479" s="169" t="str">
        <f>iferror(vlookup(C3479,'Master data'!$A$2:$C$29,3,0),"-/-")</f>
        <v>Biến phí</v>
      </c>
      <c r="F3479" s="169" t="str">
        <f>iferror(vlookup(C3479,'Master data'!$A$2:$C$29,2,0),"-/-")</f>
        <v>Chi phí hành chính</v>
      </c>
    </row>
    <row r="3480" ht="21.0" customHeight="1">
      <c r="A3480" s="165" t="s">
        <v>1821</v>
      </c>
      <c r="B3480" s="172" t="s">
        <v>876</v>
      </c>
      <c r="C3480" s="167" t="s">
        <v>95</v>
      </c>
      <c r="D3480" s="168">
        <v>6.6E8</v>
      </c>
      <c r="E3480" s="169" t="str">
        <f>iferror(vlookup(C3480,'Master data'!$A$2:$C$29,3,0),"-/-")</f>
        <v>Biến phí</v>
      </c>
      <c r="F3480" s="169" t="str">
        <f>iferror(vlookup(C3480,'Master data'!$A$2:$C$29,2,0),"-/-")</f>
        <v>Chi phí bán hàng</v>
      </c>
    </row>
    <row r="3481" ht="21.0" customHeight="1">
      <c r="A3481" s="165" t="s">
        <v>1821</v>
      </c>
      <c r="B3481" s="172" t="s">
        <v>2209</v>
      </c>
      <c r="C3481" s="167" t="s">
        <v>112</v>
      </c>
      <c r="D3481" s="168">
        <v>1.9E7</v>
      </c>
      <c r="E3481" s="169" t="str">
        <f>iferror(vlookup(C3481,'Master data'!$A$2:$C$29,3,0),"-/-")</f>
        <v>Biến phí</v>
      </c>
      <c r="F3481" s="169" t="str">
        <f>iferror(vlookup(C3481,'Master data'!$A$2:$C$29,2,0),"-/-")</f>
        <v>Chi phí hành chính</v>
      </c>
    </row>
    <row r="3482" ht="21.0" customHeight="1">
      <c r="A3482" s="165" t="s">
        <v>1821</v>
      </c>
      <c r="B3482" s="172" t="s">
        <v>2210</v>
      </c>
      <c r="C3482" s="167" t="s">
        <v>116</v>
      </c>
      <c r="D3482" s="168">
        <v>3540000.0</v>
      </c>
      <c r="E3482" s="169" t="str">
        <f>iferror(vlookup(C3482,'Master data'!$A$2:$C$29,3,0),"-/-")</f>
        <v>Định phí</v>
      </c>
      <c r="F3482" s="169" t="str">
        <f>iferror(vlookup(C3482,'Master data'!$A$2:$C$29,2,0),"-/-")</f>
        <v>Chi phí hành chính</v>
      </c>
    </row>
    <row r="3483" ht="21.0" customHeight="1">
      <c r="A3483" s="165" t="s">
        <v>1821</v>
      </c>
      <c r="B3483" s="172" t="s">
        <v>2211</v>
      </c>
      <c r="C3483" s="167" t="s">
        <v>112</v>
      </c>
      <c r="D3483" s="168">
        <v>2000000.0</v>
      </c>
      <c r="E3483" s="169" t="str">
        <f>iferror(vlookup(C3483,'Master data'!$A$2:$C$29,3,0),"-/-")</f>
        <v>Biến phí</v>
      </c>
      <c r="F3483" s="169" t="str">
        <f>iferror(vlookup(C3483,'Master data'!$A$2:$C$29,2,0),"-/-")</f>
        <v>Chi phí hành chính</v>
      </c>
    </row>
    <row r="3484" ht="21.0" customHeight="1">
      <c r="A3484" s="165" t="s">
        <v>1821</v>
      </c>
      <c r="B3484" s="172" t="s">
        <v>653</v>
      </c>
      <c r="C3484" s="167" t="s">
        <v>112</v>
      </c>
      <c r="D3484" s="168">
        <v>0.0</v>
      </c>
      <c r="E3484" s="169" t="str">
        <f>iferror(vlookup(C3484,'Master data'!$A$2:$C$29,3,0),"-/-")</f>
        <v>Biến phí</v>
      </c>
      <c r="F3484" s="169" t="str">
        <f>iferror(vlookup(C3484,'Master data'!$A$2:$C$29,2,0),"-/-")</f>
        <v>Chi phí hành chính</v>
      </c>
    </row>
    <row r="3485" ht="21.0" customHeight="1">
      <c r="A3485" s="165" t="s">
        <v>1821</v>
      </c>
      <c r="B3485" s="172" t="s">
        <v>927</v>
      </c>
      <c r="C3485" s="167" t="s">
        <v>120</v>
      </c>
      <c r="D3485" s="168">
        <v>5.75E7</v>
      </c>
      <c r="E3485" s="169" t="str">
        <f>iferror(vlookup(C3485,'Master data'!$A$2:$C$29,3,0),"-/-")</f>
        <v>Định phí</v>
      </c>
      <c r="F3485" s="169" t="str">
        <f>iferror(vlookup(C3485,'Master data'!$A$2:$C$29,2,0),"-/-")</f>
        <v>Chi phí QLDN</v>
      </c>
    </row>
    <row r="3486" ht="21.0" customHeight="1">
      <c r="A3486" s="165" t="s">
        <v>1821</v>
      </c>
      <c r="B3486" s="172" t="s">
        <v>1199</v>
      </c>
      <c r="C3486" s="167" t="s">
        <v>123</v>
      </c>
      <c r="D3486" s="168">
        <v>2.2E7</v>
      </c>
      <c r="E3486" s="169" t="str">
        <f>iferror(vlookup(C3486,'Master data'!$A$2:$C$29,3,0),"-/-")</f>
        <v>Định phí</v>
      </c>
      <c r="F3486" s="169" t="str">
        <f>iferror(vlookup(C3486,'Master data'!$A$2:$C$29,2,0),"-/-")</f>
        <v>Chi phí QLDN</v>
      </c>
    </row>
    <row r="3487" ht="21.0" customHeight="1">
      <c r="A3487" s="165" t="s">
        <v>1821</v>
      </c>
      <c r="B3487" s="172" t="s">
        <v>345</v>
      </c>
      <c r="C3487" s="167" t="s">
        <v>112</v>
      </c>
      <c r="D3487" s="168">
        <v>4.1E7</v>
      </c>
      <c r="E3487" s="169" t="str">
        <f>iferror(vlookup(C3487,'Master data'!$A$2:$C$29,3,0),"-/-")</f>
        <v>Biến phí</v>
      </c>
      <c r="F3487" s="169" t="str">
        <f>iferror(vlookup(C3487,'Master data'!$A$2:$C$29,2,0),"-/-")</f>
        <v>Chi phí hành chính</v>
      </c>
    </row>
    <row r="3488" ht="21.0" customHeight="1">
      <c r="A3488" s="165" t="s">
        <v>1821</v>
      </c>
      <c r="B3488" s="172" t="s">
        <v>961</v>
      </c>
      <c r="C3488" s="167" t="s">
        <v>112</v>
      </c>
      <c r="D3488" s="168">
        <v>2345000.0</v>
      </c>
      <c r="E3488" s="169" t="str">
        <f>iferror(vlookup(C3488,'Master data'!$A$2:$C$29,3,0),"-/-")</f>
        <v>Biến phí</v>
      </c>
      <c r="F3488" s="169" t="str">
        <f>iferror(vlookup(C3488,'Master data'!$A$2:$C$29,2,0),"-/-")</f>
        <v>Chi phí hành chính</v>
      </c>
    </row>
    <row r="3489" ht="21.0" customHeight="1">
      <c r="A3489" s="165" t="s">
        <v>1821</v>
      </c>
      <c r="B3489" s="172" t="s">
        <v>1124</v>
      </c>
      <c r="C3489" s="167" t="s">
        <v>116</v>
      </c>
      <c r="D3489" s="168">
        <v>1.3809E7</v>
      </c>
      <c r="E3489" s="169" t="str">
        <f>iferror(vlookup(C3489,'Master data'!$A$2:$C$29,3,0),"-/-")</f>
        <v>Định phí</v>
      </c>
      <c r="F3489" s="169" t="str">
        <f>iferror(vlookup(C3489,'Master data'!$A$2:$C$29,2,0),"-/-")</f>
        <v>Chi phí hành chính</v>
      </c>
    </row>
    <row r="3490" ht="21.0" customHeight="1">
      <c r="A3490" s="165" t="s">
        <v>1821</v>
      </c>
      <c r="B3490" s="172" t="s">
        <v>2304</v>
      </c>
      <c r="C3490" s="167" t="s">
        <v>111</v>
      </c>
      <c r="D3490" s="168">
        <v>6350000.0</v>
      </c>
      <c r="E3490" s="169" t="str">
        <f>iferror(vlookup(C3490,'Master data'!$A$2:$C$29,3,0),"-/-")</f>
        <v>Định phí</v>
      </c>
      <c r="F3490" s="169" t="str">
        <f>iferror(vlookup(C3490,'Master data'!$A$2:$C$29,2,0),"-/-")</f>
        <v>Chi phí khác</v>
      </c>
    </row>
    <row r="3491" ht="21.0" customHeight="1">
      <c r="A3491" s="165" t="s">
        <v>1821</v>
      </c>
      <c r="B3491" s="172" t="s">
        <v>2305</v>
      </c>
      <c r="C3491" s="167" t="s">
        <v>116</v>
      </c>
      <c r="D3491" s="168">
        <v>6520000.0</v>
      </c>
      <c r="E3491" s="169" t="str">
        <f>iferror(vlookup(C3491,'Master data'!$A$2:$C$29,3,0),"-/-")</f>
        <v>Định phí</v>
      </c>
      <c r="F3491" s="169" t="str">
        <f>iferror(vlookup(C3491,'Master data'!$A$2:$C$29,2,0),"-/-")</f>
        <v>Chi phí hành chính</v>
      </c>
    </row>
    <row r="3492" ht="21.0" customHeight="1">
      <c r="A3492" s="165" t="s">
        <v>1821</v>
      </c>
      <c r="B3492" s="172" t="s">
        <v>430</v>
      </c>
      <c r="C3492" s="167" t="s">
        <v>121</v>
      </c>
      <c r="D3492" s="168">
        <v>4.03712E7</v>
      </c>
      <c r="E3492" s="169" t="str">
        <f>iferror(vlookup(C3492,'Master data'!$A$2:$C$29,3,0),"-/-")</f>
        <v>Định phí</v>
      </c>
      <c r="F3492" s="169" t="str">
        <f>iferror(vlookup(C3492,'Master data'!$A$2:$C$29,2,0),"-/-")</f>
        <v>Chi phí QLDN</v>
      </c>
    </row>
    <row r="3493" ht="21.0" customHeight="1">
      <c r="A3493" s="165" t="s">
        <v>1821</v>
      </c>
      <c r="B3493" s="172" t="s">
        <v>2306</v>
      </c>
      <c r="C3493" s="167" t="s">
        <v>121</v>
      </c>
      <c r="D3493" s="168">
        <v>6000000.0</v>
      </c>
      <c r="E3493" s="169" t="str">
        <f>iferror(vlookup(C3493,'Master data'!$A$2:$C$29,3,0),"-/-")</f>
        <v>Định phí</v>
      </c>
      <c r="F3493" s="169" t="str">
        <f>iferror(vlookup(C3493,'Master data'!$A$2:$C$29,2,0),"-/-")</f>
        <v>Chi phí QLDN</v>
      </c>
    </row>
    <row r="3494" ht="21.0" customHeight="1">
      <c r="A3494" s="165" t="s">
        <v>1821</v>
      </c>
      <c r="B3494" s="172" t="s">
        <v>2307</v>
      </c>
      <c r="C3494" s="167" t="s">
        <v>99</v>
      </c>
      <c r="D3494" s="168">
        <v>1.2E7</v>
      </c>
      <c r="E3494" s="169" t="str">
        <f>iferror(vlookup(C3494,'Master data'!$A$2:$C$29,3,0),"-/-")</f>
        <v>Biến phí</v>
      </c>
      <c r="F3494" s="169" t="str">
        <f>iferror(vlookup(C3494,'Master data'!$A$2:$C$29,2,0),"-/-")</f>
        <v>Chi phí giá vốn</v>
      </c>
    </row>
    <row r="3495" ht="21.0" customHeight="1">
      <c r="A3495" s="165" t="s">
        <v>1821</v>
      </c>
      <c r="B3495" s="172" t="s">
        <v>913</v>
      </c>
      <c r="C3495" s="167" t="s">
        <v>99</v>
      </c>
      <c r="D3495" s="168">
        <v>2150000.0</v>
      </c>
      <c r="E3495" s="169" t="str">
        <f>iferror(vlookup(C3495,'Master data'!$A$2:$C$29,3,0),"-/-")</f>
        <v>Biến phí</v>
      </c>
      <c r="F3495" s="169" t="str">
        <f>iferror(vlookup(C3495,'Master data'!$A$2:$C$29,2,0),"-/-")</f>
        <v>Chi phí giá vốn</v>
      </c>
    </row>
    <row r="3496" ht="21.0" customHeight="1">
      <c r="A3496" s="165" t="s">
        <v>1821</v>
      </c>
      <c r="B3496" s="172" t="s">
        <v>2308</v>
      </c>
      <c r="C3496" s="167" t="s">
        <v>99</v>
      </c>
      <c r="D3496" s="168">
        <v>7000000.0</v>
      </c>
      <c r="E3496" s="169" t="str">
        <f>iferror(vlookup(C3496,'Master data'!$A$2:$C$29,3,0),"-/-")</f>
        <v>Biến phí</v>
      </c>
      <c r="F3496" s="169" t="str">
        <f>iferror(vlookup(C3496,'Master data'!$A$2:$C$29,2,0),"-/-")</f>
        <v>Chi phí giá vốn</v>
      </c>
    </row>
    <row r="3497" ht="21.0" customHeight="1">
      <c r="A3497" s="165" t="s">
        <v>1821</v>
      </c>
      <c r="B3497" s="172" t="s">
        <v>2309</v>
      </c>
      <c r="C3497" s="167" t="s">
        <v>99</v>
      </c>
      <c r="D3497" s="168">
        <v>8500000.0</v>
      </c>
      <c r="E3497" s="169" t="str">
        <f>iferror(vlookup(C3497,'Master data'!$A$2:$C$29,3,0),"-/-")</f>
        <v>Biến phí</v>
      </c>
      <c r="F3497" s="169" t="str">
        <f>iferror(vlookup(C3497,'Master data'!$A$2:$C$29,2,0),"-/-")</f>
        <v>Chi phí giá vốn</v>
      </c>
    </row>
    <row r="3498" ht="21.0" customHeight="1">
      <c r="A3498" s="165" t="s">
        <v>1821</v>
      </c>
      <c r="B3498" s="172" t="s">
        <v>2310</v>
      </c>
      <c r="C3498" s="167" t="s">
        <v>99</v>
      </c>
      <c r="D3498" s="168">
        <v>9.9534E7</v>
      </c>
      <c r="E3498" s="169" t="str">
        <f>iferror(vlookup(C3498,'Master data'!$A$2:$C$29,3,0),"-/-")</f>
        <v>Biến phí</v>
      </c>
      <c r="F3498" s="169" t="str">
        <f>iferror(vlookup(C3498,'Master data'!$A$2:$C$29,2,0),"-/-")</f>
        <v>Chi phí giá vốn</v>
      </c>
    </row>
    <row r="3499" ht="21.0" customHeight="1">
      <c r="A3499" s="165" t="s">
        <v>1821</v>
      </c>
      <c r="B3499" s="172" t="s">
        <v>2311</v>
      </c>
      <c r="C3499" s="167" t="s">
        <v>99</v>
      </c>
      <c r="D3499" s="168">
        <v>9.729E7</v>
      </c>
      <c r="E3499" s="169" t="str">
        <f>iferror(vlookup(C3499,'Master data'!$A$2:$C$29,3,0),"-/-")</f>
        <v>Biến phí</v>
      </c>
      <c r="F3499" s="169" t="str">
        <f>iferror(vlookup(C3499,'Master data'!$A$2:$C$29,2,0),"-/-")</f>
        <v>Chi phí giá vốn</v>
      </c>
    </row>
    <row r="3500" ht="21.0" customHeight="1">
      <c r="A3500" s="165" t="s">
        <v>1821</v>
      </c>
      <c r="B3500" s="172" t="s">
        <v>2312</v>
      </c>
      <c r="C3500" s="167" t="s">
        <v>99</v>
      </c>
      <c r="D3500" s="168">
        <v>1.390317E8</v>
      </c>
      <c r="E3500" s="169" t="str">
        <f>iferror(vlookup(C3500,'Master data'!$A$2:$C$29,3,0),"-/-")</f>
        <v>Biến phí</v>
      </c>
      <c r="F3500" s="169" t="str">
        <f>iferror(vlookup(C3500,'Master data'!$A$2:$C$29,2,0),"-/-")</f>
        <v>Chi phí giá vốn</v>
      </c>
    </row>
    <row r="3501" ht="21.0" customHeight="1">
      <c r="A3501" s="165" t="s">
        <v>1821</v>
      </c>
      <c r="B3501" s="172" t="s">
        <v>1550</v>
      </c>
      <c r="C3501" s="167" t="s">
        <v>99</v>
      </c>
      <c r="D3501" s="168">
        <v>220000.0</v>
      </c>
      <c r="E3501" s="169" t="str">
        <f>iferror(vlookup(C3501,'Master data'!$A$2:$C$29,3,0),"-/-")</f>
        <v>Biến phí</v>
      </c>
      <c r="F3501" s="169" t="str">
        <f>iferror(vlookup(C3501,'Master data'!$A$2:$C$29,2,0),"-/-")</f>
        <v>Chi phí giá vốn</v>
      </c>
    </row>
    <row r="3502" ht="21.0" customHeight="1">
      <c r="A3502" s="165" t="s">
        <v>1821</v>
      </c>
      <c r="B3502" s="172" t="s">
        <v>2313</v>
      </c>
      <c r="C3502" s="167" t="s">
        <v>99</v>
      </c>
      <c r="D3502" s="168">
        <v>1940000.0</v>
      </c>
      <c r="E3502" s="169" t="str">
        <f>iferror(vlookup(C3502,'Master data'!$A$2:$C$29,3,0),"-/-")</f>
        <v>Biến phí</v>
      </c>
      <c r="F3502" s="169" t="str">
        <f>iferror(vlookup(C3502,'Master data'!$A$2:$C$29,2,0),"-/-")</f>
        <v>Chi phí giá vốn</v>
      </c>
    </row>
    <row r="3503" ht="21.0" customHeight="1">
      <c r="A3503" s="165" t="s">
        <v>1821</v>
      </c>
      <c r="B3503" s="172" t="s">
        <v>2314</v>
      </c>
      <c r="C3503" s="167" t="s">
        <v>99</v>
      </c>
      <c r="D3503" s="168">
        <v>8160000.0</v>
      </c>
      <c r="E3503" s="169" t="str">
        <f>iferror(vlookup(C3503,'Master data'!$A$2:$C$29,3,0),"-/-")</f>
        <v>Biến phí</v>
      </c>
      <c r="F3503" s="169" t="str">
        <f>iferror(vlookup(C3503,'Master data'!$A$2:$C$29,2,0),"-/-")</f>
        <v>Chi phí giá vốn</v>
      </c>
    </row>
    <row r="3504" ht="21.0" customHeight="1">
      <c r="A3504" s="165" t="s">
        <v>1821</v>
      </c>
      <c r="B3504" s="172" t="s">
        <v>2315</v>
      </c>
      <c r="C3504" s="167" t="s">
        <v>99</v>
      </c>
      <c r="D3504" s="168">
        <v>6250000.0</v>
      </c>
      <c r="E3504" s="169" t="str">
        <f>iferror(vlookup(C3504,'Master data'!$A$2:$C$29,3,0),"-/-")</f>
        <v>Biến phí</v>
      </c>
      <c r="F3504" s="169" t="str">
        <f>iferror(vlookup(C3504,'Master data'!$A$2:$C$29,2,0),"-/-")</f>
        <v>Chi phí giá vốn</v>
      </c>
    </row>
    <row r="3505" ht="21.0" customHeight="1">
      <c r="A3505" s="165" t="s">
        <v>1821</v>
      </c>
      <c r="B3505" s="172" t="s">
        <v>2316</v>
      </c>
      <c r="C3505" s="167" t="s">
        <v>70</v>
      </c>
      <c r="D3505" s="168">
        <v>6900000.0</v>
      </c>
      <c r="E3505" s="169" t="str">
        <f>iferror(vlookup(C3505,'Master data'!$A$2:$C$29,3,0),"-/-")</f>
        <v>Chi phí khác</v>
      </c>
      <c r="F3505" s="169" t="str">
        <f>iferror(vlookup(C3505,'Master data'!$A$2:$C$29,2,0),"-/-")</f>
        <v>Chi phí khác</v>
      </c>
    </row>
    <row r="3506" ht="21.0" customHeight="1">
      <c r="A3506" s="165" t="s">
        <v>1821</v>
      </c>
      <c r="B3506" s="172" t="s">
        <v>2317</v>
      </c>
      <c r="C3506" s="167" t="s">
        <v>70</v>
      </c>
      <c r="D3506" s="168">
        <v>1.4E7</v>
      </c>
      <c r="E3506" s="169" t="str">
        <f>iferror(vlookup(C3506,'Master data'!$A$2:$C$29,3,0),"-/-")</f>
        <v>Chi phí khác</v>
      </c>
      <c r="F3506" s="169" t="str">
        <f>iferror(vlookup(C3506,'Master data'!$A$2:$C$29,2,0),"-/-")</f>
        <v>Chi phí khác</v>
      </c>
    </row>
    <row r="3507" ht="21.0" customHeight="1">
      <c r="A3507" s="165" t="s">
        <v>1821</v>
      </c>
      <c r="B3507" s="172" t="s">
        <v>2318</v>
      </c>
      <c r="C3507" s="167" t="s">
        <v>70</v>
      </c>
      <c r="D3507" s="168">
        <v>3.4015E7</v>
      </c>
      <c r="E3507" s="169" t="str">
        <f>iferror(vlookup(C3507,'Master data'!$A$2:$C$29,3,0),"-/-")</f>
        <v>Chi phí khác</v>
      </c>
      <c r="F3507" s="169" t="str">
        <f>iferror(vlookup(C3507,'Master data'!$A$2:$C$29,2,0),"-/-")</f>
        <v>Chi phí khác</v>
      </c>
    </row>
    <row r="3508" ht="21.0" customHeight="1">
      <c r="A3508" s="165" t="s">
        <v>1821</v>
      </c>
      <c r="B3508" s="172" t="s">
        <v>2319</v>
      </c>
      <c r="C3508" s="167" t="s">
        <v>70</v>
      </c>
      <c r="D3508" s="168">
        <v>4.07E7</v>
      </c>
      <c r="E3508" s="169" t="str">
        <f>iferror(vlookup(C3508,'Master data'!$A$2:$C$29,3,0),"-/-")</f>
        <v>Chi phí khác</v>
      </c>
      <c r="F3508" s="169" t="str">
        <f>iferror(vlookup(C3508,'Master data'!$A$2:$C$29,2,0),"-/-")</f>
        <v>Chi phí khác</v>
      </c>
    </row>
    <row r="3509" ht="21.0" customHeight="1">
      <c r="A3509" s="165" t="s">
        <v>1821</v>
      </c>
      <c r="B3509" s="172" t="s">
        <v>373</v>
      </c>
      <c r="C3509" s="167" t="s">
        <v>102</v>
      </c>
      <c r="D3509" s="168">
        <v>3.6922E8</v>
      </c>
      <c r="E3509" s="169" t="str">
        <f>iferror(vlookup(C3509,'Master data'!$A$2:$C$29,3,0),"-/-")</f>
        <v>Biến phí</v>
      </c>
      <c r="F3509" s="169" t="str">
        <f>iferror(vlookup(C3509,'Master data'!$A$2:$C$29,2,0),"-/-")</f>
        <v>Chi phí giá vốn</v>
      </c>
    </row>
    <row r="3510" ht="21.0" customHeight="1">
      <c r="A3510" s="165" t="s">
        <v>1821</v>
      </c>
      <c r="B3510" s="172" t="s">
        <v>1585</v>
      </c>
      <c r="C3510" s="167" t="s">
        <v>111</v>
      </c>
      <c r="D3510" s="168">
        <v>9.0E7</v>
      </c>
      <c r="E3510" s="169" t="str">
        <f>iferror(vlookup(C3510,'Master data'!$A$2:$C$29,3,0),"-/-")</f>
        <v>Định phí</v>
      </c>
      <c r="F3510" s="169" t="str">
        <f>iferror(vlookup(C3510,'Master data'!$A$2:$C$29,2,0),"-/-")</f>
        <v>Chi phí khác</v>
      </c>
    </row>
    <row r="3511" ht="21.0" customHeight="1">
      <c r="A3511" s="165" t="s">
        <v>1824</v>
      </c>
      <c r="B3511" s="172" t="s">
        <v>275</v>
      </c>
      <c r="C3511" s="167" t="s">
        <v>112</v>
      </c>
      <c r="D3511" s="168">
        <v>357000.0</v>
      </c>
      <c r="E3511" s="169" t="str">
        <f>iferror(vlookup(C3511,'Master data'!$A$2:$C$29,3,0),"-/-")</f>
        <v>Biến phí</v>
      </c>
      <c r="F3511" s="169" t="str">
        <f>iferror(vlookup(C3511,'Master data'!$A$2:$C$29,2,0),"-/-")</f>
        <v>Chi phí hành chính</v>
      </c>
    </row>
    <row r="3512" ht="21.0" customHeight="1">
      <c r="A3512" s="165" t="s">
        <v>1824</v>
      </c>
      <c r="B3512" s="172" t="s">
        <v>275</v>
      </c>
      <c r="C3512" s="167" t="s">
        <v>112</v>
      </c>
      <c r="D3512" s="168">
        <v>265000.0</v>
      </c>
      <c r="E3512" s="169" t="str">
        <f>iferror(vlookup(C3512,'Master data'!$A$2:$C$29,3,0),"-/-")</f>
        <v>Biến phí</v>
      </c>
      <c r="F3512" s="169" t="str">
        <f>iferror(vlookup(C3512,'Master data'!$A$2:$C$29,2,0),"-/-")</f>
        <v>Chi phí hành chính</v>
      </c>
    </row>
    <row r="3513" ht="21.0" customHeight="1">
      <c r="A3513" s="165" t="s">
        <v>1824</v>
      </c>
      <c r="B3513" s="172" t="s">
        <v>2320</v>
      </c>
      <c r="C3513" s="167" t="s">
        <v>112</v>
      </c>
      <c r="D3513" s="168">
        <v>620000.0</v>
      </c>
      <c r="E3513" s="169" t="str">
        <f>iferror(vlookup(C3513,'Master data'!$A$2:$C$29,3,0),"-/-")</f>
        <v>Biến phí</v>
      </c>
      <c r="F3513" s="169" t="str">
        <f>iferror(vlookup(C3513,'Master data'!$A$2:$C$29,2,0),"-/-")</f>
        <v>Chi phí hành chính</v>
      </c>
    </row>
    <row r="3514" ht="21.0" customHeight="1">
      <c r="A3514" s="165" t="s">
        <v>1824</v>
      </c>
      <c r="B3514" s="172" t="s">
        <v>2321</v>
      </c>
      <c r="C3514" s="167" t="s">
        <v>112</v>
      </c>
      <c r="D3514" s="168">
        <v>710000.0</v>
      </c>
      <c r="E3514" s="169" t="str">
        <f>iferror(vlookup(C3514,'Master data'!$A$2:$C$29,3,0),"-/-")</f>
        <v>Biến phí</v>
      </c>
      <c r="F3514" s="169" t="str">
        <f>iferror(vlookup(C3514,'Master data'!$A$2:$C$29,2,0),"-/-")</f>
        <v>Chi phí hành chính</v>
      </c>
    </row>
    <row r="3515" ht="21.0" customHeight="1">
      <c r="A3515" s="165" t="s">
        <v>1824</v>
      </c>
      <c r="B3515" s="172" t="s">
        <v>275</v>
      </c>
      <c r="C3515" s="167" t="s">
        <v>112</v>
      </c>
      <c r="D3515" s="168">
        <v>205000.0</v>
      </c>
      <c r="E3515" s="169" t="str">
        <f>iferror(vlookup(C3515,'Master data'!$A$2:$C$29,3,0),"-/-")</f>
        <v>Biến phí</v>
      </c>
      <c r="F3515" s="169" t="str">
        <f>iferror(vlookup(C3515,'Master data'!$A$2:$C$29,2,0),"-/-")</f>
        <v>Chi phí hành chính</v>
      </c>
    </row>
    <row r="3516" ht="21.0" customHeight="1">
      <c r="A3516" s="165" t="s">
        <v>1824</v>
      </c>
      <c r="B3516" s="172" t="s">
        <v>516</v>
      </c>
      <c r="C3516" s="167" t="s">
        <v>112</v>
      </c>
      <c r="D3516" s="168">
        <v>597000.0</v>
      </c>
      <c r="E3516" s="169" t="str">
        <f>iferror(vlookup(C3516,'Master data'!$A$2:$C$29,3,0),"-/-")</f>
        <v>Biến phí</v>
      </c>
      <c r="F3516" s="169" t="str">
        <f>iferror(vlookup(C3516,'Master data'!$A$2:$C$29,2,0),"-/-")</f>
        <v>Chi phí hành chính</v>
      </c>
    </row>
    <row r="3517" ht="21.0" customHeight="1">
      <c r="A3517" s="165" t="s">
        <v>1824</v>
      </c>
      <c r="B3517" s="172" t="s">
        <v>275</v>
      </c>
      <c r="C3517" s="167" t="s">
        <v>112</v>
      </c>
      <c r="D3517" s="168">
        <v>250000.0</v>
      </c>
      <c r="E3517" s="169" t="str">
        <f>iferror(vlookup(C3517,'Master data'!$A$2:$C$29,3,0),"-/-")</f>
        <v>Biến phí</v>
      </c>
      <c r="F3517" s="169" t="str">
        <f>iferror(vlookup(C3517,'Master data'!$A$2:$C$29,2,0),"-/-")</f>
        <v>Chi phí hành chính</v>
      </c>
    </row>
    <row r="3518" ht="21.0" customHeight="1">
      <c r="A3518" s="165" t="s">
        <v>1824</v>
      </c>
      <c r="B3518" s="172" t="s">
        <v>275</v>
      </c>
      <c r="C3518" s="167" t="s">
        <v>112</v>
      </c>
      <c r="D3518" s="168">
        <v>255000.0</v>
      </c>
      <c r="E3518" s="169" t="str">
        <f>iferror(vlookup(C3518,'Master data'!$A$2:$C$29,3,0),"-/-")</f>
        <v>Biến phí</v>
      </c>
      <c r="F3518" s="169" t="str">
        <f>iferror(vlookup(C3518,'Master data'!$A$2:$C$29,2,0),"-/-")</f>
        <v>Chi phí hành chính</v>
      </c>
    </row>
    <row r="3519" ht="21.0" customHeight="1">
      <c r="A3519" s="165" t="s">
        <v>1824</v>
      </c>
      <c r="B3519" s="172" t="s">
        <v>275</v>
      </c>
      <c r="C3519" s="167" t="s">
        <v>112</v>
      </c>
      <c r="D3519" s="168">
        <v>255000.0</v>
      </c>
      <c r="E3519" s="169" t="str">
        <f>iferror(vlookup(C3519,'Master data'!$A$2:$C$29,3,0),"-/-")</f>
        <v>Biến phí</v>
      </c>
      <c r="F3519" s="169" t="str">
        <f>iferror(vlookup(C3519,'Master data'!$A$2:$C$29,2,0),"-/-")</f>
        <v>Chi phí hành chính</v>
      </c>
    </row>
    <row r="3520" ht="21.0" customHeight="1">
      <c r="A3520" s="165" t="s">
        <v>1824</v>
      </c>
      <c r="B3520" s="172" t="s">
        <v>275</v>
      </c>
      <c r="C3520" s="167" t="s">
        <v>112</v>
      </c>
      <c r="D3520" s="168">
        <v>245000.0</v>
      </c>
      <c r="E3520" s="169" t="str">
        <f>iferror(vlookup(C3520,'Master data'!$A$2:$C$29,3,0),"-/-")</f>
        <v>Biến phí</v>
      </c>
      <c r="F3520" s="169" t="str">
        <f>iferror(vlookup(C3520,'Master data'!$A$2:$C$29,2,0),"-/-")</f>
        <v>Chi phí hành chính</v>
      </c>
    </row>
    <row r="3521" ht="21.0" customHeight="1">
      <c r="A3521" s="165" t="s">
        <v>1824</v>
      </c>
      <c r="B3521" s="172" t="s">
        <v>2322</v>
      </c>
      <c r="C3521" s="167" t="s">
        <v>112</v>
      </c>
      <c r="D3521" s="168">
        <v>250000.0</v>
      </c>
      <c r="E3521" s="169" t="str">
        <f>iferror(vlookup(C3521,'Master data'!$A$2:$C$29,3,0),"-/-")</f>
        <v>Biến phí</v>
      </c>
      <c r="F3521" s="169" t="str">
        <f>iferror(vlookup(C3521,'Master data'!$A$2:$C$29,2,0),"-/-")</f>
        <v>Chi phí hành chính</v>
      </c>
    </row>
    <row r="3522" ht="21.0" customHeight="1">
      <c r="A3522" s="165" t="s">
        <v>1824</v>
      </c>
      <c r="B3522" s="172" t="s">
        <v>2323</v>
      </c>
      <c r="C3522" s="167" t="s">
        <v>112</v>
      </c>
      <c r="D3522" s="168">
        <v>150000.0</v>
      </c>
      <c r="E3522" s="169" t="str">
        <f>iferror(vlookup(C3522,'Master data'!$A$2:$C$29,3,0),"-/-")</f>
        <v>Biến phí</v>
      </c>
      <c r="F3522" s="169" t="str">
        <f>iferror(vlookup(C3522,'Master data'!$A$2:$C$29,2,0),"-/-")</f>
        <v>Chi phí hành chính</v>
      </c>
    </row>
    <row r="3523" ht="21.0" customHeight="1">
      <c r="A3523" s="165" t="s">
        <v>1824</v>
      </c>
      <c r="B3523" s="172" t="s">
        <v>2324</v>
      </c>
      <c r="C3523" s="167" t="s">
        <v>112</v>
      </c>
      <c r="D3523" s="168">
        <v>1880000.0</v>
      </c>
      <c r="E3523" s="169" t="str">
        <f>iferror(vlookup(C3523,'Master data'!$A$2:$C$29,3,0),"-/-")</f>
        <v>Biến phí</v>
      </c>
      <c r="F3523" s="169" t="str">
        <f>iferror(vlookup(C3523,'Master data'!$A$2:$C$29,2,0),"-/-")</f>
        <v>Chi phí hành chính</v>
      </c>
    </row>
    <row r="3524" ht="21.0" customHeight="1">
      <c r="A3524" s="165" t="s">
        <v>1824</v>
      </c>
      <c r="B3524" s="172" t="s">
        <v>1355</v>
      </c>
      <c r="C3524" s="167" t="s">
        <v>112</v>
      </c>
      <c r="D3524" s="168">
        <v>290000.0</v>
      </c>
      <c r="E3524" s="169" t="str">
        <f>iferror(vlookup(C3524,'Master data'!$A$2:$C$29,3,0),"-/-")</f>
        <v>Biến phí</v>
      </c>
      <c r="F3524" s="169" t="str">
        <f>iferror(vlookup(C3524,'Master data'!$A$2:$C$29,2,0),"-/-")</f>
        <v>Chi phí hành chính</v>
      </c>
    </row>
    <row r="3525" ht="21.0" customHeight="1">
      <c r="A3525" s="165" t="s">
        <v>1824</v>
      </c>
      <c r="B3525" s="172" t="s">
        <v>1434</v>
      </c>
      <c r="C3525" s="167" t="s">
        <v>112</v>
      </c>
      <c r="D3525" s="168">
        <v>1880000.0</v>
      </c>
      <c r="E3525" s="169" t="str">
        <f>iferror(vlookup(C3525,'Master data'!$A$2:$C$29,3,0),"-/-")</f>
        <v>Biến phí</v>
      </c>
      <c r="F3525" s="169" t="str">
        <f>iferror(vlookup(C3525,'Master data'!$A$2:$C$29,2,0),"-/-")</f>
        <v>Chi phí hành chính</v>
      </c>
    </row>
    <row r="3526" ht="21.0" customHeight="1">
      <c r="A3526" s="165" t="s">
        <v>1824</v>
      </c>
      <c r="B3526" s="172" t="s">
        <v>2325</v>
      </c>
      <c r="C3526" s="167" t="s">
        <v>112</v>
      </c>
      <c r="D3526" s="168">
        <v>470000.0</v>
      </c>
      <c r="E3526" s="169" t="str">
        <f>iferror(vlookup(C3526,'Master data'!$A$2:$C$29,3,0),"-/-")</f>
        <v>Biến phí</v>
      </c>
      <c r="F3526" s="169" t="str">
        <f>iferror(vlookup(C3526,'Master data'!$A$2:$C$29,2,0),"-/-")</f>
        <v>Chi phí hành chính</v>
      </c>
    </row>
    <row r="3527" ht="21.0" customHeight="1">
      <c r="A3527" s="165" t="s">
        <v>1824</v>
      </c>
      <c r="B3527" s="172" t="s">
        <v>2326</v>
      </c>
      <c r="C3527" s="167" t="s">
        <v>112</v>
      </c>
      <c r="D3527" s="168">
        <v>165000.0</v>
      </c>
      <c r="E3527" s="169" t="str">
        <f>iferror(vlookup(C3527,'Master data'!$A$2:$C$29,3,0),"-/-")</f>
        <v>Biến phí</v>
      </c>
      <c r="F3527" s="169" t="str">
        <f>iferror(vlookup(C3527,'Master data'!$A$2:$C$29,2,0),"-/-")</f>
        <v>Chi phí hành chính</v>
      </c>
    </row>
    <row r="3528" ht="21.0" customHeight="1">
      <c r="A3528" s="165" t="s">
        <v>1824</v>
      </c>
      <c r="B3528" s="172" t="s">
        <v>995</v>
      </c>
      <c r="C3528" s="167" t="s">
        <v>112</v>
      </c>
      <c r="D3528" s="168">
        <v>60000.0</v>
      </c>
      <c r="E3528" s="169" t="str">
        <f>iferror(vlookup(C3528,'Master data'!$A$2:$C$29,3,0),"-/-")</f>
        <v>Biến phí</v>
      </c>
      <c r="F3528" s="169" t="str">
        <f>iferror(vlookup(C3528,'Master data'!$A$2:$C$29,2,0),"-/-")</f>
        <v>Chi phí hành chính</v>
      </c>
    </row>
    <row r="3529" ht="21.0" customHeight="1">
      <c r="A3529" s="165" t="s">
        <v>1824</v>
      </c>
      <c r="B3529" s="172" t="s">
        <v>2327</v>
      </c>
      <c r="C3529" s="167" t="s">
        <v>112</v>
      </c>
      <c r="D3529" s="168">
        <v>45000.0</v>
      </c>
      <c r="E3529" s="169" t="str">
        <f>iferror(vlookup(C3529,'Master data'!$A$2:$C$29,3,0),"-/-")</f>
        <v>Biến phí</v>
      </c>
      <c r="F3529" s="169" t="str">
        <f>iferror(vlookup(C3529,'Master data'!$A$2:$C$29,2,0),"-/-")</f>
        <v>Chi phí hành chính</v>
      </c>
    </row>
    <row r="3530" ht="21.0" customHeight="1">
      <c r="A3530" s="165" t="s">
        <v>1824</v>
      </c>
      <c r="B3530" s="172" t="s">
        <v>1355</v>
      </c>
      <c r="C3530" s="167" t="s">
        <v>112</v>
      </c>
      <c r="D3530" s="168">
        <v>290000.0</v>
      </c>
      <c r="E3530" s="169" t="str">
        <f>iferror(vlookup(C3530,'Master data'!$A$2:$C$29,3,0),"-/-")</f>
        <v>Biến phí</v>
      </c>
      <c r="F3530" s="169" t="str">
        <f>iferror(vlookup(C3530,'Master data'!$A$2:$C$29,2,0),"-/-")</f>
        <v>Chi phí hành chính</v>
      </c>
    </row>
    <row r="3531" ht="21.0" customHeight="1">
      <c r="A3531" s="165" t="s">
        <v>1824</v>
      </c>
      <c r="B3531" s="172" t="s">
        <v>1706</v>
      </c>
      <c r="C3531" s="167" t="s">
        <v>112</v>
      </c>
      <c r="D3531" s="168">
        <v>1880000.0</v>
      </c>
      <c r="E3531" s="169" t="str">
        <f>iferror(vlookup(C3531,'Master data'!$A$2:$C$29,3,0),"-/-")</f>
        <v>Biến phí</v>
      </c>
      <c r="F3531" s="169" t="str">
        <f>iferror(vlookup(C3531,'Master data'!$A$2:$C$29,2,0),"-/-")</f>
        <v>Chi phí hành chính</v>
      </c>
    </row>
    <row r="3532" ht="21.0" customHeight="1">
      <c r="A3532" s="165" t="s">
        <v>1824</v>
      </c>
      <c r="B3532" s="172" t="s">
        <v>1357</v>
      </c>
      <c r="C3532" s="167" t="s">
        <v>112</v>
      </c>
      <c r="D3532" s="168">
        <v>3308000.0</v>
      </c>
      <c r="E3532" s="169" t="str">
        <f>iferror(vlookup(C3532,'Master data'!$A$2:$C$29,3,0),"-/-")</f>
        <v>Biến phí</v>
      </c>
      <c r="F3532" s="169" t="str">
        <f>iferror(vlookup(C3532,'Master data'!$A$2:$C$29,2,0),"-/-")</f>
        <v>Chi phí hành chính</v>
      </c>
    </row>
    <row r="3533" ht="21.0" customHeight="1">
      <c r="A3533" s="165" t="s">
        <v>1824</v>
      </c>
      <c r="B3533" s="172" t="s">
        <v>2328</v>
      </c>
      <c r="C3533" s="167" t="s">
        <v>112</v>
      </c>
      <c r="D3533" s="168">
        <v>3790000.0</v>
      </c>
      <c r="E3533" s="169" t="str">
        <f>iferror(vlookup(C3533,'Master data'!$A$2:$C$29,3,0),"-/-")</f>
        <v>Biến phí</v>
      </c>
      <c r="F3533" s="169" t="str">
        <f>iferror(vlookup(C3533,'Master data'!$A$2:$C$29,2,0),"-/-")</f>
        <v>Chi phí hành chính</v>
      </c>
    </row>
    <row r="3534" ht="21.0" customHeight="1">
      <c r="A3534" s="165" t="s">
        <v>1824</v>
      </c>
      <c r="B3534" s="172" t="s">
        <v>1706</v>
      </c>
      <c r="C3534" s="167" t="s">
        <v>112</v>
      </c>
      <c r="D3534" s="168">
        <v>1880000.0</v>
      </c>
      <c r="E3534" s="169" t="str">
        <f>iferror(vlookup(C3534,'Master data'!$A$2:$C$29,3,0),"-/-")</f>
        <v>Biến phí</v>
      </c>
      <c r="F3534" s="169" t="str">
        <f>iferror(vlookup(C3534,'Master data'!$A$2:$C$29,2,0),"-/-")</f>
        <v>Chi phí hành chính</v>
      </c>
    </row>
    <row r="3535" ht="21.0" customHeight="1">
      <c r="A3535" s="165" t="s">
        <v>1824</v>
      </c>
      <c r="B3535" s="172" t="s">
        <v>1355</v>
      </c>
      <c r="C3535" s="167" t="s">
        <v>112</v>
      </c>
      <c r="D3535" s="168">
        <v>290000.0</v>
      </c>
      <c r="E3535" s="169" t="str">
        <f>iferror(vlookup(C3535,'Master data'!$A$2:$C$29,3,0),"-/-")</f>
        <v>Biến phí</v>
      </c>
      <c r="F3535" s="169" t="str">
        <f>iferror(vlookup(C3535,'Master data'!$A$2:$C$29,2,0),"-/-")</f>
        <v>Chi phí hành chính</v>
      </c>
    </row>
    <row r="3536" ht="21.0" customHeight="1">
      <c r="A3536" s="165" t="s">
        <v>1824</v>
      </c>
      <c r="B3536" s="172" t="s">
        <v>1908</v>
      </c>
      <c r="C3536" s="167" t="s">
        <v>112</v>
      </c>
      <c r="D3536" s="168">
        <v>471000.0</v>
      </c>
      <c r="E3536" s="169" t="str">
        <f>iferror(vlookup(C3536,'Master data'!$A$2:$C$29,3,0),"-/-")</f>
        <v>Biến phí</v>
      </c>
      <c r="F3536" s="169" t="str">
        <f>iferror(vlookup(C3536,'Master data'!$A$2:$C$29,2,0),"-/-")</f>
        <v>Chi phí hành chính</v>
      </c>
    </row>
    <row r="3537" ht="21.0" customHeight="1">
      <c r="A3537" s="165" t="s">
        <v>1824</v>
      </c>
      <c r="B3537" s="172" t="s">
        <v>1434</v>
      </c>
      <c r="C3537" s="167" t="s">
        <v>112</v>
      </c>
      <c r="D3537" s="168">
        <v>1880000.0</v>
      </c>
      <c r="E3537" s="169" t="str">
        <f>iferror(vlookup(C3537,'Master data'!$A$2:$C$29,3,0),"-/-")</f>
        <v>Biến phí</v>
      </c>
      <c r="F3537" s="169" t="str">
        <f>iferror(vlookup(C3537,'Master data'!$A$2:$C$29,2,0),"-/-")</f>
        <v>Chi phí hành chính</v>
      </c>
    </row>
    <row r="3538" ht="21.0" customHeight="1">
      <c r="A3538" s="165" t="s">
        <v>1824</v>
      </c>
      <c r="B3538" s="172" t="s">
        <v>2329</v>
      </c>
      <c r="C3538" s="167" t="s">
        <v>112</v>
      </c>
      <c r="D3538" s="168">
        <v>420000.0</v>
      </c>
      <c r="E3538" s="169" t="str">
        <f>iferror(vlookup(C3538,'Master data'!$A$2:$C$29,3,0),"-/-")</f>
        <v>Biến phí</v>
      </c>
      <c r="F3538" s="169" t="str">
        <f>iferror(vlookup(C3538,'Master data'!$A$2:$C$29,2,0),"-/-")</f>
        <v>Chi phí hành chính</v>
      </c>
    </row>
    <row r="3539" ht="21.0" customHeight="1">
      <c r="A3539" s="165" t="s">
        <v>1824</v>
      </c>
      <c r="B3539" s="172" t="s">
        <v>2330</v>
      </c>
      <c r="C3539" s="167" t="s">
        <v>112</v>
      </c>
      <c r="D3539" s="168">
        <v>90000.0</v>
      </c>
      <c r="E3539" s="169" t="str">
        <f>iferror(vlookup(C3539,'Master data'!$A$2:$C$29,3,0),"-/-")</f>
        <v>Biến phí</v>
      </c>
      <c r="F3539" s="169" t="str">
        <f>iferror(vlookup(C3539,'Master data'!$A$2:$C$29,2,0),"-/-")</f>
        <v>Chi phí hành chính</v>
      </c>
    </row>
    <row r="3540" ht="21.0" customHeight="1">
      <c r="A3540" s="165" t="s">
        <v>1824</v>
      </c>
      <c r="B3540" s="172" t="s">
        <v>2331</v>
      </c>
      <c r="C3540" s="167" t="s">
        <v>112</v>
      </c>
      <c r="D3540" s="168">
        <v>141000.0</v>
      </c>
      <c r="E3540" s="169" t="str">
        <f>iferror(vlookup(C3540,'Master data'!$A$2:$C$29,3,0),"-/-")</f>
        <v>Biến phí</v>
      </c>
      <c r="F3540" s="169" t="str">
        <f>iferror(vlookup(C3540,'Master data'!$A$2:$C$29,2,0),"-/-")</f>
        <v>Chi phí hành chính</v>
      </c>
    </row>
    <row r="3541" ht="21.0" customHeight="1">
      <c r="A3541" s="165" t="s">
        <v>1824</v>
      </c>
      <c r="B3541" s="172" t="s">
        <v>550</v>
      </c>
      <c r="C3541" s="167" t="s">
        <v>112</v>
      </c>
      <c r="D3541" s="168">
        <v>200000.0</v>
      </c>
      <c r="E3541" s="169" t="str">
        <f>iferror(vlookup(C3541,'Master data'!$A$2:$C$29,3,0),"-/-")</f>
        <v>Biến phí</v>
      </c>
      <c r="F3541" s="169" t="str">
        <f>iferror(vlookup(C3541,'Master data'!$A$2:$C$29,2,0),"-/-")</f>
        <v>Chi phí hành chính</v>
      </c>
    </row>
    <row r="3542" ht="21.0" customHeight="1">
      <c r="A3542" s="165" t="s">
        <v>1824</v>
      </c>
      <c r="B3542" s="172" t="s">
        <v>2332</v>
      </c>
      <c r="C3542" s="167" t="s">
        <v>112</v>
      </c>
      <c r="D3542" s="168">
        <v>140000.0</v>
      </c>
      <c r="E3542" s="169" t="str">
        <f>iferror(vlookup(C3542,'Master data'!$A$2:$C$29,3,0),"-/-")</f>
        <v>Biến phí</v>
      </c>
      <c r="F3542" s="169" t="str">
        <f>iferror(vlookup(C3542,'Master data'!$A$2:$C$29,2,0),"-/-")</f>
        <v>Chi phí hành chính</v>
      </c>
    </row>
    <row r="3543" ht="21.0" customHeight="1">
      <c r="A3543" s="165" t="s">
        <v>1824</v>
      </c>
      <c r="B3543" s="172" t="s">
        <v>2333</v>
      </c>
      <c r="C3543" s="167" t="s">
        <v>112</v>
      </c>
      <c r="D3543" s="168">
        <v>3300000.0</v>
      </c>
      <c r="E3543" s="169" t="str">
        <f>iferror(vlookup(C3543,'Master data'!$A$2:$C$29,3,0),"-/-")</f>
        <v>Biến phí</v>
      </c>
      <c r="F3543" s="169" t="str">
        <f>iferror(vlookup(C3543,'Master data'!$A$2:$C$29,2,0),"-/-")</f>
        <v>Chi phí hành chính</v>
      </c>
    </row>
    <row r="3544" ht="21.0" customHeight="1">
      <c r="A3544" s="165" t="s">
        <v>1824</v>
      </c>
      <c r="B3544" s="172" t="s">
        <v>2334</v>
      </c>
      <c r="C3544" s="167" t="s">
        <v>112</v>
      </c>
      <c r="D3544" s="168">
        <v>300000.0</v>
      </c>
      <c r="E3544" s="169" t="str">
        <f>iferror(vlookup(C3544,'Master data'!$A$2:$C$29,3,0),"-/-")</f>
        <v>Biến phí</v>
      </c>
      <c r="F3544" s="169" t="str">
        <f>iferror(vlookup(C3544,'Master data'!$A$2:$C$29,2,0),"-/-")</f>
        <v>Chi phí hành chính</v>
      </c>
    </row>
    <row r="3545" ht="21.0" customHeight="1">
      <c r="A3545" s="165" t="s">
        <v>1824</v>
      </c>
      <c r="B3545" s="172" t="s">
        <v>2335</v>
      </c>
      <c r="C3545" s="167" t="s">
        <v>112</v>
      </c>
      <c r="D3545" s="168">
        <v>300000.0</v>
      </c>
      <c r="E3545" s="169" t="str">
        <f>iferror(vlookup(C3545,'Master data'!$A$2:$C$29,3,0),"-/-")</f>
        <v>Biến phí</v>
      </c>
      <c r="F3545" s="169" t="str">
        <f>iferror(vlookup(C3545,'Master data'!$A$2:$C$29,2,0),"-/-")</f>
        <v>Chi phí hành chính</v>
      </c>
    </row>
    <row r="3546" ht="21.0" customHeight="1">
      <c r="A3546" s="165" t="s">
        <v>1824</v>
      </c>
      <c r="B3546" s="172" t="s">
        <v>2336</v>
      </c>
      <c r="C3546" s="167" t="s">
        <v>112</v>
      </c>
      <c r="D3546" s="168">
        <v>1.31E7</v>
      </c>
      <c r="E3546" s="169" t="str">
        <f>iferror(vlookup(C3546,'Master data'!$A$2:$C$29,3,0),"-/-")</f>
        <v>Biến phí</v>
      </c>
      <c r="F3546" s="169" t="str">
        <f>iferror(vlookup(C3546,'Master data'!$A$2:$C$29,2,0),"-/-")</f>
        <v>Chi phí hành chính</v>
      </c>
    </row>
    <row r="3547" ht="21.0" customHeight="1">
      <c r="A3547" s="165" t="s">
        <v>1824</v>
      </c>
      <c r="B3547" s="172" t="s">
        <v>2337</v>
      </c>
      <c r="C3547" s="167" t="s">
        <v>95</v>
      </c>
      <c r="D3547" s="168">
        <v>1.7787E7</v>
      </c>
      <c r="E3547" s="169" t="str">
        <f>iferror(vlookup(C3547,'Master data'!$A$2:$C$29,3,0),"-/-")</f>
        <v>Biến phí</v>
      </c>
      <c r="F3547" s="169" t="str">
        <f>iferror(vlookup(C3547,'Master data'!$A$2:$C$29,2,0),"-/-")</f>
        <v>Chi phí bán hàng</v>
      </c>
    </row>
    <row r="3548" ht="21.0" customHeight="1">
      <c r="A3548" s="165" t="s">
        <v>1824</v>
      </c>
      <c r="B3548" s="172" t="s">
        <v>2338</v>
      </c>
      <c r="C3548" s="167" t="s">
        <v>95</v>
      </c>
      <c r="D3548" s="168">
        <v>4056000.0</v>
      </c>
      <c r="E3548" s="169" t="str">
        <f>iferror(vlookup(C3548,'Master data'!$A$2:$C$29,3,0),"-/-")</f>
        <v>Biến phí</v>
      </c>
      <c r="F3548" s="169" t="str">
        <f>iferror(vlookup(C3548,'Master data'!$A$2:$C$29,2,0),"-/-")</f>
        <v>Chi phí bán hàng</v>
      </c>
    </row>
    <row r="3549" ht="21.0" customHeight="1">
      <c r="A3549" s="165" t="s">
        <v>1824</v>
      </c>
      <c r="B3549" s="172" t="s">
        <v>2339</v>
      </c>
      <c r="C3549" s="167" t="s">
        <v>95</v>
      </c>
      <c r="D3549" s="168">
        <v>718000.0</v>
      </c>
      <c r="E3549" s="169" t="str">
        <f>iferror(vlookup(C3549,'Master data'!$A$2:$C$29,3,0),"-/-")</f>
        <v>Biến phí</v>
      </c>
      <c r="F3549" s="169" t="str">
        <f>iferror(vlookup(C3549,'Master data'!$A$2:$C$29,2,0),"-/-")</f>
        <v>Chi phí bán hàng</v>
      </c>
    </row>
    <row r="3550" ht="21.0" customHeight="1">
      <c r="A3550" s="165" t="s">
        <v>1824</v>
      </c>
      <c r="B3550" s="172" t="s">
        <v>2340</v>
      </c>
      <c r="C3550" s="167" t="s">
        <v>95</v>
      </c>
      <c r="D3550" s="168">
        <v>5590000.0</v>
      </c>
      <c r="E3550" s="169" t="str">
        <f>iferror(vlookup(C3550,'Master data'!$A$2:$C$29,3,0),"-/-")</f>
        <v>Biến phí</v>
      </c>
      <c r="F3550" s="169" t="str">
        <f>iferror(vlookup(C3550,'Master data'!$A$2:$C$29,2,0),"-/-")</f>
        <v>Chi phí bán hàng</v>
      </c>
    </row>
    <row r="3551" ht="21.0" customHeight="1">
      <c r="A3551" s="165" t="s">
        <v>1824</v>
      </c>
      <c r="B3551" s="172" t="s">
        <v>2341</v>
      </c>
      <c r="C3551" s="167" t="s">
        <v>95</v>
      </c>
      <c r="D3551" s="168">
        <v>690000.0</v>
      </c>
      <c r="E3551" s="169" t="str">
        <f>iferror(vlookup(C3551,'Master data'!$A$2:$C$29,3,0),"-/-")</f>
        <v>Biến phí</v>
      </c>
      <c r="F3551" s="169" t="str">
        <f>iferror(vlookup(C3551,'Master data'!$A$2:$C$29,2,0),"-/-")</f>
        <v>Chi phí bán hàng</v>
      </c>
    </row>
    <row r="3552" ht="21.0" customHeight="1">
      <c r="A3552" s="165" t="s">
        <v>1824</v>
      </c>
      <c r="B3552" s="172" t="s">
        <v>2342</v>
      </c>
      <c r="C3552" s="167" t="s">
        <v>95</v>
      </c>
      <c r="D3552" s="168">
        <v>1.7213E7</v>
      </c>
      <c r="E3552" s="169" t="str">
        <f>iferror(vlookup(C3552,'Master data'!$A$2:$C$29,3,0),"-/-")</f>
        <v>Biến phí</v>
      </c>
      <c r="F3552" s="169" t="str">
        <f>iferror(vlookup(C3552,'Master data'!$A$2:$C$29,2,0),"-/-")</f>
        <v>Chi phí bán hàng</v>
      </c>
    </row>
    <row r="3553" ht="21.0" customHeight="1">
      <c r="A3553" s="165" t="s">
        <v>1824</v>
      </c>
      <c r="B3553" s="172" t="s">
        <v>2343</v>
      </c>
      <c r="C3553" s="167" t="s">
        <v>95</v>
      </c>
      <c r="D3553" s="168">
        <v>3963000.0</v>
      </c>
      <c r="E3553" s="169" t="str">
        <f>iferror(vlookup(C3553,'Master data'!$A$2:$C$29,3,0),"-/-")</f>
        <v>Biến phí</v>
      </c>
      <c r="F3553" s="169" t="str">
        <f>iferror(vlookup(C3553,'Master data'!$A$2:$C$29,2,0),"-/-")</f>
        <v>Chi phí bán hàng</v>
      </c>
    </row>
    <row r="3554" ht="21.0" customHeight="1">
      <c r="A3554" s="165" t="s">
        <v>1824</v>
      </c>
      <c r="B3554" s="172" t="s">
        <v>2344</v>
      </c>
      <c r="C3554" s="167" t="s">
        <v>112</v>
      </c>
      <c r="D3554" s="168">
        <v>360000.0</v>
      </c>
      <c r="E3554" s="169" t="str">
        <f>iferror(vlookup(C3554,'Master data'!$A$2:$C$29,3,0),"-/-")</f>
        <v>Biến phí</v>
      </c>
      <c r="F3554" s="169" t="str">
        <f>iferror(vlookup(C3554,'Master data'!$A$2:$C$29,2,0),"-/-")</f>
        <v>Chi phí hành chính</v>
      </c>
    </row>
    <row r="3555" ht="21.0" customHeight="1">
      <c r="A3555" s="165" t="s">
        <v>1824</v>
      </c>
      <c r="B3555" s="172" t="s">
        <v>1937</v>
      </c>
      <c r="C3555" s="167" t="s">
        <v>112</v>
      </c>
      <c r="D3555" s="168">
        <v>1600000.0</v>
      </c>
      <c r="E3555" s="169" t="str">
        <f>iferror(vlookup(C3555,'Master data'!$A$2:$C$29,3,0),"-/-")</f>
        <v>Biến phí</v>
      </c>
      <c r="F3555" s="169" t="str">
        <f>iferror(vlookup(C3555,'Master data'!$A$2:$C$29,2,0),"-/-")</f>
        <v>Chi phí hành chính</v>
      </c>
    </row>
    <row r="3556" ht="21.0" customHeight="1">
      <c r="A3556" s="165" t="s">
        <v>1824</v>
      </c>
      <c r="B3556" s="172" t="s">
        <v>2345</v>
      </c>
      <c r="C3556" s="167" t="s">
        <v>112</v>
      </c>
      <c r="D3556" s="168">
        <v>110000.0</v>
      </c>
      <c r="E3556" s="169" t="str">
        <f>iferror(vlookup(C3556,'Master data'!$A$2:$C$29,3,0),"-/-")</f>
        <v>Biến phí</v>
      </c>
      <c r="F3556" s="169" t="str">
        <f>iferror(vlookup(C3556,'Master data'!$A$2:$C$29,2,0),"-/-")</f>
        <v>Chi phí hành chính</v>
      </c>
    </row>
    <row r="3557" ht="21.0" customHeight="1">
      <c r="A3557" s="165" t="s">
        <v>1824</v>
      </c>
      <c r="B3557" s="172" t="s">
        <v>2346</v>
      </c>
      <c r="C3557" s="167" t="s">
        <v>112</v>
      </c>
      <c r="D3557" s="168">
        <v>200000.0</v>
      </c>
      <c r="E3557" s="169" t="str">
        <f>iferror(vlookup(C3557,'Master data'!$A$2:$C$29,3,0),"-/-")</f>
        <v>Biến phí</v>
      </c>
      <c r="F3557" s="169" t="str">
        <f>iferror(vlookup(C3557,'Master data'!$A$2:$C$29,2,0),"-/-")</f>
        <v>Chi phí hành chính</v>
      </c>
    </row>
    <row r="3558" ht="21.0" customHeight="1">
      <c r="A3558" s="165" t="s">
        <v>1824</v>
      </c>
      <c r="B3558" s="172" t="s">
        <v>2279</v>
      </c>
      <c r="C3558" s="167" t="s">
        <v>112</v>
      </c>
      <c r="D3558" s="168">
        <v>150000.0</v>
      </c>
      <c r="E3558" s="169" t="str">
        <f>iferror(vlookup(C3558,'Master data'!$A$2:$C$29,3,0),"-/-")</f>
        <v>Biến phí</v>
      </c>
      <c r="F3558" s="169" t="str">
        <f>iferror(vlookup(C3558,'Master data'!$A$2:$C$29,2,0),"-/-")</f>
        <v>Chi phí hành chính</v>
      </c>
    </row>
    <row r="3559" ht="21.0" customHeight="1">
      <c r="A3559" s="165" t="s">
        <v>1824</v>
      </c>
      <c r="B3559" s="172" t="s">
        <v>2347</v>
      </c>
      <c r="C3559" s="167" t="s">
        <v>112</v>
      </c>
      <c r="D3559" s="168">
        <v>170000.0</v>
      </c>
      <c r="E3559" s="169" t="str">
        <f>iferror(vlookup(C3559,'Master data'!$A$2:$C$29,3,0),"-/-")</f>
        <v>Biến phí</v>
      </c>
      <c r="F3559" s="169" t="str">
        <f>iferror(vlookup(C3559,'Master data'!$A$2:$C$29,2,0),"-/-")</f>
        <v>Chi phí hành chính</v>
      </c>
    </row>
    <row r="3560" ht="21.0" customHeight="1">
      <c r="A3560" s="165" t="s">
        <v>1824</v>
      </c>
      <c r="B3560" s="172" t="s">
        <v>1642</v>
      </c>
      <c r="C3560" s="167" t="s">
        <v>112</v>
      </c>
      <c r="D3560" s="168">
        <v>600000.0</v>
      </c>
      <c r="E3560" s="169" t="str">
        <f>iferror(vlookup(C3560,'Master data'!$A$2:$C$29,3,0),"-/-")</f>
        <v>Biến phí</v>
      </c>
      <c r="F3560" s="169" t="str">
        <f>iferror(vlookup(C3560,'Master data'!$A$2:$C$29,2,0),"-/-")</f>
        <v>Chi phí hành chính</v>
      </c>
    </row>
    <row r="3561" ht="21.0" customHeight="1">
      <c r="A3561" s="165" t="s">
        <v>1824</v>
      </c>
      <c r="B3561" s="172" t="s">
        <v>392</v>
      </c>
      <c r="C3561" s="167" t="s">
        <v>112</v>
      </c>
      <c r="D3561" s="168">
        <v>200000.0</v>
      </c>
      <c r="E3561" s="169" t="str">
        <f>iferror(vlookup(C3561,'Master data'!$A$2:$C$29,3,0),"-/-")</f>
        <v>Biến phí</v>
      </c>
      <c r="F3561" s="169" t="str">
        <f>iferror(vlookup(C3561,'Master data'!$A$2:$C$29,2,0),"-/-")</f>
        <v>Chi phí hành chính</v>
      </c>
    </row>
    <row r="3562" ht="21.0" customHeight="1">
      <c r="A3562" s="165" t="s">
        <v>1824</v>
      </c>
      <c r="B3562" s="172" t="s">
        <v>1939</v>
      </c>
      <c r="C3562" s="167" t="s">
        <v>112</v>
      </c>
      <c r="D3562" s="168">
        <v>90000.0</v>
      </c>
      <c r="E3562" s="169" t="str">
        <f>iferror(vlookup(C3562,'Master data'!$A$2:$C$29,3,0),"-/-")</f>
        <v>Biến phí</v>
      </c>
      <c r="F3562" s="169" t="str">
        <f>iferror(vlookup(C3562,'Master data'!$A$2:$C$29,2,0),"-/-")</f>
        <v>Chi phí hành chính</v>
      </c>
    </row>
    <row r="3563" ht="21.0" customHeight="1">
      <c r="A3563" s="165" t="s">
        <v>1824</v>
      </c>
      <c r="B3563" s="172" t="s">
        <v>2348</v>
      </c>
      <c r="C3563" s="167" t="s">
        <v>112</v>
      </c>
      <c r="D3563" s="168">
        <v>4706000.0</v>
      </c>
      <c r="E3563" s="169" t="str">
        <f>iferror(vlookup(C3563,'Master data'!$A$2:$C$29,3,0),"-/-")</f>
        <v>Biến phí</v>
      </c>
      <c r="F3563" s="169" t="str">
        <f>iferror(vlookup(C3563,'Master data'!$A$2:$C$29,2,0),"-/-")</f>
        <v>Chi phí hành chính</v>
      </c>
    </row>
    <row r="3564" ht="21.0" customHeight="1">
      <c r="A3564" s="165" t="s">
        <v>1824</v>
      </c>
      <c r="B3564" s="172" t="s">
        <v>2349</v>
      </c>
      <c r="C3564" s="167" t="s">
        <v>112</v>
      </c>
      <c r="D3564" s="168">
        <v>4.7E7</v>
      </c>
      <c r="E3564" s="169" t="str">
        <f>iferror(vlookup(C3564,'Master data'!$A$2:$C$29,3,0),"-/-")</f>
        <v>Biến phí</v>
      </c>
      <c r="F3564" s="169" t="str">
        <f>iferror(vlookup(C3564,'Master data'!$A$2:$C$29,2,0),"-/-")</f>
        <v>Chi phí hành chính</v>
      </c>
    </row>
    <row r="3565" ht="21.0" customHeight="1">
      <c r="A3565" s="165" t="s">
        <v>1824</v>
      </c>
      <c r="B3565" s="172" t="s">
        <v>2350</v>
      </c>
      <c r="C3565" s="167" t="s">
        <v>112</v>
      </c>
      <c r="D3565" s="168">
        <v>230000.0</v>
      </c>
      <c r="E3565" s="169" t="str">
        <f>iferror(vlookup(C3565,'Master data'!$A$2:$C$29,3,0),"-/-")</f>
        <v>Biến phí</v>
      </c>
      <c r="F3565" s="169" t="str">
        <f>iferror(vlookup(C3565,'Master data'!$A$2:$C$29,2,0),"-/-")</f>
        <v>Chi phí hành chính</v>
      </c>
    </row>
    <row r="3566" ht="21.0" customHeight="1">
      <c r="A3566" s="165" t="s">
        <v>1824</v>
      </c>
      <c r="B3566" s="172" t="s">
        <v>2351</v>
      </c>
      <c r="C3566" s="167" t="s">
        <v>112</v>
      </c>
      <c r="D3566" s="168">
        <v>67000.0</v>
      </c>
      <c r="E3566" s="169" t="str">
        <f>iferror(vlookup(C3566,'Master data'!$A$2:$C$29,3,0),"-/-")</f>
        <v>Biến phí</v>
      </c>
      <c r="F3566" s="169" t="str">
        <f>iferror(vlookup(C3566,'Master data'!$A$2:$C$29,2,0),"-/-")</f>
        <v>Chi phí hành chính</v>
      </c>
    </row>
    <row r="3567" ht="21.0" customHeight="1">
      <c r="A3567" s="165" t="s">
        <v>1824</v>
      </c>
      <c r="B3567" s="172" t="s">
        <v>2352</v>
      </c>
      <c r="C3567" s="167" t="s">
        <v>112</v>
      </c>
      <c r="D3567" s="168">
        <v>300000.0</v>
      </c>
      <c r="E3567" s="169" t="str">
        <f>iferror(vlookup(C3567,'Master data'!$A$2:$C$29,3,0),"-/-")</f>
        <v>Biến phí</v>
      </c>
      <c r="F3567" s="169" t="str">
        <f>iferror(vlookup(C3567,'Master data'!$A$2:$C$29,2,0),"-/-")</f>
        <v>Chi phí hành chính</v>
      </c>
    </row>
    <row r="3568" ht="21.0" customHeight="1">
      <c r="A3568" s="165" t="s">
        <v>1824</v>
      </c>
      <c r="B3568" s="172" t="s">
        <v>392</v>
      </c>
      <c r="C3568" s="167" t="s">
        <v>112</v>
      </c>
      <c r="D3568" s="168">
        <v>1928000.0</v>
      </c>
      <c r="E3568" s="169" t="str">
        <f>iferror(vlookup(C3568,'Master data'!$A$2:$C$29,3,0),"-/-")</f>
        <v>Biến phí</v>
      </c>
      <c r="F3568" s="169" t="str">
        <f>iferror(vlookup(C3568,'Master data'!$A$2:$C$29,2,0),"-/-")</f>
        <v>Chi phí hành chính</v>
      </c>
    </row>
    <row r="3569" ht="21.0" customHeight="1">
      <c r="A3569" s="165" t="s">
        <v>1824</v>
      </c>
      <c r="B3569" s="172" t="s">
        <v>1110</v>
      </c>
      <c r="C3569" s="167" t="s">
        <v>926</v>
      </c>
      <c r="D3569" s="168">
        <v>3173200.0</v>
      </c>
      <c r="E3569" s="169" t="str">
        <f>iferror(vlookup(C3569,'Master data'!$A$2:$C$29,3,0),"-/-")</f>
        <v>Định phí</v>
      </c>
      <c r="F3569" s="169" t="str">
        <f>iferror(vlookup(C3569,'Master data'!$A$2:$C$29,2,0),"-/-")</f>
        <v>Chi phí hành chính</v>
      </c>
    </row>
    <row r="3570" ht="21.0" customHeight="1">
      <c r="A3570" s="165" t="s">
        <v>1824</v>
      </c>
      <c r="B3570" s="172" t="s">
        <v>2353</v>
      </c>
      <c r="C3570" s="167" t="s">
        <v>112</v>
      </c>
      <c r="D3570" s="168">
        <v>1310000.0</v>
      </c>
      <c r="E3570" s="169" t="str">
        <f>iferror(vlookup(C3570,'Master data'!$A$2:$C$29,3,0),"-/-")</f>
        <v>Biến phí</v>
      </c>
      <c r="F3570" s="169" t="str">
        <f>iferror(vlookup(C3570,'Master data'!$A$2:$C$29,2,0),"-/-")</f>
        <v>Chi phí hành chính</v>
      </c>
    </row>
    <row r="3571" ht="21.0" customHeight="1">
      <c r="A3571" s="165" t="s">
        <v>1824</v>
      </c>
      <c r="B3571" s="172" t="s">
        <v>782</v>
      </c>
      <c r="C3571" s="167" t="s">
        <v>112</v>
      </c>
      <c r="D3571" s="168">
        <v>1500000.0</v>
      </c>
      <c r="E3571" s="169" t="str">
        <f>iferror(vlookup(C3571,'Master data'!$A$2:$C$29,3,0),"-/-")</f>
        <v>Biến phí</v>
      </c>
      <c r="F3571" s="169" t="str">
        <f>iferror(vlookup(C3571,'Master data'!$A$2:$C$29,2,0),"-/-")</f>
        <v>Chi phí hành chính</v>
      </c>
    </row>
    <row r="3572" ht="21.0" customHeight="1">
      <c r="A3572" s="165" t="s">
        <v>1824</v>
      </c>
      <c r="B3572" s="172" t="s">
        <v>2072</v>
      </c>
      <c r="C3572" s="167" t="s">
        <v>112</v>
      </c>
      <c r="D3572" s="168">
        <v>1250000.0</v>
      </c>
      <c r="E3572" s="169" t="str">
        <f>iferror(vlookup(C3572,'Master data'!$A$2:$C$29,3,0),"-/-")</f>
        <v>Biến phí</v>
      </c>
      <c r="F3572" s="169" t="str">
        <f>iferror(vlookup(C3572,'Master data'!$A$2:$C$29,2,0),"-/-")</f>
        <v>Chi phí hành chính</v>
      </c>
    </row>
    <row r="3573" ht="21.0" customHeight="1">
      <c r="A3573" s="165" t="s">
        <v>1824</v>
      </c>
      <c r="B3573" s="172" t="s">
        <v>615</v>
      </c>
      <c r="C3573" s="167" t="s">
        <v>112</v>
      </c>
      <c r="D3573" s="168">
        <v>485000.0</v>
      </c>
      <c r="E3573" s="169" t="str">
        <f>iferror(vlookup(C3573,'Master data'!$A$2:$C$29,3,0),"-/-")</f>
        <v>Biến phí</v>
      </c>
      <c r="F3573" s="169" t="str">
        <f>iferror(vlookup(C3573,'Master data'!$A$2:$C$29,2,0),"-/-")</f>
        <v>Chi phí hành chính</v>
      </c>
    </row>
    <row r="3574" ht="21.0" customHeight="1">
      <c r="A3574" s="165" t="s">
        <v>1824</v>
      </c>
      <c r="B3574" s="172" t="s">
        <v>2354</v>
      </c>
      <c r="C3574" s="167" t="s">
        <v>112</v>
      </c>
      <c r="D3574" s="168">
        <v>142000.0</v>
      </c>
      <c r="E3574" s="169" t="str">
        <f>iferror(vlookup(C3574,'Master data'!$A$2:$C$29,3,0),"-/-")</f>
        <v>Biến phí</v>
      </c>
      <c r="F3574" s="169" t="str">
        <f>iferror(vlookup(C3574,'Master data'!$A$2:$C$29,2,0),"-/-")</f>
        <v>Chi phí hành chính</v>
      </c>
    </row>
    <row r="3575" ht="21.0" customHeight="1">
      <c r="A3575" s="165" t="s">
        <v>1824</v>
      </c>
      <c r="B3575" s="172" t="s">
        <v>2355</v>
      </c>
      <c r="C3575" s="167" t="s">
        <v>112</v>
      </c>
      <c r="D3575" s="168">
        <v>80000.0</v>
      </c>
      <c r="E3575" s="169" t="str">
        <f>iferror(vlookup(C3575,'Master data'!$A$2:$C$29,3,0),"-/-")</f>
        <v>Biến phí</v>
      </c>
      <c r="F3575" s="169" t="str">
        <f>iferror(vlookup(C3575,'Master data'!$A$2:$C$29,2,0),"-/-")</f>
        <v>Chi phí hành chính</v>
      </c>
    </row>
    <row r="3576" ht="21.0" customHeight="1">
      <c r="A3576" s="165" t="s">
        <v>1824</v>
      </c>
      <c r="B3576" s="172" t="s">
        <v>2356</v>
      </c>
      <c r="C3576" s="167" t="s">
        <v>112</v>
      </c>
      <c r="D3576" s="168">
        <v>1900000.0</v>
      </c>
      <c r="E3576" s="169" t="str">
        <f>iferror(vlookup(C3576,'Master data'!$A$2:$C$29,3,0),"-/-")</f>
        <v>Biến phí</v>
      </c>
      <c r="F3576" s="169" t="str">
        <f>iferror(vlookup(C3576,'Master data'!$A$2:$C$29,2,0),"-/-")</f>
        <v>Chi phí hành chính</v>
      </c>
    </row>
    <row r="3577" ht="21.0" customHeight="1">
      <c r="A3577" s="165" t="s">
        <v>1824</v>
      </c>
      <c r="B3577" s="172" t="s">
        <v>2279</v>
      </c>
      <c r="C3577" s="167" t="s">
        <v>112</v>
      </c>
      <c r="D3577" s="168">
        <v>302000.0</v>
      </c>
      <c r="E3577" s="169" t="str">
        <f>iferror(vlookup(C3577,'Master data'!$A$2:$C$29,3,0),"-/-")</f>
        <v>Biến phí</v>
      </c>
      <c r="F3577" s="169" t="str">
        <f>iferror(vlookup(C3577,'Master data'!$A$2:$C$29,2,0),"-/-")</f>
        <v>Chi phí hành chính</v>
      </c>
    </row>
    <row r="3578" ht="21.0" customHeight="1">
      <c r="A3578" s="165" t="s">
        <v>1824</v>
      </c>
      <c r="B3578" s="172" t="s">
        <v>2357</v>
      </c>
      <c r="C3578" s="167" t="s">
        <v>112</v>
      </c>
      <c r="D3578" s="168">
        <v>6.315E7</v>
      </c>
      <c r="E3578" s="169" t="str">
        <f>iferror(vlookup(C3578,'Master data'!$A$2:$C$29,3,0),"-/-")</f>
        <v>Biến phí</v>
      </c>
      <c r="F3578" s="169" t="str">
        <f>iferror(vlookup(C3578,'Master data'!$A$2:$C$29,2,0),"-/-")</f>
        <v>Chi phí hành chính</v>
      </c>
    </row>
    <row r="3579" ht="21.0" customHeight="1">
      <c r="A3579" s="165" t="s">
        <v>1824</v>
      </c>
      <c r="B3579" s="172" t="s">
        <v>118</v>
      </c>
      <c r="C3579" s="167" t="s">
        <v>926</v>
      </c>
      <c r="D3579" s="168">
        <v>3168000.0</v>
      </c>
      <c r="E3579" s="169" t="str">
        <f>iferror(vlookup(C3579,'Master data'!$A$2:$C$29,3,0),"-/-")</f>
        <v>Định phí</v>
      </c>
      <c r="F3579" s="169" t="str">
        <f>iferror(vlookup(C3579,'Master data'!$A$2:$C$29,2,0),"-/-")</f>
        <v>Chi phí hành chính</v>
      </c>
    </row>
    <row r="3580" ht="21.0" customHeight="1">
      <c r="A3580" s="165" t="s">
        <v>1824</v>
      </c>
      <c r="B3580" s="172" t="s">
        <v>2358</v>
      </c>
      <c r="C3580" s="167" t="s">
        <v>112</v>
      </c>
      <c r="D3580" s="168">
        <v>1.6335E7</v>
      </c>
      <c r="E3580" s="169" t="str">
        <f>iferror(vlookup(C3580,'Master data'!$A$2:$C$29,3,0),"-/-")</f>
        <v>Biến phí</v>
      </c>
      <c r="F3580" s="169" t="str">
        <f>iferror(vlookup(C3580,'Master data'!$A$2:$C$29,2,0),"-/-")</f>
        <v>Chi phí hành chính</v>
      </c>
    </row>
    <row r="3581" ht="21.0" customHeight="1">
      <c r="A3581" s="165" t="s">
        <v>1824</v>
      </c>
      <c r="B3581" s="172" t="s">
        <v>2279</v>
      </c>
      <c r="C3581" s="167" t="s">
        <v>112</v>
      </c>
      <c r="D3581" s="168">
        <v>302000.0</v>
      </c>
      <c r="E3581" s="169" t="str">
        <f>iferror(vlookup(C3581,'Master data'!$A$2:$C$29,3,0),"-/-")</f>
        <v>Biến phí</v>
      </c>
      <c r="F3581" s="169" t="str">
        <f>iferror(vlookup(C3581,'Master data'!$A$2:$C$29,2,0),"-/-")</f>
        <v>Chi phí hành chính</v>
      </c>
    </row>
    <row r="3582" ht="21.0" customHeight="1">
      <c r="A3582" s="165" t="s">
        <v>1824</v>
      </c>
      <c r="B3582" s="172" t="s">
        <v>2093</v>
      </c>
      <c r="C3582" s="167" t="s">
        <v>112</v>
      </c>
      <c r="D3582" s="168">
        <v>200000.0</v>
      </c>
      <c r="E3582" s="169" t="str">
        <f>iferror(vlookup(C3582,'Master data'!$A$2:$C$29,3,0),"-/-")</f>
        <v>Biến phí</v>
      </c>
      <c r="F3582" s="169" t="str">
        <f>iferror(vlookup(C3582,'Master data'!$A$2:$C$29,2,0),"-/-")</f>
        <v>Chi phí hành chính</v>
      </c>
    </row>
    <row r="3583" ht="21.0" customHeight="1">
      <c r="A3583" s="165" t="s">
        <v>1824</v>
      </c>
      <c r="B3583" s="172" t="s">
        <v>1328</v>
      </c>
      <c r="C3583" s="167" t="s">
        <v>112</v>
      </c>
      <c r="D3583" s="168">
        <v>150000.0</v>
      </c>
      <c r="E3583" s="169" t="str">
        <f>iferror(vlookup(C3583,'Master data'!$A$2:$C$29,3,0),"-/-")</f>
        <v>Biến phí</v>
      </c>
      <c r="F3583" s="169" t="str">
        <f>iferror(vlookup(C3583,'Master data'!$A$2:$C$29,2,0),"-/-")</f>
        <v>Chi phí hành chính</v>
      </c>
    </row>
    <row r="3584" ht="21.0" customHeight="1">
      <c r="A3584" s="165" t="s">
        <v>1824</v>
      </c>
      <c r="B3584" s="172" t="s">
        <v>926</v>
      </c>
      <c r="C3584" s="167" t="s">
        <v>926</v>
      </c>
      <c r="D3584" s="168">
        <v>1400000.0</v>
      </c>
      <c r="E3584" s="169" t="str">
        <f>iferror(vlookup(C3584,'Master data'!$A$2:$C$29,3,0),"-/-")</f>
        <v>Định phí</v>
      </c>
      <c r="F3584" s="169" t="str">
        <f>iferror(vlookup(C3584,'Master data'!$A$2:$C$29,2,0),"-/-")</f>
        <v>Chi phí hành chính</v>
      </c>
    </row>
    <row r="3585" ht="21.0" customHeight="1">
      <c r="A3585" s="165" t="s">
        <v>1824</v>
      </c>
      <c r="B3585" s="172" t="s">
        <v>2359</v>
      </c>
      <c r="C3585" s="167" t="s">
        <v>112</v>
      </c>
      <c r="D3585" s="168">
        <v>3000000.0</v>
      </c>
      <c r="E3585" s="169" t="str">
        <f>iferror(vlookup(C3585,'Master data'!$A$2:$C$29,3,0),"-/-")</f>
        <v>Biến phí</v>
      </c>
      <c r="F3585" s="169" t="str">
        <f>iferror(vlookup(C3585,'Master data'!$A$2:$C$29,2,0),"-/-")</f>
        <v>Chi phí hành chính</v>
      </c>
    </row>
    <row r="3586" ht="21.0" customHeight="1">
      <c r="A3586" s="165" t="s">
        <v>1824</v>
      </c>
      <c r="B3586" s="172" t="s">
        <v>2360</v>
      </c>
      <c r="C3586" s="167" t="s">
        <v>112</v>
      </c>
      <c r="D3586" s="168">
        <v>200000.0</v>
      </c>
      <c r="E3586" s="169" t="str">
        <f>iferror(vlookup(C3586,'Master data'!$A$2:$C$29,3,0),"-/-")</f>
        <v>Biến phí</v>
      </c>
      <c r="F3586" s="169" t="str">
        <f>iferror(vlookup(C3586,'Master data'!$A$2:$C$29,2,0),"-/-")</f>
        <v>Chi phí hành chính</v>
      </c>
    </row>
    <row r="3587" ht="21.0" customHeight="1">
      <c r="A3587" s="165" t="s">
        <v>1824</v>
      </c>
      <c r="B3587" s="172" t="s">
        <v>2361</v>
      </c>
      <c r="C3587" s="167" t="s">
        <v>112</v>
      </c>
      <c r="D3587" s="168">
        <v>6500000.0</v>
      </c>
      <c r="E3587" s="169" t="str">
        <f>iferror(vlookup(C3587,'Master data'!$A$2:$C$29,3,0),"-/-")</f>
        <v>Biến phí</v>
      </c>
      <c r="F3587" s="169" t="str">
        <f>iferror(vlookup(C3587,'Master data'!$A$2:$C$29,2,0),"-/-")</f>
        <v>Chi phí hành chính</v>
      </c>
    </row>
    <row r="3588" ht="21.0" customHeight="1">
      <c r="A3588" s="165" t="s">
        <v>1824</v>
      </c>
      <c r="B3588" s="172" t="s">
        <v>2362</v>
      </c>
      <c r="C3588" s="167" t="s">
        <v>112</v>
      </c>
      <c r="D3588" s="168">
        <v>302000.0</v>
      </c>
      <c r="E3588" s="169" t="str">
        <f>iferror(vlookup(C3588,'Master data'!$A$2:$C$29,3,0),"-/-")</f>
        <v>Biến phí</v>
      </c>
      <c r="F3588" s="169" t="str">
        <f>iferror(vlookup(C3588,'Master data'!$A$2:$C$29,2,0),"-/-")</f>
        <v>Chi phí hành chính</v>
      </c>
    </row>
    <row r="3589" ht="21.0" customHeight="1">
      <c r="A3589" s="165" t="s">
        <v>1824</v>
      </c>
      <c r="B3589" s="172" t="s">
        <v>2072</v>
      </c>
      <c r="C3589" s="167" t="s">
        <v>112</v>
      </c>
      <c r="D3589" s="168">
        <v>2600000.0</v>
      </c>
      <c r="E3589" s="169" t="str">
        <f>iferror(vlookup(C3589,'Master data'!$A$2:$C$29,3,0),"-/-")</f>
        <v>Biến phí</v>
      </c>
      <c r="F3589" s="169" t="str">
        <f>iferror(vlookup(C3589,'Master data'!$A$2:$C$29,2,0),"-/-")</f>
        <v>Chi phí hành chính</v>
      </c>
    </row>
    <row r="3590" ht="21.0" customHeight="1">
      <c r="A3590" s="165" t="s">
        <v>1824</v>
      </c>
      <c r="B3590" s="172" t="s">
        <v>338</v>
      </c>
      <c r="C3590" s="167" t="s">
        <v>112</v>
      </c>
      <c r="D3590" s="168">
        <v>330000.0</v>
      </c>
      <c r="E3590" s="169" t="str">
        <f>iferror(vlookup(C3590,'Master data'!$A$2:$C$29,3,0),"-/-")</f>
        <v>Biến phí</v>
      </c>
      <c r="F3590" s="169" t="str">
        <f>iferror(vlookup(C3590,'Master data'!$A$2:$C$29,2,0),"-/-")</f>
        <v>Chi phí hành chính</v>
      </c>
    </row>
    <row r="3591" ht="21.0" customHeight="1">
      <c r="A3591" s="165" t="s">
        <v>1824</v>
      </c>
      <c r="B3591" s="172" t="s">
        <v>2363</v>
      </c>
      <c r="C3591" s="167" t="s">
        <v>112</v>
      </c>
      <c r="D3591" s="168">
        <v>469000.0</v>
      </c>
      <c r="E3591" s="169" t="str">
        <f>iferror(vlookup(C3591,'Master data'!$A$2:$C$29,3,0),"-/-")</f>
        <v>Biến phí</v>
      </c>
      <c r="F3591" s="169" t="str">
        <f>iferror(vlookup(C3591,'Master data'!$A$2:$C$29,2,0),"-/-")</f>
        <v>Chi phí hành chính</v>
      </c>
    </row>
    <row r="3592" ht="21.0" customHeight="1">
      <c r="A3592" s="165" t="s">
        <v>1824</v>
      </c>
      <c r="B3592" s="172" t="s">
        <v>2364</v>
      </c>
      <c r="C3592" s="167" t="s">
        <v>112</v>
      </c>
      <c r="D3592" s="168">
        <v>151000.0</v>
      </c>
      <c r="E3592" s="169" t="str">
        <f>iferror(vlookup(C3592,'Master data'!$A$2:$C$29,3,0),"-/-")</f>
        <v>Biến phí</v>
      </c>
      <c r="F3592" s="169" t="str">
        <f>iferror(vlookup(C3592,'Master data'!$A$2:$C$29,2,0),"-/-")</f>
        <v>Chi phí hành chính</v>
      </c>
    </row>
    <row r="3593" ht="21.0" customHeight="1">
      <c r="A3593" s="165" t="s">
        <v>1824</v>
      </c>
      <c r="B3593" s="172" t="s">
        <v>2365</v>
      </c>
      <c r="C3593" s="167" t="s">
        <v>112</v>
      </c>
      <c r="D3593" s="168">
        <v>1500000.0</v>
      </c>
      <c r="E3593" s="169" t="str">
        <f>iferror(vlookup(C3593,'Master data'!$A$2:$C$29,3,0),"-/-")</f>
        <v>Biến phí</v>
      </c>
      <c r="F3593" s="169" t="str">
        <f>iferror(vlookup(C3593,'Master data'!$A$2:$C$29,2,0),"-/-")</f>
        <v>Chi phí hành chính</v>
      </c>
    </row>
    <row r="3594" ht="21.0" customHeight="1">
      <c r="A3594" s="165" t="s">
        <v>1824</v>
      </c>
      <c r="B3594" s="172" t="s">
        <v>2246</v>
      </c>
      <c r="C3594" s="167" t="s">
        <v>112</v>
      </c>
      <c r="D3594" s="168">
        <v>453000.0</v>
      </c>
      <c r="E3594" s="169" t="str">
        <f>iferror(vlookup(C3594,'Master data'!$A$2:$C$29,3,0),"-/-")</f>
        <v>Biến phí</v>
      </c>
      <c r="F3594" s="169" t="str">
        <f>iferror(vlookup(C3594,'Master data'!$A$2:$C$29,2,0),"-/-")</f>
        <v>Chi phí hành chính</v>
      </c>
    </row>
    <row r="3595" ht="21.0" customHeight="1">
      <c r="A3595" s="165" t="s">
        <v>1824</v>
      </c>
      <c r="B3595" s="172" t="s">
        <v>2366</v>
      </c>
      <c r="C3595" s="167" t="s">
        <v>112</v>
      </c>
      <c r="D3595" s="168">
        <v>710000.0</v>
      </c>
      <c r="E3595" s="169" t="str">
        <f>iferror(vlookup(C3595,'Master data'!$A$2:$C$29,3,0),"-/-")</f>
        <v>Biến phí</v>
      </c>
      <c r="F3595" s="169" t="str">
        <f>iferror(vlookup(C3595,'Master data'!$A$2:$C$29,2,0),"-/-")</f>
        <v>Chi phí hành chính</v>
      </c>
    </row>
    <row r="3596" ht="21.0" customHeight="1">
      <c r="A3596" s="165" t="s">
        <v>1824</v>
      </c>
      <c r="B3596" s="172" t="s">
        <v>2246</v>
      </c>
      <c r="C3596" s="167" t="s">
        <v>112</v>
      </c>
      <c r="D3596" s="168">
        <v>151000.0</v>
      </c>
      <c r="E3596" s="169" t="str">
        <f>iferror(vlookup(C3596,'Master data'!$A$2:$C$29,3,0),"-/-")</f>
        <v>Biến phí</v>
      </c>
      <c r="F3596" s="169" t="str">
        <f>iferror(vlookup(C3596,'Master data'!$A$2:$C$29,2,0),"-/-")</f>
        <v>Chi phí hành chính</v>
      </c>
    </row>
    <row r="3597" ht="21.0" customHeight="1">
      <c r="A3597" s="165" t="s">
        <v>1824</v>
      </c>
      <c r="B3597" s="172" t="s">
        <v>926</v>
      </c>
      <c r="C3597" s="167" t="s">
        <v>926</v>
      </c>
      <c r="D3597" s="168">
        <v>7108000.0</v>
      </c>
      <c r="E3597" s="169" t="str">
        <f>iferror(vlookup(C3597,'Master data'!$A$2:$C$29,3,0),"-/-")</f>
        <v>Định phí</v>
      </c>
      <c r="F3597" s="169" t="str">
        <f>iferror(vlookup(C3597,'Master data'!$A$2:$C$29,2,0),"-/-")</f>
        <v>Chi phí hành chính</v>
      </c>
    </row>
    <row r="3598" ht="21.0" customHeight="1">
      <c r="A3598" s="165" t="s">
        <v>1824</v>
      </c>
      <c r="B3598" s="172" t="s">
        <v>2367</v>
      </c>
      <c r="C3598" s="167" t="s">
        <v>112</v>
      </c>
      <c r="D3598" s="168">
        <v>450000.0</v>
      </c>
      <c r="E3598" s="169" t="str">
        <f>iferror(vlookup(C3598,'Master data'!$A$2:$C$29,3,0),"-/-")</f>
        <v>Biến phí</v>
      </c>
      <c r="F3598" s="169" t="str">
        <f>iferror(vlookup(C3598,'Master data'!$A$2:$C$29,2,0),"-/-")</f>
        <v>Chi phí hành chính</v>
      </c>
    </row>
    <row r="3599" ht="21.0" customHeight="1">
      <c r="A3599" s="165" t="s">
        <v>1824</v>
      </c>
      <c r="B3599" s="172" t="s">
        <v>968</v>
      </c>
      <c r="C3599" s="167" t="s">
        <v>112</v>
      </c>
      <c r="D3599" s="168">
        <v>1100000.0</v>
      </c>
      <c r="E3599" s="169" t="str">
        <f>iferror(vlookup(C3599,'Master data'!$A$2:$C$29,3,0),"-/-")</f>
        <v>Biến phí</v>
      </c>
      <c r="F3599" s="169" t="str">
        <f>iferror(vlookup(C3599,'Master data'!$A$2:$C$29,2,0),"-/-")</f>
        <v>Chi phí hành chính</v>
      </c>
    </row>
    <row r="3600" ht="21.0" customHeight="1">
      <c r="A3600" s="165" t="s">
        <v>1824</v>
      </c>
      <c r="B3600" s="172" t="s">
        <v>2368</v>
      </c>
      <c r="C3600" s="167" t="s">
        <v>112</v>
      </c>
      <c r="D3600" s="168">
        <v>1950000.0</v>
      </c>
      <c r="E3600" s="169" t="str">
        <f>iferror(vlookup(C3600,'Master data'!$A$2:$C$29,3,0),"-/-")</f>
        <v>Biến phí</v>
      </c>
      <c r="F3600" s="169" t="str">
        <f>iferror(vlookup(C3600,'Master data'!$A$2:$C$29,2,0),"-/-")</f>
        <v>Chi phí hành chính</v>
      </c>
    </row>
    <row r="3601" ht="21.0" customHeight="1">
      <c r="A3601" s="165" t="s">
        <v>1824</v>
      </c>
      <c r="B3601" s="172" t="s">
        <v>2369</v>
      </c>
      <c r="C3601" s="167" t="s">
        <v>112</v>
      </c>
      <c r="D3601" s="168">
        <v>500000.0</v>
      </c>
      <c r="E3601" s="169" t="str">
        <f>iferror(vlookup(C3601,'Master data'!$A$2:$C$29,3,0),"-/-")</f>
        <v>Biến phí</v>
      </c>
      <c r="F3601" s="169" t="str">
        <f>iferror(vlookup(C3601,'Master data'!$A$2:$C$29,2,0),"-/-")</f>
        <v>Chi phí hành chính</v>
      </c>
    </row>
    <row r="3602" ht="21.0" customHeight="1">
      <c r="A3602" s="165" t="s">
        <v>1824</v>
      </c>
      <c r="B3602" s="172" t="s">
        <v>2370</v>
      </c>
      <c r="C3602" s="167" t="s">
        <v>112</v>
      </c>
      <c r="D3602" s="168">
        <v>1.458E7</v>
      </c>
      <c r="E3602" s="169" t="str">
        <f>iferror(vlookup(C3602,'Master data'!$A$2:$C$29,3,0),"-/-")</f>
        <v>Biến phí</v>
      </c>
      <c r="F3602" s="169" t="str">
        <f>iferror(vlookup(C3602,'Master data'!$A$2:$C$29,2,0),"-/-")</f>
        <v>Chi phí hành chính</v>
      </c>
    </row>
    <row r="3603" ht="21.0" customHeight="1">
      <c r="A3603" s="165" t="s">
        <v>1824</v>
      </c>
      <c r="B3603" s="172" t="s">
        <v>2371</v>
      </c>
      <c r="C3603" s="167" t="s">
        <v>112</v>
      </c>
      <c r="D3603" s="168">
        <v>2821000.0</v>
      </c>
      <c r="E3603" s="169" t="str">
        <f>iferror(vlookup(C3603,'Master data'!$A$2:$C$29,3,0),"-/-")</f>
        <v>Biến phí</v>
      </c>
      <c r="F3603" s="169" t="str">
        <f>iferror(vlookup(C3603,'Master data'!$A$2:$C$29,2,0),"-/-")</f>
        <v>Chi phí hành chính</v>
      </c>
    </row>
    <row r="3604" ht="21.0" customHeight="1">
      <c r="A3604" s="165" t="s">
        <v>1824</v>
      </c>
      <c r="B3604" s="172" t="s">
        <v>2372</v>
      </c>
      <c r="C3604" s="167" t="s">
        <v>112</v>
      </c>
      <c r="D3604" s="168">
        <v>200000.0</v>
      </c>
      <c r="E3604" s="169" t="str">
        <f>iferror(vlookup(C3604,'Master data'!$A$2:$C$29,3,0),"-/-")</f>
        <v>Biến phí</v>
      </c>
      <c r="F3604" s="169" t="str">
        <f>iferror(vlookup(C3604,'Master data'!$A$2:$C$29,2,0),"-/-")</f>
        <v>Chi phí hành chính</v>
      </c>
    </row>
    <row r="3605" ht="21.0" customHeight="1">
      <c r="A3605" s="165" t="s">
        <v>1824</v>
      </c>
      <c r="B3605" s="172" t="s">
        <v>2373</v>
      </c>
      <c r="C3605" s="167" t="s">
        <v>112</v>
      </c>
      <c r="D3605" s="168">
        <v>70000.0</v>
      </c>
      <c r="E3605" s="169" t="str">
        <f>iferror(vlookup(C3605,'Master data'!$A$2:$C$29,3,0),"-/-")</f>
        <v>Biến phí</v>
      </c>
      <c r="F3605" s="169" t="str">
        <f>iferror(vlookup(C3605,'Master data'!$A$2:$C$29,2,0),"-/-")</f>
        <v>Chi phí hành chính</v>
      </c>
    </row>
    <row r="3606" ht="21.0" customHeight="1">
      <c r="A3606" s="165" t="s">
        <v>1824</v>
      </c>
      <c r="B3606" s="172" t="s">
        <v>2374</v>
      </c>
      <c r="C3606" s="167" t="s">
        <v>112</v>
      </c>
      <c r="D3606" s="168">
        <v>80000.0</v>
      </c>
      <c r="E3606" s="169" t="str">
        <f>iferror(vlookup(C3606,'Master data'!$A$2:$C$29,3,0),"-/-")</f>
        <v>Biến phí</v>
      </c>
      <c r="F3606" s="169" t="str">
        <f>iferror(vlookup(C3606,'Master data'!$A$2:$C$29,2,0),"-/-")</f>
        <v>Chi phí hành chính</v>
      </c>
    </row>
    <row r="3607" ht="21.0" customHeight="1">
      <c r="A3607" s="165" t="s">
        <v>1824</v>
      </c>
      <c r="B3607" s="172" t="s">
        <v>2375</v>
      </c>
      <c r="C3607" s="167" t="s">
        <v>112</v>
      </c>
      <c r="D3607" s="168">
        <v>550000.0</v>
      </c>
      <c r="E3607" s="169" t="str">
        <f>iferror(vlookup(C3607,'Master data'!$A$2:$C$29,3,0),"-/-")</f>
        <v>Biến phí</v>
      </c>
      <c r="F3607" s="169" t="str">
        <f>iferror(vlookup(C3607,'Master data'!$A$2:$C$29,2,0),"-/-")</f>
        <v>Chi phí hành chính</v>
      </c>
    </row>
    <row r="3608" ht="21.0" customHeight="1">
      <c r="A3608" s="165" t="s">
        <v>1824</v>
      </c>
      <c r="B3608" s="172" t="s">
        <v>2376</v>
      </c>
      <c r="C3608" s="167" t="s">
        <v>112</v>
      </c>
      <c r="D3608" s="168">
        <v>80000.0</v>
      </c>
      <c r="E3608" s="169" t="str">
        <f>iferror(vlookup(C3608,'Master data'!$A$2:$C$29,3,0),"-/-")</f>
        <v>Biến phí</v>
      </c>
      <c r="F3608" s="169" t="str">
        <f>iferror(vlookup(C3608,'Master data'!$A$2:$C$29,2,0),"-/-")</f>
        <v>Chi phí hành chính</v>
      </c>
    </row>
    <row r="3609" ht="21.0" customHeight="1">
      <c r="A3609" s="165" t="s">
        <v>1824</v>
      </c>
      <c r="B3609" s="172" t="s">
        <v>2377</v>
      </c>
      <c r="C3609" s="167" t="s">
        <v>112</v>
      </c>
      <c r="D3609" s="168">
        <v>70000.0</v>
      </c>
      <c r="E3609" s="169" t="str">
        <f>iferror(vlookup(C3609,'Master data'!$A$2:$C$29,3,0),"-/-")</f>
        <v>Biến phí</v>
      </c>
      <c r="F3609" s="169" t="str">
        <f>iferror(vlookup(C3609,'Master data'!$A$2:$C$29,2,0),"-/-")</f>
        <v>Chi phí hành chính</v>
      </c>
    </row>
    <row r="3610" ht="21.0" customHeight="1">
      <c r="A3610" s="165" t="s">
        <v>1824</v>
      </c>
      <c r="B3610" s="172" t="s">
        <v>2378</v>
      </c>
      <c r="C3610" s="167" t="s">
        <v>112</v>
      </c>
      <c r="D3610" s="168">
        <v>80000.0</v>
      </c>
      <c r="E3610" s="169" t="str">
        <f>iferror(vlookup(C3610,'Master data'!$A$2:$C$29,3,0),"-/-")</f>
        <v>Biến phí</v>
      </c>
      <c r="F3610" s="169" t="str">
        <f>iferror(vlookup(C3610,'Master data'!$A$2:$C$29,2,0),"-/-")</f>
        <v>Chi phí hành chính</v>
      </c>
    </row>
    <row r="3611" ht="21.0" customHeight="1">
      <c r="A3611" s="165" t="s">
        <v>1824</v>
      </c>
      <c r="B3611" s="172" t="s">
        <v>2379</v>
      </c>
      <c r="C3611" s="167" t="s">
        <v>112</v>
      </c>
      <c r="D3611" s="168">
        <v>80000.0</v>
      </c>
      <c r="E3611" s="169" t="str">
        <f>iferror(vlookup(C3611,'Master data'!$A$2:$C$29,3,0),"-/-")</f>
        <v>Biến phí</v>
      </c>
      <c r="F3611" s="169" t="str">
        <f>iferror(vlookup(C3611,'Master data'!$A$2:$C$29,2,0),"-/-")</f>
        <v>Chi phí hành chính</v>
      </c>
    </row>
    <row r="3612" ht="21.0" customHeight="1">
      <c r="A3612" s="165" t="s">
        <v>1824</v>
      </c>
      <c r="B3612" s="172" t="s">
        <v>2380</v>
      </c>
      <c r="C3612" s="167" t="s">
        <v>112</v>
      </c>
      <c r="D3612" s="168">
        <v>380000.0</v>
      </c>
      <c r="E3612" s="169" t="str">
        <f>iferror(vlookup(C3612,'Master data'!$A$2:$C$29,3,0),"-/-")</f>
        <v>Biến phí</v>
      </c>
      <c r="F3612" s="169" t="str">
        <f>iferror(vlookup(C3612,'Master data'!$A$2:$C$29,2,0),"-/-")</f>
        <v>Chi phí hành chính</v>
      </c>
    </row>
    <row r="3613" ht="21.0" customHeight="1">
      <c r="A3613" s="165" t="s">
        <v>1824</v>
      </c>
      <c r="B3613" s="172" t="s">
        <v>2381</v>
      </c>
      <c r="C3613" s="167" t="s">
        <v>112</v>
      </c>
      <c r="D3613" s="168">
        <v>100000.0</v>
      </c>
      <c r="E3613" s="169" t="str">
        <f>iferror(vlookup(C3613,'Master data'!$A$2:$C$29,3,0),"-/-")</f>
        <v>Biến phí</v>
      </c>
      <c r="F3613" s="169" t="str">
        <f>iferror(vlookup(C3613,'Master data'!$A$2:$C$29,2,0),"-/-")</f>
        <v>Chi phí hành chính</v>
      </c>
    </row>
    <row r="3614" ht="21.0" customHeight="1">
      <c r="A3614" s="165" t="s">
        <v>1824</v>
      </c>
      <c r="B3614" s="172" t="s">
        <v>2382</v>
      </c>
      <c r="C3614" s="167" t="s">
        <v>112</v>
      </c>
      <c r="D3614" s="168">
        <v>800000.0</v>
      </c>
      <c r="E3614" s="169" t="str">
        <f>iferror(vlookup(C3614,'Master data'!$A$2:$C$29,3,0),"-/-")</f>
        <v>Biến phí</v>
      </c>
      <c r="F3614" s="169" t="str">
        <f>iferror(vlookup(C3614,'Master data'!$A$2:$C$29,2,0),"-/-")</f>
        <v>Chi phí hành chính</v>
      </c>
    </row>
    <row r="3615" ht="21.0" customHeight="1">
      <c r="A3615" s="165" t="s">
        <v>1824</v>
      </c>
      <c r="B3615" s="172" t="s">
        <v>2383</v>
      </c>
      <c r="C3615" s="167" t="s">
        <v>112</v>
      </c>
      <c r="D3615" s="168">
        <v>1000000.0</v>
      </c>
      <c r="E3615" s="169" t="str">
        <f>iferror(vlookup(C3615,'Master data'!$A$2:$C$29,3,0),"-/-")</f>
        <v>Biến phí</v>
      </c>
      <c r="F3615" s="169" t="str">
        <f>iferror(vlookup(C3615,'Master data'!$A$2:$C$29,2,0),"-/-")</f>
        <v>Chi phí hành chính</v>
      </c>
    </row>
    <row r="3616" ht="21.0" customHeight="1">
      <c r="A3616" s="165" t="s">
        <v>1824</v>
      </c>
      <c r="B3616" s="172" t="s">
        <v>2384</v>
      </c>
      <c r="C3616" s="167" t="s">
        <v>112</v>
      </c>
      <c r="D3616" s="168">
        <v>100000.0</v>
      </c>
      <c r="E3616" s="169" t="str">
        <f>iferror(vlookup(C3616,'Master data'!$A$2:$C$29,3,0),"-/-")</f>
        <v>Biến phí</v>
      </c>
      <c r="F3616" s="169" t="str">
        <f>iferror(vlookup(C3616,'Master data'!$A$2:$C$29,2,0),"-/-")</f>
        <v>Chi phí hành chính</v>
      </c>
    </row>
    <row r="3617" ht="21.0" customHeight="1">
      <c r="A3617" s="165" t="s">
        <v>1824</v>
      </c>
      <c r="B3617" s="172" t="s">
        <v>2385</v>
      </c>
      <c r="C3617" s="167" t="s">
        <v>112</v>
      </c>
      <c r="D3617" s="168">
        <v>200000.0</v>
      </c>
      <c r="E3617" s="169" t="str">
        <f>iferror(vlookup(C3617,'Master data'!$A$2:$C$29,3,0),"-/-")</f>
        <v>Biến phí</v>
      </c>
      <c r="F3617" s="169" t="str">
        <f>iferror(vlookup(C3617,'Master data'!$A$2:$C$29,2,0),"-/-")</f>
        <v>Chi phí hành chính</v>
      </c>
    </row>
    <row r="3618" ht="21.0" customHeight="1">
      <c r="A3618" s="165" t="s">
        <v>1824</v>
      </c>
      <c r="B3618" s="172" t="s">
        <v>2386</v>
      </c>
      <c r="C3618" s="167" t="s">
        <v>112</v>
      </c>
      <c r="D3618" s="168">
        <v>200000.0</v>
      </c>
      <c r="E3618" s="169" t="str">
        <f>iferror(vlookup(C3618,'Master data'!$A$2:$C$29,3,0),"-/-")</f>
        <v>Biến phí</v>
      </c>
      <c r="F3618" s="169" t="str">
        <f>iferror(vlookup(C3618,'Master data'!$A$2:$C$29,2,0),"-/-")</f>
        <v>Chi phí hành chính</v>
      </c>
    </row>
    <row r="3619" ht="21.0" customHeight="1">
      <c r="A3619" s="165" t="s">
        <v>1824</v>
      </c>
      <c r="B3619" s="172" t="s">
        <v>2387</v>
      </c>
      <c r="C3619" s="167" t="s">
        <v>112</v>
      </c>
      <c r="D3619" s="168">
        <v>1500000.0</v>
      </c>
      <c r="E3619" s="169" t="str">
        <f>iferror(vlookup(C3619,'Master data'!$A$2:$C$29,3,0),"-/-")</f>
        <v>Biến phí</v>
      </c>
      <c r="F3619" s="169" t="str">
        <f>iferror(vlookup(C3619,'Master data'!$A$2:$C$29,2,0),"-/-")</f>
        <v>Chi phí hành chính</v>
      </c>
    </row>
    <row r="3620" ht="21.0" customHeight="1">
      <c r="A3620" s="165" t="s">
        <v>1824</v>
      </c>
      <c r="B3620" s="172" t="s">
        <v>2388</v>
      </c>
      <c r="C3620" s="167" t="s">
        <v>112</v>
      </c>
      <c r="D3620" s="168">
        <v>220000.0</v>
      </c>
      <c r="E3620" s="169" t="str">
        <f>iferror(vlookup(C3620,'Master data'!$A$2:$C$29,3,0),"-/-")</f>
        <v>Biến phí</v>
      </c>
      <c r="F3620" s="169" t="str">
        <f>iferror(vlookup(C3620,'Master data'!$A$2:$C$29,2,0),"-/-")</f>
        <v>Chi phí hành chính</v>
      </c>
    </row>
    <row r="3621" ht="21.0" customHeight="1">
      <c r="A3621" s="165" t="s">
        <v>1824</v>
      </c>
      <c r="B3621" s="172" t="s">
        <v>2389</v>
      </c>
      <c r="C3621" s="167" t="s">
        <v>112</v>
      </c>
      <c r="D3621" s="168">
        <v>950400.0</v>
      </c>
      <c r="E3621" s="169" t="str">
        <f>iferror(vlookup(C3621,'Master data'!$A$2:$C$29,3,0),"-/-")</f>
        <v>Biến phí</v>
      </c>
      <c r="F3621" s="169" t="str">
        <f>iferror(vlookup(C3621,'Master data'!$A$2:$C$29,2,0),"-/-")</f>
        <v>Chi phí hành chính</v>
      </c>
    </row>
    <row r="3622" ht="21.0" customHeight="1">
      <c r="A3622" s="165" t="s">
        <v>1824</v>
      </c>
      <c r="B3622" s="172" t="s">
        <v>2390</v>
      </c>
      <c r="C3622" s="167" t="s">
        <v>112</v>
      </c>
      <c r="D3622" s="168">
        <v>2730000.0</v>
      </c>
      <c r="E3622" s="169" t="str">
        <f>iferror(vlookup(C3622,'Master data'!$A$2:$C$29,3,0),"-/-")</f>
        <v>Biến phí</v>
      </c>
      <c r="F3622" s="169" t="str">
        <f>iferror(vlookup(C3622,'Master data'!$A$2:$C$29,2,0),"-/-")</f>
        <v>Chi phí hành chính</v>
      </c>
    </row>
    <row r="3623" ht="21.0" customHeight="1">
      <c r="A3623" s="165" t="s">
        <v>1824</v>
      </c>
      <c r="B3623" s="172" t="s">
        <v>2391</v>
      </c>
      <c r="C3623" s="167" t="s">
        <v>112</v>
      </c>
      <c r="D3623" s="168">
        <v>4500000.0</v>
      </c>
      <c r="E3623" s="169" t="str">
        <f>iferror(vlookup(C3623,'Master data'!$A$2:$C$29,3,0),"-/-")</f>
        <v>Biến phí</v>
      </c>
      <c r="F3623" s="169" t="str">
        <f>iferror(vlookup(C3623,'Master data'!$A$2:$C$29,2,0),"-/-")</f>
        <v>Chi phí hành chính</v>
      </c>
    </row>
    <row r="3624" ht="21.0" customHeight="1">
      <c r="A3624" s="165" t="s">
        <v>1824</v>
      </c>
      <c r="B3624" s="172" t="s">
        <v>2392</v>
      </c>
      <c r="C3624" s="167" t="s">
        <v>112</v>
      </c>
      <c r="D3624" s="168">
        <v>2.06E7</v>
      </c>
      <c r="E3624" s="169" t="str">
        <f>iferror(vlookup(C3624,'Master data'!$A$2:$C$29,3,0),"-/-")</f>
        <v>Biến phí</v>
      </c>
      <c r="F3624" s="169" t="str">
        <f>iferror(vlookup(C3624,'Master data'!$A$2:$C$29,2,0),"-/-")</f>
        <v>Chi phí hành chính</v>
      </c>
    </row>
    <row r="3625" ht="21.0" customHeight="1">
      <c r="A3625" s="165" t="s">
        <v>1824</v>
      </c>
      <c r="B3625" s="172" t="s">
        <v>2393</v>
      </c>
      <c r="C3625" s="167" t="s">
        <v>112</v>
      </c>
      <c r="D3625" s="168">
        <v>1.6666666E7</v>
      </c>
      <c r="E3625" s="169" t="str">
        <f>iferror(vlookup(C3625,'Master data'!$A$2:$C$29,3,0),"-/-")</f>
        <v>Biến phí</v>
      </c>
      <c r="F3625" s="169" t="str">
        <f>iferror(vlookup(C3625,'Master data'!$A$2:$C$29,2,0),"-/-")</f>
        <v>Chi phí hành chính</v>
      </c>
    </row>
    <row r="3626" ht="21.0" customHeight="1">
      <c r="A3626" s="165" t="s">
        <v>1824</v>
      </c>
      <c r="B3626" s="172" t="s">
        <v>2394</v>
      </c>
      <c r="C3626" s="167" t="s">
        <v>112</v>
      </c>
      <c r="D3626" s="168">
        <v>2.8E7</v>
      </c>
      <c r="E3626" s="169" t="str">
        <f>iferror(vlookup(C3626,'Master data'!$A$2:$C$29,3,0),"-/-")</f>
        <v>Biến phí</v>
      </c>
      <c r="F3626" s="169" t="str">
        <f>iferror(vlookup(C3626,'Master data'!$A$2:$C$29,2,0),"-/-")</f>
        <v>Chi phí hành chính</v>
      </c>
    </row>
    <row r="3627" ht="21.0" customHeight="1">
      <c r="A3627" s="165" t="s">
        <v>1824</v>
      </c>
      <c r="B3627" s="172" t="s">
        <v>2395</v>
      </c>
      <c r="C3627" s="167" t="s">
        <v>112</v>
      </c>
      <c r="D3627" s="168">
        <v>6300000.0</v>
      </c>
      <c r="E3627" s="169" t="str">
        <f>iferror(vlookup(C3627,'Master data'!$A$2:$C$29,3,0),"-/-")</f>
        <v>Biến phí</v>
      </c>
      <c r="F3627" s="169" t="str">
        <f>iferror(vlookup(C3627,'Master data'!$A$2:$C$29,2,0),"-/-")</f>
        <v>Chi phí hành chính</v>
      </c>
    </row>
    <row r="3628" ht="21.0" customHeight="1">
      <c r="A3628" s="165" t="s">
        <v>1824</v>
      </c>
      <c r="B3628" s="172" t="s">
        <v>2396</v>
      </c>
      <c r="C3628" s="167" t="s">
        <v>106</v>
      </c>
      <c r="D3628" s="168">
        <v>1.6663765E7</v>
      </c>
      <c r="E3628" s="169" t="str">
        <f>iferror(vlookup(C3628,'Master data'!$A$2:$C$29,3,0),"-/-")</f>
        <v>Biến phí</v>
      </c>
      <c r="F3628" s="169" t="str">
        <f>iferror(vlookup(C3628,'Master data'!$A$2:$C$29,2,0),"-/-")</f>
        <v>Chi phí bán hàng</v>
      </c>
    </row>
    <row r="3629" ht="21.0" customHeight="1">
      <c r="A3629" s="165" t="s">
        <v>1824</v>
      </c>
      <c r="B3629" s="172" t="s">
        <v>2098</v>
      </c>
      <c r="C3629" s="167" t="s">
        <v>112</v>
      </c>
      <c r="D3629" s="168">
        <v>800000.0</v>
      </c>
      <c r="E3629" s="169" t="str">
        <f>iferror(vlookup(C3629,'Master data'!$A$2:$C$29,3,0),"-/-")</f>
        <v>Biến phí</v>
      </c>
      <c r="F3629" s="169" t="str">
        <f>iferror(vlookup(C3629,'Master data'!$A$2:$C$29,2,0),"-/-")</f>
        <v>Chi phí hành chính</v>
      </c>
    </row>
    <row r="3630" ht="21.0" customHeight="1">
      <c r="A3630" s="165" t="s">
        <v>1824</v>
      </c>
      <c r="B3630" s="172" t="s">
        <v>290</v>
      </c>
      <c r="C3630" s="167" t="s">
        <v>112</v>
      </c>
      <c r="D3630" s="168">
        <v>190000.0</v>
      </c>
      <c r="E3630" s="169" t="str">
        <f>iferror(vlookup(C3630,'Master data'!$A$2:$C$29,3,0),"-/-")</f>
        <v>Biến phí</v>
      </c>
      <c r="F3630" s="169" t="str">
        <f>iferror(vlookup(C3630,'Master data'!$A$2:$C$29,2,0),"-/-")</f>
        <v>Chi phí hành chính</v>
      </c>
    </row>
    <row r="3631" ht="21.0" customHeight="1">
      <c r="A3631" s="165" t="s">
        <v>1824</v>
      </c>
      <c r="B3631" s="172" t="s">
        <v>1778</v>
      </c>
      <c r="C3631" s="167" t="s">
        <v>112</v>
      </c>
      <c r="D3631" s="168">
        <v>1000000.0</v>
      </c>
      <c r="E3631" s="169" t="str">
        <f>iferror(vlookup(C3631,'Master data'!$A$2:$C$29,3,0),"-/-")</f>
        <v>Biến phí</v>
      </c>
      <c r="F3631" s="169" t="str">
        <f>iferror(vlookup(C3631,'Master data'!$A$2:$C$29,2,0),"-/-")</f>
        <v>Chi phí hành chính</v>
      </c>
    </row>
    <row r="3632" ht="21.0" customHeight="1">
      <c r="A3632" s="165" t="s">
        <v>1824</v>
      </c>
      <c r="B3632" s="172" t="s">
        <v>1194</v>
      </c>
      <c r="C3632" s="167" t="s">
        <v>112</v>
      </c>
      <c r="D3632" s="168">
        <v>140000.0</v>
      </c>
      <c r="E3632" s="169" t="str">
        <f>iferror(vlookup(C3632,'Master data'!$A$2:$C$29,3,0),"-/-")</f>
        <v>Biến phí</v>
      </c>
      <c r="F3632" s="169" t="str">
        <f>iferror(vlookup(C3632,'Master data'!$A$2:$C$29,2,0),"-/-")</f>
        <v>Chi phí hành chính</v>
      </c>
    </row>
    <row r="3633" ht="21.0" customHeight="1">
      <c r="A3633" s="165" t="s">
        <v>1824</v>
      </c>
      <c r="B3633" s="172" t="s">
        <v>1568</v>
      </c>
      <c r="C3633" s="167" t="s">
        <v>112</v>
      </c>
      <c r="D3633" s="168">
        <v>2000000.0</v>
      </c>
      <c r="E3633" s="169" t="str">
        <f>iferror(vlookup(C3633,'Master data'!$A$2:$C$29,3,0),"-/-")</f>
        <v>Biến phí</v>
      </c>
      <c r="F3633" s="169" t="str">
        <f>iferror(vlookup(C3633,'Master data'!$A$2:$C$29,2,0),"-/-")</f>
        <v>Chi phí hành chính</v>
      </c>
    </row>
    <row r="3634" ht="21.0" customHeight="1">
      <c r="A3634" s="165" t="s">
        <v>1824</v>
      </c>
      <c r="B3634" s="172" t="s">
        <v>1194</v>
      </c>
      <c r="C3634" s="167" t="s">
        <v>112</v>
      </c>
      <c r="D3634" s="168">
        <v>275000.0</v>
      </c>
      <c r="E3634" s="169" t="str">
        <f>iferror(vlookup(C3634,'Master data'!$A$2:$C$29,3,0),"-/-")</f>
        <v>Biến phí</v>
      </c>
      <c r="F3634" s="169" t="str">
        <f>iferror(vlookup(C3634,'Master data'!$A$2:$C$29,2,0),"-/-")</f>
        <v>Chi phí hành chính</v>
      </c>
    </row>
    <row r="3635" ht="21.0" customHeight="1">
      <c r="A3635" s="165" t="s">
        <v>1824</v>
      </c>
      <c r="B3635" s="172" t="s">
        <v>2397</v>
      </c>
      <c r="C3635" s="167" t="s">
        <v>112</v>
      </c>
      <c r="D3635" s="168">
        <v>500000.0</v>
      </c>
      <c r="E3635" s="169" t="str">
        <f>iferror(vlookup(C3635,'Master data'!$A$2:$C$29,3,0),"-/-")</f>
        <v>Biến phí</v>
      </c>
      <c r="F3635" s="169" t="str">
        <f>iferror(vlookup(C3635,'Master data'!$A$2:$C$29,2,0),"-/-")</f>
        <v>Chi phí hành chính</v>
      </c>
    </row>
    <row r="3636" ht="21.0" customHeight="1">
      <c r="A3636" s="165" t="s">
        <v>1824</v>
      </c>
      <c r="B3636" s="172" t="s">
        <v>1194</v>
      </c>
      <c r="C3636" s="167" t="s">
        <v>112</v>
      </c>
      <c r="D3636" s="168">
        <v>275000.0</v>
      </c>
      <c r="E3636" s="169" t="str">
        <f>iferror(vlookup(C3636,'Master data'!$A$2:$C$29,3,0),"-/-")</f>
        <v>Biến phí</v>
      </c>
      <c r="F3636" s="169" t="str">
        <f>iferror(vlookup(C3636,'Master data'!$A$2:$C$29,2,0),"-/-")</f>
        <v>Chi phí hành chính</v>
      </c>
    </row>
    <row r="3637" ht="21.0" customHeight="1">
      <c r="A3637" s="165" t="s">
        <v>1824</v>
      </c>
      <c r="B3637" s="172" t="s">
        <v>344</v>
      </c>
      <c r="C3637" s="167" t="s">
        <v>112</v>
      </c>
      <c r="D3637" s="168">
        <v>70000.0</v>
      </c>
      <c r="E3637" s="169" t="str">
        <f>iferror(vlookup(C3637,'Master data'!$A$2:$C$29,3,0),"-/-")</f>
        <v>Biến phí</v>
      </c>
      <c r="F3637" s="169" t="str">
        <f>iferror(vlookup(C3637,'Master data'!$A$2:$C$29,2,0),"-/-")</f>
        <v>Chi phí hành chính</v>
      </c>
    </row>
    <row r="3638" ht="21.0" customHeight="1">
      <c r="A3638" s="165" t="s">
        <v>1824</v>
      </c>
      <c r="B3638" s="172" t="s">
        <v>1194</v>
      </c>
      <c r="C3638" s="167" t="s">
        <v>112</v>
      </c>
      <c r="D3638" s="168">
        <v>166000.0</v>
      </c>
      <c r="E3638" s="169" t="str">
        <f>iferror(vlookup(C3638,'Master data'!$A$2:$C$29,3,0),"-/-")</f>
        <v>Biến phí</v>
      </c>
      <c r="F3638" s="169" t="str">
        <f>iferror(vlookup(C3638,'Master data'!$A$2:$C$29,2,0),"-/-")</f>
        <v>Chi phí hành chính</v>
      </c>
    </row>
    <row r="3639" ht="21.0" customHeight="1">
      <c r="A3639" s="165" t="s">
        <v>1824</v>
      </c>
      <c r="B3639" s="172" t="s">
        <v>1676</v>
      </c>
      <c r="C3639" s="167" t="s">
        <v>112</v>
      </c>
      <c r="D3639" s="168">
        <v>1000000.0</v>
      </c>
      <c r="E3639" s="169" t="str">
        <f>iferror(vlookup(C3639,'Master data'!$A$2:$C$29,3,0),"-/-")</f>
        <v>Biến phí</v>
      </c>
      <c r="F3639" s="169" t="str">
        <f>iferror(vlookup(C3639,'Master data'!$A$2:$C$29,2,0),"-/-")</f>
        <v>Chi phí hành chính</v>
      </c>
    </row>
    <row r="3640" ht="21.0" customHeight="1">
      <c r="A3640" s="165" t="s">
        <v>1824</v>
      </c>
      <c r="B3640" s="172" t="s">
        <v>2398</v>
      </c>
      <c r="C3640" s="167" t="s">
        <v>112</v>
      </c>
      <c r="D3640" s="168">
        <v>920000.0</v>
      </c>
      <c r="E3640" s="169" t="str">
        <f>iferror(vlookup(C3640,'Master data'!$A$2:$C$29,3,0),"-/-")</f>
        <v>Biến phí</v>
      </c>
      <c r="F3640" s="169" t="str">
        <f>iferror(vlookup(C3640,'Master data'!$A$2:$C$29,2,0),"-/-")</f>
        <v>Chi phí hành chính</v>
      </c>
    </row>
    <row r="3641" ht="21.0" customHeight="1">
      <c r="A3641" s="165" t="s">
        <v>1824</v>
      </c>
      <c r="B3641" s="172" t="s">
        <v>1194</v>
      </c>
      <c r="C3641" s="167" t="s">
        <v>112</v>
      </c>
      <c r="D3641" s="168">
        <v>224000.0</v>
      </c>
      <c r="E3641" s="169" t="str">
        <f>iferror(vlookup(C3641,'Master data'!$A$2:$C$29,3,0),"-/-")</f>
        <v>Biến phí</v>
      </c>
      <c r="F3641" s="169" t="str">
        <f>iferror(vlookup(C3641,'Master data'!$A$2:$C$29,2,0),"-/-")</f>
        <v>Chi phí hành chính</v>
      </c>
    </row>
    <row r="3642" ht="21.0" customHeight="1">
      <c r="A3642" s="165" t="s">
        <v>1824</v>
      </c>
      <c r="B3642" s="172" t="s">
        <v>1194</v>
      </c>
      <c r="C3642" s="167" t="s">
        <v>112</v>
      </c>
      <c r="D3642" s="168">
        <v>40000.0</v>
      </c>
      <c r="E3642" s="169" t="str">
        <f>iferror(vlookup(C3642,'Master data'!$A$2:$C$29,3,0),"-/-")</f>
        <v>Biến phí</v>
      </c>
      <c r="F3642" s="169" t="str">
        <f>iferror(vlookup(C3642,'Master data'!$A$2:$C$29,2,0),"-/-")</f>
        <v>Chi phí hành chính</v>
      </c>
    </row>
    <row r="3643" ht="21.0" customHeight="1">
      <c r="A3643" s="165" t="s">
        <v>1824</v>
      </c>
      <c r="B3643" s="172" t="s">
        <v>290</v>
      </c>
      <c r="C3643" s="167" t="s">
        <v>112</v>
      </c>
      <c r="D3643" s="168">
        <v>165000.0</v>
      </c>
      <c r="E3643" s="169" t="str">
        <f>iferror(vlookup(C3643,'Master data'!$A$2:$C$29,3,0),"-/-")</f>
        <v>Biến phí</v>
      </c>
      <c r="F3643" s="169" t="str">
        <f>iferror(vlookup(C3643,'Master data'!$A$2:$C$29,2,0),"-/-")</f>
        <v>Chi phí hành chính</v>
      </c>
    </row>
    <row r="3644" ht="21.0" customHeight="1">
      <c r="A3644" s="165" t="s">
        <v>1824</v>
      </c>
      <c r="B3644" s="172" t="s">
        <v>1194</v>
      </c>
      <c r="C3644" s="167" t="s">
        <v>112</v>
      </c>
      <c r="D3644" s="168">
        <v>95000.0</v>
      </c>
      <c r="E3644" s="169" t="str">
        <f>iferror(vlookup(C3644,'Master data'!$A$2:$C$29,3,0),"-/-")</f>
        <v>Biến phí</v>
      </c>
      <c r="F3644" s="169" t="str">
        <f>iferror(vlookup(C3644,'Master data'!$A$2:$C$29,2,0),"-/-")</f>
        <v>Chi phí hành chính</v>
      </c>
    </row>
    <row r="3645" ht="21.0" customHeight="1">
      <c r="A3645" s="165" t="s">
        <v>1824</v>
      </c>
      <c r="B3645" s="172" t="s">
        <v>1266</v>
      </c>
      <c r="C3645" s="167" t="s">
        <v>112</v>
      </c>
      <c r="D3645" s="168">
        <v>120000.0</v>
      </c>
      <c r="E3645" s="169" t="str">
        <f>iferror(vlookup(C3645,'Master data'!$A$2:$C$29,3,0),"-/-")</f>
        <v>Biến phí</v>
      </c>
      <c r="F3645" s="169" t="str">
        <f>iferror(vlookup(C3645,'Master data'!$A$2:$C$29,2,0),"-/-")</f>
        <v>Chi phí hành chính</v>
      </c>
    </row>
    <row r="3646" ht="21.0" customHeight="1">
      <c r="A3646" s="165" t="s">
        <v>1824</v>
      </c>
      <c r="B3646" s="172" t="s">
        <v>343</v>
      </c>
      <c r="C3646" s="167" t="s">
        <v>112</v>
      </c>
      <c r="D3646" s="168">
        <v>1000000.0</v>
      </c>
      <c r="E3646" s="169" t="str">
        <f>iferror(vlookup(C3646,'Master data'!$A$2:$C$29,3,0),"-/-")</f>
        <v>Biến phí</v>
      </c>
      <c r="F3646" s="169" t="str">
        <f>iferror(vlookup(C3646,'Master data'!$A$2:$C$29,2,0),"-/-")</f>
        <v>Chi phí hành chính</v>
      </c>
    </row>
    <row r="3647" ht="21.0" customHeight="1">
      <c r="A3647" s="165" t="s">
        <v>1824</v>
      </c>
      <c r="B3647" s="172" t="s">
        <v>1194</v>
      </c>
      <c r="C3647" s="167" t="s">
        <v>112</v>
      </c>
      <c r="D3647" s="168">
        <v>40000.0</v>
      </c>
      <c r="E3647" s="169" t="str">
        <f>iferror(vlookup(C3647,'Master data'!$A$2:$C$29,3,0),"-/-")</f>
        <v>Biến phí</v>
      </c>
      <c r="F3647" s="169" t="str">
        <f>iferror(vlookup(C3647,'Master data'!$A$2:$C$29,2,0),"-/-")</f>
        <v>Chi phí hành chính</v>
      </c>
    </row>
    <row r="3648" ht="21.0" customHeight="1">
      <c r="A3648" s="165" t="s">
        <v>1824</v>
      </c>
      <c r="B3648" s="172" t="s">
        <v>1994</v>
      </c>
      <c r="C3648" s="167" t="s">
        <v>112</v>
      </c>
      <c r="D3648" s="168">
        <v>1000000.0</v>
      </c>
      <c r="E3648" s="169" t="str">
        <f>iferror(vlookup(C3648,'Master data'!$A$2:$C$29,3,0),"-/-")</f>
        <v>Biến phí</v>
      </c>
      <c r="F3648" s="169" t="str">
        <f>iferror(vlookup(C3648,'Master data'!$A$2:$C$29,2,0),"-/-")</f>
        <v>Chi phí hành chính</v>
      </c>
    </row>
    <row r="3649" ht="21.0" customHeight="1">
      <c r="A3649" s="165" t="s">
        <v>1824</v>
      </c>
      <c r="B3649" s="172" t="s">
        <v>1194</v>
      </c>
      <c r="C3649" s="167" t="s">
        <v>112</v>
      </c>
      <c r="D3649" s="168">
        <v>90000.0</v>
      </c>
      <c r="E3649" s="169" t="str">
        <f>iferror(vlookup(C3649,'Master data'!$A$2:$C$29,3,0),"-/-")</f>
        <v>Biến phí</v>
      </c>
      <c r="F3649" s="169" t="str">
        <f>iferror(vlookup(C3649,'Master data'!$A$2:$C$29,2,0),"-/-")</f>
        <v>Chi phí hành chính</v>
      </c>
    </row>
    <row r="3650" ht="21.0" customHeight="1">
      <c r="A3650" s="165" t="s">
        <v>1824</v>
      </c>
      <c r="B3650" s="172" t="s">
        <v>1194</v>
      </c>
      <c r="C3650" s="167" t="s">
        <v>112</v>
      </c>
      <c r="D3650" s="168">
        <v>146000.0</v>
      </c>
      <c r="E3650" s="169" t="str">
        <f>iferror(vlookup(C3650,'Master data'!$A$2:$C$29,3,0),"-/-")</f>
        <v>Biến phí</v>
      </c>
      <c r="F3650" s="169" t="str">
        <f>iferror(vlookup(C3650,'Master data'!$A$2:$C$29,2,0),"-/-")</f>
        <v>Chi phí hành chính</v>
      </c>
    </row>
    <row r="3651" ht="21.0" customHeight="1">
      <c r="A3651" s="165" t="s">
        <v>1824</v>
      </c>
      <c r="B3651" s="172" t="s">
        <v>1892</v>
      </c>
      <c r="C3651" s="167" t="s">
        <v>112</v>
      </c>
      <c r="D3651" s="168">
        <v>12000.0</v>
      </c>
      <c r="E3651" s="169" t="str">
        <f>iferror(vlookup(C3651,'Master data'!$A$2:$C$29,3,0),"-/-")</f>
        <v>Biến phí</v>
      </c>
      <c r="F3651" s="169" t="str">
        <f>iferror(vlookup(C3651,'Master data'!$A$2:$C$29,2,0),"-/-")</f>
        <v>Chi phí hành chính</v>
      </c>
    </row>
    <row r="3652" ht="21.0" customHeight="1">
      <c r="A3652" s="165" t="s">
        <v>1824</v>
      </c>
      <c r="B3652" s="172" t="s">
        <v>1778</v>
      </c>
      <c r="C3652" s="167" t="s">
        <v>112</v>
      </c>
      <c r="D3652" s="168">
        <v>1000000.0</v>
      </c>
      <c r="E3652" s="169" t="str">
        <f>iferror(vlookup(C3652,'Master data'!$A$2:$C$29,3,0),"-/-")</f>
        <v>Biến phí</v>
      </c>
      <c r="F3652" s="169" t="str">
        <f>iferror(vlookup(C3652,'Master data'!$A$2:$C$29,2,0),"-/-")</f>
        <v>Chi phí hành chính</v>
      </c>
    </row>
    <row r="3653" ht="21.0" customHeight="1">
      <c r="A3653" s="165" t="s">
        <v>1824</v>
      </c>
      <c r="B3653" s="172" t="s">
        <v>1194</v>
      </c>
      <c r="C3653" s="167" t="s">
        <v>112</v>
      </c>
      <c r="D3653" s="168">
        <v>339000.0</v>
      </c>
      <c r="E3653" s="169" t="str">
        <f>iferror(vlookup(C3653,'Master data'!$A$2:$C$29,3,0),"-/-")</f>
        <v>Biến phí</v>
      </c>
      <c r="F3653" s="169" t="str">
        <f>iferror(vlookup(C3653,'Master data'!$A$2:$C$29,2,0),"-/-")</f>
        <v>Chi phí hành chính</v>
      </c>
    </row>
    <row r="3654" ht="21.0" customHeight="1">
      <c r="A3654" s="165" t="s">
        <v>1824</v>
      </c>
      <c r="B3654" s="172" t="s">
        <v>1994</v>
      </c>
      <c r="C3654" s="167" t="s">
        <v>112</v>
      </c>
      <c r="D3654" s="168">
        <v>920000.0</v>
      </c>
      <c r="E3654" s="169" t="str">
        <f>iferror(vlookup(C3654,'Master data'!$A$2:$C$29,3,0),"-/-")</f>
        <v>Biến phí</v>
      </c>
      <c r="F3654" s="169" t="str">
        <f>iferror(vlookup(C3654,'Master data'!$A$2:$C$29,2,0),"-/-")</f>
        <v>Chi phí hành chính</v>
      </c>
    </row>
    <row r="3655" ht="21.0" customHeight="1">
      <c r="A3655" s="165" t="s">
        <v>1824</v>
      </c>
      <c r="B3655" s="172" t="s">
        <v>290</v>
      </c>
      <c r="C3655" s="167" t="s">
        <v>112</v>
      </c>
      <c r="D3655" s="168">
        <v>50000.0</v>
      </c>
      <c r="E3655" s="169" t="str">
        <f>iferror(vlookup(C3655,'Master data'!$A$2:$C$29,3,0),"-/-")</f>
        <v>Biến phí</v>
      </c>
      <c r="F3655" s="169" t="str">
        <f>iferror(vlookup(C3655,'Master data'!$A$2:$C$29,2,0),"-/-")</f>
        <v>Chi phí hành chính</v>
      </c>
    </row>
    <row r="3656" ht="21.0" customHeight="1">
      <c r="A3656" s="165" t="s">
        <v>1824</v>
      </c>
      <c r="B3656" s="172" t="s">
        <v>1194</v>
      </c>
      <c r="C3656" s="167" t="s">
        <v>112</v>
      </c>
      <c r="D3656" s="168">
        <v>306000.0</v>
      </c>
      <c r="E3656" s="169" t="str">
        <f>iferror(vlookup(C3656,'Master data'!$A$2:$C$29,3,0),"-/-")</f>
        <v>Biến phí</v>
      </c>
      <c r="F3656" s="169" t="str">
        <f>iferror(vlookup(C3656,'Master data'!$A$2:$C$29,2,0),"-/-")</f>
        <v>Chi phí hành chính</v>
      </c>
    </row>
    <row r="3657" ht="21.0" customHeight="1">
      <c r="A3657" s="165" t="s">
        <v>1824</v>
      </c>
      <c r="B3657" s="172" t="s">
        <v>496</v>
      </c>
      <c r="C3657" s="167" t="s">
        <v>112</v>
      </c>
      <c r="D3657" s="168">
        <v>20000.0</v>
      </c>
      <c r="E3657" s="169" t="str">
        <f>iferror(vlookup(C3657,'Master data'!$A$2:$C$29,3,0),"-/-")</f>
        <v>Biến phí</v>
      </c>
      <c r="F3657" s="169" t="str">
        <f>iferror(vlookup(C3657,'Master data'!$A$2:$C$29,2,0),"-/-")</f>
        <v>Chi phí hành chính</v>
      </c>
    </row>
    <row r="3658" ht="21.0" customHeight="1">
      <c r="A3658" s="165" t="s">
        <v>1824</v>
      </c>
      <c r="B3658" s="172" t="s">
        <v>1194</v>
      </c>
      <c r="C3658" s="167" t="s">
        <v>112</v>
      </c>
      <c r="D3658" s="168">
        <v>904000.0</v>
      </c>
      <c r="E3658" s="169" t="str">
        <f>iferror(vlookup(C3658,'Master data'!$A$2:$C$29,3,0),"-/-")</f>
        <v>Biến phí</v>
      </c>
      <c r="F3658" s="169" t="str">
        <f>iferror(vlookup(C3658,'Master data'!$A$2:$C$29,2,0),"-/-")</f>
        <v>Chi phí hành chính</v>
      </c>
    </row>
    <row r="3659" ht="21.0" customHeight="1">
      <c r="A3659" s="165" t="s">
        <v>1824</v>
      </c>
      <c r="B3659" s="172" t="s">
        <v>343</v>
      </c>
      <c r="C3659" s="167" t="s">
        <v>112</v>
      </c>
      <c r="D3659" s="168">
        <v>2000000.0</v>
      </c>
      <c r="E3659" s="169" t="str">
        <f>iferror(vlookup(C3659,'Master data'!$A$2:$C$29,3,0),"-/-")</f>
        <v>Biến phí</v>
      </c>
      <c r="F3659" s="169" t="str">
        <f>iferror(vlookup(C3659,'Master data'!$A$2:$C$29,2,0),"-/-")</f>
        <v>Chi phí hành chính</v>
      </c>
    </row>
    <row r="3660" ht="21.0" customHeight="1">
      <c r="A3660" s="165" t="s">
        <v>1824</v>
      </c>
      <c r="B3660" s="172" t="s">
        <v>344</v>
      </c>
      <c r="C3660" s="167" t="s">
        <v>112</v>
      </c>
      <c r="D3660" s="168">
        <v>110000.0</v>
      </c>
      <c r="E3660" s="169" t="str">
        <f>iferror(vlookup(C3660,'Master data'!$A$2:$C$29,3,0),"-/-")</f>
        <v>Biến phí</v>
      </c>
      <c r="F3660" s="169" t="str">
        <f>iferror(vlookup(C3660,'Master data'!$A$2:$C$29,2,0),"-/-")</f>
        <v>Chi phí hành chính</v>
      </c>
    </row>
    <row r="3661" ht="21.0" customHeight="1">
      <c r="A3661" s="165" t="s">
        <v>1824</v>
      </c>
      <c r="B3661" s="172" t="s">
        <v>1194</v>
      </c>
      <c r="C3661" s="167" t="s">
        <v>112</v>
      </c>
      <c r="D3661" s="168">
        <v>604000.0</v>
      </c>
      <c r="E3661" s="169" t="str">
        <f>iferror(vlookup(C3661,'Master data'!$A$2:$C$29,3,0),"-/-")</f>
        <v>Biến phí</v>
      </c>
      <c r="F3661" s="169" t="str">
        <f>iferror(vlookup(C3661,'Master data'!$A$2:$C$29,2,0),"-/-")</f>
        <v>Chi phí hành chính</v>
      </c>
    </row>
    <row r="3662" ht="21.0" customHeight="1">
      <c r="A3662" s="165" t="s">
        <v>1824</v>
      </c>
      <c r="B3662" s="172" t="s">
        <v>1194</v>
      </c>
      <c r="C3662" s="167" t="s">
        <v>112</v>
      </c>
      <c r="D3662" s="168">
        <v>999000.0</v>
      </c>
      <c r="E3662" s="169" t="str">
        <f>iferror(vlookup(C3662,'Master data'!$A$2:$C$29,3,0),"-/-")</f>
        <v>Biến phí</v>
      </c>
      <c r="F3662" s="169" t="str">
        <f>iferror(vlookup(C3662,'Master data'!$A$2:$C$29,2,0),"-/-")</f>
        <v>Chi phí hành chính</v>
      </c>
    </row>
    <row r="3663" ht="21.0" customHeight="1">
      <c r="A3663" s="165" t="s">
        <v>1824</v>
      </c>
      <c r="B3663" s="172" t="s">
        <v>1194</v>
      </c>
      <c r="C3663" s="167" t="s">
        <v>112</v>
      </c>
      <c r="D3663" s="168">
        <v>0.0</v>
      </c>
      <c r="E3663" s="169" t="str">
        <f>iferror(vlookup(C3663,'Master data'!$A$2:$C$29,3,0),"-/-")</f>
        <v>Biến phí</v>
      </c>
      <c r="F3663" s="169" t="str">
        <f>iferror(vlookup(C3663,'Master data'!$A$2:$C$29,2,0),"-/-")</f>
        <v>Chi phí hành chính</v>
      </c>
    </row>
    <row r="3664" ht="21.0" customHeight="1">
      <c r="A3664" s="165" t="s">
        <v>1824</v>
      </c>
      <c r="B3664" s="172" t="s">
        <v>1568</v>
      </c>
      <c r="C3664" s="167" t="s">
        <v>112</v>
      </c>
      <c r="D3664" s="168">
        <v>2000000.0</v>
      </c>
      <c r="E3664" s="169" t="str">
        <f>iferror(vlookup(C3664,'Master data'!$A$2:$C$29,3,0),"-/-")</f>
        <v>Biến phí</v>
      </c>
      <c r="F3664" s="169" t="str">
        <f>iferror(vlookup(C3664,'Master data'!$A$2:$C$29,2,0),"-/-")</f>
        <v>Chi phí hành chính</v>
      </c>
    </row>
    <row r="3665" ht="21.0" customHeight="1">
      <c r="A3665" s="165" t="s">
        <v>1824</v>
      </c>
      <c r="B3665" s="172" t="s">
        <v>290</v>
      </c>
      <c r="C3665" s="167" t="s">
        <v>112</v>
      </c>
      <c r="D3665" s="168">
        <v>45000.0</v>
      </c>
      <c r="E3665" s="169" t="str">
        <f>iferror(vlookup(C3665,'Master data'!$A$2:$C$29,3,0),"-/-")</f>
        <v>Biến phí</v>
      </c>
      <c r="F3665" s="169" t="str">
        <f>iferror(vlookup(C3665,'Master data'!$A$2:$C$29,2,0),"-/-")</f>
        <v>Chi phí hành chính</v>
      </c>
    </row>
    <row r="3666" ht="21.0" customHeight="1">
      <c r="A3666" s="165" t="s">
        <v>1824</v>
      </c>
      <c r="B3666" s="172" t="s">
        <v>2399</v>
      </c>
      <c r="C3666" s="167" t="s">
        <v>112</v>
      </c>
      <c r="D3666" s="168">
        <v>251000.0</v>
      </c>
      <c r="E3666" s="169" t="str">
        <f>iferror(vlookup(C3666,'Master data'!$A$2:$C$29,3,0),"-/-")</f>
        <v>Biến phí</v>
      </c>
      <c r="F3666" s="169" t="str">
        <f>iferror(vlookup(C3666,'Master data'!$A$2:$C$29,2,0),"-/-")</f>
        <v>Chi phí hành chính</v>
      </c>
    </row>
    <row r="3667" ht="21.0" customHeight="1">
      <c r="A3667" s="165" t="s">
        <v>1824</v>
      </c>
      <c r="B3667" s="172" t="s">
        <v>2302</v>
      </c>
      <c r="C3667" s="167" t="s">
        <v>112</v>
      </c>
      <c r="D3667" s="168">
        <v>33000.0</v>
      </c>
      <c r="E3667" s="169" t="str">
        <f>iferror(vlookup(C3667,'Master data'!$A$2:$C$29,3,0),"-/-")</f>
        <v>Biến phí</v>
      </c>
      <c r="F3667" s="169" t="str">
        <f>iferror(vlookup(C3667,'Master data'!$A$2:$C$29,2,0),"-/-")</f>
        <v>Chi phí hành chính</v>
      </c>
    </row>
    <row r="3668" ht="21.0" customHeight="1">
      <c r="A3668" s="165" t="s">
        <v>1824</v>
      </c>
      <c r="B3668" s="172" t="s">
        <v>876</v>
      </c>
      <c r="C3668" s="167" t="s">
        <v>95</v>
      </c>
      <c r="D3668" s="168">
        <v>7.5E8</v>
      </c>
      <c r="E3668" s="169" t="str">
        <f>iferror(vlookup(C3668,'Master data'!$A$2:$C$29,3,0),"-/-")</f>
        <v>Biến phí</v>
      </c>
      <c r="F3668" s="169" t="str">
        <f>iferror(vlookup(C3668,'Master data'!$A$2:$C$29,2,0),"-/-")</f>
        <v>Chi phí bán hàng</v>
      </c>
    </row>
    <row r="3669" ht="21.0" customHeight="1">
      <c r="A3669" s="165" t="s">
        <v>1824</v>
      </c>
      <c r="B3669" s="172" t="s">
        <v>2209</v>
      </c>
      <c r="C3669" s="167" t="s">
        <v>112</v>
      </c>
      <c r="D3669" s="168">
        <v>1.9E7</v>
      </c>
      <c r="E3669" s="169" t="str">
        <f>iferror(vlookup(C3669,'Master data'!$A$2:$C$29,3,0),"-/-")</f>
        <v>Biến phí</v>
      </c>
      <c r="F3669" s="169" t="str">
        <f>iferror(vlookup(C3669,'Master data'!$A$2:$C$29,2,0),"-/-")</f>
        <v>Chi phí hành chính</v>
      </c>
    </row>
    <row r="3670" ht="21.0" customHeight="1">
      <c r="A3670" s="165" t="s">
        <v>1824</v>
      </c>
      <c r="B3670" s="172" t="s">
        <v>2210</v>
      </c>
      <c r="C3670" s="167" t="s">
        <v>116</v>
      </c>
      <c r="D3670" s="168">
        <v>3939000.0</v>
      </c>
      <c r="E3670" s="169" t="str">
        <f>iferror(vlookup(C3670,'Master data'!$A$2:$C$29,3,0),"-/-")</f>
        <v>Định phí</v>
      </c>
      <c r="F3670" s="169" t="str">
        <f>iferror(vlookup(C3670,'Master data'!$A$2:$C$29,2,0),"-/-")</f>
        <v>Chi phí hành chính</v>
      </c>
    </row>
    <row r="3671" ht="21.0" customHeight="1">
      <c r="A3671" s="165" t="s">
        <v>1824</v>
      </c>
      <c r="B3671" s="172" t="s">
        <v>2211</v>
      </c>
      <c r="C3671" s="167" t="s">
        <v>112</v>
      </c>
      <c r="D3671" s="168">
        <v>2000000.0</v>
      </c>
      <c r="E3671" s="169" t="str">
        <f>iferror(vlookup(C3671,'Master data'!$A$2:$C$29,3,0),"-/-")</f>
        <v>Biến phí</v>
      </c>
      <c r="F3671" s="169" t="str">
        <f>iferror(vlookup(C3671,'Master data'!$A$2:$C$29,2,0),"-/-")</f>
        <v>Chi phí hành chính</v>
      </c>
    </row>
    <row r="3672" ht="21.0" customHeight="1">
      <c r="A3672" s="165" t="s">
        <v>1824</v>
      </c>
      <c r="B3672" s="172" t="s">
        <v>653</v>
      </c>
      <c r="C3672" s="167" t="s">
        <v>112</v>
      </c>
      <c r="D3672" s="168">
        <v>3000000.0</v>
      </c>
      <c r="E3672" s="169" t="str">
        <f>iferror(vlookup(C3672,'Master data'!$A$2:$C$29,3,0),"-/-")</f>
        <v>Biến phí</v>
      </c>
      <c r="F3672" s="169" t="str">
        <f>iferror(vlookup(C3672,'Master data'!$A$2:$C$29,2,0),"-/-")</f>
        <v>Chi phí hành chính</v>
      </c>
    </row>
    <row r="3673" ht="21.0" customHeight="1">
      <c r="A3673" s="165" t="s">
        <v>1824</v>
      </c>
      <c r="B3673" s="172" t="s">
        <v>927</v>
      </c>
      <c r="C3673" s="167" t="s">
        <v>120</v>
      </c>
      <c r="D3673" s="168">
        <v>5.9E7</v>
      </c>
      <c r="E3673" s="169" t="str">
        <f>iferror(vlookup(C3673,'Master data'!$A$2:$C$29,3,0),"-/-")</f>
        <v>Định phí</v>
      </c>
      <c r="F3673" s="169" t="str">
        <f>iferror(vlookup(C3673,'Master data'!$A$2:$C$29,2,0),"-/-")</f>
        <v>Chi phí QLDN</v>
      </c>
    </row>
    <row r="3674" ht="21.0" customHeight="1">
      <c r="A3674" s="165" t="s">
        <v>1824</v>
      </c>
      <c r="B3674" s="172" t="s">
        <v>1199</v>
      </c>
      <c r="C3674" s="167" t="s">
        <v>123</v>
      </c>
      <c r="D3674" s="168">
        <v>2.2E7</v>
      </c>
      <c r="E3674" s="169" t="str">
        <f>iferror(vlookup(C3674,'Master data'!$A$2:$C$29,3,0),"-/-")</f>
        <v>Định phí</v>
      </c>
      <c r="F3674" s="169" t="str">
        <f>iferror(vlookup(C3674,'Master data'!$A$2:$C$29,2,0),"-/-")</f>
        <v>Chi phí QLDN</v>
      </c>
    </row>
    <row r="3675" ht="21.0" customHeight="1">
      <c r="A3675" s="165" t="s">
        <v>1824</v>
      </c>
      <c r="B3675" s="172" t="s">
        <v>2400</v>
      </c>
      <c r="C3675" s="167" t="s">
        <v>112</v>
      </c>
      <c r="D3675" s="168">
        <v>4.1E7</v>
      </c>
      <c r="E3675" s="169" t="str">
        <f>iferror(vlookup(C3675,'Master data'!$A$2:$C$29,3,0),"-/-")</f>
        <v>Biến phí</v>
      </c>
      <c r="F3675" s="169" t="str">
        <f>iferror(vlookup(C3675,'Master data'!$A$2:$C$29,2,0),"-/-")</f>
        <v>Chi phí hành chính</v>
      </c>
    </row>
    <row r="3676" ht="21.0" customHeight="1">
      <c r="A3676" s="165" t="s">
        <v>1824</v>
      </c>
      <c r="B3676" s="172" t="s">
        <v>961</v>
      </c>
      <c r="C3676" s="167" t="s">
        <v>112</v>
      </c>
      <c r="D3676" s="168">
        <v>2345000.0</v>
      </c>
      <c r="E3676" s="169" t="str">
        <f>iferror(vlookup(C3676,'Master data'!$A$2:$C$29,3,0),"-/-")</f>
        <v>Biến phí</v>
      </c>
      <c r="F3676" s="169" t="str">
        <f>iferror(vlookup(C3676,'Master data'!$A$2:$C$29,2,0),"-/-")</f>
        <v>Chi phí hành chính</v>
      </c>
    </row>
    <row r="3677" ht="21.0" customHeight="1">
      <c r="A3677" s="165" t="s">
        <v>1824</v>
      </c>
      <c r="B3677" s="172" t="s">
        <v>1124</v>
      </c>
      <c r="C3677" s="167" t="s">
        <v>116</v>
      </c>
      <c r="D3677" s="168">
        <v>1.57545E7</v>
      </c>
      <c r="E3677" s="169" t="str">
        <f>iferror(vlookup(C3677,'Master data'!$A$2:$C$29,3,0),"-/-")</f>
        <v>Định phí</v>
      </c>
      <c r="F3677" s="169" t="str">
        <f>iferror(vlookup(C3677,'Master data'!$A$2:$C$29,2,0),"-/-")</f>
        <v>Chi phí hành chính</v>
      </c>
    </row>
    <row r="3678" ht="21.0" customHeight="1">
      <c r="A3678" s="165" t="s">
        <v>1824</v>
      </c>
      <c r="B3678" s="172" t="s">
        <v>2401</v>
      </c>
      <c r="C3678" s="167" t="s">
        <v>116</v>
      </c>
      <c r="D3678" s="168">
        <v>9150000.0</v>
      </c>
      <c r="E3678" s="169" t="str">
        <f>iferror(vlookup(C3678,'Master data'!$A$2:$C$29,3,0),"-/-")</f>
        <v>Định phí</v>
      </c>
      <c r="F3678" s="169" t="str">
        <f>iferror(vlookup(C3678,'Master data'!$A$2:$C$29,2,0),"-/-")</f>
        <v>Chi phí hành chính</v>
      </c>
    </row>
    <row r="3679" ht="21.0" customHeight="1">
      <c r="A3679" s="165" t="s">
        <v>1824</v>
      </c>
      <c r="B3679" s="172" t="s">
        <v>2402</v>
      </c>
      <c r="C3679" s="167" t="s">
        <v>121</v>
      </c>
      <c r="D3679" s="168">
        <v>6000000.0</v>
      </c>
      <c r="E3679" s="169" t="str">
        <f>iferror(vlookup(C3679,'Master data'!$A$2:$C$29,3,0),"-/-")</f>
        <v>Định phí</v>
      </c>
      <c r="F3679" s="169" t="str">
        <f>iferror(vlookup(C3679,'Master data'!$A$2:$C$29,2,0),"-/-")</f>
        <v>Chi phí QLDN</v>
      </c>
    </row>
    <row r="3680" ht="21.0" customHeight="1">
      <c r="A3680" s="165" t="s">
        <v>1824</v>
      </c>
      <c r="B3680" s="172" t="s">
        <v>2403</v>
      </c>
      <c r="C3680" s="167" t="s">
        <v>121</v>
      </c>
      <c r="D3680" s="168">
        <v>3.65312E7</v>
      </c>
      <c r="E3680" s="169" t="str">
        <f>iferror(vlookup(C3680,'Master data'!$A$2:$C$29,3,0),"-/-")</f>
        <v>Định phí</v>
      </c>
      <c r="F3680" s="169" t="str">
        <f>iferror(vlookup(C3680,'Master data'!$A$2:$C$29,2,0),"-/-")</f>
        <v>Chi phí QLDN</v>
      </c>
    </row>
    <row r="3681" ht="21.0" customHeight="1">
      <c r="A3681" s="165" t="s">
        <v>1824</v>
      </c>
      <c r="B3681" s="172" t="s">
        <v>2404</v>
      </c>
      <c r="C3681" s="167" t="s">
        <v>111</v>
      </c>
      <c r="D3681" s="168">
        <v>1.365E7</v>
      </c>
      <c r="E3681" s="169" t="str">
        <f>iferror(vlookup(C3681,'Master data'!$A$2:$C$29,3,0),"-/-")</f>
        <v>Định phí</v>
      </c>
      <c r="F3681" s="169" t="str">
        <f>iferror(vlookup(C3681,'Master data'!$A$2:$C$29,2,0),"-/-")</f>
        <v>Chi phí khác</v>
      </c>
    </row>
    <row r="3682" ht="21.0" customHeight="1">
      <c r="A3682" s="165" t="s">
        <v>1824</v>
      </c>
      <c r="B3682" s="172" t="s">
        <v>2405</v>
      </c>
      <c r="C3682" s="167" t="s">
        <v>99</v>
      </c>
      <c r="D3682" s="168">
        <v>1.977E7</v>
      </c>
      <c r="E3682" s="169" t="str">
        <f>iferror(vlookup(C3682,'Master data'!$A$2:$C$29,3,0),"-/-")</f>
        <v>Biến phí</v>
      </c>
      <c r="F3682" s="169" t="str">
        <f>iferror(vlookup(C3682,'Master data'!$A$2:$C$29,2,0),"-/-")</f>
        <v>Chi phí giá vốn</v>
      </c>
    </row>
    <row r="3683" ht="21.0" customHeight="1">
      <c r="A3683" s="165" t="s">
        <v>1824</v>
      </c>
      <c r="B3683" s="172" t="s">
        <v>913</v>
      </c>
      <c r="C3683" s="167" t="s">
        <v>99</v>
      </c>
      <c r="D3683" s="168">
        <v>1025000.0</v>
      </c>
      <c r="E3683" s="169" t="str">
        <f>iferror(vlookup(C3683,'Master data'!$A$2:$C$29,3,0),"-/-")</f>
        <v>Biến phí</v>
      </c>
      <c r="F3683" s="169" t="str">
        <f>iferror(vlookup(C3683,'Master data'!$A$2:$C$29,2,0),"-/-")</f>
        <v>Chi phí giá vốn</v>
      </c>
    </row>
    <row r="3684" ht="21.0" customHeight="1">
      <c r="A3684" s="165" t="s">
        <v>1824</v>
      </c>
      <c r="B3684" s="172" t="s">
        <v>1278</v>
      </c>
      <c r="C3684" s="167" t="s">
        <v>99</v>
      </c>
      <c r="D3684" s="168">
        <v>8.8789E7</v>
      </c>
      <c r="E3684" s="169" t="str">
        <f>iferror(vlookup(C3684,'Master data'!$A$2:$C$29,3,0),"-/-")</f>
        <v>Biến phí</v>
      </c>
      <c r="F3684" s="169" t="str">
        <f>iferror(vlookup(C3684,'Master data'!$A$2:$C$29,2,0),"-/-")</f>
        <v>Chi phí giá vốn</v>
      </c>
    </row>
    <row r="3685" ht="21.0" customHeight="1">
      <c r="A3685" s="165" t="s">
        <v>1824</v>
      </c>
      <c r="B3685" s="172" t="s">
        <v>2406</v>
      </c>
      <c r="C3685" s="167" t="s">
        <v>99</v>
      </c>
      <c r="D3685" s="168">
        <v>2796000.0</v>
      </c>
      <c r="E3685" s="169" t="str">
        <f>iferror(vlookup(C3685,'Master data'!$A$2:$C$29,3,0),"-/-")</f>
        <v>Biến phí</v>
      </c>
      <c r="F3685" s="169" t="str">
        <f>iferror(vlookup(C3685,'Master data'!$A$2:$C$29,2,0),"-/-")</f>
        <v>Chi phí giá vốn</v>
      </c>
    </row>
    <row r="3686" ht="21.0" customHeight="1">
      <c r="A3686" s="165" t="s">
        <v>1824</v>
      </c>
      <c r="B3686" s="172" t="s">
        <v>2407</v>
      </c>
      <c r="C3686" s="167" t="s">
        <v>99</v>
      </c>
      <c r="D3686" s="168">
        <v>1.121E8</v>
      </c>
      <c r="E3686" s="169" t="str">
        <f>iferror(vlookup(C3686,'Master data'!$A$2:$C$29,3,0),"-/-")</f>
        <v>Biến phí</v>
      </c>
      <c r="F3686" s="169" t="str">
        <f>iferror(vlookup(C3686,'Master data'!$A$2:$C$29,2,0),"-/-")</f>
        <v>Chi phí giá vốn</v>
      </c>
    </row>
    <row r="3687" ht="21.0" customHeight="1">
      <c r="A3687" s="165" t="s">
        <v>1824</v>
      </c>
      <c r="B3687" s="172" t="s">
        <v>2408</v>
      </c>
      <c r="C3687" s="167" t="s">
        <v>99</v>
      </c>
      <c r="D3687" s="168">
        <v>7863520.0</v>
      </c>
      <c r="E3687" s="169" t="str">
        <f>iferror(vlookup(C3687,'Master data'!$A$2:$C$29,3,0),"-/-")</f>
        <v>Biến phí</v>
      </c>
      <c r="F3687" s="169" t="str">
        <f>iferror(vlookup(C3687,'Master data'!$A$2:$C$29,2,0),"-/-")</f>
        <v>Chi phí giá vốn</v>
      </c>
    </row>
    <row r="3688" ht="21.0" customHeight="1">
      <c r="A3688" s="165" t="s">
        <v>1824</v>
      </c>
      <c r="B3688" s="172" t="s">
        <v>2409</v>
      </c>
      <c r="C3688" s="167" t="s">
        <v>70</v>
      </c>
      <c r="D3688" s="168">
        <v>3.402E7</v>
      </c>
      <c r="E3688" s="169" t="str">
        <f>iferror(vlookup(C3688,'Master data'!$A$2:$C$29,3,0),"-/-")</f>
        <v>Chi phí khác</v>
      </c>
      <c r="F3688" s="169" t="str">
        <f>iferror(vlookup(C3688,'Master data'!$A$2:$C$29,2,0),"-/-")</f>
        <v>Chi phí khác</v>
      </c>
    </row>
    <row r="3689" ht="21.0" customHeight="1">
      <c r="A3689" s="165" t="s">
        <v>1824</v>
      </c>
      <c r="B3689" s="172" t="s">
        <v>2410</v>
      </c>
      <c r="C3689" s="167" t="s">
        <v>70</v>
      </c>
      <c r="D3689" s="168">
        <v>7.0E7</v>
      </c>
      <c r="E3689" s="169" t="str">
        <f>iferror(vlookup(C3689,'Master data'!$A$2:$C$29,3,0),"-/-")</f>
        <v>Chi phí khác</v>
      </c>
      <c r="F3689" s="169" t="str">
        <f>iferror(vlookup(C3689,'Master data'!$A$2:$C$29,2,0),"-/-")</f>
        <v>Chi phí khác</v>
      </c>
    </row>
    <row r="3690" ht="21.0" customHeight="1">
      <c r="A3690" s="165" t="s">
        <v>1824</v>
      </c>
      <c r="B3690" s="172" t="s">
        <v>2411</v>
      </c>
      <c r="C3690" s="167" t="s">
        <v>70</v>
      </c>
      <c r="D3690" s="168">
        <v>4.07E7</v>
      </c>
      <c r="E3690" s="169" t="str">
        <f>iferror(vlookup(C3690,'Master data'!$A$2:$C$29,3,0),"-/-")</f>
        <v>Chi phí khác</v>
      </c>
      <c r="F3690" s="169" t="str">
        <f>iferror(vlookup(C3690,'Master data'!$A$2:$C$29,2,0),"-/-")</f>
        <v>Chi phí khác</v>
      </c>
    </row>
    <row r="3691" ht="21.0" customHeight="1">
      <c r="A3691" s="165" t="s">
        <v>1824</v>
      </c>
      <c r="B3691" s="172" t="s">
        <v>373</v>
      </c>
      <c r="C3691" s="167" t="s">
        <v>102</v>
      </c>
      <c r="D3691" s="168">
        <v>5.8591E8</v>
      </c>
      <c r="E3691" s="169" t="str">
        <f>iferror(vlookup(C3691,'Master data'!$A$2:$C$29,3,0),"-/-")</f>
        <v>Biến phí</v>
      </c>
      <c r="F3691" s="169" t="str">
        <f>iferror(vlookup(C3691,'Master data'!$A$2:$C$29,2,0),"-/-")</f>
        <v>Chi phí giá vốn</v>
      </c>
    </row>
    <row r="3692" ht="21.0" customHeight="1">
      <c r="A3692" s="165" t="s">
        <v>1824</v>
      </c>
      <c r="B3692" s="172" t="s">
        <v>1585</v>
      </c>
      <c r="C3692" s="167" t="s">
        <v>111</v>
      </c>
      <c r="D3692" s="168">
        <v>9.0E7</v>
      </c>
      <c r="E3692" s="169" t="str">
        <f>iferror(vlookup(C3692,'Master data'!$A$2:$C$29,3,0),"-/-")</f>
        <v>Định phí</v>
      </c>
      <c r="F3692" s="169" t="str">
        <f>iferror(vlookup(C3692,'Master data'!$A$2:$C$29,2,0),"-/-")</f>
        <v>Chi phí khác</v>
      </c>
    </row>
    <row r="3693" ht="21.0" customHeight="1">
      <c r="A3693" s="165" t="s">
        <v>1827</v>
      </c>
      <c r="B3693" s="172" t="s">
        <v>275</v>
      </c>
      <c r="C3693" s="167" t="s">
        <v>112</v>
      </c>
      <c r="D3693" s="168">
        <v>395000.0</v>
      </c>
      <c r="E3693" s="169" t="str">
        <f>iferror(vlookup(C3693,'Master data'!$A$2:$C$29,3,0),"-/-")</f>
        <v>Biến phí</v>
      </c>
      <c r="F3693" s="169" t="str">
        <f>iferror(vlookup(C3693,'Master data'!$A$2:$C$29,2,0),"-/-")</f>
        <v>Chi phí hành chính</v>
      </c>
    </row>
    <row r="3694" ht="21.0" customHeight="1">
      <c r="A3694" s="165" t="s">
        <v>1827</v>
      </c>
      <c r="B3694" s="172" t="s">
        <v>279</v>
      </c>
      <c r="C3694" s="167" t="s">
        <v>112</v>
      </c>
      <c r="D3694" s="168">
        <v>350000.0</v>
      </c>
      <c r="E3694" s="169" t="str">
        <f>iferror(vlookup(C3694,'Master data'!$A$2:$C$29,3,0),"-/-")</f>
        <v>Biến phí</v>
      </c>
      <c r="F3694" s="169" t="str">
        <f>iferror(vlookup(C3694,'Master data'!$A$2:$C$29,2,0),"-/-")</f>
        <v>Chi phí hành chính</v>
      </c>
    </row>
    <row r="3695" ht="21.0" customHeight="1">
      <c r="A3695" s="165" t="s">
        <v>1827</v>
      </c>
      <c r="B3695" s="172" t="s">
        <v>275</v>
      </c>
      <c r="C3695" s="167" t="s">
        <v>112</v>
      </c>
      <c r="D3695" s="168">
        <v>215000.0</v>
      </c>
      <c r="E3695" s="169" t="str">
        <f>iferror(vlookup(C3695,'Master data'!$A$2:$C$29,3,0),"-/-")</f>
        <v>Biến phí</v>
      </c>
      <c r="F3695" s="169" t="str">
        <f>iferror(vlookup(C3695,'Master data'!$A$2:$C$29,2,0),"-/-")</f>
        <v>Chi phí hành chính</v>
      </c>
    </row>
    <row r="3696" ht="21.0" customHeight="1">
      <c r="A3696" s="165" t="s">
        <v>1827</v>
      </c>
      <c r="B3696" s="172" t="s">
        <v>275</v>
      </c>
      <c r="C3696" s="167" t="s">
        <v>112</v>
      </c>
      <c r="D3696" s="168">
        <v>200000.0</v>
      </c>
      <c r="E3696" s="169" t="str">
        <f>iferror(vlookup(C3696,'Master data'!$A$2:$C$29,3,0),"-/-")</f>
        <v>Biến phí</v>
      </c>
      <c r="F3696" s="169" t="str">
        <f>iferror(vlookup(C3696,'Master data'!$A$2:$C$29,2,0),"-/-")</f>
        <v>Chi phí hành chính</v>
      </c>
    </row>
    <row r="3697" ht="21.0" customHeight="1">
      <c r="A3697" s="165" t="s">
        <v>1827</v>
      </c>
      <c r="B3697" s="172" t="s">
        <v>275</v>
      </c>
      <c r="C3697" s="167" t="s">
        <v>112</v>
      </c>
      <c r="D3697" s="168">
        <v>205000.0</v>
      </c>
      <c r="E3697" s="169" t="str">
        <f>iferror(vlookup(C3697,'Master data'!$A$2:$C$29,3,0),"-/-")</f>
        <v>Biến phí</v>
      </c>
      <c r="F3697" s="169" t="str">
        <f>iferror(vlookup(C3697,'Master data'!$A$2:$C$29,2,0),"-/-")</f>
        <v>Chi phí hành chính</v>
      </c>
    </row>
    <row r="3698" ht="21.0" customHeight="1">
      <c r="A3698" s="165" t="s">
        <v>1827</v>
      </c>
      <c r="B3698" s="172" t="s">
        <v>275</v>
      </c>
      <c r="C3698" s="167" t="s">
        <v>112</v>
      </c>
      <c r="D3698" s="168">
        <v>255000.0</v>
      </c>
      <c r="E3698" s="169" t="str">
        <f>iferror(vlookup(C3698,'Master data'!$A$2:$C$29,3,0),"-/-")</f>
        <v>Biến phí</v>
      </c>
      <c r="F3698" s="169" t="str">
        <f>iferror(vlookup(C3698,'Master data'!$A$2:$C$29,2,0),"-/-")</f>
        <v>Chi phí hành chính</v>
      </c>
    </row>
    <row r="3699" ht="21.0" customHeight="1">
      <c r="A3699" s="165" t="s">
        <v>1827</v>
      </c>
      <c r="B3699" s="172" t="s">
        <v>2412</v>
      </c>
      <c r="C3699" s="167" t="s">
        <v>112</v>
      </c>
      <c r="D3699" s="168">
        <v>600000.0</v>
      </c>
      <c r="E3699" s="169" t="str">
        <f>iferror(vlookup(C3699,'Master data'!$A$2:$C$29,3,0),"-/-")</f>
        <v>Biến phí</v>
      </c>
      <c r="F3699" s="169" t="str">
        <f>iferror(vlookup(C3699,'Master data'!$A$2:$C$29,2,0),"-/-")</f>
        <v>Chi phí hành chính</v>
      </c>
    </row>
    <row r="3700" ht="21.0" customHeight="1">
      <c r="A3700" s="165" t="s">
        <v>1827</v>
      </c>
      <c r="B3700" s="172" t="s">
        <v>275</v>
      </c>
      <c r="C3700" s="167" t="s">
        <v>112</v>
      </c>
      <c r="D3700" s="168">
        <v>515000.0</v>
      </c>
      <c r="E3700" s="169" t="str">
        <f>iferror(vlookup(C3700,'Master data'!$A$2:$C$29,3,0),"-/-")</f>
        <v>Biến phí</v>
      </c>
      <c r="F3700" s="169" t="str">
        <f>iferror(vlookup(C3700,'Master data'!$A$2:$C$29,2,0),"-/-")</f>
        <v>Chi phí hành chính</v>
      </c>
    </row>
    <row r="3701" ht="21.0" customHeight="1">
      <c r="A3701" s="165" t="s">
        <v>1827</v>
      </c>
      <c r="B3701" s="172" t="s">
        <v>279</v>
      </c>
      <c r="C3701" s="167" t="s">
        <v>112</v>
      </c>
      <c r="D3701" s="168">
        <v>480000.0</v>
      </c>
      <c r="E3701" s="169" t="str">
        <f>iferror(vlookup(C3701,'Master data'!$A$2:$C$29,3,0),"-/-")</f>
        <v>Biến phí</v>
      </c>
      <c r="F3701" s="169" t="str">
        <f>iferror(vlookup(C3701,'Master data'!$A$2:$C$29,2,0),"-/-")</f>
        <v>Chi phí hành chính</v>
      </c>
    </row>
    <row r="3702" ht="21.0" customHeight="1">
      <c r="A3702" s="165" t="s">
        <v>1827</v>
      </c>
      <c r="B3702" s="172" t="s">
        <v>275</v>
      </c>
      <c r="C3702" s="167" t="s">
        <v>112</v>
      </c>
      <c r="D3702" s="168">
        <v>215000.0</v>
      </c>
      <c r="E3702" s="169" t="str">
        <f>iferror(vlookup(C3702,'Master data'!$A$2:$C$29,3,0),"-/-")</f>
        <v>Biến phí</v>
      </c>
      <c r="F3702" s="169" t="str">
        <f>iferror(vlookup(C3702,'Master data'!$A$2:$C$29,2,0),"-/-")</f>
        <v>Chi phí hành chính</v>
      </c>
    </row>
    <row r="3703" ht="21.0" customHeight="1">
      <c r="A3703" s="165" t="s">
        <v>1827</v>
      </c>
      <c r="B3703" s="172" t="s">
        <v>2413</v>
      </c>
      <c r="C3703" s="167" t="s">
        <v>112</v>
      </c>
      <c r="D3703" s="168">
        <v>1075000.0</v>
      </c>
      <c r="E3703" s="169" t="str">
        <f>iferror(vlookup(C3703,'Master data'!$A$2:$C$29,3,0),"-/-")</f>
        <v>Biến phí</v>
      </c>
      <c r="F3703" s="169" t="str">
        <f>iferror(vlookup(C3703,'Master data'!$A$2:$C$29,2,0),"-/-")</f>
        <v>Chi phí hành chính</v>
      </c>
    </row>
    <row r="3704" ht="21.0" customHeight="1">
      <c r="A3704" s="165" t="s">
        <v>1827</v>
      </c>
      <c r="B3704" s="172" t="s">
        <v>2414</v>
      </c>
      <c r="C3704" s="167" t="s">
        <v>112</v>
      </c>
      <c r="D3704" s="168">
        <v>200000.0</v>
      </c>
      <c r="E3704" s="169" t="str">
        <f>iferror(vlookup(C3704,'Master data'!$A$2:$C$29,3,0),"-/-")</f>
        <v>Biến phí</v>
      </c>
      <c r="F3704" s="169" t="str">
        <f>iferror(vlookup(C3704,'Master data'!$A$2:$C$29,2,0),"-/-")</f>
        <v>Chi phí hành chính</v>
      </c>
    </row>
    <row r="3705" ht="21.0" customHeight="1">
      <c r="A3705" s="165" t="s">
        <v>1827</v>
      </c>
      <c r="B3705" s="172" t="s">
        <v>275</v>
      </c>
      <c r="C3705" s="167" t="s">
        <v>112</v>
      </c>
      <c r="D3705" s="168">
        <v>295000.0</v>
      </c>
      <c r="E3705" s="169" t="str">
        <f>iferror(vlookup(C3705,'Master data'!$A$2:$C$29,3,0),"-/-")</f>
        <v>Biến phí</v>
      </c>
      <c r="F3705" s="169" t="str">
        <f>iferror(vlookup(C3705,'Master data'!$A$2:$C$29,2,0),"-/-")</f>
        <v>Chi phí hành chính</v>
      </c>
    </row>
    <row r="3706" ht="21.0" customHeight="1">
      <c r="A3706" s="165" t="s">
        <v>1827</v>
      </c>
      <c r="B3706" s="172" t="s">
        <v>1434</v>
      </c>
      <c r="C3706" s="167" t="s">
        <v>112</v>
      </c>
      <c r="D3706" s="168">
        <v>1880000.0</v>
      </c>
      <c r="E3706" s="169" t="str">
        <f>iferror(vlookup(C3706,'Master data'!$A$2:$C$29,3,0),"-/-")</f>
        <v>Biến phí</v>
      </c>
      <c r="F3706" s="169" t="str">
        <f>iferror(vlookup(C3706,'Master data'!$A$2:$C$29,2,0),"-/-")</f>
        <v>Chi phí hành chính</v>
      </c>
    </row>
    <row r="3707" ht="21.0" customHeight="1">
      <c r="A3707" s="165" t="s">
        <v>1827</v>
      </c>
      <c r="B3707" s="172" t="s">
        <v>1434</v>
      </c>
      <c r="C3707" s="167" t="s">
        <v>112</v>
      </c>
      <c r="D3707" s="168">
        <v>1880000.0</v>
      </c>
      <c r="E3707" s="169" t="str">
        <f>iferror(vlookup(C3707,'Master data'!$A$2:$C$29,3,0),"-/-")</f>
        <v>Biến phí</v>
      </c>
      <c r="F3707" s="169" t="str">
        <f>iferror(vlookup(C3707,'Master data'!$A$2:$C$29,2,0),"-/-")</f>
        <v>Chi phí hành chính</v>
      </c>
    </row>
    <row r="3708" ht="21.0" customHeight="1">
      <c r="A3708" s="165" t="s">
        <v>1827</v>
      </c>
      <c r="B3708" s="172" t="s">
        <v>1355</v>
      </c>
      <c r="C3708" s="167" t="s">
        <v>112</v>
      </c>
      <c r="D3708" s="168">
        <v>290000.0</v>
      </c>
      <c r="E3708" s="169" t="str">
        <f>iferror(vlookup(C3708,'Master data'!$A$2:$C$29,3,0),"-/-")</f>
        <v>Biến phí</v>
      </c>
      <c r="F3708" s="169" t="str">
        <f>iferror(vlookup(C3708,'Master data'!$A$2:$C$29,2,0),"-/-")</f>
        <v>Chi phí hành chính</v>
      </c>
    </row>
    <row r="3709" ht="21.0" customHeight="1">
      <c r="A3709" s="165" t="s">
        <v>1827</v>
      </c>
      <c r="B3709" s="172" t="s">
        <v>1432</v>
      </c>
      <c r="C3709" s="167" t="s">
        <v>112</v>
      </c>
      <c r="D3709" s="168">
        <v>2778000.0</v>
      </c>
      <c r="E3709" s="169" t="str">
        <f>iferror(vlookup(C3709,'Master data'!$A$2:$C$29,3,0),"-/-")</f>
        <v>Biến phí</v>
      </c>
      <c r="F3709" s="169" t="str">
        <f>iferror(vlookup(C3709,'Master data'!$A$2:$C$29,2,0),"-/-")</f>
        <v>Chi phí hành chính</v>
      </c>
    </row>
    <row r="3710" ht="21.0" customHeight="1">
      <c r="A3710" s="165" t="s">
        <v>1827</v>
      </c>
      <c r="B3710" s="172" t="s">
        <v>2415</v>
      </c>
      <c r="C3710" s="167" t="s">
        <v>112</v>
      </c>
      <c r="D3710" s="168">
        <v>200000.0</v>
      </c>
      <c r="E3710" s="169" t="str">
        <f>iferror(vlookup(C3710,'Master data'!$A$2:$C$29,3,0),"-/-")</f>
        <v>Biến phí</v>
      </c>
      <c r="F3710" s="169" t="str">
        <f>iferror(vlookup(C3710,'Master data'!$A$2:$C$29,2,0),"-/-")</f>
        <v>Chi phí hành chính</v>
      </c>
    </row>
    <row r="3711" ht="21.0" customHeight="1">
      <c r="A3711" s="165" t="s">
        <v>1827</v>
      </c>
      <c r="B3711" s="172" t="s">
        <v>1908</v>
      </c>
      <c r="C3711" s="167" t="s">
        <v>112</v>
      </c>
      <c r="D3711" s="168">
        <v>463000.0</v>
      </c>
      <c r="E3711" s="169" t="str">
        <f>iferror(vlookup(C3711,'Master data'!$A$2:$C$29,3,0),"-/-")</f>
        <v>Biến phí</v>
      </c>
      <c r="F3711" s="169" t="str">
        <f>iferror(vlookup(C3711,'Master data'!$A$2:$C$29,2,0),"-/-")</f>
        <v>Chi phí hành chính</v>
      </c>
    </row>
    <row r="3712" ht="21.0" customHeight="1">
      <c r="A3712" s="165" t="s">
        <v>1827</v>
      </c>
      <c r="B3712" s="172" t="s">
        <v>748</v>
      </c>
      <c r="C3712" s="167" t="s">
        <v>112</v>
      </c>
      <c r="D3712" s="168">
        <v>90000.0</v>
      </c>
      <c r="E3712" s="169" t="str">
        <f>iferror(vlookup(C3712,'Master data'!$A$2:$C$29,3,0),"-/-")</f>
        <v>Biến phí</v>
      </c>
      <c r="F3712" s="169" t="str">
        <f>iferror(vlookup(C3712,'Master data'!$A$2:$C$29,2,0),"-/-")</f>
        <v>Chi phí hành chính</v>
      </c>
    </row>
    <row r="3713" ht="21.0" customHeight="1">
      <c r="A3713" s="165" t="s">
        <v>1827</v>
      </c>
      <c r="B3713" s="172" t="s">
        <v>1434</v>
      </c>
      <c r="C3713" s="167" t="s">
        <v>112</v>
      </c>
      <c r="D3713" s="168">
        <v>1880000.0</v>
      </c>
      <c r="E3713" s="169" t="str">
        <f>iferror(vlookup(C3713,'Master data'!$A$2:$C$29,3,0),"-/-")</f>
        <v>Biến phí</v>
      </c>
      <c r="F3713" s="169" t="str">
        <f>iferror(vlookup(C3713,'Master data'!$A$2:$C$29,2,0),"-/-")</f>
        <v>Chi phí hành chính</v>
      </c>
    </row>
    <row r="3714" ht="21.0" customHeight="1">
      <c r="A3714" s="165" t="s">
        <v>1827</v>
      </c>
      <c r="B3714" s="172" t="s">
        <v>1296</v>
      </c>
      <c r="C3714" s="167" t="s">
        <v>112</v>
      </c>
      <c r="D3714" s="168">
        <v>5510000.0</v>
      </c>
      <c r="E3714" s="169" t="str">
        <f>iferror(vlookup(C3714,'Master data'!$A$2:$C$29,3,0),"-/-")</f>
        <v>Biến phí</v>
      </c>
      <c r="F3714" s="169" t="str">
        <f>iferror(vlookup(C3714,'Master data'!$A$2:$C$29,2,0),"-/-")</f>
        <v>Chi phí hành chính</v>
      </c>
    </row>
    <row r="3715" ht="21.0" customHeight="1">
      <c r="A3715" s="165" t="s">
        <v>1827</v>
      </c>
      <c r="B3715" s="172" t="s">
        <v>1140</v>
      </c>
      <c r="C3715" s="167" t="s">
        <v>112</v>
      </c>
      <c r="D3715" s="168">
        <v>1880000.0</v>
      </c>
      <c r="E3715" s="169" t="str">
        <f>iferror(vlookup(C3715,'Master data'!$A$2:$C$29,3,0),"-/-")</f>
        <v>Biến phí</v>
      </c>
      <c r="F3715" s="169" t="str">
        <f>iferror(vlookup(C3715,'Master data'!$A$2:$C$29,2,0),"-/-")</f>
        <v>Chi phí hành chính</v>
      </c>
    </row>
    <row r="3716" ht="21.0" customHeight="1">
      <c r="A3716" s="165" t="s">
        <v>1827</v>
      </c>
      <c r="B3716" s="172" t="s">
        <v>1908</v>
      </c>
      <c r="C3716" s="167" t="s">
        <v>112</v>
      </c>
      <c r="D3716" s="168">
        <v>234000.0</v>
      </c>
      <c r="E3716" s="169" t="str">
        <f>iferror(vlookup(C3716,'Master data'!$A$2:$C$29,3,0),"-/-")</f>
        <v>Biến phí</v>
      </c>
      <c r="F3716" s="169" t="str">
        <f>iferror(vlookup(C3716,'Master data'!$A$2:$C$29,2,0),"-/-")</f>
        <v>Chi phí hành chính</v>
      </c>
    </row>
    <row r="3717" ht="21.0" customHeight="1">
      <c r="A3717" s="165" t="s">
        <v>1827</v>
      </c>
      <c r="B3717" s="172" t="s">
        <v>1434</v>
      </c>
      <c r="C3717" s="167" t="s">
        <v>112</v>
      </c>
      <c r="D3717" s="168">
        <v>1880000.0</v>
      </c>
      <c r="E3717" s="169" t="str">
        <f>iferror(vlookup(C3717,'Master data'!$A$2:$C$29,3,0),"-/-")</f>
        <v>Biến phí</v>
      </c>
      <c r="F3717" s="169" t="str">
        <f>iferror(vlookup(C3717,'Master data'!$A$2:$C$29,2,0),"-/-")</f>
        <v>Chi phí hành chính</v>
      </c>
    </row>
    <row r="3718" ht="21.0" customHeight="1">
      <c r="A3718" s="165" t="s">
        <v>1827</v>
      </c>
      <c r="B3718" s="172" t="s">
        <v>289</v>
      </c>
      <c r="C3718" s="167" t="s">
        <v>112</v>
      </c>
      <c r="D3718" s="168">
        <v>1000000.0</v>
      </c>
      <c r="E3718" s="169" t="str">
        <f>iferror(vlookup(C3718,'Master data'!$A$2:$C$29,3,0),"-/-")</f>
        <v>Biến phí</v>
      </c>
      <c r="F3718" s="169" t="str">
        <f>iferror(vlookup(C3718,'Master data'!$A$2:$C$29,2,0),"-/-")</f>
        <v>Chi phí hành chính</v>
      </c>
    </row>
    <row r="3719" ht="21.0" customHeight="1">
      <c r="A3719" s="165" t="s">
        <v>1827</v>
      </c>
      <c r="B3719" s="172" t="s">
        <v>2416</v>
      </c>
      <c r="C3719" s="167" t="s">
        <v>112</v>
      </c>
      <c r="D3719" s="168">
        <v>3332000.0</v>
      </c>
      <c r="E3719" s="169" t="str">
        <f>iferror(vlookup(C3719,'Master data'!$A$2:$C$29,3,0),"-/-")</f>
        <v>Biến phí</v>
      </c>
      <c r="F3719" s="169" t="str">
        <f>iferror(vlookup(C3719,'Master data'!$A$2:$C$29,2,0),"-/-")</f>
        <v>Chi phí hành chính</v>
      </c>
    </row>
    <row r="3720" ht="21.0" customHeight="1">
      <c r="A3720" s="165" t="s">
        <v>1827</v>
      </c>
      <c r="B3720" s="172" t="s">
        <v>1908</v>
      </c>
      <c r="C3720" s="167" t="s">
        <v>112</v>
      </c>
      <c r="D3720" s="168">
        <v>464000.0</v>
      </c>
      <c r="E3720" s="169" t="str">
        <f>iferror(vlookup(C3720,'Master data'!$A$2:$C$29,3,0),"-/-")</f>
        <v>Biến phí</v>
      </c>
      <c r="F3720" s="169" t="str">
        <f>iferror(vlookup(C3720,'Master data'!$A$2:$C$29,2,0),"-/-")</f>
        <v>Chi phí hành chính</v>
      </c>
    </row>
    <row r="3721" ht="21.0" customHeight="1">
      <c r="A3721" s="165" t="s">
        <v>1827</v>
      </c>
      <c r="B3721" s="172" t="s">
        <v>2417</v>
      </c>
      <c r="C3721" s="167" t="s">
        <v>112</v>
      </c>
      <c r="D3721" s="168">
        <v>420000.0</v>
      </c>
      <c r="E3721" s="169" t="str">
        <f>iferror(vlookup(C3721,'Master data'!$A$2:$C$29,3,0),"-/-")</f>
        <v>Biến phí</v>
      </c>
      <c r="F3721" s="169" t="str">
        <f>iferror(vlookup(C3721,'Master data'!$A$2:$C$29,2,0),"-/-")</f>
        <v>Chi phí hành chính</v>
      </c>
    </row>
    <row r="3722" ht="21.0" customHeight="1">
      <c r="A3722" s="165" t="s">
        <v>1827</v>
      </c>
      <c r="B3722" s="172" t="s">
        <v>2418</v>
      </c>
      <c r="C3722" s="167" t="s">
        <v>112</v>
      </c>
      <c r="D3722" s="168">
        <v>365000.0</v>
      </c>
      <c r="E3722" s="169" t="str">
        <f>iferror(vlookup(C3722,'Master data'!$A$2:$C$29,3,0),"-/-")</f>
        <v>Biến phí</v>
      </c>
      <c r="F3722" s="169" t="str">
        <f>iferror(vlookup(C3722,'Master data'!$A$2:$C$29,2,0),"-/-")</f>
        <v>Chi phí hành chính</v>
      </c>
    </row>
    <row r="3723" ht="21.0" customHeight="1">
      <c r="A3723" s="165" t="s">
        <v>1827</v>
      </c>
      <c r="B3723" s="172" t="s">
        <v>2419</v>
      </c>
      <c r="C3723" s="167" t="s">
        <v>112</v>
      </c>
      <c r="D3723" s="168">
        <v>1600000.0</v>
      </c>
      <c r="E3723" s="169" t="str">
        <f>iferror(vlookup(C3723,'Master data'!$A$2:$C$29,3,0),"-/-")</f>
        <v>Biến phí</v>
      </c>
      <c r="F3723" s="169" t="str">
        <f>iferror(vlookup(C3723,'Master data'!$A$2:$C$29,2,0),"-/-")</f>
        <v>Chi phí hành chính</v>
      </c>
    </row>
    <row r="3724" ht="21.0" customHeight="1">
      <c r="A3724" s="165" t="s">
        <v>1827</v>
      </c>
      <c r="B3724" s="172" t="s">
        <v>2420</v>
      </c>
      <c r="C3724" s="167" t="s">
        <v>112</v>
      </c>
      <c r="D3724" s="168">
        <v>1380000.0</v>
      </c>
      <c r="E3724" s="169" t="str">
        <f>iferror(vlookup(C3724,'Master data'!$A$2:$C$29,3,0),"-/-")</f>
        <v>Biến phí</v>
      </c>
      <c r="F3724" s="169" t="str">
        <f>iferror(vlookup(C3724,'Master data'!$A$2:$C$29,2,0),"-/-")</f>
        <v>Chi phí hành chính</v>
      </c>
    </row>
    <row r="3725" ht="21.0" customHeight="1">
      <c r="A3725" s="165" t="s">
        <v>1827</v>
      </c>
      <c r="B3725" s="172" t="s">
        <v>2421</v>
      </c>
      <c r="C3725" s="167" t="s">
        <v>95</v>
      </c>
      <c r="D3725" s="168">
        <v>3120000.0</v>
      </c>
      <c r="E3725" s="169" t="str">
        <f>iferror(vlookup(C3725,'Master data'!$A$2:$C$29,3,0),"-/-")</f>
        <v>Biến phí</v>
      </c>
      <c r="F3725" s="169" t="str">
        <f>iferror(vlookup(C3725,'Master data'!$A$2:$C$29,2,0),"-/-")</f>
        <v>Chi phí bán hàng</v>
      </c>
    </row>
    <row r="3726" ht="21.0" customHeight="1">
      <c r="A3726" s="165" t="s">
        <v>1827</v>
      </c>
      <c r="B3726" s="172" t="s">
        <v>2422</v>
      </c>
      <c r="C3726" s="167" t="s">
        <v>95</v>
      </c>
      <c r="D3726" s="168">
        <v>1647200.0</v>
      </c>
      <c r="E3726" s="169" t="str">
        <f>iferror(vlookup(C3726,'Master data'!$A$2:$C$29,3,0),"-/-")</f>
        <v>Biến phí</v>
      </c>
      <c r="F3726" s="169" t="str">
        <f>iferror(vlookup(C3726,'Master data'!$A$2:$C$29,2,0),"-/-")</f>
        <v>Chi phí bán hàng</v>
      </c>
    </row>
    <row r="3727" ht="21.0" customHeight="1">
      <c r="A3727" s="165" t="s">
        <v>1827</v>
      </c>
      <c r="B3727" s="172" t="s">
        <v>2423</v>
      </c>
      <c r="C3727" s="167" t="s">
        <v>95</v>
      </c>
      <c r="D3727" s="168">
        <v>4461600.0</v>
      </c>
      <c r="E3727" s="169" t="str">
        <f>iferror(vlookup(C3727,'Master data'!$A$2:$C$29,3,0),"-/-")</f>
        <v>Biến phí</v>
      </c>
      <c r="F3727" s="169" t="str">
        <f>iferror(vlookup(C3727,'Master data'!$A$2:$C$29,2,0),"-/-")</f>
        <v>Chi phí bán hàng</v>
      </c>
    </row>
    <row r="3728" ht="21.0" customHeight="1">
      <c r="A3728" s="165" t="s">
        <v>1827</v>
      </c>
      <c r="B3728" s="172" t="s">
        <v>2424</v>
      </c>
      <c r="C3728" s="167" t="s">
        <v>95</v>
      </c>
      <c r="D3728" s="168">
        <v>665600.0</v>
      </c>
      <c r="E3728" s="169" t="str">
        <f>iferror(vlookup(C3728,'Master data'!$A$2:$C$29,3,0),"-/-")</f>
        <v>Biến phí</v>
      </c>
      <c r="F3728" s="169" t="str">
        <f>iferror(vlookup(C3728,'Master data'!$A$2:$C$29,2,0),"-/-")</f>
        <v>Chi phí bán hàng</v>
      </c>
    </row>
    <row r="3729" ht="21.0" customHeight="1">
      <c r="A3729" s="165" t="s">
        <v>1827</v>
      </c>
      <c r="B3729" s="172" t="s">
        <v>2425</v>
      </c>
      <c r="C3729" s="167" t="s">
        <v>95</v>
      </c>
      <c r="D3729" s="168">
        <v>3.3463E7</v>
      </c>
      <c r="E3729" s="169" t="str">
        <f>iferror(vlookup(C3729,'Master data'!$A$2:$C$29,3,0),"-/-")</f>
        <v>Biến phí</v>
      </c>
      <c r="F3729" s="169" t="str">
        <f>iferror(vlookup(C3729,'Master data'!$A$2:$C$29,2,0),"-/-")</f>
        <v>Chi phí bán hàng</v>
      </c>
    </row>
    <row r="3730" ht="21.0" customHeight="1">
      <c r="A3730" s="165" t="s">
        <v>1827</v>
      </c>
      <c r="B3730" s="172" t="s">
        <v>2426</v>
      </c>
      <c r="C3730" s="167" t="s">
        <v>95</v>
      </c>
      <c r="D3730" s="168">
        <v>707200.0</v>
      </c>
      <c r="E3730" s="169" t="str">
        <f>iferror(vlookup(C3730,'Master data'!$A$2:$C$29,3,0),"-/-")</f>
        <v>Biến phí</v>
      </c>
      <c r="F3730" s="169" t="str">
        <f>iferror(vlookup(C3730,'Master data'!$A$2:$C$29,2,0),"-/-")</f>
        <v>Chi phí bán hàng</v>
      </c>
    </row>
    <row r="3731" ht="21.0" customHeight="1">
      <c r="A3731" s="165" t="s">
        <v>1827</v>
      </c>
      <c r="B3731" s="172" t="s">
        <v>2427</v>
      </c>
      <c r="C3731" s="167" t="s">
        <v>95</v>
      </c>
      <c r="D3731" s="168">
        <v>2766400.0</v>
      </c>
      <c r="E3731" s="169" t="str">
        <f>iferror(vlookup(C3731,'Master data'!$A$2:$C$29,3,0),"-/-")</f>
        <v>Biến phí</v>
      </c>
      <c r="F3731" s="169" t="str">
        <f>iferror(vlookup(C3731,'Master data'!$A$2:$C$29,2,0),"-/-")</f>
        <v>Chi phí bán hàng</v>
      </c>
    </row>
    <row r="3732" ht="21.0" customHeight="1">
      <c r="A3732" s="165" t="s">
        <v>1827</v>
      </c>
      <c r="B3732" s="172" t="s">
        <v>2428</v>
      </c>
      <c r="C3732" s="167" t="s">
        <v>95</v>
      </c>
      <c r="D3732" s="168">
        <v>9600000.0</v>
      </c>
      <c r="E3732" s="169" t="str">
        <f>iferror(vlookup(C3732,'Master data'!$A$2:$C$29,3,0),"-/-")</f>
        <v>Biến phí</v>
      </c>
      <c r="F3732" s="169" t="str">
        <f>iferror(vlookup(C3732,'Master data'!$A$2:$C$29,2,0),"-/-")</f>
        <v>Chi phí bán hàng</v>
      </c>
    </row>
    <row r="3733" ht="21.0" customHeight="1">
      <c r="A3733" s="165" t="s">
        <v>1827</v>
      </c>
      <c r="B3733" s="172" t="s">
        <v>2429</v>
      </c>
      <c r="C3733" s="167" t="s">
        <v>95</v>
      </c>
      <c r="D3733" s="168">
        <v>3.35E7</v>
      </c>
      <c r="E3733" s="169" t="str">
        <f>iferror(vlookup(C3733,'Master data'!$A$2:$C$29,3,0),"-/-")</f>
        <v>Biến phí</v>
      </c>
      <c r="F3733" s="169" t="str">
        <f>iferror(vlookup(C3733,'Master data'!$A$2:$C$29,2,0),"-/-")</f>
        <v>Chi phí bán hàng</v>
      </c>
    </row>
    <row r="3734" ht="21.0" customHeight="1">
      <c r="A3734" s="165" t="s">
        <v>1827</v>
      </c>
      <c r="B3734" s="172" t="s">
        <v>2246</v>
      </c>
      <c r="C3734" s="167" t="s">
        <v>112</v>
      </c>
      <c r="D3734" s="168">
        <v>604000.0</v>
      </c>
      <c r="E3734" s="169" t="str">
        <f>iferror(vlookup(C3734,'Master data'!$A$2:$C$29,3,0),"-/-")</f>
        <v>Biến phí</v>
      </c>
      <c r="F3734" s="169" t="str">
        <f>iferror(vlookup(C3734,'Master data'!$A$2:$C$29,2,0),"-/-")</f>
        <v>Chi phí hành chính</v>
      </c>
    </row>
    <row r="3735" ht="21.0" customHeight="1">
      <c r="A3735" s="165" t="s">
        <v>1827</v>
      </c>
      <c r="B3735" s="172" t="s">
        <v>2430</v>
      </c>
      <c r="C3735" s="167" t="s">
        <v>112</v>
      </c>
      <c r="D3735" s="168">
        <v>1000000.0</v>
      </c>
      <c r="E3735" s="169" t="str">
        <f>iferror(vlookup(C3735,'Master data'!$A$2:$C$29,3,0),"-/-")</f>
        <v>Biến phí</v>
      </c>
      <c r="F3735" s="169" t="str">
        <f>iferror(vlookup(C3735,'Master data'!$A$2:$C$29,2,0),"-/-")</f>
        <v>Chi phí hành chính</v>
      </c>
    </row>
    <row r="3736" ht="21.0" customHeight="1">
      <c r="A3736" s="165" t="s">
        <v>1827</v>
      </c>
      <c r="B3736" s="172" t="s">
        <v>2431</v>
      </c>
      <c r="C3736" s="167" t="s">
        <v>112</v>
      </c>
      <c r="D3736" s="168">
        <v>1210000.0</v>
      </c>
      <c r="E3736" s="169" t="str">
        <f>iferror(vlookup(C3736,'Master data'!$A$2:$C$29,3,0),"-/-")</f>
        <v>Biến phí</v>
      </c>
      <c r="F3736" s="169" t="str">
        <f>iferror(vlookup(C3736,'Master data'!$A$2:$C$29,2,0),"-/-")</f>
        <v>Chi phí hành chính</v>
      </c>
    </row>
    <row r="3737" ht="21.0" customHeight="1">
      <c r="A3737" s="165" t="s">
        <v>1827</v>
      </c>
      <c r="B3737" s="172" t="s">
        <v>2432</v>
      </c>
      <c r="C3737" s="167" t="s">
        <v>112</v>
      </c>
      <c r="D3737" s="168">
        <v>5830000.0</v>
      </c>
      <c r="E3737" s="169" t="str">
        <f>iferror(vlookup(C3737,'Master data'!$A$2:$C$29,3,0),"-/-")</f>
        <v>Biến phí</v>
      </c>
      <c r="F3737" s="169" t="str">
        <f>iferror(vlookup(C3737,'Master data'!$A$2:$C$29,2,0),"-/-")</f>
        <v>Chi phí hành chính</v>
      </c>
    </row>
    <row r="3738" ht="21.0" customHeight="1">
      <c r="A3738" s="165" t="s">
        <v>1827</v>
      </c>
      <c r="B3738" s="172" t="s">
        <v>2433</v>
      </c>
      <c r="C3738" s="167" t="s">
        <v>112</v>
      </c>
      <c r="D3738" s="168">
        <v>310000.0</v>
      </c>
      <c r="E3738" s="169" t="str">
        <f>iferror(vlookup(C3738,'Master data'!$A$2:$C$29,3,0),"-/-")</f>
        <v>Biến phí</v>
      </c>
      <c r="F3738" s="169" t="str">
        <f>iferror(vlookup(C3738,'Master data'!$A$2:$C$29,2,0),"-/-")</f>
        <v>Chi phí hành chính</v>
      </c>
    </row>
    <row r="3739" ht="21.0" customHeight="1">
      <c r="A3739" s="165" t="s">
        <v>1827</v>
      </c>
      <c r="B3739" s="172" t="s">
        <v>2434</v>
      </c>
      <c r="C3739" s="167" t="s">
        <v>112</v>
      </c>
      <c r="D3739" s="168">
        <v>233000.0</v>
      </c>
      <c r="E3739" s="169" t="str">
        <f>iferror(vlookup(C3739,'Master data'!$A$2:$C$29,3,0),"-/-")</f>
        <v>Biến phí</v>
      </c>
      <c r="F3739" s="169" t="str">
        <f>iferror(vlookup(C3739,'Master data'!$A$2:$C$29,2,0),"-/-")</f>
        <v>Chi phí hành chính</v>
      </c>
    </row>
    <row r="3740" ht="21.0" customHeight="1">
      <c r="A3740" s="165" t="s">
        <v>1827</v>
      </c>
      <c r="B3740" s="172" t="s">
        <v>2435</v>
      </c>
      <c r="C3740" s="167" t="s">
        <v>112</v>
      </c>
      <c r="D3740" s="168">
        <v>2.0E7</v>
      </c>
      <c r="E3740" s="169" t="str">
        <f>iferror(vlookup(C3740,'Master data'!$A$2:$C$29,3,0),"-/-")</f>
        <v>Biến phí</v>
      </c>
      <c r="F3740" s="169" t="str">
        <f>iferror(vlookup(C3740,'Master data'!$A$2:$C$29,2,0),"-/-")</f>
        <v>Chi phí hành chính</v>
      </c>
    </row>
    <row r="3741" ht="21.0" customHeight="1">
      <c r="A3741" s="165" t="s">
        <v>1827</v>
      </c>
      <c r="B3741" s="172" t="s">
        <v>2436</v>
      </c>
      <c r="C3741" s="167" t="s">
        <v>112</v>
      </c>
      <c r="D3741" s="168">
        <v>4.7E7</v>
      </c>
      <c r="E3741" s="169" t="str">
        <f>iferror(vlookup(C3741,'Master data'!$A$2:$C$29,3,0),"-/-")</f>
        <v>Biến phí</v>
      </c>
      <c r="F3741" s="169" t="str">
        <f>iferror(vlookup(C3741,'Master data'!$A$2:$C$29,2,0),"-/-")</f>
        <v>Chi phí hành chính</v>
      </c>
    </row>
    <row r="3742" ht="21.0" customHeight="1">
      <c r="A3742" s="165" t="s">
        <v>1827</v>
      </c>
      <c r="B3742" s="172" t="s">
        <v>2437</v>
      </c>
      <c r="C3742" s="167" t="s">
        <v>112</v>
      </c>
      <c r="D3742" s="168">
        <v>2.2E7</v>
      </c>
      <c r="E3742" s="169" t="str">
        <f>iferror(vlookup(C3742,'Master data'!$A$2:$C$29,3,0),"-/-")</f>
        <v>Biến phí</v>
      </c>
      <c r="F3742" s="169" t="str">
        <f>iferror(vlookup(C3742,'Master data'!$A$2:$C$29,2,0),"-/-")</f>
        <v>Chi phí hành chính</v>
      </c>
    </row>
    <row r="3743" ht="21.0" customHeight="1">
      <c r="A3743" s="165" t="s">
        <v>1827</v>
      </c>
      <c r="B3743" s="172" t="s">
        <v>392</v>
      </c>
      <c r="C3743" s="167" t="s">
        <v>112</v>
      </c>
      <c r="D3743" s="168">
        <v>1790000.0</v>
      </c>
      <c r="E3743" s="169" t="str">
        <f>iferror(vlookup(C3743,'Master data'!$A$2:$C$29,3,0),"-/-")</f>
        <v>Biến phí</v>
      </c>
      <c r="F3743" s="169" t="str">
        <f>iferror(vlookup(C3743,'Master data'!$A$2:$C$29,2,0),"-/-")</f>
        <v>Chi phí hành chính</v>
      </c>
    </row>
    <row r="3744" ht="21.0" customHeight="1">
      <c r="A3744" s="165" t="s">
        <v>1827</v>
      </c>
      <c r="B3744" s="172" t="s">
        <v>1930</v>
      </c>
      <c r="C3744" s="167" t="s">
        <v>112</v>
      </c>
      <c r="D3744" s="168">
        <v>1700000.0</v>
      </c>
      <c r="E3744" s="169" t="str">
        <f>iferror(vlookup(C3744,'Master data'!$A$2:$C$29,3,0),"-/-")</f>
        <v>Biến phí</v>
      </c>
      <c r="F3744" s="169" t="str">
        <f>iferror(vlookup(C3744,'Master data'!$A$2:$C$29,2,0),"-/-")</f>
        <v>Chi phí hành chính</v>
      </c>
    </row>
    <row r="3745" ht="21.0" customHeight="1">
      <c r="A3745" s="165" t="s">
        <v>1827</v>
      </c>
      <c r="B3745" s="172" t="s">
        <v>2438</v>
      </c>
      <c r="C3745" s="167" t="s">
        <v>112</v>
      </c>
      <c r="D3745" s="168">
        <v>20000.0</v>
      </c>
      <c r="E3745" s="169" t="str">
        <f>iferror(vlookup(C3745,'Master data'!$A$2:$C$29,3,0),"-/-")</f>
        <v>Biến phí</v>
      </c>
      <c r="F3745" s="169" t="str">
        <f>iferror(vlookup(C3745,'Master data'!$A$2:$C$29,2,0),"-/-")</f>
        <v>Chi phí hành chính</v>
      </c>
    </row>
    <row r="3746" ht="21.0" customHeight="1">
      <c r="A3746" s="165" t="s">
        <v>1827</v>
      </c>
      <c r="B3746" s="172" t="s">
        <v>2439</v>
      </c>
      <c r="C3746" s="167" t="s">
        <v>112</v>
      </c>
      <c r="D3746" s="168">
        <v>2500000.0</v>
      </c>
      <c r="E3746" s="169" t="str">
        <f>iferror(vlookup(C3746,'Master data'!$A$2:$C$29,3,0),"-/-")</f>
        <v>Biến phí</v>
      </c>
      <c r="F3746" s="169" t="str">
        <f>iferror(vlookup(C3746,'Master data'!$A$2:$C$29,2,0),"-/-")</f>
        <v>Chi phí hành chính</v>
      </c>
    </row>
    <row r="3747" ht="21.0" customHeight="1">
      <c r="A3747" s="165" t="s">
        <v>1827</v>
      </c>
      <c r="B3747" s="172" t="s">
        <v>2440</v>
      </c>
      <c r="C3747" s="167" t="s">
        <v>112</v>
      </c>
      <c r="D3747" s="168">
        <v>2500000.0</v>
      </c>
      <c r="E3747" s="169" t="str">
        <f>iferror(vlookup(C3747,'Master data'!$A$2:$C$29,3,0),"-/-")</f>
        <v>Biến phí</v>
      </c>
      <c r="F3747" s="169" t="str">
        <f>iferror(vlookup(C3747,'Master data'!$A$2:$C$29,2,0),"-/-")</f>
        <v>Chi phí hành chính</v>
      </c>
    </row>
    <row r="3748" ht="21.0" customHeight="1">
      <c r="A3748" s="165" t="s">
        <v>1827</v>
      </c>
      <c r="B3748" s="172" t="s">
        <v>2441</v>
      </c>
      <c r="C3748" s="167" t="s">
        <v>112</v>
      </c>
      <c r="D3748" s="168">
        <v>438000.0</v>
      </c>
      <c r="E3748" s="169" t="str">
        <f>iferror(vlookup(C3748,'Master data'!$A$2:$C$29,3,0),"-/-")</f>
        <v>Biến phí</v>
      </c>
      <c r="F3748" s="169" t="str">
        <f>iferror(vlookup(C3748,'Master data'!$A$2:$C$29,2,0),"-/-")</f>
        <v>Chi phí hành chính</v>
      </c>
    </row>
    <row r="3749" ht="21.0" customHeight="1">
      <c r="A3749" s="165" t="s">
        <v>1827</v>
      </c>
      <c r="B3749" s="172" t="s">
        <v>2442</v>
      </c>
      <c r="C3749" s="167" t="s">
        <v>112</v>
      </c>
      <c r="D3749" s="168">
        <v>360000.0</v>
      </c>
      <c r="E3749" s="169" t="str">
        <f>iferror(vlookup(C3749,'Master data'!$A$2:$C$29,3,0),"-/-")</f>
        <v>Biến phí</v>
      </c>
      <c r="F3749" s="169" t="str">
        <f>iferror(vlookup(C3749,'Master data'!$A$2:$C$29,2,0),"-/-")</f>
        <v>Chi phí hành chính</v>
      </c>
    </row>
    <row r="3750" ht="21.0" customHeight="1">
      <c r="A3750" s="165" t="s">
        <v>1827</v>
      </c>
      <c r="B3750" s="172" t="s">
        <v>926</v>
      </c>
      <c r="C3750" s="167" t="s">
        <v>926</v>
      </c>
      <c r="D3750" s="168">
        <v>3700000.0</v>
      </c>
      <c r="E3750" s="169" t="str">
        <f>iferror(vlookup(C3750,'Master data'!$A$2:$C$29,3,0),"-/-")</f>
        <v>Định phí</v>
      </c>
      <c r="F3750" s="169" t="str">
        <f>iferror(vlookup(C3750,'Master data'!$A$2:$C$29,2,0),"-/-")</f>
        <v>Chi phí hành chính</v>
      </c>
    </row>
    <row r="3751" ht="21.0" customHeight="1">
      <c r="A3751" s="165" t="s">
        <v>1827</v>
      </c>
      <c r="B3751" s="172" t="s">
        <v>1317</v>
      </c>
      <c r="C3751" s="167" t="s">
        <v>112</v>
      </c>
      <c r="D3751" s="168">
        <v>140000.0</v>
      </c>
      <c r="E3751" s="169" t="str">
        <f>iferror(vlookup(C3751,'Master data'!$A$2:$C$29,3,0),"-/-")</f>
        <v>Biến phí</v>
      </c>
      <c r="F3751" s="169" t="str">
        <f>iferror(vlookup(C3751,'Master data'!$A$2:$C$29,2,0),"-/-")</f>
        <v>Chi phí hành chính</v>
      </c>
    </row>
    <row r="3752" ht="21.0" customHeight="1">
      <c r="A3752" s="165" t="s">
        <v>1827</v>
      </c>
      <c r="B3752" s="172" t="s">
        <v>2443</v>
      </c>
      <c r="C3752" s="167" t="s">
        <v>112</v>
      </c>
      <c r="D3752" s="168">
        <v>600000.0</v>
      </c>
      <c r="E3752" s="169" t="str">
        <f>iferror(vlookup(C3752,'Master data'!$A$2:$C$29,3,0),"-/-")</f>
        <v>Biến phí</v>
      </c>
      <c r="F3752" s="169" t="str">
        <f>iferror(vlookup(C3752,'Master data'!$A$2:$C$29,2,0),"-/-")</f>
        <v>Chi phí hành chính</v>
      </c>
    </row>
    <row r="3753" ht="21.0" customHeight="1">
      <c r="A3753" s="165" t="s">
        <v>1827</v>
      </c>
      <c r="B3753" s="172" t="s">
        <v>2444</v>
      </c>
      <c r="C3753" s="167" t="s">
        <v>112</v>
      </c>
      <c r="D3753" s="168">
        <v>333000.0</v>
      </c>
      <c r="E3753" s="169" t="str">
        <f>iferror(vlookup(C3753,'Master data'!$A$2:$C$29,3,0),"-/-")</f>
        <v>Biến phí</v>
      </c>
      <c r="F3753" s="169" t="str">
        <f>iferror(vlookup(C3753,'Master data'!$A$2:$C$29,2,0),"-/-")</f>
        <v>Chi phí hành chính</v>
      </c>
    </row>
    <row r="3754" ht="21.0" customHeight="1">
      <c r="A3754" s="165" t="s">
        <v>1827</v>
      </c>
      <c r="B3754" s="172" t="s">
        <v>537</v>
      </c>
      <c r="C3754" s="167" t="s">
        <v>112</v>
      </c>
      <c r="D3754" s="168">
        <v>800000.0</v>
      </c>
      <c r="E3754" s="169" t="str">
        <f>iferror(vlookup(C3754,'Master data'!$A$2:$C$29,3,0),"-/-")</f>
        <v>Biến phí</v>
      </c>
      <c r="F3754" s="169" t="str">
        <f>iferror(vlookup(C3754,'Master data'!$A$2:$C$29,2,0),"-/-")</f>
        <v>Chi phí hành chính</v>
      </c>
    </row>
    <row r="3755" ht="21.0" customHeight="1">
      <c r="A3755" s="165" t="s">
        <v>1827</v>
      </c>
      <c r="B3755" s="172" t="s">
        <v>2445</v>
      </c>
      <c r="C3755" s="167" t="s">
        <v>112</v>
      </c>
      <c r="D3755" s="168">
        <v>34000.0</v>
      </c>
      <c r="E3755" s="169" t="str">
        <f>iferror(vlookup(C3755,'Master data'!$A$2:$C$29,3,0),"-/-")</f>
        <v>Biến phí</v>
      </c>
      <c r="F3755" s="169" t="str">
        <f>iferror(vlookup(C3755,'Master data'!$A$2:$C$29,2,0),"-/-")</f>
        <v>Chi phí hành chính</v>
      </c>
    </row>
    <row r="3756" ht="21.0" customHeight="1">
      <c r="A3756" s="165" t="s">
        <v>1827</v>
      </c>
      <c r="B3756" s="172" t="s">
        <v>2446</v>
      </c>
      <c r="C3756" s="167" t="s">
        <v>112</v>
      </c>
      <c r="D3756" s="168">
        <v>3330000.0</v>
      </c>
      <c r="E3756" s="169" t="str">
        <f>iferror(vlookup(C3756,'Master data'!$A$2:$C$29,3,0),"-/-")</f>
        <v>Biến phí</v>
      </c>
      <c r="F3756" s="169" t="str">
        <f>iferror(vlookup(C3756,'Master data'!$A$2:$C$29,2,0),"-/-")</f>
        <v>Chi phí hành chính</v>
      </c>
    </row>
    <row r="3757" ht="21.0" customHeight="1">
      <c r="A3757" s="165" t="s">
        <v>1827</v>
      </c>
      <c r="B3757" s="172" t="s">
        <v>2447</v>
      </c>
      <c r="C3757" s="167" t="s">
        <v>112</v>
      </c>
      <c r="D3757" s="168">
        <v>741000.0</v>
      </c>
      <c r="E3757" s="169" t="str">
        <f>iferror(vlookup(C3757,'Master data'!$A$2:$C$29,3,0),"-/-")</f>
        <v>Biến phí</v>
      </c>
      <c r="F3757" s="169" t="str">
        <f>iferror(vlookup(C3757,'Master data'!$A$2:$C$29,2,0),"-/-")</f>
        <v>Chi phí hành chính</v>
      </c>
    </row>
    <row r="3758" ht="21.0" customHeight="1">
      <c r="A3758" s="165" t="s">
        <v>1827</v>
      </c>
      <c r="B3758" s="172" t="s">
        <v>2448</v>
      </c>
      <c r="C3758" s="167" t="s">
        <v>112</v>
      </c>
      <c r="D3758" s="168">
        <v>38000.0</v>
      </c>
      <c r="E3758" s="169" t="str">
        <f>iferror(vlookup(C3758,'Master data'!$A$2:$C$29,3,0),"-/-")</f>
        <v>Biến phí</v>
      </c>
      <c r="F3758" s="169" t="str">
        <f>iferror(vlookup(C3758,'Master data'!$A$2:$C$29,2,0),"-/-")</f>
        <v>Chi phí hành chính</v>
      </c>
    </row>
    <row r="3759" ht="21.0" customHeight="1">
      <c r="A3759" s="165" t="s">
        <v>1827</v>
      </c>
      <c r="B3759" s="172" t="s">
        <v>1930</v>
      </c>
      <c r="C3759" s="167" t="s">
        <v>112</v>
      </c>
      <c r="D3759" s="168">
        <v>200000.0</v>
      </c>
      <c r="E3759" s="169" t="str">
        <f>iferror(vlookup(C3759,'Master data'!$A$2:$C$29,3,0),"-/-")</f>
        <v>Biến phí</v>
      </c>
      <c r="F3759" s="169" t="str">
        <f>iferror(vlookup(C3759,'Master data'!$A$2:$C$29,2,0),"-/-")</f>
        <v>Chi phí hành chính</v>
      </c>
    </row>
    <row r="3760" ht="21.0" customHeight="1">
      <c r="A3760" s="165" t="s">
        <v>1827</v>
      </c>
      <c r="B3760" s="172" t="s">
        <v>2449</v>
      </c>
      <c r="C3760" s="167" t="s">
        <v>112</v>
      </c>
      <c r="D3760" s="168">
        <v>740000.0</v>
      </c>
      <c r="E3760" s="169" t="str">
        <f>iferror(vlookup(C3760,'Master data'!$A$2:$C$29,3,0),"-/-")</f>
        <v>Biến phí</v>
      </c>
      <c r="F3760" s="169" t="str">
        <f>iferror(vlookup(C3760,'Master data'!$A$2:$C$29,2,0),"-/-")</f>
        <v>Chi phí hành chính</v>
      </c>
    </row>
    <row r="3761" ht="21.0" customHeight="1">
      <c r="A3761" s="165" t="s">
        <v>1827</v>
      </c>
      <c r="B3761" s="172" t="s">
        <v>2450</v>
      </c>
      <c r="C3761" s="167" t="s">
        <v>112</v>
      </c>
      <c r="D3761" s="168">
        <v>800000.0</v>
      </c>
      <c r="E3761" s="169" t="str">
        <f>iferror(vlookup(C3761,'Master data'!$A$2:$C$29,3,0),"-/-")</f>
        <v>Biến phí</v>
      </c>
      <c r="F3761" s="169" t="str">
        <f>iferror(vlookup(C3761,'Master data'!$A$2:$C$29,2,0),"-/-")</f>
        <v>Chi phí hành chính</v>
      </c>
    </row>
    <row r="3762" ht="21.0" customHeight="1">
      <c r="A3762" s="165" t="s">
        <v>1827</v>
      </c>
      <c r="B3762" s="172" t="s">
        <v>2451</v>
      </c>
      <c r="C3762" s="167" t="s">
        <v>112</v>
      </c>
      <c r="D3762" s="168">
        <v>200000.0</v>
      </c>
      <c r="E3762" s="169" t="str">
        <f>iferror(vlookup(C3762,'Master data'!$A$2:$C$29,3,0),"-/-")</f>
        <v>Biến phí</v>
      </c>
      <c r="F3762" s="169" t="str">
        <f>iferror(vlookup(C3762,'Master data'!$A$2:$C$29,2,0),"-/-")</f>
        <v>Chi phí hành chính</v>
      </c>
    </row>
    <row r="3763" ht="21.0" customHeight="1">
      <c r="A3763" s="165" t="s">
        <v>1827</v>
      </c>
      <c r="B3763" s="172" t="s">
        <v>537</v>
      </c>
      <c r="C3763" s="167" t="s">
        <v>112</v>
      </c>
      <c r="D3763" s="168">
        <v>1600000.0</v>
      </c>
      <c r="E3763" s="169" t="str">
        <f>iferror(vlookup(C3763,'Master data'!$A$2:$C$29,3,0),"-/-")</f>
        <v>Biến phí</v>
      </c>
      <c r="F3763" s="169" t="str">
        <f>iferror(vlookup(C3763,'Master data'!$A$2:$C$29,2,0),"-/-")</f>
        <v>Chi phí hành chính</v>
      </c>
    </row>
    <row r="3764" ht="21.0" customHeight="1">
      <c r="A3764" s="165" t="s">
        <v>1827</v>
      </c>
      <c r="B3764" s="172" t="s">
        <v>2452</v>
      </c>
      <c r="C3764" s="167" t="s">
        <v>112</v>
      </c>
      <c r="D3764" s="168">
        <v>1500000.0</v>
      </c>
      <c r="E3764" s="169" t="str">
        <f>iferror(vlookup(C3764,'Master data'!$A$2:$C$29,3,0),"-/-")</f>
        <v>Biến phí</v>
      </c>
      <c r="F3764" s="169" t="str">
        <f>iferror(vlookup(C3764,'Master data'!$A$2:$C$29,2,0),"-/-")</f>
        <v>Chi phí hành chính</v>
      </c>
    </row>
    <row r="3765" ht="21.0" customHeight="1">
      <c r="A3765" s="165" t="s">
        <v>1827</v>
      </c>
      <c r="B3765" s="172" t="s">
        <v>2453</v>
      </c>
      <c r="C3765" s="167" t="s">
        <v>112</v>
      </c>
      <c r="D3765" s="168">
        <v>1000000.0</v>
      </c>
      <c r="E3765" s="169" t="str">
        <f>iferror(vlookup(C3765,'Master data'!$A$2:$C$29,3,0),"-/-")</f>
        <v>Biến phí</v>
      </c>
      <c r="F3765" s="169" t="str">
        <f>iferror(vlookup(C3765,'Master data'!$A$2:$C$29,2,0),"-/-")</f>
        <v>Chi phí hành chính</v>
      </c>
    </row>
    <row r="3766" ht="21.0" customHeight="1">
      <c r="A3766" s="165" t="s">
        <v>1827</v>
      </c>
      <c r="B3766" s="172" t="s">
        <v>2454</v>
      </c>
      <c r="C3766" s="167" t="s">
        <v>112</v>
      </c>
      <c r="D3766" s="168">
        <v>1000000.0</v>
      </c>
      <c r="E3766" s="169" t="str">
        <f>iferror(vlookup(C3766,'Master data'!$A$2:$C$29,3,0),"-/-")</f>
        <v>Biến phí</v>
      </c>
      <c r="F3766" s="169" t="str">
        <f>iferror(vlookup(C3766,'Master data'!$A$2:$C$29,2,0),"-/-")</f>
        <v>Chi phí hành chính</v>
      </c>
    </row>
    <row r="3767" ht="21.0" customHeight="1">
      <c r="A3767" s="165" t="s">
        <v>1827</v>
      </c>
      <c r="B3767" s="172" t="s">
        <v>1642</v>
      </c>
      <c r="C3767" s="167" t="s">
        <v>112</v>
      </c>
      <c r="D3767" s="168">
        <v>600000.0</v>
      </c>
      <c r="E3767" s="169" t="str">
        <f>iferror(vlookup(C3767,'Master data'!$A$2:$C$29,3,0),"-/-")</f>
        <v>Biến phí</v>
      </c>
      <c r="F3767" s="169" t="str">
        <f>iferror(vlookup(C3767,'Master data'!$A$2:$C$29,2,0),"-/-")</f>
        <v>Chi phí hành chính</v>
      </c>
    </row>
    <row r="3768" ht="21.0" customHeight="1">
      <c r="A3768" s="165" t="s">
        <v>1827</v>
      </c>
      <c r="B3768" s="172" t="s">
        <v>1552</v>
      </c>
      <c r="C3768" s="167" t="s">
        <v>112</v>
      </c>
      <c r="D3768" s="168">
        <v>300000.0</v>
      </c>
      <c r="E3768" s="169" t="str">
        <f>iferror(vlookup(C3768,'Master data'!$A$2:$C$29,3,0),"-/-")</f>
        <v>Biến phí</v>
      </c>
      <c r="F3768" s="169" t="str">
        <f>iferror(vlookup(C3768,'Master data'!$A$2:$C$29,2,0),"-/-")</f>
        <v>Chi phí hành chính</v>
      </c>
    </row>
    <row r="3769" ht="21.0" customHeight="1">
      <c r="A3769" s="165" t="s">
        <v>1827</v>
      </c>
      <c r="B3769" s="172" t="s">
        <v>2455</v>
      </c>
      <c r="C3769" s="167" t="s">
        <v>112</v>
      </c>
      <c r="D3769" s="168">
        <v>22000.0</v>
      </c>
      <c r="E3769" s="169" t="str">
        <f>iferror(vlookup(C3769,'Master data'!$A$2:$C$29,3,0),"-/-")</f>
        <v>Biến phí</v>
      </c>
      <c r="F3769" s="169" t="str">
        <f>iferror(vlookup(C3769,'Master data'!$A$2:$C$29,2,0),"-/-")</f>
        <v>Chi phí hành chính</v>
      </c>
    </row>
    <row r="3770" ht="21.0" customHeight="1">
      <c r="A3770" s="165" t="s">
        <v>1827</v>
      </c>
      <c r="B3770" s="172" t="s">
        <v>2456</v>
      </c>
      <c r="C3770" s="167" t="s">
        <v>112</v>
      </c>
      <c r="D3770" s="168">
        <v>2300000.0</v>
      </c>
      <c r="E3770" s="169" t="str">
        <f>iferror(vlookup(C3770,'Master data'!$A$2:$C$29,3,0),"-/-")</f>
        <v>Biến phí</v>
      </c>
      <c r="F3770" s="169" t="str">
        <f>iferror(vlookup(C3770,'Master data'!$A$2:$C$29,2,0),"-/-")</f>
        <v>Chi phí hành chính</v>
      </c>
    </row>
    <row r="3771" ht="21.0" customHeight="1">
      <c r="A3771" s="165" t="s">
        <v>1827</v>
      </c>
      <c r="B3771" s="172" t="s">
        <v>782</v>
      </c>
      <c r="C3771" s="167" t="s">
        <v>112</v>
      </c>
      <c r="D3771" s="168">
        <v>300000.0</v>
      </c>
      <c r="E3771" s="169" t="str">
        <f>iferror(vlookup(C3771,'Master data'!$A$2:$C$29,3,0),"-/-")</f>
        <v>Biến phí</v>
      </c>
      <c r="F3771" s="169" t="str">
        <f>iferror(vlookup(C3771,'Master data'!$A$2:$C$29,2,0),"-/-")</f>
        <v>Chi phí hành chính</v>
      </c>
    </row>
    <row r="3772" ht="21.0" customHeight="1">
      <c r="A3772" s="165" t="s">
        <v>1827</v>
      </c>
      <c r="B3772" s="172" t="s">
        <v>2457</v>
      </c>
      <c r="C3772" s="167" t="s">
        <v>112</v>
      </c>
      <c r="D3772" s="168">
        <v>450000.0</v>
      </c>
      <c r="E3772" s="169" t="str">
        <f>iferror(vlookup(C3772,'Master data'!$A$2:$C$29,3,0),"-/-")</f>
        <v>Biến phí</v>
      </c>
      <c r="F3772" s="169" t="str">
        <f>iferror(vlookup(C3772,'Master data'!$A$2:$C$29,2,0),"-/-")</f>
        <v>Chi phí hành chính</v>
      </c>
    </row>
    <row r="3773" ht="21.0" customHeight="1">
      <c r="A3773" s="165" t="s">
        <v>1827</v>
      </c>
      <c r="B3773" s="172" t="s">
        <v>1382</v>
      </c>
      <c r="C3773" s="167" t="s">
        <v>112</v>
      </c>
      <c r="D3773" s="168">
        <v>245000.0</v>
      </c>
      <c r="E3773" s="169" t="str">
        <f>iferror(vlookup(C3773,'Master data'!$A$2:$C$29,3,0),"-/-")</f>
        <v>Biến phí</v>
      </c>
      <c r="F3773" s="169" t="str">
        <f>iferror(vlookup(C3773,'Master data'!$A$2:$C$29,2,0),"-/-")</f>
        <v>Chi phí hành chính</v>
      </c>
    </row>
    <row r="3774" ht="21.0" customHeight="1">
      <c r="A3774" s="165" t="s">
        <v>1827</v>
      </c>
      <c r="B3774" s="172" t="s">
        <v>2458</v>
      </c>
      <c r="C3774" s="167" t="s">
        <v>112</v>
      </c>
      <c r="D3774" s="168">
        <v>1625000.0</v>
      </c>
      <c r="E3774" s="169" t="str">
        <f>iferror(vlookup(C3774,'Master data'!$A$2:$C$29,3,0),"-/-")</f>
        <v>Biến phí</v>
      </c>
      <c r="F3774" s="169" t="str">
        <f>iferror(vlookup(C3774,'Master data'!$A$2:$C$29,2,0),"-/-")</f>
        <v>Chi phí hành chính</v>
      </c>
    </row>
    <row r="3775" ht="21.0" customHeight="1">
      <c r="A3775" s="165" t="s">
        <v>1827</v>
      </c>
      <c r="B3775" s="172" t="s">
        <v>392</v>
      </c>
      <c r="C3775" s="167" t="s">
        <v>112</v>
      </c>
      <c r="D3775" s="168">
        <v>500000.0</v>
      </c>
      <c r="E3775" s="169" t="str">
        <f>iferror(vlookup(C3775,'Master data'!$A$2:$C$29,3,0),"-/-")</f>
        <v>Biến phí</v>
      </c>
      <c r="F3775" s="169" t="str">
        <f>iferror(vlookup(C3775,'Master data'!$A$2:$C$29,2,0),"-/-")</f>
        <v>Chi phí hành chính</v>
      </c>
    </row>
    <row r="3776" ht="21.0" customHeight="1">
      <c r="A3776" s="165" t="s">
        <v>1827</v>
      </c>
      <c r="B3776" s="172" t="s">
        <v>1025</v>
      </c>
      <c r="C3776" s="167" t="s">
        <v>112</v>
      </c>
      <c r="D3776" s="168">
        <v>1137000.0</v>
      </c>
      <c r="E3776" s="169" t="str">
        <f>iferror(vlookup(C3776,'Master data'!$A$2:$C$29,3,0),"-/-")</f>
        <v>Biến phí</v>
      </c>
      <c r="F3776" s="169" t="str">
        <f>iferror(vlookup(C3776,'Master data'!$A$2:$C$29,2,0),"-/-")</f>
        <v>Chi phí hành chính</v>
      </c>
    </row>
    <row r="3777" ht="21.0" customHeight="1">
      <c r="A3777" s="165" t="s">
        <v>1827</v>
      </c>
      <c r="B3777" s="172" t="s">
        <v>2459</v>
      </c>
      <c r="C3777" s="167" t="s">
        <v>112</v>
      </c>
      <c r="D3777" s="168">
        <v>2.3694E7</v>
      </c>
      <c r="E3777" s="169" t="str">
        <f>iferror(vlookup(C3777,'Master data'!$A$2:$C$29,3,0),"-/-")</f>
        <v>Biến phí</v>
      </c>
      <c r="F3777" s="169" t="str">
        <f>iferror(vlookup(C3777,'Master data'!$A$2:$C$29,2,0),"-/-")</f>
        <v>Chi phí hành chính</v>
      </c>
    </row>
    <row r="3778" ht="21.0" customHeight="1">
      <c r="A3778" s="165" t="s">
        <v>1827</v>
      </c>
      <c r="B3778" s="172" t="s">
        <v>2460</v>
      </c>
      <c r="C3778" s="167" t="s">
        <v>112</v>
      </c>
      <c r="D3778" s="168">
        <v>200000.0</v>
      </c>
      <c r="E3778" s="169" t="str">
        <f>iferror(vlookup(C3778,'Master data'!$A$2:$C$29,3,0),"-/-")</f>
        <v>Biến phí</v>
      </c>
      <c r="F3778" s="169" t="str">
        <f>iferror(vlookup(C3778,'Master data'!$A$2:$C$29,2,0),"-/-")</f>
        <v>Chi phí hành chính</v>
      </c>
    </row>
    <row r="3779" ht="21.0" customHeight="1">
      <c r="A3779" s="165" t="s">
        <v>1827</v>
      </c>
      <c r="B3779" s="172" t="s">
        <v>2461</v>
      </c>
      <c r="C3779" s="167" t="s">
        <v>112</v>
      </c>
      <c r="D3779" s="168">
        <v>145000.0</v>
      </c>
      <c r="E3779" s="169" t="str">
        <f>iferror(vlookup(C3779,'Master data'!$A$2:$C$29,3,0),"-/-")</f>
        <v>Biến phí</v>
      </c>
      <c r="F3779" s="169" t="str">
        <f>iferror(vlookup(C3779,'Master data'!$A$2:$C$29,2,0),"-/-")</f>
        <v>Chi phí hành chính</v>
      </c>
    </row>
    <row r="3780" ht="21.0" customHeight="1">
      <c r="A3780" s="165" t="s">
        <v>1827</v>
      </c>
      <c r="B3780" s="172" t="s">
        <v>2462</v>
      </c>
      <c r="C3780" s="167" t="s">
        <v>112</v>
      </c>
      <c r="D3780" s="168">
        <v>25000.0</v>
      </c>
      <c r="E3780" s="169" t="str">
        <f>iferror(vlookup(C3780,'Master data'!$A$2:$C$29,3,0),"-/-")</f>
        <v>Biến phí</v>
      </c>
      <c r="F3780" s="169" t="str">
        <f>iferror(vlookup(C3780,'Master data'!$A$2:$C$29,2,0),"-/-")</f>
        <v>Chi phí hành chính</v>
      </c>
    </row>
    <row r="3781" ht="21.0" customHeight="1">
      <c r="A3781" s="165" t="s">
        <v>1827</v>
      </c>
      <c r="B3781" s="172" t="s">
        <v>2463</v>
      </c>
      <c r="C3781" s="167" t="s">
        <v>112</v>
      </c>
      <c r="D3781" s="168">
        <v>3739739.0</v>
      </c>
      <c r="E3781" s="169" t="str">
        <f>iferror(vlookup(C3781,'Master data'!$A$2:$C$29,3,0),"-/-")</f>
        <v>Biến phí</v>
      </c>
      <c r="F3781" s="169" t="str">
        <f>iferror(vlookup(C3781,'Master data'!$A$2:$C$29,2,0),"-/-")</f>
        <v>Chi phí hành chính</v>
      </c>
    </row>
    <row r="3782" ht="21.0" customHeight="1">
      <c r="A3782" s="165" t="s">
        <v>1827</v>
      </c>
      <c r="B3782" s="172" t="s">
        <v>2464</v>
      </c>
      <c r="C3782" s="167" t="s">
        <v>112</v>
      </c>
      <c r="D3782" s="168">
        <v>614000.0</v>
      </c>
      <c r="E3782" s="169" t="str">
        <f>iferror(vlookup(C3782,'Master data'!$A$2:$C$29,3,0),"-/-")</f>
        <v>Biến phí</v>
      </c>
      <c r="F3782" s="169" t="str">
        <f>iferror(vlookup(C3782,'Master data'!$A$2:$C$29,2,0),"-/-")</f>
        <v>Chi phí hành chính</v>
      </c>
    </row>
    <row r="3783" ht="21.0" customHeight="1">
      <c r="A3783" s="165" t="s">
        <v>1827</v>
      </c>
      <c r="B3783" s="172" t="s">
        <v>2465</v>
      </c>
      <c r="C3783" s="167" t="s">
        <v>112</v>
      </c>
      <c r="D3783" s="168">
        <v>1940000.0</v>
      </c>
      <c r="E3783" s="169" t="str">
        <f>iferror(vlookup(C3783,'Master data'!$A$2:$C$29,3,0),"-/-")</f>
        <v>Biến phí</v>
      </c>
      <c r="F3783" s="169" t="str">
        <f>iferror(vlookup(C3783,'Master data'!$A$2:$C$29,2,0),"-/-")</f>
        <v>Chi phí hành chính</v>
      </c>
    </row>
    <row r="3784" ht="21.0" customHeight="1">
      <c r="A3784" s="165" t="s">
        <v>1827</v>
      </c>
      <c r="B3784" s="172" t="s">
        <v>2466</v>
      </c>
      <c r="C3784" s="167" t="s">
        <v>112</v>
      </c>
      <c r="D3784" s="168">
        <v>1600000.0</v>
      </c>
      <c r="E3784" s="169" t="str">
        <f>iferror(vlookup(C3784,'Master data'!$A$2:$C$29,3,0),"-/-")</f>
        <v>Biến phí</v>
      </c>
      <c r="F3784" s="169" t="str">
        <f>iferror(vlookup(C3784,'Master data'!$A$2:$C$29,2,0),"-/-")</f>
        <v>Chi phí hành chính</v>
      </c>
    </row>
    <row r="3785" ht="21.0" customHeight="1">
      <c r="A3785" s="165" t="s">
        <v>1827</v>
      </c>
      <c r="B3785" s="172" t="s">
        <v>2467</v>
      </c>
      <c r="C3785" s="167" t="s">
        <v>112</v>
      </c>
      <c r="D3785" s="168">
        <v>6600000.0</v>
      </c>
      <c r="E3785" s="169" t="str">
        <f>iferror(vlookup(C3785,'Master data'!$A$2:$C$29,3,0),"-/-")</f>
        <v>Biến phí</v>
      </c>
      <c r="F3785" s="169" t="str">
        <f>iferror(vlookup(C3785,'Master data'!$A$2:$C$29,2,0),"-/-")</f>
        <v>Chi phí hành chính</v>
      </c>
    </row>
    <row r="3786" ht="21.0" customHeight="1">
      <c r="A3786" s="165" t="s">
        <v>1827</v>
      </c>
      <c r="B3786" s="172" t="s">
        <v>2468</v>
      </c>
      <c r="C3786" s="167" t="s">
        <v>112</v>
      </c>
      <c r="D3786" s="168">
        <v>5990000.0</v>
      </c>
      <c r="E3786" s="169" t="str">
        <f>iferror(vlookup(C3786,'Master data'!$A$2:$C$29,3,0),"-/-")</f>
        <v>Biến phí</v>
      </c>
      <c r="F3786" s="169" t="str">
        <f>iferror(vlookup(C3786,'Master data'!$A$2:$C$29,2,0),"-/-")</f>
        <v>Chi phí hành chính</v>
      </c>
    </row>
    <row r="3787" ht="21.0" customHeight="1">
      <c r="A3787" s="165" t="s">
        <v>1827</v>
      </c>
      <c r="B3787" s="172" t="s">
        <v>2469</v>
      </c>
      <c r="C3787" s="167" t="s">
        <v>112</v>
      </c>
      <c r="D3787" s="168">
        <v>1000000.0</v>
      </c>
      <c r="E3787" s="169" t="str">
        <f>iferror(vlookup(C3787,'Master data'!$A$2:$C$29,3,0),"-/-")</f>
        <v>Biến phí</v>
      </c>
      <c r="F3787" s="169" t="str">
        <f>iferror(vlookup(C3787,'Master data'!$A$2:$C$29,2,0),"-/-")</f>
        <v>Chi phí hành chính</v>
      </c>
    </row>
    <row r="3788" ht="21.0" customHeight="1">
      <c r="A3788" s="165" t="s">
        <v>1827</v>
      </c>
      <c r="B3788" s="172" t="s">
        <v>2160</v>
      </c>
      <c r="C3788" s="167" t="s">
        <v>112</v>
      </c>
      <c r="D3788" s="168">
        <v>220000.0</v>
      </c>
      <c r="E3788" s="169" t="str">
        <f>iferror(vlookup(C3788,'Master data'!$A$2:$C$29,3,0),"-/-")</f>
        <v>Biến phí</v>
      </c>
      <c r="F3788" s="169" t="str">
        <f>iferror(vlookup(C3788,'Master data'!$A$2:$C$29,2,0),"-/-")</f>
        <v>Chi phí hành chính</v>
      </c>
    </row>
    <row r="3789" ht="21.0" customHeight="1">
      <c r="A3789" s="165" t="s">
        <v>1827</v>
      </c>
      <c r="B3789" s="172" t="s">
        <v>926</v>
      </c>
      <c r="C3789" s="167" t="s">
        <v>926</v>
      </c>
      <c r="D3789" s="168">
        <v>5000000.0</v>
      </c>
      <c r="E3789" s="169" t="str">
        <f>iferror(vlookup(C3789,'Master data'!$A$2:$C$29,3,0),"-/-")</f>
        <v>Định phí</v>
      </c>
      <c r="F3789" s="169" t="str">
        <f>iferror(vlookup(C3789,'Master data'!$A$2:$C$29,2,0),"-/-")</f>
        <v>Chi phí hành chính</v>
      </c>
    </row>
    <row r="3790" ht="21.0" customHeight="1">
      <c r="A3790" s="165" t="s">
        <v>1827</v>
      </c>
      <c r="B3790" s="172" t="s">
        <v>2470</v>
      </c>
      <c r="C3790" s="167" t="s">
        <v>112</v>
      </c>
      <c r="D3790" s="168">
        <v>5500000.0</v>
      </c>
      <c r="E3790" s="169" t="str">
        <f>iferror(vlookup(C3790,'Master data'!$A$2:$C$29,3,0),"-/-")</f>
        <v>Biến phí</v>
      </c>
      <c r="F3790" s="169" t="str">
        <f>iferror(vlookup(C3790,'Master data'!$A$2:$C$29,2,0),"-/-")</f>
        <v>Chi phí hành chính</v>
      </c>
    </row>
    <row r="3791" ht="21.0" customHeight="1">
      <c r="A3791" s="165" t="s">
        <v>1827</v>
      </c>
      <c r="B3791" s="172" t="s">
        <v>2471</v>
      </c>
      <c r="C3791" s="167" t="s">
        <v>112</v>
      </c>
      <c r="D3791" s="168">
        <v>4100000.0</v>
      </c>
      <c r="E3791" s="169" t="str">
        <f>iferror(vlookup(C3791,'Master data'!$A$2:$C$29,3,0),"-/-")</f>
        <v>Biến phí</v>
      </c>
      <c r="F3791" s="169" t="str">
        <f>iferror(vlookup(C3791,'Master data'!$A$2:$C$29,2,0),"-/-")</f>
        <v>Chi phí hành chính</v>
      </c>
    </row>
    <row r="3792" ht="21.0" customHeight="1">
      <c r="A3792" s="165" t="s">
        <v>1827</v>
      </c>
      <c r="B3792" s="172" t="s">
        <v>2472</v>
      </c>
      <c r="C3792" s="167" t="s">
        <v>112</v>
      </c>
      <c r="D3792" s="168">
        <v>570000.0</v>
      </c>
      <c r="E3792" s="169" t="str">
        <f>iferror(vlookup(C3792,'Master data'!$A$2:$C$29,3,0),"-/-")</f>
        <v>Biến phí</v>
      </c>
      <c r="F3792" s="169" t="str">
        <f>iferror(vlookup(C3792,'Master data'!$A$2:$C$29,2,0),"-/-")</f>
        <v>Chi phí hành chính</v>
      </c>
    </row>
    <row r="3793" ht="21.0" customHeight="1">
      <c r="A3793" s="165" t="s">
        <v>1827</v>
      </c>
      <c r="B3793" s="172" t="s">
        <v>1086</v>
      </c>
      <c r="C3793" s="167" t="s">
        <v>112</v>
      </c>
      <c r="D3793" s="168">
        <v>600000.0</v>
      </c>
      <c r="E3793" s="169" t="str">
        <f>iferror(vlookup(C3793,'Master data'!$A$2:$C$29,3,0),"-/-")</f>
        <v>Biến phí</v>
      </c>
      <c r="F3793" s="169" t="str">
        <f>iferror(vlookup(C3793,'Master data'!$A$2:$C$29,2,0),"-/-")</f>
        <v>Chi phí hành chính</v>
      </c>
    </row>
    <row r="3794" ht="21.0" customHeight="1">
      <c r="A3794" s="165" t="s">
        <v>1827</v>
      </c>
      <c r="B3794" s="172" t="s">
        <v>2473</v>
      </c>
      <c r="C3794" s="167" t="s">
        <v>112</v>
      </c>
      <c r="D3794" s="168">
        <v>1810000.0</v>
      </c>
      <c r="E3794" s="169" t="str">
        <f>iferror(vlookup(C3794,'Master data'!$A$2:$C$29,3,0),"-/-")</f>
        <v>Biến phí</v>
      </c>
      <c r="F3794" s="169" t="str">
        <f>iferror(vlookup(C3794,'Master data'!$A$2:$C$29,2,0),"-/-")</f>
        <v>Chi phí hành chính</v>
      </c>
    </row>
    <row r="3795" ht="21.0" customHeight="1">
      <c r="A3795" s="165" t="s">
        <v>1827</v>
      </c>
      <c r="B3795" s="172" t="s">
        <v>2474</v>
      </c>
      <c r="C3795" s="167" t="s">
        <v>112</v>
      </c>
      <c r="D3795" s="168">
        <v>270000.0</v>
      </c>
      <c r="E3795" s="169" t="str">
        <f>iferror(vlookup(C3795,'Master data'!$A$2:$C$29,3,0),"-/-")</f>
        <v>Biến phí</v>
      </c>
      <c r="F3795" s="169" t="str">
        <f>iferror(vlookup(C3795,'Master data'!$A$2:$C$29,2,0),"-/-")</f>
        <v>Chi phí hành chính</v>
      </c>
    </row>
    <row r="3796" ht="21.0" customHeight="1">
      <c r="A3796" s="165" t="s">
        <v>1827</v>
      </c>
      <c r="B3796" s="172" t="s">
        <v>2279</v>
      </c>
      <c r="C3796" s="167" t="s">
        <v>112</v>
      </c>
      <c r="D3796" s="168">
        <v>1510000.0</v>
      </c>
      <c r="E3796" s="169" t="str">
        <f>iferror(vlookup(C3796,'Master data'!$A$2:$C$29,3,0),"-/-")</f>
        <v>Biến phí</v>
      </c>
      <c r="F3796" s="169" t="str">
        <f>iferror(vlookup(C3796,'Master data'!$A$2:$C$29,2,0),"-/-")</f>
        <v>Chi phí hành chính</v>
      </c>
    </row>
    <row r="3797" ht="21.0" customHeight="1">
      <c r="A3797" s="165" t="s">
        <v>1827</v>
      </c>
      <c r="B3797" s="172" t="s">
        <v>968</v>
      </c>
      <c r="C3797" s="167" t="s">
        <v>112</v>
      </c>
      <c r="D3797" s="168">
        <v>750000.0</v>
      </c>
      <c r="E3797" s="169" t="str">
        <f>iferror(vlookup(C3797,'Master data'!$A$2:$C$29,3,0),"-/-")</f>
        <v>Biến phí</v>
      </c>
      <c r="F3797" s="169" t="str">
        <f>iferror(vlookup(C3797,'Master data'!$A$2:$C$29,2,0),"-/-")</f>
        <v>Chi phí hành chính</v>
      </c>
    </row>
    <row r="3798" ht="21.0" customHeight="1">
      <c r="A3798" s="165" t="s">
        <v>1827</v>
      </c>
      <c r="B3798" s="172" t="s">
        <v>2475</v>
      </c>
      <c r="C3798" s="167" t="s">
        <v>112</v>
      </c>
      <c r="D3798" s="168">
        <v>300000.0</v>
      </c>
      <c r="E3798" s="169" t="str">
        <f>iferror(vlookup(C3798,'Master data'!$A$2:$C$29,3,0),"-/-")</f>
        <v>Biến phí</v>
      </c>
      <c r="F3798" s="169" t="str">
        <f>iferror(vlookup(C3798,'Master data'!$A$2:$C$29,2,0),"-/-")</f>
        <v>Chi phí hành chính</v>
      </c>
    </row>
    <row r="3799" ht="21.0" customHeight="1">
      <c r="A3799" s="165" t="s">
        <v>1827</v>
      </c>
      <c r="B3799" s="172" t="s">
        <v>2476</v>
      </c>
      <c r="C3799" s="167" t="s">
        <v>112</v>
      </c>
      <c r="D3799" s="168">
        <v>108000.0</v>
      </c>
      <c r="E3799" s="169" t="str">
        <f>iferror(vlookup(C3799,'Master data'!$A$2:$C$29,3,0),"-/-")</f>
        <v>Biến phí</v>
      </c>
      <c r="F3799" s="169" t="str">
        <f>iferror(vlookup(C3799,'Master data'!$A$2:$C$29,2,0),"-/-")</f>
        <v>Chi phí hành chính</v>
      </c>
    </row>
    <row r="3800" ht="21.0" customHeight="1">
      <c r="A3800" s="165" t="s">
        <v>1827</v>
      </c>
      <c r="B3800" s="172" t="s">
        <v>2477</v>
      </c>
      <c r="C3800" s="167" t="s">
        <v>112</v>
      </c>
      <c r="D3800" s="168">
        <v>120000.0</v>
      </c>
      <c r="E3800" s="169" t="str">
        <f>iferror(vlookup(C3800,'Master data'!$A$2:$C$29,3,0),"-/-")</f>
        <v>Biến phí</v>
      </c>
      <c r="F3800" s="169" t="str">
        <f>iferror(vlookup(C3800,'Master data'!$A$2:$C$29,2,0),"-/-")</f>
        <v>Chi phí hành chính</v>
      </c>
    </row>
    <row r="3801" ht="21.0" customHeight="1">
      <c r="A3801" s="165" t="s">
        <v>1827</v>
      </c>
      <c r="B3801" s="172" t="s">
        <v>2478</v>
      </c>
      <c r="C3801" s="167" t="s">
        <v>112</v>
      </c>
      <c r="D3801" s="168">
        <v>550000.0</v>
      </c>
      <c r="E3801" s="169" t="str">
        <f>iferror(vlookup(C3801,'Master data'!$A$2:$C$29,3,0),"-/-")</f>
        <v>Biến phí</v>
      </c>
      <c r="F3801" s="169" t="str">
        <f>iferror(vlookup(C3801,'Master data'!$A$2:$C$29,2,0),"-/-")</f>
        <v>Chi phí hành chính</v>
      </c>
    </row>
    <row r="3802" ht="21.0" customHeight="1">
      <c r="A3802" s="165" t="s">
        <v>1827</v>
      </c>
      <c r="B3802" s="172" t="s">
        <v>2479</v>
      </c>
      <c r="C3802" s="167" t="s">
        <v>112</v>
      </c>
      <c r="D3802" s="168">
        <v>330000.0</v>
      </c>
      <c r="E3802" s="169" t="str">
        <f>iferror(vlookup(C3802,'Master data'!$A$2:$C$29,3,0),"-/-")</f>
        <v>Biến phí</v>
      </c>
      <c r="F3802" s="169" t="str">
        <f>iferror(vlookup(C3802,'Master data'!$A$2:$C$29,2,0),"-/-")</f>
        <v>Chi phí hành chính</v>
      </c>
    </row>
    <row r="3803" ht="21.0" customHeight="1">
      <c r="A3803" s="165" t="s">
        <v>1827</v>
      </c>
      <c r="B3803" s="172" t="s">
        <v>2480</v>
      </c>
      <c r="C3803" s="167" t="s">
        <v>112</v>
      </c>
      <c r="D3803" s="168">
        <v>1170000.0</v>
      </c>
      <c r="E3803" s="169" t="str">
        <f>iferror(vlookup(C3803,'Master data'!$A$2:$C$29,3,0),"-/-")</f>
        <v>Biến phí</v>
      </c>
      <c r="F3803" s="169" t="str">
        <f>iferror(vlookup(C3803,'Master data'!$A$2:$C$29,2,0),"-/-")</f>
        <v>Chi phí hành chính</v>
      </c>
    </row>
    <row r="3804" ht="21.0" customHeight="1">
      <c r="A3804" s="165" t="s">
        <v>1827</v>
      </c>
      <c r="B3804" s="172" t="s">
        <v>2481</v>
      </c>
      <c r="C3804" s="167" t="s">
        <v>112</v>
      </c>
      <c r="D3804" s="168">
        <v>380000.0</v>
      </c>
      <c r="E3804" s="169" t="str">
        <f>iferror(vlookup(C3804,'Master data'!$A$2:$C$29,3,0),"-/-")</f>
        <v>Biến phí</v>
      </c>
      <c r="F3804" s="169" t="str">
        <f>iferror(vlookup(C3804,'Master data'!$A$2:$C$29,2,0),"-/-")</f>
        <v>Chi phí hành chính</v>
      </c>
    </row>
    <row r="3805" ht="21.0" customHeight="1">
      <c r="A3805" s="165" t="s">
        <v>1827</v>
      </c>
      <c r="B3805" s="172" t="s">
        <v>2482</v>
      </c>
      <c r="C3805" s="167" t="s">
        <v>112</v>
      </c>
      <c r="D3805" s="168">
        <v>100000.0</v>
      </c>
      <c r="E3805" s="169" t="str">
        <f>iferror(vlookup(C3805,'Master data'!$A$2:$C$29,3,0),"-/-")</f>
        <v>Biến phí</v>
      </c>
      <c r="F3805" s="169" t="str">
        <f>iferror(vlookup(C3805,'Master data'!$A$2:$C$29,2,0),"-/-")</f>
        <v>Chi phí hành chính</v>
      </c>
    </row>
    <row r="3806" ht="21.0" customHeight="1">
      <c r="A3806" s="165" t="s">
        <v>1827</v>
      </c>
      <c r="B3806" s="172" t="s">
        <v>2483</v>
      </c>
      <c r="C3806" s="167" t="s">
        <v>112</v>
      </c>
      <c r="D3806" s="168">
        <v>300000.0</v>
      </c>
      <c r="E3806" s="169" t="str">
        <f>iferror(vlookup(C3806,'Master data'!$A$2:$C$29,3,0),"-/-")</f>
        <v>Biến phí</v>
      </c>
      <c r="F3806" s="169" t="str">
        <f>iferror(vlookup(C3806,'Master data'!$A$2:$C$29,2,0),"-/-")</f>
        <v>Chi phí hành chính</v>
      </c>
    </row>
    <row r="3807" ht="21.0" customHeight="1">
      <c r="A3807" s="165" t="s">
        <v>1827</v>
      </c>
      <c r="B3807" s="172" t="s">
        <v>2484</v>
      </c>
      <c r="C3807" s="167" t="s">
        <v>112</v>
      </c>
      <c r="D3807" s="168">
        <v>130000.0</v>
      </c>
      <c r="E3807" s="169" t="str">
        <f>iferror(vlookup(C3807,'Master data'!$A$2:$C$29,3,0),"-/-")</f>
        <v>Biến phí</v>
      </c>
      <c r="F3807" s="169" t="str">
        <f>iferror(vlookup(C3807,'Master data'!$A$2:$C$29,2,0),"-/-")</f>
        <v>Chi phí hành chính</v>
      </c>
    </row>
    <row r="3808" ht="21.0" customHeight="1">
      <c r="A3808" s="165" t="s">
        <v>1827</v>
      </c>
      <c r="B3808" s="172" t="s">
        <v>2485</v>
      </c>
      <c r="C3808" s="167" t="s">
        <v>112</v>
      </c>
      <c r="D3808" s="168">
        <v>150000.0</v>
      </c>
      <c r="E3808" s="169" t="str">
        <f>iferror(vlookup(C3808,'Master data'!$A$2:$C$29,3,0),"-/-")</f>
        <v>Biến phí</v>
      </c>
      <c r="F3808" s="169" t="str">
        <f>iferror(vlookup(C3808,'Master data'!$A$2:$C$29,2,0),"-/-")</f>
        <v>Chi phí hành chính</v>
      </c>
    </row>
    <row r="3809" ht="21.0" customHeight="1">
      <c r="A3809" s="165" t="s">
        <v>1827</v>
      </c>
      <c r="B3809" s="172" t="s">
        <v>2486</v>
      </c>
      <c r="C3809" s="167" t="s">
        <v>112</v>
      </c>
      <c r="D3809" s="168">
        <v>95000.0</v>
      </c>
      <c r="E3809" s="169" t="str">
        <f>iferror(vlookup(C3809,'Master data'!$A$2:$C$29,3,0),"-/-")</f>
        <v>Biến phí</v>
      </c>
      <c r="F3809" s="169" t="str">
        <f>iferror(vlookup(C3809,'Master data'!$A$2:$C$29,2,0),"-/-")</f>
        <v>Chi phí hành chính</v>
      </c>
    </row>
    <row r="3810" ht="21.0" customHeight="1">
      <c r="A3810" s="165" t="s">
        <v>1827</v>
      </c>
      <c r="B3810" s="172" t="s">
        <v>2487</v>
      </c>
      <c r="C3810" s="167" t="s">
        <v>112</v>
      </c>
      <c r="D3810" s="168">
        <v>120000.0</v>
      </c>
      <c r="E3810" s="169" t="str">
        <f>iferror(vlookup(C3810,'Master data'!$A$2:$C$29,3,0),"-/-")</f>
        <v>Biến phí</v>
      </c>
      <c r="F3810" s="169" t="str">
        <f>iferror(vlookup(C3810,'Master data'!$A$2:$C$29,2,0),"-/-")</f>
        <v>Chi phí hành chính</v>
      </c>
    </row>
    <row r="3811" ht="21.0" customHeight="1">
      <c r="A3811" s="165" t="s">
        <v>1827</v>
      </c>
      <c r="B3811" s="172" t="s">
        <v>2488</v>
      </c>
      <c r="C3811" s="167" t="s">
        <v>112</v>
      </c>
      <c r="D3811" s="168">
        <v>200000.0</v>
      </c>
      <c r="E3811" s="169" t="str">
        <f>iferror(vlookup(C3811,'Master data'!$A$2:$C$29,3,0),"-/-")</f>
        <v>Biến phí</v>
      </c>
      <c r="F3811" s="169" t="str">
        <f>iferror(vlookup(C3811,'Master data'!$A$2:$C$29,2,0),"-/-")</f>
        <v>Chi phí hành chính</v>
      </c>
    </row>
    <row r="3812" ht="21.0" customHeight="1">
      <c r="A3812" s="165" t="s">
        <v>1827</v>
      </c>
      <c r="B3812" s="172" t="s">
        <v>2489</v>
      </c>
      <c r="C3812" s="167" t="s">
        <v>926</v>
      </c>
      <c r="D3812" s="168">
        <v>3676000.0</v>
      </c>
      <c r="E3812" s="169" t="str">
        <f>iferror(vlookup(C3812,'Master data'!$A$2:$C$29,3,0),"-/-")</f>
        <v>Định phí</v>
      </c>
      <c r="F3812" s="169" t="str">
        <f>iferror(vlookup(C3812,'Master data'!$A$2:$C$29,2,0),"-/-")</f>
        <v>Chi phí hành chính</v>
      </c>
    </row>
    <row r="3813" ht="21.0" customHeight="1">
      <c r="A3813" s="165" t="s">
        <v>1827</v>
      </c>
      <c r="B3813" s="172" t="s">
        <v>2490</v>
      </c>
      <c r="C3813" s="167" t="s">
        <v>112</v>
      </c>
      <c r="D3813" s="168">
        <v>500000.0</v>
      </c>
      <c r="E3813" s="169" t="str">
        <f>iferror(vlookup(C3813,'Master data'!$A$2:$C$29,3,0),"-/-")</f>
        <v>Biến phí</v>
      </c>
      <c r="F3813" s="169" t="str">
        <f>iferror(vlookup(C3813,'Master data'!$A$2:$C$29,2,0),"-/-")</f>
        <v>Chi phí hành chính</v>
      </c>
    </row>
    <row r="3814" ht="21.0" customHeight="1">
      <c r="A3814" s="165" t="s">
        <v>1827</v>
      </c>
      <c r="B3814" s="172" t="s">
        <v>387</v>
      </c>
      <c r="C3814" s="167" t="s">
        <v>112</v>
      </c>
      <c r="D3814" s="168">
        <v>170000.0</v>
      </c>
      <c r="E3814" s="169" t="str">
        <f>iferror(vlookup(C3814,'Master data'!$A$2:$C$29,3,0),"-/-")</f>
        <v>Biến phí</v>
      </c>
      <c r="F3814" s="169" t="str">
        <f>iferror(vlookup(C3814,'Master data'!$A$2:$C$29,2,0),"-/-")</f>
        <v>Chi phí hành chính</v>
      </c>
    </row>
    <row r="3815" ht="21.0" customHeight="1">
      <c r="A3815" s="165" t="s">
        <v>1827</v>
      </c>
      <c r="B3815" s="172" t="s">
        <v>2491</v>
      </c>
      <c r="C3815" s="167" t="s">
        <v>112</v>
      </c>
      <c r="D3815" s="168">
        <v>340000.0</v>
      </c>
      <c r="E3815" s="169" t="str">
        <f>iferror(vlookup(C3815,'Master data'!$A$2:$C$29,3,0),"-/-")</f>
        <v>Biến phí</v>
      </c>
      <c r="F3815" s="169" t="str">
        <f>iferror(vlookup(C3815,'Master data'!$A$2:$C$29,2,0),"-/-")</f>
        <v>Chi phí hành chính</v>
      </c>
    </row>
    <row r="3816" ht="21.0" customHeight="1">
      <c r="A3816" s="165" t="s">
        <v>1827</v>
      </c>
      <c r="B3816" s="172" t="s">
        <v>2492</v>
      </c>
      <c r="C3816" s="167" t="s">
        <v>112</v>
      </c>
      <c r="D3816" s="168">
        <v>1.55E7</v>
      </c>
      <c r="E3816" s="169" t="str">
        <f>iferror(vlookup(C3816,'Master data'!$A$2:$C$29,3,0),"-/-")</f>
        <v>Biến phí</v>
      </c>
      <c r="F3816" s="169" t="str">
        <f>iferror(vlookup(C3816,'Master data'!$A$2:$C$29,2,0),"-/-")</f>
        <v>Chi phí hành chính</v>
      </c>
    </row>
    <row r="3817" ht="21.0" customHeight="1">
      <c r="A3817" s="165" t="s">
        <v>1827</v>
      </c>
      <c r="B3817" s="172" t="s">
        <v>2493</v>
      </c>
      <c r="C3817" s="167" t="s">
        <v>112</v>
      </c>
      <c r="D3817" s="168">
        <v>1.1E7</v>
      </c>
      <c r="E3817" s="169" t="str">
        <f>iferror(vlookup(C3817,'Master data'!$A$2:$C$29,3,0),"-/-")</f>
        <v>Biến phí</v>
      </c>
      <c r="F3817" s="169" t="str">
        <f>iferror(vlookup(C3817,'Master data'!$A$2:$C$29,2,0),"-/-")</f>
        <v>Chi phí hành chính</v>
      </c>
    </row>
    <row r="3818" ht="21.0" customHeight="1">
      <c r="A3818" s="165" t="s">
        <v>1827</v>
      </c>
      <c r="B3818" s="172" t="s">
        <v>2494</v>
      </c>
      <c r="C3818" s="167" t="s">
        <v>112</v>
      </c>
      <c r="D3818" s="168">
        <v>1300000.0</v>
      </c>
      <c r="E3818" s="169" t="str">
        <f>iferror(vlookup(C3818,'Master data'!$A$2:$C$29,3,0),"-/-")</f>
        <v>Biến phí</v>
      </c>
      <c r="F3818" s="169" t="str">
        <f>iferror(vlookup(C3818,'Master data'!$A$2:$C$29,2,0),"-/-")</f>
        <v>Chi phí hành chính</v>
      </c>
    </row>
    <row r="3819" ht="21.0" customHeight="1">
      <c r="A3819" s="165" t="s">
        <v>1827</v>
      </c>
      <c r="B3819" s="172" t="s">
        <v>2495</v>
      </c>
      <c r="C3819" s="167" t="s">
        <v>112</v>
      </c>
      <c r="D3819" s="168">
        <v>4421000.0</v>
      </c>
      <c r="E3819" s="169" t="str">
        <f>iferror(vlookup(C3819,'Master data'!$A$2:$C$29,3,0),"-/-")</f>
        <v>Biến phí</v>
      </c>
      <c r="F3819" s="169" t="str">
        <f>iferror(vlookup(C3819,'Master data'!$A$2:$C$29,2,0),"-/-")</f>
        <v>Chi phí hành chính</v>
      </c>
    </row>
    <row r="3820" ht="21.0" customHeight="1">
      <c r="A3820" s="165" t="s">
        <v>1827</v>
      </c>
      <c r="B3820" s="172" t="s">
        <v>2496</v>
      </c>
      <c r="C3820" s="167" t="s">
        <v>106</v>
      </c>
      <c r="D3820" s="168">
        <v>7075393.0</v>
      </c>
      <c r="E3820" s="169" t="str">
        <f>iferror(vlookup(C3820,'Master data'!$A$2:$C$29,3,0),"-/-")</f>
        <v>Biến phí</v>
      </c>
      <c r="F3820" s="169" t="str">
        <f>iferror(vlookup(C3820,'Master data'!$A$2:$C$29,2,0),"-/-")</f>
        <v>Chi phí bán hàng</v>
      </c>
    </row>
    <row r="3821" ht="21.0" customHeight="1">
      <c r="A3821" s="165" t="s">
        <v>1827</v>
      </c>
      <c r="B3821" s="172" t="s">
        <v>1194</v>
      </c>
      <c r="C3821" s="167" t="s">
        <v>112</v>
      </c>
      <c r="D3821" s="168">
        <v>250000.0</v>
      </c>
      <c r="E3821" s="169" t="str">
        <f>iferror(vlookup(C3821,'Master data'!$A$2:$C$29,3,0),"-/-")</f>
        <v>Biến phí</v>
      </c>
      <c r="F3821" s="169" t="str">
        <f>iferror(vlookup(C3821,'Master data'!$A$2:$C$29,2,0),"-/-")</f>
        <v>Chi phí hành chính</v>
      </c>
    </row>
    <row r="3822" ht="21.0" customHeight="1">
      <c r="A3822" s="165" t="s">
        <v>1827</v>
      </c>
      <c r="B3822" s="172" t="s">
        <v>343</v>
      </c>
      <c r="C3822" s="167" t="s">
        <v>112</v>
      </c>
      <c r="D3822" s="168">
        <v>1500000.0</v>
      </c>
      <c r="E3822" s="169" t="str">
        <f>iferror(vlookup(C3822,'Master data'!$A$2:$C$29,3,0),"-/-")</f>
        <v>Biến phí</v>
      </c>
      <c r="F3822" s="169" t="str">
        <f>iferror(vlookup(C3822,'Master data'!$A$2:$C$29,2,0),"-/-")</f>
        <v>Chi phí hành chính</v>
      </c>
    </row>
    <row r="3823" ht="21.0" customHeight="1">
      <c r="A3823" s="165" t="s">
        <v>1827</v>
      </c>
      <c r="B3823" s="172" t="s">
        <v>1194</v>
      </c>
      <c r="C3823" s="167" t="s">
        <v>112</v>
      </c>
      <c r="D3823" s="168">
        <v>569000.0</v>
      </c>
      <c r="E3823" s="169" t="str">
        <f>iferror(vlookup(C3823,'Master data'!$A$2:$C$29,3,0),"-/-")</f>
        <v>Biến phí</v>
      </c>
      <c r="F3823" s="169" t="str">
        <f>iferror(vlookup(C3823,'Master data'!$A$2:$C$29,2,0),"-/-")</f>
        <v>Chi phí hành chính</v>
      </c>
    </row>
    <row r="3824" ht="21.0" customHeight="1">
      <c r="A3824" s="165" t="s">
        <v>1827</v>
      </c>
      <c r="B3824" s="172" t="s">
        <v>1194</v>
      </c>
      <c r="C3824" s="167" t="s">
        <v>112</v>
      </c>
      <c r="D3824" s="168">
        <v>90000.0</v>
      </c>
      <c r="E3824" s="169" t="str">
        <f>iferror(vlookup(C3824,'Master data'!$A$2:$C$29,3,0),"-/-")</f>
        <v>Biến phí</v>
      </c>
      <c r="F3824" s="169" t="str">
        <f>iferror(vlookup(C3824,'Master data'!$A$2:$C$29,2,0),"-/-")</f>
        <v>Chi phí hành chính</v>
      </c>
    </row>
    <row r="3825" ht="21.0" customHeight="1">
      <c r="A3825" s="165" t="s">
        <v>1827</v>
      </c>
      <c r="B3825" s="172" t="s">
        <v>343</v>
      </c>
      <c r="C3825" s="167" t="s">
        <v>112</v>
      </c>
      <c r="D3825" s="168">
        <v>1000000.0</v>
      </c>
      <c r="E3825" s="169" t="str">
        <f>iferror(vlookup(C3825,'Master data'!$A$2:$C$29,3,0),"-/-")</f>
        <v>Biến phí</v>
      </c>
      <c r="F3825" s="169" t="str">
        <f>iferror(vlookup(C3825,'Master data'!$A$2:$C$29,2,0),"-/-")</f>
        <v>Chi phí hành chính</v>
      </c>
    </row>
    <row r="3826" ht="21.0" customHeight="1">
      <c r="A3826" s="165" t="s">
        <v>1827</v>
      </c>
      <c r="B3826" s="172" t="s">
        <v>2497</v>
      </c>
      <c r="C3826" s="167" t="s">
        <v>112</v>
      </c>
      <c r="D3826" s="168">
        <v>1500000.0</v>
      </c>
      <c r="E3826" s="169" t="str">
        <f>iferror(vlookup(C3826,'Master data'!$A$2:$C$29,3,0),"-/-")</f>
        <v>Biến phí</v>
      </c>
      <c r="F3826" s="169" t="str">
        <f>iferror(vlookup(C3826,'Master data'!$A$2:$C$29,2,0),"-/-")</f>
        <v>Chi phí hành chính</v>
      </c>
    </row>
    <row r="3827" ht="21.0" customHeight="1">
      <c r="A3827" s="165" t="s">
        <v>1827</v>
      </c>
      <c r="B3827" s="172" t="s">
        <v>290</v>
      </c>
      <c r="C3827" s="167" t="s">
        <v>112</v>
      </c>
      <c r="D3827" s="168">
        <v>40000.0</v>
      </c>
      <c r="E3827" s="169" t="str">
        <f>iferror(vlookup(C3827,'Master data'!$A$2:$C$29,3,0),"-/-")</f>
        <v>Biến phí</v>
      </c>
      <c r="F3827" s="169" t="str">
        <f>iferror(vlookup(C3827,'Master data'!$A$2:$C$29,2,0),"-/-")</f>
        <v>Chi phí hành chính</v>
      </c>
    </row>
    <row r="3828" ht="21.0" customHeight="1">
      <c r="A3828" s="165" t="s">
        <v>1827</v>
      </c>
      <c r="B3828" s="172" t="s">
        <v>1194</v>
      </c>
      <c r="C3828" s="167" t="s">
        <v>112</v>
      </c>
      <c r="D3828" s="168">
        <v>43000.0</v>
      </c>
      <c r="E3828" s="169" t="str">
        <f>iferror(vlookup(C3828,'Master data'!$A$2:$C$29,3,0),"-/-")</f>
        <v>Biến phí</v>
      </c>
      <c r="F3828" s="169" t="str">
        <f>iferror(vlookup(C3828,'Master data'!$A$2:$C$29,2,0),"-/-")</f>
        <v>Chi phí hành chính</v>
      </c>
    </row>
    <row r="3829" ht="21.0" customHeight="1">
      <c r="A3829" s="165" t="s">
        <v>1827</v>
      </c>
      <c r="B3829" s="172" t="s">
        <v>1194</v>
      </c>
      <c r="C3829" s="167" t="s">
        <v>112</v>
      </c>
      <c r="D3829" s="168">
        <v>65000.0</v>
      </c>
      <c r="E3829" s="169" t="str">
        <f>iferror(vlookup(C3829,'Master data'!$A$2:$C$29,3,0),"-/-")</f>
        <v>Biến phí</v>
      </c>
      <c r="F3829" s="169" t="str">
        <f>iferror(vlookup(C3829,'Master data'!$A$2:$C$29,2,0),"-/-")</f>
        <v>Chi phí hành chính</v>
      </c>
    </row>
    <row r="3830" ht="21.0" customHeight="1">
      <c r="A3830" s="165" t="s">
        <v>1827</v>
      </c>
      <c r="B3830" s="172" t="s">
        <v>1568</v>
      </c>
      <c r="C3830" s="167" t="s">
        <v>112</v>
      </c>
      <c r="D3830" s="168">
        <v>2000000.0</v>
      </c>
      <c r="E3830" s="169" t="str">
        <f>iferror(vlookup(C3830,'Master data'!$A$2:$C$29,3,0),"-/-")</f>
        <v>Biến phí</v>
      </c>
      <c r="F3830" s="169" t="str">
        <f>iferror(vlookup(C3830,'Master data'!$A$2:$C$29,2,0),"-/-")</f>
        <v>Chi phí hành chính</v>
      </c>
    </row>
    <row r="3831" ht="21.0" customHeight="1">
      <c r="A3831" s="165" t="s">
        <v>1827</v>
      </c>
      <c r="B3831" s="172" t="s">
        <v>1194</v>
      </c>
      <c r="C3831" s="167" t="s">
        <v>112</v>
      </c>
      <c r="D3831" s="168">
        <v>121000.0</v>
      </c>
      <c r="E3831" s="169" t="str">
        <f>iferror(vlookup(C3831,'Master data'!$A$2:$C$29,3,0),"-/-")</f>
        <v>Biến phí</v>
      </c>
      <c r="F3831" s="169" t="str">
        <f>iferror(vlookup(C3831,'Master data'!$A$2:$C$29,2,0),"-/-")</f>
        <v>Chi phí hành chính</v>
      </c>
    </row>
    <row r="3832" ht="21.0" customHeight="1">
      <c r="A3832" s="165" t="s">
        <v>1827</v>
      </c>
      <c r="B3832" s="172" t="s">
        <v>344</v>
      </c>
      <c r="C3832" s="167" t="s">
        <v>112</v>
      </c>
      <c r="D3832" s="168">
        <v>146000.0</v>
      </c>
      <c r="E3832" s="169" t="str">
        <f>iferror(vlookup(C3832,'Master data'!$A$2:$C$29,3,0),"-/-")</f>
        <v>Biến phí</v>
      </c>
      <c r="F3832" s="169" t="str">
        <f>iferror(vlookup(C3832,'Master data'!$A$2:$C$29,2,0),"-/-")</f>
        <v>Chi phí hành chính</v>
      </c>
    </row>
    <row r="3833" ht="21.0" customHeight="1">
      <c r="A3833" s="165" t="s">
        <v>1827</v>
      </c>
      <c r="B3833" s="172" t="s">
        <v>1994</v>
      </c>
      <c r="C3833" s="167" t="s">
        <v>112</v>
      </c>
      <c r="D3833" s="168">
        <v>885000.0</v>
      </c>
      <c r="E3833" s="169" t="str">
        <f>iferror(vlookup(C3833,'Master data'!$A$2:$C$29,3,0),"-/-")</f>
        <v>Biến phí</v>
      </c>
      <c r="F3833" s="169" t="str">
        <f>iferror(vlookup(C3833,'Master data'!$A$2:$C$29,2,0),"-/-")</f>
        <v>Chi phí hành chính</v>
      </c>
    </row>
    <row r="3834" ht="21.0" customHeight="1">
      <c r="A3834" s="165" t="s">
        <v>1827</v>
      </c>
      <c r="B3834" s="172" t="s">
        <v>1194</v>
      </c>
      <c r="C3834" s="167" t="s">
        <v>112</v>
      </c>
      <c r="D3834" s="168">
        <v>232000.0</v>
      </c>
      <c r="E3834" s="169" t="str">
        <f>iferror(vlookup(C3834,'Master data'!$A$2:$C$29,3,0),"-/-")</f>
        <v>Biến phí</v>
      </c>
      <c r="F3834" s="169" t="str">
        <f>iferror(vlookup(C3834,'Master data'!$A$2:$C$29,2,0),"-/-")</f>
        <v>Chi phí hành chính</v>
      </c>
    </row>
    <row r="3835" ht="21.0" customHeight="1">
      <c r="A3835" s="165" t="s">
        <v>1827</v>
      </c>
      <c r="B3835" s="172" t="s">
        <v>290</v>
      </c>
      <c r="C3835" s="167" t="s">
        <v>112</v>
      </c>
      <c r="D3835" s="168">
        <v>180000.0</v>
      </c>
      <c r="E3835" s="169" t="str">
        <f>iferror(vlookup(C3835,'Master data'!$A$2:$C$29,3,0),"-/-")</f>
        <v>Biến phí</v>
      </c>
      <c r="F3835" s="169" t="str">
        <f>iferror(vlookup(C3835,'Master data'!$A$2:$C$29,2,0),"-/-")</f>
        <v>Chi phí hành chính</v>
      </c>
    </row>
    <row r="3836" ht="21.0" customHeight="1">
      <c r="A3836" s="165" t="s">
        <v>1827</v>
      </c>
      <c r="B3836" s="172" t="s">
        <v>1194</v>
      </c>
      <c r="C3836" s="167" t="s">
        <v>112</v>
      </c>
      <c r="D3836" s="168">
        <v>30000.0</v>
      </c>
      <c r="E3836" s="169" t="str">
        <f>iferror(vlookup(C3836,'Master data'!$A$2:$C$29,3,0),"-/-")</f>
        <v>Biến phí</v>
      </c>
      <c r="F3836" s="169" t="str">
        <f>iferror(vlookup(C3836,'Master data'!$A$2:$C$29,2,0),"-/-")</f>
        <v>Chi phí hành chính</v>
      </c>
    </row>
    <row r="3837" ht="21.0" customHeight="1">
      <c r="A3837" s="165" t="s">
        <v>1827</v>
      </c>
      <c r="B3837" s="172" t="s">
        <v>1194</v>
      </c>
      <c r="C3837" s="167" t="s">
        <v>112</v>
      </c>
      <c r="D3837" s="168">
        <v>1190000.0</v>
      </c>
      <c r="E3837" s="169" t="str">
        <f>iferror(vlookup(C3837,'Master data'!$A$2:$C$29,3,0),"-/-")</f>
        <v>Biến phí</v>
      </c>
      <c r="F3837" s="169" t="str">
        <f>iferror(vlookup(C3837,'Master data'!$A$2:$C$29,2,0),"-/-")</f>
        <v>Chi phí hành chính</v>
      </c>
    </row>
    <row r="3838" ht="21.0" customHeight="1">
      <c r="A3838" s="165" t="s">
        <v>1827</v>
      </c>
      <c r="B3838" s="172" t="s">
        <v>2498</v>
      </c>
      <c r="C3838" s="167" t="s">
        <v>112</v>
      </c>
      <c r="D3838" s="168">
        <v>1000000.0</v>
      </c>
      <c r="E3838" s="169" t="str">
        <f>iferror(vlookup(C3838,'Master data'!$A$2:$C$29,3,0),"-/-")</f>
        <v>Biến phí</v>
      </c>
      <c r="F3838" s="169" t="str">
        <f>iferror(vlookup(C3838,'Master data'!$A$2:$C$29,2,0),"-/-")</f>
        <v>Chi phí hành chính</v>
      </c>
    </row>
    <row r="3839" ht="21.0" customHeight="1">
      <c r="A3839" s="165" t="s">
        <v>1827</v>
      </c>
      <c r="B3839" s="172" t="s">
        <v>1194</v>
      </c>
      <c r="C3839" s="167" t="s">
        <v>112</v>
      </c>
      <c r="D3839" s="168">
        <v>218000.0</v>
      </c>
      <c r="E3839" s="169" t="str">
        <f>iferror(vlookup(C3839,'Master data'!$A$2:$C$29,3,0),"-/-")</f>
        <v>Biến phí</v>
      </c>
      <c r="F3839" s="169" t="str">
        <f>iferror(vlookup(C3839,'Master data'!$A$2:$C$29,2,0),"-/-")</f>
        <v>Chi phí hành chính</v>
      </c>
    </row>
    <row r="3840" ht="21.0" customHeight="1">
      <c r="A3840" s="165" t="s">
        <v>1827</v>
      </c>
      <c r="B3840" s="172" t="s">
        <v>1194</v>
      </c>
      <c r="C3840" s="167" t="s">
        <v>112</v>
      </c>
      <c r="D3840" s="168">
        <v>189000.0</v>
      </c>
      <c r="E3840" s="169" t="str">
        <f>iferror(vlookup(C3840,'Master data'!$A$2:$C$29,3,0),"-/-")</f>
        <v>Biến phí</v>
      </c>
      <c r="F3840" s="169" t="str">
        <f>iferror(vlookup(C3840,'Master data'!$A$2:$C$29,2,0),"-/-")</f>
        <v>Chi phí hành chính</v>
      </c>
    </row>
    <row r="3841" ht="21.0" customHeight="1">
      <c r="A3841" s="165" t="s">
        <v>1827</v>
      </c>
      <c r="B3841" s="172" t="s">
        <v>1994</v>
      </c>
      <c r="C3841" s="167" t="s">
        <v>112</v>
      </c>
      <c r="D3841" s="168">
        <v>900000.0</v>
      </c>
      <c r="E3841" s="169" t="str">
        <f>iferror(vlookup(C3841,'Master data'!$A$2:$C$29,3,0),"-/-")</f>
        <v>Biến phí</v>
      </c>
      <c r="F3841" s="169" t="str">
        <f>iferror(vlookup(C3841,'Master data'!$A$2:$C$29,2,0),"-/-")</f>
        <v>Chi phí hành chính</v>
      </c>
    </row>
    <row r="3842" ht="21.0" customHeight="1">
      <c r="A3842" s="165" t="s">
        <v>1827</v>
      </c>
      <c r="B3842" s="172" t="s">
        <v>1194</v>
      </c>
      <c r="C3842" s="167" t="s">
        <v>112</v>
      </c>
      <c r="D3842" s="168">
        <v>274000.0</v>
      </c>
      <c r="E3842" s="169" t="str">
        <f>iferror(vlookup(C3842,'Master data'!$A$2:$C$29,3,0),"-/-")</f>
        <v>Biến phí</v>
      </c>
      <c r="F3842" s="169" t="str">
        <f>iferror(vlookup(C3842,'Master data'!$A$2:$C$29,2,0),"-/-")</f>
        <v>Chi phí hành chính</v>
      </c>
    </row>
    <row r="3843" ht="21.0" customHeight="1">
      <c r="A3843" s="165" t="s">
        <v>1827</v>
      </c>
      <c r="B3843" s="172" t="s">
        <v>344</v>
      </c>
      <c r="C3843" s="167" t="s">
        <v>112</v>
      </c>
      <c r="D3843" s="168">
        <v>60000.0</v>
      </c>
      <c r="E3843" s="169" t="str">
        <f>iferror(vlookup(C3843,'Master data'!$A$2:$C$29,3,0),"-/-")</f>
        <v>Biến phí</v>
      </c>
      <c r="F3843" s="169" t="str">
        <f>iferror(vlookup(C3843,'Master data'!$A$2:$C$29,2,0),"-/-")</f>
        <v>Chi phí hành chính</v>
      </c>
    </row>
    <row r="3844" ht="21.0" customHeight="1">
      <c r="A3844" s="165" t="s">
        <v>1827</v>
      </c>
      <c r="B3844" s="172" t="s">
        <v>2499</v>
      </c>
      <c r="C3844" s="167" t="s">
        <v>112</v>
      </c>
      <c r="D3844" s="168">
        <v>1000000.0</v>
      </c>
      <c r="E3844" s="169" t="str">
        <f>iferror(vlookup(C3844,'Master data'!$A$2:$C$29,3,0),"-/-")</f>
        <v>Biến phí</v>
      </c>
      <c r="F3844" s="169" t="str">
        <f>iferror(vlookup(C3844,'Master data'!$A$2:$C$29,2,0),"-/-")</f>
        <v>Chi phí hành chính</v>
      </c>
    </row>
    <row r="3845" ht="21.0" customHeight="1">
      <c r="A3845" s="165" t="s">
        <v>1827</v>
      </c>
      <c r="B3845" s="172" t="s">
        <v>1994</v>
      </c>
      <c r="C3845" s="167" t="s">
        <v>112</v>
      </c>
      <c r="D3845" s="168">
        <v>1000000.0</v>
      </c>
      <c r="E3845" s="169" t="str">
        <f>iferror(vlookup(C3845,'Master data'!$A$2:$C$29,3,0),"-/-")</f>
        <v>Biến phí</v>
      </c>
      <c r="F3845" s="169" t="str">
        <f>iferror(vlookup(C3845,'Master data'!$A$2:$C$29,2,0),"-/-")</f>
        <v>Chi phí hành chính</v>
      </c>
    </row>
    <row r="3846" ht="21.0" customHeight="1">
      <c r="A3846" s="165" t="s">
        <v>1827</v>
      </c>
      <c r="B3846" s="172" t="s">
        <v>1194</v>
      </c>
      <c r="C3846" s="167" t="s">
        <v>112</v>
      </c>
      <c r="D3846" s="168">
        <v>55000.0</v>
      </c>
      <c r="E3846" s="169" t="str">
        <f>iferror(vlookup(C3846,'Master data'!$A$2:$C$29,3,0),"-/-")</f>
        <v>Biến phí</v>
      </c>
      <c r="F3846" s="169" t="str">
        <f>iferror(vlookup(C3846,'Master data'!$A$2:$C$29,2,0),"-/-")</f>
        <v>Chi phí hành chính</v>
      </c>
    </row>
    <row r="3847" ht="21.0" customHeight="1">
      <c r="A3847" s="165" t="s">
        <v>1827</v>
      </c>
      <c r="B3847" s="172" t="s">
        <v>1194</v>
      </c>
      <c r="C3847" s="167" t="s">
        <v>112</v>
      </c>
      <c r="D3847" s="168">
        <v>233000.0</v>
      </c>
      <c r="E3847" s="169" t="str">
        <f>iferror(vlookup(C3847,'Master data'!$A$2:$C$29,3,0),"-/-")</f>
        <v>Biến phí</v>
      </c>
      <c r="F3847" s="169" t="str">
        <f>iferror(vlookup(C3847,'Master data'!$A$2:$C$29,2,0),"-/-")</f>
        <v>Chi phí hành chính</v>
      </c>
    </row>
    <row r="3848" ht="21.0" customHeight="1">
      <c r="A3848" s="165" t="s">
        <v>1827</v>
      </c>
      <c r="B3848" s="172" t="s">
        <v>1194</v>
      </c>
      <c r="C3848" s="167" t="s">
        <v>112</v>
      </c>
      <c r="D3848" s="168">
        <v>30000.0</v>
      </c>
      <c r="E3848" s="169" t="str">
        <f>iferror(vlookup(C3848,'Master data'!$A$2:$C$29,3,0),"-/-")</f>
        <v>Biến phí</v>
      </c>
      <c r="F3848" s="169" t="str">
        <f>iferror(vlookup(C3848,'Master data'!$A$2:$C$29,2,0),"-/-")</f>
        <v>Chi phí hành chính</v>
      </c>
    </row>
    <row r="3849" ht="21.0" customHeight="1">
      <c r="A3849" s="165" t="s">
        <v>1827</v>
      </c>
      <c r="B3849" s="172" t="s">
        <v>343</v>
      </c>
      <c r="C3849" s="167" t="s">
        <v>112</v>
      </c>
      <c r="D3849" s="168">
        <v>890000.0</v>
      </c>
      <c r="E3849" s="169" t="str">
        <f>iferror(vlookup(C3849,'Master data'!$A$2:$C$29,3,0),"-/-")</f>
        <v>Biến phí</v>
      </c>
      <c r="F3849" s="169" t="str">
        <f>iferror(vlookup(C3849,'Master data'!$A$2:$C$29,2,0),"-/-")</f>
        <v>Chi phí hành chính</v>
      </c>
    </row>
    <row r="3850" ht="21.0" customHeight="1">
      <c r="A3850" s="165" t="s">
        <v>1827</v>
      </c>
      <c r="B3850" s="172" t="s">
        <v>1194</v>
      </c>
      <c r="C3850" s="167" t="s">
        <v>112</v>
      </c>
      <c r="D3850" s="168">
        <v>445000.0</v>
      </c>
      <c r="E3850" s="169" t="str">
        <f>iferror(vlookup(C3850,'Master data'!$A$2:$C$29,3,0),"-/-")</f>
        <v>Biến phí</v>
      </c>
      <c r="F3850" s="169" t="str">
        <f>iferror(vlookup(C3850,'Master data'!$A$2:$C$29,2,0),"-/-")</f>
        <v>Chi phí hành chính</v>
      </c>
    </row>
    <row r="3851" ht="21.0" customHeight="1">
      <c r="A3851" s="165" t="s">
        <v>1827</v>
      </c>
      <c r="B3851" s="172" t="s">
        <v>344</v>
      </c>
      <c r="C3851" s="167" t="s">
        <v>112</v>
      </c>
      <c r="D3851" s="168">
        <v>160000.0</v>
      </c>
      <c r="E3851" s="169" t="str">
        <f>iferror(vlookup(C3851,'Master data'!$A$2:$C$29,3,0),"-/-")</f>
        <v>Biến phí</v>
      </c>
      <c r="F3851" s="169" t="str">
        <f>iferror(vlookup(C3851,'Master data'!$A$2:$C$29,2,0),"-/-")</f>
        <v>Chi phí hành chính</v>
      </c>
    </row>
    <row r="3852" ht="21.0" customHeight="1">
      <c r="A3852" s="165" t="s">
        <v>1827</v>
      </c>
      <c r="B3852" s="172" t="s">
        <v>1194</v>
      </c>
      <c r="C3852" s="167" t="s">
        <v>112</v>
      </c>
      <c r="D3852" s="168">
        <v>35000.0</v>
      </c>
      <c r="E3852" s="169" t="str">
        <f>iferror(vlookup(C3852,'Master data'!$A$2:$C$29,3,0),"-/-")</f>
        <v>Biến phí</v>
      </c>
      <c r="F3852" s="169" t="str">
        <f>iferror(vlookup(C3852,'Master data'!$A$2:$C$29,2,0),"-/-")</f>
        <v>Chi phí hành chính</v>
      </c>
    </row>
    <row r="3853" ht="21.0" customHeight="1">
      <c r="A3853" s="165" t="s">
        <v>1827</v>
      </c>
      <c r="B3853" s="172" t="s">
        <v>1677</v>
      </c>
      <c r="C3853" s="167" t="s">
        <v>112</v>
      </c>
      <c r="D3853" s="168">
        <v>1000000.0</v>
      </c>
      <c r="E3853" s="169" t="str">
        <f>iferror(vlookup(C3853,'Master data'!$A$2:$C$29,3,0),"-/-")</f>
        <v>Biến phí</v>
      </c>
      <c r="F3853" s="169" t="str">
        <f>iferror(vlookup(C3853,'Master data'!$A$2:$C$29,2,0),"-/-")</f>
        <v>Chi phí hành chính</v>
      </c>
    </row>
    <row r="3854" ht="21.0" customHeight="1">
      <c r="A3854" s="165" t="s">
        <v>1827</v>
      </c>
      <c r="B3854" s="172" t="s">
        <v>1194</v>
      </c>
      <c r="C3854" s="167" t="s">
        <v>112</v>
      </c>
      <c r="D3854" s="168">
        <v>278000.0</v>
      </c>
      <c r="E3854" s="169" t="str">
        <f>iferror(vlookup(C3854,'Master data'!$A$2:$C$29,3,0),"-/-")</f>
        <v>Biến phí</v>
      </c>
      <c r="F3854" s="169" t="str">
        <f>iferror(vlookup(C3854,'Master data'!$A$2:$C$29,2,0),"-/-")</f>
        <v>Chi phí hành chính</v>
      </c>
    </row>
    <row r="3855" ht="21.0" customHeight="1">
      <c r="A3855" s="165" t="s">
        <v>1827</v>
      </c>
      <c r="B3855" s="172" t="s">
        <v>290</v>
      </c>
      <c r="C3855" s="167" t="s">
        <v>112</v>
      </c>
      <c r="D3855" s="168">
        <v>214000.0</v>
      </c>
      <c r="E3855" s="169" t="str">
        <f>iferror(vlookup(C3855,'Master data'!$A$2:$C$29,3,0),"-/-")</f>
        <v>Biến phí</v>
      </c>
      <c r="F3855" s="169" t="str">
        <f>iferror(vlookup(C3855,'Master data'!$A$2:$C$29,2,0),"-/-")</f>
        <v>Chi phí hành chính</v>
      </c>
    </row>
    <row r="3856" ht="21.0" customHeight="1">
      <c r="A3856" s="165" t="s">
        <v>1827</v>
      </c>
      <c r="B3856" s="172" t="s">
        <v>1194</v>
      </c>
      <c r="C3856" s="167" t="s">
        <v>112</v>
      </c>
      <c r="D3856" s="168">
        <v>156000.0</v>
      </c>
      <c r="E3856" s="169" t="str">
        <f>iferror(vlookup(C3856,'Master data'!$A$2:$C$29,3,0),"-/-")</f>
        <v>Biến phí</v>
      </c>
      <c r="F3856" s="169" t="str">
        <f>iferror(vlookup(C3856,'Master data'!$A$2:$C$29,2,0),"-/-")</f>
        <v>Chi phí hành chính</v>
      </c>
    </row>
    <row r="3857" ht="21.0" customHeight="1">
      <c r="A3857" s="165" t="s">
        <v>1827</v>
      </c>
      <c r="B3857" s="172" t="s">
        <v>290</v>
      </c>
      <c r="C3857" s="167" t="s">
        <v>112</v>
      </c>
      <c r="D3857" s="168">
        <v>40000.0</v>
      </c>
      <c r="E3857" s="169" t="str">
        <f>iferror(vlookup(C3857,'Master data'!$A$2:$C$29,3,0),"-/-")</f>
        <v>Biến phí</v>
      </c>
      <c r="F3857" s="169" t="str">
        <f>iferror(vlookup(C3857,'Master data'!$A$2:$C$29,2,0),"-/-")</f>
        <v>Chi phí hành chính</v>
      </c>
    </row>
    <row r="3858" ht="21.0" customHeight="1">
      <c r="A3858" s="165" t="s">
        <v>1827</v>
      </c>
      <c r="B3858" s="172" t="s">
        <v>1194</v>
      </c>
      <c r="C3858" s="167" t="s">
        <v>112</v>
      </c>
      <c r="D3858" s="168">
        <v>148000.0</v>
      </c>
      <c r="E3858" s="169" t="str">
        <f>iferror(vlookup(C3858,'Master data'!$A$2:$C$29,3,0),"-/-")</f>
        <v>Biến phí</v>
      </c>
      <c r="F3858" s="169" t="str">
        <f>iferror(vlookup(C3858,'Master data'!$A$2:$C$29,2,0),"-/-")</f>
        <v>Chi phí hành chính</v>
      </c>
    </row>
    <row r="3859" ht="21.0" customHeight="1">
      <c r="A3859" s="165" t="s">
        <v>1827</v>
      </c>
      <c r="B3859" s="172" t="s">
        <v>343</v>
      </c>
      <c r="C3859" s="167" t="s">
        <v>112</v>
      </c>
      <c r="D3859" s="168">
        <v>1890000.0</v>
      </c>
      <c r="E3859" s="169" t="str">
        <f>iferror(vlookup(C3859,'Master data'!$A$2:$C$29,3,0),"-/-")</f>
        <v>Biến phí</v>
      </c>
      <c r="F3859" s="169" t="str">
        <f>iferror(vlookup(C3859,'Master data'!$A$2:$C$29,2,0),"-/-")</f>
        <v>Chi phí hành chính</v>
      </c>
    </row>
    <row r="3860" ht="21.0" customHeight="1">
      <c r="A3860" s="165" t="s">
        <v>1827</v>
      </c>
      <c r="B3860" s="172" t="s">
        <v>1194</v>
      </c>
      <c r="C3860" s="167" t="s">
        <v>112</v>
      </c>
      <c r="D3860" s="168">
        <v>32000.0</v>
      </c>
      <c r="E3860" s="169" t="str">
        <f>iferror(vlookup(C3860,'Master data'!$A$2:$C$29,3,0),"-/-")</f>
        <v>Biến phí</v>
      </c>
      <c r="F3860" s="169" t="str">
        <f>iferror(vlookup(C3860,'Master data'!$A$2:$C$29,2,0),"-/-")</f>
        <v>Chi phí hành chính</v>
      </c>
    </row>
    <row r="3861" ht="21.0" customHeight="1">
      <c r="A3861" s="165" t="s">
        <v>1827</v>
      </c>
      <c r="B3861" s="172" t="s">
        <v>344</v>
      </c>
      <c r="C3861" s="167" t="s">
        <v>112</v>
      </c>
      <c r="D3861" s="168">
        <v>30000.0</v>
      </c>
      <c r="E3861" s="169" t="str">
        <f>iferror(vlookup(C3861,'Master data'!$A$2:$C$29,3,0),"-/-")</f>
        <v>Biến phí</v>
      </c>
      <c r="F3861" s="169" t="str">
        <f>iferror(vlookup(C3861,'Master data'!$A$2:$C$29,2,0),"-/-")</f>
        <v>Chi phí hành chính</v>
      </c>
    </row>
    <row r="3862" ht="21.0" customHeight="1">
      <c r="A3862" s="165" t="s">
        <v>1827</v>
      </c>
      <c r="B3862" s="172" t="s">
        <v>1194</v>
      </c>
      <c r="C3862" s="167" t="s">
        <v>112</v>
      </c>
      <c r="D3862" s="168">
        <v>530000.0</v>
      </c>
      <c r="E3862" s="169" t="str">
        <f>iferror(vlookup(C3862,'Master data'!$A$2:$C$29,3,0),"-/-")</f>
        <v>Biến phí</v>
      </c>
      <c r="F3862" s="169" t="str">
        <f>iferror(vlookup(C3862,'Master data'!$A$2:$C$29,2,0),"-/-")</f>
        <v>Chi phí hành chính</v>
      </c>
    </row>
    <row r="3863" ht="21.0" customHeight="1">
      <c r="A3863" s="165" t="s">
        <v>1827</v>
      </c>
      <c r="B3863" s="172" t="s">
        <v>290</v>
      </c>
      <c r="C3863" s="167" t="s">
        <v>112</v>
      </c>
      <c r="D3863" s="168">
        <v>55000.0</v>
      </c>
      <c r="E3863" s="169" t="str">
        <f>iferror(vlookup(C3863,'Master data'!$A$2:$C$29,3,0),"-/-")</f>
        <v>Biến phí</v>
      </c>
      <c r="F3863" s="169" t="str">
        <f>iferror(vlookup(C3863,'Master data'!$A$2:$C$29,2,0),"-/-")</f>
        <v>Chi phí hành chính</v>
      </c>
    </row>
    <row r="3864" ht="21.0" customHeight="1">
      <c r="A3864" s="165" t="s">
        <v>1827</v>
      </c>
      <c r="B3864" s="172" t="s">
        <v>1194</v>
      </c>
      <c r="C3864" s="167" t="s">
        <v>112</v>
      </c>
      <c r="D3864" s="168">
        <v>80000.0</v>
      </c>
      <c r="E3864" s="169" t="str">
        <f>iferror(vlookup(C3864,'Master data'!$A$2:$C$29,3,0),"-/-")</f>
        <v>Biến phí</v>
      </c>
      <c r="F3864" s="169" t="str">
        <f>iferror(vlookup(C3864,'Master data'!$A$2:$C$29,2,0),"-/-")</f>
        <v>Chi phí hành chính</v>
      </c>
    </row>
    <row r="3865" ht="21.0" customHeight="1">
      <c r="A3865" s="165" t="s">
        <v>1827</v>
      </c>
      <c r="B3865" s="172" t="s">
        <v>2500</v>
      </c>
      <c r="C3865" s="167" t="s">
        <v>112</v>
      </c>
      <c r="D3865" s="168">
        <v>1000000.0</v>
      </c>
      <c r="E3865" s="169" t="str">
        <f>iferror(vlookup(C3865,'Master data'!$A$2:$C$29,3,0),"-/-")</f>
        <v>Biến phí</v>
      </c>
      <c r="F3865" s="169" t="str">
        <f>iferror(vlookup(C3865,'Master data'!$A$2:$C$29,2,0),"-/-")</f>
        <v>Chi phí hành chính</v>
      </c>
    </row>
    <row r="3866" ht="21.0" customHeight="1">
      <c r="A3866" s="165" t="s">
        <v>1827</v>
      </c>
      <c r="B3866" s="172" t="s">
        <v>1194</v>
      </c>
      <c r="C3866" s="167" t="s">
        <v>112</v>
      </c>
      <c r="D3866" s="168">
        <v>107000.0</v>
      </c>
      <c r="E3866" s="169" t="str">
        <f>iferror(vlookup(C3866,'Master data'!$A$2:$C$29,3,0),"-/-")</f>
        <v>Biến phí</v>
      </c>
      <c r="F3866" s="169" t="str">
        <f>iferror(vlookup(C3866,'Master data'!$A$2:$C$29,2,0),"-/-")</f>
        <v>Chi phí hành chính</v>
      </c>
    </row>
    <row r="3867" ht="21.0" customHeight="1">
      <c r="A3867" s="165" t="s">
        <v>1827</v>
      </c>
      <c r="B3867" s="172" t="s">
        <v>1994</v>
      </c>
      <c r="C3867" s="167" t="s">
        <v>112</v>
      </c>
      <c r="D3867" s="168">
        <v>1000000.0</v>
      </c>
      <c r="E3867" s="169" t="str">
        <f>iferror(vlookup(C3867,'Master data'!$A$2:$C$29,3,0),"-/-")</f>
        <v>Biến phí</v>
      </c>
      <c r="F3867" s="169" t="str">
        <f>iferror(vlookup(C3867,'Master data'!$A$2:$C$29,2,0),"-/-")</f>
        <v>Chi phí hành chính</v>
      </c>
    </row>
    <row r="3868" ht="21.0" customHeight="1">
      <c r="A3868" s="165" t="s">
        <v>1827</v>
      </c>
      <c r="B3868" s="172" t="s">
        <v>876</v>
      </c>
      <c r="C3868" s="167" t="s">
        <v>95</v>
      </c>
      <c r="D3868" s="168">
        <v>7.5E8</v>
      </c>
      <c r="E3868" s="169" t="str">
        <f>iferror(vlookup(C3868,'Master data'!$A$2:$C$29,3,0),"-/-")</f>
        <v>Biến phí</v>
      </c>
      <c r="F3868" s="169" t="str">
        <f>iferror(vlookup(C3868,'Master data'!$A$2:$C$29,2,0),"-/-")</f>
        <v>Chi phí bán hàng</v>
      </c>
    </row>
    <row r="3869" ht="21.0" customHeight="1">
      <c r="A3869" s="165" t="s">
        <v>1827</v>
      </c>
      <c r="B3869" s="172" t="s">
        <v>2209</v>
      </c>
      <c r="C3869" s="167" t="s">
        <v>112</v>
      </c>
      <c r="D3869" s="168">
        <v>1.9E7</v>
      </c>
      <c r="E3869" s="169" t="str">
        <f>iferror(vlookup(C3869,'Master data'!$A$2:$C$29,3,0),"-/-")</f>
        <v>Biến phí</v>
      </c>
      <c r="F3869" s="169" t="str">
        <f>iferror(vlookup(C3869,'Master data'!$A$2:$C$29,2,0),"-/-")</f>
        <v>Chi phí hành chính</v>
      </c>
    </row>
    <row r="3870" ht="21.0" customHeight="1">
      <c r="A3870" s="165" t="s">
        <v>1827</v>
      </c>
      <c r="B3870" s="172" t="s">
        <v>2210</v>
      </c>
      <c r="C3870" s="167" t="s">
        <v>116</v>
      </c>
      <c r="D3870" s="168">
        <v>3848000.0</v>
      </c>
      <c r="E3870" s="169" t="str">
        <f>iferror(vlookup(C3870,'Master data'!$A$2:$C$29,3,0),"-/-")</f>
        <v>Định phí</v>
      </c>
      <c r="F3870" s="169" t="str">
        <f>iferror(vlookup(C3870,'Master data'!$A$2:$C$29,2,0),"-/-")</f>
        <v>Chi phí hành chính</v>
      </c>
    </row>
    <row r="3871" ht="21.0" customHeight="1">
      <c r="A3871" s="165" t="s">
        <v>1827</v>
      </c>
      <c r="B3871" s="172" t="s">
        <v>2211</v>
      </c>
      <c r="C3871" s="167" t="s">
        <v>112</v>
      </c>
      <c r="D3871" s="168">
        <v>2000000.0</v>
      </c>
      <c r="E3871" s="169" t="str">
        <f>iferror(vlookup(C3871,'Master data'!$A$2:$C$29,3,0),"-/-")</f>
        <v>Biến phí</v>
      </c>
      <c r="F3871" s="169" t="str">
        <f>iferror(vlookup(C3871,'Master data'!$A$2:$C$29,2,0),"-/-")</f>
        <v>Chi phí hành chính</v>
      </c>
    </row>
    <row r="3872" ht="21.0" customHeight="1">
      <c r="A3872" s="165" t="s">
        <v>1827</v>
      </c>
      <c r="B3872" s="172" t="s">
        <v>653</v>
      </c>
      <c r="C3872" s="167" t="s">
        <v>112</v>
      </c>
      <c r="D3872" s="168">
        <v>3000000.0</v>
      </c>
      <c r="E3872" s="169" t="str">
        <f>iferror(vlookup(C3872,'Master data'!$A$2:$C$29,3,0),"-/-")</f>
        <v>Biến phí</v>
      </c>
      <c r="F3872" s="169" t="str">
        <f>iferror(vlookup(C3872,'Master data'!$A$2:$C$29,2,0),"-/-")</f>
        <v>Chi phí hành chính</v>
      </c>
    </row>
    <row r="3873" ht="21.0" customHeight="1">
      <c r="A3873" s="165" t="s">
        <v>1827</v>
      </c>
      <c r="B3873" s="172" t="s">
        <v>927</v>
      </c>
      <c r="C3873" s="167" t="s">
        <v>120</v>
      </c>
      <c r="D3873" s="168">
        <v>5.9E7</v>
      </c>
      <c r="E3873" s="169" t="str">
        <f>iferror(vlookup(C3873,'Master data'!$A$2:$C$29,3,0),"-/-")</f>
        <v>Định phí</v>
      </c>
      <c r="F3873" s="169" t="str">
        <f>iferror(vlookup(C3873,'Master data'!$A$2:$C$29,2,0),"-/-")</f>
        <v>Chi phí QLDN</v>
      </c>
    </row>
    <row r="3874" ht="21.0" customHeight="1">
      <c r="A3874" s="165" t="s">
        <v>1827</v>
      </c>
      <c r="B3874" s="172" t="s">
        <v>1199</v>
      </c>
      <c r="C3874" s="167" t="s">
        <v>123</v>
      </c>
      <c r="D3874" s="168">
        <v>2.2E7</v>
      </c>
      <c r="E3874" s="169" t="str">
        <f>iferror(vlookup(C3874,'Master data'!$A$2:$C$29,3,0),"-/-")</f>
        <v>Định phí</v>
      </c>
      <c r="F3874" s="169" t="str">
        <f>iferror(vlookup(C3874,'Master data'!$A$2:$C$29,2,0),"-/-")</f>
        <v>Chi phí QLDN</v>
      </c>
    </row>
    <row r="3875" ht="21.0" customHeight="1">
      <c r="A3875" s="165" t="s">
        <v>1827</v>
      </c>
      <c r="B3875" s="172" t="s">
        <v>2400</v>
      </c>
      <c r="C3875" s="167" t="s">
        <v>112</v>
      </c>
      <c r="D3875" s="168">
        <v>4.1E7</v>
      </c>
      <c r="E3875" s="169" t="str">
        <f>iferror(vlookup(C3875,'Master data'!$A$2:$C$29,3,0),"-/-")</f>
        <v>Biến phí</v>
      </c>
      <c r="F3875" s="169" t="str">
        <f>iferror(vlookup(C3875,'Master data'!$A$2:$C$29,2,0),"-/-")</f>
        <v>Chi phí hành chính</v>
      </c>
    </row>
    <row r="3876" ht="21.0" customHeight="1">
      <c r="A3876" s="165" t="s">
        <v>1827</v>
      </c>
      <c r="B3876" s="172" t="s">
        <v>961</v>
      </c>
      <c r="C3876" s="167" t="s">
        <v>112</v>
      </c>
      <c r="D3876" s="168">
        <v>2345000.0</v>
      </c>
      <c r="E3876" s="169" t="str">
        <f>iferror(vlookup(C3876,'Master data'!$A$2:$C$29,3,0),"-/-")</f>
        <v>Biến phí</v>
      </c>
      <c r="F3876" s="169" t="str">
        <f>iferror(vlookup(C3876,'Master data'!$A$2:$C$29,2,0),"-/-")</f>
        <v>Chi phí hành chính</v>
      </c>
    </row>
    <row r="3877" ht="21.0" customHeight="1">
      <c r="A3877" s="165" t="s">
        <v>1827</v>
      </c>
      <c r="B3877" s="172" t="s">
        <v>1124</v>
      </c>
      <c r="C3877" s="167" t="s">
        <v>116</v>
      </c>
      <c r="D3877" s="168">
        <v>1.47745E7</v>
      </c>
      <c r="E3877" s="169" t="str">
        <f>iferror(vlookup(C3877,'Master data'!$A$2:$C$29,3,0),"-/-")</f>
        <v>Định phí</v>
      </c>
      <c r="F3877" s="169" t="str">
        <f>iferror(vlookup(C3877,'Master data'!$A$2:$C$29,2,0),"-/-")</f>
        <v>Chi phí hành chính</v>
      </c>
    </row>
    <row r="3878" ht="21.0" customHeight="1">
      <c r="A3878" s="165" t="s">
        <v>1827</v>
      </c>
      <c r="B3878" s="172" t="s">
        <v>1573</v>
      </c>
      <c r="C3878" s="167" t="s">
        <v>116</v>
      </c>
      <c r="D3878" s="168">
        <v>4790000.0</v>
      </c>
      <c r="E3878" s="169" t="str">
        <f>iferror(vlookup(C3878,'Master data'!$A$2:$C$29,3,0),"-/-")</f>
        <v>Định phí</v>
      </c>
      <c r="F3878" s="169" t="str">
        <f>iferror(vlookup(C3878,'Master data'!$A$2:$C$29,2,0),"-/-")</f>
        <v>Chi phí hành chính</v>
      </c>
    </row>
    <row r="3879" ht="21.0" customHeight="1">
      <c r="A3879" s="165" t="s">
        <v>1827</v>
      </c>
      <c r="B3879" s="172" t="s">
        <v>2501</v>
      </c>
      <c r="C3879" s="167" t="s">
        <v>121</v>
      </c>
      <c r="D3879" s="168">
        <v>6000000.0</v>
      </c>
      <c r="E3879" s="169" t="str">
        <f>iferror(vlookup(C3879,'Master data'!$A$2:$C$29,3,0),"-/-")</f>
        <v>Định phí</v>
      </c>
      <c r="F3879" s="169" t="str">
        <f>iferror(vlookup(C3879,'Master data'!$A$2:$C$29,2,0),"-/-")</f>
        <v>Chi phí QLDN</v>
      </c>
    </row>
    <row r="3880" ht="21.0" customHeight="1">
      <c r="A3880" s="165" t="s">
        <v>1827</v>
      </c>
      <c r="B3880" s="172" t="s">
        <v>2403</v>
      </c>
      <c r="C3880" s="167" t="s">
        <v>121</v>
      </c>
      <c r="D3880" s="168">
        <v>3.973632E7</v>
      </c>
      <c r="E3880" s="169" t="str">
        <f>iferror(vlookup(C3880,'Master data'!$A$2:$C$29,3,0),"-/-")</f>
        <v>Định phí</v>
      </c>
      <c r="F3880" s="169" t="str">
        <f>iferror(vlookup(C3880,'Master data'!$A$2:$C$29,2,0),"-/-")</f>
        <v>Chi phí QLDN</v>
      </c>
    </row>
    <row r="3881" ht="21.0" customHeight="1">
      <c r="A3881" s="165" t="s">
        <v>1827</v>
      </c>
      <c r="B3881" s="172" t="s">
        <v>2502</v>
      </c>
      <c r="C3881" s="167" t="s">
        <v>111</v>
      </c>
      <c r="D3881" s="168">
        <v>5100000.0</v>
      </c>
      <c r="E3881" s="169" t="str">
        <f>iferror(vlookup(C3881,'Master data'!$A$2:$C$29,3,0),"-/-")</f>
        <v>Định phí</v>
      </c>
      <c r="F3881" s="169" t="str">
        <f>iferror(vlookup(C3881,'Master data'!$A$2:$C$29,2,0),"-/-")</f>
        <v>Chi phí khác</v>
      </c>
    </row>
    <row r="3882" ht="21.0" customHeight="1">
      <c r="A3882" s="165" t="s">
        <v>1827</v>
      </c>
      <c r="B3882" s="172" t="s">
        <v>2503</v>
      </c>
      <c r="C3882" s="167" t="s">
        <v>99</v>
      </c>
      <c r="D3882" s="168">
        <v>1420000.0</v>
      </c>
      <c r="E3882" s="169" t="str">
        <f>iferror(vlookup(C3882,'Master data'!$A$2:$C$29,3,0),"-/-")</f>
        <v>Biến phí</v>
      </c>
      <c r="F3882" s="169" t="str">
        <f>iferror(vlookup(C3882,'Master data'!$A$2:$C$29,2,0),"-/-")</f>
        <v>Chi phí giá vốn</v>
      </c>
    </row>
    <row r="3883" ht="21.0" customHeight="1">
      <c r="A3883" s="165" t="s">
        <v>1827</v>
      </c>
      <c r="B3883" s="172" t="s">
        <v>2504</v>
      </c>
      <c r="C3883" s="167" t="s">
        <v>99</v>
      </c>
      <c r="D3883" s="168">
        <v>2700000.0</v>
      </c>
      <c r="E3883" s="169" t="str">
        <f>iferror(vlookup(C3883,'Master data'!$A$2:$C$29,3,0),"-/-")</f>
        <v>Biến phí</v>
      </c>
      <c r="F3883" s="169" t="str">
        <f>iferror(vlookup(C3883,'Master data'!$A$2:$C$29,2,0),"-/-")</f>
        <v>Chi phí giá vốn</v>
      </c>
    </row>
    <row r="3884" ht="21.0" customHeight="1">
      <c r="A3884" s="165" t="s">
        <v>1827</v>
      </c>
      <c r="B3884" s="172" t="s">
        <v>913</v>
      </c>
      <c r="C3884" s="167" t="s">
        <v>99</v>
      </c>
      <c r="D3884" s="168">
        <v>230000.0</v>
      </c>
      <c r="E3884" s="169" t="str">
        <f>iferror(vlookup(C3884,'Master data'!$A$2:$C$29,3,0),"-/-")</f>
        <v>Biến phí</v>
      </c>
      <c r="F3884" s="169" t="str">
        <f>iferror(vlookup(C3884,'Master data'!$A$2:$C$29,2,0),"-/-")</f>
        <v>Chi phí giá vốn</v>
      </c>
    </row>
    <row r="3885" ht="21.0" customHeight="1">
      <c r="A3885" s="165" t="s">
        <v>1827</v>
      </c>
      <c r="B3885" s="172" t="s">
        <v>2505</v>
      </c>
      <c r="C3885" s="167" t="s">
        <v>99</v>
      </c>
      <c r="D3885" s="168">
        <v>1048000.0</v>
      </c>
      <c r="E3885" s="169" t="str">
        <f>iferror(vlookup(C3885,'Master data'!$A$2:$C$29,3,0),"-/-")</f>
        <v>Biến phí</v>
      </c>
      <c r="F3885" s="169" t="str">
        <f>iferror(vlookup(C3885,'Master data'!$A$2:$C$29,2,0),"-/-")</f>
        <v>Chi phí giá vốn</v>
      </c>
    </row>
    <row r="3886" ht="21.0" customHeight="1">
      <c r="A3886" s="165" t="s">
        <v>1827</v>
      </c>
      <c r="B3886" s="172" t="s">
        <v>1279</v>
      </c>
      <c r="C3886" s="167" t="s">
        <v>99</v>
      </c>
      <c r="D3886" s="168">
        <v>3.1778E7</v>
      </c>
      <c r="E3886" s="169" t="str">
        <f>iferror(vlookup(C3886,'Master data'!$A$2:$C$29,3,0),"-/-")</f>
        <v>Biến phí</v>
      </c>
      <c r="F3886" s="169" t="str">
        <f>iferror(vlookup(C3886,'Master data'!$A$2:$C$29,2,0),"-/-")</f>
        <v>Chi phí giá vốn</v>
      </c>
    </row>
    <row r="3887" ht="21.0" customHeight="1">
      <c r="A3887" s="165" t="s">
        <v>1827</v>
      </c>
      <c r="B3887" s="172" t="s">
        <v>2506</v>
      </c>
      <c r="C3887" s="167" t="s">
        <v>99</v>
      </c>
      <c r="D3887" s="168">
        <v>210000.0</v>
      </c>
      <c r="E3887" s="169" t="str">
        <f>iferror(vlookup(C3887,'Master data'!$A$2:$C$29,3,0),"-/-")</f>
        <v>Biến phí</v>
      </c>
      <c r="F3887" s="169" t="str">
        <f>iferror(vlookup(C3887,'Master data'!$A$2:$C$29,2,0),"-/-")</f>
        <v>Chi phí giá vốn</v>
      </c>
    </row>
    <row r="3888" ht="21.0" customHeight="1">
      <c r="A3888" s="165" t="s">
        <v>1827</v>
      </c>
      <c r="B3888" s="172" t="s">
        <v>2507</v>
      </c>
      <c r="C3888" s="167" t="s">
        <v>99</v>
      </c>
      <c r="D3888" s="168">
        <v>2.4125E7</v>
      </c>
      <c r="E3888" s="169" t="str">
        <f>iferror(vlookup(C3888,'Master data'!$A$2:$C$29,3,0),"-/-")</f>
        <v>Biến phí</v>
      </c>
      <c r="F3888" s="169" t="str">
        <f>iferror(vlookup(C3888,'Master data'!$A$2:$C$29,2,0),"-/-")</f>
        <v>Chi phí giá vốn</v>
      </c>
    </row>
    <row r="3889" ht="21.0" customHeight="1">
      <c r="A3889" s="165" t="s">
        <v>1827</v>
      </c>
      <c r="B3889" s="172" t="s">
        <v>1281</v>
      </c>
      <c r="C3889" s="167" t="s">
        <v>99</v>
      </c>
      <c r="D3889" s="168">
        <v>9.0841E7</v>
      </c>
      <c r="E3889" s="169" t="str">
        <f>iferror(vlookup(C3889,'Master data'!$A$2:$C$29,3,0),"-/-")</f>
        <v>Biến phí</v>
      </c>
      <c r="F3889" s="169" t="str">
        <f>iferror(vlookup(C3889,'Master data'!$A$2:$C$29,2,0),"-/-")</f>
        <v>Chi phí giá vốn</v>
      </c>
    </row>
    <row r="3890" ht="21.0" customHeight="1">
      <c r="A3890" s="165" t="s">
        <v>1827</v>
      </c>
      <c r="B3890" s="172" t="s">
        <v>297</v>
      </c>
      <c r="C3890" s="167" t="s">
        <v>99</v>
      </c>
      <c r="D3890" s="168">
        <v>5500000.0</v>
      </c>
      <c r="E3890" s="169" t="str">
        <f>iferror(vlookup(C3890,'Master data'!$A$2:$C$29,3,0),"-/-")</f>
        <v>Biến phí</v>
      </c>
      <c r="F3890" s="169" t="str">
        <f>iferror(vlookup(C3890,'Master data'!$A$2:$C$29,2,0),"-/-")</f>
        <v>Chi phí giá vốn</v>
      </c>
    </row>
    <row r="3891" ht="21.0" customHeight="1">
      <c r="A3891" s="165" t="s">
        <v>1827</v>
      </c>
      <c r="B3891" s="172" t="s">
        <v>1550</v>
      </c>
      <c r="C3891" s="167" t="s">
        <v>99</v>
      </c>
      <c r="D3891" s="168">
        <v>1050000.0</v>
      </c>
      <c r="E3891" s="169" t="str">
        <f>iferror(vlookup(C3891,'Master data'!$A$2:$C$29,3,0),"-/-")</f>
        <v>Biến phí</v>
      </c>
      <c r="F3891" s="169" t="str">
        <f>iferror(vlookup(C3891,'Master data'!$A$2:$C$29,2,0),"-/-")</f>
        <v>Chi phí giá vốn</v>
      </c>
    </row>
    <row r="3892" ht="21.0" customHeight="1">
      <c r="A3892" s="165" t="s">
        <v>1827</v>
      </c>
      <c r="B3892" s="172" t="s">
        <v>2508</v>
      </c>
      <c r="C3892" s="167" t="s">
        <v>99</v>
      </c>
      <c r="D3892" s="168">
        <v>1.121E8</v>
      </c>
      <c r="E3892" s="169" t="str">
        <f>iferror(vlookup(C3892,'Master data'!$A$2:$C$29,3,0),"-/-")</f>
        <v>Biến phí</v>
      </c>
      <c r="F3892" s="169" t="str">
        <f>iferror(vlookup(C3892,'Master data'!$A$2:$C$29,2,0),"-/-")</f>
        <v>Chi phí giá vốn</v>
      </c>
    </row>
    <row r="3893" ht="21.0" customHeight="1">
      <c r="A3893" s="165" t="s">
        <v>1827</v>
      </c>
      <c r="B3893" s="172" t="s">
        <v>2509</v>
      </c>
      <c r="C3893" s="167" t="s">
        <v>70</v>
      </c>
      <c r="D3893" s="168">
        <v>3.543E7</v>
      </c>
      <c r="E3893" s="169" t="str">
        <f>iferror(vlookup(C3893,'Master data'!$A$2:$C$29,3,0),"-/-")</f>
        <v>Chi phí khác</v>
      </c>
      <c r="F3893" s="169" t="str">
        <f>iferror(vlookup(C3893,'Master data'!$A$2:$C$29,2,0),"-/-")</f>
        <v>Chi phí khác</v>
      </c>
    </row>
    <row r="3894" ht="21.0" customHeight="1">
      <c r="A3894" s="165" t="s">
        <v>1827</v>
      </c>
      <c r="B3894" s="172" t="s">
        <v>2318</v>
      </c>
      <c r="C3894" s="167" t="s">
        <v>70</v>
      </c>
      <c r="D3894" s="168">
        <v>3.4023E7</v>
      </c>
      <c r="E3894" s="169" t="str">
        <f>iferror(vlookup(C3894,'Master data'!$A$2:$C$29,3,0),"-/-")</f>
        <v>Chi phí khác</v>
      </c>
      <c r="F3894" s="169" t="str">
        <f>iferror(vlookup(C3894,'Master data'!$A$2:$C$29,2,0),"-/-")</f>
        <v>Chi phí khác</v>
      </c>
    </row>
    <row r="3895" ht="21.0" customHeight="1">
      <c r="A3895" s="165" t="s">
        <v>1827</v>
      </c>
      <c r="B3895" s="172" t="s">
        <v>2510</v>
      </c>
      <c r="C3895" s="167" t="s">
        <v>70</v>
      </c>
      <c r="D3895" s="168">
        <v>4.0787E7</v>
      </c>
      <c r="E3895" s="169" t="str">
        <f>iferror(vlookup(C3895,'Master data'!$A$2:$C$29,3,0),"-/-")</f>
        <v>Chi phí khác</v>
      </c>
      <c r="F3895" s="169" t="str">
        <f>iferror(vlookup(C3895,'Master data'!$A$2:$C$29,2,0),"-/-")</f>
        <v>Chi phí khác</v>
      </c>
    </row>
    <row r="3896" ht="21.0" customHeight="1">
      <c r="A3896" s="165" t="s">
        <v>1827</v>
      </c>
      <c r="B3896" s="172" t="s">
        <v>373</v>
      </c>
      <c r="C3896" s="167" t="s">
        <v>102</v>
      </c>
      <c r="D3896" s="168">
        <v>5.253E8</v>
      </c>
      <c r="E3896" s="169" t="str">
        <f>iferror(vlookup(C3896,'Master data'!$A$2:$C$29,3,0),"-/-")</f>
        <v>Biến phí</v>
      </c>
      <c r="F3896" s="169" t="str">
        <f>iferror(vlookup(C3896,'Master data'!$A$2:$C$29,2,0),"-/-")</f>
        <v>Chi phí giá vốn</v>
      </c>
    </row>
    <row r="3897" ht="21.0" customHeight="1">
      <c r="A3897" s="165" t="s">
        <v>1827</v>
      </c>
      <c r="B3897" s="172" t="s">
        <v>1585</v>
      </c>
      <c r="C3897" s="167" t="s">
        <v>111</v>
      </c>
      <c r="D3897" s="168">
        <v>9.0E7</v>
      </c>
      <c r="E3897" s="169" t="str">
        <f>iferror(vlookup(C3897,'Master data'!$A$2:$C$29,3,0),"-/-")</f>
        <v>Định phí</v>
      </c>
      <c r="F3897" s="169" t="str">
        <f>iferror(vlookup(C3897,'Master data'!$A$2:$C$29,2,0),"-/-")</f>
        <v>Chi phí khác</v>
      </c>
    </row>
    <row r="3898" ht="21.0" customHeight="1">
      <c r="A3898" s="165" t="s">
        <v>1830</v>
      </c>
      <c r="B3898" s="172" t="s">
        <v>275</v>
      </c>
      <c r="C3898" s="167" t="s">
        <v>112</v>
      </c>
      <c r="D3898" s="168">
        <v>460000.0</v>
      </c>
      <c r="E3898" s="169" t="str">
        <f>iferror(vlookup(C3898,'Master data'!$A$2:$C$29,3,0),"-/-")</f>
        <v>Biến phí</v>
      </c>
      <c r="F3898" s="169" t="str">
        <f>iferror(vlookup(C3898,'Master data'!$A$2:$C$29,2,0),"-/-")</f>
        <v>Chi phí hành chính</v>
      </c>
    </row>
    <row r="3899" ht="21.0" customHeight="1">
      <c r="A3899" s="165" t="s">
        <v>1830</v>
      </c>
      <c r="B3899" s="172" t="s">
        <v>275</v>
      </c>
      <c r="C3899" s="167" t="s">
        <v>112</v>
      </c>
      <c r="D3899" s="168">
        <v>265000.0</v>
      </c>
      <c r="E3899" s="169" t="str">
        <f>iferror(vlookup(C3899,'Master data'!$A$2:$C$29,3,0),"-/-")</f>
        <v>Biến phí</v>
      </c>
      <c r="F3899" s="169" t="str">
        <f>iferror(vlookup(C3899,'Master data'!$A$2:$C$29,2,0),"-/-")</f>
        <v>Chi phí hành chính</v>
      </c>
    </row>
    <row r="3900" ht="21.0" customHeight="1">
      <c r="A3900" s="165" t="s">
        <v>1830</v>
      </c>
      <c r="B3900" s="172" t="s">
        <v>2511</v>
      </c>
      <c r="C3900" s="167" t="s">
        <v>112</v>
      </c>
      <c r="D3900" s="168">
        <v>620000.0</v>
      </c>
      <c r="E3900" s="169" t="str">
        <f>iferror(vlookup(C3900,'Master data'!$A$2:$C$29,3,0),"-/-")</f>
        <v>Biến phí</v>
      </c>
      <c r="F3900" s="169" t="str">
        <f>iferror(vlookup(C3900,'Master data'!$A$2:$C$29,2,0),"-/-")</f>
        <v>Chi phí hành chính</v>
      </c>
    </row>
    <row r="3901" ht="21.0" customHeight="1">
      <c r="A3901" s="165" t="s">
        <v>1830</v>
      </c>
      <c r="B3901" s="172" t="s">
        <v>275</v>
      </c>
      <c r="C3901" s="167" t="s">
        <v>112</v>
      </c>
      <c r="D3901" s="168">
        <v>240000.0</v>
      </c>
      <c r="E3901" s="169" t="str">
        <f>iferror(vlookup(C3901,'Master data'!$A$2:$C$29,3,0),"-/-")</f>
        <v>Biến phí</v>
      </c>
      <c r="F3901" s="169" t="str">
        <f>iferror(vlookup(C3901,'Master data'!$A$2:$C$29,2,0),"-/-")</f>
        <v>Chi phí hành chính</v>
      </c>
    </row>
    <row r="3902" ht="21.0" customHeight="1">
      <c r="A3902" s="165" t="s">
        <v>1830</v>
      </c>
      <c r="B3902" s="172" t="s">
        <v>275</v>
      </c>
      <c r="C3902" s="167" t="s">
        <v>112</v>
      </c>
      <c r="D3902" s="168">
        <v>275000.0</v>
      </c>
      <c r="E3902" s="169" t="str">
        <f>iferror(vlookup(C3902,'Master data'!$A$2:$C$29,3,0),"-/-")</f>
        <v>Biến phí</v>
      </c>
      <c r="F3902" s="169" t="str">
        <f>iferror(vlookup(C3902,'Master data'!$A$2:$C$29,2,0),"-/-")</f>
        <v>Chi phí hành chính</v>
      </c>
    </row>
    <row r="3903" ht="21.0" customHeight="1">
      <c r="A3903" s="165" t="s">
        <v>1830</v>
      </c>
      <c r="B3903" s="172" t="s">
        <v>279</v>
      </c>
      <c r="C3903" s="167" t="s">
        <v>112</v>
      </c>
      <c r="D3903" s="168">
        <v>720000.0</v>
      </c>
      <c r="E3903" s="169" t="str">
        <f>iferror(vlookup(C3903,'Master data'!$A$2:$C$29,3,0),"-/-")</f>
        <v>Biến phí</v>
      </c>
      <c r="F3903" s="169" t="str">
        <f>iferror(vlookup(C3903,'Master data'!$A$2:$C$29,2,0),"-/-")</f>
        <v>Chi phí hành chính</v>
      </c>
    </row>
    <row r="3904" ht="21.0" customHeight="1">
      <c r="A3904" s="165" t="s">
        <v>1830</v>
      </c>
      <c r="B3904" s="172" t="s">
        <v>275</v>
      </c>
      <c r="C3904" s="167" t="s">
        <v>112</v>
      </c>
      <c r="D3904" s="168">
        <v>210000.0</v>
      </c>
      <c r="E3904" s="169" t="str">
        <f>iferror(vlookup(C3904,'Master data'!$A$2:$C$29,3,0),"-/-")</f>
        <v>Biến phí</v>
      </c>
      <c r="F3904" s="169" t="str">
        <f>iferror(vlookup(C3904,'Master data'!$A$2:$C$29,2,0),"-/-")</f>
        <v>Chi phí hành chính</v>
      </c>
    </row>
    <row r="3905" ht="21.0" customHeight="1">
      <c r="A3905" s="165" t="s">
        <v>1830</v>
      </c>
      <c r="B3905" s="172" t="s">
        <v>275</v>
      </c>
      <c r="C3905" s="167" t="s">
        <v>112</v>
      </c>
      <c r="D3905" s="168">
        <v>235000.0</v>
      </c>
      <c r="E3905" s="169" t="str">
        <f>iferror(vlookup(C3905,'Master data'!$A$2:$C$29,3,0),"-/-")</f>
        <v>Biến phí</v>
      </c>
      <c r="F3905" s="169" t="str">
        <f>iferror(vlookup(C3905,'Master data'!$A$2:$C$29,2,0),"-/-")</f>
        <v>Chi phí hành chính</v>
      </c>
    </row>
    <row r="3906" ht="21.0" customHeight="1">
      <c r="A3906" s="165" t="s">
        <v>1830</v>
      </c>
      <c r="B3906" s="172" t="s">
        <v>275</v>
      </c>
      <c r="C3906" s="167" t="s">
        <v>112</v>
      </c>
      <c r="D3906" s="168">
        <v>285000.0</v>
      </c>
      <c r="E3906" s="169" t="str">
        <f>iferror(vlookup(C3906,'Master data'!$A$2:$C$29,3,0),"-/-")</f>
        <v>Biến phí</v>
      </c>
      <c r="F3906" s="169" t="str">
        <f>iferror(vlookup(C3906,'Master data'!$A$2:$C$29,2,0),"-/-")</f>
        <v>Chi phí hành chính</v>
      </c>
    </row>
    <row r="3907" ht="21.0" customHeight="1">
      <c r="A3907" s="165" t="s">
        <v>1830</v>
      </c>
      <c r="B3907" s="172" t="s">
        <v>275</v>
      </c>
      <c r="C3907" s="167" t="s">
        <v>112</v>
      </c>
      <c r="D3907" s="168">
        <v>315000.0</v>
      </c>
      <c r="E3907" s="169" t="str">
        <f>iferror(vlookup(C3907,'Master data'!$A$2:$C$29,3,0),"-/-")</f>
        <v>Biến phí</v>
      </c>
      <c r="F3907" s="169" t="str">
        <f>iferror(vlookup(C3907,'Master data'!$A$2:$C$29,2,0),"-/-")</f>
        <v>Chi phí hành chính</v>
      </c>
    </row>
    <row r="3908" ht="21.0" customHeight="1">
      <c r="A3908" s="165" t="s">
        <v>1830</v>
      </c>
      <c r="B3908" s="172" t="s">
        <v>2512</v>
      </c>
      <c r="C3908" s="167" t="s">
        <v>112</v>
      </c>
      <c r="D3908" s="168">
        <v>300000.0</v>
      </c>
      <c r="E3908" s="169" t="str">
        <f>iferror(vlookup(C3908,'Master data'!$A$2:$C$29,3,0),"-/-")</f>
        <v>Biến phí</v>
      </c>
      <c r="F3908" s="169" t="str">
        <f>iferror(vlookup(C3908,'Master data'!$A$2:$C$29,2,0),"-/-")</f>
        <v>Chi phí hành chính</v>
      </c>
    </row>
    <row r="3909" ht="21.0" customHeight="1">
      <c r="A3909" s="165" t="s">
        <v>1830</v>
      </c>
      <c r="B3909" s="172" t="s">
        <v>1355</v>
      </c>
      <c r="C3909" s="167" t="s">
        <v>112</v>
      </c>
      <c r="D3909" s="168">
        <v>324000.0</v>
      </c>
      <c r="E3909" s="169" t="str">
        <f>iferror(vlookup(C3909,'Master data'!$A$2:$C$29,3,0),"-/-")</f>
        <v>Biến phí</v>
      </c>
      <c r="F3909" s="169" t="str">
        <f>iferror(vlookup(C3909,'Master data'!$A$2:$C$29,2,0),"-/-")</f>
        <v>Chi phí hành chính</v>
      </c>
    </row>
    <row r="3910" ht="21.0" customHeight="1">
      <c r="A3910" s="165" t="s">
        <v>1830</v>
      </c>
      <c r="B3910" s="172" t="s">
        <v>1355</v>
      </c>
      <c r="C3910" s="167" t="s">
        <v>112</v>
      </c>
      <c r="D3910" s="168">
        <v>290000.0</v>
      </c>
      <c r="E3910" s="169" t="str">
        <f>iferror(vlookup(C3910,'Master data'!$A$2:$C$29,3,0),"-/-")</f>
        <v>Biến phí</v>
      </c>
      <c r="F3910" s="169" t="str">
        <f>iferror(vlookup(C3910,'Master data'!$A$2:$C$29,2,0),"-/-")</f>
        <v>Chi phí hành chính</v>
      </c>
    </row>
    <row r="3911" ht="21.0" customHeight="1">
      <c r="A3911" s="165" t="s">
        <v>1830</v>
      </c>
      <c r="B3911" s="172" t="s">
        <v>1434</v>
      </c>
      <c r="C3911" s="167" t="s">
        <v>112</v>
      </c>
      <c r="D3911" s="168">
        <v>3760000.0</v>
      </c>
      <c r="E3911" s="169" t="str">
        <f>iferror(vlookup(C3911,'Master data'!$A$2:$C$29,3,0),"-/-")</f>
        <v>Biến phí</v>
      </c>
      <c r="F3911" s="169" t="str">
        <f>iferror(vlookup(C3911,'Master data'!$A$2:$C$29,2,0),"-/-")</f>
        <v>Chi phí hành chính</v>
      </c>
    </row>
    <row r="3912" ht="21.0" customHeight="1">
      <c r="A3912" s="165" t="s">
        <v>1830</v>
      </c>
      <c r="B3912" s="172" t="s">
        <v>1434</v>
      </c>
      <c r="C3912" s="167" t="s">
        <v>112</v>
      </c>
      <c r="D3912" s="168">
        <v>1880000.0</v>
      </c>
      <c r="E3912" s="169" t="str">
        <f>iferror(vlookup(C3912,'Master data'!$A$2:$C$29,3,0),"-/-")</f>
        <v>Biến phí</v>
      </c>
      <c r="F3912" s="169" t="str">
        <f>iferror(vlookup(C3912,'Master data'!$A$2:$C$29,2,0),"-/-")</f>
        <v>Chi phí hành chính</v>
      </c>
    </row>
    <row r="3913" ht="21.0" customHeight="1">
      <c r="A3913" s="165" t="s">
        <v>1830</v>
      </c>
      <c r="B3913" s="172" t="s">
        <v>1432</v>
      </c>
      <c r="C3913" s="167" t="s">
        <v>112</v>
      </c>
      <c r="D3913" s="168">
        <v>3197000.0</v>
      </c>
      <c r="E3913" s="169" t="str">
        <f>iferror(vlookup(C3913,'Master data'!$A$2:$C$29,3,0),"-/-")</f>
        <v>Biến phí</v>
      </c>
      <c r="F3913" s="169" t="str">
        <f>iferror(vlookup(C3913,'Master data'!$A$2:$C$29,2,0),"-/-")</f>
        <v>Chi phí hành chính</v>
      </c>
    </row>
    <row r="3914" ht="21.0" customHeight="1">
      <c r="A3914" s="165" t="s">
        <v>1830</v>
      </c>
      <c r="B3914" s="172" t="s">
        <v>1434</v>
      </c>
      <c r="C3914" s="167" t="s">
        <v>112</v>
      </c>
      <c r="D3914" s="168">
        <v>290000.0</v>
      </c>
      <c r="E3914" s="169" t="str">
        <f>iferror(vlookup(C3914,'Master data'!$A$2:$C$29,3,0),"-/-")</f>
        <v>Biến phí</v>
      </c>
      <c r="F3914" s="169" t="str">
        <f>iferror(vlookup(C3914,'Master data'!$A$2:$C$29,2,0),"-/-")</f>
        <v>Chi phí hành chính</v>
      </c>
    </row>
    <row r="3915" ht="21.0" customHeight="1">
      <c r="A3915" s="165" t="s">
        <v>1830</v>
      </c>
      <c r="B3915" s="172" t="s">
        <v>1296</v>
      </c>
      <c r="C3915" s="167" t="s">
        <v>112</v>
      </c>
      <c r="D3915" s="168">
        <v>4117000.0</v>
      </c>
      <c r="E3915" s="169" t="str">
        <f>iferror(vlookup(C3915,'Master data'!$A$2:$C$29,3,0),"-/-")</f>
        <v>Biến phí</v>
      </c>
      <c r="F3915" s="169" t="str">
        <f>iferror(vlookup(C3915,'Master data'!$A$2:$C$29,2,0),"-/-")</f>
        <v>Chi phí hành chính</v>
      </c>
    </row>
    <row r="3916" ht="21.0" customHeight="1">
      <c r="A3916" s="165" t="s">
        <v>1830</v>
      </c>
      <c r="B3916" s="172" t="s">
        <v>1140</v>
      </c>
      <c r="C3916" s="167" t="s">
        <v>112</v>
      </c>
      <c r="D3916" s="168">
        <v>1880000.0</v>
      </c>
      <c r="E3916" s="169" t="str">
        <f>iferror(vlookup(C3916,'Master data'!$A$2:$C$29,3,0),"-/-")</f>
        <v>Biến phí</v>
      </c>
      <c r="F3916" s="169" t="str">
        <f>iferror(vlookup(C3916,'Master data'!$A$2:$C$29,2,0),"-/-")</f>
        <v>Chi phí hành chính</v>
      </c>
    </row>
    <row r="3917" ht="21.0" customHeight="1">
      <c r="A3917" s="165" t="s">
        <v>1830</v>
      </c>
      <c r="B3917" s="172" t="s">
        <v>1359</v>
      </c>
      <c r="C3917" s="167" t="s">
        <v>112</v>
      </c>
      <c r="D3917" s="168">
        <v>458000.0</v>
      </c>
      <c r="E3917" s="169" t="str">
        <f>iferror(vlookup(C3917,'Master data'!$A$2:$C$29,3,0),"-/-")</f>
        <v>Biến phí</v>
      </c>
      <c r="F3917" s="169" t="str">
        <f>iferror(vlookup(C3917,'Master data'!$A$2:$C$29,2,0),"-/-")</f>
        <v>Chi phí hành chính</v>
      </c>
    </row>
    <row r="3918" ht="21.0" customHeight="1">
      <c r="A3918" s="165" t="s">
        <v>1830</v>
      </c>
      <c r="B3918" s="172" t="s">
        <v>2513</v>
      </c>
      <c r="C3918" s="167" t="s">
        <v>112</v>
      </c>
      <c r="D3918" s="168">
        <v>500000.0</v>
      </c>
      <c r="E3918" s="169" t="str">
        <f>iferror(vlookup(C3918,'Master data'!$A$2:$C$29,3,0),"-/-")</f>
        <v>Biến phí</v>
      </c>
      <c r="F3918" s="169" t="str">
        <f>iferror(vlookup(C3918,'Master data'!$A$2:$C$29,2,0),"-/-")</f>
        <v>Chi phí hành chính</v>
      </c>
    </row>
    <row r="3919" ht="21.0" customHeight="1">
      <c r="A3919" s="165" t="s">
        <v>1830</v>
      </c>
      <c r="B3919" s="172" t="s">
        <v>1140</v>
      </c>
      <c r="C3919" s="167" t="s">
        <v>112</v>
      </c>
      <c r="D3919" s="168">
        <v>1880000.0</v>
      </c>
      <c r="E3919" s="169" t="str">
        <f>iferror(vlookup(C3919,'Master data'!$A$2:$C$29,3,0),"-/-")</f>
        <v>Biến phí</v>
      </c>
      <c r="F3919" s="169" t="str">
        <f>iferror(vlookup(C3919,'Master data'!$A$2:$C$29,2,0),"-/-")</f>
        <v>Chi phí hành chính</v>
      </c>
    </row>
    <row r="3920" ht="21.0" customHeight="1">
      <c r="A3920" s="165" t="s">
        <v>1830</v>
      </c>
      <c r="B3920" s="172" t="s">
        <v>1355</v>
      </c>
      <c r="C3920" s="167" t="s">
        <v>112</v>
      </c>
      <c r="D3920" s="168">
        <v>406000.0</v>
      </c>
      <c r="E3920" s="169" t="str">
        <f>iferror(vlookup(C3920,'Master data'!$A$2:$C$29,3,0),"-/-")</f>
        <v>Biến phí</v>
      </c>
      <c r="F3920" s="169" t="str">
        <f>iferror(vlookup(C3920,'Master data'!$A$2:$C$29,2,0),"-/-")</f>
        <v>Chi phí hành chính</v>
      </c>
    </row>
    <row r="3921" ht="21.0" customHeight="1">
      <c r="A3921" s="165" t="s">
        <v>1830</v>
      </c>
      <c r="B3921" s="172" t="s">
        <v>1434</v>
      </c>
      <c r="C3921" s="167" t="s">
        <v>112</v>
      </c>
      <c r="D3921" s="168">
        <v>1880000.0</v>
      </c>
      <c r="E3921" s="169" t="str">
        <f>iferror(vlookup(C3921,'Master data'!$A$2:$C$29,3,0),"-/-")</f>
        <v>Biến phí</v>
      </c>
      <c r="F3921" s="169" t="str">
        <f>iferror(vlookup(C3921,'Master data'!$A$2:$C$29,2,0),"-/-")</f>
        <v>Chi phí hành chính</v>
      </c>
    </row>
    <row r="3922" ht="21.0" customHeight="1">
      <c r="A3922" s="165" t="s">
        <v>1830</v>
      </c>
      <c r="B3922" s="172" t="s">
        <v>2514</v>
      </c>
      <c r="C3922" s="167" t="s">
        <v>112</v>
      </c>
      <c r="D3922" s="168">
        <v>85000.0</v>
      </c>
      <c r="E3922" s="169" t="str">
        <f>iferror(vlookup(C3922,'Master data'!$A$2:$C$29,3,0),"-/-")</f>
        <v>Biến phí</v>
      </c>
      <c r="F3922" s="169" t="str">
        <f>iferror(vlookup(C3922,'Master data'!$A$2:$C$29,2,0),"-/-")</f>
        <v>Chi phí hành chính</v>
      </c>
    </row>
    <row r="3923" ht="21.0" customHeight="1">
      <c r="A3923" s="165" t="s">
        <v>1830</v>
      </c>
      <c r="B3923" s="172" t="s">
        <v>2515</v>
      </c>
      <c r="C3923" s="167" t="s">
        <v>112</v>
      </c>
      <c r="D3923" s="168">
        <v>412000.0</v>
      </c>
      <c r="E3923" s="169" t="str">
        <f>iferror(vlookup(C3923,'Master data'!$A$2:$C$29,3,0),"-/-")</f>
        <v>Biến phí</v>
      </c>
      <c r="F3923" s="169" t="str">
        <f>iferror(vlookup(C3923,'Master data'!$A$2:$C$29,2,0),"-/-")</f>
        <v>Chi phí hành chính</v>
      </c>
    </row>
    <row r="3924" ht="21.0" customHeight="1">
      <c r="A3924" s="165" t="s">
        <v>1830</v>
      </c>
      <c r="B3924" s="172" t="s">
        <v>2516</v>
      </c>
      <c r="C3924" s="167" t="s">
        <v>112</v>
      </c>
      <c r="D3924" s="168">
        <v>7500000.0</v>
      </c>
      <c r="E3924" s="169" t="str">
        <f>iferror(vlookup(C3924,'Master data'!$A$2:$C$29,3,0),"-/-")</f>
        <v>Biến phí</v>
      </c>
      <c r="F3924" s="169" t="str">
        <f>iferror(vlookup(C3924,'Master data'!$A$2:$C$29,2,0),"-/-")</f>
        <v>Chi phí hành chính</v>
      </c>
    </row>
    <row r="3925" ht="21.0" customHeight="1">
      <c r="A3925" s="165" t="s">
        <v>1830</v>
      </c>
      <c r="B3925" s="172" t="s">
        <v>2517</v>
      </c>
      <c r="C3925" s="167" t="s">
        <v>112</v>
      </c>
      <c r="D3925" s="168">
        <v>50000.0</v>
      </c>
      <c r="E3925" s="169" t="str">
        <f>iferror(vlookup(C3925,'Master data'!$A$2:$C$29,3,0),"-/-")</f>
        <v>Biến phí</v>
      </c>
      <c r="F3925" s="169" t="str">
        <f>iferror(vlookup(C3925,'Master data'!$A$2:$C$29,2,0),"-/-")</f>
        <v>Chi phí hành chính</v>
      </c>
    </row>
    <row r="3926" ht="21.0" customHeight="1">
      <c r="A3926" s="165" t="s">
        <v>1830</v>
      </c>
      <c r="B3926" s="172" t="s">
        <v>2518</v>
      </c>
      <c r="C3926" s="167" t="s">
        <v>95</v>
      </c>
      <c r="D3926" s="168">
        <v>2766400.0</v>
      </c>
      <c r="E3926" s="169" t="str">
        <f>iferror(vlookup(C3926,'Master data'!$A$2:$C$29,3,0),"-/-")</f>
        <v>Biến phí</v>
      </c>
      <c r="F3926" s="169" t="str">
        <f>iferror(vlookup(C3926,'Master data'!$A$2:$C$29,2,0),"-/-")</f>
        <v>Chi phí bán hàng</v>
      </c>
    </row>
    <row r="3927" ht="21.0" customHeight="1">
      <c r="A3927" s="165" t="s">
        <v>1830</v>
      </c>
      <c r="B3927" s="172" t="s">
        <v>2519</v>
      </c>
      <c r="C3927" s="167" t="s">
        <v>95</v>
      </c>
      <c r="D3927" s="168">
        <v>1055600.0</v>
      </c>
      <c r="E3927" s="169" t="str">
        <f>iferror(vlookup(C3927,'Master data'!$A$2:$C$29,3,0),"-/-")</f>
        <v>Biến phí</v>
      </c>
      <c r="F3927" s="169" t="str">
        <f>iferror(vlookup(C3927,'Master data'!$A$2:$C$29,2,0),"-/-")</f>
        <v>Chi phí bán hàng</v>
      </c>
    </row>
    <row r="3928" ht="21.0" customHeight="1">
      <c r="A3928" s="165" t="s">
        <v>1830</v>
      </c>
      <c r="B3928" s="172" t="s">
        <v>2520</v>
      </c>
      <c r="C3928" s="167" t="s">
        <v>95</v>
      </c>
      <c r="D3928" s="168">
        <v>343200.0</v>
      </c>
      <c r="E3928" s="169" t="str">
        <f>iferror(vlookup(C3928,'Master data'!$A$2:$C$29,3,0),"-/-")</f>
        <v>Biến phí</v>
      </c>
      <c r="F3928" s="169" t="str">
        <f>iferror(vlookup(C3928,'Master data'!$A$2:$C$29,2,0),"-/-")</f>
        <v>Chi phí bán hàng</v>
      </c>
    </row>
    <row r="3929" ht="21.0" customHeight="1">
      <c r="A3929" s="165" t="s">
        <v>1830</v>
      </c>
      <c r="B3929" s="172" t="s">
        <v>2521</v>
      </c>
      <c r="C3929" s="167" t="s">
        <v>95</v>
      </c>
      <c r="D3929" s="168">
        <v>1.7213E7</v>
      </c>
      <c r="E3929" s="169" t="str">
        <f>iferror(vlookup(C3929,'Master data'!$A$2:$C$29,3,0),"-/-")</f>
        <v>Biến phí</v>
      </c>
      <c r="F3929" s="169" t="str">
        <f>iferror(vlookup(C3929,'Master data'!$A$2:$C$29,2,0),"-/-")</f>
        <v>Chi phí bán hàng</v>
      </c>
    </row>
    <row r="3930" ht="21.0" customHeight="1">
      <c r="A3930" s="165" t="s">
        <v>1830</v>
      </c>
      <c r="B3930" s="172" t="s">
        <v>2522</v>
      </c>
      <c r="C3930" s="167" t="s">
        <v>95</v>
      </c>
      <c r="D3930" s="168">
        <v>2.32315E7</v>
      </c>
      <c r="E3930" s="169" t="str">
        <f>iferror(vlookup(C3930,'Master data'!$A$2:$C$29,3,0),"-/-")</f>
        <v>Biến phí</v>
      </c>
      <c r="F3930" s="169" t="str">
        <f>iferror(vlookup(C3930,'Master data'!$A$2:$C$29,2,0),"-/-")</f>
        <v>Chi phí bán hàng</v>
      </c>
    </row>
    <row r="3931" ht="21.0" customHeight="1">
      <c r="A3931" s="165" t="s">
        <v>1830</v>
      </c>
      <c r="B3931" s="172" t="s">
        <v>2523</v>
      </c>
      <c r="C3931" s="167" t="s">
        <v>95</v>
      </c>
      <c r="D3931" s="168">
        <v>2600000.0</v>
      </c>
      <c r="E3931" s="169" t="str">
        <f>iferror(vlookup(C3931,'Master data'!$A$2:$C$29,3,0),"-/-")</f>
        <v>Biến phí</v>
      </c>
      <c r="F3931" s="169" t="str">
        <f>iferror(vlookup(C3931,'Master data'!$A$2:$C$29,2,0),"-/-")</f>
        <v>Chi phí bán hàng</v>
      </c>
    </row>
    <row r="3932" ht="21.0" customHeight="1">
      <c r="A3932" s="165" t="s">
        <v>1830</v>
      </c>
      <c r="B3932" s="172" t="s">
        <v>2524</v>
      </c>
      <c r="C3932" s="167" t="s">
        <v>95</v>
      </c>
      <c r="D3932" s="168">
        <v>200000.0</v>
      </c>
      <c r="E3932" s="169" t="str">
        <f>iferror(vlookup(C3932,'Master data'!$A$2:$C$29,3,0),"-/-")</f>
        <v>Biến phí</v>
      </c>
      <c r="F3932" s="169" t="str">
        <f>iferror(vlookup(C3932,'Master data'!$A$2:$C$29,2,0),"-/-")</f>
        <v>Chi phí bán hàng</v>
      </c>
    </row>
    <row r="3933" ht="21.0" customHeight="1">
      <c r="A3933" s="165" t="s">
        <v>1830</v>
      </c>
      <c r="B3933" s="172" t="s">
        <v>2525</v>
      </c>
      <c r="C3933" s="167" t="s">
        <v>95</v>
      </c>
      <c r="D3933" s="168">
        <v>3.3013E7</v>
      </c>
      <c r="E3933" s="169" t="str">
        <f>iferror(vlookup(C3933,'Master data'!$A$2:$C$29,3,0),"-/-")</f>
        <v>Biến phí</v>
      </c>
      <c r="F3933" s="169" t="str">
        <f>iferror(vlookup(C3933,'Master data'!$A$2:$C$29,2,0),"-/-")</f>
        <v>Chi phí bán hàng</v>
      </c>
    </row>
    <row r="3934" ht="21.0" customHeight="1">
      <c r="A3934" s="165" t="s">
        <v>1830</v>
      </c>
      <c r="B3934" s="172" t="s">
        <v>2526</v>
      </c>
      <c r="C3934" s="167" t="s">
        <v>95</v>
      </c>
      <c r="D3934" s="168">
        <v>3.9E7</v>
      </c>
      <c r="E3934" s="169" t="str">
        <f>iferror(vlookup(C3934,'Master data'!$A$2:$C$29,3,0),"-/-")</f>
        <v>Biến phí</v>
      </c>
      <c r="F3934" s="169" t="str">
        <f>iferror(vlookup(C3934,'Master data'!$A$2:$C$29,2,0),"-/-")</f>
        <v>Chi phí bán hàng</v>
      </c>
    </row>
    <row r="3935" ht="21.0" customHeight="1">
      <c r="A3935" s="165" t="s">
        <v>1830</v>
      </c>
      <c r="B3935" s="172" t="s">
        <v>2246</v>
      </c>
      <c r="C3935" s="167" t="s">
        <v>112</v>
      </c>
      <c r="D3935" s="168">
        <v>151000.0</v>
      </c>
      <c r="E3935" s="169" t="str">
        <f>iferror(vlookup(C3935,'Master data'!$A$2:$C$29,3,0),"-/-")</f>
        <v>Biến phí</v>
      </c>
      <c r="F3935" s="169" t="str">
        <f>iferror(vlookup(C3935,'Master data'!$A$2:$C$29,2,0),"-/-")</f>
        <v>Chi phí hành chính</v>
      </c>
    </row>
    <row r="3936" ht="21.0" customHeight="1">
      <c r="A3936" s="165" t="s">
        <v>1830</v>
      </c>
      <c r="B3936" s="172" t="s">
        <v>633</v>
      </c>
      <c r="C3936" s="167" t="s">
        <v>112</v>
      </c>
      <c r="D3936" s="168">
        <v>600000.0</v>
      </c>
      <c r="E3936" s="169" t="str">
        <f>iferror(vlookup(C3936,'Master data'!$A$2:$C$29,3,0),"-/-")</f>
        <v>Biến phí</v>
      </c>
      <c r="F3936" s="169" t="str">
        <f>iferror(vlookup(C3936,'Master data'!$A$2:$C$29,2,0),"-/-")</f>
        <v>Chi phí hành chính</v>
      </c>
    </row>
    <row r="3937" ht="21.0" customHeight="1">
      <c r="A3937" s="165" t="s">
        <v>1830</v>
      </c>
      <c r="B3937" s="172" t="s">
        <v>1383</v>
      </c>
      <c r="C3937" s="167" t="s">
        <v>112</v>
      </c>
      <c r="D3937" s="168">
        <v>80000.0</v>
      </c>
      <c r="E3937" s="169" t="str">
        <f>iferror(vlookup(C3937,'Master data'!$A$2:$C$29,3,0),"-/-")</f>
        <v>Biến phí</v>
      </c>
      <c r="F3937" s="169" t="str">
        <f>iferror(vlookup(C3937,'Master data'!$A$2:$C$29,2,0),"-/-")</f>
        <v>Chi phí hành chính</v>
      </c>
    </row>
    <row r="3938" ht="21.0" customHeight="1">
      <c r="A3938" s="165" t="s">
        <v>1830</v>
      </c>
      <c r="B3938" s="172" t="s">
        <v>331</v>
      </c>
      <c r="C3938" s="167" t="s">
        <v>112</v>
      </c>
      <c r="D3938" s="168">
        <v>200000.0</v>
      </c>
      <c r="E3938" s="169" t="str">
        <f>iferror(vlookup(C3938,'Master data'!$A$2:$C$29,3,0),"-/-")</f>
        <v>Biến phí</v>
      </c>
      <c r="F3938" s="169" t="str">
        <f>iferror(vlookup(C3938,'Master data'!$A$2:$C$29,2,0),"-/-")</f>
        <v>Chi phí hành chính</v>
      </c>
    </row>
    <row r="3939" ht="21.0" customHeight="1">
      <c r="A3939" s="165" t="s">
        <v>1830</v>
      </c>
      <c r="B3939" s="172" t="s">
        <v>2527</v>
      </c>
      <c r="C3939" s="167" t="s">
        <v>112</v>
      </c>
      <c r="D3939" s="168">
        <v>275000.0</v>
      </c>
      <c r="E3939" s="169" t="str">
        <f>iferror(vlookup(C3939,'Master data'!$A$2:$C$29,3,0),"-/-")</f>
        <v>Biến phí</v>
      </c>
      <c r="F3939" s="169" t="str">
        <f>iferror(vlookup(C3939,'Master data'!$A$2:$C$29,2,0),"-/-")</f>
        <v>Chi phí hành chính</v>
      </c>
    </row>
    <row r="3940" ht="21.0" customHeight="1">
      <c r="A3940" s="165" t="s">
        <v>1830</v>
      </c>
      <c r="B3940" s="172" t="s">
        <v>2528</v>
      </c>
      <c r="C3940" s="167" t="s">
        <v>112</v>
      </c>
      <c r="D3940" s="168">
        <v>1077000.0</v>
      </c>
      <c r="E3940" s="169" t="str">
        <f>iferror(vlookup(C3940,'Master data'!$A$2:$C$29,3,0),"-/-")</f>
        <v>Biến phí</v>
      </c>
      <c r="F3940" s="169" t="str">
        <f>iferror(vlookup(C3940,'Master data'!$A$2:$C$29,2,0),"-/-")</f>
        <v>Chi phí hành chính</v>
      </c>
    </row>
    <row r="3941" ht="21.0" customHeight="1">
      <c r="A3941" s="165" t="s">
        <v>1830</v>
      </c>
      <c r="B3941" s="172" t="s">
        <v>2529</v>
      </c>
      <c r="C3941" s="167" t="s">
        <v>112</v>
      </c>
      <c r="D3941" s="168">
        <v>700000.0</v>
      </c>
      <c r="E3941" s="169" t="str">
        <f>iferror(vlookup(C3941,'Master data'!$A$2:$C$29,3,0),"-/-")</f>
        <v>Biến phí</v>
      </c>
      <c r="F3941" s="169" t="str">
        <f>iferror(vlookup(C3941,'Master data'!$A$2:$C$29,2,0),"-/-")</f>
        <v>Chi phí hành chính</v>
      </c>
    </row>
    <row r="3942" ht="21.0" customHeight="1">
      <c r="A3942" s="165" t="s">
        <v>1830</v>
      </c>
      <c r="B3942" s="172" t="s">
        <v>2530</v>
      </c>
      <c r="C3942" s="167" t="s">
        <v>112</v>
      </c>
      <c r="D3942" s="168">
        <v>300000.0</v>
      </c>
      <c r="E3942" s="169" t="str">
        <f>iferror(vlookup(C3942,'Master data'!$A$2:$C$29,3,0),"-/-")</f>
        <v>Biến phí</v>
      </c>
      <c r="F3942" s="169" t="str">
        <f>iferror(vlookup(C3942,'Master data'!$A$2:$C$29,2,0),"-/-")</f>
        <v>Chi phí hành chính</v>
      </c>
    </row>
    <row r="3943" ht="21.0" customHeight="1">
      <c r="A3943" s="165" t="s">
        <v>1830</v>
      </c>
      <c r="B3943" s="172" t="s">
        <v>392</v>
      </c>
      <c r="C3943" s="167" t="s">
        <v>112</v>
      </c>
      <c r="D3943" s="168">
        <v>200000.0</v>
      </c>
      <c r="E3943" s="169" t="str">
        <f>iferror(vlookup(C3943,'Master data'!$A$2:$C$29,3,0),"-/-")</f>
        <v>Biến phí</v>
      </c>
      <c r="F3943" s="169" t="str">
        <f>iferror(vlookup(C3943,'Master data'!$A$2:$C$29,2,0),"-/-")</f>
        <v>Chi phí hành chính</v>
      </c>
    </row>
    <row r="3944" ht="21.0" customHeight="1">
      <c r="A3944" s="165" t="s">
        <v>1830</v>
      </c>
      <c r="B3944" s="172" t="s">
        <v>2531</v>
      </c>
      <c r="C3944" s="167" t="s">
        <v>112</v>
      </c>
      <c r="D3944" s="168">
        <v>200000.0</v>
      </c>
      <c r="E3944" s="169" t="str">
        <f>iferror(vlookup(C3944,'Master data'!$A$2:$C$29,3,0),"-/-")</f>
        <v>Biến phí</v>
      </c>
      <c r="F3944" s="169" t="str">
        <f>iferror(vlookup(C3944,'Master data'!$A$2:$C$29,2,0),"-/-")</f>
        <v>Chi phí hành chính</v>
      </c>
    </row>
    <row r="3945" ht="21.0" customHeight="1">
      <c r="A3945" s="165" t="s">
        <v>1830</v>
      </c>
      <c r="B3945" s="172" t="s">
        <v>2532</v>
      </c>
      <c r="C3945" s="167" t="s">
        <v>112</v>
      </c>
      <c r="D3945" s="168">
        <v>1100000.0</v>
      </c>
      <c r="E3945" s="169" t="str">
        <f>iferror(vlookup(C3945,'Master data'!$A$2:$C$29,3,0),"-/-")</f>
        <v>Biến phí</v>
      </c>
      <c r="F3945" s="169" t="str">
        <f>iferror(vlookup(C3945,'Master data'!$A$2:$C$29,2,0),"-/-")</f>
        <v>Chi phí hành chính</v>
      </c>
    </row>
    <row r="3946" ht="21.0" customHeight="1">
      <c r="A3946" s="165" t="s">
        <v>1830</v>
      </c>
      <c r="B3946" s="172" t="s">
        <v>2533</v>
      </c>
      <c r="C3946" s="167" t="s">
        <v>112</v>
      </c>
      <c r="D3946" s="168">
        <v>1860000.0</v>
      </c>
      <c r="E3946" s="169" t="str">
        <f>iferror(vlookup(C3946,'Master data'!$A$2:$C$29,3,0),"-/-")</f>
        <v>Biến phí</v>
      </c>
      <c r="F3946" s="169" t="str">
        <f>iferror(vlookup(C3946,'Master data'!$A$2:$C$29,2,0),"-/-")</f>
        <v>Chi phí hành chính</v>
      </c>
    </row>
    <row r="3947" ht="21.0" customHeight="1">
      <c r="A3947" s="165" t="s">
        <v>1830</v>
      </c>
      <c r="B3947" s="172" t="s">
        <v>2534</v>
      </c>
      <c r="C3947" s="167" t="s">
        <v>112</v>
      </c>
      <c r="D3947" s="168">
        <v>4000000.0</v>
      </c>
      <c r="E3947" s="169" t="str">
        <f>iferror(vlookup(C3947,'Master data'!$A$2:$C$29,3,0),"-/-")</f>
        <v>Biến phí</v>
      </c>
      <c r="F3947" s="169" t="str">
        <f>iferror(vlookup(C3947,'Master data'!$A$2:$C$29,2,0),"-/-")</f>
        <v>Chi phí hành chính</v>
      </c>
    </row>
    <row r="3948" ht="21.0" customHeight="1">
      <c r="A3948" s="165" t="s">
        <v>1830</v>
      </c>
      <c r="B3948" s="172" t="s">
        <v>2246</v>
      </c>
      <c r="C3948" s="167" t="s">
        <v>112</v>
      </c>
      <c r="D3948" s="168">
        <v>150000.0</v>
      </c>
      <c r="E3948" s="169" t="str">
        <f>iferror(vlookup(C3948,'Master data'!$A$2:$C$29,3,0),"-/-")</f>
        <v>Biến phí</v>
      </c>
      <c r="F3948" s="169" t="str">
        <f>iferror(vlookup(C3948,'Master data'!$A$2:$C$29,2,0),"-/-")</f>
        <v>Chi phí hành chính</v>
      </c>
    </row>
    <row r="3949" ht="21.0" customHeight="1">
      <c r="A3949" s="165" t="s">
        <v>1830</v>
      </c>
      <c r="B3949" s="172" t="s">
        <v>1644</v>
      </c>
      <c r="C3949" s="167" t="s">
        <v>112</v>
      </c>
      <c r="D3949" s="168">
        <v>800000.0</v>
      </c>
      <c r="E3949" s="169" t="str">
        <f>iferror(vlookup(C3949,'Master data'!$A$2:$C$29,3,0),"-/-")</f>
        <v>Biến phí</v>
      </c>
      <c r="F3949" s="169" t="str">
        <f>iferror(vlookup(C3949,'Master data'!$A$2:$C$29,2,0),"-/-")</f>
        <v>Chi phí hành chính</v>
      </c>
    </row>
    <row r="3950" ht="21.0" customHeight="1">
      <c r="A3950" s="165" t="s">
        <v>1830</v>
      </c>
      <c r="B3950" s="172" t="s">
        <v>2535</v>
      </c>
      <c r="C3950" s="167" t="s">
        <v>112</v>
      </c>
      <c r="D3950" s="168">
        <v>200000.0</v>
      </c>
      <c r="E3950" s="169" t="str">
        <f>iferror(vlookup(C3950,'Master data'!$A$2:$C$29,3,0),"-/-")</f>
        <v>Biến phí</v>
      </c>
      <c r="F3950" s="169" t="str">
        <f>iferror(vlookup(C3950,'Master data'!$A$2:$C$29,2,0),"-/-")</f>
        <v>Chi phí hành chính</v>
      </c>
    </row>
    <row r="3951" ht="21.0" customHeight="1">
      <c r="A3951" s="165" t="s">
        <v>1830</v>
      </c>
      <c r="B3951" s="172" t="s">
        <v>392</v>
      </c>
      <c r="C3951" s="167" t="s">
        <v>112</v>
      </c>
      <c r="D3951" s="168">
        <v>1029000.0</v>
      </c>
      <c r="E3951" s="169" t="str">
        <f>iferror(vlookup(C3951,'Master data'!$A$2:$C$29,3,0),"-/-")</f>
        <v>Biến phí</v>
      </c>
      <c r="F3951" s="169" t="str">
        <f>iferror(vlookup(C3951,'Master data'!$A$2:$C$29,2,0),"-/-")</f>
        <v>Chi phí hành chính</v>
      </c>
    </row>
    <row r="3952" ht="21.0" customHeight="1">
      <c r="A3952" s="165" t="s">
        <v>1830</v>
      </c>
      <c r="B3952" s="172" t="s">
        <v>2145</v>
      </c>
      <c r="C3952" s="167" t="s">
        <v>112</v>
      </c>
      <c r="D3952" s="168">
        <v>688000.0</v>
      </c>
      <c r="E3952" s="169" t="str">
        <f>iferror(vlookup(C3952,'Master data'!$A$2:$C$29,3,0),"-/-")</f>
        <v>Biến phí</v>
      </c>
      <c r="F3952" s="169" t="str">
        <f>iferror(vlookup(C3952,'Master data'!$A$2:$C$29,2,0),"-/-")</f>
        <v>Chi phí hành chính</v>
      </c>
    </row>
    <row r="3953" ht="21.0" customHeight="1">
      <c r="A3953" s="165" t="s">
        <v>1830</v>
      </c>
      <c r="B3953" s="172" t="s">
        <v>2536</v>
      </c>
      <c r="C3953" s="167" t="s">
        <v>112</v>
      </c>
      <c r="D3953" s="168">
        <v>300000.0</v>
      </c>
      <c r="E3953" s="169" t="str">
        <f>iferror(vlookup(C3953,'Master data'!$A$2:$C$29,3,0),"-/-")</f>
        <v>Biến phí</v>
      </c>
      <c r="F3953" s="169" t="str">
        <f>iferror(vlookup(C3953,'Master data'!$A$2:$C$29,2,0),"-/-")</f>
        <v>Chi phí hành chính</v>
      </c>
    </row>
    <row r="3954" ht="21.0" customHeight="1">
      <c r="A3954" s="165" t="s">
        <v>1830</v>
      </c>
      <c r="B3954" s="172" t="s">
        <v>2537</v>
      </c>
      <c r="C3954" s="167" t="s">
        <v>112</v>
      </c>
      <c r="D3954" s="168">
        <v>400000.0</v>
      </c>
      <c r="E3954" s="169" t="str">
        <f>iferror(vlookup(C3954,'Master data'!$A$2:$C$29,3,0),"-/-")</f>
        <v>Biến phí</v>
      </c>
      <c r="F3954" s="169" t="str">
        <f>iferror(vlookup(C3954,'Master data'!$A$2:$C$29,2,0),"-/-")</f>
        <v>Chi phí hành chính</v>
      </c>
    </row>
    <row r="3955" ht="21.0" customHeight="1">
      <c r="A3955" s="165" t="s">
        <v>1830</v>
      </c>
      <c r="B3955" s="172" t="s">
        <v>2538</v>
      </c>
      <c r="C3955" s="167" t="s">
        <v>112</v>
      </c>
      <c r="D3955" s="168">
        <v>90000.0</v>
      </c>
      <c r="E3955" s="169" t="str">
        <f>iferror(vlookup(C3955,'Master data'!$A$2:$C$29,3,0),"-/-")</f>
        <v>Biến phí</v>
      </c>
      <c r="F3955" s="169" t="str">
        <f>iferror(vlookup(C3955,'Master data'!$A$2:$C$29,2,0),"-/-")</f>
        <v>Chi phí hành chính</v>
      </c>
    </row>
    <row r="3956" ht="21.0" customHeight="1">
      <c r="A3956" s="165" t="s">
        <v>1830</v>
      </c>
      <c r="B3956" s="172" t="s">
        <v>2539</v>
      </c>
      <c r="C3956" s="167" t="s">
        <v>112</v>
      </c>
      <c r="D3956" s="168">
        <v>200000.0</v>
      </c>
      <c r="E3956" s="169" t="str">
        <f>iferror(vlookup(C3956,'Master data'!$A$2:$C$29,3,0),"-/-")</f>
        <v>Biến phí</v>
      </c>
      <c r="F3956" s="169" t="str">
        <f>iferror(vlookup(C3956,'Master data'!$A$2:$C$29,2,0),"-/-")</f>
        <v>Chi phí hành chính</v>
      </c>
    </row>
    <row r="3957" ht="21.0" customHeight="1">
      <c r="A3957" s="165" t="s">
        <v>1830</v>
      </c>
      <c r="B3957" s="172" t="s">
        <v>2540</v>
      </c>
      <c r="C3957" s="167" t="s">
        <v>112</v>
      </c>
      <c r="D3957" s="168">
        <v>3000000.0</v>
      </c>
      <c r="E3957" s="169" t="str">
        <f>iferror(vlookup(C3957,'Master data'!$A$2:$C$29,3,0),"-/-")</f>
        <v>Biến phí</v>
      </c>
      <c r="F3957" s="169" t="str">
        <f>iferror(vlookup(C3957,'Master data'!$A$2:$C$29,2,0),"-/-")</f>
        <v>Chi phí hành chính</v>
      </c>
    </row>
    <row r="3958" ht="21.0" customHeight="1">
      <c r="A3958" s="165" t="s">
        <v>1830</v>
      </c>
      <c r="B3958" s="172" t="s">
        <v>1015</v>
      </c>
      <c r="C3958" s="167" t="s">
        <v>112</v>
      </c>
      <c r="D3958" s="168">
        <v>4.9E7</v>
      </c>
      <c r="E3958" s="169" t="str">
        <f>iferror(vlookup(C3958,'Master data'!$A$2:$C$29,3,0),"-/-")</f>
        <v>Biến phí</v>
      </c>
      <c r="F3958" s="169" t="str">
        <f>iferror(vlookup(C3958,'Master data'!$A$2:$C$29,2,0),"-/-")</f>
        <v>Chi phí hành chính</v>
      </c>
    </row>
    <row r="3959" ht="21.0" customHeight="1">
      <c r="A3959" s="165" t="s">
        <v>1830</v>
      </c>
      <c r="B3959" s="172" t="s">
        <v>2437</v>
      </c>
      <c r="C3959" s="167" t="s">
        <v>112</v>
      </c>
      <c r="D3959" s="168">
        <v>1.0E7</v>
      </c>
      <c r="E3959" s="169" t="str">
        <f>iferror(vlookup(C3959,'Master data'!$A$2:$C$29,3,0),"-/-")</f>
        <v>Biến phí</v>
      </c>
      <c r="F3959" s="169" t="str">
        <f>iferror(vlookup(C3959,'Master data'!$A$2:$C$29,2,0),"-/-")</f>
        <v>Chi phí hành chính</v>
      </c>
    </row>
    <row r="3960" ht="21.0" customHeight="1">
      <c r="A3960" s="165" t="s">
        <v>1830</v>
      </c>
      <c r="B3960" s="172" t="s">
        <v>2541</v>
      </c>
      <c r="C3960" s="167" t="s">
        <v>112</v>
      </c>
      <c r="D3960" s="168">
        <v>609000.0</v>
      </c>
      <c r="E3960" s="169" t="str">
        <f>iferror(vlookup(C3960,'Master data'!$A$2:$C$29,3,0),"-/-")</f>
        <v>Biến phí</v>
      </c>
      <c r="F3960" s="169" t="str">
        <f>iferror(vlookup(C3960,'Master data'!$A$2:$C$29,2,0),"-/-")</f>
        <v>Chi phí hành chính</v>
      </c>
    </row>
    <row r="3961" ht="21.0" customHeight="1">
      <c r="A3961" s="165" t="s">
        <v>1830</v>
      </c>
      <c r="B3961" s="172" t="s">
        <v>2542</v>
      </c>
      <c r="C3961" s="167" t="s">
        <v>112</v>
      </c>
      <c r="D3961" s="168">
        <v>1200000.0</v>
      </c>
      <c r="E3961" s="169" t="str">
        <f>iferror(vlookup(C3961,'Master data'!$A$2:$C$29,3,0),"-/-")</f>
        <v>Biến phí</v>
      </c>
      <c r="F3961" s="169" t="str">
        <f>iferror(vlookup(C3961,'Master data'!$A$2:$C$29,2,0),"-/-")</f>
        <v>Chi phí hành chính</v>
      </c>
    </row>
    <row r="3962" ht="21.0" customHeight="1">
      <c r="A3962" s="165" t="s">
        <v>1830</v>
      </c>
      <c r="B3962" s="172" t="s">
        <v>2543</v>
      </c>
      <c r="C3962" s="167" t="s">
        <v>112</v>
      </c>
      <c r="D3962" s="168">
        <v>500000.0</v>
      </c>
      <c r="E3962" s="169" t="str">
        <f>iferror(vlookup(C3962,'Master data'!$A$2:$C$29,3,0),"-/-")</f>
        <v>Biến phí</v>
      </c>
      <c r="F3962" s="169" t="str">
        <f>iferror(vlookup(C3962,'Master data'!$A$2:$C$29,2,0),"-/-")</f>
        <v>Chi phí hành chính</v>
      </c>
    </row>
    <row r="3963" ht="21.0" customHeight="1">
      <c r="A3963" s="165" t="s">
        <v>1830</v>
      </c>
      <c r="B3963" s="172" t="s">
        <v>2544</v>
      </c>
      <c r="C3963" s="167" t="s">
        <v>112</v>
      </c>
      <c r="D3963" s="168">
        <v>300000.0</v>
      </c>
      <c r="E3963" s="169" t="str">
        <f>iferror(vlookup(C3963,'Master data'!$A$2:$C$29,3,0),"-/-")</f>
        <v>Biến phí</v>
      </c>
      <c r="F3963" s="169" t="str">
        <f>iferror(vlookup(C3963,'Master data'!$A$2:$C$29,2,0),"-/-")</f>
        <v>Chi phí hành chính</v>
      </c>
    </row>
    <row r="3964" ht="21.0" customHeight="1">
      <c r="A3964" s="165" t="s">
        <v>1830</v>
      </c>
      <c r="B3964" s="172" t="s">
        <v>2545</v>
      </c>
      <c r="C3964" s="167" t="s">
        <v>112</v>
      </c>
      <c r="D3964" s="168">
        <v>1600000.0</v>
      </c>
      <c r="E3964" s="169" t="str">
        <f>iferror(vlookup(C3964,'Master data'!$A$2:$C$29,3,0),"-/-")</f>
        <v>Biến phí</v>
      </c>
      <c r="F3964" s="169" t="str">
        <f>iferror(vlookup(C3964,'Master data'!$A$2:$C$29,2,0),"-/-")</f>
        <v>Chi phí hành chính</v>
      </c>
    </row>
    <row r="3965" ht="21.0" customHeight="1">
      <c r="A3965" s="165" t="s">
        <v>1830</v>
      </c>
      <c r="B3965" s="172" t="s">
        <v>2546</v>
      </c>
      <c r="C3965" s="167" t="s">
        <v>112</v>
      </c>
      <c r="D3965" s="168">
        <v>230000.0</v>
      </c>
      <c r="E3965" s="169" t="str">
        <f>iferror(vlookup(C3965,'Master data'!$A$2:$C$29,3,0),"-/-")</f>
        <v>Biến phí</v>
      </c>
      <c r="F3965" s="169" t="str">
        <f>iferror(vlookup(C3965,'Master data'!$A$2:$C$29,2,0),"-/-")</f>
        <v>Chi phí hành chính</v>
      </c>
    </row>
    <row r="3966" ht="21.0" customHeight="1">
      <c r="A3966" s="165" t="s">
        <v>1830</v>
      </c>
      <c r="B3966" s="172" t="s">
        <v>2547</v>
      </c>
      <c r="C3966" s="167" t="s">
        <v>112</v>
      </c>
      <c r="D3966" s="168">
        <v>700000.0</v>
      </c>
      <c r="E3966" s="169" t="str">
        <f>iferror(vlookup(C3966,'Master data'!$A$2:$C$29,3,0),"-/-")</f>
        <v>Biến phí</v>
      </c>
      <c r="F3966" s="169" t="str">
        <f>iferror(vlookup(C3966,'Master data'!$A$2:$C$29,2,0),"-/-")</f>
        <v>Chi phí hành chính</v>
      </c>
    </row>
    <row r="3967" ht="21.0" customHeight="1">
      <c r="A3967" s="165" t="s">
        <v>1830</v>
      </c>
      <c r="B3967" s="172" t="s">
        <v>1382</v>
      </c>
      <c r="C3967" s="167" t="s">
        <v>112</v>
      </c>
      <c r="D3967" s="168">
        <v>150000.0</v>
      </c>
      <c r="E3967" s="169" t="str">
        <f>iferror(vlookup(C3967,'Master data'!$A$2:$C$29,3,0),"-/-")</f>
        <v>Biến phí</v>
      </c>
      <c r="F3967" s="169" t="str">
        <f>iferror(vlookup(C3967,'Master data'!$A$2:$C$29,2,0),"-/-")</f>
        <v>Chi phí hành chính</v>
      </c>
    </row>
    <row r="3968" ht="21.0" customHeight="1">
      <c r="A3968" s="165" t="s">
        <v>1830</v>
      </c>
      <c r="B3968" s="172" t="s">
        <v>1110</v>
      </c>
      <c r="C3968" s="167" t="s">
        <v>926</v>
      </c>
      <c r="D3968" s="168">
        <v>2179000.0</v>
      </c>
      <c r="E3968" s="169" t="str">
        <f>iferror(vlookup(C3968,'Master data'!$A$2:$C$29,3,0),"-/-")</f>
        <v>Định phí</v>
      </c>
      <c r="F3968" s="169" t="str">
        <f>iferror(vlookup(C3968,'Master data'!$A$2:$C$29,2,0),"-/-")</f>
        <v>Chi phí hành chính</v>
      </c>
    </row>
    <row r="3969" ht="21.0" customHeight="1">
      <c r="A3969" s="165" t="s">
        <v>1830</v>
      </c>
      <c r="B3969" s="172" t="s">
        <v>2548</v>
      </c>
      <c r="C3969" s="167" t="s">
        <v>112</v>
      </c>
      <c r="D3969" s="168">
        <v>6000000.0</v>
      </c>
      <c r="E3969" s="169" t="str">
        <f>iferror(vlookup(C3969,'Master data'!$A$2:$C$29,3,0),"-/-")</f>
        <v>Biến phí</v>
      </c>
      <c r="F3969" s="169" t="str">
        <f>iferror(vlookup(C3969,'Master data'!$A$2:$C$29,2,0),"-/-")</f>
        <v>Chi phí hành chính</v>
      </c>
    </row>
    <row r="3970" ht="21.0" customHeight="1">
      <c r="A3970" s="165" t="s">
        <v>1830</v>
      </c>
      <c r="B3970" s="172" t="s">
        <v>633</v>
      </c>
      <c r="C3970" s="167" t="s">
        <v>112</v>
      </c>
      <c r="D3970" s="168">
        <v>1200000.0</v>
      </c>
      <c r="E3970" s="169" t="str">
        <f>iferror(vlookup(C3970,'Master data'!$A$2:$C$29,3,0),"-/-")</f>
        <v>Biến phí</v>
      </c>
      <c r="F3970" s="169" t="str">
        <f>iferror(vlookup(C3970,'Master data'!$A$2:$C$29,2,0),"-/-")</f>
        <v>Chi phí hành chính</v>
      </c>
    </row>
    <row r="3971" ht="21.0" customHeight="1">
      <c r="A3971" s="165" t="s">
        <v>1830</v>
      </c>
      <c r="B3971" s="172" t="s">
        <v>2549</v>
      </c>
      <c r="C3971" s="167" t="s">
        <v>112</v>
      </c>
      <c r="D3971" s="168">
        <v>1000000.0</v>
      </c>
      <c r="E3971" s="169" t="str">
        <f>iferror(vlookup(C3971,'Master data'!$A$2:$C$29,3,0),"-/-")</f>
        <v>Biến phí</v>
      </c>
      <c r="F3971" s="169" t="str">
        <f>iferror(vlookup(C3971,'Master data'!$A$2:$C$29,2,0),"-/-")</f>
        <v>Chi phí hành chính</v>
      </c>
    </row>
    <row r="3972" ht="21.0" customHeight="1">
      <c r="A3972" s="165" t="s">
        <v>1830</v>
      </c>
      <c r="B3972" s="172" t="s">
        <v>2550</v>
      </c>
      <c r="C3972" s="167" t="s">
        <v>112</v>
      </c>
      <c r="D3972" s="168">
        <v>2500000.0</v>
      </c>
      <c r="E3972" s="169" t="str">
        <f>iferror(vlookup(C3972,'Master data'!$A$2:$C$29,3,0),"-/-")</f>
        <v>Biến phí</v>
      </c>
      <c r="F3972" s="169" t="str">
        <f>iferror(vlookup(C3972,'Master data'!$A$2:$C$29,2,0),"-/-")</f>
        <v>Chi phí hành chính</v>
      </c>
    </row>
    <row r="3973" ht="21.0" customHeight="1">
      <c r="A3973" s="165" t="s">
        <v>1830</v>
      </c>
      <c r="B3973" s="172" t="s">
        <v>392</v>
      </c>
      <c r="C3973" s="167" t="s">
        <v>112</v>
      </c>
      <c r="D3973" s="168">
        <v>500000.0</v>
      </c>
      <c r="E3973" s="169" t="str">
        <f>iferror(vlookup(C3973,'Master data'!$A$2:$C$29,3,0),"-/-")</f>
        <v>Biến phí</v>
      </c>
      <c r="F3973" s="169" t="str">
        <f>iferror(vlookup(C3973,'Master data'!$A$2:$C$29,2,0),"-/-")</f>
        <v>Chi phí hành chính</v>
      </c>
    </row>
    <row r="3974" ht="21.0" customHeight="1">
      <c r="A3974" s="165" t="s">
        <v>1830</v>
      </c>
      <c r="B3974" s="172" t="s">
        <v>2551</v>
      </c>
      <c r="C3974" s="167" t="s">
        <v>112</v>
      </c>
      <c r="D3974" s="168">
        <v>1.14048E7</v>
      </c>
      <c r="E3974" s="169" t="str">
        <f>iferror(vlookup(C3974,'Master data'!$A$2:$C$29,3,0),"-/-")</f>
        <v>Biến phí</v>
      </c>
      <c r="F3974" s="169" t="str">
        <f>iferror(vlookup(C3974,'Master data'!$A$2:$C$29,2,0),"-/-")</f>
        <v>Chi phí hành chính</v>
      </c>
    </row>
    <row r="3975" ht="21.0" customHeight="1">
      <c r="A3975" s="165" t="s">
        <v>1830</v>
      </c>
      <c r="B3975" s="172" t="s">
        <v>2552</v>
      </c>
      <c r="C3975" s="167" t="s">
        <v>112</v>
      </c>
      <c r="D3975" s="168">
        <v>500000.0</v>
      </c>
      <c r="E3975" s="169" t="str">
        <f>iferror(vlookup(C3975,'Master data'!$A$2:$C$29,3,0),"-/-")</f>
        <v>Biến phí</v>
      </c>
      <c r="F3975" s="169" t="str">
        <f>iferror(vlookup(C3975,'Master data'!$A$2:$C$29,2,0),"-/-")</f>
        <v>Chi phí hành chính</v>
      </c>
    </row>
    <row r="3976" ht="21.0" customHeight="1">
      <c r="A3976" s="165" t="s">
        <v>1830</v>
      </c>
      <c r="B3976" s="172" t="s">
        <v>2246</v>
      </c>
      <c r="C3976" s="167" t="s">
        <v>112</v>
      </c>
      <c r="D3976" s="168">
        <v>151000.0</v>
      </c>
      <c r="E3976" s="169" t="str">
        <f>iferror(vlookup(C3976,'Master data'!$A$2:$C$29,3,0),"-/-")</f>
        <v>Biến phí</v>
      </c>
      <c r="F3976" s="169" t="str">
        <f>iferror(vlookup(C3976,'Master data'!$A$2:$C$29,2,0),"-/-")</f>
        <v>Chi phí hành chính</v>
      </c>
    </row>
    <row r="3977" ht="21.0" customHeight="1">
      <c r="A3977" s="165" t="s">
        <v>1830</v>
      </c>
      <c r="B3977" s="172" t="s">
        <v>2553</v>
      </c>
      <c r="C3977" s="167" t="s">
        <v>112</v>
      </c>
      <c r="D3977" s="168">
        <v>2356000.0</v>
      </c>
      <c r="E3977" s="169" t="str">
        <f>iferror(vlookup(C3977,'Master data'!$A$2:$C$29,3,0),"-/-")</f>
        <v>Biến phí</v>
      </c>
      <c r="F3977" s="169" t="str">
        <f>iferror(vlookup(C3977,'Master data'!$A$2:$C$29,2,0),"-/-")</f>
        <v>Chi phí hành chính</v>
      </c>
    </row>
    <row r="3978" ht="21.0" customHeight="1">
      <c r="A3978" s="165" t="s">
        <v>1830</v>
      </c>
      <c r="B3978" s="172" t="s">
        <v>2554</v>
      </c>
      <c r="C3978" s="167" t="s">
        <v>112</v>
      </c>
      <c r="D3978" s="168">
        <v>1500000.0</v>
      </c>
      <c r="E3978" s="169" t="str">
        <f>iferror(vlookup(C3978,'Master data'!$A$2:$C$29,3,0),"-/-")</f>
        <v>Biến phí</v>
      </c>
      <c r="F3978" s="169" t="str">
        <f>iferror(vlookup(C3978,'Master data'!$A$2:$C$29,2,0),"-/-")</f>
        <v>Chi phí hành chính</v>
      </c>
    </row>
    <row r="3979" ht="21.0" customHeight="1">
      <c r="A3979" s="165" t="s">
        <v>1830</v>
      </c>
      <c r="B3979" s="172" t="s">
        <v>2246</v>
      </c>
      <c r="C3979" s="167" t="s">
        <v>112</v>
      </c>
      <c r="D3979" s="168">
        <v>151000.0</v>
      </c>
      <c r="E3979" s="169" t="str">
        <f>iferror(vlookup(C3979,'Master data'!$A$2:$C$29,3,0),"-/-")</f>
        <v>Biến phí</v>
      </c>
      <c r="F3979" s="169" t="str">
        <f>iferror(vlookup(C3979,'Master data'!$A$2:$C$29,2,0),"-/-")</f>
        <v>Chi phí hành chính</v>
      </c>
    </row>
    <row r="3980" ht="21.0" customHeight="1">
      <c r="A3980" s="165" t="s">
        <v>1830</v>
      </c>
      <c r="B3980" s="172" t="s">
        <v>2555</v>
      </c>
      <c r="C3980" s="167" t="s">
        <v>112</v>
      </c>
      <c r="D3980" s="168">
        <v>467000.0</v>
      </c>
      <c r="E3980" s="169" t="str">
        <f>iferror(vlookup(C3980,'Master data'!$A$2:$C$29,3,0),"-/-")</f>
        <v>Biến phí</v>
      </c>
      <c r="F3980" s="169" t="str">
        <f>iferror(vlookup(C3980,'Master data'!$A$2:$C$29,2,0),"-/-")</f>
        <v>Chi phí hành chính</v>
      </c>
    </row>
    <row r="3981" ht="21.0" customHeight="1">
      <c r="A3981" s="165" t="s">
        <v>1830</v>
      </c>
      <c r="B3981" s="172" t="s">
        <v>2556</v>
      </c>
      <c r="C3981" s="167" t="s">
        <v>112</v>
      </c>
      <c r="D3981" s="168">
        <v>5.0E7</v>
      </c>
      <c r="E3981" s="169" t="str">
        <f>iferror(vlookup(C3981,'Master data'!$A$2:$C$29,3,0),"-/-")</f>
        <v>Biến phí</v>
      </c>
      <c r="F3981" s="169" t="str">
        <f>iferror(vlookup(C3981,'Master data'!$A$2:$C$29,2,0),"-/-")</f>
        <v>Chi phí hành chính</v>
      </c>
    </row>
    <row r="3982" ht="21.0" customHeight="1">
      <c r="A3982" s="165" t="s">
        <v>1830</v>
      </c>
      <c r="B3982" s="172" t="s">
        <v>2557</v>
      </c>
      <c r="C3982" s="167" t="s">
        <v>112</v>
      </c>
      <c r="D3982" s="168">
        <v>2000000.0</v>
      </c>
      <c r="E3982" s="169" t="str">
        <f>iferror(vlookup(C3982,'Master data'!$A$2:$C$29,3,0),"-/-")</f>
        <v>Biến phí</v>
      </c>
      <c r="F3982" s="169" t="str">
        <f>iferror(vlookup(C3982,'Master data'!$A$2:$C$29,2,0),"-/-")</f>
        <v>Chi phí hành chính</v>
      </c>
    </row>
    <row r="3983" ht="21.0" customHeight="1">
      <c r="A3983" s="165" t="s">
        <v>1830</v>
      </c>
      <c r="B3983" s="172" t="s">
        <v>2558</v>
      </c>
      <c r="C3983" s="167" t="s">
        <v>112</v>
      </c>
      <c r="D3983" s="168">
        <v>821000.0</v>
      </c>
      <c r="E3983" s="169" t="str">
        <f>iferror(vlookup(C3983,'Master data'!$A$2:$C$29,3,0),"-/-")</f>
        <v>Biến phí</v>
      </c>
      <c r="F3983" s="169" t="str">
        <f>iferror(vlookup(C3983,'Master data'!$A$2:$C$29,2,0),"-/-")</f>
        <v>Chi phí hành chính</v>
      </c>
    </row>
    <row r="3984" ht="21.0" customHeight="1">
      <c r="A3984" s="165" t="s">
        <v>1830</v>
      </c>
      <c r="B3984" s="172" t="s">
        <v>2559</v>
      </c>
      <c r="C3984" s="167" t="s">
        <v>112</v>
      </c>
      <c r="D3984" s="168">
        <v>8000000.0</v>
      </c>
      <c r="E3984" s="169" t="str">
        <f>iferror(vlookup(C3984,'Master data'!$A$2:$C$29,3,0),"-/-")</f>
        <v>Biến phí</v>
      </c>
      <c r="F3984" s="169" t="str">
        <f>iferror(vlookup(C3984,'Master data'!$A$2:$C$29,2,0),"-/-")</f>
        <v>Chi phí hành chính</v>
      </c>
    </row>
    <row r="3985" ht="21.0" customHeight="1">
      <c r="A3985" s="165" t="s">
        <v>1830</v>
      </c>
      <c r="B3985" s="172" t="s">
        <v>338</v>
      </c>
      <c r="C3985" s="167" t="s">
        <v>112</v>
      </c>
      <c r="D3985" s="168">
        <v>324000.0</v>
      </c>
      <c r="E3985" s="169" t="str">
        <f>iferror(vlookup(C3985,'Master data'!$A$2:$C$29,3,0),"-/-")</f>
        <v>Biến phí</v>
      </c>
      <c r="F3985" s="169" t="str">
        <f>iferror(vlookup(C3985,'Master data'!$A$2:$C$29,2,0),"-/-")</f>
        <v>Chi phí hành chính</v>
      </c>
    </row>
    <row r="3986" ht="21.0" customHeight="1">
      <c r="A3986" s="165" t="s">
        <v>1830</v>
      </c>
      <c r="B3986" s="172" t="s">
        <v>2560</v>
      </c>
      <c r="C3986" s="167" t="s">
        <v>112</v>
      </c>
      <c r="D3986" s="168">
        <v>2000000.0</v>
      </c>
      <c r="E3986" s="169" t="str">
        <f>iferror(vlookup(C3986,'Master data'!$A$2:$C$29,3,0),"-/-")</f>
        <v>Biến phí</v>
      </c>
      <c r="F3986" s="169" t="str">
        <f>iferror(vlookup(C3986,'Master data'!$A$2:$C$29,2,0),"-/-")</f>
        <v>Chi phí hành chính</v>
      </c>
    </row>
    <row r="3987" ht="21.0" customHeight="1">
      <c r="A3987" s="165" t="s">
        <v>1830</v>
      </c>
      <c r="B3987" s="172" t="s">
        <v>1644</v>
      </c>
      <c r="C3987" s="167" t="s">
        <v>112</v>
      </c>
      <c r="D3987" s="168">
        <v>1000000.0</v>
      </c>
      <c r="E3987" s="169" t="str">
        <f>iferror(vlookup(C3987,'Master data'!$A$2:$C$29,3,0),"-/-")</f>
        <v>Biến phí</v>
      </c>
      <c r="F3987" s="169" t="str">
        <f>iferror(vlookup(C3987,'Master data'!$A$2:$C$29,2,0),"-/-")</f>
        <v>Chi phí hành chính</v>
      </c>
    </row>
    <row r="3988" ht="21.0" customHeight="1">
      <c r="A3988" s="165" t="s">
        <v>1830</v>
      </c>
      <c r="B3988" s="172" t="s">
        <v>2246</v>
      </c>
      <c r="C3988" s="167" t="s">
        <v>112</v>
      </c>
      <c r="D3988" s="168">
        <v>1547000.0</v>
      </c>
      <c r="E3988" s="169" t="str">
        <f>iferror(vlookup(C3988,'Master data'!$A$2:$C$29,3,0),"-/-")</f>
        <v>Biến phí</v>
      </c>
      <c r="F3988" s="169" t="str">
        <f>iferror(vlookup(C3988,'Master data'!$A$2:$C$29,2,0),"-/-")</f>
        <v>Chi phí hành chính</v>
      </c>
    </row>
    <row r="3989" ht="21.0" customHeight="1">
      <c r="A3989" s="165" t="s">
        <v>1830</v>
      </c>
      <c r="B3989" s="172" t="s">
        <v>926</v>
      </c>
      <c r="C3989" s="167" t="s">
        <v>926</v>
      </c>
      <c r="D3989" s="168">
        <v>1.05E7</v>
      </c>
      <c r="E3989" s="169" t="str">
        <f>iferror(vlookup(C3989,'Master data'!$A$2:$C$29,3,0),"-/-")</f>
        <v>Định phí</v>
      </c>
      <c r="F3989" s="169" t="str">
        <f>iferror(vlookup(C3989,'Master data'!$A$2:$C$29,2,0),"-/-")</f>
        <v>Chi phí hành chính</v>
      </c>
    </row>
    <row r="3990" ht="21.0" customHeight="1">
      <c r="A3990" s="165" t="s">
        <v>1830</v>
      </c>
      <c r="B3990" s="172" t="s">
        <v>2561</v>
      </c>
      <c r="C3990" s="167" t="s">
        <v>112</v>
      </c>
      <c r="D3990" s="168">
        <v>3900000.0</v>
      </c>
      <c r="E3990" s="169" t="str">
        <f>iferror(vlookup(C3990,'Master data'!$A$2:$C$29,3,0),"-/-")</f>
        <v>Biến phí</v>
      </c>
      <c r="F3990" s="169" t="str">
        <f>iferror(vlookup(C3990,'Master data'!$A$2:$C$29,2,0),"-/-")</f>
        <v>Chi phí hành chính</v>
      </c>
    </row>
    <row r="3991" ht="21.0" customHeight="1">
      <c r="A3991" s="165" t="s">
        <v>1830</v>
      </c>
      <c r="B3991" s="172" t="s">
        <v>2562</v>
      </c>
      <c r="C3991" s="167" t="s">
        <v>112</v>
      </c>
      <c r="D3991" s="168">
        <v>1.0E7</v>
      </c>
      <c r="E3991" s="169" t="str">
        <f>iferror(vlookup(C3991,'Master data'!$A$2:$C$29,3,0),"-/-")</f>
        <v>Biến phí</v>
      </c>
      <c r="F3991" s="169" t="str">
        <f>iferror(vlookup(C3991,'Master data'!$A$2:$C$29,2,0),"-/-")</f>
        <v>Chi phí hành chính</v>
      </c>
    </row>
    <row r="3992" ht="21.0" customHeight="1">
      <c r="A3992" s="165" t="s">
        <v>1830</v>
      </c>
      <c r="B3992" s="172" t="s">
        <v>550</v>
      </c>
      <c r="C3992" s="167" t="s">
        <v>112</v>
      </c>
      <c r="D3992" s="168">
        <v>255000.0</v>
      </c>
      <c r="E3992" s="169" t="str">
        <f>iferror(vlookup(C3992,'Master data'!$A$2:$C$29,3,0),"-/-")</f>
        <v>Biến phí</v>
      </c>
      <c r="F3992" s="169" t="str">
        <f>iferror(vlookup(C3992,'Master data'!$A$2:$C$29,2,0),"-/-")</f>
        <v>Chi phí hành chính</v>
      </c>
    </row>
    <row r="3993" ht="21.0" customHeight="1">
      <c r="A3993" s="165" t="s">
        <v>1830</v>
      </c>
      <c r="B3993" s="172" t="s">
        <v>2563</v>
      </c>
      <c r="C3993" s="167" t="s">
        <v>112</v>
      </c>
      <c r="D3993" s="168">
        <v>900000.0</v>
      </c>
      <c r="E3993" s="169" t="str">
        <f>iferror(vlookup(C3993,'Master data'!$A$2:$C$29,3,0),"-/-")</f>
        <v>Biến phí</v>
      </c>
      <c r="F3993" s="169" t="str">
        <f>iferror(vlookup(C3993,'Master data'!$A$2:$C$29,2,0),"-/-")</f>
        <v>Chi phí hành chính</v>
      </c>
    </row>
    <row r="3994" ht="21.0" customHeight="1">
      <c r="A3994" s="165" t="s">
        <v>1830</v>
      </c>
      <c r="B3994" s="172" t="s">
        <v>2564</v>
      </c>
      <c r="C3994" s="167" t="s">
        <v>112</v>
      </c>
      <c r="D3994" s="168">
        <v>320000.0</v>
      </c>
      <c r="E3994" s="169" t="str">
        <f>iferror(vlookup(C3994,'Master data'!$A$2:$C$29,3,0),"-/-")</f>
        <v>Biến phí</v>
      </c>
      <c r="F3994" s="169" t="str">
        <f>iferror(vlookup(C3994,'Master data'!$A$2:$C$29,2,0),"-/-")</f>
        <v>Chi phí hành chính</v>
      </c>
    </row>
    <row r="3995" ht="21.0" customHeight="1">
      <c r="A3995" s="165" t="s">
        <v>1830</v>
      </c>
      <c r="B3995" s="172" t="s">
        <v>2565</v>
      </c>
      <c r="C3995" s="167" t="s">
        <v>112</v>
      </c>
      <c r="D3995" s="168">
        <v>870000.0</v>
      </c>
      <c r="E3995" s="169" t="str">
        <f>iferror(vlookup(C3995,'Master data'!$A$2:$C$29,3,0),"-/-")</f>
        <v>Biến phí</v>
      </c>
      <c r="F3995" s="169" t="str">
        <f>iferror(vlookup(C3995,'Master data'!$A$2:$C$29,2,0),"-/-")</f>
        <v>Chi phí hành chính</v>
      </c>
    </row>
    <row r="3996" ht="21.0" customHeight="1">
      <c r="A3996" s="165" t="s">
        <v>1830</v>
      </c>
      <c r="B3996" s="172" t="s">
        <v>2566</v>
      </c>
      <c r="C3996" s="167" t="s">
        <v>112</v>
      </c>
      <c r="D3996" s="168">
        <v>3700000.0</v>
      </c>
      <c r="E3996" s="169" t="str">
        <f>iferror(vlookup(C3996,'Master data'!$A$2:$C$29,3,0),"-/-")</f>
        <v>Biến phí</v>
      </c>
      <c r="F3996" s="169" t="str">
        <f>iferror(vlookup(C3996,'Master data'!$A$2:$C$29,2,0),"-/-")</f>
        <v>Chi phí hành chính</v>
      </c>
    </row>
    <row r="3997" ht="21.0" customHeight="1">
      <c r="A3997" s="165" t="s">
        <v>1830</v>
      </c>
      <c r="B3997" s="172" t="s">
        <v>2567</v>
      </c>
      <c r="C3997" s="167" t="s">
        <v>112</v>
      </c>
      <c r="D3997" s="168">
        <v>9200000.0</v>
      </c>
      <c r="E3997" s="169" t="str">
        <f>iferror(vlookup(C3997,'Master data'!$A$2:$C$29,3,0),"-/-")</f>
        <v>Biến phí</v>
      </c>
      <c r="F3997" s="169" t="str">
        <f>iferror(vlookup(C3997,'Master data'!$A$2:$C$29,2,0),"-/-")</f>
        <v>Chi phí hành chính</v>
      </c>
    </row>
    <row r="3998" ht="21.0" customHeight="1">
      <c r="A3998" s="165" t="s">
        <v>1830</v>
      </c>
      <c r="B3998" s="172" t="s">
        <v>953</v>
      </c>
      <c r="C3998" s="167" t="s">
        <v>112</v>
      </c>
      <c r="D3998" s="168">
        <v>1.26E7</v>
      </c>
      <c r="E3998" s="169" t="str">
        <f>iferror(vlookup(C3998,'Master data'!$A$2:$C$29,3,0),"-/-")</f>
        <v>Biến phí</v>
      </c>
      <c r="F3998" s="169" t="str">
        <f>iferror(vlookup(C3998,'Master data'!$A$2:$C$29,2,0),"-/-")</f>
        <v>Chi phí hành chính</v>
      </c>
    </row>
    <row r="3999" ht="21.0" customHeight="1">
      <c r="A3999" s="165" t="s">
        <v>1830</v>
      </c>
      <c r="B3999" s="172" t="s">
        <v>1025</v>
      </c>
      <c r="C3999" s="167" t="s">
        <v>112</v>
      </c>
      <c r="D3999" s="168">
        <v>2084000.0</v>
      </c>
      <c r="E3999" s="169" t="str">
        <f>iferror(vlookup(C3999,'Master data'!$A$2:$C$29,3,0),"-/-")</f>
        <v>Biến phí</v>
      </c>
      <c r="F3999" s="169" t="str">
        <f>iferror(vlookup(C3999,'Master data'!$A$2:$C$29,2,0),"-/-")</f>
        <v>Chi phí hành chính</v>
      </c>
    </row>
    <row r="4000" ht="21.0" customHeight="1">
      <c r="A4000" s="165" t="s">
        <v>1830</v>
      </c>
      <c r="B4000" s="172" t="s">
        <v>2568</v>
      </c>
      <c r="C4000" s="167" t="s">
        <v>112</v>
      </c>
      <c r="D4000" s="168">
        <v>1200000.0</v>
      </c>
      <c r="E4000" s="169" t="str">
        <f>iferror(vlookup(C4000,'Master data'!$A$2:$C$29,3,0),"-/-")</f>
        <v>Biến phí</v>
      </c>
      <c r="F4000" s="169" t="str">
        <f>iferror(vlookup(C4000,'Master data'!$A$2:$C$29,2,0),"-/-")</f>
        <v>Chi phí hành chính</v>
      </c>
    </row>
    <row r="4001" ht="21.0" customHeight="1">
      <c r="A4001" s="165" t="s">
        <v>1830</v>
      </c>
      <c r="B4001" s="172" t="s">
        <v>2569</v>
      </c>
      <c r="C4001" s="167" t="s">
        <v>112</v>
      </c>
      <c r="D4001" s="168">
        <v>2500000.0</v>
      </c>
      <c r="E4001" s="169" t="str">
        <f>iferror(vlookup(C4001,'Master data'!$A$2:$C$29,3,0),"-/-")</f>
        <v>Biến phí</v>
      </c>
      <c r="F4001" s="169" t="str">
        <f>iferror(vlookup(C4001,'Master data'!$A$2:$C$29,2,0),"-/-")</f>
        <v>Chi phí hành chính</v>
      </c>
    </row>
    <row r="4002" ht="21.0" customHeight="1">
      <c r="A4002" s="165" t="s">
        <v>1830</v>
      </c>
      <c r="B4002" s="172" t="s">
        <v>2570</v>
      </c>
      <c r="C4002" s="167" t="s">
        <v>112</v>
      </c>
      <c r="D4002" s="168">
        <v>6156000.0</v>
      </c>
      <c r="E4002" s="169" t="str">
        <f>iferror(vlookup(C4002,'Master data'!$A$2:$C$29,3,0),"-/-")</f>
        <v>Biến phí</v>
      </c>
      <c r="F4002" s="169" t="str">
        <f>iferror(vlookup(C4002,'Master data'!$A$2:$C$29,2,0),"-/-")</f>
        <v>Chi phí hành chính</v>
      </c>
    </row>
    <row r="4003" ht="21.0" customHeight="1">
      <c r="A4003" s="165" t="s">
        <v>1830</v>
      </c>
      <c r="B4003" s="172" t="s">
        <v>2571</v>
      </c>
      <c r="C4003" s="167" t="s">
        <v>112</v>
      </c>
      <c r="D4003" s="168">
        <v>4594000.0</v>
      </c>
      <c r="E4003" s="169" t="str">
        <f>iferror(vlookup(C4003,'Master data'!$A$2:$C$29,3,0),"-/-")</f>
        <v>Biến phí</v>
      </c>
      <c r="F4003" s="169" t="str">
        <f>iferror(vlookup(C4003,'Master data'!$A$2:$C$29,2,0),"-/-")</f>
        <v>Chi phí hành chính</v>
      </c>
    </row>
    <row r="4004" ht="21.0" customHeight="1">
      <c r="A4004" s="165" t="s">
        <v>1830</v>
      </c>
      <c r="B4004" s="172" t="s">
        <v>2572</v>
      </c>
      <c r="C4004" s="167" t="s">
        <v>112</v>
      </c>
      <c r="D4004" s="168">
        <v>57000.0</v>
      </c>
      <c r="E4004" s="169" t="str">
        <f>iferror(vlookup(C4004,'Master data'!$A$2:$C$29,3,0),"-/-")</f>
        <v>Biến phí</v>
      </c>
      <c r="F4004" s="169" t="str">
        <f>iferror(vlookup(C4004,'Master data'!$A$2:$C$29,2,0),"-/-")</f>
        <v>Chi phí hành chính</v>
      </c>
    </row>
    <row r="4005" ht="21.0" customHeight="1">
      <c r="A4005" s="165" t="s">
        <v>1830</v>
      </c>
      <c r="B4005" s="172" t="s">
        <v>2573</v>
      </c>
      <c r="C4005" s="167" t="s">
        <v>112</v>
      </c>
      <c r="D4005" s="168">
        <v>70000.0</v>
      </c>
      <c r="E4005" s="169" t="str">
        <f>iferror(vlookup(C4005,'Master data'!$A$2:$C$29,3,0),"-/-")</f>
        <v>Biến phí</v>
      </c>
      <c r="F4005" s="169" t="str">
        <f>iferror(vlookup(C4005,'Master data'!$A$2:$C$29,2,0),"-/-")</f>
        <v>Chi phí hành chính</v>
      </c>
    </row>
    <row r="4006" ht="21.0" customHeight="1">
      <c r="A4006" s="165" t="s">
        <v>1830</v>
      </c>
      <c r="B4006" s="172" t="s">
        <v>2574</v>
      </c>
      <c r="C4006" s="167" t="s">
        <v>112</v>
      </c>
      <c r="D4006" s="168">
        <v>375000.0</v>
      </c>
      <c r="E4006" s="169" t="str">
        <f>iferror(vlookup(C4006,'Master data'!$A$2:$C$29,3,0),"-/-")</f>
        <v>Biến phí</v>
      </c>
      <c r="F4006" s="169" t="str">
        <f>iferror(vlookup(C4006,'Master data'!$A$2:$C$29,2,0),"-/-")</f>
        <v>Chi phí hành chính</v>
      </c>
    </row>
    <row r="4007" ht="21.0" customHeight="1">
      <c r="A4007" s="165" t="s">
        <v>1830</v>
      </c>
      <c r="B4007" s="172" t="s">
        <v>2575</v>
      </c>
      <c r="C4007" s="167" t="s">
        <v>112</v>
      </c>
      <c r="D4007" s="168">
        <v>200000.0</v>
      </c>
      <c r="E4007" s="169" t="str">
        <f>iferror(vlookup(C4007,'Master data'!$A$2:$C$29,3,0),"-/-")</f>
        <v>Biến phí</v>
      </c>
      <c r="F4007" s="169" t="str">
        <f>iferror(vlookup(C4007,'Master data'!$A$2:$C$29,2,0),"-/-")</f>
        <v>Chi phí hành chính</v>
      </c>
    </row>
    <row r="4008" ht="21.0" customHeight="1">
      <c r="A4008" s="165" t="s">
        <v>1830</v>
      </c>
      <c r="B4008" s="172" t="s">
        <v>2576</v>
      </c>
      <c r="C4008" s="167" t="s">
        <v>112</v>
      </c>
      <c r="D4008" s="168">
        <v>235000.0</v>
      </c>
      <c r="E4008" s="169" t="str">
        <f>iferror(vlookup(C4008,'Master data'!$A$2:$C$29,3,0),"-/-")</f>
        <v>Biến phí</v>
      </c>
      <c r="F4008" s="169" t="str">
        <f>iferror(vlookup(C4008,'Master data'!$A$2:$C$29,2,0),"-/-")</f>
        <v>Chi phí hành chính</v>
      </c>
    </row>
    <row r="4009" ht="21.0" customHeight="1">
      <c r="A4009" s="165" t="s">
        <v>1830</v>
      </c>
      <c r="B4009" s="172" t="s">
        <v>2577</v>
      </c>
      <c r="C4009" s="167" t="s">
        <v>112</v>
      </c>
      <c r="D4009" s="168">
        <v>190000.0</v>
      </c>
      <c r="E4009" s="169" t="str">
        <f>iferror(vlookup(C4009,'Master data'!$A$2:$C$29,3,0),"-/-")</f>
        <v>Biến phí</v>
      </c>
      <c r="F4009" s="169" t="str">
        <f>iferror(vlookup(C4009,'Master data'!$A$2:$C$29,2,0),"-/-")</f>
        <v>Chi phí hành chính</v>
      </c>
    </row>
    <row r="4010" ht="21.0" customHeight="1">
      <c r="A4010" s="165" t="s">
        <v>1830</v>
      </c>
      <c r="B4010" s="172" t="s">
        <v>2578</v>
      </c>
      <c r="C4010" s="167" t="s">
        <v>112</v>
      </c>
      <c r="D4010" s="168">
        <v>110000.0</v>
      </c>
      <c r="E4010" s="169" t="str">
        <f>iferror(vlookup(C4010,'Master data'!$A$2:$C$29,3,0),"-/-")</f>
        <v>Biến phí</v>
      </c>
      <c r="F4010" s="169" t="str">
        <f>iferror(vlookup(C4010,'Master data'!$A$2:$C$29,2,0),"-/-")</f>
        <v>Chi phí hành chính</v>
      </c>
    </row>
    <row r="4011" ht="21.0" customHeight="1">
      <c r="A4011" s="165" t="s">
        <v>1830</v>
      </c>
      <c r="B4011" s="172" t="s">
        <v>2579</v>
      </c>
      <c r="C4011" s="167" t="s">
        <v>112</v>
      </c>
      <c r="D4011" s="168">
        <v>88500.0</v>
      </c>
      <c r="E4011" s="169" t="str">
        <f>iferror(vlookup(C4011,'Master data'!$A$2:$C$29,3,0),"-/-")</f>
        <v>Biến phí</v>
      </c>
      <c r="F4011" s="169" t="str">
        <f>iferror(vlookup(C4011,'Master data'!$A$2:$C$29,2,0),"-/-")</f>
        <v>Chi phí hành chính</v>
      </c>
    </row>
    <row r="4012" ht="21.0" customHeight="1">
      <c r="A4012" s="165" t="s">
        <v>1830</v>
      </c>
      <c r="B4012" s="172" t="s">
        <v>2580</v>
      </c>
      <c r="C4012" s="167" t="s">
        <v>112</v>
      </c>
      <c r="D4012" s="168">
        <v>65000.0</v>
      </c>
      <c r="E4012" s="169" t="str">
        <f>iferror(vlookup(C4012,'Master data'!$A$2:$C$29,3,0),"-/-")</f>
        <v>Biến phí</v>
      </c>
      <c r="F4012" s="169" t="str">
        <f>iferror(vlookup(C4012,'Master data'!$A$2:$C$29,2,0),"-/-")</f>
        <v>Chi phí hành chính</v>
      </c>
    </row>
    <row r="4013" ht="21.0" customHeight="1">
      <c r="A4013" s="165" t="s">
        <v>1830</v>
      </c>
      <c r="B4013" s="172" t="s">
        <v>2581</v>
      </c>
      <c r="C4013" s="167" t="s">
        <v>112</v>
      </c>
      <c r="D4013" s="168">
        <v>250000.0</v>
      </c>
      <c r="E4013" s="169" t="str">
        <f>iferror(vlookup(C4013,'Master data'!$A$2:$C$29,3,0),"-/-")</f>
        <v>Biến phí</v>
      </c>
      <c r="F4013" s="169" t="str">
        <f>iferror(vlookup(C4013,'Master data'!$A$2:$C$29,2,0),"-/-")</f>
        <v>Chi phí hành chính</v>
      </c>
    </row>
    <row r="4014" ht="21.0" customHeight="1">
      <c r="A4014" s="165" t="s">
        <v>1830</v>
      </c>
      <c r="B4014" s="172" t="s">
        <v>2582</v>
      </c>
      <c r="C4014" s="167" t="s">
        <v>112</v>
      </c>
      <c r="D4014" s="168">
        <v>200000.0</v>
      </c>
      <c r="E4014" s="169" t="str">
        <f>iferror(vlookup(C4014,'Master data'!$A$2:$C$29,3,0),"-/-")</f>
        <v>Biến phí</v>
      </c>
      <c r="F4014" s="169" t="str">
        <f>iferror(vlookup(C4014,'Master data'!$A$2:$C$29,2,0),"-/-")</f>
        <v>Chi phí hành chính</v>
      </c>
    </row>
    <row r="4015" ht="21.0" customHeight="1">
      <c r="A4015" s="165" t="s">
        <v>1830</v>
      </c>
      <c r="B4015" s="172" t="s">
        <v>2583</v>
      </c>
      <c r="C4015" s="167" t="s">
        <v>112</v>
      </c>
      <c r="D4015" s="168">
        <v>9180000.0</v>
      </c>
      <c r="E4015" s="169" t="str">
        <f>iferror(vlookup(C4015,'Master data'!$A$2:$C$29,3,0),"-/-")</f>
        <v>Biến phí</v>
      </c>
      <c r="F4015" s="169" t="str">
        <f>iferror(vlookup(C4015,'Master data'!$A$2:$C$29,2,0),"-/-")</f>
        <v>Chi phí hành chính</v>
      </c>
    </row>
    <row r="4016" ht="21.0" customHeight="1">
      <c r="A4016" s="165" t="s">
        <v>1830</v>
      </c>
      <c r="B4016" s="172" t="s">
        <v>2584</v>
      </c>
      <c r="C4016" s="167" t="s">
        <v>112</v>
      </c>
      <c r="D4016" s="168">
        <v>8210000.0</v>
      </c>
      <c r="E4016" s="169" t="str">
        <f>iferror(vlookup(C4016,'Master data'!$A$2:$C$29,3,0),"-/-")</f>
        <v>Biến phí</v>
      </c>
      <c r="F4016" s="169" t="str">
        <f>iferror(vlookup(C4016,'Master data'!$A$2:$C$29,2,0),"-/-")</f>
        <v>Chi phí hành chính</v>
      </c>
    </row>
    <row r="4017" ht="21.0" customHeight="1">
      <c r="A4017" s="165" t="s">
        <v>1830</v>
      </c>
      <c r="B4017" s="172" t="s">
        <v>2585</v>
      </c>
      <c r="C4017" s="167" t="s">
        <v>112</v>
      </c>
      <c r="D4017" s="168">
        <v>7800000.0</v>
      </c>
      <c r="E4017" s="169" t="str">
        <f>iferror(vlookup(C4017,'Master data'!$A$2:$C$29,3,0),"-/-")</f>
        <v>Biến phí</v>
      </c>
      <c r="F4017" s="169" t="str">
        <f>iferror(vlookup(C4017,'Master data'!$A$2:$C$29,2,0),"-/-")</f>
        <v>Chi phí hành chính</v>
      </c>
    </row>
    <row r="4018" ht="21.0" customHeight="1">
      <c r="A4018" s="165" t="s">
        <v>1830</v>
      </c>
      <c r="B4018" s="172" t="s">
        <v>1404</v>
      </c>
      <c r="C4018" s="167" t="s">
        <v>106</v>
      </c>
      <c r="D4018" s="168">
        <v>1.8539645E7</v>
      </c>
      <c r="E4018" s="169" t="str">
        <f>iferror(vlookup(C4018,'Master data'!$A$2:$C$29,3,0),"-/-")</f>
        <v>Biến phí</v>
      </c>
      <c r="F4018" s="169" t="str">
        <f>iferror(vlookup(C4018,'Master data'!$A$2:$C$29,2,0),"-/-")</f>
        <v>Chi phí bán hàng</v>
      </c>
    </row>
    <row r="4019" ht="21.0" customHeight="1">
      <c r="A4019" s="165" t="s">
        <v>1830</v>
      </c>
      <c r="B4019" s="172" t="s">
        <v>1194</v>
      </c>
      <c r="C4019" s="167" t="s">
        <v>112</v>
      </c>
      <c r="D4019" s="168">
        <v>364000.0</v>
      </c>
      <c r="E4019" s="169" t="str">
        <f>iferror(vlookup(C4019,'Master data'!$A$2:$C$29,3,0),"-/-")</f>
        <v>Biến phí</v>
      </c>
      <c r="F4019" s="169" t="str">
        <f>iferror(vlookup(C4019,'Master data'!$A$2:$C$29,2,0),"-/-")</f>
        <v>Chi phí hành chính</v>
      </c>
    </row>
    <row r="4020" ht="21.0" customHeight="1">
      <c r="A4020" s="165" t="s">
        <v>1830</v>
      </c>
      <c r="B4020" s="172" t="s">
        <v>2499</v>
      </c>
      <c r="C4020" s="167" t="s">
        <v>112</v>
      </c>
      <c r="D4020" s="168">
        <v>1000000.0</v>
      </c>
      <c r="E4020" s="169" t="str">
        <f>iferror(vlookup(C4020,'Master data'!$A$2:$C$29,3,0),"-/-")</f>
        <v>Biến phí</v>
      </c>
      <c r="F4020" s="169" t="str">
        <f>iferror(vlookup(C4020,'Master data'!$A$2:$C$29,2,0),"-/-")</f>
        <v>Chi phí hành chính</v>
      </c>
    </row>
    <row r="4021" ht="21.0" customHeight="1">
      <c r="A4021" s="165" t="s">
        <v>1830</v>
      </c>
      <c r="B4021" s="172" t="s">
        <v>1194</v>
      </c>
      <c r="C4021" s="167" t="s">
        <v>112</v>
      </c>
      <c r="D4021" s="168">
        <v>160000.0</v>
      </c>
      <c r="E4021" s="169" t="str">
        <f>iferror(vlookup(C4021,'Master data'!$A$2:$C$29,3,0),"-/-")</f>
        <v>Biến phí</v>
      </c>
      <c r="F4021" s="169" t="str">
        <f>iferror(vlookup(C4021,'Master data'!$A$2:$C$29,2,0),"-/-")</f>
        <v>Chi phí hành chính</v>
      </c>
    </row>
    <row r="4022" ht="21.0" customHeight="1">
      <c r="A4022" s="165" t="s">
        <v>1830</v>
      </c>
      <c r="B4022" s="172" t="s">
        <v>290</v>
      </c>
      <c r="C4022" s="167" t="s">
        <v>112</v>
      </c>
      <c r="D4022" s="168">
        <v>140000.0</v>
      </c>
      <c r="E4022" s="169" t="str">
        <f>iferror(vlookup(C4022,'Master data'!$A$2:$C$29,3,0),"-/-")</f>
        <v>Biến phí</v>
      </c>
      <c r="F4022" s="169" t="str">
        <f>iferror(vlookup(C4022,'Master data'!$A$2:$C$29,2,0),"-/-")</f>
        <v>Chi phí hành chính</v>
      </c>
    </row>
    <row r="4023" ht="21.0" customHeight="1">
      <c r="A4023" s="165" t="s">
        <v>1830</v>
      </c>
      <c r="B4023" s="172" t="s">
        <v>1994</v>
      </c>
      <c r="C4023" s="167" t="s">
        <v>112</v>
      </c>
      <c r="D4023" s="168">
        <v>1000000.0</v>
      </c>
      <c r="E4023" s="169" t="str">
        <f>iferror(vlookup(C4023,'Master data'!$A$2:$C$29,3,0),"-/-")</f>
        <v>Biến phí</v>
      </c>
      <c r="F4023" s="169" t="str">
        <f>iferror(vlookup(C4023,'Master data'!$A$2:$C$29,2,0),"-/-")</f>
        <v>Chi phí hành chính</v>
      </c>
    </row>
    <row r="4024" ht="21.0" customHeight="1">
      <c r="A4024" s="165" t="s">
        <v>1830</v>
      </c>
      <c r="B4024" s="172" t="s">
        <v>1194</v>
      </c>
      <c r="C4024" s="167" t="s">
        <v>112</v>
      </c>
      <c r="D4024" s="168">
        <v>100000.0</v>
      </c>
      <c r="E4024" s="169" t="str">
        <f>iferror(vlookup(C4024,'Master data'!$A$2:$C$29,3,0),"-/-")</f>
        <v>Biến phí</v>
      </c>
      <c r="F4024" s="169" t="str">
        <f>iferror(vlookup(C4024,'Master data'!$A$2:$C$29,2,0),"-/-")</f>
        <v>Chi phí hành chính</v>
      </c>
    </row>
    <row r="4025" ht="21.0" customHeight="1">
      <c r="A4025" s="165" t="s">
        <v>1830</v>
      </c>
      <c r="B4025" s="172" t="s">
        <v>1194</v>
      </c>
      <c r="C4025" s="167" t="s">
        <v>112</v>
      </c>
      <c r="D4025" s="168">
        <v>431000.0</v>
      </c>
      <c r="E4025" s="169" t="str">
        <f>iferror(vlookup(C4025,'Master data'!$A$2:$C$29,3,0),"-/-")</f>
        <v>Biến phí</v>
      </c>
      <c r="F4025" s="169" t="str">
        <f>iferror(vlookup(C4025,'Master data'!$A$2:$C$29,2,0),"-/-")</f>
        <v>Chi phí hành chính</v>
      </c>
    </row>
    <row r="4026" ht="21.0" customHeight="1">
      <c r="A4026" s="165" t="s">
        <v>1830</v>
      </c>
      <c r="B4026" s="172" t="s">
        <v>2586</v>
      </c>
      <c r="C4026" s="167" t="s">
        <v>112</v>
      </c>
      <c r="D4026" s="168">
        <v>1150000.0</v>
      </c>
      <c r="E4026" s="169" t="str">
        <f>iferror(vlookup(C4026,'Master data'!$A$2:$C$29,3,0),"-/-")</f>
        <v>Biến phí</v>
      </c>
      <c r="F4026" s="169" t="str">
        <f>iferror(vlookup(C4026,'Master data'!$A$2:$C$29,2,0),"-/-")</f>
        <v>Chi phí hành chính</v>
      </c>
    </row>
    <row r="4027" ht="21.0" customHeight="1">
      <c r="A4027" s="165" t="s">
        <v>1830</v>
      </c>
      <c r="B4027" s="172" t="s">
        <v>1194</v>
      </c>
      <c r="C4027" s="167" t="s">
        <v>112</v>
      </c>
      <c r="D4027" s="168">
        <v>32000.0</v>
      </c>
      <c r="E4027" s="169" t="str">
        <f>iferror(vlookup(C4027,'Master data'!$A$2:$C$29,3,0),"-/-")</f>
        <v>Biến phí</v>
      </c>
      <c r="F4027" s="169" t="str">
        <f>iferror(vlookup(C4027,'Master data'!$A$2:$C$29,2,0),"-/-")</f>
        <v>Chi phí hành chính</v>
      </c>
    </row>
    <row r="4028" ht="21.0" customHeight="1">
      <c r="A4028" s="165" t="s">
        <v>1830</v>
      </c>
      <c r="B4028" s="172" t="s">
        <v>2587</v>
      </c>
      <c r="C4028" s="167" t="s">
        <v>112</v>
      </c>
      <c r="D4028" s="168">
        <v>900000.0</v>
      </c>
      <c r="E4028" s="169" t="str">
        <f>iferror(vlookup(C4028,'Master data'!$A$2:$C$29,3,0),"-/-")</f>
        <v>Biến phí</v>
      </c>
      <c r="F4028" s="169" t="str">
        <f>iferror(vlookup(C4028,'Master data'!$A$2:$C$29,2,0),"-/-")</f>
        <v>Chi phí hành chính</v>
      </c>
    </row>
    <row r="4029" ht="21.0" customHeight="1">
      <c r="A4029" s="165" t="s">
        <v>1830</v>
      </c>
      <c r="B4029" s="172" t="s">
        <v>1194</v>
      </c>
      <c r="C4029" s="167" t="s">
        <v>112</v>
      </c>
      <c r="D4029" s="168">
        <v>47000.0</v>
      </c>
      <c r="E4029" s="169" t="str">
        <f>iferror(vlookup(C4029,'Master data'!$A$2:$C$29,3,0),"-/-")</f>
        <v>Biến phí</v>
      </c>
      <c r="F4029" s="169" t="str">
        <f>iferror(vlookup(C4029,'Master data'!$A$2:$C$29,2,0),"-/-")</f>
        <v>Chi phí hành chính</v>
      </c>
    </row>
    <row r="4030" ht="21.0" customHeight="1">
      <c r="A4030" s="165" t="s">
        <v>1830</v>
      </c>
      <c r="B4030" s="172" t="s">
        <v>290</v>
      </c>
      <c r="C4030" s="167" t="s">
        <v>112</v>
      </c>
      <c r="D4030" s="168">
        <v>20000.0</v>
      </c>
      <c r="E4030" s="169" t="str">
        <f>iferror(vlookup(C4030,'Master data'!$A$2:$C$29,3,0),"-/-")</f>
        <v>Biến phí</v>
      </c>
      <c r="F4030" s="169" t="str">
        <f>iferror(vlookup(C4030,'Master data'!$A$2:$C$29,2,0),"-/-")</f>
        <v>Chi phí hành chính</v>
      </c>
    </row>
    <row r="4031" ht="21.0" customHeight="1">
      <c r="A4031" s="165" t="s">
        <v>1830</v>
      </c>
      <c r="B4031" s="172" t="s">
        <v>1194</v>
      </c>
      <c r="C4031" s="167" t="s">
        <v>112</v>
      </c>
      <c r="D4031" s="168">
        <v>178000.0</v>
      </c>
      <c r="E4031" s="169" t="str">
        <f>iferror(vlookup(C4031,'Master data'!$A$2:$C$29,3,0),"-/-")</f>
        <v>Biến phí</v>
      </c>
      <c r="F4031" s="169" t="str">
        <f>iferror(vlookup(C4031,'Master data'!$A$2:$C$29,2,0),"-/-")</f>
        <v>Chi phí hành chính</v>
      </c>
    </row>
    <row r="4032" ht="21.0" customHeight="1">
      <c r="A4032" s="165" t="s">
        <v>1830</v>
      </c>
      <c r="B4032" s="172" t="s">
        <v>1194</v>
      </c>
      <c r="C4032" s="167" t="s">
        <v>112</v>
      </c>
      <c r="D4032" s="168">
        <v>308000.0</v>
      </c>
      <c r="E4032" s="169" t="str">
        <f>iferror(vlookup(C4032,'Master data'!$A$2:$C$29,3,0),"-/-")</f>
        <v>Biến phí</v>
      </c>
      <c r="F4032" s="169" t="str">
        <f>iferror(vlookup(C4032,'Master data'!$A$2:$C$29,2,0),"-/-")</f>
        <v>Chi phí hành chính</v>
      </c>
    </row>
    <row r="4033" ht="21.0" customHeight="1">
      <c r="A4033" s="165" t="s">
        <v>1830</v>
      </c>
      <c r="B4033" s="172" t="s">
        <v>344</v>
      </c>
      <c r="C4033" s="167" t="s">
        <v>112</v>
      </c>
      <c r="D4033" s="168">
        <v>70000.0</v>
      </c>
      <c r="E4033" s="169" t="str">
        <f>iferror(vlookup(C4033,'Master data'!$A$2:$C$29,3,0),"-/-")</f>
        <v>Biến phí</v>
      </c>
      <c r="F4033" s="169" t="str">
        <f>iferror(vlookup(C4033,'Master data'!$A$2:$C$29,2,0),"-/-")</f>
        <v>Chi phí hành chính</v>
      </c>
    </row>
    <row r="4034" ht="21.0" customHeight="1">
      <c r="A4034" s="165" t="s">
        <v>1830</v>
      </c>
      <c r="B4034" s="172" t="s">
        <v>2499</v>
      </c>
      <c r="C4034" s="167" t="s">
        <v>112</v>
      </c>
      <c r="D4034" s="168">
        <v>1000000.0</v>
      </c>
      <c r="E4034" s="169" t="str">
        <f>iferror(vlookup(C4034,'Master data'!$A$2:$C$29,3,0),"-/-")</f>
        <v>Biến phí</v>
      </c>
      <c r="F4034" s="169" t="str">
        <f>iferror(vlookup(C4034,'Master data'!$A$2:$C$29,2,0),"-/-")</f>
        <v>Chi phí hành chính</v>
      </c>
    </row>
    <row r="4035" ht="21.0" customHeight="1">
      <c r="A4035" s="165" t="s">
        <v>1830</v>
      </c>
      <c r="B4035" s="172" t="s">
        <v>290</v>
      </c>
      <c r="C4035" s="167" t="s">
        <v>112</v>
      </c>
      <c r="D4035" s="168">
        <v>60000.0</v>
      </c>
      <c r="E4035" s="169" t="str">
        <f>iferror(vlookup(C4035,'Master data'!$A$2:$C$29,3,0),"-/-")</f>
        <v>Biến phí</v>
      </c>
      <c r="F4035" s="169" t="str">
        <f>iferror(vlookup(C4035,'Master data'!$A$2:$C$29,2,0),"-/-")</f>
        <v>Chi phí hành chính</v>
      </c>
    </row>
    <row r="4036" ht="21.0" customHeight="1">
      <c r="A4036" s="165" t="s">
        <v>1830</v>
      </c>
      <c r="B4036" s="172" t="s">
        <v>1194</v>
      </c>
      <c r="C4036" s="167" t="s">
        <v>112</v>
      </c>
      <c r="D4036" s="168">
        <v>30000.0</v>
      </c>
      <c r="E4036" s="169" t="str">
        <f>iferror(vlookup(C4036,'Master data'!$A$2:$C$29,3,0),"-/-")</f>
        <v>Biến phí</v>
      </c>
      <c r="F4036" s="169" t="str">
        <f>iferror(vlookup(C4036,'Master data'!$A$2:$C$29,2,0),"-/-")</f>
        <v>Chi phí hành chính</v>
      </c>
    </row>
    <row r="4037" ht="21.0" customHeight="1">
      <c r="A4037" s="165" t="s">
        <v>1830</v>
      </c>
      <c r="B4037" s="172" t="s">
        <v>1994</v>
      </c>
      <c r="C4037" s="167" t="s">
        <v>112</v>
      </c>
      <c r="D4037" s="168">
        <v>1000000.0</v>
      </c>
      <c r="E4037" s="169" t="str">
        <f>iferror(vlookup(C4037,'Master data'!$A$2:$C$29,3,0),"-/-")</f>
        <v>Biến phí</v>
      </c>
      <c r="F4037" s="169" t="str">
        <f>iferror(vlookup(C4037,'Master data'!$A$2:$C$29,2,0),"-/-")</f>
        <v>Chi phí hành chính</v>
      </c>
    </row>
    <row r="4038" ht="21.0" customHeight="1">
      <c r="A4038" s="165" t="s">
        <v>1830</v>
      </c>
      <c r="B4038" s="172" t="s">
        <v>1194</v>
      </c>
      <c r="C4038" s="167" t="s">
        <v>112</v>
      </c>
      <c r="D4038" s="168">
        <v>80000.0</v>
      </c>
      <c r="E4038" s="169" t="str">
        <f>iferror(vlookup(C4038,'Master data'!$A$2:$C$29,3,0),"-/-")</f>
        <v>Biến phí</v>
      </c>
      <c r="F4038" s="169" t="str">
        <f>iferror(vlookup(C4038,'Master data'!$A$2:$C$29,2,0),"-/-")</f>
        <v>Chi phí hành chính</v>
      </c>
    </row>
    <row r="4039" ht="21.0" customHeight="1">
      <c r="A4039" s="165" t="s">
        <v>1830</v>
      </c>
      <c r="B4039" s="172" t="s">
        <v>290</v>
      </c>
      <c r="C4039" s="167" t="s">
        <v>112</v>
      </c>
      <c r="D4039" s="168">
        <v>65000.0</v>
      </c>
      <c r="E4039" s="169" t="str">
        <f>iferror(vlookup(C4039,'Master data'!$A$2:$C$29,3,0),"-/-")</f>
        <v>Biến phí</v>
      </c>
      <c r="F4039" s="169" t="str">
        <f>iferror(vlookup(C4039,'Master data'!$A$2:$C$29,2,0),"-/-")</f>
        <v>Chi phí hành chính</v>
      </c>
    </row>
    <row r="4040" ht="21.0" customHeight="1">
      <c r="A4040" s="165" t="s">
        <v>1830</v>
      </c>
      <c r="B4040" s="172" t="s">
        <v>1194</v>
      </c>
      <c r="C4040" s="167" t="s">
        <v>112</v>
      </c>
      <c r="D4040" s="168">
        <v>30000.0</v>
      </c>
      <c r="E4040" s="169" t="str">
        <f>iferror(vlookup(C4040,'Master data'!$A$2:$C$29,3,0),"-/-")</f>
        <v>Biến phí</v>
      </c>
      <c r="F4040" s="169" t="str">
        <f>iferror(vlookup(C4040,'Master data'!$A$2:$C$29,2,0),"-/-")</f>
        <v>Chi phí hành chính</v>
      </c>
    </row>
    <row r="4041" ht="21.0" customHeight="1">
      <c r="A4041" s="165" t="s">
        <v>1830</v>
      </c>
      <c r="B4041" s="172" t="s">
        <v>343</v>
      </c>
      <c r="C4041" s="167" t="s">
        <v>112</v>
      </c>
      <c r="D4041" s="168">
        <v>1000000.0</v>
      </c>
      <c r="E4041" s="169" t="str">
        <f>iferror(vlookup(C4041,'Master data'!$A$2:$C$29,3,0),"-/-")</f>
        <v>Biến phí</v>
      </c>
      <c r="F4041" s="169" t="str">
        <f>iferror(vlookup(C4041,'Master data'!$A$2:$C$29,2,0),"-/-")</f>
        <v>Chi phí hành chính</v>
      </c>
    </row>
    <row r="4042" ht="21.0" customHeight="1">
      <c r="A4042" s="165" t="s">
        <v>1830</v>
      </c>
      <c r="B4042" s="172" t="s">
        <v>1194</v>
      </c>
      <c r="C4042" s="167" t="s">
        <v>112</v>
      </c>
      <c r="D4042" s="168">
        <v>69000.0</v>
      </c>
      <c r="E4042" s="169" t="str">
        <f>iferror(vlookup(C4042,'Master data'!$A$2:$C$29,3,0),"-/-")</f>
        <v>Biến phí</v>
      </c>
      <c r="F4042" s="169" t="str">
        <f>iferror(vlookup(C4042,'Master data'!$A$2:$C$29,2,0),"-/-")</f>
        <v>Chi phí hành chính</v>
      </c>
    </row>
    <row r="4043" ht="21.0" customHeight="1">
      <c r="A4043" s="165" t="s">
        <v>1830</v>
      </c>
      <c r="B4043" s="172" t="s">
        <v>2499</v>
      </c>
      <c r="C4043" s="167" t="s">
        <v>112</v>
      </c>
      <c r="D4043" s="168">
        <v>910000.0</v>
      </c>
      <c r="E4043" s="169" t="str">
        <f>iferror(vlookup(C4043,'Master data'!$A$2:$C$29,3,0),"-/-")</f>
        <v>Biến phí</v>
      </c>
      <c r="F4043" s="169" t="str">
        <f>iferror(vlookup(C4043,'Master data'!$A$2:$C$29,2,0),"-/-")</f>
        <v>Chi phí hành chính</v>
      </c>
    </row>
    <row r="4044" ht="21.0" customHeight="1">
      <c r="A4044" s="165" t="s">
        <v>1830</v>
      </c>
      <c r="B4044" s="172" t="s">
        <v>1194</v>
      </c>
      <c r="C4044" s="167" t="s">
        <v>112</v>
      </c>
      <c r="D4044" s="168">
        <v>223000.0</v>
      </c>
      <c r="E4044" s="169" t="str">
        <f>iferror(vlookup(C4044,'Master data'!$A$2:$C$29,3,0),"-/-")</f>
        <v>Biến phí</v>
      </c>
      <c r="F4044" s="169" t="str">
        <f>iferror(vlookup(C4044,'Master data'!$A$2:$C$29,2,0),"-/-")</f>
        <v>Chi phí hành chính</v>
      </c>
    </row>
    <row r="4045" ht="21.0" customHeight="1">
      <c r="A4045" s="165" t="s">
        <v>1830</v>
      </c>
      <c r="B4045" s="172" t="s">
        <v>343</v>
      </c>
      <c r="C4045" s="167" t="s">
        <v>112</v>
      </c>
      <c r="D4045" s="168">
        <v>1000000.0</v>
      </c>
      <c r="E4045" s="169" t="str">
        <f>iferror(vlookup(C4045,'Master data'!$A$2:$C$29,3,0),"-/-")</f>
        <v>Biến phí</v>
      </c>
      <c r="F4045" s="169" t="str">
        <f>iferror(vlookup(C4045,'Master data'!$A$2:$C$29,2,0),"-/-")</f>
        <v>Chi phí hành chính</v>
      </c>
    </row>
    <row r="4046" ht="21.0" customHeight="1">
      <c r="A4046" s="165" t="s">
        <v>1830</v>
      </c>
      <c r="B4046" s="172" t="s">
        <v>1194</v>
      </c>
      <c r="C4046" s="167" t="s">
        <v>112</v>
      </c>
      <c r="D4046" s="168">
        <v>190000.0</v>
      </c>
      <c r="E4046" s="169" t="str">
        <f>iferror(vlookup(C4046,'Master data'!$A$2:$C$29,3,0),"-/-")</f>
        <v>Biến phí</v>
      </c>
      <c r="F4046" s="169" t="str">
        <f>iferror(vlookup(C4046,'Master data'!$A$2:$C$29,2,0),"-/-")</f>
        <v>Chi phí hành chính</v>
      </c>
    </row>
    <row r="4047" ht="21.0" customHeight="1">
      <c r="A4047" s="165" t="s">
        <v>1830</v>
      </c>
      <c r="B4047" s="172" t="s">
        <v>1194</v>
      </c>
      <c r="C4047" s="167" t="s">
        <v>112</v>
      </c>
      <c r="D4047" s="168">
        <v>30000.0</v>
      </c>
      <c r="E4047" s="169" t="str">
        <f>iferror(vlookup(C4047,'Master data'!$A$2:$C$29,3,0),"-/-")</f>
        <v>Biến phí</v>
      </c>
      <c r="F4047" s="169" t="str">
        <f>iferror(vlookup(C4047,'Master data'!$A$2:$C$29,2,0),"-/-")</f>
        <v>Chi phí hành chính</v>
      </c>
    </row>
    <row r="4048" ht="21.0" customHeight="1">
      <c r="A4048" s="165" t="s">
        <v>1830</v>
      </c>
      <c r="B4048" s="172" t="s">
        <v>343</v>
      </c>
      <c r="C4048" s="167" t="s">
        <v>112</v>
      </c>
      <c r="D4048" s="168">
        <v>2000000.0</v>
      </c>
      <c r="E4048" s="169" t="str">
        <f>iferror(vlookup(C4048,'Master data'!$A$2:$C$29,3,0),"-/-")</f>
        <v>Biến phí</v>
      </c>
      <c r="F4048" s="169" t="str">
        <f>iferror(vlookup(C4048,'Master data'!$A$2:$C$29,2,0),"-/-")</f>
        <v>Chi phí hành chính</v>
      </c>
    </row>
    <row r="4049" ht="21.0" customHeight="1">
      <c r="A4049" s="165" t="s">
        <v>1830</v>
      </c>
      <c r="B4049" s="172" t="s">
        <v>1194</v>
      </c>
      <c r="C4049" s="167" t="s">
        <v>112</v>
      </c>
      <c r="D4049" s="168">
        <v>30000.0</v>
      </c>
      <c r="E4049" s="169" t="str">
        <f>iferror(vlookup(C4049,'Master data'!$A$2:$C$29,3,0),"-/-")</f>
        <v>Biến phí</v>
      </c>
      <c r="F4049" s="169" t="str">
        <f>iferror(vlookup(C4049,'Master data'!$A$2:$C$29,2,0),"-/-")</f>
        <v>Chi phí hành chính</v>
      </c>
    </row>
    <row r="4050" ht="21.0" customHeight="1">
      <c r="A4050" s="165" t="s">
        <v>1830</v>
      </c>
      <c r="B4050" s="172" t="s">
        <v>491</v>
      </c>
      <c r="C4050" s="167" t="s">
        <v>112</v>
      </c>
      <c r="D4050" s="168">
        <v>1000000.0</v>
      </c>
      <c r="E4050" s="169" t="str">
        <f>iferror(vlookup(C4050,'Master data'!$A$2:$C$29,3,0),"-/-")</f>
        <v>Biến phí</v>
      </c>
      <c r="F4050" s="169" t="str">
        <f>iferror(vlookup(C4050,'Master data'!$A$2:$C$29,2,0),"-/-")</f>
        <v>Chi phí hành chính</v>
      </c>
    </row>
    <row r="4051" ht="21.0" customHeight="1">
      <c r="A4051" s="165" t="s">
        <v>1830</v>
      </c>
      <c r="B4051" s="172" t="s">
        <v>1194</v>
      </c>
      <c r="C4051" s="167" t="s">
        <v>112</v>
      </c>
      <c r="D4051" s="168">
        <v>86000.0</v>
      </c>
      <c r="E4051" s="169" t="str">
        <f>iferror(vlookup(C4051,'Master data'!$A$2:$C$29,3,0),"-/-")</f>
        <v>Biến phí</v>
      </c>
      <c r="F4051" s="169" t="str">
        <f>iferror(vlookup(C4051,'Master data'!$A$2:$C$29,2,0),"-/-")</f>
        <v>Chi phí hành chính</v>
      </c>
    </row>
    <row r="4052" ht="21.0" customHeight="1">
      <c r="A4052" s="165" t="s">
        <v>1830</v>
      </c>
      <c r="B4052" s="172" t="s">
        <v>343</v>
      </c>
      <c r="C4052" s="167" t="s">
        <v>112</v>
      </c>
      <c r="D4052" s="168">
        <v>1000000.0</v>
      </c>
      <c r="E4052" s="169" t="str">
        <f>iferror(vlookup(C4052,'Master data'!$A$2:$C$29,3,0),"-/-")</f>
        <v>Biến phí</v>
      </c>
      <c r="F4052" s="169" t="str">
        <f>iferror(vlookup(C4052,'Master data'!$A$2:$C$29,2,0),"-/-")</f>
        <v>Chi phí hành chính</v>
      </c>
    </row>
    <row r="4053" ht="21.0" customHeight="1">
      <c r="A4053" s="165" t="s">
        <v>1830</v>
      </c>
      <c r="B4053" s="172" t="s">
        <v>1194</v>
      </c>
      <c r="C4053" s="167" t="s">
        <v>112</v>
      </c>
      <c r="D4053" s="168">
        <v>177000.0</v>
      </c>
      <c r="E4053" s="169" t="str">
        <f>iferror(vlookup(C4053,'Master data'!$A$2:$C$29,3,0),"-/-")</f>
        <v>Biến phí</v>
      </c>
      <c r="F4053" s="169" t="str">
        <f>iferror(vlookup(C4053,'Master data'!$A$2:$C$29,2,0),"-/-")</f>
        <v>Chi phí hành chính</v>
      </c>
    </row>
    <row r="4054" ht="21.0" customHeight="1">
      <c r="A4054" s="165" t="s">
        <v>1830</v>
      </c>
      <c r="B4054" s="172" t="s">
        <v>343</v>
      </c>
      <c r="C4054" s="167" t="s">
        <v>112</v>
      </c>
      <c r="D4054" s="168">
        <v>1000000.0</v>
      </c>
      <c r="E4054" s="169" t="str">
        <f>iferror(vlookup(C4054,'Master data'!$A$2:$C$29,3,0),"-/-")</f>
        <v>Biến phí</v>
      </c>
      <c r="F4054" s="169" t="str">
        <f>iferror(vlookup(C4054,'Master data'!$A$2:$C$29,2,0),"-/-")</f>
        <v>Chi phí hành chính</v>
      </c>
    </row>
    <row r="4055" ht="21.0" customHeight="1">
      <c r="A4055" s="165" t="s">
        <v>1830</v>
      </c>
      <c r="B4055" s="172" t="s">
        <v>1194</v>
      </c>
      <c r="C4055" s="167" t="s">
        <v>112</v>
      </c>
      <c r="D4055" s="168">
        <v>210000.0</v>
      </c>
      <c r="E4055" s="169" t="str">
        <f>iferror(vlookup(C4055,'Master data'!$A$2:$C$29,3,0),"-/-")</f>
        <v>Biến phí</v>
      </c>
      <c r="F4055" s="169" t="str">
        <f>iferror(vlookup(C4055,'Master data'!$A$2:$C$29,2,0),"-/-")</f>
        <v>Chi phí hành chính</v>
      </c>
    </row>
    <row r="4056" ht="21.0" customHeight="1">
      <c r="A4056" s="165" t="s">
        <v>1830</v>
      </c>
      <c r="B4056" s="172" t="s">
        <v>290</v>
      </c>
      <c r="C4056" s="167" t="s">
        <v>112</v>
      </c>
      <c r="D4056" s="168">
        <v>89000.0</v>
      </c>
      <c r="E4056" s="169" t="str">
        <f>iferror(vlookup(C4056,'Master data'!$A$2:$C$29,3,0),"-/-")</f>
        <v>Biến phí</v>
      </c>
      <c r="F4056" s="169" t="str">
        <f>iferror(vlookup(C4056,'Master data'!$A$2:$C$29,2,0),"-/-")</f>
        <v>Chi phí hành chính</v>
      </c>
    </row>
    <row r="4057" ht="21.0" customHeight="1">
      <c r="A4057" s="165" t="s">
        <v>1830</v>
      </c>
      <c r="B4057" s="172" t="s">
        <v>343</v>
      </c>
      <c r="C4057" s="167" t="s">
        <v>112</v>
      </c>
      <c r="D4057" s="168">
        <v>2000000.0</v>
      </c>
      <c r="E4057" s="169" t="str">
        <f>iferror(vlookup(C4057,'Master data'!$A$2:$C$29,3,0),"-/-")</f>
        <v>Biến phí</v>
      </c>
      <c r="F4057" s="169" t="str">
        <f>iferror(vlookup(C4057,'Master data'!$A$2:$C$29,2,0),"-/-")</f>
        <v>Chi phí hành chính</v>
      </c>
    </row>
    <row r="4058" ht="21.0" customHeight="1">
      <c r="A4058" s="165" t="s">
        <v>1830</v>
      </c>
      <c r="B4058" s="172" t="s">
        <v>1194</v>
      </c>
      <c r="C4058" s="167" t="s">
        <v>112</v>
      </c>
      <c r="D4058" s="168">
        <v>358000.0</v>
      </c>
      <c r="E4058" s="169" t="str">
        <f>iferror(vlookup(C4058,'Master data'!$A$2:$C$29,3,0),"-/-")</f>
        <v>Biến phí</v>
      </c>
      <c r="F4058" s="169" t="str">
        <f>iferror(vlookup(C4058,'Master data'!$A$2:$C$29,2,0),"-/-")</f>
        <v>Chi phí hành chính</v>
      </c>
    </row>
    <row r="4059" ht="21.0" customHeight="1">
      <c r="A4059" s="165" t="s">
        <v>1830</v>
      </c>
      <c r="B4059" s="172" t="s">
        <v>290</v>
      </c>
      <c r="C4059" s="167" t="s">
        <v>112</v>
      </c>
      <c r="D4059" s="168">
        <v>57000.0</v>
      </c>
      <c r="E4059" s="169" t="str">
        <f>iferror(vlookup(C4059,'Master data'!$A$2:$C$29,3,0),"-/-")</f>
        <v>Biến phí</v>
      </c>
      <c r="F4059" s="169" t="str">
        <f>iferror(vlookup(C4059,'Master data'!$A$2:$C$29,2,0),"-/-")</f>
        <v>Chi phí hành chính</v>
      </c>
    </row>
    <row r="4060" ht="21.0" customHeight="1">
      <c r="A4060" s="165" t="s">
        <v>1830</v>
      </c>
      <c r="B4060" s="172" t="s">
        <v>876</v>
      </c>
      <c r="C4060" s="167" t="s">
        <v>95</v>
      </c>
      <c r="D4060" s="168">
        <v>9.5E8</v>
      </c>
      <c r="E4060" s="169" t="str">
        <f>iferror(vlookup(C4060,'Master data'!$A$2:$C$29,3,0),"-/-")</f>
        <v>Biến phí</v>
      </c>
      <c r="F4060" s="169" t="str">
        <f>iferror(vlookup(C4060,'Master data'!$A$2:$C$29,2,0),"-/-")</f>
        <v>Chi phí bán hàng</v>
      </c>
    </row>
    <row r="4061" ht="21.0" customHeight="1">
      <c r="A4061" s="165" t="s">
        <v>1830</v>
      </c>
      <c r="B4061" s="172" t="s">
        <v>2209</v>
      </c>
      <c r="C4061" s="167" t="s">
        <v>112</v>
      </c>
      <c r="D4061" s="168">
        <v>1.9E7</v>
      </c>
      <c r="E4061" s="169" t="str">
        <f>iferror(vlookup(C4061,'Master data'!$A$2:$C$29,3,0),"-/-")</f>
        <v>Biến phí</v>
      </c>
      <c r="F4061" s="169" t="str">
        <f>iferror(vlookup(C4061,'Master data'!$A$2:$C$29,2,0),"-/-")</f>
        <v>Chi phí hành chính</v>
      </c>
    </row>
    <row r="4062" ht="21.0" customHeight="1">
      <c r="A4062" s="165" t="s">
        <v>1830</v>
      </c>
      <c r="B4062" s="172" t="s">
        <v>2210</v>
      </c>
      <c r="C4062" s="167" t="s">
        <v>116</v>
      </c>
      <c r="D4062" s="168">
        <v>3603000.0</v>
      </c>
      <c r="E4062" s="169" t="str">
        <f>iferror(vlookup(C4062,'Master data'!$A$2:$C$29,3,0),"-/-")</f>
        <v>Định phí</v>
      </c>
      <c r="F4062" s="169" t="str">
        <f>iferror(vlookup(C4062,'Master data'!$A$2:$C$29,2,0),"-/-")</f>
        <v>Chi phí hành chính</v>
      </c>
    </row>
    <row r="4063" ht="21.0" customHeight="1">
      <c r="A4063" s="165" t="s">
        <v>1830</v>
      </c>
      <c r="B4063" s="172" t="s">
        <v>2211</v>
      </c>
      <c r="C4063" s="167" t="s">
        <v>112</v>
      </c>
      <c r="D4063" s="168">
        <v>2500000.0</v>
      </c>
      <c r="E4063" s="169" t="str">
        <f>iferror(vlookup(C4063,'Master data'!$A$2:$C$29,3,0),"-/-")</f>
        <v>Biến phí</v>
      </c>
      <c r="F4063" s="169" t="str">
        <f>iferror(vlookup(C4063,'Master data'!$A$2:$C$29,2,0),"-/-")</f>
        <v>Chi phí hành chính</v>
      </c>
    </row>
    <row r="4064" ht="21.0" customHeight="1">
      <c r="A4064" s="165" t="s">
        <v>1830</v>
      </c>
      <c r="B4064" s="172" t="s">
        <v>653</v>
      </c>
      <c r="C4064" s="167" t="s">
        <v>112</v>
      </c>
      <c r="D4064" s="168">
        <v>4500000.0</v>
      </c>
      <c r="E4064" s="169" t="str">
        <f>iferror(vlookup(C4064,'Master data'!$A$2:$C$29,3,0),"-/-")</f>
        <v>Biến phí</v>
      </c>
      <c r="F4064" s="169" t="str">
        <f>iferror(vlookup(C4064,'Master data'!$A$2:$C$29,2,0),"-/-")</f>
        <v>Chi phí hành chính</v>
      </c>
    </row>
    <row r="4065" ht="21.0" customHeight="1">
      <c r="A4065" s="165" t="s">
        <v>1830</v>
      </c>
      <c r="B4065" s="172" t="s">
        <v>927</v>
      </c>
      <c r="C4065" s="167" t="s">
        <v>120</v>
      </c>
      <c r="D4065" s="168">
        <v>5.9E7</v>
      </c>
      <c r="E4065" s="169" t="str">
        <f>iferror(vlookup(C4065,'Master data'!$A$2:$C$29,3,0),"-/-")</f>
        <v>Định phí</v>
      </c>
      <c r="F4065" s="169" t="str">
        <f>iferror(vlookup(C4065,'Master data'!$A$2:$C$29,2,0),"-/-")</f>
        <v>Chi phí QLDN</v>
      </c>
    </row>
    <row r="4066" ht="21.0" customHeight="1">
      <c r="A4066" s="165" t="s">
        <v>1830</v>
      </c>
      <c r="B4066" s="172" t="s">
        <v>1199</v>
      </c>
      <c r="C4066" s="167" t="s">
        <v>123</v>
      </c>
      <c r="D4066" s="168">
        <v>2.2E7</v>
      </c>
      <c r="E4066" s="169" t="str">
        <f>iferror(vlookup(C4066,'Master data'!$A$2:$C$29,3,0),"-/-")</f>
        <v>Định phí</v>
      </c>
      <c r="F4066" s="169" t="str">
        <f>iferror(vlookup(C4066,'Master data'!$A$2:$C$29,2,0),"-/-")</f>
        <v>Chi phí QLDN</v>
      </c>
    </row>
    <row r="4067" ht="21.0" customHeight="1">
      <c r="A4067" s="165" t="s">
        <v>1830</v>
      </c>
      <c r="B4067" s="172" t="s">
        <v>2400</v>
      </c>
      <c r="C4067" s="167" t="s">
        <v>112</v>
      </c>
      <c r="D4067" s="168">
        <v>4.1E7</v>
      </c>
      <c r="E4067" s="169" t="str">
        <f>iferror(vlookup(C4067,'Master data'!$A$2:$C$29,3,0),"-/-")</f>
        <v>Biến phí</v>
      </c>
      <c r="F4067" s="169" t="str">
        <f>iferror(vlookup(C4067,'Master data'!$A$2:$C$29,2,0),"-/-")</f>
        <v>Chi phí hành chính</v>
      </c>
    </row>
    <row r="4068" ht="21.0" customHeight="1">
      <c r="A4068" s="165" t="s">
        <v>1830</v>
      </c>
      <c r="B4068" s="172" t="s">
        <v>961</v>
      </c>
      <c r="C4068" s="167" t="s">
        <v>112</v>
      </c>
      <c r="D4068" s="168">
        <v>2345000.0</v>
      </c>
      <c r="E4068" s="169" t="str">
        <f>iferror(vlookup(C4068,'Master data'!$A$2:$C$29,3,0),"-/-")</f>
        <v>Biến phí</v>
      </c>
      <c r="F4068" s="169" t="str">
        <f>iferror(vlookup(C4068,'Master data'!$A$2:$C$29,2,0),"-/-")</f>
        <v>Chi phí hành chính</v>
      </c>
    </row>
    <row r="4069" ht="21.0" customHeight="1">
      <c r="A4069" s="165" t="s">
        <v>1830</v>
      </c>
      <c r="B4069" s="172" t="s">
        <v>1124</v>
      </c>
      <c r="C4069" s="167" t="s">
        <v>116</v>
      </c>
      <c r="D4069" s="168">
        <v>1.50995E7</v>
      </c>
      <c r="E4069" s="169" t="str">
        <f>iferror(vlookup(C4069,'Master data'!$A$2:$C$29,3,0),"-/-")</f>
        <v>Định phí</v>
      </c>
      <c r="F4069" s="169" t="str">
        <f>iferror(vlookup(C4069,'Master data'!$A$2:$C$29,2,0),"-/-")</f>
        <v>Chi phí hành chính</v>
      </c>
    </row>
    <row r="4070" ht="21.0" customHeight="1">
      <c r="A4070" s="165" t="s">
        <v>1830</v>
      </c>
      <c r="B4070" s="172" t="s">
        <v>2588</v>
      </c>
      <c r="C4070" s="167" t="s">
        <v>116</v>
      </c>
      <c r="D4070" s="168">
        <v>6500000.0</v>
      </c>
      <c r="E4070" s="169" t="str">
        <f>iferror(vlookup(C4070,'Master data'!$A$2:$C$29,3,0),"-/-")</f>
        <v>Định phí</v>
      </c>
      <c r="F4070" s="169" t="str">
        <f>iferror(vlookup(C4070,'Master data'!$A$2:$C$29,2,0),"-/-")</f>
        <v>Chi phí hành chính</v>
      </c>
    </row>
    <row r="4071" ht="21.0" customHeight="1">
      <c r="A4071" s="165" t="s">
        <v>1830</v>
      </c>
      <c r="B4071" s="172" t="s">
        <v>2589</v>
      </c>
      <c r="C4071" s="167" t="s">
        <v>121</v>
      </c>
      <c r="D4071" s="168">
        <v>6000000.0</v>
      </c>
      <c r="E4071" s="169" t="str">
        <f>iferror(vlookup(C4071,'Master data'!$A$2:$C$29,3,0),"-/-")</f>
        <v>Định phí</v>
      </c>
      <c r="F4071" s="169" t="str">
        <f>iferror(vlookup(C4071,'Master data'!$A$2:$C$29,2,0),"-/-")</f>
        <v>Chi phí QLDN</v>
      </c>
    </row>
    <row r="4072" ht="21.0" customHeight="1">
      <c r="A4072" s="165" t="s">
        <v>1830</v>
      </c>
      <c r="B4072" s="172" t="s">
        <v>2403</v>
      </c>
      <c r="C4072" s="167" t="s">
        <v>121</v>
      </c>
      <c r="D4072" s="168">
        <v>3.973632E7</v>
      </c>
      <c r="E4072" s="169" t="str">
        <f>iferror(vlookup(C4072,'Master data'!$A$2:$C$29,3,0),"-/-")</f>
        <v>Định phí</v>
      </c>
      <c r="F4072" s="169" t="str">
        <f>iferror(vlookup(C4072,'Master data'!$A$2:$C$29,2,0),"-/-")</f>
        <v>Chi phí QLDN</v>
      </c>
    </row>
    <row r="4073" ht="21.0" customHeight="1">
      <c r="A4073" s="165" t="s">
        <v>1830</v>
      </c>
      <c r="B4073" s="172" t="s">
        <v>1202</v>
      </c>
      <c r="C4073" s="167" t="s">
        <v>111</v>
      </c>
      <c r="D4073" s="168">
        <v>1.225E7</v>
      </c>
      <c r="E4073" s="169" t="str">
        <f>iferror(vlookup(C4073,'Master data'!$A$2:$C$29,3,0),"-/-")</f>
        <v>Định phí</v>
      </c>
      <c r="F4073" s="169" t="str">
        <f>iferror(vlookup(C4073,'Master data'!$A$2:$C$29,2,0),"-/-")</f>
        <v>Chi phí khác</v>
      </c>
    </row>
    <row r="4074" ht="21.0" customHeight="1">
      <c r="A4074" s="165" t="s">
        <v>1830</v>
      </c>
      <c r="B4074" s="172" t="s">
        <v>2590</v>
      </c>
      <c r="C4074" s="167" t="s">
        <v>99</v>
      </c>
      <c r="D4074" s="168">
        <v>8200000.0</v>
      </c>
      <c r="E4074" s="169" t="str">
        <f>iferror(vlookup(C4074,'Master data'!$A$2:$C$29,3,0),"-/-")</f>
        <v>Biến phí</v>
      </c>
      <c r="F4074" s="169" t="str">
        <f>iferror(vlookup(C4074,'Master data'!$A$2:$C$29,2,0),"-/-")</f>
        <v>Chi phí giá vốn</v>
      </c>
    </row>
    <row r="4075" ht="21.0" customHeight="1">
      <c r="A4075" s="165" t="s">
        <v>1830</v>
      </c>
      <c r="B4075" s="172" t="s">
        <v>2591</v>
      </c>
      <c r="C4075" s="167" t="s">
        <v>99</v>
      </c>
      <c r="D4075" s="168">
        <v>1.84E7</v>
      </c>
      <c r="E4075" s="169" t="str">
        <f>iferror(vlookup(C4075,'Master data'!$A$2:$C$29,3,0),"-/-")</f>
        <v>Biến phí</v>
      </c>
      <c r="F4075" s="169" t="str">
        <f>iferror(vlookup(C4075,'Master data'!$A$2:$C$29,2,0),"-/-")</f>
        <v>Chi phí giá vốn</v>
      </c>
    </row>
    <row r="4076" ht="21.0" customHeight="1">
      <c r="A4076" s="165" t="s">
        <v>1830</v>
      </c>
      <c r="B4076" s="172" t="s">
        <v>2592</v>
      </c>
      <c r="C4076" s="167" t="s">
        <v>99</v>
      </c>
      <c r="D4076" s="168">
        <v>3.69E7</v>
      </c>
      <c r="E4076" s="169" t="str">
        <f>iferror(vlookup(C4076,'Master data'!$A$2:$C$29,3,0),"-/-")</f>
        <v>Biến phí</v>
      </c>
      <c r="F4076" s="169" t="str">
        <f>iferror(vlookup(C4076,'Master data'!$A$2:$C$29,2,0),"-/-")</f>
        <v>Chi phí giá vốn</v>
      </c>
    </row>
    <row r="4077" ht="21.0" customHeight="1">
      <c r="A4077" s="165" t="s">
        <v>1830</v>
      </c>
      <c r="B4077" s="172" t="s">
        <v>2593</v>
      </c>
      <c r="C4077" s="167" t="s">
        <v>99</v>
      </c>
      <c r="D4077" s="168">
        <v>8.1757E7</v>
      </c>
      <c r="E4077" s="169" t="str">
        <f>iferror(vlookup(C4077,'Master data'!$A$2:$C$29,3,0),"-/-")</f>
        <v>Biến phí</v>
      </c>
      <c r="F4077" s="169" t="str">
        <f>iferror(vlookup(C4077,'Master data'!$A$2:$C$29,2,0),"-/-")</f>
        <v>Chi phí giá vốn</v>
      </c>
    </row>
    <row r="4078" ht="21.0" customHeight="1">
      <c r="A4078" s="165" t="s">
        <v>1830</v>
      </c>
      <c r="B4078" s="172" t="s">
        <v>2594</v>
      </c>
      <c r="C4078" s="167" t="s">
        <v>99</v>
      </c>
      <c r="D4078" s="168">
        <v>4.3195441E7</v>
      </c>
      <c r="E4078" s="169" t="str">
        <f>iferror(vlookup(C4078,'Master data'!$A$2:$C$29,3,0),"-/-")</f>
        <v>Biến phí</v>
      </c>
      <c r="F4078" s="169" t="str">
        <f>iferror(vlookup(C4078,'Master data'!$A$2:$C$29,2,0),"-/-")</f>
        <v>Chi phí giá vốn</v>
      </c>
    </row>
    <row r="4079" ht="21.0" customHeight="1">
      <c r="A4079" s="165" t="s">
        <v>1830</v>
      </c>
      <c r="B4079" s="172" t="s">
        <v>2004</v>
      </c>
      <c r="C4079" s="167" t="s">
        <v>99</v>
      </c>
      <c r="D4079" s="168">
        <v>2.796E7</v>
      </c>
      <c r="E4079" s="169" t="str">
        <f>iferror(vlookup(C4079,'Master data'!$A$2:$C$29,3,0),"-/-")</f>
        <v>Biến phí</v>
      </c>
      <c r="F4079" s="169" t="str">
        <f>iferror(vlookup(C4079,'Master data'!$A$2:$C$29,2,0),"-/-")</f>
        <v>Chi phí giá vốn</v>
      </c>
    </row>
    <row r="4080" ht="21.0" customHeight="1">
      <c r="A4080" s="165" t="s">
        <v>1830</v>
      </c>
      <c r="B4080" s="172" t="s">
        <v>2595</v>
      </c>
      <c r="C4080" s="167" t="s">
        <v>99</v>
      </c>
      <c r="D4080" s="168">
        <v>1.13335E8</v>
      </c>
      <c r="E4080" s="169" t="str">
        <f>iferror(vlookup(C4080,'Master data'!$A$2:$C$29,3,0),"-/-")</f>
        <v>Biến phí</v>
      </c>
      <c r="F4080" s="169" t="str">
        <f>iferror(vlookup(C4080,'Master data'!$A$2:$C$29,2,0),"-/-")</f>
        <v>Chi phí giá vốn</v>
      </c>
    </row>
    <row r="4081" ht="21.0" customHeight="1">
      <c r="A4081" s="165" t="s">
        <v>1830</v>
      </c>
      <c r="B4081" s="172" t="s">
        <v>2596</v>
      </c>
      <c r="C4081" s="167" t="s">
        <v>99</v>
      </c>
      <c r="D4081" s="168">
        <v>1.725E7</v>
      </c>
      <c r="E4081" s="169" t="str">
        <f>iferror(vlookup(C4081,'Master data'!$A$2:$C$29,3,0),"-/-")</f>
        <v>Biến phí</v>
      </c>
      <c r="F4081" s="169" t="str">
        <f>iferror(vlookup(C4081,'Master data'!$A$2:$C$29,2,0),"-/-")</f>
        <v>Chi phí giá vốn</v>
      </c>
    </row>
    <row r="4082" ht="21.0" customHeight="1">
      <c r="A4082" s="165" t="s">
        <v>1830</v>
      </c>
      <c r="B4082" s="172" t="s">
        <v>2597</v>
      </c>
      <c r="C4082" s="167" t="s">
        <v>70</v>
      </c>
      <c r="D4082" s="168">
        <v>3.4015E7</v>
      </c>
      <c r="E4082" s="169" t="str">
        <f>iferror(vlookup(C4082,'Master data'!$A$2:$C$29,3,0),"-/-")</f>
        <v>Chi phí khác</v>
      </c>
      <c r="F4082" s="169" t="str">
        <f>iferror(vlookup(C4082,'Master data'!$A$2:$C$29,2,0),"-/-")</f>
        <v>Chi phí khác</v>
      </c>
    </row>
    <row r="4083" ht="21.0" customHeight="1">
      <c r="A4083" s="165" t="s">
        <v>1830</v>
      </c>
      <c r="B4083" s="172" t="s">
        <v>2598</v>
      </c>
      <c r="C4083" s="167" t="s">
        <v>70</v>
      </c>
      <c r="D4083" s="168">
        <v>3.3721E7</v>
      </c>
      <c r="E4083" s="169" t="str">
        <f>iferror(vlookup(C4083,'Master data'!$A$2:$C$29,3,0),"-/-")</f>
        <v>Chi phí khác</v>
      </c>
      <c r="F4083" s="169" t="str">
        <f>iferror(vlookup(C4083,'Master data'!$A$2:$C$29,2,0),"-/-")</f>
        <v>Chi phí khác</v>
      </c>
    </row>
    <row r="4084" ht="21.0" customHeight="1">
      <c r="A4084" s="165" t="s">
        <v>1830</v>
      </c>
      <c r="B4084" s="172" t="s">
        <v>373</v>
      </c>
      <c r="C4084" s="167" t="s">
        <v>102</v>
      </c>
      <c r="D4084" s="168">
        <v>3.55985E8</v>
      </c>
      <c r="E4084" s="169" t="str">
        <f>iferror(vlookup(C4084,'Master data'!$A$2:$C$29,3,0),"-/-")</f>
        <v>Biến phí</v>
      </c>
      <c r="F4084" s="169" t="str">
        <f>iferror(vlookup(C4084,'Master data'!$A$2:$C$29,2,0),"-/-")</f>
        <v>Chi phí giá vốn</v>
      </c>
    </row>
    <row r="4085" ht="21.0" customHeight="1">
      <c r="A4085" s="165" t="s">
        <v>1830</v>
      </c>
      <c r="B4085" s="172" t="s">
        <v>2599</v>
      </c>
      <c r="C4085" s="167" t="s">
        <v>111</v>
      </c>
      <c r="D4085" s="168">
        <v>9.0E7</v>
      </c>
      <c r="E4085" s="169" t="str">
        <f>iferror(vlookup(C4085,'Master data'!$A$2:$C$29,3,0),"-/-")</f>
        <v>Định phí</v>
      </c>
      <c r="F4085" s="169" t="str">
        <f>iferror(vlookup(C4085,'Master data'!$A$2:$C$29,2,0),"-/-")</f>
        <v>Chi phí khác</v>
      </c>
    </row>
    <row r="4086" ht="21.0" customHeight="1">
      <c r="A4086" s="165" t="s">
        <v>1833</v>
      </c>
      <c r="B4086" s="172" t="s">
        <v>275</v>
      </c>
      <c r="C4086" s="167" t="s">
        <v>112</v>
      </c>
      <c r="D4086" s="168">
        <v>340000.0</v>
      </c>
      <c r="E4086" s="169" t="str">
        <f>iferror(vlookup(C4086,'Master data'!$A$2:$C$29,3,0),"-/-")</f>
        <v>Biến phí</v>
      </c>
      <c r="F4086" s="169" t="str">
        <f>iferror(vlookup(C4086,'Master data'!$A$2:$C$29,2,0),"-/-")</f>
        <v>Chi phí hành chính</v>
      </c>
    </row>
    <row r="4087" ht="21.0" customHeight="1">
      <c r="A4087" s="165" t="s">
        <v>1833</v>
      </c>
      <c r="B4087" s="172" t="s">
        <v>2600</v>
      </c>
      <c r="C4087" s="167" t="s">
        <v>112</v>
      </c>
      <c r="D4087" s="168">
        <v>920000.0</v>
      </c>
      <c r="E4087" s="169" t="str">
        <f>iferror(vlookup(C4087,'Master data'!$A$2:$C$29,3,0),"-/-")</f>
        <v>Biến phí</v>
      </c>
      <c r="F4087" s="169" t="str">
        <f>iferror(vlookup(C4087,'Master data'!$A$2:$C$29,2,0),"-/-")</f>
        <v>Chi phí hành chính</v>
      </c>
    </row>
    <row r="4088" ht="21.0" customHeight="1">
      <c r="A4088" s="165" t="s">
        <v>1833</v>
      </c>
      <c r="B4088" s="172" t="s">
        <v>275</v>
      </c>
      <c r="C4088" s="167" t="s">
        <v>112</v>
      </c>
      <c r="D4088" s="168">
        <v>225000.0</v>
      </c>
      <c r="E4088" s="169" t="str">
        <f>iferror(vlookup(C4088,'Master data'!$A$2:$C$29,3,0),"-/-")</f>
        <v>Biến phí</v>
      </c>
      <c r="F4088" s="169" t="str">
        <f>iferror(vlookup(C4088,'Master data'!$A$2:$C$29,2,0),"-/-")</f>
        <v>Chi phí hành chính</v>
      </c>
    </row>
    <row r="4089" ht="21.0" customHeight="1">
      <c r="A4089" s="165" t="s">
        <v>1833</v>
      </c>
      <c r="B4089" s="172" t="s">
        <v>275</v>
      </c>
      <c r="C4089" s="167" t="s">
        <v>112</v>
      </c>
      <c r="D4089" s="168">
        <v>320000.0</v>
      </c>
      <c r="E4089" s="169" t="str">
        <f>iferror(vlookup(C4089,'Master data'!$A$2:$C$29,3,0),"-/-")</f>
        <v>Biến phí</v>
      </c>
      <c r="F4089" s="169" t="str">
        <f>iferror(vlookup(C4089,'Master data'!$A$2:$C$29,2,0),"-/-")</f>
        <v>Chi phí hành chính</v>
      </c>
    </row>
    <row r="4090" ht="21.0" customHeight="1">
      <c r="A4090" s="165" t="s">
        <v>1833</v>
      </c>
      <c r="B4090" s="172" t="s">
        <v>279</v>
      </c>
      <c r="C4090" s="167" t="s">
        <v>112</v>
      </c>
      <c r="D4090" s="168">
        <v>620000.0</v>
      </c>
      <c r="E4090" s="169" t="str">
        <f>iferror(vlookup(C4090,'Master data'!$A$2:$C$29,3,0),"-/-")</f>
        <v>Biến phí</v>
      </c>
      <c r="F4090" s="169" t="str">
        <f>iferror(vlookup(C4090,'Master data'!$A$2:$C$29,2,0),"-/-")</f>
        <v>Chi phí hành chính</v>
      </c>
    </row>
    <row r="4091" ht="21.0" customHeight="1">
      <c r="A4091" s="165" t="s">
        <v>1833</v>
      </c>
      <c r="B4091" s="172" t="s">
        <v>275</v>
      </c>
      <c r="C4091" s="167" t="s">
        <v>112</v>
      </c>
      <c r="D4091" s="168">
        <v>235000.0</v>
      </c>
      <c r="E4091" s="169" t="str">
        <f>iferror(vlookup(C4091,'Master data'!$A$2:$C$29,3,0),"-/-")</f>
        <v>Biến phí</v>
      </c>
      <c r="F4091" s="169" t="str">
        <f>iferror(vlookup(C4091,'Master data'!$A$2:$C$29,2,0),"-/-")</f>
        <v>Chi phí hành chính</v>
      </c>
    </row>
    <row r="4092" ht="21.0" customHeight="1">
      <c r="A4092" s="165" t="s">
        <v>1833</v>
      </c>
      <c r="B4092" s="172" t="s">
        <v>275</v>
      </c>
      <c r="C4092" s="167" t="s">
        <v>112</v>
      </c>
      <c r="D4092" s="168">
        <v>320000.0</v>
      </c>
      <c r="E4092" s="169" t="str">
        <f>iferror(vlookup(C4092,'Master data'!$A$2:$C$29,3,0),"-/-")</f>
        <v>Biến phí</v>
      </c>
      <c r="F4092" s="169" t="str">
        <f>iferror(vlookup(C4092,'Master data'!$A$2:$C$29,2,0),"-/-")</f>
        <v>Chi phí hành chính</v>
      </c>
    </row>
    <row r="4093" ht="21.0" customHeight="1">
      <c r="A4093" s="165" t="s">
        <v>1833</v>
      </c>
      <c r="B4093" s="172" t="s">
        <v>375</v>
      </c>
      <c r="C4093" s="167" t="s">
        <v>112</v>
      </c>
      <c r="D4093" s="168">
        <v>235000.0</v>
      </c>
      <c r="E4093" s="169" t="str">
        <f>iferror(vlookup(C4093,'Master data'!$A$2:$C$29,3,0),"-/-")</f>
        <v>Biến phí</v>
      </c>
      <c r="F4093" s="169" t="str">
        <f>iferror(vlookup(C4093,'Master data'!$A$2:$C$29,2,0),"-/-")</f>
        <v>Chi phí hành chính</v>
      </c>
    </row>
    <row r="4094" ht="21.0" customHeight="1">
      <c r="A4094" s="165" t="s">
        <v>1833</v>
      </c>
      <c r="B4094" s="172" t="s">
        <v>2601</v>
      </c>
      <c r="C4094" s="167" t="s">
        <v>112</v>
      </c>
      <c r="D4094" s="168">
        <v>530000.0</v>
      </c>
      <c r="E4094" s="169" t="str">
        <f>iferror(vlookup(C4094,'Master data'!$A$2:$C$29,3,0),"-/-")</f>
        <v>Biến phí</v>
      </c>
      <c r="F4094" s="169" t="str">
        <f>iferror(vlookup(C4094,'Master data'!$A$2:$C$29,2,0),"-/-")</f>
        <v>Chi phí hành chính</v>
      </c>
    </row>
    <row r="4095" ht="21.0" customHeight="1">
      <c r="A4095" s="165" t="s">
        <v>1833</v>
      </c>
      <c r="B4095" s="172" t="s">
        <v>1431</v>
      </c>
      <c r="C4095" s="167" t="s">
        <v>112</v>
      </c>
      <c r="D4095" s="168">
        <v>600000.0</v>
      </c>
      <c r="E4095" s="169" t="str">
        <f>iferror(vlookup(C4095,'Master data'!$A$2:$C$29,3,0),"-/-")</f>
        <v>Biến phí</v>
      </c>
      <c r="F4095" s="169" t="str">
        <f>iferror(vlookup(C4095,'Master data'!$A$2:$C$29,2,0),"-/-")</f>
        <v>Chi phí hành chính</v>
      </c>
    </row>
    <row r="4096" ht="21.0" customHeight="1">
      <c r="A4096" s="165" t="s">
        <v>1833</v>
      </c>
      <c r="B4096" s="172" t="s">
        <v>2602</v>
      </c>
      <c r="C4096" s="167" t="s">
        <v>112</v>
      </c>
      <c r="D4096" s="168">
        <v>548000.0</v>
      </c>
      <c r="E4096" s="169" t="str">
        <f>iferror(vlookup(C4096,'Master data'!$A$2:$C$29,3,0),"-/-")</f>
        <v>Biến phí</v>
      </c>
      <c r="F4096" s="169" t="str">
        <f>iferror(vlookup(C4096,'Master data'!$A$2:$C$29,2,0),"-/-")</f>
        <v>Chi phí hành chính</v>
      </c>
    </row>
    <row r="4097" ht="21.0" customHeight="1">
      <c r="A4097" s="165" t="s">
        <v>1833</v>
      </c>
      <c r="B4097" s="172" t="s">
        <v>2603</v>
      </c>
      <c r="C4097" s="167" t="s">
        <v>112</v>
      </c>
      <c r="D4097" s="168">
        <v>250000.0</v>
      </c>
      <c r="E4097" s="169" t="str">
        <f>iferror(vlookup(C4097,'Master data'!$A$2:$C$29,3,0),"-/-")</f>
        <v>Biến phí</v>
      </c>
      <c r="F4097" s="169" t="str">
        <f>iferror(vlookup(C4097,'Master data'!$A$2:$C$29,2,0),"-/-")</f>
        <v>Chi phí hành chính</v>
      </c>
    </row>
    <row r="4098" ht="21.0" customHeight="1">
      <c r="A4098" s="165" t="s">
        <v>1833</v>
      </c>
      <c r="B4098" s="172" t="s">
        <v>2604</v>
      </c>
      <c r="C4098" s="167" t="s">
        <v>112</v>
      </c>
      <c r="D4098" s="168">
        <v>180000.0</v>
      </c>
      <c r="E4098" s="169" t="str">
        <f>iferror(vlookup(C4098,'Master data'!$A$2:$C$29,3,0),"-/-")</f>
        <v>Biến phí</v>
      </c>
      <c r="F4098" s="169" t="str">
        <f>iferror(vlookup(C4098,'Master data'!$A$2:$C$29,2,0),"-/-")</f>
        <v>Chi phí hành chính</v>
      </c>
    </row>
    <row r="4099" ht="21.0" customHeight="1">
      <c r="A4099" s="165" t="s">
        <v>1833</v>
      </c>
      <c r="B4099" s="172" t="s">
        <v>2605</v>
      </c>
      <c r="C4099" s="167" t="s">
        <v>112</v>
      </c>
      <c r="D4099" s="168">
        <v>1334000.0</v>
      </c>
      <c r="E4099" s="169" t="str">
        <f>iferror(vlookup(C4099,'Master data'!$A$2:$C$29,3,0),"-/-")</f>
        <v>Biến phí</v>
      </c>
      <c r="F4099" s="169" t="str">
        <f>iferror(vlookup(C4099,'Master data'!$A$2:$C$29,2,0),"-/-")</f>
        <v>Chi phí hành chính</v>
      </c>
    </row>
    <row r="4100" ht="21.0" customHeight="1">
      <c r="A4100" s="165" t="s">
        <v>1833</v>
      </c>
      <c r="B4100" s="172" t="s">
        <v>1434</v>
      </c>
      <c r="C4100" s="167" t="s">
        <v>112</v>
      </c>
      <c r="D4100" s="168">
        <v>1880000.0</v>
      </c>
      <c r="E4100" s="169" t="str">
        <f>iferror(vlookup(C4100,'Master data'!$A$2:$C$29,3,0),"-/-")</f>
        <v>Biến phí</v>
      </c>
      <c r="F4100" s="169" t="str">
        <f>iferror(vlookup(C4100,'Master data'!$A$2:$C$29,2,0),"-/-")</f>
        <v>Chi phí hành chính</v>
      </c>
    </row>
    <row r="4101" ht="21.0" customHeight="1">
      <c r="A4101" s="165" t="s">
        <v>1833</v>
      </c>
      <c r="B4101" s="172" t="s">
        <v>2121</v>
      </c>
      <c r="C4101" s="167" t="s">
        <v>112</v>
      </c>
      <c r="D4101" s="168">
        <v>458000.0</v>
      </c>
      <c r="E4101" s="169" t="str">
        <f>iferror(vlookup(C4101,'Master data'!$A$2:$C$29,3,0),"-/-")</f>
        <v>Biến phí</v>
      </c>
      <c r="F4101" s="169" t="str">
        <f>iferror(vlookup(C4101,'Master data'!$A$2:$C$29,2,0),"-/-")</f>
        <v>Chi phí hành chính</v>
      </c>
    </row>
    <row r="4102" ht="21.0" customHeight="1">
      <c r="A4102" s="165" t="s">
        <v>1833</v>
      </c>
      <c r="B4102" s="172" t="s">
        <v>2606</v>
      </c>
      <c r="C4102" s="167" t="s">
        <v>112</v>
      </c>
      <c r="D4102" s="168">
        <v>348000.0</v>
      </c>
      <c r="E4102" s="169" t="str">
        <f>iferror(vlookup(C4102,'Master data'!$A$2:$C$29,3,0),"-/-")</f>
        <v>Biến phí</v>
      </c>
      <c r="F4102" s="169" t="str">
        <f>iferror(vlookup(C4102,'Master data'!$A$2:$C$29,2,0),"-/-")</f>
        <v>Chi phí hành chính</v>
      </c>
    </row>
    <row r="4103" ht="21.0" customHeight="1">
      <c r="A4103" s="165" t="s">
        <v>1833</v>
      </c>
      <c r="B4103" s="172" t="s">
        <v>1355</v>
      </c>
      <c r="C4103" s="167" t="s">
        <v>112</v>
      </c>
      <c r="D4103" s="168">
        <v>350000.0</v>
      </c>
      <c r="E4103" s="169" t="str">
        <f>iferror(vlookup(C4103,'Master data'!$A$2:$C$29,3,0),"-/-")</f>
        <v>Biến phí</v>
      </c>
      <c r="F4103" s="169" t="str">
        <f>iferror(vlookup(C4103,'Master data'!$A$2:$C$29,2,0),"-/-")</f>
        <v>Chi phí hành chính</v>
      </c>
    </row>
    <row r="4104" ht="21.0" customHeight="1">
      <c r="A4104" s="165" t="s">
        <v>1833</v>
      </c>
      <c r="B4104" s="172" t="s">
        <v>1434</v>
      </c>
      <c r="C4104" s="167" t="s">
        <v>112</v>
      </c>
      <c r="D4104" s="168">
        <v>1880000.0</v>
      </c>
      <c r="E4104" s="169" t="str">
        <f>iferror(vlookup(C4104,'Master data'!$A$2:$C$29,3,0),"-/-")</f>
        <v>Biến phí</v>
      </c>
      <c r="F4104" s="169" t="str">
        <f>iferror(vlookup(C4104,'Master data'!$A$2:$C$29,2,0),"-/-")</f>
        <v>Chi phí hành chính</v>
      </c>
    </row>
    <row r="4105" ht="21.0" customHeight="1">
      <c r="A4105" s="165" t="s">
        <v>1833</v>
      </c>
      <c r="B4105" s="172" t="s">
        <v>747</v>
      </c>
      <c r="C4105" s="167" t="s">
        <v>112</v>
      </c>
      <c r="D4105" s="168">
        <v>458000.0</v>
      </c>
      <c r="E4105" s="169" t="str">
        <f>iferror(vlookup(C4105,'Master data'!$A$2:$C$29,3,0),"-/-")</f>
        <v>Biến phí</v>
      </c>
      <c r="F4105" s="169" t="str">
        <f>iferror(vlookup(C4105,'Master data'!$A$2:$C$29,2,0),"-/-")</f>
        <v>Chi phí hành chính</v>
      </c>
    </row>
    <row r="4106" ht="21.0" customHeight="1">
      <c r="A4106" s="165" t="s">
        <v>1833</v>
      </c>
      <c r="B4106" s="172" t="s">
        <v>1296</v>
      </c>
      <c r="C4106" s="167" t="s">
        <v>112</v>
      </c>
      <c r="D4106" s="168">
        <v>4756000.0</v>
      </c>
      <c r="E4106" s="169" t="str">
        <f>iferror(vlookup(C4106,'Master data'!$A$2:$C$29,3,0),"-/-")</f>
        <v>Biến phí</v>
      </c>
      <c r="F4106" s="169" t="str">
        <f>iferror(vlookup(C4106,'Master data'!$A$2:$C$29,2,0),"-/-")</f>
        <v>Chi phí hành chính</v>
      </c>
    </row>
    <row r="4107" ht="21.0" customHeight="1">
      <c r="A4107" s="165" t="s">
        <v>1833</v>
      </c>
      <c r="B4107" s="172" t="s">
        <v>1434</v>
      </c>
      <c r="C4107" s="167" t="s">
        <v>112</v>
      </c>
      <c r="D4107" s="168">
        <v>1880000.0</v>
      </c>
      <c r="E4107" s="169" t="str">
        <f>iferror(vlookup(C4107,'Master data'!$A$2:$C$29,3,0),"-/-")</f>
        <v>Biến phí</v>
      </c>
      <c r="F4107" s="169" t="str">
        <f>iferror(vlookup(C4107,'Master data'!$A$2:$C$29,2,0),"-/-")</f>
        <v>Chi phí hành chính</v>
      </c>
    </row>
    <row r="4108" ht="21.0" customHeight="1">
      <c r="A4108" s="165" t="s">
        <v>1833</v>
      </c>
      <c r="B4108" s="172" t="s">
        <v>2607</v>
      </c>
      <c r="C4108" s="167" t="s">
        <v>112</v>
      </c>
      <c r="D4108" s="168">
        <v>180000.0</v>
      </c>
      <c r="E4108" s="169" t="str">
        <f>iferror(vlookup(C4108,'Master data'!$A$2:$C$29,3,0),"-/-")</f>
        <v>Biến phí</v>
      </c>
      <c r="F4108" s="169" t="str">
        <f>iferror(vlookup(C4108,'Master data'!$A$2:$C$29,2,0),"-/-")</f>
        <v>Chi phí hành chính</v>
      </c>
    </row>
    <row r="4109" ht="21.0" customHeight="1">
      <c r="A4109" s="165" t="s">
        <v>1833</v>
      </c>
      <c r="B4109" s="172" t="s">
        <v>1432</v>
      </c>
      <c r="C4109" s="167" t="s">
        <v>112</v>
      </c>
      <c r="D4109" s="168">
        <v>3936000.0</v>
      </c>
      <c r="E4109" s="169" t="str">
        <f>iferror(vlookup(C4109,'Master data'!$A$2:$C$29,3,0),"-/-")</f>
        <v>Biến phí</v>
      </c>
      <c r="F4109" s="169" t="str">
        <f>iferror(vlookup(C4109,'Master data'!$A$2:$C$29,2,0),"-/-")</f>
        <v>Chi phí hành chính</v>
      </c>
    </row>
    <row r="4110" ht="21.0" customHeight="1">
      <c r="A4110" s="165" t="s">
        <v>1833</v>
      </c>
      <c r="B4110" s="172" t="s">
        <v>1355</v>
      </c>
      <c r="C4110" s="167" t="s">
        <v>112</v>
      </c>
      <c r="D4110" s="168">
        <v>348000.0</v>
      </c>
      <c r="E4110" s="169" t="str">
        <f>iferror(vlookup(C4110,'Master data'!$A$2:$C$29,3,0),"-/-")</f>
        <v>Biến phí</v>
      </c>
      <c r="F4110" s="169" t="str">
        <f>iferror(vlookup(C4110,'Master data'!$A$2:$C$29,2,0),"-/-")</f>
        <v>Chi phí hành chính</v>
      </c>
    </row>
    <row r="4111" ht="21.0" customHeight="1">
      <c r="A4111" s="165" t="s">
        <v>1833</v>
      </c>
      <c r="B4111" s="172" t="s">
        <v>1908</v>
      </c>
      <c r="C4111" s="167" t="s">
        <v>112</v>
      </c>
      <c r="D4111" s="168">
        <v>260000.0</v>
      </c>
      <c r="E4111" s="169" t="str">
        <f>iferror(vlookup(C4111,'Master data'!$A$2:$C$29,3,0),"-/-")</f>
        <v>Biến phí</v>
      </c>
      <c r="F4111" s="169" t="str">
        <f>iferror(vlookup(C4111,'Master data'!$A$2:$C$29,2,0),"-/-")</f>
        <v>Chi phí hành chính</v>
      </c>
    </row>
    <row r="4112" ht="21.0" customHeight="1">
      <c r="A4112" s="165" t="s">
        <v>1833</v>
      </c>
      <c r="B4112" s="172" t="s">
        <v>2608</v>
      </c>
      <c r="C4112" s="167" t="s">
        <v>112</v>
      </c>
      <c r="D4112" s="168">
        <v>180000.0</v>
      </c>
      <c r="E4112" s="169" t="str">
        <f>iferror(vlookup(C4112,'Master data'!$A$2:$C$29,3,0),"-/-")</f>
        <v>Biến phí</v>
      </c>
      <c r="F4112" s="169" t="str">
        <f>iferror(vlookup(C4112,'Master data'!$A$2:$C$29,2,0),"-/-")</f>
        <v>Chi phí hành chính</v>
      </c>
    </row>
    <row r="4113" ht="21.0" customHeight="1">
      <c r="A4113" s="165" t="s">
        <v>1833</v>
      </c>
      <c r="B4113" s="172" t="s">
        <v>2609</v>
      </c>
      <c r="C4113" s="167" t="s">
        <v>926</v>
      </c>
      <c r="D4113" s="168">
        <v>159000.0</v>
      </c>
      <c r="E4113" s="169" t="str">
        <f>iferror(vlookup(C4113,'Master data'!$A$2:$C$29,3,0),"-/-")</f>
        <v>Định phí</v>
      </c>
      <c r="F4113" s="169" t="str">
        <f>iferror(vlookup(C4113,'Master data'!$A$2:$C$29,2,0),"-/-")</f>
        <v>Chi phí hành chính</v>
      </c>
    </row>
    <row r="4114" ht="21.0" customHeight="1">
      <c r="A4114" s="165" t="s">
        <v>1833</v>
      </c>
      <c r="B4114" s="172" t="s">
        <v>2515</v>
      </c>
      <c r="C4114" s="167" t="s">
        <v>112</v>
      </c>
      <c r="D4114" s="168">
        <v>404000.0</v>
      </c>
      <c r="E4114" s="169" t="str">
        <f>iferror(vlookup(C4114,'Master data'!$A$2:$C$29,3,0),"-/-")</f>
        <v>Biến phí</v>
      </c>
      <c r="F4114" s="169" t="str">
        <f>iferror(vlookup(C4114,'Master data'!$A$2:$C$29,2,0),"-/-")</f>
        <v>Chi phí hành chính</v>
      </c>
    </row>
    <row r="4115" ht="21.0" customHeight="1">
      <c r="A4115" s="165" t="s">
        <v>1833</v>
      </c>
      <c r="B4115" s="172" t="s">
        <v>2610</v>
      </c>
      <c r="C4115" s="167" t="s">
        <v>112</v>
      </c>
      <c r="D4115" s="168">
        <v>2592000.0</v>
      </c>
      <c r="E4115" s="169" t="str">
        <f>iferror(vlookup(C4115,'Master data'!$A$2:$C$29,3,0),"-/-")</f>
        <v>Biến phí</v>
      </c>
      <c r="F4115" s="169" t="str">
        <f>iferror(vlookup(C4115,'Master data'!$A$2:$C$29,2,0),"-/-")</f>
        <v>Chi phí hành chính</v>
      </c>
    </row>
    <row r="4116" ht="21.0" customHeight="1">
      <c r="A4116" s="165" t="s">
        <v>1833</v>
      </c>
      <c r="B4116" s="172" t="s">
        <v>2611</v>
      </c>
      <c r="C4116" s="167" t="s">
        <v>112</v>
      </c>
      <c r="D4116" s="168">
        <v>3450000.0</v>
      </c>
      <c r="E4116" s="169" t="str">
        <f>iferror(vlookup(C4116,'Master data'!$A$2:$C$29,3,0),"-/-")</f>
        <v>Biến phí</v>
      </c>
      <c r="F4116" s="169" t="str">
        <f>iferror(vlookup(C4116,'Master data'!$A$2:$C$29,2,0),"-/-")</f>
        <v>Chi phí hành chính</v>
      </c>
    </row>
    <row r="4117" ht="21.0" customHeight="1">
      <c r="A4117" s="165" t="s">
        <v>1833</v>
      </c>
      <c r="B4117" s="172" t="s">
        <v>2612</v>
      </c>
      <c r="C4117" s="167" t="s">
        <v>95</v>
      </c>
      <c r="D4117" s="168">
        <v>983000.0</v>
      </c>
      <c r="E4117" s="169" t="str">
        <f>iferror(vlookup(C4117,'Master data'!$A$2:$C$29,3,0),"-/-")</f>
        <v>Biến phí</v>
      </c>
      <c r="F4117" s="169" t="str">
        <f>iferror(vlookup(C4117,'Master data'!$A$2:$C$29,2,0),"-/-")</f>
        <v>Chi phí bán hàng</v>
      </c>
    </row>
    <row r="4118" ht="21.0" customHeight="1">
      <c r="A4118" s="165" t="s">
        <v>1833</v>
      </c>
      <c r="B4118" s="172" t="s">
        <v>2613</v>
      </c>
      <c r="C4118" s="167" t="s">
        <v>95</v>
      </c>
      <c r="D4118" s="168">
        <v>3400000.0</v>
      </c>
      <c r="E4118" s="169" t="str">
        <f>iferror(vlookup(C4118,'Master data'!$A$2:$C$29,3,0),"-/-")</f>
        <v>Biến phí</v>
      </c>
      <c r="F4118" s="169" t="str">
        <f>iferror(vlookup(C4118,'Master data'!$A$2:$C$29,2,0),"-/-")</f>
        <v>Chi phí bán hàng</v>
      </c>
    </row>
    <row r="4119" ht="21.0" customHeight="1">
      <c r="A4119" s="165" t="s">
        <v>1833</v>
      </c>
      <c r="B4119" s="172" t="s">
        <v>2614</v>
      </c>
      <c r="C4119" s="167" t="s">
        <v>95</v>
      </c>
      <c r="D4119" s="168">
        <v>2.325E7</v>
      </c>
      <c r="E4119" s="169" t="str">
        <f>iferror(vlookup(C4119,'Master data'!$A$2:$C$29,3,0),"-/-")</f>
        <v>Biến phí</v>
      </c>
      <c r="F4119" s="169" t="str">
        <f>iferror(vlookup(C4119,'Master data'!$A$2:$C$29,2,0),"-/-")</f>
        <v>Chi phí bán hàng</v>
      </c>
    </row>
    <row r="4120" ht="21.0" customHeight="1">
      <c r="A4120" s="165" t="s">
        <v>1833</v>
      </c>
      <c r="B4120" s="172" t="s">
        <v>2615</v>
      </c>
      <c r="C4120" s="167" t="s">
        <v>95</v>
      </c>
      <c r="D4120" s="168">
        <v>1.5983E7</v>
      </c>
      <c r="E4120" s="169" t="str">
        <f>iferror(vlookup(C4120,'Master data'!$A$2:$C$29,3,0),"-/-")</f>
        <v>Biến phí</v>
      </c>
      <c r="F4120" s="169" t="str">
        <f>iferror(vlookup(C4120,'Master data'!$A$2:$C$29,2,0),"-/-")</f>
        <v>Chi phí bán hàng</v>
      </c>
    </row>
    <row r="4121" ht="21.0" customHeight="1">
      <c r="A4121" s="165" t="s">
        <v>1833</v>
      </c>
      <c r="B4121" s="172" t="s">
        <v>2616</v>
      </c>
      <c r="C4121" s="167" t="s">
        <v>95</v>
      </c>
      <c r="D4121" s="168">
        <v>9443000.0</v>
      </c>
      <c r="E4121" s="169" t="str">
        <f>iferror(vlookup(C4121,'Master data'!$A$2:$C$29,3,0),"-/-")</f>
        <v>Biến phí</v>
      </c>
      <c r="F4121" s="169" t="str">
        <f>iferror(vlookup(C4121,'Master data'!$A$2:$C$29,2,0),"-/-")</f>
        <v>Chi phí bán hàng</v>
      </c>
    </row>
    <row r="4122" ht="21.0" customHeight="1">
      <c r="A4122" s="165" t="s">
        <v>1833</v>
      </c>
      <c r="B4122" s="172" t="s">
        <v>2617</v>
      </c>
      <c r="C4122" s="167" t="s">
        <v>95</v>
      </c>
      <c r="D4122" s="168">
        <v>1.7E7</v>
      </c>
      <c r="E4122" s="169" t="str">
        <f>iferror(vlookup(C4122,'Master data'!$A$2:$C$29,3,0),"-/-")</f>
        <v>Biến phí</v>
      </c>
      <c r="F4122" s="169" t="str">
        <f>iferror(vlookup(C4122,'Master data'!$A$2:$C$29,2,0),"-/-")</f>
        <v>Chi phí bán hàng</v>
      </c>
    </row>
    <row r="4123" ht="21.0" customHeight="1">
      <c r="A4123" s="165" t="s">
        <v>1833</v>
      </c>
      <c r="B4123" s="172" t="s">
        <v>2618</v>
      </c>
      <c r="C4123" s="167" t="s">
        <v>95</v>
      </c>
      <c r="D4123" s="168">
        <v>1.315E7</v>
      </c>
      <c r="E4123" s="169" t="str">
        <f>iferror(vlookup(C4123,'Master data'!$A$2:$C$29,3,0),"-/-")</f>
        <v>Biến phí</v>
      </c>
      <c r="F4123" s="169" t="str">
        <f>iferror(vlookup(C4123,'Master data'!$A$2:$C$29,2,0),"-/-")</f>
        <v>Chi phí bán hàng</v>
      </c>
    </row>
    <row r="4124" ht="21.0" customHeight="1">
      <c r="A4124" s="165" t="s">
        <v>1833</v>
      </c>
      <c r="B4124" s="172" t="s">
        <v>1326</v>
      </c>
      <c r="C4124" s="167" t="s">
        <v>112</v>
      </c>
      <c r="D4124" s="168">
        <v>100000.0</v>
      </c>
      <c r="E4124" s="169" t="str">
        <f>iferror(vlookup(C4124,'Master data'!$A$2:$C$29,3,0),"-/-")</f>
        <v>Biến phí</v>
      </c>
      <c r="F4124" s="169" t="str">
        <f>iferror(vlookup(C4124,'Master data'!$A$2:$C$29,2,0),"-/-")</f>
        <v>Chi phí hành chính</v>
      </c>
    </row>
    <row r="4125" ht="21.0" customHeight="1">
      <c r="A4125" s="165" t="s">
        <v>1833</v>
      </c>
      <c r="B4125" s="172" t="s">
        <v>2415</v>
      </c>
      <c r="C4125" s="167" t="s">
        <v>112</v>
      </c>
      <c r="D4125" s="168">
        <v>200000.0</v>
      </c>
      <c r="E4125" s="169" t="str">
        <f>iferror(vlookup(C4125,'Master data'!$A$2:$C$29,3,0),"-/-")</f>
        <v>Biến phí</v>
      </c>
      <c r="F4125" s="169" t="str">
        <f>iferror(vlookup(C4125,'Master data'!$A$2:$C$29,2,0),"-/-")</f>
        <v>Chi phí hành chính</v>
      </c>
    </row>
    <row r="4126" ht="21.0" customHeight="1">
      <c r="A4126" s="165" t="s">
        <v>1833</v>
      </c>
      <c r="B4126" s="172" t="s">
        <v>2619</v>
      </c>
      <c r="C4126" s="167" t="s">
        <v>112</v>
      </c>
      <c r="D4126" s="168">
        <v>30000.0</v>
      </c>
      <c r="E4126" s="169" t="str">
        <f>iferror(vlookup(C4126,'Master data'!$A$2:$C$29,3,0),"-/-")</f>
        <v>Biến phí</v>
      </c>
      <c r="F4126" s="169" t="str">
        <f>iferror(vlookup(C4126,'Master data'!$A$2:$C$29,2,0),"-/-")</f>
        <v>Chi phí hành chính</v>
      </c>
    </row>
    <row r="4127" ht="21.0" customHeight="1">
      <c r="A4127" s="165" t="s">
        <v>1833</v>
      </c>
      <c r="B4127" s="172" t="s">
        <v>2620</v>
      </c>
      <c r="C4127" s="167" t="s">
        <v>112</v>
      </c>
      <c r="D4127" s="168">
        <v>80000.0</v>
      </c>
      <c r="E4127" s="169" t="str">
        <f>iferror(vlookup(C4127,'Master data'!$A$2:$C$29,3,0),"-/-")</f>
        <v>Biến phí</v>
      </c>
      <c r="F4127" s="169" t="str">
        <f>iferror(vlookup(C4127,'Master data'!$A$2:$C$29,2,0),"-/-")</f>
        <v>Chi phí hành chính</v>
      </c>
    </row>
    <row r="4128" ht="21.0" customHeight="1">
      <c r="A4128" s="165" t="s">
        <v>1833</v>
      </c>
      <c r="B4128" s="172" t="s">
        <v>2621</v>
      </c>
      <c r="C4128" s="167" t="s">
        <v>112</v>
      </c>
      <c r="D4128" s="168">
        <v>500000.0</v>
      </c>
      <c r="E4128" s="169" t="str">
        <f>iferror(vlookup(C4128,'Master data'!$A$2:$C$29,3,0),"-/-")</f>
        <v>Biến phí</v>
      </c>
      <c r="F4128" s="169" t="str">
        <f>iferror(vlookup(C4128,'Master data'!$A$2:$C$29,2,0),"-/-")</f>
        <v>Chi phí hành chính</v>
      </c>
    </row>
    <row r="4129" ht="21.0" customHeight="1">
      <c r="A4129" s="165" t="s">
        <v>1833</v>
      </c>
      <c r="B4129" s="172" t="s">
        <v>2622</v>
      </c>
      <c r="C4129" s="167" t="s">
        <v>112</v>
      </c>
      <c r="D4129" s="168">
        <v>800000.0</v>
      </c>
      <c r="E4129" s="169" t="str">
        <f>iferror(vlookup(C4129,'Master data'!$A$2:$C$29,3,0),"-/-")</f>
        <v>Biến phí</v>
      </c>
      <c r="F4129" s="169" t="str">
        <f>iferror(vlookup(C4129,'Master data'!$A$2:$C$29,2,0),"-/-")</f>
        <v>Chi phí hành chính</v>
      </c>
    </row>
    <row r="4130" ht="21.0" customHeight="1">
      <c r="A4130" s="165" t="s">
        <v>1833</v>
      </c>
      <c r="B4130" s="172" t="s">
        <v>2623</v>
      </c>
      <c r="C4130" s="167" t="s">
        <v>112</v>
      </c>
      <c r="D4130" s="168">
        <v>3800000.0</v>
      </c>
      <c r="E4130" s="169" t="str">
        <f>iferror(vlookup(C4130,'Master data'!$A$2:$C$29,3,0),"-/-")</f>
        <v>Biến phí</v>
      </c>
      <c r="F4130" s="169" t="str">
        <f>iferror(vlookup(C4130,'Master data'!$A$2:$C$29,2,0),"-/-")</f>
        <v>Chi phí hành chính</v>
      </c>
    </row>
    <row r="4131" ht="21.0" customHeight="1">
      <c r="A4131" s="165" t="s">
        <v>1833</v>
      </c>
      <c r="B4131" s="172" t="s">
        <v>392</v>
      </c>
      <c r="C4131" s="167" t="s">
        <v>112</v>
      </c>
      <c r="D4131" s="168">
        <v>1452000.0</v>
      </c>
      <c r="E4131" s="169" t="str">
        <f>iferror(vlookup(C4131,'Master data'!$A$2:$C$29,3,0),"-/-")</f>
        <v>Biến phí</v>
      </c>
      <c r="F4131" s="169" t="str">
        <f>iferror(vlookup(C4131,'Master data'!$A$2:$C$29,2,0),"-/-")</f>
        <v>Chi phí hành chính</v>
      </c>
    </row>
    <row r="4132" ht="21.0" customHeight="1">
      <c r="A4132" s="165" t="s">
        <v>1833</v>
      </c>
      <c r="B4132" s="172" t="s">
        <v>961</v>
      </c>
      <c r="C4132" s="167" t="s">
        <v>112</v>
      </c>
      <c r="D4132" s="168">
        <v>880000.0</v>
      </c>
      <c r="E4132" s="169" t="str">
        <f>iferror(vlookup(C4132,'Master data'!$A$2:$C$29,3,0),"-/-")</f>
        <v>Biến phí</v>
      </c>
      <c r="F4132" s="169" t="str">
        <f>iferror(vlookup(C4132,'Master data'!$A$2:$C$29,2,0),"-/-")</f>
        <v>Chi phí hành chính</v>
      </c>
    </row>
    <row r="4133" ht="21.0" customHeight="1">
      <c r="A4133" s="165" t="s">
        <v>1833</v>
      </c>
      <c r="B4133" s="172" t="s">
        <v>2624</v>
      </c>
      <c r="C4133" s="167" t="s">
        <v>112</v>
      </c>
      <c r="D4133" s="168">
        <v>940000.0</v>
      </c>
      <c r="E4133" s="169" t="str">
        <f>iferror(vlookup(C4133,'Master data'!$A$2:$C$29,3,0),"-/-")</f>
        <v>Biến phí</v>
      </c>
      <c r="F4133" s="169" t="str">
        <f>iferror(vlookup(C4133,'Master data'!$A$2:$C$29,2,0),"-/-")</f>
        <v>Chi phí hành chính</v>
      </c>
    </row>
    <row r="4134" ht="21.0" customHeight="1">
      <c r="A4134" s="165" t="s">
        <v>1833</v>
      </c>
      <c r="B4134" s="172" t="s">
        <v>1304</v>
      </c>
      <c r="C4134" s="167" t="s">
        <v>112</v>
      </c>
      <c r="D4134" s="168">
        <v>710000.0</v>
      </c>
      <c r="E4134" s="169" t="str">
        <f>iferror(vlookup(C4134,'Master data'!$A$2:$C$29,3,0),"-/-")</f>
        <v>Biến phí</v>
      </c>
      <c r="F4134" s="169" t="str">
        <f>iferror(vlookup(C4134,'Master data'!$A$2:$C$29,2,0),"-/-")</f>
        <v>Chi phí hành chính</v>
      </c>
    </row>
    <row r="4135" ht="21.0" customHeight="1">
      <c r="A4135" s="165" t="s">
        <v>1833</v>
      </c>
      <c r="B4135" s="172" t="s">
        <v>1015</v>
      </c>
      <c r="C4135" s="167" t="s">
        <v>112</v>
      </c>
      <c r="D4135" s="168">
        <v>4.9E7</v>
      </c>
      <c r="E4135" s="169" t="str">
        <f>iferror(vlookup(C4135,'Master data'!$A$2:$C$29,3,0),"-/-")</f>
        <v>Biến phí</v>
      </c>
      <c r="F4135" s="169" t="str">
        <f>iferror(vlookup(C4135,'Master data'!$A$2:$C$29,2,0),"-/-")</f>
        <v>Chi phí hành chính</v>
      </c>
    </row>
    <row r="4136" ht="21.0" customHeight="1">
      <c r="A4136" s="165" t="s">
        <v>1833</v>
      </c>
      <c r="B4136" s="172" t="s">
        <v>2437</v>
      </c>
      <c r="C4136" s="167" t="s">
        <v>112</v>
      </c>
      <c r="D4136" s="168">
        <v>1.0E7</v>
      </c>
      <c r="E4136" s="169" t="str">
        <f>iferror(vlookup(C4136,'Master data'!$A$2:$C$29,3,0),"-/-")</f>
        <v>Biến phí</v>
      </c>
      <c r="F4136" s="169" t="str">
        <f>iferror(vlookup(C4136,'Master data'!$A$2:$C$29,2,0),"-/-")</f>
        <v>Chi phí hành chính</v>
      </c>
    </row>
    <row r="4137" ht="21.0" customHeight="1">
      <c r="A4137" s="165" t="s">
        <v>1833</v>
      </c>
      <c r="B4137" s="172" t="s">
        <v>2625</v>
      </c>
      <c r="C4137" s="167" t="s">
        <v>112</v>
      </c>
      <c r="D4137" s="168">
        <v>1630000.0</v>
      </c>
      <c r="E4137" s="169" t="str">
        <f>iferror(vlookup(C4137,'Master data'!$A$2:$C$29,3,0),"-/-")</f>
        <v>Biến phí</v>
      </c>
      <c r="F4137" s="169" t="str">
        <f>iferror(vlookup(C4137,'Master data'!$A$2:$C$29,2,0),"-/-")</f>
        <v>Chi phí hành chính</v>
      </c>
    </row>
    <row r="4138" ht="21.0" customHeight="1">
      <c r="A4138" s="165" t="s">
        <v>1833</v>
      </c>
      <c r="B4138" s="172" t="s">
        <v>2626</v>
      </c>
      <c r="C4138" s="167" t="s">
        <v>112</v>
      </c>
      <c r="D4138" s="168">
        <v>280000.0</v>
      </c>
      <c r="E4138" s="169" t="str">
        <f>iferror(vlookup(C4138,'Master data'!$A$2:$C$29,3,0),"-/-")</f>
        <v>Biến phí</v>
      </c>
      <c r="F4138" s="169" t="str">
        <f>iferror(vlookup(C4138,'Master data'!$A$2:$C$29,2,0),"-/-")</f>
        <v>Chi phí hành chính</v>
      </c>
    </row>
    <row r="4139" ht="21.0" customHeight="1">
      <c r="A4139" s="165" t="s">
        <v>1833</v>
      </c>
      <c r="B4139" s="172" t="s">
        <v>1036</v>
      </c>
      <c r="C4139" s="167" t="s">
        <v>112</v>
      </c>
      <c r="D4139" s="168">
        <v>100000.0</v>
      </c>
      <c r="E4139" s="169" t="str">
        <f>iferror(vlookup(C4139,'Master data'!$A$2:$C$29,3,0),"-/-")</f>
        <v>Biến phí</v>
      </c>
      <c r="F4139" s="169" t="str">
        <f>iferror(vlookup(C4139,'Master data'!$A$2:$C$29,2,0),"-/-")</f>
        <v>Chi phí hành chính</v>
      </c>
    </row>
    <row r="4140" ht="21.0" customHeight="1">
      <c r="A4140" s="165" t="s">
        <v>1833</v>
      </c>
      <c r="B4140" s="172" t="s">
        <v>2627</v>
      </c>
      <c r="C4140" s="167" t="s">
        <v>112</v>
      </c>
      <c r="D4140" s="168">
        <v>98000.0</v>
      </c>
      <c r="E4140" s="169" t="str">
        <f>iferror(vlookup(C4140,'Master data'!$A$2:$C$29,3,0),"-/-")</f>
        <v>Biến phí</v>
      </c>
      <c r="F4140" s="169" t="str">
        <f>iferror(vlookup(C4140,'Master data'!$A$2:$C$29,2,0),"-/-")</f>
        <v>Chi phí hành chính</v>
      </c>
    </row>
    <row r="4141" ht="21.0" customHeight="1">
      <c r="A4141" s="165" t="s">
        <v>1833</v>
      </c>
      <c r="B4141" s="172" t="s">
        <v>323</v>
      </c>
      <c r="C4141" s="167" t="s">
        <v>112</v>
      </c>
      <c r="D4141" s="168">
        <v>520000.0</v>
      </c>
      <c r="E4141" s="169" t="str">
        <f>iferror(vlookup(C4141,'Master data'!$A$2:$C$29,3,0),"-/-")</f>
        <v>Biến phí</v>
      </c>
      <c r="F4141" s="169" t="str">
        <f>iferror(vlookup(C4141,'Master data'!$A$2:$C$29,2,0),"-/-")</f>
        <v>Chi phí hành chính</v>
      </c>
    </row>
    <row r="4142" ht="21.0" customHeight="1">
      <c r="A4142" s="165" t="s">
        <v>1833</v>
      </c>
      <c r="B4142" s="172" t="s">
        <v>2628</v>
      </c>
      <c r="C4142" s="167" t="s">
        <v>112</v>
      </c>
      <c r="D4142" s="168">
        <v>1.525E7</v>
      </c>
      <c r="E4142" s="169" t="str">
        <f>iferror(vlookup(C4142,'Master data'!$A$2:$C$29,3,0),"-/-")</f>
        <v>Biến phí</v>
      </c>
      <c r="F4142" s="169" t="str">
        <f>iferror(vlookup(C4142,'Master data'!$A$2:$C$29,2,0),"-/-")</f>
        <v>Chi phí hành chính</v>
      </c>
    </row>
    <row r="4143" ht="21.0" customHeight="1">
      <c r="A4143" s="165" t="s">
        <v>1833</v>
      </c>
      <c r="B4143" s="172" t="s">
        <v>2629</v>
      </c>
      <c r="C4143" s="167" t="s">
        <v>112</v>
      </c>
      <c r="D4143" s="168">
        <v>3075000.0</v>
      </c>
      <c r="E4143" s="169" t="str">
        <f>iferror(vlookup(C4143,'Master data'!$A$2:$C$29,3,0),"-/-")</f>
        <v>Biến phí</v>
      </c>
      <c r="F4143" s="169" t="str">
        <f>iferror(vlookup(C4143,'Master data'!$A$2:$C$29,2,0),"-/-")</f>
        <v>Chi phí hành chính</v>
      </c>
    </row>
    <row r="4144" ht="21.0" customHeight="1">
      <c r="A4144" s="165" t="s">
        <v>1833</v>
      </c>
      <c r="B4144" s="172" t="s">
        <v>2630</v>
      </c>
      <c r="C4144" s="167" t="s">
        <v>112</v>
      </c>
      <c r="D4144" s="168">
        <v>1500000.0</v>
      </c>
      <c r="E4144" s="169" t="str">
        <f>iferror(vlookup(C4144,'Master data'!$A$2:$C$29,3,0),"-/-")</f>
        <v>Biến phí</v>
      </c>
      <c r="F4144" s="169" t="str">
        <f>iferror(vlookup(C4144,'Master data'!$A$2:$C$29,2,0),"-/-")</f>
        <v>Chi phí hành chính</v>
      </c>
    </row>
    <row r="4145" ht="21.0" customHeight="1">
      <c r="A4145" s="165" t="s">
        <v>1833</v>
      </c>
      <c r="B4145" s="172" t="s">
        <v>2631</v>
      </c>
      <c r="C4145" s="167" t="s">
        <v>112</v>
      </c>
      <c r="D4145" s="168">
        <v>400000.0</v>
      </c>
      <c r="E4145" s="169" t="str">
        <f>iferror(vlookup(C4145,'Master data'!$A$2:$C$29,3,0),"-/-")</f>
        <v>Biến phí</v>
      </c>
      <c r="F4145" s="169" t="str">
        <f>iferror(vlookup(C4145,'Master data'!$A$2:$C$29,2,0),"-/-")</f>
        <v>Chi phí hành chính</v>
      </c>
    </row>
    <row r="4146" ht="21.0" customHeight="1">
      <c r="A4146" s="165" t="s">
        <v>1833</v>
      </c>
      <c r="B4146" s="172" t="s">
        <v>2632</v>
      </c>
      <c r="C4146" s="167" t="s">
        <v>112</v>
      </c>
      <c r="D4146" s="168">
        <v>600000.0</v>
      </c>
      <c r="E4146" s="169" t="str">
        <f>iferror(vlookup(C4146,'Master data'!$A$2:$C$29,3,0),"-/-")</f>
        <v>Biến phí</v>
      </c>
      <c r="F4146" s="169" t="str">
        <f>iferror(vlookup(C4146,'Master data'!$A$2:$C$29,2,0),"-/-")</f>
        <v>Chi phí hành chính</v>
      </c>
    </row>
    <row r="4147" ht="21.0" customHeight="1">
      <c r="A4147" s="165" t="s">
        <v>1833</v>
      </c>
      <c r="B4147" s="172" t="s">
        <v>2633</v>
      </c>
      <c r="C4147" s="167" t="s">
        <v>112</v>
      </c>
      <c r="D4147" s="168">
        <v>1309000.0</v>
      </c>
      <c r="E4147" s="169" t="str">
        <f>iferror(vlookup(C4147,'Master data'!$A$2:$C$29,3,0),"-/-")</f>
        <v>Biến phí</v>
      </c>
      <c r="F4147" s="169" t="str">
        <f>iferror(vlookup(C4147,'Master data'!$A$2:$C$29,2,0),"-/-")</f>
        <v>Chi phí hành chính</v>
      </c>
    </row>
    <row r="4148" ht="21.0" customHeight="1">
      <c r="A4148" s="165" t="s">
        <v>1833</v>
      </c>
      <c r="B4148" s="172" t="s">
        <v>2634</v>
      </c>
      <c r="C4148" s="167" t="s">
        <v>112</v>
      </c>
      <c r="D4148" s="168">
        <v>9430000.0</v>
      </c>
      <c r="E4148" s="169" t="str">
        <f>iferror(vlookup(C4148,'Master data'!$A$2:$C$29,3,0),"-/-")</f>
        <v>Biến phí</v>
      </c>
      <c r="F4148" s="169" t="str">
        <f>iferror(vlookup(C4148,'Master data'!$A$2:$C$29,2,0),"-/-")</f>
        <v>Chi phí hành chính</v>
      </c>
    </row>
    <row r="4149" ht="21.0" customHeight="1">
      <c r="A4149" s="165" t="s">
        <v>1833</v>
      </c>
      <c r="B4149" s="172" t="s">
        <v>2635</v>
      </c>
      <c r="C4149" s="167" t="s">
        <v>112</v>
      </c>
      <c r="D4149" s="168">
        <v>115000.0</v>
      </c>
      <c r="E4149" s="169" t="str">
        <f>iferror(vlookup(C4149,'Master data'!$A$2:$C$29,3,0),"-/-")</f>
        <v>Biến phí</v>
      </c>
      <c r="F4149" s="169" t="str">
        <f>iferror(vlookup(C4149,'Master data'!$A$2:$C$29,2,0),"-/-")</f>
        <v>Chi phí hành chính</v>
      </c>
    </row>
    <row r="4150" ht="21.0" customHeight="1">
      <c r="A4150" s="165" t="s">
        <v>1833</v>
      </c>
      <c r="B4150" s="172" t="s">
        <v>2636</v>
      </c>
      <c r="C4150" s="167" t="s">
        <v>112</v>
      </c>
      <c r="D4150" s="168">
        <v>250000.0</v>
      </c>
      <c r="E4150" s="169" t="str">
        <f>iferror(vlookup(C4150,'Master data'!$A$2:$C$29,3,0),"-/-")</f>
        <v>Biến phí</v>
      </c>
      <c r="F4150" s="169" t="str">
        <f>iferror(vlookup(C4150,'Master data'!$A$2:$C$29,2,0),"-/-")</f>
        <v>Chi phí hành chính</v>
      </c>
    </row>
    <row r="4151" ht="21.0" customHeight="1">
      <c r="A4151" s="165" t="s">
        <v>1833</v>
      </c>
      <c r="B4151" s="172" t="s">
        <v>1930</v>
      </c>
      <c r="C4151" s="167" t="s">
        <v>112</v>
      </c>
      <c r="D4151" s="168">
        <v>200000.0</v>
      </c>
      <c r="E4151" s="169" t="str">
        <f>iferror(vlookup(C4151,'Master data'!$A$2:$C$29,3,0),"-/-")</f>
        <v>Biến phí</v>
      </c>
      <c r="F4151" s="169" t="str">
        <f>iferror(vlookup(C4151,'Master data'!$A$2:$C$29,2,0),"-/-")</f>
        <v>Chi phí hành chính</v>
      </c>
    </row>
    <row r="4152" ht="21.0" customHeight="1">
      <c r="A4152" s="165" t="s">
        <v>1833</v>
      </c>
      <c r="B4152" s="172" t="s">
        <v>2637</v>
      </c>
      <c r="C4152" s="167" t="s">
        <v>112</v>
      </c>
      <c r="D4152" s="168">
        <v>3000000.0</v>
      </c>
      <c r="E4152" s="169" t="str">
        <f>iferror(vlookup(C4152,'Master data'!$A$2:$C$29,3,0),"-/-")</f>
        <v>Biến phí</v>
      </c>
      <c r="F4152" s="169" t="str">
        <f>iferror(vlookup(C4152,'Master data'!$A$2:$C$29,2,0),"-/-")</f>
        <v>Chi phí hành chính</v>
      </c>
    </row>
    <row r="4153" ht="21.0" customHeight="1">
      <c r="A4153" s="165" t="s">
        <v>1833</v>
      </c>
      <c r="B4153" s="172" t="s">
        <v>2638</v>
      </c>
      <c r="C4153" s="167" t="s">
        <v>112</v>
      </c>
      <c r="D4153" s="168">
        <v>490000.0</v>
      </c>
      <c r="E4153" s="169" t="str">
        <f>iferror(vlookup(C4153,'Master data'!$A$2:$C$29,3,0),"-/-")</f>
        <v>Biến phí</v>
      </c>
      <c r="F4153" s="169" t="str">
        <f>iferror(vlookup(C4153,'Master data'!$A$2:$C$29,2,0),"-/-")</f>
        <v>Chi phí hành chính</v>
      </c>
    </row>
    <row r="4154" ht="21.0" customHeight="1">
      <c r="A4154" s="165" t="s">
        <v>1833</v>
      </c>
      <c r="B4154" s="172" t="s">
        <v>2639</v>
      </c>
      <c r="C4154" s="167" t="s">
        <v>112</v>
      </c>
      <c r="D4154" s="168">
        <v>500000.0</v>
      </c>
      <c r="E4154" s="169" t="str">
        <f>iferror(vlookup(C4154,'Master data'!$A$2:$C$29,3,0),"-/-")</f>
        <v>Biến phí</v>
      </c>
      <c r="F4154" s="169" t="str">
        <f>iferror(vlookup(C4154,'Master data'!$A$2:$C$29,2,0),"-/-")</f>
        <v>Chi phí hành chính</v>
      </c>
    </row>
    <row r="4155" ht="21.0" customHeight="1">
      <c r="A4155" s="165" t="s">
        <v>1833</v>
      </c>
      <c r="B4155" s="172" t="s">
        <v>2246</v>
      </c>
      <c r="C4155" s="167" t="s">
        <v>112</v>
      </c>
      <c r="D4155" s="168">
        <v>150000.0</v>
      </c>
      <c r="E4155" s="169" t="str">
        <f>iferror(vlookup(C4155,'Master data'!$A$2:$C$29,3,0),"-/-")</f>
        <v>Biến phí</v>
      </c>
      <c r="F4155" s="169" t="str">
        <f>iferror(vlookup(C4155,'Master data'!$A$2:$C$29,2,0),"-/-")</f>
        <v>Chi phí hành chính</v>
      </c>
    </row>
    <row r="4156" ht="21.0" customHeight="1">
      <c r="A4156" s="165" t="s">
        <v>1833</v>
      </c>
      <c r="B4156" s="172" t="s">
        <v>2640</v>
      </c>
      <c r="C4156" s="167" t="s">
        <v>112</v>
      </c>
      <c r="D4156" s="168">
        <v>750000.0</v>
      </c>
      <c r="E4156" s="169" t="str">
        <f>iferror(vlookup(C4156,'Master data'!$A$2:$C$29,3,0),"-/-")</f>
        <v>Biến phí</v>
      </c>
      <c r="F4156" s="169" t="str">
        <f>iferror(vlookup(C4156,'Master data'!$A$2:$C$29,2,0),"-/-")</f>
        <v>Chi phí hành chính</v>
      </c>
    </row>
    <row r="4157" ht="21.0" customHeight="1">
      <c r="A4157" s="165" t="s">
        <v>1833</v>
      </c>
      <c r="B4157" s="172" t="s">
        <v>1041</v>
      </c>
      <c r="C4157" s="167" t="s">
        <v>112</v>
      </c>
      <c r="D4157" s="168">
        <v>1000000.0</v>
      </c>
      <c r="E4157" s="169" t="str">
        <f>iferror(vlookup(C4157,'Master data'!$A$2:$C$29,3,0),"-/-")</f>
        <v>Biến phí</v>
      </c>
      <c r="F4157" s="169" t="str">
        <f>iferror(vlookup(C4157,'Master data'!$A$2:$C$29,2,0),"-/-")</f>
        <v>Chi phí hành chính</v>
      </c>
    </row>
    <row r="4158" ht="21.0" customHeight="1">
      <c r="A4158" s="165" t="s">
        <v>1833</v>
      </c>
      <c r="B4158" s="172" t="s">
        <v>2641</v>
      </c>
      <c r="C4158" s="167" t="s">
        <v>112</v>
      </c>
      <c r="D4158" s="168">
        <v>1139000.0</v>
      </c>
      <c r="E4158" s="169" t="str">
        <f>iferror(vlookup(C4158,'Master data'!$A$2:$C$29,3,0),"-/-")</f>
        <v>Biến phí</v>
      </c>
      <c r="F4158" s="169" t="str">
        <f>iferror(vlookup(C4158,'Master data'!$A$2:$C$29,2,0),"-/-")</f>
        <v>Chi phí hành chính</v>
      </c>
    </row>
    <row r="4159" ht="21.0" customHeight="1">
      <c r="A4159" s="165" t="s">
        <v>1833</v>
      </c>
      <c r="B4159" s="172" t="s">
        <v>2642</v>
      </c>
      <c r="C4159" s="167" t="s">
        <v>112</v>
      </c>
      <c r="D4159" s="168">
        <v>5900000.0</v>
      </c>
      <c r="E4159" s="169" t="str">
        <f>iferror(vlookup(C4159,'Master data'!$A$2:$C$29,3,0),"-/-")</f>
        <v>Biến phí</v>
      </c>
      <c r="F4159" s="169" t="str">
        <f>iferror(vlookup(C4159,'Master data'!$A$2:$C$29,2,0),"-/-")</f>
        <v>Chi phí hành chính</v>
      </c>
    </row>
    <row r="4160" ht="21.0" customHeight="1">
      <c r="A4160" s="165" t="s">
        <v>1833</v>
      </c>
      <c r="B4160" s="172" t="s">
        <v>2643</v>
      </c>
      <c r="C4160" s="167" t="s">
        <v>112</v>
      </c>
      <c r="D4160" s="168">
        <v>800000.0</v>
      </c>
      <c r="E4160" s="169" t="str">
        <f>iferror(vlookup(C4160,'Master data'!$A$2:$C$29,3,0),"-/-")</f>
        <v>Biến phí</v>
      </c>
      <c r="F4160" s="169" t="str">
        <f>iferror(vlookup(C4160,'Master data'!$A$2:$C$29,2,0),"-/-")</f>
        <v>Chi phí hành chính</v>
      </c>
    </row>
    <row r="4161" ht="21.0" customHeight="1">
      <c r="A4161" s="165" t="s">
        <v>1833</v>
      </c>
      <c r="B4161" s="172" t="s">
        <v>2644</v>
      </c>
      <c r="C4161" s="167" t="s">
        <v>112</v>
      </c>
      <c r="D4161" s="168">
        <v>5500000.0</v>
      </c>
      <c r="E4161" s="169" t="str">
        <f>iferror(vlookup(C4161,'Master data'!$A$2:$C$29,3,0),"-/-")</f>
        <v>Biến phí</v>
      </c>
      <c r="F4161" s="169" t="str">
        <f>iferror(vlookup(C4161,'Master data'!$A$2:$C$29,2,0),"-/-")</f>
        <v>Chi phí hành chính</v>
      </c>
    </row>
    <row r="4162" ht="21.0" customHeight="1">
      <c r="A4162" s="165" t="s">
        <v>1833</v>
      </c>
      <c r="B4162" s="172" t="s">
        <v>2645</v>
      </c>
      <c r="C4162" s="167" t="s">
        <v>112</v>
      </c>
      <c r="D4162" s="168">
        <v>8060000.0</v>
      </c>
      <c r="E4162" s="169" t="str">
        <f>iferror(vlookup(C4162,'Master data'!$A$2:$C$29,3,0),"-/-")</f>
        <v>Biến phí</v>
      </c>
      <c r="F4162" s="169" t="str">
        <f>iferror(vlookup(C4162,'Master data'!$A$2:$C$29,2,0),"-/-")</f>
        <v>Chi phí hành chính</v>
      </c>
    </row>
    <row r="4163" ht="21.0" customHeight="1">
      <c r="A4163" s="165" t="s">
        <v>1833</v>
      </c>
      <c r="B4163" s="172" t="s">
        <v>338</v>
      </c>
      <c r="C4163" s="167" t="s">
        <v>112</v>
      </c>
      <c r="D4163" s="168">
        <v>324000.0</v>
      </c>
      <c r="E4163" s="169" t="str">
        <f>iferror(vlookup(C4163,'Master data'!$A$2:$C$29,3,0),"-/-")</f>
        <v>Biến phí</v>
      </c>
      <c r="F4163" s="169" t="str">
        <f>iferror(vlookup(C4163,'Master data'!$A$2:$C$29,2,0),"-/-")</f>
        <v>Chi phí hành chính</v>
      </c>
    </row>
    <row r="4164" ht="21.0" customHeight="1">
      <c r="A4164" s="165" t="s">
        <v>1833</v>
      </c>
      <c r="B4164" s="172" t="s">
        <v>2646</v>
      </c>
      <c r="C4164" s="167" t="s">
        <v>112</v>
      </c>
      <c r="D4164" s="168">
        <v>143000.0</v>
      </c>
      <c r="E4164" s="169" t="str">
        <f>iferror(vlookup(C4164,'Master data'!$A$2:$C$29,3,0),"-/-")</f>
        <v>Biến phí</v>
      </c>
      <c r="F4164" s="169" t="str">
        <f>iferror(vlookup(C4164,'Master data'!$A$2:$C$29,2,0),"-/-")</f>
        <v>Chi phí hành chính</v>
      </c>
    </row>
    <row r="4165" ht="21.0" customHeight="1">
      <c r="A4165" s="165" t="s">
        <v>1833</v>
      </c>
      <c r="B4165" s="172" t="s">
        <v>2073</v>
      </c>
      <c r="C4165" s="167" t="s">
        <v>112</v>
      </c>
      <c r="D4165" s="168">
        <v>470000.0</v>
      </c>
      <c r="E4165" s="169" t="str">
        <f>iferror(vlookup(C4165,'Master data'!$A$2:$C$29,3,0),"-/-")</f>
        <v>Biến phí</v>
      </c>
      <c r="F4165" s="169" t="str">
        <f>iferror(vlookup(C4165,'Master data'!$A$2:$C$29,2,0),"-/-")</f>
        <v>Chi phí hành chính</v>
      </c>
    </row>
    <row r="4166" ht="21.0" customHeight="1">
      <c r="A4166" s="165" t="s">
        <v>1833</v>
      </c>
      <c r="B4166" s="172" t="s">
        <v>2246</v>
      </c>
      <c r="C4166" s="167" t="s">
        <v>112</v>
      </c>
      <c r="D4166" s="168">
        <v>1208000.0</v>
      </c>
      <c r="E4166" s="169" t="str">
        <f>iferror(vlookup(C4166,'Master data'!$A$2:$C$29,3,0),"-/-")</f>
        <v>Biến phí</v>
      </c>
      <c r="F4166" s="169" t="str">
        <f>iferror(vlookup(C4166,'Master data'!$A$2:$C$29,2,0),"-/-")</f>
        <v>Chi phí hành chính</v>
      </c>
    </row>
    <row r="4167" ht="21.0" customHeight="1">
      <c r="A4167" s="165" t="s">
        <v>1833</v>
      </c>
      <c r="B4167" s="172" t="s">
        <v>2647</v>
      </c>
      <c r="C4167" s="167" t="s">
        <v>112</v>
      </c>
      <c r="D4167" s="168">
        <v>196000.0</v>
      </c>
      <c r="E4167" s="169" t="str">
        <f>iferror(vlookup(C4167,'Master data'!$A$2:$C$29,3,0),"-/-")</f>
        <v>Biến phí</v>
      </c>
      <c r="F4167" s="169" t="str">
        <f>iferror(vlookup(C4167,'Master data'!$A$2:$C$29,2,0),"-/-")</f>
        <v>Chi phí hành chính</v>
      </c>
    </row>
    <row r="4168" ht="21.0" customHeight="1">
      <c r="A4168" s="165" t="s">
        <v>1833</v>
      </c>
      <c r="B4168" s="172" t="s">
        <v>2648</v>
      </c>
      <c r="C4168" s="167" t="s">
        <v>112</v>
      </c>
      <c r="D4168" s="168">
        <v>200000.0</v>
      </c>
      <c r="E4168" s="169" t="str">
        <f>iferror(vlookup(C4168,'Master data'!$A$2:$C$29,3,0),"-/-")</f>
        <v>Biến phí</v>
      </c>
      <c r="F4168" s="169" t="str">
        <f>iferror(vlookup(C4168,'Master data'!$A$2:$C$29,2,0),"-/-")</f>
        <v>Chi phí hành chính</v>
      </c>
    </row>
    <row r="4169" ht="21.0" customHeight="1">
      <c r="A4169" s="165" t="s">
        <v>1833</v>
      </c>
      <c r="B4169" s="172" t="s">
        <v>2649</v>
      </c>
      <c r="C4169" s="167" t="s">
        <v>112</v>
      </c>
      <c r="D4169" s="168">
        <v>2250000.0</v>
      </c>
      <c r="E4169" s="169" t="str">
        <f>iferror(vlookup(C4169,'Master data'!$A$2:$C$29,3,0),"-/-")</f>
        <v>Biến phí</v>
      </c>
      <c r="F4169" s="169" t="str">
        <f>iferror(vlookup(C4169,'Master data'!$A$2:$C$29,2,0),"-/-")</f>
        <v>Chi phí hành chính</v>
      </c>
    </row>
    <row r="4170" ht="21.0" customHeight="1">
      <c r="A4170" s="165" t="s">
        <v>1833</v>
      </c>
      <c r="B4170" s="172" t="s">
        <v>2650</v>
      </c>
      <c r="C4170" s="167" t="s">
        <v>112</v>
      </c>
      <c r="D4170" s="168">
        <v>1700000.0</v>
      </c>
      <c r="E4170" s="169" t="str">
        <f>iferror(vlookup(C4170,'Master data'!$A$2:$C$29,3,0),"-/-")</f>
        <v>Biến phí</v>
      </c>
      <c r="F4170" s="169" t="str">
        <f>iferror(vlookup(C4170,'Master data'!$A$2:$C$29,2,0),"-/-")</f>
        <v>Chi phí hành chính</v>
      </c>
    </row>
    <row r="4171" ht="21.0" customHeight="1">
      <c r="A4171" s="165" t="s">
        <v>1833</v>
      </c>
      <c r="B4171" s="172" t="s">
        <v>2651</v>
      </c>
      <c r="C4171" s="167" t="s">
        <v>112</v>
      </c>
      <c r="D4171" s="168">
        <v>520000.0</v>
      </c>
      <c r="E4171" s="169" t="str">
        <f>iferror(vlookup(C4171,'Master data'!$A$2:$C$29,3,0),"-/-")</f>
        <v>Biến phí</v>
      </c>
      <c r="F4171" s="169" t="str">
        <f>iferror(vlookup(C4171,'Master data'!$A$2:$C$29,2,0),"-/-")</f>
        <v>Chi phí hành chính</v>
      </c>
    </row>
    <row r="4172" ht="21.0" customHeight="1">
      <c r="A4172" s="165" t="s">
        <v>1833</v>
      </c>
      <c r="B4172" s="172" t="s">
        <v>2652</v>
      </c>
      <c r="C4172" s="167" t="s">
        <v>112</v>
      </c>
      <c r="D4172" s="168">
        <v>2739000.0</v>
      </c>
      <c r="E4172" s="169" t="str">
        <f>iferror(vlookup(C4172,'Master data'!$A$2:$C$29,3,0),"-/-")</f>
        <v>Biến phí</v>
      </c>
      <c r="F4172" s="169" t="str">
        <f>iferror(vlookup(C4172,'Master data'!$A$2:$C$29,2,0),"-/-")</f>
        <v>Chi phí hành chính</v>
      </c>
    </row>
    <row r="4173" ht="21.0" customHeight="1">
      <c r="A4173" s="165" t="s">
        <v>1833</v>
      </c>
      <c r="B4173" s="172" t="s">
        <v>2653</v>
      </c>
      <c r="C4173" s="167" t="s">
        <v>112</v>
      </c>
      <c r="D4173" s="168">
        <v>50000.0</v>
      </c>
      <c r="E4173" s="169" t="str">
        <f>iferror(vlookup(C4173,'Master data'!$A$2:$C$29,3,0),"-/-")</f>
        <v>Biến phí</v>
      </c>
      <c r="F4173" s="169" t="str">
        <f>iferror(vlookup(C4173,'Master data'!$A$2:$C$29,2,0),"-/-")</f>
        <v>Chi phí hành chính</v>
      </c>
    </row>
    <row r="4174" ht="21.0" customHeight="1">
      <c r="A4174" s="165" t="s">
        <v>1833</v>
      </c>
      <c r="B4174" s="172" t="s">
        <v>2654</v>
      </c>
      <c r="C4174" s="167" t="s">
        <v>112</v>
      </c>
      <c r="D4174" s="168">
        <v>1335000.0</v>
      </c>
      <c r="E4174" s="169" t="str">
        <f>iferror(vlookup(C4174,'Master data'!$A$2:$C$29,3,0),"-/-")</f>
        <v>Biến phí</v>
      </c>
      <c r="F4174" s="169" t="str">
        <f>iferror(vlookup(C4174,'Master data'!$A$2:$C$29,2,0),"-/-")</f>
        <v>Chi phí hành chính</v>
      </c>
    </row>
    <row r="4175" ht="21.0" customHeight="1">
      <c r="A4175" s="165" t="s">
        <v>1833</v>
      </c>
      <c r="B4175" s="172" t="s">
        <v>2655</v>
      </c>
      <c r="C4175" s="167" t="s">
        <v>112</v>
      </c>
      <c r="D4175" s="168">
        <v>230000.0</v>
      </c>
      <c r="E4175" s="169" t="str">
        <f>iferror(vlookup(C4175,'Master data'!$A$2:$C$29,3,0),"-/-")</f>
        <v>Biến phí</v>
      </c>
      <c r="F4175" s="169" t="str">
        <f>iferror(vlookup(C4175,'Master data'!$A$2:$C$29,2,0),"-/-")</f>
        <v>Chi phí hành chính</v>
      </c>
    </row>
    <row r="4176" ht="21.0" customHeight="1">
      <c r="A4176" s="165" t="s">
        <v>1833</v>
      </c>
      <c r="B4176" s="172" t="s">
        <v>2656</v>
      </c>
      <c r="C4176" s="167" t="s">
        <v>112</v>
      </c>
      <c r="D4176" s="168">
        <v>783000.0</v>
      </c>
      <c r="E4176" s="169" t="str">
        <f>iferror(vlookup(C4176,'Master data'!$A$2:$C$29,3,0),"-/-")</f>
        <v>Biến phí</v>
      </c>
      <c r="F4176" s="169" t="str">
        <f>iferror(vlookup(C4176,'Master data'!$A$2:$C$29,2,0),"-/-")</f>
        <v>Chi phí hành chính</v>
      </c>
    </row>
    <row r="4177" ht="21.0" customHeight="1">
      <c r="A4177" s="165" t="s">
        <v>1833</v>
      </c>
      <c r="B4177" s="172" t="s">
        <v>539</v>
      </c>
      <c r="C4177" s="167" t="s">
        <v>112</v>
      </c>
      <c r="D4177" s="168">
        <v>270000.0</v>
      </c>
      <c r="E4177" s="169" t="str">
        <f>iferror(vlookup(C4177,'Master data'!$A$2:$C$29,3,0),"-/-")</f>
        <v>Biến phí</v>
      </c>
      <c r="F4177" s="169" t="str">
        <f>iferror(vlookup(C4177,'Master data'!$A$2:$C$29,2,0),"-/-")</f>
        <v>Chi phí hành chính</v>
      </c>
    </row>
    <row r="4178" ht="21.0" customHeight="1">
      <c r="A4178" s="165" t="s">
        <v>1833</v>
      </c>
      <c r="B4178" s="172" t="s">
        <v>2657</v>
      </c>
      <c r="C4178" s="167" t="s">
        <v>112</v>
      </c>
      <c r="D4178" s="168">
        <v>3000000.0</v>
      </c>
      <c r="E4178" s="169" t="str">
        <f>iferror(vlookup(C4178,'Master data'!$A$2:$C$29,3,0),"-/-")</f>
        <v>Biến phí</v>
      </c>
      <c r="F4178" s="169" t="str">
        <f>iferror(vlookup(C4178,'Master data'!$A$2:$C$29,2,0),"-/-")</f>
        <v>Chi phí hành chính</v>
      </c>
    </row>
    <row r="4179" ht="21.0" customHeight="1">
      <c r="A4179" s="165" t="s">
        <v>1833</v>
      </c>
      <c r="B4179" s="172" t="s">
        <v>2658</v>
      </c>
      <c r="C4179" s="167" t="s">
        <v>112</v>
      </c>
      <c r="D4179" s="168">
        <v>1250000.0</v>
      </c>
      <c r="E4179" s="169" t="str">
        <f>iferror(vlookup(C4179,'Master data'!$A$2:$C$29,3,0),"-/-")</f>
        <v>Biến phí</v>
      </c>
      <c r="F4179" s="169" t="str">
        <f>iferror(vlookup(C4179,'Master data'!$A$2:$C$29,2,0),"-/-")</f>
        <v>Chi phí hành chính</v>
      </c>
    </row>
    <row r="4180" ht="21.0" customHeight="1">
      <c r="A4180" s="165" t="s">
        <v>1833</v>
      </c>
      <c r="B4180" s="172" t="s">
        <v>2659</v>
      </c>
      <c r="C4180" s="167" t="s">
        <v>112</v>
      </c>
      <c r="D4180" s="168">
        <v>1500000.0</v>
      </c>
      <c r="E4180" s="169" t="str">
        <f>iferror(vlookup(C4180,'Master data'!$A$2:$C$29,3,0),"-/-")</f>
        <v>Biến phí</v>
      </c>
      <c r="F4180" s="169" t="str">
        <f>iferror(vlookup(C4180,'Master data'!$A$2:$C$29,2,0),"-/-")</f>
        <v>Chi phí hành chính</v>
      </c>
    </row>
    <row r="4181" ht="21.0" customHeight="1">
      <c r="A4181" s="165" t="s">
        <v>1833</v>
      </c>
      <c r="B4181" s="172" t="s">
        <v>2660</v>
      </c>
      <c r="C4181" s="167" t="s">
        <v>112</v>
      </c>
      <c r="D4181" s="168">
        <v>370000.0</v>
      </c>
      <c r="E4181" s="169" t="str">
        <f>iferror(vlookup(C4181,'Master data'!$A$2:$C$29,3,0),"-/-")</f>
        <v>Biến phí</v>
      </c>
      <c r="F4181" s="169" t="str">
        <f>iferror(vlookup(C4181,'Master data'!$A$2:$C$29,2,0),"-/-")</f>
        <v>Chi phí hành chính</v>
      </c>
    </row>
    <row r="4182" ht="21.0" customHeight="1">
      <c r="A4182" s="165" t="s">
        <v>1833</v>
      </c>
      <c r="B4182" s="172" t="s">
        <v>2661</v>
      </c>
      <c r="C4182" s="167" t="s">
        <v>112</v>
      </c>
      <c r="D4182" s="168">
        <v>70000.0</v>
      </c>
      <c r="E4182" s="169" t="str">
        <f>iferror(vlookup(C4182,'Master data'!$A$2:$C$29,3,0),"-/-")</f>
        <v>Biến phí</v>
      </c>
      <c r="F4182" s="169" t="str">
        <f>iferror(vlookup(C4182,'Master data'!$A$2:$C$29,2,0),"-/-")</f>
        <v>Chi phí hành chính</v>
      </c>
    </row>
    <row r="4183" ht="21.0" customHeight="1">
      <c r="A4183" s="165" t="s">
        <v>1833</v>
      </c>
      <c r="B4183" s="172" t="s">
        <v>2662</v>
      </c>
      <c r="C4183" s="167" t="s">
        <v>112</v>
      </c>
      <c r="D4183" s="168">
        <v>300000.0</v>
      </c>
      <c r="E4183" s="169" t="str">
        <f>iferror(vlookup(C4183,'Master data'!$A$2:$C$29,3,0),"-/-")</f>
        <v>Biến phí</v>
      </c>
      <c r="F4183" s="169" t="str">
        <f>iferror(vlookup(C4183,'Master data'!$A$2:$C$29,2,0),"-/-")</f>
        <v>Chi phí hành chính</v>
      </c>
    </row>
    <row r="4184" ht="21.0" customHeight="1">
      <c r="A4184" s="165" t="s">
        <v>1833</v>
      </c>
      <c r="B4184" s="172" t="s">
        <v>2663</v>
      </c>
      <c r="C4184" s="167" t="s">
        <v>112</v>
      </c>
      <c r="D4184" s="168">
        <v>1480000.0</v>
      </c>
      <c r="E4184" s="169" t="str">
        <f>iferror(vlookup(C4184,'Master data'!$A$2:$C$29,3,0),"-/-")</f>
        <v>Biến phí</v>
      </c>
      <c r="F4184" s="169" t="str">
        <f>iferror(vlookup(C4184,'Master data'!$A$2:$C$29,2,0),"-/-")</f>
        <v>Chi phí hành chính</v>
      </c>
    </row>
    <row r="4185" ht="21.0" customHeight="1">
      <c r="A4185" s="165" t="s">
        <v>1833</v>
      </c>
      <c r="B4185" s="172" t="s">
        <v>2664</v>
      </c>
      <c r="C4185" s="167" t="s">
        <v>112</v>
      </c>
      <c r="D4185" s="168">
        <v>400000.0</v>
      </c>
      <c r="E4185" s="169" t="str">
        <f>iferror(vlookup(C4185,'Master data'!$A$2:$C$29,3,0),"-/-")</f>
        <v>Biến phí</v>
      </c>
      <c r="F4185" s="169" t="str">
        <f>iferror(vlookup(C4185,'Master data'!$A$2:$C$29,2,0),"-/-")</f>
        <v>Chi phí hành chính</v>
      </c>
    </row>
    <row r="4186" ht="21.0" customHeight="1">
      <c r="A4186" s="165" t="s">
        <v>1833</v>
      </c>
      <c r="B4186" s="172" t="s">
        <v>2246</v>
      </c>
      <c r="C4186" s="167" t="s">
        <v>112</v>
      </c>
      <c r="D4186" s="168">
        <v>302000.0</v>
      </c>
      <c r="E4186" s="169" t="str">
        <f>iferror(vlookup(C4186,'Master data'!$A$2:$C$29,3,0),"-/-")</f>
        <v>Biến phí</v>
      </c>
      <c r="F4186" s="169" t="str">
        <f>iferror(vlookup(C4186,'Master data'!$A$2:$C$29,2,0),"-/-")</f>
        <v>Chi phí hành chính</v>
      </c>
    </row>
    <row r="4187" ht="21.0" customHeight="1">
      <c r="A4187" s="165" t="s">
        <v>1833</v>
      </c>
      <c r="B4187" s="172" t="s">
        <v>2665</v>
      </c>
      <c r="C4187" s="167" t="s">
        <v>112</v>
      </c>
      <c r="D4187" s="168">
        <v>907000.0</v>
      </c>
      <c r="E4187" s="169" t="str">
        <f>iferror(vlookup(C4187,'Master data'!$A$2:$C$29,3,0),"-/-")</f>
        <v>Biến phí</v>
      </c>
      <c r="F4187" s="169" t="str">
        <f>iferror(vlookup(C4187,'Master data'!$A$2:$C$29,2,0),"-/-")</f>
        <v>Chi phí hành chính</v>
      </c>
    </row>
    <row r="4188" ht="21.0" customHeight="1">
      <c r="A4188" s="165" t="s">
        <v>1833</v>
      </c>
      <c r="B4188" s="172" t="s">
        <v>2666</v>
      </c>
      <c r="C4188" s="167" t="s">
        <v>112</v>
      </c>
      <c r="D4188" s="168">
        <v>200000.0</v>
      </c>
      <c r="E4188" s="169" t="str">
        <f>iferror(vlookup(C4188,'Master data'!$A$2:$C$29,3,0),"-/-")</f>
        <v>Biến phí</v>
      </c>
      <c r="F4188" s="169" t="str">
        <f>iferror(vlookup(C4188,'Master data'!$A$2:$C$29,2,0),"-/-")</f>
        <v>Chi phí hành chính</v>
      </c>
    </row>
    <row r="4189" ht="21.0" customHeight="1">
      <c r="A4189" s="165" t="s">
        <v>1833</v>
      </c>
      <c r="B4189" s="172" t="s">
        <v>625</v>
      </c>
      <c r="C4189" s="167" t="s">
        <v>112</v>
      </c>
      <c r="D4189" s="168">
        <v>450000.0</v>
      </c>
      <c r="E4189" s="169" t="str">
        <f>iferror(vlookup(C4189,'Master data'!$A$2:$C$29,3,0),"-/-")</f>
        <v>Biến phí</v>
      </c>
      <c r="F4189" s="169" t="str">
        <f>iferror(vlookup(C4189,'Master data'!$A$2:$C$29,2,0),"-/-")</f>
        <v>Chi phí hành chính</v>
      </c>
    </row>
    <row r="4190" ht="21.0" customHeight="1">
      <c r="A4190" s="165" t="s">
        <v>1833</v>
      </c>
      <c r="B4190" s="172" t="s">
        <v>2667</v>
      </c>
      <c r="C4190" s="167" t="s">
        <v>112</v>
      </c>
      <c r="D4190" s="168">
        <v>3000000.0</v>
      </c>
      <c r="E4190" s="169" t="str">
        <f>iferror(vlookup(C4190,'Master data'!$A$2:$C$29,3,0),"-/-")</f>
        <v>Biến phí</v>
      </c>
      <c r="F4190" s="169" t="str">
        <f>iferror(vlookup(C4190,'Master data'!$A$2:$C$29,2,0),"-/-")</f>
        <v>Chi phí hành chính</v>
      </c>
    </row>
    <row r="4191" ht="21.0" customHeight="1">
      <c r="A4191" s="165" t="s">
        <v>1833</v>
      </c>
      <c r="B4191" s="172" t="s">
        <v>2668</v>
      </c>
      <c r="C4191" s="167" t="s">
        <v>112</v>
      </c>
      <c r="D4191" s="168">
        <v>300000.0</v>
      </c>
      <c r="E4191" s="169" t="str">
        <f>iferror(vlookup(C4191,'Master data'!$A$2:$C$29,3,0),"-/-")</f>
        <v>Biến phí</v>
      </c>
      <c r="F4191" s="169" t="str">
        <f>iferror(vlookup(C4191,'Master data'!$A$2:$C$29,2,0),"-/-")</f>
        <v>Chi phí hành chính</v>
      </c>
    </row>
    <row r="4192" ht="21.0" customHeight="1">
      <c r="A4192" s="165" t="s">
        <v>1833</v>
      </c>
      <c r="B4192" s="172" t="s">
        <v>2669</v>
      </c>
      <c r="C4192" s="167" t="s">
        <v>112</v>
      </c>
      <c r="D4192" s="168">
        <v>180000.0</v>
      </c>
      <c r="E4192" s="169" t="str">
        <f>iferror(vlookup(C4192,'Master data'!$A$2:$C$29,3,0),"-/-")</f>
        <v>Biến phí</v>
      </c>
      <c r="F4192" s="169" t="str">
        <f>iferror(vlookup(C4192,'Master data'!$A$2:$C$29,2,0),"-/-")</f>
        <v>Chi phí hành chính</v>
      </c>
    </row>
    <row r="4193" ht="21.0" customHeight="1">
      <c r="A4193" s="165" t="s">
        <v>1833</v>
      </c>
      <c r="B4193" s="172" t="s">
        <v>2670</v>
      </c>
      <c r="C4193" s="167" t="s">
        <v>112</v>
      </c>
      <c r="D4193" s="168">
        <v>80000.0</v>
      </c>
      <c r="E4193" s="169" t="str">
        <f>iferror(vlookup(C4193,'Master data'!$A$2:$C$29,3,0),"-/-")</f>
        <v>Biến phí</v>
      </c>
      <c r="F4193" s="169" t="str">
        <f>iferror(vlookup(C4193,'Master data'!$A$2:$C$29,2,0),"-/-")</f>
        <v>Chi phí hành chính</v>
      </c>
    </row>
    <row r="4194" ht="21.0" customHeight="1">
      <c r="A4194" s="165" t="s">
        <v>1833</v>
      </c>
      <c r="B4194" s="172" t="s">
        <v>2671</v>
      </c>
      <c r="C4194" s="167" t="s">
        <v>112</v>
      </c>
      <c r="D4194" s="168">
        <v>500000.0</v>
      </c>
      <c r="E4194" s="169" t="str">
        <f>iferror(vlookup(C4194,'Master data'!$A$2:$C$29,3,0),"-/-")</f>
        <v>Biến phí</v>
      </c>
      <c r="F4194" s="169" t="str">
        <f>iferror(vlookup(C4194,'Master data'!$A$2:$C$29,2,0),"-/-")</f>
        <v>Chi phí hành chính</v>
      </c>
    </row>
    <row r="4195" ht="21.0" customHeight="1">
      <c r="A4195" s="165" t="s">
        <v>1833</v>
      </c>
      <c r="B4195" s="172" t="s">
        <v>2672</v>
      </c>
      <c r="C4195" s="167" t="s">
        <v>112</v>
      </c>
      <c r="D4195" s="168">
        <v>1500000.0</v>
      </c>
      <c r="E4195" s="169" t="str">
        <f>iferror(vlookup(C4195,'Master data'!$A$2:$C$29,3,0),"-/-")</f>
        <v>Biến phí</v>
      </c>
      <c r="F4195" s="169" t="str">
        <f>iferror(vlookup(C4195,'Master data'!$A$2:$C$29,2,0),"-/-")</f>
        <v>Chi phí hành chính</v>
      </c>
    </row>
    <row r="4196" ht="21.0" customHeight="1">
      <c r="A4196" s="165" t="s">
        <v>1833</v>
      </c>
      <c r="B4196" s="172" t="s">
        <v>2673</v>
      </c>
      <c r="C4196" s="167" t="s">
        <v>112</v>
      </c>
      <c r="D4196" s="168">
        <v>195000.0</v>
      </c>
      <c r="E4196" s="169" t="str">
        <f>iferror(vlookup(C4196,'Master data'!$A$2:$C$29,3,0),"-/-")</f>
        <v>Biến phí</v>
      </c>
      <c r="F4196" s="169" t="str">
        <f>iferror(vlookup(C4196,'Master data'!$A$2:$C$29,2,0),"-/-")</f>
        <v>Chi phí hành chính</v>
      </c>
    </row>
    <row r="4197" ht="21.0" customHeight="1">
      <c r="A4197" s="165" t="s">
        <v>1833</v>
      </c>
      <c r="B4197" s="172" t="s">
        <v>2674</v>
      </c>
      <c r="C4197" s="167" t="s">
        <v>112</v>
      </c>
      <c r="D4197" s="168">
        <v>360000.0</v>
      </c>
      <c r="E4197" s="169" t="str">
        <f>iferror(vlookup(C4197,'Master data'!$A$2:$C$29,3,0),"-/-")</f>
        <v>Biến phí</v>
      </c>
      <c r="F4197" s="169" t="str">
        <f>iferror(vlookup(C4197,'Master data'!$A$2:$C$29,2,0),"-/-")</f>
        <v>Chi phí hành chính</v>
      </c>
    </row>
    <row r="4198" ht="21.0" customHeight="1">
      <c r="A4198" s="165" t="s">
        <v>1833</v>
      </c>
      <c r="B4198" s="172" t="s">
        <v>2675</v>
      </c>
      <c r="C4198" s="167" t="s">
        <v>112</v>
      </c>
      <c r="D4198" s="168">
        <v>125000.0</v>
      </c>
      <c r="E4198" s="169" t="str">
        <f>iferror(vlookup(C4198,'Master data'!$A$2:$C$29,3,0),"-/-")</f>
        <v>Biến phí</v>
      </c>
      <c r="F4198" s="169" t="str">
        <f>iferror(vlookup(C4198,'Master data'!$A$2:$C$29,2,0),"-/-")</f>
        <v>Chi phí hành chính</v>
      </c>
    </row>
    <row r="4199" ht="21.0" customHeight="1">
      <c r="A4199" s="165" t="s">
        <v>1833</v>
      </c>
      <c r="B4199" s="172" t="s">
        <v>2676</v>
      </c>
      <c r="C4199" s="167" t="s">
        <v>112</v>
      </c>
      <c r="D4199" s="168">
        <v>158000.0</v>
      </c>
      <c r="E4199" s="169" t="str">
        <f>iferror(vlookup(C4199,'Master data'!$A$2:$C$29,3,0),"-/-")</f>
        <v>Biến phí</v>
      </c>
      <c r="F4199" s="169" t="str">
        <f>iferror(vlookup(C4199,'Master data'!$A$2:$C$29,2,0),"-/-")</f>
        <v>Chi phí hành chính</v>
      </c>
    </row>
    <row r="4200" ht="21.0" customHeight="1">
      <c r="A4200" s="165" t="s">
        <v>1833</v>
      </c>
      <c r="B4200" s="172" t="s">
        <v>2677</v>
      </c>
      <c r="C4200" s="167" t="s">
        <v>112</v>
      </c>
      <c r="D4200" s="168">
        <v>200000.0</v>
      </c>
      <c r="E4200" s="169" t="str">
        <f>iferror(vlookup(C4200,'Master data'!$A$2:$C$29,3,0),"-/-")</f>
        <v>Biến phí</v>
      </c>
      <c r="F4200" s="169" t="str">
        <f>iferror(vlookup(C4200,'Master data'!$A$2:$C$29,2,0),"-/-")</f>
        <v>Chi phí hành chính</v>
      </c>
    </row>
    <row r="4201" ht="21.0" customHeight="1">
      <c r="A4201" s="165" t="s">
        <v>1833</v>
      </c>
      <c r="B4201" s="172" t="s">
        <v>2678</v>
      </c>
      <c r="C4201" s="167" t="s">
        <v>112</v>
      </c>
      <c r="D4201" s="168">
        <v>87000.0</v>
      </c>
      <c r="E4201" s="169" t="str">
        <f>iferror(vlookup(C4201,'Master data'!$A$2:$C$29,3,0),"-/-")</f>
        <v>Biến phí</v>
      </c>
      <c r="F4201" s="169" t="str">
        <f>iferror(vlookup(C4201,'Master data'!$A$2:$C$29,2,0),"-/-")</f>
        <v>Chi phí hành chính</v>
      </c>
    </row>
    <row r="4202" ht="21.0" customHeight="1">
      <c r="A4202" s="165" t="s">
        <v>1833</v>
      </c>
      <c r="B4202" s="172" t="s">
        <v>2679</v>
      </c>
      <c r="C4202" s="167" t="s">
        <v>112</v>
      </c>
      <c r="D4202" s="168">
        <v>100000.0</v>
      </c>
      <c r="E4202" s="169" t="str">
        <f>iferror(vlookup(C4202,'Master data'!$A$2:$C$29,3,0),"-/-")</f>
        <v>Biến phí</v>
      </c>
      <c r="F4202" s="169" t="str">
        <f>iferror(vlookup(C4202,'Master data'!$A$2:$C$29,2,0),"-/-")</f>
        <v>Chi phí hành chính</v>
      </c>
    </row>
    <row r="4203" ht="21.0" customHeight="1">
      <c r="A4203" s="165" t="s">
        <v>1833</v>
      </c>
      <c r="B4203" s="172" t="s">
        <v>2680</v>
      </c>
      <c r="C4203" s="167" t="s">
        <v>112</v>
      </c>
      <c r="D4203" s="168">
        <v>100000.0</v>
      </c>
      <c r="E4203" s="169" t="str">
        <f>iferror(vlookup(C4203,'Master data'!$A$2:$C$29,3,0),"-/-")</f>
        <v>Biến phí</v>
      </c>
      <c r="F4203" s="169" t="str">
        <f>iferror(vlookup(C4203,'Master data'!$A$2:$C$29,2,0),"-/-")</f>
        <v>Chi phí hành chính</v>
      </c>
    </row>
    <row r="4204" ht="21.0" customHeight="1">
      <c r="A4204" s="165" t="s">
        <v>1833</v>
      </c>
      <c r="B4204" s="172" t="s">
        <v>2681</v>
      </c>
      <c r="C4204" s="167" t="s">
        <v>112</v>
      </c>
      <c r="D4204" s="168">
        <v>200000.0</v>
      </c>
      <c r="E4204" s="169" t="str">
        <f>iferror(vlookup(C4204,'Master data'!$A$2:$C$29,3,0),"-/-")</f>
        <v>Biến phí</v>
      </c>
      <c r="F4204" s="169" t="str">
        <f>iferror(vlookup(C4204,'Master data'!$A$2:$C$29,2,0),"-/-")</f>
        <v>Chi phí hành chính</v>
      </c>
    </row>
    <row r="4205" ht="21.0" customHeight="1">
      <c r="A4205" s="165" t="s">
        <v>1833</v>
      </c>
      <c r="B4205" s="172" t="s">
        <v>2682</v>
      </c>
      <c r="C4205" s="167" t="s">
        <v>112</v>
      </c>
      <c r="D4205" s="168">
        <v>650000.0</v>
      </c>
      <c r="E4205" s="169" t="str">
        <f>iferror(vlookup(C4205,'Master data'!$A$2:$C$29,3,0),"-/-")</f>
        <v>Biến phí</v>
      </c>
      <c r="F4205" s="169" t="str">
        <f>iferror(vlookup(C4205,'Master data'!$A$2:$C$29,2,0),"-/-")</f>
        <v>Chi phí hành chính</v>
      </c>
    </row>
    <row r="4206" ht="21.0" customHeight="1">
      <c r="A4206" s="165" t="s">
        <v>1833</v>
      </c>
      <c r="B4206" s="172" t="s">
        <v>2683</v>
      </c>
      <c r="C4206" s="167" t="s">
        <v>112</v>
      </c>
      <c r="D4206" s="168">
        <v>897000.0</v>
      </c>
      <c r="E4206" s="169" t="str">
        <f>iferror(vlookup(C4206,'Master data'!$A$2:$C$29,3,0),"-/-")</f>
        <v>Biến phí</v>
      </c>
      <c r="F4206" s="169" t="str">
        <f>iferror(vlookup(C4206,'Master data'!$A$2:$C$29,2,0),"-/-")</f>
        <v>Chi phí hành chính</v>
      </c>
    </row>
    <row r="4207" ht="21.0" customHeight="1">
      <c r="A4207" s="165" t="s">
        <v>1833</v>
      </c>
      <c r="B4207" s="172" t="s">
        <v>2684</v>
      </c>
      <c r="C4207" s="167" t="s">
        <v>112</v>
      </c>
      <c r="D4207" s="168">
        <v>280000.0</v>
      </c>
      <c r="E4207" s="169" t="str">
        <f>iferror(vlookup(C4207,'Master data'!$A$2:$C$29,3,0),"-/-")</f>
        <v>Biến phí</v>
      </c>
      <c r="F4207" s="169" t="str">
        <f>iferror(vlookup(C4207,'Master data'!$A$2:$C$29,2,0),"-/-")</f>
        <v>Chi phí hành chính</v>
      </c>
    </row>
    <row r="4208" ht="21.0" customHeight="1">
      <c r="A4208" s="165" t="s">
        <v>1833</v>
      </c>
      <c r="B4208" s="172" t="s">
        <v>2685</v>
      </c>
      <c r="C4208" s="167" t="s">
        <v>112</v>
      </c>
      <c r="D4208" s="168">
        <v>120000.0</v>
      </c>
      <c r="E4208" s="169" t="str">
        <f>iferror(vlookup(C4208,'Master data'!$A$2:$C$29,3,0),"-/-")</f>
        <v>Biến phí</v>
      </c>
      <c r="F4208" s="169" t="str">
        <f>iferror(vlookup(C4208,'Master data'!$A$2:$C$29,2,0),"-/-")</f>
        <v>Chi phí hành chính</v>
      </c>
    </row>
    <row r="4209" ht="21.0" customHeight="1">
      <c r="A4209" s="165" t="s">
        <v>1833</v>
      </c>
      <c r="B4209" s="172" t="s">
        <v>2686</v>
      </c>
      <c r="C4209" s="167" t="s">
        <v>112</v>
      </c>
      <c r="D4209" s="168">
        <v>320000.0</v>
      </c>
      <c r="E4209" s="169" t="str">
        <f>iferror(vlookup(C4209,'Master data'!$A$2:$C$29,3,0),"-/-")</f>
        <v>Biến phí</v>
      </c>
      <c r="F4209" s="169" t="str">
        <f>iferror(vlookup(C4209,'Master data'!$A$2:$C$29,2,0),"-/-")</f>
        <v>Chi phí hành chính</v>
      </c>
    </row>
    <row r="4210" ht="21.0" customHeight="1">
      <c r="A4210" s="165" t="s">
        <v>1833</v>
      </c>
      <c r="B4210" s="172" t="s">
        <v>2687</v>
      </c>
      <c r="C4210" s="167" t="s">
        <v>926</v>
      </c>
      <c r="D4210" s="168">
        <v>3157000.0</v>
      </c>
      <c r="E4210" s="169" t="str">
        <f>iferror(vlookup(C4210,'Master data'!$A$2:$C$29,3,0),"-/-")</f>
        <v>Định phí</v>
      </c>
      <c r="F4210" s="169" t="str">
        <f>iferror(vlookup(C4210,'Master data'!$A$2:$C$29,2,0),"-/-")</f>
        <v>Chi phí hành chính</v>
      </c>
    </row>
    <row r="4211" ht="21.0" customHeight="1">
      <c r="A4211" s="165" t="s">
        <v>1833</v>
      </c>
      <c r="B4211" s="172" t="s">
        <v>2688</v>
      </c>
      <c r="C4211" s="167" t="s">
        <v>112</v>
      </c>
      <c r="D4211" s="168">
        <v>6000000.0</v>
      </c>
      <c r="E4211" s="169" t="str">
        <f>iferror(vlookup(C4211,'Master data'!$A$2:$C$29,3,0),"-/-")</f>
        <v>Biến phí</v>
      </c>
      <c r="F4211" s="169" t="str">
        <f>iferror(vlookup(C4211,'Master data'!$A$2:$C$29,2,0),"-/-")</f>
        <v>Chi phí hành chính</v>
      </c>
    </row>
    <row r="4212" ht="21.0" customHeight="1">
      <c r="A4212" s="165" t="s">
        <v>1833</v>
      </c>
      <c r="B4212" s="172" t="s">
        <v>2689</v>
      </c>
      <c r="C4212" s="167" t="s">
        <v>112</v>
      </c>
      <c r="D4212" s="168">
        <v>3900000.0</v>
      </c>
      <c r="E4212" s="169" t="str">
        <f>iferror(vlookup(C4212,'Master data'!$A$2:$C$29,3,0),"-/-")</f>
        <v>Biến phí</v>
      </c>
      <c r="F4212" s="169" t="str">
        <f>iferror(vlookup(C4212,'Master data'!$A$2:$C$29,2,0),"-/-")</f>
        <v>Chi phí hành chính</v>
      </c>
    </row>
    <row r="4213" ht="21.0" customHeight="1">
      <c r="A4213" s="165" t="s">
        <v>1833</v>
      </c>
      <c r="B4213" s="172" t="s">
        <v>1450</v>
      </c>
      <c r="C4213" s="167" t="s">
        <v>106</v>
      </c>
      <c r="D4213" s="168">
        <v>7725494.0</v>
      </c>
      <c r="E4213" s="169" t="str">
        <f>iferror(vlookup(C4213,'Master data'!$A$2:$C$29,3,0),"-/-")</f>
        <v>Biến phí</v>
      </c>
      <c r="F4213" s="169" t="str">
        <f>iferror(vlookup(C4213,'Master data'!$A$2:$C$29,2,0),"-/-")</f>
        <v>Chi phí bán hàng</v>
      </c>
    </row>
    <row r="4214" ht="21.0" customHeight="1">
      <c r="A4214" s="165" t="s">
        <v>1833</v>
      </c>
      <c r="B4214" s="172" t="s">
        <v>1194</v>
      </c>
      <c r="C4214" s="167" t="s">
        <v>112</v>
      </c>
      <c r="D4214" s="168">
        <v>87000.0</v>
      </c>
      <c r="E4214" s="169" t="str">
        <f>iferror(vlookup(C4214,'Master data'!$A$2:$C$29,3,0),"-/-")</f>
        <v>Biến phí</v>
      </c>
      <c r="F4214" s="169" t="str">
        <f>iferror(vlookup(C4214,'Master data'!$A$2:$C$29,2,0),"-/-")</f>
        <v>Chi phí hành chính</v>
      </c>
    </row>
    <row r="4215" ht="21.0" customHeight="1">
      <c r="A4215" s="165" t="s">
        <v>1833</v>
      </c>
      <c r="B4215" s="172" t="s">
        <v>2499</v>
      </c>
      <c r="C4215" s="167" t="s">
        <v>112</v>
      </c>
      <c r="D4215" s="168">
        <v>1000000.0</v>
      </c>
      <c r="E4215" s="169" t="str">
        <f>iferror(vlookup(C4215,'Master data'!$A$2:$C$29,3,0),"-/-")</f>
        <v>Biến phí</v>
      </c>
      <c r="F4215" s="169" t="str">
        <f>iferror(vlookup(C4215,'Master data'!$A$2:$C$29,2,0),"-/-")</f>
        <v>Chi phí hành chính</v>
      </c>
    </row>
    <row r="4216" ht="21.0" customHeight="1">
      <c r="A4216" s="165" t="s">
        <v>1833</v>
      </c>
      <c r="B4216" s="172" t="s">
        <v>344</v>
      </c>
      <c r="C4216" s="167" t="s">
        <v>112</v>
      </c>
      <c r="D4216" s="168">
        <v>173000.0</v>
      </c>
      <c r="E4216" s="169" t="str">
        <f>iferror(vlookup(C4216,'Master data'!$A$2:$C$29,3,0),"-/-")</f>
        <v>Biến phí</v>
      </c>
      <c r="F4216" s="169" t="str">
        <f>iferror(vlookup(C4216,'Master data'!$A$2:$C$29,2,0),"-/-")</f>
        <v>Chi phí hành chính</v>
      </c>
    </row>
    <row r="4217" ht="21.0" customHeight="1">
      <c r="A4217" s="165" t="s">
        <v>1833</v>
      </c>
      <c r="B4217" s="172" t="s">
        <v>344</v>
      </c>
      <c r="C4217" s="167" t="s">
        <v>112</v>
      </c>
      <c r="D4217" s="168">
        <v>227000.0</v>
      </c>
      <c r="E4217" s="169" t="str">
        <f>iferror(vlookup(C4217,'Master data'!$A$2:$C$29,3,0),"-/-")</f>
        <v>Biến phí</v>
      </c>
      <c r="F4217" s="169" t="str">
        <f>iferror(vlookup(C4217,'Master data'!$A$2:$C$29,2,0),"-/-")</f>
        <v>Chi phí hành chính</v>
      </c>
    </row>
    <row r="4218" ht="21.0" customHeight="1">
      <c r="A4218" s="165" t="s">
        <v>1833</v>
      </c>
      <c r="B4218" s="172" t="s">
        <v>1194</v>
      </c>
      <c r="C4218" s="167" t="s">
        <v>112</v>
      </c>
      <c r="D4218" s="168">
        <v>207000.0</v>
      </c>
      <c r="E4218" s="169" t="str">
        <f>iferror(vlookup(C4218,'Master data'!$A$2:$C$29,3,0),"-/-")</f>
        <v>Biến phí</v>
      </c>
      <c r="F4218" s="169" t="str">
        <f>iferror(vlookup(C4218,'Master data'!$A$2:$C$29,2,0),"-/-")</f>
        <v>Chi phí hành chính</v>
      </c>
    </row>
    <row r="4219" ht="21.0" customHeight="1">
      <c r="A4219" s="165" t="s">
        <v>1833</v>
      </c>
      <c r="B4219" s="172" t="s">
        <v>2690</v>
      </c>
      <c r="C4219" s="167" t="s">
        <v>112</v>
      </c>
      <c r="D4219" s="168">
        <v>300000.0</v>
      </c>
      <c r="E4219" s="169" t="str">
        <f>iferror(vlookup(C4219,'Master data'!$A$2:$C$29,3,0),"-/-")</f>
        <v>Biến phí</v>
      </c>
      <c r="F4219" s="169" t="str">
        <f>iferror(vlookup(C4219,'Master data'!$A$2:$C$29,2,0),"-/-")</f>
        <v>Chi phí hành chính</v>
      </c>
    </row>
    <row r="4220" ht="21.0" customHeight="1">
      <c r="A4220" s="165" t="s">
        <v>1833</v>
      </c>
      <c r="B4220" s="172" t="s">
        <v>2098</v>
      </c>
      <c r="C4220" s="167" t="s">
        <v>112</v>
      </c>
      <c r="D4220" s="168">
        <v>1000000.0</v>
      </c>
      <c r="E4220" s="169" t="str">
        <f>iferror(vlookup(C4220,'Master data'!$A$2:$C$29,3,0),"-/-")</f>
        <v>Biến phí</v>
      </c>
      <c r="F4220" s="169" t="str">
        <f>iferror(vlookup(C4220,'Master data'!$A$2:$C$29,2,0),"-/-")</f>
        <v>Chi phí hành chính</v>
      </c>
    </row>
    <row r="4221" ht="21.0" customHeight="1">
      <c r="A4221" s="165" t="s">
        <v>1833</v>
      </c>
      <c r="B4221" s="172" t="s">
        <v>2691</v>
      </c>
      <c r="C4221" s="167" t="s">
        <v>112</v>
      </c>
      <c r="D4221" s="168">
        <v>1500000.0</v>
      </c>
      <c r="E4221" s="169" t="str">
        <f>iferror(vlookup(C4221,'Master data'!$A$2:$C$29,3,0),"-/-")</f>
        <v>Biến phí</v>
      </c>
      <c r="F4221" s="169" t="str">
        <f>iferror(vlookup(C4221,'Master data'!$A$2:$C$29,2,0),"-/-")</f>
        <v>Chi phí hành chính</v>
      </c>
    </row>
    <row r="4222" ht="21.0" customHeight="1">
      <c r="A4222" s="165" t="s">
        <v>1833</v>
      </c>
      <c r="B4222" s="172" t="s">
        <v>290</v>
      </c>
      <c r="C4222" s="167" t="s">
        <v>112</v>
      </c>
      <c r="D4222" s="168">
        <v>52000.0</v>
      </c>
      <c r="E4222" s="169" t="str">
        <f>iferror(vlookup(C4222,'Master data'!$A$2:$C$29,3,0),"-/-")</f>
        <v>Biến phí</v>
      </c>
      <c r="F4222" s="169" t="str">
        <f>iferror(vlookup(C4222,'Master data'!$A$2:$C$29,2,0),"-/-")</f>
        <v>Chi phí hành chính</v>
      </c>
    </row>
    <row r="4223" ht="21.0" customHeight="1">
      <c r="A4223" s="165" t="s">
        <v>1833</v>
      </c>
      <c r="B4223" s="172" t="s">
        <v>1194</v>
      </c>
      <c r="C4223" s="167" t="s">
        <v>112</v>
      </c>
      <c r="D4223" s="168">
        <v>112000.0</v>
      </c>
      <c r="E4223" s="169" t="str">
        <f>iferror(vlookup(C4223,'Master data'!$A$2:$C$29,3,0),"-/-")</f>
        <v>Biến phí</v>
      </c>
      <c r="F4223" s="169" t="str">
        <f>iferror(vlookup(C4223,'Master data'!$A$2:$C$29,2,0),"-/-")</f>
        <v>Chi phí hành chính</v>
      </c>
    </row>
    <row r="4224" ht="21.0" customHeight="1">
      <c r="A4224" s="165" t="s">
        <v>1833</v>
      </c>
      <c r="B4224" s="172" t="s">
        <v>1194</v>
      </c>
      <c r="C4224" s="167" t="s">
        <v>112</v>
      </c>
      <c r="D4224" s="168">
        <v>537000.0</v>
      </c>
      <c r="E4224" s="169" t="str">
        <f>iferror(vlookup(C4224,'Master data'!$A$2:$C$29,3,0),"-/-")</f>
        <v>Biến phí</v>
      </c>
      <c r="F4224" s="169" t="str">
        <f>iferror(vlookup(C4224,'Master data'!$A$2:$C$29,2,0),"-/-")</f>
        <v>Chi phí hành chính</v>
      </c>
    </row>
    <row r="4225" ht="21.0" customHeight="1">
      <c r="A4225" s="165" t="s">
        <v>1833</v>
      </c>
      <c r="B4225" s="172" t="s">
        <v>343</v>
      </c>
      <c r="C4225" s="167" t="s">
        <v>112</v>
      </c>
      <c r="D4225" s="168">
        <v>1000000.0</v>
      </c>
      <c r="E4225" s="169" t="str">
        <f>iferror(vlookup(C4225,'Master data'!$A$2:$C$29,3,0),"-/-")</f>
        <v>Biến phí</v>
      </c>
      <c r="F4225" s="169" t="str">
        <f>iferror(vlookup(C4225,'Master data'!$A$2:$C$29,2,0),"-/-")</f>
        <v>Chi phí hành chính</v>
      </c>
    </row>
    <row r="4226" ht="21.0" customHeight="1">
      <c r="A4226" s="165" t="s">
        <v>1833</v>
      </c>
      <c r="B4226" s="172" t="s">
        <v>1194</v>
      </c>
      <c r="C4226" s="167" t="s">
        <v>112</v>
      </c>
      <c r="D4226" s="168">
        <v>90000.0</v>
      </c>
      <c r="E4226" s="169" t="str">
        <f>iferror(vlookup(C4226,'Master data'!$A$2:$C$29,3,0),"-/-")</f>
        <v>Biến phí</v>
      </c>
      <c r="F4226" s="169" t="str">
        <f>iferror(vlookup(C4226,'Master data'!$A$2:$C$29,2,0),"-/-")</f>
        <v>Chi phí hành chính</v>
      </c>
    </row>
    <row r="4227" ht="21.0" customHeight="1">
      <c r="A4227" s="165" t="s">
        <v>1833</v>
      </c>
      <c r="B4227" s="172" t="s">
        <v>343</v>
      </c>
      <c r="C4227" s="167" t="s">
        <v>112</v>
      </c>
      <c r="D4227" s="168">
        <v>950000.0</v>
      </c>
      <c r="E4227" s="169" t="str">
        <f>iferror(vlookup(C4227,'Master data'!$A$2:$C$29,3,0),"-/-")</f>
        <v>Biến phí</v>
      </c>
      <c r="F4227" s="169" t="str">
        <f>iferror(vlookup(C4227,'Master data'!$A$2:$C$29,2,0),"-/-")</f>
        <v>Chi phí hành chính</v>
      </c>
    </row>
    <row r="4228" ht="21.0" customHeight="1">
      <c r="A4228" s="165" t="s">
        <v>1833</v>
      </c>
      <c r="B4228" s="172" t="s">
        <v>343</v>
      </c>
      <c r="C4228" s="167" t="s">
        <v>112</v>
      </c>
      <c r="D4228" s="168">
        <v>1000000.0</v>
      </c>
      <c r="E4228" s="169" t="str">
        <f>iferror(vlookup(C4228,'Master data'!$A$2:$C$29,3,0),"-/-")</f>
        <v>Biến phí</v>
      </c>
      <c r="F4228" s="169" t="str">
        <f>iferror(vlookup(C4228,'Master data'!$A$2:$C$29,2,0),"-/-")</f>
        <v>Chi phí hành chính</v>
      </c>
    </row>
    <row r="4229" ht="21.0" customHeight="1">
      <c r="A4229" s="165" t="s">
        <v>1833</v>
      </c>
      <c r="B4229" s="172" t="s">
        <v>1194</v>
      </c>
      <c r="C4229" s="167" t="s">
        <v>112</v>
      </c>
      <c r="D4229" s="168">
        <v>30000.0</v>
      </c>
      <c r="E4229" s="169" t="str">
        <f>iferror(vlookup(C4229,'Master data'!$A$2:$C$29,3,0),"-/-")</f>
        <v>Biến phí</v>
      </c>
      <c r="F4229" s="169" t="str">
        <f>iferror(vlookup(C4229,'Master data'!$A$2:$C$29,2,0),"-/-")</f>
        <v>Chi phí hành chính</v>
      </c>
    </row>
    <row r="4230" ht="21.0" customHeight="1">
      <c r="A4230" s="165" t="s">
        <v>1833</v>
      </c>
      <c r="B4230" s="172" t="s">
        <v>290</v>
      </c>
      <c r="C4230" s="167" t="s">
        <v>112</v>
      </c>
      <c r="D4230" s="168">
        <v>45000.0</v>
      </c>
      <c r="E4230" s="169" t="str">
        <f>iferror(vlookup(C4230,'Master data'!$A$2:$C$29,3,0),"-/-")</f>
        <v>Biến phí</v>
      </c>
      <c r="F4230" s="169" t="str">
        <f>iferror(vlookup(C4230,'Master data'!$A$2:$C$29,2,0),"-/-")</f>
        <v>Chi phí hành chính</v>
      </c>
    </row>
    <row r="4231" ht="21.0" customHeight="1">
      <c r="A4231" s="165" t="s">
        <v>1833</v>
      </c>
      <c r="B4231" s="172" t="s">
        <v>343</v>
      </c>
      <c r="C4231" s="167" t="s">
        <v>112</v>
      </c>
      <c r="D4231" s="168">
        <v>2000000.0</v>
      </c>
      <c r="E4231" s="169" t="str">
        <f>iferror(vlookup(C4231,'Master data'!$A$2:$C$29,3,0),"-/-")</f>
        <v>Biến phí</v>
      </c>
      <c r="F4231" s="169" t="str">
        <f>iferror(vlookup(C4231,'Master data'!$A$2:$C$29,2,0),"-/-")</f>
        <v>Chi phí hành chính</v>
      </c>
    </row>
    <row r="4232" ht="21.0" customHeight="1">
      <c r="A4232" s="165" t="s">
        <v>1833</v>
      </c>
      <c r="B4232" s="172" t="s">
        <v>1194</v>
      </c>
      <c r="C4232" s="167" t="s">
        <v>112</v>
      </c>
      <c r="D4232" s="168">
        <v>444000.0</v>
      </c>
      <c r="E4232" s="169" t="str">
        <f>iferror(vlookup(C4232,'Master data'!$A$2:$C$29,3,0),"-/-")</f>
        <v>Biến phí</v>
      </c>
      <c r="F4232" s="169" t="str">
        <f>iferror(vlookup(C4232,'Master data'!$A$2:$C$29,2,0),"-/-")</f>
        <v>Chi phí hành chính</v>
      </c>
    </row>
    <row r="4233" ht="21.0" customHeight="1">
      <c r="A4233" s="165" t="s">
        <v>1833</v>
      </c>
      <c r="B4233" s="172" t="s">
        <v>290</v>
      </c>
      <c r="C4233" s="167" t="s">
        <v>112</v>
      </c>
      <c r="D4233" s="168">
        <v>40000.0</v>
      </c>
      <c r="E4233" s="169" t="str">
        <f>iferror(vlookup(C4233,'Master data'!$A$2:$C$29,3,0),"-/-")</f>
        <v>Biến phí</v>
      </c>
      <c r="F4233" s="169" t="str">
        <f>iferror(vlookup(C4233,'Master data'!$A$2:$C$29,2,0),"-/-")</f>
        <v>Chi phí hành chính</v>
      </c>
    </row>
    <row r="4234" ht="21.0" customHeight="1">
      <c r="A4234" s="165" t="s">
        <v>1833</v>
      </c>
      <c r="B4234" s="172" t="s">
        <v>1194</v>
      </c>
      <c r="C4234" s="167" t="s">
        <v>112</v>
      </c>
      <c r="D4234" s="168">
        <v>97000.0</v>
      </c>
      <c r="E4234" s="169" t="str">
        <f>iferror(vlookup(C4234,'Master data'!$A$2:$C$29,3,0),"-/-")</f>
        <v>Biến phí</v>
      </c>
      <c r="F4234" s="169" t="str">
        <f>iferror(vlookup(C4234,'Master data'!$A$2:$C$29,2,0),"-/-")</f>
        <v>Chi phí hành chính</v>
      </c>
    </row>
    <row r="4235" ht="21.0" customHeight="1">
      <c r="A4235" s="165" t="s">
        <v>1833</v>
      </c>
      <c r="B4235" s="172" t="s">
        <v>344</v>
      </c>
      <c r="C4235" s="167" t="s">
        <v>112</v>
      </c>
      <c r="D4235" s="168">
        <v>40000.0</v>
      </c>
      <c r="E4235" s="169" t="str">
        <f>iferror(vlookup(C4235,'Master data'!$A$2:$C$29,3,0),"-/-")</f>
        <v>Biến phí</v>
      </c>
      <c r="F4235" s="169" t="str">
        <f>iferror(vlookup(C4235,'Master data'!$A$2:$C$29,2,0),"-/-")</f>
        <v>Chi phí hành chính</v>
      </c>
    </row>
    <row r="4236" ht="21.0" customHeight="1">
      <c r="A4236" s="165" t="s">
        <v>1833</v>
      </c>
      <c r="B4236" s="172" t="s">
        <v>1194</v>
      </c>
      <c r="C4236" s="167" t="s">
        <v>112</v>
      </c>
      <c r="D4236" s="168">
        <v>68000.0</v>
      </c>
      <c r="E4236" s="169" t="str">
        <f>iferror(vlookup(C4236,'Master data'!$A$2:$C$29,3,0),"-/-")</f>
        <v>Biến phí</v>
      </c>
      <c r="F4236" s="169" t="str">
        <f>iferror(vlookup(C4236,'Master data'!$A$2:$C$29,2,0),"-/-")</f>
        <v>Chi phí hành chính</v>
      </c>
    </row>
    <row r="4237" ht="21.0" customHeight="1">
      <c r="A4237" s="165" t="s">
        <v>1833</v>
      </c>
      <c r="B4237" s="172" t="s">
        <v>343</v>
      </c>
      <c r="C4237" s="167" t="s">
        <v>112</v>
      </c>
      <c r="D4237" s="168">
        <v>1987000.0</v>
      </c>
      <c r="E4237" s="169" t="str">
        <f>iferror(vlookup(C4237,'Master data'!$A$2:$C$29,3,0),"-/-")</f>
        <v>Biến phí</v>
      </c>
      <c r="F4237" s="169" t="str">
        <f>iferror(vlookup(C4237,'Master data'!$A$2:$C$29,2,0),"-/-")</f>
        <v>Chi phí hành chính</v>
      </c>
    </row>
    <row r="4238" ht="21.0" customHeight="1">
      <c r="A4238" s="165" t="s">
        <v>1833</v>
      </c>
      <c r="B4238" s="172" t="s">
        <v>1194</v>
      </c>
      <c r="C4238" s="167" t="s">
        <v>112</v>
      </c>
      <c r="D4238" s="168">
        <v>416000.0</v>
      </c>
      <c r="E4238" s="169" t="str">
        <f>iferror(vlookup(C4238,'Master data'!$A$2:$C$29,3,0),"-/-")</f>
        <v>Biến phí</v>
      </c>
      <c r="F4238" s="169" t="str">
        <f>iferror(vlookup(C4238,'Master data'!$A$2:$C$29,2,0),"-/-")</f>
        <v>Chi phí hành chính</v>
      </c>
    </row>
    <row r="4239" ht="21.0" customHeight="1">
      <c r="A4239" s="165" t="s">
        <v>1833</v>
      </c>
      <c r="B4239" s="172" t="s">
        <v>343</v>
      </c>
      <c r="C4239" s="167" t="s">
        <v>112</v>
      </c>
      <c r="D4239" s="168">
        <v>1000000.0</v>
      </c>
      <c r="E4239" s="169" t="str">
        <f>iferror(vlookup(C4239,'Master data'!$A$2:$C$29,3,0),"-/-")</f>
        <v>Biến phí</v>
      </c>
      <c r="F4239" s="169" t="str">
        <f>iferror(vlookup(C4239,'Master data'!$A$2:$C$29,2,0),"-/-")</f>
        <v>Chi phí hành chính</v>
      </c>
    </row>
    <row r="4240" ht="21.0" customHeight="1">
      <c r="A4240" s="165" t="s">
        <v>1833</v>
      </c>
      <c r="B4240" s="172" t="s">
        <v>1194</v>
      </c>
      <c r="C4240" s="167" t="s">
        <v>112</v>
      </c>
      <c r="D4240" s="168">
        <v>198000.0</v>
      </c>
      <c r="E4240" s="169" t="str">
        <f>iferror(vlookup(C4240,'Master data'!$A$2:$C$29,3,0),"-/-")</f>
        <v>Biến phí</v>
      </c>
      <c r="F4240" s="169" t="str">
        <f>iferror(vlookup(C4240,'Master data'!$A$2:$C$29,2,0),"-/-")</f>
        <v>Chi phí hành chính</v>
      </c>
    </row>
    <row r="4241" ht="21.0" customHeight="1">
      <c r="A4241" s="165" t="s">
        <v>1833</v>
      </c>
      <c r="B4241" s="172" t="s">
        <v>1194</v>
      </c>
      <c r="C4241" s="167" t="s">
        <v>112</v>
      </c>
      <c r="D4241" s="168">
        <v>554000.0</v>
      </c>
      <c r="E4241" s="169" t="str">
        <f>iferror(vlookup(C4241,'Master data'!$A$2:$C$29,3,0),"-/-")</f>
        <v>Biến phí</v>
      </c>
      <c r="F4241" s="169" t="str">
        <f>iferror(vlookup(C4241,'Master data'!$A$2:$C$29,2,0),"-/-")</f>
        <v>Chi phí hành chính</v>
      </c>
    </row>
    <row r="4242" ht="21.0" customHeight="1">
      <c r="A4242" s="165" t="s">
        <v>1833</v>
      </c>
      <c r="B4242" s="172" t="s">
        <v>1194</v>
      </c>
      <c r="C4242" s="167" t="s">
        <v>112</v>
      </c>
      <c r="D4242" s="168">
        <v>276000.0</v>
      </c>
      <c r="E4242" s="169" t="str">
        <f>iferror(vlookup(C4242,'Master data'!$A$2:$C$29,3,0),"-/-")</f>
        <v>Biến phí</v>
      </c>
      <c r="F4242" s="169" t="str">
        <f>iferror(vlookup(C4242,'Master data'!$A$2:$C$29,2,0),"-/-")</f>
        <v>Chi phí hành chính</v>
      </c>
    </row>
    <row r="4243" ht="21.0" customHeight="1">
      <c r="A4243" s="165" t="s">
        <v>1833</v>
      </c>
      <c r="B4243" s="172" t="s">
        <v>343</v>
      </c>
      <c r="C4243" s="167" t="s">
        <v>112</v>
      </c>
      <c r="D4243" s="168">
        <v>990000.0</v>
      </c>
      <c r="E4243" s="169" t="str">
        <f>iferror(vlookup(C4243,'Master data'!$A$2:$C$29,3,0),"-/-")</f>
        <v>Biến phí</v>
      </c>
      <c r="F4243" s="169" t="str">
        <f>iferror(vlookup(C4243,'Master data'!$A$2:$C$29,2,0),"-/-")</f>
        <v>Chi phí hành chính</v>
      </c>
    </row>
    <row r="4244" ht="21.0" customHeight="1">
      <c r="A4244" s="165" t="s">
        <v>1833</v>
      </c>
      <c r="B4244" s="172" t="s">
        <v>1194</v>
      </c>
      <c r="C4244" s="167" t="s">
        <v>112</v>
      </c>
      <c r="D4244" s="168">
        <v>35000.0</v>
      </c>
      <c r="E4244" s="169" t="str">
        <f>iferror(vlookup(C4244,'Master data'!$A$2:$C$29,3,0),"-/-")</f>
        <v>Biến phí</v>
      </c>
      <c r="F4244" s="169" t="str">
        <f>iferror(vlookup(C4244,'Master data'!$A$2:$C$29,2,0),"-/-")</f>
        <v>Chi phí hành chính</v>
      </c>
    </row>
    <row r="4245" ht="21.0" customHeight="1">
      <c r="A4245" s="165" t="s">
        <v>1833</v>
      </c>
      <c r="B4245" s="172" t="s">
        <v>1266</v>
      </c>
      <c r="C4245" s="167" t="s">
        <v>112</v>
      </c>
      <c r="D4245" s="168">
        <v>30000.0</v>
      </c>
      <c r="E4245" s="169" t="str">
        <f>iferror(vlookup(C4245,'Master data'!$A$2:$C$29,3,0),"-/-")</f>
        <v>Biến phí</v>
      </c>
      <c r="F4245" s="169" t="str">
        <f>iferror(vlookup(C4245,'Master data'!$A$2:$C$29,2,0),"-/-")</f>
        <v>Chi phí hành chính</v>
      </c>
    </row>
    <row r="4246" ht="21.0" customHeight="1">
      <c r="A4246" s="165" t="s">
        <v>1833</v>
      </c>
      <c r="B4246" s="172" t="s">
        <v>343</v>
      </c>
      <c r="C4246" s="167" t="s">
        <v>112</v>
      </c>
      <c r="D4246" s="168">
        <v>1000000.0</v>
      </c>
      <c r="E4246" s="169" t="str">
        <f>iferror(vlookup(C4246,'Master data'!$A$2:$C$29,3,0),"-/-")</f>
        <v>Biến phí</v>
      </c>
      <c r="F4246" s="169" t="str">
        <f>iferror(vlookup(C4246,'Master data'!$A$2:$C$29,2,0),"-/-")</f>
        <v>Chi phí hành chính</v>
      </c>
    </row>
    <row r="4247" ht="21.0" customHeight="1">
      <c r="A4247" s="165" t="s">
        <v>1833</v>
      </c>
      <c r="B4247" s="172" t="s">
        <v>1194</v>
      </c>
      <c r="C4247" s="167" t="s">
        <v>112</v>
      </c>
      <c r="D4247" s="168">
        <v>143000.0</v>
      </c>
      <c r="E4247" s="169" t="str">
        <f>iferror(vlookup(C4247,'Master data'!$A$2:$C$29,3,0),"-/-")</f>
        <v>Biến phí</v>
      </c>
      <c r="F4247" s="169" t="str">
        <f>iferror(vlookup(C4247,'Master data'!$A$2:$C$29,2,0),"-/-")</f>
        <v>Chi phí hành chính</v>
      </c>
    </row>
    <row r="4248" ht="21.0" customHeight="1">
      <c r="A4248" s="165" t="s">
        <v>1833</v>
      </c>
      <c r="B4248" s="172" t="s">
        <v>1194</v>
      </c>
      <c r="C4248" s="167" t="s">
        <v>112</v>
      </c>
      <c r="D4248" s="168">
        <v>156000.0</v>
      </c>
      <c r="E4248" s="169" t="str">
        <f>iferror(vlookup(C4248,'Master data'!$A$2:$C$29,3,0),"-/-")</f>
        <v>Biến phí</v>
      </c>
      <c r="F4248" s="169" t="str">
        <f>iferror(vlookup(C4248,'Master data'!$A$2:$C$29,2,0),"-/-")</f>
        <v>Chi phí hành chính</v>
      </c>
    </row>
    <row r="4249" ht="21.0" customHeight="1">
      <c r="A4249" s="165" t="s">
        <v>1833</v>
      </c>
      <c r="B4249" s="172" t="s">
        <v>343</v>
      </c>
      <c r="C4249" s="167" t="s">
        <v>112</v>
      </c>
      <c r="D4249" s="168">
        <v>1000000.0</v>
      </c>
      <c r="E4249" s="169" t="str">
        <f>iferror(vlookup(C4249,'Master data'!$A$2:$C$29,3,0),"-/-")</f>
        <v>Biến phí</v>
      </c>
      <c r="F4249" s="169" t="str">
        <f>iferror(vlookup(C4249,'Master data'!$A$2:$C$29,2,0),"-/-")</f>
        <v>Chi phí hành chính</v>
      </c>
    </row>
    <row r="4250" ht="21.0" customHeight="1">
      <c r="A4250" s="165" t="s">
        <v>1833</v>
      </c>
      <c r="B4250" s="172" t="s">
        <v>1194</v>
      </c>
      <c r="C4250" s="167" t="s">
        <v>112</v>
      </c>
      <c r="D4250" s="168">
        <v>374000.0</v>
      </c>
      <c r="E4250" s="169" t="str">
        <f>iferror(vlookup(C4250,'Master data'!$A$2:$C$29,3,0),"-/-")</f>
        <v>Biến phí</v>
      </c>
      <c r="F4250" s="169" t="str">
        <f>iferror(vlookup(C4250,'Master data'!$A$2:$C$29,2,0),"-/-")</f>
        <v>Chi phí hành chính</v>
      </c>
    </row>
    <row r="4251" ht="21.0" customHeight="1">
      <c r="A4251" s="165" t="s">
        <v>1833</v>
      </c>
      <c r="B4251" s="172" t="s">
        <v>2692</v>
      </c>
      <c r="C4251" s="167" t="s">
        <v>112</v>
      </c>
      <c r="D4251" s="168">
        <v>40000.0</v>
      </c>
      <c r="E4251" s="169" t="str">
        <f>iferror(vlookup(C4251,'Master data'!$A$2:$C$29,3,0),"-/-")</f>
        <v>Biến phí</v>
      </c>
      <c r="F4251" s="169" t="str">
        <f>iferror(vlookup(C4251,'Master data'!$A$2:$C$29,2,0),"-/-")</f>
        <v>Chi phí hành chính</v>
      </c>
    </row>
    <row r="4252" ht="21.0" customHeight="1">
      <c r="A4252" s="165" t="s">
        <v>1833</v>
      </c>
      <c r="B4252" s="172" t="s">
        <v>2693</v>
      </c>
      <c r="C4252" s="167" t="s">
        <v>112</v>
      </c>
      <c r="D4252" s="168">
        <v>1000000.0</v>
      </c>
      <c r="E4252" s="169" t="str">
        <f>iferror(vlookup(C4252,'Master data'!$A$2:$C$29,3,0),"-/-")</f>
        <v>Biến phí</v>
      </c>
      <c r="F4252" s="169" t="str">
        <f>iferror(vlookup(C4252,'Master data'!$A$2:$C$29,2,0),"-/-")</f>
        <v>Chi phí hành chính</v>
      </c>
    </row>
    <row r="4253" ht="21.0" customHeight="1">
      <c r="A4253" s="165" t="s">
        <v>1833</v>
      </c>
      <c r="B4253" s="172" t="s">
        <v>290</v>
      </c>
      <c r="C4253" s="167" t="s">
        <v>112</v>
      </c>
      <c r="D4253" s="168">
        <v>35000.0</v>
      </c>
      <c r="E4253" s="169" t="str">
        <f>iferror(vlookup(C4253,'Master data'!$A$2:$C$29,3,0),"-/-")</f>
        <v>Biến phí</v>
      </c>
      <c r="F4253" s="169" t="str">
        <f>iferror(vlookup(C4253,'Master data'!$A$2:$C$29,2,0),"-/-")</f>
        <v>Chi phí hành chính</v>
      </c>
    </row>
    <row r="4254" ht="21.0" customHeight="1">
      <c r="A4254" s="165" t="s">
        <v>1833</v>
      </c>
      <c r="B4254" s="172" t="s">
        <v>2694</v>
      </c>
      <c r="C4254" s="167" t="s">
        <v>112</v>
      </c>
      <c r="D4254" s="168">
        <v>56000.0</v>
      </c>
      <c r="E4254" s="169" t="str">
        <f>iferror(vlookup(C4254,'Master data'!$A$2:$C$29,3,0),"-/-")</f>
        <v>Biến phí</v>
      </c>
      <c r="F4254" s="169" t="str">
        <f>iferror(vlookup(C4254,'Master data'!$A$2:$C$29,2,0),"-/-")</f>
        <v>Chi phí hành chính</v>
      </c>
    </row>
    <row r="4255" ht="21.0" customHeight="1">
      <c r="A4255" s="165" t="s">
        <v>1833</v>
      </c>
      <c r="B4255" s="172" t="s">
        <v>2695</v>
      </c>
      <c r="C4255" s="167" t="s">
        <v>112</v>
      </c>
      <c r="D4255" s="168">
        <v>70000.0</v>
      </c>
      <c r="E4255" s="169" t="str">
        <f>iferror(vlookup(C4255,'Master data'!$A$2:$C$29,3,0),"-/-")</f>
        <v>Biến phí</v>
      </c>
      <c r="F4255" s="169" t="str">
        <f>iferror(vlookup(C4255,'Master data'!$A$2:$C$29,2,0),"-/-")</f>
        <v>Chi phí hành chính</v>
      </c>
    </row>
    <row r="4256" ht="21.0" customHeight="1">
      <c r="A4256" s="165" t="s">
        <v>1833</v>
      </c>
      <c r="B4256" s="172" t="s">
        <v>876</v>
      </c>
      <c r="C4256" s="167" t="s">
        <v>95</v>
      </c>
      <c r="D4256" s="168">
        <v>8.5E8</v>
      </c>
      <c r="E4256" s="169" t="str">
        <f>iferror(vlookup(C4256,'Master data'!$A$2:$C$29,3,0),"-/-")</f>
        <v>Biến phí</v>
      </c>
      <c r="F4256" s="169" t="str">
        <f>iferror(vlookup(C4256,'Master data'!$A$2:$C$29,2,0),"-/-")</f>
        <v>Chi phí bán hàng</v>
      </c>
    </row>
    <row r="4257" ht="21.0" customHeight="1">
      <c r="A4257" s="165" t="s">
        <v>1833</v>
      </c>
      <c r="B4257" s="172" t="s">
        <v>2209</v>
      </c>
      <c r="C4257" s="167" t="s">
        <v>112</v>
      </c>
      <c r="D4257" s="168">
        <v>1.9E7</v>
      </c>
      <c r="E4257" s="169" t="str">
        <f>iferror(vlookup(C4257,'Master data'!$A$2:$C$29,3,0),"-/-")</f>
        <v>Biến phí</v>
      </c>
      <c r="F4257" s="169" t="str">
        <f>iferror(vlookup(C4257,'Master data'!$A$2:$C$29,2,0),"-/-")</f>
        <v>Chi phí hành chính</v>
      </c>
    </row>
    <row r="4258" ht="21.0" customHeight="1">
      <c r="A4258" s="165" t="s">
        <v>1833</v>
      </c>
      <c r="B4258" s="172" t="s">
        <v>2210</v>
      </c>
      <c r="C4258" s="167" t="s">
        <v>116</v>
      </c>
      <c r="D4258" s="168">
        <v>4500000.0</v>
      </c>
      <c r="E4258" s="169" t="str">
        <f>iferror(vlookup(C4258,'Master data'!$A$2:$C$29,3,0),"-/-")</f>
        <v>Định phí</v>
      </c>
      <c r="F4258" s="169" t="str">
        <f>iferror(vlookup(C4258,'Master data'!$A$2:$C$29,2,0),"-/-")</f>
        <v>Chi phí hành chính</v>
      </c>
    </row>
    <row r="4259" ht="21.0" customHeight="1">
      <c r="A4259" s="165" t="s">
        <v>1833</v>
      </c>
      <c r="B4259" s="172" t="s">
        <v>2211</v>
      </c>
      <c r="C4259" s="167" t="s">
        <v>112</v>
      </c>
      <c r="D4259" s="168">
        <v>2500000.0</v>
      </c>
      <c r="E4259" s="169" t="str">
        <f>iferror(vlookup(C4259,'Master data'!$A$2:$C$29,3,0),"-/-")</f>
        <v>Biến phí</v>
      </c>
      <c r="F4259" s="169" t="str">
        <f>iferror(vlookup(C4259,'Master data'!$A$2:$C$29,2,0),"-/-")</f>
        <v>Chi phí hành chính</v>
      </c>
    </row>
    <row r="4260" ht="21.0" customHeight="1">
      <c r="A4260" s="165" t="s">
        <v>1833</v>
      </c>
      <c r="B4260" s="172" t="s">
        <v>2696</v>
      </c>
      <c r="C4260" s="167" t="s">
        <v>112</v>
      </c>
      <c r="D4260" s="168">
        <v>3000000.0</v>
      </c>
      <c r="E4260" s="169" t="str">
        <f>iferror(vlookup(C4260,'Master data'!$A$2:$C$29,3,0),"-/-")</f>
        <v>Biến phí</v>
      </c>
      <c r="F4260" s="169" t="str">
        <f>iferror(vlookup(C4260,'Master data'!$A$2:$C$29,2,0),"-/-")</f>
        <v>Chi phí hành chính</v>
      </c>
    </row>
    <row r="4261" ht="21.0" customHeight="1">
      <c r="A4261" s="165" t="s">
        <v>1833</v>
      </c>
      <c r="B4261" s="172" t="s">
        <v>927</v>
      </c>
      <c r="C4261" s="167" t="s">
        <v>120</v>
      </c>
      <c r="D4261" s="168">
        <v>5.9E7</v>
      </c>
      <c r="E4261" s="169" t="str">
        <f>iferror(vlookup(C4261,'Master data'!$A$2:$C$29,3,0),"-/-")</f>
        <v>Định phí</v>
      </c>
      <c r="F4261" s="169" t="str">
        <f>iferror(vlookup(C4261,'Master data'!$A$2:$C$29,2,0),"-/-")</f>
        <v>Chi phí QLDN</v>
      </c>
    </row>
    <row r="4262" ht="21.0" customHeight="1">
      <c r="A4262" s="165" t="s">
        <v>1833</v>
      </c>
      <c r="B4262" s="172" t="s">
        <v>1199</v>
      </c>
      <c r="C4262" s="167" t="s">
        <v>123</v>
      </c>
      <c r="D4262" s="168">
        <v>2.2E7</v>
      </c>
      <c r="E4262" s="169" t="str">
        <f>iferror(vlookup(C4262,'Master data'!$A$2:$C$29,3,0),"-/-")</f>
        <v>Định phí</v>
      </c>
      <c r="F4262" s="169" t="str">
        <f>iferror(vlookup(C4262,'Master data'!$A$2:$C$29,2,0),"-/-")</f>
        <v>Chi phí QLDN</v>
      </c>
    </row>
    <row r="4263" ht="21.0" customHeight="1">
      <c r="A4263" s="165" t="s">
        <v>1833</v>
      </c>
      <c r="B4263" s="172" t="s">
        <v>2400</v>
      </c>
      <c r="C4263" s="167" t="s">
        <v>112</v>
      </c>
      <c r="D4263" s="168">
        <v>4.1E7</v>
      </c>
      <c r="E4263" s="169" t="str">
        <f>iferror(vlookup(C4263,'Master data'!$A$2:$C$29,3,0),"-/-")</f>
        <v>Biến phí</v>
      </c>
      <c r="F4263" s="169" t="str">
        <f>iferror(vlookup(C4263,'Master data'!$A$2:$C$29,2,0),"-/-")</f>
        <v>Chi phí hành chính</v>
      </c>
    </row>
    <row r="4264" ht="21.0" customHeight="1">
      <c r="A4264" s="165" t="s">
        <v>1833</v>
      </c>
      <c r="B4264" s="172" t="s">
        <v>961</v>
      </c>
      <c r="C4264" s="167" t="s">
        <v>112</v>
      </c>
      <c r="D4264" s="168">
        <v>1465000.0</v>
      </c>
      <c r="E4264" s="169" t="str">
        <f>iferror(vlookup(C4264,'Master data'!$A$2:$C$29,3,0),"-/-")</f>
        <v>Biến phí</v>
      </c>
      <c r="F4264" s="169" t="str">
        <f>iferror(vlookup(C4264,'Master data'!$A$2:$C$29,2,0),"-/-")</f>
        <v>Chi phí hành chính</v>
      </c>
    </row>
    <row r="4265" ht="21.0" customHeight="1">
      <c r="A4265" s="165" t="s">
        <v>1833</v>
      </c>
      <c r="B4265" s="172" t="s">
        <v>2697</v>
      </c>
      <c r="C4265" s="167" t="s">
        <v>116</v>
      </c>
      <c r="D4265" s="168">
        <v>2.7714E7</v>
      </c>
      <c r="E4265" s="169" t="str">
        <f>iferror(vlookup(C4265,'Master data'!$A$2:$C$29,3,0),"-/-")</f>
        <v>Định phí</v>
      </c>
      <c r="F4265" s="169" t="str">
        <f>iferror(vlookup(C4265,'Master data'!$A$2:$C$29,2,0),"-/-")</f>
        <v>Chi phí hành chính</v>
      </c>
    </row>
    <row r="4266" ht="21.0" customHeight="1">
      <c r="A4266" s="165" t="s">
        <v>1833</v>
      </c>
      <c r="B4266" s="172" t="s">
        <v>1573</v>
      </c>
      <c r="C4266" s="167" t="s">
        <v>116</v>
      </c>
      <c r="D4266" s="168">
        <v>5990000.0</v>
      </c>
      <c r="E4266" s="169" t="str">
        <f>iferror(vlookup(C4266,'Master data'!$A$2:$C$29,3,0),"-/-")</f>
        <v>Định phí</v>
      </c>
      <c r="F4266" s="169" t="str">
        <f>iferror(vlookup(C4266,'Master data'!$A$2:$C$29,2,0),"-/-")</f>
        <v>Chi phí hành chính</v>
      </c>
    </row>
    <row r="4267" ht="21.0" customHeight="1">
      <c r="A4267" s="165" t="s">
        <v>1833</v>
      </c>
      <c r="B4267" s="172" t="s">
        <v>655</v>
      </c>
      <c r="C4267" s="167" t="s">
        <v>121</v>
      </c>
      <c r="D4267" s="168">
        <v>0.0</v>
      </c>
      <c r="E4267" s="169" t="str">
        <f>iferror(vlookup(C4267,'Master data'!$A$2:$C$29,3,0),"-/-")</f>
        <v>Định phí</v>
      </c>
      <c r="F4267" s="169" t="str">
        <f>iferror(vlookup(C4267,'Master data'!$A$2:$C$29,2,0),"-/-")</f>
        <v>Chi phí QLDN</v>
      </c>
    </row>
    <row r="4268" ht="21.0" customHeight="1">
      <c r="A4268" s="165" t="s">
        <v>1833</v>
      </c>
      <c r="B4268" s="172" t="s">
        <v>2403</v>
      </c>
      <c r="C4268" s="167" t="s">
        <v>121</v>
      </c>
      <c r="D4268" s="168">
        <v>4.294144E7</v>
      </c>
      <c r="E4268" s="169" t="str">
        <f>iferror(vlookup(C4268,'Master data'!$A$2:$C$29,3,0),"-/-")</f>
        <v>Định phí</v>
      </c>
      <c r="F4268" s="169" t="str">
        <f>iferror(vlookup(C4268,'Master data'!$A$2:$C$29,2,0),"-/-")</f>
        <v>Chi phí QLDN</v>
      </c>
    </row>
    <row r="4269" ht="21.0" customHeight="1">
      <c r="A4269" s="165" t="s">
        <v>1833</v>
      </c>
      <c r="B4269" s="172" t="s">
        <v>1202</v>
      </c>
      <c r="C4269" s="167" t="s">
        <v>111</v>
      </c>
      <c r="D4269" s="168">
        <v>1.415E7</v>
      </c>
      <c r="E4269" s="169" t="str">
        <f>iferror(vlookup(C4269,'Master data'!$A$2:$C$29,3,0),"-/-")</f>
        <v>Định phí</v>
      </c>
      <c r="F4269" s="169" t="str">
        <f>iferror(vlookup(C4269,'Master data'!$A$2:$C$29,2,0),"-/-")</f>
        <v>Chi phí khác</v>
      </c>
    </row>
    <row r="4270" ht="21.0" customHeight="1">
      <c r="A4270" s="165" t="s">
        <v>1833</v>
      </c>
      <c r="B4270" s="172" t="s">
        <v>2698</v>
      </c>
      <c r="C4270" s="167" t="s">
        <v>99</v>
      </c>
      <c r="D4270" s="168">
        <v>1.337E7</v>
      </c>
      <c r="E4270" s="169" t="str">
        <f>iferror(vlookup(C4270,'Master data'!$A$2:$C$29,3,0),"-/-")</f>
        <v>Biến phí</v>
      </c>
      <c r="F4270" s="169" t="str">
        <f>iferror(vlookup(C4270,'Master data'!$A$2:$C$29,2,0),"-/-")</f>
        <v>Chi phí giá vốn</v>
      </c>
    </row>
    <row r="4271" ht="21.0" customHeight="1">
      <c r="A4271" s="165" t="s">
        <v>1833</v>
      </c>
      <c r="B4271" s="172" t="s">
        <v>2699</v>
      </c>
      <c r="C4271" s="167" t="s">
        <v>99</v>
      </c>
      <c r="D4271" s="168">
        <v>6.8647E7</v>
      </c>
      <c r="E4271" s="169" t="str">
        <f>iferror(vlookup(C4271,'Master data'!$A$2:$C$29,3,0),"-/-")</f>
        <v>Biến phí</v>
      </c>
      <c r="F4271" s="169" t="str">
        <f>iferror(vlookup(C4271,'Master data'!$A$2:$C$29,2,0),"-/-")</f>
        <v>Chi phí giá vốn</v>
      </c>
    </row>
    <row r="4272" ht="21.0" customHeight="1">
      <c r="A4272" s="165" t="s">
        <v>1833</v>
      </c>
      <c r="B4272" s="172" t="s">
        <v>2700</v>
      </c>
      <c r="C4272" s="167" t="s">
        <v>99</v>
      </c>
      <c r="D4272" s="168">
        <v>3750000.0</v>
      </c>
      <c r="E4272" s="169" t="str">
        <f>iferror(vlookup(C4272,'Master data'!$A$2:$C$29,3,0),"-/-")</f>
        <v>Biến phí</v>
      </c>
      <c r="F4272" s="169" t="str">
        <f>iferror(vlookup(C4272,'Master data'!$A$2:$C$29,2,0),"-/-")</f>
        <v>Chi phí giá vốn</v>
      </c>
    </row>
    <row r="4273" ht="21.0" customHeight="1">
      <c r="A4273" s="165" t="s">
        <v>1833</v>
      </c>
      <c r="B4273" s="172" t="s">
        <v>1203</v>
      </c>
      <c r="C4273" s="167" t="s">
        <v>99</v>
      </c>
      <c r="D4273" s="168">
        <v>2.85E7</v>
      </c>
      <c r="E4273" s="169" t="str">
        <f>iferror(vlookup(C4273,'Master data'!$A$2:$C$29,3,0),"-/-")</f>
        <v>Biến phí</v>
      </c>
      <c r="F4273" s="169" t="str">
        <f>iferror(vlookup(C4273,'Master data'!$A$2:$C$29,2,0),"-/-")</f>
        <v>Chi phí giá vốn</v>
      </c>
    </row>
    <row r="4274" ht="21.0" customHeight="1">
      <c r="A4274" s="165" t="s">
        <v>1833</v>
      </c>
      <c r="B4274" s="172" t="s">
        <v>1495</v>
      </c>
      <c r="C4274" s="167" t="s">
        <v>99</v>
      </c>
      <c r="D4274" s="168">
        <v>7.3959E7</v>
      </c>
      <c r="E4274" s="169" t="str">
        <f>iferror(vlookup(C4274,'Master data'!$A$2:$C$29,3,0),"-/-")</f>
        <v>Biến phí</v>
      </c>
      <c r="F4274" s="169" t="str">
        <f>iferror(vlookup(C4274,'Master data'!$A$2:$C$29,2,0),"-/-")</f>
        <v>Chi phí giá vốn</v>
      </c>
    </row>
    <row r="4275" ht="21.0" customHeight="1">
      <c r="A4275" s="165" t="s">
        <v>1833</v>
      </c>
      <c r="B4275" s="172" t="s">
        <v>2701</v>
      </c>
      <c r="C4275" s="167" t="s">
        <v>99</v>
      </c>
      <c r="D4275" s="168">
        <v>3.3721E7</v>
      </c>
      <c r="E4275" s="169" t="str">
        <f>iferror(vlookup(C4275,'Master data'!$A$2:$C$29,3,0),"-/-")</f>
        <v>Biến phí</v>
      </c>
      <c r="F4275" s="169" t="str">
        <f>iferror(vlookup(C4275,'Master data'!$A$2:$C$29,2,0),"-/-")</f>
        <v>Chi phí giá vốn</v>
      </c>
    </row>
    <row r="4276" ht="21.0" customHeight="1">
      <c r="A4276" s="165" t="s">
        <v>1833</v>
      </c>
      <c r="B4276" s="172" t="s">
        <v>2702</v>
      </c>
      <c r="C4276" s="167" t="s">
        <v>99</v>
      </c>
      <c r="D4276" s="168">
        <v>1.1631668E8</v>
      </c>
      <c r="E4276" s="169" t="str">
        <f>iferror(vlookup(C4276,'Master data'!$A$2:$C$29,3,0),"-/-")</f>
        <v>Biến phí</v>
      </c>
      <c r="F4276" s="169" t="str">
        <f>iferror(vlookup(C4276,'Master data'!$A$2:$C$29,2,0),"-/-")</f>
        <v>Chi phí giá vốn</v>
      </c>
    </row>
    <row r="4277" ht="21.0" customHeight="1">
      <c r="A4277" s="165" t="s">
        <v>1833</v>
      </c>
      <c r="B4277" s="172" t="s">
        <v>2703</v>
      </c>
      <c r="C4277" s="167" t="s">
        <v>70</v>
      </c>
      <c r="D4277" s="168">
        <v>8.5E7</v>
      </c>
      <c r="E4277" s="169" t="str">
        <f>iferror(vlookup(C4277,'Master data'!$A$2:$C$29,3,0),"-/-")</f>
        <v>Chi phí khác</v>
      </c>
      <c r="F4277" s="169" t="str">
        <f>iferror(vlookup(C4277,'Master data'!$A$2:$C$29,2,0),"-/-")</f>
        <v>Chi phí khác</v>
      </c>
    </row>
    <row r="4278" ht="21.0" customHeight="1">
      <c r="A4278" s="165" t="s">
        <v>1833</v>
      </c>
      <c r="B4278" s="172" t="s">
        <v>2704</v>
      </c>
      <c r="C4278" s="167" t="s">
        <v>70</v>
      </c>
      <c r="D4278" s="168">
        <v>2.98E7</v>
      </c>
      <c r="E4278" s="169" t="str">
        <f>iferror(vlookup(C4278,'Master data'!$A$2:$C$29,3,0),"-/-")</f>
        <v>Chi phí khác</v>
      </c>
      <c r="F4278" s="169" t="str">
        <f>iferror(vlookup(C4278,'Master data'!$A$2:$C$29,2,0),"-/-")</f>
        <v>Chi phí khác</v>
      </c>
    </row>
    <row r="4279" ht="21.0" customHeight="1">
      <c r="A4279" s="165" t="s">
        <v>1833</v>
      </c>
      <c r="B4279" s="172" t="s">
        <v>2705</v>
      </c>
      <c r="C4279" s="167" t="s">
        <v>70</v>
      </c>
      <c r="D4279" s="168">
        <v>3.3721E7</v>
      </c>
      <c r="E4279" s="169" t="str">
        <f>iferror(vlookup(C4279,'Master data'!$A$2:$C$29,3,0),"-/-")</f>
        <v>Chi phí khác</v>
      </c>
      <c r="F4279" s="169" t="str">
        <f>iferror(vlookup(C4279,'Master data'!$A$2:$C$29,2,0),"-/-")</f>
        <v>Chi phí khác</v>
      </c>
    </row>
    <row r="4280" ht="21.0" customHeight="1">
      <c r="A4280" s="165" t="s">
        <v>1833</v>
      </c>
      <c r="B4280" s="172" t="s">
        <v>2706</v>
      </c>
      <c r="C4280" s="167" t="s">
        <v>70</v>
      </c>
      <c r="D4280" s="168">
        <v>3.4015E7</v>
      </c>
      <c r="E4280" s="169" t="str">
        <f>iferror(vlookup(C4280,'Master data'!$A$2:$C$29,3,0),"-/-")</f>
        <v>Chi phí khác</v>
      </c>
      <c r="F4280" s="169" t="str">
        <f>iferror(vlookup(C4280,'Master data'!$A$2:$C$29,2,0),"-/-")</f>
        <v>Chi phí khác</v>
      </c>
    </row>
    <row r="4281" ht="21.0" customHeight="1">
      <c r="A4281" s="165" t="s">
        <v>1833</v>
      </c>
      <c r="B4281" s="172" t="s">
        <v>373</v>
      </c>
      <c r="C4281" s="167" t="s">
        <v>102</v>
      </c>
      <c r="D4281" s="168">
        <v>5.2091E8</v>
      </c>
      <c r="E4281" s="169" t="str">
        <f>iferror(vlookup(C4281,'Master data'!$A$2:$C$29,3,0),"-/-")</f>
        <v>Biến phí</v>
      </c>
      <c r="F4281" s="169" t="str">
        <f>iferror(vlookup(C4281,'Master data'!$A$2:$C$29,2,0),"-/-")</f>
        <v>Chi phí giá vốn</v>
      </c>
    </row>
    <row r="4282" ht="21.0" customHeight="1">
      <c r="A4282" s="165" t="s">
        <v>1833</v>
      </c>
      <c r="B4282" s="172" t="s">
        <v>1585</v>
      </c>
      <c r="C4282" s="167" t="s">
        <v>111</v>
      </c>
      <c r="D4282" s="168">
        <v>9.0E7</v>
      </c>
      <c r="E4282" s="169" t="str">
        <f>iferror(vlookup(C4282,'Master data'!$A$2:$C$29,3,0),"-/-")</f>
        <v>Định phí</v>
      </c>
      <c r="F4282" s="169" t="str">
        <f>iferror(vlookup(C4282,'Master data'!$A$2:$C$29,2,0),"-/-")</f>
        <v>Chi phí khác</v>
      </c>
    </row>
    <row r="4283" ht="21.0" customHeight="1">
      <c r="A4283" s="165" t="s">
        <v>1836</v>
      </c>
      <c r="B4283" s="172" t="s">
        <v>275</v>
      </c>
      <c r="C4283" s="167" t="s">
        <v>112</v>
      </c>
      <c r="D4283" s="168">
        <v>300000.0</v>
      </c>
      <c r="E4283" s="169" t="str">
        <f>iferror(vlookup(C4283,'Master data'!$A$2:$C$29,3,0),"-/-")</f>
        <v>Biến phí</v>
      </c>
      <c r="F4283" s="169" t="str">
        <f>iferror(vlookup(C4283,'Master data'!$A$2:$C$29,2,0),"-/-")</f>
        <v>Chi phí hành chính</v>
      </c>
    </row>
    <row r="4284" ht="21.0" customHeight="1">
      <c r="A4284" s="165" t="s">
        <v>1836</v>
      </c>
      <c r="B4284" s="172" t="s">
        <v>275</v>
      </c>
      <c r="C4284" s="167" t="s">
        <v>112</v>
      </c>
      <c r="D4284" s="168">
        <v>290000.0</v>
      </c>
      <c r="E4284" s="169" t="str">
        <f>iferror(vlookup(C4284,'Master data'!$A$2:$C$29,3,0),"-/-")</f>
        <v>Biến phí</v>
      </c>
      <c r="F4284" s="169" t="str">
        <f>iferror(vlookup(C4284,'Master data'!$A$2:$C$29,2,0),"-/-")</f>
        <v>Chi phí hành chính</v>
      </c>
    </row>
    <row r="4285" ht="21.0" customHeight="1">
      <c r="A4285" s="165" t="s">
        <v>1836</v>
      </c>
      <c r="B4285" s="172" t="s">
        <v>275</v>
      </c>
      <c r="C4285" s="167" t="s">
        <v>112</v>
      </c>
      <c r="D4285" s="168">
        <v>285000.0</v>
      </c>
      <c r="E4285" s="169" t="str">
        <f>iferror(vlookup(C4285,'Master data'!$A$2:$C$29,3,0),"-/-")</f>
        <v>Biến phí</v>
      </c>
      <c r="F4285" s="169" t="str">
        <f>iferror(vlookup(C4285,'Master data'!$A$2:$C$29,2,0),"-/-")</f>
        <v>Chi phí hành chính</v>
      </c>
    </row>
    <row r="4286" ht="21.0" customHeight="1">
      <c r="A4286" s="165" t="s">
        <v>1836</v>
      </c>
      <c r="B4286" s="172" t="s">
        <v>516</v>
      </c>
      <c r="C4286" s="167" t="s">
        <v>112</v>
      </c>
      <c r="D4286" s="168">
        <v>285000.0</v>
      </c>
      <c r="E4286" s="169" t="str">
        <f>iferror(vlookup(C4286,'Master data'!$A$2:$C$29,3,0),"-/-")</f>
        <v>Biến phí</v>
      </c>
      <c r="F4286" s="169" t="str">
        <f>iferror(vlookup(C4286,'Master data'!$A$2:$C$29,2,0),"-/-")</f>
        <v>Chi phí hành chính</v>
      </c>
    </row>
    <row r="4287" ht="21.0" customHeight="1">
      <c r="A4287" s="165" t="s">
        <v>1836</v>
      </c>
      <c r="B4287" s="172" t="s">
        <v>2601</v>
      </c>
      <c r="C4287" s="167" t="s">
        <v>112</v>
      </c>
      <c r="D4287" s="168">
        <v>620000.0</v>
      </c>
      <c r="E4287" s="169" t="str">
        <f>iferror(vlookup(C4287,'Master data'!$A$2:$C$29,3,0),"-/-")</f>
        <v>Biến phí</v>
      </c>
      <c r="F4287" s="169" t="str">
        <f>iferror(vlookup(C4287,'Master data'!$A$2:$C$29,2,0),"-/-")</f>
        <v>Chi phí hành chính</v>
      </c>
    </row>
    <row r="4288" ht="21.0" customHeight="1">
      <c r="A4288" s="165" t="s">
        <v>1836</v>
      </c>
      <c r="B4288" s="172" t="s">
        <v>2707</v>
      </c>
      <c r="C4288" s="167" t="s">
        <v>112</v>
      </c>
      <c r="D4288" s="168">
        <v>1500000.0</v>
      </c>
      <c r="E4288" s="169" t="str">
        <f>iferror(vlookup(C4288,'Master data'!$A$2:$C$29,3,0),"-/-")</f>
        <v>Biến phí</v>
      </c>
      <c r="F4288" s="169" t="str">
        <f>iferror(vlookup(C4288,'Master data'!$A$2:$C$29,2,0),"-/-")</f>
        <v>Chi phí hành chính</v>
      </c>
    </row>
    <row r="4289" ht="21.0" customHeight="1">
      <c r="A4289" s="165" t="s">
        <v>1836</v>
      </c>
      <c r="B4289" s="172" t="s">
        <v>275</v>
      </c>
      <c r="C4289" s="167" t="s">
        <v>112</v>
      </c>
      <c r="D4289" s="168">
        <v>265000.0</v>
      </c>
      <c r="E4289" s="169" t="str">
        <f>iferror(vlookup(C4289,'Master data'!$A$2:$C$29,3,0),"-/-")</f>
        <v>Biến phí</v>
      </c>
      <c r="F4289" s="169" t="str">
        <f>iferror(vlookup(C4289,'Master data'!$A$2:$C$29,2,0),"-/-")</f>
        <v>Chi phí hành chính</v>
      </c>
    </row>
    <row r="4290" ht="21.0" customHeight="1">
      <c r="A4290" s="165" t="s">
        <v>1836</v>
      </c>
      <c r="B4290" s="172" t="s">
        <v>275</v>
      </c>
      <c r="C4290" s="167" t="s">
        <v>112</v>
      </c>
      <c r="D4290" s="168">
        <v>260000.0</v>
      </c>
      <c r="E4290" s="169" t="str">
        <f>iferror(vlookup(C4290,'Master data'!$A$2:$C$29,3,0),"-/-")</f>
        <v>Biến phí</v>
      </c>
      <c r="F4290" s="169" t="str">
        <f>iferror(vlookup(C4290,'Master data'!$A$2:$C$29,2,0),"-/-")</f>
        <v>Chi phí hành chính</v>
      </c>
    </row>
    <row r="4291" ht="21.0" customHeight="1">
      <c r="A4291" s="165" t="s">
        <v>1836</v>
      </c>
      <c r="B4291" s="172" t="s">
        <v>275</v>
      </c>
      <c r="C4291" s="167" t="s">
        <v>112</v>
      </c>
      <c r="D4291" s="168">
        <v>285000.0</v>
      </c>
      <c r="E4291" s="169" t="str">
        <f>iferror(vlookup(C4291,'Master data'!$A$2:$C$29,3,0),"-/-")</f>
        <v>Biến phí</v>
      </c>
      <c r="F4291" s="169" t="str">
        <f>iferror(vlookup(C4291,'Master data'!$A$2:$C$29,2,0),"-/-")</f>
        <v>Chi phí hành chính</v>
      </c>
    </row>
    <row r="4292" ht="21.0" customHeight="1">
      <c r="A4292" s="165" t="s">
        <v>1836</v>
      </c>
      <c r="B4292" s="172" t="s">
        <v>2708</v>
      </c>
      <c r="C4292" s="167" t="s">
        <v>112</v>
      </c>
      <c r="D4292" s="168">
        <v>650000.0</v>
      </c>
      <c r="E4292" s="169" t="str">
        <f>iferror(vlookup(C4292,'Master data'!$A$2:$C$29,3,0),"-/-")</f>
        <v>Biến phí</v>
      </c>
      <c r="F4292" s="169" t="str">
        <f>iferror(vlookup(C4292,'Master data'!$A$2:$C$29,2,0),"-/-")</f>
        <v>Chi phí hành chính</v>
      </c>
    </row>
    <row r="4293" ht="21.0" customHeight="1">
      <c r="A4293" s="165" t="s">
        <v>1836</v>
      </c>
      <c r="B4293" s="172" t="s">
        <v>1434</v>
      </c>
      <c r="C4293" s="167" t="s">
        <v>112</v>
      </c>
      <c r="D4293" s="168">
        <v>1880000.0</v>
      </c>
      <c r="E4293" s="169" t="str">
        <f>iferror(vlookup(C4293,'Master data'!$A$2:$C$29,3,0),"-/-")</f>
        <v>Biến phí</v>
      </c>
      <c r="F4293" s="169" t="str">
        <f>iferror(vlookup(C4293,'Master data'!$A$2:$C$29,2,0),"-/-")</f>
        <v>Chi phí hành chính</v>
      </c>
    </row>
    <row r="4294" ht="21.0" customHeight="1">
      <c r="A4294" s="165" t="s">
        <v>1836</v>
      </c>
      <c r="B4294" s="172" t="s">
        <v>1705</v>
      </c>
      <c r="C4294" s="167" t="s">
        <v>112</v>
      </c>
      <c r="D4294" s="168">
        <v>3990000.0</v>
      </c>
      <c r="E4294" s="169" t="str">
        <f>iferror(vlookup(C4294,'Master data'!$A$2:$C$29,3,0),"-/-")</f>
        <v>Biến phí</v>
      </c>
      <c r="F4294" s="169" t="str">
        <f>iferror(vlookup(C4294,'Master data'!$A$2:$C$29,2,0),"-/-")</f>
        <v>Chi phí hành chính</v>
      </c>
    </row>
    <row r="4295" ht="21.0" customHeight="1">
      <c r="A4295" s="165" t="s">
        <v>1836</v>
      </c>
      <c r="B4295" s="172" t="s">
        <v>1355</v>
      </c>
      <c r="C4295" s="167" t="s">
        <v>112</v>
      </c>
      <c r="D4295" s="168">
        <v>350000.0</v>
      </c>
      <c r="E4295" s="169" t="str">
        <f>iferror(vlookup(C4295,'Master data'!$A$2:$C$29,3,0),"-/-")</f>
        <v>Biến phí</v>
      </c>
      <c r="F4295" s="169" t="str">
        <f>iferror(vlookup(C4295,'Master data'!$A$2:$C$29,2,0),"-/-")</f>
        <v>Chi phí hành chính</v>
      </c>
    </row>
    <row r="4296" ht="21.0" customHeight="1">
      <c r="A4296" s="165" t="s">
        <v>1836</v>
      </c>
      <c r="B4296" s="172" t="s">
        <v>2709</v>
      </c>
      <c r="C4296" s="167" t="s">
        <v>112</v>
      </c>
      <c r="D4296" s="168">
        <v>1880000.0</v>
      </c>
      <c r="E4296" s="169" t="str">
        <f>iferror(vlookup(C4296,'Master data'!$A$2:$C$29,3,0),"-/-")</f>
        <v>Biến phí</v>
      </c>
      <c r="F4296" s="169" t="str">
        <f>iferror(vlookup(C4296,'Master data'!$A$2:$C$29,2,0),"-/-")</f>
        <v>Chi phí hành chính</v>
      </c>
    </row>
    <row r="4297" ht="21.0" customHeight="1">
      <c r="A4297" s="165" t="s">
        <v>1836</v>
      </c>
      <c r="B4297" s="172" t="s">
        <v>1296</v>
      </c>
      <c r="C4297" s="167" t="s">
        <v>112</v>
      </c>
      <c r="D4297" s="168">
        <v>4322000.0</v>
      </c>
      <c r="E4297" s="169" t="str">
        <f>iferror(vlookup(C4297,'Master data'!$A$2:$C$29,3,0),"-/-")</f>
        <v>Biến phí</v>
      </c>
      <c r="F4297" s="169" t="str">
        <f>iferror(vlookup(C4297,'Master data'!$A$2:$C$29,2,0),"-/-")</f>
        <v>Chi phí hành chính</v>
      </c>
    </row>
    <row r="4298" ht="21.0" customHeight="1">
      <c r="A4298" s="165" t="s">
        <v>1836</v>
      </c>
      <c r="B4298" s="172" t="s">
        <v>2710</v>
      </c>
      <c r="C4298" s="167" t="s">
        <v>112</v>
      </c>
      <c r="D4298" s="168">
        <v>2930000.0</v>
      </c>
      <c r="E4298" s="169" t="str">
        <f>iferror(vlookup(C4298,'Master data'!$A$2:$C$29,3,0),"-/-")</f>
        <v>Biến phí</v>
      </c>
      <c r="F4298" s="169" t="str">
        <f>iferror(vlookup(C4298,'Master data'!$A$2:$C$29,2,0),"-/-")</f>
        <v>Chi phí hành chính</v>
      </c>
    </row>
    <row r="4299" ht="21.0" customHeight="1">
      <c r="A4299" s="165" t="s">
        <v>1836</v>
      </c>
      <c r="B4299" s="172" t="s">
        <v>1434</v>
      </c>
      <c r="C4299" s="167" t="s">
        <v>112</v>
      </c>
      <c r="D4299" s="168">
        <v>1880000.0</v>
      </c>
      <c r="E4299" s="169" t="str">
        <f>iferror(vlookup(C4299,'Master data'!$A$2:$C$29,3,0),"-/-")</f>
        <v>Biến phí</v>
      </c>
      <c r="F4299" s="169" t="str">
        <f>iferror(vlookup(C4299,'Master data'!$A$2:$C$29,2,0),"-/-")</f>
        <v>Chi phí hành chính</v>
      </c>
    </row>
    <row r="4300" ht="21.0" customHeight="1">
      <c r="A4300" s="165" t="s">
        <v>1836</v>
      </c>
      <c r="B4300" s="172" t="s">
        <v>1355</v>
      </c>
      <c r="C4300" s="167" t="s">
        <v>112</v>
      </c>
      <c r="D4300" s="168">
        <v>348000.0</v>
      </c>
      <c r="E4300" s="169" t="str">
        <f>iferror(vlookup(C4300,'Master data'!$A$2:$C$29,3,0),"-/-")</f>
        <v>Biến phí</v>
      </c>
      <c r="F4300" s="169" t="str">
        <f>iferror(vlookup(C4300,'Master data'!$A$2:$C$29,2,0),"-/-")</f>
        <v>Chi phí hành chính</v>
      </c>
    </row>
    <row r="4301" ht="21.0" customHeight="1">
      <c r="A4301" s="165" t="s">
        <v>1836</v>
      </c>
      <c r="B4301" s="172" t="s">
        <v>747</v>
      </c>
      <c r="C4301" s="167" t="s">
        <v>112</v>
      </c>
      <c r="D4301" s="168">
        <v>472000.0</v>
      </c>
      <c r="E4301" s="169" t="str">
        <f>iferror(vlookup(C4301,'Master data'!$A$2:$C$29,3,0),"-/-")</f>
        <v>Biến phí</v>
      </c>
      <c r="F4301" s="169" t="str">
        <f>iferror(vlookup(C4301,'Master data'!$A$2:$C$29,2,0),"-/-")</f>
        <v>Chi phí hành chính</v>
      </c>
    </row>
    <row r="4302" ht="21.0" customHeight="1">
      <c r="A4302" s="165" t="s">
        <v>1836</v>
      </c>
      <c r="B4302" s="172" t="s">
        <v>1140</v>
      </c>
      <c r="C4302" s="167" t="s">
        <v>112</v>
      </c>
      <c r="D4302" s="168">
        <v>1880000.0</v>
      </c>
      <c r="E4302" s="169" t="str">
        <f>iferror(vlookup(C4302,'Master data'!$A$2:$C$29,3,0),"-/-")</f>
        <v>Biến phí</v>
      </c>
      <c r="F4302" s="169" t="str">
        <f>iferror(vlookup(C4302,'Master data'!$A$2:$C$29,2,0),"-/-")</f>
        <v>Chi phí hành chính</v>
      </c>
    </row>
    <row r="4303" ht="21.0" customHeight="1">
      <c r="A4303" s="165" t="s">
        <v>1836</v>
      </c>
      <c r="B4303" s="172" t="s">
        <v>597</v>
      </c>
      <c r="C4303" s="167" t="s">
        <v>112</v>
      </c>
      <c r="D4303" s="168">
        <v>290000.0</v>
      </c>
      <c r="E4303" s="169" t="str">
        <f>iferror(vlookup(C4303,'Master data'!$A$2:$C$29,3,0),"-/-")</f>
        <v>Biến phí</v>
      </c>
      <c r="F4303" s="169" t="str">
        <f>iferror(vlookup(C4303,'Master data'!$A$2:$C$29,2,0),"-/-")</f>
        <v>Chi phí hành chính</v>
      </c>
    </row>
    <row r="4304" ht="21.0" customHeight="1">
      <c r="A4304" s="165" t="s">
        <v>1836</v>
      </c>
      <c r="B4304" s="172" t="s">
        <v>1140</v>
      </c>
      <c r="C4304" s="167" t="s">
        <v>112</v>
      </c>
      <c r="D4304" s="168">
        <v>1880000.0</v>
      </c>
      <c r="E4304" s="169" t="str">
        <f>iferror(vlookup(C4304,'Master data'!$A$2:$C$29,3,0),"-/-")</f>
        <v>Biến phí</v>
      </c>
      <c r="F4304" s="169" t="str">
        <f>iferror(vlookup(C4304,'Master data'!$A$2:$C$29,2,0),"-/-")</f>
        <v>Chi phí hành chính</v>
      </c>
    </row>
    <row r="4305" ht="21.0" customHeight="1">
      <c r="A4305" s="165" t="s">
        <v>1836</v>
      </c>
      <c r="B4305" s="172" t="s">
        <v>747</v>
      </c>
      <c r="C4305" s="167" t="s">
        <v>112</v>
      </c>
      <c r="D4305" s="168">
        <v>705000.0</v>
      </c>
      <c r="E4305" s="169" t="str">
        <f>iferror(vlookup(C4305,'Master data'!$A$2:$C$29,3,0),"-/-")</f>
        <v>Biến phí</v>
      </c>
      <c r="F4305" s="169" t="str">
        <f>iferror(vlookup(C4305,'Master data'!$A$2:$C$29,2,0),"-/-")</f>
        <v>Chi phí hành chính</v>
      </c>
    </row>
    <row r="4306" ht="21.0" customHeight="1">
      <c r="A4306" s="165" t="s">
        <v>1836</v>
      </c>
      <c r="B4306" s="172" t="s">
        <v>2711</v>
      </c>
      <c r="C4306" s="167" t="s">
        <v>112</v>
      </c>
      <c r="D4306" s="168">
        <v>180000.0</v>
      </c>
      <c r="E4306" s="169" t="str">
        <f>iferror(vlookup(C4306,'Master data'!$A$2:$C$29,3,0),"-/-")</f>
        <v>Biến phí</v>
      </c>
      <c r="F4306" s="169" t="str">
        <f>iferror(vlookup(C4306,'Master data'!$A$2:$C$29,2,0),"-/-")</f>
        <v>Chi phí hành chính</v>
      </c>
    </row>
    <row r="4307" ht="21.0" customHeight="1">
      <c r="A4307" s="165" t="s">
        <v>1836</v>
      </c>
      <c r="B4307" s="172" t="s">
        <v>755</v>
      </c>
      <c r="C4307" s="167" t="s">
        <v>112</v>
      </c>
      <c r="D4307" s="168">
        <v>3470000.0</v>
      </c>
      <c r="E4307" s="169" t="str">
        <f>iferror(vlookup(C4307,'Master data'!$A$2:$C$29,3,0),"-/-")</f>
        <v>Biến phí</v>
      </c>
      <c r="F4307" s="169" t="str">
        <f>iferror(vlookup(C4307,'Master data'!$A$2:$C$29,2,0),"-/-")</f>
        <v>Chi phí hành chính</v>
      </c>
    </row>
    <row r="4308" ht="21.0" customHeight="1">
      <c r="A4308" s="165" t="s">
        <v>1836</v>
      </c>
      <c r="B4308" s="172" t="s">
        <v>2712</v>
      </c>
      <c r="C4308" s="167" t="s">
        <v>112</v>
      </c>
      <c r="D4308" s="168">
        <v>1.0E7</v>
      </c>
      <c r="E4308" s="169" t="str">
        <f>iferror(vlookup(C4308,'Master data'!$A$2:$C$29,3,0),"-/-")</f>
        <v>Biến phí</v>
      </c>
      <c r="F4308" s="169" t="str">
        <f>iferror(vlookup(C4308,'Master data'!$A$2:$C$29,2,0),"-/-")</f>
        <v>Chi phí hành chính</v>
      </c>
    </row>
    <row r="4309" ht="21.0" customHeight="1">
      <c r="A4309" s="165" t="s">
        <v>1836</v>
      </c>
      <c r="B4309" s="172" t="s">
        <v>2713</v>
      </c>
      <c r="C4309" s="167" t="s">
        <v>112</v>
      </c>
      <c r="D4309" s="168">
        <v>940000.0</v>
      </c>
      <c r="E4309" s="169" t="str">
        <f>iferror(vlookup(C4309,'Master data'!$A$2:$C$29,3,0),"-/-")</f>
        <v>Biến phí</v>
      </c>
      <c r="F4309" s="169" t="str">
        <f>iferror(vlookup(C4309,'Master data'!$A$2:$C$29,2,0),"-/-")</f>
        <v>Chi phí hành chính</v>
      </c>
    </row>
    <row r="4310" ht="21.0" customHeight="1">
      <c r="A4310" s="165" t="s">
        <v>1836</v>
      </c>
      <c r="B4310" s="172" t="s">
        <v>2714</v>
      </c>
      <c r="C4310" s="167" t="s">
        <v>112</v>
      </c>
      <c r="D4310" s="168">
        <v>645000.0</v>
      </c>
      <c r="E4310" s="169" t="str">
        <f>iferror(vlookup(C4310,'Master data'!$A$2:$C$29,3,0),"-/-")</f>
        <v>Biến phí</v>
      </c>
      <c r="F4310" s="169" t="str">
        <f>iferror(vlookup(C4310,'Master data'!$A$2:$C$29,2,0),"-/-")</f>
        <v>Chi phí hành chính</v>
      </c>
    </row>
    <row r="4311" ht="21.0" customHeight="1">
      <c r="A4311" s="165" t="s">
        <v>1836</v>
      </c>
      <c r="B4311" s="172" t="s">
        <v>2715</v>
      </c>
      <c r="C4311" s="167" t="s">
        <v>95</v>
      </c>
      <c r="D4311" s="168">
        <v>4.2278E7</v>
      </c>
      <c r="E4311" s="169" t="str">
        <f>iferror(vlookup(C4311,'Master data'!$A$2:$C$29,3,0),"-/-")</f>
        <v>Biến phí</v>
      </c>
      <c r="F4311" s="169" t="str">
        <f>iferror(vlookup(C4311,'Master data'!$A$2:$C$29,2,0),"-/-")</f>
        <v>Chi phí bán hàng</v>
      </c>
    </row>
    <row r="4312" ht="21.0" customHeight="1">
      <c r="A4312" s="165" t="s">
        <v>1836</v>
      </c>
      <c r="B4312" s="172" t="s">
        <v>2716</v>
      </c>
      <c r="C4312" s="167" t="s">
        <v>95</v>
      </c>
      <c r="D4312" s="168">
        <v>3276000.0</v>
      </c>
      <c r="E4312" s="169" t="str">
        <f>iferror(vlookup(C4312,'Master data'!$A$2:$C$29,3,0),"-/-")</f>
        <v>Biến phí</v>
      </c>
      <c r="F4312" s="169" t="str">
        <f>iferror(vlookup(C4312,'Master data'!$A$2:$C$29,2,0),"-/-")</f>
        <v>Chi phí bán hàng</v>
      </c>
    </row>
    <row r="4313" ht="21.0" customHeight="1">
      <c r="A4313" s="165" t="s">
        <v>1836</v>
      </c>
      <c r="B4313" s="172" t="s">
        <v>2717</v>
      </c>
      <c r="C4313" s="167" t="s">
        <v>95</v>
      </c>
      <c r="D4313" s="168">
        <v>6850000.0</v>
      </c>
      <c r="E4313" s="169" t="str">
        <f>iferror(vlookup(C4313,'Master data'!$A$2:$C$29,3,0),"-/-")</f>
        <v>Biến phí</v>
      </c>
      <c r="F4313" s="169" t="str">
        <f>iferror(vlookup(C4313,'Master data'!$A$2:$C$29,2,0),"-/-")</f>
        <v>Chi phí bán hàng</v>
      </c>
    </row>
    <row r="4314" ht="21.0" customHeight="1">
      <c r="A4314" s="165" t="s">
        <v>1836</v>
      </c>
      <c r="B4314" s="172" t="s">
        <v>2718</v>
      </c>
      <c r="C4314" s="167" t="s">
        <v>95</v>
      </c>
      <c r="D4314" s="168">
        <v>3800000.0</v>
      </c>
      <c r="E4314" s="169" t="str">
        <f>iferror(vlookup(C4314,'Master data'!$A$2:$C$29,3,0),"-/-")</f>
        <v>Biến phí</v>
      </c>
      <c r="F4314" s="169" t="str">
        <f>iferror(vlookup(C4314,'Master data'!$A$2:$C$29,2,0),"-/-")</f>
        <v>Chi phí bán hàng</v>
      </c>
    </row>
    <row r="4315" ht="21.0" customHeight="1">
      <c r="A4315" s="165" t="s">
        <v>1836</v>
      </c>
      <c r="B4315" s="172" t="s">
        <v>2719</v>
      </c>
      <c r="C4315" s="167" t="s">
        <v>95</v>
      </c>
      <c r="D4315" s="168">
        <v>4950000.0</v>
      </c>
      <c r="E4315" s="169" t="str">
        <f>iferror(vlookup(C4315,'Master data'!$A$2:$C$29,3,0),"-/-")</f>
        <v>Biến phí</v>
      </c>
      <c r="F4315" s="169" t="str">
        <f>iferror(vlookup(C4315,'Master data'!$A$2:$C$29,2,0),"-/-")</f>
        <v>Chi phí bán hàng</v>
      </c>
    </row>
    <row r="4316" ht="21.0" customHeight="1">
      <c r="A4316" s="165" t="s">
        <v>1836</v>
      </c>
      <c r="B4316" s="172" t="s">
        <v>2720</v>
      </c>
      <c r="C4316" s="167" t="s">
        <v>95</v>
      </c>
      <c r="D4316" s="168">
        <v>7566000.0</v>
      </c>
      <c r="E4316" s="169" t="str">
        <f>iferror(vlookup(C4316,'Master data'!$A$2:$C$29,3,0),"-/-")</f>
        <v>Biến phí</v>
      </c>
      <c r="F4316" s="169" t="str">
        <f>iferror(vlookup(C4316,'Master data'!$A$2:$C$29,2,0),"-/-")</f>
        <v>Chi phí bán hàng</v>
      </c>
    </row>
    <row r="4317" ht="21.0" customHeight="1">
      <c r="A4317" s="165" t="s">
        <v>1836</v>
      </c>
      <c r="B4317" s="172" t="s">
        <v>2721</v>
      </c>
      <c r="C4317" s="167" t="s">
        <v>95</v>
      </c>
      <c r="D4317" s="168">
        <v>2938000.0</v>
      </c>
      <c r="E4317" s="169" t="str">
        <f>iferror(vlookup(C4317,'Master data'!$A$2:$C$29,3,0),"-/-")</f>
        <v>Biến phí</v>
      </c>
      <c r="F4317" s="169" t="str">
        <f>iferror(vlookup(C4317,'Master data'!$A$2:$C$29,2,0),"-/-")</f>
        <v>Chi phí bán hàng</v>
      </c>
    </row>
    <row r="4318" ht="21.0" customHeight="1">
      <c r="A4318" s="165" t="s">
        <v>1836</v>
      </c>
      <c r="B4318" s="172" t="s">
        <v>2722</v>
      </c>
      <c r="C4318" s="167" t="s">
        <v>95</v>
      </c>
      <c r="D4318" s="168">
        <v>2.5256E7</v>
      </c>
      <c r="E4318" s="169" t="str">
        <f>iferror(vlookup(C4318,'Master data'!$A$2:$C$29,3,0),"-/-")</f>
        <v>Biến phí</v>
      </c>
      <c r="F4318" s="169" t="str">
        <f>iferror(vlookup(C4318,'Master data'!$A$2:$C$29,2,0),"-/-")</f>
        <v>Chi phí bán hàng</v>
      </c>
    </row>
    <row r="4319" ht="21.0" customHeight="1">
      <c r="A4319" s="165" t="s">
        <v>1836</v>
      </c>
      <c r="B4319" s="172" t="s">
        <v>2723</v>
      </c>
      <c r="C4319" s="167" t="s">
        <v>95</v>
      </c>
      <c r="D4319" s="168">
        <v>702000.0</v>
      </c>
      <c r="E4319" s="169" t="str">
        <f>iferror(vlookup(C4319,'Master data'!$A$2:$C$29,3,0),"-/-")</f>
        <v>Biến phí</v>
      </c>
      <c r="F4319" s="169" t="str">
        <f>iferror(vlookup(C4319,'Master data'!$A$2:$C$29,2,0),"-/-")</f>
        <v>Chi phí bán hàng</v>
      </c>
    </row>
    <row r="4320" ht="21.0" customHeight="1">
      <c r="A4320" s="165" t="s">
        <v>1836</v>
      </c>
      <c r="B4320" s="172" t="s">
        <v>2526</v>
      </c>
      <c r="C4320" s="167" t="s">
        <v>95</v>
      </c>
      <c r="D4320" s="168">
        <v>6500000.0</v>
      </c>
      <c r="E4320" s="169" t="str">
        <f>iferror(vlookup(C4320,'Master data'!$A$2:$C$29,3,0),"-/-")</f>
        <v>Biến phí</v>
      </c>
      <c r="F4320" s="169" t="str">
        <f>iferror(vlookup(C4320,'Master data'!$A$2:$C$29,2,0),"-/-")</f>
        <v>Chi phí bán hàng</v>
      </c>
    </row>
    <row r="4321" ht="21.0" customHeight="1">
      <c r="A4321" s="165" t="s">
        <v>1836</v>
      </c>
      <c r="B4321" s="172" t="s">
        <v>2724</v>
      </c>
      <c r="C4321" s="167" t="s">
        <v>926</v>
      </c>
      <c r="D4321" s="168">
        <v>6618000.0</v>
      </c>
      <c r="E4321" s="169" t="str">
        <f>iferror(vlookup(C4321,'Master data'!$A$2:$C$29,3,0),"-/-")</f>
        <v>Định phí</v>
      </c>
      <c r="F4321" s="169" t="str">
        <f>iferror(vlookup(C4321,'Master data'!$A$2:$C$29,2,0),"-/-")</f>
        <v>Chi phí hành chính</v>
      </c>
    </row>
    <row r="4322" ht="21.0" customHeight="1">
      <c r="A4322" s="165" t="s">
        <v>1836</v>
      </c>
      <c r="B4322" s="172" t="s">
        <v>331</v>
      </c>
      <c r="C4322" s="167" t="s">
        <v>112</v>
      </c>
      <c r="D4322" s="168">
        <v>400000.0</v>
      </c>
      <c r="E4322" s="169" t="str">
        <f>iferror(vlookup(C4322,'Master data'!$A$2:$C$29,3,0),"-/-")</f>
        <v>Biến phí</v>
      </c>
      <c r="F4322" s="169" t="str">
        <f>iferror(vlookup(C4322,'Master data'!$A$2:$C$29,2,0),"-/-")</f>
        <v>Chi phí hành chính</v>
      </c>
    </row>
    <row r="4323" ht="21.0" customHeight="1">
      <c r="A4323" s="165" t="s">
        <v>1836</v>
      </c>
      <c r="B4323" s="172" t="s">
        <v>1326</v>
      </c>
      <c r="C4323" s="167" t="s">
        <v>112</v>
      </c>
      <c r="D4323" s="168">
        <v>60000.0</v>
      </c>
      <c r="E4323" s="169" t="str">
        <f>iferror(vlookup(C4323,'Master data'!$A$2:$C$29,3,0),"-/-")</f>
        <v>Biến phí</v>
      </c>
      <c r="F4323" s="169" t="str">
        <f>iferror(vlookup(C4323,'Master data'!$A$2:$C$29,2,0),"-/-")</f>
        <v>Chi phí hành chính</v>
      </c>
    </row>
    <row r="4324" ht="21.0" customHeight="1">
      <c r="A4324" s="165" t="s">
        <v>1836</v>
      </c>
      <c r="B4324" s="172" t="s">
        <v>2725</v>
      </c>
      <c r="C4324" s="167" t="s">
        <v>112</v>
      </c>
      <c r="D4324" s="168">
        <v>1400000.0</v>
      </c>
      <c r="E4324" s="169" t="str">
        <f>iferror(vlookup(C4324,'Master data'!$A$2:$C$29,3,0),"-/-")</f>
        <v>Biến phí</v>
      </c>
      <c r="F4324" s="169" t="str">
        <f>iferror(vlookup(C4324,'Master data'!$A$2:$C$29,2,0),"-/-")</f>
        <v>Chi phí hành chính</v>
      </c>
    </row>
    <row r="4325" ht="21.0" customHeight="1">
      <c r="A4325" s="165" t="s">
        <v>1836</v>
      </c>
      <c r="B4325" s="172" t="s">
        <v>2726</v>
      </c>
      <c r="C4325" s="167" t="s">
        <v>112</v>
      </c>
      <c r="D4325" s="168">
        <v>200000.0</v>
      </c>
      <c r="E4325" s="169" t="str">
        <f>iferror(vlookup(C4325,'Master data'!$A$2:$C$29,3,0),"-/-")</f>
        <v>Biến phí</v>
      </c>
      <c r="F4325" s="169" t="str">
        <f>iferror(vlookup(C4325,'Master data'!$A$2:$C$29,2,0),"-/-")</f>
        <v>Chi phí hành chính</v>
      </c>
    </row>
    <row r="4326" ht="21.0" customHeight="1">
      <c r="A4326" s="165" t="s">
        <v>1836</v>
      </c>
      <c r="B4326" s="172" t="s">
        <v>2727</v>
      </c>
      <c r="C4326" s="167" t="s">
        <v>112</v>
      </c>
      <c r="D4326" s="168">
        <v>200000.0</v>
      </c>
      <c r="E4326" s="169" t="str">
        <f>iferror(vlookup(C4326,'Master data'!$A$2:$C$29,3,0),"-/-")</f>
        <v>Biến phí</v>
      </c>
      <c r="F4326" s="169" t="str">
        <f>iferror(vlookup(C4326,'Master data'!$A$2:$C$29,2,0),"-/-")</f>
        <v>Chi phí hành chính</v>
      </c>
    </row>
    <row r="4327" ht="21.0" customHeight="1">
      <c r="A4327" s="165" t="s">
        <v>1836</v>
      </c>
      <c r="B4327" s="172" t="s">
        <v>2728</v>
      </c>
      <c r="C4327" s="167" t="s">
        <v>112</v>
      </c>
      <c r="D4327" s="168">
        <v>300000.0</v>
      </c>
      <c r="E4327" s="169" t="str">
        <f>iferror(vlookup(C4327,'Master data'!$A$2:$C$29,3,0),"-/-")</f>
        <v>Biến phí</v>
      </c>
      <c r="F4327" s="169" t="str">
        <f>iferror(vlookup(C4327,'Master data'!$A$2:$C$29,2,0),"-/-")</f>
        <v>Chi phí hành chính</v>
      </c>
    </row>
    <row r="4328" ht="21.0" customHeight="1">
      <c r="A4328" s="165" t="s">
        <v>1836</v>
      </c>
      <c r="B4328" s="172" t="s">
        <v>1189</v>
      </c>
      <c r="C4328" s="167" t="s">
        <v>112</v>
      </c>
      <c r="D4328" s="168">
        <v>4100000.0</v>
      </c>
      <c r="E4328" s="169" t="str">
        <f>iferror(vlookup(C4328,'Master data'!$A$2:$C$29,3,0),"-/-")</f>
        <v>Biến phí</v>
      </c>
      <c r="F4328" s="169" t="str">
        <f>iferror(vlookup(C4328,'Master data'!$A$2:$C$29,2,0),"-/-")</f>
        <v>Chi phí hành chính</v>
      </c>
    </row>
    <row r="4329" ht="21.0" customHeight="1">
      <c r="A4329" s="165" t="s">
        <v>1836</v>
      </c>
      <c r="B4329" s="172" t="s">
        <v>1772</v>
      </c>
      <c r="C4329" s="167" t="s">
        <v>112</v>
      </c>
      <c r="D4329" s="168">
        <v>500000.0</v>
      </c>
      <c r="E4329" s="169" t="str">
        <f>iferror(vlookup(C4329,'Master data'!$A$2:$C$29,3,0),"-/-")</f>
        <v>Biến phí</v>
      </c>
      <c r="F4329" s="169" t="str">
        <f>iferror(vlookup(C4329,'Master data'!$A$2:$C$29,2,0),"-/-")</f>
        <v>Chi phí hành chính</v>
      </c>
    </row>
    <row r="4330" ht="21.0" customHeight="1">
      <c r="A4330" s="165" t="s">
        <v>1836</v>
      </c>
      <c r="B4330" s="172" t="s">
        <v>2729</v>
      </c>
      <c r="C4330" s="167" t="s">
        <v>112</v>
      </c>
      <c r="D4330" s="168">
        <v>500000.0</v>
      </c>
      <c r="E4330" s="169" t="str">
        <f>iferror(vlookup(C4330,'Master data'!$A$2:$C$29,3,0),"-/-")</f>
        <v>Biến phí</v>
      </c>
      <c r="F4330" s="169" t="str">
        <f>iferror(vlookup(C4330,'Master data'!$A$2:$C$29,2,0),"-/-")</f>
        <v>Chi phí hành chính</v>
      </c>
    </row>
    <row r="4331" ht="21.0" customHeight="1">
      <c r="A4331" s="165" t="s">
        <v>1836</v>
      </c>
      <c r="B4331" s="172" t="s">
        <v>2071</v>
      </c>
      <c r="C4331" s="167" t="s">
        <v>112</v>
      </c>
      <c r="D4331" s="168">
        <v>20000.0</v>
      </c>
      <c r="E4331" s="169" t="str">
        <f>iferror(vlookup(C4331,'Master data'!$A$2:$C$29,3,0),"-/-")</f>
        <v>Biến phí</v>
      </c>
      <c r="F4331" s="169" t="str">
        <f>iferror(vlookup(C4331,'Master data'!$A$2:$C$29,2,0),"-/-")</f>
        <v>Chi phí hành chính</v>
      </c>
    </row>
    <row r="4332" ht="21.0" customHeight="1">
      <c r="A4332" s="165" t="s">
        <v>1836</v>
      </c>
      <c r="B4332" s="172" t="s">
        <v>1015</v>
      </c>
      <c r="C4332" s="167" t="s">
        <v>112</v>
      </c>
      <c r="D4332" s="168">
        <v>4.9E7</v>
      </c>
      <c r="E4332" s="169" t="str">
        <f>iferror(vlookup(C4332,'Master data'!$A$2:$C$29,3,0),"-/-")</f>
        <v>Biến phí</v>
      </c>
      <c r="F4332" s="169" t="str">
        <f>iferror(vlookup(C4332,'Master data'!$A$2:$C$29,2,0),"-/-")</f>
        <v>Chi phí hành chính</v>
      </c>
    </row>
    <row r="4333" ht="21.0" customHeight="1">
      <c r="A4333" s="165" t="s">
        <v>1836</v>
      </c>
      <c r="B4333" s="172" t="s">
        <v>2437</v>
      </c>
      <c r="C4333" s="167" t="s">
        <v>112</v>
      </c>
      <c r="D4333" s="168">
        <v>1.0E7</v>
      </c>
      <c r="E4333" s="169" t="str">
        <f>iferror(vlookup(C4333,'Master data'!$A$2:$C$29,3,0),"-/-")</f>
        <v>Biến phí</v>
      </c>
      <c r="F4333" s="169" t="str">
        <f>iferror(vlookup(C4333,'Master data'!$A$2:$C$29,2,0),"-/-")</f>
        <v>Chi phí hành chính</v>
      </c>
    </row>
    <row r="4334" ht="21.0" customHeight="1">
      <c r="A4334" s="165" t="s">
        <v>1836</v>
      </c>
      <c r="B4334" s="172" t="s">
        <v>392</v>
      </c>
      <c r="C4334" s="167" t="s">
        <v>112</v>
      </c>
      <c r="D4334" s="168">
        <v>728000.0</v>
      </c>
      <c r="E4334" s="169" t="str">
        <f>iferror(vlookup(C4334,'Master data'!$A$2:$C$29,3,0),"-/-")</f>
        <v>Biến phí</v>
      </c>
      <c r="F4334" s="169" t="str">
        <f>iferror(vlookup(C4334,'Master data'!$A$2:$C$29,2,0),"-/-")</f>
        <v>Chi phí hành chính</v>
      </c>
    </row>
    <row r="4335" ht="21.0" customHeight="1">
      <c r="A4335" s="165" t="s">
        <v>1836</v>
      </c>
      <c r="B4335" s="172" t="s">
        <v>2730</v>
      </c>
      <c r="C4335" s="167" t="s">
        <v>112</v>
      </c>
      <c r="D4335" s="168">
        <v>400000.0</v>
      </c>
      <c r="E4335" s="169" t="str">
        <f>iferror(vlookup(C4335,'Master data'!$A$2:$C$29,3,0),"-/-")</f>
        <v>Biến phí</v>
      </c>
      <c r="F4335" s="169" t="str">
        <f>iferror(vlookup(C4335,'Master data'!$A$2:$C$29,2,0),"-/-")</f>
        <v>Chi phí hành chính</v>
      </c>
    </row>
    <row r="4336" ht="21.0" customHeight="1">
      <c r="A4336" s="165" t="s">
        <v>1836</v>
      </c>
      <c r="B4336" s="172" t="s">
        <v>2731</v>
      </c>
      <c r="C4336" s="167" t="s">
        <v>112</v>
      </c>
      <c r="D4336" s="168">
        <v>80000.0</v>
      </c>
      <c r="E4336" s="169" t="str">
        <f>iferror(vlookup(C4336,'Master data'!$A$2:$C$29,3,0),"-/-")</f>
        <v>Biến phí</v>
      </c>
      <c r="F4336" s="169" t="str">
        <f>iferror(vlookup(C4336,'Master data'!$A$2:$C$29,2,0),"-/-")</f>
        <v>Chi phí hành chính</v>
      </c>
    </row>
    <row r="4337" ht="21.0" customHeight="1">
      <c r="A4337" s="165" t="s">
        <v>1836</v>
      </c>
      <c r="B4337" s="172" t="s">
        <v>1025</v>
      </c>
      <c r="C4337" s="167" t="s">
        <v>112</v>
      </c>
      <c r="D4337" s="168">
        <v>1003000.0</v>
      </c>
      <c r="E4337" s="169" t="str">
        <f>iferror(vlookup(C4337,'Master data'!$A$2:$C$29,3,0),"-/-")</f>
        <v>Biến phí</v>
      </c>
      <c r="F4337" s="169" t="str">
        <f>iferror(vlookup(C4337,'Master data'!$A$2:$C$29,2,0),"-/-")</f>
        <v>Chi phí hành chính</v>
      </c>
    </row>
    <row r="4338" ht="21.0" customHeight="1">
      <c r="A4338" s="165" t="s">
        <v>1836</v>
      </c>
      <c r="B4338" s="172" t="s">
        <v>539</v>
      </c>
      <c r="C4338" s="167" t="s">
        <v>112</v>
      </c>
      <c r="D4338" s="168">
        <v>370000.0</v>
      </c>
      <c r="E4338" s="169" t="str">
        <f>iferror(vlookup(C4338,'Master data'!$A$2:$C$29,3,0),"-/-")</f>
        <v>Biến phí</v>
      </c>
      <c r="F4338" s="169" t="str">
        <f>iferror(vlookup(C4338,'Master data'!$A$2:$C$29,2,0),"-/-")</f>
        <v>Chi phí hành chính</v>
      </c>
    </row>
    <row r="4339" ht="21.0" customHeight="1">
      <c r="A4339" s="165" t="s">
        <v>1836</v>
      </c>
      <c r="B4339" s="172" t="s">
        <v>2732</v>
      </c>
      <c r="C4339" s="167" t="s">
        <v>112</v>
      </c>
      <c r="D4339" s="168">
        <v>180000.0</v>
      </c>
      <c r="E4339" s="169" t="str">
        <f>iferror(vlookup(C4339,'Master data'!$A$2:$C$29,3,0),"-/-")</f>
        <v>Biến phí</v>
      </c>
      <c r="F4339" s="169" t="str">
        <f>iferror(vlookup(C4339,'Master data'!$A$2:$C$29,2,0),"-/-")</f>
        <v>Chi phí hành chính</v>
      </c>
    </row>
    <row r="4340" ht="21.0" customHeight="1">
      <c r="A4340" s="165" t="s">
        <v>1836</v>
      </c>
      <c r="B4340" s="172" t="s">
        <v>2733</v>
      </c>
      <c r="C4340" s="167" t="s">
        <v>112</v>
      </c>
      <c r="D4340" s="168">
        <v>800000.0</v>
      </c>
      <c r="E4340" s="169" t="str">
        <f>iferror(vlookup(C4340,'Master data'!$A$2:$C$29,3,0),"-/-")</f>
        <v>Biến phí</v>
      </c>
      <c r="F4340" s="169" t="str">
        <f>iferror(vlookup(C4340,'Master data'!$A$2:$C$29,2,0),"-/-")</f>
        <v>Chi phí hành chính</v>
      </c>
    </row>
    <row r="4341" ht="21.0" customHeight="1">
      <c r="A4341" s="165" t="s">
        <v>1836</v>
      </c>
      <c r="B4341" s="172" t="s">
        <v>2734</v>
      </c>
      <c r="C4341" s="167" t="s">
        <v>112</v>
      </c>
      <c r="D4341" s="168">
        <v>40000.0</v>
      </c>
      <c r="E4341" s="169" t="str">
        <f>iferror(vlookup(C4341,'Master data'!$A$2:$C$29,3,0),"-/-")</f>
        <v>Biến phí</v>
      </c>
      <c r="F4341" s="169" t="str">
        <f>iferror(vlookup(C4341,'Master data'!$A$2:$C$29,2,0),"-/-")</f>
        <v>Chi phí hành chính</v>
      </c>
    </row>
    <row r="4342" ht="21.0" customHeight="1">
      <c r="A4342" s="165" t="s">
        <v>1836</v>
      </c>
      <c r="B4342" s="172" t="s">
        <v>2246</v>
      </c>
      <c r="C4342" s="167" t="s">
        <v>112</v>
      </c>
      <c r="D4342" s="168">
        <v>1045000.0</v>
      </c>
      <c r="E4342" s="169" t="str">
        <f>iferror(vlookup(C4342,'Master data'!$A$2:$C$29,3,0),"-/-")</f>
        <v>Biến phí</v>
      </c>
      <c r="F4342" s="169" t="str">
        <f>iferror(vlookup(C4342,'Master data'!$A$2:$C$29,2,0),"-/-")</f>
        <v>Chi phí hành chính</v>
      </c>
    </row>
    <row r="4343" ht="21.0" customHeight="1">
      <c r="A4343" s="165" t="s">
        <v>1836</v>
      </c>
      <c r="B4343" s="172" t="s">
        <v>1930</v>
      </c>
      <c r="C4343" s="167" t="s">
        <v>112</v>
      </c>
      <c r="D4343" s="168">
        <v>200000.0</v>
      </c>
      <c r="E4343" s="169" t="str">
        <f>iferror(vlookup(C4343,'Master data'!$A$2:$C$29,3,0),"-/-")</f>
        <v>Biến phí</v>
      </c>
      <c r="F4343" s="169" t="str">
        <f>iferror(vlookup(C4343,'Master data'!$A$2:$C$29,2,0),"-/-")</f>
        <v>Chi phí hành chính</v>
      </c>
    </row>
    <row r="4344" ht="21.0" customHeight="1">
      <c r="A4344" s="165" t="s">
        <v>1836</v>
      </c>
      <c r="B4344" s="172" t="s">
        <v>331</v>
      </c>
      <c r="C4344" s="167" t="s">
        <v>112</v>
      </c>
      <c r="D4344" s="168">
        <v>400000.0</v>
      </c>
      <c r="E4344" s="169" t="str">
        <f>iferror(vlookup(C4344,'Master data'!$A$2:$C$29,3,0),"-/-")</f>
        <v>Biến phí</v>
      </c>
      <c r="F4344" s="169" t="str">
        <f>iferror(vlookup(C4344,'Master data'!$A$2:$C$29,2,0),"-/-")</f>
        <v>Chi phí hành chính</v>
      </c>
    </row>
    <row r="4345" ht="21.0" customHeight="1">
      <c r="A4345" s="165" t="s">
        <v>1836</v>
      </c>
      <c r="B4345" s="172" t="s">
        <v>2735</v>
      </c>
      <c r="C4345" s="167" t="s">
        <v>112</v>
      </c>
      <c r="D4345" s="168">
        <v>750000.0</v>
      </c>
      <c r="E4345" s="169" t="str">
        <f>iferror(vlookup(C4345,'Master data'!$A$2:$C$29,3,0),"-/-")</f>
        <v>Biến phí</v>
      </c>
      <c r="F4345" s="169" t="str">
        <f>iferror(vlookup(C4345,'Master data'!$A$2:$C$29,2,0),"-/-")</f>
        <v>Chi phí hành chính</v>
      </c>
    </row>
    <row r="4346" ht="21.0" customHeight="1">
      <c r="A4346" s="165" t="s">
        <v>1836</v>
      </c>
      <c r="B4346" s="172" t="s">
        <v>2736</v>
      </c>
      <c r="C4346" s="167" t="s">
        <v>112</v>
      </c>
      <c r="D4346" s="168">
        <v>510000.0</v>
      </c>
      <c r="E4346" s="169" t="str">
        <f>iferror(vlookup(C4346,'Master data'!$A$2:$C$29,3,0),"-/-")</f>
        <v>Biến phí</v>
      </c>
      <c r="F4346" s="169" t="str">
        <f>iferror(vlookup(C4346,'Master data'!$A$2:$C$29,2,0),"-/-")</f>
        <v>Chi phí hành chính</v>
      </c>
    </row>
    <row r="4347" ht="21.0" customHeight="1">
      <c r="A4347" s="165" t="s">
        <v>1836</v>
      </c>
      <c r="B4347" s="172" t="s">
        <v>2737</v>
      </c>
      <c r="C4347" s="167" t="s">
        <v>926</v>
      </c>
      <c r="D4347" s="168">
        <v>7690000.0</v>
      </c>
      <c r="E4347" s="169" t="str">
        <f>iferror(vlookup(C4347,'Master data'!$A$2:$C$29,3,0),"-/-")</f>
        <v>Định phí</v>
      </c>
      <c r="F4347" s="169" t="str">
        <f>iferror(vlookup(C4347,'Master data'!$A$2:$C$29,2,0),"-/-")</f>
        <v>Chi phí hành chính</v>
      </c>
    </row>
    <row r="4348" ht="21.0" customHeight="1">
      <c r="A4348" s="165" t="s">
        <v>1836</v>
      </c>
      <c r="B4348" s="172" t="s">
        <v>2738</v>
      </c>
      <c r="C4348" s="167" t="s">
        <v>112</v>
      </c>
      <c r="D4348" s="168">
        <v>300000.0</v>
      </c>
      <c r="E4348" s="169" t="str">
        <f>iferror(vlookup(C4348,'Master data'!$A$2:$C$29,3,0),"-/-")</f>
        <v>Biến phí</v>
      </c>
      <c r="F4348" s="169" t="str">
        <f>iferror(vlookup(C4348,'Master data'!$A$2:$C$29,2,0),"-/-")</f>
        <v>Chi phí hành chính</v>
      </c>
    </row>
    <row r="4349" ht="21.0" customHeight="1">
      <c r="A4349" s="165" t="s">
        <v>1836</v>
      </c>
      <c r="B4349" s="172" t="s">
        <v>2739</v>
      </c>
      <c r="C4349" s="167" t="s">
        <v>112</v>
      </c>
      <c r="D4349" s="168">
        <v>1000000.0</v>
      </c>
      <c r="E4349" s="169" t="str">
        <f>iferror(vlookup(C4349,'Master data'!$A$2:$C$29,3,0),"-/-")</f>
        <v>Biến phí</v>
      </c>
      <c r="F4349" s="169" t="str">
        <f>iferror(vlookup(C4349,'Master data'!$A$2:$C$29,2,0),"-/-")</f>
        <v>Chi phí hành chính</v>
      </c>
    </row>
    <row r="4350" ht="21.0" customHeight="1">
      <c r="A4350" s="165" t="s">
        <v>1836</v>
      </c>
      <c r="B4350" s="172" t="s">
        <v>1030</v>
      </c>
      <c r="C4350" s="167" t="s">
        <v>112</v>
      </c>
      <c r="D4350" s="168">
        <v>425000.0</v>
      </c>
      <c r="E4350" s="169" t="str">
        <f>iferror(vlookup(C4350,'Master data'!$A$2:$C$29,3,0),"-/-")</f>
        <v>Biến phí</v>
      </c>
      <c r="F4350" s="169" t="str">
        <f>iferror(vlookup(C4350,'Master data'!$A$2:$C$29,2,0),"-/-")</f>
        <v>Chi phí hành chính</v>
      </c>
    </row>
    <row r="4351" ht="21.0" customHeight="1">
      <c r="A4351" s="165" t="s">
        <v>1836</v>
      </c>
      <c r="B4351" s="172" t="s">
        <v>2740</v>
      </c>
      <c r="C4351" s="167" t="s">
        <v>112</v>
      </c>
      <c r="D4351" s="168">
        <v>710000.0</v>
      </c>
      <c r="E4351" s="169" t="str">
        <f>iferror(vlookup(C4351,'Master data'!$A$2:$C$29,3,0),"-/-")</f>
        <v>Biến phí</v>
      </c>
      <c r="F4351" s="169" t="str">
        <f>iferror(vlookup(C4351,'Master data'!$A$2:$C$29,2,0),"-/-")</f>
        <v>Chi phí hành chính</v>
      </c>
    </row>
    <row r="4352" ht="21.0" customHeight="1">
      <c r="A4352" s="165" t="s">
        <v>1836</v>
      </c>
      <c r="B4352" s="172" t="s">
        <v>2741</v>
      </c>
      <c r="C4352" s="167" t="s">
        <v>112</v>
      </c>
      <c r="D4352" s="168">
        <v>4995000.0</v>
      </c>
      <c r="E4352" s="169" t="str">
        <f>iferror(vlookup(C4352,'Master data'!$A$2:$C$29,3,0),"-/-")</f>
        <v>Biến phí</v>
      </c>
      <c r="F4352" s="169" t="str">
        <f>iferror(vlookup(C4352,'Master data'!$A$2:$C$29,2,0),"-/-")</f>
        <v>Chi phí hành chính</v>
      </c>
    </row>
    <row r="4353" ht="21.0" customHeight="1">
      <c r="A4353" s="165" t="s">
        <v>1836</v>
      </c>
      <c r="B4353" s="172" t="s">
        <v>2742</v>
      </c>
      <c r="C4353" s="167" t="s">
        <v>112</v>
      </c>
      <c r="D4353" s="168">
        <v>2000000.0</v>
      </c>
      <c r="E4353" s="169" t="str">
        <f>iferror(vlookup(C4353,'Master data'!$A$2:$C$29,3,0),"-/-")</f>
        <v>Biến phí</v>
      </c>
      <c r="F4353" s="169" t="str">
        <f>iferror(vlookup(C4353,'Master data'!$A$2:$C$29,2,0),"-/-")</f>
        <v>Chi phí hành chính</v>
      </c>
    </row>
    <row r="4354" ht="21.0" customHeight="1">
      <c r="A4354" s="165" t="s">
        <v>1836</v>
      </c>
      <c r="B4354" s="172" t="s">
        <v>748</v>
      </c>
      <c r="C4354" s="167" t="s">
        <v>112</v>
      </c>
      <c r="D4354" s="168">
        <v>160000.0</v>
      </c>
      <c r="E4354" s="169" t="str">
        <f>iferror(vlookup(C4354,'Master data'!$A$2:$C$29,3,0),"-/-")</f>
        <v>Biến phí</v>
      </c>
      <c r="F4354" s="169" t="str">
        <f>iferror(vlookup(C4354,'Master data'!$A$2:$C$29,2,0),"-/-")</f>
        <v>Chi phí hành chính</v>
      </c>
    </row>
    <row r="4355" ht="21.0" customHeight="1">
      <c r="A4355" s="165" t="s">
        <v>1836</v>
      </c>
      <c r="B4355" s="172" t="s">
        <v>2274</v>
      </c>
      <c r="C4355" s="167" t="s">
        <v>112</v>
      </c>
      <c r="D4355" s="168">
        <v>954000.0</v>
      </c>
      <c r="E4355" s="169" t="str">
        <f>iferror(vlookup(C4355,'Master data'!$A$2:$C$29,3,0),"-/-")</f>
        <v>Biến phí</v>
      </c>
      <c r="F4355" s="169" t="str">
        <f>iferror(vlookup(C4355,'Master data'!$A$2:$C$29,2,0),"-/-")</f>
        <v>Chi phí hành chính</v>
      </c>
    </row>
    <row r="4356" ht="21.0" customHeight="1">
      <c r="A4356" s="165" t="s">
        <v>1836</v>
      </c>
      <c r="B4356" s="172" t="s">
        <v>1930</v>
      </c>
      <c r="C4356" s="167" t="s">
        <v>112</v>
      </c>
      <c r="D4356" s="168">
        <v>200000.0</v>
      </c>
      <c r="E4356" s="169" t="str">
        <f>iferror(vlookup(C4356,'Master data'!$A$2:$C$29,3,0),"-/-")</f>
        <v>Biến phí</v>
      </c>
      <c r="F4356" s="169" t="str">
        <f>iferror(vlookup(C4356,'Master data'!$A$2:$C$29,2,0),"-/-")</f>
        <v>Chi phí hành chính</v>
      </c>
    </row>
    <row r="4357" ht="21.0" customHeight="1">
      <c r="A4357" s="165" t="s">
        <v>1836</v>
      </c>
      <c r="B4357" s="172" t="s">
        <v>2743</v>
      </c>
      <c r="C4357" s="167" t="s">
        <v>112</v>
      </c>
      <c r="D4357" s="168">
        <v>195000.0</v>
      </c>
      <c r="E4357" s="169" t="str">
        <f>iferror(vlookup(C4357,'Master data'!$A$2:$C$29,3,0),"-/-")</f>
        <v>Biến phí</v>
      </c>
      <c r="F4357" s="169" t="str">
        <f>iferror(vlookup(C4357,'Master data'!$A$2:$C$29,2,0),"-/-")</f>
        <v>Chi phí hành chính</v>
      </c>
    </row>
    <row r="4358" ht="21.0" customHeight="1">
      <c r="A4358" s="165" t="s">
        <v>1836</v>
      </c>
      <c r="B4358" s="172" t="s">
        <v>2744</v>
      </c>
      <c r="C4358" s="167" t="s">
        <v>112</v>
      </c>
      <c r="D4358" s="168">
        <v>195000.0</v>
      </c>
      <c r="E4358" s="169" t="str">
        <f>iferror(vlookup(C4358,'Master data'!$A$2:$C$29,3,0),"-/-")</f>
        <v>Biến phí</v>
      </c>
      <c r="F4358" s="169" t="str">
        <f>iferror(vlookup(C4358,'Master data'!$A$2:$C$29,2,0),"-/-")</f>
        <v>Chi phí hành chính</v>
      </c>
    </row>
    <row r="4359" ht="21.0" customHeight="1">
      <c r="A4359" s="165" t="s">
        <v>1836</v>
      </c>
      <c r="B4359" s="172" t="s">
        <v>2745</v>
      </c>
      <c r="C4359" s="167" t="s">
        <v>112</v>
      </c>
      <c r="D4359" s="168">
        <v>500000.0</v>
      </c>
      <c r="E4359" s="169" t="str">
        <f>iferror(vlookup(C4359,'Master data'!$A$2:$C$29,3,0),"-/-")</f>
        <v>Biến phí</v>
      </c>
      <c r="F4359" s="169" t="str">
        <f>iferror(vlookup(C4359,'Master data'!$A$2:$C$29,2,0),"-/-")</f>
        <v>Chi phí hành chính</v>
      </c>
    </row>
    <row r="4360" ht="21.0" customHeight="1">
      <c r="A4360" s="165" t="s">
        <v>1836</v>
      </c>
      <c r="B4360" s="172" t="s">
        <v>743</v>
      </c>
      <c r="C4360" s="167" t="s">
        <v>112</v>
      </c>
      <c r="D4360" s="168">
        <v>170000.0</v>
      </c>
      <c r="E4360" s="169" t="str">
        <f>iferror(vlookup(C4360,'Master data'!$A$2:$C$29,3,0),"-/-")</f>
        <v>Biến phí</v>
      </c>
      <c r="F4360" s="169" t="str">
        <f>iferror(vlookup(C4360,'Master data'!$A$2:$C$29,2,0),"-/-")</f>
        <v>Chi phí hành chính</v>
      </c>
    </row>
    <row r="4361" ht="21.0" customHeight="1">
      <c r="A4361" s="165" t="s">
        <v>1836</v>
      </c>
      <c r="B4361" s="172" t="s">
        <v>2746</v>
      </c>
      <c r="C4361" s="167" t="s">
        <v>112</v>
      </c>
      <c r="D4361" s="168">
        <v>1069000.0</v>
      </c>
      <c r="E4361" s="169" t="str">
        <f>iferror(vlookup(C4361,'Master data'!$A$2:$C$29,3,0),"-/-")</f>
        <v>Biến phí</v>
      </c>
      <c r="F4361" s="169" t="str">
        <f>iferror(vlookup(C4361,'Master data'!$A$2:$C$29,2,0),"-/-")</f>
        <v>Chi phí hành chính</v>
      </c>
    </row>
    <row r="4362" ht="21.0" customHeight="1">
      <c r="A4362" s="165" t="s">
        <v>1836</v>
      </c>
      <c r="B4362" s="172" t="s">
        <v>1326</v>
      </c>
      <c r="C4362" s="167" t="s">
        <v>112</v>
      </c>
      <c r="D4362" s="168">
        <v>324000.0</v>
      </c>
      <c r="E4362" s="169" t="str">
        <f>iferror(vlookup(C4362,'Master data'!$A$2:$C$29,3,0),"-/-")</f>
        <v>Biến phí</v>
      </c>
      <c r="F4362" s="169" t="str">
        <f>iferror(vlookup(C4362,'Master data'!$A$2:$C$29,2,0),"-/-")</f>
        <v>Chi phí hành chính</v>
      </c>
    </row>
    <row r="4363" ht="21.0" customHeight="1">
      <c r="A4363" s="165" t="s">
        <v>1836</v>
      </c>
      <c r="B4363" s="172" t="s">
        <v>2747</v>
      </c>
      <c r="C4363" s="167" t="s">
        <v>112</v>
      </c>
      <c r="D4363" s="168">
        <v>800000.0</v>
      </c>
      <c r="E4363" s="169" t="str">
        <f>iferror(vlookup(C4363,'Master data'!$A$2:$C$29,3,0),"-/-")</f>
        <v>Biến phí</v>
      </c>
      <c r="F4363" s="169" t="str">
        <f>iferror(vlookup(C4363,'Master data'!$A$2:$C$29,2,0),"-/-")</f>
        <v>Chi phí hành chính</v>
      </c>
    </row>
    <row r="4364" ht="21.0" customHeight="1">
      <c r="A4364" s="165" t="s">
        <v>1836</v>
      </c>
      <c r="B4364" s="172" t="s">
        <v>2748</v>
      </c>
      <c r="C4364" s="167" t="s">
        <v>112</v>
      </c>
      <c r="D4364" s="168">
        <v>1500000.0</v>
      </c>
      <c r="E4364" s="169" t="str">
        <f>iferror(vlookup(C4364,'Master data'!$A$2:$C$29,3,0),"-/-")</f>
        <v>Biến phí</v>
      </c>
      <c r="F4364" s="169" t="str">
        <f>iferror(vlookup(C4364,'Master data'!$A$2:$C$29,2,0),"-/-")</f>
        <v>Chi phí hành chính</v>
      </c>
    </row>
    <row r="4365" ht="21.0" customHeight="1">
      <c r="A4365" s="165" t="s">
        <v>1836</v>
      </c>
      <c r="B4365" s="172" t="s">
        <v>2749</v>
      </c>
      <c r="C4365" s="167" t="s">
        <v>112</v>
      </c>
      <c r="D4365" s="168">
        <v>500000.0</v>
      </c>
      <c r="E4365" s="169" t="str">
        <f>iferror(vlookup(C4365,'Master data'!$A$2:$C$29,3,0),"-/-")</f>
        <v>Biến phí</v>
      </c>
      <c r="F4365" s="169" t="str">
        <f>iferror(vlookup(C4365,'Master data'!$A$2:$C$29,2,0),"-/-")</f>
        <v>Chi phí hành chính</v>
      </c>
    </row>
    <row r="4366" ht="21.0" customHeight="1">
      <c r="A4366" s="165" t="s">
        <v>1836</v>
      </c>
      <c r="B4366" s="172" t="s">
        <v>2750</v>
      </c>
      <c r="C4366" s="167" t="s">
        <v>112</v>
      </c>
      <c r="D4366" s="168">
        <v>6382000.0</v>
      </c>
      <c r="E4366" s="169" t="str">
        <f>iferror(vlookup(C4366,'Master data'!$A$2:$C$29,3,0),"-/-")</f>
        <v>Biến phí</v>
      </c>
      <c r="F4366" s="169" t="str">
        <f>iferror(vlookup(C4366,'Master data'!$A$2:$C$29,2,0),"-/-")</f>
        <v>Chi phí hành chính</v>
      </c>
    </row>
    <row r="4367" ht="21.0" customHeight="1">
      <c r="A4367" s="165" t="s">
        <v>1836</v>
      </c>
      <c r="B4367" s="172" t="s">
        <v>2751</v>
      </c>
      <c r="C4367" s="167" t="s">
        <v>112</v>
      </c>
      <c r="D4367" s="168">
        <v>4000000.0</v>
      </c>
      <c r="E4367" s="169" t="str">
        <f>iferror(vlookup(C4367,'Master data'!$A$2:$C$29,3,0),"-/-")</f>
        <v>Biến phí</v>
      </c>
      <c r="F4367" s="169" t="str">
        <f>iferror(vlookup(C4367,'Master data'!$A$2:$C$29,2,0),"-/-")</f>
        <v>Chi phí hành chính</v>
      </c>
    </row>
    <row r="4368" ht="21.0" customHeight="1">
      <c r="A4368" s="165" t="s">
        <v>1836</v>
      </c>
      <c r="B4368" s="172" t="s">
        <v>2752</v>
      </c>
      <c r="C4368" s="167" t="s">
        <v>112</v>
      </c>
      <c r="D4368" s="168">
        <v>792000.0</v>
      </c>
      <c r="E4368" s="169" t="str">
        <f>iferror(vlookup(C4368,'Master data'!$A$2:$C$29,3,0),"-/-")</f>
        <v>Biến phí</v>
      </c>
      <c r="F4368" s="169" t="str">
        <f>iferror(vlookup(C4368,'Master data'!$A$2:$C$29,2,0),"-/-")</f>
        <v>Chi phí hành chính</v>
      </c>
    </row>
    <row r="4369" ht="21.0" customHeight="1">
      <c r="A4369" s="165" t="s">
        <v>1836</v>
      </c>
      <c r="B4369" s="172" t="s">
        <v>2753</v>
      </c>
      <c r="C4369" s="167" t="s">
        <v>112</v>
      </c>
      <c r="D4369" s="168">
        <v>2500000.0</v>
      </c>
      <c r="E4369" s="169" t="str">
        <f>iferror(vlookup(C4369,'Master data'!$A$2:$C$29,3,0),"-/-")</f>
        <v>Biến phí</v>
      </c>
      <c r="F4369" s="169" t="str">
        <f>iferror(vlookup(C4369,'Master data'!$A$2:$C$29,2,0),"-/-")</f>
        <v>Chi phí hành chính</v>
      </c>
    </row>
    <row r="4370" ht="21.0" customHeight="1">
      <c r="A4370" s="165" t="s">
        <v>1836</v>
      </c>
      <c r="B4370" s="172" t="s">
        <v>2754</v>
      </c>
      <c r="C4370" s="167" t="s">
        <v>112</v>
      </c>
      <c r="D4370" s="168">
        <v>4805000.0</v>
      </c>
      <c r="E4370" s="169" t="str">
        <f>iferror(vlookup(C4370,'Master data'!$A$2:$C$29,3,0),"-/-")</f>
        <v>Biến phí</v>
      </c>
      <c r="F4370" s="169" t="str">
        <f>iferror(vlookup(C4370,'Master data'!$A$2:$C$29,2,0),"-/-")</f>
        <v>Chi phí hành chính</v>
      </c>
    </row>
    <row r="4371" ht="21.0" customHeight="1">
      <c r="A4371" s="165" t="s">
        <v>1836</v>
      </c>
      <c r="B4371" s="172" t="s">
        <v>2755</v>
      </c>
      <c r="C4371" s="167" t="s">
        <v>112</v>
      </c>
      <c r="D4371" s="168">
        <v>2.3E7</v>
      </c>
      <c r="E4371" s="169" t="str">
        <f>iferror(vlookup(C4371,'Master data'!$A$2:$C$29,3,0),"-/-")</f>
        <v>Biến phí</v>
      </c>
      <c r="F4371" s="169" t="str">
        <f>iferror(vlookup(C4371,'Master data'!$A$2:$C$29,2,0),"-/-")</f>
        <v>Chi phí hành chính</v>
      </c>
    </row>
    <row r="4372" ht="21.0" customHeight="1">
      <c r="A4372" s="165" t="s">
        <v>1836</v>
      </c>
      <c r="B4372" s="172" t="s">
        <v>2756</v>
      </c>
      <c r="C4372" s="167" t="s">
        <v>112</v>
      </c>
      <c r="D4372" s="168">
        <v>2040000.0</v>
      </c>
      <c r="E4372" s="169" t="str">
        <f>iferror(vlookup(C4372,'Master data'!$A$2:$C$29,3,0),"-/-")</f>
        <v>Biến phí</v>
      </c>
      <c r="F4372" s="169" t="str">
        <f>iferror(vlookup(C4372,'Master data'!$A$2:$C$29,2,0),"-/-")</f>
        <v>Chi phí hành chính</v>
      </c>
    </row>
    <row r="4373" ht="21.0" customHeight="1">
      <c r="A4373" s="165" t="s">
        <v>1836</v>
      </c>
      <c r="B4373" s="172" t="s">
        <v>2757</v>
      </c>
      <c r="C4373" s="167" t="s">
        <v>112</v>
      </c>
      <c r="D4373" s="168">
        <v>5000000.0</v>
      </c>
      <c r="E4373" s="169" t="str">
        <f>iferror(vlookup(C4373,'Master data'!$A$2:$C$29,3,0),"-/-")</f>
        <v>Biến phí</v>
      </c>
      <c r="F4373" s="169" t="str">
        <f>iferror(vlookup(C4373,'Master data'!$A$2:$C$29,2,0),"-/-")</f>
        <v>Chi phí hành chính</v>
      </c>
    </row>
    <row r="4374" ht="21.0" customHeight="1">
      <c r="A4374" s="165" t="s">
        <v>1836</v>
      </c>
      <c r="B4374" s="172" t="s">
        <v>2758</v>
      </c>
      <c r="C4374" s="167" t="s">
        <v>112</v>
      </c>
      <c r="D4374" s="168">
        <v>900000.0</v>
      </c>
      <c r="E4374" s="169" t="str">
        <f>iferror(vlookup(C4374,'Master data'!$A$2:$C$29,3,0),"-/-")</f>
        <v>Biến phí</v>
      </c>
      <c r="F4374" s="169" t="str">
        <f>iferror(vlookup(C4374,'Master data'!$A$2:$C$29,2,0),"-/-")</f>
        <v>Chi phí hành chính</v>
      </c>
    </row>
    <row r="4375" ht="21.0" customHeight="1">
      <c r="A4375" s="165" t="s">
        <v>1836</v>
      </c>
      <c r="B4375" s="172" t="s">
        <v>2759</v>
      </c>
      <c r="C4375" s="167" t="s">
        <v>112</v>
      </c>
      <c r="D4375" s="168">
        <v>750000.0</v>
      </c>
      <c r="E4375" s="169" t="str">
        <f>iferror(vlookup(C4375,'Master data'!$A$2:$C$29,3,0),"-/-")</f>
        <v>Biến phí</v>
      </c>
      <c r="F4375" s="169" t="str">
        <f>iferror(vlookup(C4375,'Master data'!$A$2:$C$29,2,0),"-/-")</f>
        <v>Chi phí hành chính</v>
      </c>
    </row>
    <row r="4376" ht="21.0" customHeight="1">
      <c r="A4376" s="165" t="s">
        <v>1836</v>
      </c>
      <c r="B4376" s="172" t="s">
        <v>2760</v>
      </c>
      <c r="C4376" s="167" t="s">
        <v>112</v>
      </c>
      <c r="D4376" s="168">
        <v>264000.0</v>
      </c>
      <c r="E4376" s="169" t="str">
        <f>iferror(vlookup(C4376,'Master data'!$A$2:$C$29,3,0),"-/-")</f>
        <v>Biến phí</v>
      </c>
      <c r="F4376" s="169" t="str">
        <f>iferror(vlookup(C4376,'Master data'!$A$2:$C$29,2,0),"-/-")</f>
        <v>Chi phí hành chính</v>
      </c>
    </row>
    <row r="4377" ht="21.0" customHeight="1">
      <c r="A4377" s="165" t="s">
        <v>1836</v>
      </c>
      <c r="B4377" s="172" t="s">
        <v>2246</v>
      </c>
      <c r="C4377" s="167" t="s">
        <v>112</v>
      </c>
      <c r="D4377" s="168">
        <v>159000.0</v>
      </c>
      <c r="E4377" s="169" t="str">
        <f>iferror(vlookup(C4377,'Master data'!$A$2:$C$29,3,0),"-/-")</f>
        <v>Biến phí</v>
      </c>
      <c r="F4377" s="169" t="str">
        <f>iferror(vlookup(C4377,'Master data'!$A$2:$C$29,2,0),"-/-")</f>
        <v>Chi phí hành chính</v>
      </c>
    </row>
    <row r="4378" ht="21.0" customHeight="1">
      <c r="A4378" s="165" t="s">
        <v>1836</v>
      </c>
      <c r="B4378" s="172" t="s">
        <v>2761</v>
      </c>
      <c r="C4378" s="167" t="s">
        <v>112</v>
      </c>
      <c r="D4378" s="168">
        <v>225000.0</v>
      </c>
      <c r="E4378" s="169" t="str">
        <f>iferror(vlookup(C4378,'Master data'!$A$2:$C$29,3,0),"-/-")</f>
        <v>Biến phí</v>
      </c>
      <c r="F4378" s="169" t="str">
        <f>iferror(vlookup(C4378,'Master data'!$A$2:$C$29,2,0),"-/-")</f>
        <v>Chi phí hành chính</v>
      </c>
    </row>
    <row r="4379" ht="21.0" customHeight="1">
      <c r="A4379" s="165" t="s">
        <v>1836</v>
      </c>
      <c r="B4379" s="172" t="s">
        <v>1750</v>
      </c>
      <c r="C4379" s="167" t="s">
        <v>112</v>
      </c>
      <c r="D4379" s="168">
        <v>445000.0</v>
      </c>
      <c r="E4379" s="169" t="str">
        <f>iferror(vlookup(C4379,'Master data'!$A$2:$C$29,3,0),"-/-")</f>
        <v>Biến phí</v>
      </c>
      <c r="F4379" s="169" t="str">
        <f>iferror(vlookup(C4379,'Master data'!$A$2:$C$29,2,0),"-/-")</f>
        <v>Chi phí hành chính</v>
      </c>
    </row>
    <row r="4380" ht="21.0" customHeight="1">
      <c r="A4380" s="165" t="s">
        <v>1836</v>
      </c>
      <c r="B4380" s="172" t="s">
        <v>2762</v>
      </c>
      <c r="C4380" s="167" t="s">
        <v>112</v>
      </c>
      <c r="D4380" s="168">
        <v>350000.0</v>
      </c>
      <c r="E4380" s="169" t="str">
        <f>iferror(vlookup(C4380,'Master data'!$A$2:$C$29,3,0),"-/-")</f>
        <v>Biến phí</v>
      </c>
      <c r="F4380" s="169" t="str">
        <f>iferror(vlookup(C4380,'Master data'!$A$2:$C$29,2,0),"-/-")</f>
        <v>Chi phí hành chính</v>
      </c>
    </row>
    <row r="4381" ht="21.0" customHeight="1">
      <c r="A4381" s="165" t="s">
        <v>1836</v>
      </c>
      <c r="B4381" s="172" t="s">
        <v>2763</v>
      </c>
      <c r="C4381" s="167" t="s">
        <v>112</v>
      </c>
      <c r="D4381" s="168">
        <v>700000.0</v>
      </c>
      <c r="E4381" s="169" t="str">
        <f>iferror(vlookup(C4381,'Master data'!$A$2:$C$29,3,0),"-/-")</f>
        <v>Biến phí</v>
      </c>
      <c r="F4381" s="169" t="str">
        <f>iferror(vlookup(C4381,'Master data'!$A$2:$C$29,2,0),"-/-")</f>
        <v>Chi phí hành chính</v>
      </c>
    </row>
    <row r="4382" ht="21.0" customHeight="1">
      <c r="A4382" s="165" t="s">
        <v>1836</v>
      </c>
      <c r="B4382" s="172" t="s">
        <v>1563</v>
      </c>
      <c r="C4382" s="167" t="s">
        <v>106</v>
      </c>
      <c r="D4382" s="168">
        <v>6291151.0</v>
      </c>
      <c r="E4382" s="169" t="str">
        <f>iferror(vlookup(C4382,'Master data'!$A$2:$C$29,3,0),"-/-")</f>
        <v>Biến phí</v>
      </c>
      <c r="F4382" s="169" t="str">
        <f>iferror(vlookup(C4382,'Master data'!$A$2:$C$29,2,0),"-/-")</f>
        <v>Chi phí bán hàng</v>
      </c>
    </row>
    <row r="4383" ht="21.0" customHeight="1">
      <c r="A4383" s="165" t="s">
        <v>1836</v>
      </c>
      <c r="B4383" s="172" t="s">
        <v>2764</v>
      </c>
      <c r="C4383" s="167" t="s">
        <v>112</v>
      </c>
      <c r="D4383" s="168">
        <v>285000.0</v>
      </c>
      <c r="E4383" s="169" t="str">
        <f>iferror(vlookup(C4383,'Master data'!$A$2:$C$29,3,0),"-/-")</f>
        <v>Biến phí</v>
      </c>
      <c r="F4383" s="169" t="str">
        <f>iferror(vlookup(C4383,'Master data'!$A$2:$C$29,2,0),"-/-")</f>
        <v>Chi phí hành chính</v>
      </c>
    </row>
    <row r="4384" ht="21.0" customHeight="1">
      <c r="A4384" s="165" t="s">
        <v>1836</v>
      </c>
      <c r="B4384" s="172" t="s">
        <v>2765</v>
      </c>
      <c r="C4384" s="167" t="s">
        <v>112</v>
      </c>
      <c r="D4384" s="168">
        <v>320000.0</v>
      </c>
      <c r="E4384" s="169" t="str">
        <f>iferror(vlookup(C4384,'Master data'!$A$2:$C$29,3,0),"-/-")</f>
        <v>Biến phí</v>
      </c>
      <c r="F4384" s="169" t="str">
        <f>iferror(vlookup(C4384,'Master data'!$A$2:$C$29,2,0),"-/-")</f>
        <v>Chi phí hành chính</v>
      </c>
    </row>
    <row r="4385" ht="21.0" customHeight="1">
      <c r="A4385" s="165" t="s">
        <v>1836</v>
      </c>
      <c r="B4385" s="172" t="s">
        <v>2766</v>
      </c>
      <c r="C4385" s="167" t="s">
        <v>112</v>
      </c>
      <c r="D4385" s="168">
        <v>415000.0</v>
      </c>
      <c r="E4385" s="169" t="str">
        <f>iferror(vlookup(C4385,'Master data'!$A$2:$C$29,3,0),"-/-")</f>
        <v>Biến phí</v>
      </c>
      <c r="F4385" s="169" t="str">
        <f>iferror(vlookup(C4385,'Master data'!$A$2:$C$29,2,0),"-/-")</f>
        <v>Chi phí hành chính</v>
      </c>
    </row>
    <row r="4386" ht="21.0" customHeight="1">
      <c r="A4386" s="165" t="s">
        <v>1836</v>
      </c>
      <c r="B4386" s="172" t="s">
        <v>2767</v>
      </c>
      <c r="C4386" s="167" t="s">
        <v>112</v>
      </c>
      <c r="D4386" s="168">
        <v>150000.0</v>
      </c>
      <c r="E4386" s="169" t="str">
        <f>iferror(vlookup(C4386,'Master data'!$A$2:$C$29,3,0),"-/-")</f>
        <v>Biến phí</v>
      </c>
      <c r="F4386" s="169" t="str">
        <f>iferror(vlookup(C4386,'Master data'!$A$2:$C$29,2,0),"-/-")</f>
        <v>Chi phí hành chính</v>
      </c>
    </row>
    <row r="4387" ht="21.0" customHeight="1">
      <c r="A4387" s="165" t="s">
        <v>1836</v>
      </c>
      <c r="B4387" s="172" t="s">
        <v>2768</v>
      </c>
      <c r="C4387" s="167" t="s">
        <v>112</v>
      </c>
      <c r="D4387" s="168">
        <v>338000.0</v>
      </c>
      <c r="E4387" s="169" t="str">
        <f>iferror(vlookup(C4387,'Master data'!$A$2:$C$29,3,0),"-/-")</f>
        <v>Biến phí</v>
      </c>
      <c r="F4387" s="169" t="str">
        <f>iferror(vlookup(C4387,'Master data'!$A$2:$C$29,2,0),"-/-")</f>
        <v>Chi phí hành chính</v>
      </c>
    </row>
    <row r="4388" ht="21.0" customHeight="1">
      <c r="A4388" s="165" t="s">
        <v>1836</v>
      </c>
      <c r="B4388" s="172" t="s">
        <v>2769</v>
      </c>
      <c r="C4388" s="167" t="s">
        <v>112</v>
      </c>
      <c r="D4388" s="168">
        <v>404000.0</v>
      </c>
      <c r="E4388" s="169" t="str">
        <f>iferror(vlookup(C4388,'Master data'!$A$2:$C$29,3,0),"-/-")</f>
        <v>Biến phí</v>
      </c>
      <c r="F4388" s="169" t="str">
        <f>iferror(vlookup(C4388,'Master data'!$A$2:$C$29,2,0),"-/-")</f>
        <v>Chi phí hành chính</v>
      </c>
    </row>
    <row r="4389" ht="21.0" customHeight="1">
      <c r="A4389" s="165" t="s">
        <v>1836</v>
      </c>
      <c r="B4389" s="172" t="s">
        <v>2770</v>
      </c>
      <c r="C4389" s="167" t="s">
        <v>112</v>
      </c>
      <c r="D4389" s="168">
        <v>210000.0</v>
      </c>
      <c r="E4389" s="169" t="str">
        <f>iferror(vlookup(C4389,'Master data'!$A$2:$C$29,3,0),"-/-")</f>
        <v>Biến phí</v>
      </c>
      <c r="F4389" s="169" t="str">
        <f>iferror(vlookup(C4389,'Master data'!$A$2:$C$29,2,0),"-/-")</f>
        <v>Chi phí hành chính</v>
      </c>
    </row>
    <row r="4390" ht="21.0" customHeight="1">
      <c r="A4390" s="165" t="s">
        <v>1836</v>
      </c>
      <c r="B4390" s="172" t="s">
        <v>2771</v>
      </c>
      <c r="C4390" s="167" t="s">
        <v>112</v>
      </c>
      <c r="D4390" s="168">
        <v>60000.0</v>
      </c>
      <c r="E4390" s="169" t="str">
        <f>iferror(vlookup(C4390,'Master data'!$A$2:$C$29,3,0),"-/-")</f>
        <v>Biến phí</v>
      </c>
      <c r="F4390" s="169" t="str">
        <f>iferror(vlookup(C4390,'Master data'!$A$2:$C$29,2,0),"-/-")</f>
        <v>Chi phí hành chính</v>
      </c>
    </row>
    <row r="4391" ht="21.0" customHeight="1">
      <c r="A4391" s="165" t="s">
        <v>1836</v>
      </c>
      <c r="B4391" s="172" t="s">
        <v>2772</v>
      </c>
      <c r="C4391" s="167" t="s">
        <v>112</v>
      </c>
      <c r="D4391" s="168">
        <v>150000.0</v>
      </c>
      <c r="E4391" s="169" t="str">
        <f>iferror(vlookup(C4391,'Master data'!$A$2:$C$29,3,0),"-/-")</f>
        <v>Biến phí</v>
      </c>
      <c r="F4391" s="169" t="str">
        <f>iferror(vlookup(C4391,'Master data'!$A$2:$C$29,2,0),"-/-")</f>
        <v>Chi phí hành chính</v>
      </c>
    </row>
    <row r="4392" ht="21.0" customHeight="1">
      <c r="A4392" s="165" t="s">
        <v>1836</v>
      </c>
      <c r="B4392" s="172" t="s">
        <v>2773</v>
      </c>
      <c r="C4392" s="167" t="s">
        <v>112</v>
      </c>
      <c r="D4392" s="168">
        <v>80000.0</v>
      </c>
      <c r="E4392" s="169" t="str">
        <f>iferror(vlookup(C4392,'Master data'!$A$2:$C$29,3,0),"-/-")</f>
        <v>Biến phí</v>
      </c>
      <c r="F4392" s="169" t="str">
        <f>iferror(vlookup(C4392,'Master data'!$A$2:$C$29,2,0),"-/-")</f>
        <v>Chi phí hành chính</v>
      </c>
    </row>
    <row r="4393" ht="21.0" customHeight="1">
      <c r="A4393" s="165" t="s">
        <v>1836</v>
      </c>
      <c r="B4393" s="172" t="s">
        <v>2774</v>
      </c>
      <c r="C4393" s="167" t="s">
        <v>112</v>
      </c>
      <c r="D4393" s="168">
        <v>180000.0</v>
      </c>
      <c r="E4393" s="169" t="str">
        <f>iferror(vlookup(C4393,'Master data'!$A$2:$C$29,3,0),"-/-")</f>
        <v>Biến phí</v>
      </c>
      <c r="F4393" s="169" t="str">
        <f>iferror(vlookup(C4393,'Master data'!$A$2:$C$29,2,0),"-/-")</f>
        <v>Chi phí hành chính</v>
      </c>
    </row>
    <row r="4394" ht="21.0" customHeight="1">
      <c r="A4394" s="165" t="s">
        <v>1836</v>
      </c>
      <c r="B4394" s="172" t="s">
        <v>2775</v>
      </c>
      <c r="C4394" s="167" t="s">
        <v>112</v>
      </c>
      <c r="D4394" s="168">
        <v>65000.0</v>
      </c>
      <c r="E4394" s="169" t="str">
        <f>iferror(vlookup(C4394,'Master data'!$A$2:$C$29,3,0),"-/-")</f>
        <v>Biến phí</v>
      </c>
      <c r="F4394" s="169" t="str">
        <f>iferror(vlookup(C4394,'Master data'!$A$2:$C$29,2,0),"-/-")</f>
        <v>Chi phí hành chính</v>
      </c>
    </row>
    <row r="4395" ht="21.0" customHeight="1">
      <c r="A4395" s="165" t="s">
        <v>1836</v>
      </c>
      <c r="B4395" s="172" t="s">
        <v>2776</v>
      </c>
      <c r="C4395" s="167" t="s">
        <v>112</v>
      </c>
      <c r="D4395" s="168">
        <v>190000.0</v>
      </c>
      <c r="E4395" s="169" t="str">
        <f>iferror(vlookup(C4395,'Master data'!$A$2:$C$29,3,0),"-/-")</f>
        <v>Biến phí</v>
      </c>
      <c r="F4395" s="169" t="str">
        <f>iferror(vlookup(C4395,'Master data'!$A$2:$C$29,2,0),"-/-")</f>
        <v>Chi phí hành chính</v>
      </c>
    </row>
    <row r="4396" ht="21.0" customHeight="1">
      <c r="A4396" s="165" t="s">
        <v>1836</v>
      </c>
      <c r="B4396" s="172" t="s">
        <v>2777</v>
      </c>
      <c r="C4396" s="167" t="s">
        <v>112</v>
      </c>
      <c r="D4396" s="168">
        <v>245000.0</v>
      </c>
      <c r="E4396" s="169" t="str">
        <f>iferror(vlookup(C4396,'Master data'!$A$2:$C$29,3,0),"-/-")</f>
        <v>Biến phí</v>
      </c>
      <c r="F4396" s="169" t="str">
        <f>iferror(vlookup(C4396,'Master data'!$A$2:$C$29,2,0),"-/-")</f>
        <v>Chi phí hành chính</v>
      </c>
    </row>
    <row r="4397" ht="21.0" customHeight="1">
      <c r="A4397" s="165" t="s">
        <v>1836</v>
      </c>
      <c r="B4397" s="172" t="s">
        <v>2778</v>
      </c>
      <c r="C4397" s="167" t="s">
        <v>112</v>
      </c>
      <c r="D4397" s="168">
        <v>6158000.0</v>
      </c>
      <c r="E4397" s="169" t="str">
        <f>iferror(vlookup(C4397,'Master data'!$A$2:$C$29,3,0),"-/-")</f>
        <v>Biến phí</v>
      </c>
      <c r="F4397" s="169" t="str">
        <f>iferror(vlookup(C4397,'Master data'!$A$2:$C$29,2,0),"-/-")</f>
        <v>Chi phí hành chính</v>
      </c>
    </row>
    <row r="4398" ht="21.0" customHeight="1">
      <c r="A4398" s="165" t="s">
        <v>1836</v>
      </c>
      <c r="B4398" s="172" t="s">
        <v>2779</v>
      </c>
      <c r="C4398" s="167" t="s">
        <v>112</v>
      </c>
      <c r="D4398" s="168">
        <v>3000000.0</v>
      </c>
      <c r="E4398" s="169" t="str">
        <f>iferror(vlookup(C4398,'Master data'!$A$2:$C$29,3,0),"-/-")</f>
        <v>Biến phí</v>
      </c>
      <c r="F4398" s="169" t="str">
        <f>iferror(vlookup(C4398,'Master data'!$A$2:$C$29,2,0),"-/-")</f>
        <v>Chi phí hành chính</v>
      </c>
    </row>
    <row r="4399" ht="21.0" customHeight="1">
      <c r="A4399" s="165" t="s">
        <v>1836</v>
      </c>
      <c r="B4399" s="172" t="s">
        <v>1194</v>
      </c>
      <c r="C4399" s="167" t="s">
        <v>112</v>
      </c>
      <c r="D4399" s="168">
        <v>348000.0</v>
      </c>
      <c r="E4399" s="169" t="str">
        <f>iferror(vlookup(C4399,'Master data'!$A$2:$C$29,3,0),"-/-")</f>
        <v>Biến phí</v>
      </c>
      <c r="F4399" s="169" t="str">
        <f>iferror(vlookup(C4399,'Master data'!$A$2:$C$29,2,0),"-/-")</f>
        <v>Chi phí hành chính</v>
      </c>
    </row>
    <row r="4400" ht="21.0" customHeight="1">
      <c r="A4400" s="165" t="s">
        <v>1836</v>
      </c>
      <c r="B4400" s="172" t="s">
        <v>344</v>
      </c>
      <c r="C4400" s="167" t="s">
        <v>112</v>
      </c>
      <c r="D4400" s="168">
        <v>40000.0</v>
      </c>
      <c r="E4400" s="169" t="str">
        <f>iferror(vlookup(C4400,'Master data'!$A$2:$C$29,3,0),"-/-")</f>
        <v>Biến phí</v>
      </c>
      <c r="F4400" s="169" t="str">
        <f>iferror(vlookup(C4400,'Master data'!$A$2:$C$29,2,0),"-/-")</f>
        <v>Chi phí hành chính</v>
      </c>
    </row>
    <row r="4401" ht="21.0" customHeight="1">
      <c r="A4401" s="165" t="s">
        <v>1836</v>
      </c>
      <c r="B4401" s="172" t="s">
        <v>343</v>
      </c>
      <c r="C4401" s="167" t="s">
        <v>112</v>
      </c>
      <c r="D4401" s="168">
        <v>2000000.0</v>
      </c>
      <c r="E4401" s="169" t="str">
        <f>iferror(vlookup(C4401,'Master data'!$A$2:$C$29,3,0),"-/-")</f>
        <v>Biến phí</v>
      </c>
      <c r="F4401" s="169" t="str">
        <f>iferror(vlookup(C4401,'Master data'!$A$2:$C$29,2,0),"-/-")</f>
        <v>Chi phí hành chính</v>
      </c>
    </row>
    <row r="4402" ht="21.0" customHeight="1">
      <c r="A4402" s="165" t="s">
        <v>1836</v>
      </c>
      <c r="B4402" s="172" t="s">
        <v>1194</v>
      </c>
      <c r="C4402" s="167" t="s">
        <v>112</v>
      </c>
      <c r="D4402" s="168">
        <v>40000.0</v>
      </c>
      <c r="E4402" s="169" t="str">
        <f>iferror(vlookup(C4402,'Master data'!$A$2:$C$29,3,0),"-/-")</f>
        <v>Biến phí</v>
      </c>
      <c r="F4402" s="169" t="str">
        <f>iferror(vlookup(C4402,'Master data'!$A$2:$C$29,2,0),"-/-")</f>
        <v>Chi phí hành chính</v>
      </c>
    </row>
    <row r="4403" ht="21.0" customHeight="1">
      <c r="A4403" s="165" t="s">
        <v>1836</v>
      </c>
      <c r="B4403" s="172" t="s">
        <v>1194</v>
      </c>
      <c r="C4403" s="167" t="s">
        <v>112</v>
      </c>
      <c r="D4403" s="168">
        <v>96000.0</v>
      </c>
      <c r="E4403" s="169" t="str">
        <f>iferror(vlookup(C4403,'Master data'!$A$2:$C$29,3,0),"-/-")</f>
        <v>Biến phí</v>
      </c>
      <c r="F4403" s="169" t="str">
        <f>iferror(vlookup(C4403,'Master data'!$A$2:$C$29,2,0),"-/-")</f>
        <v>Chi phí hành chính</v>
      </c>
    </row>
    <row r="4404" ht="21.0" customHeight="1">
      <c r="A4404" s="165" t="s">
        <v>1836</v>
      </c>
      <c r="B4404" s="172" t="s">
        <v>1194</v>
      </c>
      <c r="C4404" s="167" t="s">
        <v>112</v>
      </c>
      <c r="D4404" s="168">
        <v>25000.0</v>
      </c>
      <c r="E4404" s="169" t="str">
        <f>iferror(vlookup(C4404,'Master data'!$A$2:$C$29,3,0),"-/-")</f>
        <v>Biến phí</v>
      </c>
      <c r="F4404" s="169" t="str">
        <f>iferror(vlookup(C4404,'Master data'!$A$2:$C$29,2,0),"-/-")</f>
        <v>Chi phí hành chính</v>
      </c>
    </row>
    <row r="4405" ht="21.0" customHeight="1">
      <c r="A4405" s="165" t="s">
        <v>1836</v>
      </c>
      <c r="B4405" s="172" t="s">
        <v>1194</v>
      </c>
      <c r="C4405" s="167" t="s">
        <v>112</v>
      </c>
      <c r="D4405" s="168">
        <v>115000.0</v>
      </c>
      <c r="E4405" s="169" t="str">
        <f>iferror(vlookup(C4405,'Master data'!$A$2:$C$29,3,0),"-/-")</f>
        <v>Biến phí</v>
      </c>
      <c r="F4405" s="169" t="str">
        <f>iferror(vlookup(C4405,'Master data'!$A$2:$C$29,2,0),"-/-")</f>
        <v>Chi phí hành chính</v>
      </c>
    </row>
    <row r="4406" ht="21.0" customHeight="1">
      <c r="A4406" s="165" t="s">
        <v>1836</v>
      </c>
      <c r="B4406" s="172" t="s">
        <v>1568</v>
      </c>
      <c r="C4406" s="167" t="s">
        <v>112</v>
      </c>
      <c r="D4406" s="168">
        <v>2000000.0</v>
      </c>
      <c r="E4406" s="169" t="str">
        <f>iferror(vlookup(C4406,'Master data'!$A$2:$C$29,3,0),"-/-")</f>
        <v>Biến phí</v>
      </c>
      <c r="F4406" s="169" t="str">
        <f>iferror(vlookup(C4406,'Master data'!$A$2:$C$29,2,0),"-/-")</f>
        <v>Chi phí hành chính</v>
      </c>
    </row>
    <row r="4407" ht="21.0" customHeight="1">
      <c r="A4407" s="165" t="s">
        <v>1836</v>
      </c>
      <c r="B4407" s="172" t="s">
        <v>2780</v>
      </c>
      <c r="C4407" s="167" t="s">
        <v>112</v>
      </c>
      <c r="D4407" s="168">
        <v>1000000.0</v>
      </c>
      <c r="E4407" s="169" t="str">
        <f>iferror(vlookup(C4407,'Master data'!$A$2:$C$29,3,0),"-/-")</f>
        <v>Biến phí</v>
      </c>
      <c r="F4407" s="169" t="str">
        <f>iferror(vlookup(C4407,'Master data'!$A$2:$C$29,2,0),"-/-")</f>
        <v>Chi phí hành chính</v>
      </c>
    </row>
    <row r="4408" ht="21.0" customHeight="1">
      <c r="A4408" s="165" t="s">
        <v>1836</v>
      </c>
      <c r="B4408" s="172" t="s">
        <v>1194</v>
      </c>
      <c r="C4408" s="167" t="s">
        <v>112</v>
      </c>
      <c r="D4408" s="168">
        <v>127000.0</v>
      </c>
      <c r="E4408" s="169" t="str">
        <f>iferror(vlookup(C4408,'Master data'!$A$2:$C$29,3,0),"-/-")</f>
        <v>Biến phí</v>
      </c>
      <c r="F4408" s="169" t="str">
        <f>iferror(vlookup(C4408,'Master data'!$A$2:$C$29,2,0),"-/-")</f>
        <v>Chi phí hành chính</v>
      </c>
    </row>
    <row r="4409" ht="21.0" customHeight="1">
      <c r="A4409" s="165" t="s">
        <v>1836</v>
      </c>
      <c r="B4409" s="172" t="s">
        <v>344</v>
      </c>
      <c r="C4409" s="167" t="s">
        <v>112</v>
      </c>
      <c r="D4409" s="168">
        <v>145000.0</v>
      </c>
      <c r="E4409" s="169" t="str">
        <f>iferror(vlookup(C4409,'Master data'!$A$2:$C$29,3,0),"-/-")</f>
        <v>Biến phí</v>
      </c>
      <c r="F4409" s="169" t="str">
        <f>iferror(vlookup(C4409,'Master data'!$A$2:$C$29,2,0),"-/-")</f>
        <v>Chi phí hành chính</v>
      </c>
    </row>
    <row r="4410" ht="21.0" customHeight="1">
      <c r="A4410" s="165" t="s">
        <v>1836</v>
      </c>
      <c r="B4410" s="172" t="s">
        <v>1194</v>
      </c>
      <c r="C4410" s="167" t="s">
        <v>112</v>
      </c>
      <c r="D4410" s="168">
        <v>318000.0</v>
      </c>
      <c r="E4410" s="169" t="str">
        <f>iferror(vlookup(C4410,'Master data'!$A$2:$C$29,3,0),"-/-")</f>
        <v>Biến phí</v>
      </c>
      <c r="F4410" s="169" t="str">
        <f>iferror(vlookup(C4410,'Master data'!$A$2:$C$29,2,0),"-/-")</f>
        <v>Chi phí hành chính</v>
      </c>
    </row>
    <row r="4411" ht="21.0" customHeight="1">
      <c r="A4411" s="165" t="s">
        <v>1836</v>
      </c>
      <c r="B4411" s="172" t="s">
        <v>2781</v>
      </c>
      <c r="C4411" s="167" t="s">
        <v>112</v>
      </c>
      <c r="D4411" s="168">
        <v>960000.0</v>
      </c>
      <c r="E4411" s="169" t="str">
        <f>iferror(vlookup(C4411,'Master data'!$A$2:$C$29,3,0),"-/-")</f>
        <v>Biến phí</v>
      </c>
      <c r="F4411" s="169" t="str">
        <f>iferror(vlookup(C4411,'Master data'!$A$2:$C$29,2,0),"-/-")</f>
        <v>Chi phí hành chính</v>
      </c>
    </row>
    <row r="4412" ht="21.0" customHeight="1">
      <c r="A4412" s="165" t="s">
        <v>1836</v>
      </c>
      <c r="B4412" s="172" t="s">
        <v>1677</v>
      </c>
      <c r="C4412" s="167" t="s">
        <v>112</v>
      </c>
      <c r="D4412" s="168">
        <v>1000000.0</v>
      </c>
      <c r="E4412" s="169" t="str">
        <f>iferror(vlookup(C4412,'Master data'!$A$2:$C$29,3,0),"-/-")</f>
        <v>Biến phí</v>
      </c>
      <c r="F4412" s="169" t="str">
        <f>iferror(vlookup(C4412,'Master data'!$A$2:$C$29,2,0),"-/-")</f>
        <v>Chi phí hành chính</v>
      </c>
    </row>
    <row r="4413" ht="21.0" customHeight="1">
      <c r="A4413" s="165" t="s">
        <v>1836</v>
      </c>
      <c r="B4413" s="172" t="s">
        <v>1194</v>
      </c>
      <c r="C4413" s="167" t="s">
        <v>112</v>
      </c>
      <c r="D4413" s="168">
        <v>93000.0</v>
      </c>
      <c r="E4413" s="169" t="str">
        <f>iferror(vlookup(C4413,'Master data'!$A$2:$C$29,3,0),"-/-")</f>
        <v>Biến phí</v>
      </c>
      <c r="F4413" s="169" t="str">
        <f>iferror(vlookup(C4413,'Master data'!$A$2:$C$29,2,0),"-/-")</f>
        <v>Chi phí hành chính</v>
      </c>
    </row>
    <row r="4414" ht="21.0" customHeight="1">
      <c r="A4414" s="165" t="s">
        <v>1836</v>
      </c>
      <c r="B4414" s="172" t="s">
        <v>1194</v>
      </c>
      <c r="C4414" s="167" t="s">
        <v>112</v>
      </c>
      <c r="D4414" s="168">
        <v>52000.0</v>
      </c>
      <c r="E4414" s="169" t="str">
        <f>iferror(vlookup(C4414,'Master data'!$A$2:$C$29,3,0),"-/-")</f>
        <v>Biến phí</v>
      </c>
      <c r="F4414" s="169" t="str">
        <f>iferror(vlookup(C4414,'Master data'!$A$2:$C$29,2,0),"-/-")</f>
        <v>Chi phí hành chính</v>
      </c>
    </row>
    <row r="4415" ht="21.0" customHeight="1">
      <c r="A4415" s="165" t="s">
        <v>1836</v>
      </c>
      <c r="B4415" s="172" t="s">
        <v>1194</v>
      </c>
      <c r="C4415" s="167" t="s">
        <v>112</v>
      </c>
      <c r="D4415" s="168">
        <v>80000.0</v>
      </c>
      <c r="E4415" s="169" t="str">
        <f>iferror(vlookup(C4415,'Master data'!$A$2:$C$29,3,0),"-/-")</f>
        <v>Biến phí</v>
      </c>
      <c r="F4415" s="169" t="str">
        <f>iferror(vlookup(C4415,'Master data'!$A$2:$C$29,2,0),"-/-")</f>
        <v>Chi phí hành chính</v>
      </c>
    </row>
    <row r="4416" ht="21.0" customHeight="1">
      <c r="A4416" s="165" t="s">
        <v>1836</v>
      </c>
      <c r="B4416" s="172" t="s">
        <v>2782</v>
      </c>
      <c r="C4416" s="167" t="s">
        <v>112</v>
      </c>
      <c r="D4416" s="168">
        <v>2000000.0</v>
      </c>
      <c r="E4416" s="169" t="str">
        <f>iferror(vlookup(C4416,'Master data'!$A$2:$C$29,3,0),"-/-")</f>
        <v>Biến phí</v>
      </c>
      <c r="F4416" s="169" t="str">
        <f>iferror(vlookup(C4416,'Master data'!$A$2:$C$29,2,0),"-/-")</f>
        <v>Chi phí hành chính</v>
      </c>
    </row>
    <row r="4417" ht="21.0" customHeight="1">
      <c r="A4417" s="165" t="s">
        <v>1836</v>
      </c>
      <c r="B4417" s="172" t="s">
        <v>1194</v>
      </c>
      <c r="C4417" s="167" t="s">
        <v>112</v>
      </c>
      <c r="D4417" s="168">
        <v>173000.0</v>
      </c>
      <c r="E4417" s="169" t="str">
        <f>iferror(vlookup(C4417,'Master data'!$A$2:$C$29,3,0),"-/-")</f>
        <v>Biến phí</v>
      </c>
      <c r="F4417" s="169" t="str">
        <f>iferror(vlookup(C4417,'Master data'!$A$2:$C$29,2,0),"-/-")</f>
        <v>Chi phí hành chính</v>
      </c>
    </row>
    <row r="4418" ht="21.0" customHeight="1">
      <c r="A4418" s="165" t="s">
        <v>1836</v>
      </c>
      <c r="B4418" s="172" t="s">
        <v>1194</v>
      </c>
      <c r="C4418" s="167" t="s">
        <v>112</v>
      </c>
      <c r="D4418" s="168">
        <v>35000.0</v>
      </c>
      <c r="E4418" s="169" t="str">
        <f>iferror(vlookup(C4418,'Master data'!$A$2:$C$29,3,0),"-/-")</f>
        <v>Biến phí</v>
      </c>
      <c r="F4418" s="169" t="str">
        <f>iferror(vlookup(C4418,'Master data'!$A$2:$C$29,2,0),"-/-")</f>
        <v>Chi phí hành chính</v>
      </c>
    </row>
    <row r="4419" ht="21.0" customHeight="1">
      <c r="A4419" s="165" t="s">
        <v>1836</v>
      </c>
      <c r="B4419" s="172" t="s">
        <v>1194</v>
      </c>
      <c r="C4419" s="167" t="s">
        <v>112</v>
      </c>
      <c r="D4419" s="168">
        <v>83000.0</v>
      </c>
      <c r="E4419" s="169" t="str">
        <f>iferror(vlookup(C4419,'Master data'!$A$2:$C$29,3,0),"-/-")</f>
        <v>Biến phí</v>
      </c>
      <c r="F4419" s="169" t="str">
        <f>iferror(vlookup(C4419,'Master data'!$A$2:$C$29,2,0),"-/-")</f>
        <v>Chi phí hành chính</v>
      </c>
    </row>
    <row r="4420" ht="21.0" customHeight="1">
      <c r="A4420" s="165" t="s">
        <v>1836</v>
      </c>
      <c r="B4420" s="172" t="s">
        <v>2499</v>
      </c>
      <c r="C4420" s="167" t="s">
        <v>112</v>
      </c>
      <c r="D4420" s="168">
        <v>1000000.0</v>
      </c>
      <c r="E4420" s="169" t="str">
        <f>iferror(vlookup(C4420,'Master data'!$A$2:$C$29,3,0),"-/-")</f>
        <v>Biến phí</v>
      </c>
      <c r="F4420" s="169" t="str">
        <f>iferror(vlookup(C4420,'Master data'!$A$2:$C$29,2,0),"-/-")</f>
        <v>Chi phí hành chính</v>
      </c>
    </row>
    <row r="4421" ht="21.0" customHeight="1">
      <c r="A4421" s="165" t="s">
        <v>1836</v>
      </c>
      <c r="B4421" s="172" t="s">
        <v>1994</v>
      </c>
      <c r="C4421" s="167" t="s">
        <v>112</v>
      </c>
      <c r="D4421" s="168">
        <v>716000.0</v>
      </c>
      <c r="E4421" s="169" t="str">
        <f>iferror(vlookup(C4421,'Master data'!$A$2:$C$29,3,0),"-/-")</f>
        <v>Biến phí</v>
      </c>
      <c r="F4421" s="169" t="str">
        <f>iferror(vlookup(C4421,'Master data'!$A$2:$C$29,2,0),"-/-")</f>
        <v>Chi phí hành chính</v>
      </c>
    </row>
    <row r="4422" ht="21.0" customHeight="1">
      <c r="A4422" s="165" t="s">
        <v>1836</v>
      </c>
      <c r="B4422" s="172" t="s">
        <v>290</v>
      </c>
      <c r="C4422" s="167" t="s">
        <v>112</v>
      </c>
      <c r="D4422" s="168">
        <v>75000.0</v>
      </c>
      <c r="E4422" s="169" t="str">
        <f>iferror(vlookup(C4422,'Master data'!$A$2:$C$29,3,0),"-/-")</f>
        <v>Biến phí</v>
      </c>
      <c r="F4422" s="169" t="str">
        <f>iferror(vlookup(C4422,'Master data'!$A$2:$C$29,2,0),"-/-")</f>
        <v>Chi phí hành chính</v>
      </c>
    </row>
    <row r="4423" ht="21.0" customHeight="1">
      <c r="A4423" s="165" t="s">
        <v>1836</v>
      </c>
      <c r="B4423" s="172" t="s">
        <v>1194</v>
      </c>
      <c r="C4423" s="167" t="s">
        <v>112</v>
      </c>
      <c r="D4423" s="168">
        <v>86000.0</v>
      </c>
      <c r="E4423" s="169" t="str">
        <f>iferror(vlookup(C4423,'Master data'!$A$2:$C$29,3,0),"-/-")</f>
        <v>Biến phí</v>
      </c>
      <c r="F4423" s="169" t="str">
        <f>iferror(vlookup(C4423,'Master data'!$A$2:$C$29,2,0),"-/-")</f>
        <v>Chi phí hành chính</v>
      </c>
    </row>
    <row r="4424" ht="21.0" customHeight="1">
      <c r="A4424" s="165" t="s">
        <v>1836</v>
      </c>
      <c r="B4424" s="172" t="s">
        <v>1194</v>
      </c>
      <c r="C4424" s="167" t="s">
        <v>112</v>
      </c>
      <c r="D4424" s="168">
        <v>20000.0</v>
      </c>
      <c r="E4424" s="169" t="str">
        <f>iferror(vlookup(C4424,'Master data'!$A$2:$C$29,3,0),"-/-")</f>
        <v>Biến phí</v>
      </c>
      <c r="F4424" s="169" t="str">
        <f>iferror(vlookup(C4424,'Master data'!$A$2:$C$29,2,0),"-/-")</f>
        <v>Chi phí hành chính</v>
      </c>
    </row>
    <row r="4425" ht="21.0" customHeight="1">
      <c r="A4425" s="165" t="s">
        <v>1836</v>
      </c>
      <c r="B4425" s="172" t="s">
        <v>2693</v>
      </c>
      <c r="C4425" s="167" t="s">
        <v>112</v>
      </c>
      <c r="D4425" s="168">
        <v>1000000.0</v>
      </c>
      <c r="E4425" s="169" t="str">
        <f>iferror(vlookup(C4425,'Master data'!$A$2:$C$29,3,0),"-/-")</f>
        <v>Biến phí</v>
      </c>
      <c r="F4425" s="169" t="str">
        <f>iferror(vlookup(C4425,'Master data'!$A$2:$C$29,2,0),"-/-")</f>
        <v>Chi phí hành chính</v>
      </c>
    </row>
    <row r="4426" ht="21.0" customHeight="1">
      <c r="A4426" s="165" t="s">
        <v>1836</v>
      </c>
      <c r="B4426" s="172" t="s">
        <v>2783</v>
      </c>
      <c r="C4426" s="167" t="s">
        <v>112</v>
      </c>
      <c r="D4426" s="168">
        <v>900000.0</v>
      </c>
      <c r="E4426" s="169" t="str">
        <f>iferror(vlookup(C4426,'Master data'!$A$2:$C$29,3,0),"-/-")</f>
        <v>Biến phí</v>
      </c>
      <c r="F4426" s="169" t="str">
        <f>iferror(vlookup(C4426,'Master data'!$A$2:$C$29,2,0),"-/-")</f>
        <v>Chi phí hành chính</v>
      </c>
    </row>
    <row r="4427" ht="21.0" customHeight="1">
      <c r="A4427" s="165" t="s">
        <v>1836</v>
      </c>
      <c r="B4427" s="172" t="s">
        <v>1194</v>
      </c>
      <c r="C4427" s="167" t="s">
        <v>112</v>
      </c>
      <c r="D4427" s="168">
        <v>20000.0</v>
      </c>
      <c r="E4427" s="169" t="str">
        <f>iferror(vlookup(C4427,'Master data'!$A$2:$C$29,3,0),"-/-")</f>
        <v>Biến phí</v>
      </c>
      <c r="F4427" s="169" t="str">
        <f>iferror(vlookup(C4427,'Master data'!$A$2:$C$29,2,0),"-/-")</f>
        <v>Chi phí hành chính</v>
      </c>
    </row>
    <row r="4428" ht="21.0" customHeight="1">
      <c r="A4428" s="165" t="s">
        <v>1836</v>
      </c>
      <c r="B4428" s="172" t="s">
        <v>1194</v>
      </c>
      <c r="C4428" s="167" t="s">
        <v>112</v>
      </c>
      <c r="D4428" s="168">
        <v>32000.0</v>
      </c>
      <c r="E4428" s="169" t="str">
        <f>iferror(vlookup(C4428,'Master data'!$A$2:$C$29,3,0),"-/-")</f>
        <v>Biến phí</v>
      </c>
      <c r="F4428" s="169" t="str">
        <f>iferror(vlookup(C4428,'Master data'!$A$2:$C$29,2,0),"-/-")</f>
        <v>Chi phí hành chính</v>
      </c>
    </row>
    <row r="4429" ht="21.0" customHeight="1">
      <c r="A4429" s="165" t="s">
        <v>1836</v>
      </c>
      <c r="B4429" s="172" t="s">
        <v>1194</v>
      </c>
      <c r="C4429" s="167" t="s">
        <v>112</v>
      </c>
      <c r="D4429" s="168">
        <v>329000.0</v>
      </c>
      <c r="E4429" s="169" t="str">
        <f>iferror(vlookup(C4429,'Master data'!$A$2:$C$29,3,0),"-/-")</f>
        <v>Biến phí</v>
      </c>
      <c r="F4429" s="169" t="str">
        <f>iferror(vlookup(C4429,'Master data'!$A$2:$C$29,2,0),"-/-")</f>
        <v>Chi phí hành chính</v>
      </c>
    </row>
    <row r="4430" ht="21.0" customHeight="1">
      <c r="A4430" s="165" t="s">
        <v>1836</v>
      </c>
      <c r="B4430" s="172" t="s">
        <v>2499</v>
      </c>
      <c r="C4430" s="167" t="s">
        <v>112</v>
      </c>
      <c r="D4430" s="168">
        <v>1000000.0</v>
      </c>
      <c r="E4430" s="169" t="str">
        <f>iferror(vlookup(C4430,'Master data'!$A$2:$C$29,3,0),"-/-")</f>
        <v>Biến phí</v>
      </c>
      <c r="F4430" s="169" t="str">
        <f>iferror(vlookup(C4430,'Master data'!$A$2:$C$29,2,0),"-/-")</f>
        <v>Chi phí hành chính</v>
      </c>
    </row>
    <row r="4431" ht="21.0" customHeight="1">
      <c r="A4431" s="165" t="s">
        <v>1836</v>
      </c>
      <c r="B4431" s="172" t="s">
        <v>1194</v>
      </c>
      <c r="C4431" s="167" t="s">
        <v>112</v>
      </c>
      <c r="D4431" s="168">
        <v>110000.0</v>
      </c>
      <c r="E4431" s="169" t="str">
        <f>iferror(vlookup(C4431,'Master data'!$A$2:$C$29,3,0),"-/-")</f>
        <v>Biến phí</v>
      </c>
      <c r="F4431" s="169" t="str">
        <f>iferror(vlookup(C4431,'Master data'!$A$2:$C$29,2,0),"-/-")</f>
        <v>Chi phí hành chính</v>
      </c>
    </row>
    <row r="4432" ht="21.0" customHeight="1">
      <c r="A4432" s="165" t="s">
        <v>1836</v>
      </c>
      <c r="B4432" s="172" t="s">
        <v>1994</v>
      </c>
      <c r="C4432" s="167" t="s">
        <v>112</v>
      </c>
      <c r="D4432" s="168">
        <v>900000.0</v>
      </c>
      <c r="E4432" s="169" t="str">
        <f>iferror(vlookup(C4432,'Master data'!$A$2:$C$29,3,0),"-/-")</f>
        <v>Biến phí</v>
      </c>
      <c r="F4432" s="169" t="str">
        <f>iferror(vlookup(C4432,'Master data'!$A$2:$C$29,2,0),"-/-")</f>
        <v>Chi phí hành chính</v>
      </c>
    </row>
    <row r="4433" ht="21.0" customHeight="1">
      <c r="A4433" s="165" t="s">
        <v>1836</v>
      </c>
      <c r="B4433" s="172" t="s">
        <v>1194</v>
      </c>
      <c r="C4433" s="167" t="s">
        <v>112</v>
      </c>
      <c r="D4433" s="168">
        <v>30000.0</v>
      </c>
      <c r="E4433" s="169" t="str">
        <f>iferror(vlookup(C4433,'Master data'!$A$2:$C$29,3,0),"-/-")</f>
        <v>Biến phí</v>
      </c>
      <c r="F4433" s="169" t="str">
        <f>iferror(vlookup(C4433,'Master data'!$A$2:$C$29,2,0),"-/-")</f>
        <v>Chi phí hành chính</v>
      </c>
    </row>
    <row r="4434" ht="21.0" customHeight="1">
      <c r="A4434" s="165" t="s">
        <v>1836</v>
      </c>
      <c r="B4434" s="172" t="s">
        <v>1194</v>
      </c>
      <c r="C4434" s="167" t="s">
        <v>112</v>
      </c>
      <c r="D4434" s="168">
        <v>40000.0</v>
      </c>
      <c r="E4434" s="169" t="str">
        <f>iferror(vlookup(C4434,'Master data'!$A$2:$C$29,3,0),"-/-")</f>
        <v>Biến phí</v>
      </c>
      <c r="F4434" s="169" t="str">
        <f>iferror(vlookup(C4434,'Master data'!$A$2:$C$29,2,0),"-/-")</f>
        <v>Chi phí hành chính</v>
      </c>
    </row>
    <row r="4435" ht="21.0" customHeight="1">
      <c r="A4435" s="165" t="s">
        <v>1836</v>
      </c>
      <c r="B4435" s="172" t="s">
        <v>2784</v>
      </c>
      <c r="C4435" s="167" t="s">
        <v>112</v>
      </c>
      <c r="D4435" s="168">
        <v>83000.0</v>
      </c>
      <c r="E4435" s="169" t="str">
        <f>iferror(vlookup(C4435,'Master data'!$A$2:$C$29,3,0),"-/-")</f>
        <v>Biến phí</v>
      </c>
      <c r="F4435" s="169" t="str">
        <f>iferror(vlookup(C4435,'Master data'!$A$2:$C$29,2,0),"-/-")</f>
        <v>Chi phí hành chính</v>
      </c>
    </row>
    <row r="4436" ht="21.0" customHeight="1">
      <c r="A4436" s="165" t="s">
        <v>1836</v>
      </c>
      <c r="B4436" s="172" t="s">
        <v>2785</v>
      </c>
      <c r="C4436" s="167" t="s">
        <v>112</v>
      </c>
      <c r="D4436" s="168">
        <v>21000.0</v>
      </c>
      <c r="E4436" s="169" t="str">
        <f>iferror(vlookup(C4436,'Master data'!$A$2:$C$29,3,0),"-/-")</f>
        <v>Biến phí</v>
      </c>
      <c r="F4436" s="169" t="str">
        <f>iferror(vlookup(C4436,'Master data'!$A$2:$C$29,2,0),"-/-")</f>
        <v>Chi phí hành chính</v>
      </c>
    </row>
    <row r="4437" ht="21.0" customHeight="1">
      <c r="A4437" s="165" t="s">
        <v>1836</v>
      </c>
      <c r="B4437" s="172" t="s">
        <v>2786</v>
      </c>
      <c r="C4437" s="167" t="s">
        <v>112</v>
      </c>
      <c r="D4437" s="168">
        <v>25000.0</v>
      </c>
      <c r="E4437" s="169" t="str">
        <f>iferror(vlookup(C4437,'Master data'!$A$2:$C$29,3,0),"-/-")</f>
        <v>Biến phí</v>
      </c>
      <c r="F4437" s="169" t="str">
        <f>iferror(vlookup(C4437,'Master data'!$A$2:$C$29,2,0),"-/-")</f>
        <v>Chi phí hành chính</v>
      </c>
    </row>
    <row r="4438" ht="21.0" customHeight="1">
      <c r="A4438" s="165" t="s">
        <v>1836</v>
      </c>
      <c r="B4438" s="172" t="s">
        <v>2787</v>
      </c>
      <c r="C4438" s="167" t="s">
        <v>112</v>
      </c>
      <c r="D4438" s="168">
        <v>30000.0</v>
      </c>
      <c r="E4438" s="169" t="str">
        <f>iferror(vlookup(C4438,'Master data'!$A$2:$C$29,3,0),"-/-")</f>
        <v>Biến phí</v>
      </c>
      <c r="F4438" s="169" t="str">
        <f>iferror(vlookup(C4438,'Master data'!$A$2:$C$29,2,0),"-/-")</f>
        <v>Chi phí hành chính</v>
      </c>
    </row>
    <row r="4439" ht="21.0" customHeight="1">
      <c r="A4439" s="165" t="s">
        <v>1836</v>
      </c>
      <c r="B4439" s="172" t="s">
        <v>876</v>
      </c>
      <c r="C4439" s="167" t="s">
        <v>95</v>
      </c>
      <c r="D4439" s="168">
        <v>7.09E8</v>
      </c>
      <c r="E4439" s="169" t="str">
        <f>iferror(vlookup(C4439,'Master data'!$A$2:$C$29,3,0),"-/-")</f>
        <v>Biến phí</v>
      </c>
      <c r="F4439" s="169" t="str">
        <f>iferror(vlookup(C4439,'Master data'!$A$2:$C$29,2,0),"-/-")</f>
        <v>Chi phí bán hàng</v>
      </c>
    </row>
    <row r="4440" ht="21.0" customHeight="1">
      <c r="A4440" s="165" t="s">
        <v>1836</v>
      </c>
      <c r="B4440" s="172" t="s">
        <v>2209</v>
      </c>
      <c r="C4440" s="167" t="s">
        <v>112</v>
      </c>
      <c r="D4440" s="168">
        <v>1.9E7</v>
      </c>
      <c r="E4440" s="169" t="str">
        <f>iferror(vlookup(C4440,'Master data'!$A$2:$C$29,3,0),"-/-")</f>
        <v>Biến phí</v>
      </c>
      <c r="F4440" s="169" t="str">
        <f>iferror(vlookup(C4440,'Master data'!$A$2:$C$29,2,0),"-/-")</f>
        <v>Chi phí hành chính</v>
      </c>
    </row>
    <row r="4441" ht="21.0" customHeight="1">
      <c r="A4441" s="165" t="s">
        <v>1836</v>
      </c>
      <c r="B4441" s="172" t="s">
        <v>2210</v>
      </c>
      <c r="C4441" s="167" t="s">
        <v>116</v>
      </c>
      <c r="D4441" s="168">
        <v>4501000.0</v>
      </c>
      <c r="E4441" s="169" t="str">
        <f>iferror(vlookup(C4441,'Master data'!$A$2:$C$29,3,0),"-/-")</f>
        <v>Định phí</v>
      </c>
      <c r="F4441" s="169" t="str">
        <f>iferror(vlookup(C4441,'Master data'!$A$2:$C$29,2,0),"-/-")</f>
        <v>Chi phí hành chính</v>
      </c>
    </row>
    <row r="4442" ht="21.0" customHeight="1">
      <c r="A4442" s="165" t="s">
        <v>1836</v>
      </c>
      <c r="B4442" s="172" t="s">
        <v>2211</v>
      </c>
      <c r="C4442" s="167" t="s">
        <v>112</v>
      </c>
      <c r="D4442" s="168">
        <v>2500000.0</v>
      </c>
      <c r="E4442" s="169" t="str">
        <f>iferror(vlookup(C4442,'Master data'!$A$2:$C$29,3,0),"-/-")</f>
        <v>Biến phí</v>
      </c>
      <c r="F4442" s="169" t="str">
        <f>iferror(vlookup(C4442,'Master data'!$A$2:$C$29,2,0),"-/-")</f>
        <v>Chi phí hành chính</v>
      </c>
    </row>
    <row r="4443" ht="21.0" customHeight="1">
      <c r="A4443" s="165" t="s">
        <v>1836</v>
      </c>
      <c r="B4443" s="172" t="s">
        <v>2788</v>
      </c>
      <c r="C4443" s="167" t="s">
        <v>112</v>
      </c>
      <c r="D4443" s="168">
        <v>4500000.0</v>
      </c>
      <c r="E4443" s="169" t="str">
        <f>iferror(vlookup(C4443,'Master data'!$A$2:$C$29,3,0),"-/-")</f>
        <v>Biến phí</v>
      </c>
      <c r="F4443" s="169" t="str">
        <f>iferror(vlookup(C4443,'Master data'!$A$2:$C$29,2,0),"-/-")</f>
        <v>Chi phí hành chính</v>
      </c>
    </row>
    <row r="4444" ht="21.0" customHeight="1">
      <c r="A4444" s="165" t="s">
        <v>1836</v>
      </c>
      <c r="B4444" s="172" t="s">
        <v>927</v>
      </c>
      <c r="C4444" s="167" t="s">
        <v>120</v>
      </c>
      <c r="D4444" s="168">
        <v>4.9166667E7</v>
      </c>
      <c r="E4444" s="169" t="str">
        <f>iferror(vlookup(C4444,'Master data'!$A$2:$C$29,3,0),"-/-")</f>
        <v>Định phí</v>
      </c>
      <c r="F4444" s="169" t="str">
        <f>iferror(vlookup(C4444,'Master data'!$A$2:$C$29,2,0),"-/-")</f>
        <v>Chi phí QLDN</v>
      </c>
    </row>
    <row r="4445" ht="21.0" customHeight="1">
      <c r="A4445" s="165" t="s">
        <v>1836</v>
      </c>
      <c r="B4445" s="172" t="s">
        <v>2400</v>
      </c>
      <c r="C4445" s="167" t="s">
        <v>112</v>
      </c>
      <c r="D4445" s="168">
        <v>4.1E7</v>
      </c>
      <c r="E4445" s="169" t="str">
        <f>iferror(vlookup(C4445,'Master data'!$A$2:$C$29,3,0),"-/-")</f>
        <v>Biến phí</v>
      </c>
      <c r="F4445" s="169" t="str">
        <f>iferror(vlookup(C4445,'Master data'!$A$2:$C$29,2,0),"-/-")</f>
        <v>Chi phí hành chính</v>
      </c>
    </row>
    <row r="4446" ht="21.0" customHeight="1">
      <c r="A4446" s="165" t="s">
        <v>1836</v>
      </c>
      <c r="B4446" s="172" t="s">
        <v>961</v>
      </c>
      <c r="C4446" s="167" t="s">
        <v>112</v>
      </c>
      <c r="D4446" s="168">
        <v>2345000.0</v>
      </c>
      <c r="E4446" s="169" t="str">
        <f>iferror(vlookup(C4446,'Master data'!$A$2:$C$29,3,0),"-/-")</f>
        <v>Biến phí</v>
      </c>
      <c r="F4446" s="169" t="str">
        <f>iferror(vlookup(C4446,'Master data'!$A$2:$C$29,2,0),"-/-")</f>
        <v>Chi phí hành chính</v>
      </c>
    </row>
    <row r="4447" ht="21.0" customHeight="1">
      <c r="A4447" s="165" t="s">
        <v>1836</v>
      </c>
      <c r="B4447" s="172" t="s">
        <v>2789</v>
      </c>
      <c r="C4447" s="167" t="s">
        <v>116</v>
      </c>
      <c r="D4447" s="168">
        <v>1.7164583E7</v>
      </c>
      <c r="E4447" s="169" t="str">
        <f>iferror(vlookup(C4447,'Master data'!$A$2:$C$29,3,0),"-/-")</f>
        <v>Định phí</v>
      </c>
      <c r="F4447" s="169" t="str">
        <f>iferror(vlookup(C4447,'Master data'!$A$2:$C$29,2,0),"-/-")</f>
        <v>Chi phí hành chính</v>
      </c>
    </row>
    <row r="4448" ht="21.0" customHeight="1">
      <c r="A4448" s="165" t="s">
        <v>1833</v>
      </c>
      <c r="B4448" s="172" t="s">
        <v>2790</v>
      </c>
      <c r="C4448" s="167" t="s">
        <v>121</v>
      </c>
      <c r="D4448" s="168">
        <v>6000000.0</v>
      </c>
      <c r="E4448" s="169" t="str">
        <f>iferror(vlookup(C4448,'Master data'!$A$2:$C$29,3,0),"-/-")</f>
        <v>Định phí</v>
      </c>
      <c r="F4448" s="169" t="str">
        <f>iferror(vlookup(C4448,'Master data'!$A$2:$C$29,2,0),"-/-")</f>
        <v>Chi phí QLDN</v>
      </c>
    </row>
    <row r="4449" ht="21.0" customHeight="1">
      <c r="A4449" s="165" t="s">
        <v>1836</v>
      </c>
      <c r="B4449" s="172" t="s">
        <v>2791</v>
      </c>
      <c r="C4449" s="167" t="s">
        <v>121</v>
      </c>
      <c r="D4449" s="168">
        <v>6000000.0</v>
      </c>
      <c r="E4449" s="169" t="str">
        <f>iferror(vlookup(C4449,'Master data'!$A$2:$C$29,3,0),"-/-")</f>
        <v>Định phí</v>
      </c>
      <c r="F4449" s="169" t="str">
        <f>iferror(vlookup(C4449,'Master data'!$A$2:$C$29,2,0),"-/-")</f>
        <v>Chi phí QLDN</v>
      </c>
    </row>
    <row r="4450" ht="21.0" customHeight="1">
      <c r="A4450" s="165" t="s">
        <v>1836</v>
      </c>
      <c r="B4450" s="172" t="s">
        <v>2792</v>
      </c>
      <c r="C4450" s="167" t="s">
        <v>121</v>
      </c>
      <c r="D4450" s="168">
        <v>4.4544E7</v>
      </c>
      <c r="E4450" s="169" t="str">
        <f>iferror(vlookup(C4450,'Master data'!$A$2:$C$29,3,0),"-/-")</f>
        <v>Định phí</v>
      </c>
      <c r="F4450" s="169" t="str">
        <f>iferror(vlookup(C4450,'Master data'!$A$2:$C$29,2,0),"-/-")</f>
        <v>Chi phí QLDN</v>
      </c>
    </row>
    <row r="4451" ht="21.0" customHeight="1">
      <c r="A4451" s="165" t="s">
        <v>1836</v>
      </c>
      <c r="B4451" s="172" t="s">
        <v>2793</v>
      </c>
      <c r="C4451" s="167" t="s">
        <v>111</v>
      </c>
      <c r="D4451" s="168">
        <v>1.565E7</v>
      </c>
      <c r="E4451" s="169" t="str">
        <f>iferror(vlookup(C4451,'Master data'!$A$2:$C$29,3,0),"-/-")</f>
        <v>Định phí</v>
      </c>
      <c r="F4451" s="169" t="str">
        <f>iferror(vlookup(C4451,'Master data'!$A$2:$C$29,2,0),"-/-")</f>
        <v>Chi phí khác</v>
      </c>
    </row>
    <row r="4452" ht="21.0" customHeight="1">
      <c r="A4452" s="165" t="s">
        <v>1836</v>
      </c>
      <c r="B4452" s="172" t="s">
        <v>2794</v>
      </c>
      <c r="C4452" s="167" t="s">
        <v>99</v>
      </c>
      <c r="D4452" s="168">
        <v>1.240725E7</v>
      </c>
      <c r="E4452" s="169" t="str">
        <f>iferror(vlookup(C4452,'Master data'!$A$2:$C$29,3,0),"-/-")</f>
        <v>Biến phí</v>
      </c>
      <c r="F4452" s="169" t="str">
        <f>iferror(vlookup(C4452,'Master data'!$A$2:$C$29,2,0),"-/-")</f>
        <v>Chi phí giá vốn</v>
      </c>
    </row>
    <row r="4453" ht="21.0" customHeight="1">
      <c r="A4453" s="165" t="s">
        <v>1836</v>
      </c>
      <c r="B4453" s="172" t="s">
        <v>2795</v>
      </c>
      <c r="C4453" s="167" t="s">
        <v>99</v>
      </c>
      <c r="D4453" s="168">
        <v>2.3114E7</v>
      </c>
      <c r="E4453" s="169" t="str">
        <f>iferror(vlookup(C4453,'Master data'!$A$2:$C$29,3,0),"-/-")</f>
        <v>Biến phí</v>
      </c>
      <c r="F4453" s="169" t="str">
        <f>iferror(vlookup(C4453,'Master data'!$A$2:$C$29,2,0),"-/-")</f>
        <v>Chi phí giá vốn</v>
      </c>
    </row>
    <row r="4454" ht="21.0" customHeight="1">
      <c r="A4454" s="165" t="s">
        <v>1836</v>
      </c>
      <c r="B4454" s="172" t="s">
        <v>2796</v>
      </c>
      <c r="C4454" s="167" t="s">
        <v>99</v>
      </c>
      <c r="D4454" s="168">
        <v>3.841E7</v>
      </c>
      <c r="E4454" s="169" t="str">
        <f>iferror(vlookup(C4454,'Master data'!$A$2:$C$29,3,0),"-/-")</f>
        <v>Biến phí</v>
      </c>
      <c r="F4454" s="169" t="str">
        <f>iferror(vlookup(C4454,'Master data'!$A$2:$C$29,2,0),"-/-")</f>
        <v>Chi phí giá vốn</v>
      </c>
    </row>
    <row r="4455" ht="21.0" customHeight="1">
      <c r="A4455" s="165" t="s">
        <v>1836</v>
      </c>
      <c r="B4455" s="172" t="s">
        <v>2797</v>
      </c>
      <c r="C4455" s="167" t="s">
        <v>99</v>
      </c>
      <c r="D4455" s="168">
        <v>1.76E7</v>
      </c>
      <c r="E4455" s="169" t="str">
        <f>iferror(vlookup(C4455,'Master data'!$A$2:$C$29,3,0),"-/-")</f>
        <v>Biến phí</v>
      </c>
      <c r="F4455" s="169" t="str">
        <f>iferror(vlookup(C4455,'Master data'!$A$2:$C$29,2,0),"-/-")</f>
        <v>Chi phí giá vốn</v>
      </c>
    </row>
    <row r="4456" ht="21.0" customHeight="1">
      <c r="A4456" s="165" t="s">
        <v>1836</v>
      </c>
      <c r="B4456" s="172" t="s">
        <v>297</v>
      </c>
      <c r="C4456" s="167" t="s">
        <v>99</v>
      </c>
      <c r="D4456" s="168">
        <v>2460000.0</v>
      </c>
      <c r="E4456" s="169" t="str">
        <f>iferror(vlookup(C4456,'Master data'!$A$2:$C$29,3,0),"-/-")</f>
        <v>Biến phí</v>
      </c>
      <c r="F4456" s="169" t="str">
        <f>iferror(vlookup(C4456,'Master data'!$A$2:$C$29,2,0),"-/-")</f>
        <v>Chi phí giá vốn</v>
      </c>
    </row>
    <row r="4457" ht="21.0" customHeight="1">
      <c r="A4457" s="165" t="s">
        <v>1836</v>
      </c>
      <c r="B4457" s="172" t="s">
        <v>2798</v>
      </c>
      <c r="C4457" s="167" t="s">
        <v>99</v>
      </c>
      <c r="D4457" s="168">
        <v>3.321E7</v>
      </c>
      <c r="E4457" s="169" t="str">
        <f>iferror(vlookup(C4457,'Master data'!$A$2:$C$29,3,0),"-/-")</f>
        <v>Biến phí</v>
      </c>
      <c r="F4457" s="169" t="str">
        <f>iferror(vlookup(C4457,'Master data'!$A$2:$C$29,2,0),"-/-")</f>
        <v>Chi phí giá vốn</v>
      </c>
    </row>
    <row r="4458" ht="21.0" customHeight="1">
      <c r="A4458" s="165" t="s">
        <v>1836</v>
      </c>
      <c r="B4458" s="172" t="s">
        <v>2799</v>
      </c>
      <c r="C4458" s="167" t="s">
        <v>99</v>
      </c>
      <c r="D4458" s="168">
        <v>3.0762E7</v>
      </c>
      <c r="E4458" s="169" t="str">
        <f>iferror(vlookup(C4458,'Master data'!$A$2:$C$29,3,0),"-/-")</f>
        <v>Biến phí</v>
      </c>
      <c r="F4458" s="169" t="str">
        <f>iferror(vlookup(C4458,'Master data'!$A$2:$C$29,2,0),"-/-")</f>
        <v>Chi phí giá vốn</v>
      </c>
    </row>
    <row r="4459" ht="21.0" customHeight="1">
      <c r="A4459" s="165" t="s">
        <v>1836</v>
      </c>
      <c r="B4459" s="172" t="s">
        <v>2800</v>
      </c>
      <c r="C4459" s="167" t="s">
        <v>99</v>
      </c>
      <c r="D4459" s="168">
        <v>5000000.0</v>
      </c>
      <c r="E4459" s="169" t="str">
        <f>iferror(vlookup(C4459,'Master data'!$A$2:$C$29,3,0),"-/-")</f>
        <v>Biến phí</v>
      </c>
      <c r="F4459" s="169" t="str">
        <f>iferror(vlookup(C4459,'Master data'!$A$2:$C$29,2,0),"-/-")</f>
        <v>Chi phí giá vốn</v>
      </c>
    </row>
    <row r="4460" ht="21.0" customHeight="1">
      <c r="A4460" s="165" t="s">
        <v>1836</v>
      </c>
      <c r="B4460" s="172" t="s">
        <v>2801</v>
      </c>
      <c r="C4460" s="167" t="s">
        <v>99</v>
      </c>
      <c r="D4460" s="168">
        <v>6.0366E7</v>
      </c>
      <c r="E4460" s="169" t="str">
        <f>iferror(vlookup(C4460,'Master data'!$A$2:$C$29,3,0),"-/-")</f>
        <v>Biến phí</v>
      </c>
      <c r="F4460" s="169" t="str">
        <f>iferror(vlookup(C4460,'Master data'!$A$2:$C$29,2,0),"-/-")</f>
        <v>Chi phí giá vốn</v>
      </c>
    </row>
    <row r="4461" ht="21.0" customHeight="1">
      <c r="A4461" s="165" t="s">
        <v>1836</v>
      </c>
      <c r="B4461" s="172" t="s">
        <v>2802</v>
      </c>
      <c r="C4461" s="167" t="s">
        <v>99</v>
      </c>
      <c r="D4461" s="168">
        <v>1.121E8</v>
      </c>
      <c r="E4461" s="169" t="str">
        <f>iferror(vlookup(C4461,'Master data'!$A$2:$C$29,3,0),"-/-")</f>
        <v>Biến phí</v>
      </c>
      <c r="F4461" s="169" t="str">
        <f>iferror(vlookup(C4461,'Master data'!$A$2:$C$29,2,0),"-/-")</f>
        <v>Chi phí giá vốn</v>
      </c>
    </row>
    <row r="4462" ht="21.0" customHeight="1">
      <c r="A4462" s="165" t="s">
        <v>1836</v>
      </c>
      <c r="B4462" s="172" t="s">
        <v>2318</v>
      </c>
      <c r="C4462" s="167" t="s">
        <v>70</v>
      </c>
      <c r="D4462" s="168">
        <v>3.403E7</v>
      </c>
      <c r="E4462" s="169" t="str">
        <f>iferror(vlookup(C4462,'Master data'!$A$2:$C$29,3,0),"-/-")</f>
        <v>Chi phí khác</v>
      </c>
      <c r="F4462" s="169" t="str">
        <f>iferror(vlookup(C4462,'Master data'!$A$2:$C$29,2,0),"-/-")</f>
        <v>Chi phí khác</v>
      </c>
    </row>
    <row r="4463" ht="21.0" customHeight="1">
      <c r="A4463" s="165" t="s">
        <v>1836</v>
      </c>
      <c r="B4463" s="172" t="s">
        <v>2803</v>
      </c>
      <c r="C4463" s="167" t="s">
        <v>70</v>
      </c>
      <c r="D4463" s="168">
        <v>3.3721E7</v>
      </c>
      <c r="E4463" s="169" t="str">
        <f>iferror(vlookup(C4463,'Master data'!$A$2:$C$29,3,0),"-/-")</f>
        <v>Chi phí khác</v>
      </c>
      <c r="F4463" s="169" t="str">
        <f>iferror(vlookup(C4463,'Master data'!$A$2:$C$29,2,0),"-/-")</f>
        <v>Chi phí khác</v>
      </c>
    </row>
    <row r="4464" ht="21.0" customHeight="1">
      <c r="A4464" s="165" t="s">
        <v>1836</v>
      </c>
      <c r="B4464" s="172" t="s">
        <v>586</v>
      </c>
      <c r="C4464" s="167" t="s">
        <v>102</v>
      </c>
      <c r="D4464" s="168">
        <v>5.6015E8</v>
      </c>
      <c r="E4464" s="169" t="str">
        <f>iferror(vlookup(C4464,'Master data'!$A$2:$C$29,3,0),"-/-")</f>
        <v>Biến phí</v>
      </c>
      <c r="F4464" s="169" t="str">
        <f>iferror(vlookup(C4464,'Master data'!$A$2:$C$29,2,0),"-/-")</f>
        <v>Chi phí giá vốn</v>
      </c>
    </row>
    <row r="4465" ht="21.0" customHeight="1">
      <c r="A4465" s="165" t="s">
        <v>1836</v>
      </c>
      <c r="B4465" s="172" t="s">
        <v>2221</v>
      </c>
      <c r="C4465" s="167" t="s">
        <v>111</v>
      </c>
      <c r="D4465" s="168">
        <v>9.0E7</v>
      </c>
      <c r="E4465" s="169" t="str">
        <f>iferror(vlookup(C4465,'Master data'!$A$2:$C$29,3,0),"-/-")</f>
        <v>Định phí</v>
      </c>
      <c r="F4465" s="169" t="str">
        <f>iferror(vlookup(C4465,'Master data'!$A$2:$C$29,2,0),"-/-")</f>
        <v>Chi phí khác</v>
      </c>
    </row>
    <row r="4466" ht="21.0" customHeight="1">
      <c r="A4466" s="165" t="s">
        <v>1839</v>
      </c>
      <c r="B4466" s="172" t="s">
        <v>275</v>
      </c>
      <c r="C4466" s="167" t="s">
        <v>112</v>
      </c>
      <c r="D4466" s="168">
        <v>275000.0</v>
      </c>
      <c r="E4466" s="169" t="str">
        <f>iferror(vlookup(C4466,'Master data'!$A$2:$C$29,3,0),"-/-")</f>
        <v>Biến phí</v>
      </c>
      <c r="F4466" s="169" t="str">
        <f>iferror(vlookup(C4466,'Master data'!$A$2:$C$29,2,0),"-/-")</f>
        <v>Chi phí hành chính</v>
      </c>
    </row>
    <row r="4467" ht="21.0" customHeight="1">
      <c r="A4467" s="165" t="s">
        <v>1839</v>
      </c>
      <c r="B4467" s="172" t="s">
        <v>2804</v>
      </c>
      <c r="C4467" s="167" t="s">
        <v>112</v>
      </c>
      <c r="D4467" s="168">
        <v>920000.0</v>
      </c>
      <c r="E4467" s="169" t="str">
        <f>iferror(vlookup(C4467,'Master data'!$A$2:$C$29,3,0),"-/-")</f>
        <v>Biến phí</v>
      </c>
      <c r="F4467" s="169" t="str">
        <f>iferror(vlookup(C4467,'Master data'!$A$2:$C$29,2,0),"-/-")</f>
        <v>Chi phí hành chính</v>
      </c>
    </row>
    <row r="4468" ht="21.0" customHeight="1">
      <c r="A4468" s="165" t="s">
        <v>1839</v>
      </c>
      <c r="B4468" s="172" t="s">
        <v>275</v>
      </c>
      <c r="C4468" s="167" t="s">
        <v>112</v>
      </c>
      <c r="D4468" s="168">
        <v>185000.0</v>
      </c>
      <c r="E4468" s="169" t="str">
        <f>iferror(vlookup(C4468,'Master data'!$A$2:$C$29,3,0),"-/-")</f>
        <v>Biến phí</v>
      </c>
      <c r="F4468" s="169" t="str">
        <f>iferror(vlookup(C4468,'Master data'!$A$2:$C$29,2,0),"-/-")</f>
        <v>Chi phí hành chính</v>
      </c>
    </row>
    <row r="4469" ht="21.0" customHeight="1">
      <c r="A4469" s="165" t="s">
        <v>1839</v>
      </c>
      <c r="B4469" s="172" t="s">
        <v>275</v>
      </c>
      <c r="C4469" s="167" t="s">
        <v>112</v>
      </c>
      <c r="D4469" s="168">
        <v>655000.0</v>
      </c>
      <c r="E4469" s="169" t="str">
        <f>iferror(vlookup(C4469,'Master data'!$A$2:$C$29,3,0),"-/-")</f>
        <v>Biến phí</v>
      </c>
      <c r="F4469" s="169" t="str">
        <f>iferror(vlookup(C4469,'Master data'!$A$2:$C$29,2,0),"-/-")</f>
        <v>Chi phí hành chính</v>
      </c>
    </row>
    <row r="4470" ht="21.0" customHeight="1">
      <c r="A4470" s="165" t="s">
        <v>1839</v>
      </c>
      <c r="B4470" s="172" t="s">
        <v>2805</v>
      </c>
      <c r="C4470" s="167" t="s">
        <v>112</v>
      </c>
      <c r="D4470" s="168">
        <v>3000000.0</v>
      </c>
      <c r="E4470" s="169" t="str">
        <f>iferror(vlookup(C4470,'Master data'!$A$2:$C$29,3,0),"-/-")</f>
        <v>Biến phí</v>
      </c>
      <c r="F4470" s="169" t="str">
        <f>iferror(vlookup(C4470,'Master data'!$A$2:$C$29,2,0),"-/-")</f>
        <v>Chi phí hành chính</v>
      </c>
    </row>
    <row r="4471" ht="21.0" customHeight="1">
      <c r="A4471" s="165" t="s">
        <v>1839</v>
      </c>
      <c r="B4471" s="172" t="s">
        <v>2806</v>
      </c>
      <c r="C4471" s="167" t="s">
        <v>112</v>
      </c>
      <c r="D4471" s="168">
        <v>1500000.0</v>
      </c>
      <c r="E4471" s="169" t="str">
        <f>iferror(vlookup(C4471,'Master data'!$A$2:$C$29,3,0),"-/-")</f>
        <v>Biến phí</v>
      </c>
      <c r="F4471" s="169" t="str">
        <f>iferror(vlookup(C4471,'Master data'!$A$2:$C$29,2,0),"-/-")</f>
        <v>Chi phí hành chính</v>
      </c>
    </row>
    <row r="4472" ht="21.0" customHeight="1">
      <c r="A4472" s="165" t="s">
        <v>1839</v>
      </c>
      <c r="B4472" s="172" t="s">
        <v>275</v>
      </c>
      <c r="C4472" s="167" t="s">
        <v>112</v>
      </c>
      <c r="D4472" s="168">
        <v>180000.0</v>
      </c>
      <c r="E4472" s="169" t="str">
        <f>iferror(vlookup(C4472,'Master data'!$A$2:$C$29,3,0),"-/-")</f>
        <v>Biến phí</v>
      </c>
      <c r="F4472" s="169" t="str">
        <f>iferror(vlookup(C4472,'Master data'!$A$2:$C$29,2,0),"-/-")</f>
        <v>Chi phí hành chính</v>
      </c>
    </row>
    <row r="4473" ht="21.0" customHeight="1">
      <c r="A4473" s="165" t="s">
        <v>1839</v>
      </c>
      <c r="B4473" s="172" t="s">
        <v>275</v>
      </c>
      <c r="C4473" s="167" t="s">
        <v>112</v>
      </c>
      <c r="D4473" s="168">
        <v>400000.0</v>
      </c>
      <c r="E4473" s="169" t="str">
        <f>iferror(vlookup(C4473,'Master data'!$A$2:$C$29,3,0),"-/-")</f>
        <v>Biến phí</v>
      </c>
      <c r="F4473" s="169" t="str">
        <f>iferror(vlookup(C4473,'Master data'!$A$2:$C$29,2,0),"-/-")</f>
        <v>Chi phí hành chính</v>
      </c>
    </row>
    <row r="4474" ht="21.0" customHeight="1">
      <c r="A4474" s="165" t="s">
        <v>1839</v>
      </c>
      <c r="B4474" s="172" t="s">
        <v>1589</v>
      </c>
      <c r="C4474" s="167" t="s">
        <v>112</v>
      </c>
      <c r="D4474" s="168">
        <v>615000.0</v>
      </c>
      <c r="E4474" s="169" t="str">
        <f>iferror(vlookup(C4474,'Master data'!$A$2:$C$29,3,0),"-/-")</f>
        <v>Biến phí</v>
      </c>
      <c r="F4474" s="169" t="str">
        <f>iferror(vlookup(C4474,'Master data'!$A$2:$C$29,2,0),"-/-")</f>
        <v>Chi phí hành chính</v>
      </c>
    </row>
    <row r="4475" ht="21.0" customHeight="1">
      <c r="A4475" s="165" t="s">
        <v>1839</v>
      </c>
      <c r="B4475" s="172" t="s">
        <v>1434</v>
      </c>
      <c r="C4475" s="167" t="s">
        <v>112</v>
      </c>
      <c r="D4475" s="168">
        <v>290000.0</v>
      </c>
      <c r="E4475" s="169" t="str">
        <f>iferror(vlookup(C4475,'Master data'!$A$2:$C$29,3,0),"-/-")</f>
        <v>Biến phí</v>
      </c>
      <c r="F4475" s="169" t="str">
        <f>iferror(vlookup(C4475,'Master data'!$A$2:$C$29,2,0),"-/-")</f>
        <v>Chi phí hành chính</v>
      </c>
    </row>
    <row r="4476" ht="21.0" customHeight="1">
      <c r="A4476" s="165" t="s">
        <v>1839</v>
      </c>
      <c r="B4476" s="172" t="s">
        <v>1434</v>
      </c>
      <c r="C4476" s="167" t="s">
        <v>112</v>
      </c>
      <c r="D4476" s="168">
        <v>1880000.0</v>
      </c>
      <c r="E4476" s="169" t="str">
        <f>iferror(vlookup(C4476,'Master data'!$A$2:$C$29,3,0),"-/-")</f>
        <v>Biến phí</v>
      </c>
      <c r="F4476" s="169" t="str">
        <f>iferror(vlookup(C4476,'Master data'!$A$2:$C$29,2,0),"-/-")</f>
        <v>Chi phí hành chính</v>
      </c>
    </row>
    <row r="4477" ht="21.0" customHeight="1">
      <c r="A4477" s="165" t="s">
        <v>1839</v>
      </c>
      <c r="B4477" s="172" t="s">
        <v>1296</v>
      </c>
      <c r="C4477" s="167" t="s">
        <v>112</v>
      </c>
      <c r="D4477" s="168">
        <v>3495000.0</v>
      </c>
      <c r="E4477" s="169" t="str">
        <f>iferror(vlookup(C4477,'Master data'!$A$2:$C$29,3,0),"-/-")</f>
        <v>Biến phí</v>
      </c>
      <c r="F4477" s="169" t="str">
        <f>iferror(vlookup(C4477,'Master data'!$A$2:$C$29,2,0),"-/-")</f>
        <v>Chi phí hành chính</v>
      </c>
    </row>
    <row r="4478" ht="21.0" customHeight="1">
      <c r="A4478" s="165" t="s">
        <v>1839</v>
      </c>
      <c r="B4478" s="172" t="s">
        <v>444</v>
      </c>
      <c r="C4478" s="167" t="s">
        <v>112</v>
      </c>
      <c r="D4478" s="168">
        <v>290000.0</v>
      </c>
      <c r="E4478" s="169" t="str">
        <f>iferror(vlookup(C4478,'Master data'!$A$2:$C$29,3,0),"-/-")</f>
        <v>Biến phí</v>
      </c>
      <c r="F4478" s="169" t="str">
        <f>iferror(vlookup(C4478,'Master data'!$A$2:$C$29,2,0),"-/-")</f>
        <v>Chi phí hành chính</v>
      </c>
    </row>
    <row r="4479" ht="21.0" customHeight="1">
      <c r="A4479" s="165" t="s">
        <v>1839</v>
      </c>
      <c r="B4479" s="172" t="s">
        <v>1434</v>
      </c>
      <c r="C4479" s="167" t="s">
        <v>112</v>
      </c>
      <c r="D4479" s="168">
        <v>1880000.0</v>
      </c>
      <c r="E4479" s="169" t="str">
        <f>iferror(vlookup(C4479,'Master data'!$A$2:$C$29,3,0),"-/-")</f>
        <v>Biến phí</v>
      </c>
      <c r="F4479" s="169" t="str">
        <f>iferror(vlookup(C4479,'Master data'!$A$2:$C$29,2,0),"-/-")</f>
        <v>Chi phí hành chính</v>
      </c>
    </row>
    <row r="4480" ht="21.0" customHeight="1">
      <c r="A4480" s="165" t="s">
        <v>1839</v>
      </c>
      <c r="B4480" s="172" t="s">
        <v>2807</v>
      </c>
      <c r="C4480" s="167" t="s">
        <v>112</v>
      </c>
      <c r="D4480" s="168">
        <v>550000.0</v>
      </c>
      <c r="E4480" s="169" t="str">
        <f>iferror(vlookup(C4480,'Master data'!$A$2:$C$29,3,0),"-/-")</f>
        <v>Biến phí</v>
      </c>
      <c r="F4480" s="169" t="str">
        <f>iferror(vlookup(C4480,'Master data'!$A$2:$C$29,2,0),"-/-")</f>
        <v>Chi phí hành chính</v>
      </c>
    </row>
    <row r="4481" ht="21.0" customHeight="1">
      <c r="A4481" s="165" t="s">
        <v>1839</v>
      </c>
      <c r="B4481" s="172" t="s">
        <v>2808</v>
      </c>
      <c r="C4481" s="167" t="s">
        <v>112</v>
      </c>
      <c r="D4481" s="168">
        <v>2072000.0</v>
      </c>
      <c r="E4481" s="169" t="str">
        <f>iferror(vlookup(C4481,'Master data'!$A$2:$C$29,3,0),"-/-")</f>
        <v>Biến phí</v>
      </c>
      <c r="F4481" s="169" t="str">
        <f>iferror(vlookup(C4481,'Master data'!$A$2:$C$29,2,0),"-/-")</f>
        <v>Chi phí hành chính</v>
      </c>
    </row>
    <row r="4482" ht="21.0" customHeight="1">
      <c r="A4482" s="165" t="s">
        <v>1839</v>
      </c>
      <c r="B4482" s="172" t="s">
        <v>1140</v>
      </c>
      <c r="C4482" s="167" t="s">
        <v>112</v>
      </c>
      <c r="D4482" s="168">
        <v>1880000.0</v>
      </c>
      <c r="E4482" s="169" t="str">
        <f>iferror(vlookup(C4482,'Master data'!$A$2:$C$29,3,0),"-/-")</f>
        <v>Biến phí</v>
      </c>
      <c r="F4482" s="169" t="str">
        <f>iferror(vlookup(C4482,'Master data'!$A$2:$C$29,2,0),"-/-")</f>
        <v>Chi phí hành chính</v>
      </c>
    </row>
    <row r="4483" ht="21.0" customHeight="1">
      <c r="A4483" s="165" t="s">
        <v>1839</v>
      </c>
      <c r="B4483" s="172" t="s">
        <v>2123</v>
      </c>
      <c r="C4483" s="167" t="s">
        <v>112</v>
      </c>
      <c r="D4483" s="168">
        <v>818000.0</v>
      </c>
      <c r="E4483" s="169" t="str">
        <f>iferror(vlookup(C4483,'Master data'!$A$2:$C$29,3,0),"-/-")</f>
        <v>Biến phí</v>
      </c>
      <c r="F4483" s="169" t="str">
        <f>iferror(vlookup(C4483,'Master data'!$A$2:$C$29,2,0),"-/-")</f>
        <v>Chi phí hành chính</v>
      </c>
    </row>
    <row r="4484" ht="21.0" customHeight="1">
      <c r="A4484" s="165" t="s">
        <v>1839</v>
      </c>
      <c r="B4484" s="172" t="s">
        <v>991</v>
      </c>
      <c r="C4484" s="167" t="s">
        <v>112</v>
      </c>
      <c r="D4484" s="168">
        <v>60000.0</v>
      </c>
      <c r="E4484" s="169" t="str">
        <f>iferror(vlookup(C4484,'Master data'!$A$2:$C$29,3,0),"-/-")</f>
        <v>Biến phí</v>
      </c>
      <c r="F4484" s="169" t="str">
        <f>iferror(vlookup(C4484,'Master data'!$A$2:$C$29,2,0),"-/-")</f>
        <v>Chi phí hành chính</v>
      </c>
    </row>
    <row r="4485" ht="21.0" customHeight="1">
      <c r="A4485" s="165" t="s">
        <v>1839</v>
      </c>
      <c r="B4485" s="172" t="s">
        <v>2809</v>
      </c>
      <c r="C4485" s="167" t="s">
        <v>112</v>
      </c>
      <c r="D4485" s="168">
        <v>1880000.0</v>
      </c>
      <c r="E4485" s="169" t="str">
        <f>iferror(vlookup(C4485,'Master data'!$A$2:$C$29,3,0),"-/-")</f>
        <v>Biến phí</v>
      </c>
      <c r="F4485" s="169" t="str">
        <f>iferror(vlookup(C4485,'Master data'!$A$2:$C$29,2,0),"-/-")</f>
        <v>Chi phí hành chính</v>
      </c>
    </row>
    <row r="4486" ht="21.0" customHeight="1">
      <c r="A4486" s="165" t="s">
        <v>1839</v>
      </c>
      <c r="B4486" s="172" t="s">
        <v>1355</v>
      </c>
      <c r="C4486" s="167" t="s">
        <v>112</v>
      </c>
      <c r="D4486" s="168">
        <v>290000.0</v>
      </c>
      <c r="E4486" s="169" t="str">
        <f>iferror(vlookup(C4486,'Master data'!$A$2:$C$29,3,0),"-/-")</f>
        <v>Biến phí</v>
      </c>
      <c r="F4486" s="169" t="str">
        <f>iferror(vlookup(C4486,'Master data'!$A$2:$C$29,2,0),"-/-")</f>
        <v>Chi phí hành chính</v>
      </c>
    </row>
    <row r="4487" ht="21.0" customHeight="1">
      <c r="A4487" s="165" t="s">
        <v>1839</v>
      </c>
      <c r="B4487" s="172" t="s">
        <v>747</v>
      </c>
      <c r="C4487" s="167" t="s">
        <v>112</v>
      </c>
      <c r="D4487" s="168">
        <v>457000.0</v>
      </c>
      <c r="E4487" s="169" t="str">
        <f>iferror(vlookup(C4487,'Master data'!$A$2:$C$29,3,0),"-/-")</f>
        <v>Biến phí</v>
      </c>
      <c r="F4487" s="169" t="str">
        <f>iferror(vlookup(C4487,'Master data'!$A$2:$C$29,2,0),"-/-")</f>
        <v>Chi phí hành chính</v>
      </c>
    </row>
    <row r="4488" ht="21.0" customHeight="1">
      <c r="A4488" s="165" t="s">
        <v>1839</v>
      </c>
      <c r="B4488" s="172" t="s">
        <v>2810</v>
      </c>
      <c r="C4488" s="167" t="s">
        <v>112</v>
      </c>
      <c r="D4488" s="168">
        <v>174000.0</v>
      </c>
      <c r="E4488" s="169" t="str">
        <f>iferror(vlookup(C4488,'Master data'!$A$2:$C$29,3,0),"-/-")</f>
        <v>Biến phí</v>
      </c>
      <c r="F4488" s="169" t="str">
        <f>iferror(vlookup(C4488,'Master data'!$A$2:$C$29,2,0),"-/-")</f>
        <v>Chi phí hành chính</v>
      </c>
    </row>
    <row r="4489" ht="21.0" customHeight="1">
      <c r="A4489" s="165" t="s">
        <v>1839</v>
      </c>
      <c r="B4489" s="172" t="s">
        <v>1355</v>
      </c>
      <c r="C4489" s="167" t="s">
        <v>112</v>
      </c>
      <c r="D4489" s="168">
        <v>290000.0</v>
      </c>
      <c r="E4489" s="169" t="str">
        <f>iferror(vlookup(C4489,'Master data'!$A$2:$C$29,3,0),"-/-")</f>
        <v>Biến phí</v>
      </c>
      <c r="F4489" s="169" t="str">
        <f>iferror(vlookup(C4489,'Master data'!$A$2:$C$29,2,0),"-/-")</f>
        <v>Chi phí hành chính</v>
      </c>
    </row>
    <row r="4490" ht="21.0" customHeight="1">
      <c r="A4490" s="165" t="s">
        <v>1839</v>
      </c>
      <c r="B4490" s="172" t="s">
        <v>1706</v>
      </c>
      <c r="C4490" s="167" t="s">
        <v>112</v>
      </c>
      <c r="D4490" s="168">
        <v>250000.0</v>
      </c>
      <c r="E4490" s="169" t="str">
        <f>iferror(vlookup(C4490,'Master data'!$A$2:$C$29,3,0),"-/-")</f>
        <v>Biến phí</v>
      </c>
      <c r="F4490" s="169" t="str">
        <f>iferror(vlookup(C4490,'Master data'!$A$2:$C$29,2,0),"-/-")</f>
        <v>Chi phí hành chính</v>
      </c>
    </row>
    <row r="4491" ht="21.0" customHeight="1">
      <c r="A4491" s="165" t="s">
        <v>1839</v>
      </c>
      <c r="B4491" s="172" t="s">
        <v>2811</v>
      </c>
      <c r="C4491" s="167" t="s">
        <v>112</v>
      </c>
      <c r="D4491" s="168">
        <v>180000.0</v>
      </c>
      <c r="E4491" s="169" t="str">
        <f>iferror(vlookup(C4491,'Master data'!$A$2:$C$29,3,0),"-/-")</f>
        <v>Biến phí</v>
      </c>
      <c r="F4491" s="169" t="str">
        <f>iferror(vlookup(C4491,'Master data'!$A$2:$C$29,2,0),"-/-")</f>
        <v>Chi phí hành chính</v>
      </c>
    </row>
    <row r="4492" ht="21.0" customHeight="1">
      <c r="A4492" s="165" t="s">
        <v>1839</v>
      </c>
      <c r="B4492" s="172" t="s">
        <v>2812</v>
      </c>
      <c r="C4492" s="167" t="s">
        <v>926</v>
      </c>
      <c r="D4492" s="168">
        <v>156000.0</v>
      </c>
      <c r="E4492" s="169" t="str">
        <f>iferror(vlookup(C4492,'Master data'!$A$2:$C$29,3,0),"-/-")</f>
        <v>Định phí</v>
      </c>
      <c r="F4492" s="169" t="str">
        <f>iferror(vlookup(C4492,'Master data'!$A$2:$C$29,2,0),"-/-")</f>
        <v>Chi phí hành chính</v>
      </c>
    </row>
    <row r="4493" ht="21.0" customHeight="1">
      <c r="A4493" s="165" t="s">
        <v>1839</v>
      </c>
      <c r="B4493" s="172" t="s">
        <v>2813</v>
      </c>
      <c r="C4493" s="167" t="s">
        <v>112</v>
      </c>
      <c r="D4493" s="168">
        <v>413000.0</v>
      </c>
      <c r="E4493" s="169" t="str">
        <f>iferror(vlookup(C4493,'Master data'!$A$2:$C$29,3,0),"-/-")</f>
        <v>Biến phí</v>
      </c>
      <c r="F4493" s="169" t="str">
        <f>iferror(vlookup(C4493,'Master data'!$A$2:$C$29,2,0),"-/-")</f>
        <v>Chi phí hành chính</v>
      </c>
    </row>
    <row r="4494" ht="21.0" customHeight="1">
      <c r="A4494" s="165" t="s">
        <v>1839</v>
      </c>
      <c r="B4494" s="172" t="s">
        <v>2814</v>
      </c>
      <c r="C4494" s="167" t="s">
        <v>112</v>
      </c>
      <c r="D4494" s="168">
        <v>127000.0</v>
      </c>
      <c r="E4494" s="169" t="str">
        <f>iferror(vlookup(C4494,'Master data'!$A$2:$C$29,3,0),"-/-")</f>
        <v>Biến phí</v>
      </c>
      <c r="F4494" s="169" t="str">
        <f>iferror(vlookup(C4494,'Master data'!$A$2:$C$29,2,0),"-/-")</f>
        <v>Chi phí hành chính</v>
      </c>
    </row>
    <row r="4495" ht="21.0" customHeight="1">
      <c r="A4495" s="165" t="s">
        <v>1839</v>
      </c>
      <c r="B4495" s="172" t="s">
        <v>2815</v>
      </c>
      <c r="C4495" s="167" t="s">
        <v>112</v>
      </c>
      <c r="D4495" s="168">
        <v>8800000.0</v>
      </c>
      <c r="E4495" s="169" t="str">
        <f>iferror(vlookup(C4495,'Master data'!$A$2:$C$29,3,0),"-/-")</f>
        <v>Biến phí</v>
      </c>
      <c r="F4495" s="169" t="str">
        <f>iferror(vlookup(C4495,'Master data'!$A$2:$C$29,2,0),"-/-")</f>
        <v>Chi phí hành chính</v>
      </c>
    </row>
    <row r="4496" ht="21.0" customHeight="1">
      <c r="A4496" s="165" t="s">
        <v>1839</v>
      </c>
      <c r="B4496" s="172" t="s">
        <v>550</v>
      </c>
      <c r="C4496" s="167" t="s">
        <v>112</v>
      </c>
      <c r="D4496" s="168">
        <v>1548000.0</v>
      </c>
      <c r="E4496" s="169" t="str">
        <f>iferror(vlookup(C4496,'Master data'!$A$2:$C$29,3,0),"-/-")</f>
        <v>Biến phí</v>
      </c>
      <c r="F4496" s="169" t="str">
        <f>iferror(vlookup(C4496,'Master data'!$A$2:$C$29,2,0),"-/-")</f>
        <v>Chi phí hành chính</v>
      </c>
    </row>
    <row r="4497" ht="21.0" customHeight="1">
      <c r="A4497" s="165" t="s">
        <v>1839</v>
      </c>
      <c r="B4497" s="172" t="s">
        <v>2816</v>
      </c>
      <c r="C4497" s="167" t="s">
        <v>112</v>
      </c>
      <c r="D4497" s="168">
        <v>170000.0</v>
      </c>
      <c r="E4497" s="169" t="str">
        <f>iferror(vlookup(C4497,'Master data'!$A$2:$C$29,3,0),"-/-")</f>
        <v>Biến phí</v>
      </c>
      <c r="F4497" s="169" t="str">
        <f>iferror(vlookup(C4497,'Master data'!$A$2:$C$29,2,0),"-/-")</f>
        <v>Chi phí hành chính</v>
      </c>
    </row>
    <row r="4498" ht="21.0" customHeight="1">
      <c r="A4498" s="165" t="s">
        <v>1839</v>
      </c>
      <c r="B4498" s="172" t="s">
        <v>2817</v>
      </c>
      <c r="C4498" s="167" t="s">
        <v>112</v>
      </c>
      <c r="D4498" s="168">
        <v>526000.0</v>
      </c>
      <c r="E4498" s="169" t="str">
        <f>iferror(vlookup(C4498,'Master data'!$A$2:$C$29,3,0),"-/-")</f>
        <v>Biến phí</v>
      </c>
      <c r="F4498" s="169" t="str">
        <f>iferror(vlookup(C4498,'Master data'!$A$2:$C$29,2,0),"-/-")</f>
        <v>Chi phí hành chính</v>
      </c>
    </row>
    <row r="4499" ht="21.0" customHeight="1">
      <c r="A4499" s="165" t="s">
        <v>1839</v>
      </c>
      <c r="B4499" s="172" t="s">
        <v>2818</v>
      </c>
      <c r="C4499" s="167" t="s">
        <v>95</v>
      </c>
      <c r="D4499" s="168">
        <v>2300000.0</v>
      </c>
      <c r="E4499" s="169" t="str">
        <f>iferror(vlookup(C4499,'Master data'!$A$2:$C$29,3,0),"-/-")</f>
        <v>Biến phí</v>
      </c>
      <c r="F4499" s="169" t="str">
        <f>iferror(vlookup(C4499,'Master data'!$A$2:$C$29,2,0),"-/-")</f>
        <v>Chi phí bán hàng</v>
      </c>
    </row>
    <row r="4500" ht="21.0" customHeight="1">
      <c r="A4500" s="165" t="s">
        <v>1839</v>
      </c>
      <c r="B4500" s="172" t="s">
        <v>2819</v>
      </c>
      <c r="C4500" s="167" t="s">
        <v>95</v>
      </c>
      <c r="D4500" s="168">
        <v>2.6888E7</v>
      </c>
      <c r="E4500" s="169" t="str">
        <f>iferror(vlookup(C4500,'Master data'!$A$2:$C$29,3,0),"-/-")</f>
        <v>Biến phí</v>
      </c>
      <c r="F4500" s="169" t="str">
        <f>iferror(vlookup(C4500,'Master data'!$A$2:$C$29,2,0),"-/-")</f>
        <v>Chi phí bán hàng</v>
      </c>
    </row>
    <row r="4501" ht="21.0" customHeight="1">
      <c r="A4501" s="165" t="s">
        <v>1839</v>
      </c>
      <c r="B4501" s="172" t="s">
        <v>2820</v>
      </c>
      <c r="C4501" s="167" t="s">
        <v>95</v>
      </c>
      <c r="D4501" s="168">
        <v>7152000.0</v>
      </c>
      <c r="E4501" s="169" t="str">
        <f>iferror(vlookup(C4501,'Master data'!$A$2:$C$29,3,0),"-/-")</f>
        <v>Biến phí</v>
      </c>
      <c r="F4501" s="169" t="str">
        <f>iferror(vlookup(C4501,'Master data'!$A$2:$C$29,2,0),"-/-")</f>
        <v>Chi phí bán hàng</v>
      </c>
    </row>
    <row r="4502" ht="21.0" customHeight="1">
      <c r="A4502" s="165" t="s">
        <v>1839</v>
      </c>
      <c r="B4502" s="172" t="s">
        <v>2821</v>
      </c>
      <c r="C4502" s="167" t="s">
        <v>95</v>
      </c>
      <c r="D4502" s="168">
        <v>2.454E7</v>
      </c>
      <c r="E4502" s="169" t="str">
        <f>iferror(vlookup(C4502,'Master data'!$A$2:$C$29,3,0),"-/-")</f>
        <v>Biến phí</v>
      </c>
      <c r="F4502" s="169" t="str">
        <f>iferror(vlookup(C4502,'Master data'!$A$2:$C$29,2,0),"-/-")</f>
        <v>Chi phí bán hàng</v>
      </c>
    </row>
    <row r="4503" ht="21.0" customHeight="1">
      <c r="A4503" s="165" t="s">
        <v>1839</v>
      </c>
      <c r="B4503" s="172" t="s">
        <v>2822</v>
      </c>
      <c r="C4503" s="167" t="s">
        <v>95</v>
      </c>
      <c r="D4503" s="168">
        <v>5480000.0</v>
      </c>
      <c r="E4503" s="169" t="str">
        <f>iferror(vlookup(C4503,'Master data'!$A$2:$C$29,3,0),"-/-")</f>
        <v>Biến phí</v>
      </c>
      <c r="F4503" s="169" t="str">
        <f>iferror(vlookup(C4503,'Master data'!$A$2:$C$29,2,0),"-/-")</f>
        <v>Chi phí bán hàng</v>
      </c>
    </row>
    <row r="4504" ht="21.0" customHeight="1">
      <c r="A4504" s="165" t="s">
        <v>1839</v>
      </c>
      <c r="B4504" s="172" t="s">
        <v>2823</v>
      </c>
      <c r="C4504" s="167" t="s">
        <v>95</v>
      </c>
      <c r="D4504" s="168">
        <v>5708000.0</v>
      </c>
      <c r="E4504" s="169" t="str">
        <f>iferror(vlookup(C4504,'Master data'!$A$2:$C$29,3,0),"-/-")</f>
        <v>Biến phí</v>
      </c>
      <c r="F4504" s="169" t="str">
        <f>iferror(vlookup(C4504,'Master data'!$A$2:$C$29,2,0),"-/-")</f>
        <v>Chi phí bán hàng</v>
      </c>
    </row>
    <row r="4505" ht="21.0" customHeight="1">
      <c r="A4505" s="165" t="s">
        <v>1839</v>
      </c>
      <c r="B4505" s="172" t="s">
        <v>2824</v>
      </c>
      <c r="C4505" s="167" t="s">
        <v>95</v>
      </c>
      <c r="D4505" s="168">
        <v>2053000.0</v>
      </c>
      <c r="E4505" s="169" t="str">
        <f>iferror(vlookup(C4505,'Master data'!$A$2:$C$29,3,0),"-/-")</f>
        <v>Biến phí</v>
      </c>
      <c r="F4505" s="169" t="str">
        <f>iferror(vlookup(C4505,'Master data'!$A$2:$C$29,2,0),"-/-")</f>
        <v>Chi phí bán hàng</v>
      </c>
    </row>
    <row r="4506" ht="21.0" customHeight="1">
      <c r="A4506" s="165" t="s">
        <v>1839</v>
      </c>
      <c r="B4506" s="172" t="s">
        <v>2825</v>
      </c>
      <c r="C4506" s="167" t="s">
        <v>95</v>
      </c>
      <c r="D4506" s="168">
        <v>2819000.0</v>
      </c>
      <c r="E4506" s="169" t="str">
        <f>iferror(vlookup(C4506,'Master data'!$A$2:$C$29,3,0),"-/-")</f>
        <v>Biến phí</v>
      </c>
      <c r="F4506" s="169" t="str">
        <f>iferror(vlookup(C4506,'Master data'!$A$2:$C$29,2,0),"-/-")</f>
        <v>Chi phí bán hàng</v>
      </c>
    </row>
    <row r="4507" ht="21.0" customHeight="1">
      <c r="A4507" s="165" t="s">
        <v>1839</v>
      </c>
      <c r="B4507" s="172" t="s">
        <v>2826</v>
      </c>
      <c r="C4507" s="167" t="s">
        <v>95</v>
      </c>
      <c r="D4507" s="168">
        <v>7280000.0</v>
      </c>
      <c r="E4507" s="169" t="str">
        <f>iferror(vlookup(C4507,'Master data'!$A$2:$C$29,3,0),"-/-")</f>
        <v>Biến phí</v>
      </c>
      <c r="F4507" s="169" t="str">
        <f>iferror(vlookup(C4507,'Master data'!$A$2:$C$29,2,0),"-/-")</f>
        <v>Chi phí bán hàng</v>
      </c>
    </row>
    <row r="4508" ht="21.0" customHeight="1">
      <c r="A4508" s="165" t="s">
        <v>1839</v>
      </c>
      <c r="B4508" s="172" t="s">
        <v>2827</v>
      </c>
      <c r="C4508" s="167" t="s">
        <v>95</v>
      </c>
      <c r="D4508" s="168">
        <v>1638000.0</v>
      </c>
      <c r="E4508" s="169" t="str">
        <f>iferror(vlookup(C4508,'Master data'!$A$2:$C$29,3,0),"-/-")</f>
        <v>Biến phí</v>
      </c>
      <c r="F4508" s="169" t="str">
        <f>iferror(vlookup(C4508,'Master data'!$A$2:$C$29,2,0),"-/-")</f>
        <v>Chi phí bán hàng</v>
      </c>
    </row>
    <row r="4509" ht="21.0" customHeight="1">
      <c r="A4509" s="165" t="s">
        <v>1839</v>
      </c>
      <c r="B4509" s="172" t="s">
        <v>396</v>
      </c>
      <c r="C4509" s="167" t="s">
        <v>106</v>
      </c>
      <c r="D4509" s="168">
        <v>3358250.0</v>
      </c>
      <c r="E4509" s="169" t="str">
        <f>iferror(vlookup(C4509,'Master data'!$A$2:$C$29,3,0),"-/-")</f>
        <v>Biến phí</v>
      </c>
      <c r="F4509" s="169" t="str">
        <f>iferror(vlookup(C4509,'Master data'!$A$2:$C$29,2,0),"-/-")</f>
        <v>Chi phí bán hàng</v>
      </c>
    </row>
    <row r="4510" ht="21.0" customHeight="1">
      <c r="A4510" s="165" t="s">
        <v>1839</v>
      </c>
      <c r="B4510" s="172" t="s">
        <v>2828</v>
      </c>
      <c r="C4510" s="167" t="s">
        <v>112</v>
      </c>
      <c r="D4510" s="168">
        <v>2068330.0</v>
      </c>
      <c r="E4510" s="169" t="str">
        <f>iferror(vlookup(C4510,'Master data'!$A$2:$C$29,3,0),"-/-")</f>
        <v>Biến phí</v>
      </c>
      <c r="F4510" s="169" t="str">
        <f>iferror(vlookup(C4510,'Master data'!$A$2:$C$29,2,0),"-/-")</f>
        <v>Chi phí hành chính</v>
      </c>
    </row>
    <row r="4511" ht="21.0" customHeight="1">
      <c r="A4511" s="165" t="s">
        <v>1839</v>
      </c>
      <c r="B4511" s="172" t="s">
        <v>1493</v>
      </c>
      <c r="C4511" s="167" t="s">
        <v>112</v>
      </c>
      <c r="D4511" s="168">
        <v>1000000.0</v>
      </c>
      <c r="E4511" s="169" t="str">
        <f>iferror(vlookup(C4511,'Master data'!$A$2:$C$29,3,0),"-/-")</f>
        <v>Biến phí</v>
      </c>
      <c r="F4511" s="169" t="str">
        <f>iferror(vlookup(C4511,'Master data'!$A$2:$C$29,2,0),"-/-")</f>
        <v>Chi phí hành chính</v>
      </c>
    </row>
    <row r="4512" ht="21.0" customHeight="1">
      <c r="A4512" s="165" t="s">
        <v>1839</v>
      </c>
      <c r="B4512" s="172" t="s">
        <v>2829</v>
      </c>
      <c r="C4512" s="167" t="s">
        <v>112</v>
      </c>
      <c r="D4512" s="168">
        <v>115000.0</v>
      </c>
      <c r="E4512" s="169" t="str">
        <f>iferror(vlookup(C4512,'Master data'!$A$2:$C$29,3,0),"-/-")</f>
        <v>Biến phí</v>
      </c>
      <c r="F4512" s="169" t="str">
        <f>iferror(vlookup(C4512,'Master data'!$A$2:$C$29,2,0),"-/-")</f>
        <v>Chi phí hành chính</v>
      </c>
    </row>
    <row r="4513" ht="21.0" customHeight="1">
      <c r="A4513" s="165" t="s">
        <v>1839</v>
      </c>
      <c r="B4513" s="172" t="s">
        <v>387</v>
      </c>
      <c r="C4513" s="167" t="s">
        <v>112</v>
      </c>
      <c r="D4513" s="168">
        <v>330000.0</v>
      </c>
      <c r="E4513" s="169" t="str">
        <f>iferror(vlookup(C4513,'Master data'!$A$2:$C$29,3,0),"-/-")</f>
        <v>Biến phí</v>
      </c>
      <c r="F4513" s="169" t="str">
        <f>iferror(vlookup(C4513,'Master data'!$A$2:$C$29,2,0),"-/-")</f>
        <v>Chi phí hành chính</v>
      </c>
    </row>
    <row r="4514" ht="21.0" customHeight="1">
      <c r="A4514" s="165" t="s">
        <v>1839</v>
      </c>
      <c r="B4514" s="172" t="s">
        <v>2830</v>
      </c>
      <c r="C4514" s="167" t="s">
        <v>112</v>
      </c>
      <c r="D4514" s="168">
        <v>90000.0</v>
      </c>
      <c r="E4514" s="169" t="str">
        <f>iferror(vlookup(C4514,'Master data'!$A$2:$C$29,3,0),"-/-")</f>
        <v>Biến phí</v>
      </c>
      <c r="F4514" s="169" t="str">
        <f>iferror(vlookup(C4514,'Master data'!$A$2:$C$29,2,0),"-/-")</f>
        <v>Chi phí hành chính</v>
      </c>
    </row>
    <row r="4515" ht="21.0" customHeight="1">
      <c r="A4515" s="165" t="s">
        <v>1839</v>
      </c>
      <c r="B4515" s="172" t="s">
        <v>392</v>
      </c>
      <c r="C4515" s="167" t="s">
        <v>112</v>
      </c>
      <c r="D4515" s="168">
        <v>843000.0</v>
      </c>
      <c r="E4515" s="169" t="str">
        <f>iferror(vlookup(C4515,'Master data'!$A$2:$C$29,3,0),"-/-")</f>
        <v>Biến phí</v>
      </c>
      <c r="F4515" s="169" t="str">
        <f>iferror(vlookup(C4515,'Master data'!$A$2:$C$29,2,0),"-/-")</f>
        <v>Chi phí hành chính</v>
      </c>
    </row>
    <row r="4516" ht="21.0" customHeight="1">
      <c r="A4516" s="165" t="s">
        <v>1839</v>
      </c>
      <c r="B4516" s="172" t="s">
        <v>2831</v>
      </c>
      <c r="C4516" s="167" t="s">
        <v>112</v>
      </c>
      <c r="D4516" s="168">
        <v>1440000.0</v>
      </c>
      <c r="E4516" s="169" t="str">
        <f>iferror(vlookup(C4516,'Master data'!$A$2:$C$29,3,0),"-/-")</f>
        <v>Biến phí</v>
      </c>
      <c r="F4516" s="169" t="str">
        <f>iferror(vlookup(C4516,'Master data'!$A$2:$C$29,2,0),"-/-")</f>
        <v>Chi phí hành chính</v>
      </c>
    </row>
    <row r="4517" ht="21.0" customHeight="1">
      <c r="A4517" s="165" t="s">
        <v>1839</v>
      </c>
      <c r="B4517" s="172" t="s">
        <v>2832</v>
      </c>
      <c r="C4517" s="167" t="s">
        <v>112</v>
      </c>
      <c r="D4517" s="168">
        <v>5900000.0</v>
      </c>
      <c r="E4517" s="169" t="str">
        <f>iferror(vlookup(C4517,'Master data'!$A$2:$C$29,3,0),"-/-")</f>
        <v>Biến phí</v>
      </c>
      <c r="F4517" s="169" t="str">
        <f>iferror(vlookup(C4517,'Master data'!$A$2:$C$29,2,0),"-/-")</f>
        <v>Chi phí hành chính</v>
      </c>
    </row>
    <row r="4518" ht="21.0" customHeight="1">
      <c r="A4518" s="165" t="s">
        <v>1839</v>
      </c>
      <c r="B4518" s="172" t="s">
        <v>1015</v>
      </c>
      <c r="C4518" s="167" t="s">
        <v>112</v>
      </c>
      <c r="D4518" s="168">
        <v>4.9E7</v>
      </c>
      <c r="E4518" s="169" t="str">
        <f>iferror(vlookup(C4518,'Master data'!$A$2:$C$29,3,0),"-/-")</f>
        <v>Biến phí</v>
      </c>
      <c r="F4518" s="169" t="str">
        <f>iferror(vlookup(C4518,'Master data'!$A$2:$C$29,2,0),"-/-")</f>
        <v>Chi phí hành chính</v>
      </c>
    </row>
    <row r="4519" ht="21.0" customHeight="1">
      <c r="A4519" s="165" t="s">
        <v>1839</v>
      </c>
      <c r="B4519" s="172" t="s">
        <v>2437</v>
      </c>
      <c r="C4519" s="167" t="s">
        <v>112</v>
      </c>
      <c r="D4519" s="168">
        <v>1.0E7</v>
      </c>
      <c r="E4519" s="169" t="str">
        <f>iferror(vlookup(C4519,'Master data'!$A$2:$C$29,3,0),"-/-")</f>
        <v>Biến phí</v>
      </c>
      <c r="F4519" s="169" t="str">
        <f>iferror(vlookup(C4519,'Master data'!$A$2:$C$29,2,0),"-/-")</f>
        <v>Chi phí hành chính</v>
      </c>
    </row>
    <row r="4520" ht="21.0" customHeight="1">
      <c r="A4520" s="165" t="s">
        <v>1839</v>
      </c>
      <c r="B4520" s="172" t="s">
        <v>2449</v>
      </c>
      <c r="C4520" s="167" t="s">
        <v>112</v>
      </c>
      <c r="D4520" s="168">
        <v>380000.0</v>
      </c>
      <c r="E4520" s="169" t="str">
        <f>iferror(vlookup(C4520,'Master data'!$A$2:$C$29,3,0),"-/-")</f>
        <v>Biến phí</v>
      </c>
      <c r="F4520" s="169" t="str">
        <f>iferror(vlookup(C4520,'Master data'!$A$2:$C$29,2,0),"-/-")</f>
        <v>Chi phí hành chính</v>
      </c>
    </row>
    <row r="4521" ht="21.0" customHeight="1">
      <c r="A4521" s="165" t="s">
        <v>1839</v>
      </c>
      <c r="B4521" s="172" t="s">
        <v>2833</v>
      </c>
      <c r="C4521" s="167" t="s">
        <v>112</v>
      </c>
      <c r="D4521" s="168">
        <v>1.0E7</v>
      </c>
      <c r="E4521" s="169" t="str">
        <f>iferror(vlookup(C4521,'Master data'!$A$2:$C$29,3,0),"-/-")</f>
        <v>Biến phí</v>
      </c>
      <c r="F4521" s="169" t="str">
        <f>iferror(vlookup(C4521,'Master data'!$A$2:$C$29,2,0),"-/-")</f>
        <v>Chi phí hành chính</v>
      </c>
    </row>
    <row r="4522" ht="21.0" customHeight="1">
      <c r="A4522" s="165" t="s">
        <v>1839</v>
      </c>
      <c r="B4522" s="172" t="s">
        <v>2834</v>
      </c>
      <c r="C4522" s="167" t="s">
        <v>112</v>
      </c>
      <c r="D4522" s="168">
        <v>8500000.0</v>
      </c>
      <c r="E4522" s="169" t="str">
        <f>iferror(vlookup(C4522,'Master data'!$A$2:$C$29,3,0),"-/-")</f>
        <v>Biến phí</v>
      </c>
      <c r="F4522" s="169" t="str">
        <f>iferror(vlookup(C4522,'Master data'!$A$2:$C$29,2,0),"-/-")</f>
        <v>Chi phí hành chính</v>
      </c>
    </row>
    <row r="4523" ht="21.0" customHeight="1">
      <c r="A4523" s="165" t="s">
        <v>1839</v>
      </c>
      <c r="B4523" s="172" t="s">
        <v>2835</v>
      </c>
      <c r="C4523" s="167" t="s">
        <v>112</v>
      </c>
      <c r="D4523" s="168">
        <v>2000000.0</v>
      </c>
      <c r="E4523" s="169" t="str">
        <f>iferror(vlookup(C4523,'Master data'!$A$2:$C$29,3,0),"-/-")</f>
        <v>Biến phí</v>
      </c>
      <c r="F4523" s="169" t="str">
        <f>iferror(vlookup(C4523,'Master data'!$A$2:$C$29,2,0),"-/-")</f>
        <v>Chi phí hành chính</v>
      </c>
    </row>
    <row r="4524" ht="21.0" customHeight="1">
      <c r="A4524" s="165" t="s">
        <v>1839</v>
      </c>
      <c r="B4524" s="172" t="s">
        <v>1482</v>
      </c>
      <c r="C4524" s="167" t="s">
        <v>112</v>
      </c>
      <c r="D4524" s="168">
        <v>28000.0</v>
      </c>
      <c r="E4524" s="169" t="str">
        <f>iferror(vlookup(C4524,'Master data'!$A$2:$C$29,3,0),"-/-")</f>
        <v>Biến phí</v>
      </c>
      <c r="F4524" s="169" t="str">
        <f>iferror(vlookup(C4524,'Master data'!$A$2:$C$29,2,0),"-/-")</f>
        <v>Chi phí hành chính</v>
      </c>
    </row>
    <row r="4525" ht="21.0" customHeight="1">
      <c r="A4525" s="165" t="s">
        <v>1839</v>
      </c>
      <c r="B4525" s="172" t="s">
        <v>2836</v>
      </c>
      <c r="C4525" s="167" t="s">
        <v>112</v>
      </c>
      <c r="D4525" s="168">
        <v>400000.0</v>
      </c>
      <c r="E4525" s="169" t="str">
        <f>iferror(vlookup(C4525,'Master data'!$A$2:$C$29,3,0),"-/-")</f>
        <v>Biến phí</v>
      </c>
      <c r="F4525" s="169" t="str">
        <f>iferror(vlookup(C4525,'Master data'!$A$2:$C$29,2,0),"-/-")</f>
        <v>Chi phí hành chính</v>
      </c>
    </row>
    <row r="4526" ht="21.0" customHeight="1">
      <c r="A4526" s="165" t="s">
        <v>1839</v>
      </c>
      <c r="B4526" s="172" t="s">
        <v>2837</v>
      </c>
      <c r="C4526" s="167" t="s">
        <v>112</v>
      </c>
      <c r="D4526" s="168">
        <v>1525000.0</v>
      </c>
      <c r="E4526" s="169" t="str">
        <f>iferror(vlookup(C4526,'Master data'!$A$2:$C$29,3,0),"-/-")</f>
        <v>Biến phí</v>
      </c>
      <c r="F4526" s="169" t="str">
        <f>iferror(vlookup(C4526,'Master data'!$A$2:$C$29,2,0),"-/-")</f>
        <v>Chi phí hành chính</v>
      </c>
    </row>
    <row r="4527" ht="21.0" customHeight="1">
      <c r="A4527" s="165" t="s">
        <v>1839</v>
      </c>
      <c r="B4527" s="172" t="s">
        <v>2838</v>
      </c>
      <c r="C4527" s="167" t="s">
        <v>112</v>
      </c>
      <c r="D4527" s="168">
        <v>1666667.0</v>
      </c>
      <c r="E4527" s="169" t="str">
        <f>iferror(vlookup(C4527,'Master data'!$A$2:$C$29,3,0),"-/-")</f>
        <v>Biến phí</v>
      </c>
      <c r="F4527" s="169" t="str">
        <f>iferror(vlookup(C4527,'Master data'!$A$2:$C$29,2,0),"-/-")</f>
        <v>Chi phí hành chính</v>
      </c>
    </row>
    <row r="4528" ht="21.0" customHeight="1">
      <c r="A4528" s="165" t="s">
        <v>1839</v>
      </c>
      <c r="B4528" s="172" t="s">
        <v>2839</v>
      </c>
      <c r="C4528" s="167" t="s">
        <v>112</v>
      </c>
      <c r="D4528" s="168">
        <v>100000.0</v>
      </c>
      <c r="E4528" s="169" t="str">
        <f>iferror(vlookup(C4528,'Master data'!$A$2:$C$29,3,0),"-/-")</f>
        <v>Biến phí</v>
      </c>
      <c r="F4528" s="169" t="str">
        <f>iferror(vlookup(C4528,'Master data'!$A$2:$C$29,2,0),"-/-")</f>
        <v>Chi phí hành chính</v>
      </c>
    </row>
    <row r="4529" ht="21.0" customHeight="1">
      <c r="A4529" s="165" t="s">
        <v>1839</v>
      </c>
      <c r="B4529" s="172" t="s">
        <v>2840</v>
      </c>
      <c r="C4529" s="167" t="s">
        <v>112</v>
      </c>
      <c r="D4529" s="168">
        <v>9800000.0</v>
      </c>
      <c r="E4529" s="169" t="str">
        <f>iferror(vlookup(C4529,'Master data'!$A$2:$C$29,3,0),"-/-")</f>
        <v>Biến phí</v>
      </c>
      <c r="F4529" s="169" t="str">
        <f>iferror(vlookup(C4529,'Master data'!$A$2:$C$29,2,0),"-/-")</f>
        <v>Chi phí hành chính</v>
      </c>
    </row>
    <row r="4530" ht="21.0" customHeight="1">
      <c r="A4530" s="165" t="s">
        <v>1839</v>
      </c>
      <c r="B4530" s="172" t="s">
        <v>2366</v>
      </c>
      <c r="C4530" s="167" t="s">
        <v>112</v>
      </c>
      <c r="D4530" s="168">
        <v>1600000.0</v>
      </c>
      <c r="E4530" s="169" t="str">
        <f>iferror(vlookup(C4530,'Master data'!$A$2:$C$29,3,0),"-/-")</f>
        <v>Biến phí</v>
      </c>
      <c r="F4530" s="169" t="str">
        <f>iferror(vlookup(C4530,'Master data'!$A$2:$C$29,2,0),"-/-")</f>
        <v>Chi phí hành chính</v>
      </c>
    </row>
    <row r="4531" ht="21.0" customHeight="1">
      <c r="A4531" s="165" t="s">
        <v>1839</v>
      </c>
      <c r="B4531" s="172" t="s">
        <v>2532</v>
      </c>
      <c r="C4531" s="167" t="s">
        <v>112</v>
      </c>
      <c r="D4531" s="168">
        <v>1200000.0</v>
      </c>
      <c r="E4531" s="169" t="str">
        <f>iferror(vlookup(C4531,'Master data'!$A$2:$C$29,3,0),"-/-")</f>
        <v>Biến phí</v>
      </c>
      <c r="F4531" s="169" t="str">
        <f>iferror(vlookup(C4531,'Master data'!$A$2:$C$29,2,0),"-/-")</f>
        <v>Chi phí hành chính</v>
      </c>
    </row>
    <row r="4532" ht="21.0" customHeight="1">
      <c r="A4532" s="165" t="s">
        <v>1839</v>
      </c>
      <c r="B4532" s="172" t="s">
        <v>2763</v>
      </c>
      <c r="C4532" s="167" t="s">
        <v>112</v>
      </c>
      <c r="D4532" s="168">
        <v>200000.0</v>
      </c>
      <c r="E4532" s="169" t="str">
        <f>iferror(vlookup(C4532,'Master data'!$A$2:$C$29,3,0),"-/-")</f>
        <v>Biến phí</v>
      </c>
      <c r="F4532" s="169" t="str">
        <f>iferror(vlookup(C4532,'Master data'!$A$2:$C$29,2,0),"-/-")</f>
        <v>Chi phí hành chính</v>
      </c>
    </row>
    <row r="4533" ht="21.0" customHeight="1">
      <c r="A4533" s="165" t="s">
        <v>1839</v>
      </c>
      <c r="B4533" s="172" t="s">
        <v>1041</v>
      </c>
      <c r="C4533" s="167" t="s">
        <v>112</v>
      </c>
      <c r="D4533" s="168">
        <v>2000000.0</v>
      </c>
      <c r="E4533" s="169" t="str">
        <f>iferror(vlookup(C4533,'Master data'!$A$2:$C$29,3,0),"-/-")</f>
        <v>Biến phí</v>
      </c>
      <c r="F4533" s="169" t="str">
        <f>iferror(vlookup(C4533,'Master data'!$A$2:$C$29,2,0),"-/-")</f>
        <v>Chi phí hành chính</v>
      </c>
    </row>
    <row r="4534" ht="21.0" customHeight="1">
      <c r="A4534" s="165" t="s">
        <v>1839</v>
      </c>
      <c r="B4534" s="172" t="s">
        <v>2841</v>
      </c>
      <c r="C4534" s="167" t="s">
        <v>112</v>
      </c>
      <c r="D4534" s="168">
        <v>400000.0</v>
      </c>
      <c r="E4534" s="169" t="str">
        <f>iferror(vlookup(C4534,'Master data'!$A$2:$C$29,3,0),"-/-")</f>
        <v>Biến phí</v>
      </c>
      <c r="F4534" s="169" t="str">
        <f>iferror(vlookup(C4534,'Master data'!$A$2:$C$29,2,0),"-/-")</f>
        <v>Chi phí hành chính</v>
      </c>
    </row>
    <row r="4535" ht="21.0" customHeight="1">
      <c r="A4535" s="165" t="s">
        <v>1839</v>
      </c>
      <c r="B4535" s="172" t="s">
        <v>2842</v>
      </c>
      <c r="C4535" s="167" t="s">
        <v>112</v>
      </c>
      <c r="D4535" s="168">
        <v>328000.0</v>
      </c>
      <c r="E4535" s="169" t="str">
        <f>iferror(vlookup(C4535,'Master data'!$A$2:$C$29,3,0),"-/-")</f>
        <v>Biến phí</v>
      </c>
      <c r="F4535" s="169" t="str">
        <f>iferror(vlookup(C4535,'Master data'!$A$2:$C$29,2,0),"-/-")</f>
        <v>Chi phí hành chính</v>
      </c>
    </row>
    <row r="4536" ht="21.0" customHeight="1">
      <c r="A4536" s="165" t="s">
        <v>1839</v>
      </c>
      <c r="B4536" s="172" t="s">
        <v>2843</v>
      </c>
      <c r="C4536" s="167" t="s">
        <v>112</v>
      </c>
      <c r="D4536" s="168">
        <v>50000.0</v>
      </c>
      <c r="E4536" s="169" t="str">
        <f>iferror(vlookup(C4536,'Master data'!$A$2:$C$29,3,0),"-/-")</f>
        <v>Biến phí</v>
      </c>
      <c r="F4536" s="169" t="str">
        <f>iferror(vlookup(C4536,'Master data'!$A$2:$C$29,2,0),"-/-")</f>
        <v>Chi phí hành chính</v>
      </c>
    </row>
    <row r="4537" ht="21.0" customHeight="1">
      <c r="A4537" s="165" t="s">
        <v>1839</v>
      </c>
      <c r="B4537" s="172" t="s">
        <v>2844</v>
      </c>
      <c r="C4537" s="167" t="s">
        <v>112</v>
      </c>
      <c r="D4537" s="168">
        <v>1800000.0</v>
      </c>
      <c r="E4537" s="169" t="str">
        <f>iferror(vlookup(C4537,'Master data'!$A$2:$C$29,3,0),"-/-")</f>
        <v>Biến phí</v>
      </c>
      <c r="F4537" s="169" t="str">
        <f>iferror(vlookup(C4537,'Master data'!$A$2:$C$29,2,0),"-/-")</f>
        <v>Chi phí hành chính</v>
      </c>
    </row>
    <row r="4538" ht="21.0" customHeight="1">
      <c r="A4538" s="165" t="s">
        <v>1839</v>
      </c>
      <c r="B4538" s="172" t="s">
        <v>2845</v>
      </c>
      <c r="C4538" s="167" t="s">
        <v>112</v>
      </c>
      <c r="D4538" s="168">
        <v>300000.0</v>
      </c>
      <c r="E4538" s="169" t="str">
        <f>iferror(vlookup(C4538,'Master data'!$A$2:$C$29,3,0),"-/-")</f>
        <v>Biến phí</v>
      </c>
      <c r="F4538" s="169" t="str">
        <f>iferror(vlookup(C4538,'Master data'!$A$2:$C$29,2,0),"-/-")</f>
        <v>Chi phí hành chính</v>
      </c>
    </row>
    <row r="4539" ht="21.0" customHeight="1">
      <c r="A4539" s="165" t="s">
        <v>1839</v>
      </c>
      <c r="B4539" s="172" t="s">
        <v>2846</v>
      </c>
      <c r="C4539" s="167" t="s">
        <v>112</v>
      </c>
      <c r="D4539" s="168">
        <v>250000.0</v>
      </c>
      <c r="E4539" s="169" t="str">
        <f>iferror(vlookup(C4539,'Master data'!$A$2:$C$29,3,0),"-/-")</f>
        <v>Biến phí</v>
      </c>
      <c r="F4539" s="169" t="str">
        <f>iferror(vlookup(C4539,'Master data'!$A$2:$C$29,2,0),"-/-")</f>
        <v>Chi phí hành chính</v>
      </c>
    </row>
    <row r="4540" ht="21.0" customHeight="1">
      <c r="A4540" s="165" t="s">
        <v>1839</v>
      </c>
      <c r="B4540" s="172" t="s">
        <v>2847</v>
      </c>
      <c r="C4540" s="167" t="s">
        <v>112</v>
      </c>
      <c r="D4540" s="168">
        <v>165000.0</v>
      </c>
      <c r="E4540" s="169" t="str">
        <f>iferror(vlookup(C4540,'Master data'!$A$2:$C$29,3,0),"-/-")</f>
        <v>Biến phí</v>
      </c>
      <c r="F4540" s="169" t="str">
        <f>iferror(vlookup(C4540,'Master data'!$A$2:$C$29,2,0),"-/-")</f>
        <v>Chi phí hành chính</v>
      </c>
    </row>
    <row r="4541" ht="21.0" customHeight="1">
      <c r="A4541" s="165" t="s">
        <v>1839</v>
      </c>
      <c r="B4541" s="172" t="s">
        <v>2848</v>
      </c>
      <c r="C4541" s="167" t="s">
        <v>112</v>
      </c>
      <c r="D4541" s="168">
        <v>135000.0</v>
      </c>
      <c r="E4541" s="169" t="str">
        <f>iferror(vlookup(C4541,'Master data'!$A$2:$C$29,3,0),"-/-")</f>
        <v>Biến phí</v>
      </c>
      <c r="F4541" s="169" t="str">
        <f>iferror(vlookup(C4541,'Master data'!$A$2:$C$29,2,0),"-/-")</f>
        <v>Chi phí hành chính</v>
      </c>
    </row>
    <row r="4542" ht="21.0" customHeight="1">
      <c r="A4542" s="165" t="s">
        <v>1839</v>
      </c>
      <c r="B4542" s="172" t="s">
        <v>2849</v>
      </c>
      <c r="C4542" s="167" t="s">
        <v>112</v>
      </c>
      <c r="D4542" s="168">
        <v>470000.0</v>
      </c>
      <c r="E4542" s="169" t="str">
        <f>iferror(vlookup(C4542,'Master data'!$A$2:$C$29,3,0),"-/-")</f>
        <v>Biến phí</v>
      </c>
      <c r="F4542" s="169" t="str">
        <f>iferror(vlookup(C4542,'Master data'!$A$2:$C$29,2,0),"-/-")</f>
        <v>Chi phí hành chính</v>
      </c>
    </row>
    <row r="4543" ht="21.0" customHeight="1">
      <c r="A4543" s="165" t="s">
        <v>1839</v>
      </c>
      <c r="B4543" s="172" t="s">
        <v>2850</v>
      </c>
      <c r="C4543" s="167" t="s">
        <v>112</v>
      </c>
      <c r="D4543" s="168">
        <v>1080000.0</v>
      </c>
      <c r="E4543" s="169" t="str">
        <f>iferror(vlookup(C4543,'Master data'!$A$2:$C$29,3,0),"-/-")</f>
        <v>Biến phí</v>
      </c>
      <c r="F4543" s="169" t="str">
        <f>iferror(vlookup(C4543,'Master data'!$A$2:$C$29,2,0),"-/-")</f>
        <v>Chi phí hành chính</v>
      </c>
    </row>
    <row r="4544" ht="21.0" customHeight="1">
      <c r="A4544" s="165" t="s">
        <v>1839</v>
      </c>
      <c r="B4544" s="172" t="s">
        <v>323</v>
      </c>
      <c r="C4544" s="167" t="s">
        <v>112</v>
      </c>
      <c r="D4544" s="168">
        <v>624000.0</v>
      </c>
      <c r="E4544" s="169" t="str">
        <f>iferror(vlookup(C4544,'Master data'!$A$2:$C$29,3,0),"-/-")</f>
        <v>Biến phí</v>
      </c>
      <c r="F4544" s="169" t="str">
        <f>iferror(vlookup(C4544,'Master data'!$A$2:$C$29,2,0),"-/-")</f>
        <v>Chi phí hành chính</v>
      </c>
    </row>
    <row r="4545" ht="21.0" customHeight="1">
      <c r="A4545" s="165" t="s">
        <v>1839</v>
      </c>
      <c r="B4545" s="172" t="s">
        <v>2851</v>
      </c>
      <c r="C4545" s="167" t="s">
        <v>112</v>
      </c>
      <c r="D4545" s="168">
        <v>1750000.0</v>
      </c>
      <c r="E4545" s="169" t="str">
        <f>iferror(vlookup(C4545,'Master data'!$A$2:$C$29,3,0),"-/-")</f>
        <v>Biến phí</v>
      </c>
      <c r="F4545" s="169" t="str">
        <f>iferror(vlookup(C4545,'Master data'!$A$2:$C$29,2,0),"-/-")</f>
        <v>Chi phí hành chính</v>
      </c>
    </row>
    <row r="4546" ht="21.0" customHeight="1">
      <c r="A4546" s="165" t="s">
        <v>1839</v>
      </c>
      <c r="B4546" s="172" t="s">
        <v>2852</v>
      </c>
      <c r="C4546" s="167" t="s">
        <v>112</v>
      </c>
      <c r="D4546" s="168">
        <v>4000000.0</v>
      </c>
      <c r="E4546" s="169" t="str">
        <f>iferror(vlookup(C4546,'Master data'!$A$2:$C$29,3,0),"-/-")</f>
        <v>Biến phí</v>
      </c>
      <c r="F4546" s="169" t="str">
        <f>iferror(vlookup(C4546,'Master data'!$A$2:$C$29,2,0),"-/-")</f>
        <v>Chi phí hành chính</v>
      </c>
    </row>
    <row r="4547" ht="21.0" customHeight="1">
      <c r="A4547" s="165" t="s">
        <v>1839</v>
      </c>
      <c r="B4547" s="172" t="s">
        <v>2853</v>
      </c>
      <c r="C4547" s="167" t="s">
        <v>112</v>
      </c>
      <c r="D4547" s="168">
        <v>500000.0</v>
      </c>
      <c r="E4547" s="169" t="str">
        <f>iferror(vlookup(C4547,'Master data'!$A$2:$C$29,3,0),"-/-")</f>
        <v>Biến phí</v>
      </c>
      <c r="F4547" s="169" t="str">
        <f>iferror(vlookup(C4547,'Master data'!$A$2:$C$29,2,0),"-/-")</f>
        <v>Chi phí hành chính</v>
      </c>
    </row>
    <row r="4548" ht="21.0" customHeight="1">
      <c r="A4548" s="165" t="s">
        <v>1839</v>
      </c>
      <c r="B4548" s="172" t="s">
        <v>1329</v>
      </c>
      <c r="C4548" s="167" t="s">
        <v>112</v>
      </c>
      <c r="D4548" s="168">
        <v>500000.0</v>
      </c>
      <c r="E4548" s="169" t="str">
        <f>iferror(vlookup(C4548,'Master data'!$A$2:$C$29,3,0),"-/-")</f>
        <v>Biến phí</v>
      </c>
      <c r="F4548" s="169" t="str">
        <f>iferror(vlookup(C4548,'Master data'!$A$2:$C$29,2,0),"-/-")</f>
        <v>Chi phí hành chính</v>
      </c>
    </row>
    <row r="4549" ht="21.0" customHeight="1">
      <c r="A4549" s="165" t="s">
        <v>1839</v>
      </c>
      <c r="B4549" s="172" t="s">
        <v>2854</v>
      </c>
      <c r="C4549" s="167" t="s">
        <v>112</v>
      </c>
      <c r="D4549" s="168">
        <v>1142000.0</v>
      </c>
      <c r="E4549" s="169" t="str">
        <f>iferror(vlookup(C4549,'Master data'!$A$2:$C$29,3,0),"-/-")</f>
        <v>Biến phí</v>
      </c>
      <c r="F4549" s="169" t="str">
        <f>iferror(vlookup(C4549,'Master data'!$A$2:$C$29,2,0),"-/-")</f>
        <v>Chi phí hành chính</v>
      </c>
    </row>
    <row r="4550" ht="21.0" customHeight="1">
      <c r="A4550" s="165" t="s">
        <v>1839</v>
      </c>
      <c r="B4550" s="172" t="s">
        <v>2246</v>
      </c>
      <c r="C4550" s="167" t="s">
        <v>112</v>
      </c>
      <c r="D4550" s="168">
        <v>159000.0</v>
      </c>
      <c r="E4550" s="169" t="str">
        <f>iferror(vlookup(C4550,'Master data'!$A$2:$C$29,3,0),"-/-")</f>
        <v>Biến phí</v>
      </c>
      <c r="F4550" s="169" t="str">
        <f>iferror(vlookup(C4550,'Master data'!$A$2:$C$29,2,0),"-/-")</f>
        <v>Chi phí hành chính</v>
      </c>
    </row>
    <row r="4551" ht="21.0" customHeight="1">
      <c r="A4551" s="165" t="s">
        <v>1839</v>
      </c>
      <c r="B4551" s="172" t="s">
        <v>2855</v>
      </c>
      <c r="C4551" s="167" t="s">
        <v>112</v>
      </c>
      <c r="D4551" s="168">
        <v>330000.0</v>
      </c>
      <c r="E4551" s="169" t="str">
        <f>iferror(vlookup(C4551,'Master data'!$A$2:$C$29,3,0),"-/-")</f>
        <v>Biến phí</v>
      </c>
      <c r="F4551" s="169" t="str">
        <f>iferror(vlookup(C4551,'Master data'!$A$2:$C$29,2,0),"-/-")</f>
        <v>Chi phí hành chính</v>
      </c>
    </row>
    <row r="4552" ht="21.0" customHeight="1">
      <c r="A4552" s="165" t="s">
        <v>1839</v>
      </c>
      <c r="B4552" s="172" t="s">
        <v>2856</v>
      </c>
      <c r="C4552" s="167" t="s">
        <v>112</v>
      </c>
      <c r="D4552" s="168">
        <v>350000.0</v>
      </c>
      <c r="E4552" s="169" t="str">
        <f>iferror(vlookup(C4552,'Master data'!$A$2:$C$29,3,0),"-/-")</f>
        <v>Biến phí</v>
      </c>
      <c r="F4552" s="169" t="str">
        <f>iferror(vlookup(C4552,'Master data'!$A$2:$C$29,2,0),"-/-")</f>
        <v>Chi phí hành chính</v>
      </c>
    </row>
    <row r="4553" ht="21.0" customHeight="1">
      <c r="A4553" s="165" t="s">
        <v>1839</v>
      </c>
      <c r="B4553" s="172" t="s">
        <v>1525</v>
      </c>
      <c r="C4553" s="167" t="s">
        <v>112</v>
      </c>
      <c r="D4553" s="168">
        <v>175000.0</v>
      </c>
      <c r="E4553" s="169" t="str">
        <f>iferror(vlookup(C4553,'Master data'!$A$2:$C$29,3,0),"-/-")</f>
        <v>Biến phí</v>
      </c>
      <c r="F4553" s="169" t="str">
        <f>iferror(vlookup(C4553,'Master data'!$A$2:$C$29,2,0),"-/-")</f>
        <v>Chi phí hành chính</v>
      </c>
    </row>
    <row r="4554" ht="21.0" customHeight="1">
      <c r="A4554" s="165" t="s">
        <v>1839</v>
      </c>
      <c r="B4554" s="172" t="s">
        <v>633</v>
      </c>
      <c r="C4554" s="167" t="s">
        <v>112</v>
      </c>
      <c r="D4554" s="168">
        <v>3200000.0</v>
      </c>
      <c r="E4554" s="169" t="str">
        <f>iferror(vlookup(C4554,'Master data'!$A$2:$C$29,3,0),"-/-")</f>
        <v>Biến phí</v>
      </c>
      <c r="F4554" s="169" t="str">
        <f>iferror(vlookup(C4554,'Master data'!$A$2:$C$29,2,0),"-/-")</f>
        <v>Chi phí hành chính</v>
      </c>
    </row>
    <row r="4555" ht="21.0" customHeight="1">
      <c r="A4555" s="165" t="s">
        <v>1839</v>
      </c>
      <c r="B4555" s="172" t="s">
        <v>554</v>
      </c>
      <c r="C4555" s="167" t="s">
        <v>112</v>
      </c>
      <c r="D4555" s="168">
        <v>300000.0</v>
      </c>
      <c r="E4555" s="169" t="str">
        <f>iferror(vlookup(C4555,'Master data'!$A$2:$C$29,3,0),"-/-")</f>
        <v>Biến phí</v>
      </c>
      <c r="F4555" s="169" t="str">
        <f>iferror(vlookup(C4555,'Master data'!$A$2:$C$29,2,0),"-/-")</f>
        <v>Chi phí hành chính</v>
      </c>
    </row>
    <row r="4556" ht="21.0" customHeight="1">
      <c r="A4556" s="165" t="s">
        <v>1839</v>
      </c>
      <c r="B4556" s="172" t="s">
        <v>2857</v>
      </c>
      <c r="C4556" s="167" t="s">
        <v>112</v>
      </c>
      <c r="D4556" s="168">
        <v>462000.0</v>
      </c>
      <c r="E4556" s="169" t="str">
        <f>iferror(vlookup(C4556,'Master data'!$A$2:$C$29,3,0),"-/-")</f>
        <v>Biến phí</v>
      </c>
      <c r="F4556" s="169" t="str">
        <f>iferror(vlookup(C4556,'Master data'!$A$2:$C$29,2,0),"-/-")</f>
        <v>Chi phí hành chính</v>
      </c>
    </row>
    <row r="4557" ht="21.0" customHeight="1">
      <c r="A4557" s="165" t="s">
        <v>1839</v>
      </c>
      <c r="B4557" s="172" t="s">
        <v>2858</v>
      </c>
      <c r="C4557" s="167" t="s">
        <v>112</v>
      </c>
      <c r="D4557" s="168">
        <v>1100000.0</v>
      </c>
      <c r="E4557" s="169" t="str">
        <f>iferror(vlookup(C4557,'Master data'!$A$2:$C$29,3,0),"-/-")</f>
        <v>Biến phí</v>
      </c>
      <c r="F4557" s="169" t="str">
        <f>iferror(vlookup(C4557,'Master data'!$A$2:$C$29,2,0),"-/-")</f>
        <v>Chi phí hành chính</v>
      </c>
    </row>
    <row r="4558" ht="21.0" customHeight="1">
      <c r="A4558" s="165" t="s">
        <v>1839</v>
      </c>
      <c r="B4558" s="172" t="s">
        <v>2859</v>
      </c>
      <c r="C4558" s="167" t="s">
        <v>112</v>
      </c>
      <c r="D4558" s="168">
        <v>500000.0</v>
      </c>
      <c r="E4558" s="169" t="str">
        <f>iferror(vlookup(C4558,'Master data'!$A$2:$C$29,3,0),"-/-")</f>
        <v>Biến phí</v>
      </c>
      <c r="F4558" s="169" t="str">
        <f>iferror(vlookup(C4558,'Master data'!$A$2:$C$29,2,0),"-/-")</f>
        <v>Chi phí hành chính</v>
      </c>
    </row>
    <row r="4559" ht="21.0" customHeight="1">
      <c r="A4559" s="165" t="s">
        <v>1839</v>
      </c>
      <c r="B4559" s="172" t="s">
        <v>1642</v>
      </c>
      <c r="C4559" s="167" t="s">
        <v>112</v>
      </c>
      <c r="D4559" s="168">
        <v>8400000.0</v>
      </c>
      <c r="E4559" s="169" t="str">
        <f>iferror(vlookup(C4559,'Master data'!$A$2:$C$29,3,0),"-/-")</f>
        <v>Biến phí</v>
      </c>
      <c r="F4559" s="169" t="str">
        <f>iferror(vlookup(C4559,'Master data'!$A$2:$C$29,2,0),"-/-")</f>
        <v>Chi phí hành chính</v>
      </c>
    </row>
    <row r="4560" ht="21.0" customHeight="1">
      <c r="A4560" s="165" t="s">
        <v>1839</v>
      </c>
      <c r="B4560" s="172" t="s">
        <v>2860</v>
      </c>
      <c r="C4560" s="167" t="s">
        <v>112</v>
      </c>
      <c r="D4560" s="168">
        <v>600000.0</v>
      </c>
      <c r="E4560" s="169" t="str">
        <f>iferror(vlookup(C4560,'Master data'!$A$2:$C$29,3,0),"-/-")</f>
        <v>Biến phí</v>
      </c>
      <c r="F4560" s="169" t="str">
        <f>iferror(vlookup(C4560,'Master data'!$A$2:$C$29,2,0),"-/-")</f>
        <v>Chi phí hành chính</v>
      </c>
    </row>
    <row r="4561" ht="21.0" customHeight="1">
      <c r="A4561" s="165" t="s">
        <v>1839</v>
      </c>
      <c r="B4561" s="172" t="s">
        <v>1250</v>
      </c>
      <c r="C4561" s="167" t="s">
        <v>112</v>
      </c>
      <c r="D4561" s="168">
        <v>100000.0</v>
      </c>
      <c r="E4561" s="169" t="str">
        <f>iferror(vlookup(C4561,'Master data'!$A$2:$C$29,3,0),"-/-")</f>
        <v>Biến phí</v>
      </c>
      <c r="F4561" s="169" t="str">
        <f>iferror(vlookup(C4561,'Master data'!$A$2:$C$29,2,0),"-/-")</f>
        <v>Chi phí hành chính</v>
      </c>
    </row>
    <row r="4562" ht="21.0" customHeight="1">
      <c r="A4562" s="165" t="s">
        <v>1839</v>
      </c>
      <c r="B4562" s="172" t="s">
        <v>2045</v>
      </c>
      <c r="C4562" s="167" t="s">
        <v>112</v>
      </c>
      <c r="D4562" s="168">
        <v>1200000.0</v>
      </c>
      <c r="E4562" s="169" t="str">
        <f>iferror(vlookup(C4562,'Master data'!$A$2:$C$29,3,0),"-/-")</f>
        <v>Biến phí</v>
      </c>
      <c r="F4562" s="169" t="str">
        <f>iferror(vlookup(C4562,'Master data'!$A$2:$C$29,2,0),"-/-")</f>
        <v>Chi phí hành chính</v>
      </c>
    </row>
    <row r="4563" ht="21.0" customHeight="1">
      <c r="A4563" s="165" t="s">
        <v>1839</v>
      </c>
      <c r="B4563" s="172" t="s">
        <v>2861</v>
      </c>
      <c r="C4563" s="167" t="s">
        <v>112</v>
      </c>
      <c r="D4563" s="168">
        <v>1360000.0</v>
      </c>
      <c r="E4563" s="169" t="str">
        <f>iferror(vlookup(C4563,'Master data'!$A$2:$C$29,3,0),"-/-")</f>
        <v>Biến phí</v>
      </c>
      <c r="F4563" s="169" t="str">
        <f>iferror(vlookup(C4563,'Master data'!$A$2:$C$29,2,0),"-/-")</f>
        <v>Chi phí hành chính</v>
      </c>
    </row>
    <row r="4564" ht="21.0" customHeight="1">
      <c r="A4564" s="165" t="s">
        <v>1839</v>
      </c>
      <c r="B4564" s="172" t="s">
        <v>2862</v>
      </c>
      <c r="C4564" s="167" t="s">
        <v>112</v>
      </c>
      <c r="D4564" s="168">
        <v>470000.0</v>
      </c>
      <c r="E4564" s="169" t="str">
        <f>iferror(vlookup(C4564,'Master data'!$A$2:$C$29,3,0),"-/-")</f>
        <v>Biến phí</v>
      </c>
      <c r="F4564" s="169" t="str">
        <f>iferror(vlookup(C4564,'Master data'!$A$2:$C$29,2,0),"-/-")</f>
        <v>Chi phí hành chính</v>
      </c>
    </row>
    <row r="4565" ht="21.0" customHeight="1">
      <c r="A4565" s="165" t="s">
        <v>1839</v>
      </c>
      <c r="B4565" s="172" t="s">
        <v>2863</v>
      </c>
      <c r="C4565" s="167" t="s">
        <v>112</v>
      </c>
      <c r="D4565" s="168">
        <v>50000.0</v>
      </c>
      <c r="E4565" s="169" t="str">
        <f>iferror(vlookup(C4565,'Master data'!$A$2:$C$29,3,0),"-/-")</f>
        <v>Biến phí</v>
      </c>
      <c r="F4565" s="169" t="str">
        <f>iferror(vlookup(C4565,'Master data'!$A$2:$C$29,2,0),"-/-")</f>
        <v>Chi phí hành chính</v>
      </c>
    </row>
    <row r="4566" ht="21.0" customHeight="1">
      <c r="A4566" s="165" t="s">
        <v>1839</v>
      </c>
      <c r="B4566" s="172" t="s">
        <v>2864</v>
      </c>
      <c r="C4566" s="167" t="s">
        <v>112</v>
      </c>
      <c r="D4566" s="168">
        <v>180000.0</v>
      </c>
      <c r="E4566" s="169" t="str">
        <f>iferror(vlookup(C4566,'Master data'!$A$2:$C$29,3,0),"-/-")</f>
        <v>Biến phí</v>
      </c>
      <c r="F4566" s="169" t="str">
        <f>iferror(vlookup(C4566,'Master data'!$A$2:$C$29,2,0),"-/-")</f>
        <v>Chi phí hành chính</v>
      </c>
    </row>
    <row r="4567" ht="21.0" customHeight="1">
      <c r="A4567" s="165" t="s">
        <v>1839</v>
      </c>
      <c r="B4567" s="172" t="s">
        <v>2865</v>
      </c>
      <c r="C4567" s="167" t="s">
        <v>112</v>
      </c>
      <c r="D4567" s="168">
        <v>145000.0</v>
      </c>
      <c r="E4567" s="169" t="str">
        <f>iferror(vlookup(C4567,'Master data'!$A$2:$C$29,3,0),"-/-")</f>
        <v>Biến phí</v>
      </c>
      <c r="F4567" s="169" t="str">
        <f>iferror(vlookup(C4567,'Master data'!$A$2:$C$29,2,0),"-/-")</f>
        <v>Chi phí hành chính</v>
      </c>
    </row>
    <row r="4568" ht="21.0" customHeight="1">
      <c r="A4568" s="165" t="s">
        <v>1839</v>
      </c>
      <c r="B4568" s="172" t="s">
        <v>2866</v>
      </c>
      <c r="C4568" s="167" t="s">
        <v>112</v>
      </c>
      <c r="D4568" s="168">
        <v>55000.0</v>
      </c>
      <c r="E4568" s="169" t="str">
        <f>iferror(vlookup(C4568,'Master data'!$A$2:$C$29,3,0),"-/-")</f>
        <v>Biến phí</v>
      </c>
      <c r="F4568" s="169" t="str">
        <f>iferror(vlookup(C4568,'Master data'!$A$2:$C$29,2,0),"-/-")</f>
        <v>Chi phí hành chính</v>
      </c>
    </row>
    <row r="4569" ht="21.0" customHeight="1">
      <c r="A4569" s="165" t="s">
        <v>1839</v>
      </c>
      <c r="B4569" s="172" t="s">
        <v>2867</v>
      </c>
      <c r="C4569" s="167" t="s">
        <v>112</v>
      </c>
      <c r="D4569" s="168">
        <v>160000.0</v>
      </c>
      <c r="E4569" s="169" t="str">
        <f>iferror(vlookup(C4569,'Master data'!$A$2:$C$29,3,0),"-/-")</f>
        <v>Biến phí</v>
      </c>
      <c r="F4569" s="169" t="str">
        <f>iferror(vlookup(C4569,'Master data'!$A$2:$C$29,2,0),"-/-")</f>
        <v>Chi phí hành chính</v>
      </c>
    </row>
    <row r="4570" ht="21.0" customHeight="1">
      <c r="A4570" s="165" t="s">
        <v>1839</v>
      </c>
      <c r="B4570" s="172" t="s">
        <v>2868</v>
      </c>
      <c r="C4570" s="167" t="s">
        <v>112</v>
      </c>
      <c r="D4570" s="168">
        <v>1.0E7</v>
      </c>
      <c r="E4570" s="169" t="str">
        <f>iferror(vlookup(C4570,'Master data'!$A$2:$C$29,3,0),"-/-")</f>
        <v>Biến phí</v>
      </c>
      <c r="F4570" s="169" t="str">
        <f>iferror(vlookup(C4570,'Master data'!$A$2:$C$29,2,0),"-/-")</f>
        <v>Chi phí hành chính</v>
      </c>
    </row>
    <row r="4571" ht="21.0" customHeight="1">
      <c r="A4571" s="165" t="s">
        <v>1839</v>
      </c>
      <c r="B4571" s="172" t="s">
        <v>2869</v>
      </c>
      <c r="C4571" s="167" t="s">
        <v>112</v>
      </c>
      <c r="D4571" s="168">
        <v>60000.0</v>
      </c>
      <c r="E4571" s="169" t="str">
        <f>iferror(vlookup(C4571,'Master data'!$A$2:$C$29,3,0),"-/-")</f>
        <v>Biến phí</v>
      </c>
      <c r="F4571" s="169" t="str">
        <f>iferror(vlookup(C4571,'Master data'!$A$2:$C$29,2,0),"-/-")</f>
        <v>Chi phí hành chính</v>
      </c>
    </row>
    <row r="4572" ht="21.0" customHeight="1">
      <c r="A4572" s="165" t="s">
        <v>1839</v>
      </c>
      <c r="B4572" s="172" t="s">
        <v>2850</v>
      </c>
      <c r="C4572" s="167" t="s">
        <v>112</v>
      </c>
      <c r="D4572" s="168">
        <v>1852000.0</v>
      </c>
      <c r="E4572" s="169" t="str">
        <f>iferror(vlookup(C4572,'Master data'!$A$2:$C$29,3,0),"-/-")</f>
        <v>Biến phí</v>
      </c>
      <c r="F4572" s="169" t="str">
        <f>iferror(vlookup(C4572,'Master data'!$A$2:$C$29,2,0),"-/-")</f>
        <v>Chi phí hành chính</v>
      </c>
    </row>
    <row r="4573" ht="21.0" customHeight="1">
      <c r="A4573" s="165" t="s">
        <v>1839</v>
      </c>
      <c r="B4573" s="172" t="s">
        <v>2870</v>
      </c>
      <c r="C4573" s="167" t="s">
        <v>112</v>
      </c>
      <c r="D4573" s="168">
        <v>50000.0</v>
      </c>
      <c r="E4573" s="169" t="str">
        <f>iferror(vlookup(C4573,'Master data'!$A$2:$C$29,3,0),"-/-")</f>
        <v>Biến phí</v>
      </c>
      <c r="F4573" s="169" t="str">
        <f>iferror(vlookup(C4573,'Master data'!$A$2:$C$29,2,0),"-/-")</f>
        <v>Chi phí hành chính</v>
      </c>
    </row>
    <row r="4574" ht="21.0" customHeight="1">
      <c r="A4574" s="165" t="s">
        <v>1839</v>
      </c>
      <c r="B4574" s="172" t="s">
        <v>2871</v>
      </c>
      <c r="C4574" s="167" t="s">
        <v>112</v>
      </c>
      <c r="D4574" s="168">
        <v>6335000.0</v>
      </c>
      <c r="E4574" s="169" t="str">
        <f>iferror(vlookup(C4574,'Master data'!$A$2:$C$29,3,0),"-/-")</f>
        <v>Biến phí</v>
      </c>
      <c r="F4574" s="169" t="str">
        <f>iferror(vlookup(C4574,'Master data'!$A$2:$C$29,2,0),"-/-")</f>
        <v>Chi phí hành chính</v>
      </c>
    </row>
    <row r="4575" ht="21.0" customHeight="1">
      <c r="A4575" s="165" t="s">
        <v>1839</v>
      </c>
      <c r="B4575" s="172" t="s">
        <v>2872</v>
      </c>
      <c r="C4575" s="167" t="s">
        <v>112</v>
      </c>
      <c r="D4575" s="168">
        <v>1509000.0</v>
      </c>
      <c r="E4575" s="169" t="str">
        <f>iferror(vlookup(C4575,'Master data'!$A$2:$C$29,3,0),"-/-")</f>
        <v>Biến phí</v>
      </c>
      <c r="F4575" s="169" t="str">
        <f>iferror(vlookup(C4575,'Master data'!$A$2:$C$29,2,0),"-/-")</f>
        <v>Chi phí hành chính</v>
      </c>
    </row>
    <row r="4576" ht="21.0" customHeight="1">
      <c r="A4576" s="165" t="s">
        <v>1839</v>
      </c>
      <c r="B4576" s="172" t="s">
        <v>2873</v>
      </c>
      <c r="C4576" s="167" t="s">
        <v>112</v>
      </c>
      <c r="D4576" s="168">
        <v>1200000.0</v>
      </c>
      <c r="E4576" s="169" t="str">
        <f>iferror(vlookup(C4576,'Master data'!$A$2:$C$29,3,0),"-/-")</f>
        <v>Biến phí</v>
      </c>
      <c r="F4576" s="169" t="str">
        <f>iferror(vlookup(C4576,'Master data'!$A$2:$C$29,2,0),"-/-")</f>
        <v>Chi phí hành chính</v>
      </c>
    </row>
    <row r="4577" ht="21.0" customHeight="1">
      <c r="A4577" s="165" t="s">
        <v>1839</v>
      </c>
      <c r="B4577" s="172" t="s">
        <v>633</v>
      </c>
      <c r="C4577" s="167" t="s">
        <v>112</v>
      </c>
      <c r="D4577" s="168">
        <v>150000.0</v>
      </c>
      <c r="E4577" s="169" t="str">
        <f>iferror(vlookup(C4577,'Master data'!$A$2:$C$29,3,0),"-/-")</f>
        <v>Biến phí</v>
      </c>
      <c r="F4577" s="169" t="str">
        <f>iferror(vlookup(C4577,'Master data'!$A$2:$C$29,2,0),"-/-")</f>
        <v>Chi phí hành chính</v>
      </c>
    </row>
    <row r="4578" ht="21.0" customHeight="1">
      <c r="A4578" s="165" t="s">
        <v>1839</v>
      </c>
      <c r="B4578" s="172" t="s">
        <v>2874</v>
      </c>
      <c r="C4578" s="167" t="s">
        <v>112</v>
      </c>
      <c r="D4578" s="168">
        <v>2030000.0</v>
      </c>
      <c r="E4578" s="169" t="str">
        <f>iferror(vlookup(C4578,'Master data'!$A$2:$C$29,3,0),"-/-")</f>
        <v>Biến phí</v>
      </c>
      <c r="F4578" s="169" t="str">
        <f>iferror(vlookup(C4578,'Master data'!$A$2:$C$29,2,0),"-/-")</f>
        <v>Chi phí hành chính</v>
      </c>
    </row>
    <row r="4579" ht="21.0" customHeight="1">
      <c r="A4579" s="165" t="s">
        <v>1839</v>
      </c>
      <c r="B4579" s="172" t="s">
        <v>2875</v>
      </c>
      <c r="C4579" s="167" t="s">
        <v>112</v>
      </c>
      <c r="D4579" s="168">
        <v>200000.0</v>
      </c>
      <c r="E4579" s="169" t="str">
        <f>iferror(vlookup(C4579,'Master data'!$A$2:$C$29,3,0),"-/-")</f>
        <v>Biến phí</v>
      </c>
      <c r="F4579" s="169" t="str">
        <f>iferror(vlookup(C4579,'Master data'!$A$2:$C$29,2,0),"-/-")</f>
        <v>Chi phí hành chính</v>
      </c>
    </row>
    <row r="4580" ht="21.0" customHeight="1">
      <c r="A4580" s="165" t="s">
        <v>1839</v>
      </c>
      <c r="B4580" s="172" t="s">
        <v>2829</v>
      </c>
      <c r="C4580" s="167" t="s">
        <v>112</v>
      </c>
      <c r="D4580" s="168">
        <v>150000.0</v>
      </c>
      <c r="E4580" s="169" t="str">
        <f>iferror(vlookup(C4580,'Master data'!$A$2:$C$29,3,0),"-/-")</f>
        <v>Biến phí</v>
      </c>
      <c r="F4580" s="169" t="str">
        <f>iferror(vlookup(C4580,'Master data'!$A$2:$C$29,2,0),"-/-")</f>
        <v>Chi phí hành chính</v>
      </c>
    </row>
    <row r="4581" ht="21.0" customHeight="1">
      <c r="A4581" s="165" t="s">
        <v>1839</v>
      </c>
      <c r="B4581" s="172" t="s">
        <v>2876</v>
      </c>
      <c r="C4581" s="167" t="s">
        <v>112</v>
      </c>
      <c r="D4581" s="168">
        <v>500000.0</v>
      </c>
      <c r="E4581" s="169" t="str">
        <f>iferror(vlookup(C4581,'Master data'!$A$2:$C$29,3,0),"-/-")</f>
        <v>Biến phí</v>
      </c>
      <c r="F4581" s="169" t="str">
        <f>iferror(vlookup(C4581,'Master data'!$A$2:$C$29,2,0),"-/-")</f>
        <v>Chi phí hành chính</v>
      </c>
    </row>
    <row r="4582" ht="21.0" customHeight="1">
      <c r="A4582" s="165" t="s">
        <v>1839</v>
      </c>
      <c r="B4582" s="172" t="s">
        <v>2877</v>
      </c>
      <c r="C4582" s="167" t="s">
        <v>112</v>
      </c>
      <c r="D4582" s="168">
        <v>50000.0</v>
      </c>
      <c r="E4582" s="169" t="str">
        <f>iferror(vlookup(C4582,'Master data'!$A$2:$C$29,3,0),"-/-")</f>
        <v>Biến phí</v>
      </c>
      <c r="F4582" s="169" t="str">
        <f>iferror(vlookup(C4582,'Master data'!$A$2:$C$29,2,0),"-/-")</f>
        <v>Chi phí hành chính</v>
      </c>
    </row>
    <row r="4583" ht="21.0" customHeight="1">
      <c r="A4583" s="165" t="s">
        <v>1839</v>
      </c>
      <c r="B4583" s="172" t="s">
        <v>2878</v>
      </c>
      <c r="C4583" s="167" t="s">
        <v>112</v>
      </c>
      <c r="D4583" s="168">
        <v>7000000.0</v>
      </c>
      <c r="E4583" s="169" t="str">
        <f>iferror(vlookup(C4583,'Master data'!$A$2:$C$29,3,0),"-/-")</f>
        <v>Biến phí</v>
      </c>
      <c r="F4583" s="169" t="str">
        <f>iferror(vlookup(C4583,'Master data'!$A$2:$C$29,2,0),"-/-")</f>
        <v>Chi phí hành chính</v>
      </c>
    </row>
    <row r="4584" ht="21.0" customHeight="1">
      <c r="A4584" s="165" t="s">
        <v>1839</v>
      </c>
      <c r="B4584" s="172" t="s">
        <v>2879</v>
      </c>
      <c r="C4584" s="167" t="s">
        <v>112</v>
      </c>
      <c r="D4584" s="168">
        <v>800000.0</v>
      </c>
      <c r="E4584" s="169" t="str">
        <f>iferror(vlookup(C4584,'Master data'!$A$2:$C$29,3,0),"-/-")</f>
        <v>Biến phí</v>
      </c>
      <c r="F4584" s="169" t="str">
        <f>iferror(vlookup(C4584,'Master data'!$A$2:$C$29,2,0),"-/-")</f>
        <v>Chi phí hành chính</v>
      </c>
    </row>
    <row r="4585" ht="21.0" customHeight="1">
      <c r="A4585" s="165" t="s">
        <v>1839</v>
      </c>
      <c r="B4585" s="172" t="s">
        <v>2880</v>
      </c>
      <c r="C4585" s="167" t="s">
        <v>112</v>
      </c>
      <c r="D4585" s="168">
        <v>1300000.0</v>
      </c>
      <c r="E4585" s="169" t="str">
        <f>iferror(vlookup(C4585,'Master data'!$A$2:$C$29,3,0),"-/-")</f>
        <v>Biến phí</v>
      </c>
      <c r="F4585" s="169" t="str">
        <f>iferror(vlookup(C4585,'Master data'!$A$2:$C$29,2,0),"-/-")</f>
        <v>Chi phí hành chính</v>
      </c>
    </row>
    <row r="4586" ht="21.0" customHeight="1">
      <c r="A4586" s="165" t="s">
        <v>1839</v>
      </c>
      <c r="B4586" s="172" t="s">
        <v>1387</v>
      </c>
      <c r="C4586" s="167" t="s">
        <v>112</v>
      </c>
      <c r="D4586" s="168">
        <v>1300000.0</v>
      </c>
      <c r="E4586" s="169" t="str">
        <f>iferror(vlookup(C4586,'Master data'!$A$2:$C$29,3,0),"-/-")</f>
        <v>Biến phí</v>
      </c>
      <c r="F4586" s="169" t="str">
        <f>iferror(vlookup(C4586,'Master data'!$A$2:$C$29,2,0),"-/-")</f>
        <v>Chi phí hành chính</v>
      </c>
    </row>
    <row r="4587" ht="21.0" customHeight="1">
      <c r="A4587" s="165" t="s">
        <v>1839</v>
      </c>
      <c r="B4587" s="172" t="s">
        <v>2881</v>
      </c>
      <c r="C4587" s="167" t="s">
        <v>112</v>
      </c>
      <c r="D4587" s="168">
        <v>6100000.0</v>
      </c>
      <c r="E4587" s="169" t="str">
        <f>iferror(vlookup(C4587,'Master data'!$A$2:$C$29,3,0),"-/-")</f>
        <v>Biến phí</v>
      </c>
      <c r="F4587" s="169" t="str">
        <f>iferror(vlookup(C4587,'Master data'!$A$2:$C$29,2,0),"-/-")</f>
        <v>Chi phí hành chính</v>
      </c>
    </row>
    <row r="4588" ht="21.0" customHeight="1">
      <c r="A4588" s="165" t="s">
        <v>1839</v>
      </c>
      <c r="B4588" s="172" t="s">
        <v>2882</v>
      </c>
      <c r="C4588" s="167" t="s">
        <v>112</v>
      </c>
      <c r="D4588" s="168">
        <v>3183000.0</v>
      </c>
      <c r="E4588" s="169" t="str">
        <f>iferror(vlookup(C4588,'Master data'!$A$2:$C$29,3,0),"-/-")</f>
        <v>Biến phí</v>
      </c>
      <c r="F4588" s="169" t="str">
        <f>iferror(vlookup(C4588,'Master data'!$A$2:$C$29,2,0),"-/-")</f>
        <v>Chi phí hành chính</v>
      </c>
    </row>
    <row r="4589" ht="21.0" customHeight="1">
      <c r="A4589" s="165" t="s">
        <v>1839</v>
      </c>
      <c r="B4589" s="172" t="s">
        <v>2883</v>
      </c>
      <c r="C4589" s="167" t="s">
        <v>112</v>
      </c>
      <c r="D4589" s="168">
        <v>414000.0</v>
      </c>
      <c r="E4589" s="169" t="str">
        <f>iferror(vlookup(C4589,'Master data'!$A$2:$C$29,3,0),"-/-")</f>
        <v>Biến phí</v>
      </c>
      <c r="F4589" s="169" t="str">
        <f>iferror(vlookup(C4589,'Master data'!$A$2:$C$29,2,0),"-/-")</f>
        <v>Chi phí hành chính</v>
      </c>
    </row>
    <row r="4590" ht="21.0" customHeight="1">
      <c r="A4590" s="165" t="s">
        <v>1839</v>
      </c>
      <c r="B4590" s="172" t="s">
        <v>2884</v>
      </c>
      <c r="C4590" s="167" t="s">
        <v>112</v>
      </c>
      <c r="D4590" s="168">
        <v>1370000.0</v>
      </c>
      <c r="E4590" s="169" t="str">
        <f>iferror(vlookup(C4590,'Master data'!$A$2:$C$29,3,0),"-/-")</f>
        <v>Biến phí</v>
      </c>
      <c r="F4590" s="169" t="str">
        <f>iferror(vlookup(C4590,'Master data'!$A$2:$C$29,2,0),"-/-")</f>
        <v>Chi phí hành chính</v>
      </c>
    </row>
    <row r="4591" ht="21.0" customHeight="1">
      <c r="A4591" s="165" t="s">
        <v>1839</v>
      </c>
      <c r="B4591" s="172" t="s">
        <v>2855</v>
      </c>
      <c r="C4591" s="167" t="s">
        <v>112</v>
      </c>
      <c r="D4591" s="168">
        <v>30000.0</v>
      </c>
      <c r="E4591" s="169" t="str">
        <f>iferror(vlookup(C4591,'Master data'!$A$2:$C$29,3,0),"-/-")</f>
        <v>Biến phí</v>
      </c>
      <c r="F4591" s="169" t="str">
        <f>iferror(vlookup(C4591,'Master data'!$A$2:$C$29,2,0),"-/-")</f>
        <v>Chi phí hành chính</v>
      </c>
    </row>
    <row r="4592" ht="21.0" customHeight="1">
      <c r="A4592" s="165" t="s">
        <v>1839</v>
      </c>
      <c r="B4592" s="172" t="s">
        <v>1621</v>
      </c>
      <c r="C4592" s="167" t="s">
        <v>112</v>
      </c>
      <c r="D4592" s="168">
        <v>75000.0</v>
      </c>
      <c r="E4592" s="169" t="str">
        <f>iferror(vlookup(C4592,'Master data'!$A$2:$C$29,3,0),"-/-")</f>
        <v>Biến phí</v>
      </c>
      <c r="F4592" s="169" t="str">
        <f>iferror(vlookup(C4592,'Master data'!$A$2:$C$29,2,0),"-/-")</f>
        <v>Chi phí hành chính</v>
      </c>
    </row>
    <row r="4593" ht="21.0" customHeight="1">
      <c r="A4593" s="165" t="s">
        <v>1839</v>
      </c>
      <c r="B4593" s="172" t="s">
        <v>2885</v>
      </c>
      <c r="C4593" s="167" t="s">
        <v>112</v>
      </c>
      <c r="D4593" s="168">
        <v>2560000.0</v>
      </c>
      <c r="E4593" s="169" t="str">
        <f>iferror(vlookup(C4593,'Master data'!$A$2:$C$29,3,0),"-/-")</f>
        <v>Biến phí</v>
      </c>
      <c r="F4593" s="169" t="str">
        <f>iferror(vlookup(C4593,'Master data'!$A$2:$C$29,2,0),"-/-")</f>
        <v>Chi phí hành chính</v>
      </c>
    </row>
    <row r="4594" ht="21.0" customHeight="1">
      <c r="A4594" s="165" t="s">
        <v>1839</v>
      </c>
      <c r="B4594" s="172" t="s">
        <v>537</v>
      </c>
      <c r="C4594" s="167" t="s">
        <v>112</v>
      </c>
      <c r="D4594" s="168">
        <v>500000.0</v>
      </c>
      <c r="E4594" s="169" t="str">
        <f>iferror(vlookup(C4594,'Master data'!$A$2:$C$29,3,0),"-/-")</f>
        <v>Biến phí</v>
      </c>
      <c r="F4594" s="169" t="str">
        <f>iferror(vlookup(C4594,'Master data'!$A$2:$C$29,2,0),"-/-")</f>
        <v>Chi phí hành chính</v>
      </c>
    </row>
    <row r="4595" ht="21.0" customHeight="1">
      <c r="A4595" s="165" t="s">
        <v>1839</v>
      </c>
      <c r="B4595" s="172" t="s">
        <v>2886</v>
      </c>
      <c r="C4595" s="167" t="s">
        <v>112</v>
      </c>
      <c r="D4595" s="168">
        <v>1000000.0</v>
      </c>
      <c r="E4595" s="169" t="str">
        <f>iferror(vlookup(C4595,'Master data'!$A$2:$C$29,3,0),"-/-")</f>
        <v>Biến phí</v>
      </c>
      <c r="F4595" s="169" t="str">
        <f>iferror(vlookup(C4595,'Master data'!$A$2:$C$29,2,0),"-/-")</f>
        <v>Chi phí hành chính</v>
      </c>
    </row>
    <row r="4596" ht="21.0" customHeight="1">
      <c r="A4596" s="165" t="s">
        <v>1839</v>
      </c>
      <c r="B4596" s="172" t="s">
        <v>2887</v>
      </c>
      <c r="C4596" s="167" t="s">
        <v>112</v>
      </c>
      <c r="D4596" s="168">
        <v>200000.0</v>
      </c>
      <c r="E4596" s="169" t="str">
        <f>iferror(vlookup(C4596,'Master data'!$A$2:$C$29,3,0),"-/-")</f>
        <v>Biến phí</v>
      </c>
      <c r="F4596" s="169" t="str">
        <f>iferror(vlookup(C4596,'Master data'!$A$2:$C$29,2,0),"-/-")</f>
        <v>Chi phí hành chính</v>
      </c>
    </row>
    <row r="4597" ht="21.0" customHeight="1">
      <c r="A4597" s="165" t="s">
        <v>1839</v>
      </c>
      <c r="B4597" s="172" t="s">
        <v>2866</v>
      </c>
      <c r="C4597" s="167" t="s">
        <v>112</v>
      </c>
      <c r="D4597" s="168">
        <v>275000.0</v>
      </c>
      <c r="E4597" s="169" t="str">
        <f>iferror(vlookup(C4597,'Master data'!$A$2:$C$29,3,0),"-/-")</f>
        <v>Biến phí</v>
      </c>
      <c r="F4597" s="169" t="str">
        <f>iferror(vlookup(C4597,'Master data'!$A$2:$C$29,2,0),"-/-")</f>
        <v>Chi phí hành chính</v>
      </c>
    </row>
    <row r="4598" ht="21.0" customHeight="1">
      <c r="A4598" s="165" t="s">
        <v>1839</v>
      </c>
      <c r="B4598" s="172" t="s">
        <v>2888</v>
      </c>
      <c r="C4598" s="167" t="s">
        <v>112</v>
      </c>
      <c r="D4598" s="168">
        <v>2200000.0</v>
      </c>
      <c r="E4598" s="169" t="str">
        <f>iferror(vlookup(C4598,'Master data'!$A$2:$C$29,3,0),"-/-")</f>
        <v>Biến phí</v>
      </c>
      <c r="F4598" s="169" t="str">
        <f>iferror(vlookup(C4598,'Master data'!$A$2:$C$29,2,0),"-/-")</f>
        <v>Chi phí hành chính</v>
      </c>
    </row>
    <row r="4599" ht="21.0" customHeight="1">
      <c r="A4599" s="165" t="s">
        <v>1839</v>
      </c>
      <c r="B4599" s="172" t="s">
        <v>2254</v>
      </c>
      <c r="C4599" s="167" t="s">
        <v>112</v>
      </c>
      <c r="D4599" s="168">
        <v>300000.0</v>
      </c>
      <c r="E4599" s="169" t="str">
        <f>iferror(vlookup(C4599,'Master data'!$A$2:$C$29,3,0),"-/-")</f>
        <v>Biến phí</v>
      </c>
      <c r="F4599" s="169" t="str">
        <f>iferror(vlookup(C4599,'Master data'!$A$2:$C$29,2,0),"-/-")</f>
        <v>Chi phí hành chính</v>
      </c>
    </row>
    <row r="4600" ht="21.0" customHeight="1">
      <c r="A4600" s="165" t="s">
        <v>1839</v>
      </c>
      <c r="B4600" s="172" t="s">
        <v>2889</v>
      </c>
      <c r="C4600" s="167" t="s">
        <v>112</v>
      </c>
      <c r="D4600" s="168">
        <v>150000.0</v>
      </c>
      <c r="E4600" s="169" t="str">
        <f>iferror(vlookup(C4600,'Master data'!$A$2:$C$29,3,0),"-/-")</f>
        <v>Biến phí</v>
      </c>
      <c r="F4600" s="169" t="str">
        <f>iferror(vlookup(C4600,'Master data'!$A$2:$C$29,2,0),"-/-")</f>
        <v>Chi phí hành chính</v>
      </c>
    </row>
    <row r="4601" ht="21.0" customHeight="1">
      <c r="A4601" s="165" t="s">
        <v>1839</v>
      </c>
      <c r="B4601" s="172" t="s">
        <v>2890</v>
      </c>
      <c r="C4601" s="167" t="s">
        <v>112</v>
      </c>
      <c r="D4601" s="168">
        <v>1000000.0</v>
      </c>
      <c r="E4601" s="169" t="str">
        <f>iferror(vlookup(C4601,'Master data'!$A$2:$C$29,3,0),"-/-")</f>
        <v>Biến phí</v>
      </c>
      <c r="F4601" s="169" t="str">
        <f>iferror(vlookup(C4601,'Master data'!$A$2:$C$29,2,0),"-/-")</f>
        <v>Chi phí hành chính</v>
      </c>
    </row>
    <row r="4602" ht="21.0" customHeight="1">
      <c r="A4602" s="165" t="s">
        <v>1839</v>
      </c>
      <c r="B4602" s="172" t="s">
        <v>2891</v>
      </c>
      <c r="C4602" s="167" t="s">
        <v>112</v>
      </c>
      <c r="D4602" s="168">
        <v>400000.0</v>
      </c>
      <c r="E4602" s="169" t="str">
        <f>iferror(vlookup(C4602,'Master data'!$A$2:$C$29,3,0),"-/-")</f>
        <v>Biến phí</v>
      </c>
      <c r="F4602" s="169" t="str">
        <f>iferror(vlookup(C4602,'Master data'!$A$2:$C$29,2,0),"-/-")</f>
        <v>Chi phí hành chính</v>
      </c>
    </row>
    <row r="4603" ht="21.0" customHeight="1">
      <c r="A4603" s="165" t="s">
        <v>1839</v>
      </c>
      <c r="B4603" s="172" t="s">
        <v>2564</v>
      </c>
      <c r="C4603" s="167" t="s">
        <v>112</v>
      </c>
      <c r="D4603" s="168">
        <v>320000.0</v>
      </c>
      <c r="E4603" s="169" t="str">
        <f>iferror(vlookup(C4603,'Master data'!$A$2:$C$29,3,0),"-/-")</f>
        <v>Biến phí</v>
      </c>
      <c r="F4603" s="169" t="str">
        <f>iferror(vlookup(C4603,'Master data'!$A$2:$C$29,2,0),"-/-")</f>
        <v>Chi phí hành chính</v>
      </c>
    </row>
    <row r="4604" ht="21.0" customHeight="1">
      <c r="A4604" s="165" t="s">
        <v>1839</v>
      </c>
      <c r="B4604" s="172" t="s">
        <v>2892</v>
      </c>
      <c r="C4604" s="167" t="s">
        <v>112</v>
      </c>
      <c r="D4604" s="168">
        <v>395000.0</v>
      </c>
      <c r="E4604" s="169" t="str">
        <f>iferror(vlookup(C4604,'Master data'!$A$2:$C$29,3,0),"-/-")</f>
        <v>Biến phí</v>
      </c>
      <c r="F4604" s="169" t="str">
        <f>iferror(vlookup(C4604,'Master data'!$A$2:$C$29,2,0),"-/-")</f>
        <v>Chi phí hành chính</v>
      </c>
    </row>
    <row r="4605" ht="21.0" customHeight="1">
      <c r="A4605" s="165" t="s">
        <v>1839</v>
      </c>
      <c r="B4605" s="172" t="s">
        <v>2893</v>
      </c>
      <c r="C4605" s="167" t="s">
        <v>112</v>
      </c>
      <c r="D4605" s="168">
        <v>5600000.0</v>
      </c>
      <c r="E4605" s="169" t="str">
        <f>iferror(vlookup(C4605,'Master data'!$A$2:$C$29,3,0),"-/-")</f>
        <v>Biến phí</v>
      </c>
      <c r="F4605" s="169" t="str">
        <f>iferror(vlookup(C4605,'Master data'!$A$2:$C$29,2,0),"-/-")</f>
        <v>Chi phí hành chính</v>
      </c>
    </row>
    <row r="4606" ht="21.0" customHeight="1">
      <c r="A4606" s="165" t="s">
        <v>1839</v>
      </c>
      <c r="B4606" s="172" t="s">
        <v>2894</v>
      </c>
      <c r="C4606" s="167" t="s">
        <v>112</v>
      </c>
      <c r="D4606" s="168">
        <v>500000.0</v>
      </c>
      <c r="E4606" s="169" t="str">
        <f>iferror(vlookup(C4606,'Master data'!$A$2:$C$29,3,0),"-/-")</f>
        <v>Biến phí</v>
      </c>
      <c r="F4606" s="169" t="str">
        <f>iferror(vlookup(C4606,'Master data'!$A$2:$C$29,2,0),"-/-")</f>
        <v>Chi phí hành chính</v>
      </c>
    </row>
    <row r="4607" ht="21.0" customHeight="1">
      <c r="A4607" s="165" t="s">
        <v>1839</v>
      </c>
      <c r="B4607" s="172" t="s">
        <v>2895</v>
      </c>
      <c r="C4607" s="167" t="s">
        <v>112</v>
      </c>
      <c r="D4607" s="168">
        <v>200000.0</v>
      </c>
      <c r="E4607" s="169" t="str">
        <f>iferror(vlookup(C4607,'Master data'!$A$2:$C$29,3,0),"-/-")</f>
        <v>Biến phí</v>
      </c>
      <c r="F4607" s="169" t="str">
        <f>iferror(vlookup(C4607,'Master data'!$A$2:$C$29,2,0),"-/-")</f>
        <v>Chi phí hành chính</v>
      </c>
    </row>
    <row r="4608" ht="21.0" customHeight="1">
      <c r="A4608" s="165" t="s">
        <v>1839</v>
      </c>
      <c r="B4608" s="172" t="s">
        <v>2896</v>
      </c>
      <c r="C4608" s="167" t="s">
        <v>112</v>
      </c>
      <c r="D4608" s="168">
        <v>320000.0</v>
      </c>
      <c r="E4608" s="169" t="str">
        <f>iferror(vlookup(C4608,'Master data'!$A$2:$C$29,3,0),"-/-")</f>
        <v>Biến phí</v>
      </c>
      <c r="F4608" s="169" t="str">
        <f>iferror(vlookup(C4608,'Master data'!$A$2:$C$29,2,0),"-/-")</f>
        <v>Chi phí hành chính</v>
      </c>
    </row>
    <row r="4609" ht="21.0" customHeight="1">
      <c r="A4609" s="165" t="s">
        <v>1839</v>
      </c>
      <c r="B4609" s="172" t="s">
        <v>2897</v>
      </c>
      <c r="C4609" s="167" t="s">
        <v>112</v>
      </c>
      <c r="D4609" s="168">
        <v>45000.0</v>
      </c>
      <c r="E4609" s="169" t="str">
        <f>iferror(vlookup(C4609,'Master data'!$A$2:$C$29,3,0),"-/-")</f>
        <v>Biến phí</v>
      </c>
      <c r="F4609" s="169" t="str">
        <f>iferror(vlookup(C4609,'Master data'!$A$2:$C$29,2,0),"-/-")</f>
        <v>Chi phí hành chính</v>
      </c>
    </row>
    <row r="4610" ht="21.0" customHeight="1">
      <c r="A4610" s="165" t="s">
        <v>1839</v>
      </c>
      <c r="B4610" s="172" t="s">
        <v>2898</v>
      </c>
      <c r="C4610" s="167" t="s">
        <v>112</v>
      </c>
      <c r="D4610" s="168">
        <v>113000.0</v>
      </c>
      <c r="E4610" s="169" t="str">
        <f>iferror(vlookup(C4610,'Master data'!$A$2:$C$29,3,0),"-/-")</f>
        <v>Biến phí</v>
      </c>
      <c r="F4610" s="169" t="str">
        <f>iferror(vlookup(C4610,'Master data'!$A$2:$C$29,2,0),"-/-")</f>
        <v>Chi phí hành chính</v>
      </c>
    </row>
    <row r="4611" ht="21.0" customHeight="1">
      <c r="A4611" s="165" t="s">
        <v>1839</v>
      </c>
      <c r="B4611" s="172" t="s">
        <v>2899</v>
      </c>
      <c r="C4611" s="167" t="s">
        <v>112</v>
      </c>
      <c r="D4611" s="168">
        <v>92000.0</v>
      </c>
      <c r="E4611" s="169" t="str">
        <f>iferror(vlookup(C4611,'Master data'!$A$2:$C$29,3,0),"-/-")</f>
        <v>Biến phí</v>
      </c>
      <c r="F4611" s="169" t="str">
        <f>iferror(vlookup(C4611,'Master data'!$A$2:$C$29,2,0),"-/-")</f>
        <v>Chi phí hành chính</v>
      </c>
    </row>
    <row r="4612" ht="21.0" customHeight="1">
      <c r="A4612" s="165" t="s">
        <v>1839</v>
      </c>
      <c r="B4612" s="172" t="s">
        <v>2900</v>
      </c>
      <c r="C4612" s="167" t="s">
        <v>112</v>
      </c>
      <c r="D4612" s="168">
        <v>99000.0</v>
      </c>
      <c r="E4612" s="169" t="str">
        <f>iferror(vlookup(C4612,'Master data'!$A$2:$C$29,3,0),"-/-")</f>
        <v>Biến phí</v>
      </c>
      <c r="F4612" s="169" t="str">
        <f>iferror(vlookup(C4612,'Master data'!$A$2:$C$29,2,0),"-/-")</f>
        <v>Chi phí hành chính</v>
      </c>
    </row>
    <row r="4613" ht="21.0" customHeight="1">
      <c r="A4613" s="165" t="s">
        <v>1839</v>
      </c>
      <c r="B4613" s="172" t="s">
        <v>2901</v>
      </c>
      <c r="C4613" s="167" t="s">
        <v>112</v>
      </c>
      <c r="D4613" s="168">
        <v>100000.0</v>
      </c>
      <c r="E4613" s="169" t="str">
        <f>iferror(vlookup(C4613,'Master data'!$A$2:$C$29,3,0),"-/-")</f>
        <v>Biến phí</v>
      </c>
      <c r="F4613" s="169" t="str">
        <f>iferror(vlookup(C4613,'Master data'!$A$2:$C$29,2,0),"-/-")</f>
        <v>Chi phí hành chính</v>
      </c>
    </row>
    <row r="4614" ht="21.0" customHeight="1">
      <c r="A4614" s="165" t="s">
        <v>1839</v>
      </c>
      <c r="B4614" s="172" t="s">
        <v>2902</v>
      </c>
      <c r="C4614" s="167" t="s">
        <v>112</v>
      </c>
      <c r="D4614" s="168">
        <v>156000.0</v>
      </c>
      <c r="E4614" s="169" t="str">
        <f>iferror(vlookup(C4614,'Master data'!$A$2:$C$29,3,0),"-/-")</f>
        <v>Biến phí</v>
      </c>
      <c r="F4614" s="169" t="str">
        <f>iferror(vlookup(C4614,'Master data'!$A$2:$C$29,2,0),"-/-")</f>
        <v>Chi phí hành chính</v>
      </c>
    </row>
    <row r="4615" ht="21.0" customHeight="1">
      <c r="A4615" s="165" t="s">
        <v>1839</v>
      </c>
      <c r="B4615" s="172" t="s">
        <v>2903</v>
      </c>
      <c r="C4615" s="167" t="s">
        <v>112</v>
      </c>
      <c r="D4615" s="168">
        <v>65000.0</v>
      </c>
      <c r="E4615" s="169" t="str">
        <f>iferror(vlookup(C4615,'Master data'!$A$2:$C$29,3,0),"-/-")</f>
        <v>Biến phí</v>
      </c>
      <c r="F4615" s="169" t="str">
        <f>iferror(vlookup(C4615,'Master data'!$A$2:$C$29,2,0),"-/-")</f>
        <v>Chi phí hành chính</v>
      </c>
    </row>
    <row r="4616" ht="21.0" customHeight="1">
      <c r="A4616" s="165" t="s">
        <v>1839</v>
      </c>
      <c r="B4616" s="172" t="s">
        <v>2904</v>
      </c>
      <c r="C4616" s="167" t="s">
        <v>112</v>
      </c>
      <c r="D4616" s="168">
        <v>485000.0</v>
      </c>
      <c r="E4616" s="169" t="str">
        <f>iferror(vlookup(C4616,'Master data'!$A$2:$C$29,3,0),"-/-")</f>
        <v>Biến phí</v>
      </c>
      <c r="F4616" s="169" t="str">
        <f>iferror(vlookup(C4616,'Master data'!$A$2:$C$29,2,0),"-/-")</f>
        <v>Chi phí hành chính</v>
      </c>
    </row>
    <row r="4617" ht="21.0" customHeight="1">
      <c r="A4617" s="165" t="s">
        <v>1839</v>
      </c>
      <c r="B4617" s="172" t="s">
        <v>2905</v>
      </c>
      <c r="C4617" s="167" t="s">
        <v>112</v>
      </c>
      <c r="D4617" s="168">
        <v>160000.0</v>
      </c>
      <c r="E4617" s="169" t="str">
        <f>iferror(vlookup(C4617,'Master data'!$A$2:$C$29,3,0),"-/-")</f>
        <v>Biến phí</v>
      </c>
      <c r="F4617" s="169" t="str">
        <f>iferror(vlookup(C4617,'Master data'!$A$2:$C$29,2,0),"-/-")</f>
        <v>Chi phí hành chính</v>
      </c>
    </row>
    <row r="4618" ht="21.0" customHeight="1">
      <c r="A4618" s="165" t="s">
        <v>1839</v>
      </c>
      <c r="B4618" s="172" t="s">
        <v>2906</v>
      </c>
      <c r="C4618" s="167" t="s">
        <v>112</v>
      </c>
      <c r="D4618" s="168">
        <v>500000.0</v>
      </c>
      <c r="E4618" s="169" t="str">
        <f>iferror(vlookup(C4618,'Master data'!$A$2:$C$29,3,0),"-/-")</f>
        <v>Biến phí</v>
      </c>
      <c r="F4618" s="169" t="str">
        <f>iferror(vlookup(C4618,'Master data'!$A$2:$C$29,2,0),"-/-")</f>
        <v>Chi phí hành chính</v>
      </c>
    </row>
    <row r="4619" ht="21.0" customHeight="1">
      <c r="A4619" s="165" t="s">
        <v>1839</v>
      </c>
      <c r="B4619" s="172" t="s">
        <v>2907</v>
      </c>
      <c r="C4619" s="167" t="s">
        <v>112</v>
      </c>
      <c r="D4619" s="168">
        <v>70000.0</v>
      </c>
      <c r="E4619" s="169" t="str">
        <f>iferror(vlookup(C4619,'Master data'!$A$2:$C$29,3,0),"-/-")</f>
        <v>Biến phí</v>
      </c>
      <c r="F4619" s="169" t="str">
        <f>iferror(vlookup(C4619,'Master data'!$A$2:$C$29,2,0),"-/-")</f>
        <v>Chi phí hành chính</v>
      </c>
    </row>
    <row r="4620" ht="21.0" customHeight="1">
      <c r="A4620" s="165" t="s">
        <v>1839</v>
      </c>
      <c r="B4620" s="172" t="s">
        <v>2908</v>
      </c>
      <c r="C4620" s="167" t="s">
        <v>112</v>
      </c>
      <c r="D4620" s="168">
        <v>60000.0</v>
      </c>
      <c r="E4620" s="169" t="str">
        <f>iferror(vlookup(C4620,'Master data'!$A$2:$C$29,3,0),"-/-")</f>
        <v>Biến phí</v>
      </c>
      <c r="F4620" s="169" t="str">
        <f>iferror(vlookup(C4620,'Master data'!$A$2:$C$29,2,0),"-/-")</f>
        <v>Chi phí hành chính</v>
      </c>
    </row>
    <row r="4621" ht="21.0" customHeight="1">
      <c r="A4621" s="165" t="s">
        <v>1839</v>
      </c>
      <c r="B4621" s="172" t="s">
        <v>2909</v>
      </c>
      <c r="C4621" s="167" t="s">
        <v>112</v>
      </c>
      <c r="D4621" s="168">
        <v>180000.0</v>
      </c>
      <c r="E4621" s="169" t="str">
        <f>iferror(vlookup(C4621,'Master data'!$A$2:$C$29,3,0),"-/-")</f>
        <v>Biến phí</v>
      </c>
      <c r="F4621" s="169" t="str">
        <f>iferror(vlookup(C4621,'Master data'!$A$2:$C$29,2,0),"-/-")</f>
        <v>Chi phí hành chính</v>
      </c>
    </row>
    <row r="4622" ht="21.0" customHeight="1">
      <c r="A4622" s="165" t="s">
        <v>1839</v>
      </c>
      <c r="B4622" s="172" t="s">
        <v>2910</v>
      </c>
      <c r="C4622" s="167" t="s">
        <v>112</v>
      </c>
      <c r="D4622" s="168">
        <v>100000.0</v>
      </c>
      <c r="E4622" s="169" t="str">
        <f>iferror(vlookup(C4622,'Master data'!$A$2:$C$29,3,0),"-/-")</f>
        <v>Biến phí</v>
      </c>
      <c r="F4622" s="169" t="str">
        <f>iferror(vlookup(C4622,'Master data'!$A$2:$C$29,2,0),"-/-")</f>
        <v>Chi phí hành chính</v>
      </c>
    </row>
    <row r="4623" ht="21.0" customHeight="1">
      <c r="A4623" s="165" t="s">
        <v>1839</v>
      </c>
      <c r="B4623" s="172" t="s">
        <v>2911</v>
      </c>
      <c r="C4623" s="167" t="s">
        <v>112</v>
      </c>
      <c r="D4623" s="168">
        <v>183333.0</v>
      </c>
      <c r="E4623" s="169" t="str">
        <f>iferror(vlookup(C4623,'Master data'!$A$2:$C$29,3,0),"-/-")</f>
        <v>Biến phí</v>
      </c>
      <c r="F4623" s="169" t="str">
        <f>iferror(vlookup(C4623,'Master data'!$A$2:$C$29,2,0),"-/-")</f>
        <v>Chi phí hành chính</v>
      </c>
    </row>
    <row r="4624" ht="21.0" customHeight="1">
      <c r="A4624" s="165" t="s">
        <v>1839</v>
      </c>
      <c r="B4624" s="172" t="s">
        <v>2912</v>
      </c>
      <c r="C4624" s="167" t="s">
        <v>112</v>
      </c>
      <c r="D4624" s="168">
        <v>50000.0</v>
      </c>
      <c r="E4624" s="169" t="str">
        <f>iferror(vlookup(C4624,'Master data'!$A$2:$C$29,3,0),"-/-")</f>
        <v>Biến phí</v>
      </c>
      <c r="F4624" s="169" t="str">
        <f>iferror(vlookup(C4624,'Master data'!$A$2:$C$29,2,0),"-/-")</f>
        <v>Chi phí hành chính</v>
      </c>
    </row>
    <row r="4625" ht="21.0" customHeight="1">
      <c r="A4625" s="165" t="s">
        <v>1839</v>
      </c>
      <c r="B4625" s="172" t="s">
        <v>2913</v>
      </c>
      <c r="C4625" s="167" t="s">
        <v>112</v>
      </c>
      <c r="D4625" s="168">
        <v>150000.0</v>
      </c>
      <c r="E4625" s="169" t="str">
        <f>iferror(vlookup(C4625,'Master data'!$A$2:$C$29,3,0),"-/-")</f>
        <v>Biến phí</v>
      </c>
      <c r="F4625" s="169" t="str">
        <f>iferror(vlookup(C4625,'Master data'!$A$2:$C$29,2,0),"-/-")</f>
        <v>Chi phí hành chính</v>
      </c>
    </row>
    <row r="4626" ht="21.0" customHeight="1">
      <c r="A4626" s="165" t="s">
        <v>1839</v>
      </c>
      <c r="B4626" s="172" t="s">
        <v>2499</v>
      </c>
      <c r="C4626" s="167" t="s">
        <v>112</v>
      </c>
      <c r="D4626" s="168">
        <v>1000000.0</v>
      </c>
      <c r="E4626" s="169" t="str">
        <f>iferror(vlookup(C4626,'Master data'!$A$2:$C$29,3,0),"-/-")</f>
        <v>Biến phí</v>
      </c>
      <c r="F4626" s="169" t="str">
        <f>iferror(vlookup(C4626,'Master data'!$A$2:$C$29,2,0),"-/-")</f>
        <v>Chi phí hành chính</v>
      </c>
    </row>
    <row r="4627" ht="21.0" customHeight="1">
      <c r="A4627" s="165" t="s">
        <v>1839</v>
      </c>
      <c r="B4627" s="172" t="s">
        <v>1194</v>
      </c>
      <c r="C4627" s="167" t="s">
        <v>112</v>
      </c>
      <c r="D4627" s="168">
        <v>63000.0</v>
      </c>
      <c r="E4627" s="169" t="str">
        <f>iferror(vlookup(C4627,'Master data'!$A$2:$C$29,3,0),"-/-")</f>
        <v>Biến phí</v>
      </c>
      <c r="F4627" s="169" t="str">
        <f>iferror(vlookup(C4627,'Master data'!$A$2:$C$29,2,0),"-/-")</f>
        <v>Chi phí hành chính</v>
      </c>
    </row>
    <row r="4628" ht="21.0" customHeight="1">
      <c r="A4628" s="165" t="s">
        <v>1839</v>
      </c>
      <c r="B4628" s="172" t="s">
        <v>1994</v>
      </c>
      <c r="C4628" s="167" t="s">
        <v>112</v>
      </c>
      <c r="D4628" s="168">
        <v>900000.0</v>
      </c>
      <c r="E4628" s="169" t="str">
        <f>iferror(vlookup(C4628,'Master data'!$A$2:$C$29,3,0),"-/-")</f>
        <v>Biến phí</v>
      </c>
      <c r="F4628" s="169" t="str">
        <f>iferror(vlookup(C4628,'Master data'!$A$2:$C$29,2,0),"-/-")</f>
        <v>Chi phí hành chính</v>
      </c>
    </row>
    <row r="4629" ht="21.0" customHeight="1">
      <c r="A4629" s="165" t="s">
        <v>1839</v>
      </c>
      <c r="B4629" s="172" t="s">
        <v>496</v>
      </c>
      <c r="C4629" s="167" t="s">
        <v>112</v>
      </c>
      <c r="D4629" s="168">
        <v>20000.0</v>
      </c>
      <c r="E4629" s="169" t="str">
        <f>iferror(vlookup(C4629,'Master data'!$A$2:$C$29,3,0),"-/-")</f>
        <v>Biến phí</v>
      </c>
      <c r="F4629" s="169" t="str">
        <f>iferror(vlookup(C4629,'Master data'!$A$2:$C$29,2,0),"-/-")</f>
        <v>Chi phí hành chính</v>
      </c>
    </row>
    <row r="4630" ht="21.0" customHeight="1">
      <c r="A4630" s="165" t="s">
        <v>1839</v>
      </c>
      <c r="B4630" s="172" t="s">
        <v>1194</v>
      </c>
      <c r="C4630" s="167" t="s">
        <v>112</v>
      </c>
      <c r="D4630" s="168">
        <v>299000.0</v>
      </c>
      <c r="E4630" s="169" t="str">
        <f>iferror(vlookup(C4630,'Master data'!$A$2:$C$29,3,0),"-/-")</f>
        <v>Biến phí</v>
      </c>
      <c r="F4630" s="169" t="str">
        <f>iferror(vlookup(C4630,'Master data'!$A$2:$C$29,2,0),"-/-")</f>
        <v>Chi phí hành chính</v>
      </c>
    </row>
    <row r="4631" ht="21.0" customHeight="1">
      <c r="A4631" s="165" t="s">
        <v>1839</v>
      </c>
      <c r="B4631" s="172" t="s">
        <v>1194</v>
      </c>
      <c r="C4631" s="167" t="s">
        <v>112</v>
      </c>
      <c r="D4631" s="168">
        <v>57000.0</v>
      </c>
      <c r="E4631" s="169" t="str">
        <f>iferror(vlookup(C4631,'Master data'!$A$2:$C$29,3,0),"-/-")</f>
        <v>Biến phí</v>
      </c>
      <c r="F4631" s="169" t="str">
        <f>iferror(vlookup(C4631,'Master data'!$A$2:$C$29,2,0),"-/-")</f>
        <v>Chi phí hành chính</v>
      </c>
    </row>
    <row r="4632" ht="21.0" customHeight="1">
      <c r="A4632" s="165" t="s">
        <v>1839</v>
      </c>
      <c r="B4632" s="172" t="s">
        <v>1194</v>
      </c>
      <c r="C4632" s="167" t="s">
        <v>112</v>
      </c>
      <c r="D4632" s="168">
        <v>100000.0</v>
      </c>
      <c r="E4632" s="169" t="str">
        <f>iferror(vlookup(C4632,'Master data'!$A$2:$C$29,3,0),"-/-")</f>
        <v>Biến phí</v>
      </c>
      <c r="F4632" s="169" t="str">
        <f>iferror(vlookup(C4632,'Master data'!$A$2:$C$29,2,0),"-/-")</f>
        <v>Chi phí hành chính</v>
      </c>
    </row>
    <row r="4633" ht="21.0" customHeight="1">
      <c r="A4633" s="165" t="s">
        <v>1839</v>
      </c>
      <c r="B4633" s="172" t="s">
        <v>2499</v>
      </c>
      <c r="C4633" s="167" t="s">
        <v>112</v>
      </c>
      <c r="D4633" s="168">
        <v>1000000.0</v>
      </c>
      <c r="E4633" s="169" t="str">
        <f>iferror(vlookup(C4633,'Master data'!$A$2:$C$29,3,0),"-/-")</f>
        <v>Biến phí</v>
      </c>
      <c r="F4633" s="169" t="str">
        <f>iferror(vlookup(C4633,'Master data'!$A$2:$C$29,2,0),"-/-")</f>
        <v>Chi phí hành chính</v>
      </c>
    </row>
    <row r="4634" ht="21.0" customHeight="1">
      <c r="A4634" s="165" t="s">
        <v>1839</v>
      </c>
      <c r="B4634" s="172" t="s">
        <v>1194</v>
      </c>
      <c r="C4634" s="167" t="s">
        <v>112</v>
      </c>
      <c r="D4634" s="168">
        <v>30000.0</v>
      </c>
      <c r="E4634" s="169" t="str">
        <f>iferror(vlookup(C4634,'Master data'!$A$2:$C$29,3,0),"-/-")</f>
        <v>Biến phí</v>
      </c>
      <c r="F4634" s="169" t="str">
        <f>iferror(vlookup(C4634,'Master data'!$A$2:$C$29,2,0),"-/-")</f>
        <v>Chi phí hành chính</v>
      </c>
    </row>
    <row r="4635" ht="21.0" customHeight="1">
      <c r="A4635" s="165" t="s">
        <v>1839</v>
      </c>
      <c r="B4635" s="172" t="s">
        <v>1677</v>
      </c>
      <c r="C4635" s="167" t="s">
        <v>112</v>
      </c>
      <c r="D4635" s="168">
        <v>900000.0</v>
      </c>
      <c r="E4635" s="169" t="str">
        <f>iferror(vlookup(C4635,'Master data'!$A$2:$C$29,3,0),"-/-")</f>
        <v>Biến phí</v>
      </c>
      <c r="F4635" s="169" t="str">
        <f>iferror(vlookup(C4635,'Master data'!$A$2:$C$29,2,0),"-/-")</f>
        <v>Chi phí hành chính</v>
      </c>
    </row>
    <row r="4636" ht="21.0" customHeight="1">
      <c r="A4636" s="165" t="s">
        <v>1839</v>
      </c>
      <c r="B4636" s="172" t="s">
        <v>1194</v>
      </c>
      <c r="C4636" s="167" t="s">
        <v>112</v>
      </c>
      <c r="D4636" s="168">
        <v>126000.0</v>
      </c>
      <c r="E4636" s="169" t="str">
        <f>iferror(vlookup(C4636,'Master data'!$A$2:$C$29,3,0),"-/-")</f>
        <v>Biến phí</v>
      </c>
      <c r="F4636" s="169" t="str">
        <f>iferror(vlookup(C4636,'Master data'!$A$2:$C$29,2,0),"-/-")</f>
        <v>Chi phí hành chính</v>
      </c>
    </row>
    <row r="4637" ht="21.0" customHeight="1">
      <c r="A4637" s="165" t="s">
        <v>1839</v>
      </c>
      <c r="B4637" s="172" t="s">
        <v>1194</v>
      </c>
      <c r="C4637" s="167" t="s">
        <v>112</v>
      </c>
      <c r="D4637" s="168">
        <v>110000.0</v>
      </c>
      <c r="E4637" s="169" t="str">
        <f>iferror(vlookup(C4637,'Master data'!$A$2:$C$29,3,0),"-/-")</f>
        <v>Biến phí</v>
      </c>
      <c r="F4637" s="169" t="str">
        <f>iferror(vlookup(C4637,'Master data'!$A$2:$C$29,2,0),"-/-")</f>
        <v>Chi phí hành chính</v>
      </c>
    </row>
    <row r="4638" ht="21.0" customHeight="1">
      <c r="A4638" s="165" t="s">
        <v>1839</v>
      </c>
      <c r="B4638" s="172" t="s">
        <v>2781</v>
      </c>
      <c r="C4638" s="167" t="s">
        <v>112</v>
      </c>
      <c r="D4638" s="168">
        <v>1000000.0</v>
      </c>
      <c r="E4638" s="169" t="str">
        <f>iferror(vlookup(C4638,'Master data'!$A$2:$C$29,3,0),"-/-")</f>
        <v>Biến phí</v>
      </c>
      <c r="F4638" s="169" t="str">
        <f>iferror(vlookup(C4638,'Master data'!$A$2:$C$29,2,0),"-/-")</f>
        <v>Chi phí hành chính</v>
      </c>
    </row>
    <row r="4639" ht="21.0" customHeight="1">
      <c r="A4639" s="165" t="s">
        <v>1839</v>
      </c>
      <c r="B4639" s="172" t="s">
        <v>1994</v>
      </c>
      <c r="C4639" s="167" t="s">
        <v>112</v>
      </c>
      <c r="D4639" s="168">
        <v>950000.0</v>
      </c>
      <c r="E4639" s="169" t="str">
        <f>iferror(vlookup(C4639,'Master data'!$A$2:$C$29,3,0),"-/-")</f>
        <v>Biến phí</v>
      </c>
      <c r="F4639" s="169" t="str">
        <f>iferror(vlookup(C4639,'Master data'!$A$2:$C$29,2,0),"-/-")</f>
        <v>Chi phí hành chính</v>
      </c>
    </row>
    <row r="4640" ht="21.0" customHeight="1">
      <c r="A4640" s="165" t="s">
        <v>1839</v>
      </c>
      <c r="B4640" s="172" t="s">
        <v>1194</v>
      </c>
      <c r="C4640" s="167" t="s">
        <v>112</v>
      </c>
      <c r="D4640" s="168">
        <v>36000.0</v>
      </c>
      <c r="E4640" s="169" t="str">
        <f>iferror(vlookup(C4640,'Master data'!$A$2:$C$29,3,0),"-/-")</f>
        <v>Biến phí</v>
      </c>
      <c r="F4640" s="169" t="str">
        <f>iferror(vlookup(C4640,'Master data'!$A$2:$C$29,2,0),"-/-")</f>
        <v>Chi phí hành chính</v>
      </c>
    </row>
    <row r="4641" ht="21.0" customHeight="1">
      <c r="A4641" s="165" t="s">
        <v>1839</v>
      </c>
      <c r="B4641" s="172" t="s">
        <v>1194</v>
      </c>
      <c r="C4641" s="167" t="s">
        <v>112</v>
      </c>
      <c r="D4641" s="168">
        <v>45000.0</v>
      </c>
      <c r="E4641" s="169" t="str">
        <f>iferror(vlookup(C4641,'Master data'!$A$2:$C$29,3,0),"-/-")</f>
        <v>Biến phí</v>
      </c>
      <c r="F4641" s="169" t="str">
        <f>iferror(vlookup(C4641,'Master data'!$A$2:$C$29,2,0),"-/-")</f>
        <v>Chi phí hành chính</v>
      </c>
    </row>
    <row r="4642" ht="21.0" customHeight="1">
      <c r="A4642" s="165" t="s">
        <v>1839</v>
      </c>
      <c r="B4642" s="172" t="s">
        <v>2693</v>
      </c>
      <c r="C4642" s="167" t="s">
        <v>112</v>
      </c>
      <c r="D4642" s="168">
        <v>1000000.0</v>
      </c>
      <c r="E4642" s="169" t="str">
        <f>iferror(vlookup(C4642,'Master data'!$A$2:$C$29,3,0),"-/-")</f>
        <v>Biến phí</v>
      </c>
      <c r="F4642" s="169" t="str">
        <f>iferror(vlookup(C4642,'Master data'!$A$2:$C$29,2,0),"-/-")</f>
        <v>Chi phí hành chính</v>
      </c>
    </row>
    <row r="4643" ht="21.0" customHeight="1">
      <c r="A4643" s="165" t="s">
        <v>1839</v>
      </c>
      <c r="B4643" s="172" t="s">
        <v>1194</v>
      </c>
      <c r="C4643" s="167" t="s">
        <v>112</v>
      </c>
      <c r="D4643" s="168">
        <v>106000.0</v>
      </c>
      <c r="E4643" s="169" t="str">
        <f>iferror(vlookup(C4643,'Master data'!$A$2:$C$29,3,0),"-/-")</f>
        <v>Biến phí</v>
      </c>
      <c r="F4643" s="169" t="str">
        <f>iferror(vlookup(C4643,'Master data'!$A$2:$C$29,2,0),"-/-")</f>
        <v>Chi phí hành chính</v>
      </c>
    </row>
    <row r="4644" ht="21.0" customHeight="1">
      <c r="A4644" s="165" t="s">
        <v>1839</v>
      </c>
      <c r="B4644" s="172" t="s">
        <v>2914</v>
      </c>
      <c r="C4644" s="167" t="s">
        <v>112</v>
      </c>
      <c r="D4644" s="168">
        <v>305000.0</v>
      </c>
      <c r="E4644" s="169" t="str">
        <f>iferror(vlookup(C4644,'Master data'!$A$2:$C$29,3,0),"-/-")</f>
        <v>Biến phí</v>
      </c>
      <c r="F4644" s="169" t="str">
        <f>iferror(vlookup(C4644,'Master data'!$A$2:$C$29,2,0),"-/-")</f>
        <v>Chi phí hành chính</v>
      </c>
    </row>
    <row r="4645" ht="21.0" customHeight="1">
      <c r="A4645" s="165" t="s">
        <v>1839</v>
      </c>
      <c r="B4645" s="172" t="s">
        <v>1677</v>
      </c>
      <c r="C4645" s="167" t="s">
        <v>112</v>
      </c>
      <c r="D4645" s="168">
        <v>900000.0</v>
      </c>
      <c r="E4645" s="169" t="str">
        <f>iferror(vlookup(C4645,'Master data'!$A$2:$C$29,3,0),"-/-")</f>
        <v>Biến phí</v>
      </c>
      <c r="F4645" s="169" t="str">
        <f>iferror(vlookup(C4645,'Master data'!$A$2:$C$29,2,0),"-/-")</f>
        <v>Chi phí hành chính</v>
      </c>
    </row>
    <row r="4646" ht="21.0" customHeight="1">
      <c r="A4646" s="165" t="s">
        <v>1839</v>
      </c>
      <c r="B4646" s="172" t="s">
        <v>1194</v>
      </c>
      <c r="C4646" s="167" t="s">
        <v>112</v>
      </c>
      <c r="D4646" s="168">
        <v>545000.0</v>
      </c>
      <c r="E4646" s="169" t="str">
        <f>iferror(vlookup(C4646,'Master data'!$A$2:$C$29,3,0),"-/-")</f>
        <v>Biến phí</v>
      </c>
      <c r="F4646" s="169" t="str">
        <f>iferror(vlookup(C4646,'Master data'!$A$2:$C$29,2,0),"-/-")</f>
        <v>Chi phí hành chính</v>
      </c>
    </row>
    <row r="4647" ht="21.0" customHeight="1">
      <c r="A4647" s="165" t="s">
        <v>1839</v>
      </c>
      <c r="B4647" s="172" t="s">
        <v>1893</v>
      </c>
      <c r="C4647" s="167" t="s">
        <v>112</v>
      </c>
      <c r="D4647" s="168">
        <v>65000.0</v>
      </c>
      <c r="E4647" s="169" t="str">
        <f>iferror(vlookup(C4647,'Master data'!$A$2:$C$29,3,0),"-/-")</f>
        <v>Biến phí</v>
      </c>
      <c r="F4647" s="169" t="str">
        <f>iferror(vlookup(C4647,'Master data'!$A$2:$C$29,2,0),"-/-")</f>
        <v>Chi phí hành chính</v>
      </c>
    </row>
    <row r="4648" ht="21.0" customHeight="1">
      <c r="A4648" s="165" t="s">
        <v>1839</v>
      </c>
      <c r="B4648" s="172" t="s">
        <v>1194</v>
      </c>
      <c r="C4648" s="167" t="s">
        <v>112</v>
      </c>
      <c r="D4648" s="168">
        <v>486000.0</v>
      </c>
      <c r="E4648" s="169" t="str">
        <f>iferror(vlookup(C4648,'Master data'!$A$2:$C$29,3,0),"-/-")</f>
        <v>Biến phí</v>
      </c>
      <c r="F4648" s="169" t="str">
        <f>iferror(vlookup(C4648,'Master data'!$A$2:$C$29,2,0),"-/-")</f>
        <v>Chi phí hành chính</v>
      </c>
    </row>
    <row r="4649" ht="21.0" customHeight="1">
      <c r="A4649" s="165" t="s">
        <v>1839</v>
      </c>
      <c r="B4649" s="172" t="s">
        <v>2499</v>
      </c>
      <c r="C4649" s="167" t="s">
        <v>112</v>
      </c>
      <c r="D4649" s="168">
        <v>1000000.0</v>
      </c>
      <c r="E4649" s="169" t="str">
        <f>iferror(vlookup(C4649,'Master data'!$A$2:$C$29,3,0),"-/-")</f>
        <v>Biến phí</v>
      </c>
      <c r="F4649" s="169" t="str">
        <f>iferror(vlookup(C4649,'Master data'!$A$2:$C$29,2,0),"-/-")</f>
        <v>Chi phí hành chính</v>
      </c>
    </row>
    <row r="4650" ht="21.0" customHeight="1">
      <c r="A4650" s="165" t="s">
        <v>1839</v>
      </c>
      <c r="B4650" s="172" t="s">
        <v>1194</v>
      </c>
      <c r="C4650" s="167" t="s">
        <v>112</v>
      </c>
      <c r="D4650" s="168">
        <v>114000.0</v>
      </c>
      <c r="E4650" s="169" t="str">
        <f>iferror(vlookup(C4650,'Master data'!$A$2:$C$29,3,0),"-/-")</f>
        <v>Biến phí</v>
      </c>
      <c r="F4650" s="169" t="str">
        <f>iferror(vlookup(C4650,'Master data'!$A$2:$C$29,2,0),"-/-")</f>
        <v>Chi phí hành chính</v>
      </c>
    </row>
    <row r="4651" ht="21.0" customHeight="1">
      <c r="A4651" s="165" t="s">
        <v>1839</v>
      </c>
      <c r="B4651" s="172" t="s">
        <v>1194</v>
      </c>
      <c r="C4651" s="167" t="s">
        <v>112</v>
      </c>
      <c r="D4651" s="168">
        <v>130000.0</v>
      </c>
      <c r="E4651" s="169" t="str">
        <f>iferror(vlookup(C4651,'Master data'!$A$2:$C$29,3,0),"-/-")</f>
        <v>Biến phí</v>
      </c>
      <c r="F4651" s="169" t="str">
        <f>iferror(vlookup(C4651,'Master data'!$A$2:$C$29,2,0),"-/-")</f>
        <v>Chi phí hành chính</v>
      </c>
    </row>
    <row r="4652" ht="21.0" customHeight="1">
      <c r="A4652" s="165" t="s">
        <v>1839</v>
      </c>
      <c r="B4652" s="172" t="s">
        <v>1994</v>
      </c>
      <c r="C4652" s="167" t="s">
        <v>112</v>
      </c>
      <c r="D4652" s="168">
        <v>900000.0</v>
      </c>
      <c r="E4652" s="169" t="str">
        <f>iferror(vlookup(C4652,'Master data'!$A$2:$C$29,3,0),"-/-")</f>
        <v>Biến phí</v>
      </c>
      <c r="F4652" s="169" t="str">
        <f>iferror(vlookup(C4652,'Master data'!$A$2:$C$29,2,0),"-/-")</f>
        <v>Chi phí hành chính</v>
      </c>
    </row>
    <row r="4653" ht="21.0" customHeight="1">
      <c r="A4653" s="165" t="s">
        <v>1839</v>
      </c>
      <c r="B4653" s="172" t="s">
        <v>1194</v>
      </c>
      <c r="C4653" s="167" t="s">
        <v>112</v>
      </c>
      <c r="D4653" s="168">
        <v>79000.0</v>
      </c>
      <c r="E4653" s="169" t="str">
        <f>iferror(vlookup(C4653,'Master data'!$A$2:$C$29,3,0),"-/-")</f>
        <v>Biến phí</v>
      </c>
      <c r="F4653" s="169" t="str">
        <f>iferror(vlookup(C4653,'Master data'!$A$2:$C$29,2,0),"-/-")</f>
        <v>Chi phí hành chính</v>
      </c>
    </row>
    <row r="4654" ht="21.0" customHeight="1">
      <c r="A4654" s="165" t="s">
        <v>1839</v>
      </c>
      <c r="B4654" s="172" t="s">
        <v>1194</v>
      </c>
      <c r="C4654" s="167" t="s">
        <v>112</v>
      </c>
      <c r="D4654" s="168">
        <v>75000.0</v>
      </c>
      <c r="E4654" s="169" t="str">
        <f>iferror(vlookup(C4654,'Master data'!$A$2:$C$29,3,0),"-/-")</f>
        <v>Biến phí</v>
      </c>
      <c r="F4654" s="169" t="str">
        <f>iferror(vlookup(C4654,'Master data'!$A$2:$C$29,2,0),"-/-")</f>
        <v>Chi phí hành chính</v>
      </c>
    </row>
    <row r="4655" ht="21.0" customHeight="1">
      <c r="A4655" s="165" t="s">
        <v>1839</v>
      </c>
      <c r="B4655" s="172" t="s">
        <v>2499</v>
      </c>
      <c r="C4655" s="167" t="s">
        <v>112</v>
      </c>
      <c r="D4655" s="168">
        <v>1000000.0</v>
      </c>
      <c r="E4655" s="169" t="str">
        <f>iferror(vlookup(C4655,'Master data'!$A$2:$C$29,3,0),"-/-")</f>
        <v>Biến phí</v>
      </c>
      <c r="F4655" s="169" t="str">
        <f>iferror(vlookup(C4655,'Master data'!$A$2:$C$29,2,0),"-/-")</f>
        <v>Chi phí hành chính</v>
      </c>
    </row>
    <row r="4656" ht="21.0" customHeight="1">
      <c r="A4656" s="165" t="s">
        <v>1839</v>
      </c>
      <c r="B4656" s="172" t="s">
        <v>1194</v>
      </c>
      <c r="C4656" s="167" t="s">
        <v>112</v>
      </c>
      <c r="D4656" s="168">
        <v>81000.0</v>
      </c>
      <c r="E4656" s="169" t="str">
        <f>iferror(vlookup(C4656,'Master data'!$A$2:$C$29,3,0),"-/-")</f>
        <v>Biến phí</v>
      </c>
      <c r="F4656" s="169" t="str">
        <f>iferror(vlookup(C4656,'Master data'!$A$2:$C$29,2,0),"-/-")</f>
        <v>Chi phí hành chính</v>
      </c>
    </row>
    <row r="4657" ht="21.0" customHeight="1">
      <c r="A4657" s="165" t="s">
        <v>1839</v>
      </c>
      <c r="B4657" s="172" t="s">
        <v>2915</v>
      </c>
      <c r="C4657" s="167" t="s">
        <v>112</v>
      </c>
      <c r="D4657" s="168">
        <v>900000.0</v>
      </c>
      <c r="E4657" s="169" t="str">
        <f>iferror(vlookup(C4657,'Master data'!$A$2:$C$29,3,0),"-/-")</f>
        <v>Biến phí</v>
      </c>
      <c r="F4657" s="169" t="str">
        <f>iferror(vlookup(C4657,'Master data'!$A$2:$C$29,2,0),"-/-")</f>
        <v>Chi phí hành chính</v>
      </c>
    </row>
    <row r="4658" ht="21.0" customHeight="1">
      <c r="A4658" s="165" t="s">
        <v>1839</v>
      </c>
      <c r="B4658" s="172" t="s">
        <v>1194</v>
      </c>
      <c r="C4658" s="167" t="s">
        <v>112</v>
      </c>
      <c r="D4658" s="168">
        <v>420000.0</v>
      </c>
      <c r="E4658" s="169" t="str">
        <f>iferror(vlookup(C4658,'Master data'!$A$2:$C$29,3,0),"-/-")</f>
        <v>Biến phí</v>
      </c>
      <c r="F4658" s="169" t="str">
        <f>iferror(vlookup(C4658,'Master data'!$A$2:$C$29,2,0),"-/-")</f>
        <v>Chi phí hành chính</v>
      </c>
    </row>
    <row r="4659" ht="21.0" customHeight="1">
      <c r="A4659" s="165" t="s">
        <v>1839</v>
      </c>
      <c r="B4659" s="172" t="s">
        <v>1194</v>
      </c>
      <c r="C4659" s="167" t="s">
        <v>112</v>
      </c>
      <c r="D4659" s="168">
        <v>340000.0</v>
      </c>
      <c r="E4659" s="169" t="str">
        <f>iferror(vlookup(C4659,'Master data'!$A$2:$C$29,3,0),"-/-")</f>
        <v>Biến phí</v>
      </c>
      <c r="F4659" s="169" t="str">
        <f>iferror(vlookup(C4659,'Master data'!$A$2:$C$29,2,0),"-/-")</f>
        <v>Chi phí hành chính</v>
      </c>
    </row>
    <row r="4660" ht="21.0" customHeight="1">
      <c r="A4660" s="165" t="s">
        <v>1839</v>
      </c>
      <c r="B4660" s="172" t="s">
        <v>2781</v>
      </c>
      <c r="C4660" s="167" t="s">
        <v>112</v>
      </c>
      <c r="D4660" s="168">
        <v>1000000.0</v>
      </c>
      <c r="E4660" s="169" t="str">
        <f>iferror(vlookup(C4660,'Master data'!$A$2:$C$29,3,0),"-/-")</f>
        <v>Biến phí</v>
      </c>
      <c r="F4660" s="169" t="str">
        <f>iferror(vlookup(C4660,'Master data'!$A$2:$C$29,2,0),"-/-")</f>
        <v>Chi phí hành chính</v>
      </c>
    </row>
    <row r="4661" ht="21.0" customHeight="1">
      <c r="A4661" s="165" t="s">
        <v>1839</v>
      </c>
      <c r="B4661" s="172" t="s">
        <v>1194</v>
      </c>
      <c r="C4661" s="167" t="s">
        <v>112</v>
      </c>
      <c r="D4661" s="168">
        <v>204000.0</v>
      </c>
      <c r="E4661" s="169" t="str">
        <f>iferror(vlookup(C4661,'Master data'!$A$2:$C$29,3,0),"-/-")</f>
        <v>Biến phí</v>
      </c>
      <c r="F4661" s="169" t="str">
        <f>iferror(vlookup(C4661,'Master data'!$A$2:$C$29,2,0),"-/-")</f>
        <v>Chi phí hành chính</v>
      </c>
    </row>
    <row r="4662" ht="21.0" customHeight="1">
      <c r="A4662" s="165" t="s">
        <v>1839</v>
      </c>
      <c r="B4662" s="172" t="s">
        <v>2916</v>
      </c>
      <c r="C4662" s="167" t="s">
        <v>112</v>
      </c>
      <c r="D4662" s="168">
        <v>250000.0</v>
      </c>
      <c r="E4662" s="169" t="str">
        <f>iferror(vlookup(C4662,'Master data'!$A$2:$C$29,3,0),"-/-")</f>
        <v>Biến phí</v>
      </c>
      <c r="F4662" s="169" t="str">
        <f>iferror(vlookup(C4662,'Master data'!$A$2:$C$29,2,0),"-/-")</f>
        <v>Chi phí hành chính</v>
      </c>
    </row>
    <row r="4663" ht="21.0" customHeight="1">
      <c r="A4663" s="165" t="s">
        <v>1839</v>
      </c>
      <c r="B4663" s="172" t="s">
        <v>2098</v>
      </c>
      <c r="C4663" s="167" t="s">
        <v>112</v>
      </c>
      <c r="D4663" s="168">
        <v>900000.0</v>
      </c>
      <c r="E4663" s="169" t="str">
        <f>iferror(vlookup(C4663,'Master data'!$A$2:$C$29,3,0),"-/-")</f>
        <v>Biến phí</v>
      </c>
      <c r="F4663" s="169" t="str">
        <f>iferror(vlookup(C4663,'Master data'!$A$2:$C$29,2,0),"-/-")</f>
        <v>Chi phí hành chính</v>
      </c>
    </row>
    <row r="4664" ht="21.0" customHeight="1">
      <c r="A4664" s="165" t="s">
        <v>1839</v>
      </c>
      <c r="B4664" s="172" t="s">
        <v>1194</v>
      </c>
      <c r="C4664" s="167" t="s">
        <v>112</v>
      </c>
      <c r="D4664" s="168">
        <v>50000.0</v>
      </c>
      <c r="E4664" s="169" t="str">
        <f>iferror(vlookup(C4664,'Master data'!$A$2:$C$29,3,0),"-/-")</f>
        <v>Biến phí</v>
      </c>
      <c r="F4664" s="169" t="str">
        <f>iferror(vlookup(C4664,'Master data'!$A$2:$C$29,2,0),"-/-")</f>
        <v>Chi phí hành chính</v>
      </c>
    </row>
    <row r="4665" ht="21.0" customHeight="1">
      <c r="A4665" s="165" t="s">
        <v>1839</v>
      </c>
      <c r="B4665" s="172" t="s">
        <v>2917</v>
      </c>
      <c r="C4665" s="167" t="s">
        <v>112</v>
      </c>
      <c r="D4665" s="168">
        <v>1252000.0</v>
      </c>
      <c r="E4665" s="169" t="str">
        <f>iferror(vlookup(C4665,'Master data'!$A$2:$C$29,3,0),"-/-")</f>
        <v>Biến phí</v>
      </c>
      <c r="F4665" s="169" t="str">
        <f>iferror(vlookup(C4665,'Master data'!$A$2:$C$29,2,0),"-/-")</f>
        <v>Chi phí hành chính</v>
      </c>
    </row>
    <row r="4666" ht="21.0" customHeight="1">
      <c r="A4666" s="165" t="s">
        <v>1839</v>
      </c>
      <c r="B4666" s="172" t="s">
        <v>876</v>
      </c>
      <c r="C4666" s="167" t="s">
        <v>95</v>
      </c>
      <c r="D4666" s="168">
        <v>7.1E8</v>
      </c>
      <c r="E4666" s="169" t="str">
        <f>iferror(vlookup(C4666,'Master data'!$A$2:$C$29,3,0),"-/-")</f>
        <v>Biến phí</v>
      </c>
      <c r="F4666" s="169" t="str">
        <f>iferror(vlookup(C4666,'Master data'!$A$2:$C$29,2,0),"-/-")</f>
        <v>Chi phí bán hàng</v>
      </c>
    </row>
    <row r="4667" ht="21.0" customHeight="1">
      <c r="A4667" s="165" t="s">
        <v>1839</v>
      </c>
      <c r="B4667" s="172" t="s">
        <v>800</v>
      </c>
      <c r="C4667" s="167" t="s">
        <v>120</v>
      </c>
      <c r="D4667" s="168">
        <v>2.5107E7</v>
      </c>
      <c r="E4667" s="169" t="str">
        <f>iferror(vlookup(C4667,'Master data'!$A$2:$C$29,3,0),"-/-")</f>
        <v>Định phí</v>
      </c>
      <c r="F4667" s="169" t="str">
        <f>iferror(vlookup(C4667,'Master data'!$A$2:$C$29,2,0),"-/-")</f>
        <v>Chi phí QLDN</v>
      </c>
    </row>
    <row r="4668" ht="21.0" customHeight="1">
      <c r="A4668" s="165" t="s">
        <v>1839</v>
      </c>
      <c r="B4668" s="172" t="s">
        <v>2788</v>
      </c>
      <c r="C4668" s="167" t="s">
        <v>112</v>
      </c>
      <c r="D4668" s="168">
        <v>4500000.0</v>
      </c>
      <c r="E4668" s="169" t="str">
        <f>iferror(vlookup(C4668,'Master data'!$A$2:$C$29,3,0),"-/-")</f>
        <v>Biến phí</v>
      </c>
      <c r="F4668" s="169" t="str">
        <f>iferror(vlookup(C4668,'Master data'!$A$2:$C$29,2,0),"-/-")</f>
        <v>Chi phí hành chính</v>
      </c>
    </row>
    <row r="4669" ht="21.0" customHeight="1">
      <c r="A4669" s="165" t="s">
        <v>1839</v>
      </c>
      <c r="B4669" s="172" t="s">
        <v>2918</v>
      </c>
      <c r="C4669" s="167" t="s">
        <v>120</v>
      </c>
      <c r="D4669" s="168">
        <v>8.2120833E7</v>
      </c>
      <c r="E4669" s="169" t="str">
        <f>iferror(vlookup(C4669,'Master data'!$A$2:$C$29,3,0),"-/-")</f>
        <v>Định phí</v>
      </c>
      <c r="F4669" s="169" t="str">
        <f>iferror(vlookup(C4669,'Master data'!$A$2:$C$29,2,0),"-/-")</f>
        <v>Chi phí QLDN</v>
      </c>
    </row>
    <row r="4670" ht="21.0" customHeight="1">
      <c r="A4670" s="165" t="s">
        <v>1839</v>
      </c>
      <c r="B4670" s="172" t="s">
        <v>2400</v>
      </c>
      <c r="C4670" s="167" t="s">
        <v>112</v>
      </c>
      <c r="D4670" s="168">
        <v>4.1E7</v>
      </c>
      <c r="E4670" s="169" t="str">
        <f>iferror(vlookup(C4670,'Master data'!$A$2:$C$29,3,0),"-/-")</f>
        <v>Biến phí</v>
      </c>
      <c r="F4670" s="169" t="str">
        <f>iferror(vlookup(C4670,'Master data'!$A$2:$C$29,2,0),"-/-")</f>
        <v>Chi phí hành chính</v>
      </c>
    </row>
    <row r="4671" ht="21.0" customHeight="1">
      <c r="A4671" s="165" t="s">
        <v>1839</v>
      </c>
      <c r="B4671" s="172" t="s">
        <v>961</v>
      </c>
      <c r="C4671" s="167" t="s">
        <v>112</v>
      </c>
      <c r="D4671" s="168">
        <v>4057000.0</v>
      </c>
      <c r="E4671" s="169" t="str">
        <f>iferror(vlookup(C4671,'Master data'!$A$2:$C$29,3,0),"-/-")</f>
        <v>Biến phí</v>
      </c>
      <c r="F4671" s="169" t="str">
        <f>iferror(vlookup(C4671,'Master data'!$A$2:$C$29,2,0),"-/-")</f>
        <v>Chi phí hành chính</v>
      </c>
    </row>
    <row r="4672" ht="21.0" customHeight="1">
      <c r="A4672" s="165" t="s">
        <v>1839</v>
      </c>
      <c r="B4672" s="172" t="s">
        <v>1124</v>
      </c>
      <c r="C4672" s="167" t="s">
        <v>116</v>
      </c>
      <c r="D4672" s="168">
        <v>5162333.0</v>
      </c>
      <c r="E4672" s="169" t="str">
        <f>iferror(vlookup(C4672,'Master data'!$A$2:$C$29,3,0),"-/-")</f>
        <v>Định phí</v>
      </c>
      <c r="F4672" s="169" t="str">
        <f>iferror(vlookup(C4672,'Master data'!$A$2:$C$29,2,0),"-/-")</f>
        <v>Chi phí hành chính</v>
      </c>
    </row>
    <row r="4673" ht="21.0" customHeight="1">
      <c r="A4673" s="165" t="s">
        <v>1839</v>
      </c>
      <c r="B4673" s="172" t="s">
        <v>1573</v>
      </c>
      <c r="C4673" s="167" t="s">
        <v>116</v>
      </c>
      <c r="D4673" s="168">
        <v>3633333.0</v>
      </c>
      <c r="E4673" s="169" t="str">
        <f>iferror(vlookup(C4673,'Master data'!$A$2:$C$29,3,0),"-/-")</f>
        <v>Định phí</v>
      </c>
      <c r="F4673" s="169" t="str">
        <f>iferror(vlookup(C4673,'Master data'!$A$2:$C$29,2,0),"-/-")</f>
        <v>Chi phí hành chính</v>
      </c>
    </row>
    <row r="4674" ht="21.0" customHeight="1">
      <c r="A4674" s="165" t="s">
        <v>1839</v>
      </c>
      <c r="B4674" s="172" t="s">
        <v>2403</v>
      </c>
      <c r="C4674" s="167" t="s">
        <v>121</v>
      </c>
      <c r="D4674" s="168">
        <v>4.4544E7</v>
      </c>
      <c r="E4674" s="169" t="str">
        <f>iferror(vlookup(C4674,'Master data'!$A$2:$C$29,3,0),"-/-")</f>
        <v>Định phí</v>
      </c>
      <c r="F4674" s="169" t="str">
        <f>iferror(vlookup(C4674,'Master data'!$A$2:$C$29,2,0),"-/-")</f>
        <v>Chi phí QLDN</v>
      </c>
    </row>
    <row r="4675" ht="21.0" customHeight="1">
      <c r="A4675" s="165" t="s">
        <v>1839</v>
      </c>
      <c r="B4675" s="172" t="s">
        <v>2919</v>
      </c>
      <c r="C4675" s="167" t="s">
        <v>99</v>
      </c>
      <c r="D4675" s="168">
        <v>9.4598E7</v>
      </c>
      <c r="E4675" s="169" t="str">
        <f>iferror(vlookup(C4675,'Master data'!$A$2:$C$29,3,0),"-/-")</f>
        <v>Biến phí</v>
      </c>
      <c r="F4675" s="169" t="str">
        <f>iferror(vlookup(C4675,'Master data'!$A$2:$C$29,2,0),"-/-")</f>
        <v>Chi phí giá vốn</v>
      </c>
    </row>
    <row r="4676" ht="21.0" customHeight="1">
      <c r="A4676" s="165" t="s">
        <v>1839</v>
      </c>
      <c r="B4676" s="172" t="s">
        <v>2920</v>
      </c>
      <c r="C4676" s="167" t="s">
        <v>99</v>
      </c>
      <c r="D4676" s="168">
        <v>6540765.0</v>
      </c>
      <c r="E4676" s="169" t="str">
        <f>iferror(vlookup(C4676,'Master data'!$A$2:$C$29,3,0),"-/-")</f>
        <v>Biến phí</v>
      </c>
      <c r="F4676" s="169" t="str">
        <f>iferror(vlookup(C4676,'Master data'!$A$2:$C$29,2,0),"-/-")</f>
        <v>Chi phí giá vốn</v>
      </c>
    </row>
    <row r="4677" ht="21.0" customHeight="1">
      <c r="A4677" s="165" t="s">
        <v>1839</v>
      </c>
      <c r="B4677" s="172" t="s">
        <v>2921</v>
      </c>
      <c r="C4677" s="167" t="s">
        <v>99</v>
      </c>
      <c r="D4677" s="168">
        <v>7.10105E7</v>
      </c>
      <c r="E4677" s="169" t="str">
        <f>iferror(vlookup(C4677,'Master data'!$A$2:$C$29,3,0),"-/-")</f>
        <v>Biến phí</v>
      </c>
      <c r="F4677" s="169" t="str">
        <f>iferror(vlookup(C4677,'Master data'!$A$2:$C$29,2,0),"-/-")</f>
        <v>Chi phí giá vốn</v>
      </c>
    </row>
    <row r="4678" ht="21.0" customHeight="1">
      <c r="A4678" s="165" t="s">
        <v>1839</v>
      </c>
      <c r="B4678" s="172" t="s">
        <v>2318</v>
      </c>
      <c r="C4678" s="167" t="s">
        <v>70</v>
      </c>
      <c r="D4678" s="168">
        <v>3.5E7</v>
      </c>
      <c r="E4678" s="169" t="str">
        <f>iferror(vlookup(C4678,'Master data'!$A$2:$C$29,3,0),"-/-")</f>
        <v>Chi phí khác</v>
      </c>
      <c r="F4678" s="169" t="str">
        <f>iferror(vlookup(C4678,'Master data'!$A$2:$C$29,2,0),"-/-")</f>
        <v>Chi phí khác</v>
      </c>
    </row>
    <row r="4679" ht="21.0" customHeight="1">
      <c r="A4679" s="165" t="s">
        <v>1839</v>
      </c>
      <c r="B4679" s="172" t="s">
        <v>2922</v>
      </c>
      <c r="C4679" s="167" t="s">
        <v>70</v>
      </c>
      <c r="D4679" s="168">
        <v>1750000.0</v>
      </c>
      <c r="E4679" s="169" t="str">
        <f>iferror(vlookup(C4679,'Master data'!$A$2:$C$29,3,0),"-/-")</f>
        <v>Chi phí khác</v>
      </c>
      <c r="F4679" s="169" t="str">
        <f>iferror(vlookup(C4679,'Master data'!$A$2:$C$29,2,0),"-/-")</f>
        <v>Chi phí khác</v>
      </c>
    </row>
    <row r="4680" ht="21.0" customHeight="1">
      <c r="A4680" s="165" t="s">
        <v>1839</v>
      </c>
      <c r="B4680" s="172" t="s">
        <v>373</v>
      </c>
      <c r="C4680" s="167" t="s">
        <v>102</v>
      </c>
      <c r="D4680" s="168">
        <v>2.7997E8</v>
      </c>
      <c r="E4680" s="169" t="str">
        <f>iferror(vlookup(C4680,'Master data'!$A$2:$C$29,3,0),"-/-")</f>
        <v>Biến phí</v>
      </c>
      <c r="F4680" s="169" t="str">
        <f>iferror(vlookup(C4680,'Master data'!$A$2:$C$29,2,0),"-/-")</f>
        <v>Chi phí giá vốn</v>
      </c>
    </row>
    <row r="4681" ht="21.0" customHeight="1">
      <c r="A4681" s="165" t="s">
        <v>1839</v>
      </c>
      <c r="B4681" s="172" t="s">
        <v>1585</v>
      </c>
      <c r="C4681" s="167" t="s">
        <v>111</v>
      </c>
      <c r="D4681" s="168">
        <v>9.0E7</v>
      </c>
      <c r="E4681" s="169" t="str">
        <f>iferror(vlookup(C4681,'Master data'!$A$2:$C$29,3,0),"-/-")</f>
        <v>Định phí</v>
      </c>
      <c r="F4681" s="169" t="str">
        <f>iferror(vlookup(C4681,'Master data'!$A$2:$C$29,2,0),"-/-")</f>
        <v>Chi phí khác</v>
      </c>
    </row>
    <row r="4682" ht="21.0" customHeight="1">
      <c r="A4682" s="165" t="s">
        <v>1842</v>
      </c>
      <c r="B4682" s="172" t="s">
        <v>2923</v>
      </c>
      <c r="C4682" s="167" t="s">
        <v>112</v>
      </c>
      <c r="D4682" s="168">
        <v>248000.0</v>
      </c>
      <c r="E4682" s="169" t="str">
        <f>iferror(vlookup(C4682,'Master data'!$A$2:$C$29,3,0),"-/-")</f>
        <v>Biến phí</v>
      </c>
      <c r="F4682" s="169" t="str">
        <f>iferror(vlookup(C4682,'Master data'!$A$2:$C$29,2,0),"-/-")</f>
        <v>Chi phí hành chính</v>
      </c>
    </row>
    <row r="4683" ht="21.0" customHeight="1">
      <c r="A4683" s="165" t="s">
        <v>1842</v>
      </c>
      <c r="B4683" s="172" t="s">
        <v>275</v>
      </c>
      <c r="C4683" s="167" t="s">
        <v>112</v>
      </c>
      <c r="D4683" s="168">
        <v>78333.0</v>
      </c>
      <c r="E4683" s="169" t="str">
        <f>iferror(vlookup(C4683,'Master data'!$A$2:$C$29,3,0),"-/-")</f>
        <v>Biến phí</v>
      </c>
      <c r="F4683" s="169" t="str">
        <f>iferror(vlookup(C4683,'Master data'!$A$2:$C$29,2,0),"-/-")</f>
        <v>Chi phí hành chính</v>
      </c>
    </row>
    <row r="4684" ht="21.0" customHeight="1">
      <c r="A4684" s="165" t="s">
        <v>1842</v>
      </c>
      <c r="B4684" s="172" t="s">
        <v>1430</v>
      </c>
      <c r="C4684" s="167" t="s">
        <v>112</v>
      </c>
      <c r="D4684" s="168">
        <v>130000.0</v>
      </c>
      <c r="E4684" s="169" t="str">
        <f>iferror(vlookup(C4684,'Master data'!$A$2:$C$29,3,0),"-/-")</f>
        <v>Biến phí</v>
      </c>
      <c r="F4684" s="169" t="str">
        <f>iferror(vlookup(C4684,'Master data'!$A$2:$C$29,2,0),"-/-")</f>
        <v>Chi phí hành chính</v>
      </c>
    </row>
    <row r="4685" ht="21.0" customHeight="1">
      <c r="A4685" s="165" t="s">
        <v>1842</v>
      </c>
      <c r="B4685" s="172" t="s">
        <v>275</v>
      </c>
      <c r="C4685" s="167" t="s">
        <v>112</v>
      </c>
      <c r="D4685" s="168">
        <v>85000.0</v>
      </c>
      <c r="E4685" s="169" t="str">
        <f>iferror(vlookup(C4685,'Master data'!$A$2:$C$29,3,0),"-/-")</f>
        <v>Biến phí</v>
      </c>
      <c r="F4685" s="169" t="str">
        <f>iferror(vlookup(C4685,'Master data'!$A$2:$C$29,2,0),"-/-")</f>
        <v>Chi phí hành chính</v>
      </c>
    </row>
    <row r="4686" ht="21.0" customHeight="1">
      <c r="A4686" s="165" t="s">
        <v>1842</v>
      </c>
      <c r="B4686" s="172" t="s">
        <v>275</v>
      </c>
      <c r="C4686" s="167" t="s">
        <v>112</v>
      </c>
      <c r="D4686" s="168">
        <v>83333.0</v>
      </c>
      <c r="E4686" s="169" t="str">
        <f>iferror(vlookup(C4686,'Master data'!$A$2:$C$29,3,0),"-/-")</f>
        <v>Biến phí</v>
      </c>
      <c r="F4686" s="169" t="str">
        <f>iferror(vlookup(C4686,'Master data'!$A$2:$C$29,2,0),"-/-")</f>
        <v>Chi phí hành chính</v>
      </c>
    </row>
    <row r="4687" ht="21.0" customHeight="1">
      <c r="A4687" s="165" t="s">
        <v>1842</v>
      </c>
      <c r="B4687" s="172" t="s">
        <v>275</v>
      </c>
      <c r="C4687" s="167" t="s">
        <v>112</v>
      </c>
      <c r="D4687" s="168">
        <v>91667.0</v>
      </c>
      <c r="E4687" s="169" t="str">
        <f>iferror(vlookup(C4687,'Master data'!$A$2:$C$29,3,0),"-/-")</f>
        <v>Biến phí</v>
      </c>
      <c r="F4687" s="169" t="str">
        <f>iferror(vlookup(C4687,'Master data'!$A$2:$C$29,2,0),"-/-")</f>
        <v>Chi phí hành chính</v>
      </c>
    </row>
    <row r="4688" ht="21.0" customHeight="1">
      <c r="A4688" s="165" t="s">
        <v>1842</v>
      </c>
      <c r="B4688" s="172" t="s">
        <v>439</v>
      </c>
      <c r="C4688" s="167" t="s">
        <v>112</v>
      </c>
      <c r="D4688" s="168">
        <v>228333.0</v>
      </c>
      <c r="E4688" s="169" t="str">
        <f>iferror(vlookup(C4688,'Master data'!$A$2:$C$29,3,0),"-/-")</f>
        <v>Biến phí</v>
      </c>
      <c r="F4688" s="169" t="str">
        <f>iferror(vlookup(C4688,'Master data'!$A$2:$C$29,2,0),"-/-")</f>
        <v>Chi phí hành chính</v>
      </c>
    </row>
    <row r="4689" ht="21.0" customHeight="1">
      <c r="A4689" s="165" t="s">
        <v>1842</v>
      </c>
      <c r="B4689" s="172" t="s">
        <v>2924</v>
      </c>
      <c r="C4689" s="167" t="s">
        <v>112</v>
      </c>
      <c r="D4689" s="168">
        <v>626667.0</v>
      </c>
      <c r="E4689" s="169" t="str">
        <f>iferror(vlookup(C4689,'Master data'!$A$2:$C$29,3,0),"-/-")</f>
        <v>Biến phí</v>
      </c>
      <c r="F4689" s="169" t="str">
        <f>iferror(vlookup(C4689,'Master data'!$A$2:$C$29,2,0),"-/-")</f>
        <v>Chi phí hành chính</v>
      </c>
    </row>
    <row r="4690" ht="21.0" customHeight="1">
      <c r="A4690" s="165" t="s">
        <v>1842</v>
      </c>
      <c r="B4690" s="172" t="s">
        <v>289</v>
      </c>
      <c r="C4690" s="167" t="s">
        <v>112</v>
      </c>
      <c r="D4690" s="168">
        <v>333333.0</v>
      </c>
      <c r="E4690" s="169" t="str">
        <f>iferror(vlookup(C4690,'Master data'!$A$2:$C$29,3,0),"-/-")</f>
        <v>Biến phí</v>
      </c>
      <c r="F4690" s="169" t="str">
        <f>iferror(vlookup(C4690,'Master data'!$A$2:$C$29,2,0),"-/-")</f>
        <v>Chi phí hành chính</v>
      </c>
    </row>
    <row r="4691" ht="21.0" customHeight="1">
      <c r="A4691" s="165" t="s">
        <v>1842</v>
      </c>
      <c r="B4691" s="172" t="s">
        <v>1296</v>
      </c>
      <c r="C4691" s="167" t="s">
        <v>112</v>
      </c>
      <c r="D4691" s="168">
        <v>1971333.0</v>
      </c>
      <c r="E4691" s="169" t="str">
        <f>iferror(vlookup(C4691,'Master data'!$A$2:$C$29,3,0),"-/-")</f>
        <v>Biến phí</v>
      </c>
      <c r="F4691" s="169" t="str">
        <f>iferror(vlookup(C4691,'Master data'!$A$2:$C$29,2,0),"-/-")</f>
        <v>Chi phí hành chính</v>
      </c>
    </row>
    <row r="4692" ht="21.0" customHeight="1">
      <c r="A4692" s="165" t="s">
        <v>1842</v>
      </c>
      <c r="B4692" s="172" t="s">
        <v>1355</v>
      </c>
      <c r="C4692" s="167" t="s">
        <v>112</v>
      </c>
      <c r="D4692" s="168">
        <v>96667.0</v>
      </c>
      <c r="E4692" s="169" t="str">
        <f>iferror(vlookup(C4692,'Master data'!$A$2:$C$29,3,0),"-/-")</f>
        <v>Biến phí</v>
      </c>
      <c r="F4692" s="169" t="str">
        <f>iferror(vlookup(C4692,'Master data'!$A$2:$C$29,2,0),"-/-")</f>
        <v>Chi phí hành chính</v>
      </c>
    </row>
    <row r="4693" ht="21.0" customHeight="1">
      <c r="A4693" s="165" t="s">
        <v>1842</v>
      </c>
      <c r="B4693" s="172" t="s">
        <v>1140</v>
      </c>
      <c r="C4693" s="167" t="s">
        <v>112</v>
      </c>
      <c r="D4693" s="168">
        <v>1253333.0</v>
      </c>
      <c r="E4693" s="169" t="str">
        <f>iferror(vlookup(C4693,'Master data'!$A$2:$C$29,3,0),"-/-")</f>
        <v>Biến phí</v>
      </c>
      <c r="F4693" s="169" t="str">
        <f>iferror(vlookup(C4693,'Master data'!$A$2:$C$29,2,0),"-/-")</f>
        <v>Chi phí hành chính</v>
      </c>
    </row>
    <row r="4694" ht="21.0" customHeight="1">
      <c r="A4694" s="165" t="s">
        <v>1842</v>
      </c>
      <c r="B4694" s="172" t="s">
        <v>444</v>
      </c>
      <c r="C4694" s="167" t="s">
        <v>112</v>
      </c>
      <c r="D4694" s="168">
        <v>96667.0</v>
      </c>
      <c r="E4694" s="169" t="str">
        <f>iferror(vlookup(C4694,'Master data'!$A$2:$C$29,3,0),"-/-")</f>
        <v>Biến phí</v>
      </c>
      <c r="F4694" s="169" t="str">
        <f>iferror(vlookup(C4694,'Master data'!$A$2:$C$29,2,0),"-/-")</f>
        <v>Chi phí hành chính</v>
      </c>
    </row>
    <row r="4695" ht="21.0" customHeight="1">
      <c r="A4695" s="165" t="s">
        <v>1842</v>
      </c>
      <c r="B4695" s="172" t="s">
        <v>1140</v>
      </c>
      <c r="C4695" s="167" t="s">
        <v>112</v>
      </c>
      <c r="D4695" s="168">
        <v>626667.0</v>
      </c>
      <c r="E4695" s="169" t="str">
        <f>iferror(vlookup(C4695,'Master data'!$A$2:$C$29,3,0),"-/-")</f>
        <v>Biến phí</v>
      </c>
      <c r="F4695" s="169" t="str">
        <f>iferror(vlookup(C4695,'Master data'!$A$2:$C$29,2,0),"-/-")</f>
        <v>Chi phí hành chính</v>
      </c>
    </row>
    <row r="4696" ht="21.0" customHeight="1">
      <c r="A4696" s="165" t="s">
        <v>1842</v>
      </c>
      <c r="B4696" s="172" t="s">
        <v>2925</v>
      </c>
      <c r="C4696" s="167" t="s">
        <v>112</v>
      </c>
      <c r="D4696" s="168">
        <v>96667.0</v>
      </c>
      <c r="E4696" s="169" t="str">
        <f>iferror(vlookup(C4696,'Master data'!$A$2:$C$29,3,0),"-/-")</f>
        <v>Biến phí</v>
      </c>
      <c r="F4696" s="169" t="str">
        <f>iferror(vlookup(C4696,'Master data'!$A$2:$C$29,2,0),"-/-")</f>
        <v>Chi phí hành chính</v>
      </c>
    </row>
    <row r="4697" ht="21.0" customHeight="1">
      <c r="A4697" s="165" t="s">
        <v>1842</v>
      </c>
      <c r="B4697" s="172" t="s">
        <v>1710</v>
      </c>
      <c r="C4697" s="167" t="s">
        <v>112</v>
      </c>
      <c r="D4697" s="168">
        <v>383333.0</v>
      </c>
      <c r="E4697" s="169" t="str">
        <f>iferror(vlookup(C4697,'Master data'!$A$2:$C$29,3,0),"-/-")</f>
        <v>Biến phí</v>
      </c>
      <c r="F4697" s="169" t="str">
        <f>iferror(vlookup(C4697,'Master data'!$A$2:$C$29,2,0),"-/-")</f>
        <v>Chi phí hành chính</v>
      </c>
    </row>
    <row r="4698" ht="21.0" customHeight="1">
      <c r="A4698" s="165" t="s">
        <v>1842</v>
      </c>
      <c r="B4698" s="172" t="s">
        <v>1140</v>
      </c>
      <c r="C4698" s="167" t="s">
        <v>112</v>
      </c>
      <c r="D4698" s="168">
        <v>626667.0</v>
      </c>
      <c r="E4698" s="169" t="str">
        <f>iferror(vlookup(C4698,'Master data'!$A$2:$C$29,3,0),"-/-")</f>
        <v>Biến phí</v>
      </c>
      <c r="F4698" s="169" t="str">
        <f>iferror(vlookup(C4698,'Master data'!$A$2:$C$29,2,0),"-/-")</f>
        <v>Chi phí hành chính</v>
      </c>
    </row>
    <row r="4699" ht="21.0" customHeight="1">
      <c r="A4699" s="165" t="s">
        <v>1842</v>
      </c>
      <c r="B4699" s="172" t="s">
        <v>1355</v>
      </c>
      <c r="C4699" s="167" t="s">
        <v>112</v>
      </c>
      <c r="D4699" s="168">
        <v>96667.0</v>
      </c>
      <c r="E4699" s="169" t="str">
        <f>iferror(vlookup(C4699,'Master data'!$A$2:$C$29,3,0),"-/-")</f>
        <v>Biến phí</v>
      </c>
      <c r="F4699" s="169" t="str">
        <f>iferror(vlookup(C4699,'Master data'!$A$2:$C$29,2,0),"-/-")</f>
        <v>Chi phí hành chính</v>
      </c>
    </row>
    <row r="4700" ht="21.0" customHeight="1">
      <c r="A4700" s="165" t="s">
        <v>1842</v>
      </c>
      <c r="B4700" s="172" t="s">
        <v>1434</v>
      </c>
      <c r="C4700" s="167" t="s">
        <v>112</v>
      </c>
      <c r="D4700" s="168">
        <v>626667.0</v>
      </c>
      <c r="E4700" s="169" t="str">
        <f>iferror(vlookup(C4700,'Master data'!$A$2:$C$29,3,0),"-/-")</f>
        <v>Biến phí</v>
      </c>
      <c r="F4700" s="169" t="str">
        <f>iferror(vlookup(C4700,'Master data'!$A$2:$C$29,2,0),"-/-")</f>
        <v>Chi phí hành chính</v>
      </c>
    </row>
    <row r="4701" ht="21.0" customHeight="1">
      <c r="A4701" s="165" t="s">
        <v>1842</v>
      </c>
      <c r="B4701" s="172" t="s">
        <v>2926</v>
      </c>
      <c r="C4701" s="167" t="s">
        <v>112</v>
      </c>
      <c r="D4701" s="168">
        <v>1070000.0</v>
      </c>
      <c r="E4701" s="169" t="str">
        <f>iferror(vlookup(C4701,'Master data'!$A$2:$C$29,3,0),"-/-")</f>
        <v>Biến phí</v>
      </c>
      <c r="F4701" s="169" t="str">
        <f>iferror(vlookup(C4701,'Master data'!$A$2:$C$29,2,0),"-/-")</f>
        <v>Chi phí hành chính</v>
      </c>
    </row>
    <row r="4702" ht="21.0" customHeight="1">
      <c r="A4702" s="165" t="s">
        <v>1842</v>
      </c>
      <c r="B4702" s="172" t="s">
        <v>1355</v>
      </c>
      <c r="C4702" s="167" t="s">
        <v>112</v>
      </c>
      <c r="D4702" s="168">
        <v>96667.0</v>
      </c>
      <c r="E4702" s="169" t="str">
        <f>iferror(vlookup(C4702,'Master data'!$A$2:$C$29,3,0),"-/-")</f>
        <v>Biến phí</v>
      </c>
      <c r="F4702" s="169" t="str">
        <f>iferror(vlookup(C4702,'Master data'!$A$2:$C$29,2,0),"-/-")</f>
        <v>Chi phí hành chính</v>
      </c>
    </row>
    <row r="4703" ht="21.0" customHeight="1">
      <c r="A4703" s="165" t="s">
        <v>1842</v>
      </c>
      <c r="B4703" s="172" t="s">
        <v>2927</v>
      </c>
      <c r="C4703" s="167" t="s">
        <v>112</v>
      </c>
      <c r="D4703" s="168">
        <v>4000000.0</v>
      </c>
      <c r="E4703" s="169" t="str">
        <f>iferror(vlookup(C4703,'Master data'!$A$2:$C$29,3,0),"-/-")</f>
        <v>Biến phí</v>
      </c>
      <c r="F4703" s="169" t="str">
        <f>iferror(vlookup(C4703,'Master data'!$A$2:$C$29,2,0),"-/-")</f>
        <v>Chi phí hành chính</v>
      </c>
    </row>
    <row r="4704" ht="21.0" customHeight="1">
      <c r="A4704" s="165" t="s">
        <v>1842</v>
      </c>
      <c r="B4704" s="172" t="s">
        <v>2928</v>
      </c>
      <c r="C4704" s="167" t="s">
        <v>112</v>
      </c>
      <c r="D4704" s="168">
        <v>508000.0</v>
      </c>
      <c r="E4704" s="169" t="str">
        <f>iferror(vlookup(C4704,'Master data'!$A$2:$C$29,3,0),"-/-")</f>
        <v>Biến phí</v>
      </c>
      <c r="F4704" s="169" t="str">
        <f>iferror(vlookup(C4704,'Master data'!$A$2:$C$29,2,0),"-/-")</f>
        <v>Chi phí hành chính</v>
      </c>
    </row>
    <row r="4705" ht="21.0" customHeight="1">
      <c r="A4705" s="165" t="s">
        <v>1842</v>
      </c>
      <c r="B4705" s="172" t="s">
        <v>2929</v>
      </c>
      <c r="C4705" s="167" t="s">
        <v>95</v>
      </c>
      <c r="D4705" s="168">
        <v>2910000.0</v>
      </c>
      <c r="E4705" s="169" t="str">
        <f>iferror(vlookup(C4705,'Master data'!$A$2:$C$29,3,0),"-/-")</f>
        <v>Biến phí</v>
      </c>
      <c r="F4705" s="169" t="str">
        <f>iferror(vlookup(C4705,'Master data'!$A$2:$C$29,2,0),"-/-")</f>
        <v>Chi phí bán hàng</v>
      </c>
    </row>
    <row r="4706" ht="21.0" customHeight="1">
      <c r="A4706" s="165" t="s">
        <v>1842</v>
      </c>
      <c r="B4706" s="172" t="s">
        <v>2930</v>
      </c>
      <c r="C4706" s="167" t="s">
        <v>95</v>
      </c>
      <c r="D4706" s="168">
        <v>1209000.0</v>
      </c>
      <c r="E4706" s="169" t="str">
        <f>iferror(vlookup(C4706,'Master data'!$A$2:$C$29,3,0),"-/-")</f>
        <v>Biến phí</v>
      </c>
      <c r="F4706" s="169" t="str">
        <f>iferror(vlookup(C4706,'Master data'!$A$2:$C$29,2,0),"-/-")</f>
        <v>Chi phí bán hàng</v>
      </c>
    </row>
    <row r="4707" ht="21.0" customHeight="1">
      <c r="A4707" s="165" t="s">
        <v>1842</v>
      </c>
      <c r="B4707" s="172" t="s">
        <v>2931</v>
      </c>
      <c r="C4707" s="167" t="s">
        <v>95</v>
      </c>
      <c r="D4707" s="168">
        <v>1285000.0</v>
      </c>
      <c r="E4707" s="169" t="str">
        <f>iferror(vlookup(C4707,'Master data'!$A$2:$C$29,3,0),"-/-")</f>
        <v>Biến phí</v>
      </c>
      <c r="F4707" s="169" t="str">
        <f>iferror(vlookup(C4707,'Master data'!$A$2:$C$29,2,0),"-/-")</f>
        <v>Chi phí bán hàng</v>
      </c>
    </row>
    <row r="4708" ht="21.0" customHeight="1">
      <c r="A4708" s="165" t="s">
        <v>1842</v>
      </c>
      <c r="B4708" s="172" t="s">
        <v>2932</v>
      </c>
      <c r="C4708" s="167" t="s">
        <v>95</v>
      </c>
      <c r="D4708" s="168">
        <v>1588000.0</v>
      </c>
      <c r="E4708" s="169" t="str">
        <f>iferror(vlookup(C4708,'Master data'!$A$2:$C$29,3,0),"-/-")</f>
        <v>Biến phí</v>
      </c>
      <c r="F4708" s="169" t="str">
        <f>iferror(vlookup(C4708,'Master data'!$A$2:$C$29,2,0),"-/-")</f>
        <v>Chi phí bán hàng</v>
      </c>
    </row>
    <row r="4709" ht="21.0" customHeight="1">
      <c r="A4709" s="165" t="s">
        <v>1842</v>
      </c>
      <c r="B4709" s="172" t="s">
        <v>1851</v>
      </c>
      <c r="C4709" s="167" t="s">
        <v>95</v>
      </c>
      <c r="D4709" s="168">
        <v>3750000.0</v>
      </c>
      <c r="E4709" s="169" t="str">
        <f>iferror(vlookup(C4709,'Master data'!$A$2:$C$29,3,0),"-/-")</f>
        <v>Biến phí</v>
      </c>
      <c r="F4709" s="169" t="str">
        <f>iferror(vlookup(C4709,'Master data'!$A$2:$C$29,2,0),"-/-")</f>
        <v>Chi phí bán hàng</v>
      </c>
    </row>
    <row r="4710" ht="21.0" customHeight="1">
      <c r="A4710" s="165" t="s">
        <v>1842</v>
      </c>
      <c r="B4710" s="172" t="s">
        <v>2933</v>
      </c>
      <c r="C4710" s="167" t="s">
        <v>95</v>
      </c>
      <c r="D4710" s="168">
        <v>3203000.0</v>
      </c>
      <c r="E4710" s="169" t="str">
        <f>iferror(vlookup(C4710,'Master data'!$A$2:$C$29,3,0),"-/-")</f>
        <v>Biến phí</v>
      </c>
      <c r="F4710" s="169" t="str">
        <f>iferror(vlookup(C4710,'Master data'!$A$2:$C$29,2,0),"-/-")</f>
        <v>Chi phí bán hàng</v>
      </c>
    </row>
    <row r="4711" ht="21.0" customHeight="1">
      <c r="A4711" s="165" t="s">
        <v>1842</v>
      </c>
      <c r="B4711" s="172" t="s">
        <v>2934</v>
      </c>
      <c r="C4711" s="167" t="s">
        <v>95</v>
      </c>
      <c r="D4711" s="168">
        <v>2.1875E7</v>
      </c>
      <c r="E4711" s="169" t="str">
        <f>iferror(vlookup(C4711,'Master data'!$A$2:$C$29,3,0),"-/-")</f>
        <v>Biến phí</v>
      </c>
      <c r="F4711" s="169" t="str">
        <f>iferror(vlookup(C4711,'Master data'!$A$2:$C$29,2,0),"-/-")</f>
        <v>Chi phí bán hàng</v>
      </c>
    </row>
    <row r="4712" ht="21.0" customHeight="1">
      <c r="A4712" s="165" t="s">
        <v>1842</v>
      </c>
      <c r="B4712" s="172" t="s">
        <v>2935</v>
      </c>
      <c r="C4712" s="167" t="s">
        <v>95</v>
      </c>
      <c r="D4712" s="168">
        <v>2185000.0</v>
      </c>
      <c r="E4712" s="169" t="str">
        <f>iferror(vlookup(C4712,'Master data'!$A$2:$C$29,3,0),"-/-")</f>
        <v>Biến phí</v>
      </c>
      <c r="F4712" s="169" t="str">
        <f>iferror(vlookup(C4712,'Master data'!$A$2:$C$29,2,0),"-/-")</f>
        <v>Chi phí bán hàng</v>
      </c>
    </row>
    <row r="4713" ht="21.0" customHeight="1">
      <c r="A4713" s="165" t="s">
        <v>1842</v>
      </c>
      <c r="B4713" s="172" t="s">
        <v>1303</v>
      </c>
      <c r="C4713" s="167" t="s">
        <v>112</v>
      </c>
      <c r="D4713" s="168">
        <v>6500000.0</v>
      </c>
      <c r="E4713" s="169" t="str">
        <f>iferror(vlookup(C4713,'Master data'!$A$2:$C$29,3,0),"-/-")</f>
        <v>Biến phí</v>
      </c>
      <c r="F4713" s="169" t="str">
        <f>iferror(vlookup(C4713,'Master data'!$A$2:$C$29,2,0),"-/-")</f>
        <v>Chi phí hành chính</v>
      </c>
    </row>
    <row r="4714" ht="21.0" customHeight="1">
      <c r="A4714" s="165" t="s">
        <v>1842</v>
      </c>
      <c r="B4714" s="172" t="s">
        <v>2567</v>
      </c>
      <c r="C4714" s="167" t="s">
        <v>112</v>
      </c>
      <c r="D4714" s="168">
        <v>1300000.0</v>
      </c>
      <c r="E4714" s="169" t="str">
        <f>iferror(vlookup(C4714,'Master data'!$A$2:$C$29,3,0),"-/-")</f>
        <v>Biến phí</v>
      </c>
      <c r="F4714" s="169" t="str">
        <f>iferror(vlookup(C4714,'Master data'!$A$2:$C$29,2,0),"-/-")</f>
        <v>Chi phí hành chính</v>
      </c>
    </row>
    <row r="4715" ht="21.0" customHeight="1">
      <c r="A4715" s="165" t="s">
        <v>1842</v>
      </c>
      <c r="B4715" s="172" t="s">
        <v>2936</v>
      </c>
      <c r="C4715" s="167" t="s">
        <v>112</v>
      </c>
      <c r="D4715" s="168">
        <v>1100000.0</v>
      </c>
      <c r="E4715" s="169" t="str">
        <f>iferror(vlookup(C4715,'Master data'!$A$2:$C$29,3,0),"-/-")</f>
        <v>Biến phí</v>
      </c>
      <c r="F4715" s="169" t="str">
        <f>iferror(vlookup(C4715,'Master data'!$A$2:$C$29,2,0),"-/-")</f>
        <v>Chi phí hành chính</v>
      </c>
    </row>
    <row r="4716" ht="21.0" customHeight="1">
      <c r="A4716" s="165" t="s">
        <v>1842</v>
      </c>
      <c r="B4716" s="172" t="s">
        <v>2937</v>
      </c>
      <c r="C4716" s="167" t="s">
        <v>112</v>
      </c>
      <c r="D4716" s="168">
        <v>3000000.0</v>
      </c>
      <c r="E4716" s="169" t="str">
        <f>iferror(vlookup(C4716,'Master data'!$A$2:$C$29,3,0),"-/-")</f>
        <v>Biến phí</v>
      </c>
      <c r="F4716" s="169" t="str">
        <f>iferror(vlookup(C4716,'Master data'!$A$2:$C$29,2,0),"-/-")</f>
        <v>Chi phí hành chính</v>
      </c>
    </row>
    <row r="4717" ht="21.0" customHeight="1">
      <c r="A4717" s="165" t="s">
        <v>1842</v>
      </c>
      <c r="B4717" s="172" t="s">
        <v>2938</v>
      </c>
      <c r="C4717" s="167" t="s">
        <v>112</v>
      </c>
      <c r="D4717" s="168">
        <v>1843000.0</v>
      </c>
      <c r="E4717" s="169" t="str">
        <f>iferror(vlookup(C4717,'Master data'!$A$2:$C$29,3,0),"-/-")</f>
        <v>Biến phí</v>
      </c>
      <c r="F4717" s="169" t="str">
        <f>iferror(vlookup(C4717,'Master data'!$A$2:$C$29,2,0),"-/-")</f>
        <v>Chi phí hành chính</v>
      </c>
    </row>
    <row r="4718" ht="21.0" customHeight="1">
      <c r="A4718" s="165" t="s">
        <v>1842</v>
      </c>
      <c r="B4718" s="172" t="s">
        <v>2939</v>
      </c>
      <c r="C4718" s="167" t="s">
        <v>112</v>
      </c>
      <c r="D4718" s="168">
        <v>3000000.0</v>
      </c>
      <c r="E4718" s="169" t="str">
        <f>iferror(vlookup(C4718,'Master data'!$A$2:$C$29,3,0),"-/-")</f>
        <v>Biến phí</v>
      </c>
      <c r="F4718" s="169" t="str">
        <f>iferror(vlookup(C4718,'Master data'!$A$2:$C$29,2,0),"-/-")</f>
        <v>Chi phí hành chính</v>
      </c>
    </row>
    <row r="4719" ht="21.0" customHeight="1">
      <c r="A4719" s="165" t="s">
        <v>1842</v>
      </c>
      <c r="B4719" s="172" t="s">
        <v>2940</v>
      </c>
      <c r="C4719" s="167" t="s">
        <v>112</v>
      </c>
      <c r="D4719" s="168">
        <v>1875000.0</v>
      </c>
      <c r="E4719" s="169" t="str">
        <f>iferror(vlookup(C4719,'Master data'!$A$2:$C$29,3,0),"-/-")</f>
        <v>Biến phí</v>
      </c>
      <c r="F4719" s="169" t="str">
        <f>iferror(vlookup(C4719,'Master data'!$A$2:$C$29,2,0),"-/-")</f>
        <v>Chi phí hành chính</v>
      </c>
    </row>
    <row r="4720" ht="21.0" customHeight="1">
      <c r="A4720" s="165" t="s">
        <v>1842</v>
      </c>
      <c r="B4720" s="172" t="s">
        <v>2941</v>
      </c>
      <c r="C4720" s="167" t="s">
        <v>112</v>
      </c>
      <c r="D4720" s="168">
        <v>900000.0</v>
      </c>
      <c r="E4720" s="169" t="str">
        <f>iferror(vlookup(C4720,'Master data'!$A$2:$C$29,3,0),"-/-")</f>
        <v>Biến phí</v>
      </c>
      <c r="F4720" s="169" t="str">
        <f>iferror(vlookup(C4720,'Master data'!$A$2:$C$29,2,0),"-/-")</f>
        <v>Chi phí hành chính</v>
      </c>
    </row>
    <row r="4721" ht="21.0" customHeight="1">
      <c r="A4721" s="165" t="s">
        <v>1842</v>
      </c>
      <c r="B4721" s="172" t="s">
        <v>2251</v>
      </c>
      <c r="C4721" s="167" t="s">
        <v>112</v>
      </c>
      <c r="D4721" s="168">
        <v>657000.0</v>
      </c>
      <c r="E4721" s="169" t="str">
        <f>iferror(vlookup(C4721,'Master data'!$A$2:$C$29,3,0),"-/-")</f>
        <v>Biến phí</v>
      </c>
      <c r="F4721" s="169" t="str">
        <f>iferror(vlookup(C4721,'Master data'!$A$2:$C$29,2,0),"-/-")</f>
        <v>Chi phí hành chính</v>
      </c>
    </row>
    <row r="4722" ht="21.0" customHeight="1">
      <c r="A4722" s="165" t="s">
        <v>1842</v>
      </c>
      <c r="B4722" s="172" t="s">
        <v>2942</v>
      </c>
      <c r="C4722" s="167" t="s">
        <v>112</v>
      </c>
      <c r="D4722" s="168">
        <v>340000.0</v>
      </c>
      <c r="E4722" s="169" t="str">
        <f>iferror(vlookup(C4722,'Master data'!$A$2:$C$29,3,0),"-/-")</f>
        <v>Biến phí</v>
      </c>
      <c r="F4722" s="169" t="str">
        <f>iferror(vlookup(C4722,'Master data'!$A$2:$C$29,2,0),"-/-")</f>
        <v>Chi phí hành chính</v>
      </c>
    </row>
    <row r="4723" ht="21.0" customHeight="1">
      <c r="A4723" s="165" t="s">
        <v>1842</v>
      </c>
      <c r="B4723" s="172" t="s">
        <v>1170</v>
      </c>
      <c r="C4723" s="167" t="s">
        <v>112</v>
      </c>
      <c r="D4723" s="168">
        <v>130000.0</v>
      </c>
      <c r="E4723" s="169" t="str">
        <f>iferror(vlookup(C4723,'Master data'!$A$2:$C$29,3,0),"-/-")</f>
        <v>Biến phí</v>
      </c>
      <c r="F4723" s="169" t="str">
        <f>iferror(vlookup(C4723,'Master data'!$A$2:$C$29,2,0),"-/-")</f>
        <v>Chi phí hành chính</v>
      </c>
    </row>
    <row r="4724" ht="21.0" customHeight="1">
      <c r="A4724" s="165" t="s">
        <v>1842</v>
      </c>
      <c r="B4724" s="172" t="s">
        <v>1025</v>
      </c>
      <c r="C4724" s="167" t="s">
        <v>112</v>
      </c>
      <c r="D4724" s="168">
        <v>995000.0</v>
      </c>
      <c r="E4724" s="169" t="str">
        <f>iferror(vlookup(C4724,'Master data'!$A$2:$C$29,3,0),"-/-")</f>
        <v>Biến phí</v>
      </c>
      <c r="F4724" s="169" t="str">
        <f>iferror(vlookup(C4724,'Master data'!$A$2:$C$29,2,0),"-/-")</f>
        <v>Chi phí hành chính</v>
      </c>
    </row>
    <row r="4725" ht="21.0" customHeight="1">
      <c r="A4725" s="165" t="s">
        <v>1842</v>
      </c>
      <c r="B4725" s="172" t="s">
        <v>2943</v>
      </c>
      <c r="C4725" s="167" t="s">
        <v>112</v>
      </c>
      <c r="D4725" s="168">
        <v>470000.0</v>
      </c>
      <c r="E4725" s="169" t="str">
        <f>iferror(vlookup(C4725,'Master data'!$A$2:$C$29,3,0),"-/-")</f>
        <v>Biến phí</v>
      </c>
      <c r="F4725" s="169" t="str">
        <f>iferror(vlookup(C4725,'Master data'!$A$2:$C$29,2,0),"-/-")</f>
        <v>Chi phí hành chính</v>
      </c>
    </row>
    <row r="4726" ht="21.0" customHeight="1">
      <c r="A4726" s="165" t="s">
        <v>1842</v>
      </c>
      <c r="B4726" s="172" t="s">
        <v>2944</v>
      </c>
      <c r="C4726" s="167" t="s">
        <v>926</v>
      </c>
      <c r="D4726" s="168">
        <v>6531000.0</v>
      </c>
      <c r="E4726" s="169" t="str">
        <f>iferror(vlookup(C4726,'Master data'!$A$2:$C$29,3,0),"-/-")</f>
        <v>Định phí</v>
      </c>
      <c r="F4726" s="169" t="str">
        <f>iferror(vlookup(C4726,'Master data'!$A$2:$C$29,2,0),"-/-")</f>
        <v>Chi phí hành chính</v>
      </c>
    </row>
    <row r="4727" ht="21.0" customHeight="1">
      <c r="A4727" s="165" t="s">
        <v>1842</v>
      </c>
      <c r="B4727" s="172" t="s">
        <v>2945</v>
      </c>
      <c r="C4727" s="167" t="s">
        <v>112</v>
      </c>
      <c r="D4727" s="168">
        <v>1.1E7</v>
      </c>
      <c r="E4727" s="169" t="str">
        <f>iferror(vlookup(C4727,'Master data'!$A$2:$C$29,3,0),"-/-")</f>
        <v>Biến phí</v>
      </c>
      <c r="F4727" s="169" t="str">
        <f>iferror(vlookup(C4727,'Master data'!$A$2:$C$29,2,0),"-/-")</f>
        <v>Chi phí hành chính</v>
      </c>
    </row>
    <row r="4728" ht="21.0" customHeight="1">
      <c r="A4728" s="165" t="s">
        <v>1842</v>
      </c>
      <c r="B4728" s="172" t="s">
        <v>2946</v>
      </c>
      <c r="C4728" s="167" t="s">
        <v>112</v>
      </c>
      <c r="D4728" s="168">
        <v>4.53E7</v>
      </c>
      <c r="E4728" s="169" t="str">
        <f>iferror(vlookup(C4728,'Master data'!$A$2:$C$29,3,0),"-/-")</f>
        <v>Biến phí</v>
      </c>
      <c r="F4728" s="169" t="str">
        <f>iferror(vlookup(C4728,'Master data'!$A$2:$C$29,2,0),"-/-")</f>
        <v>Chi phí hành chính</v>
      </c>
    </row>
    <row r="4729" ht="21.0" customHeight="1">
      <c r="A4729" s="165" t="s">
        <v>1842</v>
      </c>
      <c r="B4729" s="172" t="s">
        <v>2947</v>
      </c>
      <c r="C4729" s="167" t="s">
        <v>112</v>
      </c>
      <c r="D4729" s="168">
        <v>90000.0</v>
      </c>
      <c r="E4729" s="169" t="str">
        <f>iferror(vlookup(C4729,'Master data'!$A$2:$C$29,3,0),"-/-")</f>
        <v>Biến phí</v>
      </c>
      <c r="F4729" s="169" t="str">
        <f>iferror(vlookup(C4729,'Master data'!$A$2:$C$29,2,0),"-/-")</f>
        <v>Chi phí hành chính</v>
      </c>
    </row>
    <row r="4730" ht="21.0" customHeight="1">
      <c r="A4730" s="165" t="s">
        <v>1842</v>
      </c>
      <c r="B4730" s="172" t="s">
        <v>2948</v>
      </c>
      <c r="C4730" s="167" t="s">
        <v>112</v>
      </c>
      <c r="D4730" s="168">
        <v>200000.0</v>
      </c>
      <c r="E4730" s="169" t="str">
        <f>iferror(vlookup(C4730,'Master data'!$A$2:$C$29,3,0),"-/-")</f>
        <v>Biến phí</v>
      </c>
      <c r="F4730" s="169" t="str">
        <f>iferror(vlookup(C4730,'Master data'!$A$2:$C$29,2,0),"-/-")</f>
        <v>Chi phí hành chính</v>
      </c>
    </row>
    <row r="4731" ht="21.0" customHeight="1">
      <c r="A4731" s="165" t="s">
        <v>1842</v>
      </c>
      <c r="B4731" s="172" t="s">
        <v>2949</v>
      </c>
      <c r="C4731" s="167" t="s">
        <v>112</v>
      </c>
      <c r="D4731" s="168">
        <v>500000.0</v>
      </c>
      <c r="E4731" s="169" t="str">
        <f>iferror(vlookup(C4731,'Master data'!$A$2:$C$29,3,0),"-/-")</f>
        <v>Biến phí</v>
      </c>
      <c r="F4731" s="169" t="str">
        <f>iferror(vlookup(C4731,'Master data'!$A$2:$C$29,2,0),"-/-")</f>
        <v>Chi phí hành chính</v>
      </c>
    </row>
    <row r="4732" ht="21.0" customHeight="1">
      <c r="A4732" s="165" t="s">
        <v>1842</v>
      </c>
      <c r="B4732" s="172" t="s">
        <v>2950</v>
      </c>
      <c r="C4732" s="167" t="s">
        <v>112</v>
      </c>
      <c r="D4732" s="168">
        <v>1643333.0</v>
      </c>
      <c r="E4732" s="169" t="str">
        <f>iferror(vlookup(C4732,'Master data'!$A$2:$C$29,3,0),"-/-")</f>
        <v>Biến phí</v>
      </c>
      <c r="F4732" s="169" t="str">
        <f>iferror(vlookup(C4732,'Master data'!$A$2:$C$29,2,0),"-/-")</f>
        <v>Chi phí hành chính</v>
      </c>
    </row>
    <row r="4733" ht="21.0" customHeight="1">
      <c r="A4733" s="165" t="s">
        <v>1842</v>
      </c>
      <c r="B4733" s="172" t="s">
        <v>1555</v>
      </c>
      <c r="C4733" s="167" t="s">
        <v>112</v>
      </c>
      <c r="D4733" s="168">
        <v>600000.0</v>
      </c>
      <c r="E4733" s="169" t="str">
        <f>iferror(vlookup(C4733,'Master data'!$A$2:$C$29,3,0),"-/-")</f>
        <v>Biến phí</v>
      </c>
      <c r="F4733" s="169" t="str">
        <f>iferror(vlookup(C4733,'Master data'!$A$2:$C$29,2,0),"-/-")</f>
        <v>Chi phí hành chính</v>
      </c>
    </row>
    <row r="4734" ht="21.0" customHeight="1">
      <c r="A4734" s="165" t="s">
        <v>1842</v>
      </c>
      <c r="B4734" s="172" t="s">
        <v>1329</v>
      </c>
      <c r="C4734" s="167" t="s">
        <v>112</v>
      </c>
      <c r="D4734" s="168">
        <v>880000.0</v>
      </c>
      <c r="E4734" s="169" t="str">
        <f>iferror(vlookup(C4734,'Master data'!$A$2:$C$29,3,0),"-/-")</f>
        <v>Biến phí</v>
      </c>
      <c r="F4734" s="169" t="str">
        <f>iferror(vlookup(C4734,'Master data'!$A$2:$C$29,2,0),"-/-")</f>
        <v>Chi phí hành chính</v>
      </c>
    </row>
    <row r="4735" ht="21.0" customHeight="1">
      <c r="A4735" s="165" t="s">
        <v>1842</v>
      </c>
      <c r="B4735" s="172" t="s">
        <v>913</v>
      </c>
      <c r="C4735" s="167" t="s">
        <v>112</v>
      </c>
      <c r="D4735" s="168">
        <v>75000.0</v>
      </c>
      <c r="E4735" s="169" t="str">
        <f>iferror(vlookup(C4735,'Master data'!$A$2:$C$29,3,0),"-/-")</f>
        <v>Biến phí</v>
      </c>
      <c r="F4735" s="169" t="str">
        <f>iferror(vlookup(C4735,'Master data'!$A$2:$C$29,2,0),"-/-")</f>
        <v>Chi phí hành chính</v>
      </c>
    </row>
    <row r="4736" ht="21.0" customHeight="1">
      <c r="A4736" s="165" t="s">
        <v>1842</v>
      </c>
      <c r="B4736" s="172" t="s">
        <v>2829</v>
      </c>
      <c r="C4736" s="167" t="s">
        <v>112</v>
      </c>
      <c r="D4736" s="168">
        <v>94000.0</v>
      </c>
      <c r="E4736" s="169" t="str">
        <f>iferror(vlookup(C4736,'Master data'!$A$2:$C$29,3,0),"-/-")</f>
        <v>Biến phí</v>
      </c>
      <c r="F4736" s="169" t="str">
        <f>iferror(vlookup(C4736,'Master data'!$A$2:$C$29,2,0),"-/-")</f>
        <v>Chi phí hành chính</v>
      </c>
    </row>
    <row r="4737" ht="21.0" customHeight="1">
      <c r="A4737" s="165" t="s">
        <v>1842</v>
      </c>
      <c r="B4737" s="172" t="s">
        <v>2951</v>
      </c>
      <c r="C4737" s="167" t="s">
        <v>112</v>
      </c>
      <c r="D4737" s="168">
        <v>20000.0</v>
      </c>
      <c r="E4737" s="169" t="str">
        <f>iferror(vlookup(C4737,'Master data'!$A$2:$C$29,3,0),"-/-")</f>
        <v>Biến phí</v>
      </c>
      <c r="F4737" s="169" t="str">
        <f>iferror(vlookup(C4737,'Master data'!$A$2:$C$29,2,0),"-/-")</f>
        <v>Chi phí hành chính</v>
      </c>
    </row>
    <row r="4738" ht="21.0" customHeight="1">
      <c r="A4738" s="165" t="s">
        <v>1842</v>
      </c>
      <c r="B4738" s="172" t="s">
        <v>2952</v>
      </c>
      <c r="C4738" s="167" t="s">
        <v>112</v>
      </c>
      <c r="D4738" s="168">
        <v>90000.0</v>
      </c>
      <c r="E4738" s="169" t="str">
        <f>iferror(vlookup(C4738,'Master data'!$A$2:$C$29,3,0),"-/-")</f>
        <v>Biến phí</v>
      </c>
      <c r="F4738" s="169" t="str">
        <f>iferror(vlookup(C4738,'Master data'!$A$2:$C$29,2,0),"-/-")</f>
        <v>Chi phí hành chính</v>
      </c>
    </row>
    <row r="4739" ht="21.0" customHeight="1">
      <c r="A4739" s="165" t="s">
        <v>1842</v>
      </c>
      <c r="B4739" s="172" t="s">
        <v>2953</v>
      </c>
      <c r="C4739" s="167" t="s">
        <v>112</v>
      </c>
      <c r="D4739" s="168">
        <v>180000.0</v>
      </c>
      <c r="E4739" s="169" t="str">
        <f>iferror(vlookup(C4739,'Master data'!$A$2:$C$29,3,0),"-/-")</f>
        <v>Biến phí</v>
      </c>
      <c r="F4739" s="169" t="str">
        <f>iferror(vlookup(C4739,'Master data'!$A$2:$C$29,2,0),"-/-")</f>
        <v>Chi phí hành chính</v>
      </c>
    </row>
    <row r="4740" ht="21.0" customHeight="1">
      <c r="A4740" s="165" t="s">
        <v>1842</v>
      </c>
      <c r="B4740" s="172" t="s">
        <v>2954</v>
      </c>
      <c r="C4740" s="167" t="s">
        <v>112</v>
      </c>
      <c r="D4740" s="168">
        <v>1.3E7</v>
      </c>
      <c r="E4740" s="169" t="str">
        <f>iferror(vlookup(C4740,'Master data'!$A$2:$C$29,3,0),"-/-")</f>
        <v>Biến phí</v>
      </c>
      <c r="F4740" s="169" t="str">
        <f>iferror(vlookup(C4740,'Master data'!$A$2:$C$29,2,0),"-/-")</f>
        <v>Chi phí hành chính</v>
      </c>
    </row>
    <row r="4741" ht="21.0" customHeight="1">
      <c r="A4741" s="165" t="s">
        <v>1842</v>
      </c>
      <c r="B4741" s="172" t="s">
        <v>2955</v>
      </c>
      <c r="C4741" s="167" t="s">
        <v>112</v>
      </c>
      <c r="D4741" s="168">
        <v>3766500.0</v>
      </c>
      <c r="E4741" s="169" t="str">
        <f>iferror(vlookup(C4741,'Master data'!$A$2:$C$29,3,0),"-/-")</f>
        <v>Biến phí</v>
      </c>
      <c r="F4741" s="169" t="str">
        <f>iferror(vlookup(C4741,'Master data'!$A$2:$C$29,2,0),"-/-")</f>
        <v>Chi phí hành chính</v>
      </c>
    </row>
    <row r="4742" ht="21.0" customHeight="1">
      <c r="A4742" s="165" t="s">
        <v>1842</v>
      </c>
      <c r="B4742" s="172" t="s">
        <v>2956</v>
      </c>
      <c r="C4742" s="167" t="s">
        <v>112</v>
      </c>
      <c r="D4742" s="168">
        <v>308000.0</v>
      </c>
      <c r="E4742" s="169" t="str">
        <f>iferror(vlookup(C4742,'Master data'!$A$2:$C$29,3,0),"-/-")</f>
        <v>Biến phí</v>
      </c>
      <c r="F4742" s="169" t="str">
        <f>iferror(vlookup(C4742,'Master data'!$A$2:$C$29,2,0),"-/-")</f>
        <v>Chi phí hành chính</v>
      </c>
    </row>
    <row r="4743" ht="21.0" customHeight="1">
      <c r="A4743" s="165" t="s">
        <v>1842</v>
      </c>
      <c r="B4743" s="172" t="s">
        <v>2957</v>
      </c>
      <c r="C4743" s="167" t="s">
        <v>112</v>
      </c>
      <c r="D4743" s="168">
        <v>1500000.0</v>
      </c>
      <c r="E4743" s="169" t="str">
        <f>iferror(vlookup(C4743,'Master data'!$A$2:$C$29,3,0),"-/-")</f>
        <v>Biến phí</v>
      </c>
      <c r="F4743" s="169" t="str">
        <f>iferror(vlookup(C4743,'Master data'!$A$2:$C$29,2,0),"-/-")</f>
        <v>Chi phí hành chính</v>
      </c>
    </row>
    <row r="4744" ht="21.0" customHeight="1">
      <c r="A4744" s="165" t="s">
        <v>1842</v>
      </c>
      <c r="B4744" s="172" t="s">
        <v>2958</v>
      </c>
      <c r="C4744" s="167" t="s">
        <v>112</v>
      </c>
      <c r="D4744" s="168">
        <v>150000.0</v>
      </c>
      <c r="E4744" s="169" t="str">
        <f>iferror(vlookup(C4744,'Master data'!$A$2:$C$29,3,0),"-/-")</f>
        <v>Biến phí</v>
      </c>
      <c r="F4744" s="169" t="str">
        <f>iferror(vlookup(C4744,'Master data'!$A$2:$C$29,2,0),"-/-")</f>
        <v>Chi phí hành chính</v>
      </c>
    </row>
    <row r="4745" ht="21.0" customHeight="1">
      <c r="A4745" s="165" t="s">
        <v>1842</v>
      </c>
      <c r="B4745" s="172" t="s">
        <v>608</v>
      </c>
      <c r="C4745" s="167" t="s">
        <v>112</v>
      </c>
      <c r="D4745" s="168">
        <v>60000.0</v>
      </c>
      <c r="E4745" s="169" t="str">
        <f>iferror(vlookup(C4745,'Master data'!$A$2:$C$29,3,0),"-/-")</f>
        <v>Biến phí</v>
      </c>
      <c r="F4745" s="169" t="str">
        <f>iferror(vlookup(C4745,'Master data'!$A$2:$C$29,2,0),"-/-")</f>
        <v>Chi phí hành chính</v>
      </c>
    </row>
    <row r="4746" ht="21.0" customHeight="1">
      <c r="A4746" s="165" t="s">
        <v>1842</v>
      </c>
      <c r="B4746" s="172" t="s">
        <v>2959</v>
      </c>
      <c r="C4746" s="167" t="s">
        <v>112</v>
      </c>
      <c r="D4746" s="168">
        <v>300000.0</v>
      </c>
      <c r="E4746" s="169" t="str">
        <f>iferror(vlookup(C4746,'Master data'!$A$2:$C$29,3,0),"-/-")</f>
        <v>Biến phí</v>
      </c>
      <c r="F4746" s="169" t="str">
        <f>iferror(vlookup(C4746,'Master data'!$A$2:$C$29,2,0),"-/-")</f>
        <v>Chi phí hành chính</v>
      </c>
    </row>
    <row r="4747" ht="21.0" customHeight="1">
      <c r="A4747" s="165" t="s">
        <v>1842</v>
      </c>
      <c r="B4747" s="172" t="s">
        <v>2960</v>
      </c>
      <c r="C4747" s="167" t="s">
        <v>112</v>
      </c>
      <c r="D4747" s="168">
        <v>80000.0</v>
      </c>
      <c r="E4747" s="169" t="str">
        <f>iferror(vlookup(C4747,'Master data'!$A$2:$C$29,3,0),"-/-")</f>
        <v>Biến phí</v>
      </c>
      <c r="F4747" s="169" t="str">
        <f>iferror(vlookup(C4747,'Master data'!$A$2:$C$29,2,0),"-/-")</f>
        <v>Chi phí hành chính</v>
      </c>
    </row>
    <row r="4748" ht="21.0" customHeight="1">
      <c r="A4748" s="165" t="s">
        <v>1842</v>
      </c>
      <c r="B4748" s="172" t="s">
        <v>2961</v>
      </c>
      <c r="C4748" s="167" t="s">
        <v>112</v>
      </c>
      <c r="D4748" s="168">
        <v>500000.0</v>
      </c>
      <c r="E4748" s="169" t="str">
        <f>iferror(vlookup(C4748,'Master data'!$A$2:$C$29,3,0),"-/-")</f>
        <v>Biến phí</v>
      </c>
      <c r="F4748" s="169" t="str">
        <f>iferror(vlookup(C4748,'Master data'!$A$2:$C$29,2,0),"-/-")</f>
        <v>Chi phí hành chính</v>
      </c>
    </row>
    <row r="4749" ht="21.0" customHeight="1">
      <c r="A4749" s="165" t="s">
        <v>1842</v>
      </c>
      <c r="B4749" s="172" t="s">
        <v>2962</v>
      </c>
      <c r="C4749" s="167" t="s">
        <v>112</v>
      </c>
      <c r="D4749" s="168">
        <v>80000.0</v>
      </c>
      <c r="E4749" s="169" t="str">
        <f>iferror(vlookup(C4749,'Master data'!$A$2:$C$29,3,0),"-/-")</f>
        <v>Biến phí</v>
      </c>
      <c r="F4749" s="169" t="str">
        <f>iferror(vlookup(C4749,'Master data'!$A$2:$C$29,2,0),"-/-")</f>
        <v>Chi phí hành chính</v>
      </c>
    </row>
    <row r="4750" ht="21.0" customHeight="1">
      <c r="A4750" s="165" t="s">
        <v>1842</v>
      </c>
      <c r="B4750" s="172" t="s">
        <v>2963</v>
      </c>
      <c r="C4750" s="167" t="s">
        <v>112</v>
      </c>
      <c r="D4750" s="168">
        <v>60000.0</v>
      </c>
      <c r="E4750" s="169" t="str">
        <f>iferror(vlookup(C4750,'Master data'!$A$2:$C$29,3,0),"-/-")</f>
        <v>Biến phí</v>
      </c>
      <c r="F4750" s="169" t="str">
        <f>iferror(vlookup(C4750,'Master data'!$A$2:$C$29,2,0),"-/-")</f>
        <v>Chi phí hành chính</v>
      </c>
    </row>
    <row r="4751" ht="21.0" customHeight="1">
      <c r="A4751" s="165" t="s">
        <v>1842</v>
      </c>
      <c r="B4751" s="172" t="s">
        <v>2964</v>
      </c>
      <c r="C4751" s="167" t="s">
        <v>112</v>
      </c>
      <c r="D4751" s="168">
        <v>200000.0</v>
      </c>
      <c r="E4751" s="169" t="str">
        <f>iferror(vlookup(C4751,'Master data'!$A$2:$C$29,3,0),"-/-")</f>
        <v>Biến phí</v>
      </c>
      <c r="F4751" s="169" t="str">
        <f>iferror(vlookup(C4751,'Master data'!$A$2:$C$29,2,0),"-/-")</f>
        <v>Chi phí hành chính</v>
      </c>
    </row>
    <row r="4752" ht="21.0" customHeight="1">
      <c r="A4752" s="165" t="s">
        <v>1842</v>
      </c>
      <c r="B4752" s="172" t="s">
        <v>1326</v>
      </c>
      <c r="C4752" s="167" t="s">
        <v>112</v>
      </c>
      <c r="D4752" s="168">
        <v>324000.0</v>
      </c>
      <c r="E4752" s="169" t="str">
        <f>iferror(vlookup(C4752,'Master data'!$A$2:$C$29,3,0),"-/-")</f>
        <v>Biến phí</v>
      </c>
      <c r="F4752" s="169" t="str">
        <f>iferror(vlookup(C4752,'Master data'!$A$2:$C$29,2,0),"-/-")</f>
        <v>Chi phí hành chính</v>
      </c>
    </row>
    <row r="4753" ht="21.0" customHeight="1">
      <c r="A4753" s="165" t="s">
        <v>1842</v>
      </c>
      <c r="B4753" s="172" t="s">
        <v>2965</v>
      </c>
      <c r="C4753" s="167" t="s">
        <v>112</v>
      </c>
      <c r="D4753" s="168">
        <v>648333.0</v>
      </c>
      <c r="E4753" s="169" t="str">
        <f>iferror(vlookup(C4753,'Master data'!$A$2:$C$29,3,0),"-/-")</f>
        <v>Biến phí</v>
      </c>
      <c r="F4753" s="169" t="str">
        <f>iferror(vlookup(C4753,'Master data'!$A$2:$C$29,2,0),"-/-")</f>
        <v>Chi phí hành chính</v>
      </c>
    </row>
    <row r="4754" ht="21.0" customHeight="1">
      <c r="A4754" s="165" t="s">
        <v>1842</v>
      </c>
      <c r="B4754" s="172" t="s">
        <v>2966</v>
      </c>
      <c r="C4754" s="167" t="s">
        <v>112</v>
      </c>
      <c r="D4754" s="168">
        <v>238000.0</v>
      </c>
      <c r="E4754" s="169" t="str">
        <f>iferror(vlookup(C4754,'Master data'!$A$2:$C$29,3,0),"-/-")</f>
        <v>Biến phí</v>
      </c>
      <c r="F4754" s="169" t="str">
        <f>iferror(vlookup(C4754,'Master data'!$A$2:$C$29,2,0),"-/-")</f>
        <v>Chi phí hành chính</v>
      </c>
    </row>
    <row r="4755" ht="21.0" customHeight="1">
      <c r="A4755" s="165" t="s">
        <v>1842</v>
      </c>
      <c r="B4755" s="172" t="s">
        <v>2967</v>
      </c>
      <c r="C4755" s="167" t="s">
        <v>112</v>
      </c>
      <c r="D4755" s="168">
        <v>45000.0</v>
      </c>
      <c r="E4755" s="169" t="str">
        <f>iferror(vlookup(C4755,'Master data'!$A$2:$C$29,3,0),"-/-")</f>
        <v>Biến phí</v>
      </c>
      <c r="F4755" s="169" t="str">
        <f>iferror(vlookup(C4755,'Master data'!$A$2:$C$29,2,0),"-/-")</f>
        <v>Chi phí hành chính</v>
      </c>
    </row>
    <row r="4756" ht="21.0" customHeight="1">
      <c r="A4756" s="165" t="s">
        <v>1842</v>
      </c>
      <c r="B4756" s="172" t="s">
        <v>2968</v>
      </c>
      <c r="C4756" s="167" t="s">
        <v>112</v>
      </c>
      <c r="D4756" s="168">
        <v>200000.0</v>
      </c>
      <c r="E4756" s="169" t="str">
        <f>iferror(vlookup(C4756,'Master data'!$A$2:$C$29,3,0),"-/-")</f>
        <v>Biến phí</v>
      </c>
      <c r="F4756" s="169" t="str">
        <f>iferror(vlookup(C4756,'Master data'!$A$2:$C$29,2,0),"-/-")</f>
        <v>Chi phí hành chính</v>
      </c>
    </row>
    <row r="4757" ht="21.0" customHeight="1">
      <c r="A4757" s="165" t="s">
        <v>1842</v>
      </c>
      <c r="B4757" s="172" t="s">
        <v>1326</v>
      </c>
      <c r="C4757" s="167" t="s">
        <v>112</v>
      </c>
      <c r="D4757" s="168">
        <v>1400000.0</v>
      </c>
      <c r="E4757" s="169" t="str">
        <f>iferror(vlookup(C4757,'Master data'!$A$2:$C$29,3,0),"-/-")</f>
        <v>Biến phí</v>
      </c>
      <c r="F4757" s="169" t="str">
        <f>iferror(vlookup(C4757,'Master data'!$A$2:$C$29,2,0),"-/-")</f>
        <v>Chi phí hành chính</v>
      </c>
    </row>
    <row r="4758" ht="21.0" customHeight="1">
      <c r="A4758" s="165" t="s">
        <v>1842</v>
      </c>
      <c r="B4758" s="172" t="s">
        <v>2969</v>
      </c>
      <c r="C4758" s="167" t="s">
        <v>112</v>
      </c>
      <c r="D4758" s="168">
        <v>156000.0</v>
      </c>
      <c r="E4758" s="169" t="str">
        <f>iferror(vlookup(C4758,'Master data'!$A$2:$C$29,3,0),"-/-")</f>
        <v>Biến phí</v>
      </c>
      <c r="F4758" s="169" t="str">
        <f>iferror(vlookup(C4758,'Master data'!$A$2:$C$29,2,0),"-/-")</f>
        <v>Chi phí hành chính</v>
      </c>
    </row>
    <row r="4759" ht="21.0" customHeight="1">
      <c r="A4759" s="165" t="s">
        <v>1842</v>
      </c>
      <c r="B4759" s="172" t="s">
        <v>2970</v>
      </c>
      <c r="C4759" s="167" t="s">
        <v>112</v>
      </c>
      <c r="D4759" s="168">
        <v>527000.0</v>
      </c>
      <c r="E4759" s="169" t="str">
        <f>iferror(vlookup(C4759,'Master data'!$A$2:$C$29,3,0),"-/-")</f>
        <v>Biến phí</v>
      </c>
      <c r="F4759" s="169" t="str">
        <f>iferror(vlookup(C4759,'Master data'!$A$2:$C$29,2,0),"-/-")</f>
        <v>Chi phí hành chính</v>
      </c>
    </row>
    <row r="4760" ht="21.0" customHeight="1">
      <c r="A4760" s="165" t="s">
        <v>1842</v>
      </c>
      <c r="B4760" s="172" t="s">
        <v>2971</v>
      </c>
      <c r="C4760" s="167" t="s">
        <v>112</v>
      </c>
      <c r="D4760" s="168">
        <v>45000.0</v>
      </c>
      <c r="E4760" s="169" t="str">
        <f>iferror(vlookup(C4760,'Master data'!$A$2:$C$29,3,0),"-/-")</f>
        <v>Biến phí</v>
      </c>
      <c r="F4760" s="169" t="str">
        <f>iferror(vlookup(C4760,'Master data'!$A$2:$C$29,2,0),"-/-")</f>
        <v>Chi phí hành chính</v>
      </c>
    </row>
    <row r="4761" ht="21.0" customHeight="1">
      <c r="A4761" s="165" t="s">
        <v>1842</v>
      </c>
      <c r="B4761" s="172" t="s">
        <v>2972</v>
      </c>
      <c r="C4761" s="167" t="s">
        <v>112</v>
      </c>
      <c r="D4761" s="168">
        <v>38000.0</v>
      </c>
      <c r="E4761" s="169" t="str">
        <f>iferror(vlookup(C4761,'Master data'!$A$2:$C$29,3,0),"-/-")</f>
        <v>Biến phí</v>
      </c>
      <c r="F4761" s="169" t="str">
        <f>iferror(vlookup(C4761,'Master data'!$A$2:$C$29,2,0),"-/-")</f>
        <v>Chi phí hành chính</v>
      </c>
    </row>
    <row r="4762" ht="21.0" customHeight="1">
      <c r="A4762" s="165" t="s">
        <v>1842</v>
      </c>
      <c r="B4762" s="172" t="s">
        <v>1329</v>
      </c>
      <c r="C4762" s="167" t="s">
        <v>112</v>
      </c>
      <c r="D4762" s="168">
        <v>500000.0</v>
      </c>
      <c r="E4762" s="169" t="str">
        <f>iferror(vlookup(C4762,'Master data'!$A$2:$C$29,3,0),"-/-")</f>
        <v>Biến phí</v>
      </c>
      <c r="F4762" s="169" t="str">
        <f>iferror(vlookup(C4762,'Master data'!$A$2:$C$29,2,0),"-/-")</f>
        <v>Chi phí hành chính</v>
      </c>
    </row>
    <row r="4763" ht="21.0" customHeight="1">
      <c r="A4763" s="165" t="s">
        <v>1842</v>
      </c>
      <c r="B4763" s="172" t="s">
        <v>2973</v>
      </c>
      <c r="C4763" s="167" t="s">
        <v>112</v>
      </c>
      <c r="D4763" s="168">
        <v>1641000.0</v>
      </c>
      <c r="E4763" s="169" t="str">
        <f>iferror(vlookup(C4763,'Master data'!$A$2:$C$29,3,0),"-/-")</f>
        <v>Biến phí</v>
      </c>
      <c r="F4763" s="169" t="str">
        <f>iferror(vlookup(C4763,'Master data'!$A$2:$C$29,2,0),"-/-")</f>
        <v>Chi phí hành chính</v>
      </c>
    </row>
    <row r="4764" ht="21.0" customHeight="1">
      <c r="A4764" s="165" t="s">
        <v>1842</v>
      </c>
      <c r="B4764" s="172" t="s">
        <v>2974</v>
      </c>
      <c r="C4764" s="167" t="s">
        <v>112</v>
      </c>
      <c r="D4764" s="168">
        <v>1783333.0</v>
      </c>
      <c r="E4764" s="169" t="str">
        <f>iferror(vlookup(C4764,'Master data'!$A$2:$C$29,3,0),"-/-")</f>
        <v>Biến phí</v>
      </c>
      <c r="F4764" s="169" t="str">
        <f>iferror(vlookup(C4764,'Master data'!$A$2:$C$29,2,0),"-/-")</f>
        <v>Chi phí hành chính</v>
      </c>
    </row>
    <row r="4765" ht="21.0" customHeight="1">
      <c r="A4765" s="165" t="s">
        <v>1842</v>
      </c>
      <c r="B4765" s="172" t="s">
        <v>2975</v>
      </c>
      <c r="C4765" s="167" t="s">
        <v>112</v>
      </c>
      <c r="D4765" s="168">
        <v>1000000.0</v>
      </c>
      <c r="E4765" s="169" t="str">
        <f>iferror(vlookup(C4765,'Master data'!$A$2:$C$29,3,0),"-/-")</f>
        <v>Biến phí</v>
      </c>
      <c r="F4765" s="169" t="str">
        <f>iferror(vlookup(C4765,'Master data'!$A$2:$C$29,2,0),"-/-")</f>
        <v>Chi phí hành chính</v>
      </c>
    </row>
    <row r="4766" ht="21.0" customHeight="1">
      <c r="A4766" s="165" t="s">
        <v>1842</v>
      </c>
      <c r="B4766" s="172" t="s">
        <v>2976</v>
      </c>
      <c r="C4766" s="167" t="s">
        <v>112</v>
      </c>
      <c r="D4766" s="168">
        <v>350000.0</v>
      </c>
      <c r="E4766" s="169" t="str">
        <f>iferror(vlookup(C4766,'Master data'!$A$2:$C$29,3,0),"-/-")</f>
        <v>Biến phí</v>
      </c>
      <c r="F4766" s="169" t="str">
        <f>iferror(vlookup(C4766,'Master data'!$A$2:$C$29,2,0),"-/-")</f>
        <v>Chi phí hành chính</v>
      </c>
    </row>
    <row r="4767" ht="21.0" customHeight="1">
      <c r="A4767" s="165" t="s">
        <v>1842</v>
      </c>
      <c r="B4767" s="172" t="s">
        <v>1071</v>
      </c>
      <c r="C4767" s="167" t="s">
        <v>112</v>
      </c>
      <c r="D4767" s="168">
        <v>2100000.0</v>
      </c>
      <c r="E4767" s="169" t="str">
        <f>iferror(vlookup(C4767,'Master data'!$A$2:$C$29,3,0),"-/-")</f>
        <v>Biến phí</v>
      </c>
      <c r="F4767" s="169" t="str">
        <f>iferror(vlookup(C4767,'Master data'!$A$2:$C$29,2,0),"-/-")</f>
        <v>Chi phí hành chính</v>
      </c>
    </row>
    <row r="4768" ht="21.0" customHeight="1">
      <c r="A4768" s="165" t="s">
        <v>1842</v>
      </c>
      <c r="B4768" s="172" t="s">
        <v>2977</v>
      </c>
      <c r="C4768" s="167" t="s">
        <v>112</v>
      </c>
      <c r="D4768" s="168">
        <v>180000.0</v>
      </c>
      <c r="E4768" s="169" t="str">
        <f>iferror(vlookup(C4768,'Master data'!$A$2:$C$29,3,0),"-/-")</f>
        <v>Biến phí</v>
      </c>
      <c r="F4768" s="169" t="str">
        <f>iferror(vlookup(C4768,'Master data'!$A$2:$C$29,2,0),"-/-")</f>
        <v>Chi phí hành chính</v>
      </c>
    </row>
    <row r="4769" ht="21.0" customHeight="1">
      <c r="A4769" s="165" t="s">
        <v>1842</v>
      </c>
      <c r="B4769" s="172" t="s">
        <v>2978</v>
      </c>
      <c r="C4769" s="167" t="s">
        <v>112</v>
      </c>
      <c r="D4769" s="168">
        <v>55000.0</v>
      </c>
      <c r="E4769" s="169" t="str">
        <f>iferror(vlookup(C4769,'Master data'!$A$2:$C$29,3,0),"-/-")</f>
        <v>Biến phí</v>
      </c>
      <c r="F4769" s="169" t="str">
        <f>iferror(vlookup(C4769,'Master data'!$A$2:$C$29,2,0),"-/-")</f>
        <v>Chi phí hành chính</v>
      </c>
    </row>
    <row r="4770" ht="21.0" customHeight="1">
      <c r="A4770" s="165" t="s">
        <v>1842</v>
      </c>
      <c r="B4770" s="172" t="s">
        <v>2979</v>
      </c>
      <c r="C4770" s="167" t="s">
        <v>112</v>
      </c>
      <c r="D4770" s="168">
        <v>566000.0</v>
      </c>
      <c r="E4770" s="169" t="str">
        <f>iferror(vlookup(C4770,'Master data'!$A$2:$C$29,3,0),"-/-")</f>
        <v>Biến phí</v>
      </c>
      <c r="F4770" s="169" t="str">
        <f>iferror(vlookup(C4770,'Master data'!$A$2:$C$29,2,0),"-/-")</f>
        <v>Chi phí hành chính</v>
      </c>
    </row>
    <row r="4771" ht="21.0" customHeight="1">
      <c r="A4771" s="165" t="s">
        <v>1842</v>
      </c>
      <c r="B4771" s="172" t="s">
        <v>2980</v>
      </c>
      <c r="C4771" s="167" t="s">
        <v>112</v>
      </c>
      <c r="D4771" s="168">
        <v>50000.0</v>
      </c>
      <c r="E4771" s="169" t="str">
        <f>iferror(vlookup(C4771,'Master data'!$A$2:$C$29,3,0),"-/-")</f>
        <v>Biến phí</v>
      </c>
      <c r="F4771" s="169" t="str">
        <f>iferror(vlookup(C4771,'Master data'!$A$2:$C$29,2,0),"-/-")</f>
        <v>Chi phí hành chính</v>
      </c>
    </row>
    <row r="4772" ht="21.0" customHeight="1">
      <c r="A4772" s="165" t="s">
        <v>1842</v>
      </c>
      <c r="B4772" s="172" t="s">
        <v>2981</v>
      </c>
      <c r="C4772" s="167" t="s">
        <v>112</v>
      </c>
      <c r="D4772" s="168">
        <v>1600000.0</v>
      </c>
      <c r="E4772" s="169" t="str">
        <f>iferror(vlookup(C4772,'Master data'!$A$2:$C$29,3,0),"-/-")</f>
        <v>Biến phí</v>
      </c>
      <c r="F4772" s="169" t="str">
        <f>iferror(vlookup(C4772,'Master data'!$A$2:$C$29,2,0),"-/-")</f>
        <v>Chi phí hành chính</v>
      </c>
    </row>
    <row r="4773" ht="21.0" customHeight="1">
      <c r="A4773" s="165" t="s">
        <v>1842</v>
      </c>
      <c r="B4773" s="172" t="s">
        <v>2982</v>
      </c>
      <c r="C4773" s="167" t="s">
        <v>112</v>
      </c>
      <c r="D4773" s="168">
        <v>1333333.0</v>
      </c>
      <c r="E4773" s="169" t="str">
        <f>iferror(vlookup(C4773,'Master data'!$A$2:$C$29,3,0),"-/-")</f>
        <v>Biến phí</v>
      </c>
      <c r="F4773" s="169" t="str">
        <f>iferror(vlookup(C4773,'Master data'!$A$2:$C$29,2,0),"-/-")</f>
        <v>Chi phí hành chính</v>
      </c>
    </row>
    <row r="4774" ht="21.0" customHeight="1">
      <c r="A4774" s="165" t="s">
        <v>1842</v>
      </c>
      <c r="B4774" s="172" t="s">
        <v>2983</v>
      </c>
      <c r="C4774" s="167" t="s">
        <v>112</v>
      </c>
      <c r="D4774" s="168">
        <v>80000.0</v>
      </c>
      <c r="E4774" s="169" t="str">
        <f>iferror(vlookup(C4774,'Master data'!$A$2:$C$29,3,0),"-/-")</f>
        <v>Biến phí</v>
      </c>
      <c r="F4774" s="169" t="str">
        <f>iferror(vlookup(C4774,'Master data'!$A$2:$C$29,2,0),"-/-")</f>
        <v>Chi phí hành chính</v>
      </c>
    </row>
    <row r="4775" ht="21.0" customHeight="1">
      <c r="A4775" s="165" t="s">
        <v>1842</v>
      </c>
      <c r="B4775" s="172" t="s">
        <v>2984</v>
      </c>
      <c r="C4775" s="167" t="s">
        <v>112</v>
      </c>
      <c r="D4775" s="168">
        <v>67000.0</v>
      </c>
      <c r="E4775" s="169" t="str">
        <f>iferror(vlookup(C4775,'Master data'!$A$2:$C$29,3,0),"-/-")</f>
        <v>Biến phí</v>
      </c>
      <c r="F4775" s="169" t="str">
        <f>iferror(vlookup(C4775,'Master data'!$A$2:$C$29,2,0),"-/-")</f>
        <v>Chi phí hành chính</v>
      </c>
    </row>
    <row r="4776" ht="21.0" customHeight="1">
      <c r="A4776" s="165" t="s">
        <v>1842</v>
      </c>
      <c r="B4776" s="172" t="s">
        <v>2985</v>
      </c>
      <c r="C4776" s="167" t="s">
        <v>112</v>
      </c>
      <c r="D4776" s="168">
        <v>182000.0</v>
      </c>
      <c r="E4776" s="169" t="str">
        <f>iferror(vlookup(C4776,'Master data'!$A$2:$C$29,3,0),"-/-")</f>
        <v>Biến phí</v>
      </c>
      <c r="F4776" s="169" t="str">
        <f>iferror(vlookup(C4776,'Master data'!$A$2:$C$29,2,0),"-/-")</f>
        <v>Chi phí hành chính</v>
      </c>
    </row>
    <row r="4777" ht="21.0" customHeight="1">
      <c r="A4777" s="165" t="s">
        <v>1842</v>
      </c>
      <c r="B4777" s="172" t="s">
        <v>2986</v>
      </c>
      <c r="C4777" s="167" t="s">
        <v>112</v>
      </c>
      <c r="D4777" s="168">
        <v>2400000.0</v>
      </c>
      <c r="E4777" s="169" t="str">
        <f>iferror(vlookup(C4777,'Master data'!$A$2:$C$29,3,0),"-/-")</f>
        <v>Biến phí</v>
      </c>
      <c r="F4777" s="169" t="str">
        <f>iferror(vlookup(C4777,'Master data'!$A$2:$C$29,2,0),"-/-")</f>
        <v>Chi phí hành chính</v>
      </c>
    </row>
    <row r="4778" ht="21.0" customHeight="1">
      <c r="A4778" s="165" t="s">
        <v>1842</v>
      </c>
      <c r="B4778" s="172" t="s">
        <v>2987</v>
      </c>
      <c r="C4778" s="167" t="s">
        <v>112</v>
      </c>
      <c r="D4778" s="168">
        <v>250000.0</v>
      </c>
      <c r="E4778" s="169" t="str">
        <f>iferror(vlookup(C4778,'Master data'!$A$2:$C$29,3,0),"-/-")</f>
        <v>Biến phí</v>
      </c>
      <c r="F4778" s="169" t="str">
        <f>iferror(vlookup(C4778,'Master data'!$A$2:$C$29,2,0),"-/-")</f>
        <v>Chi phí hành chính</v>
      </c>
    </row>
    <row r="4779" ht="21.0" customHeight="1">
      <c r="A4779" s="165" t="s">
        <v>1842</v>
      </c>
      <c r="B4779" s="172" t="s">
        <v>2988</v>
      </c>
      <c r="C4779" s="167" t="s">
        <v>112</v>
      </c>
      <c r="D4779" s="168">
        <v>2280000.0</v>
      </c>
      <c r="E4779" s="169" t="str">
        <f>iferror(vlookup(C4779,'Master data'!$A$2:$C$29,3,0),"-/-")</f>
        <v>Biến phí</v>
      </c>
      <c r="F4779" s="169" t="str">
        <f>iferror(vlookup(C4779,'Master data'!$A$2:$C$29,2,0),"-/-")</f>
        <v>Chi phí hành chính</v>
      </c>
    </row>
    <row r="4780" ht="21.0" customHeight="1">
      <c r="A4780" s="165" t="s">
        <v>1842</v>
      </c>
      <c r="B4780" s="172" t="s">
        <v>2989</v>
      </c>
      <c r="C4780" s="167" t="s">
        <v>112</v>
      </c>
      <c r="D4780" s="168">
        <v>64000.0</v>
      </c>
      <c r="E4780" s="169" t="str">
        <f>iferror(vlookup(C4780,'Master data'!$A$2:$C$29,3,0),"-/-")</f>
        <v>Biến phí</v>
      </c>
      <c r="F4780" s="169" t="str">
        <f>iferror(vlookup(C4780,'Master data'!$A$2:$C$29,2,0),"-/-")</f>
        <v>Chi phí hành chính</v>
      </c>
    </row>
    <row r="4781" ht="21.0" customHeight="1">
      <c r="A4781" s="165" t="s">
        <v>1842</v>
      </c>
      <c r="B4781" s="172" t="s">
        <v>1621</v>
      </c>
      <c r="C4781" s="167" t="s">
        <v>112</v>
      </c>
      <c r="D4781" s="168">
        <v>75000.0</v>
      </c>
      <c r="E4781" s="169" t="str">
        <f>iferror(vlookup(C4781,'Master data'!$A$2:$C$29,3,0),"-/-")</f>
        <v>Biến phí</v>
      </c>
      <c r="F4781" s="169" t="str">
        <f>iferror(vlookup(C4781,'Master data'!$A$2:$C$29,2,0),"-/-")</f>
        <v>Chi phí hành chính</v>
      </c>
    </row>
    <row r="4782" ht="21.0" customHeight="1">
      <c r="A4782" s="165" t="s">
        <v>1842</v>
      </c>
      <c r="B4782" s="172" t="s">
        <v>2990</v>
      </c>
      <c r="C4782" s="167" t="s">
        <v>112</v>
      </c>
      <c r="D4782" s="168">
        <v>1666667.0</v>
      </c>
      <c r="E4782" s="169" t="str">
        <f>iferror(vlookup(C4782,'Master data'!$A$2:$C$29,3,0),"-/-")</f>
        <v>Biến phí</v>
      </c>
      <c r="F4782" s="169" t="str">
        <f>iferror(vlookup(C4782,'Master data'!$A$2:$C$29,2,0),"-/-")</f>
        <v>Chi phí hành chính</v>
      </c>
    </row>
    <row r="4783" ht="21.0" customHeight="1">
      <c r="A4783" s="165" t="s">
        <v>1842</v>
      </c>
      <c r="B4783" s="172" t="s">
        <v>1717</v>
      </c>
      <c r="C4783" s="167" t="s">
        <v>106</v>
      </c>
      <c r="D4783" s="168">
        <v>3547680.0</v>
      </c>
      <c r="E4783" s="169" t="str">
        <f>iferror(vlookup(C4783,'Master data'!$A$2:$C$29,3,0),"-/-")</f>
        <v>Biến phí</v>
      </c>
      <c r="F4783" s="169" t="str">
        <f>iferror(vlookup(C4783,'Master data'!$A$2:$C$29,2,0),"-/-")</f>
        <v>Chi phí bán hàng</v>
      </c>
    </row>
    <row r="4784" ht="21.0" customHeight="1">
      <c r="A4784" s="165" t="s">
        <v>1842</v>
      </c>
      <c r="B4784" s="172" t="s">
        <v>2991</v>
      </c>
      <c r="C4784" s="167" t="s">
        <v>112</v>
      </c>
      <c r="D4784" s="168">
        <v>1200000.0</v>
      </c>
      <c r="E4784" s="169" t="str">
        <f>iferror(vlookup(C4784,'Master data'!$A$2:$C$29,3,0),"-/-")</f>
        <v>Biến phí</v>
      </c>
      <c r="F4784" s="169" t="str">
        <f>iferror(vlookup(C4784,'Master data'!$A$2:$C$29,2,0),"-/-")</f>
        <v>Chi phí hành chính</v>
      </c>
    </row>
    <row r="4785" ht="21.0" customHeight="1">
      <c r="A4785" s="165" t="s">
        <v>1842</v>
      </c>
      <c r="B4785" s="172" t="s">
        <v>2893</v>
      </c>
      <c r="C4785" s="167" t="s">
        <v>112</v>
      </c>
      <c r="D4785" s="168">
        <v>1500000.0</v>
      </c>
      <c r="E4785" s="169" t="str">
        <f>iferror(vlookup(C4785,'Master data'!$A$2:$C$29,3,0),"-/-")</f>
        <v>Biến phí</v>
      </c>
      <c r="F4785" s="169" t="str">
        <f>iferror(vlookup(C4785,'Master data'!$A$2:$C$29,2,0),"-/-")</f>
        <v>Chi phí hành chính</v>
      </c>
    </row>
    <row r="4786" ht="21.0" customHeight="1">
      <c r="A4786" s="165" t="s">
        <v>1842</v>
      </c>
      <c r="B4786" s="172" t="s">
        <v>2299</v>
      </c>
      <c r="C4786" s="167" t="s">
        <v>112</v>
      </c>
      <c r="D4786" s="168">
        <v>1833333.0</v>
      </c>
      <c r="E4786" s="169" t="str">
        <f>iferror(vlookup(C4786,'Master data'!$A$2:$C$29,3,0),"-/-")</f>
        <v>Biến phí</v>
      </c>
      <c r="F4786" s="169" t="str">
        <f>iferror(vlookup(C4786,'Master data'!$A$2:$C$29,2,0),"-/-")</f>
        <v>Chi phí hành chính</v>
      </c>
    </row>
    <row r="4787" ht="21.0" customHeight="1">
      <c r="A4787" s="165" t="s">
        <v>1842</v>
      </c>
      <c r="B4787" s="172" t="s">
        <v>2992</v>
      </c>
      <c r="C4787" s="167" t="s">
        <v>112</v>
      </c>
      <c r="D4787" s="168">
        <v>110000.0</v>
      </c>
      <c r="E4787" s="169" t="str">
        <f>iferror(vlookup(C4787,'Master data'!$A$2:$C$29,3,0),"-/-")</f>
        <v>Biến phí</v>
      </c>
      <c r="F4787" s="169" t="str">
        <f>iferror(vlookup(C4787,'Master data'!$A$2:$C$29,2,0),"-/-")</f>
        <v>Chi phí hành chính</v>
      </c>
    </row>
    <row r="4788" ht="21.0" customHeight="1">
      <c r="A4788" s="165" t="s">
        <v>1842</v>
      </c>
      <c r="B4788" s="172" t="s">
        <v>2993</v>
      </c>
      <c r="C4788" s="167" t="s">
        <v>112</v>
      </c>
      <c r="D4788" s="168">
        <v>360000.0</v>
      </c>
      <c r="E4788" s="169" t="str">
        <f>iferror(vlookup(C4788,'Master data'!$A$2:$C$29,3,0),"-/-")</f>
        <v>Biến phí</v>
      </c>
      <c r="F4788" s="169" t="str">
        <f>iferror(vlookup(C4788,'Master data'!$A$2:$C$29,2,0),"-/-")</f>
        <v>Chi phí hành chính</v>
      </c>
    </row>
    <row r="4789" ht="21.0" customHeight="1">
      <c r="A4789" s="165" t="s">
        <v>1842</v>
      </c>
      <c r="B4789" s="172" t="s">
        <v>1062</v>
      </c>
      <c r="C4789" s="167" t="s">
        <v>112</v>
      </c>
      <c r="D4789" s="168">
        <v>200000.0</v>
      </c>
      <c r="E4789" s="169" t="str">
        <f>iferror(vlookup(C4789,'Master data'!$A$2:$C$29,3,0),"-/-")</f>
        <v>Biến phí</v>
      </c>
      <c r="F4789" s="169" t="str">
        <f>iferror(vlookup(C4789,'Master data'!$A$2:$C$29,2,0),"-/-")</f>
        <v>Chi phí hành chính</v>
      </c>
    </row>
    <row r="4790" ht="21.0" customHeight="1">
      <c r="A4790" s="165" t="s">
        <v>1842</v>
      </c>
      <c r="B4790" s="172" t="s">
        <v>2994</v>
      </c>
      <c r="C4790" s="167" t="s">
        <v>112</v>
      </c>
      <c r="D4790" s="168">
        <v>315000.0</v>
      </c>
      <c r="E4790" s="169" t="str">
        <f>iferror(vlookup(C4790,'Master data'!$A$2:$C$29,3,0),"-/-")</f>
        <v>Biến phí</v>
      </c>
      <c r="F4790" s="169" t="str">
        <f>iferror(vlookup(C4790,'Master data'!$A$2:$C$29,2,0),"-/-")</f>
        <v>Chi phí hành chính</v>
      </c>
    </row>
    <row r="4791" ht="21.0" customHeight="1">
      <c r="A4791" s="165" t="s">
        <v>1842</v>
      </c>
      <c r="B4791" s="172" t="s">
        <v>2995</v>
      </c>
      <c r="C4791" s="167" t="s">
        <v>112</v>
      </c>
      <c r="D4791" s="168">
        <v>30000.0</v>
      </c>
      <c r="E4791" s="169" t="str">
        <f>iferror(vlookup(C4791,'Master data'!$A$2:$C$29,3,0),"-/-")</f>
        <v>Biến phí</v>
      </c>
      <c r="F4791" s="169" t="str">
        <f>iferror(vlookup(C4791,'Master data'!$A$2:$C$29,2,0),"-/-")</f>
        <v>Chi phí hành chính</v>
      </c>
    </row>
    <row r="4792" ht="21.0" customHeight="1">
      <c r="A4792" s="165" t="s">
        <v>1842</v>
      </c>
      <c r="B4792" s="172" t="s">
        <v>2996</v>
      </c>
      <c r="C4792" s="167" t="s">
        <v>112</v>
      </c>
      <c r="D4792" s="168">
        <v>112000.0</v>
      </c>
      <c r="E4792" s="169" t="str">
        <f>iferror(vlookup(C4792,'Master data'!$A$2:$C$29,3,0),"-/-")</f>
        <v>Biến phí</v>
      </c>
      <c r="F4792" s="169" t="str">
        <f>iferror(vlookup(C4792,'Master data'!$A$2:$C$29,2,0),"-/-")</f>
        <v>Chi phí hành chính</v>
      </c>
    </row>
    <row r="4793" ht="21.0" customHeight="1">
      <c r="A4793" s="165" t="s">
        <v>1842</v>
      </c>
      <c r="B4793" s="172" t="s">
        <v>2997</v>
      </c>
      <c r="C4793" s="167" t="s">
        <v>112</v>
      </c>
      <c r="D4793" s="168">
        <v>331667.0</v>
      </c>
      <c r="E4793" s="169" t="str">
        <f>iferror(vlookup(C4793,'Master data'!$A$2:$C$29,3,0),"-/-")</f>
        <v>Biến phí</v>
      </c>
      <c r="F4793" s="169" t="str">
        <f>iferror(vlookup(C4793,'Master data'!$A$2:$C$29,2,0),"-/-")</f>
        <v>Chi phí hành chính</v>
      </c>
    </row>
    <row r="4794" ht="21.0" customHeight="1">
      <c r="A4794" s="165" t="s">
        <v>1842</v>
      </c>
      <c r="B4794" s="172" t="s">
        <v>2998</v>
      </c>
      <c r="C4794" s="167" t="s">
        <v>112</v>
      </c>
      <c r="D4794" s="168">
        <v>15000.0</v>
      </c>
      <c r="E4794" s="169" t="str">
        <f>iferror(vlookup(C4794,'Master data'!$A$2:$C$29,3,0),"-/-")</f>
        <v>Biến phí</v>
      </c>
      <c r="F4794" s="169" t="str">
        <f>iferror(vlookup(C4794,'Master data'!$A$2:$C$29,2,0),"-/-")</f>
        <v>Chi phí hành chính</v>
      </c>
    </row>
    <row r="4795" ht="21.0" customHeight="1">
      <c r="A4795" s="165" t="s">
        <v>1842</v>
      </c>
      <c r="B4795" s="172" t="s">
        <v>2999</v>
      </c>
      <c r="C4795" s="167" t="s">
        <v>112</v>
      </c>
      <c r="D4795" s="168">
        <v>134667.0</v>
      </c>
      <c r="E4795" s="169" t="str">
        <f>iferror(vlookup(C4795,'Master data'!$A$2:$C$29,3,0),"-/-")</f>
        <v>Biến phí</v>
      </c>
      <c r="F4795" s="169" t="str">
        <f>iferror(vlookup(C4795,'Master data'!$A$2:$C$29,2,0),"-/-")</f>
        <v>Chi phí hành chính</v>
      </c>
    </row>
    <row r="4796" ht="21.0" customHeight="1">
      <c r="A4796" s="165" t="s">
        <v>1842</v>
      </c>
      <c r="B4796" s="172" t="s">
        <v>3000</v>
      </c>
      <c r="C4796" s="167" t="s">
        <v>112</v>
      </c>
      <c r="D4796" s="168">
        <v>400000.0</v>
      </c>
      <c r="E4796" s="169" t="str">
        <f>iferror(vlookup(C4796,'Master data'!$A$2:$C$29,3,0),"-/-")</f>
        <v>Biến phí</v>
      </c>
      <c r="F4796" s="169" t="str">
        <f>iferror(vlookup(C4796,'Master data'!$A$2:$C$29,2,0),"-/-")</f>
        <v>Chi phí hành chính</v>
      </c>
    </row>
    <row r="4797" ht="21.0" customHeight="1">
      <c r="A4797" s="165" t="s">
        <v>1842</v>
      </c>
      <c r="B4797" s="172" t="s">
        <v>3001</v>
      </c>
      <c r="C4797" s="167" t="s">
        <v>112</v>
      </c>
      <c r="D4797" s="168">
        <v>1000000.0</v>
      </c>
      <c r="E4797" s="169" t="str">
        <f>iferror(vlookup(C4797,'Master data'!$A$2:$C$29,3,0),"-/-")</f>
        <v>Biến phí</v>
      </c>
      <c r="F4797" s="169" t="str">
        <f>iferror(vlookup(C4797,'Master data'!$A$2:$C$29,2,0),"-/-")</f>
        <v>Chi phí hành chính</v>
      </c>
    </row>
    <row r="4798" ht="21.0" customHeight="1">
      <c r="A4798" s="165" t="s">
        <v>1842</v>
      </c>
      <c r="B4798" s="172" t="s">
        <v>1194</v>
      </c>
      <c r="C4798" s="167" t="s">
        <v>112</v>
      </c>
      <c r="D4798" s="168">
        <v>72000.0</v>
      </c>
      <c r="E4798" s="169" t="str">
        <f>iferror(vlookup(C4798,'Master data'!$A$2:$C$29,3,0),"-/-")</f>
        <v>Biến phí</v>
      </c>
      <c r="F4798" s="169" t="str">
        <f>iferror(vlookup(C4798,'Master data'!$A$2:$C$29,2,0),"-/-")</f>
        <v>Chi phí hành chính</v>
      </c>
    </row>
    <row r="4799" ht="21.0" customHeight="1">
      <c r="A4799" s="165" t="s">
        <v>1842</v>
      </c>
      <c r="B4799" s="172" t="s">
        <v>577</v>
      </c>
      <c r="C4799" s="167" t="s">
        <v>112</v>
      </c>
      <c r="D4799" s="168">
        <v>45000.0</v>
      </c>
      <c r="E4799" s="169" t="str">
        <f>iferror(vlookup(C4799,'Master data'!$A$2:$C$29,3,0),"-/-")</f>
        <v>Biến phí</v>
      </c>
      <c r="F4799" s="169" t="str">
        <f>iferror(vlookup(C4799,'Master data'!$A$2:$C$29,2,0),"-/-")</f>
        <v>Chi phí hành chính</v>
      </c>
    </row>
    <row r="4800" ht="21.0" customHeight="1">
      <c r="A4800" s="165" t="s">
        <v>1842</v>
      </c>
      <c r="B4800" s="172" t="s">
        <v>1487</v>
      </c>
      <c r="C4800" s="167" t="s">
        <v>112</v>
      </c>
      <c r="D4800" s="168">
        <v>267000.0</v>
      </c>
      <c r="E4800" s="169" t="str">
        <f>iferror(vlookup(C4800,'Master data'!$A$2:$C$29,3,0),"-/-")</f>
        <v>Biến phí</v>
      </c>
      <c r="F4800" s="169" t="str">
        <f>iferror(vlookup(C4800,'Master data'!$A$2:$C$29,2,0),"-/-")</f>
        <v>Chi phí hành chính</v>
      </c>
    </row>
    <row r="4801" ht="21.0" customHeight="1">
      <c r="A4801" s="165" t="s">
        <v>1842</v>
      </c>
      <c r="B4801" s="172" t="s">
        <v>290</v>
      </c>
      <c r="C4801" s="167" t="s">
        <v>112</v>
      </c>
      <c r="D4801" s="168">
        <v>100000.0</v>
      </c>
      <c r="E4801" s="169" t="str">
        <f>iferror(vlookup(C4801,'Master data'!$A$2:$C$29,3,0),"-/-")</f>
        <v>Biến phí</v>
      </c>
      <c r="F4801" s="169" t="str">
        <f>iferror(vlookup(C4801,'Master data'!$A$2:$C$29,2,0),"-/-")</f>
        <v>Chi phí hành chính</v>
      </c>
    </row>
    <row r="4802" ht="21.0" customHeight="1">
      <c r="A4802" s="165" t="s">
        <v>1842</v>
      </c>
      <c r="B4802" s="172" t="s">
        <v>344</v>
      </c>
      <c r="C4802" s="167" t="s">
        <v>112</v>
      </c>
      <c r="D4802" s="168">
        <v>45000.0</v>
      </c>
      <c r="E4802" s="169" t="str">
        <f>iferror(vlookup(C4802,'Master data'!$A$2:$C$29,3,0),"-/-")</f>
        <v>Biến phí</v>
      </c>
      <c r="F4802" s="169" t="str">
        <f>iferror(vlookup(C4802,'Master data'!$A$2:$C$29,2,0),"-/-")</f>
        <v>Chi phí hành chính</v>
      </c>
    </row>
    <row r="4803" ht="21.0" customHeight="1">
      <c r="A4803" s="165" t="s">
        <v>1842</v>
      </c>
      <c r="B4803" s="172" t="s">
        <v>1194</v>
      </c>
      <c r="C4803" s="167" t="s">
        <v>112</v>
      </c>
      <c r="D4803" s="168">
        <v>123000.0</v>
      </c>
      <c r="E4803" s="169" t="str">
        <f>iferror(vlookup(C4803,'Master data'!$A$2:$C$29,3,0),"-/-")</f>
        <v>Biến phí</v>
      </c>
      <c r="F4803" s="169" t="str">
        <f>iferror(vlookup(C4803,'Master data'!$A$2:$C$29,2,0),"-/-")</f>
        <v>Chi phí hành chính</v>
      </c>
    </row>
    <row r="4804" ht="21.0" customHeight="1">
      <c r="A4804" s="165" t="s">
        <v>1842</v>
      </c>
      <c r="B4804" s="172" t="s">
        <v>3002</v>
      </c>
      <c r="C4804" s="167" t="s">
        <v>112</v>
      </c>
      <c r="D4804" s="168">
        <v>1000000.0</v>
      </c>
      <c r="E4804" s="169" t="str">
        <f>iferror(vlookup(C4804,'Master data'!$A$2:$C$29,3,0),"-/-")</f>
        <v>Biến phí</v>
      </c>
      <c r="F4804" s="169" t="str">
        <f>iferror(vlookup(C4804,'Master data'!$A$2:$C$29,2,0),"-/-")</f>
        <v>Chi phí hành chính</v>
      </c>
    </row>
    <row r="4805" ht="21.0" customHeight="1">
      <c r="A4805" s="165" t="s">
        <v>1842</v>
      </c>
      <c r="B4805" s="172" t="s">
        <v>2398</v>
      </c>
      <c r="C4805" s="167" t="s">
        <v>112</v>
      </c>
      <c r="D4805" s="168">
        <v>900000.0</v>
      </c>
      <c r="E4805" s="169" t="str">
        <f>iferror(vlookup(C4805,'Master data'!$A$2:$C$29,3,0),"-/-")</f>
        <v>Biến phí</v>
      </c>
      <c r="F4805" s="169" t="str">
        <f>iferror(vlookup(C4805,'Master data'!$A$2:$C$29,2,0),"-/-")</f>
        <v>Chi phí hành chính</v>
      </c>
    </row>
    <row r="4806" ht="21.0" customHeight="1">
      <c r="A4806" s="165" t="s">
        <v>1842</v>
      </c>
      <c r="B4806" s="172" t="s">
        <v>496</v>
      </c>
      <c r="C4806" s="167" t="s">
        <v>112</v>
      </c>
      <c r="D4806" s="168">
        <v>20000.0</v>
      </c>
      <c r="E4806" s="169" t="str">
        <f>iferror(vlookup(C4806,'Master data'!$A$2:$C$29,3,0),"-/-")</f>
        <v>Biến phí</v>
      </c>
      <c r="F4806" s="169" t="str">
        <f>iferror(vlookup(C4806,'Master data'!$A$2:$C$29,2,0),"-/-")</f>
        <v>Chi phí hành chính</v>
      </c>
    </row>
    <row r="4807" ht="21.0" customHeight="1">
      <c r="A4807" s="165" t="s">
        <v>1842</v>
      </c>
      <c r="B4807" s="172" t="s">
        <v>1194</v>
      </c>
      <c r="C4807" s="167" t="s">
        <v>112</v>
      </c>
      <c r="D4807" s="168">
        <v>627000.0</v>
      </c>
      <c r="E4807" s="169" t="str">
        <f>iferror(vlookup(C4807,'Master data'!$A$2:$C$29,3,0),"-/-")</f>
        <v>Biến phí</v>
      </c>
      <c r="F4807" s="169" t="str">
        <f>iferror(vlookup(C4807,'Master data'!$A$2:$C$29,2,0),"-/-")</f>
        <v>Chi phí hành chính</v>
      </c>
    </row>
    <row r="4808" ht="21.0" customHeight="1">
      <c r="A4808" s="165" t="s">
        <v>1842</v>
      </c>
      <c r="B4808" s="172" t="s">
        <v>1194</v>
      </c>
      <c r="C4808" s="167" t="s">
        <v>112</v>
      </c>
      <c r="D4808" s="168">
        <v>227000.0</v>
      </c>
      <c r="E4808" s="169" t="str">
        <f>iferror(vlookup(C4808,'Master data'!$A$2:$C$29,3,0),"-/-")</f>
        <v>Biến phí</v>
      </c>
      <c r="F4808" s="169" t="str">
        <f>iferror(vlookup(C4808,'Master data'!$A$2:$C$29,2,0),"-/-")</f>
        <v>Chi phí hành chính</v>
      </c>
    </row>
    <row r="4809" ht="21.0" customHeight="1">
      <c r="A4809" s="165" t="s">
        <v>1842</v>
      </c>
      <c r="B4809" s="172" t="s">
        <v>290</v>
      </c>
      <c r="C4809" s="167" t="s">
        <v>112</v>
      </c>
      <c r="D4809" s="168">
        <v>20000.0</v>
      </c>
      <c r="E4809" s="169" t="str">
        <f>iferror(vlookup(C4809,'Master data'!$A$2:$C$29,3,0),"-/-")</f>
        <v>Biến phí</v>
      </c>
      <c r="F4809" s="169" t="str">
        <f>iferror(vlookup(C4809,'Master data'!$A$2:$C$29,2,0),"-/-")</f>
        <v>Chi phí hành chính</v>
      </c>
    </row>
    <row r="4810" ht="21.0" customHeight="1">
      <c r="A4810" s="165" t="s">
        <v>1842</v>
      </c>
      <c r="B4810" s="172" t="s">
        <v>1194</v>
      </c>
      <c r="C4810" s="167" t="s">
        <v>112</v>
      </c>
      <c r="D4810" s="168">
        <v>140000.0</v>
      </c>
      <c r="E4810" s="169" t="str">
        <f>iferror(vlookup(C4810,'Master data'!$A$2:$C$29,3,0),"-/-")</f>
        <v>Biến phí</v>
      </c>
      <c r="F4810" s="169" t="str">
        <f>iferror(vlookup(C4810,'Master data'!$A$2:$C$29,2,0),"-/-")</f>
        <v>Chi phí hành chính</v>
      </c>
    </row>
    <row r="4811" ht="21.0" customHeight="1">
      <c r="A4811" s="165" t="s">
        <v>1842</v>
      </c>
      <c r="B4811" s="172" t="s">
        <v>2098</v>
      </c>
      <c r="C4811" s="167" t="s">
        <v>112</v>
      </c>
      <c r="D4811" s="168">
        <v>886000.0</v>
      </c>
      <c r="E4811" s="169" t="str">
        <f>iferror(vlookup(C4811,'Master data'!$A$2:$C$29,3,0),"-/-")</f>
        <v>Biến phí</v>
      </c>
      <c r="F4811" s="169" t="str">
        <f>iferror(vlookup(C4811,'Master data'!$A$2:$C$29,2,0),"-/-")</f>
        <v>Chi phí hành chính</v>
      </c>
    </row>
    <row r="4812" ht="21.0" customHeight="1">
      <c r="A4812" s="165" t="s">
        <v>1842</v>
      </c>
      <c r="B4812" s="172" t="s">
        <v>1194</v>
      </c>
      <c r="C4812" s="167" t="s">
        <v>112</v>
      </c>
      <c r="D4812" s="168">
        <v>415000.0</v>
      </c>
      <c r="E4812" s="169" t="str">
        <f>iferror(vlookup(C4812,'Master data'!$A$2:$C$29,3,0),"-/-")</f>
        <v>Biến phí</v>
      </c>
      <c r="F4812" s="169" t="str">
        <f>iferror(vlookup(C4812,'Master data'!$A$2:$C$29,2,0),"-/-")</f>
        <v>Chi phí hành chính</v>
      </c>
    </row>
    <row r="4813" ht="21.0" customHeight="1">
      <c r="A4813" s="165" t="s">
        <v>1842</v>
      </c>
      <c r="B4813" s="172" t="s">
        <v>2499</v>
      </c>
      <c r="C4813" s="167" t="s">
        <v>112</v>
      </c>
      <c r="D4813" s="168">
        <v>1000000.0</v>
      </c>
      <c r="E4813" s="169" t="str">
        <f>iferror(vlookup(C4813,'Master data'!$A$2:$C$29,3,0),"-/-")</f>
        <v>Biến phí</v>
      </c>
      <c r="F4813" s="169" t="str">
        <f>iferror(vlookup(C4813,'Master data'!$A$2:$C$29,2,0),"-/-")</f>
        <v>Chi phí hành chính</v>
      </c>
    </row>
    <row r="4814" ht="21.0" customHeight="1">
      <c r="A4814" s="165" t="s">
        <v>1842</v>
      </c>
      <c r="B4814" s="172" t="s">
        <v>3003</v>
      </c>
      <c r="C4814" s="167" t="s">
        <v>112</v>
      </c>
      <c r="D4814" s="168">
        <v>40000.0</v>
      </c>
      <c r="E4814" s="169" t="str">
        <f>iferror(vlookup(C4814,'Master data'!$A$2:$C$29,3,0),"-/-")</f>
        <v>Biến phí</v>
      </c>
      <c r="F4814" s="169" t="str">
        <f>iferror(vlookup(C4814,'Master data'!$A$2:$C$29,2,0),"-/-")</f>
        <v>Chi phí hành chính</v>
      </c>
    </row>
    <row r="4815" ht="21.0" customHeight="1">
      <c r="A4815" s="165" t="s">
        <v>1842</v>
      </c>
      <c r="B4815" s="172" t="s">
        <v>1194</v>
      </c>
      <c r="C4815" s="167" t="s">
        <v>112</v>
      </c>
      <c r="D4815" s="168">
        <v>270000.0</v>
      </c>
      <c r="E4815" s="169" t="str">
        <f>iferror(vlookup(C4815,'Master data'!$A$2:$C$29,3,0),"-/-")</f>
        <v>Biến phí</v>
      </c>
      <c r="F4815" s="169" t="str">
        <f>iferror(vlookup(C4815,'Master data'!$A$2:$C$29,2,0),"-/-")</f>
        <v>Chi phí hành chính</v>
      </c>
    </row>
    <row r="4816" ht="21.0" customHeight="1">
      <c r="A4816" s="165" t="s">
        <v>1842</v>
      </c>
      <c r="B4816" s="172" t="s">
        <v>290</v>
      </c>
      <c r="C4816" s="167" t="s">
        <v>112</v>
      </c>
      <c r="D4816" s="168">
        <v>20000.0</v>
      </c>
      <c r="E4816" s="169" t="str">
        <f>iferror(vlookup(C4816,'Master data'!$A$2:$C$29,3,0),"-/-")</f>
        <v>Biến phí</v>
      </c>
      <c r="F4816" s="169" t="str">
        <f>iferror(vlookup(C4816,'Master data'!$A$2:$C$29,2,0),"-/-")</f>
        <v>Chi phí hành chính</v>
      </c>
    </row>
    <row r="4817" ht="21.0" customHeight="1">
      <c r="A4817" s="165" t="s">
        <v>1842</v>
      </c>
      <c r="B4817" s="172" t="s">
        <v>2098</v>
      </c>
      <c r="C4817" s="167" t="s">
        <v>112</v>
      </c>
      <c r="D4817" s="168">
        <v>900000.0</v>
      </c>
      <c r="E4817" s="169" t="str">
        <f>iferror(vlookup(C4817,'Master data'!$A$2:$C$29,3,0),"-/-")</f>
        <v>Biến phí</v>
      </c>
      <c r="F4817" s="169" t="str">
        <f>iferror(vlookup(C4817,'Master data'!$A$2:$C$29,2,0),"-/-")</f>
        <v>Chi phí hành chính</v>
      </c>
    </row>
    <row r="4818" ht="21.0" customHeight="1">
      <c r="A4818" s="165" t="s">
        <v>1842</v>
      </c>
      <c r="B4818" s="172" t="s">
        <v>290</v>
      </c>
      <c r="C4818" s="167" t="s">
        <v>112</v>
      </c>
      <c r="D4818" s="168">
        <v>38000.0</v>
      </c>
      <c r="E4818" s="169" t="str">
        <f>iferror(vlookup(C4818,'Master data'!$A$2:$C$29,3,0),"-/-")</f>
        <v>Biến phí</v>
      </c>
      <c r="F4818" s="169" t="str">
        <f>iferror(vlookup(C4818,'Master data'!$A$2:$C$29,2,0),"-/-")</f>
        <v>Chi phí hành chính</v>
      </c>
    </row>
    <row r="4819" ht="21.0" customHeight="1">
      <c r="A4819" s="165" t="s">
        <v>1842</v>
      </c>
      <c r="B4819" s="172" t="s">
        <v>1194</v>
      </c>
      <c r="C4819" s="167" t="s">
        <v>112</v>
      </c>
      <c r="D4819" s="168">
        <v>175000.0</v>
      </c>
      <c r="E4819" s="169" t="str">
        <f>iferror(vlookup(C4819,'Master data'!$A$2:$C$29,3,0),"-/-")</f>
        <v>Biến phí</v>
      </c>
      <c r="F4819" s="169" t="str">
        <f>iferror(vlookup(C4819,'Master data'!$A$2:$C$29,2,0),"-/-")</f>
        <v>Chi phí hành chính</v>
      </c>
    </row>
    <row r="4820" ht="21.0" customHeight="1">
      <c r="A4820" s="165" t="s">
        <v>1842</v>
      </c>
      <c r="B4820" s="172" t="s">
        <v>2499</v>
      </c>
      <c r="C4820" s="167" t="s">
        <v>112</v>
      </c>
      <c r="D4820" s="168">
        <v>1000000.0</v>
      </c>
      <c r="E4820" s="169" t="str">
        <f>iferror(vlookup(C4820,'Master data'!$A$2:$C$29,3,0),"-/-")</f>
        <v>Biến phí</v>
      </c>
      <c r="F4820" s="169" t="str">
        <f>iferror(vlookup(C4820,'Master data'!$A$2:$C$29,2,0),"-/-")</f>
        <v>Chi phí hành chính</v>
      </c>
    </row>
    <row r="4821" ht="21.0" customHeight="1">
      <c r="A4821" s="165" t="s">
        <v>1842</v>
      </c>
      <c r="B4821" s="172" t="s">
        <v>3004</v>
      </c>
      <c r="C4821" s="167" t="s">
        <v>112</v>
      </c>
      <c r="D4821" s="168">
        <v>120000.0</v>
      </c>
      <c r="E4821" s="169" t="str">
        <f>iferror(vlookup(C4821,'Master data'!$A$2:$C$29,3,0),"-/-")</f>
        <v>Biến phí</v>
      </c>
      <c r="F4821" s="169" t="str">
        <f>iferror(vlookup(C4821,'Master data'!$A$2:$C$29,2,0),"-/-")</f>
        <v>Chi phí hành chính</v>
      </c>
    </row>
    <row r="4822" ht="21.0" customHeight="1">
      <c r="A4822" s="165" t="s">
        <v>1842</v>
      </c>
      <c r="B4822" s="172" t="s">
        <v>1194</v>
      </c>
      <c r="C4822" s="167" t="s">
        <v>112</v>
      </c>
      <c r="D4822" s="168">
        <v>730000.0</v>
      </c>
      <c r="E4822" s="169" t="str">
        <f>iferror(vlookup(C4822,'Master data'!$A$2:$C$29,3,0),"-/-")</f>
        <v>Biến phí</v>
      </c>
      <c r="F4822" s="169" t="str">
        <f>iferror(vlookup(C4822,'Master data'!$A$2:$C$29,2,0),"-/-")</f>
        <v>Chi phí hành chính</v>
      </c>
    </row>
    <row r="4823" ht="21.0" customHeight="1">
      <c r="A4823" s="165" t="s">
        <v>1842</v>
      </c>
      <c r="B4823" s="172" t="s">
        <v>1994</v>
      </c>
      <c r="C4823" s="167" t="s">
        <v>112</v>
      </c>
      <c r="D4823" s="168">
        <v>900000.0</v>
      </c>
      <c r="E4823" s="169" t="str">
        <f>iferror(vlookup(C4823,'Master data'!$A$2:$C$29,3,0),"-/-")</f>
        <v>Biến phí</v>
      </c>
      <c r="F4823" s="169" t="str">
        <f>iferror(vlookup(C4823,'Master data'!$A$2:$C$29,2,0),"-/-")</f>
        <v>Chi phí hành chính</v>
      </c>
    </row>
    <row r="4824" ht="21.0" customHeight="1">
      <c r="A4824" s="165" t="s">
        <v>1842</v>
      </c>
      <c r="B4824" s="172" t="s">
        <v>1194</v>
      </c>
      <c r="C4824" s="167" t="s">
        <v>112</v>
      </c>
      <c r="D4824" s="168">
        <v>172000.0</v>
      </c>
      <c r="E4824" s="169" t="str">
        <f>iferror(vlookup(C4824,'Master data'!$A$2:$C$29,3,0),"-/-")</f>
        <v>Biến phí</v>
      </c>
      <c r="F4824" s="169" t="str">
        <f>iferror(vlookup(C4824,'Master data'!$A$2:$C$29,2,0),"-/-")</f>
        <v>Chi phí hành chính</v>
      </c>
    </row>
    <row r="4825" ht="21.0" customHeight="1">
      <c r="A4825" s="165" t="s">
        <v>1842</v>
      </c>
      <c r="B4825" s="172" t="s">
        <v>2499</v>
      </c>
      <c r="C4825" s="167" t="s">
        <v>112</v>
      </c>
      <c r="D4825" s="168">
        <v>1000000.0</v>
      </c>
      <c r="E4825" s="169" t="str">
        <f>iferror(vlookup(C4825,'Master data'!$A$2:$C$29,3,0),"-/-")</f>
        <v>Biến phí</v>
      </c>
      <c r="F4825" s="169" t="str">
        <f>iferror(vlookup(C4825,'Master data'!$A$2:$C$29,2,0),"-/-")</f>
        <v>Chi phí hành chính</v>
      </c>
    </row>
    <row r="4826" ht="21.0" customHeight="1">
      <c r="A4826" s="165" t="s">
        <v>1842</v>
      </c>
      <c r="B4826" s="172" t="s">
        <v>1194</v>
      </c>
      <c r="C4826" s="167" t="s">
        <v>112</v>
      </c>
      <c r="D4826" s="168">
        <v>218000.0</v>
      </c>
      <c r="E4826" s="169" t="str">
        <f>iferror(vlookup(C4826,'Master data'!$A$2:$C$29,3,0),"-/-")</f>
        <v>Biến phí</v>
      </c>
      <c r="F4826" s="169" t="str">
        <f>iferror(vlookup(C4826,'Master data'!$A$2:$C$29,2,0),"-/-")</f>
        <v>Chi phí hành chính</v>
      </c>
    </row>
    <row r="4827" ht="21.0" customHeight="1">
      <c r="A4827" s="165" t="s">
        <v>1842</v>
      </c>
      <c r="B4827" s="172" t="s">
        <v>290</v>
      </c>
      <c r="C4827" s="167" t="s">
        <v>112</v>
      </c>
      <c r="D4827" s="168">
        <v>30000.0</v>
      </c>
      <c r="E4827" s="169" t="str">
        <f>iferror(vlookup(C4827,'Master data'!$A$2:$C$29,3,0),"-/-")</f>
        <v>Biến phí</v>
      </c>
      <c r="F4827" s="169" t="str">
        <f>iferror(vlookup(C4827,'Master data'!$A$2:$C$29,2,0),"-/-")</f>
        <v>Chi phí hành chính</v>
      </c>
    </row>
    <row r="4828" ht="21.0" customHeight="1">
      <c r="A4828" s="165" t="s">
        <v>1842</v>
      </c>
      <c r="B4828" s="172" t="s">
        <v>1194</v>
      </c>
      <c r="C4828" s="167" t="s">
        <v>112</v>
      </c>
      <c r="D4828" s="168">
        <v>155000.0</v>
      </c>
      <c r="E4828" s="169" t="str">
        <f>iferror(vlookup(C4828,'Master data'!$A$2:$C$29,3,0),"-/-")</f>
        <v>Biến phí</v>
      </c>
      <c r="F4828" s="169" t="str">
        <f>iferror(vlookup(C4828,'Master data'!$A$2:$C$29,2,0),"-/-")</f>
        <v>Chi phí hành chính</v>
      </c>
    </row>
    <row r="4829" ht="21.0" customHeight="1">
      <c r="A4829" s="165" t="s">
        <v>1842</v>
      </c>
      <c r="B4829" s="172" t="s">
        <v>1194</v>
      </c>
      <c r="C4829" s="167" t="s">
        <v>112</v>
      </c>
      <c r="D4829" s="168">
        <v>547000.0</v>
      </c>
      <c r="E4829" s="169" t="str">
        <f>iferror(vlookup(C4829,'Master data'!$A$2:$C$29,3,0),"-/-")</f>
        <v>Biến phí</v>
      </c>
      <c r="F4829" s="169" t="str">
        <f>iferror(vlookup(C4829,'Master data'!$A$2:$C$29,2,0),"-/-")</f>
        <v>Chi phí hành chính</v>
      </c>
    </row>
    <row r="4830" ht="21.0" customHeight="1">
      <c r="A4830" s="165" t="s">
        <v>1842</v>
      </c>
      <c r="B4830" s="172" t="s">
        <v>2500</v>
      </c>
      <c r="C4830" s="167" t="s">
        <v>112</v>
      </c>
      <c r="D4830" s="168">
        <v>1000000.0</v>
      </c>
      <c r="E4830" s="169" t="str">
        <f>iferror(vlookup(C4830,'Master data'!$A$2:$C$29,3,0),"-/-")</f>
        <v>Biến phí</v>
      </c>
      <c r="F4830" s="169" t="str">
        <f>iferror(vlookup(C4830,'Master data'!$A$2:$C$29,2,0),"-/-")</f>
        <v>Chi phí hành chính</v>
      </c>
    </row>
    <row r="4831" ht="21.0" customHeight="1">
      <c r="A4831" s="165" t="s">
        <v>1842</v>
      </c>
      <c r="B4831" s="172" t="s">
        <v>2098</v>
      </c>
      <c r="C4831" s="167" t="s">
        <v>112</v>
      </c>
      <c r="D4831" s="168">
        <v>900000.0</v>
      </c>
      <c r="E4831" s="169" t="str">
        <f>iferror(vlookup(C4831,'Master data'!$A$2:$C$29,3,0),"-/-")</f>
        <v>Biến phí</v>
      </c>
      <c r="F4831" s="169" t="str">
        <f>iferror(vlookup(C4831,'Master data'!$A$2:$C$29,2,0),"-/-")</f>
        <v>Chi phí hành chính</v>
      </c>
    </row>
    <row r="4832" ht="21.0" customHeight="1">
      <c r="A4832" s="165" t="s">
        <v>1842</v>
      </c>
      <c r="B4832" s="172" t="s">
        <v>1194</v>
      </c>
      <c r="C4832" s="167" t="s">
        <v>112</v>
      </c>
      <c r="D4832" s="168">
        <v>250000.0</v>
      </c>
      <c r="E4832" s="169" t="str">
        <f>iferror(vlookup(C4832,'Master data'!$A$2:$C$29,3,0),"-/-")</f>
        <v>Biến phí</v>
      </c>
      <c r="F4832" s="169" t="str">
        <f>iferror(vlookup(C4832,'Master data'!$A$2:$C$29,2,0),"-/-")</f>
        <v>Chi phí hành chính</v>
      </c>
    </row>
    <row r="4833" ht="21.0" customHeight="1">
      <c r="A4833" s="165" t="s">
        <v>1842</v>
      </c>
      <c r="B4833" s="172" t="s">
        <v>2499</v>
      </c>
      <c r="C4833" s="167" t="s">
        <v>112</v>
      </c>
      <c r="D4833" s="168">
        <v>1000000.0</v>
      </c>
      <c r="E4833" s="169" t="str">
        <f>iferror(vlookup(C4833,'Master data'!$A$2:$C$29,3,0),"-/-")</f>
        <v>Biến phí</v>
      </c>
      <c r="F4833" s="169" t="str">
        <f>iferror(vlookup(C4833,'Master data'!$A$2:$C$29,2,0),"-/-")</f>
        <v>Chi phí hành chính</v>
      </c>
    </row>
    <row r="4834" ht="21.0" customHeight="1">
      <c r="A4834" s="165" t="s">
        <v>1842</v>
      </c>
      <c r="B4834" s="172" t="s">
        <v>1782</v>
      </c>
      <c r="C4834" s="167" t="s">
        <v>112</v>
      </c>
      <c r="D4834" s="168">
        <v>900000.0</v>
      </c>
      <c r="E4834" s="169" t="str">
        <f>iferror(vlookup(C4834,'Master data'!$A$2:$C$29,3,0),"-/-")</f>
        <v>Biến phí</v>
      </c>
      <c r="F4834" s="169" t="str">
        <f>iferror(vlookup(C4834,'Master data'!$A$2:$C$29,2,0),"-/-")</f>
        <v>Chi phí hành chính</v>
      </c>
    </row>
    <row r="4835" ht="21.0" customHeight="1">
      <c r="A4835" s="165" t="s">
        <v>1842</v>
      </c>
      <c r="B4835" s="172" t="s">
        <v>1194</v>
      </c>
      <c r="C4835" s="167" t="s">
        <v>112</v>
      </c>
      <c r="D4835" s="168">
        <v>325000.0</v>
      </c>
      <c r="E4835" s="169" t="str">
        <f>iferror(vlookup(C4835,'Master data'!$A$2:$C$29,3,0),"-/-")</f>
        <v>Biến phí</v>
      </c>
      <c r="F4835" s="169" t="str">
        <f>iferror(vlookup(C4835,'Master data'!$A$2:$C$29,2,0),"-/-")</f>
        <v>Chi phí hành chính</v>
      </c>
    </row>
    <row r="4836" ht="21.0" customHeight="1">
      <c r="A4836" s="165" t="s">
        <v>1842</v>
      </c>
      <c r="B4836" s="172" t="s">
        <v>1194</v>
      </c>
      <c r="C4836" s="167" t="s">
        <v>112</v>
      </c>
      <c r="D4836" s="168">
        <v>55000.0</v>
      </c>
      <c r="E4836" s="169" t="str">
        <f>iferror(vlookup(C4836,'Master data'!$A$2:$C$29,3,0),"-/-")</f>
        <v>Biến phí</v>
      </c>
      <c r="F4836" s="169" t="str">
        <f>iferror(vlookup(C4836,'Master data'!$A$2:$C$29,2,0),"-/-")</f>
        <v>Chi phí hành chính</v>
      </c>
    </row>
    <row r="4837" ht="21.0" customHeight="1">
      <c r="A4837" s="165" t="s">
        <v>1842</v>
      </c>
      <c r="B4837" s="172" t="s">
        <v>1194</v>
      </c>
      <c r="C4837" s="167" t="s">
        <v>112</v>
      </c>
      <c r="D4837" s="168">
        <v>292000.0</v>
      </c>
      <c r="E4837" s="169" t="str">
        <f>iferror(vlookup(C4837,'Master data'!$A$2:$C$29,3,0),"-/-")</f>
        <v>Biến phí</v>
      </c>
      <c r="F4837" s="169" t="str">
        <f>iferror(vlookup(C4837,'Master data'!$A$2:$C$29,2,0),"-/-")</f>
        <v>Chi phí hành chính</v>
      </c>
    </row>
    <row r="4838" ht="21.0" customHeight="1">
      <c r="A4838" s="165" t="s">
        <v>1842</v>
      </c>
      <c r="B4838" s="172" t="s">
        <v>1194</v>
      </c>
      <c r="C4838" s="167" t="s">
        <v>112</v>
      </c>
      <c r="D4838" s="168">
        <v>247000.0</v>
      </c>
      <c r="E4838" s="169" t="str">
        <f>iferror(vlookup(C4838,'Master data'!$A$2:$C$29,3,0),"-/-")</f>
        <v>Biến phí</v>
      </c>
      <c r="F4838" s="169" t="str">
        <f>iferror(vlookup(C4838,'Master data'!$A$2:$C$29,2,0),"-/-")</f>
        <v>Chi phí hành chính</v>
      </c>
    </row>
    <row r="4839" ht="21.0" customHeight="1">
      <c r="A4839" s="165" t="s">
        <v>1842</v>
      </c>
      <c r="B4839" s="172" t="s">
        <v>2915</v>
      </c>
      <c r="C4839" s="167" t="s">
        <v>112</v>
      </c>
      <c r="D4839" s="168">
        <v>900000.0</v>
      </c>
      <c r="E4839" s="169" t="str">
        <f>iferror(vlookup(C4839,'Master data'!$A$2:$C$29,3,0),"-/-")</f>
        <v>Biến phí</v>
      </c>
      <c r="F4839" s="169" t="str">
        <f>iferror(vlookup(C4839,'Master data'!$A$2:$C$29,2,0),"-/-")</f>
        <v>Chi phí hành chính</v>
      </c>
    </row>
    <row r="4840" ht="21.0" customHeight="1">
      <c r="A4840" s="165" t="s">
        <v>1842</v>
      </c>
      <c r="B4840" s="172" t="s">
        <v>3005</v>
      </c>
      <c r="C4840" s="167" t="s">
        <v>112</v>
      </c>
      <c r="D4840" s="168">
        <v>1000000.0</v>
      </c>
      <c r="E4840" s="169" t="str">
        <f>iferror(vlookup(C4840,'Master data'!$A$2:$C$29,3,0),"-/-")</f>
        <v>Biến phí</v>
      </c>
      <c r="F4840" s="169" t="str">
        <f>iferror(vlookup(C4840,'Master data'!$A$2:$C$29,2,0),"-/-")</f>
        <v>Chi phí hành chính</v>
      </c>
    </row>
    <row r="4841" ht="21.0" customHeight="1">
      <c r="A4841" s="165" t="s">
        <v>1842</v>
      </c>
      <c r="B4841" s="172" t="s">
        <v>1194</v>
      </c>
      <c r="C4841" s="167" t="s">
        <v>112</v>
      </c>
      <c r="D4841" s="168">
        <v>35000.0</v>
      </c>
      <c r="E4841" s="169" t="str">
        <f>iferror(vlookup(C4841,'Master data'!$A$2:$C$29,3,0),"-/-")</f>
        <v>Biến phí</v>
      </c>
      <c r="F4841" s="169" t="str">
        <f>iferror(vlookup(C4841,'Master data'!$A$2:$C$29,2,0),"-/-")</f>
        <v>Chi phí hành chính</v>
      </c>
    </row>
    <row r="4842" ht="21.0" customHeight="1">
      <c r="A4842" s="165" t="s">
        <v>1842</v>
      </c>
      <c r="B4842" s="172" t="s">
        <v>290</v>
      </c>
      <c r="C4842" s="167" t="s">
        <v>112</v>
      </c>
      <c r="D4842" s="168">
        <v>45000.0</v>
      </c>
      <c r="E4842" s="169" t="str">
        <f>iferror(vlookup(C4842,'Master data'!$A$2:$C$29,3,0),"-/-")</f>
        <v>Biến phí</v>
      </c>
      <c r="F4842" s="169" t="str">
        <f>iferror(vlookup(C4842,'Master data'!$A$2:$C$29,2,0),"-/-")</f>
        <v>Chi phí hành chính</v>
      </c>
    </row>
    <row r="4843" ht="21.0" customHeight="1">
      <c r="A4843" s="165" t="s">
        <v>1842</v>
      </c>
      <c r="B4843" s="172" t="s">
        <v>3006</v>
      </c>
      <c r="C4843" s="167" t="s">
        <v>112</v>
      </c>
      <c r="D4843" s="168">
        <v>67000.0</v>
      </c>
      <c r="E4843" s="169" t="str">
        <f>iferror(vlookup(C4843,'Master data'!$A$2:$C$29,3,0),"-/-")</f>
        <v>Biến phí</v>
      </c>
      <c r="F4843" s="169" t="str">
        <f>iferror(vlookup(C4843,'Master data'!$A$2:$C$29,2,0),"-/-")</f>
        <v>Chi phí hành chính</v>
      </c>
    </row>
    <row r="4844" ht="21.0" customHeight="1">
      <c r="A4844" s="165" t="s">
        <v>1842</v>
      </c>
      <c r="B4844" s="172" t="s">
        <v>1194</v>
      </c>
      <c r="C4844" s="167" t="s">
        <v>112</v>
      </c>
      <c r="D4844" s="168">
        <v>130000.0</v>
      </c>
      <c r="E4844" s="169" t="str">
        <f>iferror(vlookup(C4844,'Master data'!$A$2:$C$29,3,0),"-/-")</f>
        <v>Biến phí</v>
      </c>
      <c r="F4844" s="169" t="str">
        <f>iferror(vlookup(C4844,'Master data'!$A$2:$C$29,2,0),"-/-")</f>
        <v>Chi phí hành chính</v>
      </c>
    </row>
    <row r="4845" ht="21.0" customHeight="1">
      <c r="A4845" s="165" t="s">
        <v>1842</v>
      </c>
      <c r="B4845" s="172" t="s">
        <v>3007</v>
      </c>
      <c r="C4845" s="167" t="s">
        <v>112</v>
      </c>
      <c r="D4845" s="168">
        <v>120000.0</v>
      </c>
      <c r="E4845" s="169" t="str">
        <f>iferror(vlookup(C4845,'Master data'!$A$2:$C$29,3,0),"-/-")</f>
        <v>Biến phí</v>
      </c>
      <c r="F4845" s="169" t="str">
        <f>iferror(vlookup(C4845,'Master data'!$A$2:$C$29,2,0),"-/-")</f>
        <v>Chi phí hành chính</v>
      </c>
    </row>
    <row r="4846" ht="21.0" customHeight="1">
      <c r="A4846" s="165" t="s">
        <v>1842</v>
      </c>
      <c r="B4846" s="172" t="s">
        <v>876</v>
      </c>
      <c r="C4846" s="167" t="s">
        <v>95</v>
      </c>
      <c r="D4846" s="168">
        <v>7.4E8</v>
      </c>
      <c r="E4846" s="169" t="str">
        <f>iferror(vlookup(C4846,'Master data'!$A$2:$C$29,3,0),"-/-")</f>
        <v>Biến phí</v>
      </c>
      <c r="F4846" s="169" t="str">
        <f>iferror(vlookup(C4846,'Master data'!$A$2:$C$29,2,0),"-/-")</f>
        <v>Chi phí bán hàng</v>
      </c>
    </row>
    <row r="4847" ht="21.0" customHeight="1">
      <c r="A4847" s="165" t="s">
        <v>1842</v>
      </c>
      <c r="B4847" s="172" t="s">
        <v>800</v>
      </c>
      <c r="C4847" s="167" t="s">
        <v>120</v>
      </c>
      <c r="D4847" s="168">
        <v>2.4292E7</v>
      </c>
      <c r="E4847" s="169" t="str">
        <f>iferror(vlookup(C4847,'Master data'!$A$2:$C$29,3,0),"-/-")</f>
        <v>Định phí</v>
      </c>
      <c r="F4847" s="169" t="str">
        <f>iferror(vlookup(C4847,'Master data'!$A$2:$C$29,2,0),"-/-")</f>
        <v>Chi phí QLDN</v>
      </c>
    </row>
    <row r="4848" ht="21.0" customHeight="1">
      <c r="A4848" s="165" t="s">
        <v>1842</v>
      </c>
      <c r="B4848" s="172" t="s">
        <v>2788</v>
      </c>
      <c r="C4848" s="167" t="s">
        <v>112</v>
      </c>
      <c r="D4848" s="168">
        <v>4500000.0</v>
      </c>
      <c r="E4848" s="169" t="str">
        <f>iferror(vlookup(C4848,'Master data'!$A$2:$C$29,3,0),"-/-")</f>
        <v>Biến phí</v>
      </c>
      <c r="F4848" s="169" t="str">
        <f>iferror(vlookup(C4848,'Master data'!$A$2:$C$29,2,0),"-/-")</f>
        <v>Chi phí hành chính</v>
      </c>
    </row>
    <row r="4849" ht="21.0" customHeight="1">
      <c r="A4849" s="165" t="s">
        <v>1842</v>
      </c>
      <c r="B4849" s="172" t="s">
        <v>3008</v>
      </c>
      <c r="C4849" s="167" t="s">
        <v>120</v>
      </c>
      <c r="D4849" s="168">
        <v>9.14625E7</v>
      </c>
      <c r="E4849" s="169" t="str">
        <f>iferror(vlookup(C4849,'Master data'!$A$2:$C$29,3,0),"-/-")</f>
        <v>Định phí</v>
      </c>
      <c r="F4849" s="169" t="str">
        <f>iferror(vlookup(C4849,'Master data'!$A$2:$C$29,2,0),"-/-")</f>
        <v>Chi phí QLDN</v>
      </c>
    </row>
    <row r="4850" ht="21.0" customHeight="1">
      <c r="A4850" s="165" t="s">
        <v>1842</v>
      </c>
      <c r="B4850" s="172" t="s">
        <v>2400</v>
      </c>
      <c r="C4850" s="167" t="s">
        <v>112</v>
      </c>
      <c r="D4850" s="168">
        <v>4.1E7</v>
      </c>
      <c r="E4850" s="169" t="str">
        <f>iferror(vlookup(C4850,'Master data'!$A$2:$C$29,3,0),"-/-")</f>
        <v>Biến phí</v>
      </c>
      <c r="F4850" s="169" t="str">
        <f>iferror(vlookup(C4850,'Master data'!$A$2:$C$29,2,0),"-/-")</f>
        <v>Chi phí hành chính</v>
      </c>
    </row>
    <row r="4851" ht="21.0" customHeight="1">
      <c r="A4851" s="165" t="s">
        <v>1842</v>
      </c>
      <c r="B4851" s="172" t="s">
        <v>961</v>
      </c>
      <c r="C4851" s="167" t="s">
        <v>112</v>
      </c>
      <c r="D4851" s="168">
        <v>0.0</v>
      </c>
      <c r="E4851" s="169" t="str">
        <f>iferror(vlookup(C4851,'Master data'!$A$2:$C$29,3,0),"-/-")</f>
        <v>Biến phí</v>
      </c>
      <c r="F4851" s="169" t="str">
        <f>iferror(vlookup(C4851,'Master data'!$A$2:$C$29,2,0),"-/-")</f>
        <v>Chi phí hành chính</v>
      </c>
    </row>
    <row r="4852" ht="21.0" customHeight="1">
      <c r="A4852" s="165" t="s">
        <v>1842</v>
      </c>
      <c r="B4852" s="172" t="s">
        <v>3009</v>
      </c>
      <c r="C4852" s="167" t="s">
        <v>116</v>
      </c>
      <c r="D4852" s="168">
        <v>9674667.0</v>
      </c>
      <c r="E4852" s="169" t="str">
        <f>iferror(vlookup(C4852,'Master data'!$A$2:$C$29,3,0),"-/-")</f>
        <v>Định phí</v>
      </c>
      <c r="F4852" s="169" t="str">
        <f>iferror(vlookup(C4852,'Master data'!$A$2:$C$29,2,0),"-/-")</f>
        <v>Chi phí hành chính</v>
      </c>
    </row>
    <row r="4853" ht="21.0" customHeight="1">
      <c r="A4853" s="165" t="s">
        <v>1842</v>
      </c>
      <c r="B4853" s="172" t="s">
        <v>3010</v>
      </c>
      <c r="C4853" s="167" t="s">
        <v>116</v>
      </c>
      <c r="D4853" s="168">
        <v>1932549.0</v>
      </c>
      <c r="E4853" s="169" t="str">
        <f>iferror(vlookup(C4853,'Master data'!$A$2:$C$29,3,0),"-/-")</f>
        <v>Định phí</v>
      </c>
      <c r="F4853" s="169" t="str">
        <f>iferror(vlookup(C4853,'Master data'!$A$2:$C$29,2,0),"-/-")</f>
        <v>Chi phí hành chính</v>
      </c>
    </row>
    <row r="4854" ht="21.0" customHeight="1">
      <c r="A4854" s="165" t="s">
        <v>1842</v>
      </c>
      <c r="B4854" s="172" t="s">
        <v>2403</v>
      </c>
      <c r="C4854" s="167" t="s">
        <v>121</v>
      </c>
      <c r="D4854" s="168">
        <v>3.36384E7</v>
      </c>
      <c r="E4854" s="169" t="str">
        <f>iferror(vlookup(C4854,'Master data'!$A$2:$C$29,3,0),"-/-")</f>
        <v>Định phí</v>
      </c>
      <c r="F4854" s="169" t="str">
        <f>iferror(vlookup(C4854,'Master data'!$A$2:$C$29,2,0),"-/-")</f>
        <v>Chi phí QLDN</v>
      </c>
    </row>
    <row r="4855" ht="21.0" customHeight="1">
      <c r="A4855" s="165" t="s">
        <v>1842</v>
      </c>
      <c r="B4855" s="172" t="s">
        <v>3011</v>
      </c>
      <c r="C4855" s="167" t="s">
        <v>111</v>
      </c>
      <c r="D4855" s="168">
        <v>7287500.0</v>
      </c>
      <c r="E4855" s="169" t="str">
        <f>iferror(vlookup(C4855,'Master data'!$A$2:$C$29,3,0),"-/-")</f>
        <v>Định phí</v>
      </c>
      <c r="F4855" s="169" t="str">
        <f>iferror(vlookup(C4855,'Master data'!$A$2:$C$29,2,0),"-/-")</f>
        <v>Chi phí khác</v>
      </c>
    </row>
    <row r="4856" ht="21.0" customHeight="1">
      <c r="A4856" s="165" t="s">
        <v>1842</v>
      </c>
      <c r="B4856" s="172" t="s">
        <v>362</v>
      </c>
      <c r="C4856" s="167" t="s">
        <v>112</v>
      </c>
      <c r="D4856" s="168">
        <v>2000000.0</v>
      </c>
      <c r="E4856" s="169" t="str">
        <f>iferror(vlookup(C4856,'Master data'!$A$2:$C$29,3,0),"-/-")</f>
        <v>Biến phí</v>
      </c>
      <c r="F4856" s="169" t="str">
        <f>iferror(vlookup(C4856,'Master data'!$A$2:$C$29,2,0),"-/-")</f>
        <v>Chi phí hành chính</v>
      </c>
    </row>
    <row r="4857" ht="21.0" customHeight="1">
      <c r="A4857" s="165" t="s">
        <v>1842</v>
      </c>
      <c r="B4857" s="172" t="s">
        <v>1550</v>
      </c>
      <c r="C4857" s="167" t="s">
        <v>99</v>
      </c>
      <c r="D4857" s="168">
        <v>1250000.0</v>
      </c>
      <c r="E4857" s="169" t="str">
        <f>iferror(vlookup(C4857,'Master data'!$A$2:$C$29,3,0),"-/-")</f>
        <v>Biến phí</v>
      </c>
      <c r="F4857" s="169" t="str">
        <f>iferror(vlookup(C4857,'Master data'!$A$2:$C$29,2,0),"-/-")</f>
        <v>Chi phí giá vốn</v>
      </c>
    </row>
    <row r="4858" ht="21.0" customHeight="1">
      <c r="A4858" s="165" t="s">
        <v>1842</v>
      </c>
      <c r="B4858" s="172" t="s">
        <v>3012</v>
      </c>
      <c r="C4858" s="167" t="s">
        <v>99</v>
      </c>
      <c r="D4858" s="168">
        <v>1.4025E7</v>
      </c>
      <c r="E4858" s="169" t="str">
        <f>iferror(vlookup(C4858,'Master data'!$A$2:$C$29,3,0),"-/-")</f>
        <v>Biến phí</v>
      </c>
      <c r="F4858" s="169" t="str">
        <f>iferror(vlookup(C4858,'Master data'!$A$2:$C$29,2,0),"-/-")</f>
        <v>Chi phí giá vốn</v>
      </c>
    </row>
    <row r="4859" ht="21.0" customHeight="1">
      <c r="A4859" s="165" t="s">
        <v>1842</v>
      </c>
      <c r="B4859" s="172" t="s">
        <v>3013</v>
      </c>
      <c r="C4859" s="167" t="s">
        <v>99</v>
      </c>
      <c r="D4859" s="168">
        <v>5.0352E7</v>
      </c>
      <c r="E4859" s="169" t="str">
        <f>iferror(vlookup(C4859,'Master data'!$A$2:$C$29,3,0),"-/-")</f>
        <v>Biến phí</v>
      </c>
      <c r="F4859" s="169" t="str">
        <f>iferror(vlookup(C4859,'Master data'!$A$2:$C$29,2,0),"-/-")</f>
        <v>Chi phí giá vốn</v>
      </c>
    </row>
    <row r="4860" ht="21.0" customHeight="1">
      <c r="A4860" s="165" t="s">
        <v>1842</v>
      </c>
      <c r="B4860" s="172" t="s">
        <v>1796</v>
      </c>
      <c r="C4860" s="167" t="s">
        <v>99</v>
      </c>
      <c r="D4860" s="168">
        <v>3.2827E7</v>
      </c>
      <c r="E4860" s="169" t="str">
        <f>iferror(vlookup(C4860,'Master data'!$A$2:$C$29,3,0),"-/-")</f>
        <v>Biến phí</v>
      </c>
      <c r="F4860" s="169" t="str">
        <f>iferror(vlookup(C4860,'Master data'!$A$2:$C$29,2,0),"-/-")</f>
        <v>Chi phí giá vốn</v>
      </c>
    </row>
    <row r="4861" ht="21.0" customHeight="1">
      <c r="A4861" s="165" t="s">
        <v>1842</v>
      </c>
      <c r="B4861" s="172" t="s">
        <v>3014</v>
      </c>
      <c r="C4861" s="167" t="s">
        <v>70</v>
      </c>
      <c r="D4861" s="168">
        <v>9300000.0</v>
      </c>
      <c r="E4861" s="169" t="str">
        <f>iferror(vlookup(C4861,'Master data'!$A$2:$C$29,3,0),"-/-")</f>
        <v>Chi phí khác</v>
      </c>
      <c r="F4861" s="169" t="str">
        <f>iferror(vlookup(C4861,'Master data'!$A$2:$C$29,2,0),"-/-")</f>
        <v>Chi phí khác</v>
      </c>
    </row>
    <row r="4862" ht="21.0" customHeight="1">
      <c r="A4862" s="165" t="s">
        <v>1842</v>
      </c>
      <c r="B4862" s="172" t="s">
        <v>3015</v>
      </c>
      <c r="C4862" s="167" t="s">
        <v>70</v>
      </c>
      <c r="D4862" s="168">
        <v>3.4015E7</v>
      </c>
      <c r="E4862" s="169" t="str">
        <f>iferror(vlookup(C4862,'Master data'!$A$2:$C$29,3,0),"-/-")</f>
        <v>Chi phí khác</v>
      </c>
      <c r="F4862" s="169" t="str">
        <f>iferror(vlookup(C4862,'Master data'!$A$2:$C$29,2,0),"-/-")</f>
        <v>Chi phí khác</v>
      </c>
    </row>
    <row r="4863" ht="21.0" customHeight="1">
      <c r="A4863" s="165" t="s">
        <v>1842</v>
      </c>
      <c r="B4863" s="172" t="s">
        <v>3016</v>
      </c>
      <c r="C4863" s="167" t="s">
        <v>70</v>
      </c>
      <c r="D4863" s="168">
        <v>1.8E7</v>
      </c>
      <c r="E4863" s="169" t="str">
        <f>iferror(vlookup(C4863,'Master data'!$A$2:$C$29,3,0),"-/-")</f>
        <v>Chi phí khác</v>
      </c>
      <c r="F4863" s="169" t="str">
        <f>iferror(vlookup(C4863,'Master data'!$A$2:$C$29,2,0),"-/-")</f>
        <v>Chi phí khác</v>
      </c>
    </row>
    <row r="4864" ht="21.0" customHeight="1">
      <c r="A4864" s="165" t="s">
        <v>1842</v>
      </c>
      <c r="B4864" s="172" t="s">
        <v>373</v>
      </c>
      <c r="C4864" s="167" t="s">
        <v>102</v>
      </c>
      <c r="D4864" s="168">
        <v>3.494E8</v>
      </c>
      <c r="E4864" s="169" t="str">
        <f>iferror(vlookup(C4864,'Master data'!$A$2:$C$29,3,0),"-/-")</f>
        <v>Biến phí</v>
      </c>
      <c r="F4864" s="169" t="str">
        <f>iferror(vlookup(C4864,'Master data'!$A$2:$C$29,2,0),"-/-")</f>
        <v>Chi phí giá vốn</v>
      </c>
    </row>
    <row r="4865" ht="21.0" customHeight="1">
      <c r="A4865" s="165" t="s">
        <v>1842</v>
      </c>
      <c r="B4865" s="172" t="s">
        <v>3017</v>
      </c>
      <c r="C4865" s="167" t="s">
        <v>111</v>
      </c>
      <c r="D4865" s="168">
        <v>9.0E7</v>
      </c>
      <c r="E4865" s="169" t="str">
        <f>iferror(vlookup(C4865,'Master data'!$A$2:$C$29,3,0),"-/-")</f>
        <v>Định phí</v>
      </c>
      <c r="F4865" s="169" t="str">
        <f>iferror(vlookup(C4865,'Master data'!$A$2:$C$29,2,0),"-/-")</f>
        <v>Chi phí khác</v>
      </c>
    </row>
    <row r="4866" ht="21.0" customHeight="1" collapsed="1">
      <c r="A4866" s="165" t="s">
        <v>3018</v>
      </c>
      <c r="B4866" s="172" t="s">
        <v>3019</v>
      </c>
      <c r="C4866" s="167" t="s">
        <v>112</v>
      </c>
      <c r="D4866" s="168">
        <v>0.0</v>
      </c>
      <c r="E4866" s="169" t="str">
        <f>iferror(vlookup(C4866,'Master data'!$A$2:$C$29,3,0),"-/-")</f>
        <v>Biến phí</v>
      </c>
      <c r="F4866" s="169" t="str">
        <f>iferror(vlookup(C4866,'Master data'!$A$2:$C$29,2,0),"-/-")</f>
        <v>Chi phí hành chính</v>
      </c>
    </row>
    <row r="4867" ht="21.0" hidden="1" customHeight="1" outlineLevel="1">
      <c r="A4867" s="165" t="s">
        <v>3018</v>
      </c>
      <c r="B4867" s="172" t="s">
        <v>3019</v>
      </c>
      <c r="C4867" s="167" t="s">
        <v>112</v>
      </c>
      <c r="D4867" s="168">
        <v>2.27228343E8</v>
      </c>
      <c r="E4867" s="169" t="str">
        <f>iferror(vlookup(C4867,'Master data'!$A$2:$C$29,3,0),"-/-")</f>
        <v>Biến phí</v>
      </c>
      <c r="F4867" s="169" t="str">
        <f>iferror(vlookup(C4867,'Master data'!$A$2:$C$29,2,0),"-/-")</f>
        <v>Chi phí hành chính</v>
      </c>
    </row>
    <row r="4868" ht="21.0" hidden="1" customHeight="1" outlineLevel="1">
      <c r="A4868" s="165" t="s">
        <v>3018</v>
      </c>
      <c r="B4868" s="172" t="s">
        <v>876</v>
      </c>
      <c r="C4868" s="167" t="s">
        <v>95</v>
      </c>
      <c r="D4868" s="168">
        <v>7.34E8</v>
      </c>
      <c r="E4868" s="169" t="str">
        <f>iferror(vlookup(C4868,'Master data'!$A$2:$C$29,3,0),"-/-")</f>
        <v>Biến phí</v>
      </c>
      <c r="F4868" s="169" t="str">
        <f>iferror(vlookup(C4868,'Master data'!$A$2:$C$29,2,0),"-/-")</f>
        <v>Chi phí bán hàng</v>
      </c>
    </row>
    <row r="4869" ht="21.0" hidden="1" customHeight="1" outlineLevel="1">
      <c r="A4869" s="165" t="s">
        <v>3018</v>
      </c>
      <c r="B4869" s="172" t="s">
        <v>800</v>
      </c>
      <c r="C4869" s="167" t="s">
        <v>120</v>
      </c>
      <c r="D4869" s="168">
        <v>8097333.0</v>
      </c>
      <c r="E4869" s="169" t="str">
        <f>iferror(vlookup(C4869,'Master data'!$A$2:$C$29,3,0),"-/-")</f>
        <v>Định phí</v>
      </c>
      <c r="F4869" s="169" t="str">
        <f>iferror(vlookup(C4869,'Master data'!$A$2:$C$29,2,0),"-/-")</f>
        <v>Chi phí QLDN</v>
      </c>
    </row>
    <row r="4870" ht="21.0" hidden="1" customHeight="1" outlineLevel="1">
      <c r="A4870" s="165" t="s">
        <v>3018</v>
      </c>
      <c r="B4870" s="172" t="s">
        <v>2788</v>
      </c>
      <c r="C4870" s="167" t="s">
        <v>115</v>
      </c>
      <c r="D4870" s="168">
        <v>2250000.0</v>
      </c>
      <c r="E4870" s="169" t="str">
        <f>iferror(vlookup(C4870,'Master data'!$A$2:$C$29,3,0),"-/-")</f>
        <v>Định phí</v>
      </c>
      <c r="F4870" s="169" t="str">
        <f>iferror(vlookup(C4870,'Master data'!$A$2:$C$29,2,0),"-/-")</f>
        <v>Chi phí hành chính</v>
      </c>
    </row>
    <row r="4871" ht="21.0" hidden="1" customHeight="1" outlineLevel="1">
      <c r="A4871" s="165" t="s">
        <v>3018</v>
      </c>
      <c r="B4871" s="172" t="s">
        <v>3008</v>
      </c>
      <c r="C4871" s="167" t="s">
        <v>120</v>
      </c>
      <c r="D4871" s="168">
        <v>9.1575E7</v>
      </c>
      <c r="E4871" s="169" t="str">
        <f>iferror(vlookup(C4871,'Master data'!$A$2:$C$29,3,0),"-/-")</f>
        <v>Định phí</v>
      </c>
      <c r="F4871" s="169" t="str">
        <f>iferror(vlookup(C4871,'Master data'!$A$2:$C$29,2,0),"-/-")</f>
        <v>Chi phí QLDN</v>
      </c>
    </row>
    <row r="4872" ht="21.0" hidden="1" customHeight="1" outlineLevel="1">
      <c r="A4872" s="165" t="s">
        <v>3018</v>
      </c>
      <c r="B4872" s="172" t="s">
        <v>3020</v>
      </c>
      <c r="C4872" s="167" t="s">
        <v>115</v>
      </c>
      <c r="D4872" s="168">
        <v>2333333.0</v>
      </c>
      <c r="E4872" s="169" t="str">
        <f>iferror(vlookup(C4872,'Master data'!$A$2:$C$29,3,0),"-/-")</f>
        <v>Định phí</v>
      </c>
      <c r="F4872" s="169" t="str">
        <f>iferror(vlookup(C4872,'Master data'!$A$2:$C$29,2,0),"-/-")</f>
        <v>Chi phí hành chính</v>
      </c>
    </row>
    <row r="4873" ht="21.0" hidden="1" customHeight="1" outlineLevel="1">
      <c r="A4873" s="165" t="s">
        <v>3018</v>
      </c>
      <c r="B4873" s="172" t="s">
        <v>2400</v>
      </c>
      <c r="C4873" s="167" t="s">
        <v>115</v>
      </c>
      <c r="D4873" s="168">
        <v>2.05E7</v>
      </c>
      <c r="E4873" s="169" t="str">
        <f>iferror(vlookup(C4873,'Master data'!$A$2:$C$29,3,0),"-/-")</f>
        <v>Định phí</v>
      </c>
      <c r="F4873" s="169" t="str">
        <f>iferror(vlookup(C4873,'Master data'!$A$2:$C$29,2,0),"-/-")</f>
        <v>Chi phí hành chính</v>
      </c>
    </row>
    <row r="4874" ht="21.0" hidden="1" customHeight="1" outlineLevel="1">
      <c r="A4874" s="165" t="s">
        <v>3018</v>
      </c>
      <c r="B4874" s="172" t="s">
        <v>961</v>
      </c>
      <c r="C4874" s="167" t="s">
        <v>112</v>
      </c>
      <c r="D4874" s="168">
        <v>816667.0</v>
      </c>
      <c r="E4874" s="169" t="str">
        <f>iferror(vlookup(C4874,'Master data'!$A$2:$C$29,3,0),"-/-")</f>
        <v>Biến phí</v>
      </c>
      <c r="F4874" s="169" t="str">
        <f>iferror(vlookup(C4874,'Master data'!$A$2:$C$29,2,0),"-/-")</f>
        <v>Chi phí hành chính</v>
      </c>
    </row>
    <row r="4875" ht="21.0" hidden="1" customHeight="1" outlineLevel="1">
      <c r="A4875" s="165" t="s">
        <v>3018</v>
      </c>
      <c r="B4875" s="172" t="s">
        <v>3009</v>
      </c>
      <c r="C4875" s="167" t="s">
        <v>116</v>
      </c>
      <c r="D4875" s="168">
        <v>1.4611667E7</v>
      </c>
      <c r="E4875" s="169" t="str">
        <f>iferror(vlookup(C4875,'Master data'!$A$2:$C$29,3,0),"-/-")</f>
        <v>Định phí</v>
      </c>
      <c r="F4875" s="169" t="str">
        <f>iferror(vlookup(C4875,'Master data'!$A$2:$C$29,2,0),"-/-")</f>
        <v>Chi phí hành chính</v>
      </c>
    </row>
    <row r="4876" ht="21.0" hidden="1" customHeight="1" outlineLevel="1">
      <c r="A4876" s="165" t="s">
        <v>3018</v>
      </c>
      <c r="B4876" s="172" t="s">
        <v>3021</v>
      </c>
      <c r="C4876" s="167" t="s">
        <v>111</v>
      </c>
      <c r="D4876" s="168">
        <v>4.8847101E7</v>
      </c>
      <c r="E4876" s="169" t="str">
        <f>iferror(vlookup(C4876,'Master data'!$A$2:$C$29,3,0),"-/-")</f>
        <v>Định phí</v>
      </c>
      <c r="F4876" s="169" t="str">
        <f>iferror(vlookup(C4876,'Master data'!$A$2:$C$29,2,0),"-/-")</f>
        <v>Chi phí khác</v>
      </c>
    </row>
    <row r="4877" ht="21.0" hidden="1" customHeight="1" outlineLevel="1">
      <c r="A4877" s="165" t="s">
        <v>3018</v>
      </c>
      <c r="B4877" s="172" t="s">
        <v>2403</v>
      </c>
      <c r="C4877" s="167" t="s">
        <v>121</v>
      </c>
      <c r="D4877" s="168">
        <v>3.36384E7</v>
      </c>
      <c r="E4877" s="169" t="str">
        <f>iferror(vlookup(C4877,'Master data'!$A$2:$C$29,3,0),"-/-")</f>
        <v>Định phí</v>
      </c>
      <c r="F4877" s="169" t="str">
        <f>iferror(vlookup(C4877,'Master data'!$A$2:$C$29,2,0),"-/-")</f>
        <v>Chi phí QLDN</v>
      </c>
    </row>
    <row r="4878" ht="21.0" hidden="1" customHeight="1" outlineLevel="1">
      <c r="A4878" s="165" t="s">
        <v>3018</v>
      </c>
      <c r="B4878" s="172" t="s">
        <v>3022</v>
      </c>
      <c r="C4878" s="167" t="s">
        <v>123</v>
      </c>
      <c r="D4878" s="168">
        <v>1.8E7</v>
      </c>
      <c r="E4878" s="169" t="str">
        <f>iferror(vlookup(C4878,'Master data'!$A$2:$C$29,3,0),"-/-")</f>
        <v>Định phí</v>
      </c>
      <c r="F4878" s="169" t="str">
        <f>iferror(vlookup(C4878,'Master data'!$A$2:$C$29,2,0),"-/-")</f>
        <v>Chi phí QLDN</v>
      </c>
    </row>
    <row r="4879" ht="21.0" hidden="1" customHeight="1" outlineLevel="1">
      <c r="A4879" s="165" t="s">
        <v>3018</v>
      </c>
      <c r="B4879" s="172" t="s">
        <v>974</v>
      </c>
      <c r="C4879" s="167" t="s">
        <v>109</v>
      </c>
      <c r="D4879" s="168">
        <v>6.0078671E7</v>
      </c>
      <c r="E4879" s="169" t="str">
        <f>iferror(vlookup(C4879,'Master data'!$A$2:$C$29,3,0),"-/-")</f>
        <v>Định phí</v>
      </c>
      <c r="F4879" s="169" t="str">
        <f>iferror(vlookup(C4879,'Master data'!$A$2:$C$29,2,0),"-/-")</f>
        <v>Chi phí QLDN</v>
      </c>
    </row>
    <row r="4880" ht="21.0" hidden="1" customHeight="1" outlineLevel="1">
      <c r="A4880" s="165" t="s">
        <v>3018</v>
      </c>
      <c r="B4880" s="172" t="s">
        <v>3023</v>
      </c>
      <c r="C4880" s="167" t="s">
        <v>17</v>
      </c>
      <c r="D4880" s="168">
        <v>4.10640791E8</v>
      </c>
      <c r="E4880" s="169" t="str">
        <f>iferror(vlookup(C4880,'Master data'!$A$2:$C$29,3,0),"-/-")</f>
        <v>Biến phí</v>
      </c>
      <c r="F4880" s="169" t="str">
        <f>iferror(vlookup(C4880,'Master data'!$A$2:$C$29,2,0),"-/-")</f>
        <v>Chi phí bán hàng</v>
      </c>
    </row>
    <row r="4881" ht="21.0" hidden="1" customHeight="1" outlineLevel="1">
      <c r="A4881" s="165" t="s">
        <v>3018</v>
      </c>
      <c r="B4881" s="172" t="s">
        <v>3024</v>
      </c>
      <c r="C4881" s="167" t="s">
        <v>109</v>
      </c>
      <c r="D4881" s="168">
        <v>2.45325438E8</v>
      </c>
      <c r="E4881" s="169" t="str">
        <f>iferror(vlookup(C4881,'Master data'!$A$2:$C$29,3,0),"-/-")</f>
        <v>Định phí</v>
      </c>
      <c r="F4881" s="169" t="str">
        <f>iferror(vlookup(C4881,'Master data'!$A$2:$C$29,2,0),"-/-")</f>
        <v>Chi phí QLDN</v>
      </c>
    </row>
    <row r="4882" ht="21.0" hidden="1" customHeight="1" outlineLevel="1">
      <c r="A4882" s="165" t="s">
        <v>3018</v>
      </c>
      <c r="B4882" s="172" t="s">
        <v>3025</v>
      </c>
      <c r="C4882" s="167" t="s">
        <v>17</v>
      </c>
      <c r="D4882" s="168">
        <v>1.15335447E8</v>
      </c>
      <c r="E4882" s="169" t="str">
        <f>iferror(vlookup(C4882,'Master data'!$A$2:$C$29,3,0),"-/-")</f>
        <v>Biến phí</v>
      </c>
      <c r="F4882" s="169" t="str">
        <f>iferror(vlookup(C4882,'Master data'!$A$2:$C$29,2,0),"-/-")</f>
        <v>Chi phí bán hàng</v>
      </c>
    </row>
    <row r="4883" ht="21.0" hidden="1" customHeight="1" outlineLevel="1">
      <c r="A4883" s="165" t="s">
        <v>3018</v>
      </c>
      <c r="B4883" s="172" t="s">
        <v>3026</v>
      </c>
      <c r="C4883" s="167" t="s">
        <v>99</v>
      </c>
      <c r="D4883" s="168">
        <v>1.0477E7</v>
      </c>
      <c r="E4883" s="169" t="str">
        <f>iferror(vlookup(C4883,'Master data'!$A$2:$C$29,3,0),"-/-")</f>
        <v>Biến phí</v>
      </c>
      <c r="F4883" s="169" t="str">
        <f>iferror(vlookup(C4883,'Master data'!$A$2:$C$29,2,0),"-/-")</f>
        <v>Chi phí giá vốn</v>
      </c>
    </row>
    <row r="4884" ht="21.0" hidden="1" customHeight="1" outlineLevel="1">
      <c r="A4884" s="165" t="s">
        <v>3018</v>
      </c>
      <c r="B4884" s="172" t="s">
        <v>297</v>
      </c>
      <c r="C4884" s="167" t="s">
        <v>99</v>
      </c>
      <c r="D4884" s="168">
        <v>4595000.0</v>
      </c>
      <c r="E4884" s="169" t="str">
        <f>iferror(vlookup(C4884,'Master data'!$A$2:$C$29,3,0),"-/-")</f>
        <v>Biến phí</v>
      </c>
      <c r="F4884" s="169" t="str">
        <f>iferror(vlookup(C4884,'Master data'!$A$2:$C$29,2,0),"-/-")</f>
        <v>Chi phí giá vốn</v>
      </c>
    </row>
    <row r="4885" ht="21.0" hidden="1" customHeight="1" outlineLevel="1">
      <c r="A4885" s="165" t="s">
        <v>3018</v>
      </c>
      <c r="B4885" s="172" t="s">
        <v>3027</v>
      </c>
      <c r="C4885" s="167" t="s">
        <v>99</v>
      </c>
      <c r="D4885" s="168">
        <v>7.2153E7</v>
      </c>
      <c r="E4885" s="169" t="str">
        <f>iferror(vlookup(C4885,'Master data'!$A$2:$C$29,3,0),"-/-")</f>
        <v>Biến phí</v>
      </c>
      <c r="F4885" s="169" t="str">
        <f>iferror(vlookup(C4885,'Master data'!$A$2:$C$29,2,0),"-/-")</f>
        <v>Chi phí giá vốn</v>
      </c>
    </row>
    <row r="4886" ht="21.0" hidden="1" customHeight="1" outlineLevel="1">
      <c r="A4886" s="165" t="s">
        <v>3018</v>
      </c>
      <c r="B4886" s="172" t="s">
        <v>1203</v>
      </c>
      <c r="C4886" s="167" t="s">
        <v>99</v>
      </c>
      <c r="D4886" s="168">
        <v>4010000.0</v>
      </c>
      <c r="E4886" s="169" t="str">
        <f>iferror(vlookup(C4886,'Master data'!$A$2:$C$29,3,0),"-/-")</f>
        <v>Biến phí</v>
      </c>
      <c r="F4886" s="169" t="str">
        <f>iferror(vlookup(C4886,'Master data'!$A$2:$C$29,2,0),"-/-")</f>
        <v>Chi phí giá vốn</v>
      </c>
    </row>
    <row r="4887" ht="21.0" hidden="1" customHeight="1" outlineLevel="1">
      <c r="A4887" s="165" t="s">
        <v>3018</v>
      </c>
      <c r="B4887" s="172" t="s">
        <v>3028</v>
      </c>
      <c r="C4887" s="167" t="s">
        <v>99</v>
      </c>
      <c r="D4887" s="168">
        <v>1.1985E7</v>
      </c>
      <c r="E4887" s="169" t="str">
        <f>iferror(vlookup(C4887,'Master data'!$A$2:$C$29,3,0),"-/-")</f>
        <v>Biến phí</v>
      </c>
      <c r="F4887" s="169" t="str">
        <f>iferror(vlookup(C4887,'Master data'!$A$2:$C$29,2,0),"-/-")</f>
        <v>Chi phí giá vốn</v>
      </c>
    </row>
    <row r="4888" ht="21.0" hidden="1" customHeight="1" outlineLevel="1">
      <c r="A4888" s="165" t="s">
        <v>3018</v>
      </c>
      <c r="B4888" s="172" t="s">
        <v>2318</v>
      </c>
      <c r="C4888" s="167" t="s">
        <v>70</v>
      </c>
      <c r="D4888" s="168">
        <v>3.4015E7</v>
      </c>
      <c r="E4888" s="169" t="str">
        <f>iferror(vlookup(C4888,'Master data'!$A$2:$C$29,3,0),"-/-")</f>
        <v>Chi phí khác</v>
      </c>
      <c r="F4888" s="169" t="str">
        <f>iferror(vlookup(C4888,'Master data'!$A$2:$C$29,2,0),"-/-")</f>
        <v>Chi phí khác</v>
      </c>
    </row>
    <row r="4889" ht="21.0" hidden="1" customHeight="1" outlineLevel="1">
      <c r="A4889" s="165" t="s">
        <v>3018</v>
      </c>
      <c r="B4889" s="172" t="s">
        <v>3029</v>
      </c>
      <c r="C4889" s="167" t="s">
        <v>70</v>
      </c>
      <c r="D4889" s="168">
        <v>750000.0</v>
      </c>
      <c r="E4889" s="169" t="str">
        <f>iferror(vlookup(C4889,'Master data'!$A$2:$C$29,3,0),"-/-")</f>
        <v>Chi phí khác</v>
      </c>
      <c r="F4889" s="169" t="str">
        <f>iferror(vlookup(C4889,'Master data'!$A$2:$C$29,2,0),"-/-")</f>
        <v>Chi phí khác</v>
      </c>
    </row>
    <row r="4890" ht="21.0" hidden="1" customHeight="1" outlineLevel="1">
      <c r="A4890" s="165" t="s">
        <v>3018</v>
      </c>
      <c r="B4890" s="172" t="s">
        <v>3030</v>
      </c>
      <c r="C4890" s="167" t="s">
        <v>102</v>
      </c>
      <c r="D4890" s="168">
        <v>6.9985E8</v>
      </c>
      <c r="E4890" s="169" t="str">
        <f>iferror(vlookup(C4890,'Master data'!$A$2:$C$29,3,0),"-/-")</f>
        <v>Biến phí</v>
      </c>
      <c r="F4890" s="169" t="str">
        <f>iferror(vlookup(C4890,'Master data'!$A$2:$C$29,2,0),"-/-")</f>
        <v>Chi phí giá vốn</v>
      </c>
    </row>
    <row r="4891" ht="21.0" hidden="1" customHeight="1" outlineLevel="1">
      <c r="A4891" s="173" t="s">
        <v>3018</v>
      </c>
      <c r="B4891" s="174" t="s">
        <v>3031</v>
      </c>
      <c r="C4891" s="175" t="s">
        <v>98</v>
      </c>
      <c r="D4891" s="176">
        <v>1.4725E7</v>
      </c>
      <c r="E4891" s="177" t="str">
        <f>iferror(vlookup(C4891,'Master data'!$A$2:$C$29,3,0),"-/-")</f>
        <v>Biến phí</v>
      </c>
      <c r="F4891" s="177" t="str">
        <f>iferror(vlookup(C4891,'Master data'!$A$2:$C$29,2,0),"-/-")</f>
        <v>Chi phí bán hàng</v>
      </c>
    </row>
    <row r="4892" ht="21.0" customHeight="1" collapsed="1">
      <c r="A4892" s="165" t="s">
        <v>3032</v>
      </c>
      <c r="B4892" s="172" t="s">
        <v>3033</v>
      </c>
      <c r="C4892" s="167" t="s">
        <v>112</v>
      </c>
      <c r="D4892" s="168">
        <v>0.0</v>
      </c>
      <c r="E4892" s="169" t="str">
        <f>iferror(vlookup(C4892,'Master data'!$A$2:$C$29,3,0),"-/-")</f>
        <v>Biến phí</v>
      </c>
      <c r="F4892" s="169" t="str">
        <f>iferror(vlookup(C4892,'Master data'!$A$2:$C$29,2,0),"-/-")</f>
        <v>Chi phí hành chính</v>
      </c>
    </row>
    <row r="4893" ht="21.0" hidden="1" customHeight="1" outlineLevel="1">
      <c r="A4893" s="165" t="s">
        <v>3032</v>
      </c>
      <c r="B4893" s="172" t="s">
        <v>3033</v>
      </c>
      <c r="C4893" s="167" t="s">
        <v>112</v>
      </c>
      <c r="D4893" s="168">
        <v>6.5520835E7</v>
      </c>
      <c r="E4893" s="169" t="str">
        <f>iferror(vlookup(C4893,'Master data'!$A$2:$C$29,3,0),"-/-")</f>
        <v>Biến phí</v>
      </c>
      <c r="F4893" s="169" t="str">
        <f>iferror(vlookup(C4893,'Master data'!$A$2:$C$29,2,0),"-/-")</f>
        <v>Chi phí hành chính</v>
      </c>
    </row>
    <row r="4894" ht="21.0" hidden="1" customHeight="1" outlineLevel="1">
      <c r="A4894" s="165" t="s">
        <v>3032</v>
      </c>
      <c r="B4894" s="172" t="s">
        <v>974</v>
      </c>
      <c r="C4894" s="167" t="s">
        <v>109</v>
      </c>
      <c r="D4894" s="168">
        <v>5.0367788E7</v>
      </c>
      <c r="E4894" s="169" t="str">
        <f>iferror(vlookup(C4894,'Master data'!$A$2:$C$29,3,0),"-/-")</f>
        <v>Định phí</v>
      </c>
      <c r="F4894" s="169" t="str">
        <f>iferror(vlookup(C4894,'Master data'!$A$2:$C$29,2,0),"-/-")</f>
        <v>Chi phí QLDN</v>
      </c>
    </row>
    <row r="4895" ht="21.0" hidden="1" customHeight="1" outlineLevel="1">
      <c r="A4895" s="165" t="s">
        <v>3032</v>
      </c>
      <c r="B4895" s="172" t="s">
        <v>3023</v>
      </c>
      <c r="C4895" s="167" t="s">
        <v>17</v>
      </c>
      <c r="D4895" s="168">
        <v>1.2656365E8</v>
      </c>
      <c r="E4895" s="169" t="str">
        <f>iferror(vlookup(C4895,'Master data'!$A$2:$C$29,3,0),"-/-")</f>
        <v>Biến phí</v>
      </c>
      <c r="F4895" s="169" t="str">
        <f>iferror(vlookup(C4895,'Master data'!$A$2:$C$29,2,0),"-/-")</f>
        <v>Chi phí bán hàng</v>
      </c>
    </row>
    <row r="4896" ht="21.0" hidden="1" customHeight="1" outlineLevel="1">
      <c r="A4896" s="165" t="s">
        <v>3032</v>
      </c>
      <c r="B4896" s="172" t="s">
        <v>3024</v>
      </c>
      <c r="C4896" s="167" t="s">
        <v>109</v>
      </c>
      <c r="D4896" s="168">
        <v>2.25212803E8</v>
      </c>
      <c r="E4896" s="169" t="str">
        <f>iferror(vlookup(C4896,'Master data'!$A$2:$C$29,3,0),"-/-")</f>
        <v>Định phí</v>
      </c>
      <c r="F4896" s="169" t="str">
        <f>iferror(vlookup(C4896,'Master data'!$A$2:$C$29,2,0),"-/-")</f>
        <v>Chi phí QLDN</v>
      </c>
    </row>
    <row r="4897" ht="21.0" hidden="1" customHeight="1" outlineLevel="1">
      <c r="A4897" s="165" t="s">
        <v>3032</v>
      </c>
      <c r="B4897" s="172" t="s">
        <v>3025</v>
      </c>
      <c r="C4897" s="167" t="s">
        <v>17</v>
      </c>
      <c r="D4897" s="168">
        <v>3.9306757E7</v>
      </c>
      <c r="E4897" s="169" t="str">
        <f>iferror(vlookup(C4897,'Master data'!$A$2:$C$29,3,0),"-/-")</f>
        <v>Biến phí</v>
      </c>
      <c r="F4897" s="169" t="str">
        <f>iferror(vlookup(C4897,'Master data'!$A$2:$C$29,2,0),"-/-")</f>
        <v>Chi phí bán hàng</v>
      </c>
    </row>
    <row r="4898" ht="21.0" hidden="1" customHeight="1" outlineLevel="1">
      <c r="A4898" s="165" t="s">
        <v>3032</v>
      </c>
      <c r="B4898" s="172" t="s">
        <v>3034</v>
      </c>
      <c r="C4898" s="167" t="s">
        <v>101</v>
      </c>
      <c r="D4898" s="168">
        <v>500000.0</v>
      </c>
      <c r="E4898" s="169" t="str">
        <f>iferror(vlookup(C4898,'Master data'!$A$2:$C$29,3,0),"-/-")</f>
        <v>Biến phí</v>
      </c>
      <c r="F4898" s="169" t="str">
        <f>iferror(vlookup(C4898,'Master data'!$A$2:$C$29,2,0),"-/-")</f>
        <v>Chi phí bán hàng</v>
      </c>
    </row>
    <row r="4899" ht="21.0" hidden="1" customHeight="1" outlineLevel="1">
      <c r="A4899" s="165" t="s">
        <v>3032</v>
      </c>
      <c r="B4899" s="172" t="s">
        <v>3035</v>
      </c>
      <c r="C4899" s="167" t="s">
        <v>101</v>
      </c>
      <c r="D4899" s="168">
        <v>900000.0</v>
      </c>
      <c r="E4899" s="169" t="str">
        <f>iferror(vlookup(C4899,'Master data'!$A$2:$C$29,3,0),"-/-")</f>
        <v>Biến phí</v>
      </c>
      <c r="F4899" s="169" t="str">
        <f>iferror(vlookup(C4899,'Master data'!$A$2:$C$29,2,0),"-/-")</f>
        <v>Chi phí bán hàng</v>
      </c>
    </row>
    <row r="4900" ht="21.0" hidden="1" customHeight="1" outlineLevel="1">
      <c r="A4900" s="165" t="s">
        <v>3032</v>
      </c>
      <c r="B4900" s="172" t="s">
        <v>3036</v>
      </c>
      <c r="C4900" s="167" t="s">
        <v>101</v>
      </c>
      <c r="D4900" s="168">
        <v>6686666.0</v>
      </c>
      <c r="E4900" s="169" t="str">
        <f>iferror(vlookup(C4900,'Master data'!$A$2:$C$29,3,0),"-/-")</f>
        <v>Biến phí</v>
      </c>
      <c r="F4900" s="169" t="str">
        <f>iferror(vlookup(C4900,'Master data'!$A$2:$C$29,2,0),"-/-")</f>
        <v>Chi phí bán hàng</v>
      </c>
    </row>
    <row r="4901" ht="21.0" hidden="1" customHeight="1" outlineLevel="1">
      <c r="A4901" s="165" t="s">
        <v>3032</v>
      </c>
      <c r="B4901" s="172" t="s">
        <v>3037</v>
      </c>
      <c r="C4901" s="167" t="s">
        <v>101</v>
      </c>
      <c r="D4901" s="168">
        <v>6500000.0</v>
      </c>
      <c r="E4901" s="169" t="str">
        <f>iferror(vlookup(C4901,'Master data'!$A$2:$C$29,3,0),"-/-")</f>
        <v>Biến phí</v>
      </c>
      <c r="F4901" s="169" t="str">
        <f>iferror(vlookup(C4901,'Master data'!$A$2:$C$29,2,0),"-/-")</f>
        <v>Chi phí bán hàng</v>
      </c>
    </row>
    <row r="4902" ht="21.0" hidden="1" customHeight="1" outlineLevel="1">
      <c r="A4902" s="165" t="s">
        <v>3032</v>
      </c>
      <c r="B4902" s="172" t="s">
        <v>3038</v>
      </c>
      <c r="C4902" s="167" t="s">
        <v>101</v>
      </c>
      <c r="D4902" s="168">
        <v>3873000.0</v>
      </c>
      <c r="E4902" s="169" t="str">
        <f>iferror(vlookup(C4902,'Master data'!$A$2:$C$29,3,0),"-/-")</f>
        <v>Biến phí</v>
      </c>
      <c r="F4902" s="169" t="str">
        <f>iferror(vlookup(C4902,'Master data'!$A$2:$C$29,2,0),"-/-")</f>
        <v>Chi phí bán hàng</v>
      </c>
    </row>
    <row r="4903" ht="21.0" hidden="1" customHeight="1" outlineLevel="1">
      <c r="A4903" s="165" t="s">
        <v>3032</v>
      </c>
      <c r="B4903" s="172" t="s">
        <v>3039</v>
      </c>
      <c r="C4903" s="167" t="s">
        <v>101</v>
      </c>
      <c r="D4903" s="168">
        <v>5416667.0</v>
      </c>
      <c r="E4903" s="169" t="str">
        <f>iferror(vlookup(C4903,'Master data'!$A$2:$C$29,3,0),"-/-")</f>
        <v>Biến phí</v>
      </c>
      <c r="F4903" s="169" t="str">
        <f>iferror(vlookup(C4903,'Master data'!$A$2:$C$29,2,0),"-/-")</f>
        <v>Chi phí bán hàng</v>
      </c>
    </row>
    <row r="4904" ht="21.0" hidden="1" customHeight="1" outlineLevel="1">
      <c r="A4904" s="165" t="s">
        <v>3032</v>
      </c>
      <c r="B4904" s="172" t="s">
        <v>3040</v>
      </c>
      <c r="C4904" s="167" t="s">
        <v>106</v>
      </c>
      <c r="D4904" s="168">
        <v>1829600.0</v>
      </c>
      <c r="E4904" s="169" t="str">
        <f>iferror(vlookup(C4904,'Master data'!$A$2:$C$29,3,0),"-/-")</f>
        <v>Biến phí</v>
      </c>
      <c r="F4904" s="169" t="str">
        <f>iferror(vlookup(C4904,'Master data'!$A$2:$C$29,2,0),"-/-")</f>
        <v>Chi phí bán hàng</v>
      </c>
    </row>
    <row r="4905" ht="21.0" hidden="1" customHeight="1" outlineLevel="1">
      <c r="A4905" s="165" t="s">
        <v>3032</v>
      </c>
      <c r="B4905" s="172" t="s">
        <v>3041</v>
      </c>
      <c r="C4905" s="167" t="s">
        <v>95</v>
      </c>
      <c r="D4905" s="168">
        <v>3.76E8</v>
      </c>
      <c r="E4905" s="169" t="str">
        <f>iferror(vlookup(C4905,'Master data'!$A$2:$C$29,3,0),"-/-")</f>
        <v>Biến phí</v>
      </c>
      <c r="F4905" s="169" t="str">
        <f>iferror(vlookup(C4905,'Master data'!$A$2:$C$29,2,0),"-/-")</f>
        <v>Chi phí bán hàng</v>
      </c>
    </row>
    <row r="4906" ht="21.0" hidden="1" customHeight="1" outlineLevel="1">
      <c r="A4906" s="165" t="s">
        <v>3032</v>
      </c>
      <c r="B4906" s="172" t="s">
        <v>3042</v>
      </c>
      <c r="C4906" s="167" t="s">
        <v>95</v>
      </c>
      <c r="D4906" s="168">
        <v>5.3E7</v>
      </c>
      <c r="E4906" s="169" t="str">
        <f>iferror(vlookup(C4906,'Master data'!$A$2:$C$29,3,0),"-/-")</f>
        <v>Biến phí</v>
      </c>
      <c r="F4906" s="169" t="str">
        <f>iferror(vlookup(C4906,'Master data'!$A$2:$C$29,2,0),"-/-")</f>
        <v>Chi phí bán hàng</v>
      </c>
    </row>
    <row r="4907" ht="21.0" hidden="1" customHeight="1" outlineLevel="1">
      <c r="A4907" s="165" t="s">
        <v>3032</v>
      </c>
      <c r="B4907" s="172" t="s">
        <v>800</v>
      </c>
      <c r="C4907" s="167" t="s">
        <v>120</v>
      </c>
      <c r="D4907" s="168">
        <v>7867333.0</v>
      </c>
      <c r="E4907" s="169" t="str">
        <f>iferror(vlookup(C4907,'Master data'!$A$2:$C$29,3,0),"-/-")</f>
        <v>Định phí</v>
      </c>
      <c r="F4907" s="169" t="str">
        <f>iferror(vlookup(C4907,'Master data'!$A$2:$C$29,2,0),"-/-")</f>
        <v>Chi phí QLDN</v>
      </c>
    </row>
    <row r="4908" ht="21.0" hidden="1" customHeight="1" outlineLevel="1">
      <c r="A4908" s="165" t="s">
        <v>3032</v>
      </c>
      <c r="B4908" s="172" t="s">
        <v>3008</v>
      </c>
      <c r="C4908" s="167" t="s">
        <v>120</v>
      </c>
      <c r="D4908" s="168">
        <v>9.21E7</v>
      </c>
      <c r="E4908" s="169" t="str">
        <f>iferror(vlookup(C4908,'Master data'!$A$2:$C$29,3,0),"-/-")</f>
        <v>Định phí</v>
      </c>
      <c r="F4908" s="169" t="str">
        <f>iferror(vlookup(C4908,'Master data'!$A$2:$C$29,2,0),"-/-")</f>
        <v>Chi phí QLDN</v>
      </c>
    </row>
    <row r="4909" ht="21.0" hidden="1" customHeight="1" outlineLevel="1">
      <c r="A4909" s="165" t="s">
        <v>3032</v>
      </c>
      <c r="B4909" s="172" t="s">
        <v>961</v>
      </c>
      <c r="C4909" s="167" t="s">
        <v>116</v>
      </c>
      <c r="D4909" s="168">
        <v>715000.0</v>
      </c>
      <c r="E4909" s="169" t="str">
        <f>iferror(vlookup(C4909,'Master data'!$A$2:$C$29,3,0),"-/-")</f>
        <v>Định phí</v>
      </c>
      <c r="F4909" s="169" t="str">
        <f>iferror(vlookup(C4909,'Master data'!$A$2:$C$29,2,0),"-/-")</f>
        <v>Chi phí hành chính</v>
      </c>
    </row>
    <row r="4910" ht="21.0" hidden="1" customHeight="1" outlineLevel="1">
      <c r="A4910" s="165" t="s">
        <v>3032</v>
      </c>
      <c r="B4910" s="172" t="s">
        <v>3009</v>
      </c>
      <c r="C4910" s="167" t="s">
        <v>116</v>
      </c>
      <c r="D4910" s="168">
        <v>1.7658693E7</v>
      </c>
      <c r="E4910" s="169" t="str">
        <f>iferror(vlookup(C4910,'Master data'!$A$2:$C$29,3,0),"-/-")</f>
        <v>Định phí</v>
      </c>
      <c r="F4910" s="169" t="str">
        <f>iferror(vlookup(C4910,'Master data'!$A$2:$C$29,2,0),"-/-")</f>
        <v>Chi phí hành chính</v>
      </c>
    </row>
    <row r="4911" ht="21.0" hidden="1" customHeight="1" outlineLevel="1">
      <c r="A4911" s="165" t="s">
        <v>3032</v>
      </c>
      <c r="B4911" s="172" t="s">
        <v>3043</v>
      </c>
      <c r="C4911" s="167" t="s">
        <v>116</v>
      </c>
      <c r="D4911" s="168">
        <v>1361676.0</v>
      </c>
      <c r="E4911" s="169" t="str">
        <f>iferror(vlookup(C4911,'Master data'!$A$2:$C$29,3,0),"-/-")</f>
        <v>Định phí</v>
      </c>
      <c r="F4911" s="169" t="str">
        <f>iferror(vlookup(C4911,'Master data'!$A$2:$C$29,2,0),"-/-")</f>
        <v>Chi phí hành chính</v>
      </c>
    </row>
    <row r="4912" ht="21.0" hidden="1" customHeight="1" outlineLevel="1">
      <c r="A4912" s="165" t="s">
        <v>3032</v>
      </c>
      <c r="B4912" s="172" t="s">
        <v>2403</v>
      </c>
      <c r="C4912" s="167" t="s">
        <v>121</v>
      </c>
      <c r="D4912" s="168">
        <v>3.36384E7</v>
      </c>
      <c r="E4912" s="169" t="str">
        <f>iferror(vlookup(C4912,'Master data'!$A$2:$C$29,3,0),"-/-")</f>
        <v>Định phí</v>
      </c>
      <c r="F4912" s="169" t="str">
        <f>iferror(vlookup(C4912,'Master data'!$A$2:$C$29,2,0),"-/-")</f>
        <v>Chi phí QLDN</v>
      </c>
    </row>
    <row r="4913" ht="21.0" hidden="1" customHeight="1" outlineLevel="1">
      <c r="A4913" s="165" t="s">
        <v>3032</v>
      </c>
      <c r="B4913" s="172" t="s">
        <v>3044</v>
      </c>
      <c r="C4913" s="167" t="s">
        <v>123</v>
      </c>
      <c r="D4913" s="168">
        <v>1.8E7</v>
      </c>
      <c r="E4913" s="169" t="str">
        <f>iferror(vlookup(C4913,'Master data'!$A$2:$C$29,3,0),"-/-")</f>
        <v>Định phí</v>
      </c>
      <c r="F4913" s="169" t="str">
        <f>iferror(vlookup(C4913,'Master data'!$A$2:$C$29,2,0),"-/-")</f>
        <v>Chi phí QLDN</v>
      </c>
    </row>
    <row r="4914" ht="21.0" hidden="1" customHeight="1" outlineLevel="1">
      <c r="A4914" s="165" t="s">
        <v>3032</v>
      </c>
      <c r="B4914" s="172" t="s">
        <v>3045</v>
      </c>
      <c r="C4914" s="167" t="s">
        <v>116</v>
      </c>
      <c r="D4914" s="168">
        <v>1462765.0</v>
      </c>
      <c r="E4914" s="169" t="str">
        <f>iferror(vlookup(C4914,'Master data'!$A$2:$C$29,3,0),"-/-")</f>
        <v>Định phí</v>
      </c>
      <c r="F4914" s="169" t="str">
        <f>iferror(vlookup(C4914,'Master data'!$A$2:$C$29,2,0),"-/-")</f>
        <v>Chi phí hành chính</v>
      </c>
    </row>
    <row r="4915" ht="21.0" hidden="1" customHeight="1" outlineLevel="1">
      <c r="A4915" s="165" t="s">
        <v>3032</v>
      </c>
      <c r="B4915" s="172" t="s">
        <v>3046</v>
      </c>
      <c r="C4915" s="167" t="s">
        <v>112</v>
      </c>
      <c r="D4915" s="168">
        <v>5700000.0</v>
      </c>
      <c r="E4915" s="169" t="str">
        <f>iferror(vlookup(C4915,'Master data'!$A$2:$C$29,3,0),"-/-")</f>
        <v>Biến phí</v>
      </c>
      <c r="F4915" s="169" t="str">
        <f>iferror(vlookup(C4915,'Master data'!$A$2:$C$29,2,0),"-/-")</f>
        <v>Chi phí hành chính</v>
      </c>
    </row>
    <row r="4916" ht="21.0" hidden="1" customHeight="1" outlineLevel="1">
      <c r="A4916" s="165" t="s">
        <v>3032</v>
      </c>
      <c r="B4916" s="172" t="s">
        <v>3047</v>
      </c>
      <c r="C4916" s="167" t="s">
        <v>112</v>
      </c>
      <c r="D4916" s="168">
        <v>1000000.0</v>
      </c>
      <c r="E4916" s="169" t="str">
        <f>iferror(vlookup(C4916,'Master data'!$A$2:$C$29,3,0),"-/-")</f>
        <v>Biến phí</v>
      </c>
      <c r="F4916" s="169" t="str">
        <f>iferror(vlookup(C4916,'Master data'!$A$2:$C$29,2,0),"-/-")</f>
        <v>Chi phí hành chính</v>
      </c>
    </row>
    <row r="4917" ht="21.0" hidden="1" customHeight="1" outlineLevel="1">
      <c r="A4917" s="165" t="s">
        <v>3032</v>
      </c>
      <c r="B4917" s="172" t="s">
        <v>3048</v>
      </c>
      <c r="C4917" s="167" t="s">
        <v>99</v>
      </c>
      <c r="D4917" s="168">
        <v>4000000.0</v>
      </c>
      <c r="E4917" s="169" t="str">
        <f>iferror(vlookup(C4917,'Master data'!$A$2:$C$29,3,0),"-/-")</f>
        <v>Biến phí</v>
      </c>
      <c r="F4917" s="169" t="str">
        <f>iferror(vlookup(C4917,'Master data'!$A$2:$C$29,2,0),"-/-")</f>
        <v>Chi phí giá vốn</v>
      </c>
    </row>
    <row r="4918" ht="21.0" hidden="1" customHeight="1" outlineLevel="1">
      <c r="A4918" s="165" t="s">
        <v>3032</v>
      </c>
      <c r="B4918" s="172" t="s">
        <v>297</v>
      </c>
      <c r="C4918" s="167" t="s">
        <v>99</v>
      </c>
      <c r="D4918" s="168">
        <v>1920000.0</v>
      </c>
      <c r="E4918" s="169" t="str">
        <f>iferror(vlookup(C4918,'Master data'!$A$2:$C$29,3,0),"-/-")</f>
        <v>Biến phí</v>
      </c>
      <c r="F4918" s="169" t="str">
        <f>iferror(vlookup(C4918,'Master data'!$A$2:$C$29,2,0),"-/-")</f>
        <v>Chi phí giá vốn</v>
      </c>
    </row>
    <row r="4919" ht="21.0" hidden="1" customHeight="1" outlineLevel="1">
      <c r="A4919" s="165" t="s">
        <v>3032</v>
      </c>
      <c r="B4919" s="172" t="s">
        <v>3049</v>
      </c>
      <c r="C4919" s="167" t="s">
        <v>99</v>
      </c>
      <c r="D4919" s="168">
        <v>1.32313E8</v>
      </c>
      <c r="E4919" s="169" t="str">
        <f>iferror(vlookup(C4919,'Master data'!$A$2:$C$29,3,0),"-/-")</f>
        <v>Biến phí</v>
      </c>
      <c r="F4919" s="169" t="str">
        <f>iferror(vlookup(C4919,'Master data'!$A$2:$C$29,2,0),"-/-")</f>
        <v>Chi phí giá vốn</v>
      </c>
    </row>
    <row r="4920" ht="21.0" hidden="1" customHeight="1" outlineLevel="1">
      <c r="A4920" s="165" t="s">
        <v>3032</v>
      </c>
      <c r="B4920" s="172" t="s">
        <v>3050</v>
      </c>
      <c r="C4920" s="167" t="s">
        <v>70</v>
      </c>
      <c r="D4920" s="168">
        <v>5511667.0</v>
      </c>
      <c r="E4920" s="169" t="str">
        <f>iferror(vlookup(C4920,'Master data'!$A$2:$C$29,3,0),"-/-")</f>
        <v>Chi phí khác</v>
      </c>
      <c r="F4920" s="169" t="str">
        <f>iferror(vlookup(C4920,'Master data'!$A$2:$C$29,2,0),"-/-")</f>
        <v>Chi phí khác</v>
      </c>
    </row>
    <row r="4921" ht="21.0" hidden="1" customHeight="1" outlineLevel="1">
      <c r="A4921" s="165" t="s">
        <v>3032</v>
      </c>
      <c r="B4921" s="172" t="s">
        <v>2318</v>
      </c>
      <c r="C4921" s="167" t="s">
        <v>70</v>
      </c>
      <c r="D4921" s="168">
        <v>3.4015E7</v>
      </c>
      <c r="E4921" s="169" t="str">
        <f>iferror(vlookup(C4921,'Master data'!$A$2:$C$29,3,0),"-/-")</f>
        <v>Chi phí khác</v>
      </c>
      <c r="F4921" s="169" t="str">
        <f>iferror(vlookup(C4921,'Master data'!$A$2:$C$29,2,0),"-/-")</f>
        <v>Chi phí khác</v>
      </c>
    </row>
    <row r="4922" ht="21.0" hidden="1" customHeight="1" outlineLevel="1">
      <c r="A4922" s="165" t="s">
        <v>3032</v>
      </c>
      <c r="B4922" s="172" t="s">
        <v>3051</v>
      </c>
      <c r="C4922" s="167" t="s">
        <v>70</v>
      </c>
      <c r="D4922" s="168">
        <v>1650000.0</v>
      </c>
      <c r="E4922" s="169" t="str">
        <f>iferror(vlookup(C4922,'Master data'!$A$2:$C$29,3,0),"-/-")</f>
        <v>Chi phí khác</v>
      </c>
      <c r="F4922" s="169" t="str">
        <f>iferror(vlookup(C4922,'Master data'!$A$2:$C$29,2,0),"-/-")</f>
        <v>Chi phí khác</v>
      </c>
    </row>
    <row r="4923" ht="21.0" hidden="1" customHeight="1" outlineLevel="1">
      <c r="A4923" s="165" t="s">
        <v>3032</v>
      </c>
      <c r="B4923" s="172" t="s">
        <v>373</v>
      </c>
      <c r="C4923" s="167" t="s">
        <v>102</v>
      </c>
      <c r="D4923" s="168">
        <v>3.8805E8</v>
      </c>
      <c r="E4923" s="169" t="str">
        <f>iferror(vlookup(C4923,'Master data'!$A$2:$C$29,3,0),"-/-")</f>
        <v>Biến phí</v>
      </c>
      <c r="F4923" s="169" t="str">
        <f>iferror(vlookup(C4923,'Master data'!$A$2:$C$29,2,0),"-/-")</f>
        <v>Chi phí giá vốn</v>
      </c>
    </row>
    <row r="4924" ht="21.0" hidden="1" customHeight="1" outlineLevel="1">
      <c r="A4924" s="165" t="s">
        <v>3032</v>
      </c>
      <c r="B4924" s="172" t="s">
        <v>3052</v>
      </c>
      <c r="C4924" s="167" t="s">
        <v>111</v>
      </c>
      <c r="D4924" s="168">
        <v>3478109.0</v>
      </c>
      <c r="E4924" s="169" t="str">
        <f>iferror(vlookup(C4924,'Master data'!$A$2:$C$29,3,0),"-/-")</f>
        <v>Định phí</v>
      </c>
      <c r="F4924" s="169" t="str">
        <f>iferror(vlookup(C4924,'Master data'!$A$2:$C$29,2,0),"-/-")</f>
        <v>Chi phí khác</v>
      </c>
    </row>
    <row r="4925" ht="21.0" hidden="1" customHeight="1" outlineLevel="1">
      <c r="A4925" s="165" t="s">
        <v>3032</v>
      </c>
      <c r="B4925" s="172" t="s">
        <v>3053</v>
      </c>
      <c r="C4925" s="167" t="s">
        <v>111</v>
      </c>
      <c r="D4925" s="168">
        <v>1.1111111E7</v>
      </c>
      <c r="E4925" s="169" t="str">
        <f>iferror(vlookup(C4925,'Master data'!$A$2:$C$29,3,0),"-/-")</f>
        <v>Định phí</v>
      </c>
      <c r="F4925" s="169" t="str">
        <f>iferror(vlookup(C4925,'Master data'!$A$2:$C$29,2,0),"-/-")</f>
        <v>Chi phí khác</v>
      </c>
    </row>
    <row r="4926" ht="21.0" hidden="1" customHeight="1" outlineLevel="1">
      <c r="A4926" s="173" t="s">
        <v>3032</v>
      </c>
      <c r="B4926" s="174" t="s">
        <v>3054</v>
      </c>
      <c r="C4926" s="175" t="s">
        <v>124</v>
      </c>
      <c r="D4926" s="176">
        <v>4000000.0</v>
      </c>
      <c r="E4926" s="177" t="str">
        <f>iferror(vlookup(C4926,'Master data'!$A$2:$C$29,3,0),"-/-")</f>
        <v>Chi phí khác</v>
      </c>
      <c r="F4926" s="177" t="str">
        <f>iferror(vlookup(C4926,'Master data'!$A$2:$C$29,2,0),"-/-")</f>
        <v>Chi phí khác</v>
      </c>
    </row>
    <row r="4927" ht="22.5" customHeight="1" collapsed="1">
      <c r="A4927" s="165" t="s">
        <v>3055</v>
      </c>
      <c r="B4927" s="172" t="s">
        <v>8</v>
      </c>
      <c r="C4927" s="178" t="s">
        <v>112</v>
      </c>
      <c r="D4927" s="168">
        <v>0.0</v>
      </c>
      <c r="E4927" s="169" t="str">
        <f>iferror(vlookup(C4927,'Master data'!$A$2:$C$29,3,0),"-/-")</f>
        <v>Biến phí</v>
      </c>
      <c r="F4927" s="169" t="str">
        <f>iferror(vlookup(C4927,'Master data'!$A$2:$C$29,2,0),"-/-")</f>
        <v>Chi phí hành chính</v>
      </c>
    </row>
    <row r="4928" ht="21.0" hidden="1" customHeight="1" outlineLevel="1">
      <c r="A4928" s="165" t="s">
        <v>3055</v>
      </c>
      <c r="B4928" s="172" t="s">
        <v>974</v>
      </c>
      <c r="C4928" s="167" t="s">
        <v>109</v>
      </c>
      <c r="D4928" s="168">
        <v>8.4294471E7</v>
      </c>
      <c r="E4928" s="169" t="str">
        <f>iferror(vlookup(C4928,'Master data'!$A$2:$C$29,3,0),"-/-")</f>
        <v>Định phí</v>
      </c>
      <c r="F4928" s="169" t="str">
        <f>iferror(vlookup(C4928,'Master data'!$A$2:$C$29,2,0),"-/-")</f>
        <v>Chi phí QLDN</v>
      </c>
    </row>
    <row r="4929" ht="21.0" hidden="1" customHeight="1" outlineLevel="1">
      <c r="A4929" s="165" t="s">
        <v>3055</v>
      </c>
      <c r="B4929" s="172" t="s">
        <v>975</v>
      </c>
      <c r="C4929" s="167" t="s">
        <v>17</v>
      </c>
      <c r="D4929" s="168">
        <v>1.733185E8</v>
      </c>
      <c r="E4929" s="169" t="str">
        <f>iferror(vlookup(C4929,'Master data'!$A$2:$C$29,3,0),"-/-")</f>
        <v>Biến phí</v>
      </c>
      <c r="F4929" s="169" t="str">
        <f>iferror(vlookup(C4929,'Master data'!$A$2:$C$29,2,0),"-/-")</f>
        <v>Chi phí bán hàng</v>
      </c>
    </row>
    <row r="4930" ht="21.0" hidden="1" customHeight="1" outlineLevel="1">
      <c r="A4930" s="165" t="s">
        <v>3055</v>
      </c>
      <c r="B4930" s="172" t="s">
        <v>3056</v>
      </c>
      <c r="C4930" s="167" t="s">
        <v>109</v>
      </c>
      <c r="D4930" s="168">
        <v>2.47439598E8</v>
      </c>
      <c r="E4930" s="169" t="str">
        <f>iferror(vlookup(C4930,'Master data'!$A$2:$C$29,3,0),"-/-")</f>
        <v>Định phí</v>
      </c>
      <c r="F4930" s="169" t="str">
        <f>iferror(vlookup(C4930,'Master data'!$A$2:$C$29,2,0),"-/-")</f>
        <v>Chi phí QLDN</v>
      </c>
    </row>
    <row r="4931" ht="21.0" hidden="1" customHeight="1" outlineLevel="1">
      <c r="A4931" s="165" t="s">
        <v>3055</v>
      </c>
      <c r="B4931" s="172" t="s">
        <v>3057</v>
      </c>
      <c r="C4931" s="167" t="s">
        <v>17</v>
      </c>
      <c r="D4931" s="168">
        <v>5.2394417E7</v>
      </c>
      <c r="E4931" s="169" t="str">
        <f>iferror(vlookup(C4931,'Master data'!$A$2:$C$29,3,0),"-/-")</f>
        <v>Biến phí</v>
      </c>
      <c r="F4931" s="169" t="str">
        <f>iferror(vlookup(C4931,'Master data'!$A$2:$C$29,2,0),"-/-")</f>
        <v>Chi phí bán hàng</v>
      </c>
    </row>
    <row r="4932" ht="21.0" hidden="1" customHeight="1" outlineLevel="1">
      <c r="A4932" s="165" t="s">
        <v>3055</v>
      </c>
      <c r="B4932" s="172" t="s">
        <v>8</v>
      </c>
      <c r="C4932" s="167" t="s">
        <v>112</v>
      </c>
      <c r="D4932" s="168">
        <v>6.4391566E7</v>
      </c>
      <c r="E4932" s="169" t="str">
        <f>iferror(vlookup(C4932,'Master data'!$A$2:$C$29,3,0),"-/-")</f>
        <v>Biến phí</v>
      </c>
      <c r="F4932" s="169" t="str">
        <f>iferror(vlookup(C4932,'Master data'!$A$2:$C$29,2,0),"-/-")</f>
        <v>Chi phí hành chính</v>
      </c>
    </row>
    <row r="4933" ht="21.0" hidden="1" customHeight="1" outlineLevel="1">
      <c r="A4933" s="165" t="s">
        <v>3055</v>
      </c>
      <c r="B4933" s="172" t="s">
        <v>3058</v>
      </c>
      <c r="C4933" s="167" t="s">
        <v>101</v>
      </c>
      <c r="D4933" s="168">
        <v>1.397E7</v>
      </c>
      <c r="E4933" s="169" t="str">
        <f>iferror(vlookup(C4933,'Master data'!$A$2:$C$29,3,0),"-/-")</f>
        <v>Biến phí</v>
      </c>
      <c r="F4933" s="169" t="str">
        <f>iferror(vlookup(C4933,'Master data'!$A$2:$C$29,2,0),"-/-")</f>
        <v>Chi phí bán hàng</v>
      </c>
    </row>
    <row r="4934" ht="21.0" hidden="1" customHeight="1" outlineLevel="1">
      <c r="A4934" s="165" t="s">
        <v>3055</v>
      </c>
      <c r="B4934" s="172" t="s">
        <v>3059</v>
      </c>
      <c r="C4934" s="167" t="s">
        <v>101</v>
      </c>
      <c r="D4934" s="168">
        <v>1.5785E7</v>
      </c>
      <c r="E4934" s="169" t="str">
        <f>iferror(vlookup(C4934,'Master data'!$A$2:$C$29,3,0),"-/-")</f>
        <v>Biến phí</v>
      </c>
      <c r="F4934" s="169" t="str">
        <f>iferror(vlookup(C4934,'Master data'!$A$2:$C$29,2,0),"-/-")</f>
        <v>Chi phí bán hàng</v>
      </c>
    </row>
    <row r="4935" ht="21.0" hidden="1" customHeight="1" outlineLevel="1">
      <c r="A4935" s="165" t="s">
        <v>3055</v>
      </c>
      <c r="B4935" s="172" t="s">
        <v>3060</v>
      </c>
      <c r="C4935" s="167" t="s">
        <v>101</v>
      </c>
      <c r="D4935" s="168">
        <v>6240000.0</v>
      </c>
      <c r="E4935" s="169" t="str">
        <f>iferror(vlookup(C4935,'Master data'!$A$2:$C$29,3,0),"-/-")</f>
        <v>Biến phí</v>
      </c>
      <c r="F4935" s="169" t="str">
        <f>iferror(vlookup(C4935,'Master data'!$A$2:$C$29,2,0),"-/-")</f>
        <v>Chi phí bán hàng</v>
      </c>
    </row>
    <row r="4936" ht="21.0" hidden="1" customHeight="1" outlineLevel="1">
      <c r="A4936" s="165" t="s">
        <v>3055</v>
      </c>
      <c r="B4936" s="172" t="s">
        <v>306</v>
      </c>
      <c r="C4936" s="167" t="s">
        <v>101</v>
      </c>
      <c r="D4936" s="168">
        <v>1400000.0</v>
      </c>
      <c r="E4936" s="169" t="str">
        <f>iferror(vlookup(C4936,'Master data'!$A$2:$C$29,3,0),"-/-")</f>
        <v>Biến phí</v>
      </c>
      <c r="F4936" s="169" t="str">
        <f>iferror(vlookup(C4936,'Master data'!$A$2:$C$29,2,0),"-/-")</f>
        <v>Chi phí bán hàng</v>
      </c>
    </row>
    <row r="4937" ht="21.0" hidden="1" customHeight="1" outlineLevel="1">
      <c r="A4937" s="165" t="s">
        <v>3055</v>
      </c>
      <c r="B4937" s="172" t="s">
        <v>3061</v>
      </c>
      <c r="C4937" s="167" t="s">
        <v>101</v>
      </c>
      <c r="D4937" s="168">
        <v>335000.0</v>
      </c>
      <c r="E4937" s="169" t="str">
        <f>iferror(vlookup(C4937,'Master data'!$A$2:$C$29,3,0),"-/-")</f>
        <v>Biến phí</v>
      </c>
      <c r="F4937" s="169" t="str">
        <f>iferror(vlookup(C4937,'Master data'!$A$2:$C$29,2,0),"-/-")</f>
        <v>Chi phí bán hàng</v>
      </c>
    </row>
    <row r="4938" ht="21.0" hidden="1" customHeight="1" outlineLevel="1">
      <c r="A4938" s="165" t="s">
        <v>3055</v>
      </c>
      <c r="B4938" s="172" t="s">
        <v>3062</v>
      </c>
      <c r="C4938" s="167" t="s">
        <v>101</v>
      </c>
      <c r="D4938" s="168">
        <v>5678000.0</v>
      </c>
      <c r="E4938" s="169" t="str">
        <f>iferror(vlookup(C4938,'Master data'!$A$2:$C$29,3,0),"-/-")</f>
        <v>Biến phí</v>
      </c>
      <c r="F4938" s="169" t="str">
        <f>iferror(vlookup(C4938,'Master data'!$A$2:$C$29,2,0),"-/-")</f>
        <v>Chi phí bán hàng</v>
      </c>
    </row>
    <row r="4939" ht="21.0" hidden="1" customHeight="1" outlineLevel="1">
      <c r="A4939" s="165" t="s">
        <v>3055</v>
      </c>
      <c r="B4939" s="172" t="s">
        <v>3063</v>
      </c>
      <c r="C4939" s="167" t="s">
        <v>101</v>
      </c>
      <c r="D4939" s="168">
        <v>4086000.0</v>
      </c>
      <c r="E4939" s="169" t="str">
        <f>iferror(vlookup(C4939,'Master data'!$A$2:$C$29,3,0),"-/-")</f>
        <v>Biến phí</v>
      </c>
      <c r="F4939" s="169" t="str">
        <f>iferror(vlookup(C4939,'Master data'!$A$2:$C$29,2,0),"-/-")</f>
        <v>Chi phí bán hàng</v>
      </c>
    </row>
    <row r="4940" ht="21.0" hidden="1" customHeight="1" outlineLevel="1">
      <c r="A4940" s="165" t="s">
        <v>3055</v>
      </c>
      <c r="B4940" s="172" t="s">
        <v>3064</v>
      </c>
      <c r="C4940" s="167" t="s">
        <v>101</v>
      </c>
      <c r="D4940" s="168">
        <v>3812000.0</v>
      </c>
      <c r="E4940" s="169" t="str">
        <f>iferror(vlookup(C4940,'Master data'!$A$2:$C$29,3,0),"-/-")</f>
        <v>Biến phí</v>
      </c>
      <c r="F4940" s="169" t="str">
        <f>iferror(vlookup(C4940,'Master data'!$A$2:$C$29,2,0),"-/-")</f>
        <v>Chi phí bán hàng</v>
      </c>
    </row>
    <row r="4941" ht="21.0" hidden="1" customHeight="1" outlineLevel="1">
      <c r="A4941" s="165" t="s">
        <v>3055</v>
      </c>
      <c r="B4941" s="172" t="s">
        <v>3065</v>
      </c>
      <c r="C4941" s="167" t="s">
        <v>101</v>
      </c>
      <c r="D4941" s="168">
        <v>2750000.0</v>
      </c>
      <c r="E4941" s="169" t="str">
        <f>iferror(vlookup(C4941,'Master data'!$A$2:$C$29,3,0),"-/-")</f>
        <v>Biến phí</v>
      </c>
      <c r="F4941" s="169" t="str">
        <f>iferror(vlookup(C4941,'Master data'!$A$2:$C$29,2,0),"-/-")</f>
        <v>Chi phí bán hàng</v>
      </c>
    </row>
    <row r="4942" ht="21.0" hidden="1" customHeight="1" outlineLevel="1">
      <c r="A4942" s="165" t="s">
        <v>3055</v>
      </c>
      <c r="B4942" s="172" t="s">
        <v>3066</v>
      </c>
      <c r="C4942" s="167" t="s">
        <v>101</v>
      </c>
      <c r="D4942" s="168">
        <v>266667.0</v>
      </c>
      <c r="E4942" s="169" t="str">
        <f>iferror(vlookup(C4942,'Master data'!$A$2:$C$29,3,0),"-/-")</f>
        <v>Biến phí</v>
      </c>
      <c r="F4942" s="169" t="str">
        <f>iferror(vlookup(C4942,'Master data'!$A$2:$C$29,2,0),"-/-")</f>
        <v>Chi phí bán hàng</v>
      </c>
    </row>
    <row r="4943" ht="21.0" hidden="1" customHeight="1" outlineLevel="1">
      <c r="A4943" s="165" t="s">
        <v>3055</v>
      </c>
      <c r="B4943" s="172" t="s">
        <v>1459</v>
      </c>
      <c r="C4943" s="167" t="s">
        <v>101</v>
      </c>
      <c r="D4943" s="168">
        <v>337667.0</v>
      </c>
      <c r="E4943" s="169" t="str">
        <f>iferror(vlookup(C4943,'Master data'!$A$2:$C$29,3,0),"-/-")</f>
        <v>Biến phí</v>
      </c>
      <c r="F4943" s="169" t="str">
        <f>iferror(vlookup(C4943,'Master data'!$A$2:$C$29,2,0),"-/-")</f>
        <v>Chi phí bán hàng</v>
      </c>
    </row>
    <row r="4944" ht="21.0" hidden="1" customHeight="1" outlineLevel="1">
      <c r="A4944" s="165" t="s">
        <v>3055</v>
      </c>
      <c r="B4944" s="172" t="s">
        <v>3067</v>
      </c>
      <c r="C4944" s="167" t="s">
        <v>101</v>
      </c>
      <c r="D4944" s="168">
        <v>9166667.0</v>
      </c>
      <c r="E4944" s="169" t="str">
        <f>iferror(vlookup(C4944,'Master data'!$A$2:$C$29,3,0),"-/-")</f>
        <v>Biến phí</v>
      </c>
      <c r="F4944" s="169" t="str">
        <f>iferror(vlookup(C4944,'Master data'!$A$2:$C$29,2,0),"-/-")</f>
        <v>Chi phí bán hàng</v>
      </c>
    </row>
    <row r="4945" ht="21.0" hidden="1" customHeight="1" outlineLevel="1">
      <c r="A4945" s="165" t="s">
        <v>3055</v>
      </c>
      <c r="B4945" s="172" t="s">
        <v>3068</v>
      </c>
      <c r="C4945" s="167" t="s">
        <v>106</v>
      </c>
      <c r="D4945" s="168">
        <v>3844720.0</v>
      </c>
      <c r="E4945" s="169" t="str">
        <f>iferror(vlookup(C4945,'Master data'!$A$2:$C$29,3,0),"-/-")</f>
        <v>Biến phí</v>
      </c>
      <c r="F4945" s="169" t="str">
        <f>iferror(vlookup(C4945,'Master data'!$A$2:$C$29,2,0),"-/-")</f>
        <v>Chi phí bán hàng</v>
      </c>
    </row>
    <row r="4946" ht="21.0" hidden="1" customHeight="1" outlineLevel="1">
      <c r="A4946" s="165" t="s">
        <v>3055</v>
      </c>
      <c r="B4946" s="172" t="s">
        <v>3069</v>
      </c>
      <c r="C4946" s="167" t="s">
        <v>101</v>
      </c>
      <c r="D4946" s="168">
        <v>3607000.0</v>
      </c>
      <c r="E4946" s="169" t="str">
        <f>iferror(vlookup(C4946,'Master data'!$A$2:$C$29,3,0),"-/-")</f>
        <v>Biến phí</v>
      </c>
      <c r="F4946" s="169" t="str">
        <f>iferror(vlookup(C4946,'Master data'!$A$2:$C$29,2,0),"-/-")</f>
        <v>Chi phí bán hàng</v>
      </c>
    </row>
    <row r="4947" ht="21.0" hidden="1" customHeight="1" outlineLevel="1">
      <c r="A4947" s="165" t="s">
        <v>3055</v>
      </c>
      <c r="B4947" s="172" t="s">
        <v>3070</v>
      </c>
      <c r="C4947" s="167" t="s">
        <v>95</v>
      </c>
      <c r="D4947" s="168">
        <v>3.327E8</v>
      </c>
      <c r="E4947" s="169" t="str">
        <f>iferror(vlookup(C4947,'Master data'!$A$2:$C$29,3,0),"-/-")</f>
        <v>Biến phí</v>
      </c>
      <c r="F4947" s="169" t="str">
        <f>iferror(vlookup(C4947,'Master data'!$A$2:$C$29,2,0),"-/-")</f>
        <v>Chi phí bán hàng</v>
      </c>
    </row>
    <row r="4948" ht="21.0" hidden="1" customHeight="1" outlineLevel="1">
      <c r="A4948" s="165" t="s">
        <v>3055</v>
      </c>
      <c r="B4948" s="172" t="s">
        <v>3071</v>
      </c>
      <c r="C4948" s="167" t="s">
        <v>95</v>
      </c>
      <c r="D4948" s="168">
        <v>5.3E7</v>
      </c>
      <c r="E4948" s="169" t="str">
        <f>iferror(vlookup(C4948,'Master data'!$A$2:$C$29,3,0),"-/-")</f>
        <v>Biến phí</v>
      </c>
      <c r="F4948" s="169" t="str">
        <f>iferror(vlookup(C4948,'Master data'!$A$2:$C$29,2,0),"-/-")</f>
        <v>Chi phí bán hàng</v>
      </c>
    </row>
    <row r="4949" ht="21.0" hidden="1" customHeight="1" outlineLevel="1">
      <c r="A4949" s="165" t="s">
        <v>3055</v>
      </c>
      <c r="B4949" s="172" t="s">
        <v>3072</v>
      </c>
      <c r="C4949" s="167" t="s">
        <v>95</v>
      </c>
      <c r="D4949" s="168">
        <v>2.04E7</v>
      </c>
      <c r="E4949" s="169" t="str">
        <f>iferror(vlookup(C4949,'Master data'!$A$2:$C$29,3,0),"-/-")</f>
        <v>Biến phí</v>
      </c>
      <c r="F4949" s="169" t="str">
        <f>iferror(vlookup(C4949,'Master data'!$A$2:$C$29,2,0),"-/-")</f>
        <v>Chi phí bán hàng</v>
      </c>
    </row>
    <row r="4950" ht="21.0" hidden="1" customHeight="1" outlineLevel="1">
      <c r="A4950" s="165" t="s">
        <v>3055</v>
      </c>
      <c r="B4950" s="172" t="s">
        <v>3073</v>
      </c>
      <c r="C4950" s="167" t="s">
        <v>95</v>
      </c>
      <c r="D4950" s="168">
        <v>400000.0</v>
      </c>
      <c r="E4950" s="169" t="str">
        <f>iferror(vlookup(C4950,'Master data'!$A$2:$C$29,3,0),"-/-")</f>
        <v>Biến phí</v>
      </c>
      <c r="F4950" s="169" t="str">
        <f>iferror(vlookup(C4950,'Master data'!$A$2:$C$29,2,0),"-/-")</f>
        <v>Chi phí bán hàng</v>
      </c>
    </row>
    <row r="4951" ht="21.0" hidden="1" customHeight="1" outlineLevel="1">
      <c r="A4951" s="165" t="s">
        <v>3055</v>
      </c>
      <c r="B4951" s="172" t="s">
        <v>800</v>
      </c>
      <c r="C4951" s="167" t="s">
        <v>120</v>
      </c>
      <c r="D4951" s="168">
        <v>7603667.0</v>
      </c>
      <c r="E4951" s="169" t="str">
        <f>iferror(vlookup(C4951,'Master data'!$A$2:$C$29,3,0),"-/-")</f>
        <v>Định phí</v>
      </c>
      <c r="F4951" s="169" t="str">
        <f>iferror(vlookup(C4951,'Master data'!$A$2:$C$29,2,0),"-/-")</f>
        <v>Chi phí QLDN</v>
      </c>
    </row>
    <row r="4952" ht="21.0" hidden="1" customHeight="1" outlineLevel="1">
      <c r="A4952" s="165" t="s">
        <v>3055</v>
      </c>
      <c r="B4952" s="172" t="s">
        <v>3008</v>
      </c>
      <c r="C4952" s="167" t="s">
        <v>120</v>
      </c>
      <c r="D4952" s="168">
        <v>9.3075E7</v>
      </c>
      <c r="E4952" s="169" t="str">
        <f>iferror(vlookup(C4952,'Master data'!$A$2:$C$29,3,0),"-/-")</f>
        <v>Định phí</v>
      </c>
      <c r="F4952" s="169" t="str">
        <f>iferror(vlookup(C4952,'Master data'!$A$2:$C$29,2,0),"-/-")</f>
        <v>Chi phí QLDN</v>
      </c>
    </row>
    <row r="4953" ht="21.0" hidden="1" customHeight="1" outlineLevel="1">
      <c r="A4953" s="165" t="s">
        <v>3055</v>
      </c>
      <c r="B4953" s="172" t="s">
        <v>961</v>
      </c>
      <c r="C4953" s="167" t="s">
        <v>116</v>
      </c>
      <c r="D4953" s="168">
        <v>715000.0</v>
      </c>
      <c r="E4953" s="169" t="str">
        <f>iferror(vlookup(C4953,'Master data'!$A$2:$C$29,3,0),"-/-")</f>
        <v>Định phí</v>
      </c>
      <c r="F4953" s="169" t="str">
        <f>iferror(vlookup(C4953,'Master data'!$A$2:$C$29,2,0),"-/-")</f>
        <v>Chi phí hành chính</v>
      </c>
    </row>
    <row r="4954" ht="21.0" hidden="1" customHeight="1" outlineLevel="1">
      <c r="A4954" s="165" t="s">
        <v>3055</v>
      </c>
      <c r="B4954" s="172" t="s">
        <v>3009</v>
      </c>
      <c r="C4954" s="167" t="s">
        <v>116</v>
      </c>
      <c r="D4954" s="168">
        <v>1.1278773E7</v>
      </c>
      <c r="E4954" s="169" t="str">
        <f>iferror(vlookup(C4954,'Master data'!$A$2:$C$29,3,0),"-/-")</f>
        <v>Định phí</v>
      </c>
      <c r="F4954" s="169" t="str">
        <f>iferror(vlookup(C4954,'Master data'!$A$2:$C$29,2,0),"-/-")</f>
        <v>Chi phí hành chính</v>
      </c>
    </row>
    <row r="4955" ht="21.0" hidden="1" customHeight="1" outlineLevel="1">
      <c r="A4955" s="165" t="s">
        <v>3055</v>
      </c>
      <c r="B4955" s="172" t="s">
        <v>3074</v>
      </c>
      <c r="C4955" s="167" t="s">
        <v>116</v>
      </c>
      <c r="D4955" s="168">
        <v>1116333.0</v>
      </c>
      <c r="E4955" s="169" t="str">
        <f>iferror(vlookup(C4955,'Master data'!$A$2:$C$29,3,0),"-/-")</f>
        <v>Định phí</v>
      </c>
      <c r="F4955" s="169" t="str">
        <f>iferror(vlookup(C4955,'Master data'!$A$2:$C$29,2,0),"-/-")</f>
        <v>Chi phí hành chính</v>
      </c>
    </row>
    <row r="4956" ht="21.0" hidden="1" customHeight="1" outlineLevel="1">
      <c r="A4956" s="165" t="s">
        <v>3055</v>
      </c>
      <c r="B4956" s="172" t="s">
        <v>2403</v>
      </c>
      <c r="C4956" s="167" t="s">
        <v>121</v>
      </c>
      <c r="D4956" s="168">
        <v>3.684352E7</v>
      </c>
      <c r="E4956" s="169" t="str">
        <f>iferror(vlookup(C4956,'Master data'!$A$2:$C$29,3,0),"-/-")</f>
        <v>Định phí</v>
      </c>
      <c r="F4956" s="169" t="str">
        <f>iferror(vlookup(C4956,'Master data'!$A$2:$C$29,2,0),"-/-")</f>
        <v>Chi phí QLDN</v>
      </c>
    </row>
    <row r="4957" ht="21.0" hidden="1" customHeight="1" outlineLevel="1">
      <c r="A4957" s="165" t="s">
        <v>3055</v>
      </c>
      <c r="B4957" s="172" t="s">
        <v>3075</v>
      </c>
      <c r="C4957" s="167" t="s">
        <v>123</v>
      </c>
      <c r="D4957" s="168">
        <v>1.8E7</v>
      </c>
      <c r="E4957" s="169" t="str">
        <f>iferror(vlookup(C4957,'Master data'!$A$2:$C$29,3,0),"-/-")</f>
        <v>Định phí</v>
      </c>
      <c r="F4957" s="169" t="str">
        <f>iferror(vlookup(C4957,'Master data'!$A$2:$C$29,2,0),"-/-")</f>
        <v>Chi phí QLDN</v>
      </c>
    </row>
    <row r="4958" ht="21.0" hidden="1" customHeight="1" outlineLevel="1">
      <c r="A4958" s="165" t="s">
        <v>3055</v>
      </c>
      <c r="B4958" s="172" t="s">
        <v>3046</v>
      </c>
      <c r="C4958" s="167" t="s">
        <v>112</v>
      </c>
      <c r="D4958" s="168">
        <v>5033333.0</v>
      </c>
      <c r="E4958" s="169" t="str">
        <f>iferror(vlookup(C4958,'Master data'!$A$2:$C$29,3,0),"-/-")</f>
        <v>Biến phí</v>
      </c>
      <c r="F4958" s="169" t="str">
        <f>iferror(vlookup(C4958,'Master data'!$A$2:$C$29,2,0),"-/-")</f>
        <v>Chi phí hành chính</v>
      </c>
    </row>
    <row r="4959" ht="21.0" hidden="1" customHeight="1" outlineLevel="1">
      <c r="A4959" s="165" t="s">
        <v>3055</v>
      </c>
      <c r="B4959" s="172" t="s">
        <v>3076</v>
      </c>
      <c r="C4959" s="167" t="s">
        <v>112</v>
      </c>
      <c r="D4959" s="168">
        <v>2216667.0</v>
      </c>
      <c r="E4959" s="169" t="str">
        <f>iferror(vlookup(C4959,'Master data'!$A$2:$C$29,3,0),"-/-")</f>
        <v>Biến phí</v>
      </c>
      <c r="F4959" s="169" t="str">
        <f>iferror(vlookup(C4959,'Master data'!$A$2:$C$29,2,0),"-/-")</f>
        <v>Chi phí hành chính</v>
      </c>
    </row>
    <row r="4960" ht="21.0" hidden="1" customHeight="1" outlineLevel="1">
      <c r="A4960" s="165" t="s">
        <v>3055</v>
      </c>
      <c r="B4960" s="172" t="s">
        <v>3077</v>
      </c>
      <c r="C4960" s="167" t="s">
        <v>99</v>
      </c>
      <c r="D4960" s="168">
        <v>1000000.0</v>
      </c>
      <c r="E4960" s="169" t="str">
        <f>iferror(vlookup(C4960,'Master data'!$A$2:$C$29,3,0),"-/-")</f>
        <v>Biến phí</v>
      </c>
      <c r="F4960" s="169" t="str">
        <f>iferror(vlookup(C4960,'Master data'!$A$2:$C$29,2,0),"-/-")</f>
        <v>Chi phí giá vốn</v>
      </c>
    </row>
    <row r="4961" ht="21.0" hidden="1" customHeight="1" outlineLevel="1">
      <c r="A4961" s="165" t="s">
        <v>3055</v>
      </c>
      <c r="B4961" s="172" t="s">
        <v>3078</v>
      </c>
      <c r="C4961" s="167" t="s">
        <v>99</v>
      </c>
      <c r="D4961" s="168">
        <v>33333.0</v>
      </c>
      <c r="E4961" s="169" t="str">
        <f>iferror(vlookup(C4961,'Master data'!$A$2:$C$29,3,0),"-/-")</f>
        <v>Biến phí</v>
      </c>
      <c r="F4961" s="169" t="str">
        <f>iferror(vlookup(C4961,'Master data'!$A$2:$C$29,2,0),"-/-")</f>
        <v>Chi phí giá vốn</v>
      </c>
    </row>
    <row r="4962" ht="21.0" hidden="1" customHeight="1" outlineLevel="1">
      <c r="A4962" s="165" t="s">
        <v>3055</v>
      </c>
      <c r="B4962" s="172" t="s">
        <v>3079</v>
      </c>
      <c r="C4962" s="167" t="s">
        <v>99</v>
      </c>
      <c r="D4962" s="168">
        <v>1.447E7</v>
      </c>
      <c r="E4962" s="169" t="str">
        <f>iferror(vlookup(C4962,'Master data'!$A$2:$C$29,3,0),"-/-")</f>
        <v>Biến phí</v>
      </c>
      <c r="F4962" s="169" t="str">
        <f>iferror(vlookup(C4962,'Master data'!$A$2:$C$29,2,0),"-/-")</f>
        <v>Chi phí giá vốn</v>
      </c>
    </row>
    <row r="4963" ht="21.0" hidden="1" customHeight="1" outlineLevel="1">
      <c r="A4963" s="165" t="s">
        <v>3055</v>
      </c>
      <c r="B4963" s="172" t="s">
        <v>2797</v>
      </c>
      <c r="C4963" s="167" t="s">
        <v>99</v>
      </c>
      <c r="D4963" s="168">
        <v>1.76E7</v>
      </c>
      <c r="E4963" s="169" t="str">
        <f>iferror(vlookup(C4963,'Master data'!$A$2:$C$29,3,0),"-/-")</f>
        <v>Biến phí</v>
      </c>
      <c r="F4963" s="169" t="str">
        <f>iferror(vlookup(C4963,'Master data'!$A$2:$C$29,2,0),"-/-")</f>
        <v>Chi phí giá vốn</v>
      </c>
    </row>
    <row r="4964" ht="21.0" hidden="1" customHeight="1" outlineLevel="1">
      <c r="A4964" s="165" t="s">
        <v>3055</v>
      </c>
      <c r="B4964" s="172" t="s">
        <v>297</v>
      </c>
      <c r="C4964" s="167" t="s">
        <v>99</v>
      </c>
      <c r="D4964" s="168">
        <v>617000.0</v>
      </c>
      <c r="E4964" s="169" t="str">
        <f>iferror(vlookup(C4964,'Master data'!$A$2:$C$29,3,0),"-/-")</f>
        <v>Biến phí</v>
      </c>
      <c r="F4964" s="169" t="str">
        <f>iferror(vlookup(C4964,'Master data'!$A$2:$C$29,2,0),"-/-")</f>
        <v>Chi phí giá vốn</v>
      </c>
    </row>
    <row r="4965" ht="21.0" hidden="1" customHeight="1" outlineLevel="1">
      <c r="A4965" s="165" t="s">
        <v>3055</v>
      </c>
      <c r="B4965" s="172" t="s">
        <v>3080</v>
      </c>
      <c r="C4965" s="167" t="s">
        <v>99</v>
      </c>
      <c r="D4965" s="168">
        <v>1.87755E7</v>
      </c>
      <c r="E4965" s="169" t="str">
        <f>iferror(vlookup(C4965,'Master data'!$A$2:$C$29,3,0),"-/-")</f>
        <v>Biến phí</v>
      </c>
      <c r="F4965" s="169" t="str">
        <f>iferror(vlookup(C4965,'Master data'!$A$2:$C$29,2,0),"-/-")</f>
        <v>Chi phí giá vốn</v>
      </c>
    </row>
    <row r="4966" ht="21.0" hidden="1" customHeight="1" outlineLevel="1">
      <c r="A4966" s="165" t="s">
        <v>3055</v>
      </c>
      <c r="B4966" s="172" t="s">
        <v>297</v>
      </c>
      <c r="C4966" s="167" t="s">
        <v>99</v>
      </c>
      <c r="D4966" s="168">
        <v>691500.0</v>
      </c>
      <c r="E4966" s="169" t="str">
        <f>iferror(vlookup(C4966,'Master data'!$A$2:$C$29,3,0),"-/-")</f>
        <v>Biến phí</v>
      </c>
      <c r="F4966" s="169" t="str">
        <f>iferror(vlookup(C4966,'Master data'!$A$2:$C$29,2,0),"-/-")</f>
        <v>Chi phí giá vốn</v>
      </c>
    </row>
    <row r="4967" ht="21.0" hidden="1" customHeight="1" outlineLevel="1">
      <c r="A4967" s="165" t="s">
        <v>3055</v>
      </c>
      <c r="B4967" s="172" t="s">
        <v>3081</v>
      </c>
      <c r="C4967" s="167" t="s">
        <v>99</v>
      </c>
      <c r="D4967" s="168">
        <v>3350000.0</v>
      </c>
      <c r="E4967" s="169" t="str">
        <f>iferror(vlookup(C4967,'Master data'!$A$2:$C$29,3,0),"-/-")</f>
        <v>Biến phí</v>
      </c>
      <c r="F4967" s="169" t="str">
        <f>iferror(vlookup(C4967,'Master data'!$A$2:$C$29,2,0),"-/-")</f>
        <v>Chi phí giá vốn</v>
      </c>
    </row>
    <row r="4968" ht="21.0" hidden="1" customHeight="1" outlineLevel="1">
      <c r="A4968" s="165" t="s">
        <v>3055</v>
      </c>
      <c r="B4968" s="172" t="s">
        <v>3082</v>
      </c>
      <c r="C4968" s="167" t="s">
        <v>115</v>
      </c>
      <c r="D4968" s="168">
        <v>2.0E7</v>
      </c>
      <c r="E4968" s="169" t="str">
        <f>iferror(vlookup(C4968,'Master data'!$A$2:$C$29,3,0),"-/-")</f>
        <v>Định phí</v>
      </c>
      <c r="F4968" s="169" t="str">
        <f>iferror(vlookup(C4968,'Master data'!$A$2:$C$29,2,0),"-/-")</f>
        <v>Chi phí hành chính</v>
      </c>
    </row>
    <row r="4969" ht="21.0" hidden="1" customHeight="1" outlineLevel="1">
      <c r="A4969" s="165" t="s">
        <v>3055</v>
      </c>
      <c r="B4969" s="172" t="s">
        <v>3083</v>
      </c>
      <c r="C4969" s="167" t="s">
        <v>70</v>
      </c>
      <c r="D4969" s="168">
        <v>1994667.0</v>
      </c>
      <c r="E4969" s="169" t="str">
        <f>iferror(vlookup(C4969,'Master data'!$A$2:$C$29,3,0),"-/-")</f>
        <v>Chi phí khác</v>
      </c>
      <c r="F4969" s="169" t="str">
        <f>iferror(vlookup(C4969,'Master data'!$A$2:$C$29,2,0),"-/-")</f>
        <v>Chi phí khác</v>
      </c>
    </row>
    <row r="4970" ht="21.0" hidden="1" customHeight="1" outlineLevel="1">
      <c r="A4970" s="165" t="s">
        <v>3055</v>
      </c>
      <c r="B4970" s="172" t="s">
        <v>3084</v>
      </c>
      <c r="C4970" s="167" t="s">
        <v>70</v>
      </c>
      <c r="D4970" s="168">
        <v>1000000.0</v>
      </c>
      <c r="E4970" s="169" t="str">
        <f>iferror(vlookup(C4970,'Master data'!$A$2:$C$29,3,0),"-/-")</f>
        <v>Chi phí khác</v>
      </c>
      <c r="F4970" s="169" t="str">
        <f>iferror(vlookup(C4970,'Master data'!$A$2:$C$29,2,0),"-/-")</f>
        <v>Chi phí khác</v>
      </c>
    </row>
    <row r="4971" ht="21.0" hidden="1" customHeight="1" outlineLevel="1">
      <c r="A4971" s="165" t="s">
        <v>3055</v>
      </c>
      <c r="B4971" s="172" t="s">
        <v>3085</v>
      </c>
      <c r="C4971" s="167" t="s">
        <v>70</v>
      </c>
      <c r="D4971" s="168">
        <v>1200000.0</v>
      </c>
      <c r="E4971" s="169" t="str">
        <f>iferror(vlookup(C4971,'Master data'!$A$2:$C$29,3,0),"-/-")</f>
        <v>Chi phí khác</v>
      </c>
      <c r="F4971" s="169" t="str">
        <f>iferror(vlookup(C4971,'Master data'!$A$2:$C$29,2,0),"-/-")</f>
        <v>Chi phí khác</v>
      </c>
    </row>
    <row r="4972" ht="21.0" hidden="1" customHeight="1" outlineLevel="1">
      <c r="A4972" s="165" t="s">
        <v>3055</v>
      </c>
      <c r="B4972" s="172" t="s">
        <v>3086</v>
      </c>
      <c r="C4972" s="167" t="s">
        <v>70</v>
      </c>
      <c r="D4972" s="168">
        <v>5333333.0</v>
      </c>
      <c r="E4972" s="169" t="str">
        <f>iferror(vlookup(C4972,'Master data'!$A$2:$C$29,3,0),"-/-")</f>
        <v>Chi phí khác</v>
      </c>
      <c r="F4972" s="169" t="str">
        <f>iferror(vlookup(C4972,'Master data'!$A$2:$C$29,2,0),"-/-")</f>
        <v>Chi phí khác</v>
      </c>
    </row>
    <row r="4973" ht="21.0" hidden="1" customHeight="1" outlineLevel="1">
      <c r="A4973" s="165" t="s">
        <v>3055</v>
      </c>
      <c r="B4973" s="172" t="s">
        <v>3087</v>
      </c>
      <c r="C4973" s="167" t="s">
        <v>70</v>
      </c>
      <c r="D4973" s="168">
        <v>950000.0</v>
      </c>
      <c r="E4973" s="169" t="str">
        <f>iferror(vlookup(C4973,'Master data'!$A$2:$C$29,3,0),"-/-")</f>
        <v>Chi phí khác</v>
      </c>
      <c r="F4973" s="169" t="str">
        <f>iferror(vlookup(C4973,'Master data'!$A$2:$C$29,2,0),"-/-")</f>
        <v>Chi phí khác</v>
      </c>
    </row>
    <row r="4974" ht="21.0" hidden="1" customHeight="1" outlineLevel="1">
      <c r="A4974" s="165" t="s">
        <v>3055</v>
      </c>
      <c r="B4974" s="172" t="s">
        <v>2318</v>
      </c>
      <c r="C4974" s="167" t="s">
        <v>70</v>
      </c>
      <c r="D4974" s="168">
        <v>3.4022E7</v>
      </c>
      <c r="E4974" s="169" t="str">
        <f>iferror(vlookup(C4974,'Master data'!$A$2:$C$29,3,0),"-/-")</f>
        <v>Chi phí khác</v>
      </c>
      <c r="F4974" s="169" t="str">
        <f>iferror(vlookup(C4974,'Master data'!$A$2:$C$29,2,0),"-/-")</f>
        <v>Chi phí khác</v>
      </c>
    </row>
    <row r="4975" ht="21.0" hidden="1" customHeight="1" outlineLevel="1">
      <c r="A4975" s="165" t="s">
        <v>3055</v>
      </c>
      <c r="B4975" s="172" t="s">
        <v>3088</v>
      </c>
      <c r="C4975" s="167" t="s">
        <v>70</v>
      </c>
      <c r="D4975" s="168">
        <v>666667.0</v>
      </c>
      <c r="E4975" s="169" t="str">
        <f>iferror(vlookup(C4975,'Master data'!$A$2:$C$29,3,0),"-/-")</f>
        <v>Chi phí khác</v>
      </c>
      <c r="F4975" s="169" t="str">
        <f>iferror(vlookup(C4975,'Master data'!$A$2:$C$29,2,0),"-/-")</f>
        <v>Chi phí khác</v>
      </c>
    </row>
    <row r="4976" ht="21.0" hidden="1" customHeight="1" outlineLevel="1">
      <c r="A4976" s="165" t="s">
        <v>3055</v>
      </c>
      <c r="B4976" s="172" t="s">
        <v>3089</v>
      </c>
      <c r="C4976" s="167" t="s">
        <v>70</v>
      </c>
      <c r="D4976" s="168">
        <v>350000.0</v>
      </c>
      <c r="E4976" s="169" t="str">
        <f>iferror(vlookup(C4976,'Master data'!$A$2:$C$29,3,0),"-/-")</f>
        <v>Chi phí khác</v>
      </c>
      <c r="F4976" s="169" t="str">
        <f>iferror(vlookup(C4976,'Master data'!$A$2:$C$29,2,0),"-/-")</f>
        <v>Chi phí khác</v>
      </c>
    </row>
    <row r="4977" ht="21.0" hidden="1" customHeight="1" outlineLevel="1">
      <c r="A4977" s="165" t="s">
        <v>3055</v>
      </c>
      <c r="B4977" s="172" t="s">
        <v>586</v>
      </c>
      <c r="C4977" s="167" t="s">
        <v>102</v>
      </c>
      <c r="D4977" s="168">
        <v>4.699E8</v>
      </c>
      <c r="E4977" s="169" t="str">
        <f>iferror(vlookup(C4977,'Master data'!$A$2:$C$29,3,0),"-/-")</f>
        <v>Biến phí</v>
      </c>
      <c r="F4977" s="169" t="str">
        <f>iferror(vlookup(C4977,'Master data'!$A$2:$C$29,2,0),"-/-")</f>
        <v>Chi phí giá vốn</v>
      </c>
    </row>
    <row r="4978" ht="21.0" hidden="1" customHeight="1" outlineLevel="1">
      <c r="A4978" s="165" t="s">
        <v>3055</v>
      </c>
      <c r="B4978" s="172" t="s">
        <v>3090</v>
      </c>
      <c r="C4978" s="167" t="s">
        <v>111</v>
      </c>
      <c r="D4978" s="168">
        <v>6750000.0</v>
      </c>
      <c r="E4978" s="169" t="str">
        <f>iferror(vlookup(C4978,'Master data'!$A$2:$C$29,3,0),"-/-")</f>
        <v>Định phí</v>
      </c>
      <c r="F4978" s="169" t="str">
        <f>iferror(vlookup(C4978,'Master data'!$A$2:$C$29,2,0),"-/-")</f>
        <v>Chi phí khác</v>
      </c>
    </row>
    <row r="4979" ht="21.0" hidden="1" customHeight="1" outlineLevel="1">
      <c r="A4979" s="165" t="s">
        <v>3055</v>
      </c>
      <c r="B4979" s="172" t="s">
        <v>3052</v>
      </c>
      <c r="C4979" s="167" t="s">
        <v>111</v>
      </c>
      <c r="D4979" s="168">
        <v>6786252.0</v>
      </c>
      <c r="E4979" s="169" t="str">
        <f>iferror(vlookup(C4979,'Master data'!$A$2:$C$29,3,0),"-/-")</f>
        <v>Định phí</v>
      </c>
      <c r="F4979" s="169" t="str">
        <f>iferror(vlookup(C4979,'Master data'!$A$2:$C$29,2,0),"-/-")</f>
        <v>Chi phí khác</v>
      </c>
    </row>
    <row r="4980" ht="21.0" hidden="1" customHeight="1" outlineLevel="1">
      <c r="A4980" s="165" t="s">
        <v>3055</v>
      </c>
      <c r="B4980" s="172" t="s">
        <v>3053</v>
      </c>
      <c r="C4980" s="167" t="s">
        <v>111</v>
      </c>
      <c r="D4980" s="168">
        <v>1.0E7</v>
      </c>
      <c r="E4980" s="169" t="str">
        <f>iferror(vlookup(C4980,'Master data'!$A$2:$C$29,3,0),"-/-")</f>
        <v>Định phí</v>
      </c>
      <c r="F4980" s="169" t="str">
        <f>iferror(vlookup(C4980,'Master data'!$A$2:$C$29,2,0),"-/-")</f>
        <v>Chi phí khác</v>
      </c>
    </row>
    <row r="4981" ht="21.0" hidden="1" customHeight="1" outlineLevel="1">
      <c r="A4981" s="165" t="s">
        <v>3055</v>
      </c>
      <c r="B4981" s="172" t="s">
        <v>3091</v>
      </c>
      <c r="C4981" s="167" t="s">
        <v>124</v>
      </c>
      <c r="D4981" s="168">
        <v>3666667.0</v>
      </c>
      <c r="E4981" s="169" t="str">
        <f>iferror(vlookup(C4981,'Master data'!$A$2:$C$29,3,0),"-/-")</f>
        <v>Chi phí khác</v>
      </c>
      <c r="F4981" s="169" t="str">
        <f>iferror(vlookup(C4981,'Master data'!$A$2:$C$29,2,0),"-/-")</f>
        <v>Chi phí khác</v>
      </c>
    </row>
    <row r="4982" ht="21.0" hidden="1" customHeight="1" outlineLevel="1">
      <c r="A4982" s="173" t="s">
        <v>3055</v>
      </c>
      <c r="B4982" s="174" t="s">
        <v>3092</v>
      </c>
      <c r="C4982" s="175" t="s">
        <v>111</v>
      </c>
      <c r="D4982" s="176">
        <v>1.0E7</v>
      </c>
      <c r="E4982" s="177" t="str">
        <f>iferror(vlookup(C4982,'Master data'!$A$2:$C$29,3,0),"-/-")</f>
        <v>Định phí</v>
      </c>
      <c r="F4982" s="177" t="str">
        <f>iferror(vlookup(C4982,'Master data'!$A$2:$C$29,2,0),"-/-")</f>
        <v>Chi phí khác</v>
      </c>
    </row>
    <row r="4983" ht="21.0" customHeight="1" collapsed="1">
      <c r="A4983" s="165" t="s">
        <v>3093</v>
      </c>
      <c r="B4983" s="172" t="s">
        <v>3019</v>
      </c>
      <c r="C4983" s="167" t="s">
        <v>112</v>
      </c>
      <c r="D4983" s="168">
        <v>0.0</v>
      </c>
      <c r="E4983" s="169" t="str">
        <f>iferror(vlookup(C4983,'Master data'!$A$2:$C$29,3,0),"-/-")</f>
        <v>Biến phí</v>
      </c>
      <c r="F4983" s="169" t="str">
        <f>iferror(vlookup(C4983,'Master data'!$A$2:$C$29,2,0),"-/-")</f>
        <v>Chi phí hành chính</v>
      </c>
    </row>
    <row r="4984" ht="21.0" hidden="1" customHeight="1" outlineLevel="1">
      <c r="A4984" s="165" t="s">
        <v>3093</v>
      </c>
      <c r="B4984" s="172" t="s">
        <v>3019</v>
      </c>
      <c r="C4984" s="167" t="s">
        <v>112</v>
      </c>
      <c r="D4984" s="168">
        <v>7.7613353E7</v>
      </c>
      <c r="E4984" s="169" t="str">
        <f>iferror(vlookup(C4984,'Master data'!$A$2:$C$29,3,0),"-/-")</f>
        <v>Biến phí</v>
      </c>
      <c r="F4984" s="169" t="str">
        <f>iferror(vlookup(C4984,'Master data'!$A$2:$C$29,2,0),"-/-")</f>
        <v>Chi phí hành chính</v>
      </c>
    </row>
    <row r="4985" ht="21.0" hidden="1" customHeight="1" outlineLevel="1">
      <c r="A4985" s="165" t="s">
        <v>3093</v>
      </c>
      <c r="B4985" s="172" t="s">
        <v>3094</v>
      </c>
      <c r="C4985" s="167" t="s">
        <v>101</v>
      </c>
      <c r="D4985" s="168">
        <v>2000000.0</v>
      </c>
      <c r="E4985" s="169" t="str">
        <f>iferror(vlookup(C4985,'Master data'!$A$2:$C$29,3,0),"-/-")</f>
        <v>Biến phí</v>
      </c>
      <c r="F4985" s="169" t="str">
        <f>iferror(vlookup(C4985,'Master data'!$A$2:$C$29,2,0),"-/-")</f>
        <v>Chi phí bán hàng</v>
      </c>
    </row>
    <row r="4986" ht="21.0" hidden="1" customHeight="1" outlineLevel="1">
      <c r="A4986" s="165" t="s">
        <v>3093</v>
      </c>
      <c r="B4986" s="172" t="s">
        <v>3095</v>
      </c>
      <c r="C4986" s="167" t="s">
        <v>101</v>
      </c>
      <c r="D4986" s="168">
        <v>1855000.0</v>
      </c>
      <c r="E4986" s="169" t="str">
        <f>iferror(vlookup(C4986,'Master data'!$A$2:$C$29,3,0),"-/-")</f>
        <v>Biến phí</v>
      </c>
      <c r="F4986" s="169" t="str">
        <f>iferror(vlookup(C4986,'Master data'!$A$2:$C$29,2,0),"-/-")</f>
        <v>Chi phí bán hàng</v>
      </c>
    </row>
    <row r="4987" ht="21.0" hidden="1" customHeight="1" outlineLevel="1">
      <c r="A4987" s="165" t="s">
        <v>3093</v>
      </c>
      <c r="B4987" s="172" t="s">
        <v>3096</v>
      </c>
      <c r="C4987" s="167" t="s">
        <v>101</v>
      </c>
      <c r="D4987" s="168">
        <v>1.3289E7</v>
      </c>
      <c r="E4987" s="169" t="str">
        <f>iferror(vlookup(C4987,'Master data'!$A$2:$C$29,3,0),"-/-")</f>
        <v>Biến phí</v>
      </c>
      <c r="F4987" s="169" t="str">
        <f>iferror(vlookup(C4987,'Master data'!$A$2:$C$29,2,0),"-/-")</f>
        <v>Chi phí bán hàng</v>
      </c>
    </row>
    <row r="4988" ht="21.0" hidden="1" customHeight="1" outlineLevel="1">
      <c r="A4988" s="165" t="s">
        <v>3093</v>
      </c>
      <c r="B4988" s="172" t="s">
        <v>3097</v>
      </c>
      <c r="C4988" s="167" t="s">
        <v>112</v>
      </c>
      <c r="D4988" s="168">
        <v>80000.0</v>
      </c>
      <c r="E4988" s="169" t="str">
        <f>iferror(vlookup(C4988,'Master data'!$A$2:$C$29,3,0),"-/-")</f>
        <v>Biến phí</v>
      </c>
      <c r="F4988" s="169" t="str">
        <f>iferror(vlookup(C4988,'Master data'!$A$2:$C$29,2,0),"-/-")</f>
        <v>Chi phí hành chính</v>
      </c>
    </row>
    <row r="4989" ht="21.0" hidden="1" customHeight="1" outlineLevel="1">
      <c r="A4989" s="165" t="s">
        <v>3093</v>
      </c>
      <c r="B4989" s="172" t="s">
        <v>3098</v>
      </c>
      <c r="C4989" s="167" t="s">
        <v>101</v>
      </c>
      <c r="D4989" s="168">
        <v>200000.0</v>
      </c>
      <c r="E4989" s="169" t="str">
        <f>iferror(vlookup(C4989,'Master data'!$A$2:$C$29,3,0),"-/-")</f>
        <v>Biến phí</v>
      </c>
      <c r="F4989" s="169" t="str">
        <f>iferror(vlookup(C4989,'Master data'!$A$2:$C$29,2,0),"-/-")</f>
        <v>Chi phí bán hàng</v>
      </c>
    </row>
    <row r="4990" ht="21.0" hidden="1" customHeight="1" outlineLevel="1">
      <c r="A4990" s="165" t="s">
        <v>3093</v>
      </c>
      <c r="B4990" s="172" t="s">
        <v>3099</v>
      </c>
      <c r="C4990" s="167" t="s">
        <v>101</v>
      </c>
      <c r="D4990" s="168">
        <v>2020000.0</v>
      </c>
      <c r="E4990" s="169" t="str">
        <f>iferror(vlookup(C4990,'Master data'!$A$2:$C$29,3,0),"-/-")</f>
        <v>Biến phí</v>
      </c>
      <c r="F4990" s="169" t="str">
        <f>iferror(vlookup(C4990,'Master data'!$A$2:$C$29,2,0),"-/-")</f>
        <v>Chi phí bán hàng</v>
      </c>
    </row>
    <row r="4991" ht="21.0" hidden="1" customHeight="1" outlineLevel="1">
      <c r="A4991" s="165" t="s">
        <v>3093</v>
      </c>
      <c r="B4991" s="172" t="s">
        <v>3100</v>
      </c>
      <c r="C4991" s="167" t="s">
        <v>101</v>
      </c>
      <c r="D4991" s="168">
        <v>1000000.0</v>
      </c>
      <c r="E4991" s="169" t="str">
        <f>iferror(vlookup(C4991,'Master data'!$A$2:$C$29,3,0),"-/-")</f>
        <v>Biến phí</v>
      </c>
      <c r="F4991" s="169" t="str">
        <f>iferror(vlookup(C4991,'Master data'!$A$2:$C$29,2,0),"-/-")</f>
        <v>Chi phí bán hàng</v>
      </c>
    </row>
    <row r="4992" ht="21.0" hidden="1" customHeight="1" outlineLevel="1">
      <c r="A4992" s="165" t="s">
        <v>3093</v>
      </c>
      <c r="B4992" s="172" t="s">
        <v>3101</v>
      </c>
      <c r="C4992" s="167" t="s">
        <v>112</v>
      </c>
      <c r="D4992" s="168">
        <v>1.44E7</v>
      </c>
      <c r="E4992" s="169" t="str">
        <f>iferror(vlookup(C4992,'Master data'!$A$2:$C$29,3,0),"-/-")</f>
        <v>Biến phí</v>
      </c>
      <c r="F4992" s="169" t="str">
        <f>iferror(vlookup(C4992,'Master data'!$A$2:$C$29,2,0),"-/-")</f>
        <v>Chi phí hành chính</v>
      </c>
    </row>
    <row r="4993" ht="21.0" hidden="1" customHeight="1" outlineLevel="1">
      <c r="A4993" s="165" t="s">
        <v>3093</v>
      </c>
      <c r="B4993" s="172" t="s">
        <v>3102</v>
      </c>
      <c r="C4993" s="167" t="s">
        <v>101</v>
      </c>
      <c r="D4993" s="168">
        <v>3120000.0</v>
      </c>
      <c r="E4993" s="169" t="str">
        <f>iferror(vlookup(C4993,'Master data'!$A$2:$C$29,3,0),"-/-")</f>
        <v>Biến phí</v>
      </c>
      <c r="F4993" s="169" t="str">
        <f>iferror(vlookup(C4993,'Master data'!$A$2:$C$29,2,0),"-/-")</f>
        <v>Chi phí bán hàng</v>
      </c>
    </row>
    <row r="4994" ht="21.0" hidden="1" customHeight="1" outlineLevel="1">
      <c r="A4994" s="165" t="s">
        <v>3093</v>
      </c>
      <c r="B4994" s="172" t="s">
        <v>3103</v>
      </c>
      <c r="C4994" s="167" t="s">
        <v>101</v>
      </c>
      <c r="D4994" s="168">
        <v>1.79E7</v>
      </c>
      <c r="E4994" s="169" t="str">
        <f>iferror(vlookup(C4994,'Master data'!$A$2:$C$29,3,0),"-/-")</f>
        <v>Biến phí</v>
      </c>
      <c r="F4994" s="169" t="str">
        <f>iferror(vlookup(C4994,'Master data'!$A$2:$C$29,2,0),"-/-")</f>
        <v>Chi phí bán hàng</v>
      </c>
    </row>
    <row r="4995" ht="21.0" hidden="1" customHeight="1" outlineLevel="1">
      <c r="A4995" s="165" t="s">
        <v>3093</v>
      </c>
      <c r="B4995" s="172" t="s">
        <v>3104</v>
      </c>
      <c r="C4995" s="167" t="s">
        <v>101</v>
      </c>
      <c r="D4995" s="168">
        <v>4700000.0</v>
      </c>
      <c r="E4995" s="169" t="str">
        <f>iferror(vlookup(C4995,'Master data'!$A$2:$C$29,3,0),"-/-")</f>
        <v>Biến phí</v>
      </c>
      <c r="F4995" s="169" t="str">
        <f>iferror(vlookup(C4995,'Master data'!$A$2:$C$29,2,0),"-/-")</f>
        <v>Chi phí bán hàng</v>
      </c>
    </row>
    <row r="4996" ht="21.0" hidden="1" customHeight="1" outlineLevel="1">
      <c r="A4996" s="165" t="s">
        <v>3093</v>
      </c>
      <c r="B4996" s="172" t="s">
        <v>3105</v>
      </c>
      <c r="C4996" s="167" t="s">
        <v>101</v>
      </c>
      <c r="D4996" s="168">
        <v>3249000.0</v>
      </c>
      <c r="E4996" s="169" t="str">
        <f>iferror(vlookup(C4996,'Master data'!$A$2:$C$29,3,0),"-/-")</f>
        <v>Biến phí</v>
      </c>
      <c r="F4996" s="169" t="str">
        <f>iferror(vlookup(C4996,'Master data'!$A$2:$C$29,2,0),"-/-")</f>
        <v>Chi phí bán hàng</v>
      </c>
    </row>
    <row r="4997" ht="21.0" hidden="1" customHeight="1" outlineLevel="1">
      <c r="A4997" s="165" t="s">
        <v>3093</v>
      </c>
      <c r="B4997" s="172" t="s">
        <v>3106</v>
      </c>
      <c r="C4997" s="167" t="s">
        <v>106</v>
      </c>
      <c r="D4997" s="168">
        <v>1192200.0</v>
      </c>
      <c r="E4997" s="169" t="str">
        <f>iferror(vlookup(C4997,'Master data'!$A$2:$C$29,3,0),"-/-")</f>
        <v>Biến phí</v>
      </c>
      <c r="F4997" s="169" t="str">
        <f>iferror(vlookup(C4997,'Master data'!$A$2:$C$29,2,0),"-/-")</f>
        <v>Chi phí bán hàng</v>
      </c>
    </row>
    <row r="4998" ht="21.0" hidden="1" customHeight="1" outlineLevel="1">
      <c r="A4998" s="165" t="s">
        <v>3093</v>
      </c>
      <c r="B4998" s="172" t="s">
        <v>2526</v>
      </c>
      <c r="C4998" s="167" t="s">
        <v>101</v>
      </c>
      <c r="D4998" s="168">
        <v>5000000.0</v>
      </c>
      <c r="E4998" s="169" t="str">
        <f>iferror(vlookup(C4998,'Master data'!$A$2:$C$29,3,0),"-/-")</f>
        <v>Biến phí</v>
      </c>
      <c r="F4998" s="169" t="str">
        <f>iferror(vlookup(C4998,'Master data'!$A$2:$C$29,2,0),"-/-")</f>
        <v>Chi phí bán hàng</v>
      </c>
    </row>
    <row r="4999" ht="21.0" hidden="1" customHeight="1" outlineLevel="1">
      <c r="A4999" s="165" t="s">
        <v>3093</v>
      </c>
      <c r="B4999" s="172" t="s">
        <v>3107</v>
      </c>
      <c r="C4999" s="167" t="s">
        <v>101</v>
      </c>
      <c r="D4999" s="168">
        <v>7408000.0</v>
      </c>
      <c r="E4999" s="169" t="str">
        <f>iferror(vlookup(C4999,'Master data'!$A$2:$C$29,3,0),"-/-")</f>
        <v>Biến phí</v>
      </c>
      <c r="F4999" s="169" t="str">
        <f>iferror(vlookup(C4999,'Master data'!$A$2:$C$29,2,0),"-/-")</f>
        <v>Chi phí bán hàng</v>
      </c>
    </row>
    <row r="5000" ht="21.0" hidden="1" customHeight="1" outlineLevel="1">
      <c r="A5000" s="165" t="s">
        <v>3093</v>
      </c>
      <c r="B5000" s="172" t="s">
        <v>3070</v>
      </c>
      <c r="C5000" s="167" t="s">
        <v>95</v>
      </c>
      <c r="D5000" s="168">
        <v>2.0E8</v>
      </c>
      <c r="E5000" s="169" t="str">
        <f>iferror(vlookup(C5000,'Master data'!$A$2:$C$29,3,0),"-/-")</f>
        <v>Biến phí</v>
      </c>
      <c r="F5000" s="169" t="str">
        <f>iferror(vlookup(C5000,'Master data'!$A$2:$C$29,2,0),"-/-")</f>
        <v>Chi phí bán hàng</v>
      </c>
    </row>
    <row r="5001" ht="21.0" hidden="1" customHeight="1" outlineLevel="1">
      <c r="A5001" s="165" t="s">
        <v>3093</v>
      </c>
      <c r="B5001" s="172" t="s">
        <v>3071</v>
      </c>
      <c r="C5001" s="167" t="s">
        <v>95</v>
      </c>
      <c r="D5001" s="168">
        <v>5.3E7</v>
      </c>
      <c r="E5001" s="169" t="str">
        <f>iferror(vlookup(C5001,'Master data'!$A$2:$C$29,3,0),"-/-")</f>
        <v>Biến phí</v>
      </c>
      <c r="F5001" s="169" t="str">
        <f>iferror(vlookup(C5001,'Master data'!$A$2:$C$29,2,0),"-/-")</f>
        <v>Chi phí bán hàng</v>
      </c>
    </row>
    <row r="5002" ht="21.0" hidden="1" customHeight="1" outlineLevel="1">
      <c r="A5002" s="165" t="s">
        <v>3093</v>
      </c>
      <c r="B5002" s="172" t="s">
        <v>3108</v>
      </c>
      <c r="C5002" s="167" t="s">
        <v>95</v>
      </c>
      <c r="D5002" s="168">
        <v>2314400.0</v>
      </c>
      <c r="E5002" s="169" t="str">
        <f>iferror(vlookup(C5002,'Master data'!$A$2:$C$29,3,0),"-/-")</f>
        <v>Biến phí</v>
      </c>
      <c r="F5002" s="169" t="str">
        <f>iferror(vlookup(C5002,'Master data'!$A$2:$C$29,2,0),"-/-")</f>
        <v>Chi phí bán hàng</v>
      </c>
    </row>
    <row r="5003" ht="21.0" hidden="1" customHeight="1" outlineLevel="1">
      <c r="A5003" s="165" t="s">
        <v>3093</v>
      </c>
      <c r="B5003" s="172" t="s">
        <v>3109</v>
      </c>
      <c r="C5003" s="167" t="s">
        <v>95</v>
      </c>
      <c r="D5003" s="168">
        <v>1292500.0</v>
      </c>
      <c r="E5003" s="169" t="str">
        <f>iferror(vlookup(C5003,'Master data'!$A$2:$C$29,3,0),"-/-")</f>
        <v>Biến phí</v>
      </c>
      <c r="F5003" s="169" t="str">
        <f>iferror(vlookup(C5003,'Master data'!$A$2:$C$29,2,0),"-/-")</f>
        <v>Chi phí bán hàng</v>
      </c>
    </row>
    <row r="5004" ht="21.0" hidden="1" customHeight="1" outlineLevel="1">
      <c r="A5004" s="165" t="s">
        <v>3093</v>
      </c>
      <c r="B5004" s="172" t="s">
        <v>800</v>
      </c>
      <c r="C5004" s="167" t="s">
        <v>120</v>
      </c>
      <c r="D5004" s="168">
        <v>8028333.0</v>
      </c>
      <c r="E5004" s="169" t="str">
        <f>iferror(vlookup(C5004,'Master data'!$A$2:$C$29,3,0),"-/-")</f>
        <v>Định phí</v>
      </c>
      <c r="F5004" s="169" t="str">
        <f>iferror(vlookup(C5004,'Master data'!$A$2:$C$29,2,0),"-/-")</f>
        <v>Chi phí QLDN</v>
      </c>
    </row>
    <row r="5005" ht="21.0" hidden="1" customHeight="1" outlineLevel="1">
      <c r="A5005" s="165" t="s">
        <v>3093</v>
      </c>
      <c r="B5005" s="172" t="s">
        <v>3008</v>
      </c>
      <c r="C5005" s="167" t="s">
        <v>120</v>
      </c>
      <c r="D5005" s="168">
        <v>9.36E7</v>
      </c>
      <c r="E5005" s="169" t="str">
        <f>iferror(vlookup(C5005,'Master data'!$A$2:$C$29,3,0),"-/-")</f>
        <v>Định phí</v>
      </c>
      <c r="F5005" s="169" t="str">
        <f>iferror(vlookup(C5005,'Master data'!$A$2:$C$29,2,0),"-/-")</f>
        <v>Chi phí QLDN</v>
      </c>
    </row>
    <row r="5006" ht="21.0" hidden="1" customHeight="1" outlineLevel="1">
      <c r="A5006" s="165" t="s">
        <v>3093</v>
      </c>
      <c r="B5006" s="172" t="s">
        <v>961</v>
      </c>
      <c r="C5006" s="167" t="s">
        <v>116</v>
      </c>
      <c r="D5006" s="168">
        <v>715000.0</v>
      </c>
      <c r="E5006" s="169" t="str">
        <f>iferror(vlookup(C5006,'Master data'!$A$2:$C$29,3,0),"-/-")</f>
        <v>Định phí</v>
      </c>
      <c r="F5006" s="169" t="str">
        <f>iferror(vlookup(C5006,'Master data'!$A$2:$C$29,2,0),"-/-")</f>
        <v>Chi phí hành chính</v>
      </c>
    </row>
    <row r="5007" ht="21.0" hidden="1" customHeight="1" outlineLevel="1">
      <c r="A5007" s="165" t="s">
        <v>3093</v>
      </c>
      <c r="B5007" s="172" t="s">
        <v>3009</v>
      </c>
      <c r="C5007" s="167" t="s">
        <v>116</v>
      </c>
      <c r="D5007" s="168">
        <v>2.1505E7</v>
      </c>
      <c r="E5007" s="169" t="str">
        <f>iferror(vlookup(C5007,'Master data'!$A$2:$C$29,3,0),"-/-")</f>
        <v>Định phí</v>
      </c>
      <c r="F5007" s="169" t="str">
        <f>iferror(vlookup(C5007,'Master data'!$A$2:$C$29,2,0),"-/-")</f>
        <v>Chi phí hành chính</v>
      </c>
    </row>
    <row r="5008" ht="21.0" hidden="1" customHeight="1" outlineLevel="1">
      <c r="A5008" s="165" t="s">
        <v>3093</v>
      </c>
      <c r="B5008" s="172" t="s">
        <v>3110</v>
      </c>
      <c r="C5008" s="167" t="s">
        <v>116</v>
      </c>
      <c r="D5008" s="168">
        <v>1613000.0</v>
      </c>
      <c r="E5008" s="169" t="str">
        <f>iferror(vlookup(C5008,'Master data'!$A$2:$C$29,3,0),"-/-")</f>
        <v>Định phí</v>
      </c>
      <c r="F5008" s="169" t="str">
        <f>iferror(vlookup(C5008,'Master data'!$A$2:$C$29,2,0),"-/-")</f>
        <v>Chi phí hành chính</v>
      </c>
    </row>
    <row r="5009" ht="21.0" hidden="1" customHeight="1" outlineLevel="1">
      <c r="A5009" s="165" t="s">
        <v>3093</v>
      </c>
      <c r="B5009" s="172" t="s">
        <v>2403</v>
      </c>
      <c r="C5009" s="167" t="s">
        <v>121</v>
      </c>
      <c r="D5009" s="168">
        <v>3.524096E7</v>
      </c>
      <c r="E5009" s="169" t="str">
        <f>iferror(vlookup(C5009,'Master data'!$A$2:$C$29,3,0),"-/-")</f>
        <v>Định phí</v>
      </c>
      <c r="F5009" s="169" t="str">
        <f>iferror(vlookup(C5009,'Master data'!$A$2:$C$29,2,0),"-/-")</f>
        <v>Chi phí QLDN</v>
      </c>
    </row>
    <row r="5010" ht="21.0" hidden="1" customHeight="1" outlineLevel="1">
      <c r="A5010" s="165" t="s">
        <v>3093</v>
      </c>
      <c r="B5010" s="172" t="s">
        <v>3111</v>
      </c>
      <c r="C5010" s="167" t="s">
        <v>123</v>
      </c>
      <c r="D5010" s="168">
        <v>1.8E7</v>
      </c>
      <c r="E5010" s="169" t="str">
        <f>iferror(vlookup(C5010,'Master data'!$A$2:$C$29,3,0),"-/-")</f>
        <v>Định phí</v>
      </c>
      <c r="F5010" s="169" t="str">
        <f>iferror(vlookup(C5010,'Master data'!$A$2:$C$29,2,0),"-/-")</f>
        <v>Chi phí QLDN</v>
      </c>
    </row>
    <row r="5011" ht="21.0" hidden="1" customHeight="1" outlineLevel="1">
      <c r="A5011" s="165" t="s">
        <v>3093</v>
      </c>
      <c r="B5011" s="172" t="s">
        <v>3112</v>
      </c>
      <c r="C5011" s="167" t="s">
        <v>112</v>
      </c>
      <c r="D5011" s="168">
        <v>6033333.0</v>
      </c>
      <c r="E5011" s="169" t="str">
        <f>iferror(vlookup(C5011,'Master data'!$A$2:$C$29,3,0),"-/-")</f>
        <v>Biến phí</v>
      </c>
      <c r="F5011" s="169" t="str">
        <f>iferror(vlookup(C5011,'Master data'!$A$2:$C$29,2,0),"-/-")</f>
        <v>Chi phí hành chính</v>
      </c>
    </row>
    <row r="5012" ht="21.0" hidden="1" customHeight="1" outlineLevel="1">
      <c r="A5012" s="165" t="s">
        <v>3093</v>
      </c>
      <c r="B5012" s="172" t="s">
        <v>3076</v>
      </c>
      <c r="C5012" s="167" t="s">
        <v>112</v>
      </c>
      <c r="D5012" s="168">
        <v>2334000.0</v>
      </c>
      <c r="E5012" s="169" t="str">
        <f>iferror(vlookup(C5012,'Master data'!$A$2:$C$29,3,0),"-/-")</f>
        <v>Biến phí</v>
      </c>
      <c r="F5012" s="169" t="str">
        <f>iferror(vlookup(C5012,'Master data'!$A$2:$C$29,2,0),"-/-")</f>
        <v>Chi phí hành chính</v>
      </c>
    </row>
    <row r="5013" ht="21.0" hidden="1" customHeight="1" outlineLevel="1">
      <c r="A5013" s="165" t="s">
        <v>3093</v>
      </c>
      <c r="B5013" s="172" t="s">
        <v>1041</v>
      </c>
      <c r="C5013" s="167" t="s">
        <v>112</v>
      </c>
      <c r="D5013" s="168">
        <v>1000000.0</v>
      </c>
      <c r="E5013" s="169" t="str">
        <f>iferror(vlookup(C5013,'Master data'!$A$2:$C$29,3,0),"-/-")</f>
        <v>Biến phí</v>
      </c>
      <c r="F5013" s="169" t="str">
        <f>iferror(vlookup(C5013,'Master data'!$A$2:$C$29,2,0),"-/-")</f>
        <v>Chi phí hành chính</v>
      </c>
    </row>
    <row r="5014" ht="21.0" hidden="1" customHeight="1" outlineLevel="1">
      <c r="A5014" s="165" t="s">
        <v>3093</v>
      </c>
      <c r="B5014" s="172" t="s">
        <v>3113</v>
      </c>
      <c r="C5014" s="167" t="s">
        <v>109</v>
      </c>
      <c r="D5014" s="168">
        <v>2.5E7</v>
      </c>
      <c r="E5014" s="169" t="str">
        <f>iferror(vlookup(C5014,'Master data'!$A$2:$C$29,3,0),"-/-")</f>
        <v>Định phí</v>
      </c>
      <c r="F5014" s="169" t="str">
        <f>iferror(vlookup(C5014,'Master data'!$A$2:$C$29,2,0),"-/-")</f>
        <v>Chi phí QLDN</v>
      </c>
    </row>
    <row r="5015" ht="21.0" hidden="1" customHeight="1" outlineLevel="1">
      <c r="A5015" s="165" t="s">
        <v>3093</v>
      </c>
      <c r="B5015" s="172" t="s">
        <v>3114</v>
      </c>
      <c r="C5015" s="167" t="s">
        <v>109</v>
      </c>
      <c r="D5015" s="168">
        <v>4.4920769E7</v>
      </c>
      <c r="E5015" s="169" t="str">
        <f>iferror(vlookup(C5015,'Master data'!$A$2:$C$29,3,0),"-/-")</f>
        <v>Định phí</v>
      </c>
      <c r="F5015" s="169" t="str">
        <f>iferror(vlookup(C5015,'Master data'!$A$2:$C$29,2,0),"-/-")</f>
        <v>Chi phí QLDN</v>
      </c>
    </row>
    <row r="5016" ht="21.0" hidden="1" customHeight="1" outlineLevel="1">
      <c r="A5016" s="165" t="s">
        <v>3093</v>
      </c>
      <c r="B5016" s="172" t="s">
        <v>975</v>
      </c>
      <c r="C5016" s="167" t="s">
        <v>17</v>
      </c>
      <c r="D5016" s="168">
        <v>1.30058505E8</v>
      </c>
      <c r="E5016" s="169" t="str">
        <f>iferror(vlookup(C5016,'Master data'!$A$2:$C$29,3,0),"-/-")</f>
        <v>Biến phí</v>
      </c>
      <c r="F5016" s="169" t="str">
        <f>iferror(vlookup(C5016,'Master data'!$A$2:$C$29,2,0),"-/-")</f>
        <v>Chi phí bán hàng</v>
      </c>
    </row>
    <row r="5017" ht="21.0" hidden="1" customHeight="1" outlineLevel="1">
      <c r="A5017" s="165" t="s">
        <v>3093</v>
      </c>
      <c r="B5017" s="172" t="s">
        <v>3024</v>
      </c>
      <c r="C5017" s="167" t="s">
        <v>109</v>
      </c>
      <c r="D5017" s="168">
        <v>2.55949867E8</v>
      </c>
      <c r="E5017" s="169" t="str">
        <f>iferror(vlookup(C5017,'Master data'!$A$2:$C$29,3,0),"-/-")</f>
        <v>Định phí</v>
      </c>
      <c r="F5017" s="169" t="str">
        <f>iferror(vlookup(C5017,'Master data'!$A$2:$C$29,2,0),"-/-")</f>
        <v>Chi phí QLDN</v>
      </c>
    </row>
    <row r="5018" ht="21.0" hidden="1" customHeight="1" outlineLevel="1">
      <c r="A5018" s="165" t="s">
        <v>3093</v>
      </c>
      <c r="B5018" s="172" t="s">
        <v>3057</v>
      </c>
      <c r="C5018" s="167" t="s">
        <v>17</v>
      </c>
      <c r="D5018" s="168">
        <v>3.9940127E7</v>
      </c>
      <c r="E5018" s="169" t="str">
        <f>iferror(vlookup(C5018,'Master data'!$A$2:$C$29,3,0),"-/-")</f>
        <v>Biến phí</v>
      </c>
      <c r="F5018" s="169" t="str">
        <f>iferror(vlookup(C5018,'Master data'!$A$2:$C$29,2,0),"-/-")</f>
        <v>Chi phí bán hàng</v>
      </c>
    </row>
    <row r="5019" ht="21.0" hidden="1" customHeight="1" outlineLevel="1">
      <c r="A5019" s="165" t="s">
        <v>3093</v>
      </c>
      <c r="B5019" s="172" t="s">
        <v>539</v>
      </c>
      <c r="C5019" s="167" t="s">
        <v>99</v>
      </c>
      <c r="D5019" s="168">
        <v>82500.0</v>
      </c>
      <c r="E5019" s="169" t="str">
        <f>iferror(vlookup(C5019,'Master data'!$A$2:$C$29,3,0),"-/-")</f>
        <v>Biến phí</v>
      </c>
      <c r="F5019" s="169" t="str">
        <f>iferror(vlookup(C5019,'Master data'!$A$2:$C$29,2,0),"-/-")</f>
        <v>Chi phí giá vốn</v>
      </c>
    </row>
    <row r="5020" ht="21.0" hidden="1" customHeight="1" outlineLevel="1">
      <c r="A5020" s="165" t="s">
        <v>3093</v>
      </c>
      <c r="B5020" s="172" t="s">
        <v>297</v>
      </c>
      <c r="C5020" s="167" t="s">
        <v>99</v>
      </c>
      <c r="D5020" s="168">
        <v>3200000.0</v>
      </c>
      <c r="E5020" s="169" t="str">
        <f>iferror(vlookup(C5020,'Master data'!$A$2:$C$29,3,0),"-/-")</f>
        <v>Biến phí</v>
      </c>
      <c r="F5020" s="169" t="str">
        <f>iferror(vlookup(C5020,'Master data'!$A$2:$C$29,2,0),"-/-")</f>
        <v>Chi phí giá vốn</v>
      </c>
    </row>
    <row r="5021" ht="21.0" hidden="1" customHeight="1" outlineLevel="1">
      <c r="A5021" s="165" t="s">
        <v>3093</v>
      </c>
      <c r="B5021" s="172" t="s">
        <v>3115</v>
      </c>
      <c r="C5021" s="167" t="s">
        <v>99</v>
      </c>
      <c r="D5021" s="168">
        <v>3.0747E7</v>
      </c>
      <c r="E5021" s="169" t="str">
        <f>iferror(vlookup(C5021,'Master data'!$A$2:$C$29,3,0),"-/-")</f>
        <v>Biến phí</v>
      </c>
      <c r="F5021" s="169" t="str">
        <f>iferror(vlookup(C5021,'Master data'!$A$2:$C$29,2,0),"-/-")</f>
        <v>Chi phí giá vốn</v>
      </c>
    </row>
    <row r="5022" ht="21.0" hidden="1" customHeight="1" outlineLevel="1">
      <c r="A5022" s="165" t="s">
        <v>3093</v>
      </c>
      <c r="B5022" s="172" t="s">
        <v>3116</v>
      </c>
      <c r="C5022" s="167" t="s">
        <v>99</v>
      </c>
      <c r="D5022" s="168">
        <v>1658333.0</v>
      </c>
      <c r="E5022" s="169" t="str">
        <f>iferror(vlookup(C5022,'Master data'!$A$2:$C$29,3,0),"-/-")</f>
        <v>Biến phí</v>
      </c>
      <c r="F5022" s="169" t="str">
        <f>iferror(vlookup(C5022,'Master data'!$A$2:$C$29,2,0),"-/-")</f>
        <v>Chi phí giá vốn</v>
      </c>
    </row>
    <row r="5023" ht="21.0" hidden="1" customHeight="1" outlineLevel="1">
      <c r="A5023" s="165" t="s">
        <v>3093</v>
      </c>
      <c r="B5023" s="172" t="s">
        <v>3117</v>
      </c>
      <c r="C5023" s="167" t="s">
        <v>99</v>
      </c>
      <c r="D5023" s="168">
        <v>183333.0</v>
      </c>
      <c r="E5023" s="169" t="str">
        <f>iferror(vlookup(C5023,'Master data'!$A$2:$C$29,3,0),"-/-")</f>
        <v>Biến phí</v>
      </c>
      <c r="F5023" s="169" t="str">
        <f>iferror(vlookup(C5023,'Master data'!$A$2:$C$29,2,0),"-/-")</f>
        <v>Chi phí giá vốn</v>
      </c>
    </row>
    <row r="5024" ht="21.0" hidden="1" customHeight="1" outlineLevel="1">
      <c r="A5024" s="165" t="s">
        <v>3093</v>
      </c>
      <c r="B5024" s="172" t="s">
        <v>3118</v>
      </c>
      <c r="C5024" s="167" t="s">
        <v>70</v>
      </c>
      <c r="D5024" s="168">
        <v>1233333.0</v>
      </c>
      <c r="E5024" s="169" t="str">
        <f>iferror(vlookup(C5024,'Master data'!$A$2:$C$29,3,0),"-/-")</f>
        <v>Chi phí khác</v>
      </c>
      <c r="F5024" s="169" t="str">
        <f>iferror(vlookup(C5024,'Master data'!$A$2:$C$29,2,0),"-/-")</f>
        <v>Chi phí khác</v>
      </c>
    </row>
    <row r="5025" ht="21.0" hidden="1" customHeight="1" outlineLevel="1">
      <c r="A5025" s="165" t="s">
        <v>3093</v>
      </c>
      <c r="B5025" s="172" t="s">
        <v>433</v>
      </c>
      <c r="C5025" s="167" t="s">
        <v>102</v>
      </c>
      <c r="D5025" s="168">
        <v>2.897E8</v>
      </c>
      <c r="E5025" s="169" t="str">
        <f>iferror(vlookup(C5025,'Master data'!$A$2:$C$29,3,0),"-/-")</f>
        <v>Biến phí</v>
      </c>
      <c r="F5025" s="169" t="str">
        <f>iferror(vlookup(C5025,'Master data'!$A$2:$C$29,2,0),"-/-")</f>
        <v>Chi phí giá vốn</v>
      </c>
    </row>
    <row r="5026" ht="21.0" hidden="1" customHeight="1" outlineLevel="1">
      <c r="A5026" s="165" t="s">
        <v>3093</v>
      </c>
      <c r="B5026" s="172" t="s">
        <v>3090</v>
      </c>
      <c r="C5026" s="167" t="s">
        <v>111</v>
      </c>
      <c r="D5026" s="168">
        <v>4650000.0</v>
      </c>
      <c r="E5026" s="169" t="str">
        <f>iferror(vlookup(C5026,'Master data'!$A$2:$C$29,3,0),"-/-")</f>
        <v>Định phí</v>
      </c>
      <c r="F5026" s="169" t="str">
        <f>iferror(vlookup(C5026,'Master data'!$A$2:$C$29,2,0),"-/-")</f>
        <v>Chi phí khác</v>
      </c>
    </row>
    <row r="5027" ht="21.0" hidden="1" customHeight="1" outlineLevel="1">
      <c r="A5027" s="165" t="s">
        <v>3093</v>
      </c>
      <c r="B5027" s="172" t="s">
        <v>3052</v>
      </c>
      <c r="C5027" s="167" t="s">
        <v>111</v>
      </c>
      <c r="D5027" s="168">
        <v>1.399718E7</v>
      </c>
      <c r="E5027" s="169" t="str">
        <f>iferror(vlookup(C5027,'Master data'!$A$2:$C$29,3,0),"-/-")</f>
        <v>Định phí</v>
      </c>
      <c r="F5027" s="169" t="str">
        <f>iferror(vlookup(C5027,'Master data'!$A$2:$C$29,2,0),"-/-")</f>
        <v>Chi phí khác</v>
      </c>
    </row>
    <row r="5028" ht="21.0" hidden="1" customHeight="1" outlineLevel="1">
      <c r="A5028" s="165" t="s">
        <v>3093</v>
      </c>
      <c r="B5028" s="172" t="s">
        <v>3053</v>
      </c>
      <c r="C5028" s="167" t="s">
        <v>111</v>
      </c>
      <c r="D5028" s="168">
        <v>1.0E7</v>
      </c>
      <c r="E5028" s="169" t="str">
        <f>iferror(vlookup(C5028,'Master data'!$A$2:$C$29,3,0),"-/-")</f>
        <v>Định phí</v>
      </c>
      <c r="F5028" s="169" t="str">
        <f>iferror(vlookup(C5028,'Master data'!$A$2:$C$29,2,0),"-/-")</f>
        <v>Chi phí khác</v>
      </c>
    </row>
    <row r="5029" ht="22.5" hidden="1" customHeight="1" outlineLevel="1">
      <c r="A5029" s="173" t="s">
        <v>3093</v>
      </c>
      <c r="B5029" s="174" t="s">
        <v>3092</v>
      </c>
      <c r="C5029" s="175" t="s">
        <v>111</v>
      </c>
      <c r="D5029" s="176">
        <v>1.0E7</v>
      </c>
      <c r="E5029" s="177" t="str">
        <f>iferror(vlookup(C5029,'Master data'!$A$2:$C$29,3,0),"-/-")</f>
        <v>Định phí</v>
      </c>
      <c r="F5029" s="177" t="str">
        <f>iferror(vlookup(C5029,'Master data'!$A$2:$C$29,2,0),"-/-")</f>
        <v>Chi phí khác</v>
      </c>
    </row>
    <row r="5030" ht="22.5" customHeight="1" collapsed="1">
      <c r="A5030" s="165" t="s">
        <v>3119</v>
      </c>
      <c r="B5030" s="172" t="s">
        <v>3019</v>
      </c>
      <c r="C5030" s="167" t="s">
        <v>112</v>
      </c>
      <c r="D5030" s="168">
        <v>0.0</v>
      </c>
      <c r="E5030" s="169" t="str">
        <f>iferror(vlookup(C5030,'Master data'!$A$2:$C$29,3,0),"-/-")</f>
        <v>Biến phí</v>
      </c>
      <c r="F5030" s="169" t="str">
        <f>iferror(vlookup(C5030,'Master data'!$A$2:$C$29,2,0),"-/-")</f>
        <v>Chi phí hành chính</v>
      </c>
    </row>
    <row r="5031" ht="22.5" hidden="1" customHeight="1" outlineLevel="1">
      <c r="A5031" s="165" t="s">
        <v>3119</v>
      </c>
      <c r="B5031" s="172" t="s">
        <v>3019</v>
      </c>
      <c r="C5031" s="167" t="s">
        <v>112</v>
      </c>
      <c r="D5031" s="168">
        <v>8.2078337E7</v>
      </c>
      <c r="E5031" s="169" t="str">
        <f>iferror(vlookup(C5031,'Master data'!$A$2:$C$29,3,0),"-/-")</f>
        <v>Biến phí</v>
      </c>
      <c r="F5031" s="169" t="str">
        <f>iferror(vlookup(C5031,'Master data'!$A$2:$C$29,2,0),"-/-")</f>
        <v>Chi phí hành chính</v>
      </c>
    </row>
    <row r="5032" ht="22.5" hidden="1" customHeight="1" outlineLevel="1">
      <c r="A5032" s="165" t="s">
        <v>3119</v>
      </c>
      <c r="B5032" s="172" t="s">
        <v>3120</v>
      </c>
      <c r="C5032" s="167" t="s">
        <v>101</v>
      </c>
      <c r="D5032" s="168">
        <v>800000.0</v>
      </c>
      <c r="E5032" s="169" t="str">
        <f>iferror(vlookup(C5032,'Master data'!$A$2:$C$29,3,0),"-/-")</f>
        <v>Biến phí</v>
      </c>
      <c r="F5032" s="169" t="str">
        <f>iferror(vlookup(C5032,'Master data'!$A$2:$C$29,2,0),"-/-")</f>
        <v>Chi phí bán hàng</v>
      </c>
    </row>
    <row r="5033" ht="22.5" hidden="1" customHeight="1" outlineLevel="1">
      <c r="A5033" s="165" t="s">
        <v>3119</v>
      </c>
      <c r="B5033" s="172" t="s">
        <v>3121</v>
      </c>
      <c r="C5033" s="167" t="s">
        <v>101</v>
      </c>
      <c r="D5033" s="168">
        <v>1.71E7</v>
      </c>
      <c r="E5033" s="169" t="str">
        <f>iferror(vlookup(C5033,'Master data'!$A$2:$C$29,3,0),"-/-")</f>
        <v>Biến phí</v>
      </c>
      <c r="F5033" s="169" t="str">
        <f>iferror(vlookup(C5033,'Master data'!$A$2:$C$29,2,0),"-/-")</f>
        <v>Chi phí bán hàng</v>
      </c>
    </row>
    <row r="5034" ht="22.5" hidden="1" customHeight="1" outlineLevel="1">
      <c r="A5034" s="165" t="s">
        <v>3119</v>
      </c>
      <c r="B5034" s="172" t="s">
        <v>3122</v>
      </c>
      <c r="C5034" s="167" t="s">
        <v>101</v>
      </c>
      <c r="D5034" s="168">
        <v>550000.0</v>
      </c>
      <c r="E5034" s="169" t="str">
        <f>iferror(vlookup(C5034,'Master data'!$A$2:$C$29,3,0),"-/-")</f>
        <v>Biến phí</v>
      </c>
      <c r="F5034" s="169" t="str">
        <f>iferror(vlookup(C5034,'Master data'!$A$2:$C$29,2,0),"-/-")</f>
        <v>Chi phí bán hàng</v>
      </c>
    </row>
    <row r="5035" ht="22.5" hidden="1" customHeight="1" outlineLevel="1">
      <c r="A5035" s="165" t="s">
        <v>3119</v>
      </c>
      <c r="B5035" s="172" t="s">
        <v>3123</v>
      </c>
      <c r="C5035" s="167" t="s">
        <v>101</v>
      </c>
      <c r="D5035" s="168">
        <v>750000.0</v>
      </c>
      <c r="E5035" s="169" t="str">
        <f>iferror(vlookup(C5035,'Master data'!$A$2:$C$29,3,0),"-/-")</f>
        <v>Biến phí</v>
      </c>
      <c r="F5035" s="169" t="str">
        <f>iferror(vlookup(C5035,'Master data'!$A$2:$C$29,2,0),"-/-")</f>
        <v>Chi phí bán hàng</v>
      </c>
    </row>
    <row r="5036" ht="22.5" hidden="1" customHeight="1" outlineLevel="1">
      <c r="A5036" s="165" t="s">
        <v>3119</v>
      </c>
      <c r="B5036" s="172" t="s">
        <v>3124</v>
      </c>
      <c r="C5036" s="167" t="s">
        <v>101</v>
      </c>
      <c r="D5036" s="168">
        <v>500000.0</v>
      </c>
      <c r="E5036" s="169" t="str">
        <f>iferror(vlookup(C5036,'Master data'!$A$2:$C$29,3,0),"-/-")</f>
        <v>Biến phí</v>
      </c>
      <c r="F5036" s="169" t="str">
        <f>iferror(vlookup(C5036,'Master data'!$A$2:$C$29,2,0),"-/-")</f>
        <v>Chi phí bán hàng</v>
      </c>
    </row>
    <row r="5037" ht="22.5" hidden="1" customHeight="1" outlineLevel="1">
      <c r="A5037" s="165" t="s">
        <v>3119</v>
      </c>
      <c r="B5037" s="172" t="s">
        <v>3125</v>
      </c>
      <c r="C5037" s="167" t="s">
        <v>101</v>
      </c>
      <c r="D5037" s="168">
        <v>1395000.0</v>
      </c>
      <c r="E5037" s="169" t="str">
        <f>iferror(vlookup(C5037,'Master data'!$A$2:$C$29,3,0),"-/-")</f>
        <v>Biến phí</v>
      </c>
      <c r="F5037" s="169" t="str">
        <f>iferror(vlookup(C5037,'Master data'!$A$2:$C$29,2,0),"-/-")</f>
        <v>Chi phí bán hàng</v>
      </c>
    </row>
    <row r="5038" ht="22.5" hidden="1" customHeight="1" outlineLevel="1">
      <c r="A5038" s="165" t="s">
        <v>3119</v>
      </c>
      <c r="B5038" s="172" t="s">
        <v>3126</v>
      </c>
      <c r="C5038" s="167" t="s">
        <v>101</v>
      </c>
      <c r="D5038" s="168">
        <v>55000.0</v>
      </c>
      <c r="E5038" s="169" t="str">
        <f>iferror(vlookup(C5038,'Master data'!$A$2:$C$29,3,0),"-/-")</f>
        <v>Biến phí</v>
      </c>
      <c r="F5038" s="169" t="str">
        <f>iferror(vlookup(C5038,'Master data'!$A$2:$C$29,2,0),"-/-")</f>
        <v>Chi phí bán hàng</v>
      </c>
    </row>
    <row r="5039" ht="22.5" hidden="1" customHeight="1" outlineLevel="1">
      <c r="A5039" s="165" t="s">
        <v>3119</v>
      </c>
      <c r="B5039" s="172" t="s">
        <v>3127</v>
      </c>
      <c r="C5039" s="167" t="s">
        <v>101</v>
      </c>
      <c r="D5039" s="168">
        <v>4800000.0</v>
      </c>
      <c r="E5039" s="169" t="str">
        <f>iferror(vlookup(C5039,'Master data'!$A$2:$C$29,3,0),"-/-")</f>
        <v>Biến phí</v>
      </c>
      <c r="F5039" s="169" t="str">
        <f>iferror(vlookup(C5039,'Master data'!$A$2:$C$29,2,0),"-/-")</f>
        <v>Chi phí bán hàng</v>
      </c>
    </row>
    <row r="5040" ht="22.5" hidden="1" customHeight="1" outlineLevel="1">
      <c r="A5040" s="165" t="s">
        <v>3119</v>
      </c>
      <c r="B5040" s="172" t="s">
        <v>3128</v>
      </c>
      <c r="C5040" s="167" t="s">
        <v>101</v>
      </c>
      <c r="D5040" s="168">
        <v>1.5785E7</v>
      </c>
      <c r="E5040" s="169" t="str">
        <f>iferror(vlookup(C5040,'Master data'!$A$2:$C$29,3,0),"-/-")</f>
        <v>Biến phí</v>
      </c>
      <c r="F5040" s="169" t="str">
        <f>iferror(vlookup(C5040,'Master data'!$A$2:$C$29,2,0),"-/-")</f>
        <v>Chi phí bán hàng</v>
      </c>
    </row>
    <row r="5041" ht="22.5" hidden="1" customHeight="1" outlineLevel="1">
      <c r="A5041" s="165" t="s">
        <v>3119</v>
      </c>
      <c r="B5041" s="172" t="s">
        <v>3129</v>
      </c>
      <c r="C5041" s="167" t="s">
        <v>101</v>
      </c>
      <c r="D5041" s="168">
        <v>506667.0</v>
      </c>
      <c r="E5041" s="169" t="str">
        <f>iferror(vlookup(C5041,'Master data'!$A$2:$C$29,3,0),"-/-")</f>
        <v>Biến phí</v>
      </c>
      <c r="F5041" s="169" t="str">
        <f>iferror(vlookup(C5041,'Master data'!$A$2:$C$29,2,0),"-/-")</f>
        <v>Chi phí bán hàng</v>
      </c>
    </row>
    <row r="5042" ht="22.5" hidden="1" customHeight="1" outlineLevel="1">
      <c r="A5042" s="165" t="s">
        <v>3119</v>
      </c>
      <c r="B5042" s="172" t="s">
        <v>3130</v>
      </c>
      <c r="C5042" s="167" t="s">
        <v>101</v>
      </c>
      <c r="D5042" s="168">
        <v>1.69E7</v>
      </c>
      <c r="E5042" s="169" t="str">
        <f>iferror(vlookup(C5042,'Master data'!$A$2:$C$29,3,0),"-/-")</f>
        <v>Biến phí</v>
      </c>
      <c r="F5042" s="169" t="str">
        <f>iferror(vlookup(C5042,'Master data'!$A$2:$C$29,2,0),"-/-")</f>
        <v>Chi phí bán hàng</v>
      </c>
    </row>
    <row r="5043" ht="22.5" hidden="1" customHeight="1" outlineLevel="1">
      <c r="A5043" s="165" t="s">
        <v>3119</v>
      </c>
      <c r="B5043" s="172" t="s">
        <v>3131</v>
      </c>
      <c r="C5043" s="167" t="s">
        <v>95</v>
      </c>
      <c r="D5043" s="168">
        <v>2800000.0</v>
      </c>
      <c r="E5043" s="169" t="str">
        <f>iferror(vlookup(C5043,'Master data'!$A$2:$C$29,3,0),"-/-")</f>
        <v>Biến phí</v>
      </c>
      <c r="F5043" s="169" t="str">
        <f>iferror(vlookup(C5043,'Master data'!$A$2:$C$29,2,0),"-/-")</f>
        <v>Chi phí bán hàng</v>
      </c>
    </row>
    <row r="5044" ht="22.5" hidden="1" customHeight="1" outlineLevel="1">
      <c r="A5044" s="165" t="s">
        <v>3119</v>
      </c>
      <c r="B5044" s="172" t="s">
        <v>2526</v>
      </c>
      <c r="C5044" s="167" t="s">
        <v>101</v>
      </c>
      <c r="D5044" s="168">
        <v>5383333.0</v>
      </c>
      <c r="E5044" s="169" t="str">
        <f>iferror(vlookup(C5044,'Master data'!$A$2:$C$29,3,0),"-/-")</f>
        <v>Biến phí</v>
      </c>
      <c r="F5044" s="169" t="str">
        <f>iferror(vlookup(C5044,'Master data'!$A$2:$C$29,2,0),"-/-")</f>
        <v>Chi phí bán hàng</v>
      </c>
    </row>
    <row r="5045" ht="22.5" hidden="1" customHeight="1" outlineLevel="1">
      <c r="A5045" s="165" t="s">
        <v>3119</v>
      </c>
      <c r="B5045" s="172" t="s">
        <v>3132</v>
      </c>
      <c r="C5045" s="167" t="s">
        <v>101</v>
      </c>
      <c r="D5045" s="168">
        <v>1500000.0</v>
      </c>
      <c r="E5045" s="169" t="str">
        <f>iferror(vlookup(C5045,'Master data'!$A$2:$C$29,3,0),"-/-")</f>
        <v>Biến phí</v>
      </c>
      <c r="F5045" s="169" t="str">
        <f>iferror(vlookup(C5045,'Master data'!$A$2:$C$29,2,0),"-/-")</f>
        <v>Chi phí bán hàng</v>
      </c>
    </row>
    <row r="5046" ht="22.5" hidden="1" customHeight="1" outlineLevel="1">
      <c r="A5046" s="165" t="s">
        <v>3119</v>
      </c>
      <c r="B5046" s="172" t="s">
        <v>3068</v>
      </c>
      <c r="C5046" s="167" t="s">
        <v>106</v>
      </c>
      <c r="D5046" s="168">
        <v>4033899.0</v>
      </c>
      <c r="E5046" s="169" t="str">
        <f>iferror(vlookup(C5046,'Master data'!$A$2:$C$29,3,0),"-/-")</f>
        <v>Biến phí</v>
      </c>
      <c r="F5046" s="169" t="str">
        <f>iferror(vlookup(C5046,'Master data'!$A$2:$C$29,2,0),"-/-")</f>
        <v>Chi phí bán hàng</v>
      </c>
    </row>
    <row r="5047" ht="22.5" hidden="1" customHeight="1" outlineLevel="1">
      <c r="A5047" s="165" t="s">
        <v>3119</v>
      </c>
      <c r="B5047" s="172" t="s">
        <v>3070</v>
      </c>
      <c r="C5047" s="167" t="s">
        <v>95</v>
      </c>
      <c r="D5047" s="168">
        <v>1.7E8</v>
      </c>
      <c r="E5047" s="169" t="str">
        <f>iferror(vlookup(C5047,'Master data'!$A$2:$C$29,3,0),"-/-")</f>
        <v>Biến phí</v>
      </c>
      <c r="F5047" s="169" t="str">
        <f>iferror(vlookup(C5047,'Master data'!$A$2:$C$29,2,0),"-/-")</f>
        <v>Chi phí bán hàng</v>
      </c>
    </row>
    <row r="5048" ht="22.5" hidden="1" customHeight="1" outlineLevel="1">
      <c r="A5048" s="165" t="s">
        <v>3119</v>
      </c>
      <c r="B5048" s="172" t="s">
        <v>3071</v>
      </c>
      <c r="C5048" s="167" t="s">
        <v>95</v>
      </c>
      <c r="D5048" s="168">
        <v>5.3E7</v>
      </c>
      <c r="E5048" s="169" t="str">
        <f>iferror(vlookup(C5048,'Master data'!$A$2:$C$29,3,0),"-/-")</f>
        <v>Biến phí</v>
      </c>
      <c r="F5048" s="169" t="str">
        <f>iferror(vlookup(C5048,'Master data'!$A$2:$C$29,2,0),"-/-")</f>
        <v>Chi phí bán hàng</v>
      </c>
    </row>
    <row r="5049" ht="22.5" hidden="1" customHeight="1" outlineLevel="1">
      <c r="A5049" s="165" t="s">
        <v>3119</v>
      </c>
      <c r="B5049" s="172" t="s">
        <v>3133</v>
      </c>
      <c r="C5049" s="167" t="s">
        <v>95</v>
      </c>
      <c r="D5049" s="168">
        <v>1083333.0</v>
      </c>
      <c r="E5049" s="169" t="str">
        <f>iferror(vlookup(C5049,'Master data'!$A$2:$C$29,3,0),"-/-")</f>
        <v>Biến phí</v>
      </c>
      <c r="F5049" s="169" t="str">
        <f>iferror(vlookup(C5049,'Master data'!$A$2:$C$29,2,0),"-/-")</f>
        <v>Chi phí bán hàng</v>
      </c>
    </row>
    <row r="5050" ht="22.5" hidden="1" customHeight="1" outlineLevel="1">
      <c r="A5050" s="165" t="s">
        <v>3119</v>
      </c>
      <c r="B5050" s="172" t="s">
        <v>3134</v>
      </c>
      <c r="C5050" s="167" t="s">
        <v>95</v>
      </c>
      <c r="D5050" s="168">
        <v>1333333.0</v>
      </c>
      <c r="E5050" s="169" t="str">
        <f>iferror(vlookup(C5050,'Master data'!$A$2:$C$29,3,0),"-/-")</f>
        <v>Biến phí</v>
      </c>
      <c r="F5050" s="169" t="str">
        <f>iferror(vlookup(C5050,'Master data'!$A$2:$C$29,2,0),"-/-")</f>
        <v>Chi phí bán hàng</v>
      </c>
    </row>
    <row r="5051" ht="22.5" hidden="1" customHeight="1" outlineLevel="1">
      <c r="A5051" s="165" t="s">
        <v>3119</v>
      </c>
      <c r="B5051" s="172" t="s">
        <v>3135</v>
      </c>
      <c r="C5051" s="167" t="s">
        <v>95</v>
      </c>
      <c r="D5051" s="168">
        <v>6666667.0</v>
      </c>
      <c r="E5051" s="169" t="str">
        <f>iferror(vlookup(C5051,'Master data'!$A$2:$C$29,3,0),"-/-")</f>
        <v>Biến phí</v>
      </c>
      <c r="F5051" s="169" t="str">
        <f>iferror(vlookup(C5051,'Master data'!$A$2:$C$29,2,0),"-/-")</f>
        <v>Chi phí bán hàng</v>
      </c>
    </row>
    <row r="5052" ht="22.5" hidden="1" customHeight="1" outlineLevel="1">
      <c r="A5052" s="165" t="s">
        <v>3119</v>
      </c>
      <c r="B5052" s="172" t="s">
        <v>3136</v>
      </c>
      <c r="C5052" s="167" t="s">
        <v>95</v>
      </c>
      <c r="D5052" s="168">
        <v>726667.0</v>
      </c>
      <c r="E5052" s="169" t="str">
        <f>iferror(vlookup(C5052,'Master data'!$A$2:$C$29,3,0),"-/-")</f>
        <v>Biến phí</v>
      </c>
      <c r="F5052" s="169" t="str">
        <f>iferror(vlookup(C5052,'Master data'!$A$2:$C$29,2,0),"-/-")</f>
        <v>Chi phí bán hàng</v>
      </c>
    </row>
    <row r="5053" ht="22.5" hidden="1" customHeight="1" outlineLevel="1">
      <c r="A5053" s="165" t="s">
        <v>3119</v>
      </c>
      <c r="B5053" s="172" t="s">
        <v>3137</v>
      </c>
      <c r="C5053" s="167" t="s">
        <v>95</v>
      </c>
      <c r="D5053" s="168">
        <v>1.4562E7</v>
      </c>
      <c r="E5053" s="169" t="str">
        <f>iferror(vlookup(C5053,'Master data'!$A$2:$C$29,3,0),"-/-")</f>
        <v>Biến phí</v>
      </c>
      <c r="F5053" s="169" t="str">
        <f>iferror(vlookup(C5053,'Master data'!$A$2:$C$29,2,0),"-/-")</f>
        <v>Chi phí bán hàng</v>
      </c>
    </row>
    <row r="5054" ht="22.5" hidden="1" customHeight="1" outlineLevel="1">
      <c r="A5054" s="165" t="s">
        <v>3119</v>
      </c>
      <c r="B5054" s="172" t="s">
        <v>1260</v>
      </c>
      <c r="C5054" s="167" t="s">
        <v>95</v>
      </c>
      <c r="D5054" s="168">
        <v>3638750.0</v>
      </c>
      <c r="E5054" s="169" t="str">
        <f>iferror(vlookup(C5054,'Master data'!$A$2:$C$29,3,0),"-/-")</f>
        <v>Biến phí</v>
      </c>
      <c r="F5054" s="169" t="str">
        <f>iferror(vlookup(C5054,'Master data'!$A$2:$C$29,2,0),"-/-")</f>
        <v>Chi phí bán hàng</v>
      </c>
    </row>
    <row r="5055" ht="22.5" hidden="1" customHeight="1" outlineLevel="1">
      <c r="A5055" s="165" t="s">
        <v>3119</v>
      </c>
      <c r="B5055" s="172" t="s">
        <v>3138</v>
      </c>
      <c r="C5055" s="167" t="s">
        <v>95</v>
      </c>
      <c r="D5055" s="168">
        <v>1.375E7</v>
      </c>
      <c r="E5055" s="169" t="str">
        <f>iferror(vlookup(C5055,'Master data'!$A$2:$C$29,3,0),"-/-")</f>
        <v>Biến phí</v>
      </c>
      <c r="F5055" s="169" t="str">
        <f>iferror(vlookup(C5055,'Master data'!$A$2:$C$29,2,0),"-/-")</f>
        <v>Chi phí bán hàng</v>
      </c>
    </row>
    <row r="5056" ht="22.5" hidden="1" customHeight="1" outlineLevel="1">
      <c r="A5056" s="165" t="s">
        <v>3119</v>
      </c>
      <c r="B5056" s="172" t="s">
        <v>3139</v>
      </c>
      <c r="C5056" s="167" t="s">
        <v>95</v>
      </c>
      <c r="D5056" s="168">
        <v>1000000.0</v>
      </c>
      <c r="E5056" s="169" t="str">
        <f>iferror(vlookup(C5056,'Master data'!$A$2:$C$29,3,0),"-/-")</f>
        <v>Biến phí</v>
      </c>
      <c r="F5056" s="169" t="str">
        <f>iferror(vlookup(C5056,'Master data'!$A$2:$C$29,2,0),"-/-")</f>
        <v>Chi phí bán hàng</v>
      </c>
    </row>
    <row r="5057" ht="22.5" hidden="1" customHeight="1" outlineLevel="1">
      <c r="A5057" s="165" t="s">
        <v>3119</v>
      </c>
      <c r="B5057" s="172" t="s">
        <v>3140</v>
      </c>
      <c r="C5057" s="167" t="s">
        <v>95</v>
      </c>
      <c r="D5057" s="168">
        <v>7666667.0</v>
      </c>
      <c r="E5057" s="169" t="str">
        <f>iferror(vlookup(C5057,'Master data'!$A$2:$C$29,3,0),"-/-")</f>
        <v>Biến phí</v>
      </c>
      <c r="F5057" s="169" t="str">
        <f>iferror(vlookup(C5057,'Master data'!$A$2:$C$29,2,0),"-/-")</f>
        <v>Chi phí bán hàng</v>
      </c>
    </row>
    <row r="5058" ht="22.5" hidden="1" customHeight="1" outlineLevel="1">
      <c r="A5058" s="165" t="s">
        <v>3119</v>
      </c>
      <c r="B5058" s="172" t="s">
        <v>3141</v>
      </c>
      <c r="C5058" s="167" t="s">
        <v>95</v>
      </c>
      <c r="D5058" s="168">
        <v>498333.0</v>
      </c>
      <c r="E5058" s="169" t="str">
        <f>iferror(vlookup(C5058,'Master data'!$A$2:$C$29,3,0),"-/-")</f>
        <v>Biến phí</v>
      </c>
      <c r="F5058" s="169" t="str">
        <f>iferror(vlookup(C5058,'Master data'!$A$2:$C$29,2,0),"-/-")</f>
        <v>Chi phí bán hàng</v>
      </c>
    </row>
    <row r="5059" ht="22.5" hidden="1" customHeight="1" outlineLevel="1">
      <c r="A5059" s="165" t="s">
        <v>3119</v>
      </c>
      <c r="B5059" s="172" t="s">
        <v>3142</v>
      </c>
      <c r="C5059" s="167" t="s">
        <v>95</v>
      </c>
      <c r="D5059" s="168">
        <v>2300000.0</v>
      </c>
      <c r="E5059" s="169" t="str">
        <f>iferror(vlookup(C5059,'Master data'!$A$2:$C$29,3,0),"-/-")</f>
        <v>Biến phí</v>
      </c>
      <c r="F5059" s="169" t="str">
        <f>iferror(vlookup(C5059,'Master data'!$A$2:$C$29,2,0),"-/-")</f>
        <v>Chi phí bán hàng</v>
      </c>
    </row>
    <row r="5060" ht="22.5" hidden="1" customHeight="1" outlineLevel="1">
      <c r="A5060" s="165" t="s">
        <v>3119</v>
      </c>
      <c r="B5060" s="172" t="s">
        <v>800</v>
      </c>
      <c r="C5060" s="167" t="s">
        <v>120</v>
      </c>
      <c r="D5060" s="168">
        <v>8017333.0</v>
      </c>
      <c r="E5060" s="169" t="str">
        <f>iferror(vlookup(C5060,'Master data'!$A$2:$C$29,3,0),"-/-")</f>
        <v>Định phí</v>
      </c>
      <c r="F5060" s="169" t="str">
        <f>iferror(vlookup(C5060,'Master data'!$A$2:$C$29,2,0),"-/-")</f>
        <v>Chi phí QLDN</v>
      </c>
    </row>
    <row r="5061" ht="22.5" hidden="1" customHeight="1" outlineLevel="1">
      <c r="A5061" s="165" t="s">
        <v>3119</v>
      </c>
      <c r="B5061" s="172" t="s">
        <v>3008</v>
      </c>
      <c r="C5061" s="167" t="s">
        <v>120</v>
      </c>
      <c r="D5061" s="168">
        <v>9.54525E7</v>
      </c>
      <c r="E5061" s="169" t="str">
        <f>iferror(vlookup(C5061,'Master data'!$A$2:$C$29,3,0),"-/-")</f>
        <v>Định phí</v>
      </c>
      <c r="F5061" s="169" t="str">
        <f>iferror(vlookup(C5061,'Master data'!$A$2:$C$29,2,0),"-/-")</f>
        <v>Chi phí QLDN</v>
      </c>
    </row>
    <row r="5062" ht="22.5" hidden="1" customHeight="1" outlineLevel="1">
      <c r="A5062" s="165" t="s">
        <v>3119</v>
      </c>
      <c r="B5062" s="172" t="s">
        <v>961</v>
      </c>
      <c r="C5062" s="167" t="s">
        <v>116</v>
      </c>
      <c r="D5062" s="168">
        <v>715000.0</v>
      </c>
      <c r="E5062" s="169" t="str">
        <f>iferror(vlookup(C5062,'Master data'!$A$2:$C$29,3,0),"-/-")</f>
        <v>Định phí</v>
      </c>
      <c r="F5062" s="169" t="str">
        <f>iferror(vlookup(C5062,'Master data'!$A$2:$C$29,2,0),"-/-")</f>
        <v>Chi phí hành chính</v>
      </c>
    </row>
    <row r="5063" ht="22.5" hidden="1" customHeight="1" outlineLevel="1">
      <c r="A5063" s="165" t="s">
        <v>3119</v>
      </c>
      <c r="B5063" s="172" t="s">
        <v>3009</v>
      </c>
      <c r="C5063" s="167" t="s">
        <v>116</v>
      </c>
      <c r="D5063" s="168">
        <v>1.9273323E7</v>
      </c>
      <c r="E5063" s="169" t="str">
        <f>iferror(vlookup(C5063,'Master data'!$A$2:$C$29,3,0),"-/-")</f>
        <v>Định phí</v>
      </c>
      <c r="F5063" s="169" t="str">
        <f>iferror(vlookup(C5063,'Master data'!$A$2:$C$29,2,0),"-/-")</f>
        <v>Chi phí hành chính</v>
      </c>
    </row>
    <row r="5064" ht="22.5" hidden="1" customHeight="1" outlineLevel="1">
      <c r="A5064" s="165" t="s">
        <v>3119</v>
      </c>
      <c r="B5064" s="172" t="s">
        <v>3110</v>
      </c>
      <c r="C5064" s="167" t="s">
        <v>116</v>
      </c>
      <c r="D5064" s="168">
        <v>1537741.0</v>
      </c>
      <c r="E5064" s="169" t="str">
        <f>iferror(vlookup(C5064,'Master data'!$A$2:$C$29,3,0),"-/-")</f>
        <v>Định phí</v>
      </c>
      <c r="F5064" s="169" t="str">
        <f>iferror(vlookup(C5064,'Master data'!$A$2:$C$29,2,0),"-/-")</f>
        <v>Chi phí hành chính</v>
      </c>
    </row>
    <row r="5065" ht="22.5" hidden="1" customHeight="1" outlineLevel="1">
      <c r="A5065" s="165" t="s">
        <v>3119</v>
      </c>
      <c r="B5065" s="172" t="s">
        <v>2403</v>
      </c>
      <c r="C5065" s="167" t="s">
        <v>121</v>
      </c>
      <c r="D5065" s="168">
        <v>3.65184E7</v>
      </c>
      <c r="E5065" s="169" t="str">
        <f>iferror(vlookup(C5065,'Master data'!$A$2:$C$29,3,0),"-/-")</f>
        <v>Định phí</v>
      </c>
      <c r="F5065" s="169" t="str">
        <f>iferror(vlookup(C5065,'Master data'!$A$2:$C$29,2,0),"-/-")</f>
        <v>Chi phí QLDN</v>
      </c>
    </row>
    <row r="5066" ht="22.5" hidden="1" customHeight="1" outlineLevel="1">
      <c r="A5066" s="165" t="s">
        <v>3119</v>
      </c>
      <c r="B5066" s="172" t="s">
        <v>3143</v>
      </c>
      <c r="C5066" s="167" t="s">
        <v>123</v>
      </c>
      <c r="D5066" s="168">
        <v>1.8E7</v>
      </c>
      <c r="E5066" s="169" t="str">
        <f>iferror(vlookup(C5066,'Master data'!$A$2:$C$29,3,0),"-/-")</f>
        <v>Định phí</v>
      </c>
      <c r="F5066" s="169" t="str">
        <f>iferror(vlookup(C5066,'Master data'!$A$2:$C$29,2,0),"-/-")</f>
        <v>Chi phí QLDN</v>
      </c>
    </row>
    <row r="5067" ht="22.5" hidden="1" customHeight="1" outlineLevel="1">
      <c r="A5067" s="165" t="s">
        <v>3119</v>
      </c>
      <c r="B5067" s="172" t="s">
        <v>3144</v>
      </c>
      <c r="C5067" s="167" t="s">
        <v>112</v>
      </c>
      <c r="D5067" s="168">
        <v>5700000.0</v>
      </c>
      <c r="E5067" s="169" t="str">
        <f>iferror(vlookup(C5067,'Master data'!$A$2:$C$29,3,0),"-/-")</f>
        <v>Biến phí</v>
      </c>
      <c r="F5067" s="169" t="str">
        <f>iferror(vlookup(C5067,'Master data'!$A$2:$C$29,2,0),"-/-")</f>
        <v>Chi phí hành chính</v>
      </c>
    </row>
    <row r="5068" ht="22.5" hidden="1" customHeight="1" outlineLevel="1">
      <c r="A5068" s="165" t="s">
        <v>3119</v>
      </c>
      <c r="B5068" s="172" t="s">
        <v>3145</v>
      </c>
      <c r="C5068" s="167" t="s">
        <v>115</v>
      </c>
      <c r="D5068" s="168">
        <v>2479333.0</v>
      </c>
      <c r="E5068" s="169" t="str">
        <f>iferror(vlookup(C5068,'Master data'!$A$2:$C$29,3,0),"-/-")</f>
        <v>Định phí</v>
      </c>
      <c r="F5068" s="169" t="str">
        <f>iferror(vlookup(C5068,'Master data'!$A$2:$C$29,2,0),"-/-")</f>
        <v>Chi phí hành chính</v>
      </c>
    </row>
    <row r="5069" ht="22.5" hidden="1" customHeight="1" outlineLevel="1">
      <c r="A5069" s="165" t="s">
        <v>3119</v>
      </c>
      <c r="B5069" s="172" t="s">
        <v>3113</v>
      </c>
      <c r="C5069" s="167" t="s">
        <v>109</v>
      </c>
      <c r="D5069" s="168">
        <v>2.5E7</v>
      </c>
      <c r="E5069" s="169" t="str">
        <f>iferror(vlookup(C5069,'Master data'!$A$2:$C$29,3,0),"-/-")</f>
        <v>Định phí</v>
      </c>
      <c r="F5069" s="169" t="str">
        <f>iferror(vlookup(C5069,'Master data'!$A$2:$C$29,2,0),"-/-")</f>
        <v>Chi phí QLDN</v>
      </c>
    </row>
    <row r="5070" ht="22.5" hidden="1" customHeight="1" outlineLevel="1">
      <c r="A5070" s="165" t="s">
        <v>3119</v>
      </c>
      <c r="B5070" s="172" t="s">
        <v>974</v>
      </c>
      <c r="C5070" s="167" t="s">
        <v>109</v>
      </c>
      <c r="D5070" s="168">
        <v>1.7969462E7</v>
      </c>
      <c r="E5070" s="169" t="str">
        <f>iferror(vlookup(C5070,'Master data'!$A$2:$C$29,3,0),"-/-")</f>
        <v>Định phí</v>
      </c>
      <c r="F5070" s="169" t="str">
        <f>iferror(vlookup(C5070,'Master data'!$A$2:$C$29,2,0),"-/-")</f>
        <v>Chi phí QLDN</v>
      </c>
    </row>
    <row r="5071" ht="22.5" hidden="1" customHeight="1" outlineLevel="1">
      <c r="A5071" s="165" t="s">
        <v>3119</v>
      </c>
      <c r="B5071" s="172" t="s">
        <v>3146</v>
      </c>
      <c r="C5071" s="167" t="s">
        <v>17</v>
      </c>
      <c r="D5071" s="168">
        <v>1.25158904E8</v>
      </c>
      <c r="E5071" s="169" t="str">
        <f>iferror(vlookup(C5071,'Master data'!$A$2:$C$29,3,0),"-/-")</f>
        <v>Biến phí</v>
      </c>
      <c r="F5071" s="169" t="str">
        <f>iferror(vlookup(C5071,'Master data'!$A$2:$C$29,2,0),"-/-")</f>
        <v>Chi phí bán hàng</v>
      </c>
    </row>
    <row r="5072" ht="22.5" hidden="1" customHeight="1" outlineLevel="1">
      <c r="A5072" s="165" t="s">
        <v>3119</v>
      </c>
      <c r="B5072" s="172" t="s">
        <v>3056</v>
      </c>
      <c r="C5072" s="167" t="s">
        <v>109</v>
      </c>
      <c r="D5072" s="168">
        <v>2.68421442E8</v>
      </c>
      <c r="E5072" s="169" t="str">
        <f>iferror(vlookup(C5072,'Master data'!$A$2:$C$29,3,0),"-/-")</f>
        <v>Định phí</v>
      </c>
      <c r="F5072" s="169" t="str">
        <f>iferror(vlookup(C5072,'Master data'!$A$2:$C$29,2,0),"-/-")</f>
        <v>Chi phí QLDN</v>
      </c>
    </row>
    <row r="5073" ht="22.5" hidden="1" customHeight="1" outlineLevel="1">
      <c r="A5073" s="165" t="s">
        <v>3119</v>
      </c>
      <c r="B5073" s="172" t="s">
        <v>3147</v>
      </c>
      <c r="C5073" s="167" t="s">
        <v>17</v>
      </c>
      <c r="D5073" s="168">
        <v>3.5326188E7</v>
      </c>
      <c r="E5073" s="169" t="str">
        <f>iferror(vlookup(C5073,'Master data'!$A$2:$C$29,3,0),"-/-")</f>
        <v>Biến phí</v>
      </c>
      <c r="F5073" s="169" t="str">
        <f>iferror(vlookup(C5073,'Master data'!$A$2:$C$29,2,0),"-/-")</f>
        <v>Chi phí bán hàng</v>
      </c>
    </row>
    <row r="5074" ht="22.5" hidden="1" customHeight="1" outlineLevel="1">
      <c r="A5074" s="165" t="s">
        <v>3119</v>
      </c>
      <c r="B5074" s="172" t="s">
        <v>1550</v>
      </c>
      <c r="C5074" s="167" t="s">
        <v>99</v>
      </c>
      <c r="D5074" s="168">
        <v>615000.0</v>
      </c>
      <c r="E5074" s="169" t="str">
        <f>iferror(vlookup(C5074,'Master data'!$A$2:$C$29,3,0),"-/-")</f>
        <v>Biến phí</v>
      </c>
      <c r="F5074" s="169" t="str">
        <f>iferror(vlookup(C5074,'Master data'!$A$2:$C$29,2,0),"-/-")</f>
        <v>Chi phí giá vốn</v>
      </c>
    </row>
    <row r="5075" ht="22.5" hidden="1" customHeight="1" outlineLevel="1">
      <c r="A5075" s="165" t="s">
        <v>3119</v>
      </c>
      <c r="B5075" s="172" t="s">
        <v>2593</v>
      </c>
      <c r="C5075" s="167" t="s">
        <v>99</v>
      </c>
      <c r="D5075" s="168">
        <v>3.7108E7</v>
      </c>
      <c r="E5075" s="169" t="str">
        <f>iferror(vlookup(C5075,'Master data'!$A$2:$C$29,3,0),"-/-")</f>
        <v>Biến phí</v>
      </c>
      <c r="F5075" s="169" t="str">
        <f>iferror(vlookup(C5075,'Master data'!$A$2:$C$29,2,0),"-/-")</f>
        <v>Chi phí giá vốn</v>
      </c>
    </row>
    <row r="5076" ht="22.5" hidden="1" customHeight="1" outlineLevel="1">
      <c r="A5076" s="165" t="s">
        <v>3119</v>
      </c>
      <c r="B5076" s="172" t="s">
        <v>3148</v>
      </c>
      <c r="C5076" s="167" t="s">
        <v>70</v>
      </c>
      <c r="D5076" s="168">
        <v>2550000.0</v>
      </c>
      <c r="E5076" s="169" t="str">
        <f>iferror(vlookup(C5076,'Master data'!$A$2:$C$29,3,0),"-/-")</f>
        <v>Chi phí khác</v>
      </c>
      <c r="F5076" s="169" t="str">
        <f>iferror(vlookup(C5076,'Master data'!$A$2:$C$29,2,0),"-/-")</f>
        <v>Chi phí khác</v>
      </c>
    </row>
    <row r="5077" ht="22.5" hidden="1" customHeight="1" outlineLevel="1">
      <c r="A5077" s="165" t="s">
        <v>3119</v>
      </c>
      <c r="B5077" s="172" t="s">
        <v>3149</v>
      </c>
      <c r="C5077" s="167" t="s">
        <v>70</v>
      </c>
      <c r="D5077" s="168">
        <v>3600000.0</v>
      </c>
      <c r="E5077" s="169" t="str">
        <f>iferror(vlookup(C5077,'Master data'!$A$2:$C$29,3,0),"-/-")</f>
        <v>Chi phí khác</v>
      </c>
      <c r="F5077" s="169" t="str">
        <f>iferror(vlookup(C5077,'Master data'!$A$2:$C$29,2,0),"-/-")</f>
        <v>Chi phí khác</v>
      </c>
    </row>
    <row r="5078" ht="22.5" hidden="1" customHeight="1" outlineLevel="1">
      <c r="A5078" s="165" t="s">
        <v>3119</v>
      </c>
      <c r="B5078" s="172" t="s">
        <v>3150</v>
      </c>
      <c r="C5078" s="167" t="s">
        <v>70</v>
      </c>
      <c r="D5078" s="168">
        <v>1.039E7</v>
      </c>
      <c r="E5078" s="169" t="str">
        <f>iferror(vlookup(C5078,'Master data'!$A$2:$C$29,3,0),"-/-")</f>
        <v>Chi phí khác</v>
      </c>
      <c r="F5078" s="169" t="str">
        <f>iferror(vlookup(C5078,'Master data'!$A$2:$C$29,2,0),"-/-")</f>
        <v>Chi phí khác</v>
      </c>
    </row>
    <row r="5079" ht="22.5" hidden="1" customHeight="1" outlineLevel="1">
      <c r="A5079" s="165" t="s">
        <v>3119</v>
      </c>
      <c r="B5079" s="172" t="s">
        <v>891</v>
      </c>
      <c r="C5079" s="167" t="s">
        <v>70</v>
      </c>
      <c r="D5079" s="168">
        <v>2550000.0</v>
      </c>
      <c r="E5079" s="169" t="str">
        <f>iferror(vlookup(C5079,'Master data'!$A$2:$C$29,3,0),"-/-")</f>
        <v>Chi phí khác</v>
      </c>
      <c r="F5079" s="169" t="str">
        <f>iferror(vlookup(C5079,'Master data'!$A$2:$C$29,2,0),"-/-")</f>
        <v>Chi phí khác</v>
      </c>
    </row>
    <row r="5080" ht="22.5" hidden="1" customHeight="1" outlineLevel="1">
      <c r="A5080" s="165" t="s">
        <v>3119</v>
      </c>
      <c r="B5080" s="172" t="s">
        <v>3151</v>
      </c>
      <c r="C5080" s="167" t="s">
        <v>70</v>
      </c>
      <c r="D5080" s="168">
        <v>333000.0</v>
      </c>
      <c r="E5080" s="169" t="str">
        <f>iferror(vlookup(C5080,'Master data'!$A$2:$C$29,3,0),"-/-")</f>
        <v>Chi phí khác</v>
      </c>
      <c r="F5080" s="169" t="str">
        <f>iferror(vlookup(C5080,'Master data'!$A$2:$C$29,2,0),"-/-")</f>
        <v>Chi phí khác</v>
      </c>
    </row>
    <row r="5081" ht="22.5" hidden="1" customHeight="1" outlineLevel="1">
      <c r="A5081" s="165" t="s">
        <v>3119</v>
      </c>
      <c r="B5081" s="172" t="s">
        <v>3152</v>
      </c>
      <c r="C5081" s="167" t="s">
        <v>70</v>
      </c>
      <c r="D5081" s="168">
        <v>5.0E7</v>
      </c>
      <c r="E5081" s="169" t="str">
        <f>iferror(vlookup(C5081,'Master data'!$A$2:$C$29,3,0),"-/-")</f>
        <v>Chi phí khác</v>
      </c>
      <c r="F5081" s="169" t="str">
        <f>iferror(vlookup(C5081,'Master data'!$A$2:$C$29,2,0),"-/-")</f>
        <v>Chi phí khác</v>
      </c>
    </row>
    <row r="5082" ht="22.5" hidden="1" customHeight="1" outlineLevel="1">
      <c r="A5082" s="165" t="s">
        <v>3119</v>
      </c>
      <c r="B5082" s="172" t="s">
        <v>3153</v>
      </c>
      <c r="C5082" s="167" t="s">
        <v>102</v>
      </c>
      <c r="D5082" s="168">
        <v>4705000.0</v>
      </c>
      <c r="E5082" s="169" t="str">
        <f>iferror(vlookup(C5082,'Master data'!$A$2:$C$29,3,0),"-/-")</f>
        <v>Biến phí</v>
      </c>
      <c r="F5082" s="169" t="str">
        <f>iferror(vlookup(C5082,'Master data'!$A$2:$C$29,2,0),"-/-")</f>
        <v>Chi phí giá vốn</v>
      </c>
    </row>
    <row r="5083" ht="22.5" hidden="1" customHeight="1" outlineLevel="1">
      <c r="A5083" s="165" t="s">
        <v>3119</v>
      </c>
      <c r="B5083" s="172" t="s">
        <v>3154</v>
      </c>
      <c r="C5083" s="167" t="s">
        <v>102</v>
      </c>
      <c r="D5083" s="168">
        <v>2.1633E8</v>
      </c>
      <c r="E5083" s="169" t="str">
        <f>iferror(vlookup(C5083,'Master data'!$A$2:$C$29,3,0),"-/-")</f>
        <v>Biến phí</v>
      </c>
      <c r="F5083" s="169" t="str">
        <f>iferror(vlookup(C5083,'Master data'!$A$2:$C$29,2,0),"-/-")</f>
        <v>Chi phí giá vốn</v>
      </c>
    </row>
    <row r="5084" ht="22.5" hidden="1" customHeight="1" outlineLevel="1">
      <c r="A5084" s="165" t="s">
        <v>3119</v>
      </c>
      <c r="B5084" s="172" t="s">
        <v>3090</v>
      </c>
      <c r="C5084" s="167" t="s">
        <v>98</v>
      </c>
      <c r="D5084" s="168">
        <v>6975000.0</v>
      </c>
      <c r="E5084" s="169" t="str">
        <f>iferror(vlookup(C5084,'Master data'!$A$2:$C$29,3,0),"-/-")</f>
        <v>Biến phí</v>
      </c>
      <c r="F5084" s="169" t="str">
        <f>iferror(vlookup(C5084,'Master data'!$A$2:$C$29,2,0),"-/-")</f>
        <v>Chi phí bán hàng</v>
      </c>
    </row>
    <row r="5085" ht="22.5" hidden="1" customHeight="1" outlineLevel="1">
      <c r="A5085" s="165" t="s">
        <v>3119</v>
      </c>
      <c r="B5085" s="172" t="s">
        <v>3052</v>
      </c>
      <c r="C5085" s="167" t="s">
        <v>111</v>
      </c>
      <c r="D5085" s="168">
        <v>6214876.0</v>
      </c>
      <c r="E5085" s="169" t="str">
        <f>iferror(vlookup(C5085,'Master data'!$A$2:$C$29,3,0),"-/-")</f>
        <v>Định phí</v>
      </c>
      <c r="F5085" s="169" t="str">
        <f>iferror(vlookup(C5085,'Master data'!$A$2:$C$29,2,0),"-/-")</f>
        <v>Chi phí khác</v>
      </c>
    </row>
    <row r="5086" ht="22.5" hidden="1" customHeight="1" outlineLevel="1">
      <c r="A5086" s="165" t="s">
        <v>3119</v>
      </c>
      <c r="B5086" s="172" t="s">
        <v>3053</v>
      </c>
      <c r="C5086" s="167" t="s">
        <v>111</v>
      </c>
      <c r="D5086" s="168">
        <v>1.0E7</v>
      </c>
      <c r="E5086" s="169" t="str">
        <f>iferror(vlookup(C5086,'Master data'!$A$2:$C$29,3,0),"-/-")</f>
        <v>Định phí</v>
      </c>
      <c r="F5086" s="169" t="str">
        <f>iferror(vlookup(C5086,'Master data'!$A$2:$C$29,2,0),"-/-")</f>
        <v>Chi phí khác</v>
      </c>
    </row>
    <row r="5087" ht="22.5" hidden="1" customHeight="1" outlineLevel="1">
      <c r="A5087" s="165" t="s">
        <v>3119</v>
      </c>
      <c r="B5087" s="172" t="s">
        <v>3091</v>
      </c>
      <c r="C5087" s="167" t="s">
        <v>124</v>
      </c>
      <c r="D5087" s="168">
        <v>6666667.0</v>
      </c>
      <c r="E5087" s="169" t="str">
        <f>iferror(vlookup(C5087,'Master data'!$A$2:$C$29,3,0),"-/-")</f>
        <v>Chi phí khác</v>
      </c>
      <c r="F5087" s="169" t="str">
        <f>iferror(vlookup(C5087,'Master data'!$A$2:$C$29,2,0),"-/-")</f>
        <v>Chi phí khác</v>
      </c>
    </row>
    <row r="5088" ht="22.5" hidden="1" customHeight="1" outlineLevel="1">
      <c r="A5088" s="173" t="s">
        <v>3119</v>
      </c>
      <c r="B5088" s="174" t="s">
        <v>3092</v>
      </c>
      <c r="C5088" s="175" t="s">
        <v>111</v>
      </c>
      <c r="D5088" s="176">
        <v>1.0E7</v>
      </c>
      <c r="E5088" s="177" t="str">
        <f>iferror(vlookup(C5088,'Master data'!$A$2:$C$29,3,0),"-/-")</f>
        <v>Định phí</v>
      </c>
      <c r="F5088" s="177" t="str">
        <f>iferror(vlookup(C5088,'Master data'!$A$2:$C$29,2,0),"-/-")</f>
        <v>Chi phí khác</v>
      </c>
    </row>
    <row r="5089" ht="22.5" customHeight="1" collapsed="1">
      <c r="A5089" s="165" t="s">
        <v>3155</v>
      </c>
      <c r="B5089" s="172" t="s">
        <v>3156</v>
      </c>
      <c r="C5089" s="167" t="s">
        <v>112</v>
      </c>
      <c r="D5089" s="168">
        <v>0.0</v>
      </c>
      <c r="E5089" s="169" t="str">
        <f>iferror(vlookup(C5089,'Master data'!$A$2:$C$29,3,0),"-/-")</f>
        <v>Biến phí</v>
      </c>
      <c r="F5089" s="169" t="str">
        <f>iferror(vlookup(C5089,'Master data'!$A$2:$C$29,2,0),"-/-")</f>
        <v>Chi phí hành chính</v>
      </c>
    </row>
    <row r="5090" ht="22.5" hidden="1" customHeight="1" outlineLevel="1">
      <c r="A5090" s="165" t="s">
        <v>3155</v>
      </c>
      <c r="B5090" s="172" t="s">
        <v>3156</v>
      </c>
      <c r="C5090" s="167" t="s">
        <v>112</v>
      </c>
      <c r="D5090" s="168">
        <v>1.12859184E8</v>
      </c>
      <c r="E5090" s="169" t="str">
        <f>iferror(vlookup(C5090,'Master data'!$A$2:$C$29,3,0),"-/-")</f>
        <v>Biến phí</v>
      </c>
      <c r="F5090" s="169" t="str">
        <f>iferror(vlookup(C5090,'Master data'!$A$2:$C$29,2,0),"-/-")</f>
        <v>Chi phí hành chính</v>
      </c>
    </row>
    <row r="5091" ht="22.5" hidden="1" customHeight="1" outlineLevel="1">
      <c r="A5091" s="165" t="s">
        <v>3155</v>
      </c>
      <c r="B5091" s="172" t="s">
        <v>3157</v>
      </c>
      <c r="C5091" s="167" t="s">
        <v>112</v>
      </c>
      <c r="D5091" s="168">
        <v>2766000.0</v>
      </c>
      <c r="E5091" s="169" t="str">
        <f>iferror(vlookup(C5091,'Master data'!$A$2:$C$29,3,0),"-/-")</f>
        <v>Biến phí</v>
      </c>
      <c r="F5091" s="169" t="str">
        <f>iferror(vlookup(C5091,'Master data'!$A$2:$C$29,2,0),"-/-")</f>
        <v>Chi phí hành chính</v>
      </c>
    </row>
    <row r="5092" ht="22.5" hidden="1" customHeight="1" outlineLevel="1">
      <c r="A5092" s="165" t="s">
        <v>3155</v>
      </c>
      <c r="B5092" s="172" t="s">
        <v>3158</v>
      </c>
      <c r="C5092" s="167" t="s">
        <v>101</v>
      </c>
      <c r="D5092" s="168">
        <v>1735920.0</v>
      </c>
      <c r="E5092" s="169" t="str">
        <f>iferror(vlookup(C5092,'Master data'!$A$2:$C$29,3,0),"-/-")</f>
        <v>Biến phí</v>
      </c>
      <c r="F5092" s="169" t="str">
        <f>iferror(vlookup(C5092,'Master data'!$A$2:$C$29,2,0),"-/-")</f>
        <v>Chi phí bán hàng</v>
      </c>
    </row>
    <row r="5093" ht="22.5" hidden="1" customHeight="1" outlineLevel="1">
      <c r="A5093" s="165" t="s">
        <v>3155</v>
      </c>
      <c r="B5093" s="172" t="s">
        <v>3159</v>
      </c>
      <c r="C5093" s="167" t="s">
        <v>101</v>
      </c>
      <c r="D5093" s="168">
        <v>6500000.0</v>
      </c>
      <c r="E5093" s="169" t="str">
        <f>iferror(vlookup(C5093,'Master data'!$A$2:$C$29,3,0),"-/-")</f>
        <v>Biến phí</v>
      </c>
      <c r="F5093" s="169" t="str">
        <f>iferror(vlookup(C5093,'Master data'!$A$2:$C$29,2,0),"-/-")</f>
        <v>Chi phí bán hàng</v>
      </c>
    </row>
    <row r="5094" ht="22.5" hidden="1" customHeight="1" outlineLevel="1">
      <c r="A5094" s="165" t="s">
        <v>3155</v>
      </c>
      <c r="B5094" s="172" t="s">
        <v>3160</v>
      </c>
      <c r="C5094" s="167" t="s">
        <v>101</v>
      </c>
      <c r="D5094" s="168">
        <v>3996000.0</v>
      </c>
      <c r="E5094" s="169" t="str">
        <f>iferror(vlookup(C5094,'Master data'!$A$2:$C$29,3,0),"-/-")</f>
        <v>Biến phí</v>
      </c>
      <c r="F5094" s="169" t="str">
        <f>iferror(vlookup(C5094,'Master data'!$A$2:$C$29,2,0),"-/-")</f>
        <v>Chi phí bán hàng</v>
      </c>
    </row>
    <row r="5095" ht="22.5" hidden="1" customHeight="1" outlineLevel="1">
      <c r="A5095" s="165" t="s">
        <v>3155</v>
      </c>
      <c r="B5095" s="172" t="s">
        <v>3161</v>
      </c>
      <c r="C5095" s="167" t="s">
        <v>101</v>
      </c>
      <c r="D5095" s="168">
        <v>253587.0</v>
      </c>
      <c r="E5095" s="169" t="str">
        <f>iferror(vlookup(C5095,'Master data'!$A$2:$C$29,3,0),"-/-")</f>
        <v>Biến phí</v>
      </c>
      <c r="F5095" s="169" t="str">
        <f>iferror(vlookup(C5095,'Master data'!$A$2:$C$29,2,0),"-/-")</f>
        <v>Chi phí bán hàng</v>
      </c>
    </row>
    <row r="5096" ht="22.5" hidden="1" customHeight="1" outlineLevel="1">
      <c r="A5096" s="165" t="s">
        <v>3155</v>
      </c>
      <c r="B5096" s="172" t="s">
        <v>3162</v>
      </c>
      <c r="C5096" s="167" t="s">
        <v>101</v>
      </c>
      <c r="D5096" s="168">
        <v>6222000.0</v>
      </c>
      <c r="E5096" s="169" t="str">
        <f>iferror(vlookup(C5096,'Master data'!$A$2:$C$29,3,0),"-/-")</f>
        <v>Biến phí</v>
      </c>
      <c r="F5096" s="169" t="str">
        <f>iferror(vlookup(C5096,'Master data'!$A$2:$C$29,2,0),"-/-")</f>
        <v>Chi phí bán hàng</v>
      </c>
    </row>
    <row r="5097" ht="22.5" hidden="1" customHeight="1" outlineLevel="1">
      <c r="A5097" s="165" t="s">
        <v>3155</v>
      </c>
      <c r="B5097" s="172" t="s">
        <v>3163</v>
      </c>
      <c r="C5097" s="167" t="s">
        <v>101</v>
      </c>
      <c r="D5097" s="168">
        <v>1500000.0</v>
      </c>
      <c r="E5097" s="169" t="str">
        <f>iferror(vlookup(C5097,'Master data'!$A$2:$C$29,3,0),"-/-")</f>
        <v>Biến phí</v>
      </c>
      <c r="F5097" s="169" t="str">
        <f>iferror(vlookup(C5097,'Master data'!$A$2:$C$29,2,0),"-/-")</f>
        <v>Chi phí bán hàng</v>
      </c>
    </row>
    <row r="5098" ht="22.5" hidden="1" customHeight="1" outlineLevel="1">
      <c r="A5098" s="165" t="s">
        <v>3155</v>
      </c>
      <c r="B5098" s="171" t="s">
        <v>3164</v>
      </c>
      <c r="C5098" s="167" t="s">
        <v>101</v>
      </c>
      <c r="D5098" s="168">
        <v>800000.0</v>
      </c>
      <c r="E5098" s="169" t="str">
        <f>iferror(vlookup(C5098,'Master data'!$A$2:$C$29,3,0),"-/-")</f>
        <v>Biến phí</v>
      </c>
      <c r="F5098" s="169" t="str">
        <f>iferror(vlookup(C5098,'Master data'!$A$2:$C$29,2,0),"-/-")</f>
        <v>Chi phí bán hàng</v>
      </c>
    </row>
    <row r="5099" ht="22.5" hidden="1" customHeight="1" outlineLevel="1">
      <c r="A5099" s="165" t="s">
        <v>3155</v>
      </c>
      <c r="B5099" s="171" t="s">
        <v>3165</v>
      </c>
      <c r="C5099" s="167" t="s">
        <v>101</v>
      </c>
      <c r="D5099" s="168">
        <v>5160000.0</v>
      </c>
      <c r="E5099" s="169" t="str">
        <f>iferror(vlookup(C5099,'Master data'!$A$2:$C$29,3,0),"-/-")</f>
        <v>Biến phí</v>
      </c>
      <c r="F5099" s="169" t="str">
        <f>iferror(vlookup(C5099,'Master data'!$A$2:$C$29,2,0),"-/-")</f>
        <v>Chi phí bán hàng</v>
      </c>
    </row>
    <row r="5100" ht="22.5" hidden="1" customHeight="1" outlineLevel="1">
      <c r="A5100" s="165" t="s">
        <v>3155</v>
      </c>
      <c r="B5100" s="171" t="s">
        <v>3166</v>
      </c>
      <c r="C5100" s="167" t="s">
        <v>101</v>
      </c>
      <c r="D5100" s="168">
        <v>1.03E7</v>
      </c>
      <c r="E5100" s="169" t="str">
        <f>iferror(vlookup(C5100,'Master data'!$A$2:$C$29,3,0),"-/-")</f>
        <v>Biến phí</v>
      </c>
      <c r="F5100" s="169" t="str">
        <f>iferror(vlookup(C5100,'Master data'!$A$2:$C$29,2,0),"-/-")</f>
        <v>Chi phí bán hàng</v>
      </c>
    </row>
    <row r="5101" ht="22.5" hidden="1" customHeight="1" outlineLevel="1">
      <c r="A5101" s="165" t="s">
        <v>3155</v>
      </c>
      <c r="B5101" s="171" t="s">
        <v>3167</v>
      </c>
      <c r="C5101" s="167" t="s">
        <v>101</v>
      </c>
      <c r="D5101" s="168">
        <v>4732000.0</v>
      </c>
      <c r="E5101" s="169" t="str">
        <f>iferror(vlookup(C5101,'Master data'!$A$2:$C$29,3,0),"-/-")</f>
        <v>Biến phí</v>
      </c>
      <c r="F5101" s="169" t="str">
        <f>iferror(vlookup(C5101,'Master data'!$A$2:$C$29,2,0),"-/-")</f>
        <v>Chi phí bán hàng</v>
      </c>
    </row>
    <row r="5102" ht="22.5" hidden="1" customHeight="1" outlineLevel="1">
      <c r="A5102" s="165" t="s">
        <v>3155</v>
      </c>
      <c r="B5102" s="171" t="s">
        <v>3168</v>
      </c>
      <c r="C5102" s="167" t="s">
        <v>101</v>
      </c>
      <c r="D5102" s="168">
        <v>2420000.0</v>
      </c>
      <c r="E5102" s="169" t="str">
        <f>iferror(vlookup(C5102,'Master data'!$A$2:$C$29,3,0),"-/-")</f>
        <v>Biến phí</v>
      </c>
      <c r="F5102" s="169" t="str">
        <f>iferror(vlookup(C5102,'Master data'!$A$2:$C$29,2,0),"-/-")</f>
        <v>Chi phí bán hàng</v>
      </c>
    </row>
    <row r="5103" ht="22.5" hidden="1" customHeight="1" outlineLevel="1">
      <c r="A5103" s="165" t="s">
        <v>3155</v>
      </c>
      <c r="B5103" s="171" t="s">
        <v>3169</v>
      </c>
      <c r="C5103" s="167" t="s">
        <v>101</v>
      </c>
      <c r="D5103" s="168">
        <v>5387200.0</v>
      </c>
      <c r="E5103" s="169" t="str">
        <f>iferror(vlookup(C5103,'Master data'!$A$2:$C$29,3,0),"-/-")</f>
        <v>Biến phí</v>
      </c>
      <c r="F5103" s="169" t="str">
        <f>iferror(vlookup(C5103,'Master data'!$A$2:$C$29,2,0),"-/-")</f>
        <v>Chi phí bán hàng</v>
      </c>
    </row>
    <row r="5104" ht="22.5" hidden="1" customHeight="1" outlineLevel="1">
      <c r="A5104" s="165" t="s">
        <v>3155</v>
      </c>
      <c r="B5104" s="171" t="s">
        <v>3170</v>
      </c>
      <c r="C5104" s="167" t="s">
        <v>101</v>
      </c>
      <c r="D5104" s="168">
        <v>2000000.0</v>
      </c>
      <c r="E5104" s="169" t="str">
        <f>iferror(vlookup(C5104,'Master data'!$A$2:$C$29,3,0),"-/-")</f>
        <v>Biến phí</v>
      </c>
      <c r="F5104" s="169" t="str">
        <f>iferror(vlookup(C5104,'Master data'!$A$2:$C$29,2,0),"-/-")</f>
        <v>Chi phí bán hàng</v>
      </c>
    </row>
    <row r="5105" ht="22.5" hidden="1" customHeight="1" outlineLevel="1">
      <c r="A5105" s="165" t="s">
        <v>3155</v>
      </c>
      <c r="B5105" s="171" t="s">
        <v>3171</v>
      </c>
      <c r="C5105" s="167" t="s">
        <v>101</v>
      </c>
      <c r="D5105" s="168">
        <v>1493440.0</v>
      </c>
      <c r="E5105" s="169" t="str">
        <f>iferror(vlookup(C5105,'Master data'!$A$2:$C$29,3,0),"-/-")</f>
        <v>Biến phí</v>
      </c>
      <c r="F5105" s="169" t="str">
        <f>iferror(vlookup(C5105,'Master data'!$A$2:$C$29,2,0),"-/-")</f>
        <v>Chi phí bán hàng</v>
      </c>
    </row>
    <row r="5106" ht="22.5" hidden="1" customHeight="1" outlineLevel="1">
      <c r="A5106" s="165" t="s">
        <v>3155</v>
      </c>
      <c r="B5106" s="171" t="s">
        <v>3172</v>
      </c>
      <c r="C5106" s="167" t="s">
        <v>101</v>
      </c>
      <c r="D5106" s="168">
        <v>490000.0</v>
      </c>
      <c r="E5106" s="169" t="str">
        <f>iferror(vlookup(C5106,'Master data'!$A$2:$C$29,3,0),"-/-")</f>
        <v>Biến phí</v>
      </c>
      <c r="F5106" s="169" t="str">
        <f>iferror(vlookup(C5106,'Master data'!$A$2:$C$29,2,0),"-/-")</f>
        <v>Chi phí bán hàng</v>
      </c>
    </row>
    <row r="5107" ht="22.5" hidden="1" customHeight="1" outlineLevel="1">
      <c r="A5107" s="165" t="s">
        <v>3155</v>
      </c>
      <c r="B5107" s="171" t="s">
        <v>3173</v>
      </c>
      <c r="C5107" s="167" t="s">
        <v>101</v>
      </c>
      <c r="D5107" s="168">
        <v>2.45E7</v>
      </c>
      <c r="E5107" s="169" t="str">
        <f>iferror(vlookup(C5107,'Master data'!$A$2:$C$29,3,0),"-/-")</f>
        <v>Biến phí</v>
      </c>
      <c r="F5107" s="169" t="str">
        <f>iferror(vlookup(C5107,'Master data'!$A$2:$C$29,2,0),"-/-")</f>
        <v>Chi phí bán hàng</v>
      </c>
    </row>
    <row r="5108" ht="22.5" hidden="1" customHeight="1" outlineLevel="1">
      <c r="A5108" s="165" t="s">
        <v>3155</v>
      </c>
      <c r="B5108" s="171" t="s">
        <v>3068</v>
      </c>
      <c r="C5108" s="167" t="s">
        <v>106</v>
      </c>
      <c r="D5108" s="168">
        <v>7602780.0</v>
      </c>
      <c r="E5108" s="169" t="str">
        <f>iferror(vlookup(C5108,'Master data'!$A$2:$C$29,3,0),"-/-")</f>
        <v>Biến phí</v>
      </c>
      <c r="F5108" s="169" t="str">
        <f>iferror(vlookup(C5108,'Master data'!$A$2:$C$29,2,0),"-/-")</f>
        <v>Chi phí bán hàng</v>
      </c>
    </row>
    <row r="5109" ht="22.5" hidden="1" customHeight="1" outlineLevel="1">
      <c r="A5109" s="165" t="s">
        <v>3155</v>
      </c>
      <c r="B5109" s="171" t="s">
        <v>3070</v>
      </c>
      <c r="C5109" s="167" t="s">
        <v>95</v>
      </c>
      <c r="D5109" s="168">
        <v>3.05E8</v>
      </c>
      <c r="E5109" s="169" t="str">
        <f>iferror(vlookup(C5109,'Master data'!$A$2:$C$29,3,0),"-/-")</f>
        <v>Biến phí</v>
      </c>
      <c r="F5109" s="169" t="str">
        <f>iferror(vlookup(C5109,'Master data'!$A$2:$C$29,2,0),"-/-")</f>
        <v>Chi phí bán hàng</v>
      </c>
    </row>
    <row r="5110" ht="22.5" hidden="1" customHeight="1" outlineLevel="1">
      <c r="A5110" s="165" t="s">
        <v>3155</v>
      </c>
      <c r="B5110" s="171" t="s">
        <v>3042</v>
      </c>
      <c r="C5110" s="167" t="s">
        <v>104</v>
      </c>
      <c r="D5110" s="168">
        <v>4.2E7</v>
      </c>
      <c r="E5110" s="169" t="str">
        <f>iferror(vlookup(C5110,'Master data'!$A$2:$C$29,3,0),"-/-")</f>
        <v>Biến phí</v>
      </c>
      <c r="F5110" s="169" t="str">
        <f>iferror(vlookup(C5110,'Master data'!$A$2:$C$29,2,0),"-/-")</f>
        <v>Chi phí bán hàng</v>
      </c>
    </row>
    <row r="5111" ht="22.5" hidden="1" customHeight="1" outlineLevel="1">
      <c r="A5111" s="165" t="s">
        <v>3155</v>
      </c>
      <c r="B5111" s="171" t="s">
        <v>3174</v>
      </c>
      <c r="C5111" s="167" t="s">
        <v>95</v>
      </c>
      <c r="D5111" s="168">
        <v>3750000.0</v>
      </c>
      <c r="E5111" s="169" t="str">
        <f>iferror(vlookup(C5111,'Master data'!$A$2:$C$29,3,0),"-/-")</f>
        <v>Biến phí</v>
      </c>
      <c r="F5111" s="169" t="str">
        <f>iferror(vlookup(C5111,'Master data'!$A$2:$C$29,2,0),"-/-")</f>
        <v>Chi phí bán hàng</v>
      </c>
    </row>
    <row r="5112" ht="22.5" hidden="1" customHeight="1" outlineLevel="1">
      <c r="A5112" s="165" t="s">
        <v>3155</v>
      </c>
      <c r="B5112" s="171" t="s">
        <v>3175</v>
      </c>
      <c r="C5112" s="167" t="s">
        <v>95</v>
      </c>
      <c r="D5112" s="168">
        <v>3000000.0</v>
      </c>
      <c r="E5112" s="169" t="str">
        <f>iferror(vlookup(C5112,'Master data'!$A$2:$C$29,3,0),"-/-")</f>
        <v>Biến phí</v>
      </c>
      <c r="F5112" s="169" t="str">
        <f>iferror(vlookup(C5112,'Master data'!$A$2:$C$29,2,0),"-/-")</f>
        <v>Chi phí bán hàng</v>
      </c>
    </row>
    <row r="5113" ht="22.5" hidden="1" customHeight="1" outlineLevel="1">
      <c r="A5113" s="165" t="s">
        <v>3155</v>
      </c>
      <c r="B5113" s="171" t="s">
        <v>3176</v>
      </c>
      <c r="C5113" s="167" t="s">
        <v>95</v>
      </c>
      <c r="D5113" s="168">
        <v>5000000.0</v>
      </c>
      <c r="E5113" s="169" t="str">
        <f>iferror(vlookup(C5113,'Master data'!$A$2:$C$29,3,0),"-/-")</f>
        <v>Biến phí</v>
      </c>
      <c r="F5113" s="169" t="str">
        <f>iferror(vlookup(C5113,'Master data'!$A$2:$C$29,2,0),"-/-")</f>
        <v>Chi phí bán hàng</v>
      </c>
    </row>
    <row r="5114" ht="22.5" hidden="1" customHeight="1" outlineLevel="1">
      <c r="A5114" s="165" t="s">
        <v>3155</v>
      </c>
      <c r="B5114" s="171" t="s">
        <v>3138</v>
      </c>
      <c r="C5114" s="167" t="s">
        <v>105</v>
      </c>
      <c r="D5114" s="168">
        <v>1.4416667E7</v>
      </c>
      <c r="E5114" s="169" t="str">
        <f>iferror(vlookup(C5114,'Master data'!$A$2:$C$29,3,0),"-/-")</f>
        <v>Biến phí</v>
      </c>
      <c r="F5114" s="169" t="str">
        <f>iferror(vlookup(C5114,'Master data'!$A$2:$C$29,2,0),"-/-")</f>
        <v>Chi phí bán hàng</v>
      </c>
    </row>
    <row r="5115" ht="22.5" hidden="1" customHeight="1" outlineLevel="1">
      <c r="A5115" s="165" t="s">
        <v>3155</v>
      </c>
      <c r="B5115" s="171" t="s">
        <v>3177</v>
      </c>
      <c r="C5115" s="167" t="s">
        <v>95</v>
      </c>
      <c r="D5115" s="168">
        <v>1960000.0</v>
      </c>
      <c r="E5115" s="169" t="str">
        <f>iferror(vlookup(C5115,'Master data'!$A$2:$C$29,3,0),"-/-")</f>
        <v>Biến phí</v>
      </c>
      <c r="F5115" s="169" t="str">
        <f>iferror(vlookup(C5115,'Master data'!$A$2:$C$29,2,0),"-/-")</f>
        <v>Chi phí bán hàng</v>
      </c>
    </row>
    <row r="5116" ht="22.5" hidden="1" customHeight="1" outlineLevel="1">
      <c r="A5116" s="165" t="s">
        <v>3155</v>
      </c>
      <c r="B5116" s="171" t="s">
        <v>3178</v>
      </c>
      <c r="C5116" s="167" t="s">
        <v>95</v>
      </c>
      <c r="D5116" s="168">
        <v>833333.0</v>
      </c>
      <c r="E5116" s="169" t="str">
        <f>iferror(vlookup(C5116,'Master data'!$A$2:$C$29,3,0),"-/-")</f>
        <v>Biến phí</v>
      </c>
      <c r="F5116" s="169" t="str">
        <f>iferror(vlookup(C5116,'Master data'!$A$2:$C$29,2,0),"-/-")</f>
        <v>Chi phí bán hàng</v>
      </c>
    </row>
    <row r="5117" ht="22.5" hidden="1" customHeight="1" outlineLevel="1">
      <c r="A5117" s="165" t="s">
        <v>3155</v>
      </c>
      <c r="B5117" s="171" t="s">
        <v>3179</v>
      </c>
      <c r="C5117" s="167" t="s">
        <v>95</v>
      </c>
      <c r="D5117" s="168">
        <v>496667.0</v>
      </c>
      <c r="E5117" s="169" t="str">
        <f>iferror(vlookup(C5117,'Master data'!$A$2:$C$29,3,0),"-/-")</f>
        <v>Biến phí</v>
      </c>
      <c r="F5117" s="169" t="str">
        <f>iferror(vlookup(C5117,'Master data'!$A$2:$C$29,2,0),"-/-")</f>
        <v>Chi phí bán hàng</v>
      </c>
    </row>
    <row r="5118" ht="22.5" hidden="1" customHeight="1" outlineLevel="1">
      <c r="A5118" s="165" t="s">
        <v>3155</v>
      </c>
      <c r="B5118" s="171" t="s">
        <v>800</v>
      </c>
      <c r="C5118" s="167" t="s">
        <v>120</v>
      </c>
      <c r="D5118" s="168">
        <v>8119333.0</v>
      </c>
      <c r="E5118" s="169" t="str">
        <f>iferror(vlookup(C5118,'Master data'!$A$2:$C$29,3,0),"-/-")</f>
        <v>Định phí</v>
      </c>
      <c r="F5118" s="169" t="str">
        <f>iferror(vlookup(C5118,'Master data'!$A$2:$C$29,2,0),"-/-")</f>
        <v>Chi phí QLDN</v>
      </c>
    </row>
    <row r="5119" ht="22.5" hidden="1" customHeight="1" outlineLevel="1">
      <c r="A5119" s="165" t="s">
        <v>3155</v>
      </c>
      <c r="B5119" s="171" t="s">
        <v>3008</v>
      </c>
      <c r="C5119" s="167" t="s">
        <v>120</v>
      </c>
      <c r="D5119" s="168">
        <v>9.55275E7</v>
      </c>
      <c r="E5119" s="169" t="str">
        <f>iferror(vlookup(C5119,'Master data'!$A$2:$C$29,3,0),"-/-")</f>
        <v>Định phí</v>
      </c>
      <c r="F5119" s="169" t="str">
        <f>iferror(vlookup(C5119,'Master data'!$A$2:$C$29,2,0),"-/-")</f>
        <v>Chi phí QLDN</v>
      </c>
    </row>
    <row r="5120" ht="22.5" hidden="1" customHeight="1" outlineLevel="1">
      <c r="A5120" s="165" t="s">
        <v>3155</v>
      </c>
      <c r="B5120" s="171" t="s">
        <v>961</v>
      </c>
      <c r="C5120" s="167" t="s">
        <v>116</v>
      </c>
      <c r="D5120" s="168">
        <v>715000.0</v>
      </c>
      <c r="E5120" s="169" t="str">
        <f>iferror(vlookup(C5120,'Master data'!$A$2:$C$29,3,0),"-/-")</f>
        <v>Định phí</v>
      </c>
      <c r="F5120" s="169" t="str">
        <f>iferror(vlookup(C5120,'Master data'!$A$2:$C$29,2,0),"-/-")</f>
        <v>Chi phí hành chính</v>
      </c>
    </row>
    <row r="5121" ht="22.5" hidden="1" customHeight="1" outlineLevel="1">
      <c r="A5121" s="165" t="s">
        <v>3155</v>
      </c>
      <c r="B5121" s="171" t="s">
        <v>3009</v>
      </c>
      <c r="C5121" s="167" t="s">
        <v>116</v>
      </c>
      <c r="D5121" s="168">
        <v>1.8407457E7</v>
      </c>
      <c r="E5121" s="169" t="str">
        <f>iferror(vlookup(C5121,'Master data'!$A$2:$C$29,3,0),"-/-")</f>
        <v>Định phí</v>
      </c>
      <c r="F5121" s="169" t="str">
        <f>iferror(vlookup(C5121,'Master data'!$A$2:$C$29,2,0),"-/-")</f>
        <v>Chi phí hành chính</v>
      </c>
    </row>
    <row r="5122" ht="22.5" hidden="1" customHeight="1" outlineLevel="1">
      <c r="A5122" s="165" t="s">
        <v>3155</v>
      </c>
      <c r="B5122" s="171" t="s">
        <v>3110</v>
      </c>
      <c r="C5122" s="167" t="s">
        <v>116</v>
      </c>
      <c r="D5122" s="168">
        <v>1566000.0</v>
      </c>
      <c r="E5122" s="169" t="str">
        <f>iferror(vlookup(C5122,'Master data'!$A$2:$C$29,3,0),"-/-")</f>
        <v>Định phí</v>
      </c>
      <c r="F5122" s="169" t="str">
        <f>iferror(vlookup(C5122,'Master data'!$A$2:$C$29,2,0),"-/-")</f>
        <v>Chi phí hành chính</v>
      </c>
    </row>
    <row r="5123" ht="22.5" hidden="1" customHeight="1" outlineLevel="1">
      <c r="A5123" s="165" t="s">
        <v>3155</v>
      </c>
      <c r="B5123" s="171" t="s">
        <v>2403</v>
      </c>
      <c r="C5123" s="167" t="s">
        <v>121</v>
      </c>
      <c r="D5123" s="168">
        <v>2.4989867E7</v>
      </c>
      <c r="E5123" s="169" t="str">
        <f>iferror(vlookup(C5123,'Master data'!$A$2:$C$29,3,0),"-/-")</f>
        <v>Định phí</v>
      </c>
      <c r="F5123" s="169" t="str">
        <f>iferror(vlookup(C5123,'Master data'!$A$2:$C$29,2,0),"-/-")</f>
        <v>Chi phí QLDN</v>
      </c>
    </row>
    <row r="5124" ht="22.5" hidden="1" customHeight="1" outlineLevel="1">
      <c r="A5124" s="165" t="s">
        <v>3155</v>
      </c>
      <c r="B5124" s="171" t="s">
        <v>3180</v>
      </c>
      <c r="C5124" s="167" t="s">
        <v>123</v>
      </c>
      <c r="D5124" s="168">
        <v>1.8E7</v>
      </c>
      <c r="E5124" s="169" t="str">
        <f>iferror(vlookup(C5124,'Master data'!$A$2:$C$29,3,0),"-/-")</f>
        <v>Định phí</v>
      </c>
      <c r="F5124" s="169" t="str">
        <f>iferror(vlookup(C5124,'Master data'!$A$2:$C$29,2,0),"-/-")</f>
        <v>Chi phí QLDN</v>
      </c>
    </row>
    <row r="5125" ht="22.5" hidden="1" customHeight="1" outlineLevel="1">
      <c r="A5125" s="165" t="s">
        <v>3155</v>
      </c>
      <c r="B5125" s="171" t="s">
        <v>3144</v>
      </c>
      <c r="C5125" s="167" t="s">
        <v>112</v>
      </c>
      <c r="D5125" s="168">
        <v>5033333.0</v>
      </c>
      <c r="E5125" s="169" t="str">
        <f>iferror(vlookup(C5125,'Master data'!$A$2:$C$29,3,0),"-/-")</f>
        <v>Biến phí</v>
      </c>
      <c r="F5125" s="169" t="str">
        <f>iferror(vlookup(C5125,'Master data'!$A$2:$C$29,2,0),"-/-")</f>
        <v>Chi phí hành chính</v>
      </c>
    </row>
    <row r="5126" ht="22.5" hidden="1" customHeight="1" outlineLevel="1">
      <c r="A5126" s="165" t="s">
        <v>3155</v>
      </c>
      <c r="B5126" s="171" t="s">
        <v>3181</v>
      </c>
      <c r="C5126" s="167" t="s">
        <v>109</v>
      </c>
      <c r="D5126" s="168">
        <v>5.1666667E7</v>
      </c>
      <c r="E5126" s="169" t="str">
        <f>iferror(vlookup(C5126,'Master data'!$A$2:$C$29,3,0),"-/-")</f>
        <v>Định phí</v>
      </c>
      <c r="F5126" s="169" t="str">
        <f>iferror(vlookup(C5126,'Master data'!$A$2:$C$29,2,0),"-/-")</f>
        <v>Chi phí QLDN</v>
      </c>
    </row>
    <row r="5127" ht="22.5" hidden="1" customHeight="1" outlineLevel="1">
      <c r="A5127" s="165" t="s">
        <v>3155</v>
      </c>
      <c r="B5127" s="171" t="s">
        <v>974</v>
      </c>
      <c r="C5127" s="167" t="s">
        <v>109</v>
      </c>
      <c r="D5127" s="168">
        <v>1.5267923E7</v>
      </c>
      <c r="E5127" s="169" t="str">
        <f>iferror(vlookup(C5127,'Master data'!$A$2:$C$29,3,0),"-/-")</f>
        <v>Định phí</v>
      </c>
      <c r="F5127" s="169" t="str">
        <f>iferror(vlookup(C5127,'Master data'!$A$2:$C$29,2,0),"-/-")</f>
        <v>Chi phí QLDN</v>
      </c>
    </row>
    <row r="5128" ht="22.5" hidden="1" customHeight="1" outlineLevel="1">
      <c r="A5128" s="165" t="s">
        <v>3155</v>
      </c>
      <c r="B5128" s="171" t="s">
        <v>3146</v>
      </c>
      <c r="C5128" s="167" t="s">
        <v>17</v>
      </c>
      <c r="D5128" s="168">
        <v>1.85410986E8</v>
      </c>
      <c r="E5128" s="169" t="str">
        <f>iferror(vlookup(C5128,'Master data'!$A$2:$C$29,3,0),"-/-")</f>
        <v>Biến phí</v>
      </c>
      <c r="F5128" s="169" t="str">
        <f>iferror(vlookup(C5128,'Master data'!$A$2:$C$29,2,0),"-/-")</f>
        <v>Chi phí bán hàng</v>
      </c>
    </row>
    <row r="5129" ht="22.5" hidden="1" customHeight="1" outlineLevel="1">
      <c r="A5129" s="165" t="s">
        <v>3155</v>
      </c>
      <c r="B5129" s="171" t="s">
        <v>3182</v>
      </c>
      <c r="C5129" s="167" t="s">
        <v>109</v>
      </c>
      <c r="D5129" s="168">
        <v>2.62500071E8</v>
      </c>
      <c r="E5129" s="169" t="str">
        <f>iferror(vlookup(C5129,'Master data'!$A$2:$C$29,3,0),"-/-")</f>
        <v>Định phí</v>
      </c>
      <c r="F5129" s="169" t="str">
        <f>iferror(vlookup(C5129,'Master data'!$A$2:$C$29,2,0),"-/-")</f>
        <v>Chi phí QLDN</v>
      </c>
    </row>
    <row r="5130" ht="22.5" hidden="1" customHeight="1" outlineLevel="1">
      <c r="A5130" s="165" t="s">
        <v>3155</v>
      </c>
      <c r="B5130" s="171" t="s">
        <v>3147</v>
      </c>
      <c r="C5130" s="167" t="s">
        <v>17</v>
      </c>
      <c r="D5130" s="168">
        <v>5.5792743E7</v>
      </c>
      <c r="E5130" s="169" t="str">
        <f>iferror(vlookup(C5130,'Master data'!$A$2:$C$29,3,0),"-/-")</f>
        <v>Biến phí</v>
      </c>
      <c r="F5130" s="169" t="str">
        <f>iferror(vlookup(C5130,'Master data'!$A$2:$C$29,2,0),"-/-")</f>
        <v>Chi phí bán hàng</v>
      </c>
    </row>
    <row r="5131" ht="22.5" hidden="1" customHeight="1" outlineLevel="1">
      <c r="A5131" s="165" t="s">
        <v>3155</v>
      </c>
      <c r="B5131" s="171" t="s">
        <v>3183</v>
      </c>
      <c r="C5131" s="167" t="s">
        <v>99</v>
      </c>
      <c r="D5131" s="168">
        <v>473000.0</v>
      </c>
      <c r="E5131" s="169" t="str">
        <f>iferror(vlookup(C5131,'Master data'!$A$2:$C$29,3,0),"-/-")</f>
        <v>Biến phí</v>
      </c>
      <c r="F5131" s="169" t="str">
        <f>iferror(vlookup(C5131,'Master data'!$A$2:$C$29,2,0),"-/-")</f>
        <v>Chi phí giá vốn</v>
      </c>
    </row>
    <row r="5132" ht="22.5" hidden="1" customHeight="1" outlineLevel="1">
      <c r="A5132" s="165" t="s">
        <v>3155</v>
      </c>
      <c r="B5132" s="171" t="s">
        <v>2596</v>
      </c>
      <c r="C5132" s="167" t="s">
        <v>99</v>
      </c>
      <c r="D5132" s="168">
        <v>1.0506667E7</v>
      </c>
      <c r="E5132" s="169" t="str">
        <f>iferror(vlookup(C5132,'Master data'!$A$2:$C$29,3,0),"-/-")</f>
        <v>Biến phí</v>
      </c>
      <c r="F5132" s="169" t="str">
        <f>iferror(vlookup(C5132,'Master data'!$A$2:$C$29,2,0),"-/-")</f>
        <v>Chi phí giá vốn</v>
      </c>
    </row>
    <row r="5133" ht="22.5" hidden="1" customHeight="1" outlineLevel="1">
      <c r="A5133" s="165" t="s">
        <v>3155</v>
      </c>
      <c r="B5133" s="171" t="s">
        <v>3184</v>
      </c>
      <c r="C5133" s="167" t="s">
        <v>99</v>
      </c>
      <c r="D5133" s="168">
        <v>1416667.0</v>
      </c>
      <c r="E5133" s="169" t="str">
        <f>iferror(vlookup(C5133,'Master data'!$A$2:$C$29,3,0),"-/-")</f>
        <v>Biến phí</v>
      </c>
      <c r="F5133" s="169" t="str">
        <f>iferror(vlookup(C5133,'Master data'!$A$2:$C$29,2,0),"-/-")</f>
        <v>Chi phí giá vốn</v>
      </c>
    </row>
    <row r="5134" ht="22.5" hidden="1" customHeight="1" outlineLevel="1">
      <c r="A5134" s="165" t="s">
        <v>3155</v>
      </c>
      <c r="B5134" s="171" t="s">
        <v>1278</v>
      </c>
      <c r="C5134" s="167" t="s">
        <v>99</v>
      </c>
      <c r="D5134" s="168">
        <v>5.0498E7</v>
      </c>
      <c r="E5134" s="169" t="str">
        <f>iferror(vlookup(C5134,'Master data'!$A$2:$C$29,3,0),"-/-")</f>
        <v>Biến phí</v>
      </c>
      <c r="F5134" s="169" t="str">
        <f>iferror(vlookup(C5134,'Master data'!$A$2:$C$29,2,0),"-/-")</f>
        <v>Chi phí giá vốn</v>
      </c>
    </row>
    <row r="5135" ht="22.5" hidden="1" customHeight="1" outlineLevel="1">
      <c r="A5135" s="165" t="s">
        <v>3155</v>
      </c>
      <c r="B5135" s="171" t="s">
        <v>3185</v>
      </c>
      <c r="C5135" s="167" t="s">
        <v>99</v>
      </c>
      <c r="D5135" s="168">
        <v>1540000.0</v>
      </c>
      <c r="E5135" s="169" t="str">
        <f>iferror(vlookup(C5135,'Master data'!$A$2:$C$29,3,0),"-/-")</f>
        <v>Biến phí</v>
      </c>
      <c r="F5135" s="169" t="str">
        <f>iferror(vlookup(C5135,'Master data'!$A$2:$C$29,2,0),"-/-")</f>
        <v>Chi phí giá vốn</v>
      </c>
    </row>
    <row r="5136" ht="22.5" hidden="1" customHeight="1" outlineLevel="1">
      <c r="A5136" s="165" t="s">
        <v>3155</v>
      </c>
      <c r="B5136" s="171" t="s">
        <v>3152</v>
      </c>
      <c r="C5136" s="167" t="s">
        <v>70</v>
      </c>
      <c r="D5136" s="168">
        <v>5.0E7</v>
      </c>
      <c r="E5136" s="169" t="str">
        <f>iferror(vlookup(C5136,'Master data'!$A$2:$C$29,3,0),"-/-")</f>
        <v>Chi phí khác</v>
      </c>
      <c r="F5136" s="169" t="str">
        <f>iferror(vlookup(C5136,'Master data'!$A$2:$C$29,2,0),"-/-")</f>
        <v>Chi phí khác</v>
      </c>
    </row>
    <row r="5137" ht="22.5" hidden="1" customHeight="1" outlineLevel="1">
      <c r="A5137" s="165" t="s">
        <v>3155</v>
      </c>
      <c r="B5137" s="171" t="s">
        <v>3186</v>
      </c>
      <c r="C5137" s="167" t="s">
        <v>70</v>
      </c>
      <c r="D5137" s="168">
        <v>833333.0</v>
      </c>
      <c r="E5137" s="169" t="str">
        <f>iferror(vlookup(C5137,'Master data'!$A$2:$C$29,3,0),"-/-")</f>
        <v>Chi phí khác</v>
      </c>
      <c r="F5137" s="169" t="str">
        <f>iferror(vlookup(C5137,'Master data'!$A$2:$C$29,2,0),"-/-")</f>
        <v>Chi phí khác</v>
      </c>
    </row>
    <row r="5138" ht="22.5" hidden="1" customHeight="1" outlineLevel="1">
      <c r="A5138" s="165" t="s">
        <v>3155</v>
      </c>
      <c r="B5138" s="171" t="s">
        <v>3187</v>
      </c>
      <c r="C5138" s="167" t="s">
        <v>70</v>
      </c>
      <c r="D5138" s="168">
        <v>2715000.0</v>
      </c>
      <c r="E5138" s="169" t="str">
        <f>iferror(vlookup(C5138,'Master data'!$A$2:$C$29,3,0),"-/-")</f>
        <v>Chi phí khác</v>
      </c>
      <c r="F5138" s="169" t="str">
        <f>iferror(vlookup(C5138,'Master data'!$A$2:$C$29,2,0),"-/-")</f>
        <v>Chi phí khác</v>
      </c>
    </row>
    <row r="5139" ht="22.5" hidden="1" customHeight="1" outlineLevel="1">
      <c r="A5139" s="165" t="s">
        <v>3155</v>
      </c>
      <c r="B5139" s="171" t="s">
        <v>3188</v>
      </c>
      <c r="C5139" s="167" t="s">
        <v>70</v>
      </c>
      <c r="D5139" s="168">
        <v>289000.0</v>
      </c>
      <c r="E5139" s="169" t="str">
        <f>iferror(vlookup(C5139,'Master data'!$A$2:$C$29,3,0),"-/-")</f>
        <v>Chi phí khác</v>
      </c>
      <c r="F5139" s="169" t="str">
        <f>iferror(vlookup(C5139,'Master data'!$A$2:$C$29,2,0),"-/-")</f>
        <v>Chi phí khác</v>
      </c>
    </row>
    <row r="5140" ht="22.5" hidden="1" customHeight="1" outlineLevel="1">
      <c r="A5140" s="165" t="s">
        <v>3155</v>
      </c>
      <c r="B5140" s="171" t="s">
        <v>3189</v>
      </c>
      <c r="C5140" s="167" t="s">
        <v>70</v>
      </c>
      <c r="D5140" s="168">
        <v>1666667.0</v>
      </c>
      <c r="E5140" s="169" t="str">
        <f>iferror(vlookup(C5140,'Master data'!$A$2:$C$29,3,0),"-/-")</f>
        <v>Chi phí khác</v>
      </c>
      <c r="F5140" s="169" t="str">
        <f>iferror(vlookup(C5140,'Master data'!$A$2:$C$29,2,0),"-/-")</f>
        <v>Chi phí khác</v>
      </c>
    </row>
    <row r="5141" ht="22.5" hidden="1" customHeight="1" outlineLevel="1">
      <c r="A5141" s="165" t="s">
        <v>3155</v>
      </c>
      <c r="B5141" s="171" t="s">
        <v>3190</v>
      </c>
      <c r="C5141" s="167" t="s">
        <v>70</v>
      </c>
      <c r="D5141" s="168">
        <v>890000.0</v>
      </c>
      <c r="E5141" s="169" t="str">
        <f>iferror(vlookup(C5141,'Master data'!$A$2:$C$29,3,0),"-/-")</f>
        <v>Chi phí khác</v>
      </c>
      <c r="F5141" s="169" t="str">
        <f>iferror(vlookup(C5141,'Master data'!$A$2:$C$29,2,0),"-/-")</f>
        <v>Chi phí khác</v>
      </c>
    </row>
    <row r="5142" ht="22.5" hidden="1" customHeight="1" outlineLevel="1">
      <c r="A5142" s="165" t="s">
        <v>3155</v>
      </c>
      <c r="B5142" s="171" t="s">
        <v>3191</v>
      </c>
      <c r="C5142" s="167" t="s">
        <v>70</v>
      </c>
      <c r="D5142" s="168">
        <v>1.1333333E7</v>
      </c>
      <c r="E5142" s="169" t="str">
        <f>iferror(vlookup(C5142,'Master data'!$A$2:$C$29,3,0),"-/-")</f>
        <v>Chi phí khác</v>
      </c>
      <c r="F5142" s="169" t="str">
        <f>iferror(vlookup(C5142,'Master data'!$A$2:$C$29,2,0),"-/-")</f>
        <v>Chi phí khác</v>
      </c>
    </row>
    <row r="5143" ht="22.5" hidden="1" customHeight="1" outlineLevel="1">
      <c r="A5143" s="165" t="s">
        <v>3155</v>
      </c>
      <c r="B5143" s="171" t="s">
        <v>3192</v>
      </c>
      <c r="C5143" s="167" t="s">
        <v>70</v>
      </c>
      <c r="D5143" s="168">
        <v>2950000.0</v>
      </c>
      <c r="E5143" s="169" t="str">
        <f>iferror(vlookup(C5143,'Master data'!$A$2:$C$29,3,0),"-/-")</f>
        <v>Chi phí khác</v>
      </c>
      <c r="F5143" s="169" t="str">
        <f>iferror(vlookup(C5143,'Master data'!$A$2:$C$29,2,0),"-/-")</f>
        <v>Chi phí khác</v>
      </c>
    </row>
    <row r="5144" ht="22.5" hidden="1" customHeight="1" outlineLevel="1">
      <c r="A5144" s="165" t="s">
        <v>3155</v>
      </c>
      <c r="B5144" s="171" t="s">
        <v>3193</v>
      </c>
      <c r="C5144" s="167" t="s">
        <v>70</v>
      </c>
      <c r="D5144" s="168">
        <v>7333333.0</v>
      </c>
      <c r="E5144" s="169" t="str">
        <f>iferror(vlookup(C5144,'Master data'!$A$2:$C$29,3,0),"-/-")</f>
        <v>Chi phí khác</v>
      </c>
      <c r="F5144" s="169" t="str">
        <f>iferror(vlookup(C5144,'Master data'!$A$2:$C$29,2,0),"-/-")</f>
        <v>Chi phí khác</v>
      </c>
    </row>
    <row r="5145" ht="22.5" hidden="1" customHeight="1" outlineLevel="1">
      <c r="A5145" s="165" t="s">
        <v>3155</v>
      </c>
      <c r="B5145" s="171" t="s">
        <v>3194</v>
      </c>
      <c r="C5145" s="167" t="s">
        <v>70</v>
      </c>
      <c r="D5145" s="168">
        <v>3.3333333E7</v>
      </c>
      <c r="E5145" s="169" t="str">
        <f>iferror(vlookup(C5145,'Master data'!$A$2:$C$29,3,0),"-/-")</f>
        <v>Chi phí khác</v>
      </c>
      <c r="F5145" s="169" t="str">
        <f>iferror(vlookup(C5145,'Master data'!$A$2:$C$29,2,0),"-/-")</f>
        <v>Chi phí khác</v>
      </c>
    </row>
    <row r="5146" ht="22.5" hidden="1" customHeight="1" outlineLevel="1">
      <c r="A5146" s="165" t="s">
        <v>3155</v>
      </c>
      <c r="B5146" s="171" t="s">
        <v>3195</v>
      </c>
      <c r="C5146" s="167" t="s">
        <v>70</v>
      </c>
      <c r="D5146" s="168">
        <v>589000.0</v>
      </c>
      <c r="E5146" s="169" t="str">
        <f>iferror(vlookup(C5146,'Master data'!$A$2:$C$29,3,0),"-/-")</f>
        <v>Chi phí khác</v>
      </c>
      <c r="F5146" s="169" t="str">
        <f>iferror(vlookup(C5146,'Master data'!$A$2:$C$29,2,0),"-/-")</f>
        <v>Chi phí khác</v>
      </c>
    </row>
    <row r="5147" ht="22.5" hidden="1" customHeight="1" outlineLevel="1">
      <c r="A5147" s="165" t="s">
        <v>3155</v>
      </c>
      <c r="B5147" s="171" t="s">
        <v>3196</v>
      </c>
      <c r="C5147" s="167" t="s">
        <v>102</v>
      </c>
      <c r="D5147" s="168">
        <v>3.4547E8</v>
      </c>
      <c r="E5147" s="169" t="str">
        <f>iferror(vlookup(C5147,'Master data'!$A$2:$C$29,3,0),"-/-")</f>
        <v>Biến phí</v>
      </c>
      <c r="F5147" s="169" t="str">
        <f>iferror(vlookup(C5147,'Master data'!$A$2:$C$29,2,0),"-/-")</f>
        <v>Chi phí giá vốn</v>
      </c>
    </row>
    <row r="5148" ht="22.5" hidden="1" customHeight="1" outlineLevel="1">
      <c r="A5148" s="165" t="s">
        <v>3155</v>
      </c>
      <c r="B5148" s="171" t="s">
        <v>3090</v>
      </c>
      <c r="C5148" s="167" t="s">
        <v>98</v>
      </c>
      <c r="D5148" s="168">
        <v>1.025E7</v>
      </c>
      <c r="E5148" s="169" t="str">
        <f>iferror(vlookup(C5148,'Master data'!$A$2:$C$29,3,0),"-/-")</f>
        <v>Biến phí</v>
      </c>
      <c r="F5148" s="169" t="str">
        <f>iferror(vlookup(C5148,'Master data'!$A$2:$C$29,2,0),"-/-")</f>
        <v>Chi phí bán hàng</v>
      </c>
    </row>
    <row r="5149" ht="22.5" hidden="1" customHeight="1" outlineLevel="1">
      <c r="A5149" s="165" t="s">
        <v>3155</v>
      </c>
      <c r="B5149" s="171" t="s">
        <v>3052</v>
      </c>
      <c r="C5149" s="167" t="s">
        <v>111</v>
      </c>
      <c r="D5149" s="168">
        <v>1.349854E7</v>
      </c>
      <c r="E5149" s="169" t="str">
        <f>iferror(vlookup(C5149,'Master data'!$A$2:$C$29,3,0),"-/-")</f>
        <v>Định phí</v>
      </c>
      <c r="F5149" s="169" t="str">
        <f>iferror(vlookup(C5149,'Master data'!$A$2:$C$29,2,0),"-/-")</f>
        <v>Chi phí khác</v>
      </c>
    </row>
    <row r="5150" ht="22.5" hidden="1" customHeight="1" outlineLevel="1">
      <c r="A5150" s="165" t="s">
        <v>3155</v>
      </c>
      <c r="B5150" s="171" t="s">
        <v>3053</v>
      </c>
      <c r="C5150" s="167" t="s">
        <v>111</v>
      </c>
      <c r="D5150" s="168">
        <v>1.0E7</v>
      </c>
      <c r="E5150" s="169" t="str">
        <f>iferror(vlookup(C5150,'Master data'!$A$2:$C$29,3,0),"-/-")</f>
        <v>Định phí</v>
      </c>
      <c r="F5150" s="169" t="str">
        <f>iferror(vlookup(C5150,'Master data'!$A$2:$C$29,2,0),"-/-")</f>
        <v>Chi phí khác</v>
      </c>
    </row>
    <row r="5151" ht="22.5" hidden="1" customHeight="1" outlineLevel="1">
      <c r="A5151" s="165" t="s">
        <v>3155</v>
      </c>
      <c r="B5151" s="171" t="s">
        <v>3197</v>
      </c>
      <c r="C5151" s="167" t="s">
        <v>124</v>
      </c>
      <c r="D5151" s="168">
        <v>683333.0</v>
      </c>
      <c r="E5151" s="169" t="str">
        <f>iferror(vlookup(C5151,'Master data'!$A$2:$C$29,3,0),"-/-")</f>
        <v>Chi phí khác</v>
      </c>
      <c r="F5151" s="169" t="str">
        <f>iferror(vlookup(C5151,'Master data'!$A$2:$C$29,2,0),"-/-")</f>
        <v>Chi phí khác</v>
      </c>
    </row>
    <row r="5152" ht="22.5" hidden="1" customHeight="1" outlineLevel="1">
      <c r="A5152" s="165" t="s">
        <v>3155</v>
      </c>
      <c r="B5152" s="171" t="s">
        <v>3198</v>
      </c>
      <c r="C5152" s="167" t="s">
        <v>124</v>
      </c>
      <c r="D5152" s="168">
        <v>1526667.0</v>
      </c>
      <c r="E5152" s="169" t="str">
        <f>iferror(vlookup(C5152,'Master data'!$A$2:$C$29,3,0),"-/-")</f>
        <v>Chi phí khác</v>
      </c>
      <c r="F5152" s="169" t="str">
        <f>iferror(vlookup(C5152,'Master data'!$A$2:$C$29,2,0),"-/-")</f>
        <v>Chi phí khác</v>
      </c>
    </row>
    <row r="5153" ht="22.5" hidden="1" customHeight="1" outlineLevel="1">
      <c r="A5153" s="173" t="s">
        <v>3155</v>
      </c>
      <c r="B5153" s="179" t="s">
        <v>3092</v>
      </c>
      <c r="C5153" s="175" t="s">
        <v>122</v>
      </c>
      <c r="D5153" s="176">
        <v>1.0E7</v>
      </c>
      <c r="E5153" s="177" t="str">
        <f>iferror(vlookup(C5153,'Master data'!$A$2:$C$29,3,0),"-/-")</f>
        <v>Định phí</v>
      </c>
      <c r="F5153" s="177" t="str">
        <f>iferror(vlookup(C5153,'Master data'!$A$2:$C$29,2,0),"-/-")</f>
        <v>Chi phí khác</v>
      </c>
    </row>
    <row r="5154" ht="22.5" customHeight="1" collapsed="1">
      <c r="A5154" s="165" t="s">
        <v>3199</v>
      </c>
      <c r="B5154" s="171" t="s">
        <v>112</v>
      </c>
      <c r="C5154" s="167" t="s">
        <v>112</v>
      </c>
      <c r="D5154" s="168">
        <v>0.0</v>
      </c>
      <c r="E5154" s="169" t="str">
        <f>iferror(vlookup(C5154,'Master data'!$A$2:$C$29,3,0),"-/-")</f>
        <v>Biến phí</v>
      </c>
      <c r="F5154" s="169" t="str">
        <f>iferror(vlookup(C5154,'Master data'!$A$2:$C$29,2,0),"-/-")</f>
        <v>Chi phí hành chính</v>
      </c>
    </row>
    <row r="5155" ht="22.5" hidden="1" customHeight="1" outlineLevel="1">
      <c r="A5155" s="165" t="s">
        <v>3199</v>
      </c>
      <c r="B5155" s="171" t="s">
        <v>112</v>
      </c>
      <c r="C5155" s="167" t="s">
        <v>112</v>
      </c>
      <c r="D5155" s="168">
        <v>3.3382003E7</v>
      </c>
      <c r="E5155" s="169" t="str">
        <f>iferror(vlookup(C5155,'Master data'!$A$2:$C$29,3,0),"-/-")</f>
        <v>Biến phí</v>
      </c>
      <c r="F5155" s="169" t="str">
        <f>iferror(vlookup(C5155,'Master data'!$A$2:$C$29,2,0),"-/-")</f>
        <v>Chi phí hành chính</v>
      </c>
    </row>
    <row r="5156" ht="22.5" hidden="1" customHeight="1" outlineLevel="1">
      <c r="A5156" s="165" t="s">
        <v>3199</v>
      </c>
      <c r="B5156" s="171" t="s">
        <v>115</v>
      </c>
      <c r="C5156" s="167" t="s">
        <v>115</v>
      </c>
      <c r="D5156" s="168">
        <v>2.15455E7</v>
      </c>
      <c r="E5156" s="169" t="str">
        <f>iferror(vlookup(C5156,'Master data'!$A$2:$C$29,3,0),"-/-")</f>
        <v>Định phí</v>
      </c>
      <c r="F5156" s="169" t="str">
        <f>iferror(vlookup(C5156,'Master data'!$A$2:$C$29,2,0),"-/-")</f>
        <v>Chi phí hành chính</v>
      </c>
    </row>
    <row r="5157" ht="22.5" hidden="1" customHeight="1" outlineLevel="1">
      <c r="A5157" s="165" t="s">
        <v>3199</v>
      </c>
      <c r="B5157" s="171" t="s">
        <v>3200</v>
      </c>
      <c r="C5157" s="167" t="s">
        <v>115</v>
      </c>
      <c r="D5157" s="168">
        <v>4796667.0</v>
      </c>
      <c r="E5157" s="169" t="str">
        <f>iferror(vlookup(C5157,'Master data'!$A$2:$C$29,3,0),"-/-")</f>
        <v>Định phí</v>
      </c>
      <c r="F5157" s="169" t="str">
        <f>iferror(vlookup(C5157,'Master data'!$A$2:$C$29,2,0),"-/-")</f>
        <v>Chi phí hành chính</v>
      </c>
    </row>
    <row r="5158" ht="22.5" hidden="1" customHeight="1" outlineLevel="1">
      <c r="A5158" s="165" t="s">
        <v>3199</v>
      </c>
      <c r="B5158" s="171" t="s">
        <v>3201</v>
      </c>
      <c r="C5158" s="167" t="s">
        <v>116</v>
      </c>
      <c r="D5158" s="168">
        <v>2.1138485E7</v>
      </c>
      <c r="E5158" s="169" t="str">
        <f>iferror(vlookup(C5158,'Master data'!$A$2:$C$29,3,0),"-/-")</f>
        <v>Định phí</v>
      </c>
      <c r="F5158" s="169" t="str">
        <f>iferror(vlookup(C5158,'Master data'!$A$2:$C$29,2,0),"-/-")</f>
        <v>Chi phí hành chính</v>
      </c>
    </row>
    <row r="5159" ht="22.5" hidden="1" customHeight="1" outlineLevel="1">
      <c r="A5159" s="165" t="s">
        <v>3199</v>
      </c>
      <c r="B5159" s="171" t="s">
        <v>3202</v>
      </c>
      <c r="C5159" s="167" t="s">
        <v>926</v>
      </c>
      <c r="D5159" s="168">
        <v>2.0E7</v>
      </c>
      <c r="E5159" s="169" t="str">
        <f>iferror(vlookup(C5159,'Master data'!$A$2:$C$29,3,0),"-/-")</f>
        <v>Định phí</v>
      </c>
      <c r="F5159" s="169" t="str">
        <f>iferror(vlookup(C5159,'Master data'!$A$2:$C$29,2,0),"-/-")</f>
        <v>Chi phí hành chính</v>
      </c>
    </row>
    <row r="5160" ht="22.5" hidden="1" customHeight="1" outlineLevel="1">
      <c r="A5160" s="165" t="s">
        <v>3199</v>
      </c>
      <c r="B5160" s="171" t="s">
        <v>3203</v>
      </c>
      <c r="C5160" s="167" t="s">
        <v>107</v>
      </c>
      <c r="D5160" s="168">
        <v>3.8843333E7</v>
      </c>
      <c r="E5160" s="169" t="str">
        <f>iferror(vlookup(C5160,'Master data'!$A$2:$C$29,3,0),"-/-")</f>
        <v>Biến phí</v>
      </c>
      <c r="F5160" s="169" t="str">
        <f>iferror(vlookup(C5160,'Master data'!$A$2:$C$29,2,0),"-/-")</f>
        <v>Chi phí bán hàng</v>
      </c>
    </row>
    <row r="5161" ht="22.5" hidden="1" customHeight="1" outlineLevel="1">
      <c r="A5161" s="165" t="s">
        <v>3199</v>
      </c>
      <c r="B5161" s="171" t="s">
        <v>3204</v>
      </c>
      <c r="C5161" s="167" t="s">
        <v>95</v>
      </c>
      <c r="D5161" s="168">
        <v>3.3E8</v>
      </c>
      <c r="E5161" s="169" t="str">
        <f>iferror(vlookup(C5161,'Master data'!$A$2:$C$29,3,0),"-/-")</f>
        <v>Biến phí</v>
      </c>
      <c r="F5161" s="169" t="str">
        <f>iferror(vlookup(C5161,'Master data'!$A$2:$C$29,2,0),"-/-")</f>
        <v>Chi phí bán hàng</v>
      </c>
    </row>
    <row r="5162" ht="22.5" hidden="1" customHeight="1" outlineLevel="1">
      <c r="A5162" s="165" t="s">
        <v>3199</v>
      </c>
      <c r="B5162" s="171" t="s">
        <v>3205</v>
      </c>
      <c r="C5162" s="167" t="s">
        <v>114</v>
      </c>
      <c r="D5162" s="168">
        <v>4.1857499E7</v>
      </c>
      <c r="E5162" s="169" t="str">
        <f>iferror(vlookup(C5162,'Master data'!$A$2:$C$29,3,0),"-/-")</f>
        <v>Định phí</v>
      </c>
      <c r="F5162" s="169" t="str">
        <f>iferror(vlookup(C5162,'Master data'!$A$2:$C$29,2,0),"-/-")</f>
        <v>Chi phí hành chính</v>
      </c>
    </row>
    <row r="5163" ht="22.5" hidden="1" customHeight="1" outlineLevel="1">
      <c r="A5163" s="165" t="s">
        <v>3199</v>
      </c>
      <c r="B5163" s="171" t="s">
        <v>97</v>
      </c>
      <c r="C5163" s="167" t="s">
        <v>97</v>
      </c>
      <c r="D5163" s="168">
        <v>2.0E7</v>
      </c>
      <c r="E5163" s="169" t="str">
        <f>iferror(vlookup(C5163,'Master data'!$A$2:$C$29,3,0),"-/-")</f>
        <v>Biến phí</v>
      </c>
      <c r="F5163" s="169" t="str">
        <f>iferror(vlookup(C5163,'Master data'!$A$2:$C$29,2,0),"-/-")</f>
        <v>Chi phí bán hàng</v>
      </c>
    </row>
    <row r="5164" ht="22.5" hidden="1" customHeight="1" outlineLevel="1">
      <c r="A5164" s="165" t="s">
        <v>3199</v>
      </c>
      <c r="B5164" s="171" t="s">
        <v>3031</v>
      </c>
      <c r="C5164" s="167" t="s">
        <v>98</v>
      </c>
      <c r="D5164" s="168">
        <v>6966667.0</v>
      </c>
      <c r="E5164" s="169" t="str">
        <f>iferror(vlookup(C5164,'Master data'!$A$2:$C$29,3,0),"-/-")</f>
        <v>Biến phí</v>
      </c>
      <c r="F5164" s="169" t="str">
        <f>iferror(vlookup(C5164,'Master data'!$A$2:$C$29,2,0),"-/-")</f>
        <v>Chi phí bán hàng</v>
      </c>
    </row>
    <row r="5165" ht="22.5" hidden="1" customHeight="1" outlineLevel="1">
      <c r="A5165" s="165" t="s">
        <v>3199</v>
      </c>
      <c r="B5165" s="171" t="s">
        <v>117</v>
      </c>
      <c r="C5165" s="167" t="s">
        <v>117</v>
      </c>
      <c r="D5165" s="168">
        <v>2.0E7</v>
      </c>
      <c r="E5165" s="169" t="str">
        <f>iferror(vlookup(C5165,'Master data'!$A$2:$C$29,3,0),"-/-")</f>
        <v>Định phí</v>
      </c>
      <c r="F5165" s="169" t="str">
        <f>iferror(vlookup(C5165,'Master data'!$A$2:$C$29,2,0),"-/-")</f>
        <v>Chi phí bán hàng</v>
      </c>
    </row>
    <row r="5166" ht="22.5" hidden="1" customHeight="1" outlineLevel="1">
      <c r="A5166" s="165" t="s">
        <v>3199</v>
      </c>
      <c r="B5166" s="171" t="s">
        <v>101</v>
      </c>
      <c r="C5166" s="167" t="s">
        <v>101</v>
      </c>
      <c r="D5166" s="168">
        <v>1.8256434E7</v>
      </c>
      <c r="E5166" s="169" t="str">
        <f>iferror(vlookup(C5166,'Master data'!$A$2:$C$29,3,0),"-/-")</f>
        <v>Biến phí</v>
      </c>
      <c r="F5166" s="169" t="str">
        <f>iferror(vlookup(C5166,'Master data'!$A$2:$C$29,2,0),"-/-")</f>
        <v>Chi phí bán hàng</v>
      </c>
    </row>
    <row r="5167" ht="22.5" hidden="1" customHeight="1" outlineLevel="1">
      <c r="A5167" s="165" t="s">
        <v>3199</v>
      </c>
      <c r="B5167" s="171" t="s">
        <v>3206</v>
      </c>
      <c r="C5167" s="167" t="s">
        <v>103</v>
      </c>
      <c r="D5167" s="168">
        <v>4.410536E7</v>
      </c>
      <c r="E5167" s="169" t="str">
        <f>iferror(vlookup(C5167,'Master data'!$A$2:$C$29,3,0),"-/-")</f>
        <v>Biến phí</v>
      </c>
      <c r="F5167" s="169" t="str">
        <f>iferror(vlookup(C5167,'Master data'!$A$2:$C$29,2,0),"-/-")</f>
        <v>Chi phí bán hàng</v>
      </c>
    </row>
    <row r="5168" ht="22.5" hidden="1" customHeight="1" outlineLevel="1">
      <c r="A5168" s="165" t="s">
        <v>3199</v>
      </c>
      <c r="B5168" s="171" t="s">
        <v>3207</v>
      </c>
      <c r="C5168" s="167" t="s">
        <v>104</v>
      </c>
      <c r="D5168" s="168">
        <v>4.2E7</v>
      </c>
      <c r="E5168" s="169" t="str">
        <f>iferror(vlookup(C5168,'Master data'!$A$2:$C$29,3,0),"-/-")</f>
        <v>Biến phí</v>
      </c>
      <c r="F5168" s="169" t="str">
        <f>iferror(vlookup(C5168,'Master data'!$A$2:$C$29,2,0),"-/-")</f>
        <v>Chi phí bán hàng</v>
      </c>
    </row>
    <row r="5169" ht="22.5" hidden="1" customHeight="1" outlineLevel="1">
      <c r="A5169" s="165" t="s">
        <v>3199</v>
      </c>
      <c r="B5169" s="171" t="s">
        <v>105</v>
      </c>
      <c r="C5169" s="167" t="s">
        <v>105</v>
      </c>
      <c r="D5169" s="168">
        <v>1.375E7</v>
      </c>
      <c r="E5169" s="169" t="str">
        <f>iferror(vlookup(C5169,'Master data'!$A$2:$C$29,3,0),"-/-")</f>
        <v>Biến phí</v>
      </c>
      <c r="F5169" s="169" t="str">
        <f>iferror(vlookup(C5169,'Master data'!$A$2:$C$29,2,0),"-/-")</f>
        <v>Chi phí bán hàng</v>
      </c>
    </row>
    <row r="5170" ht="22.5" hidden="1" customHeight="1" outlineLevel="1">
      <c r="A5170" s="165" t="s">
        <v>3199</v>
      </c>
      <c r="B5170" s="171" t="s">
        <v>3208</v>
      </c>
      <c r="C5170" s="167" t="s">
        <v>17</v>
      </c>
      <c r="D5170" s="168">
        <v>3.87837874E8</v>
      </c>
      <c r="E5170" s="169" t="str">
        <f>iferror(vlookup(C5170,'Master data'!$A$2:$C$29,3,0),"-/-")</f>
        <v>Biến phí</v>
      </c>
      <c r="F5170" s="169" t="str">
        <f>iferror(vlookup(C5170,'Master data'!$A$2:$C$29,2,0),"-/-")</f>
        <v>Chi phí bán hàng</v>
      </c>
    </row>
    <row r="5171" ht="22.5" hidden="1" customHeight="1" outlineLevel="1">
      <c r="A5171" s="165" t="s">
        <v>3199</v>
      </c>
      <c r="B5171" s="171" t="s">
        <v>106</v>
      </c>
      <c r="C5171" s="167" t="s">
        <v>106</v>
      </c>
      <c r="D5171" s="168">
        <v>1.6298983E7</v>
      </c>
      <c r="E5171" s="169" t="str">
        <f>iferror(vlookup(C5171,'Master data'!$A$2:$C$29,3,0),"-/-")</f>
        <v>Biến phí</v>
      </c>
      <c r="F5171" s="169" t="str">
        <f>iferror(vlookup(C5171,'Master data'!$A$2:$C$29,2,0),"-/-")</f>
        <v>Chi phí bán hàng</v>
      </c>
    </row>
    <row r="5172" ht="22.5" hidden="1" customHeight="1" outlineLevel="1">
      <c r="A5172" s="165" t="s">
        <v>3199</v>
      </c>
      <c r="B5172" s="171" t="s">
        <v>3209</v>
      </c>
      <c r="C5172" s="167" t="s">
        <v>926</v>
      </c>
      <c r="D5172" s="168">
        <v>1.2485E7</v>
      </c>
      <c r="E5172" s="169" t="str">
        <f>iferror(vlookup(C5172,'Master data'!$A$2:$C$29,3,0),"-/-")</f>
        <v>Định phí</v>
      </c>
      <c r="F5172" s="169" t="str">
        <f>iferror(vlookup(C5172,'Master data'!$A$2:$C$29,2,0),"-/-")</f>
        <v>Chi phí hành chính</v>
      </c>
    </row>
    <row r="5173" ht="22.5" hidden="1" customHeight="1" outlineLevel="1">
      <c r="A5173" s="165" t="s">
        <v>3199</v>
      </c>
      <c r="B5173" s="171" t="s">
        <v>109</v>
      </c>
      <c r="C5173" s="167" t="s">
        <v>109</v>
      </c>
      <c r="D5173" s="168">
        <v>3.83941043E8</v>
      </c>
      <c r="E5173" s="169" t="str">
        <f>iferror(vlookup(C5173,'Master data'!$A$2:$C$29,3,0),"-/-")</f>
        <v>Định phí</v>
      </c>
      <c r="F5173" s="169" t="str">
        <f>iferror(vlookup(C5173,'Master data'!$A$2:$C$29,2,0),"-/-")</f>
        <v>Chi phí QLDN</v>
      </c>
    </row>
    <row r="5174" ht="22.5" hidden="1" customHeight="1" outlineLevel="1">
      <c r="A5174" s="165" t="s">
        <v>3199</v>
      </c>
      <c r="B5174" s="171" t="s">
        <v>3210</v>
      </c>
      <c r="C5174" s="167" t="s">
        <v>120</v>
      </c>
      <c r="D5174" s="168">
        <v>1.03691333E8</v>
      </c>
      <c r="E5174" s="169" t="str">
        <f>iferror(vlookup(C5174,'Master data'!$A$2:$C$29,3,0),"-/-")</f>
        <v>Định phí</v>
      </c>
      <c r="F5174" s="169" t="str">
        <f>iferror(vlookup(C5174,'Master data'!$A$2:$C$29,2,0),"-/-")</f>
        <v>Chi phí QLDN</v>
      </c>
    </row>
    <row r="5175" ht="22.5" hidden="1" customHeight="1" outlineLevel="1">
      <c r="A5175" s="165" t="s">
        <v>3199</v>
      </c>
      <c r="B5175" s="171" t="s">
        <v>121</v>
      </c>
      <c r="C5175" s="167" t="s">
        <v>121</v>
      </c>
      <c r="D5175" s="168">
        <v>2.4989867E7</v>
      </c>
      <c r="E5175" s="169" t="str">
        <f>iferror(vlookup(C5175,'Master data'!$A$2:$C$29,3,0),"-/-")</f>
        <v>Định phí</v>
      </c>
      <c r="F5175" s="169" t="str">
        <f>iferror(vlookup(C5175,'Master data'!$A$2:$C$29,2,0),"-/-")</f>
        <v>Chi phí QLDN</v>
      </c>
    </row>
    <row r="5176" ht="22.5" hidden="1" customHeight="1" outlineLevel="1">
      <c r="A5176" s="165" t="s">
        <v>3199</v>
      </c>
      <c r="B5176" s="171" t="s">
        <v>3211</v>
      </c>
      <c r="C5176" s="167" t="s">
        <v>123</v>
      </c>
      <c r="D5176" s="168">
        <v>1.8E7</v>
      </c>
      <c r="E5176" s="169" t="str">
        <f>iferror(vlookup(C5176,'Master data'!$A$2:$C$29,3,0),"-/-")</f>
        <v>Định phí</v>
      </c>
      <c r="F5176" s="169" t="str">
        <f>iferror(vlookup(C5176,'Master data'!$A$2:$C$29,2,0),"-/-")</f>
        <v>Chi phí QLDN</v>
      </c>
    </row>
    <row r="5177" ht="22.5" hidden="1" customHeight="1" outlineLevel="1">
      <c r="A5177" s="165" t="s">
        <v>3199</v>
      </c>
      <c r="B5177" s="171" t="s">
        <v>3212</v>
      </c>
      <c r="C5177" s="167" t="s">
        <v>112</v>
      </c>
      <c r="D5177" s="168">
        <v>6200000.0</v>
      </c>
      <c r="E5177" s="169" t="str">
        <f>iferror(vlookup(C5177,'Master data'!$A$2:$C$29,3,0),"-/-")</f>
        <v>Biến phí</v>
      </c>
      <c r="F5177" s="169" t="str">
        <f>iferror(vlookup(C5177,'Master data'!$A$2:$C$29,2,0),"-/-")</f>
        <v>Chi phí hành chính</v>
      </c>
    </row>
    <row r="5178" ht="22.5" hidden="1" customHeight="1" outlineLevel="1">
      <c r="A5178" s="165" t="s">
        <v>3199</v>
      </c>
      <c r="B5178" s="171" t="s">
        <v>3213</v>
      </c>
      <c r="C5178" s="167" t="s">
        <v>99</v>
      </c>
      <c r="D5178" s="168">
        <v>3880000.0</v>
      </c>
      <c r="E5178" s="169" t="str">
        <f>iferror(vlookup(C5178,'Master data'!$A$2:$C$29,3,0),"-/-")</f>
        <v>Biến phí</v>
      </c>
      <c r="F5178" s="169" t="str">
        <f>iferror(vlookup(C5178,'Master data'!$A$2:$C$29,2,0),"-/-")</f>
        <v>Chi phí giá vốn</v>
      </c>
    </row>
    <row r="5179" ht="22.5" hidden="1" customHeight="1" outlineLevel="1">
      <c r="A5179" s="165" t="s">
        <v>3199</v>
      </c>
      <c r="B5179" s="171" t="s">
        <v>3214</v>
      </c>
      <c r="C5179" s="167" t="s">
        <v>99</v>
      </c>
      <c r="D5179" s="168">
        <v>400000.0</v>
      </c>
      <c r="E5179" s="169" t="str">
        <f>iferror(vlookup(C5179,'Master data'!$A$2:$C$29,3,0),"-/-")</f>
        <v>Biến phí</v>
      </c>
      <c r="F5179" s="169" t="str">
        <f>iferror(vlookup(C5179,'Master data'!$A$2:$C$29,2,0),"-/-")</f>
        <v>Chi phí giá vốn</v>
      </c>
    </row>
    <row r="5180" ht="22.5" hidden="1" customHeight="1" outlineLevel="1">
      <c r="A5180" s="165" t="s">
        <v>3199</v>
      </c>
      <c r="B5180" s="171" t="s">
        <v>3215</v>
      </c>
      <c r="C5180" s="167" t="s">
        <v>99</v>
      </c>
      <c r="D5180" s="168">
        <v>280000.0</v>
      </c>
      <c r="E5180" s="169" t="str">
        <f>iferror(vlookup(C5180,'Master data'!$A$2:$C$29,3,0),"-/-")</f>
        <v>Biến phí</v>
      </c>
      <c r="F5180" s="169" t="str">
        <f>iferror(vlookup(C5180,'Master data'!$A$2:$C$29,2,0),"-/-")</f>
        <v>Chi phí giá vốn</v>
      </c>
    </row>
    <row r="5181" ht="22.5" hidden="1" customHeight="1" outlineLevel="1">
      <c r="A5181" s="165" t="s">
        <v>3199</v>
      </c>
      <c r="B5181" s="171" t="s">
        <v>366</v>
      </c>
      <c r="C5181" s="167" t="s">
        <v>99</v>
      </c>
      <c r="D5181" s="168">
        <v>1.30635E8</v>
      </c>
      <c r="E5181" s="169" t="str">
        <f>iferror(vlookup(C5181,'Master data'!$A$2:$C$29,3,0),"-/-")</f>
        <v>Biến phí</v>
      </c>
      <c r="F5181" s="169" t="str">
        <f>iferror(vlookup(C5181,'Master data'!$A$2:$C$29,2,0),"-/-")</f>
        <v>Chi phí giá vốn</v>
      </c>
    </row>
    <row r="5182" ht="22.5" hidden="1" customHeight="1" outlineLevel="1">
      <c r="A5182" s="165" t="s">
        <v>3199</v>
      </c>
      <c r="B5182" s="171" t="s">
        <v>1274</v>
      </c>
      <c r="C5182" s="167" t="s">
        <v>102</v>
      </c>
      <c r="D5182" s="168">
        <v>4.4E7</v>
      </c>
      <c r="E5182" s="169" t="str">
        <f>iferror(vlookup(C5182,'Master data'!$A$2:$C$29,3,0),"-/-")</f>
        <v>Biến phí</v>
      </c>
      <c r="F5182" s="169" t="str">
        <f>iferror(vlookup(C5182,'Master data'!$A$2:$C$29,2,0),"-/-")</f>
        <v>Chi phí giá vốn</v>
      </c>
    </row>
    <row r="5183" ht="22.5" hidden="1" customHeight="1" outlineLevel="1">
      <c r="A5183" s="165" t="s">
        <v>3199</v>
      </c>
      <c r="B5183" s="171" t="s">
        <v>3216</v>
      </c>
      <c r="C5183" s="167" t="s">
        <v>102</v>
      </c>
      <c r="D5183" s="168">
        <v>5480000.0</v>
      </c>
      <c r="E5183" s="169" t="str">
        <f>iferror(vlookup(C5183,'Master data'!$A$2:$C$29,3,0),"-/-")</f>
        <v>Biến phí</v>
      </c>
      <c r="F5183" s="169" t="str">
        <f>iferror(vlookup(C5183,'Master data'!$A$2:$C$29,2,0),"-/-")</f>
        <v>Chi phí giá vốn</v>
      </c>
    </row>
    <row r="5184" ht="22.5" hidden="1" customHeight="1" outlineLevel="1">
      <c r="A5184" s="165" t="s">
        <v>3199</v>
      </c>
      <c r="B5184" s="171" t="s">
        <v>3217</v>
      </c>
      <c r="C5184" s="167" t="s">
        <v>111</v>
      </c>
      <c r="D5184" s="168">
        <v>8.3505E8</v>
      </c>
      <c r="E5184" s="169" t="str">
        <f>iferror(vlookup(C5184,'Master data'!$A$2:$C$29,3,0),"-/-")</f>
        <v>Định phí</v>
      </c>
      <c r="F5184" s="169" t="str">
        <f>iferror(vlookup(C5184,'Master data'!$A$2:$C$29,2,0),"-/-")</f>
        <v>Chi phí khác</v>
      </c>
    </row>
    <row r="5185" ht="22.5" hidden="1" customHeight="1" outlineLevel="1">
      <c r="A5185" s="165" t="s">
        <v>3199</v>
      </c>
      <c r="B5185" s="171" t="s">
        <v>591</v>
      </c>
      <c r="C5185" s="167" t="s">
        <v>111</v>
      </c>
      <c r="D5185" s="168">
        <v>2.0E7</v>
      </c>
      <c r="E5185" s="169" t="str">
        <f>iferror(vlookup(C5185,'Master data'!$A$2:$C$29,3,0),"-/-")</f>
        <v>Định phí</v>
      </c>
      <c r="F5185" s="169" t="str">
        <f>iferror(vlookup(C5185,'Master data'!$A$2:$C$29,2,0),"-/-")</f>
        <v>Chi phí khác</v>
      </c>
    </row>
    <row r="5186" ht="22.5" hidden="1" customHeight="1" outlineLevel="1">
      <c r="A5186" s="165" t="s">
        <v>3199</v>
      </c>
      <c r="B5186" s="171" t="s">
        <v>70</v>
      </c>
      <c r="C5186" s="167" t="s">
        <v>70</v>
      </c>
      <c r="D5186" s="168">
        <v>6.2058333E7</v>
      </c>
      <c r="E5186" s="169" t="str">
        <f>iferror(vlookup(C5186,'Master data'!$A$2:$C$29,3,0),"-/-")</f>
        <v>Chi phí khác</v>
      </c>
      <c r="F5186" s="169" t="str">
        <f>iferror(vlookup(C5186,'Master data'!$A$2:$C$29,2,0),"-/-")</f>
        <v>Chi phí khác</v>
      </c>
    </row>
    <row r="5187" ht="22.5" hidden="1" customHeight="1" outlineLevel="1">
      <c r="A5187" s="165" t="s">
        <v>3199</v>
      </c>
      <c r="B5187" s="171" t="s">
        <v>3218</v>
      </c>
      <c r="C5187" s="167" t="s">
        <v>122</v>
      </c>
      <c r="D5187" s="168">
        <v>1.8800239E7</v>
      </c>
      <c r="E5187" s="169" t="str">
        <f>iferror(vlookup(C5187,'Master data'!$A$2:$C$29,3,0),"-/-")</f>
        <v>Định phí</v>
      </c>
      <c r="F5187" s="169" t="str">
        <f>iferror(vlookup(C5187,'Master data'!$A$2:$C$29,2,0),"-/-")</f>
        <v>Chi phí khác</v>
      </c>
    </row>
    <row r="5188" ht="22.5" hidden="1" customHeight="1" outlineLevel="1">
      <c r="A5188" s="165" t="s">
        <v>3199</v>
      </c>
      <c r="B5188" s="171" t="s">
        <v>3219</v>
      </c>
      <c r="C5188" s="167" t="s">
        <v>103</v>
      </c>
      <c r="D5188" s="168">
        <v>5000000.0</v>
      </c>
      <c r="E5188" s="169" t="str">
        <f>iferror(vlookup(C5188,'Master data'!$A$2:$C$29,3,0),"-/-")</f>
        <v>Biến phí</v>
      </c>
      <c r="F5188" s="169" t="str">
        <f>iferror(vlookup(C5188,'Master data'!$A$2:$C$29,2,0),"-/-")</f>
        <v>Chi phí bán hàng</v>
      </c>
    </row>
    <row r="5189" ht="22.5" hidden="1" customHeight="1" outlineLevel="1">
      <c r="A5189" s="173" t="s">
        <v>3199</v>
      </c>
      <c r="B5189" s="179" t="s">
        <v>3220</v>
      </c>
      <c r="C5189" s="175" t="s">
        <v>124</v>
      </c>
      <c r="D5189" s="176">
        <v>1.0E7</v>
      </c>
      <c r="E5189" s="177" t="str">
        <f>iferror(vlookup(C5189,'Master data'!$A$2:$C$29,3,0),"-/-")</f>
        <v>Chi phí khác</v>
      </c>
      <c r="F5189" s="177" t="str">
        <f>iferror(vlookup(C5189,'Master data'!$A$2:$C$29,2,0),"-/-")</f>
        <v>Chi phí khác</v>
      </c>
    </row>
    <row r="5190" ht="22.5" customHeight="1" collapsed="1">
      <c r="A5190" s="165" t="s">
        <v>92</v>
      </c>
      <c r="B5190" s="171" t="s">
        <v>112</v>
      </c>
      <c r="C5190" s="167" t="s">
        <v>112</v>
      </c>
      <c r="D5190" s="168">
        <v>0.0</v>
      </c>
      <c r="E5190" s="169" t="str">
        <f>iferror(vlookup(C5190,'Master data'!$A$2:$C$29,3,0),"-/-")</f>
        <v>Biến phí</v>
      </c>
      <c r="F5190" s="169" t="str">
        <f>iferror(vlookup(C5190,'Master data'!$A$2:$C$29,2,0),"-/-")</f>
        <v>Chi phí hành chính</v>
      </c>
    </row>
    <row r="5191" ht="22.5" hidden="1" customHeight="1" outlineLevel="1">
      <c r="A5191" s="165" t="s">
        <v>92</v>
      </c>
      <c r="B5191" s="171" t="s">
        <v>112</v>
      </c>
      <c r="C5191" s="167" t="s">
        <v>112</v>
      </c>
      <c r="D5191" s="168">
        <v>2.2145834E7</v>
      </c>
      <c r="E5191" s="169" t="str">
        <f>iferror(vlookup(C5191,'Master data'!$A$2:$C$29,3,0),"-/-")</f>
        <v>Biến phí</v>
      </c>
      <c r="F5191" s="169" t="str">
        <f>iferror(vlookup(C5191,'Master data'!$A$2:$C$29,2,0),"-/-")</f>
        <v>Chi phí hành chính</v>
      </c>
    </row>
    <row r="5192" ht="22.5" hidden="1" customHeight="1" outlineLevel="1">
      <c r="A5192" s="165" t="s">
        <v>92</v>
      </c>
      <c r="B5192" s="171" t="s">
        <v>115</v>
      </c>
      <c r="C5192" s="167" t="s">
        <v>115</v>
      </c>
      <c r="D5192" s="168">
        <v>2.2491E7</v>
      </c>
      <c r="E5192" s="169" t="str">
        <f>iferror(vlookup(C5192,'Master data'!$A$2:$C$29,3,0),"-/-")</f>
        <v>Định phí</v>
      </c>
      <c r="F5192" s="169" t="str">
        <f>iferror(vlookup(C5192,'Master data'!$A$2:$C$29,2,0),"-/-")</f>
        <v>Chi phí hành chính</v>
      </c>
    </row>
    <row r="5193" ht="22.5" hidden="1" customHeight="1" outlineLevel="1">
      <c r="A5193" s="165" t="s">
        <v>92</v>
      </c>
      <c r="B5193" s="171" t="s">
        <v>3200</v>
      </c>
      <c r="C5193" s="167" t="s">
        <v>115</v>
      </c>
      <c r="D5193" s="168">
        <v>5010000.0</v>
      </c>
      <c r="E5193" s="169" t="str">
        <f>iferror(vlookup(C5193,'Master data'!$A$2:$C$29,3,0),"-/-")</f>
        <v>Định phí</v>
      </c>
      <c r="F5193" s="169" t="str">
        <f>iferror(vlookup(C5193,'Master data'!$A$2:$C$29,2,0),"-/-")</f>
        <v>Chi phí hành chính</v>
      </c>
    </row>
    <row r="5194" ht="22.5" hidden="1" customHeight="1" outlineLevel="1">
      <c r="A5194" s="165" t="s">
        <v>92</v>
      </c>
      <c r="B5194" s="171" t="s">
        <v>3201</v>
      </c>
      <c r="C5194" s="167" t="s">
        <v>116</v>
      </c>
      <c r="D5194" s="168">
        <v>2.1064082E7</v>
      </c>
      <c r="E5194" s="169" t="str">
        <f>iferror(vlookup(C5194,'Master data'!$A$2:$C$29,3,0),"-/-")</f>
        <v>Định phí</v>
      </c>
      <c r="F5194" s="169" t="str">
        <f>iferror(vlookup(C5194,'Master data'!$A$2:$C$29,2,0),"-/-")</f>
        <v>Chi phí hành chính</v>
      </c>
    </row>
    <row r="5195" ht="22.5" hidden="1" customHeight="1" outlineLevel="1">
      <c r="A5195" s="165" t="s">
        <v>92</v>
      </c>
      <c r="B5195" s="171" t="s">
        <v>3202</v>
      </c>
      <c r="C5195" s="167" t="s">
        <v>926</v>
      </c>
      <c r="D5195" s="168">
        <v>2.2927334E7</v>
      </c>
      <c r="E5195" s="169" t="str">
        <f>iferror(vlookup(C5195,'Master data'!$A$2:$C$29,3,0),"-/-")</f>
        <v>Định phí</v>
      </c>
      <c r="F5195" s="169" t="str">
        <f>iferror(vlookup(C5195,'Master data'!$A$2:$C$29,2,0),"-/-")</f>
        <v>Chi phí hành chính</v>
      </c>
    </row>
    <row r="5196" ht="22.5" hidden="1" customHeight="1" outlineLevel="1">
      <c r="A5196" s="165" t="s">
        <v>92</v>
      </c>
      <c r="B5196" s="171" t="s">
        <v>3203</v>
      </c>
      <c r="C5196" s="167" t="s">
        <v>107</v>
      </c>
      <c r="D5196" s="168">
        <v>2.9533333E7</v>
      </c>
      <c r="E5196" s="169" t="str">
        <f>iferror(vlookup(C5196,'Master data'!$A$2:$C$29,3,0),"-/-")</f>
        <v>Biến phí</v>
      </c>
      <c r="F5196" s="169" t="str">
        <f>iferror(vlookup(C5196,'Master data'!$A$2:$C$29,2,0),"-/-")</f>
        <v>Chi phí bán hàng</v>
      </c>
    </row>
    <row r="5197" ht="22.5" hidden="1" customHeight="1" outlineLevel="1">
      <c r="A5197" s="165" t="s">
        <v>92</v>
      </c>
      <c r="B5197" s="171" t="s">
        <v>3204</v>
      </c>
      <c r="C5197" s="167" t="s">
        <v>95</v>
      </c>
      <c r="D5197" s="168">
        <v>3.5E8</v>
      </c>
      <c r="E5197" s="169" t="str">
        <f>iferror(vlookup(C5197,'Master data'!$A$2:$C$29,3,0),"-/-")</f>
        <v>Biến phí</v>
      </c>
      <c r="F5197" s="169" t="str">
        <f>iferror(vlookup(C5197,'Master data'!$A$2:$C$29,2,0),"-/-")</f>
        <v>Chi phí bán hàng</v>
      </c>
    </row>
    <row r="5198" ht="22.5" hidden="1" customHeight="1" outlineLevel="1">
      <c r="A5198" s="165" t="s">
        <v>92</v>
      </c>
      <c r="B5198" s="171" t="s">
        <v>3205</v>
      </c>
      <c r="C5198" s="167" t="s">
        <v>114</v>
      </c>
      <c r="D5198" s="168">
        <v>2.4211999E7</v>
      </c>
      <c r="E5198" s="169" t="str">
        <f>iferror(vlookup(C5198,'Master data'!$A$2:$C$29,3,0),"-/-")</f>
        <v>Định phí</v>
      </c>
      <c r="F5198" s="169" t="str">
        <f>iferror(vlookup(C5198,'Master data'!$A$2:$C$29,2,0),"-/-")</f>
        <v>Chi phí hành chính</v>
      </c>
    </row>
    <row r="5199" ht="22.5" hidden="1" customHeight="1" outlineLevel="1">
      <c r="A5199" s="165" t="s">
        <v>92</v>
      </c>
      <c r="B5199" s="171" t="s">
        <v>97</v>
      </c>
      <c r="C5199" s="167" t="s">
        <v>97</v>
      </c>
      <c r="D5199" s="168">
        <v>0.0</v>
      </c>
      <c r="E5199" s="169" t="str">
        <f>iferror(vlookup(C5199,'Master data'!$A$2:$C$29,3,0),"-/-")</f>
        <v>Biến phí</v>
      </c>
      <c r="F5199" s="169" t="str">
        <f>iferror(vlookup(C5199,'Master data'!$A$2:$C$29,2,0),"-/-")</f>
        <v>Chi phí bán hàng</v>
      </c>
    </row>
    <row r="5200" ht="22.5" hidden="1" customHeight="1" outlineLevel="1">
      <c r="A5200" s="165" t="s">
        <v>92</v>
      </c>
      <c r="B5200" s="171" t="s">
        <v>3031</v>
      </c>
      <c r="C5200" s="167" t="s">
        <v>98</v>
      </c>
      <c r="D5200" s="168">
        <v>0.0</v>
      </c>
      <c r="E5200" s="169" t="str">
        <f>iferror(vlookup(C5200,'Master data'!$A$2:$C$29,3,0),"-/-")</f>
        <v>Biến phí</v>
      </c>
      <c r="F5200" s="169" t="str">
        <f>iferror(vlookup(C5200,'Master data'!$A$2:$C$29,2,0),"-/-")</f>
        <v>Chi phí bán hàng</v>
      </c>
    </row>
    <row r="5201" ht="22.5" hidden="1" customHeight="1" outlineLevel="1">
      <c r="A5201" s="165" t="s">
        <v>92</v>
      </c>
      <c r="B5201" s="171" t="s">
        <v>117</v>
      </c>
      <c r="C5201" s="167" t="s">
        <v>117</v>
      </c>
      <c r="D5201" s="168">
        <v>0.0</v>
      </c>
      <c r="E5201" s="169" t="str">
        <f>iferror(vlookup(C5201,'Master data'!$A$2:$C$29,3,0),"-/-")</f>
        <v>Định phí</v>
      </c>
      <c r="F5201" s="169" t="str">
        <f>iferror(vlookup(C5201,'Master data'!$A$2:$C$29,2,0),"-/-")</f>
        <v>Chi phí bán hàng</v>
      </c>
    </row>
    <row r="5202" ht="22.5" hidden="1" customHeight="1" outlineLevel="1">
      <c r="A5202" s="165" t="s">
        <v>92</v>
      </c>
      <c r="B5202" s="171" t="s">
        <v>101</v>
      </c>
      <c r="C5202" s="167" t="s">
        <v>101</v>
      </c>
      <c r="D5202" s="168">
        <v>1.8845867E7</v>
      </c>
      <c r="E5202" s="169" t="str">
        <f>iferror(vlookup(C5202,'Master data'!$A$2:$C$29,3,0),"-/-")</f>
        <v>Biến phí</v>
      </c>
      <c r="F5202" s="169" t="str">
        <f>iferror(vlookup(C5202,'Master data'!$A$2:$C$29,2,0),"-/-")</f>
        <v>Chi phí bán hàng</v>
      </c>
    </row>
    <row r="5203" ht="22.5" hidden="1" customHeight="1" outlineLevel="1">
      <c r="A5203" s="165" t="s">
        <v>92</v>
      </c>
      <c r="B5203" s="171" t="s">
        <v>3206</v>
      </c>
      <c r="C5203" s="167" t="s">
        <v>103</v>
      </c>
      <c r="D5203" s="168">
        <v>4.95954E7</v>
      </c>
      <c r="E5203" s="169" t="str">
        <f>iferror(vlookup(C5203,'Master data'!$A$2:$C$29,3,0),"-/-")</f>
        <v>Biến phí</v>
      </c>
      <c r="F5203" s="169" t="str">
        <f>iferror(vlookup(C5203,'Master data'!$A$2:$C$29,2,0),"-/-")</f>
        <v>Chi phí bán hàng</v>
      </c>
    </row>
    <row r="5204" ht="22.5" hidden="1" customHeight="1" outlineLevel="1">
      <c r="A5204" s="165" t="s">
        <v>92</v>
      </c>
      <c r="B5204" s="171" t="s">
        <v>3207</v>
      </c>
      <c r="C5204" s="167" t="s">
        <v>104</v>
      </c>
      <c r="D5204" s="168">
        <v>4.2E7</v>
      </c>
      <c r="E5204" s="169" t="str">
        <f>iferror(vlookup(C5204,'Master data'!$A$2:$C$29,3,0),"-/-")</f>
        <v>Biến phí</v>
      </c>
      <c r="F5204" s="169" t="str">
        <f>iferror(vlookup(C5204,'Master data'!$A$2:$C$29,2,0),"-/-")</f>
        <v>Chi phí bán hàng</v>
      </c>
    </row>
    <row r="5205" ht="22.5" hidden="1" customHeight="1" outlineLevel="1">
      <c r="A5205" s="165" t="s">
        <v>92</v>
      </c>
      <c r="B5205" s="171" t="s">
        <v>105</v>
      </c>
      <c r="C5205" s="167" t="s">
        <v>112</v>
      </c>
      <c r="D5205" s="168">
        <v>1.375E7</v>
      </c>
      <c r="E5205" s="169" t="str">
        <f>iferror(vlookup(C5205,'Master data'!$A$2:$C$29,3,0),"-/-")</f>
        <v>Biến phí</v>
      </c>
      <c r="F5205" s="169" t="str">
        <f>iferror(vlookup(C5205,'Master data'!$A$2:$C$29,2,0),"-/-")</f>
        <v>Chi phí hành chính</v>
      </c>
    </row>
    <row r="5206" ht="22.5" hidden="1" customHeight="1" outlineLevel="1">
      <c r="A5206" s="165" t="s">
        <v>92</v>
      </c>
      <c r="B5206" s="171" t="s">
        <v>3208</v>
      </c>
      <c r="C5206" s="167" t="s">
        <v>105</v>
      </c>
      <c r="D5206" s="168">
        <v>2.18432124E8</v>
      </c>
      <c r="E5206" s="169" t="str">
        <f>iferror(vlookup(C5206,'Master data'!$A$2:$C$29,3,0),"-/-")</f>
        <v>Biến phí</v>
      </c>
      <c r="F5206" s="169" t="str">
        <f>iferror(vlookup(C5206,'Master data'!$A$2:$C$29,2,0),"-/-")</f>
        <v>Chi phí bán hàng</v>
      </c>
    </row>
    <row r="5207" ht="22.5" hidden="1" customHeight="1" outlineLevel="1">
      <c r="A5207" s="165" t="s">
        <v>92</v>
      </c>
      <c r="B5207" s="171" t="s">
        <v>106</v>
      </c>
      <c r="C5207" s="167" t="s">
        <v>106</v>
      </c>
      <c r="D5207" s="168">
        <v>9576044.0</v>
      </c>
      <c r="E5207" s="169" t="str">
        <f>iferror(vlookup(C5207,'Master data'!$A$2:$C$29,3,0),"-/-")</f>
        <v>Biến phí</v>
      </c>
      <c r="F5207" s="169" t="str">
        <f>iferror(vlookup(C5207,'Master data'!$A$2:$C$29,2,0),"-/-")</f>
        <v>Chi phí bán hàng</v>
      </c>
    </row>
    <row r="5208" ht="22.5" hidden="1" customHeight="1" outlineLevel="1">
      <c r="A5208" s="165" t="s">
        <v>92</v>
      </c>
      <c r="B5208" s="171" t="s">
        <v>3209</v>
      </c>
      <c r="C5208" s="167" t="s">
        <v>118</v>
      </c>
      <c r="D5208" s="168">
        <v>1.70305E7</v>
      </c>
      <c r="E5208" s="169" t="str">
        <f>iferror(vlookup(C5208,'Master data'!$A$2:$C$29,3,0),"-/-")</f>
        <v>Định phí</v>
      </c>
      <c r="F5208" s="169" t="str">
        <f>iferror(vlookup(C5208,'Master data'!$A$2:$C$29,2,0),"-/-")</f>
        <v>Chi phí hành chính</v>
      </c>
    </row>
    <row r="5209" ht="22.5" hidden="1" customHeight="1" outlineLevel="1">
      <c r="A5209" s="165" t="s">
        <v>92</v>
      </c>
      <c r="B5209" s="171" t="s">
        <v>109</v>
      </c>
      <c r="C5209" s="167" t="s">
        <v>109</v>
      </c>
      <c r="D5209" s="168">
        <v>3.89731207E8</v>
      </c>
      <c r="E5209" s="169" t="str">
        <f>iferror(vlookup(C5209,'Master data'!$A$2:$C$29,3,0),"-/-")</f>
        <v>Định phí</v>
      </c>
      <c r="F5209" s="169" t="str">
        <f>iferror(vlookup(C5209,'Master data'!$A$2:$C$29,2,0),"-/-")</f>
        <v>Chi phí QLDN</v>
      </c>
    </row>
    <row r="5210" ht="22.5" hidden="1" customHeight="1" outlineLevel="1">
      <c r="A5210" s="165" t="s">
        <v>92</v>
      </c>
      <c r="B5210" s="171" t="s">
        <v>3210</v>
      </c>
      <c r="C5210" s="167" t="s">
        <v>120</v>
      </c>
      <c r="D5210" s="168">
        <v>1.03246833E8</v>
      </c>
      <c r="E5210" s="169" t="str">
        <f>iferror(vlookup(C5210,'Master data'!$A$2:$C$29,3,0),"-/-")</f>
        <v>Định phí</v>
      </c>
      <c r="F5210" s="169" t="str">
        <f>iferror(vlookup(C5210,'Master data'!$A$2:$C$29,2,0),"-/-")</f>
        <v>Chi phí QLDN</v>
      </c>
    </row>
    <row r="5211" ht="22.5" hidden="1" customHeight="1" outlineLevel="1">
      <c r="A5211" s="165" t="s">
        <v>92</v>
      </c>
      <c r="B5211" s="171" t="s">
        <v>121</v>
      </c>
      <c r="C5211" s="167" t="s">
        <v>121</v>
      </c>
      <c r="D5211" s="168">
        <v>2.5311867E7</v>
      </c>
      <c r="E5211" s="169" t="str">
        <f>iferror(vlookup(C5211,'Master data'!$A$2:$C$29,3,0),"-/-")</f>
        <v>Định phí</v>
      </c>
      <c r="F5211" s="169" t="str">
        <f>iferror(vlookup(C5211,'Master data'!$A$2:$C$29,2,0),"-/-")</f>
        <v>Chi phí QLDN</v>
      </c>
    </row>
    <row r="5212" ht="22.5" hidden="1" customHeight="1" outlineLevel="1">
      <c r="A5212" s="165" t="s">
        <v>92</v>
      </c>
      <c r="B5212" s="171" t="s">
        <v>3211</v>
      </c>
      <c r="C5212" s="167" t="s">
        <v>123</v>
      </c>
      <c r="D5212" s="168">
        <v>1.8E7</v>
      </c>
      <c r="E5212" s="169" t="str">
        <f>iferror(vlookup(C5212,'Master data'!$A$2:$C$29,3,0),"-/-")</f>
        <v>Định phí</v>
      </c>
      <c r="F5212" s="169" t="str">
        <f>iferror(vlookup(C5212,'Master data'!$A$2:$C$29,2,0),"-/-")</f>
        <v>Chi phí QLDN</v>
      </c>
    </row>
    <row r="5213" ht="22.5" hidden="1" customHeight="1" outlineLevel="1">
      <c r="A5213" s="165" t="s">
        <v>92</v>
      </c>
      <c r="B5213" s="171" t="s">
        <v>3212</v>
      </c>
      <c r="C5213" s="167" t="s">
        <v>112</v>
      </c>
      <c r="D5213" s="168">
        <v>3.91E7</v>
      </c>
      <c r="E5213" s="169" t="str">
        <f>iferror(vlookup(C5213,'Master data'!$A$2:$C$29,3,0),"-/-")</f>
        <v>Biến phí</v>
      </c>
      <c r="F5213" s="169" t="str">
        <f>iferror(vlookup(C5213,'Master data'!$A$2:$C$29,2,0),"-/-")</f>
        <v>Chi phí hành chính</v>
      </c>
    </row>
    <row r="5214" ht="22.5" hidden="1" customHeight="1" outlineLevel="1">
      <c r="A5214" s="165" t="s">
        <v>92</v>
      </c>
      <c r="B5214" s="171" t="s">
        <v>3221</v>
      </c>
      <c r="C5214" s="167" t="s">
        <v>112</v>
      </c>
      <c r="D5214" s="168">
        <v>2200000.0</v>
      </c>
      <c r="E5214" s="169" t="str">
        <f>iferror(vlookup(C5214,'Master data'!$A$2:$C$29,3,0),"-/-")</f>
        <v>Biến phí</v>
      </c>
      <c r="F5214" s="169" t="str">
        <f>iferror(vlookup(C5214,'Master data'!$A$2:$C$29,2,0),"-/-")</f>
        <v>Chi phí hành chính</v>
      </c>
    </row>
    <row r="5215" ht="22.5" hidden="1" customHeight="1" outlineLevel="1">
      <c r="A5215" s="165" t="s">
        <v>92</v>
      </c>
      <c r="B5215" s="171" t="s">
        <v>3222</v>
      </c>
      <c r="C5215" s="167" t="s">
        <v>99</v>
      </c>
      <c r="D5215" s="168">
        <v>7670000.0</v>
      </c>
      <c r="E5215" s="169" t="str">
        <f>iferror(vlookup(C5215,'Master data'!$A$2:$C$29,3,0),"-/-")</f>
        <v>Biến phí</v>
      </c>
      <c r="F5215" s="169" t="str">
        <f>iferror(vlookup(C5215,'Master data'!$A$2:$C$29,2,0),"-/-")</f>
        <v>Chi phí giá vốn</v>
      </c>
    </row>
    <row r="5216" ht="22.5" hidden="1" customHeight="1" outlineLevel="1">
      <c r="A5216" s="165" t="s">
        <v>92</v>
      </c>
      <c r="B5216" s="171" t="s">
        <v>3223</v>
      </c>
      <c r="C5216" s="167" t="s">
        <v>99</v>
      </c>
      <c r="D5216" s="168">
        <v>6244000.0</v>
      </c>
      <c r="E5216" s="169" t="str">
        <f>iferror(vlookup(C5216,'Master data'!$A$2:$C$29,3,0),"-/-")</f>
        <v>Biến phí</v>
      </c>
      <c r="F5216" s="169" t="str">
        <f>iferror(vlookup(C5216,'Master data'!$A$2:$C$29,2,0),"-/-")</f>
        <v>Chi phí giá vốn</v>
      </c>
    </row>
    <row r="5217" ht="22.5" hidden="1" customHeight="1" outlineLevel="1">
      <c r="A5217" s="165" t="s">
        <v>92</v>
      </c>
      <c r="B5217" s="171" t="s">
        <v>3224</v>
      </c>
      <c r="C5217" s="167" t="s">
        <v>99</v>
      </c>
      <c r="D5217" s="168">
        <v>4.4380333E7</v>
      </c>
      <c r="E5217" s="169" t="str">
        <f>iferror(vlookup(C5217,'Master data'!$A$2:$C$29,3,0),"-/-")</f>
        <v>Biến phí</v>
      </c>
      <c r="F5217" s="169" t="str">
        <f>iferror(vlookup(C5217,'Master data'!$A$2:$C$29,2,0),"-/-")</f>
        <v>Chi phí giá vốn</v>
      </c>
    </row>
    <row r="5218" ht="22.5" hidden="1" customHeight="1" outlineLevel="1">
      <c r="A5218" s="165" t="s">
        <v>92</v>
      </c>
      <c r="B5218" s="171" t="s">
        <v>2593</v>
      </c>
      <c r="C5218" s="167" t="s">
        <v>99</v>
      </c>
      <c r="D5218" s="168">
        <v>1.22366E8</v>
      </c>
      <c r="E5218" s="169" t="str">
        <f>iferror(vlookup(C5218,'Master data'!$A$2:$C$29,3,0),"-/-")</f>
        <v>Biến phí</v>
      </c>
      <c r="F5218" s="169" t="str">
        <f>iferror(vlookup(C5218,'Master data'!$A$2:$C$29,2,0),"-/-")</f>
        <v>Chi phí giá vốn</v>
      </c>
    </row>
    <row r="5219" ht="22.5" hidden="1" customHeight="1" outlineLevel="1">
      <c r="A5219" s="165" t="s">
        <v>92</v>
      </c>
      <c r="B5219" s="171" t="s">
        <v>102</v>
      </c>
      <c r="C5219" s="167" t="s">
        <v>102</v>
      </c>
      <c r="D5219" s="168">
        <v>5.6E8</v>
      </c>
      <c r="E5219" s="169" t="str">
        <f>iferror(vlookup(C5219,'Master data'!$A$2:$C$29,3,0),"-/-")</f>
        <v>Biến phí</v>
      </c>
      <c r="F5219" s="169" t="str">
        <f>iferror(vlookup(C5219,'Master data'!$A$2:$C$29,2,0),"-/-")</f>
        <v>Chi phí giá vốn</v>
      </c>
    </row>
    <row r="5220" ht="22.5" hidden="1" customHeight="1" outlineLevel="1">
      <c r="A5220" s="165" t="s">
        <v>92</v>
      </c>
      <c r="B5220" s="171" t="s">
        <v>591</v>
      </c>
      <c r="C5220" s="167" t="s">
        <v>111</v>
      </c>
      <c r="D5220" s="168">
        <v>3.4116667E7</v>
      </c>
      <c r="E5220" s="169" t="str">
        <f>iferror(vlookup(C5220,'Master data'!$A$2:$C$29,3,0),"-/-")</f>
        <v>Định phí</v>
      </c>
      <c r="F5220" s="169" t="str">
        <f>iferror(vlookup(C5220,'Master data'!$A$2:$C$29,2,0),"-/-")</f>
        <v>Chi phí khác</v>
      </c>
    </row>
    <row r="5221" ht="22.5" hidden="1" customHeight="1" outlineLevel="1">
      <c r="A5221" s="165" t="s">
        <v>92</v>
      </c>
      <c r="B5221" s="171" t="s">
        <v>3225</v>
      </c>
      <c r="C5221" s="167" t="s">
        <v>119</v>
      </c>
      <c r="D5221" s="168">
        <v>0.0</v>
      </c>
      <c r="E5221" s="169" t="str">
        <f>iferror(vlookup(C5221,'Master data'!$A$2:$C$29,3,0),"-/-")</f>
        <v>Định phí</v>
      </c>
      <c r="F5221" s="169" t="str">
        <f>iferror(vlookup(C5221,'Master data'!$A$2:$C$29,2,0),"-/-")</f>
        <v>Chi phí khác</v>
      </c>
    </row>
    <row r="5222" ht="22.5" hidden="1" customHeight="1" outlineLevel="1">
      <c r="A5222" s="165" t="s">
        <v>92</v>
      </c>
      <c r="B5222" s="171" t="s">
        <v>70</v>
      </c>
      <c r="C5222" s="167" t="s">
        <v>70</v>
      </c>
      <c r="D5222" s="168">
        <v>5.9666667E7</v>
      </c>
      <c r="E5222" s="169" t="str">
        <f>iferror(vlookup(C5222,'Master data'!$A$2:$C$29,3,0),"-/-")</f>
        <v>Chi phí khác</v>
      </c>
      <c r="F5222" s="169" t="str">
        <f>iferror(vlookup(C5222,'Master data'!$A$2:$C$29,2,0),"-/-")</f>
        <v>Chi phí khác</v>
      </c>
    </row>
    <row r="5223" ht="22.5" hidden="1" customHeight="1" outlineLevel="1">
      <c r="A5223" s="165" t="s">
        <v>92</v>
      </c>
      <c r="B5223" s="171" t="s">
        <v>3218</v>
      </c>
      <c r="C5223" s="167" t="s">
        <v>122</v>
      </c>
      <c r="D5223" s="168">
        <v>1.0944E7</v>
      </c>
      <c r="E5223" s="169" t="str">
        <f>iferror(vlookup(C5223,'Master data'!$A$2:$C$29,3,0),"-/-")</f>
        <v>Định phí</v>
      </c>
      <c r="F5223" s="169" t="str">
        <f>iferror(vlookup(C5223,'Master data'!$A$2:$C$29,2,0),"-/-")</f>
        <v>Chi phí khác</v>
      </c>
    </row>
    <row r="5224" ht="22.5" hidden="1" customHeight="1" outlineLevel="1">
      <c r="A5224" s="165" t="s">
        <v>92</v>
      </c>
      <c r="B5224" s="171" t="s">
        <v>3219</v>
      </c>
      <c r="C5224" s="167" t="s">
        <v>103</v>
      </c>
      <c r="D5224" s="168">
        <v>0.0</v>
      </c>
      <c r="E5224" s="169" t="str">
        <f>iferror(vlookup(C5224,'Master data'!$A$2:$C$29,3,0),"-/-")</f>
        <v>Biến phí</v>
      </c>
      <c r="F5224" s="169" t="str">
        <f>iferror(vlookup(C5224,'Master data'!$A$2:$C$29,2,0),"-/-")</f>
        <v>Chi phí bán hàng</v>
      </c>
    </row>
    <row r="5225" ht="22.5" hidden="1" customHeight="1" outlineLevel="1">
      <c r="A5225" s="173" t="s">
        <v>92</v>
      </c>
      <c r="B5225" s="179" t="s">
        <v>3220</v>
      </c>
      <c r="C5225" s="175" t="s">
        <v>124</v>
      </c>
      <c r="D5225" s="176">
        <v>5128333.0</v>
      </c>
      <c r="E5225" s="177" t="str">
        <f>iferror(vlookup(C5225,'Master data'!$A$2:$C$29,3,0),"-/-")</f>
        <v>Chi phí khác</v>
      </c>
      <c r="F5225" s="177" t="str">
        <f>iferror(vlookup(C5225,'Master data'!$A$2:$C$29,2,0),"-/-")</f>
        <v>Chi phí khác</v>
      </c>
    </row>
    <row r="5226" ht="22.5" customHeight="1" collapsed="1">
      <c r="A5226" s="165" t="s">
        <v>3226</v>
      </c>
      <c r="B5226" s="171" t="s">
        <v>112</v>
      </c>
      <c r="C5226" s="167" t="s">
        <v>112</v>
      </c>
      <c r="D5226" s="168">
        <v>0.0</v>
      </c>
      <c r="E5226" s="169" t="str">
        <f>iferror(vlookup(C5226,'Master data'!$A$2:$C$29,3,0),"-/-")</f>
        <v>Biến phí</v>
      </c>
      <c r="F5226" s="169" t="str">
        <f>iferror(vlookup(C5226,'Master data'!$A$2:$C$29,2,0),"-/-")</f>
        <v>Chi phí hành chính</v>
      </c>
    </row>
    <row r="5227" ht="22.5" hidden="1" customHeight="1" outlineLevel="1">
      <c r="A5227" s="165" t="s">
        <v>3226</v>
      </c>
      <c r="B5227" s="171" t="s">
        <v>112</v>
      </c>
      <c r="C5227" s="167" t="s">
        <v>112</v>
      </c>
      <c r="D5227" s="168">
        <v>2.0207669E7</v>
      </c>
      <c r="E5227" s="169" t="str">
        <f>iferror(vlookup(C5227,'Master data'!$A$2:$C$29,3,0),"-/-")</f>
        <v>Biến phí</v>
      </c>
      <c r="F5227" s="169" t="str">
        <f>iferror(vlookup(C5227,'Master data'!$A$2:$C$29,2,0),"-/-")</f>
        <v>Chi phí hành chính</v>
      </c>
    </row>
    <row r="5228" ht="22.5" hidden="1" customHeight="1" outlineLevel="1">
      <c r="A5228" s="165" t="s">
        <v>3226</v>
      </c>
      <c r="B5228" s="171" t="s">
        <v>115</v>
      </c>
      <c r="C5228" s="167" t="s">
        <v>115</v>
      </c>
      <c r="D5228" s="168">
        <v>2.3808636E7</v>
      </c>
      <c r="E5228" s="169" t="str">
        <f>iferror(vlookup(C5228,'Master data'!$A$2:$C$29,3,0),"-/-")</f>
        <v>Định phí</v>
      </c>
      <c r="F5228" s="169" t="str">
        <f>iferror(vlookup(C5228,'Master data'!$A$2:$C$29,2,0),"-/-")</f>
        <v>Chi phí hành chính</v>
      </c>
    </row>
    <row r="5229" ht="22.5" hidden="1" customHeight="1" outlineLevel="1">
      <c r="A5229" s="165" t="s">
        <v>3226</v>
      </c>
      <c r="B5229" s="171" t="s">
        <v>3200</v>
      </c>
      <c r="C5229" s="167" t="s">
        <v>115</v>
      </c>
      <c r="D5229" s="168">
        <v>4959333.0</v>
      </c>
      <c r="E5229" s="169" t="str">
        <f>iferror(vlookup(C5229,'Master data'!$A$2:$C$29,3,0),"-/-")</f>
        <v>Định phí</v>
      </c>
      <c r="F5229" s="169" t="str">
        <f>iferror(vlookup(C5229,'Master data'!$A$2:$C$29,2,0),"-/-")</f>
        <v>Chi phí hành chính</v>
      </c>
    </row>
    <row r="5230" ht="22.5" hidden="1" customHeight="1" outlineLevel="1">
      <c r="A5230" s="165" t="s">
        <v>3226</v>
      </c>
      <c r="B5230" s="171" t="s">
        <v>3201</v>
      </c>
      <c r="C5230" s="167" t="s">
        <v>116</v>
      </c>
      <c r="D5230" s="168">
        <v>2.0344614E7</v>
      </c>
      <c r="E5230" s="169" t="str">
        <f>iferror(vlookup(C5230,'Master data'!$A$2:$C$29,3,0),"-/-")</f>
        <v>Định phí</v>
      </c>
      <c r="F5230" s="169" t="str">
        <f>iferror(vlookup(C5230,'Master data'!$A$2:$C$29,2,0),"-/-")</f>
        <v>Chi phí hành chính</v>
      </c>
    </row>
    <row r="5231" ht="22.5" hidden="1" customHeight="1" outlineLevel="1">
      <c r="A5231" s="165" t="s">
        <v>3226</v>
      </c>
      <c r="B5231" s="171" t="s">
        <v>3202</v>
      </c>
      <c r="C5231" s="167" t="s">
        <v>118</v>
      </c>
      <c r="D5231" s="168">
        <v>1.6028667E7</v>
      </c>
      <c r="E5231" s="169" t="str">
        <f>iferror(vlookup(C5231,'Master data'!$A$2:$C$29,3,0),"-/-")</f>
        <v>Định phí</v>
      </c>
      <c r="F5231" s="169" t="str">
        <f>iferror(vlookup(C5231,'Master data'!$A$2:$C$29,2,0),"-/-")</f>
        <v>Chi phí hành chính</v>
      </c>
    </row>
    <row r="5232" ht="22.5" hidden="1" customHeight="1" outlineLevel="1">
      <c r="A5232" s="165" t="s">
        <v>3226</v>
      </c>
      <c r="B5232" s="171" t="s">
        <v>3203</v>
      </c>
      <c r="C5232" s="167" t="s">
        <v>107</v>
      </c>
      <c r="D5232" s="168">
        <v>1.22E7</v>
      </c>
      <c r="E5232" s="169" t="str">
        <f>iferror(vlookup(C5232,'Master data'!$A$2:$C$29,3,0),"-/-")</f>
        <v>Biến phí</v>
      </c>
      <c r="F5232" s="169" t="str">
        <f>iferror(vlookup(C5232,'Master data'!$A$2:$C$29,2,0),"-/-")</f>
        <v>Chi phí bán hàng</v>
      </c>
    </row>
    <row r="5233" ht="22.5" hidden="1" customHeight="1" outlineLevel="1">
      <c r="A5233" s="165" t="s">
        <v>3226</v>
      </c>
      <c r="B5233" s="171" t="s">
        <v>3204</v>
      </c>
      <c r="C5233" s="167" t="s">
        <v>95</v>
      </c>
      <c r="D5233" s="168">
        <v>3.92E8</v>
      </c>
      <c r="E5233" s="169" t="str">
        <f>iferror(vlookup(C5233,'Master data'!$A$2:$C$29,3,0),"-/-")</f>
        <v>Biến phí</v>
      </c>
      <c r="F5233" s="169" t="str">
        <f>iferror(vlookup(C5233,'Master data'!$A$2:$C$29,2,0),"-/-")</f>
        <v>Chi phí bán hàng</v>
      </c>
    </row>
    <row r="5234" ht="22.5" hidden="1" customHeight="1" outlineLevel="1">
      <c r="A5234" s="165" t="s">
        <v>3226</v>
      </c>
      <c r="B5234" s="171" t="s">
        <v>3205</v>
      </c>
      <c r="C5234" s="167" t="s">
        <v>114</v>
      </c>
      <c r="D5234" s="168">
        <v>1.93974E7</v>
      </c>
      <c r="E5234" s="169" t="str">
        <f>iferror(vlookup(C5234,'Master data'!$A$2:$C$29,3,0),"-/-")</f>
        <v>Định phí</v>
      </c>
      <c r="F5234" s="169" t="str">
        <f>iferror(vlookup(C5234,'Master data'!$A$2:$C$29,2,0),"-/-")</f>
        <v>Chi phí hành chính</v>
      </c>
    </row>
    <row r="5235" ht="22.5" hidden="1" customHeight="1" outlineLevel="1">
      <c r="A5235" s="165" t="s">
        <v>3226</v>
      </c>
      <c r="B5235" s="171" t="s">
        <v>97</v>
      </c>
      <c r="C5235" s="167" t="s">
        <v>97</v>
      </c>
      <c r="D5235" s="168">
        <v>0.0</v>
      </c>
      <c r="E5235" s="169" t="str">
        <f>iferror(vlookup(C5235,'Master data'!$A$2:$C$29,3,0),"-/-")</f>
        <v>Biến phí</v>
      </c>
      <c r="F5235" s="169" t="str">
        <f>iferror(vlookup(C5235,'Master data'!$A$2:$C$29,2,0),"-/-")</f>
        <v>Chi phí bán hàng</v>
      </c>
    </row>
    <row r="5236" ht="22.5" hidden="1" customHeight="1" outlineLevel="1">
      <c r="A5236" s="165" t="s">
        <v>3226</v>
      </c>
      <c r="B5236" s="171" t="s">
        <v>3031</v>
      </c>
      <c r="C5236" s="167" t="s">
        <v>98</v>
      </c>
      <c r="D5236" s="168">
        <v>4290000.0</v>
      </c>
      <c r="E5236" s="169" t="str">
        <f>iferror(vlookup(C5236,'Master data'!$A$2:$C$29,3,0),"-/-")</f>
        <v>Biến phí</v>
      </c>
      <c r="F5236" s="169" t="str">
        <f>iferror(vlookup(C5236,'Master data'!$A$2:$C$29,2,0),"-/-")</f>
        <v>Chi phí bán hàng</v>
      </c>
    </row>
    <row r="5237" ht="22.5" hidden="1" customHeight="1" outlineLevel="1">
      <c r="A5237" s="165" t="s">
        <v>3226</v>
      </c>
      <c r="B5237" s="171" t="s">
        <v>117</v>
      </c>
      <c r="C5237" s="167" t="s">
        <v>117</v>
      </c>
      <c r="D5237" s="168">
        <v>0.0</v>
      </c>
      <c r="E5237" s="169" t="str">
        <f>iferror(vlookup(C5237,'Master data'!$A$2:$C$29,3,0),"-/-")</f>
        <v>Định phí</v>
      </c>
      <c r="F5237" s="169" t="str">
        <f>iferror(vlookup(C5237,'Master data'!$A$2:$C$29,2,0),"-/-")</f>
        <v>Chi phí bán hàng</v>
      </c>
    </row>
    <row r="5238" ht="22.5" hidden="1" customHeight="1" outlineLevel="1">
      <c r="A5238" s="165" t="s">
        <v>3226</v>
      </c>
      <c r="B5238" s="171" t="s">
        <v>101</v>
      </c>
      <c r="C5238" s="167" t="s">
        <v>101</v>
      </c>
      <c r="D5238" s="168">
        <v>7815667.0</v>
      </c>
      <c r="E5238" s="169" t="str">
        <f>iferror(vlookup(C5238,'Master data'!$A$2:$C$29,3,0),"-/-")</f>
        <v>Biến phí</v>
      </c>
      <c r="F5238" s="169" t="str">
        <f>iferror(vlookup(C5238,'Master data'!$A$2:$C$29,2,0),"-/-")</f>
        <v>Chi phí bán hàng</v>
      </c>
    </row>
    <row r="5239" ht="22.5" hidden="1" customHeight="1" outlineLevel="1">
      <c r="A5239" s="165" t="s">
        <v>3226</v>
      </c>
      <c r="B5239" s="171" t="s">
        <v>3206</v>
      </c>
      <c r="C5239" s="167" t="s">
        <v>103</v>
      </c>
      <c r="D5239" s="168">
        <v>3.3743E7</v>
      </c>
      <c r="E5239" s="169" t="str">
        <f>iferror(vlookup(C5239,'Master data'!$A$2:$C$29,3,0),"-/-")</f>
        <v>Biến phí</v>
      </c>
      <c r="F5239" s="169" t="str">
        <f>iferror(vlookup(C5239,'Master data'!$A$2:$C$29,2,0),"-/-")</f>
        <v>Chi phí bán hàng</v>
      </c>
    </row>
    <row r="5240" ht="22.5" hidden="1" customHeight="1" outlineLevel="1">
      <c r="A5240" s="165" t="s">
        <v>3226</v>
      </c>
      <c r="B5240" s="171" t="s">
        <v>3207</v>
      </c>
      <c r="C5240" s="167" t="s">
        <v>104</v>
      </c>
      <c r="D5240" s="168">
        <v>2.2E7</v>
      </c>
      <c r="E5240" s="169" t="str">
        <f>iferror(vlookup(C5240,'Master data'!$A$2:$C$29,3,0),"-/-")</f>
        <v>Biến phí</v>
      </c>
      <c r="F5240" s="169" t="str">
        <f>iferror(vlookup(C5240,'Master data'!$A$2:$C$29,2,0),"-/-")</f>
        <v>Chi phí bán hàng</v>
      </c>
    </row>
    <row r="5241" ht="22.5" hidden="1" customHeight="1" outlineLevel="1">
      <c r="A5241" s="165" t="s">
        <v>3226</v>
      </c>
      <c r="B5241" s="171" t="s">
        <v>105</v>
      </c>
      <c r="C5241" s="167" t="s">
        <v>105</v>
      </c>
      <c r="D5241" s="168">
        <v>1.375E7</v>
      </c>
      <c r="E5241" s="169" t="str">
        <f>iferror(vlookup(C5241,'Master data'!$A$2:$C$29,3,0),"-/-")</f>
        <v>Biến phí</v>
      </c>
      <c r="F5241" s="169" t="str">
        <f>iferror(vlookup(C5241,'Master data'!$A$2:$C$29,2,0),"-/-")</f>
        <v>Chi phí bán hàng</v>
      </c>
    </row>
    <row r="5242" ht="22.5" hidden="1" customHeight="1" outlineLevel="1">
      <c r="A5242" s="165" t="s">
        <v>3226</v>
      </c>
      <c r="B5242" s="171" t="s">
        <v>3208</v>
      </c>
      <c r="C5242" s="167" t="s">
        <v>17</v>
      </c>
      <c r="D5242" s="168">
        <v>2.2993476E8</v>
      </c>
      <c r="E5242" s="169" t="str">
        <f>iferror(vlookup(C5242,'Master data'!$A$2:$C$29,3,0),"-/-")</f>
        <v>Biến phí</v>
      </c>
      <c r="F5242" s="169" t="str">
        <f>iferror(vlookup(C5242,'Master data'!$A$2:$C$29,2,0),"-/-")</f>
        <v>Chi phí bán hàng</v>
      </c>
    </row>
    <row r="5243" ht="22.5" hidden="1" customHeight="1" outlineLevel="1">
      <c r="A5243" s="165" t="s">
        <v>3226</v>
      </c>
      <c r="B5243" s="171" t="s">
        <v>106</v>
      </c>
      <c r="C5243" s="167" t="s">
        <v>106</v>
      </c>
      <c r="D5243" s="168">
        <v>1.727101E7</v>
      </c>
      <c r="E5243" s="169" t="str">
        <f>iferror(vlookup(C5243,'Master data'!$A$2:$C$29,3,0),"-/-")</f>
        <v>Biến phí</v>
      </c>
      <c r="F5243" s="169" t="str">
        <f>iferror(vlookup(C5243,'Master data'!$A$2:$C$29,2,0),"-/-")</f>
        <v>Chi phí bán hàng</v>
      </c>
    </row>
    <row r="5244" ht="22.5" hidden="1" customHeight="1" outlineLevel="1">
      <c r="A5244" s="165" t="s">
        <v>3226</v>
      </c>
      <c r="B5244" s="171" t="s">
        <v>3209</v>
      </c>
      <c r="C5244" s="167" t="s">
        <v>118</v>
      </c>
      <c r="D5244" s="168">
        <v>1.0292666E7</v>
      </c>
      <c r="E5244" s="169" t="str">
        <f>iferror(vlookup(C5244,'Master data'!$A$2:$C$29,3,0),"-/-")</f>
        <v>Định phí</v>
      </c>
      <c r="F5244" s="169" t="str">
        <f>iferror(vlookup(C5244,'Master data'!$A$2:$C$29,2,0),"-/-")</f>
        <v>Chi phí hành chính</v>
      </c>
    </row>
    <row r="5245" ht="22.5" hidden="1" customHeight="1" outlineLevel="1">
      <c r="A5245" s="165" t="s">
        <v>3226</v>
      </c>
      <c r="B5245" s="171" t="s">
        <v>109</v>
      </c>
      <c r="C5245" s="167" t="s">
        <v>109</v>
      </c>
      <c r="D5245" s="168">
        <v>3.87089566E8</v>
      </c>
      <c r="E5245" s="169" t="str">
        <f>iferror(vlookup(C5245,'Master data'!$A$2:$C$29,3,0),"-/-")</f>
        <v>Định phí</v>
      </c>
      <c r="F5245" s="169" t="str">
        <f>iferror(vlookup(C5245,'Master data'!$A$2:$C$29,2,0),"-/-")</f>
        <v>Chi phí QLDN</v>
      </c>
    </row>
    <row r="5246" ht="22.5" hidden="1" customHeight="1" outlineLevel="1">
      <c r="A5246" s="165" t="s">
        <v>3226</v>
      </c>
      <c r="B5246" s="171" t="s">
        <v>3210</v>
      </c>
      <c r="C5246" s="167" t="s">
        <v>120</v>
      </c>
      <c r="D5246" s="168">
        <v>1.02086833E8</v>
      </c>
      <c r="E5246" s="169" t="str">
        <f>iferror(vlookup(C5246,'Master data'!$A$2:$C$29,3,0),"-/-")</f>
        <v>Định phí</v>
      </c>
      <c r="F5246" s="169" t="str">
        <f>iferror(vlookup(C5246,'Master data'!$A$2:$C$29,2,0),"-/-")</f>
        <v>Chi phí QLDN</v>
      </c>
    </row>
    <row r="5247" ht="22.5" hidden="1" customHeight="1" outlineLevel="1">
      <c r="A5247" s="165" t="s">
        <v>3226</v>
      </c>
      <c r="B5247" s="171" t="s">
        <v>121</v>
      </c>
      <c r="C5247" s="167" t="s">
        <v>121</v>
      </c>
      <c r="D5247" s="168">
        <v>2.5311573E7</v>
      </c>
      <c r="E5247" s="169" t="str">
        <f>iferror(vlookup(C5247,'Master data'!$A$2:$C$29,3,0),"-/-")</f>
        <v>Định phí</v>
      </c>
      <c r="F5247" s="169" t="str">
        <f>iferror(vlookup(C5247,'Master data'!$A$2:$C$29,2,0),"-/-")</f>
        <v>Chi phí QLDN</v>
      </c>
    </row>
    <row r="5248" ht="22.5" hidden="1" customHeight="1" outlineLevel="1">
      <c r="A5248" s="165" t="s">
        <v>3226</v>
      </c>
      <c r="B5248" s="171" t="s">
        <v>3211</v>
      </c>
      <c r="C5248" s="167" t="s">
        <v>123</v>
      </c>
      <c r="D5248" s="168">
        <v>1.8E7</v>
      </c>
      <c r="E5248" s="169" t="str">
        <f>iferror(vlookup(C5248,'Master data'!$A$2:$C$29,3,0),"-/-")</f>
        <v>Định phí</v>
      </c>
      <c r="F5248" s="169" t="str">
        <f>iferror(vlookup(C5248,'Master data'!$A$2:$C$29,2,0),"-/-")</f>
        <v>Chi phí QLDN</v>
      </c>
    </row>
    <row r="5249" ht="22.5" hidden="1" customHeight="1" outlineLevel="1">
      <c r="A5249" s="165" t="s">
        <v>3226</v>
      </c>
      <c r="B5249" s="171" t="s">
        <v>3212</v>
      </c>
      <c r="C5249" s="167" t="s">
        <v>112</v>
      </c>
      <c r="D5249" s="168">
        <v>4.0033333E7</v>
      </c>
      <c r="E5249" s="169" t="str">
        <f>iferror(vlookup(C5249,'Master data'!$A$2:$C$29,3,0),"-/-")</f>
        <v>Biến phí</v>
      </c>
      <c r="F5249" s="169" t="str">
        <f>iferror(vlookup(C5249,'Master data'!$A$2:$C$29,2,0),"-/-")</f>
        <v>Chi phí hành chính</v>
      </c>
    </row>
    <row r="5250" ht="22.5" hidden="1" customHeight="1" outlineLevel="1">
      <c r="A5250" s="165" t="s">
        <v>3226</v>
      </c>
      <c r="B5250" s="171" t="s">
        <v>2888</v>
      </c>
      <c r="C5250" s="167" t="s">
        <v>112</v>
      </c>
      <c r="D5250" s="168">
        <v>2200000.0</v>
      </c>
      <c r="E5250" s="169" t="str">
        <f>iferror(vlookup(C5250,'Master data'!$A$2:$C$29,3,0),"-/-")</f>
        <v>Biến phí</v>
      </c>
      <c r="F5250" s="169" t="str">
        <f>iferror(vlookup(C5250,'Master data'!$A$2:$C$29,2,0),"-/-")</f>
        <v>Chi phí hành chính</v>
      </c>
    </row>
    <row r="5251" ht="22.5" hidden="1" customHeight="1" outlineLevel="1">
      <c r="A5251" s="165" t="s">
        <v>3226</v>
      </c>
      <c r="B5251" s="171" t="s">
        <v>3227</v>
      </c>
      <c r="C5251" s="167" t="s">
        <v>99</v>
      </c>
      <c r="D5251" s="168">
        <v>1.1185E7</v>
      </c>
      <c r="E5251" s="169" t="str">
        <f>iferror(vlookup(C5251,'Master data'!$A$2:$C$29,3,0),"-/-")</f>
        <v>Biến phí</v>
      </c>
      <c r="F5251" s="169" t="str">
        <f>iferror(vlookup(C5251,'Master data'!$A$2:$C$29,2,0),"-/-")</f>
        <v>Chi phí giá vốn</v>
      </c>
    </row>
    <row r="5252" ht="22.5" hidden="1" customHeight="1" outlineLevel="1">
      <c r="A5252" s="165" t="s">
        <v>3226</v>
      </c>
      <c r="B5252" s="171" t="s">
        <v>1274</v>
      </c>
      <c r="C5252" s="167" t="s">
        <v>99</v>
      </c>
      <c r="D5252" s="168">
        <v>3.98E7</v>
      </c>
      <c r="E5252" s="169" t="str">
        <f>iferror(vlookup(C5252,'Master data'!$A$2:$C$29,3,0),"-/-")</f>
        <v>Biến phí</v>
      </c>
      <c r="F5252" s="169" t="str">
        <f>iferror(vlookup(C5252,'Master data'!$A$2:$C$29,2,0),"-/-")</f>
        <v>Chi phí giá vốn</v>
      </c>
    </row>
    <row r="5253" ht="22.5" hidden="1" customHeight="1" outlineLevel="1">
      <c r="A5253" s="165" t="s">
        <v>3226</v>
      </c>
      <c r="B5253" s="171" t="s">
        <v>2593</v>
      </c>
      <c r="C5253" s="167" t="s">
        <v>99</v>
      </c>
      <c r="D5253" s="168">
        <v>9.4663E7</v>
      </c>
      <c r="E5253" s="169" t="str">
        <f>iferror(vlookup(C5253,'Master data'!$A$2:$C$29,3,0),"-/-")</f>
        <v>Biến phí</v>
      </c>
      <c r="F5253" s="169" t="str">
        <f>iferror(vlookup(C5253,'Master data'!$A$2:$C$29,2,0),"-/-")</f>
        <v>Chi phí giá vốn</v>
      </c>
    </row>
    <row r="5254" ht="22.5" hidden="1" customHeight="1" outlineLevel="1">
      <c r="A5254" s="165" t="s">
        <v>3226</v>
      </c>
      <c r="B5254" s="171" t="s">
        <v>3196</v>
      </c>
      <c r="C5254" s="167" t="s">
        <v>102</v>
      </c>
      <c r="D5254" s="168">
        <v>4.7E8</v>
      </c>
      <c r="E5254" s="169" t="str">
        <f>iferror(vlookup(C5254,'Master data'!$A$2:$C$29,3,0),"-/-")</f>
        <v>Biến phí</v>
      </c>
      <c r="F5254" s="169" t="str">
        <f>iferror(vlookup(C5254,'Master data'!$A$2:$C$29,2,0),"-/-")</f>
        <v>Chi phí giá vốn</v>
      </c>
    </row>
    <row r="5255" ht="22.5" hidden="1" customHeight="1" outlineLevel="1">
      <c r="A5255" s="165" t="s">
        <v>3226</v>
      </c>
      <c r="B5255" s="171" t="s">
        <v>591</v>
      </c>
      <c r="C5255" s="167" t="s">
        <v>111</v>
      </c>
      <c r="D5255" s="168">
        <v>3.0E7</v>
      </c>
      <c r="E5255" s="169" t="str">
        <f>iferror(vlookup(C5255,'Master data'!$A$2:$C$29,3,0),"-/-")</f>
        <v>Định phí</v>
      </c>
      <c r="F5255" s="169" t="str">
        <f>iferror(vlookup(C5255,'Master data'!$A$2:$C$29,2,0),"-/-")</f>
        <v>Chi phí khác</v>
      </c>
    </row>
    <row r="5256" ht="22.5" hidden="1" customHeight="1" outlineLevel="1">
      <c r="A5256" s="165" t="s">
        <v>3226</v>
      </c>
      <c r="B5256" s="171" t="s">
        <v>3225</v>
      </c>
      <c r="C5256" s="167" t="s">
        <v>119</v>
      </c>
      <c r="D5256" s="168">
        <v>0.0</v>
      </c>
      <c r="E5256" s="169" t="str">
        <f>iferror(vlookup(C5256,'Master data'!$A$2:$C$29,3,0),"-/-")</f>
        <v>Định phí</v>
      </c>
      <c r="F5256" s="169" t="str">
        <f>iferror(vlookup(C5256,'Master data'!$A$2:$C$29,2,0),"-/-")</f>
        <v>Chi phí khác</v>
      </c>
    </row>
    <row r="5257" ht="22.5" hidden="1" customHeight="1" outlineLevel="1">
      <c r="A5257" s="165" t="s">
        <v>3226</v>
      </c>
      <c r="B5257" s="171" t="s">
        <v>70</v>
      </c>
      <c r="C5257" s="167" t="s">
        <v>70</v>
      </c>
      <c r="D5257" s="168">
        <v>5.5350667E7</v>
      </c>
      <c r="E5257" s="169" t="str">
        <f>iferror(vlookup(C5257,'Master data'!$A$2:$C$29,3,0),"-/-")</f>
        <v>Chi phí khác</v>
      </c>
      <c r="F5257" s="169" t="str">
        <f>iferror(vlookup(C5257,'Master data'!$A$2:$C$29,2,0),"-/-")</f>
        <v>Chi phí khác</v>
      </c>
    </row>
    <row r="5258" ht="22.5" hidden="1" customHeight="1" outlineLevel="1">
      <c r="A5258" s="165" t="s">
        <v>3226</v>
      </c>
      <c r="B5258" s="171" t="s">
        <v>3218</v>
      </c>
      <c r="C5258" s="167" t="s">
        <v>122</v>
      </c>
      <c r="D5258" s="168">
        <v>1.9874E7</v>
      </c>
      <c r="E5258" s="169" t="str">
        <f>iferror(vlookup(C5258,'Master data'!$A$2:$C$29,3,0),"-/-")</f>
        <v>Định phí</v>
      </c>
      <c r="F5258" s="169" t="str">
        <f>iferror(vlookup(C5258,'Master data'!$A$2:$C$29,2,0),"-/-")</f>
        <v>Chi phí khác</v>
      </c>
    </row>
    <row r="5259" ht="22.5" hidden="1" customHeight="1" outlineLevel="1">
      <c r="A5259" s="165" t="s">
        <v>3226</v>
      </c>
      <c r="B5259" s="171" t="s">
        <v>3219</v>
      </c>
      <c r="C5259" s="167" t="s">
        <v>103</v>
      </c>
      <c r="D5259" s="168">
        <v>0.0</v>
      </c>
      <c r="E5259" s="169" t="str">
        <f>iferror(vlookup(C5259,'Master data'!$A$2:$C$29,3,0),"-/-")</f>
        <v>Biến phí</v>
      </c>
      <c r="F5259" s="169" t="str">
        <f>iferror(vlookup(C5259,'Master data'!$A$2:$C$29,2,0),"-/-")</f>
        <v>Chi phí bán hàng</v>
      </c>
    </row>
    <row r="5260" ht="22.5" hidden="1" customHeight="1" outlineLevel="1">
      <c r="A5260" s="173" t="s">
        <v>3226</v>
      </c>
      <c r="B5260" s="179" t="s">
        <v>3220</v>
      </c>
      <c r="C5260" s="175" t="s">
        <v>124</v>
      </c>
      <c r="D5260" s="176">
        <v>949333.0</v>
      </c>
      <c r="E5260" s="177" t="str">
        <f>iferror(vlookup(C5260,'Master data'!$A$2:$C$29,3,0),"-/-")</f>
        <v>Chi phí khác</v>
      </c>
      <c r="F5260" s="177" t="str">
        <f>iferror(vlookup(C5260,'Master data'!$A$2:$C$29,2,0),"-/-")</f>
        <v>Chi phí khác</v>
      </c>
    </row>
    <row r="5261" ht="22.5" customHeight="1" collapsed="1">
      <c r="A5261" s="165" t="s">
        <v>3228</v>
      </c>
      <c r="B5261" s="171" t="s">
        <v>112</v>
      </c>
      <c r="C5261" s="167" t="s">
        <v>112</v>
      </c>
      <c r="D5261" s="168">
        <v>0.0</v>
      </c>
      <c r="E5261" s="169" t="str">
        <f>iferror(vlookup(C5261,'Master data'!$A$2:$C$29,3,0),"-/-")</f>
        <v>Biến phí</v>
      </c>
      <c r="F5261" s="169" t="str">
        <f>iferror(vlookup(C5261,'Master data'!$A$2:$C$29,2,0),"-/-")</f>
        <v>Chi phí hành chính</v>
      </c>
    </row>
    <row r="5262" ht="22.5" hidden="1" customHeight="1" outlineLevel="1">
      <c r="A5262" s="165" t="s">
        <v>3228</v>
      </c>
      <c r="B5262" s="171" t="s">
        <v>112</v>
      </c>
      <c r="C5262" s="167" t="s">
        <v>112</v>
      </c>
      <c r="D5262" s="168">
        <v>1.8609667E7</v>
      </c>
      <c r="E5262" s="169" t="str">
        <f>iferror(vlookup(C5262,'Master data'!$A$2:$C$29,3,0),"-/-")</f>
        <v>Biến phí</v>
      </c>
      <c r="F5262" s="169" t="str">
        <f>iferror(vlookup(C5262,'Master data'!$A$2:$C$29,2,0),"-/-")</f>
        <v>Chi phí hành chính</v>
      </c>
    </row>
    <row r="5263" ht="22.5" hidden="1" customHeight="1" outlineLevel="1">
      <c r="A5263" s="165" t="s">
        <v>3228</v>
      </c>
      <c r="B5263" s="171" t="s">
        <v>115</v>
      </c>
      <c r="C5263" s="167" t="s">
        <v>115</v>
      </c>
      <c r="D5263" s="168">
        <v>2.3031E7</v>
      </c>
      <c r="E5263" s="169" t="str">
        <f>iferror(vlookup(C5263,'Master data'!$A$2:$C$29,3,0),"-/-")</f>
        <v>Định phí</v>
      </c>
      <c r="F5263" s="169" t="str">
        <f>iferror(vlookup(C5263,'Master data'!$A$2:$C$29,2,0),"-/-")</f>
        <v>Chi phí hành chính</v>
      </c>
    </row>
    <row r="5264" ht="22.5" hidden="1" customHeight="1" outlineLevel="1">
      <c r="A5264" s="165" t="s">
        <v>3228</v>
      </c>
      <c r="B5264" s="171" t="s">
        <v>3200</v>
      </c>
      <c r="C5264" s="167" t="s">
        <v>115</v>
      </c>
      <c r="D5264" s="168">
        <v>4299000.0</v>
      </c>
      <c r="E5264" s="169" t="str">
        <f>iferror(vlookup(C5264,'Master data'!$A$2:$C$29,3,0),"-/-")</f>
        <v>Định phí</v>
      </c>
      <c r="F5264" s="169" t="str">
        <f>iferror(vlookup(C5264,'Master data'!$A$2:$C$29,2,0),"-/-")</f>
        <v>Chi phí hành chính</v>
      </c>
    </row>
    <row r="5265" ht="22.5" hidden="1" customHeight="1" outlineLevel="1">
      <c r="A5265" s="165" t="s">
        <v>3228</v>
      </c>
      <c r="B5265" s="171" t="s">
        <v>3201</v>
      </c>
      <c r="C5265" s="167" t="s">
        <v>116</v>
      </c>
      <c r="D5265" s="168">
        <v>1.9317944E7</v>
      </c>
      <c r="E5265" s="169" t="str">
        <f>iferror(vlookup(C5265,'Master data'!$A$2:$C$29,3,0),"-/-")</f>
        <v>Định phí</v>
      </c>
      <c r="F5265" s="169" t="str">
        <f>iferror(vlookup(C5265,'Master data'!$A$2:$C$29,2,0),"-/-")</f>
        <v>Chi phí hành chính</v>
      </c>
    </row>
    <row r="5266" ht="22.5" hidden="1" customHeight="1" outlineLevel="1">
      <c r="A5266" s="165" t="s">
        <v>3228</v>
      </c>
      <c r="B5266" s="171" t="s">
        <v>3202</v>
      </c>
      <c r="C5266" s="167" t="s">
        <v>118</v>
      </c>
      <c r="D5266" s="168">
        <v>1.1124999E7</v>
      </c>
      <c r="E5266" s="169" t="str">
        <f>iferror(vlookup(C5266,'Master data'!$A$2:$C$29,3,0),"-/-")</f>
        <v>Định phí</v>
      </c>
      <c r="F5266" s="169" t="str">
        <f>iferror(vlookup(C5266,'Master data'!$A$2:$C$29,2,0),"-/-")</f>
        <v>Chi phí hành chính</v>
      </c>
    </row>
    <row r="5267" ht="22.5" hidden="1" customHeight="1" outlineLevel="1">
      <c r="A5267" s="165" t="s">
        <v>3228</v>
      </c>
      <c r="B5267" s="171" t="s">
        <v>3203</v>
      </c>
      <c r="C5267" s="167" t="s">
        <v>107</v>
      </c>
      <c r="D5267" s="168">
        <v>1.3E7</v>
      </c>
      <c r="E5267" s="169" t="str">
        <f>iferror(vlookup(C5267,'Master data'!$A$2:$C$29,3,0),"-/-")</f>
        <v>Biến phí</v>
      </c>
      <c r="F5267" s="169" t="str">
        <f>iferror(vlookup(C5267,'Master data'!$A$2:$C$29,2,0),"-/-")</f>
        <v>Chi phí bán hàng</v>
      </c>
    </row>
    <row r="5268" ht="22.5" hidden="1" customHeight="1" outlineLevel="1">
      <c r="A5268" s="165" t="s">
        <v>3228</v>
      </c>
      <c r="B5268" s="171" t="s">
        <v>3204</v>
      </c>
      <c r="C5268" s="167" t="s">
        <v>95</v>
      </c>
      <c r="D5268" s="168">
        <v>4.5E8</v>
      </c>
      <c r="E5268" s="169" t="str">
        <f>iferror(vlookup(C5268,'Master data'!$A$2:$C$29,3,0),"-/-")</f>
        <v>Biến phí</v>
      </c>
      <c r="F5268" s="169" t="str">
        <f>iferror(vlookup(C5268,'Master data'!$A$2:$C$29,2,0),"-/-")</f>
        <v>Chi phí bán hàng</v>
      </c>
    </row>
    <row r="5269" ht="22.5" hidden="1" customHeight="1" outlineLevel="1">
      <c r="A5269" s="165" t="s">
        <v>3228</v>
      </c>
      <c r="B5269" s="171" t="s">
        <v>3205</v>
      </c>
      <c r="C5269" s="167" t="s">
        <v>114</v>
      </c>
      <c r="D5269" s="168">
        <v>1.989E7</v>
      </c>
      <c r="E5269" s="169" t="str">
        <f>iferror(vlookup(C5269,'Master data'!$A$2:$C$29,3,0),"-/-")</f>
        <v>Định phí</v>
      </c>
      <c r="F5269" s="169" t="str">
        <f>iferror(vlookup(C5269,'Master data'!$A$2:$C$29,2,0),"-/-")</f>
        <v>Chi phí hành chính</v>
      </c>
    </row>
    <row r="5270" ht="22.5" hidden="1" customHeight="1" outlineLevel="1">
      <c r="A5270" s="165" t="s">
        <v>3228</v>
      </c>
      <c r="B5270" s="171" t="s">
        <v>97</v>
      </c>
      <c r="C5270" s="167" t="s">
        <v>97</v>
      </c>
      <c r="D5270" s="168">
        <v>0.0</v>
      </c>
      <c r="E5270" s="169" t="str">
        <f>iferror(vlookup(C5270,'Master data'!$A$2:$C$29,3,0),"-/-")</f>
        <v>Biến phí</v>
      </c>
      <c r="F5270" s="169" t="str">
        <f>iferror(vlookup(C5270,'Master data'!$A$2:$C$29,2,0),"-/-")</f>
        <v>Chi phí bán hàng</v>
      </c>
    </row>
    <row r="5271" ht="22.5" hidden="1" customHeight="1" outlineLevel="1">
      <c r="A5271" s="165" t="s">
        <v>3228</v>
      </c>
      <c r="B5271" s="171" t="s">
        <v>3031</v>
      </c>
      <c r="C5271" s="167" t="s">
        <v>98</v>
      </c>
      <c r="D5271" s="168">
        <v>9285000.0</v>
      </c>
      <c r="E5271" s="169" t="str">
        <f>iferror(vlookup(C5271,'Master data'!$A$2:$C$29,3,0),"-/-")</f>
        <v>Biến phí</v>
      </c>
      <c r="F5271" s="169" t="str">
        <f>iferror(vlookup(C5271,'Master data'!$A$2:$C$29,2,0),"-/-")</f>
        <v>Chi phí bán hàng</v>
      </c>
    </row>
    <row r="5272" ht="22.5" hidden="1" customHeight="1" outlineLevel="1">
      <c r="A5272" s="165" t="s">
        <v>3228</v>
      </c>
      <c r="B5272" s="171" t="s">
        <v>117</v>
      </c>
      <c r="C5272" s="167" t="s">
        <v>117</v>
      </c>
      <c r="D5272" s="168">
        <v>0.0</v>
      </c>
      <c r="E5272" s="169" t="str">
        <f>iferror(vlookup(C5272,'Master data'!$A$2:$C$29,3,0),"-/-")</f>
        <v>Định phí</v>
      </c>
      <c r="F5272" s="169" t="str">
        <f>iferror(vlookup(C5272,'Master data'!$A$2:$C$29,2,0),"-/-")</f>
        <v>Chi phí bán hàng</v>
      </c>
    </row>
    <row r="5273" ht="22.5" hidden="1" customHeight="1" outlineLevel="1">
      <c r="A5273" s="165" t="s">
        <v>3228</v>
      </c>
      <c r="B5273" s="171" t="s">
        <v>101</v>
      </c>
      <c r="C5273" s="167" t="s">
        <v>101</v>
      </c>
      <c r="D5273" s="168">
        <v>1.2959334E7</v>
      </c>
      <c r="E5273" s="169" t="str">
        <f>iferror(vlookup(C5273,'Master data'!$A$2:$C$29,3,0),"-/-")</f>
        <v>Biến phí</v>
      </c>
      <c r="F5273" s="169" t="str">
        <f>iferror(vlookup(C5273,'Master data'!$A$2:$C$29,2,0),"-/-")</f>
        <v>Chi phí bán hàng</v>
      </c>
    </row>
    <row r="5274" ht="22.5" hidden="1" customHeight="1" outlineLevel="1">
      <c r="A5274" s="165" t="s">
        <v>3228</v>
      </c>
      <c r="B5274" s="171" t="s">
        <v>3206</v>
      </c>
      <c r="C5274" s="167" t="s">
        <v>103</v>
      </c>
      <c r="D5274" s="168">
        <v>4.069E7</v>
      </c>
      <c r="E5274" s="169" t="str">
        <f>iferror(vlookup(C5274,'Master data'!$A$2:$C$29,3,0),"-/-")</f>
        <v>Biến phí</v>
      </c>
      <c r="F5274" s="169" t="str">
        <f>iferror(vlookup(C5274,'Master data'!$A$2:$C$29,2,0),"-/-")</f>
        <v>Chi phí bán hàng</v>
      </c>
    </row>
    <row r="5275" ht="22.5" hidden="1" customHeight="1" outlineLevel="1">
      <c r="A5275" s="165" t="s">
        <v>3228</v>
      </c>
      <c r="B5275" s="171" t="s">
        <v>3207</v>
      </c>
      <c r="C5275" s="167" t="s">
        <v>104</v>
      </c>
      <c r="D5275" s="168">
        <v>2.2E7</v>
      </c>
      <c r="E5275" s="169" t="str">
        <f>iferror(vlookup(C5275,'Master data'!$A$2:$C$29,3,0),"-/-")</f>
        <v>Biến phí</v>
      </c>
      <c r="F5275" s="169" t="str">
        <f>iferror(vlookup(C5275,'Master data'!$A$2:$C$29,2,0),"-/-")</f>
        <v>Chi phí bán hàng</v>
      </c>
    </row>
    <row r="5276" ht="22.5" hidden="1" customHeight="1" outlineLevel="1">
      <c r="A5276" s="165" t="s">
        <v>3228</v>
      </c>
      <c r="B5276" s="171" t="s">
        <v>105</v>
      </c>
      <c r="C5276" s="167" t="s">
        <v>105</v>
      </c>
      <c r="D5276" s="168">
        <v>1.375E7</v>
      </c>
      <c r="E5276" s="169" t="str">
        <f>iferror(vlookup(C5276,'Master data'!$A$2:$C$29,3,0),"-/-")</f>
        <v>Biến phí</v>
      </c>
      <c r="F5276" s="169" t="str">
        <f>iferror(vlookup(C5276,'Master data'!$A$2:$C$29,2,0),"-/-")</f>
        <v>Chi phí bán hàng</v>
      </c>
    </row>
    <row r="5277" ht="22.5" hidden="1" customHeight="1" outlineLevel="1">
      <c r="A5277" s="165" t="s">
        <v>3228</v>
      </c>
      <c r="B5277" s="171" t="s">
        <v>3208</v>
      </c>
      <c r="C5277" s="167" t="s">
        <v>17</v>
      </c>
      <c r="D5277" s="168">
        <v>2.76618624E8</v>
      </c>
      <c r="E5277" s="169" t="str">
        <f>iferror(vlookup(C5277,'Master data'!$A$2:$C$29,3,0),"-/-")</f>
        <v>Biến phí</v>
      </c>
      <c r="F5277" s="169" t="str">
        <f>iferror(vlookup(C5277,'Master data'!$A$2:$C$29,2,0),"-/-")</f>
        <v>Chi phí bán hàng</v>
      </c>
    </row>
    <row r="5278" ht="22.5" hidden="1" customHeight="1" outlineLevel="1">
      <c r="A5278" s="165" t="s">
        <v>3228</v>
      </c>
      <c r="B5278" s="171" t="s">
        <v>106</v>
      </c>
      <c r="C5278" s="167" t="s">
        <v>106</v>
      </c>
      <c r="D5278" s="168">
        <v>8210582.0</v>
      </c>
      <c r="E5278" s="169" t="str">
        <f>iferror(vlookup(C5278,'Master data'!$A$2:$C$29,3,0),"-/-")</f>
        <v>Biến phí</v>
      </c>
      <c r="F5278" s="169" t="str">
        <f>iferror(vlookup(C5278,'Master data'!$A$2:$C$29,2,0),"-/-")</f>
        <v>Chi phí bán hàng</v>
      </c>
    </row>
    <row r="5279" ht="22.5" hidden="1" customHeight="1" outlineLevel="1">
      <c r="A5279" s="165" t="s">
        <v>3228</v>
      </c>
      <c r="B5279" s="171" t="s">
        <v>3209</v>
      </c>
      <c r="C5279" s="167" t="s">
        <v>118</v>
      </c>
      <c r="D5279" s="168">
        <v>8099667.0</v>
      </c>
      <c r="E5279" s="169" t="str">
        <f>iferror(vlookup(C5279,'Master data'!$A$2:$C$29,3,0),"-/-")</f>
        <v>Định phí</v>
      </c>
      <c r="F5279" s="169" t="str">
        <f>iferror(vlookup(C5279,'Master data'!$A$2:$C$29,2,0),"-/-")</f>
        <v>Chi phí hành chính</v>
      </c>
    </row>
    <row r="5280" ht="22.5" hidden="1" customHeight="1" outlineLevel="1">
      <c r="A5280" s="165" t="s">
        <v>3228</v>
      </c>
      <c r="B5280" s="171" t="s">
        <v>109</v>
      </c>
      <c r="C5280" s="167" t="s">
        <v>109</v>
      </c>
      <c r="D5280" s="168">
        <v>4.04809195E8</v>
      </c>
      <c r="E5280" s="169" t="str">
        <f>iferror(vlookup(C5280,'Master data'!$A$2:$C$29,3,0),"-/-")</f>
        <v>Định phí</v>
      </c>
      <c r="F5280" s="169" t="str">
        <f>iferror(vlookup(C5280,'Master data'!$A$2:$C$29,2,0),"-/-")</f>
        <v>Chi phí QLDN</v>
      </c>
    </row>
    <row r="5281" ht="22.5" hidden="1" customHeight="1" outlineLevel="1">
      <c r="A5281" s="165" t="s">
        <v>3228</v>
      </c>
      <c r="B5281" s="171" t="s">
        <v>3210</v>
      </c>
      <c r="C5281" s="167" t="s">
        <v>120</v>
      </c>
      <c r="D5281" s="168">
        <v>1.14689097E8</v>
      </c>
      <c r="E5281" s="169" t="str">
        <f>iferror(vlookup(C5281,'Master data'!$A$2:$C$29,3,0),"-/-")</f>
        <v>Định phí</v>
      </c>
      <c r="F5281" s="169" t="str">
        <f>iferror(vlookup(C5281,'Master data'!$A$2:$C$29,2,0),"-/-")</f>
        <v>Chi phí QLDN</v>
      </c>
    </row>
    <row r="5282" ht="22.5" hidden="1" customHeight="1" outlineLevel="1">
      <c r="A5282" s="165" t="s">
        <v>3228</v>
      </c>
      <c r="B5282" s="171" t="s">
        <v>121</v>
      </c>
      <c r="C5282" s="167" t="s">
        <v>121</v>
      </c>
      <c r="D5282" s="168">
        <v>2.584576E7</v>
      </c>
      <c r="E5282" s="169" t="str">
        <f>iferror(vlookup(C5282,'Master data'!$A$2:$C$29,3,0),"-/-")</f>
        <v>Định phí</v>
      </c>
      <c r="F5282" s="169" t="str">
        <f>iferror(vlookup(C5282,'Master data'!$A$2:$C$29,2,0),"-/-")</f>
        <v>Chi phí QLDN</v>
      </c>
    </row>
    <row r="5283" ht="22.5" hidden="1" customHeight="1" outlineLevel="1">
      <c r="A5283" s="165" t="s">
        <v>3228</v>
      </c>
      <c r="B5283" s="171" t="s">
        <v>3229</v>
      </c>
      <c r="C5283" s="167" t="s">
        <v>123</v>
      </c>
      <c r="D5283" s="168">
        <v>1.8E7</v>
      </c>
      <c r="E5283" s="169" t="str">
        <f>iferror(vlookup(C5283,'Master data'!$A$2:$C$29,3,0),"-/-")</f>
        <v>Định phí</v>
      </c>
      <c r="F5283" s="169" t="str">
        <f>iferror(vlookup(C5283,'Master data'!$A$2:$C$29,2,0),"-/-")</f>
        <v>Chi phí QLDN</v>
      </c>
    </row>
    <row r="5284" ht="22.5" hidden="1" customHeight="1" outlineLevel="1">
      <c r="A5284" s="165" t="s">
        <v>3228</v>
      </c>
      <c r="B5284" s="171" t="s">
        <v>3212</v>
      </c>
      <c r="C5284" s="167" t="s">
        <v>112</v>
      </c>
      <c r="D5284" s="168">
        <v>1.1700001E7</v>
      </c>
      <c r="E5284" s="169" t="str">
        <f>iferror(vlookup(C5284,'Master data'!$A$2:$C$29,3,0),"-/-")</f>
        <v>Biến phí</v>
      </c>
      <c r="F5284" s="169" t="str">
        <f>iferror(vlookup(C5284,'Master data'!$A$2:$C$29,2,0),"-/-")</f>
        <v>Chi phí hành chính</v>
      </c>
    </row>
    <row r="5285" ht="22.5" hidden="1" customHeight="1" outlineLevel="1">
      <c r="A5285" s="165" t="s">
        <v>3228</v>
      </c>
      <c r="B5285" s="171" t="s">
        <v>3221</v>
      </c>
      <c r="C5285" s="167" t="s">
        <v>112</v>
      </c>
      <c r="D5285" s="168">
        <v>1500000.0</v>
      </c>
      <c r="E5285" s="169" t="str">
        <f>iferror(vlookup(C5285,'Master data'!$A$2:$C$29,3,0),"-/-")</f>
        <v>Biến phí</v>
      </c>
      <c r="F5285" s="169" t="str">
        <f>iferror(vlookup(C5285,'Master data'!$A$2:$C$29,2,0),"-/-")</f>
        <v>Chi phí hành chính</v>
      </c>
    </row>
    <row r="5286" ht="22.5" hidden="1" customHeight="1" outlineLevel="1">
      <c r="A5286" s="165" t="s">
        <v>3228</v>
      </c>
      <c r="B5286" s="171" t="s">
        <v>3230</v>
      </c>
      <c r="C5286" s="167" t="s">
        <v>99</v>
      </c>
      <c r="D5286" s="168">
        <v>4130000.0</v>
      </c>
      <c r="E5286" s="169" t="str">
        <f>iferror(vlookup(C5286,'Master data'!$A$2:$C$29,3,0),"-/-")</f>
        <v>Biến phí</v>
      </c>
      <c r="F5286" s="169" t="str">
        <f>iferror(vlookup(C5286,'Master data'!$A$2:$C$29,2,0),"-/-")</f>
        <v>Chi phí giá vốn</v>
      </c>
    </row>
    <row r="5287" ht="22.5" hidden="1" customHeight="1" outlineLevel="1">
      <c r="A5287" s="165" t="s">
        <v>3228</v>
      </c>
      <c r="B5287" s="171" t="s">
        <v>3231</v>
      </c>
      <c r="C5287" s="167" t="s">
        <v>99</v>
      </c>
      <c r="D5287" s="168">
        <v>1.66E7</v>
      </c>
      <c r="E5287" s="169" t="str">
        <f>iferror(vlookup(C5287,'Master data'!$A$2:$C$29,3,0),"-/-")</f>
        <v>Biến phí</v>
      </c>
      <c r="F5287" s="169" t="str">
        <f>iferror(vlookup(C5287,'Master data'!$A$2:$C$29,2,0),"-/-")</f>
        <v>Chi phí giá vốn</v>
      </c>
    </row>
    <row r="5288" ht="22.5" hidden="1" customHeight="1" outlineLevel="1">
      <c r="A5288" s="165" t="s">
        <v>3228</v>
      </c>
      <c r="B5288" s="171" t="s">
        <v>3232</v>
      </c>
      <c r="C5288" s="167" t="s">
        <v>99</v>
      </c>
      <c r="D5288" s="168">
        <v>1.384E7</v>
      </c>
      <c r="E5288" s="169" t="str">
        <f>iferror(vlookup(C5288,'Master data'!$A$2:$C$29,3,0),"-/-")</f>
        <v>Biến phí</v>
      </c>
      <c r="F5288" s="169" t="str">
        <f>iferror(vlookup(C5288,'Master data'!$A$2:$C$29,2,0),"-/-")</f>
        <v>Chi phí giá vốn</v>
      </c>
    </row>
    <row r="5289" ht="22.5" hidden="1" customHeight="1" outlineLevel="1">
      <c r="A5289" s="165" t="s">
        <v>3228</v>
      </c>
      <c r="B5289" s="171" t="s">
        <v>2593</v>
      </c>
      <c r="C5289" s="167" t="s">
        <v>99</v>
      </c>
      <c r="D5289" s="168">
        <v>8.2348E7</v>
      </c>
      <c r="E5289" s="169" t="str">
        <f>iferror(vlookup(C5289,'Master data'!$A$2:$C$29,3,0),"-/-")</f>
        <v>Biến phí</v>
      </c>
      <c r="F5289" s="169" t="str">
        <f>iferror(vlookup(C5289,'Master data'!$A$2:$C$29,2,0),"-/-")</f>
        <v>Chi phí giá vốn</v>
      </c>
    </row>
    <row r="5290" ht="22.5" hidden="1" customHeight="1" outlineLevel="1">
      <c r="A5290" s="165" t="s">
        <v>3228</v>
      </c>
      <c r="B5290" s="171" t="s">
        <v>1274</v>
      </c>
      <c r="C5290" s="167" t="s">
        <v>99</v>
      </c>
      <c r="D5290" s="168">
        <v>4.876E7</v>
      </c>
      <c r="E5290" s="169" t="str">
        <f>iferror(vlookup(C5290,'Master data'!$A$2:$C$29,3,0),"-/-")</f>
        <v>Biến phí</v>
      </c>
      <c r="F5290" s="169" t="str">
        <f>iferror(vlookup(C5290,'Master data'!$A$2:$C$29,2,0),"-/-")</f>
        <v>Chi phí giá vốn</v>
      </c>
    </row>
    <row r="5291" ht="22.5" hidden="1" customHeight="1" outlineLevel="1">
      <c r="A5291" s="165" t="s">
        <v>3228</v>
      </c>
      <c r="B5291" s="171" t="s">
        <v>373</v>
      </c>
      <c r="C5291" s="167" t="s">
        <v>102</v>
      </c>
      <c r="D5291" s="168">
        <v>5.3925E8</v>
      </c>
      <c r="E5291" s="169" t="str">
        <f>iferror(vlookup(C5291,'Master data'!$A$2:$C$29,3,0),"-/-")</f>
        <v>Biến phí</v>
      </c>
      <c r="F5291" s="169" t="str">
        <f>iferror(vlookup(C5291,'Master data'!$A$2:$C$29,2,0),"-/-")</f>
        <v>Chi phí giá vốn</v>
      </c>
    </row>
    <row r="5292" ht="22.5" hidden="1" customHeight="1" outlineLevel="1">
      <c r="A5292" s="165" t="s">
        <v>3228</v>
      </c>
      <c r="B5292" s="171" t="s">
        <v>591</v>
      </c>
      <c r="C5292" s="167" t="s">
        <v>111</v>
      </c>
      <c r="D5292" s="168">
        <v>3.0E7</v>
      </c>
      <c r="E5292" s="169" t="str">
        <f>iferror(vlookup(C5292,'Master data'!$A$2:$C$29,3,0),"-/-")</f>
        <v>Định phí</v>
      </c>
      <c r="F5292" s="169" t="str">
        <f>iferror(vlookup(C5292,'Master data'!$A$2:$C$29,2,0),"-/-")</f>
        <v>Chi phí khác</v>
      </c>
    </row>
    <row r="5293" ht="22.5" hidden="1" customHeight="1" outlineLevel="1">
      <c r="A5293" s="165" t="s">
        <v>3228</v>
      </c>
      <c r="B5293" s="171" t="s">
        <v>3225</v>
      </c>
      <c r="C5293" s="167" t="s">
        <v>119</v>
      </c>
      <c r="D5293" s="168">
        <v>0.0</v>
      </c>
      <c r="E5293" s="169" t="str">
        <f>iferror(vlookup(C5293,'Master data'!$A$2:$C$29,3,0),"-/-")</f>
        <v>Định phí</v>
      </c>
      <c r="F5293" s="169" t="str">
        <f>iferror(vlookup(C5293,'Master data'!$A$2:$C$29,2,0),"-/-")</f>
        <v>Chi phí khác</v>
      </c>
    </row>
    <row r="5294" ht="22.5" hidden="1" customHeight="1" outlineLevel="1">
      <c r="A5294" s="165" t="s">
        <v>3228</v>
      </c>
      <c r="B5294" s="171" t="s">
        <v>70</v>
      </c>
      <c r="C5294" s="167" t="s">
        <v>70</v>
      </c>
      <c r="D5294" s="168">
        <v>8.5416333E7</v>
      </c>
      <c r="E5294" s="169" t="str">
        <f>iferror(vlookup(C5294,'Master data'!$A$2:$C$29,3,0),"-/-")</f>
        <v>Chi phí khác</v>
      </c>
      <c r="F5294" s="169" t="str">
        <f>iferror(vlookup(C5294,'Master data'!$A$2:$C$29,2,0),"-/-")</f>
        <v>Chi phí khác</v>
      </c>
    </row>
    <row r="5295" ht="22.5" hidden="1" customHeight="1" outlineLevel="1">
      <c r="A5295" s="165" t="s">
        <v>3228</v>
      </c>
      <c r="B5295" s="171" t="s">
        <v>3218</v>
      </c>
      <c r="C5295" s="167" t="s">
        <v>122</v>
      </c>
      <c r="D5295" s="168">
        <v>7929669.0</v>
      </c>
      <c r="E5295" s="169" t="str">
        <f>iferror(vlookup(C5295,'Master data'!$A$2:$C$29,3,0),"-/-")</f>
        <v>Định phí</v>
      </c>
      <c r="F5295" s="169" t="str">
        <f>iferror(vlookup(C5295,'Master data'!$A$2:$C$29,2,0),"-/-")</f>
        <v>Chi phí khác</v>
      </c>
    </row>
    <row r="5296" ht="22.5" hidden="1" customHeight="1" outlineLevel="1">
      <c r="A5296" s="165" t="s">
        <v>3228</v>
      </c>
      <c r="B5296" s="171" t="s">
        <v>3219</v>
      </c>
      <c r="C5296" s="167" t="s">
        <v>103</v>
      </c>
      <c r="D5296" s="168">
        <v>1000000.0</v>
      </c>
      <c r="E5296" s="169" t="str">
        <f>iferror(vlookup(C5296,'Master data'!$A$2:$C$29,3,0),"-/-")</f>
        <v>Biến phí</v>
      </c>
      <c r="F5296" s="169" t="str">
        <f>iferror(vlookup(C5296,'Master data'!$A$2:$C$29,2,0),"-/-")</f>
        <v>Chi phí bán hàng</v>
      </c>
    </row>
    <row r="5297" ht="22.5" hidden="1" customHeight="1" outlineLevel="1">
      <c r="A5297" s="165" t="s">
        <v>3228</v>
      </c>
      <c r="B5297" s="171" t="s">
        <v>3220</v>
      </c>
      <c r="C5297" s="167" t="s">
        <v>124</v>
      </c>
      <c r="D5297" s="168">
        <v>3333333.0</v>
      </c>
      <c r="E5297" s="169" t="str">
        <f>iferror(vlookup(C5297,'Master data'!$A$2:$C$29,3,0),"-/-")</f>
        <v>Chi phí khác</v>
      </c>
      <c r="F5297" s="169" t="str">
        <f>iferror(vlookup(C5297,'Master data'!$A$2:$C$29,2,0),"-/-")</f>
        <v>Chi phí khác</v>
      </c>
    </row>
    <row r="5298" ht="22.5" customHeight="1" collapsed="1">
      <c r="A5298" s="165" t="s">
        <v>3233</v>
      </c>
      <c r="B5298" s="171" t="s">
        <v>112</v>
      </c>
      <c r="C5298" s="167" t="s">
        <v>112</v>
      </c>
      <c r="D5298" s="168">
        <v>0.0</v>
      </c>
      <c r="E5298" s="169" t="str">
        <f>iferror(vlookup(C5298,'Master data'!$A$2:$C$29,3,0),"-/-")</f>
        <v>Biến phí</v>
      </c>
      <c r="F5298" s="169" t="str">
        <f>iferror(vlookup(C5298,'Master data'!$A$2:$C$29,2,0),"-/-")</f>
        <v>Chi phí hành chính</v>
      </c>
    </row>
    <row r="5299" ht="22.5" hidden="1" customHeight="1" outlineLevel="1">
      <c r="A5299" s="165" t="s">
        <v>3233</v>
      </c>
      <c r="B5299" s="171" t="s">
        <v>112</v>
      </c>
      <c r="C5299" s="167" t="s">
        <v>112</v>
      </c>
      <c r="D5299" s="168">
        <v>2.8515663E7</v>
      </c>
      <c r="E5299" s="169" t="str">
        <f>iferror(vlookup(C5299,'Master data'!$A$2:$C$29,3,0),"-/-")</f>
        <v>Biến phí</v>
      </c>
      <c r="F5299" s="169" t="str">
        <f>iferror(vlookup(C5299,'Master data'!$A$2:$C$29,2,0),"-/-")</f>
        <v>Chi phí hành chính</v>
      </c>
    </row>
    <row r="5300" ht="22.5" hidden="1" customHeight="1" outlineLevel="1">
      <c r="A5300" s="165" t="s">
        <v>3233</v>
      </c>
      <c r="B5300" s="171" t="s">
        <v>115</v>
      </c>
      <c r="C5300" s="167" t="s">
        <v>115</v>
      </c>
      <c r="D5300" s="168">
        <v>2.24225E7</v>
      </c>
      <c r="E5300" s="169" t="str">
        <f>iferror(vlookup(C5300,'Master data'!$A$2:$C$29,3,0),"-/-")</f>
        <v>Định phí</v>
      </c>
      <c r="F5300" s="169" t="str">
        <f>iferror(vlookup(C5300,'Master data'!$A$2:$C$29,2,0),"-/-")</f>
        <v>Chi phí hành chính</v>
      </c>
    </row>
    <row r="5301" ht="22.5" hidden="1" customHeight="1" outlineLevel="1">
      <c r="A5301" s="165" t="s">
        <v>3233</v>
      </c>
      <c r="B5301" s="171" t="s">
        <v>3200</v>
      </c>
      <c r="C5301" s="167" t="s">
        <v>112</v>
      </c>
      <c r="D5301" s="168">
        <v>5129000.0</v>
      </c>
      <c r="E5301" s="169" t="str">
        <f>iferror(vlookup(C5301,'Master data'!$A$2:$C$29,3,0),"-/-")</f>
        <v>Biến phí</v>
      </c>
      <c r="F5301" s="169" t="str">
        <f>iferror(vlookup(C5301,'Master data'!$A$2:$C$29,2,0),"-/-")</f>
        <v>Chi phí hành chính</v>
      </c>
    </row>
    <row r="5302" ht="22.5" hidden="1" customHeight="1" outlineLevel="1">
      <c r="A5302" s="165" t="s">
        <v>3233</v>
      </c>
      <c r="B5302" s="171" t="s">
        <v>3201</v>
      </c>
      <c r="C5302" s="167" t="s">
        <v>116</v>
      </c>
      <c r="D5302" s="168">
        <v>2.1024631E7</v>
      </c>
      <c r="E5302" s="169" t="str">
        <f>iferror(vlookup(C5302,'Master data'!$A$2:$C$29,3,0),"-/-")</f>
        <v>Định phí</v>
      </c>
      <c r="F5302" s="169" t="str">
        <f>iferror(vlookup(C5302,'Master data'!$A$2:$C$29,2,0),"-/-")</f>
        <v>Chi phí hành chính</v>
      </c>
    </row>
    <row r="5303" ht="22.5" hidden="1" customHeight="1" outlineLevel="1">
      <c r="A5303" s="165" t="s">
        <v>3233</v>
      </c>
      <c r="B5303" s="171" t="s">
        <v>3202</v>
      </c>
      <c r="C5303" s="167" t="s">
        <v>118</v>
      </c>
      <c r="D5303" s="168">
        <v>1.5005668E7</v>
      </c>
      <c r="E5303" s="169" t="str">
        <f>iferror(vlookup(C5303,'Master data'!$A$2:$C$29,3,0),"-/-")</f>
        <v>Định phí</v>
      </c>
      <c r="F5303" s="169" t="str">
        <f>iferror(vlookup(C5303,'Master data'!$A$2:$C$29,2,0),"-/-")</f>
        <v>Chi phí hành chính</v>
      </c>
    </row>
    <row r="5304" ht="22.5" hidden="1" customHeight="1" outlineLevel="1">
      <c r="A5304" s="165" t="s">
        <v>3233</v>
      </c>
      <c r="B5304" s="171" t="s">
        <v>3203</v>
      </c>
      <c r="C5304" s="167" t="s">
        <v>107</v>
      </c>
      <c r="D5304" s="168">
        <v>2.0358E7</v>
      </c>
      <c r="E5304" s="169" t="str">
        <f>iferror(vlookup(C5304,'Master data'!$A$2:$C$29,3,0),"-/-")</f>
        <v>Biến phí</v>
      </c>
      <c r="F5304" s="169" t="str">
        <f>iferror(vlookup(C5304,'Master data'!$A$2:$C$29,2,0),"-/-")</f>
        <v>Chi phí bán hàng</v>
      </c>
    </row>
    <row r="5305" ht="22.5" hidden="1" customHeight="1" outlineLevel="1">
      <c r="A5305" s="165" t="s">
        <v>3233</v>
      </c>
      <c r="B5305" s="171" t="s">
        <v>3204</v>
      </c>
      <c r="C5305" s="167" t="s">
        <v>95</v>
      </c>
      <c r="D5305" s="168">
        <v>4.5E8</v>
      </c>
      <c r="E5305" s="169" t="str">
        <f>iferror(vlookup(C5305,'Master data'!$A$2:$C$29,3,0),"-/-")</f>
        <v>Biến phí</v>
      </c>
      <c r="F5305" s="169" t="str">
        <f>iferror(vlookup(C5305,'Master data'!$A$2:$C$29,2,0),"-/-")</f>
        <v>Chi phí bán hàng</v>
      </c>
    </row>
    <row r="5306" ht="22.5" hidden="1" customHeight="1" outlineLevel="1">
      <c r="A5306" s="165" t="s">
        <v>3233</v>
      </c>
      <c r="B5306" s="171" t="s">
        <v>3205</v>
      </c>
      <c r="C5306" s="167" t="s">
        <v>114</v>
      </c>
      <c r="D5306" s="168">
        <v>1.651E7</v>
      </c>
      <c r="E5306" s="169" t="str">
        <f>iferror(vlookup(C5306,'Master data'!$A$2:$C$29,3,0),"-/-")</f>
        <v>Định phí</v>
      </c>
      <c r="F5306" s="169" t="str">
        <f>iferror(vlookup(C5306,'Master data'!$A$2:$C$29,2,0),"-/-")</f>
        <v>Chi phí hành chính</v>
      </c>
    </row>
    <row r="5307" ht="22.5" hidden="1" customHeight="1" outlineLevel="1">
      <c r="A5307" s="165" t="s">
        <v>3233</v>
      </c>
      <c r="B5307" s="171" t="s">
        <v>97</v>
      </c>
      <c r="C5307" s="167" t="s">
        <v>97</v>
      </c>
      <c r="D5307" s="168">
        <v>2.4321667E7</v>
      </c>
      <c r="E5307" s="169" t="str">
        <f>iferror(vlookup(C5307,'Master data'!$A$2:$C$29,3,0),"-/-")</f>
        <v>Biến phí</v>
      </c>
      <c r="F5307" s="169" t="str">
        <f>iferror(vlookup(C5307,'Master data'!$A$2:$C$29,2,0),"-/-")</f>
        <v>Chi phí bán hàng</v>
      </c>
    </row>
    <row r="5308" ht="22.5" hidden="1" customHeight="1" outlineLevel="1">
      <c r="A5308" s="165" t="s">
        <v>3233</v>
      </c>
      <c r="B5308" s="171" t="s">
        <v>3031</v>
      </c>
      <c r="C5308" s="167" t="s">
        <v>98</v>
      </c>
      <c r="D5308" s="168">
        <v>7190000.0</v>
      </c>
      <c r="E5308" s="169" t="str">
        <f>iferror(vlookup(C5308,'Master data'!$A$2:$C$29,3,0),"-/-")</f>
        <v>Biến phí</v>
      </c>
      <c r="F5308" s="169" t="str">
        <f>iferror(vlookup(C5308,'Master data'!$A$2:$C$29,2,0),"-/-")</f>
        <v>Chi phí bán hàng</v>
      </c>
    </row>
    <row r="5309" ht="22.5" hidden="1" customHeight="1" outlineLevel="1">
      <c r="A5309" s="165" t="s">
        <v>3233</v>
      </c>
      <c r="B5309" s="171" t="s">
        <v>117</v>
      </c>
      <c r="C5309" s="167" t="s">
        <v>117</v>
      </c>
      <c r="D5309" s="168">
        <v>0.0</v>
      </c>
      <c r="E5309" s="169" t="str">
        <f>iferror(vlookup(C5309,'Master data'!$A$2:$C$29,3,0),"-/-")</f>
        <v>Định phí</v>
      </c>
      <c r="F5309" s="169" t="str">
        <f>iferror(vlookup(C5309,'Master data'!$A$2:$C$29,2,0),"-/-")</f>
        <v>Chi phí bán hàng</v>
      </c>
    </row>
    <row r="5310" ht="22.5" hidden="1" customHeight="1" outlineLevel="1">
      <c r="A5310" s="165" t="s">
        <v>3233</v>
      </c>
      <c r="B5310" s="171" t="s">
        <v>101</v>
      </c>
      <c r="C5310" s="167" t="s">
        <v>101</v>
      </c>
      <c r="D5310" s="168">
        <v>2.0222667E7</v>
      </c>
      <c r="E5310" s="169" t="str">
        <f>iferror(vlookup(C5310,'Master data'!$A$2:$C$29,3,0),"-/-")</f>
        <v>Biến phí</v>
      </c>
      <c r="F5310" s="169" t="str">
        <f>iferror(vlookup(C5310,'Master data'!$A$2:$C$29,2,0),"-/-")</f>
        <v>Chi phí bán hàng</v>
      </c>
    </row>
    <row r="5311" ht="22.5" hidden="1" customHeight="1" outlineLevel="1">
      <c r="A5311" s="165" t="s">
        <v>3233</v>
      </c>
      <c r="B5311" s="171" t="s">
        <v>3206</v>
      </c>
      <c r="C5311" s="167" t="s">
        <v>103</v>
      </c>
      <c r="D5311" s="168">
        <v>4.78578E7</v>
      </c>
      <c r="E5311" s="169" t="str">
        <f>iferror(vlookup(C5311,'Master data'!$A$2:$C$29,3,0),"-/-")</f>
        <v>Biến phí</v>
      </c>
      <c r="F5311" s="169" t="str">
        <f>iferror(vlookup(C5311,'Master data'!$A$2:$C$29,2,0),"-/-")</f>
        <v>Chi phí bán hàng</v>
      </c>
    </row>
    <row r="5312" ht="22.5" hidden="1" customHeight="1" outlineLevel="1">
      <c r="A5312" s="165" t="s">
        <v>3233</v>
      </c>
      <c r="B5312" s="171" t="s">
        <v>3207</v>
      </c>
      <c r="C5312" s="167" t="s">
        <v>104</v>
      </c>
      <c r="D5312" s="168">
        <v>2.15E7</v>
      </c>
      <c r="E5312" s="169" t="str">
        <f>iferror(vlookup(C5312,'Master data'!$A$2:$C$29,3,0),"-/-")</f>
        <v>Biến phí</v>
      </c>
      <c r="F5312" s="169" t="str">
        <f>iferror(vlookup(C5312,'Master data'!$A$2:$C$29,2,0),"-/-")</f>
        <v>Chi phí bán hàng</v>
      </c>
    </row>
    <row r="5313" ht="22.5" hidden="1" customHeight="1" outlineLevel="1">
      <c r="A5313" s="165" t="s">
        <v>3233</v>
      </c>
      <c r="B5313" s="171" t="s">
        <v>105</v>
      </c>
      <c r="C5313" s="167" t="s">
        <v>105</v>
      </c>
      <c r="D5313" s="168">
        <v>1.375E7</v>
      </c>
      <c r="E5313" s="169" t="str">
        <f>iferror(vlookup(C5313,'Master data'!$A$2:$C$29,3,0),"-/-")</f>
        <v>Biến phí</v>
      </c>
      <c r="F5313" s="169" t="str">
        <f>iferror(vlookup(C5313,'Master data'!$A$2:$C$29,2,0),"-/-")</f>
        <v>Chi phí bán hàng</v>
      </c>
    </row>
    <row r="5314" ht="22.5" hidden="1" customHeight="1" outlineLevel="1">
      <c r="A5314" s="165" t="s">
        <v>3233</v>
      </c>
      <c r="B5314" s="171" t="s">
        <v>3208</v>
      </c>
      <c r="C5314" s="167" t="s">
        <v>17</v>
      </c>
      <c r="D5314" s="168">
        <v>3.47969897E8</v>
      </c>
      <c r="E5314" s="169" t="str">
        <f>iferror(vlookup(C5314,'Master data'!$A$2:$C$29,3,0),"-/-")</f>
        <v>Biến phí</v>
      </c>
      <c r="F5314" s="169" t="str">
        <f>iferror(vlookup(C5314,'Master data'!$A$2:$C$29,2,0),"-/-")</f>
        <v>Chi phí bán hàng</v>
      </c>
    </row>
    <row r="5315" ht="22.5" hidden="1" customHeight="1" outlineLevel="1">
      <c r="A5315" s="165" t="s">
        <v>3233</v>
      </c>
      <c r="B5315" s="171" t="s">
        <v>106</v>
      </c>
      <c r="C5315" s="167" t="s">
        <v>106</v>
      </c>
      <c r="D5315" s="168">
        <v>7507966.0</v>
      </c>
      <c r="E5315" s="169" t="str">
        <f>iferror(vlookup(C5315,'Master data'!$A$2:$C$29,3,0),"-/-")</f>
        <v>Biến phí</v>
      </c>
      <c r="F5315" s="169" t="str">
        <f>iferror(vlookup(C5315,'Master data'!$A$2:$C$29,2,0),"-/-")</f>
        <v>Chi phí bán hàng</v>
      </c>
    </row>
    <row r="5316" ht="22.5" hidden="1" customHeight="1" outlineLevel="1">
      <c r="A5316" s="165" t="s">
        <v>3233</v>
      </c>
      <c r="B5316" s="171" t="s">
        <v>3209</v>
      </c>
      <c r="C5316" s="167" t="s">
        <v>118</v>
      </c>
      <c r="D5316" s="168">
        <v>8827167.0</v>
      </c>
      <c r="E5316" s="169" t="str">
        <f>iferror(vlookup(C5316,'Master data'!$A$2:$C$29,3,0),"-/-")</f>
        <v>Định phí</v>
      </c>
      <c r="F5316" s="169" t="str">
        <f>iferror(vlookup(C5316,'Master data'!$A$2:$C$29,2,0),"-/-")</f>
        <v>Chi phí hành chính</v>
      </c>
    </row>
    <row r="5317" ht="22.5" hidden="1" customHeight="1" outlineLevel="1">
      <c r="A5317" s="165" t="s">
        <v>3233</v>
      </c>
      <c r="B5317" s="171" t="s">
        <v>109</v>
      </c>
      <c r="C5317" s="167" t="s">
        <v>109</v>
      </c>
      <c r="D5317" s="168">
        <v>4.17207426E8</v>
      </c>
      <c r="E5317" s="169" t="str">
        <f>iferror(vlookup(C5317,'Master data'!$A$2:$C$29,3,0),"-/-")</f>
        <v>Định phí</v>
      </c>
      <c r="F5317" s="169" t="str">
        <f>iferror(vlookup(C5317,'Master data'!$A$2:$C$29,2,0),"-/-")</f>
        <v>Chi phí QLDN</v>
      </c>
    </row>
    <row r="5318" ht="22.5" hidden="1" customHeight="1" outlineLevel="1">
      <c r="A5318" s="165" t="s">
        <v>3233</v>
      </c>
      <c r="B5318" s="171" t="s">
        <v>3210</v>
      </c>
      <c r="C5318" s="167" t="s">
        <v>120</v>
      </c>
      <c r="D5318" s="168">
        <v>1.27611167E8</v>
      </c>
      <c r="E5318" s="169" t="str">
        <f>iferror(vlookup(C5318,'Master data'!$A$2:$C$29,3,0),"-/-")</f>
        <v>Định phí</v>
      </c>
      <c r="F5318" s="169" t="str">
        <f>iferror(vlookup(C5318,'Master data'!$A$2:$C$29,2,0),"-/-")</f>
        <v>Chi phí QLDN</v>
      </c>
    </row>
    <row r="5319" ht="22.5" hidden="1" customHeight="1" outlineLevel="1">
      <c r="A5319" s="165" t="s">
        <v>3233</v>
      </c>
      <c r="B5319" s="171" t="s">
        <v>121</v>
      </c>
      <c r="C5319" s="167" t="s">
        <v>121</v>
      </c>
      <c r="D5319" s="168">
        <v>2.7766613E7</v>
      </c>
      <c r="E5319" s="169" t="str">
        <f>iferror(vlookup(C5319,'Master data'!$A$2:$C$29,3,0),"-/-")</f>
        <v>Định phí</v>
      </c>
      <c r="F5319" s="169" t="str">
        <f>iferror(vlookup(C5319,'Master data'!$A$2:$C$29,2,0),"-/-")</f>
        <v>Chi phí QLDN</v>
      </c>
    </row>
    <row r="5320" ht="22.5" hidden="1" customHeight="1" outlineLevel="1">
      <c r="A5320" s="165" t="s">
        <v>3233</v>
      </c>
      <c r="B5320" s="171" t="s">
        <v>3234</v>
      </c>
      <c r="C5320" s="167" t="s">
        <v>123</v>
      </c>
      <c r="D5320" s="168">
        <v>1.8E7</v>
      </c>
      <c r="E5320" s="169" t="str">
        <f>iferror(vlookup(C5320,'Master data'!$A$2:$C$29,3,0),"-/-")</f>
        <v>Định phí</v>
      </c>
      <c r="F5320" s="169" t="str">
        <f>iferror(vlookup(C5320,'Master data'!$A$2:$C$29,2,0),"-/-")</f>
        <v>Chi phí QLDN</v>
      </c>
    </row>
    <row r="5321" ht="22.5" hidden="1" customHeight="1" outlineLevel="1">
      <c r="A5321" s="165" t="s">
        <v>3233</v>
      </c>
      <c r="B5321" s="171" t="s">
        <v>3212</v>
      </c>
      <c r="C5321" s="167" t="s">
        <v>112</v>
      </c>
      <c r="D5321" s="168">
        <v>7533333.0</v>
      </c>
      <c r="E5321" s="169" t="str">
        <f>iferror(vlookup(C5321,'Master data'!$A$2:$C$29,3,0),"-/-")</f>
        <v>Biến phí</v>
      </c>
      <c r="F5321" s="169" t="str">
        <f>iferror(vlookup(C5321,'Master data'!$A$2:$C$29,2,0),"-/-")</f>
        <v>Chi phí hành chính</v>
      </c>
    </row>
    <row r="5322" ht="22.5" hidden="1" customHeight="1" outlineLevel="1">
      <c r="A5322" s="165" t="s">
        <v>3233</v>
      </c>
      <c r="B5322" s="171" t="s">
        <v>3231</v>
      </c>
      <c r="C5322" s="167" t="s">
        <v>99</v>
      </c>
      <c r="D5322" s="168">
        <v>1.0666667E7</v>
      </c>
      <c r="E5322" s="169" t="str">
        <f>iferror(vlookup(C5322,'Master data'!$A$2:$C$29,3,0),"-/-")</f>
        <v>Biến phí</v>
      </c>
      <c r="F5322" s="169" t="str">
        <f>iferror(vlookup(C5322,'Master data'!$A$2:$C$29,2,0),"-/-")</f>
        <v>Chi phí giá vốn</v>
      </c>
    </row>
    <row r="5323" ht="22.5" hidden="1" customHeight="1" outlineLevel="1">
      <c r="A5323" s="165" t="s">
        <v>3233</v>
      </c>
      <c r="B5323" s="171" t="s">
        <v>3235</v>
      </c>
      <c r="C5323" s="167" t="s">
        <v>99</v>
      </c>
      <c r="D5323" s="168">
        <v>3.3E7</v>
      </c>
      <c r="E5323" s="169" t="str">
        <f>iferror(vlookup(C5323,'Master data'!$A$2:$C$29,3,0),"-/-")</f>
        <v>Biến phí</v>
      </c>
      <c r="F5323" s="169" t="str">
        <f>iferror(vlookup(C5323,'Master data'!$A$2:$C$29,2,0),"-/-")</f>
        <v>Chi phí giá vốn</v>
      </c>
    </row>
    <row r="5324" ht="22.5" hidden="1" customHeight="1" outlineLevel="1">
      <c r="A5324" s="165" t="s">
        <v>3233</v>
      </c>
      <c r="B5324" s="171" t="s">
        <v>3236</v>
      </c>
      <c r="C5324" s="167" t="s">
        <v>99</v>
      </c>
      <c r="D5324" s="168">
        <v>1.252E7</v>
      </c>
      <c r="E5324" s="169" t="str">
        <f>iferror(vlookup(C5324,'Master data'!$A$2:$C$29,3,0),"-/-")</f>
        <v>Biến phí</v>
      </c>
      <c r="F5324" s="169" t="str">
        <f>iferror(vlookup(C5324,'Master data'!$A$2:$C$29,2,0),"-/-")</f>
        <v>Chi phí giá vốn</v>
      </c>
    </row>
    <row r="5325" ht="22.5" hidden="1" customHeight="1" outlineLevel="1">
      <c r="A5325" s="165" t="s">
        <v>3233</v>
      </c>
      <c r="B5325" s="171" t="s">
        <v>3237</v>
      </c>
      <c r="C5325" s="167" t="s">
        <v>99</v>
      </c>
      <c r="D5325" s="168">
        <v>1.13373E8</v>
      </c>
      <c r="E5325" s="169" t="str">
        <f>iferror(vlookup(C5325,'Master data'!$A$2:$C$29,3,0),"-/-")</f>
        <v>Biến phí</v>
      </c>
      <c r="F5325" s="169" t="str">
        <f>iferror(vlookup(C5325,'Master data'!$A$2:$C$29,2,0),"-/-")</f>
        <v>Chi phí giá vốn</v>
      </c>
    </row>
    <row r="5326" ht="22.5" hidden="1" customHeight="1" outlineLevel="1">
      <c r="A5326" s="165" t="s">
        <v>3233</v>
      </c>
      <c r="B5326" s="171" t="s">
        <v>373</v>
      </c>
      <c r="C5326" s="167" t="s">
        <v>102</v>
      </c>
      <c r="D5326" s="168">
        <v>6.521E8</v>
      </c>
      <c r="E5326" s="169" t="str">
        <f>iferror(vlookup(C5326,'Master data'!$A$2:$C$29,3,0),"-/-")</f>
        <v>Biến phí</v>
      </c>
      <c r="F5326" s="169" t="str">
        <f>iferror(vlookup(C5326,'Master data'!$A$2:$C$29,2,0),"-/-")</f>
        <v>Chi phí giá vốn</v>
      </c>
    </row>
    <row r="5327" ht="22.5" hidden="1" customHeight="1" outlineLevel="1">
      <c r="A5327" s="165" t="s">
        <v>3233</v>
      </c>
      <c r="B5327" s="171" t="s">
        <v>591</v>
      </c>
      <c r="C5327" s="167" t="s">
        <v>111</v>
      </c>
      <c r="D5327" s="168">
        <v>5.0E7</v>
      </c>
      <c r="E5327" s="169" t="str">
        <f>iferror(vlookup(C5327,'Master data'!$A$2:$C$29,3,0),"-/-")</f>
        <v>Định phí</v>
      </c>
      <c r="F5327" s="169" t="str">
        <f>iferror(vlookup(C5327,'Master data'!$A$2:$C$29,2,0),"-/-")</f>
        <v>Chi phí khác</v>
      </c>
    </row>
    <row r="5328" ht="22.5" hidden="1" customHeight="1" outlineLevel="1">
      <c r="A5328" s="165" t="s">
        <v>3233</v>
      </c>
      <c r="B5328" s="171" t="s">
        <v>3225</v>
      </c>
      <c r="C5328" s="167" t="s">
        <v>119</v>
      </c>
      <c r="D5328" s="168">
        <v>0.0</v>
      </c>
      <c r="E5328" s="169" t="str">
        <f>iferror(vlookup(C5328,'Master data'!$A$2:$C$29,3,0),"-/-")</f>
        <v>Định phí</v>
      </c>
      <c r="F5328" s="169" t="str">
        <f>iferror(vlookup(C5328,'Master data'!$A$2:$C$29,2,0),"-/-")</f>
        <v>Chi phí khác</v>
      </c>
    </row>
    <row r="5329" ht="22.5" hidden="1" customHeight="1" outlineLevel="1">
      <c r="A5329" s="165" t="s">
        <v>3233</v>
      </c>
      <c r="B5329" s="171" t="s">
        <v>70</v>
      </c>
      <c r="C5329" s="167" t="s">
        <v>70</v>
      </c>
      <c r="D5329" s="168">
        <v>5.1E7</v>
      </c>
      <c r="E5329" s="169" t="str">
        <f>iferror(vlookup(C5329,'Master data'!$A$2:$C$29,3,0),"-/-")</f>
        <v>Chi phí khác</v>
      </c>
      <c r="F5329" s="169" t="str">
        <f>iferror(vlookup(C5329,'Master data'!$A$2:$C$29,2,0),"-/-")</f>
        <v>Chi phí khác</v>
      </c>
    </row>
    <row r="5330" ht="22.5" hidden="1" customHeight="1" outlineLevel="1">
      <c r="A5330" s="165" t="s">
        <v>3233</v>
      </c>
      <c r="B5330" s="171" t="s">
        <v>3218</v>
      </c>
      <c r="C5330" s="167" t="s">
        <v>122</v>
      </c>
      <c r="D5330" s="168">
        <v>6836333.0</v>
      </c>
      <c r="E5330" s="169" t="str">
        <f>iferror(vlookup(C5330,'Master data'!$A$2:$C$29,3,0),"-/-")</f>
        <v>Định phí</v>
      </c>
      <c r="F5330" s="169" t="str">
        <f>iferror(vlookup(C5330,'Master data'!$A$2:$C$29,2,0),"-/-")</f>
        <v>Chi phí khác</v>
      </c>
    </row>
    <row r="5331" ht="22.5" customHeight="1" collapsed="1">
      <c r="A5331" s="165" t="s">
        <v>3238</v>
      </c>
      <c r="B5331" s="171" t="s">
        <v>112</v>
      </c>
      <c r="C5331" s="167" t="s">
        <v>112</v>
      </c>
      <c r="D5331" s="168">
        <v>0.0</v>
      </c>
      <c r="E5331" s="169" t="str">
        <f>iferror(vlookup(C5331,'Master data'!$A$2:$C$29,3,0),"-/-")</f>
        <v>Biến phí</v>
      </c>
      <c r="F5331" s="169" t="str">
        <f>iferror(vlookup(C5331,'Master data'!$A$2:$C$29,2,0),"-/-")</f>
        <v>Chi phí hành chính</v>
      </c>
    </row>
    <row r="5332" ht="22.5" hidden="1" customHeight="1" outlineLevel="1">
      <c r="A5332" s="165" t="s">
        <v>3238</v>
      </c>
      <c r="B5332" s="171" t="s">
        <v>112</v>
      </c>
      <c r="C5332" s="167" t="s">
        <v>112</v>
      </c>
      <c r="D5332" s="168">
        <v>1.8585996E7</v>
      </c>
      <c r="E5332" s="169" t="str">
        <f>iferror(vlookup(C5332,'Master data'!$A$2:$C$29,3,0),"-/-")</f>
        <v>Biến phí</v>
      </c>
      <c r="F5332" s="169" t="str">
        <f>iferror(vlookup(C5332,'Master data'!$A$2:$C$29,2,0),"-/-")</f>
        <v>Chi phí hành chính</v>
      </c>
    </row>
    <row r="5333" ht="22.5" hidden="1" customHeight="1" outlineLevel="1">
      <c r="A5333" s="165" t="s">
        <v>3238</v>
      </c>
      <c r="B5333" s="171" t="s">
        <v>3239</v>
      </c>
      <c r="C5333" s="167" t="s">
        <v>115</v>
      </c>
      <c r="D5333" s="168">
        <v>2.29605E7</v>
      </c>
      <c r="E5333" s="169" t="str">
        <f>iferror(vlookup(C5333,'Master data'!$A$2:$C$29,3,0),"-/-")</f>
        <v>Định phí</v>
      </c>
      <c r="F5333" s="169" t="str">
        <f>iferror(vlookup(C5333,'Master data'!$A$2:$C$29,2,0),"-/-")</f>
        <v>Chi phí hành chính</v>
      </c>
    </row>
    <row r="5334" ht="22.5" hidden="1" customHeight="1" outlineLevel="1">
      <c r="A5334" s="165" t="s">
        <v>3238</v>
      </c>
      <c r="B5334" s="171" t="s">
        <v>3200</v>
      </c>
      <c r="C5334" s="167" t="s">
        <v>112</v>
      </c>
      <c r="D5334" s="168">
        <v>6579667.0</v>
      </c>
      <c r="E5334" s="169" t="str">
        <f>iferror(vlookup(C5334,'Master data'!$A$2:$C$29,3,0),"-/-")</f>
        <v>Biến phí</v>
      </c>
      <c r="F5334" s="169" t="str">
        <f>iferror(vlookup(C5334,'Master data'!$A$2:$C$29,2,0),"-/-")</f>
        <v>Chi phí hành chính</v>
      </c>
    </row>
    <row r="5335" ht="22.5" hidden="1" customHeight="1" outlineLevel="1">
      <c r="A5335" s="165" t="s">
        <v>3238</v>
      </c>
      <c r="B5335" s="171" t="s">
        <v>3201</v>
      </c>
      <c r="C5335" s="167" t="s">
        <v>116</v>
      </c>
      <c r="D5335" s="168">
        <v>2.1342273E7</v>
      </c>
      <c r="E5335" s="169" t="str">
        <f>iferror(vlookup(C5335,'Master data'!$A$2:$C$29,3,0),"-/-")</f>
        <v>Định phí</v>
      </c>
      <c r="F5335" s="169" t="str">
        <f>iferror(vlookup(C5335,'Master data'!$A$2:$C$29,2,0),"-/-")</f>
        <v>Chi phí hành chính</v>
      </c>
    </row>
    <row r="5336" ht="22.5" hidden="1" customHeight="1" outlineLevel="1">
      <c r="A5336" s="165" t="s">
        <v>3238</v>
      </c>
      <c r="B5336" s="171" t="s">
        <v>3202</v>
      </c>
      <c r="C5336" s="167" t="s">
        <v>118</v>
      </c>
      <c r="D5336" s="168">
        <v>2.1444333E7</v>
      </c>
      <c r="E5336" s="169" t="str">
        <f>iferror(vlookup(C5336,'Master data'!$A$2:$C$29,3,0),"-/-")</f>
        <v>Định phí</v>
      </c>
      <c r="F5336" s="169" t="str">
        <f>iferror(vlookup(C5336,'Master data'!$A$2:$C$29,2,0),"-/-")</f>
        <v>Chi phí hành chính</v>
      </c>
    </row>
    <row r="5337" ht="22.5" hidden="1" customHeight="1" outlineLevel="1">
      <c r="A5337" s="165" t="s">
        <v>3238</v>
      </c>
      <c r="B5337" s="171" t="s">
        <v>3203</v>
      </c>
      <c r="C5337" s="167" t="s">
        <v>107</v>
      </c>
      <c r="D5337" s="168">
        <v>2.3831333E7</v>
      </c>
      <c r="E5337" s="169" t="str">
        <f>iferror(vlookup(C5337,'Master data'!$A$2:$C$29,3,0),"-/-")</f>
        <v>Biến phí</v>
      </c>
      <c r="F5337" s="169" t="str">
        <f>iferror(vlookup(C5337,'Master data'!$A$2:$C$29,2,0),"-/-")</f>
        <v>Chi phí bán hàng</v>
      </c>
    </row>
    <row r="5338" ht="22.5" hidden="1" customHeight="1" outlineLevel="1">
      <c r="A5338" s="165" t="s">
        <v>3238</v>
      </c>
      <c r="B5338" s="171" t="s">
        <v>3204</v>
      </c>
      <c r="C5338" s="167" t="s">
        <v>95</v>
      </c>
      <c r="D5338" s="168">
        <v>4.4E8</v>
      </c>
      <c r="E5338" s="169" t="str">
        <f>iferror(vlookup(C5338,'Master data'!$A$2:$C$29,3,0),"-/-")</f>
        <v>Biến phí</v>
      </c>
      <c r="F5338" s="169" t="str">
        <f>iferror(vlookup(C5338,'Master data'!$A$2:$C$29,2,0),"-/-")</f>
        <v>Chi phí bán hàng</v>
      </c>
    </row>
    <row r="5339" ht="22.5" hidden="1" customHeight="1" outlineLevel="1">
      <c r="A5339" s="165" t="s">
        <v>3238</v>
      </c>
      <c r="B5339" s="171" t="s">
        <v>3205</v>
      </c>
      <c r="C5339" s="167" t="s">
        <v>114</v>
      </c>
      <c r="D5339" s="168">
        <v>1.4016667E7</v>
      </c>
      <c r="E5339" s="169" t="str">
        <f>iferror(vlookup(C5339,'Master data'!$A$2:$C$29,3,0),"-/-")</f>
        <v>Định phí</v>
      </c>
      <c r="F5339" s="169" t="str">
        <f>iferror(vlookup(C5339,'Master data'!$A$2:$C$29,2,0),"-/-")</f>
        <v>Chi phí hành chính</v>
      </c>
    </row>
    <row r="5340" ht="22.5" hidden="1" customHeight="1" outlineLevel="1">
      <c r="A5340" s="165" t="s">
        <v>3238</v>
      </c>
      <c r="B5340" s="171" t="s">
        <v>97</v>
      </c>
      <c r="C5340" s="167" t="s">
        <v>97</v>
      </c>
      <c r="D5340" s="168">
        <v>0.0</v>
      </c>
      <c r="E5340" s="169" t="str">
        <f>iferror(vlookup(C5340,'Master data'!$A$2:$C$29,3,0),"-/-")</f>
        <v>Biến phí</v>
      </c>
      <c r="F5340" s="169" t="str">
        <f>iferror(vlookup(C5340,'Master data'!$A$2:$C$29,2,0),"-/-")</f>
        <v>Chi phí bán hàng</v>
      </c>
    </row>
    <row r="5341" ht="22.5" hidden="1" customHeight="1" outlineLevel="1">
      <c r="A5341" s="165" t="s">
        <v>3238</v>
      </c>
      <c r="B5341" s="171" t="s">
        <v>3031</v>
      </c>
      <c r="C5341" s="167" t="s">
        <v>98</v>
      </c>
      <c r="D5341" s="168">
        <v>7875000.0</v>
      </c>
      <c r="E5341" s="169" t="str">
        <f>iferror(vlookup(C5341,'Master data'!$A$2:$C$29,3,0),"-/-")</f>
        <v>Biến phí</v>
      </c>
      <c r="F5341" s="169" t="str">
        <f>iferror(vlookup(C5341,'Master data'!$A$2:$C$29,2,0),"-/-")</f>
        <v>Chi phí bán hàng</v>
      </c>
    </row>
    <row r="5342" ht="22.5" hidden="1" customHeight="1" outlineLevel="1">
      <c r="A5342" s="165" t="s">
        <v>3238</v>
      </c>
      <c r="B5342" s="171" t="s">
        <v>117</v>
      </c>
      <c r="C5342" s="167" t="s">
        <v>117</v>
      </c>
      <c r="D5342" s="168">
        <v>0.0</v>
      </c>
      <c r="E5342" s="169" t="str">
        <f>iferror(vlookup(C5342,'Master data'!$A$2:$C$29,3,0),"-/-")</f>
        <v>Định phí</v>
      </c>
      <c r="F5342" s="169" t="str">
        <f>iferror(vlookup(C5342,'Master data'!$A$2:$C$29,2,0),"-/-")</f>
        <v>Chi phí bán hàng</v>
      </c>
    </row>
    <row r="5343" ht="22.5" hidden="1" customHeight="1" outlineLevel="1">
      <c r="A5343" s="165" t="s">
        <v>3238</v>
      </c>
      <c r="B5343" s="171" t="s">
        <v>101</v>
      </c>
      <c r="C5343" s="167" t="s">
        <v>101</v>
      </c>
      <c r="D5343" s="168">
        <v>1.5898999E7</v>
      </c>
      <c r="E5343" s="169" t="str">
        <f>iferror(vlookup(C5343,'Master data'!$A$2:$C$29,3,0),"-/-")</f>
        <v>Biến phí</v>
      </c>
      <c r="F5343" s="169" t="str">
        <f>iferror(vlookup(C5343,'Master data'!$A$2:$C$29,2,0),"-/-")</f>
        <v>Chi phí bán hàng</v>
      </c>
    </row>
    <row r="5344" ht="22.5" hidden="1" customHeight="1" outlineLevel="1">
      <c r="A5344" s="165" t="s">
        <v>3238</v>
      </c>
      <c r="B5344" s="171" t="s">
        <v>3206</v>
      </c>
      <c r="C5344" s="167" t="s">
        <v>103</v>
      </c>
      <c r="D5344" s="168">
        <v>3.744628E7</v>
      </c>
      <c r="E5344" s="169" t="str">
        <f>iferror(vlookup(C5344,'Master data'!$A$2:$C$29,3,0),"-/-")</f>
        <v>Biến phí</v>
      </c>
      <c r="F5344" s="169" t="str">
        <f>iferror(vlookup(C5344,'Master data'!$A$2:$C$29,2,0),"-/-")</f>
        <v>Chi phí bán hàng</v>
      </c>
    </row>
    <row r="5345" ht="22.5" hidden="1" customHeight="1" outlineLevel="1">
      <c r="A5345" s="165" t="s">
        <v>3238</v>
      </c>
      <c r="B5345" s="171" t="s">
        <v>3207</v>
      </c>
      <c r="C5345" s="167" t="s">
        <v>104</v>
      </c>
      <c r="D5345" s="168">
        <v>0.0</v>
      </c>
      <c r="E5345" s="169" t="str">
        <f>iferror(vlookup(C5345,'Master data'!$A$2:$C$29,3,0),"-/-")</f>
        <v>Biến phí</v>
      </c>
      <c r="F5345" s="169" t="str">
        <f>iferror(vlookup(C5345,'Master data'!$A$2:$C$29,2,0),"-/-")</f>
        <v>Chi phí bán hàng</v>
      </c>
    </row>
    <row r="5346" ht="22.5" hidden="1" customHeight="1" outlineLevel="1">
      <c r="A5346" s="165" t="s">
        <v>3238</v>
      </c>
      <c r="B5346" s="171" t="s">
        <v>105</v>
      </c>
      <c r="C5346" s="167" t="s">
        <v>105</v>
      </c>
      <c r="D5346" s="168">
        <v>0.0</v>
      </c>
      <c r="E5346" s="169" t="str">
        <f>iferror(vlookup(C5346,'Master data'!$A$2:$C$29,3,0),"-/-")</f>
        <v>Biến phí</v>
      </c>
      <c r="F5346" s="169" t="str">
        <f>iferror(vlookup(C5346,'Master data'!$A$2:$C$29,2,0),"-/-")</f>
        <v>Chi phí bán hàng</v>
      </c>
    </row>
    <row r="5347" ht="22.5" hidden="1" customHeight="1" outlineLevel="1">
      <c r="A5347" s="165" t="s">
        <v>3238</v>
      </c>
      <c r="B5347" s="171" t="s">
        <v>3208</v>
      </c>
      <c r="C5347" s="167" t="s">
        <v>17</v>
      </c>
      <c r="D5347" s="168">
        <v>3.2284076E8</v>
      </c>
      <c r="E5347" s="169" t="str">
        <f>iferror(vlookup(C5347,'Master data'!$A$2:$C$29,3,0),"-/-")</f>
        <v>Biến phí</v>
      </c>
      <c r="F5347" s="169" t="str">
        <f>iferror(vlookup(C5347,'Master data'!$A$2:$C$29,2,0),"-/-")</f>
        <v>Chi phí bán hàng</v>
      </c>
    </row>
    <row r="5348" ht="22.5" hidden="1" customHeight="1" outlineLevel="1">
      <c r="A5348" s="165" t="s">
        <v>3238</v>
      </c>
      <c r="B5348" s="171" t="s">
        <v>106</v>
      </c>
      <c r="C5348" s="167" t="s">
        <v>106</v>
      </c>
      <c r="D5348" s="168">
        <v>7062911.0</v>
      </c>
      <c r="E5348" s="169" t="str">
        <f>iferror(vlookup(C5348,'Master data'!$A$2:$C$29,3,0),"-/-")</f>
        <v>Biến phí</v>
      </c>
      <c r="F5348" s="169" t="str">
        <f>iferror(vlookup(C5348,'Master data'!$A$2:$C$29,2,0),"-/-")</f>
        <v>Chi phí bán hàng</v>
      </c>
    </row>
    <row r="5349" ht="22.5" hidden="1" customHeight="1" outlineLevel="1">
      <c r="A5349" s="165" t="s">
        <v>3238</v>
      </c>
      <c r="B5349" s="171" t="s">
        <v>3209</v>
      </c>
      <c r="C5349" s="167" t="s">
        <v>118</v>
      </c>
      <c r="D5349" s="168">
        <v>1.4320666E7</v>
      </c>
      <c r="E5349" s="169" t="str">
        <f>iferror(vlookup(C5349,'Master data'!$A$2:$C$29,3,0),"-/-")</f>
        <v>Định phí</v>
      </c>
      <c r="F5349" s="169" t="str">
        <f>iferror(vlookup(C5349,'Master data'!$A$2:$C$29,2,0),"-/-")</f>
        <v>Chi phí hành chính</v>
      </c>
    </row>
    <row r="5350" ht="22.5" hidden="1" customHeight="1" outlineLevel="1">
      <c r="A5350" s="165" t="s">
        <v>3238</v>
      </c>
      <c r="B5350" s="171" t="s">
        <v>109</v>
      </c>
      <c r="C5350" s="167" t="s">
        <v>109</v>
      </c>
      <c r="D5350" s="168">
        <v>4.17658544E8</v>
      </c>
      <c r="E5350" s="169" t="str">
        <f>iferror(vlookup(C5350,'Master data'!$A$2:$C$29,3,0),"-/-")</f>
        <v>Định phí</v>
      </c>
      <c r="F5350" s="169" t="str">
        <f>iferror(vlookup(C5350,'Master data'!$A$2:$C$29,2,0),"-/-")</f>
        <v>Chi phí QLDN</v>
      </c>
    </row>
    <row r="5351" ht="22.5" hidden="1" customHeight="1" outlineLevel="1">
      <c r="A5351" s="165" t="s">
        <v>3238</v>
      </c>
      <c r="B5351" s="171" t="s">
        <v>3210</v>
      </c>
      <c r="C5351" s="167" t="s">
        <v>120</v>
      </c>
      <c r="D5351" s="168">
        <v>1.27364E8</v>
      </c>
      <c r="E5351" s="169" t="str">
        <f>iferror(vlookup(C5351,'Master data'!$A$2:$C$29,3,0),"-/-")</f>
        <v>Định phí</v>
      </c>
      <c r="F5351" s="169" t="str">
        <f>iferror(vlookup(C5351,'Master data'!$A$2:$C$29,2,0),"-/-")</f>
        <v>Chi phí QLDN</v>
      </c>
    </row>
    <row r="5352" ht="22.5" hidden="1" customHeight="1" outlineLevel="1">
      <c r="A5352" s="165" t="s">
        <v>3238</v>
      </c>
      <c r="B5352" s="171" t="s">
        <v>121</v>
      </c>
      <c r="C5352" s="167" t="s">
        <v>121</v>
      </c>
      <c r="D5352" s="168">
        <v>2.851328E7</v>
      </c>
      <c r="E5352" s="169" t="str">
        <f>iferror(vlookup(C5352,'Master data'!$A$2:$C$29,3,0),"-/-")</f>
        <v>Định phí</v>
      </c>
      <c r="F5352" s="169" t="str">
        <f>iferror(vlookup(C5352,'Master data'!$A$2:$C$29,2,0),"-/-")</f>
        <v>Chi phí QLDN</v>
      </c>
    </row>
    <row r="5353" ht="22.5" hidden="1" customHeight="1" outlineLevel="1">
      <c r="A5353" s="165" t="s">
        <v>3238</v>
      </c>
      <c r="B5353" s="171" t="s">
        <v>3211</v>
      </c>
      <c r="C5353" s="167" t="s">
        <v>123</v>
      </c>
      <c r="D5353" s="168">
        <v>1.8E7</v>
      </c>
      <c r="E5353" s="169" t="str">
        <f>iferror(vlookup(C5353,'Master data'!$A$2:$C$29,3,0),"-/-")</f>
        <v>Định phí</v>
      </c>
      <c r="F5353" s="169" t="str">
        <f>iferror(vlookup(C5353,'Master data'!$A$2:$C$29,2,0),"-/-")</f>
        <v>Chi phí QLDN</v>
      </c>
    </row>
    <row r="5354" ht="22.5" hidden="1" customHeight="1" outlineLevel="1">
      <c r="A5354" s="165" t="s">
        <v>3238</v>
      </c>
      <c r="B5354" s="171" t="s">
        <v>3212</v>
      </c>
      <c r="C5354" s="167" t="s">
        <v>112</v>
      </c>
      <c r="D5354" s="168">
        <v>6700000.0</v>
      </c>
      <c r="E5354" s="169" t="str">
        <f>iferror(vlookup(C5354,'Master data'!$A$2:$C$29,3,0),"-/-")</f>
        <v>Biến phí</v>
      </c>
      <c r="F5354" s="169" t="str">
        <f>iferror(vlookup(C5354,'Master data'!$A$2:$C$29,2,0),"-/-")</f>
        <v>Chi phí hành chính</v>
      </c>
    </row>
    <row r="5355" ht="22.5" hidden="1" customHeight="1" outlineLevel="1">
      <c r="A5355" s="165" t="s">
        <v>3238</v>
      </c>
      <c r="B5355" s="171" t="s">
        <v>3221</v>
      </c>
      <c r="C5355" s="167" t="s">
        <v>112</v>
      </c>
      <c r="D5355" s="168">
        <v>0.0</v>
      </c>
      <c r="E5355" s="169" t="str">
        <f>iferror(vlookup(C5355,'Master data'!$A$2:$C$29,3,0),"-/-")</f>
        <v>Biến phí</v>
      </c>
      <c r="F5355" s="169" t="str">
        <f>iferror(vlookup(C5355,'Master data'!$A$2:$C$29,2,0),"-/-")</f>
        <v>Chi phí hành chính</v>
      </c>
    </row>
    <row r="5356" ht="22.5" hidden="1" customHeight="1" outlineLevel="1">
      <c r="A5356" s="165" t="s">
        <v>3238</v>
      </c>
      <c r="B5356" s="171" t="s">
        <v>3240</v>
      </c>
      <c r="C5356" s="167" t="s">
        <v>99</v>
      </c>
      <c r="D5356" s="168">
        <v>1.024E7</v>
      </c>
      <c r="E5356" s="169" t="str">
        <f>iferror(vlookup(C5356,'Master data'!$A$2:$C$29,3,0),"-/-")</f>
        <v>Biến phí</v>
      </c>
      <c r="F5356" s="169" t="str">
        <f>iferror(vlookup(C5356,'Master data'!$A$2:$C$29,2,0),"-/-")</f>
        <v>Chi phí giá vốn</v>
      </c>
    </row>
    <row r="5357" ht="22.5" hidden="1" customHeight="1" outlineLevel="1">
      <c r="A5357" s="165" t="s">
        <v>3238</v>
      </c>
      <c r="B5357" s="171" t="s">
        <v>3241</v>
      </c>
      <c r="C5357" s="167" t="s">
        <v>99</v>
      </c>
      <c r="D5357" s="168">
        <v>4257000.0</v>
      </c>
      <c r="E5357" s="169" t="str">
        <f>iferror(vlookup(C5357,'Master data'!$A$2:$C$29,3,0),"-/-")</f>
        <v>Biến phí</v>
      </c>
      <c r="F5357" s="169" t="str">
        <f>iferror(vlookup(C5357,'Master data'!$A$2:$C$29,2,0),"-/-")</f>
        <v>Chi phí giá vốn</v>
      </c>
    </row>
    <row r="5358" ht="22.5" hidden="1" customHeight="1" outlineLevel="1">
      <c r="A5358" s="165" t="s">
        <v>3238</v>
      </c>
      <c r="B5358" s="171" t="s">
        <v>1274</v>
      </c>
      <c r="C5358" s="167" t="s">
        <v>99</v>
      </c>
      <c r="D5358" s="168">
        <v>2.5E7</v>
      </c>
      <c r="E5358" s="169" t="str">
        <f>iferror(vlookup(C5358,'Master data'!$A$2:$C$29,3,0),"-/-")</f>
        <v>Biến phí</v>
      </c>
      <c r="F5358" s="169" t="str">
        <f>iferror(vlookup(C5358,'Master data'!$A$2:$C$29,2,0),"-/-")</f>
        <v>Chi phí giá vốn</v>
      </c>
    </row>
    <row r="5359" ht="22.5" hidden="1" customHeight="1" outlineLevel="1">
      <c r="A5359" s="165" t="s">
        <v>3238</v>
      </c>
      <c r="B5359" s="171" t="s">
        <v>3242</v>
      </c>
      <c r="C5359" s="167" t="s">
        <v>99</v>
      </c>
      <c r="D5359" s="168">
        <v>8540000.0</v>
      </c>
      <c r="E5359" s="169" t="str">
        <f>iferror(vlookup(C5359,'Master data'!$A$2:$C$29,3,0),"-/-")</f>
        <v>Biến phí</v>
      </c>
      <c r="F5359" s="169" t="str">
        <f>iferror(vlookup(C5359,'Master data'!$A$2:$C$29,2,0),"-/-")</f>
        <v>Chi phí giá vốn</v>
      </c>
    </row>
    <row r="5360" ht="22.5" hidden="1" customHeight="1" outlineLevel="1">
      <c r="A5360" s="165" t="s">
        <v>3238</v>
      </c>
      <c r="B5360" s="171" t="s">
        <v>366</v>
      </c>
      <c r="C5360" s="167" t="s">
        <v>99</v>
      </c>
      <c r="D5360" s="168">
        <v>9.8072E7</v>
      </c>
      <c r="E5360" s="169" t="str">
        <f>iferror(vlookup(C5360,'Master data'!$A$2:$C$29,3,0),"-/-")</f>
        <v>Biến phí</v>
      </c>
      <c r="F5360" s="169" t="str">
        <f>iferror(vlookup(C5360,'Master data'!$A$2:$C$29,2,0),"-/-")</f>
        <v>Chi phí giá vốn</v>
      </c>
    </row>
    <row r="5361" ht="22.5" hidden="1" customHeight="1" outlineLevel="1">
      <c r="A5361" s="165" t="s">
        <v>3238</v>
      </c>
      <c r="B5361" s="171" t="s">
        <v>3030</v>
      </c>
      <c r="C5361" s="167" t="s">
        <v>102</v>
      </c>
      <c r="D5361" s="168">
        <v>6.8575E8</v>
      </c>
      <c r="E5361" s="169" t="str">
        <f>iferror(vlookup(C5361,'Master data'!$A$2:$C$29,3,0),"-/-")</f>
        <v>Biến phí</v>
      </c>
      <c r="F5361" s="169" t="str">
        <f>iferror(vlookup(C5361,'Master data'!$A$2:$C$29,2,0),"-/-")</f>
        <v>Chi phí giá vốn</v>
      </c>
    </row>
    <row r="5362" ht="22.5" hidden="1" customHeight="1" outlineLevel="1">
      <c r="A5362" s="165" t="s">
        <v>3238</v>
      </c>
      <c r="B5362" s="171" t="s">
        <v>591</v>
      </c>
      <c r="C5362" s="167" t="s">
        <v>111</v>
      </c>
      <c r="D5362" s="168">
        <v>5.0E7</v>
      </c>
      <c r="E5362" s="169" t="str">
        <f>iferror(vlookup(C5362,'Master data'!$A$2:$C$29,3,0),"-/-")</f>
        <v>Định phí</v>
      </c>
      <c r="F5362" s="169" t="str">
        <f>iferror(vlookup(C5362,'Master data'!$A$2:$C$29,2,0),"-/-")</f>
        <v>Chi phí khác</v>
      </c>
    </row>
    <row r="5363" ht="22.5" hidden="1" customHeight="1" outlineLevel="1">
      <c r="A5363" s="165" t="s">
        <v>3238</v>
      </c>
      <c r="B5363" s="171" t="s">
        <v>3225</v>
      </c>
      <c r="C5363" s="167" t="s">
        <v>119</v>
      </c>
      <c r="D5363" s="168">
        <v>0.0</v>
      </c>
      <c r="E5363" s="169" t="str">
        <f>iferror(vlookup(C5363,'Master data'!$A$2:$C$29,3,0),"-/-")</f>
        <v>Định phí</v>
      </c>
      <c r="F5363" s="169" t="str">
        <f>iferror(vlookup(C5363,'Master data'!$A$2:$C$29,2,0),"-/-")</f>
        <v>Chi phí khác</v>
      </c>
    </row>
    <row r="5364" ht="22.5" hidden="1" customHeight="1" outlineLevel="1">
      <c r="A5364" s="165" t="s">
        <v>3238</v>
      </c>
      <c r="B5364" s="171" t="s">
        <v>70</v>
      </c>
      <c r="C5364" s="167" t="s">
        <v>70</v>
      </c>
      <c r="D5364" s="168">
        <v>5.19E7</v>
      </c>
      <c r="E5364" s="169" t="str">
        <f>iferror(vlookup(C5364,'Master data'!$A$2:$C$29,3,0),"-/-")</f>
        <v>Chi phí khác</v>
      </c>
      <c r="F5364" s="169" t="str">
        <f>iferror(vlookup(C5364,'Master data'!$A$2:$C$29,2,0),"-/-")</f>
        <v>Chi phí khác</v>
      </c>
    </row>
    <row r="5365" ht="22.5" hidden="1" customHeight="1" outlineLevel="1">
      <c r="A5365" s="165" t="s">
        <v>3238</v>
      </c>
      <c r="B5365" s="171" t="s">
        <v>3218</v>
      </c>
      <c r="C5365" s="167" t="s">
        <v>122</v>
      </c>
      <c r="D5365" s="168">
        <v>6693334.0</v>
      </c>
      <c r="E5365" s="169" t="str">
        <f>iferror(vlookup(C5365,'Master data'!$A$2:$C$29,3,0),"-/-")</f>
        <v>Định phí</v>
      </c>
      <c r="F5365" s="169" t="str">
        <f>iferror(vlookup(C5365,'Master data'!$A$2:$C$29,2,0),"-/-")</f>
        <v>Chi phí khác</v>
      </c>
    </row>
    <row r="5366" ht="22.5" hidden="1" customHeight="1" outlineLevel="1">
      <c r="A5366" s="165" t="s">
        <v>3238</v>
      </c>
      <c r="B5366" s="171" t="s">
        <v>3219</v>
      </c>
      <c r="C5366" s="167" t="s">
        <v>103</v>
      </c>
      <c r="D5366" s="168">
        <v>0.0</v>
      </c>
      <c r="E5366" s="169" t="str">
        <f>iferror(vlookup(C5366,'Master data'!$A$2:$C$29,3,0),"-/-")</f>
        <v>Biến phí</v>
      </c>
      <c r="F5366" s="169" t="str">
        <f>iferror(vlookup(C5366,'Master data'!$A$2:$C$29,2,0),"-/-")</f>
        <v>Chi phí bán hàng</v>
      </c>
    </row>
    <row r="5367" ht="22.5" hidden="1" customHeight="1" outlineLevel="1">
      <c r="A5367" s="173" t="s">
        <v>3238</v>
      </c>
      <c r="B5367" s="179" t="s">
        <v>3220</v>
      </c>
      <c r="C5367" s="175" t="s">
        <v>124</v>
      </c>
      <c r="D5367" s="176">
        <v>1711666.0</v>
      </c>
      <c r="E5367" s="169" t="str">
        <f>iferror(vlookup(C5367,'Master data'!$A$2:$C$29,3,0),"-/-")</f>
        <v>Chi phí khác</v>
      </c>
      <c r="F5367" s="169" t="str">
        <f>iferror(vlookup(C5367,'Master data'!$A$2:$C$29,2,0),"-/-")</f>
        <v>Chi phí khác</v>
      </c>
    </row>
    <row r="5368" ht="22.5" customHeight="1" collapsed="1">
      <c r="A5368" s="165" t="s">
        <v>3243</v>
      </c>
      <c r="B5368" s="171" t="s">
        <v>112</v>
      </c>
      <c r="C5368" s="167" t="s">
        <v>112</v>
      </c>
      <c r="D5368" s="168">
        <v>0.0</v>
      </c>
      <c r="E5368" s="169" t="str">
        <f>iferror(vlookup(C5368,'Master data'!$A$2:$C$29,3,0),"-/-")</f>
        <v>Biến phí</v>
      </c>
      <c r="F5368" s="169" t="str">
        <f>iferror(vlookup(C5368,'Master data'!$A$2:$C$29,2,0),"-/-")</f>
        <v>Chi phí hành chính</v>
      </c>
    </row>
    <row r="5369" ht="22.5" hidden="1" customHeight="1" outlineLevel="1">
      <c r="A5369" s="165" t="s">
        <v>3243</v>
      </c>
      <c r="B5369" s="171" t="s">
        <v>112</v>
      </c>
      <c r="C5369" s="167" t="s">
        <v>112</v>
      </c>
      <c r="D5369" s="168">
        <v>1.5933334E7</v>
      </c>
      <c r="E5369" s="169" t="str">
        <f>iferror(vlookup(C5369,'Master data'!$A$2:$C$29,3,0),"-/-")</f>
        <v>Biến phí</v>
      </c>
      <c r="F5369" s="169" t="str">
        <f>iferror(vlookup(C5369,'Master data'!$A$2:$C$29,2,0),"-/-")</f>
        <v>Chi phí hành chính</v>
      </c>
    </row>
    <row r="5370" ht="22.5" hidden="1" customHeight="1" outlineLevel="1">
      <c r="A5370" s="165" t="s">
        <v>3243</v>
      </c>
      <c r="B5370" s="171" t="s">
        <v>3239</v>
      </c>
      <c r="C5370" s="167" t="s">
        <v>115</v>
      </c>
      <c r="D5370" s="168">
        <v>2.2841E7</v>
      </c>
      <c r="E5370" s="169" t="str">
        <f>iferror(vlookup(C5370,'Master data'!$A$2:$C$29,3,0),"-/-")</f>
        <v>Định phí</v>
      </c>
      <c r="F5370" s="169" t="str">
        <f>iferror(vlookup(C5370,'Master data'!$A$2:$C$29,2,0),"-/-")</f>
        <v>Chi phí hành chính</v>
      </c>
    </row>
    <row r="5371" ht="22.5" hidden="1" customHeight="1" outlineLevel="1">
      <c r="A5371" s="165" t="s">
        <v>3243</v>
      </c>
      <c r="B5371" s="171" t="s">
        <v>3200</v>
      </c>
      <c r="C5371" s="167" t="s">
        <v>112</v>
      </c>
      <c r="D5371" s="168">
        <v>5110000.0</v>
      </c>
      <c r="E5371" s="169" t="str">
        <f>iferror(vlookup(C5371,'Master data'!$A$2:$C$29,3,0),"-/-")</f>
        <v>Biến phí</v>
      </c>
      <c r="F5371" s="169" t="str">
        <f>iferror(vlookup(C5371,'Master data'!$A$2:$C$29,2,0),"-/-")</f>
        <v>Chi phí hành chính</v>
      </c>
    </row>
    <row r="5372" ht="22.5" hidden="1" customHeight="1" outlineLevel="1">
      <c r="A5372" s="165" t="s">
        <v>3243</v>
      </c>
      <c r="B5372" s="171" t="s">
        <v>3201</v>
      </c>
      <c r="C5372" s="167" t="s">
        <v>116</v>
      </c>
      <c r="D5372" s="168">
        <v>1.8494808E7</v>
      </c>
      <c r="E5372" s="169" t="str">
        <f>iferror(vlookup(C5372,'Master data'!$A$2:$C$29,3,0),"-/-")</f>
        <v>Định phí</v>
      </c>
      <c r="F5372" s="169" t="str">
        <f>iferror(vlookup(C5372,'Master data'!$A$2:$C$29,2,0),"-/-")</f>
        <v>Chi phí hành chính</v>
      </c>
    </row>
    <row r="5373" ht="22.5" hidden="1" customHeight="1" outlineLevel="1">
      <c r="A5373" s="165" t="s">
        <v>3243</v>
      </c>
      <c r="B5373" s="171" t="s">
        <v>3202</v>
      </c>
      <c r="C5373" s="167" t="s">
        <v>118</v>
      </c>
      <c r="D5373" s="168">
        <v>1.2026667E7</v>
      </c>
      <c r="E5373" s="169" t="str">
        <f>iferror(vlookup(C5373,'Master data'!$A$2:$C$29,3,0),"-/-")</f>
        <v>Định phí</v>
      </c>
      <c r="F5373" s="169" t="str">
        <f>iferror(vlookup(C5373,'Master data'!$A$2:$C$29,2,0),"-/-")</f>
        <v>Chi phí hành chính</v>
      </c>
    </row>
    <row r="5374" ht="22.5" hidden="1" customHeight="1" outlineLevel="1">
      <c r="A5374" s="165" t="s">
        <v>3243</v>
      </c>
      <c r="B5374" s="171" t="s">
        <v>3203</v>
      </c>
      <c r="C5374" s="167" t="s">
        <v>107</v>
      </c>
      <c r="D5374" s="168">
        <v>4.4291333E7</v>
      </c>
      <c r="E5374" s="169" t="str">
        <f>iferror(vlookup(C5374,'Master data'!$A$2:$C$29,3,0),"-/-")</f>
        <v>Biến phí</v>
      </c>
      <c r="F5374" s="169" t="str">
        <f>iferror(vlookup(C5374,'Master data'!$A$2:$C$29,2,0),"-/-")</f>
        <v>Chi phí bán hàng</v>
      </c>
    </row>
    <row r="5375" ht="22.5" hidden="1" customHeight="1" outlineLevel="1">
      <c r="A5375" s="165" t="s">
        <v>3243</v>
      </c>
      <c r="B5375" s="171" t="s">
        <v>3204</v>
      </c>
      <c r="C5375" s="167" t="s">
        <v>95</v>
      </c>
      <c r="D5375" s="168">
        <v>1.8E8</v>
      </c>
      <c r="E5375" s="169" t="str">
        <f>iferror(vlookup(C5375,'Master data'!$A$2:$C$29,3,0),"-/-")</f>
        <v>Biến phí</v>
      </c>
      <c r="F5375" s="169" t="str">
        <f>iferror(vlookup(C5375,'Master data'!$A$2:$C$29,2,0),"-/-")</f>
        <v>Chi phí bán hàng</v>
      </c>
    </row>
    <row r="5376" ht="22.5" hidden="1" customHeight="1" outlineLevel="1">
      <c r="A5376" s="165" t="s">
        <v>3243</v>
      </c>
      <c r="B5376" s="171" t="s">
        <v>3205</v>
      </c>
      <c r="C5376" s="167" t="s">
        <v>114</v>
      </c>
      <c r="D5376" s="168">
        <v>1.705E7</v>
      </c>
      <c r="E5376" s="169" t="str">
        <f>iferror(vlookup(C5376,'Master data'!$A$2:$C$29,3,0),"-/-")</f>
        <v>Định phí</v>
      </c>
      <c r="F5376" s="169" t="str">
        <f>iferror(vlookup(C5376,'Master data'!$A$2:$C$29,2,0),"-/-")</f>
        <v>Chi phí hành chính</v>
      </c>
    </row>
    <row r="5377" ht="22.5" hidden="1" customHeight="1" outlineLevel="1">
      <c r="A5377" s="165" t="s">
        <v>3243</v>
      </c>
      <c r="B5377" s="171" t="s">
        <v>97</v>
      </c>
      <c r="C5377" s="167" t="s">
        <v>97</v>
      </c>
      <c r="D5377" s="168">
        <v>0.0</v>
      </c>
      <c r="E5377" s="169" t="str">
        <f>iferror(vlookup(C5377,'Master data'!$A$2:$C$29,3,0),"-/-")</f>
        <v>Biến phí</v>
      </c>
      <c r="F5377" s="169" t="str">
        <f>iferror(vlookup(C5377,'Master data'!$A$2:$C$29,2,0),"-/-")</f>
        <v>Chi phí bán hàng</v>
      </c>
    </row>
    <row r="5378" ht="22.5" hidden="1" customHeight="1" outlineLevel="1">
      <c r="A5378" s="165" t="s">
        <v>3243</v>
      </c>
      <c r="B5378" s="171" t="s">
        <v>3031</v>
      </c>
      <c r="C5378" s="167" t="s">
        <v>98</v>
      </c>
      <c r="D5378" s="168">
        <v>1.0533123E7</v>
      </c>
      <c r="E5378" s="169" t="str">
        <f>iferror(vlookup(C5378,'Master data'!$A$2:$C$29,3,0),"-/-")</f>
        <v>Biến phí</v>
      </c>
      <c r="F5378" s="169" t="str">
        <f>iferror(vlookup(C5378,'Master data'!$A$2:$C$29,2,0),"-/-")</f>
        <v>Chi phí bán hàng</v>
      </c>
    </row>
    <row r="5379" ht="22.5" hidden="1" customHeight="1" outlineLevel="1">
      <c r="A5379" s="165" t="s">
        <v>3243</v>
      </c>
      <c r="B5379" s="171" t="s">
        <v>117</v>
      </c>
      <c r="C5379" s="167" t="s">
        <v>117</v>
      </c>
      <c r="D5379" s="168">
        <v>0.0</v>
      </c>
      <c r="E5379" s="169" t="str">
        <f>iferror(vlookup(C5379,'Master data'!$A$2:$C$29,3,0),"-/-")</f>
        <v>Định phí</v>
      </c>
      <c r="F5379" s="169" t="str">
        <f>iferror(vlookup(C5379,'Master data'!$A$2:$C$29,2,0),"-/-")</f>
        <v>Chi phí bán hàng</v>
      </c>
    </row>
    <row r="5380" ht="22.5" hidden="1" customHeight="1" outlineLevel="1">
      <c r="A5380" s="165" t="s">
        <v>3243</v>
      </c>
      <c r="B5380" s="171" t="s">
        <v>101</v>
      </c>
      <c r="C5380" s="167" t="s">
        <v>101</v>
      </c>
      <c r="D5380" s="168">
        <v>1.7916667E7</v>
      </c>
      <c r="E5380" s="169" t="str">
        <f>iferror(vlookup(C5380,'Master data'!$A$2:$C$29,3,0),"-/-")</f>
        <v>Biến phí</v>
      </c>
      <c r="F5380" s="169" t="str">
        <f>iferror(vlookup(C5380,'Master data'!$A$2:$C$29,2,0),"-/-")</f>
        <v>Chi phí bán hàng</v>
      </c>
    </row>
    <row r="5381" ht="22.5" hidden="1" customHeight="1" outlineLevel="1">
      <c r="A5381" s="165" t="s">
        <v>3243</v>
      </c>
      <c r="B5381" s="171" t="s">
        <v>3206</v>
      </c>
      <c r="C5381" s="167" t="s">
        <v>103</v>
      </c>
      <c r="D5381" s="168">
        <v>7.136634E7</v>
      </c>
      <c r="E5381" s="169" t="str">
        <f>iferror(vlookup(C5381,'Master data'!$A$2:$C$29,3,0),"-/-")</f>
        <v>Biến phí</v>
      </c>
      <c r="F5381" s="169" t="str">
        <f>iferror(vlookup(C5381,'Master data'!$A$2:$C$29,2,0),"-/-")</f>
        <v>Chi phí bán hàng</v>
      </c>
    </row>
    <row r="5382" ht="22.5" hidden="1" customHeight="1" outlineLevel="1">
      <c r="A5382" s="165" t="s">
        <v>3243</v>
      </c>
      <c r="B5382" s="171" t="s">
        <v>3207</v>
      </c>
      <c r="C5382" s="167" t="s">
        <v>104</v>
      </c>
      <c r="D5382" s="168">
        <v>2.15E7</v>
      </c>
      <c r="E5382" s="169" t="str">
        <f>iferror(vlookup(C5382,'Master data'!$A$2:$C$29,3,0),"-/-")</f>
        <v>Biến phí</v>
      </c>
      <c r="F5382" s="169" t="str">
        <f>iferror(vlookup(C5382,'Master data'!$A$2:$C$29,2,0),"-/-")</f>
        <v>Chi phí bán hàng</v>
      </c>
    </row>
    <row r="5383" ht="22.5" hidden="1" customHeight="1" outlineLevel="1">
      <c r="A5383" s="165" t="s">
        <v>3243</v>
      </c>
      <c r="B5383" s="171" t="s">
        <v>105</v>
      </c>
      <c r="C5383" s="167" t="s">
        <v>105</v>
      </c>
      <c r="D5383" s="168">
        <v>0.0</v>
      </c>
      <c r="E5383" s="169" t="str">
        <f>iferror(vlookup(C5383,'Master data'!$A$2:$C$29,3,0),"-/-")</f>
        <v>Biến phí</v>
      </c>
      <c r="F5383" s="169" t="str">
        <f>iferror(vlookup(C5383,'Master data'!$A$2:$C$29,2,0),"-/-")</f>
        <v>Chi phí bán hàng</v>
      </c>
    </row>
    <row r="5384" ht="22.5" hidden="1" customHeight="1" outlineLevel="1">
      <c r="A5384" s="165" t="s">
        <v>3243</v>
      </c>
      <c r="B5384" s="171" t="s">
        <v>3208</v>
      </c>
      <c r="C5384" s="167" t="s">
        <v>17</v>
      </c>
      <c r="D5384" s="168">
        <v>3.15750671E8</v>
      </c>
      <c r="E5384" s="169" t="str">
        <f>iferror(vlookup(C5384,'Master data'!$A$2:$C$29,3,0),"-/-")</f>
        <v>Biến phí</v>
      </c>
      <c r="F5384" s="169" t="str">
        <f>iferror(vlookup(C5384,'Master data'!$A$2:$C$29,2,0),"-/-")</f>
        <v>Chi phí bán hàng</v>
      </c>
    </row>
    <row r="5385" ht="22.5" hidden="1" customHeight="1" outlineLevel="1">
      <c r="A5385" s="165" t="s">
        <v>3243</v>
      </c>
      <c r="B5385" s="171" t="s">
        <v>106</v>
      </c>
      <c r="C5385" s="167" t="s">
        <v>106</v>
      </c>
      <c r="D5385" s="168">
        <v>1.3555182E7</v>
      </c>
      <c r="E5385" s="169" t="str">
        <f>iferror(vlookup(C5385,'Master data'!$A$2:$C$29,3,0),"-/-")</f>
        <v>Biến phí</v>
      </c>
      <c r="F5385" s="169" t="str">
        <f>iferror(vlookup(C5385,'Master data'!$A$2:$C$29,2,0),"-/-")</f>
        <v>Chi phí bán hàng</v>
      </c>
    </row>
    <row r="5386" ht="22.5" hidden="1" customHeight="1" outlineLevel="1">
      <c r="A5386" s="165" t="s">
        <v>3243</v>
      </c>
      <c r="B5386" s="171" t="s">
        <v>3209</v>
      </c>
      <c r="C5386" s="167" t="s">
        <v>118</v>
      </c>
      <c r="D5386" s="168">
        <v>1.12995E7</v>
      </c>
      <c r="E5386" s="169" t="str">
        <f>iferror(vlookup(C5386,'Master data'!$A$2:$C$29,3,0),"-/-")</f>
        <v>Định phí</v>
      </c>
      <c r="F5386" s="169" t="str">
        <f>iferror(vlookup(C5386,'Master data'!$A$2:$C$29,2,0),"-/-")</f>
        <v>Chi phí hành chính</v>
      </c>
    </row>
    <row r="5387" ht="22.5" hidden="1" customHeight="1" outlineLevel="1">
      <c r="A5387" s="165" t="s">
        <v>3243</v>
      </c>
      <c r="B5387" s="171" t="s">
        <v>109</v>
      </c>
      <c r="C5387" s="167" t="s">
        <v>109</v>
      </c>
      <c r="D5387" s="168">
        <v>4.11467293E8</v>
      </c>
      <c r="E5387" s="169" t="str">
        <f>iferror(vlookup(C5387,'Master data'!$A$2:$C$29,3,0),"-/-")</f>
        <v>Định phí</v>
      </c>
      <c r="F5387" s="169" t="str">
        <f>iferror(vlookup(C5387,'Master data'!$A$2:$C$29,2,0),"-/-")</f>
        <v>Chi phí QLDN</v>
      </c>
    </row>
    <row r="5388" ht="22.5" hidden="1" customHeight="1" outlineLevel="1">
      <c r="A5388" s="165" t="s">
        <v>3243</v>
      </c>
      <c r="B5388" s="171" t="s">
        <v>3210</v>
      </c>
      <c r="C5388" s="167" t="s">
        <v>120</v>
      </c>
      <c r="D5388" s="168">
        <v>1.286785E8</v>
      </c>
      <c r="E5388" s="169" t="str">
        <f>iferror(vlookup(C5388,'Master data'!$A$2:$C$29,3,0),"-/-")</f>
        <v>Định phí</v>
      </c>
      <c r="F5388" s="169" t="str">
        <f>iferror(vlookup(C5388,'Master data'!$A$2:$C$29,2,0),"-/-")</f>
        <v>Chi phí QLDN</v>
      </c>
    </row>
    <row r="5389" ht="22.5" hidden="1" customHeight="1" outlineLevel="1">
      <c r="A5389" s="165" t="s">
        <v>3243</v>
      </c>
      <c r="B5389" s="171" t="s">
        <v>121</v>
      </c>
      <c r="C5389" s="167" t="s">
        <v>121</v>
      </c>
      <c r="D5389" s="168">
        <v>2.7979E7</v>
      </c>
      <c r="E5389" s="169" t="str">
        <f>iferror(vlookup(C5389,'Master data'!$A$2:$C$29,3,0),"-/-")</f>
        <v>Định phí</v>
      </c>
      <c r="F5389" s="169" t="str">
        <f>iferror(vlookup(C5389,'Master data'!$A$2:$C$29,2,0),"-/-")</f>
        <v>Chi phí QLDN</v>
      </c>
    </row>
    <row r="5390" ht="22.5" hidden="1" customHeight="1" outlineLevel="1">
      <c r="A5390" s="165" t="s">
        <v>3243</v>
      </c>
      <c r="B5390" s="171" t="s">
        <v>3211</v>
      </c>
      <c r="C5390" s="167" t="s">
        <v>123</v>
      </c>
      <c r="D5390" s="168">
        <v>1.8E7</v>
      </c>
      <c r="E5390" s="169" t="str">
        <f>iferror(vlookup(C5390,'Master data'!$A$2:$C$29,3,0),"-/-")</f>
        <v>Định phí</v>
      </c>
      <c r="F5390" s="169" t="str">
        <f>iferror(vlookup(C5390,'Master data'!$A$2:$C$29,2,0),"-/-")</f>
        <v>Chi phí QLDN</v>
      </c>
    </row>
    <row r="5391" ht="22.5" hidden="1" customHeight="1" outlineLevel="1">
      <c r="A5391" s="165" t="s">
        <v>3243</v>
      </c>
      <c r="B5391" s="171" t="s">
        <v>3212</v>
      </c>
      <c r="C5391" s="167" t="s">
        <v>112</v>
      </c>
      <c r="D5391" s="168">
        <v>1.5883333E7</v>
      </c>
      <c r="E5391" s="169" t="str">
        <f>iferror(vlookup(C5391,'Master data'!$A$2:$C$29,3,0),"-/-")</f>
        <v>Biến phí</v>
      </c>
      <c r="F5391" s="169" t="str">
        <f>iferror(vlookup(C5391,'Master data'!$A$2:$C$29,2,0),"-/-")</f>
        <v>Chi phí hành chính</v>
      </c>
    </row>
    <row r="5392" ht="22.5" hidden="1" customHeight="1" outlineLevel="1">
      <c r="A5392" s="165" t="s">
        <v>3243</v>
      </c>
      <c r="B5392" s="171" t="s">
        <v>3221</v>
      </c>
      <c r="C5392" s="167" t="s">
        <v>112</v>
      </c>
      <c r="D5392" s="168">
        <v>5000000.0</v>
      </c>
      <c r="E5392" s="169" t="str">
        <f>iferror(vlookup(C5392,'Master data'!$A$2:$C$29,3,0),"-/-")</f>
        <v>Biến phí</v>
      </c>
      <c r="F5392" s="169" t="str">
        <f>iferror(vlookup(C5392,'Master data'!$A$2:$C$29,2,0),"-/-")</f>
        <v>Chi phí hành chính</v>
      </c>
    </row>
    <row r="5393" ht="22.5" hidden="1" customHeight="1" outlineLevel="1">
      <c r="A5393" s="165" t="s">
        <v>3243</v>
      </c>
      <c r="B5393" s="171" t="s">
        <v>3244</v>
      </c>
      <c r="C5393" s="167" t="s">
        <v>99</v>
      </c>
      <c r="D5393" s="168">
        <v>40000.0</v>
      </c>
      <c r="E5393" s="169" t="str">
        <f>iferror(vlookup(C5393,'Master data'!$A$2:$C$29,3,0),"-/-")</f>
        <v>Biến phí</v>
      </c>
      <c r="F5393" s="169" t="str">
        <f>iferror(vlookup(C5393,'Master data'!$A$2:$C$29,2,0),"-/-")</f>
        <v>Chi phí giá vốn</v>
      </c>
    </row>
    <row r="5394" ht="22.5" hidden="1" customHeight="1" outlineLevel="1">
      <c r="A5394" s="165" t="s">
        <v>3243</v>
      </c>
      <c r="B5394" s="171" t="s">
        <v>3245</v>
      </c>
      <c r="C5394" s="167" t="s">
        <v>99</v>
      </c>
      <c r="D5394" s="168">
        <v>983333.0</v>
      </c>
      <c r="E5394" s="169" t="str">
        <f>iferror(vlookup(C5394,'Master data'!$A$2:$C$29,3,0),"-/-")</f>
        <v>Biến phí</v>
      </c>
      <c r="F5394" s="169" t="str">
        <f>iferror(vlookup(C5394,'Master data'!$A$2:$C$29,2,0),"-/-")</f>
        <v>Chi phí giá vốn</v>
      </c>
    </row>
    <row r="5395" ht="22.5" hidden="1" customHeight="1" outlineLevel="1">
      <c r="A5395" s="165" t="s">
        <v>3243</v>
      </c>
      <c r="B5395" s="171" t="s">
        <v>3246</v>
      </c>
      <c r="C5395" s="167" t="s">
        <v>99</v>
      </c>
      <c r="D5395" s="168">
        <v>440000.0</v>
      </c>
      <c r="E5395" s="169" t="str">
        <f>iferror(vlookup(C5395,'Master data'!$A$2:$C$29,3,0),"-/-")</f>
        <v>Biến phí</v>
      </c>
      <c r="F5395" s="169" t="str">
        <f>iferror(vlookup(C5395,'Master data'!$A$2:$C$29,2,0),"-/-")</f>
        <v>Chi phí giá vốn</v>
      </c>
    </row>
    <row r="5396" ht="22.5" hidden="1" customHeight="1" outlineLevel="1">
      <c r="A5396" s="165" t="s">
        <v>3243</v>
      </c>
      <c r="B5396" s="171" t="s">
        <v>3247</v>
      </c>
      <c r="C5396" s="167" t="s">
        <v>99</v>
      </c>
      <c r="D5396" s="168">
        <v>1273000.0</v>
      </c>
      <c r="E5396" s="169" t="str">
        <f>iferror(vlookup(C5396,'Master data'!$A$2:$C$29,3,0),"-/-")</f>
        <v>Biến phí</v>
      </c>
      <c r="F5396" s="169" t="str">
        <f>iferror(vlookup(C5396,'Master data'!$A$2:$C$29,2,0),"-/-")</f>
        <v>Chi phí giá vốn</v>
      </c>
    </row>
    <row r="5397" ht="22.5" hidden="1" customHeight="1" outlineLevel="1">
      <c r="A5397" s="165" t="s">
        <v>3243</v>
      </c>
      <c r="B5397" s="171" t="s">
        <v>3248</v>
      </c>
      <c r="C5397" s="167" t="s">
        <v>99</v>
      </c>
      <c r="D5397" s="168">
        <v>895000.0</v>
      </c>
      <c r="E5397" s="169" t="str">
        <f>iferror(vlookup(C5397,'Master data'!$A$2:$C$29,3,0),"-/-")</f>
        <v>Biến phí</v>
      </c>
      <c r="F5397" s="169" t="str">
        <f>iferror(vlookup(C5397,'Master data'!$A$2:$C$29,2,0),"-/-")</f>
        <v>Chi phí giá vốn</v>
      </c>
    </row>
    <row r="5398" ht="22.5" hidden="1" customHeight="1" outlineLevel="1">
      <c r="A5398" s="165" t="s">
        <v>3243</v>
      </c>
      <c r="B5398" s="171" t="s">
        <v>3249</v>
      </c>
      <c r="C5398" s="167" t="s">
        <v>99</v>
      </c>
      <c r="D5398" s="168">
        <v>1400000.0</v>
      </c>
      <c r="E5398" s="169" t="str">
        <f>iferror(vlookup(C5398,'Master data'!$A$2:$C$29,3,0),"-/-")</f>
        <v>Biến phí</v>
      </c>
      <c r="F5398" s="169" t="str">
        <f>iferror(vlookup(C5398,'Master data'!$A$2:$C$29,2,0),"-/-")</f>
        <v>Chi phí giá vốn</v>
      </c>
    </row>
    <row r="5399" ht="22.5" hidden="1" customHeight="1" outlineLevel="1">
      <c r="A5399" s="165" t="s">
        <v>3243</v>
      </c>
      <c r="B5399" s="171" t="s">
        <v>366</v>
      </c>
      <c r="C5399" s="167" t="s">
        <v>99</v>
      </c>
      <c r="D5399" s="168">
        <v>7.312E7</v>
      </c>
      <c r="E5399" s="169" t="str">
        <f>iferror(vlookup(C5399,'Master data'!$A$2:$C$29,3,0),"-/-")</f>
        <v>Biến phí</v>
      </c>
      <c r="F5399" s="169" t="str">
        <f>iferror(vlookup(C5399,'Master data'!$A$2:$C$29,2,0),"-/-")</f>
        <v>Chi phí giá vốn</v>
      </c>
    </row>
    <row r="5400" ht="22.5" hidden="1" customHeight="1" outlineLevel="1">
      <c r="A5400" s="165" t="s">
        <v>3243</v>
      </c>
      <c r="B5400" s="171" t="s">
        <v>373</v>
      </c>
      <c r="C5400" s="167" t="s">
        <v>102</v>
      </c>
      <c r="D5400" s="168">
        <v>5.983E8</v>
      </c>
      <c r="E5400" s="169" t="str">
        <f>iferror(vlookup(C5400,'Master data'!$A$2:$C$29,3,0),"-/-")</f>
        <v>Biến phí</v>
      </c>
      <c r="F5400" s="169" t="str">
        <f>iferror(vlookup(C5400,'Master data'!$A$2:$C$29,2,0),"-/-")</f>
        <v>Chi phí giá vốn</v>
      </c>
    </row>
    <row r="5401" ht="22.5" hidden="1" customHeight="1" outlineLevel="1">
      <c r="A5401" s="165" t="s">
        <v>3243</v>
      </c>
      <c r="B5401" s="171" t="s">
        <v>591</v>
      </c>
      <c r="C5401" s="167" t="s">
        <v>111</v>
      </c>
      <c r="D5401" s="168">
        <v>5.0E7</v>
      </c>
      <c r="E5401" s="169" t="str">
        <f>iferror(vlookup(C5401,'Master data'!$A$2:$C$29,3,0),"-/-")</f>
        <v>Định phí</v>
      </c>
      <c r="F5401" s="169" t="str">
        <f>iferror(vlookup(C5401,'Master data'!$A$2:$C$29,2,0),"-/-")</f>
        <v>Chi phí khác</v>
      </c>
    </row>
    <row r="5402" ht="22.5" hidden="1" customHeight="1" outlineLevel="1">
      <c r="A5402" s="165" t="s">
        <v>3243</v>
      </c>
      <c r="B5402" s="171" t="s">
        <v>3225</v>
      </c>
      <c r="C5402" s="167" t="s">
        <v>119</v>
      </c>
      <c r="D5402" s="168">
        <v>0.0</v>
      </c>
      <c r="E5402" s="169" t="str">
        <f>iferror(vlookup(C5402,'Master data'!$A$2:$C$29,3,0),"-/-")</f>
        <v>Định phí</v>
      </c>
      <c r="F5402" s="169" t="str">
        <f>iferror(vlookup(C5402,'Master data'!$A$2:$C$29,2,0),"-/-")</f>
        <v>Chi phí khác</v>
      </c>
    </row>
    <row r="5403" ht="22.5" hidden="1" customHeight="1" outlineLevel="1">
      <c r="A5403" s="165" t="s">
        <v>3243</v>
      </c>
      <c r="B5403" s="171" t="s">
        <v>70</v>
      </c>
      <c r="C5403" s="167" t="s">
        <v>70</v>
      </c>
      <c r="D5403" s="168">
        <v>5.17E7</v>
      </c>
      <c r="E5403" s="169" t="str">
        <f>iferror(vlookup(C5403,'Master data'!$A$2:$C$29,3,0),"-/-")</f>
        <v>Chi phí khác</v>
      </c>
      <c r="F5403" s="169" t="str">
        <f>iferror(vlookup(C5403,'Master data'!$A$2:$C$29,2,0),"-/-")</f>
        <v>Chi phí khác</v>
      </c>
    </row>
    <row r="5404" ht="22.5" hidden="1" customHeight="1" outlineLevel="1">
      <c r="A5404" s="165" t="s">
        <v>3243</v>
      </c>
      <c r="B5404" s="171" t="s">
        <v>3218</v>
      </c>
      <c r="C5404" s="167" t="s">
        <v>122</v>
      </c>
      <c r="D5404" s="168">
        <v>3109333.0</v>
      </c>
      <c r="E5404" s="169" t="str">
        <f>iferror(vlookup(C5404,'Master data'!$A$2:$C$29,3,0),"-/-")</f>
        <v>Định phí</v>
      </c>
      <c r="F5404" s="169" t="str">
        <f>iferror(vlookup(C5404,'Master data'!$A$2:$C$29,2,0),"-/-")</f>
        <v>Chi phí khác</v>
      </c>
    </row>
    <row r="5405" ht="22.5" hidden="1" customHeight="1" outlineLevel="1">
      <c r="A5405" s="165" t="s">
        <v>3243</v>
      </c>
      <c r="B5405" s="171" t="s">
        <v>3219</v>
      </c>
      <c r="C5405" s="167" t="s">
        <v>103</v>
      </c>
      <c r="D5405" s="168">
        <v>0.0</v>
      </c>
      <c r="E5405" s="169" t="str">
        <f>iferror(vlookup(C5405,'Master data'!$A$2:$C$29,3,0),"-/-")</f>
        <v>Biến phí</v>
      </c>
      <c r="F5405" s="169" t="str">
        <f>iferror(vlookup(C5405,'Master data'!$A$2:$C$29,2,0),"-/-")</f>
        <v>Chi phí bán hàng</v>
      </c>
    </row>
    <row r="5406" ht="22.5" hidden="1" customHeight="1" outlineLevel="1">
      <c r="A5406" s="173" t="s">
        <v>3243</v>
      </c>
      <c r="B5406" s="179" t="s">
        <v>3220</v>
      </c>
      <c r="C5406" s="175" t="s">
        <v>124</v>
      </c>
      <c r="D5406" s="176">
        <v>2413333.0</v>
      </c>
      <c r="E5406" s="177" t="str">
        <f>iferror(vlookup(C5406,'Master data'!$A$2:$C$29,3,0),"-/-")</f>
        <v>Chi phí khác</v>
      </c>
      <c r="F5406" s="177" t="str">
        <f>iferror(vlookup(C5406,'Master data'!$A$2:$C$29,2,0),"-/-")</f>
        <v>Chi phí khác</v>
      </c>
    </row>
    <row r="5407" ht="22.5" customHeight="1" collapsed="1">
      <c r="A5407" s="165" t="s">
        <v>3250</v>
      </c>
      <c r="B5407" s="171" t="s">
        <v>112</v>
      </c>
      <c r="C5407" s="167" t="s">
        <v>112</v>
      </c>
      <c r="D5407" s="168">
        <v>0.0</v>
      </c>
      <c r="E5407" s="169" t="str">
        <f>iferror(vlookup(C5407,'Master data'!$A$2:$C$29,3,0),"-/-")</f>
        <v>Biến phí</v>
      </c>
      <c r="F5407" s="169" t="str">
        <f>iferror(vlookup(C5407,'Master data'!$A$2:$C$29,2,0),"-/-")</f>
        <v>Chi phí hành chính</v>
      </c>
    </row>
    <row r="5408" ht="22.5" hidden="1" customHeight="1" outlineLevel="1">
      <c r="A5408" s="165" t="s">
        <v>3250</v>
      </c>
      <c r="B5408" s="171" t="s">
        <v>112</v>
      </c>
      <c r="C5408" s="167" t="s">
        <v>112</v>
      </c>
      <c r="D5408" s="168">
        <v>3.3367335E7</v>
      </c>
      <c r="E5408" s="169" t="str">
        <f>iferror(vlookup(C5408,'Master data'!$A$2:$C$29,3,0),"-/-")</f>
        <v>Biến phí</v>
      </c>
      <c r="F5408" s="169" t="str">
        <f>iferror(vlookup(C5408,'Master data'!$A$2:$C$29,2,0),"-/-")</f>
        <v>Chi phí hành chính</v>
      </c>
    </row>
    <row r="5409" ht="22.5" hidden="1" customHeight="1" outlineLevel="1">
      <c r="A5409" s="165" t="s">
        <v>3250</v>
      </c>
      <c r="B5409" s="171" t="s">
        <v>3239</v>
      </c>
      <c r="C5409" s="167" t="s">
        <v>115</v>
      </c>
      <c r="D5409" s="168">
        <v>1.5474568E7</v>
      </c>
      <c r="E5409" s="169" t="str">
        <f>iferror(vlookup(C5409,'Master data'!$A$2:$C$29,3,0),"-/-")</f>
        <v>Định phí</v>
      </c>
      <c r="F5409" s="169" t="str">
        <f>iferror(vlookup(C5409,'Master data'!$A$2:$C$29,2,0),"-/-")</f>
        <v>Chi phí hành chính</v>
      </c>
    </row>
    <row r="5410" ht="22.5" hidden="1" customHeight="1" outlineLevel="1">
      <c r="A5410" s="165" t="s">
        <v>3250</v>
      </c>
      <c r="B5410" s="171" t="s">
        <v>3200</v>
      </c>
      <c r="C5410" s="167" t="s">
        <v>112</v>
      </c>
      <c r="D5410" s="168">
        <v>4916667.0</v>
      </c>
      <c r="E5410" s="169" t="str">
        <f>iferror(vlookup(C5410,'Master data'!$A$2:$C$29,3,0),"-/-")</f>
        <v>Biến phí</v>
      </c>
      <c r="F5410" s="169" t="str">
        <f>iferror(vlookup(C5410,'Master data'!$A$2:$C$29,2,0),"-/-")</f>
        <v>Chi phí hành chính</v>
      </c>
    </row>
    <row r="5411" ht="22.5" hidden="1" customHeight="1" outlineLevel="1">
      <c r="A5411" s="165" t="s">
        <v>3250</v>
      </c>
      <c r="B5411" s="171" t="s">
        <v>3201</v>
      </c>
      <c r="C5411" s="167" t="s">
        <v>116</v>
      </c>
      <c r="D5411" s="168">
        <v>1.4738973E7</v>
      </c>
      <c r="E5411" s="169" t="str">
        <f>iferror(vlookup(C5411,'Master data'!$A$2:$C$29,3,0),"-/-")</f>
        <v>Định phí</v>
      </c>
      <c r="F5411" s="169" t="str">
        <f>iferror(vlookup(C5411,'Master data'!$A$2:$C$29,2,0),"-/-")</f>
        <v>Chi phí hành chính</v>
      </c>
    </row>
    <row r="5412" ht="22.5" hidden="1" customHeight="1" outlineLevel="1">
      <c r="A5412" s="165" t="s">
        <v>3250</v>
      </c>
      <c r="B5412" s="171" t="s">
        <v>3202</v>
      </c>
      <c r="C5412" s="167" t="s">
        <v>118</v>
      </c>
      <c r="D5412" s="168">
        <v>1.9016666E7</v>
      </c>
      <c r="E5412" s="169" t="str">
        <f>iferror(vlookup(C5412,'Master data'!$A$2:$C$29,3,0),"-/-")</f>
        <v>Định phí</v>
      </c>
      <c r="F5412" s="169" t="str">
        <f>iferror(vlookup(C5412,'Master data'!$A$2:$C$29,2,0),"-/-")</f>
        <v>Chi phí hành chính</v>
      </c>
    </row>
    <row r="5413" ht="22.5" hidden="1" customHeight="1" outlineLevel="1">
      <c r="A5413" s="165" t="s">
        <v>3250</v>
      </c>
      <c r="B5413" s="171" t="s">
        <v>3203</v>
      </c>
      <c r="C5413" s="167" t="s">
        <v>107</v>
      </c>
      <c r="D5413" s="168">
        <v>1.7528667E7</v>
      </c>
      <c r="E5413" s="169" t="str">
        <f>iferror(vlookup(C5413,'Master data'!$A$2:$C$29,3,0),"-/-")</f>
        <v>Biến phí</v>
      </c>
      <c r="F5413" s="169" t="str">
        <f>iferror(vlookup(C5413,'Master data'!$A$2:$C$29,2,0),"-/-")</f>
        <v>Chi phí bán hàng</v>
      </c>
    </row>
    <row r="5414" ht="22.5" hidden="1" customHeight="1" outlineLevel="1">
      <c r="A5414" s="165" t="s">
        <v>3250</v>
      </c>
      <c r="B5414" s="171" t="s">
        <v>3204</v>
      </c>
      <c r="C5414" s="167" t="s">
        <v>95</v>
      </c>
      <c r="D5414" s="168">
        <v>1.0E8</v>
      </c>
      <c r="E5414" s="169" t="str">
        <f>iferror(vlookup(C5414,'Master data'!$A$2:$C$29,3,0),"-/-")</f>
        <v>Biến phí</v>
      </c>
      <c r="F5414" s="169" t="str">
        <f>iferror(vlookup(C5414,'Master data'!$A$2:$C$29,2,0),"-/-")</f>
        <v>Chi phí bán hàng</v>
      </c>
    </row>
    <row r="5415" ht="22.5" hidden="1" customHeight="1" outlineLevel="1">
      <c r="A5415" s="165" t="s">
        <v>3250</v>
      </c>
      <c r="B5415" s="171" t="s">
        <v>3205</v>
      </c>
      <c r="C5415" s="167" t="s">
        <v>114</v>
      </c>
      <c r="D5415" s="168">
        <v>1.7943333E7</v>
      </c>
      <c r="E5415" s="169" t="str">
        <f>iferror(vlookup(C5415,'Master data'!$A$2:$C$29,3,0),"-/-")</f>
        <v>Định phí</v>
      </c>
      <c r="F5415" s="169" t="str">
        <f>iferror(vlookup(C5415,'Master data'!$A$2:$C$29,2,0),"-/-")</f>
        <v>Chi phí hành chính</v>
      </c>
    </row>
    <row r="5416" ht="22.5" hidden="1" customHeight="1" outlineLevel="1">
      <c r="A5416" s="165" t="s">
        <v>3250</v>
      </c>
      <c r="B5416" s="171" t="s">
        <v>97</v>
      </c>
      <c r="C5416" s="167" t="s">
        <v>97</v>
      </c>
      <c r="D5416" s="168">
        <v>0.0</v>
      </c>
      <c r="E5416" s="169" t="str">
        <f>iferror(vlookup(C5416,'Master data'!$A$2:$C$29,3,0),"-/-")</f>
        <v>Biến phí</v>
      </c>
      <c r="F5416" s="169" t="str">
        <f>iferror(vlookup(C5416,'Master data'!$A$2:$C$29,2,0),"-/-")</f>
        <v>Chi phí bán hàng</v>
      </c>
    </row>
    <row r="5417" ht="22.5" hidden="1" customHeight="1" outlineLevel="1">
      <c r="A5417" s="165" t="s">
        <v>3250</v>
      </c>
      <c r="B5417" s="171" t="s">
        <v>3031</v>
      </c>
      <c r="C5417" s="167" t="s">
        <v>98</v>
      </c>
      <c r="D5417" s="168">
        <v>7788727.0</v>
      </c>
      <c r="E5417" s="169" t="str">
        <f>iferror(vlookup(C5417,'Master data'!$A$2:$C$29,3,0),"-/-")</f>
        <v>Biến phí</v>
      </c>
      <c r="F5417" s="169" t="str">
        <f>iferror(vlookup(C5417,'Master data'!$A$2:$C$29,2,0),"-/-")</f>
        <v>Chi phí bán hàng</v>
      </c>
    </row>
    <row r="5418" ht="22.5" hidden="1" customHeight="1" outlineLevel="1">
      <c r="A5418" s="165" t="s">
        <v>3250</v>
      </c>
      <c r="B5418" s="171" t="s">
        <v>117</v>
      </c>
      <c r="C5418" s="167" t="s">
        <v>117</v>
      </c>
      <c r="D5418" s="168">
        <v>0.0</v>
      </c>
      <c r="E5418" s="169" t="str">
        <f>iferror(vlookup(C5418,'Master data'!$A$2:$C$29,3,0),"-/-")</f>
        <v>Định phí</v>
      </c>
      <c r="F5418" s="169" t="str">
        <f>iferror(vlookup(C5418,'Master data'!$A$2:$C$29,2,0),"-/-")</f>
        <v>Chi phí bán hàng</v>
      </c>
    </row>
    <row r="5419" ht="22.5" hidden="1" customHeight="1" outlineLevel="1">
      <c r="A5419" s="165" t="s">
        <v>3250</v>
      </c>
      <c r="B5419" s="171" t="s">
        <v>101</v>
      </c>
      <c r="C5419" s="167" t="s">
        <v>101</v>
      </c>
      <c r="D5419" s="168">
        <v>8733333.0</v>
      </c>
      <c r="E5419" s="169" t="str">
        <f>iferror(vlookup(C5419,'Master data'!$A$2:$C$29,3,0),"-/-")</f>
        <v>Biến phí</v>
      </c>
      <c r="F5419" s="169" t="str">
        <f>iferror(vlookup(C5419,'Master data'!$A$2:$C$29,2,0),"-/-")</f>
        <v>Chi phí bán hàng</v>
      </c>
    </row>
    <row r="5420" ht="22.5" hidden="1" customHeight="1" outlineLevel="1">
      <c r="A5420" s="165" t="s">
        <v>3250</v>
      </c>
      <c r="B5420" s="171" t="s">
        <v>3206</v>
      </c>
      <c r="C5420" s="167" t="s">
        <v>103</v>
      </c>
      <c r="D5420" s="168">
        <v>1.004873E7</v>
      </c>
      <c r="E5420" s="169" t="str">
        <f>iferror(vlookup(C5420,'Master data'!$A$2:$C$29,3,0),"-/-")</f>
        <v>Biến phí</v>
      </c>
      <c r="F5420" s="169" t="str">
        <f>iferror(vlookup(C5420,'Master data'!$A$2:$C$29,2,0),"-/-")</f>
        <v>Chi phí bán hàng</v>
      </c>
    </row>
    <row r="5421" ht="22.5" hidden="1" customHeight="1" outlineLevel="1">
      <c r="A5421" s="165" t="s">
        <v>3250</v>
      </c>
      <c r="B5421" s="171" t="s">
        <v>3207</v>
      </c>
      <c r="C5421" s="167" t="s">
        <v>104</v>
      </c>
      <c r="D5421" s="168">
        <v>0.0</v>
      </c>
      <c r="E5421" s="169" t="str">
        <f>iferror(vlookup(C5421,'Master data'!$A$2:$C$29,3,0),"-/-")</f>
        <v>Biến phí</v>
      </c>
      <c r="F5421" s="169" t="str">
        <f>iferror(vlookup(C5421,'Master data'!$A$2:$C$29,2,0),"-/-")</f>
        <v>Chi phí bán hàng</v>
      </c>
    </row>
    <row r="5422" ht="22.5" hidden="1" customHeight="1" outlineLevel="1">
      <c r="A5422" s="165" t="s">
        <v>3250</v>
      </c>
      <c r="B5422" s="171" t="s">
        <v>105</v>
      </c>
      <c r="C5422" s="167" t="s">
        <v>105</v>
      </c>
      <c r="D5422" s="168">
        <v>0.0</v>
      </c>
      <c r="E5422" s="169" t="str">
        <f>iferror(vlookup(C5422,'Master data'!$A$2:$C$29,3,0),"-/-")</f>
        <v>Biến phí</v>
      </c>
      <c r="F5422" s="169" t="str">
        <f>iferror(vlookup(C5422,'Master data'!$A$2:$C$29,2,0),"-/-")</f>
        <v>Chi phí bán hàng</v>
      </c>
    </row>
    <row r="5423" ht="22.5" hidden="1" customHeight="1" outlineLevel="1">
      <c r="A5423" s="165" t="s">
        <v>3250</v>
      </c>
      <c r="B5423" s="171" t="s">
        <v>3208</v>
      </c>
      <c r="C5423" s="167" t="s">
        <v>17</v>
      </c>
      <c r="D5423" s="168">
        <v>1.33153674E8</v>
      </c>
      <c r="E5423" s="169" t="str">
        <f>iferror(vlookup(C5423,'Master data'!$A$2:$C$29,3,0),"-/-")</f>
        <v>Biến phí</v>
      </c>
      <c r="F5423" s="169" t="str">
        <f>iferror(vlookup(C5423,'Master data'!$A$2:$C$29,2,0),"-/-")</f>
        <v>Chi phí bán hàng</v>
      </c>
    </row>
    <row r="5424" ht="22.5" hidden="1" customHeight="1" outlineLevel="1">
      <c r="A5424" s="165" t="s">
        <v>3250</v>
      </c>
      <c r="B5424" s="171" t="s">
        <v>106</v>
      </c>
      <c r="C5424" s="167" t="s">
        <v>106</v>
      </c>
      <c r="D5424" s="168">
        <v>9527504.0</v>
      </c>
      <c r="E5424" s="169" t="str">
        <f>iferror(vlookup(C5424,'Master data'!$A$2:$C$29,3,0),"-/-")</f>
        <v>Biến phí</v>
      </c>
      <c r="F5424" s="169" t="str">
        <f>iferror(vlookup(C5424,'Master data'!$A$2:$C$29,2,0),"-/-")</f>
        <v>Chi phí bán hàng</v>
      </c>
    </row>
    <row r="5425" ht="22.5" hidden="1" customHeight="1" outlineLevel="1">
      <c r="A5425" s="165" t="s">
        <v>3250</v>
      </c>
      <c r="B5425" s="171" t="s">
        <v>3209</v>
      </c>
      <c r="C5425" s="167" t="s">
        <v>118</v>
      </c>
      <c r="D5425" s="168">
        <v>7942500.0</v>
      </c>
      <c r="E5425" s="169" t="str">
        <f>iferror(vlookup(C5425,'Master data'!$A$2:$C$29,3,0),"-/-")</f>
        <v>Định phí</v>
      </c>
      <c r="F5425" s="169" t="str">
        <f>iferror(vlookup(C5425,'Master data'!$A$2:$C$29,2,0),"-/-")</f>
        <v>Chi phí hành chính</v>
      </c>
    </row>
    <row r="5426" ht="22.5" hidden="1" customHeight="1" outlineLevel="1">
      <c r="A5426" s="165" t="s">
        <v>3250</v>
      </c>
      <c r="B5426" s="171" t="s">
        <v>109</v>
      </c>
      <c r="C5426" s="167" t="s">
        <v>109</v>
      </c>
      <c r="D5426" s="168">
        <v>3.68805844E8</v>
      </c>
      <c r="E5426" s="169" t="str">
        <f>iferror(vlookup(C5426,'Master data'!$A$2:$C$29,3,0),"-/-")</f>
        <v>Định phí</v>
      </c>
      <c r="F5426" s="169" t="str">
        <f>iferror(vlookup(C5426,'Master data'!$A$2:$C$29,2,0),"-/-")</f>
        <v>Chi phí QLDN</v>
      </c>
    </row>
    <row r="5427" ht="22.5" hidden="1" customHeight="1" outlineLevel="1">
      <c r="A5427" s="165" t="s">
        <v>3250</v>
      </c>
      <c r="B5427" s="171" t="s">
        <v>3210</v>
      </c>
      <c r="C5427" s="167" t="s">
        <v>120</v>
      </c>
      <c r="D5427" s="168">
        <v>1.2771466E8</v>
      </c>
      <c r="E5427" s="169" t="str">
        <f>iferror(vlookup(C5427,'Master data'!$A$2:$C$29,3,0),"-/-")</f>
        <v>Định phí</v>
      </c>
      <c r="F5427" s="169" t="str">
        <f>iferror(vlookup(C5427,'Master data'!$A$2:$C$29,2,0),"-/-")</f>
        <v>Chi phí QLDN</v>
      </c>
    </row>
    <row r="5428" ht="22.5" hidden="1" customHeight="1" outlineLevel="1">
      <c r="A5428" s="165" t="s">
        <v>3250</v>
      </c>
      <c r="B5428" s="171" t="s">
        <v>121</v>
      </c>
      <c r="C5428" s="167" t="s">
        <v>121</v>
      </c>
      <c r="D5428" s="168">
        <v>3.0006613E7</v>
      </c>
      <c r="E5428" s="169" t="str">
        <f>iferror(vlookup(C5428,'Master data'!$A$2:$C$29,3,0),"-/-")</f>
        <v>Định phí</v>
      </c>
      <c r="F5428" s="169" t="str">
        <f>iferror(vlookup(C5428,'Master data'!$A$2:$C$29,2,0),"-/-")</f>
        <v>Chi phí QLDN</v>
      </c>
    </row>
    <row r="5429" ht="22.5" hidden="1" customHeight="1" outlineLevel="1">
      <c r="A5429" s="165" t="s">
        <v>3250</v>
      </c>
      <c r="B5429" s="171" t="s">
        <v>3211</v>
      </c>
      <c r="C5429" s="167" t="s">
        <v>123</v>
      </c>
      <c r="D5429" s="168">
        <v>1.8E7</v>
      </c>
      <c r="E5429" s="169" t="str">
        <f>iferror(vlookup(C5429,'Master data'!$A$2:$C$29,3,0),"-/-")</f>
        <v>Định phí</v>
      </c>
      <c r="F5429" s="169" t="str">
        <f>iferror(vlookup(C5429,'Master data'!$A$2:$C$29,2,0),"-/-")</f>
        <v>Chi phí QLDN</v>
      </c>
    </row>
    <row r="5430" ht="22.5" hidden="1" customHeight="1" outlineLevel="1">
      <c r="A5430" s="165" t="s">
        <v>3250</v>
      </c>
      <c r="B5430" s="171" t="s">
        <v>3212</v>
      </c>
      <c r="C5430" s="167" t="s">
        <v>112</v>
      </c>
      <c r="D5430" s="168">
        <v>1.0666667E7</v>
      </c>
      <c r="E5430" s="169" t="str">
        <f>iferror(vlookup(C5430,'Master data'!$A$2:$C$29,3,0),"-/-")</f>
        <v>Biến phí</v>
      </c>
      <c r="F5430" s="169" t="str">
        <f>iferror(vlookup(C5430,'Master data'!$A$2:$C$29,2,0),"-/-")</f>
        <v>Chi phí hành chính</v>
      </c>
    </row>
    <row r="5431" ht="22.5" hidden="1" customHeight="1" outlineLevel="1">
      <c r="A5431" s="165" t="s">
        <v>3250</v>
      </c>
      <c r="B5431" s="171" t="s">
        <v>2405</v>
      </c>
      <c r="C5431" s="167" t="s">
        <v>99</v>
      </c>
      <c r="D5431" s="168">
        <v>6400000.0</v>
      </c>
      <c r="E5431" s="169" t="str">
        <f>iferror(vlookup(C5431,'Master data'!$A$2:$C$29,3,0),"-/-")</f>
        <v>Biến phí</v>
      </c>
      <c r="F5431" s="169" t="str">
        <f>iferror(vlookup(C5431,'Master data'!$A$2:$C$29,2,0),"-/-")</f>
        <v>Chi phí giá vốn</v>
      </c>
    </row>
    <row r="5432" ht="22.5" hidden="1" customHeight="1" outlineLevel="1">
      <c r="A5432" s="165" t="s">
        <v>3250</v>
      </c>
      <c r="B5432" s="171" t="s">
        <v>3251</v>
      </c>
      <c r="C5432" s="167" t="s">
        <v>99</v>
      </c>
      <c r="D5432" s="168">
        <v>5116000.0</v>
      </c>
      <c r="E5432" s="169" t="str">
        <f>iferror(vlookup(C5432,'Master data'!$A$2:$C$29,3,0),"-/-")</f>
        <v>Biến phí</v>
      </c>
      <c r="F5432" s="169" t="str">
        <f>iferror(vlookup(C5432,'Master data'!$A$2:$C$29,2,0),"-/-")</f>
        <v>Chi phí giá vốn</v>
      </c>
    </row>
    <row r="5433" ht="22.5" hidden="1" customHeight="1" outlineLevel="1">
      <c r="A5433" s="165" t="s">
        <v>3250</v>
      </c>
      <c r="B5433" s="171" t="s">
        <v>3252</v>
      </c>
      <c r="C5433" s="167" t="s">
        <v>99</v>
      </c>
      <c r="D5433" s="168">
        <v>4.998E7</v>
      </c>
      <c r="E5433" s="169" t="str">
        <f>iferror(vlookup(C5433,'Master data'!$A$2:$C$29,3,0),"-/-")</f>
        <v>Biến phí</v>
      </c>
      <c r="F5433" s="169" t="str">
        <f>iferror(vlookup(C5433,'Master data'!$A$2:$C$29,2,0),"-/-")</f>
        <v>Chi phí giá vốn</v>
      </c>
    </row>
    <row r="5434" ht="22.5" hidden="1" customHeight="1" outlineLevel="1">
      <c r="A5434" s="165" t="s">
        <v>3250</v>
      </c>
      <c r="B5434" s="171" t="s">
        <v>976</v>
      </c>
      <c r="C5434" s="167" t="s">
        <v>99</v>
      </c>
      <c r="D5434" s="168">
        <v>1337000.0</v>
      </c>
      <c r="E5434" s="169" t="str">
        <f>iferror(vlookup(C5434,'Master data'!$A$2:$C$29,3,0),"-/-")</f>
        <v>Biến phí</v>
      </c>
      <c r="F5434" s="169" t="str">
        <f>iferror(vlookup(C5434,'Master data'!$A$2:$C$29,2,0),"-/-")</f>
        <v>Chi phí giá vốn</v>
      </c>
    </row>
    <row r="5435" ht="22.5" hidden="1" customHeight="1" outlineLevel="1">
      <c r="A5435" s="165" t="s">
        <v>3250</v>
      </c>
      <c r="B5435" s="171" t="s">
        <v>373</v>
      </c>
      <c r="C5435" s="167" t="s">
        <v>102</v>
      </c>
      <c r="D5435" s="168">
        <v>4.0675E8</v>
      </c>
      <c r="E5435" s="169" t="str">
        <f>iferror(vlookup(C5435,'Master data'!$A$2:$C$29,3,0),"-/-")</f>
        <v>Biến phí</v>
      </c>
      <c r="F5435" s="169" t="str">
        <f>iferror(vlookup(C5435,'Master data'!$A$2:$C$29,2,0),"-/-")</f>
        <v>Chi phí giá vốn</v>
      </c>
    </row>
    <row r="5436" ht="22.5" hidden="1" customHeight="1" outlineLevel="1">
      <c r="A5436" s="165" t="s">
        <v>3250</v>
      </c>
      <c r="B5436" s="171" t="s">
        <v>591</v>
      </c>
      <c r="C5436" s="167" t="s">
        <v>111</v>
      </c>
      <c r="D5436" s="168">
        <v>0.0</v>
      </c>
      <c r="E5436" s="169" t="str">
        <f>iferror(vlookup(C5436,'Master data'!$A$2:$C$29,3,0),"-/-")</f>
        <v>Định phí</v>
      </c>
      <c r="F5436" s="169" t="str">
        <f>iferror(vlookup(C5436,'Master data'!$A$2:$C$29,2,0),"-/-")</f>
        <v>Chi phí khác</v>
      </c>
    </row>
    <row r="5437" ht="22.5" hidden="1" customHeight="1" outlineLevel="1">
      <c r="A5437" s="165" t="s">
        <v>3250</v>
      </c>
      <c r="B5437" s="171" t="s">
        <v>3225</v>
      </c>
      <c r="C5437" s="167" t="s">
        <v>119</v>
      </c>
      <c r="D5437" s="168">
        <v>0.0</v>
      </c>
      <c r="E5437" s="169" t="str">
        <f>iferror(vlookup(C5437,'Master data'!$A$2:$C$29,3,0),"-/-")</f>
        <v>Định phí</v>
      </c>
      <c r="F5437" s="169" t="str">
        <f>iferror(vlookup(C5437,'Master data'!$A$2:$C$29,2,0),"-/-")</f>
        <v>Chi phí khác</v>
      </c>
    </row>
    <row r="5438" ht="22.5" hidden="1" customHeight="1" outlineLevel="1">
      <c r="A5438" s="165" t="s">
        <v>3250</v>
      </c>
      <c r="B5438" s="171" t="s">
        <v>70</v>
      </c>
      <c r="C5438" s="167" t="s">
        <v>70</v>
      </c>
      <c r="D5438" s="168">
        <v>5.1442E7</v>
      </c>
      <c r="E5438" s="169" t="str">
        <f>iferror(vlookup(C5438,'Master data'!$A$2:$C$29,3,0),"-/-")</f>
        <v>Chi phí khác</v>
      </c>
      <c r="F5438" s="169" t="str">
        <f>iferror(vlookup(C5438,'Master data'!$A$2:$C$29,2,0),"-/-")</f>
        <v>Chi phí khác</v>
      </c>
    </row>
    <row r="5439" ht="22.5" hidden="1" customHeight="1" outlineLevel="1">
      <c r="A5439" s="165" t="s">
        <v>3250</v>
      </c>
      <c r="B5439" s="171" t="s">
        <v>3218</v>
      </c>
      <c r="C5439" s="167" t="s">
        <v>122</v>
      </c>
      <c r="D5439" s="168">
        <v>1.5896668E7</v>
      </c>
      <c r="E5439" s="169" t="str">
        <f>iferror(vlookup(C5439,'Master data'!$A$2:$C$29,3,0),"-/-")</f>
        <v>Định phí</v>
      </c>
      <c r="F5439" s="169" t="str">
        <f>iferror(vlookup(C5439,'Master data'!$A$2:$C$29,2,0),"-/-")</f>
        <v>Chi phí khác</v>
      </c>
    </row>
    <row r="5440" ht="22.5" hidden="1" customHeight="1" outlineLevel="1">
      <c r="A5440" s="165" t="s">
        <v>3250</v>
      </c>
      <c r="B5440" s="171" t="s">
        <v>3219</v>
      </c>
      <c r="C5440" s="167" t="s">
        <v>103</v>
      </c>
      <c r="D5440" s="168">
        <v>0.0</v>
      </c>
      <c r="E5440" s="169" t="str">
        <f>iferror(vlookup(C5440,'Master data'!$A$2:$C$29,3,0),"-/-")</f>
        <v>Biến phí</v>
      </c>
      <c r="F5440" s="169" t="str">
        <f>iferror(vlookup(C5440,'Master data'!$A$2:$C$29,2,0),"-/-")</f>
        <v>Chi phí bán hàng</v>
      </c>
    </row>
    <row r="5441" ht="22.5" hidden="1" customHeight="1" outlineLevel="1">
      <c r="A5441" s="173" t="s">
        <v>3250</v>
      </c>
      <c r="B5441" s="179" t="s">
        <v>3220</v>
      </c>
      <c r="C5441" s="175" t="s">
        <v>124</v>
      </c>
      <c r="D5441" s="176">
        <v>666667.0</v>
      </c>
      <c r="E5441" s="177" t="str">
        <f>iferror(vlookup(C5441,'Master data'!$A$2:$C$29,3,0),"-/-")</f>
        <v>Chi phí khác</v>
      </c>
      <c r="F5441" s="177" t="str">
        <f>iferror(vlookup(C5441,'Master data'!$A$2:$C$29,2,0),"-/-")</f>
        <v>Chi phí khác</v>
      </c>
    </row>
    <row r="5442" ht="22.5" customHeight="1" collapsed="1">
      <c r="A5442" s="165" t="s">
        <v>3253</v>
      </c>
      <c r="B5442" s="171" t="s">
        <v>112</v>
      </c>
      <c r="C5442" s="167" t="s">
        <v>112</v>
      </c>
      <c r="D5442" s="168">
        <v>0.0</v>
      </c>
      <c r="E5442" s="169" t="str">
        <f>iferror(vlookup(C5442,'Master data'!$A$2:$C$29,3,0),"-/-")</f>
        <v>Biến phí</v>
      </c>
      <c r="F5442" s="169" t="str">
        <f>iferror(vlookup(C5442,'Master data'!$A$2:$C$29,2,0),"-/-")</f>
        <v>Chi phí hành chính</v>
      </c>
    </row>
    <row r="5443" ht="22.5" hidden="1" customHeight="1" outlineLevel="1">
      <c r="A5443" s="165" t="s">
        <v>3253</v>
      </c>
      <c r="B5443" s="171" t="s">
        <v>112</v>
      </c>
      <c r="C5443" s="167" t="s">
        <v>112</v>
      </c>
      <c r="D5443" s="168">
        <v>5.8220019E7</v>
      </c>
      <c r="E5443" s="169" t="str">
        <f>iferror(vlookup(C5443,'Master data'!$A$2:$C$29,3,0),"-/-")</f>
        <v>Biến phí</v>
      </c>
      <c r="F5443" s="169" t="str">
        <f>iferror(vlookup(C5443,'Master data'!$A$2:$C$29,2,0),"-/-")</f>
        <v>Chi phí hành chính</v>
      </c>
    </row>
    <row r="5444" ht="22.5" hidden="1" customHeight="1" outlineLevel="1">
      <c r="A5444" s="165" t="s">
        <v>3253</v>
      </c>
      <c r="B5444" s="171" t="s">
        <v>3239</v>
      </c>
      <c r="C5444" s="167" t="s">
        <v>115</v>
      </c>
      <c r="D5444" s="168">
        <v>2.2646177E7</v>
      </c>
      <c r="E5444" s="169" t="str">
        <f>iferror(vlookup(C5444,'Master data'!$A$2:$C$29,3,0),"-/-")</f>
        <v>Định phí</v>
      </c>
      <c r="F5444" s="169" t="str">
        <f>iferror(vlookup(C5444,'Master data'!$A$2:$C$29,2,0),"-/-")</f>
        <v>Chi phí hành chính</v>
      </c>
    </row>
    <row r="5445" ht="22.5" hidden="1" customHeight="1" outlineLevel="1">
      <c r="A5445" s="165" t="s">
        <v>3253</v>
      </c>
      <c r="B5445" s="171" t="s">
        <v>3200</v>
      </c>
      <c r="C5445" s="167" t="s">
        <v>112</v>
      </c>
      <c r="D5445" s="168">
        <v>4588000.0</v>
      </c>
      <c r="E5445" s="169" t="str">
        <f>iferror(vlookup(C5445,'Master data'!$A$2:$C$29,3,0),"-/-")</f>
        <v>Biến phí</v>
      </c>
      <c r="F5445" s="169" t="str">
        <f>iferror(vlookup(C5445,'Master data'!$A$2:$C$29,2,0),"-/-")</f>
        <v>Chi phí hành chính</v>
      </c>
    </row>
    <row r="5446" ht="22.5" hidden="1" customHeight="1" outlineLevel="1">
      <c r="A5446" s="165" t="s">
        <v>3253</v>
      </c>
      <c r="B5446" s="171" t="s">
        <v>3201</v>
      </c>
      <c r="C5446" s="167" t="s">
        <v>116</v>
      </c>
      <c r="D5446" s="168">
        <v>1.5760186E7</v>
      </c>
      <c r="E5446" s="169" t="str">
        <f>iferror(vlookup(C5446,'Master data'!$A$2:$C$29,3,0),"-/-")</f>
        <v>Định phí</v>
      </c>
      <c r="F5446" s="169" t="str">
        <f>iferror(vlookup(C5446,'Master data'!$A$2:$C$29,2,0),"-/-")</f>
        <v>Chi phí hành chính</v>
      </c>
    </row>
    <row r="5447" ht="22.5" hidden="1" customHeight="1" outlineLevel="1">
      <c r="A5447" s="165" t="s">
        <v>3253</v>
      </c>
      <c r="B5447" s="171" t="s">
        <v>3202</v>
      </c>
      <c r="C5447" s="167" t="s">
        <v>118</v>
      </c>
      <c r="D5447" s="168">
        <v>2.0715335E7</v>
      </c>
      <c r="E5447" s="169" t="str">
        <f>iferror(vlookup(C5447,'Master data'!$A$2:$C$29,3,0),"-/-")</f>
        <v>Định phí</v>
      </c>
      <c r="F5447" s="169" t="str">
        <f>iferror(vlookup(C5447,'Master data'!$A$2:$C$29,2,0),"-/-")</f>
        <v>Chi phí hành chính</v>
      </c>
    </row>
    <row r="5448" ht="22.5" hidden="1" customHeight="1" outlineLevel="1">
      <c r="A5448" s="165" t="s">
        <v>3253</v>
      </c>
      <c r="B5448" s="171" t="s">
        <v>3203</v>
      </c>
      <c r="C5448" s="167" t="s">
        <v>107</v>
      </c>
      <c r="D5448" s="168">
        <v>888667.0</v>
      </c>
      <c r="E5448" s="169" t="str">
        <f>iferror(vlookup(C5448,'Master data'!$A$2:$C$29,3,0),"-/-")</f>
        <v>Biến phí</v>
      </c>
      <c r="F5448" s="169" t="str">
        <f>iferror(vlookup(C5448,'Master data'!$A$2:$C$29,2,0),"-/-")</f>
        <v>Chi phí bán hàng</v>
      </c>
    </row>
    <row r="5449" ht="22.5" hidden="1" customHeight="1" outlineLevel="1">
      <c r="A5449" s="165" t="s">
        <v>3253</v>
      </c>
      <c r="B5449" s="171" t="s">
        <v>3204</v>
      </c>
      <c r="C5449" s="167" t="s">
        <v>95</v>
      </c>
      <c r="D5449" s="168">
        <v>2.0E8</v>
      </c>
      <c r="E5449" s="169" t="str">
        <f>iferror(vlookup(C5449,'Master data'!$A$2:$C$29,3,0),"-/-")</f>
        <v>Biến phí</v>
      </c>
      <c r="F5449" s="169" t="str">
        <f>iferror(vlookup(C5449,'Master data'!$A$2:$C$29,2,0),"-/-")</f>
        <v>Chi phí bán hàng</v>
      </c>
    </row>
    <row r="5450" ht="22.5" hidden="1" customHeight="1" outlineLevel="1">
      <c r="A5450" s="165" t="s">
        <v>3253</v>
      </c>
      <c r="B5450" s="171" t="s">
        <v>3205</v>
      </c>
      <c r="C5450" s="167" t="s">
        <v>114</v>
      </c>
      <c r="D5450" s="168">
        <v>2.8668334E7</v>
      </c>
      <c r="E5450" s="169" t="str">
        <f>iferror(vlookup(C5450,'Master data'!$A$2:$C$29,3,0),"-/-")</f>
        <v>Định phí</v>
      </c>
      <c r="F5450" s="169" t="str">
        <f>iferror(vlookup(C5450,'Master data'!$A$2:$C$29,2,0),"-/-")</f>
        <v>Chi phí hành chính</v>
      </c>
    </row>
    <row r="5451" ht="22.5" hidden="1" customHeight="1" outlineLevel="1">
      <c r="A5451" s="165" t="s">
        <v>3253</v>
      </c>
      <c r="B5451" s="171" t="s">
        <v>97</v>
      </c>
      <c r="C5451" s="167" t="s">
        <v>97</v>
      </c>
      <c r="D5451" s="168">
        <v>0.0</v>
      </c>
      <c r="E5451" s="169" t="str">
        <f>iferror(vlookup(C5451,'Master data'!$A$2:$C$29,3,0),"-/-")</f>
        <v>Biến phí</v>
      </c>
      <c r="F5451" s="169" t="str">
        <f>iferror(vlookup(C5451,'Master data'!$A$2:$C$29,2,0),"-/-")</f>
        <v>Chi phí bán hàng</v>
      </c>
    </row>
    <row r="5452" ht="22.5" hidden="1" customHeight="1" outlineLevel="1">
      <c r="A5452" s="165" t="s">
        <v>3253</v>
      </c>
      <c r="B5452" s="171" t="s">
        <v>3031</v>
      </c>
      <c r="C5452" s="167" t="s">
        <v>98</v>
      </c>
      <c r="D5452" s="168">
        <v>1.2821541E7</v>
      </c>
      <c r="E5452" s="169" t="str">
        <f>iferror(vlookup(C5452,'Master data'!$A$2:$C$29,3,0),"-/-")</f>
        <v>Biến phí</v>
      </c>
      <c r="F5452" s="169" t="str">
        <f>iferror(vlookup(C5452,'Master data'!$A$2:$C$29,2,0),"-/-")</f>
        <v>Chi phí bán hàng</v>
      </c>
    </row>
    <row r="5453" ht="22.5" hidden="1" customHeight="1" outlineLevel="1">
      <c r="A5453" s="165" t="s">
        <v>3253</v>
      </c>
      <c r="B5453" s="171" t="s">
        <v>117</v>
      </c>
      <c r="C5453" s="167" t="s">
        <v>117</v>
      </c>
      <c r="D5453" s="168">
        <v>0.0</v>
      </c>
      <c r="E5453" s="169" t="str">
        <f>iferror(vlookup(C5453,'Master data'!$A$2:$C$29,3,0),"-/-")</f>
        <v>Định phí</v>
      </c>
      <c r="F5453" s="169" t="str">
        <f>iferror(vlookup(C5453,'Master data'!$A$2:$C$29,2,0),"-/-")</f>
        <v>Chi phí bán hàng</v>
      </c>
    </row>
    <row r="5454" ht="22.5" hidden="1" customHeight="1" outlineLevel="1">
      <c r="A5454" s="165" t="s">
        <v>3253</v>
      </c>
      <c r="B5454" s="171" t="s">
        <v>101</v>
      </c>
      <c r="C5454" s="167" t="s">
        <v>101</v>
      </c>
      <c r="D5454" s="168">
        <v>5.0401334E7</v>
      </c>
      <c r="E5454" s="169" t="str">
        <f>iferror(vlookup(C5454,'Master data'!$A$2:$C$29,3,0),"-/-")</f>
        <v>Biến phí</v>
      </c>
      <c r="F5454" s="169" t="str">
        <f>iferror(vlookup(C5454,'Master data'!$A$2:$C$29,2,0),"-/-")</f>
        <v>Chi phí bán hàng</v>
      </c>
    </row>
    <row r="5455" ht="22.5" hidden="1" customHeight="1" outlineLevel="1">
      <c r="A5455" s="165" t="s">
        <v>3253</v>
      </c>
      <c r="B5455" s="171" t="s">
        <v>3206</v>
      </c>
      <c r="C5455" s="167" t="s">
        <v>103</v>
      </c>
      <c r="D5455" s="168">
        <v>2.6893475E7</v>
      </c>
      <c r="E5455" s="169" t="str">
        <f>iferror(vlookup(C5455,'Master data'!$A$2:$C$29,3,0),"-/-")</f>
        <v>Biến phí</v>
      </c>
      <c r="F5455" s="169" t="str">
        <f>iferror(vlookup(C5455,'Master data'!$A$2:$C$29,2,0),"-/-")</f>
        <v>Chi phí bán hàng</v>
      </c>
    </row>
    <row r="5456" ht="22.5" hidden="1" customHeight="1" outlineLevel="1">
      <c r="A5456" s="165" t="s">
        <v>3253</v>
      </c>
      <c r="B5456" s="171" t="s">
        <v>3207</v>
      </c>
      <c r="C5456" s="167" t="s">
        <v>104</v>
      </c>
      <c r="D5456" s="168">
        <v>0.0</v>
      </c>
      <c r="E5456" s="169" t="str">
        <f>iferror(vlookup(C5456,'Master data'!$A$2:$C$29,3,0),"-/-")</f>
        <v>Biến phí</v>
      </c>
      <c r="F5456" s="169" t="str">
        <f>iferror(vlookup(C5456,'Master data'!$A$2:$C$29,2,0),"-/-")</f>
        <v>Chi phí bán hàng</v>
      </c>
    </row>
    <row r="5457" ht="22.5" hidden="1" customHeight="1" outlineLevel="1">
      <c r="A5457" s="165" t="s">
        <v>3253</v>
      </c>
      <c r="B5457" s="171" t="s">
        <v>105</v>
      </c>
      <c r="C5457" s="167" t="s">
        <v>105</v>
      </c>
      <c r="D5457" s="168">
        <v>0.0</v>
      </c>
      <c r="E5457" s="169" t="str">
        <f>iferror(vlookup(C5457,'Master data'!$A$2:$C$29,3,0),"-/-")</f>
        <v>Biến phí</v>
      </c>
      <c r="F5457" s="169" t="str">
        <f>iferror(vlookup(C5457,'Master data'!$A$2:$C$29,2,0),"-/-")</f>
        <v>Chi phí bán hàng</v>
      </c>
    </row>
    <row r="5458" ht="22.5" hidden="1" customHeight="1" outlineLevel="1">
      <c r="A5458" s="165" t="s">
        <v>3253</v>
      </c>
      <c r="B5458" s="171" t="s">
        <v>3208</v>
      </c>
      <c r="C5458" s="167" t="s">
        <v>17</v>
      </c>
      <c r="D5458" s="168">
        <v>2.60244766E8</v>
      </c>
      <c r="E5458" s="169" t="str">
        <f>iferror(vlookup(C5458,'Master data'!$A$2:$C$29,3,0),"-/-")</f>
        <v>Biến phí</v>
      </c>
      <c r="F5458" s="169" t="str">
        <f>iferror(vlookup(C5458,'Master data'!$A$2:$C$29,2,0),"-/-")</f>
        <v>Chi phí bán hàng</v>
      </c>
    </row>
    <row r="5459" ht="22.5" hidden="1" customHeight="1" outlineLevel="1">
      <c r="A5459" s="165" t="s">
        <v>3253</v>
      </c>
      <c r="B5459" s="171" t="s">
        <v>106</v>
      </c>
      <c r="C5459" s="167" t="s">
        <v>106</v>
      </c>
      <c r="D5459" s="168">
        <v>8361053.0</v>
      </c>
      <c r="E5459" s="169" t="str">
        <f>iferror(vlookup(C5459,'Master data'!$A$2:$C$29,3,0),"-/-")</f>
        <v>Biến phí</v>
      </c>
      <c r="F5459" s="169" t="str">
        <f>iferror(vlookup(C5459,'Master data'!$A$2:$C$29,2,0),"-/-")</f>
        <v>Chi phí bán hàng</v>
      </c>
    </row>
    <row r="5460" ht="22.5" hidden="1" customHeight="1" outlineLevel="1">
      <c r="A5460" s="165" t="s">
        <v>3253</v>
      </c>
      <c r="B5460" s="171" t="s">
        <v>3209</v>
      </c>
      <c r="C5460" s="167" t="s">
        <v>118</v>
      </c>
      <c r="D5460" s="168">
        <v>1.04305E7</v>
      </c>
      <c r="E5460" s="169" t="str">
        <f>iferror(vlookup(C5460,'Master data'!$A$2:$C$29,3,0),"-/-")</f>
        <v>Định phí</v>
      </c>
      <c r="F5460" s="169" t="str">
        <f>iferror(vlookup(C5460,'Master data'!$A$2:$C$29,2,0),"-/-")</f>
        <v>Chi phí hành chính</v>
      </c>
    </row>
    <row r="5461" ht="22.5" hidden="1" customHeight="1" outlineLevel="1">
      <c r="A5461" s="165" t="s">
        <v>3253</v>
      </c>
      <c r="B5461" s="171" t="s">
        <v>109</v>
      </c>
      <c r="C5461" s="167" t="s">
        <v>109</v>
      </c>
      <c r="D5461" s="168">
        <v>4.1074169E8</v>
      </c>
      <c r="E5461" s="169" t="str">
        <f>iferror(vlookup(C5461,'Master data'!$A$2:$C$29,3,0),"-/-")</f>
        <v>Định phí</v>
      </c>
      <c r="F5461" s="169" t="str">
        <f>iferror(vlookup(C5461,'Master data'!$A$2:$C$29,2,0),"-/-")</f>
        <v>Chi phí QLDN</v>
      </c>
    </row>
    <row r="5462" ht="22.5" hidden="1" customHeight="1" outlineLevel="1">
      <c r="A5462" s="165" t="s">
        <v>3253</v>
      </c>
      <c r="B5462" s="171" t="s">
        <v>3210</v>
      </c>
      <c r="C5462" s="167" t="s">
        <v>120</v>
      </c>
      <c r="D5462" s="168">
        <v>1.28489333E8</v>
      </c>
      <c r="E5462" s="169" t="str">
        <f>iferror(vlookup(C5462,'Master data'!$A$2:$C$29,3,0),"-/-")</f>
        <v>Định phí</v>
      </c>
      <c r="F5462" s="169" t="str">
        <f>iferror(vlookup(C5462,'Master data'!$A$2:$C$29,2,0),"-/-")</f>
        <v>Chi phí QLDN</v>
      </c>
    </row>
    <row r="5463" ht="22.5" hidden="1" customHeight="1" outlineLevel="1">
      <c r="A5463" s="165" t="s">
        <v>3253</v>
      </c>
      <c r="B5463" s="171" t="s">
        <v>121</v>
      </c>
      <c r="C5463" s="167" t="s">
        <v>121</v>
      </c>
      <c r="D5463" s="168">
        <v>2.893824E7</v>
      </c>
      <c r="E5463" s="169" t="str">
        <f>iferror(vlookup(C5463,'Master data'!$A$2:$C$29,3,0),"-/-")</f>
        <v>Định phí</v>
      </c>
      <c r="F5463" s="169" t="str">
        <f>iferror(vlookup(C5463,'Master data'!$A$2:$C$29,2,0),"-/-")</f>
        <v>Chi phí QLDN</v>
      </c>
    </row>
    <row r="5464" ht="22.5" hidden="1" customHeight="1" outlineLevel="1">
      <c r="A5464" s="165" t="s">
        <v>3253</v>
      </c>
      <c r="B5464" s="171" t="s">
        <v>3211</v>
      </c>
      <c r="C5464" s="167" t="s">
        <v>123</v>
      </c>
      <c r="D5464" s="168">
        <v>1.8E7</v>
      </c>
      <c r="E5464" s="169" t="str">
        <f>iferror(vlookup(C5464,'Master data'!$A$2:$C$29,3,0),"-/-")</f>
        <v>Định phí</v>
      </c>
      <c r="F5464" s="169" t="str">
        <f>iferror(vlookup(C5464,'Master data'!$A$2:$C$29,2,0),"-/-")</f>
        <v>Chi phí QLDN</v>
      </c>
    </row>
    <row r="5465" ht="22.5" hidden="1" customHeight="1" outlineLevel="1">
      <c r="A5465" s="165" t="s">
        <v>3253</v>
      </c>
      <c r="B5465" s="171" t="s">
        <v>3212</v>
      </c>
      <c r="C5465" s="167" t="s">
        <v>112</v>
      </c>
      <c r="D5465" s="168">
        <v>1.2E7</v>
      </c>
      <c r="E5465" s="169" t="str">
        <f>iferror(vlookup(C5465,'Master data'!$A$2:$C$29,3,0),"-/-")</f>
        <v>Biến phí</v>
      </c>
      <c r="F5465" s="169" t="str">
        <f>iferror(vlookup(C5465,'Master data'!$A$2:$C$29,2,0),"-/-")</f>
        <v>Chi phí hành chính</v>
      </c>
    </row>
    <row r="5466" ht="22.5" hidden="1" customHeight="1" outlineLevel="1">
      <c r="A5466" s="165" t="s">
        <v>3253</v>
      </c>
      <c r="B5466" s="171" t="s">
        <v>99</v>
      </c>
      <c r="C5466" s="167" t="s">
        <v>99</v>
      </c>
      <c r="D5466" s="168">
        <v>4.1937E7</v>
      </c>
      <c r="E5466" s="169" t="str">
        <f>iferror(vlookup(C5466,'Master data'!$A$2:$C$29,3,0),"-/-")</f>
        <v>Biến phí</v>
      </c>
      <c r="F5466" s="169" t="str">
        <f>iferror(vlookup(C5466,'Master data'!$A$2:$C$29,2,0),"-/-")</f>
        <v>Chi phí giá vốn</v>
      </c>
    </row>
    <row r="5467" ht="22.5" hidden="1" customHeight="1" outlineLevel="1">
      <c r="A5467" s="165" t="s">
        <v>3253</v>
      </c>
      <c r="B5467" s="171" t="s">
        <v>586</v>
      </c>
      <c r="C5467" s="167" t="s">
        <v>102</v>
      </c>
      <c r="D5467" s="168">
        <v>4.209E8</v>
      </c>
      <c r="E5467" s="169" t="str">
        <f>iferror(vlookup(C5467,'Master data'!$A$2:$C$29,3,0),"-/-")</f>
        <v>Biến phí</v>
      </c>
      <c r="F5467" s="169" t="str">
        <f>iferror(vlookup(C5467,'Master data'!$A$2:$C$29,2,0),"-/-")</f>
        <v>Chi phí giá vốn</v>
      </c>
    </row>
    <row r="5468" ht="22.5" hidden="1" customHeight="1" outlineLevel="1">
      <c r="A5468" s="165" t="s">
        <v>3253</v>
      </c>
      <c r="B5468" s="171" t="s">
        <v>591</v>
      </c>
      <c r="C5468" s="167" t="s">
        <v>111</v>
      </c>
      <c r="D5468" s="168">
        <v>1.0E8</v>
      </c>
      <c r="E5468" s="169" t="str">
        <f>iferror(vlookup(C5468,'Master data'!$A$2:$C$29,3,0),"-/-")</f>
        <v>Định phí</v>
      </c>
      <c r="F5468" s="169" t="str">
        <f>iferror(vlookup(C5468,'Master data'!$A$2:$C$29,2,0),"-/-")</f>
        <v>Chi phí khác</v>
      </c>
    </row>
    <row r="5469" ht="22.5" hidden="1" customHeight="1" outlineLevel="1">
      <c r="A5469" s="165" t="s">
        <v>3253</v>
      </c>
      <c r="B5469" s="171" t="s">
        <v>3225</v>
      </c>
      <c r="C5469" s="167" t="s">
        <v>119</v>
      </c>
      <c r="D5469" s="168">
        <v>0.0</v>
      </c>
      <c r="E5469" s="169" t="str">
        <f>iferror(vlookup(C5469,'Master data'!$A$2:$C$29,3,0),"-/-")</f>
        <v>Định phí</v>
      </c>
      <c r="F5469" s="169" t="str">
        <f>iferror(vlookup(C5469,'Master data'!$A$2:$C$29,2,0),"-/-")</f>
        <v>Chi phí khác</v>
      </c>
    </row>
    <row r="5470" ht="22.5" hidden="1" customHeight="1" outlineLevel="1">
      <c r="A5470" s="165" t="s">
        <v>3253</v>
      </c>
      <c r="B5470" s="171" t="s">
        <v>70</v>
      </c>
      <c r="C5470" s="167" t="s">
        <v>70</v>
      </c>
      <c r="D5470" s="168">
        <v>3.6868667E7</v>
      </c>
      <c r="E5470" s="169" t="str">
        <f>iferror(vlookup(C5470,'Master data'!$A$2:$C$29,3,0),"-/-")</f>
        <v>Chi phí khác</v>
      </c>
      <c r="F5470" s="169" t="str">
        <f>iferror(vlookup(C5470,'Master data'!$A$2:$C$29,2,0),"-/-")</f>
        <v>Chi phí khác</v>
      </c>
    </row>
    <row r="5471" ht="22.5" hidden="1" customHeight="1" outlineLevel="1">
      <c r="A5471" s="165" t="s">
        <v>3253</v>
      </c>
      <c r="B5471" s="171" t="s">
        <v>3218</v>
      </c>
      <c r="C5471" s="167" t="s">
        <v>122</v>
      </c>
      <c r="D5471" s="168">
        <v>1.7762667E7</v>
      </c>
      <c r="E5471" s="169" t="str">
        <f>iferror(vlookup(C5471,'Master data'!$A$2:$C$29,3,0),"-/-")</f>
        <v>Định phí</v>
      </c>
      <c r="F5471" s="169" t="str">
        <f>iferror(vlookup(C5471,'Master data'!$A$2:$C$29,2,0),"-/-")</f>
        <v>Chi phí khác</v>
      </c>
    </row>
    <row r="5472" ht="22.5" hidden="1" customHeight="1" outlineLevel="1">
      <c r="A5472" s="165" t="s">
        <v>3253</v>
      </c>
      <c r="B5472" s="171" t="s">
        <v>3219</v>
      </c>
      <c r="C5472" s="167" t="s">
        <v>103</v>
      </c>
      <c r="D5472" s="168">
        <v>0.0</v>
      </c>
      <c r="E5472" s="169" t="str">
        <f>iferror(vlookup(C5472,'Master data'!$A$2:$C$29,3,0),"-/-")</f>
        <v>Biến phí</v>
      </c>
      <c r="F5472" s="169" t="str">
        <f>iferror(vlookup(C5472,'Master data'!$A$2:$C$29,2,0),"-/-")</f>
        <v>Chi phí bán hàng</v>
      </c>
    </row>
    <row r="5473" ht="22.5" hidden="1" customHeight="1" outlineLevel="1">
      <c r="A5473" s="173" t="s">
        <v>3253</v>
      </c>
      <c r="B5473" s="179" t="s">
        <v>3220</v>
      </c>
      <c r="C5473" s="175" t="s">
        <v>124</v>
      </c>
      <c r="D5473" s="176">
        <v>1166667.0</v>
      </c>
      <c r="E5473" s="177" t="str">
        <f>iferror(vlookup(C5473,'Master data'!$A$2:$C$29,3,0),"-/-")</f>
        <v>Chi phí khác</v>
      </c>
      <c r="F5473" s="177" t="str">
        <f>iferror(vlookup(C5473,'Master data'!$A$2:$C$29,2,0),"-/-")</f>
        <v>Chi phí khác</v>
      </c>
    </row>
    <row r="5474" ht="22.5" customHeight="1" collapsed="1">
      <c r="A5474" s="165" t="s">
        <v>3254</v>
      </c>
      <c r="B5474" s="171" t="s">
        <v>112</v>
      </c>
      <c r="C5474" s="167" t="s">
        <v>112</v>
      </c>
      <c r="D5474" s="168">
        <v>0.0</v>
      </c>
      <c r="E5474" s="169" t="str">
        <f>iferror(vlookup(C5474,'Master data'!$A$2:$C$29,3,0),"-/-")</f>
        <v>Biến phí</v>
      </c>
      <c r="F5474" s="169" t="str">
        <f>iferror(vlookup(C5474,'Master data'!$A$2:$C$29,2,0),"-/-")</f>
        <v>Chi phí hành chính</v>
      </c>
    </row>
    <row r="5475" ht="22.5" hidden="1" customHeight="1" outlineLevel="1">
      <c r="A5475" s="165" t="s">
        <v>3254</v>
      </c>
      <c r="B5475" s="171" t="s">
        <v>112</v>
      </c>
      <c r="C5475" s="167" t="s">
        <v>112</v>
      </c>
      <c r="D5475" s="168">
        <v>2.0505669E7</v>
      </c>
      <c r="E5475" s="169" t="str">
        <f>iferror(vlookup(C5475,'Master data'!$A$2:$C$29,3,0),"-/-")</f>
        <v>Biến phí</v>
      </c>
      <c r="F5475" s="169" t="str">
        <f>iferror(vlookup(C5475,'Master data'!$A$2:$C$29,2,0),"-/-")</f>
        <v>Chi phí hành chính</v>
      </c>
    </row>
    <row r="5476" ht="22.5" hidden="1" customHeight="1" outlineLevel="1">
      <c r="A5476" s="165" t="s">
        <v>3254</v>
      </c>
      <c r="B5476" s="171" t="s">
        <v>3239</v>
      </c>
      <c r="C5476" s="167" t="s">
        <v>115</v>
      </c>
      <c r="D5476" s="168">
        <v>2.2312E7</v>
      </c>
      <c r="E5476" s="169" t="str">
        <f>iferror(vlookup(C5476,'Master data'!$A$2:$C$29,3,0),"-/-")</f>
        <v>Định phí</v>
      </c>
      <c r="F5476" s="169" t="str">
        <f>iferror(vlookup(C5476,'Master data'!$A$2:$C$29,2,0),"-/-")</f>
        <v>Chi phí hành chính</v>
      </c>
    </row>
    <row r="5477" ht="22.5" hidden="1" customHeight="1" outlineLevel="1">
      <c r="A5477" s="165" t="s">
        <v>3254</v>
      </c>
      <c r="B5477" s="171" t="s">
        <v>3200</v>
      </c>
      <c r="C5477" s="167" t="s">
        <v>112</v>
      </c>
      <c r="D5477" s="168">
        <v>4860667.0</v>
      </c>
      <c r="E5477" s="169" t="str">
        <f>iferror(vlookup(C5477,'Master data'!$A$2:$C$29,3,0),"-/-")</f>
        <v>Biến phí</v>
      </c>
      <c r="F5477" s="169" t="str">
        <f>iferror(vlookup(C5477,'Master data'!$A$2:$C$29,2,0),"-/-")</f>
        <v>Chi phí hành chính</v>
      </c>
    </row>
    <row r="5478" ht="22.5" hidden="1" customHeight="1" outlineLevel="1">
      <c r="A5478" s="165" t="s">
        <v>3254</v>
      </c>
      <c r="B5478" s="171" t="s">
        <v>3201</v>
      </c>
      <c r="C5478" s="167" t="s">
        <v>116</v>
      </c>
      <c r="D5478" s="168">
        <v>2.2915694E7</v>
      </c>
      <c r="E5478" s="169" t="str">
        <f>iferror(vlookup(C5478,'Master data'!$A$2:$C$29,3,0),"-/-")</f>
        <v>Định phí</v>
      </c>
      <c r="F5478" s="169" t="str">
        <f>iferror(vlookup(C5478,'Master data'!$A$2:$C$29,2,0),"-/-")</f>
        <v>Chi phí hành chính</v>
      </c>
    </row>
    <row r="5479" ht="22.5" hidden="1" customHeight="1" outlineLevel="1">
      <c r="A5479" s="165" t="s">
        <v>3254</v>
      </c>
      <c r="B5479" s="171" t="s">
        <v>3202</v>
      </c>
      <c r="C5479" s="167" t="s">
        <v>118</v>
      </c>
      <c r="D5479" s="168">
        <v>1.086568E7</v>
      </c>
      <c r="E5479" s="169" t="str">
        <f>iferror(vlookup(C5479,'Master data'!$A$2:$C$29,3,0),"-/-")</f>
        <v>Định phí</v>
      </c>
      <c r="F5479" s="169" t="str">
        <f>iferror(vlookup(C5479,'Master data'!$A$2:$C$29,2,0),"-/-")</f>
        <v>Chi phí hành chính</v>
      </c>
    </row>
    <row r="5480" ht="22.5" hidden="1" customHeight="1" outlineLevel="1">
      <c r="A5480" s="165" t="s">
        <v>3254</v>
      </c>
      <c r="B5480" s="171" t="s">
        <v>3204</v>
      </c>
      <c r="C5480" s="167" t="s">
        <v>95</v>
      </c>
      <c r="D5480" s="168">
        <v>2.25E8</v>
      </c>
      <c r="E5480" s="169" t="str">
        <f>iferror(vlookup(C5480,'Master data'!$A$2:$C$29,3,0),"-/-")</f>
        <v>Biến phí</v>
      </c>
      <c r="F5480" s="169" t="str">
        <f>iferror(vlookup(C5480,'Master data'!$A$2:$C$29,2,0),"-/-")</f>
        <v>Chi phí bán hàng</v>
      </c>
    </row>
    <row r="5481" ht="22.5" hidden="1" customHeight="1" outlineLevel="1">
      <c r="A5481" s="165" t="s">
        <v>3254</v>
      </c>
      <c r="B5481" s="171" t="s">
        <v>3205</v>
      </c>
      <c r="C5481" s="167" t="s">
        <v>114</v>
      </c>
      <c r="D5481" s="168">
        <v>3.29332E7</v>
      </c>
      <c r="E5481" s="169" t="str">
        <f>iferror(vlookup(C5481,'Master data'!$A$2:$C$29,3,0),"-/-")</f>
        <v>Định phí</v>
      </c>
      <c r="F5481" s="169" t="str">
        <f>iferror(vlookup(C5481,'Master data'!$A$2:$C$29,2,0),"-/-")</f>
        <v>Chi phí hành chính</v>
      </c>
    </row>
    <row r="5482" ht="22.5" hidden="1" customHeight="1" outlineLevel="1">
      <c r="A5482" s="165" t="s">
        <v>3254</v>
      </c>
      <c r="B5482" s="171" t="s">
        <v>97</v>
      </c>
      <c r="C5482" s="167" t="s">
        <v>97</v>
      </c>
      <c r="D5482" s="168">
        <v>0.0</v>
      </c>
      <c r="E5482" s="169" t="str">
        <f>iferror(vlookup(C5482,'Master data'!$A$2:$C$29,3,0),"-/-")</f>
        <v>Biến phí</v>
      </c>
      <c r="F5482" s="169" t="str">
        <f>iferror(vlookup(C5482,'Master data'!$A$2:$C$29,2,0),"-/-")</f>
        <v>Chi phí bán hàng</v>
      </c>
    </row>
    <row r="5483" ht="22.5" hidden="1" customHeight="1" outlineLevel="1">
      <c r="A5483" s="165" t="s">
        <v>3254</v>
      </c>
      <c r="B5483" s="171" t="s">
        <v>3031</v>
      </c>
      <c r="C5483" s="167" t="s">
        <v>98</v>
      </c>
      <c r="D5483" s="168">
        <v>1.0291074E7</v>
      </c>
      <c r="E5483" s="169" t="str">
        <f>iferror(vlookup(C5483,'Master data'!$A$2:$C$29,3,0),"-/-")</f>
        <v>Biến phí</v>
      </c>
      <c r="F5483" s="169" t="str">
        <f>iferror(vlookup(C5483,'Master data'!$A$2:$C$29,2,0),"-/-")</f>
        <v>Chi phí bán hàng</v>
      </c>
    </row>
    <row r="5484" ht="22.5" hidden="1" customHeight="1" outlineLevel="1">
      <c r="A5484" s="165" t="s">
        <v>3254</v>
      </c>
      <c r="B5484" s="171" t="s">
        <v>117</v>
      </c>
      <c r="C5484" s="167" t="s">
        <v>117</v>
      </c>
      <c r="D5484" s="168">
        <v>4500000.0</v>
      </c>
      <c r="E5484" s="169" t="str">
        <f>iferror(vlookup(C5484,'Master data'!$A$2:$C$29,3,0),"-/-")</f>
        <v>Định phí</v>
      </c>
      <c r="F5484" s="169" t="str">
        <f>iferror(vlookup(C5484,'Master data'!$A$2:$C$29,2,0),"-/-")</f>
        <v>Chi phí bán hàng</v>
      </c>
    </row>
    <row r="5485" ht="22.5" hidden="1" customHeight="1" outlineLevel="1">
      <c r="A5485" s="165" t="s">
        <v>3254</v>
      </c>
      <c r="B5485" s="171" t="s">
        <v>101</v>
      </c>
      <c r="C5485" s="167" t="s">
        <v>101</v>
      </c>
      <c r="D5485" s="168">
        <v>2.0089734E7</v>
      </c>
      <c r="E5485" s="169" t="str">
        <f>iferror(vlookup(C5485,'Master data'!$A$2:$C$29,3,0),"-/-")</f>
        <v>Biến phí</v>
      </c>
      <c r="F5485" s="169" t="str">
        <f>iferror(vlookup(C5485,'Master data'!$A$2:$C$29,2,0),"-/-")</f>
        <v>Chi phí bán hàng</v>
      </c>
    </row>
    <row r="5486" ht="22.5" hidden="1" customHeight="1" outlineLevel="1">
      <c r="A5486" s="165" t="s">
        <v>3254</v>
      </c>
      <c r="B5486" s="171" t="s">
        <v>3206</v>
      </c>
      <c r="C5486" s="167" t="s">
        <v>103</v>
      </c>
      <c r="D5486" s="168">
        <v>2.909525E7</v>
      </c>
      <c r="E5486" s="169" t="str">
        <f>iferror(vlookup(C5486,'Master data'!$A$2:$C$29,3,0),"-/-")</f>
        <v>Biến phí</v>
      </c>
      <c r="F5486" s="169" t="str">
        <f>iferror(vlookup(C5486,'Master data'!$A$2:$C$29,2,0),"-/-")</f>
        <v>Chi phí bán hàng</v>
      </c>
    </row>
    <row r="5487" ht="22.5" hidden="1" customHeight="1" outlineLevel="1">
      <c r="A5487" s="165" t="s">
        <v>3254</v>
      </c>
      <c r="B5487" s="171" t="s">
        <v>3207</v>
      </c>
      <c r="C5487" s="167" t="s">
        <v>104</v>
      </c>
      <c r="D5487" s="168">
        <v>0.0</v>
      </c>
      <c r="E5487" s="169" t="str">
        <f>iferror(vlookup(C5487,'Master data'!$A$2:$C$29,3,0),"-/-")</f>
        <v>Biến phí</v>
      </c>
      <c r="F5487" s="169" t="str">
        <f>iferror(vlookup(C5487,'Master data'!$A$2:$C$29,2,0),"-/-")</f>
        <v>Chi phí bán hàng</v>
      </c>
    </row>
    <row r="5488" ht="22.5" hidden="1" customHeight="1" outlineLevel="1">
      <c r="A5488" s="165" t="s">
        <v>3254</v>
      </c>
      <c r="B5488" s="171" t="s">
        <v>105</v>
      </c>
      <c r="C5488" s="167" t="s">
        <v>105</v>
      </c>
      <c r="D5488" s="168">
        <v>0.0</v>
      </c>
      <c r="E5488" s="169" t="str">
        <f>iferror(vlookup(C5488,'Master data'!$A$2:$C$29,3,0),"-/-")</f>
        <v>Biến phí</v>
      </c>
      <c r="F5488" s="169" t="str">
        <f>iferror(vlookup(C5488,'Master data'!$A$2:$C$29,2,0),"-/-")</f>
        <v>Chi phí bán hàng</v>
      </c>
    </row>
    <row r="5489" ht="22.5" hidden="1" customHeight="1" outlineLevel="1">
      <c r="A5489" s="165" t="s">
        <v>3254</v>
      </c>
      <c r="B5489" s="171" t="s">
        <v>3208</v>
      </c>
      <c r="C5489" s="167" t="s">
        <v>17</v>
      </c>
      <c r="D5489" s="168">
        <v>2.09944603E8</v>
      </c>
      <c r="E5489" s="169" t="str">
        <f>iferror(vlookup(C5489,'Master data'!$A$2:$C$29,3,0),"-/-")</f>
        <v>Biến phí</v>
      </c>
      <c r="F5489" s="169" t="str">
        <f>iferror(vlookup(C5489,'Master data'!$A$2:$C$29,2,0),"-/-")</f>
        <v>Chi phí bán hàng</v>
      </c>
    </row>
    <row r="5490" ht="22.5" hidden="1" customHeight="1" outlineLevel="1">
      <c r="A5490" s="165" t="s">
        <v>3254</v>
      </c>
      <c r="B5490" s="171" t="s">
        <v>106</v>
      </c>
      <c r="C5490" s="167" t="s">
        <v>106</v>
      </c>
      <c r="D5490" s="168">
        <v>1.2166804E7</v>
      </c>
      <c r="E5490" s="169" t="str">
        <f>iferror(vlookup(C5490,'Master data'!$A$2:$C$29,3,0),"-/-")</f>
        <v>Biến phí</v>
      </c>
      <c r="F5490" s="169" t="str">
        <f>iferror(vlookup(C5490,'Master data'!$A$2:$C$29,2,0),"-/-")</f>
        <v>Chi phí bán hàng</v>
      </c>
    </row>
    <row r="5491" ht="22.5" hidden="1" customHeight="1" outlineLevel="1">
      <c r="A5491" s="165" t="s">
        <v>3254</v>
      </c>
      <c r="B5491" s="171" t="s">
        <v>3209</v>
      </c>
      <c r="C5491" s="167" t="s">
        <v>118</v>
      </c>
      <c r="D5491" s="168">
        <v>1.1418E7</v>
      </c>
      <c r="E5491" s="169" t="str">
        <f>iferror(vlookup(C5491,'Master data'!$A$2:$C$29,3,0),"-/-")</f>
        <v>Định phí</v>
      </c>
      <c r="F5491" s="169" t="str">
        <f>iferror(vlookup(C5491,'Master data'!$A$2:$C$29,2,0),"-/-")</f>
        <v>Chi phí hành chính</v>
      </c>
    </row>
    <row r="5492" ht="22.5" hidden="1" customHeight="1" outlineLevel="1">
      <c r="A5492" s="165" t="s">
        <v>3254</v>
      </c>
      <c r="B5492" s="171" t="s">
        <v>109</v>
      </c>
      <c r="C5492" s="167" t="s">
        <v>109</v>
      </c>
      <c r="D5492" s="168">
        <v>4.13725642E8</v>
      </c>
      <c r="E5492" s="169" t="str">
        <f>iferror(vlookup(C5492,'Master data'!$A$2:$C$29,3,0),"-/-")</f>
        <v>Định phí</v>
      </c>
      <c r="F5492" s="169" t="str">
        <f>iferror(vlookup(C5492,'Master data'!$A$2:$C$29,2,0),"-/-")</f>
        <v>Chi phí QLDN</v>
      </c>
    </row>
    <row r="5493" ht="22.5" hidden="1" customHeight="1" outlineLevel="1">
      <c r="A5493" s="165" t="s">
        <v>3254</v>
      </c>
      <c r="B5493" s="171" t="s">
        <v>3210</v>
      </c>
      <c r="C5493" s="167" t="s">
        <v>120</v>
      </c>
      <c r="D5493" s="168">
        <v>1.2991302E8</v>
      </c>
      <c r="E5493" s="169" t="str">
        <f>iferror(vlookup(C5493,'Master data'!$A$2:$C$29,3,0),"-/-")</f>
        <v>Định phí</v>
      </c>
      <c r="F5493" s="169" t="str">
        <f>iferror(vlookup(C5493,'Master data'!$A$2:$C$29,2,0),"-/-")</f>
        <v>Chi phí QLDN</v>
      </c>
    </row>
    <row r="5494" ht="22.5" hidden="1" customHeight="1" outlineLevel="1">
      <c r="A5494" s="165" t="s">
        <v>3254</v>
      </c>
      <c r="B5494" s="171" t="s">
        <v>121</v>
      </c>
      <c r="C5494" s="167" t="s">
        <v>121</v>
      </c>
      <c r="D5494" s="168">
        <v>2.901336E7</v>
      </c>
      <c r="E5494" s="169" t="str">
        <f>iferror(vlookup(C5494,'Master data'!$A$2:$C$29,3,0),"-/-")</f>
        <v>Định phí</v>
      </c>
      <c r="F5494" s="169" t="str">
        <f>iferror(vlookup(C5494,'Master data'!$A$2:$C$29,2,0),"-/-")</f>
        <v>Chi phí QLDN</v>
      </c>
    </row>
    <row r="5495" ht="22.5" hidden="1" customHeight="1" outlineLevel="1">
      <c r="A5495" s="165" t="s">
        <v>3254</v>
      </c>
      <c r="B5495" s="171" t="s">
        <v>3211</v>
      </c>
      <c r="C5495" s="167" t="s">
        <v>123</v>
      </c>
      <c r="D5495" s="168">
        <v>1.8E7</v>
      </c>
      <c r="E5495" s="169" t="str">
        <f>iferror(vlookup(C5495,'Master data'!$A$2:$C$29,3,0),"-/-")</f>
        <v>Định phí</v>
      </c>
      <c r="F5495" s="169" t="str">
        <f>iferror(vlookup(C5495,'Master data'!$A$2:$C$29,2,0),"-/-")</f>
        <v>Chi phí QLDN</v>
      </c>
    </row>
    <row r="5496" ht="22.5" hidden="1" customHeight="1" outlineLevel="1">
      <c r="A5496" s="165" t="s">
        <v>3254</v>
      </c>
      <c r="B5496" s="171" t="s">
        <v>3212</v>
      </c>
      <c r="C5496" s="167" t="s">
        <v>112</v>
      </c>
      <c r="D5496" s="168">
        <v>1.4166667E7</v>
      </c>
      <c r="E5496" s="169" t="str">
        <f>iferror(vlookup(C5496,'Master data'!$A$2:$C$29,3,0),"-/-")</f>
        <v>Biến phí</v>
      </c>
      <c r="F5496" s="169" t="str">
        <f>iferror(vlookup(C5496,'Master data'!$A$2:$C$29,2,0),"-/-")</f>
        <v>Chi phí hành chính</v>
      </c>
    </row>
    <row r="5497" ht="22.5" hidden="1" customHeight="1" outlineLevel="1">
      <c r="A5497" s="165" t="s">
        <v>3254</v>
      </c>
      <c r="B5497" s="171" t="s">
        <v>3255</v>
      </c>
      <c r="C5497" s="167" t="s">
        <v>99</v>
      </c>
      <c r="D5497" s="168">
        <v>1686667.0</v>
      </c>
      <c r="E5497" s="169" t="str">
        <f>iferror(vlookup(C5497,'Master data'!$A$2:$C$29,3,0),"-/-")</f>
        <v>Biến phí</v>
      </c>
      <c r="F5497" s="169" t="str">
        <f>iferror(vlookup(C5497,'Master data'!$A$2:$C$29,2,0),"-/-")</f>
        <v>Chi phí giá vốn</v>
      </c>
    </row>
    <row r="5498" ht="22.5" hidden="1" customHeight="1" outlineLevel="1">
      <c r="A5498" s="165" t="s">
        <v>3254</v>
      </c>
      <c r="B5498" s="171" t="s">
        <v>1550</v>
      </c>
      <c r="C5498" s="167" t="s">
        <v>99</v>
      </c>
      <c r="D5498" s="168">
        <v>2406667.0</v>
      </c>
      <c r="E5498" s="169" t="str">
        <f>iferror(vlookup(C5498,'Master data'!$A$2:$C$29,3,0),"-/-")</f>
        <v>Biến phí</v>
      </c>
      <c r="F5498" s="169" t="str">
        <f>iferror(vlookup(C5498,'Master data'!$A$2:$C$29,2,0),"-/-")</f>
        <v>Chi phí giá vốn</v>
      </c>
    </row>
    <row r="5499" ht="22.5" hidden="1" customHeight="1" outlineLevel="1">
      <c r="A5499" s="165" t="s">
        <v>3254</v>
      </c>
      <c r="B5499" s="171" t="s">
        <v>3256</v>
      </c>
      <c r="C5499" s="167" t="s">
        <v>99</v>
      </c>
      <c r="D5499" s="168">
        <v>7750000.0</v>
      </c>
      <c r="E5499" s="169" t="str">
        <f>iferror(vlookup(C5499,'Master data'!$A$2:$C$29,3,0),"-/-")</f>
        <v>Biến phí</v>
      </c>
      <c r="F5499" s="169" t="str">
        <f>iferror(vlookup(C5499,'Master data'!$A$2:$C$29,2,0),"-/-")</f>
        <v>Chi phí giá vốn</v>
      </c>
    </row>
    <row r="5500" ht="22.5" hidden="1" customHeight="1" outlineLevel="1">
      <c r="A5500" s="165" t="s">
        <v>3254</v>
      </c>
      <c r="B5500" s="171" t="s">
        <v>3257</v>
      </c>
      <c r="C5500" s="167" t="s">
        <v>99</v>
      </c>
      <c r="D5500" s="168">
        <v>4.8175E7</v>
      </c>
      <c r="E5500" s="169" t="str">
        <f>iferror(vlookup(C5500,'Master data'!$A$2:$C$29,3,0),"-/-")</f>
        <v>Biến phí</v>
      </c>
      <c r="F5500" s="169" t="str">
        <f>iferror(vlookup(C5500,'Master data'!$A$2:$C$29,2,0),"-/-")</f>
        <v>Chi phí giá vốn</v>
      </c>
    </row>
    <row r="5501" ht="22.5" hidden="1" customHeight="1" outlineLevel="1">
      <c r="A5501" s="165" t="s">
        <v>3254</v>
      </c>
      <c r="B5501" s="171" t="s">
        <v>3258</v>
      </c>
      <c r="C5501" s="167" t="s">
        <v>99</v>
      </c>
      <c r="D5501" s="168">
        <v>2.3473E7</v>
      </c>
      <c r="E5501" s="169" t="str">
        <f>iferror(vlookup(C5501,'Master data'!$A$2:$C$29,3,0),"-/-")</f>
        <v>Biến phí</v>
      </c>
      <c r="F5501" s="169" t="str">
        <f>iferror(vlookup(C5501,'Master data'!$A$2:$C$29,2,0),"-/-")</f>
        <v>Chi phí giá vốn</v>
      </c>
    </row>
    <row r="5502" ht="22.5" hidden="1" customHeight="1" outlineLevel="1">
      <c r="A5502" s="165" t="s">
        <v>3254</v>
      </c>
      <c r="B5502" s="171" t="s">
        <v>2592</v>
      </c>
      <c r="C5502" s="167" t="s">
        <v>99</v>
      </c>
      <c r="D5502" s="168">
        <v>3200000.0</v>
      </c>
      <c r="E5502" s="169" t="str">
        <f>iferror(vlookup(C5502,'Master data'!$A$2:$C$29,3,0),"-/-")</f>
        <v>Biến phí</v>
      </c>
      <c r="F5502" s="169" t="str">
        <f>iferror(vlookup(C5502,'Master data'!$A$2:$C$29,2,0),"-/-")</f>
        <v>Chi phí giá vốn</v>
      </c>
    </row>
    <row r="5503" ht="22.5" hidden="1" customHeight="1" outlineLevel="1">
      <c r="A5503" s="165" t="s">
        <v>3254</v>
      </c>
      <c r="B5503" s="171" t="s">
        <v>3259</v>
      </c>
      <c r="C5503" s="167" t="s">
        <v>99</v>
      </c>
      <c r="D5503" s="168">
        <v>1.59E7</v>
      </c>
      <c r="E5503" s="169" t="str">
        <f>iferror(vlookup(C5503,'Master data'!$A$2:$C$29,3,0),"-/-")</f>
        <v>Biến phí</v>
      </c>
      <c r="F5503" s="169" t="str">
        <f>iferror(vlookup(C5503,'Master data'!$A$2:$C$29,2,0),"-/-")</f>
        <v>Chi phí giá vốn</v>
      </c>
    </row>
    <row r="5504" ht="22.5" hidden="1" customHeight="1" outlineLevel="1">
      <c r="A5504" s="165" t="s">
        <v>3254</v>
      </c>
      <c r="B5504" s="171" t="s">
        <v>3260</v>
      </c>
      <c r="C5504" s="167" t="s">
        <v>99</v>
      </c>
      <c r="D5504" s="168">
        <v>6.0231E7</v>
      </c>
      <c r="E5504" s="169" t="str">
        <f>iferror(vlookup(C5504,'Master data'!$A$2:$C$29,3,0),"-/-")</f>
        <v>Biến phí</v>
      </c>
      <c r="F5504" s="169" t="str">
        <f>iferror(vlookup(C5504,'Master data'!$A$2:$C$29,2,0),"-/-")</f>
        <v>Chi phí giá vốn</v>
      </c>
    </row>
    <row r="5505" ht="22.5" hidden="1" customHeight="1" outlineLevel="1">
      <c r="A5505" s="165" t="s">
        <v>3254</v>
      </c>
      <c r="B5505" s="171" t="s">
        <v>102</v>
      </c>
      <c r="C5505" s="167" t="s">
        <v>102</v>
      </c>
      <c r="D5505" s="168">
        <v>4.354E8</v>
      </c>
      <c r="E5505" s="169" t="str">
        <f>iferror(vlookup(C5505,'Master data'!$A$2:$C$29,3,0),"-/-")</f>
        <v>Biến phí</v>
      </c>
      <c r="F5505" s="169" t="str">
        <f>iferror(vlookup(C5505,'Master data'!$A$2:$C$29,2,0),"-/-")</f>
        <v>Chi phí giá vốn</v>
      </c>
    </row>
    <row r="5506" ht="22.5" hidden="1" customHeight="1" outlineLevel="1">
      <c r="A5506" s="165" t="s">
        <v>3254</v>
      </c>
      <c r="B5506" s="171" t="s">
        <v>591</v>
      </c>
      <c r="C5506" s="167" t="s">
        <v>111</v>
      </c>
      <c r="D5506" s="168">
        <v>1.0E8</v>
      </c>
      <c r="E5506" s="169" t="str">
        <f>iferror(vlookup(C5506,'Master data'!$A$2:$C$29,3,0),"-/-")</f>
        <v>Định phí</v>
      </c>
      <c r="F5506" s="169" t="str">
        <f>iferror(vlookup(C5506,'Master data'!$A$2:$C$29,2,0),"-/-")</f>
        <v>Chi phí khác</v>
      </c>
    </row>
    <row r="5507" ht="22.5" hidden="1" customHeight="1" outlineLevel="1">
      <c r="A5507" s="165" t="s">
        <v>3254</v>
      </c>
      <c r="B5507" s="171" t="s">
        <v>3225</v>
      </c>
      <c r="C5507" s="167" t="s">
        <v>119</v>
      </c>
      <c r="D5507" s="168">
        <v>0.0</v>
      </c>
      <c r="E5507" s="169" t="str">
        <f>iferror(vlookup(C5507,'Master data'!$A$2:$C$29,3,0),"-/-")</f>
        <v>Định phí</v>
      </c>
      <c r="F5507" s="169" t="str">
        <f>iferror(vlookup(C5507,'Master data'!$A$2:$C$29,2,0),"-/-")</f>
        <v>Chi phí khác</v>
      </c>
    </row>
    <row r="5508" ht="22.5" hidden="1" customHeight="1" outlineLevel="1">
      <c r="A5508" s="165" t="s">
        <v>3254</v>
      </c>
      <c r="B5508" s="171" t="s">
        <v>70</v>
      </c>
      <c r="C5508" s="167" t="s">
        <v>70</v>
      </c>
      <c r="D5508" s="168">
        <v>5083001.0</v>
      </c>
      <c r="E5508" s="169" t="str">
        <f>iferror(vlookup(C5508,'Master data'!$A$2:$C$29,3,0),"-/-")</f>
        <v>Chi phí khác</v>
      </c>
      <c r="F5508" s="169" t="str">
        <f>iferror(vlookup(C5508,'Master data'!$A$2:$C$29,2,0),"-/-")</f>
        <v>Chi phí khác</v>
      </c>
    </row>
    <row r="5509" ht="22.5" hidden="1" customHeight="1" outlineLevel="1">
      <c r="A5509" s="165" t="s">
        <v>3254</v>
      </c>
      <c r="B5509" s="171" t="s">
        <v>3218</v>
      </c>
      <c r="C5509" s="167" t="s">
        <v>122</v>
      </c>
      <c r="D5509" s="168">
        <v>3191667.0</v>
      </c>
      <c r="E5509" s="169" t="str">
        <f>iferror(vlookup(C5509,'Master data'!$A$2:$C$29,3,0),"-/-")</f>
        <v>Định phí</v>
      </c>
      <c r="F5509" s="169" t="str">
        <f>iferror(vlookup(C5509,'Master data'!$A$2:$C$29,2,0),"-/-")</f>
        <v>Chi phí khác</v>
      </c>
    </row>
    <row r="5510" ht="22.5" hidden="1" customHeight="1" outlineLevel="1">
      <c r="A5510" s="165" t="s">
        <v>3254</v>
      </c>
      <c r="B5510" s="171" t="s">
        <v>3219</v>
      </c>
      <c r="C5510" s="167" t="s">
        <v>103</v>
      </c>
      <c r="D5510" s="168">
        <v>0.0</v>
      </c>
      <c r="E5510" s="169" t="str">
        <f>iferror(vlookup(C5510,'Master data'!$A$2:$C$29,3,0),"-/-")</f>
        <v>Biến phí</v>
      </c>
      <c r="F5510" s="169" t="str">
        <f>iferror(vlookup(C5510,'Master data'!$A$2:$C$29,2,0),"-/-")</f>
        <v>Chi phí bán hàng</v>
      </c>
    </row>
    <row r="5511" ht="22.5" hidden="1" customHeight="1" outlineLevel="1">
      <c r="A5511" s="173" t="s">
        <v>3254</v>
      </c>
      <c r="B5511" s="179" t="s">
        <v>3220</v>
      </c>
      <c r="C5511" s="175" t="s">
        <v>124</v>
      </c>
      <c r="D5511" s="176">
        <v>1000000.0</v>
      </c>
      <c r="E5511" s="177" t="str">
        <f>iferror(vlookup(C5511,'Master data'!$A$2:$C$29,3,0),"-/-")</f>
        <v>Chi phí khác</v>
      </c>
      <c r="F5511" s="177" t="str">
        <f>iferror(vlookup(C5511,'Master data'!$A$2:$C$29,2,0),"-/-")</f>
        <v>Chi phí khác</v>
      </c>
    </row>
    <row r="5512" ht="22.5" customHeight="1" collapsed="1">
      <c r="A5512" s="165" t="s">
        <v>3261</v>
      </c>
      <c r="B5512" s="171" t="s">
        <v>112</v>
      </c>
      <c r="C5512" s="167" t="s">
        <v>112</v>
      </c>
      <c r="D5512" s="168">
        <v>0.0</v>
      </c>
      <c r="E5512" s="169" t="str">
        <f>iferror(vlookup(C5512,'Master data'!$A$2:$C$29,3,0),"-/-")</f>
        <v>Biến phí</v>
      </c>
      <c r="F5512" s="169" t="str">
        <f>iferror(vlookup(C5512,'Master data'!$A$2:$C$29,2,0),"-/-")</f>
        <v>Chi phí hành chính</v>
      </c>
    </row>
    <row r="5513" ht="22.5" hidden="1" customHeight="1" outlineLevel="1">
      <c r="A5513" s="165" t="s">
        <v>3261</v>
      </c>
      <c r="B5513" s="171" t="s">
        <v>112</v>
      </c>
      <c r="C5513" s="167" t="s">
        <v>112</v>
      </c>
      <c r="D5513" s="168">
        <v>3.0262003E7</v>
      </c>
      <c r="E5513" s="169" t="str">
        <f>iferror(vlookup(C5513,'Master data'!$A$2:$C$29,3,0),"-/-")</f>
        <v>Biến phí</v>
      </c>
      <c r="F5513" s="169" t="str">
        <f>iferror(vlookup(C5513,'Master data'!$A$2:$C$29,2,0),"-/-")</f>
        <v>Chi phí hành chính</v>
      </c>
    </row>
    <row r="5514" ht="22.5" hidden="1" customHeight="1" outlineLevel="1">
      <c r="A5514" s="165" t="s">
        <v>3261</v>
      </c>
      <c r="B5514" s="171" t="s">
        <v>3239</v>
      </c>
      <c r="C5514" s="167" t="s">
        <v>115</v>
      </c>
      <c r="D5514" s="168">
        <v>2.2349E7</v>
      </c>
      <c r="E5514" s="169" t="str">
        <f>iferror(vlookup(C5514,'Master data'!$A$2:$C$29,3,0),"-/-")</f>
        <v>Định phí</v>
      </c>
      <c r="F5514" s="169" t="str">
        <f>iferror(vlookup(C5514,'Master data'!$A$2:$C$29,2,0),"-/-")</f>
        <v>Chi phí hành chính</v>
      </c>
    </row>
    <row r="5515" ht="22.5" hidden="1" customHeight="1" outlineLevel="1">
      <c r="A5515" s="165" t="s">
        <v>3261</v>
      </c>
      <c r="B5515" s="171" t="s">
        <v>3200</v>
      </c>
      <c r="C5515" s="167" t="s">
        <v>112</v>
      </c>
      <c r="D5515" s="168">
        <v>5420334.0</v>
      </c>
      <c r="E5515" s="169" t="str">
        <f>iferror(vlookup(C5515,'Master data'!$A$2:$C$29,3,0),"-/-")</f>
        <v>Biến phí</v>
      </c>
      <c r="F5515" s="169" t="str">
        <f>iferror(vlookup(C5515,'Master data'!$A$2:$C$29,2,0),"-/-")</f>
        <v>Chi phí hành chính</v>
      </c>
    </row>
    <row r="5516" ht="22.5" hidden="1" customHeight="1" outlineLevel="1">
      <c r="A5516" s="165" t="s">
        <v>3261</v>
      </c>
      <c r="B5516" s="171" t="s">
        <v>3201</v>
      </c>
      <c r="C5516" s="167" t="s">
        <v>116</v>
      </c>
      <c r="D5516" s="168">
        <v>2.6520745E7</v>
      </c>
      <c r="E5516" s="169" t="str">
        <f>iferror(vlookup(C5516,'Master data'!$A$2:$C$29,3,0),"-/-")</f>
        <v>Định phí</v>
      </c>
      <c r="F5516" s="169" t="str">
        <f>iferror(vlookup(C5516,'Master data'!$A$2:$C$29,2,0),"-/-")</f>
        <v>Chi phí hành chính</v>
      </c>
    </row>
    <row r="5517" ht="22.5" hidden="1" customHeight="1" outlineLevel="1">
      <c r="A5517" s="165" t="s">
        <v>3261</v>
      </c>
      <c r="B5517" s="171" t="s">
        <v>3202</v>
      </c>
      <c r="C5517" s="167" t="s">
        <v>118</v>
      </c>
      <c r="D5517" s="168">
        <v>2.1598935E7</v>
      </c>
      <c r="E5517" s="169" t="str">
        <f>iferror(vlookup(C5517,'Master data'!$A$2:$C$29,3,0),"-/-")</f>
        <v>Định phí</v>
      </c>
      <c r="F5517" s="169" t="str">
        <f>iferror(vlookup(C5517,'Master data'!$A$2:$C$29,2,0),"-/-")</f>
        <v>Chi phí hành chính</v>
      </c>
    </row>
    <row r="5518" ht="22.5" hidden="1" customHeight="1" outlineLevel="1">
      <c r="A5518" s="165" t="s">
        <v>3261</v>
      </c>
      <c r="B5518" s="171" t="s">
        <v>3203</v>
      </c>
      <c r="C5518" s="167" t="s">
        <v>107</v>
      </c>
      <c r="D5518" s="168">
        <v>1.9E7</v>
      </c>
      <c r="E5518" s="169" t="str">
        <f>iferror(vlookup(C5518,'Master data'!$A$2:$C$29,3,0),"-/-")</f>
        <v>Biến phí</v>
      </c>
      <c r="F5518" s="169" t="str">
        <f>iferror(vlookup(C5518,'Master data'!$A$2:$C$29,2,0),"-/-")</f>
        <v>Chi phí bán hàng</v>
      </c>
    </row>
    <row r="5519" ht="22.5" hidden="1" customHeight="1" outlineLevel="1">
      <c r="A5519" s="165" t="s">
        <v>3261</v>
      </c>
      <c r="B5519" s="171" t="s">
        <v>3204</v>
      </c>
      <c r="C5519" s="167" t="s">
        <v>95</v>
      </c>
      <c r="D5519" s="168">
        <v>2.0E8</v>
      </c>
      <c r="E5519" s="169" t="str">
        <f>iferror(vlookup(C5519,'Master data'!$A$2:$C$29,3,0),"-/-")</f>
        <v>Biến phí</v>
      </c>
      <c r="F5519" s="169" t="str">
        <f>iferror(vlookup(C5519,'Master data'!$A$2:$C$29,2,0),"-/-")</f>
        <v>Chi phí bán hàng</v>
      </c>
    </row>
    <row r="5520" ht="22.5" hidden="1" customHeight="1" outlineLevel="1">
      <c r="A5520" s="165" t="s">
        <v>3261</v>
      </c>
      <c r="B5520" s="171" t="s">
        <v>3205</v>
      </c>
      <c r="C5520" s="167" t="s">
        <v>114</v>
      </c>
      <c r="D5520" s="168">
        <v>1.66E7</v>
      </c>
      <c r="E5520" s="169" t="str">
        <f>iferror(vlookup(C5520,'Master data'!$A$2:$C$29,3,0),"-/-")</f>
        <v>Định phí</v>
      </c>
      <c r="F5520" s="169" t="str">
        <f>iferror(vlookup(C5520,'Master data'!$A$2:$C$29,2,0),"-/-")</f>
        <v>Chi phí hành chính</v>
      </c>
    </row>
    <row r="5521" ht="22.5" hidden="1" customHeight="1" outlineLevel="1">
      <c r="A5521" s="165" t="s">
        <v>3261</v>
      </c>
      <c r="B5521" s="171" t="s">
        <v>97</v>
      </c>
      <c r="C5521" s="167" t="s">
        <v>97</v>
      </c>
      <c r="D5521" s="168">
        <v>0.0</v>
      </c>
      <c r="E5521" s="169" t="str">
        <f>iferror(vlookup(C5521,'Master data'!$A$2:$C$29,3,0),"-/-")</f>
        <v>Biến phí</v>
      </c>
      <c r="F5521" s="169" t="str">
        <f>iferror(vlookup(C5521,'Master data'!$A$2:$C$29,2,0),"-/-")</f>
        <v>Chi phí bán hàng</v>
      </c>
    </row>
    <row r="5522" ht="22.5" hidden="1" customHeight="1" outlineLevel="1">
      <c r="A5522" s="165" t="s">
        <v>3261</v>
      </c>
      <c r="B5522" s="171" t="s">
        <v>3031</v>
      </c>
      <c r="C5522" s="167" t="s">
        <v>98</v>
      </c>
      <c r="D5522" s="168">
        <v>1.1399934E7</v>
      </c>
      <c r="E5522" s="169" t="str">
        <f>iferror(vlookup(C5522,'Master data'!$A$2:$C$29,3,0),"-/-")</f>
        <v>Biến phí</v>
      </c>
      <c r="F5522" s="169" t="str">
        <f>iferror(vlookup(C5522,'Master data'!$A$2:$C$29,2,0),"-/-")</f>
        <v>Chi phí bán hàng</v>
      </c>
    </row>
    <row r="5523" ht="22.5" hidden="1" customHeight="1" outlineLevel="1">
      <c r="A5523" s="165" t="s">
        <v>3261</v>
      </c>
      <c r="B5523" s="171" t="s">
        <v>117</v>
      </c>
      <c r="C5523" s="167" t="s">
        <v>117</v>
      </c>
      <c r="D5523" s="168">
        <v>0.0</v>
      </c>
      <c r="E5523" s="169" t="str">
        <f>iferror(vlookup(C5523,'Master data'!$A$2:$C$29,3,0),"-/-")</f>
        <v>Định phí</v>
      </c>
      <c r="F5523" s="169" t="str">
        <f>iferror(vlookup(C5523,'Master data'!$A$2:$C$29,2,0),"-/-")</f>
        <v>Chi phí bán hàng</v>
      </c>
    </row>
    <row r="5524" ht="22.5" hidden="1" customHeight="1" outlineLevel="1">
      <c r="A5524" s="165" t="s">
        <v>3261</v>
      </c>
      <c r="B5524" s="171" t="s">
        <v>101</v>
      </c>
      <c r="C5524" s="167" t="s">
        <v>101</v>
      </c>
      <c r="D5524" s="168">
        <v>3.815E7</v>
      </c>
      <c r="E5524" s="169" t="str">
        <f>iferror(vlookup(C5524,'Master data'!$A$2:$C$29,3,0),"-/-")</f>
        <v>Biến phí</v>
      </c>
      <c r="F5524" s="169" t="str">
        <f>iferror(vlookup(C5524,'Master data'!$A$2:$C$29,2,0),"-/-")</f>
        <v>Chi phí bán hàng</v>
      </c>
    </row>
    <row r="5525" ht="22.5" hidden="1" customHeight="1" outlineLevel="1">
      <c r="A5525" s="165" t="s">
        <v>3261</v>
      </c>
      <c r="B5525" s="171" t="s">
        <v>3206</v>
      </c>
      <c r="C5525" s="167" t="s">
        <v>103</v>
      </c>
      <c r="D5525" s="168">
        <v>2.00101E7</v>
      </c>
      <c r="E5525" s="169" t="str">
        <f>iferror(vlookup(C5525,'Master data'!$A$2:$C$29,3,0),"-/-")</f>
        <v>Biến phí</v>
      </c>
      <c r="F5525" s="169" t="str">
        <f>iferror(vlookup(C5525,'Master data'!$A$2:$C$29,2,0),"-/-")</f>
        <v>Chi phí bán hàng</v>
      </c>
    </row>
    <row r="5526" ht="22.5" hidden="1" customHeight="1" outlineLevel="1">
      <c r="A5526" s="165" t="s">
        <v>3261</v>
      </c>
      <c r="B5526" s="171" t="s">
        <v>3207</v>
      </c>
      <c r="C5526" s="167" t="s">
        <v>104</v>
      </c>
      <c r="D5526" s="168">
        <v>0.0</v>
      </c>
      <c r="E5526" s="169" t="str">
        <f>iferror(vlookup(C5526,'Master data'!$A$2:$C$29,3,0),"-/-")</f>
        <v>Biến phí</v>
      </c>
      <c r="F5526" s="169" t="str">
        <f>iferror(vlookup(C5526,'Master data'!$A$2:$C$29,2,0),"-/-")</f>
        <v>Chi phí bán hàng</v>
      </c>
    </row>
    <row r="5527" ht="22.5" hidden="1" customHeight="1" outlineLevel="1">
      <c r="A5527" s="165" t="s">
        <v>3261</v>
      </c>
      <c r="B5527" s="171" t="s">
        <v>105</v>
      </c>
      <c r="C5527" s="167" t="s">
        <v>105</v>
      </c>
      <c r="D5527" s="168">
        <v>0.0</v>
      </c>
      <c r="E5527" s="169" t="str">
        <f>iferror(vlookup(C5527,'Master data'!$A$2:$C$29,3,0),"-/-")</f>
        <v>Biến phí</v>
      </c>
      <c r="F5527" s="169" t="str">
        <f>iferror(vlookup(C5527,'Master data'!$A$2:$C$29,2,0),"-/-")</f>
        <v>Chi phí bán hàng</v>
      </c>
    </row>
    <row r="5528" ht="22.5" hidden="1" customHeight="1" outlineLevel="1">
      <c r="A5528" s="165" t="s">
        <v>3261</v>
      </c>
      <c r="B5528" s="171" t="s">
        <v>3208</v>
      </c>
      <c r="C5528" s="167" t="s">
        <v>17</v>
      </c>
      <c r="D5528" s="168">
        <v>2.33810023E8</v>
      </c>
      <c r="E5528" s="169" t="str">
        <f>iferror(vlookup(C5528,'Master data'!$A$2:$C$29,3,0),"-/-")</f>
        <v>Biến phí</v>
      </c>
      <c r="F5528" s="169" t="str">
        <f>iferror(vlookup(C5528,'Master data'!$A$2:$C$29,2,0),"-/-")</f>
        <v>Chi phí bán hàng</v>
      </c>
    </row>
    <row r="5529" ht="22.5" hidden="1" customHeight="1" outlineLevel="1">
      <c r="A5529" s="165" t="s">
        <v>3261</v>
      </c>
      <c r="B5529" s="171" t="s">
        <v>106</v>
      </c>
      <c r="C5529" s="167" t="s">
        <v>106</v>
      </c>
      <c r="D5529" s="168">
        <v>5726780.0</v>
      </c>
      <c r="E5529" s="169" t="str">
        <f>iferror(vlookup(C5529,'Master data'!$A$2:$C$29,3,0),"-/-")</f>
        <v>Biến phí</v>
      </c>
      <c r="F5529" s="169" t="str">
        <f>iferror(vlookup(C5529,'Master data'!$A$2:$C$29,2,0),"-/-")</f>
        <v>Chi phí bán hàng</v>
      </c>
    </row>
    <row r="5530" ht="22.5" hidden="1" customHeight="1" outlineLevel="1">
      <c r="A5530" s="165" t="s">
        <v>3261</v>
      </c>
      <c r="B5530" s="171" t="s">
        <v>3209</v>
      </c>
      <c r="C5530" s="167" t="s">
        <v>118</v>
      </c>
      <c r="D5530" s="168">
        <v>1.34285E7</v>
      </c>
      <c r="E5530" s="169" t="str">
        <f>iferror(vlookup(C5530,'Master data'!$A$2:$C$29,3,0),"-/-")</f>
        <v>Định phí</v>
      </c>
      <c r="F5530" s="169" t="str">
        <f>iferror(vlookup(C5530,'Master data'!$A$2:$C$29,2,0),"-/-")</f>
        <v>Chi phí hành chính</v>
      </c>
    </row>
    <row r="5531" ht="22.5" hidden="1" customHeight="1" outlineLevel="1">
      <c r="A5531" s="165" t="s">
        <v>3261</v>
      </c>
      <c r="B5531" s="171" t="s">
        <v>109</v>
      </c>
      <c r="C5531" s="167" t="s">
        <v>109</v>
      </c>
      <c r="D5531" s="168">
        <v>4.75689443E8</v>
      </c>
      <c r="E5531" s="169" t="str">
        <f>iferror(vlookup(C5531,'Master data'!$A$2:$C$29,3,0),"-/-")</f>
        <v>Định phí</v>
      </c>
      <c r="F5531" s="169" t="str">
        <f>iferror(vlookup(C5531,'Master data'!$A$2:$C$29,2,0),"-/-")</f>
        <v>Chi phí QLDN</v>
      </c>
    </row>
    <row r="5532" ht="22.5" hidden="1" customHeight="1" outlineLevel="1">
      <c r="A5532" s="165" t="s">
        <v>3261</v>
      </c>
      <c r="B5532" s="171" t="s">
        <v>3210</v>
      </c>
      <c r="C5532" s="167" t="s">
        <v>120</v>
      </c>
      <c r="D5532" s="168">
        <v>1.42111333E8</v>
      </c>
      <c r="E5532" s="169" t="str">
        <f>iferror(vlookup(C5532,'Master data'!$A$2:$C$29,3,0),"-/-")</f>
        <v>Định phí</v>
      </c>
      <c r="F5532" s="169" t="str">
        <f>iferror(vlookup(C5532,'Master data'!$A$2:$C$29,2,0),"-/-")</f>
        <v>Chi phí QLDN</v>
      </c>
    </row>
    <row r="5533" ht="22.5" hidden="1" customHeight="1" outlineLevel="1">
      <c r="A5533" s="165" t="s">
        <v>3261</v>
      </c>
      <c r="B5533" s="171" t="s">
        <v>121</v>
      </c>
      <c r="C5533" s="167" t="s">
        <v>121</v>
      </c>
      <c r="D5533" s="168">
        <v>3.1069867E7</v>
      </c>
      <c r="E5533" s="169" t="str">
        <f>iferror(vlookup(C5533,'Master data'!$A$2:$C$29,3,0),"-/-")</f>
        <v>Định phí</v>
      </c>
      <c r="F5533" s="169" t="str">
        <f>iferror(vlookup(C5533,'Master data'!$A$2:$C$29,2,0),"-/-")</f>
        <v>Chi phí QLDN</v>
      </c>
    </row>
    <row r="5534" ht="22.5" hidden="1" customHeight="1" outlineLevel="1">
      <c r="A5534" s="165" t="s">
        <v>3261</v>
      </c>
      <c r="B5534" s="171" t="s">
        <v>3211</v>
      </c>
      <c r="C5534" s="167" t="s">
        <v>123</v>
      </c>
      <c r="D5534" s="168">
        <v>1.8E7</v>
      </c>
      <c r="E5534" s="169" t="str">
        <f>iferror(vlookup(C5534,'Master data'!$A$2:$C$29,3,0),"-/-")</f>
        <v>Định phí</v>
      </c>
      <c r="F5534" s="169" t="str">
        <f>iferror(vlookup(C5534,'Master data'!$A$2:$C$29,2,0),"-/-")</f>
        <v>Chi phí QLDN</v>
      </c>
    </row>
    <row r="5535" ht="22.5" hidden="1" customHeight="1" outlineLevel="1">
      <c r="A5535" s="165" t="s">
        <v>3261</v>
      </c>
      <c r="B5535" s="171" t="s">
        <v>3212</v>
      </c>
      <c r="C5535" s="167" t="s">
        <v>112</v>
      </c>
      <c r="D5535" s="168">
        <v>1.3666667E7</v>
      </c>
      <c r="E5535" s="169" t="str">
        <f>iferror(vlookup(C5535,'Master data'!$A$2:$C$29,3,0),"-/-")</f>
        <v>Biến phí</v>
      </c>
      <c r="F5535" s="169" t="str">
        <f>iferror(vlookup(C5535,'Master data'!$A$2:$C$29,2,0),"-/-")</f>
        <v>Chi phí hành chính</v>
      </c>
    </row>
    <row r="5536" ht="22.5" hidden="1" customHeight="1" outlineLevel="1">
      <c r="A5536" s="165" t="s">
        <v>3261</v>
      </c>
      <c r="B5536" s="171" t="s">
        <v>3262</v>
      </c>
      <c r="C5536" s="167" t="s">
        <v>99</v>
      </c>
      <c r="D5536" s="168">
        <v>3350000.0</v>
      </c>
      <c r="E5536" s="169" t="str">
        <f>iferror(vlookup(C5536,'Master data'!$A$2:$C$29,3,0),"-/-")</f>
        <v>Biến phí</v>
      </c>
      <c r="F5536" s="169" t="str">
        <f>iferror(vlookup(C5536,'Master data'!$A$2:$C$29,2,0),"-/-")</f>
        <v>Chi phí giá vốn</v>
      </c>
    </row>
    <row r="5537" ht="22.5" hidden="1" customHeight="1" outlineLevel="1">
      <c r="A5537" s="165" t="s">
        <v>3261</v>
      </c>
      <c r="B5537" s="171" t="s">
        <v>3263</v>
      </c>
      <c r="C5537" s="167" t="s">
        <v>99</v>
      </c>
      <c r="D5537" s="168">
        <v>4533000.0</v>
      </c>
      <c r="E5537" s="169" t="str">
        <f>iferror(vlookup(C5537,'Master data'!$A$2:$C$29,3,0),"-/-")</f>
        <v>Biến phí</v>
      </c>
      <c r="F5537" s="169" t="str">
        <f>iferror(vlookup(C5537,'Master data'!$A$2:$C$29,2,0),"-/-")</f>
        <v>Chi phí giá vốn</v>
      </c>
    </row>
    <row r="5538" ht="22.5" hidden="1" customHeight="1" outlineLevel="1">
      <c r="A5538" s="165" t="s">
        <v>3261</v>
      </c>
      <c r="B5538" s="171" t="s">
        <v>3264</v>
      </c>
      <c r="C5538" s="167" t="s">
        <v>99</v>
      </c>
      <c r="D5538" s="168">
        <v>3.2286E7</v>
      </c>
      <c r="E5538" s="169" t="str">
        <f>iferror(vlookup(C5538,'Master data'!$A$2:$C$29,3,0),"-/-")</f>
        <v>Biến phí</v>
      </c>
      <c r="F5538" s="169" t="str">
        <f>iferror(vlookup(C5538,'Master data'!$A$2:$C$29,2,0),"-/-")</f>
        <v>Chi phí giá vốn</v>
      </c>
    </row>
    <row r="5539" ht="22.5" hidden="1" customHeight="1" outlineLevel="1">
      <c r="A5539" s="165" t="s">
        <v>3261</v>
      </c>
      <c r="B5539" s="171" t="s">
        <v>3265</v>
      </c>
      <c r="C5539" s="167" t="s">
        <v>99</v>
      </c>
      <c r="D5539" s="168">
        <v>400000.0</v>
      </c>
      <c r="E5539" s="169" t="str">
        <f>iferror(vlookup(C5539,'Master data'!$A$2:$C$29,3,0),"-/-")</f>
        <v>Biến phí</v>
      </c>
      <c r="F5539" s="169" t="str">
        <f>iferror(vlookup(C5539,'Master data'!$A$2:$C$29,2,0),"-/-")</f>
        <v>Chi phí giá vốn</v>
      </c>
    </row>
    <row r="5540" ht="22.5" hidden="1" customHeight="1" outlineLevel="1">
      <c r="A5540" s="165" t="s">
        <v>3261</v>
      </c>
      <c r="B5540" s="171" t="s">
        <v>3266</v>
      </c>
      <c r="C5540" s="167" t="s">
        <v>99</v>
      </c>
      <c r="D5540" s="168">
        <v>2800000.0</v>
      </c>
      <c r="E5540" s="169" t="str">
        <f>iferror(vlookup(C5540,'Master data'!$A$2:$C$29,3,0),"-/-")</f>
        <v>Biến phí</v>
      </c>
      <c r="F5540" s="169" t="str">
        <f>iferror(vlookup(C5540,'Master data'!$A$2:$C$29,2,0),"-/-")</f>
        <v>Chi phí giá vốn</v>
      </c>
    </row>
    <row r="5541" ht="22.5" hidden="1" customHeight="1" outlineLevel="1">
      <c r="A5541" s="165" t="s">
        <v>3261</v>
      </c>
      <c r="B5541" s="171" t="s">
        <v>3267</v>
      </c>
      <c r="C5541" s="167" t="s">
        <v>99</v>
      </c>
      <c r="D5541" s="168">
        <v>2910000.0</v>
      </c>
      <c r="E5541" s="169" t="str">
        <f>iferror(vlookup(C5541,'Master data'!$A$2:$C$29,3,0),"-/-")</f>
        <v>Biến phí</v>
      </c>
      <c r="F5541" s="169" t="str">
        <f>iferror(vlookup(C5541,'Master data'!$A$2:$C$29,2,0),"-/-")</f>
        <v>Chi phí giá vốn</v>
      </c>
    </row>
    <row r="5542" ht="22.5" hidden="1" customHeight="1" outlineLevel="1">
      <c r="A5542" s="165" t="s">
        <v>3261</v>
      </c>
      <c r="B5542" s="171" t="s">
        <v>3268</v>
      </c>
      <c r="C5542" s="167" t="s">
        <v>99</v>
      </c>
      <c r="D5542" s="168">
        <v>5556000.0</v>
      </c>
      <c r="E5542" s="169" t="str">
        <f>iferror(vlookup(C5542,'Master data'!$A$2:$C$29,3,0),"-/-")</f>
        <v>Biến phí</v>
      </c>
      <c r="F5542" s="169" t="str">
        <f>iferror(vlookup(C5542,'Master data'!$A$2:$C$29,2,0),"-/-")</f>
        <v>Chi phí giá vốn</v>
      </c>
    </row>
    <row r="5543" ht="22.5" hidden="1" customHeight="1" outlineLevel="1">
      <c r="A5543" s="165" t="s">
        <v>3261</v>
      </c>
      <c r="B5543" s="171" t="s">
        <v>3269</v>
      </c>
      <c r="C5543" s="167" t="s">
        <v>99</v>
      </c>
      <c r="D5543" s="168">
        <v>1.4645E7</v>
      </c>
      <c r="E5543" s="169" t="str">
        <f>iferror(vlookup(C5543,'Master data'!$A$2:$C$29,3,0),"-/-")</f>
        <v>Biến phí</v>
      </c>
      <c r="F5543" s="169" t="str">
        <f>iferror(vlookup(C5543,'Master data'!$A$2:$C$29,2,0),"-/-")</f>
        <v>Chi phí giá vốn</v>
      </c>
    </row>
    <row r="5544" ht="22.5" hidden="1" customHeight="1" outlineLevel="1">
      <c r="A5544" s="165" t="s">
        <v>3261</v>
      </c>
      <c r="B5544" s="171" t="s">
        <v>297</v>
      </c>
      <c r="C5544" s="167" t="s">
        <v>99</v>
      </c>
      <c r="D5544" s="168">
        <v>1.92E7</v>
      </c>
      <c r="E5544" s="169" t="str">
        <f>iferror(vlookup(C5544,'Master data'!$A$2:$C$29,3,0),"-/-")</f>
        <v>Biến phí</v>
      </c>
      <c r="F5544" s="169" t="str">
        <f>iferror(vlookup(C5544,'Master data'!$A$2:$C$29,2,0),"-/-")</f>
        <v>Chi phí giá vốn</v>
      </c>
    </row>
    <row r="5545" ht="22.5" hidden="1" customHeight="1" outlineLevel="1">
      <c r="A5545" s="165" t="s">
        <v>3261</v>
      </c>
      <c r="B5545" s="171" t="s">
        <v>3270</v>
      </c>
      <c r="C5545" s="167" t="s">
        <v>99</v>
      </c>
      <c r="D5545" s="168">
        <v>2.5666E7</v>
      </c>
      <c r="E5545" s="169" t="str">
        <f>iferror(vlookup(C5545,'Master data'!$A$2:$C$29,3,0),"-/-")</f>
        <v>Biến phí</v>
      </c>
      <c r="F5545" s="169" t="str">
        <f>iferror(vlookup(C5545,'Master data'!$A$2:$C$29,2,0),"-/-")</f>
        <v>Chi phí giá vốn</v>
      </c>
    </row>
    <row r="5546" ht="22.5" hidden="1" customHeight="1" outlineLevel="1">
      <c r="A5546" s="165" t="s">
        <v>3261</v>
      </c>
      <c r="B5546" s="171" t="s">
        <v>3030</v>
      </c>
      <c r="C5546" s="167" t="s">
        <v>102</v>
      </c>
      <c r="D5546" s="168">
        <v>4.453E8</v>
      </c>
      <c r="E5546" s="169" t="str">
        <f>iferror(vlookup(C5546,'Master data'!$A$2:$C$29,3,0),"-/-")</f>
        <v>Biến phí</v>
      </c>
      <c r="F5546" s="169" t="str">
        <f>iferror(vlookup(C5546,'Master data'!$A$2:$C$29,2,0),"-/-")</f>
        <v>Chi phí giá vốn</v>
      </c>
    </row>
    <row r="5547" ht="22.5" hidden="1" customHeight="1" outlineLevel="1">
      <c r="A5547" s="165" t="s">
        <v>3261</v>
      </c>
      <c r="B5547" s="171" t="s">
        <v>591</v>
      </c>
      <c r="C5547" s="167" t="s">
        <v>111</v>
      </c>
      <c r="D5547" s="168">
        <v>1.0E8</v>
      </c>
      <c r="E5547" s="169" t="str">
        <f>iferror(vlookup(C5547,'Master data'!$A$2:$C$29,3,0),"-/-")</f>
        <v>Định phí</v>
      </c>
      <c r="F5547" s="169" t="str">
        <f>iferror(vlookup(C5547,'Master data'!$A$2:$C$29,2,0),"-/-")</f>
        <v>Chi phí khác</v>
      </c>
    </row>
    <row r="5548" ht="22.5" hidden="1" customHeight="1" outlineLevel="1">
      <c r="A5548" s="165" t="s">
        <v>3261</v>
      </c>
      <c r="B5548" s="171" t="s">
        <v>3225</v>
      </c>
      <c r="C5548" s="167" t="s">
        <v>119</v>
      </c>
      <c r="D5548" s="168">
        <v>0.0</v>
      </c>
      <c r="E5548" s="169" t="str">
        <f>iferror(vlookup(C5548,'Master data'!$A$2:$C$29,3,0),"-/-")</f>
        <v>Định phí</v>
      </c>
      <c r="F5548" s="169" t="str">
        <f>iferror(vlookup(C5548,'Master data'!$A$2:$C$29,2,0),"-/-")</f>
        <v>Chi phí khác</v>
      </c>
    </row>
    <row r="5549" ht="22.5" hidden="1" customHeight="1" outlineLevel="1">
      <c r="A5549" s="165" t="s">
        <v>3261</v>
      </c>
      <c r="B5549" s="171" t="s">
        <v>70</v>
      </c>
      <c r="C5549" s="167" t="s">
        <v>70</v>
      </c>
      <c r="D5549" s="168">
        <v>1233333.0</v>
      </c>
      <c r="E5549" s="169" t="str">
        <f>iferror(vlookup(C5549,'Master data'!$A$2:$C$29,3,0),"-/-")</f>
        <v>Chi phí khác</v>
      </c>
      <c r="F5549" s="169" t="str">
        <f>iferror(vlookup(C5549,'Master data'!$A$2:$C$29,2,0),"-/-")</f>
        <v>Chi phí khác</v>
      </c>
    </row>
    <row r="5550" ht="22.5" hidden="1" customHeight="1" outlineLevel="1">
      <c r="A5550" s="165" t="s">
        <v>3261</v>
      </c>
      <c r="B5550" s="171" t="s">
        <v>3218</v>
      </c>
      <c r="C5550" s="167" t="s">
        <v>122</v>
      </c>
      <c r="D5550" s="168">
        <v>7848333.0</v>
      </c>
      <c r="E5550" s="169" t="str">
        <f>iferror(vlookup(C5550,'Master data'!$A$2:$C$29,3,0),"-/-")</f>
        <v>Định phí</v>
      </c>
      <c r="F5550" s="169" t="str">
        <f>iferror(vlookup(C5550,'Master data'!$A$2:$C$29,2,0),"-/-")</f>
        <v>Chi phí khác</v>
      </c>
    </row>
    <row r="5551" ht="22.5" hidden="1" customHeight="1" outlineLevel="1">
      <c r="A5551" s="165" t="s">
        <v>3261</v>
      </c>
      <c r="B5551" s="171" t="s">
        <v>3219</v>
      </c>
      <c r="C5551" s="167" t="s">
        <v>103</v>
      </c>
      <c r="D5551" s="168">
        <v>0.0</v>
      </c>
      <c r="E5551" s="169" t="str">
        <f>iferror(vlookup(C5551,'Master data'!$A$2:$C$29,3,0),"-/-")</f>
        <v>Biến phí</v>
      </c>
      <c r="F5551" s="169" t="str">
        <f>iferror(vlookup(C5551,'Master data'!$A$2:$C$29,2,0),"-/-")</f>
        <v>Chi phí bán hàng</v>
      </c>
    </row>
    <row r="5552" ht="22.5" hidden="1" customHeight="1" outlineLevel="1">
      <c r="A5552" s="173" t="s">
        <v>3261</v>
      </c>
      <c r="B5552" s="179" t="s">
        <v>3220</v>
      </c>
      <c r="C5552" s="175" t="s">
        <v>124</v>
      </c>
      <c r="D5552" s="176">
        <v>9828000.0</v>
      </c>
      <c r="E5552" s="177" t="str">
        <f>iferror(vlookup(C5552,'Master data'!$A$2:$C$29,3,0),"-/-")</f>
        <v>Chi phí khác</v>
      </c>
      <c r="F5552" s="177" t="str">
        <f>iferror(vlookup(C5552,'Master data'!$A$2:$C$29,2,0),"-/-")</f>
        <v>Chi phí khác</v>
      </c>
    </row>
    <row r="5553" ht="22.5" customHeight="1" collapsed="1">
      <c r="A5553" s="165" t="s">
        <v>3271</v>
      </c>
      <c r="B5553" s="171" t="s">
        <v>112</v>
      </c>
      <c r="C5553" s="167" t="s">
        <v>112</v>
      </c>
      <c r="D5553" s="168">
        <v>0.0</v>
      </c>
      <c r="E5553" s="169" t="str">
        <f>iferror(vlookup(C5553,'Master data'!$A$2:$C$29,3,0),"-/-")</f>
        <v>Biến phí</v>
      </c>
      <c r="F5553" s="169" t="str">
        <f>iferror(vlookup(C5553,'Master data'!$A$2:$C$29,2,0),"-/-")</f>
        <v>Chi phí hành chính</v>
      </c>
    </row>
    <row r="5554" ht="22.5" hidden="1" customHeight="1" outlineLevel="1">
      <c r="A5554" s="165" t="s">
        <v>3271</v>
      </c>
      <c r="B5554" s="171" t="s">
        <v>112</v>
      </c>
      <c r="C5554" s="167" t="s">
        <v>112</v>
      </c>
      <c r="D5554" s="168">
        <v>1.6402668E7</v>
      </c>
      <c r="E5554" s="169" t="str">
        <f>iferror(vlookup(C5554,'Master data'!$A$2:$C$29,3,0),"-/-")</f>
        <v>Biến phí</v>
      </c>
      <c r="F5554" s="169" t="str">
        <f>iferror(vlookup(C5554,'Master data'!$A$2:$C$29,2,0),"-/-")</f>
        <v>Chi phí hành chính</v>
      </c>
    </row>
    <row r="5555" ht="22.5" hidden="1" customHeight="1" outlineLevel="1">
      <c r="A5555" s="165" t="s">
        <v>3271</v>
      </c>
      <c r="B5555" s="171" t="s">
        <v>3239</v>
      </c>
      <c r="C5555" s="167" t="s">
        <v>115</v>
      </c>
      <c r="D5555" s="168">
        <v>2.26225E7</v>
      </c>
      <c r="E5555" s="169" t="str">
        <f>iferror(vlookup(C5555,'Master data'!$A$2:$C$29,3,0),"-/-")</f>
        <v>Định phí</v>
      </c>
      <c r="F5555" s="169" t="str">
        <f>iferror(vlookup(C5555,'Master data'!$A$2:$C$29,2,0),"-/-")</f>
        <v>Chi phí hành chính</v>
      </c>
    </row>
    <row r="5556" ht="22.5" hidden="1" customHeight="1" outlineLevel="1">
      <c r="A5556" s="165" t="s">
        <v>3271</v>
      </c>
      <c r="B5556" s="171" t="s">
        <v>3200</v>
      </c>
      <c r="C5556" s="167" t="s">
        <v>112</v>
      </c>
      <c r="D5556" s="168">
        <v>4863333.0</v>
      </c>
      <c r="E5556" s="169" t="str">
        <f>iferror(vlookup(C5556,'Master data'!$A$2:$C$29,3,0),"-/-")</f>
        <v>Biến phí</v>
      </c>
      <c r="F5556" s="169" t="str">
        <f>iferror(vlookup(C5556,'Master data'!$A$2:$C$29,2,0),"-/-")</f>
        <v>Chi phí hành chính</v>
      </c>
    </row>
    <row r="5557" ht="22.5" hidden="1" customHeight="1" outlineLevel="1">
      <c r="A5557" s="165" t="s">
        <v>3271</v>
      </c>
      <c r="B5557" s="171" t="s">
        <v>3201</v>
      </c>
      <c r="C5557" s="167" t="s">
        <v>116</v>
      </c>
      <c r="D5557" s="168">
        <v>2.2709164E7</v>
      </c>
      <c r="E5557" s="169" t="str">
        <f>iferror(vlookup(C5557,'Master data'!$A$2:$C$29,3,0),"-/-")</f>
        <v>Định phí</v>
      </c>
      <c r="F5557" s="169" t="str">
        <f>iferror(vlookup(C5557,'Master data'!$A$2:$C$29,2,0),"-/-")</f>
        <v>Chi phí hành chính</v>
      </c>
    </row>
    <row r="5558" ht="22.5" hidden="1" customHeight="1" outlineLevel="1">
      <c r="A5558" s="165" t="s">
        <v>3271</v>
      </c>
      <c r="B5558" s="171" t="s">
        <v>3202</v>
      </c>
      <c r="C5558" s="167" t="s">
        <v>118</v>
      </c>
      <c r="D5558" s="168">
        <v>2.3846632E7</v>
      </c>
      <c r="E5558" s="169" t="str">
        <f>iferror(vlookup(C5558,'Master data'!$A$2:$C$29,3,0),"-/-")</f>
        <v>Định phí</v>
      </c>
      <c r="F5558" s="169" t="str">
        <f>iferror(vlookup(C5558,'Master data'!$A$2:$C$29,2,0),"-/-")</f>
        <v>Chi phí hành chính</v>
      </c>
    </row>
    <row r="5559" ht="22.5" hidden="1" customHeight="1" outlineLevel="1">
      <c r="A5559" s="165" t="s">
        <v>3271</v>
      </c>
      <c r="B5559" s="171" t="s">
        <v>3203</v>
      </c>
      <c r="C5559" s="167" t="s">
        <v>107</v>
      </c>
      <c r="D5559" s="168">
        <v>2425000.0</v>
      </c>
      <c r="E5559" s="169" t="str">
        <f>iferror(vlookup(C5559,'Master data'!$A$2:$C$29,3,0),"-/-")</f>
        <v>Biến phí</v>
      </c>
      <c r="F5559" s="169" t="str">
        <f>iferror(vlookup(C5559,'Master data'!$A$2:$C$29,2,0),"-/-")</f>
        <v>Chi phí bán hàng</v>
      </c>
    </row>
    <row r="5560" ht="22.5" hidden="1" customHeight="1" outlineLevel="1">
      <c r="A5560" s="165" t="s">
        <v>3271</v>
      </c>
      <c r="B5560" s="171" t="s">
        <v>3204</v>
      </c>
      <c r="C5560" s="167" t="s">
        <v>95</v>
      </c>
      <c r="D5560" s="168">
        <v>1.54E8</v>
      </c>
      <c r="E5560" s="169" t="str">
        <f>iferror(vlookup(C5560,'Master data'!$A$2:$C$29,3,0),"-/-")</f>
        <v>Biến phí</v>
      </c>
      <c r="F5560" s="169" t="str">
        <f>iferror(vlookup(C5560,'Master data'!$A$2:$C$29,2,0),"-/-")</f>
        <v>Chi phí bán hàng</v>
      </c>
    </row>
    <row r="5561" ht="22.5" hidden="1" customHeight="1" outlineLevel="1">
      <c r="A5561" s="165" t="s">
        <v>3271</v>
      </c>
      <c r="B5561" s="171" t="s">
        <v>3205</v>
      </c>
      <c r="C5561" s="167" t="s">
        <v>114</v>
      </c>
      <c r="D5561" s="168">
        <v>2.7851669E7</v>
      </c>
      <c r="E5561" s="169" t="str">
        <f>iferror(vlookup(C5561,'Master data'!$A$2:$C$29,3,0),"-/-")</f>
        <v>Định phí</v>
      </c>
      <c r="F5561" s="169" t="str">
        <f>iferror(vlookup(C5561,'Master data'!$A$2:$C$29,2,0),"-/-")</f>
        <v>Chi phí hành chính</v>
      </c>
    </row>
    <row r="5562" ht="22.5" hidden="1" customHeight="1" outlineLevel="1">
      <c r="A5562" s="165" t="s">
        <v>3271</v>
      </c>
      <c r="B5562" s="171" t="s">
        <v>97</v>
      </c>
      <c r="C5562" s="167" t="s">
        <v>97</v>
      </c>
      <c r="D5562" s="168">
        <v>0.0</v>
      </c>
      <c r="E5562" s="169" t="str">
        <f>iferror(vlookup(C5562,'Master data'!$A$2:$C$29,3,0),"-/-")</f>
        <v>Biến phí</v>
      </c>
      <c r="F5562" s="169" t="str">
        <f>iferror(vlookup(C5562,'Master data'!$A$2:$C$29,2,0),"-/-")</f>
        <v>Chi phí bán hàng</v>
      </c>
    </row>
    <row r="5563" ht="22.5" hidden="1" customHeight="1" outlineLevel="1">
      <c r="A5563" s="165" t="s">
        <v>3271</v>
      </c>
      <c r="B5563" s="171" t="s">
        <v>3031</v>
      </c>
      <c r="C5563" s="167" t="s">
        <v>98</v>
      </c>
      <c r="D5563" s="168">
        <v>1.2502918E7</v>
      </c>
      <c r="E5563" s="169" t="str">
        <f>iferror(vlookup(C5563,'Master data'!$A$2:$C$29,3,0),"-/-")</f>
        <v>Biến phí</v>
      </c>
      <c r="F5563" s="169" t="str">
        <f>iferror(vlookup(C5563,'Master data'!$A$2:$C$29,2,0),"-/-")</f>
        <v>Chi phí bán hàng</v>
      </c>
    </row>
    <row r="5564" ht="22.5" hidden="1" customHeight="1" outlineLevel="1">
      <c r="A5564" s="165" t="s">
        <v>3271</v>
      </c>
      <c r="B5564" s="171" t="s">
        <v>117</v>
      </c>
      <c r="C5564" s="167" t="s">
        <v>117</v>
      </c>
      <c r="D5564" s="168">
        <v>0.0</v>
      </c>
      <c r="E5564" s="169" t="str">
        <f>iferror(vlookup(C5564,'Master data'!$A$2:$C$29,3,0),"-/-")</f>
        <v>Định phí</v>
      </c>
      <c r="F5564" s="169" t="str">
        <f>iferror(vlookup(C5564,'Master data'!$A$2:$C$29,2,0),"-/-")</f>
        <v>Chi phí bán hàng</v>
      </c>
    </row>
    <row r="5565" ht="22.5" hidden="1" customHeight="1" outlineLevel="1">
      <c r="A5565" s="165" t="s">
        <v>3271</v>
      </c>
      <c r="B5565" s="171" t="s">
        <v>101</v>
      </c>
      <c r="C5565" s="167" t="s">
        <v>101</v>
      </c>
      <c r="D5565" s="168">
        <v>1.5393334E7</v>
      </c>
      <c r="E5565" s="169" t="str">
        <f>iferror(vlookup(C5565,'Master data'!$A$2:$C$29,3,0),"-/-")</f>
        <v>Biến phí</v>
      </c>
      <c r="F5565" s="169" t="str">
        <f>iferror(vlookup(C5565,'Master data'!$A$2:$C$29,2,0),"-/-")</f>
        <v>Chi phí bán hàng</v>
      </c>
    </row>
    <row r="5566" ht="22.5" hidden="1" customHeight="1" outlineLevel="1">
      <c r="A5566" s="165" t="s">
        <v>3271</v>
      </c>
      <c r="B5566" s="171" t="s">
        <v>3206</v>
      </c>
      <c r="C5566" s="167" t="s">
        <v>103</v>
      </c>
      <c r="D5566" s="168">
        <v>5.23575E7</v>
      </c>
      <c r="E5566" s="169" t="str">
        <f>iferror(vlookup(C5566,'Master data'!$A$2:$C$29,3,0),"-/-")</f>
        <v>Biến phí</v>
      </c>
      <c r="F5566" s="169" t="str">
        <f>iferror(vlookup(C5566,'Master data'!$A$2:$C$29,2,0),"-/-")</f>
        <v>Chi phí bán hàng</v>
      </c>
    </row>
    <row r="5567" ht="22.5" hidden="1" customHeight="1" outlineLevel="1">
      <c r="A5567" s="165" t="s">
        <v>3271</v>
      </c>
      <c r="B5567" s="171" t="s">
        <v>3207</v>
      </c>
      <c r="C5567" s="167" t="s">
        <v>104</v>
      </c>
      <c r="D5567" s="168">
        <v>0.0</v>
      </c>
      <c r="E5567" s="169" t="str">
        <f>iferror(vlookup(C5567,'Master data'!$A$2:$C$29,3,0),"-/-")</f>
        <v>Biến phí</v>
      </c>
      <c r="F5567" s="169" t="str">
        <f>iferror(vlookup(C5567,'Master data'!$A$2:$C$29,2,0),"-/-")</f>
        <v>Chi phí bán hàng</v>
      </c>
    </row>
    <row r="5568" ht="22.5" hidden="1" customHeight="1" outlineLevel="1">
      <c r="A5568" s="165" t="s">
        <v>3271</v>
      </c>
      <c r="B5568" s="171" t="s">
        <v>105</v>
      </c>
      <c r="C5568" s="167" t="s">
        <v>105</v>
      </c>
      <c r="D5568" s="168">
        <v>0.0</v>
      </c>
      <c r="E5568" s="169" t="str">
        <f>iferror(vlookup(C5568,'Master data'!$A$2:$C$29,3,0),"-/-")</f>
        <v>Biến phí</v>
      </c>
      <c r="F5568" s="169" t="str">
        <f>iferror(vlookup(C5568,'Master data'!$A$2:$C$29,2,0),"-/-")</f>
        <v>Chi phí bán hàng</v>
      </c>
    </row>
    <row r="5569" ht="22.5" hidden="1" customHeight="1" outlineLevel="1">
      <c r="A5569" s="165" t="s">
        <v>3271</v>
      </c>
      <c r="B5569" s="171" t="s">
        <v>3208</v>
      </c>
      <c r="C5569" s="167" t="s">
        <v>17</v>
      </c>
      <c r="D5569" s="168">
        <v>1.77262467E8</v>
      </c>
      <c r="E5569" s="169" t="str">
        <f>iferror(vlookup(C5569,'Master data'!$A$2:$C$29,3,0),"-/-")</f>
        <v>Biến phí</v>
      </c>
      <c r="F5569" s="169" t="str">
        <f>iferror(vlookup(C5569,'Master data'!$A$2:$C$29,2,0),"-/-")</f>
        <v>Chi phí bán hàng</v>
      </c>
    </row>
    <row r="5570" ht="22.5" hidden="1" customHeight="1" outlineLevel="1">
      <c r="A5570" s="165" t="s">
        <v>3271</v>
      </c>
      <c r="B5570" s="171" t="s">
        <v>106</v>
      </c>
      <c r="C5570" s="167" t="s">
        <v>106</v>
      </c>
      <c r="D5570" s="168">
        <v>8719777.0</v>
      </c>
      <c r="E5570" s="169" t="str">
        <f>iferror(vlookup(C5570,'Master data'!$A$2:$C$29,3,0),"-/-")</f>
        <v>Biến phí</v>
      </c>
      <c r="F5570" s="169" t="str">
        <f>iferror(vlookup(C5570,'Master data'!$A$2:$C$29,2,0),"-/-")</f>
        <v>Chi phí bán hàng</v>
      </c>
    </row>
    <row r="5571" ht="22.5" hidden="1" customHeight="1" outlineLevel="1">
      <c r="A5571" s="165" t="s">
        <v>3271</v>
      </c>
      <c r="B5571" s="171" t="s">
        <v>3209</v>
      </c>
      <c r="C5571" s="167" t="s">
        <v>118</v>
      </c>
      <c r="D5571" s="168">
        <v>1.3044466E7</v>
      </c>
      <c r="E5571" s="169" t="str">
        <f>iferror(vlookup(C5571,'Master data'!$A$2:$C$29,3,0),"-/-")</f>
        <v>Định phí</v>
      </c>
      <c r="F5571" s="169" t="str">
        <f>iferror(vlookup(C5571,'Master data'!$A$2:$C$29,2,0),"-/-")</f>
        <v>Chi phí hành chính</v>
      </c>
    </row>
    <row r="5572" ht="22.5" hidden="1" customHeight="1" outlineLevel="1">
      <c r="A5572" s="165" t="s">
        <v>3271</v>
      </c>
      <c r="B5572" s="171" t="s">
        <v>109</v>
      </c>
      <c r="C5572" s="167" t="s">
        <v>109</v>
      </c>
      <c r="D5572" s="168">
        <v>4.54126308E8</v>
      </c>
      <c r="E5572" s="169" t="str">
        <f>iferror(vlookup(C5572,'Master data'!$A$2:$C$29,3,0),"-/-")</f>
        <v>Định phí</v>
      </c>
      <c r="F5572" s="169" t="str">
        <f>iferror(vlookup(C5572,'Master data'!$A$2:$C$29,2,0),"-/-")</f>
        <v>Chi phí QLDN</v>
      </c>
    </row>
    <row r="5573" ht="22.5" hidden="1" customHeight="1" outlineLevel="1">
      <c r="A5573" s="165" t="s">
        <v>3271</v>
      </c>
      <c r="B5573" s="171" t="s">
        <v>3210</v>
      </c>
      <c r="C5573" s="167" t="s">
        <v>120</v>
      </c>
      <c r="D5573" s="168">
        <v>1.17945E8</v>
      </c>
      <c r="E5573" s="169" t="str">
        <f>iferror(vlookup(C5573,'Master data'!$A$2:$C$29,3,0),"-/-")</f>
        <v>Định phí</v>
      </c>
      <c r="F5573" s="169" t="str">
        <f>iferror(vlookup(C5573,'Master data'!$A$2:$C$29,2,0),"-/-")</f>
        <v>Chi phí QLDN</v>
      </c>
    </row>
    <row r="5574" ht="22.5" hidden="1" customHeight="1" outlineLevel="1">
      <c r="A5574" s="165" t="s">
        <v>3271</v>
      </c>
      <c r="B5574" s="171" t="s">
        <v>121</v>
      </c>
      <c r="C5574" s="167" t="s">
        <v>121</v>
      </c>
      <c r="D5574" s="168">
        <v>3.822336E7</v>
      </c>
      <c r="E5574" s="169" t="str">
        <f>iferror(vlookup(C5574,'Master data'!$A$2:$C$29,3,0),"-/-")</f>
        <v>Định phí</v>
      </c>
      <c r="F5574" s="169" t="str">
        <f>iferror(vlookup(C5574,'Master data'!$A$2:$C$29,2,0),"-/-")</f>
        <v>Chi phí QLDN</v>
      </c>
    </row>
    <row r="5575" ht="22.5" hidden="1" customHeight="1" outlineLevel="1">
      <c r="A5575" s="165" t="s">
        <v>3271</v>
      </c>
      <c r="B5575" s="171" t="s">
        <v>3211</v>
      </c>
      <c r="C5575" s="167" t="s">
        <v>123</v>
      </c>
      <c r="D5575" s="168">
        <v>1.8E7</v>
      </c>
      <c r="E5575" s="169" t="str">
        <f>iferror(vlookup(C5575,'Master data'!$A$2:$C$29,3,0),"-/-")</f>
        <v>Định phí</v>
      </c>
      <c r="F5575" s="169" t="str">
        <f>iferror(vlookup(C5575,'Master data'!$A$2:$C$29,2,0),"-/-")</f>
        <v>Chi phí QLDN</v>
      </c>
    </row>
    <row r="5576" ht="22.5" hidden="1" customHeight="1" outlineLevel="1">
      <c r="A5576" s="165" t="s">
        <v>3271</v>
      </c>
      <c r="B5576" s="171" t="s">
        <v>3212</v>
      </c>
      <c r="C5576" s="167" t="s">
        <v>112</v>
      </c>
      <c r="D5576" s="168">
        <v>1.5333333E7</v>
      </c>
      <c r="E5576" s="169" t="str">
        <f>iferror(vlookup(C5576,'Master data'!$A$2:$C$29,3,0),"-/-")</f>
        <v>Biến phí</v>
      </c>
      <c r="F5576" s="169" t="str">
        <f>iferror(vlookup(C5576,'Master data'!$A$2:$C$29,2,0),"-/-")</f>
        <v>Chi phí hành chính</v>
      </c>
    </row>
    <row r="5577" ht="22.5" hidden="1" customHeight="1" outlineLevel="1">
      <c r="A5577" s="165" t="s">
        <v>3271</v>
      </c>
      <c r="B5577" s="171" t="s">
        <v>3272</v>
      </c>
      <c r="C5577" s="167" t="s">
        <v>99</v>
      </c>
      <c r="D5577" s="168">
        <v>1.1065E7</v>
      </c>
      <c r="E5577" s="169" t="str">
        <f>iferror(vlookup(C5577,'Master data'!$A$2:$C$29,3,0),"-/-")</f>
        <v>Biến phí</v>
      </c>
      <c r="F5577" s="169" t="str">
        <f>iferror(vlookup(C5577,'Master data'!$A$2:$C$29,2,0),"-/-")</f>
        <v>Chi phí giá vốn</v>
      </c>
    </row>
    <row r="5578" ht="22.5" hidden="1" customHeight="1" outlineLevel="1">
      <c r="A5578" s="165" t="s">
        <v>3271</v>
      </c>
      <c r="B5578" s="171" t="s">
        <v>3273</v>
      </c>
      <c r="C5578" s="167" t="s">
        <v>99</v>
      </c>
      <c r="D5578" s="168">
        <v>5.7968E7</v>
      </c>
      <c r="E5578" s="169" t="str">
        <f>iferror(vlookup(C5578,'Master data'!$A$2:$C$29,3,0),"-/-")</f>
        <v>Biến phí</v>
      </c>
      <c r="F5578" s="169" t="str">
        <f>iferror(vlookup(C5578,'Master data'!$A$2:$C$29,2,0),"-/-")</f>
        <v>Chi phí giá vốn</v>
      </c>
    </row>
    <row r="5579" ht="22.5" hidden="1" customHeight="1" outlineLevel="1">
      <c r="A5579" s="165" t="s">
        <v>3271</v>
      </c>
      <c r="B5579" s="171" t="s">
        <v>297</v>
      </c>
      <c r="C5579" s="167" t="s">
        <v>99</v>
      </c>
      <c r="D5579" s="168">
        <v>1.28E7</v>
      </c>
      <c r="E5579" s="169" t="str">
        <f>iferror(vlookup(C5579,'Master data'!$A$2:$C$29,3,0),"-/-")</f>
        <v>Biến phí</v>
      </c>
      <c r="F5579" s="169" t="str">
        <f>iferror(vlookup(C5579,'Master data'!$A$2:$C$29,2,0),"-/-")</f>
        <v>Chi phí giá vốn</v>
      </c>
    </row>
    <row r="5580" ht="22.5" hidden="1" customHeight="1" outlineLevel="1">
      <c r="A5580" s="165" t="s">
        <v>3271</v>
      </c>
      <c r="B5580" s="171" t="s">
        <v>373</v>
      </c>
      <c r="C5580" s="167" t="s">
        <v>102</v>
      </c>
      <c r="D5580" s="168">
        <v>4.068E8</v>
      </c>
      <c r="E5580" s="169" t="str">
        <f>iferror(vlookup(C5580,'Master data'!$A$2:$C$29,3,0),"-/-")</f>
        <v>Biến phí</v>
      </c>
      <c r="F5580" s="169" t="str">
        <f>iferror(vlookup(C5580,'Master data'!$A$2:$C$29,2,0),"-/-")</f>
        <v>Chi phí giá vốn</v>
      </c>
    </row>
    <row r="5581" ht="22.5" hidden="1" customHeight="1" outlineLevel="1">
      <c r="A5581" s="165" t="s">
        <v>3271</v>
      </c>
      <c r="B5581" s="171" t="s">
        <v>591</v>
      </c>
      <c r="C5581" s="167" t="s">
        <v>111</v>
      </c>
      <c r="D5581" s="168">
        <v>0.0</v>
      </c>
      <c r="E5581" s="169" t="str">
        <f>iferror(vlookup(C5581,'Master data'!$A$2:$C$29,3,0),"-/-")</f>
        <v>Định phí</v>
      </c>
      <c r="F5581" s="169" t="str">
        <f>iferror(vlookup(C5581,'Master data'!$A$2:$C$29,2,0),"-/-")</f>
        <v>Chi phí khác</v>
      </c>
    </row>
    <row r="5582" ht="22.5" hidden="1" customHeight="1" outlineLevel="1">
      <c r="A5582" s="165" t="s">
        <v>3271</v>
      </c>
      <c r="B5582" s="171" t="s">
        <v>3225</v>
      </c>
      <c r="C5582" s="167" t="s">
        <v>119</v>
      </c>
      <c r="D5582" s="168">
        <v>0.0</v>
      </c>
      <c r="E5582" s="169" t="str">
        <f>iferror(vlookup(C5582,'Master data'!$A$2:$C$29,3,0),"-/-")</f>
        <v>Định phí</v>
      </c>
      <c r="F5582" s="169" t="str">
        <f>iferror(vlookup(C5582,'Master data'!$A$2:$C$29,2,0),"-/-")</f>
        <v>Chi phí khác</v>
      </c>
    </row>
    <row r="5583" ht="22.5" hidden="1" customHeight="1" outlineLevel="1">
      <c r="A5583" s="165" t="s">
        <v>3271</v>
      </c>
      <c r="B5583" s="171" t="s">
        <v>70</v>
      </c>
      <c r="C5583" s="167" t="s">
        <v>70</v>
      </c>
      <c r="D5583" s="168">
        <v>4083334.0</v>
      </c>
      <c r="E5583" s="169" t="str">
        <f>iferror(vlookup(C5583,'Master data'!$A$2:$C$29,3,0),"-/-")</f>
        <v>Chi phí khác</v>
      </c>
      <c r="F5583" s="169" t="str">
        <f>iferror(vlookup(C5583,'Master data'!$A$2:$C$29,2,0),"-/-")</f>
        <v>Chi phí khác</v>
      </c>
    </row>
    <row r="5584" ht="22.5" hidden="1" customHeight="1" outlineLevel="1">
      <c r="A5584" s="165" t="s">
        <v>3271</v>
      </c>
      <c r="B5584" s="171" t="s">
        <v>3218</v>
      </c>
      <c r="C5584" s="167" t="s">
        <v>122</v>
      </c>
      <c r="D5584" s="168">
        <v>4600000.0</v>
      </c>
      <c r="E5584" s="169" t="str">
        <f>iferror(vlookup(C5584,'Master data'!$A$2:$C$29,3,0),"-/-")</f>
        <v>Định phí</v>
      </c>
      <c r="F5584" s="169" t="str">
        <f>iferror(vlookup(C5584,'Master data'!$A$2:$C$29,2,0),"-/-")</f>
        <v>Chi phí khác</v>
      </c>
    </row>
    <row r="5585" ht="22.5" hidden="1" customHeight="1" outlineLevel="1">
      <c r="A5585" s="165" t="s">
        <v>3271</v>
      </c>
      <c r="B5585" s="171" t="s">
        <v>3219</v>
      </c>
      <c r="C5585" s="167" t="s">
        <v>103</v>
      </c>
      <c r="D5585" s="168">
        <v>0.0</v>
      </c>
      <c r="E5585" s="169" t="str">
        <f>iferror(vlookup(C5585,'Master data'!$A$2:$C$29,3,0),"-/-")</f>
        <v>Biến phí</v>
      </c>
      <c r="F5585" s="169" t="str">
        <f>iferror(vlookup(C5585,'Master data'!$A$2:$C$29,2,0),"-/-")</f>
        <v>Chi phí bán hàng</v>
      </c>
    </row>
    <row r="5586" ht="22.5" hidden="1" customHeight="1" outlineLevel="1">
      <c r="A5586" s="173" t="s">
        <v>3271</v>
      </c>
      <c r="B5586" s="179" t="s">
        <v>3220</v>
      </c>
      <c r="C5586" s="175" t="s">
        <v>124</v>
      </c>
      <c r="D5586" s="176">
        <v>1.0166666E7</v>
      </c>
      <c r="E5586" s="177" t="str">
        <f>iferror(vlookup(C5586,'Master data'!$A$2:$C$29,3,0),"-/-")</f>
        <v>Chi phí khác</v>
      </c>
      <c r="F5586" s="177" t="str">
        <f>iferror(vlookup(C5586,'Master data'!$A$2:$C$29,2,0),"-/-")</f>
        <v>Chi phí khác</v>
      </c>
    </row>
    <row r="5587" ht="22.5" customHeight="1" collapsed="1">
      <c r="A5587" s="165" t="s">
        <v>3274</v>
      </c>
      <c r="B5587" s="171" t="s">
        <v>112</v>
      </c>
      <c r="C5587" s="167" t="s">
        <v>112</v>
      </c>
      <c r="D5587" s="168">
        <v>0.0</v>
      </c>
      <c r="E5587" s="169" t="str">
        <f>iferror(vlookup(C5587,'Master data'!$A$2:$C$29,3,0),"-/-")</f>
        <v>Biến phí</v>
      </c>
      <c r="F5587" s="169" t="str">
        <f>iferror(vlookup(C5587,'Master data'!$A$2:$C$29,2,0),"-/-")</f>
        <v>Chi phí hành chính</v>
      </c>
    </row>
    <row r="5588" ht="22.5" hidden="1" customHeight="1" outlineLevel="1">
      <c r="A5588" s="165" t="s">
        <v>3274</v>
      </c>
      <c r="B5588" s="171" t="s">
        <v>112</v>
      </c>
      <c r="C5588" s="167" t="s">
        <v>112</v>
      </c>
      <c r="D5588" s="168">
        <v>2.2748672E7</v>
      </c>
      <c r="E5588" s="169" t="str">
        <f>iferror(vlookup(C5588,'Master data'!$A$2:$C$29,3,0),"-/-")</f>
        <v>Biến phí</v>
      </c>
      <c r="F5588" s="169" t="str">
        <f>iferror(vlookup(C5588,'Master data'!$A$2:$C$29,2,0),"-/-")</f>
        <v>Chi phí hành chính</v>
      </c>
    </row>
    <row r="5589" ht="22.5" hidden="1" customHeight="1" outlineLevel="1">
      <c r="A5589" s="165" t="s">
        <v>3274</v>
      </c>
      <c r="B5589" s="171" t="s">
        <v>3239</v>
      </c>
      <c r="C5589" s="167" t="s">
        <v>115</v>
      </c>
      <c r="D5589" s="168">
        <v>2.22745E7</v>
      </c>
      <c r="E5589" s="169" t="str">
        <f>iferror(vlookup(C5589,'Master data'!$A$2:$C$29,3,0),"-/-")</f>
        <v>Định phí</v>
      </c>
      <c r="F5589" s="169" t="str">
        <f>iferror(vlookup(C5589,'Master data'!$A$2:$C$29,2,0),"-/-")</f>
        <v>Chi phí hành chính</v>
      </c>
    </row>
    <row r="5590" ht="22.5" hidden="1" customHeight="1" outlineLevel="1">
      <c r="A5590" s="165" t="s">
        <v>3274</v>
      </c>
      <c r="B5590" s="171" t="s">
        <v>3200</v>
      </c>
      <c r="C5590" s="167" t="s">
        <v>112</v>
      </c>
      <c r="D5590" s="168">
        <v>5286667.0</v>
      </c>
      <c r="E5590" s="169" t="str">
        <f>iferror(vlookup(C5590,'Master data'!$A$2:$C$29,3,0),"-/-")</f>
        <v>Biến phí</v>
      </c>
      <c r="F5590" s="169" t="str">
        <f>iferror(vlookup(C5590,'Master data'!$A$2:$C$29,2,0),"-/-")</f>
        <v>Chi phí hành chính</v>
      </c>
    </row>
    <row r="5591" ht="22.5" hidden="1" customHeight="1" outlineLevel="1">
      <c r="A5591" s="165" t="s">
        <v>3274</v>
      </c>
      <c r="B5591" s="171" t="s">
        <v>3201</v>
      </c>
      <c r="C5591" s="167" t="s">
        <v>116</v>
      </c>
      <c r="D5591" s="168">
        <v>2.3540712E7</v>
      </c>
      <c r="E5591" s="169" t="str">
        <f>iferror(vlookup(C5591,'Master data'!$A$2:$C$29,3,0),"-/-")</f>
        <v>Định phí</v>
      </c>
      <c r="F5591" s="169" t="str">
        <f>iferror(vlookup(C5591,'Master data'!$A$2:$C$29,2,0),"-/-")</f>
        <v>Chi phí hành chính</v>
      </c>
    </row>
    <row r="5592" ht="22.5" hidden="1" customHeight="1" outlineLevel="1">
      <c r="A5592" s="165" t="s">
        <v>3274</v>
      </c>
      <c r="B5592" s="171" t="s">
        <v>3202</v>
      </c>
      <c r="C5592" s="167" t="s">
        <v>118</v>
      </c>
      <c r="D5592" s="168">
        <v>1.8466E7</v>
      </c>
      <c r="E5592" s="169" t="str">
        <f>iferror(vlookup(C5592,'Master data'!$A$2:$C$29,3,0),"-/-")</f>
        <v>Định phí</v>
      </c>
      <c r="F5592" s="169" t="str">
        <f>iferror(vlookup(C5592,'Master data'!$A$2:$C$29,2,0),"-/-")</f>
        <v>Chi phí hành chính</v>
      </c>
    </row>
    <row r="5593" ht="22.5" hidden="1" customHeight="1" outlineLevel="1">
      <c r="A5593" s="165" t="s">
        <v>3274</v>
      </c>
      <c r="B5593" s="171" t="s">
        <v>3203</v>
      </c>
      <c r="C5593" s="167" t="s">
        <v>107</v>
      </c>
      <c r="D5593" s="168">
        <v>4.0358E7</v>
      </c>
      <c r="E5593" s="169" t="str">
        <f>iferror(vlookup(C5593,'Master data'!$A$2:$C$29,3,0),"-/-")</f>
        <v>Biến phí</v>
      </c>
      <c r="F5593" s="169" t="str">
        <f>iferror(vlookup(C5593,'Master data'!$A$2:$C$29,2,0),"-/-")</f>
        <v>Chi phí bán hàng</v>
      </c>
    </row>
    <row r="5594" ht="22.5" hidden="1" customHeight="1" outlineLevel="1">
      <c r="A5594" s="165" t="s">
        <v>3274</v>
      </c>
      <c r="B5594" s="171" t="s">
        <v>3204</v>
      </c>
      <c r="C5594" s="167" t="s">
        <v>95</v>
      </c>
      <c r="D5594" s="168">
        <v>2.02E8</v>
      </c>
      <c r="E5594" s="169" t="str">
        <f>iferror(vlookup(C5594,'Master data'!$A$2:$C$29,3,0),"-/-")</f>
        <v>Biến phí</v>
      </c>
      <c r="F5594" s="169" t="str">
        <f>iferror(vlookup(C5594,'Master data'!$A$2:$C$29,2,0),"-/-")</f>
        <v>Chi phí bán hàng</v>
      </c>
    </row>
    <row r="5595" ht="22.5" hidden="1" customHeight="1" outlineLevel="1">
      <c r="A5595" s="165" t="s">
        <v>3274</v>
      </c>
      <c r="B5595" s="171" t="s">
        <v>3205</v>
      </c>
      <c r="C5595" s="167" t="s">
        <v>114</v>
      </c>
      <c r="D5595" s="168">
        <v>2.1536001E7</v>
      </c>
      <c r="E5595" s="169" t="str">
        <f>iferror(vlookup(C5595,'Master data'!$A$2:$C$29,3,0),"-/-")</f>
        <v>Định phí</v>
      </c>
      <c r="F5595" s="169" t="str">
        <f>iferror(vlookup(C5595,'Master data'!$A$2:$C$29,2,0),"-/-")</f>
        <v>Chi phí hành chính</v>
      </c>
    </row>
    <row r="5596" ht="22.5" hidden="1" customHeight="1" outlineLevel="1">
      <c r="A5596" s="165" t="s">
        <v>3274</v>
      </c>
      <c r="B5596" s="171" t="s">
        <v>97</v>
      </c>
      <c r="C5596" s="167" t="s">
        <v>97</v>
      </c>
      <c r="D5596" s="168">
        <v>0.0</v>
      </c>
      <c r="E5596" s="169" t="str">
        <f>iferror(vlookup(C5596,'Master data'!$A$2:$C$29,3,0),"-/-")</f>
        <v>Biến phí</v>
      </c>
      <c r="F5596" s="169" t="str">
        <f>iferror(vlookup(C5596,'Master data'!$A$2:$C$29,2,0),"-/-")</f>
        <v>Chi phí bán hàng</v>
      </c>
    </row>
    <row r="5597" ht="22.5" hidden="1" customHeight="1" outlineLevel="1">
      <c r="A5597" s="165" t="s">
        <v>3274</v>
      </c>
      <c r="B5597" s="171" t="s">
        <v>3031</v>
      </c>
      <c r="C5597" s="167" t="s">
        <v>98</v>
      </c>
      <c r="D5597" s="168">
        <v>1.1782443E7</v>
      </c>
      <c r="E5597" s="169" t="str">
        <f>iferror(vlookup(C5597,'Master data'!$A$2:$C$29,3,0),"-/-")</f>
        <v>Biến phí</v>
      </c>
      <c r="F5597" s="169" t="str">
        <f>iferror(vlookup(C5597,'Master data'!$A$2:$C$29,2,0),"-/-")</f>
        <v>Chi phí bán hàng</v>
      </c>
    </row>
    <row r="5598" ht="22.5" hidden="1" customHeight="1" outlineLevel="1">
      <c r="A5598" s="165" t="s">
        <v>3274</v>
      </c>
      <c r="B5598" s="171" t="s">
        <v>117</v>
      </c>
      <c r="C5598" s="167" t="s">
        <v>117</v>
      </c>
      <c r="D5598" s="168">
        <v>0.0</v>
      </c>
      <c r="E5598" s="169" t="str">
        <f>iferror(vlookup(C5598,'Master data'!$A$2:$C$29,3,0),"-/-")</f>
        <v>Định phí</v>
      </c>
      <c r="F5598" s="169" t="str">
        <f>iferror(vlookup(C5598,'Master data'!$A$2:$C$29,2,0),"-/-")</f>
        <v>Chi phí bán hàng</v>
      </c>
    </row>
    <row r="5599" ht="22.5" hidden="1" customHeight="1" outlineLevel="1">
      <c r="A5599" s="165" t="s">
        <v>3274</v>
      </c>
      <c r="B5599" s="171" t="s">
        <v>101</v>
      </c>
      <c r="C5599" s="167" t="s">
        <v>101</v>
      </c>
      <c r="D5599" s="168">
        <v>1.2702667E7</v>
      </c>
      <c r="E5599" s="169" t="str">
        <f>iferror(vlookup(C5599,'Master data'!$A$2:$C$29,3,0),"-/-")</f>
        <v>Biến phí</v>
      </c>
      <c r="F5599" s="169" t="str">
        <f>iferror(vlookup(C5599,'Master data'!$A$2:$C$29,2,0),"-/-")</f>
        <v>Chi phí bán hàng</v>
      </c>
    </row>
    <row r="5600" ht="22.5" hidden="1" customHeight="1" outlineLevel="1">
      <c r="A5600" s="165" t="s">
        <v>3274</v>
      </c>
      <c r="B5600" s="171" t="s">
        <v>3206</v>
      </c>
      <c r="C5600" s="167" t="s">
        <v>103</v>
      </c>
      <c r="D5600" s="168">
        <v>5.68935E7</v>
      </c>
      <c r="E5600" s="169" t="str">
        <f>iferror(vlookup(C5600,'Master data'!$A$2:$C$29,3,0),"-/-")</f>
        <v>Biến phí</v>
      </c>
      <c r="F5600" s="169" t="str">
        <f>iferror(vlookup(C5600,'Master data'!$A$2:$C$29,2,0),"-/-")</f>
        <v>Chi phí bán hàng</v>
      </c>
    </row>
    <row r="5601" ht="22.5" hidden="1" customHeight="1" outlineLevel="1">
      <c r="A5601" s="165" t="s">
        <v>3274</v>
      </c>
      <c r="B5601" s="171" t="s">
        <v>3207</v>
      </c>
      <c r="C5601" s="167" t="s">
        <v>104</v>
      </c>
      <c r="D5601" s="168">
        <v>0.0</v>
      </c>
      <c r="E5601" s="169" t="str">
        <f>iferror(vlookup(C5601,'Master data'!$A$2:$C$29,3,0),"-/-")</f>
        <v>Biến phí</v>
      </c>
      <c r="F5601" s="169" t="str">
        <f>iferror(vlookup(C5601,'Master data'!$A$2:$C$29,2,0),"-/-")</f>
        <v>Chi phí bán hàng</v>
      </c>
    </row>
    <row r="5602" ht="22.5" hidden="1" customHeight="1" outlineLevel="1">
      <c r="A5602" s="165" t="s">
        <v>3274</v>
      </c>
      <c r="B5602" s="171" t="s">
        <v>105</v>
      </c>
      <c r="C5602" s="167" t="s">
        <v>105</v>
      </c>
      <c r="D5602" s="168">
        <v>0.0</v>
      </c>
      <c r="E5602" s="169" t="str">
        <f>iferror(vlookup(C5602,'Master data'!$A$2:$C$29,3,0),"-/-")</f>
        <v>Biến phí</v>
      </c>
      <c r="F5602" s="169" t="str">
        <f>iferror(vlookup(C5602,'Master data'!$A$2:$C$29,2,0),"-/-")</f>
        <v>Chi phí bán hàng</v>
      </c>
    </row>
    <row r="5603" ht="22.5" hidden="1" customHeight="1" outlineLevel="1">
      <c r="A5603" s="165" t="s">
        <v>3274</v>
      </c>
      <c r="B5603" s="171" t="s">
        <v>3208</v>
      </c>
      <c r="C5603" s="167" t="s">
        <v>17</v>
      </c>
      <c r="D5603" s="168">
        <v>2.14527385E8</v>
      </c>
      <c r="E5603" s="169" t="str">
        <f>iferror(vlookup(C5603,'Master data'!$A$2:$C$29,3,0),"-/-")</f>
        <v>Biến phí</v>
      </c>
      <c r="F5603" s="169" t="str">
        <f>iferror(vlookup(C5603,'Master data'!$A$2:$C$29,2,0),"-/-")</f>
        <v>Chi phí bán hàng</v>
      </c>
    </row>
    <row r="5604" ht="22.5" hidden="1" customHeight="1" outlineLevel="1">
      <c r="A5604" s="165" t="s">
        <v>3274</v>
      </c>
      <c r="B5604" s="171" t="s">
        <v>106</v>
      </c>
      <c r="C5604" s="167" t="s">
        <v>106</v>
      </c>
      <c r="D5604" s="168">
        <v>9251301.0</v>
      </c>
      <c r="E5604" s="169" t="str">
        <f>iferror(vlookup(C5604,'Master data'!$A$2:$C$29,3,0),"-/-")</f>
        <v>Biến phí</v>
      </c>
      <c r="F5604" s="169" t="str">
        <f>iferror(vlookup(C5604,'Master data'!$A$2:$C$29,2,0),"-/-")</f>
        <v>Chi phí bán hàng</v>
      </c>
    </row>
    <row r="5605" ht="22.5" hidden="1" customHeight="1" outlineLevel="1">
      <c r="A5605" s="165" t="s">
        <v>3274</v>
      </c>
      <c r="B5605" s="171" t="s">
        <v>3209</v>
      </c>
      <c r="C5605" s="167" t="s">
        <v>118</v>
      </c>
      <c r="D5605" s="168">
        <v>1.2753E7</v>
      </c>
      <c r="E5605" s="169" t="str">
        <f>iferror(vlookup(C5605,'Master data'!$A$2:$C$29,3,0),"-/-")</f>
        <v>Định phí</v>
      </c>
      <c r="F5605" s="169" t="str">
        <f>iferror(vlookup(C5605,'Master data'!$A$2:$C$29,2,0),"-/-")</f>
        <v>Chi phí hành chính</v>
      </c>
    </row>
    <row r="5606" ht="22.5" hidden="1" customHeight="1" outlineLevel="1">
      <c r="A5606" s="165" t="s">
        <v>3274</v>
      </c>
      <c r="B5606" s="171" t="s">
        <v>109</v>
      </c>
      <c r="C5606" s="167" t="s">
        <v>109</v>
      </c>
      <c r="D5606" s="168">
        <v>4.67606551E8</v>
      </c>
      <c r="E5606" s="169" t="str">
        <f>iferror(vlookup(C5606,'Master data'!$A$2:$C$29,3,0),"-/-")</f>
        <v>Định phí</v>
      </c>
      <c r="F5606" s="169" t="str">
        <f>iferror(vlookup(C5606,'Master data'!$A$2:$C$29,2,0),"-/-")</f>
        <v>Chi phí QLDN</v>
      </c>
    </row>
    <row r="5607" ht="22.5" hidden="1" customHeight="1" outlineLevel="1">
      <c r="A5607" s="165" t="s">
        <v>3274</v>
      </c>
      <c r="B5607" s="171" t="s">
        <v>3210</v>
      </c>
      <c r="C5607" s="167" t="s">
        <v>120</v>
      </c>
      <c r="D5607" s="168">
        <v>1.21861667E8</v>
      </c>
      <c r="E5607" s="169" t="str">
        <f>iferror(vlookup(C5607,'Master data'!$A$2:$C$29,3,0),"-/-")</f>
        <v>Định phí</v>
      </c>
      <c r="F5607" s="169" t="str">
        <f>iferror(vlookup(C5607,'Master data'!$A$2:$C$29,2,0),"-/-")</f>
        <v>Chi phí QLDN</v>
      </c>
    </row>
    <row r="5608" ht="22.5" hidden="1" customHeight="1" outlineLevel="1">
      <c r="A5608" s="165" t="s">
        <v>3274</v>
      </c>
      <c r="B5608" s="171" t="s">
        <v>121</v>
      </c>
      <c r="C5608" s="167" t="s">
        <v>121</v>
      </c>
      <c r="D5608" s="168">
        <v>3.8329173E7</v>
      </c>
      <c r="E5608" s="169" t="str">
        <f>iferror(vlookup(C5608,'Master data'!$A$2:$C$29,3,0),"-/-")</f>
        <v>Định phí</v>
      </c>
      <c r="F5608" s="169" t="str">
        <f>iferror(vlookup(C5608,'Master data'!$A$2:$C$29,2,0),"-/-")</f>
        <v>Chi phí QLDN</v>
      </c>
    </row>
    <row r="5609" ht="22.5" hidden="1" customHeight="1" outlineLevel="1">
      <c r="A5609" s="165" t="s">
        <v>3274</v>
      </c>
      <c r="B5609" s="171" t="s">
        <v>3211</v>
      </c>
      <c r="C5609" s="167" t="s">
        <v>123</v>
      </c>
      <c r="D5609" s="168">
        <v>1.8E7</v>
      </c>
      <c r="E5609" s="169" t="str">
        <f>iferror(vlookup(C5609,'Master data'!$A$2:$C$29,3,0),"-/-")</f>
        <v>Định phí</v>
      </c>
      <c r="F5609" s="169" t="str">
        <f>iferror(vlookup(C5609,'Master data'!$A$2:$C$29,2,0),"-/-")</f>
        <v>Chi phí QLDN</v>
      </c>
    </row>
    <row r="5610" ht="22.5" hidden="1" customHeight="1" outlineLevel="1">
      <c r="A5610" s="165" t="s">
        <v>3274</v>
      </c>
      <c r="B5610" s="171" t="s">
        <v>3212</v>
      </c>
      <c r="C5610" s="167" t="s">
        <v>112</v>
      </c>
      <c r="D5610" s="168">
        <v>1.0333333E7</v>
      </c>
      <c r="E5610" s="169" t="str">
        <f>iferror(vlookup(C5610,'Master data'!$A$2:$C$29,3,0),"-/-")</f>
        <v>Biến phí</v>
      </c>
      <c r="F5610" s="169" t="str">
        <f>iferror(vlookup(C5610,'Master data'!$A$2:$C$29,2,0),"-/-")</f>
        <v>Chi phí hành chính</v>
      </c>
    </row>
    <row r="5611" ht="22.5" hidden="1" customHeight="1" outlineLevel="1">
      <c r="A5611" s="165" t="s">
        <v>3274</v>
      </c>
      <c r="B5611" s="171" t="s">
        <v>3221</v>
      </c>
      <c r="C5611" s="167" t="s">
        <v>112</v>
      </c>
      <c r="D5611" s="168">
        <v>2986300.0</v>
      </c>
      <c r="E5611" s="169" t="str">
        <f>iferror(vlookup(C5611,'Master data'!$A$2:$C$29,3,0),"-/-")</f>
        <v>Biến phí</v>
      </c>
      <c r="F5611" s="169" t="str">
        <f>iferror(vlookup(C5611,'Master data'!$A$2:$C$29,2,0),"-/-")</f>
        <v>Chi phí hành chính</v>
      </c>
    </row>
    <row r="5612" ht="22.5" hidden="1" customHeight="1" outlineLevel="1">
      <c r="A5612" s="165" t="s">
        <v>3274</v>
      </c>
      <c r="B5612" s="171" t="s">
        <v>3275</v>
      </c>
      <c r="C5612" s="167" t="s">
        <v>99</v>
      </c>
      <c r="D5612" s="168">
        <v>7.7639202E7</v>
      </c>
      <c r="E5612" s="169" t="str">
        <f>iferror(vlookup(C5612,'Master data'!$A$2:$C$29,3,0),"-/-")</f>
        <v>Biến phí</v>
      </c>
      <c r="F5612" s="169" t="str">
        <f>iferror(vlookup(C5612,'Master data'!$A$2:$C$29,2,0),"-/-")</f>
        <v>Chi phí giá vốn</v>
      </c>
    </row>
    <row r="5613" ht="22.5" hidden="1" customHeight="1" outlineLevel="1">
      <c r="A5613" s="165" t="s">
        <v>3274</v>
      </c>
      <c r="B5613" s="171" t="s">
        <v>3030</v>
      </c>
      <c r="C5613" s="167" t="s">
        <v>102</v>
      </c>
      <c r="D5613" s="168">
        <v>4.732E8</v>
      </c>
      <c r="E5613" s="169" t="str">
        <f>iferror(vlookup(C5613,'Master data'!$A$2:$C$29,3,0),"-/-")</f>
        <v>Biến phí</v>
      </c>
      <c r="F5613" s="169" t="str">
        <f>iferror(vlookup(C5613,'Master data'!$A$2:$C$29,2,0),"-/-")</f>
        <v>Chi phí giá vốn</v>
      </c>
    </row>
    <row r="5614" ht="22.5" hidden="1" customHeight="1" outlineLevel="1">
      <c r="A5614" s="165" t="s">
        <v>3274</v>
      </c>
      <c r="B5614" s="171" t="s">
        <v>591</v>
      </c>
      <c r="C5614" s="167" t="s">
        <v>111</v>
      </c>
      <c r="D5614" s="168">
        <v>0.0</v>
      </c>
      <c r="E5614" s="169" t="str">
        <f>iferror(vlookup(C5614,'Master data'!$A$2:$C$29,3,0),"-/-")</f>
        <v>Định phí</v>
      </c>
      <c r="F5614" s="169" t="str">
        <f>iferror(vlookup(C5614,'Master data'!$A$2:$C$29,2,0),"-/-")</f>
        <v>Chi phí khác</v>
      </c>
    </row>
    <row r="5615" ht="22.5" hidden="1" customHeight="1" outlineLevel="1">
      <c r="A5615" s="165" t="s">
        <v>3274</v>
      </c>
      <c r="B5615" s="171" t="s">
        <v>3225</v>
      </c>
      <c r="C5615" s="167" t="s">
        <v>119</v>
      </c>
      <c r="D5615" s="168">
        <v>0.0</v>
      </c>
      <c r="E5615" s="169" t="str">
        <f>iferror(vlookup(C5615,'Master data'!$A$2:$C$29,3,0),"-/-")</f>
        <v>Định phí</v>
      </c>
      <c r="F5615" s="169" t="str">
        <f>iferror(vlookup(C5615,'Master data'!$A$2:$C$29,2,0),"-/-")</f>
        <v>Chi phí khác</v>
      </c>
    </row>
    <row r="5616" ht="22.5" hidden="1" customHeight="1" outlineLevel="1">
      <c r="A5616" s="165" t="s">
        <v>3274</v>
      </c>
      <c r="B5616" s="171" t="s">
        <v>70</v>
      </c>
      <c r="C5616" s="167" t="s">
        <v>70</v>
      </c>
      <c r="D5616" s="168">
        <v>1433333.0</v>
      </c>
      <c r="E5616" s="169" t="str">
        <f>iferror(vlookup(C5616,'Master data'!$A$2:$C$29,3,0),"-/-")</f>
        <v>Chi phí khác</v>
      </c>
      <c r="F5616" s="169" t="str">
        <f>iferror(vlookup(C5616,'Master data'!$A$2:$C$29,2,0),"-/-")</f>
        <v>Chi phí khác</v>
      </c>
    </row>
    <row r="5617" ht="22.5" hidden="1" customHeight="1" outlineLevel="1">
      <c r="A5617" s="165" t="s">
        <v>3274</v>
      </c>
      <c r="B5617" s="171" t="s">
        <v>3218</v>
      </c>
      <c r="C5617" s="167" t="s">
        <v>122</v>
      </c>
      <c r="D5617" s="168">
        <v>1.0043E7</v>
      </c>
      <c r="E5617" s="169" t="str">
        <f>iferror(vlookup(C5617,'Master data'!$A$2:$C$29,3,0),"-/-")</f>
        <v>Định phí</v>
      </c>
      <c r="F5617" s="169" t="str">
        <f>iferror(vlookup(C5617,'Master data'!$A$2:$C$29,2,0),"-/-")</f>
        <v>Chi phí khác</v>
      </c>
    </row>
    <row r="5618" ht="22.5" hidden="1" customHeight="1" outlineLevel="1">
      <c r="A5618" s="165" t="s">
        <v>3274</v>
      </c>
      <c r="B5618" s="171" t="s">
        <v>3219</v>
      </c>
      <c r="C5618" s="167" t="s">
        <v>103</v>
      </c>
      <c r="D5618" s="168">
        <v>3000000.0</v>
      </c>
      <c r="E5618" s="169" t="str">
        <f>iferror(vlookup(C5618,'Master data'!$A$2:$C$29,3,0),"-/-")</f>
        <v>Biến phí</v>
      </c>
      <c r="F5618" s="169" t="str">
        <f>iferror(vlookup(C5618,'Master data'!$A$2:$C$29,2,0),"-/-")</f>
        <v>Chi phí bán hàng</v>
      </c>
    </row>
    <row r="5619" ht="22.5" hidden="1" customHeight="1" outlineLevel="1">
      <c r="A5619" s="173" t="s">
        <v>3274</v>
      </c>
      <c r="B5619" s="179" t="s">
        <v>3220</v>
      </c>
      <c r="C5619" s="175" t="s">
        <v>124</v>
      </c>
      <c r="D5619" s="176">
        <v>0.0</v>
      </c>
      <c r="E5619" s="177" t="str">
        <f>iferror(vlookup(C5619,'Master data'!$A$2:$C$29,3,0),"-/-")</f>
        <v>Chi phí khác</v>
      </c>
      <c r="F5619" s="177" t="str">
        <f>iferror(vlookup(C5619,'Master data'!$A$2:$C$29,2,0),"-/-")</f>
        <v>Chi phí khác</v>
      </c>
    </row>
    <row r="5620" ht="22.5" customHeight="1" collapsed="1">
      <c r="A5620" s="165" t="s">
        <v>3276</v>
      </c>
      <c r="B5620" s="171" t="s">
        <v>112</v>
      </c>
      <c r="C5620" s="167" t="s">
        <v>112</v>
      </c>
      <c r="D5620" s="168">
        <v>0.0</v>
      </c>
      <c r="E5620" s="169" t="str">
        <f>iferror(vlookup(C5620,'Master data'!$A$2:$C$29,3,0),"-/-")</f>
        <v>Biến phí</v>
      </c>
      <c r="F5620" s="169" t="str">
        <f>iferror(vlookup(C5620,'Master data'!$A$2:$C$29,2,0),"-/-")</f>
        <v>Chi phí hành chính</v>
      </c>
    </row>
    <row r="5621" ht="22.5" hidden="1" customHeight="1" outlineLevel="1">
      <c r="A5621" s="165" t="s">
        <v>3276</v>
      </c>
      <c r="B5621" s="171" t="s">
        <v>112</v>
      </c>
      <c r="C5621" s="167" t="s">
        <v>112</v>
      </c>
      <c r="D5621" s="168">
        <v>1.9066333E7</v>
      </c>
      <c r="E5621" s="169" t="str">
        <f>iferror(vlookup(C5621,'Master data'!$A$2:$C$29,3,0),"-/-")</f>
        <v>Biến phí</v>
      </c>
      <c r="F5621" s="169" t="str">
        <f>iferror(vlookup(C5621,'Master data'!$A$2:$C$29,2,0),"-/-")</f>
        <v>Chi phí hành chính</v>
      </c>
    </row>
    <row r="5622" ht="22.5" hidden="1" customHeight="1" outlineLevel="1">
      <c r="A5622" s="165" t="s">
        <v>3276</v>
      </c>
      <c r="B5622" s="171" t="s">
        <v>3239</v>
      </c>
      <c r="C5622" s="167" t="s">
        <v>115</v>
      </c>
      <c r="D5622" s="168">
        <v>2.3964E7</v>
      </c>
      <c r="E5622" s="169" t="str">
        <f>iferror(vlookup(C5622,'Master data'!$A$2:$C$29,3,0),"-/-")</f>
        <v>Định phí</v>
      </c>
      <c r="F5622" s="169" t="str">
        <f>iferror(vlookup(C5622,'Master data'!$A$2:$C$29,2,0),"-/-")</f>
        <v>Chi phí hành chính</v>
      </c>
    </row>
    <row r="5623" ht="22.5" hidden="1" customHeight="1" outlineLevel="1">
      <c r="A5623" s="165" t="s">
        <v>3276</v>
      </c>
      <c r="B5623" s="171" t="s">
        <v>3200</v>
      </c>
      <c r="C5623" s="167" t="s">
        <v>112</v>
      </c>
      <c r="D5623" s="168">
        <v>5330000.0</v>
      </c>
      <c r="E5623" s="169" t="str">
        <f>iferror(vlookup(C5623,'Master data'!$A$2:$C$29,3,0),"-/-")</f>
        <v>Biến phí</v>
      </c>
      <c r="F5623" s="169" t="str">
        <f>iferror(vlookup(C5623,'Master data'!$A$2:$C$29,2,0),"-/-")</f>
        <v>Chi phí hành chính</v>
      </c>
    </row>
    <row r="5624" ht="22.5" hidden="1" customHeight="1" outlineLevel="1">
      <c r="A5624" s="165" t="s">
        <v>3276</v>
      </c>
      <c r="B5624" s="171" t="s">
        <v>3201</v>
      </c>
      <c r="C5624" s="167" t="s">
        <v>116</v>
      </c>
      <c r="D5624" s="168">
        <v>2.1316171E7</v>
      </c>
      <c r="E5624" s="169" t="str">
        <f>iferror(vlookup(C5624,'Master data'!$A$2:$C$29,3,0),"-/-")</f>
        <v>Định phí</v>
      </c>
      <c r="F5624" s="169" t="str">
        <f>iferror(vlookup(C5624,'Master data'!$A$2:$C$29,2,0),"-/-")</f>
        <v>Chi phí hành chính</v>
      </c>
    </row>
    <row r="5625" ht="22.5" hidden="1" customHeight="1" outlineLevel="1">
      <c r="A5625" s="165" t="s">
        <v>3276</v>
      </c>
      <c r="B5625" s="171" t="s">
        <v>3202</v>
      </c>
      <c r="C5625" s="167" t="s">
        <v>118</v>
      </c>
      <c r="D5625" s="168">
        <v>2.0194913E7</v>
      </c>
      <c r="E5625" s="169" t="str">
        <f>iferror(vlookup(C5625,'Master data'!$A$2:$C$29,3,0),"-/-")</f>
        <v>Định phí</v>
      </c>
      <c r="F5625" s="169" t="str">
        <f>iferror(vlookup(C5625,'Master data'!$A$2:$C$29,2,0),"-/-")</f>
        <v>Chi phí hành chính</v>
      </c>
    </row>
    <row r="5626" ht="22.5" hidden="1" customHeight="1" outlineLevel="1">
      <c r="A5626" s="165" t="s">
        <v>3276</v>
      </c>
      <c r="B5626" s="171" t="s">
        <v>3203</v>
      </c>
      <c r="C5626" s="167" t="s">
        <v>107</v>
      </c>
      <c r="D5626" s="168">
        <v>2679000.0</v>
      </c>
      <c r="E5626" s="169" t="str">
        <f>iferror(vlookup(C5626,'Master data'!$A$2:$C$29,3,0),"-/-")</f>
        <v>Biến phí</v>
      </c>
      <c r="F5626" s="169" t="str">
        <f>iferror(vlookup(C5626,'Master data'!$A$2:$C$29,2,0),"-/-")</f>
        <v>Chi phí bán hàng</v>
      </c>
    </row>
    <row r="5627" ht="22.5" hidden="1" customHeight="1" outlineLevel="1">
      <c r="A5627" s="165" t="s">
        <v>3276</v>
      </c>
      <c r="B5627" s="171" t="s">
        <v>3204</v>
      </c>
      <c r="C5627" s="167" t="s">
        <v>95</v>
      </c>
      <c r="D5627" s="168">
        <v>1.61E8</v>
      </c>
      <c r="E5627" s="169" t="str">
        <f>iferror(vlookup(C5627,'Master data'!$A$2:$C$29,3,0),"-/-")</f>
        <v>Biến phí</v>
      </c>
      <c r="F5627" s="169" t="str">
        <f>iferror(vlookup(C5627,'Master data'!$A$2:$C$29,2,0),"-/-")</f>
        <v>Chi phí bán hàng</v>
      </c>
    </row>
    <row r="5628" ht="22.5" hidden="1" customHeight="1" outlineLevel="1">
      <c r="A5628" s="165" t="s">
        <v>3276</v>
      </c>
      <c r="B5628" s="171" t="s">
        <v>3205</v>
      </c>
      <c r="C5628" s="167" t="s">
        <v>114</v>
      </c>
      <c r="D5628" s="168">
        <v>2.3361666E7</v>
      </c>
      <c r="E5628" s="169" t="str">
        <f>iferror(vlookup(C5628,'Master data'!$A$2:$C$29,3,0),"-/-")</f>
        <v>Định phí</v>
      </c>
      <c r="F5628" s="169" t="str">
        <f>iferror(vlookup(C5628,'Master data'!$A$2:$C$29,2,0),"-/-")</f>
        <v>Chi phí hành chính</v>
      </c>
    </row>
    <row r="5629" ht="22.5" hidden="1" customHeight="1" outlineLevel="1">
      <c r="A5629" s="165" t="s">
        <v>3276</v>
      </c>
      <c r="B5629" s="171" t="s">
        <v>101</v>
      </c>
      <c r="C5629" s="167" t="s">
        <v>101</v>
      </c>
      <c r="D5629" s="168">
        <v>1.2303262E7</v>
      </c>
      <c r="E5629" s="169" t="str">
        <f>iferror(vlookup(C5629,'Master data'!$A$2:$C$29,3,0),"-/-")</f>
        <v>Biến phí</v>
      </c>
      <c r="F5629" s="169" t="str">
        <f>iferror(vlookup(C5629,'Master data'!$A$2:$C$29,2,0),"-/-")</f>
        <v>Chi phí bán hàng</v>
      </c>
    </row>
    <row r="5630" ht="22.5" hidden="1" customHeight="1" outlineLevel="1">
      <c r="A5630" s="165" t="s">
        <v>3276</v>
      </c>
      <c r="B5630" s="171" t="s">
        <v>3206</v>
      </c>
      <c r="C5630" s="167" t="s">
        <v>103</v>
      </c>
      <c r="D5630" s="168">
        <v>1.503272E7</v>
      </c>
      <c r="E5630" s="169" t="str">
        <f>iferror(vlookup(C5630,'Master data'!$A$2:$C$29,3,0),"-/-")</f>
        <v>Biến phí</v>
      </c>
      <c r="F5630" s="169" t="str">
        <f>iferror(vlookup(C5630,'Master data'!$A$2:$C$29,2,0),"-/-")</f>
        <v>Chi phí bán hàng</v>
      </c>
    </row>
    <row r="5631" ht="22.5" hidden="1" customHeight="1" outlineLevel="1">
      <c r="A5631" s="165" t="s">
        <v>3276</v>
      </c>
      <c r="B5631" s="171" t="s">
        <v>3208</v>
      </c>
      <c r="C5631" s="167" t="s">
        <v>17</v>
      </c>
      <c r="D5631" s="168">
        <v>1.25517411E8</v>
      </c>
      <c r="E5631" s="169" t="str">
        <f>iferror(vlookup(C5631,'Master data'!$A$2:$C$29,3,0),"-/-")</f>
        <v>Biến phí</v>
      </c>
      <c r="F5631" s="169" t="str">
        <f>iferror(vlookup(C5631,'Master data'!$A$2:$C$29,2,0),"-/-")</f>
        <v>Chi phí bán hàng</v>
      </c>
    </row>
    <row r="5632" ht="22.5" hidden="1" customHeight="1" outlineLevel="1">
      <c r="A5632" s="165" t="s">
        <v>3276</v>
      </c>
      <c r="B5632" s="171" t="s">
        <v>106</v>
      </c>
      <c r="C5632" s="167" t="s">
        <v>106</v>
      </c>
      <c r="D5632" s="168">
        <v>3997600.0</v>
      </c>
      <c r="E5632" s="169" t="str">
        <f>iferror(vlookup(C5632,'Master data'!$A$2:$C$29,3,0),"-/-")</f>
        <v>Biến phí</v>
      </c>
      <c r="F5632" s="169" t="str">
        <f>iferror(vlookup(C5632,'Master data'!$A$2:$C$29,2,0),"-/-")</f>
        <v>Chi phí bán hàng</v>
      </c>
    </row>
    <row r="5633" ht="22.5" hidden="1" customHeight="1" outlineLevel="1">
      <c r="A5633" s="165" t="s">
        <v>3276</v>
      </c>
      <c r="B5633" s="171" t="s">
        <v>3209</v>
      </c>
      <c r="C5633" s="167" t="s">
        <v>118</v>
      </c>
      <c r="D5633" s="168">
        <v>7849500.0</v>
      </c>
      <c r="E5633" s="169" t="str">
        <f>iferror(vlookup(C5633,'Master data'!$A$2:$C$29,3,0),"-/-")</f>
        <v>Định phí</v>
      </c>
      <c r="F5633" s="169" t="str">
        <f>iferror(vlookup(C5633,'Master data'!$A$2:$C$29,2,0),"-/-")</f>
        <v>Chi phí hành chính</v>
      </c>
    </row>
    <row r="5634" ht="22.5" hidden="1" customHeight="1" outlineLevel="1">
      <c r="A5634" s="165" t="s">
        <v>3276</v>
      </c>
      <c r="B5634" s="171" t="s">
        <v>109</v>
      </c>
      <c r="C5634" s="167" t="s">
        <v>109</v>
      </c>
      <c r="D5634" s="168">
        <v>4.44535106E8</v>
      </c>
      <c r="E5634" s="169" t="str">
        <f>iferror(vlookup(C5634,'Master data'!$A$2:$C$29,3,0),"-/-")</f>
        <v>Định phí</v>
      </c>
      <c r="F5634" s="169" t="str">
        <f>iferror(vlookup(C5634,'Master data'!$A$2:$C$29,2,0),"-/-")</f>
        <v>Chi phí QLDN</v>
      </c>
    </row>
    <row r="5635" ht="22.5" hidden="1" customHeight="1" outlineLevel="1">
      <c r="A5635" s="165" t="s">
        <v>3276</v>
      </c>
      <c r="B5635" s="171" t="s">
        <v>3210</v>
      </c>
      <c r="C5635" s="167" t="s">
        <v>120</v>
      </c>
      <c r="D5635" s="168">
        <v>1.25986077E8</v>
      </c>
      <c r="E5635" s="169" t="str">
        <f>iferror(vlookup(C5635,'Master data'!$A$2:$C$29,3,0),"-/-")</f>
        <v>Định phí</v>
      </c>
      <c r="F5635" s="169" t="str">
        <f>iferror(vlookup(C5635,'Master data'!$A$2:$C$29,2,0),"-/-")</f>
        <v>Chi phí QLDN</v>
      </c>
    </row>
    <row r="5636" ht="22.5" hidden="1" customHeight="1" outlineLevel="1">
      <c r="A5636" s="165" t="s">
        <v>3276</v>
      </c>
      <c r="B5636" s="171" t="s">
        <v>121</v>
      </c>
      <c r="C5636" s="167" t="s">
        <v>121</v>
      </c>
      <c r="D5636" s="168">
        <v>3.7582333E7</v>
      </c>
      <c r="E5636" s="169" t="str">
        <f>iferror(vlookup(C5636,'Master data'!$A$2:$C$29,3,0),"-/-")</f>
        <v>Định phí</v>
      </c>
      <c r="F5636" s="169" t="str">
        <f>iferror(vlookup(C5636,'Master data'!$A$2:$C$29,2,0),"-/-")</f>
        <v>Chi phí QLDN</v>
      </c>
    </row>
    <row r="5637" ht="22.5" hidden="1" customHeight="1" outlineLevel="1">
      <c r="A5637" s="165" t="s">
        <v>3276</v>
      </c>
      <c r="B5637" s="171" t="s">
        <v>3211</v>
      </c>
      <c r="C5637" s="167" t="s">
        <v>123</v>
      </c>
      <c r="D5637" s="168">
        <v>1.8E7</v>
      </c>
      <c r="E5637" s="169" t="str">
        <f>iferror(vlookup(C5637,'Master data'!$A$2:$C$29,3,0),"-/-")</f>
        <v>Định phí</v>
      </c>
      <c r="F5637" s="169" t="str">
        <f>iferror(vlookup(C5637,'Master data'!$A$2:$C$29,2,0),"-/-")</f>
        <v>Chi phí QLDN</v>
      </c>
    </row>
    <row r="5638" ht="22.5" hidden="1" customHeight="1" outlineLevel="1">
      <c r="A5638" s="165" t="s">
        <v>3276</v>
      </c>
      <c r="B5638" s="171" t="s">
        <v>3212</v>
      </c>
      <c r="C5638" s="167" t="s">
        <v>112</v>
      </c>
      <c r="D5638" s="168">
        <v>1.4333333E7</v>
      </c>
      <c r="E5638" s="169" t="str">
        <f>iferror(vlookup(C5638,'Master data'!$A$2:$C$29,3,0),"-/-")</f>
        <v>Biến phí</v>
      </c>
      <c r="F5638" s="169" t="str">
        <f>iferror(vlookup(C5638,'Master data'!$A$2:$C$29,2,0),"-/-")</f>
        <v>Chi phí hành chính</v>
      </c>
    </row>
    <row r="5639" ht="22.5" hidden="1" customHeight="1" outlineLevel="1">
      <c r="A5639" s="165" t="s">
        <v>3276</v>
      </c>
      <c r="B5639" s="171" t="s">
        <v>3277</v>
      </c>
      <c r="C5639" s="167" t="s">
        <v>99</v>
      </c>
      <c r="D5639" s="168">
        <v>7604667.0</v>
      </c>
      <c r="E5639" s="169" t="str">
        <f>iferror(vlookup(C5639,'Master data'!$A$2:$C$29,3,0),"-/-")</f>
        <v>Biến phí</v>
      </c>
      <c r="F5639" s="169" t="str">
        <f>iferror(vlookup(C5639,'Master data'!$A$2:$C$29,2,0),"-/-")</f>
        <v>Chi phí giá vốn</v>
      </c>
    </row>
    <row r="5640" ht="22.5" hidden="1" customHeight="1" outlineLevel="1">
      <c r="A5640" s="165" t="s">
        <v>3276</v>
      </c>
      <c r="B5640" s="171" t="s">
        <v>3278</v>
      </c>
      <c r="C5640" s="167" t="s">
        <v>99</v>
      </c>
      <c r="D5640" s="168">
        <v>6.397E7</v>
      </c>
      <c r="E5640" s="169" t="str">
        <f>iferror(vlookup(C5640,'Master data'!$A$2:$C$29,3,0),"-/-")</f>
        <v>Biến phí</v>
      </c>
      <c r="F5640" s="169" t="str">
        <f>iferror(vlookup(C5640,'Master data'!$A$2:$C$29,2,0),"-/-")</f>
        <v>Chi phí giá vốn</v>
      </c>
    </row>
    <row r="5641" ht="22.5" hidden="1" customHeight="1" outlineLevel="1">
      <c r="A5641" s="165" t="s">
        <v>3276</v>
      </c>
      <c r="B5641" s="171" t="s">
        <v>3279</v>
      </c>
      <c r="C5641" s="167" t="s">
        <v>99</v>
      </c>
      <c r="D5641" s="168">
        <v>6225000.0</v>
      </c>
      <c r="E5641" s="169" t="str">
        <f>iferror(vlookup(C5641,'Master data'!$A$2:$C$29,3,0),"-/-")</f>
        <v>Biến phí</v>
      </c>
      <c r="F5641" s="169" t="str">
        <f>iferror(vlookup(C5641,'Master data'!$A$2:$C$29,2,0),"-/-")</f>
        <v>Chi phí giá vốn</v>
      </c>
    </row>
    <row r="5642" ht="22.5" hidden="1" customHeight="1" outlineLevel="1">
      <c r="A5642" s="165" t="s">
        <v>3276</v>
      </c>
      <c r="B5642" s="171" t="s">
        <v>3030</v>
      </c>
      <c r="C5642" s="167" t="s">
        <v>102</v>
      </c>
      <c r="D5642" s="168">
        <v>2.001E8</v>
      </c>
      <c r="E5642" s="169" t="str">
        <f>iferror(vlookup(C5642,'Master data'!$A$2:$C$29,3,0),"-/-")</f>
        <v>Biến phí</v>
      </c>
      <c r="F5642" s="169" t="str">
        <f>iferror(vlookup(C5642,'Master data'!$A$2:$C$29,2,0),"-/-")</f>
        <v>Chi phí giá vốn</v>
      </c>
    </row>
    <row r="5643" ht="22.5" hidden="1" customHeight="1" outlineLevel="1">
      <c r="A5643" s="165" t="s">
        <v>3276</v>
      </c>
      <c r="B5643" s="171" t="s">
        <v>3218</v>
      </c>
      <c r="C5643" s="167" t="s">
        <v>122</v>
      </c>
      <c r="D5643" s="168">
        <v>4380334.0</v>
      </c>
      <c r="E5643" s="169" t="str">
        <f>iferror(vlookup(C5643,'Master data'!$A$2:$C$29,3,0),"-/-")</f>
        <v>Định phí</v>
      </c>
      <c r="F5643" s="169" t="str">
        <f>iferror(vlookup(C5643,'Master data'!$A$2:$C$29,2,0),"-/-")</f>
        <v>Chi phí khác</v>
      </c>
    </row>
    <row r="5644" ht="22.5" hidden="1" customHeight="1" outlineLevel="1">
      <c r="A5644" s="173" t="s">
        <v>3276</v>
      </c>
      <c r="B5644" s="179" t="s">
        <v>3220</v>
      </c>
      <c r="C5644" s="175" t="s">
        <v>124</v>
      </c>
      <c r="D5644" s="176">
        <v>1.1139333E7</v>
      </c>
      <c r="E5644" s="177" t="str">
        <f>iferror(vlookup(C5644,'Master data'!$A$2:$C$29,3,0),"-/-")</f>
        <v>Chi phí khác</v>
      </c>
      <c r="F5644" s="177" t="str">
        <f>iferror(vlookup(C5644,'Master data'!$A$2:$C$29,2,0),"-/-")</f>
        <v>Chi phí khác</v>
      </c>
    </row>
    <row r="5645" ht="22.5" customHeight="1">
      <c r="A5645" s="165" t="s">
        <v>3280</v>
      </c>
      <c r="B5645" s="171" t="s">
        <v>112</v>
      </c>
      <c r="C5645" s="167" t="s">
        <v>112</v>
      </c>
      <c r="D5645" s="168">
        <v>0.0</v>
      </c>
      <c r="E5645" s="169" t="str">
        <f>iferror(vlookup(C5645,'Master data'!$A$2:$C$29,3,0),"-/-")</f>
        <v>Biến phí</v>
      </c>
      <c r="F5645" s="169" t="str">
        <f>iferror(vlookup(C5645,'Master data'!$A$2:$C$29,2,0),"-/-")</f>
        <v>Chi phí hành chính</v>
      </c>
    </row>
    <row r="5646" ht="22.5" customHeight="1" outlineLevel="1">
      <c r="A5646" s="165" t="s">
        <v>3280</v>
      </c>
      <c r="B5646" s="171" t="s">
        <v>112</v>
      </c>
      <c r="C5646" s="167" t="s">
        <v>112</v>
      </c>
      <c r="D5646" s="168">
        <v>2.4451333E7</v>
      </c>
      <c r="E5646" s="169" t="str">
        <f>iferror(vlookup(C5646,'Master data'!$A$2:$C$29,3,0),"-/-")</f>
        <v>Biến phí</v>
      </c>
      <c r="F5646" s="169" t="str">
        <f>iferror(vlookup(C5646,'Master data'!$A$2:$C$29,2,0),"-/-")</f>
        <v>Chi phí hành chính</v>
      </c>
    </row>
    <row r="5647" ht="22.5" customHeight="1" outlineLevel="1">
      <c r="A5647" s="165" t="s">
        <v>3280</v>
      </c>
      <c r="B5647" s="171" t="s">
        <v>3239</v>
      </c>
      <c r="C5647" s="167" t="s">
        <v>115</v>
      </c>
      <c r="D5647" s="168">
        <v>2.2414E7</v>
      </c>
      <c r="E5647" s="169" t="str">
        <f>iferror(vlookup(C5647,'Master data'!$A$2:$C$29,3,0),"-/-")</f>
        <v>Định phí</v>
      </c>
      <c r="F5647" s="169" t="str">
        <f>iferror(vlookup(C5647,'Master data'!$A$2:$C$29,2,0),"-/-")</f>
        <v>Chi phí hành chính</v>
      </c>
    </row>
    <row r="5648" ht="22.5" customHeight="1" outlineLevel="1">
      <c r="A5648" s="165" t="s">
        <v>3280</v>
      </c>
      <c r="B5648" s="171" t="s">
        <v>3200</v>
      </c>
      <c r="C5648" s="167" t="s">
        <v>112</v>
      </c>
      <c r="D5648" s="168">
        <v>5096667.0</v>
      </c>
      <c r="E5648" s="169" t="str">
        <f>iferror(vlookup(C5648,'Master data'!$A$2:$C$29,3,0),"-/-")</f>
        <v>Biến phí</v>
      </c>
      <c r="F5648" s="169" t="str">
        <f>iferror(vlookup(C5648,'Master data'!$A$2:$C$29,2,0),"-/-")</f>
        <v>Chi phí hành chính</v>
      </c>
    </row>
    <row r="5649" ht="22.5" customHeight="1" outlineLevel="1">
      <c r="A5649" s="165" t="s">
        <v>3280</v>
      </c>
      <c r="B5649" s="171" t="s">
        <v>3201</v>
      </c>
      <c r="C5649" s="167" t="s">
        <v>116</v>
      </c>
      <c r="D5649" s="168">
        <v>2.4284731E7</v>
      </c>
      <c r="E5649" s="169" t="str">
        <f>iferror(vlookup(C5649,'Master data'!$A$2:$C$29,3,0),"-/-")</f>
        <v>Định phí</v>
      </c>
      <c r="F5649" s="169" t="str">
        <f>iferror(vlookup(C5649,'Master data'!$A$2:$C$29,2,0),"-/-")</f>
        <v>Chi phí hành chính</v>
      </c>
    </row>
    <row r="5650" ht="22.5" customHeight="1" outlineLevel="1">
      <c r="A5650" s="165" t="s">
        <v>3280</v>
      </c>
      <c r="B5650" s="171" t="s">
        <v>3202</v>
      </c>
      <c r="C5650" s="167" t="s">
        <v>118</v>
      </c>
      <c r="D5650" s="168">
        <v>2.1759E7</v>
      </c>
      <c r="E5650" s="169" t="str">
        <f>iferror(vlookup(C5650,'Master data'!$A$2:$C$29,3,0),"-/-")</f>
        <v>Định phí</v>
      </c>
      <c r="F5650" s="169" t="str">
        <f>iferror(vlookup(C5650,'Master data'!$A$2:$C$29,2,0),"-/-")</f>
        <v>Chi phí hành chính</v>
      </c>
    </row>
    <row r="5651" ht="22.5" customHeight="1" outlineLevel="1">
      <c r="A5651" s="165" t="s">
        <v>3280</v>
      </c>
      <c r="B5651" s="171" t="s">
        <v>3203</v>
      </c>
      <c r="C5651" s="167" t="s">
        <v>107</v>
      </c>
      <c r="D5651" s="168">
        <v>1.0080134E7</v>
      </c>
      <c r="E5651" s="169" t="str">
        <f>iferror(vlookup(C5651,'Master data'!$A$2:$C$29,3,0),"-/-")</f>
        <v>Biến phí</v>
      </c>
      <c r="F5651" s="169" t="str">
        <f>iferror(vlookup(C5651,'Master data'!$A$2:$C$29,2,0),"-/-")</f>
        <v>Chi phí bán hàng</v>
      </c>
    </row>
    <row r="5652" ht="22.5" customHeight="1" outlineLevel="1">
      <c r="A5652" s="165" t="s">
        <v>3280</v>
      </c>
      <c r="B5652" s="171" t="s">
        <v>3204</v>
      </c>
      <c r="C5652" s="167" t="s">
        <v>95</v>
      </c>
      <c r="D5652" s="168">
        <v>2.0E8</v>
      </c>
      <c r="E5652" s="169" t="str">
        <f>iferror(vlookup(C5652,'Master data'!$A$2:$C$29,3,0),"-/-")</f>
        <v>Biến phí</v>
      </c>
      <c r="F5652" s="169" t="str">
        <f>iferror(vlookup(C5652,'Master data'!$A$2:$C$29,2,0),"-/-")</f>
        <v>Chi phí bán hàng</v>
      </c>
    </row>
    <row r="5653" ht="22.5" customHeight="1" outlineLevel="1">
      <c r="A5653" s="165" t="s">
        <v>3280</v>
      </c>
      <c r="B5653" s="171" t="s">
        <v>3205</v>
      </c>
      <c r="C5653" s="167" t="s">
        <v>114</v>
      </c>
      <c r="D5653" s="168">
        <v>2.1659E7</v>
      </c>
      <c r="E5653" s="169" t="str">
        <f>iferror(vlookup(C5653,'Master data'!$A$2:$C$29,3,0),"-/-")</f>
        <v>Định phí</v>
      </c>
      <c r="F5653" s="169" t="str">
        <f>iferror(vlookup(C5653,'Master data'!$A$2:$C$29,2,0),"-/-")</f>
        <v>Chi phí hành chính</v>
      </c>
    </row>
    <row r="5654" ht="22.5" customHeight="1" outlineLevel="1">
      <c r="A5654" s="165" t="s">
        <v>3280</v>
      </c>
      <c r="B5654" s="171" t="s">
        <v>97</v>
      </c>
      <c r="C5654" s="167" t="s">
        <v>97</v>
      </c>
      <c r="D5654" s="168">
        <v>0.0</v>
      </c>
      <c r="E5654" s="169" t="str">
        <f>iferror(vlookup(C5654,'Master data'!$A$2:$C$29,3,0),"-/-")</f>
        <v>Biến phí</v>
      </c>
      <c r="F5654" s="169" t="str">
        <f>iferror(vlookup(C5654,'Master data'!$A$2:$C$29,2,0),"-/-")</f>
        <v>Chi phí bán hàng</v>
      </c>
    </row>
    <row r="5655" ht="22.5" customHeight="1" outlineLevel="1">
      <c r="A5655" s="165" t="s">
        <v>3280</v>
      </c>
      <c r="B5655" s="171" t="s">
        <v>3031</v>
      </c>
      <c r="C5655" s="167" t="s">
        <v>98</v>
      </c>
      <c r="D5655" s="168">
        <v>1.1027418E7</v>
      </c>
      <c r="E5655" s="169" t="str">
        <f>iferror(vlookup(C5655,'Master data'!$A$2:$C$29,3,0),"-/-")</f>
        <v>Biến phí</v>
      </c>
      <c r="F5655" s="169" t="str">
        <f>iferror(vlookup(C5655,'Master data'!$A$2:$C$29,2,0),"-/-")</f>
        <v>Chi phí bán hàng</v>
      </c>
    </row>
    <row r="5656" ht="22.5" customHeight="1" outlineLevel="1">
      <c r="A5656" s="165" t="s">
        <v>3280</v>
      </c>
      <c r="B5656" s="171" t="s">
        <v>117</v>
      </c>
      <c r="C5656" s="167" t="s">
        <v>117</v>
      </c>
      <c r="D5656" s="168">
        <v>0.0</v>
      </c>
      <c r="E5656" s="169" t="str">
        <f>iferror(vlookup(C5656,'Master data'!$A$2:$C$29,3,0),"-/-")</f>
        <v>Định phí</v>
      </c>
      <c r="F5656" s="169" t="str">
        <f>iferror(vlookup(C5656,'Master data'!$A$2:$C$29,2,0),"-/-")</f>
        <v>Chi phí bán hàng</v>
      </c>
    </row>
    <row r="5657" ht="22.5" customHeight="1" outlineLevel="1">
      <c r="A5657" s="165" t="s">
        <v>3280</v>
      </c>
      <c r="B5657" s="171" t="s">
        <v>101</v>
      </c>
      <c r="C5657" s="167" t="s">
        <v>101</v>
      </c>
      <c r="D5657" s="168">
        <v>1.6932001E7</v>
      </c>
      <c r="E5657" s="169" t="str">
        <f>iferror(vlookup(C5657,'Master data'!$A$2:$C$29,3,0),"-/-")</f>
        <v>Biến phí</v>
      </c>
      <c r="F5657" s="169" t="str">
        <f>iferror(vlookup(C5657,'Master data'!$A$2:$C$29,2,0),"-/-")</f>
        <v>Chi phí bán hàng</v>
      </c>
    </row>
    <row r="5658" ht="22.5" customHeight="1" outlineLevel="1">
      <c r="A5658" s="165" t="s">
        <v>3280</v>
      </c>
      <c r="B5658" s="171" t="s">
        <v>3206</v>
      </c>
      <c r="C5658" s="167" t="s">
        <v>103</v>
      </c>
      <c r="D5658" s="168">
        <v>2.388675E7</v>
      </c>
      <c r="E5658" s="169" t="str">
        <f>iferror(vlookup(C5658,'Master data'!$A$2:$C$29,3,0),"-/-")</f>
        <v>Biến phí</v>
      </c>
      <c r="F5658" s="169" t="str">
        <f>iferror(vlookup(C5658,'Master data'!$A$2:$C$29,2,0),"-/-")</f>
        <v>Chi phí bán hàng</v>
      </c>
    </row>
    <row r="5659" ht="22.5" customHeight="1" outlineLevel="1">
      <c r="A5659" s="165" t="s">
        <v>3280</v>
      </c>
      <c r="B5659" s="171" t="s">
        <v>3207</v>
      </c>
      <c r="C5659" s="167" t="s">
        <v>104</v>
      </c>
      <c r="D5659" s="168">
        <v>0.0</v>
      </c>
      <c r="E5659" s="169" t="str">
        <f>iferror(vlookup(C5659,'Master data'!$A$2:$C$29,3,0),"-/-")</f>
        <v>Biến phí</v>
      </c>
      <c r="F5659" s="169" t="str">
        <f>iferror(vlookup(C5659,'Master data'!$A$2:$C$29,2,0),"-/-")</f>
        <v>Chi phí bán hàng</v>
      </c>
    </row>
    <row r="5660" ht="22.5" customHeight="1" outlineLevel="1">
      <c r="A5660" s="165" t="s">
        <v>3280</v>
      </c>
      <c r="B5660" s="171" t="s">
        <v>105</v>
      </c>
      <c r="C5660" s="167" t="s">
        <v>105</v>
      </c>
      <c r="D5660" s="168">
        <v>0.0</v>
      </c>
      <c r="E5660" s="169" t="str">
        <f>iferror(vlookup(C5660,'Master data'!$A$2:$C$29,3,0),"-/-")</f>
        <v>Biến phí</v>
      </c>
      <c r="F5660" s="169" t="str">
        <f>iferror(vlookup(C5660,'Master data'!$A$2:$C$29,2,0),"-/-")</f>
        <v>Chi phí bán hàng</v>
      </c>
    </row>
    <row r="5661" ht="22.5" customHeight="1" outlineLevel="1">
      <c r="A5661" s="165" t="s">
        <v>3280</v>
      </c>
      <c r="B5661" s="171" t="s">
        <v>3208</v>
      </c>
      <c r="C5661" s="167" t="s">
        <v>17</v>
      </c>
      <c r="D5661" s="168">
        <v>1.78205978E8</v>
      </c>
      <c r="E5661" s="169" t="str">
        <f>iferror(vlookup(C5661,'Master data'!$A$2:$C$29,3,0),"-/-")</f>
        <v>Biến phí</v>
      </c>
      <c r="F5661" s="169" t="str">
        <f>iferror(vlookup(C5661,'Master data'!$A$2:$C$29,2,0),"-/-")</f>
        <v>Chi phí bán hàng</v>
      </c>
    </row>
    <row r="5662" ht="22.5" customHeight="1" outlineLevel="1">
      <c r="A5662" s="165" t="s">
        <v>3280</v>
      </c>
      <c r="B5662" s="171" t="s">
        <v>106</v>
      </c>
      <c r="C5662" s="167" t="s">
        <v>106</v>
      </c>
      <c r="D5662" s="168">
        <v>9311376.0</v>
      </c>
      <c r="E5662" s="169" t="str">
        <f>iferror(vlookup(C5662,'Master data'!$A$2:$C$29,3,0),"-/-")</f>
        <v>Biến phí</v>
      </c>
      <c r="F5662" s="169" t="str">
        <f>iferror(vlookup(C5662,'Master data'!$A$2:$C$29,2,0),"-/-")</f>
        <v>Chi phí bán hàng</v>
      </c>
    </row>
    <row r="5663" ht="22.5" customHeight="1" outlineLevel="1">
      <c r="A5663" s="165" t="s">
        <v>3280</v>
      </c>
      <c r="B5663" s="171" t="s">
        <v>3209</v>
      </c>
      <c r="C5663" s="167" t="s">
        <v>118</v>
      </c>
      <c r="D5663" s="168">
        <v>1.4400167E7</v>
      </c>
      <c r="E5663" s="169" t="str">
        <f>iferror(vlookup(C5663,'Master data'!$A$2:$C$29,3,0),"-/-")</f>
        <v>Định phí</v>
      </c>
      <c r="F5663" s="169" t="str">
        <f>iferror(vlookup(C5663,'Master data'!$A$2:$C$29,2,0),"-/-")</f>
        <v>Chi phí hành chính</v>
      </c>
    </row>
    <row r="5664" ht="22.5" customHeight="1" outlineLevel="1">
      <c r="A5664" s="165" t="s">
        <v>3280</v>
      </c>
      <c r="B5664" s="171" t="s">
        <v>109</v>
      </c>
      <c r="C5664" s="167" t="s">
        <v>109</v>
      </c>
      <c r="D5664" s="168">
        <v>4.55467709E8</v>
      </c>
      <c r="E5664" s="169" t="str">
        <f>iferror(vlookup(C5664,'Master data'!$A$2:$C$29,3,0),"-/-")</f>
        <v>Định phí</v>
      </c>
      <c r="F5664" s="169" t="str">
        <f>iferror(vlookup(C5664,'Master data'!$A$2:$C$29,2,0),"-/-")</f>
        <v>Chi phí QLDN</v>
      </c>
    </row>
    <row r="5665" ht="22.5" customHeight="1" outlineLevel="1">
      <c r="A5665" s="165" t="s">
        <v>3280</v>
      </c>
      <c r="B5665" s="171" t="s">
        <v>3210</v>
      </c>
      <c r="C5665" s="167" t="s">
        <v>120</v>
      </c>
      <c r="D5665" s="168">
        <v>1.19286E8</v>
      </c>
      <c r="E5665" s="169" t="str">
        <f>iferror(vlookup(C5665,'Master data'!$A$2:$C$29,3,0),"-/-")</f>
        <v>Định phí</v>
      </c>
      <c r="F5665" s="169" t="str">
        <f>iferror(vlookup(C5665,'Master data'!$A$2:$C$29,2,0),"-/-")</f>
        <v>Chi phí QLDN</v>
      </c>
    </row>
    <row r="5666" ht="22.5" customHeight="1" outlineLevel="1">
      <c r="A5666" s="165" t="s">
        <v>3280</v>
      </c>
      <c r="B5666" s="171" t="s">
        <v>121</v>
      </c>
      <c r="C5666" s="167" t="s">
        <v>121</v>
      </c>
      <c r="D5666" s="168">
        <v>3.8116667E7</v>
      </c>
      <c r="E5666" s="169" t="str">
        <f>iferror(vlookup(C5666,'Master data'!$A$2:$C$29,3,0),"-/-")</f>
        <v>Định phí</v>
      </c>
      <c r="F5666" s="169" t="str">
        <f>iferror(vlookup(C5666,'Master data'!$A$2:$C$29,2,0),"-/-")</f>
        <v>Chi phí QLDN</v>
      </c>
    </row>
    <row r="5667" ht="22.5" customHeight="1" outlineLevel="1">
      <c r="A5667" s="165" t="s">
        <v>3280</v>
      </c>
      <c r="B5667" s="171" t="s">
        <v>3211</v>
      </c>
      <c r="C5667" s="167" t="s">
        <v>123</v>
      </c>
      <c r="D5667" s="168">
        <v>1.8E7</v>
      </c>
      <c r="E5667" s="169" t="str">
        <f>iferror(vlookup(C5667,'Master data'!$A$2:$C$29,3,0),"-/-")</f>
        <v>Định phí</v>
      </c>
      <c r="F5667" s="169" t="str">
        <f>iferror(vlookup(C5667,'Master data'!$A$2:$C$29,2,0),"-/-")</f>
        <v>Chi phí QLDN</v>
      </c>
    </row>
    <row r="5668" ht="22.5" customHeight="1" outlineLevel="1">
      <c r="A5668" s="165" t="s">
        <v>3280</v>
      </c>
      <c r="B5668" s="171" t="s">
        <v>3212</v>
      </c>
      <c r="C5668" s="167" t="s">
        <v>112</v>
      </c>
      <c r="D5668" s="168">
        <v>6166667.0</v>
      </c>
      <c r="E5668" s="169" t="str">
        <f>iferror(vlookup(C5668,'Master data'!$A$2:$C$29,3,0),"-/-")</f>
        <v>Biến phí</v>
      </c>
      <c r="F5668" s="169" t="str">
        <f>iferror(vlookup(C5668,'Master data'!$A$2:$C$29,2,0),"-/-")</f>
        <v>Chi phí hành chính</v>
      </c>
    </row>
    <row r="5669" ht="22.5" customHeight="1" outlineLevel="1">
      <c r="A5669" s="165" t="s">
        <v>3280</v>
      </c>
      <c r="B5669" s="171" t="s">
        <v>3281</v>
      </c>
      <c r="C5669" s="167" t="s">
        <v>99</v>
      </c>
      <c r="D5669" s="168">
        <v>3.9739E7</v>
      </c>
      <c r="E5669" s="169" t="str">
        <f>iferror(vlookup(C5669,'Master data'!$A$2:$C$29,3,0),"-/-")</f>
        <v>Biến phí</v>
      </c>
      <c r="F5669" s="169" t="str">
        <f>iferror(vlookup(C5669,'Master data'!$A$2:$C$29,2,0),"-/-")</f>
        <v>Chi phí giá vốn</v>
      </c>
    </row>
    <row r="5670" ht="22.5" customHeight="1" outlineLevel="1">
      <c r="A5670" s="165" t="s">
        <v>3280</v>
      </c>
      <c r="B5670" s="171" t="s">
        <v>1274</v>
      </c>
      <c r="C5670" s="167" t="s">
        <v>99</v>
      </c>
      <c r="D5670" s="168">
        <v>5.3708E7</v>
      </c>
      <c r="E5670" s="169" t="str">
        <f>iferror(vlookup(C5670,'Master data'!$A$2:$C$29,3,0),"-/-")</f>
        <v>Biến phí</v>
      </c>
      <c r="F5670" s="169" t="str">
        <f>iferror(vlookup(C5670,'Master data'!$A$2:$C$29,2,0),"-/-")</f>
        <v>Chi phí giá vốn</v>
      </c>
    </row>
    <row r="5671" ht="22.5" customHeight="1" outlineLevel="1">
      <c r="A5671" s="165" t="s">
        <v>3280</v>
      </c>
      <c r="B5671" s="171" t="s">
        <v>373</v>
      </c>
      <c r="C5671" s="167" t="s">
        <v>102</v>
      </c>
      <c r="D5671" s="168">
        <v>3.4519E8</v>
      </c>
      <c r="E5671" s="169" t="str">
        <f>iferror(vlookup(C5671,'Master data'!$A$2:$C$29,3,0),"-/-")</f>
        <v>Biến phí</v>
      </c>
      <c r="F5671" s="169" t="str">
        <f>iferror(vlookup(C5671,'Master data'!$A$2:$C$29,2,0),"-/-")</f>
        <v>Chi phí giá vốn</v>
      </c>
    </row>
    <row r="5672" ht="22.5" customHeight="1" outlineLevel="1">
      <c r="A5672" s="165" t="s">
        <v>3280</v>
      </c>
      <c r="B5672" s="171" t="s">
        <v>591</v>
      </c>
      <c r="C5672" s="167" t="s">
        <v>111</v>
      </c>
      <c r="D5672" s="168">
        <v>1.0E8</v>
      </c>
      <c r="E5672" s="169" t="str">
        <f>iferror(vlookup(C5672,'Master data'!$A$2:$C$29,3,0),"-/-")</f>
        <v>Định phí</v>
      </c>
      <c r="F5672" s="169" t="str">
        <f>iferror(vlookup(C5672,'Master data'!$A$2:$C$29,2,0),"-/-")</f>
        <v>Chi phí khác</v>
      </c>
    </row>
    <row r="5673" ht="22.5" customHeight="1" outlineLevel="1">
      <c r="A5673" s="165" t="s">
        <v>3280</v>
      </c>
      <c r="B5673" s="171" t="s">
        <v>3225</v>
      </c>
      <c r="C5673" s="167" t="s">
        <v>119</v>
      </c>
      <c r="D5673" s="168">
        <v>0.0</v>
      </c>
      <c r="E5673" s="169" t="str">
        <f>iferror(vlookup(C5673,'Master data'!$A$2:$C$29,3,0),"-/-")</f>
        <v>Định phí</v>
      </c>
      <c r="F5673" s="169" t="str">
        <f>iferror(vlookup(C5673,'Master data'!$A$2:$C$29,2,0),"-/-")</f>
        <v>Chi phí khác</v>
      </c>
    </row>
    <row r="5674" ht="22.5" customHeight="1" outlineLevel="1">
      <c r="A5674" s="165" t="s">
        <v>3280</v>
      </c>
      <c r="B5674" s="171" t="s">
        <v>70</v>
      </c>
      <c r="C5674" s="167" t="s">
        <v>70</v>
      </c>
      <c r="D5674" s="168">
        <v>0.0</v>
      </c>
      <c r="E5674" s="169" t="str">
        <f>iferror(vlookup(C5674,'Master data'!$A$2:$C$29,3,0),"-/-")</f>
        <v>Chi phí khác</v>
      </c>
      <c r="F5674" s="169" t="str">
        <f>iferror(vlookup(C5674,'Master data'!$A$2:$C$29,2,0),"-/-")</f>
        <v>Chi phí khác</v>
      </c>
    </row>
    <row r="5675" ht="22.5" customHeight="1" outlineLevel="1">
      <c r="A5675" s="165" t="s">
        <v>3280</v>
      </c>
      <c r="B5675" s="171" t="s">
        <v>3218</v>
      </c>
      <c r="C5675" s="167" t="s">
        <v>122</v>
      </c>
      <c r="D5675" s="168">
        <v>1.3698334E7</v>
      </c>
      <c r="E5675" s="169" t="str">
        <f>iferror(vlookup(C5675,'Master data'!$A$2:$C$29,3,0),"-/-")</f>
        <v>Định phí</v>
      </c>
      <c r="F5675" s="169" t="str">
        <f>iferror(vlookup(C5675,'Master data'!$A$2:$C$29,2,0),"-/-")</f>
        <v>Chi phí khác</v>
      </c>
    </row>
    <row r="5676" ht="22.5" customHeight="1" outlineLevel="1">
      <c r="A5676" s="165" t="s">
        <v>3280</v>
      </c>
      <c r="B5676" s="171" t="s">
        <v>3219</v>
      </c>
      <c r="C5676" s="167" t="s">
        <v>103</v>
      </c>
      <c r="D5676" s="168">
        <v>0.0</v>
      </c>
      <c r="E5676" s="169" t="str">
        <f>iferror(vlookup(C5676,'Master data'!$A$2:$C$29,3,0),"-/-")</f>
        <v>Biến phí</v>
      </c>
      <c r="F5676" s="169" t="str">
        <f>iferror(vlookup(C5676,'Master data'!$A$2:$C$29,2,0),"-/-")</f>
        <v>Chi phí bán hàng</v>
      </c>
    </row>
    <row r="5677" ht="22.5" customHeight="1" outlineLevel="1">
      <c r="A5677" s="165" t="s">
        <v>3280</v>
      </c>
      <c r="B5677" s="171" t="s">
        <v>3220</v>
      </c>
      <c r="C5677" s="167" t="s">
        <v>124</v>
      </c>
      <c r="D5677" s="168">
        <v>1.3333333E7</v>
      </c>
      <c r="E5677" s="169" t="str">
        <f>iferror(vlookup(C5677,'Master data'!$A$2:$C$29,3,0),"-/-")</f>
        <v>Chi phí khác</v>
      </c>
      <c r="F5677" s="169" t="str">
        <f>iferror(vlookup(C5677,'Master data'!$A$2:$C$29,2,0),"-/-")</f>
        <v>Chi phí khác</v>
      </c>
    </row>
    <row r="5678" ht="22.5" customHeight="1">
      <c r="A5678" s="165" t="s">
        <v>3282</v>
      </c>
      <c r="B5678" s="171" t="s">
        <v>112</v>
      </c>
      <c r="C5678" s="167" t="s">
        <v>112</v>
      </c>
      <c r="D5678" s="168">
        <v>0.0</v>
      </c>
      <c r="E5678" s="169" t="str">
        <f>iferror(vlookup(C5678,'Master data'!$A$2:$C$29,3,0),"-/-")</f>
        <v>Biến phí</v>
      </c>
      <c r="F5678" s="169" t="str">
        <f>iferror(vlookup(C5678,'Master data'!$A$2:$C$29,2,0),"-/-")</f>
        <v>Chi phí hành chính</v>
      </c>
    </row>
    <row r="5679" ht="22.5" customHeight="1" outlineLevel="1">
      <c r="A5679" s="165" t="s">
        <v>3282</v>
      </c>
      <c r="B5679" s="171" t="s">
        <v>112</v>
      </c>
      <c r="C5679" s="167" t="s">
        <v>112</v>
      </c>
      <c r="D5679" s="168">
        <v>4.149217E7</v>
      </c>
      <c r="E5679" s="169" t="str">
        <f>iferror(vlookup(C5679,'Master data'!$A$2:$C$29,3,0),"-/-")</f>
        <v>Biến phí</v>
      </c>
      <c r="F5679" s="169" t="str">
        <f>iferror(vlookup(C5679,'Master data'!$A$2:$C$29,2,0),"-/-")</f>
        <v>Chi phí hành chính</v>
      </c>
    </row>
    <row r="5680" ht="22.5" customHeight="1" outlineLevel="1">
      <c r="A5680" s="165" t="s">
        <v>3282</v>
      </c>
      <c r="B5680" s="171" t="s">
        <v>3239</v>
      </c>
      <c r="C5680" s="167" t="s">
        <v>115</v>
      </c>
      <c r="D5680" s="168">
        <v>2.4936E7</v>
      </c>
      <c r="E5680" s="169" t="str">
        <f>iferror(vlookup(C5680,'Master data'!$A$2:$C$29,3,0),"-/-")</f>
        <v>Định phí</v>
      </c>
      <c r="F5680" s="169" t="str">
        <f>iferror(vlookup(C5680,'Master data'!$A$2:$C$29,2,0),"-/-")</f>
        <v>Chi phí hành chính</v>
      </c>
    </row>
    <row r="5681" ht="22.5" customHeight="1" outlineLevel="1">
      <c r="A5681" s="165" t="s">
        <v>3282</v>
      </c>
      <c r="B5681" s="171" t="s">
        <v>3200</v>
      </c>
      <c r="C5681" s="167" t="s">
        <v>112</v>
      </c>
      <c r="D5681" s="168">
        <v>2700000.0</v>
      </c>
      <c r="E5681" s="169" t="str">
        <f>iferror(vlookup(C5681,'Master data'!$A$2:$C$29,3,0),"-/-")</f>
        <v>Biến phí</v>
      </c>
      <c r="F5681" s="169" t="str">
        <f>iferror(vlookup(C5681,'Master data'!$A$2:$C$29,2,0),"-/-")</f>
        <v>Chi phí hành chính</v>
      </c>
    </row>
    <row r="5682" ht="22.5" customHeight="1" outlineLevel="1">
      <c r="A5682" s="165" t="s">
        <v>3282</v>
      </c>
      <c r="B5682" s="171" t="s">
        <v>3201</v>
      </c>
      <c r="C5682" s="167" t="s">
        <v>116</v>
      </c>
      <c r="D5682" s="168">
        <v>2.0151564E7</v>
      </c>
      <c r="E5682" s="169" t="str">
        <f>iferror(vlookup(C5682,'Master data'!$A$2:$C$29,3,0),"-/-")</f>
        <v>Định phí</v>
      </c>
      <c r="F5682" s="169" t="str">
        <f>iferror(vlookup(C5682,'Master data'!$A$2:$C$29,2,0),"-/-")</f>
        <v>Chi phí hành chính</v>
      </c>
    </row>
    <row r="5683" ht="22.5" customHeight="1" outlineLevel="1">
      <c r="A5683" s="165" t="s">
        <v>3282</v>
      </c>
      <c r="B5683" s="171" t="s">
        <v>3202</v>
      </c>
      <c r="C5683" s="167" t="s">
        <v>118</v>
      </c>
      <c r="D5683" s="168">
        <v>1.5016667E7</v>
      </c>
      <c r="E5683" s="169" t="str">
        <f>iferror(vlookup(C5683,'Master data'!$A$2:$C$29,3,0),"-/-")</f>
        <v>Định phí</v>
      </c>
      <c r="F5683" s="169" t="str">
        <f>iferror(vlookup(C5683,'Master data'!$A$2:$C$29,2,0),"-/-")</f>
        <v>Chi phí hành chính</v>
      </c>
    </row>
    <row r="5684" ht="22.5" customHeight="1" outlineLevel="1">
      <c r="A5684" s="165" t="s">
        <v>3282</v>
      </c>
      <c r="B5684" s="171" t="s">
        <v>3203</v>
      </c>
      <c r="C5684" s="167" t="s">
        <v>107</v>
      </c>
      <c r="D5684" s="168">
        <v>2.9295667E7</v>
      </c>
      <c r="E5684" s="169" t="str">
        <f>iferror(vlookup(C5684,'Master data'!$A$2:$C$29,3,0),"-/-")</f>
        <v>Biến phí</v>
      </c>
      <c r="F5684" s="169" t="str">
        <f>iferror(vlookup(C5684,'Master data'!$A$2:$C$29,2,0),"-/-")</f>
        <v>Chi phí bán hàng</v>
      </c>
    </row>
    <row r="5685" ht="22.5" customHeight="1" outlineLevel="1">
      <c r="A5685" s="165" t="s">
        <v>3282</v>
      </c>
      <c r="B5685" s="171" t="s">
        <v>3204</v>
      </c>
      <c r="C5685" s="167" t="s">
        <v>95</v>
      </c>
      <c r="D5685" s="168">
        <v>2.33E8</v>
      </c>
      <c r="E5685" s="169" t="str">
        <f>iferror(vlookup(C5685,'Master data'!$A$2:$C$29,3,0),"-/-")</f>
        <v>Biến phí</v>
      </c>
      <c r="F5685" s="169" t="str">
        <f>iferror(vlookup(C5685,'Master data'!$A$2:$C$29,2,0),"-/-")</f>
        <v>Chi phí bán hàng</v>
      </c>
    </row>
    <row r="5686" ht="22.5" customHeight="1" outlineLevel="1">
      <c r="A5686" s="165" t="s">
        <v>3282</v>
      </c>
      <c r="B5686" s="171" t="s">
        <v>3205</v>
      </c>
      <c r="C5686" s="167" t="s">
        <v>114</v>
      </c>
      <c r="D5686" s="168">
        <v>2.2297334E7</v>
      </c>
      <c r="E5686" s="169" t="str">
        <f>iferror(vlookup(C5686,'Master data'!$A$2:$C$29,3,0),"-/-")</f>
        <v>Định phí</v>
      </c>
      <c r="F5686" s="169" t="str">
        <f>iferror(vlookup(C5686,'Master data'!$A$2:$C$29,2,0),"-/-")</f>
        <v>Chi phí hành chính</v>
      </c>
    </row>
    <row r="5687" ht="22.5" customHeight="1" outlineLevel="1">
      <c r="A5687" s="165" t="s">
        <v>3282</v>
      </c>
      <c r="B5687" s="171" t="s">
        <v>97</v>
      </c>
      <c r="C5687" s="167" t="s">
        <v>97</v>
      </c>
      <c r="D5687" s="168">
        <v>0.0</v>
      </c>
      <c r="E5687" s="169" t="str">
        <f>iferror(vlookup(C5687,'Master data'!$A$2:$C$29,3,0),"-/-")</f>
        <v>Biến phí</v>
      </c>
      <c r="F5687" s="169" t="str">
        <f>iferror(vlookup(C5687,'Master data'!$A$2:$C$29,2,0),"-/-")</f>
        <v>Chi phí bán hàng</v>
      </c>
    </row>
    <row r="5688" ht="22.5" customHeight="1" outlineLevel="1">
      <c r="A5688" s="165" t="s">
        <v>3282</v>
      </c>
      <c r="B5688" s="171" t="s">
        <v>3031</v>
      </c>
      <c r="C5688" s="167" t="s">
        <v>98</v>
      </c>
      <c r="D5688" s="168">
        <v>1.295286E7</v>
      </c>
      <c r="E5688" s="169" t="str">
        <f>iferror(vlookup(C5688,'Master data'!$A$2:$C$29,3,0),"-/-")</f>
        <v>Biến phí</v>
      </c>
      <c r="F5688" s="169" t="str">
        <f>iferror(vlookup(C5688,'Master data'!$A$2:$C$29,2,0),"-/-")</f>
        <v>Chi phí bán hàng</v>
      </c>
    </row>
    <row r="5689" ht="22.5" customHeight="1" outlineLevel="1">
      <c r="A5689" s="165" t="s">
        <v>3282</v>
      </c>
      <c r="B5689" s="171" t="s">
        <v>117</v>
      </c>
      <c r="C5689" s="167" t="s">
        <v>117</v>
      </c>
      <c r="D5689" s="168">
        <v>0.0</v>
      </c>
      <c r="E5689" s="169" t="str">
        <f>iferror(vlookup(C5689,'Master data'!$A$2:$C$29,3,0),"-/-")</f>
        <v>Định phí</v>
      </c>
      <c r="F5689" s="169" t="str">
        <f>iferror(vlookup(C5689,'Master data'!$A$2:$C$29,2,0),"-/-")</f>
        <v>Chi phí bán hàng</v>
      </c>
    </row>
    <row r="5690" ht="22.5" customHeight="1" outlineLevel="1">
      <c r="A5690" s="165" t="s">
        <v>3282</v>
      </c>
      <c r="B5690" s="171" t="s">
        <v>101</v>
      </c>
      <c r="C5690" s="167" t="s">
        <v>101</v>
      </c>
      <c r="D5690" s="168">
        <v>1.1741634E7</v>
      </c>
      <c r="E5690" s="169" t="str">
        <f>iferror(vlookup(C5690,'Master data'!$A$2:$C$29,3,0),"-/-")</f>
        <v>Biến phí</v>
      </c>
      <c r="F5690" s="169" t="str">
        <f>iferror(vlookup(C5690,'Master data'!$A$2:$C$29,2,0),"-/-")</f>
        <v>Chi phí bán hàng</v>
      </c>
    </row>
    <row r="5691" ht="22.5" customHeight="1" outlineLevel="1">
      <c r="A5691" s="165" t="s">
        <v>3282</v>
      </c>
      <c r="B5691" s="171" t="s">
        <v>3206</v>
      </c>
      <c r="C5691" s="167" t="s">
        <v>103</v>
      </c>
      <c r="D5691" s="168">
        <v>4.8768E7</v>
      </c>
      <c r="E5691" s="169" t="str">
        <f>iferror(vlookup(C5691,'Master data'!$A$2:$C$29,3,0),"-/-")</f>
        <v>Biến phí</v>
      </c>
      <c r="F5691" s="169" t="str">
        <f>iferror(vlookup(C5691,'Master data'!$A$2:$C$29,2,0),"-/-")</f>
        <v>Chi phí bán hàng</v>
      </c>
    </row>
    <row r="5692" ht="22.5" customHeight="1" outlineLevel="1">
      <c r="A5692" s="165" t="s">
        <v>3282</v>
      </c>
      <c r="B5692" s="171" t="s">
        <v>3207</v>
      </c>
      <c r="C5692" s="167" t="s">
        <v>104</v>
      </c>
      <c r="D5692" s="168">
        <v>0.0</v>
      </c>
      <c r="E5692" s="169" t="str">
        <f>iferror(vlookup(C5692,'Master data'!$A$2:$C$29,3,0),"-/-")</f>
        <v>Biến phí</v>
      </c>
      <c r="F5692" s="169" t="str">
        <f>iferror(vlookup(C5692,'Master data'!$A$2:$C$29,2,0),"-/-")</f>
        <v>Chi phí bán hàng</v>
      </c>
    </row>
    <row r="5693" ht="22.5" customHeight="1" outlineLevel="1">
      <c r="A5693" s="165" t="s">
        <v>3282</v>
      </c>
      <c r="B5693" s="171" t="s">
        <v>105</v>
      </c>
      <c r="C5693" s="167" t="s">
        <v>105</v>
      </c>
      <c r="D5693" s="168">
        <v>0.0</v>
      </c>
      <c r="E5693" s="169" t="str">
        <f>iferror(vlookup(C5693,'Master data'!$A$2:$C$29,3,0),"-/-")</f>
        <v>Biến phí</v>
      </c>
      <c r="F5693" s="169" t="str">
        <f>iferror(vlookup(C5693,'Master data'!$A$2:$C$29,2,0),"-/-")</f>
        <v>Chi phí bán hàng</v>
      </c>
    </row>
    <row r="5694" ht="22.5" customHeight="1" outlineLevel="1">
      <c r="A5694" s="165" t="s">
        <v>3282</v>
      </c>
      <c r="B5694" s="171" t="s">
        <v>3208</v>
      </c>
      <c r="C5694" s="167" t="s">
        <v>17</v>
      </c>
      <c r="D5694" s="168">
        <v>2.35079688E8</v>
      </c>
      <c r="E5694" s="169" t="str">
        <f>iferror(vlookup(C5694,'Master data'!$A$2:$C$29,3,0),"-/-")</f>
        <v>Biến phí</v>
      </c>
      <c r="F5694" s="169" t="str">
        <f>iferror(vlookup(C5694,'Master data'!$A$2:$C$29,2,0),"-/-")</f>
        <v>Chi phí bán hàng</v>
      </c>
    </row>
    <row r="5695" ht="22.5" customHeight="1" outlineLevel="1">
      <c r="A5695" s="165" t="s">
        <v>3282</v>
      </c>
      <c r="B5695" s="171" t="s">
        <v>106</v>
      </c>
      <c r="C5695" s="167" t="s">
        <v>106</v>
      </c>
      <c r="D5695" s="168">
        <v>4442025.0</v>
      </c>
      <c r="E5695" s="169" t="str">
        <f>iferror(vlookup(C5695,'Master data'!$A$2:$C$29,3,0),"-/-")</f>
        <v>Biến phí</v>
      </c>
      <c r="F5695" s="169" t="str">
        <f>iferror(vlookup(C5695,'Master data'!$A$2:$C$29,2,0),"-/-")</f>
        <v>Chi phí bán hàng</v>
      </c>
    </row>
    <row r="5696" ht="22.5" customHeight="1" outlineLevel="1">
      <c r="A5696" s="165" t="s">
        <v>3282</v>
      </c>
      <c r="B5696" s="171" t="s">
        <v>3209</v>
      </c>
      <c r="C5696" s="167" t="s">
        <v>118</v>
      </c>
      <c r="D5696" s="168">
        <v>1.2203167E7</v>
      </c>
      <c r="E5696" s="169" t="str">
        <f>iferror(vlookup(C5696,'Master data'!$A$2:$C$29,3,0),"-/-")</f>
        <v>Định phí</v>
      </c>
      <c r="F5696" s="169" t="str">
        <f>iferror(vlookup(C5696,'Master data'!$A$2:$C$29,2,0),"-/-")</f>
        <v>Chi phí hành chính</v>
      </c>
    </row>
    <row r="5697" ht="22.5" customHeight="1" outlineLevel="1">
      <c r="A5697" s="165" t="s">
        <v>3282</v>
      </c>
      <c r="B5697" s="171" t="s">
        <v>109</v>
      </c>
      <c r="C5697" s="167" t="s">
        <v>109</v>
      </c>
      <c r="D5697" s="168">
        <v>4.60868323E8</v>
      </c>
      <c r="E5697" s="169" t="str">
        <f>iferror(vlookup(C5697,'Master data'!$A$2:$C$29,3,0),"-/-")</f>
        <v>Định phí</v>
      </c>
      <c r="F5697" s="169" t="str">
        <f>iferror(vlookup(C5697,'Master data'!$A$2:$C$29,2,0),"-/-")</f>
        <v>Chi phí QLDN</v>
      </c>
    </row>
    <row r="5698" ht="22.5" customHeight="1" outlineLevel="1">
      <c r="A5698" s="165" t="s">
        <v>3282</v>
      </c>
      <c r="B5698" s="171" t="s">
        <v>3210</v>
      </c>
      <c r="C5698" s="167" t="s">
        <v>120</v>
      </c>
      <c r="D5698" s="168">
        <v>1.23805667E8</v>
      </c>
      <c r="E5698" s="169" t="str">
        <f>iferror(vlookup(C5698,'Master data'!$A$2:$C$29,3,0),"-/-")</f>
        <v>Định phí</v>
      </c>
      <c r="F5698" s="169" t="str">
        <f>iferror(vlookup(C5698,'Master data'!$A$2:$C$29,2,0),"-/-")</f>
        <v>Chi phí QLDN</v>
      </c>
    </row>
    <row r="5699" ht="22.5" customHeight="1" outlineLevel="1">
      <c r="A5699" s="165" t="s">
        <v>3282</v>
      </c>
      <c r="B5699" s="171" t="s">
        <v>121</v>
      </c>
      <c r="C5699" s="167" t="s">
        <v>121</v>
      </c>
      <c r="D5699" s="168">
        <v>3.6623333E7</v>
      </c>
      <c r="E5699" s="169" t="str">
        <f>iferror(vlookup(C5699,'Master data'!$A$2:$C$29,3,0),"-/-")</f>
        <v>Định phí</v>
      </c>
      <c r="F5699" s="169" t="str">
        <f>iferror(vlookup(C5699,'Master data'!$A$2:$C$29,2,0),"-/-")</f>
        <v>Chi phí QLDN</v>
      </c>
    </row>
    <row r="5700" ht="22.5" customHeight="1" outlineLevel="1">
      <c r="A5700" s="165" t="s">
        <v>3282</v>
      </c>
      <c r="B5700" s="171" t="s">
        <v>3211</v>
      </c>
      <c r="C5700" s="167" t="s">
        <v>123</v>
      </c>
      <c r="D5700" s="168">
        <v>1.8E7</v>
      </c>
      <c r="E5700" s="169" t="str">
        <f>iferror(vlookup(C5700,'Master data'!$A$2:$C$29,3,0),"-/-")</f>
        <v>Định phí</v>
      </c>
      <c r="F5700" s="169" t="str">
        <f>iferror(vlookup(C5700,'Master data'!$A$2:$C$29,2,0),"-/-")</f>
        <v>Chi phí QLDN</v>
      </c>
    </row>
    <row r="5701" ht="22.5" customHeight="1" outlineLevel="1">
      <c r="A5701" s="165" t="s">
        <v>3282</v>
      </c>
      <c r="B5701" s="171" t="s">
        <v>3212</v>
      </c>
      <c r="C5701" s="167" t="s">
        <v>112</v>
      </c>
      <c r="D5701" s="168">
        <v>8304000.0</v>
      </c>
      <c r="E5701" s="169" t="str">
        <f>iferror(vlookup(C5701,'Master data'!$A$2:$C$29,3,0),"-/-")</f>
        <v>Biến phí</v>
      </c>
      <c r="F5701" s="169" t="str">
        <f>iferror(vlookup(C5701,'Master data'!$A$2:$C$29,2,0),"-/-")</f>
        <v>Chi phí hành chính</v>
      </c>
    </row>
    <row r="5702" ht="22.5" customHeight="1" outlineLevel="1">
      <c r="A5702" s="165" t="s">
        <v>3282</v>
      </c>
      <c r="B5702" s="171" t="s">
        <v>3221</v>
      </c>
      <c r="C5702" s="167" t="s">
        <v>112</v>
      </c>
      <c r="D5702" s="168">
        <v>6.1624373E7</v>
      </c>
      <c r="E5702" s="169" t="str">
        <f>iferror(vlookup(C5702,'Master data'!$A$2:$C$29,3,0),"-/-")</f>
        <v>Biến phí</v>
      </c>
      <c r="F5702" s="169" t="str">
        <f>iferror(vlookup(C5702,'Master data'!$A$2:$C$29,2,0),"-/-")</f>
        <v>Chi phí hành chính</v>
      </c>
    </row>
    <row r="5703" ht="22.5" customHeight="1" outlineLevel="1">
      <c r="A5703" s="165" t="s">
        <v>3282</v>
      </c>
      <c r="B5703" s="171" t="s">
        <v>3283</v>
      </c>
      <c r="C5703" s="167" t="s">
        <v>99</v>
      </c>
      <c r="D5703" s="168">
        <v>1.7888333E7</v>
      </c>
      <c r="E5703" s="169" t="str">
        <f>iferror(vlookup(C5703,'Master data'!$A$2:$C$29,3,0),"-/-")</f>
        <v>Biến phí</v>
      </c>
      <c r="F5703" s="169" t="str">
        <f>iferror(vlookup(C5703,'Master data'!$A$2:$C$29,2,0),"-/-")</f>
        <v>Chi phí giá vốn</v>
      </c>
    </row>
    <row r="5704" ht="22.5" customHeight="1" outlineLevel="1">
      <c r="A5704" s="165" t="s">
        <v>3282</v>
      </c>
      <c r="B5704" s="171" t="s">
        <v>3284</v>
      </c>
      <c r="C5704" s="167" t="s">
        <v>99</v>
      </c>
      <c r="D5704" s="168">
        <v>1.1307E7</v>
      </c>
      <c r="E5704" s="169" t="str">
        <f>iferror(vlookup(C5704,'Master data'!$A$2:$C$29,3,0),"-/-")</f>
        <v>Biến phí</v>
      </c>
      <c r="F5704" s="169" t="str">
        <f>iferror(vlookup(C5704,'Master data'!$A$2:$C$29,2,0),"-/-")</f>
        <v>Chi phí giá vốn</v>
      </c>
    </row>
    <row r="5705" ht="22.5" customHeight="1" outlineLevel="1">
      <c r="A5705" s="165" t="s">
        <v>3282</v>
      </c>
      <c r="B5705" s="171" t="s">
        <v>3285</v>
      </c>
      <c r="C5705" s="167" t="s">
        <v>99</v>
      </c>
      <c r="D5705" s="168">
        <v>7.1E7</v>
      </c>
      <c r="E5705" s="169" t="str">
        <f>iferror(vlookup(C5705,'Master data'!$A$2:$C$29,3,0),"-/-")</f>
        <v>Biến phí</v>
      </c>
      <c r="F5705" s="169" t="str">
        <f>iferror(vlookup(C5705,'Master data'!$A$2:$C$29,2,0),"-/-")</f>
        <v>Chi phí giá vốn</v>
      </c>
    </row>
    <row r="5706" ht="22.5" customHeight="1" outlineLevel="1">
      <c r="A5706" s="165" t="s">
        <v>3282</v>
      </c>
      <c r="B5706" s="171" t="s">
        <v>3286</v>
      </c>
      <c r="C5706" s="167" t="s">
        <v>99</v>
      </c>
      <c r="D5706" s="168">
        <v>4440000.0</v>
      </c>
      <c r="E5706" s="169" t="str">
        <f>iferror(vlookup(C5706,'Master data'!$A$2:$C$29,3,0),"-/-")</f>
        <v>Biến phí</v>
      </c>
      <c r="F5706" s="169" t="str">
        <f>iferror(vlookup(C5706,'Master data'!$A$2:$C$29,2,0),"-/-")</f>
        <v>Chi phí giá vốn</v>
      </c>
    </row>
    <row r="5707" ht="22.5" customHeight="1" outlineLevel="1">
      <c r="A5707" s="165" t="s">
        <v>3282</v>
      </c>
      <c r="B5707" s="171" t="s">
        <v>373</v>
      </c>
      <c r="C5707" s="167" t="s">
        <v>102</v>
      </c>
      <c r="D5707" s="168">
        <v>4.062E8</v>
      </c>
      <c r="E5707" s="169" t="str">
        <f>iferror(vlookup(C5707,'Master data'!$A$2:$C$29,3,0),"-/-")</f>
        <v>Biến phí</v>
      </c>
      <c r="F5707" s="169" t="str">
        <f>iferror(vlookup(C5707,'Master data'!$A$2:$C$29,2,0),"-/-")</f>
        <v>Chi phí giá vốn</v>
      </c>
    </row>
    <row r="5708" ht="22.5" customHeight="1" outlineLevel="1">
      <c r="A5708" s="165" t="s">
        <v>3282</v>
      </c>
      <c r="B5708" s="171" t="s">
        <v>591</v>
      </c>
      <c r="C5708" s="167" t="s">
        <v>111</v>
      </c>
      <c r="D5708" s="168">
        <v>1.0E8</v>
      </c>
      <c r="E5708" s="169" t="str">
        <f>iferror(vlookup(C5708,'Master data'!$A$2:$C$29,3,0),"-/-")</f>
        <v>Định phí</v>
      </c>
      <c r="F5708" s="169" t="str">
        <f>iferror(vlookup(C5708,'Master data'!$A$2:$C$29,2,0),"-/-")</f>
        <v>Chi phí khác</v>
      </c>
    </row>
    <row r="5709" ht="22.5" customHeight="1" outlineLevel="1">
      <c r="A5709" s="165" t="s">
        <v>3282</v>
      </c>
      <c r="B5709" s="171" t="s">
        <v>3225</v>
      </c>
      <c r="C5709" s="167" t="s">
        <v>119</v>
      </c>
      <c r="D5709" s="168">
        <v>0.0</v>
      </c>
      <c r="E5709" s="169" t="str">
        <f>iferror(vlookup(C5709,'Master data'!$A$2:$C$29,3,0),"-/-")</f>
        <v>Định phí</v>
      </c>
      <c r="F5709" s="169" t="str">
        <f>iferror(vlookup(C5709,'Master data'!$A$2:$C$29,2,0),"-/-")</f>
        <v>Chi phí khác</v>
      </c>
    </row>
    <row r="5710" ht="22.5" customHeight="1" outlineLevel="1">
      <c r="A5710" s="165" t="s">
        <v>3282</v>
      </c>
      <c r="B5710" s="171" t="s">
        <v>70</v>
      </c>
      <c r="C5710" s="167" t="s">
        <v>70</v>
      </c>
      <c r="D5710" s="168">
        <v>0.0</v>
      </c>
      <c r="E5710" s="169" t="str">
        <f>iferror(vlookup(C5710,'Master data'!$A$2:$C$29,3,0),"-/-")</f>
        <v>Chi phí khác</v>
      </c>
      <c r="F5710" s="169" t="str">
        <f>iferror(vlookup(C5710,'Master data'!$A$2:$C$29,2,0),"-/-")</f>
        <v>Chi phí khác</v>
      </c>
    </row>
    <row r="5711" ht="22.5" customHeight="1" outlineLevel="1">
      <c r="A5711" s="165" t="s">
        <v>3282</v>
      </c>
      <c r="B5711" s="171" t="s">
        <v>3218</v>
      </c>
      <c r="C5711" s="167" t="s">
        <v>122</v>
      </c>
      <c r="D5711" s="168">
        <v>1.0835001E7</v>
      </c>
      <c r="E5711" s="169" t="str">
        <f>iferror(vlookup(C5711,'Master data'!$A$2:$C$29,3,0),"-/-")</f>
        <v>Định phí</v>
      </c>
      <c r="F5711" s="169" t="str">
        <f>iferror(vlookup(C5711,'Master data'!$A$2:$C$29,2,0),"-/-")</f>
        <v>Chi phí khác</v>
      </c>
    </row>
    <row r="5712" ht="22.5" customHeight="1" outlineLevel="1">
      <c r="A5712" s="165" t="s">
        <v>3282</v>
      </c>
      <c r="B5712" s="171" t="s">
        <v>3219</v>
      </c>
      <c r="C5712" s="167" t="s">
        <v>103</v>
      </c>
      <c r="D5712" s="168">
        <v>0.0</v>
      </c>
      <c r="E5712" s="169" t="str">
        <f>iferror(vlookup(C5712,'Master data'!$A$2:$C$29,3,0),"-/-")</f>
        <v>Biến phí</v>
      </c>
      <c r="F5712" s="169" t="str">
        <f>iferror(vlookup(C5712,'Master data'!$A$2:$C$29,2,0),"-/-")</f>
        <v>Chi phí bán hàng</v>
      </c>
    </row>
    <row r="5713" ht="22.5" customHeight="1" outlineLevel="1">
      <c r="A5713" s="165" t="s">
        <v>3282</v>
      </c>
      <c r="B5713" s="171" t="s">
        <v>3220</v>
      </c>
      <c r="C5713" s="167" t="s">
        <v>124</v>
      </c>
      <c r="D5713" s="168">
        <v>5751667.0</v>
      </c>
      <c r="E5713" s="169" t="str">
        <f>iferror(vlookup(C5713,'Master data'!$A$2:$C$29,3,0),"-/-")</f>
        <v>Chi phí khác</v>
      </c>
      <c r="F5713" s="169" t="str">
        <f>iferror(vlookup(C5713,'Master data'!$A$2:$C$29,2,0),"-/-")</f>
        <v>Chi phí khác</v>
      </c>
    </row>
    <row r="5714" ht="22.5" customHeight="1">
      <c r="A5714" s="165"/>
      <c r="B5714" s="171"/>
      <c r="C5714" s="167"/>
      <c r="D5714" s="168">
        <v>0.0</v>
      </c>
      <c r="E5714" s="169" t="str">
        <f>iferror(vlookup(C5714,'Master data'!$A$2:$C$29,3,0),"-/-")</f>
        <v>-/-</v>
      </c>
      <c r="F5714" s="169" t="str">
        <f>iferror(vlookup(C5714,'Master data'!$A$2:$C$29,2,0),"-/-")</f>
        <v>-/-</v>
      </c>
    </row>
    <row r="5715" ht="22.5" customHeight="1">
      <c r="A5715" s="165"/>
      <c r="B5715" s="171"/>
      <c r="C5715" s="167"/>
      <c r="D5715" s="168">
        <v>0.0</v>
      </c>
      <c r="E5715" s="169" t="str">
        <f>iferror(vlookup(C5715,'Master data'!$A$2:$C$29,3,0),"-/-")</f>
        <v>-/-</v>
      </c>
      <c r="F5715" s="169" t="str">
        <f>iferror(vlookup(C5715,'Master data'!$A$2:$C$29,2,0),"-/-")</f>
        <v>-/-</v>
      </c>
    </row>
    <row r="5716" ht="22.5" customHeight="1">
      <c r="A5716" s="165"/>
      <c r="B5716" s="171"/>
      <c r="C5716" s="167"/>
      <c r="D5716" s="168">
        <v>0.0</v>
      </c>
      <c r="E5716" s="169" t="str">
        <f>iferror(vlookup(C5716,'Master data'!$A$2:$C$29,3,0),"-/-")</f>
        <v>-/-</v>
      </c>
      <c r="F5716" s="169" t="str">
        <f>iferror(vlookup(C5716,'Master data'!$A$2:$C$29,2,0),"-/-")</f>
        <v>-/-</v>
      </c>
    </row>
    <row r="5717" ht="22.5" customHeight="1">
      <c r="A5717" s="165"/>
      <c r="B5717" s="171"/>
      <c r="C5717" s="167"/>
      <c r="D5717" s="168">
        <v>0.0</v>
      </c>
      <c r="E5717" s="169" t="str">
        <f>iferror(vlookup(C5717,'Master data'!$A$2:$C$29,3,0),"-/-")</f>
        <v>-/-</v>
      </c>
      <c r="F5717" s="169" t="str">
        <f>iferror(vlookup(C5717,'Master data'!$A$2:$C$29,2,0),"-/-")</f>
        <v>-/-</v>
      </c>
    </row>
    <row r="5718" ht="22.5" customHeight="1">
      <c r="A5718" s="165"/>
      <c r="B5718" s="171"/>
      <c r="C5718" s="167"/>
      <c r="D5718" s="168">
        <v>0.0</v>
      </c>
      <c r="E5718" s="169" t="str">
        <f>iferror(vlookup(C5718,'Master data'!$A$2:$C$29,3,0),"-/-")</f>
        <v>-/-</v>
      </c>
      <c r="F5718" s="169" t="str">
        <f>iferror(vlookup(C5718,'Master data'!$A$2:$C$29,2,0),"-/-")</f>
        <v>-/-</v>
      </c>
    </row>
    <row r="5719" ht="22.5" customHeight="1">
      <c r="A5719" s="165"/>
      <c r="B5719" s="171"/>
      <c r="C5719" s="167"/>
      <c r="D5719" s="168">
        <v>0.0</v>
      </c>
      <c r="E5719" s="169" t="str">
        <f>iferror(vlookup(C5719,'Master data'!$A$2:$C$29,3,0),"-/-")</f>
        <v>-/-</v>
      </c>
      <c r="F5719" s="169" t="str">
        <f>iferror(vlookup(C5719,'Master data'!$A$2:$C$29,2,0),"-/-")</f>
        <v>-/-</v>
      </c>
    </row>
    <row r="5720" ht="22.5" customHeight="1">
      <c r="A5720" s="165"/>
      <c r="B5720" s="171"/>
      <c r="C5720" s="167"/>
      <c r="D5720" s="168">
        <v>0.0</v>
      </c>
      <c r="E5720" s="169" t="str">
        <f>iferror(vlookup(C5720,'Master data'!$A$2:$C$29,3,0),"-/-")</f>
        <v>-/-</v>
      </c>
      <c r="F5720" s="169" t="str">
        <f>iferror(vlookup(C5720,'Master data'!$A$2:$C$29,2,0),"-/-")</f>
        <v>-/-</v>
      </c>
    </row>
    <row r="5721" ht="22.5" customHeight="1">
      <c r="A5721" s="165"/>
      <c r="B5721" s="171"/>
      <c r="C5721" s="167"/>
      <c r="D5721" s="168">
        <v>0.0</v>
      </c>
      <c r="E5721" s="169" t="str">
        <f>iferror(vlookup(C5721,'Master data'!$A$2:$C$29,3,0),"-/-")</f>
        <v>-/-</v>
      </c>
      <c r="F5721" s="169" t="str">
        <f>iferror(vlookup(C5721,'Master data'!$A$2:$C$29,2,0),"-/-")</f>
        <v>-/-</v>
      </c>
    </row>
    <row r="5722" ht="22.5" customHeight="1">
      <c r="A5722" s="165"/>
      <c r="B5722" s="171"/>
      <c r="C5722" s="167"/>
      <c r="D5722" s="168">
        <v>0.0</v>
      </c>
      <c r="E5722" s="169" t="str">
        <f>iferror(vlookup(C5722,'Master data'!$A$2:$C$29,3,0),"-/-")</f>
        <v>-/-</v>
      </c>
      <c r="F5722" s="169" t="str">
        <f>iferror(vlookup(C5722,'Master data'!$A$2:$C$29,2,0),"-/-")</f>
        <v>-/-</v>
      </c>
    </row>
    <row r="5723" ht="22.5" customHeight="1">
      <c r="A5723" s="165"/>
      <c r="B5723" s="171"/>
      <c r="C5723" s="167"/>
      <c r="D5723" s="168">
        <v>0.0</v>
      </c>
      <c r="E5723" s="169" t="str">
        <f>iferror(vlookup(C5723,'Master data'!$A$2:$C$29,3,0),"-/-")</f>
        <v>-/-</v>
      </c>
      <c r="F5723" s="169" t="str">
        <f>iferror(vlookup(C5723,'Master data'!$A$2:$C$29,2,0),"-/-")</f>
        <v>-/-</v>
      </c>
    </row>
    <row r="5724" ht="22.5" customHeight="1">
      <c r="A5724" s="165"/>
      <c r="B5724" s="171"/>
      <c r="C5724" s="167"/>
      <c r="D5724" s="168">
        <v>0.0</v>
      </c>
      <c r="E5724" s="169" t="str">
        <f>iferror(vlookup(C5724,'Master data'!$A$2:$C$29,3,0),"-/-")</f>
        <v>-/-</v>
      </c>
      <c r="F5724" s="169" t="str">
        <f>iferror(vlookup(C5724,'Master data'!$A$2:$C$29,2,0),"-/-")</f>
        <v>-/-</v>
      </c>
    </row>
    <row r="5725" ht="22.5" customHeight="1">
      <c r="A5725" s="165"/>
      <c r="B5725" s="171"/>
      <c r="C5725" s="167"/>
      <c r="D5725" s="168">
        <v>0.0</v>
      </c>
      <c r="E5725" s="169" t="str">
        <f>iferror(vlookup(C5725,'Master data'!$A$2:$C$29,3,0),"-/-")</f>
        <v>-/-</v>
      </c>
      <c r="F5725" s="169" t="str">
        <f>iferror(vlookup(C5725,'Master data'!$A$2:$C$29,2,0),"-/-")</f>
        <v>-/-</v>
      </c>
    </row>
    <row r="5726" ht="22.5" customHeight="1">
      <c r="A5726" s="165"/>
      <c r="B5726" s="171"/>
      <c r="C5726" s="167"/>
      <c r="D5726" s="168">
        <v>0.0</v>
      </c>
      <c r="E5726" s="169" t="str">
        <f>iferror(vlookup(C5726,'Master data'!$A$2:$C$29,3,0),"-/-")</f>
        <v>-/-</v>
      </c>
      <c r="F5726" s="169" t="str">
        <f>iferror(vlookup(C5726,'Master data'!$A$2:$C$29,2,0),"-/-")</f>
        <v>-/-</v>
      </c>
    </row>
    <row r="5727" ht="22.5" customHeight="1">
      <c r="A5727" s="165"/>
      <c r="B5727" s="171"/>
      <c r="C5727" s="167"/>
      <c r="D5727" s="168">
        <v>0.0</v>
      </c>
      <c r="E5727" s="169" t="str">
        <f>iferror(vlookup(C5727,'Master data'!$A$2:$C$29,3,0),"-/-")</f>
        <v>-/-</v>
      </c>
      <c r="F5727" s="169" t="str">
        <f>iferror(vlookup(C5727,'Master data'!$A$2:$C$29,2,0),"-/-")</f>
        <v>-/-</v>
      </c>
    </row>
    <row r="5728" ht="22.5" customHeight="1">
      <c r="A5728" s="165"/>
      <c r="B5728" s="171"/>
      <c r="C5728" s="167"/>
      <c r="D5728" s="168">
        <v>0.0</v>
      </c>
      <c r="E5728" s="169" t="str">
        <f>iferror(vlookup(C5728,'Master data'!$A$2:$C$29,3,0),"-/-")</f>
        <v>-/-</v>
      </c>
      <c r="F5728" s="169" t="str">
        <f>iferror(vlookup(C5728,'Master data'!$A$2:$C$29,2,0),"-/-")</f>
        <v>-/-</v>
      </c>
    </row>
    <row r="5729" ht="22.5" customHeight="1">
      <c r="A5729" s="165"/>
      <c r="B5729" s="171"/>
      <c r="C5729" s="167"/>
      <c r="D5729" s="168">
        <v>0.0</v>
      </c>
      <c r="E5729" s="169" t="str">
        <f>iferror(vlookup(C5729,'Master data'!$A$2:$C$29,3,0),"-/-")</f>
        <v>-/-</v>
      </c>
      <c r="F5729" s="169" t="str">
        <f>iferror(vlookup(C5729,'Master data'!$A$2:$C$29,2,0),"-/-")</f>
        <v>-/-</v>
      </c>
    </row>
    <row r="5730" ht="22.5" customHeight="1">
      <c r="A5730" s="165"/>
      <c r="B5730" s="171"/>
      <c r="C5730" s="167"/>
      <c r="D5730" s="168">
        <v>0.0</v>
      </c>
      <c r="E5730" s="169" t="str">
        <f>iferror(vlookup(C5730,'Master data'!$A$2:$C$29,3,0),"-/-")</f>
        <v>-/-</v>
      </c>
      <c r="F5730" s="169" t="str">
        <f>iferror(vlookup(C5730,'Master data'!$A$2:$C$29,2,0),"-/-")</f>
        <v>-/-</v>
      </c>
    </row>
    <row r="5731" ht="22.5" customHeight="1">
      <c r="A5731" s="165"/>
      <c r="B5731" s="171"/>
      <c r="C5731" s="167"/>
      <c r="D5731" s="168">
        <v>0.0</v>
      </c>
      <c r="E5731" s="169" t="str">
        <f>iferror(vlookup(C5731,'Master data'!$A$2:$C$29,3,0),"-/-")</f>
        <v>-/-</v>
      </c>
      <c r="F5731" s="169" t="str">
        <f>iferror(vlookup(C5731,'Master data'!$A$2:$C$29,2,0),"-/-")</f>
        <v>-/-</v>
      </c>
    </row>
    <row r="5732" ht="22.5" customHeight="1">
      <c r="A5732" s="165"/>
      <c r="B5732" s="171"/>
      <c r="C5732" s="167"/>
      <c r="D5732" s="168">
        <v>0.0</v>
      </c>
      <c r="E5732" s="169" t="str">
        <f>iferror(vlookup(C5732,'Master data'!$A$2:$C$29,3,0),"-/-")</f>
        <v>-/-</v>
      </c>
      <c r="F5732" s="169" t="str">
        <f>iferror(vlookup(C5732,'Master data'!$A$2:$C$29,2,0),"-/-")</f>
        <v>-/-</v>
      </c>
    </row>
    <row r="5733" ht="22.5" customHeight="1">
      <c r="A5733" s="165"/>
      <c r="B5733" s="171"/>
      <c r="C5733" s="167"/>
      <c r="D5733" s="168">
        <v>0.0</v>
      </c>
      <c r="E5733" s="169" t="str">
        <f>iferror(vlookup(C5733,'Master data'!$A$2:$C$29,3,0),"-/-")</f>
        <v>-/-</v>
      </c>
      <c r="F5733" s="169" t="str">
        <f>iferror(vlookup(C5733,'Master data'!$A$2:$C$29,2,0),"-/-")</f>
        <v>-/-</v>
      </c>
    </row>
    <row r="5734" ht="22.5" customHeight="1">
      <c r="A5734" s="165"/>
      <c r="B5734" s="171"/>
      <c r="C5734" s="167"/>
      <c r="D5734" s="168">
        <v>0.0</v>
      </c>
      <c r="E5734" s="169" t="str">
        <f>iferror(vlookup(C5734,'Master data'!$A$2:$C$29,3,0),"-/-")</f>
        <v>-/-</v>
      </c>
      <c r="F5734" s="169" t="str">
        <f>iferror(vlookup(C5734,'Master data'!$A$2:$C$29,2,0),"-/-")</f>
        <v>-/-</v>
      </c>
    </row>
    <row r="5735" ht="22.5" customHeight="1">
      <c r="A5735" s="165"/>
      <c r="B5735" s="171"/>
      <c r="C5735" s="167"/>
      <c r="D5735" s="168">
        <v>0.0</v>
      </c>
      <c r="E5735" s="169" t="str">
        <f>iferror(vlookup(C5735,'Master data'!$A$2:$C$29,3,0),"-/-")</f>
        <v>-/-</v>
      </c>
      <c r="F5735" s="169" t="str">
        <f>iferror(vlookup(C5735,'Master data'!$A$2:$C$29,2,0),"-/-")</f>
        <v>-/-</v>
      </c>
    </row>
    <row r="5736" ht="22.5" customHeight="1">
      <c r="A5736" s="165"/>
      <c r="B5736" s="171"/>
      <c r="C5736" s="167"/>
      <c r="D5736" s="168">
        <v>0.0</v>
      </c>
      <c r="E5736" s="169" t="str">
        <f>iferror(vlookup(C5736,'Master data'!$A$2:$C$29,3,0),"-/-")</f>
        <v>-/-</v>
      </c>
      <c r="F5736" s="169" t="str">
        <f>iferror(vlookup(C5736,'Master data'!$A$2:$C$29,2,0),"-/-")</f>
        <v>-/-</v>
      </c>
    </row>
    <row r="5737" ht="22.5" customHeight="1">
      <c r="A5737" s="165"/>
      <c r="B5737" s="171"/>
      <c r="C5737" s="167"/>
      <c r="D5737" s="168">
        <v>0.0</v>
      </c>
      <c r="E5737" s="169" t="str">
        <f>iferror(vlookup(C5737,'Master data'!$A$2:$C$29,3,0),"-/-")</f>
        <v>-/-</v>
      </c>
      <c r="F5737" s="169" t="str">
        <f>iferror(vlookup(C5737,'Master data'!$A$2:$C$29,2,0),"-/-")</f>
        <v>-/-</v>
      </c>
    </row>
    <row r="5738" ht="22.5" customHeight="1">
      <c r="A5738" s="165"/>
      <c r="B5738" s="171"/>
      <c r="C5738" s="167"/>
      <c r="D5738" s="168">
        <v>0.0</v>
      </c>
      <c r="E5738" s="169" t="str">
        <f>iferror(vlookup(C5738,'Master data'!$A$2:$C$29,3,0),"-/-")</f>
        <v>-/-</v>
      </c>
      <c r="F5738" s="169" t="str">
        <f>iferror(vlookup(C5738,'Master data'!$A$2:$C$29,2,0),"-/-")</f>
        <v>-/-</v>
      </c>
    </row>
    <row r="5739" ht="22.5" customHeight="1">
      <c r="A5739" s="165"/>
      <c r="B5739" s="171"/>
      <c r="C5739" s="167"/>
      <c r="D5739" s="168">
        <v>0.0</v>
      </c>
      <c r="E5739" s="169" t="str">
        <f>iferror(vlookup(C5739,'Master data'!$A$2:$C$29,3,0),"-/-")</f>
        <v>-/-</v>
      </c>
      <c r="F5739" s="169" t="str">
        <f>iferror(vlookup(C5739,'Master data'!$A$2:$C$29,2,0),"-/-")</f>
        <v>-/-</v>
      </c>
    </row>
    <row r="5740" ht="22.5" customHeight="1">
      <c r="A5740" s="165"/>
      <c r="B5740" s="171"/>
      <c r="C5740" s="167"/>
      <c r="D5740" s="168">
        <v>0.0</v>
      </c>
      <c r="E5740" s="169" t="str">
        <f>iferror(vlookup(C5740,'Master data'!$A$2:$C$29,3,0),"-/-")</f>
        <v>-/-</v>
      </c>
      <c r="F5740" s="169" t="str">
        <f>iferror(vlookup(C5740,'Master data'!$A$2:$C$29,2,0),"-/-")</f>
        <v>-/-</v>
      </c>
    </row>
    <row r="5741" ht="22.5" customHeight="1">
      <c r="A5741" s="165"/>
      <c r="B5741" s="171"/>
      <c r="C5741" s="167"/>
      <c r="D5741" s="168">
        <v>0.0</v>
      </c>
      <c r="E5741" s="169" t="str">
        <f>iferror(vlookup(C5741,'Master data'!$A$2:$C$29,3,0),"-/-")</f>
        <v>-/-</v>
      </c>
      <c r="F5741" s="169" t="str">
        <f>iferror(vlookup(C5741,'Master data'!$A$2:$C$29,2,0),"-/-")</f>
        <v>-/-</v>
      </c>
    </row>
    <row r="5742" ht="22.5" customHeight="1">
      <c r="A5742" s="165"/>
      <c r="B5742" s="171"/>
      <c r="C5742" s="167"/>
      <c r="D5742" s="168">
        <v>0.0</v>
      </c>
      <c r="E5742" s="169" t="str">
        <f>iferror(vlookup(C5742,'Master data'!$A$2:$C$29,3,0),"-/-")</f>
        <v>-/-</v>
      </c>
      <c r="F5742" s="169" t="str">
        <f>iferror(vlookup(C5742,'Master data'!$A$2:$C$29,2,0),"-/-")</f>
        <v>-/-</v>
      </c>
    </row>
    <row r="5743" ht="22.5" customHeight="1">
      <c r="A5743" s="165"/>
      <c r="B5743" s="171"/>
      <c r="C5743" s="167"/>
      <c r="D5743" s="168">
        <v>0.0</v>
      </c>
      <c r="E5743" s="169" t="str">
        <f>iferror(vlookup(C5743,'Master data'!$A$2:$C$29,3,0),"-/-")</f>
        <v>-/-</v>
      </c>
      <c r="F5743" s="169" t="str">
        <f>iferror(vlookup(C5743,'Master data'!$A$2:$C$29,2,0),"-/-")</f>
        <v>-/-</v>
      </c>
    </row>
    <row r="5744" ht="22.5" customHeight="1">
      <c r="A5744" s="165"/>
      <c r="B5744" s="171"/>
      <c r="C5744" s="167"/>
      <c r="D5744" s="168">
        <v>0.0</v>
      </c>
      <c r="E5744" s="169" t="str">
        <f>iferror(vlookup(C5744,'Master data'!$A$2:$C$29,3,0),"-/-")</f>
        <v>-/-</v>
      </c>
      <c r="F5744" s="169" t="str">
        <f>iferror(vlookup(C5744,'Master data'!$A$2:$C$29,2,0),"-/-")</f>
        <v>-/-</v>
      </c>
    </row>
    <row r="5745" ht="22.5" customHeight="1">
      <c r="A5745" s="165"/>
      <c r="B5745" s="171"/>
      <c r="C5745" s="167"/>
      <c r="D5745" s="168">
        <v>0.0</v>
      </c>
      <c r="E5745" s="169" t="str">
        <f>iferror(vlookup(C5745,'Master data'!$A$2:$C$29,3,0),"-/-")</f>
        <v>-/-</v>
      </c>
      <c r="F5745" s="169" t="str">
        <f>iferror(vlookup(C5745,'Master data'!$A$2:$C$29,2,0),"-/-")</f>
        <v>-/-</v>
      </c>
    </row>
    <row r="5746" ht="22.5" customHeight="1">
      <c r="A5746" s="165"/>
      <c r="B5746" s="171"/>
      <c r="C5746" s="167"/>
      <c r="D5746" s="168">
        <v>0.0</v>
      </c>
      <c r="E5746" s="169" t="str">
        <f>iferror(vlookup(C5746,'Master data'!$A$2:$C$29,3,0),"-/-")</f>
        <v>-/-</v>
      </c>
      <c r="F5746" s="169" t="str">
        <f>iferror(vlookup(C5746,'Master data'!$A$2:$C$29,2,0),"-/-")</f>
        <v>-/-</v>
      </c>
    </row>
    <row r="5747" ht="22.5" customHeight="1">
      <c r="A5747" s="165"/>
      <c r="B5747" s="171"/>
      <c r="C5747" s="167"/>
      <c r="D5747" s="168">
        <v>0.0</v>
      </c>
      <c r="E5747" s="169" t="str">
        <f>iferror(vlookup(C5747,'Master data'!$A$2:$C$29,3,0),"-/-")</f>
        <v>-/-</v>
      </c>
      <c r="F5747" s="169" t="str">
        <f>iferror(vlookup(C5747,'Master data'!$A$2:$C$29,2,0),"-/-")</f>
        <v>-/-</v>
      </c>
    </row>
    <row r="5748" ht="22.5" customHeight="1">
      <c r="A5748" s="165"/>
      <c r="B5748" s="171"/>
      <c r="C5748" s="167"/>
      <c r="D5748" s="168">
        <v>0.0</v>
      </c>
      <c r="E5748" s="169" t="str">
        <f>iferror(vlookup(C5748,'Master data'!$A$2:$C$29,3,0),"-/-")</f>
        <v>-/-</v>
      </c>
      <c r="F5748" s="169" t="str">
        <f>iferror(vlookup(C5748,'Master data'!$A$2:$C$29,2,0),"-/-")</f>
        <v>-/-</v>
      </c>
    </row>
    <row r="5749" ht="22.5" customHeight="1">
      <c r="A5749" s="165"/>
      <c r="B5749" s="171"/>
      <c r="C5749" s="167"/>
      <c r="D5749" s="168">
        <v>0.0</v>
      </c>
      <c r="E5749" s="169" t="str">
        <f>iferror(vlookup(C5749,'Master data'!$A$2:$C$29,3,0),"-/-")</f>
        <v>-/-</v>
      </c>
      <c r="F5749" s="169" t="str">
        <f>iferror(vlookup(C5749,'Master data'!$A$2:$C$29,2,0),"-/-")</f>
        <v>-/-</v>
      </c>
    </row>
    <row r="5750" ht="22.5" customHeight="1">
      <c r="A5750" s="165"/>
      <c r="B5750" s="171"/>
      <c r="C5750" s="167"/>
      <c r="D5750" s="168">
        <v>0.0</v>
      </c>
      <c r="E5750" s="169" t="str">
        <f>iferror(vlookup(C5750,'Master data'!$A$2:$C$29,3,0),"-/-")</f>
        <v>-/-</v>
      </c>
      <c r="F5750" s="169" t="str">
        <f>iferror(vlookup(C5750,'Master data'!$A$2:$C$29,2,0),"-/-")</f>
        <v>-/-</v>
      </c>
    </row>
    <row r="5751" ht="22.5" customHeight="1">
      <c r="A5751" s="165"/>
      <c r="B5751" s="171"/>
      <c r="C5751" s="167"/>
      <c r="D5751" s="168">
        <v>0.0</v>
      </c>
      <c r="E5751" s="169" t="str">
        <f>iferror(vlookup(C5751,'Master data'!$A$2:$C$29,3,0),"-/-")</f>
        <v>-/-</v>
      </c>
      <c r="F5751" s="169" t="str">
        <f>iferror(vlookup(C5751,'Master data'!$A$2:$C$29,2,0),"-/-")</f>
        <v>-/-</v>
      </c>
    </row>
    <row r="5752" ht="22.5" customHeight="1">
      <c r="A5752" s="165"/>
      <c r="B5752" s="171"/>
      <c r="C5752" s="167"/>
      <c r="D5752" s="168">
        <v>0.0</v>
      </c>
      <c r="E5752" s="169" t="str">
        <f>iferror(vlookup(C5752,'Master data'!$A$2:$C$29,3,0),"-/-")</f>
        <v>-/-</v>
      </c>
      <c r="F5752" s="169" t="str">
        <f>iferror(vlookup(C5752,'Master data'!$A$2:$C$29,2,0),"-/-")</f>
        <v>-/-</v>
      </c>
    </row>
    <row r="5753" ht="22.5" customHeight="1">
      <c r="A5753" s="165"/>
      <c r="B5753" s="171"/>
      <c r="C5753" s="167"/>
      <c r="D5753" s="168">
        <v>0.0</v>
      </c>
      <c r="E5753" s="169" t="str">
        <f>iferror(vlookup(C5753,'Master data'!$A$2:$C$29,3,0),"-/-")</f>
        <v>-/-</v>
      </c>
      <c r="F5753" s="169" t="str">
        <f>iferror(vlookup(C5753,'Master data'!$A$2:$C$29,2,0),"-/-")</f>
        <v>-/-</v>
      </c>
    </row>
    <row r="5754" ht="22.5" customHeight="1">
      <c r="A5754" s="165"/>
      <c r="B5754" s="171"/>
      <c r="C5754" s="167"/>
      <c r="D5754" s="168">
        <v>0.0</v>
      </c>
      <c r="E5754" s="169" t="str">
        <f>iferror(vlookup(C5754,'Master data'!$A$2:$C$29,3,0),"-/-")</f>
        <v>-/-</v>
      </c>
      <c r="F5754" s="169" t="str">
        <f>iferror(vlookup(C5754,'Master data'!$A$2:$C$29,2,0),"-/-")</f>
        <v>-/-</v>
      </c>
    </row>
    <row r="5755" ht="22.5" customHeight="1">
      <c r="A5755" s="165"/>
      <c r="B5755" s="171"/>
      <c r="C5755" s="167"/>
      <c r="D5755" s="168">
        <v>0.0</v>
      </c>
      <c r="E5755" s="169" t="str">
        <f>iferror(vlookup(C5755,'Master data'!$A$2:$C$29,3,0),"-/-")</f>
        <v>-/-</v>
      </c>
      <c r="F5755" s="169" t="str">
        <f>iferror(vlookup(C5755,'Master data'!$A$2:$C$29,2,0),"-/-")</f>
        <v>-/-</v>
      </c>
    </row>
    <row r="5756" ht="22.5" customHeight="1">
      <c r="A5756" s="165"/>
      <c r="B5756" s="171"/>
      <c r="C5756" s="167"/>
      <c r="D5756" s="168">
        <v>0.0</v>
      </c>
      <c r="E5756" s="169" t="str">
        <f>iferror(vlookup(C5756,'Master data'!$A$2:$C$29,3,0),"-/-")</f>
        <v>-/-</v>
      </c>
      <c r="F5756" s="169" t="str">
        <f>iferror(vlookup(C5756,'Master data'!$A$2:$C$29,2,0),"-/-")</f>
        <v>-/-</v>
      </c>
    </row>
    <row r="5757" ht="22.5" customHeight="1">
      <c r="A5757" s="165"/>
      <c r="B5757" s="171"/>
      <c r="C5757" s="167"/>
      <c r="D5757" s="168">
        <v>0.0</v>
      </c>
      <c r="E5757" s="169" t="str">
        <f>iferror(vlookup(C5757,'Master data'!$A$2:$C$29,3,0),"-/-")</f>
        <v>-/-</v>
      </c>
      <c r="F5757" s="169" t="str">
        <f>iferror(vlookup(C5757,'Master data'!$A$2:$C$29,2,0),"-/-")</f>
        <v>-/-</v>
      </c>
    </row>
    <row r="5758" ht="22.5" customHeight="1">
      <c r="A5758" s="165"/>
      <c r="B5758" s="171"/>
      <c r="C5758" s="167"/>
      <c r="D5758" s="168">
        <v>0.0</v>
      </c>
      <c r="E5758" s="169" t="str">
        <f>iferror(vlookup(C5758,'Master data'!$A$2:$C$29,3,0),"-/-")</f>
        <v>-/-</v>
      </c>
      <c r="F5758" s="169" t="str">
        <f>iferror(vlookup(C5758,'Master data'!$A$2:$C$29,2,0),"-/-")</f>
        <v>-/-</v>
      </c>
    </row>
    <row r="5759" ht="22.5" customHeight="1">
      <c r="A5759" s="165"/>
      <c r="B5759" s="171"/>
      <c r="C5759" s="167"/>
      <c r="D5759" s="168">
        <v>0.0</v>
      </c>
      <c r="E5759" s="169" t="str">
        <f>iferror(vlookup(C5759,'Master data'!$A$2:$C$29,3,0),"-/-")</f>
        <v>-/-</v>
      </c>
      <c r="F5759" s="169" t="str">
        <f>iferror(vlookup(C5759,'Master data'!$A$2:$C$29,2,0),"-/-")</f>
        <v>-/-</v>
      </c>
    </row>
    <row r="5760" ht="22.5" customHeight="1">
      <c r="A5760" s="165"/>
      <c r="B5760" s="171"/>
      <c r="C5760" s="167"/>
      <c r="D5760" s="168">
        <v>0.0</v>
      </c>
      <c r="E5760" s="169" t="str">
        <f>iferror(vlookup(C5760,'Master data'!$A$2:$C$29,3,0),"-/-")</f>
        <v>-/-</v>
      </c>
      <c r="F5760" s="169" t="str">
        <f>iferror(vlookup(C5760,'Master data'!$A$2:$C$29,2,0),"-/-")</f>
        <v>-/-</v>
      </c>
    </row>
    <row r="5761" ht="22.5" customHeight="1">
      <c r="A5761" s="165"/>
      <c r="B5761" s="171"/>
      <c r="C5761" s="167"/>
      <c r="D5761" s="168">
        <v>0.0</v>
      </c>
      <c r="E5761" s="169" t="str">
        <f>iferror(vlookup(C5761,'Master data'!$A$2:$C$29,3,0),"-/-")</f>
        <v>-/-</v>
      </c>
      <c r="F5761" s="169" t="str">
        <f>iferror(vlookup(C5761,'Master data'!$A$2:$C$29,2,0),"-/-")</f>
        <v>-/-</v>
      </c>
    </row>
    <row r="5762" ht="22.5" customHeight="1">
      <c r="A5762" s="165"/>
      <c r="B5762" s="171"/>
      <c r="C5762" s="167"/>
      <c r="D5762" s="168">
        <v>0.0</v>
      </c>
      <c r="E5762" s="169" t="str">
        <f>iferror(vlookup(C5762,'Master data'!$A$2:$C$29,3,0),"-/-")</f>
        <v>-/-</v>
      </c>
      <c r="F5762" s="169" t="str">
        <f>iferror(vlookup(C5762,'Master data'!$A$2:$C$29,2,0),"-/-")</f>
        <v>-/-</v>
      </c>
    </row>
    <row r="5763" ht="22.5" customHeight="1">
      <c r="A5763" s="165"/>
      <c r="B5763" s="171"/>
      <c r="C5763" s="167"/>
      <c r="D5763" s="168">
        <v>0.0</v>
      </c>
      <c r="E5763" s="169" t="str">
        <f>iferror(vlookup(C5763,'Master data'!$A$2:$C$29,3,0),"-/-")</f>
        <v>-/-</v>
      </c>
      <c r="F5763" s="169" t="str">
        <f>iferror(vlookup(C5763,'Master data'!$A$2:$C$29,2,0),"-/-")</f>
        <v>-/-</v>
      </c>
    </row>
    <row r="5764" ht="22.5" customHeight="1">
      <c r="A5764" s="165"/>
      <c r="B5764" s="171"/>
      <c r="C5764" s="167"/>
      <c r="D5764" s="168">
        <v>0.0</v>
      </c>
      <c r="E5764" s="169" t="str">
        <f>iferror(vlookup(C5764,'Master data'!$A$2:$C$29,3,0),"-/-")</f>
        <v>-/-</v>
      </c>
      <c r="F5764" s="169" t="str">
        <f>iferror(vlookup(C5764,'Master data'!$A$2:$C$29,2,0),"-/-")</f>
        <v>-/-</v>
      </c>
    </row>
    <row r="5765" ht="22.5" customHeight="1">
      <c r="A5765" s="165"/>
      <c r="B5765" s="171"/>
      <c r="C5765" s="167"/>
      <c r="D5765" s="168">
        <v>0.0</v>
      </c>
      <c r="E5765" s="169" t="str">
        <f>iferror(vlookup(C5765,'Master data'!$A$2:$C$29,3,0),"-/-")</f>
        <v>-/-</v>
      </c>
      <c r="F5765" s="169" t="str">
        <f>iferror(vlookup(C5765,'Master data'!$A$2:$C$29,2,0),"-/-")</f>
        <v>-/-</v>
      </c>
    </row>
    <row r="5766" ht="22.5" customHeight="1">
      <c r="A5766" s="165"/>
      <c r="B5766" s="171"/>
      <c r="C5766" s="167"/>
      <c r="D5766" s="168">
        <v>0.0</v>
      </c>
      <c r="E5766" s="169" t="str">
        <f>iferror(vlookup(C5766,'Master data'!$A$2:$C$29,3,0),"-/-")</f>
        <v>-/-</v>
      </c>
      <c r="F5766" s="169" t="str">
        <f>iferror(vlookup(C5766,'Master data'!$A$2:$C$29,2,0),"-/-")</f>
        <v>-/-</v>
      </c>
    </row>
    <row r="5767" ht="22.5" customHeight="1">
      <c r="A5767" s="165"/>
      <c r="B5767" s="171"/>
      <c r="C5767" s="167"/>
      <c r="D5767" s="168">
        <v>0.0</v>
      </c>
      <c r="E5767" s="169" t="str">
        <f>iferror(vlookup(C5767,'Master data'!$A$2:$C$29,3,0),"-/-")</f>
        <v>-/-</v>
      </c>
      <c r="F5767" s="169" t="str">
        <f>iferror(vlookup(C5767,'Master data'!$A$2:$C$29,2,0),"-/-")</f>
        <v>-/-</v>
      </c>
    </row>
    <row r="5768" ht="22.5" customHeight="1">
      <c r="A5768" s="165"/>
      <c r="B5768" s="171"/>
      <c r="C5768" s="167"/>
      <c r="D5768" s="168">
        <v>0.0</v>
      </c>
      <c r="E5768" s="169" t="str">
        <f>iferror(vlookup(C5768,'Master data'!$A$2:$C$29,3,0),"-/-")</f>
        <v>-/-</v>
      </c>
      <c r="F5768" s="169" t="str">
        <f>iferror(vlookup(C5768,'Master data'!$A$2:$C$29,2,0),"-/-")</f>
        <v>-/-</v>
      </c>
    </row>
    <row r="5769" ht="22.5" customHeight="1">
      <c r="A5769" s="165"/>
      <c r="B5769" s="171"/>
      <c r="C5769" s="167"/>
      <c r="D5769" s="168">
        <v>0.0</v>
      </c>
      <c r="E5769" s="169" t="str">
        <f>iferror(vlookup(C5769,'Master data'!$A$2:$C$29,3,0),"-/-")</f>
        <v>-/-</v>
      </c>
      <c r="F5769" s="169" t="str">
        <f>iferror(vlookup(C5769,'Master data'!$A$2:$C$29,2,0),"-/-")</f>
        <v>-/-</v>
      </c>
    </row>
    <row r="5770" ht="22.5" customHeight="1">
      <c r="A5770" s="165"/>
      <c r="B5770" s="171"/>
      <c r="C5770" s="167"/>
      <c r="D5770" s="168">
        <v>0.0</v>
      </c>
      <c r="E5770" s="169" t="str">
        <f>iferror(vlookup(C5770,'Master data'!$A$2:$C$29,3,0),"-/-")</f>
        <v>-/-</v>
      </c>
      <c r="F5770" s="169" t="str">
        <f>iferror(vlookup(C5770,'Master data'!$A$2:$C$29,2,0),"-/-")</f>
        <v>-/-</v>
      </c>
    </row>
    <row r="5771" ht="22.5" customHeight="1">
      <c r="A5771" s="165"/>
      <c r="B5771" s="171"/>
      <c r="C5771" s="167"/>
      <c r="D5771" s="168">
        <v>0.0</v>
      </c>
      <c r="E5771" s="169" t="str">
        <f>iferror(vlookup(C5771,'Master data'!$A$2:$C$29,3,0),"-/-")</f>
        <v>-/-</v>
      </c>
      <c r="F5771" s="169" t="str">
        <f>iferror(vlookup(C5771,'Master data'!$A$2:$C$29,2,0),"-/-")</f>
        <v>-/-</v>
      </c>
    </row>
    <row r="5772" ht="22.5" customHeight="1">
      <c r="A5772" s="165"/>
      <c r="B5772" s="171"/>
      <c r="C5772" s="167"/>
      <c r="D5772" s="168">
        <v>0.0</v>
      </c>
      <c r="E5772" s="169" t="str">
        <f>iferror(vlookup(C5772,'Master data'!$A$2:$C$29,3,0),"-/-")</f>
        <v>-/-</v>
      </c>
      <c r="F5772" s="169" t="str">
        <f>iferror(vlookup(C5772,'Master data'!$A$2:$C$29,2,0),"-/-")</f>
        <v>-/-</v>
      </c>
    </row>
    <row r="5773" ht="22.5" customHeight="1">
      <c r="A5773" s="165"/>
      <c r="B5773" s="171"/>
      <c r="C5773" s="167"/>
      <c r="D5773" s="168">
        <v>0.0</v>
      </c>
      <c r="E5773" s="169" t="str">
        <f>iferror(vlookup(C5773,'Master data'!$A$2:$C$29,3,0),"-/-")</f>
        <v>-/-</v>
      </c>
      <c r="F5773" s="169" t="str">
        <f>iferror(vlookup(C5773,'Master data'!$A$2:$C$29,2,0),"-/-")</f>
        <v>-/-</v>
      </c>
    </row>
    <row r="5774" ht="22.5" customHeight="1">
      <c r="A5774" s="165"/>
      <c r="B5774" s="171"/>
      <c r="C5774" s="167"/>
      <c r="D5774" s="168">
        <v>0.0</v>
      </c>
      <c r="E5774" s="169" t="str">
        <f>iferror(vlookup(C5774,'Master data'!$A$2:$C$29,3,0),"-/-")</f>
        <v>-/-</v>
      </c>
      <c r="F5774" s="169" t="str">
        <f>iferror(vlookup(C5774,'Master data'!$A$2:$C$29,2,0),"-/-")</f>
        <v>-/-</v>
      </c>
    </row>
    <row r="5775" ht="22.5" customHeight="1">
      <c r="A5775" s="165"/>
      <c r="B5775" s="171"/>
      <c r="C5775" s="167"/>
      <c r="D5775" s="168">
        <v>0.0</v>
      </c>
      <c r="E5775" s="169" t="str">
        <f>iferror(vlookup(C5775,'Master data'!$A$2:$C$29,3,0),"-/-")</f>
        <v>-/-</v>
      </c>
      <c r="F5775" s="169" t="str">
        <f>iferror(vlookup(C5775,'Master data'!$A$2:$C$29,2,0),"-/-")</f>
        <v>-/-</v>
      </c>
    </row>
    <row r="5776" ht="22.5" customHeight="1">
      <c r="A5776" s="165"/>
      <c r="B5776" s="171"/>
      <c r="C5776" s="167"/>
      <c r="D5776" s="168">
        <v>0.0</v>
      </c>
      <c r="E5776" s="169" t="str">
        <f>iferror(vlookup(C5776,'Master data'!$A$2:$C$29,3,0),"-/-")</f>
        <v>-/-</v>
      </c>
      <c r="F5776" s="169" t="str">
        <f>iferror(vlookup(C5776,'Master data'!$A$2:$C$29,2,0),"-/-")</f>
        <v>-/-</v>
      </c>
    </row>
    <row r="5777" ht="22.5" customHeight="1">
      <c r="A5777" s="165"/>
      <c r="B5777" s="171"/>
      <c r="C5777" s="167"/>
      <c r="D5777" s="168">
        <v>0.0</v>
      </c>
      <c r="E5777" s="169" t="str">
        <f>iferror(vlookup(C5777,'Master data'!$A$2:$C$29,3,0),"-/-")</f>
        <v>-/-</v>
      </c>
      <c r="F5777" s="169" t="str">
        <f>iferror(vlookup(C5777,'Master data'!$A$2:$C$29,2,0),"-/-")</f>
        <v>-/-</v>
      </c>
    </row>
    <row r="5778" ht="22.5" customHeight="1">
      <c r="A5778" s="165"/>
      <c r="B5778" s="171"/>
      <c r="C5778" s="167"/>
      <c r="D5778" s="168">
        <v>0.0</v>
      </c>
      <c r="E5778" s="169" t="str">
        <f>iferror(vlookup(C5778,'Master data'!$A$2:$C$29,3,0),"-/-")</f>
        <v>-/-</v>
      </c>
      <c r="F5778" s="169" t="str">
        <f>iferror(vlookup(C5778,'Master data'!$A$2:$C$29,2,0),"-/-")</f>
        <v>-/-</v>
      </c>
    </row>
    <row r="5779" ht="22.5" customHeight="1">
      <c r="A5779" s="165"/>
      <c r="B5779" s="171"/>
      <c r="C5779" s="167"/>
      <c r="D5779" s="168">
        <v>0.0</v>
      </c>
      <c r="E5779" s="169" t="str">
        <f>iferror(vlookup(C5779,'Master data'!$A$2:$C$29,3,0),"-/-")</f>
        <v>-/-</v>
      </c>
      <c r="F5779" s="169" t="str">
        <f>iferror(vlookup(C5779,'Master data'!$A$2:$C$29,2,0),"-/-")</f>
        <v>-/-</v>
      </c>
    </row>
    <row r="5780" ht="22.5" customHeight="1">
      <c r="A5780" s="165"/>
      <c r="B5780" s="171"/>
      <c r="C5780" s="167"/>
      <c r="D5780" s="168">
        <v>0.0</v>
      </c>
      <c r="E5780" s="169" t="str">
        <f>iferror(vlookup(C5780,'Master data'!$A$2:$C$29,3,0),"-/-")</f>
        <v>-/-</v>
      </c>
      <c r="F5780" s="169" t="str">
        <f>iferror(vlookup(C5780,'Master data'!$A$2:$C$29,2,0),"-/-")</f>
        <v>-/-</v>
      </c>
    </row>
    <row r="5781" ht="22.5" customHeight="1">
      <c r="A5781" s="165"/>
      <c r="B5781" s="171"/>
      <c r="C5781" s="167"/>
      <c r="D5781" s="168">
        <v>0.0</v>
      </c>
      <c r="E5781" s="169" t="str">
        <f>iferror(vlookup(C5781,'Master data'!$A$2:$C$29,3,0),"-/-")</f>
        <v>-/-</v>
      </c>
      <c r="F5781" s="169" t="str">
        <f>iferror(vlookup(C5781,'Master data'!$A$2:$C$29,2,0),"-/-")</f>
        <v>-/-</v>
      </c>
    </row>
    <row r="5782" ht="22.5" customHeight="1">
      <c r="A5782" s="165"/>
      <c r="B5782" s="171"/>
      <c r="C5782" s="167"/>
      <c r="D5782" s="168">
        <v>0.0</v>
      </c>
      <c r="E5782" s="169" t="str">
        <f>iferror(vlookup(C5782,'Master data'!$A$2:$C$29,3,0),"-/-")</f>
        <v>-/-</v>
      </c>
      <c r="F5782" s="169" t="str">
        <f>iferror(vlookup(C5782,'Master data'!$A$2:$C$29,2,0),"-/-")</f>
        <v>-/-</v>
      </c>
    </row>
    <row r="5783" ht="22.5" customHeight="1">
      <c r="A5783" s="165"/>
      <c r="B5783" s="171"/>
      <c r="C5783" s="167"/>
      <c r="D5783" s="168">
        <v>0.0</v>
      </c>
      <c r="E5783" s="169" t="str">
        <f>iferror(vlookup(C5783,'Master data'!$A$2:$C$29,3,0),"-/-")</f>
        <v>-/-</v>
      </c>
      <c r="F5783" s="169" t="str">
        <f>iferror(vlookup(C5783,'Master data'!$A$2:$C$29,2,0),"-/-")</f>
        <v>-/-</v>
      </c>
    </row>
    <row r="5784" ht="22.5" customHeight="1">
      <c r="A5784" s="165"/>
      <c r="B5784" s="171"/>
      <c r="C5784" s="167"/>
      <c r="D5784" s="168">
        <v>0.0</v>
      </c>
      <c r="E5784" s="169" t="str">
        <f>iferror(vlookup(C5784,'Master data'!$A$2:$C$29,3,0),"-/-")</f>
        <v>-/-</v>
      </c>
      <c r="F5784" s="169" t="str">
        <f>iferror(vlookup(C5784,'Master data'!$A$2:$C$29,2,0),"-/-")</f>
        <v>-/-</v>
      </c>
    </row>
    <row r="5785" ht="22.5" customHeight="1">
      <c r="A5785" s="165"/>
      <c r="B5785" s="171"/>
      <c r="C5785" s="167"/>
      <c r="D5785" s="168">
        <v>0.0</v>
      </c>
      <c r="E5785" s="169" t="str">
        <f>iferror(vlookup(C5785,'Master data'!$A$2:$C$29,3,0),"-/-")</f>
        <v>-/-</v>
      </c>
      <c r="F5785" s="169" t="str">
        <f>iferror(vlookup(C5785,'Master data'!$A$2:$C$29,2,0),"-/-")</f>
        <v>-/-</v>
      </c>
    </row>
    <row r="5786" ht="22.5" customHeight="1">
      <c r="A5786" s="165"/>
      <c r="B5786" s="171"/>
      <c r="C5786" s="167"/>
      <c r="D5786" s="168">
        <v>0.0</v>
      </c>
      <c r="E5786" s="169" t="str">
        <f>iferror(vlookup(C5786,'Master data'!$A$2:$C$29,3,0),"-/-")</f>
        <v>-/-</v>
      </c>
      <c r="F5786" s="169" t="str">
        <f>iferror(vlookup(C5786,'Master data'!$A$2:$C$29,2,0),"-/-")</f>
        <v>-/-</v>
      </c>
    </row>
    <row r="5787" ht="22.5" customHeight="1">
      <c r="A5787" s="165"/>
      <c r="B5787" s="171"/>
      <c r="C5787" s="167"/>
      <c r="D5787" s="168">
        <v>0.0</v>
      </c>
      <c r="E5787" s="169" t="str">
        <f>iferror(vlookup(C5787,'Master data'!$A$2:$C$29,3,0),"-/-")</f>
        <v>-/-</v>
      </c>
      <c r="F5787" s="169" t="str">
        <f>iferror(vlookup(C5787,'Master data'!$A$2:$C$29,2,0),"-/-")</f>
        <v>-/-</v>
      </c>
    </row>
    <row r="5788" ht="22.5" customHeight="1">
      <c r="A5788" s="165"/>
      <c r="B5788" s="171"/>
      <c r="C5788" s="167"/>
      <c r="D5788" s="168">
        <v>0.0</v>
      </c>
      <c r="E5788" s="169" t="str">
        <f>iferror(vlookup(C5788,'Master data'!$A$2:$C$29,3,0),"-/-")</f>
        <v>-/-</v>
      </c>
      <c r="F5788" s="169" t="str">
        <f>iferror(vlookup(C5788,'Master data'!$A$2:$C$29,2,0),"-/-")</f>
        <v>-/-</v>
      </c>
    </row>
    <row r="5789" ht="22.5" customHeight="1">
      <c r="A5789" s="165"/>
      <c r="B5789" s="171"/>
      <c r="C5789" s="167"/>
      <c r="D5789" s="168">
        <v>0.0</v>
      </c>
      <c r="E5789" s="169" t="str">
        <f>iferror(vlookup(C5789,'Master data'!$A$2:$C$29,3,0),"-/-")</f>
        <v>-/-</v>
      </c>
      <c r="F5789" s="169" t="str">
        <f>iferror(vlookup(C5789,'Master data'!$A$2:$C$29,2,0),"-/-")</f>
        <v>-/-</v>
      </c>
    </row>
    <row r="5790" ht="22.5" customHeight="1">
      <c r="A5790" s="165"/>
      <c r="B5790" s="171"/>
      <c r="C5790" s="167"/>
      <c r="D5790" s="168">
        <v>0.0</v>
      </c>
      <c r="E5790" s="169" t="str">
        <f>iferror(vlookup(C5790,'Master data'!$A$2:$C$29,3,0),"-/-")</f>
        <v>-/-</v>
      </c>
      <c r="F5790" s="169" t="str">
        <f>iferror(vlookup(C5790,'Master data'!$A$2:$C$29,2,0),"-/-")</f>
        <v>-/-</v>
      </c>
    </row>
    <row r="5791" ht="22.5" customHeight="1">
      <c r="A5791" s="165"/>
      <c r="B5791" s="171"/>
      <c r="C5791" s="167"/>
      <c r="D5791" s="168">
        <v>0.0</v>
      </c>
      <c r="E5791" s="169" t="str">
        <f>iferror(vlookup(C5791,'Master data'!$A$2:$C$29,3,0),"-/-")</f>
        <v>-/-</v>
      </c>
      <c r="F5791" s="169" t="str">
        <f>iferror(vlookup(C5791,'Master data'!$A$2:$C$29,2,0),"-/-")</f>
        <v>-/-</v>
      </c>
    </row>
    <row r="5792" ht="22.5" customHeight="1">
      <c r="A5792" s="165"/>
      <c r="B5792" s="171"/>
      <c r="C5792" s="167"/>
      <c r="D5792" s="168">
        <v>0.0</v>
      </c>
      <c r="E5792" s="169" t="str">
        <f>iferror(vlookup(C5792,'Master data'!$A$2:$C$29,3,0),"-/-")</f>
        <v>-/-</v>
      </c>
      <c r="F5792" s="169" t="str">
        <f>iferror(vlookup(C5792,'Master data'!$A$2:$C$29,2,0),"-/-")</f>
        <v>-/-</v>
      </c>
    </row>
    <row r="5793" ht="22.5" customHeight="1">
      <c r="A5793" s="165"/>
      <c r="B5793" s="171"/>
      <c r="C5793" s="167"/>
      <c r="D5793" s="168">
        <v>0.0</v>
      </c>
      <c r="E5793" s="169" t="str">
        <f>iferror(vlookup(C5793,'Master data'!$A$2:$C$29,3,0),"-/-")</f>
        <v>-/-</v>
      </c>
      <c r="F5793" s="169" t="str">
        <f>iferror(vlookup(C5793,'Master data'!$A$2:$C$29,2,0),"-/-")</f>
        <v>-/-</v>
      </c>
    </row>
    <row r="5794" ht="22.5" customHeight="1">
      <c r="A5794" s="165"/>
      <c r="B5794" s="171"/>
      <c r="C5794" s="167"/>
      <c r="D5794" s="168">
        <v>0.0</v>
      </c>
      <c r="E5794" s="169" t="str">
        <f>iferror(vlookup(C5794,'Master data'!$A$2:$C$29,3,0),"-/-")</f>
        <v>-/-</v>
      </c>
      <c r="F5794" s="169" t="str">
        <f>iferror(vlookup(C5794,'Master data'!$A$2:$C$29,2,0),"-/-")</f>
        <v>-/-</v>
      </c>
    </row>
    <row r="5795" ht="22.5" customHeight="1">
      <c r="A5795" s="165"/>
      <c r="B5795" s="171"/>
      <c r="C5795" s="167"/>
      <c r="D5795" s="168">
        <v>0.0</v>
      </c>
      <c r="E5795" s="169" t="str">
        <f>iferror(vlookup(C5795,'Master data'!$A$2:$C$29,3,0),"-/-")</f>
        <v>-/-</v>
      </c>
      <c r="F5795" s="169" t="str">
        <f>iferror(vlookup(C5795,'Master data'!$A$2:$C$29,2,0),"-/-")</f>
        <v>-/-</v>
      </c>
    </row>
    <row r="5796" ht="22.5" customHeight="1">
      <c r="A5796" s="165"/>
      <c r="B5796" s="171"/>
      <c r="C5796" s="167"/>
      <c r="D5796" s="168">
        <v>0.0</v>
      </c>
      <c r="E5796" s="169" t="str">
        <f>iferror(vlookup(C5796,'Master data'!$A$2:$C$29,3,0),"-/-")</f>
        <v>-/-</v>
      </c>
      <c r="F5796" s="169" t="str">
        <f>iferror(vlookup(C5796,'Master data'!$A$2:$C$29,2,0),"-/-")</f>
        <v>-/-</v>
      </c>
    </row>
    <row r="5797" ht="22.5" customHeight="1">
      <c r="A5797" s="165"/>
      <c r="B5797" s="171"/>
      <c r="C5797" s="167"/>
      <c r="D5797" s="168">
        <v>0.0</v>
      </c>
      <c r="E5797" s="169" t="str">
        <f>iferror(vlookup(C5797,'Master data'!$A$2:$C$29,3,0),"-/-")</f>
        <v>-/-</v>
      </c>
      <c r="F5797" s="169" t="str">
        <f>iferror(vlookup(C5797,'Master data'!$A$2:$C$29,2,0),"-/-")</f>
        <v>-/-</v>
      </c>
    </row>
    <row r="5798" ht="22.5" customHeight="1">
      <c r="A5798" s="165"/>
      <c r="B5798" s="171"/>
      <c r="C5798" s="167"/>
      <c r="D5798" s="168">
        <v>0.0</v>
      </c>
      <c r="E5798" s="169" t="str">
        <f>iferror(vlookup(C5798,'Master data'!$A$2:$C$29,3,0),"-/-")</f>
        <v>-/-</v>
      </c>
      <c r="F5798" s="169" t="str">
        <f>iferror(vlookup(C5798,'Master data'!$A$2:$C$29,2,0),"-/-")</f>
        <v>-/-</v>
      </c>
    </row>
    <row r="5799" ht="22.5" customHeight="1">
      <c r="A5799" s="165"/>
      <c r="B5799" s="171"/>
      <c r="C5799" s="167"/>
      <c r="D5799" s="168">
        <v>0.0</v>
      </c>
      <c r="E5799" s="169" t="str">
        <f>iferror(vlookup(C5799,'Master data'!$A$2:$C$29,3,0),"-/-")</f>
        <v>-/-</v>
      </c>
      <c r="F5799" s="169" t="str">
        <f>iferror(vlookup(C5799,'Master data'!$A$2:$C$29,2,0),"-/-")</f>
        <v>-/-</v>
      </c>
    </row>
    <row r="5800" ht="22.5" customHeight="1">
      <c r="A5800" s="165"/>
      <c r="B5800" s="171"/>
      <c r="C5800" s="167"/>
      <c r="D5800" s="168">
        <v>0.0</v>
      </c>
      <c r="E5800" s="169" t="str">
        <f>iferror(vlookup(C5800,'Master data'!$A$2:$C$29,3,0),"-/-")</f>
        <v>-/-</v>
      </c>
      <c r="F5800" s="169" t="str">
        <f>iferror(vlookup(C5800,'Master data'!$A$2:$C$29,2,0),"-/-")</f>
        <v>-/-</v>
      </c>
    </row>
    <row r="5801" ht="22.5" customHeight="1">
      <c r="A5801" s="165"/>
      <c r="B5801" s="171"/>
      <c r="C5801" s="167"/>
      <c r="D5801" s="168">
        <v>0.0</v>
      </c>
      <c r="E5801" s="169" t="str">
        <f>iferror(vlookup(C5801,'Master data'!$A$2:$C$29,3,0),"-/-")</f>
        <v>-/-</v>
      </c>
      <c r="F5801" s="169" t="str">
        <f>iferror(vlookup(C5801,'Master data'!$A$2:$C$29,2,0),"-/-")</f>
        <v>-/-</v>
      </c>
    </row>
    <row r="5802" ht="22.5" customHeight="1">
      <c r="A5802" s="165"/>
      <c r="B5802" s="171"/>
      <c r="C5802" s="167"/>
      <c r="D5802" s="168">
        <v>0.0</v>
      </c>
      <c r="E5802" s="169" t="str">
        <f>iferror(vlookup(C5802,'Master data'!$A$2:$C$29,3,0),"-/-")</f>
        <v>-/-</v>
      </c>
      <c r="F5802" s="169" t="str">
        <f>iferror(vlookup(C5802,'Master data'!$A$2:$C$29,2,0),"-/-")</f>
        <v>-/-</v>
      </c>
    </row>
    <row r="5803" ht="22.5" customHeight="1">
      <c r="A5803" s="165"/>
      <c r="B5803" s="171"/>
      <c r="C5803" s="167"/>
      <c r="D5803" s="168">
        <v>0.0</v>
      </c>
      <c r="E5803" s="169" t="str">
        <f>iferror(vlookup(C5803,'Master data'!$A$2:$C$29,3,0),"-/-")</f>
        <v>-/-</v>
      </c>
      <c r="F5803" s="169" t="str">
        <f>iferror(vlookup(C5803,'Master data'!$A$2:$C$29,2,0),"-/-")</f>
        <v>-/-</v>
      </c>
    </row>
    <row r="5804" ht="22.5" customHeight="1">
      <c r="A5804" s="165"/>
      <c r="B5804" s="171"/>
      <c r="C5804" s="167"/>
      <c r="D5804" s="168">
        <v>0.0</v>
      </c>
      <c r="E5804" s="169" t="str">
        <f>iferror(vlookup(C5804,'Master data'!$A$2:$C$29,3,0),"-/-")</f>
        <v>-/-</v>
      </c>
      <c r="F5804" s="169" t="str">
        <f>iferror(vlookup(C5804,'Master data'!$A$2:$C$29,2,0),"-/-")</f>
        <v>-/-</v>
      </c>
    </row>
    <row r="5805" ht="22.5" customHeight="1">
      <c r="A5805" s="165"/>
      <c r="B5805" s="171"/>
      <c r="C5805" s="167"/>
      <c r="D5805" s="168">
        <v>0.0</v>
      </c>
      <c r="E5805" s="169" t="str">
        <f>iferror(vlookup(C5805,'Master data'!$A$2:$C$29,3,0),"-/-")</f>
        <v>-/-</v>
      </c>
      <c r="F5805" s="169" t="str">
        <f>iferror(vlookup(C5805,'Master data'!$A$2:$C$29,2,0),"-/-")</f>
        <v>-/-</v>
      </c>
    </row>
    <row r="5806" ht="22.5" customHeight="1">
      <c r="A5806" s="165"/>
      <c r="B5806" s="171"/>
      <c r="C5806" s="167"/>
      <c r="D5806" s="168">
        <v>0.0</v>
      </c>
      <c r="E5806" s="169" t="str">
        <f>iferror(vlookup(C5806,'Master data'!$A$2:$C$29,3,0),"-/-")</f>
        <v>-/-</v>
      </c>
      <c r="F5806" s="169" t="str">
        <f>iferror(vlookup(C5806,'Master data'!$A$2:$C$29,2,0),"-/-")</f>
        <v>-/-</v>
      </c>
    </row>
    <row r="5807" ht="22.5" customHeight="1">
      <c r="A5807" s="165"/>
      <c r="B5807" s="171"/>
      <c r="C5807" s="167"/>
      <c r="D5807" s="168">
        <v>0.0</v>
      </c>
      <c r="E5807" s="169" t="str">
        <f>iferror(vlookup(C5807,'Master data'!$A$2:$C$29,3,0),"-/-")</f>
        <v>-/-</v>
      </c>
      <c r="F5807" s="169" t="str">
        <f>iferror(vlookup(C5807,'Master data'!$A$2:$C$29,2,0),"-/-")</f>
        <v>-/-</v>
      </c>
    </row>
    <row r="5808" ht="22.5" customHeight="1">
      <c r="A5808" s="165"/>
      <c r="B5808" s="171"/>
      <c r="C5808" s="167"/>
      <c r="D5808" s="168">
        <v>0.0</v>
      </c>
      <c r="E5808" s="169" t="str">
        <f>iferror(vlookup(C5808,'Master data'!$A$2:$C$29,3,0),"-/-")</f>
        <v>-/-</v>
      </c>
      <c r="F5808" s="169" t="str">
        <f>iferror(vlookup(C5808,'Master data'!$A$2:$C$29,2,0),"-/-")</f>
        <v>-/-</v>
      </c>
    </row>
    <row r="5809" ht="22.5" customHeight="1">
      <c r="A5809" s="165"/>
      <c r="B5809" s="171"/>
      <c r="C5809" s="167"/>
      <c r="D5809" s="168">
        <v>0.0</v>
      </c>
      <c r="E5809" s="169" t="str">
        <f>iferror(vlookup(C5809,'Master data'!$A$2:$C$29,3,0),"-/-")</f>
        <v>-/-</v>
      </c>
      <c r="F5809" s="169" t="str">
        <f>iferror(vlookup(C5809,'Master data'!$A$2:$C$29,2,0),"-/-")</f>
        <v>-/-</v>
      </c>
    </row>
    <row r="5810" ht="22.5" customHeight="1">
      <c r="A5810" s="165"/>
      <c r="B5810" s="171"/>
      <c r="C5810" s="167"/>
      <c r="D5810" s="168">
        <v>0.0</v>
      </c>
      <c r="E5810" s="169" t="str">
        <f>iferror(vlookup(C5810,'Master data'!$A$2:$C$29,3,0),"-/-")</f>
        <v>-/-</v>
      </c>
      <c r="F5810" s="169" t="str">
        <f>iferror(vlookup(C5810,'Master data'!$A$2:$C$29,2,0),"-/-")</f>
        <v>-/-</v>
      </c>
    </row>
    <row r="5811" ht="22.5" customHeight="1">
      <c r="A5811" s="165"/>
      <c r="B5811" s="171"/>
      <c r="C5811" s="167"/>
      <c r="D5811" s="168">
        <v>0.0</v>
      </c>
      <c r="E5811" s="169" t="str">
        <f>iferror(vlookup(C5811,'Master data'!$A$2:$C$29,3,0),"-/-")</f>
        <v>-/-</v>
      </c>
      <c r="F5811" s="169" t="str">
        <f>iferror(vlookup(C5811,'Master data'!$A$2:$C$29,2,0),"-/-")</f>
        <v>-/-</v>
      </c>
    </row>
    <row r="5812" ht="22.5" customHeight="1">
      <c r="A5812" s="165"/>
      <c r="B5812" s="171"/>
      <c r="C5812" s="167"/>
      <c r="D5812" s="168">
        <v>0.0</v>
      </c>
      <c r="E5812" s="169" t="str">
        <f>iferror(vlookup(C5812,'Master data'!$A$2:$C$29,3,0),"-/-")</f>
        <v>-/-</v>
      </c>
      <c r="F5812" s="169" t="str">
        <f>iferror(vlookup(C5812,'Master data'!$A$2:$C$29,2,0),"-/-")</f>
        <v>-/-</v>
      </c>
    </row>
    <row r="5813" ht="22.5" customHeight="1">
      <c r="A5813" s="165"/>
      <c r="B5813" s="171"/>
      <c r="C5813" s="167"/>
      <c r="D5813" s="168">
        <v>0.0</v>
      </c>
      <c r="E5813" s="169" t="str">
        <f>iferror(vlookup(C5813,'Master data'!$A$2:$C$29,3,0),"-/-")</f>
        <v>-/-</v>
      </c>
      <c r="F5813" s="169" t="str">
        <f>iferror(vlookup(C5813,'Master data'!$A$2:$C$29,2,0),"-/-")</f>
        <v>-/-</v>
      </c>
    </row>
    <row r="5814" ht="22.5" customHeight="1">
      <c r="A5814" s="165"/>
      <c r="B5814" s="171"/>
      <c r="C5814" s="167"/>
      <c r="D5814" s="168">
        <v>0.0</v>
      </c>
      <c r="E5814" s="169" t="str">
        <f>iferror(vlookup(C5814,'Master data'!$A$2:$C$29,3,0),"-/-")</f>
        <v>-/-</v>
      </c>
      <c r="F5814" s="169" t="str">
        <f>iferror(vlookup(C5814,'Master data'!$A$2:$C$29,2,0),"-/-")</f>
        <v>-/-</v>
      </c>
    </row>
    <row r="5815" ht="22.5" customHeight="1">
      <c r="A5815" s="165"/>
      <c r="B5815" s="171"/>
      <c r="C5815" s="167"/>
      <c r="D5815" s="168">
        <v>0.0</v>
      </c>
      <c r="E5815" s="169" t="str">
        <f>iferror(vlookup(C5815,'Master data'!$A$2:$C$29,3,0),"-/-")</f>
        <v>-/-</v>
      </c>
      <c r="F5815" s="169" t="str">
        <f>iferror(vlookup(C5815,'Master data'!$A$2:$C$29,2,0),"-/-")</f>
        <v>-/-</v>
      </c>
    </row>
    <row r="5816" ht="22.5" customHeight="1">
      <c r="A5816" s="165"/>
      <c r="B5816" s="171"/>
      <c r="C5816" s="167"/>
      <c r="D5816" s="168">
        <v>0.0</v>
      </c>
      <c r="E5816" s="169" t="str">
        <f>iferror(vlookup(C5816,'Master data'!$A$2:$C$29,3,0),"-/-")</f>
        <v>-/-</v>
      </c>
      <c r="F5816" s="169" t="str">
        <f>iferror(vlookup(C5816,'Master data'!$A$2:$C$29,2,0),"-/-")</f>
        <v>-/-</v>
      </c>
    </row>
    <row r="5817" ht="22.5" customHeight="1">
      <c r="A5817" s="165"/>
      <c r="B5817" s="171"/>
      <c r="C5817" s="167"/>
      <c r="D5817" s="168">
        <v>0.0</v>
      </c>
      <c r="E5817" s="169" t="str">
        <f>iferror(vlookup(C5817,'Master data'!$A$2:$C$29,3,0),"-/-")</f>
        <v>-/-</v>
      </c>
      <c r="F5817" s="169" t="str">
        <f>iferror(vlookup(C5817,'Master data'!$A$2:$C$29,2,0),"-/-")</f>
        <v>-/-</v>
      </c>
    </row>
    <row r="5818" ht="22.5" customHeight="1">
      <c r="A5818" s="165"/>
      <c r="B5818" s="171"/>
      <c r="C5818" s="167"/>
      <c r="D5818" s="168">
        <v>0.0</v>
      </c>
      <c r="E5818" s="169" t="str">
        <f>iferror(vlookup(C5818,'Master data'!$A$2:$C$29,3,0),"-/-")</f>
        <v>-/-</v>
      </c>
      <c r="F5818" s="169" t="str">
        <f>iferror(vlookup(C5818,'Master data'!$A$2:$C$29,2,0),"-/-")</f>
        <v>-/-</v>
      </c>
    </row>
    <row r="5819" ht="22.5" customHeight="1">
      <c r="A5819" s="165"/>
      <c r="B5819" s="171"/>
      <c r="C5819" s="167"/>
      <c r="D5819" s="168">
        <v>0.0</v>
      </c>
      <c r="E5819" s="169" t="str">
        <f>iferror(vlookup(C5819,'Master data'!$A$2:$C$29,3,0),"-/-")</f>
        <v>-/-</v>
      </c>
      <c r="F5819" s="169" t="str">
        <f>iferror(vlookup(C5819,'Master data'!$A$2:$C$29,2,0),"-/-")</f>
        <v>-/-</v>
      </c>
    </row>
    <row r="5820" ht="22.5" customHeight="1">
      <c r="A5820" s="165"/>
      <c r="B5820" s="171"/>
      <c r="C5820" s="167"/>
      <c r="D5820" s="168">
        <v>0.0</v>
      </c>
      <c r="E5820" s="169" t="str">
        <f>iferror(vlookup(C5820,'Master data'!$A$2:$C$29,3,0),"-/-")</f>
        <v>-/-</v>
      </c>
      <c r="F5820" s="169" t="str">
        <f>iferror(vlookup(C5820,'Master data'!$A$2:$C$29,2,0),"-/-")</f>
        <v>-/-</v>
      </c>
    </row>
    <row r="5821" ht="22.5" customHeight="1">
      <c r="A5821" s="165"/>
      <c r="B5821" s="171"/>
      <c r="C5821" s="167"/>
      <c r="D5821" s="168">
        <v>0.0</v>
      </c>
      <c r="E5821" s="169" t="str">
        <f>iferror(vlookup(C5821,'Master data'!$A$2:$C$29,3,0),"-/-")</f>
        <v>-/-</v>
      </c>
      <c r="F5821" s="169" t="str">
        <f>iferror(vlookup(C5821,'Master data'!$A$2:$C$29,2,0),"-/-")</f>
        <v>-/-</v>
      </c>
    </row>
    <row r="5822" ht="22.5" customHeight="1">
      <c r="A5822" s="165"/>
      <c r="B5822" s="171"/>
      <c r="C5822" s="167"/>
      <c r="D5822" s="168">
        <v>0.0</v>
      </c>
      <c r="E5822" s="169" t="str">
        <f>iferror(vlookup(C5822,'Master data'!$A$2:$C$29,3,0),"-/-")</f>
        <v>-/-</v>
      </c>
      <c r="F5822" s="169" t="str">
        <f>iferror(vlookup(C5822,'Master data'!$A$2:$C$29,2,0),"-/-")</f>
        <v>-/-</v>
      </c>
    </row>
    <row r="5823" ht="22.5" customHeight="1">
      <c r="A5823" s="165"/>
      <c r="B5823" s="171"/>
      <c r="C5823" s="167"/>
      <c r="D5823" s="168">
        <v>0.0</v>
      </c>
      <c r="E5823" s="169" t="str">
        <f>iferror(vlookup(C5823,'Master data'!$A$2:$C$29,3,0),"-/-")</f>
        <v>-/-</v>
      </c>
      <c r="F5823" s="169" t="str">
        <f>iferror(vlookup(C5823,'Master data'!$A$2:$C$29,2,0),"-/-")</f>
        <v>-/-</v>
      </c>
    </row>
    <row r="5824" ht="22.5" customHeight="1">
      <c r="A5824" s="165"/>
      <c r="B5824" s="171"/>
      <c r="C5824" s="167"/>
      <c r="D5824" s="168">
        <v>0.0</v>
      </c>
      <c r="E5824" s="169" t="str">
        <f>iferror(vlookup(C5824,'Master data'!$A$2:$C$29,3,0),"-/-")</f>
        <v>-/-</v>
      </c>
      <c r="F5824" s="169" t="str">
        <f>iferror(vlookup(C5824,'Master data'!$A$2:$C$29,2,0),"-/-")</f>
        <v>-/-</v>
      </c>
    </row>
    <row r="5825" ht="22.5" customHeight="1">
      <c r="A5825" s="165"/>
      <c r="B5825" s="171"/>
      <c r="C5825" s="167"/>
      <c r="D5825" s="168">
        <v>0.0</v>
      </c>
      <c r="E5825" s="169" t="str">
        <f>iferror(vlookup(C5825,'Master data'!$A$2:$C$29,3,0),"-/-")</f>
        <v>-/-</v>
      </c>
      <c r="F5825" s="169" t="str">
        <f>iferror(vlookup(C5825,'Master data'!$A$2:$C$29,2,0),"-/-")</f>
        <v>-/-</v>
      </c>
    </row>
    <row r="5826" ht="22.5" customHeight="1">
      <c r="A5826" s="165"/>
      <c r="B5826" s="171"/>
      <c r="C5826" s="167"/>
      <c r="D5826" s="168">
        <v>0.0</v>
      </c>
      <c r="E5826" s="169" t="str">
        <f>iferror(vlookup(C5826,'Master data'!$A$2:$C$29,3,0),"-/-")</f>
        <v>-/-</v>
      </c>
      <c r="F5826" s="169" t="str">
        <f>iferror(vlookup(C5826,'Master data'!$A$2:$C$29,2,0),"-/-")</f>
        <v>-/-</v>
      </c>
    </row>
    <row r="5827" ht="22.5" customHeight="1">
      <c r="A5827" s="165"/>
      <c r="B5827" s="171"/>
      <c r="C5827" s="167"/>
      <c r="D5827" s="168">
        <v>0.0</v>
      </c>
      <c r="E5827" s="169" t="str">
        <f>iferror(vlookup(C5827,'Master data'!$A$2:$C$29,3,0),"-/-")</f>
        <v>-/-</v>
      </c>
      <c r="F5827" s="169" t="str">
        <f>iferror(vlookup(C5827,'Master data'!$A$2:$C$29,2,0),"-/-")</f>
        <v>-/-</v>
      </c>
    </row>
    <row r="5828" ht="22.5" customHeight="1">
      <c r="A5828" s="165"/>
      <c r="B5828" s="171"/>
      <c r="C5828" s="167"/>
      <c r="D5828" s="168">
        <v>0.0</v>
      </c>
      <c r="E5828" s="169" t="str">
        <f>iferror(vlookup(C5828,'Master data'!$A$2:$C$29,3,0),"-/-")</f>
        <v>-/-</v>
      </c>
      <c r="F5828" s="169" t="str">
        <f>iferror(vlookup(C5828,'Master data'!$A$2:$C$29,2,0),"-/-")</f>
        <v>-/-</v>
      </c>
    </row>
    <row r="5829" ht="22.5" customHeight="1">
      <c r="A5829" s="165"/>
      <c r="B5829" s="171"/>
      <c r="C5829" s="167"/>
      <c r="D5829" s="168">
        <v>0.0</v>
      </c>
      <c r="E5829" s="169" t="str">
        <f>iferror(vlookup(C5829,'Master data'!$A$2:$C$29,3,0),"-/-")</f>
        <v>-/-</v>
      </c>
      <c r="F5829" s="169" t="str">
        <f>iferror(vlookup(C5829,'Master data'!$A$2:$C$29,2,0),"-/-")</f>
        <v>-/-</v>
      </c>
    </row>
    <row r="5830" ht="22.5" customHeight="1">
      <c r="A5830" s="165"/>
      <c r="B5830" s="171"/>
      <c r="C5830" s="167"/>
      <c r="D5830" s="168">
        <v>0.0</v>
      </c>
      <c r="E5830" s="169" t="str">
        <f>iferror(vlookup(C5830,'Master data'!$A$2:$C$29,3,0),"-/-")</f>
        <v>-/-</v>
      </c>
      <c r="F5830" s="169" t="str">
        <f>iferror(vlookup(C5830,'Master data'!$A$2:$C$29,2,0),"-/-")</f>
        <v>-/-</v>
      </c>
    </row>
    <row r="5831" ht="22.5" customHeight="1">
      <c r="A5831" s="165"/>
      <c r="B5831" s="171"/>
      <c r="C5831" s="167"/>
      <c r="D5831" s="168">
        <v>0.0</v>
      </c>
      <c r="E5831" s="169" t="str">
        <f>iferror(vlookup(C5831,'Master data'!$A$2:$C$29,3,0),"-/-")</f>
        <v>-/-</v>
      </c>
      <c r="F5831" s="169" t="str">
        <f>iferror(vlookup(C5831,'Master data'!$A$2:$C$29,2,0),"-/-")</f>
        <v>-/-</v>
      </c>
    </row>
    <row r="5832" ht="22.5" customHeight="1">
      <c r="A5832" s="165"/>
      <c r="B5832" s="171"/>
      <c r="C5832" s="167"/>
      <c r="D5832" s="168">
        <v>0.0</v>
      </c>
      <c r="E5832" s="169" t="str">
        <f>iferror(vlookup(C5832,'Master data'!$A$2:$C$29,3,0),"-/-")</f>
        <v>-/-</v>
      </c>
      <c r="F5832" s="169" t="str">
        <f>iferror(vlookup(C5832,'Master data'!$A$2:$C$29,2,0),"-/-")</f>
        <v>-/-</v>
      </c>
    </row>
    <row r="5833" ht="22.5" customHeight="1">
      <c r="A5833" s="165"/>
      <c r="B5833" s="171"/>
      <c r="C5833" s="167"/>
      <c r="D5833" s="168">
        <v>0.0</v>
      </c>
      <c r="E5833" s="169" t="str">
        <f>iferror(vlookup(C5833,'Master data'!$A$2:$C$29,3,0),"-/-")</f>
        <v>-/-</v>
      </c>
      <c r="F5833" s="169" t="str">
        <f>iferror(vlookup(C5833,'Master data'!$A$2:$C$29,2,0),"-/-")</f>
        <v>-/-</v>
      </c>
    </row>
    <row r="5834" ht="22.5" customHeight="1">
      <c r="A5834" s="165"/>
      <c r="B5834" s="171"/>
      <c r="C5834" s="167"/>
      <c r="D5834" s="168">
        <v>0.0</v>
      </c>
      <c r="E5834" s="169" t="str">
        <f>iferror(vlookup(C5834,'Master data'!$A$2:$C$29,3,0),"-/-")</f>
        <v>-/-</v>
      </c>
      <c r="F5834" s="169" t="str">
        <f>iferror(vlookup(C5834,'Master data'!$A$2:$C$29,2,0),"-/-")</f>
        <v>-/-</v>
      </c>
    </row>
    <row r="5835" ht="22.5" customHeight="1">
      <c r="A5835" s="165"/>
      <c r="B5835" s="171"/>
      <c r="C5835" s="167"/>
      <c r="D5835" s="168">
        <v>0.0</v>
      </c>
      <c r="E5835" s="169" t="str">
        <f>iferror(vlookup(C5835,'Master data'!$A$2:$C$29,3,0),"-/-")</f>
        <v>-/-</v>
      </c>
      <c r="F5835" s="169" t="str">
        <f>iferror(vlookup(C5835,'Master data'!$A$2:$C$29,2,0),"-/-")</f>
        <v>-/-</v>
      </c>
    </row>
    <row r="5836" ht="22.5" customHeight="1">
      <c r="A5836" s="165"/>
      <c r="B5836" s="171"/>
      <c r="C5836" s="167"/>
      <c r="D5836" s="168">
        <v>0.0</v>
      </c>
      <c r="E5836" s="169" t="str">
        <f>iferror(vlookup(C5836,'Master data'!$A$2:$C$29,3,0),"-/-")</f>
        <v>-/-</v>
      </c>
      <c r="F5836" s="169" t="str">
        <f>iferror(vlookup(C5836,'Master data'!$A$2:$C$29,2,0),"-/-")</f>
        <v>-/-</v>
      </c>
    </row>
    <row r="5837" ht="22.5" customHeight="1">
      <c r="A5837" s="165"/>
      <c r="B5837" s="171"/>
      <c r="C5837" s="167"/>
      <c r="D5837" s="168">
        <v>0.0</v>
      </c>
      <c r="E5837" s="169" t="str">
        <f>iferror(vlookup(C5837,'Master data'!$A$2:$C$29,3,0),"-/-")</f>
        <v>-/-</v>
      </c>
      <c r="F5837" s="169" t="str">
        <f>iferror(vlookup(C5837,'Master data'!$A$2:$C$29,2,0),"-/-")</f>
        <v>-/-</v>
      </c>
    </row>
    <row r="5838" ht="22.5" customHeight="1">
      <c r="A5838" s="165"/>
      <c r="B5838" s="171"/>
      <c r="C5838" s="167"/>
      <c r="D5838" s="168">
        <v>0.0</v>
      </c>
      <c r="E5838" s="169" t="str">
        <f>iferror(vlookup(C5838,'Master data'!$A$2:$C$29,3,0),"-/-")</f>
        <v>-/-</v>
      </c>
      <c r="F5838" s="169" t="str">
        <f>iferror(vlookup(C5838,'Master data'!$A$2:$C$29,2,0),"-/-")</f>
        <v>-/-</v>
      </c>
    </row>
    <row r="5839" ht="22.5" customHeight="1">
      <c r="A5839" s="165"/>
      <c r="B5839" s="171"/>
      <c r="C5839" s="167"/>
      <c r="D5839" s="168">
        <v>0.0</v>
      </c>
      <c r="E5839" s="169" t="str">
        <f>iferror(vlookup(C5839,'Master data'!$A$2:$C$29,3,0),"-/-")</f>
        <v>-/-</v>
      </c>
      <c r="F5839" s="169" t="str">
        <f>iferror(vlookup(C5839,'Master data'!$A$2:$C$29,2,0),"-/-")</f>
        <v>-/-</v>
      </c>
    </row>
    <row r="5840" ht="22.5" customHeight="1">
      <c r="A5840" s="165"/>
      <c r="B5840" s="171"/>
      <c r="C5840" s="167"/>
      <c r="D5840" s="168">
        <v>0.0</v>
      </c>
      <c r="E5840" s="169" t="str">
        <f>iferror(vlookup(C5840,'Master data'!$A$2:$C$29,3,0),"-/-")</f>
        <v>-/-</v>
      </c>
      <c r="F5840" s="169" t="str">
        <f>iferror(vlookup(C5840,'Master data'!$A$2:$C$29,2,0),"-/-")</f>
        <v>-/-</v>
      </c>
    </row>
    <row r="5841" ht="22.5" customHeight="1">
      <c r="A5841" s="165"/>
      <c r="B5841" s="171"/>
      <c r="C5841" s="167"/>
      <c r="D5841" s="168">
        <v>0.0</v>
      </c>
      <c r="E5841" s="169" t="str">
        <f>iferror(vlookup(C5841,'Master data'!$A$2:$C$29,3,0),"-/-")</f>
        <v>-/-</v>
      </c>
      <c r="F5841" s="169" t="str">
        <f>iferror(vlookup(C5841,'Master data'!$A$2:$C$29,2,0),"-/-")</f>
        <v>-/-</v>
      </c>
    </row>
    <row r="5842" ht="22.5" customHeight="1">
      <c r="A5842" s="165"/>
      <c r="B5842" s="171"/>
      <c r="C5842" s="167"/>
      <c r="D5842" s="168">
        <v>0.0</v>
      </c>
      <c r="E5842" s="169" t="str">
        <f>iferror(vlookup(C5842,'Master data'!$A$2:$C$29,3,0),"-/-")</f>
        <v>-/-</v>
      </c>
      <c r="F5842" s="169" t="str">
        <f>iferror(vlookup(C5842,'Master data'!$A$2:$C$29,2,0),"-/-")</f>
        <v>-/-</v>
      </c>
    </row>
    <row r="5843" ht="22.5" customHeight="1">
      <c r="A5843" s="165"/>
      <c r="B5843" s="171"/>
      <c r="C5843" s="167"/>
      <c r="D5843" s="168">
        <v>0.0</v>
      </c>
      <c r="E5843" s="169" t="str">
        <f>iferror(vlookup(C5843,'Master data'!$A$2:$C$29,3,0),"-/-")</f>
        <v>-/-</v>
      </c>
      <c r="F5843" s="169" t="str">
        <f>iferror(vlookup(C5843,'Master data'!$A$2:$C$29,2,0),"-/-")</f>
        <v>-/-</v>
      </c>
    </row>
    <row r="5844" ht="22.5" customHeight="1">
      <c r="A5844" s="165"/>
      <c r="B5844" s="171"/>
      <c r="C5844" s="167"/>
      <c r="D5844" s="168">
        <v>0.0</v>
      </c>
      <c r="E5844" s="169" t="str">
        <f>iferror(vlookup(C5844,'Master data'!$A$2:$C$29,3,0),"-/-")</f>
        <v>-/-</v>
      </c>
      <c r="F5844" s="169" t="str">
        <f>iferror(vlookup(C5844,'Master data'!$A$2:$C$29,2,0),"-/-")</f>
        <v>-/-</v>
      </c>
    </row>
    <row r="5845" ht="22.5" customHeight="1">
      <c r="A5845" s="165"/>
      <c r="B5845" s="171"/>
      <c r="C5845" s="167"/>
      <c r="D5845" s="168">
        <v>0.0</v>
      </c>
      <c r="E5845" s="169" t="str">
        <f>iferror(vlookup(C5845,'Master data'!$A$2:$C$29,3,0),"-/-")</f>
        <v>-/-</v>
      </c>
      <c r="F5845" s="169" t="str">
        <f>iferror(vlookup(C5845,'Master data'!$A$2:$C$29,2,0),"-/-")</f>
        <v>-/-</v>
      </c>
    </row>
    <row r="5846" ht="22.5" customHeight="1">
      <c r="A5846" s="165"/>
      <c r="B5846" s="171"/>
      <c r="C5846" s="167"/>
      <c r="D5846" s="168">
        <v>0.0</v>
      </c>
      <c r="E5846" s="169" t="str">
        <f>iferror(vlookup(C5846,'Master data'!$A$2:$C$29,3,0),"-/-")</f>
        <v>-/-</v>
      </c>
      <c r="F5846" s="169" t="str">
        <f>iferror(vlookup(C5846,'Master data'!$A$2:$C$29,2,0),"-/-")</f>
        <v>-/-</v>
      </c>
    </row>
    <row r="5847" ht="22.5" customHeight="1">
      <c r="A5847" s="165"/>
      <c r="B5847" s="171"/>
      <c r="C5847" s="167"/>
      <c r="D5847" s="168">
        <v>0.0</v>
      </c>
      <c r="E5847" s="169" t="str">
        <f>iferror(vlookup(C5847,'Master data'!$A$2:$C$29,3,0),"-/-")</f>
        <v>-/-</v>
      </c>
      <c r="F5847" s="169" t="str">
        <f>iferror(vlookup(C5847,'Master data'!$A$2:$C$29,2,0),"-/-")</f>
        <v>-/-</v>
      </c>
    </row>
    <row r="5848" ht="22.5" customHeight="1">
      <c r="A5848" s="165"/>
      <c r="B5848" s="171"/>
      <c r="C5848" s="167"/>
      <c r="D5848" s="168">
        <v>0.0</v>
      </c>
      <c r="E5848" s="169" t="str">
        <f>iferror(vlookup(C5848,'Master data'!$A$2:$C$29,3,0),"-/-")</f>
        <v>-/-</v>
      </c>
      <c r="F5848" s="169" t="str">
        <f>iferror(vlookup(C5848,'Master data'!$A$2:$C$29,2,0),"-/-")</f>
        <v>-/-</v>
      </c>
    </row>
    <row r="5849" ht="22.5" customHeight="1">
      <c r="A5849" s="165"/>
      <c r="B5849" s="171"/>
      <c r="C5849" s="167"/>
      <c r="D5849" s="168">
        <v>0.0</v>
      </c>
      <c r="E5849" s="169" t="str">
        <f>iferror(vlookup(C5849,'Master data'!$A$2:$C$29,3,0),"-/-")</f>
        <v>-/-</v>
      </c>
      <c r="F5849" s="169" t="str">
        <f>iferror(vlookup(C5849,'Master data'!$A$2:$C$29,2,0),"-/-")</f>
        <v>-/-</v>
      </c>
    </row>
    <row r="5850" ht="22.5" customHeight="1">
      <c r="A5850" s="165"/>
      <c r="B5850" s="171"/>
      <c r="C5850" s="167"/>
      <c r="D5850" s="168">
        <v>0.0</v>
      </c>
      <c r="E5850" s="169" t="str">
        <f>iferror(vlookup(C5850,'Master data'!$A$2:$C$29,3,0),"-/-")</f>
        <v>-/-</v>
      </c>
      <c r="F5850" s="169" t="str">
        <f>iferror(vlookup(C5850,'Master data'!$A$2:$C$29,2,0),"-/-")</f>
        <v>-/-</v>
      </c>
    </row>
    <row r="5851" ht="22.5" customHeight="1">
      <c r="A5851" s="165"/>
      <c r="B5851" s="171"/>
      <c r="C5851" s="167"/>
      <c r="D5851" s="168">
        <v>0.0</v>
      </c>
      <c r="E5851" s="169" t="str">
        <f>iferror(vlookup(C5851,'Master data'!$A$2:$C$29,3,0),"-/-")</f>
        <v>-/-</v>
      </c>
      <c r="F5851" s="169" t="str">
        <f>iferror(vlookup(C5851,'Master data'!$A$2:$C$29,2,0),"-/-")</f>
        <v>-/-</v>
      </c>
    </row>
    <row r="5852" ht="22.5" customHeight="1">
      <c r="A5852" s="165"/>
      <c r="B5852" s="171"/>
      <c r="C5852" s="167"/>
      <c r="D5852" s="168">
        <v>0.0</v>
      </c>
      <c r="E5852" s="169" t="str">
        <f>iferror(vlookup(C5852,'Master data'!$A$2:$C$29,3,0),"-/-")</f>
        <v>-/-</v>
      </c>
      <c r="F5852" s="169" t="str">
        <f>iferror(vlookup(C5852,'Master data'!$A$2:$C$29,2,0),"-/-")</f>
        <v>-/-</v>
      </c>
    </row>
    <row r="5853" ht="22.5" customHeight="1">
      <c r="A5853" s="165"/>
      <c r="B5853" s="171"/>
      <c r="C5853" s="167"/>
      <c r="D5853" s="168">
        <v>0.0</v>
      </c>
      <c r="E5853" s="169" t="str">
        <f>iferror(vlookup(C5853,'Master data'!$A$2:$C$29,3,0),"-/-")</f>
        <v>-/-</v>
      </c>
      <c r="F5853" s="169" t="str">
        <f>iferror(vlookup(C5853,'Master data'!$A$2:$C$29,2,0),"-/-")</f>
        <v>-/-</v>
      </c>
    </row>
    <row r="5854" ht="22.5" customHeight="1">
      <c r="A5854" s="165"/>
      <c r="B5854" s="171"/>
      <c r="C5854" s="167"/>
      <c r="D5854" s="168">
        <v>0.0</v>
      </c>
      <c r="E5854" s="169" t="str">
        <f>iferror(vlookup(C5854,'Master data'!$A$2:$C$29,3,0),"-/-")</f>
        <v>-/-</v>
      </c>
      <c r="F5854" s="169" t="str">
        <f>iferror(vlookup(C5854,'Master data'!$A$2:$C$29,2,0),"-/-")</f>
        <v>-/-</v>
      </c>
    </row>
    <row r="5855" ht="22.5" customHeight="1">
      <c r="A5855" s="165"/>
      <c r="B5855" s="171"/>
      <c r="C5855" s="167"/>
      <c r="D5855" s="168">
        <v>0.0</v>
      </c>
      <c r="E5855" s="169" t="str">
        <f>iferror(vlookup(C5855,'Master data'!$A$2:$C$29,3,0),"-/-")</f>
        <v>-/-</v>
      </c>
      <c r="F5855" s="169" t="str">
        <f>iferror(vlookup(C5855,'Master data'!$A$2:$C$29,2,0),"-/-")</f>
        <v>-/-</v>
      </c>
    </row>
    <row r="5856" ht="22.5" customHeight="1">
      <c r="A5856" s="165"/>
      <c r="B5856" s="171"/>
      <c r="C5856" s="167"/>
      <c r="D5856" s="168">
        <v>0.0</v>
      </c>
      <c r="E5856" s="169" t="str">
        <f>iferror(vlookup(C5856,'Master data'!$A$2:$C$29,3,0),"-/-")</f>
        <v>-/-</v>
      </c>
      <c r="F5856" s="169" t="str">
        <f>iferror(vlookup(C5856,'Master data'!$A$2:$C$29,2,0),"-/-")</f>
        <v>-/-</v>
      </c>
    </row>
    <row r="5857" ht="22.5" customHeight="1">
      <c r="A5857" s="165"/>
      <c r="B5857" s="171"/>
      <c r="C5857" s="167"/>
      <c r="D5857" s="168">
        <v>0.0</v>
      </c>
      <c r="E5857" s="169" t="str">
        <f>iferror(vlookup(C5857,'Master data'!$A$2:$C$29,3,0),"-/-")</f>
        <v>-/-</v>
      </c>
      <c r="F5857" s="169" t="str">
        <f>iferror(vlookup(C5857,'Master data'!$A$2:$C$29,2,0),"-/-")</f>
        <v>-/-</v>
      </c>
    </row>
    <row r="5858" ht="22.5" customHeight="1">
      <c r="A5858" s="165"/>
      <c r="B5858" s="171"/>
      <c r="C5858" s="167"/>
      <c r="D5858" s="168">
        <v>0.0</v>
      </c>
      <c r="E5858" s="169" t="str">
        <f>iferror(vlookup(C5858,'Master data'!$A$2:$C$29,3,0),"-/-")</f>
        <v>-/-</v>
      </c>
      <c r="F5858" s="169" t="str">
        <f>iferror(vlookup(C5858,'Master data'!$A$2:$C$29,2,0),"-/-")</f>
        <v>-/-</v>
      </c>
    </row>
    <row r="5859" ht="22.5" customHeight="1">
      <c r="A5859" s="165"/>
      <c r="B5859" s="171"/>
      <c r="C5859" s="167"/>
      <c r="D5859" s="168">
        <v>0.0</v>
      </c>
      <c r="E5859" s="169" t="str">
        <f>iferror(vlookup(C5859,'Master data'!$A$2:$C$29,3,0),"-/-")</f>
        <v>-/-</v>
      </c>
      <c r="F5859" s="169" t="str">
        <f>iferror(vlookup(C5859,'Master data'!$A$2:$C$29,2,0),"-/-")</f>
        <v>-/-</v>
      </c>
    </row>
    <row r="5860" ht="22.5" customHeight="1">
      <c r="A5860" s="165"/>
      <c r="B5860" s="171"/>
      <c r="C5860" s="167"/>
      <c r="D5860" s="168">
        <v>0.0</v>
      </c>
      <c r="E5860" s="169" t="str">
        <f>iferror(vlookup(C5860,'Master data'!$A$2:$C$29,3,0),"-/-")</f>
        <v>-/-</v>
      </c>
      <c r="F5860" s="169" t="str">
        <f>iferror(vlookup(C5860,'Master data'!$A$2:$C$29,2,0),"-/-")</f>
        <v>-/-</v>
      </c>
    </row>
    <row r="5861" ht="22.5" customHeight="1">
      <c r="A5861" s="165"/>
      <c r="B5861" s="171"/>
      <c r="C5861" s="167"/>
      <c r="D5861" s="168">
        <v>0.0</v>
      </c>
      <c r="E5861" s="169" t="str">
        <f>iferror(vlookup(C5861,'Master data'!$A$2:$C$29,3,0),"-/-")</f>
        <v>-/-</v>
      </c>
      <c r="F5861" s="169" t="str">
        <f>iferror(vlookup(C5861,'Master data'!$A$2:$C$29,2,0),"-/-")</f>
        <v>-/-</v>
      </c>
    </row>
    <row r="5862" ht="22.5" customHeight="1">
      <c r="A5862" s="165"/>
      <c r="B5862" s="171"/>
      <c r="C5862" s="167"/>
      <c r="D5862" s="168">
        <v>0.0</v>
      </c>
      <c r="E5862" s="169" t="str">
        <f>iferror(vlookup(C5862,'Master data'!$A$2:$C$29,3,0),"-/-")</f>
        <v>-/-</v>
      </c>
      <c r="F5862" s="169" t="str">
        <f>iferror(vlookup(C5862,'Master data'!$A$2:$C$29,2,0),"-/-")</f>
        <v>-/-</v>
      </c>
    </row>
    <row r="5863" ht="22.5" customHeight="1">
      <c r="A5863" s="165"/>
      <c r="B5863" s="171"/>
      <c r="C5863" s="167"/>
      <c r="D5863" s="168">
        <v>0.0</v>
      </c>
      <c r="E5863" s="169" t="str">
        <f>iferror(vlookup(C5863,'Master data'!$A$2:$C$29,3,0),"-/-")</f>
        <v>-/-</v>
      </c>
      <c r="F5863" s="169" t="str">
        <f>iferror(vlookup(C5863,'Master data'!$A$2:$C$29,2,0),"-/-")</f>
        <v>-/-</v>
      </c>
    </row>
    <row r="5864" ht="22.5" customHeight="1">
      <c r="A5864" s="165"/>
      <c r="B5864" s="171"/>
      <c r="C5864" s="167"/>
      <c r="D5864" s="168">
        <v>0.0</v>
      </c>
      <c r="E5864" s="169" t="str">
        <f>iferror(vlookup(C5864,'Master data'!$A$2:$C$29,3,0),"-/-")</f>
        <v>-/-</v>
      </c>
      <c r="F5864" s="169" t="str">
        <f>iferror(vlookup(C5864,'Master data'!$A$2:$C$29,2,0),"-/-")</f>
        <v>-/-</v>
      </c>
    </row>
    <row r="5865" ht="22.5" customHeight="1">
      <c r="A5865" s="165"/>
      <c r="B5865" s="171"/>
      <c r="C5865" s="167"/>
      <c r="D5865" s="168">
        <v>0.0</v>
      </c>
      <c r="E5865" s="169" t="str">
        <f>iferror(vlookup(C5865,'Master data'!$A$2:$C$29,3,0),"-/-")</f>
        <v>-/-</v>
      </c>
      <c r="F5865" s="169" t="str">
        <f>iferror(vlookup(C5865,'Master data'!$A$2:$C$29,2,0),"-/-")</f>
        <v>-/-</v>
      </c>
    </row>
    <row r="5866" ht="22.5" customHeight="1">
      <c r="A5866" s="165"/>
      <c r="B5866" s="171"/>
      <c r="C5866" s="167"/>
      <c r="D5866" s="168">
        <v>0.0</v>
      </c>
      <c r="E5866" s="169" t="str">
        <f>iferror(vlookup(C5866,'Master data'!$A$2:$C$29,3,0),"-/-")</f>
        <v>-/-</v>
      </c>
      <c r="F5866" s="169" t="str">
        <f>iferror(vlookup(C5866,'Master data'!$A$2:$C$29,2,0),"-/-")</f>
        <v>-/-</v>
      </c>
    </row>
    <row r="5867" ht="22.5" customHeight="1">
      <c r="A5867" s="165"/>
      <c r="B5867" s="171"/>
      <c r="C5867" s="167"/>
      <c r="D5867" s="168">
        <v>0.0</v>
      </c>
      <c r="E5867" s="169" t="str">
        <f>iferror(vlookup(C5867,'Master data'!$A$2:$C$29,3,0),"-/-")</f>
        <v>-/-</v>
      </c>
      <c r="F5867" s="169" t="str">
        <f>iferror(vlookup(C5867,'Master data'!$A$2:$C$29,2,0),"-/-")</f>
        <v>-/-</v>
      </c>
    </row>
    <row r="5868" ht="22.5" customHeight="1">
      <c r="A5868" s="165"/>
      <c r="B5868" s="171"/>
      <c r="C5868" s="167"/>
      <c r="D5868" s="168">
        <v>0.0</v>
      </c>
      <c r="E5868" s="169" t="str">
        <f>iferror(vlookup(C5868,'Master data'!$A$2:$C$29,3,0),"-/-")</f>
        <v>-/-</v>
      </c>
      <c r="F5868" s="169" t="str">
        <f>iferror(vlookup(C5868,'Master data'!$A$2:$C$29,2,0),"-/-")</f>
        <v>-/-</v>
      </c>
    </row>
    <row r="5869" ht="22.5" customHeight="1">
      <c r="A5869" s="165"/>
      <c r="B5869" s="171"/>
      <c r="C5869" s="167"/>
      <c r="D5869" s="168">
        <v>0.0</v>
      </c>
      <c r="E5869" s="169" t="str">
        <f>iferror(vlookup(C5869,'Master data'!$A$2:$C$29,3,0),"-/-")</f>
        <v>-/-</v>
      </c>
      <c r="F5869" s="169" t="str">
        <f>iferror(vlookup(C5869,'Master data'!$A$2:$C$29,2,0),"-/-")</f>
        <v>-/-</v>
      </c>
    </row>
    <row r="5870" ht="22.5" customHeight="1">
      <c r="A5870" s="165"/>
      <c r="B5870" s="171"/>
      <c r="C5870" s="167"/>
      <c r="D5870" s="168">
        <v>0.0</v>
      </c>
      <c r="E5870" s="169" t="str">
        <f>iferror(vlookup(C5870,'Master data'!$A$2:$C$29,3,0),"-/-")</f>
        <v>-/-</v>
      </c>
      <c r="F5870" s="169" t="str">
        <f>iferror(vlookup(C5870,'Master data'!$A$2:$C$29,2,0),"-/-")</f>
        <v>-/-</v>
      </c>
    </row>
    <row r="5871" ht="22.5" customHeight="1">
      <c r="A5871" s="165"/>
      <c r="B5871" s="171"/>
      <c r="C5871" s="167"/>
      <c r="D5871" s="168">
        <v>0.0</v>
      </c>
      <c r="E5871" s="169" t="str">
        <f>iferror(vlookup(C5871,'Master data'!$A$2:$C$29,3,0),"-/-")</f>
        <v>-/-</v>
      </c>
      <c r="F5871" s="169" t="str">
        <f>iferror(vlookup(C5871,'Master data'!$A$2:$C$29,2,0),"-/-")</f>
        <v>-/-</v>
      </c>
    </row>
    <row r="5872" ht="22.5" customHeight="1">
      <c r="A5872" s="165"/>
      <c r="B5872" s="171"/>
      <c r="C5872" s="167"/>
      <c r="D5872" s="168">
        <v>0.0</v>
      </c>
      <c r="E5872" s="169" t="str">
        <f>iferror(vlookup(C5872,'Master data'!$A$2:$C$29,3,0),"-/-")</f>
        <v>-/-</v>
      </c>
      <c r="F5872" s="169" t="str">
        <f>iferror(vlookup(C5872,'Master data'!$A$2:$C$29,2,0),"-/-")</f>
        <v>-/-</v>
      </c>
    </row>
    <row r="5873" ht="22.5" customHeight="1">
      <c r="A5873" s="165"/>
      <c r="B5873" s="171"/>
      <c r="C5873" s="167"/>
      <c r="D5873" s="168">
        <v>0.0</v>
      </c>
      <c r="E5873" s="169" t="str">
        <f>iferror(vlookup(C5873,'Master data'!$A$2:$C$29,3,0),"-/-")</f>
        <v>-/-</v>
      </c>
      <c r="F5873" s="169" t="str">
        <f>iferror(vlookup(C5873,'Master data'!$A$2:$C$29,2,0),"-/-")</f>
        <v>-/-</v>
      </c>
    </row>
    <row r="5874" ht="22.5" customHeight="1">
      <c r="A5874" s="165"/>
      <c r="B5874" s="171"/>
      <c r="C5874" s="167"/>
      <c r="D5874" s="168">
        <v>0.0</v>
      </c>
      <c r="E5874" s="169" t="str">
        <f>iferror(vlookup(C5874,'Master data'!$A$2:$C$29,3,0),"-/-")</f>
        <v>-/-</v>
      </c>
      <c r="F5874" s="169" t="str">
        <f>iferror(vlookup(C5874,'Master data'!$A$2:$C$29,2,0),"-/-")</f>
        <v>-/-</v>
      </c>
    </row>
    <row r="5875" ht="22.5" customHeight="1">
      <c r="A5875" s="165"/>
      <c r="B5875" s="171"/>
      <c r="C5875" s="167"/>
      <c r="D5875" s="168">
        <v>0.0</v>
      </c>
      <c r="E5875" s="169" t="str">
        <f>iferror(vlookup(C5875,'Master data'!$A$2:$C$29,3,0),"-/-")</f>
        <v>-/-</v>
      </c>
      <c r="F5875" s="169" t="str">
        <f>iferror(vlookup(C5875,'Master data'!$A$2:$C$29,2,0),"-/-")</f>
        <v>-/-</v>
      </c>
    </row>
    <row r="5876" ht="22.5" customHeight="1">
      <c r="A5876" s="165"/>
      <c r="B5876" s="171"/>
      <c r="C5876" s="167"/>
      <c r="D5876" s="168">
        <v>0.0</v>
      </c>
      <c r="E5876" s="169" t="str">
        <f>iferror(vlookup(C5876,'Master data'!$A$2:$C$29,3,0),"-/-")</f>
        <v>-/-</v>
      </c>
      <c r="F5876" s="169" t="str">
        <f>iferror(vlookup(C5876,'Master data'!$A$2:$C$29,2,0),"-/-")</f>
        <v>-/-</v>
      </c>
    </row>
    <row r="5877" ht="22.5" customHeight="1">
      <c r="A5877" s="165"/>
      <c r="B5877" s="171"/>
      <c r="C5877" s="167"/>
      <c r="D5877" s="168">
        <v>0.0</v>
      </c>
      <c r="E5877" s="169" t="str">
        <f>iferror(vlookup(C5877,'Master data'!$A$2:$C$29,3,0),"-/-")</f>
        <v>-/-</v>
      </c>
      <c r="F5877" s="169" t="str">
        <f>iferror(vlookup(C5877,'Master data'!$A$2:$C$29,2,0),"-/-")</f>
        <v>-/-</v>
      </c>
    </row>
    <row r="5878" ht="22.5" customHeight="1">
      <c r="A5878" s="165"/>
      <c r="B5878" s="171"/>
      <c r="C5878" s="167"/>
      <c r="D5878" s="168">
        <v>0.0</v>
      </c>
      <c r="E5878" s="169" t="str">
        <f>iferror(vlookup(C5878,'Master data'!$A$2:$C$29,3,0),"-/-")</f>
        <v>-/-</v>
      </c>
      <c r="F5878" s="169" t="str">
        <f>iferror(vlookup(C5878,'Master data'!$A$2:$C$29,2,0),"-/-")</f>
        <v>-/-</v>
      </c>
    </row>
    <row r="5879" ht="22.5" customHeight="1">
      <c r="A5879" s="165"/>
      <c r="B5879" s="171"/>
      <c r="C5879" s="167"/>
      <c r="D5879" s="168">
        <v>0.0</v>
      </c>
      <c r="E5879" s="169" t="str">
        <f>iferror(vlookup(C5879,'Master data'!$A$2:$C$29,3,0),"-/-")</f>
        <v>-/-</v>
      </c>
      <c r="F5879" s="169" t="str">
        <f>iferror(vlookup(C5879,'Master data'!$A$2:$C$29,2,0),"-/-")</f>
        <v>-/-</v>
      </c>
    </row>
    <row r="5880" ht="22.5" customHeight="1">
      <c r="A5880" s="165"/>
      <c r="B5880" s="171"/>
      <c r="C5880" s="167"/>
      <c r="D5880" s="168">
        <v>0.0</v>
      </c>
      <c r="E5880" s="169" t="str">
        <f>iferror(vlookup(C5880,'Master data'!$A$2:$C$29,3,0),"-/-")</f>
        <v>-/-</v>
      </c>
      <c r="F5880" s="169" t="str">
        <f>iferror(vlookup(C5880,'Master data'!$A$2:$C$29,2,0),"-/-")</f>
        <v>-/-</v>
      </c>
    </row>
    <row r="5881" ht="22.5" customHeight="1">
      <c r="A5881" s="165"/>
      <c r="B5881" s="171"/>
      <c r="C5881" s="167"/>
      <c r="D5881" s="168">
        <v>0.0</v>
      </c>
      <c r="E5881" s="169" t="str">
        <f>iferror(vlookup(C5881,'Master data'!$A$2:$C$29,3,0),"-/-")</f>
        <v>-/-</v>
      </c>
      <c r="F5881" s="169" t="str">
        <f>iferror(vlookup(C5881,'Master data'!$A$2:$C$29,2,0),"-/-")</f>
        <v>-/-</v>
      </c>
    </row>
    <row r="5882" ht="22.5" customHeight="1">
      <c r="A5882" s="165"/>
      <c r="B5882" s="171"/>
      <c r="C5882" s="167"/>
      <c r="D5882" s="168">
        <v>0.0</v>
      </c>
      <c r="E5882" s="169" t="str">
        <f>iferror(vlookup(C5882,'Master data'!$A$2:$C$29,3,0),"-/-")</f>
        <v>-/-</v>
      </c>
      <c r="F5882" s="169" t="str">
        <f>iferror(vlookup(C5882,'Master data'!$A$2:$C$29,2,0),"-/-")</f>
        <v>-/-</v>
      </c>
    </row>
    <row r="5883" ht="22.5" customHeight="1">
      <c r="A5883" s="165"/>
      <c r="B5883" s="171"/>
      <c r="C5883" s="167"/>
      <c r="D5883" s="168">
        <v>0.0</v>
      </c>
      <c r="E5883" s="169" t="str">
        <f>iferror(vlookup(C5883,'Master data'!$A$2:$C$29,3,0),"-/-")</f>
        <v>-/-</v>
      </c>
      <c r="F5883" s="169" t="str">
        <f>iferror(vlookup(C5883,'Master data'!$A$2:$C$29,2,0),"-/-")</f>
        <v>-/-</v>
      </c>
    </row>
    <row r="5884" ht="22.5" customHeight="1">
      <c r="A5884" s="165"/>
      <c r="B5884" s="171"/>
      <c r="C5884" s="167"/>
      <c r="D5884" s="168">
        <v>0.0</v>
      </c>
      <c r="E5884" s="169" t="str">
        <f>iferror(vlookup(C5884,'Master data'!$A$2:$C$29,3,0),"-/-")</f>
        <v>-/-</v>
      </c>
      <c r="F5884" s="169" t="str">
        <f>iferror(vlookup(C5884,'Master data'!$A$2:$C$29,2,0),"-/-")</f>
        <v>-/-</v>
      </c>
    </row>
    <row r="5885" ht="22.5" customHeight="1">
      <c r="A5885" s="165"/>
      <c r="B5885" s="171"/>
      <c r="C5885" s="167"/>
      <c r="D5885" s="168">
        <v>0.0</v>
      </c>
      <c r="E5885" s="169" t="str">
        <f>iferror(vlookup(C5885,'Master data'!$A$2:$C$29,3,0),"-/-")</f>
        <v>-/-</v>
      </c>
      <c r="F5885" s="169" t="str">
        <f>iferror(vlookup(C5885,'Master data'!$A$2:$C$29,2,0),"-/-")</f>
        <v>-/-</v>
      </c>
    </row>
    <row r="5886" ht="22.5" customHeight="1">
      <c r="A5886" s="165"/>
      <c r="B5886" s="171"/>
      <c r="C5886" s="167"/>
      <c r="D5886" s="168">
        <v>0.0</v>
      </c>
      <c r="E5886" s="169" t="str">
        <f>iferror(vlookup(C5886,'Master data'!$A$2:$C$29,3,0),"-/-")</f>
        <v>-/-</v>
      </c>
      <c r="F5886" s="169" t="str">
        <f>iferror(vlookup(C5886,'Master data'!$A$2:$C$29,2,0),"-/-")</f>
        <v>-/-</v>
      </c>
    </row>
    <row r="5887" ht="22.5" customHeight="1">
      <c r="A5887" s="165"/>
      <c r="B5887" s="171"/>
      <c r="C5887" s="167"/>
      <c r="D5887" s="168">
        <v>0.0</v>
      </c>
      <c r="E5887" s="169" t="str">
        <f>iferror(vlookup(C5887,'Master data'!$A$2:$C$29,3,0),"-/-")</f>
        <v>-/-</v>
      </c>
      <c r="F5887" s="169" t="str">
        <f>iferror(vlookup(C5887,'Master data'!$A$2:$C$29,2,0),"-/-")</f>
        <v>-/-</v>
      </c>
    </row>
    <row r="5888" ht="22.5" customHeight="1">
      <c r="A5888" s="165"/>
      <c r="B5888" s="171"/>
      <c r="C5888" s="167"/>
      <c r="D5888" s="168">
        <v>0.0</v>
      </c>
      <c r="E5888" s="169" t="str">
        <f>iferror(vlookup(C5888,'Master data'!$A$2:$C$29,3,0),"-/-")</f>
        <v>-/-</v>
      </c>
      <c r="F5888" s="169" t="str">
        <f>iferror(vlookup(C5888,'Master data'!$A$2:$C$29,2,0),"-/-")</f>
        <v>-/-</v>
      </c>
    </row>
    <row r="5889" ht="22.5" customHeight="1">
      <c r="A5889" s="165"/>
      <c r="B5889" s="171"/>
      <c r="C5889" s="167"/>
      <c r="D5889" s="168">
        <v>0.0</v>
      </c>
      <c r="E5889" s="169" t="str">
        <f>iferror(vlookup(C5889,'Master data'!$A$2:$C$29,3,0),"-/-")</f>
        <v>-/-</v>
      </c>
      <c r="F5889" s="169" t="str">
        <f>iferror(vlookup(C5889,'Master data'!$A$2:$C$29,2,0),"-/-")</f>
        <v>-/-</v>
      </c>
    </row>
    <row r="5890" ht="22.5" customHeight="1">
      <c r="A5890" s="165"/>
      <c r="B5890" s="171"/>
      <c r="C5890" s="167"/>
      <c r="D5890" s="168">
        <v>0.0</v>
      </c>
      <c r="E5890" s="169" t="str">
        <f>iferror(vlookup(C5890,'Master data'!$A$2:$C$29,3,0),"-/-")</f>
        <v>-/-</v>
      </c>
      <c r="F5890" s="169" t="str">
        <f>iferror(vlookup(C5890,'Master data'!$A$2:$C$29,2,0),"-/-")</f>
        <v>-/-</v>
      </c>
    </row>
    <row r="5891" ht="22.5" customHeight="1">
      <c r="A5891" s="165"/>
      <c r="B5891" s="171"/>
      <c r="C5891" s="167"/>
      <c r="D5891" s="168">
        <v>0.0</v>
      </c>
      <c r="E5891" s="169" t="str">
        <f>iferror(vlookup(C5891,'Master data'!$A$2:$C$29,3,0),"-/-")</f>
        <v>-/-</v>
      </c>
      <c r="F5891" s="169" t="str">
        <f>iferror(vlookup(C5891,'Master data'!$A$2:$C$29,2,0),"-/-")</f>
        <v>-/-</v>
      </c>
    </row>
    <row r="5892" ht="22.5" customHeight="1">
      <c r="A5892" s="165"/>
      <c r="B5892" s="171"/>
      <c r="C5892" s="167"/>
      <c r="D5892" s="168">
        <v>0.0</v>
      </c>
      <c r="E5892" s="169" t="str">
        <f>iferror(vlookup(C5892,'Master data'!$A$2:$C$29,3,0),"-/-")</f>
        <v>-/-</v>
      </c>
      <c r="F5892" s="169" t="str">
        <f>iferror(vlookup(C5892,'Master data'!$A$2:$C$29,2,0),"-/-")</f>
        <v>-/-</v>
      </c>
    </row>
    <row r="5893" ht="22.5" customHeight="1">
      <c r="A5893" s="165"/>
      <c r="B5893" s="171"/>
      <c r="C5893" s="167"/>
      <c r="D5893" s="168">
        <v>0.0</v>
      </c>
      <c r="E5893" s="169" t="str">
        <f>iferror(vlookup(C5893,'Master data'!$A$2:$C$29,3,0),"-/-")</f>
        <v>-/-</v>
      </c>
      <c r="F5893" s="169" t="str">
        <f>iferror(vlookup(C5893,'Master data'!$A$2:$C$29,2,0),"-/-")</f>
        <v>-/-</v>
      </c>
    </row>
    <row r="5894" ht="22.5" customHeight="1">
      <c r="A5894" s="165"/>
      <c r="B5894" s="171"/>
      <c r="C5894" s="167"/>
      <c r="D5894" s="168">
        <v>0.0</v>
      </c>
      <c r="E5894" s="169" t="str">
        <f>iferror(vlookup(C5894,'Master data'!$A$2:$C$29,3,0),"-/-")</f>
        <v>-/-</v>
      </c>
      <c r="F5894" s="169" t="str">
        <f>iferror(vlookup(C5894,'Master data'!$A$2:$C$29,2,0),"-/-")</f>
        <v>-/-</v>
      </c>
    </row>
    <row r="5895" ht="22.5" customHeight="1">
      <c r="A5895" s="165"/>
      <c r="B5895" s="171"/>
      <c r="C5895" s="167"/>
      <c r="D5895" s="168">
        <v>0.0</v>
      </c>
      <c r="E5895" s="169" t="str">
        <f>iferror(vlookup(C5895,'Master data'!$A$2:$C$29,3,0),"-/-")</f>
        <v>-/-</v>
      </c>
      <c r="F5895" s="169" t="str">
        <f>iferror(vlookup(C5895,'Master data'!$A$2:$C$29,2,0),"-/-")</f>
        <v>-/-</v>
      </c>
    </row>
    <row r="5896" ht="22.5" customHeight="1">
      <c r="A5896" s="165"/>
      <c r="B5896" s="171"/>
      <c r="C5896" s="167"/>
      <c r="D5896" s="168">
        <v>0.0</v>
      </c>
      <c r="E5896" s="169" t="str">
        <f>iferror(vlookup(C5896,'Master data'!$A$2:$C$29,3,0),"-/-")</f>
        <v>-/-</v>
      </c>
      <c r="F5896" s="169" t="str">
        <f>iferror(vlookup(C5896,'Master data'!$A$2:$C$29,2,0),"-/-")</f>
        <v>-/-</v>
      </c>
    </row>
    <row r="5897" ht="22.5" customHeight="1">
      <c r="A5897" s="165"/>
      <c r="B5897" s="171"/>
      <c r="C5897" s="167"/>
      <c r="D5897" s="168">
        <v>0.0</v>
      </c>
      <c r="E5897" s="169" t="str">
        <f>iferror(vlookup(C5897,'Master data'!$A$2:$C$29,3,0),"-/-")</f>
        <v>-/-</v>
      </c>
      <c r="F5897" s="169" t="str">
        <f>iferror(vlookup(C5897,'Master data'!$A$2:$C$29,2,0),"-/-")</f>
        <v>-/-</v>
      </c>
    </row>
    <row r="5898" ht="22.5" customHeight="1">
      <c r="A5898" s="165"/>
      <c r="B5898" s="171"/>
      <c r="C5898" s="167"/>
      <c r="D5898" s="168">
        <v>0.0</v>
      </c>
      <c r="E5898" s="169" t="str">
        <f>iferror(vlookup(C5898,'Master data'!$A$2:$C$29,3,0),"-/-")</f>
        <v>-/-</v>
      </c>
      <c r="F5898" s="169" t="str">
        <f>iferror(vlookup(C5898,'Master data'!$A$2:$C$29,2,0),"-/-")</f>
        <v>-/-</v>
      </c>
    </row>
    <row r="5899" ht="22.5" customHeight="1">
      <c r="A5899" s="165"/>
      <c r="B5899" s="171"/>
      <c r="C5899" s="167"/>
      <c r="D5899" s="168">
        <v>0.0</v>
      </c>
      <c r="E5899" s="169" t="str">
        <f>iferror(vlookup(C5899,'Master data'!$A$2:$C$29,3,0),"-/-")</f>
        <v>-/-</v>
      </c>
      <c r="F5899" s="169" t="str">
        <f>iferror(vlookup(C5899,'Master data'!$A$2:$C$29,2,0),"-/-")</f>
        <v>-/-</v>
      </c>
    </row>
    <row r="5900" ht="22.5" customHeight="1">
      <c r="A5900" s="165"/>
      <c r="B5900" s="171"/>
      <c r="C5900" s="167"/>
      <c r="D5900" s="168">
        <v>0.0</v>
      </c>
      <c r="E5900" s="169" t="str">
        <f>iferror(vlookup(C5900,'Master data'!$A$2:$C$29,3,0),"-/-")</f>
        <v>-/-</v>
      </c>
      <c r="F5900" s="169" t="str">
        <f>iferror(vlookup(C5900,'Master data'!$A$2:$C$29,2,0),"-/-")</f>
        <v>-/-</v>
      </c>
    </row>
    <row r="5901" ht="22.5" customHeight="1">
      <c r="A5901" s="165"/>
      <c r="B5901" s="171"/>
      <c r="C5901" s="167"/>
      <c r="D5901" s="168">
        <v>0.0</v>
      </c>
      <c r="E5901" s="169" t="str">
        <f>iferror(vlookup(C5901,'Master data'!$A$2:$C$29,3,0),"-/-")</f>
        <v>-/-</v>
      </c>
      <c r="F5901" s="169" t="str">
        <f>iferror(vlookup(C5901,'Master data'!$A$2:$C$29,2,0),"-/-")</f>
        <v>-/-</v>
      </c>
    </row>
    <row r="5902" ht="22.5" customHeight="1">
      <c r="A5902" s="165"/>
      <c r="B5902" s="171"/>
      <c r="C5902" s="167"/>
      <c r="D5902" s="168">
        <v>0.0</v>
      </c>
      <c r="E5902" s="169" t="str">
        <f>iferror(vlookup(C5902,'Master data'!$A$2:$C$29,3,0),"-/-")</f>
        <v>-/-</v>
      </c>
      <c r="F5902" s="169" t="str">
        <f>iferror(vlookup(C5902,'Master data'!$A$2:$C$29,2,0),"-/-")</f>
        <v>-/-</v>
      </c>
    </row>
    <row r="5903" ht="22.5" customHeight="1">
      <c r="A5903" s="165"/>
      <c r="B5903" s="171"/>
      <c r="C5903" s="167"/>
      <c r="D5903" s="168">
        <v>0.0</v>
      </c>
      <c r="E5903" s="169" t="str">
        <f>iferror(vlookup(C5903,'Master data'!$A$2:$C$29,3,0),"-/-")</f>
        <v>-/-</v>
      </c>
      <c r="F5903" s="169" t="str">
        <f>iferror(vlookup(C5903,'Master data'!$A$2:$C$29,2,0),"-/-")</f>
        <v>-/-</v>
      </c>
    </row>
    <row r="5904" ht="22.5" customHeight="1">
      <c r="A5904" s="165"/>
      <c r="B5904" s="171"/>
      <c r="C5904" s="167"/>
      <c r="D5904" s="168">
        <v>0.0</v>
      </c>
      <c r="E5904" s="169" t="str">
        <f>iferror(vlookup(C5904,'Master data'!$A$2:$C$29,3,0),"-/-")</f>
        <v>-/-</v>
      </c>
      <c r="F5904" s="169" t="str">
        <f>iferror(vlookup(C5904,'Master data'!$A$2:$C$29,2,0),"-/-")</f>
        <v>-/-</v>
      </c>
    </row>
    <row r="5905" ht="22.5" customHeight="1">
      <c r="A5905" s="165"/>
      <c r="B5905" s="171"/>
      <c r="C5905" s="167"/>
      <c r="D5905" s="168">
        <v>0.0</v>
      </c>
      <c r="E5905" s="169" t="str">
        <f>iferror(vlookup(C5905,'Master data'!$A$2:$C$29,3,0),"-/-")</f>
        <v>-/-</v>
      </c>
      <c r="F5905" s="169" t="str">
        <f>iferror(vlookup(C5905,'Master data'!$A$2:$C$29,2,0),"-/-")</f>
        <v>-/-</v>
      </c>
    </row>
    <row r="5906" ht="22.5" customHeight="1">
      <c r="A5906" s="165"/>
      <c r="B5906" s="171"/>
      <c r="C5906" s="167"/>
      <c r="D5906" s="168">
        <v>0.0</v>
      </c>
      <c r="E5906" s="169" t="str">
        <f>iferror(vlookup(C5906,'Master data'!$A$2:$C$29,3,0),"-/-")</f>
        <v>-/-</v>
      </c>
      <c r="F5906" s="169" t="str">
        <f>iferror(vlookup(C5906,'Master data'!$A$2:$C$29,2,0),"-/-")</f>
        <v>-/-</v>
      </c>
    </row>
    <row r="5907" ht="22.5" customHeight="1">
      <c r="A5907" s="165"/>
      <c r="B5907" s="171"/>
      <c r="C5907" s="167"/>
      <c r="D5907" s="168">
        <v>0.0</v>
      </c>
      <c r="E5907" s="169" t="str">
        <f>iferror(vlookup(C5907,'Master data'!$A$2:$C$29,3,0),"-/-")</f>
        <v>-/-</v>
      </c>
      <c r="F5907" s="169" t="str">
        <f>iferror(vlookup(C5907,'Master data'!$A$2:$C$29,2,0),"-/-")</f>
        <v>-/-</v>
      </c>
    </row>
    <row r="5908" ht="22.5" customHeight="1">
      <c r="A5908" s="165"/>
      <c r="B5908" s="171"/>
      <c r="C5908" s="167"/>
      <c r="D5908" s="168">
        <v>0.0</v>
      </c>
      <c r="E5908" s="169" t="str">
        <f>iferror(vlookup(C5908,'Master data'!$A$2:$C$29,3,0),"-/-")</f>
        <v>-/-</v>
      </c>
      <c r="F5908" s="169" t="str">
        <f>iferror(vlookup(C5908,'Master data'!$A$2:$C$29,2,0),"-/-")</f>
        <v>-/-</v>
      </c>
    </row>
    <row r="5909" ht="22.5" customHeight="1">
      <c r="A5909" s="165"/>
      <c r="B5909" s="171"/>
      <c r="C5909" s="167"/>
      <c r="D5909" s="168">
        <v>0.0</v>
      </c>
      <c r="E5909" s="169" t="str">
        <f>iferror(vlookup(C5909,'Master data'!$A$2:$C$29,3,0),"-/-")</f>
        <v>-/-</v>
      </c>
      <c r="F5909" s="169" t="str">
        <f>iferror(vlookup(C5909,'Master data'!$A$2:$C$29,2,0),"-/-")</f>
        <v>-/-</v>
      </c>
    </row>
    <row r="5910" ht="22.5" customHeight="1">
      <c r="A5910" s="165"/>
      <c r="B5910" s="171"/>
      <c r="C5910" s="167"/>
      <c r="D5910" s="168">
        <v>0.0</v>
      </c>
      <c r="E5910" s="169" t="str">
        <f>iferror(vlookup(C5910,'Master data'!$A$2:$C$29,3,0),"-/-")</f>
        <v>-/-</v>
      </c>
      <c r="F5910" s="169" t="str">
        <f>iferror(vlookup(C5910,'Master data'!$A$2:$C$29,2,0),"-/-")</f>
        <v>-/-</v>
      </c>
    </row>
    <row r="5911" ht="22.5" customHeight="1">
      <c r="A5911" s="165"/>
      <c r="B5911" s="171"/>
      <c r="C5911" s="167"/>
      <c r="D5911" s="168">
        <v>0.0</v>
      </c>
      <c r="E5911" s="169" t="str">
        <f>iferror(vlookup(C5911,'Master data'!$A$2:$C$29,3,0),"-/-")</f>
        <v>-/-</v>
      </c>
      <c r="F5911" s="169" t="str">
        <f>iferror(vlookup(C5911,'Master data'!$A$2:$C$29,2,0),"-/-")</f>
        <v>-/-</v>
      </c>
    </row>
    <row r="5912" ht="22.5" customHeight="1">
      <c r="A5912" s="165"/>
      <c r="B5912" s="171"/>
      <c r="C5912" s="167"/>
      <c r="D5912" s="168">
        <v>0.0</v>
      </c>
      <c r="E5912" s="169" t="str">
        <f>iferror(vlookup(C5912,'Master data'!$A$2:$C$29,3,0),"-/-")</f>
        <v>-/-</v>
      </c>
      <c r="F5912" s="169" t="str">
        <f>iferror(vlookup(C5912,'Master data'!$A$2:$C$29,2,0),"-/-")</f>
        <v>-/-</v>
      </c>
    </row>
    <row r="5913" ht="22.5" customHeight="1">
      <c r="A5913" s="165"/>
      <c r="B5913" s="171"/>
      <c r="C5913" s="167"/>
      <c r="D5913" s="168">
        <v>0.0</v>
      </c>
      <c r="E5913" s="169" t="str">
        <f>iferror(vlookup(C5913,'Master data'!$A$2:$C$29,3,0),"-/-")</f>
        <v>-/-</v>
      </c>
      <c r="F5913" s="169" t="str">
        <f>iferror(vlookup(C5913,'Master data'!$A$2:$C$29,2,0),"-/-")</f>
        <v>-/-</v>
      </c>
    </row>
    <row r="5914" ht="22.5" customHeight="1">
      <c r="A5914" s="165"/>
      <c r="B5914" s="171"/>
      <c r="C5914" s="167"/>
      <c r="D5914" s="168">
        <v>0.0</v>
      </c>
      <c r="E5914" s="169" t="str">
        <f>iferror(vlookup(C5914,'Master data'!$A$2:$C$29,3,0),"-/-")</f>
        <v>-/-</v>
      </c>
      <c r="F5914" s="169" t="str">
        <f>iferror(vlookup(C5914,'Master data'!$A$2:$C$29,2,0),"-/-")</f>
        <v>-/-</v>
      </c>
    </row>
    <row r="5915" ht="22.5" customHeight="1">
      <c r="A5915" s="165"/>
      <c r="B5915" s="171"/>
      <c r="C5915" s="167"/>
      <c r="D5915" s="168">
        <v>0.0</v>
      </c>
      <c r="E5915" s="169" t="str">
        <f>iferror(vlookup(C5915,'Master data'!$A$2:$C$29,3,0),"-/-")</f>
        <v>-/-</v>
      </c>
      <c r="F5915" s="169" t="str">
        <f>iferror(vlookup(C5915,'Master data'!$A$2:$C$29,2,0),"-/-")</f>
        <v>-/-</v>
      </c>
    </row>
    <row r="5916" ht="22.5" customHeight="1">
      <c r="A5916" s="165"/>
      <c r="B5916" s="171"/>
      <c r="C5916" s="167"/>
      <c r="D5916" s="168">
        <v>0.0</v>
      </c>
      <c r="E5916" s="169" t="str">
        <f>iferror(vlookup(C5916,'Master data'!$A$2:$C$29,3,0),"-/-")</f>
        <v>-/-</v>
      </c>
      <c r="F5916" s="169" t="str">
        <f>iferror(vlookup(C5916,'Master data'!$A$2:$C$29,2,0),"-/-")</f>
        <v>-/-</v>
      </c>
    </row>
    <row r="5917" ht="22.5" customHeight="1">
      <c r="A5917" s="165"/>
      <c r="B5917" s="171"/>
      <c r="C5917" s="167"/>
      <c r="D5917" s="168">
        <v>0.0</v>
      </c>
      <c r="E5917" s="169" t="str">
        <f>iferror(vlookup(C5917,'Master data'!$A$2:$C$29,3,0),"-/-")</f>
        <v>-/-</v>
      </c>
      <c r="F5917" s="169" t="str">
        <f>iferror(vlookup(C5917,'Master data'!$A$2:$C$29,2,0),"-/-")</f>
        <v>-/-</v>
      </c>
    </row>
    <row r="5918" ht="22.5" customHeight="1">
      <c r="A5918" s="165"/>
      <c r="B5918" s="171"/>
      <c r="C5918" s="167"/>
      <c r="D5918" s="168">
        <v>0.0</v>
      </c>
      <c r="E5918" s="169" t="str">
        <f>iferror(vlookup(C5918,'Master data'!$A$2:$C$29,3,0),"-/-")</f>
        <v>-/-</v>
      </c>
      <c r="F5918" s="169" t="str">
        <f>iferror(vlookup(C5918,'Master data'!$A$2:$C$29,2,0),"-/-")</f>
        <v>-/-</v>
      </c>
    </row>
    <row r="5919" ht="22.5" customHeight="1">
      <c r="A5919" s="165"/>
      <c r="B5919" s="171"/>
      <c r="C5919" s="167"/>
      <c r="D5919" s="168">
        <v>0.0</v>
      </c>
      <c r="E5919" s="169" t="str">
        <f>iferror(vlookup(C5919,'Master data'!$A$2:$C$29,3,0),"-/-")</f>
        <v>-/-</v>
      </c>
      <c r="F5919" s="169" t="str">
        <f>iferror(vlookup(C5919,'Master data'!$A$2:$C$29,2,0),"-/-")</f>
        <v>-/-</v>
      </c>
    </row>
    <row r="5920" ht="22.5" customHeight="1">
      <c r="A5920" s="165"/>
      <c r="B5920" s="171"/>
      <c r="C5920" s="167"/>
      <c r="D5920" s="168">
        <v>0.0</v>
      </c>
      <c r="E5920" s="169" t="str">
        <f>iferror(vlookup(C5920,'Master data'!$A$2:$C$29,3,0),"-/-")</f>
        <v>-/-</v>
      </c>
      <c r="F5920" s="169" t="str">
        <f>iferror(vlookup(C5920,'Master data'!$A$2:$C$29,2,0),"-/-")</f>
        <v>-/-</v>
      </c>
    </row>
    <row r="5921" ht="22.5" customHeight="1">
      <c r="A5921" s="165"/>
      <c r="B5921" s="171"/>
      <c r="C5921" s="167"/>
      <c r="D5921" s="168">
        <v>0.0</v>
      </c>
      <c r="E5921" s="169" t="str">
        <f>iferror(vlookup(C5921,'Master data'!$A$2:$C$29,3,0),"-/-")</f>
        <v>-/-</v>
      </c>
      <c r="F5921" s="169" t="str">
        <f>iferror(vlookup(C5921,'Master data'!$A$2:$C$29,2,0),"-/-")</f>
        <v>-/-</v>
      </c>
    </row>
    <row r="5922" ht="22.5" customHeight="1">
      <c r="A5922" s="165"/>
      <c r="B5922" s="171"/>
      <c r="C5922" s="167"/>
      <c r="D5922" s="168">
        <v>0.0</v>
      </c>
      <c r="E5922" s="169" t="str">
        <f>iferror(vlookup(C5922,'Master data'!$A$2:$C$29,3,0),"-/-")</f>
        <v>-/-</v>
      </c>
      <c r="F5922" s="169" t="str">
        <f>iferror(vlookup(C5922,'Master data'!$A$2:$C$29,2,0),"-/-")</f>
        <v>-/-</v>
      </c>
    </row>
    <row r="5923" ht="22.5" customHeight="1">
      <c r="A5923" s="165"/>
      <c r="B5923" s="171"/>
      <c r="C5923" s="167"/>
      <c r="D5923" s="168">
        <v>0.0</v>
      </c>
      <c r="E5923" s="169" t="str">
        <f>iferror(vlookup(C5923,'Master data'!$A$2:$C$29,3,0),"-/-")</f>
        <v>-/-</v>
      </c>
      <c r="F5923" s="169" t="str">
        <f>iferror(vlookup(C5923,'Master data'!$A$2:$C$29,2,0),"-/-")</f>
        <v>-/-</v>
      </c>
    </row>
    <row r="5924" ht="22.5" customHeight="1">
      <c r="A5924" s="165"/>
      <c r="B5924" s="171"/>
      <c r="C5924" s="167"/>
      <c r="D5924" s="168">
        <v>0.0</v>
      </c>
      <c r="E5924" s="169" t="str">
        <f>iferror(vlookup(C5924,'Master data'!$A$2:$C$29,3,0),"-/-")</f>
        <v>-/-</v>
      </c>
      <c r="F5924" s="169" t="str">
        <f>iferror(vlookup(C5924,'Master data'!$A$2:$C$29,2,0),"-/-")</f>
        <v>-/-</v>
      </c>
    </row>
    <row r="5925" ht="22.5" customHeight="1">
      <c r="A5925" s="165"/>
      <c r="B5925" s="171"/>
      <c r="C5925" s="167"/>
      <c r="D5925" s="168">
        <v>0.0</v>
      </c>
      <c r="E5925" s="169" t="str">
        <f>iferror(vlookup(C5925,'Master data'!$A$2:$C$29,3,0),"-/-")</f>
        <v>-/-</v>
      </c>
      <c r="F5925" s="169" t="str">
        <f>iferror(vlookup(C5925,'Master data'!$A$2:$C$29,2,0),"-/-")</f>
        <v>-/-</v>
      </c>
    </row>
    <row r="5926" ht="22.5" customHeight="1">
      <c r="A5926" s="165"/>
      <c r="B5926" s="171"/>
      <c r="C5926" s="167"/>
      <c r="D5926" s="168">
        <v>0.0</v>
      </c>
      <c r="E5926" s="169" t="str">
        <f>iferror(vlookup(C5926,'Master data'!$A$2:$C$29,3,0),"-/-")</f>
        <v>-/-</v>
      </c>
      <c r="F5926" s="169" t="str">
        <f>iferror(vlookup(C5926,'Master data'!$A$2:$C$29,2,0),"-/-")</f>
        <v>-/-</v>
      </c>
    </row>
    <row r="5927" ht="22.5" customHeight="1">
      <c r="A5927" s="165"/>
      <c r="B5927" s="171"/>
      <c r="C5927" s="167"/>
      <c r="D5927" s="168">
        <v>0.0</v>
      </c>
      <c r="E5927" s="169" t="str">
        <f>iferror(vlookup(C5927,'Master data'!$A$2:$C$29,3,0),"-/-")</f>
        <v>-/-</v>
      </c>
      <c r="F5927" s="169" t="str">
        <f>iferror(vlookup(C5927,'Master data'!$A$2:$C$29,2,0),"-/-")</f>
        <v>-/-</v>
      </c>
    </row>
    <row r="5928" ht="22.5" customHeight="1">
      <c r="A5928" s="165"/>
      <c r="B5928" s="171"/>
      <c r="C5928" s="167"/>
      <c r="D5928" s="168">
        <v>0.0</v>
      </c>
      <c r="E5928" s="169" t="str">
        <f>iferror(vlookup(C5928,'Master data'!$A$2:$C$29,3,0),"-/-")</f>
        <v>-/-</v>
      </c>
      <c r="F5928" s="169" t="str">
        <f>iferror(vlookup(C5928,'Master data'!$A$2:$C$29,2,0),"-/-")</f>
        <v>-/-</v>
      </c>
    </row>
    <row r="5929" ht="22.5" customHeight="1">
      <c r="A5929" s="165"/>
      <c r="B5929" s="171"/>
      <c r="C5929" s="167"/>
      <c r="D5929" s="168">
        <v>0.0</v>
      </c>
      <c r="E5929" s="169" t="str">
        <f>iferror(vlookup(C5929,'Master data'!$A$2:$C$29,3,0),"-/-")</f>
        <v>-/-</v>
      </c>
      <c r="F5929" s="169" t="str">
        <f>iferror(vlookup(C5929,'Master data'!$A$2:$C$29,2,0),"-/-")</f>
        <v>-/-</v>
      </c>
    </row>
    <row r="5930" ht="22.5" customHeight="1">
      <c r="A5930" s="165"/>
      <c r="B5930" s="171"/>
      <c r="C5930" s="167"/>
      <c r="D5930" s="168">
        <v>0.0</v>
      </c>
      <c r="E5930" s="169" t="str">
        <f>iferror(vlookup(C5930,'Master data'!$A$2:$C$29,3,0),"-/-")</f>
        <v>-/-</v>
      </c>
      <c r="F5930" s="169" t="str">
        <f>iferror(vlookup(C5930,'Master data'!$A$2:$C$29,2,0),"-/-")</f>
        <v>-/-</v>
      </c>
    </row>
    <row r="5931" ht="22.5" customHeight="1">
      <c r="A5931" s="165"/>
      <c r="B5931" s="171"/>
      <c r="C5931" s="167"/>
      <c r="D5931" s="168">
        <v>0.0</v>
      </c>
      <c r="E5931" s="169" t="str">
        <f>iferror(vlookup(C5931,'Master data'!$A$2:$C$29,3,0),"-/-")</f>
        <v>-/-</v>
      </c>
      <c r="F5931" s="169" t="str">
        <f>iferror(vlookup(C5931,'Master data'!$A$2:$C$29,2,0),"-/-")</f>
        <v>-/-</v>
      </c>
    </row>
    <row r="5932" ht="22.5" customHeight="1">
      <c r="A5932" s="165"/>
      <c r="B5932" s="171"/>
      <c r="C5932" s="167"/>
      <c r="D5932" s="168">
        <v>0.0</v>
      </c>
      <c r="E5932" s="169" t="str">
        <f>iferror(vlookup(C5932,'Master data'!$A$2:$C$29,3,0),"-/-")</f>
        <v>-/-</v>
      </c>
      <c r="F5932" s="169" t="str">
        <f>iferror(vlookup(C5932,'Master data'!$A$2:$C$29,2,0),"-/-")</f>
        <v>-/-</v>
      </c>
    </row>
    <row r="5933" ht="22.5" customHeight="1">
      <c r="A5933" s="165"/>
      <c r="B5933" s="171"/>
      <c r="C5933" s="167"/>
      <c r="D5933" s="168">
        <v>0.0</v>
      </c>
      <c r="E5933" s="169" t="str">
        <f>iferror(vlookup(C5933,'Master data'!$A$2:$C$29,3,0),"-/-")</f>
        <v>-/-</v>
      </c>
      <c r="F5933" s="169" t="str">
        <f>iferror(vlookup(C5933,'Master data'!$A$2:$C$29,2,0),"-/-")</f>
        <v>-/-</v>
      </c>
    </row>
    <row r="5934" ht="22.5" customHeight="1">
      <c r="A5934" s="165"/>
      <c r="B5934" s="171"/>
      <c r="C5934" s="167"/>
      <c r="D5934" s="168">
        <v>0.0</v>
      </c>
      <c r="E5934" s="169" t="str">
        <f>iferror(vlookup(C5934,'Master data'!$A$2:$C$29,3,0),"-/-")</f>
        <v>-/-</v>
      </c>
      <c r="F5934" s="169" t="str">
        <f>iferror(vlookup(C5934,'Master data'!$A$2:$C$29,2,0),"-/-")</f>
        <v>-/-</v>
      </c>
    </row>
    <row r="5935" ht="22.5" customHeight="1">
      <c r="A5935" s="165"/>
      <c r="B5935" s="171"/>
      <c r="C5935" s="167"/>
      <c r="D5935" s="168">
        <v>0.0</v>
      </c>
      <c r="E5935" s="169" t="str">
        <f>iferror(vlookup(C5935,'Master data'!$A$2:$C$29,3,0),"-/-")</f>
        <v>-/-</v>
      </c>
      <c r="F5935" s="169" t="str">
        <f>iferror(vlookup(C5935,'Master data'!$A$2:$C$29,2,0),"-/-")</f>
        <v>-/-</v>
      </c>
    </row>
    <row r="5936" ht="22.5" customHeight="1">
      <c r="A5936" s="165"/>
      <c r="B5936" s="171"/>
      <c r="C5936" s="167"/>
      <c r="D5936" s="168">
        <v>0.0</v>
      </c>
      <c r="E5936" s="169" t="str">
        <f>iferror(vlookup(C5936,'Master data'!$A$2:$C$29,3,0),"-/-")</f>
        <v>-/-</v>
      </c>
      <c r="F5936" s="169" t="str">
        <f>iferror(vlookup(C5936,'Master data'!$A$2:$C$29,2,0),"-/-")</f>
        <v>-/-</v>
      </c>
    </row>
    <row r="5937" ht="22.5" customHeight="1">
      <c r="A5937" s="165"/>
      <c r="B5937" s="171"/>
      <c r="C5937" s="167"/>
      <c r="D5937" s="168">
        <v>0.0</v>
      </c>
      <c r="E5937" s="169" t="str">
        <f>iferror(vlookup(C5937,'Master data'!$A$2:$C$29,3,0),"-/-")</f>
        <v>-/-</v>
      </c>
      <c r="F5937" s="169" t="str">
        <f>iferror(vlookup(C5937,'Master data'!$A$2:$C$29,2,0),"-/-")</f>
        <v>-/-</v>
      </c>
    </row>
    <row r="5938" ht="22.5" customHeight="1">
      <c r="A5938" s="165"/>
      <c r="B5938" s="171"/>
      <c r="C5938" s="167"/>
      <c r="D5938" s="168">
        <v>0.0</v>
      </c>
      <c r="E5938" s="169" t="str">
        <f>iferror(vlookup(C5938,'Master data'!$A$2:$C$29,3,0),"-/-")</f>
        <v>-/-</v>
      </c>
      <c r="F5938" s="169" t="str">
        <f>iferror(vlookup(C5938,'Master data'!$A$2:$C$29,2,0),"-/-")</f>
        <v>-/-</v>
      </c>
    </row>
    <row r="5939" ht="22.5" customHeight="1">
      <c r="A5939" s="165"/>
      <c r="B5939" s="171"/>
      <c r="C5939" s="167"/>
      <c r="D5939" s="168">
        <v>0.0</v>
      </c>
      <c r="E5939" s="169" t="str">
        <f>iferror(vlookup(C5939,'Master data'!$A$2:$C$29,3,0),"-/-")</f>
        <v>-/-</v>
      </c>
      <c r="F5939" s="169" t="str">
        <f>iferror(vlookup(C5939,'Master data'!$A$2:$C$29,2,0),"-/-")</f>
        <v>-/-</v>
      </c>
    </row>
    <row r="5940" ht="22.5" customHeight="1">
      <c r="A5940" s="165"/>
      <c r="B5940" s="171"/>
      <c r="C5940" s="167"/>
      <c r="D5940" s="168">
        <v>0.0</v>
      </c>
      <c r="E5940" s="169" t="str">
        <f>iferror(vlookup(C5940,'Master data'!$A$2:$C$29,3,0),"-/-")</f>
        <v>-/-</v>
      </c>
      <c r="F5940" s="169" t="str">
        <f>iferror(vlookup(C5940,'Master data'!$A$2:$C$29,2,0),"-/-")</f>
        <v>-/-</v>
      </c>
    </row>
    <row r="5941" ht="22.5" customHeight="1">
      <c r="A5941" s="165"/>
      <c r="B5941" s="171"/>
      <c r="C5941" s="167"/>
      <c r="D5941" s="168">
        <v>0.0</v>
      </c>
      <c r="E5941" s="169" t="str">
        <f>iferror(vlookup(C5941,'Master data'!$A$2:$C$29,3,0),"-/-")</f>
        <v>-/-</v>
      </c>
      <c r="F5941" s="169" t="str">
        <f>iferror(vlookup(C5941,'Master data'!$A$2:$C$29,2,0),"-/-")</f>
        <v>-/-</v>
      </c>
    </row>
    <row r="5942" ht="22.5" customHeight="1">
      <c r="A5942" s="165"/>
      <c r="B5942" s="171"/>
      <c r="C5942" s="167"/>
      <c r="D5942" s="168">
        <v>0.0</v>
      </c>
      <c r="E5942" s="169" t="str">
        <f>iferror(vlookup(C5942,'Master data'!$A$2:$C$29,3,0),"-/-")</f>
        <v>-/-</v>
      </c>
      <c r="F5942" s="169" t="str">
        <f>iferror(vlookup(C5942,'Master data'!$A$2:$C$29,2,0),"-/-")</f>
        <v>-/-</v>
      </c>
    </row>
    <row r="5943" ht="22.5" customHeight="1">
      <c r="A5943" s="165"/>
      <c r="B5943" s="171"/>
      <c r="C5943" s="167"/>
      <c r="D5943" s="168">
        <v>0.0</v>
      </c>
      <c r="E5943" s="169" t="str">
        <f>iferror(vlookup(C5943,'Master data'!$A$2:$C$29,3,0),"-/-")</f>
        <v>-/-</v>
      </c>
      <c r="F5943" s="169" t="str">
        <f>iferror(vlookup(C5943,'Master data'!$A$2:$C$29,2,0),"-/-")</f>
        <v>-/-</v>
      </c>
    </row>
    <row r="5944" ht="22.5" customHeight="1">
      <c r="A5944" s="165"/>
      <c r="B5944" s="171"/>
      <c r="C5944" s="167"/>
      <c r="D5944" s="168">
        <v>0.0</v>
      </c>
      <c r="E5944" s="169" t="str">
        <f>iferror(vlookup(C5944,'Master data'!$A$2:$C$29,3,0),"-/-")</f>
        <v>-/-</v>
      </c>
      <c r="F5944" s="169" t="str">
        <f>iferror(vlookup(C5944,'Master data'!$A$2:$C$29,2,0),"-/-")</f>
        <v>-/-</v>
      </c>
    </row>
    <row r="5945" ht="22.5" customHeight="1">
      <c r="A5945" s="165"/>
      <c r="B5945" s="171"/>
      <c r="C5945" s="167"/>
      <c r="D5945" s="168">
        <v>0.0</v>
      </c>
      <c r="E5945" s="169" t="str">
        <f>iferror(vlookup(C5945,'Master data'!$A$2:$C$29,3,0),"-/-")</f>
        <v>-/-</v>
      </c>
      <c r="F5945" s="169" t="str">
        <f>iferror(vlookup(C5945,'Master data'!$A$2:$C$29,2,0),"-/-")</f>
        <v>-/-</v>
      </c>
    </row>
    <row r="5946" ht="22.5" customHeight="1">
      <c r="A5946" s="165"/>
      <c r="B5946" s="171"/>
      <c r="C5946" s="167"/>
      <c r="D5946" s="168">
        <v>0.0</v>
      </c>
      <c r="E5946" s="169" t="str">
        <f>iferror(vlookup(C5946,'Master data'!$A$2:$C$29,3,0),"-/-")</f>
        <v>-/-</v>
      </c>
      <c r="F5946" s="169" t="str">
        <f>iferror(vlookup(C5946,'Master data'!$A$2:$C$29,2,0),"-/-")</f>
        <v>-/-</v>
      </c>
    </row>
    <row r="5947" ht="22.5" customHeight="1">
      <c r="A5947" s="165"/>
      <c r="B5947" s="171"/>
      <c r="C5947" s="167"/>
      <c r="D5947" s="168">
        <v>0.0</v>
      </c>
      <c r="E5947" s="169" t="str">
        <f>iferror(vlookup(C5947,'Master data'!$A$2:$C$29,3,0),"-/-")</f>
        <v>-/-</v>
      </c>
      <c r="F5947" s="169" t="str">
        <f>iferror(vlookup(C5947,'Master data'!$A$2:$C$29,2,0),"-/-")</f>
        <v>-/-</v>
      </c>
    </row>
    <row r="5948" ht="22.5" customHeight="1">
      <c r="A5948" s="165"/>
      <c r="B5948" s="171"/>
      <c r="C5948" s="167"/>
      <c r="D5948" s="168">
        <v>0.0</v>
      </c>
      <c r="E5948" s="169" t="str">
        <f>iferror(vlookup(C5948,'Master data'!$A$2:$C$29,3,0),"-/-")</f>
        <v>-/-</v>
      </c>
      <c r="F5948" s="169" t="str">
        <f>iferror(vlookup(C5948,'Master data'!$A$2:$C$29,2,0),"-/-")</f>
        <v>-/-</v>
      </c>
    </row>
    <row r="5949" ht="22.5" customHeight="1">
      <c r="A5949" s="165"/>
      <c r="B5949" s="171"/>
      <c r="C5949" s="167"/>
      <c r="D5949" s="168">
        <v>0.0</v>
      </c>
      <c r="E5949" s="169" t="str">
        <f>iferror(vlookup(C5949,'Master data'!$A$2:$C$29,3,0),"-/-")</f>
        <v>-/-</v>
      </c>
      <c r="F5949" s="169" t="str">
        <f>iferror(vlookup(C5949,'Master data'!$A$2:$C$29,2,0),"-/-")</f>
        <v>-/-</v>
      </c>
    </row>
    <row r="5950" ht="22.5" customHeight="1">
      <c r="A5950" s="165"/>
      <c r="B5950" s="171"/>
      <c r="C5950" s="167"/>
      <c r="D5950" s="168">
        <v>0.0</v>
      </c>
      <c r="E5950" s="169" t="str">
        <f>iferror(vlookup(C5950,'Master data'!$A$2:$C$29,3,0),"-/-")</f>
        <v>-/-</v>
      </c>
      <c r="F5950" s="169" t="str">
        <f>iferror(vlookup(C5950,'Master data'!$A$2:$C$29,2,0),"-/-")</f>
        <v>-/-</v>
      </c>
    </row>
    <row r="5951" ht="22.5" customHeight="1">
      <c r="A5951" s="165"/>
      <c r="B5951" s="171"/>
      <c r="C5951" s="167"/>
      <c r="D5951" s="168">
        <v>0.0</v>
      </c>
      <c r="E5951" s="169" t="str">
        <f>iferror(vlookup(C5951,'Master data'!$A$2:$C$29,3,0),"-/-")</f>
        <v>-/-</v>
      </c>
      <c r="F5951" s="169" t="str">
        <f>iferror(vlookup(C5951,'Master data'!$A$2:$C$29,2,0),"-/-")</f>
        <v>-/-</v>
      </c>
    </row>
    <row r="5952" ht="22.5" customHeight="1">
      <c r="A5952" s="165"/>
      <c r="B5952" s="171"/>
      <c r="C5952" s="167"/>
      <c r="D5952" s="168">
        <v>0.0</v>
      </c>
      <c r="E5952" s="169" t="str">
        <f>iferror(vlookup(C5952,'Master data'!$A$2:$C$29,3,0),"-/-")</f>
        <v>-/-</v>
      </c>
      <c r="F5952" s="169" t="str">
        <f>iferror(vlookup(C5952,'Master data'!$A$2:$C$29,2,0),"-/-")</f>
        <v>-/-</v>
      </c>
    </row>
    <row r="5953" ht="22.5" customHeight="1">
      <c r="A5953" s="165"/>
      <c r="B5953" s="171"/>
      <c r="C5953" s="167"/>
      <c r="D5953" s="168">
        <v>0.0</v>
      </c>
      <c r="E5953" s="169" t="str">
        <f>iferror(vlookup(C5953,'Master data'!$A$2:$C$29,3,0),"-/-")</f>
        <v>-/-</v>
      </c>
      <c r="F5953" s="169" t="str">
        <f>iferror(vlookup(C5953,'Master data'!$A$2:$C$29,2,0),"-/-")</f>
        <v>-/-</v>
      </c>
    </row>
    <row r="5954" ht="22.5" customHeight="1">
      <c r="A5954" s="165"/>
      <c r="B5954" s="171"/>
      <c r="C5954" s="167"/>
      <c r="D5954" s="168">
        <v>0.0</v>
      </c>
      <c r="E5954" s="169" t="str">
        <f>iferror(vlookup(C5954,'Master data'!$A$2:$C$29,3,0),"-/-")</f>
        <v>-/-</v>
      </c>
      <c r="F5954" s="169" t="str">
        <f>iferror(vlookup(C5954,'Master data'!$A$2:$C$29,2,0),"-/-")</f>
        <v>-/-</v>
      </c>
    </row>
    <row r="5955" ht="22.5" customHeight="1">
      <c r="A5955" s="165"/>
      <c r="B5955" s="171"/>
      <c r="C5955" s="167"/>
      <c r="D5955" s="168">
        <v>0.0</v>
      </c>
      <c r="E5955" s="169" t="str">
        <f>iferror(vlookup(C5955,'Master data'!$A$2:$C$29,3,0),"-/-")</f>
        <v>-/-</v>
      </c>
      <c r="F5955" s="169" t="str">
        <f>iferror(vlookup(C5955,'Master data'!$A$2:$C$29,2,0),"-/-")</f>
        <v>-/-</v>
      </c>
    </row>
    <row r="5956" ht="22.5" customHeight="1">
      <c r="A5956" s="165"/>
      <c r="B5956" s="171"/>
      <c r="C5956" s="167"/>
      <c r="D5956" s="168">
        <v>0.0</v>
      </c>
      <c r="E5956" s="169" t="str">
        <f>iferror(vlookup(C5956,'Master data'!$A$2:$C$29,3,0),"-/-")</f>
        <v>-/-</v>
      </c>
      <c r="F5956" s="169" t="str">
        <f>iferror(vlookup(C5956,'Master data'!$A$2:$C$29,2,0),"-/-")</f>
        <v>-/-</v>
      </c>
    </row>
    <row r="5957" ht="22.5" customHeight="1">
      <c r="A5957" s="165"/>
      <c r="B5957" s="171"/>
      <c r="C5957" s="167"/>
      <c r="D5957" s="168">
        <v>0.0</v>
      </c>
      <c r="E5957" s="169" t="str">
        <f>iferror(vlookup(C5957,'Master data'!$A$2:$C$29,3,0),"-/-")</f>
        <v>-/-</v>
      </c>
      <c r="F5957" s="169" t="str">
        <f>iferror(vlookup(C5957,'Master data'!$A$2:$C$29,2,0),"-/-")</f>
        <v>-/-</v>
      </c>
    </row>
    <row r="5958" ht="22.5" customHeight="1">
      <c r="A5958" s="165"/>
      <c r="B5958" s="171"/>
      <c r="C5958" s="167"/>
      <c r="D5958" s="168">
        <v>0.0</v>
      </c>
      <c r="E5958" s="169" t="str">
        <f>iferror(vlookup(C5958,'Master data'!$A$2:$C$29,3,0),"-/-")</f>
        <v>-/-</v>
      </c>
      <c r="F5958" s="169" t="str">
        <f>iferror(vlookup(C5958,'Master data'!$A$2:$C$29,2,0),"-/-")</f>
        <v>-/-</v>
      </c>
    </row>
    <row r="5959" ht="22.5" customHeight="1">
      <c r="A5959" s="165"/>
      <c r="B5959" s="171"/>
      <c r="C5959" s="167"/>
      <c r="D5959" s="168">
        <v>0.0</v>
      </c>
      <c r="E5959" s="169" t="str">
        <f>iferror(vlookup(C5959,'Master data'!$A$2:$C$29,3,0),"-/-")</f>
        <v>-/-</v>
      </c>
      <c r="F5959" s="169" t="str">
        <f>iferror(vlookup(C5959,'Master data'!$A$2:$C$29,2,0),"-/-")</f>
        <v>-/-</v>
      </c>
    </row>
    <row r="5960" ht="22.5" customHeight="1">
      <c r="A5960" s="165"/>
      <c r="B5960" s="171"/>
      <c r="C5960" s="167"/>
      <c r="D5960" s="168">
        <v>0.0</v>
      </c>
      <c r="E5960" s="169" t="str">
        <f>iferror(vlookup(C5960,'Master data'!$A$2:$C$29,3,0),"-/-")</f>
        <v>-/-</v>
      </c>
      <c r="F5960" s="169" t="str">
        <f>iferror(vlookup(C5960,'Master data'!$A$2:$C$29,2,0),"-/-")</f>
        <v>-/-</v>
      </c>
    </row>
    <row r="5961" ht="22.5" customHeight="1">
      <c r="A5961" s="165"/>
      <c r="B5961" s="171"/>
      <c r="C5961" s="167"/>
      <c r="D5961" s="168">
        <v>0.0</v>
      </c>
      <c r="E5961" s="169" t="str">
        <f>iferror(vlookup(C5961,'Master data'!$A$2:$C$29,3,0),"-/-")</f>
        <v>-/-</v>
      </c>
      <c r="F5961" s="169" t="str">
        <f>iferror(vlookup(C5961,'Master data'!$A$2:$C$29,2,0),"-/-")</f>
        <v>-/-</v>
      </c>
    </row>
    <row r="5962" ht="22.5" customHeight="1">
      <c r="A5962" s="165"/>
      <c r="B5962" s="171"/>
      <c r="C5962" s="167"/>
      <c r="D5962" s="168">
        <v>0.0</v>
      </c>
      <c r="E5962" s="169" t="str">
        <f>iferror(vlookup(C5962,'Master data'!$A$2:$C$29,3,0),"-/-")</f>
        <v>-/-</v>
      </c>
      <c r="F5962" s="169" t="str">
        <f>iferror(vlookup(C5962,'Master data'!$A$2:$C$29,2,0),"-/-")</f>
        <v>-/-</v>
      </c>
    </row>
    <row r="5963" ht="22.5" customHeight="1">
      <c r="A5963" s="165"/>
      <c r="B5963" s="171"/>
      <c r="C5963" s="167"/>
      <c r="D5963" s="168">
        <v>0.0</v>
      </c>
      <c r="E5963" s="169" t="str">
        <f>iferror(vlookup(C5963,'Master data'!$A$2:$C$29,3,0),"-/-")</f>
        <v>-/-</v>
      </c>
      <c r="F5963" s="169" t="str">
        <f>iferror(vlookup(C5963,'Master data'!$A$2:$C$29,2,0),"-/-")</f>
        <v>-/-</v>
      </c>
    </row>
    <row r="5964" ht="22.5" customHeight="1">
      <c r="A5964" s="165"/>
      <c r="B5964" s="171"/>
      <c r="C5964" s="167"/>
      <c r="D5964" s="168">
        <v>0.0</v>
      </c>
      <c r="E5964" s="169" t="str">
        <f>iferror(vlookup(C5964,'Master data'!$A$2:$C$29,3,0),"-/-")</f>
        <v>-/-</v>
      </c>
      <c r="F5964" s="169" t="str">
        <f>iferror(vlookup(C5964,'Master data'!$A$2:$C$29,2,0),"-/-")</f>
        <v>-/-</v>
      </c>
    </row>
    <row r="5965" ht="22.5" customHeight="1">
      <c r="A5965" s="165"/>
      <c r="B5965" s="171"/>
      <c r="C5965" s="167"/>
      <c r="D5965" s="168">
        <v>0.0</v>
      </c>
      <c r="E5965" s="169" t="str">
        <f>iferror(vlookup(C5965,'Master data'!$A$2:$C$29,3,0),"-/-")</f>
        <v>-/-</v>
      </c>
      <c r="F5965" s="169" t="str">
        <f>iferror(vlookup(C5965,'Master data'!$A$2:$C$29,2,0),"-/-")</f>
        <v>-/-</v>
      </c>
    </row>
    <row r="5966" ht="22.5" customHeight="1">
      <c r="A5966" s="165"/>
      <c r="B5966" s="171"/>
      <c r="C5966" s="167"/>
      <c r="D5966" s="168">
        <v>0.0</v>
      </c>
      <c r="E5966" s="169" t="str">
        <f>iferror(vlookup(C5966,'Master data'!$A$2:$C$29,3,0),"-/-")</f>
        <v>-/-</v>
      </c>
      <c r="F5966" s="169" t="str">
        <f>iferror(vlookup(C5966,'Master data'!$A$2:$C$29,2,0),"-/-")</f>
        <v>-/-</v>
      </c>
    </row>
    <row r="5967" ht="22.5" customHeight="1">
      <c r="A5967" s="165"/>
      <c r="B5967" s="171"/>
      <c r="C5967" s="167"/>
      <c r="D5967" s="168">
        <v>0.0</v>
      </c>
      <c r="E5967" s="169" t="str">
        <f>iferror(vlookup(C5967,'Master data'!$A$2:$C$29,3,0),"-/-")</f>
        <v>-/-</v>
      </c>
      <c r="F5967" s="169" t="str">
        <f>iferror(vlookup(C5967,'Master data'!$A$2:$C$29,2,0),"-/-")</f>
        <v>-/-</v>
      </c>
    </row>
    <row r="5968" ht="22.5" customHeight="1">
      <c r="A5968" s="165"/>
      <c r="B5968" s="171"/>
      <c r="C5968" s="167"/>
      <c r="D5968" s="168">
        <v>0.0</v>
      </c>
      <c r="E5968" s="169" t="str">
        <f>iferror(vlookup(C5968,'Master data'!$A$2:$C$29,3,0),"-/-")</f>
        <v>-/-</v>
      </c>
      <c r="F5968" s="169" t="str">
        <f>iferror(vlookup(C5968,'Master data'!$A$2:$C$29,2,0),"-/-")</f>
        <v>-/-</v>
      </c>
    </row>
    <row r="5969" ht="22.5" customHeight="1">
      <c r="A5969" s="165"/>
      <c r="B5969" s="171"/>
      <c r="C5969" s="167"/>
      <c r="D5969" s="168">
        <v>0.0</v>
      </c>
      <c r="E5969" s="169" t="str">
        <f>iferror(vlookup(C5969,'Master data'!$A$2:$C$29,3,0),"-/-")</f>
        <v>-/-</v>
      </c>
      <c r="F5969" s="169" t="str">
        <f>iferror(vlookup(C5969,'Master data'!$A$2:$C$29,2,0),"-/-")</f>
        <v>-/-</v>
      </c>
    </row>
    <row r="5970" ht="22.5" customHeight="1">
      <c r="A5970" s="165"/>
      <c r="B5970" s="171"/>
      <c r="C5970" s="167"/>
      <c r="D5970" s="168">
        <v>0.0</v>
      </c>
      <c r="E5970" s="169" t="str">
        <f>iferror(vlookup(C5970,'Master data'!$A$2:$C$29,3,0),"-/-")</f>
        <v>-/-</v>
      </c>
      <c r="F5970" s="169" t="str">
        <f>iferror(vlookup(C5970,'Master data'!$A$2:$C$29,2,0),"-/-")</f>
        <v>-/-</v>
      </c>
    </row>
    <row r="5971" ht="22.5" customHeight="1">
      <c r="A5971" s="165"/>
      <c r="B5971" s="171"/>
      <c r="C5971" s="167"/>
      <c r="D5971" s="168">
        <v>0.0</v>
      </c>
      <c r="E5971" s="169" t="str">
        <f>iferror(vlookup(C5971,'Master data'!$A$2:$C$29,3,0),"-/-")</f>
        <v>-/-</v>
      </c>
      <c r="F5971" s="169" t="str">
        <f>iferror(vlookup(C5971,'Master data'!$A$2:$C$29,2,0),"-/-")</f>
        <v>-/-</v>
      </c>
    </row>
    <row r="5972" ht="22.5" customHeight="1">
      <c r="A5972" s="165"/>
      <c r="B5972" s="171"/>
      <c r="C5972" s="167"/>
      <c r="D5972" s="168">
        <v>0.0</v>
      </c>
      <c r="E5972" s="169" t="str">
        <f>iferror(vlookup(C5972,'Master data'!$A$2:$C$29,3,0),"-/-")</f>
        <v>-/-</v>
      </c>
      <c r="F5972" s="169" t="str">
        <f>iferror(vlookup(C5972,'Master data'!$A$2:$C$29,2,0),"-/-")</f>
        <v>-/-</v>
      </c>
    </row>
    <row r="5973" ht="22.5" customHeight="1">
      <c r="A5973" s="165"/>
      <c r="B5973" s="171"/>
      <c r="C5973" s="167"/>
      <c r="D5973" s="168">
        <v>0.0</v>
      </c>
      <c r="E5973" s="169" t="str">
        <f>iferror(vlookup(C5973,'Master data'!$A$2:$C$29,3,0),"-/-")</f>
        <v>-/-</v>
      </c>
      <c r="F5973" s="169" t="str">
        <f>iferror(vlookup(C5973,'Master data'!$A$2:$C$29,2,0),"-/-")</f>
        <v>-/-</v>
      </c>
    </row>
    <row r="5974" ht="22.5" customHeight="1">
      <c r="A5974" s="165"/>
      <c r="B5974" s="171"/>
      <c r="C5974" s="167"/>
      <c r="D5974" s="168">
        <v>0.0</v>
      </c>
      <c r="E5974" s="169" t="str">
        <f>iferror(vlookup(C5974,'Master data'!$A$2:$C$29,3,0),"-/-")</f>
        <v>-/-</v>
      </c>
      <c r="F5974" s="169" t="str">
        <f>iferror(vlookup(C5974,'Master data'!$A$2:$C$29,2,0),"-/-")</f>
        <v>-/-</v>
      </c>
    </row>
    <row r="5975" ht="22.5" customHeight="1">
      <c r="A5975" s="165"/>
      <c r="B5975" s="171"/>
      <c r="C5975" s="167"/>
      <c r="D5975" s="168">
        <v>0.0</v>
      </c>
      <c r="E5975" s="169" t="str">
        <f>iferror(vlookup(C5975,'Master data'!$A$2:$C$29,3,0),"-/-")</f>
        <v>-/-</v>
      </c>
      <c r="F5975" s="169" t="str">
        <f>iferror(vlookup(C5975,'Master data'!$A$2:$C$29,2,0),"-/-")</f>
        <v>-/-</v>
      </c>
    </row>
    <row r="5976" ht="22.5" customHeight="1">
      <c r="A5976" s="165"/>
      <c r="B5976" s="171"/>
      <c r="C5976" s="167"/>
      <c r="D5976" s="168">
        <v>0.0</v>
      </c>
      <c r="E5976" s="169" t="str">
        <f>iferror(vlookup(C5976,'Master data'!$A$2:$C$29,3,0),"-/-")</f>
        <v>-/-</v>
      </c>
      <c r="F5976" s="169" t="str">
        <f>iferror(vlookup(C5976,'Master data'!$A$2:$C$29,2,0),"-/-")</f>
        <v>-/-</v>
      </c>
    </row>
    <row r="5977" ht="22.5" customHeight="1">
      <c r="A5977" s="165"/>
      <c r="B5977" s="171"/>
      <c r="C5977" s="167"/>
      <c r="D5977" s="168">
        <v>0.0</v>
      </c>
      <c r="E5977" s="169" t="str">
        <f>iferror(vlookup(C5977,'Master data'!$A$2:$C$29,3,0),"-/-")</f>
        <v>-/-</v>
      </c>
      <c r="F5977" s="169" t="str">
        <f>iferror(vlookup(C5977,'Master data'!$A$2:$C$29,2,0),"-/-")</f>
        <v>-/-</v>
      </c>
    </row>
    <row r="5978" ht="22.5" customHeight="1">
      <c r="A5978" s="165"/>
      <c r="B5978" s="171"/>
      <c r="C5978" s="167"/>
      <c r="D5978" s="168">
        <v>0.0</v>
      </c>
      <c r="E5978" s="169" t="str">
        <f>iferror(vlookup(C5978,'Master data'!$A$2:$C$29,3,0),"-/-")</f>
        <v>-/-</v>
      </c>
      <c r="F5978" s="169" t="str">
        <f>iferror(vlookup(C5978,'Master data'!$A$2:$C$29,2,0),"-/-")</f>
        <v>-/-</v>
      </c>
    </row>
    <row r="5979" ht="22.5" customHeight="1">
      <c r="A5979" s="165"/>
      <c r="B5979" s="171"/>
      <c r="C5979" s="167"/>
      <c r="D5979" s="168">
        <v>0.0</v>
      </c>
      <c r="E5979" s="169" t="str">
        <f>iferror(vlookup(C5979,'Master data'!$A$2:$C$29,3,0),"-/-")</f>
        <v>-/-</v>
      </c>
      <c r="F5979" s="169" t="str">
        <f>iferror(vlookup(C5979,'Master data'!$A$2:$C$29,2,0),"-/-")</f>
        <v>-/-</v>
      </c>
    </row>
    <row r="5980" ht="22.5" customHeight="1">
      <c r="A5980" s="165"/>
      <c r="B5980" s="171"/>
      <c r="C5980" s="167"/>
      <c r="D5980" s="168">
        <v>0.0</v>
      </c>
      <c r="E5980" s="169" t="str">
        <f>iferror(vlookup(C5980,'Master data'!$A$2:$C$29,3,0),"-/-")</f>
        <v>-/-</v>
      </c>
      <c r="F5980" s="169" t="str">
        <f>iferror(vlookup(C5980,'Master data'!$A$2:$C$29,2,0),"-/-")</f>
        <v>-/-</v>
      </c>
    </row>
    <row r="5981" ht="22.5" customHeight="1">
      <c r="A5981" s="165"/>
      <c r="B5981" s="171"/>
      <c r="C5981" s="167"/>
      <c r="D5981" s="168">
        <v>0.0</v>
      </c>
      <c r="E5981" s="169" t="str">
        <f>iferror(vlookup(C5981,'Master data'!$A$2:$C$29,3,0),"-/-")</f>
        <v>-/-</v>
      </c>
      <c r="F5981" s="169" t="str">
        <f>iferror(vlookup(C5981,'Master data'!$A$2:$C$29,2,0),"-/-")</f>
        <v>-/-</v>
      </c>
    </row>
    <row r="5982" ht="22.5" customHeight="1">
      <c r="A5982" s="165"/>
      <c r="B5982" s="171"/>
      <c r="C5982" s="167"/>
      <c r="D5982" s="168">
        <v>0.0</v>
      </c>
      <c r="E5982" s="169" t="str">
        <f>iferror(vlookup(C5982,'Master data'!$A$2:$C$29,3,0),"-/-")</f>
        <v>-/-</v>
      </c>
      <c r="F5982" s="169" t="str">
        <f>iferror(vlookup(C5982,'Master data'!$A$2:$C$29,2,0),"-/-")</f>
        <v>-/-</v>
      </c>
    </row>
    <row r="5983" ht="22.5" customHeight="1">
      <c r="A5983" s="165"/>
      <c r="B5983" s="171"/>
      <c r="C5983" s="167"/>
      <c r="D5983" s="168">
        <v>0.0</v>
      </c>
      <c r="E5983" s="169" t="str">
        <f>iferror(vlookup(C5983,'Master data'!$A$2:$C$29,3,0),"-/-")</f>
        <v>-/-</v>
      </c>
      <c r="F5983" s="169" t="str">
        <f>iferror(vlookup(C5983,'Master data'!$A$2:$C$29,2,0),"-/-")</f>
        <v>-/-</v>
      </c>
    </row>
    <row r="5984" ht="22.5" customHeight="1">
      <c r="A5984" s="165"/>
      <c r="B5984" s="171"/>
      <c r="C5984" s="167"/>
      <c r="D5984" s="168">
        <v>0.0</v>
      </c>
      <c r="E5984" s="169" t="str">
        <f>iferror(vlookup(C5984,'Master data'!$A$2:$C$29,3,0),"-/-")</f>
        <v>-/-</v>
      </c>
      <c r="F5984" s="169" t="str">
        <f>iferror(vlookup(C5984,'Master data'!$A$2:$C$29,2,0),"-/-")</f>
        <v>-/-</v>
      </c>
    </row>
    <row r="5985" ht="22.5" customHeight="1">
      <c r="A5985" s="165"/>
      <c r="B5985" s="171"/>
      <c r="C5985" s="167"/>
      <c r="D5985" s="168">
        <v>0.0</v>
      </c>
      <c r="E5985" s="169" t="str">
        <f>iferror(vlookup(C5985,'Master data'!$A$2:$C$29,3,0),"-/-")</f>
        <v>-/-</v>
      </c>
      <c r="F5985" s="169" t="str">
        <f>iferror(vlookup(C5985,'Master data'!$A$2:$C$29,2,0),"-/-")</f>
        <v>-/-</v>
      </c>
    </row>
    <row r="5986" ht="22.5" customHeight="1">
      <c r="A5986" s="165"/>
      <c r="B5986" s="171"/>
      <c r="C5986" s="167"/>
      <c r="D5986" s="168">
        <v>0.0</v>
      </c>
      <c r="E5986" s="169" t="str">
        <f>iferror(vlookup(C5986,'Master data'!$A$2:$C$29,3,0),"-/-")</f>
        <v>-/-</v>
      </c>
      <c r="F5986" s="169" t="str">
        <f>iferror(vlookup(C5986,'Master data'!$A$2:$C$29,2,0),"-/-")</f>
        <v>-/-</v>
      </c>
    </row>
    <row r="5987" ht="22.5" customHeight="1">
      <c r="A5987" s="165"/>
      <c r="B5987" s="171"/>
      <c r="C5987" s="167"/>
      <c r="D5987" s="168">
        <v>0.0</v>
      </c>
      <c r="E5987" s="169" t="str">
        <f>iferror(vlookup(C5987,'Master data'!$A$2:$C$29,3,0),"-/-")</f>
        <v>-/-</v>
      </c>
      <c r="F5987" s="169" t="str">
        <f>iferror(vlookup(C5987,'Master data'!$A$2:$C$29,2,0),"-/-")</f>
        <v>-/-</v>
      </c>
    </row>
    <row r="5988" ht="22.5" customHeight="1">
      <c r="A5988" s="165"/>
      <c r="B5988" s="171"/>
      <c r="C5988" s="167"/>
      <c r="D5988" s="168">
        <v>0.0</v>
      </c>
      <c r="E5988" s="169" t="str">
        <f>iferror(vlookup(C5988,'Master data'!$A$2:$C$29,3,0),"-/-")</f>
        <v>-/-</v>
      </c>
      <c r="F5988" s="169" t="str">
        <f>iferror(vlookup(C5988,'Master data'!$A$2:$C$29,2,0),"-/-")</f>
        <v>-/-</v>
      </c>
    </row>
    <row r="5989" ht="22.5" customHeight="1">
      <c r="A5989" s="165"/>
      <c r="B5989" s="171"/>
      <c r="C5989" s="167"/>
      <c r="D5989" s="168">
        <v>0.0</v>
      </c>
      <c r="E5989" s="169" t="str">
        <f>iferror(vlookup(C5989,'Master data'!$A$2:$C$29,3,0),"-/-")</f>
        <v>-/-</v>
      </c>
      <c r="F5989" s="169" t="str">
        <f>iferror(vlookup(C5989,'Master data'!$A$2:$C$29,2,0),"-/-")</f>
        <v>-/-</v>
      </c>
    </row>
    <row r="5990" ht="22.5" customHeight="1">
      <c r="A5990" s="165"/>
      <c r="B5990" s="171"/>
      <c r="C5990" s="167"/>
      <c r="D5990" s="168">
        <v>0.0</v>
      </c>
      <c r="E5990" s="169" t="str">
        <f>iferror(vlookup(C5990,'Master data'!$A$2:$C$29,3,0),"-/-")</f>
        <v>-/-</v>
      </c>
      <c r="F5990" s="169" t="str">
        <f>iferror(vlookup(C5990,'Master data'!$A$2:$C$29,2,0),"-/-")</f>
        <v>-/-</v>
      </c>
    </row>
    <row r="5991" ht="22.5" customHeight="1">
      <c r="A5991" s="165"/>
      <c r="B5991" s="171"/>
      <c r="C5991" s="167"/>
      <c r="D5991" s="168">
        <v>0.0</v>
      </c>
      <c r="E5991" s="169" t="str">
        <f>iferror(vlookup(C5991,'Master data'!$A$2:$C$29,3,0),"-/-")</f>
        <v>-/-</v>
      </c>
      <c r="F5991" s="169" t="str">
        <f>iferror(vlookup(C5991,'Master data'!$A$2:$C$29,2,0),"-/-")</f>
        <v>-/-</v>
      </c>
    </row>
    <row r="5992" ht="22.5" customHeight="1">
      <c r="A5992" s="165"/>
      <c r="B5992" s="171"/>
      <c r="C5992" s="167"/>
      <c r="D5992" s="168">
        <v>0.0</v>
      </c>
      <c r="E5992" s="169" t="str">
        <f>iferror(vlookup(C5992,'Master data'!$A$2:$C$29,3,0),"-/-")</f>
        <v>-/-</v>
      </c>
      <c r="F5992" s="169" t="str">
        <f>iferror(vlookup(C5992,'Master data'!$A$2:$C$29,2,0),"-/-")</f>
        <v>-/-</v>
      </c>
    </row>
    <row r="5993" ht="22.5" customHeight="1">
      <c r="A5993" s="165"/>
      <c r="B5993" s="171"/>
      <c r="C5993" s="167"/>
      <c r="D5993" s="168">
        <v>0.0</v>
      </c>
      <c r="E5993" s="169" t="str">
        <f>iferror(vlookup(C5993,'Master data'!$A$2:$C$29,3,0),"-/-")</f>
        <v>-/-</v>
      </c>
      <c r="F5993" s="169" t="str">
        <f>iferror(vlookup(C5993,'Master data'!$A$2:$C$29,2,0),"-/-")</f>
        <v>-/-</v>
      </c>
    </row>
    <row r="5994" ht="22.5" customHeight="1">
      <c r="A5994" s="165"/>
      <c r="B5994" s="171"/>
      <c r="C5994" s="167"/>
      <c r="D5994" s="168">
        <v>0.0</v>
      </c>
      <c r="E5994" s="169" t="str">
        <f>iferror(vlookup(C5994,'Master data'!$A$2:$C$29,3,0),"-/-")</f>
        <v>-/-</v>
      </c>
      <c r="F5994" s="169" t="str">
        <f>iferror(vlookup(C5994,'Master data'!$A$2:$C$29,2,0),"-/-")</f>
        <v>-/-</v>
      </c>
    </row>
    <row r="5995" ht="22.5" customHeight="1">
      <c r="A5995" s="165"/>
      <c r="B5995" s="171"/>
      <c r="C5995" s="167"/>
      <c r="D5995" s="168">
        <v>0.0</v>
      </c>
      <c r="E5995" s="169" t="str">
        <f>iferror(vlookup(C5995,'Master data'!$A$2:$C$29,3,0),"-/-")</f>
        <v>-/-</v>
      </c>
      <c r="F5995" s="169" t="str">
        <f>iferror(vlookup(C5995,'Master data'!$A$2:$C$29,2,0),"-/-")</f>
        <v>-/-</v>
      </c>
    </row>
    <row r="5996" ht="22.5" customHeight="1">
      <c r="A5996" s="165"/>
      <c r="B5996" s="171"/>
      <c r="C5996" s="167"/>
      <c r="D5996" s="168">
        <v>0.0</v>
      </c>
      <c r="E5996" s="169" t="str">
        <f>iferror(vlookup(C5996,'Master data'!$A$2:$C$29,3,0),"-/-")</f>
        <v>-/-</v>
      </c>
      <c r="F5996" s="169" t="str">
        <f>iferror(vlookup(C5996,'Master data'!$A$2:$C$29,2,0),"-/-")</f>
        <v>-/-</v>
      </c>
    </row>
    <row r="5997" ht="22.5" customHeight="1">
      <c r="A5997" s="165"/>
      <c r="B5997" s="171"/>
      <c r="C5997" s="167"/>
      <c r="D5997" s="168">
        <v>0.0</v>
      </c>
      <c r="E5997" s="169" t="str">
        <f>iferror(vlookup(C5997,'Master data'!$A$2:$C$29,3,0),"-/-")</f>
        <v>-/-</v>
      </c>
      <c r="F5997" s="169" t="str">
        <f>iferror(vlookup(C5997,'Master data'!$A$2:$C$29,2,0),"-/-")</f>
        <v>-/-</v>
      </c>
    </row>
    <row r="5998" ht="22.5" customHeight="1">
      <c r="A5998" s="165"/>
      <c r="B5998" s="171"/>
      <c r="C5998" s="167"/>
      <c r="D5998" s="168">
        <v>0.0</v>
      </c>
      <c r="E5998" s="169" t="str">
        <f>iferror(vlookup(C5998,'Master data'!$A$2:$C$29,3,0),"-/-")</f>
        <v>-/-</v>
      </c>
      <c r="F5998" s="169" t="str">
        <f>iferror(vlookup(C5998,'Master data'!$A$2:$C$29,2,0),"-/-")</f>
        <v>-/-</v>
      </c>
    </row>
    <row r="5999" ht="22.5" customHeight="1">
      <c r="A5999" s="165"/>
      <c r="B5999" s="171"/>
      <c r="C5999" s="167"/>
      <c r="D5999" s="168">
        <v>0.0</v>
      </c>
      <c r="E5999" s="169" t="str">
        <f>iferror(vlookup(C5999,'Master data'!$A$2:$C$29,3,0),"-/-")</f>
        <v>-/-</v>
      </c>
      <c r="F5999" s="169" t="str">
        <f>iferror(vlookup(C5999,'Master data'!$A$2:$C$29,2,0),"-/-")</f>
        <v>-/-</v>
      </c>
    </row>
    <row r="6000" ht="22.5" customHeight="1">
      <c r="A6000" s="165"/>
      <c r="B6000" s="171"/>
      <c r="C6000" s="167"/>
      <c r="D6000" s="168">
        <v>0.0</v>
      </c>
      <c r="E6000" s="169" t="str">
        <f>iferror(vlookup(C6000,'Master data'!$A$2:$C$29,3,0),"-/-")</f>
        <v>-/-</v>
      </c>
      <c r="F6000" s="169" t="str">
        <f>iferror(vlookup(C6000,'Master data'!$A$2:$C$29,2,0),"-/-")</f>
        <v>-/-</v>
      </c>
    </row>
    <row r="6001" ht="22.5" customHeight="1">
      <c r="A6001" s="165"/>
      <c r="B6001" s="171"/>
      <c r="C6001" s="167"/>
      <c r="D6001" s="168">
        <v>0.0</v>
      </c>
      <c r="E6001" s="169" t="str">
        <f>iferror(vlookup(C6001,'Master data'!$A$2:$C$29,3,0),"-/-")</f>
        <v>-/-</v>
      </c>
      <c r="F6001" s="169" t="str">
        <f>iferror(vlookup(C6001,'Master data'!$A$2:$C$29,2,0),"-/-")</f>
        <v>-/-</v>
      </c>
    </row>
    <row r="6002" ht="22.5" customHeight="1">
      <c r="A6002" s="165"/>
      <c r="B6002" s="171"/>
      <c r="C6002" s="167"/>
      <c r="D6002" s="168">
        <v>0.0</v>
      </c>
      <c r="E6002" s="169" t="str">
        <f>iferror(vlookup(C6002,'Master data'!$A$2:$C$29,3,0),"-/-")</f>
        <v>-/-</v>
      </c>
      <c r="F6002" s="169" t="str">
        <f>iferror(vlookup(C6002,'Master data'!$A$2:$C$29,2,0),"-/-")</f>
        <v>-/-</v>
      </c>
    </row>
    <row r="6003" ht="22.5" customHeight="1">
      <c r="A6003" s="165"/>
      <c r="B6003" s="171"/>
      <c r="C6003" s="167"/>
      <c r="D6003" s="168">
        <v>0.0</v>
      </c>
      <c r="E6003" s="169" t="str">
        <f>iferror(vlookup(C6003,'Master data'!$A$2:$C$29,3,0),"-/-")</f>
        <v>-/-</v>
      </c>
      <c r="F6003" s="169" t="str">
        <f>iferror(vlookup(C6003,'Master data'!$A$2:$C$29,2,0),"-/-")</f>
        <v>-/-</v>
      </c>
    </row>
    <row r="6004" ht="22.5" customHeight="1">
      <c r="A6004" s="165"/>
      <c r="B6004" s="171"/>
      <c r="C6004" s="167"/>
      <c r="D6004" s="168">
        <v>0.0</v>
      </c>
      <c r="E6004" s="169" t="str">
        <f>iferror(vlookup(C6004,'Master data'!$A$2:$C$29,3,0),"-/-")</f>
        <v>-/-</v>
      </c>
      <c r="F6004" s="169" t="str">
        <f>iferror(vlookup(C6004,'Master data'!$A$2:$C$29,2,0),"-/-")</f>
        <v>-/-</v>
      </c>
    </row>
    <row r="6005" ht="22.5" customHeight="1">
      <c r="A6005" s="165"/>
      <c r="B6005" s="171"/>
      <c r="C6005" s="167"/>
      <c r="D6005" s="168">
        <v>0.0</v>
      </c>
      <c r="E6005" s="169" t="str">
        <f>iferror(vlookup(C6005,'Master data'!$A$2:$C$29,3,0),"-/-")</f>
        <v>-/-</v>
      </c>
      <c r="F6005" s="169" t="str">
        <f>iferror(vlookup(C6005,'Master data'!$A$2:$C$29,2,0),"-/-")</f>
        <v>-/-</v>
      </c>
    </row>
    <row r="6006" ht="22.5" customHeight="1">
      <c r="A6006" s="165"/>
      <c r="B6006" s="171"/>
      <c r="C6006" s="167"/>
      <c r="D6006" s="168">
        <v>0.0</v>
      </c>
      <c r="E6006" s="169" t="str">
        <f>iferror(vlookup(C6006,'Master data'!$A$2:$C$29,3,0),"-/-")</f>
        <v>-/-</v>
      </c>
      <c r="F6006" s="169" t="str">
        <f>iferror(vlookup(C6006,'Master data'!$A$2:$C$29,2,0),"-/-")</f>
        <v>-/-</v>
      </c>
    </row>
    <row r="6007" ht="22.5" customHeight="1">
      <c r="A6007" s="165"/>
      <c r="B6007" s="171"/>
      <c r="C6007" s="167"/>
      <c r="D6007" s="168">
        <v>0.0</v>
      </c>
      <c r="E6007" s="169" t="str">
        <f>iferror(vlookup(C6007,'Master data'!$A$2:$C$29,3,0),"-/-")</f>
        <v>-/-</v>
      </c>
      <c r="F6007" s="169" t="str">
        <f>iferror(vlookup(C6007,'Master data'!$A$2:$C$29,2,0),"-/-")</f>
        <v>-/-</v>
      </c>
    </row>
    <row r="6008" ht="22.5" customHeight="1">
      <c r="A6008" s="165"/>
      <c r="B6008" s="171"/>
      <c r="C6008" s="167"/>
      <c r="D6008" s="168">
        <v>0.0</v>
      </c>
      <c r="E6008" s="169" t="str">
        <f>iferror(vlookup(C6008,'Master data'!$A$2:$C$29,3,0),"-/-")</f>
        <v>-/-</v>
      </c>
      <c r="F6008" s="169" t="str">
        <f>iferror(vlookup(C6008,'Master data'!$A$2:$C$29,2,0),"-/-")</f>
        <v>-/-</v>
      </c>
    </row>
    <row r="6009" ht="22.5" customHeight="1">
      <c r="A6009" s="165"/>
      <c r="B6009" s="171"/>
      <c r="C6009" s="167"/>
      <c r="D6009" s="168">
        <v>0.0</v>
      </c>
      <c r="E6009" s="169" t="str">
        <f>iferror(vlookup(C6009,'Master data'!$A$2:$C$29,3,0),"-/-")</f>
        <v>-/-</v>
      </c>
      <c r="F6009" s="169" t="str">
        <f>iferror(vlookup(C6009,'Master data'!$A$2:$C$29,2,0),"-/-")</f>
        <v>-/-</v>
      </c>
    </row>
    <row r="6010" ht="22.5" customHeight="1">
      <c r="A6010" s="165"/>
      <c r="B6010" s="171"/>
      <c r="C6010" s="167"/>
      <c r="D6010" s="168">
        <v>0.0</v>
      </c>
      <c r="E6010" s="169" t="str">
        <f>iferror(vlookup(C6010,'Master data'!$A$2:$C$29,3,0),"-/-")</f>
        <v>-/-</v>
      </c>
      <c r="F6010" s="169" t="str">
        <f>iferror(vlookup(C6010,'Master data'!$A$2:$C$29,2,0),"-/-")</f>
        <v>-/-</v>
      </c>
    </row>
    <row r="6011" ht="22.5" customHeight="1">
      <c r="A6011" s="165"/>
      <c r="B6011" s="171"/>
      <c r="C6011" s="167"/>
      <c r="D6011" s="168">
        <v>0.0</v>
      </c>
      <c r="E6011" s="169" t="str">
        <f>iferror(vlookup(C6011,'Master data'!$A$2:$C$29,3,0),"-/-")</f>
        <v>-/-</v>
      </c>
      <c r="F6011" s="169" t="str">
        <f>iferror(vlookup(C6011,'Master data'!$A$2:$C$29,2,0),"-/-")</f>
        <v>-/-</v>
      </c>
    </row>
    <row r="6012" ht="22.5" customHeight="1">
      <c r="A6012" s="165"/>
      <c r="B6012" s="171"/>
      <c r="C6012" s="167"/>
      <c r="D6012" s="168">
        <v>0.0</v>
      </c>
      <c r="E6012" s="169" t="str">
        <f>iferror(vlookup(C6012,'Master data'!$A$2:$C$29,3,0),"-/-")</f>
        <v>-/-</v>
      </c>
      <c r="F6012" s="169" t="str">
        <f>iferror(vlookup(C6012,'Master data'!$A$2:$C$29,2,0),"-/-")</f>
        <v>-/-</v>
      </c>
    </row>
    <row r="6013" ht="22.5" customHeight="1">
      <c r="A6013" s="165"/>
      <c r="B6013" s="171"/>
      <c r="C6013" s="167"/>
      <c r="D6013" s="168">
        <v>0.0</v>
      </c>
      <c r="E6013" s="169" t="str">
        <f>iferror(vlookup(C6013,'Master data'!$A$2:$C$29,3,0),"-/-")</f>
        <v>-/-</v>
      </c>
      <c r="F6013" s="169" t="str">
        <f>iferror(vlookup(C6013,'Master data'!$A$2:$C$29,2,0),"-/-")</f>
        <v>-/-</v>
      </c>
    </row>
    <row r="6014" ht="22.5" customHeight="1">
      <c r="A6014" s="165"/>
      <c r="B6014" s="171"/>
      <c r="C6014" s="167"/>
      <c r="D6014" s="168">
        <v>0.0</v>
      </c>
      <c r="E6014" s="169" t="str">
        <f>iferror(vlookup(C6014,'Master data'!$A$2:$C$29,3,0),"-/-")</f>
        <v>-/-</v>
      </c>
      <c r="F6014" s="169" t="str">
        <f>iferror(vlookup(C6014,'Master data'!$A$2:$C$29,2,0),"-/-")</f>
        <v>-/-</v>
      </c>
    </row>
    <row r="6015" ht="22.5" customHeight="1">
      <c r="A6015" s="165"/>
      <c r="B6015" s="171"/>
      <c r="C6015" s="167"/>
      <c r="D6015" s="168">
        <v>0.0</v>
      </c>
      <c r="E6015" s="169" t="str">
        <f>iferror(vlookup(C6015,'Master data'!$A$2:$C$29,3,0),"-/-")</f>
        <v>-/-</v>
      </c>
      <c r="F6015" s="169" t="str">
        <f>iferror(vlookup(C6015,'Master data'!$A$2:$C$29,2,0),"-/-")</f>
        <v>-/-</v>
      </c>
    </row>
    <row r="6016" ht="22.5" customHeight="1">
      <c r="A6016" s="165"/>
      <c r="B6016" s="171"/>
      <c r="C6016" s="167"/>
      <c r="D6016" s="168">
        <v>0.0</v>
      </c>
      <c r="E6016" s="169" t="str">
        <f>iferror(vlookup(C6016,'Master data'!$A$2:$C$29,3,0),"-/-")</f>
        <v>-/-</v>
      </c>
      <c r="F6016" s="169" t="str">
        <f>iferror(vlookup(C6016,'Master data'!$A$2:$C$29,2,0),"-/-")</f>
        <v>-/-</v>
      </c>
    </row>
    <row r="6017" ht="22.5" customHeight="1">
      <c r="A6017" s="165"/>
      <c r="B6017" s="171"/>
      <c r="C6017" s="167"/>
      <c r="D6017" s="168">
        <v>0.0</v>
      </c>
      <c r="E6017" s="169" t="str">
        <f>iferror(vlookup(C6017,'Master data'!$A$2:$C$29,3,0),"-/-")</f>
        <v>-/-</v>
      </c>
      <c r="F6017" s="169" t="str">
        <f>iferror(vlookup(C6017,'Master data'!$A$2:$C$29,2,0),"-/-")</f>
        <v>-/-</v>
      </c>
    </row>
    <row r="6018" ht="22.5" customHeight="1">
      <c r="A6018" s="165"/>
      <c r="B6018" s="171"/>
      <c r="C6018" s="167"/>
      <c r="D6018" s="168">
        <v>0.0</v>
      </c>
      <c r="E6018" s="169" t="str">
        <f>iferror(vlookup(C6018,'Master data'!$A$2:$C$29,3,0),"-/-")</f>
        <v>-/-</v>
      </c>
      <c r="F6018" s="169" t="str">
        <f>iferror(vlookup(C6018,'Master data'!$A$2:$C$29,2,0),"-/-")</f>
        <v>-/-</v>
      </c>
    </row>
    <row r="6019" ht="22.5" customHeight="1">
      <c r="A6019" s="165"/>
      <c r="B6019" s="171"/>
      <c r="C6019" s="167"/>
      <c r="D6019" s="168">
        <v>0.0</v>
      </c>
      <c r="E6019" s="169" t="str">
        <f>iferror(vlookup(C6019,'Master data'!$A$2:$C$29,3,0),"-/-")</f>
        <v>-/-</v>
      </c>
      <c r="F6019" s="169" t="str">
        <f>iferror(vlookup(C6019,'Master data'!$A$2:$C$29,2,0),"-/-")</f>
        <v>-/-</v>
      </c>
    </row>
    <row r="6020" ht="22.5" customHeight="1">
      <c r="A6020" s="165"/>
      <c r="B6020" s="171"/>
      <c r="C6020" s="167"/>
      <c r="D6020" s="168">
        <v>0.0</v>
      </c>
      <c r="E6020" s="169" t="str">
        <f>iferror(vlookup(C6020,'Master data'!$A$2:$C$29,3,0),"-/-")</f>
        <v>-/-</v>
      </c>
      <c r="F6020" s="169" t="str">
        <f>iferror(vlookup(C6020,'Master data'!$A$2:$C$29,2,0),"-/-")</f>
        <v>-/-</v>
      </c>
    </row>
    <row r="6021" ht="22.5" customHeight="1">
      <c r="A6021" s="165"/>
      <c r="B6021" s="171"/>
      <c r="C6021" s="167"/>
      <c r="D6021" s="168">
        <v>0.0</v>
      </c>
      <c r="E6021" s="169" t="str">
        <f>iferror(vlookup(C6021,'Master data'!$A$2:$C$29,3,0),"-/-")</f>
        <v>-/-</v>
      </c>
      <c r="F6021" s="169" t="str">
        <f>iferror(vlookup(C6021,'Master data'!$A$2:$C$29,2,0),"-/-")</f>
        <v>-/-</v>
      </c>
    </row>
    <row r="6022" ht="22.5" customHeight="1">
      <c r="A6022" s="165"/>
      <c r="B6022" s="171"/>
      <c r="C6022" s="167"/>
      <c r="D6022" s="168">
        <v>0.0</v>
      </c>
      <c r="E6022" s="169" t="str">
        <f>iferror(vlookup(C6022,'Master data'!$A$2:$C$29,3,0),"-/-")</f>
        <v>-/-</v>
      </c>
      <c r="F6022" s="169" t="str">
        <f>iferror(vlookup(C6022,'Master data'!$A$2:$C$29,2,0),"-/-")</f>
        <v>-/-</v>
      </c>
    </row>
    <row r="6023" ht="22.5" customHeight="1">
      <c r="A6023" s="165"/>
      <c r="B6023" s="171"/>
      <c r="C6023" s="167"/>
      <c r="D6023" s="168">
        <v>0.0</v>
      </c>
      <c r="E6023" s="169" t="str">
        <f>iferror(vlookup(C6023,'Master data'!$A$2:$C$29,3,0),"-/-")</f>
        <v>-/-</v>
      </c>
      <c r="F6023" s="169" t="str">
        <f>iferror(vlookup(C6023,'Master data'!$A$2:$C$29,2,0),"-/-")</f>
        <v>-/-</v>
      </c>
    </row>
    <row r="6024" ht="22.5" customHeight="1">
      <c r="A6024" s="165"/>
      <c r="B6024" s="171"/>
      <c r="C6024" s="167"/>
      <c r="D6024" s="168">
        <v>0.0</v>
      </c>
      <c r="E6024" s="169" t="str">
        <f>iferror(vlookup(C6024,'Master data'!$A$2:$C$29,3,0),"-/-")</f>
        <v>-/-</v>
      </c>
      <c r="F6024" s="169" t="str">
        <f>iferror(vlookup(C6024,'Master data'!$A$2:$C$29,2,0),"-/-")</f>
        <v>-/-</v>
      </c>
    </row>
    <row r="6025" ht="22.5" customHeight="1">
      <c r="A6025" s="165"/>
      <c r="B6025" s="171"/>
      <c r="C6025" s="167"/>
      <c r="D6025" s="168">
        <v>0.0</v>
      </c>
      <c r="E6025" s="169" t="str">
        <f>iferror(vlookup(C6025,'Master data'!$A$2:$C$29,3,0),"-/-")</f>
        <v>-/-</v>
      </c>
      <c r="F6025" s="169" t="str">
        <f>iferror(vlookup(C6025,'Master data'!$A$2:$C$29,2,0),"-/-")</f>
        <v>-/-</v>
      </c>
    </row>
    <row r="6026" ht="22.5" customHeight="1">
      <c r="A6026" s="165"/>
      <c r="B6026" s="171"/>
      <c r="C6026" s="167"/>
      <c r="D6026" s="168">
        <v>0.0</v>
      </c>
      <c r="E6026" s="169" t="str">
        <f>iferror(vlookup(C6026,'Master data'!$A$2:$C$29,3,0),"-/-")</f>
        <v>-/-</v>
      </c>
      <c r="F6026" s="169" t="str">
        <f>iferror(vlookup(C6026,'Master data'!$A$2:$C$29,2,0),"-/-")</f>
        <v>-/-</v>
      </c>
    </row>
    <row r="6027" ht="22.5" customHeight="1">
      <c r="A6027" s="165"/>
      <c r="B6027" s="171"/>
      <c r="C6027" s="167"/>
      <c r="D6027" s="168">
        <v>0.0</v>
      </c>
      <c r="E6027" s="169" t="str">
        <f>iferror(vlookup(C6027,'Master data'!$A$2:$C$29,3,0),"-/-")</f>
        <v>-/-</v>
      </c>
      <c r="F6027" s="169" t="str">
        <f>iferror(vlookup(C6027,'Master data'!$A$2:$C$29,2,0),"-/-")</f>
        <v>-/-</v>
      </c>
    </row>
    <row r="6028" ht="22.5" customHeight="1">
      <c r="A6028" s="165"/>
      <c r="B6028" s="171"/>
      <c r="C6028" s="167"/>
      <c r="D6028" s="168">
        <v>0.0</v>
      </c>
      <c r="E6028" s="169" t="str">
        <f>iferror(vlookup(C6028,'Master data'!$A$2:$C$29,3,0),"-/-")</f>
        <v>-/-</v>
      </c>
      <c r="F6028" s="169" t="str">
        <f>iferror(vlookup(C6028,'Master data'!$A$2:$C$29,2,0),"-/-")</f>
        <v>-/-</v>
      </c>
    </row>
    <row r="6029" ht="22.5" customHeight="1">
      <c r="A6029" s="165"/>
      <c r="B6029" s="171"/>
      <c r="C6029" s="167"/>
      <c r="D6029" s="168">
        <v>0.0</v>
      </c>
      <c r="E6029" s="169" t="str">
        <f>iferror(vlookup(C6029,'Master data'!$A$2:$C$29,3,0),"-/-")</f>
        <v>-/-</v>
      </c>
      <c r="F6029" s="169" t="str">
        <f>iferror(vlookup(C6029,'Master data'!$A$2:$C$29,2,0),"-/-")</f>
        <v>-/-</v>
      </c>
    </row>
    <row r="6030" ht="22.5" customHeight="1">
      <c r="A6030" s="165"/>
      <c r="B6030" s="171"/>
      <c r="C6030" s="167"/>
      <c r="D6030" s="168">
        <v>0.0</v>
      </c>
      <c r="E6030" s="169" t="str">
        <f>iferror(vlookup(C6030,'Master data'!$A$2:$C$29,3,0),"-/-")</f>
        <v>-/-</v>
      </c>
      <c r="F6030" s="169" t="str">
        <f>iferror(vlookup(C6030,'Master data'!$A$2:$C$29,2,0),"-/-")</f>
        <v>-/-</v>
      </c>
    </row>
    <row r="6031" ht="22.5" customHeight="1">
      <c r="A6031" s="165"/>
      <c r="B6031" s="171"/>
      <c r="C6031" s="167"/>
      <c r="D6031" s="168">
        <v>0.0</v>
      </c>
      <c r="E6031" s="169" t="str">
        <f>iferror(vlookup(C6031,'Master data'!$A$2:$C$29,3,0),"-/-")</f>
        <v>-/-</v>
      </c>
      <c r="F6031" s="169" t="str">
        <f>iferror(vlookup(C6031,'Master data'!$A$2:$C$29,2,0),"-/-")</f>
        <v>-/-</v>
      </c>
    </row>
    <row r="6032" ht="22.5" customHeight="1">
      <c r="A6032" s="165"/>
      <c r="B6032" s="171"/>
      <c r="C6032" s="167"/>
      <c r="D6032" s="168">
        <v>0.0</v>
      </c>
      <c r="E6032" s="169" t="str">
        <f>iferror(vlookup(C6032,'Master data'!$A$2:$C$29,3,0),"-/-")</f>
        <v>-/-</v>
      </c>
      <c r="F6032" s="169" t="str">
        <f>iferror(vlookup(C6032,'Master data'!$A$2:$C$29,2,0),"-/-")</f>
        <v>-/-</v>
      </c>
    </row>
    <row r="6033" ht="22.5" customHeight="1">
      <c r="A6033" s="165"/>
      <c r="B6033" s="171"/>
      <c r="C6033" s="167"/>
      <c r="D6033" s="168">
        <v>0.0</v>
      </c>
      <c r="E6033" s="169" t="str">
        <f>iferror(vlookup(C6033,'Master data'!$A$2:$C$29,3,0),"-/-")</f>
        <v>-/-</v>
      </c>
      <c r="F6033" s="169" t="str">
        <f>iferror(vlookup(C6033,'Master data'!$A$2:$C$29,2,0),"-/-")</f>
        <v>-/-</v>
      </c>
    </row>
    <row r="6034" ht="22.5" customHeight="1">
      <c r="A6034" s="165"/>
      <c r="B6034" s="171"/>
      <c r="C6034" s="167"/>
      <c r="D6034" s="168">
        <v>0.0</v>
      </c>
      <c r="E6034" s="169" t="str">
        <f>iferror(vlookup(C6034,'Master data'!$A$2:$C$29,3,0),"-/-")</f>
        <v>-/-</v>
      </c>
      <c r="F6034" s="169" t="str">
        <f>iferror(vlookup(C6034,'Master data'!$A$2:$C$29,2,0),"-/-")</f>
        <v>-/-</v>
      </c>
    </row>
    <row r="6035" ht="22.5" customHeight="1">
      <c r="A6035" s="165"/>
      <c r="B6035" s="171"/>
      <c r="C6035" s="167"/>
      <c r="D6035" s="168">
        <v>0.0</v>
      </c>
      <c r="E6035" s="169" t="str">
        <f>iferror(vlookup(C6035,'Master data'!$A$2:$C$29,3,0),"-/-")</f>
        <v>-/-</v>
      </c>
      <c r="F6035" s="169" t="str">
        <f>iferror(vlookup(C6035,'Master data'!$A$2:$C$29,2,0),"-/-")</f>
        <v>-/-</v>
      </c>
    </row>
    <row r="6036" ht="22.5" customHeight="1">
      <c r="A6036" s="165"/>
      <c r="B6036" s="171"/>
      <c r="C6036" s="167"/>
      <c r="D6036" s="168">
        <v>0.0</v>
      </c>
      <c r="E6036" s="169" t="str">
        <f>iferror(vlookup(C6036,'Master data'!$A$2:$C$29,3,0),"-/-")</f>
        <v>-/-</v>
      </c>
      <c r="F6036" s="169" t="str">
        <f>iferror(vlookup(C6036,'Master data'!$A$2:$C$29,2,0),"-/-")</f>
        <v>-/-</v>
      </c>
    </row>
    <row r="6037" ht="22.5" customHeight="1">
      <c r="A6037" s="165"/>
      <c r="B6037" s="171"/>
      <c r="C6037" s="167"/>
      <c r="D6037" s="168">
        <v>0.0</v>
      </c>
      <c r="E6037" s="169" t="str">
        <f>iferror(vlookup(C6037,'Master data'!$A$2:$C$29,3,0),"-/-")</f>
        <v>-/-</v>
      </c>
      <c r="F6037" s="169" t="str">
        <f>iferror(vlookup(C6037,'Master data'!$A$2:$C$29,2,0),"-/-")</f>
        <v>-/-</v>
      </c>
    </row>
    <row r="6038" ht="22.5" customHeight="1">
      <c r="A6038" s="165"/>
      <c r="B6038" s="171"/>
      <c r="C6038" s="167"/>
      <c r="D6038" s="168">
        <v>0.0</v>
      </c>
      <c r="E6038" s="169" t="str">
        <f>iferror(vlookup(C6038,'Master data'!$A$2:$C$29,3,0),"-/-")</f>
        <v>-/-</v>
      </c>
      <c r="F6038" s="169" t="str">
        <f>iferror(vlookup(C6038,'Master data'!$A$2:$C$29,2,0),"-/-")</f>
        <v>-/-</v>
      </c>
    </row>
    <row r="6039" ht="22.5" customHeight="1">
      <c r="A6039" s="165"/>
      <c r="B6039" s="171"/>
      <c r="C6039" s="167"/>
      <c r="D6039" s="168">
        <v>0.0</v>
      </c>
      <c r="E6039" s="169" t="str">
        <f>iferror(vlookup(C6039,'Master data'!$A$2:$C$29,3,0),"-/-")</f>
        <v>-/-</v>
      </c>
      <c r="F6039" s="169" t="str">
        <f>iferror(vlookup(C6039,'Master data'!$A$2:$C$29,2,0),"-/-")</f>
        <v>-/-</v>
      </c>
    </row>
    <row r="6040" ht="22.5" customHeight="1">
      <c r="A6040" s="165"/>
      <c r="B6040" s="171"/>
      <c r="C6040" s="167"/>
      <c r="D6040" s="168">
        <v>0.0</v>
      </c>
      <c r="E6040" s="169" t="str">
        <f>iferror(vlookup(C6040,'Master data'!$A$2:$C$29,3,0),"-/-")</f>
        <v>-/-</v>
      </c>
      <c r="F6040" s="169" t="str">
        <f>iferror(vlookup(C6040,'Master data'!$A$2:$C$29,2,0),"-/-")</f>
        <v>-/-</v>
      </c>
    </row>
    <row r="6041" ht="22.5" customHeight="1">
      <c r="A6041" s="165"/>
      <c r="B6041" s="171"/>
      <c r="C6041" s="167"/>
      <c r="D6041" s="168">
        <v>0.0</v>
      </c>
      <c r="E6041" s="169" t="str">
        <f>iferror(vlookup(C6041,'Master data'!$A$2:$C$29,3,0),"-/-")</f>
        <v>-/-</v>
      </c>
      <c r="F6041" s="169" t="str">
        <f>iferror(vlookup(C6041,'Master data'!$A$2:$C$29,2,0),"-/-")</f>
        <v>-/-</v>
      </c>
    </row>
    <row r="6042" ht="22.5" customHeight="1">
      <c r="A6042" s="165"/>
      <c r="B6042" s="171"/>
      <c r="C6042" s="167"/>
      <c r="D6042" s="168">
        <v>0.0</v>
      </c>
      <c r="E6042" s="169" t="str">
        <f>iferror(vlookup(C6042,'Master data'!$A$2:$C$29,3,0),"-/-")</f>
        <v>-/-</v>
      </c>
      <c r="F6042" s="169" t="str">
        <f>iferror(vlookup(C6042,'Master data'!$A$2:$C$29,2,0),"-/-")</f>
        <v>-/-</v>
      </c>
    </row>
    <row r="6043" ht="22.5" customHeight="1">
      <c r="A6043" s="165"/>
      <c r="B6043" s="171"/>
      <c r="C6043" s="167"/>
      <c r="D6043" s="168">
        <v>0.0</v>
      </c>
      <c r="E6043" s="169" t="str">
        <f>iferror(vlookup(C6043,'Master data'!$A$2:$C$29,3,0),"-/-")</f>
        <v>-/-</v>
      </c>
      <c r="F6043" s="169" t="str">
        <f>iferror(vlookup(C6043,'Master data'!$A$2:$C$29,2,0),"-/-")</f>
        <v>-/-</v>
      </c>
    </row>
    <row r="6044" ht="22.5" customHeight="1">
      <c r="A6044" s="165"/>
      <c r="B6044" s="171"/>
      <c r="C6044" s="167"/>
      <c r="D6044" s="168">
        <v>0.0</v>
      </c>
      <c r="E6044" s="169" t="str">
        <f>iferror(vlookup(C6044,'Master data'!$A$2:$C$29,3,0),"-/-")</f>
        <v>-/-</v>
      </c>
      <c r="F6044" s="169" t="str">
        <f>iferror(vlookup(C6044,'Master data'!$A$2:$C$29,2,0),"-/-")</f>
        <v>-/-</v>
      </c>
    </row>
    <row r="6045" ht="22.5" customHeight="1">
      <c r="A6045" s="165"/>
      <c r="B6045" s="171"/>
      <c r="C6045" s="167"/>
      <c r="D6045" s="168">
        <v>0.0</v>
      </c>
      <c r="E6045" s="169" t="str">
        <f>iferror(vlookup(C6045,'Master data'!$A$2:$C$29,3,0),"-/-")</f>
        <v>-/-</v>
      </c>
      <c r="F6045" s="169" t="str">
        <f>iferror(vlookup(C6045,'Master data'!$A$2:$C$29,2,0),"-/-")</f>
        <v>-/-</v>
      </c>
    </row>
    <row r="6046" ht="22.5" customHeight="1">
      <c r="A6046" s="165"/>
      <c r="B6046" s="171"/>
      <c r="C6046" s="167"/>
      <c r="D6046" s="168">
        <v>0.0</v>
      </c>
      <c r="E6046" s="169" t="str">
        <f>iferror(vlookup(C6046,'Master data'!$A$2:$C$29,3,0),"-/-")</f>
        <v>-/-</v>
      </c>
      <c r="F6046" s="169" t="str">
        <f>iferror(vlookup(C6046,'Master data'!$A$2:$C$29,2,0),"-/-")</f>
        <v>-/-</v>
      </c>
    </row>
    <row r="6047" ht="22.5" customHeight="1">
      <c r="A6047" s="165"/>
      <c r="B6047" s="171"/>
      <c r="C6047" s="167"/>
      <c r="D6047" s="168">
        <v>0.0</v>
      </c>
      <c r="E6047" s="169" t="str">
        <f>iferror(vlookup(C6047,'Master data'!$A$2:$C$29,3,0),"-/-")</f>
        <v>-/-</v>
      </c>
      <c r="F6047" s="169" t="str">
        <f>iferror(vlookup(C6047,'Master data'!$A$2:$C$29,2,0),"-/-")</f>
        <v>-/-</v>
      </c>
    </row>
    <row r="6048" ht="22.5" customHeight="1">
      <c r="A6048" s="165"/>
      <c r="B6048" s="171"/>
      <c r="C6048" s="167"/>
      <c r="D6048" s="168">
        <v>0.0</v>
      </c>
      <c r="E6048" s="169" t="str">
        <f>iferror(vlookup(C6048,'Master data'!$A$2:$C$29,3,0),"-/-")</f>
        <v>-/-</v>
      </c>
      <c r="F6048" s="169" t="str">
        <f>iferror(vlookup(C6048,'Master data'!$A$2:$C$29,2,0),"-/-")</f>
        <v>-/-</v>
      </c>
    </row>
    <row r="6049" ht="22.5" customHeight="1">
      <c r="A6049" s="165"/>
      <c r="B6049" s="171"/>
      <c r="C6049" s="167"/>
      <c r="D6049" s="168">
        <v>0.0</v>
      </c>
      <c r="E6049" s="169" t="str">
        <f>iferror(vlookup(C6049,'Master data'!$A$2:$C$29,3,0),"-/-")</f>
        <v>-/-</v>
      </c>
      <c r="F6049" s="169" t="str">
        <f>iferror(vlookup(C6049,'Master data'!$A$2:$C$29,2,0),"-/-")</f>
        <v>-/-</v>
      </c>
    </row>
    <row r="6050" ht="22.5" customHeight="1">
      <c r="A6050" s="165"/>
      <c r="B6050" s="171"/>
      <c r="C6050" s="167"/>
      <c r="D6050" s="168">
        <v>0.0</v>
      </c>
      <c r="E6050" s="169" t="str">
        <f>iferror(vlookup(C6050,'Master data'!$A$2:$C$29,3,0),"-/-")</f>
        <v>-/-</v>
      </c>
      <c r="F6050" s="169" t="str">
        <f>iferror(vlookup(C6050,'Master data'!$A$2:$C$29,2,0),"-/-")</f>
        <v>-/-</v>
      </c>
    </row>
    <row r="6051" ht="22.5" customHeight="1">
      <c r="A6051" s="165"/>
      <c r="B6051" s="171"/>
      <c r="C6051" s="167"/>
      <c r="D6051" s="168">
        <v>0.0</v>
      </c>
      <c r="E6051" s="169" t="str">
        <f>iferror(vlookup(C6051,'Master data'!$A$2:$C$29,3,0),"-/-")</f>
        <v>-/-</v>
      </c>
      <c r="F6051" s="169" t="str">
        <f>iferror(vlookup(C6051,'Master data'!$A$2:$C$29,2,0),"-/-")</f>
        <v>-/-</v>
      </c>
    </row>
    <row r="6052" ht="22.5" customHeight="1">
      <c r="A6052" s="165"/>
      <c r="B6052" s="171"/>
      <c r="C6052" s="167"/>
      <c r="D6052" s="168">
        <v>0.0</v>
      </c>
      <c r="E6052" s="169" t="str">
        <f>iferror(vlookup(C6052,'Master data'!$A$2:$C$29,3,0),"-/-")</f>
        <v>-/-</v>
      </c>
      <c r="F6052" s="169" t="str">
        <f>iferror(vlookup(C6052,'Master data'!$A$2:$C$29,2,0),"-/-")</f>
        <v>-/-</v>
      </c>
    </row>
    <row r="6053" ht="22.5" customHeight="1">
      <c r="A6053" s="165"/>
      <c r="B6053" s="171"/>
      <c r="C6053" s="167"/>
      <c r="D6053" s="168">
        <v>0.0</v>
      </c>
      <c r="E6053" s="169" t="str">
        <f>iferror(vlookup(C6053,'Master data'!$A$2:$C$29,3,0),"-/-")</f>
        <v>-/-</v>
      </c>
      <c r="F6053" s="169" t="str">
        <f>iferror(vlookup(C6053,'Master data'!$A$2:$C$29,2,0),"-/-")</f>
        <v>-/-</v>
      </c>
    </row>
    <row r="6054" ht="22.5" customHeight="1">
      <c r="A6054" s="165"/>
      <c r="B6054" s="171"/>
      <c r="C6054" s="167"/>
      <c r="D6054" s="168">
        <v>0.0</v>
      </c>
      <c r="E6054" s="169" t="str">
        <f>iferror(vlookup(C6054,'Master data'!$A$2:$C$29,3,0),"-/-")</f>
        <v>-/-</v>
      </c>
      <c r="F6054" s="169" t="str">
        <f>iferror(vlookup(C6054,'Master data'!$A$2:$C$29,2,0),"-/-")</f>
        <v>-/-</v>
      </c>
    </row>
    <row r="6055" ht="22.5" customHeight="1">
      <c r="A6055" s="165"/>
      <c r="B6055" s="171"/>
      <c r="C6055" s="167"/>
      <c r="D6055" s="168">
        <v>0.0</v>
      </c>
      <c r="E6055" s="169" t="str">
        <f>iferror(vlookup(C6055,'Master data'!$A$2:$C$29,3,0),"-/-")</f>
        <v>-/-</v>
      </c>
      <c r="F6055" s="169" t="str">
        <f>iferror(vlookup(C6055,'Master data'!$A$2:$C$29,2,0),"-/-")</f>
        <v>-/-</v>
      </c>
    </row>
    <row r="6056" ht="22.5" customHeight="1">
      <c r="A6056" s="165"/>
      <c r="B6056" s="171"/>
      <c r="C6056" s="167"/>
      <c r="D6056" s="168">
        <v>0.0</v>
      </c>
      <c r="E6056" s="169" t="str">
        <f>iferror(vlookup(C6056,'Master data'!$A$2:$C$29,3,0),"-/-")</f>
        <v>-/-</v>
      </c>
      <c r="F6056" s="169" t="str">
        <f>iferror(vlookup(C6056,'Master data'!$A$2:$C$29,2,0),"-/-")</f>
        <v>-/-</v>
      </c>
    </row>
    <row r="6057" ht="22.5" customHeight="1">
      <c r="A6057" s="165"/>
      <c r="B6057" s="171"/>
      <c r="C6057" s="167"/>
      <c r="D6057" s="168">
        <v>0.0</v>
      </c>
      <c r="E6057" s="169" t="str">
        <f>iferror(vlookup(C6057,'Master data'!$A$2:$C$29,3,0),"-/-")</f>
        <v>-/-</v>
      </c>
      <c r="F6057" s="169" t="str">
        <f>iferror(vlookup(C6057,'Master data'!$A$2:$C$29,2,0),"-/-")</f>
        <v>-/-</v>
      </c>
    </row>
    <row r="6058" ht="22.5" customHeight="1">
      <c r="A6058" s="165"/>
      <c r="B6058" s="171"/>
      <c r="C6058" s="167"/>
      <c r="D6058" s="168">
        <v>0.0</v>
      </c>
      <c r="E6058" s="169" t="str">
        <f>iferror(vlookup(C6058,'Master data'!$A$2:$C$29,3,0),"-/-")</f>
        <v>-/-</v>
      </c>
      <c r="F6058" s="169" t="str">
        <f>iferror(vlookup(C6058,'Master data'!$A$2:$C$29,2,0),"-/-")</f>
        <v>-/-</v>
      </c>
    </row>
    <row r="6059" ht="22.5" customHeight="1">
      <c r="A6059" s="165"/>
      <c r="B6059" s="171"/>
      <c r="C6059" s="167"/>
      <c r="D6059" s="168">
        <v>0.0</v>
      </c>
      <c r="E6059" s="169" t="str">
        <f>iferror(vlookup(C6059,'Master data'!$A$2:$C$29,3,0),"-/-")</f>
        <v>-/-</v>
      </c>
      <c r="F6059" s="169" t="str">
        <f>iferror(vlookup(C6059,'Master data'!$A$2:$C$29,2,0),"-/-")</f>
        <v>-/-</v>
      </c>
    </row>
    <row r="6060" ht="22.5" customHeight="1">
      <c r="A6060" s="165"/>
      <c r="B6060" s="171"/>
      <c r="C6060" s="167"/>
      <c r="D6060" s="168">
        <v>0.0</v>
      </c>
      <c r="E6060" s="169" t="str">
        <f>iferror(vlookup(C6060,'Master data'!$A$2:$C$29,3,0),"-/-")</f>
        <v>-/-</v>
      </c>
      <c r="F6060" s="169" t="str">
        <f>iferror(vlookup(C6060,'Master data'!$A$2:$C$29,2,0),"-/-")</f>
        <v>-/-</v>
      </c>
    </row>
    <row r="6061" ht="22.5" customHeight="1">
      <c r="A6061" s="165"/>
      <c r="B6061" s="171"/>
      <c r="C6061" s="167"/>
      <c r="D6061" s="168">
        <v>0.0</v>
      </c>
      <c r="E6061" s="169" t="str">
        <f>iferror(vlookup(C6061,'Master data'!$A$2:$C$29,3,0),"-/-")</f>
        <v>-/-</v>
      </c>
      <c r="F6061" s="169" t="str">
        <f>iferror(vlookup(C6061,'Master data'!$A$2:$C$29,2,0),"-/-")</f>
        <v>-/-</v>
      </c>
    </row>
    <row r="6062" ht="22.5" customHeight="1">
      <c r="A6062" s="165"/>
      <c r="B6062" s="171"/>
      <c r="C6062" s="167"/>
      <c r="D6062" s="168">
        <v>0.0</v>
      </c>
      <c r="E6062" s="169" t="str">
        <f>iferror(vlookup(C6062,'Master data'!$A$2:$C$29,3,0),"-/-")</f>
        <v>-/-</v>
      </c>
      <c r="F6062" s="169" t="str">
        <f>iferror(vlookup(C6062,'Master data'!$A$2:$C$29,2,0),"-/-")</f>
        <v>-/-</v>
      </c>
    </row>
    <row r="6063" ht="22.5" customHeight="1">
      <c r="A6063" s="165"/>
      <c r="B6063" s="171"/>
      <c r="C6063" s="167"/>
      <c r="D6063" s="168">
        <v>0.0</v>
      </c>
      <c r="E6063" s="169" t="str">
        <f>iferror(vlookup(C6063,'Master data'!$A$2:$C$29,3,0),"-/-")</f>
        <v>-/-</v>
      </c>
      <c r="F6063" s="169" t="str">
        <f>iferror(vlookup(C6063,'Master data'!$A$2:$C$29,2,0),"-/-")</f>
        <v>-/-</v>
      </c>
    </row>
    <row r="6064" ht="22.5" customHeight="1">
      <c r="A6064" s="165"/>
      <c r="B6064" s="171"/>
      <c r="C6064" s="167"/>
      <c r="D6064" s="168">
        <v>0.0</v>
      </c>
      <c r="E6064" s="169" t="str">
        <f>iferror(vlookup(C6064,'Master data'!$A$2:$C$29,3,0),"-/-")</f>
        <v>-/-</v>
      </c>
      <c r="F6064" s="169" t="str">
        <f>iferror(vlookup(C6064,'Master data'!$A$2:$C$29,2,0),"-/-")</f>
        <v>-/-</v>
      </c>
    </row>
    <row r="6065" ht="22.5" customHeight="1">
      <c r="A6065" s="165"/>
      <c r="B6065" s="171"/>
      <c r="C6065" s="167"/>
      <c r="D6065" s="168">
        <v>0.0</v>
      </c>
      <c r="E6065" s="169" t="str">
        <f>iferror(vlookup(C6065,'Master data'!$A$2:$C$29,3,0),"-/-")</f>
        <v>-/-</v>
      </c>
      <c r="F6065" s="169" t="str">
        <f>iferror(vlookup(C6065,'Master data'!$A$2:$C$29,2,0),"-/-")</f>
        <v>-/-</v>
      </c>
    </row>
    <row r="6066" ht="22.5" customHeight="1">
      <c r="A6066" s="165"/>
      <c r="B6066" s="171"/>
      <c r="C6066" s="167"/>
      <c r="D6066" s="168">
        <v>0.0</v>
      </c>
      <c r="E6066" s="169" t="str">
        <f>iferror(vlookup(C6066,'Master data'!$A$2:$C$29,3,0),"-/-")</f>
        <v>-/-</v>
      </c>
      <c r="F6066" s="169" t="str">
        <f>iferror(vlookup(C6066,'Master data'!$A$2:$C$29,2,0),"-/-")</f>
        <v>-/-</v>
      </c>
    </row>
    <row r="6067" ht="22.5" customHeight="1">
      <c r="A6067" s="165"/>
      <c r="B6067" s="171"/>
      <c r="C6067" s="167"/>
      <c r="D6067" s="168">
        <v>0.0</v>
      </c>
      <c r="E6067" s="169" t="str">
        <f>iferror(vlookup(C6067,'Master data'!$A$2:$C$29,3,0),"-/-")</f>
        <v>-/-</v>
      </c>
      <c r="F6067" s="169" t="str">
        <f>iferror(vlookup(C6067,'Master data'!$A$2:$C$29,2,0),"-/-")</f>
        <v>-/-</v>
      </c>
    </row>
    <row r="6068" ht="22.5" customHeight="1">
      <c r="A6068" s="165"/>
      <c r="B6068" s="171"/>
      <c r="C6068" s="167"/>
      <c r="D6068" s="168">
        <v>0.0</v>
      </c>
      <c r="E6068" s="169" t="str">
        <f>iferror(vlookup(C6068,'Master data'!$A$2:$C$29,3,0),"-/-")</f>
        <v>-/-</v>
      </c>
      <c r="F6068" s="169" t="str">
        <f>iferror(vlookup(C6068,'Master data'!$A$2:$C$29,2,0),"-/-")</f>
        <v>-/-</v>
      </c>
    </row>
    <row r="6069" ht="22.5" customHeight="1">
      <c r="A6069" s="165"/>
      <c r="B6069" s="171"/>
      <c r="C6069" s="167"/>
      <c r="D6069" s="168">
        <v>0.0</v>
      </c>
      <c r="E6069" s="169" t="str">
        <f>iferror(vlookup(C6069,'Master data'!$A$2:$C$29,3,0),"-/-")</f>
        <v>-/-</v>
      </c>
      <c r="F6069" s="169" t="str">
        <f>iferror(vlookup(C6069,'Master data'!$A$2:$C$29,2,0),"-/-")</f>
        <v>-/-</v>
      </c>
    </row>
    <row r="6070" ht="22.5" customHeight="1">
      <c r="A6070" s="165"/>
      <c r="B6070" s="171"/>
      <c r="C6070" s="167"/>
      <c r="D6070" s="168">
        <v>0.0</v>
      </c>
      <c r="E6070" s="169" t="str">
        <f>iferror(vlookup(C6070,'Master data'!$A$2:$C$29,3,0),"-/-")</f>
        <v>-/-</v>
      </c>
      <c r="F6070" s="169" t="str">
        <f>iferror(vlookup(C6070,'Master data'!$A$2:$C$29,2,0),"-/-")</f>
        <v>-/-</v>
      </c>
    </row>
    <row r="6071" ht="22.5" customHeight="1">
      <c r="A6071" s="165"/>
      <c r="B6071" s="171"/>
      <c r="C6071" s="167"/>
      <c r="D6071" s="168">
        <v>0.0</v>
      </c>
      <c r="E6071" s="169" t="str">
        <f>iferror(vlookup(C6071,'Master data'!$A$2:$C$29,3,0),"-/-")</f>
        <v>-/-</v>
      </c>
      <c r="F6071" s="169" t="str">
        <f>iferror(vlookup(C6071,'Master data'!$A$2:$C$29,2,0),"-/-")</f>
        <v>-/-</v>
      </c>
    </row>
    <row r="6072" ht="22.5" customHeight="1">
      <c r="A6072" s="165"/>
      <c r="B6072" s="171"/>
      <c r="C6072" s="167"/>
      <c r="D6072" s="168">
        <v>0.0</v>
      </c>
      <c r="E6072" s="169" t="str">
        <f>iferror(vlookup(C6072,'Master data'!$A$2:$C$29,3,0),"-/-")</f>
        <v>-/-</v>
      </c>
      <c r="F6072" s="169" t="str">
        <f>iferror(vlookup(C6072,'Master data'!$A$2:$C$29,2,0),"-/-")</f>
        <v>-/-</v>
      </c>
    </row>
    <row r="6073" ht="22.5" customHeight="1">
      <c r="A6073" s="165"/>
      <c r="B6073" s="171"/>
      <c r="C6073" s="167"/>
      <c r="D6073" s="168">
        <v>0.0</v>
      </c>
      <c r="E6073" s="169" t="str">
        <f>iferror(vlookup(C6073,'Master data'!$A$2:$C$29,3,0),"-/-")</f>
        <v>-/-</v>
      </c>
      <c r="F6073" s="169" t="str">
        <f>iferror(vlookup(C6073,'Master data'!$A$2:$C$29,2,0),"-/-")</f>
        <v>-/-</v>
      </c>
    </row>
    <row r="6074" ht="22.5" customHeight="1">
      <c r="A6074" s="165"/>
      <c r="B6074" s="171"/>
      <c r="C6074" s="167"/>
      <c r="D6074" s="168">
        <v>0.0</v>
      </c>
      <c r="E6074" s="169" t="str">
        <f>iferror(vlookup(C6074,'Master data'!$A$2:$C$29,3,0),"-/-")</f>
        <v>-/-</v>
      </c>
      <c r="F6074" s="169" t="str">
        <f>iferror(vlookup(C6074,'Master data'!$A$2:$C$29,2,0),"-/-")</f>
        <v>-/-</v>
      </c>
    </row>
    <row r="6075" ht="22.5" customHeight="1">
      <c r="A6075" s="165"/>
      <c r="B6075" s="171"/>
      <c r="C6075" s="167"/>
      <c r="D6075" s="168">
        <v>0.0</v>
      </c>
      <c r="E6075" s="169" t="str">
        <f>iferror(vlookup(C6075,'Master data'!$A$2:$C$29,3,0),"-/-")</f>
        <v>-/-</v>
      </c>
      <c r="F6075" s="169" t="str">
        <f>iferror(vlookup(C6075,'Master data'!$A$2:$C$29,2,0),"-/-")</f>
        <v>-/-</v>
      </c>
    </row>
    <row r="6076" ht="22.5" customHeight="1">
      <c r="A6076" s="165"/>
      <c r="B6076" s="171"/>
      <c r="C6076" s="167"/>
      <c r="D6076" s="168">
        <v>0.0</v>
      </c>
      <c r="E6076" s="169" t="str">
        <f>iferror(vlookup(C6076,'Master data'!$A$2:$C$29,3,0),"-/-")</f>
        <v>-/-</v>
      </c>
      <c r="F6076" s="169" t="str">
        <f>iferror(vlookup(C6076,'Master data'!$A$2:$C$29,2,0),"-/-")</f>
        <v>-/-</v>
      </c>
    </row>
    <row r="6077" ht="22.5" customHeight="1">
      <c r="A6077" s="165"/>
      <c r="B6077" s="171"/>
      <c r="C6077" s="167"/>
      <c r="D6077" s="168">
        <v>0.0</v>
      </c>
      <c r="E6077" s="169" t="str">
        <f>iferror(vlookup(C6077,'Master data'!$A$2:$C$29,3,0),"-/-")</f>
        <v>-/-</v>
      </c>
      <c r="F6077" s="169" t="str">
        <f>iferror(vlookup(C6077,'Master data'!$A$2:$C$29,2,0),"-/-")</f>
        <v>-/-</v>
      </c>
    </row>
    <row r="6078" ht="22.5" customHeight="1">
      <c r="A6078" s="165"/>
      <c r="B6078" s="171"/>
      <c r="C6078" s="167"/>
      <c r="D6078" s="168">
        <v>0.0</v>
      </c>
      <c r="E6078" s="169" t="str">
        <f>iferror(vlookup(C6078,'Master data'!$A$2:$C$29,3,0),"-/-")</f>
        <v>-/-</v>
      </c>
      <c r="F6078" s="169" t="str">
        <f>iferror(vlookup(C6078,'Master data'!$A$2:$C$29,2,0),"-/-")</f>
        <v>-/-</v>
      </c>
    </row>
    <row r="6079" ht="22.5" customHeight="1">
      <c r="A6079" s="165"/>
      <c r="B6079" s="171"/>
      <c r="C6079" s="167"/>
      <c r="D6079" s="168">
        <v>0.0</v>
      </c>
      <c r="E6079" s="169" t="str">
        <f>iferror(vlookup(C6079,'Master data'!$A$2:$C$29,3,0),"-/-")</f>
        <v>-/-</v>
      </c>
      <c r="F6079" s="169" t="str">
        <f>iferror(vlookup(C6079,'Master data'!$A$2:$C$29,2,0),"-/-")</f>
        <v>-/-</v>
      </c>
    </row>
    <row r="6080" ht="22.5" customHeight="1">
      <c r="A6080" s="165"/>
      <c r="B6080" s="171"/>
      <c r="C6080" s="167"/>
      <c r="D6080" s="168">
        <v>0.0</v>
      </c>
      <c r="E6080" s="169" t="str">
        <f>iferror(vlookup(C6080,'Master data'!$A$2:$C$29,3,0),"-/-")</f>
        <v>-/-</v>
      </c>
      <c r="F6080" s="169" t="str">
        <f>iferror(vlookup(C6080,'Master data'!$A$2:$C$29,2,0),"-/-")</f>
        <v>-/-</v>
      </c>
    </row>
    <row r="6081" ht="22.5" customHeight="1">
      <c r="A6081" s="165"/>
      <c r="B6081" s="171"/>
      <c r="C6081" s="167"/>
      <c r="D6081" s="168">
        <v>0.0</v>
      </c>
      <c r="E6081" s="169" t="str">
        <f>iferror(vlookup(C6081,'Master data'!$A$2:$C$29,3,0),"-/-")</f>
        <v>-/-</v>
      </c>
      <c r="F6081" s="169" t="str">
        <f>iferror(vlookup(C6081,'Master data'!$A$2:$C$29,2,0),"-/-")</f>
        <v>-/-</v>
      </c>
    </row>
    <row r="6082" ht="22.5" customHeight="1">
      <c r="A6082" s="165"/>
      <c r="B6082" s="171"/>
      <c r="C6082" s="167"/>
      <c r="D6082" s="168">
        <v>0.0</v>
      </c>
      <c r="E6082" s="169" t="str">
        <f>iferror(vlookup(C6082,'Master data'!$A$2:$C$29,3,0),"-/-")</f>
        <v>-/-</v>
      </c>
      <c r="F6082" s="169" t="str">
        <f>iferror(vlookup(C6082,'Master data'!$A$2:$C$29,2,0),"-/-")</f>
        <v>-/-</v>
      </c>
    </row>
    <row r="6083" ht="22.5" customHeight="1">
      <c r="A6083" s="165"/>
      <c r="B6083" s="171"/>
      <c r="C6083" s="167"/>
      <c r="D6083" s="168">
        <v>0.0</v>
      </c>
      <c r="E6083" s="169" t="str">
        <f>iferror(vlookup(C6083,'Master data'!$A$2:$C$29,3,0),"-/-")</f>
        <v>-/-</v>
      </c>
      <c r="F6083" s="169" t="str">
        <f>iferror(vlookup(C6083,'Master data'!$A$2:$C$29,2,0),"-/-")</f>
        <v>-/-</v>
      </c>
    </row>
    <row r="6084" ht="22.5" customHeight="1">
      <c r="A6084" s="165"/>
      <c r="B6084" s="171"/>
      <c r="C6084" s="167"/>
      <c r="D6084" s="168">
        <v>0.0</v>
      </c>
      <c r="E6084" s="169" t="str">
        <f>iferror(vlookup(C6084,'Master data'!$A$2:$C$29,3,0),"-/-")</f>
        <v>-/-</v>
      </c>
      <c r="F6084" s="169" t="str">
        <f>iferror(vlookup(C6084,'Master data'!$A$2:$C$29,2,0),"-/-")</f>
        <v>-/-</v>
      </c>
    </row>
    <row r="6085" ht="22.5" customHeight="1">
      <c r="A6085" s="165"/>
      <c r="B6085" s="171"/>
      <c r="C6085" s="167"/>
      <c r="D6085" s="168">
        <v>0.0</v>
      </c>
      <c r="E6085" s="169" t="str">
        <f>iferror(vlookup(C6085,'Master data'!$A$2:$C$29,3,0),"-/-")</f>
        <v>-/-</v>
      </c>
      <c r="F6085" s="169" t="str">
        <f>iferror(vlookup(C6085,'Master data'!$A$2:$C$29,2,0),"-/-")</f>
        <v>-/-</v>
      </c>
    </row>
    <row r="6086" ht="22.5" customHeight="1">
      <c r="A6086" s="165"/>
      <c r="B6086" s="171"/>
      <c r="C6086" s="167"/>
      <c r="D6086" s="168">
        <v>0.0</v>
      </c>
      <c r="E6086" s="169" t="str">
        <f>iferror(vlookup(C6086,'Master data'!$A$2:$C$29,3,0),"-/-")</f>
        <v>-/-</v>
      </c>
      <c r="F6086" s="169" t="str">
        <f>iferror(vlookup(C6086,'Master data'!$A$2:$C$29,2,0),"-/-")</f>
        <v>-/-</v>
      </c>
    </row>
    <row r="6087" ht="22.5" customHeight="1">
      <c r="A6087" s="165"/>
      <c r="B6087" s="171"/>
      <c r="C6087" s="167"/>
      <c r="D6087" s="168">
        <v>0.0</v>
      </c>
      <c r="E6087" s="169" t="str">
        <f>iferror(vlookup(C6087,'Master data'!$A$2:$C$29,3,0),"-/-")</f>
        <v>-/-</v>
      </c>
      <c r="F6087" s="169" t="str">
        <f>iferror(vlookup(C6087,'Master data'!$A$2:$C$29,2,0),"-/-")</f>
        <v>-/-</v>
      </c>
    </row>
    <row r="6088" ht="22.5" customHeight="1">
      <c r="A6088" s="165"/>
      <c r="B6088" s="171"/>
      <c r="C6088" s="167"/>
      <c r="D6088" s="168">
        <v>0.0</v>
      </c>
      <c r="E6088" s="169" t="str">
        <f>iferror(vlookup(C6088,'Master data'!$A$2:$C$29,3,0),"-/-")</f>
        <v>-/-</v>
      </c>
      <c r="F6088" s="169" t="str">
        <f>iferror(vlookup(C6088,'Master data'!$A$2:$C$29,2,0),"-/-")</f>
        <v>-/-</v>
      </c>
    </row>
    <row r="6089" ht="22.5" customHeight="1">
      <c r="A6089" s="165"/>
      <c r="B6089" s="171"/>
      <c r="C6089" s="167"/>
      <c r="D6089" s="168">
        <v>0.0</v>
      </c>
      <c r="E6089" s="169" t="str">
        <f>iferror(vlookup(C6089,'Master data'!$A$2:$C$29,3,0),"-/-")</f>
        <v>-/-</v>
      </c>
      <c r="F6089" s="169" t="str">
        <f>iferror(vlookup(C6089,'Master data'!$A$2:$C$29,2,0),"-/-")</f>
        <v>-/-</v>
      </c>
    </row>
    <row r="6090" ht="22.5" customHeight="1">
      <c r="A6090" s="165"/>
      <c r="B6090" s="171"/>
      <c r="C6090" s="167"/>
      <c r="D6090" s="168">
        <v>0.0</v>
      </c>
      <c r="E6090" s="169" t="str">
        <f>iferror(vlookup(C6090,'Master data'!$A$2:$C$29,3,0),"-/-")</f>
        <v>-/-</v>
      </c>
      <c r="F6090" s="169" t="str">
        <f>iferror(vlookup(C6090,'Master data'!$A$2:$C$29,2,0),"-/-")</f>
        <v>-/-</v>
      </c>
    </row>
    <row r="6091" ht="22.5" customHeight="1">
      <c r="A6091" s="165"/>
      <c r="B6091" s="171"/>
      <c r="C6091" s="167"/>
      <c r="D6091" s="168">
        <v>0.0</v>
      </c>
      <c r="E6091" s="169" t="str">
        <f>iferror(vlookup(C6091,'Master data'!$A$2:$C$29,3,0),"-/-")</f>
        <v>-/-</v>
      </c>
      <c r="F6091" s="169" t="str">
        <f>iferror(vlookup(C6091,'Master data'!$A$2:$C$29,2,0),"-/-")</f>
        <v>-/-</v>
      </c>
    </row>
    <row r="6092" ht="22.5" customHeight="1">
      <c r="A6092" s="165"/>
      <c r="B6092" s="171"/>
      <c r="C6092" s="167"/>
      <c r="D6092" s="168">
        <v>0.0</v>
      </c>
      <c r="E6092" s="169" t="str">
        <f>iferror(vlookup(C6092,'Master data'!$A$2:$C$29,3,0),"-/-")</f>
        <v>-/-</v>
      </c>
      <c r="F6092" s="169" t="str">
        <f>iferror(vlookup(C6092,'Master data'!$A$2:$C$29,2,0),"-/-")</f>
        <v>-/-</v>
      </c>
    </row>
    <row r="6093" ht="22.5" customHeight="1">
      <c r="A6093" s="165"/>
      <c r="B6093" s="171"/>
      <c r="C6093" s="167"/>
      <c r="D6093" s="168">
        <v>0.0</v>
      </c>
      <c r="E6093" s="169" t="str">
        <f>iferror(vlookup(C6093,'Master data'!$A$2:$C$29,3,0),"-/-")</f>
        <v>-/-</v>
      </c>
      <c r="F6093" s="169" t="str">
        <f>iferror(vlookup(C6093,'Master data'!$A$2:$C$29,2,0),"-/-")</f>
        <v>-/-</v>
      </c>
    </row>
    <row r="6094" ht="22.5" customHeight="1">
      <c r="A6094" s="165"/>
      <c r="B6094" s="171"/>
      <c r="C6094" s="167"/>
      <c r="D6094" s="168">
        <v>0.0</v>
      </c>
      <c r="E6094" s="169" t="str">
        <f>iferror(vlookup(C6094,'Master data'!$A$2:$C$29,3,0),"-/-")</f>
        <v>-/-</v>
      </c>
      <c r="F6094" s="169" t="str">
        <f>iferror(vlookup(C6094,'Master data'!$A$2:$C$29,2,0),"-/-")</f>
        <v>-/-</v>
      </c>
    </row>
    <row r="6095" ht="22.5" customHeight="1">
      <c r="A6095" s="165"/>
      <c r="B6095" s="171"/>
      <c r="C6095" s="167"/>
      <c r="D6095" s="168">
        <v>0.0</v>
      </c>
      <c r="E6095" s="169" t="str">
        <f>iferror(vlookup(C6095,'Master data'!$A$2:$C$29,3,0),"-/-")</f>
        <v>-/-</v>
      </c>
      <c r="F6095" s="169" t="str">
        <f>iferror(vlookup(C6095,'Master data'!$A$2:$C$29,2,0),"-/-")</f>
        <v>-/-</v>
      </c>
    </row>
    <row r="6096" ht="22.5" customHeight="1">
      <c r="A6096" s="165"/>
      <c r="B6096" s="171"/>
      <c r="C6096" s="167"/>
      <c r="D6096" s="168">
        <v>0.0</v>
      </c>
      <c r="E6096" s="169" t="str">
        <f>iferror(vlookup(C6096,'Master data'!$A$2:$C$29,3,0),"-/-")</f>
        <v>-/-</v>
      </c>
      <c r="F6096" s="169" t="str">
        <f>iferror(vlookup(C6096,'Master data'!$A$2:$C$29,2,0),"-/-")</f>
        <v>-/-</v>
      </c>
    </row>
    <row r="6097" ht="22.5" customHeight="1">
      <c r="A6097" s="165"/>
      <c r="B6097" s="171"/>
      <c r="C6097" s="167"/>
      <c r="D6097" s="168">
        <v>0.0</v>
      </c>
      <c r="E6097" s="169" t="str">
        <f>iferror(vlookup(C6097,'Master data'!$A$2:$C$29,3,0),"-/-")</f>
        <v>-/-</v>
      </c>
      <c r="F6097" s="169" t="str">
        <f>iferror(vlookup(C6097,'Master data'!$A$2:$C$29,2,0),"-/-")</f>
        <v>-/-</v>
      </c>
    </row>
    <row r="6098" ht="22.5" customHeight="1">
      <c r="A6098" s="165"/>
      <c r="B6098" s="171"/>
      <c r="C6098" s="167"/>
      <c r="D6098" s="168">
        <v>0.0</v>
      </c>
      <c r="E6098" s="169" t="str">
        <f>iferror(vlookup(C6098,'Master data'!$A$2:$C$29,3,0),"-/-")</f>
        <v>-/-</v>
      </c>
      <c r="F6098" s="169" t="str">
        <f>iferror(vlookup(C6098,'Master data'!$A$2:$C$29,2,0),"-/-")</f>
        <v>-/-</v>
      </c>
    </row>
    <row r="6099" ht="22.5" customHeight="1">
      <c r="A6099" s="165"/>
      <c r="B6099" s="171"/>
      <c r="C6099" s="167"/>
      <c r="D6099" s="168">
        <v>0.0</v>
      </c>
      <c r="E6099" s="169" t="str">
        <f>iferror(vlookup(C6099,'Master data'!$A$2:$C$29,3,0),"-/-")</f>
        <v>-/-</v>
      </c>
      <c r="F6099" s="169" t="str">
        <f>iferror(vlookup(C6099,'Master data'!$A$2:$C$29,2,0),"-/-")</f>
        <v>-/-</v>
      </c>
    </row>
    <row r="6100" ht="22.5" customHeight="1">
      <c r="A6100" s="165"/>
      <c r="B6100" s="171"/>
      <c r="C6100" s="167"/>
      <c r="D6100" s="168">
        <v>0.0</v>
      </c>
      <c r="E6100" s="169" t="str">
        <f>iferror(vlookup(C6100,'Master data'!$A$2:$C$29,3,0),"-/-")</f>
        <v>-/-</v>
      </c>
      <c r="F6100" s="169" t="str">
        <f>iferror(vlookup(C6100,'Master data'!$A$2:$C$29,2,0),"-/-")</f>
        <v>-/-</v>
      </c>
    </row>
    <row r="6101" ht="22.5" customHeight="1">
      <c r="A6101" s="165"/>
      <c r="B6101" s="171"/>
      <c r="C6101" s="167"/>
      <c r="D6101" s="168">
        <v>0.0</v>
      </c>
      <c r="E6101" s="169" t="str">
        <f>iferror(vlookup(C6101,'Master data'!$A$2:$C$29,3,0),"-/-")</f>
        <v>-/-</v>
      </c>
      <c r="F6101" s="169" t="str">
        <f>iferror(vlookup(C6101,'Master data'!$A$2:$C$29,2,0),"-/-")</f>
        <v>-/-</v>
      </c>
    </row>
    <row r="6102" ht="22.5" customHeight="1">
      <c r="A6102" s="165"/>
      <c r="B6102" s="171"/>
      <c r="C6102" s="167"/>
      <c r="D6102" s="168">
        <v>0.0</v>
      </c>
      <c r="E6102" s="169" t="str">
        <f>iferror(vlookup(C6102,'Master data'!$A$2:$C$29,3,0),"-/-")</f>
        <v>-/-</v>
      </c>
      <c r="F6102" s="169" t="str">
        <f>iferror(vlookup(C6102,'Master data'!$A$2:$C$29,2,0),"-/-")</f>
        <v>-/-</v>
      </c>
    </row>
    <row r="6103" ht="22.5" customHeight="1">
      <c r="A6103" s="165"/>
      <c r="B6103" s="171"/>
      <c r="C6103" s="167"/>
      <c r="D6103" s="168">
        <v>0.0</v>
      </c>
      <c r="E6103" s="169" t="str">
        <f>iferror(vlookup(C6103,'Master data'!$A$2:$C$29,3,0),"-/-")</f>
        <v>-/-</v>
      </c>
      <c r="F6103" s="169" t="str">
        <f>iferror(vlookup(C6103,'Master data'!$A$2:$C$29,2,0),"-/-")</f>
        <v>-/-</v>
      </c>
    </row>
    <row r="6104" ht="22.5" customHeight="1">
      <c r="A6104" s="165"/>
      <c r="B6104" s="171"/>
      <c r="C6104" s="167"/>
      <c r="D6104" s="168">
        <v>0.0</v>
      </c>
      <c r="E6104" s="169" t="str">
        <f>iferror(vlookup(C6104,'Master data'!$A$2:$C$29,3,0),"-/-")</f>
        <v>-/-</v>
      </c>
      <c r="F6104" s="169" t="str">
        <f>iferror(vlookup(C6104,'Master data'!$A$2:$C$29,2,0),"-/-")</f>
        <v>-/-</v>
      </c>
    </row>
    <row r="6105" ht="22.5" customHeight="1">
      <c r="A6105" s="165"/>
      <c r="B6105" s="171"/>
      <c r="C6105" s="167"/>
      <c r="D6105" s="168">
        <v>0.0</v>
      </c>
      <c r="E6105" s="169" t="str">
        <f>iferror(vlookup(C6105,'Master data'!$A$2:$C$29,3,0),"-/-")</f>
        <v>-/-</v>
      </c>
      <c r="F6105" s="169" t="str">
        <f>iferror(vlookup(C6105,'Master data'!$A$2:$C$29,2,0),"-/-")</f>
        <v>-/-</v>
      </c>
    </row>
    <row r="6106" ht="22.5" customHeight="1">
      <c r="A6106" s="165"/>
      <c r="B6106" s="171"/>
      <c r="C6106" s="167"/>
      <c r="D6106" s="168">
        <v>0.0</v>
      </c>
      <c r="E6106" s="169" t="str">
        <f>iferror(vlookup(C6106,'Master data'!$A$2:$C$29,3,0),"-/-")</f>
        <v>-/-</v>
      </c>
      <c r="F6106" s="169" t="str">
        <f>iferror(vlookup(C6106,'Master data'!$A$2:$C$29,2,0),"-/-")</f>
        <v>-/-</v>
      </c>
    </row>
    <row r="6107" ht="22.5" customHeight="1">
      <c r="A6107" s="165"/>
      <c r="B6107" s="171"/>
      <c r="C6107" s="167"/>
      <c r="D6107" s="168">
        <v>0.0</v>
      </c>
      <c r="E6107" s="169" t="str">
        <f>iferror(vlookup(C6107,'Master data'!$A$2:$C$29,3,0),"-/-")</f>
        <v>-/-</v>
      </c>
      <c r="F6107" s="169" t="str">
        <f>iferror(vlookup(C6107,'Master data'!$A$2:$C$29,2,0),"-/-")</f>
        <v>-/-</v>
      </c>
    </row>
    <row r="6108" ht="22.5" customHeight="1">
      <c r="A6108" s="165"/>
      <c r="B6108" s="171"/>
      <c r="C6108" s="167"/>
      <c r="D6108" s="168">
        <v>0.0</v>
      </c>
      <c r="E6108" s="169" t="str">
        <f>iferror(vlookup(C6108,'Master data'!$A$2:$C$29,3,0),"-/-")</f>
        <v>-/-</v>
      </c>
      <c r="F6108" s="169" t="str">
        <f>iferror(vlookup(C6108,'Master data'!$A$2:$C$29,2,0),"-/-")</f>
        <v>-/-</v>
      </c>
    </row>
    <row r="6109" ht="22.5" customHeight="1">
      <c r="A6109" s="165"/>
      <c r="B6109" s="171"/>
      <c r="C6109" s="167"/>
      <c r="D6109" s="168">
        <v>0.0</v>
      </c>
      <c r="E6109" s="169" t="str">
        <f>iferror(vlookup(C6109,'Master data'!$A$2:$C$29,3,0),"-/-")</f>
        <v>-/-</v>
      </c>
      <c r="F6109" s="169" t="str">
        <f>iferror(vlookup(C6109,'Master data'!$A$2:$C$29,2,0),"-/-")</f>
        <v>-/-</v>
      </c>
    </row>
    <row r="6110" ht="22.5" customHeight="1">
      <c r="A6110" s="165"/>
      <c r="B6110" s="171"/>
      <c r="C6110" s="167"/>
      <c r="D6110" s="168">
        <v>0.0</v>
      </c>
      <c r="E6110" s="169" t="str">
        <f>iferror(vlookup(C6110,'Master data'!$A$2:$C$29,3,0),"-/-")</f>
        <v>-/-</v>
      </c>
      <c r="F6110" s="169" t="str">
        <f>iferror(vlookup(C6110,'Master data'!$A$2:$C$29,2,0),"-/-")</f>
        <v>-/-</v>
      </c>
    </row>
    <row r="6111" ht="22.5" customHeight="1">
      <c r="A6111" s="165"/>
      <c r="B6111" s="171"/>
      <c r="C6111" s="167"/>
      <c r="D6111" s="168">
        <v>0.0</v>
      </c>
      <c r="E6111" s="169" t="str">
        <f>iferror(vlookup(C6111,'Master data'!$A$2:$C$29,3,0),"-/-")</f>
        <v>-/-</v>
      </c>
      <c r="F6111" s="169" t="str">
        <f>iferror(vlookup(C6111,'Master data'!$A$2:$C$29,2,0),"-/-")</f>
        <v>-/-</v>
      </c>
    </row>
    <row r="6112" ht="22.5" customHeight="1">
      <c r="A6112" s="165"/>
      <c r="B6112" s="171"/>
      <c r="C6112" s="167"/>
      <c r="D6112" s="168">
        <v>0.0</v>
      </c>
      <c r="E6112" s="169" t="str">
        <f>iferror(vlookup(C6112,'Master data'!$A$2:$C$29,3,0),"-/-")</f>
        <v>-/-</v>
      </c>
      <c r="F6112" s="169" t="str">
        <f>iferror(vlookup(C6112,'Master data'!$A$2:$C$29,2,0),"-/-")</f>
        <v>-/-</v>
      </c>
    </row>
    <row r="6113" ht="22.5" customHeight="1">
      <c r="A6113" s="165"/>
      <c r="B6113" s="171"/>
      <c r="C6113" s="167"/>
      <c r="D6113" s="168">
        <v>0.0</v>
      </c>
      <c r="E6113" s="169" t="str">
        <f>iferror(vlookup(C6113,'Master data'!$A$2:$C$29,3,0),"-/-")</f>
        <v>-/-</v>
      </c>
      <c r="F6113" s="169" t="str">
        <f>iferror(vlookup(C6113,'Master data'!$A$2:$C$29,2,0),"-/-")</f>
        <v>-/-</v>
      </c>
    </row>
    <row r="6114" ht="22.5" customHeight="1">
      <c r="A6114" s="165"/>
      <c r="B6114" s="171"/>
      <c r="C6114" s="167"/>
      <c r="D6114" s="168">
        <v>0.0</v>
      </c>
      <c r="E6114" s="169" t="str">
        <f>iferror(vlookup(C6114,'Master data'!$A$2:$C$29,3,0),"-/-")</f>
        <v>-/-</v>
      </c>
      <c r="F6114" s="169" t="str">
        <f>iferror(vlookup(C6114,'Master data'!$A$2:$C$29,2,0),"-/-")</f>
        <v>-/-</v>
      </c>
    </row>
    <row r="6115" ht="22.5" customHeight="1">
      <c r="A6115" s="165"/>
      <c r="B6115" s="171"/>
      <c r="C6115" s="167"/>
      <c r="D6115" s="168">
        <v>0.0</v>
      </c>
      <c r="E6115" s="169" t="str">
        <f>iferror(vlookup(C6115,'Master data'!$A$2:$C$29,3,0),"-/-")</f>
        <v>-/-</v>
      </c>
      <c r="F6115" s="169" t="str">
        <f>iferror(vlookup(C6115,'Master data'!$A$2:$C$29,2,0),"-/-")</f>
        <v>-/-</v>
      </c>
    </row>
    <row r="6116" ht="22.5" customHeight="1">
      <c r="A6116" s="165"/>
      <c r="B6116" s="171"/>
      <c r="C6116" s="167"/>
      <c r="D6116" s="168">
        <v>0.0</v>
      </c>
      <c r="E6116" s="169" t="str">
        <f>iferror(vlookup(C6116,'Master data'!$A$2:$C$29,3,0),"-/-")</f>
        <v>-/-</v>
      </c>
      <c r="F6116" s="169" t="str">
        <f>iferror(vlookup(C6116,'Master data'!$A$2:$C$29,2,0),"-/-")</f>
        <v>-/-</v>
      </c>
    </row>
    <row r="6117" ht="22.5" customHeight="1">
      <c r="A6117" s="165"/>
      <c r="B6117" s="171"/>
      <c r="C6117" s="167"/>
      <c r="D6117" s="168">
        <v>0.0</v>
      </c>
      <c r="E6117" s="169" t="str">
        <f>iferror(vlookup(C6117,'Master data'!$A$2:$C$29,3,0),"-/-")</f>
        <v>-/-</v>
      </c>
      <c r="F6117" s="169" t="str">
        <f>iferror(vlookup(C6117,'Master data'!$A$2:$C$29,2,0),"-/-")</f>
        <v>-/-</v>
      </c>
    </row>
    <row r="6118" ht="22.5" customHeight="1">
      <c r="A6118" s="165"/>
      <c r="B6118" s="171"/>
      <c r="C6118" s="167"/>
      <c r="D6118" s="168">
        <v>0.0</v>
      </c>
      <c r="E6118" s="169" t="str">
        <f>iferror(vlookup(C6118,'Master data'!$A$2:$C$29,3,0),"-/-")</f>
        <v>-/-</v>
      </c>
      <c r="F6118" s="169" t="str">
        <f>iferror(vlookup(C6118,'Master data'!$A$2:$C$29,2,0),"-/-")</f>
        <v>-/-</v>
      </c>
    </row>
    <row r="6119" ht="22.5" customHeight="1">
      <c r="A6119" s="165"/>
      <c r="B6119" s="171"/>
      <c r="C6119" s="167"/>
      <c r="D6119" s="168">
        <v>0.0</v>
      </c>
      <c r="E6119" s="169" t="str">
        <f>iferror(vlookup(C6119,'Master data'!$A$2:$C$29,3,0),"-/-")</f>
        <v>-/-</v>
      </c>
      <c r="F6119" s="169" t="str">
        <f>iferror(vlookup(C6119,'Master data'!$A$2:$C$29,2,0),"-/-")</f>
        <v>-/-</v>
      </c>
    </row>
    <row r="6120" ht="22.5" customHeight="1">
      <c r="A6120" s="165"/>
      <c r="B6120" s="171"/>
      <c r="C6120" s="167"/>
      <c r="D6120" s="168">
        <v>0.0</v>
      </c>
      <c r="E6120" s="169" t="str">
        <f>iferror(vlookup(C6120,'Master data'!$A$2:$C$29,3,0),"-/-")</f>
        <v>-/-</v>
      </c>
      <c r="F6120" s="169" t="str">
        <f>iferror(vlookup(C6120,'Master data'!$A$2:$C$29,2,0),"-/-")</f>
        <v>-/-</v>
      </c>
    </row>
    <row r="6121" ht="22.5" customHeight="1">
      <c r="A6121" s="165"/>
      <c r="B6121" s="171"/>
      <c r="C6121" s="167"/>
      <c r="D6121" s="168">
        <v>0.0</v>
      </c>
      <c r="E6121" s="169" t="str">
        <f>iferror(vlookup(C6121,'Master data'!$A$2:$C$29,3,0),"-/-")</f>
        <v>-/-</v>
      </c>
      <c r="F6121" s="169" t="str">
        <f>iferror(vlookup(C6121,'Master data'!$A$2:$C$29,2,0),"-/-")</f>
        <v>-/-</v>
      </c>
    </row>
    <row r="6122" ht="22.5" customHeight="1">
      <c r="A6122" s="165"/>
      <c r="B6122" s="171"/>
      <c r="C6122" s="167"/>
      <c r="D6122" s="168">
        <v>0.0</v>
      </c>
      <c r="E6122" s="169" t="str">
        <f>iferror(vlookup(C6122,'Master data'!$A$2:$C$29,3,0),"-/-")</f>
        <v>-/-</v>
      </c>
      <c r="F6122" s="169" t="str">
        <f>iferror(vlookup(C6122,'Master data'!$A$2:$C$29,2,0),"-/-")</f>
        <v>-/-</v>
      </c>
    </row>
    <row r="6123" ht="22.5" customHeight="1">
      <c r="A6123" s="165"/>
      <c r="B6123" s="171"/>
      <c r="C6123" s="167"/>
      <c r="D6123" s="168">
        <v>0.0</v>
      </c>
      <c r="E6123" s="169" t="str">
        <f>iferror(vlookup(C6123,'Master data'!$A$2:$C$29,3,0),"-/-")</f>
        <v>-/-</v>
      </c>
      <c r="F6123" s="169" t="str">
        <f>iferror(vlookup(C6123,'Master data'!$A$2:$C$29,2,0),"-/-")</f>
        <v>-/-</v>
      </c>
    </row>
    <row r="6124" ht="22.5" customHeight="1">
      <c r="A6124" s="165"/>
      <c r="B6124" s="171"/>
      <c r="C6124" s="167"/>
      <c r="D6124" s="168">
        <v>0.0</v>
      </c>
      <c r="E6124" s="169" t="str">
        <f>iferror(vlookup(C6124,'Master data'!$A$2:$C$29,3,0),"-/-")</f>
        <v>-/-</v>
      </c>
      <c r="F6124" s="169" t="str">
        <f>iferror(vlookup(C6124,'Master data'!$A$2:$C$29,2,0),"-/-")</f>
        <v>-/-</v>
      </c>
    </row>
    <row r="6125" ht="22.5" customHeight="1">
      <c r="A6125" s="165"/>
      <c r="B6125" s="171"/>
      <c r="C6125" s="167"/>
      <c r="D6125" s="168">
        <v>0.0</v>
      </c>
      <c r="E6125" s="169" t="str">
        <f>iferror(vlookup(C6125,'Master data'!$A$2:$C$29,3,0),"-/-")</f>
        <v>-/-</v>
      </c>
      <c r="F6125" s="169" t="str">
        <f>iferror(vlookup(C6125,'Master data'!$A$2:$C$29,2,0),"-/-")</f>
        <v>-/-</v>
      </c>
    </row>
    <row r="6126" ht="22.5" customHeight="1">
      <c r="A6126" s="165"/>
      <c r="B6126" s="171"/>
      <c r="C6126" s="167"/>
      <c r="D6126" s="168">
        <v>0.0</v>
      </c>
      <c r="E6126" s="169" t="str">
        <f>iferror(vlookup(C6126,'Master data'!$A$2:$C$29,3,0),"-/-")</f>
        <v>-/-</v>
      </c>
      <c r="F6126" s="169" t="str">
        <f>iferror(vlookup(C6126,'Master data'!$A$2:$C$29,2,0),"-/-")</f>
        <v>-/-</v>
      </c>
    </row>
    <row r="6127" ht="22.5" customHeight="1">
      <c r="A6127" s="165"/>
      <c r="B6127" s="171"/>
      <c r="C6127" s="167"/>
      <c r="D6127" s="168">
        <v>0.0</v>
      </c>
      <c r="E6127" s="169" t="str">
        <f>iferror(vlookup(C6127,'Master data'!$A$2:$C$29,3,0),"-/-")</f>
        <v>-/-</v>
      </c>
      <c r="F6127" s="169" t="str">
        <f>iferror(vlookup(C6127,'Master data'!$A$2:$C$29,2,0),"-/-")</f>
        <v>-/-</v>
      </c>
    </row>
    <row r="6128" ht="22.5" customHeight="1">
      <c r="A6128" s="165"/>
      <c r="B6128" s="171"/>
      <c r="C6128" s="167"/>
      <c r="D6128" s="168">
        <v>0.0</v>
      </c>
      <c r="E6128" s="169" t="str">
        <f>iferror(vlookup(C6128,'Master data'!$A$2:$C$29,3,0),"-/-")</f>
        <v>-/-</v>
      </c>
      <c r="F6128" s="169" t="str">
        <f>iferror(vlookup(C6128,'Master data'!$A$2:$C$29,2,0),"-/-")</f>
        <v>-/-</v>
      </c>
    </row>
    <row r="6129" ht="22.5" customHeight="1">
      <c r="A6129" s="165"/>
      <c r="B6129" s="171"/>
      <c r="C6129" s="167"/>
      <c r="D6129" s="168">
        <v>0.0</v>
      </c>
      <c r="E6129" s="169" t="str">
        <f>iferror(vlookup(C6129,'Master data'!$A$2:$C$29,3,0),"-/-")</f>
        <v>-/-</v>
      </c>
      <c r="F6129" s="169" t="str">
        <f>iferror(vlookup(C6129,'Master data'!$A$2:$C$29,2,0),"-/-")</f>
        <v>-/-</v>
      </c>
    </row>
    <row r="6130" ht="22.5" customHeight="1">
      <c r="A6130" s="165"/>
      <c r="B6130" s="171"/>
      <c r="C6130" s="167"/>
      <c r="D6130" s="168">
        <v>0.0</v>
      </c>
      <c r="E6130" s="169" t="str">
        <f>iferror(vlookup(C6130,'Master data'!$A$2:$C$29,3,0),"-/-")</f>
        <v>-/-</v>
      </c>
      <c r="F6130" s="169" t="str">
        <f>iferror(vlookup(C6130,'Master data'!$A$2:$C$29,2,0),"-/-")</f>
        <v>-/-</v>
      </c>
    </row>
    <row r="6131" ht="22.5" customHeight="1">
      <c r="A6131" s="165"/>
      <c r="B6131" s="171"/>
      <c r="C6131" s="167"/>
      <c r="D6131" s="168">
        <v>0.0</v>
      </c>
      <c r="E6131" s="169" t="str">
        <f>iferror(vlookup(C6131,'Master data'!$A$2:$C$29,3,0),"-/-")</f>
        <v>-/-</v>
      </c>
      <c r="F6131" s="169" t="str">
        <f>iferror(vlookup(C6131,'Master data'!$A$2:$C$29,2,0),"-/-")</f>
        <v>-/-</v>
      </c>
    </row>
    <row r="6132" ht="22.5" customHeight="1">
      <c r="A6132" s="165"/>
      <c r="B6132" s="171"/>
      <c r="C6132" s="167"/>
      <c r="D6132" s="168">
        <v>0.0</v>
      </c>
      <c r="E6132" s="169" t="str">
        <f>iferror(vlookup(C6132,'Master data'!$A$2:$C$29,3,0),"-/-")</f>
        <v>-/-</v>
      </c>
      <c r="F6132" s="169" t="str">
        <f>iferror(vlookup(C6132,'Master data'!$A$2:$C$29,2,0),"-/-")</f>
        <v>-/-</v>
      </c>
    </row>
    <row r="6133" ht="22.5" customHeight="1">
      <c r="A6133" s="165"/>
      <c r="B6133" s="171"/>
      <c r="C6133" s="167"/>
      <c r="D6133" s="168">
        <v>0.0</v>
      </c>
      <c r="E6133" s="169" t="str">
        <f>iferror(vlookup(C6133,'Master data'!$A$2:$C$29,3,0),"-/-")</f>
        <v>-/-</v>
      </c>
      <c r="F6133" s="169" t="str">
        <f>iferror(vlookup(C6133,'Master data'!$A$2:$C$29,2,0),"-/-")</f>
        <v>-/-</v>
      </c>
    </row>
    <row r="6134" ht="22.5" customHeight="1">
      <c r="A6134" s="165"/>
      <c r="B6134" s="171"/>
      <c r="C6134" s="167"/>
      <c r="D6134" s="168">
        <v>0.0</v>
      </c>
      <c r="E6134" s="169" t="str">
        <f>iferror(vlookup(C6134,'Master data'!$A$2:$C$29,3,0),"-/-")</f>
        <v>-/-</v>
      </c>
      <c r="F6134" s="169" t="str">
        <f>iferror(vlookup(C6134,'Master data'!$A$2:$C$29,2,0),"-/-")</f>
        <v>-/-</v>
      </c>
    </row>
    <row r="6135" ht="22.5" customHeight="1">
      <c r="A6135" s="165"/>
      <c r="B6135" s="171"/>
      <c r="C6135" s="167"/>
      <c r="D6135" s="168">
        <v>0.0</v>
      </c>
      <c r="E6135" s="169" t="str">
        <f>iferror(vlookup(C6135,'Master data'!$A$2:$C$29,3,0),"-/-")</f>
        <v>-/-</v>
      </c>
      <c r="F6135" s="169" t="str">
        <f>iferror(vlookup(C6135,'Master data'!$A$2:$C$29,2,0),"-/-")</f>
        <v>-/-</v>
      </c>
    </row>
    <row r="6136" ht="22.5" customHeight="1">
      <c r="A6136" s="165"/>
      <c r="B6136" s="171"/>
      <c r="C6136" s="167"/>
      <c r="D6136" s="168">
        <v>0.0</v>
      </c>
      <c r="E6136" s="169" t="str">
        <f>iferror(vlookup(C6136,'Master data'!$A$2:$C$29,3,0),"-/-")</f>
        <v>-/-</v>
      </c>
      <c r="F6136" s="169" t="str">
        <f>iferror(vlookup(C6136,'Master data'!$A$2:$C$29,2,0),"-/-")</f>
        <v>-/-</v>
      </c>
    </row>
    <row r="6137" ht="22.5" customHeight="1">
      <c r="A6137" s="165"/>
      <c r="B6137" s="171"/>
      <c r="C6137" s="167"/>
      <c r="D6137" s="168">
        <v>0.0</v>
      </c>
      <c r="E6137" s="169" t="str">
        <f>iferror(vlookup(C6137,'Master data'!$A$2:$C$29,3,0),"-/-")</f>
        <v>-/-</v>
      </c>
      <c r="F6137" s="169" t="str">
        <f>iferror(vlookup(C6137,'Master data'!$A$2:$C$29,2,0),"-/-")</f>
        <v>-/-</v>
      </c>
    </row>
    <row r="6138" ht="22.5" customHeight="1">
      <c r="A6138" s="165"/>
      <c r="B6138" s="171"/>
      <c r="C6138" s="167"/>
      <c r="D6138" s="168">
        <v>0.0</v>
      </c>
      <c r="E6138" s="169" t="str">
        <f>iferror(vlookup(C6138,'Master data'!$A$2:$C$29,3,0),"-/-")</f>
        <v>-/-</v>
      </c>
      <c r="F6138" s="169" t="str">
        <f>iferror(vlookup(C6138,'Master data'!$A$2:$C$29,2,0),"-/-")</f>
        <v>-/-</v>
      </c>
    </row>
    <row r="6139" ht="22.5" customHeight="1">
      <c r="A6139" s="165"/>
      <c r="B6139" s="171"/>
      <c r="C6139" s="167"/>
      <c r="D6139" s="168">
        <v>0.0</v>
      </c>
      <c r="E6139" s="169" t="str">
        <f>iferror(vlookup(C6139,'Master data'!$A$2:$C$29,3,0),"-/-")</f>
        <v>-/-</v>
      </c>
      <c r="F6139" s="169" t="str">
        <f>iferror(vlookup(C6139,'Master data'!$A$2:$C$29,2,0),"-/-")</f>
        <v>-/-</v>
      </c>
    </row>
    <row r="6140" ht="22.5" customHeight="1">
      <c r="A6140" s="165"/>
      <c r="B6140" s="171"/>
      <c r="C6140" s="167"/>
      <c r="D6140" s="168">
        <v>0.0</v>
      </c>
      <c r="E6140" s="169" t="str">
        <f>iferror(vlookup(C6140,'Master data'!$A$2:$C$29,3,0),"-/-")</f>
        <v>-/-</v>
      </c>
      <c r="F6140" s="169" t="str">
        <f>iferror(vlookup(C6140,'Master data'!$A$2:$C$29,2,0),"-/-")</f>
        <v>-/-</v>
      </c>
    </row>
    <row r="6141" ht="22.5" customHeight="1">
      <c r="A6141" s="165"/>
      <c r="B6141" s="171"/>
      <c r="C6141" s="167"/>
      <c r="D6141" s="168">
        <v>0.0</v>
      </c>
      <c r="E6141" s="169" t="str">
        <f>iferror(vlookup(C6141,'Master data'!$A$2:$C$29,3,0),"-/-")</f>
        <v>-/-</v>
      </c>
      <c r="F6141" s="169" t="str">
        <f>iferror(vlookup(C6141,'Master data'!$A$2:$C$29,2,0),"-/-")</f>
        <v>-/-</v>
      </c>
    </row>
    <row r="6142" ht="22.5" customHeight="1">
      <c r="A6142" s="165"/>
      <c r="B6142" s="171"/>
      <c r="C6142" s="167"/>
      <c r="D6142" s="168">
        <v>0.0</v>
      </c>
      <c r="E6142" s="169" t="str">
        <f>iferror(vlookup(C6142,'Master data'!$A$2:$C$29,3,0),"-/-")</f>
        <v>-/-</v>
      </c>
      <c r="F6142" s="169" t="str">
        <f>iferror(vlookup(C6142,'Master data'!$A$2:$C$29,2,0),"-/-")</f>
        <v>-/-</v>
      </c>
    </row>
    <row r="6143" ht="22.5" customHeight="1">
      <c r="A6143" s="165"/>
      <c r="B6143" s="171"/>
      <c r="C6143" s="167"/>
      <c r="D6143" s="168">
        <v>0.0</v>
      </c>
      <c r="E6143" s="169" t="str">
        <f>iferror(vlookup(C6143,'Master data'!$A$2:$C$29,3,0),"-/-")</f>
        <v>-/-</v>
      </c>
      <c r="F6143" s="169" t="str">
        <f>iferror(vlookup(C6143,'Master data'!$A$2:$C$29,2,0),"-/-")</f>
        <v>-/-</v>
      </c>
    </row>
    <row r="6144" ht="22.5" customHeight="1">
      <c r="A6144" s="165"/>
      <c r="B6144" s="171"/>
      <c r="C6144" s="167"/>
      <c r="D6144" s="168">
        <v>0.0</v>
      </c>
      <c r="E6144" s="169" t="str">
        <f>iferror(vlookup(C6144,'Master data'!$A$2:$C$29,3,0),"-/-")</f>
        <v>-/-</v>
      </c>
      <c r="F6144" s="169" t="str">
        <f>iferror(vlookup(C6144,'Master data'!$A$2:$C$29,2,0),"-/-")</f>
        <v>-/-</v>
      </c>
    </row>
    <row r="6145" ht="22.5" customHeight="1">
      <c r="A6145" s="165"/>
      <c r="B6145" s="171"/>
      <c r="C6145" s="167"/>
      <c r="D6145" s="168">
        <v>0.0</v>
      </c>
      <c r="E6145" s="169" t="str">
        <f>iferror(vlookup(C6145,'Master data'!$A$2:$C$29,3,0),"-/-")</f>
        <v>-/-</v>
      </c>
      <c r="F6145" s="169" t="str">
        <f>iferror(vlookup(C6145,'Master data'!$A$2:$C$29,2,0),"-/-")</f>
        <v>-/-</v>
      </c>
    </row>
    <row r="6146" ht="22.5" customHeight="1">
      <c r="A6146" s="165"/>
      <c r="B6146" s="171"/>
      <c r="C6146" s="167"/>
      <c r="D6146" s="168">
        <v>0.0</v>
      </c>
      <c r="E6146" s="169" t="str">
        <f>iferror(vlookup(C6146,'Master data'!$A$2:$C$29,3,0),"-/-")</f>
        <v>-/-</v>
      </c>
      <c r="F6146" s="169" t="str">
        <f>iferror(vlookup(C6146,'Master data'!$A$2:$C$29,2,0),"-/-")</f>
        <v>-/-</v>
      </c>
    </row>
    <row r="6147" ht="22.5" customHeight="1">
      <c r="A6147" s="165"/>
      <c r="B6147" s="171"/>
      <c r="C6147" s="167"/>
      <c r="D6147" s="168">
        <v>0.0</v>
      </c>
      <c r="E6147" s="169" t="str">
        <f>iferror(vlookup(C6147,'Master data'!$A$2:$C$29,3,0),"-/-")</f>
        <v>-/-</v>
      </c>
      <c r="F6147" s="169" t="str">
        <f>iferror(vlookup(C6147,'Master data'!$A$2:$C$29,2,0),"-/-")</f>
        <v>-/-</v>
      </c>
    </row>
    <row r="6148" ht="22.5" customHeight="1">
      <c r="A6148" s="165"/>
      <c r="B6148" s="171"/>
      <c r="C6148" s="167"/>
      <c r="D6148" s="168">
        <v>0.0</v>
      </c>
      <c r="E6148" s="169" t="str">
        <f>iferror(vlookup(C6148,'Master data'!$A$2:$C$29,3,0),"-/-")</f>
        <v>-/-</v>
      </c>
      <c r="F6148" s="169" t="str">
        <f>iferror(vlookup(C6148,'Master data'!$A$2:$C$29,2,0),"-/-")</f>
        <v>-/-</v>
      </c>
    </row>
    <row r="6149" ht="22.5" customHeight="1">
      <c r="A6149" s="165"/>
      <c r="B6149" s="171"/>
      <c r="C6149" s="167"/>
      <c r="D6149" s="168">
        <v>0.0</v>
      </c>
      <c r="E6149" s="169" t="str">
        <f>iferror(vlookup(C6149,'Master data'!$A$2:$C$29,3,0),"-/-")</f>
        <v>-/-</v>
      </c>
      <c r="F6149" s="169" t="str">
        <f>iferror(vlookup(C6149,'Master data'!$A$2:$C$29,2,0),"-/-")</f>
        <v>-/-</v>
      </c>
    </row>
    <row r="6150" ht="22.5" customHeight="1">
      <c r="A6150" s="165"/>
      <c r="B6150" s="171"/>
      <c r="C6150" s="167"/>
      <c r="D6150" s="168">
        <v>0.0</v>
      </c>
      <c r="E6150" s="169" t="str">
        <f>iferror(vlookup(C6150,'Master data'!$A$2:$C$29,3,0),"-/-")</f>
        <v>-/-</v>
      </c>
      <c r="F6150" s="169" t="str">
        <f>iferror(vlookup(C6150,'Master data'!$A$2:$C$29,2,0),"-/-")</f>
        <v>-/-</v>
      </c>
    </row>
    <row r="6151" ht="22.5" customHeight="1">
      <c r="A6151" s="165"/>
      <c r="B6151" s="171"/>
      <c r="C6151" s="167"/>
      <c r="D6151" s="168">
        <v>0.0</v>
      </c>
      <c r="E6151" s="169" t="str">
        <f>iferror(vlookup(C6151,'Master data'!$A$2:$C$29,3,0),"-/-")</f>
        <v>-/-</v>
      </c>
      <c r="F6151" s="169" t="str">
        <f>iferror(vlookup(C6151,'Master data'!$A$2:$C$29,2,0),"-/-")</f>
        <v>-/-</v>
      </c>
    </row>
    <row r="6152" ht="22.5" customHeight="1">
      <c r="A6152" s="165"/>
      <c r="B6152" s="171"/>
      <c r="C6152" s="167"/>
      <c r="D6152" s="168">
        <v>0.0</v>
      </c>
      <c r="E6152" s="169" t="str">
        <f>iferror(vlookup(C6152,'Master data'!$A$2:$C$29,3,0),"-/-")</f>
        <v>-/-</v>
      </c>
      <c r="F6152" s="169" t="str">
        <f>iferror(vlookup(C6152,'Master data'!$A$2:$C$29,2,0),"-/-")</f>
        <v>-/-</v>
      </c>
    </row>
    <row r="6153" ht="22.5" customHeight="1">
      <c r="A6153" s="165"/>
      <c r="B6153" s="171"/>
      <c r="C6153" s="167"/>
      <c r="D6153" s="168">
        <v>0.0</v>
      </c>
      <c r="E6153" s="169" t="str">
        <f>iferror(vlookup(C6153,'Master data'!$A$2:$C$29,3,0),"-/-")</f>
        <v>-/-</v>
      </c>
      <c r="F6153" s="169" t="str">
        <f>iferror(vlookup(C6153,'Master data'!$A$2:$C$29,2,0),"-/-")</f>
        <v>-/-</v>
      </c>
    </row>
    <row r="6154" ht="22.5" customHeight="1">
      <c r="A6154" s="165"/>
      <c r="B6154" s="171"/>
      <c r="C6154" s="167"/>
      <c r="D6154" s="168">
        <v>0.0</v>
      </c>
      <c r="E6154" s="169" t="str">
        <f>iferror(vlookup(C6154,'Master data'!$A$2:$C$29,3,0),"-/-")</f>
        <v>-/-</v>
      </c>
      <c r="F6154" s="169" t="str">
        <f>iferror(vlookup(C6154,'Master data'!$A$2:$C$29,2,0),"-/-")</f>
        <v>-/-</v>
      </c>
    </row>
    <row r="6155" ht="22.5" customHeight="1">
      <c r="A6155" s="165"/>
      <c r="B6155" s="171"/>
      <c r="C6155" s="167"/>
      <c r="D6155" s="168">
        <v>0.0</v>
      </c>
      <c r="E6155" s="169" t="str">
        <f>iferror(vlookup(C6155,'Master data'!$A$2:$C$29,3,0),"-/-")</f>
        <v>-/-</v>
      </c>
      <c r="F6155" s="169" t="str">
        <f>iferror(vlookup(C6155,'Master data'!$A$2:$C$29,2,0),"-/-")</f>
        <v>-/-</v>
      </c>
    </row>
    <row r="6156" ht="22.5" customHeight="1">
      <c r="A6156" s="165"/>
      <c r="B6156" s="171"/>
      <c r="C6156" s="167"/>
      <c r="D6156" s="168">
        <v>0.0</v>
      </c>
      <c r="E6156" s="169" t="str">
        <f>iferror(vlookup(C6156,'Master data'!$A$2:$C$29,3,0),"-/-")</f>
        <v>-/-</v>
      </c>
      <c r="F6156" s="169" t="str">
        <f>iferror(vlookup(C6156,'Master data'!$A$2:$C$29,2,0),"-/-")</f>
        <v>-/-</v>
      </c>
    </row>
    <row r="6157" ht="22.5" customHeight="1">
      <c r="A6157" s="165"/>
      <c r="B6157" s="171"/>
      <c r="C6157" s="167"/>
      <c r="D6157" s="168">
        <v>0.0</v>
      </c>
      <c r="E6157" s="169" t="str">
        <f>iferror(vlookup(C6157,'Master data'!$A$2:$C$29,3,0),"-/-")</f>
        <v>-/-</v>
      </c>
      <c r="F6157" s="169" t="str">
        <f>iferror(vlookup(C6157,'Master data'!$A$2:$C$29,2,0),"-/-")</f>
        <v>-/-</v>
      </c>
    </row>
    <row r="6158" ht="22.5" customHeight="1">
      <c r="A6158" s="165"/>
      <c r="B6158" s="171"/>
      <c r="C6158" s="167"/>
      <c r="D6158" s="168">
        <v>0.0</v>
      </c>
      <c r="E6158" s="169" t="str">
        <f>iferror(vlookup(C6158,'Master data'!$A$2:$C$29,3,0),"-/-")</f>
        <v>-/-</v>
      </c>
      <c r="F6158" s="169" t="str">
        <f>iferror(vlookup(C6158,'Master data'!$A$2:$C$29,2,0),"-/-")</f>
        <v>-/-</v>
      </c>
    </row>
    <row r="6159" ht="22.5" customHeight="1">
      <c r="A6159" s="165"/>
      <c r="B6159" s="171"/>
      <c r="C6159" s="167"/>
      <c r="D6159" s="168">
        <v>0.0</v>
      </c>
      <c r="E6159" s="169" t="str">
        <f>iferror(vlookup(C6159,'Master data'!$A$2:$C$29,3,0),"-/-")</f>
        <v>-/-</v>
      </c>
      <c r="F6159" s="169" t="str">
        <f>iferror(vlookup(C6159,'Master data'!$A$2:$C$29,2,0),"-/-")</f>
        <v>-/-</v>
      </c>
    </row>
    <row r="6160" ht="22.5" customHeight="1">
      <c r="A6160" s="165"/>
      <c r="B6160" s="171"/>
      <c r="C6160" s="167"/>
      <c r="D6160" s="168">
        <v>0.0</v>
      </c>
      <c r="E6160" s="169" t="str">
        <f>iferror(vlookup(C6160,'Master data'!$A$2:$C$29,3,0),"-/-")</f>
        <v>-/-</v>
      </c>
      <c r="F6160" s="169" t="str">
        <f>iferror(vlookup(C6160,'Master data'!$A$2:$C$29,2,0),"-/-")</f>
        <v>-/-</v>
      </c>
    </row>
    <row r="6161" ht="22.5" customHeight="1">
      <c r="A6161" s="165"/>
      <c r="B6161" s="171"/>
      <c r="C6161" s="167"/>
      <c r="D6161" s="168">
        <v>0.0</v>
      </c>
      <c r="E6161" s="169" t="str">
        <f>iferror(vlookup(C6161,'Master data'!$A$2:$C$29,3,0),"-/-")</f>
        <v>-/-</v>
      </c>
      <c r="F6161" s="169" t="str">
        <f>iferror(vlookup(C6161,'Master data'!$A$2:$C$29,2,0),"-/-")</f>
        <v>-/-</v>
      </c>
    </row>
    <row r="6162" ht="22.5" customHeight="1">
      <c r="A6162" s="165"/>
      <c r="B6162" s="171"/>
      <c r="C6162" s="167"/>
      <c r="D6162" s="168">
        <v>0.0</v>
      </c>
      <c r="E6162" s="169" t="str">
        <f>iferror(vlookup(C6162,'Master data'!$A$2:$C$29,3,0),"-/-")</f>
        <v>-/-</v>
      </c>
      <c r="F6162" s="169" t="str">
        <f>iferror(vlookup(C6162,'Master data'!$A$2:$C$29,2,0),"-/-")</f>
        <v>-/-</v>
      </c>
    </row>
    <row r="6163" ht="22.5" customHeight="1">
      <c r="A6163" s="165"/>
      <c r="B6163" s="171"/>
      <c r="C6163" s="167"/>
      <c r="D6163" s="168">
        <v>0.0</v>
      </c>
      <c r="E6163" s="169" t="str">
        <f>iferror(vlookup(C6163,'Master data'!$A$2:$C$29,3,0),"-/-")</f>
        <v>-/-</v>
      </c>
      <c r="F6163" s="169" t="str">
        <f>iferror(vlookup(C6163,'Master data'!$A$2:$C$29,2,0),"-/-")</f>
        <v>-/-</v>
      </c>
    </row>
    <row r="6164" ht="22.5" customHeight="1">
      <c r="A6164" s="165"/>
      <c r="B6164" s="171"/>
      <c r="C6164" s="167"/>
      <c r="D6164" s="168">
        <v>0.0</v>
      </c>
      <c r="E6164" s="169" t="str">
        <f>iferror(vlookup(C6164,'Master data'!$A$2:$C$29,3,0),"-/-")</f>
        <v>-/-</v>
      </c>
      <c r="F6164" s="169" t="str">
        <f>iferror(vlookup(C6164,'Master data'!$A$2:$C$29,2,0),"-/-")</f>
        <v>-/-</v>
      </c>
    </row>
    <row r="6165" ht="22.5" customHeight="1">
      <c r="A6165" s="165"/>
      <c r="B6165" s="171"/>
      <c r="C6165" s="167"/>
      <c r="D6165" s="168">
        <v>0.0</v>
      </c>
      <c r="E6165" s="169" t="str">
        <f>iferror(vlookup(C6165,'Master data'!$A$2:$C$29,3,0),"-/-")</f>
        <v>-/-</v>
      </c>
      <c r="F6165" s="169" t="str">
        <f>iferror(vlookup(C6165,'Master data'!$A$2:$C$29,2,0),"-/-")</f>
        <v>-/-</v>
      </c>
    </row>
    <row r="6166" ht="22.5" customHeight="1">
      <c r="A6166" s="165"/>
      <c r="B6166" s="171"/>
      <c r="C6166" s="167"/>
      <c r="D6166" s="168">
        <v>0.0</v>
      </c>
      <c r="E6166" s="169" t="str">
        <f>iferror(vlookup(C6166,'Master data'!$A$2:$C$29,3,0),"-/-")</f>
        <v>-/-</v>
      </c>
      <c r="F6166" s="169" t="str">
        <f>iferror(vlookup(C6166,'Master data'!$A$2:$C$29,2,0),"-/-")</f>
        <v>-/-</v>
      </c>
    </row>
    <row r="6167" ht="22.5" customHeight="1">
      <c r="A6167" s="165"/>
      <c r="B6167" s="171"/>
      <c r="C6167" s="167"/>
      <c r="D6167" s="168">
        <v>0.0</v>
      </c>
      <c r="E6167" s="169" t="str">
        <f>iferror(vlookup(C6167,'Master data'!$A$2:$C$29,3,0),"-/-")</f>
        <v>-/-</v>
      </c>
      <c r="F6167" s="169" t="str">
        <f>iferror(vlookup(C6167,'Master data'!$A$2:$C$29,2,0),"-/-")</f>
        <v>-/-</v>
      </c>
    </row>
    <row r="6168" ht="22.5" customHeight="1">
      <c r="A6168" s="165"/>
      <c r="B6168" s="171"/>
      <c r="C6168" s="167"/>
      <c r="D6168" s="168">
        <v>0.0</v>
      </c>
      <c r="E6168" s="169" t="str">
        <f>iferror(vlookup(C6168,'Master data'!$A$2:$C$29,3,0),"-/-")</f>
        <v>-/-</v>
      </c>
      <c r="F6168" s="169" t="str">
        <f>iferror(vlookup(C6168,'Master data'!$A$2:$C$29,2,0),"-/-")</f>
        <v>-/-</v>
      </c>
    </row>
    <row r="6169" ht="22.5" customHeight="1">
      <c r="A6169" s="165"/>
      <c r="B6169" s="171"/>
      <c r="C6169" s="167"/>
      <c r="D6169" s="168">
        <v>0.0</v>
      </c>
      <c r="E6169" s="169" t="str">
        <f>iferror(vlookup(C6169,'Master data'!$A$2:$C$29,3,0),"-/-")</f>
        <v>-/-</v>
      </c>
      <c r="F6169" s="169" t="str">
        <f>iferror(vlookup(C6169,'Master data'!$A$2:$C$29,2,0),"-/-")</f>
        <v>-/-</v>
      </c>
    </row>
    <row r="6170" ht="22.5" customHeight="1">
      <c r="A6170" s="165"/>
      <c r="B6170" s="171"/>
      <c r="C6170" s="167"/>
      <c r="D6170" s="168">
        <v>0.0</v>
      </c>
      <c r="E6170" s="169" t="str">
        <f>iferror(vlookup(C6170,'Master data'!$A$2:$C$29,3,0),"-/-")</f>
        <v>-/-</v>
      </c>
      <c r="F6170" s="169" t="str">
        <f>iferror(vlookup(C6170,'Master data'!$A$2:$C$29,2,0),"-/-")</f>
        <v>-/-</v>
      </c>
    </row>
    <row r="6171" ht="22.5" customHeight="1">
      <c r="A6171" s="165"/>
      <c r="B6171" s="171"/>
      <c r="C6171" s="167"/>
      <c r="D6171" s="168">
        <v>0.0</v>
      </c>
      <c r="E6171" s="169" t="str">
        <f>iferror(vlookup(C6171,'Master data'!$A$2:$C$29,3,0),"-/-")</f>
        <v>-/-</v>
      </c>
      <c r="F6171" s="169" t="str">
        <f>iferror(vlookup(C6171,'Master data'!$A$2:$C$29,2,0),"-/-")</f>
        <v>-/-</v>
      </c>
    </row>
    <row r="6172" ht="22.5" customHeight="1">
      <c r="A6172" s="165"/>
      <c r="B6172" s="171"/>
      <c r="C6172" s="167"/>
      <c r="D6172" s="168">
        <v>0.0</v>
      </c>
      <c r="E6172" s="169" t="str">
        <f>iferror(vlookup(C6172,'Master data'!$A$2:$C$29,3,0),"-/-")</f>
        <v>-/-</v>
      </c>
      <c r="F6172" s="169" t="str">
        <f>iferror(vlookup(C6172,'Master data'!$A$2:$C$29,2,0),"-/-")</f>
        <v>-/-</v>
      </c>
    </row>
    <row r="6173" ht="22.5" customHeight="1">
      <c r="A6173" s="165"/>
      <c r="B6173" s="171"/>
      <c r="C6173" s="167"/>
      <c r="D6173" s="168">
        <v>0.0</v>
      </c>
      <c r="E6173" s="169" t="str">
        <f>iferror(vlookup(C6173,'Master data'!$A$2:$C$29,3,0),"-/-")</f>
        <v>-/-</v>
      </c>
      <c r="F6173" s="169" t="str">
        <f>iferror(vlookup(C6173,'Master data'!$A$2:$C$29,2,0),"-/-")</f>
        <v>-/-</v>
      </c>
    </row>
    <row r="6174" ht="22.5" customHeight="1">
      <c r="A6174" s="165"/>
      <c r="B6174" s="171"/>
      <c r="C6174" s="167"/>
      <c r="D6174" s="168">
        <v>0.0</v>
      </c>
      <c r="E6174" s="169" t="str">
        <f>iferror(vlookup(C6174,'Master data'!$A$2:$C$29,3,0),"-/-")</f>
        <v>-/-</v>
      </c>
      <c r="F6174" s="169" t="str">
        <f>iferror(vlookup(C6174,'Master data'!$A$2:$C$29,2,0),"-/-")</f>
        <v>-/-</v>
      </c>
    </row>
    <row r="6175" ht="22.5" customHeight="1">
      <c r="A6175" s="165"/>
      <c r="B6175" s="171"/>
      <c r="C6175" s="167"/>
      <c r="D6175" s="168">
        <v>0.0</v>
      </c>
      <c r="E6175" s="169" t="str">
        <f>iferror(vlookup(C6175,'Master data'!$A$2:$C$29,3,0),"-/-")</f>
        <v>-/-</v>
      </c>
      <c r="F6175" s="169" t="str">
        <f>iferror(vlookup(C6175,'Master data'!$A$2:$C$29,2,0),"-/-")</f>
        <v>-/-</v>
      </c>
    </row>
    <row r="6176" ht="22.5" customHeight="1">
      <c r="A6176" s="165"/>
      <c r="B6176" s="171"/>
      <c r="C6176" s="167"/>
      <c r="D6176" s="168">
        <v>0.0</v>
      </c>
      <c r="E6176" s="169" t="str">
        <f>iferror(vlookup(C6176,'Master data'!$A$2:$C$29,3,0),"-/-")</f>
        <v>-/-</v>
      </c>
      <c r="F6176" s="169" t="str">
        <f>iferror(vlookup(C6176,'Master data'!$A$2:$C$29,2,0),"-/-")</f>
        <v>-/-</v>
      </c>
    </row>
    <row r="6177" ht="22.5" customHeight="1">
      <c r="A6177" s="165"/>
      <c r="B6177" s="171"/>
      <c r="C6177" s="167"/>
      <c r="D6177" s="168">
        <v>0.0</v>
      </c>
      <c r="E6177" s="169" t="str">
        <f>iferror(vlookup(C6177,'Master data'!$A$2:$C$29,3,0),"-/-")</f>
        <v>-/-</v>
      </c>
      <c r="F6177" s="169" t="str">
        <f>iferror(vlookup(C6177,'Master data'!$A$2:$C$29,2,0),"-/-")</f>
        <v>-/-</v>
      </c>
    </row>
    <row r="6178" ht="22.5" customHeight="1">
      <c r="A6178" s="165"/>
      <c r="B6178" s="171"/>
      <c r="C6178" s="167"/>
      <c r="D6178" s="168">
        <v>0.0</v>
      </c>
      <c r="E6178" s="169" t="str">
        <f>iferror(vlookup(C6178,'Master data'!$A$2:$C$29,3,0),"-/-")</f>
        <v>-/-</v>
      </c>
      <c r="F6178" s="169" t="str">
        <f>iferror(vlookup(C6178,'Master data'!$A$2:$C$29,2,0),"-/-")</f>
        <v>-/-</v>
      </c>
    </row>
    <row r="6179" ht="22.5" customHeight="1">
      <c r="A6179" s="165"/>
      <c r="B6179" s="171"/>
      <c r="C6179" s="167"/>
      <c r="D6179" s="168">
        <v>0.0</v>
      </c>
      <c r="E6179" s="169" t="str">
        <f>iferror(vlookup(C6179,'Master data'!$A$2:$C$29,3,0),"-/-")</f>
        <v>-/-</v>
      </c>
      <c r="F6179" s="169" t="str">
        <f>iferror(vlookup(C6179,'Master data'!$A$2:$C$29,2,0),"-/-")</f>
        <v>-/-</v>
      </c>
    </row>
    <row r="6180" ht="22.5" customHeight="1">
      <c r="A6180" s="165"/>
      <c r="B6180" s="171"/>
      <c r="C6180" s="167"/>
      <c r="D6180" s="168">
        <v>0.0</v>
      </c>
      <c r="E6180" s="169" t="str">
        <f>iferror(vlookup(C6180,'Master data'!$A$2:$C$29,3,0),"-/-")</f>
        <v>-/-</v>
      </c>
      <c r="F6180" s="169" t="str">
        <f>iferror(vlookup(C6180,'Master data'!$A$2:$C$29,2,0),"-/-")</f>
        <v>-/-</v>
      </c>
    </row>
    <row r="6181" ht="22.5" customHeight="1">
      <c r="A6181" s="165"/>
      <c r="B6181" s="171"/>
      <c r="C6181" s="167"/>
      <c r="D6181" s="168">
        <v>0.0</v>
      </c>
      <c r="E6181" s="169" t="str">
        <f>iferror(vlookup(C6181,'Master data'!$A$2:$C$29,3,0),"-/-")</f>
        <v>-/-</v>
      </c>
      <c r="F6181" s="169" t="str">
        <f>iferror(vlookup(C6181,'Master data'!$A$2:$C$29,2,0),"-/-")</f>
        <v>-/-</v>
      </c>
    </row>
    <row r="6182" ht="22.5" customHeight="1">
      <c r="A6182" s="165"/>
      <c r="B6182" s="171"/>
      <c r="C6182" s="167"/>
      <c r="D6182" s="168">
        <v>0.0</v>
      </c>
      <c r="E6182" s="169" t="str">
        <f>iferror(vlookup(C6182,'Master data'!$A$2:$C$29,3,0),"-/-")</f>
        <v>-/-</v>
      </c>
      <c r="F6182" s="169" t="str">
        <f>iferror(vlookup(C6182,'Master data'!$A$2:$C$29,2,0),"-/-")</f>
        <v>-/-</v>
      </c>
    </row>
    <row r="6183" ht="22.5" customHeight="1">
      <c r="A6183" s="165"/>
      <c r="B6183" s="171"/>
      <c r="C6183" s="167"/>
      <c r="D6183" s="168">
        <v>0.0</v>
      </c>
      <c r="E6183" s="169" t="str">
        <f>iferror(vlookup(C6183,'Master data'!$A$2:$C$29,3,0),"-/-")</f>
        <v>-/-</v>
      </c>
      <c r="F6183" s="169" t="str">
        <f>iferror(vlookup(C6183,'Master data'!$A$2:$C$29,2,0),"-/-")</f>
        <v>-/-</v>
      </c>
    </row>
    <row r="6184" ht="22.5" customHeight="1">
      <c r="A6184" s="165"/>
      <c r="B6184" s="171"/>
      <c r="C6184" s="167"/>
      <c r="D6184" s="168">
        <v>0.0</v>
      </c>
      <c r="E6184" s="169" t="str">
        <f>iferror(vlookup(C6184,'Master data'!$A$2:$C$29,3,0),"-/-")</f>
        <v>-/-</v>
      </c>
      <c r="F6184" s="169" t="str">
        <f>iferror(vlookup(C6184,'Master data'!$A$2:$C$29,2,0),"-/-")</f>
        <v>-/-</v>
      </c>
    </row>
    <row r="6185" ht="22.5" customHeight="1">
      <c r="A6185" s="165"/>
      <c r="B6185" s="171"/>
      <c r="C6185" s="167"/>
      <c r="D6185" s="168">
        <v>0.0</v>
      </c>
      <c r="E6185" s="169" t="str">
        <f>iferror(vlookup(C6185,'Master data'!$A$2:$C$29,3,0),"-/-")</f>
        <v>-/-</v>
      </c>
      <c r="F6185" s="169" t="str">
        <f>iferror(vlookup(C6185,'Master data'!$A$2:$C$29,2,0),"-/-")</f>
        <v>-/-</v>
      </c>
    </row>
    <row r="6186" ht="22.5" customHeight="1">
      <c r="A6186" s="165"/>
      <c r="B6186" s="171"/>
      <c r="C6186" s="167"/>
      <c r="D6186" s="168">
        <v>0.0</v>
      </c>
      <c r="E6186" s="169" t="str">
        <f>iferror(vlookup(C6186,'Master data'!$A$2:$C$29,3,0),"-/-")</f>
        <v>-/-</v>
      </c>
      <c r="F6186" s="169" t="str">
        <f>iferror(vlookup(C6186,'Master data'!$A$2:$C$29,2,0),"-/-")</f>
        <v>-/-</v>
      </c>
    </row>
    <row r="6187" ht="22.5" customHeight="1">
      <c r="A6187" s="165"/>
      <c r="B6187" s="171"/>
      <c r="C6187" s="167"/>
      <c r="D6187" s="168">
        <v>0.0</v>
      </c>
      <c r="E6187" s="169" t="str">
        <f>iferror(vlookup(C6187,'Master data'!$A$2:$C$29,3,0),"-/-")</f>
        <v>-/-</v>
      </c>
      <c r="F6187" s="169" t="str">
        <f>iferror(vlookup(C6187,'Master data'!$A$2:$C$29,2,0),"-/-")</f>
        <v>-/-</v>
      </c>
    </row>
    <row r="6188" ht="22.5" customHeight="1">
      <c r="A6188" s="165"/>
      <c r="B6188" s="171"/>
      <c r="C6188" s="167"/>
      <c r="D6188" s="168">
        <v>0.0</v>
      </c>
      <c r="E6188" s="169" t="str">
        <f>iferror(vlookup(C6188,'Master data'!$A$2:$C$29,3,0),"-/-")</f>
        <v>-/-</v>
      </c>
      <c r="F6188" s="169" t="str">
        <f>iferror(vlookup(C6188,'Master data'!$A$2:$C$29,2,0),"-/-")</f>
        <v>-/-</v>
      </c>
    </row>
    <row r="6189" ht="22.5" customHeight="1">
      <c r="A6189" s="165"/>
      <c r="B6189" s="171"/>
      <c r="C6189" s="167"/>
      <c r="D6189" s="168">
        <v>0.0</v>
      </c>
      <c r="E6189" s="169" t="str">
        <f>iferror(vlookup(C6189,'Master data'!$A$2:$C$29,3,0),"-/-")</f>
        <v>-/-</v>
      </c>
      <c r="F6189" s="169" t="str">
        <f>iferror(vlookup(C6189,'Master data'!$A$2:$C$29,2,0),"-/-")</f>
        <v>-/-</v>
      </c>
    </row>
    <row r="6190" ht="22.5" customHeight="1">
      <c r="A6190" s="165"/>
      <c r="B6190" s="171"/>
      <c r="C6190" s="167"/>
      <c r="D6190" s="168">
        <v>0.0</v>
      </c>
      <c r="E6190" s="169" t="str">
        <f>iferror(vlookup(C6190,'Master data'!$A$2:$C$29,3,0),"-/-")</f>
        <v>-/-</v>
      </c>
      <c r="F6190" s="169" t="str">
        <f>iferror(vlookup(C6190,'Master data'!$A$2:$C$29,2,0),"-/-")</f>
        <v>-/-</v>
      </c>
    </row>
    <row r="6191" ht="22.5" customHeight="1">
      <c r="A6191" s="165"/>
      <c r="B6191" s="171"/>
      <c r="C6191" s="167"/>
      <c r="D6191" s="168">
        <v>0.0</v>
      </c>
      <c r="E6191" s="169" t="str">
        <f>iferror(vlookup(C6191,'Master data'!$A$2:$C$29,3,0),"-/-")</f>
        <v>-/-</v>
      </c>
      <c r="F6191" s="169" t="str">
        <f>iferror(vlookup(C6191,'Master data'!$A$2:$C$29,2,0),"-/-")</f>
        <v>-/-</v>
      </c>
    </row>
    <row r="6192" ht="22.5" customHeight="1">
      <c r="A6192" s="165"/>
      <c r="B6192" s="171"/>
      <c r="C6192" s="167"/>
      <c r="D6192" s="168">
        <v>0.0</v>
      </c>
      <c r="E6192" s="169" t="str">
        <f>iferror(vlookup(C6192,'Master data'!$A$2:$C$29,3,0),"-/-")</f>
        <v>-/-</v>
      </c>
      <c r="F6192" s="169" t="str">
        <f>iferror(vlookup(C6192,'Master data'!$A$2:$C$29,2,0),"-/-")</f>
        <v>-/-</v>
      </c>
    </row>
    <row r="6193" ht="22.5" customHeight="1">
      <c r="A6193" s="165"/>
      <c r="B6193" s="171"/>
      <c r="C6193" s="167"/>
      <c r="D6193" s="168">
        <v>0.0</v>
      </c>
      <c r="E6193" s="169" t="str">
        <f>iferror(vlookup(C6193,'Master data'!$A$2:$C$29,3,0),"-/-")</f>
        <v>-/-</v>
      </c>
      <c r="F6193" s="169" t="str">
        <f>iferror(vlookup(C6193,'Master data'!$A$2:$C$29,2,0),"-/-")</f>
        <v>-/-</v>
      </c>
    </row>
    <row r="6194" ht="22.5" customHeight="1">
      <c r="A6194" s="165"/>
      <c r="B6194" s="171"/>
      <c r="C6194" s="167"/>
      <c r="D6194" s="168">
        <v>0.0</v>
      </c>
      <c r="E6194" s="169" t="str">
        <f>iferror(vlookup(C6194,'Master data'!$A$2:$C$29,3,0),"-/-")</f>
        <v>-/-</v>
      </c>
      <c r="F6194" s="169" t="str">
        <f>iferror(vlookup(C6194,'Master data'!$A$2:$C$29,2,0),"-/-")</f>
        <v>-/-</v>
      </c>
    </row>
    <row r="6195" ht="22.5" customHeight="1">
      <c r="A6195" s="165"/>
      <c r="B6195" s="171"/>
      <c r="C6195" s="167"/>
      <c r="D6195" s="168">
        <v>0.0</v>
      </c>
      <c r="E6195" s="169" t="str">
        <f>iferror(vlookup(C6195,'Master data'!$A$2:$C$29,3,0),"-/-")</f>
        <v>-/-</v>
      </c>
      <c r="F6195" s="169" t="str">
        <f>iferror(vlookup(C6195,'Master data'!$A$2:$C$29,2,0),"-/-")</f>
        <v>-/-</v>
      </c>
    </row>
    <row r="6196" ht="22.5" customHeight="1">
      <c r="A6196" s="165"/>
      <c r="B6196" s="171"/>
      <c r="C6196" s="167"/>
      <c r="D6196" s="168">
        <v>0.0</v>
      </c>
      <c r="E6196" s="169" t="str">
        <f>iferror(vlookup(C6196,'Master data'!$A$2:$C$29,3,0),"-/-")</f>
        <v>-/-</v>
      </c>
      <c r="F6196" s="169" t="str">
        <f>iferror(vlookup(C6196,'Master data'!$A$2:$C$29,2,0),"-/-")</f>
        <v>-/-</v>
      </c>
    </row>
    <row r="6197" ht="22.5" customHeight="1">
      <c r="A6197" s="165"/>
      <c r="B6197" s="171"/>
      <c r="C6197" s="167"/>
      <c r="D6197" s="168">
        <v>0.0</v>
      </c>
      <c r="E6197" s="169" t="str">
        <f>iferror(vlookup(C6197,'Master data'!$A$2:$C$29,3,0),"-/-")</f>
        <v>-/-</v>
      </c>
      <c r="F6197" s="169" t="str">
        <f>iferror(vlookup(C6197,'Master data'!$A$2:$C$29,2,0),"-/-")</f>
        <v>-/-</v>
      </c>
    </row>
    <row r="6198" ht="22.5" customHeight="1">
      <c r="A6198" s="165"/>
      <c r="B6198" s="171"/>
      <c r="C6198" s="167"/>
      <c r="D6198" s="168">
        <v>0.0</v>
      </c>
      <c r="E6198" s="169" t="str">
        <f>iferror(vlookup(C6198,'Master data'!$A$2:$C$29,3,0),"-/-")</f>
        <v>-/-</v>
      </c>
      <c r="F6198" s="169" t="str">
        <f>iferror(vlookup(C6198,'Master data'!$A$2:$C$29,2,0),"-/-")</f>
        <v>-/-</v>
      </c>
    </row>
    <row r="6199" ht="22.5" customHeight="1">
      <c r="A6199" s="165"/>
      <c r="B6199" s="171"/>
      <c r="C6199" s="167"/>
      <c r="D6199" s="168">
        <v>0.0</v>
      </c>
      <c r="E6199" s="169" t="str">
        <f>iferror(vlookup(C6199,'Master data'!$A$2:$C$29,3,0),"-/-")</f>
        <v>-/-</v>
      </c>
      <c r="F6199" s="169" t="str">
        <f>iferror(vlookup(C6199,'Master data'!$A$2:$C$29,2,0),"-/-")</f>
        <v>-/-</v>
      </c>
    </row>
    <row r="6200" ht="22.5" customHeight="1">
      <c r="A6200" s="165"/>
      <c r="B6200" s="171"/>
      <c r="C6200" s="167"/>
      <c r="D6200" s="168">
        <v>0.0</v>
      </c>
      <c r="E6200" s="169" t="str">
        <f>iferror(vlookup(C6200,'Master data'!$A$2:$C$29,3,0),"-/-")</f>
        <v>-/-</v>
      </c>
      <c r="F6200" s="169" t="str">
        <f>iferror(vlookup(C6200,'Master data'!$A$2:$C$29,2,0),"-/-")</f>
        <v>-/-</v>
      </c>
    </row>
    <row r="6201" ht="22.5" customHeight="1">
      <c r="A6201" s="165"/>
      <c r="B6201" s="171"/>
      <c r="C6201" s="167"/>
      <c r="D6201" s="168">
        <v>0.0</v>
      </c>
      <c r="E6201" s="169" t="str">
        <f>iferror(vlookup(C6201,'Master data'!$A$2:$C$29,3,0),"-/-")</f>
        <v>-/-</v>
      </c>
      <c r="F6201" s="169" t="str">
        <f>iferror(vlookup(C6201,'Master data'!$A$2:$C$29,2,0),"-/-")</f>
        <v>-/-</v>
      </c>
    </row>
    <row r="6202" ht="22.5" customHeight="1">
      <c r="A6202" s="165"/>
      <c r="B6202" s="171"/>
      <c r="C6202" s="167"/>
      <c r="D6202" s="168">
        <v>0.0</v>
      </c>
      <c r="E6202" s="169" t="str">
        <f>iferror(vlookup(C6202,'Master data'!$A$2:$C$29,3,0),"-/-")</f>
        <v>-/-</v>
      </c>
      <c r="F6202" s="169" t="str">
        <f>iferror(vlookup(C6202,'Master data'!$A$2:$C$29,2,0),"-/-")</f>
        <v>-/-</v>
      </c>
    </row>
    <row r="6203" ht="22.5" customHeight="1">
      <c r="A6203" s="165"/>
      <c r="B6203" s="171"/>
      <c r="C6203" s="167"/>
      <c r="D6203" s="168">
        <v>0.0</v>
      </c>
      <c r="E6203" s="169" t="str">
        <f>iferror(vlookup(C6203,'Master data'!$A$2:$C$29,3,0),"-/-")</f>
        <v>-/-</v>
      </c>
      <c r="F6203" s="169" t="str">
        <f>iferror(vlookup(C6203,'Master data'!$A$2:$C$29,2,0),"-/-")</f>
        <v>-/-</v>
      </c>
    </row>
    <row r="6204" ht="22.5" customHeight="1">
      <c r="A6204" s="165"/>
      <c r="B6204" s="171"/>
      <c r="C6204" s="167"/>
      <c r="D6204" s="168">
        <v>0.0</v>
      </c>
      <c r="E6204" s="169" t="str">
        <f>iferror(vlookup(C6204,'Master data'!$A$2:$C$29,3,0),"-/-")</f>
        <v>-/-</v>
      </c>
      <c r="F6204" s="169" t="str">
        <f>iferror(vlookup(C6204,'Master data'!$A$2:$C$29,2,0),"-/-")</f>
        <v>-/-</v>
      </c>
    </row>
    <row r="6205" ht="22.5" customHeight="1">
      <c r="A6205" s="165"/>
      <c r="B6205" s="171"/>
      <c r="C6205" s="167"/>
      <c r="D6205" s="168">
        <v>0.0</v>
      </c>
      <c r="E6205" s="169" t="str">
        <f>iferror(vlookup(C6205,'Master data'!$A$2:$C$29,3,0),"-/-")</f>
        <v>-/-</v>
      </c>
      <c r="F6205" s="169" t="str">
        <f>iferror(vlookup(C6205,'Master data'!$A$2:$C$29,2,0),"-/-")</f>
        <v>-/-</v>
      </c>
    </row>
    <row r="6206" ht="22.5" customHeight="1">
      <c r="A6206" s="165"/>
      <c r="B6206" s="171"/>
      <c r="C6206" s="167"/>
      <c r="D6206" s="168">
        <v>0.0</v>
      </c>
      <c r="E6206" s="169" t="str">
        <f>iferror(vlookup(C6206,'Master data'!$A$2:$C$29,3,0),"-/-")</f>
        <v>-/-</v>
      </c>
      <c r="F6206" s="169" t="str">
        <f>iferror(vlookup(C6206,'Master data'!$A$2:$C$29,2,0),"-/-")</f>
        <v>-/-</v>
      </c>
    </row>
    <row r="6207" ht="22.5" customHeight="1">
      <c r="A6207" s="165"/>
      <c r="B6207" s="171"/>
      <c r="C6207" s="167"/>
      <c r="D6207" s="168">
        <v>0.0</v>
      </c>
      <c r="E6207" s="169" t="str">
        <f>iferror(vlookup(C6207,'Master data'!$A$2:$C$29,3,0),"-/-")</f>
        <v>-/-</v>
      </c>
      <c r="F6207" s="169" t="str">
        <f>iferror(vlookup(C6207,'Master data'!$A$2:$C$29,2,0),"-/-")</f>
        <v>-/-</v>
      </c>
    </row>
    <row r="6208" ht="22.5" customHeight="1">
      <c r="A6208" s="165"/>
      <c r="B6208" s="171"/>
      <c r="C6208" s="167"/>
      <c r="D6208" s="168">
        <v>0.0</v>
      </c>
      <c r="E6208" s="169" t="str">
        <f>iferror(vlookup(C6208,'Master data'!$A$2:$C$29,3,0),"-/-")</f>
        <v>-/-</v>
      </c>
      <c r="F6208" s="169" t="str">
        <f>iferror(vlookup(C6208,'Master data'!$A$2:$C$29,2,0),"-/-")</f>
        <v>-/-</v>
      </c>
    </row>
    <row r="6209" ht="22.5" customHeight="1">
      <c r="A6209" s="165"/>
      <c r="B6209" s="171"/>
      <c r="C6209" s="167"/>
      <c r="D6209" s="168">
        <v>0.0</v>
      </c>
      <c r="E6209" s="169" t="str">
        <f>iferror(vlookup(C6209,'Master data'!$A$2:$C$29,3,0),"-/-")</f>
        <v>-/-</v>
      </c>
      <c r="F6209" s="169" t="str">
        <f>iferror(vlookup(C6209,'Master data'!$A$2:$C$29,2,0),"-/-")</f>
        <v>-/-</v>
      </c>
    </row>
    <row r="6210" ht="22.5" customHeight="1">
      <c r="A6210" s="165"/>
      <c r="B6210" s="171"/>
      <c r="C6210" s="167"/>
      <c r="D6210" s="168">
        <v>0.0</v>
      </c>
      <c r="E6210" s="169" t="str">
        <f>iferror(vlookup(C6210,'Master data'!$A$2:$C$29,3,0),"-/-")</f>
        <v>-/-</v>
      </c>
      <c r="F6210" s="169" t="str">
        <f>iferror(vlookup(C6210,'Master data'!$A$2:$C$29,2,0),"-/-")</f>
        <v>-/-</v>
      </c>
    </row>
    <row r="6211" ht="22.5" customHeight="1">
      <c r="A6211" s="165"/>
      <c r="B6211" s="171"/>
      <c r="C6211" s="167"/>
      <c r="D6211" s="168">
        <v>0.0</v>
      </c>
      <c r="E6211" s="169" t="str">
        <f>iferror(vlookup(C6211,'Master data'!$A$2:$C$29,3,0),"-/-")</f>
        <v>-/-</v>
      </c>
      <c r="F6211" s="169" t="str">
        <f>iferror(vlookup(C6211,'Master data'!$A$2:$C$29,2,0),"-/-")</f>
        <v>-/-</v>
      </c>
    </row>
    <row r="6212" ht="22.5" customHeight="1">
      <c r="A6212" s="165"/>
      <c r="B6212" s="171"/>
      <c r="C6212" s="167"/>
      <c r="D6212" s="168">
        <v>0.0</v>
      </c>
      <c r="E6212" s="169" t="str">
        <f>iferror(vlookup(C6212,'Master data'!$A$2:$C$29,3,0),"-/-")</f>
        <v>-/-</v>
      </c>
      <c r="F6212" s="169" t="str">
        <f>iferror(vlookup(C6212,'Master data'!$A$2:$C$29,2,0),"-/-")</f>
        <v>-/-</v>
      </c>
    </row>
    <row r="6213" ht="22.5" customHeight="1">
      <c r="A6213" s="165"/>
      <c r="B6213" s="171"/>
      <c r="C6213" s="167"/>
      <c r="D6213" s="168">
        <v>0.0</v>
      </c>
      <c r="E6213" s="169" t="str">
        <f>iferror(vlookup(C6213,'Master data'!$A$2:$C$29,3,0),"-/-")</f>
        <v>-/-</v>
      </c>
      <c r="F6213" s="169" t="str">
        <f>iferror(vlookup(C6213,'Master data'!$A$2:$C$29,2,0),"-/-")</f>
        <v>-/-</v>
      </c>
    </row>
    <row r="6214" ht="22.5" customHeight="1">
      <c r="A6214" s="165"/>
      <c r="B6214" s="171"/>
      <c r="C6214" s="167"/>
      <c r="D6214" s="168">
        <v>0.0</v>
      </c>
      <c r="E6214" s="169" t="str">
        <f>iferror(vlookup(C6214,'Master data'!$A$2:$C$29,3,0),"-/-")</f>
        <v>-/-</v>
      </c>
      <c r="F6214" s="169" t="str">
        <f>iferror(vlookup(C6214,'Master data'!$A$2:$C$29,2,0),"-/-")</f>
        <v>-/-</v>
      </c>
    </row>
    <row r="6215" ht="22.5" customHeight="1">
      <c r="A6215" s="165"/>
      <c r="B6215" s="171"/>
      <c r="C6215" s="167"/>
      <c r="D6215" s="168">
        <v>0.0</v>
      </c>
      <c r="E6215" s="169" t="str">
        <f>iferror(vlookup(C6215,'Master data'!$A$2:$C$29,3,0),"-/-")</f>
        <v>-/-</v>
      </c>
      <c r="F6215" s="169" t="str">
        <f>iferror(vlookup(C6215,'Master data'!$A$2:$C$29,2,0),"-/-")</f>
        <v>-/-</v>
      </c>
    </row>
    <row r="6216" ht="22.5" customHeight="1">
      <c r="A6216" s="165"/>
      <c r="B6216" s="171"/>
      <c r="C6216" s="167"/>
      <c r="D6216" s="168">
        <v>0.0</v>
      </c>
      <c r="E6216" s="169" t="str">
        <f>iferror(vlookup(C6216,'Master data'!$A$2:$C$29,3,0),"-/-")</f>
        <v>-/-</v>
      </c>
      <c r="F6216" s="169" t="str">
        <f>iferror(vlookup(C6216,'Master data'!$A$2:$C$29,2,0),"-/-")</f>
        <v>-/-</v>
      </c>
    </row>
    <row r="6217" ht="22.5" customHeight="1">
      <c r="A6217" s="165"/>
      <c r="B6217" s="171"/>
      <c r="C6217" s="167"/>
      <c r="D6217" s="168">
        <v>0.0</v>
      </c>
      <c r="E6217" s="169" t="str">
        <f>iferror(vlookup(C6217,'Master data'!$A$2:$C$29,3,0),"-/-")</f>
        <v>-/-</v>
      </c>
      <c r="F6217" s="169" t="str">
        <f>iferror(vlookup(C6217,'Master data'!$A$2:$C$29,2,0),"-/-")</f>
        <v>-/-</v>
      </c>
    </row>
    <row r="6218" ht="22.5" customHeight="1">
      <c r="A6218" s="165"/>
      <c r="B6218" s="171"/>
      <c r="C6218" s="167"/>
      <c r="D6218" s="168">
        <v>0.0</v>
      </c>
      <c r="E6218" s="169" t="str">
        <f>iferror(vlookup(C6218,'Master data'!$A$2:$C$29,3,0),"-/-")</f>
        <v>-/-</v>
      </c>
      <c r="F6218" s="169" t="str">
        <f>iferror(vlookup(C6218,'Master data'!$A$2:$C$29,2,0),"-/-")</f>
        <v>-/-</v>
      </c>
    </row>
    <row r="6219" ht="22.5" customHeight="1">
      <c r="A6219" s="165"/>
      <c r="B6219" s="171"/>
      <c r="C6219" s="167"/>
      <c r="D6219" s="168">
        <v>0.0</v>
      </c>
      <c r="E6219" s="169" t="str">
        <f>iferror(vlookup(C6219,'Master data'!$A$2:$C$29,3,0),"-/-")</f>
        <v>-/-</v>
      </c>
      <c r="F6219" s="169" t="str">
        <f>iferror(vlookup(C6219,'Master data'!$A$2:$C$29,2,0),"-/-")</f>
        <v>-/-</v>
      </c>
    </row>
    <row r="6220" ht="22.5" customHeight="1">
      <c r="A6220" s="165"/>
      <c r="B6220" s="171"/>
      <c r="C6220" s="167"/>
      <c r="D6220" s="168">
        <v>0.0</v>
      </c>
      <c r="E6220" s="169" t="str">
        <f>iferror(vlookup(C6220,'Master data'!$A$2:$C$29,3,0),"-/-")</f>
        <v>-/-</v>
      </c>
      <c r="F6220" s="169" t="str">
        <f>iferror(vlookup(C6220,'Master data'!$A$2:$C$29,2,0),"-/-")</f>
        <v>-/-</v>
      </c>
    </row>
    <row r="6221" ht="22.5" customHeight="1">
      <c r="A6221" s="165"/>
      <c r="B6221" s="171"/>
      <c r="C6221" s="167"/>
      <c r="D6221" s="168">
        <v>0.0</v>
      </c>
      <c r="E6221" s="169" t="str">
        <f>iferror(vlookup(C6221,'Master data'!$A$2:$C$29,3,0),"-/-")</f>
        <v>-/-</v>
      </c>
      <c r="F6221" s="169" t="str">
        <f>iferror(vlookup(C6221,'Master data'!$A$2:$C$29,2,0),"-/-")</f>
        <v>-/-</v>
      </c>
    </row>
    <row r="6222" ht="22.5" customHeight="1">
      <c r="A6222" s="165"/>
      <c r="B6222" s="171"/>
      <c r="C6222" s="167"/>
      <c r="D6222" s="168">
        <v>0.0</v>
      </c>
      <c r="E6222" s="169" t="str">
        <f>iferror(vlookup(C6222,'Master data'!$A$2:$C$29,3,0),"-/-")</f>
        <v>-/-</v>
      </c>
      <c r="F6222" s="169" t="str">
        <f>iferror(vlookup(C6222,'Master data'!$A$2:$C$29,2,0),"-/-")</f>
        <v>-/-</v>
      </c>
    </row>
    <row r="6223" ht="22.5" customHeight="1">
      <c r="A6223" s="165"/>
      <c r="B6223" s="171"/>
      <c r="C6223" s="167"/>
      <c r="D6223" s="168">
        <v>0.0</v>
      </c>
      <c r="E6223" s="169" t="str">
        <f>iferror(vlookup(C6223,'Master data'!$A$2:$C$29,3,0),"-/-")</f>
        <v>-/-</v>
      </c>
      <c r="F6223" s="169" t="str">
        <f>iferror(vlookup(C6223,'Master data'!$A$2:$C$29,2,0),"-/-")</f>
        <v>-/-</v>
      </c>
    </row>
    <row r="6224" ht="22.5" customHeight="1">
      <c r="A6224" s="165"/>
      <c r="B6224" s="171"/>
      <c r="C6224" s="167"/>
      <c r="D6224" s="168">
        <v>0.0</v>
      </c>
      <c r="E6224" s="169" t="str">
        <f>iferror(vlookup(C6224,'Master data'!$A$2:$C$29,3,0),"-/-")</f>
        <v>-/-</v>
      </c>
      <c r="F6224" s="169" t="str">
        <f>iferror(vlookup(C6224,'Master data'!$A$2:$C$29,2,0),"-/-")</f>
        <v>-/-</v>
      </c>
    </row>
    <row r="6225" ht="22.5" customHeight="1">
      <c r="A6225" s="165"/>
      <c r="B6225" s="171"/>
      <c r="C6225" s="167"/>
      <c r="D6225" s="168">
        <v>0.0</v>
      </c>
      <c r="E6225" s="169" t="str">
        <f>iferror(vlookup(C6225,'Master data'!$A$2:$C$29,3,0),"-/-")</f>
        <v>-/-</v>
      </c>
      <c r="F6225" s="169" t="str">
        <f>iferror(vlookup(C6225,'Master data'!$A$2:$C$29,2,0),"-/-")</f>
        <v>-/-</v>
      </c>
    </row>
    <row r="6226" ht="22.5" customHeight="1">
      <c r="A6226" s="165"/>
      <c r="B6226" s="171"/>
      <c r="C6226" s="167"/>
      <c r="D6226" s="168">
        <v>0.0</v>
      </c>
      <c r="E6226" s="169" t="str">
        <f>iferror(vlookup(C6226,'Master data'!$A$2:$C$29,3,0),"-/-")</f>
        <v>-/-</v>
      </c>
      <c r="F6226" s="169" t="str">
        <f>iferror(vlookup(C6226,'Master data'!$A$2:$C$29,2,0),"-/-")</f>
        <v>-/-</v>
      </c>
    </row>
    <row r="6227" ht="22.5" customHeight="1">
      <c r="A6227" s="165"/>
      <c r="B6227" s="171"/>
      <c r="C6227" s="167"/>
      <c r="D6227" s="168">
        <v>0.0</v>
      </c>
      <c r="E6227" s="169" t="str">
        <f>iferror(vlookup(C6227,'Master data'!$A$2:$C$29,3,0),"-/-")</f>
        <v>-/-</v>
      </c>
      <c r="F6227" s="169" t="str">
        <f>iferror(vlookup(C6227,'Master data'!$A$2:$C$29,2,0),"-/-")</f>
        <v>-/-</v>
      </c>
    </row>
    <row r="6228" ht="22.5" customHeight="1">
      <c r="A6228" s="165"/>
      <c r="B6228" s="171"/>
      <c r="C6228" s="167"/>
      <c r="D6228" s="168">
        <v>0.0</v>
      </c>
      <c r="E6228" s="169" t="str">
        <f>iferror(vlookup(C6228,'Master data'!$A$2:$C$29,3,0),"-/-")</f>
        <v>-/-</v>
      </c>
      <c r="F6228" s="169" t="str">
        <f>iferror(vlookup(C6228,'Master data'!$A$2:$C$29,2,0),"-/-")</f>
        <v>-/-</v>
      </c>
    </row>
    <row r="6229" ht="22.5" customHeight="1">
      <c r="A6229" s="165"/>
      <c r="B6229" s="171"/>
      <c r="C6229" s="167"/>
      <c r="D6229" s="168">
        <v>0.0</v>
      </c>
      <c r="E6229" s="169" t="str">
        <f>iferror(vlookup(C6229,'Master data'!$A$2:$C$29,3,0),"-/-")</f>
        <v>-/-</v>
      </c>
      <c r="F6229" s="169" t="str">
        <f>iferror(vlookup(C6229,'Master data'!$A$2:$C$29,2,0),"-/-")</f>
        <v>-/-</v>
      </c>
    </row>
    <row r="6230" ht="22.5" customHeight="1">
      <c r="A6230" s="165"/>
      <c r="B6230" s="171"/>
      <c r="C6230" s="167"/>
      <c r="D6230" s="168">
        <v>0.0</v>
      </c>
      <c r="E6230" s="169" t="str">
        <f>iferror(vlookup(C6230,'Master data'!$A$2:$C$29,3,0),"-/-")</f>
        <v>-/-</v>
      </c>
      <c r="F6230" s="169" t="str">
        <f>iferror(vlookup(C6230,'Master data'!$A$2:$C$29,2,0),"-/-")</f>
        <v>-/-</v>
      </c>
    </row>
    <row r="6231" ht="22.5" customHeight="1">
      <c r="A6231" s="165"/>
      <c r="B6231" s="171"/>
      <c r="C6231" s="167"/>
      <c r="D6231" s="168">
        <v>0.0</v>
      </c>
      <c r="E6231" s="169" t="str">
        <f>iferror(vlookup(C6231,'Master data'!$A$2:$C$29,3,0),"-/-")</f>
        <v>-/-</v>
      </c>
      <c r="F6231" s="169" t="str">
        <f>iferror(vlookup(C6231,'Master data'!$A$2:$C$29,2,0),"-/-")</f>
        <v>-/-</v>
      </c>
    </row>
    <row r="6232" ht="22.5" customHeight="1">
      <c r="A6232" s="165"/>
      <c r="B6232" s="171"/>
      <c r="C6232" s="167"/>
      <c r="D6232" s="168">
        <v>0.0</v>
      </c>
      <c r="E6232" s="169" t="str">
        <f>iferror(vlookup(C6232,'Master data'!$A$2:$C$29,3,0),"-/-")</f>
        <v>-/-</v>
      </c>
      <c r="F6232" s="169" t="str">
        <f>iferror(vlookup(C6232,'Master data'!$A$2:$C$29,2,0),"-/-")</f>
        <v>-/-</v>
      </c>
    </row>
    <row r="6233" ht="22.5" customHeight="1">
      <c r="A6233" s="165"/>
      <c r="B6233" s="171"/>
      <c r="C6233" s="167"/>
      <c r="D6233" s="168">
        <v>0.0</v>
      </c>
      <c r="E6233" s="169" t="str">
        <f>iferror(vlookup(C6233,'Master data'!$A$2:$C$29,3,0),"-/-")</f>
        <v>-/-</v>
      </c>
      <c r="F6233" s="169" t="str">
        <f>iferror(vlookup(C6233,'Master data'!$A$2:$C$29,2,0),"-/-")</f>
        <v>-/-</v>
      </c>
    </row>
    <row r="6234" ht="22.5" customHeight="1">
      <c r="A6234" s="165"/>
      <c r="B6234" s="171"/>
      <c r="C6234" s="167"/>
      <c r="D6234" s="168">
        <v>0.0</v>
      </c>
      <c r="E6234" s="169" t="str">
        <f>iferror(vlookup(C6234,'Master data'!$A$2:$C$29,3,0),"-/-")</f>
        <v>-/-</v>
      </c>
      <c r="F6234" s="169" t="str">
        <f>iferror(vlookup(C6234,'Master data'!$A$2:$C$29,2,0),"-/-")</f>
        <v>-/-</v>
      </c>
    </row>
    <row r="6235" ht="22.5" customHeight="1">
      <c r="A6235" s="165"/>
      <c r="B6235" s="171"/>
      <c r="C6235" s="167"/>
      <c r="D6235" s="168">
        <v>0.0</v>
      </c>
      <c r="E6235" s="169" t="str">
        <f>iferror(vlookup(C6235,'Master data'!$A$2:$C$29,3,0),"-/-")</f>
        <v>-/-</v>
      </c>
      <c r="F6235" s="169" t="str">
        <f>iferror(vlookup(C6235,'Master data'!$A$2:$C$29,2,0),"-/-")</f>
        <v>-/-</v>
      </c>
    </row>
    <row r="6236" ht="22.5" customHeight="1">
      <c r="A6236" s="165"/>
      <c r="B6236" s="171"/>
      <c r="C6236" s="167"/>
      <c r="D6236" s="168">
        <v>0.0</v>
      </c>
      <c r="E6236" s="169" t="str">
        <f>iferror(vlookup(C6236,'Master data'!$A$2:$C$29,3,0),"-/-")</f>
        <v>-/-</v>
      </c>
      <c r="F6236" s="169" t="str">
        <f>iferror(vlookup(C6236,'Master data'!$A$2:$C$29,2,0),"-/-")</f>
        <v>-/-</v>
      </c>
    </row>
    <row r="6237" ht="22.5" customHeight="1">
      <c r="A6237" s="165"/>
      <c r="B6237" s="171"/>
      <c r="C6237" s="167"/>
      <c r="D6237" s="168">
        <v>0.0</v>
      </c>
      <c r="E6237" s="169" t="str">
        <f>iferror(vlookup(C6237,'Master data'!$A$2:$C$29,3,0),"-/-")</f>
        <v>-/-</v>
      </c>
      <c r="F6237" s="169" t="str">
        <f>iferror(vlookup(C6237,'Master data'!$A$2:$C$29,2,0),"-/-")</f>
        <v>-/-</v>
      </c>
    </row>
    <row r="6238" ht="22.5" customHeight="1">
      <c r="A6238" s="165"/>
      <c r="B6238" s="171"/>
      <c r="C6238" s="167"/>
      <c r="D6238" s="168">
        <v>0.0</v>
      </c>
      <c r="E6238" s="169" t="str">
        <f>iferror(vlookup(C6238,'Master data'!$A$2:$C$29,3,0),"-/-")</f>
        <v>-/-</v>
      </c>
      <c r="F6238" s="169" t="str">
        <f>iferror(vlookup(C6238,'Master data'!$A$2:$C$29,2,0),"-/-")</f>
        <v>-/-</v>
      </c>
    </row>
    <row r="6239" ht="22.5" customHeight="1">
      <c r="A6239" s="165"/>
      <c r="B6239" s="171"/>
      <c r="C6239" s="167"/>
      <c r="D6239" s="168">
        <v>0.0</v>
      </c>
      <c r="E6239" s="169" t="str">
        <f>iferror(vlookup(C6239,'Master data'!$A$2:$C$29,3,0),"-/-")</f>
        <v>-/-</v>
      </c>
      <c r="F6239" s="169" t="str">
        <f>iferror(vlookup(C6239,'Master data'!$A$2:$C$29,2,0),"-/-")</f>
        <v>-/-</v>
      </c>
    </row>
    <row r="6240" ht="22.5" customHeight="1">
      <c r="A6240" s="165"/>
      <c r="B6240" s="171"/>
      <c r="C6240" s="167"/>
      <c r="D6240" s="168">
        <v>0.0</v>
      </c>
      <c r="E6240" s="169" t="str">
        <f>iferror(vlookup(C6240,'Master data'!$A$2:$C$29,3,0),"-/-")</f>
        <v>-/-</v>
      </c>
      <c r="F6240" s="169" t="str">
        <f>iferror(vlookup(C6240,'Master data'!$A$2:$C$29,2,0),"-/-")</f>
        <v>-/-</v>
      </c>
    </row>
    <row r="6241" ht="22.5" customHeight="1">
      <c r="A6241" s="165"/>
      <c r="B6241" s="171"/>
      <c r="C6241" s="167"/>
      <c r="D6241" s="168">
        <v>0.0</v>
      </c>
      <c r="E6241" s="169" t="str">
        <f>iferror(vlookup(C6241,'Master data'!$A$2:$C$29,3,0),"-/-")</f>
        <v>-/-</v>
      </c>
      <c r="F6241" s="169" t="str">
        <f>iferror(vlookup(C6241,'Master data'!$A$2:$C$29,2,0),"-/-")</f>
        <v>-/-</v>
      </c>
    </row>
    <row r="6242" ht="22.5" customHeight="1">
      <c r="A6242" s="165"/>
      <c r="B6242" s="171"/>
      <c r="C6242" s="167"/>
      <c r="D6242" s="168">
        <v>0.0</v>
      </c>
      <c r="E6242" s="169" t="str">
        <f>iferror(vlookup(C6242,'Master data'!$A$2:$C$29,3,0),"-/-")</f>
        <v>-/-</v>
      </c>
      <c r="F6242" s="169" t="str">
        <f>iferror(vlookup(C6242,'Master data'!$A$2:$C$29,2,0),"-/-")</f>
        <v>-/-</v>
      </c>
    </row>
    <row r="6243" ht="22.5" customHeight="1">
      <c r="A6243" s="165"/>
      <c r="B6243" s="171"/>
      <c r="C6243" s="167"/>
      <c r="D6243" s="168">
        <v>0.0</v>
      </c>
      <c r="E6243" s="169" t="str">
        <f>iferror(vlookup(C6243,'Master data'!$A$2:$C$29,3,0),"-/-")</f>
        <v>-/-</v>
      </c>
      <c r="F6243" s="169" t="str">
        <f>iferror(vlookup(C6243,'Master data'!$A$2:$C$29,2,0),"-/-")</f>
        <v>-/-</v>
      </c>
    </row>
    <row r="6244" ht="22.5" customHeight="1">
      <c r="A6244" s="165"/>
      <c r="B6244" s="171"/>
      <c r="C6244" s="167"/>
      <c r="D6244" s="168">
        <v>0.0</v>
      </c>
      <c r="E6244" s="169" t="str">
        <f>iferror(vlookup(C6244,'Master data'!$A$2:$C$29,3,0),"-/-")</f>
        <v>-/-</v>
      </c>
      <c r="F6244" s="169" t="str">
        <f>iferror(vlookup(C6244,'Master data'!$A$2:$C$29,2,0),"-/-")</f>
        <v>-/-</v>
      </c>
    </row>
    <row r="6245" ht="22.5" customHeight="1">
      <c r="A6245" s="165"/>
      <c r="B6245" s="171"/>
      <c r="C6245" s="167"/>
      <c r="D6245" s="168">
        <v>0.0</v>
      </c>
      <c r="E6245" s="169" t="str">
        <f>iferror(vlookup(C6245,'Master data'!$A$2:$C$29,3,0),"-/-")</f>
        <v>-/-</v>
      </c>
      <c r="F6245" s="169" t="str">
        <f>iferror(vlookup(C6245,'Master data'!$A$2:$C$29,2,0),"-/-")</f>
        <v>-/-</v>
      </c>
    </row>
    <row r="6246" ht="22.5" customHeight="1">
      <c r="A6246" s="165"/>
      <c r="B6246" s="171"/>
      <c r="C6246" s="167"/>
      <c r="D6246" s="168">
        <v>0.0</v>
      </c>
      <c r="E6246" s="169" t="str">
        <f>iferror(vlookup(C6246,'Master data'!$A$2:$C$29,3,0),"-/-")</f>
        <v>-/-</v>
      </c>
      <c r="F6246" s="169" t="str">
        <f>iferror(vlookup(C6246,'Master data'!$A$2:$C$29,2,0),"-/-")</f>
        <v>-/-</v>
      </c>
    </row>
    <row r="6247" ht="22.5" customHeight="1">
      <c r="A6247" s="165"/>
      <c r="B6247" s="171"/>
      <c r="C6247" s="167"/>
      <c r="D6247" s="168">
        <v>0.0</v>
      </c>
      <c r="E6247" s="169" t="str">
        <f>iferror(vlookup(C6247,'Master data'!$A$2:$C$29,3,0),"-/-")</f>
        <v>-/-</v>
      </c>
      <c r="F6247" s="169" t="str">
        <f>iferror(vlookup(C6247,'Master data'!$A$2:$C$29,2,0),"-/-")</f>
        <v>-/-</v>
      </c>
    </row>
    <row r="6248" ht="22.5" customHeight="1">
      <c r="A6248" s="165"/>
      <c r="B6248" s="171"/>
      <c r="C6248" s="167"/>
      <c r="D6248" s="168">
        <v>0.0</v>
      </c>
      <c r="E6248" s="169" t="str">
        <f>iferror(vlookup(C6248,'Master data'!$A$2:$C$29,3,0),"-/-")</f>
        <v>-/-</v>
      </c>
      <c r="F6248" s="169" t="str">
        <f>iferror(vlookup(C6248,'Master data'!$A$2:$C$29,2,0),"-/-")</f>
        <v>-/-</v>
      </c>
    </row>
    <row r="6249" ht="22.5" customHeight="1">
      <c r="A6249" s="165"/>
      <c r="B6249" s="171"/>
      <c r="C6249" s="167"/>
      <c r="D6249" s="168">
        <v>0.0</v>
      </c>
      <c r="E6249" s="169" t="str">
        <f>iferror(vlookup(C6249,'Master data'!$A$2:$C$29,3,0),"-/-")</f>
        <v>-/-</v>
      </c>
      <c r="F6249" s="169" t="str">
        <f>iferror(vlookup(C6249,'Master data'!$A$2:$C$29,2,0),"-/-")</f>
        <v>-/-</v>
      </c>
    </row>
    <row r="6250" ht="22.5" customHeight="1">
      <c r="A6250" s="165"/>
      <c r="B6250" s="171"/>
      <c r="C6250" s="167"/>
      <c r="D6250" s="168">
        <v>0.0</v>
      </c>
      <c r="E6250" s="169" t="str">
        <f>iferror(vlookup(C6250,'Master data'!$A$2:$C$29,3,0),"-/-")</f>
        <v>-/-</v>
      </c>
      <c r="F6250" s="169" t="str">
        <f>iferror(vlookup(C6250,'Master data'!$A$2:$C$29,2,0),"-/-")</f>
        <v>-/-</v>
      </c>
    </row>
    <row r="6251" ht="22.5" customHeight="1">
      <c r="A6251" s="165"/>
      <c r="B6251" s="171"/>
      <c r="C6251" s="167"/>
      <c r="D6251" s="168">
        <v>0.0</v>
      </c>
      <c r="E6251" s="169" t="str">
        <f>iferror(vlookup(C6251,'Master data'!$A$2:$C$29,3,0),"-/-")</f>
        <v>-/-</v>
      </c>
      <c r="F6251" s="169" t="str">
        <f>iferror(vlookup(C6251,'Master data'!$A$2:$C$29,2,0),"-/-")</f>
        <v>-/-</v>
      </c>
    </row>
    <row r="6252" ht="22.5" customHeight="1">
      <c r="A6252" s="165"/>
      <c r="B6252" s="171"/>
      <c r="C6252" s="167"/>
      <c r="D6252" s="168">
        <v>0.0</v>
      </c>
      <c r="E6252" s="169" t="str">
        <f>iferror(vlookup(C6252,'Master data'!$A$2:$C$29,3,0),"-/-")</f>
        <v>-/-</v>
      </c>
      <c r="F6252" s="169" t="str">
        <f>iferror(vlookup(C6252,'Master data'!$A$2:$C$29,2,0),"-/-")</f>
        <v>-/-</v>
      </c>
    </row>
    <row r="6253" ht="22.5" customHeight="1">
      <c r="A6253" s="165"/>
      <c r="B6253" s="171"/>
      <c r="C6253" s="167"/>
      <c r="D6253" s="168">
        <v>0.0</v>
      </c>
      <c r="E6253" s="169" t="str">
        <f>iferror(vlookup(C6253,'Master data'!$A$2:$C$29,3,0),"-/-")</f>
        <v>-/-</v>
      </c>
      <c r="F6253" s="169" t="str">
        <f>iferror(vlookup(C6253,'Master data'!$A$2:$C$29,2,0),"-/-")</f>
        <v>-/-</v>
      </c>
    </row>
    <row r="6254" ht="22.5" customHeight="1">
      <c r="A6254" s="165"/>
      <c r="B6254" s="171"/>
      <c r="C6254" s="167"/>
      <c r="D6254" s="168">
        <v>0.0</v>
      </c>
      <c r="E6254" s="169" t="str">
        <f>iferror(vlookup(C6254,'Master data'!$A$2:$C$29,3,0),"-/-")</f>
        <v>-/-</v>
      </c>
      <c r="F6254" s="169" t="str">
        <f>iferror(vlookup(C6254,'Master data'!$A$2:$C$29,2,0),"-/-")</f>
        <v>-/-</v>
      </c>
    </row>
    <row r="6255" ht="22.5" customHeight="1">
      <c r="A6255" s="165"/>
      <c r="B6255" s="171"/>
      <c r="C6255" s="167"/>
      <c r="D6255" s="168">
        <v>0.0</v>
      </c>
      <c r="E6255" s="169" t="str">
        <f>iferror(vlookup(C6255,'Master data'!$A$2:$C$29,3,0),"-/-")</f>
        <v>-/-</v>
      </c>
      <c r="F6255" s="169" t="str">
        <f>iferror(vlookup(C6255,'Master data'!$A$2:$C$29,2,0),"-/-")</f>
        <v>-/-</v>
      </c>
    </row>
    <row r="6256" ht="22.5" customHeight="1">
      <c r="A6256" s="165"/>
      <c r="B6256" s="171"/>
      <c r="C6256" s="167"/>
      <c r="D6256" s="168">
        <v>0.0</v>
      </c>
      <c r="E6256" s="169" t="str">
        <f>iferror(vlookup(C6256,'Master data'!$A$2:$C$29,3,0),"-/-")</f>
        <v>-/-</v>
      </c>
      <c r="F6256" s="169" t="str">
        <f>iferror(vlookup(C6256,'Master data'!$A$2:$C$29,2,0),"-/-")</f>
        <v>-/-</v>
      </c>
    </row>
    <row r="6257" ht="22.5" customHeight="1">
      <c r="A6257" s="165"/>
      <c r="B6257" s="171"/>
      <c r="C6257" s="167"/>
      <c r="D6257" s="168">
        <v>0.0</v>
      </c>
      <c r="E6257" s="169" t="str">
        <f>iferror(vlookup(C6257,'Master data'!$A$2:$C$29,3,0),"-/-")</f>
        <v>-/-</v>
      </c>
      <c r="F6257" s="169" t="str">
        <f>iferror(vlookup(C6257,'Master data'!$A$2:$C$29,2,0),"-/-")</f>
        <v>-/-</v>
      </c>
    </row>
    <row r="6258" ht="22.5" customHeight="1">
      <c r="A6258" s="165"/>
      <c r="B6258" s="171"/>
      <c r="C6258" s="167"/>
      <c r="D6258" s="168">
        <v>0.0</v>
      </c>
      <c r="E6258" s="169" t="str">
        <f>iferror(vlookup(C6258,'Master data'!$A$2:$C$29,3,0),"-/-")</f>
        <v>-/-</v>
      </c>
      <c r="F6258" s="169" t="str">
        <f>iferror(vlookup(C6258,'Master data'!$A$2:$C$29,2,0),"-/-")</f>
        <v>-/-</v>
      </c>
    </row>
    <row r="6259" ht="22.5" customHeight="1">
      <c r="A6259" s="165"/>
      <c r="B6259" s="171"/>
      <c r="C6259" s="167"/>
      <c r="D6259" s="168">
        <v>0.0</v>
      </c>
      <c r="E6259" s="169" t="str">
        <f>iferror(vlookup(C6259,'Master data'!$A$2:$C$29,3,0),"-/-")</f>
        <v>-/-</v>
      </c>
      <c r="F6259" s="169" t="str">
        <f>iferror(vlookup(C6259,'Master data'!$A$2:$C$29,2,0),"-/-")</f>
        <v>-/-</v>
      </c>
    </row>
    <row r="6260" ht="22.5" customHeight="1">
      <c r="A6260" s="165"/>
      <c r="B6260" s="171"/>
      <c r="C6260" s="167"/>
      <c r="D6260" s="168">
        <v>0.0</v>
      </c>
      <c r="E6260" s="169" t="str">
        <f>iferror(vlookup(C6260,'Master data'!$A$2:$C$29,3,0),"-/-")</f>
        <v>-/-</v>
      </c>
      <c r="F6260" s="169" t="str">
        <f>iferror(vlookup(C6260,'Master data'!$A$2:$C$29,2,0),"-/-")</f>
        <v>-/-</v>
      </c>
    </row>
    <row r="6261" ht="22.5" customHeight="1">
      <c r="A6261" s="165"/>
      <c r="B6261" s="171"/>
      <c r="C6261" s="167"/>
      <c r="D6261" s="168">
        <v>0.0</v>
      </c>
      <c r="E6261" s="169" t="str">
        <f>iferror(vlookup(C6261,'Master data'!$A$2:$C$29,3,0),"-/-")</f>
        <v>-/-</v>
      </c>
      <c r="F6261" s="169" t="str">
        <f>iferror(vlookup(C6261,'Master data'!$A$2:$C$29,2,0),"-/-")</f>
        <v>-/-</v>
      </c>
    </row>
    <row r="6262" ht="22.5" customHeight="1">
      <c r="A6262" s="165"/>
      <c r="B6262" s="171"/>
      <c r="C6262" s="167"/>
      <c r="D6262" s="168">
        <v>0.0</v>
      </c>
      <c r="E6262" s="169" t="str">
        <f>iferror(vlookup(C6262,'Master data'!$A$2:$C$29,3,0),"-/-")</f>
        <v>-/-</v>
      </c>
      <c r="F6262" s="169" t="str">
        <f>iferror(vlookup(C6262,'Master data'!$A$2:$C$29,2,0),"-/-")</f>
        <v>-/-</v>
      </c>
    </row>
    <row r="6263" ht="22.5" customHeight="1">
      <c r="A6263" s="165"/>
      <c r="B6263" s="171"/>
      <c r="C6263" s="167"/>
      <c r="D6263" s="168">
        <v>0.0</v>
      </c>
      <c r="E6263" s="169" t="str">
        <f>iferror(vlookup(C6263,'Master data'!$A$2:$C$29,3,0),"-/-")</f>
        <v>-/-</v>
      </c>
      <c r="F6263" s="169" t="str">
        <f>iferror(vlookup(C6263,'Master data'!$A$2:$C$29,2,0),"-/-")</f>
        <v>-/-</v>
      </c>
    </row>
    <row r="6264" ht="22.5" customHeight="1">
      <c r="A6264" s="165"/>
      <c r="B6264" s="171"/>
      <c r="C6264" s="167"/>
      <c r="D6264" s="168">
        <v>0.0</v>
      </c>
      <c r="E6264" s="169" t="str">
        <f>iferror(vlookup(C6264,'Master data'!$A$2:$C$29,3,0),"-/-")</f>
        <v>-/-</v>
      </c>
      <c r="F6264" s="169" t="str">
        <f>iferror(vlookup(C6264,'Master data'!$A$2:$C$29,2,0),"-/-")</f>
        <v>-/-</v>
      </c>
    </row>
    <row r="6265" ht="22.5" customHeight="1">
      <c r="A6265" s="165"/>
      <c r="B6265" s="171"/>
      <c r="C6265" s="167"/>
      <c r="D6265" s="168">
        <v>0.0</v>
      </c>
      <c r="E6265" s="169" t="str">
        <f>iferror(vlookup(C6265,'Master data'!$A$2:$C$29,3,0),"-/-")</f>
        <v>-/-</v>
      </c>
      <c r="F6265" s="169" t="str">
        <f>iferror(vlookup(C6265,'Master data'!$A$2:$C$29,2,0),"-/-")</f>
        <v>-/-</v>
      </c>
    </row>
    <row r="6266" ht="22.5" customHeight="1">
      <c r="A6266" s="165"/>
      <c r="B6266" s="171"/>
      <c r="C6266" s="167"/>
      <c r="D6266" s="168">
        <v>0.0</v>
      </c>
      <c r="E6266" s="169" t="str">
        <f>iferror(vlookup(C6266,'Master data'!$A$2:$C$29,3,0),"-/-")</f>
        <v>-/-</v>
      </c>
      <c r="F6266" s="169" t="str">
        <f>iferror(vlookup(C6266,'Master data'!$A$2:$C$29,2,0),"-/-")</f>
        <v>-/-</v>
      </c>
    </row>
    <row r="6267" ht="22.5" customHeight="1">
      <c r="A6267" s="165"/>
      <c r="B6267" s="171"/>
      <c r="C6267" s="167"/>
      <c r="D6267" s="168">
        <v>0.0</v>
      </c>
      <c r="E6267" s="169" t="str">
        <f>iferror(vlookup(C6267,'Master data'!$A$2:$C$29,3,0),"-/-")</f>
        <v>-/-</v>
      </c>
      <c r="F6267" s="169" t="str">
        <f>iferror(vlookup(C6267,'Master data'!$A$2:$C$29,2,0),"-/-")</f>
        <v>-/-</v>
      </c>
    </row>
    <row r="6268" ht="22.5" customHeight="1">
      <c r="A6268" s="165"/>
      <c r="B6268" s="171"/>
      <c r="C6268" s="167"/>
      <c r="D6268" s="168">
        <v>0.0</v>
      </c>
      <c r="E6268" s="169" t="str">
        <f>iferror(vlookup(C6268,'Master data'!$A$2:$C$29,3,0),"-/-")</f>
        <v>-/-</v>
      </c>
      <c r="F6268" s="169" t="str">
        <f>iferror(vlookup(C6268,'Master data'!$A$2:$C$29,2,0),"-/-")</f>
        <v>-/-</v>
      </c>
    </row>
    <row r="6269" ht="22.5" customHeight="1">
      <c r="A6269" s="165"/>
      <c r="B6269" s="171"/>
      <c r="C6269" s="167"/>
      <c r="D6269" s="168">
        <v>0.0</v>
      </c>
      <c r="E6269" s="169" t="str">
        <f>iferror(vlookup(C6269,'Master data'!$A$2:$C$29,3,0),"-/-")</f>
        <v>-/-</v>
      </c>
      <c r="F6269" s="169" t="str">
        <f>iferror(vlookup(C6269,'Master data'!$A$2:$C$29,2,0),"-/-")</f>
        <v>-/-</v>
      </c>
    </row>
    <row r="6270" ht="22.5" customHeight="1">
      <c r="A6270" s="165"/>
      <c r="B6270" s="171"/>
      <c r="C6270" s="167"/>
      <c r="D6270" s="168">
        <v>0.0</v>
      </c>
      <c r="E6270" s="169" t="str">
        <f>iferror(vlookup(C6270,'Master data'!$A$2:$C$29,3,0),"-/-")</f>
        <v>-/-</v>
      </c>
      <c r="F6270" s="169" t="str">
        <f>iferror(vlookup(C6270,'Master data'!$A$2:$C$29,2,0),"-/-")</f>
        <v>-/-</v>
      </c>
    </row>
    <row r="6271" ht="22.5" customHeight="1">
      <c r="A6271" s="165"/>
      <c r="B6271" s="171"/>
      <c r="C6271" s="167"/>
      <c r="D6271" s="168">
        <v>0.0</v>
      </c>
      <c r="E6271" s="169" t="str">
        <f>iferror(vlookup(C6271,'Master data'!$A$2:$C$29,3,0),"-/-")</f>
        <v>-/-</v>
      </c>
      <c r="F6271" s="169" t="str">
        <f>iferror(vlookup(C6271,'Master data'!$A$2:$C$29,2,0),"-/-")</f>
        <v>-/-</v>
      </c>
    </row>
    <row r="6272" ht="22.5" customHeight="1">
      <c r="A6272" s="165"/>
      <c r="B6272" s="171"/>
      <c r="C6272" s="167"/>
      <c r="D6272" s="168">
        <v>0.0</v>
      </c>
      <c r="E6272" s="169" t="str">
        <f>iferror(vlookup(C6272,'Master data'!$A$2:$C$29,3,0),"-/-")</f>
        <v>-/-</v>
      </c>
      <c r="F6272" s="169" t="str">
        <f>iferror(vlookup(C6272,'Master data'!$A$2:$C$29,2,0),"-/-")</f>
        <v>-/-</v>
      </c>
    </row>
    <row r="6273" ht="22.5" customHeight="1">
      <c r="A6273" s="165"/>
      <c r="B6273" s="171"/>
      <c r="C6273" s="167"/>
      <c r="D6273" s="168">
        <v>0.0</v>
      </c>
      <c r="E6273" s="169" t="str">
        <f>iferror(vlookup(C6273,'Master data'!$A$2:$C$29,3,0),"-/-")</f>
        <v>-/-</v>
      </c>
      <c r="F6273" s="169" t="str">
        <f>iferror(vlookup(C6273,'Master data'!$A$2:$C$29,2,0),"-/-")</f>
        <v>-/-</v>
      </c>
    </row>
    <row r="6274" ht="22.5" customHeight="1">
      <c r="A6274" s="165"/>
      <c r="B6274" s="171"/>
      <c r="C6274" s="167"/>
      <c r="D6274" s="168">
        <v>0.0</v>
      </c>
      <c r="E6274" s="169" t="str">
        <f>iferror(vlookup(C6274,'Master data'!$A$2:$C$29,3,0),"-/-")</f>
        <v>-/-</v>
      </c>
      <c r="F6274" s="169" t="str">
        <f>iferror(vlookup(C6274,'Master data'!$A$2:$C$29,2,0),"-/-")</f>
        <v>-/-</v>
      </c>
    </row>
    <row r="6275" ht="22.5" customHeight="1">
      <c r="A6275" s="165"/>
      <c r="B6275" s="171"/>
      <c r="C6275" s="167"/>
      <c r="D6275" s="168">
        <v>0.0</v>
      </c>
      <c r="E6275" s="169" t="str">
        <f>iferror(vlookup(C6275,'Master data'!$A$2:$C$29,3,0),"-/-")</f>
        <v>-/-</v>
      </c>
      <c r="F6275" s="169" t="str">
        <f>iferror(vlookup(C6275,'Master data'!$A$2:$C$29,2,0),"-/-")</f>
        <v>-/-</v>
      </c>
    </row>
    <row r="6276" ht="22.5" customHeight="1">
      <c r="A6276" s="165"/>
      <c r="B6276" s="171"/>
      <c r="C6276" s="167"/>
      <c r="D6276" s="168">
        <v>0.0</v>
      </c>
      <c r="E6276" s="169" t="str">
        <f>iferror(vlookup(C6276,'Master data'!$A$2:$C$29,3,0),"-/-")</f>
        <v>-/-</v>
      </c>
      <c r="F6276" s="169" t="str">
        <f>iferror(vlookup(C6276,'Master data'!$A$2:$C$29,2,0),"-/-")</f>
        <v>-/-</v>
      </c>
    </row>
    <row r="6277" ht="22.5" customHeight="1">
      <c r="A6277" s="165"/>
      <c r="B6277" s="171"/>
      <c r="C6277" s="167"/>
      <c r="D6277" s="168">
        <v>0.0</v>
      </c>
      <c r="E6277" s="169" t="str">
        <f>iferror(vlookup(C6277,'Master data'!$A$2:$C$29,3,0),"-/-")</f>
        <v>-/-</v>
      </c>
      <c r="F6277" s="169" t="str">
        <f>iferror(vlookup(C6277,'Master data'!$A$2:$C$29,2,0),"-/-")</f>
        <v>-/-</v>
      </c>
    </row>
    <row r="6278" ht="22.5" customHeight="1">
      <c r="A6278" s="165"/>
      <c r="B6278" s="171"/>
      <c r="C6278" s="167"/>
      <c r="D6278" s="168">
        <v>0.0</v>
      </c>
      <c r="E6278" s="169" t="str">
        <f>iferror(vlookup(C6278,'Master data'!$A$2:$C$29,3,0),"-/-")</f>
        <v>-/-</v>
      </c>
      <c r="F6278" s="169" t="str">
        <f>iferror(vlookup(C6278,'Master data'!$A$2:$C$29,2,0),"-/-")</f>
        <v>-/-</v>
      </c>
    </row>
    <row r="6279" ht="22.5" customHeight="1">
      <c r="A6279" s="165"/>
      <c r="B6279" s="171"/>
      <c r="C6279" s="167"/>
      <c r="D6279" s="168">
        <v>0.0</v>
      </c>
      <c r="E6279" s="169" t="str">
        <f>iferror(vlookup(C6279,'Master data'!$A$2:$C$29,3,0),"-/-")</f>
        <v>-/-</v>
      </c>
      <c r="F6279" s="169" t="str">
        <f>iferror(vlookup(C6279,'Master data'!$A$2:$C$29,2,0),"-/-")</f>
        <v>-/-</v>
      </c>
    </row>
    <row r="6280" ht="22.5" customHeight="1">
      <c r="A6280" s="165"/>
      <c r="B6280" s="171"/>
      <c r="C6280" s="167"/>
      <c r="D6280" s="168">
        <v>0.0</v>
      </c>
      <c r="E6280" s="169" t="str">
        <f>iferror(vlookup(C6280,'Master data'!$A$2:$C$29,3,0),"-/-")</f>
        <v>-/-</v>
      </c>
      <c r="F6280" s="169" t="str">
        <f>iferror(vlookup(C6280,'Master data'!$A$2:$C$29,2,0),"-/-")</f>
        <v>-/-</v>
      </c>
    </row>
    <row r="6281" ht="22.5" customHeight="1">
      <c r="A6281" s="165"/>
      <c r="B6281" s="171"/>
      <c r="C6281" s="167"/>
      <c r="D6281" s="168">
        <v>0.0</v>
      </c>
      <c r="E6281" s="169" t="str">
        <f>iferror(vlookup(C6281,'Master data'!$A$2:$C$29,3,0),"-/-")</f>
        <v>-/-</v>
      </c>
      <c r="F6281" s="169" t="str">
        <f>iferror(vlookup(C6281,'Master data'!$A$2:$C$29,2,0),"-/-")</f>
        <v>-/-</v>
      </c>
    </row>
    <row r="6282" ht="22.5" customHeight="1">
      <c r="A6282" s="165"/>
      <c r="B6282" s="171"/>
      <c r="C6282" s="167"/>
      <c r="D6282" s="168">
        <v>0.0</v>
      </c>
      <c r="E6282" s="169" t="str">
        <f>iferror(vlookup(C6282,'Master data'!$A$2:$C$29,3,0),"-/-")</f>
        <v>-/-</v>
      </c>
      <c r="F6282" s="169" t="str">
        <f>iferror(vlookup(C6282,'Master data'!$A$2:$C$29,2,0),"-/-")</f>
        <v>-/-</v>
      </c>
    </row>
    <row r="6283" ht="22.5" customHeight="1">
      <c r="A6283" s="165"/>
      <c r="B6283" s="171"/>
      <c r="C6283" s="167"/>
      <c r="D6283" s="168">
        <v>0.0</v>
      </c>
      <c r="E6283" s="169" t="str">
        <f>iferror(vlookup(C6283,'Master data'!$A$2:$C$29,3,0),"-/-")</f>
        <v>-/-</v>
      </c>
      <c r="F6283" s="169" t="str">
        <f>iferror(vlookup(C6283,'Master data'!$A$2:$C$29,2,0),"-/-")</f>
        <v>-/-</v>
      </c>
    </row>
    <row r="6284" ht="22.5" customHeight="1">
      <c r="A6284" s="165"/>
      <c r="B6284" s="171"/>
      <c r="C6284" s="167"/>
      <c r="D6284" s="168">
        <v>0.0</v>
      </c>
      <c r="E6284" s="169" t="str">
        <f>iferror(vlookup(C6284,'Master data'!$A$2:$C$29,3,0),"-/-")</f>
        <v>-/-</v>
      </c>
      <c r="F6284" s="169" t="str">
        <f>iferror(vlookup(C6284,'Master data'!$A$2:$C$29,2,0),"-/-")</f>
        <v>-/-</v>
      </c>
    </row>
    <row r="6285" ht="22.5" customHeight="1">
      <c r="A6285" s="165"/>
      <c r="B6285" s="171"/>
      <c r="C6285" s="167"/>
      <c r="D6285" s="168">
        <v>0.0</v>
      </c>
      <c r="E6285" s="169" t="str">
        <f>iferror(vlookup(C6285,'Master data'!$A$2:$C$29,3,0),"-/-")</f>
        <v>-/-</v>
      </c>
      <c r="F6285" s="169" t="str">
        <f>iferror(vlookup(C6285,'Master data'!$A$2:$C$29,2,0),"-/-")</f>
        <v>-/-</v>
      </c>
    </row>
    <row r="6286" ht="22.5" customHeight="1">
      <c r="A6286" s="165"/>
      <c r="B6286" s="171"/>
      <c r="C6286" s="167"/>
      <c r="D6286" s="168">
        <v>0.0</v>
      </c>
      <c r="E6286" s="169" t="str">
        <f>iferror(vlookup(C6286,'Master data'!$A$2:$C$29,3,0),"-/-")</f>
        <v>-/-</v>
      </c>
      <c r="F6286" s="169" t="str">
        <f>iferror(vlookup(C6286,'Master data'!$A$2:$C$29,2,0),"-/-")</f>
        <v>-/-</v>
      </c>
    </row>
    <row r="6287" ht="22.5" customHeight="1">
      <c r="A6287" s="165"/>
      <c r="B6287" s="171"/>
      <c r="C6287" s="167"/>
      <c r="D6287" s="168">
        <v>0.0</v>
      </c>
      <c r="E6287" s="169" t="str">
        <f>iferror(vlookup(C6287,'Master data'!$A$2:$C$29,3,0),"-/-")</f>
        <v>-/-</v>
      </c>
      <c r="F6287" s="169" t="str">
        <f>iferror(vlookup(C6287,'Master data'!$A$2:$C$29,2,0),"-/-")</f>
        <v>-/-</v>
      </c>
    </row>
    <row r="6288" ht="22.5" customHeight="1">
      <c r="A6288" s="165"/>
      <c r="B6288" s="171"/>
      <c r="C6288" s="167"/>
      <c r="D6288" s="168">
        <v>0.0</v>
      </c>
      <c r="E6288" s="169" t="str">
        <f>iferror(vlookup(C6288,'Master data'!$A$2:$C$29,3,0),"-/-")</f>
        <v>-/-</v>
      </c>
      <c r="F6288" s="169" t="str">
        <f>iferror(vlookup(C6288,'Master data'!$A$2:$C$29,2,0),"-/-")</f>
        <v>-/-</v>
      </c>
    </row>
    <row r="6289" ht="22.5" customHeight="1">
      <c r="A6289" s="165"/>
      <c r="B6289" s="171"/>
      <c r="C6289" s="167"/>
      <c r="D6289" s="168">
        <v>0.0</v>
      </c>
      <c r="E6289" s="169" t="str">
        <f>iferror(vlookup(C6289,'Master data'!$A$2:$C$29,3,0),"-/-")</f>
        <v>-/-</v>
      </c>
      <c r="F6289" s="169" t="str">
        <f>iferror(vlookup(C6289,'Master data'!$A$2:$C$29,2,0),"-/-")</f>
        <v>-/-</v>
      </c>
    </row>
    <row r="6290" ht="22.5" customHeight="1">
      <c r="A6290" s="165"/>
      <c r="B6290" s="171"/>
      <c r="C6290" s="167"/>
      <c r="D6290" s="168">
        <v>0.0</v>
      </c>
      <c r="E6290" s="169" t="str">
        <f>iferror(vlookup(C6290,'Master data'!$A$2:$C$29,3,0),"-/-")</f>
        <v>-/-</v>
      </c>
      <c r="F6290" s="169" t="str">
        <f>iferror(vlookup(C6290,'Master data'!$A$2:$C$29,2,0),"-/-")</f>
        <v>-/-</v>
      </c>
    </row>
    <row r="6291" ht="22.5" customHeight="1">
      <c r="A6291" s="165"/>
      <c r="B6291" s="171"/>
      <c r="C6291" s="167"/>
      <c r="D6291" s="168">
        <v>0.0</v>
      </c>
      <c r="E6291" s="169" t="str">
        <f>iferror(vlookup(C6291,'Master data'!$A$2:$C$29,3,0),"-/-")</f>
        <v>-/-</v>
      </c>
      <c r="F6291" s="169" t="str">
        <f>iferror(vlookup(C6291,'Master data'!$A$2:$C$29,2,0),"-/-")</f>
        <v>-/-</v>
      </c>
    </row>
    <row r="6292" ht="22.5" customHeight="1">
      <c r="A6292" s="165"/>
      <c r="B6292" s="171"/>
      <c r="C6292" s="167"/>
      <c r="D6292" s="168">
        <v>0.0</v>
      </c>
      <c r="E6292" s="169" t="str">
        <f>iferror(vlookup(C6292,'Master data'!$A$2:$C$29,3,0),"-/-")</f>
        <v>-/-</v>
      </c>
      <c r="F6292" s="169" t="str">
        <f>iferror(vlookup(C6292,'Master data'!$A$2:$C$29,2,0),"-/-")</f>
        <v>-/-</v>
      </c>
    </row>
    <row r="6293" ht="22.5" customHeight="1">
      <c r="A6293" s="165"/>
      <c r="B6293" s="171"/>
      <c r="C6293" s="167"/>
      <c r="D6293" s="168">
        <v>0.0</v>
      </c>
      <c r="E6293" s="169" t="str">
        <f>iferror(vlookup(C6293,'Master data'!$A$2:$C$29,3,0),"-/-")</f>
        <v>-/-</v>
      </c>
      <c r="F6293" s="169" t="str">
        <f>iferror(vlookup(C6293,'Master data'!$A$2:$C$29,2,0),"-/-")</f>
        <v>-/-</v>
      </c>
    </row>
    <row r="6294" ht="22.5" customHeight="1">
      <c r="A6294" s="165"/>
      <c r="B6294" s="171"/>
      <c r="C6294" s="167"/>
      <c r="D6294" s="168">
        <v>0.0</v>
      </c>
      <c r="E6294" s="169" t="str">
        <f>iferror(vlookup(C6294,'Master data'!$A$2:$C$29,3,0),"-/-")</f>
        <v>-/-</v>
      </c>
      <c r="F6294" s="169" t="str">
        <f>iferror(vlookup(C6294,'Master data'!$A$2:$C$29,2,0),"-/-")</f>
        <v>-/-</v>
      </c>
    </row>
    <row r="6295" ht="22.5" customHeight="1">
      <c r="A6295" s="165"/>
      <c r="B6295" s="171"/>
      <c r="C6295" s="167"/>
      <c r="D6295" s="168">
        <v>0.0</v>
      </c>
      <c r="E6295" s="169" t="str">
        <f>iferror(vlookup(C6295,'Master data'!$A$2:$C$29,3,0),"-/-")</f>
        <v>-/-</v>
      </c>
      <c r="F6295" s="169" t="str">
        <f>iferror(vlookup(C6295,'Master data'!$A$2:$C$29,2,0),"-/-")</f>
        <v>-/-</v>
      </c>
    </row>
    <row r="6296" ht="22.5" customHeight="1">
      <c r="A6296" s="165"/>
      <c r="B6296" s="171"/>
      <c r="C6296" s="167"/>
      <c r="D6296" s="168">
        <v>0.0</v>
      </c>
      <c r="E6296" s="169" t="str">
        <f>iferror(vlookup(C6296,'Master data'!$A$2:$C$29,3,0),"-/-")</f>
        <v>-/-</v>
      </c>
      <c r="F6296" s="169" t="str">
        <f>iferror(vlookup(C6296,'Master data'!$A$2:$C$29,2,0),"-/-")</f>
        <v>-/-</v>
      </c>
    </row>
    <row r="6297" ht="22.5" customHeight="1">
      <c r="A6297" s="165"/>
      <c r="B6297" s="171"/>
      <c r="C6297" s="167"/>
      <c r="D6297" s="168">
        <v>0.0</v>
      </c>
      <c r="E6297" s="169" t="str">
        <f>iferror(vlookup(C6297,'Master data'!$A$2:$C$29,3,0),"-/-")</f>
        <v>-/-</v>
      </c>
      <c r="F6297" s="169" t="str">
        <f>iferror(vlookup(C6297,'Master data'!$A$2:$C$29,2,0),"-/-")</f>
        <v>-/-</v>
      </c>
    </row>
    <row r="6298" ht="22.5" customHeight="1">
      <c r="A6298" s="165"/>
      <c r="B6298" s="171"/>
      <c r="C6298" s="167"/>
      <c r="D6298" s="168">
        <v>0.0</v>
      </c>
      <c r="E6298" s="169" t="str">
        <f>iferror(vlookup(C6298,'Master data'!$A$2:$C$29,3,0),"-/-")</f>
        <v>-/-</v>
      </c>
      <c r="F6298" s="169" t="str">
        <f>iferror(vlookup(C6298,'Master data'!$A$2:$C$29,2,0),"-/-")</f>
        <v>-/-</v>
      </c>
    </row>
    <row r="6299" ht="22.5" customHeight="1">
      <c r="A6299" s="165"/>
      <c r="B6299" s="171"/>
      <c r="C6299" s="167"/>
      <c r="D6299" s="168">
        <v>0.0</v>
      </c>
      <c r="E6299" s="169" t="str">
        <f>iferror(vlookup(C6299,'Master data'!$A$2:$C$29,3,0),"-/-")</f>
        <v>-/-</v>
      </c>
      <c r="F6299" s="169" t="str">
        <f>iferror(vlookup(C6299,'Master data'!$A$2:$C$29,2,0),"-/-")</f>
        <v>-/-</v>
      </c>
    </row>
    <row r="6300" ht="22.5" customHeight="1">
      <c r="A6300" s="165"/>
      <c r="B6300" s="171"/>
      <c r="C6300" s="167"/>
      <c r="D6300" s="168">
        <v>0.0</v>
      </c>
      <c r="E6300" s="169" t="str">
        <f>iferror(vlookup(C6300,'Master data'!$A$2:$C$29,3,0),"-/-")</f>
        <v>-/-</v>
      </c>
      <c r="F6300" s="169" t="str">
        <f>iferror(vlookup(C6300,'Master data'!$A$2:$C$29,2,0),"-/-")</f>
        <v>-/-</v>
      </c>
    </row>
    <row r="6301" ht="22.5" customHeight="1">
      <c r="A6301" s="165"/>
      <c r="B6301" s="171"/>
      <c r="C6301" s="167"/>
      <c r="D6301" s="168">
        <v>0.0</v>
      </c>
      <c r="E6301" s="169" t="str">
        <f>iferror(vlookup(C6301,'Master data'!$A$2:$C$29,3,0),"-/-")</f>
        <v>-/-</v>
      </c>
      <c r="F6301" s="169" t="str">
        <f>iferror(vlookup(C6301,'Master data'!$A$2:$C$29,2,0),"-/-")</f>
        <v>-/-</v>
      </c>
    </row>
    <row r="6302" ht="22.5" customHeight="1">
      <c r="A6302" s="165"/>
      <c r="B6302" s="171"/>
      <c r="C6302" s="167"/>
      <c r="D6302" s="168">
        <v>0.0</v>
      </c>
      <c r="E6302" s="169" t="str">
        <f>iferror(vlookup(C6302,'Master data'!$A$2:$C$29,3,0),"-/-")</f>
        <v>-/-</v>
      </c>
      <c r="F6302" s="169" t="str">
        <f>iferror(vlookup(C6302,'Master data'!$A$2:$C$29,2,0),"-/-")</f>
        <v>-/-</v>
      </c>
    </row>
    <row r="6303" ht="22.5" customHeight="1">
      <c r="A6303" s="165"/>
      <c r="B6303" s="171"/>
      <c r="C6303" s="167"/>
      <c r="D6303" s="168">
        <v>0.0</v>
      </c>
      <c r="E6303" s="169" t="str">
        <f>iferror(vlookup(C6303,'Master data'!$A$2:$C$29,3,0),"-/-")</f>
        <v>-/-</v>
      </c>
      <c r="F6303" s="169" t="str">
        <f>iferror(vlookup(C6303,'Master data'!$A$2:$C$29,2,0),"-/-")</f>
        <v>-/-</v>
      </c>
    </row>
    <row r="6304" ht="22.5" customHeight="1">
      <c r="A6304" s="165"/>
      <c r="B6304" s="171"/>
      <c r="C6304" s="167"/>
      <c r="D6304" s="168">
        <v>0.0</v>
      </c>
      <c r="E6304" s="169" t="str">
        <f>iferror(vlookup(C6304,'Master data'!$A$2:$C$29,3,0),"-/-")</f>
        <v>-/-</v>
      </c>
      <c r="F6304" s="169" t="str">
        <f>iferror(vlookup(C6304,'Master data'!$A$2:$C$29,2,0),"-/-")</f>
        <v>-/-</v>
      </c>
    </row>
    <row r="6305" ht="22.5" customHeight="1">
      <c r="A6305" s="165"/>
      <c r="B6305" s="171"/>
      <c r="C6305" s="167"/>
      <c r="D6305" s="168">
        <v>0.0</v>
      </c>
      <c r="E6305" s="169" t="str">
        <f>iferror(vlookup(C6305,'Master data'!$A$2:$C$29,3,0),"-/-")</f>
        <v>-/-</v>
      </c>
      <c r="F6305" s="169" t="str">
        <f>iferror(vlookup(C6305,'Master data'!$A$2:$C$29,2,0),"-/-")</f>
        <v>-/-</v>
      </c>
    </row>
    <row r="6306" ht="22.5" customHeight="1">
      <c r="A6306" s="165"/>
      <c r="B6306" s="171"/>
      <c r="C6306" s="167"/>
      <c r="D6306" s="168">
        <v>0.0</v>
      </c>
      <c r="E6306" s="169" t="str">
        <f>iferror(vlookup(C6306,'Master data'!$A$2:$C$29,3,0),"-/-")</f>
        <v>-/-</v>
      </c>
      <c r="F6306" s="169" t="str">
        <f>iferror(vlookup(C6306,'Master data'!$A$2:$C$29,2,0),"-/-")</f>
        <v>-/-</v>
      </c>
    </row>
    <row r="6307" ht="22.5" customHeight="1">
      <c r="A6307" s="165"/>
      <c r="B6307" s="171"/>
      <c r="C6307" s="167"/>
      <c r="D6307" s="168">
        <v>0.0</v>
      </c>
      <c r="E6307" s="169" t="str">
        <f>iferror(vlookup(C6307,'Master data'!$A$2:$C$29,3,0),"-/-")</f>
        <v>-/-</v>
      </c>
      <c r="F6307" s="169" t="str">
        <f>iferror(vlookup(C6307,'Master data'!$A$2:$C$29,2,0),"-/-")</f>
        <v>-/-</v>
      </c>
    </row>
    <row r="6308" ht="22.5" customHeight="1">
      <c r="A6308" s="165"/>
      <c r="B6308" s="171"/>
      <c r="C6308" s="167"/>
      <c r="D6308" s="168">
        <v>0.0</v>
      </c>
      <c r="E6308" s="169" t="str">
        <f>iferror(vlookup(C6308,'Master data'!$A$2:$C$29,3,0),"-/-")</f>
        <v>-/-</v>
      </c>
      <c r="F6308" s="169" t="str">
        <f>iferror(vlookup(C6308,'Master data'!$A$2:$C$29,2,0),"-/-")</f>
        <v>-/-</v>
      </c>
    </row>
    <row r="6309" ht="22.5" customHeight="1">
      <c r="A6309" s="165"/>
      <c r="B6309" s="171"/>
      <c r="C6309" s="167"/>
      <c r="D6309" s="168">
        <v>0.0</v>
      </c>
      <c r="E6309" s="169" t="str">
        <f>iferror(vlookup(C6309,'Master data'!$A$2:$C$29,3,0),"-/-")</f>
        <v>-/-</v>
      </c>
      <c r="F6309" s="169" t="str">
        <f>iferror(vlookup(C6309,'Master data'!$A$2:$C$29,2,0),"-/-")</f>
        <v>-/-</v>
      </c>
    </row>
    <row r="6310" ht="22.5" customHeight="1">
      <c r="A6310" s="165"/>
      <c r="B6310" s="171"/>
      <c r="C6310" s="167"/>
      <c r="D6310" s="168">
        <v>0.0</v>
      </c>
      <c r="E6310" s="169" t="str">
        <f>iferror(vlookup(C6310,'Master data'!$A$2:$C$29,3,0),"-/-")</f>
        <v>-/-</v>
      </c>
      <c r="F6310" s="169" t="str">
        <f>iferror(vlookup(C6310,'Master data'!$A$2:$C$29,2,0),"-/-")</f>
        <v>-/-</v>
      </c>
    </row>
    <row r="6311" ht="22.5" customHeight="1">
      <c r="A6311" s="165"/>
      <c r="B6311" s="171"/>
      <c r="C6311" s="167"/>
      <c r="D6311" s="168">
        <v>0.0</v>
      </c>
      <c r="E6311" s="169" t="str">
        <f>iferror(vlookup(C6311,'Master data'!$A$2:$C$29,3,0),"-/-")</f>
        <v>-/-</v>
      </c>
      <c r="F6311" s="169" t="str">
        <f>iferror(vlookup(C6311,'Master data'!$A$2:$C$29,2,0),"-/-")</f>
        <v>-/-</v>
      </c>
    </row>
    <row r="6312" ht="22.5" customHeight="1">
      <c r="A6312" s="165"/>
      <c r="B6312" s="171"/>
      <c r="C6312" s="167"/>
      <c r="D6312" s="168">
        <v>0.0</v>
      </c>
      <c r="E6312" s="169" t="str">
        <f>iferror(vlookup(C6312,'Master data'!$A$2:$C$29,3,0),"-/-")</f>
        <v>-/-</v>
      </c>
      <c r="F6312" s="169" t="str">
        <f>iferror(vlookup(C6312,'Master data'!$A$2:$C$29,2,0),"-/-")</f>
        <v>-/-</v>
      </c>
    </row>
    <row r="6313" ht="22.5" customHeight="1">
      <c r="A6313" s="165"/>
      <c r="B6313" s="171"/>
      <c r="C6313" s="167"/>
      <c r="D6313" s="168">
        <v>0.0</v>
      </c>
      <c r="E6313" s="169" t="str">
        <f>iferror(vlookup(C6313,'Master data'!$A$2:$C$29,3,0),"-/-")</f>
        <v>-/-</v>
      </c>
      <c r="F6313" s="169" t="str">
        <f>iferror(vlookup(C6313,'Master data'!$A$2:$C$29,2,0),"-/-")</f>
        <v>-/-</v>
      </c>
    </row>
    <row r="6314" ht="22.5" customHeight="1">
      <c r="A6314" s="165"/>
      <c r="B6314" s="171"/>
      <c r="C6314" s="167"/>
      <c r="D6314" s="168">
        <v>0.0</v>
      </c>
      <c r="E6314" s="169" t="str">
        <f>iferror(vlookup(C6314,'Master data'!$A$2:$C$29,3,0),"-/-")</f>
        <v>-/-</v>
      </c>
      <c r="F6314" s="169" t="str">
        <f>iferror(vlookup(C6314,'Master data'!$A$2:$C$29,2,0),"-/-")</f>
        <v>-/-</v>
      </c>
    </row>
    <row r="6315" ht="22.5" customHeight="1">
      <c r="A6315" s="165"/>
      <c r="B6315" s="171"/>
      <c r="C6315" s="167"/>
      <c r="D6315" s="168">
        <v>0.0</v>
      </c>
      <c r="E6315" s="169" t="str">
        <f>iferror(vlookup(C6315,'Master data'!$A$2:$C$29,3,0),"-/-")</f>
        <v>-/-</v>
      </c>
      <c r="F6315" s="169" t="str">
        <f>iferror(vlookup(C6315,'Master data'!$A$2:$C$29,2,0),"-/-")</f>
        <v>-/-</v>
      </c>
    </row>
    <row r="6316" ht="22.5" customHeight="1">
      <c r="A6316" s="165"/>
      <c r="B6316" s="171"/>
      <c r="C6316" s="167"/>
      <c r="D6316" s="168">
        <v>0.0</v>
      </c>
      <c r="E6316" s="169" t="str">
        <f>iferror(vlookup(C6316,'Master data'!$A$2:$C$29,3,0),"-/-")</f>
        <v>-/-</v>
      </c>
      <c r="F6316" s="169" t="str">
        <f>iferror(vlookup(C6316,'Master data'!$A$2:$C$29,2,0),"-/-")</f>
        <v>-/-</v>
      </c>
    </row>
    <row r="6317" ht="22.5" customHeight="1">
      <c r="A6317" s="165"/>
      <c r="B6317" s="171"/>
      <c r="C6317" s="167"/>
      <c r="D6317" s="168">
        <v>0.0</v>
      </c>
      <c r="E6317" s="169" t="str">
        <f>iferror(vlookup(C6317,'Master data'!$A$2:$C$29,3,0),"-/-")</f>
        <v>-/-</v>
      </c>
      <c r="F6317" s="169" t="str">
        <f>iferror(vlookup(C6317,'Master data'!$A$2:$C$29,2,0),"-/-")</f>
        <v>-/-</v>
      </c>
    </row>
    <row r="6318" ht="22.5" customHeight="1">
      <c r="A6318" s="165"/>
      <c r="B6318" s="171"/>
      <c r="C6318" s="167"/>
      <c r="D6318" s="168">
        <v>0.0</v>
      </c>
      <c r="E6318" s="169" t="str">
        <f>iferror(vlookup(C6318,'Master data'!$A$2:$C$29,3,0),"-/-")</f>
        <v>-/-</v>
      </c>
      <c r="F6318" s="169" t="str">
        <f>iferror(vlookup(C6318,'Master data'!$A$2:$C$29,2,0),"-/-")</f>
        <v>-/-</v>
      </c>
    </row>
    <row r="6319" ht="22.5" customHeight="1">
      <c r="A6319" s="165"/>
      <c r="B6319" s="171"/>
      <c r="C6319" s="167"/>
      <c r="D6319" s="168">
        <v>0.0</v>
      </c>
      <c r="E6319" s="169" t="str">
        <f>iferror(vlookup(C6319,'Master data'!$A$2:$C$29,3,0),"-/-")</f>
        <v>-/-</v>
      </c>
      <c r="F6319" s="169" t="str">
        <f>iferror(vlookup(C6319,'Master data'!$A$2:$C$29,2,0),"-/-")</f>
        <v>-/-</v>
      </c>
    </row>
    <row r="6320" ht="22.5" customHeight="1">
      <c r="A6320" s="165"/>
      <c r="B6320" s="171"/>
      <c r="C6320" s="167"/>
      <c r="D6320" s="168">
        <v>0.0</v>
      </c>
      <c r="E6320" s="169" t="str">
        <f>iferror(vlookup(C6320,'Master data'!$A$2:$C$29,3,0),"-/-")</f>
        <v>-/-</v>
      </c>
      <c r="F6320" s="169" t="str">
        <f>iferror(vlookup(C6320,'Master data'!$A$2:$C$29,2,0),"-/-")</f>
        <v>-/-</v>
      </c>
    </row>
    <row r="6321" ht="22.5" customHeight="1">
      <c r="A6321" s="165"/>
      <c r="B6321" s="171"/>
      <c r="C6321" s="167"/>
      <c r="D6321" s="168">
        <v>0.0</v>
      </c>
      <c r="E6321" s="169" t="str">
        <f>iferror(vlookup(C6321,'Master data'!$A$2:$C$29,3,0),"-/-")</f>
        <v>-/-</v>
      </c>
      <c r="F6321" s="169" t="str">
        <f>iferror(vlookup(C6321,'Master data'!$A$2:$C$29,2,0),"-/-")</f>
        <v>-/-</v>
      </c>
    </row>
    <row r="6322" ht="22.5" customHeight="1">
      <c r="A6322" s="165"/>
      <c r="B6322" s="171"/>
      <c r="C6322" s="167"/>
      <c r="D6322" s="168">
        <v>0.0</v>
      </c>
      <c r="E6322" s="169" t="str">
        <f>iferror(vlookup(C6322,'Master data'!$A$2:$C$29,3,0),"-/-")</f>
        <v>-/-</v>
      </c>
      <c r="F6322" s="169" t="str">
        <f>iferror(vlookup(C6322,'Master data'!$A$2:$C$29,2,0),"-/-")</f>
        <v>-/-</v>
      </c>
    </row>
    <row r="6323" ht="22.5" customHeight="1">
      <c r="A6323" s="165"/>
      <c r="B6323" s="171"/>
      <c r="C6323" s="167"/>
      <c r="D6323" s="168">
        <v>0.0</v>
      </c>
      <c r="E6323" s="169" t="str">
        <f>iferror(vlookup(C6323,'Master data'!$A$2:$C$29,3,0),"-/-")</f>
        <v>-/-</v>
      </c>
      <c r="F6323" s="169" t="str">
        <f>iferror(vlookup(C6323,'Master data'!$A$2:$C$29,2,0),"-/-")</f>
        <v>-/-</v>
      </c>
    </row>
    <row r="6324" ht="22.5" customHeight="1">
      <c r="A6324" s="165"/>
      <c r="B6324" s="171"/>
      <c r="C6324" s="167"/>
      <c r="D6324" s="168">
        <v>0.0</v>
      </c>
      <c r="E6324" s="169" t="str">
        <f>iferror(vlookup(C6324,'Master data'!$A$2:$C$29,3,0),"-/-")</f>
        <v>-/-</v>
      </c>
      <c r="F6324" s="169" t="str">
        <f>iferror(vlookup(C6324,'Master data'!$A$2:$C$29,2,0),"-/-")</f>
        <v>-/-</v>
      </c>
    </row>
    <row r="6325" ht="22.5" customHeight="1">
      <c r="A6325" s="165"/>
      <c r="B6325" s="171"/>
      <c r="C6325" s="167"/>
      <c r="D6325" s="168">
        <v>0.0</v>
      </c>
      <c r="E6325" s="169" t="str">
        <f>iferror(vlookup(C6325,'Master data'!$A$2:$C$29,3,0),"-/-")</f>
        <v>-/-</v>
      </c>
      <c r="F6325" s="169" t="str">
        <f>iferror(vlookup(C6325,'Master data'!$A$2:$C$29,2,0),"-/-")</f>
        <v>-/-</v>
      </c>
    </row>
    <row r="6326" ht="22.5" customHeight="1">
      <c r="A6326" s="165"/>
      <c r="B6326" s="171"/>
      <c r="C6326" s="167"/>
      <c r="D6326" s="168">
        <v>0.0</v>
      </c>
      <c r="E6326" s="169" t="str">
        <f>iferror(vlookup(C6326,'Master data'!$A$2:$C$29,3,0),"-/-")</f>
        <v>-/-</v>
      </c>
      <c r="F6326" s="169" t="str">
        <f>iferror(vlookup(C6326,'Master data'!$A$2:$C$29,2,0),"-/-")</f>
        <v>-/-</v>
      </c>
    </row>
    <row r="6327" ht="22.5" customHeight="1">
      <c r="A6327" s="165"/>
      <c r="B6327" s="171"/>
      <c r="C6327" s="167"/>
      <c r="D6327" s="168">
        <v>0.0</v>
      </c>
      <c r="E6327" s="169" t="str">
        <f>iferror(vlookup(C6327,'Master data'!$A$2:$C$29,3,0),"-/-")</f>
        <v>-/-</v>
      </c>
      <c r="F6327" s="169" t="str">
        <f>iferror(vlookup(C6327,'Master data'!$A$2:$C$29,2,0),"-/-")</f>
        <v>-/-</v>
      </c>
    </row>
    <row r="6328" ht="22.5" customHeight="1">
      <c r="A6328" s="165"/>
      <c r="B6328" s="171"/>
      <c r="C6328" s="167"/>
      <c r="D6328" s="168">
        <v>0.0</v>
      </c>
      <c r="E6328" s="169" t="str">
        <f>iferror(vlookup(C6328,'Master data'!$A$2:$C$29,3,0),"-/-")</f>
        <v>-/-</v>
      </c>
      <c r="F6328" s="169" t="str">
        <f>iferror(vlookup(C6328,'Master data'!$A$2:$C$29,2,0),"-/-")</f>
        <v>-/-</v>
      </c>
    </row>
    <row r="6329" ht="22.5" customHeight="1">
      <c r="A6329" s="165"/>
      <c r="B6329" s="171"/>
      <c r="C6329" s="167"/>
      <c r="D6329" s="168">
        <v>0.0</v>
      </c>
      <c r="E6329" s="169" t="str">
        <f>iferror(vlookup(C6329,'Master data'!$A$2:$C$29,3,0),"-/-")</f>
        <v>-/-</v>
      </c>
      <c r="F6329" s="169" t="str">
        <f>iferror(vlookup(C6329,'Master data'!$A$2:$C$29,2,0),"-/-")</f>
        <v>-/-</v>
      </c>
    </row>
    <row r="6330" ht="22.5" customHeight="1">
      <c r="A6330" s="165"/>
      <c r="B6330" s="171"/>
      <c r="C6330" s="167"/>
      <c r="D6330" s="168">
        <v>0.0</v>
      </c>
      <c r="E6330" s="169" t="str">
        <f>iferror(vlookup(C6330,'Master data'!$A$2:$C$29,3,0),"-/-")</f>
        <v>-/-</v>
      </c>
      <c r="F6330" s="169" t="str">
        <f>iferror(vlookup(C6330,'Master data'!$A$2:$C$29,2,0),"-/-")</f>
        <v>-/-</v>
      </c>
    </row>
    <row r="6331" ht="22.5" customHeight="1">
      <c r="A6331" s="165"/>
      <c r="B6331" s="171"/>
      <c r="C6331" s="167"/>
      <c r="D6331" s="168">
        <v>0.0</v>
      </c>
      <c r="E6331" s="169" t="str">
        <f>iferror(vlookup(C6331,'Master data'!$A$2:$C$29,3,0),"-/-")</f>
        <v>-/-</v>
      </c>
      <c r="F6331" s="169" t="str">
        <f>iferror(vlookup(C6331,'Master data'!$A$2:$C$29,2,0),"-/-")</f>
        <v>-/-</v>
      </c>
    </row>
    <row r="6332" ht="22.5" customHeight="1">
      <c r="A6332" s="165"/>
      <c r="B6332" s="171"/>
      <c r="C6332" s="167"/>
      <c r="D6332" s="168">
        <v>0.0</v>
      </c>
      <c r="E6332" s="169" t="str">
        <f>iferror(vlookup(C6332,'Master data'!$A$2:$C$29,3,0),"-/-")</f>
        <v>-/-</v>
      </c>
      <c r="F6332" s="169" t="str">
        <f>iferror(vlookup(C6332,'Master data'!$A$2:$C$29,2,0),"-/-")</f>
        <v>-/-</v>
      </c>
    </row>
    <row r="6333" ht="22.5" customHeight="1">
      <c r="A6333" s="165"/>
      <c r="B6333" s="171"/>
      <c r="C6333" s="167"/>
      <c r="D6333" s="168">
        <v>0.0</v>
      </c>
      <c r="E6333" s="169" t="str">
        <f>iferror(vlookup(C6333,'Master data'!$A$2:$C$29,3,0),"-/-")</f>
        <v>-/-</v>
      </c>
      <c r="F6333" s="169" t="str">
        <f>iferror(vlookup(C6333,'Master data'!$A$2:$C$29,2,0),"-/-")</f>
        <v>-/-</v>
      </c>
    </row>
    <row r="6334" ht="22.5" customHeight="1">
      <c r="A6334" s="165"/>
      <c r="B6334" s="171"/>
      <c r="C6334" s="167"/>
      <c r="D6334" s="168">
        <v>0.0</v>
      </c>
      <c r="E6334" s="169" t="str">
        <f>iferror(vlookup(C6334,'Master data'!$A$2:$C$29,3,0),"-/-")</f>
        <v>-/-</v>
      </c>
      <c r="F6334" s="169" t="str">
        <f>iferror(vlookup(C6334,'Master data'!$A$2:$C$29,2,0),"-/-")</f>
        <v>-/-</v>
      </c>
    </row>
    <row r="6335" ht="22.5" customHeight="1">
      <c r="A6335" s="165"/>
      <c r="B6335" s="171"/>
      <c r="C6335" s="167"/>
      <c r="D6335" s="168">
        <v>0.0</v>
      </c>
      <c r="E6335" s="169" t="str">
        <f>iferror(vlookup(C6335,'Master data'!$A$2:$C$29,3,0),"-/-")</f>
        <v>-/-</v>
      </c>
      <c r="F6335" s="169" t="str">
        <f>iferror(vlookup(C6335,'Master data'!$A$2:$C$29,2,0),"-/-")</f>
        <v>-/-</v>
      </c>
    </row>
    <row r="6336" ht="22.5" customHeight="1">
      <c r="A6336" s="165"/>
      <c r="B6336" s="171"/>
      <c r="C6336" s="167"/>
      <c r="D6336" s="168">
        <v>0.0</v>
      </c>
      <c r="E6336" s="169" t="str">
        <f>iferror(vlookup(C6336,'Master data'!$A$2:$C$29,3,0),"-/-")</f>
        <v>-/-</v>
      </c>
      <c r="F6336" s="169" t="str">
        <f>iferror(vlookup(C6336,'Master data'!$A$2:$C$29,2,0),"-/-")</f>
        <v>-/-</v>
      </c>
    </row>
    <row r="6337" ht="22.5" customHeight="1">
      <c r="A6337" s="165"/>
      <c r="B6337" s="171"/>
      <c r="C6337" s="167"/>
      <c r="D6337" s="168">
        <v>0.0</v>
      </c>
      <c r="E6337" s="169" t="str">
        <f>iferror(vlookup(C6337,'Master data'!$A$2:$C$29,3,0),"-/-")</f>
        <v>-/-</v>
      </c>
      <c r="F6337" s="169" t="str">
        <f>iferror(vlookup(C6337,'Master data'!$A$2:$C$29,2,0),"-/-")</f>
        <v>-/-</v>
      </c>
    </row>
    <row r="6338" ht="22.5" customHeight="1">
      <c r="A6338" s="165"/>
      <c r="B6338" s="171"/>
      <c r="C6338" s="167"/>
      <c r="D6338" s="168">
        <v>0.0</v>
      </c>
      <c r="E6338" s="169" t="str">
        <f>iferror(vlookup(C6338,'Master data'!$A$2:$C$29,3,0),"-/-")</f>
        <v>-/-</v>
      </c>
      <c r="F6338" s="169" t="str">
        <f>iferror(vlookup(C6338,'Master data'!$A$2:$C$29,2,0),"-/-")</f>
        <v>-/-</v>
      </c>
    </row>
    <row r="6339" ht="22.5" customHeight="1">
      <c r="A6339" s="165"/>
      <c r="B6339" s="171"/>
      <c r="C6339" s="167"/>
      <c r="D6339" s="168">
        <v>0.0</v>
      </c>
      <c r="E6339" s="169" t="str">
        <f>iferror(vlookup(C6339,'Master data'!$A$2:$C$29,3,0),"-/-")</f>
        <v>-/-</v>
      </c>
      <c r="F6339" s="169" t="str">
        <f>iferror(vlookup(C6339,'Master data'!$A$2:$C$29,2,0),"-/-")</f>
        <v>-/-</v>
      </c>
    </row>
    <row r="6340" ht="22.5" customHeight="1">
      <c r="A6340" s="165"/>
      <c r="B6340" s="171"/>
      <c r="C6340" s="167"/>
      <c r="D6340" s="168">
        <v>0.0</v>
      </c>
      <c r="E6340" s="169" t="str">
        <f>iferror(vlookup(C6340,'Master data'!$A$2:$C$29,3,0),"-/-")</f>
        <v>-/-</v>
      </c>
      <c r="F6340" s="169" t="str">
        <f>iferror(vlookup(C6340,'Master data'!$A$2:$C$29,2,0),"-/-")</f>
        <v>-/-</v>
      </c>
    </row>
    <row r="6341" ht="22.5" customHeight="1">
      <c r="A6341" s="165"/>
      <c r="B6341" s="171"/>
      <c r="C6341" s="167"/>
      <c r="D6341" s="168">
        <v>0.0</v>
      </c>
      <c r="E6341" s="169" t="str">
        <f>iferror(vlookup(C6341,'Master data'!$A$2:$C$29,3,0),"-/-")</f>
        <v>-/-</v>
      </c>
      <c r="F6341" s="169" t="str">
        <f>iferror(vlookup(C6341,'Master data'!$A$2:$C$29,2,0),"-/-")</f>
        <v>-/-</v>
      </c>
    </row>
    <row r="6342" ht="22.5" customHeight="1">
      <c r="A6342" s="165"/>
      <c r="B6342" s="171"/>
      <c r="C6342" s="167"/>
      <c r="D6342" s="168">
        <v>0.0</v>
      </c>
      <c r="E6342" s="169" t="str">
        <f>iferror(vlookup(C6342,'Master data'!$A$2:$C$29,3,0),"-/-")</f>
        <v>-/-</v>
      </c>
      <c r="F6342" s="169" t="str">
        <f>iferror(vlookup(C6342,'Master data'!$A$2:$C$29,2,0),"-/-")</f>
        <v>-/-</v>
      </c>
    </row>
    <row r="6343" ht="22.5" customHeight="1">
      <c r="A6343" s="165"/>
      <c r="B6343" s="171"/>
      <c r="C6343" s="167"/>
      <c r="D6343" s="168">
        <v>0.0</v>
      </c>
      <c r="E6343" s="169" t="str">
        <f>iferror(vlookup(C6343,'Master data'!$A$2:$C$29,3,0),"-/-")</f>
        <v>-/-</v>
      </c>
      <c r="F6343" s="169" t="str">
        <f>iferror(vlookup(C6343,'Master data'!$A$2:$C$29,2,0),"-/-")</f>
        <v>-/-</v>
      </c>
    </row>
    <row r="6344" ht="22.5" customHeight="1">
      <c r="A6344" s="165"/>
      <c r="B6344" s="171"/>
      <c r="C6344" s="167"/>
      <c r="D6344" s="168">
        <v>0.0</v>
      </c>
      <c r="E6344" s="169" t="str">
        <f>iferror(vlookup(C6344,'Master data'!$A$2:$C$29,3,0),"-/-")</f>
        <v>-/-</v>
      </c>
      <c r="F6344" s="169" t="str">
        <f>iferror(vlookup(C6344,'Master data'!$A$2:$C$29,2,0),"-/-")</f>
        <v>-/-</v>
      </c>
    </row>
    <row r="6345" ht="22.5" customHeight="1">
      <c r="A6345" s="165"/>
      <c r="B6345" s="171"/>
      <c r="C6345" s="167"/>
      <c r="D6345" s="168">
        <v>0.0</v>
      </c>
      <c r="E6345" s="169" t="str">
        <f>iferror(vlookup(C6345,'Master data'!$A$2:$C$29,3,0),"-/-")</f>
        <v>-/-</v>
      </c>
      <c r="F6345" s="169" t="str">
        <f>iferror(vlookup(C6345,'Master data'!$A$2:$C$29,2,0),"-/-")</f>
        <v>-/-</v>
      </c>
    </row>
    <row r="6346" ht="22.5" customHeight="1">
      <c r="A6346" s="165"/>
      <c r="B6346" s="171"/>
      <c r="C6346" s="167"/>
      <c r="D6346" s="168">
        <v>0.0</v>
      </c>
      <c r="E6346" s="169" t="str">
        <f>iferror(vlookup(C6346,'Master data'!$A$2:$C$29,3,0),"-/-")</f>
        <v>-/-</v>
      </c>
      <c r="F6346" s="169" t="str">
        <f>iferror(vlookup(C6346,'Master data'!$A$2:$C$29,2,0),"-/-")</f>
        <v>-/-</v>
      </c>
    </row>
    <row r="6347" ht="22.5" customHeight="1">
      <c r="A6347" s="165"/>
      <c r="B6347" s="171"/>
      <c r="C6347" s="167"/>
      <c r="D6347" s="168">
        <v>0.0</v>
      </c>
      <c r="E6347" s="169" t="str">
        <f>iferror(vlookup(C6347,'Master data'!$A$2:$C$29,3,0),"-/-")</f>
        <v>-/-</v>
      </c>
      <c r="F6347" s="169" t="str">
        <f>iferror(vlookup(C6347,'Master data'!$A$2:$C$29,2,0),"-/-")</f>
        <v>-/-</v>
      </c>
    </row>
    <row r="6348" ht="22.5" customHeight="1">
      <c r="A6348" s="165"/>
      <c r="B6348" s="171"/>
      <c r="C6348" s="167"/>
      <c r="D6348" s="168">
        <v>0.0</v>
      </c>
      <c r="E6348" s="169" t="str">
        <f>iferror(vlookup(C6348,'Master data'!$A$2:$C$29,3,0),"-/-")</f>
        <v>-/-</v>
      </c>
      <c r="F6348" s="169" t="str">
        <f>iferror(vlookup(C6348,'Master data'!$A$2:$C$29,2,0),"-/-")</f>
        <v>-/-</v>
      </c>
    </row>
    <row r="6349" ht="22.5" customHeight="1">
      <c r="A6349" s="165"/>
      <c r="B6349" s="171"/>
      <c r="C6349" s="167"/>
      <c r="D6349" s="168">
        <v>0.0</v>
      </c>
      <c r="E6349" s="169" t="str">
        <f>iferror(vlookup(C6349,'Master data'!$A$2:$C$29,3,0),"-/-")</f>
        <v>-/-</v>
      </c>
      <c r="F6349" s="169" t="str">
        <f>iferror(vlookup(C6349,'Master data'!$A$2:$C$29,2,0),"-/-")</f>
        <v>-/-</v>
      </c>
    </row>
    <row r="6350" ht="22.5" customHeight="1">
      <c r="A6350" s="165"/>
      <c r="B6350" s="171"/>
      <c r="C6350" s="167"/>
      <c r="D6350" s="168">
        <v>0.0</v>
      </c>
      <c r="E6350" s="169" t="str">
        <f>iferror(vlookup(C6350,'Master data'!$A$2:$C$29,3,0),"-/-")</f>
        <v>-/-</v>
      </c>
      <c r="F6350" s="169" t="str">
        <f>iferror(vlookup(C6350,'Master data'!$A$2:$C$29,2,0),"-/-")</f>
        <v>-/-</v>
      </c>
    </row>
    <row r="6351" ht="22.5" customHeight="1">
      <c r="A6351" s="165"/>
      <c r="B6351" s="171"/>
      <c r="C6351" s="167"/>
      <c r="D6351" s="168">
        <v>0.0</v>
      </c>
      <c r="E6351" s="169" t="str">
        <f>iferror(vlookup(C6351,'Master data'!$A$2:$C$29,3,0),"-/-")</f>
        <v>-/-</v>
      </c>
      <c r="F6351" s="169" t="str">
        <f>iferror(vlookup(C6351,'Master data'!$A$2:$C$29,2,0),"-/-")</f>
        <v>-/-</v>
      </c>
    </row>
    <row r="6352" ht="22.5" customHeight="1">
      <c r="A6352" s="165"/>
      <c r="B6352" s="171"/>
      <c r="C6352" s="167"/>
      <c r="D6352" s="168">
        <v>0.0</v>
      </c>
      <c r="E6352" s="169" t="str">
        <f>iferror(vlookup(C6352,'Master data'!$A$2:$C$29,3,0),"-/-")</f>
        <v>-/-</v>
      </c>
      <c r="F6352" s="169" t="str">
        <f>iferror(vlookup(C6352,'Master data'!$A$2:$C$29,2,0),"-/-")</f>
        <v>-/-</v>
      </c>
    </row>
    <row r="6353" ht="22.5" customHeight="1">
      <c r="A6353" s="165"/>
      <c r="B6353" s="171"/>
      <c r="C6353" s="167"/>
      <c r="D6353" s="168">
        <v>0.0</v>
      </c>
      <c r="E6353" s="169" t="str">
        <f>iferror(vlookup(C6353,'Master data'!$A$2:$C$29,3,0),"-/-")</f>
        <v>-/-</v>
      </c>
      <c r="F6353" s="169" t="str">
        <f>iferror(vlookup(C6353,'Master data'!$A$2:$C$29,2,0),"-/-")</f>
        <v>-/-</v>
      </c>
    </row>
    <row r="6354" ht="22.5" customHeight="1">
      <c r="A6354" s="165"/>
      <c r="B6354" s="171"/>
      <c r="C6354" s="167"/>
      <c r="D6354" s="168">
        <v>0.0</v>
      </c>
      <c r="E6354" s="169" t="str">
        <f>iferror(vlookup(C6354,'Master data'!$A$2:$C$29,3,0),"-/-")</f>
        <v>-/-</v>
      </c>
      <c r="F6354" s="169" t="str">
        <f>iferror(vlookup(C6354,'Master data'!$A$2:$C$29,2,0),"-/-")</f>
        <v>-/-</v>
      </c>
    </row>
    <row r="6355" ht="22.5" customHeight="1">
      <c r="A6355" s="165"/>
      <c r="B6355" s="171"/>
      <c r="C6355" s="167"/>
      <c r="D6355" s="168">
        <v>0.0</v>
      </c>
      <c r="E6355" s="169" t="str">
        <f>iferror(vlookup(C6355,'Master data'!$A$2:$C$29,3,0),"-/-")</f>
        <v>-/-</v>
      </c>
      <c r="F6355" s="169" t="str">
        <f>iferror(vlookup(C6355,'Master data'!$A$2:$C$29,2,0),"-/-")</f>
        <v>-/-</v>
      </c>
    </row>
    <row r="6356" ht="22.5" customHeight="1">
      <c r="A6356" s="165"/>
      <c r="B6356" s="171"/>
      <c r="C6356" s="167"/>
      <c r="D6356" s="168">
        <v>0.0</v>
      </c>
      <c r="E6356" s="169" t="str">
        <f>iferror(vlookup(C6356,'Master data'!$A$2:$C$29,3,0),"-/-")</f>
        <v>-/-</v>
      </c>
      <c r="F6356" s="169" t="str">
        <f>iferror(vlookup(C6356,'Master data'!$A$2:$C$29,2,0),"-/-")</f>
        <v>-/-</v>
      </c>
    </row>
    <row r="6357" ht="22.5" customHeight="1">
      <c r="A6357" s="165"/>
      <c r="B6357" s="171"/>
      <c r="C6357" s="167"/>
      <c r="D6357" s="168">
        <v>0.0</v>
      </c>
      <c r="E6357" s="169" t="str">
        <f>iferror(vlookup(C6357,'Master data'!$A$2:$C$29,3,0),"-/-")</f>
        <v>-/-</v>
      </c>
      <c r="F6357" s="169" t="str">
        <f>iferror(vlookup(C6357,'Master data'!$A$2:$C$29,2,0),"-/-")</f>
        <v>-/-</v>
      </c>
    </row>
    <row r="6358" ht="22.5" customHeight="1">
      <c r="A6358" s="165"/>
      <c r="B6358" s="171"/>
      <c r="C6358" s="167"/>
      <c r="D6358" s="168">
        <v>0.0</v>
      </c>
      <c r="E6358" s="169" t="str">
        <f>iferror(vlookup(C6358,'Master data'!$A$2:$C$29,3,0),"-/-")</f>
        <v>-/-</v>
      </c>
      <c r="F6358" s="169" t="str">
        <f>iferror(vlookup(C6358,'Master data'!$A$2:$C$29,2,0),"-/-")</f>
        <v>-/-</v>
      </c>
    </row>
    <row r="6359" ht="22.5" customHeight="1">
      <c r="A6359" s="165"/>
      <c r="B6359" s="171"/>
      <c r="C6359" s="167"/>
      <c r="D6359" s="168">
        <v>0.0</v>
      </c>
      <c r="E6359" s="169" t="str">
        <f>iferror(vlookup(C6359,'Master data'!$A$2:$C$29,3,0),"-/-")</f>
        <v>-/-</v>
      </c>
      <c r="F6359" s="169" t="str">
        <f>iferror(vlookup(C6359,'Master data'!$A$2:$C$29,2,0),"-/-")</f>
        <v>-/-</v>
      </c>
    </row>
    <row r="6360" ht="22.5" customHeight="1">
      <c r="A6360" s="165"/>
      <c r="B6360" s="171"/>
      <c r="C6360" s="167"/>
      <c r="D6360" s="168">
        <v>0.0</v>
      </c>
      <c r="E6360" s="169" t="str">
        <f>iferror(vlookup(C6360,'Master data'!$A$2:$C$29,3,0),"-/-")</f>
        <v>-/-</v>
      </c>
      <c r="F6360" s="169" t="str">
        <f>iferror(vlookup(C6360,'Master data'!$A$2:$C$29,2,0),"-/-")</f>
        <v>-/-</v>
      </c>
    </row>
    <row r="6361" ht="22.5" customHeight="1">
      <c r="A6361" s="165"/>
      <c r="B6361" s="171"/>
      <c r="C6361" s="167"/>
      <c r="D6361" s="168">
        <v>0.0</v>
      </c>
      <c r="E6361" s="169" t="str">
        <f>iferror(vlookup(C6361,'Master data'!$A$2:$C$29,3,0),"-/-")</f>
        <v>-/-</v>
      </c>
      <c r="F6361" s="169" t="str">
        <f>iferror(vlookup(C6361,'Master data'!$A$2:$C$29,2,0),"-/-")</f>
        <v>-/-</v>
      </c>
    </row>
    <row r="6362" ht="22.5" customHeight="1">
      <c r="A6362" s="165"/>
      <c r="B6362" s="171"/>
      <c r="C6362" s="167"/>
      <c r="D6362" s="168">
        <v>0.0</v>
      </c>
      <c r="E6362" s="169" t="str">
        <f>iferror(vlookup(C6362,'Master data'!$A$2:$C$29,3,0),"-/-")</f>
        <v>-/-</v>
      </c>
      <c r="F6362" s="169" t="str">
        <f>iferror(vlookup(C6362,'Master data'!$A$2:$C$29,2,0),"-/-")</f>
        <v>-/-</v>
      </c>
    </row>
    <row r="6363" ht="22.5" customHeight="1">
      <c r="A6363" s="165"/>
      <c r="B6363" s="171"/>
      <c r="C6363" s="167"/>
      <c r="D6363" s="168">
        <v>0.0</v>
      </c>
      <c r="E6363" s="169" t="str">
        <f>iferror(vlookup(C6363,'Master data'!$A$2:$C$29,3,0),"-/-")</f>
        <v>-/-</v>
      </c>
      <c r="F6363" s="169" t="str">
        <f>iferror(vlookup(C6363,'Master data'!$A$2:$C$29,2,0),"-/-")</f>
        <v>-/-</v>
      </c>
    </row>
    <row r="6364" ht="22.5" customHeight="1">
      <c r="A6364" s="165"/>
      <c r="B6364" s="171"/>
      <c r="C6364" s="167"/>
      <c r="D6364" s="168">
        <v>0.0</v>
      </c>
      <c r="E6364" s="169" t="str">
        <f>iferror(vlookup(C6364,'Master data'!$A$2:$C$29,3,0),"-/-")</f>
        <v>-/-</v>
      </c>
      <c r="F6364" s="169" t="str">
        <f>iferror(vlookup(C6364,'Master data'!$A$2:$C$29,2,0),"-/-")</f>
        <v>-/-</v>
      </c>
    </row>
    <row r="6365" ht="22.5" customHeight="1">
      <c r="A6365" s="165"/>
      <c r="B6365" s="171"/>
      <c r="C6365" s="167"/>
      <c r="D6365" s="168">
        <v>0.0</v>
      </c>
      <c r="E6365" s="169" t="str">
        <f>iferror(vlookup(C6365,'Master data'!$A$2:$C$29,3,0),"-/-")</f>
        <v>-/-</v>
      </c>
      <c r="F6365" s="169" t="str">
        <f>iferror(vlookup(C6365,'Master data'!$A$2:$C$29,2,0),"-/-")</f>
        <v>-/-</v>
      </c>
    </row>
    <row r="6366" ht="22.5" customHeight="1">
      <c r="A6366" s="165"/>
      <c r="B6366" s="171"/>
      <c r="C6366" s="167"/>
      <c r="D6366" s="168">
        <v>0.0</v>
      </c>
      <c r="E6366" s="169" t="str">
        <f>iferror(vlookup(C6366,'Master data'!$A$2:$C$29,3,0),"-/-")</f>
        <v>-/-</v>
      </c>
      <c r="F6366" s="169" t="str">
        <f>iferror(vlookup(C6366,'Master data'!$A$2:$C$29,2,0),"-/-")</f>
        <v>-/-</v>
      </c>
    </row>
    <row r="6367" ht="22.5" customHeight="1">
      <c r="A6367" s="165"/>
      <c r="B6367" s="171"/>
      <c r="C6367" s="167"/>
      <c r="D6367" s="168">
        <v>0.0</v>
      </c>
      <c r="E6367" s="169" t="str">
        <f>iferror(vlookup(C6367,'Master data'!$A$2:$C$29,3,0),"-/-")</f>
        <v>-/-</v>
      </c>
      <c r="F6367" s="169" t="str">
        <f>iferror(vlookup(C6367,'Master data'!$A$2:$C$29,2,0),"-/-")</f>
        <v>-/-</v>
      </c>
    </row>
    <row r="6368" ht="22.5" customHeight="1">
      <c r="A6368" s="165"/>
      <c r="B6368" s="171"/>
      <c r="C6368" s="167"/>
      <c r="D6368" s="168">
        <v>0.0</v>
      </c>
      <c r="E6368" s="169" t="str">
        <f>iferror(vlookup(C6368,'Master data'!$A$2:$C$29,3,0),"-/-")</f>
        <v>-/-</v>
      </c>
      <c r="F6368" s="169" t="str">
        <f>iferror(vlookup(C6368,'Master data'!$A$2:$C$29,2,0),"-/-")</f>
        <v>-/-</v>
      </c>
    </row>
    <row r="6369" ht="22.5" customHeight="1">
      <c r="A6369" s="165"/>
      <c r="B6369" s="171"/>
      <c r="C6369" s="167"/>
      <c r="D6369" s="168">
        <v>0.0</v>
      </c>
      <c r="E6369" s="169" t="str">
        <f>iferror(vlookup(C6369,'Master data'!$A$2:$C$29,3,0),"-/-")</f>
        <v>-/-</v>
      </c>
      <c r="F6369" s="169" t="str">
        <f>iferror(vlookup(C6369,'Master data'!$A$2:$C$29,2,0),"-/-")</f>
        <v>-/-</v>
      </c>
    </row>
    <row r="6370" ht="22.5" customHeight="1">
      <c r="A6370" s="165"/>
      <c r="B6370" s="171"/>
      <c r="C6370" s="167"/>
      <c r="D6370" s="168">
        <v>0.0</v>
      </c>
      <c r="E6370" s="169" t="str">
        <f>iferror(vlookup(C6370,'Master data'!$A$2:$C$29,3,0),"-/-")</f>
        <v>-/-</v>
      </c>
      <c r="F6370" s="169" t="str">
        <f>iferror(vlookup(C6370,'Master data'!$A$2:$C$29,2,0),"-/-")</f>
        <v>-/-</v>
      </c>
    </row>
    <row r="6371" ht="22.5" customHeight="1">
      <c r="A6371" s="165"/>
      <c r="B6371" s="171"/>
      <c r="C6371" s="167"/>
      <c r="D6371" s="168">
        <v>0.0</v>
      </c>
      <c r="E6371" s="169" t="str">
        <f>iferror(vlookup(C6371,'Master data'!$A$2:$C$29,3,0),"-/-")</f>
        <v>-/-</v>
      </c>
      <c r="F6371" s="169" t="str">
        <f>iferror(vlookup(C6371,'Master data'!$A$2:$C$29,2,0),"-/-")</f>
        <v>-/-</v>
      </c>
    </row>
    <row r="6372" ht="22.5" customHeight="1">
      <c r="A6372" s="165"/>
      <c r="B6372" s="171"/>
      <c r="C6372" s="167"/>
      <c r="D6372" s="168">
        <v>0.0</v>
      </c>
      <c r="E6372" s="169" t="str">
        <f>iferror(vlookup(C6372,'Master data'!$A$2:$C$29,3,0),"-/-")</f>
        <v>-/-</v>
      </c>
      <c r="F6372" s="169" t="str">
        <f>iferror(vlookup(C6372,'Master data'!$A$2:$C$29,2,0),"-/-")</f>
        <v>-/-</v>
      </c>
    </row>
    <row r="6373" ht="22.5" customHeight="1">
      <c r="A6373" s="165"/>
      <c r="B6373" s="171"/>
      <c r="C6373" s="167"/>
      <c r="D6373" s="168">
        <v>0.0</v>
      </c>
      <c r="E6373" s="169" t="str">
        <f>iferror(vlookup(C6373,'Master data'!$A$2:$C$29,3,0),"-/-")</f>
        <v>-/-</v>
      </c>
      <c r="F6373" s="169" t="str">
        <f>iferror(vlookup(C6373,'Master data'!$A$2:$C$29,2,0),"-/-")</f>
        <v>-/-</v>
      </c>
    </row>
    <row r="6374" ht="22.5" customHeight="1">
      <c r="A6374" s="165"/>
      <c r="B6374" s="171"/>
      <c r="C6374" s="167"/>
      <c r="D6374" s="168">
        <v>0.0</v>
      </c>
      <c r="E6374" s="169" t="str">
        <f>iferror(vlookup(C6374,'Master data'!$A$2:$C$29,3,0),"-/-")</f>
        <v>-/-</v>
      </c>
      <c r="F6374" s="169" t="str">
        <f>iferror(vlookup(C6374,'Master data'!$A$2:$C$29,2,0),"-/-")</f>
        <v>-/-</v>
      </c>
    </row>
    <row r="6375" ht="22.5" customHeight="1">
      <c r="A6375" s="165"/>
      <c r="B6375" s="171"/>
      <c r="C6375" s="167"/>
      <c r="D6375" s="168">
        <v>0.0</v>
      </c>
      <c r="E6375" s="169" t="str">
        <f>iferror(vlookup(C6375,'Master data'!$A$2:$C$29,3,0),"-/-")</f>
        <v>-/-</v>
      </c>
      <c r="F6375" s="169" t="str">
        <f>iferror(vlookup(C6375,'Master data'!$A$2:$C$29,2,0),"-/-")</f>
        <v>-/-</v>
      </c>
    </row>
    <row r="6376" ht="22.5" customHeight="1">
      <c r="A6376" s="165"/>
      <c r="B6376" s="171"/>
      <c r="C6376" s="167"/>
      <c r="D6376" s="168">
        <v>0.0</v>
      </c>
      <c r="E6376" s="169" t="str">
        <f>iferror(vlookup(C6376,'Master data'!$A$2:$C$29,3,0),"-/-")</f>
        <v>-/-</v>
      </c>
      <c r="F6376" s="169" t="str">
        <f>iferror(vlookup(C6376,'Master data'!$A$2:$C$29,2,0),"-/-")</f>
        <v>-/-</v>
      </c>
    </row>
    <row r="6377" ht="22.5" customHeight="1">
      <c r="A6377" s="165"/>
      <c r="B6377" s="171"/>
      <c r="C6377" s="167"/>
      <c r="D6377" s="168">
        <v>0.0</v>
      </c>
      <c r="E6377" s="169" t="str">
        <f>iferror(vlookup(C6377,'Master data'!$A$2:$C$29,3,0),"-/-")</f>
        <v>-/-</v>
      </c>
      <c r="F6377" s="169" t="str">
        <f>iferror(vlookup(C6377,'Master data'!$A$2:$C$29,2,0),"-/-")</f>
        <v>-/-</v>
      </c>
    </row>
    <row r="6378" ht="22.5" customHeight="1">
      <c r="A6378" s="165"/>
      <c r="B6378" s="171"/>
      <c r="C6378" s="167"/>
      <c r="D6378" s="168">
        <v>0.0</v>
      </c>
      <c r="E6378" s="169" t="str">
        <f>iferror(vlookup(C6378,'Master data'!$A$2:$C$29,3,0),"-/-")</f>
        <v>-/-</v>
      </c>
      <c r="F6378" s="169" t="str">
        <f>iferror(vlookup(C6378,'Master data'!$A$2:$C$29,2,0),"-/-")</f>
        <v>-/-</v>
      </c>
    </row>
    <row r="6379" ht="22.5" customHeight="1">
      <c r="A6379" s="165"/>
      <c r="B6379" s="171"/>
      <c r="C6379" s="167"/>
      <c r="D6379" s="168">
        <v>0.0</v>
      </c>
      <c r="E6379" s="169" t="str">
        <f>iferror(vlookup(C6379,'Master data'!$A$2:$C$29,3,0),"-/-")</f>
        <v>-/-</v>
      </c>
      <c r="F6379" s="169" t="str">
        <f>iferror(vlookup(C6379,'Master data'!$A$2:$C$29,2,0),"-/-")</f>
        <v>-/-</v>
      </c>
    </row>
    <row r="6380" ht="22.5" customHeight="1">
      <c r="A6380" s="165"/>
      <c r="B6380" s="171"/>
      <c r="C6380" s="167"/>
      <c r="D6380" s="168">
        <v>0.0</v>
      </c>
      <c r="E6380" s="169" t="str">
        <f>iferror(vlookup(C6380,'Master data'!$A$2:$C$29,3,0),"-/-")</f>
        <v>-/-</v>
      </c>
      <c r="F6380" s="169" t="str">
        <f>iferror(vlookup(C6380,'Master data'!$A$2:$C$29,2,0),"-/-")</f>
        <v>-/-</v>
      </c>
    </row>
    <row r="6381" ht="22.5" customHeight="1">
      <c r="A6381" s="165"/>
      <c r="B6381" s="171"/>
      <c r="C6381" s="167"/>
      <c r="D6381" s="168">
        <v>0.0</v>
      </c>
      <c r="E6381" s="169" t="str">
        <f>iferror(vlookup(C6381,'Master data'!$A$2:$C$29,3,0),"-/-")</f>
        <v>-/-</v>
      </c>
      <c r="F6381" s="169" t="str">
        <f>iferror(vlookup(C6381,'Master data'!$A$2:$C$29,2,0),"-/-")</f>
        <v>-/-</v>
      </c>
    </row>
    <row r="6382" ht="22.5" customHeight="1">
      <c r="A6382" s="165"/>
      <c r="B6382" s="171"/>
      <c r="C6382" s="167"/>
      <c r="D6382" s="168">
        <v>0.0</v>
      </c>
      <c r="E6382" s="169" t="str">
        <f>iferror(vlookup(C6382,'Master data'!$A$2:$C$29,3,0),"-/-")</f>
        <v>-/-</v>
      </c>
      <c r="F6382" s="169" t="str">
        <f>iferror(vlookup(C6382,'Master data'!$A$2:$C$29,2,0),"-/-")</f>
        <v>-/-</v>
      </c>
    </row>
    <row r="6383" ht="22.5" customHeight="1">
      <c r="A6383" s="165"/>
      <c r="B6383" s="171"/>
      <c r="C6383" s="167"/>
      <c r="D6383" s="168">
        <v>0.0</v>
      </c>
      <c r="E6383" s="169" t="str">
        <f>iferror(vlookup(C6383,'Master data'!$A$2:$C$29,3,0),"-/-")</f>
        <v>-/-</v>
      </c>
      <c r="F6383" s="169" t="str">
        <f>iferror(vlookup(C6383,'Master data'!$A$2:$C$29,2,0),"-/-")</f>
        <v>-/-</v>
      </c>
    </row>
    <row r="6384" ht="22.5" customHeight="1">
      <c r="A6384" s="165"/>
      <c r="B6384" s="171"/>
      <c r="C6384" s="167"/>
      <c r="D6384" s="168">
        <v>0.0</v>
      </c>
      <c r="E6384" s="169" t="str">
        <f>iferror(vlookup(C6384,'Master data'!$A$2:$C$29,3,0),"-/-")</f>
        <v>-/-</v>
      </c>
      <c r="F6384" s="169" t="str">
        <f>iferror(vlookup(C6384,'Master data'!$A$2:$C$29,2,0),"-/-")</f>
        <v>-/-</v>
      </c>
    </row>
    <row r="6385" ht="22.5" customHeight="1">
      <c r="A6385" s="165"/>
      <c r="B6385" s="171"/>
      <c r="C6385" s="167"/>
      <c r="D6385" s="168">
        <v>0.0</v>
      </c>
      <c r="E6385" s="169" t="str">
        <f>iferror(vlookup(C6385,'Master data'!$A$2:$C$29,3,0),"-/-")</f>
        <v>-/-</v>
      </c>
      <c r="F6385" s="169" t="str">
        <f>iferror(vlookup(C6385,'Master data'!$A$2:$C$29,2,0),"-/-")</f>
        <v>-/-</v>
      </c>
    </row>
    <row r="6386" ht="22.5" customHeight="1">
      <c r="A6386" s="165"/>
      <c r="B6386" s="171"/>
      <c r="C6386" s="167"/>
      <c r="D6386" s="168">
        <v>0.0</v>
      </c>
      <c r="E6386" s="169" t="str">
        <f>iferror(vlookup(C6386,'Master data'!$A$2:$C$29,3,0),"-/-")</f>
        <v>-/-</v>
      </c>
      <c r="F6386" s="169" t="str">
        <f>iferror(vlookup(C6386,'Master data'!$A$2:$C$29,2,0),"-/-")</f>
        <v>-/-</v>
      </c>
    </row>
    <row r="6387" ht="22.5" customHeight="1">
      <c r="A6387" s="165"/>
      <c r="B6387" s="171"/>
      <c r="C6387" s="167"/>
      <c r="D6387" s="168">
        <v>0.0</v>
      </c>
      <c r="E6387" s="169" t="str">
        <f>iferror(vlookup(C6387,'Master data'!$A$2:$C$29,3,0),"-/-")</f>
        <v>-/-</v>
      </c>
      <c r="F6387" s="169" t="str">
        <f>iferror(vlookup(C6387,'Master data'!$A$2:$C$29,2,0),"-/-")</f>
        <v>-/-</v>
      </c>
    </row>
    <row r="6388" ht="22.5" customHeight="1">
      <c r="A6388" s="165"/>
      <c r="B6388" s="171"/>
      <c r="C6388" s="167"/>
      <c r="D6388" s="168">
        <v>0.0</v>
      </c>
      <c r="E6388" s="169" t="str">
        <f>iferror(vlookup(C6388,'Master data'!$A$2:$C$29,3,0),"-/-")</f>
        <v>-/-</v>
      </c>
      <c r="F6388" s="169" t="str">
        <f>iferror(vlookup(C6388,'Master data'!$A$2:$C$29,2,0),"-/-")</f>
        <v>-/-</v>
      </c>
    </row>
    <row r="6389" ht="22.5" customHeight="1">
      <c r="A6389" s="165"/>
      <c r="B6389" s="171"/>
      <c r="C6389" s="167"/>
      <c r="D6389" s="168">
        <v>0.0</v>
      </c>
      <c r="E6389" s="169" t="str">
        <f>iferror(vlookup(C6389,'Master data'!$A$2:$C$29,3,0),"-/-")</f>
        <v>-/-</v>
      </c>
      <c r="F6389" s="169" t="str">
        <f>iferror(vlookup(C6389,'Master data'!$A$2:$C$29,2,0),"-/-")</f>
        <v>-/-</v>
      </c>
    </row>
    <row r="6390" ht="22.5" customHeight="1">
      <c r="A6390" s="165"/>
      <c r="B6390" s="171"/>
      <c r="C6390" s="167"/>
      <c r="D6390" s="168">
        <v>0.0</v>
      </c>
      <c r="E6390" s="169" t="str">
        <f>iferror(vlookup(C6390,'Master data'!$A$2:$C$29,3,0),"-/-")</f>
        <v>-/-</v>
      </c>
      <c r="F6390" s="169" t="str">
        <f>iferror(vlookup(C6390,'Master data'!$A$2:$C$29,2,0),"-/-")</f>
        <v>-/-</v>
      </c>
    </row>
    <row r="6391" ht="22.5" customHeight="1">
      <c r="A6391" s="165"/>
      <c r="B6391" s="171"/>
      <c r="C6391" s="167"/>
      <c r="D6391" s="168">
        <v>0.0</v>
      </c>
      <c r="E6391" s="169" t="str">
        <f>iferror(vlookup(C6391,'Master data'!$A$2:$C$29,3,0),"-/-")</f>
        <v>-/-</v>
      </c>
      <c r="F6391" s="169" t="str">
        <f>iferror(vlookup(C6391,'Master data'!$A$2:$C$29,2,0),"-/-")</f>
        <v>-/-</v>
      </c>
    </row>
    <row r="6392" ht="22.5" customHeight="1">
      <c r="A6392" s="165"/>
      <c r="B6392" s="171"/>
      <c r="C6392" s="167"/>
      <c r="D6392" s="168">
        <v>0.0</v>
      </c>
      <c r="E6392" s="169" t="str">
        <f>iferror(vlookup(C6392,'Master data'!$A$2:$C$29,3,0),"-/-")</f>
        <v>-/-</v>
      </c>
      <c r="F6392" s="169" t="str">
        <f>iferror(vlookup(C6392,'Master data'!$A$2:$C$29,2,0),"-/-")</f>
        <v>-/-</v>
      </c>
    </row>
    <row r="6393" ht="22.5" customHeight="1">
      <c r="A6393" s="165"/>
      <c r="B6393" s="171"/>
      <c r="C6393" s="167"/>
      <c r="D6393" s="168">
        <v>0.0</v>
      </c>
      <c r="E6393" s="169" t="str">
        <f>iferror(vlookup(C6393,'Master data'!$A$2:$C$29,3,0),"-/-")</f>
        <v>-/-</v>
      </c>
      <c r="F6393" s="169" t="str">
        <f>iferror(vlookup(C6393,'Master data'!$A$2:$C$29,2,0),"-/-")</f>
        <v>-/-</v>
      </c>
    </row>
    <row r="6394" ht="22.5" customHeight="1">
      <c r="A6394" s="165"/>
      <c r="B6394" s="171"/>
      <c r="C6394" s="167"/>
      <c r="D6394" s="168">
        <v>0.0</v>
      </c>
      <c r="E6394" s="169" t="str">
        <f>iferror(vlookup(C6394,'Master data'!$A$2:$C$29,3,0),"-/-")</f>
        <v>-/-</v>
      </c>
      <c r="F6394" s="169" t="str">
        <f>iferror(vlookup(C6394,'Master data'!$A$2:$C$29,2,0),"-/-")</f>
        <v>-/-</v>
      </c>
    </row>
    <row r="6395" ht="22.5" customHeight="1">
      <c r="A6395" s="165"/>
      <c r="B6395" s="171"/>
      <c r="C6395" s="167"/>
      <c r="D6395" s="168">
        <v>0.0</v>
      </c>
      <c r="E6395" s="169" t="str">
        <f>iferror(vlookup(C6395,'Master data'!$A$2:$C$29,3,0),"-/-")</f>
        <v>-/-</v>
      </c>
      <c r="F6395" s="169" t="str">
        <f>iferror(vlookup(C6395,'Master data'!$A$2:$C$29,2,0),"-/-")</f>
        <v>-/-</v>
      </c>
    </row>
    <row r="6396" ht="22.5" customHeight="1">
      <c r="A6396" s="165"/>
      <c r="B6396" s="171"/>
      <c r="C6396" s="167"/>
      <c r="D6396" s="168">
        <v>0.0</v>
      </c>
      <c r="E6396" s="169" t="str">
        <f>iferror(vlookup(C6396,'Master data'!$A$2:$C$29,3,0),"-/-")</f>
        <v>-/-</v>
      </c>
      <c r="F6396" s="169" t="str">
        <f>iferror(vlookup(C6396,'Master data'!$A$2:$C$29,2,0),"-/-")</f>
        <v>-/-</v>
      </c>
    </row>
    <row r="6397" ht="22.5" customHeight="1">
      <c r="A6397" s="165"/>
      <c r="B6397" s="171"/>
      <c r="C6397" s="167"/>
      <c r="D6397" s="168">
        <v>0.0</v>
      </c>
      <c r="E6397" s="169" t="str">
        <f>iferror(vlookup(C6397,'Master data'!$A$2:$C$29,3,0),"-/-")</f>
        <v>-/-</v>
      </c>
      <c r="F6397" s="169" t="str">
        <f>iferror(vlookup(C6397,'Master data'!$A$2:$C$29,2,0),"-/-")</f>
        <v>-/-</v>
      </c>
    </row>
    <row r="6398" ht="22.5" customHeight="1">
      <c r="A6398" s="165"/>
      <c r="B6398" s="171"/>
      <c r="C6398" s="167"/>
      <c r="D6398" s="168">
        <v>0.0</v>
      </c>
      <c r="E6398" s="169" t="str">
        <f>iferror(vlookup(C6398,'Master data'!$A$2:$C$29,3,0),"-/-")</f>
        <v>-/-</v>
      </c>
      <c r="F6398" s="169" t="str">
        <f>iferror(vlookup(C6398,'Master data'!$A$2:$C$29,2,0),"-/-")</f>
        <v>-/-</v>
      </c>
    </row>
    <row r="6399" ht="22.5" customHeight="1">
      <c r="A6399" s="165"/>
      <c r="B6399" s="171"/>
      <c r="C6399" s="167"/>
      <c r="D6399" s="168">
        <v>0.0</v>
      </c>
      <c r="E6399" s="169" t="str">
        <f>iferror(vlookup(C6399,'Master data'!$A$2:$C$29,3,0),"-/-")</f>
        <v>-/-</v>
      </c>
      <c r="F6399" s="169" t="str">
        <f>iferror(vlookup(C6399,'Master data'!$A$2:$C$29,2,0),"-/-")</f>
        <v>-/-</v>
      </c>
    </row>
    <row r="6400" ht="22.5" customHeight="1">
      <c r="A6400" s="165"/>
      <c r="B6400" s="171"/>
      <c r="C6400" s="167"/>
      <c r="D6400" s="168">
        <v>0.0</v>
      </c>
      <c r="E6400" s="169" t="str">
        <f>iferror(vlookup(C6400,'Master data'!$A$2:$C$29,3,0),"-/-")</f>
        <v>-/-</v>
      </c>
      <c r="F6400" s="169" t="str">
        <f>iferror(vlookup(C6400,'Master data'!$A$2:$C$29,2,0),"-/-")</f>
        <v>-/-</v>
      </c>
    </row>
    <row r="6401" ht="22.5" customHeight="1">
      <c r="A6401" s="165"/>
      <c r="B6401" s="171"/>
      <c r="C6401" s="167"/>
      <c r="D6401" s="168">
        <v>0.0</v>
      </c>
      <c r="E6401" s="169" t="str">
        <f>iferror(vlookup(C6401,'Master data'!$A$2:$C$29,3,0),"-/-")</f>
        <v>-/-</v>
      </c>
      <c r="F6401" s="169" t="str">
        <f>iferror(vlookup(C6401,'Master data'!$A$2:$C$29,2,0),"-/-")</f>
        <v>-/-</v>
      </c>
    </row>
    <row r="6402" ht="22.5" customHeight="1">
      <c r="A6402" s="165"/>
      <c r="B6402" s="171"/>
      <c r="C6402" s="167"/>
      <c r="D6402" s="168">
        <v>0.0</v>
      </c>
      <c r="E6402" s="169" t="str">
        <f>iferror(vlookup(C6402,'Master data'!$A$2:$C$29,3,0),"-/-")</f>
        <v>-/-</v>
      </c>
      <c r="F6402" s="169" t="str">
        <f>iferror(vlookup(C6402,'Master data'!$A$2:$C$29,2,0),"-/-")</f>
        <v>-/-</v>
      </c>
    </row>
    <row r="6403" ht="22.5" customHeight="1">
      <c r="A6403" s="165"/>
      <c r="B6403" s="171"/>
      <c r="C6403" s="167"/>
      <c r="D6403" s="168">
        <v>0.0</v>
      </c>
      <c r="E6403" s="169" t="str">
        <f>iferror(vlookup(C6403,'Master data'!$A$2:$C$29,3,0),"-/-")</f>
        <v>-/-</v>
      </c>
      <c r="F6403" s="169" t="str">
        <f>iferror(vlookup(C6403,'Master data'!$A$2:$C$29,2,0),"-/-")</f>
        <v>-/-</v>
      </c>
    </row>
    <row r="6404" ht="22.5" customHeight="1">
      <c r="A6404" s="165"/>
      <c r="B6404" s="171"/>
      <c r="C6404" s="167"/>
      <c r="D6404" s="168">
        <v>0.0</v>
      </c>
      <c r="E6404" s="169" t="str">
        <f>iferror(vlookup(C6404,'Master data'!$A$2:$C$29,3,0),"-/-")</f>
        <v>-/-</v>
      </c>
      <c r="F6404" s="169" t="str">
        <f>iferror(vlookup(C6404,'Master data'!$A$2:$C$29,2,0),"-/-")</f>
        <v>-/-</v>
      </c>
    </row>
    <row r="6405" ht="22.5" customHeight="1">
      <c r="A6405" s="165"/>
      <c r="B6405" s="171"/>
      <c r="C6405" s="167"/>
      <c r="D6405" s="168">
        <v>0.0</v>
      </c>
      <c r="E6405" s="169" t="str">
        <f>iferror(vlookup(C6405,'Master data'!$A$2:$C$29,3,0),"-/-")</f>
        <v>-/-</v>
      </c>
      <c r="F6405" s="169" t="str">
        <f>iferror(vlookup(C6405,'Master data'!$A$2:$C$29,2,0),"-/-")</f>
        <v>-/-</v>
      </c>
    </row>
    <row r="6406" ht="22.5" customHeight="1">
      <c r="A6406" s="165"/>
      <c r="B6406" s="171"/>
      <c r="C6406" s="167"/>
      <c r="D6406" s="168">
        <v>0.0</v>
      </c>
      <c r="E6406" s="169" t="str">
        <f>iferror(vlookup(C6406,'Master data'!$A$2:$C$29,3,0),"-/-")</f>
        <v>-/-</v>
      </c>
      <c r="F6406" s="169" t="str">
        <f>iferror(vlookup(C6406,'Master data'!$A$2:$C$29,2,0),"-/-")</f>
        <v>-/-</v>
      </c>
    </row>
    <row r="6407" ht="22.5" customHeight="1">
      <c r="A6407" s="165"/>
      <c r="B6407" s="171"/>
      <c r="C6407" s="167"/>
      <c r="D6407" s="168">
        <v>0.0</v>
      </c>
      <c r="E6407" s="169" t="str">
        <f>iferror(vlookup(C6407,'Master data'!$A$2:$C$29,3,0),"-/-")</f>
        <v>-/-</v>
      </c>
      <c r="F6407" s="169" t="str">
        <f>iferror(vlookup(C6407,'Master data'!$A$2:$C$29,2,0),"-/-")</f>
        <v>-/-</v>
      </c>
    </row>
    <row r="6408" ht="22.5" customHeight="1">
      <c r="A6408" s="165"/>
      <c r="B6408" s="171"/>
      <c r="C6408" s="167"/>
      <c r="D6408" s="168">
        <v>0.0</v>
      </c>
      <c r="E6408" s="169" t="str">
        <f>iferror(vlookup(C6408,'Master data'!$A$2:$C$29,3,0),"-/-")</f>
        <v>-/-</v>
      </c>
      <c r="F6408" s="169" t="str">
        <f>iferror(vlookup(C6408,'Master data'!$A$2:$C$29,2,0),"-/-")</f>
        <v>-/-</v>
      </c>
    </row>
    <row r="6409" ht="22.5" customHeight="1">
      <c r="A6409" s="165"/>
      <c r="B6409" s="171"/>
      <c r="C6409" s="167"/>
      <c r="D6409" s="168">
        <v>0.0</v>
      </c>
      <c r="E6409" s="169" t="str">
        <f>iferror(vlookup(C6409,'Master data'!$A$2:$C$29,3,0),"-/-")</f>
        <v>-/-</v>
      </c>
      <c r="F6409" s="169" t="str">
        <f>iferror(vlookup(C6409,'Master data'!$A$2:$C$29,2,0),"-/-")</f>
        <v>-/-</v>
      </c>
    </row>
    <row r="6410" ht="22.5" customHeight="1">
      <c r="A6410" s="165"/>
      <c r="B6410" s="171"/>
      <c r="C6410" s="167"/>
      <c r="D6410" s="168">
        <v>0.0</v>
      </c>
      <c r="E6410" s="169" t="str">
        <f>iferror(vlookup(C6410,'Master data'!$A$2:$C$29,3,0),"-/-")</f>
        <v>-/-</v>
      </c>
      <c r="F6410" s="169" t="str">
        <f>iferror(vlookup(C6410,'Master data'!$A$2:$C$29,2,0),"-/-")</f>
        <v>-/-</v>
      </c>
    </row>
    <row r="6411" ht="22.5" customHeight="1">
      <c r="A6411" s="165"/>
      <c r="B6411" s="171"/>
      <c r="C6411" s="167"/>
      <c r="D6411" s="168">
        <v>0.0</v>
      </c>
      <c r="E6411" s="169" t="str">
        <f>iferror(vlookup(C6411,'Master data'!$A$2:$C$29,3,0),"-/-")</f>
        <v>-/-</v>
      </c>
      <c r="F6411" s="169" t="str">
        <f>iferror(vlookup(C6411,'Master data'!$A$2:$C$29,2,0),"-/-")</f>
        <v>-/-</v>
      </c>
    </row>
    <row r="6412" ht="22.5" customHeight="1">
      <c r="A6412" s="165"/>
      <c r="B6412" s="171"/>
      <c r="C6412" s="167"/>
      <c r="D6412" s="168">
        <v>0.0</v>
      </c>
      <c r="E6412" s="169" t="str">
        <f>iferror(vlookup(C6412,'Master data'!$A$2:$C$29,3,0),"-/-")</f>
        <v>-/-</v>
      </c>
      <c r="F6412" s="169" t="str">
        <f>iferror(vlookup(C6412,'Master data'!$A$2:$C$29,2,0),"-/-")</f>
        <v>-/-</v>
      </c>
    </row>
    <row r="6413" ht="22.5" customHeight="1">
      <c r="A6413" s="165"/>
      <c r="B6413" s="171"/>
      <c r="C6413" s="167"/>
      <c r="D6413" s="168">
        <v>0.0</v>
      </c>
      <c r="E6413" s="169" t="str">
        <f>iferror(vlookup(C6413,'Master data'!$A$2:$C$29,3,0),"-/-")</f>
        <v>-/-</v>
      </c>
      <c r="F6413" s="169" t="str">
        <f>iferror(vlookup(C6413,'Master data'!$A$2:$C$29,2,0),"-/-")</f>
        <v>-/-</v>
      </c>
    </row>
    <row r="6414" ht="22.5" customHeight="1">
      <c r="A6414" s="165"/>
      <c r="B6414" s="171"/>
      <c r="C6414" s="167"/>
      <c r="D6414" s="168">
        <v>0.0</v>
      </c>
      <c r="E6414" s="169" t="str">
        <f>iferror(vlookup(C6414,'Master data'!$A$2:$C$29,3,0),"-/-")</f>
        <v>-/-</v>
      </c>
      <c r="F6414" s="169" t="str">
        <f>iferror(vlookup(C6414,'Master data'!$A$2:$C$29,2,0),"-/-")</f>
        <v>-/-</v>
      </c>
    </row>
    <row r="6415" ht="22.5" customHeight="1">
      <c r="A6415" s="165"/>
      <c r="B6415" s="171"/>
      <c r="C6415" s="167"/>
      <c r="D6415" s="168">
        <v>0.0</v>
      </c>
      <c r="E6415" s="169" t="str">
        <f>iferror(vlookup(C6415,'Master data'!$A$2:$C$29,3,0),"-/-")</f>
        <v>-/-</v>
      </c>
      <c r="F6415" s="169" t="str">
        <f>iferror(vlookup(C6415,'Master data'!$A$2:$C$29,2,0),"-/-")</f>
        <v>-/-</v>
      </c>
    </row>
    <row r="6416" ht="22.5" customHeight="1">
      <c r="A6416" s="165"/>
      <c r="B6416" s="171"/>
      <c r="C6416" s="167"/>
      <c r="D6416" s="168">
        <v>0.0</v>
      </c>
      <c r="E6416" s="169" t="str">
        <f>iferror(vlookup(C6416,'Master data'!$A$2:$C$29,3,0),"-/-")</f>
        <v>-/-</v>
      </c>
      <c r="F6416" s="169" t="str">
        <f>iferror(vlookup(C6416,'Master data'!$A$2:$C$29,2,0),"-/-")</f>
        <v>-/-</v>
      </c>
    </row>
    <row r="6417" ht="22.5" customHeight="1">
      <c r="A6417" s="165"/>
      <c r="B6417" s="171"/>
      <c r="C6417" s="167"/>
      <c r="D6417" s="168">
        <v>0.0</v>
      </c>
      <c r="E6417" s="169" t="str">
        <f>iferror(vlookup(C6417,'Master data'!$A$2:$C$29,3,0),"-/-")</f>
        <v>-/-</v>
      </c>
      <c r="F6417" s="169" t="str">
        <f>iferror(vlookup(C6417,'Master data'!$A$2:$C$29,2,0),"-/-")</f>
        <v>-/-</v>
      </c>
    </row>
    <row r="6418" ht="22.5" customHeight="1">
      <c r="A6418" s="165"/>
      <c r="B6418" s="171"/>
      <c r="C6418" s="167"/>
      <c r="D6418" s="168">
        <v>0.0</v>
      </c>
      <c r="E6418" s="169" t="str">
        <f>iferror(vlookup(C6418,'Master data'!$A$2:$C$29,3,0),"-/-")</f>
        <v>-/-</v>
      </c>
      <c r="F6418" s="169" t="str">
        <f>iferror(vlookup(C6418,'Master data'!$A$2:$C$29,2,0),"-/-")</f>
        <v>-/-</v>
      </c>
    </row>
    <row r="6419" ht="22.5" customHeight="1">
      <c r="A6419" s="165"/>
      <c r="B6419" s="171"/>
      <c r="C6419" s="167"/>
      <c r="D6419" s="168">
        <v>0.0</v>
      </c>
      <c r="E6419" s="169" t="str">
        <f>iferror(vlookup(C6419,'Master data'!$A$2:$C$29,3,0),"-/-")</f>
        <v>-/-</v>
      </c>
      <c r="F6419" s="169" t="str">
        <f>iferror(vlookup(C6419,'Master data'!$A$2:$C$29,2,0),"-/-")</f>
        <v>-/-</v>
      </c>
    </row>
    <row r="6420" ht="22.5" customHeight="1">
      <c r="A6420" s="165"/>
      <c r="B6420" s="171"/>
      <c r="C6420" s="167"/>
      <c r="D6420" s="168">
        <v>0.0</v>
      </c>
      <c r="E6420" s="169" t="str">
        <f>iferror(vlookup(C6420,'Master data'!$A$2:$C$29,3,0),"-/-")</f>
        <v>-/-</v>
      </c>
      <c r="F6420" s="169" t="str">
        <f>iferror(vlookup(C6420,'Master data'!$A$2:$C$29,2,0),"-/-")</f>
        <v>-/-</v>
      </c>
    </row>
    <row r="6421" ht="22.5" customHeight="1">
      <c r="A6421" s="165"/>
      <c r="B6421" s="171"/>
      <c r="C6421" s="167"/>
      <c r="D6421" s="168">
        <v>0.0</v>
      </c>
      <c r="E6421" s="169" t="str">
        <f>iferror(vlookup(C6421,'Master data'!$A$2:$C$29,3,0),"-/-")</f>
        <v>-/-</v>
      </c>
      <c r="F6421" s="169" t="str">
        <f>iferror(vlookup(C6421,'Master data'!$A$2:$C$29,2,0),"-/-")</f>
        <v>-/-</v>
      </c>
    </row>
    <row r="6422" ht="22.5" customHeight="1">
      <c r="A6422" s="165"/>
      <c r="B6422" s="171"/>
      <c r="C6422" s="167"/>
      <c r="D6422" s="168">
        <v>0.0</v>
      </c>
      <c r="E6422" s="169" t="str">
        <f>iferror(vlookup(C6422,'Master data'!$A$2:$C$29,3,0),"-/-")</f>
        <v>-/-</v>
      </c>
      <c r="F6422" s="169" t="str">
        <f>iferror(vlookup(C6422,'Master data'!$A$2:$C$29,2,0),"-/-")</f>
        <v>-/-</v>
      </c>
    </row>
    <row r="6423" ht="22.5" customHeight="1">
      <c r="A6423" s="165"/>
      <c r="B6423" s="171"/>
      <c r="C6423" s="167"/>
      <c r="D6423" s="168">
        <v>0.0</v>
      </c>
      <c r="E6423" s="169" t="str">
        <f>iferror(vlookup(C6423,'Master data'!$A$2:$C$29,3,0),"-/-")</f>
        <v>-/-</v>
      </c>
      <c r="F6423" s="169" t="str">
        <f>iferror(vlookup(C6423,'Master data'!$A$2:$C$29,2,0),"-/-")</f>
        <v>-/-</v>
      </c>
    </row>
    <row r="6424" ht="22.5" customHeight="1">
      <c r="A6424" s="165"/>
      <c r="B6424" s="171"/>
      <c r="C6424" s="167"/>
      <c r="D6424" s="168">
        <v>0.0</v>
      </c>
      <c r="E6424" s="169" t="str">
        <f>iferror(vlookup(C6424,'Master data'!$A$2:$C$29,3,0),"-/-")</f>
        <v>-/-</v>
      </c>
      <c r="F6424" s="169" t="str">
        <f>iferror(vlookup(C6424,'Master data'!$A$2:$C$29,2,0),"-/-")</f>
        <v>-/-</v>
      </c>
    </row>
    <row r="6425" ht="22.5" customHeight="1">
      <c r="A6425" s="165"/>
      <c r="B6425" s="171"/>
      <c r="C6425" s="167"/>
      <c r="D6425" s="168">
        <v>0.0</v>
      </c>
      <c r="E6425" s="169" t="str">
        <f>iferror(vlookup(C6425,'Master data'!$A$2:$C$29,3,0),"-/-")</f>
        <v>-/-</v>
      </c>
      <c r="F6425" s="169" t="str">
        <f>iferror(vlookup(C6425,'Master data'!$A$2:$C$29,2,0),"-/-")</f>
        <v>-/-</v>
      </c>
    </row>
    <row r="6426" ht="22.5" customHeight="1">
      <c r="A6426" s="165"/>
      <c r="B6426" s="171"/>
      <c r="C6426" s="167"/>
      <c r="D6426" s="168">
        <v>0.0</v>
      </c>
      <c r="E6426" s="169" t="str">
        <f>iferror(vlookup(C6426,'Master data'!$A$2:$C$29,3,0),"-/-")</f>
        <v>-/-</v>
      </c>
      <c r="F6426" s="169" t="str">
        <f>iferror(vlookup(C6426,'Master data'!$A$2:$C$29,2,0),"-/-")</f>
        <v>-/-</v>
      </c>
    </row>
    <row r="6427" ht="22.5" customHeight="1">
      <c r="A6427" s="165"/>
      <c r="B6427" s="171"/>
      <c r="C6427" s="167"/>
      <c r="D6427" s="168">
        <v>0.0</v>
      </c>
      <c r="E6427" s="169" t="str">
        <f>iferror(vlookup(C6427,'Master data'!$A$2:$C$29,3,0),"-/-")</f>
        <v>-/-</v>
      </c>
      <c r="F6427" s="169" t="str">
        <f>iferror(vlookup(C6427,'Master data'!$A$2:$C$29,2,0),"-/-")</f>
        <v>-/-</v>
      </c>
    </row>
    <row r="6428" ht="22.5" customHeight="1">
      <c r="A6428" s="165"/>
      <c r="B6428" s="171"/>
      <c r="C6428" s="167"/>
      <c r="D6428" s="168">
        <v>0.0</v>
      </c>
      <c r="E6428" s="169" t="str">
        <f>iferror(vlookup(C6428,'Master data'!$A$2:$C$29,3,0),"-/-")</f>
        <v>-/-</v>
      </c>
      <c r="F6428" s="169" t="str">
        <f>iferror(vlookup(C6428,'Master data'!$A$2:$C$29,2,0),"-/-")</f>
        <v>-/-</v>
      </c>
    </row>
    <row r="6429" ht="22.5" customHeight="1">
      <c r="A6429" s="165"/>
      <c r="B6429" s="171"/>
      <c r="C6429" s="167"/>
      <c r="D6429" s="168">
        <v>0.0</v>
      </c>
      <c r="E6429" s="169" t="str">
        <f>iferror(vlookup(C6429,'Master data'!$A$2:$C$29,3,0),"-/-")</f>
        <v>-/-</v>
      </c>
      <c r="F6429" s="169" t="str">
        <f>iferror(vlookup(C6429,'Master data'!$A$2:$C$29,2,0),"-/-")</f>
        <v>-/-</v>
      </c>
    </row>
    <row r="6430" ht="22.5" customHeight="1">
      <c r="A6430" s="165"/>
      <c r="B6430" s="171"/>
      <c r="C6430" s="167"/>
      <c r="D6430" s="168">
        <v>0.0</v>
      </c>
      <c r="E6430" s="169" t="str">
        <f>iferror(vlookup(C6430,'Master data'!$A$2:$C$29,3,0),"-/-")</f>
        <v>-/-</v>
      </c>
      <c r="F6430" s="169" t="str">
        <f>iferror(vlookup(C6430,'Master data'!$A$2:$C$29,2,0),"-/-")</f>
        <v>-/-</v>
      </c>
    </row>
    <row r="6431" ht="22.5" customHeight="1">
      <c r="A6431" s="165"/>
      <c r="B6431" s="171"/>
      <c r="C6431" s="167"/>
      <c r="D6431" s="168">
        <v>0.0</v>
      </c>
      <c r="E6431" s="169" t="str">
        <f>iferror(vlookup(C6431,'Master data'!$A$2:$C$29,3,0),"-/-")</f>
        <v>-/-</v>
      </c>
      <c r="F6431" s="169" t="str">
        <f>iferror(vlookup(C6431,'Master data'!$A$2:$C$29,2,0),"-/-")</f>
        <v>-/-</v>
      </c>
    </row>
    <row r="6432" ht="22.5" customHeight="1">
      <c r="A6432" s="165"/>
      <c r="B6432" s="171"/>
      <c r="C6432" s="167"/>
      <c r="D6432" s="168">
        <v>0.0</v>
      </c>
      <c r="E6432" s="169" t="str">
        <f>iferror(vlookup(C6432,'Master data'!$A$2:$C$29,3,0),"-/-")</f>
        <v>-/-</v>
      </c>
      <c r="F6432" s="169" t="str">
        <f>iferror(vlookup(C6432,'Master data'!$A$2:$C$29,2,0),"-/-")</f>
        <v>-/-</v>
      </c>
    </row>
    <row r="6433" ht="22.5" customHeight="1">
      <c r="A6433" s="165"/>
      <c r="B6433" s="171"/>
      <c r="C6433" s="167"/>
      <c r="D6433" s="168">
        <v>0.0</v>
      </c>
      <c r="E6433" s="169" t="str">
        <f>iferror(vlookup(C6433,'Master data'!$A$2:$C$29,3,0),"-/-")</f>
        <v>-/-</v>
      </c>
      <c r="F6433" s="169" t="str">
        <f>iferror(vlookup(C6433,'Master data'!$A$2:$C$29,2,0),"-/-")</f>
        <v>-/-</v>
      </c>
    </row>
    <row r="6434" ht="22.5" customHeight="1">
      <c r="A6434" s="165"/>
      <c r="B6434" s="171"/>
      <c r="C6434" s="167"/>
      <c r="D6434" s="168">
        <v>0.0</v>
      </c>
      <c r="E6434" s="169" t="str">
        <f>iferror(vlookup(C6434,'Master data'!$A$2:$C$29,3,0),"-/-")</f>
        <v>-/-</v>
      </c>
      <c r="F6434" s="169" t="str">
        <f>iferror(vlookup(C6434,'Master data'!$A$2:$C$29,2,0),"-/-")</f>
        <v>-/-</v>
      </c>
    </row>
    <row r="6435" ht="22.5" customHeight="1">
      <c r="A6435" s="165"/>
      <c r="B6435" s="171"/>
      <c r="C6435" s="167"/>
      <c r="D6435" s="168">
        <v>0.0</v>
      </c>
      <c r="E6435" s="169" t="str">
        <f>iferror(vlookup(C6435,'Master data'!$A$2:$C$29,3,0),"-/-")</f>
        <v>-/-</v>
      </c>
      <c r="F6435" s="169" t="str">
        <f>iferror(vlookup(C6435,'Master data'!$A$2:$C$29,2,0),"-/-")</f>
        <v>-/-</v>
      </c>
    </row>
    <row r="6436" ht="22.5" customHeight="1">
      <c r="A6436" s="165"/>
      <c r="B6436" s="171"/>
      <c r="C6436" s="167"/>
      <c r="D6436" s="168">
        <v>0.0</v>
      </c>
      <c r="E6436" s="169" t="str">
        <f>iferror(vlookup(C6436,'Master data'!$A$2:$C$29,3,0),"-/-")</f>
        <v>-/-</v>
      </c>
      <c r="F6436" s="169" t="str">
        <f>iferror(vlookup(C6436,'Master data'!$A$2:$C$29,2,0),"-/-")</f>
        <v>-/-</v>
      </c>
    </row>
    <row r="6437" ht="22.5" customHeight="1">
      <c r="A6437" s="165"/>
      <c r="B6437" s="171"/>
      <c r="C6437" s="167"/>
      <c r="D6437" s="168">
        <v>0.0</v>
      </c>
      <c r="E6437" s="169" t="str">
        <f>iferror(vlookup(C6437,'Master data'!$A$2:$C$29,3,0),"-/-")</f>
        <v>-/-</v>
      </c>
      <c r="F6437" s="169" t="str">
        <f>iferror(vlookup(C6437,'Master data'!$A$2:$C$29,2,0),"-/-")</f>
        <v>-/-</v>
      </c>
    </row>
    <row r="6438" ht="22.5" customHeight="1">
      <c r="A6438" s="165"/>
      <c r="B6438" s="171"/>
      <c r="C6438" s="167"/>
      <c r="D6438" s="168">
        <v>0.0</v>
      </c>
      <c r="E6438" s="169" t="str">
        <f>iferror(vlookup(C6438,'Master data'!$A$2:$C$29,3,0),"-/-")</f>
        <v>-/-</v>
      </c>
      <c r="F6438" s="169" t="str">
        <f>iferror(vlookup(C6438,'Master data'!$A$2:$C$29,2,0),"-/-")</f>
        <v>-/-</v>
      </c>
    </row>
    <row r="6439" ht="22.5" customHeight="1">
      <c r="A6439" s="165"/>
      <c r="B6439" s="171"/>
      <c r="C6439" s="167"/>
      <c r="D6439" s="168">
        <v>0.0</v>
      </c>
      <c r="E6439" s="169" t="str">
        <f>iferror(vlookup(C6439,'Master data'!$A$2:$C$29,3,0),"-/-")</f>
        <v>-/-</v>
      </c>
      <c r="F6439" s="169" t="str">
        <f>iferror(vlookup(C6439,'Master data'!$A$2:$C$29,2,0),"-/-")</f>
        <v>-/-</v>
      </c>
    </row>
    <row r="6440" ht="22.5" customHeight="1">
      <c r="A6440" s="165"/>
      <c r="B6440" s="171"/>
      <c r="C6440" s="167"/>
      <c r="D6440" s="168">
        <v>0.0</v>
      </c>
      <c r="E6440" s="169" t="str">
        <f>iferror(vlookup(C6440,'Master data'!$A$2:$C$29,3,0),"-/-")</f>
        <v>-/-</v>
      </c>
      <c r="F6440" s="169" t="str">
        <f>iferror(vlookup(C6440,'Master data'!$A$2:$C$29,2,0),"-/-")</f>
        <v>-/-</v>
      </c>
    </row>
    <row r="6441" ht="22.5" customHeight="1">
      <c r="A6441" s="165"/>
      <c r="B6441" s="171"/>
      <c r="C6441" s="167"/>
      <c r="D6441" s="168">
        <v>0.0</v>
      </c>
      <c r="E6441" s="169" t="str">
        <f>iferror(vlookup(C6441,'Master data'!$A$2:$C$29,3,0),"-/-")</f>
        <v>-/-</v>
      </c>
      <c r="F6441" s="169" t="str">
        <f>iferror(vlookup(C6441,'Master data'!$A$2:$C$29,2,0),"-/-")</f>
        <v>-/-</v>
      </c>
    </row>
    <row r="6442" ht="22.5" customHeight="1">
      <c r="A6442" s="165"/>
      <c r="B6442" s="171"/>
      <c r="C6442" s="167"/>
      <c r="D6442" s="168">
        <v>0.0</v>
      </c>
      <c r="E6442" s="169" t="str">
        <f>iferror(vlookup(C6442,'Master data'!$A$2:$C$29,3,0),"-/-")</f>
        <v>-/-</v>
      </c>
      <c r="F6442" s="169" t="str">
        <f>iferror(vlookup(C6442,'Master data'!$A$2:$C$29,2,0),"-/-")</f>
        <v>-/-</v>
      </c>
    </row>
    <row r="6443" ht="22.5" customHeight="1">
      <c r="A6443" s="165"/>
      <c r="B6443" s="171"/>
      <c r="C6443" s="167"/>
      <c r="D6443" s="168">
        <v>0.0</v>
      </c>
      <c r="E6443" s="169" t="str">
        <f>iferror(vlookup(C6443,'Master data'!$A$2:$C$29,3,0),"-/-")</f>
        <v>-/-</v>
      </c>
      <c r="F6443" s="169" t="str">
        <f>iferror(vlookup(C6443,'Master data'!$A$2:$C$29,2,0),"-/-")</f>
        <v>-/-</v>
      </c>
    </row>
    <row r="6444" ht="22.5" customHeight="1">
      <c r="A6444" s="165"/>
      <c r="B6444" s="171"/>
      <c r="C6444" s="167"/>
      <c r="D6444" s="168">
        <v>0.0</v>
      </c>
      <c r="E6444" s="169" t="str">
        <f>iferror(vlookup(C6444,'Master data'!$A$2:$C$29,3,0),"-/-")</f>
        <v>-/-</v>
      </c>
      <c r="F6444" s="169" t="str">
        <f>iferror(vlookup(C6444,'Master data'!$A$2:$C$29,2,0),"-/-")</f>
        <v>-/-</v>
      </c>
    </row>
    <row r="6445" ht="22.5" customHeight="1">
      <c r="A6445" s="165"/>
      <c r="B6445" s="171"/>
      <c r="C6445" s="167"/>
      <c r="D6445" s="168">
        <v>0.0</v>
      </c>
      <c r="E6445" s="169" t="str">
        <f>iferror(vlookup(C6445,'Master data'!$A$2:$C$29,3,0),"-/-")</f>
        <v>-/-</v>
      </c>
      <c r="F6445" s="169" t="str">
        <f>iferror(vlookup(C6445,'Master data'!$A$2:$C$29,2,0),"-/-")</f>
        <v>-/-</v>
      </c>
    </row>
    <row r="6446" ht="22.5" customHeight="1">
      <c r="A6446" s="165"/>
      <c r="B6446" s="171"/>
      <c r="C6446" s="167"/>
      <c r="D6446" s="168">
        <v>0.0</v>
      </c>
      <c r="E6446" s="169" t="str">
        <f>iferror(vlookup(C6446,'Master data'!$A$2:$C$29,3,0),"-/-")</f>
        <v>-/-</v>
      </c>
      <c r="F6446" s="169" t="str">
        <f>iferror(vlookup(C6446,'Master data'!$A$2:$C$29,2,0),"-/-")</f>
        <v>-/-</v>
      </c>
    </row>
    <row r="6447" ht="22.5" customHeight="1">
      <c r="A6447" s="165"/>
      <c r="B6447" s="171"/>
      <c r="C6447" s="167"/>
      <c r="D6447" s="168">
        <v>0.0</v>
      </c>
      <c r="E6447" s="169" t="str">
        <f>iferror(vlookup(C6447,'Master data'!$A$2:$C$29,3,0),"-/-")</f>
        <v>-/-</v>
      </c>
      <c r="F6447" s="169" t="str">
        <f>iferror(vlookup(C6447,'Master data'!$A$2:$C$29,2,0),"-/-")</f>
        <v>-/-</v>
      </c>
    </row>
    <row r="6448" ht="22.5" customHeight="1">
      <c r="A6448" s="165"/>
      <c r="B6448" s="171"/>
      <c r="C6448" s="167"/>
      <c r="D6448" s="168">
        <v>0.0</v>
      </c>
      <c r="E6448" s="169" t="str">
        <f>iferror(vlookup(C6448,'Master data'!$A$2:$C$29,3,0),"-/-")</f>
        <v>-/-</v>
      </c>
      <c r="F6448" s="169" t="str">
        <f>iferror(vlookup(C6448,'Master data'!$A$2:$C$29,2,0),"-/-")</f>
        <v>-/-</v>
      </c>
    </row>
    <row r="6449" ht="22.5" customHeight="1">
      <c r="A6449" s="165"/>
      <c r="B6449" s="171"/>
      <c r="C6449" s="167"/>
      <c r="D6449" s="168">
        <v>0.0</v>
      </c>
      <c r="E6449" s="169" t="str">
        <f>iferror(vlookup(C6449,'Master data'!$A$2:$C$29,3,0),"-/-")</f>
        <v>-/-</v>
      </c>
      <c r="F6449" s="169" t="str">
        <f>iferror(vlookup(C6449,'Master data'!$A$2:$C$29,2,0),"-/-")</f>
        <v>-/-</v>
      </c>
    </row>
    <row r="6450" ht="22.5" customHeight="1">
      <c r="A6450" s="165"/>
      <c r="B6450" s="171"/>
      <c r="C6450" s="167"/>
      <c r="D6450" s="168">
        <v>0.0</v>
      </c>
      <c r="E6450" s="169" t="str">
        <f>iferror(vlookup(C6450,'Master data'!$A$2:$C$29,3,0),"-/-")</f>
        <v>-/-</v>
      </c>
      <c r="F6450" s="169" t="str">
        <f>iferror(vlookup(C6450,'Master data'!$A$2:$C$29,2,0),"-/-")</f>
        <v>-/-</v>
      </c>
    </row>
    <row r="6451" ht="22.5" customHeight="1">
      <c r="A6451" s="165"/>
      <c r="B6451" s="171"/>
      <c r="C6451" s="167"/>
      <c r="D6451" s="168">
        <v>0.0</v>
      </c>
      <c r="E6451" s="169" t="str">
        <f>iferror(vlookup(C6451,'Master data'!$A$2:$C$29,3,0),"-/-")</f>
        <v>-/-</v>
      </c>
      <c r="F6451" s="169" t="str">
        <f>iferror(vlookup(C6451,'Master data'!$A$2:$C$29,2,0),"-/-")</f>
        <v>-/-</v>
      </c>
    </row>
    <row r="6452" ht="22.5" customHeight="1">
      <c r="A6452" s="165"/>
      <c r="B6452" s="171"/>
      <c r="C6452" s="167"/>
      <c r="D6452" s="168">
        <v>0.0</v>
      </c>
      <c r="E6452" s="169" t="str">
        <f>iferror(vlookup(C6452,'Master data'!$A$2:$C$29,3,0),"-/-")</f>
        <v>-/-</v>
      </c>
      <c r="F6452" s="169" t="str">
        <f>iferror(vlookup(C6452,'Master data'!$A$2:$C$29,2,0),"-/-")</f>
        <v>-/-</v>
      </c>
    </row>
    <row r="6453" ht="22.5" customHeight="1">
      <c r="A6453" s="165"/>
      <c r="B6453" s="171"/>
      <c r="C6453" s="167"/>
      <c r="D6453" s="168">
        <v>0.0</v>
      </c>
      <c r="E6453" s="169" t="str">
        <f>iferror(vlookup(C6453,'Master data'!$A$2:$C$29,3,0),"-/-")</f>
        <v>-/-</v>
      </c>
      <c r="F6453" s="169" t="str">
        <f>iferror(vlookup(C6453,'Master data'!$A$2:$C$29,2,0),"-/-")</f>
        <v>-/-</v>
      </c>
    </row>
    <row r="6454" ht="22.5" customHeight="1">
      <c r="A6454" s="165"/>
      <c r="B6454" s="171"/>
      <c r="C6454" s="167"/>
      <c r="D6454" s="168">
        <v>0.0</v>
      </c>
      <c r="E6454" s="169" t="str">
        <f>iferror(vlookup(C6454,'Master data'!$A$2:$C$29,3,0),"-/-")</f>
        <v>-/-</v>
      </c>
      <c r="F6454" s="169" t="str">
        <f>iferror(vlookup(C6454,'Master data'!$A$2:$C$29,2,0),"-/-")</f>
        <v>-/-</v>
      </c>
    </row>
    <row r="6455" ht="22.5" customHeight="1">
      <c r="A6455" s="165"/>
      <c r="B6455" s="171"/>
      <c r="C6455" s="167"/>
      <c r="D6455" s="168">
        <v>0.0</v>
      </c>
      <c r="E6455" s="169" t="str">
        <f>iferror(vlookup(C6455,'Master data'!$A$2:$C$29,3,0),"-/-")</f>
        <v>-/-</v>
      </c>
      <c r="F6455" s="169" t="str">
        <f>iferror(vlookup(C6455,'Master data'!$A$2:$C$29,2,0),"-/-")</f>
        <v>-/-</v>
      </c>
    </row>
    <row r="6456" ht="22.5" customHeight="1">
      <c r="A6456" s="165"/>
      <c r="B6456" s="171"/>
      <c r="C6456" s="167"/>
      <c r="D6456" s="168">
        <v>0.0</v>
      </c>
      <c r="E6456" s="169" t="str">
        <f>iferror(vlookup(C6456,'Master data'!$A$2:$C$29,3,0),"-/-")</f>
        <v>-/-</v>
      </c>
      <c r="F6456" s="169" t="str">
        <f>iferror(vlookup(C6456,'Master data'!$A$2:$C$29,2,0),"-/-")</f>
        <v>-/-</v>
      </c>
    </row>
    <row r="6457" ht="22.5" customHeight="1">
      <c r="A6457" s="165"/>
      <c r="B6457" s="171"/>
      <c r="C6457" s="167"/>
      <c r="D6457" s="168">
        <v>0.0</v>
      </c>
      <c r="E6457" s="169" t="str">
        <f>iferror(vlookup(C6457,'Master data'!$A$2:$C$29,3,0),"-/-")</f>
        <v>-/-</v>
      </c>
      <c r="F6457" s="169" t="str">
        <f>iferror(vlookup(C6457,'Master data'!$A$2:$C$29,2,0),"-/-")</f>
        <v>-/-</v>
      </c>
    </row>
    <row r="6458" ht="22.5" customHeight="1">
      <c r="A6458" s="165"/>
      <c r="B6458" s="171"/>
      <c r="C6458" s="167"/>
      <c r="D6458" s="168">
        <v>0.0</v>
      </c>
      <c r="E6458" s="169" t="str">
        <f>iferror(vlookup(C6458,'Master data'!$A$2:$C$29,3,0),"-/-")</f>
        <v>-/-</v>
      </c>
      <c r="F6458" s="169" t="str">
        <f>iferror(vlookup(C6458,'Master data'!$A$2:$C$29,2,0),"-/-")</f>
        <v>-/-</v>
      </c>
    </row>
    <row r="6459" ht="22.5" customHeight="1">
      <c r="A6459" s="165"/>
      <c r="B6459" s="171"/>
      <c r="C6459" s="167"/>
      <c r="D6459" s="168">
        <v>0.0</v>
      </c>
      <c r="E6459" s="169" t="str">
        <f>iferror(vlookup(C6459,'Master data'!$A$2:$C$29,3,0),"-/-")</f>
        <v>-/-</v>
      </c>
      <c r="F6459" s="169" t="str">
        <f>iferror(vlookup(C6459,'Master data'!$A$2:$C$29,2,0),"-/-")</f>
        <v>-/-</v>
      </c>
    </row>
    <row r="6460" ht="22.5" customHeight="1">
      <c r="A6460" s="165"/>
      <c r="B6460" s="171"/>
      <c r="C6460" s="167"/>
      <c r="D6460" s="168">
        <v>0.0</v>
      </c>
      <c r="E6460" s="169" t="str">
        <f>iferror(vlookup(C6460,'Master data'!$A$2:$C$29,3,0),"-/-")</f>
        <v>-/-</v>
      </c>
      <c r="F6460" s="169" t="str">
        <f>iferror(vlookup(C6460,'Master data'!$A$2:$C$29,2,0),"-/-")</f>
        <v>-/-</v>
      </c>
    </row>
    <row r="6461" ht="22.5" customHeight="1">
      <c r="A6461" s="165"/>
      <c r="B6461" s="171"/>
      <c r="C6461" s="167"/>
      <c r="D6461" s="168">
        <v>0.0</v>
      </c>
      <c r="E6461" s="169" t="str">
        <f>iferror(vlookup(C6461,'Master data'!$A$2:$C$29,3,0),"-/-")</f>
        <v>-/-</v>
      </c>
      <c r="F6461" s="169" t="str">
        <f>iferror(vlookup(C6461,'Master data'!$A$2:$C$29,2,0),"-/-")</f>
        <v>-/-</v>
      </c>
    </row>
    <row r="6462" ht="22.5" customHeight="1">
      <c r="A6462" s="165"/>
      <c r="B6462" s="171"/>
      <c r="C6462" s="167"/>
      <c r="D6462" s="168">
        <v>0.0</v>
      </c>
      <c r="E6462" s="169" t="str">
        <f>iferror(vlookup(C6462,'Master data'!$A$2:$C$29,3,0),"-/-")</f>
        <v>-/-</v>
      </c>
      <c r="F6462" s="169" t="str">
        <f>iferror(vlookup(C6462,'Master data'!$A$2:$C$29,2,0),"-/-")</f>
        <v>-/-</v>
      </c>
    </row>
    <row r="6463" ht="22.5" customHeight="1">
      <c r="A6463" s="165"/>
      <c r="B6463" s="171"/>
      <c r="C6463" s="167"/>
      <c r="D6463" s="168">
        <v>0.0</v>
      </c>
      <c r="E6463" s="169" t="str">
        <f>iferror(vlookup(C6463,'Master data'!$A$2:$C$29,3,0),"-/-")</f>
        <v>-/-</v>
      </c>
      <c r="F6463" s="169" t="str">
        <f>iferror(vlookup(C6463,'Master data'!$A$2:$C$29,2,0),"-/-")</f>
        <v>-/-</v>
      </c>
    </row>
    <row r="6464" ht="22.5" customHeight="1">
      <c r="A6464" s="165"/>
      <c r="B6464" s="171"/>
      <c r="C6464" s="167"/>
      <c r="D6464" s="168">
        <v>0.0</v>
      </c>
      <c r="E6464" s="169" t="str">
        <f>iferror(vlookup(C6464,'Master data'!$A$2:$C$29,3,0),"-/-")</f>
        <v>-/-</v>
      </c>
      <c r="F6464" s="169" t="str">
        <f>iferror(vlookup(C6464,'Master data'!$A$2:$C$29,2,0),"-/-")</f>
        <v>-/-</v>
      </c>
    </row>
    <row r="6465" ht="22.5" customHeight="1">
      <c r="A6465" s="165"/>
      <c r="B6465" s="171"/>
      <c r="C6465" s="167"/>
      <c r="D6465" s="168">
        <v>0.0</v>
      </c>
      <c r="E6465" s="169" t="str">
        <f>iferror(vlookup(C6465,'Master data'!$A$2:$C$29,3,0),"-/-")</f>
        <v>-/-</v>
      </c>
      <c r="F6465" s="169" t="str">
        <f>iferror(vlookup(C6465,'Master data'!$A$2:$C$29,2,0),"-/-")</f>
        <v>-/-</v>
      </c>
    </row>
    <row r="6466" ht="22.5" customHeight="1">
      <c r="A6466" s="165"/>
      <c r="B6466" s="171"/>
      <c r="C6466" s="167"/>
      <c r="D6466" s="168">
        <v>0.0</v>
      </c>
      <c r="E6466" s="169" t="str">
        <f>iferror(vlookup(C6466,'Master data'!$A$2:$C$29,3,0),"-/-")</f>
        <v>-/-</v>
      </c>
      <c r="F6466" s="169" t="str">
        <f>iferror(vlookup(C6466,'Master data'!$A$2:$C$29,2,0),"-/-")</f>
        <v>-/-</v>
      </c>
    </row>
    <row r="6467" ht="22.5" customHeight="1">
      <c r="A6467" s="165"/>
      <c r="B6467" s="171"/>
      <c r="C6467" s="167"/>
      <c r="D6467" s="168">
        <v>0.0</v>
      </c>
      <c r="E6467" s="169" t="str">
        <f>iferror(vlookup(C6467,'Master data'!$A$2:$C$29,3,0),"-/-")</f>
        <v>-/-</v>
      </c>
      <c r="F6467" s="169" t="str">
        <f>iferror(vlookup(C6467,'Master data'!$A$2:$C$29,2,0),"-/-")</f>
        <v>-/-</v>
      </c>
    </row>
    <row r="6468" ht="22.5" customHeight="1">
      <c r="A6468" s="165"/>
      <c r="B6468" s="171"/>
      <c r="C6468" s="167"/>
      <c r="D6468" s="168">
        <v>0.0</v>
      </c>
      <c r="E6468" s="169" t="str">
        <f>iferror(vlookup(C6468,'Master data'!$A$2:$C$29,3,0),"-/-")</f>
        <v>-/-</v>
      </c>
      <c r="F6468" s="169" t="str">
        <f>iferror(vlookup(C6468,'Master data'!$A$2:$C$29,2,0),"-/-")</f>
        <v>-/-</v>
      </c>
    </row>
    <row r="6469" ht="22.5" customHeight="1">
      <c r="A6469" s="165"/>
      <c r="B6469" s="171"/>
      <c r="C6469" s="167"/>
      <c r="D6469" s="168">
        <v>0.0</v>
      </c>
      <c r="E6469" s="169" t="str">
        <f>iferror(vlookup(C6469,'Master data'!$A$2:$C$29,3,0),"-/-")</f>
        <v>-/-</v>
      </c>
      <c r="F6469" s="169" t="str">
        <f>iferror(vlookup(C6469,'Master data'!$A$2:$C$29,2,0),"-/-")</f>
        <v>-/-</v>
      </c>
    </row>
    <row r="6470" ht="22.5" customHeight="1">
      <c r="A6470" s="165"/>
      <c r="B6470" s="171"/>
      <c r="C6470" s="167"/>
      <c r="D6470" s="168">
        <v>0.0</v>
      </c>
      <c r="E6470" s="169" t="str">
        <f>iferror(vlookup(C6470,'Master data'!$A$2:$C$29,3,0),"-/-")</f>
        <v>-/-</v>
      </c>
      <c r="F6470" s="169" t="str">
        <f>iferror(vlookup(C6470,'Master data'!$A$2:$C$29,2,0),"-/-")</f>
        <v>-/-</v>
      </c>
    </row>
    <row r="6471" ht="22.5" customHeight="1">
      <c r="A6471" s="165"/>
      <c r="B6471" s="171"/>
      <c r="C6471" s="167"/>
      <c r="D6471" s="168">
        <v>0.0</v>
      </c>
      <c r="E6471" s="169" t="str">
        <f>iferror(vlookup(C6471,'Master data'!$A$2:$C$29,3,0),"-/-")</f>
        <v>-/-</v>
      </c>
      <c r="F6471" s="169" t="str">
        <f>iferror(vlookup(C6471,'Master data'!$A$2:$C$29,2,0),"-/-")</f>
        <v>-/-</v>
      </c>
    </row>
    <row r="6472" ht="22.5" customHeight="1">
      <c r="A6472" s="165"/>
      <c r="B6472" s="171"/>
      <c r="C6472" s="167"/>
      <c r="D6472" s="168">
        <v>0.0</v>
      </c>
      <c r="E6472" s="169" t="str">
        <f>iferror(vlookup(C6472,'Master data'!$A$2:$C$29,3,0),"-/-")</f>
        <v>-/-</v>
      </c>
      <c r="F6472" s="169" t="str">
        <f>iferror(vlookup(C6472,'Master data'!$A$2:$C$29,2,0),"-/-")</f>
        <v>-/-</v>
      </c>
    </row>
    <row r="6473" ht="22.5" customHeight="1">
      <c r="A6473" s="165"/>
      <c r="B6473" s="171"/>
      <c r="C6473" s="167"/>
      <c r="D6473" s="168">
        <v>0.0</v>
      </c>
      <c r="E6473" s="169" t="str">
        <f>iferror(vlookup(C6473,'Master data'!$A$2:$C$29,3,0),"-/-")</f>
        <v>-/-</v>
      </c>
      <c r="F6473" s="169" t="str">
        <f>iferror(vlookup(C6473,'Master data'!$A$2:$C$29,2,0),"-/-")</f>
        <v>-/-</v>
      </c>
    </row>
    <row r="6474" ht="22.5" customHeight="1">
      <c r="A6474" s="165"/>
      <c r="B6474" s="171"/>
      <c r="C6474" s="167"/>
      <c r="D6474" s="168">
        <v>0.0</v>
      </c>
      <c r="E6474" s="169" t="str">
        <f>iferror(vlookup(C6474,'Master data'!$A$2:$C$29,3,0),"-/-")</f>
        <v>-/-</v>
      </c>
      <c r="F6474" s="169" t="str">
        <f>iferror(vlookup(C6474,'Master data'!$A$2:$C$29,2,0),"-/-")</f>
        <v>-/-</v>
      </c>
    </row>
    <row r="6475" ht="22.5" customHeight="1">
      <c r="A6475" s="165"/>
      <c r="B6475" s="171"/>
      <c r="C6475" s="167"/>
      <c r="D6475" s="168">
        <v>0.0</v>
      </c>
      <c r="E6475" s="169" t="str">
        <f>iferror(vlookup(C6475,'Master data'!$A$2:$C$29,3,0),"-/-")</f>
        <v>-/-</v>
      </c>
      <c r="F6475" s="169" t="str">
        <f>iferror(vlookup(C6475,'Master data'!$A$2:$C$29,2,0),"-/-")</f>
        <v>-/-</v>
      </c>
    </row>
    <row r="6476" ht="22.5" customHeight="1">
      <c r="A6476" s="165"/>
      <c r="B6476" s="171"/>
      <c r="C6476" s="167"/>
      <c r="D6476" s="168">
        <v>0.0</v>
      </c>
      <c r="E6476" s="169" t="str">
        <f>iferror(vlookup(C6476,'Master data'!$A$2:$C$29,3,0),"-/-")</f>
        <v>-/-</v>
      </c>
      <c r="F6476" s="169" t="str">
        <f>iferror(vlookup(C6476,'Master data'!$A$2:$C$29,2,0),"-/-")</f>
        <v>-/-</v>
      </c>
    </row>
    <row r="6477" ht="22.5" customHeight="1">
      <c r="A6477" s="165"/>
      <c r="B6477" s="171"/>
      <c r="C6477" s="167"/>
      <c r="D6477" s="168">
        <v>0.0</v>
      </c>
      <c r="E6477" s="169" t="str">
        <f>iferror(vlookup(C6477,'Master data'!$A$2:$C$29,3,0),"-/-")</f>
        <v>-/-</v>
      </c>
      <c r="F6477" s="169" t="str">
        <f>iferror(vlookup(C6477,'Master data'!$A$2:$C$29,2,0),"-/-")</f>
        <v>-/-</v>
      </c>
    </row>
    <row r="6478" ht="22.5" customHeight="1">
      <c r="A6478" s="165"/>
      <c r="B6478" s="171"/>
      <c r="C6478" s="167"/>
      <c r="D6478" s="168">
        <v>0.0</v>
      </c>
      <c r="E6478" s="169" t="str">
        <f>iferror(vlookup(C6478,'Master data'!$A$2:$C$29,3,0),"-/-")</f>
        <v>-/-</v>
      </c>
      <c r="F6478" s="169" t="str">
        <f>iferror(vlookup(C6478,'Master data'!$A$2:$C$29,2,0),"-/-")</f>
        <v>-/-</v>
      </c>
    </row>
    <row r="6479" ht="22.5" customHeight="1">
      <c r="A6479" s="165"/>
      <c r="B6479" s="171"/>
      <c r="C6479" s="167"/>
      <c r="D6479" s="168">
        <v>0.0</v>
      </c>
      <c r="E6479" s="169" t="str">
        <f>iferror(vlookup(C6479,'Master data'!$A$2:$C$29,3,0),"-/-")</f>
        <v>-/-</v>
      </c>
      <c r="F6479" s="169" t="str">
        <f>iferror(vlookup(C6479,'Master data'!$A$2:$C$29,2,0),"-/-")</f>
        <v>-/-</v>
      </c>
    </row>
    <row r="6480" ht="22.5" customHeight="1">
      <c r="A6480" s="165"/>
      <c r="B6480" s="171"/>
      <c r="C6480" s="167"/>
      <c r="D6480" s="168">
        <v>0.0</v>
      </c>
      <c r="E6480" s="169" t="str">
        <f>iferror(vlookup(C6480,'Master data'!$A$2:$C$29,3,0),"-/-")</f>
        <v>-/-</v>
      </c>
      <c r="F6480" s="169" t="str">
        <f>iferror(vlookup(C6480,'Master data'!$A$2:$C$29,2,0),"-/-")</f>
        <v>-/-</v>
      </c>
    </row>
    <row r="6481" ht="22.5" customHeight="1">
      <c r="A6481" s="165"/>
      <c r="B6481" s="171"/>
      <c r="C6481" s="167"/>
      <c r="D6481" s="168">
        <v>0.0</v>
      </c>
      <c r="E6481" s="169" t="str">
        <f>iferror(vlookup(C6481,'Master data'!$A$2:$C$29,3,0),"-/-")</f>
        <v>-/-</v>
      </c>
      <c r="F6481" s="169" t="str">
        <f>iferror(vlookup(C6481,'Master data'!$A$2:$C$29,2,0),"-/-")</f>
        <v>-/-</v>
      </c>
    </row>
    <row r="6482" ht="22.5" customHeight="1">
      <c r="A6482" s="165"/>
      <c r="B6482" s="171"/>
      <c r="C6482" s="167"/>
      <c r="D6482" s="168">
        <v>0.0</v>
      </c>
      <c r="E6482" s="169" t="str">
        <f>iferror(vlookup(C6482,'Master data'!$A$2:$C$29,3,0),"-/-")</f>
        <v>-/-</v>
      </c>
      <c r="F6482" s="169" t="str">
        <f>iferror(vlookup(C6482,'Master data'!$A$2:$C$29,2,0),"-/-")</f>
        <v>-/-</v>
      </c>
    </row>
    <row r="6483" ht="22.5" customHeight="1">
      <c r="A6483" s="165"/>
      <c r="B6483" s="171"/>
      <c r="C6483" s="167"/>
      <c r="D6483" s="168">
        <v>0.0</v>
      </c>
      <c r="E6483" s="169" t="str">
        <f>iferror(vlookup(C6483,'Master data'!$A$2:$C$29,3,0),"-/-")</f>
        <v>-/-</v>
      </c>
      <c r="F6483" s="169" t="str">
        <f>iferror(vlookup(C6483,'Master data'!$A$2:$C$29,2,0),"-/-")</f>
        <v>-/-</v>
      </c>
    </row>
    <row r="6484" ht="22.5" customHeight="1">
      <c r="A6484" s="165"/>
      <c r="B6484" s="171"/>
      <c r="C6484" s="167"/>
      <c r="D6484" s="168">
        <v>0.0</v>
      </c>
      <c r="E6484" s="169" t="str">
        <f>iferror(vlookup(C6484,'Master data'!$A$2:$C$29,3,0),"-/-")</f>
        <v>-/-</v>
      </c>
      <c r="F6484" s="169" t="str">
        <f>iferror(vlookup(C6484,'Master data'!$A$2:$C$29,2,0),"-/-")</f>
        <v>-/-</v>
      </c>
    </row>
    <row r="6485" ht="22.5" customHeight="1">
      <c r="A6485" s="165"/>
      <c r="B6485" s="171"/>
      <c r="C6485" s="167"/>
      <c r="D6485" s="168">
        <v>0.0</v>
      </c>
      <c r="E6485" s="169" t="str">
        <f>iferror(vlookup(C6485,'Master data'!$A$2:$C$29,3,0),"-/-")</f>
        <v>-/-</v>
      </c>
      <c r="F6485" s="169" t="str">
        <f>iferror(vlookup(C6485,'Master data'!$A$2:$C$29,2,0),"-/-")</f>
        <v>-/-</v>
      </c>
    </row>
    <row r="6486" ht="22.5" customHeight="1">
      <c r="A6486" s="165"/>
      <c r="B6486" s="171"/>
      <c r="C6486" s="167"/>
      <c r="D6486" s="168">
        <v>0.0</v>
      </c>
      <c r="E6486" s="169" t="str">
        <f>iferror(vlookup(C6486,'Master data'!$A$2:$C$29,3,0),"-/-")</f>
        <v>-/-</v>
      </c>
      <c r="F6486" s="169" t="str">
        <f>iferror(vlookup(C6486,'Master data'!$A$2:$C$29,2,0),"-/-")</f>
        <v>-/-</v>
      </c>
    </row>
    <row r="6487" ht="22.5" customHeight="1">
      <c r="A6487" s="165"/>
      <c r="B6487" s="171"/>
      <c r="C6487" s="167"/>
      <c r="D6487" s="168">
        <v>0.0</v>
      </c>
      <c r="E6487" s="169" t="str">
        <f>iferror(vlookup(C6487,'Master data'!$A$2:$C$29,3,0),"-/-")</f>
        <v>-/-</v>
      </c>
      <c r="F6487" s="169" t="str">
        <f>iferror(vlookup(C6487,'Master data'!$A$2:$C$29,2,0),"-/-")</f>
        <v>-/-</v>
      </c>
    </row>
    <row r="6488" ht="22.5" customHeight="1">
      <c r="A6488" s="165"/>
      <c r="B6488" s="171"/>
      <c r="C6488" s="167"/>
      <c r="D6488" s="168">
        <v>0.0</v>
      </c>
      <c r="E6488" s="169" t="str">
        <f>iferror(vlookup(C6488,'Master data'!$A$2:$C$29,3,0),"-/-")</f>
        <v>-/-</v>
      </c>
      <c r="F6488" s="169" t="str">
        <f>iferror(vlookup(C6488,'Master data'!$A$2:$C$29,2,0),"-/-")</f>
        <v>-/-</v>
      </c>
    </row>
    <row r="6489" ht="22.5" customHeight="1">
      <c r="A6489" s="165"/>
      <c r="B6489" s="171"/>
      <c r="C6489" s="167"/>
      <c r="D6489" s="168">
        <v>0.0</v>
      </c>
      <c r="E6489" s="169" t="str">
        <f>iferror(vlookup(C6489,'Master data'!$A$2:$C$29,3,0),"-/-")</f>
        <v>-/-</v>
      </c>
      <c r="F6489" s="169" t="str">
        <f>iferror(vlookup(C6489,'Master data'!$A$2:$C$29,2,0),"-/-")</f>
        <v>-/-</v>
      </c>
    </row>
    <row r="6490" ht="22.5" customHeight="1">
      <c r="A6490" s="165"/>
      <c r="B6490" s="171"/>
      <c r="C6490" s="167"/>
      <c r="D6490" s="168">
        <v>0.0</v>
      </c>
      <c r="E6490" s="169" t="str">
        <f>iferror(vlookup(C6490,'Master data'!$A$2:$C$29,3,0),"-/-")</f>
        <v>-/-</v>
      </c>
      <c r="F6490" s="169" t="str">
        <f>iferror(vlookup(C6490,'Master data'!$A$2:$C$29,2,0),"-/-")</f>
        <v>-/-</v>
      </c>
    </row>
    <row r="6491" ht="22.5" customHeight="1">
      <c r="A6491" s="165"/>
      <c r="B6491" s="171"/>
      <c r="C6491" s="167"/>
      <c r="D6491" s="168">
        <v>0.0</v>
      </c>
      <c r="E6491" s="169" t="str">
        <f>iferror(vlookup(C6491,'Master data'!$A$2:$C$29,3,0),"-/-")</f>
        <v>-/-</v>
      </c>
      <c r="F6491" s="169" t="str">
        <f>iferror(vlookup(C6491,'Master data'!$A$2:$C$29,2,0),"-/-")</f>
        <v>-/-</v>
      </c>
    </row>
    <row r="6492" ht="22.5" customHeight="1">
      <c r="A6492" s="165"/>
      <c r="B6492" s="171"/>
      <c r="C6492" s="167"/>
      <c r="D6492" s="168">
        <v>0.0</v>
      </c>
      <c r="E6492" s="169" t="str">
        <f>iferror(vlookup(C6492,'Master data'!$A$2:$C$29,3,0),"-/-")</f>
        <v>-/-</v>
      </c>
      <c r="F6492" s="169" t="str">
        <f>iferror(vlookup(C6492,'Master data'!$A$2:$C$29,2,0),"-/-")</f>
        <v>-/-</v>
      </c>
    </row>
    <row r="6493" ht="22.5" customHeight="1">
      <c r="A6493" s="165"/>
      <c r="B6493" s="171"/>
      <c r="C6493" s="167"/>
      <c r="D6493" s="168">
        <v>0.0</v>
      </c>
      <c r="E6493" s="169" t="str">
        <f>iferror(vlookup(C6493,'Master data'!$A$2:$C$29,3,0),"-/-")</f>
        <v>-/-</v>
      </c>
      <c r="F6493" s="169" t="str">
        <f>iferror(vlookup(C6493,'Master data'!$A$2:$C$29,2,0),"-/-")</f>
        <v>-/-</v>
      </c>
    </row>
    <row r="6494" ht="22.5" customHeight="1">
      <c r="A6494" s="165"/>
      <c r="B6494" s="171"/>
      <c r="C6494" s="167"/>
      <c r="D6494" s="168">
        <v>0.0</v>
      </c>
      <c r="E6494" s="169" t="str">
        <f>iferror(vlookup(C6494,'Master data'!$A$2:$C$29,3,0),"-/-")</f>
        <v>-/-</v>
      </c>
      <c r="F6494" s="169" t="str">
        <f>iferror(vlookup(C6494,'Master data'!$A$2:$C$29,2,0),"-/-")</f>
        <v>-/-</v>
      </c>
    </row>
    <row r="6495" ht="22.5" customHeight="1">
      <c r="A6495" s="165"/>
      <c r="B6495" s="171"/>
      <c r="C6495" s="167"/>
      <c r="D6495" s="168">
        <v>0.0</v>
      </c>
      <c r="E6495" s="169" t="str">
        <f>iferror(vlookup(C6495,'Master data'!$A$2:$C$29,3,0),"-/-")</f>
        <v>-/-</v>
      </c>
      <c r="F6495" s="169" t="str">
        <f>iferror(vlookup(C6495,'Master data'!$A$2:$C$29,2,0),"-/-")</f>
        <v>-/-</v>
      </c>
    </row>
    <row r="6496" ht="22.5" customHeight="1">
      <c r="A6496" s="165"/>
      <c r="B6496" s="171"/>
      <c r="C6496" s="167"/>
      <c r="D6496" s="168">
        <v>0.0</v>
      </c>
      <c r="E6496" s="169" t="str">
        <f>iferror(vlookup(C6496,'Master data'!$A$2:$C$29,3,0),"-/-")</f>
        <v>-/-</v>
      </c>
      <c r="F6496" s="169" t="str">
        <f>iferror(vlookup(C6496,'Master data'!$A$2:$C$29,2,0),"-/-")</f>
        <v>-/-</v>
      </c>
    </row>
    <row r="6497" ht="22.5" customHeight="1">
      <c r="A6497" s="165"/>
      <c r="B6497" s="171"/>
      <c r="C6497" s="167"/>
      <c r="D6497" s="168">
        <v>0.0</v>
      </c>
      <c r="E6497" s="169" t="str">
        <f>iferror(vlookup(C6497,'Master data'!$A$2:$C$29,3,0),"-/-")</f>
        <v>-/-</v>
      </c>
      <c r="F6497" s="169" t="str">
        <f>iferror(vlookup(C6497,'Master data'!$A$2:$C$29,2,0),"-/-")</f>
        <v>-/-</v>
      </c>
    </row>
    <row r="6498" ht="22.5" customHeight="1">
      <c r="A6498" s="165"/>
      <c r="B6498" s="171"/>
      <c r="C6498" s="167"/>
      <c r="D6498" s="168">
        <v>0.0</v>
      </c>
      <c r="E6498" s="169" t="str">
        <f>iferror(vlookup(C6498,'Master data'!$A$2:$C$29,3,0),"-/-")</f>
        <v>-/-</v>
      </c>
      <c r="F6498" s="169" t="str">
        <f>iferror(vlookup(C6498,'Master data'!$A$2:$C$29,2,0),"-/-")</f>
        <v>-/-</v>
      </c>
    </row>
    <row r="6499" ht="22.5" customHeight="1">
      <c r="A6499" s="165"/>
      <c r="B6499" s="171"/>
      <c r="C6499" s="167"/>
      <c r="D6499" s="168">
        <v>0.0</v>
      </c>
      <c r="E6499" s="169" t="str">
        <f>iferror(vlookup(C6499,'Master data'!$A$2:$C$29,3,0),"-/-")</f>
        <v>-/-</v>
      </c>
      <c r="F6499" s="169" t="str">
        <f>iferror(vlookup(C6499,'Master data'!$A$2:$C$29,2,0),"-/-")</f>
        <v>-/-</v>
      </c>
    </row>
    <row r="6500" ht="22.5" customHeight="1">
      <c r="A6500" s="165"/>
      <c r="B6500" s="171"/>
      <c r="C6500" s="167"/>
      <c r="D6500" s="168">
        <v>0.0</v>
      </c>
      <c r="E6500" s="169" t="str">
        <f>iferror(vlookup(C6500,'Master data'!$A$2:$C$29,3,0),"-/-")</f>
        <v>-/-</v>
      </c>
      <c r="F6500" s="169" t="str">
        <f>iferror(vlookup(C6500,'Master data'!$A$2:$C$29,2,0),"-/-")</f>
        <v>-/-</v>
      </c>
    </row>
    <row r="6501" ht="22.5" customHeight="1">
      <c r="A6501" s="165"/>
      <c r="B6501" s="171"/>
      <c r="C6501" s="167"/>
      <c r="D6501" s="168">
        <v>0.0</v>
      </c>
      <c r="E6501" s="169" t="str">
        <f>iferror(vlookup(C6501,'Master data'!$A$2:$C$29,3,0),"-/-")</f>
        <v>-/-</v>
      </c>
      <c r="F6501" s="169" t="str">
        <f>iferror(vlookup(C6501,'Master data'!$A$2:$C$29,2,0),"-/-")</f>
        <v>-/-</v>
      </c>
    </row>
    <row r="6502" ht="22.5" customHeight="1">
      <c r="A6502" s="165"/>
      <c r="B6502" s="171"/>
      <c r="C6502" s="167"/>
      <c r="D6502" s="168">
        <v>0.0</v>
      </c>
      <c r="E6502" s="169" t="str">
        <f>iferror(vlookup(C6502,'Master data'!$A$2:$C$29,3,0),"-/-")</f>
        <v>-/-</v>
      </c>
      <c r="F6502" s="169" t="str">
        <f>iferror(vlookup(C6502,'Master data'!$A$2:$C$29,2,0),"-/-")</f>
        <v>-/-</v>
      </c>
    </row>
    <row r="6503" ht="22.5" customHeight="1">
      <c r="A6503" s="165"/>
      <c r="B6503" s="171"/>
      <c r="C6503" s="167"/>
      <c r="D6503" s="168">
        <v>0.0</v>
      </c>
      <c r="E6503" s="169" t="str">
        <f>iferror(vlookup(C6503,'Master data'!$A$2:$C$29,3,0),"-/-")</f>
        <v>-/-</v>
      </c>
      <c r="F6503" s="169" t="str">
        <f>iferror(vlookup(C6503,'Master data'!$A$2:$C$29,2,0),"-/-")</f>
        <v>-/-</v>
      </c>
    </row>
    <row r="6504" ht="22.5" customHeight="1">
      <c r="A6504" s="165"/>
      <c r="B6504" s="171"/>
      <c r="C6504" s="167"/>
      <c r="D6504" s="168">
        <v>0.0</v>
      </c>
      <c r="E6504" s="169" t="str">
        <f>iferror(vlookup(C6504,'Master data'!$A$2:$C$29,3,0),"-/-")</f>
        <v>-/-</v>
      </c>
      <c r="F6504" s="169" t="str">
        <f>iferror(vlookup(C6504,'Master data'!$A$2:$C$29,2,0),"-/-")</f>
        <v>-/-</v>
      </c>
    </row>
    <row r="6505" ht="22.5" customHeight="1">
      <c r="A6505" s="165"/>
      <c r="B6505" s="171"/>
      <c r="C6505" s="167"/>
      <c r="D6505" s="168">
        <v>0.0</v>
      </c>
      <c r="E6505" s="169" t="str">
        <f>iferror(vlookup(C6505,'Master data'!$A$2:$C$29,3,0),"-/-")</f>
        <v>-/-</v>
      </c>
      <c r="F6505" s="169" t="str">
        <f>iferror(vlookup(C6505,'Master data'!$A$2:$C$29,2,0),"-/-")</f>
        <v>-/-</v>
      </c>
    </row>
    <row r="6506" ht="22.5" customHeight="1">
      <c r="A6506" s="165"/>
      <c r="B6506" s="171"/>
      <c r="C6506" s="167"/>
      <c r="D6506" s="168">
        <v>0.0</v>
      </c>
      <c r="E6506" s="169" t="str">
        <f>iferror(vlookup(C6506,'Master data'!$A$2:$C$29,3,0),"-/-")</f>
        <v>-/-</v>
      </c>
      <c r="F6506" s="169" t="str">
        <f>iferror(vlookup(C6506,'Master data'!$A$2:$C$29,2,0),"-/-")</f>
        <v>-/-</v>
      </c>
    </row>
    <row r="6507" ht="22.5" customHeight="1">
      <c r="A6507" s="165"/>
      <c r="B6507" s="171"/>
      <c r="C6507" s="167"/>
      <c r="D6507" s="168">
        <v>0.0</v>
      </c>
      <c r="E6507" s="169" t="str">
        <f>iferror(vlookup(C6507,'Master data'!$A$2:$C$29,3,0),"-/-")</f>
        <v>-/-</v>
      </c>
      <c r="F6507" s="169" t="str">
        <f>iferror(vlookup(C6507,'Master data'!$A$2:$C$29,2,0),"-/-")</f>
        <v>-/-</v>
      </c>
    </row>
    <row r="6508" ht="22.5" customHeight="1">
      <c r="A6508" s="165"/>
      <c r="B6508" s="171"/>
      <c r="C6508" s="167"/>
      <c r="D6508" s="168">
        <v>0.0</v>
      </c>
      <c r="E6508" s="169" t="str">
        <f>iferror(vlookup(C6508,'Master data'!$A$2:$C$29,3,0),"-/-")</f>
        <v>-/-</v>
      </c>
      <c r="F6508" s="169" t="str">
        <f>iferror(vlookup(C6508,'Master data'!$A$2:$C$29,2,0),"-/-")</f>
        <v>-/-</v>
      </c>
    </row>
    <row r="6509" ht="22.5" customHeight="1">
      <c r="A6509" s="165"/>
      <c r="B6509" s="171"/>
      <c r="C6509" s="167"/>
      <c r="D6509" s="168">
        <v>0.0</v>
      </c>
      <c r="E6509" s="169" t="str">
        <f>iferror(vlookup(C6509,'Master data'!$A$2:$C$29,3,0),"-/-")</f>
        <v>-/-</v>
      </c>
      <c r="F6509" s="169" t="str">
        <f>iferror(vlookup(C6509,'Master data'!$A$2:$C$29,2,0),"-/-")</f>
        <v>-/-</v>
      </c>
    </row>
    <row r="6510" ht="22.5" customHeight="1">
      <c r="A6510" s="165"/>
      <c r="B6510" s="171"/>
      <c r="C6510" s="167"/>
      <c r="D6510" s="168">
        <v>0.0</v>
      </c>
      <c r="E6510" s="169" t="str">
        <f>iferror(vlookup(C6510,'Master data'!$A$2:$C$29,3,0),"-/-")</f>
        <v>-/-</v>
      </c>
      <c r="F6510" s="169" t="str">
        <f>iferror(vlookup(C6510,'Master data'!$A$2:$C$29,2,0),"-/-")</f>
        <v>-/-</v>
      </c>
    </row>
    <row r="6511" ht="22.5" customHeight="1">
      <c r="A6511" s="165"/>
      <c r="B6511" s="171"/>
      <c r="C6511" s="167"/>
      <c r="D6511" s="168">
        <v>0.0</v>
      </c>
      <c r="E6511" s="169" t="str">
        <f>iferror(vlookup(C6511,'Master data'!$A$2:$C$29,3,0),"-/-")</f>
        <v>-/-</v>
      </c>
      <c r="F6511" s="169" t="str">
        <f>iferror(vlookup(C6511,'Master data'!$A$2:$C$29,2,0),"-/-")</f>
        <v>-/-</v>
      </c>
    </row>
    <row r="6512" ht="22.5" customHeight="1">
      <c r="A6512" s="165"/>
      <c r="B6512" s="171"/>
      <c r="C6512" s="167"/>
      <c r="D6512" s="168">
        <v>0.0</v>
      </c>
      <c r="E6512" s="169" t="str">
        <f>iferror(vlookup(C6512,'Master data'!$A$2:$C$29,3,0),"-/-")</f>
        <v>-/-</v>
      </c>
      <c r="F6512" s="169" t="str">
        <f>iferror(vlookup(C6512,'Master data'!$A$2:$C$29,2,0),"-/-")</f>
        <v>-/-</v>
      </c>
    </row>
    <row r="6513" ht="22.5" customHeight="1">
      <c r="A6513" s="165"/>
      <c r="B6513" s="171"/>
      <c r="C6513" s="167"/>
      <c r="D6513" s="168">
        <v>0.0</v>
      </c>
      <c r="E6513" s="169" t="str">
        <f>iferror(vlookup(C6513,'Master data'!$A$2:$C$29,3,0),"-/-")</f>
        <v>-/-</v>
      </c>
      <c r="F6513" s="169" t="str">
        <f>iferror(vlookup(C6513,'Master data'!$A$2:$C$29,2,0),"-/-")</f>
        <v>-/-</v>
      </c>
    </row>
    <row r="6514" ht="22.5" customHeight="1">
      <c r="A6514" s="165"/>
      <c r="B6514" s="171"/>
      <c r="C6514" s="167"/>
      <c r="D6514" s="168">
        <v>0.0</v>
      </c>
      <c r="E6514" s="169" t="str">
        <f>iferror(vlookup(C6514,'Master data'!$A$2:$C$29,3,0),"-/-")</f>
        <v>-/-</v>
      </c>
      <c r="F6514" s="169" t="str">
        <f>iferror(vlookup(C6514,'Master data'!$A$2:$C$29,2,0),"-/-")</f>
        <v>-/-</v>
      </c>
    </row>
    <row r="6515" ht="22.5" customHeight="1">
      <c r="A6515" s="165"/>
      <c r="B6515" s="171"/>
      <c r="C6515" s="167"/>
      <c r="D6515" s="168">
        <v>0.0</v>
      </c>
      <c r="E6515" s="169" t="str">
        <f>iferror(vlookup(C6515,'Master data'!$A$2:$C$29,3,0),"-/-")</f>
        <v>-/-</v>
      </c>
      <c r="F6515" s="169" t="str">
        <f>iferror(vlookup(C6515,'Master data'!$A$2:$C$29,2,0),"-/-")</f>
        <v>-/-</v>
      </c>
    </row>
    <row r="6516" ht="22.5" customHeight="1">
      <c r="A6516" s="165"/>
      <c r="B6516" s="171"/>
      <c r="C6516" s="167"/>
      <c r="D6516" s="168">
        <v>0.0</v>
      </c>
      <c r="E6516" s="169" t="str">
        <f>iferror(vlookup(C6516,'Master data'!$A$2:$C$29,3,0),"-/-")</f>
        <v>-/-</v>
      </c>
      <c r="F6516" s="169" t="str">
        <f>iferror(vlookup(C6516,'Master data'!$A$2:$C$29,2,0),"-/-")</f>
        <v>-/-</v>
      </c>
    </row>
    <row r="6517" ht="22.5" customHeight="1">
      <c r="A6517" s="165"/>
      <c r="B6517" s="171"/>
      <c r="C6517" s="167"/>
      <c r="D6517" s="168">
        <v>0.0</v>
      </c>
      <c r="E6517" s="169" t="str">
        <f>iferror(vlookup(C6517,'Master data'!$A$2:$C$29,3,0),"-/-")</f>
        <v>-/-</v>
      </c>
      <c r="F6517" s="169" t="str">
        <f>iferror(vlookup(C6517,'Master data'!$A$2:$C$29,2,0),"-/-")</f>
        <v>-/-</v>
      </c>
    </row>
    <row r="6518" ht="22.5" customHeight="1">
      <c r="A6518" s="165"/>
      <c r="B6518" s="171"/>
      <c r="C6518" s="167"/>
      <c r="D6518" s="168">
        <v>0.0</v>
      </c>
      <c r="E6518" s="169" t="str">
        <f>iferror(vlookup(C6518,'Master data'!$A$2:$C$29,3,0),"-/-")</f>
        <v>-/-</v>
      </c>
      <c r="F6518" s="169" t="str">
        <f>iferror(vlookup(C6518,'Master data'!$A$2:$C$29,2,0),"-/-")</f>
        <v>-/-</v>
      </c>
    </row>
    <row r="6519" ht="22.5" customHeight="1">
      <c r="A6519" s="165"/>
      <c r="B6519" s="171"/>
      <c r="C6519" s="167"/>
      <c r="D6519" s="168">
        <v>0.0</v>
      </c>
      <c r="E6519" s="169" t="str">
        <f>iferror(vlookup(C6519,'Master data'!$A$2:$C$29,3,0),"-/-")</f>
        <v>-/-</v>
      </c>
      <c r="F6519" s="169" t="str">
        <f>iferror(vlookup(C6519,'Master data'!$A$2:$C$29,2,0),"-/-")</f>
        <v>-/-</v>
      </c>
    </row>
    <row r="6520" ht="22.5" customHeight="1">
      <c r="A6520" s="165"/>
      <c r="B6520" s="171"/>
      <c r="C6520" s="167"/>
      <c r="D6520" s="168">
        <v>0.0</v>
      </c>
      <c r="E6520" s="169" t="str">
        <f>iferror(vlookup(C6520,'Master data'!$A$2:$C$29,3,0),"-/-")</f>
        <v>-/-</v>
      </c>
      <c r="F6520" s="169" t="str">
        <f>iferror(vlookup(C6520,'Master data'!$A$2:$C$29,2,0),"-/-")</f>
        <v>-/-</v>
      </c>
    </row>
    <row r="6521" ht="22.5" customHeight="1">
      <c r="A6521" s="165"/>
      <c r="B6521" s="171"/>
      <c r="C6521" s="167"/>
      <c r="D6521" s="168">
        <v>0.0</v>
      </c>
      <c r="E6521" s="169" t="str">
        <f>iferror(vlookup(C6521,'Master data'!$A$2:$C$29,3,0),"-/-")</f>
        <v>-/-</v>
      </c>
      <c r="F6521" s="169" t="str">
        <f>iferror(vlookup(C6521,'Master data'!$A$2:$C$29,2,0),"-/-")</f>
        <v>-/-</v>
      </c>
    </row>
    <row r="6522" ht="22.5" customHeight="1">
      <c r="A6522" s="165"/>
      <c r="B6522" s="171"/>
      <c r="C6522" s="167"/>
      <c r="D6522" s="168">
        <v>0.0</v>
      </c>
      <c r="E6522" s="169" t="str">
        <f>iferror(vlookup(C6522,'Master data'!$A$2:$C$29,3,0),"-/-")</f>
        <v>-/-</v>
      </c>
      <c r="F6522" s="169" t="str">
        <f>iferror(vlookup(C6522,'Master data'!$A$2:$C$29,2,0),"-/-")</f>
        <v>-/-</v>
      </c>
    </row>
    <row r="6523" ht="22.5" customHeight="1">
      <c r="A6523" s="165"/>
      <c r="B6523" s="171"/>
      <c r="C6523" s="167"/>
      <c r="D6523" s="168">
        <v>0.0</v>
      </c>
      <c r="E6523" s="169" t="str">
        <f>iferror(vlookup(C6523,'Master data'!$A$2:$C$29,3,0),"-/-")</f>
        <v>-/-</v>
      </c>
      <c r="F6523" s="169" t="str">
        <f>iferror(vlookup(C6523,'Master data'!$A$2:$C$29,2,0),"-/-")</f>
        <v>-/-</v>
      </c>
    </row>
    <row r="6524" ht="22.5" customHeight="1">
      <c r="A6524" s="165"/>
      <c r="B6524" s="171"/>
      <c r="C6524" s="167"/>
      <c r="D6524" s="168">
        <v>0.0</v>
      </c>
      <c r="E6524" s="169" t="str">
        <f>iferror(vlookup(C6524,'Master data'!$A$2:$C$29,3,0),"-/-")</f>
        <v>-/-</v>
      </c>
      <c r="F6524" s="169" t="str">
        <f>iferror(vlookup(C6524,'Master data'!$A$2:$C$29,2,0),"-/-")</f>
        <v>-/-</v>
      </c>
    </row>
    <row r="6525" ht="22.5" customHeight="1">
      <c r="A6525" s="165"/>
      <c r="B6525" s="171"/>
      <c r="C6525" s="167"/>
      <c r="D6525" s="168">
        <v>0.0</v>
      </c>
      <c r="E6525" s="169" t="str">
        <f>iferror(vlookup(C6525,'Master data'!$A$2:$C$29,3,0),"-/-")</f>
        <v>-/-</v>
      </c>
      <c r="F6525" s="169" t="str">
        <f>iferror(vlookup(C6525,'Master data'!$A$2:$C$29,2,0),"-/-")</f>
        <v>-/-</v>
      </c>
    </row>
    <row r="6526" ht="22.5" customHeight="1">
      <c r="A6526" s="165"/>
      <c r="B6526" s="171"/>
      <c r="C6526" s="167"/>
      <c r="D6526" s="168">
        <v>0.0</v>
      </c>
      <c r="E6526" s="169" t="str">
        <f>iferror(vlookup(C6526,'Master data'!$A$2:$C$29,3,0),"-/-")</f>
        <v>-/-</v>
      </c>
      <c r="F6526" s="169" t="str">
        <f>iferror(vlookup(C6526,'Master data'!$A$2:$C$29,2,0),"-/-")</f>
        <v>-/-</v>
      </c>
    </row>
    <row r="6527" ht="22.5" customHeight="1">
      <c r="A6527" s="165"/>
      <c r="B6527" s="171"/>
      <c r="C6527" s="167"/>
      <c r="D6527" s="168">
        <v>0.0</v>
      </c>
      <c r="E6527" s="169" t="str">
        <f>iferror(vlookup(C6527,'Master data'!$A$2:$C$29,3,0),"-/-")</f>
        <v>-/-</v>
      </c>
      <c r="F6527" s="169" t="str">
        <f>iferror(vlookup(C6527,'Master data'!$A$2:$C$29,2,0),"-/-")</f>
        <v>-/-</v>
      </c>
    </row>
    <row r="6528" ht="22.5" customHeight="1">
      <c r="A6528" s="165"/>
      <c r="B6528" s="171"/>
      <c r="C6528" s="167"/>
      <c r="D6528" s="168">
        <v>0.0</v>
      </c>
      <c r="E6528" s="169" t="str">
        <f>iferror(vlookup(C6528,'Master data'!$A$2:$C$29,3,0),"-/-")</f>
        <v>-/-</v>
      </c>
      <c r="F6528" s="169" t="str">
        <f>iferror(vlookup(C6528,'Master data'!$A$2:$C$29,2,0),"-/-")</f>
        <v>-/-</v>
      </c>
    </row>
    <row r="6529" ht="22.5" customHeight="1">
      <c r="A6529" s="165"/>
      <c r="B6529" s="171"/>
      <c r="C6529" s="167"/>
      <c r="D6529" s="168">
        <v>0.0</v>
      </c>
      <c r="E6529" s="169" t="str">
        <f>iferror(vlookup(C6529,'Master data'!$A$2:$C$29,3,0),"-/-")</f>
        <v>-/-</v>
      </c>
      <c r="F6529" s="169" t="str">
        <f>iferror(vlookup(C6529,'Master data'!$A$2:$C$29,2,0),"-/-")</f>
        <v>-/-</v>
      </c>
    </row>
    <row r="6530" ht="22.5" customHeight="1">
      <c r="A6530" s="165"/>
      <c r="B6530" s="171"/>
      <c r="C6530" s="167"/>
      <c r="D6530" s="168">
        <v>0.0</v>
      </c>
      <c r="E6530" s="169" t="str">
        <f>iferror(vlookup(C6530,'Master data'!$A$2:$C$29,3,0),"-/-")</f>
        <v>-/-</v>
      </c>
      <c r="F6530" s="169" t="str">
        <f>iferror(vlookup(C6530,'Master data'!$A$2:$C$29,2,0),"-/-")</f>
        <v>-/-</v>
      </c>
    </row>
    <row r="6531" ht="22.5" customHeight="1">
      <c r="A6531" s="165"/>
      <c r="B6531" s="171"/>
      <c r="C6531" s="167"/>
      <c r="D6531" s="168">
        <v>0.0</v>
      </c>
      <c r="E6531" s="169" t="str">
        <f>iferror(vlookup(C6531,'Master data'!$A$2:$C$29,3,0),"-/-")</f>
        <v>-/-</v>
      </c>
      <c r="F6531" s="169" t="str">
        <f>iferror(vlookup(C6531,'Master data'!$A$2:$C$29,2,0),"-/-")</f>
        <v>-/-</v>
      </c>
    </row>
    <row r="6532" ht="22.5" customHeight="1">
      <c r="A6532" s="165"/>
      <c r="B6532" s="171"/>
      <c r="C6532" s="167"/>
      <c r="D6532" s="168">
        <v>0.0</v>
      </c>
      <c r="E6532" s="169" t="str">
        <f>iferror(vlookup(C6532,'Master data'!$A$2:$C$29,3,0),"-/-")</f>
        <v>-/-</v>
      </c>
      <c r="F6532" s="169" t="str">
        <f>iferror(vlookup(C6532,'Master data'!$A$2:$C$29,2,0),"-/-")</f>
        <v>-/-</v>
      </c>
    </row>
    <row r="6533" ht="22.5" customHeight="1">
      <c r="A6533" s="165"/>
      <c r="B6533" s="171"/>
      <c r="C6533" s="167"/>
      <c r="D6533" s="168">
        <v>0.0</v>
      </c>
      <c r="E6533" s="169" t="str">
        <f>iferror(vlookup(C6533,'Master data'!$A$2:$C$29,3,0),"-/-")</f>
        <v>-/-</v>
      </c>
      <c r="F6533" s="169" t="str">
        <f>iferror(vlookup(C6533,'Master data'!$A$2:$C$29,2,0),"-/-")</f>
        <v>-/-</v>
      </c>
    </row>
    <row r="6534" ht="22.5" customHeight="1">
      <c r="A6534" s="165"/>
      <c r="B6534" s="171"/>
      <c r="C6534" s="167"/>
      <c r="D6534" s="168">
        <v>0.0</v>
      </c>
      <c r="E6534" s="169" t="str">
        <f>iferror(vlookup(C6534,'Master data'!$A$2:$C$29,3,0),"-/-")</f>
        <v>-/-</v>
      </c>
      <c r="F6534" s="169" t="str">
        <f>iferror(vlookup(C6534,'Master data'!$A$2:$C$29,2,0),"-/-")</f>
        <v>-/-</v>
      </c>
    </row>
    <row r="6535" ht="22.5" customHeight="1">
      <c r="A6535" s="165"/>
      <c r="B6535" s="171"/>
      <c r="C6535" s="167"/>
      <c r="D6535" s="168">
        <v>0.0</v>
      </c>
      <c r="E6535" s="169" t="str">
        <f>iferror(vlookup(C6535,'Master data'!$A$2:$C$29,3,0),"-/-")</f>
        <v>-/-</v>
      </c>
      <c r="F6535" s="169" t="str">
        <f>iferror(vlookup(C6535,'Master data'!$A$2:$C$29,2,0),"-/-")</f>
        <v>-/-</v>
      </c>
    </row>
    <row r="6536" ht="22.5" customHeight="1">
      <c r="A6536" s="165"/>
      <c r="B6536" s="171"/>
      <c r="C6536" s="167"/>
      <c r="D6536" s="168">
        <v>0.0</v>
      </c>
      <c r="E6536" s="169" t="str">
        <f>iferror(vlookup(C6536,'Master data'!$A$2:$C$29,3,0),"-/-")</f>
        <v>-/-</v>
      </c>
      <c r="F6536" s="169" t="str">
        <f>iferror(vlookup(C6536,'Master data'!$A$2:$C$29,2,0),"-/-")</f>
        <v>-/-</v>
      </c>
    </row>
    <row r="6537" ht="22.5" customHeight="1">
      <c r="A6537" s="165"/>
      <c r="B6537" s="171"/>
      <c r="C6537" s="167"/>
      <c r="D6537" s="168">
        <v>0.0</v>
      </c>
      <c r="E6537" s="169" t="str">
        <f>iferror(vlookup(C6537,'Master data'!$A$2:$C$29,3,0),"-/-")</f>
        <v>-/-</v>
      </c>
      <c r="F6537" s="169" t="str">
        <f>iferror(vlookup(C6537,'Master data'!$A$2:$C$29,2,0),"-/-")</f>
        <v>-/-</v>
      </c>
    </row>
    <row r="6538" ht="22.5" customHeight="1">
      <c r="A6538" s="165"/>
      <c r="B6538" s="171"/>
      <c r="C6538" s="167"/>
      <c r="D6538" s="168">
        <v>0.0</v>
      </c>
      <c r="E6538" s="169" t="str">
        <f>iferror(vlookup(C6538,'Master data'!$A$2:$C$29,3,0),"-/-")</f>
        <v>-/-</v>
      </c>
      <c r="F6538" s="169" t="str">
        <f>iferror(vlookup(C6538,'Master data'!$A$2:$C$29,2,0),"-/-")</f>
        <v>-/-</v>
      </c>
    </row>
    <row r="6539" ht="22.5" customHeight="1">
      <c r="A6539" s="165"/>
      <c r="B6539" s="171"/>
      <c r="C6539" s="167"/>
      <c r="D6539" s="168">
        <v>0.0</v>
      </c>
      <c r="E6539" s="169" t="str">
        <f>iferror(vlookup(C6539,'Master data'!$A$2:$C$29,3,0),"-/-")</f>
        <v>-/-</v>
      </c>
      <c r="F6539" s="169" t="str">
        <f>iferror(vlookup(C6539,'Master data'!$A$2:$C$29,2,0),"-/-")</f>
        <v>-/-</v>
      </c>
    </row>
    <row r="6540" ht="22.5" customHeight="1">
      <c r="A6540" s="165"/>
      <c r="B6540" s="171"/>
      <c r="C6540" s="167"/>
      <c r="D6540" s="168">
        <v>0.0</v>
      </c>
      <c r="E6540" s="169" t="str">
        <f>iferror(vlookup(C6540,'Master data'!$A$2:$C$29,3,0),"-/-")</f>
        <v>-/-</v>
      </c>
      <c r="F6540" s="169" t="str">
        <f>iferror(vlookup(C6540,'Master data'!$A$2:$C$29,2,0),"-/-")</f>
        <v>-/-</v>
      </c>
    </row>
    <row r="6541" ht="22.5" customHeight="1">
      <c r="A6541" s="165"/>
      <c r="B6541" s="171"/>
      <c r="C6541" s="167"/>
      <c r="D6541" s="168">
        <v>0.0</v>
      </c>
      <c r="E6541" s="169" t="str">
        <f>iferror(vlookup(C6541,'Master data'!$A$2:$C$29,3,0),"-/-")</f>
        <v>-/-</v>
      </c>
      <c r="F6541" s="169" t="str">
        <f>iferror(vlookup(C6541,'Master data'!$A$2:$C$29,2,0),"-/-")</f>
        <v>-/-</v>
      </c>
    </row>
    <row r="6542" ht="22.5" customHeight="1">
      <c r="A6542" s="165"/>
      <c r="B6542" s="171"/>
      <c r="C6542" s="167"/>
      <c r="D6542" s="168">
        <v>0.0</v>
      </c>
      <c r="E6542" s="169" t="str">
        <f>iferror(vlookup(C6542,'Master data'!$A$2:$C$29,3,0),"-/-")</f>
        <v>-/-</v>
      </c>
      <c r="F6542" s="169" t="str">
        <f>iferror(vlookup(C6542,'Master data'!$A$2:$C$29,2,0),"-/-")</f>
        <v>-/-</v>
      </c>
    </row>
    <row r="6543" ht="22.5" customHeight="1">
      <c r="A6543" s="165"/>
      <c r="B6543" s="171"/>
      <c r="C6543" s="167"/>
      <c r="D6543" s="168">
        <v>0.0</v>
      </c>
      <c r="E6543" s="169" t="str">
        <f>iferror(vlookup(C6543,'Master data'!$A$2:$C$29,3,0),"-/-")</f>
        <v>-/-</v>
      </c>
      <c r="F6543" s="169" t="str">
        <f>iferror(vlookup(C6543,'Master data'!$A$2:$C$29,2,0),"-/-")</f>
        <v>-/-</v>
      </c>
    </row>
    <row r="6544" ht="22.5" customHeight="1">
      <c r="A6544" s="165"/>
      <c r="B6544" s="171"/>
      <c r="C6544" s="167"/>
      <c r="D6544" s="168">
        <v>0.0</v>
      </c>
      <c r="E6544" s="169" t="str">
        <f>iferror(vlookup(C6544,'Master data'!$A$2:$C$29,3,0),"-/-")</f>
        <v>-/-</v>
      </c>
      <c r="F6544" s="169" t="str">
        <f>iferror(vlookup(C6544,'Master data'!$A$2:$C$29,2,0),"-/-")</f>
        <v>-/-</v>
      </c>
    </row>
    <row r="6545" ht="22.5" customHeight="1">
      <c r="A6545" s="165"/>
      <c r="B6545" s="171"/>
      <c r="C6545" s="167"/>
      <c r="D6545" s="168">
        <v>0.0</v>
      </c>
      <c r="E6545" s="169" t="str">
        <f>iferror(vlookup(C6545,'Master data'!$A$2:$C$29,3,0),"-/-")</f>
        <v>-/-</v>
      </c>
      <c r="F6545" s="169" t="str">
        <f>iferror(vlookup(C6545,'Master data'!$A$2:$C$29,2,0),"-/-")</f>
        <v>-/-</v>
      </c>
    </row>
    <row r="6546" ht="22.5" customHeight="1">
      <c r="A6546" s="165"/>
      <c r="B6546" s="171"/>
      <c r="C6546" s="167"/>
      <c r="D6546" s="168">
        <v>0.0</v>
      </c>
      <c r="E6546" s="169" t="str">
        <f>iferror(vlookup(C6546,'Master data'!$A$2:$C$29,3,0),"-/-")</f>
        <v>-/-</v>
      </c>
      <c r="F6546" s="169" t="str">
        <f>iferror(vlookup(C6546,'Master data'!$A$2:$C$29,2,0),"-/-")</f>
        <v>-/-</v>
      </c>
    </row>
    <row r="6547" ht="22.5" customHeight="1">
      <c r="A6547" s="165"/>
      <c r="B6547" s="171"/>
      <c r="C6547" s="167"/>
      <c r="D6547" s="168">
        <v>0.0</v>
      </c>
      <c r="E6547" s="169" t="str">
        <f>iferror(vlookup(C6547,'Master data'!$A$2:$C$29,3,0),"-/-")</f>
        <v>-/-</v>
      </c>
      <c r="F6547" s="169" t="str">
        <f>iferror(vlookup(C6547,'Master data'!$A$2:$C$29,2,0),"-/-")</f>
        <v>-/-</v>
      </c>
    </row>
    <row r="6548" ht="22.5" customHeight="1">
      <c r="A6548" s="165"/>
      <c r="B6548" s="171"/>
      <c r="C6548" s="167"/>
      <c r="D6548" s="168">
        <v>0.0</v>
      </c>
      <c r="E6548" s="169" t="str">
        <f>iferror(vlookup(C6548,'Master data'!$A$2:$C$29,3,0),"-/-")</f>
        <v>-/-</v>
      </c>
      <c r="F6548" s="169" t="str">
        <f>iferror(vlookup(C6548,'Master data'!$A$2:$C$29,2,0),"-/-")</f>
        <v>-/-</v>
      </c>
    </row>
    <row r="6549" ht="22.5" customHeight="1">
      <c r="A6549" s="165"/>
      <c r="B6549" s="171"/>
      <c r="C6549" s="167"/>
      <c r="D6549" s="168">
        <v>0.0</v>
      </c>
      <c r="E6549" s="169" t="str">
        <f>iferror(vlookup(C6549,'Master data'!$A$2:$C$29,3,0),"-/-")</f>
        <v>-/-</v>
      </c>
      <c r="F6549" s="169" t="str">
        <f>iferror(vlookup(C6549,'Master data'!$A$2:$C$29,2,0),"-/-")</f>
        <v>-/-</v>
      </c>
    </row>
    <row r="6550" ht="22.5" customHeight="1">
      <c r="A6550" s="165"/>
      <c r="B6550" s="171"/>
      <c r="C6550" s="167"/>
      <c r="D6550" s="168">
        <v>0.0</v>
      </c>
      <c r="E6550" s="169" t="str">
        <f>iferror(vlookup(C6550,'Master data'!$A$2:$C$29,3,0),"-/-")</f>
        <v>-/-</v>
      </c>
      <c r="F6550" s="169" t="str">
        <f>iferror(vlookup(C6550,'Master data'!$A$2:$C$29,2,0),"-/-")</f>
        <v>-/-</v>
      </c>
    </row>
    <row r="6551" ht="22.5" customHeight="1">
      <c r="A6551" s="165"/>
      <c r="B6551" s="171"/>
      <c r="C6551" s="167"/>
      <c r="D6551" s="168">
        <v>0.0</v>
      </c>
      <c r="E6551" s="169" t="str">
        <f>iferror(vlookup(C6551,'Master data'!$A$2:$C$29,3,0),"-/-")</f>
        <v>-/-</v>
      </c>
      <c r="F6551" s="169" t="str">
        <f>iferror(vlookup(C6551,'Master data'!$A$2:$C$29,2,0),"-/-")</f>
        <v>-/-</v>
      </c>
    </row>
    <row r="6552" ht="22.5" customHeight="1">
      <c r="A6552" s="165"/>
      <c r="B6552" s="171"/>
      <c r="C6552" s="167"/>
      <c r="D6552" s="168">
        <v>0.0</v>
      </c>
      <c r="E6552" s="169" t="str">
        <f>iferror(vlookup(C6552,'Master data'!$A$2:$C$29,3,0),"-/-")</f>
        <v>-/-</v>
      </c>
      <c r="F6552" s="169" t="str">
        <f>iferror(vlookup(C6552,'Master data'!$A$2:$C$29,2,0),"-/-")</f>
        <v>-/-</v>
      </c>
    </row>
    <row r="6553" ht="22.5" customHeight="1">
      <c r="A6553" s="165"/>
      <c r="B6553" s="171"/>
      <c r="C6553" s="167"/>
      <c r="D6553" s="168">
        <v>0.0</v>
      </c>
      <c r="E6553" s="169" t="str">
        <f>iferror(vlookup(C6553,'Master data'!$A$2:$C$29,3,0),"-/-")</f>
        <v>-/-</v>
      </c>
      <c r="F6553" s="169" t="str">
        <f>iferror(vlookup(C6553,'Master data'!$A$2:$C$29,2,0),"-/-")</f>
        <v>-/-</v>
      </c>
    </row>
    <row r="6554" ht="22.5" customHeight="1">
      <c r="A6554" s="165"/>
      <c r="B6554" s="171"/>
      <c r="C6554" s="167"/>
      <c r="D6554" s="168">
        <v>0.0</v>
      </c>
      <c r="E6554" s="169" t="str">
        <f>iferror(vlookup(C6554,'Master data'!$A$2:$C$29,3,0),"-/-")</f>
        <v>-/-</v>
      </c>
      <c r="F6554" s="169" t="str">
        <f>iferror(vlookup(C6554,'Master data'!$A$2:$C$29,2,0),"-/-")</f>
        <v>-/-</v>
      </c>
    </row>
    <row r="6555" ht="22.5" customHeight="1">
      <c r="A6555" s="165"/>
      <c r="B6555" s="171"/>
      <c r="C6555" s="167"/>
      <c r="D6555" s="168">
        <v>0.0</v>
      </c>
      <c r="E6555" s="169" t="str">
        <f>iferror(vlookup(C6555,'Master data'!$A$2:$C$29,3,0),"-/-")</f>
        <v>-/-</v>
      </c>
      <c r="F6555" s="169" t="str">
        <f>iferror(vlookup(C6555,'Master data'!$A$2:$C$29,2,0),"-/-")</f>
        <v>-/-</v>
      </c>
    </row>
    <row r="6556" ht="22.5" customHeight="1">
      <c r="A6556" s="165"/>
      <c r="B6556" s="171"/>
      <c r="C6556" s="167"/>
      <c r="D6556" s="168">
        <v>0.0</v>
      </c>
      <c r="E6556" s="169" t="str">
        <f>iferror(vlookup(C6556,'Master data'!$A$2:$C$29,3,0),"-/-")</f>
        <v>-/-</v>
      </c>
      <c r="F6556" s="169" t="str">
        <f>iferror(vlookup(C6556,'Master data'!$A$2:$C$29,2,0),"-/-")</f>
        <v>-/-</v>
      </c>
    </row>
    <row r="6557" ht="22.5" customHeight="1">
      <c r="A6557" s="165"/>
      <c r="B6557" s="171"/>
      <c r="C6557" s="167"/>
      <c r="D6557" s="168">
        <v>0.0</v>
      </c>
      <c r="E6557" s="169" t="str">
        <f>iferror(vlookup(C6557,'Master data'!$A$2:$C$29,3,0),"-/-")</f>
        <v>-/-</v>
      </c>
      <c r="F6557" s="169" t="str">
        <f>iferror(vlookup(C6557,'Master data'!$A$2:$C$29,2,0),"-/-")</f>
        <v>-/-</v>
      </c>
    </row>
    <row r="6558" ht="22.5" customHeight="1">
      <c r="A6558" s="165"/>
      <c r="B6558" s="171"/>
      <c r="C6558" s="167"/>
      <c r="D6558" s="168">
        <v>0.0</v>
      </c>
      <c r="E6558" s="169" t="str">
        <f>iferror(vlookup(C6558,'Master data'!$A$2:$C$29,3,0),"-/-")</f>
        <v>-/-</v>
      </c>
      <c r="F6558" s="169" t="str">
        <f>iferror(vlookup(C6558,'Master data'!$A$2:$C$29,2,0),"-/-")</f>
        <v>-/-</v>
      </c>
    </row>
    <row r="6559" ht="22.5" customHeight="1">
      <c r="A6559" s="165"/>
      <c r="B6559" s="171"/>
      <c r="C6559" s="167"/>
      <c r="D6559" s="168">
        <v>0.0</v>
      </c>
      <c r="E6559" s="169" t="str">
        <f>iferror(vlookup(C6559,'Master data'!$A$2:$C$29,3,0),"-/-")</f>
        <v>-/-</v>
      </c>
      <c r="F6559" s="169" t="str">
        <f>iferror(vlookup(C6559,'Master data'!$A$2:$C$29,2,0),"-/-")</f>
        <v>-/-</v>
      </c>
    </row>
    <row r="6560" ht="22.5" customHeight="1">
      <c r="A6560" s="165"/>
      <c r="B6560" s="171"/>
      <c r="C6560" s="167"/>
      <c r="D6560" s="168">
        <v>0.0</v>
      </c>
      <c r="E6560" s="169" t="str">
        <f>iferror(vlookup(C6560,'Master data'!$A$2:$C$29,3,0),"-/-")</f>
        <v>-/-</v>
      </c>
      <c r="F6560" s="169" t="str">
        <f>iferror(vlookup(C6560,'Master data'!$A$2:$C$29,2,0),"-/-")</f>
        <v>-/-</v>
      </c>
    </row>
    <row r="6561" ht="22.5" customHeight="1">
      <c r="A6561" s="165"/>
      <c r="B6561" s="171"/>
      <c r="C6561" s="167"/>
      <c r="D6561" s="168">
        <v>0.0</v>
      </c>
      <c r="E6561" s="169" t="str">
        <f>iferror(vlookup(C6561,'Master data'!$A$2:$C$29,3,0),"-/-")</f>
        <v>-/-</v>
      </c>
      <c r="F6561" s="169" t="str">
        <f>iferror(vlookup(C6561,'Master data'!$A$2:$C$29,2,0),"-/-")</f>
        <v>-/-</v>
      </c>
    </row>
    <row r="6562" ht="22.5" customHeight="1">
      <c r="A6562" s="165"/>
      <c r="B6562" s="171"/>
      <c r="C6562" s="167"/>
      <c r="D6562" s="168">
        <v>0.0</v>
      </c>
      <c r="E6562" s="169" t="str">
        <f>iferror(vlookup(C6562,'Master data'!$A$2:$C$29,3,0),"-/-")</f>
        <v>-/-</v>
      </c>
      <c r="F6562" s="169" t="str">
        <f>iferror(vlookup(C6562,'Master data'!$A$2:$C$29,2,0),"-/-")</f>
        <v>-/-</v>
      </c>
    </row>
    <row r="6563" ht="22.5" customHeight="1">
      <c r="A6563" s="165"/>
      <c r="B6563" s="171"/>
      <c r="C6563" s="167"/>
      <c r="D6563" s="168">
        <v>0.0</v>
      </c>
      <c r="E6563" s="169" t="str">
        <f>iferror(vlookup(C6563,'Master data'!$A$2:$C$29,3,0),"-/-")</f>
        <v>-/-</v>
      </c>
      <c r="F6563" s="169" t="str">
        <f>iferror(vlookup(C6563,'Master data'!$A$2:$C$29,2,0),"-/-")</f>
        <v>-/-</v>
      </c>
    </row>
    <row r="6564" ht="22.5" customHeight="1">
      <c r="A6564" s="165"/>
      <c r="B6564" s="171"/>
      <c r="C6564" s="167"/>
      <c r="D6564" s="168">
        <v>0.0</v>
      </c>
      <c r="E6564" s="169" t="str">
        <f>iferror(vlookup(C6564,'Master data'!$A$2:$C$29,3,0),"-/-")</f>
        <v>-/-</v>
      </c>
      <c r="F6564" s="169" t="str">
        <f>iferror(vlookup(C6564,'Master data'!$A$2:$C$29,2,0),"-/-")</f>
        <v>-/-</v>
      </c>
    </row>
    <row r="6565" ht="22.5" customHeight="1">
      <c r="A6565" s="165"/>
      <c r="B6565" s="171"/>
      <c r="C6565" s="167"/>
      <c r="D6565" s="168">
        <v>0.0</v>
      </c>
      <c r="E6565" s="169" t="str">
        <f>iferror(vlookup(C6565,'Master data'!$A$2:$C$29,3,0),"-/-")</f>
        <v>-/-</v>
      </c>
      <c r="F6565" s="169" t="str">
        <f>iferror(vlookup(C6565,'Master data'!$A$2:$C$29,2,0),"-/-")</f>
        <v>-/-</v>
      </c>
    </row>
    <row r="6566" ht="22.5" customHeight="1">
      <c r="A6566" s="165"/>
      <c r="B6566" s="171"/>
      <c r="C6566" s="167"/>
      <c r="D6566" s="168">
        <v>0.0</v>
      </c>
      <c r="E6566" s="169" t="str">
        <f>iferror(vlookup(C6566,'Master data'!$A$2:$C$29,3,0),"-/-")</f>
        <v>-/-</v>
      </c>
      <c r="F6566" s="169" t="str">
        <f>iferror(vlookup(C6566,'Master data'!$A$2:$C$29,2,0),"-/-")</f>
        <v>-/-</v>
      </c>
    </row>
    <row r="6567" ht="22.5" customHeight="1">
      <c r="A6567" s="165"/>
      <c r="B6567" s="171"/>
      <c r="C6567" s="167"/>
      <c r="D6567" s="168">
        <v>0.0</v>
      </c>
      <c r="E6567" s="169" t="str">
        <f>iferror(vlookup(C6567,'Master data'!$A$2:$C$29,3,0),"-/-")</f>
        <v>-/-</v>
      </c>
      <c r="F6567" s="169" t="str">
        <f>iferror(vlookup(C6567,'Master data'!$A$2:$C$29,2,0),"-/-")</f>
        <v>-/-</v>
      </c>
    </row>
    <row r="6568" ht="22.5" customHeight="1">
      <c r="A6568" s="165"/>
      <c r="B6568" s="171"/>
      <c r="C6568" s="167"/>
      <c r="D6568" s="168">
        <v>0.0</v>
      </c>
      <c r="E6568" s="169" t="str">
        <f>iferror(vlookup(C6568,'Master data'!$A$2:$C$29,3,0),"-/-")</f>
        <v>-/-</v>
      </c>
      <c r="F6568" s="169" t="str">
        <f>iferror(vlookup(C6568,'Master data'!$A$2:$C$29,2,0),"-/-")</f>
        <v>-/-</v>
      </c>
    </row>
    <row r="6569" ht="22.5" customHeight="1">
      <c r="A6569" s="165"/>
      <c r="B6569" s="171"/>
      <c r="C6569" s="167"/>
      <c r="D6569" s="168">
        <v>0.0</v>
      </c>
      <c r="E6569" s="169" t="str">
        <f>iferror(vlookup(C6569,'Master data'!$A$2:$C$29,3,0),"-/-")</f>
        <v>-/-</v>
      </c>
      <c r="F6569" s="169" t="str">
        <f>iferror(vlookup(C6569,'Master data'!$A$2:$C$29,2,0),"-/-")</f>
        <v>-/-</v>
      </c>
    </row>
    <row r="6570" ht="22.5" customHeight="1">
      <c r="A6570" s="165"/>
      <c r="B6570" s="171"/>
      <c r="C6570" s="167"/>
      <c r="D6570" s="168">
        <v>0.0</v>
      </c>
      <c r="E6570" s="169" t="str">
        <f>iferror(vlookup(C6570,'Master data'!$A$2:$C$29,3,0),"-/-")</f>
        <v>-/-</v>
      </c>
      <c r="F6570" s="169" t="str">
        <f>iferror(vlookup(C6570,'Master data'!$A$2:$C$29,2,0),"-/-")</f>
        <v>-/-</v>
      </c>
    </row>
    <row r="6571" ht="22.5" customHeight="1">
      <c r="A6571" s="165"/>
      <c r="B6571" s="171"/>
      <c r="C6571" s="167"/>
      <c r="D6571" s="168">
        <v>0.0</v>
      </c>
      <c r="E6571" s="169" t="str">
        <f>iferror(vlookup(C6571,'Master data'!$A$2:$C$29,3,0),"-/-")</f>
        <v>-/-</v>
      </c>
      <c r="F6571" s="169" t="str">
        <f>iferror(vlookup(C6571,'Master data'!$A$2:$C$29,2,0),"-/-")</f>
        <v>-/-</v>
      </c>
    </row>
    <row r="6572" ht="22.5" customHeight="1">
      <c r="A6572" s="165"/>
      <c r="B6572" s="171"/>
      <c r="C6572" s="167"/>
      <c r="D6572" s="168">
        <v>0.0</v>
      </c>
      <c r="E6572" s="169" t="str">
        <f>iferror(vlookup(C6572,'Master data'!$A$2:$C$29,3,0),"-/-")</f>
        <v>-/-</v>
      </c>
      <c r="F6572" s="169" t="str">
        <f>iferror(vlookup(C6572,'Master data'!$A$2:$C$29,2,0),"-/-")</f>
        <v>-/-</v>
      </c>
    </row>
    <row r="6573" ht="22.5" customHeight="1">
      <c r="A6573" s="165"/>
      <c r="B6573" s="171"/>
      <c r="C6573" s="167"/>
      <c r="D6573" s="168">
        <v>0.0</v>
      </c>
      <c r="E6573" s="169" t="str">
        <f>iferror(vlookup(C6573,'Master data'!$A$2:$C$29,3,0),"-/-")</f>
        <v>-/-</v>
      </c>
      <c r="F6573" s="169" t="str">
        <f>iferror(vlookup(C6573,'Master data'!$A$2:$C$29,2,0),"-/-")</f>
        <v>-/-</v>
      </c>
    </row>
    <row r="6574" ht="22.5" customHeight="1">
      <c r="A6574" s="165"/>
      <c r="B6574" s="171"/>
      <c r="C6574" s="167"/>
      <c r="D6574" s="168">
        <v>0.0</v>
      </c>
      <c r="E6574" s="169" t="str">
        <f>iferror(vlookup(C6574,'Master data'!$A$2:$C$29,3,0),"-/-")</f>
        <v>-/-</v>
      </c>
      <c r="F6574" s="169" t="str">
        <f>iferror(vlookup(C6574,'Master data'!$A$2:$C$29,2,0),"-/-")</f>
        <v>-/-</v>
      </c>
    </row>
    <row r="6575" ht="22.5" customHeight="1">
      <c r="A6575" s="165"/>
      <c r="B6575" s="171"/>
      <c r="C6575" s="167"/>
      <c r="D6575" s="168">
        <v>0.0</v>
      </c>
      <c r="E6575" s="169" t="str">
        <f>iferror(vlookup(C6575,'Master data'!$A$2:$C$29,3,0),"-/-")</f>
        <v>-/-</v>
      </c>
      <c r="F6575" s="169" t="str">
        <f>iferror(vlookup(C6575,'Master data'!$A$2:$C$29,2,0),"-/-")</f>
        <v>-/-</v>
      </c>
    </row>
    <row r="6576" ht="22.5" customHeight="1">
      <c r="A6576" s="165"/>
      <c r="B6576" s="171"/>
      <c r="C6576" s="167"/>
      <c r="D6576" s="168">
        <v>0.0</v>
      </c>
      <c r="E6576" s="169" t="str">
        <f>iferror(vlookup(C6576,'Master data'!$A$2:$C$29,3,0),"-/-")</f>
        <v>-/-</v>
      </c>
      <c r="F6576" s="169" t="str">
        <f>iferror(vlookup(C6576,'Master data'!$A$2:$C$29,2,0),"-/-")</f>
        <v>-/-</v>
      </c>
    </row>
    <row r="6577" ht="22.5" customHeight="1">
      <c r="A6577" s="165"/>
      <c r="B6577" s="171"/>
      <c r="C6577" s="167"/>
      <c r="D6577" s="168">
        <v>0.0</v>
      </c>
      <c r="E6577" s="169" t="str">
        <f>iferror(vlookup(C6577,'Master data'!$A$2:$C$29,3,0),"-/-")</f>
        <v>-/-</v>
      </c>
      <c r="F6577" s="169" t="str">
        <f>iferror(vlookup(C6577,'Master data'!$A$2:$C$29,2,0),"-/-")</f>
        <v>-/-</v>
      </c>
    </row>
    <row r="6578" ht="22.5" customHeight="1">
      <c r="A6578" s="165"/>
      <c r="B6578" s="171"/>
      <c r="C6578" s="167"/>
      <c r="D6578" s="168">
        <v>0.0</v>
      </c>
      <c r="E6578" s="169" t="str">
        <f>iferror(vlookup(C6578,'Master data'!$A$2:$C$29,3,0),"-/-")</f>
        <v>-/-</v>
      </c>
      <c r="F6578" s="169" t="str">
        <f>iferror(vlookup(C6578,'Master data'!$A$2:$C$29,2,0),"-/-")</f>
        <v>-/-</v>
      </c>
    </row>
    <row r="6579" ht="22.5" customHeight="1">
      <c r="A6579" s="165"/>
      <c r="B6579" s="171"/>
      <c r="C6579" s="167"/>
      <c r="D6579" s="168">
        <v>0.0</v>
      </c>
      <c r="E6579" s="169" t="str">
        <f>iferror(vlookup(C6579,'Master data'!$A$2:$C$29,3,0),"-/-")</f>
        <v>-/-</v>
      </c>
      <c r="F6579" s="169" t="str">
        <f>iferror(vlookup(C6579,'Master data'!$A$2:$C$29,2,0),"-/-")</f>
        <v>-/-</v>
      </c>
    </row>
    <row r="6580" ht="22.5" customHeight="1">
      <c r="A6580" s="165"/>
      <c r="B6580" s="171"/>
      <c r="C6580" s="167"/>
      <c r="D6580" s="168">
        <v>0.0</v>
      </c>
      <c r="E6580" s="169" t="str">
        <f>iferror(vlookup(C6580,'Master data'!$A$2:$C$29,3,0),"-/-")</f>
        <v>-/-</v>
      </c>
      <c r="F6580" s="169" t="str">
        <f>iferror(vlookup(C6580,'Master data'!$A$2:$C$29,2,0),"-/-")</f>
        <v>-/-</v>
      </c>
    </row>
    <row r="6581" ht="22.5" customHeight="1">
      <c r="A6581" s="165"/>
      <c r="B6581" s="171"/>
      <c r="C6581" s="167"/>
      <c r="D6581" s="168">
        <v>0.0</v>
      </c>
      <c r="E6581" s="169" t="str">
        <f>iferror(vlookup(C6581,'Master data'!$A$2:$C$29,3,0),"-/-")</f>
        <v>-/-</v>
      </c>
      <c r="F6581" s="169" t="str">
        <f>iferror(vlookup(C6581,'Master data'!$A$2:$C$29,2,0),"-/-")</f>
        <v>-/-</v>
      </c>
    </row>
    <row r="6582" ht="22.5" customHeight="1">
      <c r="A6582" s="165"/>
      <c r="B6582" s="171"/>
      <c r="C6582" s="167"/>
      <c r="D6582" s="168">
        <v>0.0</v>
      </c>
      <c r="E6582" s="169" t="str">
        <f>iferror(vlookup(C6582,'Master data'!$A$2:$C$29,3,0),"-/-")</f>
        <v>-/-</v>
      </c>
      <c r="F6582" s="169" t="str">
        <f>iferror(vlookup(C6582,'Master data'!$A$2:$C$29,2,0),"-/-")</f>
        <v>-/-</v>
      </c>
    </row>
    <row r="6583" ht="22.5" customHeight="1">
      <c r="A6583" s="165"/>
      <c r="B6583" s="171"/>
      <c r="C6583" s="167"/>
      <c r="D6583" s="168">
        <v>0.0</v>
      </c>
      <c r="E6583" s="169" t="str">
        <f>iferror(vlookup(C6583,'Master data'!$A$2:$C$29,3,0),"-/-")</f>
        <v>-/-</v>
      </c>
      <c r="F6583" s="169" t="str">
        <f>iferror(vlookup(C6583,'Master data'!$A$2:$C$29,2,0),"-/-")</f>
        <v>-/-</v>
      </c>
    </row>
    <row r="6584" ht="22.5" customHeight="1">
      <c r="A6584" s="165"/>
      <c r="B6584" s="171"/>
      <c r="C6584" s="167"/>
      <c r="D6584" s="168">
        <v>0.0</v>
      </c>
      <c r="E6584" s="169" t="str">
        <f>iferror(vlookup(C6584,'Master data'!$A$2:$C$29,3,0),"-/-")</f>
        <v>-/-</v>
      </c>
      <c r="F6584" s="169" t="str">
        <f>iferror(vlookup(C6584,'Master data'!$A$2:$C$29,2,0),"-/-")</f>
        <v>-/-</v>
      </c>
    </row>
    <row r="6585" ht="22.5" customHeight="1">
      <c r="A6585" s="165"/>
      <c r="B6585" s="171"/>
      <c r="C6585" s="167"/>
      <c r="D6585" s="168">
        <v>0.0</v>
      </c>
      <c r="E6585" s="169" t="str">
        <f>iferror(vlookup(C6585,'Master data'!$A$2:$C$29,3,0),"-/-")</f>
        <v>-/-</v>
      </c>
      <c r="F6585" s="169" t="str">
        <f>iferror(vlookup(C6585,'Master data'!$A$2:$C$29,2,0),"-/-")</f>
        <v>-/-</v>
      </c>
    </row>
    <row r="6586" ht="22.5" customHeight="1">
      <c r="A6586" s="165"/>
      <c r="B6586" s="171"/>
      <c r="C6586" s="167"/>
      <c r="D6586" s="168">
        <v>0.0</v>
      </c>
      <c r="E6586" s="169" t="str">
        <f>iferror(vlookup(C6586,'Master data'!$A$2:$C$29,3,0),"-/-")</f>
        <v>-/-</v>
      </c>
      <c r="F6586" s="169" t="str">
        <f>iferror(vlookup(C6586,'Master data'!$A$2:$C$29,2,0),"-/-")</f>
        <v>-/-</v>
      </c>
    </row>
    <row r="6587" ht="22.5" customHeight="1">
      <c r="A6587" s="165"/>
      <c r="B6587" s="171"/>
      <c r="C6587" s="167"/>
      <c r="D6587" s="168">
        <v>0.0</v>
      </c>
      <c r="E6587" s="169" t="str">
        <f>iferror(vlookup(C6587,'Master data'!$A$2:$C$29,3,0),"-/-")</f>
        <v>-/-</v>
      </c>
      <c r="F6587" s="169" t="str">
        <f>iferror(vlookup(C6587,'Master data'!$A$2:$C$29,2,0),"-/-")</f>
        <v>-/-</v>
      </c>
    </row>
    <row r="6588" ht="22.5" customHeight="1">
      <c r="A6588" s="165"/>
      <c r="B6588" s="171"/>
      <c r="C6588" s="167"/>
      <c r="D6588" s="168">
        <v>0.0</v>
      </c>
      <c r="E6588" s="169" t="str">
        <f>iferror(vlookup(C6588,'Master data'!$A$2:$C$29,3,0),"-/-")</f>
        <v>-/-</v>
      </c>
      <c r="F6588" s="169" t="str">
        <f>iferror(vlookup(C6588,'Master data'!$A$2:$C$29,2,0),"-/-")</f>
        <v>-/-</v>
      </c>
    </row>
    <row r="6589" ht="22.5" customHeight="1">
      <c r="A6589" s="165"/>
      <c r="B6589" s="171"/>
      <c r="C6589" s="167"/>
      <c r="D6589" s="168">
        <v>0.0</v>
      </c>
      <c r="E6589" s="169" t="str">
        <f>iferror(vlookup(C6589,'Master data'!$A$2:$C$29,3,0),"-/-")</f>
        <v>-/-</v>
      </c>
      <c r="F6589" s="169" t="str">
        <f>iferror(vlookup(C6589,'Master data'!$A$2:$C$29,2,0),"-/-")</f>
        <v>-/-</v>
      </c>
    </row>
    <row r="6590" ht="22.5" customHeight="1">
      <c r="A6590" s="165"/>
      <c r="B6590" s="171"/>
      <c r="C6590" s="167"/>
      <c r="D6590" s="168">
        <v>0.0</v>
      </c>
      <c r="E6590" s="169" t="str">
        <f>iferror(vlookup(C6590,'Master data'!$A$2:$C$29,3,0),"-/-")</f>
        <v>-/-</v>
      </c>
      <c r="F6590" s="169" t="str">
        <f>iferror(vlookup(C6590,'Master data'!$A$2:$C$29,2,0),"-/-")</f>
        <v>-/-</v>
      </c>
    </row>
    <row r="6591" ht="22.5" customHeight="1">
      <c r="A6591" s="165"/>
      <c r="B6591" s="171"/>
      <c r="C6591" s="167"/>
      <c r="D6591" s="168">
        <v>0.0</v>
      </c>
      <c r="E6591" s="169" t="str">
        <f>iferror(vlookup(C6591,'Master data'!$A$2:$C$29,3,0),"-/-")</f>
        <v>-/-</v>
      </c>
      <c r="F6591" s="169" t="str">
        <f>iferror(vlookup(C6591,'Master data'!$A$2:$C$29,2,0),"-/-")</f>
        <v>-/-</v>
      </c>
    </row>
    <row r="6592" ht="22.5" customHeight="1">
      <c r="A6592" s="165"/>
      <c r="B6592" s="171"/>
      <c r="C6592" s="167"/>
      <c r="D6592" s="168">
        <v>0.0</v>
      </c>
      <c r="E6592" s="169" t="str">
        <f>iferror(vlookup(C6592,'Master data'!$A$2:$C$29,3,0),"-/-")</f>
        <v>-/-</v>
      </c>
      <c r="F6592" s="169" t="str">
        <f>iferror(vlookup(C6592,'Master data'!$A$2:$C$29,2,0),"-/-")</f>
        <v>-/-</v>
      </c>
    </row>
    <row r="6593" ht="22.5" customHeight="1">
      <c r="A6593" s="165"/>
      <c r="B6593" s="171"/>
      <c r="C6593" s="167"/>
      <c r="D6593" s="168">
        <v>0.0</v>
      </c>
      <c r="E6593" s="169" t="str">
        <f>iferror(vlookup(C6593,'Master data'!$A$2:$C$29,3,0),"-/-")</f>
        <v>-/-</v>
      </c>
      <c r="F6593" s="169" t="str">
        <f>iferror(vlookup(C6593,'Master data'!$A$2:$C$29,2,0),"-/-")</f>
        <v>-/-</v>
      </c>
    </row>
    <row r="6594" ht="22.5" customHeight="1">
      <c r="A6594" s="165"/>
      <c r="B6594" s="171"/>
      <c r="C6594" s="167"/>
      <c r="D6594" s="168">
        <v>0.0</v>
      </c>
      <c r="E6594" s="169" t="str">
        <f>iferror(vlookup(C6594,'Master data'!$A$2:$C$29,3,0),"-/-")</f>
        <v>-/-</v>
      </c>
      <c r="F6594" s="169" t="str">
        <f>iferror(vlookup(C6594,'Master data'!$A$2:$C$29,2,0),"-/-")</f>
        <v>-/-</v>
      </c>
    </row>
    <row r="6595" ht="22.5" customHeight="1">
      <c r="A6595" s="165"/>
      <c r="B6595" s="171"/>
      <c r="C6595" s="167"/>
      <c r="D6595" s="168">
        <v>0.0</v>
      </c>
      <c r="E6595" s="169" t="str">
        <f>iferror(vlookup(C6595,'Master data'!$A$2:$C$29,3,0),"-/-")</f>
        <v>-/-</v>
      </c>
      <c r="F6595" s="169" t="str">
        <f>iferror(vlookup(C6595,'Master data'!$A$2:$C$29,2,0),"-/-")</f>
        <v>-/-</v>
      </c>
    </row>
    <row r="6596" ht="22.5" customHeight="1">
      <c r="A6596" s="165"/>
      <c r="B6596" s="171"/>
      <c r="C6596" s="167"/>
      <c r="D6596" s="168">
        <v>0.0</v>
      </c>
      <c r="E6596" s="169" t="str">
        <f>iferror(vlookup(C6596,'Master data'!$A$2:$C$29,3,0),"-/-")</f>
        <v>-/-</v>
      </c>
      <c r="F6596" s="169" t="str">
        <f>iferror(vlookup(C6596,'Master data'!$A$2:$C$29,2,0),"-/-")</f>
        <v>-/-</v>
      </c>
    </row>
    <row r="6597" ht="22.5" customHeight="1">
      <c r="A6597" s="165"/>
      <c r="B6597" s="171"/>
      <c r="C6597" s="167"/>
      <c r="D6597" s="168">
        <v>0.0</v>
      </c>
      <c r="E6597" s="169" t="str">
        <f>iferror(vlookup(C6597,'Master data'!$A$2:$C$29,3,0),"-/-")</f>
        <v>-/-</v>
      </c>
      <c r="F6597" s="169" t="str">
        <f>iferror(vlookup(C6597,'Master data'!$A$2:$C$29,2,0),"-/-")</f>
        <v>-/-</v>
      </c>
    </row>
    <row r="6598" ht="22.5" customHeight="1">
      <c r="A6598" s="165"/>
      <c r="B6598" s="171"/>
      <c r="C6598" s="167"/>
      <c r="D6598" s="168">
        <v>0.0</v>
      </c>
      <c r="E6598" s="169" t="str">
        <f>iferror(vlookup(C6598,'Master data'!$A$2:$C$29,3,0),"-/-")</f>
        <v>-/-</v>
      </c>
      <c r="F6598" s="169" t="str">
        <f>iferror(vlookup(C6598,'Master data'!$A$2:$C$29,2,0),"-/-")</f>
        <v>-/-</v>
      </c>
    </row>
    <row r="6599" ht="22.5" customHeight="1">
      <c r="A6599" s="165"/>
      <c r="B6599" s="171"/>
      <c r="C6599" s="167"/>
      <c r="D6599" s="168">
        <v>0.0</v>
      </c>
      <c r="E6599" s="169" t="str">
        <f>iferror(vlookup(C6599,'Master data'!$A$2:$C$29,3,0),"-/-")</f>
        <v>-/-</v>
      </c>
      <c r="F6599" s="169" t="str">
        <f>iferror(vlookup(C6599,'Master data'!$A$2:$C$29,2,0),"-/-")</f>
        <v>-/-</v>
      </c>
    </row>
    <row r="6600" ht="22.5" customHeight="1">
      <c r="A6600" s="165"/>
      <c r="B6600" s="171"/>
      <c r="C6600" s="167"/>
      <c r="D6600" s="168">
        <v>0.0</v>
      </c>
      <c r="E6600" s="169" t="str">
        <f>iferror(vlookup(C6600,'Master data'!$A$2:$C$29,3,0),"-/-")</f>
        <v>-/-</v>
      </c>
      <c r="F6600" s="169" t="str">
        <f>iferror(vlookup(C6600,'Master data'!$A$2:$C$29,2,0),"-/-")</f>
        <v>-/-</v>
      </c>
    </row>
    <row r="6601" ht="22.5" customHeight="1">
      <c r="A6601" s="165"/>
      <c r="B6601" s="171"/>
      <c r="C6601" s="167"/>
      <c r="D6601" s="168">
        <v>0.0</v>
      </c>
      <c r="E6601" s="169" t="str">
        <f>iferror(vlookup(C6601,'Master data'!$A$2:$C$29,3,0),"-/-")</f>
        <v>-/-</v>
      </c>
      <c r="F6601" s="169" t="str">
        <f>iferror(vlookup(C6601,'Master data'!$A$2:$C$29,2,0),"-/-")</f>
        <v>-/-</v>
      </c>
    </row>
    <row r="6602" ht="22.5" customHeight="1">
      <c r="A6602" s="165"/>
      <c r="B6602" s="171"/>
      <c r="C6602" s="167"/>
      <c r="D6602" s="168">
        <v>0.0</v>
      </c>
      <c r="E6602" s="169" t="str">
        <f>iferror(vlookup(C6602,'Master data'!$A$2:$C$29,3,0),"-/-")</f>
        <v>-/-</v>
      </c>
      <c r="F6602" s="169" t="str">
        <f>iferror(vlookup(C6602,'Master data'!$A$2:$C$29,2,0),"-/-")</f>
        <v>-/-</v>
      </c>
    </row>
    <row r="6603" ht="22.5" customHeight="1">
      <c r="A6603" s="165"/>
      <c r="B6603" s="171"/>
      <c r="C6603" s="167"/>
      <c r="D6603" s="168">
        <v>0.0</v>
      </c>
      <c r="E6603" s="169" t="str">
        <f>iferror(vlookup(C6603,'Master data'!$A$2:$C$29,3,0),"-/-")</f>
        <v>-/-</v>
      </c>
      <c r="F6603" s="169" t="str">
        <f>iferror(vlookup(C6603,'Master data'!$A$2:$C$29,2,0),"-/-")</f>
        <v>-/-</v>
      </c>
    </row>
    <row r="6604" ht="22.5" customHeight="1">
      <c r="A6604" s="165"/>
      <c r="B6604" s="171"/>
      <c r="C6604" s="167"/>
      <c r="D6604" s="168">
        <v>0.0</v>
      </c>
      <c r="E6604" s="169" t="str">
        <f>iferror(vlookup(C6604,'Master data'!$A$2:$C$29,3,0),"-/-")</f>
        <v>-/-</v>
      </c>
      <c r="F6604" s="169" t="str">
        <f>iferror(vlookup(C6604,'Master data'!$A$2:$C$29,2,0),"-/-")</f>
        <v>-/-</v>
      </c>
    </row>
    <row r="6605" ht="22.5" customHeight="1">
      <c r="A6605" s="165"/>
      <c r="B6605" s="171"/>
      <c r="C6605" s="167"/>
      <c r="D6605" s="168">
        <v>0.0</v>
      </c>
      <c r="E6605" s="169" t="str">
        <f>iferror(vlookup(C6605,'Master data'!$A$2:$C$29,3,0),"-/-")</f>
        <v>-/-</v>
      </c>
      <c r="F6605" s="169" t="str">
        <f>iferror(vlookup(C6605,'Master data'!$A$2:$C$29,2,0),"-/-")</f>
        <v>-/-</v>
      </c>
    </row>
    <row r="6606" ht="22.5" customHeight="1">
      <c r="A6606" s="165"/>
      <c r="B6606" s="171"/>
      <c r="C6606" s="167"/>
      <c r="D6606" s="168">
        <v>0.0</v>
      </c>
      <c r="E6606" s="169" t="str">
        <f>iferror(vlookup(C6606,'Master data'!$A$2:$C$29,3,0),"-/-")</f>
        <v>-/-</v>
      </c>
      <c r="F6606" s="169" t="str">
        <f>iferror(vlookup(C6606,'Master data'!$A$2:$C$29,2,0),"-/-")</f>
        <v>-/-</v>
      </c>
    </row>
    <row r="6607" ht="22.5" customHeight="1">
      <c r="A6607" s="165"/>
      <c r="B6607" s="171"/>
      <c r="C6607" s="167"/>
      <c r="D6607" s="168">
        <v>0.0</v>
      </c>
      <c r="E6607" s="169" t="str">
        <f>iferror(vlookup(C6607,'Master data'!$A$2:$C$29,3,0),"-/-")</f>
        <v>-/-</v>
      </c>
      <c r="F6607" s="169" t="str">
        <f>iferror(vlookup(C6607,'Master data'!$A$2:$C$29,2,0),"-/-")</f>
        <v>-/-</v>
      </c>
    </row>
    <row r="6608" ht="22.5" customHeight="1">
      <c r="A6608" s="165"/>
      <c r="B6608" s="171"/>
      <c r="C6608" s="167"/>
      <c r="D6608" s="168">
        <v>0.0</v>
      </c>
      <c r="E6608" s="169" t="str">
        <f>iferror(vlookup(C6608,'Master data'!$A$2:$C$29,3,0),"-/-")</f>
        <v>-/-</v>
      </c>
      <c r="F6608" s="169" t="str">
        <f>iferror(vlookup(C6608,'Master data'!$A$2:$C$29,2,0),"-/-")</f>
        <v>-/-</v>
      </c>
    </row>
    <row r="6609" ht="22.5" customHeight="1">
      <c r="A6609" s="165"/>
      <c r="B6609" s="171"/>
      <c r="C6609" s="167"/>
      <c r="D6609" s="168">
        <v>0.0</v>
      </c>
      <c r="E6609" s="169" t="str">
        <f>iferror(vlookup(C6609,'Master data'!$A$2:$C$29,3,0),"-/-")</f>
        <v>-/-</v>
      </c>
      <c r="F6609" s="169" t="str">
        <f>iferror(vlookup(C6609,'Master data'!$A$2:$C$29,2,0),"-/-")</f>
        <v>-/-</v>
      </c>
    </row>
    <row r="6610" ht="22.5" customHeight="1">
      <c r="A6610" s="165"/>
      <c r="B6610" s="171"/>
      <c r="C6610" s="167"/>
      <c r="D6610" s="168">
        <v>0.0</v>
      </c>
      <c r="E6610" s="169" t="str">
        <f>iferror(vlookup(C6610,'Master data'!$A$2:$C$29,3,0),"-/-")</f>
        <v>-/-</v>
      </c>
      <c r="F6610" s="169" t="str">
        <f>iferror(vlookup(C6610,'Master data'!$A$2:$C$29,2,0),"-/-")</f>
        <v>-/-</v>
      </c>
    </row>
    <row r="6611" ht="22.5" customHeight="1">
      <c r="A6611" s="165"/>
      <c r="B6611" s="171"/>
      <c r="C6611" s="167"/>
      <c r="D6611" s="168">
        <v>0.0</v>
      </c>
      <c r="E6611" s="169" t="str">
        <f>iferror(vlookup(C6611,'Master data'!$A$2:$C$29,3,0),"-/-")</f>
        <v>-/-</v>
      </c>
      <c r="F6611" s="169" t="str">
        <f>iferror(vlookup(C6611,'Master data'!$A$2:$C$29,2,0),"-/-")</f>
        <v>-/-</v>
      </c>
    </row>
    <row r="6612" ht="22.5" customHeight="1">
      <c r="A6612" s="165"/>
      <c r="B6612" s="171"/>
      <c r="C6612" s="167"/>
      <c r="D6612" s="168">
        <v>0.0</v>
      </c>
      <c r="E6612" s="169" t="str">
        <f>iferror(vlookup(C6612,'Master data'!$A$2:$C$29,3,0),"-/-")</f>
        <v>-/-</v>
      </c>
      <c r="F6612" s="169" t="str">
        <f>iferror(vlookup(C6612,'Master data'!$A$2:$C$29,2,0),"-/-")</f>
        <v>-/-</v>
      </c>
    </row>
    <row r="6613" ht="22.5" customHeight="1">
      <c r="A6613" s="165"/>
      <c r="B6613" s="171"/>
      <c r="C6613" s="167"/>
      <c r="D6613" s="168">
        <v>0.0</v>
      </c>
      <c r="E6613" s="169" t="str">
        <f>iferror(vlookup(C6613,'Master data'!$A$2:$C$29,3,0),"-/-")</f>
        <v>-/-</v>
      </c>
      <c r="F6613" s="169" t="str">
        <f>iferror(vlookup(C6613,'Master data'!$A$2:$C$29,2,0),"-/-")</f>
        <v>-/-</v>
      </c>
    </row>
    <row r="6614" ht="22.5" customHeight="1">
      <c r="A6614" s="165"/>
      <c r="B6614" s="171"/>
      <c r="C6614" s="167"/>
      <c r="D6614" s="168">
        <v>0.0</v>
      </c>
      <c r="E6614" s="169" t="str">
        <f>iferror(vlookup(C6614,'Master data'!$A$2:$C$29,3,0),"-/-")</f>
        <v>-/-</v>
      </c>
      <c r="F6614" s="169" t="str">
        <f>iferror(vlookup(C6614,'Master data'!$A$2:$C$29,2,0),"-/-")</f>
        <v>-/-</v>
      </c>
    </row>
    <row r="6615" ht="22.5" customHeight="1">
      <c r="A6615" s="165"/>
      <c r="B6615" s="171"/>
      <c r="C6615" s="167"/>
      <c r="D6615" s="168">
        <v>0.0</v>
      </c>
      <c r="E6615" s="169" t="str">
        <f>iferror(vlookup(C6615,'Master data'!$A$2:$C$29,3,0),"-/-")</f>
        <v>-/-</v>
      </c>
      <c r="F6615" s="169" t="str">
        <f>iferror(vlookup(C6615,'Master data'!$A$2:$C$29,2,0),"-/-")</f>
        <v>-/-</v>
      </c>
    </row>
    <row r="6616" ht="22.5" customHeight="1">
      <c r="A6616" s="165"/>
      <c r="B6616" s="171"/>
      <c r="C6616" s="167"/>
      <c r="D6616" s="168">
        <v>0.0</v>
      </c>
      <c r="E6616" s="169" t="str">
        <f>iferror(vlookup(C6616,'Master data'!$A$2:$C$29,3,0),"-/-")</f>
        <v>-/-</v>
      </c>
      <c r="F6616" s="169" t="str">
        <f>iferror(vlookup(C6616,'Master data'!$A$2:$C$29,2,0),"-/-")</f>
        <v>-/-</v>
      </c>
    </row>
    <row r="6617" ht="22.5" customHeight="1">
      <c r="A6617" s="165"/>
      <c r="B6617" s="171"/>
      <c r="C6617" s="167"/>
      <c r="D6617" s="168">
        <v>0.0</v>
      </c>
      <c r="E6617" s="169" t="str">
        <f>iferror(vlookup(C6617,'Master data'!$A$2:$C$29,3,0),"-/-")</f>
        <v>-/-</v>
      </c>
      <c r="F6617" s="169" t="str">
        <f>iferror(vlookup(C6617,'Master data'!$A$2:$C$29,2,0),"-/-")</f>
        <v>-/-</v>
      </c>
    </row>
    <row r="6618" ht="22.5" customHeight="1">
      <c r="A6618" s="165"/>
      <c r="B6618" s="171"/>
      <c r="C6618" s="167"/>
      <c r="D6618" s="168">
        <v>0.0</v>
      </c>
      <c r="E6618" s="169" t="str">
        <f>iferror(vlookup(C6618,'Master data'!$A$2:$C$29,3,0),"-/-")</f>
        <v>-/-</v>
      </c>
      <c r="F6618" s="169" t="str">
        <f>iferror(vlookup(C6618,'Master data'!$A$2:$C$29,2,0),"-/-")</f>
        <v>-/-</v>
      </c>
    </row>
    <row r="6619" ht="22.5" customHeight="1">
      <c r="A6619" s="165"/>
      <c r="B6619" s="171"/>
      <c r="C6619" s="167"/>
      <c r="D6619" s="168">
        <v>0.0</v>
      </c>
      <c r="E6619" s="169" t="str">
        <f>iferror(vlookup(C6619,'Master data'!$A$2:$C$29,3,0),"-/-")</f>
        <v>-/-</v>
      </c>
      <c r="F6619" s="169" t="str">
        <f>iferror(vlookup(C6619,'Master data'!$A$2:$C$29,2,0),"-/-")</f>
        <v>-/-</v>
      </c>
    </row>
    <row r="6620" ht="22.5" customHeight="1">
      <c r="A6620" s="165"/>
      <c r="B6620" s="171"/>
      <c r="C6620" s="167"/>
      <c r="D6620" s="168">
        <v>0.0</v>
      </c>
      <c r="E6620" s="169" t="str">
        <f>iferror(vlookup(C6620,'Master data'!$A$2:$C$29,3,0),"-/-")</f>
        <v>-/-</v>
      </c>
      <c r="F6620" s="169" t="str">
        <f>iferror(vlookup(C6620,'Master data'!$A$2:$C$29,2,0),"-/-")</f>
        <v>-/-</v>
      </c>
    </row>
    <row r="6621" ht="22.5" customHeight="1">
      <c r="A6621" s="165"/>
      <c r="B6621" s="171"/>
      <c r="C6621" s="167"/>
      <c r="D6621" s="168">
        <v>0.0</v>
      </c>
      <c r="E6621" s="169" t="str">
        <f>iferror(vlookup(C6621,'Master data'!$A$2:$C$29,3,0),"-/-")</f>
        <v>-/-</v>
      </c>
      <c r="F6621" s="169" t="str">
        <f>iferror(vlookup(C6621,'Master data'!$A$2:$C$29,2,0),"-/-")</f>
        <v>-/-</v>
      </c>
    </row>
    <row r="6622" ht="22.5" customHeight="1">
      <c r="A6622" s="165"/>
      <c r="B6622" s="171"/>
      <c r="C6622" s="167"/>
      <c r="D6622" s="168">
        <v>0.0</v>
      </c>
      <c r="E6622" s="169" t="str">
        <f>iferror(vlookup(C6622,'Master data'!$A$2:$C$29,3,0),"-/-")</f>
        <v>-/-</v>
      </c>
      <c r="F6622" s="169" t="str">
        <f>iferror(vlookup(C6622,'Master data'!$A$2:$C$29,2,0),"-/-")</f>
        <v>-/-</v>
      </c>
    </row>
    <row r="6623" ht="22.5" customHeight="1">
      <c r="A6623" s="165"/>
      <c r="B6623" s="171"/>
      <c r="C6623" s="167"/>
      <c r="D6623" s="168">
        <v>0.0</v>
      </c>
      <c r="E6623" s="169" t="str">
        <f>iferror(vlookup(C6623,'Master data'!$A$2:$C$29,3,0),"-/-")</f>
        <v>-/-</v>
      </c>
      <c r="F6623" s="169" t="str">
        <f>iferror(vlookup(C6623,'Master data'!$A$2:$C$29,2,0),"-/-")</f>
        <v>-/-</v>
      </c>
    </row>
    <row r="6624" ht="22.5" customHeight="1">
      <c r="A6624" s="165"/>
      <c r="B6624" s="171"/>
      <c r="C6624" s="167"/>
      <c r="D6624" s="168">
        <v>0.0</v>
      </c>
      <c r="E6624" s="169" t="str">
        <f>iferror(vlookup(C6624,'Master data'!$A$2:$C$29,3,0),"-/-")</f>
        <v>-/-</v>
      </c>
      <c r="F6624" s="169" t="str">
        <f>iferror(vlookup(C6624,'Master data'!$A$2:$C$29,2,0),"-/-")</f>
        <v>-/-</v>
      </c>
    </row>
    <row r="6625" ht="22.5" customHeight="1">
      <c r="A6625" s="165"/>
      <c r="B6625" s="171"/>
      <c r="C6625" s="167"/>
      <c r="D6625" s="168">
        <v>0.0</v>
      </c>
      <c r="E6625" s="169" t="str">
        <f>iferror(vlookup(C6625,'Master data'!$A$2:$C$29,3,0),"-/-")</f>
        <v>-/-</v>
      </c>
      <c r="F6625" s="169" t="str">
        <f>iferror(vlookup(C6625,'Master data'!$A$2:$C$29,2,0),"-/-")</f>
        <v>-/-</v>
      </c>
    </row>
    <row r="6626" ht="22.5" customHeight="1">
      <c r="A6626" s="165"/>
      <c r="B6626" s="171"/>
      <c r="C6626" s="167"/>
      <c r="D6626" s="168">
        <v>0.0</v>
      </c>
      <c r="E6626" s="169" t="str">
        <f>iferror(vlookup(C6626,'Master data'!$A$2:$C$29,3,0),"-/-")</f>
        <v>-/-</v>
      </c>
      <c r="F6626" s="169" t="str">
        <f>iferror(vlookup(C6626,'Master data'!$A$2:$C$29,2,0),"-/-")</f>
        <v>-/-</v>
      </c>
    </row>
    <row r="6627" ht="22.5" customHeight="1">
      <c r="A6627" s="165"/>
      <c r="B6627" s="171"/>
      <c r="C6627" s="167"/>
      <c r="D6627" s="168">
        <v>0.0</v>
      </c>
      <c r="E6627" s="169" t="str">
        <f>iferror(vlookup(C6627,'Master data'!$A$2:$C$29,3,0),"-/-")</f>
        <v>-/-</v>
      </c>
      <c r="F6627" s="169" t="str">
        <f>iferror(vlookup(C6627,'Master data'!$A$2:$C$29,2,0),"-/-")</f>
        <v>-/-</v>
      </c>
    </row>
    <row r="6628" ht="22.5" customHeight="1">
      <c r="A6628" s="165"/>
      <c r="B6628" s="171"/>
      <c r="C6628" s="167"/>
      <c r="D6628" s="168">
        <v>0.0</v>
      </c>
      <c r="E6628" s="169" t="str">
        <f>iferror(vlookup(C6628,'Master data'!$A$2:$C$29,3,0),"-/-")</f>
        <v>-/-</v>
      </c>
      <c r="F6628" s="169" t="str">
        <f>iferror(vlookup(C6628,'Master data'!$A$2:$C$29,2,0),"-/-")</f>
        <v>-/-</v>
      </c>
    </row>
    <row r="6629" ht="22.5" customHeight="1">
      <c r="A6629" s="165"/>
      <c r="B6629" s="171"/>
      <c r="C6629" s="167"/>
      <c r="D6629" s="168">
        <v>0.0</v>
      </c>
      <c r="E6629" s="169" t="str">
        <f>iferror(vlookup(C6629,'Master data'!$A$2:$C$29,3,0),"-/-")</f>
        <v>-/-</v>
      </c>
      <c r="F6629" s="169" t="str">
        <f>iferror(vlookup(C6629,'Master data'!$A$2:$C$29,2,0),"-/-")</f>
        <v>-/-</v>
      </c>
    </row>
    <row r="6630" ht="22.5" customHeight="1">
      <c r="A6630" s="165"/>
      <c r="B6630" s="171"/>
      <c r="C6630" s="167"/>
      <c r="D6630" s="168">
        <v>0.0</v>
      </c>
      <c r="E6630" s="169" t="str">
        <f>iferror(vlookup(C6630,'Master data'!$A$2:$C$29,3,0),"-/-")</f>
        <v>-/-</v>
      </c>
      <c r="F6630" s="169" t="str">
        <f>iferror(vlookup(C6630,'Master data'!$A$2:$C$29,2,0),"-/-")</f>
        <v>-/-</v>
      </c>
    </row>
    <row r="6631" ht="22.5" customHeight="1">
      <c r="A6631" s="165"/>
      <c r="B6631" s="171"/>
      <c r="C6631" s="167"/>
      <c r="D6631" s="168">
        <v>0.0</v>
      </c>
      <c r="E6631" s="169" t="str">
        <f>iferror(vlookup(C6631,'Master data'!$A$2:$C$29,3,0),"-/-")</f>
        <v>-/-</v>
      </c>
      <c r="F6631" s="169" t="str">
        <f>iferror(vlookup(C6631,'Master data'!$A$2:$C$29,2,0),"-/-")</f>
        <v>-/-</v>
      </c>
    </row>
    <row r="6632" ht="22.5" customHeight="1">
      <c r="A6632" s="165"/>
      <c r="B6632" s="171"/>
      <c r="C6632" s="167"/>
      <c r="D6632" s="168">
        <v>0.0</v>
      </c>
      <c r="E6632" s="169" t="str">
        <f>iferror(vlookup(C6632,'Master data'!$A$2:$C$29,3,0),"-/-")</f>
        <v>-/-</v>
      </c>
      <c r="F6632" s="169" t="str">
        <f>iferror(vlookup(C6632,'Master data'!$A$2:$C$29,2,0),"-/-")</f>
        <v>-/-</v>
      </c>
    </row>
    <row r="6633" ht="22.5" customHeight="1">
      <c r="A6633" s="165"/>
      <c r="B6633" s="171"/>
      <c r="C6633" s="167"/>
      <c r="D6633" s="168">
        <v>0.0</v>
      </c>
      <c r="E6633" s="169" t="str">
        <f>iferror(vlookup(C6633,'Master data'!$A$2:$C$29,3,0),"-/-")</f>
        <v>-/-</v>
      </c>
      <c r="F6633" s="169" t="str">
        <f>iferror(vlookup(C6633,'Master data'!$A$2:$C$29,2,0),"-/-")</f>
        <v>-/-</v>
      </c>
    </row>
    <row r="6634" ht="22.5" customHeight="1">
      <c r="A6634" s="165"/>
      <c r="B6634" s="171"/>
      <c r="C6634" s="167"/>
      <c r="D6634" s="168">
        <v>0.0</v>
      </c>
      <c r="E6634" s="169" t="str">
        <f>iferror(vlookup(C6634,'Master data'!$A$2:$C$29,3,0),"-/-")</f>
        <v>-/-</v>
      </c>
      <c r="F6634" s="169" t="str">
        <f>iferror(vlookup(C6634,'Master data'!$A$2:$C$29,2,0),"-/-")</f>
        <v>-/-</v>
      </c>
    </row>
    <row r="6635" ht="22.5" customHeight="1">
      <c r="A6635" s="165"/>
      <c r="B6635" s="171"/>
      <c r="C6635" s="167"/>
      <c r="D6635" s="168">
        <v>0.0</v>
      </c>
      <c r="E6635" s="169" t="str">
        <f>iferror(vlookup(C6635,'Master data'!$A$2:$C$29,3,0),"-/-")</f>
        <v>-/-</v>
      </c>
      <c r="F6635" s="169" t="str">
        <f>iferror(vlookup(C6635,'Master data'!$A$2:$C$29,2,0),"-/-")</f>
        <v>-/-</v>
      </c>
    </row>
    <row r="6636" ht="22.5" customHeight="1">
      <c r="A6636" s="165"/>
      <c r="B6636" s="171"/>
      <c r="C6636" s="167"/>
      <c r="D6636" s="168">
        <v>0.0</v>
      </c>
      <c r="E6636" s="169" t="str">
        <f>iferror(vlookup(C6636,'Master data'!$A$2:$C$29,3,0),"-/-")</f>
        <v>-/-</v>
      </c>
      <c r="F6636" s="169" t="str">
        <f>iferror(vlookup(C6636,'Master data'!$A$2:$C$29,2,0),"-/-")</f>
        <v>-/-</v>
      </c>
    </row>
    <row r="6637" ht="22.5" customHeight="1">
      <c r="A6637" s="165"/>
      <c r="B6637" s="171"/>
      <c r="C6637" s="167"/>
      <c r="D6637" s="168">
        <v>0.0</v>
      </c>
      <c r="E6637" s="169" t="str">
        <f>iferror(vlookup(C6637,'Master data'!$A$2:$C$29,3,0),"-/-")</f>
        <v>-/-</v>
      </c>
      <c r="F6637" s="169" t="str">
        <f>iferror(vlookup(C6637,'Master data'!$A$2:$C$29,2,0),"-/-")</f>
        <v>-/-</v>
      </c>
    </row>
    <row r="6638" ht="22.5" customHeight="1">
      <c r="A6638" s="165"/>
      <c r="B6638" s="171"/>
      <c r="C6638" s="167"/>
      <c r="D6638" s="168">
        <v>0.0</v>
      </c>
      <c r="E6638" s="169" t="str">
        <f>iferror(vlookup(C6638,'Master data'!$A$2:$C$29,3,0),"-/-")</f>
        <v>-/-</v>
      </c>
      <c r="F6638" s="169" t="str">
        <f>iferror(vlookup(C6638,'Master data'!$A$2:$C$29,2,0),"-/-")</f>
        <v>-/-</v>
      </c>
    </row>
    <row r="6639" ht="22.5" customHeight="1">
      <c r="A6639" s="165"/>
      <c r="B6639" s="171"/>
      <c r="C6639" s="167"/>
      <c r="D6639" s="168">
        <v>0.0</v>
      </c>
      <c r="E6639" s="169" t="str">
        <f>iferror(vlookup(C6639,'Master data'!$A$2:$C$29,3,0),"-/-")</f>
        <v>-/-</v>
      </c>
      <c r="F6639" s="169" t="str">
        <f>iferror(vlookup(C6639,'Master data'!$A$2:$C$29,2,0),"-/-")</f>
        <v>-/-</v>
      </c>
    </row>
    <row r="6640" ht="22.5" customHeight="1">
      <c r="A6640" s="165"/>
      <c r="B6640" s="171"/>
      <c r="C6640" s="167"/>
      <c r="D6640" s="168">
        <v>0.0</v>
      </c>
      <c r="E6640" s="169" t="str">
        <f>iferror(vlookup(C6640,'Master data'!$A$2:$C$29,3,0),"-/-")</f>
        <v>-/-</v>
      </c>
      <c r="F6640" s="169" t="str">
        <f>iferror(vlookup(C6640,'Master data'!$A$2:$C$29,2,0),"-/-")</f>
        <v>-/-</v>
      </c>
    </row>
    <row r="6641" ht="22.5" customHeight="1">
      <c r="A6641" s="165"/>
      <c r="B6641" s="171"/>
      <c r="C6641" s="167"/>
      <c r="D6641" s="168">
        <v>0.0</v>
      </c>
      <c r="E6641" s="169" t="str">
        <f>iferror(vlookup(C6641,'Master data'!$A$2:$C$29,3,0),"-/-")</f>
        <v>-/-</v>
      </c>
      <c r="F6641" s="169" t="str">
        <f>iferror(vlookup(C6641,'Master data'!$A$2:$C$29,2,0),"-/-")</f>
        <v>-/-</v>
      </c>
    </row>
    <row r="6642" ht="22.5" customHeight="1">
      <c r="A6642" s="165"/>
      <c r="B6642" s="171"/>
      <c r="C6642" s="167"/>
      <c r="D6642" s="168">
        <v>0.0</v>
      </c>
      <c r="E6642" s="169" t="str">
        <f>iferror(vlookup(C6642,'Master data'!$A$2:$C$29,3,0),"-/-")</f>
        <v>-/-</v>
      </c>
      <c r="F6642" s="169" t="str">
        <f>iferror(vlookup(C6642,'Master data'!$A$2:$C$29,2,0),"-/-")</f>
        <v>-/-</v>
      </c>
    </row>
    <row r="6643" ht="22.5" customHeight="1">
      <c r="A6643" s="165"/>
      <c r="B6643" s="171"/>
      <c r="C6643" s="167"/>
      <c r="D6643" s="168">
        <v>0.0</v>
      </c>
      <c r="E6643" s="169" t="str">
        <f>iferror(vlookup(C6643,'Master data'!$A$2:$C$29,3,0),"-/-")</f>
        <v>-/-</v>
      </c>
      <c r="F6643" s="169" t="str">
        <f>iferror(vlookup(C6643,'Master data'!$A$2:$C$29,2,0),"-/-")</f>
        <v>-/-</v>
      </c>
    </row>
    <row r="6644" ht="22.5" customHeight="1">
      <c r="A6644" s="165"/>
      <c r="B6644" s="171"/>
      <c r="C6644" s="167"/>
      <c r="D6644" s="168">
        <v>0.0</v>
      </c>
      <c r="E6644" s="169" t="str">
        <f>iferror(vlookup(C6644,'Master data'!$A$2:$C$29,3,0),"-/-")</f>
        <v>-/-</v>
      </c>
      <c r="F6644" s="169" t="str">
        <f>iferror(vlookup(C6644,'Master data'!$A$2:$C$29,2,0),"-/-")</f>
        <v>-/-</v>
      </c>
    </row>
    <row r="6645" ht="22.5" customHeight="1">
      <c r="A6645" s="165"/>
      <c r="B6645" s="171"/>
      <c r="C6645" s="167"/>
      <c r="D6645" s="168">
        <v>0.0</v>
      </c>
      <c r="E6645" s="169" t="str">
        <f>iferror(vlookup(C6645,'Master data'!$A$2:$C$29,3,0),"-/-")</f>
        <v>-/-</v>
      </c>
      <c r="F6645" s="169" t="str">
        <f>iferror(vlookup(C6645,'Master data'!$A$2:$C$29,2,0),"-/-")</f>
        <v>-/-</v>
      </c>
    </row>
    <row r="6646" ht="22.5" customHeight="1">
      <c r="A6646" s="165"/>
      <c r="B6646" s="171"/>
      <c r="C6646" s="167"/>
      <c r="D6646" s="168">
        <v>0.0</v>
      </c>
      <c r="E6646" s="169" t="str">
        <f>iferror(vlookup(C6646,'Master data'!$A$2:$C$29,3,0),"-/-")</f>
        <v>-/-</v>
      </c>
      <c r="F6646" s="169" t="str">
        <f>iferror(vlookup(C6646,'Master data'!$A$2:$C$29,2,0),"-/-")</f>
        <v>-/-</v>
      </c>
    </row>
    <row r="6647" ht="22.5" customHeight="1">
      <c r="A6647" s="165"/>
      <c r="B6647" s="171"/>
      <c r="C6647" s="167"/>
      <c r="D6647" s="168">
        <v>0.0</v>
      </c>
      <c r="E6647" s="169" t="str">
        <f>iferror(vlookup(C6647,'Master data'!$A$2:$C$29,3,0),"-/-")</f>
        <v>-/-</v>
      </c>
      <c r="F6647" s="169" t="str">
        <f>iferror(vlookup(C6647,'Master data'!$A$2:$C$29,2,0),"-/-")</f>
        <v>-/-</v>
      </c>
    </row>
    <row r="6648" ht="22.5" customHeight="1">
      <c r="A6648" s="165"/>
      <c r="B6648" s="171"/>
      <c r="C6648" s="167"/>
      <c r="D6648" s="168">
        <v>0.0</v>
      </c>
      <c r="E6648" s="169" t="str">
        <f>iferror(vlookup(C6648,'Master data'!$A$2:$C$29,3,0),"-/-")</f>
        <v>-/-</v>
      </c>
      <c r="F6648" s="169" t="str">
        <f>iferror(vlookup(C6648,'Master data'!$A$2:$C$29,2,0),"-/-")</f>
        <v>-/-</v>
      </c>
    </row>
    <row r="6649" ht="22.5" customHeight="1">
      <c r="A6649" s="165"/>
      <c r="B6649" s="171"/>
      <c r="C6649" s="167"/>
      <c r="D6649" s="168">
        <v>0.0</v>
      </c>
      <c r="E6649" s="169" t="str">
        <f>iferror(vlookup(C6649,'Master data'!$A$2:$C$29,3,0),"-/-")</f>
        <v>-/-</v>
      </c>
      <c r="F6649" s="169" t="str">
        <f>iferror(vlookup(C6649,'Master data'!$A$2:$C$29,2,0),"-/-")</f>
        <v>-/-</v>
      </c>
    </row>
    <row r="6650" ht="22.5" customHeight="1">
      <c r="A6650" s="165"/>
      <c r="B6650" s="171"/>
      <c r="C6650" s="167"/>
      <c r="D6650" s="168">
        <v>0.0</v>
      </c>
      <c r="E6650" s="169" t="str">
        <f>iferror(vlookup(C6650,'Master data'!$A$2:$C$29,3,0),"-/-")</f>
        <v>-/-</v>
      </c>
      <c r="F6650" s="169" t="str">
        <f>iferror(vlookup(C6650,'Master data'!$A$2:$C$29,2,0),"-/-")</f>
        <v>-/-</v>
      </c>
    </row>
    <row r="6651" ht="22.5" customHeight="1">
      <c r="A6651" s="165"/>
      <c r="B6651" s="171"/>
      <c r="C6651" s="167"/>
      <c r="D6651" s="168">
        <v>0.0</v>
      </c>
      <c r="E6651" s="169" t="str">
        <f>iferror(vlookup(C6651,'Master data'!$A$2:$C$29,3,0),"-/-")</f>
        <v>-/-</v>
      </c>
      <c r="F6651" s="169" t="str">
        <f>iferror(vlookup(C6651,'Master data'!$A$2:$C$29,2,0),"-/-")</f>
        <v>-/-</v>
      </c>
    </row>
    <row r="6652" ht="22.5" customHeight="1">
      <c r="A6652" s="165"/>
      <c r="B6652" s="171"/>
      <c r="C6652" s="167"/>
      <c r="D6652" s="168">
        <v>0.0</v>
      </c>
      <c r="E6652" s="169" t="str">
        <f>iferror(vlookup(C6652,'Master data'!$A$2:$C$29,3,0),"-/-")</f>
        <v>-/-</v>
      </c>
      <c r="F6652" s="169" t="str">
        <f>iferror(vlookup(C6652,'Master data'!$A$2:$C$29,2,0),"-/-")</f>
        <v>-/-</v>
      </c>
    </row>
    <row r="6653" ht="22.5" customHeight="1">
      <c r="A6653" s="165"/>
      <c r="B6653" s="171"/>
      <c r="C6653" s="167"/>
      <c r="D6653" s="168">
        <v>0.0</v>
      </c>
      <c r="E6653" s="169" t="str">
        <f>iferror(vlookup(C6653,'Master data'!$A$2:$C$29,3,0),"-/-")</f>
        <v>-/-</v>
      </c>
      <c r="F6653" s="169" t="str">
        <f>iferror(vlookup(C6653,'Master data'!$A$2:$C$29,2,0),"-/-")</f>
        <v>-/-</v>
      </c>
    </row>
    <row r="6654" ht="22.5" customHeight="1">
      <c r="A6654" s="165"/>
      <c r="B6654" s="171"/>
      <c r="C6654" s="167"/>
      <c r="D6654" s="168">
        <v>0.0</v>
      </c>
      <c r="E6654" s="169" t="str">
        <f>iferror(vlookup(C6654,'Master data'!$A$2:$C$29,3,0),"-/-")</f>
        <v>-/-</v>
      </c>
      <c r="F6654" s="169" t="str">
        <f>iferror(vlookup(C6654,'Master data'!$A$2:$C$29,2,0),"-/-")</f>
        <v>-/-</v>
      </c>
    </row>
    <row r="6655" ht="22.5" customHeight="1">
      <c r="A6655" s="165"/>
      <c r="B6655" s="171"/>
      <c r="C6655" s="167"/>
      <c r="D6655" s="168">
        <v>0.0</v>
      </c>
      <c r="E6655" s="169" t="str">
        <f>iferror(vlookup(C6655,'Master data'!$A$2:$C$29,3,0),"-/-")</f>
        <v>-/-</v>
      </c>
      <c r="F6655" s="169" t="str">
        <f>iferror(vlookup(C6655,'Master data'!$A$2:$C$29,2,0),"-/-")</f>
        <v>-/-</v>
      </c>
    </row>
    <row r="6656" ht="22.5" customHeight="1">
      <c r="A6656" s="165"/>
      <c r="B6656" s="171"/>
      <c r="C6656" s="167"/>
      <c r="D6656" s="168">
        <v>0.0</v>
      </c>
      <c r="E6656" s="169" t="str">
        <f>iferror(vlookup(C6656,'Master data'!$A$2:$C$29,3,0),"-/-")</f>
        <v>-/-</v>
      </c>
      <c r="F6656" s="169" t="str">
        <f>iferror(vlookup(C6656,'Master data'!$A$2:$C$29,2,0),"-/-")</f>
        <v>-/-</v>
      </c>
    </row>
    <row r="6657" ht="22.5" customHeight="1">
      <c r="A6657" s="165"/>
      <c r="B6657" s="171"/>
      <c r="C6657" s="167"/>
      <c r="D6657" s="168">
        <v>0.0</v>
      </c>
      <c r="E6657" s="169" t="str">
        <f>iferror(vlookup(C6657,'Master data'!$A$2:$C$29,3,0),"-/-")</f>
        <v>-/-</v>
      </c>
      <c r="F6657" s="169" t="str">
        <f>iferror(vlookup(C6657,'Master data'!$A$2:$C$29,2,0),"-/-")</f>
        <v>-/-</v>
      </c>
    </row>
    <row r="6658" ht="22.5" customHeight="1">
      <c r="A6658" s="165"/>
      <c r="B6658" s="171"/>
      <c r="C6658" s="167"/>
      <c r="D6658" s="168">
        <v>0.0</v>
      </c>
      <c r="E6658" s="169" t="str">
        <f>iferror(vlookup(C6658,'Master data'!$A$2:$C$29,3,0),"-/-")</f>
        <v>-/-</v>
      </c>
      <c r="F6658" s="169" t="str">
        <f>iferror(vlookup(C6658,'Master data'!$A$2:$C$29,2,0),"-/-")</f>
        <v>-/-</v>
      </c>
    </row>
    <row r="6659" ht="22.5" customHeight="1">
      <c r="A6659" s="165"/>
      <c r="B6659" s="171"/>
      <c r="C6659" s="167"/>
      <c r="D6659" s="168">
        <v>0.0</v>
      </c>
      <c r="E6659" s="169" t="str">
        <f>iferror(vlookup(C6659,'Master data'!$A$2:$C$29,3,0),"-/-")</f>
        <v>-/-</v>
      </c>
      <c r="F6659" s="169" t="str">
        <f>iferror(vlookup(C6659,'Master data'!$A$2:$C$29,2,0),"-/-")</f>
        <v>-/-</v>
      </c>
    </row>
    <row r="6660" ht="22.5" customHeight="1">
      <c r="A6660" s="165"/>
      <c r="B6660" s="171"/>
      <c r="C6660" s="167"/>
      <c r="D6660" s="168">
        <v>0.0</v>
      </c>
      <c r="E6660" s="169" t="str">
        <f>iferror(vlookup(C6660,'Master data'!$A$2:$C$29,3,0),"-/-")</f>
        <v>-/-</v>
      </c>
      <c r="F6660" s="169" t="str">
        <f>iferror(vlookup(C6660,'Master data'!$A$2:$C$29,2,0),"-/-")</f>
        <v>-/-</v>
      </c>
    </row>
    <row r="6661" ht="22.5" customHeight="1">
      <c r="A6661" s="165"/>
      <c r="B6661" s="171"/>
      <c r="C6661" s="167"/>
      <c r="D6661" s="168">
        <v>0.0</v>
      </c>
      <c r="E6661" s="169" t="str">
        <f>iferror(vlookup(C6661,'Master data'!$A$2:$C$29,3,0),"-/-")</f>
        <v>-/-</v>
      </c>
      <c r="F6661" s="169" t="str">
        <f>iferror(vlookup(C6661,'Master data'!$A$2:$C$29,2,0),"-/-")</f>
        <v>-/-</v>
      </c>
    </row>
    <row r="6662" ht="22.5" customHeight="1">
      <c r="A6662" s="165"/>
      <c r="B6662" s="171"/>
      <c r="C6662" s="167"/>
      <c r="D6662" s="168">
        <v>0.0</v>
      </c>
      <c r="E6662" s="169" t="str">
        <f>iferror(vlookup(C6662,'Master data'!$A$2:$C$29,3,0),"-/-")</f>
        <v>-/-</v>
      </c>
      <c r="F6662" s="169" t="str">
        <f>iferror(vlookup(C6662,'Master data'!$A$2:$C$29,2,0),"-/-")</f>
        <v>-/-</v>
      </c>
    </row>
    <row r="6663" ht="22.5" customHeight="1">
      <c r="A6663" s="165"/>
      <c r="B6663" s="171"/>
      <c r="C6663" s="167"/>
      <c r="D6663" s="168">
        <v>0.0</v>
      </c>
      <c r="E6663" s="169" t="str">
        <f>iferror(vlookup(C6663,'Master data'!$A$2:$C$29,3,0),"-/-")</f>
        <v>-/-</v>
      </c>
      <c r="F6663" s="169" t="str">
        <f>iferror(vlookup(C6663,'Master data'!$A$2:$C$29,2,0),"-/-")</f>
        <v>-/-</v>
      </c>
    </row>
    <row r="6664" ht="22.5" customHeight="1">
      <c r="A6664" s="165"/>
      <c r="B6664" s="171"/>
      <c r="C6664" s="167"/>
      <c r="D6664" s="168">
        <v>0.0</v>
      </c>
      <c r="E6664" s="169" t="str">
        <f>iferror(vlookup(C6664,'Master data'!$A$2:$C$29,3,0),"-/-")</f>
        <v>-/-</v>
      </c>
      <c r="F6664" s="169" t="str">
        <f>iferror(vlookup(C6664,'Master data'!$A$2:$C$29,2,0),"-/-")</f>
        <v>-/-</v>
      </c>
    </row>
    <row r="6665" ht="22.5" customHeight="1">
      <c r="A6665" s="165"/>
      <c r="B6665" s="171"/>
      <c r="C6665" s="167"/>
      <c r="D6665" s="168">
        <v>0.0</v>
      </c>
      <c r="E6665" s="169" t="str">
        <f>iferror(vlookup(C6665,'Master data'!$A$2:$C$29,3,0),"-/-")</f>
        <v>-/-</v>
      </c>
      <c r="F6665" s="169" t="str">
        <f>iferror(vlookup(C6665,'Master data'!$A$2:$C$29,2,0),"-/-")</f>
        <v>-/-</v>
      </c>
    </row>
    <row r="6666" ht="22.5" customHeight="1">
      <c r="A6666" s="165"/>
      <c r="B6666" s="171"/>
      <c r="C6666" s="167"/>
      <c r="D6666" s="168">
        <v>0.0</v>
      </c>
      <c r="E6666" s="169" t="str">
        <f>iferror(vlookup(C6666,'Master data'!$A$2:$C$29,3,0),"-/-")</f>
        <v>-/-</v>
      </c>
      <c r="F6666" s="169" t="str">
        <f>iferror(vlookup(C6666,'Master data'!$A$2:$C$29,2,0),"-/-")</f>
        <v>-/-</v>
      </c>
    </row>
    <row r="6667" ht="22.5" customHeight="1">
      <c r="A6667" s="165"/>
      <c r="B6667" s="171"/>
      <c r="C6667" s="167"/>
      <c r="D6667" s="168">
        <v>0.0</v>
      </c>
      <c r="E6667" s="169" t="str">
        <f>iferror(vlookup(C6667,'Master data'!$A$2:$C$29,3,0),"-/-")</f>
        <v>-/-</v>
      </c>
      <c r="F6667" s="169" t="str">
        <f>iferror(vlookup(C6667,'Master data'!$A$2:$C$29,2,0),"-/-")</f>
        <v>-/-</v>
      </c>
    </row>
    <row r="6668" ht="22.5" customHeight="1">
      <c r="A6668" s="165"/>
      <c r="B6668" s="171"/>
      <c r="C6668" s="167"/>
      <c r="D6668" s="168">
        <v>0.0</v>
      </c>
      <c r="E6668" s="169" t="str">
        <f>iferror(vlookup(C6668,'Master data'!$A$2:$C$29,3,0),"-/-")</f>
        <v>-/-</v>
      </c>
      <c r="F6668" s="169" t="str">
        <f>iferror(vlookup(C6668,'Master data'!$A$2:$C$29,2,0),"-/-")</f>
        <v>-/-</v>
      </c>
    </row>
    <row r="6669" ht="22.5" customHeight="1">
      <c r="A6669" s="165"/>
      <c r="B6669" s="171"/>
      <c r="C6669" s="167"/>
      <c r="D6669" s="168">
        <v>0.0</v>
      </c>
      <c r="E6669" s="169" t="str">
        <f>iferror(vlookup(C6669,'Master data'!$A$2:$C$29,3,0),"-/-")</f>
        <v>-/-</v>
      </c>
      <c r="F6669" s="169" t="str">
        <f>iferror(vlookup(C6669,'Master data'!$A$2:$C$29,2,0),"-/-")</f>
        <v>-/-</v>
      </c>
    </row>
    <row r="6670" ht="22.5" customHeight="1">
      <c r="A6670" s="165"/>
      <c r="B6670" s="171"/>
      <c r="C6670" s="167"/>
      <c r="D6670" s="168">
        <v>0.0</v>
      </c>
      <c r="E6670" s="169" t="str">
        <f>iferror(vlookup(C6670,'Master data'!$A$2:$C$29,3,0),"-/-")</f>
        <v>-/-</v>
      </c>
      <c r="F6670" s="169" t="str">
        <f>iferror(vlookup(C6670,'Master data'!$A$2:$C$29,2,0),"-/-")</f>
        <v>-/-</v>
      </c>
    </row>
    <row r="6671" ht="22.5" customHeight="1">
      <c r="A6671" s="165"/>
      <c r="B6671" s="171"/>
      <c r="C6671" s="167"/>
      <c r="D6671" s="168">
        <v>0.0</v>
      </c>
      <c r="E6671" s="169" t="str">
        <f>iferror(vlookup(C6671,'Master data'!$A$2:$C$29,3,0),"-/-")</f>
        <v>-/-</v>
      </c>
      <c r="F6671" s="169" t="str">
        <f>iferror(vlookup(C6671,'Master data'!$A$2:$C$29,2,0),"-/-")</f>
        <v>-/-</v>
      </c>
    </row>
    <row r="6672" ht="22.5" customHeight="1">
      <c r="A6672" s="165"/>
      <c r="B6672" s="171"/>
      <c r="C6672" s="167"/>
      <c r="D6672" s="168">
        <v>0.0</v>
      </c>
      <c r="E6672" s="169" t="str">
        <f>iferror(vlookup(C6672,'Master data'!$A$2:$C$29,3,0),"-/-")</f>
        <v>-/-</v>
      </c>
      <c r="F6672" s="169" t="str">
        <f>iferror(vlookup(C6672,'Master data'!$A$2:$C$29,2,0),"-/-")</f>
        <v>-/-</v>
      </c>
    </row>
    <row r="6673" ht="22.5" customHeight="1">
      <c r="A6673" s="165"/>
      <c r="B6673" s="171"/>
      <c r="C6673" s="167"/>
      <c r="D6673" s="168">
        <v>0.0</v>
      </c>
      <c r="E6673" s="169" t="str">
        <f>iferror(vlookup(C6673,'Master data'!$A$2:$C$29,3,0),"-/-")</f>
        <v>-/-</v>
      </c>
      <c r="F6673" s="169" t="str">
        <f>iferror(vlookup(C6673,'Master data'!$A$2:$C$29,2,0),"-/-")</f>
        <v>-/-</v>
      </c>
    </row>
    <row r="6674" ht="22.5" customHeight="1">
      <c r="A6674" s="165"/>
      <c r="B6674" s="171"/>
      <c r="C6674" s="167"/>
      <c r="D6674" s="168">
        <v>0.0</v>
      </c>
      <c r="E6674" s="169" t="str">
        <f>iferror(vlookup(C6674,'Master data'!$A$2:$C$29,3,0),"-/-")</f>
        <v>-/-</v>
      </c>
      <c r="F6674" s="169" t="str">
        <f>iferror(vlookup(C6674,'Master data'!$A$2:$C$29,2,0),"-/-")</f>
        <v>-/-</v>
      </c>
    </row>
    <row r="6675" ht="22.5" customHeight="1">
      <c r="A6675" s="165"/>
      <c r="B6675" s="171"/>
      <c r="C6675" s="167"/>
      <c r="D6675" s="168">
        <v>0.0</v>
      </c>
      <c r="E6675" s="169" t="str">
        <f>iferror(vlookup(C6675,'Master data'!$A$2:$C$29,3,0),"-/-")</f>
        <v>-/-</v>
      </c>
      <c r="F6675" s="169" t="str">
        <f>iferror(vlookup(C6675,'Master data'!$A$2:$C$29,2,0),"-/-")</f>
        <v>-/-</v>
      </c>
    </row>
    <row r="6676" ht="22.5" customHeight="1">
      <c r="A6676" s="165"/>
      <c r="B6676" s="171"/>
      <c r="C6676" s="167"/>
      <c r="D6676" s="168">
        <v>0.0</v>
      </c>
      <c r="E6676" s="169" t="str">
        <f>iferror(vlookup(C6676,'Master data'!$A$2:$C$29,3,0),"-/-")</f>
        <v>-/-</v>
      </c>
      <c r="F6676" s="169" t="str">
        <f>iferror(vlookup(C6676,'Master data'!$A$2:$C$29,2,0),"-/-")</f>
        <v>-/-</v>
      </c>
    </row>
    <row r="6677" ht="22.5" customHeight="1">
      <c r="A6677" s="165"/>
      <c r="B6677" s="171"/>
      <c r="C6677" s="167"/>
      <c r="D6677" s="168">
        <v>0.0</v>
      </c>
      <c r="E6677" s="169" t="str">
        <f>iferror(vlookup(C6677,'Master data'!$A$2:$C$29,3,0),"-/-")</f>
        <v>-/-</v>
      </c>
      <c r="F6677" s="169" t="str">
        <f>iferror(vlookup(C6677,'Master data'!$A$2:$C$29,2,0),"-/-")</f>
        <v>-/-</v>
      </c>
    </row>
    <row r="6678" ht="22.5" customHeight="1">
      <c r="A6678" s="165"/>
      <c r="B6678" s="171"/>
      <c r="C6678" s="167"/>
      <c r="D6678" s="168">
        <v>0.0</v>
      </c>
      <c r="E6678" s="169" t="str">
        <f>iferror(vlookup(C6678,'Master data'!$A$2:$C$29,3,0),"-/-")</f>
        <v>-/-</v>
      </c>
      <c r="F6678" s="169" t="str">
        <f>iferror(vlookup(C6678,'Master data'!$A$2:$C$29,2,0),"-/-")</f>
        <v>-/-</v>
      </c>
    </row>
    <row r="6679" ht="22.5" customHeight="1">
      <c r="A6679" s="165"/>
      <c r="B6679" s="171"/>
      <c r="C6679" s="167"/>
      <c r="D6679" s="168">
        <v>0.0</v>
      </c>
      <c r="E6679" s="169" t="str">
        <f>iferror(vlookup(C6679,'Master data'!$A$2:$C$29,3,0),"-/-")</f>
        <v>-/-</v>
      </c>
      <c r="F6679" s="169" t="str">
        <f>iferror(vlookup(C6679,'Master data'!$A$2:$C$29,2,0),"-/-")</f>
        <v>-/-</v>
      </c>
    </row>
    <row r="6680" ht="22.5" customHeight="1">
      <c r="A6680" s="165"/>
      <c r="B6680" s="171"/>
      <c r="C6680" s="167"/>
      <c r="D6680" s="168">
        <v>0.0</v>
      </c>
      <c r="E6680" s="169" t="str">
        <f>iferror(vlookup(C6680,'Master data'!$A$2:$C$29,3,0),"-/-")</f>
        <v>-/-</v>
      </c>
      <c r="F6680" s="169" t="str">
        <f>iferror(vlookup(C6680,'Master data'!$A$2:$C$29,2,0),"-/-")</f>
        <v>-/-</v>
      </c>
    </row>
    <row r="6681" ht="22.5" customHeight="1">
      <c r="A6681" s="165"/>
      <c r="B6681" s="171"/>
      <c r="C6681" s="167"/>
      <c r="D6681" s="168">
        <v>0.0</v>
      </c>
      <c r="E6681" s="169" t="str">
        <f>iferror(vlookup(C6681,'Master data'!$A$2:$C$29,3,0),"-/-")</f>
        <v>-/-</v>
      </c>
      <c r="F6681" s="169" t="str">
        <f>iferror(vlookup(C6681,'Master data'!$A$2:$C$29,2,0),"-/-")</f>
        <v>-/-</v>
      </c>
    </row>
    <row r="6682" ht="22.5" customHeight="1">
      <c r="A6682" s="165"/>
      <c r="B6682" s="171"/>
      <c r="C6682" s="167"/>
      <c r="D6682" s="168">
        <v>0.0</v>
      </c>
      <c r="E6682" s="169" t="str">
        <f>iferror(vlookup(C6682,'Master data'!$A$2:$C$29,3,0),"-/-")</f>
        <v>-/-</v>
      </c>
      <c r="F6682" s="169" t="str">
        <f>iferror(vlookup(C6682,'Master data'!$A$2:$C$29,2,0),"-/-")</f>
        <v>-/-</v>
      </c>
    </row>
    <row r="6683" ht="22.5" customHeight="1">
      <c r="A6683" s="165"/>
      <c r="B6683" s="171"/>
      <c r="C6683" s="167"/>
      <c r="D6683" s="168">
        <v>0.0</v>
      </c>
      <c r="E6683" s="169" t="str">
        <f>iferror(vlookup(C6683,'Master data'!$A$2:$C$29,3,0),"-/-")</f>
        <v>-/-</v>
      </c>
      <c r="F6683" s="169" t="str">
        <f>iferror(vlookup(C6683,'Master data'!$A$2:$C$29,2,0),"-/-")</f>
        <v>-/-</v>
      </c>
    </row>
    <row r="6684" ht="22.5" customHeight="1">
      <c r="A6684" s="165"/>
      <c r="B6684" s="171"/>
      <c r="C6684" s="167"/>
      <c r="D6684" s="168">
        <v>0.0</v>
      </c>
      <c r="E6684" s="169" t="str">
        <f>iferror(vlookup(C6684,'Master data'!$A$2:$C$29,3,0),"-/-")</f>
        <v>-/-</v>
      </c>
      <c r="F6684" s="169" t="str">
        <f>iferror(vlookup(C6684,'Master data'!$A$2:$C$29,2,0),"-/-")</f>
        <v>-/-</v>
      </c>
    </row>
    <row r="6685" ht="22.5" customHeight="1">
      <c r="A6685" s="165"/>
      <c r="B6685" s="171"/>
      <c r="C6685" s="167"/>
      <c r="D6685" s="168">
        <v>0.0</v>
      </c>
      <c r="E6685" s="169" t="str">
        <f>iferror(vlookup(C6685,'Master data'!$A$2:$C$29,3,0),"-/-")</f>
        <v>-/-</v>
      </c>
      <c r="F6685" s="169" t="str">
        <f>iferror(vlookup(C6685,'Master data'!$A$2:$C$29,2,0),"-/-")</f>
        <v>-/-</v>
      </c>
    </row>
    <row r="6686" ht="22.5" customHeight="1">
      <c r="A6686" s="165"/>
      <c r="B6686" s="171"/>
      <c r="C6686" s="167"/>
      <c r="D6686" s="168">
        <v>0.0</v>
      </c>
      <c r="E6686" s="169" t="str">
        <f>iferror(vlookup(C6686,'Master data'!$A$2:$C$29,3,0),"-/-")</f>
        <v>-/-</v>
      </c>
      <c r="F6686" s="169" t="str">
        <f>iferror(vlookup(C6686,'Master data'!$A$2:$C$29,2,0),"-/-")</f>
        <v>-/-</v>
      </c>
    </row>
    <row r="6687" ht="22.5" customHeight="1">
      <c r="A6687" s="165"/>
      <c r="B6687" s="171"/>
      <c r="C6687" s="167"/>
      <c r="D6687" s="168">
        <v>0.0</v>
      </c>
      <c r="E6687" s="169" t="str">
        <f>iferror(vlookup(C6687,'Master data'!$A$2:$C$29,3,0),"-/-")</f>
        <v>-/-</v>
      </c>
      <c r="F6687" s="169" t="str">
        <f>iferror(vlookup(C6687,'Master data'!$A$2:$C$29,2,0),"-/-")</f>
        <v>-/-</v>
      </c>
    </row>
    <row r="6688" ht="22.5" customHeight="1">
      <c r="A6688" s="165"/>
      <c r="B6688" s="171"/>
      <c r="C6688" s="167"/>
      <c r="D6688" s="168">
        <v>0.0</v>
      </c>
      <c r="E6688" s="169" t="str">
        <f>iferror(vlookup(C6688,'Master data'!$A$2:$C$29,3,0),"-/-")</f>
        <v>-/-</v>
      </c>
      <c r="F6688" s="169" t="str">
        <f>iferror(vlookup(C6688,'Master data'!$A$2:$C$29,2,0),"-/-")</f>
        <v>-/-</v>
      </c>
    </row>
    <row r="6689" ht="22.5" customHeight="1">
      <c r="A6689" s="165"/>
      <c r="B6689" s="171"/>
      <c r="C6689" s="167"/>
      <c r="D6689" s="168">
        <v>0.0</v>
      </c>
      <c r="E6689" s="169" t="str">
        <f>iferror(vlookup(C6689,'Master data'!$A$2:$C$29,3,0),"-/-")</f>
        <v>-/-</v>
      </c>
      <c r="F6689" s="169" t="str">
        <f>iferror(vlookup(C6689,'Master data'!$A$2:$C$29,2,0),"-/-")</f>
        <v>-/-</v>
      </c>
    </row>
    <row r="6690" ht="22.5" customHeight="1">
      <c r="A6690" s="165"/>
      <c r="B6690" s="171"/>
      <c r="C6690" s="167"/>
      <c r="D6690" s="168">
        <v>0.0</v>
      </c>
      <c r="E6690" s="169" t="str">
        <f>iferror(vlookup(C6690,'Master data'!$A$2:$C$29,3,0),"-/-")</f>
        <v>-/-</v>
      </c>
      <c r="F6690" s="169" t="str">
        <f>iferror(vlookup(C6690,'Master data'!$A$2:$C$29,2,0),"-/-")</f>
        <v>-/-</v>
      </c>
    </row>
    <row r="6691" ht="22.5" customHeight="1">
      <c r="A6691" s="165"/>
      <c r="B6691" s="171"/>
      <c r="C6691" s="167"/>
      <c r="D6691" s="168">
        <v>0.0</v>
      </c>
      <c r="E6691" s="169" t="str">
        <f>iferror(vlookup(C6691,'Master data'!$A$2:$C$29,3,0),"-/-")</f>
        <v>-/-</v>
      </c>
      <c r="F6691" s="169" t="str">
        <f>iferror(vlookup(C6691,'Master data'!$A$2:$C$29,2,0),"-/-")</f>
        <v>-/-</v>
      </c>
    </row>
    <row r="6692" ht="22.5" customHeight="1">
      <c r="A6692" s="165"/>
      <c r="B6692" s="171"/>
      <c r="C6692" s="167"/>
      <c r="D6692" s="168">
        <v>0.0</v>
      </c>
      <c r="E6692" s="169" t="str">
        <f>iferror(vlookup(C6692,'Master data'!$A$2:$C$29,3,0),"-/-")</f>
        <v>-/-</v>
      </c>
      <c r="F6692" s="169" t="str">
        <f>iferror(vlookup(C6692,'Master data'!$A$2:$C$29,2,0),"-/-")</f>
        <v>-/-</v>
      </c>
    </row>
    <row r="6693" ht="22.5" customHeight="1">
      <c r="A6693" s="165"/>
      <c r="B6693" s="171"/>
      <c r="C6693" s="167"/>
      <c r="D6693" s="168">
        <v>0.0</v>
      </c>
      <c r="E6693" s="169" t="str">
        <f>iferror(vlookup(C6693,'Master data'!$A$2:$C$29,3,0),"-/-")</f>
        <v>-/-</v>
      </c>
      <c r="F6693" s="169" t="str">
        <f>iferror(vlookup(C6693,'Master data'!$A$2:$C$29,2,0),"-/-")</f>
        <v>-/-</v>
      </c>
    </row>
    <row r="6694" ht="22.5" customHeight="1">
      <c r="A6694" s="165"/>
      <c r="B6694" s="171"/>
      <c r="C6694" s="167"/>
      <c r="D6694" s="168">
        <v>0.0</v>
      </c>
      <c r="E6694" s="169" t="str">
        <f>iferror(vlookup(C6694,'Master data'!$A$2:$C$29,3,0),"-/-")</f>
        <v>-/-</v>
      </c>
      <c r="F6694" s="169" t="str">
        <f>iferror(vlookup(C6694,'Master data'!$A$2:$C$29,2,0),"-/-")</f>
        <v>-/-</v>
      </c>
    </row>
    <row r="6695" ht="22.5" customHeight="1">
      <c r="A6695" s="165"/>
      <c r="B6695" s="171"/>
      <c r="C6695" s="167"/>
      <c r="D6695" s="168">
        <v>0.0</v>
      </c>
      <c r="E6695" s="169" t="str">
        <f>iferror(vlookup(C6695,'Master data'!$A$2:$C$29,3,0),"-/-")</f>
        <v>-/-</v>
      </c>
      <c r="F6695" s="169" t="str">
        <f>iferror(vlookup(C6695,'Master data'!$A$2:$C$29,2,0),"-/-")</f>
        <v>-/-</v>
      </c>
    </row>
    <row r="6696" ht="22.5" customHeight="1">
      <c r="A6696" s="165"/>
      <c r="B6696" s="171"/>
      <c r="C6696" s="167"/>
      <c r="D6696" s="168">
        <v>0.0</v>
      </c>
      <c r="E6696" s="169" t="str">
        <f>iferror(vlookup(C6696,'Master data'!$A$2:$C$29,3,0),"-/-")</f>
        <v>-/-</v>
      </c>
      <c r="F6696" s="169" t="str">
        <f>iferror(vlookup(C6696,'Master data'!$A$2:$C$29,2,0),"-/-")</f>
        <v>-/-</v>
      </c>
    </row>
    <row r="6697" ht="22.5" customHeight="1">
      <c r="A6697" s="165"/>
      <c r="B6697" s="171"/>
      <c r="C6697" s="167"/>
      <c r="D6697" s="168">
        <v>0.0</v>
      </c>
      <c r="E6697" s="169" t="str">
        <f>iferror(vlookup(C6697,'Master data'!$A$2:$C$29,3,0),"-/-")</f>
        <v>-/-</v>
      </c>
      <c r="F6697" s="169" t="str">
        <f>iferror(vlookup(C6697,'Master data'!$A$2:$C$29,2,0),"-/-")</f>
        <v>-/-</v>
      </c>
    </row>
    <row r="6698" ht="22.5" customHeight="1">
      <c r="A6698" s="165"/>
      <c r="B6698" s="171"/>
      <c r="C6698" s="167"/>
      <c r="D6698" s="168">
        <v>0.0</v>
      </c>
      <c r="E6698" s="169" t="str">
        <f>iferror(vlookup(C6698,'Master data'!$A$2:$C$29,3,0),"-/-")</f>
        <v>-/-</v>
      </c>
      <c r="F6698" s="169" t="str">
        <f>iferror(vlookup(C6698,'Master data'!$A$2:$C$29,2,0),"-/-")</f>
        <v>-/-</v>
      </c>
    </row>
    <row r="6699" ht="22.5" customHeight="1">
      <c r="A6699" s="165"/>
      <c r="B6699" s="171"/>
      <c r="C6699" s="167"/>
      <c r="D6699" s="168">
        <v>0.0</v>
      </c>
      <c r="E6699" s="169" t="str">
        <f>iferror(vlookup(C6699,'Master data'!$A$2:$C$29,3,0),"-/-")</f>
        <v>-/-</v>
      </c>
      <c r="F6699" s="169" t="str">
        <f>iferror(vlookup(C6699,'Master data'!$A$2:$C$29,2,0),"-/-")</f>
        <v>-/-</v>
      </c>
    </row>
    <row r="6700" ht="22.5" customHeight="1">
      <c r="A6700" s="165"/>
      <c r="B6700" s="171"/>
      <c r="C6700" s="167"/>
      <c r="D6700" s="168">
        <v>0.0</v>
      </c>
      <c r="E6700" s="169" t="str">
        <f>iferror(vlookup(C6700,'Master data'!$A$2:$C$29,3,0),"-/-")</f>
        <v>-/-</v>
      </c>
      <c r="F6700" s="169" t="str">
        <f>iferror(vlookup(C6700,'Master data'!$A$2:$C$29,2,0),"-/-")</f>
        <v>-/-</v>
      </c>
    </row>
    <row r="6701" ht="22.5" customHeight="1">
      <c r="A6701" s="165"/>
      <c r="B6701" s="171"/>
      <c r="C6701" s="167"/>
      <c r="D6701" s="168">
        <v>0.0</v>
      </c>
      <c r="E6701" s="169" t="str">
        <f>iferror(vlookup(C6701,'Master data'!$A$2:$C$29,3,0),"-/-")</f>
        <v>-/-</v>
      </c>
      <c r="F6701" s="169" t="str">
        <f>iferror(vlookup(C6701,'Master data'!$A$2:$C$29,2,0),"-/-")</f>
        <v>-/-</v>
      </c>
    </row>
    <row r="6702" ht="22.5" customHeight="1">
      <c r="A6702" s="165"/>
      <c r="B6702" s="171"/>
      <c r="C6702" s="167"/>
      <c r="D6702" s="168">
        <v>0.0</v>
      </c>
      <c r="E6702" s="169" t="str">
        <f>iferror(vlookup(C6702,'Master data'!$A$2:$C$29,3,0),"-/-")</f>
        <v>-/-</v>
      </c>
      <c r="F6702" s="169" t="str">
        <f>iferror(vlookup(C6702,'Master data'!$A$2:$C$29,2,0),"-/-")</f>
        <v>-/-</v>
      </c>
    </row>
    <row r="6703" ht="22.5" customHeight="1">
      <c r="A6703" s="165"/>
      <c r="B6703" s="171"/>
      <c r="C6703" s="167"/>
      <c r="D6703" s="168">
        <v>0.0</v>
      </c>
      <c r="E6703" s="169" t="str">
        <f>iferror(vlookup(C6703,'Master data'!$A$2:$C$29,3,0),"-/-")</f>
        <v>-/-</v>
      </c>
      <c r="F6703" s="169" t="str">
        <f>iferror(vlookup(C6703,'Master data'!$A$2:$C$29,2,0),"-/-")</f>
        <v>-/-</v>
      </c>
    </row>
    <row r="6704" ht="22.5" customHeight="1">
      <c r="A6704" s="165"/>
      <c r="B6704" s="171"/>
      <c r="C6704" s="167"/>
      <c r="D6704" s="168">
        <v>0.0</v>
      </c>
      <c r="E6704" s="169" t="str">
        <f>iferror(vlookup(C6704,'Master data'!$A$2:$C$29,3,0),"-/-")</f>
        <v>-/-</v>
      </c>
      <c r="F6704" s="169" t="str">
        <f>iferror(vlookup(C6704,'Master data'!$A$2:$C$29,2,0),"-/-")</f>
        <v>-/-</v>
      </c>
    </row>
    <row r="6705" ht="22.5" customHeight="1">
      <c r="A6705" s="165"/>
      <c r="B6705" s="171"/>
      <c r="C6705" s="167"/>
      <c r="D6705" s="168">
        <v>0.0</v>
      </c>
      <c r="E6705" s="169" t="str">
        <f>iferror(vlookup(C6705,'Master data'!$A$2:$C$29,3,0),"-/-")</f>
        <v>-/-</v>
      </c>
      <c r="F6705" s="169" t="str">
        <f>iferror(vlookup(C6705,'Master data'!$A$2:$C$29,2,0),"-/-")</f>
        <v>-/-</v>
      </c>
    </row>
    <row r="6706" ht="22.5" customHeight="1">
      <c r="A6706" s="165"/>
      <c r="B6706" s="171"/>
      <c r="C6706" s="167"/>
      <c r="D6706" s="168">
        <v>0.0</v>
      </c>
      <c r="E6706" s="169" t="str">
        <f>iferror(vlookup(C6706,'Master data'!$A$2:$C$29,3,0),"-/-")</f>
        <v>-/-</v>
      </c>
      <c r="F6706" s="169" t="str">
        <f>iferror(vlookup(C6706,'Master data'!$A$2:$C$29,2,0),"-/-")</f>
        <v>-/-</v>
      </c>
    </row>
    <row r="6707" ht="22.5" customHeight="1">
      <c r="A6707" s="165"/>
      <c r="B6707" s="171"/>
      <c r="C6707" s="167"/>
      <c r="D6707" s="168">
        <v>0.0</v>
      </c>
      <c r="E6707" s="169" t="str">
        <f>iferror(vlookup(C6707,'Master data'!$A$2:$C$29,3,0),"-/-")</f>
        <v>-/-</v>
      </c>
      <c r="F6707" s="169" t="str">
        <f>iferror(vlookup(C6707,'Master data'!$A$2:$C$29,2,0),"-/-")</f>
        <v>-/-</v>
      </c>
    </row>
    <row r="6708" ht="22.5" customHeight="1">
      <c r="A6708" s="165"/>
      <c r="B6708" s="171"/>
      <c r="C6708" s="167"/>
      <c r="D6708" s="168">
        <v>0.0</v>
      </c>
      <c r="E6708" s="169" t="str">
        <f>iferror(vlookup(C6708,'Master data'!$A$2:$C$29,3,0),"-/-")</f>
        <v>-/-</v>
      </c>
      <c r="F6708" s="169" t="str">
        <f>iferror(vlookup(C6708,'Master data'!$A$2:$C$29,2,0),"-/-")</f>
        <v>-/-</v>
      </c>
    </row>
    <row r="6709" ht="22.5" customHeight="1">
      <c r="A6709" s="165"/>
      <c r="B6709" s="171"/>
      <c r="C6709" s="167"/>
      <c r="D6709" s="168">
        <v>0.0</v>
      </c>
      <c r="E6709" s="169" t="str">
        <f>iferror(vlookup(C6709,'Master data'!$A$2:$C$29,3,0),"-/-")</f>
        <v>-/-</v>
      </c>
      <c r="F6709" s="169" t="str">
        <f>iferror(vlookup(C6709,'Master data'!$A$2:$C$29,2,0),"-/-")</f>
        <v>-/-</v>
      </c>
    </row>
    <row r="6710" ht="22.5" customHeight="1">
      <c r="A6710" s="165"/>
      <c r="B6710" s="171"/>
      <c r="C6710" s="167"/>
      <c r="D6710" s="168">
        <v>0.0</v>
      </c>
      <c r="E6710" s="169" t="str">
        <f>iferror(vlookup(C6710,'Master data'!$A$2:$C$29,3,0),"-/-")</f>
        <v>-/-</v>
      </c>
      <c r="F6710" s="169" t="str">
        <f>iferror(vlookup(C6710,'Master data'!$A$2:$C$29,2,0),"-/-")</f>
        <v>-/-</v>
      </c>
    </row>
    <row r="6711" ht="22.5" customHeight="1">
      <c r="A6711" s="165"/>
      <c r="B6711" s="171"/>
      <c r="C6711" s="167"/>
      <c r="D6711" s="168">
        <v>0.0</v>
      </c>
      <c r="E6711" s="169" t="str">
        <f>iferror(vlookup(C6711,'Master data'!$A$2:$C$29,3,0),"-/-")</f>
        <v>-/-</v>
      </c>
      <c r="F6711" s="169" t="str">
        <f>iferror(vlookup(C6711,'Master data'!$A$2:$C$29,2,0),"-/-")</f>
        <v>-/-</v>
      </c>
    </row>
    <row r="6712" ht="22.5" customHeight="1">
      <c r="A6712" s="165"/>
      <c r="B6712" s="171"/>
      <c r="C6712" s="167"/>
      <c r="D6712" s="168">
        <v>0.0</v>
      </c>
      <c r="E6712" s="169" t="str">
        <f>iferror(vlookup(C6712,'Master data'!$A$2:$C$29,3,0),"-/-")</f>
        <v>-/-</v>
      </c>
      <c r="F6712" s="169" t="str">
        <f>iferror(vlookup(C6712,'Master data'!$A$2:$C$29,2,0),"-/-")</f>
        <v>-/-</v>
      </c>
    </row>
    <row r="6713" ht="22.5" customHeight="1">
      <c r="A6713" s="165"/>
      <c r="B6713" s="171"/>
      <c r="C6713" s="167"/>
      <c r="D6713" s="168">
        <v>0.0</v>
      </c>
      <c r="E6713" s="169" t="str">
        <f>iferror(vlookup(C6713,'Master data'!$A$2:$C$29,3,0),"-/-")</f>
        <v>-/-</v>
      </c>
      <c r="F6713" s="169" t="str">
        <f>iferror(vlookup(C6713,'Master data'!$A$2:$C$29,2,0),"-/-")</f>
        <v>-/-</v>
      </c>
    </row>
    <row r="6714" ht="22.5" customHeight="1">
      <c r="A6714" s="165"/>
      <c r="B6714" s="171"/>
      <c r="C6714" s="167"/>
      <c r="D6714" s="168">
        <v>0.0</v>
      </c>
      <c r="E6714" s="169" t="str">
        <f>iferror(vlookup(C6714,'Master data'!$A$2:$C$29,3,0),"-/-")</f>
        <v>-/-</v>
      </c>
      <c r="F6714" s="169" t="str">
        <f>iferror(vlookup(C6714,'Master data'!$A$2:$C$29,2,0),"-/-")</f>
        <v>-/-</v>
      </c>
    </row>
    <row r="6715" ht="22.5" customHeight="1">
      <c r="A6715" s="165"/>
      <c r="B6715" s="171"/>
      <c r="C6715" s="167"/>
      <c r="D6715" s="168">
        <v>0.0</v>
      </c>
      <c r="E6715" s="169" t="str">
        <f>iferror(vlookup(C6715,'Master data'!$A$2:$C$29,3,0),"-/-")</f>
        <v>-/-</v>
      </c>
      <c r="F6715" s="169" t="str">
        <f>iferror(vlookup(C6715,'Master data'!$A$2:$C$29,2,0),"-/-")</f>
        <v>-/-</v>
      </c>
    </row>
    <row r="6716" ht="22.5" customHeight="1">
      <c r="A6716" s="165"/>
      <c r="B6716" s="171"/>
      <c r="C6716" s="167"/>
      <c r="D6716" s="168">
        <v>0.0</v>
      </c>
      <c r="E6716" s="169" t="str">
        <f>iferror(vlookup(C6716,'Master data'!$A$2:$C$29,3,0),"-/-")</f>
        <v>-/-</v>
      </c>
      <c r="F6716" s="169" t="str">
        <f>iferror(vlookup(C6716,'Master data'!$A$2:$C$29,2,0),"-/-")</f>
        <v>-/-</v>
      </c>
    </row>
    <row r="6717" ht="22.5" customHeight="1">
      <c r="A6717" s="165"/>
      <c r="B6717" s="171"/>
      <c r="C6717" s="167"/>
      <c r="D6717" s="168">
        <v>0.0</v>
      </c>
      <c r="E6717" s="169" t="str">
        <f>iferror(vlookup(C6717,'Master data'!$A$2:$C$29,3,0),"-/-")</f>
        <v>-/-</v>
      </c>
      <c r="F6717" s="169" t="str">
        <f>iferror(vlookup(C6717,'Master data'!$A$2:$C$29,2,0),"-/-")</f>
        <v>-/-</v>
      </c>
    </row>
    <row r="6718" ht="22.5" customHeight="1">
      <c r="A6718" s="165"/>
      <c r="B6718" s="171"/>
      <c r="C6718" s="167"/>
      <c r="D6718" s="168">
        <v>0.0</v>
      </c>
      <c r="E6718" s="169" t="str">
        <f>iferror(vlookup(C6718,'Master data'!$A$2:$C$29,3,0),"-/-")</f>
        <v>-/-</v>
      </c>
      <c r="F6718" s="169" t="str">
        <f>iferror(vlookup(C6718,'Master data'!$A$2:$C$29,2,0),"-/-")</f>
        <v>-/-</v>
      </c>
    </row>
    <row r="6719" ht="22.5" customHeight="1">
      <c r="A6719" s="165"/>
      <c r="B6719" s="171"/>
      <c r="C6719" s="167"/>
      <c r="D6719" s="168">
        <v>0.0</v>
      </c>
      <c r="E6719" s="169" t="str">
        <f>iferror(vlookup(C6719,'Master data'!$A$2:$C$29,3,0),"-/-")</f>
        <v>-/-</v>
      </c>
      <c r="F6719" s="169" t="str">
        <f>iferror(vlookup(C6719,'Master data'!$A$2:$C$29,2,0),"-/-")</f>
        <v>-/-</v>
      </c>
    </row>
    <row r="6720" ht="22.5" customHeight="1">
      <c r="A6720" s="165"/>
      <c r="B6720" s="171"/>
      <c r="C6720" s="167"/>
      <c r="D6720" s="168">
        <v>0.0</v>
      </c>
      <c r="E6720" s="169" t="str">
        <f>iferror(vlookup(C6720,'Master data'!$A$2:$C$29,3,0),"-/-")</f>
        <v>-/-</v>
      </c>
      <c r="F6720" s="169" t="str">
        <f>iferror(vlookup(C6720,'Master data'!$A$2:$C$29,2,0),"-/-")</f>
        <v>-/-</v>
      </c>
    </row>
    <row r="6721" ht="22.5" customHeight="1">
      <c r="A6721" s="165"/>
      <c r="B6721" s="171"/>
      <c r="C6721" s="167"/>
      <c r="D6721" s="168">
        <v>0.0</v>
      </c>
      <c r="E6721" s="169" t="str">
        <f>iferror(vlookup(C6721,'Master data'!$A$2:$C$29,3,0),"-/-")</f>
        <v>-/-</v>
      </c>
      <c r="F6721" s="169" t="str">
        <f>iferror(vlookup(C6721,'Master data'!$A$2:$C$29,2,0),"-/-")</f>
        <v>-/-</v>
      </c>
    </row>
    <row r="6722" ht="22.5" customHeight="1">
      <c r="A6722" s="165"/>
      <c r="B6722" s="171"/>
      <c r="C6722" s="167"/>
      <c r="D6722" s="168">
        <v>0.0</v>
      </c>
      <c r="E6722" s="169" t="str">
        <f>iferror(vlookup(C6722,'Master data'!$A$2:$C$29,3,0),"-/-")</f>
        <v>-/-</v>
      </c>
      <c r="F6722" s="169" t="str">
        <f>iferror(vlookup(C6722,'Master data'!$A$2:$C$29,2,0),"-/-")</f>
        <v>-/-</v>
      </c>
    </row>
    <row r="6723" ht="22.5" customHeight="1">
      <c r="A6723" s="165"/>
      <c r="B6723" s="171"/>
      <c r="C6723" s="167"/>
      <c r="D6723" s="168">
        <v>0.0</v>
      </c>
      <c r="E6723" s="169" t="str">
        <f>iferror(vlookup(C6723,'Master data'!$A$2:$C$29,3,0),"-/-")</f>
        <v>-/-</v>
      </c>
      <c r="F6723" s="169" t="str">
        <f>iferror(vlookup(C6723,'Master data'!$A$2:$C$29,2,0),"-/-")</f>
        <v>-/-</v>
      </c>
    </row>
    <row r="6724" ht="22.5" customHeight="1">
      <c r="A6724" s="165"/>
      <c r="B6724" s="171"/>
      <c r="C6724" s="167"/>
      <c r="D6724" s="168">
        <v>0.0</v>
      </c>
      <c r="E6724" s="169" t="str">
        <f>iferror(vlookup(C6724,'Master data'!$A$2:$C$29,3,0),"-/-")</f>
        <v>-/-</v>
      </c>
      <c r="F6724" s="169" t="str">
        <f>iferror(vlookup(C6724,'Master data'!$A$2:$C$29,2,0),"-/-")</f>
        <v>-/-</v>
      </c>
    </row>
    <row r="6725" ht="22.5" customHeight="1">
      <c r="A6725" s="165"/>
      <c r="B6725" s="171"/>
      <c r="C6725" s="167"/>
      <c r="D6725" s="168">
        <v>0.0</v>
      </c>
      <c r="E6725" s="169" t="str">
        <f>iferror(vlookup(C6725,'Master data'!$A$2:$C$29,3,0),"-/-")</f>
        <v>-/-</v>
      </c>
      <c r="F6725" s="169" t="str">
        <f>iferror(vlookup(C6725,'Master data'!$A$2:$C$29,2,0),"-/-")</f>
        <v>-/-</v>
      </c>
    </row>
    <row r="6726" ht="22.5" customHeight="1">
      <c r="A6726" s="165"/>
      <c r="B6726" s="171"/>
      <c r="C6726" s="167"/>
      <c r="D6726" s="168">
        <v>0.0</v>
      </c>
      <c r="E6726" s="169" t="str">
        <f>iferror(vlookup(C6726,'Master data'!$A$2:$C$29,3,0),"-/-")</f>
        <v>-/-</v>
      </c>
      <c r="F6726" s="169" t="str">
        <f>iferror(vlookup(C6726,'Master data'!$A$2:$C$29,2,0),"-/-")</f>
        <v>-/-</v>
      </c>
    </row>
    <row r="6727" ht="22.5" customHeight="1">
      <c r="A6727" s="165"/>
      <c r="B6727" s="171"/>
      <c r="C6727" s="167"/>
      <c r="D6727" s="168">
        <v>0.0</v>
      </c>
      <c r="E6727" s="169" t="str">
        <f>iferror(vlookup(C6727,'Master data'!$A$2:$C$29,3,0),"-/-")</f>
        <v>-/-</v>
      </c>
      <c r="F6727" s="169" t="str">
        <f>iferror(vlookup(C6727,'Master data'!$A$2:$C$29,2,0),"-/-")</f>
        <v>-/-</v>
      </c>
    </row>
    <row r="6728" ht="22.5" customHeight="1">
      <c r="A6728" s="165"/>
      <c r="B6728" s="171"/>
      <c r="C6728" s="167"/>
      <c r="D6728" s="168">
        <v>0.0</v>
      </c>
      <c r="E6728" s="169" t="str">
        <f>iferror(vlookup(C6728,'Master data'!$A$2:$C$29,3,0),"-/-")</f>
        <v>-/-</v>
      </c>
      <c r="F6728" s="169" t="str">
        <f>iferror(vlookup(C6728,'Master data'!$A$2:$C$29,2,0),"-/-")</f>
        <v>-/-</v>
      </c>
    </row>
    <row r="6729" ht="22.5" customHeight="1">
      <c r="A6729" s="165"/>
      <c r="B6729" s="171"/>
      <c r="C6729" s="167"/>
      <c r="D6729" s="168">
        <v>0.0</v>
      </c>
      <c r="E6729" s="169" t="str">
        <f>iferror(vlookup(C6729,'Master data'!$A$2:$C$29,3,0),"-/-")</f>
        <v>-/-</v>
      </c>
      <c r="F6729" s="169" t="str">
        <f>iferror(vlookup(C6729,'Master data'!$A$2:$C$29,2,0),"-/-")</f>
        <v>-/-</v>
      </c>
    </row>
    <row r="6730" ht="22.5" customHeight="1">
      <c r="A6730" s="165"/>
      <c r="B6730" s="171"/>
      <c r="C6730" s="167"/>
      <c r="D6730" s="168">
        <v>0.0</v>
      </c>
      <c r="E6730" s="169" t="str">
        <f>iferror(vlookup(C6730,'Master data'!$A$2:$C$29,3,0),"-/-")</f>
        <v>-/-</v>
      </c>
      <c r="F6730" s="169" t="str">
        <f>iferror(vlookup(C6730,'Master data'!$A$2:$C$29,2,0),"-/-")</f>
        <v>-/-</v>
      </c>
    </row>
    <row r="6731" ht="22.5" customHeight="1">
      <c r="A6731" s="165"/>
      <c r="B6731" s="171"/>
      <c r="C6731" s="167"/>
      <c r="D6731" s="168">
        <v>0.0</v>
      </c>
      <c r="E6731" s="169" t="str">
        <f>iferror(vlookup(C6731,'Master data'!$A$2:$C$29,3,0),"-/-")</f>
        <v>-/-</v>
      </c>
      <c r="F6731" s="169" t="str">
        <f>iferror(vlookup(C6731,'Master data'!$A$2:$C$29,2,0),"-/-")</f>
        <v>-/-</v>
      </c>
    </row>
    <row r="6732" ht="22.5" customHeight="1">
      <c r="A6732" s="165"/>
      <c r="B6732" s="171"/>
      <c r="C6732" s="167"/>
      <c r="D6732" s="168">
        <v>0.0</v>
      </c>
      <c r="E6732" s="169" t="str">
        <f>iferror(vlookup(C6732,'Master data'!$A$2:$C$29,3,0),"-/-")</f>
        <v>-/-</v>
      </c>
      <c r="F6732" s="169" t="str">
        <f>iferror(vlookup(C6732,'Master data'!$A$2:$C$29,2,0),"-/-")</f>
        <v>-/-</v>
      </c>
    </row>
    <row r="6733" ht="22.5" customHeight="1">
      <c r="A6733" s="165"/>
      <c r="B6733" s="171"/>
      <c r="C6733" s="167"/>
      <c r="D6733" s="168">
        <v>0.0</v>
      </c>
      <c r="E6733" s="169" t="str">
        <f>iferror(vlookup(C6733,'Master data'!$A$2:$C$29,3,0),"-/-")</f>
        <v>-/-</v>
      </c>
      <c r="F6733" s="169" t="str">
        <f>iferror(vlookup(C6733,'Master data'!$A$2:$C$29,2,0),"-/-")</f>
        <v>-/-</v>
      </c>
    </row>
    <row r="6734" ht="22.5" customHeight="1">
      <c r="A6734" s="165"/>
      <c r="B6734" s="171"/>
      <c r="C6734" s="167"/>
      <c r="D6734" s="168">
        <v>0.0</v>
      </c>
      <c r="E6734" s="169" t="str">
        <f>iferror(vlookup(C6734,'Master data'!$A$2:$C$29,3,0),"-/-")</f>
        <v>-/-</v>
      </c>
      <c r="F6734" s="169" t="str">
        <f>iferror(vlookup(C6734,'Master data'!$A$2:$C$29,2,0),"-/-")</f>
        <v>-/-</v>
      </c>
    </row>
    <row r="6735" ht="22.5" customHeight="1">
      <c r="A6735" s="165"/>
      <c r="B6735" s="171"/>
      <c r="C6735" s="167"/>
      <c r="D6735" s="168">
        <v>0.0</v>
      </c>
      <c r="E6735" s="169" t="str">
        <f>iferror(vlookup(C6735,'Master data'!$A$2:$C$29,3,0),"-/-")</f>
        <v>-/-</v>
      </c>
      <c r="F6735" s="169" t="str">
        <f>iferror(vlookup(C6735,'Master data'!$A$2:$C$29,2,0),"-/-")</f>
        <v>-/-</v>
      </c>
    </row>
    <row r="6736" ht="22.5" customHeight="1">
      <c r="A6736" s="165"/>
      <c r="B6736" s="171"/>
      <c r="C6736" s="167"/>
      <c r="D6736" s="168">
        <v>0.0</v>
      </c>
      <c r="E6736" s="169" t="str">
        <f>iferror(vlookup(C6736,'Master data'!$A$2:$C$29,3,0),"-/-")</f>
        <v>-/-</v>
      </c>
      <c r="F6736" s="169" t="str">
        <f>iferror(vlookup(C6736,'Master data'!$A$2:$C$29,2,0),"-/-")</f>
        <v>-/-</v>
      </c>
    </row>
    <row r="6737" ht="22.5" customHeight="1">
      <c r="A6737" s="165"/>
      <c r="B6737" s="171"/>
      <c r="C6737" s="167"/>
      <c r="D6737" s="168">
        <v>0.0</v>
      </c>
      <c r="E6737" s="169" t="str">
        <f>iferror(vlookup(C6737,'Master data'!$A$2:$C$29,3,0),"-/-")</f>
        <v>-/-</v>
      </c>
      <c r="F6737" s="169" t="str">
        <f>iferror(vlookup(C6737,'Master data'!$A$2:$C$29,2,0),"-/-")</f>
        <v>-/-</v>
      </c>
    </row>
    <row r="6738" ht="22.5" customHeight="1">
      <c r="A6738" s="165"/>
      <c r="B6738" s="171"/>
      <c r="C6738" s="167"/>
      <c r="D6738" s="168">
        <v>0.0</v>
      </c>
      <c r="E6738" s="169" t="str">
        <f>iferror(vlookup(C6738,'Master data'!$A$2:$C$29,3,0),"-/-")</f>
        <v>-/-</v>
      </c>
      <c r="F6738" s="169" t="str">
        <f>iferror(vlookup(C6738,'Master data'!$A$2:$C$29,2,0),"-/-")</f>
        <v>-/-</v>
      </c>
    </row>
    <row r="6739" ht="22.5" customHeight="1">
      <c r="A6739" s="165"/>
      <c r="B6739" s="171"/>
      <c r="C6739" s="167"/>
      <c r="D6739" s="168">
        <v>0.0</v>
      </c>
      <c r="E6739" s="169" t="str">
        <f>iferror(vlookup(C6739,'Master data'!$A$2:$C$29,3,0),"-/-")</f>
        <v>-/-</v>
      </c>
      <c r="F6739" s="169" t="str">
        <f>iferror(vlookup(C6739,'Master data'!$A$2:$C$29,2,0),"-/-")</f>
        <v>-/-</v>
      </c>
    </row>
    <row r="6740" ht="22.5" customHeight="1">
      <c r="A6740" s="165"/>
      <c r="B6740" s="171"/>
      <c r="C6740" s="167"/>
      <c r="D6740" s="168">
        <v>0.0</v>
      </c>
      <c r="E6740" s="169" t="str">
        <f>iferror(vlookup(C6740,'Master data'!$A$2:$C$29,3,0),"-/-")</f>
        <v>-/-</v>
      </c>
      <c r="F6740" s="169" t="str">
        <f>iferror(vlookup(C6740,'Master data'!$A$2:$C$29,2,0),"-/-")</f>
        <v>-/-</v>
      </c>
    </row>
    <row r="6741" ht="22.5" customHeight="1">
      <c r="A6741" s="165"/>
      <c r="B6741" s="171"/>
      <c r="C6741" s="167"/>
      <c r="D6741" s="168">
        <v>0.0</v>
      </c>
      <c r="E6741" s="169" t="str">
        <f>iferror(vlookup(C6741,'Master data'!$A$2:$C$29,3,0),"-/-")</f>
        <v>-/-</v>
      </c>
      <c r="F6741" s="169" t="str">
        <f>iferror(vlookup(C6741,'Master data'!$A$2:$C$29,2,0),"-/-")</f>
        <v>-/-</v>
      </c>
    </row>
    <row r="6742" ht="22.5" customHeight="1">
      <c r="A6742" s="165"/>
      <c r="B6742" s="171"/>
      <c r="C6742" s="167"/>
      <c r="D6742" s="168">
        <v>0.0</v>
      </c>
      <c r="E6742" s="169" t="str">
        <f>iferror(vlookup(C6742,'Master data'!$A$2:$C$29,3,0),"-/-")</f>
        <v>-/-</v>
      </c>
      <c r="F6742" s="169" t="str">
        <f>iferror(vlookup(C6742,'Master data'!$A$2:$C$29,2,0),"-/-")</f>
        <v>-/-</v>
      </c>
    </row>
    <row r="6743" ht="22.5" customHeight="1">
      <c r="A6743" s="165"/>
      <c r="B6743" s="171"/>
      <c r="C6743" s="167"/>
      <c r="D6743" s="168">
        <v>0.0</v>
      </c>
      <c r="E6743" s="169" t="str">
        <f>iferror(vlookup(C6743,'Master data'!$A$2:$C$29,3,0),"-/-")</f>
        <v>-/-</v>
      </c>
      <c r="F6743" s="169" t="str">
        <f>iferror(vlookup(C6743,'Master data'!$A$2:$C$29,2,0),"-/-")</f>
        <v>-/-</v>
      </c>
    </row>
    <row r="6744" ht="22.5" customHeight="1">
      <c r="A6744" s="165"/>
      <c r="B6744" s="171"/>
      <c r="C6744" s="167"/>
      <c r="D6744" s="168">
        <v>0.0</v>
      </c>
      <c r="E6744" s="169" t="str">
        <f>iferror(vlookup(C6744,'Master data'!$A$2:$C$29,3,0),"-/-")</f>
        <v>-/-</v>
      </c>
      <c r="F6744" s="169" t="str">
        <f>iferror(vlookup(C6744,'Master data'!$A$2:$C$29,2,0),"-/-")</f>
        <v>-/-</v>
      </c>
    </row>
    <row r="6745" ht="22.5" customHeight="1">
      <c r="A6745" s="165"/>
      <c r="B6745" s="171"/>
      <c r="C6745" s="167"/>
      <c r="D6745" s="168">
        <v>0.0</v>
      </c>
      <c r="E6745" s="169" t="str">
        <f>iferror(vlookup(C6745,'Master data'!$A$2:$C$29,3,0),"-/-")</f>
        <v>-/-</v>
      </c>
      <c r="F6745" s="169" t="str">
        <f>iferror(vlookup(C6745,'Master data'!$A$2:$C$29,2,0),"-/-")</f>
        <v>-/-</v>
      </c>
    </row>
    <row r="6746" ht="22.5" customHeight="1">
      <c r="A6746" s="165"/>
      <c r="B6746" s="171"/>
      <c r="C6746" s="167"/>
      <c r="D6746" s="168">
        <v>0.0</v>
      </c>
      <c r="E6746" s="169" t="str">
        <f>iferror(vlookup(C6746,'Master data'!$A$2:$C$29,3,0),"-/-")</f>
        <v>-/-</v>
      </c>
      <c r="F6746" s="169" t="str">
        <f>iferror(vlookup(C6746,'Master data'!$A$2:$C$29,2,0),"-/-")</f>
        <v>-/-</v>
      </c>
    </row>
    <row r="6747" ht="22.5" customHeight="1">
      <c r="A6747" s="165"/>
      <c r="B6747" s="171"/>
      <c r="C6747" s="167"/>
      <c r="D6747" s="168">
        <v>0.0</v>
      </c>
      <c r="E6747" s="169" t="str">
        <f>iferror(vlookup(C6747,'Master data'!$A$2:$C$29,3,0),"-/-")</f>
        <v>-/-</v>
      </c>
      <c r="F6747" s="169" t="str">
        <f>iferror(vlookup(C6747,'Master data'!$A$2:$C$29,2,0),"-/-")</f>
        <v>-/-</v>
      </c>
    </row>
    <row r="6748" ht="22.5" customHeight="1">
      <c r="A6748" s="165"/>
      <c r="B6748" s="171"/>
      <c r="C6748" s="167"/>
      <c r="D6748" s="168">
        <v>0.0</v>
      </c>
      <c r="E6748" s="169" t="str">
        <f>iferror(vlookup(C6748,'Master data'!$A$2:$C$29,3,0),"-/-")</f>
        <v>-/-</v>
      </c>
      <c r="F6748" s="169" t="str">
        <f>iferror(vlookup(C6748,'Master data'!$A$2:$C$29,2,0),"-/-")</f>
        <v>-/-</v>
      </c>
    </row>
    <row r="6749" ht="22.5" customHeight="1">
      <c r="A6749" s="165"/>
      <c r="B6749" s="171"/>
      <c r="C6749" s="167"/>
      <c r="D6749" s="168">
        <v>0.0</v>
      </c>
      <c r="E6749" s="169" t="str">
        <f>iferror(vlookup(C6749,'Master data'!$A$2:$C$29,3,0),"-/-")</f>
        <v>-/-</v>
      </c>
      <c r="F6749" s="169" t="str">
        <f>iferror(vlookup(C6749,'Master data'!$A$2:$C$29,2,0),"-/-")</f>
        <v>-/-</v>
      </c>
    </row>
    <row r="6750" ht="22.5" customHeight="1">
      <c r="A6750" s="165"/>
      <c r="B6750" s="171"/>
      <c r="C6750" s="167"/>
      <c r="D6750" s="168">
        <v>0.0</v>
      </c>
      <c r="E6750" s="169" t="str">
        <f>iferror(vlookup(C6750,'Master data'!$A$2:$C$29,3,0),"-/-")</f>
        <v>-/-</v>
      </c>
      <c r="F6750" s="169" t="str">
        <f>iferror(vlookup(C6750,'Master data'!$A$2:$C$29,2,0),"-/-")</f>
        <v>-/-</v>
      </c>
    </row>
    <row r="6751" ht="22.5" customHeight="1">
      <c r="A6751" s="165"/>
      <c r="B6751" s="171"/>
      <c r="C6751" s="167"/>
      <c r="D6751" s="168">
        <v>0.0</v>
      </c>
      <c r="E6751" s="169" t="str">
        <f>iferror(vlookup(C6751,'Master data'!$A$2:$C$29,3,0),"-/-")</f>
        <v>-/-</v>
      </c>
      <c r="F6751" s="169" t="str">
        <f>iferror(vlookup(C6751,'Master data'!$A$2:$C$29,2,0),"-/-")</f>
        <v>-/-</v>
      </c>
    </row>
    <row r="6752" ht="22.5" customHeight="1">
      <c r="A6752" s="165"/>
      <c r="B6752" s="171"/>
      <c r="C6752" s="167"/>
      <c r="D6752" s="168">
        <v>0.0</v>
      </c>
      <c r="E6752" s="169" t="str">
        <f>iferror(vlookup(C6752,'Master data'!$A$2:$C$29,3,0),"-/-")</f>
        <v>-/-</v>
      </c>
      <c r="F6752" s="169" t="str">
        <f>iferror(vlookup(C6752,'Master data'!$A$2:$C$29,2,0),"-/-")</f>
        <v>-/-</v>
      </c>
    </row>
    <row r="6753" ht="22.5" customHeight="1">
      <c r="A6753" s="165"/>
      <c r="B6753" s="171"/>
      <c r="C6753" s="167"/>
      <c r="D6753" s="168">
        <v>0.0</v>
      </c>
      <c r="E6753" s="169" t="str">
        <f>iferror(vlookup(C6753,'Master data'!$A$2:$C$29,3,0),"-/-")</f>
        <v>-/-</v>
      </c>
      <c r="F6753" s="169" t="str">
        <f>iferror(vlookup(C6753,'Master data'!$A$2:$C$29,2,0),"-/-")</f>
        <v>-/-</v>
      </c>
    </row>
    <row r="6754" ht="22.5" customHeight="1">
      <c r="A6754" s="165"/>
      <c r="B6754" s="171"/>
      <c r="C6754" s="167"/>
      <c r="D6754" s="168">
        <v>0.0</v>
      </c>
      <c r="E6754" s="169" t="str">
        <f>iferror(vlookup(C6754,'Master data'!$A$2:$C$29,3,0),"-/-")</f>
        <v>-/-</v>
      </c>
      <c r="F6754" s="169" t="str">
        <f>iferror(vlookup(C6754,'Master data'!$A$2:$C$29,2,0),"-/-")</f>
        <v>-/-</v>
      </c>
    </row>
    <row r="6755" ht="22.5" customHeight="1">
      <c r="A6755" s="165"/>
      <c r="B6755" s="171"/>
      <c r="C6755" s="167"/>
      <c r="D6755" s="168">
        <v>0.0</v>
      </c>
      <c r="E6755" s="169" t="str">
        <f>iferror(vlookup(C6755,'Master data'!$A$2:$C$29,3,0),"-/-")</f>
        <v>-/-</v>
      </c>
      <c r="F6755" s="169" t="str">
        <f>iferror(vlookup(C6755,'Master data'!$A$2:$C$29,2,0),"-/-")</f>
        <v>-/-</v>
      </c>
    </row>
    <row r="6756" ht="22.5" customHeight="1">
      <c r="A6756" s="165"/>
      <c r="B6756" s="171"/>
      <c r="C6756" s="167"/>
      <c r="D6756" s="168">
        <v>0.0</v>
      </c>
      <c r="E6756" s="169" t="str">
        <f>iferror(vlookup(C6756,'Master data'!$A$2:$C$29,3,0),"-/-")</f>
        <v>-/-</v>
      </c>
      <c r="F6756" s="169" t="str">
        <f>iferror(vlookup(C6756,'Master data'!$A$2:$C$29,2,0),"-/-")</f>
        <v>-/-</v>
      </c>
    </row>
    <row r="6757" ht="22.5" customHeight="1">
      <c r="A6757" s="165"/>
      <c r="B6757" s="171"/>
      <c r="C6757" s="167"/>
      <c r="D6757" s="168">
        <v>0.0</v>
      </c>
      <c r="E6757" s="169" t="str">
        <f>iferror(vlookup(C6757,'Master data'!$A$2:$C$29,3,0),"-/-")</f>
        <v>-/-</v>
      </c>
      <c r="F6757" s="169" t="str">
        <f>iferror(vlookup(C6757,'Master data'!$A$2:$C$29,2,0),"-/-")</f>
        <v>-/-</v>
      </c>
    </row>
    <row r="6758" ht="22.5" customHeight="1">
      <c r="A6758" s="165"/>
      <c r="B6758" s="171"/>
      <c r="C6758" s="167"/>
      <c r="D6758" s="168">
        <v>0.0</v>
      </c>
      <c r="E6758" s="169" t="str">
        <f>iferror(vlookup(C6758,'Master data'!$A$2:$C$29,3,0),"-/-")</f>
        <v>-/-</v>
      </c>
      <c r="F6758" s="169" t="str">
        <f>iferror(vlookup(C6758,'Master data'!$A$2:$C$29,2,0),"-/-")</f>
        <v>-/-</v>
      </c>
    </row>
    <row r="6759" ht="22.5" customHeight="1">
      <c r="A6759" s="165"/>
      <c r="B6759" s="171"/>
      <c r="C6759" s="167"/>
      <c r="D6759" s="168">
        <v>0.0</v>
      </c>
      <c r="E6759" s="169" t="str">
        <f>iferror(vlookup(C6759,'Master data'!$A$2:$C$29,3,0),"-/-")</f>
        <v>-/-</v>
      </c>
      <c r="F6759" s="169" t="str">
        <f>iferror(vlookup(C6759,'Master data'!$A$2:$C$29,2,0),"-/-")</f>
        <v>-/-</v>
      </c>
    </row>
    <row r="6760" ht="22.5" customHeight="1">
      <c r="A6760" s="165"/>
      <c r="B6760" s="171"/>
      <c r="C6760" s="167"/>
      <c r="D6760" s="168">
        <v>0.0</v>
      </c>
      <c r="E6760" s="169" t="str">
        <f>iferror(vlookup(C6760,'Master data'!$A$2:$C$29,3,0),"-/-")</f>
        <v>-/-</v>
      </c>
      <c r="F6760" s="169" t="str">
        <f>iferror(vlookup(C6760,'Master data'!$A$2:$C$29,2,0),"-/-")</f>
        <v>-/-</v>
      </c>
    </row>
    <row r="6761" ht="22.5" customHeight="1">
      <c r="A6761" s="165"/>
      <c r="B6761" s="171"/>
      <c r="C6761" s="167"/>
      <c r="D6761" s="168">
        <v>0.0</v>
      </c>
      <c r="E6761" s="169" t="str">
        <f>iferror(vlookup(C6761,'Master data'!$A$2:$C$29,3,0),"-/-")</f>
        <v>-/-</v>
      </c>
      <c r="F6761" s="169" t="str">
        <f>iferror(vlookup(C6761,'Master data'!$A$2:$C$29,2,0),"-/-")</f>
        <v>-/-</v>
      </c>
    </row>
    <row r="6762" ht="22.5" customHeight="1">
      <c r="A6762" s="165"/>
      <c r="B6762" s="171"/>
      <c r="C6762" s="167"/>
      <c r="D6762" s="168">
        <v>0.0</v>
      </c>
      <c r="E6762" s="169" t="str">
        <f>iferror(vlookup(C6762,'Master data'!$A$2:$C$29,3,0),"-/-")</f>
        <v>-/-</v>
      </c>
      <c r="F6762" s="169" t="str">
        <f>iferror(vlookup(C6762,'Master data'!$A$2:$C$29,2,0),"-/-")</f>
        <v>-/-</v>
      </c>
    </row>
    <row r="6763" ht="22.5" customHeight="1">
      <c r="A6763" s="165"/>
      <c r="B6763" s="171"/>
      <c r="C6763" s="167"/>
      <c r="D6763" s="168">
        <v>0.0</v>
      </c>
      <c r="E6763" s="169" t="str">
        <f>iferror(vlookup(C6763,'Master data'!$A$2:$C$29,3,0),"-/-")</f>
        <v>-/-</v>
      </c>
      <c r="F6763" s="169" t="str">
        <f>iferror(vlookup(C6763,'Master data'!$A$2:$C$29,2,0),"-/-")</f>
        <v>-/-</v>
      </c>
    </row>
    <row r="6764" ht="22.5" customHeight="1">
      <c r="A6764" s="165"/>
      <c r="B6764" s="171"/>
      <c r="C6764" s="167"/>
      <c r="D6764" s="168">
        <v>0.0</v>
      </c>
      <c r="E6764" s="169" t="str">
        <f>iferror(vlookup(C6764,'Master data'!$A$2:$C$29,3,0),"-/-")</f>
        <v>-/-</v>
      </c>
      <c r="F6764" s="169" t="str">
        <f>iferror(vlookup(C6764,'Master data'!$A$2:$C$29,2,0),"-/-")</f>
        <v>-/-</v>
      </c>
    </row>
    <row r="6765" ht="22.5" customHeight="1">
      <c r="A6765" s="165"/>
      <c r="B6765" s="171"/>
      <c r="C6765" s="167"/>
      <c r="D6765" s="168">
        <v>0.0</v>
      </c>
      <c r="E6765" s="169" t="str">
        <f>iferror(vlookup(C6765,'Master data'!$A$2:$C$29,3,0),"-/-")</f>
        <v>-/-</v>
      </c>
      <c r="F6765" s="169" t="str">
        <f>iferror(vlookup(C6765,'Master data'!$A$2:$C$29,2,0),"-/-")</f>
        <v>-/-</v>
      </c>
    </row>
    <row r="6766" ht="22.5" customHeight="1">
      <c r="A6766" s="165"/>
      <c r="B6766" s="171"/>
      <c r="C6766" s="167"/>
      <c r="D6766" s="168">
        <v>0.0</v>
      </c>
      <c r="E6766" s="169" t="str">
        <f>iferror(vlookup(C6766,'Master data'!$A$2:$C$29,3,0),"-/-")</f>
        <v>-/-</v>
      </c>
      <c r="F6766" s="169" t="str">
        <f>iferror(vlookup(C6766,'Master data'!$A$2:$C$29,2,0),"-/-")</f>
        <v>-/-</v>
      </c>
    </row>
    <row r="6767" ht="22.5" customHeight="1">
      <c r="A6767" s="165"/>
      <c r="B6767" s="171"/>
      <c r="C6767" s="167"/>
      <c r="D6767" s="168">
        <v>0.0</v>
      </c>
      <c r="E6767" s="169" t="str">
        <f>iferror(vlookup(C6767,'Master data'!$A$2:$C$29,3,0),"-/-")</f>
        <v>-/-</v>
      </c>
      <c r="F6767" s="169" t="str">
        <f>iferror(vlookup(C6767,'Master data'!$A$2:$C$29,2,0),"-/-")</f>
        <v>-/-</v>
      </c>
    </row>
    <row r="6768" ht="22.5" customHeight="1">
      <c r="A6768" s="165"/>
      <c r="B6768" s="171"/>
      <c r="C6768" s="167"/>
      <c r="D6768" s="168">
        <v>0.0</v>
      </c>
      <c r="E6768" s="169" t="str">
        <f>iferror(vlookup(C6768,'Master data'!$A$2:$C$29,3,0),"-/-")</f>
        <v>-/-</v>
      </c>
      <c r="F6768" s="169" t="str">
        <f>iferror(vlookup(C6768,'Master data'!$A$2:$C$29,2,0),"-/-")</f>
        <v>-/-</v>
      </c>
    </row>
    <row r="6769" ht="22.5" customHeight="1">
      <c r="A6769" s="165"/>
      <c r="B6769" s="171"/>
      <c r="C6769" s="167"/>
      <c r="D6769" s="168">
        <v>0.0</v>
      </c>
      <c r="E6769" s="169" t="str">
        <f>iferror(vlookup(C6769,'Master data'!$A$2:$C$29,3,0),"-/-")</f>
        <v>-/-</v>
      </c>
      <c r="F6769" s="169" t="str">
        <f>iferror(vlookup(C6769,'Master data'!$A$2:$C$29,2,0),"-/-")</f>
        <v>-/-</v>
      </c>
    </row>
    <row r="6770" ht="22.5" customHeight="1">
      <c r="A6770" s="165"/>
      <c r="B6770" s="171"/>
      <c r="C6770" s="167"/>
      <c r="D6770" s="168">
        <v>0.0</v>
      </c>
      <c r="E6770" s="169" t="str">
        <f>iferror(vlookup(C6770,'Master data'!$A$2:$C$29,3,0),"-/-")</f>
        <v>-/-</v>
      </c>
      <c r="F6770" s="169" t="str">
        <f>iferror(vlookup(C6770,'Master data'!$A$2:$C$29,2,0),"-/-")</f>
        <v>-/-</v>
      </c>
    </row>
    <row r="6771" ht="22.5" customHeight="1">
      <c r="A6771" s="165"/>
      <c r="B6771" s="171"/>
      <c r="C6771" s="167"/>
      <c r="D6771" s="168">
        <v>0.0</v>
      </c>
      <c r="E6771" s="169" t="str">
        <f>iferror(vlookup(C6771,'Master data'!$A$2:$C$29,3,0),"-/-")</f>
        <v>-/-</v>
      </c>
      <c r="F6771" s="169" t="str">
        <f>iferror(vlookup(C6771,'Master data'!$A$2:$C$29,2,0),"-/-")</f>
        <v>-/-</v>
      </c>
    </row>
    <row r="6772" ht="22.5" customHeight="1">
      <c r="A6772" s="165"/>
      <c r="B6772" s="171"/>
      <c r="C6772" s="167"/>
      <c r="D6772" s="168">
        <v>0.0</v>
      </c>
      <c r="E6772" s="169" t="str">
        <f>iferror(vlookup(C6772,'Master data'!$A$2:$C$29,3,0),"-/-")</f>
        <v>-/-</v>
      </c>
      <c r="F6772" s="169" t="str">
        <f>iferror(vlookup(C6772,'Master data'!$A$2:$C$29,2,0),"-/-")</f>
        <v>-/-</v>
      </c>
    </row>
    <row r="6773" ht="22.5" customHeight="1">
      <c r="A6773" s="165"/>
      <c r="B6773" s="171"/>
      <c r="C6773" s="167"/>
      <c r="D6773" s="168">
        <v>0.0</v>
      </c>
      <c r="E6773" s="169" t="str">
        <f>iferror(vlookup(C6773,'Master data'!$A$2:$C$29,3,0),"-/-")</f>
        <v>-/-</v>
      </c>
      <c r="F6773" s="169" t="str">
        <f>iferror(vlookup(C6773,'Master data'!$A$2:$C$29,2,0),"-/-")</f>
        <v>-/-</v>
      </c>
    </row>
    <row r="6774" ht="22.5" customHeight="1">
      <c r="A6774" s="165"/>
      <c r="B6774" s="171"/>
      <c r="C6774" s="167"/>
      <c r="D6774" s="168">
        <v>0.0</v>
      </c>
      <c r="E6774" s="169" t="str">
        <f>iferror(vlookup(C6774,'Master data'!$A$2:$C$29,3,0),"-/-")</f>
        <v>-/-</v>
      </c>
      <c r="F6774" s="169" t="str">
        <f>iferror(vlookup(C6774,'Master data'!$A$2:$C$29,2,0),"-/-")</f>
        <v>-/-</v>
      </c>
    </row>
    <row r="6775" ht="22.5" customHeight="1">
      <c r="A6775" s="165"/>
      <c r="B6775" s="171"/>
      <c r="C6775" s="167"/>
      <c r="D6775" s="168">
        <v>0.0</v>
      </c>
      <c r="E6775" s="169" t="str">
        <f>iferror(vlookup(C6775,'Master data'!$A$2:$C$29,3,0),"-/-")</f>
        <v>-/-</v>
      </c>
      <c r="F6775" s="169" t="str">
        <f>iferror(vlookup(C6775,'Master data'!$A$2:$C$29,2,0),"-/-")</f>
        <v>-/-</v>
      </c>
    </row>
    <row r="6776" ht="22.5" customHeight="1">
      <c r="A6776" s="165"/>
      <c r="B6776" s="171"/>
      <c r="C6776" s="167"/>
      <c r="D6776" s="168">
        <v>0.0</v>
      </c>
      <c r="E6776" s="169" t="str">
        <f>iferror(vlookup(C6776,'Master data'!$A$2:$C$29,3,0),"-/-")</f>
        <v>-/-</v>
      </c>
      <c r="F6776" s="169" t="str">
        <f>iferror(vlookup(C6776,'Master data'!$A$2:$C$29,2,0),"-/-")</f>
        <v>-/-</v>
      </c>
    </row>
    <row r="6777" ht="22.5" customHeight="1">
      <c r="A6777" s="165"/>
      <c r="B6777" s="171"/>
      <c r="C6777" s="167"/>
      <c r="D6777" s="168">
        <v>0.0</v>
      </c>
      <c r="E6777" s="169" t="str">
        <f>iferror(vlookup(C6777,'Master data'!$A$2:$C$29,3,0),"-/-")</f>
        <v>-/-</v>
      </c>
      <c r="F6777" s="169" t="str">
        <f>iferror(vlookup(C6777,'Master data'!$A$2:$C$29,2,0),"-/-")</f>
        <v>-/-</v>
      </c>
    </row>
    <row r="6778" ht="22.5" customHeight="1">
      <c r="A6778" s="165"/>
      <c r="B6778" s="171"/>
      <c r="C6778" s="167"/>
      <c r="D6778" s="168">
        <v>0.0</v>
      </c>
      <c r="E6778" s="169" t="str">
        <f>iferror(vlookup(C6778,'Master data'!$A$2:$C$29,3,0),"-/-")</f>
        <v>-/-</v>
      </c>
      <c r="F6778" s="169" t="str">
        <f>iferror(vlookup(C6778,'Master data'!$A$2:$C$29,2,0),"-/-")</f>
        <v>-/-</v>
      </c>
    </row>
    <row r="6779" ht="22.5" customHeight="1">
      <c r="A6779" s="165"/>
      <c r="B6779" s="171"/>
      <c r="C6779" s="167"/>
      <c r="D6779" s="168">
        <v>0.0</v>
      </c>
      <c r="E6779" s="169" t="str">
        <f>iferror(vlookup(C6779,'Master data'!$A$2:$C$29,3,0),"-/-")</f>
        <v>-/-</v>
      </c>
      <c r="F6779" s="169" t="str">
        <f>iferror(vlookup(C6779,'Master data'!$A$2:$C$29,2,0),"-/-")</f>
        <v>-/-</v>
      </c>
    </row>
    <row r="6780" ht="22.5" customHeight="1">
      <c r="A6780" s="165"/>
      <c r="B6780" s="171"/>
      <c r="C6780" s="167"/>
      <c r="D6780" s="168">
        <v>0.0</v>
      </c>
      <c r="E6780" s="169" t="str">
        <f>iferror(vlookup(C6780,'Master data'!$A$2:$C$29,3,0),"-/-")</f>
        <v>-/-</v>
      </c>
      <c r="F6780" s="169" t="str">
        <f>iferror(vlookup(C6780,'Master data'!$A$2:$C$29,2,0),"-/-")</f>
        <v>-/-</v>
      </c>
    </row>
    <row r="6781" ht="22.5" customHeight="1">
      <c r="A6781" s="165"/>
      <c r="B6781" s="171"/>
      <c r="C6781" s="167"/>
      <c r="D6781" s="168">
        <v>0.0</v>
      </c>
      <c r="E6781" s="169" t="str">
        <f>iferror(vlookup(C6781,'Master data'!$A$2:$C$29,3,0),"-/-")</f>
        <v>-/-</v>
      </c>
      <c r="F6781" s="169" t="str">
        <f>iferror(vlookup(C6781,'Master data'!$A$2:$C$29,2,0),"-/-")</f>
        <v>-/-</v>
      </c>
    </row>
    <row r="6782" ht="22.5" customHeight="1">
      <c r="A6782" s="165"/>
      <c r="B6782" s="171"/>
      <c r="C6782" s="167"/>
      <c r="D6782" s="168">
        <v>0.0</v>
      </c>
      <c r="E6782" s="169" t="str">
        <f>iferror(vlookup(C6782,'Master data'!$A$2:$C$29,3,0),"-/-")</f>
        <v>-/-</v>
      </c>
      <c r="F6782" s="169" t="str">
        <f>iferror(vlookup(C6782,'Master data'!$A$2:$C$29,2,0),"-/-")</f>
        <v>-/-</v>
      </c>
    </row>
    <row r="6783" ht="22.5" customHeight="1">
      <c r="A6783" s="165"/>
      <c r="B6783" s="171"/>
      <c r="C6783" s="167"/>
      <c r="D6783" s="168">
        <v>0.0</v>
      </c>
      <c r="E6783" s="169" t="str">
        <f>iferror(vlookup(C6783,'Master data'!$A$2:$C$29,3,0),"-/-")</f>
        <v>-/-</v>
      </c>
      <c r="F6783" s="169" t="str">
        <f>iferror(vlookup(C6783,'Master data'!$A$2:$C$29,2,0),"-/-")</f>
        <v>-/-</v>
      </c>
    </row>
    <row r="6784" ht="22.5" customHeight="1">
      <c r="A6784" s="165"/>
      <c r="B6784" s="171"/>
      <c r="C6784" s="167"/>
      <c r="D6784" s="168">
        <v>0.0</v>
      </c>
      <c r="E6784" s="169" t="str">
        <f>iferror(vlookup(C6784,'Master data'!$A$2:$C$29,3,0),"-/-")</f>
        <v>-/-</v>
      </c>
      <c r="F6784" s="169" t="str">
        <f>iferror(vlookup(C6784,'Master data'!$A$2:$C$29,2,0),"-/-")</f>
        <v>-/-</v>
      </c>
    </row>
    <row r="6785" ht="22.5" customHeight="1">
      <c r="A6785" s="165"/>
      <c r="B6785" s="171"/>
      <c r="C6785" s="167"/>
      <c r="D6785" s="168">
        <v>0.0</v>
      </c>
      <c r="E6785" s="169" t="str">
        <f>iferror(vlookup(C6785,'Master data'!$A$2:$C$29,3,0),"-/-")</f>
        <v>-/-</v>
      </c>
      <c r="F6785" s="169" t="str">
        <f>iferror(vlookup(C6785,'Master data'!$A$2:$C$29,2,0),"-/-")</f>
        <v>-/-</v>
      </c>
    </row>
    <row r="6786" ht="22.5" customHeight="1">
      <c r="A6786" s="165"/>
      <c r="B6786" s="171"/>
      <c r="C6786" s="167"/>
      <c r="D6786" s="168">
        <v>0.0</v>
      </c>
      <c r="E6786" s="169" t="str">
        <f>iferror(vlookup(C6786,'Master data'!$A$2:$C$29,3,0),"-/-")</f>
        <v>-/-</v>
      </c>
      <c r="F6786" s="169" t="str">
        <f>iferror(vlookup(C6786,'Master data'!$A$2:$C$29,2,0),"-/-")</f>
        <v>-/-</v>
      </c>
    </row>
    <row r="6787" ht="22.5" customHeight="1">
      <c r="A6787" s="165"/>
      <c r="B6787" s="171"/>
      <c r="C6787" s="167"/>
      <c r="D6787" s="168">
        <v>0.0</v>
      </c>
      <c r="E6787" s="169" t="str">
        <f>iferror(vlookup(C6787,'Master data'!$A$2:$C$29,3,0),"-/-")</f>
        <v>-/-</v>
      </c>
      <c r="F6787" s="169" t="str">
        <f>iferror(vlookup(C6787,'Master data'!$A$2:$C$29,2,0),"-/-")</f>
        <v>-/-</v>
      </c>
    </row>
    <row r="6788" ht="22.5" customHeight="1">
      <c r="A6788" s="165"/>
      <c r="B6788" s="171"/>
      <c r="C6788" s="167"/>
      <c r="D6788" s="168">
        <v>0.0</v>
      </c>
      <c r="E6788" s="169" t="str">
        <f>iferror(vlookup(C6788,'Master data'!$A$2:$C$29,3,0),"-/-")</f>
        <v>-/-</v>
      </c>
      <c r="F6788" s="169" t="str">
        <f>iferror(vlookup(C6788,'Master data'!$A$2:$C$29,2,0),"-/-")</f>
        <v>-/-</v>
      </c>
    </row>
    <row r="6789" ht="22.5" customHeight="1">
      <c r="A6789" s="165"/>
      <c r="B6789" s="171"/>
      <c r="C6789" s="167"/>
      <c r="D6789" s="168">
        <v>0.0</v>
      </c>
      <c r="E6789" s="169" t="str">
        <f>iferror(vlookup(C6789,'Master data'!$A$2:$C$29,3,0),"-/-")</f>
        <v>-/-</v>
      </c>
      <c r="F6789" s="169" t="str">
        <f>iferror(vlookup(C6789,'Master data'!$A$2:$C$29,2,0),"-/-")</f>
        <v>-/-</v>
      </c>
    </row>
    <row r="6790" ht="22.5" customHeight="1">
      <c r="A6790" s="165"/>
      <c r="B6790" s="171"/>
      <c r="C6790" s="167"/>
      <c r="D6790" s="168">
        <v>0.0</v>
      </c>
      <c r="E6790" s="169" t="str">
        <f>iferror(vlookup(C6790,'Master data'!$A$2:$C$29,3,0),"-/-")</f>
        <v>-/-</v>
      </c>
      <c r="F6790" s="169" t="str">
        <f>iferror(vlookup(C6790,'Master data'!$A$2:$C$29,2,0),"-/-")</f>
        <v>-/-</v>
      </c>
    </row>
    <row r="6791" ht="22.5" customHeight="1">
      <c r="A6791" s="165"/>
      <c r="B6791" s="171"/>
      <c r="C6791" s="167"/>
      <c r="D6791" s="168">
        <v>0.0</v>
      </c>
      <c r="E6791" s="169" t="str">
        <f>iferror(vlookup(C6791,'Master data'!$A$2:$C$29,3,0),"-/-")</f>
        <v>-/-</v>
      </c>
      <c r="F6791" s="169" t="str">
        <f>iferror(vlookup(C6791,'Master data'!$A$2:$C$29,2,0),"-/-")</f>
        <v>-/-</v>
      </c>
    </row>
    <row r="6792" ht="22.5" customHeight="1">
      <c r="A6792" s="165"/>
      <c r="B6792" s="171"/>
      <c r="C6792" s="167"/>
      <c r="D6792" s="168">
        <v>0.0</v>
      </c>
      <c r="E6792" s="169" t="str">
        <f>iferror(vlookup(C6792,'Master data'!$A$2:$C$29,3,0),"-/-")</f>
        <v>-/-</v>
      </c>
      <c r="F6792" s="169" t="str">
        <f>iferror(vlookup(C6792,'Master data'!$A$2:$C$29,2,0),"-/-")</f>
        <v>-/-</v>
      </c>
    </row>
    <row r="6793" ht="22.5" customHeight="1">
      <c r="A6793" s="165"/>
      <c r="B6793" s="171"/>
      <c r="C6793" s="167"/>
      <c r="D6793" s="168">
        <v>0.0</v>
      </c>
      <c r="E6793" s="169" t="str">
        <f>iferror(vlookup(C6793,'Master data'!$A$2:$C$29,3,0),"-/-")</f>
        <v>-/-</v>
      </c>
      <c r="F6793" s="169" t="str">
        <f>iferror(vlookup(C6793,'Master data'!$A$2:$C$29,2,0),"-/-")</f>
        <v>-/-</v>
      </c>
    </row>
    <row r="6794" ht="22.5" customHeight="1">
      <c r="A6794" s="165"/>
      <c r="B6794" s="171"/>
      <c r="C6794" s="167"/>
      <c r="D6794" s="168">
        <v>0.0</v>
      </c>
      <c r="E6794" s="169" t="str">
        <f>iferror(vlookup(C6794,'Master data'!$A$2:$C$29,3,0),"-/-")</f>
        <v>-/-</v>
      </c>
      <c r="F6794" s="169" t="str">
        <f>iferror(vlookup(C6794,'Master data'!$A$2:$C$29,2,0),"-/-")</f>
        <v>-/-</v>
      </c>
    </row>
    <row r="6795" ht="22.5" customHeight="1">
      <c r="A6795" s="165"/>
      <c r="B6795" s="171"/>
      <c r="C6795" s="167"/>
      <c r="D6795" s="168">
        <v>0.0</v>
      </c>
      <c r="E6795" s="169" t="str">
        <f>iferror(vlookup(C6795,'Master data'!$A$2:$C$29,3,0),"-/-")</f>
        <v>-/-</v>
      </c>
      <c r="F6795" s="169" t="str">
        <f>iferror(vlookup(C6795,'Master data'!$A$2:$C$29,2,0),"-/-")</f>
        <v>-/-</v>
      </c>
    </row>
    <row r="6796" ht="22.5" customHeight="1">
      <c r="A6796" s="165"/>
      <c r="B6796" s="171"/>
      <c r="C6796" s="167"/>
      <c r="D6796" s="168">
        <v>0.0</v>
      </c>
      <c r="E6796" s="169" t="str">
        <f>iferror(vlookup(C6796,'Master data'!$A$2:$C$29,3,0),"-/-")</f>
        <v>-/-</v>
      </c>
      <c r="F6796" s="169" t="str">
        <f>iferror(vlookup(C6796,'Master data'!$A$2:$C$29,2,0),"-/-")</f>
        <v>-/-</v>
      </c>
    </row>
    <row r="6797" ht="22.5" customHeight="1">
      <c r="A6797" s="165"/>
      <c r="B6797" s="171"/>
      <c r="C6797" s="167"/>
      <c r="D6797" s="168">
        <v>0.0</v>
      </c>
      <c r="E6797" s="169" t="str">
        <f>iferror(vlookup(C6797,'Master data'!$A$2:$C$29,3,0),"-/-")</f>
        <v>-/-</v>
      </c>
      <c r="F6797" s="169" t="str">
        <f>iferror(vlookup(C6797,'Master data'!$A$2:$C$29,2,0),"-/-")</f>
        <v>-/-</v>
      </c>
    </row>
    <row r="6798" ht="22.5" customHeight="1">
      <c r="A6798" s="165"/>
      <c r="B6798" s="171"/>
      <c r="C6798" s="167"/>
      <c r="D6798" s="168">
        <v>0.0</v>
      </c>
      <c r="E6798" s="169" t="str">
        <f>iferror(vlookup(C6798,'Master data'!$A$2:$C$29,3,0),"-/-")</f>
        <v>-/-</v>
      </c>
      <c r="F6798" s="169" t="str">
        <f>iferror(vlookup(C6798,'Master data'!$A$2:$C$29,2,0),"-/-")</f>
        <v>-/-</v>
      </c>
    </row>
    <row r="6799" ht="22.5" customHeight="1">
      <c r="A6799" s="165"/>
      <c r="B6799" s="171"/>
      <c r="C6799" s="167"/>
      <c r="D6799" s="168">
        <v>0.0</v>
      </c>
      <c r="E6799" s="169" t="str">
        <f>iferror(vlookup(C6799,'Master data'!$A$2:$C$29,3,0),"-/-")</f>
        <v>-/-</v>
      </c>
      <c r="F6799" s="169" t="str">
        <f>iferror(vlookup(C6799,'Master data'!$A$2:$C$29,2,0),"-/-")</f>
        <v>-/-</v>
      </c>
    </row>
    <row r="6800" ht="22.5" customHeight="1">
      <c r="A6800" s="165"/>
      <c r="B6800" s="171"/>
      <c r="C6800" s="167"/>
      <c r="D6800" s="168">
        <v>0.0</v>
      </c>
      <c r="E6800" s="169" t="str">
        <f>iferror(vlookup(C6800,'Master data'!$A$2:$C$29,3,0),"-/-")</f>
        <v>-/-</v>
      </c>
      <c r="F6800" s="169" t="str">
        <f>iferror(vlookup(C6800,'Master data'!$A$2:$C$29,2,0),"-/-")</f>
        <v>-/-</v>
      </c>
    </row>
    <row r="6801" ht="22.5" customHeight="1">
      <c r="A6801" s="165"/>
      <c r="B6801" s="171"/>
      <c r="C6801" s="167"/>
      <c r="D6801" s="168">
        <v>0.0</v>
      </c>
      <c r="E6801" s="169" t="str">
        <f>iferror(vlookup(C6801,'Master data'!$A$2:$C$29,3,0),"-/-")</f>
        <v>-/-</v>
      </c>
      <c r="F6801" s="169" t="str">
        <f>iferror(vlookup(C6801,'Master data'!$A$2:$C$29,2,0),"-/-")</f>
        <v>-/-</v>
      </c>
    </row>
    <row r="6802" ht="22.5" customHeight="1">
      <c r="A6802" s="165"/>
      <c r="B6802" s="171"/>
      <c r="C6802" s="167"/>
      <c r="D6802" s="168">
        <v>0.0</v>
      </c>
      <c r="E6802" s="169" t="str">
        <f>iferror(vlookup(C6802,'Master data'!$A$2:$C$29,3,0),"-/-")</f>
        <v>-/-</v>
      </c>
      <c r="F6802" s="169" t="str">
        <f>iferror(vlookup(C6802,'Master data'!$A$2:$C$29,2,0),"-/-")</f>
        <v>-/-</v>
      </c>
    </row>
    <row r="6803" ht="22.5" customHeight="1">
      <c r="A6803" s="165"/>
      <c r="B6803" s="171"/>
      <c r="C6803" s="167"/>
      <c r="D6803" s="168">
        <v>0.0</v>
      </c>
      <c r="E6803" s="169" t="str">
        <f>iferror(vlookup(C6803,'Master data'!$A$2:$C$29,3,0),"-/-")</f>
        <v>-/-</v>
      </c>
      <c r="F6803" s="169" t="str">
        <f>iferror(vlookup(C6803,'Master data'!$A$2:$C$29,2,0),"-/-")</f>
        <v>-/-</v>
      </c>
    </row>
    <row r="6804" ht="22.5" customHeight="1">
      <c r="A6804" s="165"/>
      <c r="B6804" s="171"/>
      <c r="C6804" s="167"/>
      <c r="D6804" s="168">
        <v>0.0</v>
      </c>
      <c r="E6804" s="169" t="str">
        <f>iferror(vlookup(C6804,'Master data'!$A$2:$C$29,3,0),"-/-")</f>
        <v>-/-</v>
      </c>
      <c r="F6804" s="169" t="str">
        <f>iferror(vlookup(C6804,'Master data'!$A$2:$C$29,2,0),"-/-")</f>
        <v>-/-</v>
      </c>
    </row>
    <row r="6805" ht="22.5" customHeight="1">
      <c r="A6805" s="165"/>
      <c r="B6805" s="171"/>
      <c r="C6805" s="167"/>
      <c r="D6805" s="168">
        <v>0.0</v>
      </c>
      <c r="E6805" s="169" t="str">
        <f>iferror(vlookup(C6805,'Master data'!$A$2:$C$29,3,0),"-/-")</f>
        <v>-/-</v>
      </c>
      <c r="F6805" s="169" t="str">
        <f>iferror(vlookup(C6805,'Master data'!$A$2:$C$29,2,0),"-/-")</f>
        <v>-/-</v>
      </c>
    </row>
    <row r="6806" ht="22.5" customHeight="1">
      <c r="A6806" s="165"/>
      <c r="B6806" s="171"/>
      <c r="C6806" s="167"/>
      <c r="D6806" s="168">
        <v>0.0</v>
      </c>
      <c r="E6806" s="169" t="str">
        <f>iferror(vlookup(C6806,'Master data'!$A$2:$C$29,3,0),"-/-")</f>
        <v>-/-</v>
      </c>
      <c r="F6806" s="169" t="str">
        <f>iferror(vlookup(C6806,'Master data'!$A$2:$C$29,2,0),"-/-")</f>
        <v>-/-</v>
      </c>
    </row>
    <row r="6807" ht="22.5" customHeight="1">
      <c r="A6807" s="165"/>
      <c r="B6807" s="180"/>
      <c r="C6807" s="181"/>
      <c r="D6807" s="168">
        <v>0.0</v>
      </c>
      <c r="E6807" s="169" t="str">
        <f>iferror(vlookup(C6807,'Master data'!$A$2:$C$29,3,0),"-/-")</f>
        <v>-/-</v>
      </c>
      <c r="F6807" s="169" t="str">
        <f>iferror(vlookup(C6807,'Master data'!$A$2:$C$29,2,0),"-/-")</f>
        <v>-/-</v>
      </c>
    </row>
    <row r="6808" ht="22.5" customHeight="1">
      <c r="A6808" s="165"/>
      <c r="B6808" s="180"/>
      <c r="C6808" s="181"/>
      <c r="D6808" s="168">
        <v>0.0</v>
      </c>
      <c r="E6808" s="169" t="str">
        <f>iferror(vlookup(C6808,'Master data'!$A$2:$C$29,3,0),"-/-")</f>
        <v>-/-</v>
      </c>
      <c r="F6808" s="169" t="str">
        <f>iferror(vlookup(C6808,'Master data'!$A$2:$C$29,2,0),"-/-")</f>
        <v>-/-</v>
      </c>
    </row>
    <row r="6809" ht="22.5" customHeight="1">
      <c r="A6809" s="165"/>
      <c r="B6809" s="180"/>
      <c r="C6809" s="181"/>
      <c r="D6809" s="168">
        <v>0.0</v>
      </c>
      <c r="E6809" s="169" t="str">
        <f>iferror(vlookup(C6809,'Master data'!$A$2:$C$29,3,0),"-/-")</f>
        <v>-/-</v>
      </c>
      <c r="F6809" s="169" t="str">
        <f>iferror(vlookup(C6809,'Master data'!$A$2:$C$29,2,0),"-/-")</f>
        <v>-/-</v>
      </c>
    </row>
    <row r="6810" ht="22.5" customHeight="1">
      <c r="A6810" s="165"/>
      <c r="B6810" s="180"/>
      <c r="C6810" s="181"/>
      <c r="D6810" s="168">
        <v>0.0</v>
      </c>
      <c r="E6810" s="169" t="str">
        <f>iferror(vlookup(C6810,'Master data'!$A$2:$C$29,3,0),"-/-")</f>
        <v>-/-</v>
      </c>
      <c r="F6810" s="169" t="str">
        <f>iferror(vlookup(C6810,'Master data'!$A$2:$C$29,2,0),"-/-")</f>
        <v>-/-</v>
      </c>
    </row>
    <row r="6811" ht="22.5" customHeight="1">
      <c r="A6811" s="165"/>
      <c r="B6811" s="180"/>
      <c r="C6811" s="181"/>
      <c r="D6811" s="168">
        <v>0.0</v>
      </c>
      <c r="E6811" s="169" t="str">
        <f>iferror(vlookup(C6811,'Master data'!$A$2:$C$29,3,0),"-/-")</f>
        <v>-/-</v>
      </c>
      <c r="F6811" s="169" t="str">
        <f>iferror(vlookup(C6811,'Master data'!$A$2:$C$29,2,0),"-/-")</f>
        <v>-/-</v>
      </c>
    </row>
    <row r="6812" ht="22.5" customHeight="1">
      <c r="A6812" s="165"/>
      <c r="B6812" s="180"/>
      <c r="C6812" s="181"/>
      <c r="D6812" s="168">
        <v>0.0</v>
      </c>
      <c r="E6812" s="169" t="str">
        <f>iferror(vlookup(C6812,'Master data'!$A$2:$C$29,3,0),"-/-")</f>
        <v>-/-</v>
      </c>
      <c r="F6812" s="169" t="str">
        <f>iferror(vlookup(C6812,'Master data'!$A$2:$C$29,2,0),"-/-")</f>
        <v>-/-</v>
      </c>
    </row>
    <row r="6813" ht="22.5" customHeight="1">
      <c r="A6813" s="165"/>
      <c r="B6813" s="180"/>
      <c r="C6813" s="181"/>
      <c r="D6813" s="168">
        <v>0.0</v>
      </c>
      <c r="E6813" s="169" t="str">
        <f>iferror(vlookup(C6813,'Master data'!$A$2:$C$29,3,0),"-/-")</f>
        <v>-/-</v>
      </c>
      <c r="F6813" s="169" t="str">
        <f>iferror(vlookup(C6813,'Master data'!$A$2:$C$29,2,0),"-/-")</f>
        <v>-/-</v>
      </c>
    </row>
    <row r="6814" ht="22.5" customHeight="1">
      <c r="A6814" s="165"/>
      <c r="B6814" s="180"/>
      <c r="C6814" s="181"/>
      <c r="D6814" s="168">
        <v>0.0</v>
      </c>
      <c r="E6814" s="169" t="str">
        <f>iferror(vlookup(C6814,'Master data'!$A$2:$C$29,3,0),"-/-")</f>
        <v>-/-</v>
      </c>
      <c r="F6814" s="169" t="str">
        <f>iferror(vlookup(C6814,'Master data'!$A$2:$C$29,2,0),"-/-")</f>
        <v>-/-</v>
      </c>
    </row>
    <row r="6815" ht="22.5" customHeight="1">
      <c r="A6815" s="165"/>
      <c r="B6815" s="180"/>
      <c r="C6815" s="182"/>
      <c r="D6815" s="168">
        <v>0.0</v>
      </c>
      <c r="E6815" s="169" t="str">
        <f>iferror(vlookup(C6815,'Master data'!$A$2:$C$29,3,0),"-/-")</f>
        <v>-/-</v>
      </c>
      <c r="F6815" s="169" t="str">
        <f>iferror(vlookup(C6815,'Master data'!$A$2:$C$29,2,0),"-/-")</f>
        <v>-/-</v>
      </c>
    </row>
    <row r="6816" ht="22.5" customHeight="1">
      <c r="A6816" s="165"/>
      <c r="B6816" s="180"/>
      <c r="C6816" s="181"/>
      <c r="D6816" s="168">
        <v>0.0</v>
      </c>
      <c r="E6816" s="169" t="str">
        <f>iferror(vlookup(C6816,'Master data'!$A$2:$C$29,3,0),"-/-")</f>
        <v>-/-</v>
      </c>
      <c r="F6816" s="169" t="str">
        <f>iferror(vlookup(C6816,'Master data'!$A$2:$C$29,2,0),"-/-")</f>
        <v>-/-</v>
      </c>
    </row>
    <row r="6817" ht="22.5" customHeight="1">
      <c r="A6817" s="165"/>
      <c r="B6817" s="180"/>
      <c r="C6817" s="181"/>
      <c r="D6817" s="168">
        <v>0.0</v>
      </c>
      <c r="E6817" s="169" t="str">
        <f>iferror(vlookup(C6817,'Master data'!$A$2:$C$29,3,0),"-/-")</f>
        <v>-/-</v>
      </c>
      <c r="F6817" s="169" t="str">
        <f>iferror(vlookup(C6817,'Master data'!$A$2:$C$29,2,0),"-/-")</f>
        <v>-/-</v>
      </c>
    </row>
    <row r="6818" ht="22.5" customHeight="1">
      <c r="A6818" s="165"/>
      <c r="B6818" s="180"/>
      <c r="C6818" s="181"/>
      <c r="D6818" s="168">
        <v>0.0</v>
      </c>
      <c r="E6818" s="169" t="str">
        <f>iferror(vlookup(C6818,'Master data'!$A$2:$C$29,3,0),"-/-")</f>
        <v>-/-</v>
      </c>
      <c r="F6818" s="169" t="str">
        <f>iferror(vlookup(C6818,'Master data'!$A$2:$C$29,2,0),"-/-")</f>
        <v>-/-</v>
      </c>
    </row>
    <row r="6819" ht="22.5" customHeight="1">
      <c r="A6819" s="165"/>
      <c r="B6819" s="180"/>
      <c r="C6819" s="181"/>
      <c r="D6819" s="168">
        <v>0.0</v>
      </c>
      <c r="E6819" s="169" t="str">
        <f>iferror(vlookup(C6819,'Master data'!$A$2:$C$29,3,0),"-/-")</f>
        <v>-/-</v>
      </c>
      <c r="F6819" s="169" t="str">
        <f>iferror(vlookup(C6819,'Master data'!$A$2:$C$29,2,0),"-/-")</f>
        <v>-/-</v>
      </c>
    </row>
    <row r="6820" ht="22.5" customHeight="1">
      <c r="A6820" s="165"/>
      <c r="B6820" s="180"/>
      <c r="C6820" s="181"/>
      <c r="D6820" s="168">
        <v>0.0</v>
      </c>
      <c r="E6820" s="169" t="str">
        <f>iferror(vlookup(C6820,'Master data'!$A$2:$C$29,3,0),"-/-")</f>
        <v>-/-</v>
      </c>
      <c r="F6820" s="169" t="str">
        <f>iferror(vlookup(C6820,'Master data'!$A$2:$C$29,2,0),"-/-")</f>
        <v>-/-</v>
      </c>
    </row>
    <row r="6821" ht="22.5" customHeight="1">
      <c r="A6821" s="165"/>
      <c r="B6821" s="180"/>
      <c r="C6821" s="181"/>
      <c r="D6821" s="168">
        <v>0.0</v>
      </c>
      <c r="E6821" s="169" t="str">
        <f>iferror(vlookup(C6821,'Master data'!$A$2:$C$29,3,0),"-/-")</f>
        <v>-/-</v>
      </c>
      <c r="F6821" s="169" t="str">
        <f>iferror(vlookup(C6821,'Master data'!$A$2:$C$29,2,0),"-/-")</f>
        <v>-/-</v>
      </c>
    </row>
    <row r="6822" ht="22.5" customHeight="1">
      <c r="A6822" s="165"/>
      <c r="B6822" s="180"/>
      <c r="C6822" s="181"/>
      <c r="D6822" s="168">
        <v>0.0</v>
      </c>
      <c r="E6822" s="169" t="str">
        <f>iferror(vlookup(C6822,'Master data'!$A$2:$C$29,3,0),"-/-")</f>
        <v>-/-</v>
      </c>
      <c r="F6822" s="169" t="str">
        <f>iferror(vlookup(C6822,'Master data'!$A$2:$C$29,2,0),"-/-")</f>
        <v>-/-</v>
      </c>
    </row>
    <row r="6823" ht="22.5" customHeight="1">
      <c r="A6823" s="165"/>
      <c r="B6823" s="180"/>
      <c r="C6823" s="182"/>
      <c r="D6823" s="168">
        <v>0.0</v>
      </c>
      <c r="E6823" s="169" t="str">
        <f>iferror(vlookup(C6823,'Master data'!$A$2:$C$29,3,0),"-/-")</f>
        <v>-/-</v>
      </c>
      <c r="F6823" s="169" t="str">
        <f>iferror(vlookup(C6823,'Master data'!$A$2:$C$29,2,0),"-/-")</f>
        <v>-/-</v>
      </c>
    </row>
    <row r="6824" ht="22.5" customHeight="1">
      <c r="A6824" s="165"/>
      <c r="B6824" s="180"/>
      <c r="C6824" s="181"/>
      <c r="D6824" s="168">
        <v>0.0</v>
      </c>
      <c r="E6824" s="169" t="str">
        <f>iferror(vlookup(C6824,'Master data'!$A$2:$C$29,3,0),"-/-")</f>
        <v>-/-</v>
      </c>
      <c r="F6824" s="169" t="str">
        <f>iferror(vlookup(C6824,'Master data'!$A$2:$C$29,2,0),"-/-")</f>
        <v>-/-</v>
      </c>
    </row>
    <row r="6825" ht="22.5" customHeight="1">
      <c r="A6825" s="165"/>
      <c r="B6825" s="180"/>
      <c r="C6825" s="181"/>
      <c r="D6825" s="168">
        <v>0.0</v>
      </c>
      <c r="E6825" s="169" t="str">
        <f>iferror(vlookup(C6825,'Master data'!$A$2:$C$29,3,0),"-/-")</f>
        <v>-/-</v>
      </c>
      <c r="F6825" s="169" t="str">
        <f>iferror(vlookup(C6825,'Master data'!$A$2:$C$29,2,0),"-/-")</f>
        <v>-/-</v>
      </c>
    </row>
    <row r="6826" ht="22.5" customHeight="1">
      <c r="A6826" s="165"/>
      <c r="B6826" s="180"/>
      <c r="C6826" s="181"/>
      <c r="D6826" s="168">
        <v>0.0</v>
      </c>
      <c r="E6826" s="169" t="str">
        <f>iferror(vlookup(C6826,'Master data'!$A$2:$C$29,3,0),"-/-")</f>
        <v>-/-</v>
      </c>
      <c r="F6826" s="169" t="str">
        <f>iferror(vlookup(C6826,'Master data'!$A$2:$C$29,2,0),"-/-")</f>
        <v>-/-</v>
      </c>
    </row>
    <row r="6827" ht="22.5" customHeight="1">
      <c r="A6827" s="165"/>
      <c r="B6827" s="180"/>
      <c r="C6827" s="181"/>
      <c r="D6827" s="168">
        <v>0.0</v>
      </c>
      <c r="E6827" s="169" t="str">
        <f>iferror(vlookup(C6827,'Master data'!$A$2:$C$29,3,0),"-/-")</f>
        <v>-/-</v>
      </c>
      <c r="F6827" s="169" t="str">
        <f>iferror(vlookup(C6827,'Master data'!$A$2:$C$29,2,0),"-/-")</f>
        <v>-/-</v>
      </c>
    </row>
    <row r="6828" ht="22.5" customHeight="1">
      <c r="A6828" s="165"/>
      <c r="B6828" s="180"/>
      <c r="C6828" s="181"/>
      <c r="D6828" s="168">
        <v>0.0</v>
      </c>
      <c r="E6828" s="169" t="str">
        <f>iferror(vlookup(C6828,'Master data'!$A$2:$C$29,3,0),"-/-")</f>
        <v>-/-</v>
      </c>
      <c r="F6828" s="169" t="str">
        <f>iferror(vlookup(C6828,'Master data'!$A$2:$C$29,2,0),"-/-")</f>
        <v>-/-</v>
      </c>
    </row>
    <row r="6829" ht="22.5" customHeight="1">
      <c r="A6829" s="165"/>
      <c r="B6829" s="180"/>
      <c r="C6829" s="181"/>
      <c r="D6829" s="168">
        <v>0.0</v>
      </c>
      <c r="E6829" s="169" t="str">
        <f>iferror(vlookup(C6829,'Master data'!$A$2:$C$29,3,0),"-/-")</f>
        <v>-/-</v>
      </c>
      <c r="F6829" s="169" t="str">
        <f>iferror(vlookup(C6829,'Master data'!$A$2:$C$29,2,0),"-/-")</f>
        <v>-/-</v>
      </c>
    </row>
    <row r="6830" ht="22.5" customHeight="1">
      <c r="A6830" s="165"/>
      <c r="B6830" s="180"/>
      <c r="C6830" s="181"/>
      <c r="D6830" s="168">
        <v>0.0</v>
      </c>
      <c r="E6830" s="169" t="str">
        <f>iferror(vlookup(C6830,'Master data'!$A$2:$C$29,3,0),"-/-")</f>
        <v>-/-</v>
      </c>
      <c r="F6830" s="169" t="str">
        <f>iferror(vlookup(C6830,'Master data'!$A$2:$C$29,2,0),"-/-")</f>
        <v>-/-</v>
      </c>
    </row>
    <row r="6831" ht="22.5" customHeight="1">
      <c r="A6831" s="165"/>
      <c r="B6831" s="171"/>
      <c r="C6831" s="167"/>
      <c r="D6831" s="168">
        <v>0.0</v>
      </c>
      <c r="E6831" s="169" t="str">
        <f>iferror(vlookup(C6831,'Master data'!$A$2:$C$29,3,0),"-/-")</f>
        <v>-/-</v>
      </c>
      <c r="F6831" s="169" t="str">
        <f>iferror(vlookup(C6831,'Master data'!$A$2:$C$29,2,0),"-/-")</f>
        <v>-/-</v>
      </c>
    </row>
    <row r="6832" ht="22.5" customHeight="1">
      <c r="A6832" s="183"/>
      <c r="B6832" s="184"/>
      <c r="C6832" s="185"/>
      <c r="D6832" s="168">
        <v>0.0</v>
      </c>
      <c r="E6832" s="169" t="str">
        <f>iferror(vlookup(C6832,'Master data'!$A$2:$C$29,3,0),"-/-")</f>
        <v>-/-</v>
      </c>
      <c r="F6832" s="169" t="str">
        <f>iferror(vlookup(C6832,'Master data'!$A$2:$C$29,2,0),"-/-")</f>
        <v>-/-</v>
      </c>
    </row>
    <row r="6833" ht="22.5" customHeight="1">
      <c r="A6833" s="183"/>
      <c r="B6833" s="184"/>
      <c r="C6833" s="185"/>
      <c r="D6833" s="168">
        <v>0.0</v>
      </c>
      <c r="E6833" s="169" t="str">
        <f>iferror(vlookup(C6833,'Master data'!$A$2:$C$29,3,0),"-/-")</f>
        <v>-/-</v>
      </c>
      <c r="F6833" s="169" t="str">
        <f>iferror(vlookup(C6833,'Master data'!$A$2:$C$29,2,0),"-/-")</f>
        <v>-/-</v>
      </c>
    </row>
    <row r="6834" ht="22.5" customHeight="1">
      <c r="A6834" s="183"/>
      <c r="B6834" s="184"/>
      <c r="C6834" s="185"/>
      <c r="D6834" s="168">
        <v>0.0</v>
      </c>
      <c r="E6834" s="169" t="str">
        <f>iferror(vlookup(C6834,'Master data'!$A$2:$C$29,3,0),"-/-")</f>
        <v>-/-</v>
      </c>
      <c r="F6834" s="169" t="str">
        <f>iferror(vlookup(C6834,'Master data'!$A$2:$C$29,2,0),"-/-")</f>
        <v>-/-</v>
      </c>
    </row>
    <row r="6835" ht="22.5" customHeight="1">
      <c r="A6835" s="183"/>
      <c r="B6835" s="184"/>
      <c r="C6835" s="185"/>
      <c r="D6835" s="168">
        <v>0.0</v>
      </c>
      <c r="E6835" s="169" t="str">
        <f>iferror(vlookup(C6835,'Master data'!$A$2:$C$29,3,0),"-/-")</f>
        <v>-/-</v>
      </c>
      <c r="F6835" s="169" t="str">
        <f>iferror(vlookup(C6835,'Master data'!$A$2:$C$29,2,0),"-/-")</f>
        <v>-/-</v>
      </c>
    </row>
    <row r="6836" ht="22.5" customHeight="1">
      <c r="A6836" s="183"/>
      <c r="B6836" s="184"/>
      <c r="C6836" s="185"/>
      <c r="D6836" s="168">
        <v>0.0</v>
      </c>
      <c r="E6836" s="169" t="str">
        <f>iferror(vlookup(C6836,'Master data'!$A$2:$C$29,3,0),"-/-")</f>
        <v>-/-</v>
      </c>
      <c r="F6836" s="169" t="str">
        <f>iferror(vlookup(C6836,'Master data'!$A$2:$C$29,2,0),"-/-")</f>
        <v>-/-</v>
      </c>
    </row>
    <row r="6837" ht="22.5" customHeight="1">
      <c r="A6837" s="183"/>
      <c r="B6837" s="184"/>
      <c r="C6837" s="185"/>
      <c r="D6837" s="168">
        <v>0.0</v>
      </c>
      <c r="E6837" s="169" t="str">
        <f>iferror(vlookup(C6837,'Master data'!$A$2:$C$29,3,0),"-/-")</f>
        <v>-/-</v>
      </c>
      <c r="F6837" s="169" t="str">
        <f>iferror(vlookup(C6837,'Master data'!$A$2:$C$29,2,0),"-/-")</f>
        <v>-/-</v>
      </c>
    </row>
    <row r="6838" ht="22.5" customHeight="1">
      <c r="A6838" s="183"/>
      <c r="B6838" s="184"/>
      <c r="C6838" s="185"/>
      <c r="D6838" s="168">
        <v>0.0</v>
      </c>
      <c r="E6838" s="169" t="str">
        <f>iferror(vlookup(C6838,'Master data'!$A$2:$C$29,3,0),"-/-")</f>
        <v>-/-</v>
      </c>
      <c r="F6838" s="169" t="str">
        <f>iferror(vlookup(C6838,'Master data'!$A$2:$C$29,2,0),"-/-")</f>
        <v>-/-</v>
      </c>
    </row>
    <row r="6839" ht="22.5" customHeight="1">
      <c r="A6839" s="183"/>
      <c r="B6839" s="184"/>
      <c r="C6839" s="185"/>
      <c r="D6839" s="168">
        <v>0.0</v>
      </c>
      <c r="E6839" s="169" t="str">
        <f>iferror(vlookup(C6839,'Master data'!$A$2:$C$29,3,0),"-/-")</f>
        <v>-/-</v>
      </c>
      <c r="F6839" s="169" t="str">
        <f>iferror(vlookup(C6839,'Master data'!$A$2:$C$29,2,0),"-/-")</f>
        <v>-/-</v>
      </c>
    </row>
    <row r="6840" ht="22.5" customHeight="1">
      <c r="A6840" s="183"/>
      <c r="B6840" s="184"/>
      <c r="C6840" s="185"/>
      <c r="D6840" s="168">
        <v>0.0</v>
      </c>
      <c r="E6840" s="169" t="str">
        <f>iferror(vlookup(C6840,'Master data'!$A$2:$C$29,3,0),"-/-")</f>
        <v>-/-</v>
      </c>
      <c r="F6840" s="169" t="str">
        <f>iferror(vlookup(C6840,'Master data'!$A$2:$C$29,2,0),"-/-")</f>
        <v>-/-</v>
      </c>
    </row>
    <row r="6841" ht="22.5" customHeight="1">
      <c r="A6841" s="183"/>
      <c r="B6841" s="184"/>
      <c r="C6841" s="185"/>
      <c r="D6841" s="168">
        <v>0.0</v>
      </c>
      <c r="E6841" s="169" t="str">
        <f>iferror(vlookup(C6841,'Master data'!$A$2:$C$29,3,0),"-/-")</f>
        <v>-/-</v>
      </c>
      <c r="F6841" s="169" t="str">
        <f>iferror(vlookup(C6841,'Master data'!$A$2:$C$29,2,0),"-/-")</f>
        <v>-/-</v>
      </c>
    </row>
    <row r="6842" ht="22.5" customHeight="1">
      <c r="A6842" s="183"/>
      <c r="B6842" s="184"/>
      <c r="C6842" s="185"/>
      <c r="D6842" s="168">
        <v>0.0</v>
      </c>
      <c r="E6842" s="169" t="str">
        <f>iferror(vlookup(C6842,'Master data'!$A$2:$C$29,3,0),"-/-")</f>
        <v>-/-</v>
      </c>
      <c r="F6842" s="169" t="str">
        <f>iferror(vlookup(C6842,'Master data'!$A$2:$C$29,2,0),"-/-")</f>
        <v>-/-</v>
      </c>
    </row>
    <row r="6843" ht="22.5" customHeight="1">
      <c r="A6843" s="183"/>
      <c r="B6843" s="184"/>
      <c r="C6843" s="185"/>
      <c r="D6843" s="168">
        <v>0.0</v>
      </c>
      <c r="E6843" s="169" t="str">
        <f>iferror(vlookup(C6843,'Master data'!$A$2:$C$29,3,0),"-/-")</f>
        <v>-/-</v>
      </c>
      <c r="F6843" s="169" t="str">
        <f>iferror(vlookup(C6843,'Master data'!$A$2:$C$29,2,0),"-/-")</f>
        <v>-/-</v>
      </c>
    </row>
    <row r="6844" ht="22.5" customHeight="1">
      <c r="A6844" s="183"/>
      <c r="B6844" s="184"/>
      <c r="C6844" s="185"/>
      <c r="D6844" s="168">
        <v>0.0</v>
      </c>
      <c r="E6844" s="169" t="str">
        <f>iferror(vlookup(C6844,'Master data'!$A$2:$C$29,3,0),"-/-")</f>
        <v>-/-</v>
      </c>
      <c r="F6844" s="169" t="str">
        <f>iferror(vlookup(C6844,'Master data'!$A$2:$C$29,2,0),"-/-")</f>
        <v>-/-</v>
      </c>
    </row>
    <row r="6845" ht="22.5" customHeight="1">
      <c r="A6845" s="183"/>
      <c r="B6845" s="184"/>
      <c r="C6845" s="185"/>
      <c r="D6845" s="168">
        <v>0.0</v>
      </c>
      <c r="E6845" s="169" t="str">
        <f>iferror(vlookup(C6845,'Master data'!$A$2:$C$29,3,0),"-/-")</f>
        <v>-/-</v>
      </c>
      <c r="F6845" s="169" t="str">
        <f>iferror(vlookup(C6845,'Master data'!$A$2:$C$29,2,0),"-/-")</f>
        <v>-/-</v>
      </c>
    </row>
    <row r="6846" ht="22.5" customHeight="1">
      <c r="A6846" s="183"/>
      <c r="B6846" s="184"/>
      <c r="C6846" s="185"/>
      <c r="D6846" s="168">
        <v>0.0</v>
      </c>
      <c r="E6846" s="169" t="str">
        <f>iferror(vlookup(C6846,'Master data'!$A$2:$C$29,3,0),"-/-")</f>
        <v>-/-</v>
      </c>
      <c r="F6846" s="169" t="str">
        <f>iferror(vlookup(C6846,'Master data'!$A$2:$C$29,2,0),"-/-")</f>
        <v>-/-</v>
      </c>
    </row>
    <row r="6847" ht="22.5" customHeight="1">
      <c r="A6847" s="183"/>
      <c r="B6847" s="184"/>
      <c r="C6847" s="185"/>
      <c r="D6847" s="168">
        <v>0.0</v>
      </c>
      <c r="E6847" s="169" t="str">
        <f>iferror(vlookup(C6847,'Master data'!$A$2:$C$29,3,0),"-/-")</f>
        <v>-/-</v>
      </c>
      <c r="F6847" s="169" t="str">
        <f>iferror(vlookup(C6847,'Master data'!$A$2:$C$29,2,0),"-/-")</f>
        <v>-/-</v>
      </c>
    </row>
    <row r="6848" ht="22.5" customHeight="1">
      <c r="A6848" s="183"/>
      <c r="B6848" s="184"/>
      <c r="C6848" s="185"/>
      <c r="D6848" s="168">
        <v>0.0</v>
      </c>
      <c r="E6848" s="169" t="str">
        <f>iferror(vlookup(C6848,'Master data'!$A$2:$C$29,3,0),"-/-")</f>
        <v>-/-</v>
      </c>
      <c r="F6848" s="169" t="str">
        <f>iferror(vlookup(C6848,'Master data'!$A$2:$C$29,2,0),"-/-")</f>
        <v>-/-</v>
      </c>
    </row>
    <row r="6849" ht="22.5" customHeight="1">
      <c r="A6849" s="183"/>
      <c r="B6849" s="184"/>
      <c r="C6849" s="185"/>
      <c r="D6849" s="168">
        <v>0.0</v>
      </c>
      <c r="E6849" s="169" t="str">
        <f>iferror(vlookup(C6849,'Master data'!$A$2:$C$29,3,0),"-/-")</f>
        <v>-/-</v>
      </c>
      <c r="F6849" s="169" t="str">
        <f>iferror(vlookup(C6849,'Master data'!$A$2:$C$29,2,0),"-/-")</f>
        <v>-/-</v>
      </c>
    </row>
    <row r="6850" ht="22.5" customHeight="1">
      <c r="A6850" s="183"/>
      <c r="B6850" s="184"/>
      <c r="C6850" s="185"/>
      <c r="D6850" s="168">
        <v>0.0</v>
      </c>
      <c r="E6850" s="169" t="str">
        <f>iferror(vlookup(C6850,'Master data'!$A$2:$C$29,3,0),"-/-")</f>
        <v>-/-</v>
      </c>
      <c r="F6850" s="169" t="str">
        <f>iferror(vlookup(C6850,'Master data'!$A$2:$C$29,2,0),"-/-")</f>
        <v>-/-</v>
      </c>
    </row>
    <row r="6851" ht="22.5" customHeight="1">
      <c r="A6851" s="183"/>
      <c r="B6851" s="184"/>
      <c r="C6851" s="185"/>
      <c r="D6851" s="168">
        <v>0.0</v>
      </c>
      <c r="E6851" s="169" t="str">
        <f>iferror(vlookup(C6851,'Master data'!$A$2:$C$29,3,0),"-/-")</f>
        <v>-/-</v>
      </c>
      <c r="F6851" s="169" t="str">
        <f>iferror(vlookup(C6851,'Master data'!$A$2:$C$29,2,0),"-/-")</f>
        <v>-/-</v>
      </c>
    </row>
    <row r="6852" ht="22.5" customHeight="1">
      <c r="A6852" s="183"/>
      <c r="B6852" s="184"/>
      <c r="C6852" s="185"/>
      <c r="D6852" s="168">
        <v>0.0</v>
      </c>
      <c r="E6852" s="169" t="str">
        <f>iferror(vlookup(C6852,'Master data'!$A$2:$C$29,3,0),"-/-")</f>
        <v>-/-</v>
      </c>
      <c r="F6852" s="169" t="str">
        <f>iferror(vlookup(C6852,'Master data'!$A$2:$C$29,2,0),"-/-")</f>
        <v>-/-</v>
      </c>
    </row>
    <row r="6853" ht="22.5" customHeight="1">
      <c r="A6853" s="183"/>
      <c r="B6853" s="184"/>
      <c r="C6853" s="185"/>
      <c r="D6853" s="168">
        <v>0.0</v>
      </c>
      <c r="E6853" s="169" t="str">
        <f>iferror(vlookup(C6853,'Master data'!$A$2:$C$29,3,0),"-/-")</f>
        <v>-/-</v>
      </c>
      <c r="F6853" s="169" t="str">
        <f>iferror(vlookup(C6853,'Master data'!$A$2:$C$29,2,0),"-/-")</f>
        <v>-/-</v>
      </c>
    </row>
    <row r="6854" ht="22.5" customHeight="1">
      <c r="A6854" s="183"/>
      <c r="B6854" s="184"/>
      <c r="C6854" s="185"/>
      <c r="D6854" s="168">
        <v>0.0</v>
      </c>
      <c r="E6854" s="169" t="str">
        <f>iferror(vlookup(C6854,'Master data'!$A$2:$C$29,3,0),"-/-")</f>
        <v>-/-</v>
      </c>
      <c r="F6854" s="169" t="str">
        <f>iferror(vlookup(C6854,'Master data'!$A$2:$C$29,2,0),"-/-")</f>
        <v>-/-</v>
      </c>
    </row>
    <row r="6855" ht="22.5" customHeight="1">
      <c r="A6855" s="183"/>
      <c r="B6855" s="184"/>
      <c r="C6855" s="185"/>
      <c r="D6855" s="168">
        <v>0.0</v>
      </c>
      <c r="E6855" s="169" t="str">
        <f>iferror(vlookup(C6855,'Master data'!$A$2:$C$29,3,0),"-/-")</f>
        <v>-/-</v>
      </c>
      <c r="F6855" s="169" t="str">
        <f>iferror(vlookup(C6855,'Master data'!$A$2:$C$29,2,0),"-/-")</f>
        <v>-/-</v>
      </c>
    </row>
    <row r="6856" ht="22.5" customHeight="1">
      <c r="A6856" s="183"/>
      <c r="B6856" s="184"/>
      <c r="C6856" s="185"/>
      <c r="D6856" s="168">
        <v>0.0</v>
      </c>
      <c r="E6856" s="169" t="str">
        <f>iferror(vlookup(C6856,'Master data'!$A$2:$C$29,3,0),"-/-")</f>
        <v>-/-</v>
      </c>
      <c r="F6856" s="169" t="str">
        <f>iferror(vlookup(C6856,'Master data'!$A$2:$C$29,2,0),"-/-")</f>
        <v>-/-</v>
      </c>
    </row>
    <row r="6857" ht="22.5" customHeight="1">
      <c r="A6857" s="183"/>
      <c r="B6857" s="184"/>
      <c r="C6857" s="185"/>
      <c r="D6857" s="168">
        <v>0.0</v>
      </c>
      <c r="E6857" s="169" t="str">
        <f>iferror(vlookup(C6857,'Master data'!$A$2:$C$29,3,0),"-/-")</f>
        <v>-/-</v>
      </c>
      <c r="F6857" s="169" t="str">
        <f>iferror(vlookup(C6857,'Master data'!$A$2:$C$29,2,0),"-/-")</f>
        <v>-/-</v>
      </c>
    </row>
    <row r="6858" ht="22.5" customHeight="1">
      <c r="A6858" s="183"/>
      <c r="B6858" s="184"/>
      <c r="C6858" s="185"/>
      <c r="D6858" s="168">
        <v>0.0</v>
      </c>
      <c r="E6858" s="169" t="str">
        <f>iferror(vlookup(C6858,'Master data'!$A$2:$C$29,3,0),"-/-")</f>
        <v>-/-</v>
      </c>
      <c r="F6858" s="169" t="str">
        <f>iferror(vlookup(C6858,'Master data'!$A$2:$C$29,2,0),"-/-")</f>
        <v>-/-</v>
      </c>
    </row>
    <row r="6859" ht="22.5" customHeight="1">
      <c r="A6859" s="183"/>
      <c r="B6859" s="184"/>
      <c r="C6859" s="185"/>
      <c r="D6859" s="168">
        <v>0.0</v>
      </c>
      <c r="E6859" s="169" t="str">
        <f>iferror(vlookup(C6859,'Master data'!$A$2:$C$29,3,0),"-/-")</f>
        <v>-/-</v>
      </c>
      <c r="F6859" s="169" t="str">
        <f>iferror(vlookup(C6859,'Master data'!$A$2:$C$29,2,0),"-/-")</f>
        <v>-/-</v>
      </c>
    </row>
    <row r="6860" ht="22.5" customHeight="1">
      <c r="A6860" s="183"/>
      <c r="B6860" s="184"/>
      <c r="C6860" s="185"/>
      <c r="D6860" s="168">
        <v>0.0</v>
      </c>
      <c r="E6860" s="169" t="str">
        <f>iferror(vlookup(C6860,'Master data'!$A$2:$C$29,3,0),"-/-")</f>
        <v>-/-</v>
      </c>
      <c r="F6860" s="169" t="str">
        <f>iferror(vlookup(C6860,'Master data'!$A$2:$C$29,2,0),"-/-")</f>
        <v>-/-</v>
      </c>
    </row>
    <row r="6861" ht="22.5" customHeight="1">
      <c r="A6861" s="183"/>
      <c r="B6861" s="184"/>
      <c r="C6861" s="185"/>
      <c r="D6861" s="168">
        <v>0.0</v>
      </c>
      <c r="E6861" s="169" t="str">
        <f>iferror(vlookup(C6861,'Master data'!$A$2:$C$29,3,0),"-/-")</f>
        <v>-/-</v>
      </c>
      <c r="F6861" s="169" t="str">
        <f>iferror(vlookup(C6861,'Master data'!$A$2:$C$29,2,0),"-/-")</f>
        <v>-/-</v>
      </c>
    </row>
    <row r="6862" ht="22.5" customHeight="1">
      <c r="A6862" s="183"/>
      <c r="B6862" s="184"/>
      <c r="C6862" s="185"/>
      <c r="D6862" s="168">
        <v>0.0</v>
      </c>
      <c r="E6862" s="169" t="str">
        <f>iferror(vlookup(C6862,'Master data'!$A$2:$C$29,3,0),"-/-")</f>
        <v>-/-</v>
      </c>
      <c r="F6862" s="169" t="str">
        <f>iferror(vlookup(C6862,'Master data'!$A$2:$C$29,2,0),"-/-")</f>
        <v>-/-</v>
      </c>
    </row>
    <row r="6863" ht="22.5" customHeight="1">
      <c r="A6863" s="183"/>
      <c r="B6863" s="184"/>
      <c r="C6863" s="185"/>
      <c r="D6863" s="168">
        <v>0.0</v>
      </c>
      <c r="E6863" s="169" t="str">
        <f>iferror(vlookup(C6863,'Master data'!$A$2:$C$29,3,0),"-/-")</f>
        <v>-/-</v>
      </c>
      <c r="F6863" s="169" t="str">
        <f>iferror(vlookup(C6863,'Master data'!$A$2:$C$29,2,0),"-/-")</f>
        <v>-/-</v>
      </c>
    </row>
    <row r="6864" ht="22.5" customHeight="1">
      <c r="A6864" s="183"/>
      <c r="B6864" s="184"/>
      <c r="C6864" s="185"/>
      <c r="D6864" s="168">
        <v>0.0</v>
      </c>
      <c r="E6864" s="169" t="str">
        <f>iferror(vlookup(C6864,'Master data'!$A$2:$C$29,3,0),"-/-")</f>
        <v>-/-</v>
      </c>
      <c r="F6864" s="169" t="str">
        <f>iferror(vlookup(C6864,'Master data'!$A$2:$C$29,2,0),"-/-")</f>
        <v>-/-</v>
      </c>
    </row>
    <row r="6865" ht="22.5" customHeight="1">
      <c r="A6865" s="183"/>
      <c r="B6865" s="184"/>
      <c r="C6865" s="185"/>
      <c r="D6865" s="168">
        <v>0.0</v>
      </c>
      <c r="E6865" s="169" t="str">
        <f>iferror(vlookup(C6865,'Master data'!$A$2:$C$29,3,0),"-/-")</f>
        <v>-/-</v>
      </c>
      <c r="F6865" s="169" t="str">
        <f>iferror(vlookup(C6865,'Master data'!$A$2:$C$29,2,0),"-/-")</f>
        <v>-/-</v>
      </c>
    </row>
    <row r="6866" ht="22.5" customHeight="1">
      <c r="A6866" s="183"/>
      <c r="B6866" s="184"/>
      <c r="C6866" s="185"/>
      <c r="D6866" s="168">
        <v>0.0</v>
      </c>
      <c r="E6866" s="169" t="str">
        <f>iferror(vlookup(C6866,'Master data'!$A$2:$C$29,3,0),"-/-")</f>
        <v>-/-</v>
      </c>
      <c r="F6866" s="169" t="str">
        <f>iferror(vlookup(C6866,'Master data'!$A$2:$C$29,2,0),"-/-")</f>
        <v>-/-</v>
      </c>
    </row>
    <row r="6867" ht="22.5" customHeight="1">
      <c r="A6867" s="183"/>
      <c r="B6867" s="184"/>
      <c r="C6867" s="185"/>
      <c r="D6867" s="168">
        <v>0.0</v>
      </c>
      <c r="E6867" s="169" t="str">
        <f>iferror(vlookup(C6867,'Master data'!$A$2:$C$29,3,0),"-/-")</f>
        <v>-/-</v>
      </c>
      <c r="F6867" s="169" t="str">
        <f>iferror(vlookup(C6867,'Master data'!$A$2:$C$29,2,0),"-/-")</f>
        <v>-/-</v>
      </c>
    </row>
    <row r="6868" ht="22.5" customHeight="1">
      <c r="A6868" s="183"/>
      <c r="B6868" s="184"/>
      <c r="C6868" s="185"/>
      <c r="D6868" s="168">
        <v>0.0</v>
      </c>
      <c r="E6868" s="169" t="str">
        <f>iferror(vlookup(C6868,'Master data'!$A$2:$C$29,3,0),"-/-")</f>
        <v>-/-</v>
      </c>
      <c r="F6868" s="169" t="str">
        <f>iferror(vlookup(C6868,'Master data'!$A$2:$C$29,2,0),"-/-")</f>
        <v>-/-</v>
      </c>
    </row>
    <row r="6869" ht="22.5" customHeight="1">
      <c r="A6869" s="186"/>
      <c r="B6869" s="187"/>
      <c r="C6869" s="188"/>
      <c r="D6869" s="168">
        <v>0.0</v>
      </c>
      <c r="E6869" s="169" t="str">
        <f>iferror(vlookup(C6869,'Master data'!$A$2:$C$29,3,0),"-/-")</f>
        <v>-/-</v>
      </c>
      <c r="F6869" s="169" t="str">
        <f>iferror(vlookup(C6869,'Master data'!$A$2:$C$29,2,0),"-/-")</f>
        <v>-/-</v>
      </c>
    </row>
    <row r="6870" ht="22.5" customHeight="1">
      <c r="A6870" s="183"/>
      <c r="B6870" s="184"/>
      <c r="C6870" s="185"/>
      <c r="D6870" s="168">
        <v>0.0</v>
      </c>
      <c r="E6870" s="169" t="str">
        <f>iferror(vlookup(C6870,'Master data'!$A$2:$C$29,3,0),"-/-")</f>
        <v>-/-</v>
      </c>
      <c r="F6870" s="169" t="str">
        <f>iferror(vlookup(C6870,'Master data'!$A$2:$C$29,2,0),"-/-")</f>
        <v>-/-</v>
      </c>
    </row>
    <row r="6871" ht="22.5" customHeight="1">
      <c r="A6871" s="183"/>
      <c r="B6871" s="184"/>
      <c r="C6871" s="185"/>
      <c r="D6871" s="168">
        <v>0.0</v>
      </c>
      <c r="E6871" s="169" t="str">
        <f>iferror(vlookup(C6871,'Master data'!$A$2:$C$29,3,0),"-/-")</f>
        <v>-/-</v>
      </c>
      <c r="F6871" s="169" t="str">
        <f>iferror(vlookup(C6871,'Master data'!$A$2:$C$29,2,0),"-/-")</f>
        <v>-/-</v>
      </c>
    </row>
    <row r="6872" ht="22.5" customHeight="1">
      <c r="A6872" s="183"/>
      <c r="B6872" s="184"/>
      <c r="C6872" s="185"/>
      <c r="D6872" s="168">
        <v>0.0</v>
      </c>
      <c r="E6872" s="169" t="str">
        <f>iferror(vlookup(C6872,'Master data'!$A$2:$C$29,3,0),"-/-")</f>
        <v>-/-</v>
      </c>
      <c r="F6872" s="169" t="str">
        <f>iferror(vlookup(C6872,'Master data'!$A$2:$C$29,2,0),"-/-")</f>
        <v>-/-</v>
      </c>
    </row>
    <row r="6873" ht="22.5" customHeight="1">
      <c r="A6873" s="183"/>
      <c r="B6873" s="184"/>
      <c r="C6873" s="185"/>
      <c r="D6873" s="168">
        <v>0.0</v>
      </c>
      <c r="E6873" s="169" t="str">
        <f>iferror(vlookup(C6873,'Master data'!$A$2:$C$29,3,0),"-/-")</f>
        <v>-/-</v>
      </c>
      <c r="F6873" s="169" t="str">
        <f>iferror(vlookup(C6873,'Master data'!$A$2:$C$29,2,0),"-/-")</f>
        <v>-/-</v>
      </c>
    </row>
    <row r="6874" ht="22.5" customHeight="1">
      <c r="A6874" s="183"/>
      <c r="B6874" s="184"/>
      <c r="C6874" s="185"/>
      <c r="D6874" s="168">
        <v>0.0</v>
      </c>
      <c r="E6874" s="169" t="str">
        <f>iferror(vlookup(C6874,'Master data'!$A$2:$C$29,3,0),"-/-")</f>
        <v>-/-</v>
      </c>
      <c r="F6874" s="169" t="str">
        <f>iferror(vlookup(C6874,'Master data'!$A$2:$C$29,2,0),"-/-")</f>
        <v>-/-</v>
      </c>
    </row>
    <row r="6875" ht="22.5" customHeight="1">
      <c r="A6875" s="183"/>
      <c r="B6875" s="184"/>
      <c r="C6875" s="185"/>
      <c r="D6875" s="168">
        <v>0.0</v>
      </c>
      <c r="E6875" s="169" t="str">
        <f>iferror(vlookup(C6875,'Master data'!$A$2:$C$29,3,0),"-/-")</f>
        <v>-/-</v>
      </c>
      <c r="F6875" s="169" t="str">
        <f>iferror(vlookup(C6875,'Master data'!$A$2:$C$29,2,0),"-/-")</f>
        <v>-/-</v>
      </c>
    </row>
    <row r="6876" ht="22.5" customHeight="1">
      <c r="A6876" s="183"/>
      <c r="B6876" s="184"/>
      <c r="C6876" s="185"/>
      <c r="D6876" s="168">
        <v>0.0</v>
      </c>
      <c r="E6876" s="169" t="str">
        <f>iferror(vlookup(C6876,'Master data'!$A$2:$C$29,3,0),"-/-")</f>
        <v>-/-</v>
      </c>
      <c r="F6876" s="169" t="str">
        <f>iferror(vlookup(C6876,'Master data'!$A$2:$C$29,2,0),"-/-")</f>
        <v>-/-</v>
      </c>
    </row>
    <row r="6877" ht="22.5" customHeight="1">
      <c r="A6877" s="183"/>
      <c r="B6877" s="184"/>
      <c r="C6877" s="185"/>
      <c r="D6877" s="168">
        <v>0.0</v>
      </c>
      <c r="E6877" s="169" t="str">
        <f>iferror(vlookup(C6877,'Master data'!$A$2:$C$29,3,0),"-/-")</f>
        <v>-/-</v>
      </c>
      <c r="F6877" s="169" t="str">
        <f>iferror(vlookup(C6877,'Master data'!$A$2:$C$29,2,0),"-/-")</f>
        <v>-/-</v>
      </c>
    </row>
    <row r="6878" ht="22.5" customHeight="1">
      <c r="A6878" s="183"/>
      <c r="B6878" s="184"/>
      <c r="C6878" s="185"/>
      <c r="D6878" s="168">
        <v>0.0</v>
      </c>
      <c r="E6878" s="169" t="str">
        <f>iferror(vlookup(C6878,'Master data'!$A$2:$C$29,3,0),"-/-")</f>
        <v>-/-</v>
      </c>
      <c r="F6878" s="169" t="str">
        <f>iferror(vlookup(C6878,'Master data'!$A$2:$C$29,2,0),"-/-")</f>
        <v>-/-</v>
      </c>
    </row>
    <row r="6879" ht="22.5" customHeight="1">
      <c r="A6879" s="183"/>
      <c r="B6879" s="184"/>
      <c r="C6879" s="185"/>
      <c r="D6879" s="168">
        <v>0.0</v>
      </c>
      <c r="E6879" s="169" t="str">
        <f>iferror(vlookup(C6879,'Master data'!$A$2:$C$29,3,0),"-/-")</f>
        <v>-/-</v>
      </c>
      <c r="F6879" s="169" t="str">
        <f>iferror(vlookup(C6879,'Master data'!$A$2:$C$29,2,0),"-/-")</f>
        <v>-/-</v>
      </c>
    </row>
    <row r="6880" ht="22.5" customHeight="1">
      <c r="A6880" s="183"/>
      <c r="B6880" s="184"/>
      <c r="C6880" s="185"/>
      <c r="D6880" s="168">
        <v>0.0</v>
      </c>
      <c r="E6880" s="169" t="str">
        <f>iferror(vlookup(C6880,'Master data'!$A$2:$C$29,3,0),"-/-")</f>
        <v>-/-</v>
      </c>
      <c r="F6880" s="169" t="str">
        <f>iferror(vlookup(C6880,'Master data'!$A$2:$C$29,2,0),"-/-")</f>
        <v>-/-</v>
      </c>
    </row>
    <row r="6881" ht="22.5" customHeight="1">
      <c r="A6881" s="183"/>
      <c r="B6881" s="184"/>
      <c r="C6881" s="185"/>
      <c r="D6881" s="168">
        <v>0.0</v>
      </c>
      <c r="E6881" s="169" t="str">
        <f>iferror(vlookup(C6881,'Master data'!$A$2:$C$29,3,0),"-/-")</f>
        <v>-/-</v>
      </c>
      <c r="F6881" s="169" t="str">
        <f>iferror(vlookup(C6881,'Master data'!$A$2:$C$29,2,0),"-/-")</f>
        <v>-/-</v>
      </c>
    </row>
    <row r="6882" ht="22.5" customHeight="1">
      <c r="A6882" s="183"/>
      <c r="B6882" s="184"/>
      <c r="C6882" s="185"/>
      <c r="D6882" s="168">
        <v>0.0</v>
      </c>
      <c r="E6882" s="169" t="str">
        <f>iferror(vlookup(C6882,'Master data'!$A$2:$C$29,3,0),"-/-")</f>
        <v>-/-</v>
      </c>
      <c r="F6882" s="169" t="str">
        <f>iferror(vlookup(C6882,'Master data'!$A$2:$C$29,2,0),"-/-")</f>
        <v>-/-</v>
      </c>
    </row>
    <row r="6883" ht="22.5" customHeight="1">
      <c r="A6883" s="183"/>
      <c r="B6883" s="184"/>
      <c r="C6883" s="185"/>
      <c r="D6883" s="168">
        <v>0.0</v>
      </c>
      <c r="E6883" s="169" t="str">
        <f>iferror(vlookup(C6883,'Master data'!$A$2:$C$29,3,0),"-/-")</f>
        <v>-/-</v>
      </c>
      <c r="F6883" s="169" t="str">
        <f>iferror(vlookup(C6883,'Master data'!$A$2:$C$29,2,0),"-/-")</f>
        <v>-/-</v>
      </c>
    </row>
    <row r="6884" ht="22.5" customHeight="1">
      <c r="A6884" s="183"/>
      <c r="B6884" s="184"/>
      <c r="C6884" s="185"/>
      <c r="D6884" s="168">
        <v>0.0</v>
      </c>
      <c r="E6884" s="169" t="str">
        <f>iferror(vlookup(C6884,'Master data'!$A$2:$C$29,3,0),"-/-")</f>
        <v>-/-</v>
      </c>
      <c r="F6884" s="169" t="str">
        <f>iferror(vlookup(C6884,'Master data'!$A$2:$C$29,2,0),"-/-")</f>
        <v>-/-</v>
      </c>
    </row>
    <row r="6885" ht="22.5" customHeight="1">
      <c r="A6885" s="183"/>
      <c r="B6885" s="184"/>
      <c r="C6885" s="185"/>
      <c r="D6885" s="168">
        <v>0.0</v>
      </c>
      <c r="E6885" s="169" t="str">
        <f>iferror(vlookup(C6885,'Master data'!$A$2:$C$29,3,0),"-/-")</f>
        <v>-/-</v>
      </c>
      <c r="F6885" s="169" t="str">
        <f>iferror(vlookup(C6885,'Master data'!$A$2:$C$29,2,0),"-/-")</f>
        <v>-/-</v>
      </c>
    </row>
    <row r="6886" ht="22.5" customHeight="1">
      <c r="A6886" s="183"/>
      <c r="B6886" s="184"/>
      <c r="C6886" s="185"/>
      <c r="D6886" s="168">
        <v>0.0</v>
      </c>
      <c r="E6886" s="169" t="str">
        <f>iferror(vlookup(C6886,'Master data'!$A$2:$C$29,3,0),"-/-")</f>
        <v>-/-</v>
      </c>
      <c r="F6886" s="169" t="str">
        <f>iferror(vlookup(C6886,'Master data'!$A$2:$C$29,2,0),"-/-")</f>
        <v>-/-</v>
      </c>
    </row>
    <row r="6887" ht="22.5" customHeight="1">
      <c r="A6887" s="183"/>
      <c r="B6887" s="184"/>
      <c r="C6887" s="185"/>
      <c r="D6887" s="168">
        <v>0.0</v>
      </c>
      <c r="E6887" s="169" t="str">
        <f>iferror(vlookup(C6887,'Master data'!$A$2:$C$29,3,0),"-/-")</f>
        <v>-/-</v>
      </c>
      <c r="F6887" s="169" t="str">
        <f>iferror(vlookup(C6887,'Master data'!$A$2:$C$29,2,0),"-/-")</f>
        <v>-/-</v>
      </c>
    </row>
    <row r="6888" ht="22.5" customHeight="1">
      <c r="A6888" s="183"/>
      <c r="B6888" s="184"/>
      <c r="C6888" s="185"/>
      <c r="D6888" s="168">
        <v>0.0</v>
      </c>
      <c r="E6888" s="169" t="str">
        <f>iferror(vlookup(C6888,'Master data'!$A$2:$C$29,3,0),"-/-")</f>
        <v>-/-</v>
      </c>
      <c r="F6888" s="169" t="str">
        <f>iferror(vlookup(C6888,'Master data'!$A$2:$C$29,2,0),"-/-")</f>
        <v>-/-</v>
      </c>
    </row>
    <row r="6889" ht="22.5" customHeight="1">
      <c r="A6889" s="183"/>
      <c r="B6889" s="184"/>
      <c r="C6889" s="185"/>
      <c r="D6889" s="168">
        <v>0.0</v>
      </c>
      <c r="E6889" s="169" t="str">
        <f>iferror(vlookup(C6889,'Master data'!$A$2:$C$29,3,0),"-/-")</f>
        <v>-/-</v>
      </c>
      <c r="F6889" s="169" t="str">
        <f>iferror(vlookup(C6889,'Master data'!$A$2:$C$29,2,0),"-/-")</f>
        <v>-/-</v>
      </c>
    </row>
    <row r="6890" ht="22.5" customHeight="1">
      <c r="A6890" s="183"/>
      <c r="B6890" s="184"/>
      <c r="C6890" s="185"/>
      <c r="D6890" s="168">
        <v>0.0</v>
      </c>
      <c r="E6890" s="169" t="str">
        <f>iferror(vlookup(C6890,'Master data'!$A$2:$C$29,3,0),"-/-")</f>
        <v>-/-</v>
      </c>
      <c r="F6890" s="169" t="str">
        <f>iferror(vlookup(C6890,'Master data'!$A$2:$C$29,2,0),"-/-")</f>
        <v>-/-</v>
      </c>
    </row>
    <row r="6891" ht="22.5" customHeight="1">
      <c r="A6891" s="183"/>
      <c r="B6891" s="184"/>
      <c r="C6891" s="185"/>
      <c r="D6891" s="168">
        <v>0.0</v>
      </c>
      <c r="E6891" s="169" t="str">
        <f>iferror(vlookup(C6891,'Master data'!$A$2:$C$29,3,0),"-/-")</f>
        <v>-/-</v>
      </c>
      <c r="F6891" s="169" t="str">
        <f>iferror(vlookup(C6891,'Master data'!$A$2:$C$29,2,0),"-/-")</f>
        <v>-/-</v>
      </c>
    </row>
    <row r="6892" ht="22.5" customHeight="1">
      <c r="A6892" s="183"/>
      <c r="B6892" s="184"/>
      <c r="C6892" s="185"/>
      <c r="D6892" s="168">
        <v>0.0</v>
      </c>
      <c r="E6892" s="169" t="str">
        <f>iferror(vlookup(C6892,'Master data'!$A$2:$C$29,3,0),"-/-")</f>
        <v>-/-</v>
      </c>
      <c r="F6892" s="169" t="str">
        <f>iferror(vlookup(C6892,'Master data'!$A$2:$C$29,2,0),"-/-")</f>
        <v>-/-</v>
      </c>
    </row>
    <row r="6893" ht="22.5" customHeight="1">
      <c r="A6893" s="183"/>
      <c r="B6893" s="184"/>
      <c r="C6893" s="185"/>
      <c r="D6893" s="168">
        <v>0.0</v>
      </c>
      <c r="E6893" s="169" t="str">
        <f>iferror(vlookup(C6893,'Master data'!$A$2:$C$29,3,0),"-/-")</f>
        <v>-/-</v>
      </c>
      <c r="F6893" s="169" t="str">
        <f>iferror(vlookup(C6893,'Master data'!$A$2:$C$29,2,0),"-/-")</f>
        <v>-/-</v>
      </c>
    </row>
    <row r="6894" ht="22.5" customHeight="1">
      <c r="A6894" s="183"/>
      <c r="B6894" s="184"/>
      <c r="C6894" s="185"/>
      <c r="D6894" s="168">
        <v>0.0</v>
      </c>
      <c r="E6894" s="169" t="str">
        <f>iferror(vlookup(C6894,'Master data'!$A$2:$C$29,3,0),"-/-")</f>
        <v>-/-</v>
      </c>
      <c r="F6894" s="169" t="str">
        <f>iferror(vlookup(C6894,'Master data'!$A$2:$C$29,2,0),"-/-")</f>
        <v>-/-</v>
      </c>
    </row>
    <row r="6895" ht="22.5" customHeight="1">
      <c r="A6895" s="183"/>
      <c r="B6895" s="184"/>
      <c r="C6895" s="185"/>
      <c r="D6895" s="168">
        <v>0.0</v>
      </c>
      <c r="E6895" s="169" t="str">
        <f>iferror(vlookup(C6895,'Master data'!$A$2:$C$29,3,0),"-/-")</f>
        <v>-/-</v>
      </c>
      <c r="F6895" s="169" t="str">
        <f>iferror(vlookup(C6895,'Master data'!$A$2:$C$29,2,0),"-/-")</f>
        <v>-/-</v>
      </c>
    </row>
    <row r="6896" ht="22.5" customHeight="1">
      <c r="A6896" s="183"/>
      <c r="B6896" s="184"/>
      <c r="C6896" s="185"/>
      <c r="D6896" s="168">
        <v>0.0</v>
      </c>
      <c r="E6896" s="169" t="str">
        <f>iferror(vlookup(C6896,'Master data'!$A$2:$C$29,3,0),"-/-")</f>
        <v>-/-</v>
      </c>
      <c r="F6896" s="169" t="str">
        <f>iferror(vlookup(C6896,'Master data'!$A$2:$C$29,2,0),"-/-")</f>
        <v>-/-</v>
      </c>
    </row>
    <row r="6897" ht="22.5" customHeight="1">
      <c r="A6897" s="183"/>
      <c r="B6897" s="184"/>
      <c r="C6897" s="185"/>
      <c r="D6897" s="168">
        <v>0.0</v>
      </c>
      <c r="E6897" s="169" t="str">
        <f>iferror(vlookup(C6897,'Master data'!$A$2:$C$29,3,0),"-/-")</f>
        <v>-/-</v>
      </c>
      <c r="F6897" s="169" t="str">
        <f>iferror(vlookup(C6897,'Master data'!$A$2:$C$29,2,0),"-/-")</f>
        <v>-/-</v>
      </c>
    </row>
    <row r="6898" ht="22.5" customHeight="1">
      <c r="A6898" s="183"/>
      <c r="B6898" s="184"/>
      <c r="C6898" s="185"/>
      <c r="D6898" s="168">
        <v>0.0</v>
      </c>
      <c r="E6898" s="169" t="str">
        <f>iferror(vlookup(C6898,'Master data'!$A$2:$C$29,3,0),"-/-")</f>
        <v>-/-</v>
      </c>
      <c r="F6898" s="169" t="str">
        <f>iferror(vlookup(C6898,'Master data'!$A$2:$C$29,2,0),"-/-")</f>
        <v>-/-</v>
      </c>
    </row>
    <row r="6899" ht="22.5" customHeight="1">
      <c r="A6899" s="183"/>
      <c r="B6899" s="184"/>
      <c r="C6899" s="185"/>
      <c r="D6899" s="168">
        <v>0.0</v>
      </c>
      <c r="E6899" s="169" t="str">
        <f>iferror(vlookup(C6899,'Master data'!$A$2:$C$29,3,0),"-/-")</f>
        <v>-/-</v>
      </c>
      <c r="F6899" s="169" t="str">
        <f>iferror(vlookup(C6899,'Master data'!$A$2:$C$29,2,0),"-/-")</f>
        <v>-/-</v>
      </c>
    </row>
    <row r="6900" ht="22.5" customHeight="1">
      <c r="A6900" s="183"/>
      <c r="B6900" s="184"/>
      <c r="C6900" s="185"/>
      <c r="D6900" s="168">
        <v>0.0</v>
      </c>
      <c r="E6900" s="169" t="str">
        <f>iferror(vlookup(C6900,'Master data'!$A$2:$C$29,3,0),"-/-")</f>
        <v>-/-</v>
      </c>
      <c r="F6900" s="169" t="str">
        <f>iferror(vlookup(C6900,'Master data'!$A$2:$C$29,2,0),"-/-")</f>
        <v>-/-</v>
      </c>
    </row>
    <row r="6901" ht="22.5" customHeight="1">
      <c r="A6901" s="183"/>
      <c r="B6901" s="184"/>
      <c r="C6901" s="185"/>
      <c r="D6901" s="168">
        <v>0.0</v>
      </c>
      <c r="E6901" s="169" t="str">
        <f>iferror(vlookup(C6901,'Master data'!$A$2:$C$29,3,0),"-/-")</f>
        <v>-/-</v>
      </c>
      <c r="F6901" s="169" t="str">
        <f>iferror(vlookup(C6901,'Master data'!$A$2:$C$29,2,0),"-/-")</f>
        <v>-/-</v>
      </c>
    </row>
    <row r="6902" ht="22.5" customHeight="1">
      <c r="A6902" s="183"/>
      <c r="B6902" s="184"/>
      <c r="C6902" s="185"/>
      <c r="D6902" s="168">
        <v>0.0</v>
      </c>
      <c r="E6902" s="169" t="str">
        <f>iferror(vlookup(C6902,'Master data'!$A$2:$C$29,3,0),"-/-")</f>
        <v>-/-</v>
      </c>
      <c r="F6902" s="169" t="str">
        <f>iferror(vlookup(C6902,'Master data'!$A$2:$C$29,2,0),"-/-")</f>
        <v>-/-</v>
      </c>
    </row>
    <row r="6903" ht="22.5" customHeight="1">
      <c r="A6903" s="186"/>
      <c r="B6903" s="187"/>
      <c r="C6903" s="188"/>
      <c r="D6903" s="168">
        <v>0.0</v>
      </c>
      <c r="E6903" s="169" t="str">
        <f>iferror(vlookup(C6903,'Master data'!$A$2:$C$29,3,0),"-/-")</f>
        <v>-/-</v>
      </c>
      <c r="F6903" s="169" t="str">
        <f>iferror(vlookup(C6903,'Master data'!$A$2:$C$29,2,0),"-/-")</f>
        <v>-/-</v>
      </c>
    </row>
    <row r="6904" ht="22.5" customHeight="1">
      <c r="A6904" s="183"/>
      <c r="B6904" s="184"/>
      <c r="C6904" s="185"/>
      <c r="D6904" s="168">
        <v>0.0</v>
      </c>
      <c r="E6904" s="169" t="str">
        <f>iferror(vlookup(C6904,'Master data'!$A$2:$C$29,3,0),"-/-")</f>
        <v>-/-</v>
      </c>
      <c r="F6904" s="169" t="str">
        <f>iferror(vlookup(C6904,'Master data'!$A$2:$C$29,2,0),"-/-")</f>
        <v>-/-</v>
      </c>
    </row>
    <row r="6905" ht="22.5" customHeight="1">
      <c r="A6905" s="183"/>
      <c r="B6905" s="184"/>
      <c r="C6905" s="185"/>
      <c r="D6905" s="168">
        <v>0.0</v>
      </c>
      <c r="E6905" s="169" t="str">
        <f>iferror(vlookup(C6905,'Master data'!$A$2:$C$29,3,0),"-/-")</f>
        <v>-/-</v>
      </c>
      <c r="F6905" s="169" t="str">
        <f>iferror(vlookup(C6905,'Master data'!$A$2:$C$29,2,0),"-/-")</f>
        <v>-/-</v>
      </c>
    </row>
    <row r="6906" ht="22.5" customHeight="1">
      <c r="A6906" s="183"/>
      <c r="B6906" s="184"/>
      <c r="C6906" s="185"/>
      <c r="D6906" s="168">
        <v>0.0</v>
      </c>
      <c r="E6906" s="169" t="str">
        <f>iferror(vlookup(C6906,'Master data'!$A$2:$C$29,3,0),"-/-")</f>
        <v>-/-</v>
      </c>
      <c r="F6906" s="169" t="str">
        <f>iferror(vlookup(C6906,'Master data'!$A$2:$C$29,2,0),"-/-")</f>
        <v>-/-</v>
      </c>
    </row>
    <row r="6907" ht="22.5" customHeight="1">
      <c r="A6907" s="183"/>
      <c r="B6907" s="184"/>
      <c r="C6907" s="185"/>
      <c r="D6907" s="168">
        <v>0.0</v>
      </c>
      <c r="E6907" s="169" t="str">
        <f>iferror(vlookup(C6907,'Master data'!$A$2:$C$29,3,0),"-/-")</f>
        <v>-/-</v>
      </c>
      <c r="F6907" s="169" t="str">
        <f>iferror(vlookup(C6907,'Master data'!$A$2:$C$29,2,0),"-/-")</f>
        <v>-/-</v>
      </c>
    </row>
    <row r="6908" ht="22.5" customHeight="1">
      <c r="A6908" s="183"/>
      <c r="B6908" s="184"/>
      <c r="C6908" s="185"/>
      <c r="D6908" s="168">
        <v>0.0</v>
      </c>
      <c r="E6908" s="169" t="str">
        <f>iferror(vlookup(C6908,'Master data'!$A$2:$C$29,3,0),"-/-")</f>
        <v>-/-</v>
      </c>
      <c r="F6908" s="169" t="str">
        <f>iferror(vlookup(C6908,'Master data'!$A$2:$C$29,2,0),"-/-")</f>
        <v>-/-</v>
      </c>
    </row>
    <row r="6909" ht="22.5" customHeight="1">
      <c r="A6909" s="183"/>
      <c r="B6909" s="184"/>
      <c r="C6909" s="185"/>
      <c r="D6909" s="168">
        <v>0.0</v>
      </c>
      <c r="E6909" s="169" t="str">
        <f>iferror(vlookup(C6909,'Master data'!$A$2:$C$29,3,0),"-/-")</f>
        <v>-/-</v>
      </c>
      <c r="F6909" s="169" t="str">
        <f>iferror(vlookup(C6909,'Master data'!$A$2:$C$29,2,0),"-/-")</f>
        <v>-/-</v>
      </c>
    </row>
    <row r="6910" ht="22.5" customHeight="1">
      <c r="A6910" s="183"/>
      <c r="B6910" s="184"/>
      <c r="C6910" s="185"/>
      <c r="D6910" s="168">
        <v>0.0</v>
      </c>
      <c r="E6910" s="169" t="str">
        <f>iferror(vlookup(C6910,'Master data'!$A$2:$C$29,3,0),"-/-")</f>
        <v>-/-</v>
      </c>
      <c r="F6910" s="169" t="str">
        <f>iferror(vlookup(C6910,'Master data'!$A$2:$C$29,2,0),"-/-")</f>
        <v>-/-</v>
      </c>
    </row>
    <row r="6911" ht="22.5" customHeight="1">
      <c r="A6911" s="183"/>
      <c r="B6911" s="184"/>
      <c r="C6911" s="185"/>
      <c r="D6911" s="168">
        <v>0.0</v>
      </c>
      <c r="E6911" s="169" t="str">
        <f>iferror(vlookup(C6911,'Master data'!$A$2:$C$29,3,0),"-/-")</f>
        <v>-/-</v>
      </c>
      <c r="F6911" s="169" t="str">
        <f>iferror(vlookup(C6911,'Master data'!$A$2:$C$29,2,0),"-/-")</f>
        <v>-/-</v>
      </c>
    </row>
    <row r="6912" ht="22.5" customHeight="1">
      <c r="A6912" s="183"/>
      <c r="B6912" s="184"/>
      <c r="C6912" s="185"/>
      <c r="D6912" s="168">
        <v>0.0</v>
      </c>
      <c r="E6912" s="169" t="str">
        <f>iferror(vlookup(C6912,'Master data'!$A$2:$C$29,3,0),"-/-")</f>
        <v>-/-</v>
      </c>
      <c r="F6912" s="169" t="str">
        <f>iferror(vlookup(C6912,'Master data'!$A$2:$C$29,2,0),"-/-")</f>
        <v>-/-</v>
      </c>
    </row>
    <row r="6913" ht="22.5" customHeight="1">
      <c r="A6913" s="183"/>
      <c r="B6913" s="184"/>
      <c r="C6913" s="185"/>
      <c r="D6913" s="168">
        <v>0.0</v>
      </c>
      <c r="E6913" s="169" t="str">
        <f>iferror(vlookup(C6913,'Master data'!$A$2:$C$29,3,0),"-/-")</f>
        <v>-/-</v>
      </c>
      <c r="F6913" s="169" t="str">
        <f>iferror(vlookup(C6913,'Master data'!$A$2:$C$29,2,0),"-/-")</f>
        <v>-/-</v>
      </c>
    </row>
    <row r="6914" ht="22.5" customHeight="1">
      <c r="A6914" s="183"/>
      <c r="B6914" s="184"/>
      <c r="C6914" s="185"/>
      <c r="D6914" s="168">
        <v>0.0</v>
      </c>
      <c r="E6914" s="169" t="str">
        <f>iferror(vlookup(C6914,'Master data'!$A$2:$C$29,3,0),"-/-")</f>
        <v>-/-</v>
      </c>
      <c r="F6914" s="169" t="str">
        <f>iferror(vlookup(C6914,'Master data'!$A$2:$C$29,2,0),"-/-")</f>
        <v>-/-</v>
      </c>
    </row>
    <row r="6915" ht="22.5" customHeight="1">
      <c r="A6915" s="183"/>
      <c r="B6915" s="184"/>
      <c r="C6915" s="185"/>
      <c r="D6915" s="168">
        <v>0.0</v>
      </c>
      <c r="E6915" s="169" t="str">
        <f>iferror(vlookup(C6915,'Master data'!$A$2:$C$29,3,0),"-/-")</f>
        <v>-/-</v>
      </c>
      <c r="F6915" s="169" t="str">
        <f>iferror(vlookup(C6915,'Master data'!$A$2:$C$29,2,0),"-/-")</f>
        <v>-/-</v>
      </c>
    </row>
    <row r="6916" ht="22.5" customHeight="1">
      <c r="A6916" s="183"/>
      <c r="B6916" s="184"/>
      <c r="C6916" s="185"/>
      <c r="D6916" s="168">
        <v>0.0</v>
      </c>
      <c r="E6916" s="169" t="str">
        <f>iferror(vlookup(C6916,'Master data'!$A$2:$C$29,3,0),"-/-")</f>
        <v>-/-</v>
      </c>
      <c r="F6916" s="169" t="str">
        <f>iferror(vlookup(C6916,'Master data'!$A$2:$C$29,2,0),"-/-")</f>
        <v>-/-</v>
      </c>
    </row>
    <row r="6917" ht="22.5" customHeight="1">
      <c r="A6917" s="183"/>
      <c r="B6917" s="184"/>
      <c r="C6917" s="185"/>
      <c r="D6917" s="168">
        <v>0.0</v>
      </c>
      <c r="E6917" s="169" t="str">
        <f>iferror(vlookup(C6917,'Master data'!$A$2:$C$29,3,0),"-/-")</f>
        <v>-/-</v>
      </c>
      <c r="F6917" s="169" t="str">
        <f>iferror(vlookup(C6917,'Master data'!$A$2:$C$29,2,0),"-/-")</f>
        <v>-/-</v>
      </c>
    </row>
    <row r="6918" ht="22.5" customHeight="1">
      <c r="A6918" s="183"/>
      <c r="B6918" s="184"/>
      <c r="C6918" s="185"/>
      <c r="D6918" s="168">
        <v>0.0</v>
      </c>
      <c r="E6918" s="169" t="str">
        <f>iferror(vlookup(C6918,'Master data'!$A$2:$C$29,3,0),"-/-")</f>
        <v>-/-</v>
      </c>
      <c r="F6918" s="169" t="str">
        <f>iferror(vlookup(C6918,'Master data'!$A$2:$C$29,2,0),"-/-")</f>
        <v>-/-</v>
      </c>
    </row>
    <row r="6919" ht="22.5" customHeight="1">
      <c r="A6919" s="183"/>
      <c r="B6919" s="184"/>
      <c r="C6919" s="185"/>
      <c r="D6919" s="168">
        <v>0.0</v>
      </c>
      <c r="E6919" s="169" t="str">
        <f>iferror(vlookup(C6919,'Master data'!$A$2:$C$29,3,0),"-/-")</f>
        <v>-/-</v>
      </c>
      <c r="F6919" s="169" t="str">
        <f>iferror(vlookup(C6919,'Master data'!$A$2:$C$29,2,0),"-/-")</f>
        <v>-/-</v>
      </c>
    </row>
    <row r="6920" ht="22.5" customHeight="1">
      <c r="A6920" s="183"/>
      <c r="B6920" s="184"/>
      <c r="C6920" s="185"/>
      <c r="D6920" s="168">
        <v>0.0</v>
      </c>
      <c r="E6920" s="169" t="str">
        <f>iferror(vlookup(C6920,'Master data'!$A$2:$C$29,3,0),"-/-")</f>
        <v>-/-</v>
      </c>
      <c r="F6920" s="169" t="str">
        <f>iferror(vlookup(C6920,'Master data'!$A$2:$C$29,2,0),"-/-")</f>
        <v>-/-</v>
      </c>
    </row>
    <row r="6921" ht="22.5" customHeight="1">
      <c r="A6921" s="183"/>
      <c r="B6921" s="184"/>
      <c r="C6921" s="185"/>
      <c r="D6921" s="168">
        <v>0.0</v>
      </c>
      <c r="E6921" s="169" t="str">
        <f>iferror(vlookup(C6921,'Master data'!$A$2:$C$29,3,0),"-/-")</f>
        <v>-/-</v>
      </c>
      <c r="F6921" s="169" t="str">
        <f>iferror(vlookup(C6921,'Master data'!$A$2:$C$29,2,0),"-/-")</f>
        <v>-/-</v>
      </c>
    </row>
    <row r="6922" ht="22.5" customHeight="1">
      <c r="A6922" s="183"/>
      <c r="B6922" s="184"/>
      <c r="C6922" s="185"/>
      <c r="D6922" s="168">
        <v>0.0</v>
      </c>
      <c r="E6922" s="169" t="str">
        <f>iferror(vlookup(C6922,'Master data'!$A$2:$C$29,3,0),"-/-")</f>
        <v>-/-</v>
      </c>
      <c r="F6922" s="169" t="str">
        <f>iferror(vlookup(C6922,'Master data'!$A$2:$C$29,2,0),"-/-")</f>
        <v>-/-</v>
      </c>
    </row>
    <row r="6923" ht="22.5" customHeight="1">
      <c r="A6923" s="183"/>
      <c r="B6923" s="184"/>
      <c r="C6923" s="185"/>
      <c r="D6923" s="168">
        <v>0.0</v>
      </c>
      <c r="E6923" s="169" t="str">
        <f>iferror(vlookup(C6923,'Master data'!$A$2:$C$29,3,0),"-/-")</f>
        <v>-/-</v>
      </c>
      <c r="F6923" s="169" t="str">
        <f>iferror(vlookup(C6923,'Master data'!$A$2:$C$29,2,0),"-/-")</f>
        <v>-/-</v>
      </c>
    </row>
    <row r="6924" ht="22.5" customHeight="1">
      <c r="A6924" s="183"/>
      <c r="B6924" s="184"/>
      <c r="C6924" s="185"/>
      <c r="D6924" s="168">
        <v>0.0</v>
      </c>
      <c r="E6924" s="169" t="str">
        <f>iferror(vlookup(C6924,'Master data'!$A$2:$C$29,3,0),"-/-")</f>
        <v>-/-</v>
      </c>
      <c r="F6924" s="169" t="str">
        <f>iferror(vlookup(C6924,'Master data'!$A$2:$C$29,2,0),"-/-")</f>
        <v>-/-</v>
      </c>
    </row>
    <row r="6925" ht="22.5" customHeight="1">
      <c r="A6925" s="183"/>
      <c r="B6925" s="184"/>
      <c r="C6925" s="185"/>
      <c r="D6925" s="168">
        <v>0.0</v>
      </c>
      <c r="E6925" s="169" t="str">
        <f>iferror(vlookup(C6925,'Master data'!$A$2:$C$29,3,0),"-/-")</f>
        <v>-/-</v>
      </c>
      <c r="F6925" s="169" t="str">
        <f>iferror(vlookup(C6925,'Master data'!$A$2:$C$29,2,0),"-/-")</f>
        <v>-/-</v>
      </c>
    </row>
    <row r="6926" ht="22.5" customHeight="1">
      <c r="A6926" s="183"/>
      <c r="B6926" s="184"/>
      <c r="C6926" s="185"/>
      <c r="D6926" s="168">
        <v>0.0</v>
      </c>
      <c r="E6926" s="169" t="str">
        <f>iferror(vlookup(C6926,'Master data'!$A$2:$C$29,3,0),"-/-")</f>
        <v>-/-</v>
      </c>
      <c r="F6926" s="169" t="str">
        <f>iferror(vlookup(C6926,'Master data'!$A$2:$C$29,2,0),"-/-")</f>
        <v>-/-</v>
      </c>
    </row>
    <row r="6927" ht="22.5" customHeight="1">
      <c r="A6927" s="183"/>
      <c r="B6927" s="184"/>
      <c r="C6927" s="185"/>
      <c r="D6927" s="168">
        <v>0.0</v>
      </c>
      <c r="E6927" s="169" t="str">
        <f>iferror(vlookup(C6927,'Master data'!$A$2:$C$29,3,0),"-/-")</f>
        <v>-/-</v>
      </c>
      <c r="F6927" s="169" t="str">
        <f>iferror(vlookup(C6927,'Master data'!$A$2:$C$29,2,0),"-/-")</f>
        <v>-/-</v>
      </c>
    </row>
    <row r="6928" ht="22.5" customHeight="1">
      <c r="A6928" s="183"/>
      <c r="B6928" s="184"/>
      <c r="C6928" s="185"/>
      <c r="D6928" s="168">
        <v>0.0</v>
      </c>
      <c r="E6928" s="169" t="str">
        <f>iferror(vlookup(C6928,'Master data'!$A$2:$C$29,3,0),"-/-")</f>
        <v>-/-</v>
      </c>
      <c r="F6928" s="169" t="str">
        <f>iferror(vlookup(C6928,'Master data'!$A$2:$C$29,2,0),"-/-")</f>
        <v>-/-</v>
      </c>
    </row>
    <row r="6929" ht="22.5" customHeight="1">
      <c r="A6929" s="183"/>
      <c r="B6929" s="184"/>
      <c r="C6929" s="185"/>
      <c r="D6929" s="168">
        <v>0.0</v>
      </c>
      <c r="E6929" s="169" t="str">
        <f>iferror(vlookup(C6929,'Master data'!$A$2:$C$29,3,0),"-/-")</f>
        <v>-/-</v>
      </c>
      <c r="F6929" s="169" t="str">
        <f>iferror(vlookup(C6929,'Master data'!$A$2:$C$29,2,0),"-/-")</f>
        <v>-/-</v>
      </c>
    </row>
    <row r="6930" ht="22.5" customHeight="1">
      <c r="A6930" s="183"/>
      <c r="B6930" s="184"/>
      <c r="C6930" s="185"/>
      <c r="D6930" s="168">
        <v>0.0</v>
      </c>
      <c r="E6930" s="169" t="str">
        <f>iferror(vlookup(C6930,'Master data'!$A$2:$C$29,3,0),"-/-")</f>
        <v>-/-</v>
      </c>
      <c r="F6930" s="169" t="str">
        <f>iferror(vlookup(C6930,'Master data'!$A$2:$C$29,2,0),"-/-")</f>
        <v>-/-</v>
      </c>
    </row>
    <row r="6931" ht="22.5" customHeight="1">
      <c r="A6931" s="183"/>
      <c r="B6931" s="184"/>
      <c r="C6931" s="185"/>
      <c r="D6931" s="168">
        <v>0.0</v>
      </c>
      <c r="E6931" s="169" t="str">
        <f>iferror(vlookup(C6931,'Master data'!$A$2:$C$29,3,0),"-/-")</f>
        <v>-/-</v>
      </c>
      <c r="F6931" s="169" t="str">
        <f>iferror(vlookup(C6931,'Master data'!$A$2:$C$29,2,0),"-/-")</f>
        <v>-/-</v>
      </c>
    </row>
    <row r="6932" ht="22.5" customHeight="1">
      <c r="A6932" s="183"/>
      <c r="B6932" s="184"/>
      <c r="C6932" s="185"/>
      <c r="D6932" s="168">
        <v>0.0</v>
      </c>
      <c r="E6932" s="169" t="str">
        <f>iferror(vlookup(C6932,'Master data'!$A$2:$C$29,3,0),"-/-")</f>
        <v>-/-</v>
      </c>
      <c r="F6932" s="169" t="str">
        <f>iferror(vlookup(C6932,'Master data'!$A$2:$C$29,2,0),"-/-")</f>
        <v>-/-</v>
      </c>
    </row>
    <row r="6933" ht="22.5" customHeight="1">
      <c r="A6933" s="183"/>
      <c r="B6933" s="184"/>
      <c r="C6933" s="185"/>
      <c r="D6933" s="168">
        <v>0.0</v>
      </c>
      <c r="E6933" s="169" t="str">
        <f>iferror(vlookup(C6933,'Master data'!$A$2:$C$29,3,0),"-/-")</f>
        <v>-/-</v>
      </c>
      <c r="F6933" s="169" t="str">
        <f>iferror(vlookup(C6933,'Master data'!$A$2:$C$29,2,0),"-/-")</f>
        <v>-/-</v>
      </c>
    </row>
    <row r="6934" ht="22.5" customHeight="1">
      <c r="A6934" s="183"/>
      <c r="B6934" s="184"/>
      <c r="C6934" s="185"/>
      <c r="D6934" s="168">
        <v>0.0</v>
      </c>
      <c r="E6934" s="169" t="str">
        <f>iferror(vlookup(C6934,'Master data'!$A$2:$C$29,3,0),"-/-")</f>
        <v>-/-</v>
      </c>
      <c r="F6934" s="169" t="str">
        <f>iferror(vlookup(C6934,'Master data'!$A$2:$C$29,2,0),"-/-")</f>
        <v>-/-</v>
      </c>
    </row>
    <row r="6935" ht="22.5" customHeight="1">
      <c r="A6935" s="183"/>
      <c r="B6935" s="184"/>
      <c r="C6935" s="185"/>
      <c r="D6935" s="168">
        <v>0.0</v>
      </c>
      <c r="E6935" s="169" t="str">
        <f>iferror(vlookup(C6935,'Master data'!$A$2:$C$29,3,0),"-/-")</f>
        <v>-/-</v>
      </c>
      <c r="F6935" s="169" t="str">
        <f>iferror(vlookup(C6935,'Master data'!$A$2:$C$29,2,0),"-/-")</f>
        <v>-/-</v>
      </c>
    </row>
    <row r="6936" ht="22.5" customHeight="1">
      <c r="A6936" s="183"/>
      <c r="B6936" s="184"/>
      <c r="C6936" s="185"/>
      <c r="D6936" s="168">
        <v>0.0</v>
      </c>
      <c r="E6936" s="169" t="str">
        <f>iferror(vlookup(C6936,'Master data'!$A$2:$C$29,3,0),"-/-")</f>
        <v>-/-</v>
      </c>
      <c r="F6936" s="169" t="str">
        <f>iferror(vlookup(C6936,'Master data'!$A$2:$C$29,2,0),"-/-")</f>
        <v>-/-</v>
      </c>
    </row>
    <row r="6937" ht="22.5" customHeight="1">
      <c r="A6937" s="183"/>
      <c r="B6937" s="184"/>
      <c r="C6937" s="185"/>
      <c r="D6937" s="168">
        <v>0.0</v>
      </c>
      <c r="E6937" s="169" t="str">
        <f>iferror(vlookup(C6937,'Master data'!$A$2:$C$29,3,0),"-/-")</f>
        <v>-/-</v>
      </c>
      <c r="F6937" s="169" t="str">
        <f>iferror(vlookup(C6937,'Master data'!$A$2:$C$29,2,0),"-/-")</f>
        <v>-/-</v>
      </c>
    </row>
    <row r="6938" ht="22.5" customHeight="1">
      <c r="A6938" s="183"/>
      <c r="B6938" s="184"/>
      <c r="C6938" s="185"/>
      <c r="D6938" s="168">
        <v>0.0</v>
      </c>
      <c r="E6938" s="169" t="str">
        <f>iferror(vlookup(C6938,'Master data'!$A$2:$C$29,3,0),"-/-")</f>
        <v>-/-</v>
      </c>
      <c r="F6938" s="169" t="str">
        <f>iferror(vlookup(C6938,'Master data'!$A$2:$C$29,2,0),"-/-")</f>
        <v>-/-</v>
      </c>
    </row>
    <row r="6939" ht="22.5" customHeight="1">
      <c r="A6939" s="186"/>
      <c r="B6939" s="187"/>
      <c r="C6939" s="188"/>
      <c r="D6939" s="168">
        <v>0.0</v>
      </c>
      <c r="E6939" s="169" t="str">
        <f>iferror(vlookup(C6939,'Master data'!$A$2:$C$29,3,0),"-/-")</f>
        <v>-/-</v>
      </c>
      <c r="F6939" s="169" t="str">
        <f>iferror(vlookup(C6939,'Master data'!$A$2:$C$29,2,0),"-/-")</f>
        <v>-/-</v>
      </c>
    </row>
    <row r="6940" ht="22.5" customHeight="1">
      <c r="A6940" s="183"/>
      <c r="B6940" s="184"/>
      <c r="C6940" s="185"/>
      <c r="D6940" s="168">
        <v>0.0</v>
      </c>
      <c r="E6940" s="169" t="str">
        <f>iferror(vlookup(C6940,'Master data'!$A$2:$C$29,3,0),"-/-")</f>
        <v>-/-</v>
      </c>
      <c r="F6940" s="169" t="str">
        <f>iferror(vlookup(C6940,'Master data'!$A$2:$C$29,2,0),"-/-")</f>
        <v>-/-</v>
      </c>
    </row>
    <row r="6941" ht="22.5" customHeight="1">
      <c r="A6941" s="183"/>
      <c r="B6941" s="184"/>
      <c r="C6941" s="185"/>
      <c r="D6941" s="168">
        <v>0.0</v>
      </c>
      <c r="E6941" s="189" t="str">
        <f>vlookup(C6941,'Master data'!$A$2:$C$29,3,0)</f>
        <v>#N/A</v>
      </c>
      <c r="F6941" s="190" t="str">
        <f>vlookup(C6941,'Master data'!$A$2:$C$29,2,0)</f>
        <v>#N/A</v>
      </c>
    </row>
    <row r="6942" ht="22.5" customHeight="1">
      <c r="A6942" s="183"/>
      <c r="B6942" s="184"/>
      <c r="C6942" s="185"/>
      <c r="D6942" s="168">
        <v>0.0</v>
      </c>
      <c r="E6942" s="189" t="str">
        <f>vlookup(C6942,'Master data'!$A$2:$C$29,3,0)</f>
        <v>#N/A</v>
      </c>
      <c r="F6942" s="190" t="str">
        <f>vlookup(C6942,'Master data'!$A$2:$C$29,2,0)</f>
        <v>#N/A</v>
      </c>
    </row>
    <row r="6943" ht="22.5" customHeight="1">
      <c r="A6943" s="183"/>
      <c r="B6943" s="184"/>
      <c r="C6943" s="185"/>
      <c r="D6943" s="168">
        <v>0.0</v>
      </c>
      <c r="E6943" s="189" t="str">
        <f>vlookup(C6943,'Master data'!$A$2:$C$29,3,0)</f>
        <v>#N/A</v>
      </c>
      <c r="F6943" s="190" t="str">
        <f>vlookup(C6943,'Master data'!$A$2:$C$29,2,0)</f>
        <v>#N/A</v>
      </c>
    </row>
    <row r="6944" ht="22.5" customHeight="1">
      <c r="A6944" s="183"/>
      <c r="B6944" s="184"/>
      <c r="C6944" s="185"/>
      <c r="D6944" s="168">
        <v>0.0</v>
      </c>
      <c r="E6944" s="189" t="str">
        <f>vlookup(C6944,'Master data'!$A$2:$C$29,3,0)</f>
        <v>#N/A</v>
      </c>
      <c r="F6944" s="190" t="str">
        <f>vlookup(C6944,'Master data'!$A$2:$C$29,2,0)</f>
        <v>#N/A</v>
      </c>
    </row>
    <row r="6945" ht="22.5" customHeight="1">
      <c r="A6945" s="183"/>
      <c r="B6945" s="184"/>
      <c r="C6945" s="185"/>
      <c r="D6945" s="168">
        <v>0.0</v>
      </c>
      <c r="E6945" s="189" t="str">
        <f>vlookup(C6945,'Master data'!$A$2:$C$29,3,0)</f>
        <v>#N/A</v>
      </c>
      <c r="F6945" s="190" t="str">
        <f>vlookup(C6945,'Master data'!$A$2:$C$29,2,0)</f>
        <v>#N/A</v>
      </c>
    </row>
    <row r="6946" ht="22.5" customHeight="1">
      <c r="A6946" s="183"/>
      <c r="B6946" s="184"/>
      <c r="C6946" s="185"/>
      <c r="D6946" s="168">
        <v>0.0</v>
      </c>
      <c r="E6946" s="189" t="str">
        <f>vlookup(C6946,'Master data'!$A$2:$C$29,3,0)</f>
        <v>#N/A</v>
      </c>
      <c r="F6946" s="190" t="str">
        <f>vlookup(C6946,'Master data'!$A$2:$C$29,2,0)</f>
        <v>#N/A</v>
      </c>
    </row>
    <row r="6947" ht="22.5" customHeight="1">
      <c r="A6947" s="183"/>
      <c r="B6947" s="184"/>
      <c r="C6947" s="185"/>
      <c r="D6947" s="168">
        <v>0.0</v>
      </c>
      <c r="E6947" s="189" t="str">
        <f>vlookup(C6947,'Master data'!$A$2:$C$29,3,0)</f>
        <v>#N/A</v>
      </c>
      <c r="F6947" s="190" t="str">
        <f>vlookup(C6947,'Master data'!$A$2:$C$29,2,0)</f>
        <v>#N/A</v>
      </c>
    </row>
    <row r="6948" ht="22.5" customHeight="1">
      <c r="A6948" s="183"/>
      <c r="B6948" s="184"/>
      <c r="C6948" s="185"/>
      <c r="D6948" s="168">
        <v>0.0</v>
      </c>
      <c r="E6948" s="189" t="str">
        <f>vlookup(C6948,'Master data'!$A$2:$C$29,3,0)</f>
        <v>#N/A</v>
      </c>
      <c r="F6948" s="190" t="str">
        <f>vlookup(C6948,'Master data'!$A$2:$C$29,2,0)</f>
        <v>#N/A</v>
      </c>
    </row>
    <row r="6949" ht="22.5" customHeight="1">
      <c r="A6949" s="183"/>
      <c r="B6949" s="184"/>
      <c r="C6949" s="185"/>
      <c r="D6949" s="168">
        <v>0.0</v>
      </c>
      <c r="E6949" s="189" t="str">
        <f>vlookup(C6949,'Master data'!$A$2:$C$29,3,0)</f>
        <v>#N/A</v>
      </c>
      <c r="F6949" s="190" t="str">
        <f>vlookup(C6949,'Master data'!$A$2:$C$29,2,0)</f>
        <v>#N/A</v>
      </c>
    </row>
    <row r="6950" ht="22.5" customHeight="1">
      <c r="A6950" s="183"/>
      <c r="B6950" s="184"/>
      <c r="C6950" s="185"/>
      <c r="D6950" s="168">
        <v>0.0</v>
      </c>
      <c r="E6950" s="189" t="str">
        <f>vlookup(C6950,'Master data'!$A$2:$C$29,3,0)</f>
        <v>#N/A</v>
      </c>
      <c r="F6950" s="190" t="str">
        <f>vlookup(C6950,'Master data'!$A$2:$C$29,2,0)</f>
        <v>#N/A</v>
      </c>
    </row>
    <row r="6951" ht="22.5" customHeight="1">
      <c r="A6951" s="183"/>
      <c r="B6951" s="184"/>
      <c r="C6951" s="185"/>
      <c r="D6951" s="168">
        <v>0.0</v>
      </c>
      <c r="E6951" s="189" t="str">
        <f>vlookup(C6951,'Master data'!$A$2:$C$29,3,0)</f>
        <v>#N/A</v>
      </c>
      <c r="F6951" s="190" t="str">
        <f>vlookup(C6951,'Master data'!$A$2:$C$29,2,0)</f>
        <v>#N/A</v>
      </c>
    </row>
    <row r="6952" ht="22.5" customHeight="1">
      <c r="A6952" s="183"/>
      <c r="B6952" s="184"/>
      <c r="C6952" s="185"/>
      <c r="D6952" s="168">
        <v>0.0</v>
      </c>
      <c r="E6952" s="189" t="str">
        <f>vlookup(C6952,'Master data'!$A$2:$C$29,3,0)</f>
        <v>#N/A</v>
      </c>
      <c r="F6952" s="190" t="str">
        <f>vlookup(C6952,'Master data'!$A$2:$C$29,2,0)</f>
        <v>#N/A</v>
      </c>
    </row>
    <row r="6953" ht="22.5" customHeight="1">
      <c r="A6953" s="183"/>
      <c r="B6953" s="184"/>
      <c r="C6953" s="185"/>
      <c r="D6953" s="168">
        <v>0.0</v>
      </c>
      <c r="E6953" s="189" t="str">
        <f>vlookup(C6953,'Master data'!$A$2:$C$29,3,0)</f>
        <v>#N/A</v>
      </c>
      <c r="F6953" s="190" t="str">
        <f>vlookup(C6953,'Master data'!$A$2:$C$29,2,0)</f>
        <v>#N/A</v>
      </c>
    </row>
    <row r="6954" ht="22.5" customHeight="1">
      <c r="A6954" s="183"/>
      <c r="B6954" s="184"/>
      <c r="C6954" s="185"/>
      <c r="D6954" s="168">
        <v>0.0</v>
      </c>
      <c r="E6954" s="189" t="str">
        <f>vlookup(C6954,'Master data'!$A$2:$C$29,3,0)</f>
        <v>#N/A</v>
      </c>
      <c r="F6954" s="190" t="str">
        <f>vlookup(C6954,'Master data'!$A$2:$C$29,2,0)</f>
        <v>#N/A</v>
      </c>
    </row>
    <row r="6955" ht="22.5" customHeight="1">
      <c r="A6955" s="183"/>
      <c r="B6955" s="184"/>
      <c r="C6955" s="185"/>
      <c r="D6955" s="168">
        <v>0.0</v>
      </c>
      <c r="E6955" s="189" t="str">
        <f>vlookup(C6955,'Master data'!$A$2:$C$29,3,0)</f>
        <v>#N/A</v>
      </c>
      <c r="F6955" s="190" t="str">
        <f>vlookup(C6955,'Master data'!$A$2:$C$29,2,0)</f>
        <v>#N/A</v>
      </c>
    </row>
    <row r="6956" ht="22.5" customHeight="1">
      <c r="A6956" s="183"/>
      <c r="B6956" s="184"/>
      <c r="C6956" s="185"/>
      <c r="D6956" s="168">
        <v>0.0</v>
      </c>
      <c r="E6956" s="189" t="str">
        <f>vlookup(C6956,'Master data'!$A$2:$C$29,3,0)</f>
        <v>#N/A</v>
      </c>
      <c r="F6956" s="190" t="str">
        <f>vlookup(C6956,'Master data'!$A$2:$C$29,2,0)</f>
        <v>#N/A</v>
      </c>
    </row>
    <row r="6957" ht="22.5" customHeight="1">
      <c r="A6957" s="183"/>
      <c r="B6957" s="184"/>
      <c r="C6957" s="185"/>
      <c r="D6957" s="168">
        <v>0.0</v>
      </c>
      <c r="E6957" s="189" t="str">
        <f>vlookup(C6957,'Master data'!$A$2:$C$29,3,0)</f>
        <v>#N/A</v>
      </c>
      <c r="F6957" s="190" t="str">
        <f>vlookup(C6957,'Master data'!$A$2:$C$29,2,0)</f>
        <v>#N/A</v>
      </c>
    </row>
    <row r="6958" ht="22.5" customHeight="1">
      <c r="A6958" s="183"/>
      <c r="B6958" s="184"/>
      <c r="C6958" s="185"/>
      <c r="D6958" s="168">
        <v>0.0</v>
      </c>
      <c r="E6958" s="189" t="str">
        <f>vlookup(C6958,'Master data'!$A$2:$C$29,3,0)</f>
        <v>#N/A</v>
      </c>
      <c r="F6958" s="190" t="str">
        <f>vlookup(C6958,'Master data'!$A$2:$C$29,2,0)</f>
        <v>#N/A</v>
      </c>
    </row>
    <row r="6959" ht="22.5" customHeight="1">
      <c r="A6959" s="183"/>
      <c r="B6959" s="184"/>
      <c r="C6959" s="185"/>
      <c r="D6959" s="168">
        <v>0.0</v>
      </c>
      <c r="E6959" s="189" t="str">
        <f>vlookup(C6959,'Master data'!$A$2:$C$29,3,0)</f>
        <v>#N/A</v>
      </c>
      <c r="F6959" s="190" t="str">
        <f>vlookup(C6959,'Master data'!$A$2:$C$29,2,0)</f>
        <v>#N/A</v>
      </c>
    </row>
    <row r="6960" ht="22.5" customHeight="1">
      <c r="A6960" s="183"/>
      <c r="B6960" s="184"/>
      <c r="C6960" s="185"/>
      <c r="D6960" s="168">
        <v>0.0</v>
      </c>
      <c r="E6960" s="189" t="str">
        <f>vlookup(C6960,'Master data'!$A$2:$C$29,3,0)</f>
        <v>#N/A</v>
      </c>
      <c r="F6960" s="190" t="str">
        <f>vlookup(C6960,'Master data'!$A$2:$C$29,2,0)</f>
        <v>#N/A</v>
      </c>
    </row>
    <row r="6961" ht="22.5" customHeight="1">
      <c r="A6961" s="183"/>
      <c r="B6961" s="184"/>
      <c r="C6961" s="185"/>
      <c r="D6961" s="168">
        <v>0.0</v>
      </c>
      <c r="E6961" s="189" t="str">
        <f>vlookup(C6961,'Master data'!$A$2:$C$29,3,0)</f>
        <v>#N/A</v>
      </c>
      <c r="F6961" s="190" t="str">
        <f>vlookup(C6961,'Master data'!$A$2:$C$29,2,0)</f>
        <v>#N/A</v>
      </c>
    </row>
    <row r="6962" ht="22.5" customHeight="1">
      <c r="A6962" s="183"/>
      <c r="B6962" s="184"/>
      <c r="C6962" s="185"/>
      <c r="D6962" s="168">
        <v>0.0</v>
      </c>
      <c r="E6962" s="189" t="str">
        <f>vlookup(C6962,'Master data'!$A$2:$C$29,3,0)</f>
        <v>#N/A</v>
      </c>
      <c r="F6962" s="190" t="str">
        <f>vlookup(C6962,'Master data'!$A$2:$C$29,2,0)</f>
        <v>#N/A</v>
      </c>
    </row>
    <row r="6963" ht="22.5" customHeight="1">
      <c r="A6963" s="183"/>
      <c r="B6963" s="184"/>
      <c r="C6963" s="185"/>
      <c r="D6963" s="168">
        <v>0.0</v>
      </c>
      <c r="E6963" s="189" t="str">
        <f>vlookup(C6963,'Master data'!$A$2:$C$29,3,0)</f>
        <v>#N/A</v>
      </c>
      <c r="F6963" s="190" t="str">
        <f>vlookup(C6963,'Master data'!$A$2:$C$29,2,0)</f>
        <v>#N/A</v>
      </c>
    </row>
    <row r="6964" ht="22.5" customHeight="1">
      <c r="A6964" s="183"/>
      <c r="B6964" s="184"/>
      <c r="C6964" s="185"/>
      <c r="D6964" s="168">
        <v>0.0</v>
      </c>
      <c r="E6964" s="189" t="str">
        <f>vlookup(C6964,'Master data'!$A$2:$C$29,3,0)</f>
        <v>#N/A</v>
      </c>
      <c r="F6964" s="190" t="str">
        <f>vlookup(C6964,'Master data'!$A$2:$C$29,2,0)</f>
        <v>#N/A</v>
      </c>
    </row>
    <row r="6965" ht="22.5" customHeight="1">
      <c r="A6965" s="183"/>
      <c r="B6965" s="184"/>
      <c r="C6965" s="185"/>
      <c r="D6965" s="168">
        <v>0.0</v>
      </c>
      <c r="E6965" s="189" t="str">
        <f>vlookup(C6965,'Master data'!$A$2:$C$29,3,0)</f>
        <v>#N/A</v>
      </c>
      <c r="F6965" s="190" t="str">
        <f>vlookup(C6965,'Master data'!$A$2:$C$29,2,0)</f>
        <v>#N/A</v>
      </c>
    </row>
    <row r="6966" ht="22.5" customHeight="1">
      <c r="A6966" s="183"/>
      <c r="B6966" s="184"/>
      <c r="C6966" s="185"/>
      <c r="D6966" s="168">
        <v>0.0</v>
      </c>
      <c r="E6966" s="189" t="str">
        <f>vlookup(C6966,'Master data'!$A$2:$C$29,3,0)</f>
        <v>#N/A</v>
      </c>
      <c r="F6966" s="190" t="str">
        <f>vlookup(C6966,'Master data'!$A$2:$C$29,2,0)</f>
        <v>#N/A</v>
      </c>
    </row>
    <row r="6967" ht="22.5" customHeight="1">
      <c r="A6967" s="183"/>
      <c r="B6967" s="184"/>
      <c r="C6967" s="185"/>
      <c r="D6967" s="168">
        <v>0.0</v>
      </c>
      <c r="E6967" s="189" t="str">
        <f>vlookup(C6967,'Master data'!$A$2:$C$29,3,0)</f>
        <v>#N/A</v>
      </c>
      <c r="F6967" s="190" t="str">
        <f>vlookup(C6967,'Master data'!$A$2:$C$29,2,0)</f>
        <v>#N/A</v>
      </c>
    </row>
    <row r="6968" ht="22.5" customHeight="1">
      <c r="A6968" s="183"/>
      <c r="B6968" s="184"/>
      <c r="C6968" s="185"/>
      <c r="D6968" s="168">
        <v>0.0</v>
      </c>
      <c r="E6968" s="189" t="str">
        <f>vlookup(C6968,'Master data'!$A$2:$C$29,3,0)</f>
        <v>#N/A</v>
      </c>
      <c r="F6968" s="190" t="str">
        <f>vlookup(C6968,'Master data'!$A$2:$C$29,2,0)</f>
        <v>#N/A</v>
      </c>
    </row>
    <row r="6969" ht="22.5" customHeight="1">
      <c r="A6969" s="183"/>
      <c r="B6969" s="184"/>
      <c r="C6969" s="185"/>
      <c r="D6969" s="168">
        <v>0.0</v>
      </c>
      <c r="E6969" s="189" t="str">
        <f>vlookup(C6969,'Master data'!$A$2:$C$29,3,0)</f>
        <v>#N/A</v>
      </c>
      <c r="F6969" s="190" t="str">
        <f>vlookup(C6969,'Master data'!$A$2:$C$29,2,0)</f>
        <v>#N/A</v>
      </c>
    </row>
    <row r="6970" ht="22.5" customHeight="1">
      <c r="A6970" s="183"/>
      <c r="B6970" s="184"/>
      <c r="C6970" s="185"/>
      <c r="D6970" s="168">
        <v>0.0</v>
      </c>
      <c r="E6970" s="189" t="str">
        <f>vlookup(C6970,'Master data'!$A$2:$C$29,3,0)</f>
        <v>#N/A</v>
      </c>
      <c r="F6970" s="190" t="str">
        <f>vlookup(C6970,'Master data'!$A$2:$C$29,2,0)</f>
        <v>#N/A</v>
      </c>
    </row>
    <row r="6971" ht="22.5" customHeight="1">
      <c r="A6971" s="183"/>
      <c r="B6971" s="184"/>
      <c r="C6971" s="185"/>
      <c r="D6971" s="168">
        <v>0.0</v>
      </c>
      <c r="E6971" s="189" t="str">
        <f>vlookup(C6971,'Master data'!$A$2:$C$29,3,0)</f>
        <v>#N/A</v>
      </c>
      <c r="F6971" s="190" t="str">
        <f>vlookup(C6971,'Master data'!$A$2:$C$29,2,0)</f>
        <v>#N/A</v>
      </c>
    </row>
    <row r="6972" ht="22.5" customHeight="1">
      <c r="A6972" s="183"/>
      <c r="B6972" s="184"/>
      <c r="C6972" s="185"/>
      <c r="D6972" s="168">
        <v>0.0</v>
      </c>
      <c r="E6972" s="189" t="str">
        <f>vlookup(C6972,'Master data'!$A$2:$C$29,3,0)</f>
        <v>#N/A</v>
      </c>
      <c r="F6972" s="190" t="str">
        <f>vlookup(C6972,'Master data'!$A$2:$C$29,2,0)</f>
        <v>#N/A</v>
      </c>
    </row>
    <row r="6973" ht="22.5" customHeight="1">
      <c r="A6973" s="183"/>
      <c r="B6973" s="184"/>
      <c r="C6973" s="185"/>
      <c r="D6973" s="168">
        <v>0.0</v>
      </c>
      <c r="E6973" s="189" t="str">
        <f>vlookup(C6973,'Master data'!$A$2:$C$29,3,0)</f>
        <v>#N/A</v>
      </c>
      <c r="F6973" s="190" t="str">
        <f>vlookup(C6973,'Master data'!$A$2:$C$29,2,0)</f>
        <v>#N/A</v>
      </c>
    </row>
    <row r="6974" ht="22.5" customHeight="1">
      <c r="A6974" s="183"/>
      <c r="B6974" s="184"/>
      <c r="C6974" s="185"/>
      <c r="D6974" s="168">
        <v>0.0</v>
      </c>
      <c r="E6974" s="189" t="str">
        <f>vlookup(C6974,'Master data'!$A$2:$C$29,3,0)</f>
        <v>#N/A</v>
      </c>
      <c r="F6974" s="190" t="str">
        <f>vlookup(C6974,'Master data'!$A$2:$C$29,2,0)</f>
        <v>#N/A</v>
      </c>
    </row>
    <row r="6975" ht="22.5" customHeight="1">
      <c r="A6975" s="183"/>
      <c r="B6975" s="184"/>
      <c r="C6975" s="185"/>
      <c r="D6975" s="168">
        <v>0.0</v>
      </c>
      <c r="E6975" s="189" t="str">
        <f>vlookup(C6975,'Master data'!$A$2:$C$29,3,0)</f>
        <v>#N/A</v>
      </c>
      <c r="F6975" s="190" t="str">
        <f>vlookup(C6975,'Master data'!$A$2:$C$29,2,0)</f>
        <v>#N/A</v>
      </c>
    </row>
    <row r="6976" ht="22.5" customHeight="1">
      <c r="A6976" s="183"/>
      <c r="B6976" s="184"/>
      <c r="C6976" s="185"/>
      <c r="D6976" s="168">
        <v>0.0</v>
      </c>
      <c r="E6976" s="189" t="str">
        <f>vlookup(C6976,'Master data'!$A$2:$C$29,3,0)</f>
        <v>#N/A</v>
      </c>
      <c r="F6976" s="190" t="str">
        <f>vlookup(C6976,'Master data'!$A$2:$C$29,2,0)</f>
        <v>#N/A</v>
      </c>
    </row>
    <row r="6977" ht="22.5" customHeight="1">
      <c r="A6977" s="183"/>
      <c r="B6977" s="184"/>
      <c r="C6977" s="185"/>
      <c r="D6977" s="168">
        <v>0.0</v>
      </c>
      <c r="E6977" s="189" t="str">
        <f>vlookup(C6977,'Master data'!$A$2:$C$29,3,0)</f>
        <v>#N/A</v>
      </c>
      <c r="F6977" s="190" t="str">
        <f>vlookup(C6977,'Master data'!$A$2:$C$29,2,0)</f>
        <v>#N/A</v>
      </c>
    </row>
    <row r="6978" ht="22.5" customHeight="1">
      <c r="A6978" s="183"/>
      <c r="B6978" s="184"/>
      <c r="C6978" s="185"/>
      <c r="D6978" s="168">
        <v>0.0</v>
      </c>
      <c r="E6978" s="189" t="str">
        <f>vlookup(C6978,'Master data'!$A$2:$C$29,3,0)</f>
        <v>#N/A</v>
      </c>
      <c r="F6978" s="190" t="str">
        <f>vlookup(C6978,'Master data'!$A$2:$C$29,2,0)</f>
        <v>#N/A</v>
      </c>
    </row>
    <row r="6979" ht="22.5" customHeight="1">
      <c r="A6979" s="183"/>
      <c r="B6979" s="184"/>
      <c r="C6979" s="185"/>
      <c r="D6979" s="168">
        <v>0.0</v>
      </c>
      <c r="E6979" s="189" t="str">
        <f>vlookup(C6979,'Master data'!$A$2:$C$29,3,0)</f>
        <v>#N/A</v>
      </c>
      <c r="F6979" s="190" t="str">
        <f>vlookup(C6979,'Master data'!$A$2:$C$29,2,0)</f>
        <v>#N/A</v>
      </c>
    </row>
    <row r="6980" ht="22.5" customHeight="1">
      <c r="A6980" s="183"/>
      <c r="B6980" s="184"/>
      <c r="C6980" s="185"/>
      <c r="D6980" s="168">
        <v>0.0</v>
      </c>
      <c r="E6980" s="189" t="str">
        <f>vlookup(C6980,'Master data'!$A$2:$C$29,3,0)</f>
        <v>#N/A</v>
      </c>
      <c r="F6980" s="190" t="str">
        <f>vlookup(C6980,'Master data'!$A$2:$C$29,2,0)</f>
        <v>#N/A</v>
      </c>
    </row>
    <row r="6981" ht="22.5" customHeight="1">
      <c r="A6981" s="183"/>
      <c r="B6981" s="184"/>
      <c r="C6981" s="185"/>
      <c r="D6981" s="168">
        <v>0.0</v>
      </c>
      <c r="E6981" s="189" t="str">
        <f>vlookup(C6981,'Master data'!$A$2:$C$29,3,0)</f>
        <v>#N/A</v>
      </c>
      <c r="F6981" s="190" t="str">
        <f>vlookup(C6981,'Master data'!$A$2:$C$29,2,0)</f>
        <v>#N/A</v>
      </c>
    </row>
    <row r="6982" ht="22.5" customHeight="1">
      <c r="A6982" s="183"/>
      <c r="B6982" s="184"/>
      <c r="C6982" s="185"/>
      <c r="D6982" s="168">
        <v>0.0</v>
      </c>
      <c r="E6982" s="189" t="str">
        <f>vlookup(C6982,'Master data'!$A$2:$C$29,3,0)</f>
        <v>#N/A</v>
      </c>
      <c r="F6982" s="190" t="str">
        <f>vlookup(C6982,'Master data'!$A$2:$C$29,2,0)</f>
        <v>#N/A</v>
      </c>
    </row>
    <row r="6983" ht="22.5" customHeight="1">
      <c r="A6983" s="183"/>
      <c r="B6983" s="184"/>
      <c r="C6983" s="185"/>
      <c r="D6983" s="168">
        <v>0.0</v>
      </c>
      <c r="E6983" s="189" t="str">
        <f>vlookup(C6983,'Master data'!$A$2:$C$29,3,0)</f>
        <v>#N/A</v>
      </c>
      <c r="F6983" s="190" t="str">
        <f>vlookup(C6983,'Master data'!$A$2:$C$29,2,0)</f>
        <v>#N/A</v>
      </c>
    </row>
    <row r="6984" ht="22.5" customHeight="1">
      <c r="A6984" s="183"/>
      <c r="B6984" s="184"/>
      <c r="C6984" s="185"/>
      <c r="D6984" s="168">
        <v>0.0</v>
      </c>
      <c r="E6984" s="189" t="str">
        <f>vlookup(C6984,'Master data'!$A$2:$C$29,3,0)</f>
        <v>#N/A</v>
      </c>
      <c r="F6984" s="190" t="str">
        <f>vlookup(C6984,'Master data'!$A$2:$C$29,2,0)</f>
        <v>#N/A</v>
      </c>
    </row>
    <row r="6985" ht="22.5" customHeight="1">
      <c r="A6985" s="183"/>
      <c r="B6985" s="184"/>
      <c r="C6985" s="185"/>
      <c r="D6985" s="168">
        <v>0.0</v>
      </c>
      <c r="E6985" s="189" t="str">
        <f>vlookup(C6985,'Master data'!$A$2:$C$29,3,0)</f>
        <v>#N/A</v>
      </c>
      <c r="F6985" s="190" t="str">
        <f>vlookup(C6985,'Master data'!$A$2:$C$29,2,0)</f>
        <v>#N/A</v>
      </c>
    </row>
    <row r="6986" ht="22.5" customHeight="1">
      <c r="A6986" s="183"/>
      <c r="B6986" s="184"/>
      <c r="C6986" s="185"/>
      <c r="D6986" s="168">
        <v>0.0</v>
      </c>
      <c r="E6986" s="189" t="str">
        <f>vlookup(C6986,'Master data'!$A$2:$C$29,3,0)</f>
        <v>#N/A</v>
      </c>
      <c r="F6986" s="190" t="str">
        <f>vlookup(C6986,'Master data'!$A$2:$C$29,2,0)</f>
        <v>#N/A</v>
      </c>
    </row>
    <row r="6987" ht="22.5" customHeight="1">
      <c r="A6987" s="183"/>
      <c r="B6987" s="184"/>
      <c r="C6987" s="185"/>
      <c r="D6987" s="168">
        <v>0.0</v>
      </c>
      <c r="E6987" s="189" t="str">
        <f>vlookup(C6987,'Master data'!$A$2:$C$29,3,0)</f>
        <v>#N/A</v>
      </c>
      <c r="F6987" s="190" t="str">
        <f>vlookup(C6987,'Master data'!$A$2:$C$29,2,0)</f>
        <v>#N/A</v>
      </c>
    </row>
    <row r="6988" ht="22.5" customHeight="1">
      <c r="A6988" s="183"/>
      <c r="B6988" s="184"/>
      <c r="C6988" s="185"/>
      <c r="D6988" s="168">
        <v>0.0</v>
      </c>
      <c r="E6988" s="189" t="str">
        <f>vlookup(C6988,'Master data'!$A$2:$C$29,3,0)</f>
        <v>#N/A</v>
      </c>
      <c r="F6988" s="190" t="str">
        <f>vlookup(C6988,'Master data'!$A$2:$C$29,2,0)</f>
        <v>#N/A</v>
      </c>
    </row>
    <row r="6989" ht="22.5" customHeight="1">
      <c r="A6989" s="183"/>
      <c r="B6989" s="184"/>
      <c r="C6989" s="185"/>
      <c r="D6989" s="168">
        <v>0.0</v>
      </c>
      <c r="E6989" s="189" t="str">
        <f>vlookup(C6989,'Master data'!$A$2:$C$29,3,0)</f>
        <v>#N/A</v>
      </c>
      <c r="F6989" s="190" t="str">
        <f>vlookup(C6989,'Master data'!$A$2:$C$29,2,0)</f>
        <v>#N/A</v>
      </c>
    </row>
    <row r="6990" ht="22.5" customHeight="1">
      <c r="A6990" s="183"/>
      <c r="B6990" s="184"/>
      <c r="C6990" s="185"/>
      <c r="D6990" s="168">
        <v>0.0</v>
      </c>
      <c r="E6990" s="189" t="str">
        <f>vlookup(C6990,'Master data'!$A$2:$C$29,3,0)</f>
        <v>#N/A</v>
      </c>
      <c r="F6990" s="190" t="str">
        <f>vlookup(C6990,'Master data'!$A$2:$C$29,2,0)</f>
        <v>#N/A</v>
      </c>
    </row>
    <row r="6991" ht="22.5" customHeight="1">
      <c r="A6991" s="183"/>
      <c r="B6991" s="184"/>
      <c r="C6991" s="185"/>
      <c r="D6991" s="168">
        <v>0.0</v>
      </c>
      <c r="E6991" s="189" t="str">
        <f>vlookup(C6991,'Master data'!$A$2:$C$29,3,0)</f>
        <v>#N/A</v>
      </c>
      <c r="F6991" s="190" t="str">
        <f>vlookup(C6991,'Master data'!$A$2:$C$29,2,0)</f>
        <v>#N/A</v>
      </c>
    </row>
    <row r="6992" ht="22.5" customHeight="1">
      <c r="A6992" s="183"/>
      <c r="B6992" s="184"/>
      <c r="C6992" s="185"/>
      <c r="D6992" s="168">
        <v>0.0</v>
      </c>
      <c r="E6992" s="189" t="str">
        <f>vlookup(C6992,'Master data'!$A$2:$C$29,3,0)</f>
        <v>#N/A</v>
      </c>
      <c r="F6992" s="190" t="str">
        <f>vlookup(C6992,'Master data'!$A$2:$C$29,2,0)</f>
        <v>#N/A</v>
      </c>
    </row>
    <row r="6993" ht="22.5" customHeight="1">
      <c r="A6993" s="183"/>
      <c r="B6993" s="184"/>
      <c r="C6993" s="185"/>
      <c r="D6993" s="168">
        <v>0.0</v>
      </c>
      <c r="E6993" s="189" t="str">
        <f>vlookup(C6993,'Master data'!$A$2:$C$29,3,0)</f>
        <v>#N/A</v>
      </c>
      <c r="F6993" s="190" t="str">
        <f>vlookup(C6993,'Master data'!$A$2:$C$29,2,0)</f>
        <v>#N/A</v>
      </c>
    </row>
    <row r="6994" ht="22.5" customHeight="1">
      <c r="A6994" s="183"/>
      <c r="B6994" s="184"/>
      <c r="C6994" s="185"/>
      <c r="D6994" s="168">
        <v>0.0</v>
      </c>
      <c r="E6994" s="189" t="str">
        <f>vlookup(C6994,'Master data'!$A$2:$C$29,3,0)</f>
        <v>#N/A</v>
      </c>
      <c r="F6994" s="190" t="str">
        <f>vlookup(C6994,'Master data'!$A$2:$C$29,2,0)</f>
        <v>#N/A</v>
      </c>
    </row>
    <row r="6995" ht="22.5" customHeight="1">
      <c r="A6995" s="183"/>
      <c r="B6995" s="184"/>
      <c r="C6995" s="185"/>
      <c r="D6995" s="168">
        <v>0.0</v>
      </c>
      <c r="E6995" s="189" t="str">
        <f>vlookup(C6995,'Master data'!$A$2:$C$29,3,0)</f>
        <v>#N/A</v>
      </c>
      <c r="F6995" s="190" t="str">
        <f>vlookup(C6995,'Master data'!$A$2:$C$29,2,0)</f>
        <v>#N/A</v>
      </c>
    </row>
    <row r="6996" ht="22.5" customHeight="1">
      <c r="A6996" s="183"/>
      <c r="B6996" s="184"/>
      <c r="C6996" s="185"/>
      <c r="D6996" s="168">
        <v>0.0</v>
      </c>
      <c r="E6996" s="189" t="str">
        <f>vlookup(C6996,'Master data'!$A$2:$C$29,3,0)</f>
        <v>#N/A</v>
      </c>
      <c r="F6996" s="190" t="str">
        <f>vlookup(C6996,'Master data'!$A$2:$C$29,2,0)</f>
        <v>#N/A</v>
      </c>
    </row>
    <row r="6997" ht="22.5" customHeight="1">
      <c r="A6997" s="183"/>
      <c r="B6997" s="184"/>
      <c r="C6997" s="185"/>
      <c r="D6997" s="168">
        <v>0.0</v>
      </c>
      <c r="E6997" s="189" t="str">
        <f>vlookup(C6997,'Master data'!$A$2:$C$29,3,0)</f>
        <v>#N/A</v>
      </c>
      <c r="F6997" s="190" t="str">
        <f>vlookup(C6997,'Master data'!$A$2:$C$29,2,0)</f>
        <v>#N/A</v>
      </c>
    </row>
    <row r="6998" ht="22.5" customHeight="1">
      <c r="A6998" s="183"/>
      <c r="B6998" s="184"/>
      <c r="C6998" s="185"/>
      <c r="D6998" s="168">
        <v>0.0</v>
      </c>
      <c r="E6998" s="189" t="str">
        <f>vlookup(C6998,'Master data'!$A$2:$C$29,3,0)</f>
        <v>#N/A</v>
      </c>
      <c r="F6998" s="190" t="str">
        <f>vlookup(C6998,'Master data'!$A$2:$C$29,2,0)</f>
        <v>#N/A</v>
      </c>
    </row>
    <row r="6999" ht="22.5" customHeight="1">
      <c r="A6999" s="183"/>
      <c r="B6999" s="184"/>
      <c r="C6999" s="185"/>
      <c r="D6999" s="168">
        <v>0.0</v>
      </c>
      <c r="E6999" s="189" t="str">
        <f>vlookup(C6999,'Master data'!$A$2:$C$29,3,0)</f>
        <v>#N/A</v>
      </c>
      <c r="F6999" s="190" t="str">
        <f>vlookup(C6999,'Master data'!$A$2:$C$29,2,0)</f>
        <v>#N/A</v>
      </c>
    </row>
    <row r="7000" ht="22.5" customHeight="1">
      <c r="A7000" s="183"/>
      <c r="B7000" s="184"/>
      <c r="C7000" s="185"/>
      <c r="D7000" s="168">
        <v>0.0</v>
      </c>
      <c r="E7000" s="189" t="str">
        <f>vlookup(C7000,'Master data'!$A$2:$C$29,3,0)</f>
        <v>#N/A</v>
      </c>
      <c r="F7000" s="190" t="str">
        <f>vlookup(C7000,'Master data'!$A$2:$C$29,2,0)</f>
        <v>#N/A</v>
      </c>
    </row>
    <row r="7001" ht="22.5" customHeight="1">
      <c r="A7001" s="183"/>
      <c r="B7001" s="184"/>
      <c r="C7001" s="185"/>
      <c r="D7001" s="168">
        <v>0.0</v>
      </c>
      <c r="E7001" s="189" t="str">
        <f>vlookup(C7001,'Master data'!$A$2:$C$29,3,0)</f>
        <v>#N/A</v>
      </c>
      <c r="F7001" s="190" t="str">
        <f>vlookup(C7001,'Master data'!$A$2:$C$29,2,0)</f>
        <v>#N/A</v>
      </c>
    </row>
    <row r="7002" ht="22.5" customHeight="1">
      <c r="A7002" s="183"/>
      <c r="B7002" s="184"/>
      <c r="C7002" s="185"/>
      <c r="D7002" s="168">
        <v>0.0</v>
      </c>
      <c r="E7002" s="189" t="str">
        <f>vlookup(C7002,'Master data'!$A$2:$C$29,3,0)</f>
        <v>#N/A</v>
      </c>
      <c r="F7002" s="190" t="str">
        <f>vlookup(C7002,'Master data'!$A$2:$C$29,2,0)</f>
        <v>#N/A</v>
      </c>
    </row>
    <row r="7003" ht="22.5" customHeight="1">
      <c r="A7003" s="183"/>
      <c r="B7003" s="184"/>
      <c r="C7003" s="185"/>
      <c r="D7003" s="168">
        <v>0.0</v>
      </c>
      <c r="E7003" s="189" t="str">
        <f>vlookup(C7003,'Master data'!$A$2:$C$29,3,0)</f>
        <v>#N/A</v>
      </c>
      <c r="F7003" s="190" t="str">
        <f>vlookup(C7003,'Master data'!$A$2:$C$29,2,0)</f>
        <v>#N/A</v>
      </c>
    </row>
    <row r="7004" ht="22.5" customHeight="1">
      <c r="A7004" s="183"/>
      <c r="B7004" s="184"/>
      <c r="C7004" s="185"/>
      <c r="D7004" s="168">
        <v>0.0</v>
      </c>
      <c r="E7004" s="189" t="str">
        <f>vlookup(C7004,'Master data'!$A$2:$C$29,3,0)</f>
        <v>#N/A</v>
      </c>
      <c r="F7004" s="190" t="str">
        <f>vlookup(C7004,'Master data'!$A$2:$C$29,2,0)</f>
        <v>#N/A</v>
      </c>
    </row>
    <row r="7005" ht="22.5" customHeight="1">
      <c r="A7005" s="183"/>
      <c r="B7005" s="184"/>
      <c r="C7005" s="185"/>
      <c r="D7005" s="168">
        <v>0.0</v>
      </c>
      <c r="E7005" s="189" t="str">
        <f>vlookup(C7005,'Master data'!$A$2:$C$29,3,0)</f>
        <v>#N/A</v>
      </c>
      <c r="F7005" s="190" t="str">
        <f>vlookup(C7005,'Master data'!$A$2:$C$29,2,0)</f>
        <v>#N/A</v>
      </c>
    </row>
    <row r="7006" ht="22.5" customHeight="1">
      <c r="A7006" s="183"/>
      <c r="B7006" s="184"/>
      <c r="C7006" s="185"/>
      <c r="D7006" s="168">
        <v>0.0</v>
      </c>
      <c r="E7006" s="189" t="str">
        <f>vlookup(C7006,'Master data'!$A$2:$C$29,3,0)</f>
        <v>#N/A</v>
      </c>
      <c r="F7006" s="190" t="str">
        <f>vlookup(C7006,'Master data'!$A$2:$C$29,2,0)</f>
        <v>#N/A</v>
      </c>
    </row>
    <row r="7007" ht="22.5" customHeight="1">
      <c r="A7007" s="183"/>
      <c r="B7007" s="184"/>
      <c r="C7007" s="185"/>
      <c r="D7007" s="168">
        <v>0.0</v>
      </c>
      <c r="E7007" s="189" t="str">
        <f>vlookup(C7007,'Master data'!$A$2:$C$29,3,0)</f>
        <v>#N/A</v>
      </c>
      <c r="F7007" s="190" t="str">
        <f>vlookup(C7007,'Master data'!$A$2:$C$29,2,0)</f>
        <v>#N/A</v>
      </c>
    </row>
    <row r="7008" ht="22.5" customHeight="1">
      <c r="A7008" s="183"/>
      <c r="B7008" s="184"/>
      <c r="C7008" s="185"/>
      <c r="D7008" s="168">
        <v>0.0</v>
      </c>
      <c r="E7008" s="189" t="str">
        <f>vlookup(C7008,'Master data'!$A$2:$C$29,3,0)</f>
        <v>#N/A</v>
      </c>
      <c r="F7008" s="190" t="str">
        <f>vlookup(C7008,'Master data'!$A$2:$C$29,2,0)</f>
        <v>#N/A</v>
      </c>
    </row>
    <row r="7009" ht="22.5" customHeight="1">
      <c r="A7009" s="183"/>
      <c r="B7009" s="184"/>
      <c r="C7009" s="185"/>
      <c r="D7009" s="168">
        <v>0.0</v>
      </c>
      <c r="E7009" s="189" t="str">
        <f>vlookup(C7009,'Master data'!$A$2:$C$29,3,0)</f>
        <v>#N/A</v>
      </c>
      <c r="F7009" s="190" t="str">
        <f>vlookup(C7009,'Master data'!$A$2:$C$29,2,0)</f>
        <v>#N/A</v>
      </c>
    </row>
    <row r="7010" ht="22.5" customHeight="1">
      <c r="A7010" s="183"/>
      <c r="B7010" s="184"/>
      <c r="C7010" s="185"/>
      <c r="D7010" s="168">
        <v>0.0</v>
      </c>
      <c r="E7010" s="189" t="str">
        <f>vlookup(C7010,'Master data'!$A$2:$C$29,3,0)</f>
        <v>#N/A</v>
      </c>
      <c r="F7010" s="190" t="str">
        <f>vlookup(C7010,'Master data'!$A$2:$C$29,2,0)</f>
        <v>#N/A</v>
      </c>
    </row>
    <row r="7011" ht="22.5" customHeight="1">
      <c r="A7011" s="183"/>
      <c r="B7011" s="184"/>
      <c r="C7011" s="185"/>
      <c r="D7011" s="168">
        <v>0.0</v>
      </c>
      <c r="E7011" s="189" t="str">
        <f>vlookup(C7011,'Master data'!$A$2:$C$29,3,0)</f>
        <v>#N/A</v>
      </c>
      <c r="F7011" s="190" t="str">
        <f>vlookup(C7011,'Master data'!$A$2:$C$29,2,0)</f>
        <v>#N/A</v>
      </c>
    </row>
    <row r="7012" ht="22.5" customHeight="1">
      <c r="A7012" s="183"/>
      <c r="B7012" s="184"/>
      <c r="C7012" s="185"/>
      <c r="D7012" s="168">
        <v>0.0</v>
      </c>
      <c r="E7012" s="189" t="str">
        <f>vlookup(C7012,'Master data'!$A$2:$C$29,3,0)</f>
        <v>#N/A</v>
      </c>
      <c r="F7012" s="190" t="str">
        <f>vlookup(C7012,'Master data'!$A$2:$C$29,2,0)</f>
        <v>#N/A</v>
      </c>
    </row>
    <row r="7013" ht="22.5" customHeight="1">
      <c r="A7013" s="183"/>
      <c r="B7013" s="184"/>
      <c r="C7013" s="185"/>
      <c r="D7013" s="168">
        <v>0.0</v>
      </c>
      <c r="E7013" s="189" t="str">
        <f>vlookup(C7013,'Master data'!$A$2:$C$29,3,0)</f>
        <v>#N/A</v>
      </c>
      <c r="F7013" s="190" t="str">
        <f>vlookup(C7013,'Master data'!$A$2:$C$29,2,0)</f>
        <v>#N/A</v>
      </c>
    </row>
    <row r="7014" ht="22.5" customHeight="1">
      <c r="A7014" s="183"/>
      <c r="B7014" s="184"/>
      <c r="C7014" s="185"/>
      <c r="D7014" s="168">
        <v>0.0</v>
      </c>
      <c r="E7014" s="189" t="str">
        <f>vlookup(C7014,'Master data'!$A$2:$C$29,3,0)</f>
        <v>#N/A</v>
      </c>
      <c r="F7014" s="190" t="str">
        <f>vlookup(C7014,'Master data'!$A$2:$C$29,2,0)</f>
        <v>#N/A</v>
      </c>
    </row>
    <row r="7015" ht="22.5" customHeight="1">
      <c r="A7015" s="183"/>
      <c r="B7015" s="184"/>
      <c r="C7015" s="185"/>
      <c r="D7015" s="168">
        <v>0.0</v>
      </c>
      <c r="E7015" s="189" t="str">
        <f>vlookup(C7015,'Master data'!$A$2:$C$29,3,0)</f>
        <v>#N/A</v>
      </c>
      <c r="F7015" s="190" t="str">
        <f>vlookup(C7015,'Master data'!$A$2:$C$29,2,0)</f>
        <v>#N/A</v>
      </c>
    </row>
    <row r="7016" ht="22.5" customHeight="1">
      <c r="A7016" s="183"/>
      <c r="B7016" s="184"/>
      <c r="C7016" s="185"/>
      <c r="D7016" s="168">
        <v>0.0</v>
      </c>
      <c r="E7016" s="189" t="str">
        <f>vlookup(C7016,'Master data'!$A$2:$C$29,3,0)</f>
        <v>#N/A</v>
      </c>
      <c r="F7016" s="190" t="str">
        <f>vlookup(C7016,'Master data'!$A$2:$C$29,2,0)</f>
        <v>#N/A</v>
      </c>
    </row>
    <row r="7017" ht="22.5" customHeight="1">
      <c r="A7017" s="183"/>
      <c r="B7017" s="184"/>
      <c r="C7017" s="185"/>
      <c r="D7017" s="168">
        <v>0.0</v>
      </c>
      <c r="E7017" s="189" t="str">
        <f>vlookup(C7017,'Master data'!$A$2:$C$29,3,0)</f>
        <v>#N/A</v>
      </c>
      <c r="F7017" s="190" t="str">
        <f>vlookup(C7017,'Master data'!$A$2:$C$29,2,0)</f>
        <v>#N/A</v>
      </c>
    </row>
    <row r="7018" ht="22.5" customHeight="1">
      <c r="A7018" s="183"/>
      <c r="B7018" s="184"/>
      <c r="C7018" s="185"/>
      <c r="D7018" s="168">
        <v>0.0</v>
      </c>
      <c r="E7018" s="189" t="str">
        <f>vlookup(C7018,'Master data'!$A$2:$C$29,3,0)</f>
        <v>#N/A</v>
      </c>
      <c r="F7018" s="190" t="str">
        <f>vlookup(C7018,'Master data'!$A$2:$C$29,2,0)</f>
        <v>#N/A</v>
      </c>
    </row>
    <row r="7019" ht="22.5" customHeight="1">
      <c r="A7019" s="183"/>
      <c r="B7019" s="184"/>
      <c r="C7019" s="185"/>
      <c r="D7019" s="168">
        <v>0.0</v>
      </c>
      <c r="E7019" s="189" t="str">
        <f>vlookup(C7019,'Master data'!$A$2:$C$29,3,0)</f>
        <v>#N/A</v>
      </c>
      <c r="F7019" s="190" t="str">
        <f>vlookup(C7019,'Master data'!$A$2:$C$29,2,0)</f>
        <v>#N/A</v>
      </c>
    </row>
    <row r="7020" ht="22.5" customHeight="1">
      <c r="A7020" s="183"/>
      <c r="B7020" s="184"/>
      <c r="C7020" s="185"/>
      <c r="D7020" s="168">
        <v>0.0</v>
      </c>
      <c r="E7020" s="189" t="str">
        <f>vlookup(C7020,'Master data'!$A$2:$C$29,3,0)</f>
        <v>#N/A</v>
      </c>
      <c r="F7020" s="190" t="str">
        <f>vlookup(C7020,'Master data'!$A$2:$C$29,2,0)</f>
        <v>#N/A</v>
      </c>
    </row>
    <row r="7021" ht="22.5" customHeight="1">
      <c r="A7021" s="183"/>
      <c r="B7021" s="184"/>
      <c r="C7021" s="185"/>
      <c r="D7021" s="168">
        <v>0.0</v>
      </c>
      <c r="E7021" s="189" t="str">
        <f>vlookup(C7021,'Master data'!$A$2:$C$29,3,0)</f>
        <v>#N/A</v>
      </c>
      <c r="F7021" s="190" t="str">
        <f>vlookup(C7021,'Master data'!$A$2:$C$29,2,0)</f>
        <v>#N/A</v>
      </c>
    </row>
    <row r="7022" ht="22.5" customHeight="1">
      <c r="A7022" s="183"/>
      <c r="B7022" s="184"/>
      <c r="C7022" s="185"/>
      <c r="D7022" s="168">
        <v>0.0</v>
      </c>
      <c r="E7022" s="189" t="str">
        <f>vlookup(C7022,'Master data'!$A$2:$C$29,3,0)</f>
        <v>#N/A</v>
      </c>
      <c r="F7022" s="190" t="str">
        <f>vlookup(C7022,'Master data'!$A$2:$C$29,2,0)</f>
        <v>#N/A</v>
      </c>
    </row>
    <row r="7023" ht="22.5" customHeight="1">
      <c r="A7023" s="183"/>
      <c r="B7023" s="184"/>
      <c r="C7023" s="185"/>
      <c r="D7023" s="168">
        <v>0.0</v>
      </c>
      <c r="E7023" s="189" t="str">
        <f>vlookup(C7023,'Master data'!$A$2:$C$29,3,0)</f>
        <v>#N/A</v>
      </c>
      <c r="F7023" s="190" t="str">
        <f>vlookup(C7023,'Master data'!$A$2:$C$29,2,0)</f>
        <v>#N/A</v>
      </c>
    </row>
    <row r="7024" ht="22.5" customHeight="1">
      <c r="A7024" s="183"/>
      <c r="B7024" s="184"/>
      <c r="C7024" s="185"/>
      <c r="D7024" s="168">
        <v>0.0</v>
      </c>
      <c r="E7024" s="189" t="str">
        <f>vlookup(C7024,'Master data'!$A$2:$C$29,3,0)</f>
        <v>#N/A</v>
      </c>
      <c r="F7024" s="190" t="str">
        <f>vlookup(C7024,'Master data'!$A$2:$C$29,2,0)</f>
        <v>#N/A</v>
      </c>
    </row>
    <row r="7025" ht="22.5" customHeight="1">
      <c r="A7025" s="183"/>
      <c r="B7025" s="184"/>
      <c r="C7025" s="185"/>
      <c r="D7025" s="168">
        <v>0.0</v>
      </c>
      <c r="E7025" s="189" t="str">
        <f>vlookup(C7025,'Master data'!$A$2:$C$29,3,0)</f>
        <v>#N/A</v>
      </c>
      <c r="F7025" s="190" t="str">
        <f>vlookup(C7025,'Master data'!$A$2:$C$29,2,0)</f>
        <v>#N/A</v>
      </c>
    </row>
    <row r="7026" ht="22.5" customHeight="1">
      <c r="A7026" s="183"/>
      <c r="B7026" s="184"/>
      <c r="C7026" s="185"/>
      <c r="D7026" s="168">
        <v>0.0</v>
      </c>
      <c r="E7026" s="189" t="str">
        <f>vlookup(C7026,'Master data'!$A$2:$C$29,3,0)</f>
        <v>#N/A</v>
      </c>
      <c r="F7026" s="190" t="str">
        <f>vlookup(C7026,'Master data'!$A$2:$C$29,2,0)</f>
        <v>#N/A</v>
      </c>
    </row>
    <row r="7027" ht="22.5" customHeight="1">
      <c r="A7027" s="183"/>
      <c r="B7027" s="184"/>
      <c r="C7027" s="185"/>
      <c r="D7027" s="168">
        <v>0.0</v>
      </c>
      <c r="E7027" s="189" t="str">
        <f>vlookup(C7027,'Master data'!$A$2:$C$29,3,0)</f>
        <v>#N/A</v>
      </c>
      <c r="F7027" s="190" t="str">
        <f>vlookup(C7027,'Master data'!$A$2:$C$29,2,0)</f>
        <v>#N/A</v>
      </c>
    </row>
    <row r="7028" ht="22.5" customHeight="1">
      <c r="A7028" s="183"/>
      <c r="B7028" s="184"/>
      <c r="C7028" s="185"/>
      <c r="D7028" s="168">
        <v>0.0</v>
      </c>
      <c r="E7028" s="189" t="str">
        <f>vlookup(C7028,'Master data'!$A$2:$C$29,3,0)</f>
        <v>#N/A</v>
      </c>
      <c r="F7028" s="190" t="str">
        <f>vlookup(C7028,'Master data'!$A$2:$C$29,2,0)</f>
        <v>#N/A</v>
      </c>
    </row>
    <row r="7029" ht="22.5" customHeight="1">
      <c r="A7029" s="183"/>
      <c r="B7029" s="184"/>
      <c r="C7029" s="185"/>
      <c r="D7029" s="168">
        <v>0.0</v>
      </c>
      <c r="E7029" s="189" t="str">
        <f>vlookup(C7029,'Master data'!$A$2:$C$29,3,0)</f>
        <v>#N/A</v>
      </c>
      <c r="F7029" s="190" t="str">
        <f>vlookup(C7029,'Master data'!$A$2:$C$29,2,0)</f>
        <v>#N/A</v>
      </c>
    </row>
    <row r="7030" ht="22.5" customHeight="1">
      <c r="A7030" s="183"/>
      <c r="B7030" s="184"/>
      <c r="C7030" s="185"/>
      <c r="D7030" s="168">
        <v>0.0</v>
      </c>
      <c r="E7030" s="189" t="str">
        <f>vlookup(C7030,'Master data'!$A$2:$C$29,3,0)</f>
        <v>#N/A</v>
      </c>
      <c r="F7030" s="190" t="str">
        <f>vlookup(C7030,'Master data'!$A$2:$C$29,2,0)</f>
        <v>#N/A</v>
      </c>
    </row>
    <row r="7031" ht="22.5" customHeight="1">
      <c r="A7031" s="183"/>
      <c r="B7031" s="184"/>
      <c r="C7031" s="185"/>
      <c r="D7031" s="168">
        <v>0.0</v>
      </c>
      <c r="E7031" s="189" t="str">
        <f>vlookup(C7031,'Master data'!$A$2:$C$29,3,0)</f>
        <v>#N/A</v>
      </c>
      <c r="F7031" s="190" t="str">
        <f>vlookup(C7031,'Master data'!$A$2:$C$29,2,0)</f>
        <v>#N/A</v>
      </c>
    </row>
    <row r="7032" ht="22.5" customHeight="1">
      <c r="A7032" s="183"/>
      <c r="B7032" s="184"/>
      <c r="C7032" s="185"/>
      <c r="D7032" s="168">
        <v>0.0</v>
      </c>
      <c r="E7032" s="189" t="str">
        <f>vlookup(C7032,'Master data'!$A$2:$C$29,3,0)</f>
        <v>#N/A</v>
      </c>
      <c r="F7032" s="190" t="str">
        <f>vlookup(C7032,'Master data'!$A$2:$C$29,2,0)</f>
        <v>#N/A</v>
      </c>
    </row>
    <row r="7033" ht="22.5" customHeight="1">
      <c r="A7033" s="183"/>
      <c r="B7033" s="184"/>
      <c r="C7033" s="185"/>
      <c r="D7033" s="168">
        <v>0.0</v>
      </c>
      <c r="E7033" s="189" t="str">
        <f>vlookup(C7033,'Master data'!$A$2:$C$29,3,0)</f>
        <v>#N/A</v>
      </c>
      <c r="F7033" s="190" t="str">
        <f>vlookup(C7033,'Master data'!$A$2:$C$29,2,0)</f>
        <v>#N/A</v>
      </c>
    </row>
    <row r="7034" ht="22.5" customHeight="1">
      <c r="A7034" s="183"/>
      <c r="B7034" s="184"/>
      <c r="C7034" s="185"/>
      <c r="D7034" s="168">
        <v>0.0</v>
      </c>
      <c r="E7034" s="189" t="str">
        <f>vlookup(C7034,'Master data'!$A$2:$C$29,3,0)</f>
        <v>#N/A</v>
      </c>
      <c r="F7034" s="190" t="str">
        <f>vlookup(C7034,'Master data'!$A$2:$C$29,2,0)</f>
        <v>#N/A</v>
      </c>
    </row>
    <row r="7035" ht="22.5" customHeight="1">
      <c r="A7035" s="183"/>
      <c r="B7035" s="184"/>
      <c r="C7035" s="185"/>
      <c r="D7035" s="168">
        <v>0.0</v>
      </c>
      <c r="E7035" s="189" t="str">
        <f>vlookup(C7035,'Master data'!$A$2:$C$29,3,0)</f>
        <v>#N/A</v>
      </c>
      <c r="F7035" s="190" t="str">
        <f>vlookup(C7035,'Master data'!$A$2:$C$29,2,0)</f>
        <v>#N/A</v>
      </c>
    </row>
    <row r="7036" ht="22.5" customHeight="1">
      <c r="A7036" s="183"/>
      <c r="B7036" s="184"/>
      <c r="C7036" s="185"/>
      <c r="D7036" s="168">
        <v>0.0</v>
      </c>
      <c r="E7036" s="189" t="str">
        <f>vlookup(C7036,'Master data'!$A$2:$C$29,3,0)</f>
        <v>#N/A</v>
      </c>
      <c r="F7036" s="190" t="str">
        <f>vlookup(C7036,'Master data'!$A$2:$C$29,2,0)</f>
        <v>#N/A</v>
      </c>
    </row>
    <row r="7037" ht="22.5" customHeight="1">
      <c r="A7037" s="183"/>
      <c r="B7037" s="184"/>
      <c r="C7037" s="185"/>
      <c r="D7037" s="168">
        <v>0.0</v>
      </c>
      <c r="E7037" s="189" t="str">
        <f>vlookup(C7037,'Master data'!$A$2:$C$29,3,0)</f>
        <v>#N/A</v>
      </c>
      <c r="F7037" s="190" t="str">
        <f>vlookup(C7037,'Master data'!$A$2:$C$29,2,0)</f>
        <v>#N/A</v>
      </c>
    </row>
    <row r="7038" ht="22.5" customHeight="1">
      <c r="A7038" s="183"/>
      <c r="B7038" s="184"/>
      <c r="C7038" s="185"/>
      <c r="D7038" s="168">
        <v>0.0</v>
      </c>
      <c r="E7038" s="189" t="str">
        <f>vlookup(C7038,'Master data'!$A$2:$C$29,3,0)</f>
        <v>#N/A</v>
      </c>
      <c r="F7038" s="190" t="str">
        <f>vlookup(C7038,'Master data'!$A$2:$C$29,2,0)</f>
        <v>#N/A</v>
      </c>
    </row>
    <row r="7039" ht="22.5" customHeight="1">
      <c r="A7039" s="183"/>
      <c r="B7039" s="184"/>
      <c r="C7039" s="185"/>
      <c r="D7039" s="168">
        <v>0.0</v>
      </c>
      <c r="E7039" s="189" t="str">
        <f>vlookup(C7039,'Master data'!$A$2:$C$29,3,0)</f>
        <v>#N/A</v>
      </c>
      <c r="F7039" s="190" t="str">
        <f>vlookup(C7039,'Master data'!$A$2:$C$29,2,0)</f>
        <v>#N/A</v>
      </c>
    </row>
    <row r="7040" ht="22.5" customHeight="1">
      <c r="A7040" s="183"/>
      <c r="B7040" s="184"/>
      <c r="C7040" s="185"/>
      <c r="D7040" s="168">
        <v>0.0</v>
      </c>
      <c r="E7040" s="189" t="str">
        <f>vlookup(C7040,'Master data'!$A$2:$C$29,3,0)</f>
        <v>#N/A</v>
      </c>
      <c r="F7040" s="190" t="str">
        <f>vlookup(C7040,'Master data'!$A$2:$C$29,2,0)</f>
        <v>#N/A</v>
      </c>
    </row>
    <row r="7041" ht="22.5" customHeight="1">
      <c r="A7041" s="183"/>
      <c r="B7041" s="184"/>
      <c r="C7041" s="185"/>
      <c r="D7041" s="168">
        <v>0.0</v>
      </c>
      <c r="E7041" s="189" t="str">
        <f>vlookup(C7041,'Master data'!$A$2:$C$29,3,0)</f>
        <v>#N/A</v>
      </c>
      <c r="F7041" s="190" t="str">
        <f>vlookup(C7041,'Master data'!$A$2:$C$29,2,0)</f>
        <v>#N/A</v>
      </c>
    </row>
    <row r="7042" ht="22.5" customHeight="1">
      <c r="A7042" s="183"/>
      <c r="B7042" s="184"/>
      <c r="C7042" s="185"/>
      <c r="D7042" s="168">
        <v>0.0</v>
      </c>
      <c r="E7042" s="189" t="str">
        <f>vlookup(C7042,'Master data'!$A$2:$C$29,3,0)</f>
        <v>#N/A</v>
      </c>
      <c r="F7042" s="190" t="str">
        <f>vlookup(C7042,'Master data'!$A$2:$C$29,2,0)</f>
        <v>#N/A</v>
      </c>
    </row>
    <row r="7043" ht="22.5" customHeight="1">
      <c r="A7043" s="183"/>
      <c r="B7043" s="184"/>
      <c r="C7043" s="185"/>
      <c r="D7043" s="168">
        <v>0.0</v>
      </c>
      <c r="E7043" s="189" t="str">
        <f>vlookup(C7043,'Master data'!$A$2:$C$29,3,0)</f>
        <v>#N/A</v>
      </c>
      <c r="F7043" s="190" t="str">
        <f>vlookup(C7043,'Master data'!$A$2:$C$29,2,0)</f>
        <v>#N/A</v>
      </c>
    </row>
    <row r="7044" ht="22.5" customHeight="1">
      <c r="A7044" s="183"/>
      <c r="B7044" s="184"/>
      <c r="C7044" s="185"/>
      <c r="D7044" s="168">
        <v>0.0</v>
      </c>
      <c r="E7044" s="189" t="str">
        <f>vlookup(C7044,'Master data'!$A$2:$C$29,3,0)</f>
        <v>#N/A</v>
      </c>
      <c r="F7044" s="190" t="str">
        <f>vlookup(C7044,'Master data'!$A$2:$C$29,2,0)</f>
        <v>#N/A</v>
      </c>
    </row>
    <row r="7045" ht="22.5" customHeight="1">
      <c r="A7045" s="183"/>
      <c r="B7045" s="184"/>
      <c r="C7045" s="185"/>
      <c r="D7045" s="168">
        <v>0.0</v>
      </c>
      <c r="E7045" s="189" t="str">
        <f>vlookup(C7045,'Master data'!$A$2:$C$29,3,0)</f>
        <v>#N/A</v>
      </c>
      <c r="F7045" s="190" t="str">
        <f>vlookup(C7045,'Master data'!$A$2:$C$29,2,0)</f>
        <v>#N/A</v>
      </c>
    </row>
    <row r="7046" ht="22.5" customHeight="1">
      <c r="A7046" s="183"/>
      <c r="B7046" s="184"/>
      <c r="C7046" s="185"/>
      <c r="D7046" s="168">
        <v>0.0</v>
      </c>
      <c r="E7046" s="189" t="str">
        <f>vlookup(C7046,'Master data'!$A$2:$C$29,3,0)</f>
        <v>#N/A</v>
      </c>
      <c r="F7046" s="190" t="str">
        <f>vlookup(C7046,'Master data'!$A$2:$C$29,2,0)</f>
        <v>#N/A</v>
      </c>
    </row>
    <row r="7047" ht="22.5" customHeight="1">
      <c r="A7047" s="183"/>
      <c r="B7047" s="184"/>
      <c r="C7047" s="185"/>
      <c r="D7047" s="168">
        <v>0.0</v>
      </c>
      <c r="E7047" s="189" t="str">
        <f>vlookup(C7047,'Master data'!$A$2:$C$29,3,0)</f>
        <v>#N/A</v>
      </c>
      <c r="F7047" s="190" t="str">
        <f>vlookup(C7047,'Master data'!$A$2:$C$29,2,0)</f>
        <v>#N/A</v>
      </c>
    </row>
    <row r="7048" ht="22.5" customHeight="1">
      <c r="A7048" s="183"/>
      <c r="B7048" s="184"/>
      <c r="C7048" s="185"/>
      <c r="D7048" s="168">
        <v>0.0</v>
      </c>
      <c r="E7048" s="189" t="str">
        <f>vlookup(C7048,'Master data'!$A$2:$C$29,3,0)</f>
        <v>#N/A</v>
      </c>
      <c r="F7048" s="190" t="str">
        <f>vlookup(C7048,'Master data'!$A$2:$C$29,2,0)</f>
        <v>#N/A</v>
      </c>
    </row>
    <row r="7049" ht="22.5" customHeight="1">
      <c r="A7049" s="183"/>
      <c r="B7049" s="184"/>
      <c r="C7049" s="185"/>
      <c r="D7049" s="168">
        <v>0.0</v>
      </c>
      <c r="E7049" s="189" t="str">
        <f>vlookup(C7049,'Master data'!$A$2:$C$29,3,0)</f>
        <v>#N/A</v>
      </c>
      <c r="F7049" s="190" t="str">
        <f>vlookup(C7049,'Master data'!$A$2:$C$29,2,0)</f>
        <v>#N/A</v>
      </c>
    </row>
    <row r="7050" ht="22.5" customHeight="1">
      <c r="A7050" s="183"/>
      <c r="B7050" s="184"/>
      <c r="C7050" s="185"/>
      <c r="D7050" s="168">
        <v>0.0</v>
      </c>
      <c r="E7050" s="189" t="str">
        <f>vlookup(C7050,'Master data'!$A$2:$C$29,3,0)</f>
        <v>#N/A</v>
      </c>
      <c r="F7050" s="190" t="str">
        <f>vlookup(C7050,'Master data'!$A$2:$C$29,2,0)</f>
        <v>#N/A</v>
      </c>
    </row>
    <row r="7051" ht="22.5" customHeight="1">
      <c r="A7051" s="183"/>
      <c r="B7051" s="184"/>
      <c r="C7051" s="185"/>
      <c r="D7051" s="168">
        <v>0.0</v>
      </c>
      <c r="E7051" s="189" t="str">
        <f>vlookup(C7051,'Master data'!$A$2:$C$29,3,0)</f>
        <v>#N/A</v>
      </c>
      <c r="F7051" s="190" t="str">
        <f>vlookup(C7051,'Master data'!$A$2:$C$29,2,0)</f>
        <v>#N/A</v>
      </c>
    </row>
    <row r="7052" ht="22.5" customHeight="1">
      <c r="A7052" s="183"/>
      <c r="B7052" s="184"/>
      <c r="C7052" s="185"/>
      <c r="D7052" s="168">
        <v>0.0</v>
      </c>
      <c r="E7052" s="189" t="str">
        <f>vlookup(C7052,'Master data'!$A$2:$C$29,3,0)</f>
        <v>#N/A</v>
      </c>
      <c r="F7052" s="190" t="str">
        <f>vlookup(C7052,'Master data'!$A$2:$C$29,2,0)</f>
        <v>#N/A</v>
      </c>
    </row>
    <row r="7053" ht="22.5" customHeight="1">
      <c r="A7053" s="183"/>
      <c r="B7053" s="184"/>
      <c r="C7053" s="185"/>
      <c r="D7053" s="168">
        <v>0.0</v>
      </c>
      <c r="E7053" s="189" t="str">
        <f>vlookup(C7053,'Master data'!$A$2:$C$29,3,0)</f>
        <v>#N/A</v>
      </c>
      <c r="F7053" s="190" t="str">
        <f>vlookup(C7053,'Master data'!$A$2:$C$29,2,0)</f>
        <v>#N/A</v>
      </c>
    </row>
    <row r="7054" ht="22.5" customHeight="1">
      <c r="A7054" s="183"/>
      <c r="B7054" s="184"/>
      <c r="C7054" s="185"/>
      <c r="D7054" s="168">
        <v>0.0</v>
      </c>
      <c r="E7054" s="189" t="str">
        <f>vlookup(C7054,'Master data'!$A$2:$C$29,3,0)</f>
        <v>#N/A</v>
      </c>
      <c r="F7054" s="190" t="str">
        <f>vlookup(C7054,'Master data'!$A$2:$C$29,2,0)</f>
        <v>#N/A</v>
      </c>
    </row>
    <row r="7055" ht="22.5" customHeight="1">
      <c r="A7055" s="183"/>
      <c r="B7055" s="184"/>
      <c r="C7055" s="185"/>
      <c r="D7055" s="168">
        <v>0.0</v>
      </c>
      <c r="E7055" s="189" t="str">
        <f>vlookup(C7055,'Master data'!$A$2:$C$29,3,0)</f>
        <v>#N/A</v>
      </c>
      <c r="F7055" s="190" t="str">
        <f>vlookup(C7055,'Master data'!$A$2:$C$29,2,0)</f>
        <v>#N/A</v>
      </c>
    </row>
    <row r="7056" ht="22.5" customHeight="1">
      <c r="A7056" s="183"/>
      <c r="B7056" s="184"/>
      <c r="C7056" s="185"/>
      <c r="D7056" s="168">
        <v>0.0</v>
      </c>
      <c r="E7056" s="189" t="str">
        <f>vlookup(C7056,'Master data'!$A$2:$C$29,3,0)</f>
        <v>#N/A</v>
      </c>
      <c r="F7056" s="190" t="str">
        <f>vlookup(C7056,'Master data'!$A$2:$C$29,2,0)</f>
        <v>#N/A</v>
      </c>
    </row>
    <row r="7057" ht="22.5" customHeight="1">
      <c r="A7057" s="183"/>
      <c r="B7057" s="184"/>
      <c r="C7057" s="185"/>
      <c r="D7057" s="168">
        <v>0.0</v>
      </c>
      <c r="E7057" s="189" t="str">
        <f>vlookup(C7057,'Master data'!$A$2:$C$29,3,0)</f>
        <v>#N/A</v>
      </c>
      <c r="F7057" s="190" t="str">
        <f>vlookup(C7057,'Master data'!$A$2:$C$29,2,0)</f>
        <v>#N/A</v>
      </c>
    </row>
    <row r="7058" ht="22.5" customHeight="1">
      <c r="A7058" s="183"/>
      <c r="B7058" s="184"/>
      <c r="C7058" s="185"/>
      <c r="D7058" s="168">
        <v>0.0</v>
      </c>
      <c r="E7058" s="189" t="str">
        <f>vlookup(C7058,'Master data'!$A$2:$C$29,3,0)</f>
        <v>#N/A</v>
      </c>
      <c r="F7058" s="190" t="str">
        <f>vlookup(C7058,'Master data'!$A$2:$C$29,2,0)</f>
        <v>#N/A</v>
      </c>
    </row>
    <row r="7059" ht="22.5" customHeight="1">
      <c r="A7059" s="183"/>
      <c r="B7059" s="184"/>
      <c r="C7059" s="185"/>
      <c r="D7059" s="168">
        <v>0.0</v>
      </c>
      <c r="E7059" s="189" t="str">
        <f>vlookup(C7059,'Master data'!$A$2:$C$29,3,0)</f>
        <v>#N/A</v>
      </c>
      <c r="F7059" s="190" t="str">
        <f>vlookup(C7059,'Master data'!$A$2:$C$29,2,0)</f>
        <v>#N/A</v>
      </c>
    </row>
    <row r="7060" ht="22.5" customHeight="1">
      <c r="A7060" s="183"/>
      <c r="B7060" s="184"/>
      <c r="C7060" s="185"/>
      <c r="D7060" s="168">
        <v>0.0</v>
      </c>
      <c r="E7060" s="189" t="str">
        <f>vlookup(C7060,'Master data'!$A$2:$C$29,3,0)</f>
        <v>#N/A</v>
      </c>
      <c r="F7060" s="190" t="str">
        <f>vlookup(C7060,'Master data'!$A$2:$C$29,2,0)</f>
        <v>#N/A</v>
      </c>
    </row>
    <row r="7061" ht="22.5" customHeight="1">
      <c r="A7061" s="183"/>
      <c r="B7061" s="184"/>
      <c r="C7061" s="185"/>
      <c r="D7061" s="168">
        <v>0.0</v>
      </c>
      <c r="E7061" s="189" t="str">
        <f>vlookup(C7061,'Master data'!$A$2:$C$29,3,0)</f>
        <v>#N/A</v>
      </c>
      <c r="F7061" s="190" t="str">
        <f>vlookup(C7061,'Master data'!$A$2:$C$29,2,0)</f>
        <v>#N/A</v>
      </c>
    </row>
    <row r="7062" ht="22.5" customHeight="1">
      <c r="A7062" s="183"/>
      <c r="B7062" s="184"/>
      <c r="C7062" s="185"/>
      <c r="D7062" s="168">
        <v>0.0</v>
      </c>
      <c r="E7062" s="189" t="str">
        <f>vlookup(C7062,'Master data'!$A$2:$C$29,3,0)</f>
        <v>#N/A</v>
      </c>
      <c r="F7062" s="190" t="str">
        <f>vlookup(C7062,'Master data'!$A$2:$C$29,2,0)</f>
        <v>#N/A</v>
      </c>
    </row>
    <row r="7063" ht="22.5" customHeight="1">
      <c r="A7063" s="183"/>
      <c r="B7063" s="184"/>
      <c r="C7063" s="185"/>
      <c r="D7063" s="168">
        <v>0.0</v>
      </c>
      <c r="E7063" s="189" t="str">
        <f>vlookup(C7063,'Master data'!$A$2:$C$29,3,0)</f>
        <v>#N/A</v>
      </c>
      <c r="F7063" s="190" t="str">
        <f>vlookup(C7063,'Master data'!$A$2:$C$29,2,0)</f>
        <v>#N/A</v>
      </c>
    </row>
    <row r="7064" ht="22.5" customHeight="1">
      <c r="A7064" s="183"/>
      <c r="B7064" s="184"/>
      <c r="C7064" s="185"/>
      <c r="D7064" s="168">
        <v>0.0</v>
      </c>
      <c r="E7064" s="189" t="str">
        <f>vlookup(C7064,'Master data'!$A$2:$C$29,3,0)</f>
        <v>#N/A</v>
      </c>
      <c r="F7064" s="190" t="str">
        <f>vlookup(C7064,'Master data'!$A$2:$C$29,2,0)</f>
        <v>#N/A</v>
      </c>
    </row>
    <row r="7065" ht="22.5" customHeight="1">
      <c r="A7065" s="183"/>
      <c r="B7065" s="184"/>
      <c r="C7065" s="185"/>
      <c r="D7065" s="168">
        <v>0.0</v>
      </c>
      <c r="E7065" s="189" t="str">
        <f>vlookup(C7065,'Master data'!$A$2:$C$29,3,0)</f>
        <v>#N/A</v>
      </c>
      <c r="F7065" s="190" t="str">
        <f>vlookup(C7065,'Master data'!$A$2:$C$29,2,0)</f>
        <v>#N/A</v>
      </c>
    </row>
    <row r="7066" ht="22.5" customHeight="1">
      <c r="A7066" s="183"/>
      <c r="B7066" s="184"/>
      <c r="C7066" s="185"/>
      <c r="D7066" s="168">
        <v>0.0</v>
      </c>
      <c r="E7066" s="189" t="str">
        <f>vlookup(C7066,'Master data'!$A$2:$C$29,3,0)</f>
        <v>#N/A</v>
      </c>
      <c r="F7066" s="190" t="str">
        <f>vlookup(C7066,'Master data'!$A$2:$C$29,2,0)</f>
        <v>#N/A</v>
      </c>
    </row>
    <row r="7067" ht="22.5" customHeight="1">
      <c r="A7067" s="183"/>
      <c r="B7067" s="184"/>
      <c r="C7067" s="185"/>
      <c r="D7067" s="168">
        <v>0.0</v>
      </c>
      <c r="E7067" s="189" t="str">
        <f>vlookup(C7067,'Master data'!$A$2:$C$29,3,0)</f>
        <v>#N/A</v>
      </c>
      <c r="F7067" s="190" t="str">
        <f>vlookup(C7067,'Master data'!$A$2:$C$29,2,0)</f>
        <v>#N/A</v>
      </c>
    </row>
    <row r="7068" ht="22.5" customHeight="1">
      <c r="A7068" s="183"/>
      <c r="B7068" s="184"/>
      <c r="C7068" s="185"/>
      <c r="D7068" s="168">
        <v>0.0</v>
      </c>
      <c r="E7068" s="189" t="str">
        <f>vlookup(C7068,'Master data'!$A$2:$C$29,3,0)</f>
        <v>#N/A</v>
      </c>
      <c r="F7068" s="190" t="str">
        <f>vlookup(C7068,'Master data'!$A$2:$C$29,2,0)</f>
        <v>#N/A</v>
      </c>
    </row>
    <row r="7069" ht="22.5" customHeight="1">
      <c r="A7069" s="183"/>
      <c r="B7069" s="184"/>
      <c r="C7069" s="185"/>
      <c r="D7069" s="168">
        <v>0.0</v>
      </c>
      <c r="E7069" s="189" t="str">
        <f>vlookup(C7069,'Master data'!$A$2:$C$29,3,0)</f>
        <v>#N/A</v>
      </c>
      <c r="F7069" s="190" t="str">
        <f>vlookup(C7069,'Master data'!$A$2:$C$29,2,0)</f>
        <v>#N/A</v>
      </c>
    </row>
    <row r="7070" ht="22.5" customHeight="1">
      <c r="A7070" s="183"/>
      <c r="B7070" s="184"/>
      <c r="C7070" s="185"/>
      <c r="D7070" s="168">
        <v>0.0</v>
      </c>
      <c r="E7070" s="189" t="str">
        <f>vlookup(C7070,'Master data'!$A$2:$C$29,3,0)</f>
        <v>#N/A</v>
      </c>
      <c r="F7070" s="190" t="str">
        <f>vlookup(C7070,'Master data'!$A$2:$C$29,2,0)</f>
        <v>#N/A</v>
      </c>
    </row>
    <row r="7071" ht="22.5" customHeight="1">
      <c r="A7071" s="183"/>
      <c r="B7071" s="184"/>
      <c r="C7071" s="185"/>
      <c r="D7071" s="168">
        <v>0.0</v>
      </c>
      <c r="E7071" s="189" t="str">
        <f>vlookup(C7071,'Master data'!$A$2:$C$29,3,0)</f>
        <v>#N/A</v>
      </c>
      <c r="F7071" s="190" t="str">
        <f>vlookup(C7071,'Master data'!$A$2:$C$29,2,0)</f>
        <v>#N/A</v>
      </c>
    </row>
    <row r="7072" ht="22.5" customHeight="1">
      <c r="A7072" s="183"/>
      <c r="B7072" s="184"/>
      <c r="C7072" s="185"/>
      <c r="D7072" s="168">
        <v>0.0</v>
      </c>
      <c r="E7072" s="189" t="str">
        <f>vlookup(C7072,'Master data'!$A$2:$C$29,3,0)</f>
        <v>#N/A</v>
      </c>
      <c r="F7072" s="190" t="str">
        <f>vlookup(C7072,'Master data'!$A$2:$C$29,2,0)</f>
        <v>#N/A</v>
      </c>
    </row>
    <row r="7073" ht="22.5" customHeight="1">
      <c r="A7073" s="183"/>
      <c r="B7073" s="184"/>
      <c r="C7073" s="185"/>
      <c r="D7073" s="168">
        <v>0.0</v>
      </c>
      <c r="E7073" s="189" t="str">
        <f>vlookup(C7073,'Master data'!$A$2:$C$29,3,0)</f>
        <v>#N/A</v>
      </c>
      <c r="F7073" s="190" t="str">
        <f>vlookup(C7073,'Master data'!$A$2:$C$29,2,0)</f>
        <v>#N/A</v>
      </c>
    </row>
    <row r="7074" ht="22.5" customHeight="1">
      <c r="A7074" s="183"/>
      <c r="B7074" s="184"/>
      <c r="C7074" s="185"/>
      <c r="D7074" s="168">
        <v>0.0</v>
      </c>
      <c r="E7074" s="189" t="str">
        <f>vlookup(C7074,'Master data'!$A$2:$C$29,3,0)</f>
        <v>#N/A</v>
      </c>
      <c r="F7074" s="190" t="str">
        <f>vlookup(C7074,'Master data'!$A$2:$C$29,2,0)</f>
        <v>#N/A</v>
      </c>
    </row>
    <row r="7075" ht="22.5" customHeight="1">
      <c r="A7075" s="183"/>
      <c r="B7075" s="184"/>
      <c r="C7075" s="185"/>
      <c r="D7075" s="168">
        <v>0.0</v>
      </c>
      <c r="E7075" s="189" t="str">
        <f>vlookup(C7075,'Master data'!$A$2:$C$29,3,0)</f>
        <v>#N/A</v>
      </c>
      <c r="F7075" s="190" t="str">
        <f>vlookup(C7075,'Master data'!$A$2:$C$29,2,0)</f>
        <v>#N/A</v>
      </c>
    </row>
    <row r="7076" ht="22.5" customHeight="1">
      <c r="A7076" s="183"/>
      <c r="B7076" s="184"/>
      <c r="C7076" s="185"/>
      <c r="D7076" s="168">
        <v>0.0</v>
      </c>
      <c r="E7076" s="189" t="str">
        <f>vlookup(C7076,'Master data'!$A$2:$C$29,3,0)</f>
        <v>#N/A</v>
      </c>
      <c r="F7076" s="190" t="str">
        <f>vlookup(C7076,'Master data'!$A$2:$C$29,2,0)</f>
        <v>#N/A</v>
      </c>
    </row>
    <row r="7077" ht="22.5" customHeight="1">
      <c r="A7077" s="183"/>
      <c r="B7077" s="184"/>
      <c r="C7077" s="185"/>
      <c r="D7077" s="168">
        <v>0.0</v>
      </c>
      <c r="E7077" s="189" t="str">
        <f>vlookup(C7077,'Master data'!$A$2:$C$29,3,0)</f>
        <v>#N/A</v>
      </c>
      <c r="F7077" s="190" t="str">
        <f>vlookup(C7077,'Master data'!$A$2:$C$29,2,0)</f>
        <v>#N/A</v>
      </c>
    </row>
    <row r="7078" ht="22.5" customHeight="1">
      <c r="A7078" s="183"/>
      <c r="B7078" s="184"/>
      <c r="C7078" s="185"/>
      <c r="D7078" s="168">
        <v>0.0</v>
      </c>
      <c r="E7078" s="189" t="str">
        <f>vlookup(C7078,'Master data'!$A$2:$C$29,3,0)</f>
        <v>#N/A</v>
      </c>
      <c r="F7078" s="190" t="str">
        <f>vlookup(C7078,'Master data'!$A$2:$C$29,2,0)</f>
        <v>#N/A</v>
      </c>
    </row>
    <row r="7079" ht="22.5" customHeight="1">
      <c r="A7079" s="183"/>
      <c r="B7079" s="184"/>
      <c r="C7079" s="185"/>
      <c r="D7079" s="168">
        <v>0.0</v>
      </c>
      <c r="E7079" s="189" t="str">
        <f>vlookup(C7079,'Master data'!$A$2:$C$29,3,0)</f>
        <v>#N/A</v>
      </c>
      <c r="F7079" s="190" t="str">
        <f>vlookup(C7079,'Master data'!$A$2:$C$29,2,0)</f>
        <v>#N/A</v>
      </c>
    </row>
    <row r="7080" ht="22.5" customHeight="1">
      <c r="A7080" s="183"/>
      <c r="B7080" s="184"/>
      <c r="C7080" s="185"/>
      <c r="D7080" s="168">
        <v>0.0</v>
      </c>
      <c r="E7080" s="189" t="str">
        <f>vlookup(C7080,'Master data'!$A$2:$C$29,3,0)</f>
        <v>#N/A</v>
      </c>
      <c r="F7080" s="190" t="str">
        <f>vlookup(C7080,'Master data'!$A$2:$C$29,2,0)</f>
        <v>#N/A</v>
      </c>
    </row>
    <row r="7081" ht="22.5" customHeight="1">
      <c r="A7081" s="183"/>
      <c r="B7081" s="184"/>
      <c r="C7081" s="185"/>
      <c r="D7081" s="168">
        <v>0.0</v>
      </c>
      <c r="E7081" s="189" t="str">
        <f>vlookup(C7081,'Master data'!$A$2:$C$29,3,0)</f>
        <v>#N/A</v>
      </c>
      <c r="F7081" s="190" t="str">
        <f>vlookup(C7081,'Master data'!$A$2:$C$29,2,0)</f>
        <v>#N/A</v>
      </c>
    </row>
    <row r="7082" ht="22.5" customHeight="1">
      <c r="A7082" s="183"/>
      <c r="B7082" s="184"/>
      <c r="C7082" s="185"/>
      <c r="D7082" s="168">
        <v>0.0</v>
      </c>
      <c r="E7082" s="189" t="str">
        <f>vlookup(C7082,'Master data'!$A$2:$C$29,3,0)</f>
        <v>#N/A</v>
      </c>
      <c r="F7082" s="190" t="str">
        <f>vlookup(C7082,'Master data'!$A$2:$C$29,2,0)</f>
        <v>#N/A</v>
      </c>
    </row>
    <row r="7083" ht="22.5" customHeight="1">
      <c r="A7083" s="183"/>
      <c r="B7083" s="184"/>
      <c r="C7083" s="185"/>
      <c r="D7083" s="168">
        <v>0.0</v>
      </c>
      <c r="E7083" s="189" t="str">
        <f>vlookup(C7083,'Master data'!$A$2:$C$29,3,0)</f>
        <v>#N/A</v>
      </c>
      <c r="F7083" s="190" t="str">
        <f>vlookup(C7083,'Master data'!$A$2:$C$29,2,0)</f>
        <v>#N/A</v>
      </c>
    </row>
    <row r="7084" ht="22.5" customHeight="1">
      <c r="A7084" s="183"/>
      <c r="B7084" s="184"/>
      <c r="C7084" s="185"/>
      <c r="D7084" s="168">
        <v>0.0</v>
      </c>
      <c r="E7084" s="189" t="str">
        <f>vlookup(C7084,'Master data'!$A$2:$C$29,3,0)</f>
        <v>#N/A</v>
      </c>
      <c r="F7084" s="190" t="str">
        <f>vlookup(C7084,'Master data'!$A$2:$C$29,2,0)</f>
        <v>#N/A</v>
      </c>
    </row>
    <row r="7085" ht="22.5" customHeight="1">
      <c r="A7085" s="183"/>
      <c r="B7085" s="184"/>
      <c r="C7085" s="185"/>
      <c r="D7085" s="168">
        <v>0.0</v>
      </c>
      <c r="E7085" s="189" t="str">
        <f>vlookup(C7085,'Master data'!$A$2:$C$29,3,0)</f>
        <v>#N/A</v>
      </c>
      <c r="F7085" s="190" t="str">
        <f>vlookup(C7085,'Master data'!$A$2:$C$29,2,0)</f>
        <v>#N/A</v>
      </c>
    </row>
    <row r="7086" ht="22.5" customHeight="1">
      <c r="A7086" s="183"/>
      <c r="B7086" s="184"/>
      <c r="C7086" s="185"/>
      <c r="D7086" s="168">
        <v>0.0</v>
      </c>
      <c r="E7086" s="189" t="str">
        <f>vlookup(C7086,'Master data'!$A$2:$C$29,3,0)</f>
        <v>#N/A</v>
      </c>
      <c r="F7086" s="190" t="str">
        <f>vlookup(C7086,'Master data'!$A$2:$C$29,2,0)</f>
        <v>#N/A</v>
      </c>
    </row>
    <row r="7087" ht="22.5" customHeight="1">
      <c r="A7087" s="183"/>
      <c r="B7087" s="184"/>
      <c r="C7087" s="185"/>
      <c r="D7087" s="168">
        <v>0.0</v>
      </c>
      <c r="E7087" s="189" t="str">
        <f>vlookup(C7087,'Master data'!$A$2:$C$29,3,0)</f>
        <v>#N/A</v>
      </c>
      <c r="F7087" s="190" t="str">
        <f>vlookup(C7087,'Master data'!$A$2:$C$29,2,0)</f>
        <v>#N/A</v>
      </c>
    </row>
    <row r="7088" ht="22.5" customHeight="1">
      <c r="A7088" s="183"/>
      <c r="B7088" s="184"/>
      <c r="C7088" s="185"/>
      <c r="D7088" s="168">
        <v>0.0</v>
      </c>
      <c r="E7088" s="189" t="str">
        <f>vlookup(C7088,'Master data'!$A$2:$C$29,3,0)</f>
        <v>#N/A</v>
      </c>
      <c r="F7088" s="190" t="str">
        <f>vlookup(C7088,'Master data'!$A$2:$C$29,2,0)</f>
        <v>#N/A</v>
      </c>
    </row>
    <row r="7089" ht="22.5" customHeight="1">
      <c r="A7089" s="183"/>
      <c r="B7089" s="184"/>
      <c r="C7089" s="185"/>
      <c r="D7089" s="168">
        <v>0.0</v>
      </c>
      <c r="E7089" s="189" t="str">
        <f>vlookup(C7089,'Master data'!$A$2:$C$29,3,0)</f>
        <v>#N/A</v>
      </c>
      <c r="F7089" s="190" t="str">
        <f>vlookup(C7089,'Master data'!$A$2:$C$29,2,0)</f>
        <v>#N/A</v>
      </c>
    </row>
    <row r="7090" ht="22.5" customHeight="1">
      <c r="A7090" s="183"/>
      <c r="B7090" s="184"/>
      <c r="C7090" s="185"/>
      <c r="D7090" s="168">
        <v>0.0</v>
      </c>
      <c r="E7090" s="189" t="str">
        <f>vlookup(C7090,'Master data'!$A$2:$C$29,3,0)</f>
        <v>#N/A</v>
      </c>
      <c r="F7090" s="190" t="str">
        <f>vlookup(C7090,'Master data'!$A$2:$C$29,2,0)</f>
        <v>#N/A</v>
      </c>
    </row>
    <row r="7091" ht="22.5" customHeight="1">
      <c r="A7091" s="183"/>
      <c r="B7091" s="184"/>
      <c r="C7091" s="185"/>
      <c r="D7091" s="168">
        <v>0.0</v>
      </c>
      <c r="E7091" s="189" t="str">
        <f>vlookup(C7091,'Master data'!$A$2:$C$29,3,0)</f>
        <v>#N/A</v>
      </c>
      <c r="F7091" s="190" t="str">
        <f>vlookup(C7091,'Master data'!$A$2:$C$29,2,0)</f>
        <v>#N/A</v>
      </c>
    </row>
    <row r="7092" ht="22.5" customHeight="1">
      <c r="A7092" s="183"/>
      <c r="B7092" s="184"/>
      <c r="C7092" s="185"/>
      <c r="D7092" s="168">
        <v>0.0</v>
      </c>
      <c r="E7092" s="189" t="str">
        <f>vlookup(C7092,'Master data'!$A$2:$C$29,3,0)</f>
        <v>#N/A</v>
      </c>
      <c r="F7092" s="190" t="str">
        <f>vlookup(C7092,'Master data'!$A$2:$C$29,2,0)</f>
        <v>#N/A</v>
      </c>
    </row>
    <row r="7093" ht="22.5" customHeight="1">
      <c r="A7093" s="183"/>
      <c r="B7093" s="184"/>
      <c r="C7093" s="185"/>
      <c r="D7093" s="168">
        <v>0.0</v>
      </c>
      <c r="E7093" s="189" t="str">
        <f>vlookup(C7093,'Master data'!$A$2:$C$29,3,0)</f>
        <v>#N/A</v>
      </c>
      <c r="F7093" s="190" t="str">
        <f>vlookup(C7093,'Master data'!$A$2:$C$29,2,0)</f>
        <v>#N/A</v>
      </c>
    </row>
    <row r="7094" ht="22.5" customHeight="1">
      <c r="A7094" s="183"/>
      <c r="B7094" s="184"/>
      <c r="C7094" s="185"/>
      <c r="D7094" s="168">
        <v>0.0</v>
      </c>
      <c r="E7094" s="189" t="str">
        <f>vlookup(C7094,'Master data'!$A$2:$C$29,3,0)</f>
        <v>#N/A</v>
      </c>
      <c r="F7094" s="190" t="str">
        <f>vlookup(C7094,'Master data'!$A$2:$C$29,2,0)</f>
        <v>#N/A</v>
      </c>
    </row>
    <row r="7095" ht="22.5" customHeight="1">
      <c r="A7095" s="183"/>
      <c r="B7095" s="184"/>
      <c r="C7095" s="185"/>
      <c r="D7095" s="168">
        <v>0.0</v>
      </c>
      <c r="E7095" s="189" t="str">
        <f>vlookup(C7095,'Master data'!$A$2:$C$29,3,0)</f>
        <v>#N/A</v>
      </c>
      <c r="F7095" s="190" t="str">
        <f>vlookup(C7095,'Master data'!$A$2:$C$29,2,0)</f>
        <v>#N/A</v>
      </c>
    </row>
    <row r="7096" ht="22.5" customHeight="1">
      <c r="A7096" s="183"/>
      <c r="B7096" s="184"/>
      <c r="C7096" s="185"/>
      <c r="D7096" s="168">
        <v>0.0</v>
      </c>
      <c r="E7096" s="189" t="str">
        <f>vlookup(C7096,'Master data'!$A$2:$C$29,3,0)</f>
        <v>#N/A</v>
      </c>
      <c r="F7096" s="190" t="str">
        <f>vlookup(C7096,'Master data'!$A$2:$C$29,2,0)</f>
        <v>#N/A</v>
      </c>
    </row>
    <row r="7097" ht="22.5" customHeight="1">
      <c r="A7097" s="183"/>
      <c r="B7097" s="184"/>
      <c r="C7097" s="185"/>
      <c r="D7097" s="168">
        <v>0.0</v>
      </c>
      <c r="E7097" s="189" t="str">
        <f>vlookup(C7097,'Master data'!$A$2:$C$29,3,0)</f>
        <v>#N/A</v>
      </c>
      <c r="F7097" s="190" t="str">
        <f>vlookup(C7097,'Master data'!$A$2:$C$29,2,0)</f>
        <v>#N/A</v>
      </c>
    </row>
    <row r="7098" ht="22.5" customHeight="1">
      <c r="A7098" s="183"/>
      <c r="B7098" s="184"/>
      <c r="C7098" s="185"/>
      <c r="D7098" s="168">
        <v>0.0</v>
      </c>
      <c r="E7098" s="189" t="str">
        <f>vlookup(C7098,'Master data'!$A$2:$C$29,3,0)</f>
        <v>#N/A</v>
      </c>
      <c r="F7098" s="190" t="str">
        <f>vlookup(C7098,'Master data'!$A$2:$C$29,2,0)</f>
        <v>#N/A</v>
      </c>
    </row>
    <row r="7099" ht="22.5" customHeight="1">
      <c r="A7099" s="183"/>
      <c r="B7099" s="184"/>
      <c r="C7099" s="185"/>
      <c r="D7099" s="168">
        <v>0.0</v>
      </c>
      <c r="E7099" s="189" t="str">
        <f>vlookup(C7099,'Master data'!$A$2:$C$29,3,0)</f>
        <v>#N/A</v>
      </c>
      <c r="F7099" s="190" t="str">
        <f>vlookup(C7099,'Master data'!$A$2:$C$29,2,0)</f>
        <v>#N/A</v>
      </c>
    </row>
    <row r="7100" ht="22.5" customHeight="1">
      <c r="A7100" s="183"/>
      <c r="B7100" s="184"/>
      <c r="C7100" s="185"/>
      <c r="D7100" s="168">
        <v>0.0</v>
      </c>
      <c r="E7100" s="189" t="str">
        <f>vlookup(C7100,'Master data'!$A$2:$C$29,3,0)</f>
        <v>#N/A</v>
      </c>
      <c r="F7100" s="190" t="str">
        <f>vlookup(C7100,'Master data'!$A$2:$C$29,2,0)</f>
        <v>#N/A</v>
      </c>
    </row>
    <row r="7101" ht="22.5" customHeight="1">
      <c r="A7101" s="183"/>
      <c r="B7101" s="184"/>
      <c r="C7101" s="185"/>
      <c r="D7101" s="168">
        <v>0.0</v>
      </c>
      <c r="E7101" s="189" t="str">
        <f>vlookup(C7101,'Master data'!$A$2:$C$29,3,0)</f>
        <v>#N/A</v>
      </c>
      <c r="F7101" s="190" t="str">
        <f>vlookup(C7101,'Master data'!$A$2:$C$29,2,0)</f>
        <v>#N/A</v>
      </c>
    </row>
    <row r="7102" ht="22.5" customHeight="1">
      <c r="A7102" s="183"/>
      <c r="B7102" s="184"/>
      <c r="C7102" s="185"/>
      <c r="D7102" s="168">
        <v>0.0</v>
      </c>
      <c r="E7102" s="189" t="str">
        <f>vlookup(C7102,'Master data'!$A$2:$C$29,3,0)</f>
        <v>#N/A</v>
      </c>
      <c r="F7102" s="190" t="str">
        <f>vlookup(C7102,'Master data'!$A$2:$C$29,2,0)</f>
        <v>#N/A</v>
      </c>
    </row>
    <row r="7103" ht="22.5" customHeight="1">
      <c r="A7103" s="183"/>
      <c r="B7103" s="184"/>
      <c r="C7103" s="185"/>
      <c r="D7103" s="168">
        <v>0.0</v>
      </c>
      <c r="E7103" s="189" t="str">
        <f>vlookup(C7103,'Master data'!$A$2:$C$29,3,0)</f>
        <v>#N/A</v>
      </c>
      <c r="F7103" s="190" t="str">
        <f>vlookup(C7103,'Master data'!$A$2:$C$29,2,0)</f>
        <v>#N/A</v>
      </c>
    </row>
    <row r="7104" ht="22.5" customHeight="1">
      <c r="A7104" s="183"/>
      <c r="B7104" s="184"/>
      <c r="C7104" s="185"/>
      <c r="D7104" s="168">
        <v>0.0</v>
      </c>
      <c r="E7104" s="189" t="str">
        <f>vlookup(C7104,'Master data'!$A$2:$C$29,3,0)</f>
        <v>#N/A</v>
      </c>
      <c r="F7104" s="190" t="str">
        <f>vlookup(C7104,'Master data'!$A$2:$C$29,2,0)</f>
        <v>#N/A</v>
      </c>
    </row>
    <row r="7105" ht="22.5" customHeight="1">
      <c r="A7105" s="183"/>
      <c r="B7105" s="184"/>
      <c r="C7105" s="185"/>
      <c r="D7105" s="168">
        <v>0.0</v>
      </c>
      <c r="E7105" s="189" t="str">
        <f>vlookup(C7105,'Master data'!$A$2:$C$29,3,0)</f>
        <v>#N/A</v>
      </c>
      <c r="F7105" s="190" t="str">
        <f>vlookup(C7105,'Master data'!$A$2:$C$29,2,0)</f>
        <v>#N/A</v>
      </c>
    </row>
    <row r="7106" ht="22.5" customHeight="1">
      <c r="A7106" s="183"/>
      <c r="B7106" s="184"/>
      <c r="C7106" s="185"/>
      <c r="D7106" s="168">
        <v>0.0</v>
      </c>
      <c r="E7106" s="189" t="str">
        <f>vlookup(C7106,'Master data'!$A$2:$C$29,3,0)</f>
        <v>#N/A</v>
      </c>
      <c r="F7106" s="190" t="str">
        <f>vlookup(C7106,'Master data'!$A$2:$C$29,2,0)</f>
        <v>#N/A</v>
      </c>
    </row>
    <row r="7107" ht="22.5" customHeight="1">
      <c r="A7107" s="183"/>
      <c r="B7107" s="184"/>
      <c r="C7107" s="185"/>
      <c r="D7107" s="168">
        <v>0.0</v>
      </c>
      <c r="E7107" s="189" t="str">
        <f>vlookup(C7107,'Master data'!$A$2:$C$29,3,0)</f>
        <v>#N/A</v>
      </c>
      <c r="F7107" s="190" t="str">
        <f>vlookup(C7107,'Master data'!$A$2:$C$29,2,0)</f>
        <v>#N/A</v>
      </c>
    </row>
    <row r="7108" ht="22.5" customHeight="1">
      <c r="A7108" s="183"/>
      <c r="B7108" s="184"/>
      <c r="C7108" s="185"/>
      <c r="D7108" s="168">
        <v>0.0</v>
      </c>
      <c r="E7108" s="189" t="str">
        <f>vlookup(C7108,'Master data'!$A$2:$C$29,3,0)</f>
        <v>#N/A</v>
      </c>
      <c r="F7108" s="190" t="str">
        <f>vlookup(C7108,'Master data'!$A$2:$C$29,2,0)</f>
        <v>#N/A</v>
      </c>
    </row>
    <row r="7109" ht="22.5" customHeight="1">
      <c r="A7109" s="183"/>
      <c r="B7109" s="184"/>
      <c r="C7109" s="185"/>
      <c r="D7109" s="168">
        <v>0.0</v>
      </c>
      <c r="E7109" s="189" t="str">
        <f>vlookup(C7109,'Master data'!$A$2:$C$29,3,0)</f>
        <v>#N/A</v>
      </c>
      <c r="F7109" s="190" t="str">
        <f>vlookup(C7109,'Master data'!$A$2:$C$29,2,0)</f>
        <v>#N/A</v>
      </c>
    </row>
    <row r="7110" ht="22.5" customHeight="1">
      <c r="A7110" s="183"/>
      <c r="B7110" s="184"/>
      <c r="C7110" s="185"/>
      <c r="D7110" s="168">
        <v>0.0</v>
      </c>
      <c r="E7110" s="189" t="str">
        <f>vlookup(C7110,'Master data'!$A$2:$C$29,3,0)</f>
        <v>#N/A</v>
      </c>
      <c r="F7110" s="190" t="str">
        <f>vlookup(C7110,'Master data'!$A$2:$C$29,2,0)</f>
        <v>#N/A</v>
      </c>
    </row>
    <row r="7111" ht="22.5" customHeight="1">
      <c r="A7111" s="183"/>
      <c r="B7111" s="184"/>
      <c r="C7111" s="185"/>
      <c r="D7111" s="168">
        <v>0.0</v>
      </c>
      <c r="E7111" s="189" t="str">
        <f>vlookup(C7111,'Master data'!$A$2:$C$29,3,0)</f>
        <v>#N/A</v>
      </c>
      <c r="F7111" s="190" t="str">
        <f>vlookup(C7111,'Master data'!$A$2:$C$29,2,0)</f>
        <v>#N/A</v>
      </c>
    </row>
    <row r="7112" ht="22.5" customHeight="1">
      <c r="A7112" s="183"/>
      <c r="B7112" s="184"/>
      <c r="C7112" s="185"/>
      <c r="D7112" s="168">
        <v>0.0</v>
      </c>
      <c r="E7112" s="189" t="str">
        <f>vlookup(C7112,'Master data'!$A$2:$C$29,3,0)</f>
        <v>#N/A</v>
      </c>
      <c r="F7112" s="190" t="str">
        <f>vlookup(C7112,'Master data'!$A$2:$C$29,2,0)</f>
        <v>#N/A</v>
      </c>
    </row>
    <row r="7113" ht="22.5" customHeight="1">
      <c r="A7113" s="183"/>
      <c r="B7113" s="184"/>
      <c r="C7113" s="185"/>
      <c r="D7113" s="168">
        <v>0.0</v>
      </c>
      <c r="E7113" s="189" t="str">
        <f>vlookup(C7113,'Master data'!$A$2:$C$29,3,0)</f>
        <v>#N/A</v>
      </c>
      <c r="F7113" s="190" t="str">
        <f>vlookup(C7113,'Master data'!$A$2:$C$29,2,0)</f>
        <v>#N/A</v>
      </c>
    </row>
    <row r="7114" ht="22.5" customHeight="1">
      <c r="A7114" s="183"/>
      <c r="B7114" s="184"/>
      <c r="C7114" s="185"/>
      <c r="D7114" s="168">
        <v>0.0</v>
      </c>
      <c r="E7114" s="189" t="str">
        <f>vlookup(C7114,'Master data'!$A$2:$C$29,3,0)</f>
        <v>#N/A</v>
      </c>
      <c r="F7114" s="190" t="str">
        <f>vlookup(C7114,'Master data'!$A$2:$C$29,2,0)</f>
        <v>#N/A</v>
      </c>
    </row>
    <row r="7115" ht="22.5" customHeight="1">
      <c r="A7115" s="183"/>
      <c r="B7115" s="184"/>
      <c r="C7115" s="185"/>
      <c r="D7115" s="168">
        <v>0.0</v>
      </c>
      <c r="E7115" s="189" t="str">
        <f>vlookup(C7115,'Master data'!$A$2:$C$29,3,0)</f>
        <v>#N/A</v>
      </c>
      <c r="F7115" s="190" t="str">
        <f>vlookup(C7115,'Master data'!$A$2:$C$29,2,0)</f>
        <v>#N/A</v>
      </c>
    </row>
    <row r="7116" ht="22.5" customHeight="1">
      <c r="A7116" s="183"/>
      <c r="B7116" s="184"/>
      <c r="C7116" s="185"/>
      <c r="D7116" s="168">
        <v>0.0</v>
      </c>
      <c r="E7116" s="189" t="str">
        <f>vlookup(C7116,'Master data'!$A$2:$C$29,3,0)</f>
        <v>#N/A</v>
      </c>
      <c r="F7116" s="190" t="str">
        <f>vlookup(C7116,'Master data'!$A$2:$C$29,2,0)</f>
        <v>#N/A</v>
      </c>
    </row>
    <row r="7117" ht="22.5" customHeight="1">
      <c r="A7117" s="183"/>
      <c r="B7117" s="184"/>
      <c r="C7117" s="185"/>
      <c r="D7117" s="168">
        <v>0.0</v>
      </c>
      <c r="E7117" s="189" t="str">
        <f>vlookup(C7117,'Master data'!$A$2:$C$29,3,0)</f>
        <v>#N/A</v>
      </c>
      <c r="F7117" s="190" t="str">
        <f>vlookup(C7117,'Master data'!$A$2:$C$29,2,0)</f>
        <v>#N/A</v>
      </c>
    </row>
    <row r="7118" ht="22.5" customHeight="1">
      <c r="A7118" s="183"/>
      <c r="B7118" s="184"/>
      <c r="C7118" s="185"/>
      <c r="D7118" s="168">
        <v>0.0</v>
      </c>
      <c r="E7118" s="189" t="str">
        <f>vlookup(C7118,'Master data'!$A$2:$C$29,3,0)</f>
        <v>#N/A</v>
      </c>
      <c r="F7118" s="190" t="str">
        <f>vlookup(C7118,'Master data'!$A$2:$C$29,2,0)</f>
        <v>#N/A</v>
      </c>
    </row>
    <row r="7119" ht="22.5" customHeight="1">
      <c r="A7119" s="183"/>
      <c r="B7119" s="184"/>
      <c r="C7119" s="185"/>
      <c r="D7119" s="168">
        <v>0.0</v>
      </c>
      <c r="E7119" s="189" t="str">
        <f>vlookup(C7119,'Master data'!$A$2:$C$29,3,0)</f>
        <v>#N/A</v>
      </c>
      <c r="F7119" s="190" t="str">
        <f>vlookup(C7119,'Master data'!$A$2:$C$29,2,0)</f>
        <v>#N/A</v>
      </c>
    </row>
    <row r="7120" ht="22.5" customHeight="1">
      <c r="A7120" s="183"/>
      <c r="B7120" s="184"/>
      <c r="C7120" s="185"/>
      <c r="D7120" s="168">
        <v>0.0</v>
      </c>
      <c r="E7120" s="189" t="str">
        <f>vlookup(C7120,'Master data'!$A$2:$C$29,3,0)</f>
        <v>#N/A</v>
      </c>
      <c r="F7120" s="190" t="str">
        <f>vlookup(C7120,'Master data'!$A$2:$C$29,2,0)</f>
        <v>#N/A</v>
      </c>
    </row>
    <row r="7121" ht="22.5" customHeight="1">
      <c r="A7121" s="183"/>
      <c r="B7121" s="184"/>
      <c r="C7121" s="185"/>
      <c r="D7121" s="168">
        <v>0.0</v>
      </c>
      <c r="E7121" s="189" t="str">
        <f>vlookup(C7121,'Master data'!$A$2:$C$29,3,0)</f>
        <v>#N/A</v>
      </c>
      <c r="F7121" s="190" t="str">
        <f>vlookup(C7121,'Master data'!$A$2:$C$29,2,0)</f>
        <v>#N/A</v>
      </c>
    </row>
    <row r="7122" ht="22.5" customHeight="1">
      <c r="A7122" s="183"/>
      <c r="B7122" s="184"/>
      <c r="C7122" s="185"/>
      <c r="D7122" s="168">
        <v>0.0</v>
      </c>
      <c r="E7122" s="189" t="str">
        <f>vlookup(C7122,'Master data'!$A$2:$C$29,3,0)</f>
        <v>#N/A</v>
      </c>
      <c r="F7122" s="190" t="str">
        <f>vlookup(C7122,'Master data'!$A$2:$C$29,2,0)</f>
        <v>#N/A</v>
      </c>
    </row>
    <row r="7123" ht="22.5" customHeight="1">
      <c r="A7123" s="183"/>
      <c r="B7123" s="184"/>
      <c r="C7123" s="185"/>
      <c r="D7123" s="168">
        <v>0.0</v>
      </c>
      <c r="E7123" s="189" t="str">
        <f>vlookup(C7123,'Master data'!$A$2:$C$29,3,0)</f>
        <v>#N/A</v>
      </c>
      <c r="F7123" s="190" t="str">
        <f>vlookup(C7123,'Master data'!$A$2:$C$29,2,0)</f>
        <v>#N/A</v>
      </c>
    </row>
    <row r="7124" ht="22.5" customHeight="1">
      <c r="A7124" s="183"/>
      <c r="B7124" s="184"/>
      <c r="C7124" s="185"/>
      <c r="D7124" s="168">
        <v>0.0</v>
      </c>
      <c r="E7124" s="189" t="str">
        <f>vlookup(C7124,'Master data'!$A$2:$C$29,3,0)</f>
        <v>#N/A</v>
      </c>
      <c r="F7124" s="190" t="str">
        <f>vlookup(C7124,'Master data'!$A$2:$C$29,2,0)</f>
        <v>#N/A</v>
      </c>
    </row>
    <row r="7125" ht="22.5" customHeight="1">
      <c r="A7125" s="183"/>
      <c r="B7125" s="184"/>
      <c r="C7125" s="185"/>
      <c r="D7125" s="168">
        <v>0.0</v>
      </c>
      <c r="E7125" s="189" t="str">
        <f>vlookup(C7125,'Master data'!$A$2:$C$29,3,0)</f>
        <v>#N/A</v>
      </c>
      <c r="F7125" s="190" t="str">
        <f>vlookup(C7125,'Master data'!$A$2:$C$29,2,0)</f>
        <v>#N/A</v>
      </c>
    </row>
    <row r="7126" ht="22.5" customHeight="1">
      <c r="A7126" s="183"/>
      <c r="B7126" s="184"/>
      <c r="C7126" s="185"/>
      <c r="D7126" s="168">
        <v>0.0</v>
      </c>
      <c r="E7126" s="189" t="str">
        <f>vlookup(C7126,'Master data'!$A$2:$C$29,3,0)</f>
        <v>#N/A</v>
      </c>
      <c r="F7126" s="190" t="str">
        <f>vlookup(C7126,'Master data'!$A$2:$C$29,2,0)</f>
        <v>#N/A</v>
      </c>
    </row>
    <row r="7127" ht="22.5" customHeight="1">
      <c r="A7127" s="183"/>
      <c r="B7127" s="184"/>
      <c r="C7127" s="185"/>
      <c r="D7127" s="168">
        <v>0.0</v>
      </c>
      <c r="E7127" s="189" t="str">
        <f>vlookup(C7127,'Master data'!$A$2:$C$29,3,0)</f>
        <v>#N/A</v>
      </c>
      <c r="F7127" s="190" t="str">
        <f>vlookup(C7127,'Master data'!$A$2:$C$29,2,0)</f>
        <v>#N/A</v>
      </c>
    </row>
    <row r="7128" ht="22.5" customHeight="1">
      <c r="A7128" s="183"/>
      <c r="B7128" s="184"/>
      <c r="C7128" s="185"/>
      <c r="D7128" s="168">
        <v>0.0</v>
      </c>
      <c r="E7128" s="189" t="str">
        <f>vlookup(C7128,'Master data'!$A$2:$C$29,3,0)</f>
        <v>#N/A</v>
      </c>
      <c r="F7128" s="190" t="str">
        <f>vlookup(C7128,'Master data'!$A$2:$C$29,2,0)</f>
        <v>#N/A</v>
      </c>
    </row>
    <row r="7129" ht="22.5" customHeight="1">
      <c r="A7129" s="183"/>
      <c r="B7129" s="184"/>
      <c r="C7129" s="185"/>
      <c r="D7129" s="168">
        <v>0.0</v>
      </c>
      <c r="E7129" s="189" t="str">
        <f>vlookup(C7129,'Master data'!$A$2:$C$29,3,0)</f>
        <v>#N/A</v>
      </c>
      <c r="F7129" s="190" t="str">
        <f>vlookup(C7129,'Master data'!$A$2:$C$29,2,0)</f>
        <v>#N/A</v>
      </c>
    </row>
    <row r="7130" ht="22.5" customHeight="1">
      <c r="A7130" s="183"/>
      <c r="B7130" s="184"/>
      <c r="C7130" s="185"/>
      <c r="D7130" s="168">
        <v>0.0</v>
      </c>
      <c r="E7130" s="189" t="str">
        <f>vlookup(C7130,'Master data'!$A$2:$C$29,3,0)</f>
        <v>#N/A</v>
      </c>
      <c r="F7130" s="190" t="str">
        <f>vlookup(C7130,'Master data'!$A$2:$C$29,2,0)</f>
        <v>#N/A</v>
      </c>
    </row>
    <row r="7131" ht="22.5" customHeight="1">
      <c r="A7131" s="183"/>
      <c r="B7131" s="184"/>
      <c r="C7131" s="185"/>
      <c r="D7131" s="168">
        <v>0.0</v>
      </c>
      <c r="E7131" s="189" t="str">
        <f>vlookup(C7131,'Master data'!$A$2:$C$29,3,0)</f>
        <v>#N/A</v>
      </c>
      <c r="F7131" s="190" t="str">
        <f>vlookup(C7131,'Master data'!$A$2:$C$29,2,0)</f>
        <v>#N/A</v>
      </c>
    </row>
    <row r="7132" ht="22.5" customHeight="1">
      <c r="A7132" s="183"/>
      <c r="B7132" s="184"/>
      <c r="C7132" s="185"/>
      <c r="D7132" s="168">
        <v>0.0</v>
      </c>
      <c r="E7132" s="189" t="str">
        <f>vlookup(C7132,'Master data'!$A$2:$C$29,3,0)</f>
        <v>#N/A</v>
      </c>
      <c r="F7132" s="190" t="str">
        <f>vlookup(C7132,'Master data'!$A$2:$C$29,2,0)</f>
        <v>#N/A</v>
      </c>
    </row>
    <row r="7133" ht="22.5" customHeight="1">
      <c r="A7133" s="183"/>
      <c r="B7133" s="184"/>
      <c r="C7133" s="185"/>
      <c r="D7133" s="168">
        <v>0.0</v>
      </c>
      <c r="E7133" s="189" t="str">
        <f>vlookup(C7133,'Master data'!$A$2:$C$29,3,0)</f>
        <v>#N/A</v>
      </c>
      <c r="F7133" s="190" t="str">
        <f>vlookup(C7133,'Master data'!$A$2:$C$29,2,0)</f>
        <v>#N/A</v>
      </c>
    </row>
    <row r="7134" ht="22.5" customHeight="1">
      <c r="A7134" s="183"/>
      <c r="B7134" s="184"/>
      <c r="C7134" s="185"/>
      <c r="D7134" s="168">
        <v>0.0</v>
      </c>
      <c r="E7134" s="189" t="str">
        <f>vlookup(C7134,'Master data'!$A$2:$C$29,3,0)</f>
        <v>#N/A</v>
      </c>
      <c r="F7134" s="190" t="str">
        <f>vlookup(C7134,'Master data'!$A$2:$C$29,2,0)</f>
        <v>#N/A</v>
      </c>
    </row>
    <row r="7135" ht="22.5" customHeight="1">
      <c r="A7135" s="183"/>
      <c r="B7135" s="184"/>
      <c r="C7135" s="185"/>
      <c r="D7135" s="168">
        <v>0.0</v>
      </c>
      <c r="E7135" s="189" t="str">
        <f>vlookup(C7135,'Master data'!$A$2:$C$29,3,0)</f>
        <v>#N/A</v>
      </c>
      <c r="F7135" s="190" t="str">
        <f>vlookup(C7135,'Master data'!$A$2:$C$29,2,0)</f>
        <v>#N/A</v>
      </c>
    </row>
    <row r="7136" ht="22.5" customHeight="1">
      <c r="A7136" s="183"/>
      <c r="B7136" s="184"/>
      <c r="C7136" s="185"/>
      <c r="D7136" s="168">
        <v>0.0</v>
      </c>
      <c r="E7136" s="189" t="str">
        <f>vlookup(C7136,'Master data'!$A$2:$C$29,3,0)</f>
        <v>#N/A</v>
      </c>
      <c r="F7136" s="190" t="str">
        <f>vlookup(C7136,'Master data'!$A$2:$C$29,2,0)</f>
        <v>#N/A</v>
      </c>
    </row>
    <row r="7137" ht="22.5" customHeight="1">
      <c r="A7137" s="183"/>
      <c r="B7137" s="184"/>
      <c r="C7137" s="185"/>
      <c r="D7137" s="168">
        <v>0.0</v>
      </c>
      <c r="E7137" s="189" t="str">
        <f>vlookup(C7137,'Master data'!$A$2:$C$29,3,0)</f>
        <v>#N/A</v>
      </c>
      <c r="F7137" s="190" t="str">
        <f>vlookup(C7137,'Master data'!$A$2:$C$29,2,0)</f>
        <v>#N/A</v>
      </c>
    </row>
    <row r="7138" ht="22.5" customHeight="1">
      <c r="A7138" s="183"/>
      <c r="B7138" s="184"/>
      <c r="C7138" s="185"/>
      <c r="D7138" s="168">
        <v>0.0</v>
      </c>
      <c r="E7138" s="189" t="str">
        <f>vlookup(C7138,'Master data'!$A$2:$C$29,3,0)</f>
        <v>#N/A</v>
      </c>
      <c r="F7138" s="190" t="str">
        <f>vlookup(C7138,'Master data'!$A$2:$C$29,2,0)</f>
        <v>#N/A</v>
      </c>
    </row>
    <row r="7139" ht="22.5" customHeight="1">
      <c r="A7139" s="183"/>
      <c r="B7139" s="184"/>
      <c r="C7139" s="185"/>
      <c r="D7139" s="168">
        <v>0.0</v>
      </c>
      <c r="E7139" s="189" t="str">
        <f>vlookup(C7139,'Master data'!$A$2:$C$29,3,0)</f>
        <v>#N/A</v>
      </c>
      <c r="F7139" s="190" t="str">
        <f>vlookup(C7139,'Master data'!$A$2:$C$29,2,0)</f>
        <v>#N/A</v>
      </c>
    </row>
    <row r="7140" ht="22.5" customHeight="1">
      <c r="A7140" s="183"/>
      <c r="B7140" s="184"/>
      <c r="C7140" s="185"/>
      <c r="D7140" s="168">
        <v>0.0</v>
      </c>
      <c r="E7140" s="189" t="str">
        <f>vlookup(C7140,'Master data'!$A$2:$C$29,3,0)</f>
        <v>#N/A</v>
      </c>
      <c r="F7140" s="190" t="str">
        <f>vlookup(C7140,'Master data'!$A$2:$C$29,2,0)</f>
        <v>#N/A</v>
      </c>
    </row>
    <row r="7141" ht="22.5" customHeight="1">
      <c r="A7141" s="183"/>
      <c r="B7141" s="184"/>
      <c r="C7141" s="185"/>
      <c r="D7141" s="168">
        <v>0.0</v>
      </c>
      <c r="E7141" s="189" t="str">
        <f>vlookup(C7141,'Master data'!$A$2:$C$29,3,0)</f>
        <v>#N/A</v>
      </c>
      <c r="F7141" s="190" t="str">
        <f>vlookup(C7141,'Master data'!$A$2:$C$29,2,0)</f>
        <v>#N/A</v>
      </c>
    </row>
    <row r="7142" ht="22.5" customHeight="1">
      <c r="A7142" s="183"/>
      <c r="B7142" s="184"/>
      <c r="C7142" s="185"/>
      <c r="D7142" s="168">
        <v>0.0</v>
      </c>
      <c r="E7142" s="189" t="str">
        <f>vlookup(C7142,'Master data'!$A$2:$C$29,3,0)</f>
        <v>#N/A</v>
      </c>
      <c r="F7142" s="190" t="str">
        <f>vlookup(C7142,'Master data'!$A$2:$C$29,2,0)</f>
        <v>#N/A</v>
      </c>
    </row>
    <row r="7143" ht="22.5" customHeight="1">
      <c r="A7143" s="183"/>
      <c r="B7143" s="184"/>
      <c r="C7143" s="185"/>
      <c r="D7143" s="168">
        <v>0.0</v>
      </c>
      <c r="E7143" s="189" t="str">
        <f>vlookup(C7143,'Master data'!$A$2:$C$29,3,0)</f>
        <v>#N/A</v>
      </c>
      <c r="F7143" s="190" t="str">
        <f>vlookup(C7143,'Master data'!$A$2:$C$29,2,0)</f>
        <v>#N/A</v>
      </c>
    </row>
    <row r="7144" ht="22.5" customHeight="1">
      <c r="A7144" s="183"/>
      <c r="B7144" s="184"/>
      <c r="C7144" s="185"/>
      <c r="D7144" s="168">
        <v>0.0</v>
      </c>
      <c r="E7144" s="189" t="str">
        <f>vlookup(C7144,'Master data'!$A$2:$C$29,3,0)</f>
        <v>#N/A</v>
      </c>
      <c r="F7144" s="190" t="str">
        <f>vlookup(C7144,'Master data'!$A$2:$C$29,2,0)</f>
        <v>#N/A</v>
      </c>
    </row>
    <row r="7145" ht="22.5" customHeight="1">
      <c r="A7145" s="183"/>
      <c r="B7145" s="184"/>
      <c r="C7145" s="185"/>
      <c r="D7145" s="168">
        <v>0.0</v>
      </c>
      <c r="E7145" s="189" t="str">
        <f>vlookup(C7145,'Master data'!$A$2:$C$29,3,0)</f>
        <v>#N/A</v>
      </c>
      <c r="F7145" s="190" t="str">
        <f>vlookup(C7145,'Master data'!$A$2:$C$29,2,0)</f>
        <v>#N/A</v>
      </c>
    </row>
    <row r="7146" ht="22.5" customHeight="1">
      <c r="A7146" s="183"/>
      <c r="B7146" s="184"/>
      <c r="C7146" s="185"/>
      <c r="D7146" s="168">
        <v>0.0</v>
      </c>
      <c r="E7146" s="189" t="str">
        <f>vlookup(C7146,'Master data'!$A$2:$C$29,3,0)</f>
        <v>#N/A</v>
      </c>
      <c r="F7146" s="190" t="str">
        <f>vlookup(C7146,'Master data'!$A$2:$C$29,2,0)</f>
        <v>#N/A</v>
      </c>
    </row>
    <row r="7147" ht="22.5" customHeight="1">
      <c r="A7147" s="183"/>
      <c r="B7147" s="184"/>
      <c r="C7147" s="185"/>
      <c r="D7147" s="168">
        <v>0.0</v>
      </c>
      <c r="E7147" s="189" t="str">
        <f>vlookup(C7147,'Master data'!$A$2:$C$29,3,0)</f>
        <v>#N/A</v>
      </c>
      <c r="F7147" s="190" t="str">
        <f>vlookup(C7147,'Master data'!$A$2:$C$29,2,0)</f>
        <v>#N/A</v>
      </c>
    </row>
    <row r="7148" ht="22.5" customHeight="1">
      <c r="A7148" s="183"/>
      <c r="B7148" s="184"/>
      <c r="C7148" s="185"/>
      <c r="D7148" s="168">
        <v>0.0</v>
      </c>
      <c r="E7148" s="189" t="str">
        <f>vlookup(C7148,'Master data'!$A$2:$C$29,3,0)</f>
        <v>#N/A</v>
      </c>
      <c r="F7148" s="190" t="str">
        <f>vlookup(C7148,'Master data'!$A$2:$C$29,2,0)</f>
        <v>#N/A</v>
      </c>
    </row>
    <row r="7149" ht="22.5" customHeight="1">
      <c r="A7149" s="183"/>
      <c r="B7149" s="184"/>
      <c r="C7149" s="185"/>
      <c r="D7149" s="168">
        <v>0.0</v>
      </c>
      <c r="E7149" s="189" t="str">
        <f>vlookup(C7149,'Master data'!$A$2:$C$29,3,0)</f>
        <v>#N/A</v>
      </c>
      <c r="F7149" s="190" t="str">
        <f>vlookup(C7149,'Master data'!$A$2:$C$29,2,0)</f>
        <v>#N/A</v>
      </c>
    </row>
    <row r="7150" ht="22.5" customHeight="1">
      <c r="A7150" s="183"/>
      <c r="B7150" s="184"/>
      <c r="C7150" s="185"/>
      <c r="D7150" s="168">
        <v>0.0</v>
      </c>
      <c r="E7150" s="189" t="str">
        <f>vlookup(C7150,'Master data'!$A$2:$C$29,3,0)</f>
        <v>#N/A</v>
      </c>
      <c r="F7150" s="190" t="str">
        <f>vlookup(C7150,'Master data'!$A$2:$C$29,2,0)</f>
        <v>#N/A</v>
      </c>
    </row>
    <row r="7151" ht="22.5" customHeight="1">
      <c r="A7151" s="183"/>
      <c r="B7151" s="184"/>
      <c r="C7151" s="185"/>
      <c r="D7151" s="168">
        <v>0.0</v>
      </c>
      <c r="E7151" s="189" t="str">
        <f>vlookup(C7151,'Master data'!$A$2:$C$29,3,0)</f>
        <v>#N/A</v>
      </c>
      <c r="F7151" s="190" t="str">
        <f>vlookup(C7151,'Master data'!$A$2:$C$29,2,0)</f>
        <v>#N/A</v>
      </c>
    </row>
    <row r="7152" ht="22.5" customHeight="1">
      <c r="A7152" s="183"/>
      <c r="B7152" s="184"/>
      <c r="C7152" s="185"/>
      <c r="D7152" s="168">
        <v>0.0</v>
      </c>
      <c r="E7152" s="189" t="str">
        <f>vlookup(C7152,'Master data'!$A$2:$C$29,3,0)</f>
        <v>#N/A</v>
      </c>
      <c r="F7152" s="190" t="str">
        <f>vlookup(C7152,'Master data'!$A$2:$C$29,2,0)</f>
        <v>#N/A</v>
      </c>
    </row>
    <row r="7153" ht="22.5" customHeight="1">
      <c r="A7153" s="183"/>
      <c r="B7153" s="184"/>
      <c r="C7153" s="185"/>
      <c r="D7153" s="168">
        <v>0.0</v>
      </c>
      <c r="E7153" s="189" t="str">
        <f>vlookup(C7153,'Master data'!$A$2:$C$29,3,0)</f>
        <v>#N/A</v>
      </c>
      <c r="F7153" s="190" t="str">
        <f>vlookup(C7153,'Master data'!$A$2:$C$29,2,0)</f>
        <v>#N/A</v>
      </c>
    </row>
    <row r="7154" ht="22.5" customHeight="1">
      <c r="A7154" s="183"/>
      <c r="B7154" s="184"/>
      <c r="C7154" s="185"/>
      <c r="D7154" s="168">
        <v>0.0</v>
      </c>
      <c r="E7154" s="189" t="str">
        <f>vlookup(C7154,'Master data'!$A$2:$C$29,3,0)</f>
        <v>#N/A</v>
      </c>
      <c r="F7154" s="190" t="str">
        <f>vlookup(C7154,'Master data'!$A$2:$C$29,2,0)</f>
        <v>#N/A</v>
      </c>
    </row>
    <row r="7155" ht="22.5" customHeight="1">
      <c r="A7155" s="183"/>
      <c r="B7155" s="184"/>
      <c r="C7155" s="185"/>
      <c r="D7155" s="168">
        <v>0.0</v>
      </c>
      <c r="E7155" s="189" t="str">
        <f>vlookup(C7155,'Master data'!$A$2:$C$29,3,0)</f>
        <v>#N/A</v>
      </c>
      <c r="F7155" s="190" t="str">
        <f>vlookup(C7155,'Master data'!$A$2:$C$29,2,0)</f>
        <v>#N/A</v>
      </c>
    </row>
    <row r="7156" ht="22.5" customHeight="1">
      <c r="A7156" s="183"/>
      <c r="B7156" s="184"/>
      <c r="C7156" s="185"/>
      <c r="D7156" s="168">
        <v>0.0</v>
      </c>
      <c r="E7156" s="189" t="str">
        <f>vlookup(C7156,'Master data'!$A$2:$C$29,3,0)</f>
        <v>#N/A</v>
      </c>
      <c r="F7156" s="190" t="str">
        <f>vlookup(C7156,'Master data'!$A$2:$C$29,2,0)</f>
        <v>#N/A</v>
      </c>
    </row>
    <row r="7157" ht="22.5" customHeight="1">
      <c r="A7157" s="183"/>
      <c r="B7157" s="184"/>
      <c r="C7157" s="185"/>
      <c r="D7157" s="168">
        <v>0.0</v>
      </c>
      <c r="E7157" s="189" t="str">
        <f>vlookup(C7157,'Master data'!$A$2:$C$29,3,0)</f>
        <v>#N/A</v>
      </c>
      <c r="F7157" s="190" t="str">
        <f>vlookup(C7157,'Master data'!$A$2:$C$29,2,0)</f>
        <v>#N/A</v>
      </c>
    </row>
    <row r="7158" ht="22.5" customHeight="1">
      <c r="A7158" s="183"/>
      <c r="B7158" s="184"/>
      <c r="C7158" s="185"/>
      <c r="D7158" s="168">
        <v>0.0</v>
      </c>
      <c r="E7158" s="189" t="str">
        <f>vlookup(C7158,'Master data'!$A$2:$C$29,3,0)</f>
        <v>#N/A</v>
      </c>
      <c r="F7158" s="190" t="str">
        <f>vlookup(C7158,'Master data'!$A$2:$C$29,2,0)</f>
        <v>#N/A</v>
      </c>
    </row>
    <row r="7159" ht="22.5" customHeight="1">
      <c r="A7159" s="183"/>
      <c r="B7159" s="184"/>
      <c r="C7159" s="185"/>
      <c r="D7159" s="168">
        <v>0.0</v>
      </c>
      <c r="E7159" s="189" t="str">
        <f>vlookup(C7159,'Master data'!$A$2:$C$29,3,0)</f>
        <v>#N/A</v>
      </c>
      <c r="F7159" s="190" t="str">
        <f>vlookup(C7159,'Master data'!$A$2:$C$29,2,0)</f>
        <v>#N/A</v>
      </c>
    </row>
    <row r="7160" ht="22.5" customHeight="1">
      <c r="A7160" s="183"/>
      <c r="B7160" s="184"/>
      <c r="C7160" s="185"/>
      <c r="D7160" s="168">
        <v>0.0</v>
      </c>
      <c r="E7160" s="189" t="str">
        <f>vlookup(C7160,'Master data'!$A$2:$C$29,3,0)</f>
        <v>#N/A</v>
      </c>
      <c r="F7160" s="190" t="str">
        <f>vlookup(C7160,'Master data'!$A$2:$C$29,2,0)</f>
        <v>#N/A</v>
      </c>
    </row>
    <row r="7161" ht="22.5" customHeight="1">
      <c r="A7161" s="183"/>
      <c r="B7161" s="184"/>
      <c r="C7161" s="185"/>
      <c r="D7161" s="168">
        <v>0.0</v>
      </c>
      <c r="E7161" s="189" t="str">
        <f>vlookup(C7161,'Master data'!$A$2:$C$29,3,0)</f>
        <v>#N/A</v>
      </c>
      <c r="F7161" s="190" t="str">
        <f>vlookup(C7161,'Master data'!$A$2:$C$29,2,0)</f>
        <v>#N/A</v>
      </c>
    </row>
    <row r="7162" ht="22.5" customHeight="1">
      <c r="A7162" s="183"/>
      <c r="B7162" s="184"/>
      <c r="C7162" s="185"/>
      <c r="D7162" s="168">
        <v>0.0</v>
      </c>
      <c r="E7162" s="189" t="str">
        <f>vlookup(C7162,'Master data'!$A$2:$C$29,3,0)</f>
        <v>#N/A</v>
      </c>
      <c r="F7162" s="190" t="str">
        <f>vlookup(C7162,'Master data'!$A$2:$C$29,2,0)</f>
        <v>#N/A</v>
      </c>
    </row>
    <row r="7163" ht="22.5" customHeight="1">
      <c r="A7163" s="183"/>
      <c r="B7163" s="184"/>
      <c r="C7163" s="185"/>
      <c r="D7163" s="168">
        <v>0.0</v>
      </c>
      <c r="E7163" s="189" t="str">
        <f>vlookup(C7163,'Master data'!$A$2:$C$29,3,0)</f>
        <v>#N/A</v>
      </c>
      <c r="F7163" s="190" t="str">
        <f>vlookup(C7163,'Master data'!$A$2:$C$29,2,0)</f>
        <v>#N/A</v>
      </c>
    </row>
    <row r="7164" ht="22.5" customHeight="1">
      <c r="A7164" s="183"/>
      <c r="B7164" s="184"/>
      <c r="C7164" s="185"/>
      <c r="D7164" s="168">
        <v>0.0</v>
      </c>
      <c r="E7164" s="189" t="str">
        <f>vlookup(C7164,'Master data'!$A$2:$C$29,3,0)</f>
        <v>#N/A</v>
      </c>
      <c r="F7164" s="190" t="str">
        <f>vlookup(C7164,'Master data'!$A$2:$C$29,2,0)</f>
        <v>#N/A</v>
      </c>
    </row>
    <row r="7165" ht="22.5" customHeight="1">
      <c r="A7165" s="183"/>
      <c r="B7165" s="184"/>
      <c r="C7165" s="185"/>
      <c r="D7165" s="168">
        <v>0.0</v>
      </c>
      <c r="E7165" s="189" t="str">
        <f>vlookup(C7165,'Master data'!$A$2:$C$29,3,0)</f>
        <v>#N/A</v>
      </c>
      <c r="F7165" s="190" t="str">
        <f>vlookup(C7165,'Master data'!$A$2:$C$29,2,0)</f>
        <v>#N/A</v>
      </c>
    </row>
    <row r="7166" ht="22.5" customHeight="1">
      <c r="A7166" s="183"/>
      <c r="B7166" s="184"/>
      <c r="C7166" s="185"/>
      <c r="D7166" s="168">
        <v>0.0</v>
      </c>
      <c r="E7166" s="189" t="str">
        <f>vlookup(C7166,'Master data'!$A$2:$C$29,3,0)</f>
        <v>#N/A</v>
      </c>
      <c r="F7166" s="190" t="str">
        <f>vlookup(C7166,'Master data'!$A$2:$C$29,2,0)</f>
        <v>#N/A</v>
      </c>
    </row>
    <row r="7167" ht="22.5" customHeight="1">
      <c r="A7167" s="183"/>
      <c r="B7167" s="184"/>
      <c r="C7167" s="185"/>
      <c r="D7167" s="168">
        <v>0.0</v>
      </c>
      <c r="E7167" s="189" t="str">
        <f>vlookup(C7167,'Master data'!$A$2:$C$29,3,0)</f>
        <v>#N/A</v>
      </c>
      <c r="F7167" s="190" t="str">
        <f>vlookup(C7167,'Master data'!$A$2:$C$29,2,0)</f>
        <v>#N/A</v>
      </c>
    </row>
    <row r="7168" ht="22.5" customHeight="1">
      <c r="A7168" s="183"/>
      <c r="B7168" s="184"/>
      <c r="C7168" s="185"/>
      <c r="D7168" s="168">
        <v>0.0</v>
      </c>
      <c r="E7168" s="189" t="str">
        <f>vlookup(C7168,'Master data'!$A$2:$C$29,3,0)</f>
        <v>#N/A</v>
      </c>
      <c r="F7168" s="190" t="str">
        <f>vlookup(C7168,'Master data'!$A$2:$C$29,2,0)</f>
        <v>#N/A</v>
      </c>
    </row>
    <row r="7169" ht="22.5" customHeight="1">
      <c r="A7169" s="183"/>
      <c r="B7169" s="184"/>
      <c r="C7169" s="185"/>
      <c r="D7169" s="168">
        <v>0.0</v>
      </c>
      <c r="E7169" s="189" t="str">
        <f>vlookup(C7169,'Master data'!$A$2:$C$29,3,0)</f>
        <v>#N/A</v>
      </c>
      <c r="F7169" s="190" t="str">
        <f>vlookup(C7169,'Master data'!$A$2:$C$29,2,0)</f>
        <v>#N/A</v>
      </c>
    </row>
    <row r="7170" ht="22.5" customHeight="1">
      <c r="A7170" s="183"/>
      <c r="B7170" s="184"/>
      <c r="C7170" s="185"/>
      <c r="D7170" s="168">
        <v>0.0</v>
      </c>
      <c r="E7170" s="189" t="str">
        <f>vlookup(C7170,'Master data'!$A$2:$C$29,3,0)</f>
        <v>#N/A</v>
      </c>
      <c r="F7170" s="190" t="str">
        <f>vlookup(C7170,'Master data'!$A$2:$C$29,2,0)</f>
        <v>#N/A</v>
      </c>
    </row>
    <row r="7171" ht="22.5" customHeight="1">
      <c r="A7171" s="183"/>
      <c r="B7171" s="184"/>
      <c r="C7171" s="185"/>
      <c r="D7171" s="168">
        <v>0.0</v>
      </c>
      <c r="E7171" s="189" t="str">
        <f>vlookup(C7171,'Master data'!$A$2:$C$29,3,0)</f>
        <v>#N/A</v>
      </c>
      <c r="F7171" s="190" t="str">
        <f>vlookup(C7171,'Master data'!$A$2:$C$29,2,0)</f>
        <v>#N/A</v>
      </c>
    </row>
    <row r="7172" ht="22.5" customHeight="1">
      <c r="A7172" s="183"/>
      <c r="B7172" s="184"/>
      <c r="C7172" s="185"/>
      <c r="D7172" s="168">
        <v>0.0</v>
      </c>
      <c r="E7172" s="189" t="str">
        <f>vlookup(C7172,'Master data'!$A$2:$C$29,3,0)</f>
        <v>#N/A</v>
      </c>
      <c r="F7172" s="190" t="str">
        <f>vlookup(C7172,'Master data'!$A$2:$C$29,2,0)</f>
        <v>#N/A</v>
      </c>
    </row>
    <row r="7173" ht="22.5" customHeight="1">
      <c r="A7173" s="183"/>
      <c r="B7173" s="184"/>
      <c r="C7173" s="185"/>
      <c r="D7173" s="168">
        <v>0.0</v>
      </c>
      <c r="E7173" s="189" t="str">
        <f>vlookup(C7173,'Master data'!$A$2:$C$29,3,0)</f>
        <v>#N/A</v>
      </c>
      <c r="F7173" s="190" t="str">
        <f>vlookup(C7173,'Master data'!$A$2:$C$29,2,0)</f>
        <v>#N/A</v>
      </c>
    </row>
    <row r="7174" ht="22.5" customHeight="1">
      <c r="A7174" s="183"/>
      <c r="B7174" s="184"/>
      <c r="C7174" s="185"/>
      <c r="D7174" s="168">
        <v>0.0</v>
      </c>
      <c r="E7174" s="189" t="str">
        <f>vlookup(C7174,'Master data'!$A$2:$C$29,3,0)</f>
        <v>#N/A</v>
      </c>
      <c r="F7174" s="190" t="str">
        <f>vlookup(C7174,'Master data'!$A$2:$C$29,2,0)</f>
        <v>#N/A</v>
      </c>
    </row>
    <row r="7175" ht="22.5" customHeight="1">
      <c r="A7175" s="183"/>
      <c r="B7175" s="184"/>
      <c r="C7175" s="185"/>
      <c r="D7175" s="168">
        <v>0.0</v>
      </c>
      <c r="E7175" s="189" t="str">
        <f>vlookup(C7175,'Master data'!$A$2:$C$29,3,0)</f>
        <v>#N/A</v>
      </c>
      <c r="F7175" s="190" t="str">
        <f>vlookup(C7175,'Master data'!$A$2:$C$29,2,0)</f>
        <v>#N/A</v>
      </c>
    </row>
    <row r="7176" ht="22.5" customHeight="1">
      <c r="A7176" s="183"/>
      <c r="B7176" s="184"/>
      <c r="C7176" s="185"/>
      <c r="D7176" s="168">
        <v>0.0</v>
      </c>
      <c r="E7176" s="189" t="str">
        <f>vlookup(C7176,'Master data'!$A$2:$C$29,3,0)</f>
        <v>#N/A</v>
      </c>
      <c r="F7176" s="190" t="str">
        <f>vlookup(C7176,'Master data'!$A$2:$C$29,2,0)</f>
        <v>#N/A</v>
      </c>
    </row>
    <row r="7177" ht="22.5" customHeight="1">
      <c r="A7177" s="183"/>
      <c r="B7177" s="184"/>
      <c r="C7177" s="185"/>
      <c r="D7177" s="168">
        <v>0.0</v>
      </c>
      <c r="E7177" s="189" t="str">
        <f>vlookup(C7177,'Master data'!$A$2:$C$29,3,0)</f>
        <v>#N/A</v>
      </c>
      <c r="F7177" s="190" t="str">
        <f>vlookup(C7177,'Master data'!$A$2:$C$29,2,0)</f>
        <v>#N/A</v>
      </c>
    </row>
    <row r="7178" ht="22.5" customHeight="1">
      <c r="A7178" s="183"/>
      <c r="B7178" s="184"/>
      <c r="C7178" s="185"/>
      <c r="D7178" s="168">
        <v>0.0</v>
      </c>
      <c r="E7178" s="189" t="str">
        <f>vlookup(C7178,'Master data'!$A$2:$C$29,3,0)</f>
        <v>#N/A</v>
      </c>
      <c r="F7178" s="190" t="str">
        <f>vlookup(C7178,'Master data'!$A$2:$C$29,2,0)</f>
        <v>#N/A</v>
      </c>
    </row>
    <row r="7179" ht="22.5" customHeight="1">
      <c r="A7179" s="183"/>
      <c r="B7179" s="184"/>
      <c r="C7179" s="185"/>
      <c r="D7179" s="168">
        <v>0.0</v>
      </c>
      <c r="E7179" s="189" t="str">
        <f>vlookup(C7179,'Master data'!$A$2:$C$29,3,0)</f>
        <v>#N/A</v>
      </c>
      <c r="F7179" s="190" t="str">
        <f>vlookup(C7179,'Master data'!$A$2:$C$29,2,0)</f>
        <v>#N/A</v>
      </c>
    </row>
    <row r="7180" ht="22.5" customHeight="1">
      <c r="A7180" s="183"/>
      <c r="B7180" s="184"/>
      <c r="C7180" s="185"/>
      <c r="D7180" s="168">
        <v>0.0</v>
      </c>
      <c r="E7180" s="189" t="str">
        <f>vlookup(C7180,'Master data'!$A$2:$C$29,3,0)</f>
        <v>#N/A</v>
      </c>
      <c r="F7180" s="190" t="str">
        <f>vlookup(C7180,'Master data'!$A$2:$C$29,2,0)</f>
        <v>#N/A</v>
      </c>
    </row>
    <row r="7181" ht="22.5" customHeight="1">
      <c r="A7181" s="183"/>
      <c r="B7181" s="184"/>
      <c r="C7181" s="185"/>
      <c r="D7181" s="168">
        <v>0.0</v>
      </c>
      <c r="E7181" s="189" t="str">
        <f>vlookup(C7181,'Master data'!$A$2:$C$29,3,0)</f>
        <v>#N/A</v>
      </c>
      <c r="F7181" s="190" t="str">
        <f>vlookup(C7181,'Master data'!$A$2:$C$29,2,0)</f>
        <v>#N/A</v>
      </c>
    </row>
    <row r="7182" ht="22.5" customHeight="1">
      <c r="A7182" s="183"/>
      <c r="B7182" s="184"/>
      <c r="C7182" s="185"/>
      <c r="D7182" s="168">
        <v>0.0</v>
      </c>
      <c r="E7182" s="189" t="str">
        <f>vlookup(C7182,'Master data'!$A$2:$C$29,3,0)</f>
        <v>#N/A</v>
      </c>
      <c r="F7182" s="190" t="str">
        <f>vlookup(C7182,'Master data'!$A$2:$C$29,2,0)</f>
        <v>#N/A</v>
      </c>
    </row>
    <row r="7183" ht="22.5" customHeight="1">
      <c r="A7183" s="183"/>
      <c r="B7183" s="184"/>
      <c r="C7183" s="185"/>
      <c r="D7183" s="168">
        <v>0.0</v>
      </c>
      <c r="E7183" s="189" t="str">
        <f>vlookup(C7183,'Master data'!$A$2:$C$29,3,0)</f>
        <v>#N/A</v>
      </c>
      <c r="F7183" s="190" t="str">
        <f>vlookup(C7183,'Master data'!$A$2:$C$29,2,0)</f>
        <v>#N/A</v>
      </c>
    </row>
    <row r="7184" ht="22.5" customHeight="1">
      <c r="A7184" s="183"/>
      <c r="B7184" s="184"/>
      <c r="C7184" s="185"/>
      <c r="D7184" s="168">
        <v>0.0</v>
      </c>
      <c r="E7184" s="189" t="str">
        <f>vlookup(C7184,'Master data'!$A$2:$C$29,3,0)</f>
        <v>#N/A</v>
      </c>
      <c r="F7184" s="190" t="str">
        <f>vlookup(C7184,'Master data'!$A$2:$C$29,2,0)</f>
        <v>#N/A</v>
      </c>
    </row>
    <row r="7185" ht="22.5" customHeight="1">
      <c r="A7185" s="183"/>
      <c r="B7185" s="184"/>
      <c r="C7185" s="185"/>
      <c r="D7185" s="168">
        <v>0.0</v>
      </c>
      <c r="E7185" s="189" t="str">
        <f>vlookup(C7185,'Master data'!$A$2:$C$29,3,0)</f>
        <v>#N/A</v>
      </c>
      <c r="F7185" s="190" t="str">
        <f>vlookup(C7185,'Master data'!$A$2:$C$29,2,0)</f>
        <v>#N/A</v>
      </c>
    </row>
    <row r="7186" ht="22.5" customHeight="1">
      <c r="A7186" s="183"/>
      <c r="B7186" s="184"/>
      <c r="C7186" s="185"/>
      <c r="D7186" s="168">
        <v>0.0</v>
      </c>
      <c r="E7186" s="189" t="str">
        <f>vlookup(C7186,'Master data'!$A$2:$C$29,3,0)</f>
        <v>#N/A</v>
      </c>
      <c r="F7186" s="190" t="str">
        <f>vlookup(C7186,'Master data'!$A$2:$C$29,2,0)</f>
        <v>#N/A</v>
      </c>
    </row>
    <row r="7187" ht="22.5" customHeight="1">
      <c r="A7187" s="183"/>
      <c r="B7187" s="184"/>
      <c r="C7187" s="185"/>
      <c r="D7187" s="168">
        <v>0.0</v>
      </c>
      <c r="E7187" s="189" t="str">
        <f>vlookup(C7187,'Master data'!$A$2:$C$29,3,0)</f>
        <v>#N/A</v>
      </c>
      <c r="F7187" s="190" t="str">
        <f>vlookup(C7187,'Master data'!$A$2:$C$29,2,0)</f>
        <v>#N/A</v>
      </c>
    </row>
    <row r="7188" ht="22.5" customHeight="1">
      <c r="A7188" s="183"/>
      <c r="B7188" s="184"/>
      <c r="C7188" s="185"/>
      <c r="D7188" s="168">
        <v>0.0</v>
      </c>
      <c r="E7188" s="189" t="str">
        <f>vlookup(C7188,'Master data'!$A$2:$C$29,3,0)</f>
        <v>#N/A</v>
      </c>
      <c r="F7188" s="190" t="str">
        <f>vlookup(C7188,'Master data'!$A$2:$C$29,2,0)</f>
        <v>#N/A</v>
      </c>
    </row>
    <row r="7189" ht="22.5" customHeight="1">
      <c r="A7189" s="183"/>
      <c r="B7189" s="184"/>
      <c r="C7189" s="185"/>
      <c r="D7189" s="168">
        <v>0.0</v>
      </c>
      <c r="E7189" s="189" t="str">
        <f>vlookup(C7189,'Master data'!$A$2:$C$29,3,0)</f>
        <v>#N/A</v>
      </c>
      <c r="F7189" s="190" t="str">
        <f>vlookup(C7189,'Master data'!$A$2:$C$29,2,0)</f>
        <v>#N/A</v>
      </c>
    </row>
    <row r="7190" ht="22.5" customHeight="1">
      <c r="A7190" s="183"/>
      <c r="B7190" s="184"/>
      <c r="C7190" s="185"/>
      <c r="D7190" s="168">
        <v>0.0</v>
      </c>
      <c r="E7190" s="189" t="str">
        <f>vlookup(C7190,'Master data'!$A$2:$C$29,3,0)</f>
        <v>#N/A</v>
      </c>
      <c r="F7190" s="190" t="str">
        <f>vlookup(C7190,'Master data'!$A$2:$C$29,2,0)</f>
        <v>#N/A</v>
      </c>
    </row>
    <row r="7191" ht="22.5" customHeight="1">
      <c r="A7191" s="183"/>
      <c r="B7191" s="184"/>
      <c r="C7191" s="185"/>
      <c r="D7191" s="168">
        <v>0.0</v>
      </c>
      <c r="E7191" s="189" t="str">
        <f>vlookup(C7191,'Master data'!$A$2:$C$29,3,0)</f>
        <v>#N/A</v>
      </c>
      <c r="F7191" s="190" t="str">
        <f>vlookup(C7191,'Master data'!$A$2:$C$29,2,0)</f>
        <v>#N/A</v>
      </c>
    </row>
    <row r="7192" ht="22.5" customHeight="1">
      <c r="A7192" s="183"/>
      <c r="B7192" s="184"/>
      <c r="C7192" s="185"/>
      <c r="D7192" s="168">
        <v>0.0</v>
      </c>
      <c r="E7192" s="189" t="str">
        <f>vlookup(C7192,'Master data'!$A$2:$C$29,3,0)</f>
        <v>#N/A</v>
      </c>
      <c r="F7192" s="190" t="str">
        <f>vlookup(C7192,'Master data'!$A$2:$C$29,2,0)</f>
        <v>#N/A</v>
      </c>
    </row>
    <row r="7193" ht="22.5" customHeight="1">
      <c r="A7193" s="183"/>
      <c r="B7193" s="184"/>
      <c r="C7193" s="185"/>
      <c r="D7193" s="168">
        <v>0.0</v>
      </c>
      <c r="E7193" s="189" t="str">
        <f>vlookup(C7193,'Master data'!$A$2:$C$29,3,0)</f>
        <v>#N/A</v>
      </c>
      <c r="F7193" s="190" t="str">
        <f>vlookup(C7193,'Master data'!$A$2:$C$29,2,0)</f>
        <v>#N/A</v>
      </c>
    </row>
    <row r="7194" ht="22.5" customHeight="1">
      <c r="A7194" s="183"/>
      <c r="B7194" s="184"/>
      <c r="C7194" s="185"/>
      <c r="D7194" s="168">
        <v>0.0</v>
      </c>
      <c r="E7194" s="189" t="str">
        <f>vlookup(C7194,'Master data'!$A$2:$C$29,3,0)</f>
        <v>#N/A</v>
      </c>
      <c r="F7194" s="190" t="str">
        <f>vlookup(C7194,'Master data'!$A$2:$C$29,2,0)</f>
        <v>#N/A</v>
      </c>
    </row>
    <row r="7195" ht="22.5" customHeight="1">
      <c r="A7195" s="183"/>
      <c r="B7195" s="184"/>
      <c r="C7195" s="185"/>
      <c r="D7195" s="168">
        <v>0.0</v>
      </c>
      <c r="E7195" s="189" t="str">
        <f>vlookup(C7195,'Master data'!$A$2:$C$29,3,0)</f>
        <v>#N/A</v>
      </c>
      <c r="F7195" s="190" t="str">
        <f>vlookup(C7195,'Master data'!$A$2:$C$29,2,0)</f>
        <v>#N/A</v>
      </c>
    </row>
    <row r="7196" ht="22.5" customHeight="1">
      <c r="A7196" s="183"/>
      <c r="B7196" s="184"/>
      <c r="C7196" s="185"/>
      <c r="D7196" s="168">
        <v>0.0</v>
      </c>
      <c r="E7196" s="189" t="str">
        <f>vlookup(C7196,'Master data'!$A$2:$C$29,3,0)</f>
        <v>#N/A</v>
      </c>
      <c r="F7196" s="190" t="str">
        <f>vlookup(C7196,'Master data'!$A$2:$C$29,2,0)</f>
        <v>#N/A</v>
      </c>
    </row>
    <row r="7197" ht="22.5" customHeight="1">
      <c r="A7197" s="183"/>
      <c r="B7197" s="184"/>
      <c r="C7197" s="185"/>
      <c r="D7197" s="168">
        <v>0.0</v>
      </c>
      <c r="E7197" s="189" t="str">
        <f>vlookup(C7197,'Master data'!$A$2:$C$29,3,0)</f>
        <v>#N/A</v>
      </c>
      <c r="F7197" s="190" t="str">
        <f>vlookup(C7197,'Master data'!$A$2:$C$29,2,0)</f>
        <v>#N/A</v>
      </c>
    </row>
    <row r="7198" ht="22.5" customHeight="1">
      <c r="A7198" s="183"/>
      <c r="B7198" s="184"/>
      <c r="C7198" s="185"/>
      <c r="D7198" s="168">
        <v>0.0</v>
      </c>
      <c r="E7198" s="189" t="str">
        <f>vlookup(C7198,'Master data'!$A$2:$C$29,3,0)</f>
        <v>#N/A</v>
      </c>
      <c r="F7198" s="190" t="str">
        <f>vlookup(C7198,'Master data'!$A$2:$C$29,2,0)</f>
        <v>#N/A</v>
      </c>
    </row>
    <row r="7199" ht="22.5" customHeight="1">
      <c r="A7199" s="183"/>
      <c r="B7199" s="184"/>
      <c r="C7199" s="185"/>
      <c r="D7199" s="168">
        <v>0.0</v>
      </c>
      <c r="E7199" s="189" t="str">
        <f>vlookup(C7199,'Master data'!$A$2:$C$29,3,0)</f>
        <v>#N/A</v>
      </c>
      <c r="F7199" s="190" t="str">
        <f>vlookup(C7199,'Master data'!$A$2:$C$29,2,0)</f>
        <v>#N/A</v>
      </c>
    </row>
    <row r="7200" ht="22.5" customHeight="1">
      <c r="A7200" s="183"/>
      <c r="B7200" s="184"/>
      <c r="C7200" s="185"/>
      <c r="D7200" s="168">
        <v>0.0</v>
      </c>
      <c r="E7200" s="189" t="str">
        <f>vlookup(C7200,'Master data'!$A$2:$C$29,3,0)</f>
        <v>#N/A</v>
      </c>
      <c r="F7200" s="190" t="str">
        <f>vlookup(C7200,'Master data'!$A$2:$C$29,2,0)</f>
        <v>#N/A</v>
      </c>
    </row>
    <row r="7201" ht="22.5" customHeight="1">
      <c r="A7201" s="183"/>
      <c r="B7201" s="184"/>
      <c r="C7201" s="185"/>
      <c r="D7201" s="168">
        <v>0.0</v>
      </c>
      <c r="E7201" s="189" t="str">
        <f>vlookup(C7201,'Master data'!$A$2:$C$29,3,0)</f>
        <v>#N/A</v>
      </c>
      <c r="F7201" s="190" t="str">
        <f>vlookup(C7201,'Master data'!$A$2:$C$29,2,0)</f>
        <v>#N/A</v>
      </c>
    </row>
    <row r="7202" ht="22.5" customHeight="1">
      <c r="A7202" s="183"/>
      <c r="B7202" s="184"/>
      <c r="C7202" s="185"/>
      <c r="D7202" s="168">
        <v>0.0</v>
      </c>
      <c r="E7202" s="189" t="str">
        <f>vlookup(C7202,'Master data'!$A$2:$C$29,3,0)</f>
        <v>#N/A</v>
      </c>
      <c r="F7202" s="190" t="str">
        <f>vlookup(C7202,'Master data'!$A$2:$C$29,2,0)</f>
        <v>#N/A</v>
      </c>
    </row>
    <row r="7203" ht="22.5" customHeight="1">
      <c r="A7203" s="183"/>
      <c r="B7203" s="184"/>
      <c r="C7203" s="185"/>
      <c r="D7203" s="168">
        <v>0.0</v>
      </c>
      <c r="E7203" s="189" t="str">
        <f>vlookup(C7203,'Master data'!$A$2:$C$29,3,0)</f>
        <v>#N/A</v>
      </c>
      <c r="F7203" s="190" t="str">
        <f>vlookup(C7203,'Master data'!$A$2:$C$29,2,0)</f>
        <v>#N/A</v>
      </c>
    </row>
    <row r="7204" ht="22.5" customHeight="1">
      <c r="A7204" s="183"/>
      <c r="B7204" s="184"/>
      <c r="C7204" s="185"/>
      <c r="D7204" s="168">
        <v>0.0</v>
      </c>
      <c r="E7204" s="189" t="str">
        <f>vlookup(C7204,'Master data'!$A$2:$C$29,3,0)</f>
        <v>#N/A</v>
      </c>
      <c r="F7204" s="190" t="str">
        <f>vlookup(C7204,'Master data'!$A$2:$C$29,2,0)</f>
        <v>#N/A</v>
      </c>
    </row>
    <row r="7205" ht="22.5" customHeight="1">
      <c r="A7205" s="183"/>
      <c r="B7205" s="184"/>
      <c r="C7205" s="185"/>
      <c r="D7205" s="168">
        <v>0.0</v>
      </c>
      <c r="E7205" s="189" t="str">
        <f>vlookup(C7205,'Master data'!$A$2:$C$29,3,0)</f>
        <v>#N/A</v>
      </c>
      <c r="F7205" s="190" t="str">
        <f>vlookup(C7205,'Master data'!$A$2:$C$29,2,0)</f>
        <v>#N/A</v>
      </c>
    </row>
    <row r="7206" ht="22.5" customHeight="1">
      <c r="A7206" s="183"/>
      <c r="B7206" s="184"/>
      <c r="C7206" s="185"/>
      <c r="D7206" s="168">
        <v>0.0</v>
      </c>
      <c r="E7206" s="189" t="str">
        <f>vlookup(C7206,'Master data'!$A$2:$C$29,3,0)</f>
        <v>#N/A</v>
      </c>
      <c r="F7206" s="190" t="str">
        <f>vlookup(C7206,'Master data'!$A$2:$C$29,2,0)</f>
        <v>#N/A</v>
      </c>
    </row>
    <row r="7207" ht="22.5" customHeight="1">
      <c r="A7207" s="183"/>
      <c r="B7207" s="184"/>
      <c r="C7207" s="185"/>
      <c r="D7207" s="168">
        <v>0.0</v>
      </c>
      <c r="E7207" s="189" t="str">
        <f>vlookup(C7207,'Master data'!$A$2:$C$29,3,0)</f>
        <v>#N/A</v>
      </c>
      <c r="F7207" s="190" t="str">
        <f>vlookup(C7207,'Master data'!$A$2:$C$29,2,0)</f>
        <v>#N/A</v>
      </c>
    </row>
    <row r="7208" ht="22.5" customHeight="1">
      <c r="A7208" s="183"/>
      <c r="B7208" s="184"/>
      <c r="C7208" s="185"/>
      <c r="D7208" s="168">
        <v>0.0</v>
      </c>
      <c r="E7208" s="189" t="str">
        <f>vlookup(C7208,'Master data'!$A$2:$C$29,3,0)</f>
        <v>#N/A</v>
      </c>
      <c r="F7208" s="190" t="str">
        <f>vlookup(C7208,'Master data'!$A$2:$C$29,2,0)</f>
        <v>#N/A</v>
      </c>
    </row>
    <row r="7209" ht="22.5" customHeight="1">
      <c r="A7209" s="183"/>
      <c r="B7209" s="184"/>
      <c r="C7209" s="185"/>
      <c r="D7209" s="168">
        <v>0.0</v>
      </c>
      <c r="E7209" s="189" t="str">
        <f>vlookup(C7209,'Master data'!$A$2:$C$29,3,0)</f>
        <v>#N/A</v>
      </c>
      <c r="F7209" s="190" t="str">
        <f>vlookup(C7209,'Master data'!$A$2:$C$29,2,0)</f>
        <v>#N/A</v>
      </c>
    </row>
    <row r="7210" ht="22.5" customHeight="1">
      <c r="A7210" s="183"/>
      <c r="B7210" s="184"/>
      <c r="C7210" s="185"/>
      <c r="D7210" s="168">
        <v>0.0</v>
      </c>
      <c r="E7210" s="189" t="str">
        <f>vlookup(C7210,'Master data'!$A$2:$C$29,3,0)</f>
        <v>#N/A</v>
      </c>
      <c r="F7210" s="190" t="str">
        <f>vlookup(C7210,'Master data'!$A$2:$C$29,2,0)</f>
        <v>#N/A</v>
      </c>
    </row>
    <row r="7211" ht="22.5" customHeight="1">
      <c r="A7211" s="183"/>
      <c r="B7211" s="184"/>
      <c r="C7211" s="185"/>
      <c r="D7211" s="168">
        <v>0.0</v>
      </c>
      <c r="E7211" s="189" t="str">
        <f>vlookup(C7211,'Master data'!$A$2:$C$29,3,0)</f>
        <v>#N/A</v>
      </c>
      <c r="F7211" s="190" t="str">
        <f>vlookup(C7211,'Master data'!$A$2:$C$29,2,0)</f>
        <v>#N/A</v>
      </c>
    </row>
    <row r="7212" ht="22.5" customHeight="1">
      <c r="A7212" s="183"/>
      <c r="B7212" s="184"/>
      <c r="C7212" s="185"/>
      <c r="D7212" s="168">
        <v>0.0</v>
      </c>
      <c r="E7212" s="189" t="str">
        <f>vlookup(C7212,'Master data'!$A$2:$C$29,3,0)</f>
        <v>#N/A</v>
      </c>
      <c r="F7212" s="190" t="str">
        <f>vlookup(C7212,'Master data'!$A$2:$C$29,2,0)</f>
        <v>#N/A</v>
      </c>
    </row>
    <row r="7213" ht="22.5" customHeight="1">
      <c r="A7213" s="183"/>
      <c r="B7213" s="184"/>
      <c r="C7213" s="185"/>
      <c r="D7213" s="168">
        <v>0.0</v>
      </c>
      <c r="E7213" s="189" t="str">
        <f>vlookup(C7213,'Master data'!$A$2:$C$29,3,0)</f>
        <v>#N/A</v>
      </c>
      <c r="F7213" s="190" t="str">
        <f>vlookup(C7213,'Master data'!$A$2:$C$29,2,0)</f>
        <v>#N/A</v>
      </c>
    </row>
    <row r="7214" ht="22.5" customHeight="1">
      <c r="A7214" s="183"/>
      <c r="B7214" s="184"/>
      <c r="C7214" s="185"/>
      <c r="D7214" s="168">
        <v>0.0</v>
      </c>
      <c r="E7214" s="189" t="str">
        <f>vlookup(C7214,'Master data'!$A$2:$C$29,3,0)</f>
        <v>#N/A</v>
      </c>
      <c r="F7214" s="190" t="str">
        <f>vlookup(C7214,'Master data'!$A$2:$C$29,2,0)</f>
        <v>#N/A</v>
      </c>
    </row>
    <row r="7215" ht="22.5" customHeight="1">
      <c r="A7215" s="183"/>
      <c r="B7215" s="184"/>
      <c r="C7215" s="185"/>
      <c r="D7215" s="168">
        <v>0.0</v>
      </c>
      <c r="E7215" s="189" t="str">
        <f>vlookup(C7215,'Master data'!$A$2:$C$29,3,0)</f>
        <v>#N/A</v>
      </c>
      <c r="F7215" s="190" t="str">
        <f>vlookup(C7215,'Master data'!$A$2:$C$29,2,0)</f>
        <v>#N/A</v>
      </c>
    </row>
    <row r="7216" ht="22.5" customHeight="1">
      <c r="A7216" s="183"/>
      <c r="B7216" s="184"/>
      <c r="C7216" s="185"/>
      <c r="D7216" s="168">
        <v>0.0</v>
      </c>
      <c r="E7216" s="189" t="str">
        <f>vlookup(C7216,'Master data'!$A$2:$C$29,3,0)</f>
        <v>#N/A</v>
      </c>
      <c r="F7216" s="190" t="str">
        <f>vlookup(C7216,'Master data'!$A$2:$C$29,2,0)</f>
        <v>#N/A</v>
      </c>
    </row>
    <row r="7217" ht="22.5" customHeight="1">
      <c r="A7217" s="183"/>
      <c r="B7217" s="184"/>
      <c r="C7217" s="185"/>
      <c r="D7217" s="168">
        <v>0.0</v>
      </c>
      <c r="E7217" s="189" t="str">
        <f>vlookup(C7217,'Master data'!$A$2:$C$29,3,0)</f>
        <v>#N/A</v>
      </c>
      <c r="F7217" s="190" t="str">
        <f>vlookup(C7217,'Master data'!$A$2:$C$29,2,0)</f>
        <v>#N/A</v>
      </c>
    </row>
    <row r="7218" ht="22.5" customHeight="1">
      <c r="A7218" s="183"/>
      <c r="B7218" s="184"/>
      <c r="C7218" s="185"/>
      <c r="D7218" s="168">
        <v>0.0</v>
      </c>
      <c r="E7218" s="189" t="str">
        <f>vlookup(C7218,'Master data'!$A$2:$C$29,3,0)</f>
        <v>#N/A</v>
      </c>
      <c r="F7218" s="190" t="str">
        <f>vlookup(C7218,'Master data'!$A$2:$C$29,2,0)</f>
        <v>#N/A</v>
      </c>
    </row>
    <row r="7219" ht="22.5" customHeight="1">
      <c r="A7219" s="183"/>
      <c r="B7219" s="184"/>
      <c r="C7219" s="185"/>
      <c r="D7219" s="168">
        <v>0.0</v>
      </c>
      <c r="E7219" s="189" t="str">
        <f>vlookup(C7219,'Master data'!$A$2:$C$29,3,0)</f>
        <v>#N/A</v>
      </c>
      <c r="F7219" s="190" t="str">
        <f>vlookup(C7219,'Master data'!$A$2:$C$29,2,0)</f>
        <v>#N/A</v>
      </c>
    </row>
    <row r="7220" ht="22.5" customHeight="1">
      <c r="A7220" s="183"/>
      <c r="B7220" s="184"/>
      <c r="C7220" s="185"/>
      <c r="D7220" s="168">
        <v>0.0</v>
      </c>
      <c r="E7220" s="189" t="str">
        <f>vlookup(C7220,'Master data'!$A$2:$C$29,3,0)</f>
        <v>#N/A</v>
      </c>
      <c r="F7220" s="190" t="str">
        <f>vlookup(C7220,'Master data'!$A$2:$C$29,2,0)</f>
        <v>#N/A</v>
      </c>
    </row>
    <row r="7221" ht="22.5" customHeight="1">
      <c r="A7221" s="183"/>
      <c r="B7221" s="184"/>
      <c r="C7221" s="185"/>
      <c r="D7221" s="168">
        <v>0.0</v>
      </c>
      <c r="E7221" s="189" t="str">
        <f>vlookup(C7221,'Master data'!$A$2:$C$29,3,0)</f>
        <v>#N/A</v>
      </c>
      <c r="F7221" s="190" t="str">
        <f>vlookup(C7221,'Master data'!$A$2:$C$29,2,0)</f>
        <v>#N/A</v>
      </c>
    </row>
    <row r="7222" ht="22.5" customHeight="1">
      <c r="A7222" s="183"/>
      <c r="B7222" s="184"/>
      <c r="C7222" s="185"/>
      <c r="D7222" s="168">
        <v>0.0</v>
      </c>
      <c r="E7222" s="189" t="str">
        <f>vlookup(C7222,'Master data'!$A$2:$C$29,3,0)</f>
        <v>#N/A</v>
      </c>
      <c r="F7222" s="190" t="str">
        <f>vlookup(C7222,'Master data'!$A$2:$C$29,2,0)</f>
        <v>#N/A</v>
      </c>
    </row>
    <row r="7223" ht="22.5" customHeight="1">
      <c r="A7223" s="183"/>
      <c r="B7223" s="184"/>
      <c r="C7223" s="185"/>
      <c r="D7223" s="168">
        <v>0.0</v>
      </c>
      <c r="E7223" s="189" t="str">
        <f>vlookup(C7223,'Master data'!$A$2:$C$29,3,0)</f>
        <v>#N/A</v>
      </c>
      <c r="F7223" s="190" t="str">
        <f>vlookup(C7223,'Master data'!$A$2:$C$29,2,0)</f>
        <v>#N/A</v>
      </c>
    </row>
    <row r="7224" ht="22.5" customHeight="1">
      <c r="A7224" s="183"/>
      <c r="B7224" s="184"/>
      <c r="C7224" s="185"/>
      <c r="D7224" s="168">
        <v>0.0</v>
      </c>
      <c r="E7224" s="189" t="str">
        <f>vlookup(C7224,'Master data'!$A$2:$C$29,3,0)</f>
        <v>#N/A</v>
      </c>
      <c r="F7224" s="190" t="str">
        <f>vlookup(C7224,'Master data'!$A$2:$C$29,2,0)</f>
        <v>#N/A</v>
      </c>
    </row>
    <row r="7225" ht="22.5" customHeight="1">
      <c r="A7225" s="183"/>
      <c r="B7225" s="184"/>
      <c r="C7225" s="185"/>
      <c r="D7225" s="168">
        <v>0.0</v>
      </c>
      <c r="E7225" s="189" t="str">
        <f>vlookup(C7225,'Master data'!$A$2:$C$29,3,0)</f>
        <v>#N/A</v>
      </c>
      <c r="F7225" s="190" t="str">
        <f>vlookup(C7225,'Master data'!$A$2:$C$29,2,0)</f>
        <v>#N/A</v>
      </c>
    </row>
    <row r="7226" ht="22.5" customHeight="1">
      <c r="A7226" s="183"/>
      <c r="B7226" s="184"/>
      <c r="C7226" s="185"/>
      <c r="D7226" s="168">
        <v>0.0</v>
      </c>
      <c r="E7226" s="189" t="str">
        <f>vlookup(C7226,'Master data'!$A$2:$C$29,3,0)</f>
        <v>#N/A</v>
      </c>
      <c r="F7226" s="190" t="str">
        <f>vlookup(C7226,'Master data'!$A$2:$C$29,2,0)</f>
        <v>#N/A</v>
      </c>
    </row>
    <row r="7227" ht="22.5" customHeight="1">
      <c r="A7227" s="183"/>
      <c r="B7227" s="184"/>
      <c r="C7227" s="185"/>
      <c r="D7227" s="168">
        <v>0.0</v>
      </c>
      <c r="E7227" s="189" t="str">
        <f>vlookup(C7227,'Master data'!$A$2:$C$29,3,0)</f>
        <v>#N/A</v>
      </c>
      <c r="F7227" s="190" t="str">
        <f>vlookup(C7227,'Master data'!$A$2:$C$29,2,0)</f>
        <v>#N/A</v>
      </c>
    </row>
    <row r="7228" ht="22.5" customHeight="1">
      <c r="A7228" s="183"/>
      <c r="B7228" s="184"/>
      <c r="C7228" s="185"/>
      <c r="D7228" s="168">
        <v>0.0</v>
      </c>
      <c r="E7228" s="189" t="str">
        <f>vlookup(C7228,'Master data'!$A$2:$C$29,3,0)</f>
        <v>#N/A</v>
      </c>
      <c r="F7228" s="190" t="str">
        <f>vlookup(C7228,'Master data'!$A$2:$C$29,2,0)</f>
        <v>#N/A</v>
      </c>
    </row>
    <row r="7229" ht="22.5" customHeight="1">
      <c r="A7229" s="183"/>
      <c r="B7229" s="184"/>
      <c r="C7229" s="185"/>
      <c r="D7229" s="168">
        <v>0.0</v>
      </c>
      <c r="E7229" s="189" t="str">
        <f>vlookup(C7229,'Master data'!$A$2:$C$29,3,0)</f>
        <v>#N/A</v>
      </c>
      <c r="F7229" s="190" t="str">
        <f>vlookup(C7229,'Master data'!$A$2:$C$29,2,0)</f>
        <v>#N/A</v>
      </c>
    </row>
    <row r="7230" ht="22.5" customHeight="1">
      <c r="A7230" s="183"/>
      <c r="B7230" s="184"/>
      <c r="C7230" s="185"/>
      <c r="D7230" s="168">
        <v>0.0</v>
      </c>
      <c r="E7230" s="189" t="str">
        <f>vlookup(C7230,'Master data'!$A$2:$C$29,3,0)</f>
        <v>#N/A</v>
      </c>
      <c r="F7230" s="190" t="str">
        <f>vlookup(C7230,'Master data'!$A$2:$C$29,2,0)</f>
        <v>#N/A</v>
      </c>
    </row>
    <row r="7231" ht="22.5" customHeight="1">
      <c r="A7231" s="183"/>
      <c r="B7231" s="184"/>
      <c r="C7231" s="185"/>
      <c r="D7231" s="168">
        <v>0.0</v>
      </c>
      <c r="E7231" s="189" t="str">
        <f>vlookup(C7231,'Master data'!$A$2:$C$29,3,0)</f>
        <v>#N/A</v>
      </c>
      <c r="F7231" s="190" t="str">
        <f>vlookup(C7231,'Master data'!$A$2:$C$29,2,0)</f>
        <v>#N/A</v>
      </c>
    </row>
    <row r="7232" ht="22.5" customHeight="1">
      <c r="A7232" s="183"/>
      <c r="B7232" s="184"/>
      <c r="C7232" s="185"/>
      <c r="D7232" s="168">
        <v>0.0</v>
      </c>
      <c r="E7232" s="189" t="str">
        <f>vlookup(C7232,'Master data'!$A$2:$C$29,3,0)</f>
        <v>#N/A</v>
      </c>
      <c r="F7232" s="190" t="str">
        <f>vlookup(C7232,'Master data'!$A$2:$C$29,2,0)</f>
        <v>#N/A</v>
      </c>
    </row>
    <row r="7233" ht="22.5" customHeight="1">
      <c r="A7233" s="183"/>
      <c r="B7233" s="184"/>
      <c r="C7233" s="185"/>
      <c r="D7233" s="168">
        <v>0.0</v>
      </c>
      <c r="E7233" s="189" t="str">
        <f>vlookup(C7233,'Master data'!$A$2:$C$29,3,0)</f>
        <v>#N/A</v>
      </c>
      <c r="F7233" s="190" t="str">
        <f>vlookup(C7233,'Master data'!$A$2:$C$29,2,0)</f>
        <v>#N/A</v>
      </c>
    </row>
    <row r="7234" ht="22.5" customHeight="1">
      <c r="A7234" s="183"/>
      <c r="B7234" s="184"/>
      <c r="C7234" s="185"/>
      <c r="D7234" s="168">
        <v>0.0</v>
      </c>
      <c r="E7234" s="189" t="str">
        <f>vlookup(C7234,'Master data'!$A$2:$C$29,3,0)</f>
        <v>#N/A</v>
      </c>
      <c r="F7234" s="190" t="str">
        <f>vlookup(C7234,'Master data'!$A$2:$C$29,2,0)</f>
        <v>#N/A</v>
      </c>
    </row>
    <row r="7235" ht="22.5" customHeight="1">
      <c r="A7235" s="183"/>
      <c r="B7235" s="184"/>
      <c r="C7235" s="185"/>
      <c r="D7235" s="168">
        <v>0.0</v>
      </c>
      <c r="E7235" s="189" t="str">
        <f>vlookup(C7235,'Master data'!$A$2:$C$29,3,0)</f>
        <v>#N/A</v>
      </c>
      <c r="F7235" s="190" t="str">
        <f>vlookup(C7235,'Master data'!$A$2:$C$29,2,0)</f>
        <v>#N/A</v>
      </c>
    </row>
    <row r="7236" ht="22.5" customHeight="1">
      <c r="A7236" s="183"/>
      <c r="B7236" s="184"/>
      <c r="C7236" s="185"/>
      <c r="D7236" s="168">
        <v>0.0</v>
      </c>
      <c r="E7236" s="189" t="str">
        <f>vlookup(C7236,'Master data'!$A$2:$C$29,3,0)</f>
        <v>#N/A</v>
      </c>
      <c r="F7236" s="190" t="str">
        <f>vlookup(C7236,'Master data'!$A$2:$C$29,2,0)</f>
        <v>#N/A</v>
      </c>
    </row>
    <row r="7237" ht="22.5" customHeight="1">
      <c r="A7237" s="183"/>
      <c r="B7237" s="184"/>
      <c r="C7237" s="185"/>
      <c r="D7237" s="168">
        <v>0.0</v>
      </c>
      <c r="E7237" s="189" t="str">
        <f>vlookup(C7237,'Master data'!$A$2:$C$29,3,0)</f>
        <v>#N/A</v>
      </c>
      <c r="F7237" s="190" t="str">
        <f>vlookup(C7237,'Master data'!$A$2:$C$29,2,0)</f>
        <v>#N/A</v>
      </c>
    </row>
    <row r="7238" ht="22.5" customHeight="1">
      <c r="A7238" s="183"/>
      <c r="B7238" s="184"/>
      <c r="C7238" s="185"/>
      <c r="D7238" s="168">
        <v>0.0</v>
      </c>
      <c r="E7238" s="189" t="str">
        <f>vlookup(C7238,'Master data'!$A$2:$C$29,3,0)</f>
        <v>#N/A</v>
      </c>
      <c r="F7238" s="190" t="str">
        <f>vlookup(C7238,'Master data'!$A$2:$C$29,2,0)</f>
        <v>#N/A</v>
      </c>
    </row>
    <row r="7239" ht="22.5" customHeight="1">
      <c r="A7239" s="183"/>
      <c r="B7239" s="184"/>
      <c r="C7239" s="185"/>
      <c r="D7239" s="168">
        <v>0.0</v>
      </c>
      <c r="E7239" s="189" t="str">
        <f>vlookup(C7239,'Master data'!$A$2:$C$29,3,0)</f>
        <v>#N/A</v>
      </c>
      <c r="F7239" s="190" t="str">
        <f>vlookup(C7239,'Master data'!$A$2:$C$29,2,0)</f>
        <v>#N/A</v>
      </c>
    </row>
    <row r="7240" ht="22.5" customHeight="1">
      <c r="A7240" s="183"/>
      <c r="B7240" s="184"/>
      <c r="C7240" s="185"/>
      <c r="D7240" s="168">
        <v>0.0</v>
      </c>
      <c r="E7240" s="189" t="str">
        <f>vlookup(C7240,'Master data'!$A$2:$C$29,3,0)</f>
        <v>#N/A</v>
      </c>
      <c r="F7240" s="190" t="str">
        <f>vlookup(C7240,'Master data'!$A$2:$C$29,2,0)</f>
        <v>#N/A</v>
      </c>
    </row>
    <row r="7241" ht="22.5" customHeight="1">
      <c r="A7241" s="183"/>
      <c r="B7241" s="184"/>
      <c r="C7241" s="185"/>
      <c r="D7241" s="168">
        <v>0.0</v>
      </c>
      <c r="E7241" s="189" t="str">
        <f>vlookup(C7241,'Master data'!$A$2:$C$29,3,0)</f>
        <v>#N/A</v>
      </c>
      <c r="F7241" s="190" t="str">
        <f>vlookup(C7241,'Master data'!$A$2:$C$29,2,0)</f>
        <v>#N/A</v>
      </c>
    </row>
    <row r="7242" ht="22.5" customHeight="1">
      <c r="A7242" s="183"/>
      <c r="B7242" s="184"/>
      <c r="C7242" s="185"/>
      <c r="D7242" s="168">
        <v>0.0</v>
      </c>
      <c r="E7242" s="189" t="str">
        <f>vlookup(C7242,'Master data'!$A$2:$C$29,3,0)</f>
        <v>#N/A</v>
      </c>
      <c r="F7242" s="190" t="str">
        <f>vlookup(C7242,'Master data'!$A$2:$C$29,2,0)</f>
        <v>#N/A</v>
      </c>
    </row>
    <row r="7243" ht="22.5" customHeight="1">
      <c r="A7243" s="183"/>
      <c r="B7243" s="184"/>
      <c r="C7243" s="185"/>
      <c r="D7243" s="168">
        <v>0.0</v>
      </c>
      <c r="E7243" s="189" t="str">
        <f>vlookup(C7243,'Master data'!$A$2:$C$29,3,0)</f>
        <v>#N/A</v>
      </c>
      <c r="F7243" s="190" t="str">
        <f>vlookup(C7243,'Master data'!$A$2:$C$29,2,0)</f>
        <v>#N/A</v>
      </c>
    </row>
    <row r="7244" ht="22.5" customHeight="1">
      <c r="A7244" s="183"/>
      <c r="B7244" s="184"/>
      <c r="C7244" s="185"/>
      <c r="D7244" s="168">
        <v>0.0</v>
      </c>
      <c r="E7244" s="189" t="str">
        <f>vlookup(C7244,'Master data'!$A$2:$C$29,3,0)</f>
        <v>#N/A</v>
      </c>
      <c r="F7244" s="190" t="str">
        <f>vlookup(C7244,'Master data'!$A$2:$C$29,2,0)</f>
        <v>#N/A</v>
      </c>
    </row>
    <row r="7245" ht="22.5" customHeight="1">
      <c r="A7245" s="183"/>
      <c r="B7245" s="184"/>
      <c r="C7245" s="185"/>
      <c r="D7245" s="168">
        <v>0.0</v>
      </c>
      <c r="E7245" s="189" t="str">
        <f>vlookup(C7245,'Master data'!$A$2:$C$29,3,0)</f>
        <v>#N/A</v>
      </c>
      <c r="F7245" s="190" t="str">
        <f>vlookup(C7245,'Master data'!$A$2:$C$29,2,0)</f>
        <v>#N/A</v>
      </c>
    </row>
    <row r="7246" ht="22.5" customHeight="1">
      <c r="A7246" s="183"/>
      <c r="B7246" s="184"/>
      <c r="C7246" s="185"/>
      <c r="D7246" s="168">
        <v>0.0</v>
      </c>
      <c r="E7246" s="189" t="str">
        <f>vlookup(C7246,'Master data'!$A$2:$C$29,3,0)</f>
        <v>#N/A</v>
      </c>
      <c r="F7246" s="190" t="str">
        <f>vlookup(C7246,'Master data'!$A$2:$C$29,2,0)</f>
        <v>#N/A</v>
      </c>
    </row>
    <row r="7247" ht="22.5" customHeight="1">
      <c r="A7247" s="183"/>
      <c r="B7247" s="184"/>
      <c r="C7247" s="185"/>
      <c r="D7247" s="168">
        <v>0.0</v>
      </c>
      <c r="E7247" s="189" t="str">
        <f>vlookup(C7247,'Master data'!$A$2:$C$29,3,0)</f>
        <v>#N/A</v>
      </c>
      <c r="F7247" s="190" t="str">
        <f>vlookup(C7247,'Master data'!$A$2:$C$29,2,0)</f>
        <v>#N/A</v>
      </c>
    </row>
    <row r="7248" ht="22.5" customHeight="1">
      <c r="A7248" s="183"/>
      <c r="B7248" s="184"/>
      <c r="C7248" s="185"/>
      <c r="D7248" s="168">
        <v>0.0</v>
      </c>
      <c r="E7248" s="189" t="str">
        <f>vlookup(C7248,'Master data'!$A$2:$C$29,3,0)</f>
        <v>#N/A</v>
      </c>
      <c r="F7248" s="190" t="str">
        <f>vlookup(C7248,'Master data'!$A$2:$C$29,2,0)</f>
        <v>#N/A</v>
      </c>
    </row>
    <row r="7249" ht="22.5" customHeight="1">
      <c r="A7249" s="183"/>
      <c r="B7249" s="184"/>
      <c r="C7249" s="185"/>
      <c r="D7249" s="168">
        <v>0.0</v>
      </c>
      <c r="E7249" s="189" t="str">
        <f>vlookup(C7249,'Master data'!$A$2:$C$29,3,0)</f>
        <v>#N/A</v>
      </c>
      <c r="F7249" s="190" t="str">
        <f>vlookup(C7249,'Master data'!$A$2:$C$29,2,0)</f>
        <v>#N/A</v>
      </c>
    </row>
    <row r="7250" ht="22.5" customHeight="1">
      <c r="A7250" s="183"/>
      <c r="B7250" s="184"/>
      <c r="C7250" s="185"/>
      <c r="D7250" s="168">
        <v>0.0</v>
      </c>
      <c r="E7250" s="189" t="str">
        <f>vlookup(C7250,'Master data'!$A$2:$C$29,3,0)</f>
        <v>#N/A</v>
      </c>
      <c r="F7250" s="190" t="str">
        <f>vlookup(C7250,'Master data'!$A$2:$C$29,2,0)</f>
        <v>#N/A</v>
      </c>
    </row>
    <row r="7251" ht="22.5" customHeight="1">
      <c r="A7251" s="183"/>
      <c r="B7251" s="184"/>
      <c r="C7251" s="185"/>
      <c r="D7251" s="168">
        <v>0.0</v>
      </c>
      <c r="E7251" s="189" t="str">
        <f>vlookup(C7251,'Master data'!$A$2:$C$29,3,0)</f>
        <v>#N/A</v>
      </c>
      <c r="F7251" s="190" t="str">
        <f>vlookup(C7251,'Master data'!$A$2:$C$29,2,0)</f>
        <v>#N/A</v>
      </c>
    </row>
    <row r="7252" ht="22.5" customHeight="1">
      <c r="A7252" s="183"/>
      <c r="B7252" s="184"/>
      <c r="C7252" s="185"/>
      <c r="D7252" s="168">
        <v>0.0</v>
      </c>
      <c r="E7252" s="189" t="str">
        <f>vlookup(C7252,'Master data'!$A$2:$C$29,3,0)</f>
        <v>#N/A</v>
      </c>
      <c r="F7252" s="190" t="str">
        <f>vlookup(C7252,'Master data'!$A$2:$C$29,2,0)</f>
        <v>#N/A</v>
      </c>
    </row>
    <row r="7253" ht="22.5" customHeight="1">
      <c r="A7253" s="183"/>
      <c r="B7253" s="184"/>
      <c r="C7253" s="185"/>
      <c r="D7253" s="168">
        <v>0.0</v>
      </c>
      <c r="E7253" s="189" t="str">
        <f>vlookup(C7253,'Master data'!$A$2:$C$29,3,0)</f>
        <v>#N/A</v>
      </c>
      <c r="F7253" s="190" t="str">
        <f>vlookup(C7253,'Master data'!$A$2:$C$29,2,0)</f>
        <v>#N/A</v>
      </c>
    </row>
    <row r="7254" ht="22.5" customHeight="1">
      <c r="A7254" s="183"/>
      <c r="B7254" s="184"/>
      <c r="C7254" s="185"/>
      <c r="D7254" s="168">
        <v>0.0</v>
      </c>
      <c r="E7254" s="189" t="str">
        <f>vlookup(C7254,'Master data'!$A$2:$C$29,3,0)</f>
        <v>#N/A</v>
      </c>
      <c r="F7254" s="190" t="str">
        <f>vlookup(C7254,'Master data'!$A$2:$C$29,2,0)</f>
        <v>#N/A</v>
      </c>
    </row>
    <row r="7255" ht="22.5" customHeight="1">
      <c r="A7255" s="183"/>
      <c r="B7255" s="184"/>
      <c r="C7255" s="185"/>
      <c r="D7255" s="168">
        <v>0.0</v>
      </c>
      <c r="E7255" s="189" t="str">
        <f>vlookup(C7255,'Master data'!$A$2:$C$29,3,0)</f>
        <v>#N/A</v>
      </c>
      <c r="F7255" s="190" t="str">
        <f>vlookup(C7255,'Master data'!$A$2:$C$29,2,0)</f>
        <v>#N/A</v>
      </c>
    </row>
    <row r="7256" ht="22.5" customHeight="1">
      <c r="A7256" s="183"/>
      <c r="B7256" s="184"/>
      <c r="C7256" s="185"/>
      <c r="D7256" s="168">
        <v>0.0</v>
      </c>
      <c r="E7256" s="189" t="str">
        <f>vlookup(C7256,'Master data'!$A$2:$C$29,3,0)</f>
        <v>#N/A</v>
      </c>
      <c r="F7256" s="190" t="str">
        <f>vlookup(C7256,'Master data'!$A$2:$C$29,2,0)</f>
        <v>#N/A</v>
      </c>
    </row>
    <row r="7257" ht="22.5" customHeight="1">
      <c r="A7257" s="183"/>
      <c r="B7257" s="184"/>
      <c r="C7257" s="185"/>
      <c r="D7257" s="168">
        <v>0.0</v>
      </c>
      <c r="E7257" s="189" t="str">
        <f>vlookup(C7257,'Master data'!$A$2:$C$29,3,0)</f>
        <v>#N/A</v>
      </c>
      <c r="F7257" s="190" t="str">
        <f>vlookup(C7257,'Master data'!$A$2:$C$29,2,0)</f>
        <v>#N/A</v>
      </c>
    </row>
    <row r="7258" ht="22.5" customHeight="1">
      <c r="A7258" s="183"/>
      <c r="B7258" s="184"/>
      <c r="C7258" s="185"/>
      <c r="D7258" s="168">
        <v>0.0</v>
      </c>
      <c r="E7258" s="189" t="str">
        <f>vlookup(C7258,'Master data'!$A$2:$C$29,3,0)</f>
        <v>#N/A</v>
      </c>
      <c r="F7258" s="190" t="str">
        <f>vlookup(C7258,'Master data'!$A$2:$C$29,2,0)</f>
        <v>#N/A</v>
      </c>
    </row>
    <row r="7259" ht="22.5" customHeight="1">
      <c r="A7259" s="183"/>
      <c r="B7259" s="184"/>
      <c r="C7259" s="185"/>
      <c r="D7259" s="168">
        <v>0.0</v>
      </c>
      <c r="E7259" s="189" t="str">
        <f>vlookup(C7259,'Master data'!$A$2:$C$29,3,0)</f>
        <v>#N/A</v>
      </c>
      <c r="F7259" s="190" t="str">
        <f>vlookup(C7259,'Master data'!$A$2:$C$29,2,0)</f>
        <v>#N/A</v>
      </c>
    </row>
    <row r="7260" ht="22.5" customHeight="1">
      <c r="A7260" s="183"/>
      <c r="B7260" s="184"/>
      <c r="C7260" s="185"/>
      <c r="D7260" s="168">
        <v>0.0</v>
      </c>
      <c r="E7260" s="189" t="str">
        <f>vlookup(C7260,'Master data'!$A$2:$C$29,3,0)</f>
        <v>#N/A</v>
      </c>
      <c r="F7260" s="190" t="str">
        <f>vlookup(C7260,'Master data'!$A$2:$C$29,2,0)</f>
        <v>#N/A</v>
      </c>
    </row>
    <row r="7261" ht="22.5" customHeight="1">
      <c r="A7261" s="183"/>
      <c r="B7261" s="184"/>
      <c r="C7261" s="185"/>
      <c r="D7261" s="168">
        <v>0.0</v>
      </c>
      <c r="E7261" s="189" t="str">
        <f>vlookup(C7261,'Master data'!$A$2:$C$29,3,0)</f>
        <v>#N/A</v>
      </c>
      <c r="F7261" s="190" t="str">
        <f>vlookup(C7261,'Master data'!$A$2:$C$29,2,0)</f>
        <v>#N/A</v>
      </c>
    </row>
    <row r="7262" ht="22.5" customHeight="1">
      <c r="A7262" s="183"/>
      <c r="B7262" s="184"/>
      <c r="C7262" s="185"/>
      <c r="D7262" s="168">
        <v>0.0</v>
      </c>
      <c r="E7262" s="189" t="str">
        <f>vlookup(C7262,'Master data'!$A$2:$C$29,3,0)</f>
        <v>#N/A</v>
      </c>
      <c r="F7262" s="190" t="str">
        <f>vlookup(C7262,'Master data'!$A$2:$C$29,2,0)</f>
        <v>#N/A</v>
      </c>
    </row>
    <row r="7263" ht="22.5" customHeight="1">
      <c r="A7263" s="183"/>
      <c r="B7263" s="184"/>
      <c r="C7263" s="185"/>
      <c r="D7263" s="168">
        <v>0.0</v>
      </c>
      <c r="E7263" s="189" t="str">
        <f>vlookup(C7263,'Master data'!$A$2:$C$29,3,0)</f>
        <v>#N/A</v>
      </c>
      <c r="F7263" s="190" t="str">
        <f>vlookup(C7263,'Master data'!$A$2:$C$29,2,0)</f>
        <v>#N/A</v>
      </c>
    </row>
    <row r="7264" ht="22.5" customHeight="1">
      <c r="A7264" s="183"/>
      <c r="B7264" s="184"/>
      <c r="C7264" s="185"/>
      <c r="D7264" s="168">
        <v>0.0</v>
      </c>
      <c r="E7264" s="189" t="str">
        <f>vlookup(C7264,'Master data'!$A$2:$C$29,3,0)</f>
        <v>#N/A</v>
      </c>
      <c r="F7264" s="190" t="str">
        <f>vlookup(C7264,'Master data'!$A$2:$C$29,2,0)</f>
        <v>#N/A</v>
      </c>
    </row>
    <row r="7265" ht="22.5" customHeight="1">
      <c r="A7265" s="183"/>
      <c r="B7265" s="184"/>
      <c r="C7265" s="185"/>
      <c r="D7265" s="168">
        <v>0.0</v>
      </c>
      <c r="E7265" s="189" t="str">
        <f>vlookup(C7265,'Master data'!$A$2:$C$29,3,0)</f>
        <v>#N/A</v>
      </c>
      <c r="F7265" s="190" t="str">
        <f>vlookup(C7265,'Master data'!$A$2:$C$29,2,0)</f>
        <v>#N/A</v>
      </c>
    </row>
    <row r="7266" ht="22.5" customHeight="1">
      <c r="A7266" s="183"/>
      <c r="B7266" s="184"/>
      <c r="C7266" s="185"/>
      <c r="D7266" s="168">
        <v>0.0</v>
      </c>
      <c r="E7266" s="189" t="str">
        <f>vlookup(C7266,'Master data'!$A$2:$C$29,3,0)</f>
        <v>#N/A</v>
      </c>
      <c r="F7266" s="190" t="str">
        <f>vlookup(C7266,'Master data'!$A$2:$C$29,2,0)</f>
        <v>#N/A</v>
      </c>
    </row>
    <row r="7267" ht="22.5" customHeight="1">
      <c r="A7267" s="183"/>
      <c r="B7267" s="184"/>
      <c r="C7267" s="185"/>
      <c r="D7267" s="168">
        <v>0.0</v>
      </c>
      <c r="E7267" s="189" t="str">
        <f>vlookup(C7267,'Master data'!$A$2:$C$29,3,0)</f>
        <v>#N/A</v>
      </c>
      <c r="F7267" s="190" t="str">
        <f>vlookup(C7267,'Master data'!$A$2:$C$29,2,0)</f>
        <v>#N/A</v>
      </c>
    </row>
    <row r="7268" ht="22.5" customHeight="1">
      <c r="A7268" s="183"/>
      <c r="B7268" s="184"/>
      <c r="C7268" s="185"/>
      <c r="D7268" s="168">
        <v>0.0</v>
      </c>
      <c r="E7268" s="189" t="str">
        <f>vlookup(C7268,'Master data'!$A$2:$C$29,3,0)</f>
        <v>#N/A</v>
      </c>
      <c r="F7268" s="190" t="str">
        <f>vlookup(C7268,'Master data'!$A$2:$C$29,2,0)</f>
        <v>#N/A</v>
      </c>
    </row>
    <row r="7269" ht="22.5" customHeight="1">
      <c r="A7269" s="183"/>
      <c r="B7269" s="184"/>
      <c r="C7269" s="185"/>
      <c r="D7269" s="168">
        <v>0.0</v>
      </c>
      <c r="E7269" s="189" t="str">
        <f>vlookup(C7269,'Master data'!$A$2:$C$29,3,0)</f>
        <v>#N/A</v>
      </c>
      <c r="F7269" s="190" t="str">
        <f>vlookup(C7269,'Master data'!$A$2:$C$29,2,0)</f>
        <v>#N/A</v>
      </c>
    </row>
    <row r="7270" ht="22.5" customHeight="1">
      <c r="A7270" s="183"/>
      <c r="B7270" s="184"/>
      <c r="C7270" s="185"/>
      <c r="D7270" s="168">
        <v>0.0</v>
      </c>
      <c r="E7270" s="189" t="str">
        <f>vlookup(C7270,'Master data'!$A$2:$C$29,3,0)</f>
        <v>#N/A</v>
      </c>
      <c r="F7270" s="190" t="str">
        <f>vlookup(C7270,'Master data'!$A$2:$C$29,2,0)</f>
        <v>#N/A</v>
      </c>
    </row>
    <row r="7271" ht="22.5" customHeight="1">
      <c r="A7271" s="183"/>
      <c r="B7271" s="184"/>
      <c r="C7271" s="185"/>
      <c r="D7271" s="168">
        <v>0.0</v>
      </c>
      <c r="E7271" s="189" t="str">
        <f>vlookup(C7271,'Master data'!$A$2:$C$29,3,0)</f>
        <v>#N/A</v>
      </c>
      <c r="F7271" s="190" t="str">
        <f>vlookup(C7271,'Master data'!$A$2:$C$29,2,0)</f>
        <v>#N/A</v>
      </c>
    </row>
    <row r="7272" ht="22.5" customHeight="1">
      <c r="A7272" s="183"/>
      <c r="B7272" s="184"/>
      <c r="C7272" s="185"/>
      <c r="D7272" s="168">
        <v>0.0</v>
      </c>
      <c r="E7272" s="189" t="str">
        <f>vlookup(C7272,'Master data'!$A$2:$C$29,3,0)</f>
        <v>#N/A</v>
      </c>
      <c r="F7272" s="190" t="str">
        <f>vlookup(C7272,'Master data'!$A$2:$C$29,2,0)</f>
        <v>#N/A</v>
      </c>
    </row>
    <row r="7273" ht="22.5" customHeight="1">
      <c r="A7273" s="183"/>
      <c r="B7273" s="184"/>
      <c r="C7273" s="185"/>
      <c r="D7273" s="168">
        <v>0.0</v>
      </c>
      <c r="E7273" s="189" t="str">
        <f>vlookup(C7273,'Master data'!$A$2:$C$29,3,0)</f>
        <v>#N/A</v>
      </c>
      <c r="F7273" s="190" t="str">
        <f>vlookup(C7273,'Master data'!$A$2:$C$29,2,0)</f>
        <v>#N/A</v>
      </c>
    </row>
    <row r="7274" ht="22.5" customHeight="1">
      <c r="A7274" s="183"/>
      <c r="B7274" s="184"/>
      <c r="C7274" s="185"/>
      <c r="D7274" s="168">
        <v>0.0</v>
      </c>
      <c r="E7274" s="189" t="str">
        <f>vlookup(C7274,'Master data'!$A$2:$C$29,3,0)</f>
        <v>#N/A</v>
      </c>
      <c r="F7274" s="190" t="str">
        <f>vlookup(C7274,'Master data'!$A$2:$C$29,2,0)</f>
        <v>#N/A</v>
      </c>
    </row>
    <row r="7275" ht="22.5" customHeight="1">
      <c r="A7275" s="183"/>
      <c r="B7275" s="184"/>
      <c r="C7275" s="185"/>
      <c r="D7275" s="168">
        <v>0.0</v>
      </c>
      <c r="E7275" s="189" t="str">
        <f>vlookup(C7275,'Master data'!$A$2:$C$29,3,0)</f>
        <v>#N/A</v>
      </c>
      <c r="F7275" s="190" t="str">
        <f>vlookup(C7275,'Master data'!$A$2:$C$29,2,0)</f>
        <v>#N/A</v>
      </c>
    </row>
    <row r="7276" ht="22.5" customHeight="1">
      <c r="A7276" s="183"/>
      <c r="B7276" s="184"/>
      <c r="C7276" s="185"/>
      <c r="D7276" s="168">
        <v>0.0</v>
      </c>
      <c r="E7276" s="189" t="str">
        <f>vlookup(C7276,'Master data'!$A$2:$C$29,3,0)</f>
        <v>#N/A</v>
      </c>
      <c r="F7276" s="190" t="str">
        <f>vlookup(C7276,'Master data'!$A$2:$C$29,2,0)</f>
        <v>#N/A</v>
      </c>
    </row>
    <row r="7277" ht="22.5" customHeight="1">
      <c r="A7277" s="183"/>
      <c r="B7277" s="184"/>
      <c r="C7277" s="185"/>
      <c r="D7277" s="168">
        <v>0.0</v>
      </c>
      <c r="E7277" s="189" t="str">
        <f>vlookup(C7277,'Master data'!$A$2:$C$29,3,0)</f>
        <v>#N/A</v>
      </c>
      <c r="F7277" s="190" t="str">
        <f>vlookup(C7277,'Master data'!$A$2:$C$29,2,0)</f>
        <v>#N/A</v>
      </c>
    </row>
    <row r="7278" ht="22.5" customHeight="1">
      <c r="A7278" s="183"/>
      <c r="B7278" s="184"/>
      <c r="C7278" s="185"/>
      <c r="D7278" s="168">
        <v>0.0</v>
      </c>
      <c r="E7278" s="189" t="str">
        <f>vlookup(C7278,'Master data'!$A$2:$C$29,3,0)</f>
        <v>#N/A</v>
      </c>
      <c r="F7278" s="190" t="str">
        <f>vlookup(C7278,'Master data'!$A$2:$C$29,2,0)</f>
        <v>#N/A</v>
      </c>
    </row>
    <row r="7279" ht="22.5" customHeight="1">
      <c r="A7279" s="183"/>
      <c r="B7279" s="184"/>
      <c r="C7279" s="185"/>
      <c r="D7279" s="168">
        <v>0.0</v>
      </c>
      <c r="E7279" s="189" t="str">
        <f>vlookup(C7279,'Master data'!$A$2:$C$29,3,0)</f>
        <v>#N/A</v>
      </c>
      <c r="F7279" s="190" t="str">
        <f>vlookup(C7279,'Master data'!$A$2:$C$29,2,0)</f>
        <v>#N/A</v>
      </c>
    </row>
    <row r="7280" ht="22.5" customHeight="1">
      <c r="A7280" s="183"/>
      <c r="B7280" s="184"/>
      <c r="C7280" s="185"/>
      <c r="D7280" s="168">
        <v>0.0</v>
      </c>
      <c r="E7280" s="189" t="str">
        <f>vlookup(C7280,'Master data'!$A$2:$C$29,3,0)</f>
        <v>#N/A</v>
      </c>
      <c r="F7280" s="190" t="str">
        <f>vlookup(C7280,'Master data'!$A$2:$C$29,2,0)</f>
        <v>#N/A</v>
      </c>
    </row>
    <row r="7281" ht="22.5" customHeight="1">
      <c r="A7281" s="183"/>
      <c r="B7281" s="184"/>
      <c r="C7281" s="185"/>
      <c r="D7281" s="168">
        <v>0.0</v>
      </c>
      <c r="E7281" s="189" t="str">
        <f>vlookup(C7281,'Master data'!$A$2:$C$29,3,0)</f>
        <v>#N/A</v>
      </c>
      <c r="F7281" s="190" t="str">
        <f>vlookup(C7281,'Master data'!$A$2:$C$29,2,0)</f>
        <v>#N/A</v>
      </c>
    </row>
    <row r="7282" ht="22.5" customHeight="1">
      <c r="A7282" s="183"/>
      <c r="B7282" s="184"/>
      <c r="C7282" s="185"/>
      <c r="D7282" s="168">
        <v>0.0</v>
      </c>
      <c r="E7282" s="189" t="str">
        <f>vlookup(C7282,'Master data'!$A$2:$C$29,3,0)</f>
        <v>#N/A</v>
      </c>
      <c r="F7282" s="190" t="str">
        <f>vlookup(C7282,'Master data'!$A$2:$C$29,2,0)</f>
        <v>#N/A</v>
      </c>
    </row>
    <row r="7283" ht="22.5" customHeight="1">
      <c r="A7283" s="183"/>
      <c r="B7283" s="184"/>
      <c r="C7283" s="185"/>
      <c r="D7283" s="168">
        <v>0.0</v>
      </c>
      <c r="E7283" s="189" t="str">
        <f>vlookup(C7283,'Master data'!$A$2:$C$29,3,0)</f>
        <v>#N/A</v>
      </c>
      <c r="F7283" s="190" t="str">
        <f>vlookup(C7283,'Master data'!$A$2:$C$29,2,0)</f>
        <v>#N/A</v>
      </c>
    </row>
    <row r="7284" ht="22.5" customHeight="1">
      <c r="A7284" s="183"/>
      <c r="B7284" s="184"/>
      <c r="C7284" s="185"/>
      <c r="D7284" s="168">
        <v>0.0</v>
      </c>
      <c r="E7284" s="189" t="str">
        <f>vlookup(C7284,'Master data'!$A$2:$C$29,3,0)</f>
        <v>#N/A</v>
      </c>
      <c r="F7284" s="190" t="str">
        <f>vlookup(C7284,'Master data'!$A$2:$C$29,2,0)</f>
        <v>#N/A</v>
      </c>
    </row>
    <row r="7285" ht="22.5" customHeight="1">
      <c r="A7285" s="183"/>
      <c r="B7285" s="184"/>
      <c r="C7285" s="185"/>
      <c r="D7285" s="168">
        <v>0.0</v>
      </c>
      <c r="E7285" s="189" t="str">
        <f>vlookup(C7285,'Master data'!$A$2:$C$29,3,0)</f>
        <v>#N/A</v>
      </c>
      <c r="F7285" s="190" t="str">
        <f>vlookup(C7285,'Master data'!$A$2:$C$29,2,0)</f>
        <v>#N/A</v>
      </c>
    </row>
    <row r="7286" ht="22.5" customHeight="1">
      <c r="A7286" s="183"/>
      <c r="B7286" s="184"/>
      <c r="C7286" s="185"/>
      <c r="D7286" s="168">
        <v>0.0</v>
      </c>
      <c r="E7286" s="189" t="str">
        <f>vlookup(C7286,'Master data'!$A$2:$C$29,3,0)</f>
        <v>#N/A</v>
      </c>
      <c r="F7286" s="190" t="str">
        <f>vlookup(C7286,'Master data'!$A$2:$C$29,2,0)</f>
        <v>#N/A</v>
      </c>
    </row>
    <row r="7287" ht="22.5" customHeight="1">
      <c r="A7287" s="183"/>
      <c r="B7287" s="184"/>
      <c r="C7287" s="185"/>
      <c r="D7287" s="168">
        <v>0.0</v>
      </c>
      <c r="E7287" s="189" t="str">
        <f>vlookup(C7287,'Master data'!$A$2:$C$29,3,0)</f>
        <v>#N/A</v>
      </c>
      <c r="F7287" s="190" t="str">
        <f>vlookup(C7287,'Master data'!$A$2:$C$29,2,0)</f>
        <v>#N/A</v>
      </c>
    </row>
    <row r="7288" ht="22.5" customHeight="1">
      <c r="A7288" s="183"/>
      <c r="B7288" s="184"/>
      <c r="C7288" s="185"/>
      <c r="D7288" s="168">
        <v>0.0</v>
      </c>
      <c r="E7288" s="189" t="str">
        <f>vlookup(C7288,'Master data'!$A$2:$C$29,3,0)</f>
        <v>#N/A</v>
      </c>
      <c r="F7288" s="190" t="str">
        <f>vlookup(C7288,'Master data'!$A$2:$C$29,2,0)</f>
        <v>#N/A</v>
      </c>
    </row>
    <row r="7289" ht="22.5" customHeight="1">
      <c r="A7289" s="183"/>
      <c r="B7289" s="184"/>
      <c r="C7289" s="185"/>
      <c r="D7289" s="168">
        <v>0.0</v>
      </c>
      <c r="E7289" s="189" t="str">
        <f>vlookup(C7289,'Master data'!$A$2:$C$29,3,0)</f>
        <v>#N/A</v>
      </c>
      <c r="F7289" s="190" t="str">
        <f>vlookup(C7289,'Master data'!$A$2:$C$29,2,0)</f>
        <v>#N/A</v>
      </c>
    </row>
    <row r="7290" ht="22.5" customHeight="1">
      <c r="A7290" s="183"/>
      <c r="B7290" s="184"/>
      <c r="C7290" s="185"/>
      <c r="D7290" s="168">
        <v>0.0</v>
      </c>
      <c r="E7290" s="189" t="str">
        <f>vlookup(C7290,'Master data'!$A$2:$C$29,3,0)</f>
        <v>#N/A</v>
      </c>
      <c r="F7290" s="190" t="str">
        <f>vlookup(C7290,'Master data'!$A$2:$C$29,2,0)</f>
        <v>#N/A</v>
      </c>
    </row>
    <row r="7291" ht="22.5" customHeight="1">
      <c r="A7291" s="183"/>
      <c r="B7291" s="184"/>
      <c r="C7291" s="185"/>
      <c r="D7291" s="168">
        <v>0.0</v>
      </c>
      <c r="E7291" s="189" t="str">
        <f>vlookup(C7291,'Master data'!$A$2:$C$29,3,0)</f>
        <v>#N/A</v>
      </c>
      <c r="F7291" s="190" t="str">
        <f>vlookup(C7291,'Master data'!$A$2:$C$29,2,0)</f>
        <v>#N/A</v>
      </c>
    </row>
    <row r="7292" ht="22.5" customHeight="1">
      <c r="A7292" s="183"/>
      <c r="B7292" s="184"/>
      <c r="C7292" s="185"/>
      <c r="D7292" s="168">
        <v>0.0</v>
      </c>
      <c r="E7292" s="189" t="str">
        <f>vlookup(C7292,'Master data'!$A$2:$C$29,3,0)</f>
        <v>#N/A</v>
      </c>
      <c r="F7292" s="190" t="str">
        <f>vlookup(C7292,'Master data'!$A$2:$C$29,2,0)</f>
        <v>#N/A</v>
      </c>
    </row>
    <row r="7293" ht="22.5" customHeight="1">
      <c r="A7293" s="183"/>
      <c r="B7293" s="184"/>
      <c r="C7293" s="185"/>
      <c r="D7293" s="168">
        <v>0.0</v>
      </c>
      <c r="E7293" s="189" t="str">
        <f>vlookup(C7293,'Master data'!$A$2:$C$29,3,0)</f>
        <v>#N/A</v>
      </c>
      <c r="F7293" s="190" t="str">
        <f>vlookup(C7293,'Master data'!$A$2:$C$29,2,0)</f>
        <v>#N/A</v>
      </c>
    </row>
    <row r="7294" ht="22.5" customHeight="1">
      <c r="A7294" s="183"/>
      <c r="B7294" s="184"/>
      <c r="C7294" s="185"/>
      <c r="D7294" s="168">
        <v>0.0</v>
      </c>
      <c r="E7294" s="189" t="str">
        <f>vlookup(C7294,'Master data'!$A$2:$C$29,3,0)</f>
        <v>#N/A</v>
      </c>
      <c r="F7294" s="190" t="str">
        <f>vlookup(C7294,'Master data'!$A$2:$C$29,2,0)</f>
        <v>#N/A</v>
      </c>
    </row>
    <row r="7295" ht="22.5" customHeight="1">
      <c r="A7295" s="183"/>
      <c r="B7295" s="184"/>
      <c r="C7295" s="185"/>
      <c r="D7295" s="168">
        <v>0.0</v>
      </c>
      <c r="E7295" s="189" t="str">
        <f>vlookup(C7295,'Master data'!$A$2:$C$29,3,0)</f>
        <v>#N/A</v>
      </c>
      <c r="F7295" s="190" t="str">
        <f>vlookup(C7295,'Master data'!$A$2:$C$29,2,0)</f>
        <v>#N/A</v>
      </c>
    </row>
    <row r="7296" ht="22.5" customHeight="1">
      <c r="A7296" s="183"/>
      <c r="B7296" s="184"/>
      <c r="C7296" s="185"/>
      <c r="D7296" s="168">
        <v>0.0</v>
      </c>
      <c r="E7296" s="189" t="str">
        <f>vlookup(C7296,'Master data'!$A$2:$C$29,3,0)</f>
        <v>#N/A</v>
      </c>
      <c r="F7296" s="190" t="str">
        <f>vlookup(C7296,'Master data'!$A$2:$C$29,2,0)</f>
        <v>#N/A</v>
      </c>
    </row>
    <row r="7297" ht="22.5" customHeight="1">
      <c r="A7297" s="183"/>
      <c r="B7297" s="184"/>
      <c r="C7297" s="185"/>
      <c r="D7297" s="168">
        <v>0.0</v>
      </c>
      <c r="E7297" s="189" t="str">
        <f>vlookup(C7297,'Master data'!$A$2:$C$29,3,0)</f>
        <v>#N/A</v>
      </c>
      <c r="F7297" s="190" t="str">
        <f>vlookup(C7297,'Master data'!$A$2:$C$29,2,0)</f>
        <v>#N/A</v>
      </c>
    </row>
    <row r="7298" ht="22.5" customHeight="1">
      <c r="A7298" s="183"/>
      <c r="B7298" s="184"/>
      <c r="C7298" s="185"/>
      <c r="D7298" s="168">
        <v>0.0</v>
      </c>
      <c r="E7298" s="189" t="str">
        <f>vlookup(C7298,'Master data'!$A$2:$C$29,3,0)</f>
        <v>#N/A</v>
      </c>
      <c r="F7298" s="190" t="str">
        <f>vlookup(C7298,'Master data'!$A$2:$C$29,2,0)</f>
        <v>#N/A</v>
      </c>
    </row>
    <row r="7299" ht="22.5" customHeight="1">
      <c r="A7299" s="183"/>
      <c r="B7299" s="184"/>
      <c r="C7299" s="185"/>
      <c r="D7299" s="168">
        <v>0.0</v>
      </c>
      <c r="E7299" s="189" t="str">
        <f>vlookup(C7299,'Master data'!$A$2:$C$29,3,0)</f>
        <v>#N/A</v>
      </c>
      <c r="F7299" s="190" t="str">
        <f>vlookup(C7299,'Master data'!$A$2:$C$29,2,0)</f>
        <v>#N/A</v>
      </c>
    </row>
    <row r="7300" ht="22.5" customHeight="1">
      <c r="A7300" s="183"/>
      <c r="B7300" s="184"/>
      <c r="C7300" s="185"/>
      <c r="D7300" s="168">
        <v>0.0</v>
      </c>
      <c r="E7300" s="189" t="str">
        <f>vlookup(C7300,'Master data'!$A$2:$C$29,3,0)</f>
        <v>#N/A</v>
      </c>
      <c r="F7300" s="190" t="str">
        <f>vlookup(C7300,'Master data'!$A$2:$C$29,2,0)</f>
        <v>#N/A</v>
      </c>
    </row>
    <row r="7301" ht="22.5" customHeight="1">
      <c r="A7301" s="183"/>
      <c r="B7301" s="184"/>
      <c r="C7301" s="185"/>
      <c r="D7301" s="168">
        <v>0.0</v>
      </c>
      <c r="E7301" s="189" t="str">
        <f>vlookup(C7301,'Master data'!$A$2:$C$29,3,0)</f>
        <v>#N/A</v>
      </c>
      <c r="F7301" s="190" t="str">
        <f>vlookup(C7301,'Master data'!$A$2:$C$29,2,0)</f>
        <v>#N/A</v>
      </c>
    </row>
    <row r="7302" ht="22.5" customHeight="1">
      <c r="A7302" s="183"/>
      <c r="B7302" s="184"/>
      <c r="C7302" s="185"/>
      <c r="D7302" s="168">
        <v>0.0</v>
      </c>
      <c r="E7302" s="189" t="str">
        <f>vlookup(C7302,'Master data'!$A$2:$C$29,3,0)</f>
        <v>#N/A</v>
      </c>
      <c r="F7302" s="190" t="str">
        <f>vlookup(C7302,'Master data'!$A$2:$C$29,2,0)</f>
        <v>#N/A</v>
      </c>
    </row>
    <row r="7303" ht="22.5" customHeight="1">
      <c r="A7303" s="183"/>
      <c r="B7303" s="184"/>
      <c r="C7303" s="185"/>
      <c r="D7303" s="168">
        <v>0.0</v>
      </c>
      <c r="E7303" s="189" t="str">
        <f>vlookup(C7303,'Master data'!$A$2:$C$29,3,0)</f>
        <v>#N/A</v>
      </c>
      <c r="F7303" s="190" t="str">
        <f>vlookup(C7303,'Master data'!$A$2:$C$29,2,0)</f>
        <v>#N/A</v>
      </c>
    </row>
    <row r="7304" ht="22.5" customHeight="1">
      <c r="A7304" s="183"/>
      <c r="B7304" s="184"/>
      <c r="C7304" s="185"/>
      <c r="D7304" s="168">
        <v>0.0</v>
      </c>
      <c r="E7304" s="189" t="str">
        <f>vlookup(C7304,'Master data'!$A$2:$C$29,3,0)</f>
        <v>#N/A</v>
      </c>
      <c r="F7304" s="190" t="str">
        <f>vlookup(C7304,'Master data'!$A$2:$C$29,2,0)</f>
        <v>#N/A</v>
      </c>
    </row>
    <row r="7305" ht="22.5" customHeight="1">
      <c r="A7305" s="183"/>
      <c r="B7305" s="184"/>
      <c r="C7305" s="185"/>
      <c r="D7305" s="168">
        <v>0.0</v>
      </c>
      <c r="E7305" s="189" t="str">
        <f>vlookup(C7305,'Master data'!$A$2:$C$29,3,0)</f>
        <v>#N/A</v>
      </c>
      <c r="F7305" s="190" t="str">
        <f>vlookup(C7305,'Master data'!$A$2:$C$29,2,0)</f>
        <v>#N/A</v>
      </c>
    </row>
    <row r="7306" ht="22.5" customHeight="1">
      <c r="A7306" s="183"/>
      <c r="B7306" s="184"/>
      <c r="C7306" s="185"/>
      <c r="D7306" s="168">
        <v>0.0</v>
      </c>
      <c r="E7306" s="189" t="str">
        <f>vlookup(C7306,'Master data'!$A$2:$C$29,3,0)</f>
        <v>#N/A</v>
      </c>
      <c r="F7306" s="190" t="str">
        <f>vlookup(C7306,'Master data'!$A$2:$C$29,2,0)</f>
        <v>#N/A</v>
      </c>
    </row>
    <row r="7307" ht="22.5" customHeight="1">
      <c r="A7307" s="183"/>
      <c r="B7307" s="184"/>
      <c r="C7307" s="185"/>
      <c r="D7307" s="168">
        <v>0.0</v>
      </c>
      <c r="E7307" s="189" t="str">
        <f>vlookup(C7307,'Master data'!$A$2:$C$29,3,0)</f>
        <v>#N/A</v>
      </c>
      <c r="F7307" s="190" t="str">
        <f>vlookup(C7307,'Master data'!$A$2:$C$29,2,0)</f>
        <v>#N/A</v>
      </c>
    </row>
    <row r="7308" ht="22.5" customHeight="1">
      <c r="A7308" s="183"/>
      <c r="B7308" s="184"/>
      <c r="C7308" s="185"/>
      <c r="D7308" s="168">
        <v>0.0</v>
      </c>
      <c r="E7308" s="189" t="str">
        <f>vlookup(C7308,'Master data'!$A$2:$C$29,3,0)</f>
        <v>#N/A</v>
      </c>
      <c r="F7308" s="190" t="str">
        <f>vlookup(C7308,'Master data'!$A$2:$C$29,2,0)</f>
        <v>#N/A</v>
      </c>
    </row>
    <row r="7309" ht="22.5" customHeight="1">
      <c r="A7309" s="183"/>
      <c r="B7309" s="184"/>
      <c r="C7309" s="185"/>
      <c r="D7309" s="168">
        <v>0.0</v>
      </c>
      <c r="E7309" s="189" t="str">
        <f>vlookup(C7309,'Master data'!$A$2:$C$29,3,0)</f>
        <v>#N/A</v>
      </c>
      <c r="F7309" s="190" t="str">
        <f>vlookup(C7309,'Master data'!$A$2:$C$29,2,0)</f>
        <v>#N/A</v>
      </c>
    </row>
    <row r="7310" ht="22.5" customHeight="1">
      <c r="A7310" s="183"/>
      <c r="B7310" s="184"/>
      <c r="C7310" s="185"/>
      <c r="D7310" s="168">
        <v>0.0</v>
      </c>
      <c r="E7310" s="189" t="str">
        <f>vlookup(C7310,'Master data'!$A$2:$C$29,3,0)</f>
        <v>#N/A</v>
      </c>
      <c r="F7310" s="190" t="str">
        <f>vlookup(C7310,'Master data'!$A$2:$C$29,2,0)</f>
        <v>#N/A</v>
      </c>
    </row>
    <row r="7311" ht="22.5" customHeight="1">
      <c r="A7311" s="183"/>
      <c r="B7311" s="184"/>
      <c r="C7311" s="185"/>
      <c r="D7311" s="168">
        <v>0.0</v>
      </c>
      <c r="E7311" s="189" t="str">
        <f>vlookup(C7311,'Master data'!$A$2:$C$29,3,0)</f>
        <v>#N/A</v>
      </c>
      <c r="F7311" s="190" t="str">
        <f>vlookup(C7311,'Master data'!$A$2:$C$29,2,0)</f>
        <v>#N/A</v>
      </c>
    </row>
    <row r="7312" ht="22.5" customHeight="1">
      <c r="A7312" s="183"/>
      <c r="B7312" s="184"/>
      <c r="C7312" s="185"/>
      <c r="D7312" s="168">
        <v>0.0</v>
      </c>
      <c r="E7312" s="189" t="str">
        <f>vlookup(C7312,'Master data'!$A$2:$C$29,3,0)</f>
        <v>#N/A</v>
      </c>
      <c r="F7312" s="190" t="str">
        <f>vlookup(C7312,'Master data'!$A$2:$C$29,2,0)</f>
        <v>#N/A</v>
      </c>
    </row>
    <row r="7313" ht="22.5" customHeight="1">
      <c r="A7313" s="183"/>
      <c r="B7313" s="184"/>
      <c r="C7313" s="185"/>
      <c r="D7313" s="168">
        <v>0.0</v>
      </c>
      <c r="E7313" s="189" t="str">
        <f>vlookup(C7313,'Master data'!$A$2:$C$29,3,0)</f>
        <v>#N/A</v>
      </c>
      <c r="F7313" s="190" t="str">
        <f>vlookup(C7313,'Master data'!$A$2:$C$29,2,0)</f>
        <v>#N/A</v>
      </c>
    </row>
    <row r="7314" ht="22.5" customHeight="1">
      <c r="A7314" s="183"/>
      <c r="B7314" s="184"/>
      <c r="C7314" s="185"/>
      <c r="D7314" s="168">
        <v>0.0</v>
      </c>
      <c r="E7314" s="189" t="str">
        <f>vlookup(C7314,'Master data'!$A$2:$C$29,3,0)</f>
        <v>#N/A</v>
      </c>
      <c r="F7314" s="190" t="str">
        <f>vlookup(C7314,'Master data'!$A$2:$C$29,2,0)</f>
        <v>#N/A</v>
      </c>
    </row>
    <row r="7315" ht="22.5" customHeight="1">
      <c r="A7315" s="183"/>
      <c r="B7315" s="184"/>
      <c r="C7315" s="185"/>
      <c r="D7315" s="168">
        <v>0.0</v>
      </c>
      <c r="E7315" s="189" t="str">
        <f>vlookup(C7315,'Master data'!$A$2:$C$29,3,0)</f>
        <v>#N/A</v>
      </c>
      <c r="F7315" s="190" t="str">
        <f>vlookup(C7315,'Master data'!$A$2:$C$29,2,0)</f>
        <v>#N/A</v>
      </c>
    </row>
    <row r="7316" ht="22.5" customHeight="1">
      <c r="A7316" s="183"/>
      <c r="B7316" s="184"/>
      <c r="C7316" s="185"/>
      <c r="D7316" s="168">
        <v>0.0</v>
      </c>
      <c r="E7316" s="189" t="str">
        <f>vlookup(C7316,'Master data'!$A$2:$C$29,3,0)</f>
        <v>#N/A</v>
      </c>
      <c r="F7316" s="190" t="str">
        <f>vlookup(C7316,'Master data'!$A$2:$C$29,2,0)</f>
        <v>#N/A</v>
      </c>
    </row>
    <row r="7317" ht="22.5" customHeight="1">
      <c r="A7317" s="183"/>
      <c r="B7317" s="184"/>
      <c r="C7317" s="185"/>
      <c r="D7317" s="168">
        <v>0.0</v>
      </c>
      <c r="E7317" s="189" t="str">
        <f>vlookup(C7317,'Master data'!$A$2:$C$29,3,0)</f>
        <v>#N/A</v>
      </c>
      <c r="F7317" s="190" t="str">
        <f>vlookup(C7317,'Master data'!$A$2:$C$29,2,0)</f>
        <v>#N/A</v>
      </c>
    </row>
    <row r="7318" ht="22.5" customHeight="1">
      <c r="A7318" s="183"/>
      <c r="B7318" s="184"/>
      <c r="C7318" s="185"/>
      <c r="D7318" s="168">
        <v>0.0</v>
      </c>
      <c r="E7318" s="189" t="str">
        <f>vlookup(C7318,'Master data'!$A$2:$C$29,3,0)</f>
        <v>#N/A</v>
      </c>
      <c r="F7318" s="190" t="str">
        <f>vlookup(C7318,'Master data'!$A$2:$C$29,2,0)</f>
        <v>#N/A</v>
      </c>
    </row>
    <row r="7319" ht="22.5" customHeight="1">
      <c r="A7319" s="183"/>
      <c r="B7319" s="184"/>
      <c r="C7319" s="185"/>
      <c r="D7319" s="168">
        <v>0.0</v>
      </c>
      <c r="E7319" s="189" t="str">
        <f>vlookup(C7319,'Master data'!$A$2:$C$29,3,0)</f>
        <v>#N/A</v>
      </c>
      <c r="F7319" s="190" t="str">
        <f>vlookup(C7319,'Master data'!$A$2:$C$29,2,0)</f>
        <v>#N/A</v>
      </c>
    </row>
    <row r="7320" ht="22.5" customHeight="1">
      <c r="A7320" s="183"/>
      <c r="B7320" s="184"/>
      <c r="C7320" s="185"/>
      <c r="D7320" s="168">
        <v>0.0</v>
      </c>
      <c r="E7320" s="189" t="str">
        <f>vlookup(C7320,'Master data'!$A$2:$C$29,3,0)</f>
        <v>#N/A</v>
      </c>
      <c r="F7320" s="190" t="str">
        <f>vlookup(C7320,'Master data'!$A$2:$C$29,2,0)</f>
        <v>#N/A</v>
      </c>
    </row>
    <row r="7321" ht="22.5" customHeight="1">
      <c r="A7321" s="183"/>
      <c r="B7321" s="184"/>
      <c r="C7321" s="185"/>
      <c r="D7321" s="168">
        <v>0.0</v>
      </c>
      <c r="E7321" s="189" t="str">
        <f>vlookup(C7321,'Master data'!$A$2:$C$29,3,0)</f>
        <v>#N/A</v>
      </c>
      <c r="F7321" s="190" t="str">
        <f>vlookup(C7321,'Master data'!$A$2:$C$29,2,0)</f>
        <v>#N/A</v>
      </c>
    </row>
    <row r="7322" ht="22.5" customHeight="1">
      <c r="A7322" s="183"/>
      <c r="B7322" s="184"/>
      <c r="C7322" s="185"/>
      <c r="D7322" s="168">
        <v>0.0</v>
      </c>
      <c r="E7322" s="189" t="str">
        <f>vlookup(C7322,'Master data'!$A$2:$C$29,3,0)</f>
        <v>#N/A</v>
      </c>
      <c r="F7322" s="190" t="str">
        <f>vlookup(C7322,'Master data'!$A$2:$C$29,2,0)</f>
        <v>#N/A</v>
      </c>
    </row>
    <row r="7323" ht="22.5" customHeight="1">
      <c r="A7323" s="183"/>
      <c r="B7323" s="184"/>
      <c r="C7323" s="185"/>
      <c r="D7323" s="168">
        <v>0.0</v>
      </c>
      <c r="E7323" s="189" t="str">
        <f>vlookup(C7323,'Master data'!$A$2:$C$29,3,0)</f>
        <v>#N/A</v>
      </c>
      <c r="F7323" s="190" t="str">
        <f>vlookup(C7323,'Master data'!$A$2:$C$29,2,0)</f>
        <v>#N/A</v>
      </c>
    </row>
    <row r="7324" ht="22.5" customHeight="1">
      <c r="A7324" s="183"/>
      <c r="B7324" s="184"/>
      <c r="C7324" s="185"/>
      <c r="D7324" s="168">
        <v>0.0</v>
      </c>
      <c r="E7324" s="189" t="str">
        <f>vlookup(C7324,'Master data'!$A$2:$C$29,3,0)</f>
        <v>#N/A</v>
      </c>
      <c r="F7324" s="190" t="str">
        <f>vlookup(C7324,'Master data'!$A$2:$C$29,2,0)</f>
        <v>#N/A</v>
      </c>
    </row>
    <row r="7325" ht="22.5" customHeight="1">
      <c r="A7325" s="183"/>
      <c r="B7325" s="184"/>
      <c r="C7325" s="185"/>
      <c r="D7325" s="168">
        <v>0.0</v>
      </c>
      <c r="E7325" s="189" t="str">
        <f>vlookup(C7325,'Master data'!$A$2:$C$29,3,0)</f>
        <v>#N/A</v>
      </c>
      <c r="F7325" s="190" t="str">
        <f>vlookup(C7325,'Master data'!$A$2:$C$29,2,0)</f>
        <v>#N/A</v>
      </c>
    </row>
    <row r="7326" ht="22.5" customHeight="1">
      <c r="A7326" s="183"/>
      <c r="B7326" s="184"/>
      <c r="C7326" s="185"/>
      <c r="D7326" s="168">
        <v>0.0</v>
      </c>
      <c r="E7326" s="189" t="str">
        <f>vlookup(C7326,'Master data'!$A$2:$C$29,3,0)</f>
        <v>#N/A</v>
      </c>
      <c r="F7326" s="190" t="str">
        <f>vlookup(C7326,'Master data'!$A$2:$C$29,2,0)</f>
        <v>#N/A</v>
      </c>
    </row>
    <row r="7327" ht="22.5" customHeight="1">
      <c r="A7327" s="183"/>
      <c r="B7327" s="184"/>
      <c r="C7327" s="185"/>
      <c r="D7327" s="168">
        <v>0.0</v>
      </c>
      <c r="E7327" s="189" t="str">
        <f>vlookup(C7327,'Master data'!$A$2:$C$29,3,0)</f>
        <v>#N/A</v>
      </c>
      <c r="F7327" s="190" t="str">
        <f>vlookup(C7327,'Master data'!$A$2:$C$29,2,0)</f>
        <v>#N/A</v>
      </c>
    </row>
    <row r="7328" ht="22.5" customHeight="1">
      <c r="A7328" s="183"/>
      <c r="B7328" s="184"/>
      <c r="C7328" s="185"/>
      <c r="D7328" s="168">
        <v>0.0</v>
      </c>
      <c r="E7328" s="189" t="str">
        <f>vlookup(C7328,'Master data'!$A$2:$C$29,3,0)</f>
        <v>#N/A</v>
      </c>
      <c r="F7328" s="190" t="str">
        <f>vlookup(C7328,'Master data'!$A$2:$C$29,2,0)</f>
        <v>#N/A</v>
      </c>
    </row>
    <row r="7329" ht="22.5" customHeight="1">
      <c r="A7329" s="183"/>
      <c r="B7329" s="184"/>
      <c r="C7329" s="185"/>
      <c r="D7329" s="168">
        <v>0.0</v>
      </c>
      <c r="E7329" s="189" t="str">
        <f>vlookup(C7329,'Master data'!$A$2:$C$29,3,0)</f>
        <v>#N/A</v>
      </c>
      <c r="F7329" s="190" t="str">
        <f>vlookup(C7329,'Master data'!$A$2:$C$29,2,0)</f>
        <v>#N/A</v>
      </c>
    </row>
    <row r="7330" ht="22.5" customHeight="1">
      <c r="A7330" s="183"/>
      <c r="B7330" s="184"/>
      <c r="C7330" s="185"/>
      <c r="D7330" s="168">
        <v>0.0</v>
      </c>
      <c r="E7330" s="189" t="str">
        <f>vlookup(C7330,'Master data'!$A$2:$C$29,3,0)</f>
        <v>#N/A</v>
      </c>
      <c r="F7330" s="190" t="str">
        <f>vlookup(C7330,'Master data'!$A$2:$C$29,2,0)</f>
        <v>#N/A</v>
      </c>
    </row>
    <row r="7331" ht="22.5" customHeight="1">
      <c r="A7331" s="183"/>
      <c r="B7331" s="184"/>
      <c r="C7331" s="185"/>
      <c r="D7331" s="168">
        <v>0.0</v>
      </c>
      <c r="E7331" s="189" t="str">
        <f>vlookup(C7331,'Master data'!$A$2:$C$29,3,0)</f>
        <v>#N/A</v>
      </c>
      <c r="F7331" s="190" t="str">
        <f>vlookup(C7331,'Master data'!$A$2:$C$29,2,0)</f>
        <v>#N/A</v>
      </c>
    </row>
    <row r="7332" ht="22.5" customHeight="1">
      <c r="A7332" s="183"/>
      <c r="B7332" s="184"/>
      <c r="C7332" s="185"/>
      <c r="D7332" s="168">
        <v>0.0</v>
      </c>
      <c r="E7332" s="189" t="str">
        <f>vlookup(C7332,'Master data'!$A$2:$C$29,3,0)</f>
        <v>#N/A</v>
      </c>
      <c r="F7332" s="190" t="str">
        <f>vlookup(C7332,'Master data'!$A$2:$C$29,2,0)</f>
        <v>#N/A</v>
      </c>
    </row>
    <row r="7333" ht="22.5" customHeight="1">
      <c r="A7333" s="183"/>
      <c r="B7333" s="184"/>
      <c r="C7333" s="185"/>
      <c r="D7333" s="168">
        <v>0.0</v>
      </c>
      <c r="E7333" s="189" t="str">
        <f>vlookup(C7333,'Master data'!$A$2:$C$29,3,0)</f>
        <v>#N/A</v>
      </c>
      <c r="F7333" s="190" t="str">
        <f>vlookup(C7333,'Master data'!$A$2:$C$29,2,0)</f>
        <v>#N/A</v>
      </c>
    </row>
    <row r="7334" ht="22.5" customHeight="1">
      <c r="A7334" s="183"/>
      <c r="B7334" s="184"/>
      <c r="C7334" s="185"/>
      <c r="D7334" s="168">
        <v>0.0</v>
      </c>
      <c r="E7334" s="189" t="str">
        <f>vlookup(C7334,'Master data'!$A$2:$C$29,3,0)</f>
        <v>#N/A</v>
      </c>
      <c r="F7334" s="190" t="str">
        <f>vlookup(C7334,'Master data'!$A$2:$C$29,2,0)</f>
        <v>#N/A</v>
      </c>
    </row>
    <row r="7335" ht="22.5" customHeight="1">
      <c r="A7335" s="183"/>
      <c r="B7335" s="184"/>
      <c r="C7335" s="185"/>
      <c r="D7335" s="168">
        <v>0.0</v>
      </c>
      <c r="E7335" s="189" t="str">
        <f>vlookup(C7335,'Master data'!$A$2:$C$29,3,0)</f>
        <v>#N/A</v>
      </c>
      <c r="F7335" s="190" t="str">
        <f>vlookup(C7335,'Master data'!$A$2:$C$29,2,0)</f>
        <v>#N/A</v>
      </c>
    </row>
    <row r="7336" ht="22.5" customHeight="1">
      <c r="A7336" s="183"/>
      <c r="B7336" s="184"/>
      <c r="C7336" s="185"/>
      <c r="D7336" s="168">
        <v>0.0</v>
      </c>
      <c r="E7336" s="189" t="str">
        <f>vlookup(C7336,'Master data'!$A$2:$C$29,3,0)</f>
        <v>#N/A</v>
      </c>
      <c r="F7336" s="190" t="str">
        <f>vlookup(C7336,'Master data'!$A$2:$C$29,2,0)</f>
        <v>#N/A</v>
      </c>
    </row>
    <row r="7337" ht="22.5" customHeight="1">
      <c r="A7337" s="183"/>
      <c r="B7337" s="184"/>
      <c r="C7337" s="185"/>
      <c r="D7337" s="168">
        <v>0.0</v>
      </c>
      <c r="E7337" s="189" t="str">
        <f>vlookup(C7337,'Master data'!$A$2:$C$29,3,0)</f>
        <v>#N/A</v>
      </c>
      <c r="F7337" s="190" t="str">
        <f>vlookup(C7337,'Master data'!$A$2:$C$29,2,0)</f>
        <v>#N/A</v>
      </c>
    </row>
    <row r="7338" ht="22.5" customHeight="1">
      <c r="A7338" s="183"/>
      <c r="B7338" s="184"/>
      <c r="C7338" s="185"/>
      <c r="D7338" s="168">
        <v>0.0</v>
      </c>
      <c r="E7338" s="189" t="str">
        <f>vlookup(C7338,'Master data'!$A$2:$C$29,3,0)</f>
        <v>#N/A</v>
      </c>
      <c r="F7338" s="190" t="str">
        <f>vlookup(C7338,'Master data'!$A$2:$C$29,2,0)</f>
        <v>#N/A</v>
      </c>
    </row>
    <row r="7339" ht="22.5" customHeight="1">
      <c r="A7339" s="183"/>
      <c r="B7339" s="184"/>
      <c r="C7339" s="185"/>
      <c r="D7339" s="168">
        <v>0.0</v>
      </c>
      <c r="E7339" s="189" t="str">
        <f>vlookup(C7339,'Master data'!$A$2:$C$29,3,0)</f>
        <v>#N/A</v>
      </c>
      <c r="F7339" s="190" t="str">
        <f>vlookup(C7339,'Master data'!$A$2:$C$29,2,0)</f>
        <v>#N/A</v>
      </c>
    </row>
    <row r="7340" ht="22.5" customHeight="1">
      <c r="A7340" s="183"/>
      <c r="B7340" s="184"/>
      <c r="C7340" s="185"/>
      <c r="D7340" s="168">
        <v>0.0</v>
      </c>
      <c r="E7340" s="189" t="str">
        <f>vlookup(C7340,'Master data'!$A$2:$C$29,3,0)</f>
        <v>#N/A</v>
      </c>
      <c r="F7340" s="190" t="str">
        <f>vlookup(C7340,'Master data'!$A$2:$C$29,2,0)</f>
        <v>#N/A</v>
      </c>
    </row>
    <row r="7341" ht="22.5" customHeight="1">
      <c r="A7341" s="183"/>
      <c r="B7341" s="184"/>
      <c r="C7341" s="185"/>
      <c r="D7341" s="168">
        <v>0.0</v>
      </c>
      <c r="E7341" s="189" t="str">
        <f>vlookup(C7341,'Master data'!$A$2:$C$29,3,0)</f>
        <v>#N/A</v>
      </c>
      <c r="F7341" s="190" t="str">
        <f>vlookup(C7341,'Master data'!$A$2:$C$29,2,0)</f>
        <v>#N/A</v>
      </c>
    </row>
    <row r="7342" ht="22.5" customHeight="1">
      <c r="A7342" s="183"/>
      <c r="B7342" s="184"/>
      <c r="C7342" s="185"/>
      <c r="D7342" s="168">
        <v>0.0</v>
      </c>
      <c r="E7342" s="189" t="str">
        <f>vlookup(C7342,'Master data'!$A$2:$C$29,3,0)</f>
        <v>#N/A</v>
      </c>
      <c r="F7342" s="190" t="str">
        <f>vlookup(C7342,'Master data'!$A$2:$C$29,2,0)</f>
        <v>#N/A</v>
      </c>
    </row>
    <row r="7343" ht="22.5" customHeight="1">
      <c r="A7343" s="183"/>
      <c r="B7343" s="184"/>
      <c r="C7343" s="185"/>
      <c r="D7343" s="168">
        <v>0.0</v>
      </c>
      <c r="E7343" s="189" t="str">
        <f>vlookup(C7343,'Master data'!$A$2:$C$29,3,0)</f>
        <v>#N/A</v>
      </c>
      <c r="F7343" s="190" t="str">
        <f>vlookup(C7343,'Master data'!$A$2:$C$29,2,0)</f>
        <v>#N/A</v>
      </c>
    </row>
    <row r="7344" ht="22.5" customHeight="1">
      <c r="A7344" s="183"/>
      <c r="B7344" s="184"/>
      <c r="C7344" s="185"/>
      <c r="D7344" s="168">
        <v>0.0</v>
      </c>
      <c r="E7344" s="189" t="str">
        <f>vlookup(C7344,'Master data'!$A$2:$C$29,3,0)</f>
        <v>#N/A</v>
      </c>
      <c r="F7344" s="190" t="str">
        <f>vlookup(C7344,'Master data'!$A$2:$C$29,2,0)</f>
        <v>#N/A</v>
      </c>
    </row>
    <row r="7345" ht="22.5" customHeight="1">
      <c r="A7345" s="183"/>
      <c r="B7345" s="184"/>
      <c r="C7345" s="185"/>
      <c r="D7345" s="168">
        <v>0.0</v>
      </c>
      <c r="E7345" s="189" t="str">
        <f>vlookup(C7345,'Master data'!$A$2:$C$29,3,0)</f>
        <v>#N/A</v>
      </c>
      <c r="F7345" s="190" t="str">
        <f>vlookup(C7345,'Master data'!$A$2:$C$29,2,0)</f>
        <v>#N/A</v>
      </c>
    </row>
    <row r="7346" ht="22.5" customHeight="1">
      <c r="A7346" s="183"/>
      <c r="B7346" s="184"/>
      <c r="C7346" s="185"/>
      <c r="D7346" s="168">
        <v>0.0</v>
      </c>
      <c r="E7346" s="189" t="str">
        <f>vlookup(C7346,'Master data'!$A$2:$C$29,3,0)</f>
        <v>#N/A</v>
      </c>
      <c r="F7346" s="190" t="str">
        <f>vlookup(C7346,'Master data'!$A$2:$C$29,2,0)</f>
        <v>#N/A</v>
      </c>
    </row>
    <row r="7347" ht="22.5" customHeight="1">
      <c r="A7347" s="183"/>
      <c r="B7347" s="184"/>
      <c r="C7347" s="185"/>
      <c r="D7347" s="168">
        <v>0.0</v>
      </c>
      <c r="E7347" s="189" t="str">
        <f>vlookup(C7347,'Master data'!$A$2:$C$29,3,0)</f>
        <v>#N/A</v>
      </c>
      <c r="F7347" s="190" t="str">
        <f>vlookup(C7347,'Master data'!$A$2:$C$29,2,0)</f>
        <v>#N/A</v>
      </c>
    </row>
    <row r="7348" ht="22.5" customHeight="1">
      <c r="A7348" s="183"/>
      <c r="B7348" s="184"/>
      <c r="C7348" s="185"/>
      <c r="D7348" s="168">
        <v>0.0</v>
      </c>
      <c r="E7348" s="189" t="str">
        <f>vlookup(C7348,'Master data'!$A$2:$C$29,3,0)</f>
        <v>#N/A</v>
      </c>
      <c r="F7348" s="190" t="str">
        <f>vlookup(C7348,'Master data'!$A$2:$C$29,2,0)</f>
        <v>#N/A</v>
      </c>
    </row>
    <row r="7349" ht="22.5" customHeight="1">
      <c r="A7349" s="183"/>
      <c r="B7349" s="184"/>
      <c r="C7349" s="185"/>
      <c r="D7349" s="168">
        <v>0.0</v>
      </c>
      <c r="E7349" s="189" t="str">
        <f>vlookup(C7349,'Master data'!$A$2:$C$29,3,0)</f>
        <v>#N/A</v>
      </c>
      <c r="F7349" s="190" t="str">
        <f>vlookup(C7349,'Master data'!$A$2:$C$29,2,0)</f>
        <v>#N/A</v>
      </c>
    </row>
    <row r="7350" ht="22.5" customHeight="1">
      <c r="A7350" s="183"/>
      <c r="B7350" s="184"/>
      <c r="C7350" s="185"/>
      <c r="D7350" s="168">
        <v>0.0</v>
      </c>
      <c r="E7350" s="189" t="str">
        <f>vlookup(C7350,'Master data'!$A$2:$C$29,3,0)</f>
        <v>#N/A</v>
      </c>
      <c r="F7350" s="190" t="str">
        <f>vlookup(C7350,'Master data'!$A$2:$C$29,2,0)</f>
        <v>#N/A</v>
      </c>
    </row>
    <row r="7351" ht="22.5" customHeight="1">
      <c r="A7351" s="183"/>
      <c r="B7351" s="184"/>
      <c r="C7351" s="185"/>
      <c r="D7351" s="168">
        <v>0.0</v>
      </c>
      <c r="E7351" s="189" t="str">
        <f>vlookup(C7351,'Master data'!$A$2:$C$29,3,0)</f>
        <v>#N/A</v>
      </c>
      <c r="F7351" s="190" t="str">
        <f>vlookup(C7351,'Master data'!$A$2:$C$29,2,0)</f>
        <v>#N/A</v>
      </c>
    </row>
    <row r="7352" ht="22.5" customHeight="1">
      <c r="A7352" s="183"/>
      <c r="B7352" s="184"/>
      <c r="C7352" s="185"/>
      <c r="D7352" s="168">
        <v>0.0</v>
      </c>
      <c r="E7352" s="189" t="str">
        <f>vlookup(C7352,'Master data'!$A$2:$C$29,3,0)</f>
        <v>#N/A</v>
      </c>
      <c r="F7352" s="190" t="str">
        <f>vlookup(C7352,'Master data'!$A$2:$C$29,2,0)</f>
        <v>#N/A</v>
      </c>
    </row>
    <row r="7353" ht="22.5" customHeight="1">
      <c r="A7353" s="183"/>
      <c r="B7353" s="184"/>
      <c r="C7353" s="185"/>
      <c r="D7353" s="168">
        <v>0.0</v>
      </c>
      <c r="E7353" s="189" t="str">
        <f>vlookup(C7353,'Master data'!$A$2:$C$29,3,0)</f>
        <v>#N/A</v>
      </c>
      <c r="F7353" s="190" t="str">
        <f>vlookup(C7353,'Master data'!$A$2:$C$29,2,0)</f>
        <v>#N/A</v>
      </c>
    </row>
    <row r="7354" ht="22.5" customHeight="1">
      <c r="A7354" s="183"/>
      <c r="B7354" s="184"/>
      <c r="C7354" s="185"/>
      <c r="D7354" s="168">
        <v>0.0</v>
      </c>
      <c r="E7354" s="189" t="str">
        <f>vlookup(C7354,'Master data'!$A$2:$C$29,3,0)</f>
        <v>#N/A</v>
      </c>
      <c r="F7354" s="190" t="str">
        <f>vlookup(C7354,'Master data'!$A$2:$C$29,2,0)</f>
        <v>#N/A</v>
      </c>
    </row>
    <row r="7355" ht="22.5" customHeight="1">
      <c r="A7355" s="183"/>
      <c r="B7355" s="184"/>
      <c r="C7355" s="185"/>
      <c r="D7355" s="168">
        <v>0.0</v>
      </c>
      <c r="E7355" s="189" t="str">
        <f>vlookup(C7355,'Master data'!$A$2:$C$29,3,0)</f>
        <v>#N/A</v>
      </c>
      <c r="F7355" s="190" t="str">
        <f>vlookup(C7355,'Master data'!$A$2:$C$29,2,0)</f>
        <v>#N/A</v>
      </c>
    </row>
    <row r="7356" ht="22.5" customHeight="1">
      <c r="A7356" s="183"/>
      <c r="B7356" s="184"/>
      <c r="C7356" s="185"/>
      <c r="D7356" s="168">
        <v>0.0</v>
      </c>
      <c r="E7356" s="189" t="str">
        <f>vlookup(C7356,'Master data'!$A$2:$C$29,3,0)</f>
        <v>#N/A</v>
      </c>
      <c r="F7356" s="190" t="str">
        <f>vlookup(C7356,'Master data'!$A$2:$C$29,2,0)</f>
        <v>#N/A</v>
      </c>
    </row>
    <row r="7357" ht="22.5" customHeight="1">
      <c r="A7357" s="183"/>
      <c r="B7357" s="184"/>
      <c r="C7357" s="185"/>
      <c r="D7357" s="168">
        <v>0.0</v>
      </c>
      <c r="E7357" s="189" t="str">
        <f>vlookup(C7357,'Master data'!$A$2:$C$29,3,0)</f>
        <v>#N/A</v>
      </c>
      <c r="F7357" s="190" t="str">
        <f>vlookup(C7357,'Master data'!$A$2:$C$29,2,0)</f>
        <v>#N/A</v>
      </c>
    </row>
    <row r="7358" ht="22.5" customHeight="1">
      <c r="A7358" s="183"/>
      <c r="B7358" s="184"/>
      <c r="C7358" s="185"/>
      <c r="D7358" s="168">
        <v>0.0</v>
      </c>
      <c r="E7358" s="189" t="str">
        <f>vlookup(C7358,'Master data'!$A$2:$C$29,3,0)</f>
        <v>#N/A</v>
      </c>
      <c r="F7358" s="190" t="str">
        <f>vlookup(C7358,'Master data'!$A$2:$C$29,2,0)</f>
        <v>#N/A</v>
      </c>
    </row>
    <row r="7359" ht="22.5" customHeight="1">
      <c r="A7359" s="183"/>
      <c r="B7359" s="184"/>
      <c r="C7359" s="185"/>
      <c r="D7359" s="168">
        <v>0.0</v>
      </c>
      <c r="E7359" s="189" t="str">
        <f>vlookup(C7359,'Master data'!$A$2:$C$29,3,0)</f>
        <v>#N/A</v>
      </c>
      <c r="F7359" s="190" t="str">
        <f>vlookup(C7359,'Master data'!$A$2:$C$29,2,0)</f>
        <v>#N/A</v>
      </c>
    </row>
    <row r="7360" ht="22.5" customHeight="1">
      <c r="A7360" s="183"/>
      <c r="B7360" s="184"/>
      <c r="C7360" s="185"/>
      <c r="D7360" s="168">
        <v>0.0</v>
      </c>
      <c r="E7360" s="189" t="str">
        <f>vlookup(C7360,'Master data'!$A$2:$C$29,3,0)</f>
        <v>#N/A</v>
      </c>
      <c r="F7360" s="190" t="str">
        <f>vlookup(C7360,'Master data'!$A$2:$C$29,2,0)</f>
        <v>#N/A</v>
      </c>
    </row>
    <row r="7361" ht="22.5" customHeight="1">
      <c r="A7361" s="183"/>
      <c r="B7361" s="184"/>
      <c r="C7361" s="185"/>
      <c r="D7361" s="168">
        <v>0.0</v>
      </c>
      <c r="E7361" s="189" t="str">
        <f>vlookup(C7361,'Master data'!$A$2:$C$29,3,0)</f>
        <v>#N/A</v>
      </c>
      <c r="F7361" s="190" t="str">
        <f>vlookup(C7361,'Master data'!$A$2:$C$29,2,0)</f>
        <v>#N/A</v>
      </c>
    </row>
    <row r="7362" ht="22.5" customHeight="1">
      <c r="A7362" s="183"/>
      <c r="B7362" s="184"/>
      <c r="C7362" s="185"/>
      <c r="D7362" s="168">
        <v>0.0</v>
      </c>
      <c r="E7362" s="189" t="str">
        <f>vlookup(C7362,'Master data'!$A$2:$C$29,3,0)</f>
        <v>#N/A</v>
      </c>
      <c r="F7362" s="190" t="str">
        <f>vlookup(C7362,'Master data'!$A$2:$C$29,2,0)</f>
        <v>#N/A</v>
      </c>
    </row>
    <row r="7363" ht="22.5" customHeight="1">
      <c r="A7363" s="183"/>
      <c r="B7363" s="184"/>
      <c r="C7363" s="185"/>
      <c r="D7363" s="168">
        <v>0.0</v>
      </c>
      <c r="E7363" s="189" t="str">
        <f>vlookup(C7363,'Master data'!$A$2:$C$29,3,0)</f>
        <v>#N/A</v>
      </c>
      <c r="F7363" s="190" t="str">
        <f>vlookup(C7363,'Master data'!$A$2:$C$29,2,0)</f>
        <v>#N/A</v>
      </c>
    </row>
    <row r="7364" ht="22.5" customHeight="1">
      <c r="A7364" s="183"/>
      <c r="B7364" s="184"/>
      <c r="C7364" s="185"/>
      <c r="D7364" s="168">
        <v>0.0</v>
      </c>
      <c r="E7364" s="189" t="str">
        <f>vlookup(C7364,'Master data'!$A$2:$C$29,3,0)</f>
        <v>#N/A</v>
      </c>
      <c r="F7364" s="190" t="str">
        <f>vlookup(C7364,'Master data'!$A$2:$C$29,2,0)</f>
        <v>#N/A</v>
      </c>
    </row>
    <row r="7365" ht="22.5" customHeight="1">
      <c r="A7365" s="183"/>
      <c r="B7365" s="184"/>
      <c r="C7365" s="185"/>
      <c r="D7365" s="168">
        <v>0.0</v>
      </c>
      <c r="E7365" s="189" t="str">
        <f>vlookup(C7365,'Master data'!$A$2:$C$29,3,0)</f>
        <v>#N/A</v>
      </c>
      <c r="F7365" s="190" t="str">
        <f>vlookup(C7365,'Master data'!$A$2:$C$29,2,0)</f>
        <v>#N/A</v>
      </c>
    </row>
    <row r="7366" ht="22.5" customHeight="1">
      <c r="A7366" s="183"/>
      <c r="B7366" s="184"/>
      <c r="C7366" s="185"/>
      <c r="D7366" s="168">
        <v>0.0</v>
      </c>
      <c r="E7366" s="189" t="str">
        <f>vlookup(C7366,'Master data'!$A$2:$C$29,3,0)</f>
        <v>#N/A</v>
      </c>
      <c r="F7366" s="190" t="str">
        <f>vlookup(C7366,'Master data'!$A$2:$C$29,2,0)</f>
        <v>#N/A</v>
      </c>
    </row>
    <row r="7367" ht="22.5" customHeight="1">
      <c r="A7367" s="183"/>
      <c r="B7367" s="184"/>
      <c r="C7367" s="185"/>
      <c r="D7367" s="168">
        <v>0.0</v>
      </c>
      <c r="E7367" s="189" t="str">
        <f>vlookup(C7367,'Master data'!$A$2:$C$29,3,0)</f>
        <v>#N/A</v>
      </c>
      <c r="F7367" s="190" t="str">
        <f>vlookup(C7367,'Master data'!$A$2:$C$29,2,0)</f>
        <v>#N/A</v>
      </c>
    </row>
    <row r="7368" ht="22.5" customHeight="1">
      <c r="A7368" s="183"/>
      <c r="B7368" s="184"/>
      <c r="C7368" s="185"/>
      <c r="D7368" s="168">
        <v>0.0</v>
      </c>
      <c r="E7368" s="189" t="str">
        <f>vlookup(C7368,'Master data'!$A$2:$C$29,3,0)</f>
        <v>#N/A</v>
      </c>
      <c r="F7368" s="190" t="str">
        <f>vlookup(C7368,'Master data'!$A$2:$C$29,2,0)</f>
        <v>#N/A</v>
      </c>
    </row>
    <row r="7369" ht="22.5" customHeight="1">
      <c r="A7369" s="183"/>
      <c r="B7369" s="184"/>
      <c r="C7369" s="185"/>
      <c r="D7369" s="168">
        <v>0.0</v>
      </c>
      <c r="E7369" s="189" t="str">
        <f>vlookup(C7369,'Master data'!$A$2:$C$29,3,0)</f>
        <v>#N/A</v>
      </c>
      <c r="F7369" s="190" t="str">
        <f>vlookup(C7369,'Master data'!$A$2:$C$29,2,0)</f>
        <v>#N/A</v>
      </c>
    </row>
    <row r="7370" ht="22.5" customHeight="1">
      <c r="A7370" s="183"/>
      <c r="B7370" s="184"/>
      <c r="C7370" s="185"/>
      <c r="D7370" s="168">
        <v>0.0</v>
      </c>
      <c r="E7370" s="189" t="str">
        <f>vlookup(C7370,'Master data'!$A$2:$C$29,3,0)</f>
        <v>#N/A</v>
      </c>
      <c r="F7370" s="190" t="str">
        <f>vlookup(C7370,'Master data'!$A$2:$C$29,2,0)</f>
        <v>#N/A</v>
      </c>
    </row>
    <row r="7371" ht="22.5" customHeight="1">
      <c r="A7371" s="183"/>
      <c r="B7371" s="184"/>
      <c r="C7371" s="185"/>
      <c r="D7371" s="168">
        <v>0.0</v>
      </c>
      <c r="E7371" s="189" t="str">
        <f>vlookup(C7371,'Master data'!$A$2:$C$29,3,0)</f>
        <v>#N/A</v>
      </c>
      <c r="F7371" s="190" t="str">
        <f>vlookup(C7371,'Master data'!$A$2:$C$29,2,0)</f>
        <v>#N/A</v>
      </c>
    </row>
    <row r="7372" ht="22.5" customHeight="1">
      <c r="A7372" s="183"/>
      <c r="B7372" s="184"/>
      <c r="C7372" s="185"/>
      <c r="D7372" s="168">
        <v>0.0</v>
      </c>
      <c r="E7372" s="189" t="str">
        <f>vlookup(C7372,'Master data'!$A$2:$C$29,3,0)</f>
        <v>#N/A</v>
      </c>
      <c r="F7372" s="190" t="str">
        <f>vlookup(C7372,'Master data'!$A$2:$C$29,2,0)</f>
        <v>#N/A</v>
      </c>
    </row>
    <row r="7373" ht="22.5" customHeight="1">
      <c r="A7373" s="183"/>
      <c r="B7373" s="184"/>
      <c r="C7373" s="185"/>
      <c r="D7373" s="168">
        <v>0.0</v>
      </c>
      <c r="E7373" s="189" t="str">
        <f>vlookup(C7373,'Master data'!$A$2:$C$29,3,0)</f>
        <v>#N/A</v>
      </c>
      <c r="F7373" s="190" t="str">
        <f>vlookup(C7373,'Master data'!$A$2:$C$29,2,0)</f>
        <v>#N/A</v>
      </c>
    </row>
    <row r="7374" ht="22.5" customHeight="1">
      <c r="A7374" s="183"/>
      <c r="B7374" s="184"/>
      <c r="C7374" s="185"/>
      <c r="D7374" s="168">
        <v>0.0</v>
      </c>
      <c r="E7374" s="189" t="str">
        <f>vlookup(C7374,'Master data'!$A$2:$C$29,3,0)</f>
        <v>#N/A</v>
      </c>
      <c r="F7374" s="190" t="str">
        <f>vlookup(C7374,'Master data'!$A$2:$C$29,2,0)</f>
        <v>#N/A</v>
      </c>
    </row>
    <row r="7375" ht="22.5" customHeight="1">
      <c r="A7375" s="183"/>
      <c r="B7375" s="184"/>
      <c r="C7375" s="185"/>
      <c r="D7375" s="168">
        <v>0.0</v>
      </c>
      <c r="E7375" s="189" t="str">
        <f>vlookup(C7375,'Master data'!$A$2:$C$29,3,0)</f>
        <v>#N/A</v>
      </c>
      <c r="F7375" s="190" t="str">
        <f>vlookup(C7375,'Master data'!$A$2:$C$29,2,0)</f>
        <v>#N/A</v>
      </c>
    </row>
    <row r="7376" ht="22.5" customHeight="1">
      <c r="A7376" s="183"/>
      <c r="B7376" s="184"/>
      <c r="C7376" s="185"/>
      <c r="D7376" s="168">
        <v>0.0</v>
      </c>
      <c r="E7376" s="189" t="str">
        <f>vlookup(C7376,'Master data'!$A$2:$C$29,3,0)</f>
        <v>#N/A</v>
      </c>
      <c r="F7376" s="190" t="str">
        <f>vlookup(C7376,'Master data'!$A$2:$C$29,2,0)</f>
        <v>#N/A</v>
      </c>
    </row>
    <row r="7377" ht="22.5" customHeight="1">
      <c r="A7377" s="183"/>
      <c r="B7377" s="184"/>
      <c r="C7377" s="185"/>
      <c r="D7377" s="168">
        <v>0.0</v>
      </c>
      <c r="E7377" s="189" t="str">
        <f>vlookup(C7377,'Master data'!$A$2:$C$29,3,0)</f>
        <v>#N/A</v>
      </c>
      <c r="F7377" s="190" t="str">
        <f>vlookup(C7377,'Master data'!$A$2:$C$29,2,0)</f>
        <v>#N/A</v>
      </c>
    </row>
    <row r="7378" ht="22.5" customHeight="1">
      <c r="A7378" s="183"/>
      <c r="B7378" s="184"/>
      <c r="C7378" s="185"/>
      <c r="D7378" s="168">
        <v>0.0</v>
      </c>
      <c r="E7378" s="189" t="str">
        <f>vlookup(C7378,'Master data'!$A$2:$C$29,3,0)</f>
        <v>#N/A</v>
      </c>
      <c r="F7378" s="190" t="str">
        <f>vlookup(C7378,'Master data'!$A$2:$C$29,2,0)</f>
        <v>#N/A</v>
      </c>
    </row>
    <row r="7379" ht="22.5" customHeight="1">
      <c r="A7379" s="183"/>
      <c r="B7379" s="184"/>
      <c r="C7379" s="185"/>
      <c r="D7379" s="168">
        <v>0.0</v>
      </c>
      <c r="E7379" s="189" t="str">
        <f>vlookup(C7379,'Master data'!$A$2:$C$29,3,0)</f>
        <v>#N/A</v>
      </c>
      <c r="F7379" s="190" t="str">
        <f>vlookup(C7379,'Master data'!$A$2:$C$29,2,0)</f>
        <v>#N/A</v>
      </c>
    </row>
    <row r="7380" ht="22.5" customHeight="1">
      <c r="A7380" s="183"/>
      <c r="B7380" s="184"/>
      <c r="C7380" s="185"/>
      <c r="D7380" s="168">
        <v>0.0</v>
      </c>
      <c r="E7380" s="189" t="str">
        <f>vlookup(C7380,'Master data'!$A$2:$C$29,3,0)</f>
        <v>#N/A</v>
      </c>
      <c r="F7380" s="190" t="str">
        <f>vlookup(C7380,'Master data'!$A$2:$C$29,2,0)</f>
        <v>#N/A</v>
      </c>
    </row>
    <row r="7381" ht="22.5" customHeight="1">
      <c r="A7381" s="183"/>
      <c r="B7381" s="184"/>
      <c r="C7381" s="185"/>
      <c r="D7381" s="168">
        <v>0.0</v>
      </c>
      <c r="E7381" s="189" t="str">
        <f>vlookup(C7381,'Master data'!$A$2:$C$29,3,0)</f>
        <v>#N/A</v>
      </c>
      <c r="F7381" s="190" t="str">
        <f>vlookup(C7381,'Master data'!$A$2:$C$29,2,0)</f>
        <v>#N/A</v>
      </c>
    </row>
    <row r="7382" ht="22.5" customHeight="1">
      <c r="A7382" s="183"/>
      <c r="B7382" s="184"/>
      <c r="C7382" s="185"/>
      <c r="D7382" s="168">
        <v>0.0</v>
      </c>
      <c r="E7382" s="189" t="str">
        <f>vlookup(C7382,'Master data'!$A$2:$C$29,3,0)</f>
        <v>#N/A</v>
      </c>
      <c r="F7382" s="190" t="str">
        <f>vlookup(C7382,'Master data'!$A$2:$C$29,2,0)</f>
        <v>#N/A</v>
      </c>
    </row>
    <row r="7383" ht="22.5" customHeight="1">
      <c r="A7383" s="183"/>
      <c r="B7383" s="184"/>
      <c r="C7383" s="185"/>
      <c r="D7383" s="168">
        <v>0.0</v>
      </c>
      <c r="E7383" s="189" t="str">
        <f>vlookup(C7383,'Master data'!$A$2:$C$29,3,0)</f>
        <v>#N/A</v>
      </c>
      <c r="F7383" s="190" t="str">
        <f>vlookup(C7383,'Master data'!$A$2:$C$29,2,0)</f>
        <v>#N/A</v>
      </c>
    </row>
    <row r="7384" ht="22.5" customHeight="1">
      <c r="A7384" s="183"/>
      <c r="B7384" s="184"/>
      <c r="C7384" s="185"/>
      <c r="D7384" s="168">
        <v>0.0</v>
      </c>
      <c r="E7384" s="189" t="str">
        <f>vlookup(C7384,'Master data'!$A$2:$C$29,3,0)</f>
        <v>#N/A</v>
      </c>
      <c r="F7384" s="190" t="str">
        <f>vlookup(C7384,'Master data'!$A$2:$C$29,2,0)</f>
        <v>#N/A</v>
      </c>
    </row>
    <row r="7385" ht="22.5" customHeight="1">
      <c r="A7385" s="183"/>
      <c r="B7385" s="184"/>
      <c r="C7385" s="185"/>
      <c r="D7385" s="168">
        <v>0.0</v>
      </c>
      <c r="E7385" s="189" t="str">
        <f>vlookup(C7385,'Master data'!$A$2:$C$29,3,0)</f>
        <v>#N/A</v>
      </c>
      <c r="F7385" s="190" t="str">
        <f>vlookup(C7385,'Master data'!$A$2:$C$29,2,0)</f>
        <v>#N/A</v>
      </c>
    </row>
    <row r="7386" ht="22.5" customHeight="1">
      <c r="A7386" s="183"/>
      <c r="B7386" s="184"/>
      <c r="C7386" s="185"/>
      <c r="D7386" s="168">
        <v>0.0</v>
      </c>
      <c r="E7386" s="189" t="str">
        <f>vlookup(C7386,'Master data'!$A$2:$C$29,3,0)</f>
        <v>#N/A</v>
      </c>
      <c r="F7386" s="190" t="str">
        <f>vlookup(C7386,'Master data'!$A$2:$C$29,2,0)</f>
        <v>#N/A</v>
      </c>
    </row>
    <row r="7387" ht="22.5" customHeight="1">
      <c r="A7387" s="183"/>
      <c r="B7387" s="184"/>
      <c r="C7387" s="185"/>
      <c r="D7387" s="168">
        <v>0.0</v>
      </c>
      <c r="E7387" s="189" t="str">
        <f>vlookup(C7387,'Master data'!$A$2:$C$29,3,0)</f>
        <v>#N/A</v>
      </c>
      <c r="F7387" s="190" t="str">
        <f>vlookup(C7387,'Master data'!$A$2:$C$29,2,0)</f>
        <v>#N/A</v>
      </c>
    </row>
    <row r="7388" ht="22.5" customHeight="1">
      <c r="A7388" s="183"/>
      <c r="B7388" s="184"/>
      <c r="C7388" s="185"/>
      <c r="D7388" s="168">
        <v>0.0</v>
      </c>
      <c r="E7388" s="189" t="str">
        <f>vlookup(C7388,'Master data'!$A$2:$C$29,3,0)</f>
        <v>#N/A</v>
      </c>
      <c r="F7388" s="190" t="str">
        <f>vlookup(C7388,'Master data'!$A$2:$C$29,2,0)</f>
        <v>#N/A</v>
      </c>
    </row>
    <row r="7389" ht="22.5" customHeight="1">
      <c r="A7389" s="183"/>
      <c r="B7389" s="184"/>
      <c r="C7389" s="185"/>
      <c r="D7389" s="168">
        <v>0.0</v>
      </c>
      <c r="E7389" s="189" t="str">
        <f>vlookup(C7389,'Master data'!$A$2:$C$29,3,0)</f>
        <v>#N/A</v>
      </c>
      <c r="F7389" s="190" t="str">
        <f>vlookup(C7389,'Master data'!$A$2:$C$29,2,0)</f>
        <v>#N/A</v>
      </c>
    </row>
    <row r="7390" ht="22.5" customHeight="1">
      <c r="A7390" s="183"/>
      <c r="B7390" s="184"/>
      <c r="C7390" s="185"/>
      <c r="D7390" s="168">
        <v>0.0</v>
      </c>
      <c r="E7390" s="189" t="str">
        <f>vlookup(C7390,'Master data'!$A$2:$C$29,3,0)</f>
        <v>#N/A</v>
      </c>
      <c r="F7390" s="190" t="str">
        <f>vlookup(C7390,'Master data'!$A$2:$C$29,2,0)</f>
        <v>#N/A</v>
      </c>
    </row>
    <row r="7391" ht="22.5" customHeight="1">
      <c r="A7391" s="183"/>
      <c r="B7391" s="184"/>
      <c r="C7391" s="185"/>
      <c r="D7391" s="168">
        <v>0.0</v>
      </c>
      <c r="E7391" s="189" t="str">
        <f>vlookup(C7391,'Master data'!$A$2:$C$29,3,0)</f>
        <v>#N/A</v>
      </c>
      <c r="F7391" s="190" t="str">
        <f>vlookup(C7391,'Master data'!$A$2:$C$29,2,0)</f>
        <v>#N/A</v>
      </c>
    </row>
    <row r="7392" ht="22.5" customHeight="1">
      <c r="A7392" s="183"/>
      <c r="B7392" s="184"/>
      <c r="C7392" s="185"/>
      <c r="D7392" s="168">
        <v>0.0</v>
      </c>
      <c r="E7392" s="189" t="str">
        <f>vlookup(C7392,'Master data'!$A$2:$C$29,3,0)</f>
        <v>#N/A</v>
      </c>
      <c r="F7392" s="190" t="str">
        <f>vlookup(C7392,'Master data'!$A$2:$C$29,2,0)</f>
        <v>#N/A</v>
      </c>
    </row>
    <row r="7393" ht="22.5" customHeight="1">
      <c r="A7393" s="183"/>
      <c r="B7393" s="184"/>
      <c r="C7393" s="185"/>
      <c r="D7393" s="168">
        <v>0.0</v>
      </c>
      <c r="E7393" s="189" t="str">
        <f>vlookup(C7393,'Master data'!$A$2:$C$29,3,0)</f>
        <v>#N/A</v>
      </c>
      <c r="F7393" s="190" t="str">
        <f>vlookup(C7393,'Master data'!$A$2:$C$29,2,0)</f>
        <v>#N/A</v>
      </c>
    </row>
    <row r="7394" ht="22.5" customHeight="1">
      <c r="A7394" s="183"/>
      <c r="B7394" s="184"/>
      <c r="C7394" s="185"/>
      <c r="D7394" s="168">
        <v>0.0</v>
      </c>
      <c r="E7394" s="189" t="str">
        <f>vlookup(C7394,'Master data'!$A$2:$C$29,3,0)</f>
        <v>#N/A</v>
      </c>
      <c r="F7394" s="190" t="str">
        <f>vlookup(C7394,'Master data'!$A$2:$C$29,2,0)</f>
        <v>#N/A</v>
      </c>
    </row>
    <row r="7395" ht="22.5" customHeight="1">
      <c r="A7395" s="183"/>
      <c r="B7395" s="184"/>
      <c r="C7395" s="185"/>
      <c r="D7395" s="168">
        <v>0.0</v>
      </c>
      <c r="E7395" s="189" t="str">
        <f>vlookup(C7395,'Master data'!$A$2:$C$29,3,0)</f>
        <v>#N/A</v>
      </c>
      <c r="F7395" s="190" t="str">
        <f>vlookup(C7395,'Master data'!$A$2:$C$29,2,0)</f>
        <v>#N/A</v>
      </c>
    </row>
    <row r="7396" ht="22.5" customHeight="1">
      <c r="A7396" s="183"/>
      <c r="B7396" s="184"/>
      <c r="C7396" s="185"/>
      <c r="D7396" s="168">
        <v>0.0</v>
      </c>
      <c r="E7396" s="189" t="str">
        <f>vlookup(C7396,'Master data'!$A$2:$C$29,3,0)</f>
        <v>#N/A</v>
      </c>
      <c r="F7396" s="190" t="str">
        <f>vlookup(C7396,'Master data'!$A$2:$C$29,2,0)</f>
        <v>#N/A</v>
      </c>
    </row>
    <row r="7397" ht="22.5" customHeight="1">
      <c r="A7397" s="183"/>
      <c r="B7397" s="184"/>
      <c r="C7397" s="185"/>
      <c r="D7397" s="168">
        <v>0.0</v>
      </c>
      <c r="E7397" s="189" t="str">
        <f>vlookup(C7397,'Master data'!$A$2:$C$29,3,0)</f>
        <v>#N/A</v>
      </c>
      <c r="F7397" s="190" t="str">
        <f>vlookup(C7397,'Master data'!$A$2:$C$29,2,0)</f>
        <v>#N/A</v>
      </c>
    </row>
    <row r="7398" ht="22.5" customHeight="1">
      <c r="A7398" s="183"/>
      <c r="B7398" s="184"/>
      <c r="C7398" s="185"/>
      <c r="D7398" s="168">
        <v>0.0</v>
      </c>
      <c r="E7398" s="189" t="str">
        <f>vlookup(C7398,'Master data'!$A$2:$C$29,3,0)</f>
        <v>#N/A</v>
      </c>
      <c r="F7398" s="190" t="str">
        <f>vlookup(C7398,'Master data'!$A$2:$C$29,2,0)</f>
        <v>#N/A</v>
      </c>
    </row>
    <row r="7399" ht="22.5" customHeight="1">
      <c r="A7399" s="183"/>
      <c r="B7399" s="184"/>
      <c r="C7399" s="185"/>
      <c r="D7399" s="168">
        <v>0.0</v>
      </c>
      <c r="E7399" s="189" t="str">
        <f>vlookup(C7399,'Master data'!$A$2:$C$29,3,0)</f>
        <v>#N/A</v>
      </c>
      <c r="F7399" s="190" t="str">
        <f>vlookup(C7399,'Master data'!$A$2:$C$29,2,0)</f>
        <v>#N/A</v>
      </c>
    </row>
    <row r="7400" ht="22.5" customHeight="1">
      <c r="A7400" s="183"/>
      <c r="B7400" s="184"/>
      <c r="C7400" s="185"/>
      <c r="D7400" s="168">
        <v>0.0</v>
      </c>
      <c r="E7400" s="189" t="str">
        <f>vlookup(C7400,'Master data'!$A$2:$C$29,3,0)</f>
        <v>#N/A</v>
      </c>
      <c r="F7400" s="190" t="str">
        <f>vlookup(C7400,'Master data'!$A$2:$C$29,2,0)</f>
        <v>#N/A</v>
      </c>
    </row>
    <row r="7401" ht="22.5" customHeight="1">
      <c r="A7401" s="183"/>
      <c r="B7401" s="184"/>
      <c r="C7401" s="185"/>
      <c r="D7401" s="168">
        <v>0.0</v>
      </c>
      <c r="E7401" s="189" t="str">
        <f>vlookup(C7401,'Master data'!$A$2:$C$29,3,0)</f>
        <v>#N/A</v>
      </c>
      <c r="F7401" s="190" t="str">
        <f>vlookup(C7401,'Master data'!$A$2:$C$29,2,0)</f>
        <v>#N/A</v>
      </c>
    </row>
    <row r="7402" ht="22.5" customHeight="1">
      <c r="A7402" s="183"/>
      <c r="B7402" s="184"/>
      <c r="C7402" s="185"/>
      <c r="D7402" s="168">
        <v>0.0</v>
      </c>
      <c r="E7402" s="189" t="str">
        <f>vlookup(C7402,'Master data'!$A$2:$C$29,3,0)</f>
        <v>#N/A</v>
      </c>
      <c r="F7402" s="190" t="str">
        <f>vlookup(C7402,'Master data'!$A$2:$C$29,2,0)</f>
        <v>#N/A</v>
      </c>
    </row>
    <row r="7403" ht="22.5" customHeight="1">
      <c r="A7403" s="183"/>
      <c r="B7403" s="184"/>
      <c r="C7403" s="185"/>
      <c r="D7403" s="168">
        <v>0.0</v>
      </c>
      <c r="E7403" s="189" t="str">
        <f>vlookup(C7403,'Master data'!$A$2:$C$29,3,0)</f>
        <v>#N/A</v>
      </c>
      <c r="F7403" s="190" t="str">
        <f>vlookup(C7403,'Master data'!$A$2:$C$29,2,0)</f>
        <v>#N/A</v>
      </c>
    </row>
    <row r="7404" ht="22.5" customHeight="1">
      <c r="A7404" s="183"/>
      <c r="B7404" s="184"/>
      <c r="C7404" s="185"/>
      <c r="D7404" s="168">
        <v>0.0</v>
      </c>
      <c r="E7404" s="189" t="str">
        <f>vlookup(C7404,'Master data'!$A$2:$C$29,3,0)</f>
        <v>#N/A</v>
      </c>
      <c r="F7404" s="190" t="str">
        <f>vlookup(C7404,'Master data'!$A$2:$C$29,2,0)</f>
        <v>#N/A</v>
      </c>
    </row>
    <row r="7405" ht="22.5" customHeight="1">
      <c r="A7405" s="183"/>
      <c r="B7405" s="184"/>
      <c r="C7405" s="185"/>
      <c r="D7405" s="168">
        <v>0.0</v>
      </c>
      <c r="E7405" s="189" t="str">
        <f>vlookup(C7405,'Master data'!$A$2:$C$29,3,0)</f>
        <v>#N/A</v>
      </c>
      <c r="F7405" s="190" t="str">
        <f>vlookup(C7405,'Master data'!$A$2:$C$29,2,0)</f>
        <v>#N/A</v>
      </c>
    </row>
    <row r="7406" ht="22.5" customHeight="1">
      <c r="A7406" s="183"/>
      <c r="B7406" s="184"/>
      <c r="C7406" s="185"/>
      <c r="D7406" s="168">
        <v>0.0</v>
      </c>
      <c r="E7406" s="189" t="str">
        <f>vlookup(C7406,'Master data'!$A$2:$C$29,3,0)</f>
        <v>#N/A</v>
      </c>
      <c r="F7406" s="190" t="str">
        <f>vlookup(C7406,'Master data'!$A$2:$C$29,2,0)</f>
        <v>#N/A</v>
      </c>
    </row>
    <row r="7407" ht="22.5" customHeight="1">
      <c r="A7407" s="183"/>
      <c r="B7407" s="184"/>
      <c r="C7407" s="185"/>
      <c r="D7407" s="168">
        <v>0.0</v>
      </c>
      <c r="E7407" s="189" t="str">
        <f>vlookup(C7407,'Master data'!$A$2:$C$29,3,0)</f>
        <v>#N/A</v>
      </c>
      <c r="F7407" s="190" t="str">
        <f>vlookup(C7407,'Master data'!$A$2:$C$29,2,0)</f>
        <v>#N/A</v>
      </c>
    </row>
    <row r="7408" ht="22.5" customHeight="1">
      <c r="A7408" s="183"/>
      <c r="B7408" s="184"/>
      <c r="C7408" s="185"/>
      <c r="D7408" s="168">
        <v>0.0</v>
      </c>
      <c r="E7408" s="189" t="str">
        <f>vlookup(C7408,'Master data'!$A$2:$C$29,3,0)</f>
        <v>#N/A</v>
      </c>
      <c r="F7408" s="190" t="str">
        <f>vlookup(C7408,'Master data'!$A$2:$C$29,2,0)</f>
        <v>#N/A</v>
      </c>
    </row>
    <row r="7409" ht="22.5" customHeight="1">
      <c r="A7409" s="183"/>
      <c r="B7409" s="184"/>
      <c r="C7409" s="185"/>
      <c r="D7409" s="168">
        <v>0.0</v>
      </c>
      <c r="E7409" s="189" t="str">
        <f>vlookup(C7409,'Master data'!$A$2:$C$29,3,0)</f>
        <v>#N/A</v>
      </c>
      <c r="F7409" s="190" t="str">
        <f>vlookup(C7409,'Master data'!$A$2:$C$29,2,0)</f>
        <v>#N/A</v>
      </c>
    </row>
    <row r="7410" ht="22.5" customHeight="1">
      <c r="A7410" s="183"/>
      <c r="B7410" s="184"/>
      <c r="C7410" s="185"/>
      <c r="D7410" s="168">
        <v>0.0</v>
      </c>
      <c r="E7410" s="189" t="str">
        <f>vlookup(C7410,'Master data'!$A$2:$C$29,3,0)</f>
        <v>#N/A</v>
      </c>
      <c r="F7410" s="190" t="str">
        <f>vlookup(C7410,'Master data'!$A$2:$C$29,2,0)</f>
        <v>#N/A</v>
      </c>
    </row>
    <row r="7411" ht="22.5" customHeight="1">
      <c r="A7411" s="183"/>
      <c r="B7411" s="184"/>
      <c r="C7411" s="185"/>
      <c r="D7411" s="168">
        <v>0.0</v>
      </c>
      <c r="E7411" s="189" t="str">
        <f>vlookup(C7411,'Master data'!$A$2:$C$29,3,0)</f>
        <v>#N/A</v>
      </c>
      <c r="F7411" s="190" t="str">
        <f>vlookup(C7411,'Master data'!$A$2:$C$29,2,0)</f>
        <v>#N/A</v>
      </c>
    </row>
    <row r="7412" ht="22.5" customHeight="1">
      <c r="A7412" s="183"/>
      <c r="B7412" s="184"/>
      <c r="C7412" s="185"/>
      <c r="D7412" s="168">
        <v>0.0</v>
      </c>
      <c r="E7412" s="189" t="str">
        <f>vlookup(C7412,'Master data'!$A$2:$C$29,3,0)</f>
        <v>#N/A</v>
      </c>
      <c r="F7412" s="190" t="str">
        <f>vlookup(C7412,'Master data'!$A$2:$C$29,2,0)</f>
        <v>#N/A</v>
      </c>
    </row>
    <row r="7413" ht="22.5" customHeight="1">
      <c r="A7413" s="183"/>
      <c r="B7413" s="184"/>
      <c r="C7413" s="185"/>
      <c r="D7413" s="168">
        <v>0.0</v>
      </c>
      <c r="E7413" s="189" t="str">
        <f>vlookup(C7413,'Master data'!$A$2:$C$29,3,0)</f>
        <v>#N/A</v>
      </c>
      <c r="F7413" s="190" t="str">
        <f>vlookup(C7413,'Master data'!$A$2:$C$29,2,0)</f>
        <v>#N/A</v>
      </c>
    </row>
    <row r="7414" ht="22.5" customHeight="1">
      <c r="A7414" s="183"/>
      <c r="B7414" s="184"/>
      <c r="C7414" s="185"/>
      <c r="D7414" s="168">
        <v>0.0</v>
      </c>
      <c r="E7414" s="189" t="str">
        <f>vlookup(C7414,'Master data'!$A$2:$C$29,3,0)</f>
        <v>#N/A</v>
      </c>
      <c r="F7414" s="190" t="str">
        <f>vlookup(C7414,'Master data'!$A$2:$C$29,2,0)</f>
        <v>#N/A</v>
      </c>
    </row>
    <row r="7415" ht="22.5" customHeight="1">
      <c r="A7415" s="183"/>
      <c r="B7415" s="184"/>
      <c r="C7415" s="185"/>
      <c r="D7415" s="168">
        <v>0.0</v>
      </c>
      <c r="E7415" s="189" t="str">
        <f>vlookup(C7415,'Master data'!$A$2:$C$29,3,0)</f>
        <v>#N/A</v>
      </c>
      <c r="F7415" s="190" t="str">
        <f>vlookup(C7415,'Master data'!$A$2:$C$29,2,0)</f>
        <v>#N/A</v>
      </c>
    </row>
    <row r="7416" ht="22.5" customHeight="1">
      <c r="A7416" s="183"/>
      <c r="B7416" s="184"/>
      <c r="C7416" s="185"/>
      <c r="D7416" s="168">
        <v>0.0</v>
      </c>
      <c r="E7416" s="189" t="str">
        <f>vlookup(C7416,'Master data'!$A$2:$C$29,3,0)</f>
        <v>#N/A</v>
      </c>
      <c r="F7416" s="190" t="str">
        <f>vlookup(C7416,'Master data'!$A$2:$C$29,2,0)</f>
        <v>#N/A</v>
      </c>
    </row>
    <row r="7417" ht="22.5" customHeight="1">
      <c r="A7417" s="183"/>
      <c r="B7417" s="184"/>
      <c r="C7417" s="185"/>
      <c r="D7417" s="168">
        <v>0.0</v>
      </c>
      <c r="E7417" s="189" t="str">
        <f>vlookup(C7417,'Master data'!$A$2:$C$29,3,0)</f>
        <v>#N/A</v>
      </c>
      <c r="F7417" s="190" t="str">
        <f>vlookup(C7417,'Master data'!$A$2:$C$29,2,0)</f>
        <v>#N/A</v>
      </c>
    </row>
    <row r="7418" ht="22.5" customHeight="1">
      <c r="A7418" s="183"/>
      <c r="B7418" s="184"/>
      <c r="C7418" s="185"/>
      <c r="D7418" s="168">
        <v>0.0</v>
      </c>
      <c r="E7418" s="189" t="str">
        <f>vlookup(C7418,'Master data'!$A$2:$C$29,3,0)</f>
        <v>#N/A</v>
      </c>
      <c r="F7418" s="190" t="str">
        <f>vlookup(C7418,'Master data'!$A$2:$C$29,2,0)</f>
        <v>#N/A</v>
      </c>
    </row>
    <row r="7419" ht="22.5" customHeight="1">
      <c r="A7419" s="183"/>
      <c r="B7419" s="184"/>
      <c r="C7419" s="185"/>
      <c r="D7419" s="168">
        <v>0.0</v>
      </c>
      <c r="E7419" s="189" t="str">
        <f>vlookup(C7419,'Master data'!$A$2:$C$29,3,0)</f>
        <v>#N/A</v>
      </c>
      <c r="F7419" s="190" t="str">
        <f>vlookup(C7419,'Master data'!$A$2:$C$29,2,0)</f>
        <v>#N/A</v>
      </c>
    </row>
    <row r="7420" ht="22.5" customHeight="1">
      <c r="A7420" s="183"/>
      <c r="B7420" s="184"/>
      <c r="C7420" s="185"/>
      <c r="D7420" s="168">
        <v>0.0</v>
      </c>
      <c r="E7420" s="189" t="str">
        <f>vlookup(C7420,'Master data'!$A$2:$C$29,3,0)</f>
        <v>#N/A</v>
      </c>
      <c r="F7420" s="190" t="str">
        <f>vlookup(C7420,'Master data'!$A$2:$C$29,2,0)</f>
        <v>#N/A</v>
      </c>
    </row>
    <row r="7421" ht="22.5" customHeight="1">
      <c r="A7421" s="183"/>
      <c r="B7421" s="184"/>
      <c r="C7421" s="185"/>
      <c r="D7421" s="168">
        <v>0.0</v>
      </c>
      <c r="E7421" s="189" t="str">
        <f>vlookup(C7421,'Master data'!$A$2:$C$29,3,0)</f>
        <v>#N/A</v>
      </c>
      <c r="F7421" s="190" t="str">
        <f>vlookup(C7421,'Master data'!$A$2:$C$29,2,0)</f>
        <v>#N/A</v>
      </c>
    </row>
    <row r="7422" ht="22.5" customHeight="1">
      <c r="A7422" s="183"/>
      <c r="B7422" s="184"/>
      <c r="C7422" s="185"/>
      <c r="D7422" s="168">
        <v>0.0</v>
      </c>
      <c r="E7422" s="189" t="str">
        <f>vlookup(C7422,'Master data'!$A$2:$C$29,3,0)</f>
        <v>#N/A</v>
      </c>
      <c r="F7422" s="190" t="str">
        <f>vlookup(C7422,'Master data'!$A$2:$C$29,2,0)</f>
        <v>#N/A</v>
      </c>
    </row>
    <row r="7423" ht="22.5" customHeight="1">
      <c r="A7423" s="183"/>
      <c r="B7423" s="184"/>
      <c r="C7423" s="185"/>
      <c r="D7423" s="168">
        <v>0.0</v>
      </c>
      <c r="E7423" s="189" t="str">
        <f>vlookup(C7423,'Master data'!$A$2:$C$29,3,0)</f>
        <v>#N/A</v>
      </c>
      <c r="F7423" s="190" t="str">
        <f>vlookup(C7423,'Master data'!$A$2:$C$29,2,0)</f>
        <v>#N/A</v>
      </c>
    </row>
    <row r="7424" ht="22.5" customHeight="1">
      <c r="A7424" s="183"/>
      <c r="B7424" s="184"/>
      <c r="C7424" s="185"/>
      <c r="D7424" s="168">
        <v>0.0</v>
      </c>
      <c r="E7424" s="189" t="str">
        <f>vlookup(C7424,'Master data'!$A$2:$C$29,3,0)</f>
        <v>#N/A</v>
      </c>
      <c r="F7424" s="190" t="str">
        <f>vlookup(C7424,'Master data'!$A$2:$C$29,2,0)</f>
        <v>#N/A</v>
      </c>
    </row>
    <row r="7425" ht="22.5" customHeight="1">
      <c r="A7425" s="183"/>
      <c r="B7425" s="184"/>
      <c r="C7425" s="185"/>
      <c r="D7425" s="168">
        <v>0.0</v>
      </c>
      <c r="E7425" s="189" t="str">
        <f>vlookup(C7425,'Master data'!$A$2:$C$29,3,0)</f>
        <v>#N/A</v>
      </c>
      <c r="F7425" s="190" t="str">
        <f>vlookup(C7425,'Master data'!$A$2:$C$29,2,0)</f>
        <v>#N/A</v>
      </c>
    </row>
    <row r="7426" ht="22.5" customHeight="1">
      <c r="A7426" s="183"/>
      <c r="B7426" s="184"/>
      <c r="C7426" s="185"/>
      <c r="D7426" s="168">
        <v>0.0</v>
      </c>
      <c r="E7426" s="189" t="str">
        <f>vlookup(C7426,'Master data'!$A$2:$C$29,3,0)</f>
        <v>#N/A</v>
      </c>
      <c r="F7426" s="190" t="str">
        <f>vlookup(C7426,'Master data'!$A$2:$C$29,2,0)</f>
        <v>#N/A</v>
      </c>
    </row>
    <row r="7427" ht="22.5" customHeight="1">
      <c r="A7427" s="183"/>
      <c r="B7427" s="184"/>
      <c r="C7427" s="185"/>
      <c r="D7427" s="168">
        <v>0.0</v>
      </c>
      <c r="E7427" s="189" t="str">
        <f>vlookup(C7427,'Master data'!$A$2:$C$29,3,0)</f>
        <v>#N/A</v>
      </c>
      <c r="F7427" s="190" t="str">
        <f>vlookup(C7427,'Master data'!$A$2:$C$29,2,0)</f>
        <v>#N/A</v>
      </c>
    </row>
    <row r="7428" ht="22.5" customHeight="1">
      <c r="A7428" s="183"/>
      <c r="B7428" s="184"/>
      <c r="C7428" s="185"/>
      <c r="D7428" s="168">
        <v>0.0</v>
      </c>
      <c r="E7428" s="189" t="str">
        <f>vlookup(C7428,'Master data'!$A$2:$C$29,3,0)</f>
        <v>#N/A</v>
      </c>
      <c r="F7428" s="190" t="str">
        <f>vlookup(C7428,'Master data'!$A$2:$C$29,2,0)</f>
        <v>#N/A</v>
      </c>
    </row>
    <row r="7429" ht="22.5" customHeight="1">
      <c r="A7429" s="183"/>
      <c r="B7429" s="184"/>
      <c r="C7429" s="185"/>
      <c r="D7429" s="168">
        <v>0.0</v>
      </c>
      <c r="E7429" s="189" t="str">
        <f>vlookup(C7429,'Master data'!$A$2:$C$29,3,0)</f>
        <v>#N/A</v>
      </c>
      <c r="F7429" s="190" t="str">
        <f>vlookup(C7429,'Master data'!$A$2:$C$29,2,0)</f>
        <v>#N/A</v>
      </c>
    </row>
    <row r="7430" ht="22.5" customHeight="1">
      <c r="A7430" s="183"/>
      <c r="B7430" s="184"/>
      <c r="C7430" s="185"/>
      <c r="D7430" s="168">
        <v>0.0</v>
      </c>
      <c r="E7430" s="189" t="str">
        <f>vlookup(C7430,'Master data'!$A$2:$C$29,3,0)</f>
        <v>#N/A</v>
      </c>
      <c r="F7430" s="190" t="str">
        <f>vlookup(C7430,'Master data'!$A$2:$C$29,2,0)</f>
        <v>#N/A</v>
      </c>
    </row>
    <row r="7431" ht="22.5" customHeight="1">
      <c r="A7431" s="183"/>
      <c r="B7431" s="184"/>
      <c r="C7431" s="185"/>
      <c r="D7431" s="168">
        <v>0.0</v>
      </c>
      <c r="E7431" s="189" t="str">
        <f>vlookup(C7431,'Master data'!$A$2:$C$29,3,0)</f>
        <v>#N/A</v>
      </c>
      <c r="F7431" s="190" t="str">
        <f>vlookup(C7431,'Master data'!$A$2:$C$29,2,0)</f>
        <v>#N/A</v>
      </c>
    </row>
    <row r="7432" ht="22.5" customHeight="1">
      <c r="A7432" s="183"/>
      <c r="B7432" s="184"/>
      <c r="C7432" s="185"/>
      <c r="D7432" s="168">
        <v>0.0</v>
      </c>
      <c r="E7432" s="189" t="str">
        <f>vlookup(C7432,'Master data'!$A$2:$C$29,3,0)</f>
        <v>#N/A</v>
      </c>
      <c r="F7432" s="190" t="str">
        <f>vlookup(C7432,'Master data'!$A$2:$C$29,2,0)</f>
        <v>#N/A</v>
      </c>
    </row>
    <row r="7433" ht="22.5" customHeight="1">
      <c r="A7433" s="183"/>
      <c r="B7433" s="184"/>
      <c r="C7433" s="185"/>
      <c r="D7433" s="168">
        <v>0.0</v>
      </c>
      <c r="E7433" s="189" t="str">
        <f>vlookup(C7433,'Master data'!$A$2:$C$29,3,0)</f>
        <v>#N/A</v>
      </c>
      <c r="F7433" s="190" t="str">
        <f>vlookup(C7433,'Master data'!$A$2:$C$29,2,0)</f>
        <v>#N/A</v>
      </c>
    </row>
    <row r="7434" ht="22.5" customHeight="1">
      <c r="A7434" s="183"/>
      <c r="B7434" s="184"/>
      <c r="C7434" s="185"/>
      <c r="D7434" s="168">
        <v>0.0</v>
      </c>
      <c r="E7434" s="189" t="str">
        <f>vlookup(C7434,'Master data'!$A$2:$C$29,3,0)</f>
        <v>#N/A</v>
      </c>
      <c r="F7434" s="190" t="str">
        <f>vlookup(C7434,'Master data'!$A$2:$C$29,2,0)</f>
        <v>#N/A</v>
      </c>
    </row>
    <row r="7435" ht="22.5" customHeight="1">
      <c r="A7435" s="183"/>
      <c r="B7435" s="184"/>
      <c r="C7435" s="185"/>
      <c r="D7435" s="168">
        <v>0.0</v>
      </c>
      <c r="E7435" s="189" t="str">
        <f>vlookup(C7435,'Master data'!$A$2:$C$29,3,0)</f>
        <v>#N/A</v>
      </c>
      <c r="F7435" s="190" t="str">
        <f>vlookup(C7435,'Master data'!$A$2:$C$29,2,0)</f>
        <v>#N/A</v>
      </c>
    </row>
    <row r="7436" ht="22.5" customHeight="1">
      <c r="A7436" s="183"/>
      <c r="B7436" s="184"/>
      <c r="C7436" s="185"/>
      <c r="D7436" s="168">
        <v>0.0</v>
      </c>
      <c r="E7436" s="189" t="str">
        <f>vlookup(C7436,'Master data'!$A$2:$C$29,3,0)</f>
        <v>#N/A</v>
      </c>
      <c r="F7436" s="190" t="str">
        <f>vlookup(C7436,'Master data'!$A$2:$C$29,2,0)</f>
        <v>#N/A</v>
      </c>
    </row>
    <row r="7437" ht="22.5" customHeight="1">
      <c r="A7437" s="183"/>
      <c r="B7437" s="184"/>
      <c r="C7437" s="185"/>
      <c r="D7437" s="168">
        <v>0.0</v>
      </c>
      <c r="E7437" s="189" t="str">
        <f>vlookup(C7437,'Master data'!$A$2:$C$29,3,0)</f>
        <v>#N/A</v>
      </c>
      <c r="F7437" s="190" t="str">
        <f>vlookup(C7437,'Master data'!$A$2:$C$29,2,0)</f>
        <v>#N/A</v>
      </c>
    </row>
    <row r="7438" ht="22.5" customHeight="1">
      <c r="A7438" s="183"/>
      <c r="B7438" s="184"/>
      <c r="C7438" s="185"/>
      <c r="D7438" s="168">
        <v>0.0</v>
      </c>
      <c r="E7438" s="189" t="str">
        <f>vlookup(C7438,'Master data'!$A$2:$C$29,3,0)</f>
        <v>#N/A</v>
      </c>
      <c r="F7438" s="190" t="str">
        <f>vlookup(C7438,'Master data'!$A$2:$C$29,2,0)</f>
        <v>#N/A</v>
      </c>
    </row>
    <row r="7439" ht="22.5" customHeight="1">
      <c r="A7439" s="183"/>
      <c r="B7439" s="184"/>
      <c r="C7439" s="185"/>
      <c r="D7439" s="168">
        <v>0.0</v>
      </c>
      <c r="E7439" s="189" t="str">
        <f>vlookup(C7439,'Master data'!$A$2:$C$29,3,0)</f>
        <v>#N/A</v>
      </c>
      <c r="F7439" s="190" t="str">
        <f>vlookup(C7439,'Master data'!$A$2:$C$29,2,0)</f>
        <v>#N/A</v>
      </c>
    </row>
    <row r="7440" ht="22.5" customHeight="1">
      <c r="A7440" s="183"/>
      <c r="B7440" s="184"/>
      <c r="C7440" s="185"/>
      <c r="D7440" s="168">
        <v>0.0</v>
      </c>
      <c r="E7440" s="189" t="str">
        <f>vlookup(C7440,'Master data'!$A$2:$C$29,3,0)</f>
        <v>#N/A</v>
      </c>
      <c r="F7440" s="190" t="str">
        <f>vlookup(C7440,'Master data'!$A$2:$C$29,2,0)</f>
        <v>#N/A</v>
      </c>
    </row>
    <row r="7441" ht="22.5" customHeight="1">
      <c r="A7441" s="183"/>
      <c r="B7441" s="184"/>
      <c r="C7441" s="185"/>
      <c r="D7441" s="168">
        <v>0.0</v>
      </c>
      <c r="E7441" s="189" t="str">
        <f>vlookup(C7441,'Master data'!$A$2:$C$29,3,0)</f>
        <v>#N/A</v>
      </c>
      <c r="F7441" s="190" t="str">
        <f>vlookup(C7441,'Master data'!$A$2:$C$29,2,0)</f>
        <v>#N/A</v>
      </c>
    </row>
    <row r="7442" ht="22.5" customHeight="1">
      <c r="A7442" s="183"/>
      <c r="B7442" s="184"/>
      <c r="C7442" s="185"/>
      <c r="D7442" s="168">
        <v>0.0</v>
      </c>
      <c r="E7442" s="189" t="str">
        <f>vlookup(C7442,'Master data'!$A$2:$C$29,3,0)</f>
        <v>#N/A</v>
      </c>
      <c r="F7442" s="190" t="str">
        <f>vlookup(C7442,'Master data'!$A$2:$C$29,2,0)</f>
        <v>#N/A</v>
      </c>
    </row>
    <row r="7443" ht="22.5" customHeight="1">
      <c r="A7443" s="183"/>
      <c r="B7443" s="184"/>
      <c r="C7443" s="185"/>
      <c r="D7443" s="168">
        <v>0.0</v>
      </c>
      <c r="E7443" s="189" t="str">
        <f>vlookup(C7443,'Master data'!$A$2:$C$29,3,0)</f>
        <v>#N/A</v>
      </c>
      <c r="F7443" s="190" t="str">
        <f>vlookup(C7443,'Master data'!$A$2:$C$29,2,0)</f>
        <v>#N/A</v>
      </c>
    </row>
    <row r="7444" ht="22.5" customHeight="1">
      <c r="A7444" s="183"/>
      <c r="B7444" s="184"/>
      <c r="C7444" s="185"/>
      <c r="D7444" s="168">
        <v>0.0</v>
      </c>
      <c r="E7444" s="189" t="str">
        <f>vlookup(C7444,'Master data'!$A$2:$C$29,3,0)</f>
        <v>#N/A</v>
      </c>
      <c r="F7444" s="190" t="str">
        <f>vlookup(C7444,'Master data'!$A$2:$C$29,2,0)</f>
        <v>#N/A</v>
      </c>
    </row>
    <row r="7445" ht="22.5" customHeight="1">
      <c r="A7445" s="183"/>
      <c r="B7445" s="184"/>
      <c r="C7445" s="185"/>
      <c r="D7445" s="168">
        <v>0.0</v>
      </c>
      <c r="E7445" s="189" t="str">
        <f>vlookup(C7445,'Master data'!$A$2:$C$29,3,0)</f>
        <v>#N/A</v>
      </c>
      <c r="F7445" s="190" t="str">
        <f>vlookup(C7445,'Master data'!$A$2:$C$29,2,0)</f>
        <v>#N/A</v>
      </c>
    </row>
    <row r="7446" ht="22.5" customHeight="1">
      <c r="A7446" s="183"/>
      <c r="B7446" s="184"/>
      <c r="C7446" s="185"/>
      <c r="D7446" s="168">
        <v>0.0</v>
      </c>
      <c r="E7446" s="189" t="str">
        <f>vlookup(C7446,'Master data'!$A$2:$C$29,3,0)</f>
        <v>#N/A</v>
      </c>
      <c r="F7446" s="190" t="str">
        <f>vlookup(C7446,'Master data'!$A$2:$C$29,2,0)</f>
        <v>#N/A</v>
      </c>
    </row>
    <row r="7447" ht="22.5" customHeight="1">
      <c r="A7447" s="183"/>
      <c r="B7447" s="184"/>
      <c r="C7447" s="185"/>
      <c r="D7447" s="168">
        <v>0.0</v>
      </c>
      <c r="E7447" s="189" t="str">
        <f>vlookup(C7447,'Master data'!$A$2:$C$29,3,0)</f>
        <v>#N/A</v>
      </c>
      <c r="F7447" s="190" t="str">
        <f>vlookup(C7447,'Master data'!$A$2:$C$29,2,0)</f>
        <v>#N/A</v>
      </c>
    </row>
    <row r="7448" ht="22.5" customHeight="1">
      <c r="A7448" s="183"/>
      <c r="B7448" s="184"/>
      <c r="C7448" s="185"/>
      <c r="D7448" s="168">
        <v>0.0</v>
      </c>
      <c r="E7448" s="189" t="str">
        <f>vlookup(C7448,'Master data'!$A$2:$C$29,3,0)</f>
        <v>#N/A</v>
      </c>
      <c r="F7448" s="190" t="str">
        <f>vlookup(C7448,'Master data'!$A$2:$C$29,2,0)</f>
        <v>#N/A</v>
      </c>
    </row>
    <row r="7449" ht="22.5" customHeight="1">
      <c r="A7449" s="183"/>
      <c r="B7449" s="184"/>
      <c r="C7449" s="185"/>
      <c r="D7449" s="168">
        <v>0.0</v>
      </c>
      <c r="E7449" s="189" t="str">
        <f>vlookup(C7449,'Master data'!$A$2:$C$29,3,0)</f>
        <v>#N/A</v>
      </c>
      <c r="F7449" s="190" t="str">
        <f>vlookup(C7449,'Master data'!$A$2:$C$29,2,0)</f>
        <v>#N/A</v>
      </c>
    </row>
    <row r="7450" ht="22.5" customHeight="1">
      <c r="A7450" s="183"/>
      <c r="B7450" s="184"/>
      <c r="C7450" s="185"/>
      <c r="D7450" s="168">
        <v>0.0</v>
      </c>
      <c r="E7450" s="189" t="str">
        <f>vlookup(C7450,'Master data'!$A$2:$C$29,3,0)</f>
        <v>#N/A</v>
      </c>
      <c r="F7450" s="190" t="str">
        <f>vlookup(C7450,'Master data'!$A$2:$C$29,2,0)</f>
        <v>#N/A</v>
      </c>
    </row>
    <row r="7451" ht="22.5" customHeight="1">
      <c r="A7451" s="183"/>
      <c r="B7451" s="184"/>
      <c r="C7451" s="185"/>
      <c r="D7451" s="168">
        <v>0.0</v>
      </c>
      <c r="E7451" s="189" t="str">
        <f>vlookup(C7451,'Master data'!$A$2:$C$29,3,0)</f>
        <v>#N/A</v>
      </c>
      <c r="F7451" s="190" t="str">
        <f>vlookup(C7451,'Master data'!$A$2:$C$29,2,0)</f>
        <v>#N/A</v>
      </c>
    </row>
    <row r="7452" ht="22.5" customHeight="1">
      <c r="A7452" s="183"/>
      <c r="B7452" s="184"/>
      <c r="C7452" s="185"/>
      <c r="D7452" s="168">
        <v>0.0</v>
      </c>
      <c r="E7452" s="189" t="str">
        <f>vlookup(C7452,'Master data'!$A$2:$C$29,3,0)</f>
        <v>#N/A</v>
      </c>
      <c r="F7452" s="190" t="str">
        <f>vlookup(C7452,'Master data'!$A$2:$C$29,2,0)</f>
        <v>#N/A</v>
      </c>
    </row>
    <row r="7453" ht="22.5" customHeight="1">
      <c r="A7453" s="183"/>
      <c r="B7453" s="184"/>
      <c r="C7453" s="185"/>
      <c r="D7453" s="168">
        <v>0.0</v>
      </c>
      <c r="E7453" s="189" t="str">
        <f>vlookup(C7453,'Master data'!$A$2:$C$29,3,0)</f>
        <v>#N/A</v>
      </c>
      <c r="F7453" s="190" t="str">
        <f>vlookup(C7453,'Master data'!$A$2:$C$29,2,0)</f>
        <v>#N/A</v>
      </c>
    </row>
    <row r="7454" ht="22.5" customHeight="1">
      <c r="A7454" s="183"/>
      <c r="B7454" s="184"/>
      <c r="C7454" s="185"/>
      <c r="D7454" s="168">
        <v>0.0</v>
      </c>
      <c r="E7454" s="189" t="str">
        <f>vlookup(C7454,'Master data'!$A$2:$C$29,3,0)</f>
        <v>#N/A</v>
      </c>
      <c r="F7454" s="190" t="str">
        <f>vlookup(C7454,'Master data'!$A$2:$C$29,2,0)</f>
        <v>#N/A</v>
      </c>
    </row>
    <row r="7455" ht="22.5" customHeight="1">
      <c r="A7455" s="183"/>
      <c r="B7455" s="184"/>
      <c r="C7455" s="185"/>
      <c r="D7455" s="168">
        <v>0.0</v>
      </c>
      <c r="E7455" s="189" t="str">
        <f>vlookup(C7455,'Master data'!$A$2:$C$29,3,0)</f>
        <v>#N/A</v>
      </c>
      <c r="F7455" s="190" t="str">
        <f>vlookup(C7455,'Master data'!$A$2:$C$29,2,0)</f>
        <v>#N/A</v>
      </c>
    </row>
    <row r="7456" ht="22.5" customHeight="1">
      <c r="A7456" s="183"/>
      <c r="B7456" s="184"/>
      <c r="C7456" s="185"/>
      <c r="D7456" s="168">
        <v>0.0</v>
      </c>
      <c r="E7456" s="189" t="str">
        <f>vlookup(C7456,'Master data'!$A$2:$C$29,3,0)</f>
        <v>#N/A</v>
      </c>
      <c r="F7456" s="190" t="str">
        <f>vlookup(C7456,'Master data'!$A$2:$C$29,2,0)</f>
        <v>#N/A</v>
      </c>
    </row>
    <row r="7457" ht="22.5" customHeight="1">
      <c r="A7457" s="183"/>
      <c r="B7457" s="184"/>
      <c r="C7457" s="185"/>
      <c r="D7457" s="168">
        <v>0.0</v>
      </c>
      <c r="E7457" s="189" t="str">
        <f>vlookup(C7457,'Master data'!$A$2:$C$29,3,0)</f>
        <v>#N/A</v>
      </c>
      <c r="F7457" s="190" t="str">
        <f>vlookup(C7457,'Master data'!$A$2:$C$29,2,0)</f>
        <v>#N/A</v>
      </c>
    </row>
    <row r="7458" ht="22.5" customHeight="1">
      <c r="A7458" s="183"/>
      <c r="B7458" s="184"/>
      <c r="C7458" s="185"/>
      <c r="D7458" s="168">
        <v>0.0</v>
      </c>
      <c r="E7458" s="189" t="str">
        <f>vlookup(C7458,'Master data'!$A$2:$C$29,3,0)</f>
        <v>#N/A</v>
      </c>
      <c r="F7458" s="190" t="str">
        <f>vlookup(C7458,'Master data'!$A$2:$C$29,2,0)</f>
        <v>#N/A</v>
      </c>
    </row>
    <row r="7459" ht="22.5" customHeight="1">
      <c r="A7459" s="183"/>
      <c r="B7459" s="184"/>
      <c r="C7459" s="185"/>
      <c r="D7459" s="168">
        <v>0.0</v>
      </c>
      <c r="E7459" s="189" t="str">
        <f>vlookup(C7459,'Master data'!$A$2:$C$29,3,0)</f>
        <v>#N/A</v>
      </c>
      <c r="F7459" s="190" t="str">
        <f>vlookup(C7459,'Master data'!$A$2:$C$29,2,0)</f>
        <v>#N/A</v>
      </c>
    </row>
    <row r="7460" ht="22.5" customHeight="1">
      <c r="A7460" s="183"/>
      <c r="B7460" s="184"/>
      <c r="C7460" s="185"/>
      <c r="D7460" s="168">
        <v>0.0</v>
      </c>
      <c r="E7460" s="189" t="str">
        <f>vlookup(C7460,'Master data'!$A$2:$C$29,3,0)</f>
        <v>#N/A</v>
      </c>
      <c r="F7460" s="190" t="str">
        <f>vlookup(C7460,'Master data'!$A$2:$C$29,2,0)</f>
        <v>#N/A</v>
      </c>
    </row>
    <row r="7461" ht="22.5" customHeight="1">
      <c r="A7461" s="183"/>
      <c r="B7461" s="184"/>
      <c r="C7461" s="185"/>
      <c r="D7461" s="168">
        <v>0.0</v>
      </c>
      <c r="E7461" s="189" t="str">
        <f>vlookup(C7461,'Master data'!$A$2:$C$29,3,0)</f>
        <v>#N/A</v>
      </c>
      <c r="F7461" s="190" t="str">
        <f>vlookup(C7461,'Master data'!$A$2:$C$29,2,0)</f>
        <v>#N/A</v>
      </c>
    </row>
    <row r="7462" ht="22.5" customHeight="1">
      <c r="A7462" s="183"/>
      <c r="B7462" s="184"/>
      <c r="C7462" s="185"/>
      <c r="D7462" s="168">
        <v>0.0</v>
      </c>
      <c r="E7462" s="189" t="str">
        <f>vlookup(C7462,'Master data'!$A$2:$C$29,3,0)</f>
        <v>#N/A</v>
      </c>
      <c r="F7462" s="190" t="str">
        <f>vlookup(C7462,'Master data'!$A$2:$C$29,2,0)</f>
        <v>#N/A</v>
      </c>
    </row>
    <row r="7463" ht="22.5" customHeight="1">
      <c r="A7463" s="183"/>
      <c r="B7463" s="184"/>
      <c r="C7463" s="185"/>
      <c r="D7463" s="168">
        <v>0.0</v>
      </c>
      <c r="E7463" s="189" t="str">
        <f>vlookup(C7463,'Master data'!$A$2:$C$29,3,0)</f>
        <v>#N/A</v>
      </c>
      <c r="F7463" s="190" t="str">
        <f>vlookup(C7463,'Master data'!$A$2:$C$29,2,0)</f>
        <v>#N/A</v>
      </c>
    </row>
    <row r="7464" ht="22.5" customHeight="1">
      <c r="A7464" s="183"/>
      <c r="B7464" s="184"/>
      <c r="C7464" s="185"/>
      <c r="D7464" s="168">
        <v>0.0</v>
      </c>
      <c r="E7464" s="189" t="str">
        <f>vlookup(C7464,'Master data'!$A$2:$C$29,3,0)</f>
        <v>#N/A</v>
      </c>
      <c r="F7464" s="190" t="str">
        <f>vlookup(C7464,'Master data'!$A$2:$C$29,2,0)</f>
        <v>#N/A</v>
      </c>
    </row>
    <row r="7465" ht="22.5" customHeight="1">
      <c r="A7465" s="183"/>
      <c r="B7465" s="184"/>
      <c r="C7465" s="185"/>
      <c r="D7465" s="168">
        <v>0.0</v>
      </c>
      <c r="E7465" s="189" t="str">
        <f>vlookup(C7465,'Master data'!$A$2:$C$29,3,0)</f>
        <v>#N/A</v>
      </c>
      <c r="F7465" s="190" t="str">
        <f>vlookup(C7465,'Master data'!$A$2:$C$29,2,0)</f>
        <v>#N/A</v>
      </c>
    </row>
    <row r="7466" ht="22.5" customHeight="1">
      <c r="A7466" s="183"/>
      <c r="B7466" s="184"/>
      <c r="C7466" s="185"/>
      <c r="D7466" s="168">
        <v>0.0</v>
      </c>
      <c r="E7466" s="189" t="str">
        <f>vlookup(C7466,'Master data'!$A$2:$C$29,3,0)</f>
        <v>#N/A</v>
      </c>
      <c r="F7466" s="190" t="str">
        <f>vlookup(C7466,'Master data'!$A$2:$C$29,2,0)</f>
        <v>#N/A</v>
      </c>
    </row>
    <row r="7467" ht="22.5" customHeight="1">
      <c r="A7467" s="183"/>
      <c r="B7467" s="184"/>
      <c r="C7467" s="185"/>
      <c r="D7467" s="168">
        <v>0.0</v>
      </c>
      <c r="E7467" s="189" t="str">
        <f>vlookup(C7467,'Master data'!$A$2:$C$29,3,0)</f>
        <v>#N/A</v>
      </c>
      <c r="F7467" s="190" t="str">
        <f>vlookup(C7467,'Master data'!$A$2:$C$29,2,0)</f>
        <v>#N/A</v>
      </c>
    </row>
    <row r="7468" ht="22.5" customHeight="1">
      <c r="A7468" s="183"/>
      <c r="B7468" s="184"/>
      <c r="C7468" s="185"/>
      <c r="D7468" s="168">
        <v>0.0</v>
      </c>
      <c r="E7468" s="189" t="str">
        <f>vlookup(C7468,'Master data'!$A$2:$C$29,3,0)</f>
        <v>#N/A</v>
      </c>
      <c r="F7468" s="190" t="str">
        <f>vlookup(C7468,'Master data'!$A$2:$C$29,2,0)</f>
        <v>#N/A</v>
      </c>
    </row>
    <row r="7469" ht="22.5" customHeight="1">
      <c r="A7469" s="183"/>
      <c r="B7469" s="184"/>
      <c r="C7469" s="185"/>
      <c r="D7469" s="168">
        <v>0.0</v>
      </c>
      <c r="E7469" s="189" t="str">
        <f>vlookup(C7469,'Master data'!$A$2:$C$29,3,0)</f>
        <v>#N/A</v>
      </c>
      <c r="F7469" s="190" t="str">
        <f>vlookup(C7469,'Master data'!$A$2:$C$29,2,0)</f>
        <v>#N/A</v>
      </c>
    </row>
    <row r="7470" ht="22.5" customHeight="1">
      <c r="A7470" s="183"/>
      <c r="B7470" s="184"/>
      <c r="C7470" s="185"/>
      <c r="D7470" s="168">
        <v>0.0</v>
      </c>
      <c r="E7470" s="189" t="str">
        <f>vlookup(C7470,'Master data'!$A$2:$C$29,3,0)</f>
        <v>#N/A</v>
      </c>
      <c r="F7470" s="190" t="str">
        <f>vlookup(C7470,'Master data'!$A$2:$C$29,2,0)</f>
        <v>#N/A</v>
      </c>
    </row>
    <row r="7471" ht="22.5" customHeight="1">
      <c r="A7471" s="183"/>
      <c r="B7471" s="184"/>
      <c r="C7471" s="185"/>
      <c r="D7471" s="168">
        <v>0.0</v>
      </c>
      <c r="E7471" s="189" t="str">
        <f>vlookup(C7471,'Master data'!$A$2:$C$29,3,0)</f>
        <v>#N/A</v>
      </c>
      <c r="F7471" s="190" t="str">
        <f>vlookup(C7471,'Master data'!$A$2:$C$29,2,0)</f>
        <v>#N/A</v>
      </c>
    </row>
    <row r="7472" ht="22.5" customHeight="1">
      <c r="A7472" s="183"/>
      <c r="B7472" s="184"/>
      <c r="C7472" s="185"/>
      <c r="D7472" s="168">
        <v>0.0</v>
      </c>
      <c r="E7472" s="189" t="str">
        <f>vlookup(C7472,'Master data'!$A$2:$C$29,3,0)</f>
        <v>#N/A</v>
      </c>
      <c r="F7472" s="190" t="str">
        <f>vlookup(C7472,'Master data'!$A$2:$C$29,2,0)</f>
        <v>#N/A</v>
      </c>
    </row>
    <row r="7473" ht="22.5" customHeight="1">
      <c r="A7473" s="183"/>
      <c r="B7473" s="184"/>
      <c r="C7473" s="185"/>
      <c r="D7473" s="168">
        <v>0.0</v>
      </c>
      <c r="E7473" s="189" t="str">
        <f>vlookup(C7473,'Master data'!$A$2:$C$29,3,0)</f>
        <v>#N/A</v>
      </c>
      <c r="F7473" s="190" t="str">
        <f>vlookup(C7473,'Master data'!$A$2:$C$29,2,0)</f>
        <v>#N/A</v>
      </c>
    </row>
    <row r="7474" ht="22.5" customHeight="1">
      <c r="A7474" s="183"/>
      <c r="B7474" s="184"/>
      <c r="C7474" s="185"/>
      <c r="D7474" s="168">
        <v>0.0</v>
      </c>
      <c r="E7474" s="189" t="str">
        <f>vlookup(C7474,'Master data'!$A$2:$C$29,3,0)</f>
        <v>#N/A</v>
      </c>
      <c r="F7474" s="190" t="str">
        <f>vlookup(C7474,'Master data'!$A$2:$C$29,2,0)</f>
        <v>#N/A</v>
      </c>
    </row>
    <row r="7475" ht="22.5" customHeight="1">
      <c r="A7475" s="183"/>
      <c r="B7475" s="184"/>
      <c r="C7475" s="185"/>
      <c r="D7475" s="168">
        <v>0.0</v>
      </c>
      <c r="E7475" s="189" t="str">
        <f>vlookup(C7475,'Master data'!$A$2:$C$29,3,0)</f>
        <v>#N/A</v>
      </c>
      <c r="F7475" s="190" t="str">
        <f>vlookup(C7475,'Master data'!$A$2:$C$29,2,0)</f>
        <v>#N/A</v>
      </c>
    </row>
    <row r="7476" ht="22.5" customHeight="1">
      <c r="A7476" s="183"/>
      <c r="B7476" s="184"/>
      <c r="C7476" s="185"/>
      <c r="D7476" s="168">
        <v>0.0</v>
      </c>
      <c r="E7476" s="189" t="str">
        <f>vlookup(C7476,'Master data'!$A$2:$C$29,3,0)</f>
        <v>#N/A</v>
      </c>
      <c r="F7476" s="190" t="str">
        <f>vlookup(C7476,'Master data'!$A$2:$C$29,2,0)</f>
        <v>#N/A</v>
      </c>
    </row>
    <row r="7477" ht="22.5" customHeight="1">
      <c r="A7477" s="183"/>
      <c r="B7477" s="184"/>
      <c r="C7477" s="185"/>
      <c r="D7477" s="168">
        <v>0.0</v>
      </c>
      <c r="E7477" s="189" t="str">
        <f>vlookup(C7477,'Master data'!$A$2:$C$29,3,0)</f>
        <v>#N/A</v>
      </c>
      <c r="F7477" s="190" t="str">
        <f>vlookup(C7477,'Master data'!$A$2:$C$29,2,0)</f>
        <v>#N/A</v>
      </c>
    </row>
    <row r="7478" ht="22.5" customHeight="1">
      <c r="A7478" s="183"/>
      <c r="B7478" s="184"/>
      <c r="C7478" s="185"/>
      <c r="D7478" s="168">
        <v>0.0</v>
      </c>
      <c r="E7478" s="189" t="str">
        <f>vlookup(C7478,'Master data'!$A$2:$C$29,3,0)</f>
        <v>#N/A</v>
      </c>
      <c r="F7478" s="190" t="str">
        <f>vlookup(C7478,'Master data'!$A$2:$C$29,2,0)</f>
        <v>#N/A</v>
      </c>
    </row>
    <row r="7479" ht="22.5" customHeight="1">
      <c r="A7479" s="183"/>
      <c r="B7479" s="184"/>
      <c r="C7479" s="185"/>
      <c r="D7479" s="168">
        <v>0.0</v>
      </c>
      <c r="E7479" s="189" t="str">
        <f>vlookup(C7479,'Master data'!$A$2:$C$29,3,0)</f>
        <v>#N/A</v>
      </c>
      <c r="F7479" s="190" t="str">
        <f>vlookup(C7479,'Master data'!$A$2:$C$29,2,0)</f>
        <v>#N/A</v>
      </c>
    </row>
    <row r="7480" ht="22.5" customHeight="1">
      <c r="A7480" s="183"/>
      <c r="B7480" s="184"/>
      <c r="C7480" s="185"/>
      <c r="D7480" s="168">
        <v>0.0</v>
      </c>
      <c r="E7480" s="189" t="str">
        <f>vlookup(C7480,'Master data'!$A$2:$C$29,3,0)</f>
        <v>#N/A</v>
      </c>
      <c r="F7480" s="190" t="str">
        <f>vlookup(C7480,'Master data'!$A$2:$C$29,2,0)</f>
        <v>#N/A</v>
      </c>
    </row>
    <row r="7481" ht="22.5" customHeight="1">
      <c r="A7481" s="183"/>
      <c r="B7481" s="184"/>
      <c r="C7481" s="185"/>
      <c r="D7481" s="168">
        <v>0.0</v>
      </c>
      <c r="E7481" s="189" t="str">
        <f>vlookup(C7481,'Master data'!$A$2:$C$29,3,0)</f>
        <v>#N/A</v>
      </c>
      <c r="F7481" s="190" t="str">
        <f>vlookup(C7481,'Master data'!$A$2:$C$29,2,0)</f>
        <v>#N/A</v>
      </c>
    </row>
    <row r="7482" ht="22.5" customHeight="1">
      <c r="A7482" s="183"/>
      <c r="B7482" s="184"/>
      <c r="C7482" s="185"/>
      <c r="D7482" s="168">
        <v>0.0</v>
      </c>
      <c r="E7482" s="189" t="str">
        <f>vlookup(C7482,'Master data'!$A$2:$C$29,3,0)</f>
        <v>#N/A</v>
      </c>
      <c r="F7482" s="190" t="str">
        <f>vlookup(C7482,'Master data'!$A$2:$C$29,2,0)</f>
        <v>#N/A</v>
      </c>
    </row>
    <row r="7483" ht="22.5" customHeight="1">
      <c r="A7483" s="183"/>
      <c r="B7483" s="184"/>
      <c r="C7483" s="185"/>
      <c r="D7483" s="168">
        <v>0.0</v>
      </c>
      <c r="E7483" s="189" t="str">
        <f>vlookup(C7483,'Master data'!$A$2:$C$29,3,0)</f>
        <v>#N/A</v>
      </c>
      <c r="F7483" s="190" t="str">
        <f>vlookup(C7483,'Master data'!$A$2:$C$29,2,0)</f>
        <v>#N/A</v>
      </c>
    </row>
    <row r="7484" ht="22.5" customHeight="1">
      <c r="A7484" s="183"/>
      <c r="B7484" s="184"/>
      <c r="C7484" s="185"/>
      <c r="D7484" s="168">
        <v>0.0</v>
      </c>
      <c r="E7484" s="189" t="str">
        <f>vlookup(C7484,'Master data'!$A$2:$C$29,3,0)</f>
        <v>#N/A</v>
      </c>
      <c r="F7484" s="190" t="str">
        <f>vlookup(C7484,'Master data'!$A$2:$C$29,2,0)</f>
        <v>#N/A</v>
      </c>
    </row>
    <row r="7485" ht="22.5" customHeight="1">
      <c r="A7485" s="183"/>
      <c r="B7485" s="184"/>
      <c r="C7485" s="185"/>
      <c r="D7485" s="168">
        <v>0.0</v>
      </c>
      <c r="E7485" s="189" t="str">
        <f>vlookup(C7485,'Master data'!$A$2:$C$29,3,0)</f>
        <v>#N/A</v>
      </c>
      <c r="F7485" s="190" t="str">
        <f>vlookup(C7485,'Master data'!$A$2:$C$29,2,0)</f>
        <v>#N/A</v>
      </c>
    </row>
    <row r="7486" ht="22.5" customHeight="1">
      <c r="A7486" s="183"/>
      <c r="B7486" s="184"/>
      <c r="C7486" s="185"/>
      <c r="D7486" s="168">
        <v>0.0</v>
      </c>
      <c r="E7486" s="189" t="str">
        <f>vlookup(C7486,'Master data'!$A$2:$C$29,3,0)</f>
        <v>#N/A</v>
      </c>
      <c r="F7486" s="190" t="str">
        <f>vlookup(C7486,'Master data'!$A$2:$C$29,2,0)</f>
        <v>#N/A</v>
      </c>
    </row>
    <row r="7487" ht="22.5" customHeight="1">
      <c r="A7487" s="183"/>
      <c r="B7487" s="184"/>
      <c r="C7487" s="185"/>
      <c r="D7487" s="168">
        <v>0.0</v>
      </c>
      <c r="E7487" s="189" t="str">
        <f>vlookup(C7487,'Master data'!$A$2:$C$29,3,0)</f>
        <v>#N/A</v>
      </c>
      <c r="F7487" s="190" t="str">
        <f>vlookup(C7487,'Master data'!$A$2:$C$29,2,0)</f>
        <v>#N/A</v>
      </c>
    </row>
    <row r="7488" ht="22.5" customHeight="1">
      <c r="A7488" s="183"/>
      <c r="B7488" s="184"/>
      <c r="C7488" s="185"/>
      <c r="D7488" s="168">
        <v>0.0</v>
      </c>
      <c r="E7488" s="189" t="str">
        <f>vlookup(C7488,'Master data'!$A$2:$C$29,3,0)</f>
        <v>#N/A</v>
      </c>
      <c r="F7488" s="190" t="str">
        <f>vlookup(C7488,'Master data'!$A$2:$C$29,2,0)</f>
        <v>#N/A</v>
      </c>
    </row>
    <row r="7489" ht="22.5" customHeight="1">
      <c r="A7489" s="183"/>
      <c r="B7489" s="184"/>
      <c r="C7489" s="185"/>
      <c r="D7489" s="168">
        <v>0.0</v>
      </c>
      <c r="E7489" s="189" t="str">
        <f>vlookup(C7489,'Master data'!$A$2:$C$29,3,0)</f>
        <v>#N/A</v>
      </c>
      <c r="F7489" s="190" t="str">
        <f>vlookup(C7489,'Master data'!$A$2:$C$29,2,0)</f>
        <v>#N/A</v>
      </c>
    </row>
    <row r="7490" ht="22.5" customHeight="1">
      <c r="A7490" s="183"/>
      <c r="B7490" s="184"/>
      <c r="C7490" s="185"/>
      <c r="D7490" s="168">
        <v>0.0</v>
      </c>
      <c r="E7490" s="189" t="str">
        <f>vlookup(C7490,'Master data'!$A$2:$C$29,3,0)</f>
        <v>#N/A</v>
      </c>
      <c r="F7490" s="190" t="str">
        <f>vlookup(C7490,'Master data'!$A$2:$C$29,2,0)</f>
        <v>#N/A</v>
      </c>
    </row>
    <row r="7491" ht="22.5" customHeight="1">
      <c r="A7491" s="183"/>
      <c r="B7491" s="184"/>
      <c r="C7491" s="185"/>
      <c r="D7491" s="168">
        <v>0.0</v>
      </c>
      <c r="E7491" s="189" t="str">
        <f>vlookup(C7491,'Master data'!$A$2:$C$29,3,0)</f>
        <v>#N/A</v>
      </c>
      <c r="F7491" s="190" t="str">
        <f>vlookup(C7491,'Master data'!$A$2:$C$29,2,0)</f>
        <v>#N/A</v>
      </c>
    </row>
    <row r="7492" ht="22.5" customHeight="1">
      <c r="A7492" s="183"/>
      <c r="B7492" s="184"/>
      <c r="C7492" s="185"/>
      <c r="D7492" s="168">
        <v>0.0</v>
      </c>
      <c r="E7492" s="189" t="str">
        <f>vlookup(C7492,'Master data'!$A$2:$C$29,3,0)</f>
        <v>#N/A</v>
      </c>
      <c r="F7492" s="190" t="str">
        <f>vlookup(C7492,'Master data'!$A$2:$C$29,2,0)</f>
        <v>#N/A</v>
      </c>
    </row>
    <row r="7493" ht="22.5" customHeight="1">
      <c r="A7493" s="183"/>
      <c r="B7493" s="184"/>
      <c r="C7493" s="185"/>
      <c r="D7493" s="168">
        <v>0.0</v>
      </c>
      <c r="E7493" s="189" t="str">
        <f>vlookup(C7493,'Master data'!$A$2:$C$29,3,0)</f>
        <v>#N/A</v>
      </c>
      <c r="F7493" s="190" t="str">
        <f>vlookup(C7493,'Master data'!$A$2:$C$29,2,0)</f>
        <v>#N/A</v>
      </c>
    </row>
    <row r="7494" ht="22.5" customHeight="1">
      <c r="A7494" s="183"/>
      <c r="B7494" s="184"/>
      <c r="C7494" s="185"/>
      <c r="D7494" s="168">
        <v>0.0</v>
      </c>
      <c r="E7494" s="189" t="str">
        <f>vlookup(C7494,'Master data'!$A$2:$C$29,3,0)</f>
        <v>#N/A</v>
      </c>
      <c r="F7494" s="190" t="str">
        <f>vlookup(C7494,'Master data'!$A$2:$C$29,2,0)</f>
        <v>#N/A</v>
      </c>
    </row>
    <row r="7495" ht="22.5" customHeight="1">
      <c r="A7495" s="183"/>
      <c r="B7495" s="184"/>
      <c r="C7495" s="185"/>
      <c r="D7495" s="168">
        <v>0.0</v>
      </c>
      <c r="E7495" s="189" t="str">
        <f>vlookup(C7495,'Master data'!$A$2:$C$29,3,0)</f>
        <v>#N/A</v>
      </c>
      <c r="F7495" s="190" t="str">
        <f>vlookup(C7495,'Master data'!$A$2:$C$29,2,0)</f>
        <v>#N/A</v>
      </c>
    </row>
    <row r="7496" ht="22.5" customHeight="1">
      <c r="A7496" s="183"/>
      <c r="B7496" s="184"/>
      <c r="C7496" s="185"/>
      <c r="D7496" s="168">
        <v>0.0</v>
      </c>
      <c r="E7496" s="189" t="str">
        <f>vlookup(C7496,'Master data'!$A$2:$C$29,3,0)</f>
        <v>#N/A</v>
      </c>
      <c r="F7496" s="190" t="str">
        <f>vlookup(C7496,'Master data'!$A$2:$C$29,2,0)</f>
        <v>#N/A</v>
      </c>
    </row>
    <row r="7497" ht="22.5" customHeight="1">
      <c r="A7497" s="183"/>
      <c r="B7497" s="184"/>
      <c r="C7497" s="185"/>
      <c r="D7497" s="168">
        <v>0.0</v>
      </c>
      <c r="E7497" s="189" t="str">
        <f>vlookup(C7497,'Master data'!$A$2:$C$29,3,0)</f>
        <v>#N/A</v>
      </c>
      <c r="F7497" s="190" t="str">
        <f>vlookup(C7497,'Master data'!$A$2:$C$29,2,0)</f>
        <v>#N/A</v>
      </c>
    </row>
    <row r="7498" ht="22.5" customHeight="1">
      <c r="A7498" s="183"/>
      <c r="B7498" s="184"/>
      <c r="C7498" s="185"/>
      <c r="D7498" s="168">
        <v>0.0</v>
      </c>
      <c r="E7498" s="189" t="str">
        <f>vlookup(C7498,'Master data'!$A$2:$C$29,3,0)</f>
        <v>#N/A</v>
      </c>
      <c r="F7498" s="190" t="str">
        <f>vlookup(C7498,'Master data'!$A$2:$C$29,2,0)</f>
        <v>#N/A</v>
      </c>
    </row>
    <row r="7499" ht="22.5" customHeight="1">
      <c r="A7499" s="183"/>
      <c r="B7499" s="184"/>
      <c r="C7499" s="185"/>
      <c r="D7499" s="168">
        <v>0.0</v>
      </c>
      <c r="E7499" s="189" t="str">
        <f>vlookup(C7499,'Master data'!$A$2:$C$29,3,0)</f>
        <v>#N/A</v>
      </c>
      <c r="F7499" s="190" t="str">
        <f>vlookup(C7499,'Master data'!$A$2:$C$29,2,0)</f>
        <v>#N/A</v>
      </c>
    </row>
    <row r="7500" ht="22.5" customHeight="1">
      <c r="A7500" s="183"/>
      <c r="B7500" s="184"/>
      <c r="C7500" s="185"/>
      <c r="D7500" s="168">
        <v>0.0</v>
      </c>
      <c r="E7500" s="189" t="str">
        <f>vlookup(C7500,'Master data'!$A$2:$C$29,3,0)</f>
        <v>#N/A</v>
      </c>
      <c r="F7500" s="190" t="str">
        <f>vlookup(C7500,'Master data'!$A$2:$C$29,2,0)</f>
        <v>#N/A</v>
      </c>
    </row>
    <row r="7501" ht="22.5" customHeight="1">
      <c r="A7501" s="183"/>
      <c r="B7501" s="184"/>
      <c r="C7501" s="185"/>
      <c r="D7501" s="168">
        <v>0.0</v>
      </c>
      <c r="E7501" s="189" t="str">
        <f>vlookup(C7501,'Master data'!$A$2:$C$29,3,0)</f>
        <v>#N/A</v>
      </c>
      <c r="F7501" s="190" t="str">
        <f>vlookup(C7501,'Master data'!$A$2:$C$29,2,0)</f>
        <v>#N/A</v>
      </c>
    </row>
    <row r="7502" ht="22.5" customHeight="1">
      <c r="A7502" s="183"/>
      <c r="B7502" s="184"/>
      <c r="C7502" s="185"/>
      <c r="D7502" s="168">
        <v>0.0</v>
      </c>
      <c r="E7502" s="189" t="str">
        <f>vlookup(C7502,'Master data'!$A$2:$C$29,3,0)</f>
        <v>#N/A</v>
      </c>
      <c r="F7502" s="190" t="str">
        <f>vlookup(C7502,'Master data'!$A$2:$C$29,2,0)</f>
        <v>#N/A</v>
      </c>
    </row>
    <row r="7503" ht="22.5" customHeight="1">
      <c r="A7503" s="183"/>
      <c r="B7503" s="184"/>
      <c r="C7503" s="185"/>
      <c r="D7503" s="168">
        <v>0.0</v>
      </c>
      <c r="E7503" s="189" t="str">
        <f>vlookup(C7503,'Master data'!$A$2:$C$29,3,0)</f>
        <v>#N/A</v>
      </c>
      <c r="F7503" s="190" t="str">
        <f>vlookup(C7503,'Master data'!$A$2:$C$29,2,0)</f>
        <v>#N/A</v>
      </c>
    </row>
    <row r="7504" ht="22.5" customHeight="1">
      <c r="A7504" s="183"/>
      <c r="B7504" s="184"/>
      <c r="C7504" s="185"/>
      <c r="D7504" s="168">
        <v>0.0</v>
      </c>
      <c r="E7504" s="189" t="str">
        <f>vlookup(C7504,'Master data'!$A$2:$C$29,3,0)</f>
        <v>#N/A</v>
      </c>
      <c r="F7504" s="190" t="str">
        <f>vlookup(C7504,'Master data'!$A$2:$C$29,2,0)</f>
        <v>#N/A</v>
      </c>
    </row>
    <row r="7505" ht="22.5" customHeight="1">
      <c r="A7505" s="183"/>
      <c r="B7505" s="184"/>
      <c r="C7505" s="185"/>
      <c r="D7505" s="168">
        <v>0.0</v>
      </c>
      <c r="E7505" s="189" t="str">
        <f>vlookup(C7505,'Master data'!$A$2:$C$29,3,0)</f>
        <v>#N/A</v>
      </c>
      <c r="F7505" s="190" t="str">
        <f>vlookup(C7505,'Master data'!$A$2:$C$29,2,0)</f>
        <v>#N/A</v>
      </c>
    </row>
    <row r="7506" ht="22.5" customHeight="1">
      <c r="A7506" s="183"/>
      <c r="B7506" s="184"/>
      <c r="C7506" s="185"/>
      <c r="D7506" s="168">
        <v>0.0</v>
      </c>
      <c r="E7506" s="189" t="str">
        <f>vlookup(C7506,'Master data'!$A$2:$C$29,3,0)</f>
        <v>#N/A</v>
      </c>
      <c r="F7506" s="190" t="str">
        <f>vlookup(C7506,'Master data'!$A$2:$C$29,2,0)</f>
        <v>#N/A</v>
      </c>
    </row>
    <row r="7507" ht="22.5" customHeight="1">
      <c r="A7507" s="183"/>
      <c r="B7507" s="184"/>
      <c r="C7507" s="185"/>
      <c r="D7507" s="168">
        <v>0.0</v>
      </c>
      <c r="E7507" s="189" t="str">
        <f>vlookup(C7507,'Master data'!$A$2:$C$29,3,0)</f>
        <v>#N/A</v>
      </c>
      <c r="F7507" s="190" t="str">
        <f>vlookup(C7507,'Master data'!$A$2:$C$29,2,0)</f>
        <v>#N/A</v>
      </c>
    </row>
    <row r="7508" ht="22.5" customHeight="1">
      <c r="A7508" s="183"/>
      <c r="B7508" s="184"/>
      <c r="C7508" s="185"/>
      <c r="D7508" s="168">
        <v>0.0</v>
      </c>
      <c r="E7508" s="189" t="str">
        <f>vlookup(C7508,'Master data'!$A$2:$C$29,3,0)</f>
        <v>#N/A</v>
      </c>
      <c r="F7508" s="190" t="str">
        <f>vlookup(C7508,'Master data'!$A$2:$C$29,2,0)</f>
        <v>#N/A</v>
      </c>
    </row>
    <row r="7509" ht="22.5" customHeight="1">
      <c r="A7509" s="183"/>
      <c r="B7509" s="184"/>
      <c r="C7509" s="185"/>
      <c r="D7509" s="168">
        <v>0.0</v>
      </c>
      <c r="E7509" s="189" t="str">
        <f>vlookup(C7509,'Master data'!$A$2:$C$29,3,0)</f>
        <v>#N/A</v>
      </c>
      <c r="F7509" s="190" t="str">
        <f>vlookup(C7509,'Master data'!$A$2:$C$29,2,0)</f>
        <v>#N/A</v>
      </c>
    </row>
    <row r="7510" ht="22.5" customHeight="1">
      <c r="A7510" s="183"/>
      <c r="B7510" s="184"/>
      <c r="C7510" s="185"/>
      <c r="D7510" s="168">
        <v>0.0</v>
      </c>
      <c r="E7510" s="189" t="str">
        <f>vlookup(C7510,'Master data'!$A$2:$C$29,3,0)</f>
        <v>#N/A</v>
      </c>
      <c r="F7510" s="190" t="str">
        <f>vlookup(C7510,'Master data'!$A$2:$C$29,2,0)</f>
        <v>#N/A</v>
      </c>
    </row>
    <row r="7511" ht="22.5" customHeight="1">
      <c r="A7511" s="183"/>
      <c r="B7511" s="184"/>
      <c r="C7511" s="185"/>
      <c r="D7511" s="168">
        <v>0.0</v>
      </c>
      <c r="E7511" s="189" t="str">
        <f>vlookup(C7511,'Master data'!$A$2:$C$29,3,0)</f>
        <v>#N/A</v>
      </c>
      <c r="F7511" s="190" t="str">
        <f>vlookup(C7511,'Master data'!$A$2:$C$29,2,0)</f>
        <v>#N/A</v>
      </c>
    </row>
    <row r="7512" ht="22.5" customHeight="1">
      <c r="A7512" s="183"/>
      <c r="B7512" s="184"/>
      <c r="C7512" s="185"/>
      <c r="D7512" s="168">
        <v>0.0</v>
      </c>
      <c r="E7512" s="189" t="str">
        <f>vlookup(C7512,'Master data'!$A$2:$C$29,3,0)</f>
        <v>#N/A</v>
      </c>
      <c r="F7512" s="190" t="str">
        <f>vlookup(C7512,'Master data'!$A$2:$C$29,2,0)</f>
        <v>#N/A</v>
      </c>
    </row>
    <row r="7513" ht="22.5" customHeight="1">
      <c r="A7513" s="183"/>
      <c r="B7513" s="184"/>
      <c r="C7513" s="185"/>
      <c r="D7513" s="168">
        <v>0.0</v>
      </c>
      <c r="E7513" s="189" t="str">
        <f>vlookup(C7513,'Master data'!$A$2:$C$29,3,0)</f>
        <v>#N/A</v>
      </c>
      <c r="F7513" s="190" t="str">
        <f>vlookup(C7513,'Master data'!$A$2:$C$29,2,0)</f>
        <v>#N/A</v>
      </c>
    </row>
    <row r="7514" ht="22.5" customHeight="1">
      <c r="A7514" s="183"/>
      <c r="B7514" s="184"/>
      <c r="C7514" s="185"/>
      <c r="D7514" s="168">
        <v>0.0</v>
      </c>
      <c r="E7514" s="189" t="str">
        <f>vlookup(C7514,'Master data'!$A$2:$C$29,3,0)</f>
        <v>#N/A</v>
      </c>
      <c r="F7514" s="190" t="str">
        <f>vlookup(C7514,'Master data'!$A$2:$C$29,2,0)</f>
        <v>#N/A</v>
      </c>
    </row>
    <row r="7515" ht="22.5" customHeight="1">
      <c r="A7515" s="183"/>
      <c r="B7515" s="184"/>
      <c r="C7515" s="185"/>
      <c r="D7515" s="168">
        <v>0.0</v>
      </c>
      <c r="E7515" s="189" t="str">
        <f>vlookup(C7515,'Master data'!$A$2:$C$29,3,0)</f>
        <v>#N/A</v>
      </c>
      <c r="F7515" s="190" t="str">
        <f>vlookup(C7515,'Master data'!$A$2:$C$29,2,0)</f>
        <v>#N/A</v>
      </c>
    </row>
    <row r="7516" ht="22.5" customHeight="1">
      <c r="A7516" s="183"/>
      <c r="B7516" s="184"/>
      <c r="C7516" s="185"/>
      <c r="D7516" s="168">
        <v>0.0</v>
      </c>
      <c r="E7516" s="189" t="str">
        <f>vlookup(C7516,'Master data'!$A$2:$C$29,3,0)</f>
        <v>#N/A</v>
      </c>
      <c r="F7516" s="190" t="str">
        <f>vlookup(C7516,'Master data'!$A$2:$C$29,2,0)</f>
        <v>#N/A</v>
      </c>
    </row>
    <row r="7517" ht="22.5" customHeight="1">
      <c r="A7517" s="183"/>
      <c r="B7517" s="184"/>
      <c r="C7517" s="185"/>
      <c r="D7517" s="168">
        <v>0.0</v>
      </c>
      <c r="E7517" s="189" t="str">
        <f>vlookup(C7517,'Master data'!$A$2:$C$29,3,0)</f>
        <v>#N/A</v>
      </c>
      <c r="F7517" s="190" t="str">
        <f>vlookup(C7517,'Master data'!$A$2:$C$29,2,0)</f>
        <v>#N/A</v>
      </c>
    </row>
    <row r="7518" ht="22.5" customHeight="1">
      <c r="A7518" s="183"/>
      <c r="B7518" s="184"/>
      <c r="C7518" s="185"/>
      <c r="D7518" s="168">
        <v>0.0</v>
      </c>
      <c r="E7518" s="189" t="str">
        <f>vlookup(C7518,'Master data'!$A$2:$C$29,3,0)</f>
        <v>#N/A</v>
      </c>
      <c r="F7518" s="190" t="str">
        <f>vlookup(C7518,'Master data'!$A$2:$C$29,2,0)</f>
        <v>#N/A</v>
      </c>
    </row>
    <row r="7519" ht="22.5" customHeight="1">
      <c r="A7519" s="183"/>
      <c r="B7519" s="184"/>
      <c r="C7519" s="185"/>
      <c r="D7519" s="168">
        <v>0.0</v>
      </c>
      <c r="E7519" s="189" t="str">
        <f>vlookup(C7519,'Master data'!$A$2:$C$29,3,0)</f>
        <v>#N/A</v>
      </c>
      <c r="F7519" s="190" t="str">
        <f>vlookup(C7519,'Master data'!$A$2:$C$29,2,0)</f>
        <v>#N/A</v>
      </c>
    </row>
    <row r="7520" ht="22.5" customHeight="1">
      <c r="A7520" s="183"/>
      <c r="B7520" s="184"/>
      <c r="C7520" s="185"/>
      <c r="D7520" s="168">
        <v>0.0</v>
      </c>
      <c r="E7520" s="189" t="str">
        <f>vlookup(C7520,'Master data'!$A$2:$C$29,3,0)</f>
        <v>#N/A</v>
      </c>
      <c r="F7520" s="190" t="str">
        <f>vlookup(C7520,'Master data'!$A$2:$C$29,2,0)</f>
        <v>#N/A</v>
      </c>
    </row>
    <row r="7521" ht="22.5" customHeight="1">
      <c r="A7521" s="183"/>
      <c r="B7521" s="184"/>
      <c r="C7521" s="185"/>
      <c r="D7521" s="168">
        <v>0.0</v>
      </c>
      <c r="E7521" s="189" t="str">
        <f>vlookup(C7521,'Master data'!$A$2:$C$29,3,0)</f>
        <v>#N/A</v>
      </c>
      <c r="F7521" s="190" t="str">
        <f>vlookup(C7521,'Master data'!$A$2:$C$29,2,0)</f>
        <v>#N/A</v>
      </c>
    </row>
    <row r="7522" ht="22.5" customHeight="1">
      <c r="A7522" s="183"/>
      <c r="B7522" s="184"/>
      <c r="C7522" s="185"/>
      <c r="D7522" s="168">
        <v>0.0</v>
      </c>
      <c r="E7522" s="189" t="str">
        <f>vlookup(C7522,'Master data'!$A$2:$C$29,3,0)</f>
        <v>#N/A</v>
      </c>
      <c r="F7522" s="190" t="str">
        <f>vlookup(C7522,'Master data'!$A$2:$C$29,2,0)</f>
        <v>#N/A</v>
      </c>
    </row>
    <row r="7523" ht="22.5" customHeight="1">
      <c r="A7523" s="183"/>
      <c r="B7523" s="184"/>
      <c r="C7523" s="185"/>
      <c r="D7523" s="168">
        <v>0.0</v>
      </c>
      <c r="E7523" s="189" t="str">
        <f>vlookup(C7523,'Master data'!$A$2:$C$29,3,0)</f>
        <v>#N/A</v>
      </c>
      <c r="F7523" s="190" t="str">
        <f>vlookup(C7523,'Master data'!$A$2:$C$29,2,0)</f>
        <v>#N/A</v>
      </c>
    </row>
    <row r="7524" ht="22.5" customHeight="1">
      <c r="A7524" s="183"/>
      <c r="B7524" s="184"/>
      <c r="C7524" s="185"/>
      <c r="D7524" s="168">
        <v>0.0</v>
      </c>
      <c r="E7524" s="189" t="str">
        <f>vlookup(C7524,'Master data'!$A$2:$C$29,3,0)</f>
        <v>#N/A</v>
      </c>
      <c r="F7524" s="190" t="str">
        <f>vlookup(C7524,'Master data'!$A$2:$C$29,2,0)</f>
        <v>#N/A</v>
      </c>
    </row>
    <row r="7525" ht="22.5" customHeight="1">
      <c r="A7525" s="183"/>
      <c r="B7525" s="184"/>
      <c r="C7525" s="185"/>
      <c r="D7525" s="168">
        <v>0.0</v>
      </c>
      <c r="E7525" s="189" t="str">
        <f>vlookup(C7525,'Master data'!$A$2:$C$29,3,0)</f>
        <v>#N/A</v>
      </c>
      <c r="F7525" s="190" t="str">
        <f>vlookup(C7525,'Master data'!$A$2:$C$29,2,0)</f>
        <v>#N/A</v>
      </c>
    </row>
    <row r="7526" ht="22.5" customHeight="1">
      <c r="A7526" s="183"/>
      <c r="B7526" s="184"/>
      <c r="C7526" s="185"/>
      <c r="D7526" s="168">
        <v>0.0</v>
      </c>
      <c r="E7526" s="189" t="str">
        <f>vlookup(C7526,'Master data'!$A$2:$C$29,3,0)</f>
        <v>#N/A</v>
      </c>
      <c r="F7526" s="190" t="str">
        <f>vlookup(C7526,'Master data'!$A$2:$C$29,2,0)</f>
        <v>#N/A</v>
      </c>
    </row>
    <row r="7527" ht="22.5" customHeight="1">
      <c r="A7527" s="183"/>
      <c r="B7527" s="184"/>
      <c r="C7527" s="185"/>
      <c r="D7527" s="168">
        <v>0.0</v>
      </c>
      <c r="E7527" s="189" t="str">
        <f>vlookup(C7527,'Master data'!$A$2:$C$29,3,0)</f>
        <v>#N/A</v>
      </c>
      <c r="F7527" s="190" t="str">
        <f>vlookup(C7527,'Master data'!$A$2:$C$29,2,0)</f>
        <v>#N/A</v>
      </c>
    </row>
    <row r="7528" ht="22.5" customHeight="1">
      <c r="A7528" s="183"/>
      <c r="B7528" s="184"/>
      <c r="C7528" s="185"/>
      <c r="D7528" s="168">
        <v>0.0</v>
      </c>
      <c r="E7528" s="189" t="str">
        <f>vlookup(C7528,'Master data'!$A$2:$C$29,3,0)</f>
        <v>#N/A</v>
      </c>
      <c r="F7528" s="190" t="str">
        <f>vlookup(C7528,'Master data'!$A$2:$C$29,2,0)</f>
        <v>#N/A</v>
      </c>
    </row>
    <row r="7529" ht="22.5" customHeight="1">
      <c r="A7529" s="183"/>
      <c r="B7529" s="184"/>
      <c r="C7529" s="185"/>
      <c r="D7529" s="168">
        <v>0.0</v>
      </c>
      <c r="E7529" s="189" t="str">
        <f>vlookup(C7529,'Master data'!$A$2:$C$29,3,0)</f>
        <v>#N/A</v>
      </c>
      <c r="F7529" s="190" t="str">
        <f>vlookup(C7529,'Master data'!$A$2:$C$29,2,0)</f>
        <v>#N/A</v>
      </c>
    </row>
    <row r="7530" ht="22.5" customHeight="1">
      <c r="A7530" s="183"/>
      <c r="B7530" s="184"/>
      <c r="C7530" s="185"/>
      <c r="D7530" s="168">
        <v>0.0</v>
      </c>
      <c r="E7530" s="189" t="str">
        <f>vlookup(C7530,'Master data'!$A$2:$C$29,3,0)</f>
        <v>#N/A</v>
      </c>
      <c r="F7530" s="190" t="str">
        <f>vlookup(C7530,'Master data'!$A$2:$C$29,2,0)</f>
        <v>#N/A</v>
      </c>
    </row>
    <row r="7531" ht="22.5" customHeight="1">
      <c r="A7531" s="183"/>
      <c r="B7531" s="184"/>
      <c r="C7531" s="185"/>
      <c r="D7531" s="168">
        <v>0.0</v>
      </c>
      <c r="E7531" s="189" t="str">
        <f>vlookup(C7531,'Master data'!$A$2:$C$29,3,0)</f>
        <v>#N/A</v>
      </c>
      <c r="F7531" s="190" t="str">
        <f>vlookup(C7531,'Master data'!$A$2:$C$29,2,0)</f>
        <v>#N/A</v>
      </c>
    </row>
    <row r="7532" ht="22.5" customHeight="1">
      <c r="A7532" s="183"/>
      <c r="B7532" s="184"/>
      <c r="C7532" s="185"/>
      <c r="D7532" s="168">
        <v>0.0</v>
      </c>
      <c r="E7532" s="189" t="str">
        <f>vlookup(C7532,'Master data'!$A$2:$C$29,3,0)</f>
        <v>#N/A</v>
      </c>
      <c r="F7532" s="190" t="str">
        <f>vlookup(C7532,'Master data'!$A$2:$C$29,2,0)</f>
        <v>#N/A</v>
      </c>
    </row>
    <row r="7533" ht="22.5" customHeight="1">
      <c r="A7533" s="183"/>
      <c r="B7533" s="184"/>
      <c r="C7533" s="185"/>
      <c r="D7533" s="168">
        <v>0.0</v>
      </c>
      <c r="E7533" s="189" t="str">
        <f>vlookup(C7533,'Master data'!$A$2:$C$29,3,0)</f>
        <v>#N/A</v>
      </c>
      <c r="F7533" s="190" t="str">
        <f>vlookup(C7533,'Master data'!$A$2:$C$29,2,0)</f>
        <v>#N/A</v>
      </c>
    </row>
    <row r="7534" ht="22.5" customHeight="1">
      <c r="A7534" s="183"/>
      <c r="B7534" s="184"/>
      <c r="C7534" s="185"/>
      <c r="D7534" s="168">
        <v>0.0</v>
      </c>
      <c r="E7534" s="189" t="str">
        <f>vlookup(C7534,'Master data'!$A$2:$C$29,3,0)</f>
        <v>#N/A</v>
      </c>
      <c r="F7534" s="190" t="str">
        <f>vlookup(C7534,'Master data'!$A$2:$C$29,2,0)</f>
        <v>#N/A</v>
      </c>
    </row>
    <row r="7535" ht="22.5" customHeight="1">
      <c r="A7535" s="183"/>
      <c r="B7535" s="184"/>
      <c r="C7535" s="185"/>
      <c r="D7535" s="168">
        <v>0.0</v>
      </c>
      <c r="E7535" s="189" t="str">
        <f>vlookup(C7535,'Master data'!$A$2:$C$29,3,0)</f>
        <v>#N/A</v>
      </c>
      <c r="F7535" s="190" t="str">
        <f>vlookup(C7535,'Master data'!$A$2:$C$29,2,0)</f>
        <v>#N/A</v>
      </c>
    </row>
    <row r="7536" ht="22.5" customHeight="1">
      <c r="A7536" s="183"/>
      <c r="B7536" s="184"/>
      <c r="C7536" s="185"/>
      <c r="D7536" s="168">
        <v>0.0</v>
      </c>
      <c r="E7536" s="189" t="str">
        <f>vlookup(C7536,'Master data'!$A$2:$C$29,3,0)</f>
        <v>#N/A</v>
      </c>
      <c r="F7536" s="190" t="str">
        <f>vlookup(C7536,'Master data'!$A$2:$C$29,2,0)</f>
        <v>#N/A</v>
      </c>
    </row>
    <row r="7537" ht="22.5" customHeight="1">
      <c r="A7537" s="183"/>
      <c r="B7537" s="184"/>
      <c r="C7537" s="185"/>
      <c r="D7537" s="168">
        <v>0.0</v>
      </c>
      <c r="E7537" s="189" t="str">
        <f>vlookup(C7537,'Master data'!$A$2:$C$29,3,0)</f>
        <v>#N/A</v>
      </c>
      <c r="F7537" s="190" t="str">
        <f>vlookup(C7537,'Master data'!$A$2:$C$29,2,0)</f>
        <v>#N/A</v>
      </c>
    </row>
    <row r="7538" ht="22.5" customHeight="1">
      <c r="A7538" s="183"/>
      <c r="B7538" s="184"/>
      <c r="C7538" s="185"/>
      <c r="D7538" s="168">
        <v>0.0</v>
      </c>
      <c r="E7538" s="189" t="str">
        <f>vlookup(C7538,'Master data'!$A$2:$C$29,3,0)</f>
        <v>#N/A</v>
      </c>
      <c r="F7538" s="190" t="str">
        <f>vlookup(C7538,'Master data'!$A$2:$C$29,2,0)</f>
        <v>#N/A</v>
      </c>
    </row>
    <row r="7539" ht="22.5" customHeight="1">
      <c r="A7539" s="183"/>
      <c r="B7539" s="184"/>
      <c r="C7539" s="185"/>
      <c r="D7539" s="168">
        <v>0.0</v>
      </c>
      <c r="E7539" s="189" t="str">
        <f>vlookup(C7539,'Master data'!$A$2:$C$29,3,0)</f>
        <v>#N/A</v>
      </c>
      <c r="F7539" s="190" t="str">
        <f>vlookup(C7539,'Master data'!$A$2:$C$29,2,0)</f>
        <v>#N/A</v>
      </c>
    </row>
    <row r="7540" ht="22.5" customHeight="1">
      <c r="A7540" s="183"/>
      <c r="B7540" s="184"/>
      <c r="C7540" s="185"/>
      <c r="D7540" s="168">
        <v>0.0</v>
      </c>
      <c r="E7540" s="189" t="str">
        <f>vlookup(C7540,'Master data'!$A$2:$C$29,3,0)</f>
        <v>#N/A</v>
      </c>
      <c r="F7540" s="190" t="str">
        <f>vlookup(C7540,'Master data'!$A$2:$C$29,2,0)</f>
        <v>#N/A</v>
      </c>
    </row>
    <row r="7541" ht="22.5" customHeight="1">
      <c r="A7541" s="183"/>
      <c r="B7541" s="184"/>
      <c r="C7541" s="185"/>
      <c r="D7541" s="168">
        <v>0.0</v>
      </c>
      <c r="E7541" s="189" t="str">
        <f>vlookup(C7541,'Master data'!$A$2:$C$29,3,0)</f>
        <v>#N/A</v>
      </c>
      <c r="F7541" s="190" t="str">
        <f>vlookup(C7541,'Master data'!$A$2:$C$29,2,0)</f>
        <v>#N/A</v>
      </c>
    </row>
    <row r="7542" ht="22.5" customHeight="1">
      <c r="A7542" s="183"/>
      <c r="B7542" s="184"/>
      <c r="C7542" s="185"/>
      <c r="D7542" s="168">
        <v>0.0</v>
      </c>
      <c r="E7542" s="189" t="str">
        <f>vlookup(C7542,'Master data'!$A$2:$C$29,3,0)</f>
        <v>#N/A</v>
      </c>
      <c r="F7542" s="190" t="str">
        <f>vlookup(C7542,'Master data'!$A$2:$C$29,2,0)</f>
        <v>#N/A</v>
      </c>
    </row>
    <row r="7543" ht="22.5" customHeight="1">
      <c r="A7543" s="183"/>
      <c r="B7543" s="184"/>
      <c r="C7543" s="185"/>
      <c r="D7543" s="168">
        <v>0.0</v>
      </c>
      <c r="E7543" s="189" t="str">
        <f>vlookup(C7543,'Master data'!$A$2:$C$29,3,0)</f>
        <v>#N/A</v>
      </c>
      <c r="F7543" s="190" t="str">
        <f>vlookup(C7543,'Master data'!$A$2:$C$29,2,0)</f>
        <v>#N/A</v>
      </c>
    </row>
    <row r="7544" ht="22.5" customHeight="1">
      <c r="A7544" s="183"/>
      <c r="B7544" s="184"/>
      <c r="C7544" s="185"/>
      <c r="D7544" s="168">
        <v>0.0</v>
      </c>
      <c r="E7544" s="189" t="str">
        <f>vlookup(C7544,'Master data'!$A$2:$C$29,3,0)</f>
        <v>#N/A</v>
      </c>
      <c r="F7544" s="190" t="str">
        <f>vlookup(C7544,'Master data'!$A$2:$C$29,2,0)</f>
        <v>#N/A</v>
      </c>
    </row>
    <row r="7545" ht="22.5" customHeight="1">
      <c r="A7545" s="183"/>
      <c r="B7545" s="184"/>
      <c r="C7545" s="185"/>
      <c r="D7545" s="168">
        <v>0.0</v>
      </c>
      <c r="E7545" s="189" t="str">
        <f>vlookup(C7545,'Master data'!$A$2:$C$29,3,0)</f>
        <v>#N/A</v>
      </c>
      <c r="F7545" s="190" t="str">
        <f>vlookup(C7545,'Master data'!$A$2:$C$29,2,0)</f>
        <v>#N/A</v>
      </c>
    </row>
    <row r="7546" ht="22.5" customHeight="1">
      <c r="A7546" s="183"/>
      <c r="B7546" s="184"/>
      <c r="C7546" s="185"/>
      <c r="D7546" s="168">
        <v>0.0</v>
      </c>
      <c r="E7546" s="189" t="str">
        <f>vlookup(C7546,'Master data'!$A$2:$C$29,3,0)</f>
        <v>#N/A</v>
      </c>
      <c r="F7546" s="190" t="str">
        <f>vlookup(C7546,'Master data'!$A$2:$C$29,2,0)</f>
        <v>#N/A</v>
      </c>
    </row>
    <row r="7547" ht="22.5" customHeight="1">
      <c r="A7547" s="183"/>
      <c r="B7547" s="184"/>
      <c r="C7547" s="185"/>
      <c r="D7547" s="168">
        <v>0.0</v>
      </c>
      <c r="E7547" s="189" t="str">
        <f>vlookup(C7547,'Master data'!$A$2:$C$29,3,0)</f>
        <v>#N/A</v>
      </c>
      <c r="F7547" s="190" t="str">
        <f>vlookup(C7547,'Master data'!$A$2:$C$29,2,0)</f>
        <v>#N/A</v>
      </c>
    </row>
    <row r="7548" ht="22.5" customHeight="1">
      <c r="A7548" s="183"/>
      <c r="B7548" s="184"/>
      <c r="C7548" s="185"/>
      <c r="D7548" s="168">
        <v>0.0</v>
      </c>
      <c r="E7548" s="189" t="str">
        <f>vlookup(C7548,'Master data'!$A$2:$C$29,3,0)</f>
        <v>#N/A</v>
      </c>
      <c r="F7548" s="190" t="str">
        <f>vlookup(C7548,'Master data'!$A$2:$C$29,2,0)</f>
        <v>#N/A</v>
      </c>
    </row>
    <row r="7549" ht="22.5" customHeight="1">
      <c r="A7549" s="183"/>
      <c r="B7549" s="184"/>
      <c r="C7549" s="185"/>
      <c r="D7549" s="168">
        <v>0.0</v>
      </c>
      <c r="E7549" s="189" t="str">
        <f>vlookup(C7549,'Master data'!$A$2:$C$29,3,0)</f>
        <v>#N/A</v>
      </c>
      <c r="F7549" s="190" t="str">
        <f>vlookup(C7549,'Master data'!$A$2:$C$29,2,0)</f>
        <v>#N/A</v>
      </c>
    </row>
    <row r="7550" ht="22.5" customHeight="1">
      <c r="A7550" s="183"/>
      <c r="B7550" s="184"/>
      <c r="C7550" s="185"/>
      <c r="D7550" s="168">
        <v>0.0</v>
      </c>
      <c r="E7550" s="189" t="str">
        <f>vlookup(C7550,'Master data'!$A$2:$C$29,3,0)</f>
        <v>#N/A</v>
      </c>
      <c r="F7550" s="190" t="str">
        <f>vlookup(C7550,'Master data'!$A$2:$C$29,2,0)</f>
        <v>#N/A</v>
      </c>
    </row>
    <row r="7551" ht="22.5" customHeight="1">
      <c r="A7551" s="183"/>
      <c r="B7551" s="184"/>
      <c r="C7551" s="185"/>
      <c r="D7551" s="168">
        <v>0.0</v>
      </c>
      <c r="E7551" s="189" t="str">
        <f>vlookup(C7551,'Master data'!$A$2:$C$29,3,0)</f>
        <v>#N/A</v>
      </c>
      <c r="F7551" s="190" t="str">
        <f>vlookup(C7551,'Master data'!$A$2:$C$29,2,0)</f>
        <v>#N/A</v>
      </c>
    </row>
    <row r="7552" ht="22.5" customHeight="1">
      <c r="A7552" s="183"/>
      <c r="B7552" s="184"/>
      <c r="C7552" s="185"/>
      <c r="D7552" s="168">
        <v>0.0</v>
      </c>
      <c r="E7552" s="189" t="str">
        <f>vlookup(C7552,'Master data'!$A$2:$C$29,3,0)</f>
        <v>#N/A</v>
      </c>
      <c r="F7552" s="190" t="str">
        <f>vlookup(C7552,'Master data'!$A$2:$C$29,2,0)</f>
        <v>#N/A</v>
      </c>
    </row>
    <row r="7553" ht="22.5" customHeight="1">
      <c r="A7553" s="183"/>
      <c r="B7553" s="184"/>
      <c r="C7553" s="185"/>
      <c r="D7553" s="168">
        <v>0.0</v>
      </c>
      <c r="E7553" s="189" t="str">
        <f>vlookup(C7553,'Master data'!$A$2:$C$29,3,0)</f>
        <v>#N/A</v>
      </c>
      <c r="F7553" s="190" t="str">
        <f>vlookup(C7553,'Master data'!$A$2:$C$29,2,0)</f>
        <v>#N/A</v>
      </c>
    </row>
    <row r="7554" ht="22.5" customHeight="1">
      <c r="A7554" s="183"/>
      <c r="B7554" s="184"/>
      <c r="C7554" s="185"/>
      <c r="D7554" s="168">
        <v>0.0</v>
      </c>
      <c r="E7554" s="189" t="str">
        <f>vlookup(C7554,'Master data'!$A$2:$C$29,3,0)</f>
        <v>#N/A</v>
      </c>
      <c r="F7554" s="190" t="str">
        <f>vlookup(C7554,'Master data'!$A$2:$C$29,2,0)</f>
        <v>#N/A</v>
      </c>
    </row>
    <row r="7555" ht="22.5" customHeight="1">
      <c r="A7555" s="183"/>
      <c r="B7555" s="184"/>
      <c r="C7555" s="185"/>
      <c r="D7555" s="168">
        <v>0.0</v>
      </c>
      <c r="E7555" s="189" t="str">
        <f>vlookup(C7555,'Master data'!$A$2:$C$29,3,0)</f>
        <v>#N/A</v>
      </c>
      <c r="F7555" s="190" t="str">
        <f>vlookup(C7555,'Master data'!$A$2:$C$29,2,0)</f>
        <v>#N/A</v>
      </c>
    </row>
    <row r="7556" ht="22.5" customHeight="1">
      <c r="A7556" s="183"/>
      <c r="B7556" s="184"/>
      <c r="C7556" s="185"/>
      <c r="D7556" s="168">
        <v>0.0</v>
      </c>
      <c r="E7556" s="189" t="str">
        <f>vlookup(C7556,'Master data'!$A$2:$C$29,3,0)</f>
        <v>#N/A</v>
      </c>
      <c r="F7556" s="190" t="str">
        <f>vlookup(C7556,'Master data'!$A$2:$C$29,2,0)</f>
        <v>#N/A</v>
      </c>
    </row>
    <row r="7557" ht="22.5" customHeight="1">
      <c r="A7557" s="183"/>
      <c r="B7557" s="184"/>
      <c r="C7557" s="185"/>
      <c r="D7557" s="168">
        <v>0.0</v>
      </c>
      <c r="E7557" s="189" t="str">
        <f>vlookup(C7557,'Master data'!$A$2:$C$29,3,0)</f>
        <v>#N/A</v>
      </c>
      <c r="F7557" s="190" t="str">
        <f>vlookup(C7557,'Master data'!$A$2:$C$29,2,0)</f>
        <v>#N/A</v>
      </c>
    </row>
    <row r="7558" ht="22.5" customHeight="1">
      <c r="A7558" s="183"/>
      <c r="B7558" s="184"/>
      <c r="C7558" s="185"/>
      <c r="D7558" s="168">
        <v>0.0</v>
      </c>
      <c r="E7558" s="189" t="str">
        <f>vlookup(C7558,'Master data'!$A$2:$C$29,3,0)</f>
        <v>#N/A</v>
      </c>
      <c r="F7558" s="190" t="str">
        <f>vlookup(C7558,'Master data'!$A$2:$C$29,2,0)</f>
        <v>#N/A</v>
      </c>
    </row>
    <row r="7559" ht="22.5" customHeight="1">
      <c r="A7559" s="183"/>
      <c r="B7559" s="184"/>
      <c r="C7559" s="185"/>
      <c r="D7559" s="168">
        <v>0.0</v>
      </c>
      <c r="E7559" s="189" t="str">
        <f>vlookup(C7559,'Master data'!$A$2:$C$29,3,0)</f>
        <v>#N/A</v>
      </c>
      <c r="F7559" s="190" t="str">
        <f>vlookup(C7559,'Master data'!$A$2:$C$29,2,0)</f>
        <v>#N/A</v>
      </c>
    </row>
    <row r="7560" ht="22.5" customHeight="1">
      <c r="A7560" s="183"/>
      <c r="B7560" s="184"/>
      <c r="C7560" s="185"/>
      <c r="D7560" s="168">
        <v>0.0</v>
      </c>
      <c r="E7560" s="189" t="str">
        <f>vlookup(C7560,'Master data'!$A$2:$C$29,3,0)</f>
        <v>#N/A</v>
      </c>
      <c r="F7560" s="190" t="str">
        <f>vlookup(C7560,'Master data'!$A$2:$C$29,2,0)</f>
        <v>#N/A</v>
      </c>
    </row>
    <row r="7561" ht="22.5" customHeight="1">
      <c r="A7561" s="183"/>
      <c r="B7561" s="184"/>
      <c r="C7561" s="185"/>
      <c r="D7561" s="168">
        <v>0.0</v>
      </c>
      <c r="E7561" s="189" t="str">
        <f>vlookup(C7561,'Master data'!$A$2:$C$29,3,0)</f>
        <v>#N/A</v>
      </c>
      <c r="F7561" s="190" t="str">
        <f>vlookup(C7561,'Master data'!$A$2:$C$29,2,0)</f>
        <v>#N/A</v>
      </c>
    </row>
    <row r="7562" ht="22.5" customHeight="1">
      <c r="A7562" s="183"/>
      <c r="B7562" s="184"/>
      <c r="C7562" s="185"/>
      <c r="D7562" s="168">
        <v>0.0</v>
      </c>
      <c r="E7562" s="189" t="str">
        <f>vlookup(C7562,'Master data'!$A$2:$C$29,3,0)</f>
        <v>#N/A</v>
      </c>
      <c r="F7562" s="190" t="str">
        <f>vlookup(C7562,'Master data'!$A$2:$C$29,2,0)</f>
        <v>#N/A</v>
      </c>
    </row>
    <row r="7563" ht="22.5" customHeight="1">
      <c r="A7563" s="183"/>
      <c r="B7563" s="184"/>
      <c r="C7563" s="185"/>
      <c r="D7563" s="168">
        <v>0.0</v>
      </c>
      <c r="E7563" s="189" t="str">
        <f>vlookup(C7563,'Master data'!$A$2:$C$29,3,0)</f>
        <v>#N/A</v>
      </c>
      <c r="F7563" s="190" t="str">
        <f>vlookup(C7563,'Master data'!$A$2:$C$29,2,0)</f>
        <v>#N/A</v>
      </c>
    </row>
    <row r="7564" ht="22.5" customHeight="1">
      <c r="A7564" s="183"/>
      <c r="B7564" s="184"/>
      <c r="C7564" s="185"/>
      <c r="D7564" s="168">
        <v>0.0</v>
      </c>
      <c r="E7564" s="189" t="str">
        <f>vlookup(C7564,'Master data'!$A$2:$C$29,3,0)</f>
        <v>#N/A</v>
      </c>
      <c r="F7564" s="190" t="str">
        <f>vlookup(C7564,'Master data'!$A$2:$C$29,2,0)</f>
        <v>#N/A</v>
      </c>
    </row>
    <row r="7565" ht="22.5" customHeight="1">
      <c r="A7565" s="183"/>
      <c r="B7565" s="184"/>
      <c r="C7565" s="185"/>
      <c r="D7565" s="168">
        <v>0.0</v>
      </c>
      <c r="E7565" s="189" t="str">
        <f>vlookup(C7565,'Master data'!$A$2:$C$29,3,0)</f>
        <v>#N/A</v>
      </c>
      <c r="F7565" s="190" t="str">
        <f>vlookup(C7565,'Master data'!$A$2:$C$29,2,0)</f>
        <v>#N/A</v>
      </c>
    </row>
    <row r="7566" ht="22.5" customHeight="1">
      <c r="A7566" s="183"/>
      <c r="B7566" s="184"/>
      <c r="C7566" s="185"/>
      <c r="D7566" s="168">
        <v>0.0</v>
      </c>
      <c r="E7566" s="189" t="str">
        <f>vlookup(C7566,'Master data'!$A$2:$C$29,3,0)</f>
        <v>#N/A</v>
      </c>
      <c r="F7566" s="190" t="str">
        <f>vlookup(C7566,'Master data'!$A$2:$C$29,2,0)</f>
        <v>#N/A</v>
      </c>
    </row>
    <row r="7567" ht="22.5" customHeight="1">
      <c r="A7567" s="183"/>
      <c r="B7567" s="184"/>
      <c r="C7567" s="185"/>
      <c r="D7567" s="168">
        <v>0.0</v>
      </c>
      <c r="E7567" s="189" t="str">
        <f>vlookup(C7567,'Master data'!$A$2:$C$29,3,0)</f>
        <v>#N/A</v>
      </c>
      <c r="F7567" s="190" t="str">
        <f>vlookup(C7567,'Master data'!$A$2:$C$29,2,0)</f>
        <v>#N/A</v>
      </c>
    </row>
    <row r="7568" ht="22.5" customHeight="1">
      <c r="A7568" s="183"/>
      <c r="B7568" s="184"/>
      <c r="C7568" s="185"/>
      <c r="D7568" s="168">
        <v>0.0</v>
      </c>
      <c r="E7568" s="189" t="str">
        <f>vlookup(C7568,'Master data'!$A$2:$C$29,3,0)</f>
        <v>#N/A</v>
      </c>
      <c r="F7568" s="190" t="str">
        <f>vlookup(C7568,'Master data'!$A$2:$C$29,2,0)</f>
        <v>#N/A</v>
      </c>
    </row>
    <row r="7569" ht="22.5" customHeight="1">
      <c r="A7569" s="183"/>
      <c r="B7569" s="184"/>
      <c r="C7569" s="185"/>
      <c r="D7569" s="168">
        <v>0.0</v>
      </c>
      <c r="E7569" s="189" t="str">
        <f>vlookup(C7569,'Master data'!$A$2:$C$29,3,0)</f>
        <v>#N/A</v>
      </c>
      <c r="F7569" s="190" t="str">
        <f>vlookup(C7569,'Master data'!$A$2:$C$29,2,0)</f>
        <v>#N/A</v>
      </c>
    </row>
    <row r="7570" ht="22.5" customHeight="1">
      <c r="A7570" s="183"/>
      <c r="B7570" s="184"/>
      <c r="C7570" s="185"/>
      <c r="D7570" s="168">
        <v>0.0</v>
      </c>
      <c r="E7570" s="189" t="str">
        <f>vlookup(C7570,'Master data'!$A$2:$C$29,3,0)</f>
        <v>#N/A</v>
      </c>
      <c r="F7570" s="190" t="str">
        <f>vlookup(C7570,'Master data'!$A$2:$C$29,2,0)</f>
        <v>#N/A</v>
      </c>
    </row>
    <row r="7571" ht="22.5" customHeight="1">
      <c r="A7571" s="183"/>
      <c r="B7571" s="184"/>
      <c r="C7571" s="185"/>
      <c r="D7571" s="168">
        <v>0.0</v>
      </c>
      <c r="E7571" s="189" t="str">
        <f>vlookup(C7571,'Master data'!$A$2:$C$29,3,0)</f>
        <v>#N/A</v>
      </c>
      <c r="F7571" s="190" t="str">
        <f>vlookup(C7571,'Master data'!$A$2:$C$29,2,0)</f>
        <v>#N/A</v>
      </c>
    </row>
    <row r="7572" ht="22.5" customHeight="1">
      <c r="A7572" s="183"/>
      <c r="B7572" s="184"/>
      <c r="C7572" s="185"/>
      <c r="D7572" s="168">
        <v>0.0</v>
      </c>
      <c r="E7572" s="189" t="str">
        <f>vlookup(C7572,'Master data'!$A$2:$C$29,3,0)</f>
        <v>#N/A</v>
      </c>
      <c r="F7572" s="190" t="str">
        <f>vlookup(C7572,'Master data'!$A$2:$C$29,2,0)</f>
        <v>#N/A</v>
      </c>
    </row>
    <row r="7573" ht="22.5" customHeight="1">
      <c r="A7573" s="183"/>
      <c r="B7573" s="184"/>
      <c r="C7573" s="185"/>
      <c r="D7573" s="168">
        <v>0.0</v>
      </c>
      <c r="E7573" s="189" t="str">
        <f>vlookup(C7573,'Master data'!$A$2:$C$29,3,0)</f>
        <v>#N/A</v>
      </c>
      <c r="F7573" s="190" t="str">
        <f>vlookup(C7573,'Master data'!$A$2:$C$29,2,0)</f>
        <v>#N/A</v>
      </c>
    </row>
    <row r="7574" ht="22.5" customHeight="1">
      <c r="A7574" s="183"/>
      <c r="B7574" s="184"/>
      <c r="C7574" s="185"/>
      <c r="D7574" s="168">
        <v>0.0</v>
      </c>
      <c r="E7574" s="189" t="str">
        <f>vlookup(C7574,'Master data'!$A$2:$C$29,3,0)</f>
        <v>#N/A</v>
      </c>
      <c r="F7574" s="190" t="str">
        <f>vlookup(C7574,'Master data'!$A$2:$C$29,2,0)</f>
        <v>#N/A</v>
      </c>
    </row>
    <row r="7575" ht="22.5" customHeight="1">
      <c r="A7575" s="183"/>
      <c r="B7575" s="184"/>
      <c r="C7575" s="185"/>
      <c r="D7575" s="168">
        <v>0.0</v>
      </c>
      <c r="E7575" s="189" t="str">
        <f>vlookup(C7575,'Master data'!$A$2:$C$29,3,0)</f>
        <v>#N/A</v>
      </c>
      <c r="F7575" s="190" t="str">
        <f>vlookup(C7575,'Master data'!$A$2:$C$29,2,0)</f>
        <v>#N/A</v>
      </c>
    </row>
    <row r="7576" ht="22.5" customHeight="1">
      <c r="A7576" s="183"/>
      <c r="B7576" s="184"/>
      <c r="C7576" s="185"/>
      <c r="D7576" s="168">
        <v>0.0</v>
      </c>
      <c r="E7576" s="189" t="str">
        <f>vlookup(C7576,'Master data'!$A$2:$C$29,3,0)</f>
        <v>#N/A</v>
      </c>
      <c r="F7576" s="190" t="str">
        <f>vlookup(C7576,'Master data'!$A$2:$C$29,2,0)</f>
        <v>#N/A</v>
      </c>
    </row>
    <row r="7577" ht="22.5" customHeight="1">
      <c r="A7577" s="183"/>
      <c r="B7577" s="184"/>
      <c r="C7577" s="185"/>
      <c r="D7577" s="168">
        <v>0.0</v>
      </c>
      <c r="E7577" s="189" t="str">
        <f>vlookup(C7577,'Master data'!$A$2:$C$29,3,0)</f>
        <v>#N/A</v>
      </c>
      <c r="F7577" s="190" t="str">
        <f>vlookup(C7577,'Master data'!$A$2:$C$29,2,0)</f>
        <v>#N/A</v>
      </c>
    </row>
    <row r="7578" ht="22.5" customHeight="1">
      <c r="A7578" s="183"/>
      <c r="B7578" s="184"/>
      <c r="C7578" s="185"/>
      <c r="D7578" s="168">
        <v>0.0</v>
      </c>
      <c r="E7578" s="189" t="str">
        <f>vlookup(C7578,'Master data'!$A$2:$C$29,3,0)</f>
        <v>#N/A</v>
      </c>
      <c r="F7578" s="190" t="str">
        <f>vlookup(C7578,'Master data'!$A$2:$C$29,2,0)</f>
        <v>#N/A</v>
      </c>
    </row>
    <row r="7579" ht="22.5" customHeight="1">
      <c r="A7579" s="183"/>
      <c r="B7579" s="184"/>
      <c r="C7579" s="185"/>
      <c r="D7579" s="168">
        <v>0.0</v>
      </c>
      <c r="E7579" s="189" t="str">
        <f>vlookup(C7579,'Master data'!$A$2:$C$29,3,0)</f>
        <v>#N/A</v>
      </c>
      <c r="F7579" s="190" t="str">
        <f>vlookup(C7579,'Master data'!$A$2:$C$29,2,0)</f>
        <v>#N/A</v>
      </c>
    </row>
    <row r="7580" ht="22.5" customHeight="1">
      <c r="A7580" s="183"/>
      <c r="B7580" s="184"/>
      <c r="C7580" s="185"/>
      <c r="D7580" s="168">
        <v>0.0</v>
      </c>
      <c r="E7580" s="189" t="str">
        <f>vlookup(C7580,'Master data'!$A$2:$C$29,3,0)</f>
        <v>#N/A</v>
      </c>
      <c r="F7580" s="190" t="str">
        <f>vlookup(C7580,'Master data'!$A$2:$C$29,2,0)</f>
        <v>#N/A</v>
      </c>
    </row>
    <row r="7581" ht="22.5" customHeight="1">
      <c r="A7581" s="183"/>
      <c r="B7581" s="184"/>
      <c r="C7581" s="185"/>
      <c r="D7581" s="168">
        <v>0.0</v>
      </c>
      <c r="E7581" s="189" t="str">
        <f>vlookup(C7581,'Master data'!$A$2:$C$29,3,0)</f>
        <v>#N/A</v>
      </c>
      <c r="F7581" s="190" t="str">
        <f>vlookup(C7581,'Master data'!$A$2:$C$29,2,0)</f>
        <v>#N/A</v>
      </c>
    </row>
    <row r="7582" ht="22.5" customHeight="1">
      <c r="A7582" s="183"/>
      <c r="B7582" s="184"/>
      <c r="C7582" s="185"/>
      <c r="D7582" s="168">
        <v>0.0</v>
      </c>
      <c r="E7582" s="189" t="str">
        <f>vlookup(C7582,'Master data'!$A$2:$C$29,3,0)</f>
        <v>#N/A</v>
      </c>
      <c r="F7582" s="190" t="str">
        <f>vlookup(C7582,'Master data'!$A$2:$C$29,2,0)</f>
        <v>#N/A</v>
      </c>
    </row>
    <row r="7583" ht="22.5" customHeight="1">
      <c r="A7583" s="183"/>
      <c r="B7583" s="184"/>
      <c r="C7583" s="185"/>
      <c r="D7583" s="168">
        <v>0.0</v>
      </c>
      <c r="E7583" s="189" t="str">
        <f>vlookup(C7583,'Master data'!$A$2:$C$29,3,0)</f>
        <v>#N/A</v>
      </c>
      <c r="F7583" s="190" t="str">
        <f>vlookup(C7583,'Master data'!$A$2:$C$29,2,0)</f>
        <v>#N/A</v>
      </c>
    </row>
    <row r="7584" ht="22.5" customHeight="1">
      <c r="A7584" s="183"/>
      <c r="B7584" s="184"/>
      <c r="C7584" s="185"/>
      <c r="D7584" s="168">
        <v>0.0</v>
      </c>
      <c r="E7584" s="189" t="str">
        <f>vlookup(C7584,'Master data'!$A$2:$C$29,3,0)</f>
        <v>#N/A</v>
      </c>
      <c r="F7584" s="190" t="str">
        <f>vlookup(C7584,'Master data'!$A$2:$C$29,2,0)</f>
        <v>#N/A</v>
      </c>
    </row>
    <row r="7585" ht="22.5" customHeight="1">
      <c r="A7585" s="183"/>
      <c r="B7585" s="184"/>
      <c r="C7585" s="185"/>
      <c r="D7585" s="168">
        <v>0.0</v>
      </c>
      <c r="E7585" s="189" t="str">
        <f>vlookup(C7585,'Master data'!$A$2:$C$29,3,0)</f>
        <v>#N/A</v>
      </c>
      <c r="F7585" s="190" t="str">
        <f>vlookup(C7585,'Master data'!$A$2:$C$29,2,0)</f>
        <v>#N/A</v>
      </c>
    </row>
    <row r="7586" ht="22.5" customHeight="1">
      <c r="A7586" s="183"/>
      <c r="B7586" s="184"/>
      <c r="C7586" s="185"/>
      <c r="D7586" s="168">
        <v>0.0</v>
      </c>
      <c r="E7586" s="189" t="str">
        <f>vlookup(C7586,'Master data'!$A$2:$C$29,3,0)</f>
        <v>#N/A</v>
      </c>
      <c r="F7586" s="190" t="str">
        <f>vlookup(C7586,'Master data'!$A$2:$C$29,2,0)</f>
        <v>#N/A</v>
      </c>
    </row>
    <row r="7587" ht="22.5" customHeight="1">
      <c r="A7587" s="183"/>
      <c r="B7587" s="184"/>
      <c r="C7587" s="185"/>
      <c r="D7587" s="168">
        <v>0.0</v>
      </c>
      <c r="E7587" s="189" t="str">
        <f>vlookup(C7587,'Master data'!$A$2:$C$29,3,0)</f>
        <v>#N/A</v>
      </c>
      <c r="F7587" s="190" t="str">
        <f>vlookup(C7587,'Master data'!$A$2:$C$29,2,0)</f>
        <v>#N/A</v>
      </c>
    </row>
    <row r="7588" ht="22.5" customHeight="1">
      <c r="A7588" s="183"/>
      <c r="B7588" s="184"/>
      <c r="C7588" s="185"/>
      <c r="D7588" s="168">
        <v>0.0</v>
      </c>
      <c r="E7588" s="189" t="str">
        <f>vlookup(C7588,'Master data'!$A$2:$C$29,3,0)</f>
        <v>#N/A</v>
      </c>
      <c r="F7588" s="190" t="str">
        <f>vlookup(C7588,'Master data'!$A$2:$C$29,2,0)</f>
        <v>#N/A</v>
      </c>
    </row>
    <row r="7589" ht="22.5" customHeight="1">
      <c r="A7589" s="183"/>
      <c r="B7589" s="184"/>
      <c r="C7589" s="185"/>
      <c r="D7589" s="168">
        <v>0.0</v>
      </c>
      <c r="E7589" s="189" t="str">
        <f>vlookup(C7589,'Master data'!$A$2:$C$29,3,0)</f>
        <v>#N/A</v>
      </c>
      <c r="F7589" s="190" t="str">
        <f>vlookup(C7589,'Master data'!$A$2:$C$29,2,0)</f>
        <v>#N/A</v>
      </c>
    </row>
    <row r="7590" ht="22.5" customHeight="1">
      <c r="A7590" s="183"/>
      <c r="B7590" s="184"/>
      <c r="C7590" s="185"/>
      <c r="D7590" s="168">
        <v>0.0</v>
      </c>
      <c r="E7590" s="189" t="str">
        <f>vlookup(C7590,'Master data'!$A$2:$C$29,3,0)</f>
        <v>#N/A</v>
      </c>
      <c r="F7590" s="190" t="str">
        <f>vlookup(C7590,'Master data'!$A$2:$C$29,2,0)</f>
        <v>#N/A</v>
      </c>
    </row>
    <row r="7591" ht="22.5" customHeight="1">
      <c r="A7591" s="183"/>
      <c r="B7591" s="184"/>
      <c r="C7591" s="185"/>
      <c r="D7591" s="168">
        <v>0.0</v>
      </c>
      <c r="E7591" s="189" t="str">
        <f>vlookup(C7591,'Master data'!$A$2:$C$29,3,0)</f>
        <v>#N/A</v>
      </c>
      <c r="F7591" s="190" t="str">
        <f>vlookup(C7591,'Master data'!$A$2:$C$29,2,0)</f>
        <v>#N/A</v>
      </c>
    </row>
    <row r="7592" ht="22.5" customHeight="1">
      <c r="A7592" s="183"/>
      <c r="B7592" s="184"/>
      <c r="C7592" s="185"/>
      <c r="D7592" s="168">
        <v>0.0</v>
      </c>
      <c r="E7592" s="189" t="str">
        <f>vlookup(C7592,'Master data'!$A$2:$C$29,3,0)</f>
        <v>#N/A</v>
      </c>
      <c r="F7592" s="190" t="str">
        <f>vlookup(C7592,'Master data'!$A$2:$C$29,2,0)</f>
        <v>#N/A</v>
      </c>
    </row>
    <row r="7593" ht="22.5" customHeight="1">
      <c r="A7593" s="183"/>
      <c r="B7593" s="184"/>
      <c r="C7593" s="185"/>
      <c r="D7593" s="168">
        <v>0.0</v>
      </c>
      <c r="E7593" s="189" t="str">
        <f>vlookup(C7593,'Master data'!$A$2:$C$29,3,0)</f>
        <v>#N/A</v>
      </c>
      <c r="F7593" s="190" t="str">
        <f>vlookup(C7593,'Master data'!$A$2:$C$29,2,0)</f>
        <v>#N/A</v>
      </c>
    </row>
    <row r="7594" ht="22.5" customHeight="1">
      <c r="A7594" s="183"/>
      <c r="B7594" s="184"/>
      <c r="C7594" s="185"/>
      <c r="D7594" s="168">
        <v>0.0</v>
      </c>
      <c r="E7594" s="189" t="str">
        <f>vlookup(C7594,'Master data'!$A$2:$C$29,3,0)</f>
        <v>#N/A</v>
      </c>
      <c r="F7594" s="190" t="str">
        <f>vlookup(C7594,'Master data'!$A$2:$C$29,2,0)</f>
        <v>#N/A</v>
      </c>
    </row>
    <row r="7595" ht="22.5" customHeight="1">
      <c r="A7595" s="183"/>
      <c r="B7595" s="184"/>
      <c r="C7595" s="185"/>
      <c r="D7595" s="168">
        <v>0.0</v>
      </c>
      <c r="E7595" s="189" t="str">
        <f>vlookup(C7595,'Master data'!$A$2:$C$29,3,0)</f>
        <v>#N/A</v>
      </c>
      <c r="F7595" s="190" t="str">
        <f>vlookup(C7595,'Master data'!$A$2:$C$29,2,0)</f>
        <v>#N/A</v>
      </c>
    </row>
    <row r="7596" ht="22.5" customHeight="1">
      <c r="A7596" s="183"/>
      <c r="B7596" s="184"/>
      <c r="C7596" s="185"/>
      <c r="D7596" s="168">
        <v>0.0</v>
      </c>
      <c r="E7596" s="189" t="str">
        <f>vlookup(C7596,'Master data'!$A$2:$C$29,3,0)</f>
        <v>#N/A</v>
      </c>
      <c r="F7596" s="190" t="str">
        <f>vlookup(C7596,'Master data'!$A$2:$C$29,2,0)</f>
        <v>#N/A</v>
      </c>
    </row>
    <row r="7597" ht="22.5" customHeight="1">
      <c r="A7597" s="183"/>
      <c r="B7597" s="184"/>
      <c r="C7597" s="185"/>
      <c r="D7597" s="168">
        <v>0.0</v>
      </c>
      <c r="E7597" s="189" t="str">
        <f>vlookup(C7597,'Master data'!$A$2:$C$29,3,0)</f>
        <v>#N/A</v>
      </c>
      <c r="F7597" s="190" t="str">
        <f>vlookup(C7597,'Master data'!$A$2:$C$29,2,0)</f>
        <v>#N/A</v>
      </c>
    </row>
    <row r="7598" ht="22.5" customHeight="1">
      <c r="A7598" s="183"/>
      <c r="B7598" s="184"/>
      <c r="C7598" s="185"/>
      <c r="D7598" s="168">
        <v>0.0</v>
      </c>
      <c r="E7598" s="189" t="str">
        <f>vlookup(C7598,'Master data'!$A$2:$C$29,3,0)</f>
        <v>#N/A</v>
      </c>
      <c r="F7598" s="190" t="str">
        <f>vlookup(C7598,'Master data'!$A$2:$C$29,2,0)</f>
        <v>#N/A</v>
      </c>
    </row>
    <row r="7599" ht="22.5" customHeight="1">
      <c r="A7599" s="183"/>
      <c r="B7599" s="184"/>
      <c r="C7599" s="185"/>
      <c r="D7599" s="168">
        <v>0.0</v>
      </c>
      <c r="E7599" s="189" t="str">
        <f>vlookup(C7599,'Master data'!$A$2:$C$29,3,0)</f>
        <v>#N/A</v>
      </c>
      <c r="F7599" s="190" t="str">
        <f>vlookup(C7599,'Master data'!$A$2:$C$29,2,0)</f>
        <v>#N/A</v>
      </c>
    </row>
    <row r="7600" ht="22.5" customHeight="1">
      <c r="A7600" s="183"/>
      <c r="B7600" s="184"/>
      <c r="C7600" s="185"/>
      <c r="D7600" s="168">
        <v>0.0</v>
      </c>
      <c r="E7600" s="189" t="str">
        <f>vlookup(C7600,'Master data'!$A$2:$C$29,3,0)</f>
        <v>#N/A</v>
      </c>
      <c r="F7600" s="190" t="str">
        <f>vlookup(C7600,'Master data'!$A$2:$C$29,2,0)</f>
        <v>#N/A</v>
      </c>
    </row>
    <row r="7601" ht="22.5" customHeight="1">
      <c r="A7601" s="183"/>
      <c r="B7601" s="184"/>
      <c r="C7601" s="185"/>
      <c r="D7601" s="168">
        <v>0.0</v>
      </c>
      <c r="E7601" s="189" t="str">
        <f>vlookup(C7601,'Master data'!$A$2:$C$29,3,0)</f>
        <v>#N/A</v>
      </c>
      <c r="F7601" s="190" t="str">
        <f>vlookup(C7601,'Master data'!$A$2:$C$29,2,0)</f>
        <v>#N/A</v>
      </c>
    </row>
    <row r="7602" ht="22.5" customHeight="1">
      <c r="A7602" s="183"/>
      <c r="B7602" s="184"/>
      <c r="C7602" s="185"/>
      <c r="D7602" s="168">
        <v>0.0</v>
      </c>
      <c r="E7602" s="189" t="str">
        <f>vlookup(C7602,'Master data'!$A$2:$C$29,3,0)</f>
        <v>#N/A</v>
      </c>
      <c r="F7602" s="190" t="str">
        <f>vlookup(C7602,'Master data'!$A$2:$C$29,2,0)</f>
        <v>#N/A</v>
      </c>
    </row>
    <row r="7603" ht="22.5" customHeight="1">
      <c r="A7603" s="183"/>
      <c r="B7603" s="184"/>
      <c r="C7603" s="185"/>
      <c r="D7603" s="168">
        <v>0.0</v>
      </c>
      <c r="E7603" s="189" t="str">
        <f>vlookup(C7603,'Master data'!$A$2:$C$29,3,0)</f>
        <v>#N/A</v>
      </c>
      <c r="F7603" s="190" t="str">
        <f>vlookup(C7603,'Master data'!$A$2:$C$29,2,0)</f>
        <v>#N/A</v>
      </c>
    </row>
    <row r="7604" ht="22.5" customHeight="1">
      <c r="A7604" s="183"/>
      <c r="B7604" s="184"/>
      <c r="C7604" s="185"/>
      <c r="D7604" s="168">
        <v>0.0</v>
      </c>
      <c r="E7604" s="189" t="str">
        <f>vlookup(C7604,'Master data'!$A$2:$C$29,3,0)</f>
        <v>#N/A</v>
      </c>
      <c r="F7604" s="190" t="str">
        <f>vlookup(C7604,'Master data'!$A$2:$C$29,2,0)</f>
        <v>#N/A</v>
      </c>
    </row>
    <row r="7605" ht="22.5" customHeight="1">
      <c r="A7605" s="183"/>
      <c r="B7605" s="184"/>
      <c r="C7605" s="185"/>
      <c r="D7605" s="168">
        <v>0.0</v>
      </c>
      <c r="E7605" s="189" t="str">
        <f>vlookup(C7605,'Master data'!$A$2:$C$29,3,0)</f>
        <v>#N/A</v>
      </c>
      <c r="F7605" s="190" t="str">
        <f>vlookup(C7605,'Master data'!$A$2:$C$29,2,0)</f>
        <v>#N/A</v>
      </c>
    </row>
    <row r="7606" ht="22.5" customHeight="1">
      <c r="A7606" s="183"/>
      <c r="B7606" s="184"/>
      <c r="C7606" s="185"/>
      <c r="D7606" s="168">
        <v>0.0</v>
      </c>
      <c r="E7606" s="189" t="str">
        <f>vlookup(C7606,'Master data'!$A$2:$C$29,3,0)</f>
        <v>#N/A</v>
      </c>
      <c r="F7606" s="190" t="str">
        <f>vlookup(C7606,'Master data'!$A$2:$C$29,2,0)</f>
        <v>#N/A</v>
      </c>
    </row>
    <row r="7607" ht="22.5" customHeight="1">
      <c r="A7607" s="183"/>
      <c r="B7607" s="184"/>
      <c r="C7607" s="185"/>
      <c r="D7607" s="168">
        <v>0.0</v>
      </c>
      <c r="E7607" s="189" t="str">
        <f>vlookup(C7607,'Master data'!$A$2:$C$29,3,0)</f>
        <v>#N/A</v>
      </c>
      <c r="F7607" s="190" t="str">
        <f>vlookup(C7607,'Master data'!$A$2:$C$29,2,0)</f>
        <v>#N/A</v>
      </c>
    </row>
    <row r="7608" ht="22.5" customHeight="1">
      <c r="A7608" s="183"/>
      <c r="B7608" s="184"/>
      <c r="C7608" s="185"/>
      <c r="D7608" s="168">
        <v>0.0</v>
      </c>
      <c r="E7608" s="189" t="str">
        <f>vlookup(C7608,'Master data'!$A$2:$C$29,3,0)</f>
        <v>#N/A</v>
      </c>
      <c r="F7608" s="190" t="str">
        <f>vlookup(C7608,'Master data'!$A$2:$C$29,2,0)</f>
        <v>#N/A</v>
      </c>
    </row>
    <row r="7609" ht="22.5" customHeight="1">
      <c r="A7609" s="183"/>
      <c r="B7609" s="184"/>
      <c r="C7609" s="185"/>
      <c r="D7609" s="168">
        <v>0.0</v>
      </c>
      <c r="E7609" s="189" t="str">
        <f>vlookup(C7609,'Master data'!$A$2:$C$29,3,0)</f>
        <v>#N/A</v>
      </c>
      <c r="F7609" s="190" t="str">
        <f>vlookup(C7609,'Master data'!$A$2:$C$29,2,0)</f>
        <v>#N/A</v>
      </c>
    </row>
    <row r="7610" ht="22.5" customHeight="1">
      <c r="A7610" s="183"/>
      <c r="B7610" s="184"/>
      <c r="C7610" s="185"/>
      <c r="D7610" s="168">
        <v>0.0</v>
      </c>
      <c r="E7610" s="189" t="str">
        <f>vlookup(C7610,'Master data'!$A$2:$C$29,3,0)</f>
        <v>#N/A</v>
      </c>
      <c r="F7610" s="190" t="str">
        <f>vlookup(C7610,'Master data'!$A$2:$C$29,2,0)</f>
        <v>#N/A</v>
      </c>
    </row>
    <row r="7611" ht="22.5" customHeight="1">
      <c r="A7611" s="183"/>
      <c r="B7611" s="184"/>
      <c r="C7611" s="185"/>
      <c r="D7611" s="168">
        <v>0.0</v>
      </c>
      <c r="E7611" s="189" t="str">
        <f>vlookup(C7611,'Master data'!$A$2:$C$29,3,0)</f>
        <v>#N/A</v>
      </c>
      <c r="F7611" s="190" t="str">
        <f>vlookup(C7611,'Master data'!$A$2:$C$29,2,0)</f>
        <v>#N/A</v>
      </c>
    </row>
    <row r="7612" ht="22.5" customHeight="1">
      <c r="A7612" s="183"/>
      <c r="B7612" s="184"/>
      <c r="C7612" s="185"/>
      <c r="D7612" s="168">
        <v>0.0</v>
      </c>
      <c r="E7612" s="189" t="str">
        <f>vlookup(C7612,'Master data'!$A$2:$C$29,3,0)</f>
        <v>#N/A</v>
      </c>
      <c r="F7612" s="190" t="str">
        <f>vlookup(C7612,'Master data'!$A$2:$C$29,2,0)</f>
        <v>#N/A</v>
      </c>
    </row>
    <row r="7613" ht="22.5" customHeight="1">
      <c r="A7613" s="183"/>
      <c r="B7613" s="184"/>
      <c r="C7613" s="185"/>
      <c r="D7613" s="168">
        <v>0.0</v>
      </c>
      <c r="E7613" s="189" t="str">
        <f>vlookup(C7613,'Master data'!$A$2:$C$29,3,0)</f>
        <v>#N/A</v>
      </c>
      <c r="F7613" s="190" t="str">
        <f>vlookup(C7613,'Master data'!$A$2:$C$29,2,0)</f>
        <v>#N/A</v>
      </c>
    </row>
    <row r="7614" ht="22.5" customHeight="1">
      <c r="A7614" s="183"/>
      <c r="B7614" s="184"/>
      <c r="C7614" s="185"/>
      <c r="D7614" s="168">
        <v>0.0</v>
      </c>
      <c r="E7614" s="189" t="str">
        <f>vlookup(C7614,'Master data'!$A$2:$C$29,3,0)</f>
        <v>#N/A</v>
      </c>
      <c r="F7614" s="190" t="str">
        <f>vlookup(C7614,'Master data'!$A$2:$C$29,2,0)</f>
        <v>#N/A</v>
      </c>
    </row>
    <row r="7615" ht="22.5" customHeight="1">
      <c r="A7615" s="183"/>
      <c r="B7615" s="184"/>
      <c r="C7615" s="185"/>
      <c r="D7615" s="168">
        <v>0.0</v>
      </c>
      <c r="E7615" s="189" t="str">
        <f>vlookup(C7615,'Master data'!$A$2:$C$29,3,0)</f>
        <v>#N/A</v>
      </c>
      <c r="F7615" s="190" t="str">
        <f>vlookup(C7615,'Master data'!$A$2:$C$29,2,0)</f>
        <v>#N/A</v>
      </c>
    </row>
    <row r="7616" ht="22.5" customHeight="1">
      <c r="A7616" s="183"/>
      <c r="B7616" s="184"/>
      <c r="C7616" s="185"/>
      <c r="D7616" s="168">
        <v>0.0</v>
      </c>
      <c r="E7616" s="189" t="str">
        <f>vlookup(C7616,'Master data'!$A$2:$C$29,3,0)</f>
        <v>#N/A</v>
      </c>
      <c r="F7616" s="190" t="str">
        <f>vlookup(C7616,'Master data'!$A$2:$C$29,2,0)</f>
        <v>#N/A</v>
      </c>
    </row>
    <row r="7617" ht="22.5" customHeight="1">
      <c r="A7617" s="183"/>
      <c r="B7617" s="184"/>
      <c r="C7617" s="185"/>
      <c r="D7617" s="168">
        <v>0.0</v>
      </c>
      <c r="E7617" s="189" t="str">
        <f>vlookup(C7617,'Master data'!$A$2:$C$29,3,0)</f>
        <v>#N/A</v>
      </c>
      <c r="F7617" s="190" t="str">
        <f>vlookup(C7617,'Master data'!$A$2:$C$29,2,0)</f>
        <v>#N/A</v>
      </c>
    </row>
    <row r="7618" ht="22.5" customHeight="1">
      <c r="A7618" s="183"/>
      <c r="B7618" s="184"/>
      <c r="C7618" s="185"/>
      <c r="D7618" s="168">
        <v>0.0</v>
      </c>
      <c r="E7618" s="189" t="str">
        <f>vlookup(C7618,'Master data'!$A$2:$C$29,3,0)</f>
        <v>#N/A</v>
      </c>
      <c r="F7618" s="190" t="str">
        <f>vlookup(C7618,'Master data'!$A$2:$C$29,2,0)</f>
        <v>#N/A</v>
      </c>
    </row>
    <row r="7619" ht="22.5" customHeight="1">
      <c r="A7619" s="183"/>
      <c r="B7619" s="184"/>
      <c r="C7619" s="185"/>
      <c r="D7619" s="168">
        <v>0.0</v>
      </c>
      <c r="E7619" s="189" t="str">
        <f>vlookup(C7619,'Master data'!$A$2:$C$29,3,0)</f>
        <v>#N/A</v>
      </c>
      <c r="F7619" s="190" t="str">
        <f>vlookup(C7619,'Master data'!$A$2:$C$29,2,0)</f>
        <v>#N/A</v>
      </c>
    </row>
    <row r="7620" ht="22.5" customHeight="1">
      <c r="A7620" s="183"/>
      <c r="B7620" s="184"/>
      <c r="C7620" s="185"/>
      <c r="D7620" s="168">
        <v>0.0</v>
      </c>
      <c r="E7620" s="189" t="str">
        <f>vlookup(C7620,'Master data'!$A$2:$C$29,3,0)</f>
        <v>#N/A</v>
      </c>
      <c r="F7620" s="190" t="str">
        <f>vlookup(C7620,'Master data'!$A$2:$C$29,2,0)</f>
        <v>#N/A</v>
      </c>
    </row>
    <row r="7621" ht="22.5" customHeight="1">
      <c r="A7621" s="183"/>
      <c r="B7621" s="184"/>
      <c r="C7621" s="185"/>
      <c r="D7621" s="168">
        <v>0.0</v>
      </c>
      <c r="E7621" s="189" t="str">
        <f>vlookup(C7621,'Master data'!$A$2:$C$29,3,0)</f>
        <v>#N/A</v>
      </c>
      <c r="F7621" s="190" t="str">
        <f>vlookup(C7621,'Master data'!$A$2:$C$29,2,0)</f>
        <v>#N/A</v>
      </c>
    </row>
    <row r="7622" ht="22.5" customHeight="1">
      <c r="A7622" s="183"/>
      <c r="B7622" s="184"/>
      <c r="C7622" s="185"/>
      <c r="D7622" s="168">
        <v>0.0</v>
      </c>
      <c r="E7622" s="189" t="str">
        <f>vlookup(C7622,'Master data'!$A$2:$C$29,3,0)</f>
        <v>#N/A</v>
      </c>
      <c r="F7622" s="190" t="str">
        <f>vlookup(C7622,'Master data'!$A$2:$C$29,2,0)</f>
        <v>#N/A</v>
      </c>
    </row>
    <row r="7623" ht="22.5" customHeight="1">
      <c r="A7623" s="183"/>
      <c r="B7623" s="184"/>
      <c r="C7623" s="185"/>
      <c r="D7623" s="168">
        <v>0.0</v>
      </c>
      <c r="E7623" s="189" t="str">
        <f>vlookup(C7623,'Master data'!$A$2:$C$29,3,0)</f>
        <v>#N/A</v>
      </c>
      <c r="F7623" s="190" t="str">
        <f>vlookup(C7623,'Master data'!$A$2:$C$29,2,0)</f>
        <v>#N/A</v>
      </c>
    </row>
    <row r="7624" ht="22.5" customHeight="1">
      <c r="A7624" s="183"/>
      <c r="B7624" s="184"/>
      <c r="C7624" s="185"/>
      <c r="D7624" s="168">
        <v>0.0</v>
      </c>
      <c r="E7624" s="189" t="str">
        <f>vlookup(C7624,'Master data'!$A$2:$C$29,3,0)</f>
        <v>#N/A</v>
      </c>
      <c r="F7624" s="190" t="str">
        <f>vlookup(C7624,'Master data'!$A$2:$C$29,2,0)</f>
        <v>#N/A</v>
      </c>
    </row>
    <row r="7625" ht="22.5" customHeight="1">
      <c r="A7625" s="183"/>
      <c r="B7625" s="184"/>
      <c r="C7625" s="185"/>
      <c r="D7625" s="168">
        <v>0.0</v>
      </c>
      <c r="E7625" s="189" t="str">
        <f>vlookup(C7625,'Master data'!$A$2:$C$29,3,0)</f>
        <v>#N/A</v>
      </c>
      <c r="F7625" s="190" t="str">
        <f>vlookup(C7625,'Master data'!$A$2:$C$29,2,0)</f>
        <v>#N/A</v>
      </c>
    </row>
    <row r="7626" ht="22.5" customHeight="1">
      <c r="A7626" s="183"/>
      <c r="B7626" s="184"/>
      <c r="C7626" s="185"/>
      <c r="D7626" s="168">
        <v>0.0</v>
      </c>
      <c r="E7626" s="189" t="str">
        <f>vlookup(C7626,'Master data'!$A$2:$C$29,3,0)</f>
        <v>#N/A</v>
      </c>
      <c r="F7626" s="190" t="str">
        <f>vlookup(C7626,'Master data'!$A$2:$C$29,2,0)</f>
        <v>#N/A</v>
      </c>
    </row>
    <row r="7627" ht="22.5" customHeight="1">
      <c r="A7627" s="183"/>
      <c r="B7627" s="184"/>
      <c r="C7627" s="185"/>
      <c r="D7627" s="168">
        <v>0.0</v>
      </c>
      <c r="E7627" s="189" t="str">
        <f>vlookup(C7627,'Master data'!$A$2:$C$29,3,0)</f>
        <v>#N/A</v>
      </c>
      <c r="F7627" s="190" t="str">
        <f>vlookup(C7627,'Master data'!$A$2:$C$29,2,0)</f>
        <v>#N/A</v>
      </c>
    </row>
    <row r="7628" ht="22.5" customHeight="1">
      <c r="A7628" s="183"/>
      <c r="B7628" s="184"/>
      <c r="C7628" s="185"/>
      <c r="D7628" s="168">
        <v>0.0</v>
      </c>
      <c r="E7628" s="189" t="str">
        <f>vlookup(C7628,'Master data'!$A$2:$C$29,3,0)</f>
        <v>#N/A</v>
      </c>
      <c r="F7628" s="190" t="str">
        <f>vlookup(C7628,'Master data'!$A$2:$C$29,2,0)</f>
        <v>#N/A</v>
      </c>
    </row>
    <row r="7629" ht="22.5" customHeight="1">
      <c r="A7629" s="183"/>
      <c r="B7629" s="184"/>
      <c r="C7629" s="185"/>
      <c r="D7629" s="168">
        <v>0.0</v>
      </c>
      <c r="E7629" s="189" t="str">
        <f>vlookup(C7629,'Master data'!$A$2:$C$29,3,0)</f>
        <v>#N/A</v>
      </c>
      <c r="F7629" s="190" t="str">
        <f>vlookup(C7629,'Master data'!$A$2:$C$29,2,0)</f>
        <v>#N/A</v>
      </c>
    </row>
    <row r="7630" ht="22.5" customHeight="1">
      <c r="A7630" s="183"/>
      <c r="B7630" s="184"/>
      <c r="C7630" s="185"/>
      <c r="D7630" s="168">
        <v>0.0</v>
      </c>
      <c r="E7630" s="189" t="str">
        <f>vlookup(C7630,'Master data'!$A$2:$C$29,3,0)</f>
        <v>#N/A</v>
      </c>
      <c r="F7630" s="190" t="str">
        <f>vlookup(C7630,'Master data'!$A$2:$C$29,2,0)</f>
        <v>#N/A</v>
      </c>
    </row>
    <row r="7631" ht="22.5" customHeight="1">
      <c r="A7631" s="183"/>
      <c r="B7631" s="184"/>
      <c r="C7631" s="185"/>
      <c r="D7631" s="168">
        <v>0.0</v>
      </c>
      <c r="E7631" s="189" t="str">
        <f>vlookup(C7631,'Master data'!$A$2:$C$29,3,0)</f>
        <v>#N/A</v>
      </c>
      <c r="F7631" s="190" t="str">
        <f>vlookup(C7631,'Master data'!$A$2:$C$29,2,0)</f>
        <v>#N/A</v>
      </c>
    </row>
    <row r="7632" ht="22.5" customHeight="1">
      <c r="A7632" s="183"/>
      <c r="B7632" s="184"/>
      <c r="C7632" s="185"/>
      <c r="D7632" s="168">
        <v>0.0</v>
      </c>
      <c r="E7632" s="189" t="str">
        <f>vlookup(C7632,'Master data'!$A$2:$C$29,3,0)</f>
        <v>#N/A</v>
      </c>
      <c r="F7632" s="190" t="str">
        <f>vlookup(C7632,'Master data'!$A$2:$C$29,2,0)</f>
        <v>#N/A</v>
      </c>
    </row>
    <row r="7633" ht="22.5" customHeight="1">
      <c r="A7633" s="183"/>
      <c r="B7633" s="184"/>
      <c r="C7633" s="185"/>
      <c r="D7633" s="168">
        <v>0.0</v>
      </c>
      <c r="E7633" s="189" t="str">
        <f>vlookup(C7633,'Master data'!$A$2:$C$29,3,0)</f>
        <v>#N/A</v>
      </c>
      <c r="F7633" s="190" t="str">
        <f>vlookup(C7633,'Master data'!$A$2:$C$29,2,0)</f>
        <v>#N/A</v>
      </c>
    </row>
    <row r="7634" ht="22.5" customHeight="1">
      <c r="A7634" s="183"/>
      <c r="B7634" s="184"/>
      <c r="C7634" s="185"/>
      <c r="D7634" s="168">
        <v>0.0</v>
      </c>
      <c r="E7634" s="189" t="str">
        <f>vlookup(C7634,'Master data'!$A$2:$C$29,3,0)</f>
        <v>#N/A</v>
      </c>
      <c r="F7634" s="190" t="str">
        <f>vlookup(C7634,'Master data'!$A$2:$C$29,2,0)</f>
        <v>#N/A</v>
      </c>
    </row>
    <row r="7635" ht="22.5" customHeight="1">
      <c r="A7635" s="183"/>
      <c r="B7635" s="184"/>
      <c r="C7635" s="185"/>
      <c r="D7635" s="168">
        <v>0.0</v>
      </c>
      <c r="E7635" s="189" t="str">
        <f>vlookup(C7635,'Master data'!$A$2:$C$29,3,0)</f>
        <v>#N/A</v>
      </c>
      <c r="F7635" s="190" t="str">
        <f>vlookup(C7635,'Master data'!$A$2:$C$29,2,0)</f>
        <v>#N/A</v>
      </c>
    </row>
    <row r="7636" ht="22.5" customHeight="1">
      <c r="A7636" s="183"/>
      <c r="B7636" s="184"/>
      <c r="C7636" s="185"/>
      <c r="D7636" s="168">
        <v>0.0</v>
      </c>
      <c r="E7636" s="189" t="str">
        <f>vlookup(C7636,'Master data'!$A$2:$C$29,3,0)</f>
        <v>#N/A</v>
      </c>
      <c r="F7636" s="190" t="str">
        <f>vlookup(C7636,'Master data'!$A$2:$C$29,2,0)</f>
        <v>#N/A</v>
      </c>
    </row>
    <row r="7637" ht="22.5" customHeight="1">
      <c r="A7637" s="183"/>
      <c r="B7637" s="184"/>
      <c r="C7637" s="185"/>
      <c r="D7637" s="168">
        <v>0.0</v>
      </c>
      <c r="E7637" s="189" t="str">
        <f>vlookup(C7637,'Master data'!$A$2:$C$29,3,0)</f>
        <v>#N/A</v>
      </c>
      <c r="F7637" s="190" t="str">
        <f>vlookup(C7637,'Master data'!$A$2:$C$29,2,0)</f>
        <v>#N/A</v>
      </c>
    </row>
    <row r="7638" ht="22.5" customHeight="1">
      <c r="A7638" s="183"/>
      <c r="B7638" s="184"/>
      <c r="C7638" s="185"/>
      <c r="D7638" s="168">
        <v>0.0</v>
      </c>
      <c r="E7638" s="189" t="str">
        <f>vlookup(C7638,'Master data'!$A$2:$C$29,3,0)</f>
        <v>#N/A</v>
      </c>
      <c r="F7638" s="190" t="str">
        <f>vlookup(C7638,'Master data'!$A$2:$C$29,2,0)</f>
        <v>#N/A</v>
      </c>
    </row>
    <row r="7639" ht="22.5" customHeight="1">
      <c r="A7639" s="183"/>
      <c r="B7639" s="184"/>
      <c r="C7639" s="185"/>
      <c r="D7639" s="168">
        <v>0.0</v>
      </c>
      <c r="E7639" s="189" t="str">
        <f>vlookup(C7639,'Master data'!$A$2:$C$29,3,0)</f>
        <v>#N/A</v>
      </c>
      <c r="F7639" s="190" t="str">
        <f>vlookup(C7639,'Master data'!$A$2:$C$29,2,0)</f>
        <v>#N/A</v>
      </c>
    </row>
    <row r="7640" ht="22.5" customHeight="1">
      <c r="A7640" s="183"/>
      <c r="B7640" s="184"/>
      <c r="C7640" s="185"/>
      <c r="D7640" s="168">
        <v>0.0</v>
      </c>
      <c r="E7640" s="189" t="str">
        <f>vlookup(C7640,'Master data'!$A$2:$C$29,3,0)</f>
        <v>#N/A</v>
      </c>
      <c r="F7640" s="190" t="str">
        <f>vlookup(C7640,'Master data'!$A$2:$C$29,2,0)</f>
        <v>#N/A</v>
      </c>
    </row>
    <row r="7641" ht="22.5" customHeight="1">
      <c r="A7641" s="183"/>
      <c r="B7641" s="184"/>
      <c r="C7641" s="185"/>
      <c r="D7641" s="168">
        <v>0.0</v>
      </c>
      <c r="E7641" s="189" t="str">
        <f>vlookup(C7641,'Master data'!$A$2:$C$29,3,0)</f>
        <v>#N/A</v>
      </c>
      <c r="F7641" s="190" t="str">
        <f>vlookup(C7641,'Master data'!$A$2:$C$29,2,0)</f>
        <v>#N/A</v>
      </c>
    </row>
    <row r="7642" ht="22.5" customHeight="1">
      <c r="A7642" s="183"/>
      <c r="B7642" s="184"/>
      <c r="C7642" s="185"/>
      <c r="D7642" s="168">
        <v>0.0</v>
      </c>
      <c r="E7642" s="189" t="str">
        <f>vlookup(C7642,'Master data'!$A$2:$C$29,3,0)</f>
        <v>#N/A</v>
      </c>
      <c r="F7642" s="190" t="str">
        <f>vlookup(C7642,'Master data'!$A$2:$C$29,2,0)</f>
        <v>#N/A</v>
      </c>
    </row>
    <row r="7643" ht="22.5" customHeight="1">
      <c r="A7643" s="183"/>
      <c r="B7643" s="184"/>
      <c r="C7643" s="185"/>
      <c r="D7643" s="168">
        <v>0.0</v>
      </c>
      <c r="E7643" s="189" t="str">
        <f>vlookup(C7643,'Master data'!$A$2:$C$29,3,0)</f>
        <v>#N/A</v>
      </c>
      <c r="F7643" s="190" t="str">
        <f>vlookup(C7643,'Master data'!$A$2:$C$29,2,0)</f>
        <v>#N/A</v>
      </c>
    </row>
    <row r="7644" ht="22.5" customHeight="1">
      <c r="A7644" s="183"/>
      <c r="B7644" s="184"/>
      <c r="C7644" s="185"/>
      <c r="D7644" s="168">
        <v>0.0</v>
      </c>
      <c r="E7644" s="189" t="str">
        <f>vlookup(C7644,'Master data'!$A$2:$C$29,3,0)</f>
        <v>#N/A</v>
      </c>
      <c r="F7644" s="190" t="str">
        <f>vlookup(C7644,'Master data'!$A$2:$C$29,2,0)</f>
        <v>#N/A</v>
      </c>
    </row>
    <row r="7645" ht="22.5" customHeight="1">
      <c r="A7645" s="183"/>
      <c r="B7645" s="184"/>
      <c r="C7645" s="185"/>
      <c r="D7645" s="168">
        <v>0.0</v>
      </c>
      <c r="E7645" s="189" t="str">
        <f>vlookup(C7645,'Master data'!$A$2:$C$29,3,0)</f>
        <v>#N/A</v>
      </c>
      <c r="F7645" s="190" t="str">
        <f>vlookup(C7645,'Master data'!$A$2:$C$29,2,0)</f>
        <v>#N/A</v>
      </c>
    </row>
    <row r="7646" ht="22.5" customHeight="1">
      <c r="A7646" s="183"/>
      <c r="B7646" s="184"/>
      <c r="C7646" s="185"/>
      <c r="D7646" s="168">
        <v>0.0</v>
      </c>
      <c r="E7646" s="189" t="str">
        <f>vlookup(C7646,'Master data'!$A$2:$C$29,3,0)</f>
        <v>#N/A</v>
      </c>
      <c r="F7646" s="190" t="str">
        <f>vlookup(C7646,'Master data'!$A$2:$C$29,2,0)</f>
        <v>#N/A</v>
      </c>
    </row>
    <row r="7647" ht="22.5" customHeight="1">
      <c r="A7647" s="183"/>
      <c r="B7647" s="184"/>
      <c r="C7647" s="185"/>
      <c r="D7647" s="168">
        <v>0.0</v>
      </c>
      <c r="E7647" s="189" t="str">
        <f>vlookup(C7647,'Master data'!$A$2:$C$29,3,0)</f>
        <v>#N/A</v>
      </c>
      <c r="F7647" s="190" t="str">
        <f>vlookup(C7647,'Master data'!$A$2:$C$29,2,0)</f>
        <v>#N/A</v>
      </c>
    </row>
    <row r="7648" ht="22.5" customHeight="1">
      <c r="A7648" s="183"/>
      <c r="B7648" s="184"/>
      <c r="C7648" s="185"/>
      <c r="D7648" s="168">
        <v>0.0</v>
      </c>
      <c r="E7648" s="189" t="str">
        <f>vlookup(C7648,'Master data'!$A$2:$C$29,3,0)</f>
        <v>#N/A</v>
      </c>
      <c r="F7648" s="190" t="str">
        <f>vlookup(C7648,'Master data'!$A$2:$C$29,2,0)</f>
        <v>#N/A</v>
      </c>
    </row>
    <row r="7649" ht="22.5" customHeight="1">
      <c r="A7649" s="183"/>
      <c r="B7649" s="184"/>
      <c r="C7649" s="185"/>
      <c r="D7649" s="168">
        <v>0.0</v>
      </c>
      <c r="E7649" s="189" t="str">
        <f>vlookup(C7649,'Master data'!$A$2:$C$29,3,0)</f>
        <v>#N/A</v>
      </c>
      <c r="F7649" s="190" t="str">
        <f>vlookup(C7649,'Master data'!$A$2:$C$29,2,0)</f>
        <v>#N/A</v>
      </c>
    </row>
    <row r="7650" ht="22.5" customHeight="1">
      <c r="A7650" s="183"/>
      <c r="B7650" s="184"/>
      <c r="C7650" s="185"/>
      <c r="D7650" s="168">
        <v>0.0</v>
      </c>
      <c r="E7650" s="189" t="str">
        <f>vlookup(C7650,'Master data'!$A$2:$C$29,3,0)</f>
        <v>#N/A</v>
      </c>
      <c r="F7650" s="190" t="str">
        <f>vlookup(C7650,'Master data'!$A$2:$C$29,2,0)</f>
        <v>#N/A</v>
      </c>
    </row>
    <row r="7651" ht="22.5" customHeight="1">
      <c r="A7651" s="183"/>
      <c r="B7651" s="184"/>
      <c r="C7651" s="185"/>
      <c r="D7651" s="168">
        <v>0.0</v>
      </c>
      <c r="E7651" s="189" t="str">
        <f>vlookup(C7651,'Master data'!$A$2:$C$29,3,0)</f>
        <v>#N/A</v>
      </c>
      <c r="F7651" s="190" t="str">
        <f>vlookup(C7651,'Master data'!$A$2:$C$29,2,0)</f>
        <v>#N/A</v>
      </c>
    </row>
    <row r="7652" ht="22.5" customHeight="1">
      <c r="A7652" s="183"/>
      <c r="B7652" s="184"/>
      <c r="C7652" s="185"/>
      <c r="D7652" s="168">
        <v>0.0</v>
      </c>
      <c r="E7652" s="189" t="str">
        <f>vlookup(C7652,'Master data'!$A$2:$C$29,3,0)</f>
        <v>#N/A</v>
      </c>
      <c r="F7652" s="190" t="str">
        <f>vlookup(C7652,'Master data'!$A$2:$C$29,2,0)</f>
        <v>#N/A</v>
      </c>
    </row>
    <row r="7653" ht="22.5" customHeight="1">
      <c r="A7653" s="183"/>
      <c r="B7653" s="184"/>
      <c r="C7653" s="185"/>
      <c r="D7653" s="168">
        <v>0.0</v>
      </c>
      <c r="E7653" s="189" t="str">
        <f>vlookup(C7653,'Master data'!$A$2:$C$29,3,0)</f>
        <v>#N/A</v>
      </c>
      <c r="F7653" s="190" t="str">
        <f>vlookup(C7653,'Master data'!$A$2:$C$29,2,0)</f>
        <v>#N/A</v>
      </c>
    </row>
    <row r="7654" ht="22.5" customHeight="1">
      <c r="A7654" s="183"/>
      <c r="B7654" s="184"/>
      <c r="C7654" s="185"/>
      <c r="D7654" s="168">
        <v>0.0</v>
      </c>
      <c r="E7654" s="189" t="str">
        <f>vlookup(C7654,'Master data'!$A$2:$C$29,3,0)</f>
        <v>#N/A</v>
      </c>
      <c r="F7654" s="190" t="str">
        <f>vlookup(C7654,'Master data'!$A$2:$C$29,2,0)</f>
        <v>#N/A</v>
      </c>
    </row>
    <row r="7655" ht="22.5" customHeight="1">
      <c r="A7655" s="183"/>
      <c r="B7655" s="184"/>
      <c r="C7655" s="185"/>
      <c r="D7655" s="168">
        <v>0.0</v>
      </c>
      <c r="E7655" s="189" t="str">
        <f>vlookup(C7655,'Master data'!$A$2:$C$29,3,0)</f>
        <v>#N/A</v>
      </c>
      <c r="F7655" s="190" t="str">
        <f>vlookup(C7655,'Master data'!$A$2:$C$29,2,0)</f>
        <v>#N/A</v>
      </c>
    </row>
    <row r="7656" ht="22.5" customHeight="1">
      <c r="A7656" s="183"/>
      <c r="B7656" s="184"/>
      <c r="C7656" s="185"/>
      <c r="D7656" s="168">
        <v>0.0</v>
      </c>
      <c r="E7656" s="189" t="str">
        <f>vlookup(C7656,'Master data'!$A$2:$C$29,3,0)</f>
        <v>#N/A</v>
      </c>
      <c r="F7656" s="190" t="str">
        <f>vlookup(C7656,'Master data'!$A$2:$C$29,2,0)</f>
        <v>#N/A</v>
      </c>
    </row>
    <row r="7657" ht="22.5" customHeight="1">
      <c r="A7657" s="183"/>
      <c r="B7657" s="184"/>
      <c r="C7657" s="185"/>
      <c r="D7657" s="168">
        <v>0.0</v>
      </c>
      <c r="E7657" s="189" t="str">
        <f>vlookup(C7657,'Master data'!$A$2:$C$29,3,0)</f>
        <v>#N/A</v>
      </c>
      <c r="F7657" s="190" t="str">
        <f>vlookup(C7657,'Master data'!$A$2:$C$29,2,0)</f>
        <v>#N/A</v>
      </c>
    </row>
    <row r="7658" ht="22.5" customHeight="1">
      <c r="A7658" s="183"/>
      <c r="B7658" s="184"/>
      <c r="C7658" s="185"/>
      <c r="D7658" s="168">
        <v>0.0</v>
      </c>
      <c r="E7658" s="189" t="str">
        <f>vlookup(C7658,'Master data'!$A$2:$C$29,3,0)</f>
        <v>#N/A</v>
      </c>
      <c r="F7658" s="190" t="str">
        <f>vlookup(C7658,'Master data'!$A$2:$C$29,2,0)</f>
        <v>#N/A</v>
      </c>
    </row>
    <row r="7659" ht="22.5" customHeight="1">
      <c r="A7659" s="183"/>
      <c r="B7659" s="184"/>
      <c r="C7659" s="185"/>
      <c r="D7659" s="168">
        <v>0.0</v>
      </c>
      <c r="E7659" s="189" t="str">
        <f>vlookup(C7659,'Master data'!$A$2:$C$29,3,0)</f>
        <v>#N/A</v>
      </c>
      <c r="F7659" s="190" t="str">
        <f>vlookup(C7659,'Master data'!$A$2:$C$29,2,0)</f>
        <v>#N/A</v>
      </c>
    </row>
    <row r="7660" ht="22.5" customHeight="1">
      <c r="A7660" s="183"/>
      <c r="B7660" s="184"/>
      <c r="C7660" s="185"/>
      <c r="D7660" s="168">
        <v>0.0</v>
      </c>
      <c r="E7660" s="189" t="str">
        <f>vlookup(C7660,'Master data'!$A$2:$C$29,3,0)</f>
        <v>#N/A</v>
      </c>
      <c r="F7660" s="190" t="str">
        <f>vlookup(C7660,'Master data'!$A$2:$C$29,2,0)</f>
        <v>#N/A</v>
      </c>
    </row>
    <row r="7661" ht="22.5" customHeight="1">
      <c r="A7661" s="183"/>
      <c r="B7661" s="184"/>
      <c r="C7661" s="185"/>
      <c r="D7661" s="168">
        <v>0.0</v>
      </c>
      <c r="E7661" s="189" t="str">
        <f>vlookup(C7661,'Master data'!$A$2:$C$29,3,0)</f>
        <v>#N/A</v>
      </c>
      <c r="F7661" s="190" t="str">
        <f>vlookup(C7661,'Master data'!$A$2:$C$29,2,0)</f>
        <v>#N/A</v>
      </c>
    </row>
    <row r="7662" ht="22.5" customHeight="1">
      <c r="A7662" s="183"/>
      <c r="B7662" s="184"/>
      <c r="C7662" s="185"/>
      <c r="D7662" s="168">
        <v>0.0</v>
      </c>
      <c r="E7662" s="189" t="str">
        <f>vlookup(C7662,'Master data'!$A$2:$C$29,3,0)</f>
        <v>#N/A</v>
      </c>
      <c r="F7662" s="190" t="str">
        <f>vlookup(C7662,'Master data'!$A$2:$C$29,2,0)</f>
        <v>#N/A</v>
      </c>
    </row>
    <row r="7663" ht="22.5" customHeight="1">
      <c r="A7663" s="183"/>
      <c r="B7663" s="184"/>
      <c r="C7663" s="185"/>
      <c r="D7663" s="168">
        <v>0.0</v>
      </c>
      <c r="E7663" s="189" t="str">
        <f>vlookup(C7663,'Master data'!$A$2:$C$29,3,0)</f>
        <v>#N/A</v>
      </c>
      <c r="F7663" s="190" t="str">
        <f>vlookup(C7663,'Master data'!$A$2:$C$29,2,0)</f>
        <v>#N/A</v>
      </c>
    </row>
    <row r="7664" ht="22.5" customHeight="1">
      <c r="A7664" s="183"/>
      <c r="B7664" s="184"/>
      <c r="C7664" s="185"/>
      <c r="D7664" s="168">
        <v>0.0</v>
      </c>
      <c r="E7664" s="189" t="str">
        <f>vlookup(C7664,'Master data'!$A$2:$C$29,3,0)</f>
        <v>#N/A</v>
      </c>
      <c r="F7664" s="190" t="str">
        <f>vlookup(C7664,'Master data'!$A$2:$C$29,2,0)</f>
        <v>#N/A</v>
      </c>
    </row>
    <row r="7665" ht="22.5" customHeight="1">
      <c r="A7665" s="183"/>
      <c r="B7665" s="184"/>
      <c r="C7665" s="185"/>
      <c r="D7665" s="168">
        <v>0.0</v>
      </c>
      <c r="E7665" s="189" t="str">
        <f>vlookup(C7665,'Master data'!$A$2:$C$29,3,0)</f>
        <v>#N/A</v>
      </c>
      <c r="F7665" s="190" t="str">
        <f>vlookup(C7665,'Master data'!$A$2:$C$29,2,0)</f>
        <v>#N/A</v>
      </c>
    </row>
    <row r="7666" ht="22.5" customHeight="1">
      <c r="A7666" s="183"/>
      <c r="B7666" s="184"/>
      <c r="C7666" s="185"/>
      <c r="D7666" s="168">
        <v>0.0</v>
      </c>
      <c r="E7666" s="189" t="str">
        <f>vlookup(C7666,'Master data'!$A$2:$C$29,3,0)</f>
        <v>#N/A</v>
      </c>
      <c r="F7666" s="190" t="str">
        <f>vlookup(C7666,'Master data'!$A$2:$C$29,2,0)</f>
        <v>#N/A</v>
      </c>
    </row>
    <row r="7667" ht="22.5" customHeight="1">
      <c r="A7667" s="183"/>
      <c r="B7667" s="184"/>
      <c r="C7667" s="185"/>
      <c r="D7667" s="168">
        <v>0.0</v>
      </c>
      <c r="E7667" s="189" t="str">
        <f>vlookup(C7667,'Master data'!$A$2:$C$29,3,0)</f>
        <v>#N/A</v>
      </c>
      <c r="F7667" s="190" t="str">
        <f>vlookup(C7667,'Master data'!$A$2:$C$29,2,0)</f>
        <v>#N/A</v>
      </c>
    </row>
    <row r="7668" ht="22.5" customHeight="1">
      <c r="A7668" s="183"/>
      <c r="B7668" s="184"/>
      <c r="C7668" s="185"/>
      <c r="D7668" s="168">
        <v>0.0</v>
      </c>
      <c r="E7668" s="189" t="str">
        <f>vlookup(C7668,'Master data'!$A$2:$C$29,3,0)</f>
        <v>#N/A</v>
      </c>
      <c r="F7668" s="190" t="str">
        <f>vlookup(C7668,'Master data'!$A$2:$C$29,2,0)</f>
        <v>#N/A</v>
      </c>
    </row>
    <row r="7669" ht="22.5" customHeight="1">
      <c r="A7669" s="183"/>
      <c r="B7669" s="184"/>
      <c r="C7669" s="185"/>
      <c r="D7669" s="168">
        <v>0.0</v>
      </c>
      <c r="E7669" s="189" t="str">
        <f>vlookup(C7669,'Master data'!$A$2:$C$29,3,0)</f>
        <v>#N/A</v>
      </c>
      <c r="F7669" s="190" t="str">
        <f>vlookup(C7669,'Master data'!$A$2:$C$29,2,0)</f>
        <v>#N/A</v>
      </c>
    </row>
    <row r="7670" ht="22.5" customHeight="1">
      <c r="A7670" s="183"/>
      <c r="B7670" s="184"/>
      <c r="C7670" s="185"/>
      <c r="D7670" s="168">
        <v>0.0</v>
      </c>
      <c r="E7670" s="189" t="str">
        <f>vlookup(C7670,'Master data'!$A$2:$C$29,3,0)</f>
        <v>#N/A</v>
      </c>
      <c r="F7670" s="190" t="str">
        <f>vlookup(C7670,'Master data'!$A$2:$C$29,2,0)</f>
        <v>#N/A</v>
      </c>
    </row>
    <row r="7671" ht="22.5" customHeight="1">
      <c r="A7671" s="183"/>
      <c r="B7671" s="184"/>
      <c r="C7671" s="185"/>
      <c r="D7671" s="168">
        <v>0.0</v>
      </c>
      <c r="E7671" s="189" t="str">
        <f>vlookup(C7671,'Master data'!$A$2:$C$29,3,0)</f>
        <v>#N/A</v>
      </c>
      <c r="F7671" s="190" t="str">
        <f>vlookup(C7671,'Master data'!$A$2:$C$29,2,0)</f>
        <v>#N/A</v>
      </c>
    </row>
    <row r="7672" ht="22.5" customHeight="1">
      <c r="A7672" s="183"/>
      <c r="B7672" s="184"/>
      <c r="C7672" s="185"/>
      <c r="D7672" s="168">
        <v>0.0</v>
      </c>
      <c r="E7672" s="189" t="str">
        <f>vlookup(C7672,'Master data'!$A$2:$C$29,3,0)</f>
        <v>#N/A</v>
      </c>
      <c r="F7672" s="190" t="str">
        <f>vlookup(C7672,'Master data'!$A$2:$C$29,2,0)</f>
        <v>#N/A</v>
      </c>
    </row>
    <row r="7673" ht="22.5" customHeight="1">
      <c r="A7673" s="183"/>
      <c r="B7673" s="184"/>
      <c r="C7673" s="185"/>
      <c r="D7673" s="168">
        <v>0.0</v>
      </c>
      <c r="E7673" s="189" t="str">
        <f>vlookup(C7673,'Master data'!$A$2:$C$29,3,0)</f>
        <v>#N/A</v>
      </c>
      <c r="F7673" s="190" t="str">
        <f>vlookup(C7673,'Master data'!$A$2:$C$29,2,0)</f>
        <v>#N/A</v>
      </c>
    </row>
    <row r="7674" ht="22.5" customHeight="1">
      <c r="A7674" s="183"/>
      <c r="B7674" s="184"/>
      <c r="C7674" s="185"/>
      <c r="D7674" s="168">
        <v>0.0</v>
      </c>
      <c r="E7674" s="189" t="str">
        <f>vlookup(C7674,'Master data'!$A$2:$C$29,3,0)</f>
        <v>#N/A</v>
      </c>
      <c r="F7674" s="190" t="str">
        <f>vlookup(C7674,'Master data'!$A$2:$C$29,2,0)</f>
        <v>#N/A</v>
      </c>
    </row>
    <row r="7675" ht="22.5" customHeight="1">
      <c r="A7675" s="183"/>
      <c r="B7675" s="184"/>
      <c r="C7675" s="185"/>
      <c r="D7675" s="168">
        <v>0.0</v>
      </c>
      <c r="E7675" s="189" t="str">
        <f>vlookup(C7675,'Master data'!$A$2:$C$29,3,0)</f>
        <v>#N/A</v>
      </c>
      <c r="F7675" s="190" t="str">
        <f>vlookup(C7675,'Master data'!$A$2:$C$29,2,0)</f>
        <v>#N/A</v>
      </c>
    </row>
    <row r="7676" ht="22.5" customHeight="1">
      <c r="A7676" s="183"/>
      <c r="B7676" s="184"/>
      <c r="C7676" s="185"/>
      <c r="D7676" s="168">
        <v>0.0</v>
      </c>
      <c r="E7676" s="189" t="str">
        <f>vlookup(C7676,'Master data'!$A$2:$C$29,3,0)</f>
        <v>#N/A</v>
      </c>
      <c r="F7676" s="190" t="str">
        <f>vlookup(C7676,'Master data'!$A$2:$C$29,2,0)</f>
        <v>#N/A</v>
      </c>
    </row>
    <row r="7677" ht="22.5" customHeight="1">
      <c r="A7677" s="183"/>
      <c r="B7677" s="184"/>
      <c r="C7677" s="185"/>
      <c r="D7677" s="168">
        <v>0.0</v>
      </c>
      <c r="E7677" s="189" t="str">
        <f>vlookup(C7677,'Master data'!$A$2:$C$29,3,0)</f>
        <v>#N/A</v>
      </c>
      <c r="F7677" s="190" t="str">
        <f>vlookup(C7677,'Master data'!$A$2:$C$29,2,0)</f>
        <v>#N/A</v>
      </c>
    </row>
    <row r="7678" ht="22.5" customHeight="1">
      <c r="A7678" s="183"/>
      <c r="B7678" s="184"/>
      <c r="C7678" s="185"/>
      <c r="D7678" s="168">
        <v>0.0</v>
      </c>
      <c r="E7678" s="189" t="str">
        <f>vlookup(C7678,'Master data'!$A$2:$C$29,3,0)</f>
        <v>#N/A</v>
      </c>
      <c r="F7678" s="190" t="str">
        <f>vlookup(C7678,'Master data'!$A$2:$C$29,2,0)</f>
        <v>#N/A</v>
      </c>
    </row>
    <row r="7679" ht="22.5" customHeight="1">
      <c r="A7679" s="183"/>
      <c r="B7679" s="184"/>
      <c r="C7679" s="185"/>
      <c r="D7679" s="168">
        <v>0.0</v>
      </c>
      <c r="E7679" s="189" t="str">
        <f>vlookup(C7679,'Master data'!$A$2:$C$29,3,0)</f>
        <v>#N/A</v>
      </c>
      <c r="F7679" s="190" t="str">
        <f>vlookup(C7679,'Master data'!$A$2:$C$29,2,0)</f>
        <v>#N/A</v>
      </c>
    </row>
    <row r="7680" ht="22.5" customHeight="1">
      <c r="A7680" s="183"/>
      <c r="B7680" s="184"/>
      <c r="C7680" s="185"/>
      <c r="D7680" s="168">
        <v>0.0</v>
      </c>
      <c r="E7680" s="189" t="str">
        <f>vlookup(C7680,'Master data'!$A$2:$C$29,3,0)</f>
        <v>#N/A</v>
      </c>
      <c r="F7680" s="190" t="str">
        <f>vlookup(C7680,'Master data'!$A$2:$C$29,2,0)</f>
        <v>#N/A</v>
      </c>
    </row>
    <row r="7681" ht="22.5" customHeight="1">
      <c r="A7681" s="183"/>
      <c r="B7681" s="184"/>
      <c r="C7681" s="185"/>
      <c r="D7681" s="168">
        <v>0.0</v>
      </c>
      <c r="E7681" s="189" t="str">
        <f>vlookup(C7681,'Master data'!$A$2:$C$29,3,0)</f>
        <v>#N/A</v>
      </c>
      <c r="F7681" s="190" t="str">
        <f>vlookup(C7681,'Master data'!$A$2:$C$29,2,0)</f>
        <v>#N/A</v>
      </c>
    </row>
    <row r="7682" ht="22.5" customHeight="1">
      <c r="A7682" s="183"/>
      <c r="B7682" s="184"/>
      <c r="C7682" s="185"/>
      <c r="D7682" s="168">
        <v>0.0</v>
      </c>
      <c r="E7682" s="189" t="str">
        <f>vlookup(C7682,'Master data'!$A$2:$C$29,3,0)</f>
        <v>#N/A</v>
      </c>
      <c r="F7682" s="190" t="str">
        <f>vlookup(C7682,'Master data'!$A$2:$C$29,2,0)</f>
        <v>#N/A</v>
      </c>
    </row>
    <row r="7683" ht="22.5" customHeight="1">
      <c r="A7683" s="183"/>
      <c r="B7683" s="184"/>
      <c r="C7683" s="185"/>
      <c r="D7683" s="168">
        <v>0.0</v>
      </c>
      <c r="E7683" s="189" t="str">
        <f>vlookup(C7683,'Master data'!$A$2:$C$29,3,0)</f>
        <v>#N/A</v>
      </c>
      <c r="F7683" s="190" t="str">
        <f>vlookup(C7683,'Master data'!$A$2:$C$29,2,0)</f>
        <v>#N/A</v>
      </c>
    </row>
    <row r="7684" ht="22.5" customHeight="1">
      <c r="A7684" s="183"/>
      <c r="B7684" s="184"/>
      <c r="C7684" s="185"/>
      <c r="D7684" s="168">
        <v>0.0</v>
      </c>
      <c r="E7684" s="189" t="str">
        <f>vlookup(C7684,'Master data'!$A$2:$C$29,3,0)</f>
        <v>#N/A</v>
      </c>
      <c r="F7684" s="190" t="str">
        <f>vlookup(C7684,'Master data'!$A$2:$C$29,2,0)</f>
        <v>#N/A</v>
      </c>
    </row>
    <row r="7685" ht="22.5" customHeight="1">
      <c r="A7685" s="183"/>
      <c r="B7685" s="184"/>
      <c r="C7685" s="185"/>
      <c r="D7685" s="168">
        <v>0.0</v>
      </c>
      <c r="E7685" s="189" t="str">
        <f>vlookup(C7685,'Master data'!$A$2:$C$29,3,0)</f>
        <v>#N/A</v>
      </c>
      <c r="F7685" s="190" t="str">
        <f>vlookup(C7685,'Master data'!$A$2:$C$29,2,0)</f>
        <v>#N/A</v>
      </c>
    </row>
    <row r="7686" ht="22.5" customHeight="1">
      <c r="A7686" s="183"/>
      <c r="B7686" s="184"/>
      <c r="C7686" s="185"/>
      <c r="D7686" s="168">
        <v>0.0</v>
      </c>
      <c r="E7686" s="189" t="str">
        <f>vlookup(C7686,'Master data'!$A$2:$C$29,3,0)</f>
        <v>#N/A</v>
      </c>
      <c r="F7686" s="190" t="str">
        <f>vlookup(C7686,'Master data'!$A$2:$C$29,2,0)</f>
        <v>#N/A</v>
      </c>
    </row>
    <row r="7687" ht="22.5" customHeight="1">
      <c r="A7687" s="183"/>
      <c r="B7687" s="184"/>
      <c r="C7687" s="185"/>
      <c r="D7687" s="168">
        <v>0.0</v>
      </c>
      <c r="E7687" s="189" t="str">
        <f>vlookup(C7687,'Master data'!$A$2:$C$29,3,0)</f>
        <v>#N/A</v>
      </c>
      <c r="F7687" s="190" t="str">
        <f>vlookup(C7687,'Master data'!$A$2:$C$29,2,0)</f>
        <v>#N/A</v>
      </c>
    </row>
    <row r="7688" ht="22.5" customHeight="1">
      <c r="A7688" s="183"/>
      <c r="B7688" s="184"/>
      <c r="C7688" s="185"/>
      <c r="D7688" s="168">
        <v>0.0</v>
      </c>
      <c r="E7688" s="189" t="str">
        <f>vlookup(C7688,'Master data'!$A$2:$C$29,3,0)</f>
        <v>#N/A</v>
      </c>
      <c r="F7688" s="190" t="str">
        <f>vlookup(C7688,'Master data'!$A$2:$C$29,2,0)</f>
        <v>#N/A</v>
      </c>
    </row>
    <row r="7689" ht="22.5" customHeight="1">
      <c r="A7689" s="183"/>
      <c r="B7689" s="184"/>
      <c r="C7689" s="185"/>
      <c r="D7689" s="168">
        <v>0.0</v>
      </c>
      <c r="E7689" s="189" t="str">
        <f>vlookup(C7689,'Master data'!$A$2:$C$29,3,0)</f>
        <v>#N/A</v>
      </c>
      <c r="F7689" s="190" t="str">
        <f>vlookup(C7689,'Master data'!$A$2:$C$29,2,0)</f>
        <v>#N/A</v>
      </c>
    </row>
    <row r="7690" ht="22.5" customHeight="1">
      <c r="A7690" s="183"/>
      <c r="B7690" s="184"/>
      <c r="C7690" s="185"/>
      <c r="D7690" s="168">
        <v>0.0</v>
      </c>
      <c r="E7690" s="189" t="str">
        <f>vlookup(C7690,'Master data'!$A$2:$C$29,3,0)</f>
        <v>#N/A</v>
      </c>
      <c r="F7690" s="190" t="str">
        <f>vlookup(C7690,'Master data'!$A$2:$C$29,2,0)</f>
        <v>#N/A</v>
      </c>
    </row>
    <row r="7691" ht="22.5" customHeight="1">
      <c r="A7691" s="183"/>
      <c r="B7691" s="184"/>
      <c r="C7691" s="185"/>
      <c r="D7691" s="168">
        <v>0.0</v>
      </c>
      <c r="E7691" s="189" t="str">
        <f>vlookup(C7691,'Master data'!$A$2:$C$29,3,0)</f>
        <v>#N/A</v>
      </c>
      <c r="F7691" s="190" t="str">
        <f>vlookup(C7691,'Master data'!$A$2:$C$29,2,0)</f>
        <v>#N/A</v>
      </c>
    </row>
    <row r="7692" ht="22.5" customHeight="1">
      <c r="A7692" s="183"/>
      <c r="B7692" s="184"/>
      <c r="C7692" s="185"/>
      <c r="D7692" s="168">
        <v>0.0</v>
      </c>
      <c r="E7692" s="189" t="str">
        <f>vlookup(C7692,'Master data'!$A$2:$C$29,3,0)</f>
        <v>#N/A</v>
      </c>
      <c r="F7692" s="190" t="str">
        <f>vlookup(C7692,'Master data'!$A$2:$C$29,2,0)</f>
        <v>#N/A</v>
      </c>
    </row>
    <row r="7693" ht="22.5" customHeight="1">
      <c r="A7693" s="183"/>
      <c r="B7693" s="184"/>
      <c r="C7693" s="185"/>
      <c r="D7693" s="168">
        <v>0.0</v>
      </c>
      <c r="E7693" s="189" t="str">
        <f>vlookup(C7693,'Master data'!$A$2:$C$29,3,0)</f>
        <v>#N/A</v>
      </c>
      <c r="F7693" s="190" t="str">
        <f>vlookup(C7693,'Master data'!$A$2:$C$29,2,0)</f>
        <v>#N/A</v>
      </c>
    </row>
    <row r="7694" ht="22.5" customHeight="1">
      <c r="A7694" s="183"/>
      <c r="B7694" s="184"/>
      <c r="C7694" s="185"/>
      <c r="D7694" s="168">
        <v>0.0</v>
      </c>
      <c r="E7694" s="189" t="str">
        <f>vlookup(C7694,'Master data'!$A$2:$C$29,3,0)</f>
        <v>#N/A</v>
      </c>
      <c r="F7694" s="190" t="str">
        <f>vlookup(C7694,'Master data'!$A$2:$C$29,2,0)</f>
        <v>#N/A</v>
      </c>
    </row>
    <row r="7695" ht="22.5" customHeight="1">
      <c r="A7695" s="183"/>
      <c r="B7695" s="184"/>
      <c r="C7695" s="185"/>
      <c r="D7695" s="168">
        <v>0.0</v>
      </c>
      <c r="E7695" s="189" t="str">
        <f>vlookup(C7695,'Master data'!$A$2:$C$29,3,0)</f>
        <v>#N/A</v>
      </c>
      <c r="F7695" s="190" t="str">
        <f>vlookup(C7695,'Master data'!$A$2:$C$29,2,0)</f>
        <v>#N/A</v>
      </c>
    </row>
    <row r="7696" ht="22.5" customHeight="1">
      <c r="A7696" s="183"/>
      <c r="B7696" s="184"/>
      <c r="C7696" s="185"/>
      <c r="D7696" s="168">
        <v>0.0</v>
      </c>
      <c r="E7696" s="189" t="str">
        <f>vlookup(C7696,'Master data'!$A$2:$C$29,3,0)</f>
        <v>#N/A</v>
      </c>
      <c r="F7696" s="190" t="str">
        <f>vlookup(C7696,'Master data'!$A$2:$C$29,2,0)</f>
        <v>#N/A</v>
      </c>
    </row>
    <row r="7697" ht="22.5" customHeight="1">
      <c r="A7697" s="183"/>
      <c r="B7697" s="184"/>
      <c r="C7697" s="185"/>
      <c r="D7697" s="168">
        <v>0.0</v>
      </c>
      <c r="E7697" s="189" t="str">
        <f>vlookup(C7697,'Master data'!$A$2:$C$29,3,0)</f>
        <v>#N/A</v>
      </c>
      <c r="F7697" s="190" t="str">
        <f>vlookup(C7697,'Master data'!$A$2:$C$29,2,0)</f>
        <v>#N/A</v>
      </c>
    </row>
    <row r="7698" ht="22.5" customHeight="1">
      <c r="A7698" s="183"/>
      <c r="B7698" s="184"/>
      <c r="C7698" s="185"/>
      <c r="D7698" s="168">
        <v>0.0</v>
      </c>
      <c r="E7698" s="189" t="str">
        <f>vlookup(C7698,'Master data'!$A$2:$C$29,3,0)</f>
        <v>#N/A</v>
      </c>
      <c r="F7698" s="190" t="str">
        <f>vlookup(C7698,'Master data'!$A$2:$C$29,2,0)</f>
        <v>#N/A</v>
      </c>
    </row>
    <row r="7699" ht="22.5" customHeight="1">
      <c r="A7699" s="183"/>
      <c r="B7699" s="184"/>
      <c r="C7699" s="185"/>
      <c r="D7699" s="168">
        <v>0.0</v>
      </c>
      <c r="E7699" s="189" t="str">
        <f>vlookup(C7699,'Master data'!$A$2:$C$29,3,0)</f>
        <v>#N/A</v>
      </c>
      <c r="F7699" s="190" t="str">
        <f>vlookup(C7699,'Master data'!$A$2:$C$29,2,0)</f>
        <v>#N/A</v>
      </c>
    </row>
    <row r="7700" ht="22.5" customHeight="1">
      <c r="A7700" s="183"/>
      <c r="B7700" s="184"/>
      <c r="C7700" s="185"/>
      <c r="D7700" s="168">
        <v>0.0</v>
      </c>
      <c r="E7700" s="189" t="str">
        <f>vlookup(C7700,'Master data'!$A$2:$C$29,3,0)</f>
        <v>#N/A</v>
      </c>
      <c r="F7700" s="190" t="str">
        <f>vlookup(C7700,'Master data'!$A$2:$C$29,2,0)</f>
        <v>#N/A</v>
      </c>
    </row>
    <row r="7701" ht="22.5" customHeight="1">
      <c r="A7701" s="183"/>
      <c r="B7701" s="184"/>
      <c r="C7701" s="185"/>
      <c r="D7701" s="168">
        <v>0.0</v>
      </c>
      <c r="E7701" s="189" t="str">
        <f>vlookup(C7701,'Master data'!$A$2:$C$29,3,0)</f>
        <v>#N/A</v>
      </c>
      <c r="F7701" s="190" t="str">
        <f>vlookup(C7701,'Master data'!$A$2:$C$29,2,0)</f>
        <v>#N/A</v>
      </c>
    </row>
    <row r="7702" ht="22.5" customHeight="1">
      <c r="A7702" s="183"/>
      <c r="B7702" s="184"/>
      <c r="C7702" s="185"/>
      <c r="D7702" s="168">
        <v>0.0</v>
      </c>
      <c r="E7702" s="189" t="str">
        <f>vlookup(C7702,'Master data'!$A$2:$C$29,3,0)</f>
        <v>#N/A</v>
      </c>
      <c r="F7702" s="190" t="str">
        <f>vlookup(C7702,'Master data'!$A$2:$C$29,2,0)</f>
        <v>#N/A</v>
      </c>
    </row>
    <row r="7703" ht="22.5" customHeight="1">
      <c r="A7703" s="183"/>
      <c r="B7703" s="184"/>
      <c r="C7703" s="185"/>
      <c r="D7703" s="168">
        <v>0.0</v>
      </c>
      <c r="E7703" s="189" t="str">
        <f>vlookup(C7703,'Master data'!$A$2:$C$29,3,0)</f>
        <v>#N/A</v>
      </c>
      <c r="F7703" s="190" t="str">
        <f>vlookup(C7703,'Master data'!$A$2:$C$29,2,0)</f>
        <v>#N/A</v>
      </c>
    </row>
    <row r="7704" ht="22.5" customHeight="1">
      <c r="A7704" s="183"/>
      <c r="B7704" s="184"/>
      <c r="C7704" s="185"/>
      <c r="D7704" s="168">
        <v>0.0</v>
      </c>
      <c r="E7704" s="189" t="str">
        <f>vlookup(C7704,'Master data'!$A$2:$C$29,3,0)</f>
        <v>#N/A</v>
      </c>
      <c r="F7704" s="190" t="str">
        <f>vlookup(C7704,'Master data'!$A$2:$C$29,2,0)</f>
        <v>#N/A</v>
      </c>
    </row>
    <row r="7705" ht="22.5" customHeight="1">
      <c r="A7705" s="183"/>
      <c r="B7705" s="184"/>
      <c r="C7705" s="185"/>
      <c r="D7705" s="168">
        <v>0.0</v>
      </c>
      <c r="E7705" s="189" t="str">
        <f>vlookup(C7705,'Master data'!$A$2:$C$29,3,0)</f>
        <v>#N/A</v>
      </c>
      <c r="F7705" s="190" t="str">
        <f>vlookup(C7705,'Master data'!$A$2:$C$29,2,0)</f>
        <v>#N/A</v>
      </c>
    </row>
    <row r="7706" ht="22.5" customHeight="1">
      <c r="A7706" s="183"/>
      <c r="B7706" s="184"/>
      <c r="C7706" s="185"/>
      <c r="D7706" s="168">
        <v>0.0</v>
      </c>
      <c r="E7706" s="189" t="str">
        <f>vlookup(C7706,'Master data'!$A$2:$C$29,3,0)</f>
        <v>#N/A</v>
      </c>
      <c r="F7706" s="190" t="str">
        <f>vlookup(C7706,'Master data'!$A$2:$C$29,2,0)</f>
        <v>#N/A</v>
      </c>
    </row>
    <row r="7707" ht="22.5" customHeight="1">
      <c r="A7707" s="183"/>
      <c r="B7707" s="184"/>
      <c r="C7707" s="185"/>
      <c r="D7707" s="168">
        <v>0.0</v>
      </c>
      <c r="E7707" s="189" t="str">
        <f>vlookup(C7707,'Master data'!$A$2:$C$29,3,0)</f>
        <v>#N/A</v>
      </c>
      <c r="F7707" s="190" t="str">
        <f>vlookup(C7707,'Master data'!$A$2:$C$29,2,0)</f>
        <v>#N/A</v>
      </c>
    </row>
    <row r="7708" ht="22.5" customHeight="1">
      <c r="A7708" s="183"/>
      <c r="B7708" s="184"/>
      <c r="C7708" s="185"/>
      <c r="D7708" s="168">
        <v>0.0</v>
      </c>
      <c r="E7708" s="189" t="str">
        <f>vlookup(C7708,'Master data'!$A$2:$C$29,3,0)</f>
        <v>#N/A</v>
      </c>
      <c r="F7708" s="190" t="str">
        <f>vlookup(C7708,'Master data'!$A$2:$C$29,2,0)</f>
        <v>#N/A</v>
      </c>
    </row>
    <row r="7709" ht="22.5" customHeight="1">
      <c r="A7709" s="183"/>
      <c r="B7709" s="184"/>
      <c r="C7709" s="185"/>
      <c r="D7709" s="168">
        <v>0.0</v>
      </c>
      <c r="E7709" s="189" t="str">
        <f>vlookup(C7709,'Master data'!$A$2:$C$29,3,0)</f>
        <v>#N/A</v>
      </c>
      <c r="F7709" s="190" t="str">
        <f>vlookup(C7709,'Master data'!$A$2:$C$29,2,0)</f>
        <v>#N/A</v>
      </c>
    </row>
    <row r="7710" ht="22.5" customHeight="1">
      <c r="A7710" s="183"/>
      <c r="B7710" s="184"/>
      <c r="C7710" s="185"/>
      <c r="D7710" s="168">
        <v>0.0</v>
      </c>
      <c r="E7710" s="189" t="str">
        <f>vlookup(C7710,'Master data'!$A$2:$C$29,3,0)</f>
        <v>#N/A</v>
      </c>
      <c r="F7710" s="190" t="str">
        <f>vlookup(C7710,'Master data'!$A$2:$C$29,2,0)</f>
        <v>#N/A</v>
      </c>
    </row>
    <row r="7711" ht="22.5" customHeight="1">
      <c r="A7711" s="183"/>
      <c r="B7711" s="184"/>
      <c r="C7711" s="185"/>
      <c r="D7711" s="168">
        <v>0.0</v>
      </c>
      <c r="E7711" s="189" t="str">
        <f>vlookup(C7711,'Master data'!$A$2:$C$29,3,0)</f>
        <v>#N/A</v>
      </c>
      <c r="F7711" s="190" t="str">
        <f>vlookup(C7711,'Master data'!$A$2:$C$29,2,0)</f>
        <v>#N/A</v>
      </c>
    </row>
    <row r="7712" ht="22.5" customHeight="1">
      <c r="A7712" s="183"/>
      <c r="B7712" s="184"/>
      <c r="C7712" s="185"/>
      <c r="D7712" s="168">
        <v>0.0</v>
      </c>
      <c r="E7712" s="189" t="str">
        <f>vlookup(C7712,'Master data'!$A$2:$C$29,3,0)</f>
        <v>#N/A</v>
      </c>
      <c r="F7712" s="190" t="str">
        <f>vlookup(C7712,'Master data'!$A$2:$C$29,2,0)</f>
        <v>#N/A</v>
      </c>
    </row>
    <row r="7713" ht="22.5" customHeight="1">
      <c r="A7713" s="183"/>
      <c r="B7713" s="184"/>
      <c r="C7713" s="185"/>
      <c r="D7713" s="168">
        <v>0.0</v>
      </c>
      <c r="E7713" s="189" t="str">
        <f>vlookup(C7713,'Master data'!$A$2:$C$29,3,0)</f>
        <v>#N/A</v>
      </c>
      <c r="F7713" s="190" t="str">
        <f>vlookup(C7713,'Master data'!$A$2:$C$29,2,0)</f>
        <v>#N/A</v>
      </c>
    </row>
    <row r="7714" ht="22.5" customHeight="1">
      <c r="A7714" s="183"/>
      <c r="B7714" s="184"/>
      <c r="C7714" s="185"/>
      <c r="D7714" s="168">
        <v>0.0</v>
      </c>
      <c r="E7714" s="189" t="str">
        <f>vlookup(C7714,'Master data'!$A$2:$C$29,3,0)</f>
        <v>#N/A</v>
      </c>
      <c r="F7714" s="190" t="str">
        <f>vlookup(C7714,'Master data'!$A$2:$C$29,2,0)</f>
        <v>#N/A</v>
      </c>
    </row>
    <row r="7715" ht="22.5" customHeight="1">
      <c r="A7715" s="183"/>
      <c r="B7715" s="184"/>
      <c r="C7715" s="185"/>
      <c r="D7715" s="168">
        <v>0.0</v>
      </c>
      <c r="E7715" s="189" t="str">
        <f>vlookup(C7715,'Master data'!$A$2:$C$29,3,0)</f>
        <v>#N/A</v>
      </c>
      <c r="F7715" s="190" t="str">
        <f>vlookup(C7715,'Master data'!$A$2:$C$29,2,0)</f>
        <v>#N/A</v>
      </c>
    </row>
    <row r="7716" ht="22.5" customHeight="1">
      <c r="A7716" s="183"/>
      <c r="B7716" s="184"/>
      <c r="C7716" s="185"/>
      <c r="D7716" s="168">
        <v>0.0</v>
      </c>
      <c r="E7716" s="189" t="str">
        <f>vlookup(C7716,'Master data'!$A$2:$C$29,3,0)</f>
        <v>#N/A</v>
      </c>
      <c r="F7716" s="190" t="str">
        <f>vlookup(C7716,'Master data'!$A$2:$C$29,2,0)</f>
        <v>#N/A</v>
      </c>
    </row>
    <row r="7717" ht="22.5" customHeight="1">
      <c r="A7717" s="183"/>
      <c r="B7717" s="184"/>
      <c r="C7717" s="185"/>
      <c r="D7717" s="168">
        <v>0.0</v>
      </c>
      <c r="E7717" s="189" t="str">
        <f>vlookup(C7717,'Master data'!$A$2:$C$29,3,0)</f>
        <v>#N/A</v>
      </c>
      <c r="F7717" s="190" t="str">
        <f>vlookup(C7717,'Master data'!$A$2:$C$29,2,0)</f>
        <v>#N/A</v>
      </c>
    </row>
    <row r="7718" ht="22.5" customHeight="1">
      <c r="A7718" s="183"/>
      <c r="B7718" s="184"/>
      <c r="C7718" s="185"/>
      <c r="D7718" s="168">
        <v>0.0</v>
      </c>
      <c r="E7718" s="189" t="str">
        <f>vlookup(C7718,'Master data'!$A$2:$C$29,3,0)</f>
        <v>#N/A</v>
      </c>
      <c r="F7718" s="190" t="str">
        <f>vlookup(C7718,'Master data'!$A$2:$C$29,2,0)</f>
        <v>#N/A</v>
      </c>
    </row>
    <row r="7719" ht="22.5" customHeight="1">
      <c r="A7719" s="183"/>
      <c r="B7719" s="184"/>
      <c r="C7719" s="185"/>
      <c r="D7719" s="168">
        <v>0.0</v>
      </c>
      <c r="E7719" s="189" t="str">
        <f>vlookup(C7719,'Master data'!$A$2:$C$29,3,0)</f>
        <v>#N/A</v>
      </c>
      <c r="F7719" s="190" t="str">
        <f>vlookup(C7719,'Master data'!$A$2:$C$29,2,0)</f>
        <v>#N/A</v>
      </c>
    </row>
    <row r="7720" ht="22.5" customHeight="1">
      <c r="A7720" s="183"/>
      <c r="B7720" s="184"/>
      <c r="C7720" s="185"/>
      <c r="D7720" s="168">
        <v>0.0</v>
      </c>
      <c r="E7720" s="189" t="str">
        <f>vlookup(C7720,'Master data'!$A$2:$C$29,3,0)</f>
        <v>#N/A</v>
      </c>
      <c r="F7720" s="190" t="str">
        <f>vlookup(C7720,'Master data'!$A$2:$C$29,2,0)</f>
        <v>#N/A</v>
      </c>
    </row>
    <row r="7721" ht="22.5" customHeight="1">
      <c r="A7721" s="183"/>
      <c r="B7721" s="184"/>
      <c r="C7721" s="185"/>
      <c r="D7721" s="168">
        <v>0.0</v>
      </c>
      <c r="E7721" s="189" t="str">
        <f>vlookup(C7721,'Master data'!$A$2:$C$29,3,0)</f>
        <v>#N/A</v>
      </c>
      <c r="F7721" s="190" t="str">
        <f>vlookup(C7721,'Master data'!$A$2:$C$29,2,0)</f>
        <v>#N/A</v>
      </c>
    </row>
    <row r="7722" ht="22.5" customHeight="1">
      <c r="A7722" s="183"/>
      <c r="B7722" s="184"/>
      <c r="C7722" s="185"/>
      <c r="D7722" s="168">
        <v>0.0</v>
      </c>
      <c r="E7722" s="189" t="str">
        <f>vlookup(C7722,'Master data'!$A$2:$C$29,3,0)</f>
        <v>#N/A</v>
      </c>
      <c r="F7722" s="190" t="str">
        <f>vlookup(C7722,'Master data'!$A$2:$C$29,2,0)</f>
        <v>#N/A</v>
      </c>
    </row>
    <row r="7723" ht="22.5" customHeight="1">
      <c r="A7723" s="183"/>
      <c r="B7723" s="184"/>
      <c r="C7723" s="185"/>
      <c r="D7723" s="168">
        <v>0.0</v>
      </c>
      <c r="E7723" s="189" t="str">
        <f>vlookup(C7723,'Master data'!$A$2:$C$29,3,0)</f>
        <v>#N/A</v>
      </c>
      <c r="F7723" s="190" t="str">
        <f>vlookup(C7723,'Master data'!$A$2:$C$29,2,0)</f>
        <v>#N/A</v>
      </c>
    </row>
    <row r="7724" ht="22.5" customHeight="1">
      <c r="A7724" s="183"/>
      <c r="B7724" s="184"/>
      <c r="C7724" s="185"/>
      <c r="D7724" s="168">
        <v>0.0</v>
      </c>
      <c r="E7724" s="189" t="str">
        <f>vlookup(C7724,'Master data'!$A$2:$C$29,3,0)</f>
        <v>#N/A</v>
      </c>
      <c r="F7724" s="190" t="str">
        <f>vlookup(C7724,'Master data'!$A$2:$C$29,2,0)</f>
        <v>#N/A</v>
      </c>
    </row>
    <row r="7725" ht="22.5" customHeight="1">
      <c r="A7725" s="183"/>
      <c r="B7725" s="184"/>
      <c r="C7725" s="185"/>
      <c r="D7725" s="168">
        <v>0.0</v>
      </c>
      <c r="E7725" s="189" t="str">
        <f>vlookup(C7725,'Master data'!$A$2:$C$29,3,0)</f>
        <v>#N/A</v>
      </c>
      <c r="F7725" s="190" t="str">
        <f>vlookup(C7725,'Master data'!$A$2:$C$29,2,0)</f>
        <v>#N/A</v>
      </c>
    </row>
    <row r="7726" ht="22.5" customHeight="1">
      <c r="A7726" s="183"/>
      <c r="B7726" s="184"/>
      <c r="C7726" s="185"/>
      <c r="D7726" s="168">
        <v>0.0</v>
      </c>
      <c r="E7726" s="189" t="str">
        <f>vlookup(C7726,'Master data'!$A$2:$C$29,3,0)</f>
        <v>#N/A</v>
      </c>
      <c r="F7726" s="190" t="str">
        <f>vlookup(C7726,'Master data'!$A$2:$C$29,2,0)</f>
        <v>#N/A</v>
      </c>
    </row>
    <row r="7727" ht="22.5" customHeight="1">
      <c r="A7727" s="183"/>
      <c r="B7727" s="184"/>
      <c r="C7727" s="185"/>
      <c r="D7727" s="168">
        <v>0.0</v>
      </c>
      <c r="E7727" s="189" t="str">
        <f>vlookup(C7727,'Master data'!$A$2:$C$29,3,0)</f>
        <v>#N/A</v>
      </c>
      <c r="F7727" s="190" t="str">
        <f>vlookup(C7727,'Master data'!$A$2:$C$29,2,0)</f>
        <v>#N/A</v>
      </c>
    </row>
    <row r="7728" ht="22.5" customHeight="1">
      <c r="A7728" s="183"/>
      <c r="B7728" s="184"/>
      <c r="C7728" s="185"/>
      <c r="D7728" s="168">
        <v>0.0</v>
      </c>
      <c r="E7728" s="189" t="str">
        <f>vlookup(C7728,'Master data'!$A$2:$C$29,3,0)</f>
        <v>#N/A</v>
      </c>
      <c r="F7728" s="190" t="str">
        <f>vlookup(C7728,'Master data'!$A$2:$C$29,2,0)</f>
        <v>#N/A</v>
      </c>
    </row>
    <row r="7729" ht="22.5" customHeight="1">
      <c r="A7729" s="183"/>
      <c r="B7729" s="184"/>
      <c r="C7729" s="185"/>
      <c r="D7729" s="168">
        <v>0.0</v>
      </c>
      <c r="E7729" s="189" t="str">
        <f>vlookup(C7729,'Master data'!$A$2:$C$29,3,0)</f>
        <v>#N/A</v>
      </c>
      <c r="F7729" s="190" t="str">
        <f>vlookup(C7729,'Master data'!$A$2:$C$29,2,0)</f>
        <v>#N/A</v>
      </c>
    </row>
    <row r="7730" ht="22.5" customHeight="1">
      <c r="A7730" s="183"/>
      <c r="B7730" s="184"/>
      <c r="C7730" s="185"/>
      <c r="D7730" s="168">
        <v>0.0</v>
      </c>
      <c r="E7730" s="189" t="str">
        <f>vlookup(C7730,'Master data'!$A$2:$C$29,3,0)</f>
        <v>#N/A</v>
      </c>
      <c r="F7730" s="190" t="str">
        <f>vlookup(C7730,'Master data'!$A$2:$C$29,2,0)</f>
        <v>#N/A</v>
      </c>
    </row>
    <row r="7731" ht="22.5" customHeight="1">
      <c r="A7731" s="183"/>
      <c r="B7731" s="184"/>
      <c r="C7731" s="185"/>
      <c r="D7731" s="168">
        <v>0.0</v>
      </c>
      <c r="E7731" s="189" t="str">
        <f>vlookup(C7731,'Master data'!$A$2:$C$29,3,0)</f>
        <v>#N/A</v>
      </c>
      <c r="F7731" s="190" t="str">
        <f>vlookup(C7731,'Master data'!$A$2:$C$29,2,0)</f>
        <v>#N/A</v>
      </c>
    </row>
    <row r="7732" ht="22.5" customHeight="1">
      <c r="A7732" s="183"/>
      <c r="B7732" s="184"/>
      <c r="C7732" s="185"/>
      <c r="D7732" s="168">
        <v>0.0</v>
      </c>
      <c r="E7732" s="189" t="str">
        <f>vlookup(C7732,'Master data'!$A$2:$C$29,3,0)</f>
        <v>#N/A</v>
      </c>
      <c r="F7732" s="190" t="str">
        <f>vlookup(C7732,'Master data'!$A$2:$C$29,2,0)</f>
        <v>#N/A</v>
      </c>
    </row>
    <row r="7733" ht="22.5" customHeight="1">
      <c r="A7733" s="183"/>
      <c r="B7733" s="184"/>
      <c r="C7733" s="185"/>
      <c r="D7733" s="168">
        <v>0.0</v>
      </c>
      <c r="E7733" s="189" t="str">
        <f>vlookup(C7733,'Master data'!$A$2:$C$29,3,0)</f>
        <v>#N/A</v>
      </c>
      <c r="F7733" s="190" t="str">
        <f>vlookup(C7733,'Master data'!$A$2:$C$29,2,0)</f>
        <v>#N/A</v>
      </c>
    </row>
    <row r="7734" ht="22.5" customHeight="1">
      <c r="A7734" s="183"/>
      <c r="B7734" s="184"/>
      <c r="C7734" s="185"/>
      <c r="D7734" s="168">
        <v>0.0</v>
      </c>
      <c r="E7734" s="189" t="str">
        <f>vlookup(C7734,'Master data'!$A$2:$C$29,3,0)</f>
        <v>#N/A</v>
      </c>
      <c r="F7734" s="190" t="str">
        <f>vlookup(C7734,'Master data'!$A$2:$C$29,2,0)</f>
        <v>#N/A</v>
      </c>
    </row>
    <row r="7735" ht="22.5" customHeight="1">
      <c r="A7735" s="183"/>
      <c r="B7735" s="184"/>
      <c r="C7735" s="185"/>
      <c r="D7735" s="168">
        <v>0.0</v>
      </c>
      <c r="E7735" s="189" t="str">
        <f>vlookup(C7735,'Master data'!$A$2:$C$29,3,0)</f>
        <v>#N/A</v>
      </c>
      <c r="F7735" s="190" t="str">
        <f>vlookup(C7735,'Master data'!$A$2:$C$29,2,0)</f>
        <v>#N/A</v>
      </c>
    </row>
    <row r="7736" ht="22.5" customHeight="1">
      <c r="A7736" s="183"/>
      <c r="B7736" s="184"/>
      <c r="C7736" s="185"/>
      <c r="D7736" s="168">
        <v>0.0</v>
      </c>
      <c r="E7736" s="189" t="str">
        <f>vlookup(C7736,'Master data'!$A$2:$C$29,3,0)</f>
        <v>#N/A</v>
      </c>
      <c r="F7736" s="190" t="str">
        <f>vlookup(C7736,'Master data'!$A$2:$C$29,2,0)</f>
        <v>#N/A</v>
      </c>
    </row>
    <row r="7737" ht="22.5" customHeight="1">
      <c r="A7737" s="183"/>
      <c r="B7737" s="184"/>
      <c r="C7737" s="185"/>
      <c r="D7737" s="168">
        <v>0.0</v>
      </c>
      <c r="E7737" s="189" t="str">
        <f>vlookup(C7737,'Master data'!$A$2:$C$29,3,0)</f>
        <v>#N/A</v>
      </c>
      <c r="F7737" s="190" t="str">
        <f>vlookup(C7737,'Master data'!$A$2:$C$29,2,0)</f>
        <v>#N/A</v>
      </c>
    </row>
    <row r="7738" ht="22.5" customHeight="1">
      <c r="A7738" s="183"/>
      <c r="B7738" s="184"/>
      <c r="C7738" s="185"/>
      <c r="D7738" s="168">
        <v>0.0</v>
      </c>
      <c r="E7738" s="189" t="str">
        <f>vlookup(C7738,'Master data'!$A$2:$C$29,3,0)</f>
        <v>#N/A</v>
      </c>
      <c r="F7738" s="190" t="str">
        <f>vlookup(C7738,'Master data'!$A$2:$C$29,2,0)</f>
        <v>#N/A</v>
      </c>
    </row>
    <row r="7739" ht="22.5" customHeight="1">
      <c r="A7739" s="183"/>
      <c r="B7739" s="184"/>
      <c r="C7739" s="185"/>
      <c r="D7739" s="168">
        <v>0.0</v>
      </c>
      <c r="E7739" s="189" t="str">
        <f>vlookup(C7739,'Master data'!$A$2:$C$29,3,0)</f>
        <v>#N/A</v>
      </c>
      <c r="F7739" s="190" t="str">
        <f>vlookup(C7739,'Master data'!$A$2:$C$29,2,0)</f>
        <v>#N/A</v>
      </c>
    </row>
    <row r="7740" ht="22.5" customHeight="1">
      <c r="A7740" s="183"/>
      <c r="B7740" s="184"/>
      <c r="C7740" s="185"/>
      <c r="D7740" s="168">
        <v>0.0</v>
      </c>
      <c r="E7740" s="189" t="str">
        <f>vlookup(C7740,'Master data'!$A$2:$C$29,3,0)</f>
        <v>#N/A</v>
      </c>
      <c r="F7740" s="190" t="str">
        <f>vlookup(C7740,'Master data'!$A$2:$C$29,2,0)</f>
        <v>#N/A</v>
      </c>
    </row>
    <row r="7741" ht="22.5" customHeight="1">
      <c r="A7741" s="183"/>
      <c r="B7741" s="184"/>
      <c r="C7741" s="185"/>
      <c r="D7741" s="168">
        <v>0.0</v>
      </c>
      <c r="E7741" s="189" t="str">
        <f>vlookup(C7741,'Master data'!$A$2:$C$29,3,0)</f>
        <v>#N/A</v>
      </c>
      <c r="F7741" s="190" t="str">
        <f>vlookup(C7741,'Master data'!$A$2:$C$29,2,0)</f>
        <v>#N/A</v>
      </c>
    </row>
    <row r="7742" ht="22.5" customHeight="1">
      <c r="A7742" s="183"/>
      <c r="B7742" s="184"/>
      <c r="C7742" s="185"/>
      <c r="D7742" s="168">
        <v>0.0</v>
      </c>
      <c r="E7742" s="189" t="str">
        <f>vlookup(C7742,'Master data'!$A$2:$C$29,3,0)</f>
        <v>#N/A</v>
      </c>
      <c r="F7742" s="190" t="str">
        <f>vlookup(C7742,'Master data'!$A$2:$C$29,2,0)</f>
        <v>#N/A</v>
      </c>
    </row>
    <row r="7743" ht="22.5" customHeight="1">
      <c r="A7743" s="183"/>
      <c r="B7743" s="184"/>
      <c r="C7743" s="185"/>
      <c r="D7743" s="168">
        <v>0.0</v>
      </c>
      <c r="E7743" s="189" t="str">
        <f>vlookup(C7743,'Master data'!$A$2:$C$29,3,0)</f>
        <v>#N/A</v>
      </c>
      <c r="F7743" s="190" t="str">
        <f>vlookup(C7743,'Master data'!$A$2:$C$29,2,0)</f>
        <v>#N/A</v>
      </c>
    </row>
    <row r="7744" ht="22.5" customHeight="1">
      <c r="A7744" s="183"/>
      <c r="B7744" s="184"/>
      <c r="C7744" s="185"/>
      <c r="D7744" s="168">
        <v>0.0</v>
      </c>
      <c r="E7744" s="189" t="str">
        <f>vlookup(C7744,'Master data'!$A$2:$C$29,3,0)</f>
        <v>#N/A</v>
      </c>
      <c r="F7744" s="190" t="str">
        <f>vlookup(C7744,'Master data'!$A$2:$C$29,2,0)</f>
        <v>#N/A</v>
      </c>
    </row>
    <row r="7745" ht="22.5" customHeight="1">
      <c r="A7745" s="183"/>
      <c r="B7745" s="184"/>
      <c r="C7745" s="185"/>
      <c r="D7745" s="168">
        <v>0.0</v>
      </c>
      <c r="E7745" s="189" t="str">
        <f>vlookup(C7745,'Master data'!$A$2:$C$29,3,0)</f>
        <v>#N/A</v>
      </c>
      <c r="F7745" s="190" t="str">
        <f>vlookup(C7745,'Master data'!$A$2:$C$29,2,0)</f>
        <v>#N/A</v>
      </c>
    </row>
    <row r="7746" ht="22.5" customHeight="1">
      <c r="A7746" s="183"/>
      <c r="B7746" s="184"/>
      <c r="C7746" s="185"/>
      <c r="D7746" s="168">
        <v>0.0</v>
      </c>
      <c r="E7746" s="189" t="str">
        <f>vlookup(C7746,'Master data'!$A$2:$C$29,3,0)</f>
        <v>#N/A</v>
      </c>
      <c r="F7746" s="190" t="str">
        <f>vlookup(C7746,'Master data'!$A$2:$C$29,2,0)</f>
        <v>#N/A</v>
      </c>
    </row>
    <row r="7747" ht="22.5" customHeight="1">
      <c r="A7747" s="183"/>
      <c r="B7747" s="184"/>
      <c r="C7747" s="185"/>
      <c r="D7747" s="168">
        <v>0.0</v>
      </c>
      <c r="E7747" s="189" t="str">
        <f>vlookup(C7747,'Master data'!$A$2:$C$29,3,0)</f>
        <v>#N/A</v>
      </c>
      <c r="F7747" s="190" t="str">
        <f>vlookup(C7747,'Master data'!$A$2:$C$29,2,0)</f>
        <v>#N/A</v>
      </c>
    </row>
    <row r="7748" ht="22.5" customHeight="1">
      <c r="A7748" s="183"/>
      <c r="B7748" s="184"/>
      <c r="C7748" s="185"/>
      <c r="D7748" s="168">
        <v>0.0</v>
      </c>
      <c r="E7748" s="189" t="str">
        <f>vlookup(C7748,'Master data'!$A$2:$C$29,3,0)</f>
        <v>#N/A</v>
      </c>
      <c r="F7748" s="190" t="str">
        <f>vlookup(C7748,'Master data'!$A$2:$C$29,2,0)</f>
        <v>#N/A</v>
      </c>
    </row>
    <row r="7749" ht="22.5" customHeight="1">
      <c r="A7749" s="183"/>
      <c r="B7749" s="184"/>
      <c r="C7749" s="185"/>
      <c r="D7749" s="168">
        <v>0.0</v>
      </c>
      <c r="E7749" s="189" t="str">
        <f>vlookup(C7749,'Master data'!$A$2:$C$29,3,0)</f>
        <v>#N/A</v>
      </c>
      <c r="F7749" s="190" t="str">
        <f>vlookup(C7749,'Master data'!$A$2:$C$29,2,0)</f>
        <v>#N/A</v>
      </c>
    </row>
    <row r="7750" ht="22.5" customHeight="1">
      <c r="A7750" s="183"/>
      <c r="B7750" s="184"/>
      <c r="C7750" s="185"/>
      <c r="D7750" s="168">
        <v>0.0</v>
      </c>
      <c r="E7750" s="189" t="str">
        <f>vlookup(C7750,'Master data'!$A$2:$C$29,3,0)</f>
        <v>#N/A</v>
      </c>
      <c r="F7750" s="190" t="str">
        <f>vlookup(C7750,'Master data'!$A$2:$C$29,2,0)</f>
        <v>#N/A</v>
      </c>
    </row>
    <row r="7751" ht="22.5" customHeight="1">
      <c r="A7751" s="183"/>
      <c r="B7751" s="184"/>
      <c r="C7751" s="185"/>
      <c r="D7751" s="168">
        <v>0.0</v>
      </c>
      <c r="E7751" s="189" t="str">
        <f>vlookup(C7751,'Master data'!$A$2:$C$29,3,0)</f>
        <v>#N/A</v>
      </c>
      <c r="F7751" s="190" t="str">
        <f>vlookup(C7751,'Master data'!$A$2:$C$29,2,0)</f>
        <v>#N/A</v>
      </c>
    </row>
    <row r="7752" ht="22.5" customHeight="1">
      <c r="A7752" s="183"/>
      <c r="B7752" s="184"/>
      <c r="C7752" s="185"/>
      <c r="D7752" s="168">
        <v>0.0</v>
      </c>
      <c r="E7752" s="189" t="str">
        <f>vlookup(C7752,'Master data'!$A$2:$C$29,3,0)</f>
        <v>#N/A</v>
      </c>
      <c r="F7752" s="190" t="str">
        <f>vlookup(C7752,'Master data'!$A$2:$C$29,2,0)</f>
        <v>#N/A</v>
      </c>
    </row>
    <row r="7753" ht="22.5" customHeight="1">
      <c r="A7753" s="183"/>
      <c r="B7753" s="184"/>
      <c r="C7753" s="185"/>
      <c r="D7753" s="168">
        <v>0.0</v>
      </c>
      <c r="E7753" s="189" t="str">
        <f>vlookup(C7753,'Master data'!$A$2:$C$29,3,0)</f>
        <v>#N/A</v>
      </c>
      <c r="F7753" s="190" t="str">
        <f>vlookup(C7753,'Master data'!$A$2:$C$29,2,0)</f>
        <v>#N/A</v>
      </c>
    </row>
    <row r="7754" ht="22.5" customHeight="1">
      <c r="A7754" s="183"/>
      <c r="B7754" s="184"/>
      <c r="C7754" s="185"/>
      <c r="D7754" s="168">
        <v>0.0</v>
      </c>
      <c r="E7754" s="189" t="str">
        <f>vlookup(C7754,'Master data'!$A$2:$C$29,3,0)</f>
        <v>#N/A</v>
      </c>
      <c r="F7754" s="190" t="str">
        <f>vlookup(C7754,'Master data'!$A$2:$C$29,2,0)</f>
        <v>#N/A</v>
      </c>
    </row>
    <row r="7755" ht="22.5" customHeight="1">
      <c r="A7755" s="183"/>
      <c r="B7755" s="184"/>
      <c r="C7755" s="185"/>
      <c r="D7755" s="168">
        <v>0.0</v>
      </c>
      <c r="E7755" s="189" t="str">
        <f>vlookup(C7755,'Master data'!$A$2:$C$29,3,0)</f>
        <v>#N/A</v>
      </c>
      <c r="F7755" s="190" t="str">
        <f>vlookup(C7755,'Master data'!$A$2:$C$29,2,0)</f>
        <v>#N/A</v>
      </c>
    </row>
    <row r="7756" ht="22.5" customHeight="1">
      <c r="A7756" s="183"/>
      <c r="B7756" s="184"/>
      <c r="C7756" s="185"/>
      <c r="D7756" s="168">
        <v>0.0</v>
      </c>
      <c r="E7756" s="189" t="str">
        <f>vlookup(C7756,'Master data'!$A$2:$C$29,3,0)</f>
        <v>#N/A</v>
      </c>
      <c r="F7756" s="190" t="str">
        <f>vlookup(C7756,'Master data'!$A$2:$C$29,2,0)</f>
        <v>#N/A</v>
      </c>
    </row>
    <row r="7757" ht="22.5" customHeight="1">
      <c r="A7757" s="183"/>
      <c r="B7757" s="184"/>
      <c r="C7757" s="185"/>
      <c r="D7757" s="168">
        <v>0.0</v>
      </c>
      <c r="E7757" s="189" t="str">
        <f>vlookup(C7757,'Master data'!$A$2:$C$29,3,0)</f>
        <v>#N/A</v>
      </c>
      <c r="F7757" s="190" t="str">
        <f>vlookup(C7757,'Master data'!$A$2:$C$29,2,0)</f>
        <v>#N/A</v>
      </c>
    </row>
    <row r="7758" ht="22.5" customHeight="1">
      <c r="A7758" s="183"/>
      <c r="B7758" s="184"/>
      <c r="C7758" s="185"/>
      <c r="D7758" s="168">
        <v>0.0</v>
      </c>
      <c r="E7758" s="189" t="str">
        <f>vlookup(C7758,'Master data'!$A$2:$C$29,3,0)</f>
        <v>#N/A</v>
      </c>
      <c r="F7758" s="190" t="str">
        <f>vlookup(C7758,'Master data'!$A$2:$C$29,2,0)</f>
        <v>#N/A</v>
      </c>
    </row>
    <row r="7759" ht="22.5" customHeight="1">
      <c r="A7759" s="183"/>
      <c r="B7759" s="184"/>
      <c r="C7759" s="185"/>
      <c r="D7759" s="168">
        <v>0.0</v>
      </c>
      <c r="E7759" s="189" t="str">
        <f>vlookup(C7759,'Master data'!$A$2:$C$29,3,0)</f>
        <v>#N/A</v>
      </c>
      <c r="F7759" s="190" t="str">
        <f>vlookup(C7759,'Master data'!$A$2:$C$29,2,0)</f>
        <v>#N/A</v>
      </c>
    </row>
    <row r="7760" ht="22.5" customHeight="1">
      <c r="A7760" s="183"/>
      <c r="B7760" s="184"/>
      <c r="C7760" s="185"/>
      <c r="D7760" s="168">
        <v>0.0</v>
      </c>
      <c r="E7760" s="189" t="str">
        <f>vlookup(C7760,'Master data'!$A$2:$C$29,3,0)</f>
        <v>#N/A</v>
      </c>
      <c r="F7760" s="190" t="str">
        <f>vlookup(C7760,'Master data'!$A$2:$C$29,2,0)</f>
        <v>#N/A</v>
      </c>
    </row>
    <row r="7761" ht="22.5" customHeight="1">
      <c r="A7761" s="183"/>
      <c r="B7761" s="184"/>
      <c r="C7761" s="185"/>
      <c r="D7761" s="168">
        <v>0.0</v>
      </c>
      <c r="E7761" s="189" t="str">
        <f>vlookup(C7761,'Master data'!$A$2:$C$29,3,0)</f>
        <v>#N/A</v>
      </c>
      <c r="F7761" s="190" t="str">
        <f>vlookup(C7761,'Master data'!$A$2:$C$29,2,0)</f>
        <v>#N/A</v>
      </c>
    </row>
    <row r="7762" ht="22.5" customHeight="1">
      <c r="A7762" s="183"/>
      <c r="B7762" s="184"/>
      <c r="C7762" s="185"/>
      <c r="D7762" s="168">
        <v>0.0</v>
      </c>
      <c r="E7762" s="189" t="str">
        <f>vlookup(C7762,'Master data'!$A$2:$C$29,3,0)</f>
        <v>#N/A</v>
      </c>
      <c r="F7762" s="190" t="str">
        <f>vlookup(C7762,'Master data'!$A$2:$C$29,2,0)</f>
        <v>#N/A</v>
      </c>
    </row>
    <row r="7763" ht="22.5" customHeight="1">
      <c r="A7763" s="183"/>
      <c r="B7763" s="184"/>
      <c r="C7763" s="185"/>
      <c r="D7763" s="168">
        <v>0.0</v>
      </c>
      <c r="E7763" s="189" t="str">
        <f>vlookup(C7763,'Master data'!$A$2:$C$29,3,0)</f>
        <v>#N/A</v>
      </c>
      <c r="F7763" s="190" t="str">
        <f>vlookup(C7763,'Master data'!$A$2:$C$29,2,0)</f>
        <v>#N/A</v>
      </c>
    </row>
    <row r="7764" ht="22.5" customHeight="1">
      <c r="A7764" s="183"/>
      <c r="B7764" s="184"/>
      <c r="C7764" s="185"/>
      <c r="D7764" s="168">
        <v>0.0</v>
      </c>
      <c r="E7764" s="189" t="str">
        <f>vlookup(C7764,'Master data'!$A$2:$C$29,3,0)</f>
        <v>#N/A</v>
      </c>
      <c r="F7764" s="190" t="str">
        <f>vlookup(C7764,'Master data'!$A$2:$C$29,2,0)</f>
        <v>#N/A</v>
      </c>
    </row>
    <row r="7765" ht="22.5" customHeight="1">
      <c r="A7765" s="183"/>
      <c r="B7765" s="184"/>
      <c r="C7765" s="185"/>
      <c r="D7765" s="168">
        <v>0.0</v>
      </c>
      <c r="E7765" s="189" t="str">
        <f>vlookup(C7765,'Master data'!$A$2:$C$29,3,0)</f>
        <v>#N/A</v>
      </c>
      <c r="F7765" s="190" t="str">
        <f>vlookup(C7765,'Master data'!$A$2:$C$29,2,0)</f>
        <v>#N/A</v>
      </c>
    </row>
    <row r="7766" ht="22.5" customHeight="1">
      <c r="A7766" s="183"/>
      <c r="B7766" s="184"/>
      <c r="C7766" s="185"/>
      <c r="D7766" s="168">
        <v>0.0</v>
      </c>
      <c r="E7766" s="189" t="str">
        <f>vlookup(C7766,'Master data'!$A$2:$C$29,3,0)</f>
        <v>#N/A</v>
      </c>
      <c r="F7766" s="190" t="str">
        <f>vlookup(C7766,'Master data'!$A$2:$C$29,2,0)</f>
        <v>#N/A</v>
      </c>
    </row>
    <row r="7767" ht="22.5" customHeight="1">
      <c r="A7767" s="183"/>
      <c r="B7767" s="184"/>
      <c r="C7767" s="185"/>
      <c r="D7767" s="168">
        <v>0.0</v>
      </c>
      <c r="E7767" s="189" t="str">
        <f>vlookup(C7767,'Master data'!$A$2:$C$29,3,0)</f>
        <v>#N/A</v>
      </c>
      <c r="F7767" s="190" t="str">
        <f>vlookup(C7767,'Master data'!$A$2:$C$29,2,0)</f>
        <v>#N/A</v>
      </c>
    </row>
    <row r="7768" ht="22.5" customHeight="1">
      <c r="A7768" s="183"/>
      <c r="B7768" s="184"/>
      <c r="C7768" s="185"/>
      <c r="D7768" s="168">
        <v>0.0</v>
      </c>
      <c r="E7768" s="189" t="str">
        <f>vlookup(C7768,'Master data'!$A$2:$C$29,3,0)</f>
        <v>#N/A</v>
      </c>
      <c r="F7768" s="190" t="str">
        <f>vlookup(C7768,'Master data'!$A$2:$C$29,2,0)</f>
        <v>#N/A</v>
      </c>
    </row>
    <row r="7769" ht="22.5" customHeight="1">
      <c r="A7769" s="183"/>
      <c r="B7769" s="184"/>
      <c r="C7769" s="185"/>
      <c r="D7769" s="168">
        <v>0.0</v>
      </c>
      <c r="E7769" s="189" t="str">
        <f>vlookup(C7769,'Master data'!$A$2:$C$29,3,0)</f>
        <v>#N/A</v>
      </c>
      <c r="F7769" s="190" t="str">
        <f>vlookup(C7769,'Master data'!$A$2:$C$29,2,0)</f>
        <v>#N/A</v>
      </c>
    </row>
    <row r="7770" ht="22.5" customHeight="1">
      <c r="A7770" s="183"/>
      <c r="B7770" s="184"/>
      <c r="C7770" s="185"/>
      <c r="D7770" s="168">
        <v>0.0</v>
      </c>
      <c r="E7770" s="189" t="str">
        <f>vlookup(C7770,'Master data'!$A$2:$C$29,3,0)</f>
        <v>#N/A</v>
      </c>
      <c r="F7770" s="190" t="str">
        <f>vlookup(C7770,'Master data'!$A$2:$C$29,2,0)</f>
        <v>#N/A</v>
      </c>
    </row>
    <row r="7771" ht="22.5" customHeight="1">
      <c r="A7771" s="183"/>
      <c r="B7771" s="184"/>
      <c r="C7771" s="185"/>
      <c r="D7771" s="168">
        <v>0.0</v>
      </c>
      <c r="E7771" s="189" t="str">
        <f>vlookup(C7771,'Master data'!$A$2:$C$29,3,0)</f>
        <v>#N/A</v>
      </c>
      <c r="F7771" s="190" t="str">
        <f>vlookup(C7771,'Master data'!$A$2:$C$29,2,0)</f>
        <v>#N/A</v>
      </c>
    </row>
    <row r="7772" ht="22.5" customHeight="1">
      <c r="A7772" s="183"/>
      <c r="B7772" s="184"/>
      <c r="C7772" s="185"/>
      <c r="D7772" s="168">
        <v>0.0</v>
      </c>
      <c r="E7772" s="189" t="str">
        <f>vlookup(C7772,'Master data'!$A$2:$C$29,3,0)</f>
        <v>#N/A</v>
      </c>
      <c r="F7772" s="190" t="str">
        <f>vlookup(C7772,'Master data'!$A$2:$C$29,2,0)</f>
        <v>#N/A</v>
      </c>
    </row>
    <row r="7773" ht="22.5" customHeight="1">
      <c r="A7773" s="183"/>
      <c r="B7773" s="184"/>
      <c r="C7773" s="185"/>
      <c r="D7773" s="168">
        <v>0.0</v>
      </c>
      <c r="E7773" s="189" t="str">
        <f>vlookup(C7773,'Master data'!$A$2:$C$29,3,0)</f>
        <v>#N/A</v>
      </c>
      <c r="F7773" s="190" t="str">
        <f>vlookup(C7773,'Master data'!$A$2:$C$29,2,0)</f>
        <v>#N/A</v>
      </c>
    </row>
    <row r="7774" ht="22.5" customHeight="1">
      <c r="A7774" s="183"/>
      <c r="B7774" s="184"/>
      <c r="C7774" s="185"/>
      <c r="D7774" s="168">
        <v>0.0</v>
      </c>
      <c r="E7774" s="189" t="str">
        <f>vlookup(C7774,'Master data'!$A$2:$C$29,3,0)</f>
        <v>#N/A</v>
      </c>
      <c r="F7774" s="190" t="str">
        <f>vlookup(C7774,'Master data'!$A$2:$C$29,2,0)</f>
        <v>#N/A</v>
      </c>
    </row>
    <row r="7775" ht="22.5" customHeight="1">
      <c r="A7775" s="183"/>
      <c r="B7775" s="184"/>
      <c r="C7775" s="185"/>
      <c r="D7775" s="168">
        <v>0.0</v>
      </c>
      <c r="E7775" s="189" t="str">
        <f>vlookup(C7775,'Master data'!$A$2:$C$29,3,0)</f>
        <v>#N/A</v>
      </c>
      <c r="F7775" s="190" t="str">
        <f>vlookup(C7775,'Master data'!$A$2:$C$29,2,0)</f>
        <v>#N/A</v>
      </c>
    </row>
    <row r="7776" ht="22.5" customHeight="1">
      <c r="A7776" s="183"/>
      <c r="B7776" s="184"/>
      <c r="C7776" s="185"/>
      <c r="D7776" s="168">
        <v>0.0</v>
      </c>
      <c r="E7776" s="189" t="str">
        <f>vlookup(C7776,'Master data'!$A$2:$C$29,3,0)</f>
        <v>#N/A</v>
      </c>
      <c r="F7776" s="190" t="str">
        <f>vlookup(C7776,'Master data'!$A$2:$C$29,2,0)</f>
        <v>#N/A</v>
      </c>
    </row>
    <row r="7777" ht="22.5" customHeight="1">
      <c r="A7777" s="183"/>
      <c r="B7777" s="184"/>
      <c r="C7777" s="185"/>
      <c r="D7777" s="168">
        <v>0.0</v>
      </c>
      <c r="E7777" s="189" t="str">
        <f>vlookup(C7777,'Master data'!$A$2:$C$29,3,0)</f>
        <v>#N/A</v>
      </c>
      <c r="F7777" s="190" t="str">
        <f>vlookup(C7777,'Master data'!$A$2:$C$29,2,0)</f>
        <v>#N/A</v>
      </c>
    </row>
    <row r="7778" ht="22.5" customHeight="1">
      <c r="A7778" s="183"/>
      <c r="B7778" s="184"/>
      <c r="C7778" s="185"/>
      <c r="D7778" s="168">
        <v>0.0</v>
      </c>
      <c r="E7778" s="189" t="str">
        <f>vlookup(C7778,'Master data'!$A$2:$C$29,3,0)</f>
        <v>#N/A</v>
      </c>
      <c r="F7778" s="190" t="str">
        <f>vlookup(C7778,'Master data'!$A$2:$C$29,2,0)</f>
        <v>#N/A</v>
      </c>
    </row>
    <row r="7779" ht="22.5" customHeight="1">
      <c r="A7779" s="183"/>
      <c r="B7779" s="184"/>
      <c r="C7779" s="185"/>
      <c r="D7779" s="168">
        <v>0.0</v>
      </c>
      <c r="E7779" s="189" t="str">
        <f>vlookup(C7779,'Master data'!$A$2:$C$29,3,0)</f>
        <v>#N/A</v>
      </c>
      <c r="F7779" s="190" t="str">
        <f>vlookup(C7779,'Master data'!$A$2:$C$29,2,0)</f>
        <v>#N/A</v>
      </c>
    </row>
    <row r="7780" ht="22.5" customHeight="1">
      <c r="A7780" s="183"/>
      <c r="B7780" s="184"/>
      <c r="C7780" s="185"/>
      <c r="D7780" s="168">
        <v>0.0</v>
      </c>
      <c r="E7780" s="189" t="str">
        <f>vlookup(C7780,'Master data'!$A$2:$C$29,3,0)</f>
        <v>#N/A</v>
      </c>
      <c r="F7780" s="190" t="str">
        <f>vlookup(C7780,'Master data'!$A$2:$C$29,2,0)</f>
        <v>#N/A</v>
      </c>
    </row>
    <row r="7781" ht="22.5" customHeight="1">
      <c r="A7781" s="183"/>
      <c r="B7781" s="184"/>
      <c r="C7781" s="185"/>
      <c r="D7781" s="168">
        <v>0.0</v>
      </c>
      <c r="E7781" s="189" t="str">
        <f>vlookup(C7781,'Master data'!$A$2:$C$29,3,0)</f>
        <v>#N/A</v>
      </c>
      <c r="F7781" s="190" t="str">
        <f>vlookup(C7781,'Master data'!$A$2:$C$29,2,0)</f>
        <v>#N/A</v>
      </c>
    </row>
    <row r="7782" ht="22.5" customHeight="1">
      <c r="A7782" s="183"/>
      <c r="B7782" s="184"/>
      <c r="C7782" s="185"/>
      <c r="D7782" s="168">
        <v>0.0</v>
      </c>
      <c r="E7782" s="189" t="str">
        <f>vlookup(C7782,'Master data'!$A$2:$C$29,3,0)</f>
        <v>#N/A</v>
      </c>
      <c r="F7782" s="190" t="str">
        <f>vlookup(C7782,'Master data'!$A$2:$C$29,2,0)</f>
        <v>#N/A</v>
      </c>
    </row>
    <row r="7783" ht="22.5" customHeight="1">
      <c r="A7783" s="183"/>
      <c r="B7783" s="184"/>
      <c r="C7783" s="185"/>
      <c r="D7783" s="168">
        <v>0.0</v>
      </c>
      <c r="E7783" s="189" t="str">
        <f>vlookup(C7783,'Master data'!$A$2:$C$29,3,0)</f>
        <v>#N/A</v>
      </c>
      <c r="F7783" s="190" t="str">
        <f>vlookup(C7783,'Master data'!$A$2:$C$29,2,0)</f>
        <v>#N/A</v>
      </c>
    </row>
    <row r="7784" ht="22.5" customHeight="1">
      <c r="A7784" s="183"/>
      <c r="B7784" s="184"/>
      <c r="C7784" s="185"/>
      <c r="D7784" s="168">
        <v>0.0</v>
      </c>
      <c r="E7784" s="189" t="str">
        <f>vlookup(C7784,'Master data'!$A$2:$C$29,3,0)</f>
        <v>#N/A</v>
      </c>
      <c r="F7784" s="190" t="str">
        <f>vlookup(C7784,'Master data'!$A$2:$C$29,2,0)</f>
        <v>#N/A</v>
      </c>
    </row>
    <row r="7785" ht="22.5" customHeight="1">
      <c r="A7785" s="183"/>
      <c r="B7785" s="184"/>
      <c r="C7785" s="185"/>
      <c r="D7785" s="168">
        <v>0.0</v>
      </c>
      <c r="E7785" s="189" t="str">
        <f>vlookup(C7785,'Master data'!$A$2:$C$29,3,0)</f>
        <v>#N/A</v>
      </c>
      <c r="F7785" s="190" t="str">
        <f>vlookup(C7785,'Master data'!$A$2:$C$29,2,0)</f>
        <v>#N/A</v>
      </c>
    </row>
    <row r="7786" ht="22.5" customHeight="1">
      <c r="A7786" s="183"/>
      <c r="B7786" s="184"/>
      <c r="C7786" s="185"/>
      <c r="D7786" s="168">
        <v>0.0</v>
      </c>
      <c r="E7786" s="189" t="str">
        <f>vlookup(C7786,'Master data'!$A$2:$C$29,3,0)</f>
        <v>#N/A</v>
      </c>
      <c r="F7786" s="190" t="str">
        <f>vlookup(C7786,'Master data'!$A$2:$C$29,2,0)</f>
        <v>#N/A</v>
      </c>
    </row>
    <row r="7787" ht="22.5" customHeight="1">
      <c r="A7787" s="183"/>
      <c r="B7787" s="184"/>
      <c r="C7787" s="185"/>
      <c r="D7787" s="168">
        <v>0.0</v>
      </c>
      <c r="E7787" s="189" t="str">
        <f>vlookup(C7787,'Master data'!$A$2:$C$29,3,0)</f>
        <v>#N/A</v>
      </c>
      <c r="F7787" s="190" t="str">
        <f>vlookup(C7787,'Master data'!$A$2:$C$29,2,0)</f>
        <v>#N/A</v>
      </c>
    </row>
    <row r="7788" ht="22.5" customHeight="1">
      <c r="A7788" s="183"/>
      <c r="B7788" s="184"/>
      <c r="C7788" s="185"/>
      <c r="D7788" s="168">
        <v>0.0</v>
      </c>
      <c r="E7788" s="189" t="str">
        <f>vlookup(C7788,'Master data'!$A$2:$C$29,3,0)</f>
        <v>#N/A</v>
      </c>
      <c r="F7788" s="190" t="str">
        <f>vlookup(C7788,'Master data'!$A$2:$C$29,2,0)</f>
        <v>#N/A</v>
      </c>
    </row>
    <row r="7789" ht="22.5" customHeight="1">
      <c r="A7789" s="183"/>
      <c r="B7789" s="184"/>
      <c r="C7789" s="185"/>
      <c r="D7789" s="168">
        <v>0.0</v>
      </c>
      <c r="E7789" s="189" t="str">
        <f>vlookup(C7789,'Master data'!$A$2:$C$29,3,0)</f>
        <v>#N/A</v>
      </c>
      <c r="F7789" s="190" t="str">
        <f>vlookup(C7789,'Master data'!$A$2:$C$29,2,0)</f>
        <v>#N/A</v>
      </c>
    </row>
    <row r="7790" ht="22.5" customHeight="1">
      <c r="A7790" s="183"/>
      <c r="B7790" s="184"/>
      <c r="C7790" s="185"/>
      <c r="D7790" s="168">
        <v>0.0</v>
      </c>
      <c r="E7790" s="189" t="str">
        <f>vlookup(C7790,'Master data'!$A$2:$C$29,3,0)</f>
        <v>#N/A</v>
      </c>
      <c r="F7790" s="190" t="str">
        <f>vlookup(C7790,'Master data'!$A$2:$C$29,2,0)</f>
        <v>#N/A</v>
      </c>
    </row>
    <row r="7791" ht="22.5" customHeight="1">
      <c r="A7791" s="183"/>
      <c r="B7791" s="184"/>
      <c r="C7791" s="185"/>
      <c r="D7791" s="168">
        <v>0.0</v>
      </c>
      <c r="E7791" s="189" t="str">
        <f>vlookup(C7791,'Master data'!$A$2:$C$29,3,0)</f>
        <v>#N/A</v>
      </c>
      <c r="F7791" s="190" t="str">
        <f>vlookup(C7791,'Master data'!$A$2:$C$29,2,0)</f>
        <v>#N/A</v>
      </c>
    </row>
    <row r="7792" ht="22.5" customHeight="1">
      <c r="A7792" s="183"/>
      <c r="B7792" s="184"/>
      <c r="C7792" s="185"/>
      <c r="D7792" s="168">
        <v>0.0</v>
      </c>
      <c r="E7792" s="189" t="str">
        <f>vlookup(C7792,'Master data'!$A$2:$C$29,3,0)</f>
        <v>#N/A</v>
      </c>
      <c r="F7792" s="190" t="str">
        <f>vlookup(C7792,'Master data'!$A$2:$C$29,2,0)</f>
        <v>#N/A</v>
      </c>
    </row>
    <row r="7793" ht="22.5" customHeight="1">
      <c r="A7793" s="183"/>
      <c r="B7793" s="184"/>
      <c r="C7793" s="185"/>
      <c r="D7793" s="168">
        <v>0.0</v>
      </c>
      <c r="E7793" s="189" t="str">
        <f>vlookup(C7793,'Master data'!$A$2:$C$29,3,0)</f>
        <v>#N/A</v>
      </c>
      <c r="F7793" s="190" t="str">
        <f>vlookup(C7793,'Master data'!$A$2:$C$29,2,0)</f>
        <v>#N/A</v>
      </c>
    </row>
    <row r="7794" ht="22.5" customHeight="1">
      <c r="A7794" s="183"/>
      <c r="B7794" s="184"/>
      <c r="C7794" s="185"/>
      <c r="D7794" s="168">
        <v>0.0</v>
      </c>
      <c r="E7794" s="189" t="str">
        <f>vlookup(C7794,'Master data'!$A$2:$C$29,3,0)</f>
        <v>#N/A</v>
      </c>
      <c r="F7794" s="190" t="str">
        <f>vlookup(C7794,'Master data'!$A$2:$C$29,2,0)</f>
        <v>#N/A</v>
      </c>
    </row>
    <row r="7795" ht="22.5" customHeight="1">
      <c r="A7795" s="183"/>
      <c r="B7795" s="184"/>
      <c r="C7795" s="185"/>
      <c r="D7795" s="168">
        <v>0.0</v>
      </c>
      <c r="E7795" s="189" t="str">
        <f>vlookup(C7795,'Master data'!$A$2:$C$29,3,0)</f>
        <v>#N/A</v>
      </c>
      <c r="F7795" s="190" t="str">
        <f>vlookup(C7795,'Master data'!$A$2:$C$29,2,0)</f>
        <v>#N/A</v>
      </c>
    </row>
    <row r="7796" ht="22.5" customHeight="1">
      <c r="A7796" s="183"/>
      <c r="B7796" s="184"/>
      <c r="C7796" s="185"/>
      <c r="D7796" s="168">
        <v>0.0</v>
      </c>
      <c r="E7796" s="189" t="str">
        <f>vlookup(C7796,'Master data'!$A$2:$C$29,3,0)</f>
        <v>#N/A</v>
      </c>
      <c r="F7796" s="190" t="str">
        <f>vlookup(C7796,'Master data'!$A$2:$C$29,2,0)</f>
        <v>#N/A</v>
      </c>
    </row>
    <row r="7797" ht="22.5" customHeight="1">
      <c r="A7797" s="183"/>
      <c r="B7797" s="184"/>
      <c r="C7797" s="185"/>
      <c r="D7797" s="168">
        <v>0.0</v>
      </c>
      <c r="E7797" s="189" t="str">
        <f>vlookup(C7797,'Master data'!$A$2:$C$29,3,0)</f>
        <v>#N/A</v>
      </c>
      <c r="F7797" s="190" t="str">
        <f>vlookup(C7797,'Master data'!$A$2:$C$29,2,0)</f>
        <v>#N/A</v>
      </c>
    </row>
    <row r="7798" ht="22.5" customHeight="1">
      <c r="A7798" s="183"/>
      <c r="B7798" s="184"/>
      <c r="C7798" s="185"/>
      <c r="D7798" s="168">
        <v>0.0</v>
      </c>
      <c r="E7798" s="189" t="str">
        <f>vlookup(C7798,'Master data'!$A$2:$C$29,3,0)</f>
        <v>#N/A</v>
      </c>
      <c r="F7798" s="190" t="str">
        <f>vlookup(C7798,'Master data'!$A$2:$C$29,2,0)</f>
        <v>#N/A</v>
      </c>
    </row>
    <row r="7799" ht="22.5" customHeight="1">
      <c r="A7799" s="183"/>
      <c r="B7799" s="184"/>
      <c r="C7799" s="185"/>
      <c r="D7799" s="168">
        <v>0.0</v>
      </c>
      <c r="E7799" s="189" t="str">
        <f>vlookup(C7799,'Master data'!$A$2:$C$29,3,0)</f>
        <v>#N/A</v>
      </c>
      <c r="F7799" s="190" t="str">
        <f>vlookup(C7799,'Master data'!$A$2:$C$29,2,0)</f>
        <v>#N/A</v>
      </c>
    </row>
    <row r="7800" ht="22.5" customHeight="1">
      <c r="A7800" s="183"/>
      <c r="B7800" s="184"/>
      <c r="C7800" s="185"/>
      <c r="D7800" s="168">
        <v>0.0</v>
      </c>
      <c r="E7800" s="189" t="str">
        <f>vlookup(C7800,'Master data'!$A$2:$C$29,3,0)</f>
        <v>#N/A</v>
      </c>
      <c r="F7800" s="190" t="str">
        <f>vlookup(C7800,'Master data'!$A$2:$C$29,2,0)</f>
        <v>#N/A</v>
      </c>
    </row>
    <row r="7801" ht="22.5" customHeight="1">
      <c r="A7801" s="183"/>
      <c r="B7801" s="184"/>
      <c r="C7801" s="185"/>
      <c r="D7801" s="168">
        <v>0.0</v>
      </c>
      <c r="E7801" s="189" t="str">
        <f>vlookup(C7801,'Master data'!$A$2:$C$29,3,0)</f>
        <v>#N/A</v>
      </c>
      <c r="F7801" s="190" t="str">
        <f>vlookup(C7801,'Master data'!$A$2:$C$29,2,0)</f>
        <v>#N/A</v>
      </c>
    </row>
    <row r="7802" ht="22.5" customHeight="1">
      <c r="A7802" s="183"/>
      <c r="B7802" s="184"/>
      <c r="C7802" s="185"/>
      <c r="D7802" s="168">
        <v>0.0</v>
      </c>
      <c r="E7802" s="189" t="str">
        <f>vlookup(C7802,'Master data'!$A$2:$C$29,3,0)</f>
        <v>#N/A</v>
      </c>
      <c r="F7802" s="190" t="str">
        <f>vlookup(C7802,'Master data'!$A$2:$C$29,2,0)</f>
        <v>#N/A</v>
      </c>
    </row>
    <row r="7803" ht="22.5" customHeight="1">
      <c r="A7803" s="183"/>
      <c r="B7803" s="184"/>
      <c r="C7803" s="185"/>
      <c r="D7803" s="168">
        <v>0.0</v>
      </c>
      <c r="E7803" s="189" t="str">
        <f>vlookup(C7803,'Master data'!$A$2:$C$29,3,0)</f>
        <v>#N/A</v>
      </c>
      <c r="F7803" s="190" t="str">
        <f>vlookup(C7803,'Master data'!$A$2:$C$29,2,0)</f>
        <v>#N/A</v>
      </c>
    </row>
    <row r="7804" ht="22.5" customHeight="1">
      <c r="A7804" s="183"/>
      <c r="B7804" s="184"/>
      <c r="C7804" s="185"/>
      <c r="D7804" s="168">
        <v>0.0</v>
      </c>
      <c r="E7804" s="189" t="str">
        <f>vlookup(C7804,'Master data'!$A$2:$C$29,3,0)</f>
        <v>#N/A</v>
      </c>
      <c r="F7804" s="190" t="str">
        <f>vlookup(C7804,'Master data'!$A$2:$C$29,2,0)</f>
        <v>#N/A</v>
      </c>
    </row>
    <row r="7805" ht="22.5" customHeight="1">
      <c r="A7805" s="183"/>
      <c r="B7805" s="184"/>
      <c r="C7805" s="185"/>
      <c r="D7805" s="168">
        <v>0.0</v>
      </c>
      <c r="E7805" s="189" t="str">
        <f>vlookup(C7805,'Master data'!$A$2:$C$29,3,0)</f>
        <v>#N/A</v>
      </c>
      <c r="F7805" s="190" t="str">
        <f>vlookup(C7805,'Master data'!$A$2:$C$29,2,0)</f>
        <v>#N/A</v>
      </c>
    </row>
    <row r="7806" ht="22.5" customHeight="1">
      <c r="A7806" s="183"/>
      <c r="B7806" s="184"/>
      <c r="C7806" s="185"/>
      <c r="D7806" s="168">
        <v>0.0</v>
      </c>
      <c r="E7806" s="189" t="str">
        <f>vlookup(C7806,'Master data'!$A$2:$C$29,3,0)</f>
        <v>#N/A</v>
      </c>
      <c r="F7806" s="190" t="str">
        <f>vlookup(C7806,'Master data'!$A$2:$C$29,2,0)</f>
        <v>#N/A</v>
      </c>
    </row>
    <row r="7807" ht="22.5" customHeight="1">
      <c r="A7807" s="183"/>
      <c r="B7807" s="184"/>
      <c r="C7807" s="185"/>
      <c r="D7807" s="168">
        <v>0.0</v>
      </c>
      <c r="E7807" s="189" t="str">
        <f>vlookup(C7807,'Master data'!$A$2:$C$29,3,0)</f>
        <v>#N/A</v>
      </c>
      <c r="F7807" s="190" t="str">
        <f>vlookup(C7807,'Master data'!$A$2:$C$29,2,0)</f>
        <v>#N/A</v>
      </c>
    </row>
    <row r="7808" ht="22.5" customHeight="1">
      <c r="A7808" s="183"/>
      <c r="B7808" s="184"/>
      <c r="C7808" s="185"/>
      <c r="D7808" s="168">
        <v>0.0</v>
      </c>
      <c r="E7808" s="189" t="str">
        <f>vlookup(C7808,'Master data'!$A$2:$C$29,3,0)</f>
        <v>#N/A</v>
      </c>
      <c r="F7808" s="190" t="str">
        <f>vlookup(C7808,'Master data'!$A$2:$C$29,2,0)</f>
        <v>#N/A</v>
      </c>
    </row>
    <row r="7809" ht="22.5" customHeight="1">
      <c r="A7809" s="183"/>
      <c r="B7809" s="184"/>
      <c r="C7809" s="185"/>
      <c r="D7809" s="168">
        <v>0.0</v>
      </c>
      <c r="E7809" s="189" t="str">
        <f>vlookup(C7809,'Master data'!$A$2:$C$29,3,0)</f>
        <v>#N/A</v>
      </c>
      <c r="F7809" s="190" t="str">
        <f>vlookup(C7809,'Master data'!$A$2:$C$29,2,0)</f>
        <v>#N/A</v>
      </c>
    </row>
    <row r="7810" ht="22.5" customHeight="1">
      <c r="A7810" s="183"/>
      <c r="B7810" s="184"/>
      <c r="C7810" s="185"/>
      <c r="D7810" s="168">
        <v>0.0</v>
      </c>
      <c r="E7810" s="189" t="str">
        <f>vlookup(C7810,'Master data'!$A$2:$C$29,3,0)</f>
        <v>#N/A</v>
      </c>
      <c r="F7810" s="190" t="str">
        <f>vlookup(C7810,'Master data'!$A$2:$C$29,2,0)</f>
        <v>#N/A</v>
      </c>
    </row>
    <row r="7811" ht="22.5" customHeight="1">
      <c r="A7811" s="183"/>
      <c r="B7811" s="184"/>
      <c r="C7811" s="185"/>
      <c r="D7811" s="168">
        <v>0.0</v>
      </c>
      <c r="E7811" s="189" t="str">
        <f>vlookup(C7811,'Master data'!$A$2:$C$29,3,0)</f>
        <v>#N/A</v>
      </c>
      <c r="F7811" s="190" t="str">
        <f>vlookup(C7811,'Master data'!$A$2:$C$29,2,0)</f>
        <v>#N/A</v>
      </c>
    </row>
    <row r="7812" ht="22.5" customHeight="1">
      <c r="A7812" s="183"/>
      <c r="B7812" s="184"/>
      <c r="C7812" s="185"/>
      <c r="D7812" s="168">
        <v>0.0</v>
      </c>
      <c r="E7812" s="189" t="str">
        <f>vlookup(C7812,'Master data'!$A$2:$C$29,3,0)</f>
        <v>#N/A</v>
      </c>
      <c r="F7812" s="190" t="str">
        <f>vlookup(C7812,'Master data'!$A$2:$C$29,2,0)</f>
        <v>#N/A</v>
      </c>
    </row>
    <row r="7813" ht="22.5" customHeight="1">
      <c r="A7813" s="183"/>
      <c r="B7813" s="184"/>
      <c r="C7813" s="185"/>
      <c r="D7813" s="168">
        <v>0.0</v>
      </c>
      <c r="E7813" s="189" t="str">
        <f>vlookup(C7813,'Master data'!$A$2:$C$29,3,0)</f>
        <v>#N/A</v>
      </c>
      <c r="F7813" s="190" t="str">
        <f>vlookup(C7813,'Master data'!$A$2:$C$29,2,0)</f>
        <v>#N/A</v>
      </c>
    </row>
    <row r="7814" ht="22.5" customHeight="1">
      <c r="A7814" s="183"/>
      <c r="B7814" s="184"/>
      <c r="C7814" s="185"/>
      <c r="D7814" s="168">
        <v>0.0</v>
      </c>
      <c r="E7814" s="189" t="str">
        <f>vlookup(C7814,'Master data'!$A$2:$C$29,3,0)</f>
        <v>#N/A</v>
      </c>
      <c r="F7814" s="190" t="str">
        <f>vlookup(C7814,'Master data'!$A$2:$C$29,2,0)</f>
        <v>#N/A</v>
      </c>
    </row>
    <row r="7815" ht="22.5" customHeight="1">
      <c r="A7815" s="183"/>
      <c r="B7815" s="184"/>
      <c r="C7815" s="185"/>
      <c r="D7815" s="168">
        <v>0.0</v>
      </c>
      <c r="E7815" s="189" t="str">
        <f>vlookup(C7815,'Master data'!$A$2:$C$29,3,0)</f>
        <v>#N/A</v>
      </c>
      <c r="F7815" s="190" t="str">
        <f>vlookup(C7815,'Master data'!$A$2:$C$29,2,0)</f>
        <v>#N/A</v>
      </c>
    </row>
    <row r="7816" ht="22.5" customHeight="1">
      <c r="A7816" s="183"/>
      <c r="B7816" s="184"/>
      <c r="C7816" s="185"/>
      <c r="D7816" s="168">
        <v>0.0</v>
      </c>
      <c r="E7816" s="189" t="str">
        <f>vlookup(C7816,'Master data'!$A$2:$C$29,3,0)</f>
        <v>#N/A</v>
      </c>
      <c r="F7816" s="190" t="str">
        <f>vlookup(C7816,'Master data'!$A$2:$C$29,2,0)</f>
        <v>#N/A</v>
      </c>
    </row>
    <row r="7817" ht="22.5" customHeight="1">
      <c r="A7817" s="183"/>
      <c r="B7817" s="184"/>
      <c r="C7817" s="185"/>
      <c r="D7817" s="168">
        <v>0.0</v>
      </c>
      <c r="E7817" s="189" t="str">
        <f>vlookup(C7817,'Master data'!$A$2:$C$29,3,0)</f>
        <v>#N/A</v>
      </c>
      <c r="F7817" s="190" t="str">
        <f>vlookup(C7817,'Master data'!$A$2:$C$29,2,0)</f>
        <v>#N/A</v>
      </c>
    </row>
    <row r="7818" ht="22.5" customHeight="1">
      <c r="A7818" s="183"/>
      <c r="B7818" s="184"/>
      <c r="C7818" s="185"/>
      <c r="D7818" s="168">
        <v>0.0</v>
      </c>
      <c r="E7818" s="189" t="str">
        <f>vlookup(C7818,'Master data'!$A$2:$C$29,3,0)</f>
        <v>#N/A</v>
      </c>
      <c r="F7818" s="190" t="str">
        <f>vlookup(C7818,'Master data'!$A$2:$C$29,2,0)</f>
        <v>#N/A</v>
      </c>
    </row>
    <row r="7819" ht="22.5" customHeight="1">
      <c r="A7819" s="183"/>
      <c r="B7819" s="184"/>
      <c r="C7819" s="185"/>
      <c r="D7819" s="168">
        <v>0.0</v>
      </c>
      <c r="E7819" s="189" t="str">
        <f>vlookup(C7819,'Master data'!$A$2:$C$29,3,0)</f>
        <v>#N/A</v>
      </c>
      <c r="F7819" s="190" t="str">
        <f>vlookup(C7819,'Master data'!$A$2:$C$29,2,0)</f>
        <v>#N/A</v>
      </c>
    </row>
    <row r="7820" ht="22.5" customHeight="1">
      <c r="A7820" s="183"/>
      <c r="B7820" s="184"/>
      <c r="C7820" s="185"/>
      <c r="D7820" s="168">
        <v>0.0</v>
      </c>
      <c r="E7820" s="189" t="str">
        <f>vlookup(C7820,'Master data'!$A$2:$C$29,3,0)</f>
        <v>#N/A</v>
      </c>
      <c r="F7820" s="190" t="str">
        <f>vlookup(C7820,'Master data'!$A$2:$C$29,2,0)</f>
        <v>#N/A</v>
      </c>
    </row>
    <row r="7821" ht="22.5" customHeight="1">
      <c r="A7821" s="183"/>
      <c r="B7821" s="184"/>
      <c r="C7821" s="185"/>
      <c r="D7821" s="168">
        <v>0.0</v>
      </c>
      <c r="E7821" s="189" t="str">
        <f>vlookup(C7821,'Master data'!$A$2:$C$29,3,0)</f>
        <v>#N/A</v>
      </c>
      <c r="F7821" s="190" t="str">
        <f>vlookup(C7821,'Master data'!$A$2:$C$29,2,0)</f>
        <v>#N/A</v>
      </c>
    </row>
    <row r="7822" ht="22.5" customHeight="1">
      <c r="A7822" s="183"/>
      <c r="B7822" s="184"/>
      <c r="C7822" s="185"/>
      <c r="D7822" s="168">
        <v>0.0</v>
      </c>
      <c r="E7822" s="189" t="str">
        <f>vlookup(C7822,'Master data'!$A$2:$C$29,3,0)</f>
        <v>#N/A</v>
      </c>
      <c r="F7822" s="190" t="str">
        <f>vlookup(C7822,'Master data'!$A$2:$C$29,2,0)</f>
        <v>#N/A</v>
      </c>
    </row>
    <row r="7823" ht="22.5" customHeight="1">
      <c r="A7823" s="183"/>
      <c r="B7823" s="184"/>
      <c r="C7823" s="185"/>
      <c r="D7823" s="168">
        <v>0.0</v>
      </c>
      <c r="E7823" s="189" t="str">
        <f>vlookup(C7823,'Master data'!$A$2:$C$29,3,0)</f>
        <v>#N/A</v>
      </c>
      <c r="F7823" s="190" t="str">
        <f>vlookup(C7823,'Master data'!$A$2:$C$29,2,0)</f>
        <v>#N/A</v>
      </c>
    </row>
    <row r="7824" ht="22.5" customHeight="1">
      <c r="A7824" s="183"/>
      <c r="B7824" s="184"/>
      <c r="C7824" s="185"/>
      <c r="D7824" s="168">
        <v>0.0</v>
      </c>
      <c r="E7824" s="189" t="str">
        <f>vlookup(C7824,'Master data'!$A$2:$C$29,3,0)</f>
        <v>#N/A</v>
      </c>
      <c r="F7824" s="190" t="str">
        <f>vlookup(C7824,'Master data'!$A$2:$C$29,2,0)</f>
        <v>#N/A</v>
      </c>
    </row>
    <row r="7825" ht="22.5" customHeight="1">
      <c r="A7825" s="183"/>
      <c r="B7825" s="184"/>
      <c r="C7825" s="185"/>
      <c r="D7825" s="168">
        <v>0.0</v>
      </c>
      <c r="E7825" s="189" t="str">
        <f>vlookup(C7825,'Master data'!$A$2:$C$29,3,0)</f>
        <v>#N/A</v>
      </c>
      <c r="F7825" s="190" t="str">
        <f>vlookup(C7825,'Master data'!$A$2:$C$29,2,0)</f>
        <v>#N/A</v>
      </c>
    </row>
    <row r="7826" ht="22.5" customHeight="1">
      <c r="A7826" s="183"/>
      <c r="B7826" s="184"/>
      <c r="C7826" s="185"/>
      <c r="D7826" s="168">
        <v>0.0</v>
      </c>
      <c r="E7826" s="189" t="str">
        <f>vlookup(C7826,'Master data'!$A$2:$C$29,3,0)</f>
        <v>#N/A</v>
      </c>
      <c r="F7826" s="190" t="str">
        <f>vlookup(C7826,'Master data'!$A$2:$C$29,2,0)</f>
        <v>#N/A</v>
      </c>
    </row>
    <row r="7827" ht="22.5" customHeight="1">
      <c r="A7827" s="183"/>
      <c r="B7827" s="184"/>
      <c r="C7827" s="185"/>
      <c r="D7827" s="168">
        <v>0.0</v>
      </c>
      <c r="E7827" s="189" t="str">
        <f>vlookup(C7827,'Master data'!$A$2:$C$29,3,0)</f>
        <v>#N/A</v>
      </c>
      <c r="F7827" s="190" t="str">
        <f>vlookup(C7827,'Master data'!$A$2:$C$29,2,0)</f>
        <v>#N/A</v>
      </c>
    </row>
    <row r="7828" ht="22.5" customHeight="1">
      <c r="A7828" s="183"/>
      <c r="B7828" s="184"/>
      <c r="C7828" s="185"/>
      <c r="D7828" s="168">
        <v>0.0</v>
      </c>
      <c r="E7828" s="189" t="str">
        <f>vlookup(C7828,'Master data'!$A$2:$C$29,3,0)</f>
        <v>#N/A</v>
      </c>
      <c r="F7828" s="190" t="str">
        <f>vlookup(C7828,'Master data'!$A$2:$C$29,2,0)</f>
        <v>#N/A</v>
      </c>
    </row>
    <row r="7829" ht="22.5" customHeight="1">
      <c r="A7829" s="183"/>
      <c r="B7829" s="184"/>
      <c r="C7829" s="185"/>
      <c r="D7829" s="168">
        <v>0.0</v>
      </c>
      <c r="E7829" s="189" t="str">
        <f>vlookup(C7829,'Master data'!$A$2:$C$29,3,0)</f>
        <v>#N/A</v>
      </c>
      <c r="F7829" s="190" t="str">
        <f>vlookup(C7829,'Master data'!$A$2:$C$29,2,0)</f>
        <v>#N/A</v>
      </c>
    </row>
    <row r="7830" ht="22.5" customHeight="1">
      <c r="A7830" s="183"/>
      <c r="B7830" s="184"/>
      <c r="C7830" s="185"/>
      <c r="D7830" s="168">
        <v>0.0</v>
      </c>
      <c r="E7830" s="189" t="str">
        <f>vlookup(C7830,'Master data'!$A$2:$C$29,3,0)</f>
        <v>#N/A</v>
      </c>
      <c r="F7830" s="190" t="str">
        <f>vlookup(C7830,'Master data'!$A$2:$C$29,2,0)</f>
        <v>#N/A</v>
      </c>
    </row>
    <row r="7831" ht="22.5" customHeight="1">
      <c r="A7831" s="183"/>
      <c r="B7831" s="184"/>
      <c r="C7831" s="185"/>
      <c r="D7831" s="168">
        <v>0.0</v>
      </c>
      <c r="E7831" s="189" t="str">
        <f>vlookup(C7831,'Master data'!$A$2:$C$29,3,0)</f>
        <v>#N/A</v>
      </c>
      <c r="F7831" s="190" t="str">
        <f>vlookup(C7831,'Master data'!$A$2:$C$29,2,0)</f>
        <v>#N/A</v>
      </c>
    </row>
  </sheetData>
  <conditionalFormatting sqref="F1:F7831">
    <cfRule type="cellIs" dxfId="2" priority="1" operator="equal">
      <formula>"Chi phí QLDN"</formula>
    </cfRule>
  </conditionalFormatting>
  <conditionalFormatting sqref="F1:F7831">
    <cfRule type="cellIs" dxfId="3" priority="2" operator="equal">
      <formula>"Chi phí bán hàng"</formula>
    </cfRule>
  </conditionalFormatting>
  <conditionalFormatting sqref="F1:F7831">
    <cfRule type="cellIs" dxfId="4" priority="3" operator="equal">
      <formula>"Chi phí hành chính"</formula>
    </cfRule>
  </conditionalFormatting>
  <conditionalFormatting sqref="F1:F7831">
    <cfRule type="cellIs" dxfId="5" priority="4" operator="equal">
      <formula>"Chi phí giá vốn"</formula>
    </cfRule>
  </conditionalFormatting>
  <conditionalFormatting sqref="F1:F7831">
    <cfRule type="cellIs" dxfId="6" priority="5" operator="equal">
      <formula>"Chi phí khác"</formula>
    </cfRule>
  </conditionalFormatting>
  <dataValidations>
    <dataValidation type="list" allowBlank="1" sqref="C2:C7831">
      <formula1>#REF!</formula1>
    </dataValidation>
    <dataValidation type="custom" allowBlank="1" showDropDown="1" sqref="D2:D7831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1.13"/>
    <col customWidth="1" min="3" max="3" width="13.0"/>
    <col customWidth="1" min="4" max="4" width="11.63"/>
    <col customWidth="1" min="5" max="5" width="21.13"/>
    <col customWidth="1" min="6" max="6" width="18.13"/>
    <col customWidth="1" min="7" max="8" width="12.38"/>
    <col customWidth="1" min="9" max="9" width="12.0"/>
    <col customWidth="1" min="10" max="10" width="22.75"/>
  </cols>
  <sheetData>
    <row r="1">
      <c r="A1" s="191" t="s">
        <v>267</v>
      </c>
      <c r="B1" s="191" t="s">
        <v>3287</v>
      </c>
      <c r="C1" s="192" t="s">
        <v>3288</v>
      </c>
      <c r="D1" s="192" t="s">
        <v>3289</v>
      </c>
      <c r="E1" s="192" t="s">
        <v>3290</v>
      </c>
      <c r="F1" s="192" t="s">
        <v>3291</v>
      </c>
      <c r="G1" s="193" t="s">
        <v>3292</v>
      </c>
      <c r="H1" s="192" t="s">
        <v>3293</v>
      </c>
      <c r="I1" s="192" t="s">
        <v>3294</v>
      </c>
      <c r="J1" s="192" t="s">
        <v>3295</v>
      </c>
    </row>
    <row r="2">
      <c r="A2" s="194" t="s">
        <v>273</v>
      </c>
      <c r="B2" s="195">
        <v>44197.0</v>
      </c>
      <c r="C2" s="192">
        <v>0.0</v>
      </c>
      <c r="D2" s="192">
        <v>0.0</v>
      </c>
      <c r="E2" s="192">
        <v>0.0</v>
      </c>
      <c r="F2" s="192">
        <v>0.0</v>
      </c>
      <c r="G2" s="192"/>
      <c r="H2" s="192">
        <v>0.0</v>
      </c>
      <c r="I2" s="192">
        <v>0.0</v>
      </c>
      <c r="J2" s="192">
        <v>0.0</v>
      </c>
    </row>
    <row r="3">
      <c r="A3" s="194" t="s">
        <v>273</v>
      </c>
      <c r="B3" s="195">
        <v>44198.0</v>
      </c>
      <c r="C3" s="192">
        <v>9.44E7</v>
      </c>
      <c r="D3" s="192">
        <v>1.428E7</v>
      </c>
      <c r="E3" s="192">
        <v>1.405971E7</v>
      </c>
      <c r="F3" s="192">
        <v>0.0</v>
      </c>
      <c r="G3" s="192"/>
      <c r="H3" s="192">
        <v>0.0</v>
      </c>
      <c r="I3" s="192">
        <v>1.0868E8</v>
      </c>
      <c r="J3" s="192">
        <v>1.0845971E8</v>
      </c>
    </row>
    <row r="4">
      <c r="A4" s="194" t="s">
        <v>273</v>
      </c>
      <c r="B4" s="195">
        <v>44199.0</v>
      </c>
      <c r="C4" s="192">
        <v>9308000.0</v>
      </c>
      <c r="D4" s="192">
        <v>6.5E7</v>
      </c>
      <c r="E4" s="192">
        <v>6.39035E7</v>
      </c>
      <c r="F4" s="192">
        <v>1.04E7</v>
      </c>
      <c r="G4" s="192"/>
      <c r="H4" s="192">
        <v>0.0</v>
      </c>
      <c r="I4" s="192">
        <v>8.4708E7</v>
      </c>
      <c r="J4" s="192">
        <v>8.36115E7</v>
      </c>
    </row>
    <row r="5">
      <c r="A5" s="194" t="s">
        <v>273</v>
      </c>
      <c r="B5" s="195">
        <v>44200.0</v>
      </c>
      <c r="C5" s="192">
        <v>8401000.0</v>
      </c>
      <c r="D5" s="192">
        <v>0.0</v>
      </c>
      <c r="E5" s="192">
        <v>0.0</v>
      </c>
      <c r="F5" s="192">
        <v>1.378E7</v>
      </c>
      <c r="G5" s="192"/>
      <c r="H5" s="192">
        <v>0.0</v>
      </c>
      <c r="I5" s="192">
        <v>2.2181E7</v>
      </c>
      <c r="J5" s="192">
        <v>2.2181E7</v>
      </c>
    </row>
    <row r="6">
      <c r="A6" s="194" t="s">
        <v>273</v>
      </c>
      <c r="B6" s="195">
        <v>44201.0</v>
      </c>
      <c r="C6" s="192">
        <v>1.27E8</v>
      </c>
      <c r="D6" s="192">
        <v>0.0</v>
      </c>
      <c r="E6" s="192">
        <v>0.0</v>
      </c>
      <c r="F6" s="192">
        <v>4.5E7</v>
      </c>
      <c r="G6" s="192"/>
      <c r="H6" s="192">
        <v>0.0</v>
      </c>
      <c r="I6" s="192">
        <v>1.72E8</v>
      </c>
      <c r="J6" s="192">
        <v>1.72E8</v>
      </c>
    </row>
    <row r="7">
      <c r="A7" s="194" t="s">
        <v>273</v>
      </c>
      <c r="B7" s="195">
        <v>44202.0</v>
      </c>
      <c r="C7" s="192">
        <v>3.665E7</v>
      </c>
      <c r="D7" s="192">
        <v>4.0E7</v>
      </c>
      <c r="E7" s="192">
        <v>3.928E7</v>
      </c>
      <c r="F7" s="192">
        <v>2.173E7</v>
      </c>
      <c r="G7" s="192"/>
      <c r="H7" s="192">
        <v>0.0</v>
      </c>
      <c r="I7" s="192">
        <v>9.838E7</v>
      </c>
      <c r="J7" s="192">
        <v>9.766E7</v>
      </c>
    </row>
    <row r="8">
      <c r="A8" s="194" t="s">
        <v>273</v>
      </c>
      <c r="B8" s="195">
        <v>44203.0</v>
      </c>
      <c r="C8" s="192">
        <v>5000000.0</v>
      </c>
      <c r="D8" s="192">
        <v>1.0E7</v>
      </c>
      <c r="E8" s="192">
        <v>9815000.0</v>
      </c>
      <c r="F8" s="192">
        <v>0.0</v>
      </c>
      <c r="G8" s="192"/>
      <c r="H8" s="192">
        <v>0.0</v>
      </c>
      <c r="I8" s="192">
        <v>1.5E7</v>
      </c>
      <c r="J8" s="192">
        <v>1.4815E7</v>
      </c>
    </row>
    <row r="9">
      <c r="A9" s="194" t="s">
        <v>273</v>
      </c>
      <c r="B9" s="195">
        <v>44204.0</v>
      </c>
      <c r="C9" s="192">
        <v>1.12778E8</v>
      </c>
      <c r="D9" s="192">
        <v>0.0</v>
      </c>
      <c r="E9" s="192">
        <v>0.0</v>
      </c>
      <c r="F9" s="192">
        <v>1.0E7</v>
      </c>
      <c r="G9" s="192"/>
      <c r="H9" s="192">
        <v>1.08E7</v>
      </c>
      <c r="I9" s="192">
        <v>1.22778E8</v>
      </c>
      <c r="J9" s="192">
        <v>1.22778E8</v>
      </c>
    </row>
    <row r="10">
      <c r="A10" s="194" t="s">
        <v>273</v>
      </c>
      <c r="B10" s="195">
        <v>44205.0</v>
      </c>
      <c r="C10" s="192">
        <v>1.1E7</v>
      </c>
      <c r="D10" s="192">
        <v>2.187E7</v>
      </c>
      <c r="E10" s="192">
        <v>2.147634E7</v>
      </c>
      <c r="F10" s="192">
        <v>0.0</v>
      </c>
      <c r="G10" s="192"/>
      <c r="H10" s="192">
        <v>0.0</v>
      </c>
      <c r="I10" s="192">
        <v>3.287E7</v>
      </c>
      <c r="J10" s="192">
        <v>3.247634E7</v>
      </c>
    </row>
    <row r="11">
      <c r="A11" s="194" t="s">
        <v>273</v>
      </c>
      <c r="B11" s="195">
        <v>44206.0</v>
      </c>
      <c r="C11" s="192">
        <v>1.2E7</v>
      </c>
      <c r="D11" s="192">
        <v>9050000.0</v>
      </c>
      <c r="E11" s="192">
        <v>8888000.0</v>
      </c>
      <c r="F11" s="192">
        <v>3.7295E7</v>
      </c>
      <c r="G11" s="192"/>
      <c r="H11" s="192">
        <v>0.0</v>
      </c>
      <c r="I11" s="192">
        <v>5.8345E7</v>
      </c>
      <c r="J11" s="192">
        <v>5.8183E7</v>
      </c>
    </row>
    <row r="12">
      <c r="A12" s="194" t="s">
        <v>273</v>
      </c>
      <c r="B12" s="195">
        <v>44207.0</v>
      </c>
      <c r="C12" s="192">
        <v>0.0</v>
      </c>
      <c r="D12" s="192">
        <v>3.468E7</v>
      </c>
      <c r="E12" s="192">
        <v>3.4461385E7</v>
      </c>
      <c r="F12" s="192">
        <v>1.00225E8</v>
      </c>
      <c r="G12" s="192"/>
      <c r="H12" s="192">
        <v>0.0</v>
      </c>
      <c r="I12" s="192">
        <v>1.34905E8</v>
      </c>
      <c r="J12" s="192">
        <v>1.34686385E8</v>
      </c>
    </row>
    <row r="13">
      <c r="A13" s="194" t="s">
        <v>273</v>
      </c>
      <c r="B13" s="195">
        <v>44208.0</v>
      </c>
      <c r="C13" s="192">
        <v>9.936E7</v>
      </c>
      <c r="D13" s="192">
        <v>4.02975E7</v>
      </c>
      <c r="E13" s="192">
        <v>4.0125364E7</v>
      </c>
      <c r="F13" s="192">
        <v>1.6738E7</v>
      </c>
      <c r="G13" s="192"/>
      <c r="H13" s="192">
        <v>0.0</v>
      </c>
      <c r="I13" s="192">
        <v>1.563955E8</v>
      </c>
      <c r="J13" s="192">
        <v>1.56223364E8</v>
      </c>
    </row>
    <row r="14">
      <c r="A14" s="194" t="s">
        <v>273</v>
      </c>
      <c r="B14" s="195">
        <v>44209.0</v>
      </c>
      <c r="C14" s="192">
        <v>3.408E7</v>
      </c>
      <c r="D14" s="192">
        <v>2.243E7</v>
      </c>
      <c r="E14" s="192">
        <v>2.202626E7</v>
      </c>
      <c r="F14" s="192">
        <v>5.295E7</v>
      </c>
      <c r="G14" s="192"/>
      <c r="H14" s="192">
        <v>0.0</v>
      </c>
      <c r="I14" s="192">
        <v>1.0946E8</v>
      </c>
      <c r="J14" s="192">
        <v>1.0905626E8</v>
      </c>
    </row>
    <row r="15">
      <c r="A15" s="194" t="s">
        <v>273</v>
      </c>
      <c r="B15" s="195">
        <v>44210.0</v>
      </c>
      <c r="C15" s="192">
        <v>2.928E7</v>
      </c>
      <c r="D15" s="192">
        <v>350000.0</v>
      </c>
      <c r="E15" s="192">
        <v>343000.0</v>
      </c>
      <c r="F15" s="192">
        <v>2.0E7</v>
      </c>
      <c r="G15" s="192"/>
      <c r="H15" s="192">
        <v>0.0</v>
      </c>
      <c r="I15" s="192">
        <v>4.963E7</v>
      </c>
      <c r="J15" s="192">
        <v>4.9623E7</v>
      </c>
    </row>
    <row r="16">
      <c r="A16" s="194" t="s">
        <v>273</v>
      </c>
      <c r="B16" s="195">
        <v>44211.0</v>
      </c>
      <c r="C16" s="192">
        <v>1.307E8</v>
      </c>
      <c r="D16" s="192">
        <v>2.86E7</v>
      </c>
      <c r="E16" s="192">
        <v>2.8192E7</v>
      </c>
      <c r="F16" s="192">
        <v>1.5845E7</v>
      </c>
      <c r="G16" s="192"/>
      <c r="H16" s="192">
        <v>0.0</v>
      </c>
      <c r="I16" s="192">
        <v>1.75145E8</v>
      </c>
      <c r="J16" s="192">
        <v>1.74737E8</v>
      </c>
    </row>
    <row r="17">
      <c r="A17" s="194" t="s">
        <v>273</v>
      </c>
      <c r="B17" s="195">
        <v>44212.0</v>
      </c>
      <c r="C17" s="192">
        <v>2.2E7</v>
      </c>
      <c r="D17" s="192">
        <v>1.2E7</v>
      </c>
      <c r="E17" s="192">
        <v>1.1934E7</v>
      </c>
      <c r="F17" s="192">
        <v>9.34E7</v>
      </c>
      <c r="G17" s="192"/>
      <c r="H17" s="192">
        <v>0.0</v>
      </c>
      <c r="I17" s="192">
        <v>1.274E8</v>
      </c>
      <c r="J17" s="192">
        <v>1.27334E8</v>
      </c>
    </row>
    <row r="18">
      <c r="A18" s="194" t="s">
        <v>273</v>
      </c>
      <c r="B18" s="195">
        <v>44213.0</v>
      </c>
      <c r="C18" s="192">
        <v>5000000.0</v>
      </c>
      <c r="D18" s="192">
        <v>3050000.0</v>
      </c>
      <c r="E18" s="192">
        <v>3020100.0</v>
      </c>
      <c r="F18" s="192">
        <v>1.2E7</v>
      </c>
      <c r="G18" s="192"/>
      <c r="H18" s="192">
        <v>0.0</v>
      </c>
      <c r="I18" s="192">
        <v>2.005E7</v>
      </c>
      <c r="J18" s="192">
        <v>2.00201E7</v>
      </c>
    </row>
    <row r="19">
      <c r="A19" s="194" t="s">
        <v>273</v>
      </c>
      <c r="B19" s="195">
        <v>44214.0</v>
      </c>
      <c r="C19" s="192">
        <v>7.8986E7</v>
      </c>
      <c r="D19" s="192">
        <v>4.6893E7</v>
      </c>
      <c r="E19" s="192">
        <v>4.6549989E7</v>
      </c>
      <c r="F19" s="192">
        <v>1.4275E7</v>
      </c>
      <c r="G19" s="192"/>
      <c r="H19" s="192">
        <v>0.0</v>
      </c>
      <c r="I19" s="192">
        <v>1.40154E8</v>
      </c>
      <c r="J19" s="192">
        <v>1.39810989E8</v>
      </c>
    </row>
    <row r="20">
      <c r="A20" s="194" t="s">
        <v>273</v>
      </c>
      <c r="B20" s="195">
        <v>44215.0</v>
      </c>
      <c r="C20" s="192">
        <v>5.2375E7</v>
      </c>
      <c r="D20" s="192">
        <v>5.4135E7</v>
      </c>
      <c r="E20" s="192">
        <v>5.3684E7</v>
      </c>
      <c r="F20" s="192">
        <v>0.0</v>
      </c>
      <c r="G20" s="192"/>
      <c r="H20" s="192">
        <v>1350000.0</v>
      </c>
      <c r="I20" s="192">
        <v>1.0516E8</v>
      </c>
      <c r="J20" s="192">
        <v>1.04709E8</v>
      </c>
    </row>
    <row r="21">
      <c r="A21" s="194" t="s">
        <v>273</v>
      </c>
      <c r="B21" s="195">
        <v>44216.0</v>
      </c>
      <c r="C21" s="192">
        <v>2.6925E7</v>
      </c>
      <c r="D21" s="192">
        <v>2.735E7</v>
      </c>
      <c r="E21" s="192">
        <v>2.6857E7</v>
      </c>
      <c r="F21" s="192">
        <v>2305000.0</v>
      </c>
      <c r="G21" s="192"/>
      <c r="H21" s="192">
        <v>0.0</v>
      </c>
      <c r="I21" s="192">
        <v>5.658E7</v>
      </c>
      <c r="J21" s="192">
        <v>5.6087E7</v>
      </c>
    </row>
    <row r="22">
      <c r="A22" s="194" t="s">
        <v>273</v>
      </c>
      <c r="B22" s="195">
        <v>44217.0</v>
      </c>
      <c r="C22" s="192">
        <v>2.92E7</v>
      </c>
      <c r="D22" s="192">
        <v>5850000.0</v>
      </c>
      <c r="E22" s="192">
        <v>5744000.0</v>
      </c>
      <c r="F22" s="192">
        <v>0.0</v>
      </c>
      <c r="G22" s="192"/>
      <c r="H22" s="192">
        <v>0.0</v>
      </c>
      <c r="I22" s="192">
        <v>3.505E7</v>
      </c>
      <c r="J22" s="192">
        <v>3.4944E7</v>
      </c>
    </row>
    <row r="23">
      <c r="A23" s="194" t="s">
        <v>273</v>
      </c>
      <c r="B23" s="195">
        <v>44218.0</v>
      </c>
      <c r="C23" s="192">
        <v>6.085E7</v>
      </c>
      <c r="D23" s="192">
        <v>8900000.0</v>
      </c>
      <c r="E23" s="192">
        <v>8768100.0</v>
      </c>
      <c r="F23" s="192">
        <v>2.698E7</v>
      </c>
      <c r="G23" s="192"/>
      <c r="H23" s="192">
        <v>0.0</v>
      </c>
      <c r="I23" s="192">
        <v>9.673E7</v>
      </c>
      <c r="J23" s="192">
        <v>9.65981E7</v>
      </c>
    </row>
    <row r="24">
      <c r="A24" s="194" t="s">
        <v>273</v>
      </c>
      <c r="B24" s="195">
        <v>44219.0</v>
      </c>
      <c r="C24" s="192">
        <v>2.09E7</v>
      </c>
      <c r="D24" s="192">
        <v>7650000.0</v>
      </c>
      <c r="E24" s="192">
        <v>7600600.0</v>
      </c>
      <c r="F24" s="192">
        <v>3.4515E7</v>
      </c>
      <c r="G24" s="192"/>
      <c r="H24" s="192">
        <v>0.0</v>
      </c>
      <c r="I24" s="192">
        <v>6.3065E7</v>
      </c>
      <c r="J24" s="192">
        <v>6.30156E7</v>
      </c>
    </row>
    <row r="25">
      <c r="A25" s="194" t="s">
        <v>273</v>
      </c>
      <c r="B25" s="195">
        <v>44220.0</v>
      </c>
      <c r="C25" s="192">
        <v>1.0E7</v>
      </c>
      <c r="D25" s="192">
        <v>0.0</v>
      </c>
      <c r="E25" s="192">
        <v>0.0</v>
      </c>
      <c r="F25" s="192">
        <v>5000000.0</v>
      </c>
      <c r="G25" s="192"/>
      <c r="H25" s="192">
        <v>0.0</v>
      </c>
      <c r="I25" s="192">
        <v>1.5E7</v>
      </c>
      <c r="J25" s="192">
        <v>1.5E7</v>
      </c>
    </row>
    <row r="26">
      <c r="A26" s="194" t="s">
        <v>273</v>
      </c>
      <c r="B26" s="195">
        <v>44221.0</v>
      </c>
      <c r="C26" s="192">
        <v>1.265675E8</v>
      </c>
      <c r="D26" s="192">
        <v>5500000.0</v>
      </c>
      <c r="E26" s="192">
        <v>5467000.0</v>
      </c>
      <c r="F26" s="192">
        <v>3.19075E7</v>
      </c>
      <c r="G26" s="192"/>
      <c r="H26" s="192">
        <v>0.0</v>
      </c>
      <c r="I26" s="192">
        <v>1.63975E8</v>
      </c>
      <c r="J26" s="192">
        <v>1.63942E8</v>
      </c>
    </row>
    <row r="27">
      <c r="A27" s="194" t="s">
        <v>273</v>
      </c>
      <c r="B27" s="195">
        <v>44222.0</v>
      </c>
      <c r="C27" s="192">
        <v>0.0</v>
      </c>
      <c r="D27" s="192">
        <v>6.457E7</v>
      </c>
      <c r="E27" s="192">
        <v>6.415358E7</v>
      </c>
      <c r="F27" s="192">
        <v>3.15E7</v>
      </c>
      <c r="G27" s="192"/>
      <c r="H27" s="192">
        <v>0.0</v>
      </c>
      <c r="I27" s="192">
        <v>9.607E7</v>
      </c>
      <c r="J27" s="192">
        <v>9.565358E7</v>
      </c>
    </row>
    <row r="28">
      <c r="A28" s="194" t="s">
        <v>273</v>
      </c>
      <c r="B28" s="195">
        <v>44223.0</v>
      </c>
      <c r="C28" s="192">
        <v>630000.0</v>
      </c>
      <c r="D28" s="192">
        <v>1.275E7</v>
      </c>
      <c r="E28" s="192">
        <v>1.26575E7</v>
      </c>
      <c r="F28" s="192">
        <v>2500000.0</v>
      </c>
      <c r="G28" s="192"/>
      <c r="H28" s="192">
        <v>0.0</v>
      </c>
      <c r="I28" s="192">
        <v>1.588E7</v>
      </c>
      <c r="J28" s="192">
        <v>1.57875E7</v>
      </c>
    </row>
    <row r="29">
      <c r="A29" s="194" t="s">
        <v>273</v>
      </c>
      <c r="B29" s="195">
        <v>44224.0</v>
      </c>
      <c r="C29" s="192">
        <v>1.160375E8</v>
      </c>
      <c r="D29" s="192">
        <v>315000.0</v>
      </c>
      <c r="E29" s="192">
        <v>309960.0</v>
      </c>
      <c r="F29" s="192">
        <v>1.0E7</v>
      </c>
      <c r="G29" s="192"/>
      <c r="H29" s="192">
        <v>0.0</v>
      </c>
      <c r="I29" s="192">
        <v>1.263525E8</v>
      </c>
      <c r="J29" s="192">
        <v>1.2634746E8</v>
      </c>
    </row>
    <row r="30">
      <c r="A30" s="194" t="s">
        <v>273</v>
      </c>
      <c r="B30" s="195">
        <v>44225.0</v>
      </c>
      <c r="C30" s="192">
        <v>1.349E7</v>
      </c>
      <c r="D30" s="192">
        <v>0.0</v>
      </c>
      <c r="E30" s="192">
        <v>0.0</v>
      </c>
      <c r="F30" s="192">
        <v>3.7E7</v>
      </c>
      <c r="G30" s="192"/>
      <c r="H30" s="192">
        <v>0.0</v>
      </c>
      <c r="I30" s="192">
        <v>5.049E7</v>
      </c>
      <c r="J30" s="192">
        <v>5.049E7</v>
      </c>
    </row>
    <row r="31">
      <c r="A31" s="194" t="s">
        <v>273</v>
      </c>
      <c r="B31" s="195">
        <v>44226.0</v>
      </c>
      <c r="C31" s="192">
        <v>2.87E7</v>
      </c>
      <c r="D31" s="192">
        <v>5.165E7</v>
      </c>
      <c r="E31" s="192">
        <v>5.08236E7</v>
      </c>
      <c r="F31" s="192">
        <v>0.0</v>
      </c>
      <c r="G31" s="192"/>
      <c r="H31" s="192">
        <v>0.0</v>
      </c>
      <c r="I31" s="192">
        <v>8.035E7</v>
      </c>
      <c r="J31" s="192">
        <v>7.95236E7</v>
      </c>
    </row>
    <row r="32">
      <c r="A32" s="194" t="s">
        <v>273</v>
      </c>
      <c r="B32" s="195">
        <v>44227.0</v>
      </c>
      <c r="C32" s="192">
        <v>6200000.0</v>
      </c>
      <c r="D32" s="192">
        <v>1.25E7</v>
      </c>
      <c r="E32" s="192">
        <v>1.24E7</v>
      </c>
      <c r="F32" s="192">
        <v>6000000.0</v>
      </c>
      <c r="G32" s="192"/>
      <c r="H32" s="192">
        <v>0.0</v>
      </c>
      <c r="I32" s="192">
        <v>2.47E7</v>
      </c>
      <c r="J32" s="192">
        <v>2.46E7</v>
      </c>
    </row>
    <row r="33">
      <c r="A33" s="194" t="s">
        <v>374</v>
      </c>
      <c r="B33" s="195">
        <v>44228.0</v>
      </c>
      <c r="C33" s="192">
        <v>2.738E7</v>
      </c>
      <c r="D33" s="192">
        <v>3.5E7</v>
      </c>
      <c r="E33" s="192">
        <v>3.479E7</v>
      </c>
      <c r="F33" s="192">
        <v>0.0</v>
      </c>
      <c r="G33" s="192"/>
      <c r="H33" s="192">
        <v>0.0</v>
      </c>
      <c r="I33" s="192">
        <v>6.238E7</v>
      </c>
      <c r="J33" s="192">
        <v>6.217E7</v>
      </c>
    </row>
    <row r="34">
      <c r="A34" s="194" t="s">
        <v>374</v>
      </c>
      <c r="B34" s="195">
        <v>44229.0</v>
      </c>
      <c r="C34" s="192">
        <v>2390000.0</v>
      </c>
      <c r="D34" s="192">
        <v>1.855E7</v>
      </c>
      <c r="E34" s="192">
        <v>1.82532E7</v>
      </c>
      <c r="F34" s="192">
        <v>3500000.0</v>
      </c>
      <c r="G34" s="192"/>
      <c r="H34" s="192">
        <v>0.0</v>
      </c>
      <c r="I34" s="192">
        <v>2.444E7</v>
      </c>
      <c r="J34" s="192">
        <v>2.41432E7</v>
      </c>
    </row>
    <row r="35">
      <c r="A35" s="194" t="s">
        <v>374</v>
      </c>
      <c r="B35" s="195">
        <v>44230.0</v>
      </c>
      <c r="C35" s="192">
        <v>1.36595E8</v>
      </c>
      <c r="D35" s="192">
        <v>1.985E7</v>
      </c>
      <c r="E35" s="192">
        <v>1.97224E7</v>
      </c>
      <c r="F35" s="192">
        <v>0.0</v>
      </c>
      <c r="G35" s="192"/>
      <c r="H35" s="192">
        <v>0.0</v>
      </c>
      <c r="I35" s="192">
        <v>1.56445E8</v>
      </c>
      <c r="J35" s="192">
        <v>1.563174E8</v>
      </c>
    </row>
    <row r="36">
      <c r="A36" s="194" t="s">
        <v>374</v>
      </c>
      <c r="B36" s="195">
        <v>44231.0</v>
      </c>
      <c r="C36" s="192">
        <v>0.0</v>
      </c>
      <c r="D36" s="192">
        <v>0.0</v>
      </c>
      <c r="E36" s="192">
        <v>0.0</v>
      </c>
      <c r="F36" s="192">
        <v>0.0</v>
      </c>
      <c r="G36" s="192"/>
      <c r="H36" s="192">
        <v>0.0</v>
      </c>
      <c r="I36" s="192">
        <v>0.0</v>
      </c>
      <c r="J36" s="192">
        <v>0.0</v>
      </c>
    </row>
    <row r="37">
      <c r="A37" s="194" t="s">
        <v>374</v>
      </c>
      <c r="B37" s="195">
        <v>44232.0</v>
      </c>
      <c r="C37" s="192">
        <v>2815000.0</v>
      </c>
      <c r="D37" s="192">
        <v>0.0</v>
      </c>
      <c r="E37" s="192">
        <v>0.0</v>
      </c>
      <c r="F37" s="192">
        <v>2.46E7</v>
      </c>
      <c r="G37" s="192"/>
      <c r="H37" s="192">
        <v>350000.0</v>
      </c>
      <c r="I37" s="192">
        <v>2.7065E7</v>
      </c>
      <c r="J37" s="192">
        <v>2.7065E7</v>
      </c>
    </row>
    <row r="38">
      <c r="A38" s="194" t="s">
        <v>374</v>
      </c>
      <c r="B38" s="195">
        <v>44233.0</v>
      </c>
      <c r="C38" s="192">
        <v>4775000.0</v>
      </c>
      <c r="D38" s="192">
        <v>0.0</v>
      </c>
      <c r="E38" s="192">
        <v>0.0</v>
      </c>
      <c r="F38" s="192">
        <v>2500000.0</v>
      </c>
      <c r="G38" s="192"/>
      <c r="H38" s="192">
        <v>0.0</v>
      </c>
      <c r="I38" s="192">
        <v>7275000.0</v>
      </c>
      <c r="J38" s="192">
        <v>7275000.0</v>
      </c>
    </row>
    <row r="39">
      <c r="A39" s="194" t="s">
        <v>374</v>
      </c>
      <c r="B39" s="195">
        <v>44234.0</v>
      </c>
      <c r="C39" s="192">
        <v>0.0</v>
      </c>
      <c r="D39" s="192">
        <v>0.0</v>
      </c>
      <c r="E39" s="192">
        <v>0.0</v>
      </c>
      <c r="F39" s="192">
        <v>0.0</v>
      </c>
      <c r="G39" s="192"/>
      <c r="H39" s="192">
        <v>0.0</v>
      </c>
      <c r="I39" s="192">
        <v>0.0</v>
      </c>
      <c r="J39" s="192">
        <v>0.0</v>
      </c>
    </row>
    <row r="40">
      <c r="A40" s="194" t="s">
        <v>374</v>
      </c>
      <c r="B40" s="195">
        <v>44235.0</v>
      </c>
      <c r="C40" s="192">
        <v>0.0</v>
      </c>
      <c r="D40" s="192">
        <v>0.0</v>
      </c>
      <c r="E40" s="192">
        <v>0.0</v>
      </c>
      <c r="F40" s="192">
        <v>0.0</v>
      </c>
      <c r="G40" s="192"/>
      <c r="H40" s="192">
        <v>0.0</v>
      </c>
      <c r="I40" s="192">
        <v>0.0</v>
      </c>
      <c r="J40" s="192">
        <v>0.0</v>
      </c>
    </row>
    <row r="41">
      <c r="A41" s="194" t="s">
        <v>374</v>
      </c>
      <c r="B41" s="195">
        <v>44236.0</v>
      </c>
      <c r="C41" s="192">
        <v>0.0</v>
      </c>
      <c r="D41" s="192">
        <v>0.0</v>
      </c>
      <c r="E41" s="192">
        <v>0.0</v>
      </c>
      <c r="F41" s="192">
        <v>0.0</v>
      </c>
      <c r="G41" s="192"/>
      <c r="H41" s="192">
        <v>0.0</v>
      </c>
      <c r="I41" s="192">
        <v>0.0</v>
      </c>
      <c r="J41" s="192">
        <v>0.0</v>
      </c>
    </row>
    <row r="42">
      <c r="A42" s="194" t="s">
        <v>374</v>
      </c>
      <c r="B42" s="195">
        <v>44237.0</v>
      </c>
      <c r="C42" s="192">
        <v>0.0</v>
      </c>
      <c r="D42" s="192">
        <v>0.0</v>
      </c>
      <c r="E42" s="192">
        <v>0.0</v>
      </c>
      <c r="F42" s="192">
        <v>0.0</v>
      </c>
      <c r="G42" s="192"/>
      <c r="H42" s="192">
        <v>0.0</v>
      </c>
      <c r="I42" s="192">
        <v>0.0</v>
      </c>
      <c r="J42" s="192">
        <v>0.0</v>
      </c>
    </row>
    <row r="43">
      <c r="A43" s="194" t="s">
        <v>374</v>
      </c>
      <c r="B43" s="195">
        <v>44238.0</v>
      </c>
      <c r="C43" s="192">
        <v>0.0</v>
      </c>
      <c r="D43" s="192">
        <v>0.0</v>
      </c>
      <c r="E43" s="192">
        <v>0.0</v>
      </c>
      <c r="F43" s="192">
        <v>0.0</v>
      </c>
      <c r="G43" s="192"/>
      <c r="H43" s="192">
        <v>0.0</v>
      </c>
      <c r="I43" s="192">
        <v>0.0</v>
      </c>
      <c r="J43" s="192">
        <v>0.0</v>
      </c>
    </row>
    <row r="44">
      <c r="A44" s="194" t="s">
        <v>374</v>
      </c>
      <c r="B44" s="195">
        <v>44239.0</v>
      </c>
      <c r="C44" s="192">
        <v>0.0</v>
      </c>
      <c r="D44" s="192">
        <v>0.0</v>
      </c>
      <c r="E44" s="192">
        <v>0.0</v>
      </c>
      <c r="F44" s="192">
        <v>0.0</v>
      </c>
      <c r="G44" s="192"/>
      <c r="H44" s="192">
        <v>0.0</v>
      </c>
      <c r="I44" s="192">
        <v>0.0</v>
      </c>
      <c r="J44" s="192">
        <v>0.0</v>
      </c>
    </row>
    <row r="45">
      <c r="A45" s="194" t="s">
        <v>374</v>
      </c>
      <c r="B45" s="195">
        <v>44240.0</v>
      </c>
      <c r="C45" s="192">
        <v>0.0</v>
      </c>
      <c r="D45" s="192">
        <v>0.0</v>
      </c>
      <c r="E45" s="192">
        <v>0.0</v>
      </c>
      <c r="F45" s="192">
        <v>0.0</v>
      </c>
      <c r="G45" s="192"/>
      <c r="H45" s="192">
        <v>0.0</v>
      </c>
      <c r="I45" s="192">
        <v>0.0</v>
      </c>
      <c r="J45" s="192">
        <v>0.0</v>
      </c>
    </row>
    <row r="46">
      <c r="A46" s="194" t="s">
        <v>374</v>
      </c>
      <c r="B46" s="195">
        <v>44241.0</v>
      </c>
      <c r="C46" s="192">
        <v>0.0</v>
      </c>
      <c r="D46" s="192">
        <v>0.0</v>
      </c>
      <c r="E46" s="192">
        <v>0.0</v>
      </c>
      <c r="F46" s="192">
        <v>0.0</v>
      </c>
      <c r="G46" s="192"/>
      <c r="H46" s="192">
        <v>0.0</v>
      </c>
      <c r="I46" s="192">
        <v>0.0</v>
      </c>
      <c r="J46" s="192">
        <v>0.0</v>
      </c>
    </row>
    <row r="47">
      <c r="A47" s="194" t="s">
        <v>374</v>
      </c>
      <c r="B47" s="195">
        <v>44242.0</v>
      </c>
      <c r="C47" s="192">
        <v>0.0</v>
      </c>
      <c r="D47" s="192">
        <v>0.0</v>
      </c>
      <c r="E47" s="192">
        <v>0.0</v>
      </c>
      <c r="F47" s="192">
        <v>0.0</v>
      </c>
      <c r="G47" s="192"/>
      <c r="H47" s="192">
        <v>0.0</v>
      </c>
      <c r="I47" s="192">
        <v>0.0</v>
      </c>
      <c r="J47" s="192">
        <v>0.0</v>
      </c>
    </row>
    <row r="48">
      <c r="A48" s="194" t="s">
        <v>374</v>
      </c>
      <c r="B48" s="195">
        <v>44243.0</v>
      </c>
      <c r="C48" s="192">
        <v>0.0</v>
      </c>
      <c r="D48" s="192">
        <v>0.0</v>
      </c>
      <c r="E48" s="192">
        <v>0.0</v>
      </c>
      <c r="F48" s="192">
        <v>0.0</v>
      </c>
      <c r="G48" s="192"/>
      <c r="H48" s="192">
        <v>0.0</v>
      </c>
      <c r="I48" s="192">
        <v>0.0</v>
      </c>
      <c r="J48" s="192">
        <v>0.0</v>
      </c>
    </row>
    <row r="49">
      <c r="A49" s="194" t="s">
        <v>374</v>
      </c>
      <c r="B49" s="195">
        <v>44244.0</v>
      </c>
      <c r="C49" s="192">
        <v>0.0</v>
      </c>
      <c r="D49" s="192">
        <v>0.0</v>
      </c>
      <c r="E49" s="192">
        <v>0.0</v>
      </c>
      <c r="F49" s="192">
        <v>0.0</v>
      </c>
      <c r="G49" s="192"/>
      <c r="H49" s="192">
        <v>0.0</v>
      </c>
      <c r="I49" s="192">
        <v>0.0</v>
      </c>
      <c r="J49" s="192">
        <v>0.0</v>
      </c>
    </row>
    <row r="50">
      <c r="A50" s="194" t="s">
        <v>374</v>
      </c>
      <c r="B50" s="195">
        <v>44245.0</v>
      </c>
      <c r="C50" s="192">
        <v>0.0</v>
      </c>
      <c r="D50" s="192">
        <v>0.0</v>
      </c>
      <c r="E50" s="192">
        <v>0.0</v>
      </c>
      <c r="F50" s="192">
        <v>0.0</v>
      </c>
      <c r="G50" s="192"/>
      <c r="H50" s="192">
        <v>0.0</v>
      </c>
      <c r="I50" s="192">
        <v>0.0</v>
      </c>
      <c r="J50" s="192">
        <v>0.0</v>
      </c>
    </row>
    <row r="51">
      <c r="A51" s="194" t="s">
        <v>374</v>
      </c>
      <c r="B51" s="195">
        <v>44246.0</v>
      </c>
      <c r="C51" s="192">
        <v>0.0</v>
      </c>
      <c r="D51" s="192">
        <v>0.0</v>
      </c>
      <c r="E51" s="192">
        <v>0.0</v>
      </c>
      <c r="F51" s="192">
        <v>0.0</v>
      </c>
      <c r="G51" s="192"/>
      <c r="H51" s="192">
        <v>0.0</v>
      </c>
      <c r="I51" s="192">
        <v>0.0</v>
      </c>
      <c r="J51" s="192">
        <v>0.0</v>
      </c>
    </row>
    <row r="52">
      <c r="A52" s="194" t="s">
        <v>374</v>
      </c>
      <c r="B52" s="195">
        <v>44247.0</v>
      </c>
      <c r="C52" s="192">
        <v>0.0</v>
      </c>
      <c r="D52" s="192">
        <v>0.0</v>
      </c>
      <c r="E52" s="192">
        <v>0.0</v>
      </c>
      <c r="F52" s="192">
        <v>0.0</v>
      </c>
      <c r="G52" s="192"/>
      <c r="H52" s="192">
        <v>0.0</v>
      </c>
      <c r="I52" s="192">
        <v>0.0</v>
      </c>
      <c r="J52" s="192">
        <v>0.0</v>
      </c>
    </row>
    <row r="53">
      <c r="A53" s="194" t="s">
        <v>374</v>
      </c>
      <c r="B53" s="195">
        <v>44248.0</v>
      </c>
      <c r="C53" s="192">
        <v>1.4E7</v>
      </c>
      <c r="D53" s="192">
        <v>0.0</v>
      </c>
      <c r="E53" s="192">
        <v>0.0</v>
      </c>
      <c r="F53" s="192">
        <v>1.00925E7</v>
      </c>
      <c r="G53" s="192"/>
      <c r="H53" s="192">
        <v>0.0</v>
      </c>
      <c r="I53" s="192">
        <v>2.40925E7</v>
      </c>
      <c r="J53" s="192">
        <v>2.40925E7</v>
      </c>
    </row>
    <row r="54">
      <c r="A54" s="194" t="s">
        <v>374</v>
      </c>
      <c r="B54" s="195">
        <v>44249.0</v>
      </c>
      <c r="C54" s="192">
        <v>7.605E7</v>
      </c>
      <c r="D54" s="192">
        <v>1.885E7</v>
      </c>
      <c r="E54" s="192">
        <v>1.874684E7</v>
      </c>
      <c r="F54" s="192">
        <v>7400000.0</v>
      </c>
      <c r="G54" s="192"/>
      <c r="H54" s="192">
        <v>0.0</v>
      </c>
      <c r="I54" s="192">
        <v>1.023E8</v>
      </c>
      <c r="J54" s="192">
        <v>1.0219684E8</v>
      </c>
    </row>
    <row r="55">
      <c r="A55" s="194" t="s">
        <v>374</v>
      </c>
      <c r="B55" s="195">
        <v>44250.0</v>
      </c>
      <c r="C55" s="192">
        <v>0.0</v>
      </c>
      <c r="D55" s="192">
        <v>4.8E7</v>
      </c>
      <c r="E55" s="192">
        <v>4.7232E7</v>
      </c>
      <c r="F55" s="192">
        <v>0.0</v>
      </c>
      <c r="G55" s="192"/>
      <c r="H55" s="192">
        <v>2175000.0</v>
      </c>
      <c r="I55" s="192">
        <v>4.5825E7</v>
      </c>
      <c r="J55" s="192">
        <v>4.5057E7</v>
      </c>
    </row>
    <row r="56">
      <c r="A56" s="194" t="s">
        <v>374</v>
      </c>
      <c r="B56" s="195">
        <v>44251.0</v>
      </c>
      <c r="C56" s="192">
        <v>5165000.0</v>
      </c>
      <c r="D56" s="192">
        <v>1.65E7</v>
      </c>
      <c r="E56" s="192">
        <v>1.6227E7</v>
      </c>
      <c r="F56" s="192">
        <v>0.0</v>
      </c>
      <c r="G56" s="192"/>
      <c r="H56" s="192">
        <v>0.0</v>
      </c>
      <c r="I56" s="192">
        <v>2.1665E7</v>
      </c>
      <c r="J56" s="192">
        <v>2.1392E7</v>
      </c>
    </row>
    <row r="57">
      <c r="A57" s="194" t="s">
        <v>374</v>
      </c>
      <c r="B57" s="195">
        <v>44252.0</v>
      </c>
      <c r="C57" s="192">
        <v>4950000.0</v>
      </c>
      <c r="D57" s="192">
        <v>0.0</v>
      </c>
      <c r="E57" s="192">
        <v>0.0</v>
      </c>
      <c r="F57" s="192">
        <v>0.0</v>
      </c>
      <c r="G57" s="192"/>
      <c r="H57" s="192">
        <v>5000000.0</v>
      </c>
      <c r="I57" s="192">
        <v>-50000.0</v>
      </c>
      <c r="J57" s="192">
        <v>-50000.0</v>
      </c>
    </row>
    <row r="58">
      <c r="A58" s="194" t="s">
        <v>374</v>
      </c>
      <c r="B58" s="195">
        <v>44253.0</v>
      </c>
      <c r="C58" s="192">
        <v>3.0E7</v>
      </c>
      <c r="D58" s="192">
        <v>1.0E7</v>
      </c>
      <c r="E58" s="192">
        <v>9840000.0</v>
      </c>
      <c r="F58" s="192">
        <v>0.0</v>
      </c>
      <c r="G58" s="192"/>
      <c r="H58" s="192">
        <v>0.0</v>
      </c>
      <c r="I58" s="192">
        <v>4.0E7</v>
      </c>
      <c r="J58" s="192">
        <v>3.984E7</v>
      </c>
    </row>
    <row r="59">
      <c r="A59" s="194" t="s">
        <v>374</v>
      </c>
      <c r="B59" s="195">
        <v>44254.0</v>
      </c>
      <c r="C59" s="192">
        <v>5350000.0</v>
      </c>
      <c r="D59" s="192">
        <v>5370000.0</v>
      </c>
      <c r="E59" s="192">
        <v>5303280.0</v>
      </c>
      <c r="F59" s="192">
        <v>1.025E8</v>
      </c>
      <c r="G59" s="192"/>
      <c r="H59" s="192">
        <v>0.0</v>
      </c>
      <c r="I59" s="192">
        <v>1.1322E8</v>
      </c>
      <c r="J59" s="192">
        <v>1.1315328E8</v>
      </c>
    </row>
    <row r="60">
      <c r="A60" s="194" t="s">
        <v>374</v>
      </c>
      <c r="B60" s="195">
        <v>44255.0</v>
      </c>
      <c r="C60" s="192">
        <v>2940000.0</v>
      </c>
      <c r="D60" s="192">
        <v>3.55775E7</v>
      </c>
      <c r="E60" s="192">
        <v>3.514471E7</v>
      </c>
      <c r="F60" s="192">
        <v>0.0</v>
      </c>
      <c r="G60" s="192"/>
      <c r="H60" s="192">
        <v>0.0</v>
      </c>
      <c r="I60" s="192">
        <v>3.85175E7</v>
      </c>
      <c r="J60" s="192">
        <v>3.808471E7</v>
      </c>
    </row>
    <row r="61">
      <c r="A61" s="194" t="s">
        <v>436</v>
      </c>
      <c r="B61" s="195">
        <v>44256.0</v>
      </c>
      <c r="C61" s="192">
        <v>3.8068E7</v>
      </c>
      <c r="D61" s="192">
        <v>2400000.0</v>
      </c>
      <c r="E61" s="192">
        <v>2361600.0</v>
      </c>
      <c r="F61" s="192">
        <v>0.0</v>
      </c>
      <c r="G61" s="192"/>
      <c r="H61" s="192">
        <v>0.0</v>
      </c>
      <c r="I61" s="192">
        <v>4.0468E7</v>
      </c>
      <c r="J61" s="192">
        <v>4.04296E7</v>
      </c>
    </row>
    <row r="62">
      <c r="A62" s="194" t="s">
        <v>436</v>
      </c>
      <c r="B62" s="195">
        <v>44257.0</v>
      </c>
      <c r="C62" s="192">
        <v>665000.0</v>
      </c>
      <c r="D62" s="192">
        <v>0.0</v>
      </c>
      <c r="E62" s="192">
        <v>0.0</v>
      </c>
      <c r="F62" s="192">
        <v>0.0</v>
      </c>
      <c r="G62" s="192"/>
      <c r="H62" s="192">
        <v>0.0</v>
      </c>
      <c r="I62" s="192">
        <v>665000.0</v>
      </c>
      <c r="J62" s="192">
        <v>665000.0</v>
      </c>
    </row>
    <row r="63">
      <c r="A63" s="194" t="s">
        <v>436</v>
      </c>
      <c r="B63" s="195">
        <v>44258.0</v>
      </c>
      <c r="C63" s="192">
        <v>8370000.0</v>
      </c>
      <c r="D63" s="192">
        <v>5.655E7</v>
      </c>
      <c r="E63" s="192">
        <v>5.56452E7</v>
      </c>
      <c r="F63" s="192">
        <v>700000.0</v>
      </c>
      <c r="G63" s="192"/>
      <c r="H63" s="192">
        <v>0.0</v>
      </c>
      <c r="I63" s="192">
        <v>6.562E7</v>
      </c>
      <c r="J63" s="192">
        <v>6.47152E7</v>
      </c>
    </row>
    <row r="64">
      <c r="A64" s="194" t="s">
        <v>436</v>
      </c>
      <c r="B64" s="195">
        <v>44259.0</v>
      </c>
      <c r="C64" s="192">
        <v>5765000.0</v>
      </c>
      <c r="D64" s="192">
        <v>8.099E7</v>
      </c>
      <c r="E64" s="192">
        <v>8.049416E7</v>
      </c>
      <c r="F64" s="192">
        <v>0.0</v>
      </c>
      <c r="G64" s="192"/>
      <c r="H64" s="192">
        <v>0.0</v>
      </c>
      <c r="I64" s="192">
        <v>8.6755E7</v>
      </c>
      <c r="J64" s="192">
        <v>8.625916E7</v>
      </c>
    </row>
    <row r="65">
      <c r="A65" s="194" t="s">
        <v>436</v>
      </c>
      <c r="B65" s="195">
        <v>44260.0</v>
      </c>
      <c r="C65" s="192">
        <v>1500000.0</v>
      </c>
      <c r="D65" s="192">
        <v>3.0E7</v>
      </c>
      <c r="E65" s="192">
        <v>2.952E7</v>
      </c>
      <c r="F65" s="192">
        <v>1000000.0</v>
      </c>
      <c r="G65" s="192"/>
      <c r="H65" s="192">
        <v>2325000.0</v>
      </c>
      <c r="I65" s="192">
        <v>3.0175E7</v>
      </c>
      <c r="J65" s="192">
        <v>2.9695E7</v>
      </c>
    </row>
    <row r="66">
      <c r="A66" s="194" t="s">
        <v>436</v>
      </c>
      <c r="B66" s="195">
        <v>44261.0</v>
      </c>
      <c r="C66" s="192">
        <v>1.125725E8</v>
      </c>
      <c r="D66" s="192">
        <v>6.50275E7</v>
      </c>
      <c r="E66" s="192">
        <v>6.4507835E7</v>
      </c>
      <c r="F66" s="192">
        <v>0.0</v>
      </c>
      <c r="G66" s="192"/>
      <c r="H66" s="192">
        <v>0.0</v>
      </c>
      <c r="I66" s="192">
        <v>1.776E8</v>
      </c>
      <c r="J66" s="192">
        <v>1.77080335E8</v>
      </c>
    </row>
    <row r="67">
      <c r="A67" s="194" t="s">
        <v>436</v>
      </c>
      <c r="B67" s="195">
        <v>44262.0</v>
      </c>
      <c r="C67" s="192">
        <v>1.82E7</v>
      </c>
      <c r="D67" s="192">
        <v>5.47E7</v>
      </c>
      <c r="E67" s="192">
        <v>5.43333E7</v>
      </c>
      <c r="F67" s="192">
        <v>1.699E7</v>
      </c>
      <c r="G67" s="192"/>
      <c r="H67" s="192">
        <v>0.0</v>
      </c>
      <c r="I67" s="192">
        <v>8.989E7</v>
      </c>
      <c r="J67" s="192">
        <v>8.95233E7</v>
      </c>
    </row>
    <row r="68">
      <c r="A68" s="194" t="s">
        <v>436</v>
      </c>
      <c r="B68" s="195">
        <v>44263.0</v>
      </c>
      <c r="C68" s="192">
        <v>5560000.0</v>
      </c>
      <c r="D68" s="192">
        <v>0.0</v>
      </c>
      <c r="E68" s="192">
        <v>0.0</v>
      </c>
      <c r="F68" s="192">
        <v>0.0</v>
      </c>
      <c r="G68" s="192"/>
      <c r="H68" s="192">
        <v>0.0</v>
      </c>
      <c r="I68" s="192">
        <v>5560000.0</v>
      </c>
      <c r="J68" s="192">
        <v>5560000.0</v>
      </c>
    </row>
    <row r="69">
      <c r="A69" s="194" t="s">
        <v>436</v>
      </c>
      <c r="B69" s="195">
        <v>44264.0</v>
      </c>
      <c r="C69" s="192">
        <v>3.7925E7</v>
      </c>
      <c r="D69" s="192">
        <v>2.035E7</v>
      </c>
      <c r="E69" s="192">
        <v>2.0023E7</v>
      </c>
      <c r="F69" s="192">
        <v>0.0</v>
      </c>
      <c r="G69" s="192"/>
      <c r="H69" s="192">
        <v>0.0</v>
      </c>
      <c r="I69" s="192">
        <v>5.8275E7</v>
      </c>
      <c r="J69" s="192">
        <v>5.7948E7</v>
      </c>
    </row>
    <row r="70">
      <c r="A70" s="194" t="s">
        <v>436</v>
      </c>
      <c r="B70" s="195">
        <v>44265.0</v>
      </c>
      <c r="C70" s="192">
        <v>3.25E7</v>
      </c>
      <c r="D70" s="192">
        <v>700000.0</v>
      </c>
      <c r="E70" s="192">
        <v>685000.0</v>
      </c>
      <c r="F70" s="192">
        <v>2.0E7</v>
      </c>
      <c r="G70" s="192"/>
      <c r="H70" s="192">
        <v>0.0</v>
      </c>
      <c r="I70" s="192">
        <v>5.32E7</v>
      </c>
      <c r="J70" s="192">
        <v>5.3185E7</v>
      </c>
    </row>
    <row r="71">
      <c r="A71" s="194" t="s">
        <v>436</v>
      </c>
      <c r="B71" s="195">
        <v>44266.0</v>
      </c>
      <c r="C71" s="192">
        <v>2.4045E7</v>
      </c>
      <c r="D71" s="192">
        <v>3850000.0</v>
      </c>
      <c r="E71" s="192">
        <v>3815400.0</v>
      </c>
      <c r="F71" s="192">
        <v>9.8195E7</v>
      </c>
      <c r="G71" s="192"/>
      <c r="H71" s="192">
        <v>0.0</v>
      </c>
      <c r="I71" s="192">
        <v>1.2609E8</v>
      </c>
      <c r="J71" s="192">
        <v>1.260554E8</v>
      </c>
    </row>
    <row r="72">
      <c r="A72" s="194" t="s">
        <v>436</v>
      </c>
      <c r="B72" s="195">
        <v>44267.0</v>
      </c>
      <c r="C72" s="192">
        <v>1.019E8</v>
      </c>
      <c r="D72" s="192">
        <v>7.64E7</v>
      </c>
      <c r="E72" s="192">
        <v>7.52016E7</v>
      </c>
      <c r="F72" s="192">
        <v>0.0</v>
      </c>
      <c r="G72" s="192"/>
      <c r="H72" s="192">
        <v>0.0</v>
      </c>
      <c r="I72" s="192">
        <v>1.783E8</v>
      </c>
      <c r="J72" s="192">
        <v>1.771016E8</v>
      </c>
    </row>
    <row r="73">
      <c r="A73" s="194" t="s">
        <v>436</v>
      </c>
      <c r="B73" s="195">
        <v>44268.0</v>
      </c>
      <c r="C73" s="192">
        <v>1.16525E8</v>
      </c>
      <c r="D73" s="192">
        <v>7550000.0</v>
      </c>
      <c r="E73" s="192">
        <v>7457940.0</v>
      </c>
      <c r="F73" s="192">
        <v>1400000.0</v>
      </c>
      <c r="G73" s="192"/>
      <c r="H73" s="192">
        <v>1000000.0</v>
      </c>
      <c r="I73" s="192">
        <v>1.24475E8</v>
      </c>
      <c r="J73" s="192">
        <v>1.2438294E8</v>
      </c>
    </row>
    <row r="74">
      <c r="A74" s="194" t="s">
        <v>436</v>
      </c>
      <c r="B74" s="195">
        <v>44269.0</v>
      </c>
      <c r="C74" s="192">
        <v>2.1565E7</v>
      </c>
      <c r="D74" s="192">
        <v>7750000.0</v>
      </c>
      <c r="E74" s="192">
        <v>7640500.0</v>
      </c>
      <c r="F74" s="192">
        <v>0.0</v>
      </c>
      <c r="G74" s="192"/>
      <c r="H74" s="192">
        <v>0.0</v>
      </c>
      <c r="I74" s="192">
        <v>2.9315E7</v>
      </c>
      <c r="J74" s="192">
        <v>2.92055E7</v>
      </c>
    </row>
    <row r="75">
      <c r="A75" s="194" t="s">
        <v>436</v>
      </c>
      <c r="B75" s="195">
        <v>44270.0</v>
      </c>
      <c r="C75" s="192">
        <v>4.829E7</v>
      </c>
      <c r="D75" s="192">
        <v>1.0E7</v>
      </c>
      <c r="E75" s="192">
        <v>9840000.0</v>
      </c>
      <c r="F75" s="192">
        <v>1.3E8</v>
      </c>
      <c r="G75" s="192"/>
      <c r="H75" s="192">
        <v>2.0E7</v>
      </c>
      <c r="I75" s="192">
        <v>1.6829E8</v>
      </c>
      <c r="J75" s="192">
        <v>1.6813E8</v>
      </c>
    </row>
    <row r="76">
      <c r="A76" s="194" t="s">
        <v>436</v>
      </c>
      <c r="B76" s="195">
        <v>44271.0</v>
      </c>
      <c r="C76" s="192">
        <v>1.4E7</v>
      </c>
      <c r="D76" s="192">
        <v>1.998E7</v>
      </c>
      <c r="E76" s="192">
        <v>1.981512E7</v>
      </c>
      <c r="F76" s="192">
        <v>0.0</v>
      </c>
      <c r="G76" s="192"/>
      <c r="H76" s="192">
        <v>0.0</v>
      </c>
      <c r="I76" s="192">
        <v>3.398E7</v>
      </c>
      <c r="J76" s="192">
        <v>3.381512E7</v>
      </c>
    </row>
    <row r="77">
      <c r="A77" s="194" t="s">
        <v>436</v>
      </c>
      <c r="B77" s="195">
        <v>44272.0</v>
      </c>
      <c r="C77" s="192">
        <v>500000.0</v>
      </c>
      <c r="D77" s="192">
        <v>1000000.0</v>
      </c>
      <c r="E77" s="192">
        <v>984000.0</v>
      </c>
      <c r="F77" s="192">
        <v>8500000.0</v>
      </c>
      <c r="G77" s="192"/>
      <c r="H77" s="192">
        <v>0.0</v>
      </c>
      <c r="I77" s="192">
        <v>1.0E7</v>
      </c>
      <c r="J77" s="192">
        <v>9984000.0</v>
      </c>
    </row>
    <row r="78">
      <c r="A78" s="194" t="s">
        <v>436</v>
      </c>
      <c r="B78" s="195">
        <v>44273.0</v>
      </c>
      <c r="C78" s="192">
        <v>8800000.0</v>
      </c>
      <c r="D78" s="192">
        <v>0.0</v>
      </c>
      <c r="E78" s="192">
        <v>0.0</v>
      </c>
      <c r="F78" s="192">
        <v>0.0</v>
      </c>
      <c r="G78" s="192"/>
      <c r="H78" s="192">
        <v>0.0</v>
      </c>
      <c r="I78" s="192">
        <v>8800000.0</v>
      </c>
      <c r="J78" s="192">
        <v>8800000.0</v>
      </c>
    </row>
    <row r="79">
      <c r="A79" s="194" t="s">
        <v>436</v>
      </c>
      <c r="B79" s="195">
        <v>44274.0</v>
      </c>
      <c r="C79" s="192">
        <v>9.8225E7</v>
      </c>
      <c r="D79" s="192">
        <v>0.0</v>
      </c>
      <c r="E79" s="192">
        <v>0.0</v>
      </c>
      <c r="F79" s="192">
        <v>5.37E7</v>
      </c>
      <c r="G79" s="192"/>
      <c r="H79" s="192">
        <v>0.0</v>
      </c>
      <c r="I79" s="192">
        <v>1.51925E8</v>
      </c>
      <c r="J79" s="192">
        <v>1.51925E8</v>
      </c>
    </row>
    <row r="80">
      <c r="A80" s="194" t="s">
        <v>436</v>
      </c>
      <c r="B80" s="195">
        <v>44275.0</v>
      </c>
      <c r="C80" s="192">
        <v>1.52E7</v>
      </c>
      <c r="D80" s="192">
        <v>1.26665E8</v>
      </c>
      <c r="E80" s="192">
        <v>1.2572E8</v>
      </c>
      <c r="F80" s="192">
        <v>0.0</v>
      </c>
      <c r="G80" s="192"/>
      <c r="H80" s="192">
        <v>0.0</v>
      </c>
      <c r="I80" s="192">
        <v>1.41865E8</v>
      </c>
      <c r="J80" s="192">
        <v>1.4092E8</v>
      </c>
    </row>
    <row r="81">
      <c r="A81" s="194" t="s">
        <v>436</v>
      </c>
      <c r="B81" s="195">
        <v>44276.0</v>
      </c>
      <c r="C81" s="192">
        <v>2550000.0</v>
      </c>
      <c r="D81" s="192">
        <v>0.0</v>
      </c>
      <c r="E81" s="192">
        <v>0.0</v>
      </c>
      <c r="F81" s="192">
        <v>0.0</v>
      </c>
      <c r="G81" s="192"/>
      <c r="H81" s="192">
        <v>0.0</v>
      </c>
      <c r="I81" s="192">
        <v>2550000.0</v>
      </c>
      <c r="J81" s="192">
        <v>2550000.0</v>
      </c>
    </row>
    <row r="82">
      <c r="A82" s="194" t="s">
        <v>436</v>
      </c>
      <c r="B82" s="195">
        <v>44277.0</v>
      </c>
      <c r="C82" s="192">
        <v>6.5585E7</v>
      </c>
      <c r="D82" s="192">
        <v>1.035E7</v>
      </c>
      <c r="E82" s="192">
        <v>1.0148E7</v>
      </c>
      <c r="F82" s="192">
        <v>3.0065E7</v>
      </c>
      <c r="G82" s="192"/>
      <c r="H82" s="192">
        <v>2700000.0</v>
      </c>
      <c r="I82" s="192">
        <v>1.033E8</v>
      </c>
      <c r="J82" s="192">
        <v>1.03098E8</v>
      </c>
    </row>
    <row r="83">
      <c r="A83" s="194" t="s">
        <v>436</v>
      </c>
      <c r="B83" s="195">
        <v>44278.0</v>
      </c>
      <c r="C83" s="192">
        <v>1950000.0</v>
      </c>
      <c r="D83" s="192">
        <v>1950000.0</v>
      </c>
      <c r="E83" s="192">
        <v>1938000.0</v>
      </c>
      <c r="F83" s="192">
        <v>0.0</v>
      </c>
      <c r="G83" s="192"/>
      <c r="H83" s="192">
        <v>2150000.0</v>
      </c>
      <c r="I83" s="192">
        <v>1750000.0</v>
      </c>
      <c r="J83" s="192">
        <v>1738000.0</v>
      </c>
    </row>
    <row r="84">
      <c r="A84" s="194" t="s">
        <v>436</v>
      </c>
      <c r="B84" s="195">
        <v>44279.0</v>
      </c>
      <c r="C84" s="192">
        <v>1.05E7</v>
      </c>
      <c r="D84" s="192">
        <v>3.0E7</v>
      </c>
      <c r="E84" s="192">
        <v>2.9821E7</v>
      </c>
      <c r="F84" s="192">
        <v>7.0E7</v>
      </c>
      <c r="G84" s="192"/>
      <c r="H84" s="192">
        <v>0.0</v>
      </c>
      <c r="I84" s="192">
        <v>1.105E8</v>
      </c>
      <c r="J84" s="192">
        <v>1.10321E8</v>
      </c>
    </row>
    <row r="85">
      <c r="A85" s="194" t="s">
        <v>436</v>
      </c>
      <c r="B85" s="195">
        <v>44280.0</v>
      </c>
      <c r="C85" s="192">
        <v>7880000.0</v>
      </c>
      <c r="D85" s="192">
        <v>4.385E7</v>
      </c>
      <c r="E85" s="192">
        <v>4.3148E7</v>
      </c>
      <c r="F85" s="192">
        <v>0.0</v>
      </c>
      <c r="G85" s="192"/>
      <c r="H85" s="192">
        <v>0.0</v>
      </c>
      <c r="I85" s="192">
        <v>5.173E7</v>
      </c>
      <c r="J85" s="192">
        <v>5.1028E7</v>
      </c>
    </row>
    <row r="86">
      <c r="A86" s="194" t="s">
        <v>436</v>
      </c>
      <c r="B86" s="195">
        <v>44281.0</v>
      </c>
      <c r="C86" s="192">
        <v>1.45E7</v>
      </c>
      <c r="D86" s="192">
        <v>1.1783E7</v>
      </c>
      <c r="E86" s="192">
        <v>1.1665285E7</v>
      </c>
      <c r="F86" s="192">
        <v>0.0</v>
      </c>
      <c r="G86" s="192"/>
      <c r="H86" s="192">
        <v>0.0</v>
      </c>
      <c r="I86" s="192">
        <v>2.6283E7</v>
      </c>
      <c r="J86" s="192">
        <v>2.6165285E7</v>
      </c>
    </row>
    <row r="87">
      <c r="A87" s="194" t="s">
        <v>436</v>
      </c>
      <c r="B87" s="195">
        <v>44282.0</v>
      </c>
      <c r="C87" s="192">
        <v>1.45E7</v>
      </c>
      <c r="D87" s="192">
        <v>6.118E7</v>
      </c>
      <c r="E87" s="192">
        <v>6.0742E7</v>
      </c>
      <c r="F87" s="192">
        <v>0.0</v>
      </c>
      <c r="G87" s="192"/>
      <c r="H87" s="192">
        <v>0.0</v>
      </c>
      <c r="I87" s="192">
        <v>7.568E7</v>
      </c>
      <c r="J87" s="192">
        <v>7.5242E7</v>
      </c>
    </row>
    <row r="88">
      <c r="A88" s="194" t="s">
        <v>436</v>
      </c>
      <c r="B88" s="195">
        <v>44283.0</v>
      </c>
      <c r="C88" s="192">
        <v>7350000.0</v>
      </c>
      <c r="D88" s="192">
        <v>3.785E7</v>
      </c>
      <c r="E88" s="192">
        <v>3.75229E7</v>
      </c>
      <c r="F88" s="192">
        <v>0.0</v>
      </c>
      <c r="G88" s="192"/>
      <c r="H88" s="192">
        <v>0.0</v>
      </c>
      <c r="I88" s="192">
        <v>4.52E7</v>
      </c>
      <c r="J88" s="192">
        <v>4.48729E7</v>
      </c>
    </row>
    <row r="89">
      <c r="A89" s="194" t="s">
        <v>436</v>
      </c>
      <c r="B89" s="195">
        <v>44284.0</v>
      </c>
      <c r="C89" s="192">
        <v>3.775E7</v>
      </c>
      <c r="D89" s="192">
        <v>1.5585E8</v>
      </c>
      <c r="E89" s="192">
        <v>1.54214E8</v>
      </c>
      <c r="F89" s="192">
        <v>8.0895E7</v>
      </c>
      <c r="G89" s="192"/>
      <c r="H89" s="192">
        <v>0.0</v>
      </c>
      <c r="I89" s="192">
        <v>2.74495E8</v>
      </c>
      <c r="J89" s="192">
        <v>2.72859E8</v>
      </c>
    </row>
    <row r="90">
      <c r="A90" s="194" t="s">
        <v>436</v>
      </c>
      <c r="B90" s="195">
        <v>44285.0</v>
      </c>
      <c r="C90" s="192">
        <v>8700000.0</v>
      </c>
      <c r="D90" s="192">
        <v>5.7758E7</v>
      </c>
      <c r="E90" s="192">
        <v>5.7333E7</v>
      </c>
      <c r="F90" s="192">
        <v>0.0</v>
      </c>
      <c r="G90" s="192"/>
      <c r="H90" s="192">
        <v>0.0</v>
      </c>
      <c r="I90" s="192">
        <v>6.6458E7</v>
      </c>
      <c r="J90" s="192">
        <v>6.6033E7</v>
      </c>
    </row>
    <row r="91">
      <c r="A91" s="194" t="s">
        <v>436</v>
      </c>
      <c r="B91" s="195">
        <v>44286.0</v>
      </c>
      <c r="C91" s="192">
        <v>450000.0</v>
      </c>
      <c r="D91" s="192">
        <v>3.1775E7</v>
      </c>
      <c r="E91" s="192">
        <v>3.1565E7</v>
      </c>
      <c r="F91" s="192">
        <v>6.6445E7</v>
      </c>
      <c r="G91" s="192"/>
      <c r="H91" s="192">
        <v>0.0</v>
      </c>
      <c r="I91" s="192">
        <v>9.867E7</v>
      </c>
      <c r="J91" s="192">
        <v>9.846E7</v>
      </c>
    </row>
    <row r="92">
      <c r="A92" s="194" t="s">
        <v>514</v>
      </c>
      <c r="B92" s="195">
        <v>44287.0</v>
      </c>
      <c r="C92" s="192">
        <v>350000.0</v>
      </c>
      <c r="D92" s="192">
        <v>6250000.0</v>
      </c>
      <c r="E92" s="192">
        <v>6212500.0</v>
      </c>
      <c r="F92" s="192">
        <v>0.0</v>
      </c>
      <c r="G92" s="192"/>
      <c r="H92" s="192">
        <v>0.0</v>
      </c>
      <c r="I92" s="192">
        <v>6600000.0</v>
      </c>
      <c r="J92" s="192">
        <v>6562500.0</v>
      </c>
    </row>
    <row r="93">
      <c r="A93" s="194" t="s">
        <v>514</v>
      </c>
      <c r="B93" s="195">
        <v>44288.0</v>
      </c>
      <c r="C93" s="192">
        <v>0.0</v>
      </c>
      <c r="D93" s="192">
        <v>9.975E7</v>
      </c>
      <c r="E93" s="192">
        <v>9.832E7</v>
      </c>
      <c r="F93" s="192">
        <v>0.0</v>
      </c>
      <c r="G93" s="192"/>
      <c r="H93" s="192">
        <v>4560000.0</v>
      </c>
      <c r="I93" s="192">
        <v>9.519E7</v>
      </c>
      <c r="J93" s="192">
        <v>9.376E7</v>
      </c>
    </row>
    <row r="94">
      <c r="A94" s="194" t="s">
        <v>514</v>
      </c>
      <c r="B94" s="195">
        <v>44289.0</v>
      </c>
      <c r="C94" s="192">
        <v>4.951E7</v>
      </c>
      <c r="D94" s="192">
        <v>1.79E7</v>
      </c>
      <c r="E94" s="192">
        <v>1.76686E7</v>
      </c>
      <c r="F94" s="192">
        <v>2750000.0</v>
      </c>
      <c r="G94" s="192"/>
      <c r="H94" s="192">
        <v>0.0</v>
      </c>
      <c r="I94" s="192">
        <v>7.016E7</v>
      </c>
      <c r="J94" s="192">
        <v>6.99286E7</v>
      </c>
    </row>
    <row r="95">
      <c r="A95" s="194" t="s">
        <v>514</v>
      </c>
      <c r="B95" s="195">
        <v>44290.0</v>
      </c>
      <c r="C95" s="192">
        <v>4277500.0</v>
      </c>
      <c r="D95" s="192">
        <v>4.37E7</v>
      </c>
      <c r="E95" s="192">
        <v>4.3437E7</v>
      </c>
      <c r="F95" s="192">
        <v>0.0</v>
      </c>
      <c r="G95" s="192"/>
      <c r="H95" s="192">
        <v>0.0</v>
      </c>
      <c r="I95" s="192">
        <v>4.79775E7</v>
      </c>
      <c r="J95" s="192">
        <v>4.77145E7</v>
      </c>
    </row>
    <row r="96">
      <c r="A96" s="194" t="s">
        <v>514</v>
      </c>
      <c r="B96" s="195">
        <v>44291.0</v>
      </c>
      <c r="C96" s="192">
        <v>2.0E7</v>
      </c>
      <c r="D96" s="192">
        <v>0.0</v>
      </c>
      <c r="E96" s="192">
        <v>0.0</v>
      </c>
      <c r="F96" s="192">
        <v>9.496E7</v>
      </c>
      <c r="G96" s="192"/>
      <c r="H96" s="192">
        <v>1000000.0</v>
      </c>
      <c r="I96" s="192">
        <v>1.1396E8</v>
      </c>
      <c r="J96" s="192">
        <v>1.1396E8</v>
      </c>
    </row>
    <row r="97">
      <c r="A97" s="194" t="s">
        <v>514</v>
      </c>
      <c r="B97" s="195">
        <v>44292.0</v>
      </c>
      <c r="C97" s="192">
        <v>2.96E7</v>
      </c>
      <c r="D97" s="192">
        <v>2.08E7</v>
      </c>
      <c r="E97" s="192">
        <v>2.04674E7</v>
      </c>
      <c r="F97" s="192">
        <v>1.2E7</v>
      </c>
      <c r="G97" s="192"/>
      <c r="H97" s="192">
        <v>0.0</v>
      </c>
      <c r="I97" s="192">
        <v>6.24E7</v>
      </c>
      <c r="J97" s="192">
        <v>6.20674E7</v>
      </c>
    </row>
    <row r="98">
      <c r="A98" s="194" t="s">
        <v>514</v>
      </c>
      <c r="B98" s="195">
        <v>44293.0</v>
      </c>
      <c r="C98" s="192">
        <v>1.4605E7</v>
      </c>
      <c r="D98" s="192">
        <v>5600000.0</v>
      </c>
      <c r="E98" s="192">
        <v>5500800.0</v>
      </c>
      <c r="F98" s="192">
        <v>8000000.0</v>
      </c>
      <c r="G98" s="192"/>
      <c r="H98" s="192">
        <v>0.0</v>
      </c>
      <c r="I98" s="192">
        <v>2.8205E7</v>
      </c>
      <c r="J98" s="192">
        <v>2.81058E7</v>
      </c>
    </row>
    <row r="99">
      <c r="A99" s="194" t="s">
        <v>514</v>
      </c>
      <c r="B99" s="195">
        <v>44294.0</v>
      </c>
      <c r="C99" s="192">
        <v>0.0</v>
      </c>
      <c r="D99" s="192">
        <v>1.0725E7</v>
      </c>
      <c r="E99" s="192">
        <v>1.0553E7</v>
      </c>
      <c r="F99" s="192">
        <v>6.899E7</v>
      </c>
      <c r="G99" s="192"/>
      <c r="H99" s="192">
        <v>0.0</v>
      </c>
      <c r="I99" s="192">
        <v>7.9715E7</v>
      </c>
      <c r="J99" s="192">
        <v>7.9543E7</v>
      </c>
    </row>
    <row r="100">
      <c r="A100" s="194" t="s">
        <v>514</v>
      </c>
      <c r="B100" s="195">
        <v>44295.0</v>
      </c>
      <c r="C100" s="192">
        <v>4.095E7</v>
      </c>
      <c r="D100" s="192">
        <v>0.0</v>
      </c>
      <c r="E100" s="192">
        <v>0.0</v>
      </c>
      <c r="F100" s="192">
        <v>5.0E7</v>
      </c>
      <c r="G100" s="192"/>
      <c r="H100" s="192">
        <v>3.204E7</v>
      </c>
      <c r="I100" s="192">
        <v>5.891E7</v>
      </c>
      <c r="J100" s="192">
        <v>5.891E7</v>
      </c>
    </row>
    <row r="101">
      <c r="A101" s="194" t="s">
        <v>514</v>
      </c>
      <c r="B101" s="195">
        <v>44296.0</v>
      </c>
      <c r="C101" s="192">
        <v>1.235E7</v>
      </c>
      <c r="D101" s="192">
        <v>4450000.0</v>
      </c>
      <c r="E101" s="192">
        <v>4378800.0</v>
      </c>
      <c r="F101" s="192">
        <v>8892500.0</v>
      </c>
      <c r="G101" s="192"/>
      <c r="H101" s="192">
        <v>0.0</v>
      </c>
      <c r="I101" s="192">
        <v>2.56925E7</v>
      </c>
      <c r="J101" s="192">
        <v>2.56213E7</v>
      </c>
    </row>
    <row r="102">
      <c r="A102" s="194" t="s">
        <v>514</v>
      </c>
      <c r="B102" s="195">
        <v>44297.0</v>
      </c>
      <c r="C102" s="192">
        <v>1.6615E7</v>
      </c>
      <c r="D102" s="192">
        <v>0.0</v>
      </c>
      <c r="E102" s="192">
        <v>0.0</v>
      </c>
      <c r="F102" s="192">
        <v>1.615E7</v>
      </c>
      <c r="G102" s="192"/>
      <c r="H102" s="192">
        <v>0.0</v>
      </c>
      <c r="I102" s="192">
        <v>3.2765E7</v>
      </c>
      <c r="J102" s="192">
        <v>3.2765E7</v>
      </c>
    </row>
    <row r="103">
      <c r="A103" s="194" t="s">
        <v>514</v>
      </c>
      <c r="B103" s="195">
        <v>44298.0</v>
      </c>
      <c r="C103" s="192">
        <v>1.007E8</v>
      </c>
      <c r="D103" s="192">
        <v>5000000.0</v>
      </c>
      <c r="E103" s="192">
        <v>4914500.0</v>
      </c>
      <c r="F103" s="192">
        <v>1450000.0</v>
      </c>
      <c r="G103" s="192"/>
      <c r="H103" s="192">
        <v>0.0</v>
      </c>
      <c r="I103" s="192">
        <v>1.0715E8</v>
      </c>
      <c r="J103" s="192">
        <v>1.070645E8</v>
      </c>
    </row>
    <row r="104">
      <c r="A104" s="194" t="s">
        <v>514</v>
      </c>
      <c r="B104" s="195">
        <v>44299.0</v>
      </c>
      <c r="C104" s="192">
        <v>1.05E7</v>
      </c>
      <c r="D104" s="192">
        <v>7050000.0</v>
      </c>
      <c r="E104" s="192">
        <v>6937000.0</v>
      </c>
      <c r="F104" s="192">
        <v>5.16E7</v>
      </c>
      <c r="G104" s="192"/>
      <c r="H104" s="192">
        <v>0.0</v>
      </c>
      <c r="I104" s="192">
        <v>6.915E7</v>
      </c>
      <c r="J104" s="192">
        <v>6.9037E7</v>
      </c>
    </row>
    <row r="105">
      <c r="A105" s="194" t="s">
        <v>514</v>
      </c>
      <c r="B105" s="195">
        <v>44300.0</v>
      </c>
      <c r="C105" s="192">
        <v>8320000.0</v>
      </c>
      <c r="D105" s="192">
        <v>5200000.0</v>
      </c>
      <c r="E105" s="192">
        <v>5168000.0</v>
      </c>
      <c r="F105" s="192">
        <v>2375000.0</v>
      </c>
      <c r="G105" s="192"/>
      <c r="H105" s="192">
        <v>950000.0</v>
      </c>
      <c r="I105" s="192">
        <v>1.4945E7</v>
      </c>
      <c r="J105" s="192">
        <v>1.4913E7</v>
      </c>
    </row>
    <row r="106">
      <c r="A106" s="194" t="s">
        <v>514</v>
      </c>
      <c r="B106" s="195">
        <v>44301.0</v>
      </c>
      <c r="C106" s="192">
        <v>3.106E7</v>
      </c>
      <c r="D106" s="192">
        <v>4.282E7</v>
      </c>
      <c r="E106" s="192">
        <v>4.2134E7</v>
      </c>
      <c r="F106" s="192">
        <v>4.0E7</v>
      </c>
      <c r="G106" s="192"/>
      <c r="H106" s="192">
        <v>0.0</v>
      </c>
      <c r="I106" s="192">
        <v>1.1388E8</v>
      </c>
      <c r="J106" s="192">
        <v>1.13194E8</v>
      </c>
    </row>
    <row r="107">
      <c r="A107" s="194" t="s">
        <v>514</v>
      </c>
      <c r="B107" s="195">
        <v>44302.0</v>
      </c>
      <c r="C107" s="192">
        <v>2.9395E7</v>
      </c>
      <c r="D107" s="192">
        <v>5.6475E7</v>
      </c>
      <c r="E107" s="192">
        <v>5.597E7</v>
      </c>
      <c r="F107" s="192">
        <v>1.9E7</v>
      </c>
      <c r="G107" s="192"/>
      <c r="H107" s="192">
        <v>0.0</v>
      </c>
      <c r="I107" s="192">
        <v>1.0487E8</v>
      </c>
      <c r="J107" s="192">
        <v>1.04365E8</v>
      </c>
    </row>
    <row r="108">
      <c r="A108" s="194" t="s">
        <v>514</v>
      </c>
      <c r="B108" s="195">
        <v>44303.0</v>
      </c>
      <c r="C108" s="192">
        <v>3.8155E7</v>
      </c>
      <c r="D108" s="192">
        <v>2.4915E7</v>
      </c>
      <c r="E108" s="192">
        <v>2.4654E7</v>
      </c>
      <c r="F108" s="192">
        <v>0.0</v>
      </c>
      <c r="G108" s="192"/>
      <c r="H108" s="192">
        <v>0.0</v>
      </c>
      <c r="I108" s="192">
        <v>6.307E7</v>
      </c>
      <c r="J108" s="192">
        <v>6.2809E7</v>
      </c>
    </row>
    <row r="109">
      <c r="A109" s="194" t="s">
        <v>514</v>
      </c>
      <c r="B109" s="195">
        <v>44304.0</v>
      </c>
      <c r="C109" s="192">
        <v>5100000.0</v>
      </c>
      <c r="D109" s="192">
        <v>9.6605E7</v>
      </c>
      <c r="E109" s="192">
        <v>9.5626E7</v>
      </c>
      <c r="F109" s="192">
        <v>4.721E7</v>
      </c>
      <c r="G109" s="192"/>
      <c r="H109" s="192">
        <v>0.0</v>
      </c>
      <c r="I109" s="192">
        <v>1.48915E8</v>
      </c>
      <c r="J109" s="192">
        <v>1.47936E8</v>
      </c>
    </row>
    <row r="110">
      <c r="A110" s="194" t="s">
        <v>514</v>
      </c>
      <c r="B110" s="195">
        <v>44305.0</v>
      </c>
      <c r="C110" s="192">
        <v>2.9765E7</v>
      </c>
      <c r="D110" s="192">
        <v>3.505E7</v>
      </c>
      <c r="E110" s="192">
        <v>3.4839E7</v>
      </c>
      <c r="F110" s="192">
        <v>0.0</v>
      </c>
      <c r="G110" s="192"/>
      <c r="H110" s="192">
        <v>0.0</v>
      </c>
      <c r="I110" s="192">
        <v>6.4815E7</v>
      </c>
      <c r="J110" s="192">
        <v>6.4604E7</v>
      </c>
    </row>
    <row r="111">
      <c r="A111" s="194" t="s">
        <v>514</v>
      </c>
      <c r="B111" s="195">
        <v>44306.0</v>
      </c>
      <c r="C111" s="192">
        <v>1.0648E7</v>
      </c>
      <c r="D111" s="192">
        <v>2.901E7</v>
      </c>
      <c r="E111" s="192">
        <v>2.8565E7</v>
      </c>
      <c r="F111" s="192">
        <v>0.0</v>
      </c>
      <c r="G111" s="192"/>
      <c r="H111" s="192">
        <v>0.0</v>
      </c>
      <c r="I111" s="192">
        <v>3.9658E7</v>
      </c>
      <c r="J111" s="192">
        <v>3.9213E7</v>
      </c>
    </row>
    <row r="112">
      <c r="A112" s="194" t="s">
        <v>514</v>
      </c>
      <c r="B112" s="195">
        <v>44307.0</v>
      </c>
      <c r="C112" s="192">
        <v>0.0</v>
      </c>
      <c r="D112" s="192">
        <v>0.0</v>
      </c>
      <c r="E112" s="192">
        <v>0.0</v>
      </c>
      <c r="F112" s="192">
        <v>0.0</v>
      </c>
      <c r="G112" s="192"/>
      <c r="H112" s="192">
        <v>0.0</v>
      </c>
      <c r="I112" s="192">
        <v>0.0</v>
      </c>
      <c r="J112" s="192">
        <v>0.0</v>
      </c>
    </row>
    <row r="113">
      <c r="A113" s="194" t="s">
        <v>514</v>
      </c>
      <c r="B113" s="195">
        <v>44308.0</v>
      </c>
      <c r="C113" s="192">
        <v>0.0</v>
      </c>
      <c r="D113" s="192">
        <v>0.0</v>
      </c>
      <c r="E113" s="192">
        <v>0.0</v>
      </c>
      <c r="F113" s="192">
        <v>0.0</v>
      </c>
      <c r="G113" s="192"/>
      <c r="H113" s="192">
        <v>0.0</v>
      </c>
      <c r="I113" s="192">
        <v>0.0</v>
      </c>
      <c r="J113" s="192">
        <v>0.0</v>
      </c>
    </row>
    <row r="114">
      <c r="A114" s="194" t="s">
        <v>514</v>
      </c>
      <c r="B114" s="195">
        <v>44309.0</v>
      </c>
      <c r="C114" s="192">
        <v>4.5183E7</v>
      </c>
      <c r="D114" s="192">
        <v>7.75E7</v>
      </c>
      <c r="E114" s="192">
        <v>7.7035E7</v>
      </c>
      <c r="F114" s="192">
        <v>0.0</v>
      </c>
      <c r="G114" s="192"/>
      <c r="H114" s="192">
        <v>2400000.0</v>
      </c>
      <c r="I114" s="192">
        <v>1.20283E8</v>
      </c>
      <c r="J114" s="192">
        <v>1.19818E8</v>
      </c>
    </row>
    <row r="115">
      <c r="A115" s="194" t="s">
        <v>514</v>
      </c>
      <c r="B115" s="195">
        <v>44310.0</v>
      </c>
      <c r="C115" s="192">
        <v>0.0</v>
      </c>
      <c r="D115" s="192">
        <v>315000.0</v>
      </c>
      <c r="E115" s="192">
        <v>315000.0</v>
      </c>
      <c r="F115" s="192">
        <v>4.375E7</v>
      </c>
      <c r="G115" s="192"/>
      <c r="H115" s="192">
        <v>0.0</v>
      </c>
      <c r="I115" s="192">
        <v>4.4065E7</v>
      </c>
      <c r="J115" s="192">
        <v>4.4065E7</v>
      </c>
    </row>
    <row r="116">
      <c r="A116" s="194" t="s">
        <v>514</v>
      </c>
      <c r="B116" s="195">
        <v>44311.0</v>
      </c>
      <c r="C116" s="192">
        <v>2.328E7</v>
      </c>
      <c r="D116" s="192">
        <v>5.86E7</v>
      </c>
      <c r="E116" s="192">
        <v>5.8244E7</v>
      </c>
      <c r="F116" s="192">
        <v>0.0</v>
      </c>
      <c r="G116" s="192"/>
      <c r="H116" s="192">
        <v>0.0</v>
      </c>
      <c r="I116" s="192">
        <v>8.188E7</v>
      </c>
      <c r="J116" s="192">
        <v>8.1524E7</v>
      </c>
    </row>
    <row r="117">
      <c r="A117" s="194" t="s">
        <v>514</v>
      </c>
      <c r="B117" s="195">
        <v>44312.0</v>
      </c>
      <c r="C117" s="192">
        <v>5.65E7</v>
      </c>
      <c r="D117" s="192">
        <v>2500000.0</v>
      </c>
      <c r="E117" s="192">
        <v>2475000.0</v>
      </c>
      <c r="F117" s="192">
        <v>0.0</v>
      </c>
      <c r="G117" s="192"/>
      <c r="H117" s="192">
        <v>500000.0</v>
      </c>
      <c r="I117" s="192">
        <v>5.85E7</v>
      </c>
      <c r="J117" s="192">
        <v>5.8475E7</v>
      </c>
    </row>
    <row r="118">
      <c r="A118" s="194" t="s">
        <v>514</v>
      </c>
      <c r="B118" s="195">
        <v>44313.0</v>
      </c>
      <c r="C118" s="192">
        <v>4.348E7</v>
      </c>
      <c r="D118" s="192">
        <v>2000000.0</v>
      </c>
      <c r="E118" s="192">
        <v>1988000.0</v>
      </c>
      <c r="F118" s="192">
        <v>5130000.0</v>
      </c>
      <c r="G118" s="192"/>
      <c r="H118" s="192">
        <v>4275000.0</v>
      </c>
      <c r="I118" s="192">
        <v>4.6335E7</v>
      </c>
      <c r="J118" s="192">
        <v>4.6323E7</v>
      </c>
    </row>
    <row r="119">
      <c r="A119" s="194" t="s">
        <v>514</v>
      </c>
      <c r="B119" s="195">
        <v>44314.0</v>
      </c>
      <c r="C119" s="192">
        <v>0.0</v>
      </c>
      <c r="D119" s="192">
        <v>3.73E7</v>
      </c>
      <c r="E119" s="192">
        <v>3.7055E7</v>
      </c>
      <c r="F119" s="192">
        <v>0.0</v>
      </c>
      <c r="G119" s="192"/>
      <c r="H119" s="192">
        <v>0.0</v>
      </c>
      <c r="I119" s="192">
        <v>3.73E7</v>
      </c>
      <c r="J119" s="192">
        <v>3.7055E7</v>
      </c>
    </row>
    <row r="120">
      <c r="A120" s="194" t="s">
        <v>514</v>
      </c>
      <c r="B120" s="195">
        <v>44315.0</v>
      </c>
      <c r="C120" s="192">
        <v>7.2878E7</v>
      </c>
      <c r="D120" s="192">
        <v>0.0</v>
      </c>
      <c r="E120" s="192">
        <v>0.0</v>
      </c>
      <c r="F120" s="192">
        <v>0.0</v>
      </c>
      <c r="G120" s="192"/>
      <c r="H120" s="192">
        <v>0.0</v>
      </c>
      <c r="I120" s="192">
        <v>7.2878E7</v>
      </c>
      <c r="J120" s="192">
        <v>7.2878E7</v>
      </c>
    </row>
    <row r="121">
      <c r="A121" s="194" t="s">
        <v>514</v>
      </c>
      <c r="B121" s="195">
        <v>44316.0</v>
      </c>
      <c r="C121" s="192">
        <v>0.0</v>
      </c>
      <c r="D121" s="192">
        <v>0.0</v>
      </c>
      <c r="E121" s="192">
        <v>0.0</v>
      </c>
      <c r="F121" s="192">
        <v>0.0</v>
      </c>
      <c r="G121" s="192"/>
      <c r="H121" s="192">
        <v>0.0</v>
      </c>
      <c r="I121" s="192">
        <v>0.0</v>
      </c>
      <c r="J121" s="192">
        <v>0.0</v>
      </c>
    </row>
    <row r="122">
      <c r="A122" s="194" t="s">
        <v>594</v>
      </c>
      <c r="B122" s="195">
        <v>44317.0</v>
      </c>
      <c r="C122" s="192">
        <v>0.0</v>
      </c>
      <c r="D122" s="192">
        <v>0.0</v>
      </c>
      <c r="E122" s="192">
        <v>0.0</v>
      </c>
      <c r="F122" s="192">
        <v>0.0</v>
      </c>
      <c r="G122" s="192"/>
      <c r="H122" s="192">
        <v>0.0</v>
      </c>
      <c r="I122" s="192">
        <v>0.0</v>
      </c>
      <c r="J122" s="192">
        <v>0.0</v>
      </c>
    </row>
    <row r="123">
      <c r="A123" s="194" t="s">
        <v>594</v>
      </c>
      <c r="B123" s="195">
        <v>44318.0</v>
      </c>
      <c r="C123" s="192">
        <v>0.0</v>
      </c>
      <c r="D123" s="192">
        <v>0.0</v>
      </c>
      <c r="E123" s="192">
        <v>0.0</v>
      </c>
      <c r="F123" s="192">
        <v>0.0</v>
      </c>
      <c r="G123" s="192"/>
      <c r="H123" s="192">
        <v>0.0</v>
      </c>
      <c r="I123" s="192">
        <v>0.0</v>
      </c>
      <c r="J123" s="192">
        <v>0.0</v>
      </c>
    </row>
    <row r="124">
      <c r="A124" s="194" t="s">
        <v>594</v>
      </c>
      <c r="B124" s="195">
        <v>44319.0</v>
      </c>
      <c r="C124" s="192">
        <v>0.0</v>
      </c>
      <c r="D124" s="192">
        <v>0.0</v>
      </c>
      <c r="E124" s="192">
        <v>0.0</v>
      </c>
      <c r="F124" s="192">
        <v>0.0</v>
      </c>
      <c r="G124" s="192"/>
      <c r="H124" s="192">
        <v>0.0</v>
      </c>
      <c r="I124" s="192">
        <v>0.0</v>
      </c>
      <c r="J124" s="192">
        <v>0.0</v>
      </c>
    </row>
    <row r="125">
      <c r="A125" s="194" t="s">
        <v>594</v>
      </c>
      <c r="B125" s="195">
        <v>44320.0</v>
      </c>
      <c r="C125" s="192">
        <v>7008000.0</v>
      </c>
      <c r="D125" s="192">
        <v>3.1745E7</v>
      </c>
      <c r="E125" s="192">
        <v>3.1514E7</v>
      </c>
      <c r="F125" s="192">
        <v>0.0</v>
      </c>
      <c r="G125" s="192"/>
      <c r="H125" s="192">
        <v>1.62E7</v>
      </c>
      <c r="I125" s="192">
        <v>2.2553E7</v>
      </c>
      <c r="J125" s="192">
        <v>2.2322E7</v>
      </c>
    </row>
    <row r="126">
      <c r="A126" s="194" t="s">
        <v>594</v>
      </c>
      <c r="B126" s="195">
        <v>44321.0</v>
      </c>
      <c r="C126" s="192">
        <v>4.7285E7</v>
      </c>
      <c r="D126" s="192">
        <v>3.56E7</v>
      </c>
      <c r="E126" s="192">
        <v>3.503E7</v>
      </c>
      <c r="F126" s="192">
        <v>0.0</v>
      </c>
      <c r="G126" s="192"/>
      <c r="H126" s="192">
        <v>0.0</v>
      </c>
      <c r="I126" s="192">
        <v>8.2885E7</v>
      </c>
      <c r="J126" s="192">
        <v>8.2315E7</v>
      </c>
    </row>
    <row r="127">
      <c r="A127" s="194" t="s">
        <v>594</v>
      </c>
      <c r="B127" s="195">
        <v>44322.0</v>
      </c>
      <c r="C127" s="192">
        <v>1000000.0</v>
      </c>
      <c r="D127" s="192">
        <v>2.3705E7</v>
      </c>
      <c r="E127" s="192">
        <v>2.356277E7</v>
      </c>
      <c r="F127" s="192">
        <v>0.0</v>
      </c>
      <c r="G127" s="192"/>
      <c r="H127" s="192">
        <v>0.0</v>
      </c>
      <c r="I127" s="192">
        <v>2.4705E7</v>
      </c>
      <c r="J127" s="192">
        <v>2.456277E7</v>
      </c>
    </row>
    <row r="128">
      <c r="A128" s="194" t="s">
        <v>594</v>
      </c>
      <c r="B128" s="195">
        <v>44323.0</v>
      </c>
      <c r="C128" s="192">
        <v>1.2875E7</v>
      </c>
      <c r="D128" s="192">
        <v>4.0E7</v>
      </c>
      <c r="E128" s="192">
        <v>3.976E7</v>
      </c>
      <c r="F128" s="192">
        <v>0.0</v>
      </c>
      <c r="G128" s="192"/>
      <c r="H128" s="192">
        <v>0.0</v>
      </c>
      <c r="I128" s="192">
        <v>5.2875E7</v>
      </c>
      <c r="J128" s="192">
        <v>5.2635E7</v>
      </c>
    </row>
    <row r="129">
      <c r="A129" s="194" t="s">
        <v>594</v>
      </c>
      <c r="B129" s="195">
        <v>44324.0</v>
      </c>
      <c r="C129" s="192">
        <v>3.315E7</v>
      </c>
      <c r="D129" s="192">
        <v>350000.0</v>
      </c>
      <c r="E129" s="192">
        <v>344000.0</v>
      </c>
      <c r="F129" s="192">
        <v>0.0</v>
      </c>
      <c r="G129" s="192"/>
      <c r="H129" s="192">
        <v>0.0</v>
      </c>
      <c r="I129" s="192">
        <v>3.35E7</v>
      </c>
      <c r="J129" s="192">
        <v>3.3494E7</v>
      </c>
    </row>
    <row r="130">
      <c r="A130" s="194" t="s">
        <v>594</v>
      </c>
      <c r="B130" s="195">
        <v>44325.0</v>
      </c>
      <c r="C130" s="192">
        <v>2.695E7</v>
      </c>
      <c r="D130" s="192">
        <v>350000.0</v>
      </c>
      <c r="E130" s="192">
        <v>344000.0</v>
      </c>
      <c r="F130" s="192">
        <v>0.0</v>
      </c>
      <c r="G130" s="192"/>
      <c r="H130" s="192">
        <v>0.0</v>
      </c>
      <c r="I130" s="192">
        <v>2.73E7</v>
      </c>
      <c r="J130" s="192">
        <v>2.7294E7</v>
      </c>
    </row>
    <row r="131">
      <c r="A131" s="194" t="s">
        <v>594</v>
      </c>
      <c r="B131" s="195">
        <v>44326.0</v>
      </c>
      <c r="C131" s="192">
        <v>5.62E7</v>
      </c>
      <c r="D131" s="192">
        <v>7.07E7</v>
      </c>
      <c r="E131" s="192">
        <v>6.98749E7</v>
      </c>
      <c r="F131" s="192">
        <v>0.0</v>
      </c>
      <c r="G131" s="192"/>
      <c r="H131" s="192">
        <v>0.0</v>
      </c>
      <c r="I131" s="192">
        <v>1.269E8</v>
      </c>
      <c r="J131" s="192">
        <v>1.260749E8</v>
      </c>
    </row>
    <row r="132">
      <c r="A132" s="194" t="s">
        <v>594</v>
      </c>
      <c r="B132" s="195">
        <v>44327.0</v>
      </c>
      <c r="C132" s="192">
        <v>1.01E7</v>
      </c>
      <c r="D132" s="192">
        <v>3.5E7</v>
      </c>
      <c r="E132" s="192">
        <v>3.479E7</v>
      </c>
      <c r="F132" s="192">
        <v>8.535E7</v>
      </c>
      <c r="G132" s="192"/>
      <c r="H132" s="192">
        <v>0.0</v>
      </c>
      <c r="I132" s="192">
        <v>1.3045E8</v>
      </c>
      <c r="J132" s="192">
        <v>1.3024E8</v>
      </c>
    </row>
    <row r="133">
      <c r="A133" s="194" t="s">
        <v>594</v>
      </c>
      <c r="B133" s="195">
        <v>44328.0</v>
      </c>
      <c r="C133" s="192">
        <v>3000000.0</v>
      </c>
      <c r="D133" s="192">
        <v>1.435E7</v>
      </c>
      <c r="E133" s="192">
        <v>1.41204E7</v>
      </c>
      <c r="F133" s="192">
        <v>1.35E7</v>
      </c>
      <c r="G133" s="192"/>
      <c r="H133" s="192">
        <v>0.0</v>
      </c>
      <c r="I133" s="192">
        <v>3.085E7</v>
      </c>
      <c r="J133" s="192">
        <v>3.06204E7</v>
      </c>
    </row>
    <row r="134">
      <c r="A134" s="194" t="s">
        <v>594</v>
      </c>
      <c r="B134" s="195">
        <v>44329.0</v>
      </c>
      <c r="C134" s="192">
        <v>1.122E8</v>
      </c>
      <c r="D134" s="192">
        <v>1.05E7</v>
      </c>
      <c r="E134" s="192">
        <v>1.0332E7</v>
      </c>
      <c r="F134" s="192">
        <v>0.0</v>
      </c>
      <c r="G134" s="192"/>
      <c r="H134" s="192">
        <v>0.0</v>
      </c>
      <c r="I134" s="192">
        <v>1.227E8</v>
      </c>
      <c r="J134" s="192">
        <v>1.22532E8</v>
      </c>
    </row>
    <row r="135">
      <c r="A135" s="194" t="s">
        <v>594</v>
      </c>
      <c r="B135" s="195">
        <v>44330.0</v>
      </c>
      <c r="C135" s="192">
        <v>8.4E7</v>
      </c>
      <c r="D135" s="192">
        <v>1.235E7</v>
      </c>
      <c r="E135" s="192">
        <v>1.22519E7</v>
      </c>
      <c r="F135" s="192">
        <v>0.0</v>
      </c>
      <c r="G135" s="192"/>
      <c r="H135" s="192">
        <v>0.0</v>
      </c>
      <c r="I135" s="192">
        <v>9.635E7</v>
      </c>
      <c r="J135" s="192">
        <v>9.62519E7</v>
      </c>
    </row>
    <row r="136">
      <c r="A136" s="194" t="s">
        <v>594</v>
      </c>
      <c r="B136" s="195">
        <v>44331.0</v>
      </c>
      <c r="C136" s="192">
        <v>3000000.0</v>
      </c>
      <c r="D136" s="192">
        <v>0.0</v>
      </c>
      <c r="E136" s="192">
        <v>0.0</v>
      </c>
      <c r="F136" s="192">
        <v>8.91E7</v>
      </c>
      <c r="G136" s="192"/>
      <c r="H136" s="192">
        <v>0.0</v>
      </c>
      <c r="I136" s="192">
        <v>9.21E7</v>
      </c>
      <c r="J136" s="192">
        <v>9.21E7</v>
      </c>
    </row>
    <row r="137">
      <c r="A137" s="194" t="s">
        <v>594</v>
      </c>
      <c r="B137" s="195">
        <v>44332.0</v>
      </c>
      <c r="C137" s="192">
        <v>3.745E7</v>
      </c>
      <c r="D137" s="192">
        <v>0.0</v>
      </c>
      <c r="E137" s="192">
        <v>0.0</v>
      </c>
      <c r="F137" s="192">
        <v>1.5E7</v>
      </c>
      <c r="G137" s="192"/>
      <c r="H137" s="192">
        <v>0.0</v>
      </c>
      <c r="I137" s="192">
        <v>5.245E7</v>
      </c>
      <c r="J137" s="192">
        <v>5.245E7</v>
      </c>
    </row>
    <row r="138">
      <c r="A138" s="194" t="s">
        <v>594</v>
      </c>
      <c r="B138" s="195">
        <v>44333.0</v>
      </c>
      <c r="C138" s="192">
        <v>5.951E7</v>
      </c>
      <c r="D138" s="192">
        <v>4895000.0</v>
      </c>
      <c r="E138" s="192">
        <v>4851680.0</v>
      </c>
      <c r="F138" s="192">
        <v>850000.0</v>
      </c>
      <c r="G138" s="192"/>
      <c r="H138" s="192">
        <v>0.0</v>
      </c>
      <c r="I138" s="192">
        <v>6.5255E7</v>
      </c>
      <c r="J138" s="192">
        <v>6.521168E7</v>
      </c>
    </row>
    <row r="139">
      <c r="A139" s="194" t="s">
        <v>594</v>
      </c>
      <c r="B139" s="195">
        <v>44334.0</v>
      </c>
      <c r="C139" s="192">
        <v>5.159E7</v>
      </c>
      <c r="D139" s="192">
        <v>0.0</v>
      </c>
      <c r="E139" s="192">
        <v>0.0</v>
      </c>
      <c r="F139" s="192">
        <v>2500000.0</v>
      </c>
      <c r="G139" s="192"/>
      <c r="H139" s="192">
        <v>0.0</v>
      </c>
      <c r="I139" s="192">
        <v>5.409E7</v>
      </c>
      <c r="J139" s="192">
        <v>5.409E7</v>
      </c>
    </row>
    <row r="140">
      <c r="A140" s="194" t="s">
        <v>594</v>
      </c>
      <c r="B140" s="195">
        <v>44335.0</v>
      </c>
      <c r="C140" s="192">
        <v>0.0</v>
      </c>
      <c r="D140" s="192">
        <v>3.0E7</v>
      </c>
      <c r="E140" s="192">
        <v>3.0E7</v>
      </c>
      <c r="F140" s="192">
        <v>2400000.0</v>
      </c>
      <c r="G140" s="192"/>
      <c r="H140" s="192">
        <v>0.0</v>
      </c>
      <c r="I140" s="192">
        <v>3.24E7</v>
      </c>
      <c r="J140" s="192">
        <v>3.24E7</v>
      </c>
    </row>
    <row r="141">
      <c r="A141" s="194" t="s">
        <v>594</v>
      </c>
      <c r="B141" s="195">
        <v>44336.0</v>
      </c>
      <c r="C141" s="192">
        <v>2.92E7</v>
      </c>
      <c r="D141" s="192">
        <v>850000.0</v>
      </c>
      <c r="E141" s="192">
        <v>836000.0</v>
      </c>
      <c r="F141" s="192">
        <v>0.0</v>
      </c>
      <c r="G141" s="192"/>
      <c r="H141" s="192">
        <v>0.0</v>
      </c>
      <c r="I141" s="192">
        <v>3.005E7</v>
      </c>
      <c r="J141" s="192">
        <v>3.0036E7</v>
      </c>
    </row>
    <row r="142">
      <c r="A142" s="194" t="s">
        <v>594</v>
      </c>
      <c r="B142" s="195">
        <v>44337.0</v>
      </c>
      <c r="C142" s="192">
        <v>3.0685E7</v>
      </c>
      <c r="D142" s="192">
        <v>3.0E7</v>
      </c>
      <c r="E142" s="192">
        <v>3.0E7</v>
      </c>
      <c r="F142" s="192">
        <v>0.0</v>
      </c>
      <c r="G142" s="192"/>
      <c r="H142" s="192">
        <v>0.0</v>
      </c>
      <c r="I142" s="192">
        <v>6.0685E7</v>
      </c>
      <c r="J142" s="192">
        <v>6.0685E7</v>
      </c>
    </row>
    <row r="143">
      <c r="A143" s="194" t="s">
        <v>594</v>
      </c>
      <c r="B143" s="195">
        <v>44338.0</v>
      </c>
      <c r="C143" s="192">
        <v>2.48E7</v>
      </c>
      <c r="D143" s="192">
        <v>350000.0</v>
      </c>
      <c r="E143" s="192">
        <v>344000.0</v>
      </c>
      <c r="F143" s="192">
        <v>0.0</v>
      </c>
      <c r="G143" s="192"/>
      <c r="H143" s="192">
        <v>0.0</v>
      </c>
      <c r="I143" s="192">
        <v>2.515E7</v>
      </c>
      <c r="J143" s="192">
        <v>2.5144E7</v>
      </c>
    </row>
    <row r="144">
      <c r="A144" s="194" t="s">
        <v>594</v>
      </c>
      <c r="B144" s="195">
        <v>44339.0</v>
      </c>
      <c r="C144" s="192">
        <v>1350000.0</v>
      </c>
      <c r="D144" s="192">
        <v>1.0E8</v>
      </c>
      <c r="E144" s="192">
        <v>9.84E7</v>
      </c>
      <c r="F144" s="192">
        <v>4.685E7</v>
      </c>
      <c r="G144" s="192"/>
      <c r="H144" s="192">
        <v>190000.0</v>
      </c>
      <c r="I144" s="192">
        <v>1.4801E8</v>
      </c>
      <c r="J144" s="192">
        <v>1.4641E8</v>
      </c>
    </row>
    <row r="145">
      <c r="A145" s="194" t="s">
        <v>594</v>
      </c>
      <c r="B145" s="195">
        <v>44340.0</v>
      </c>
      <c r="C145" s="192">
        <v>3.1E7</v>
      </c>
      <c r="D145" s="192">
        <v>1000000.0</v>
      </c>
      <c r="E145" s="192">
        <v>985000.0</v>
      </c>
      <c r="F145" s="192">
        <v>3.55075E7</v>
      </c>
      <c r="G145" s="192"/>
      <c r="H145" s="192">
        <v>0.0</v>
      </c>
      <c r="I145" s="192">
        <v>6.75075E7</v>
      </c>
      <c r="J145" s="192">
        <v>6.74925E7</v>
      </c>
    </row>
    <row r="146">
      <c r="A146" s="194" t="s">
        <v>594</v>
      </c>
      <c r="B146" s="195">
        <v>44341.0</v>
      </c>
      <c r="C146" s="192">
        <v>4.6E7</v>
      </c>
      <c r="D146" s="192">
        <v>0.0</v>
      </c>
      <c r="E146" s="192">
        <v>0.0</v>
      </c>
      <c r="F146" s="192">
        <v>1.2375E8</v>
      </c>
      <c r="G146" s="192"/>
      <c r="H146" s="192">
        <v>0.0</v>
      </c>
      <c r="I146" s="192">
        <v>1.6975E8</v>
      </c>
      <c r="J146" s="192">
        <v>1.6975E8</v>
      </c>
    </row>
    <row r="147">
      <c r="A147" s="194" t="s">
        <v>594</v>
      </c>
      <c r="B147" s="195">
        <v>44342.0</v>
      </c>
      <c r="C147" s="192">
        <v>2.37E7</v>
      </c>
      <c r="D147" s="192">
        <v>0.0</v>
      </c>
      <c r="E147" s="192">
        <v>0.0</v>
      </c>
      <c r="F147" s="192">
        <v>1080000.0</v>
      </c>
      <c r="G147" s="192"/>
      <c r="H147" s="192">
        <v>0.0</v>
      </c>
      <c r="I147" s="192">
        <v>2.478E7</v>
      </c>
      <c r="J147" s="192">
        <v>2.478E7</v>
      </c>
    </row>
    <row r="148">
      <c r="A148" s="194" t="s">
        <v>594</v>
      </c>
      <c r="B148" s="195">
        <v>44343.0</v>
      </c>
      <c r="C148" s="192">
        <v>4.112E7</v>
      </c>
      <c r="D148" s="192">
        <v>0.0</v>
      </c>
      <c r="E148" s="192">
        <v>0.0</v>
      </c>
      <c r="F148" s="192">
        <v>0.0</v>
      </c>
      <c r="G148" s="192"/>
      <c r="H148" s="192">
        <v>0.0</v>
      </c>
      <c r="I148" s="192">
        <v>4.112E7</v>
      </c>
      <c r="J148" s="192">
        <v>4.112E7</v>
      </c>
    </row>
    <row r="149">
      <c r="A149" s="194" t="s">
        <v>594</v>
      </c>
      <c r="B149" s="195">
        <v>44344.0</v>
      </c>
      <c r="C149" s="192">
        <v>1.5E8</v>
      </c>
      <c r="D149" s="192">
        <v>8.8575E7</v>
      </c>
      <c r="E149" s="192">
        <v>8.729E7</v>
      </c>
      <c r="F149" s="192">
        <v>9.15E7</v>
      </c>
      <c r="G149" s="192"/>
      <c r="H149" s="192">
        <v>0.0</v>
      </c>
      <c r="I149" s="192">
        <v>3.30075E8</v>
      </c>
      <c r="J149" s="192">
        <v>3.2879E8</v>
      </c>
    </row>
    <row r="150">
      <c r="A150" s="194" t="s">
        <v>594</v>
      </c>
      <c r="B150" s="195">
        <v>44345.0</v>
      </c>
      <c r="C150" s="192">
        <v>2.385E7</v>
      </c>
      <c r="D150" s="192">
        <v>0.0</v>
      </c>
      <c r="E150" s="192">
        <v>0.0</v>
      </c>
      <c r="F150" s="192">
        <v>5.015E7</v>
      </c>
      <c r="G150" s="192"/>
      <c r="H150" s="192">
        <v>0.0</v>
      </c>
      <c r="I150" s="192">
        <v>7.4E7</v>
      </c>
      <c r="J150" s="192">
        <v>7.4E7</v>
      </c>
    </row>
    <row r="151">
      <c r="A151" s="194" t="s">
        <v>594</v>
      </c>
      <c r="B151" s="195">
        <v>44346.0</v>
      </c>
      <c r="C151" s="192">
        <v>1.825E7</v>
      </c>
      <c r="D151" s="192">
        <v>0.0</v>
      </c>
      <c r="E151" s="192">
        <v>0.0</v>
      </c>
      <c r="F151" s="192">
        <v>0.0</v>
      </c>
      <c r="G151" s="192"/>
      <c r="H151" s="192">
        <v>0.0</v>
      </c>
      <c r="I151" s="192">
        <v>1.825E7</v>
      </c>
      <c r="J151" s="192">
        <v>1.825E7</v>
      </c>
    </row>
    <row r="152">
      <c r="A152" s="194" t="s">
        <v>594</v>
      </c>
      <c r="B152" s="195">
        <v>44347.0</v>
      </c>
      <c r="C152" s="192">
        <v>1.1384E8</v>
      </c>
      <c r="D152" s="192">
        <v>0.0</v>
      </c>
      <c r="E152" s="192">
        <v>0.0</v>
      </c>
      <c r="F152" s="192">
        <v>4.606E7</v>
      </c>
      <c r="G152" s="192"/>
      <c r="H152" s="192">
        <v>0.0</v>
      </c>
      <c r="I152" s="192">
        <v>1.599E8</v>
      </c>
      <c r="J152" s="192">
        <v>1.599E8</v>
      </c>
    </row>
    <row r="153">
      <c r="A153" s="194" t="s">
        <v>671</v>
      </c>
      <c r="B153" s="195">
        <v>44348.0</v>
      </c>
      <c r="C153" s="192">
        <v>4.396E7</v>
      </c>
      <c r="D153" s="192">
        <v>0.0</v>
      </c>
      <c r="E153" s="192">
        <v>0.0</v>
      </c>
      <c r="F153" s="192">
        <v>0.0</v>
      </c>
      <c r="G153" s="192"/>
      <c r="H153" s="192">
        <v>0.0</v>
      </c>
      <c r="I153" s="192">
        <v>4.396E7</v>
      </c>
      <c r="J153" s="192">
        <v>4.396E7</v>
      </c>
    </row>
    <row r="154">
      <c r="A154" s="194" t="s">
        <v>671</v>
      </c>
      <c r="B154" s="195">
        <v>44349.0</v>
      </c>
      <c r="C154" s="192">
        <v>0.0</v>
      </c>
      <c r="D154" s="192">
        <v>0.0</v>
      </c>
      <c r="E154" s="192">
        <v>0.0</v>
      </c>
      <c r="F154" s="192">
        <v>0.0</v>
      </c>
      <c r="G154" s="192"/>
      <c r="H154" s="192">
        <v>0.0</v>
      </c>
      <c r="I154" s="192">
        <v>0.0</v>
      </c>
      <c r="J154" s="192">
        <v>0.0</v>
      </c>
    </row>
    <row r="155">
      <c r="A155" s="194" t="s">
        <v>671</v>
      </c>
      <c r="B155" s="195">
        <v>44350.0</v>
      </c>
      <c r="C155" s="192">
        <v>0.0</v>
      </c>
      <c r="D155" s="192">
        <v>0.0</v>
      </c>
      <c r="E155" s="192">
        <v>0.0</v>
      </c>
      <c r="F155" s="192">
        <v>0.0</v>
      </c>
      <c r="G155" s="192"/>
      <c r="H155" s="192">
        <v>0.0</v>
      </c>
      <c r="I155" s="192">
        <v>0.0</v>
      </c>
      <c r="J155" s="192">
        <v>0.0</v>
      </c>
    </row>
    <row r="156">
      <c r="A156" s="194" t="s">
        <v>671</v>
      </c>
      <c r="B156" s="195">
        <v>44351.0</v>
      </c>
      <c r="C156" s="192">
        <v>0.0</v>
      </c>
      <c r="D156" s="192">
        <v>0.0</v>
      </c>
      <c r="E156" s="192">
        <v>0.0</v>
      </c>
      <c r="F156" s="192">
        <v>0.0</v>
      </c>
      <c r="G156" s="192"/>
      <c r="H156" s="192">
        <v>0.0</v>
      </c>
      <c r="I156" s="192">
        <v>0.0</v>
      </c>
      <c r="J156" s="192">
        <v>0.0</v>
      </c>
    </row>
    <row r="157">
      <c r="A157" s="194" t="s">
        <v>671</v>
      </c>
      <c r="B157" s="195">
        <v>44352.0</v>
      </c>
      <c r="C157" s="192">
        <v>0.0</v>
      </c>
      <c r="D157" s="192">
        <v>0.0</v>
      </c>
      <c r="E157" s="192">
        <v>0.0</v>
      </c>
      <c r="F157" s="192">
        <v>0.0</v>
      </c>
      <c r="G157" s="192"/>
      <c r="H157" s="192">
        <v>0.0</v>
      </c>
      <c r="I157" s="192">
        <v>0.0</v>
      </c>
      <c r="J157" s="192">
        <v>0.0</v>
      </c>
    </row>
    <row r="158">
      <c r="A158" s="194" t="s">
        <v>671</v>
      </c>
      <c r="B158" s="195">
        <v>44353.0</v>
      </c>
      <c r="C158" s="192">
        <v>0.0</v>
      </c>
      <c r="D158" s="192">
        <v>0.0</v>
      </c>
      <c r="E158" s="192">
        <v>0.0</v>
      </c>
      <c r="F158" s="192">
        <v>0.0</v>
      </c>
      <c r="G158" s="192"/>
      <c r="H158" s="192">
        <v>0.0</v>
      </c>
      <c r="I158" s="192">
        <v>0.0</v>
      </c>
      <c r="J158" s="192">
        <v>0.0</v>
      </c>
    </row>
    <row r="159">
      <c r="A159" s="194" t="s">
        <v>671</v>
      </c>
      <c r="B159" s="195">
        <v>44354.0</v>
      </c>
      <c r="C159" s="192">
        <v>0.0</v>
      </c>
      <c r="D159" s="192">
        <v>0.0</v>
      </c>
      <c r="E159" s="192">
        <v>0.0</v>
      </c>
      <c r="F159" s="192">
        <v>0.0</v>
      </c>
      <c r="G159" s="192"/>
      <c r="H159" s="192">
        <v>0.0</v>
      </c>
      <c r="I159" s="192">
        <v>0.0</v>
      </c>
      <c r="J159" s="192">
        <v>0.0</v>
      </c>
    </row>
    <row r="160">
      <c r="A160" s="194" t="s">
        <v>671</v>
      </c>
      <c r="B160" s="195">
        <v>44355.0</v>
      </c>
      <c r="C160" s="192">
        <v>0.0</v>
      </c>
      <c r="D160" s="192">
        <v>0.0</v>
      </c>
      <c r="E160" s="192">
        <v>0.0</v>
      </c>
      <c r="F160" s="192">
        <v>0.0</v>
      </c>
      <c r="G160" s="192"/>
      <c r="H160" s="192">
        <v>0.0</v>
      </c>
      <c r="I160" s="192">
        <v>0.0</v>
      </c>
      <c r="J160" s="192">
        <v>0.0</v>
      </c>
    </row>
    <row r="161">
      <c r="A161" s="194" t="s">
        <v>671</v>
      </c>
      <c r="B161" s="195">
        <v>44356.0</v>
      </c>
      <c r="C161" s="192">
        <v>0.0</v>
      </c>
      <c r="D161" s="192">
        <v>0.0</v>
      </c>
      <c r="E161" s="192">
        <v>0.0</v>
      </c>
      <c r="F161" s="192">
        <v>0.0</v>
      </c>
      <c r="G161" s="192"/>
      <c r="H161" s="192">
        <v>0.0</v>
      </c>
      <c r="I161" s="192">
        <v>0.0</v>
      </c>
      <c r="J161" s="192">
        <v>0.0</v>
      </c>
    </row>
    <row r="162">
      <c r="A162" s="194" t="s">
        <v>671</v>
      </c>
      <c r="B162" s="195">
        <v>44357.0</v>
      </c>
      <c r="C162" s="192">
        <v>0.0</v>
      </c>
      <c r="D162" s="192">
        <v>0.0</v>
      </c>
      <c r="E162" s="192">
        <v>0.0</v>
      </c>
      <c r="F162" s="192">
        <v>0.0</v>
      </c>
      <c r="G162" s="192"/>
      <c r="H162" s="192">
        <v>0.0</v>
      </c>
      <c r="I162" s="192">
        <v>0.0</v>
      </c>
      <c r="J162" s="192">
        <v>0.0</v>
      </c>
    </row>
    <row r="163">
      <c r="A163" s="194" t="s">
        <v>671</v>
      </c>
      <c r="B163" s="195">
        <v>44358.0</v>
      </c>
      <c r="C163" s="192">
        <v>0.0</v>
      </c>
      <c r="D163" s="192">
        <v>0.0</v>
      </c>
      <c r="E163" s="192">
        <v>0.0</v>
      </c>
      <c r="F163" s="192">
        <v>0.0</v>
      </c>
      <c r="G163" s="192"/>
      <c r="H163" s="192">
        <v>0.0</v>
      </c>
      <c r="I163" s="192">
        <v>0.0</v>
      </c>
      <c r="J163" s="192">
        <v>0.0</v>
      </c>
    </row>
    <row r="164">
      <c r="A164" s="194" t="s">
        <v>671</v>
      </c>
      <c r="B164" s="195">
        <v>44359.0</v>
      </c>
      <c r="C164" s="192">
        <v>0.0</v>
      </c>
      <c r="D164" s="192">
        <v>0.0</v>
      </c>
      <c r="E164" s="192">
        <v>0.0</v>
      </c>
      <c r="F164" s="192">
        <v>0.0</v>
      </c>
      <c r="G164" s="192"/>
      <c r="H164" s="192">
        <v>0.0</v>
      </c>
      <c r="I164" s="192">
        <v>0.0</v>
      </c>
      <c r="J164" s="192">
        <v>0.0</v>
      </c>
    </row>
    <row r="165">
      <c r="A165" s="194" t="s">
        <v>671</v>
      </c>
      <c r="B165" s="195">
        <v>44360.0</v>
      </c>
      <c r="C165" s="192">
        <v>0.0</v>
      </c>
      <c r="D165" s="192">
        <v>0.0</v>
      </c>
      <c r="E165" s="192">
        <v>0.0</v>
      </c>
      <c r="F165" s="192">
        <v>0.0</v>
      </c>
      <c r="G165" s="192"/>
      <c r="H165" s="192">
        <v>0.0</v>
      </c>
      <c r="I165" s="192">
        <v>0.0</v>
      </c>
      <c r="J165" s="192">
        <v>0.0</v>
      </c>
    </row>
    <row r="166">
      <c r="A166" s="194" t="s">
        <v>671</v>
      </c>
      <c r="B166" s="195">
        <v>44361.0</v>
      </c>
      <c r="C166" s="192">
        <v>0.0</v>
      </c>
      <c r="D166" s="192">
        <v>0.0</v>
      </c>
      <c r="E166" s="192">
        <v>0.0</v>
      </c>
      <c r="F166" s="192">
        <v>0.0</v>
      </c>
      <c r="G166" s="192"/>
      <c r="H166" s="192">
        <v>0.0</v>
      </c>
      <c r="I166" s="192">
        <v>0.0</v>
      </c>
      <c r="J166" s="192">
        <v>0.0</v>
      </c>
    </row>
    <row r="167">
      <c r="A167" s="194" t="s">
        <v>671</v>
      </c>
      <c r="B167" s="195">
        <v>44362.0</v>
      </c>
      <c r="C167" s="192">
        <v>0.0</v>
      </c>
      <c r="D167" s="192">
        <v>0.0</v>
      </c>
      <c r="E167" s="192">
        <v>0.0</v>
      </c>
      <c r="F167" s="192">
        <v>0.0</v>
      </c>
      <c r="G167" s="192"/>
      <c r="H167" s="192">
        <v>0.0</v>
      </c>
      <c r="I167" s="192">
        <v>0.0</v>
      </c>
      <c r="J167" s="192">
        <v>0.0</v>
      </c>
    </row>
    <row r="168">
      <c r="A168" s="194" t="s">
        <v>671</v>
      </c>
      <c r="B168" s="195">
        <v>44363.0</v>
      </c>
      <c r="C168" s="192">
        <v>0.0</v>
      </c>
      <c r="D168" s="192">
        <v>0.0</v>
      </c>
      <c r="E168" s="192">
        <v>0.0</v>
      </c>
      <c r="F168" s="192">
        <v>0.0</v>
      </c>
      <c r="G168" s="192"/>
      <c r="H168" s="192">
        <v>0.0</v>
      </c>
      <c r="I168" s="192">
        <v>0.0</v>
      </c>
      <c r="J168" s="192">
        <v>0.0</v>
      </c>
    </row>
    <row r="169">
      <c r="A169" s="194" t="s">
        <v>671</v>
      </c>
      <c r="B169" s="195">
        <v>44364.0</v>
      </c>
      <c r="C169" s="192">
        <v>0.0</v>
      </c>
      <c r="D169" s="192">
        <v>0.0</v>
      </c>
      <c r="E169" s="192">
        <v>0.0</v>
      </c>
      <c r="F169" s="192">
        <v>0.0</v>
      </c>
      <c r="G169" s="192"/>
      <c r="H169" s="192">
        <v>0.0</v>
      </c>
      <c r="I169" s="192">
        <v>0.0</v>
      </c>
      <c r="J169" s="192">
        <v>0.0</v>
      </c>
    </row>
    <row r="170">
      <c r="A170" s="194" t="s">
        <v>671</v>
      </c>
      <c r="B170" s="195">
        <v>44365.0</v>
      </c>
      <c r="C170" s="192">
        <v>0.0</v>
      </c>
      <c r="D170" s="192">
        <v>0.0</v>
      </c>
      <c r="E170" s="192">
        <v>0.0</v>
      </c>
      <c r="F170" s="192">
        <v>0.0</v>
      </c>
      <c r="G170" s="192"/>
      <c r="H170" s="192">
        <v>1.458E7</v>
      </c>
      <c r="I170" s="192">
        <v>-1.458E7</v>
      </c>
      <c r="J170" s="192">
        <v>-1.458E7</v>
      </c>
    </row>
    <row r="171">
      <c r="A171" s="194" t="s">
        <v>671</v>
      </c>
      <c r="B171" s="195">
        <v>44366.0</v>
      </c>
      <c r="C171" s="192">
        <v>0.0</v>
      </c>
      <c r="D171" s="192">
        <v>0.0</v>
      </c>
      <c r="E171" s="192">
        <v>0.0</v>
      </c>
      <c r="F171" s="192">
        <v>0.0</v>
      </c>
      <c r="G171" s="192"/>
      <c r="H171" s="192">
        <v>0.0</v>
      </c>
      <c r="I171" s="192">
        <v>0.0</v>
      </c>
      <c r="J171" s="192">
        <v>0.0</v>
      </c>
    </row>
    <row r="172">
      <c r="A172" s="194" t="s">
        <v>671</v>
      </c>
      <c r="B172" s="195">
        <v>44367.0</v>
      </c>
      <c r="C172" s="192">
        <v>0.0</v>
      </c>
      <c r="D172" s="192">
        <v>0.0</v>
      </c>
      <c r="E172" s="192">
        <v>0.0</v>
      </c>
      <c r="F172" s="192">
        <v>0.0</v>
      </c>
      <c r="G172" s="192"/>
      <c r="H172" s="192">
        <v>0.0</v>
      </c>
      <c r="I172" s="192">
        <v>0.0</v>
      </c>
      <c r="J172" s="192">
        <v>0.0</v>
      </c>
    </row>
    <row r="173">
      <c r="A173" s="194" t="s">
        <v>671</v>
      </c>
      <c r="B173" s="195">
        <v>44368.0</v>
      </c>
      <c r="C173" s="192">
        <v>0.0</v>
      </c>
      <c r="D173" s="192">
        <v>0.0</v>
      </c>
      <c r="E173" s="192">
        <v>0.0</v>
      </c>
      <c r="F173" s="192">
        <v>0.0</v>
      </c>
      <c r="G173" s="192"/>
      <c r="H173" s="192">
        <v>0.0</v>
      </c>
      <c r="I173" s="192">
        <v>0.0</v>
      </c>
      <c r="J173" s="192">
        <v>0.0</v>
      </c>
    </row>
    <row r="174">
      <c r="A174" s="194" t="s">
        <v>671</v>
      </c>
      <c r="B174" s="195">
        <v>44369.0</v>
      </c>
      <c r="C174" s="192">
        <v>0.0</v>
      </c>
      <c r="D174" s="192">
        <v>0.0</v>
      </c>
      <c r="E174" s="192">
        <v>0.0</v>
      </c>
      <c r="F174" s="192">
        <v>0.0</v>
      </c>
      <c r="G174" s="192"/>
      <c r="H174" s="192">
        <v>0.0</v>
      </c>
      <c r="I174" s="192">
        <v>0.0</v>
      </c>
      <c r="J174" s="192">
        <v>0.0</v>
      </c>
    </row>
    <row r="175">
      <c r="A175" s="194" t="s">
        <v>671</v>
      </c>
      <c r="B175" s="195">
        <v>44370.0</v>
      </c>
      <c r="C175" s="192">
        <v>0.0</v>
      </c>
      <c r="D175" s="192">
        <v>0.0</v>
      </c>
      <c r="E175" s="192">
        <v>0.0</v>
      </c>
      <c r="F175" s="192">
        <v>0.0</v>
      </c>
      <c r="G175" s="192"/>
      <c r="H175" s="192">
        <v>0.0</v>
      </c>
      <c r="I175" s="192">
        <v>0.0</v>
      </c>
      <c r="J175" s="192">
        <v>0.0</v>
      </c>
    </row>
    <row r="176">
      <c r="A176" s="194" t="s">
        <v>671</v>
      </c>
      <c r="B176" s="195">
        <v>44371.0</v>
      </c>
      <c r="C176" s="192">
        <v>0.0</v>
      </c>
      <c r="D176" s="192">
        <v>0.0</v>
      </c>
      <c r="E176" s="192">
        <v>0.0</v>
      </c>
      <c r="F176" s="192">
        <v>0.0</v>
      </c>
      <c r="G176" s="192"/>
      <c r="H176" s="192">
        <v>0.0</v>
      </c>
      <c r="I176" s="192">
        <v>0.0</v>
      </c>
      <c r="J176" s="192">
        <v>0.0</v>
      </c>
    </row>
    <row r="177">
      <c r="A177" s="194" t="s">
        <v>671</v>
      </c>
      <c r="B177" s="195">
        <v>44372.0</v>
      </c>
      <c r="C177" s="192">
        <v>0.0</v>
      </c>
      <c r="D177" s="192">
        <v>0.0</v>
      </c>
      <c r="E177" s="192">
        <v>0.0</v>
      </c>
      <c r="F177" s="192">
        <v>0.0</v>
      </c>
      <c r="G177" s="192"/>
      <c r="H177" s="192">
        <v>0.0</v>
      </c>
      <c r="I177" s="192">
        <v>0.0</v>
      </c>
      <c r="J177" s="192">
        <v>0.0</v>
      </c>
    </row>
    <row r="178">
      <c r="A178" s="194" t="s">
        <v>671</v>
      </c>
      <c r="B178" s="195">
        <v>44373.0</v>
      </c>
      <c r="C178" s="192">
        <v>0.0</v>
      </c>
      <c r="D178" s="192">
        <v>0.0</v>
      </c>
      <c r="E178" s="192">
        <v>0.0</v>
      </c>
      <c r="F178" s="192">
        <v>0.0</v>
      </c>
      <c r="G178" s="192"/>
      <c r="H178" s="192">
        <v>0.0</v>
      </c>
      <c r="I178" s="192">
        <v>0.0</v>
      </c>
      <c r="J178" s="192">
        <v>0.0</v>
      </c>
    </row>
    <row r="179">
      <c r="A179" s="194" t="s">
        <v>671</v>
      </c>
      <c r="B179" s="195">
        <v>44374.0</v>
      </c>
      <c r="C179" s="192">
        <v>0.0</v>
      </c>
      <c r="D179" s="192">
        <v>0.0</v>
      </c>
      <c r="E179" s="192">
        <v>0.0</v>
      </c>
      <c r="F179" s="192">
        <v>0.0</v>
      </c>
      <c r="G179" s="192"/>
      <c r="H179" s="192">
        <v>0.0</v>
      </c>
      <c r="I179" s="192">
        <v>0.0</v>
      </c>
      <c r="J179" s="192">
        <v>0.0</v>
      </c>
    </row>
    <row r="180">
      <c r="A180" s="194" t="s">
        <v>671</v>
      </c>
      <c r="B180" s="195">
        <v>44375.0</v>
      </c>
      <c r="C180" s="192">
        <v>0.0</v>
      </c>
      <c r="D180" s="192">
        <v>0.0</v>
      </c>
      <c r="E180" s="192">
        <v>0.0</v>
      </c>
      <c r="F180" s="192">
        <v>0.0</v>
      </c>
      <c r="G180" s="192"/>
      <c r="H180" s="192">
        <v>0.0</v>
      </c>
      <c r="I180" s="192">
        <v>0.0</v>
      </c>
      <c r="J180" s="192">
        <v>0.0</v>
      </c>
    </row>
    <row r="181">
      <c r="A181" s="194" t="s">
        <v>671</v>
      </c>
      <c r="B181" s="195">
        <v>44376.0</v>
      </c>
      <c r="C181" s="192">
        <v>0.0</v>
      </c>
      <c r="D181" s="192">
        <v>0.0</v>
      </c>
      <c r="E181" s="192">
        <v>0.0</v>
      </c>
      <c r="F181" s="192">
        <v>0.0</v>
      </c>
      <c r="G181" s="192"/>
      <c r="H181" s="192">
        <v>0.0</v>
      </c>
      <c r="I181" s="192">
        <v>0.0</v>
      </c>
      <c r="J181" s="192">
        <v>0.0</v>
      </c>
    </row>
    <row r="182">
      <c r="A182" s="194" t="s">
        <v>671</v>
      </c>
      <c r="B182" s="195">
        <v>44377.0</v>
      </c>
      <c r="C182" s="192">
        <v>0.0</v>
      </c>
      <c r="D182" s="192">
        <v>0.0</v>
      </c>
      <c r="E182" s="192">
        <v>0.0</v>
      </c>
      <c r="F182" s="192">
        <v>0.0</v>
      </c>
      <c r="G182" s="192"/>
      <c r="H182" s="192">
        <v>0.0</v>
      </c>
      <c r="I182" s="192">
        <v>0.0</v>
      </c>
      <c r="J182" s="192">
        <v>0.0</v>
      </c>
    </row>
    <row r="183">
      <c r="A183" s="194" t="s">
        <v>671</v>
      </c>
      <c r="B183" s="195">
        <v>44378.0</v>
      </c>
      <c r="C183" s="192">
        <v>0.0</v>
      </c>
      <c r="D183" s="192">
        <v>0.0</v>
      </c>
      <c r="E183" s="192">
        <v>0.0</v>
      </c>
      <c r="F183" s="192">
        <v>0.0</v>
      </c>
      <c r="G183" s="192"/>
      <c r="H183" s="192">
        <v>0.0</v>
      </c>
      <c r="I183" s="192">
        <v>0.0</v>
      </c>
      <c r="J183" s="192">
        <v>0.0</v>
      </c>
    </row>
    <row r="184">
      <c r="A184" s="194" t="s">
        <v>688</v>
      </c>
      <c r="B184" s="195">
        <v>44379.0</v>
      </c>
      <c r="C184" s="192">
        <v>0.0</v>
      </c>
      <c r="D184" s="192">
        <v>0.0</v>
      </c>
      <c r="E184" s="192">
        <v>0.0</v>
      </c>
      <c r="F184" s="192">
        <v>0.0</v>
      </c>
      <c r="G184" s="192"/>
      <c r="H184" s="192">
        <v>0.0</v>
      </c>
      <c r="I184" s="192">
        <v>0.0</v>
      </c>
      <c r="J184" s="192">
        <v>0.0</v>
      </c>
    </row>
    <row r="185">
      <c r="A185" s="194" t="s">
        <v>688</v>
      </c>
      <c r="B185" s="195">
        <v>44380.0</v>
      </c>
      <c r="C185" s="192">
        <v>0.0</v>
      </c>
      <c r="D185" s="192">
        <v>0.0</v>
      </c>
      <c r="E185" s="192">
        <v>0.0</v>
      </c>
      <c r="F185" s="192">
        <v>0.0</v>
      </c>
      <c r="G185" s="192"/>
      <c r="H185" s="192">
        <v>0.0</v>
      </c>
      <c r="I185" s="192">
        <v>0.0</v>
      </c>
      <c r="J185" s="192">
        <v>0.0</v>
      </c>
    </row>
    <row r="186">
      <c r="A186" s="194" t="s">
        <v>688</v>
      </c>
      <c r="B186" s="195">
        <v>44381.0</v>
      </c>
      <c r="C186" s="192">
        <v>0.0</v>
      </c>
      <c r="D186" s="192">
        <v>0.0</v>
      </c>
      <c r="E186" s="192">
        <v>0.0</v>
      </c>
      <c r="F186" s="192">
        <v>0.0</v>
      </c>
      <c r="G186" s="192"/>
      <c r="H186" s="192">
        <v>0.0</v>
      </c>
      <c r="I186" s="192">
        <v>0.0</v>
      </c>
      <c r="J186" s="192">
        <v>0.0</v>
      </c>
    </row>
    <row r="187">
      <c r="A187" s="194" t="s">
        <v>688</v>
      </c>
      <c r="B187" s="195">
        <v>44382.0</v>
      </c>
      <c r="C187" s="192">
        <v>0.0</v>
      </c>
      <c r="D187" s="192">
        <v>0.0</v>
      </c>
      <c r="E187" s="192">
        <v>0.0</v>
      </c>
      <c r="F187" s="192">
        <v>0.0</v>
      </c>
      <c r="G187" s="192"/>
      <c r="H187" s="192">
        <v>0.0</v>
      </c>
      <c r="I187" s="192">
        <v>0.0</v>
      </c>
      <c r="J187" s="192">
        <v>0.0</v>
      </c>
    </row>
    <row r="188">
      <c r="A188" s="194" t="s">
        <v>688</v>
      </c>
      <c r="B188" s="195">
        <v>44383.0</v>
      </c>
      <c r="C188" s="192">
        <v>0.0</v>
      </c>
      <c r="D188" s="192">
        <v>0.0</v>
      </c>
      <c r="E188" s="192">
        <v>0.0</v>
      </c>
      <c r="F188" s="192">
        <v>0.0</v>
      </c>
      <c r="G188" s="192"/>
      <c r="H188" s="192">
        <v>0.0</v>
      </c>
      <c r="I188" s="192">
        <v>0.0</v>
      </c>
      <c r="J188" s="192">
        <v>0.0</v>
      </c>
    </row>
    <row r="189">
      <c r="A189" s="194" t="s">
        <v>688</v>
      </c>
      <c r="B189" s="195">
        <v>44384.0</v>
      </c>
      <c r="C189" s="192">
        <v>0.0</v>
      </c>
      <c r="D189" s="192">
        <v>0.0</v>
      </c>
      <c r="E189" s="192">
        <v>0.0</v>
      </c>
      <c r="F189" s="192">
        <v>0.0</v>
      </c>
      <c r="G189" s="192"/>
      <c r="H189" s="192">
        <v>0.0</v>
      </c>
      <c r="I189" s="192">
        <v>0.0</v>
      </c>
      <c r="J189" s="192">
        <v>0.0</v>
      </c>
    </row>
    <row r="190">
      <c r="A190" s="194" t="s">
        <v>688</v>
      </c>
      <c r="B190" s="195">
        <v>44385.0</v>
      </c>
      <c r="C190" s="192">
        <v>0.0</v>
      </c>
      <c r="D190" s="192">
        <v>0.0</v>
      </c>
      <c r="E190" s="192">
        <v>0.0</v>
      </c>
      <c r="F190" s="192">
        <v>0.0</v>
      </c>
      <c r="G190" s="192"/>
      <c r="H190" s="192">
        <v>0.0</v>
      </c>
      <c r="I190" s="192">
        <v>0.0</v>
      </c>
      <c r="J190" s="192">
        <v>0.0</v>
      </c>
    </row>
    <row r="191">
      <c r="A191" s="194" t="s">
        <v>688</v>
      </c>
      <c r="B191" s="195">
        <v>44386.0</v>
      </c>
      <c r="C191" s="192">
        <v>0.0</v>
      </c>
      <c r="D191" s="192">
        <v>0.0</v>
      </c>
      <c r="E191" s="192">
        <v>0.0</v>
      </c>
      <c r="F191" s="192">
        <v>0.0</v>
      </c>
      <c r="G191" s="192"/>
      <c r="H191" s="192">
        <v>0.0</v>
      </c>
      <c r="I191" s="192">
        <v>0.0</v>
      </c>
      <c r="J191" s="192">
        <v>0.0</v>
      </c>
    </row>
    <row r="192">
      <c r="A192" s="194" t="s">
        <v>688</v>
      </c>
      <c r="B192" s="195">
        <v>44387.0</v>
      </c>
      <c r="C192" s="192">
        <v>0.0</v>
      </c>
      <c r="D192" s="192">
        <v>0.0</v>
      </c>
      <c r="E192" s="192">
        <v>0.0</v>
      </c>
      <c r="F192" s="192">
        <v>0.0</v>
      </c>
      <c r="G192" s="192"/>
      <c r="H192" s="192">
        <v>0.0</v>
      </c>
      <c r="I192" s="192">
        <v>0.0</v>
      </c>
      <c r="J192" s="192">
        <v>0.0</v>
      </c>
    </row>
    <row r="193">
      <c r="A193" s="194" t="s">
        <v>688</v>
      </c>
      <c r="B193" s="195">
        <v>44388.0</v>
      </c>
      <c r="C193" s="192">
        <v>0.0</v>
      </c>
      <c r="D193" s="192">
        <v>0.0</v>
      </c>
      <c r="E193" s="192">
        <v>0.0</v>
      </c>
      <c r="F193" s="192">
        <v>0.0</v>
      </c>
      <c r="G193" s="192"/>
      <c r="H193" s="192">
        <v>0.0</v>
      </c>
      <c r="I193" s="192">
        <v>0.0</v>
      </c>
      <c r="J193" s="192">
        <v>0.0</v>
      </c>
    </row>
    <row r="194">
      <c r="A194" s="194" t="s">
        <v>688</v>
      </c>
      <c r="B194" s="195">
        <v>44389.0</v>
      </c>
      <c r="C194" s="192">
        <v>0.0</v>
      </c>
      <c r="D194" s="192">
        <v>0.0</v>
      </c>
      <c r="E194" s="192">
        <v>0.0</v>
      </c>
      <c r="F194" s="192">
        <v>0.0</v>
      </c>
      <c r="G194" s="192"/>
      <c r="H194" s="192">
        <v>0.0</v>
      </c>
      <c r="I194" s="192">
        <v>0.0</v>
      </c>
      <c r="J194" s="192">
        <v>0.0</v>
      </c>
    </row>
    <row r="195">
      <c r="A195" s="194" t="s">
        <v>688</v>
      </c>
      <c r="B195" s="195">
        <v>44390.0</v>
      </c>
      <c r="C195" s="192">
        <v>0.0</v>
      </c>
      <c r="D195" s="192">
        <v>0.0</v>
      </c>
      <c r="E195" s="192">
        <v>0.0</v>
      </c>
      <c r="F195" s="192">
        <v>0.0</v>
      </c>
      <c r="G195" s="192"/>
      <c r="H195" s="192">
        <v>0.0</v>
      </c>
      <c r="I195" s="192">
        <v>0.0</v>
      </c>
      <c r="J195" s="192">
        <v>0.0</v>
      </c>
    </row>
    <row r="196">
      <c r="A196" s="194" t="s">
        <v>688</v>
      </c>
      <c r="B196" s="195">
        <v>44391.0</v>
      </c>
      <c r="C196" s="192">
        <v>0.0</v>
      </c>
      <c r="D196" s="192">
        <v>0.0</v>
      </c>
      <c r="E196" s="192">
        <v>0.0</v>
      </c>
      <c r="F196" s="192">
        <v>0.0</v>
      </c>
      <c r="G196" s="192"/>
      <c r="H196" s="192">
        <v>0.0</v>
      </c>
      <c r="I196" s="192">
        <v>0.0</v>
      </c>
      <c r="J196" s="192">
        <v>0.0</v>
      </c>
    </row>
    <row r="197">
      <c r="A197" s="194" t="s">
        <v>688</v>
      </c>
      <c r="B197" s="195">
        <v>44392.0</v>
      </c>
      <c r="C197" s="192">
        <v>0.0</v>
      </c>
      <c r="D197" s="192">
        <v>0.0</v>
      </c>
      <c r="E197" s="192">
        <v>0.0</v>
      </c>
      <c r="F197" s="192">
        <v>0.0</v>
      </c>
      <c r="G197" s="192"/>
      <c r="H197" s="192">
        <v>0.0</v>
      </c>
      <c r="I197" s="192">
        <v>0.0</v>
      </c>
      <c r="J197" s="192">
        <v>0.0</v>
      </c>
    </row>
    <row r="198">
      <c r="A198" s="194" t="s">
        <v>688</v>
      </c>
      <c r="B198" s="195">
        <v>44393.0</v>
      </c>
      <c r="C198" s="192">
        <v>0.0</v>
      </c>
      <c r="D198" s="192">
        <v>0.0</v>
      </c>
      <c r="E198" s="192">
        <v>0.0</v>
      </c>
      <c r="F198" s="192">
        <v>0.0</v>
      </c>
      <c r="G198" s="192"/>
      <c r="H198" s="192">
        <v>0.0</v>
      </c>
      <c r="I198" s="192">
        <v>0.0</v>
      </c>
      <c r="J198" s="192">
        <v>0.0</v>
      </c>
    </row>
    <row r="199">
      <c r="A199" s="194" t="s">
        <v>688</v>
      </c>
      <c r="B199" s="195">
        <v>44394.0</v>
      </c>
      <c r="C199" s="192">
        <v>0.0</v>
      </c>
      <c r="D199" s="192">
        <v>0.0</v>
      </c>
      <c r="E199" s="192">
        <v>0.0</v>
      </c>
      <c r="F199" s="192">
        <v>0.0</v>
      </c>
      <c r="G199" s="192"/>
      <c r="H199" s="192">
        <v>0.0</v>
      </c>
      <c r="I199" s="192">
        <v>0.0</v>
      </c>
      <c r="J199" s="192">
        <v>0.0</v>
      </c>
    </row>
    <row r="200">
      <c r="A200" s="194" t="s">
        <v>688</v>
      </c>
      <c r="B200" s="195">
        <v>44395.0</v>
      </c>
      <c r="C200" s="192">
        <v>0.0</v>
      </c>
      <c r="D200" s="192">
        <v>0.0</v>
      </c>
      <c r="E200" s="192">
        <v>0.0</v>
      </c>
      <c r="F200" s="192">
        <v>0.0</v>
      </c>
      <c r="G200" s="192"/>
      <c r="H200" s="192">
        <v>0.0</v>
      </c>
      <c r="I200" s="192">
        <v>0.0</v>
      </c>
      <c r="J200" s="192">
        <v>0.0</v>
      </c>
    </row>
    <row r="201">
      <c r="A201" s="194" t="s">
        <v>688</v>
      </c>
      <c r="B201" s="195">
        <v>44396.0</v>
      </c>
      <c r="C201" s="192">
        <v>0.0</v>
      </c>
      <c r="D201" s="192">
        <v>0.0</v>
      </c>
      <c r="E201" s="192">
        <v>0.0</v>
      </c>
      <c r="F201" s="192">
        <v>0.0</v>
      </c>
      <c r="G201" s="192"/>
      <c r="H201" s="192">
        <v>0.0</v>
      </c>
      <c r="I201" s="192">
        <v>0.0</v>
      </c>
      <c r="J201" s="192">
        <v>0.0</v>
      </c>
    </row>
    <row r="202">
      <c r="A202" s="194" t="s">
        <v>688</v>
      </c>
      <c r="B202" s="195">
        <v>44397.0</v>
      </c>
      <c r="C202" s="192">
        <v>0.0</v>
      </c>
      <c r="D202" s="192">
        <v>0.0</v>
      </c>
      <c r="E202" s="192">
        <v>0.0</v>
      </c>
      <c r="F202" s="192">
        <v>0.0</v>
      </c>
      <c r="G202" s="192"/>
      <c r="H202" s="192">
        <v>0.0</v>
      </c>
      <c r="I202" s="192">
        <v>0.0</v>
      </c>
      <c r="J202" s="192">
        <v>0.0</v>
      </c>
    </row>
    <row r="203">
      <c r="A203" s="194" t="s">
        <v>688</v>
      </c>
      <c r="B203" s="195">
        <v>44398.0</v>
      </c>
      <c r="C203" s="192">
        <v>0.0</v>
      </c>
      <c r="D203" s="192">
        <v>0.0</v>
      </c>
      <c r="E203" s="192">
        <v>0.0</v>
      </c>
      <c r="F203" s="192">
        <v>0.0</v>
      </c>
      <c r="G203" s="192"/>
      <c r="H203" s="192">
        <v>0.0</v>
      </c>
      <c r="I203" s="192">
        <v>0.0</v>
      </c>
      <c r="J203" s="192">
        <v>0.0</v>
      </c>
    </row>
    <row r="204">
      <c r="A204" s="194" t="s">
        <v>688</v>
      </c>
      <c r="B204" s="195">
        <v>44399.0</v>
      </c>
      <c r="C204" s="192">
        <v>0.0</v>
      </c>
      <c r="D204" s="192">
        <v>0.0</v>
      </c>
      <c r="E204" s="192">
        <v>0.0</v>
      </c>
      <c r="F204" s="192">
        <v>0.0</v>
      </c>
      <c r="G204" s="192"/>
      <c r="H204" s="192">
        <v>0.0</v>
      </c>
      <c r="I204" s="192">
        <v>0.0</v>
      </c>
      <c r="J204" s="192">
        <v>0.0</v>
      </c>
    </row>
    <row r="205">
      <c r="A205" s="194" t="s">
        <v>688</v>
      </c>
      <c r="B205" s="195">
        <v>44400.0</v>
      </c>
      <c r="C205" s="192">
        <v>0.0</v>
      </c>
      <c r="D205" s="192">
        <v>0.0</v>
      </c>
      <c r="E205" s="192">
        <v>0.0</v>
      </c>
      <c r="F205" s="192">
        <v>0.0</v>
      </c>
      <c r="G205" s="192"/>
      <c r="H205" s="192">
        <v>0.0</v>
      </c>
      <c r="I205" s="192">
        <v>0.0</v>
      </c>
      <c r="J205" s="192">
        <v>0.0</v>
      </c>
    </row>
    <row r="206">
      <c r="A206" s="194" t="s">
        <v>688</v>
      </c>
      <c r="B206" s="195">
        <v>44401.0</v>
      </c>
      <c r="C206" s="192">
        <v>0.0</v>
      </c>
      <c r="D206" s="192">
        <v>0.0</v>
      </c>
      <c r="E206" s="192">
        <v>0.0</v>
      </c>
      <c r="F206" s="192">
        <v>0.0</v>
      </c>
      <c r="G206" s="192"/>
      <c r="H206" s="192">
        <v>0.0</v>
      </c>
      <c r="I206" s="192">
        <v>0.0</v>
      </c>
      <c r="J206" s="192">
        <v>0.0</v>
      </c>
    </row>
    <row r="207">
      <c r="A207" s="194" t="s">
        <v>688</v>
      </c>
      <c r="B207" s="195">
        <v>44402.0</v>
      </c>
      <c r="C207" s="192">
        <v>0.0</v>
      </c>
      <c r="D207" s="192">
        <v>0.0</v>
      </c>
      <c r="E207" s="192">
        <v>0.0</v>
      </c>
      <c r="F207" s="192">
        <v>0.0</v>
      </c>
      <c r="G207" s="192"/>
      <c r="H207" s="192">
        <v>0.0</v>
      </c>
      <c r="I207" s="192">
        <v>0.0</v>
      </c>
      <c r="J207" s="192">
        <v>0.0</v>
      </c>
    </row>
    <row r="208">
      <c r="A208" s="194" t="s">
        <v>688</v>
      </c>
      <c r="B208" s="195">
        <v>44403.0</v>
      </c>
      <c r="C208" s="192">
        <v>0.0</v>
      </c>
      <c r="D208" s="192">
        <v>0.0</v>
      </c>
      <c r="E208" s="192">
        <v>0.0</v>
      </c>
      <c r="F208" s="192">
        <v>0.0</v>
      </c>
      <c r="G208" s="192"/>
      <c r="H208" s="192">
        <v>0.0</v>
      </c>
      <c r="I208" s="192">
        <v>0.0</v>
      </c>
      <c r="J208" s="192">
        <v>0.0</v>
      </c>
    </row>
    <row r="209">
      <c r="A209" s="194" t="s">
        <v>688</v>
      </c>
      <c r="B209" s="195">
        <v>44404.0</v>
      </c>
      <c r="C209" s="192">
        <v>0.0</v>
      </c>
      <c r="D209" s="192">
        <v>0.0</v>
      </c>
      <c r="E209" s="192">
        <v>0.0</v>
      </c>
      <c r="F209" s="192">
        <v>0.0</v>
      </c>
      <c r="G209" s="192"/>
      <c r="H209" s="192">
        <v>0.0</v>
      </c>
      <c r="I209" s="192">
        <v>0.0</v>
      </c>
      <c r="J209" s="192">
        <v>0.0</v>
      </c>
    </row>
    <row r="210">
      <c r="A210" s="194" t="s">
        <v>688</v>
      </c>
      <c r="B210" s="195">
        <v>44405.0</v>
      </c>
      <c r="C210" s="192">
        <v>0.0</v>
      </c>
      <c r="D210" s="192">
        <v>0.0</v>
      </c>
      <c r="E210" s="192">
        <v>0.0</v>
      </c>
      <c r="F210" s="192">
        <v>0.0</v>
      </c>
      <c r="G210" s="192"/>
      <c r="H210" s="192">
        <v>0.0</v>
      </c>
      <c r="I210" s="192">
        <v>0.0</v>
      </c>
      <c r="J210" s="192">
        <v>0.0</v>
      </c>
    </row>
    <row r="211">
      <c r="A211" s="194" t="s">
        <v>688</v>
      </c>
      <c r="B211" s="195">
        <v>44406.0</v>
      </c>
      <c r="C211" s="192">
        <v>0.0</v>
      </c>
      <c r="D211" s="192">
        <v>0.0</v>
      </c>
      <c r="E211" s="192">
        <v>0.0</v>
      </c>
      <c r="F211" s="192">
        <v>0.0</v>
      </c>
      <c r="G211" s="192"/>
      <c r="H211" s="192">
        <v>0.0</v>
      </c>
      <c r="I211" s="192">
        <v>0.0</v>
      </c>
      <c r="J211" s="192">
        <v>0.0</v>
      </c>
    </row>
    <row r="212">
      <c r="A212" s="194" t="s">
        <v>688</v>
      </c>
      <c r="B212" s="195">
        <v>44407.0</v>
      </c>
      <c r="C212" s="192">
        <v>0.0</v>
      </c>
      <c r="D212" s="192">
        <v>0.0</v>
      </c>
      <c r="E212" s="192">
        <v>0.0</v>
      </c>
      <c r="F212" s="192">
        <v>0.0</v>
      </c>
      <c r="G212" s="192"/>
      <c r="H212" s="192">
        <v>0.0</v>
      </c>
      <c r="I212" s="192">
        <v>0.0</v>
      </c>
      <c r="J212" s="192">
        <v>0.0</v>
      </c>
    </row>
    <row r="213">
      <c r="A213" s="194" t="s">
        <v>688</v>
      </c>
      <c r="B213" s="195">
        <v>44408.0</v>
      </c>
      <c r="C213" s="192">
        <v>0.0</v>
      </c>
      <c r="D213" s="192">
        <v>0.0</v>
      </c>
      <c r="E213" s="192">
        <v>0.0</v>
      </c>
      <c r="F213" s="192">
        <v>0.0</v>
      </c>
      <c r="G213" s="192"/>
      <c r="H213" s="192">
        <v>0.0</v>
      </c>
      <c r="I213" s="192">
        <v>0.0</v>
      </c>
      <c r="J213" s="192">
        <v>0.0</v>
      </c>
    </row>
    <row r="214">
      <c r="A214" s="194" t="s">
        <v>689</v>
      </c>
      <c r="B214" s="195">
        <v>44409.0</v>
      </c>
      <c r="C214" s="192">
        <v>0.0</v>
      </c>
      <c r="D214" s="192">
        <v>0.0</v>
      </c>
      <c r="E214" s="192">
        <v>0.0</v>
      </c>
      <c r="F214" s="192">
        <v>0.0</v>
      </c>
      <c r="G214" s="192"/>
      <c r="H214" s="192">
        <v>0.0</v>
      </c>
      <c r="I214" s="192">
        <v>0.0</v>
      </c>
      <c r="J214" s="192">
        <v>0.0</v>
      </c>
    </row>
    <row r="215">
      <c r="A215" s="194" t="s">
        <v>689</v>
      </c>
      <c r="B215" s="195">
        <v>44410.0</v>
      </c>
      <c r="C215" s="192">
        <v>0.0</v>
      </c>
      <c r="D215" s="192">
        <v>0.0</v>
      </c>
      <c r="E215" s="192">
        <v>0.0</v>
      </c>
      <c r="F215" s="192">
        <v>0.0</v>
      </c>
      <c r="G215" s="192"/>
      <c r="H215" s="192">
        <v>0.0</v>
      </c>
      <c r="I215" s="192">
        <v>0.0</v>
      </c>
      <c r="J215" s="192">
        <v>0.0</v>
      </c>
    </row>
    <row r="216">
      <c r="A216" s="194" t="s">
        <v>689</v>
      </c>
      <c r="B216" s="195">
        <v>44411.0</v>
      </c>
      <c r="C216" s="192">
        <v>0.0</v>
      </c>
      <c r="D216" s="192">
        <v>0.0</v>
      </c>
      <c r="E216" s="192">
        <v>0.0</v>
      </c>
      <c r="F216" s="192">
        <v>0.0</v>
      </c>
      <c r="G216" s="192"/>
      <c r="H216" s="192">
        <v>0.0</v>
      </c>
      <c r="I216" s="192">
        <v>0.0</v>
      </c>
      <c r="J216" s="192">
        <v>0.0</v>
      </c>
    </row>
    <row r="217">
      <c r="A217" s="194" t="s">
        <v>689</v>
      </c>
      <c r="B217" s="195">
        <v>44412.0</v>
      </c>
      <c r="C217" s="192">
        <v>0.0</v>
      </c>
      <c r="D217" s="192">
        <v>0.0</v>
      </c>
      <c r="E217" s="192">
        <v>0.0</v>
      </c>
      <c r="F217" s="192">
        <v>0.0</v>
      </c>
      <c r="G217" s="192"/>
      <c r="H217" s="192">
        <v>0.0</v>
      </c>
      <c r="I217" s="192">
        <v>0.0</v>
      </c>
      <c r="J217" s="192">
        <v>0.0</v>
      </c>
    </row>
    <row r="218">
      <c r="A218" s="194" t="s">
        <v>689</v>
      </c>
      <c r="B218" s="195">
        <v>44413.0</v>
      </c>
      <c r="C218" s="192">
        <v>0.0</v>
      </c>
      <c r="D218" s="192">
        <v>0.0</v>
      </c>
      <c r="E218" s="192">
        <v>0.0</v>
      </c>
      <c r="F218" s="192">
        <v>0.0</v>
      </c>
      <c r="G218" s="192"/>
      <c r="H218" s="192">
        <v>0.0</v>
      </c>
      <c r="I218" s="192">
        <v>0.0</v>
      </c>
      <c r="J218" s="192">
        <v>0.0</v>
      </c>
    </row>
    <row r="219">
      <c r="A219" s="194" t="s">
        <v>689</v>
      </c>
      <c r="B219" s="195">
        <v>44414.0</v>
      </c>
      <c r="C219" s="192">
        <v>0.0</v>
      </c>
      <c r="D219" s="192">
        <v>0.0</v>
      </c>
      <c r="E219" s="192">
        <v>0.0</v>
      </c>
      <c r="F219" s="192">
        <v>0.0</v>
      </c>
      <c r="G219" s="192"/>
      <c r="H219" s="192">
        <v>0.0</v>
      </c>
      <c r="I219" s="192">
        <v>0.0</v>
      </c>
      <c r="J219" s="192">
        <v>0.0</v>
      </c>
    </row>
    <row r="220">
      <c r="A220" s="194" t="s">
        <v>689</v>
      </c>
      <c r="B220" s="195">
        <v>44415.0</v>
      </c>
      <c r="C220" s="192">
        <v>0.0</v>
      </c>
      <c r="D220" s="192">
        <v>0.0</v>
      </c>
      <c r="E220" s="192">
        <v>0.0</v>
      </c>
      <c r="F220" s="192">
        <v>0.0</v>
      </c>
      <c r="G220" s="192"/>
      <c r="H220" s="192">
        <v>0.0</v>
      </c>
      <c r="I220" s="192">
        <v>0.0</v>
      </c>
      <c r="J220" s="192">
        <v>0.0</v>
      </c>
    </row>
    <row r="221">
      <c r="A221" s="194" t="s">
        <v>689</v>
      </c>
      <c r="B221" s="195">
        <v>44416.0</v>
      </c>
      <c r="C221" s="192">
        <v>0.0</v>
      </c>
      <c r="D221" s="192">
        <v>0.0</v>
      </c>
      <c r="E221" s="192">
        <v>0.0</v>
      </c>
      <c r="F221" s="192">
        <v>0.0</v>
      </c>
      <c r="G221" s="192"/>
      <c r="H221" s="192">
        <v>0.0</v>
      </c>
      <c r="I221" s="192">
        <v>0.0</v>
      </c>
      <c r="J221" s="192">
        <v>0.0</v>
      </c>
    </row>
    <row r="222">
      <c r="A222" s="194" t="s">
        <v>689</v>
      </c>
      <c r="B222" s="195">
        <v>44417.0</v>
      </c>
      <c r="C222" s="192">
        <v>0.0</v>
      </c>
      <c r="D222" s="192">
        <v>0.0</v>
      </c>
      <c r="E222" s="192">
        <v>0.0</v>
      </c>
      <c r="F222" s="192">
        <v>0.0</v>
      </c>
      <c r="G222" s="192"/>
      <c r="H222" s="192">
        <v>0.0</v>
      </c>
      <c r="I222" s="192">
        <v>0.0</v>
      </c>
      <c r="J222" s="192">
        <v>0.0</v>
      </c>
    </row>
    <row r="223">
      <c r="A223" s="194" t="s">
        <v>689</v>
      </c>
      <c r="B223" s="195">
        <v>44418.0</v>
      </c>
      <c r="C223" s="192">
        <v>0.0</v>
      </c>
      <c r="D223" s="192">
        <v>0.0</v>
      </c>
      <c r="E223" s="192">
        <v>0.0</v>
      </c>
      <c r="F223" s="192">
        <v>0.0</v>
      </c>
      <c r="G223" s="192"/>
      <c r="H223" s="192">
        <v>0.0</v>
      </c>
      <c r="I223" s="192">
        <v>0.0</v>
      </c>
      <c r="J223" s="192">
        <v>0.0</v>
      </c>
    </row>
    <row r="224">
      <c r="A224" s="194" t="s">
        <v>689</v>
      </c>
      <c r="B224" s="195">
        <v>44419.0</v>
      </c>
      <c r="C224" s="192">
        <v>0.0</v>
      </c>
      <c r="D224" s="192">
        <v>0.0</v>
      </c>
      <c r="E224" s="192">
        <v>0.0</v>
      </c>
      <c r="F224" s="192">
        <v>0.0</v>
      </c>
      <c r="G224" s="192"/>
      <c r="H224" s="192">
        <v>0.0</v>
      </c>
      <c r="I224" s="192">
        <v>0.0</v>
      </c>
      <c r="J224" s="192">
        <v>0.0</v>
      </c>
    </row>
    <row r="225">
      <c r="A225" s="194" t="s">
        <v>689</v>
      </c>
      <c r="B225" s="195">
        <v>44420.0</v>
      </c>
      <c r="C225" s="192">
        <v>0.0</v>
      </c>
      <c r="D225" s="192">
        <v>0.0</v>
      </c>
      <c r="E225" s="192">
        <v>0.0</v>
      </c>
      <c r="F225" s="192">
        <v>0.0</v>
      </c>
      <c r="G225" s="192"/>
      <c r="H225" s="192">
        <v>0.0</v>
      </c>
      <c r="I225" s="192">
        <v>0.0</v>
      </c>
      <c r="J225" s="192">
        <v>0.0</v>
      </c>
    </row>
    <row r="226">
      <c r="A226" s="194" t="s">
        <v>689</v>
      </c>
      <c r="B226" s="195">
        <v>44421.0</v>
      </c>
      <c r="C226" s="192">
        <v>0.0</v>
      </c>
      <c r="D226" s="192">
        <v>0.0</v>
      </c>
      <c r="E226" s="192">
        <v>0.0</v>
      </c>
      <c r="F226" s="192">
        <v>0.0</v>
      </c>
      <c r="G226" s="192"/>
      <c r="H226" s="192">
        <v>0.0</v>
      </c>
      <c r="I226" s="192">
        <v>0.0</v>
      </c>
      <c r="J226" s="192">
        <v>0.0</v>
      </c>
    </row>
    <row r="227">
      <c r="A227" s="194" t="s">
        <v>689</v>
      </c>
      <c r="B227" s="195">
        <v>44422.0</v>
      </c>
      <c r="C227" s="192">
        <v>0.0</v>
      </c>
      <c r="D227" s="192">
        <v>0.0</v>
      </c>
      <c r="E227" s="192">
        <v>0.0</v>
      </c>
      <c r="F227" s="192">
        <v>0.0</v>
      </c>
      <c r="G227" s="192"/>
      <c r="H227" s="192">
        <v>0.0</v>
      </c>
      <c r="I227" s="192">
        <v>0.0</v>
      </c>
      <c r="J227" s="192">
        <v>0.0</v>
      </c>
    </row>
    <row r="228">
      <c r="A228" s="194" t="s">
        <v>689</v>
      </c>
      <c r="B228" s="195">
        <v>44423.0</v>
      </c>
      <c r="C228" s="192">
        <v>0.0</v>
      </c>
      <c r="D228" s="192">
        <v>0.0</v>
      </c>
      <c r="E228" s="192">
        <v>0.0</v>
      </c>
      <c r="F228" s="192">
        <v>0.0</v>
      </c>
      <c r="G228" s="192"/>
      <c r="H228" s="192">
        <v>0.0</v>
      </c>
      <c r="I228" s="192">
        <v>0.0</v>
      </c>
      <c r="J228" s="192">
        <v>0.0</v>
      </c>
    </row>
    <row r="229">
      <c r="A229" s="194" t="s">
        <v>689</v>
      </c>
      <c r="B229" s="195">
        <v>44424.0</v>
      </c>
      <c r="C229" s="192">
        <v>0.0</v>
      </c>
      <c r="D229" s="192">
        <v>0.0</v>
      </c>
      <c r="E229" s="192">
        <v>0.0</v>
      </c>
      <c r="F229" s="192">
        <v>0.0</v>
      </c>
      <c r="G229" s="192"/>
      <c r="H229" s="192">
        <v>0.0</v>
      </c>
      <c r="I229" s="192">
        <v>0.0</v>
      </c>
      <c r="J229" s="192">
        <v>0.0</v>
      </c>
    </row>
    <row r="230">
      <c r="A230" s="194" t="s">
        <v>689</v>
      </c>
      <c r="B230" s="195">
        <v>44425.0</v>
      </c>
      <c r="C230" s="192">
        <v>0.0</v>
      </c>
      <c r="D230" s="192">
        <v>0.0</v>
      </c>
      <c r="E230" s="192">
        <v>0.0</v>
      </c>
      <c r="F230" s="192">
        <v>0.0</v>
      </c>
      <c r="G230" s="192"/>
      <c r="H230" s="192">
        <v>0.0</v>
      </c>
      <c r="I230" s="192">
        <v>0.0</v>
      </c>
      <c r="J230" s="192">
        <v>0.0</v>
      </c>
    </row>
    <row r="231">
      <c r="A231" s="194" t="s">
        <v>689</v>
      </c>
      <c r="B231" s="195">
        <v>44426.0</v>
      </c>
      <c r="C231" s="192">
        <v>0.0</v>
      </c>
      <c r="D231" s="192">
        <v>0.0</v>
      </c>
      <c r="E231" s="192">
        <v>0.0</v>
      </c>
      <c r="F231" s="192">
        <v>0.0</v>
      </c>
      <c r="G231" s="192"/>
      <c r="H231" s="192">
        <v>0.0</v>
      </c>
      <c r="I231" s="192">
        <v>0.0</v>
      </c>
      <c r="J231" s="192">
        <v>0.0</v>
      </c>
    </row>
    <row r="232">
      <c r="A232" s="194" t="s">
        <v>689</v>
      </c>
      <c r="B232" s="195">
        <v>44427.0</v>
      </c>
      <c r="C232" s="192">
        <v>0.0</v>
      </c>
      <c r="D232" s="192">
        <v>0.0</v>
      </c>
      <c r="E232" s="192">
        <v>0.0</v>
      </c>
      <c r="F232" s="192">
        <v>0.0</v>
      </c>
      <c r="G232" s="192"/>
      <c r="H232" s="192">
        <v>0.0</v>
      </c>
      <c r="I232" s="192">
        <v>0.0</v>
      </c>
      <c r="J232" s="192">
        <v>0.0</v>
      </c>
    </row>
    <row r="233">
      <c r="A233" s="194" t="s">
        <v>689</v>
      </c>
      <c r="B233" s="195">
        <v>44428.0</v>
      </c>
      <c r="C233" s="192">
        <v>0.0</v>
      </c>
      <c r="D233" s="192">
        <v>0.0</v>
      </c>
      <c r="E233" s="192">
        <v>0.0</v>
      </c>
      <c r="F233" s="192">
        <v>0.0</v>
      </c>
      <c r="G233" s="192"/>
      <c r="H233" s="192">
        <v>0.0</v>
      </c>
      <c r="I233" s="192">
        <v>0.0</v>
      </c>
      <c r="J233" s="192">
        <v>0.0</v>
      </c>
    </row>
    <row r="234">
      <c r="A234" s="194" t="s">
        <v>689</v>
      </c>
      <c r="B234" s="195">
        <v>44429.0</v>
      </c>
      <c r="C234" s="192">
        <v>0.0</v>
      </c>
      <c r="D234" s="192">
        <v>0.0</v>
      </c>
      <c r="E234" s="192">
        <v>0.0</v>
      </c>
      <c r="F234" s="192">
        <v>0.0</v>
      </c>
      <c r="G234" s="192"/>
      <c r="H234" s="192">
        <v>0.0</v>
      </c>
      <c r="I234" s="192">
        <v>0.0</v>
      </c>
      <c r="J234" s="192">
        <v>0.0</v>
      </c>
    </row>
    <row r="235">
      <c r="A235" s="194" t="s">
        <v>689</v>
      </c>
      <c r="B235" s="195">
        <v>44430.0</v>
      </c>
      <c r="C235" s="192">
        <v>0.0</v>
      </c>
      <c r="D235" s="192">
        <v>0.0</v>
      </c>
      <c r="E235" s="192">
        <v>0.0</v>
      </c>
      <c r="F235" s="192">
        <v>0.0</v>
      </c>
      <c r="G235" s="192"/>
      <c r="H235" s="192">
        <v>0.0</v>
      </c>
      <c r="I235" s="192">
        <v>0.0</v>
      </c>
      <c r="J235" s="192">
        <v>0.0</v>
      </c>
    </row>
    <row r="236">
      <c r="A236" s="194" t="s">
        <v>689</v>
      </c>
      <c r="B236" s="195">
        <v>44431.0</v>
      </c>
      <c r="C236" s="192">
        <v>0.0</v>
      </c>
      <c r="D236" s="192">
        <v>0.0</v>
      </c>
      <c r="E236" s="192">
        <v>0.0</v>
      </c>
      <c r="F236" s="192">
        <v>0.0</v>
      </c>
      <c r="G236" s="192"/>
      <c r="H236" s="192">
        <v>0.0</v>
      </c>
      <c r="I236" s="192">
        <v>0.0</v>
      </c>
      <c r="J236" s="192">
        <v>0.0</v>
      </c>
    </row>
    <row r="237">
      <c r="A237" s="194" t="s">
        <v>689</v>
      </c>
      <c r="B237" s="195">
        <v>44432.0</v>
      </c>
      <c r="C237" s="192">
        <v>0.0</v>
      </c>
      <c r="D237" s="192">
        <v>0.0</v>
      </c>
      <c r="E237" s="192">
        <v>0.0</v>
      </c>
      <c r="F237" s="192">
        <v>0.0</v>
      </c>
      <c r="G237" s="192"/>
      <c r="H237" s="192">
        <v>0.0</v>
      </c>
      <c r="I237" s="192">
        <v>0.0</v>
      </c>
      <c r="J237" s="192">
        <v>0.0</v>
      </c>
    </row>
    <row r="238">
      <c r="A238" s="194" t="s">
        <v>689</v>
      </c>
      <c r="B238" s="195">
        <v>44433.0</v>
      </c>
      <c r="C238" s="192">
        <v>0.0</v>
      </c>
      <c r="D238" s="192">
        <v>0.0</v>
      </c>
      <c r="E238" s="192">
        <v>0.0</v>
      </c>
      <c r="F238" s="192">
        <v>0.0</v>
      </c>
      <c r="G238" s="192"/>
      <c r="H238" s="192">
        <v>0.0</v>
      </c>
      <c r="I238" s="192">
        <v>0.0</v>
      </c>
      <c r="J238" s="192">
        <v>0.0</v>
      </c>
    </row>
    <row r="239">
      <c r="A239" s="194" t="s">
        <v>689</v>
      </c>
      <c r="B239" s="195">
        <v>44434.0</v>
      </c>
      <c r="C239" s="192">
        <v>0.0</v>
      </c>
      <c r="D239" s="192">
        <v>0.0</v>
      </c>
      <c r="E239" s="192">
        <v>0.0</v>
      </c>
      <c r="F239" s="192">
        <v>0.0</v>
      </c>
      <c r="G239" s="192"/>
      <c r="H239" s="192">
        <v>0.0</v>
      </c>
      <c r="I239" s="192">
        <v>0.0</v>
      </c>
      <c r="J239" s="192">
        <v>0.0</v>
      </c>
    </row>
    <row r="240">
      <c r="A240" s="194" t="s">
        <v>689</v>
      </c>
      <c r="B240" s="195">
        <v>44435.0</v>
      </c>
      <c r="C240" s="192">
        <v>0.0</v>
      </c>
      <c r="D240" s="192">
        <v>0.0</v>
      </c>
      <c r="E240" s="192">
        <v>0.0</v>
      </c>
      <c r="F240" s="192">
        <v>0.0</v>
      </c>
      <c r="G240" s="192"/>
      <c r="H240" s="192">
        <v>0.0</v>
      </c>
      <c r="I240" s="192">
        <v>0.0</v>
      </c>
      <c r="J240" s="192">
        <v>0.0</v>
      </c>
    </row>
    <row r="241">
      <c r="A241" s="194" t="s">
        <v>689</v>
      </c>
      <c r="B241" s="195">
        <v>44436.0</v>
      </c>
      <c r="C241" s="192">
        <v>0.0</v>
      </c>
      <c r="D241" s="192">
        <v>0.0</v>
      </c>
      <c r="E241" s="192">
        <v>0.0</v>
      </c>
      <c r="F241" s="192">
        <v>0.0</v>
      </c>
      <c r="G241" s="192"/>
      <c r="H241" s="192">
        <v>0.0</v>
      </c>
      <c r="I241" s="192">
        <v>0.0</v>
      </c>
      <c r="J241" s="192">
        <v>0.0</v>
      </c>
    </row>
    <row r="242">
      <c r="A242" s="194" t="s">
        <v>689</v>
      </c>
      <c r="B242" s="195">
        <v>44437.0</v>
      </c>
      <c r="C242" s="192">
        <v>0.0</v>
      </c>
      <c r="D242" s="192">
        <v>0.0</v>
      </c>
      <c r="E242" s="192">
        <v>0.0</v>
      </c>
      <c r="F242" s="192">
        <v>0.0</v>
      </c>
      <c r="G242" s="192"/>
      <c r="H242" s="192">
        <v>0.0</v>
      </c>
      <c r="I242" s="192">
        <v>0.0</v>
      </c>
      <c r="J242" s="192">
        <v>0.0</v>
      </c>
    </row>
    <row r="243">
      <c r="A243" s="194" t="s">
        <v>689</v>
      </c>
      <c r="B243" s="195">
        <v>44438.0</v>
      </c>
      <c r="C243" s="192">
        <v>0.0</v>
      </c>
      <c r="D243" s="192">
        <v>0.0</v>
      </c>
      <c r="E243" s="192">
        <v>0.0</v>
      </c>
      <c r="F243" s="192">
        <v>0.0</v>
      </c>
      <c r="G243" s="192"/>
      <c r="H243" s="192">
        <v>0.0</v>
      </c>
      <c r="I243" s="192">
        <v>0.0</v>
      </c>
      <c r="J243" s="192">
        <v>0.0</v>
      </c>
    </row>
    <row r="244">
      <c r="A244" s="194" t="s">
        <v>689</v>
      </c>
      <c r="B244" s="195">
        <v>44439.0</v>
      </c>
      <c r="C244" s="192">
        <v>0.0</v>
      </c>
      <c r="D244" s="192">
        <v>0.0</v>
      </c>
      <c r="E244" s="192">
        <v>0.0</v>
      </c>
      <c r="F244" s="192">
        <v>0.0</v>
      </c>
      <c r="G244" s="192"/>
      <c r="H244" s="192">
        <v>0.0</v>
      </c>
      <c r="I244" s="192">
        <v>0.0</v>
      </c>
      <c r="J244" s="192">
        <v>0.0</v>
      </c>
    </row>
    <row r="245">
      <c r="A245" s="194" t="s">
        <v>700</v>
      </c>
      <c r="B245" s="195">
        <v>44440.0</v>
      </c>
      <c r="C245" s="192">
        <v>0.0</v>
      </c>
      <c r="D245" s="192">
        <v>0.0</v>
      </c>
      <c r="E245" s="192">
        <v>0.0</v>
      </c>
      <c r="F245" s="192">
        <v>0.0</v>
      </c>
      <c r="G245" s="192"/>
      <c r="H245" s="192">
        <v>0.0</v>
      </c>
      <c r="I245" s="192">
        <v>0.0</v>
      </c>
      <c r="J245" s="192">
        <v>0.0</v>
      </c>
    </row>
    <row r="246">
      <c r="A246" s="194" t="s">
        <v>700</v>
      </c>
      <c r="B246" s="195">
        <v>44441.0</v>
      </c>
      <c r="C246" s="192">
        <v>0.0</v>
      </c>
      <c r="D246" s="192">
        <v>0.0</v>
      </c>
      <c r="E246" s="192">
        <v>0.0</v>
      </c>
      <c r="F246" s="192">
        <v>0.0</v>
      </c>
      <c r="G246" s="192"/>
      <c r="H246" s="192">
        <v>0.0</v>
      </c>
      <c r="I246" s="192">
        <v>0.0</v>
      </c>
      <c r="J246" s="192">
        <v>0.0</v>
      </c>
    </row>
    <row r="247">
      <c r="A247" s="194" t="s">
        <v>700</v>
      </c>
      <c r="B247" s="195">
        <v>44442.0</v>
      </c>
      <c r="C247" s="192">
        <v>0.0</v>
      </c>
      <c r="D247" s="192">
        <v>0.0</v>
      </c>
      <c r="E247" s="192">
        <v>0.0</v>
      </c>
      <c r="F247" s="192">
        <v>0.0</v>
      </c>
      <c r="G247" s="192"/>
      <c r="H247" s="192">
        <v>0.0</v>
      </c>
      <c r="I247" s="192">
        <v>0.0</v>
      </c>
      <c r="J247" s="192">
        <v>0.0</v>
      </c>
    </row>
    <row r="248">
      <c r="A248" s="194" t="s">
        <v>700</v>
      </c>
      <c r="B248" s="195">
        <v>44443.0</v>
      </c>
      <c r="C248" s="192">
        <v>0.0</v>
      </c>
      <c r="D248" s="192">
        <v>0.0</v>
      </c>
      <c r="E248" s="192">
        <v>0.0</v>
      </c>
      <c r="F248" s="192">
        <v>0.0</v>
      </c>
      <c r="G248" s="192"/>
      <c r="H248" s="192">
        <v>0.0</v>
      </c>
      <c r="I248" s="192">
        <v>0.0</v>
      </c>
      <c r="J248" s="192">
        <v>0.0</v>
      </c>
    </row>
    <row r="249">
      <c r="A249" s="194" t="s">
        <v>700</v>
      </c>
      <c r="B249" s="195">
        <v>44444.0</v>
      </c>
      <c r="C249" s="192">
        <v>0.0</v>
      </c>
      <c r="D249" s="192">
        <v>0.0</v>
      </c>
      <c r="E249" s="192">
        <v>0.0</v>
      </c>
      <c r="F249" s="192">
        <v>0.0</v>
      </c>
      <c r="G249" s="192"/>
      <c r="H249" s="192">
        <v>0.0</v>
      </c>
      <c r="I249" s="192">
        <v>0.0</v>
      </c>
      <c r="J249" s="192">
        <v>0.0</v>
      </c>
    </row>
    <row r="250">
      <c r="A250" s="194" t="s">
        <v>700</v>
      </c>
      <c r="B250" s="195">
        <v>44445.0</v>
      </c>
      <c r="C250" s="192">
        <v>0.0</v>
      </c>
      <c r="D250" s="192">
        <v>0.0</v>
      </c>
      <c r="E250" s="192">
        <v>0.0</v>
      </c>
      <c r="F250" s="192">
        <v>0.0</v>
      </c>
      <c r="G250" s="192"/>
      <c r="H250" s="192">
        <v>0.0</v>
      </c>
      <c r="I250" s="192">
        <v>0.0</v>
      </c>
      <c r="J250" s="192">
        <v>0.0</v>
      </c>
    </row>
    <row r="251">
      <c r="A251" s="194" t="s">
        <v>700</v>
      </c>
      <c r="B251" s="195">
        <v>44446.0</v>
      </c>
      <c r="C251" s="192">
        <v>0.0</v>
      </c>
      <c r="D251" s="192">
        <v>0.0</v>
      </c>
      <c r="E251" s="192">
        <v>0.0</v>
      </c>
      <c r="F251" s="192">
        <v>0.0</v>
      </c>
      <c r="G251" s="192"/>
      <c r="H251" s="192">
        <v>0.0</v>
      </c>
      <c r="I251" s="192">
        <v>0.0</v>
      </c>
      <c r="J251" s="192">
        <v>0.0</v>
      </c>
    </row>
    <row r="252">
      <c r="A252" s="194" t="s">
        <v>700</v>
      </c>
      <c r="B252" s="195">
        <v>44447.0</v>
      </c>
      <c r="C252" s="192">
        <v>0.0</v>
      </c>
      <c r="D252" s="192">
        <v>0.0</v>
      </c>
      <c r="E252" s="192">
        <v>0.0</v>
      </c>
      <c r="F252" s="192">
        <v>0.0</v>
      </c>
      <c r="G252" s="192"/>
      <c r="H252" s="192">
        <v>0.0</v>
      </c>
      <c r="I252" s="192">
        <v>0.0</v>
      </c>
      <c r="J252" s="192">
        <v>0.0</v>
      </c>
    </row>
    <row r="253">
      <c r="A253" s="194" t="s">
        <v>700</v>
      </c>
      <c r="B253" s="195">
        <v>44448.0</v>
      </c>
      <c r="C253" s="192">
        <v>0.0</v>
      </c>
      <c r="D253" s="192">
        <v>0.0</v>
      </c>
      <c r="E253" s="192">
        <v>0.0</v>
      </c>
      <c r="F253" s="192">
        <v>0.0</v>
      </c>
      <c r="G253" s="192"/>
      <c r="H253" s="192">
        <v>0.0</v>
      </c>
      <c r="I253" s="192">
        <v>0.0</v>
      </c>
      <c r="J253" s="192">
        <v>0.0</v>
      </c>
    </row>
    <row r="254">
      <c r="A254" s="194" t="s">
        <v>700</v>
      </c>
      <c r="B254" s="195">
        <v>44449.0</v>
      </c>
      <c r="C254" s="192">
        <v>0.0</v>
      </c>
      <c r="D254" s="192">
        <v>0.0</v>
      </c>
      <c r="E254" s="192">
        <v>0.0</v>
      </c>
      <c r="F254" s="192">
        <v>0.0</v>
      </c>
      <c r="G254" s="192"/>
      <c r="H254" s="192">
        <v>0.0</v>
      </c>
      <c r="I254" s="192">
        <v>0.0</v>
      </c>
      <c r="J254" s="192">
        <v>0.0</v>
      </c>
    </row>
    <row r="255">
      <c r="A255" s="194" t="s">
        <v>700</v>
      </c>
      <c r="B255" s="195">
        <v>44450.0</v>
      </c>
      <c r="C255" s="192">
        <v>0.0</v>
      </c>
      <c r="D255" s="192">
        <v>0.0</v>
      </c>
      <c r="E255" s="192">
        <v>0.0</v>
      </c>
      <c r="F255" s="192">
        <v>0.0</v>
      </c>
      <c r="G255" s="192"/>
      <c r="H255" s="192">
        <v>0.0</v>
      </c>
      <c r="I255" s="192">
        <v>0.0</v>
      </c>
      <c r="J255" s="192">
        <v>0.0</v>
      </c>
    </row>
    <row r="256">
      <c r="A256" s="194" t="s">
        <v>700</v>
      </c>
      <c r="B256" s="195">
        <v>44451.0</v>
      </c>
      <c r="C256" s="192">
        <v>0.0</v>
      </c>
      <c r="D256" s="192">
        <v>0.0</v>
      </c>
      <c r="E256" s="192">
        <v>0.0</v>
      </c>
      <c r="F256" s="192">
        <v>0.0</v>
      </c>
      <c r="G256" s="192"/>
      <c r="H256" s="192">
        <v>0.0</v>
      </c>
      <c r="I256" s="192">
        <v>0.0</v>
      </c>
      <c r="J256" s="192">
        <v>0.0</v>
      </c>
    </row>
    <row r="257">
      <c r="A257" s="194" t="s">
        <v>700</v>
      </c>
      <c r="B257" s="195">
        <v>44452.0</v>
      </c>
      <c r="C257" s="192">
        <v>0.0</v>
      </c>
      <c r="D257" s="192">
        <v>0.0</v>
      </c>
      <c r="E257" s="192">
        <v>0.0</v>
      </c>
      <c r="F257" s="192">
        <v>0.0</v>
      </c>
      <c r="G257" s="192"/>
      <c r="H257" s="192">
        <v>0.0</v>
      </c>
      <c r="I257" s="192">
        <v>0.0</v>
      </c>
      <c r="J257" s="192">
        <v>0.0</v>
      </c>
    </row>
    <row r="258">
      <c r="A258" s="194" t="s">
        <v>700</v>
      </c>
      <c r="B258" s="195">
        <v>44453.0</v>
      </c>
      <c r="C258" s="192">
        <v>0.0</v>
      </c>
      <c r="D258" s="192">
        <v>0.0</v>
      </c>
      <c r="E258" s="192">
        <v>0.0</v>
      </c>
      <c r="F258" s="192">
        <v>0.0</v>
      </c>
      <c r="G258" s="192"/>
      <c r="H258" s="192">
        <v>0.0</v>
      </c>
      <c r="I258" s="192">
        <v>0.0</v>
      </c>
      <c r="J258" s="192">
        <v>0.0</v>
      </c>
    </row>
    <row r="259">
      <c r="A259" s="194" t="s">
        <v>700</v>
      </c>
      <c r="B259" s="195">
        <v>44454.0</v>
      </c>
      <c r="C259" s="192">
        <v>0.0</v>
      </c>
      <c r="D259" s="192">
        <v>0.0</v>
      </c>
      <c r="E259" s="192">
        <v>0.0</v>
      </c>
      <c r="F259" s="192">
        <v>0.0</v>
      </c>
      <c r="G259" s="192"/>
      <c r="H259" s="192">
        <v>0.0</v>
      </c>
      <c r="I259" s="192">
        <v>0.0</v>
      </c>
      <c r="J259" s="192">
        <v>0.0</v>
      </c>
    </row>
    <row r="260">
      <c r="A260" s="194" t="s">
        <v>700</v>
      </c>
      <c r="B260" s="195">
        <v>44455.0</v>
      </c>
      <c r="C260" s="192">
        <v>0.0</v>
      </c>
      <c r="D260" s="192">
        <v>0.0</v>
      </c>
      <c r="E260" s="192">
        <v>0.0</v>
      </c>
      <c r="F260" s="192">
        <v>0.0</v>
      </c>
      <c r="G260" s="192"/>
      <c r="H260" s="192">
        <v>0.0</v>
      </c>
      <c r="I260" s="192">
        <v>0.0</v>
      </c>
      <c r="J260" s="192">
        <v>0.0</v>
      </c>
    </row>
    <row r="261">
      <c r="A261" s="194" t="s">
        <v>700</v>
      </c>
      <c r="B261" s="195">
        <v>44456.0</v>
      </c>
      <c r="C261" s="192">
        <v>0.0</v>
      </c>
      <c r="D261" s="192">
        <v>0.0</v>
      </c>
      <c r="E261" s="192">
        <v>0.0</v>
      </c>
      <c r="F261" s="192">
        <v>0.0</v>
      </c>
      <c r="G261" s="192"/>
      <c r="H261" s="192">
        <v>0.0</v>
      </c>
      <c r="I261" s="192">
        <v>0.0</v>
      </c>
      <c r="J261" s="192">
        <v>0.0</v>
      </c>
    </row>
    <row r="262">
      <c r="A262" s="194" t="s">
        <v>700</v>
      </c>
      <c r="B262" s="195">
        <v>44457.0</v>
      </c>
      <c r="C262" s="192">
        <v>0.0</v>
      </c>
      <c r="D262" s="192">
        <v>0.0</v>
      </c>
      <c r="E262" s="192">
        <v>0.0</v>
      </c>
      <c r="F262" s="192">
        <v>0.0</v>
      </c>
      <c r="G262" s="192"/>
      <c r="H262" s="192">
        <v>0.0</v>
      </c>
      <c r="I262" s="192">
        <v>0.0</v>
      </c>
      <c r="J262" s="192">
        <v>0.0</v>
      </c>
    </row>
    <row r="263">
      <c r="A263" s="194" t="s">
        <v>700</v>
      </c>
      <c r="B263" s="195">
        <v>44458.0</v>
      </c>
      <c r="C263" s="192">
        <v>0.0</v>
      </c>
      <c r="D263" s="192">
        <v>0.0</v>
      </c>
      <c r="E263" s="192">
        <v>0.0</v>
      </c>
      <c r="F263" s="192">
        <v>0.0</v>
      </c>
      <c r="G263" s="192"/>
      <c r="H263" s="192">
        <v>0.0</v>
      </c>
      <c r="I263" s="192">
        <v>0.0</v>
      </c>
      <c r="J263" s="192">
        <v>0.0</v>
      </c>
    </row>
    <row r="264">
      <c r="A264" s="194" t="s">
        <v>700</v>
      </c>
      <c r="B264" s="195">
        <v>44459.0</v>
      </c>
      <c r="C264" s="192">
        <v>0.0</v>
      </c>
      <c r="D264" s="192">
        <v>0.0</v>
      </c>
      <c r="E264" s="192">
        <v>0.0</v>
      </c>
      <c r="F264" s="192">
        <v>0.0</v>
      </c>
      <c r="G264" s="192"/>
      <c r="H264" s="192">
        <v>0.0</v>
      </c>
      <c r="I264" s="192">
        <v>0.0</v>
      </c>
      <c r="J264" s="192">
        <v>0.0</v>
      </c>
    </row>
    <row r="265">
      <c r="A265" s="194" t="s">
        <v>700</v>
      </c>
      <c r="B265" s="195">
        <v>44460.0</v>
      </c>
      <c r="C265" s="192">
        <v>0.0</v>
      </c>
      <c r="D265" s="192">
        <v>0.0</v>
      </c>
      <c r="E265" s="192">
        <v>0.0</v>
      </c>
      <c r="F265" s="192">
        <v>0.0</v>
      </c>
      <c r="G265" s="192"/>
      <c r="H265" s="192">
        <v>0.0</v>
      </c>
      <c r="I265" s="192">
        <v>0.0</v>
      </c>
      <c r="J265" s="192">
        <v>0.0</v>
      </c>
    </row>
    <row r="266">
      <c r="A266" s="194" t="s">
        <v>700</v>
      </c>
      <c r="B266" s="195">
        <v>44461.0</v>
      </c>
      <c r="C266" s="192">
        <v>0.0</v>
      </c>
      <c r="D266" s="192">
        <v>0.0</v>
      </c>
      <c r="E266" s="192">
        <v>0.0</v>
      </c>
      <c r="F266" s="192">
        <v>0.0</v>
      </c>
      <c r="G266" s="192"/>
      <c r="H266" s="192">
        <v>0.0</v>
      </c>
      <c r="I266" s="192">
        <v>0.0</v>
      </c>
      <c r="J266" s="192">
        <v>0.0</v>
      </c>
    </row>
    <row r="267">
      <c r="A267" s="194" t="s">
        <v>700</v>
      </c>
      <c r="B267" s="195">
        <v>44462.0</v>
      </c>
      <c r="C267" s="192">
        <v>0.0</v>
      </c>
      <c r="D267" s="192">
        <v>0.0</v>
      </c>
      <c r="E267" s="192">
        <v>0.0</v>
      </c>
      <c r="F267" s="192">
        <v>0.0</v>
      </c>
      <c r="G267" s="192"/>
      <c r="H267" s="192">
        <v>0.0</v>
      </c>
      <c r="I267" s="192">
        <v>0.0</v>
      </c>
      <c r="J267" s="192">
        <v>0.0</v>
      </c>
    </row>
    <row r="268">
      <c r="A268" s="194" t="s">
        <v>700</v>
      </c>
      <c r="B268" s="195">
        <v>44463.0</v>
      </c>
      <c r="C268" s="192">
        <v>0.0</v>
      </c>
      <c r="D268" s="192">
        <v>0.0</v>
      </c>
      <c r="E268" s="192">
        <v>0.0</v>
      </c>
      <c r="F268" s="192">
        <v>0.0</v>
      </c>
      <c r="G268" s="192"/>
      <c r="H268" s="192">
        <v>0.0</v>
      </c>
      <c r="I268" s="192">
        <v>0.0</v>
      </c>
      <c r="J268" s="192">
        <v>0.0</v>
      </c>
    </row>
    <row r="269">
      <c r="A269" s="194" t="s">
        <v>700</v>
      </c>
      <c r="B269" s="195">
        <v>44464.0</v>
      </c>
      <c r="C269" s="192">
        <v>0.0</v>
      </c>
      <c r="D269" s="192">
        <v>0.0</v>
      </c>
      <c r="E269" s="192">
        <v>0.0</v>
      </c>
      <c r="F269" s="192">
        <v>0.0</v>
      </c>
      <c r="G269" s="192"/>
      <c r="H269" s="192">
        <v>0.0</v>
      </c>
      <c r="I269" s="192">
        <v>0.0</v>
      </c>
      <c r="J269" s="192">
        <v>0.0</v>
      </c>
    </row>
    <row r="270">
      <c r="A270" s="194" t="s">
        <v>700</v>
      </c>
      <c r="B270" s="195">
        <v>44465.0</v>
      </c>
      <c r="C270" s="192">
        <v>0.0</v>
      </c>
      <c r="D270" s="192">
        <v>0.0</v>
      </c>
      <c r="E270" s="192">
        <v>0.0</v>
      </c>
      <c r="F270" s="192">
        <v>0.0</v>
      </c>
      <c r="G270" s="192"/>
      <c r="H270" s="192">
        <v>0.0</v>
      </c>
      <c r="I270" s="192">
        <v>0.0</v>
      </c>
      <c r="J270" s="192">
        <v>0.0</v>
      </c>
    </row>
    <row r="271">
      <c r="A271" s="194" t="s">
        <v>700</v>
      </c>
      <c r="B271" s="195">
        <v>44466.0</v>
      </c>
      <c r="C271" s="192">
        <v>0.0</v>
      </c>
      <c r="D271" s="192">
        <v>0.0</v>
      </c>
      <c r="E271" s="192">
        <v>0.0</v>
      </c>
      <c r="F271" s="192">
        <v>0.0</v>
      </c>
      <c r="G271" s="192"/>
      <c r="H271" s="192">
        <v>0.0</v>
      </c>
      <c r="I271" s="192">
        <v>0.0</v>
      </c>
      <c r="J271" s="192">
        <v>0.0</v>
      </c>
    </row>
    <row r="272">
      <c r="A272" s="194" t="s">
        <v>700</v>
      </c>
      <c r="B272" s="195">
        <v>44467.0</v>
      </c>
      <c r="C272" s="192">
        <v>0.0</v>
      </c>
      <c r="D272" s="192">
        <v>0.0</v>
      </c>
      <c r="E272" s="192">
        <v>0.0</v>
      </c>
      <c r="F272" s="192">
        <v>0.0</v>
      </c>
      <c r="G272" s="192"/>
      <c r="H272" s="192">
        <v>0.0</v>
      </c>
      <c r="I272" s="192">
        <v>0.0</v>
      </c>
      <c r="J272" s="192">
        <v>0.0</v>
      </c>
    </row>
    <row r="273">
      <c r="A273" s="194" t="s">
        <v>700</v>
      </c>
      <c r="B273" s="195">
        <v>44468.0</v>
      </c>
      <c r="C273" s="192">
        <v>0.0</v>
      </c>
      <c r="D273" s="192">
        <v>0.0</v>
      </c>
      <c r="E273" s="192">
        <v>0.0</v>
      </c>
      <c r="F273" s="192">
        <v>0.0</v>
      </c>
      <c r="G273" s="192"/>
      <c r="H273" s="192">
        <v>0.0</v>
      </c>
      <c r="I273" s="192">
        <v>0.0</v>
      </c>
      <c r="J273" s="192">
        <v>0.0</v>
      </c>
    </row>
    <row r="274">
      <c r="A274" s="194" t="s">
        <v>700</v>
      </c>
      <c r="B274" s="195">
        <v>44469.0</v>
      </c>
      <c r="C274" s="192">
        <v>0.0</v>
      </c>
      <c r="D274" s="192">
        <v>0.0</v>
      </c>
      <c r="E274" s="192">
        <v>0.0</v>
      </c>
      <c r="F274" s="192">
        <v>0.0</v>
      </c>
      <c r="G274" s="192"/>
      <c r="H274" s="192">
        <v>0.0</v>
      </c>
      <c r="I274" s="192">
        <v>0.0</v>
      </c>
      <c r="J274" s="192">
        <v>0.0</v>
      </c>
    </row>
    <row r="275">
      <c r="A275" s="194" t="s">
        <v>705</v>
      </c>
      <c r="B275" s="195">
        <v>44470.0</v>
      </c>
      <c r="C275" s="192">
        <v>0.0</v>
      </c>
      <c r="D275" s="192">
        <v>0.0</v>
      </c>
      <c r="E275" s="192">
        <v>0.0</v>
      </c>
      <c r="F275" s="192">
        <v>0.0</v>
      </c>
      <c r="G275" s="192"/>
      <c r="H275" s="192">
        <v>0.0</v>
      </c>
      <c r="I275" s="192">
        <v>0.0</v>
      </c>
      <c r="J275" s="192">
        <v>0.0</v>
      </c>
    </row>
    <row r="276">
      <c r="A276" s="194" t="s">
        <v>705</v>
      </c>
      <c r="B276" s="195">
        <v>44471.0</v>
      </c>
      <c r="C276" s="192">
        <v>0.0</v>
      </c>
      <c r="D276" s="192">
        <v>0.0</v>
      </c>
      <c r="E276" s="192">
        <v>0.0</v>
      </c>
      <c r="F276" s="192">
        <v>0.0</v>
      </c>
      <c r="G276" s="192"/>
      <c r="H276" s="192">
        <v>0.0</v>
      </c>
      <c r="I276" s="192">
        <v>0.0</v>
      </c>
      <c r="J276" s="192">
        <v>0.0</v>
      </c>
    </row>
    <row r="277">
      <c r="A277" s="194" t="s">
        <v>705</v>
      </c>
      <c r="B277" s="195">
        <v>44472.0</v>
      </c>
      <c r="C277" s="192">
        <v>0.0</v>
      </c>
      <c r="D277" s="192">
        <v>0.0</v>
      </c>
      <c r="E277" s="192">
        <v>0.0</v>
      </c>
      <c r="F277" s="192">
        <v>0.0</v>
      </c>
      <c r="G277" s="192"/>
      <c r="H277" s="192">
        <v>0.0</v>
      </c>
      <c r="I277" s="192">
        <v>0.0</v>
      </c>
      <c r="J277" s="192">
        <v>0.0</v>
      </c>
    </row>
    <row r="278">
      <c r="A278" s="194" t="s">
        <v>705</v>
      </c>
      <c r="B278" s="195">
        <v>44473.0</v>
      </c>
      <c r="C278" s="192">
        <v>0.0</v>
      </c>
      <c r="D278" s="192">
        <v>0.0</v>
      </c>
      <c r="E278" s="192">
        <v>0.0</v>
      </c>
      <c r="F278" s="192">
        <v>0.0</v>
      </c>
      <c r="G278" s="192"/>
      <c r="H278" s="192">
        <v>0.0</v>
      </c>
      <c r="I278" s="192">
        <v>0.0</v>
      </c>
      <c r="J278" s="192">
        <v>0.0</v>
      </c>
    </row>
    <row r="279">
      <c r="A279" s="194" t="s">
        <v>705</v>
      </c>
      <c r="B279" s="195">
        <v>44474.0</v>
      </c>
      <c r="C279" s="192">
        <v>0.0</v>
      </c>
      <c r="D279" s="192">
        <v>0.0</v>
      </c>
      <c r="E279" s="192">
        <v>0.0</v>
      </c>
      <c r="F279" s="192">
        <v>0.0</v>
      </c>
      <c r="G279" s="192"/>
      <c r="H279" s="192">
        <v>0.0</v>
      </c>
      <c r="I279" s="192">
        <v>0.0</v>
      </c>
      <c r="J279" s="192">
        <v>0.0</v>
      </c>
    </row>
    <row r="280">
      <c r="A280" s="194" t="s">
        <v>705</v>
      </c>
      <c r="B280" s="195">
        <v>44475.0</v>
      </c>
      <c r="C280" s="192">
        <v>0.0</v>
      </c>
      <c r="D280" s="192">
        <v>0.0</v>
      </c>
      <c r="E280" s="192">
        <v>0.0</v>
      </c>
      <c r="F280" s="192">
        <v>0.0</v>
      </c>
      <c r="G280" s="192"/>
      <c r="H280" s="192">
        <v>0.0</v>
      </c>
      <c r="I280" s="192">
        <v>0.0</v>
      </c>
      <c r="J280" s="192">
        <v>0.0</v>
      </c>
    </row>
    <row r="281">
      <c r="A281" s="194" t="s">
        <v>705</v>
      </c>
      <c r="B281" s="195">
        <v>44476.0</v>
      </c>
      <c r="C281" s="192">
        <v>0.0</v>
      </c>
      <c r="D281" s="192">
        <v>0.0</v>
      </c>
      <c r="E281" s="192">
        <v>0.0</v>
      </c>
      <c r="F281" s="192">
        <v>0.0</v>
      </c>
      <c r="G281" s="192"/>
      <c r="H281" s="192">
        <v>0.0</v>
      </c>
      <c r="I281" s="192">
        <v>0.0</v>
      </c>
      <c r="J281" s="192">
        <v>0.0</v>
      </c>
    </row>
    <row r="282">
      <c r="A282" s="194" t="s">
        <v>705</v>
      </c>
      <c r="B282" s="195">
        <v>44477.0</v>
      </c>
      <c r="C282" s="192">
        <v>0.0</v>
      </c>
      <c r="D282" s="192">
        <v>0.0</v>
      </c>
      <c r="E282" s="192">
        <v>0.0</v>
      </c>
      <c r="F282" s="192">
        <v>0.0</v>
      </c>
      <c r="G282" s="192"/>
      <c r="H282" s="192">
        <v>0.0</v>
      </c>
      <c r="I282" s="192">
        <v>0.0</v>
      </c>
      <c r="J282" s="192">
        <v>0.0</v>
      </c>
    </row>
    <row r="283">
      <c r="A283" s="194" t="s">
        <v>705</v>
      </c>
      <c r="B283" s="195">
        <v>44478.0</v>
      </c>
      <c r="C283" s="192">
        <v>0.0</v>
      </c>
      <c r="D283" s="192">
        <v>0.0</v>
      </c>
      <c r="E283" s="192">
        <v>0.0</v>
      </c>
      <c r="F283" s="192">
        <v>0.0</v>
      </c>
      <c r="G283" s="192"/>
      <c r="H283" s="192">
        <v>0.0</v>
      </c>
      <c r="I283" s="192">
        <v>0.0</v>
      </c>
      <c r="J283" s="192">
        <v>0.0</v>
      </c>
    </row>
    <row r="284">
      <c r="A284" s="194" t="s">
        <v>705</v>
      </c>
      <c r="B284" s="195">
        <v>44479.0</v>
      </c>
      <c r="C284" s="192">
        <v>0.0</v>
      </c>
      <c r="D284" s="192">
        <v>0.0</v>
      </c>
      <c r="E284" s="192">
        <v>0.0</v>
      </c>
      <c r="F284" s="192">
        <v>0.0</v>
      </c>
      <c r="G284" s="192"/>
      <c r="H284" s="192">
        <v>0.0</v>
      </c>
      <c r="I284" s="192">
        <v>0.0</v>
      </c>
      <c r="J284" s="192">
        <v>0.0</v>
      </c>
    </row>
    <row r="285">
      <c r="A285" s="194" t="s">
        <v>705</v>
      </c>
      <c r="B285" s="195">
        <v>44480.0</v>
      </c>
      <c r="C285" s="192">
        <v>0.0</v>
      </c>
      <c r="D285" s="192">
        <v>0.0</v>
      </c>
      <c r="E285" s="192">
        <v>0.0</v>
      </c>
      <c r="F285" s="192">
        <v>0.0</v>
      </c>
      <c r="G285" s="192"/>
      <c r="H285" s="192">
        <v>0.0</v>
      </c>
      <c r="I285" s="192">
        <v>0.0</v>
      </c>
      <c r="J285" s="192">
        <v>0.0</v>
      </c>
    </row>
    <row r="286">
      <c r="A286" s="194" t="s">
        <v>705</v>
      </c>
      <c r="B286" s="195">
        <v>44481.0</v>
      </c>
      <c r="C286" s="192">
        <v>0.0</v>
      </c>
      <c r="D286" s="192">
        <v>0.0</v>
      </c>
      <c r="E286" s="192">
        <v>0.0</v>
      </c>
      <c r="F286" s="192">
        <v>0.0</v>
      </c>
      <c r="G286" s="192"/>
      <c r="H286" s="192">
        <v>0.0</v>
      </c>
      <c r="I286" s="192">
        <v>0.0</v>
      </c>
      <c r="J286" s="192">
        <v>0.0</v>
      </c>
    </row>
    <row r="287">
      <c r="A287" s="194" t="s">
        <v>705</v>
      </c>
      <c r="B287" s="195">
        <v>44482.0</v>
      </c>
      <c r="C287" s="192">
        <v>0.0</v>
      </c>
      <c r="D287" s="192">
        <v>0.0</v>
      </c>
      <c r="E287" s="192">
        <v>0.0</v>
      </c>
      <c r="F287" s="192">
        <v>0.0</v>
      </c>
      <c r="G287" s="192"/>
      <c r="H287" s="192">
        <v>0.0</v>
      </c>
      <c r="I287" s="192">
        <v>0.0</v>
      </c>
      <c r="J287" s="192">
        <v>0.0</v>
      </c>
    </row>
    <row r="288">
      <c r="A288" s="194" t="s">
        <v>705</v>
      </c>
      <c r="B288" s="195">
        <v>44483.0</v>
      </c>
      <c r="C288" s="192">
        <v>0.0</v>
      </c>
      <c r="D288" s="192">
        <v>0.0</v>
      </c>
      <c r="E288" s="192">
        <v>0.0</v>
      </c>
      <c r="F288" s="192">
        <v>0.0</v>
      </c>
      <c r="G288" s="192"/>
      <c r="H288" s="192">
        <v>0.0</v>
      </c>
      <c r="I288" s="192">
        <v>0.0</v>
      </c>
      <c r="J288" s="192">
        <v>0.0</v>
      </c>
    </row>
    <row r="289">
      <c r="A289" s="194" t="s">
        <v>705</v>
      </c>
      <c r="B289" s="195">
        <v>44484.0</v>
      </c>
      <c r="C289" s="192">
        <v>0.0</v>
      </c>
      <c r="D289" s="192">
        <v>0.0</v>
      </c>
      <c r="E289" s="192">
        <v>0.0</v>
      </c>
      <c r="F289" s="192">
        <v>0.0</v>
      </c>
      <c r="G289" s="192"/>
      <c r="H289" s="192">
        <v>0.0</v>
      </c>
      <c r="I289" s="192">
        <v>0.0</v>
      </c>
      <c r="J289" s="192">
        <v>0.0</v>
      </c>
    </row>
    <row r="290">
      <c r="A290" s="194" t="s">
        <v>705</v>
      </c>
      <c r="B290" s="195">
        <v>44485.0</v>
      </c>
      <c r="C290" s="192">
        <v>0.0</v>
      </c>
      <c r="D290" s="192">
        <v>0.0</v>
      </c>
      <c r="E290" s="192">
        <v>0.0</v>
      </c>
      <c r="F290" s="192">
        <v>0.0</v>
      </c>
      <c r="G290" s="192"/>
      <c r="H290" s="192">
        <v>0.0</v>
      </c>
      <c r="I290" s="192">
        <v>0.0</v>
      </c>
      <c r="J290" s="192">
        <v>0.0</v>
      </c>
    </row>
    <row r="291">
      <c r="A291" s="194" t="s">
        <v>705</v>
      </c>
      <c r="B291" s="195">
        <v>44486.0</v>
      </c>
      <c r="C291" s="192">
        <v>0.0</v>
      </c>
      <c r="D291" s="192">
        <v>0.0</v>
      </c>
      <c r="E291" s="192">
        <v>0.0</v>
      </c>
      <c r="F291" s="192">
        <v>0.0</v>
      </c>
      <c r="G291" s="192"/>
      <c r="H291" s="192">
        <v>0.0</v>
      </c>
      <c r="I291" s="192">
        <v>0.0</v>
      </c>
      <c r="J291" s="192">
        <v>0.0</v>
      </c>
    </row>
    <row r="292">
      <c r="A292" s="194" t="s">
        <v>705</v>
      </c>
      <c r="B292" s="195">
        <v>44487.0</v>
      </c>
      <c r="C292" s="192">
        <v>0.0</v>
      </c>
      <c r="D292" s="192">
        <v>0.0</v>
      </c>
      <c r="E292" s="192">
        <v>0.0</v>
      </c>
      <c r="F292" s="192">
        <v>0.0</v>
      </c>
      <c r="G292" s="192"/>
      <c r="H292" s="192">
        <v>0.0</v>
      </c>
      <c r="I292" s="192">
        <v>0.0</v>
      </c>
      <c r="J292" s="192">
        <v>0.0</v>
      </c>
    </row>
    <row r="293">
      <c r="A293" s="194" t="s">
        <v>705</v>
      </c>
      <c r="B293" s="195">
        <v>44488.0</v>
      </c>
      <c r="C293" s="192">
        <v>0.0</v>
      </c>
      <c r="D293" s="192">
        <v>0.0</v>
      </c>
      <c r="E293" s="192">
        <v>0.0</v>
      </c>
      <c r="F293" s="192">
        <v>0.0</v>
      </c>
      <c r="G293" s="192"/>
      <c r="H293" s="192">
        <v>0.0</v>
      </c>
      <c r="I293" s="192">
        <v>0.0</v>
      </c>
      <c r="J293" s="192">
        <v>0.0</v>
      </c>
    </row>
    <row r="294">
      <c r="A294" s="194" t="s">
        <v>705</v>
      </c>
      <c r="B294" s="195">
        <v>44489.0</v>
      </c>
      <c r="C294" s="192">
        <v>0.0</v>
      </c>
      <c r="D294" s="192">
        <v>0.0</v>
      </c>
      <c r="E294" s="192">
        <v>0.0</v>
      </c>
      <c r="F294" s="192">
        <v>0.0</v>
      </c>
      <c r="G294" s="192"/>
      <c r="H294" s="192">
        <v>0.0</v>
      </c>
      <c r="I294" s="192">
        <v>0.0</v>
      </c>
      <c r="J294" s="192">
        <v>0.0</v>
      </c>
    </row>
    <row r="295">
      <c r="A295" s="194" t="s">
        <v>705</v>
      </c>
      <c r="B295" s="195">
        <v>44490.0</v>
      </c>
      <c r="C295" s="192">
        <v>0.0</v>
      </c>
      <c r="D295" s="192">
        <v>0.0</v>
      </c>
      <c r="E295" s="192">
        <v>0.0</v>
      </c>
      <c r="F295" s="192">
        <v>0.0</v>
      </c>
      <c r="G295" s="192"/>
      <c r="H295" s="192">
        <v>0.0</v>
      </c>
      <c r="I295" s="192">
        <v>0.0</v>
      </c>
      <c r="J295" s="192">
        <v>0.0</v>
      </c>
    </row>
    <row r="296">
      <c r="A296" s="194" t="s">
        <v>705</v>
      </c>
      <c r="B296" s="195">
        <v>44491.0</v>
      </c>
      <c r="C296" s="192">
        <v>0.0</v>
      </c>
      <c r="D296" s="192">
        <v>0.0</v>
      </c>
      <c r="E296" s="192">
        <v>0.0</v>
      </c>
      <c r="F296" s="192">
        <v>0.0</v>
      </c>
      <c r="G296" s="192"/>
      <c r="H296" s="192">
        <v>0.0</v>
      </c>
      <c r="I296" s="192">
        <v>0.0</v>
      </c>
      <c r="J296" s="192">
        <v>0.0</v>
      </c>
    </row>
    <row r="297">
      <c r="A297" s="194" t="s">
        <v>705</v>
      </c>
      <c r="B297" s="195">
        <v>44492.0</v>
      </c>
      <c r="C297" s="192">
        <v>0.0</v>
      </c>
      <c r="D297" s="192">
        <v>0.0</v>
      </c>
      <c r="E297" s="192">
        <v>0.0</v>
      </c>
      <c r="F297" s="192">
        <v>0.0</v>
      </c>
      <c r="G297" s="192"/>
      <c r="H297" s="192">
        <v>0.0</v>
      </c>
      <c r="I297" s="192">
        <v>0.0</v>
      </c>
      <c r="J297" s="192">
        <v>0.0</v>
      </c>
    </row>
    <row r="298">
      <c r="A298" s="194" t="s">
        <v>705</v>
      </c>
      <c r="B298" s="195">
        <v>44493.0</v>
      </c>
      <c r="C298" s="192">
        <v>0.0</v>
      </c>
      <c r="D298" s="192">
        <v>0.0</v>
      </c>
      <c r="E298" s="192">
        <v>0.0</v>
      </c>
      <c r="F298" s="192">
        <v>0.0</v>
      </c>
      <c r="G298" s="192"/>
      <c r="H298" s="192">
        <v>0.0</v>
      </c>
      <c r="I298" s="192">
        <v>0.0</v>
      </c>
      <c r="J298" s="192">
        <v>0.0</v>
      </c>
    </row>
    <row r="299">
      <c r="A299" s="194" t="s">
        <v>705</v>
      </c>
      <c r="B299" s="195">
        <v>44494.0</v>
      </c>
      <c r="C299" s="192">
        <v>0.0</v>
      </c>
      <c r="D299" s="192">
        <v>0.0</v>
      </c>
      <c r="E299" s="192">
        <v>0.0</v>
      </c>
      <c r="F299" s="192">
        <v>0.0</v>
      </c>
      <c r="G299" s="192"/>
      <c r="H299" s="192">
        <v>0.0</v>
      </c>
      <c r="I299" s="192">
        <v>0.0</v>
      </c>
      <c r="J299" s="192">
        <v>0.0</v>
      </c>
    </row>
    <row r="300">
      <c r="A300" s="194" t="s">
        <v>705</v>
      </c>
      <c r="B300" s="195">
        <v>44495.0</v>
      </c>
      <c r="C300" s="192">
        <v>0.0</v>
      </c>
      <c r="D300" s="192">
        <v>0.0</v>
      </c>
      <c r="E300" s="192">
        <v>0.0</v>
      </c>
      <c r="F300" s="192">
        <v>0.0</v>
      </c>
      <c r="G300" s="192"/>
      <c r="H300" s="192">
        <v>0.0</v>
      </c>
      <c r="I300" s="192">
        <v>0.0</v>
      </c>
      <c r="J300" s="192">
        <v>0.0</v>
      </c>
    </row>
    <row r="301">
      <c r="A301" s="194" t="s">
        <v>705</v>
      </c>
      <c r="B301" s="195">
        <v>44496.0</v>
      </c>
      <c r="C301" s="192">
        <v>0.0</v>
      </c>
      <c r="D301" s="192">
        <v>0.0</v>
      </c>
      <c r="E301" s="192">
        <v>0.0</v>
      </c>
      <c r="F301" s="192">
        <v>0.0</v>
      </c>
      <c r="G301" s="192"/>
      <c r="H301" s="192">
        <v>0.0</v>
      </c>
      <c r="I301" s="192">
        <v>0.0</v>
      </c>
      <c r="J301" s="192">
        <v>0.0</v>
      </c>
    </row>
    <row r="302">
      <c r="A302" s="194" t="s">
        <v>705</v>
      </c>
      <c r="B302" s="195">
        <v>44497.0</v>
      </c>
      <c r="C302" s="192">
        <v>0.0</v>
      </c>
      <c r="D302" s="192">
        <v>0.0</v>
      </c>
      <c r="E302" s="192">
        <v>0.0</v>
      </c>
      <c r="F302" s="192">
        <v>0.0</v>
      </c>
      <c r="G302" s="192"/>
      <c r="H302" s="192">
        <v>0.0</v>
      </c>
      <c r="I302" s="192">
        <v>0.0</v>
      </c>
      <c r="J302" s="192">
        <v>0.0</v>
      </c>
    </row>
    <row r="303">
      <c r="A303" s="194" t="s">
        <v>705</v>
      </c>
      <c r="B303" s="195">
        <v>44498.0</v>
      </c>
      <c r="C303" s="192">
        <v>0.0</v>
      </c>
      <c r="D303" s="192">
        <v>0.0</v>
      </c>
      <c r="E303" s="192">
        <v>0.0</v>
      </c>
      <c r="F303" s="192">
        <v>0.0</v>
      </c>
      <c r="G303" s="192"/>
      <c r="H303" s="192">
        <v>0.0</v>
      </c>
      <c r="I303" s="192">
        <v>0.0</v>
      </c>
      <c r="J303" s="192">
        <v>0.0</v>
      </c>
    </row>
    <row r="304">
      <c r="A304" s="194" t="s">
        <v>705</v>
      </c>
      <c r="B304" s="195">
        <v>44499.0</v>
      </c>
      <c r="C304" s="192">
        <v>0.0</v>
      </c>
      <c r="D304" s="192">
        <v>0.0</v>
      </c>
      <c r="E304" s="192">
        <v>0.0</v>
      </c>
      <c r="F304" s="192">
        <v>0.0</v>
      </c>
      <c r="G304" s="192"/>
      <c r="H304" s="192">
        <v>0.0</v>
      </c>
      <c r="I304" s="192">
        <v>0.0</v>
      </c>
      <c r="J304" s="192">
        <v>0.0</v>
      </c>
    </row>
    <row r="305">
      <c r="A305" s="194" t="s">
        <v>705</v>
      </c>
      <c r="B305" s="195">
        <v>44500.0</v>
      </c>
      <c r="C305" s="192">
        <v>0.0</v>
      </c>
      <c r="D305" s="192">
        <v>0.0</v>
      </c>
      <c r="E305" s="192">
        <v>0.0</v>
      </c>
      <c r="F305" s="192">
        <v>0.0</v>
      </c>
      <c r="G305" s="192"/>
      <c r="H305" s="192">
        <v>0.0</v>
      </c>
      <c r="I305" s="192">
        <v>0.0</v>
      </c>
      <c r="J305" s="192">
        <v>0.0</v>
      </c>
    </row>
    <row r="306">
      <c r="A306" s="194" t="s">
        <v>395</v>
      </c>
      <c r="B306" s="195">
        <v>44501.0</v>
      </c>
      <c r="C306" s="192">
        <v>1.27E7</v>
      </c>
      <c r="D306" s="192">
        <v>7.765E7</v>
      </c>
      <c r="E306" s="192">
        <v>7.64111E7</v>
      </c>
      <c r="F306" s="192">
        <v>2.0E7</v>
      </c>
      <c r="G306" s="192"/>
      <c r="H306" s="192">
        <v>0.0</v>
      </c>
      <c r="I306" s="192">
        <v>1.1035E8</v>
      </c>
      <c r="J306" s="192">
        <v>1.091111E8</v>
      </c>
    </row>
    <row r="307">
      <c r="A307" s="194" t="s">
        <v>395</v>
      </c>
      <c r="B307" s="195">
        <v>44502.0</v>
      </c>
      <c r="C307" s="192">
        <v>1.2E7</v>
      </c>
      <c r="D307" s="192">
        <v>5.485E7</v>
      </c>
      <c r="E307" s="192">
        <v>5.44209E7</v>
      </c>
      <c r="F307" s="192">
        <v>2500000.0</v>
      </c>
      <c r="G307" s="192"/>
      <c r="H307" s="192">
        <v>0.0</v>
      </c>
      <c r="I307" s="192">
        <v>6.935E7</v>
      </c>
      <c r="J307" s="192">
        <v>6.89209E7</v>
      </c>
    </row>
    <row r="308">
      <c r="A308" s="194" t="s">
        <v>395</v>
      </c>
      <c r="B308" s="195">
        <v>44503.0</v>
      </c>
      <c r="C308" s="192">
        <v>1.5E7</v>
      </c>
      <c r="D308" s="192">
        <v>9000000.0</v>
      </c>
      <c r="E308" s="192">
        <v>8911500.0</v>
      </c>
      <c r="F308" s="192">
        <v>5000000.0</v>
      </c>
      <c r="G308" s="192"/>
      <c r="H308" s="192">
        <v>0.0</v>
      </c>
      <c r="I308" s="192">
        <v>2.9E7</v>
      </c>
      <c r="J308" s="192">
        <v>2.89115E7</v>
      </c>
    </row>
    <row r="309">
      <c r="A309" s="194" t="s">
        <v>395</v>
      </c>
      <c r="B309" s="195">
        <v>44504.0</v>
      </c>
      <c r="C309" s="192">
        <v>9.98E7</v>
      </c>
      <c r="D309" s="192">
        <v>0.0</v>
      </c>
      <c r="E309" s="192">
        <v>0.0</v>
      </c>
      <c r="F309" s="192">
        <v>0.0</v>
      </c>
      <c r="G309" s="192"/>
      <c r="H309" s="192">
        <v>0.0</v>
      </c>
      <c r="I309" s="192">
        <v>9.98E7</v>
      </c>
      <c r="J309" s="192">
        <v>9.98E7</v>
      </c>
    </row>
    <row r="310">
      <c r="A310" s="194" t="s">
        <v>395</v>
      </c>
      <c r="B310" s="195">
        <v>44505.0</v>
      </c>
      <c r="C310" s="192">
        <v>1.113E7</v>
      </c>
      <c r="D310" s="192">
        <v>5800000.0</v>
      </c>
      <c r="E310" s="192">
        <v>5707200.0</v>
      </c>
      <c r="F310" s="192">
        <v>2.75E7</v>
      </c>
      <c r="G310" s="192"/>
      <c r="H310" s="192">
        <v>0.0</v>
      </c>
      <c r="I310" s="192">
        <v>4.443E7</v>
      </c>
      <c r="J310" s="192">
        <v>4.43372E7</v>
      </c>
    </row>
    <row r="311">
      <c r="A311" s="194" t="s">
        <v>395</v>
      </c>
      <c r="B311" s="195">
        <v>44506.0</v>
      </c>
      <c r="C311" s="192">
        <v>350000.0</v>
      </c>
      <c r="D311" s="192">
        <v>1.17E7</v>
      </c>
      <c r="E311" s="192">
        <v>1.15128E7</v>
      </c>
      <c r="F311" s="192">
        <v>3.35E7</v>
      </c>
      <c r="G311" s="192"/>
      <c r="H311" s="192">
        <v>0.0</v>
      </c>
      <c r="I311" s="192">
        <v>4.555E7</v>
      </c>
      <c r="J311" s="192">
        <v>4.53628E7</v>
      </c>
    </row>
    <row r="312">
      <c r="A312" s="194" t="s">
        <v>395</v>
      </c>
      <c r="B312" s="195">
        <v>44507.0</v>
      </c>
      <c r="C312" s="192">
        <v>5000000.0</v>
      </c>
      <c r="D312" s="192">
        <v>5.5852E7</v>
      </c>
      <c r="E312" s="192">
        <v>5.4936256E7</v>
      </c>
      <c r="F312" s="192">
        <v>0.0</v>
      </c>
      <c r="G312" s="192"/>
      <c r="H312" s="192">
        <v>0.0</v>
      </c>
      <c r="I312" s="192">
        <v>6.0852E7</v>
      </c>
      <c r="J312" s="192">
        <v>5.9936256E7</v>
      </c>
    </row>
    <row r="313">
      <c r="A313" s="194" t="s">
        <v>395</v>
      </c>
      <c r="B313" s="195">
        <v>44508.0</v>
      </c>
      <c r="C313" s="192">
        <v>5000000.0</v>
      </c>
      <c r="D313" s="192">
        <v>9.21E7</v>
      </c>
      <c r="E313" s="192">
        <v>9.08764E7</v>
      </c>
      <c r="F313" s="192">
        <v>4.8285E7</v>
      </c>
      <c r="G313" s="192"/>
      <c r="H313" s="192">
        <v>0.0</v>
      </c>
      <c r="I313" s="192">
        <v>1.45385E8</v>
      </c>
      <c r="J313" s="192">
        <v>1.441614E8</v>
      </c>
    </row>
    <row r="314">
      <c r="A314" s="194" t="s">
        <v>395</v>
      </c>
      <c r="B314" s="195">
        <v>44509.0</v>
      </c>
      <c r="C314" s="192">
        <v>1.045E7</v>
      </c>
      <c r="D314" s="192">
        <v>2.0E7</v>
      </c>
      <c r="E314" s="192">
        <v>1.968E7</v>
      </c>
      <c r="F314" s="192">
        <v>0.0</v>
      </c>
      <c r="G314" s="192"/>
      <c r="H314" s="192">
        <v>0.0</v>
      </c>
      <c r="I314" s="192">
        <v>3.045E7</v>
      </c>
      <c r="J314" s="192">
        <v>3.013E7</v>
      </c>
    </row>
    <row r="315">
      <c r="A315" s="194" t="s">
        <v>395</v>
      </c>
      <c r="B315" s="195">
        <v>44510.0</v>
      </c>
      <c r="C315" s="192">
        <v>3100000.0</v>
      </c>
      <c r="D315" s="192">
        <v>5.2505E7</v>
      </c>
      <c r="E315" s="192">
        <v>5.154282E7</v>
      </c>
      <c r="F315" s="192">
        <v>0.0</v>
      </c>
      <c r="G315" s="192"/>
      <c r="H315" s="192">
        <v>0.0</v>
      </c>
      <c r="I315" s="192">
        <v>5.5605E7</v>
      </c>
      <c r="J315" s="192">
        <v>5.464282E7</v>
      </c>
    </row>
    <row r="316">
      <c r="A316" s="194" t="s">
        <v>395</v>
      </c>
      <c r="B316" s="195">
        <v>44511.0</v>
      </c>
      <c r="C316" s="192">
        <v>2.275E7</v>
      </c>
      <c r="D316" s="192">
        <v>4.8E7</v>
      </c>
      <c r="E316" s="192">
        <v>4.8E7</v>
      </c>
      <c r="F316" s="192">
        <v>0.0</v>
      </c>
      <c r="G316" s="192"/>
      <c r="H316" s="192">
        <v>4650000.0</v>
      </c>
      <c r="I316" s="192">
        <v>6.61E7</v>
      </c>
      <c r="J316" s="192">
        <v>6.61E7</v>
      </c>
    </row>
    <row r="317">
      <c r="A317" s="194" t="s">
        <v>395</v>
      </c>
      <c r="B317" s="195">
        <v>44512.0</v>
      </c>
      <c r="C317" s="192">
        <v>270000.0</v>
      </c>
      <c r="D317" s="192">
        <v>5.2E7</v>
      </c>
      <c r="E317" s="192">
        <v>5.1168E7</v>
      </c>
      <c r="F317" s="192">
        <v>2540000.0</v>
      </c>
      <c r="G317" s="192"/>
      <c r="H317" s="192">
        <v>0.0</v>
      </c>
      <c r="I317" s="192">
        <v>5.481E7</v>
      </c>
      <c r="J317" s="192">
        <v>5.3978E7</v>
      </c>
    </row>
    <row r="318">
      <c r="A318" s="194" t="s">
        <v>395</v>
      </c>
      <c r="B318" s="195">
        <v>44513.0</v>
      </c>
      <c r="C318" s="192">
        <v>1.7E7</v>
      </c>
      <c r="D318" s="192">
        <v>2.60625E7</v>
      </c>
      <c r="E318" s="192">
        <v>2.5785E7</v>
      </c>
      <c r="F318" s="192">
        <v>2800000.0</v>
      </c>
      <c r="G318" s="192"/>
      <c r="H318" s="192">
        <v>0.0</v>
      </c>
      <c r="I318" s="192">
        <v>4.58625E7</v>
      </c>
      <c r="J318" s="192">
        <v>4.5585E7</v>
      </c>
    </row>
    <row r="319">
      <c r="A319" s="194" t="s">
        <v>395</v>
      </c>
      <c r="B319" s="195">
        <v>44514.0</v>
      </c>
      <c r="C319" s="192">
        <v>2.63025E7</v>
      </c>
      <c r="D319" s="192">
        <v>1.7E7</v>
      </c>
      <c r="E319" s="192">
        <v>1.6898E7</v>
      </c>
      <c r="F319" s="192">
        <v>0.0</v>
      </c>
      <c r="G319" s="192"/>
      <c r="H319" s="192">
        <v>0.0</v>
      </c>
      <c r="I319" s="192">
        <v>4.33025E7</v>
      </c>
      <c r="J319" s="192">
        <v>4.32005E7</v>
      </c>
    </row>
    <row r="320">
      <c r="A320" s="194" t="s">
        <v>395</v>
      </c>
      <c r="B320" s="195">
        <v>44515.0</v>
      </c>
      <c r="C320" s="192">
        <v>2130000.0</v>
      </c>
      <c r="D320" s="192">
        <v>5.2E7</v>
      </c>
      <c r="E320" s="192">
        <v>5.1168E7</v>
      </c>
      <c r="F320" s="192">
        <v>1490000.0</v>
      </c>
      <c r="G320" s="192"/>
      <c r="H320" s="192">
        <v>0.0</v>
      </c>
      <c r="I320" s="192">
        <v>5.562E7</v>
      </c>
      <c r="J320" s="192">
        <v>5.4788E7</v>
      </c>
    </row>
    <row r="321">
      <c r="A321" s="194" t="s">
        <v>395</v>
      </c>
      <c r="B321" s="195">
        <v>44516.0</v>
      </c>
      <c r="C321" s="192">
        <v>8623000.0</v>
      </c>
      <c r="D321" s="192">
        <v>1.902E7</v>
      </c>
      <c r="E321" s="192">
        <v>1.889108E7</v>
      </c>
      <c r="F321" s="192">
        <v>5.8E7</v>
      </c>
      <c r="G321" s="192"/>
      <c r="H321" s="192">
        <v>0.0</v>
      </c>
      <c r="I321" s="192">
        <v>8.5643E7</v>
      </c>
      <c r="J321" s="192">
        <v>8.551408E7</v>
      </c>
    </row>
    <row r="322">
      <c r="A322" s="194" t="s">
        <v>395</v>
      </c>
      <c r="B322" s="195">
        <v>44517.0</v>
      </c>
      <c r="C322" s="192">
        <v>1.5286E8</v>
      </c>
      <c r="D322" s="192">
        <v>0.0</v>
      </c>
      <c r="E322" s="192">
        <v>0.0</v>
      </c>
      <c r="F322" s="192">
        <v>0.0</v>
      </c>
      <c r="G322" s="192"/>
      <c r="H322" s="192">
        <v>0.0</v>
      </c>
      <c r="I322" s="192">
        <v>1.5286E8</v>
      </c>
      <c r="J322" s="192">
        <v>1.5286E8</v>
      </c>
    </row>
    <row r="323">
      <c r="A323" s="194" t="s">
        <v>395</v>
      </c>
      <c r="B323" s="195">
        <v>44518.0</v>
      </c>
      <c r="C323" s="192">
        <v>0.0</v>
      </c>
      <c r="D323" s="192">
        <v>0.0</v>
      </c>
      <c r="E323" s="192">
        <v>0.0</v>
      </c>
      <c r="F323" s="192">
        <v>0.0</v>
      </c>
      <c r="G323" s="192"/>
      <c r="H323" s="192">
        <v>0.0</v>
      </c>
      <c r="I323" s="192">
        <v>0.0</v>
      </c>
      <c r="J323" s="192">
        <v>0.0</v>
      </c>
    </row>
    <row r="324">
      <c r="A324" s="194" t="s">
        <v>395</v>
      </c>
      <c r="B324" s="195">
        <v>44519.0</v>
      </c>
      <c r="C324" s="192">
        <v>0.0</v>
      </c>
      <c r="D324" s="192">
        <v>0.0</v>
      </c>
      <c r="E324" s="192">
        <v>0.0</v>
      </c>
      <c r="F324" s="192">
        <v>0.0</v>
      </c>
      <c r="G324" s="192"/>
      <c r="H324" s="192">
        <v>0.0</v>
      </c>
      <c r="I324" s="192">
        <v>0.0</v>
      </c>
      <c r="J324" s="192">
        <v>0.0</v>
      </c>
    </row>
    <row r="325">
      <c r="A325" s="194" t="s">
        <v>395</v>
      </c>
      <c r="B325" s="195">
        <v>44520.0</v>
      </c>
      <c r="C325" s="192">
        <v>3000000.0</v>
      </c>
      <c r="D325" s="192">
        <v>4000000.0</v>
      </c>
      <c r="E325" s="192">
        <v>3934880.0</v>
      </c>
      <c r="F325" s="192">
        <v>0.0</v>
      </c>
      <c r="G325" s="192"/>
      <c r="H325" s="192">
        <v>4780000.0</v>
      </c>
      <c r="I325" s="192">
        <v>2220000.0</v>
      </c>
      <c r="J325" s="192">
        <v>2154880.0</v>
      </c>
    </row>
    <row r="326">
      <c r="A326" s="194" t="s">
        <v>395</v>
      </c>
      <c r="B326" s="195">
        <v>44521.0</v>
      </c>
      <c r="C326" s="192">
        <v>7000000.0</v>
      </c>
      <c r="D326" s="192">
        <v>2.6445E7</v>
      </c>
      <c r="E326" s="192">
        <v>2.628609E7</v>
      </c>
      <c r="F326" s="192">
        <v>0.0</v>
      </c>
      <c r="G326" s="192"/>
      <c r="H326" s="192">
        <v>0.0</v>
      </c>
      <c r="I326" s="192">
        <v>3.3445E7</v>
      </c>
      <c r="J326" s="192">
        <v>3.328609E7</v>
      </c>
    </row>
    <row r="327">
      <c r="A327" s="194" t="s">
        <v>395</v>
      </c>
      <c r="B327" s="195">
        <v>44522.0</v>
      </c>
      <c r="C327" s="192">
        <v>2.168575E8</v>
      </c>
      <c r="D327" s="192">
        <v>500000.0</v>
      </c>
      <c r="E327" s="192">
        <v>492000.0</v>
      </c>
      <c r="F327" s="192">
        <v>0.0</v>
      </c>
      <c r="G327" s="192"/>
      <c r="H327" s="192">
        <v>0.0</v>
      </c>
      <c r="I327" s="192">
        <v>2.173575E8</v>
      </c>
      <c r="J327" s="192">
        <v>2.173495E8</v>
      </c>
    </row>
    <row r="328">
      <c r="A328" s="194" t="s">
        <v>395</v>
      </c>
      <c r="B328" s="195">
        <v>44523.0</v>
      </c>
      <c r="C328" s="192">
        <v>1450000.0</v>
      </c>
      <c r="D328" s="192">
        <v>738000.0</v>
      </c>
      <c r="E328" s="192">
        <v>726160.0</v>
      </c>
      <c r="F328" s="192">
        <v>0.0</v>
      </c>
      <c r="G328" s="192"/>
      <c r="H328" s="192">
        <v>0.0</v>
      </c>
      <c r="I328" s="192">
        <v>2188000.0</v>
      </c>
      <c r="J328" s="192">
        <v>2176160.0</v>
      </c>
    </row>
    <row r="329">
      <c r="A329" s="194" t="s">
        <v>395</v>
      </c>
      <c r="B329" s="195">
        <v>44524.0</v>
      </c>
      <c r="C329" s="192">
        <v>4.197E7</v>
      </c>
      <c r="D329" s="192">
        <v>0.0</v>
      </c>
      <c r="E329" s="192">
        <v>0.0</v>
      </c>
      <c r="F329" s="192">
        <v>1890000.0</v>
      </c>
      <c r="G329" s="192"/>
      <c r="H329" s="192">
        <v>0.0</v>
      </c>
      <c r="I329" s="192">
        <v>4.386E7</v>
      </c>
      <c r="J329" s="192">
        <v>4.386E7</v>
      </c>
    </row>
    <row r="330">
      <c r="A330" s="194" t="s">
        <v>395</v>
      </c>
      <c r="B330" s="195">
        <v>44525.0</v>
      </c>
      <c r="C330" s="192">
        <v>350000.0</v>
      </c>
      <c r="D330" s="192">
        <v>0.0</v>
      </c>
      <c r="E330" s="192">
        <v>0.0</v>
      </c>
      <c r="F330" s="192">
        <v>0.0</v>
      </c>
      <c r="G330" s="192"/>
      <c r="H330" s="192">
        <v>0.0</v>
      </c>
      <c r="I330" s="192">
        <v>350000.0</v>
      </c>
      <c r="J330" s="192">
        <v>350000.0</v>
      </c>
    </row>
    <row r="331">
      <c r="A331" s="194" t="s">
        <v>395</v>
      </c>
      <c r="B331" s="195">
        <v>44526.0</v>
      </c>
      <c r="C331" s="192">
        <v>0.0</v>
      </c>
      <c r="D331" s="192">
        <v>6.0E7</v>
      </c>
      <c r="E331" s="192">
        <v>5.904E7</v>
      </c>
      <c r="F331" s="192">
        <v>7.0E7</v>
      </c>
      <c r="G331" s="192"/>
      <c r="H331" s="192">
        <v>0.0</v>
      </c>
      <c r="I331" s="192">
        <v>1.3E8</v>
      </c>
      <c r="J331" s="192">
        <v>1.2904E8</v>
      </c>
    </row>
    <row r="332">
      <c r="A332" s="194" t="s">
        <v>395</v>
      </c>
      <c r="B332" s="195">
        <v>44527.0</v>
      </c>
      <c r="C332" s="192">
        <v>350000.0</v>
      </c>
      <c r="D332" s="192">
        <v>0.0</v>
      </c>
      <c r="E332" s="192">
        <v>0.0</v>
      </c>
      <c r="F332" s="192">
        <v>6.62E7</v>
      </c>
      <c r="G332" s="192"/>
      <c r="H332" s="192">
        <v>0.0</v>
      </c>
      <c r="I332" s="192">
        <v>6.655E7</v>
      </c>
      <c r="J332" s="192">
        <v>6.655E7</v>
      </c>
    </row>
    <row r="333">
      <c r="A333" s="194" t="s">
        <v>395</v>
      </c>
      <c r="B333" s="195">
        <v>44528.0</v>
      </c>
      <c r="C333" s="192">
        <v>3650000.0</v>
      </c>
      <c r="D333" s="192">
        <v>0.0</v>
      </c>
      <c r="E333" s="192">
        <v>0.0</v>
      </c>
      <c r="F333" s="192">
        <v>7.913E7</v>
      </c>
      <c r="G333" s="192"/>
      <c r="H333" s="192">
        <v>0.0</v>
      </c>
      <c r="I333" s="192">
        <v>8.278E7</v>
      </c>
      <c r="J333" s="192">
        <v>8.278E7</v>
      </c>
    </row>
    <row r="334">
      <c r="A334" s="194" t="s">
        <v>395</v>
      </c>
      <c r="B334" s="195">
        <v>44529.0</v>
      </c>
      <c r="C334" s="192">
        <v>6000000.0</v>
      </c>
      <c r="D334" s="192">
        <v>2.0E7</v>
      </c>
      <c r="E334" s="192">
        <v>1.988E7</v>
      </c>
      <c r="F334" s="192">
        <v>6.545E7</v>
      </c>
      <c r="G334" s="192"/>
      <c r="H334" s="192">
        <v>350000.0</v>
      </c>
      <c r="I334" s="192">
        <v>9.11E7</v>
      </c>
      <c r="J334" s="192">
        <v>9.098E7</v>
      </c>
    </row>
    <row r="335">
      <c r="A335" s="194" t="s">
        <v>395</v>
      </c>
      <c r="B335" s="195">
        <v>44530.0</v>
      </c>
      <c r="C335" s="192">
        <v>1050000.0</v>
      </c>
      <c r="D335" s="192">
        <v>4.66E7</v>
      </c>
      <c r="E335" s="192">
        <v>4.590136E7</v>
      </c>
      <c r="F335" s="192">
        <v>7.7205E7</v>
      </c>
      <c r="G335" s="192"/>
      <c r="H335" s="192">
        <v>0.0</v>
      </c>
      <c r="I335" s="192">
        <v>1.24855E8</v>
      </c>
      <c r="J335" s="192">
        <v>1.2415636E8</v>
      </c>
    </row>
    <row r="336">
      <c r="A336" s="194" t="s">
        <v>397</v>
      </c>
      <c r="B336" s="195">
        <v>44531.0</v>
      </c>
      <c r="C336" s="192">
        <v>6250000.0</v>
      </c>
      <c r="D336" s="192">
        <v>1050000.0</v>
      </c>
      <c r="E336" s="192">
        <v>1033500.0</v>
      </c>
      <c r="F336" s="192">
        <v>1.425325E8</v>
      </c>
      <c r="G336" s="192"/>
      <c r="H336" s="192">
        <v>1592000.0</v>
      </c>
      <c r="I336" s="192">
        <v>1.482405E8</v>
      </c>
      <c r="J336" s="192">
        <v>1.48224E8</v>
      </c>
    </row>
    <row r="337">
      <c r="A337" s="194" t="s">
        <v>397</v>
      </c>
      <c r="B337" s="195">
        <v>44532.0</v>
      </c>
      <c r="C337" s="192">
        <v>100000.0</v>
      </c>
      <c r="D337" s="192">
        <v>4500000.0</v>
      </c>
      <c r="E337" s="192">
        <v>4473000.0</v>
      </c>
      <c r="F337" s="192">
        <v>1.2E8</v>
      </c>
      <c r="G337" s="192"/>
      <c r="H337" s="192">
        <v>0.0</v>
      </c>
      <c r="I337" s="192">
        <v>1.246E8</v>
      </c>
      <c r="J337" s="192">
        <v>1.24573E8</v>
      </c>
    </row>
    <row r="338">
      <c r="A338" s="194" t="s">
        <v>397</v>
      </c>
      <c r="B338" s="195">
        <v>44533.0</v>
      </c>
      <c r="C338" s="192">
        <v>1.0439E8</v>
      </c>
      <c r="D338" s="192">
        <v>5.108E7</v>
      </c>
      <c r="E338" s="192">
        <v>5.026144E7</v>
      </c>
      <c r="F338" s="192">
        <v>0.0</v>
      </c>
      <c r="G338" s="192"/>
      <c r="H338" s="192">
        <v>0.0</v>
      </c>
      <c r="I338" s="192">
        <v>1.5547E8</v>
      </c>
      <c r="J338" s="192">
        <v>1.5465144E8</v>
      </c>
    </row>
    <row r="339">
      <c r="A339" s="194" t="s">
        <v>397</v>
      </c>
      <c r="B339" s="195">
        <v>44534.0</v>
      </c>
      <c r="C339" s="192">
        <v>0.0</v>
      </c>
      <c r="D339" s="192">
        <v>0.0</v>
      </c>
      <c r="E339" s="192">
        <v>0.0</v>
      </c>
      <c r="F339" s="192">
        <v>6633000.0</v>
      </c>
      <c r="G339" s="192"/>
      <c r="H339" s="192">
        <v>0.0</v>
      </c>
      <c r="I339" s="192">
        <v>6633000.0</v>
      </c>
      <c r="J339" s="192">
        <v>6633000.0</v>
      </c>
    </row>
    <row r="340">
      <c r="A340" s="194" t="s">
        <v>397</v>
      </c>
      <c r="B340" s="195">
        <v>44535.0</v>
      </c>
      <c r="C340" s="192">
        <v>1.2185E7</v>
      </c>
      <c r="D340" s="192">
        <v>2.49925E7</v>
      </c>
      <c r="E340" s="192">
        <v>2.4668E7</v>
      </c>
      <c r="F340" s="192">
        <v>0.0</v>
      </c>
      <c r="G340" s="192"/>
      <c r="H340" s="192">
        <v>0.0</v>
      </c>
      <c r="I340" s="192">
        <v>3.71775E7</v>
      </c>
      <c r="J340" s="192">
        <v>3.6853E7</v>
      </c>
    </row>
    <row r="341">
      <c r="A341" s="194" t="s">
        <v>397</v>
      </c>
      <c r="B341" s="195">
        <v>44536.0</v>
      </c>
      <c r="C341" s="192">
        <v>0.0</v>
      </c>
      <c r="D341" s="192">
        <v>3955000.0</v>
      </c>
      <c r="E341" s="192">
        <v>3787910.0</v>
      </c>
      <c r="F341" s="192">
        <v>1.16233E8</v>
      </c>
      <c r="G341" s="192"/>
      <c r="H341" s="192">
        <v>2500000.0</v>
      </c>
      <c r="I341" s="192">
        <v>1.17688E8</v>
      </c>
      <c r="J341" s="192">
        <v>1.1752091E8</v>
      </c>
    </row>
    <row r="342">
      <c r="A342" s="194" t="s">
        <v>397</v>
      </c>
      <c r="B342" s="195">
        <v>44537.0</v>
      </c>
      <c r="C342" s="192">
        <v>1000000.0</v>
      </c>
      <c r="D342" s="192">
        <v>350000.0</v>
      </c>
      <c r="E342" s="192">
        <v>0.0</v>
      </c>
      <c r="F342" s="192">
        <v>1.2E8</v>
      </c>
      <c r="G342" s="192"/>
      <c r="H342" s="192">
        <v>0.0</v>
      </c>
      <c r="I342" s="192">
        <v>1.2135E8</v>
      </c>
      <c r="J342" s="192">
        <v>1.21E8</v>
      </c>
    </row>
    <row r="343">
      <c r="A343" s="194" t="s">
        <v>397</v>
      </c>
      <c r="B343" s="195">
        <v>44538.0</v>
      </c>
      <c r="C343" s="192">
        <v>0.0</v>
      </c>
      <c r="D343" s="192">
        <v>0.0</v>
      </c>
      <c r="E343" s="192">
        <v>0.0</v>
      </c>
      <c r="F343" s="192">
        <v>0.0</v>
      </c>
      <c r="G343" s="192"/>
      <c r="H343" s="192">
        <v>0.0</v>
      </c>
      <c r="I343" s="192">
        <v>0.0</v>
      </c>
      <c r="J343" s="192">
        <v>0.0</v>
      </c>
    </row>
    <row r="344">
      <c r="A344" s="194" t="s">
        <v>397</v>
      </c>
      <c r="B344" s="195">
        <v>44539.0</v>
      </c>
      <c r="C344" s="192">
        <v>700000.0</v>
      </c>
      <c r="D344" s="192">
        <v>8.0E7</v>
      </c>
      <c r="E344" s="192">
        <v>7.8560222E7</v>
      </c>
      <c r="F344" s="192">
        <v>0.0</v>
      </c>
      <c r="G344" s="192"/>
      <c r="H344" s="192">
        <v>0.0</v>
      </c>
      <c r="I344" s="192">
        <v>8.07E7</v>
      </c>
      <c r="J344" s="192">
        <v>7.9260222E7</v>
      </c>
    </row>
    <row r="345">
      <c r="A345" s="194" t="s">
        <v>397</v>
      </c>
      <c r="B345" s="195">
        <v>44540.0</v>
      </c>
      <c r="C345" s="192">
        <v>1.29975E7</v>
      </c>
      <c r="D345" s="192">
        <v>5000000.0</v>
      </c>
      <c r="E345" s="192">
        <v>4920000.0</v>
      </c>
      <c r="F345" s="192">
        <v>1.9118E8</v>
      </c>
      <c r="G345" s="192"/>
      <c r="H345" s="192">
        <v>0.0</v>
      </c>
      <c r="I345" s="192">
        <v>2.091775E8</v>
      </c>
      <c r="J345" s="192">
        <v>2.090975E8</v>
      </c>
    </row>
    <row r="346">
      <c r="A346" s="194" t="s">
        <v>397</v>
      </c>
      <c r="B346" s="195">
        <v>44541.0</v>
      </c>
      <c r="C346" s="192">
        <v>0.0</v>
      </c>
      <c r="D346" s="192">
        <v>0.0</v>
      </c>
      <c r="E346" s="192">
        <v>0.0</v>
      </c>
      <c r="F346" s="192">
        <v>0.0</v>
      </c>
      <c r="G346" s="192"/>
      <c r="H346" s="192">
        <v>0.0</v>
      </c>
      <c r="I346" s="192">
        <v>0.0</v>
      </c>
      <c r="J346" s="192">
        <v>0.0</v>
      </c>
    </row>
    <row r="347">
      <c r="A347" s="194" t="s">
        <v>397</v>
      </c>
      <c r="B347" s="195">
        <v>44542.0</v>
      </c>
      <c r="C347" s="192">
        <v>800000.0</v>
      </c>
      <c r="D347" s="192">
        <v>1.30515E7</v>
      </c>
      <c r="E347" s="192">
        <v>1.2973E7</v>
      </c>
      <c r="F347" s="192">
        <v>0.0</v>
      </c>
      <c r="G347" s="192"/>
      <c r="H347" s="192">
        <v>0.0</v>
      </c>
      <c r="I347" s="192">
        <v>1.38515E7</v>
      </c>
      <c r="J347" s="192">
        <v>1.3773E7</v>
      </c>
    </row>
    <row r="348">
      <c r="A348" s="194" t="s">
        <v>397</v>
      </c>
      <c r="B348" s="195">
        <v>44543.0</v>
      </c>
      <c r="C348" s="192">
        <v>2.531E7</v>
      </c>
      <c r="D348" s="192">
        <v>8.0975E7</v>
      </c>
      <c r="E348" s="192">
        <v>7.974082E7</v>
      </c>
      <c r="F348" s="192">
        <v>1.46512E8</v>
      </c>
      <c r="G348" s="192"/>
      <c r="H348" s="192">
        <v>0.0</v>
      </c>
      <c r="I348" s="192">
        <v>2.52797E8</v>
      </c>
      <c r="J348" s="192">
        <v>2.5156282E8</v>
      </c>
    </row>
    <row r="349">
      <c r="A349" s="194" t="s">
        <v>397</v>
      </c>
      <c r="B349" s="195">
        <v>44544.0</v>
      </c>
      <c r="C349" s="192">
        <v>6950000.0</v>
      </c>
      <c r="D349" s="192">
        <v>0.0</v>
      </c>
      <c r="E349" s="192">
        <v>0.0</v>
      </c>
      <c r="F349" s="192">
        <v>3.38E7</v>
      </c>
      <c r="G349" s="192"/>
      <c r="H349" s="192">
        <v>3000000.0</v>
      </c>
      <c r="I349" s="192">
        <v>3.775E7</v>
      </c>
      <c r="J349" s="192">
        <v>3.775E7</v>
      </c>
    </row>
    <row r="350">
      <c r="A350" s="194" t="s">
        <v>397</v>
      </c>
      <c r="B350" s="195">
        <v>44545.0</v>
      </c>
      <c r="C350" s="192">
        <v>0.0</v>
      </c>
      <c r="D350" s="192">
        <v>5786000.0</v>
      </c>
      <c r="E350" s="192">
        <v>5751044.0</v>
      </c>
      <c r="F350" s="192">
        <v>0.0</v>
      </c>
      <c r="G350" s="192"/>
      <c r="H350" s="192">
        <v>0.0</v>
      </c>
      <c r="I350" s="192">
        <v>5786000.0</v>
      </c>
      <c r="J350" s="192">
        <v>5751044.0</v>
      </c>
    </row>
    <row r="351">
      <c r="A351" s="194" t="s">
        <v>397</v>
      </c>
      <c r="B351" s="195">
        <v>44546.0</v>
      </c>
      <c r="C351" s="192">
        <v>0.0</v>
      </c>
      <c r="D351" s="192">
        <v>0.0</v>
      </c>
      <c r="E351" s="192">
        <v>0.0</v>
      </c>
      <c r="F351" s="192">
        <v>0.0</v>
      </c>
      <c r="G351" s="192"/>
      <c r="H351" s="192">
        <v>0.0</v>
      </c>
      <c r="I351" s="192">
        <v>0.0</v>
      </c>
      <c r="J351" s="192">
        <v>0.0</v>
      </c>
    </row>
    <row r="352">
      <c r="A352" s="194" t="s">
        <v>397</v>
      </c>
      <c r="B352" s="195">
        <v>44547.0</v>
      </c>
      <c r="C352" s="192">
        <v>1.16E7</v>
      </c>
      <c r="D352" s="192">
        <v>6.0E7</v>
      </c>
      <c r="E352" s="192">
        <v>5.964E7</v>
      </c>
      <c r="F352" s="192">
        <v>500000.0</v>
      </c>
      <c r="G352" s="192"/>
      <c r="H352" s="192">
        <v>0.0</v>
      </c>
      <c r="I352" s="192">
        <v>7.21E7</v>
      </c>
      <c r="J352" s="192">
        <v>7.174E7</v>
      </c>
    </row>
    <row r="353">
      <c r="A353" s="194" t="s">
        <v>397</v>
      </c>
      <c r="B353" s="195">
        <v>44548.0</v>
      </c>
      <c r="C353" s="192">
        <v>1350000.0</v>
      </c>
      <c r="D353" s="192">
        <v>3.51225E7</v>
      </c>
      <c r="E353" s="192">
        <v>3.4498E7</v>
      </c>
      <c r="F353" s="192">
        <v>9.864E7</v>
      </c>
      <c r="G353" s="192"/>
      <c r="H353" s="192">
        <v>0.0</v>
      </c>
      <c r="I353" s="192">
        <v>1.351125E8</v>
      </c>
      <c r="J353" s="192">
        <v>1.34488E8</v>
      </c>
    </row>
    <row r="354">
      <c r="A354" s="194" t="s">
        <v>397</v>
      </c>
      <c r="B354" s="195">
        <v>44549.0</v>
      </c>
      <c r="C354" s="192">
        <v>5.175E7</v>
      </c>
      <c r="D354" s="192">
        <v>1350000.0</v>
      </c>
      <c r="E354" s="192">
        <v>1318640.0</v>
      </c>
      <c r="F354" s="192">
        <v>0.0</v>
      </c>
      <c r="G354" s="192"/>
      <c r="H354" s="192">
        <v>0.0</v>
      </c>
      <c r="I354" s="192">
        <v>5.31E7</v>
      </c>
      <c r="J354" s="192">
        <v>5.306864E7</v>
      </c>
    </row>
    <row r="355">
      <c r="A355" s="194" t="s">
        <v>397</v>
      </c>
      <c r="B355" s="195">
        <v>44550.0</v>
      </c>
      <c r="C355" s="192">
        <v>8.266E7</v>
      </c>
      <c r="D355" s="192">
        <v>5.695E7</v>
      </c>
      <c r="E355" s="192">
        <v>5.636358E7</v>
      </c>
      <c r="F355" s="192">
        <v>0.0</v>
      </c>
      <c r="G355" s="192"/>
      <c r="H355" s="192">
        <v>9250000.0</v>
      </c>
      <c r="I355" s="192">
        <v>1.3036E8</v>
      </c>
      <c r="J355" s="192">
        <v>1.2977358E8</v>
      </c>
    </row>
    <row r="356">
      <c r="A356" s="194" t="s">
        <v>397</v>
      </c>
      <c r="B356" s="195">
        <v>44551.0</v>
      </c>
      <c r="C356" s="192">
        <v>0.0</v>
      </c>
      <c r="D356" s="192">
        <v>1.4125E7</v>
      </c>
      <c r="E356" s="192">
        <v>1.404E7</v>
      </c>
      <c r="F356" s="192">
        <v>9.0E7</v>
      </c>
      <c r="G356" s="192"/>
      <c r="H356" s="192">
        <v>0.0</v>
      </c>
      <c r="I356" s="192">
        <v>1.04125E8</v>
      </c>
      <c r="J356" s="192">
        <v>1.0404E8</v>
      </c>
    </row>
    <row r="357">
      <c r="A357" s="194" t="s">
        <v>397</v>
      </c>
      <c r="B357" s="195">
        <v>44552.0</v>
      </c>
      <c r="C357" s="192">
        <v>2500000.0</v>
      </c>
      <c r="D357" s="192">
        <v>0.0</v>
      </c>
      <c r="E357" s="192">
        <v>0.0</v>
      </c>
      <c r="F357" s="192">
        <v>0.0</v>
      </c>
      <c r="G357" s="192"/>
      <c r="H357" s="192">
        <v>0.0</v>
      </c>
      <c r="I357" s="192">
        <v>2500000.0</v>
      </c>
      <c r="J357" s="192">
        <v>2500000.0</v>
      </c>
    </row>
    <row r="358">
      <c r="A358" s="194" t="s">
        <v>397</v>
      </c>
      <c r="B358" s="195">
        <v>44553.0</v>
      </c>
      <c r="C358" s="192">
        <v>4.8845E7</v>
      </c>
      <c r="D358" s="192">
        <v>2.5425E7</v>
      </c>
      <c r="E358" s="192">
        <v>2.501004E7</v>
      </c>
      <c r="F358" s="192">
        <v>0.0</v>
      </c>
      <c r="G358" s="192"/>
      <c r="H358" s="192">
        <v>0.0</v>
      </c>
      <c r="I358" s="192">
        <v>7.427E7</v>
      </c>
      <c r="J358" s="192">
        <v>7.385504E7</v>
      </c>
    </row>
    <row r="359">
      <c r="A359" s="194" t="s">
        <v>397</v>
      </c>
      <c r="B359" s="195">
        <v>44554.0</v>
      </c>
      <c r="C359" s="192">
        <v>3400000.0</v>
      </c>
      <c r="D359" s="192">
        <v>0.0</v>
      </c>
      <c r="E359" s="192">
        <v>0.0</v>
      </c>
      <c r="F359" s="192">
        <v>1.25E8</v>
      </c>
      <c r="G359" s="192"/>
      <c r="H359" s="192">
        <v>0.0</v>
      </c>
      <c r="I359" s="192">
        <v>1.284E8</v>
      </c>
      <c r="J359" s="192">
        <v>1.284E8</v>
      </c>
    </row>
    <row r="360">
      <c r="A360" s="194" t="s">
        <v>397</v>
      </c>
      <c r="B360" s="195">
        <v>44555.0</v>
      </c>
      <c r="C360" s="192">
        <v>3.4E7</v>
      </c>
      <c r="D360" s="192">
        <v>2925000.0</v>
      </c>
      <c r="E360" s="192">
        <v>2907030.0</v>
      </c>
      <c r="F360" s="192">
        <v>6.94325E7</v>
      </c>
      <c r="G360" s="192"/>
      <c r="H360" s="192">
        <v>0.0</v>
      </c>
      <c r="I360" s="192">
        <v>1.063575E8</v>
      </c>
      <c r="J360" s="192">
        <v>1.0633953E8</v>
      </c>
    </row>
    <row r="361">
      <c r="A361" s="194" t="s">
        <v>397</v>
      </c>
      <c r="B361" s="195">
        <v>44556.0</v>
      </c>
      <c r="C361" s="192">
        <v>1470000.0</v>
      </c>
      <c r="D361" s="192">
        <v>5865000.0</v>
      </c>
      <c r="E361" s="192">
        <v>5829090.0</v>
      </c>
      <c r="F361" s="192">
        <v>0.0</v>
      </c>
      <c r="G361" s="192"/>
      <c r="H361" s="192">
        <v>0.0</v>
      </c>
      <c r="I361" s="192">
        <v>7335000.0</v>
      </c>
      <c r="J361" s="192">
        <v>7299090.0</v>
      </c>
    </row>
    <row r="362">
      <c r="A362" s="194" t="s">
        <v>397</v>
      </c>
      <c r="B362" s="195">
        <v>44557.0</v>
      </c>
      <c r="C362" s="192">
        <v>2.9E7</v>
      </c>
      <c r="D362" s="192">
        <v>0.0</v>
      </c>
      <c r="E362" s="192">
        <v>0.0</v>
      </c>
      <c r="F362" s="192">
        <v>1.20755E8</v>
      </c>
      <c r="G362" s="192"/>
      <c r="H362" s="192">
        <v>0.0</v>
      </c>
      <c r="I362" s="192">
        <v>1.49755E8</v>
      </c>
      <c r="J362" s="192">
        <v>1.49755E8</v>
      </c>
    </row>
    <row r="363">
      <c r="A363" s="194" t="s">
        <v>397</v>
      </c>
      <c r="B363" s="195">
        <v>44558.0</v>
      </c>
      <c r="C363" s="192">
        <v>6.035E7</v>
      </c>
      <c r="D363" s="192">
        <v>5.0E7</v>
      </c>
      <c r="E363" s="192">
        <v>4.969958E7</v>
      </c>
      <c r="F363" s="192">
        <v>8900000.0</v>
      </c>
      <c r="G363" s="192"/>
      <c r="H363" s="192">
        <v>0.0</v>
      </c>
      <c r="I363" s="192">
        <v>1.1925E8</v>
      </c>
      <c r="J363" s="192">
        <v>1.1894958E8</v>
      </c>
    </row>
    <row r="364">
      <c r="A364" s="194" t="s">
        <v>397</v>
      </c>
      <c r="B364" s="195">
        <v>44559.0</v>
      </c>
      <c r="C364" s="192">
        <v>3800000.0</v>
      </c>
      <c r="D364" s="192">
        <v>3200000.0</v>
      </c>
      <c r="E364" s="192">
        <v>3139000.0</v>
      </c>
      <c r="F364" s="192">
        <v>0.0</v>
      </c>
      <c r="G364" s="192"/>
      <c r="H364" s="192">
        <v>0.0</v>
      </c>
      <c r="I364" s="192">
        <v>7000000.0</v>
      </c>
      <c r="J364" s="192">
        <v>6939000.0</v>
      </c>
    </row>
    <row r="365">
      <c r="A365" s="194" t="s">
        <v>397</v>
      </c>
      <c r="B365" s="195">
        <v>44560.0</v>
      </c>
      <c r="C365" s="192">
        <v>4.478E7</v>
      </c>
      <c r="D365" s="192">
        <v>2.718E7</v>
      </c>
      <c r="E365" s="192">
        <v>2.701668E7</v>
      </c>
      <c r="F365" s="192">
        <v>1450000.0</v>
      </c>
      <c r="G365" s="192"/>
      <c r="H365" s="192">
        <v>0.0</v>
      </c>
      <c r="I365" s="192">
        <v>7.341E7</v>
      </c>
      <c r="J365" s="192">
        <v>7.324668E7</v>
      </c>
    </row>
    <row r="366">
      <c r="A366" s="194" t="s">
        <v>397</v>
      </c>
      <c r="B366" s="195">
        <v>44561.0</v>
      </c>
      <c r="C366" s="192">
        <v>3.12E7</v>
      </c>
      <c r="D366" s="192">
        <v>1.0E7</v>
      </c>
      <c r="E366" s="192">
        <v>9939760.0</v>
      </c>
      <c r="F366" s="196"/>
      <c r="G366" s="192"/>
      <c r="H366" s="192">
        <v>0.0</v>
      </c>
      <c r="I366" s="192">
        <v>4.12E7</v>
      </c>
      <c r="J366" s="192">
        <v>4.113976E7</v>
      </c>
    </row>
    <row r="367">
      <c r="A367" s="194" t="s">
        <v>898</v>
      </c>
      <c r="B367" s="195">
        <v>44562.0</v>
      </c>
      <c r="C367" s="192">
        <v>0.0</v>
      </c>
      <c r="D367" s="192">
        <v>0.0</v>
      </c>
      <c r="E367" s="192">
        <v>0.0</v>
      </c>
      <c r="F367" s="192">
        <v>0.0</v>
      </c>
      <c r="G367" s="192"/>
      <c r="H367" s="192">
        <v>0.0</v>
      </c>
      <c r="I367" s="192">
        <v>0.0</v>
      </c>
      <c r="J367" s="192">
        <v>0.0</v>
      </c>
    </row>
    <row r="368">
      <c r="A368" s="194" t="s">
        <v>898</v>
      </c>
      <c r="B368" s="195">
        <v>44563.0</v>
      </c>
      <c r="C368" s="192">
        <v>0.0</v>
      </c>
      <c r="D368" s="192">
        <v>0.0</v>
      </c>
      <c r="E368" s="192">
        <v>0.0</v>
      </c>
      <c r="F368" s="192">
        <v>0.0</v>
      </c>
      <c r="G368" s="192"/>
      <c r="H368" s="192">
        <v>0.0</v>
      </c>
      <c r="I368" s="192">
        <v>0.0</v>
      </c>
      <c r="J368" s="192">
        <v>0.0</v>
      </c>
    </row>
    <row r="369">
      <c r="A369" s="194" t="s">
        <v>898</v>
      </c>
      <c r="B369" s="195">
        <v>44564.0</v>
      </c>
      <c r="C369" s="192">
        <v>2.07E7</v>
      </c>
      <c r="D369" s="192">
        <v>0.0</v>
      </c>
      <c r="E369" s="192">
        <v>0.0</v>
      </c>
      <c r="F369" s="192">
        <v>0.0</v>
      </c>
      <c r="G369" s="192"/>
      <c r="H369" s="192">
        <v>0.0</v>
      </c>
      <c r="I369" s="192">
        <v>2.07E7</v>
      </c>
      <c r="J369" s="192">
        <v>2.07E7</v>
      </c>
    </row>
    <row r="370">
      <c r="A370" s="194" t="s">
        <v>898</v>
      </c>
      <c r="B370" s="195">
        <v>44565.0</v>
      </c>
      <c r="C370" s="192">
        <v>5000000.0</v>
      </c>
      <c r="D370" s="192">
        <v>5350000.0</v>
      </c>
      <c r="E370" s="192">
        <v>5317060.0</v>
      </c>
      <c r="F370" s="192">
        <v>4.245E7</v>
      </c>
      <c r="G370" s="192"/>
      <c r="H370" s="192">
        <v>0.0</v>
      </c>
      <c r="I370" s="192">
        <v>5.28E7</v>
      </c>
      <c r="J370" s="192">
        <v>5.276706E7</v>
      </c>
    </row>
    <row r="371">
      <c r="A371" s="194" t="s">
        <v>898</v>
      </c>
      <c r="B371" s="195">
        <v>44566.0</v>
      </c>
      <c r="C371" s="192">
        <v>1.893E7</v>
      </c>
      <c r="D371" s="192">
        <v>630000.0</v>
      </c>
      <c r="E371" s="192">
        <v>619920.0</v>
      </c>
      <c r="F371" s="192">
        <v>7.0E7</v>
      </c>
      <c r="G371" s="192"/>
      <c r="H371" s="192">
        <v>1780000.0</v>
      </c>
      <c r="I371" s="192">
        <v>8.778E7</v>
      </c>
      <c r="J371" s="192">
        <v>8.776992E7</v>
      </c>
    </row>
    <row r="372">
      <c r="A372" s="194" t="s">
        <v>898</v>
      </c>
      <c r="B372" s="195">
        <v>44567.0</v>
      </c>
      <c r="C372" s="192">
        <v>1.735E7</v>
      </c>
      <c r="D372" s="192">
        <v>0.0</v>
      </c>
      <c r="E372" s="192">
        <v>0.0</v>
      </c>
      <c r="F372" s="192">
        <v>0.0</v>
      </c>
      <c r="G372" s="192"/>
      <c r="H372" s="192">
        <v>0.0</v>
      </c>
      <c r="I372" s="192">
        <v>1.735E7</v>
      </c>
      <c r="J372" s="192">
        <v>1.735E7</v>
      </c>
    </row>
    <row r="373">
      <c r="A373" s="194" t="s">
        <v>898</v>
      </c>
      <c r="B373" s="195">
        <v>44568.0</v>
      </c>
      <c r="C373" s="192">
        <v>700000.0</v>
      </c>
      <c r="D373" s="192">
        <v>0.0</v>
      </c>
      <c r="E373" s="192">
        <v>0.0</v>
      </c>
      <c r="F373" s="192">
        <v>1.007453E8</v>
      </c>
      <c r="G373" s="192"/>
      <c r="H373" s="192">
        <v>1.0E7</v>
      </c>
      <c r="I373" s="192">
        <v>9.14453E7</v>
      </c>
      <c r="J373" s="192">
        <v>9.14453E7</v>
      </c>
    </row>
    <row r="374">
      <c r="A374" s="194" t="s">
        <v>898</v>
      </c>
      <c r="B374" s="195">
        <v>44569.0</v>
      </c>
      <c r="C374" s="192">
        <v>1.0123E7</v>
      </c>
      <c r="D374" s="192">
        <v>5.6E7</v>
      </c>
      <c r="E374" s="192">
        <v>5.510336E7</v>
      </c>
      <c r="F374" s="192">
        <v>0.0</v>
      </c>
      <c r="G374" s="192"/>
      <c r="H374" s="192">
        <v>0.0</v>
      </c>
      <c r="I374" s="192">
        <v>6.6123E7</v>
      </c>
      <c r="J374" s="192">
        <v>6.522636E7</v>
      </c>
    </row>
    <row r="375">
      <c r="A375" s="194" t="s">
        <v>898</v>
      </c>
      <c r="B375" s="195">
        <v>44570.0</v>
      </c>
      <c r="C375" s="192">
        <v>2500000.0</v>
      </c>
      <c r="D375" s="192">
        <v>1.111E7</v>
      </c>
      <c r="E375" s="192">
        <v>1.0939E7</v>
      </c>
      <c r="F375" s="192">
        <v>1.29E8</v>
      </c>
      <c r="G375" s="192"/>
      <c r="H375" s="192">
        <v>0.0</v>
      </c>
      <c r="I375" s="192">
        <v>1.4261E8</v>
      </c>
      <c r="J375" s="192">
        <v>1.42439E8</v>
      </c>
    </row>
    <row r="376">
      <c r="A376" s="194" t="s">
        <v>898</v>
      </c>
      <c r="B376" s="195">
        <v>44571.0</v>
      </c>
      <c r="C376" s="192">
        <v>8300000.0</v>
      </c>
      <c r="D376" s="192">
        <v>1.0E8</v>
      </c>
      <c r="E376" s="192">
        <v>9.84E7</v>
      </c>
      <c r="F376" s="192">
        <v>0.0</v>
      </c>
      <c r="G376" s="192"/>
      <c r="H376" s="192">
        <v>0.0</v>
      </c>
      <c r="I376" s="192">
        <v>1.083E8</v>
      </c>
      <c r="J376" s="192">
        <v>1.067E8</v>
      </c>
    </row>
    <row r="377">
      <c r="A377" s="194" t="s">
        <v>898</v>
      </c>
      <c r="B377" s="195">
        <v>44572.0</v>
      </c>
      <c r="C377" s="192">
        <v>8.9253E7</v>
      </c>
      <c r="D377" s="192">
        <v>1550000.0</v>
      </c>
      <c r="E377" s="192">
        <v>1524000.0</v>
      </c>
      <c r="F377" s="192">
        <v>9.3805E7</v>
      </c>
      <c r="G377" s="192"/>
      <c r="H377" s="192">
        <v>0.0</v>
      </c>
      <c r="I377" s="192">
        <v>1.84608E8</v>
      </c>
      <c r="J377" s="192">
        <v>1.84582E8</v>
      </c>
    </row>
    <row r="378">
      <c r="A378" s="194" t="s">
        <v>898</v>
      </c>
      <c r="B378" s="195">
        <v>44573.0</v>
      </c>
      <c r="C378" s="192">
        <v>0.0</v>
      </c>
      <c r="D378" s="192">
        <v>0.0</v>
      </c>
      <c r="E378" s="192">
        <v>0.0</v>
      </c>
      <c r="F378" s="192">
        <v>1.11E7</v>
      </c>
      <c r="G378" s="192"/>
      <c r="H378" s="192">
        <v>0.0</v>
      </c>
      <c r="I378" s="192">
        <v>1.11E7</v>
      </c>
      <c r="J378" s="192">
        <v>1.11E7</v>
      </c>
    </row>
    <row r="379">
      <c r="A379" s="194" t="s">
        <v>898</v>
      </c>
      <c r="B379" s="195">
        <v>44574.0</v>
      </c>
      <c r="C379" s="192">
        <v>350000.0</v>
      </c>
      <c r="D379" s="192">
        <v>1.161E8</v>
      </c>
      <c r="E379" s="192">
        <v>1.1429604E8</v>
      </c>
      <c r="F379" s="192">
        <v>0.0</v>
      </c>
      <c r="G379" s="192"/>
      <c r="H379" s="192">
        <v>1.045E7</v>
      </c>
      <c r="I379" s="192">
        <v>1.06E8</v>
      </c>
      <c r="J379" s="192">
        <v>1.0419604E8</v>
      </c>
    </row>
    <row r="380">
      <c r="A380" s="194" t="s">
        <v>898</v>
      </c>
      <c r="B380" s="195">
        <v>44575.0</v>
      </c>
      <c r="C380" s="192">
        <v>2.372E7</v>
      </c>
      <c r="D380" s="192">
        <v>0.0</v>
      </c>
      <c r="E380" s="192">
        <v>0.0</v>
      </c>
      <c r="F380" s="192">
        <v>0.0</v>
      </c>
      <c r="G380" s="192"/>
      <c r="H380" s="192">
        <v>0.0</v>
      </c>
      <c r="I380" s="192">
        <v>2.372E7</v>
      </c>
      <c r="J380" s="192">
        <v>2.372E7</v>
      </c>
    </row>
    <row r="381">
      <c r="A381" s="194" t="s">
        <v>898</v>
      </c>
      <c r="B381" s="195">
        <v>44576.0</v>
      </c>
      <c r="C381" s="192">
        <v>700000.0</v>
      </c>
      <c r="D381" s="192">
        <v>4.695E7</v>
      </c>
      <c r="E381" s="192">
        <v>4.6195E7</v>
      </c>
      <c r="F381" s="192">
        <v>2050000.0</v>
      </c>
      <c r="G381" s="192"/>
      <c r="H381" s="192">
        <v>0.0</v>
      </c>
      <c r="I381" s="192">
        <v>4.97E7</v>
      </c>
      <c r="J381" s="192">
        <v>4.8945E7</v>
      </c>
    </row>
    <row r="382">
      <c r="A382" s="194" t="s">
        <v>898</v>
      </c>
      <c r="B382" s="195">
        <v>44577.0</v>
      </c>
      <c r="C382" s="192">
        <v>6.5615E7</v>
      </c>
      <c r="D382" s="192">
        <v>0.0</v>
      </c>
      <c r="E382" s="192">
        <v>0.0</v>
      </c>
      <c r="F382" s="192">
        <v>0.0</v>
      </c>
      <c r="G382" s="192"/>
      <c r="H382" s="192">
        <v>0.0</v>
      </c>
      <c r="I382" s="192">
        <v>6.5615E7</v>
      </c>
      <c r="J382" s="192">
        <v>6.5615E7</v>
      </c>
    </row>
    <row r="383">
      <c r="A383" s="194" t="s">
        <v>898</v>
      </c>
      <c r="B383" s="195">
        <v>44578.0</v>
      </c>
      <c r="C383" s="192">
        <v>0.0</v>
      </c>
      <c r="D383" s="192">
        <v>0.0</v>
      </c>
      <c r="E383" s="192">
        <v>0.0</v>
      </c>
      <c r="F383" s="192">
        <v>0.0</v>
      </c>
      <c r="G383" s="192"/>
      <c r="H383" s="192">
        <v>0.0</v>
      </c>
      <c r="I383" s="192">
        <v>0.0</v>
      </c>
      <c r="J383" s="192">
        <v>0.0</v>
      </c>
    </row>
    <row r="384">
      <c r="A384" s="194" t="s">
        <v>898</v>
      </c>
      <c r="B384" s="195">
        <v>44579.0</v>
      </c>
      <c r="C384" s="192">
        <v>1350000.0</v>
      </c>
      <c r="D384" s="192">
        <v>6800000.0</v>
      </c>
      <c r="E384" s="192">
        <v>6690560.0</v>
      </c>
      <c r="F384" s="192">
        <v>1.815E7</v>
      </c>
      <c r="G384" s="192"/>
      <c r="H384" s="192">
        <v>0.0</v>
      </c>
      <c r="I384" s="192">
        <v>2.63E7</v>
      </c>
      <c r="J384" s="192">
        <v>2.619056E7</v>
      </c>
    </row>
    <row r="385">
      <c r="A385" s="194" t="s">
        <v>898</v>
      </c>
      <c r="B385" s="195">
        <v>44580.0</v>
      </c>
      <c r="C385" s="192">
        <v>2.36E7</v>
      </c>
      <c r="D385" s="192">
        <v>900000.0</v>
      </c>
      <c r="E385" s="192">
        <v>894000.0</v>
      </c>
      <c r="F385" s="192">
        <v>5.19E7</v>
      </c>
      <c r="G385" s="192"/>
      <c r="H385" s="192">
        <v>0.0</v>
      </c>
      <c r="I385" s="192">
        <v>7.64E7</v>
      </c>
      <c r="J385" s="192">
        <v>7.6394E7</v>
      </c>
    </row>
    <row r="386">
      <c r="A386" s="194" t="s">
        <v>898</v>
      </c>
      <c r="B386" s="195">
        <v>44581.0</v>
      </c>
      <c r="C386" s="192">
        <v>2.33E7</v>
      </c>
      <c r="D386" s="192">
        <v>8700000.0</v>
      </c>
      <c r="E386" s="192">
        <v>8559000.0</v>
      </c>
      <c r="F386" s="192">
        <v>3.0E7</v>
      </c>
      <c r="G386" s="192"/>
      <c r="H386" s="192">
        <v>0.0</v>
      </c>
      <c r="I386" s="192">
        <v>6.2E7</v>
      </c>
      <c r="J386" s="192">
        <v>6.1859E7</v>
      </c>
    </row>
    <row r="387">
      <c r="A387" s="194" t="s">
        <v>898</v>
      </c>
      <c r="B387" s="195">
        <v>44582.0</v>
      </c>
      <c r="C387" s="192">
        <v>2.5E7</v>
      </c>
      <c r="D387" s="192">
        <v>2.0E7</v>
      </c>
      <c r="E387" s="192">
        <v>1.9679E7</v>
      </c>
      <c r="F387" s="192">
        <v>5.0E7</v>
      </c>
      <c r="G387" s="192"/>
      <c r="H387" s="192">
        <v>0.0</v>
      </c>
      <c r="I387" s="192">
        <v>9.5E7</v>
      </c>
      <c r="J387" s="192">
        <v>9.4679E7</v>
      </c>
    </row>
    <row r="388">
      <c r="A388" s="194" t="s">
        <v>898</v>
      </c>
      <c r="B388" s="195">
        <v>44583.0</v>
      </c>
      <c r="C388" s="192">
        <v>2750000.0</v>
      </c>
      <c r="D388" s="192">
        <v>8500000.0</v>
      </c>
      <c r="E388" s="192">
        <v>8364000.0</v>
      </c>
      <c r="F388" s="192">
        <v>1.7E7</v>
      </c>
      <c r="G388" s="192"/>
      <c r="H388" s="192">
        <v>0.0</v>
      </c>
      <c r="I388" s="192">
        <v>2.825E7</v>
      </c>
      <c r="J388" s="192">
        <v>2.8114E7</v>
      </c>
    </row>
    <row r="389">
      <c r="A389" s="194" t="s">
        <v>898</v>
      </c>
      <c r="B389" s="195">
        <v>44584.0</v>
      </c>
      <c r="C389" s="192">
        <v>0.0</v>
      </c>
      <c r="D389" s="192">
        <v>700000.0</v>
      </c>
      <c r="E389" s="192">
        <v>686000.0</v>
      </c>
      <c r="F389" s="192">
        <v>0.0</v>
      </c>
      <c r="G389" s="192"/>
      <c r="H389" s="192">
        <v>0.0</v>
      </c>
      <c r="I389" s="192">
        <v>700000.0</v>
      </c>
      <c r="J389" s="192">
        <v>686000.0</v>
      </c>
    </row>
    <row r="390">
      <c r="A390" s="194" t="s">
        <v>898</v>
      </c>
      <c r="B390" s="195">
        <v>44585.0</v>
      </c>
      <c r="C390" s="192">
        <v>8350000.0</v>
      </c>
      <c r="D390" s="192">
        <v>1.81975E7</v>
      </c>
      <c r="E390" s="192">
        <v>1.7912E7</v>
      </c>
      <c r="F390" s="192">
        <v>1.1514E8</v>
      </c>
      <c r="G390" s="192"/>
      <c r="H390" s="192">
        <v>0.0</v>
      </c>
      <c r="I390" s="192">
        <v>1.416875E8</v>
      </c>
      <c r="J390" s="192">
        <v>1.41402E8</v>
      </c>
    </row>
    <row r="391">
      <c r="A391" s="194" t="s">
        <v>898</v>
      </c>
      <c r="B391" s="195">
        <v>44586.0</v>
      </c>
      <c r="C391" s="192">
        <v>6850000.0</v>
      </c>
      <c r="D391" s="192">
        <v>5000000.0</v>
      </c>
      <c r="E391" s="192">
        <v>4969000.0</v>
      </c>
      <c r="F391" s="192">
        <v>0.0</v>
      </c>
      <c r="G391" s="192"/>
      <c r="H391" s="192">
        <v>0.0</v>
      </c>
      <c r="I391" s="192">
        <v>1.185E7</v>
      </c>
      <c r="J391" s="192">
        <v>1.1819E7</v>
      </c>
    </row>
    <row r="392">
      <c r="A392" s="194" t="s">
        <v>898</v>
      </c>
      <c r="B392" s="195">
        <v>44587.0</v>
      </c>
      <c r="C392" s="192">
        <v>0.0</v>
      </c>
      <c r="D392" s="192">
        <v>0.0</v>
      </c>
      <c r="E392" s="192">
        <v>0.0</v>
      </c>
      <c r="F392" s="192">
        <v>8600000.0</v>
      </c>
      <c r="G392" s="192"/>
      <c r="H392" s="192">
        <v>0.0</v>
      </c>
      <c r="I392" s="192">
        <v>8600000.0</v>
      </c>
      <c r="J392" s="192">
        <v>8600000.0</v>
      </c>
    </row>
    <row r="393">
      <c r="A393" s="194" t="s">
        <v>898</v>
      </c>
      <c r="B393" s="195">
        <v>44588.0</v>
      </c>
      <c r="C393" s="192">
        <v>5750000.0</v>
      </c>
      <c r="D393" s="192">
        <v>2500000.0</v>
      </c>
      <c r="E393" s="192">
        <v>2458000.0</v>
      </c>
      <c r="F393" s="192">
        <v>5100000.0</v>
      </c>
      <c r="G393" s="196"/>
      <c r="H393" s="196"/>
      <c r="I393" s="192">
        <v>1.335E7</v>
      </c>
      <c r="J393" s="192">
        <v>1.3308E7</v>
      </c>
    </row>
    <row r="394">
      <c r="A394" s="194" t="s">
        <v>898</v>
      </c>
      <c r="B394" s="195">
        <v>44589.0</v>
      </c>
      <c r="C394" s="192">
        <v>0.0</v>
      </c>
      <c r="D394" s="192">
        <v>0.0</v>
      </c>
      <c r="E394" s="192">
        <v>0.0</v>
      </c>
      <c r="F394" s="192">
        <v>0.0</v>
      </c>
      <c r="G394" s="192"/>
      <c r="H394" s="192">
        <v>0.0</v>
      </c>
      <c r="I394" s="192">
        <v>0.0</v>
      </c>
      <c r="J394" s="192">
        <v>0.0</v>
      </c>
    </row>
    <row r="395">
      <c r="A395" s="194" t="s">
        <v>898</v>
      </c>
      <c r="B395" s="195">
        <v>44590.0</v>
      </c>
      <c r="C395" s="192">
        <v>0.0</v>
      </c>
      <c r="D395" s="192">
        <v>0.0</v>
      </c>
      <c r="E395" s="192">
        <v>0.0</v>
      </c>
      <c r="F395" s="192">
        <v>0.0</v>
      </c>
      <c r="G395" s="192"/>
      <c r="H395" s="192">
        <v>0.0</v>
      </c>
      <c r="I395" s="192">
        <v>0.0</v>
      </c>
      <c r="J395" s="192">
        <v>0.0</v>
      </c>
    </row>
    <row r="396">
      <c r="A396" s="194" t="s">
        <v>898</v>
      </c>
      <c r="B396" s="195">
        <v>44591.0</v>
      </c>
      <c r="C396" s="192">
        <v>0.0</v>
      </c>
      <c r="D396" s="192">
        <v>0.0</v>
      </c>
      <c r="E396" s="192">
        <v>0.0</v>
      </c>
      <c r="F396" s="192">
        <v>0.0</v>
      </c>
      <c r="G396" s="192"/>
      <c r="H396" s="192">
        <v>0.0</v>
      </c>
      <c r="I396" s="192">
        <v>0.0</v>
      </c>
      <c r="J396" s="192">
        <v>0.0</v>
      </c>
    </row>
    <row r="397">
      <c r="A397" s="194" t="s">
        <v>898</v>
      </c>
      <c r="B397" s="195">
        <v>44592.0</v>
      </c>
      <c r="C397" s="192">
        <v>0.0</v>
      </c>
      <c r="D397" s="192">
        <v>0.0</v>
      </c>
      <c r="E397" s="192">
        <v>0.0</v>
      </c>
      <c r="F397" s="192">
        <v>0.0</v>
      </c>
      <c r="G397" s="192"/>
      <c r="H397" s="192">
        <v>0.0</v>
      </c>
      <c r="I397" s="192">
        <v>0.0</v>
      </c>
      <c r="J397" s="192">
        <v>0.0</v>
      </c>
    </row>
    <row r="398">
      <c r="A398" s="194" t="s">
        <v>937</v>
      </c>
      <c r="B398" s="195">
        <v>44593.0</v>
      </c>
      <c r="C398" s="192">
        <v>0.0</v>
      </c>
      <c r="D398" s="192">
        <v>0.0</v>
      </c>
      <c r="E398" s="192">
        <v>0.0</v>
      </c>
      <c r="F398" s="192">
        <v>0.0</v>
      </c>
      <c r="G398" s="192"/>
      <c r="H398" s="192">
        <v>0.0</v>
      </c>
      <c r="I398" s="192">
        <v>0.0</v>
      </c>
      <c r="J398" s="192">
        <v>0.0</v>
      </c>
    </row>
    <row r="399">
      <c r="A399" s="194" t="s">
        <v>937</v>
      </c>
      <c r="B399" s="195">
        <v>44594.0</v>
      </c>
      <c r="C399" s="192">
        <v>0.0</v>
      </c>
      <c r="D399" s="192">
        <v>0.0</v>
      </c>
      <c r="E399" s="192">
        <v>0.0</v>
      </c>
      <c r="F399" s="192">
        <v>0.0</v>
      </c>
      <c r="G399" s="192"/>
      <c r="H399" s="192">
        <v>0.0</v>
      </c>
      <c r="I399" s="192">
        <v>0.0</v>
      </c>
      <c r="J399" s="192">
        <v>0.0</v>
      </c>
    </row>
    <row r="400">
      <c r="A400" s="194" t="s">
        <v>937</v>
      </c>
      <c r="B400" s="195">
        <v>44595.0</v>
      </c>
      <c r="C400" s="192">
        <v>0.0</v>
      </c>
      <c r="D400" s="192">
        <v>0.0</v>
      </c>
      <c r="E400" s="192">
        <v>0.0</v>
      </c>
      <c r="F400" s="192">
        <v>0.0</v>
      </c>
      <c r="G400" s="192"/>
      <c r="H400" s="192">
        <v>0.0</v>
      </c>
      <c r="I400" s="192">
        <v>0.0</v>
      </c>
      <c r="J400" s="192">
        <v>0.0</v>
      </c>
    </row>
    <row r="401">
      <c r="A401" s="194" t="s">
        <v>937</v>
      </c>
      <c r="B401" s="195">
        <v>44596.0</v>
      </c>
      <c r="C401" s="192">
        <v>0.0</v>
      </c>
      <c r="D401" s="192">
        <v>0.0</v>
      </c>
      <c r="E401" s="192">
        <v>0.0</v>
      </c>
      <c r="F401" s="192">
        <v>0.0</v>
      </c>
      <c r="G401" s="192"/>
      <c r="H401" s="192">
        <v>0.0</v>
      </c>
      <c r="I401" s="192">
        <v>0.0</v>
      </c>
      <c r="J401" s="192">
        <v>0.0</v>
      </c>
    </row>
    <row r="402">
      <c r="A402" s="194" t="s">
        <v>937</v>
      </c>
      <c r="B402" s="195">
        <v>44597.0</v>
      </c>
      <c r="C402" s="192">
        <v>0.0</v>
      </c>
      <c r="D402" s="192">
        <v>0.0</v>
      </c>
      <c r="E402" s="192">
        <v>0.0</v>
      </c>
      <c r="F402" s="192">
        <v>0.0</v>
      </c>
      <c r="G402" s="192"/>
      <c r="H402" s="192">
        <v>0.0</v>
      </c>
      <c r="I402" s="192">
        <v>0.0</v>
      </c>
      <c r="J402" s="192">
        <v>0.0</v>
      </c>
    </row>
    <row r="403">
      <c r="A403" s="194" t="s">
        <v>937</v>
      </c>
      <c r="B403" s="195">
        <v>44598.0</v>
      </c>
      <c r="C403" s="192">
        <v>0.0</v>
      </c>
      <c r="D403" s="192">
        <v>0.0</v>
      </c>
      <c r="E403" s="192">
        <v>0.0</v>
      </c>
      <c r="F403" s="192">
        <v>0.0</v>
      </c>
      <c r="G403" s="192"/>
      <c r="H403" s="192">
        <v>0.0</v>
      </c>
      <c r="I403" s="192">
        <v>0.0</v>
      </c>
      <c r="J403" s="192">
        <v>0.0</v>
      </c>
    </row>
    <row r="404">
      <c r="A404" s="194" t="s">
        <v>937</v>
      </c>
      <c r="B404" s="195">
        <v>44599.0</v>
      </c>
      <c r="C404" s="192">
        <v>0.0</v>
      </c>
      <c r="D404" s="192">
        <v>0.0</v>
      </c>
      <c r="E404" s="192">
        <v>0.0</v>
      </c>
      <c r="F404" s="192">
        <v>0.0</v>
      </c>
      <c r="G404" s="192"/>
      <c r="H404" s="192">
        <v>0.0</v>
      </c>
      <c r="I404" s="192">
        <v>0.0</v>
      </c>
      <c r="J404" s="192">
        <v>0.0</v>
      </c>
    </row>
    <row r="405">
      <c r="A405" s="194" t="s">
        <v>937</v>
      </c>
      <c r="B405" s="195">
        <v>44600.0</v>
      </c>
      <c r="C405" s="192">
        <v>0.0</v>
      </c>
      <c r="D405" s="192">
        <v>0.0</v>
      </c>
      <c r="E405" s="192">
        <v>0.0</v>
      </c>
      <c r="F405" s="192">
        <v>0.0</v>
      </c>
      <c r="G405" s="192"/>
      <c r="H405" s="192">
        <v>0.0</v>
      </c>
      <c r="I405" s="192">
        <v>0.0</v>
      </c>
      <c r="J405" s="192">
        <v>0.0</v>
      </c>
    </row>
    <row r="406">
      <c r="A406" s="194" t="s">
        <v>937</v>
      </c>
      <c r="B406" s="195">
        <v>44601.0</v>
      </c>
      <c r="C406" s="192">
        <v>0.0</v>
      </c>
      <c r="D406" s="192">
        <v>0.0</v>
      </c>
      <c r="E406" s="192">
        <v>0.0</v>
      </c>
      <c r="F406" s="192">
        <v>0.0</v>
      </c>
      <c r="G406" s="192"/>
      <c r="H406" s="192">
        <v>0.0</v>
      </c>
      <c r="I406" s="192">
        <v>0.0</v>
      </c>
      <c r="J406" s="192">
        <v>0.0</v>
      </c>
    </row>
    <row r="407">
      <c r="A407" s="194" t="s">
        <v>937</v>
      </c>
      <c r="B407" s="195">
        <v>44602.0</v>
      </c>
      <c r="C407" s="192">
        <v>1.2E7</v>
      </c>
      <c r="D407" s="192">
        <v>0.0</v>
      </c>
      <c r="E407" s="192">
        <v>0.0</v>
      </c>
      <c r="F407" s="192">
        <v>0.0</v>
      </c>
      <c r="G407" s="192"/>
      <c r="H407" s="192">
        <v>0.0</v>
      </c>
      <c r="I407" s="192">
        <v>1.2E7</v>
      </c>
      <c r="J407" s="192">
        <v>1.2E7</v>
      </c>
    </row>
    <row r="408">
      <c r="A408" s="194" t="s">
        <v>937</v>
      </c>
      <c r="B408" s="195">
        <v>44603.0</v>
      </c>
      <c r="C408" s="192">
        <v>1.8587E8</v>
      </c>
      <c r="D408" s="192">
        <v>1.5E7</v>
      </c>
      <c r="E408" s="192">
        <v>1.4756E7</v>
      </c>
      <c r="F408" s="192">
        <v>0.0</v>
      </c>
      <c r="G408" s="192"/>
      <c r="H408" s="192">
        <v>0.0</v>
      </c>
      <c r="I408" s="192">
        <v>2.0087E8</v>
      </c>
      <c r="J408" s="192">
        <v>2.00626E8</v>
      </c>
    </row>
    <row r="409">
      <c r="A409" s="194" t="s">
        <v>937</v>
      </c>
      <c r="B409" s="195">
        <v>44604.0</v>
      </c>
      <c r="C409" s="192">
        <v>0.0</v>
      </c>
      <c r="D409" s="192">
        <v>0.0</v>
      </c>
      <c r="E409" s="192">
        <v>0.0</v>
      </c>
      <c r="F409" s="192">
        <v>0.0</v>
      </c>
      <c r="G409" s="192"/>
      <c r="H409" s="192">
        <v>0.0</v>
      </c>
      <c r="I409" s="192">
        <v>0.0</v>
      </c>
      <c r="J409" s="192">
        <v>0.0</v>
      </c>
    </row>
    <row r="410">
      <c r="A410" s="194" t="s">
        <v>937</v>
      </c>
      <c r="B410" s="195">
        <v>44605.0</v>
      </c>
      <c r="C410" s="192">
        <v>1.168E7</v>
      </c>
      <c r="D410" s="192">
        <v>3000000.0</v>
      </c>
      <c r="E410" s="192">
        <v>0.0</v>
      </c>
      <c r="F410" s="192">
        <v>6185000.0</v>
      </c>
      <c r="G410" s="192"/>
      <c r="H410" s="192">
        <v>0.0</v>
      </c>
      <c r="I410" s="192">
        <v>2.0865E7</v>
      </c>
      <c r="J410" s="192">
        <v>1.7865E7</v>
      </c>
    </row>
    <row r="411">
      <c r="A411" s="194" t="s">
        <v>937</v>
      </c>
      <c r="B411" s="195">
        <v>44606.0</v>
      </c>
      <c r="C411" s="192">
        <v>8.235E7</v>
      </c>
      <c r="D411" s="192">
        <v>0.0</v>
      </c>
      <c r="E411" s="192">
        <v>0.0</v>
      </c>
      <c r="F411" s="192">
        <v>2.86E7</v>
      </c>
      <c r="G411" s="192"/>
      <c r="H411" s="192">
        <v>0.0</v>
      </c>
      <c r="I411" s="192">
        <v>1.1095E8</v>
      </c>
      <c r="J411" s="192">
        <v>1.1095E8</v>
      </c>
    </row>
    <row r="412">
      <c r="A412" s="194" t="s">
        <v>937</v>
      </c>
      <c r="B412" s="195">
        <v>44607.0</v>
      </c>
      <c r="C412" s="192">
        <v>2600000.0</v>
      </c>
      <c r="D412" s="192">
        <v>1.925E7</v>
      </c>
      <c r="E412" s="192">
        <v>1.894E7</v>
      </c>
      <c r="F412" s="192">
        <v>3.5E7</v>
      </c>
      <c r="G412" s="192"/>
      <c r="H412" s="192">
        <v>0.0</v>
      </c>
      <c r="I412" s="192">
        <v>5.685E7</v>
      </c>
      <c r="J412" s="192">
        <v>5.654E7</v>
      </c>
    </row>
    <row r="413">
      <c r="A413" s="194" t="s">
        <v>937</v>
      </c>
      <c r="B413" s="195">
        <v>44608.0</v>
      </c>
      <c r="C413" s="192">
        <v>1.74E7</v>
      </c>
      <c r="D413" s="192">
        <v>0.0</v>
      </c>
      <c r="E413" s="192">
        <v>0.0</v>
      </c>
      <c r="F413" s="192">
        <v>0.0</v>
      </c>
      <c r="G413" s="192"/>
      <c r="H413" s="192">
        <v>0.0</v>
      </c>
      <c r="I413" s="192">
        <v>1.74E7</v>
      </c>
      <c r="J413" s="192">
        <v>1.74E7</v>
      </c>
    </row>
    <row r="414">
      <c r="A414" s="194" t="s">
        <v>937</v>
      </c>
      <c r="B414" s="195">
        <v>44609.0</v>
      </c>
      <c r="C414" s="192">
        <v>5350000.0</v>
      </c>
      <c r="D414" s="192">
        <v>5.004E7</v>
      </c>
      <c r="E414" s="192">
        <v>4.9239E7</v>
      </c>
      <c r="F414" s="192">
        <v>5.645E7</v>
      </c>
      <c r="G414" s="192"/>
      <c r="H414" s="192">
        <v>0.0</v>
      </c>
      <c r="I414" s="192">
        <v>1.1184E8</v>
      </c>
      <c r="J414" s="192">
        <v>1.11039E8</v>
      </c>
    </row>
    <row r="415">
      <c r="A415" s="194" t="s">
        <v>937</v>
      </c>
      <c r="B415" s="195">
        <v>44610.0</v>
      </c>
      <c r="C415" s="192">
        <v>8824000.0</v>
      </c>
      <c r="D415" s="192">
        <v>3050000.0</v>
      </c>
      <c r="E415" s="192">
        <v>3001000.0</v>
      </c>
      <c r="F415" s="192">
        <v>4.0E7</v>
      </c>
      <c r="G415" s="192"/>
      <c r="H415" s="192">
        <v>0.0</v>
      </c>
      <c r="I415" s="192">
        <v>5.1874E7</v>
      </c>
      <c r="J415" s="192">
        <v>5.1825E7</v>
      </c>
    </row>
    <row r="416">
      <c r="A416" s="194" t="s">
        <v>937</v>
      </c>
      <c r="B416" s="195">
        <v>44611.0</v>
      </c>
      <c r="C416" s="192">
        <v>0.0</v>
      </c>
      <c r="D416" s="192">
        <v>5.1E7</v>
      </c>
      <c r="E416" s="192">
        <v>5.0184E7</v>
      </c>
      <c r="F416" s="192">
        <v>0.0</v>
      </c>
      <c r="G416" s="192"/>
      <c r="H416" s="192">
        <v>0.0</v>
      </c>
      <c r="I416" s="192">
        <v>5.1E7</v>
      </c>
      <c r="J416" s="192">
        <v>5.0184E7</v>
      </c>
    </row>
    <row r="417">
      <c r="A417" s="194" t="s">
        <v>937</v>
      </c>
      <c r="B417" s="195">
        <v>44612.0</v>
      </c>
      <c r="C417" s="192">
        <v>1395000.0</v>
      </c>
      <c r="D417" s="192">
        <v>0.0</v>
      </c>
      <c r="E417" s="192">
        <v>0.0</v>
      </c>
      <c r="F417" s="192">
        <v>2.085E7</v>
      </c>
      <c r="G417" s="192"/>
      <c r="H417" s="192">
        <v>0.0</v>
      </c>
      <c r="I417" s="192">
        <v>2.2245E7</v>
      </c>
      <c r="J417" s="192">
        <v>2.2245E7</v>
      </c>
    </row>
    <row r="418">
      <c r="A418" s="194" t="s">
        <v>937</v>
      </c>
      <c r="B418" s="195">
        <v>44613.0</v>
      </c>
      <c r="C418" s="192">
        <v>1.2885E8</v>
      </c>
      <c r="D418" s="192">
        <v>0.0</v>
      </c>
      <c r="E418" s="192">
        <v>0.0</v>
      </c>
      <c r="F418" s="192">
        <v>6.027E7</v>
      </c>
      <c r="G418" s="192"/>
      <c r="H418" s="192">
        <v>6.25E7</v>
      </c>
      <c r="I418" s="192">
        <v>1.2662E8</v>
      </c>
      <c r="J418" s="192">
        <v>1.2662E8</v>
      </c>
    </row>
    <row r="419">
      <c r="A419" s="194" t="s">
        <v>937</v>
      </c>
      <c r="B419" s="195">
        <v>44614.0</v>
      </c>
      <c r="C419" s="192">
        <v>8000000.0</v>
      </c>
      <c r="D419" s="192">
        <v>0.0</v>
      </c>
      <c r="E419" s="192">
        <v>0.0</v>
      </c>
      <c r="F419" s="192">
        <v>1.29395E8</v>
      </c>
      <c r="G419" s="192"/>
      <c r="H419" s="192">
        <v>0.0</v>
      </c>
      <c r="I419" s="192">
        <v>1.37395E8</v>
      </c>
      <c r="J419" s="192">
        <v>1.37395E8</v>
      </c>
    </row>
    <row r="420">
      <c r="A420" s="194" t="s">
        <v>937</v>
      </c>
      <c r="B420" s="195">
        <v>44615.0</v>
      </c>
      <c r="C420" s="192">
        <v>400000.0</v>
      </c>
      <c r="D420" s="192">
        <v>0.0</v>
      </c>
      <c r="E420" s="192">
        <v>0.0</v>
      </c>
      <c r="F420" s="192">
        <v>0.0</v>
      </c>
      <c r="G420" s="192"/>
      <c r="H420" s="192">
        <v>0.0</v>
      </c>
      <c r="I420" s="192">
        <v>400000.0</v>
      </c>
      <c r="J420" s="192">
        <v>400000.0</v>
      </c>
    </row>
    <row r="421">
      <c r="A421" s="194" t="s">
        <v>937</v>
      </c>
      <c r="B421" s="195">
        <v>44616.0</v>
      </c>
      <c r="C421" s="192">
        <v>0.0</v>
      </c>
      <c r="D421" s="192">
        <v>0.0</v>
      </c>
      <c r="E421" s="192">
        <v>0.0</v>
      </c>
      <c r="F421" s="192">
        <v>0.0</v>
      </c>
      <c r="G421" s="192"/>
      <c r="H421" s="192">
        <v>0.0</v>
      </c>
      <c r="I421" s="192">
        <v>0.0</v>
      </c>
      <c r="J421" s="192">
        <v>0.0</v>
      </c>
    </row>
    <row r="422">
      <c r="A422" s="194" t="s">
        <v>937</v>
      </c>
      <c r="B422" s="195">
        <v>44617.0</v>
      </c>
      <c r="C422" s="192">
        <v>9550000.0</v>
      </c>
      <c r="D422" s="192">
        <v>0.0</v>
      </c>
      <c r="E422" s="192">
        <v>0.0</v>
      </c>
      <c r="F422" s="192">
        <v>1.0814E8</v>
      </c>
      <c r="G422" s="192"/>
      <c r="H422" s="192">
        <v>0.0</v>
      </c>
      <c r="I422" s="192">
        <v>1.1769E8</v>
      </c>
      <c r="J422" s="192">
        <v>1.1769E8</v>
      </c>
    </row>
    <row r="423">
      <c r="A423" s="194" t="s">
        <v>937</v>
      </c>
      <c r="B423" s="195">
        <v>44618.0</v>
      </c>
      <c r="C423" s="192">
        <v>1000000.0</v>
      </c>
      <c r="D423" s="192">
        <v>1.14E7</v>
      </c>
      <c r="E423" s="192">
        <v>1.12395E7</v>
      </c>
      <c r="F423" s="192">
        <v>5.5E7</v>
      </c>
      <c r="G423" s="192"/>
      <c r="H423" s="192">
        <v>0.0</v>
      </c>
      <c r="I423" s="192">
        <v>6.74E7</v>
      </c>
      <c r="J423" s="192">
        <v>6.72395E7</v>
      </c>
    </row>
    <row r="424">
      <c r="A424" s="194" t="s">
        <v>937</v>
      </c>
      <c r="B424" s="195">
        <v>44619.0</v>
      </c>
      <c r="C424" s="192">
        <v>6950000.0</v>
      </c>
      <c r="D424" s="192">
        <v>0.0</v>
      </c>
      <c r="E424" s="192">
        <v>0.0</v>
      </c>
      <c r="F424" s="192">
        <v>5700000.0</v>
      </c>
      <c r="G424" s="192"/>
      <c r="H424" s="192">
        <v>0.0</v>
      </c>
      <c r="I424" s="192">
        <v>1.265E7</v>
      </c>
      <c r="J424" s="192">
        <v>1.265E7</v>
      </c>
    </row>
    <row r="425">
      <c r="A425" s="194" t="s">
        <v>937</v>
      </c>
      <c r="B425" s="195">
        <v>44620.0</v>
      </c>
      <c r="C425" s="192">
        <v>3000000.0</v>
      </c>
      <c r="D425" s="192">
        <v>0.0</v>
      </c>
      <c r="E425" s="192">
        <v>0.0</v>
      </c>
      <c r="F425" s="192">
        <v>6.045E7</v>
      </c>
      <c r="G425" s="192"/>
      <c r="H425" s="192">
        <v>0.0</v>
      </c>
      <c r="I425" s="192">
        <v>6.345E7</v>
      </c>
      <c r="J425" s="192">
        <v>6.345E7</v>
      </c>
    </row>
    <row r="426">
      <c r="A426" s="194" t="s">
        <v>937</v>
      </c>
      <c r="B426" s="197">
        <v>44620.0</v>
      </c>
      <c r="C426" s="192">
        <v>1.05E7</v>
      </c>
      <c r="D426" s="196"/>
      <c r="E426" s="196"/>
      <c r="F426" s="196"/>
      <c r="G426" s="196"/>
      <c r="H426" s="196"/>
      <c r="I426" s="192">
        <v>1.05E7</v>
      </c>
      <c r="J426" s="192">
        <v>1.05E7</v>
      </c>
    </row>
    <row r="427">
      <c r="A427" s="194" t="s">
        <v>984</v>
      </c>
      <c r="B427" s="195">
        <v>44621.0</v>
      </c>
      <c r="C427" s="192">
        <v>1350000.0</v>
      </c>
      <c r="D427" s="192">
        <v>2400000.0</v>
      </c>
      <c r="E427" s="192">
        <v>2361600.0</v>
      </c>
      <c r="F427" s="192">
        <v>1.7E7</v>
      </c>
      <c r="G427" s="192"/>
      <c r="H427" s="192">
        <v>0.0</v>
      </c>
      <c r="I427" s="192">
        <v>2.075E7</v>
      </c>
      <c r="J427" s="192">
        <v>2.07116E7</v>
      </c>
    </row>
    <row r="428">
      <c r="A428" s="194" t="s">
        <v>984</v>
      </c>
      <c r="B428" s="195">
        <v>44622.0</v>
      </c>
      <c r="C428" s="192">
        <v>2000000.0</v>
      </c>
      <c r="D428" s="192">
        <v>0.0</v>
      </c>
      <c r="E428" s="192">
        <v>0.0</v>
      </c>
      <c r="F428" s="192">
        <v>2.7415E7</v>
      </c>
      <c r="G428" s="192"/>
      <c r="H428" s="192">
        <v>0.0</v>
      </c>
      <c r="I428" s="192">
        <v>2.9415E7</v>
      </c>
      <c r="J428" s="192">
        <v>2.9415E7</v>
      </c>
    </row>
    <row r="429">
      <c r="A429" s="194" t="s">
        <v>984</v>
      </c>
      <c r="B429" s="195">
        <v>44623.0</v>
      </c>
      <c r="C429" s="192">
        <v>350000.0</v>
      </c>
      <c r="D429" s="192">
        <v>5.564E7</v>
      </c>
      <c r="E429" s="192">
        <v>5.474976E7</v>
      </c>
      <c r="F429" s="192">
        <v>1.071E8</v>
      </c>
      <c r="G429" s="192"/>
      <c r="H429" s="192">
        <v>0.0</v>
      </c>
      <c r="I429" s="192">
        <v>1.6309E8</v>
      </c>
      <c r="J429" s="192">
        <v>1.6219976E8</v>
      </c>
    </row>
    <row r="430">
      <c r="A430" s="194" t="s">
        <v>984</v>
      </c>
      <c r="B430" s="195">
        <v>44624.0</v>
      </c>
      <c r="C430" s="192">
        <v>8955000.0</v>
      </c>
      <c r="D430" s="192">
        <v>0.0</v>
      </c>
      <c r="E430" s="192">
        <v>0.0</v>
      </c>
      <c r="F430" s="192">
        <v>2.546605E8</v>
      </c>
      <c r="G430" s="192"/>
      <c r="H430" s="192">
        <v>0.0</v>
      </c>
      <c r="I430" s="192">
        <v>2.636155E8</v>
      </c>
      <c r="J430" s="192">
        <v>2.636155E8</v>
      </c>
    </row>
    <row r="431">
      <c r="A431" s="194" t="s">
        <v>984</v>
      </c>
      <c r="B431" s="195">
        <v>44625.0</v>
      </c>
      <c r="C431" s="192">
        <v>1400000.0</v>
      </c>
      <c r="D431" s="192">
        <v>1.08E7</v>
      </c>
      <c r="E431" s="192">
        <v>1.0627E7</v>
      </c>
      <c r="F431" s="192">
        <v>1.19E8</v>
      </c>
      <c r="G431" s="192"/>
      <c r="H431" s="192">
        <v>0.0</v>
      </c>
      <c r="I431" s="192">
        <v>1.312E8</v>
      </c>
      <c r="J431" s="192">
        <v>1.31027E8</v>
      </c>
    </row>
    <row r="432">
      <c r="A432" s="194" t="s">
        <v>984</v>
      </c>
      <c r="B432" s="195">
        <v>44626.0</v>
      </c>
      <c r="C432" s="192">
        <v>7.816E7</v>
      </c>
      <c r="D432" s="192">
        <v>0.0</v>
      </c>
      <c r="E432" s="192">
        <v>0.0</v>
      </c>
      <c r="F432" s="192">
        <v>0.0</v>
      </c>
      <c r="G432" s="192"/>
      <c r="H432" s="192">
        <v>0.0</v>
      </c>
      <c r="I432" s="192">
        <v>7.816E7</v>
      </c>
      <c r="J432" s="192">
        <v>7.816E7</v>
      </c>
    </row>
    <row r="433">
      <c r="A433" s="194" t="s">
        <v>984</v>
      </c>
      <c r="B433" s="195">
        <v>44627.0</v>
      </c>
      <c r="C433" s="192">
        <v>1.9825E7</v>
      </c>
      <c r="D433" s="192">
        <v>350000.0</v>
      </c>
      <c r="E433" s="192">
        <v>336800.0</v>
      </c>
      <c r="F433" s="192">
        <v>2.27E8</v>
      </c>
      <c r="G433" s="192"/>
      <c r="H433" s="192">
        <v>0.0</v>
      </c>
      <c r="I433" s="192">
        <v>2.47175E8</v>
      </c>
      <c r="J433" s="192">
        <v>2.471618E8</v>
      </c>
    </row>
    <row r="434">
      <c r="A434" s="194" t="s">
        <v>984</v>
      </c>
      <c r="B434" s="195">
        <v>44628.0</v>
      </c>
      <c r="C434" s="192">
        <v>8425000.0</v>
      </c>
      <c r="D434" s="192">
        <v>0.0</v>
      </c>
      <c r="E434" s="192">
        <v>0.0</v>
      </c>
      <c r="F434" s="192">
        <v>1.8E7</v>
      </c>
      <c r="G434" s="192"/>
      <c r="H434" s="192">
        <v>0.0</v>
      </c>
      <c r="I434" s="192">
        <v>2.6425E7</v>
      </c>
      <c r="J434" s="192">
        <v>2.6425E7</v>
      </c>
    </row>
    <row r="435">
      <c r="A435" s="194" t="s">
        <v>984</v>
      </c>
      <c r="B435" s="195">
        <v>44629.0</v>
      </c>
      <c r="C435" s="192">
        <v>6.93E7</v>
      </c>
      <c r="D435" s="192">
        <v>5.935E7</v>
      </c>
      <c r="E435" s="192">
        <v>5.84904E7</v>
      </c>
      <c r="F435" s="192">
        <v>0.0</v>
      </c>
      <c r="G435" s="192"/>
      <c r="H435" s="192">
        <v>0.0</v>
      </c>
      <c r="I435" s="192">
        <v>1.2865E8</v>
      </c>
      <c r="J435" s="192">
        <v>1.277904E8</v>
      </c>
    </row>
    <row r="436">
      <c r="A436" s="194" t="s">
        <v>984</v>
      </c>
      <c r="B436" s="195">
        <v>44630.0</v>
      </c>
      <c r="C436" s="192">
        <v>2850000.0</v>
      </c>
      <c r="D436" s="192">
        <v>0.0</v>
      </c>
      <c r="E436" s="192">
        <v>0.0</v>
      </c>
      <c r="F436" s="192">
        <v>1.5E8</v>
      </c>
      <c r="G436" s="192"/>
      <c r="H436" s="192">
        <v>0.0</v>
      </c>
      <c r="I436" s="192">
        <v>1.5285E8</v>
      </c>
      <c r="J436" s="192">
        <v>1.5285E8</v>
      </c>
    </row>
    <row r="437">
      <c r="A437" s="194" t="s">
        <v>984</v>
      </c>
      <c r="B437" s="195">
        <v>44631.0</v>
      </c>
      <c r="C437" s="192">
        <v>7000000.0</v>
      </c>
      <c r="D437" s="192">
        <v>0.0</v>
      </c>
      <c r="E437" s="192">
        <v>0.0</v>
      </c>
      <c r="F437" s="192">
        <v>1.3E7</v>
      </c>
      <c r="G437" s="192"/>
      <c r="H437" s="192">
        <v>4650000.0</v>
      </c>
      <c r="I437" s="192">
        <v>1.535E7</v>
      </c>
      <c r="J437" s="192">
        <v>1.535E7</v>
      </c>
    </row>
    <row r="438">
      <c r="A438" s="194" t="s">
        <v>984</v>
      </c>
      <c r="B438" s="195">
        <v>44632.0</v>
      </c>
      <c r="C438" s="192">
        <v>1.33E7</v>
      </c>
      <c r="D438" s="192">
        <v>1.0E8</v>
      </c>
      <c r="E438" s="192">
        <v>9.84E7</v>
      </c>
      <c r="F438" s="192">
        <v>3000000.0</v>
      </c>
      <c r="G438" s="192"/>
      <c r="H438" s="192">
        <v>0.0</v>
      </c>
      <c r="I438" s="192">
        <v>1.163E8</v>
      </c>
      <c r="J438" s="192">
        <v>1.147E8</v>
      </c>
    </row>
    <row r="439">
      <c r="A439" s="194" t="s">
        <v>984</v>
      </c>
      <c r="B439" s="195">
        <v>44633.0</v>
      </c>
      <c r="C439" s="192">
        <v>1.73E8</v>
      </c>
      <c r="D439" s="192">
        <v>5.0E7</v>
      </c>
      <c r="E439" s="192">
        <v>4.92E7</v>
      </c>
      <c r="F439" s="192">
        <v>0.0</v>
      </c>
      <c r="G439" s="192"/>
      <c r="H439" s="192">
        <v>0.0</v>
      </c>
      <c r="I439" s="192">
        <v>2.23E8</v>
      </c>
      <c r="J439" s="192">
        <v>2.222E8</v>
      </c>
    </row>
    <row r="440">
      <c r="A440" s="194" t="s">
        <v>984</v>
      </c>
      <c r="B440" s="195">
        <v>44634.0</v>
      </c>
      <c r="C440" s="192">
        <v>1.5E7</v>
      </c>
      <c r="D440" s="192">
        <v>1.96335E7</v>
      </c>
      <c r="E440" s="192">
        <v>1.9186204E7</v>
      </c>
      <c r="F440" s="192">
        <v>7.968E7</v>
      </c>
      <c r="G440" s="192"/>
      <c r="H440" s="192">
        <v>0.0</v>
      </c>
      <c r="I440" s="192">
        <v>1.143135E8</v>
      </c>
      <c r="J440" s="192">
        <v>1.13866204E8</v>
      </c>
    </row>
    <row r="441">
      <c r="A441" s="194" t="s">
        <v>984</v>
      </c>
      <c r="B441" s="195">
        <v>44635.0</v>
      </c>
      <c r="C441" s="192">
        <v>1.0E7</v>
      </c>
      <c r="D441" s="192">
        <v>1.06325E7</v>
      </c>
      <c r="E441" s="192">
        <v>1.0568705E7</v>
      </c>
      <c r="F441" s="192">
        <v>0.0</v>
      </c>
      <c r="G441" s="192"/>
      <c r="H441" s="192">
        <v>7200000.0</v>
      </c>
      <c r="I441" s="192">
        <v>1.34325E7</v>
      </c>
      <c r="J441" s="192">
        <v>1.3368705E7</v>
      </c>
    </row>
    <row r="442">
      <c r="A442" s="194" t="s">
        <v>984</v>
      </c>
      <c r="B442" s="195">
        <v>44636.0</v>
      </c>
      <c r="C442" s="192">
        <v>5.1E7</v>
      </c>
      <c r="D442" s="192">
        <v>1.123E8</v>
      </c>
      <c r="E442" s="192">
        <v>1.11503E8</v>
      </c>
      <c r="F442" s="192">
        <v>0.0</v>
      </c>
      <c r="G442" s="192"/>
      <c r="H442" s="192">
        <v>0.0</v>
      </c>
      <c r="I442" s="192">
        <v>1.633E8</v>
      </c>
      <c r="J442" s="192">
        <v>1.62503E8</v>
      </c>
    </row>
    <row r="443">
      <c r="A443" s="194" t="s">
        <v>984</v>
      </c>
      <c r="B443" s="195">
        <v>44637.0</v>
      </c>
      <c r="C443" s="192">
        <v>2.19E7</v>
      </c>
      <c r="D443" s="192">
        <v>3.395E7</v>
      </c>
      <c r="E443" s="192">
        <v>3.37163E7</v>
      </c>
      <c r="F443" s="192">
        <v>350000.0</v>
      </c>
      <c r="G443" s="192"/>
      <c r="H443" s="192">
        <v>0.0</v>
      </c>
      <c r="I443" s="192">
        <v>5.62E7</v>
      </c>
      <c r="J443" s="192">
        <v>5.59663E7</v>
      </c>
    </row>
    <row r="444">
      <c r="A444" s="194" t="s">
        <v>984</v>
      </c>
      <c r="B444" s="195">
        <v>44638.0</v>
      </c>
      <c r="C444" s="192">
        <v>3000000.0</v>
      </c>
      <c r="D444" s="192">
        <v>0.0</v>
      </c>
      <c r="E444" s="192">
        <v>0.0</v>
      </c>
      <c r="F444" s="192">
        <v>3.7E7</v>
      </c>
      <c r="G444" s="192"/>
      <c r="H444" s="192">
        <v>0.0</v>
      </c>
      <c r="I444" s="192">
        <v>4.0E7</v>
      </c>
      <c r="J444" s="192">
        <v>4.0E7</v>
      </c>
    </row>
    <row r="445">
      <c r="A445" s="194" t="s">
        <v>984</v>
      </c>
      <c r="B445" s="195">
        <v>44639.0</v>
      </c>
      <c r="C445" s="192">
        <v>5830000.0</v>
      </c>
      <c r="D445" s="192">
        <v>4400000.0</v>
      </c>
      <c r="E445" s="192">
        <v>4329600.0</v>
      </c>
      <c r="F445" s="192">
        <v>8200000.0</v>
      </c>
      <c r="G445" s="192"/>
      <c r="H445" s="192">
        <v>0.0</v>
      </c>
      <c r="I445" s="192">
        <v>1.843E7</v>
      </c>
      <c r="J445" s="192">
        <v>1.83596E7</v>
      </c>
    </row>
    <row r="446">
      <c r="A446" s="194" t="s">
        <v>984</v>
      </c>
      <c r="B446" s="195">
        <v>44640.0</v>
      </c>
      <c r="C446" s="192">
        <v>6890000.0</v>
      </c>
      <c r="D446" s="192">
        <v>0.0</v>
      </c>
      <c r="E446" s="192">
        <v>0.0</v>
      </c>
      <c r="F446" s="192">
        <v>0.0</v>
      </c>
      <c r="G446" s="192"/>
      <c r="H446" s="192">
        <v>0.0</v>
      </c>
      <c r="I446" s="192">
        <v>6890000.0</v>
      </c>
      <c r="J446" s="192">
        <v>6890000.0</v>
      </c>
    </row>
    <row r="447">
      <c r="A447" s="194" t="s">
        <v>984</v>
      </c>
      <c r="B447" s="195">
        <v>44641.0</v>
      </c>
      <c r="C447" s="192">
        <v>2.1E8</v>
      </c>
      <c r="D447" s="192">
        <v>0.0</v>
      </c>
      <c r="E447" s="192">
        <v>0.0</v>
      </c>
      <c r="F447" s="192">
        <v>5.0E7</v>
      </c>
      <c r="G447" s="192"/>
      <c r="H447" s="192">
        <v>0.0</v>
      </c>
      <c r="I447" s="192">
        <v>2.6E8</v>
      </c>
      <c r="J447" s="192">
        <v>2.6E8</v>
      </c>
    </row>
    <row r="448">
      <c r="A448" s="194" t="s">
        <v>984</v>
      </c>
      <c r="B448" s="195">
        <v>44642.0</v>
      </c>
      <c r="C448" s="192">
        <v>350000.0</v>
      </c>
      <c r="D448" s="192">
        <v>1.96E7</v>
      </c>
      <c r="E448" s="192">
        <v>1.94824E7</v>
      </c>
      <c r="F448" s="192">
        <v>0.0</v>
      </c>
      <c r="G448" s="192"/>
      <c r="H448" s="192">
        <v>0.0</v>
      </c>
      <c r="I448" s="192">
        <v>1.995E7</v>
      </c>
      <c r="J448" s="192">
        <v>1.98324E7</v>
      </c>
    </row>
    <row r="449">
      <c r="A449" s="194" t="s">
        <v>984</v>
      </c>
      <c r="B449" s="195">
        <v>44643.0</v>
      </c>
      <c r="C449" s="192">
        <v>2.4603E8</v>
      </c>
      <c r="D449" s="192">
        <v>0.0</v>
      </c>
      <c r="E449" s="192">
        <v>0.0</v>
      </c>
      <c r="F449" s="192">
        <v>350000.0</v>
      </c>
      <c r="G449" s="192"/>
      <c r="H449" s="192">
        <v>0.0</v>
      </c>
      <c r="I449" s="192">
        <v>2.4638E8</v>
      </c>
      <c r="J449" s="192">
        <v>2.4638E8</v>
      </c>
    </row>
    <row r="450">
      <c r="A450" s="194" t="s">
        <v>984</v>
      </c>
      <c r="B450" s="195">
        <v>44644.0</v>
      </c>
      <c r="C450" s="192">
        <v>2.9785E7</v>
      </c>
      <c r="D450" s="192">
        <v>3.669E7</v>
      </c>
      <c r="E450" s="192">
        <v>3.646986E7</v>
      </c>
      <c r="F450" s="192">
        <v>1.24E7</v>
      </c>
      <c r="G450" s="192"/>
      <c r="H450" s="192">
        <v>0.0</v>
      </c>
      <c r="I450" s="192">
        <v>7.8875E7</v>
      </c>
      <c r="J450" s="192">
        <v>7.865486E7</v>
      </c>
    </row>
    <row r="451">
      <c r="A451" s="194" t="s">
        <v>984</v>
      </c>
      <c r="B451" s="195">
        <v>44645.0</v>
      </c>
      <c r="C451" s="192">
        <v>3708000.0</v>
      </c>
      <c r="D451" s="192">
        <v>6.24E7</v>
      </c>
      <c r="E451" s="192">
        <v>6.20006E7</v>
      </c>
      <c r="F451" s="192">
        <v>7850000.0</v>
      </c>
      <c r="G451" s="192"/>
      <c r="H451" s="192">
        <v>0.0</v>
      </c>
      <c r="I451" s="192">
        <v>7.3958E7</v>
      </c>
      <c r="J451" s="192">
        <v>7.35586E7</v>
      </c>
    </row>
    <row r="452">
      <c r="A452" s="194" t="s">
        <v>984</v>
      </c>
      <c r="B452" s="195">
        <v>44646.0</v>
      </c>
      <c r="C452" s="192">
        <v>6.0E7</v>
      </c>
      <c r="D452" s="192">
        <v>0.0</v>
      </c>
      <c r="E452" s="192">
        <v>0.0</v>
      </c>
      <c r="F452" s="192">
        <v>0.0</v>
      </c>
      <c r="G452" s="192"/>
      <c r="H452" s="192">
        <v>0.0</v>
      </c>
      <c r="I452" s="192">
        <v>6.0E7</v>
      </c>
      <c r="J452" s="192">
        <v>6.0E7</v>
      </c>
    </row>
    <row r="453">
      <c r="A453" s="194" t="s">
        <v>984</v>
      </c>
      <c r="B453" s="195">
        <v>44647.0</v>
      </c>
      <c r="C453" s="192">
        <v>5825000.0</v>
      </c>
      <c r="D453" s="192">
        <v>2150000.0</v>
      </c>
      <c r="E453" s="192">
        <v>2112160.0</v>
      </c>
      <c r="F453" s="192">
        <v>5950000.0</v>
      </c>
      <c r="G453" s="192"/>
      <c r="H453" s="192">
        <v>0.0</v>
      </c>
      <c r="I453" s="192">
        <v>1.3925E7</v>
      </c>
      <c r="J453" s="192">
        <v>1.388716E7</v>
      </c>
    </row>
    <row r="454">
      <c r="A454" s="194" t="s">
        <v>984</v>
      </c>
      <c r="B454" s="195">
        <v>44648.0</v>
      </c>
      <c r="C454" s="192">
        <v>0.0</v>
      </c>
      <c r="D454" s="192">
        <v>9.864E7</v>
      </c>
      <c r="E454" s="192">
        <v>9.706676E7</v>
      </c>
      <c r="F454" s="192">
        <v>0.0</v>
      </c>
      <c r="G454" s="192"/>
      <c r="H454" s="192">
        <v>1500000.0</v>
      </c>
      <c r="I454" s="192">
        <v>9.714E7</v>
      </c>
      <c r="J454" s="192">
        <v>9.556676E7</v>
      </c>
    </row>
    <row r="455">
      <c r="A455" s="194" t="s">
        <v>984</v>
      </c>
      <c r="B455" s="195">
        <v>44649.0</v>
      </c>
      <c r="C455" s="192">
        <v>0.0</v>
      </c>
      <c r="D455" s="192">
        <v>1.081E7</v>
      </c>
      <c r="E455" s="192">
        <v>1.0637E7</v>
      </c>
      <c r="F455" s="192">
        <v>0.0</v>
      </c>
      <c r="G455" s="192"/>
      <c r="H455" s="192">
        <v>0.0</v>
      </c>
      <c r="I455" s="192">
        <v>1.081E7</v>
      </c>
      <c r="J455" s="192">
        <v>1.0637E7</v>
      </c>
    </row>
    <row r="456">
      <c r="A456" s="194" t="s">
        <v>984</v>
      </c>
      <c r="B456" s="195">
        <v>44650.0</v>
      </c>
      <c r="C456" s="192">
        <v>5.3945E7</v>
      </c>
      <c r="D456" s="192">
        <v>5.0E7</v>
      </c>
      <c r="E456" s="192">
        <v>4.92E7</v>
      </c>
      <c r="F456" s="192">
        <v>1.8E7</v>
      </c>
      <c r="G456" s="192"/>
      <c r="H456" s="192">
        <v>0.0</v>
      </c>
      <c r="I456" s="192">
        <v>1.21945E8</v>
      </c>
      <c r="J456" s="192">
        <v>1.21145E8</v>
      </c>
    </row>
    <row r="457">
      <c r="A457" s="194" t="s">
        <v>984</v>
      </c>
      <c r="B457" s="195">
        <v>44651.0</v>
      </c>
      <c r="C457" s="192">
        <v>5.982E7</v>
      </c>
      <c r="D457" s="192">
        <v>1215000.0</v>
      </c>
      <c r="E457" s="192">
        <v>1195000.0</v>
      </c>
      <c r="F457" s="196"/>
      <c r="G457" s="192"/>
      <c r="H457" s="192">
        <v>0.0</v>
      </c>
      <c r="I457" s="192">
        <v>6.1035E7</v>
      </c>
      <c r="J457" s="192">
        <v>6.1015E7</v>
      </c>
    </row>
    <row r="458">
      <c r="A458" s="194" t="s">
        <v>984</v>
      </c>
      <c r="B458" s="197">
        <v>44621.0</v>
      </c>
      <c r="C458" s="192">
        <v>5.0E7</v>
      </c>
      <c r="D458" s="196"/>
      <c r="E458" s="196"/>
      <c r="F458" s="196"/>
      <c r="G458" s="196"/>
      <c r="H458" s="196"/>
      <c r="I458" s="192">
        <v>5.0E7</v>
      </c>
      <c r="J458" s="192">
        <v>5.0E7</v>
      </c>
    </row>
    <row r="459">
      <c r="A459" s="194" t="s">
        <v>1056</v>
      </c>
      <c r="B459" s="195">
        <v>44652.0</v>
      </c>
      <c r="C459" s="192">
        <v>0.0</v>
      </c>
      <c r="D459" s="192">
        <v>1720000.0</v>
      </c>
      <c r="E459" s="192">
        <v>1698480.0</v>
      </c>
      <c r="F459" s="192">
        <v>6.594E7</v>
      </c>
      <c r="G459" s="192"/>
      <c r="H459" s="192">
        <v>1500000.0</v>
      </c>
      <c r="I459" s="192">
        <v>6.616E7</v>
      </c>
      <c r="J459" s="192">
        <v>6.613848E7</v>
      </c>
    </row>
    <row r="460">
      <c r="A460" s="194" t="s">
        <v>1056</v>
      </c>
      <c r="B460" s="195">
        <v>44653.0</v>
      </c>
      <c r="C460" s="192">
        <v>1.67E7</v>
      </c>
      <c r="D460" s="192">
        <v>0.0</v>
      </c>
      <c r="E460" s="192">
        <v>0.0</v>
      </c>
      <c r="F460" s="192">
        <v>0.0</v>
      </c>
      <c r="G460" s="192"/>
      <c r="H460" s="192">
        <v>0.0</v>
      </c>
      <c r="I460" s="192">
        <v>1.67E7</v>
      </c>
      <c r="J460" s="192">
        <v>1.67E7</v>
      </c>
    </row>
    <row r="461">
      <c r="A461" s="194" t="s">
        <v>1056</v>
      </c>
      <c r="B461" s="195">
        <v>44654.0</v>
      </c>
      <c r="C461" s="192">
        <v>3350000.0</v>
      </c>
      <c r="D461" s="192">
        <v>1174500.0</v>
      </c>
      <c r="E461" s="192">
        <v>1155300.0</v>
      </c>
      <c r="F461" s="192">
        <v>0.0</v>
      </c>
      <c r="G461" s="192"/>
      <c r="H461" s="192">
        <v>0.0</v>
      </c>
      <c r="I461" s="192">
        <v>4524500.0</v>
      </c>
      <c r="J461" s="192">
        <v>4505300.0</v>
      </c>
    </row>
    <row r="462">
      <c r="A462" s="194" t="s">
        <v>1056</v>
      </c>
      <c r="B462" s="195">
        <v>44655.0</v>
      </c>
      <c r="C462" s="192">
        <v>1.55E7</v>
      </c>
      <c r="D462" s="192">
        <v>1.25758E8</v>
      </c>
      <c r="E462" s="192">
        <v>1.23745872E8</v>
      </c>
      <c r="F462" s="192">
        <v>3.31E7</v>
      </c>
      <c r="G462" s="192"/>
      <c r="H462" s="192">
        <v>0.0</v>
      </c>
      <c r="I462" s="192">
        <v>1.74358E8</v>
      </c>
      <c r="J462" s="192">
        <v>1.72345872E8</v>
      </c>
    </row>
    <row r="463">
      <c r="A463" s="194" t="s">
        <v>1056</v>
      </c>
      <c r="B463" s="195">
        <v>44656.0</v>
      </c>
      <c r="C463" s="192">
        <v>1.514E7</v>
      </c>
      <c r="D463" s="192">
        <v>5.4988E7</v>
      </c>
      <c r="E463" s="192">
        <v>5.4108E7</v>
      </c>
      <c r="F463" s="192">
        <v>9.385E7</v>
      </c>
      <c r="G463" s="192"/>
      <c r="H463" s="192">
        <v>2000000.0</v>
      </c>
      <c r="I463" s="192">
        <v>1.61978E8</v>
      </c>
      <c r="J463" s="192">
        <v>1.61098E8</v>
      </c>
    </row>
    <row r="464">
      <c r="A464" s="194" t="s">
        <v>1056</v>
      </c>
      <c r="B464" s="195">
        <v>44657.0</v>
      </c>
      <c r="C464" s="192">
        <v>1.9184E7</v>
      </c>
      <c r="D464" s="192">
        <v>0.0</v>
      </c>
      <c r="E464" s="192">
        <v>0.0</v>
      </c>
      <c r="F464" s="192">
        <v>2.0E7</v>
      </c>
      <c r="G464" s="192"/>
      <c r="H464" s="192">
        <v>0.0</v>
      </c>
      <c r="I464" s="192">
        <v>3.9184E7</v>
      </c>
      <c r="J464" s="192">
        <v>3.9184E7</v>
      </c>
    </row>
    <row r="465">
      <c r="A465" s="194" t="s">
        <v>1056</v>
      </c>
      <c r="B465" s="195">
        <v>44658.0</v>
      </c>
      <c r="C465" s="192">
        <v>3.1714E7</v>
      </c>
      <c r="D465" s="192">
        <v>0.0</v>
      </c>
      <c r="E465" s="192">
        <v>0.0</v>
      </c>
      <c r="F465" s="192">
        <v>4.3E7</v>
      </c>
      <c r="G465" s="192"/>
      <c r="H465" s="192">
        <v>0.0</v>
      </c>
      <c r="I465" s="192">
        <v>7.4714E7</v>
      </c>
      <c r="J465" s="192">
        <v>7.4714E7</v>
      </c>
    </row>
    <row r="466">
      <c r="A466" s="194" t="s">
        <v>1056</v>
      </c>
      <c r="B466" s="195">
        <v>44659.0</v>
      </c>
      <c r="C466" s="192">
        <v>2700000.0</v>
      </c>
      <c r="D466" s="192">
        <v>1600000.0</v>
      </c>
      <c r="E466" s="192">
        <v>1590000.0</v>
      </c>
      <c r="F466" s="192">
        <v>2.59E7</v>
      </c>
      <c r="G466" s="192"/>
      <c r="H466" s="192">
        <v>0.0</v>
      </c>
      <c r="I466" s="192">
        <v>3.02E7</v>
      </c>
      <c r="J466" s="192">
        <v>3.019E7</v>
      </c>
    </row>
    <row r="467">
      <c r="A467" s="194" t="s">
        <v>1056</v>
      </c>
      <c r="B467" s="195">
        <v>44660.0</v>
      </c>
      <c r="C467" s="192">
        <v>2150000.0</v>
      </c>
      <c r="D467" s="192">
        <v>2.5E7</v>
      </c>
      <c r="E467" s="192">
        <v>2.485E7</v>
      </c>
      <c r="F467" s="192">
        <v>500000.0</v>
      </c>
      <c r="G467" s="192"/>
      <c r="H467" s="192">
        <v>0.0</v>
      </c>
      <c r="I467" s="192">
        <v>2.765E7</v>
      </c>
      <c r="J467" s="192">
        <v>2.75E7</v>
      </c>
    </row>
    <row r="468">
      <c r="A468" s="194" t="s">
        <v>1056</v>
      </c>
      <c r="B468" s="195">
        <v>44661.0</v>
      </c>
      <c r="C468" s="192">
        <v>0.0</v>
      </c>
      <c r="D468" s="192">
        <v>0.0</v>
      </c>
      <c r="E468" s="192">
        <v>0.0</v>
      </c>
      <c r="F468" s="192">
        <v>0.0</v>
      </c>
      <c r="G468" s="192"/>
      <c r="H468" s="192">
        <v>0.0</v>
      </c>
      <c r="I468" s="192">
        <v>0.0</v>
      </c>
      <c r="J468" s="192">
        <v>0.0</v>
      </c>
    </row>
    <row r="469">
      <c r="A469" s="194" t="s">
        <v>1056</v>
      </c>
      <c r="B469" s="195">
        <v>44662.0</v>
      </c>
      <c r="C469" s="192">
        <v>0.0</v>
      </c>
      <c r="D469" s="192">
        <v>0.0</v>
      </c>
      <c r="E469" s="192">
        <v>0.0</v>
      </c>
      <c r="F469" s="192">
        <v>0.0</v>
      </c>
      <c r="G469" s="192"/>
      <c r="H469" s="192">
        <v>0.0</v>
      </c>
      <c r="I469" s="192">
        <v>0.0</v>
      </c>
      <c r="J469" s="192">
        <v>0.0</v>
      </c>
    </row>
    <row r="470">
      <c r="A470" s="194" t="s">
        <v>1056</v>
      </c>
      <c r="B470" s="195">
        <v>44663.0</v>
      </c>
      <c r="C470" s="192">
        <v>5602500.0</v>
      </c>
      <c r="D470" s="192">
        <v>2400000.0</v>
      </c>
      <c r="E470" s="192">
        <v>2385000.0</v>
      </c>
      <c r="F470" s="192">
        <v>0.0</v>
      </c>
      <c r="G470" s="192"/>
      <c r="H470" s="192">
        <v>0.0</v>
      </c>
      <c r="I470" s="192">
        <v>8002500.0</v>
      </c>
      <c r="J470" s="192">
        <v>7987500.0</v>
      </c>
    </row>
    <row r="471">
      <c r="A471" s="194" t="s">
        <v>1056</v>
      </c>
      <c r="B471" s="195">
        <v>44664.0</v>
      </c>
      <c r="C471" s="192">
        <v>4.5132E7</v>
      </c>
      <c r="D471" s="192">
        <v>2.46875E7</v>
      </c>
      <c r="E471" s="192">
        <v>2.4506375E7</v>
      </c>
      <c r="F471" s="192">
        <v>3.80115E7</v>
      </c>
      <c r="G471" s="192"/>
      <c r="H471" s="192">
        <v>0.0</v>
      </c>
      <c r="I471" s="192">
        <v>1.07831E8</v>
      </c>
      <c r="J471" s="192">
        <v>1.07649875E8</v>
      </c>
    </row>
    <row r="472">
      <c r="A472" s="194" t="s">
        <v>1056</v>
      </c>
      <c r="B472" s="195">
        <v>44665.0</v>
      </c>
      <c r="C472" s="192">
        <v>0.0</v>
      </c>
      <c r="D472" s="192">
        <v>0.0</v>
      </c>
      <c r="E472" s="192">
        <v>0.0</v>
      </c>
      <c r="F472" s="192">
        <v>0.0</v>
      </c>
      <c r="G472" s="192"/>
      <c r="H472" s="192">
        <v>0.0</v>
      </c>
      <c r="I472" s="192">
        <v>0.0</v>
      </c>
      <c r="J472" s="192">
        <v>0.0</v>
      </c>
    </row>
    <row r="473">
      <c r="A473" s="194" t="s">
        <v>1056</v>
      </c>
      <c r="B473" s="195">
        <v>44666.0</v>
      </c>
      <c r="C473" s="192">
        <v>1.6115E8</v>
      </c>
      <c r="D473" s="192">
        <v>0.0</v>
      </c>
      <c r="E473" s="192">
        <v>0.0</v>
      </c>
      <c r="F473" s="192">
        <v>5000000.0</v>
      </c>
      <c r="G473" s="192"/>
      <c r="H473" s="192">
        <v>0.0</v>
      </c>
      <c r="I473" s="192">
        <v>1.6615E8</v>
      </c>
      <c r="J473" s="192">
        <v>1.6615E8</v>
      </c>
    </row>
    <row r="474">
      <c r="A474" s="194" t="s">
        <v>1056</v>
      </c>
      <c r="B474" s="195">
        <v>44667.0</v>
      </c>
      <c r="C474" s="192">
        <v>2.02E7</v>
      </c>
      <c r="D474" s="192">
        <v>0.0</v>
      </c>
      <c r="E474" s="192">
        <v>0.0</v>
      </c>
      <c r="F474" s="192">
        <v>6000000.0</v>
      </c>
      <c r="G474" s="192"/>
      <c r="H474" s="192">
        <v>2929000.0</v>
      </c>
      <c r="I474" s="192">
        <v>2.3271E7</v>
      </c>
      <c r="J474" s="192">
        <v>2.3271E7</v>
      </c>
    </row>
    <row r="475">
      <c r="A475" s="194" t="s">
        <v>1056</v>
      </c>
      <c r="B475" s="195">
        <v>44668.0</v>
      </c>
      <c r="C475" s="192">
        <v>3350000.0</v>
      </c>
      <c r="D475" s="192">
        <v>5.4214E7</v>
      </c>
      <c r="E475" s="192">
        <v>5.3796E7</v>
      </c>
      <c r="F475" s="192">
        <v>0.0</v>
      </c>
      <c r="G475" s="192"/>
      <c r="H475" s="192">
        <v>0.0</v>
      </c>
      <c r="I475" s="192">
        <v>5.7564E7</v>
      </c>
      <c r="J475" s="192">
        <v>5.7146E7</v>
      </c>
    </row>
    <row r="476">
      <c r="A476" s="194" t="s">
        <v>1056</v>
      </c>
      <c r="B476" s="195">
        <v>44669.0</v>
      </c>
      <c r="C476" s="192">
        <v>1.16843E8</v>
      </c>
      <c r="D476" s="192">
        <v>8.75E7</v>
      </c>
      <c r="E476" s="192">
        <v>8.589618E7</v>
      </c>
      <c r="F476" s="192">
        <v>7.3368E7</v>
      </c>
      <c r="G476" s="192"/>
      <c r="H476" s="192">
        <v>0.0</v>
      </c>
      <c r="I476" s="192">
        <v>2.77711E8</v>
      </c>
      <c r="J476" s="192">
        <v>2.7610718E8</v>
      </c>
    </row>
    <row r="477">
      <c r="A477" s="194" t="s">
        <v>1056</v>
      </c>
      <c r="B477" s="195">
        <v>44670.0</v>
      </c>
      <c r="C477" s="192">
        <v>1.19631E8</v>
      </c>
      <c r="D477" s="192">
        <v>3.32E7</v>
      </c>
      <c r="E477" s="192">
        <v>3.26888E7</v>
      </c>
      <c r="F477" s="192">
        <v>0.0</v>
      </c>
      <c r="G477" s="192"/>
      <c r="H477" s="192">
        <v>0.0</v>
      </c>
      <c r="I477" s="192">
        <v>1.52831E8</v>
      </c>
      <c r="J477" s="192">
        <v>1.523198E8</v>
      </c>
    </row>
    <row r="478">
      <c r="A478" s="194" t="s">
        <v>1056</v>
      </c>
      <c r="B478" s="195">
        <v>44671.0</v>
      </c>
      <c r="C478" s="192">
        <v>1.115E8</v>
      </c>
      <c r="D478" s="192">
        <v>6.8444E7</v>
      </c>
      <c r="E478" s="192">
        <v>6.7788896E7</v>
      </c>
      <c r="F478" s="192">
        <v>1.2901E8</v>
      </c>
      <c r="G478" s="192"/>
      <c r="H478" s="192">
        <v>0.0</v>
      </c>
      <c r="I478" s="192">
        <v>3.08954E8</v>
      </c>
      <c r="J478" s="192">
        <v>3.08298896E8</v>
      </c>
    </row>
    <row r="479">
      <c r="A479" s="194" t="s">
        <v>1056</v>
      </c>
      <c r="B479" s="195">
        <v>44672.0</v>
      </c>
      <c r="C479" s="192">
        <v>0.0</v>
      </c>
      <c r="D479" s="192">
        <v>970000.0</v>
      </c>
      <c r="E479" s="192">
        <v>954000.0</v>
      </c>
      <c r="F479" s="192">
        <v>8080000.0</v>
      </c>
      <c r="G479" s="192"/>
      <c r="H479" s="192">
        <v>0.0</v>
      </c>
      <c r="I479" s="192">
        <v>9050000.0</v>
      </c>
      <c r="J479" s="192">
        <v>9034000.0</v>
      </c>
    </row>
    <row r="480">
      <c r="A480" s="194" t="s">
        <v>1056</v>
      </c>
      <c r="B480" s="195">
        <v>44673.0</v>
      </c>
      <c r="C480" s="192">
        <v>1.3304E8</v>
      </c>
      <c r="D480" s="192">
        <v>3033000.0</v>
      </c>
      <c r="E480" s="192">
        <v>2984000.0</v>
      </c>
      <c r="F480" s="192">
        <v>6.718E7</v>
      </c>
      <c r="G480" s="192"/>
      <c r="H480" s="192">
        <v>0.0</v>
      </c>
      <c r="I480" s="192">
        <v>2.03253E8</v>
      </c>
      <c r="J480" s="192">
        <v>2.03204E8</v>
      </c>
    </row>
    <row r="481">
      <c r="A481" s="194" t="s">
        <v>1056</v>
      </c>
      <c r="B481" s="195">
        <v>44674.0</v>
      </c>
      <c r="C481" s="192">
        <v>3790000.0</v>
      </c>
      <c r="D481" s="192">
        <v>1.8215E7</v>
      </c>
      <c r="E481" s="192">
        <v>1.7923E7</v>
      </c>
      <c r="F481" s="192">
        <v>200000.0</v>
      </c>
      <c r="G481" s="192"/>
      <c r="H481" s="192">
        <v>3.16E7</v>
      </c>
      <c r="I481" s="192">
        <v>-9395000.0</v>
      </c>
      <c r="J481" s="192">
        <v>-9687000.0</v>
      </c>
    </row>
    <row r="482">
      <c r="A482" s="194" t="s">
        <v>1056</v>
      </c>
      <c r="B482" s="195">
        <v>44675.0</v>
      </c>
      <c r="C482" s="192">
        <v>4820000.0</v>
      </c>
      <c r="D482" s="192">
        <v>0.0</v>
      </c>
      <c r="E482" s="192">
        <v>0.0</v>
      </c>
      <c r="F482" s="192">
        <v>2.156E8</v>
      </c>
      <c r="G482" s="192"/>
      <c r="H482" s="192">
        <v>0.0</v>
      </c>
      <c r="I482" s="192">
        <v>2.2042E8</v>
      </c>
      <c r="J482" s="192">
        <v>2.2042E8</v>
      </c>
    </row>
    <row r="483">
      <c r="A483" s="194" t="s">
        <v>1056</v>
      </c>
      <c r="B483" s="195">
        <v>44676.0</v>
      </c>
      <c r="C483" s="192">
        <v>1.11214E8</v>
      </c>
      <c r="D483" s="192">
        <v>0.0</v>
      </c>
      <c r="E483" s="192">
        <v>0.0</v>
      </c>
      <c r="F483" s="192">
        <v>1.0917E8</v>
      </c>
      <c r="G483" s="192"/>
      <c r="H483" s="192">
        <v>0.0</v>
      </c>
      <c r="I483" s="192">
        <v>2.20384E8</v>
      </c>
      <c r="J483" s="192">
        <v>2.20384E8</v>
      </c>
    </row>
    <row r="484">
      <c r="A484" s="194" t="s">
        <v>1056</v>
      </c>
      <c r="B484" s="195">
        <v>44677.0</v>
      </c>
      <c r="C484" s="192">
        <v>2.59971E8</v>
      </c>
      <c r="D484" s="192">
        <v>4954000.0</v>
      </c>
      <c r="E484" s="192">
        <v>4875000.0</v>
      </c>
      <c r="F484" s="192">
        <v>1.84139E8</v>
      </c>
      <c r="G484" s="192"/>
      <c r="H484" s="192">
        <v>0.0</v>
      </c>
      <c r="I484" s="192">
        <v>4.49064E8</v>
      </c>
      <c r="J484" s="192">
        <v>4.48985E8</v>
      </c>
    </row>
    <row r="485">
      <c r="A485" s="194" t="s">
        <v>1056</v>
      </c>
      <c r="B485" s="195">
        <v>44678.0</v>
      </c>
      <c r="C485" s="192">
        <v>1.825E7</v>
      </c>
      <c r="D485" s="192">
        <v>0.0</v>
      </c>
      <c r="E485" s="192">
        <v>0.0</v>
      </c>
      <c r="F485" s="192">
        <v>8.87E7</v>
      </c>
      <c r="G485" s="192"/>
      <c r="H485" s="192">
        <v>0.0</v>
      </c>
      <c r="I485" s="192">
        <v>1.0695E8</v>
      </c>
      <c r="J485" s="192">
        <v>1.0695E8</v>
      </c>
    </row>
    <row r="486">
      <c r="A486" s="194" t="s">
        <v>1056</v>
      </c>
      <c r="B486" s="195">
        <v>44679.0</v>
      </c>
      <c r="C486" s="192">
        <v>7.652E7</v>
      </c>
      <c r="D486" s="192">
        <v>5.0E7</v>
      </c>
      <c r="E486" s="192">
        <v>4.92E7</v>
      </c>
      <c r="F486" s="192">
        <v>1.37808E8</v>
      </c>
      <c r="G486" s="192"/>
      <c r="H486" s="192">
        <v>0.0</v>
      </c>
      <c r="I486" s="192">
        <v>2.64328E8</v>
      </c>
      <c r="J486" s="192">
        <v>2.63528E8</v>
      </c>
    </row>
    <row r="487">
      <c r="A487" s="194" t="s">
        <v>1056</v>
      </c>
      <c r="B487" s="195">
        <v>44680.0</v>
      </c>
      <c r="C487" s="192">
        <v>0.0</v>
      </c>
      <c r="D487" s="192">
        <v>0.0</v>
      </c>
      <c r="E487" s="192">
        <v>0.0</v>
      </c>
      <c r="F487" s="192">
        <v>0.0</v>
      </c>
      <c r="G487" s="192"/>
      <c r="H487" s="192">
        <v>0.0</v>
      </c>
      <c r="I487" s="192">
        <v>0.0</v>
      </c>
      <c r="J487" s="192">
        <v>0.0</v>
      </c>
    </row>
    <row r="488">
      <c r="A488" s="194" t="s">
        <v>1056</v>
      </c>
      <c r="B488" s="195">
        <v>44681.0</v>
      </c>
      <c r="C488" s="192">
        <v>0.0</v>
      </c>
      <c r="D488" s="192">
        <v>0.0</v>
      </c>
      <c r="E488" s="192">
        <v>0.0</v>
      </c>
      <c r="F488" s="192">
        <v>0.0</v>
      </c>
      <c r="G488" s="192"/>
      <c r="H488" s="192">
        <v>0.0</v>
      </c>
      <c r="I488" s="192">
        <v>0.0</v>
      </c>
      <c r="J488" s="192">
        <v>0.0</v>
      </c>
    </row>
    <row r="489">
      <c r="A489" s="194" t="s">
        <v>1136</v>
      </c>
      <c r="B489" s="195">
        <v>44682.0</v>
      </c>
      <c r="C489" s="192">
        <v>0.0</v>
      </c>
      <c r="D489" s="192">
        <v>0.0</v>
      </c>
      <c r="E489" s="192">
        <v>0.0</v>
      </c>
      <c r="F489" s="192">
        <v>0.0</v>
      </c>
      <c r="G489" s="192"/>
      <c r="H489" s="192">
        <v>0.0</v>
      </c>
      <c r="I489" s="192">
        <v>0.0</v>
      </c>
      <c r="J489" s="192">
        <v>0.0</v>
      </c>
    </row>
    <row r="490">
      <c r="A490" s="194" t="s">
        <v>1136</v>
      </c>
      <c r="B490" s="195">
        <v>44683.0</v>
      </c>
      <c r="C490" s="192">
        <v>0.0</v>
      </c>
      <c r="D490" s="192">
        <v>0.0</v>
      </c>
      <c r="E490" s="192">
        <v>0.0</v>
      </c>
      <c r="F490" s="192">
        <v>0.0</v>
      </c>
      <c r="G490" s="192"/>
      <c r="H490" s="192">
        <v>0.0</v>
      </c>
      <c r="I490" s="192">
        <v>0.0</v>
      </c>
      <c r="J490" s="192">
        <v>0.0</v>
      </c>
    </row>
    <row r="491">
      <c r="A491" s="194" t="s">
        <v>1136</v>
      </c>
      <c r="B491" s="195">
        <v>44684.0</v>
      </c>
      <c r="C491" s="192">
        <v>0.0</v>
      </c>
      <c r="D491" s="192">
        <v>0.0</v>
      </c>
      <c r="E491" s="192">
        <v>0.0</v>
      </c>
      <c r="F491" s="192">
        <v>0.0</v>
      </c>
      <c r="G491" s="192"/>
      <c r="H491" s="192">
        <v>0.0</v>
      </c>
      <c r="I491" s="192">
        <v>0.0</v>
      </c>
      <c r="J491" s="192">
        <v>0.0</v>
      </c>
    </row>
    <row r="492">
      <c r="A492" s="194" t="s">
        <v>1136</v>
      </c>
      <c r="B492" s="195">
        <v>44685.0</v>
      </c>
      <c r="C492" s="192">
        <v>1.0735E8</v>
      </c>
      <c r="D492" s="192">
        <v>0.0</v>
      </c>
      <c r="E492" s="192">
        <v>0.0</v>
      </c>
      <c r="F492" s="192">
        <v>0.0</v>
      </c>
      <c r="G492" s="192"/>
      <c r="H492" s="192">
        <v>0.0</v>
      </c>
      <c r="I492" s="192">
        <v>1.0735E8</v>
      </c>
      <c r="J492" s="192">
        <v>1.0735E8</v>
      </c>
    </row>
    <row r="493">
      <c r="A493" s="194" t="s">
        <v>1136</v>
      </c>
      <c r="B493" s="195">
        <v>44686.0</v>
      </c>
      <c r="C493" s="192">
        <v>2.3E7</v>
      </c>
      <c r="D493" s="192">
        <v>0.0</v>
      </c>
      <c r="E493" s="192">
        <v>0.0</v>
      </c>
      <c r="F493" s="192">
        <v>1.08155E7</v>
      </c>
      <c r="G493" s="192"/>
      <c r="H493" s="192">
        <v>0.0</v>
      </c>
      <c r="I493" s="192">
        <v>3.38155E7</v>
      </c>
      <c r="J493" s="192">
        <v>3.38155E7</v>
      </c>
    </row>
    <row r="494">
      <c r="A494" s="194" t="s">
        <v>1136</v>
      </c>
      <c r="B494" s="195">
        <v>44687.0</v>
      </c>
      <c r="C494" s="192">
        <v>5.0E7</v>
      </c>
      <c r="D494" s="192">
        <v>6700000.0</v>
      </c>
      <c r="E494" s="192">
        <v>6592800.0</v>
      </c>
      <c r="F494" s="192">
        <v>0.0</v>
      </c>
      <c r="G494" s="192"/>
      <c r="H494" s="192">
        <v>9.63295E7</v>
      </c>
      <c r="I494" s="192">
        <v>-3.96295E7</v>
      </c>
      <c r="J494" s="192">
        <v>-3.97367E7</v>
      </c>
    </row>
    <row r="495">
      <c r="A495" s="194" t="s">
        <v>1136</v>
      </c>
      <c r="B495" s="195">
        <v>44688.0</v>
      </c>
      <c r="C495" s="192">
        <v>9.335E7</v>
      </c>
      <c r="D495" s="192">
        <v>1.0E8</v>
      </c>
      <c r="E495" s="192">
        <v>9.84E7</v>
      </c>
      <c r="F495" s="192">
        <v>2.4115E7</v>
      </c>
      <c r="G495" s="192"/>
      <c r="H495" s="192">
        <v>0.0</v>
      </c>
      <c r="I495" s="192">
        <v>2.17465E8</v>
      </c>
      <c r="J495" s="192">
        <v>2.15865E8</v>
      </c>
    </row>
    <row r="496">
      <c r="A496" s="194" t="s">
        <v>1136</v>
      </c>
      <c r="B496" s="195">
        <v>44689.0</v>
      </c>
      <c r="C496" s="192">
        <v>350000.0</v>
      </c>
      <c r="D496" s="192">
        <v>1.645E7</v>
      </c>
      <c r="E496" s="192">
        <v>1.6186E7</v>
      </c>
      <c r="F496" s="192">
        <v>0.0</v>
      </c>
      <c r="G496" s="192"/>
      <c r="H496" s="192">
        <v>0.0</v>
      </c>
      <c r="I496" s="192">
        <v>1.68E7</v>
      </c>
      <c r="J496" s="192">
        <v>1.6536E7</v>
      </c>
    </row>
    <row r="497">
      <c r="A497" s="194" t="s">
        <v>1136</v>
      </c>
      <c r="B497" s="195">
        <v>44690.0</v>
      </c>
      <c r="C497" s="192">
        <v>1.77192E8</v>
      </c>
      <c r="D497" s="192">
        <v>6355000.0</v>
      </c>
      <c r="E497" s="192">
        <v>6203320.0</v>
      </c>
      <c r="F497" s="192">
        <v>2.314E7</v>
      </c>
      <c r="G497" s="192"/>
      <c r="H497" s="192">
        <v>0.0</v>
      </c>
      <c r="I497" s="192">
        <v>2.06687E8</v>
      </c>
      <c r="J497" s="192">
        <v>2.0653532E8</v>
      </c>
    </row>
    <row r="498">
      <c r="A498" s="194" t="s">
        <v>1136</v>
      </c>
      <c r="B498" s="195">
        <v>44691.0</v>
      </c>
      <c r="C498" s="192">
        <v>1.29725E8</v>
      </c>
      <c r="D498" s="192">
        <v>1500000.0</v>
      </c>
      <c r="E498" s="192">
        <v>1491000.0</v>
      </c>
      <c r="F498" s="192">
        <v>0.0</v>
      </c>
      <c r="G498" s="192"/>
      <c r="H498" s="192">
        <v>0.0</v>
      </c>
      <c r="I498" s="192">
        <v>1.31225E8</v>
      </c>
      <c r="J498" s="192">
        <v>1.31216E8</v>
      </c>
    </row>
    <row r="499">
      <c r="A499" s="194" t="s">
        <v>1136</v>
      </c>
      <c r="B499" s="195">
        <v>44692.0</v>
      </c>
      <c r="C499" s="192">
        <v>4.3222E7</v>
      </c>
      <c r="D499" s="192">
        <v>5.99795E7</v>
      </c>
      <c r="E499" s="192">
        <v>5.9585123E7</v>
      </c>
      <c r="F499" s="192">
        <v>5.0E7</v>
      </c>
      <c r="G499" s="192"/>
      <c r="H499" s="192">
        <v>0.0</v>
      </c>
      <c r="I499" s="192">
        <v>1.532015E8</v>
      </c>
      <c r="J499" s="192">
        <v>1.52807123E8</v>
      </c>
    </row>
    <row r="500">
      <c r="A500" s="194" t="s">
        <v>1136</v>
      </c>
      <c r="B500" s="195">
        <v>44693.0</v>
      </c>
      <c r="C500" s="192">
        <v>4.0333E7</v>
      </c>
      <c r="D500" s="192">
        <v>1000000.0</v>
      </c>
      <c r="E500" s="192">
        <v>978000.0</v>
      </c>
      <c r="F500" s="192">
        <v>0.0</v>
      </c>
      <c r="G500" s="192"/>
      <c r="H500" s="192">
        <v>0.0</v>
      </c>
      <c r="I500" s="192">
        <v>4.1333E7</v>
      </c>
      <c r="J500" s="192">
        <v>4.1311E7</v>
      </c>
    </row>
    <row r="501">
      <c r="A501" s="194" t="s">
        <v>1136</v>
      </c>
      <c r="B501" s="195">
        <v>44694.0</v>
      </c>
      <c r="C501" s="192">
        <v>2.59E7</v>
      </c>
      <c r="D501" s="192">
        <v>2.9707E7</v>
      </c>
      <c r="E501" s="192">
        <v>2.9528E7</v>
      </c>
      <c r="F501" s="192">
        <v>0.0</v>
      </c>
      <c r="G501" s="192"/>
      <c r="H501" s="192">
        <v>0.0</v>
      </c>
      <c r="I501" s="192">
        <v>5.5607E7</v>
      </c>
      <c r="J501" s="192">
        <v>5.5428E7</v>
      </c>
    </row>
    <row r="502">
      <c r="A502" s="194" t="s">
        <v>1136</v>
      </c>
      <c r="B502" s="195">
        <v>44695.0</v>
      </c>
      <c r="C502" s="192">
        <v>5.4E7</v>
      </c>
      <c r="D502" s="192">
        <v>1000000.0</v>
      </c>
      <c r="E502" s="192">
        <v>984000.0</v>
      </c>
      <c r="F502" s="192">
        <v>0.0</v>
      </c>
      <c r="G502" s="192"/>
      <c r="H502" s="192">
        <v>0.0</v>
      </c>
      <c r="I502" s="192">
        <v>5.5E7</v>
      </c>
      <c r="J502" s="192">
        <v>5.4984E7</v>
      </c>
    </row>
    <row r="503">
      <c r="A503" s="194" t="s">
        <v>1136</v>
      </c>
      <c r="B503" s="195">
        <v>44696.0</v>
      </c>
      <c r="C503" s="192">
        <v>3.3275E7</v>
      </c>
      <c r="D503" s="192">
        <v>0.0</v>
      </c>
      <c r="E503" s="192">
        <v>0.0</v>
      </c>
      <c r="F503" s="192">
        <v>5.54E7</v>
      </c>
      <c r="G503" s="192"/>
      <c r="H503" s="192">
        <v>0.0</v>
      </c>
      <c r="I503" s="192">
        <v>8.8675E7</v>
      </c>
      <c r="J503" s="192">
        <v>8.8675E7</v>
      </c>
    </row>
    <row r="504">
      <c r="A504" s="194" t="s">
        <v>1136</v>
      </c>
      <c r="B504" s="195">
        <v>44697.0</v>
      </c>
      <c r="C504" s="192">
        <v>1470000.0</v>
      </c>
      <c r="D504" s="192">
        <v>0.0</v>
      </c>
      <c r="E504" s="192">
        <v>0.0</v>
      </c>
      <c r="F504" s="192">
        <v>2.1245E7</v>
      </c>
      <c r="G504" s="192"/>
      <c r="H504" s="192">
        <v>0.0</v>
      </c>
      <c r="I504" s="192">
        <v>2.2715E7</v>
      </c>
      <c r="J504" s="192">
        <v>2.2715E7</v>
      </c>
    </row>
    <row r="505">
      <c r="A505" s="194" t="s">
        <v>1136</v>
      </c>
      <c r="B505" s="195">
        <v>44698.0</v>
      </c>
      <c r="C505" s="192">
        <v>4.846E7</v>
      </c>
      <c r="D505" s="192">
        <v>0.0</v>
      </c>
      <c r="E505" s="192">
        <v>0.0</v>
      </c>
      <c r="F505" s="192">
        <v>1.025E8</v>
      </c>
      <c r="G505" s="192"/>
      <c r="H505" s="192">
        <v>0.0</v>
      </c>
      <c r="I505" s="192">
        <v>1.5096E8</v>
      </c>
      <c r="J505" s="192">
        <v>1.5096E8</v>
      </c>
    </row>
    <row r="506">
      <c r="A506" s="194" t="s">
        <v>1136</v>
      </c>
      <c r="B506" s="195">
        <v>44699.0</v>
      </c>
      <c r="C506" s="192">
        <v>2000000.0</v>
      </c>
      <c r="D506" s="192">
        <v>4000000.0</v>
      </c>
      <c r="E506" s="192">
        <v>3916440.0</v>
      </c>
      <c r="F506" s="192">
        <v>2.66E7</v>
      </c>
      <c r="G506" s="192"/>
      <c r="H506" s="192">
        <v>0.0</v>
      </c>
      <c r="I506" s="192">
        <v>3.26E7</v>
      </c>
      <c r="J506" s="192">
        <v>3.251644E7</v>
      </c>
    </row>
    <row r="507">
      <c r="A507" s="194" t="s">
        <v>1136</v>
      </c>
      <c r="B507" s="195">
        <v>44700.0</v>
      </c>
      <c r="C507" s="192">
        <v>0.0</v>
      </c>
      <c r="D507" s="192">
        <v>3657000.0</v>
      </c>
      <c r="E507" s="192">
        <v>3598488.0</v>
      </c>
      <c r="F507" s="192">
        <v>3.34E7</v>
      </c>
      <c r="G507" s="192"/>
      <c r="H507" s="192">
        <v>0.0</v>
      </c>
      <c r="I507" s="192">
        <v>3.7057E7</v>
      </c>
      <c r="J507" s="192">
        <v>3.6998488E7</v>
      </c>
    </row>
    <row r="508">
      <c r="A508" s="194" t="s">
        <v>1136</v>
      </c>
      <c r="B508" s="195">
        <v>44701.0</v>
      </c>
      <c r="C508" s="192">
        <v>1.3E7</v>
      </c>
      <c r="D508" s="192">
        <v>1000000.0</v>
      </c>
      <c r="E508" s="192">
        <v>976000.0</v>
      </c>
      <c r="F508" s="192">
        <v>5838000.0</v>
      </c>
      <c r="G508" s="192"/>
      <c r="H508" s="192">
        <v>0.0</v>
      </c>
      <c r="I508" s="192">
        <v>1.9838E7</v>
      </c>
      <c r="J508" s="192">
        <v>1.9814E7</v>
      </c>
    </row>
    <row r="509">
      <c r="A509" s="194" t="s">
        <v>1136</v>
      </c>
      <c r="B509" s="195">
        <v>44702.0</v>
      </c>
      <c r="C509" s="192">
        <v>4.355E7</v>
      </c>
      <c r="D509" s="192">
        <v>0.0</v>
      </c>
      <c r="E509" s="192">
        <v>0.0</v>
      </c>
      <c r="F509" s="192">
        <v>5.0E7</v>
      </c>
      <c r="G509" s="192"/>
      <c r="H509" s="192">
        <v>0.0</v>
      </c>
      <c r="I509" s="192">
        <v>9.355E7</v>
      </c>
      <c r="J509" s="192">
        <v>9.355E7</v>
      </c>
    </row>
    <row r="510">
      <c r="A510" s="194" t="s">
        <v>1136</v>
      </c>
      <c r="B510" s="195">
        <v>44703.0</v>
      </c>
      <c r="C510" s="192">
        <v>3000000.0</v>
      </c>
      <c r="D510" s="192">
        <v>0.0</v>
      </c>
      <c r="E510" s="192">
        <v>0.0</v>
      </c>
      <c r="F510" s="192">
        <v>5.2805E7</v>
      </c>
      <c r="G510" s="192"/>
      <c r="H510" s="192">
        <v>0.0</v>
      </c>
      <c r="I510" s="192">
        <v>5.5805E7</v>
      </c>
      <c r="J510" s="192">
        <v>5.5805E7</v>
      </c>
    </row>
    <row r="511">
      <c r="A511" s="194" t="s">
        <v>1136</v>
      </c>
      <c r="B511" s="195">
        <v>44704.0</v>
      </c>
      <c r="C511" s="192">
        <v>0.0</v>
      </c>
      <c r="D511" s="192">
        <v>0.0</v>
      </c>
      <c r="E511" s="192">
        <v>0.0</v>
      </c>
      <c r="F511" s="192">
        <v>8.1549E7</v>
      </c>
      <c r="G511" s="192"/>
      <c r="H511" s="192">
        <v>0.0</v>
      </c>
      <c r="I511" s="192">
        <v>8.1549E7</v>
      </c>
      <c r="J511" s="192">
        <v>8.1549E7</v>
      </c>
    </row>
    <row r="512">
      <c r="A512" s="194" t="s">
        <v>1136</v>
      </c>
      <c r="B512" s="195">
        <v>44705.0</v>
      </c>
      <c r="C512" s="192">
        <v>1500000.0</v>
      </c>
      <c r="D512" s="192">
        <v>3.3564E7</v>
      </c>
      <c r="E512" s="192">
        <v>3.3026976E7</v>
      </c>
      <c r="F512" s="192">
        <v>3.5969E7</v>
      </c>
      <c r="G512" s="192"/>
      <c r="H512" s="192">
        <v>0.0</v>
      </c>
      <c r="I512" s="192">
        <v>7.1033E7</v>
      </c>
      <c r="J512" s="192">
        <v>7.0495976E7</v>
      </c>
    </row>
    <row r="513">
      <c r="A513" s="194" t="s">
        <v>1136</v>
      </c>
      <c r="B513" s="195">
        <v>44706.0</v>
      </c>
      <c r="C513" s="192">
        <v>1.535E7</v>
      </c>
      <c r="D513" s="192">
        <v>2500000.0</v>
      </c>
      <c r="E513" s="192">
        <v>2451706.0</v>
      </c>
      <c r="F513" s="192">
        <v>5.0E7</v>
      </c>
      <c r="G513" s="192"/>
      <c r="H513" s="192">
        <v>0.0</v>
      </c>
      <c r="I513" s="192">
        <v>6.785E7</v>
      </c>
      <c r="J513" s="192">
        <v>6.7801706E7</v>
      </c>
    </row>
    <row r="514">
      <c r="A514" s="194" t="s">
        <v>1136</v>
      </c>
      <c r="B514" s="195">
        <v>44707.0</v>
      </c>
      <c r="C514" s="192">
        <v>4.0272E7</v>
      </c>
      <c r="D514" s="192">
        <v>5.1E7</v>
      </c>
      <c r="E514" s="192">
        <v>5.0184E7</v>
      </c>
      <c r="F514" s="192">
        <v>3.55E7</v>
      </c>
      <c r="G514" s="192"/>
      <c r="H514" s="192">
        <v>0.0</v>
      </c>
      <c r="I514" s="192">
        <v>1.26772E8</v>
      </c>
      <c r="J514" s="192">
        <v>1.25956E8</v>
      </c>
    </row>
    <row r="515">
      <c r="A515" s="194" t="s">
        <v>1136</v>
      </c>
      <c r="B515" s="195">
        <v>44708.0</v>
      </c>
      <c r="C515" s="192">
        <v>3720000.0</v>
      </c>
      <c r="D515" s="192">
        <v>0.0</v>
      </c>
      <c r="E515" s="192">
        <v>0.0</v>
      </c>
      <c r="F515" s="192">
        <v>4.0E7</v>
      </c>
      <c r="G515" s="192"/>
      <c r="H515" s="192">
        <v>0.0</v>
      </c>
      <c r="I515" s="192">
        <v>4.372E7</v>
      </c>
      <c r="J515" s="192">
        <v>4.372E7</v>
      </c>
    </row>
    <row r="516">
      <c r="A516" s="194" t="s">
        <v>1136</v>
      </c>
      <c r="B516" s="195">
        <v>44709.0</v>
      </c>
      <c r="C516" s="192">
        <v>5.22E7</v>
      </c>
      <c r="D516" s="192">
        <v>1.25E8</v>
      </c>
      <c r="E516" s="192">
        <v>1.23E8</v>
      </c>
      <c r="F516" s="192">
        <v>2.68385E8</v>
      </c>
      <c r="G516" s="192"/>
      <c r="H516" s="192">
        <v>0.0</v>
      </c>
      <c r="I516" s="192">
        <v>4.45585E8</v>
      </c>
      <c r="J516" s="192">
        <v>4.43585E8</v>
      </c>
    </row>
    <row r="517">
      <c r="A517" s="194" t="s">
        <v>1136</v>
      </c>
      <c r="B517" s="195">
        <v>44710.0</v>
      </c>
      <c r="C517" s="192">
        <v>4.6856E7</v>
      </c>
      <c r="D517" s="192">
        <v>3000000.0</v>
      </c>
      <c r="E517" s="192">
        <v>2951200.0</v>
      </c>
      <c r="F517" s="192">
        <v>6.035E7</v>
      </c>
      <c r="G517" s="192"/>
      <c r="H517" s="192">
        <v>0.0</v>
      </c>
      <c r="I517" s="192">
        <v>1.10206E8</v>
      </c>
      <c r="J517" s="192">
        <v>1.101572E8</v>
      </c>
    </row>
    <row r="518">
      <c r="A518" s="194" t="s">
        <v>1136</v>
      </c>
      <c r="B518" s="195">
        <v>44711.0</v>
      </c>
      <c r="C518" s="192">
        <v>1.05E7</v>
      </c>
      <c r="D518" s="192">
        <v>1.635E7</v>
      </c>
      <c r="E518" s="192">
        <v>1.62384E7</v>
      </c>
      <c r="F518" s="192">
        <v>5.0E7</v>
      </c>
      <c r="G518" s="192"/>
      <c r="H518" s="192">
        <v>0.0</v>
      </c>
      <c r="I518" s="192">
        <v>7.685E7</v>
      </c>
      <c r="J518" s="192">
        <v>7.67384E7</v>
      </c>
    </row>
    <row r="519">
      <c r="A519" s="194" t="s">
        <v>1136</v>
      </c>
      <c r="B519" s="195">
        <v>44712.0</v>
      </c>
      <c r="C519" s="192">
        <v>1.135E7</v>
      </c>
      <c r="D519" s="192">
        <v>0.0</v>
      </c>
      <c r="E519" s="192">
        <v>0.0</v>
      </c>
      <c r="F519" s="192">
        <v>2.82223E8</v>
      </c>
      <c r="G519" s="192"/>
      <c r="H519" s="192">
        <v>4.215E7</v>
      </c>
      <c r="I519" s="192">
        <v>2.51423E8</v>
      </c>
      <c r="J519" s="192">
        <v>2.51423E8</v>
      </c>
    </row>
    <row r="520">
      <c r="A520" s="194" t="s">
        <v>1213</v>
      </c>
      <c r="B520" s="195">
        <v>44713.0</v>
      </c>
      <c r="C520" s="192">
        <v>2.006E7</v>
      </c>
      <c r="D520" s="192">
        <v>0.0</v>
      </c>
      <c r="E520" s="192">
        <v>0.0</v>
      </c>
      <c r="F520" s="192">
        <v>5.7915E7</v>
      </c>
      <c r="G520" s="192"/>
      <c r="H520" s="192">
        <v>0.0</v>
      </c>
      <c r="I520" s="192">
        <v>7.7975E7</v>
      </c>
      <c r="J520" s="192">
        <v>7.7975E7</v>
      </c>
    </row>
    <row r="521">
      <c r="A521" s="194" t="s">
        <v>1213</v>
      </c>
      <c r="B521" s="195">
        <v>44714.0</v>
      </c>
      <c r="C521" s="192">
        <v>2.4215E7</v>
      </c>
      <c r="D521" s="192">
        <v>0.0</v>
      </c>
      <c r="E521" s="192">
        <v>0.0</v>
      </c>
      <c r="F521" s="192">
        <v>1.66062E8</v>
      </c>
      <c r="G521" s="192"/>
      <c r="H521" s="192">
        <v>0.0</v>
      </c>
      <c r="I521" s="192">
        <v>1.90277E8</v>
      </c>
      <c r="J521" s="192">
        <v>1.90277E8</v>
      </c>
    </row>
    <row r="522">
      <c r="A522" s="194" t="s">
        <v>1213</v>
      </c>
      <c r="B522" s="195">
        <v>44715.0</v>
      </c>
      <c r="C522" s="192">
        <v>2.29E7</v>
      </c>
      <c r="D522" s="192">
        <v>0.0</v>
      </c>
      <c r="E522" s="192">
        <v>0.0</v>
      </c>
      <c r="F522" s="192">
        <v>1.4752E8</v>
      </c>
      <c r="G522" s="192"/>
      <c r="H522" s="192">
        <v>0.0</v>
      </c>
      <c r="I522" s="192">
        <v>1.7042E8</v>
      </c>
      <c r="J522" s="192">
        <v>1.7042E8</v>
      </c>
    </row>
    <row r="523">
      <c r="A523" s="194" t="s">
        <v>1213</v>
      </c>
      <c r="B523" s="195">
        <v>44716.0</v>
      </c>
      <c r="C523" s="192">
        <v>1.0823E8</v>
      </c>
      <c r="D523" s="192">
        <v>1.52E7</v>
      </c>
      <c r="E523" s="192">
        <v>1.49568E7</v>
      </c>
      <c r="F523" s="192">
        <v>7.6212E7</v>
      </c>
      <c r="G523" s="192"/>
      <c r="H523" s="192">
        <v>0.0</v>
      </c>
      <c r="I523" s="192">
        <v>1.99642E8</v>
      </c>
      <c r="J523" s="192">
        <v>1.993988E8</v>
      </c>
    </row>
    <row r="524">
      <c r="A524" s="194" t="s">
        <v>1213</v>
      </c>
      <c r="B524" s="195">
        <v>44717.0</v>
      </c>
      <c r="C524" s="192">
        <v>3.845E7</v>
      </c>
      <c r="D524" s="192">
        <v>1.345E7</v>
      </c>
      <c r="E524" s="192">
        <v>1.32348E7</v>
      </c>
      <c r="F524" s="192">
        <v>500000.0</v>
      </c>
      <c r="G524" s="192"/>
      <c r="H524" s="192">
        <v>0.0</v>
      </c>
      <c r="I524" s="192">
        <v>5.24E7</v>
      </c>
      <c r="J524" s="192">
        <v>5.21848E7</v>
      </c>
    </row>
    <row r="525">
      <c r="A525" s="194" t="s">
        <v>1213</v>
      </c>
      <c r="B525" s="195">
        <v>44718.0</v>
      </c>
      <c r="C525" s="192">
        <v>1.5505E8</v>
      </c>
      <c r="D525" s="192">
        <v>4500000.0</v>
      </c>
      <c r="E525" s="192">
        <v>4438000.0</v>
      </c>
      <c r="F525" s="192">
        <v>3.0E7</v>
      </c>
      <c r="G525" s="192"/>
      <c r="H525" s="192">
        <v>0.0</v>
      </c>
      <c r="I525" s="192">
        <v>1.8955E8</v>
      </c>
      <c r="J525" s="192">
        <v>1.89488E8</v>
      </c>
    </row>
    <row r="526">
      <c r="A526" s="194" t="s">
        <v>1213</v>
      </c>
      <c r="B526" s="195">
        <v>44719.0</v>
      </c>
      <c r="C526" s="192">
        <v>6.0578E7</v>
      </c>
      <c r="D526" s="192">
        <v>5.035E7</v>
      </c>
      <c r="E526" s="192">
        <v>4.92479E7</v>
      </c>
      <c r="F526" s="192">
        <v>1.62274E8</v>
      </c>
      <c r="G526" s="192"/>
      <c r="H526" s="192">
        <v>500000.0</v>
      </c>
      <c r="I526" s="192">
        <v>2.72702E8</v>
      </c>
      <c r="J526" s="192">
        <v>2.715999E8</v>
      </c>
    </row>
    <row r="527">
      <c r="A527" s="194" t="s">
        <v>1213</v>
      </c>
      <c r="B527" s="195">
        <v>44720.0</v>
      </c>
      <c r="C527" s="192">
        <v>1550000.0</v>
      </c>
      <c r="D527" s="192">
        <v>500000.0</v>
      </c>
      <c r="E527" s="192">
        <v>497000.0</v>
      </c>
      <c r="F527" s="192">
        <v>0.0</v>
      </c>
      <c r="G527" s="192"/>
      <c r="H527" s="192">
        <v>0.0</v>
      </c>
      <c r="I527" s="192">
        <v>2050000.0</v>
      </c>
      <c r="J527" s="192">
        <v>2047000.0</v>
      </c>
    </row>
    <row r="528">
      <c r="A528" s="194" t="s">
        <v>1213</v>
      </c>
      <c r="B528" s="195">
        <v>44721.0</v>
      </c>
      <c r="C528" s="192">
        <v>1.0035E8</v>
      </c>
      <c r="D528" s="192">
        <v>0.0</v>
      </c>
      <c r="E528" s="192">
        <v>0.0</v>
      </c>
      <c r="F528" s="192">
        <v>1.145E8</v>
      </c>
      <c r="G528" s="192"/>
      <c r="H528" s="192">
        <v>0.0</v>
      </c>
      <c r="I528" s="192">
        <v>2.1485E8</v>
      </c>
      <c r="J528" s="192">
        <v>2.1485E8</v>
      </c>
    </row>
    <row r="529">
      <c r="A529" s="194" t="s">
        <v>1213</v>
      </c>
      <c r="B529" s="195">
        <v>44722.0</v>
      </c>
      <c r="C529" s="192">
        <v>1.1086E8</v>
      </c>
      <c r="D529" s="192">
        <v>5.0E7</v>
      </c>
      <c r="E529" s="192">
        <v>4.92E7</v>
      </c>
      <c r="F529" s="192">
        <v>7.134E7</v>
      </c>
      <c r="G529" s="192"/>
      <c r="H529" s="192">
        <v>1.16E7</v>
      </c>
      <c r="I529" s="192">
        <v>2.206E8</v>
      </c>
      <c r="J529" s="192">
        <v>2.198E8</v>
      </c>
    </row>
    <row r="530">
      <c r="A530" s="194" t="s">
        <v>1213</v>
      </c>
      <c r="B530" s="195">
        <v>44723.0</v>
      </c>
      <c r="C530" s="192">
        <v>5050000.0</v>
      </c>
      <c r="D530" s="192">
        <v>0.0</v>
      </c>
      <c r="E530" s="192">
        <v>0.0</v>
      </c>
      <c r="F530" s="192">
        <v>4.319E7</v>
      </c>
      <c r="G530" s="192"/>
      <c r="H530" s="192">
        <v>0.0</v>
      </c>
      <c r="I530" s="192">
        <v>4.824E7</v>
      </c>
      <c r="J530" s="192">
        <v>4.824E7</v>
      </c>
    </row>
    <row r="531">
      <c r="A531" s="194" t="s">
        <v>1213</v>
      </c>
      <c r="B531" s="195">
        <v>44724.0</v>
      </c>
      <c r="C531" s="192">
        <v>4050000.0</v>
      </c>
      <c r="D531" s="192">
        <v>1000000.0</v>
      </c>
      <c r="E531" s="192">
        <v>984000.0</v>
      </c>
      <c r="F531" s="192">
        <v>0.0</v>
      </c>
      <c r="G531" s="192"/>
      <c r="H531" s="192">
        <v>0.0</v>
      </c>
      <c r="I531" s="192">
        <v>5050000.0</v>
      </c>
      <c r="J531" s="192">
        <v>5034000.0</v>
      </c>
    </row>
    <row r="532">
      <c r="A532" s="194" t="s">
        <v>1213</v>
      </c>
      <c r="B532" s="195">
        <v>44725.0</v>
      </c>
      <c r="C532" s="192">
        <v>3600000.0</v>
      </c>
      <c r="D532" s="192">
        <v>0.0</v>
      </c>
      <c r="E532" s="192">
        <v>0.0</v>
      </c>
      <c r="F532" s="192">
        <v>6.72E7</v>
      </c>
      <c r="G532" s="192"/>
      <c r="H532" s="192">
        <v>0.0</v>
      </c>
      <c r="I532" s="192">
        <v>7.08E7</v>
      </c>
      <c r="J532" s="192">
        <v>7.08E7</v>
      </c>
    </row>
    <row r="533">
      <c r="A533" s="194" t="s">
        <v>1213</v>
      </c>
      <c r="B533" s="195">
        <v>44726.0</v>
      </c>
      <c r="C533" s="192">
        <v>550000.0</v>
      </c>
      <c r="D533" s="192">
        <v>3500000.0</v>
      </c>
      <c r="E533" s="192">
        <v>3438700.0</v>
      </c>
      <c r="F533" s="192">
        <v>9500000.0</v>
      </c>
      <c r="G533" s="192"/>
      <c r="H533" s="192">
        <v>0.0</v>
      </c>
      <c r="I533" s="192">
        <v>1.355E7</v>
      </c>
      <c r="J533" s="192">
        <v>1.34887E7</v>
      </c>
    </row>
    <row r="534">
      <c r="A534" s="194" t="s">
        <v>1213</v>
      </c>
      <c r="B534" s="195">
        <v>44727.0</v>
      </c>
      <c r="C534" s="192">
        <v>7.19E7</v>
      </c>
      <c r="D534" s="192">
        <v>1.4192E7</v>
      </c>
      <c r="E534" s="192">
        <v>1.4184E7</v>
      </c>
      <c r="F534" s="192">
        <v>1000000.0</v>
      </c>
      <c r="G534" s="192"/>
      <c r="H534" s="192">
        <v>1.0573E7</v>
      </c>
      <c r="I534" s="192">
        <v>7.6519E7</v>
      </c>
      <c r="J534" s="192">
        <v>7.6511E7</v>
      </c>
    </row>
    <row r="535">
      <c r="A535" s="194" t="s">
        <v>1213</v>
      </c>
      <c r="B535" s="195">
        <v>44728.0</v>
      </c>
      <c r="C535" s="192">
        <v>350000.0</v>
      </c>
      <c r="D535" s="192">
        <v>6000000.0</v>
      </c>
      <c r="E535" s="192">
        <v>5895000.0</v>
      </c>
      <c r="F535" s="192">
        <v>8.6036E7</v>
      </c>
      <c r="G535" s="192"/>
      <c r="H535" s="192">
        <v>0.0</v>
      </c>
      <c r="I535" s="192">
        <v>9.2386E7</v>
      </c>
      <c r="J535" s="192">
        <v>9.2281E7</v>
      </c>
    </row>
    <row r="536">
      <c r="A536" s="194" t="s">
        <v>1213</v>
      </c>
      <c r="B536" s="195">
        <v>44729.0</v>
      </c>
      <c r="C536" s="192">
        <v>4.847E7</v>
      </c>
      <c r="D536" s="192">
        <v>0.0</v>
      </c>
      <c r="E536" s="192">
        <v>0.0</v>
      </c>
      <c r="F536" s="192">
        <v>0.0</v>
      </c>
      <c r="G536" s="192"/>
      <c r="H536" s="192">
        <v>0.0</v>
      </c>
      <c r="I536" s="192">
        <v>4.847E7</v>
      </c>
      <c r="J536" s="192">
        <v>4.847E7</v>
      </c>
    </row>
    <row r="537">
      <c r="A537" s="194" t="s">
        <v>1213</v>
      </c>
      <c r="B537" s="195">
        <v>44730.0</v>
      </c>
      <c r="C537" s="192">
        <v>8.15E7</v>
      </c>
      <c r="D537" s="192">
        <v>0.0</v>
      </c>
      <c r="E537" s="192">
        <v>0.0</v>
      </c>
      <c r="F537" s="192">
        <v>2400000.0</v>
      </c>
      <c r="G537" s="192"/>
      <c r="H537" s="192">
        <v>0.0</v>
      </c>
      <c r="I537" s="192">
        <v>8.39E7</v>
      </c>
      <c r="J537" s="192">
        <v>8.39E7</v>
      </c>
    </row>
    <row r="538">
      <c r="A538" s="194" t="s">
        <v>1213</v>
      </c>
      <c r="B538" s="195">
        <v>44731.0</v>
      </c>
      <c r="C538" s="192">
        <v>2.95E7</v>
      </c>
      <c r="D538" s="192">
        <v>0.0</v>
      </c>
      <c r="E538" s="192">
        <v>0.0</v>
      </c>
      <c r="F538" s="192">
        <v>2.09E7</v>
      </c>
      <c r="G538" s="192"/>
      <c r="H538" s="192">
        <v>3783000.0</v>
      </c>
      <c r="I538" s="192">
        <v>4.6617E7</v>
      </c>
      <c r="J538" s="192">
        <v>4.6617E7</v>
      </c>
    </row>
    <row r="539">
      <c r="A539" s="194" t="s">
        <v>1213</v>
      </c>
      <c r="B539" s="195">
        <v>44732.0</v>
      </c>
      <c r="C539" s="192">
        <v>1.025E8</v>
      </c>
      <c r="D539" s="192">
        <v>0.0</v>
      </c>
      <c r="E539" s="192">
        <v>0.0</v>
      </c>
      <c r="F539" s="192">
        <v>0.0</v>
      </c>
      <c r="G539" s="192"/>
      <c r="H539" s="192">
        <v>0.0</v>
      </c>
      <c r="I539" s="192">
        <v>1.025E8</v>
      </c>
      <c r="J539" s="192">
        <v>1.025E8</v>
      </c>
    </row>
    <row r="540">
      <c r="A540" s="194" t="s">
        <v>1213</v>
      </c>
      <c r="B540" s="195">
        <v>44733.0</v>
      </c>
      <c r="C540" s="192">
        <v>6.055E7</v>
      </c>
      <c r="D540" s="192">
        <v>0.0</v>
      </c>
      <c r="E540" s="192">
        <v>0.0</v>
      </c>
      <c r="F540" s="192">
        <v>0.0</v>
      </c>
      <c r="G540" s="192"/>
      <c r="H540" s="192">
        <v>0.0</v>
      </c>
      <c r="I540" s="192">
        <v>6.055E7</v>
      </c>
      <c r="J540" s="192">
        <v>6.055E7</v>
      </c>
    </row>
    <row r="541">
      <c r="A541" s="194" t="s">
        <v>1213</v>
      </c>
      <c r="B541" s="195">
        <v>44734.0</v>
      </c>
      <c r="C541" s="192">
        <v>3.05987E8</v>
      </c>
      <c r="D541" s="192">
        <v>7.6E7</v>
      </c>
      <c r="E541" s="192">
        <v>7.5089428E7</v>
      </c>
      <c r="F541" s="192">
        <v>8750000.0</v>
      </c>
      <c r="G541" s="192"/>
      <c r="H541" s="192">
        <v>0.0</v>
      </c>
      <c r="I541" s="192">
        <v>3.90737E8</v>
      </c>
      <c r="J541" s="192">
        <v>3.89826428E8</v>
      </c>
    </row>
    <row r="542">
      <c r="A542" s="194" t="s">
        <v>1213</v>
      </c>
      <c r="B542" s="195">
        <v>44735.0</v>
      </c>
      <c r="C542" s="192">
        <v>1.36439E8</v>
      </c>
      <c r="D542" s="192">
        <v>4088000.0</v>
      </c>
      <c r="E542" s="192">
        <v>4022592.0</v>
      </c>
      <c r="F542" s="192">
        <v>5000000.0</v>
      </c>
      <c r="G542" s="192"/>
      <c r="H542" s="192">
        <v>0.0</v>
      </c>
      <c r="I542" s="192">
        <v>1.45527E8</v>
      </c>
      <c r="J542" s="192">
        <v>1.45461592E8</v>
      </c>
    </row>
    <row r="543">
      <c r="A543" s="194" t="s">
        <v>1213</v>
      </c>
      <c r="B543" s="195">
        <v>44736.0</v>
      </c>
      <c r="C543" s="192">
        <v>1.645E8</v>
      </c>
      <c r="D543" s="192">
        <v>500000.0</v>
      </c>
      <c r="E543" s="192">
        <v>492000.0</v>
      </c>
      <c r="F543" s="192">
        <v>0.0</v>
      </c>
      <c r="G543" s="192"/>
      <c r="H543" s="192">
        <v>0.0</v>
      </c>
      <c r="I543" s="192">
        <v>1.65E8</v>
      </c>
      <c r="J543" s="192">
        <v>1.64992E8</v>
      </c>
    </row>
    <row r="544">
      <c r="A544" s="194" t="s">
        <v>1213</v>
      </c>
      <c r="B544" s="195">
        <v>44737.0</v>
      </c>
      <c r="C544" s="192">
        <v>1.154E8</v>
      </c>
      <c r="D544" s="192">
        <v>0.0</v>
      </c>
      <c r="E544" s="192">
        <v>0.0</v>
      </c>
      <c r="F544" s="192">
        <v>0.0</v>
      </c>
      <c r="G544" s="192"/>
      <c r="H544" s="192">
        <v>0.0</v>
      </c>
      <c r="I544" s="192">
        <v>1.154E8</v>
      </c>
      <c r="J544" s="192">
        <v>1.154E8</v>
      </c>
    </row>
    <row r="545">
      <c r="A545" s="194" t="s">
        <v>1213</v>
      </c>
      <c r="B545" s="195">
        <v>44738.0</v>
      </c>
      <c r="C545" s="192">
        <v>500000.0</v>
      </c>
      <c r="D545" s="192">
        <v>5.1E7</v>
      </c>
      <c r="E545" s="192">
        <v>4.9768E7</v>
      </c>
      <c r="F545" s="192">
        <v>3.479E7</v>
      </c>
      <c r="G545" s="192"/>
      <c r="H545" s="192">
        <v>0.0</v>
      </c>
      <c r="I545" s="192">
        <v>8.629E7</v>
      </c>
      <c r="J545" s="192">
        <v>8.5058E7</v>
      </c>
    </row>
    <row r="546">
      <c r="A546" s="194" t="s">
        <v>1213</v>
      </c>
      <c r="B546" s="195">
        <v>44739.0</v>
      </c>
      <c r="C546" s="192">
        <v>1.37304E8</v>
      </c>
      <c r="D546" s="192">
        <v>0.0</v>
      </c>
      <c r="E546" s="192">
        <v>0.0</v>
      </c>
      <c r="F546" s="192">
        <v>0.0</v>
      </c>
      <c r="G546" s="192"/>
      <c r="H546" s="192">
        <v>0.0</v>
      </c>
      <c r="I546" s="192">
        <v>1.37304E8</v>
      </c>
      <c r="J546" s="192">
        <v>1.37304E8</v>
      </c>
    </row>
    <row r="547">
      <c r="A547" s="194" t="s">
        <v>1213</v>
      </c>
      <c r="B547" s="195">
        <v>44740.0</v>
      </c>
      <c r="C547" s="192">
        <v>8.1535E7</v>
      </c>
      <c r="D547" s="192">
        <v>0.0</v>
      </c>
      <c r="E547" s="192">
        <v>0.0</v>
      </c>
      <c r="F547" s="192">
        <v>7.0E7</v>
      </c>
      <c r="G547" s="192"/>
      <c r="H547" s="192">
        <v>0.0</v>
      </c>
      <c r="I547" s="192">
        <v>1.51535E8</v>
      </c>
      <c r="J547" s="192">
        <v>1.51535E8</v>
      </c>
    </row>
    <row r="548">
      <c r="A548" s="194" t="s">
        <v>1213</v>
      </c>
      <c r="B548" s="195">
        <v>44741.0</v>
      </c>
      <c r="C548" s="192">
        <v>1.60377E8</v>
      </c>
      <c r="D548" s="192">
        <v>3.44E7</v>
      </c>
      <c r="E548" s="192">
        <v>3.38496E7</v>
      </c>
      <c r="F548" s="192">
        <v>1.765E7</v>
      </c>
      <c r="G548" s="192"/>
      <c r="H548" s="192">
        <v>0.0</v>
      </c>
      <c r="I548" s="192">
        <v>2.12427E8</v>
      </c>
      <c r="J548" s="192">
        <v>2.118766E8</v>
      </c>
    </row>
    <row r="549">
      <c r="A549" s="194" t="s">
        <v>1213</v>
      </c>
      <c r="B549" s="195">
        <v>44742.0</v>
      </c>
      <c r="C549" s="192">
        <v>2.96545E7</v>
      </c>
      <c r="D549" s="192">
        <v>0.0</v>
      </c>
      <c r="E549" s="192">
        <v>0.0</v>
      </c>
      <c r="F549" s="192">
        <v>1.92E7</v>
      </c>
      <c r="G549" s="192"/>
      <c r="H549" s="192">
        <v>0.0</v>
      </c>
      <c r="I549" s="192">
        <v>4.88545E7</v>
      </c>
      <c r="J549" s="192">
        <v>4.88545E7</v>
      </c>
    </row>
    <row r="550">
      <c r="A550" s="194" t="s">
        <v>1213</v>
      </c>
      <c r="B550" s="197">
        <v>44713.0</v>
      </c>
      <c r="C550" s="192">
        <v>7955000.0</v>
      </c>
      <c r="D550" s="196"/>
      <c r="E550" s="196"/>
      <c r="F550" s="196"/>
      <c r="G550" s="196"/>
      <c r="H550" s="196"/>
      <c r="I550" s="192">
        <v>7955000.0</v>
      </c>
      <c r="J550" s="192">
        <v>7955000.0</v>
      </c>
    </row>
    <row r="551">
      <c r="A551" s="194" t="s">
        <v>1290</v>
      </c>
      <c r="B551" s="195">
        <v>44743.0</v>
      </c>
      <c r="C551" s="192">
        <v>0.0</v>
      </c>
      <c r="D551" s="192">
        <v>0.0</v>
      </c>
      <c r="E551" s="192">
        <v>0.0</v>
      </c>
      <c r="F551" s="192">
        <v>1.0E8</v>
      </c>
      <c r="G551" s="192"/>
      <c r="H551" s="192">
        <v>0.0</v>
      </c>
      <c r="I551" s="192">
        <v>1.0E8</v>
      </c>
      <c r="J551" s="192">
        <v>1.0E8</v>
      </c>
    </row>
    <row r="552">
      <c r="A552" s="194" t="s">
        <v>1290</v>
      </c>
      <c r="B552" s="195">
        <v>44744.0</v>
      </c>
      <c r="C552" s="192">
        <v>350000.0</v>
      </c>
      <c r="D552" s="192">
        <v>0.0</v>
      </c>
      <c r="E552" s="192">
        <v>0.0</v>
      </c>
      <c r="F552" s="192">
        <v>3.5E7</v>
      </c>
      <c r="G552" s="192"/>
      <c r="H552" s="192">
        <v>0.0</v>
      </c>
      <c r="I552" s="192">
        <v>3.535E7</v>
      </c>
      <c r="J552" s="192">
        <v>3.535E7</v>
      </c>
    </row>
    <row r="553">
      <c r="A553" s="194" t="s">
        <v>1290</v>
      </c>
      <c r="B553" s="195">
        <v>44745.0</v>
      </c>
      <c r="C553" s="192">
        <v>2.5E7</v>
      </c>
      <c r="D553" s="192">
        <v>0.0</v>
      </c>
      <c r="E553" s="192">
        <v>0.0</v>
      </c>
      <c r="F553" s="192">
        <v>7000000.0</v>
      </c>
      <c r="G553" s="192"/>
      <c r="H553" s="192">
        <v>0.0</v>
      </c>
      <c r="I553" s="192">
        <v>3.2E7</v>
      </c>
      <c r="J553" s="192">
        <v>3.2E7</v>
      </c>
    </row>
    <row r="554">
      <c r="A554" s="194" t="s">
        <v>1290</v>
      </c>
      <c r="B554" s="195">
        <v>44746.0</v>
      </c>
      <c r="C554" s="192">
        <v>0.0</v>
      </c>
      <c r="D554" s="192">
        <v>2500000.0</v>
      </c>
      <c r="E554" s="192">
        <v>2460000.0</v>
      </c>
      <c r="F554" s="192">
        <v>1.232E8</v>
      </c>
      <c r="G554" s="192"/>
      <c r="H554" s="192">
        <v>0.0</v>
      </c>
      <c r="I554" s="192">
        <v>1.257E8</v>
      </c>
      <c r="J554" s="192">
        <v>1.2566E8</v>
      </c>
    </row>
    <row r="555">
      <c r="A555" s="194" t="s">
        <v>1290</v>
      </c>
      <c r="B555" s="195">
        <v>44747.0</v>
      </c>
      <c r="C555" s="192">
        <v>3.0E7</v>
      </c>
      <c r="D555" s="192">
        <v>0.0</v>
      </c>
      <c r="E555" s="192">
        <v>0.0</v>
      </c>
      <c r="F555" s="192">
        <v>0.0</v>
      </c>
      <c r="G555" s="192"/>
      <c r="H555" s="192">
        <v>0.0</v>
      </c>
      <c r="I555" s="192">
        <v>3.0E7</v>
      </c>
      <c r="J555" s="192">
        <v>3.0E7</v>
      </c>
    </row>
    <row r="556">
      <c r="A556" s="194" t="s">
        <v>1290</v>
      </c>
      <c r="B556" s="195">
        <v>44748.0</v>
      </c>
      <c r="C556" s="192">
        <v>1250000.0</v>
      </c>
      <c r="D556" s="192">
        <v>5450000.0</v>
      </c>
      <c r="E556" s="192">
        <v>5362800.0</v>
      </c>
      <c r="F556" s="192">
        <v>8.1E7</v>
      </c>
      <c r="G556" s="192"/>
      <c r="H556" s="192">
        <v>0.0</v>
      </c>
      <c r="I556" s="192">
        <v>8.77E7</v>
      </c>
      <c r="J556" s="192">
        <v>8.76128E7</v>
      </c>
    </row>
    <row r="557">
      <c r="A557" s="194" t="s">
        <v>1290</v>
      </c>
      <c r="B557" s="195">
        <v>44749.0</v>
      </c>
      <c r="C557" s="192">
        <v>4.4925E7</v>
      </c>
      <c r="D557" s="192">
        <v>0.0</v>
      </c>
      <c r="E557" s="192">
        <v>0.0</v>
      </c>
      <c r="F557" s="192">
        <v>2.25E8</v>
      </c>
      <c r="G557" s="192"/>
      <c r="H557" s="192">
        <v>2.5E7</v>
      </c>
      <c r="I557" s="192">
        <v>2.44925E8</v>
      </c>
      <c r="J557" s="192">
        <v>2.44925E8</v>
      </c>
    </row>
    <row r="558">
      <c r="A558" s="194" t="s">
        <v>1290</v>
      </c>
      <c r="B558" s="195">
        <v>44750.0</v>
      </c>
      <c r="C558" s="192">
        <v>1.631E8</v>
      </c>
      <c r="D558" s="192">
        <v>8464000.0</v>
      </c>
      <c r="E558" s="192">
        <v>8413216.0</v>
      </c>
      <c r="F558" s="192">
        <v>7.1E7</v>
      </c>
      <c r="G558" s="192"/>
      <c r="H558" s="192">
        <v>0.0</v>
      </c>
      <c r="I558" s="192">
        <v>2.42564E8</v>
      </c>
      <c r="J558" s="192">
        <v>2.42513216E8</v>
      </c>
    </row>
    <row r="559">
      <c r="A559" s="194" t="s">
        <v>1290</v>
      </c>
      <c r="B559" s="195">
        <v>44751.0</v>
      </c>
      <c r="C559" s="192">
        <v>1.4676E7</v>
      </c>
      <c r="D559" s="192">
        <v>1040000.0</v>
      </c>
      <c r="E559" s="192">
        <v>1023360.0</v>
      </c>
      <c r="F559" s="192">
        <v>2.18E7</v>
      </c>
      <c r="G559" s="192"/>
      <c r="H559" s="192">
        <v>0.0</v>
      </c>
      <c r="I559" s="192">
        <v>3.7516E7</v>
      </c>
      <c r="J559" s="192">
        <v>3.749936E7</v>
      </c>
    </row>
    <row r="560">
      <c r="A560" s="194" t="s">
        <v>1290</v>
      </c>
      <c r="B560" s="195">
        <v>44752.0</v>
      </c>
      <c r="C560" s="192">
        <v>1850000.0</v>
      </c>
      <c r="D560" s="192">
        <v>0.0</v>
      </c>
      <c r="E560" s="192">
        <v>0.0</v>
      </c>
      <c r="F560" s="192">
        <v>1850000.0</v>
      </c>
      <c r="G560" s="192"/>
      <c r="H560" s="192">
        <v>0.0</v>
      </c>
      <c r="I560" s="192">
        <v>3700000.0</v>
      </c>
      <c r="J560" s="192">
        <v>3700000.0</v>
      </c>
    </row>
    <row r="561">
      <c r="A561" s="194" t="s">
        <v>1290</v>
      </c>
      <c r="B561" s="195">
        <v>44753.0</v>
      </c>
      <c r="C561" s="192">
        <v>2.87454E8</v>
      </c>
      <c r="D561" s="192">
        <v>4.6E7</v>
      </c>
      <c r="E561" s="192">
        <v>4.5654E7</v>
      </c>
      <c r="F561" s="192">
        <v>1.005E8</v>
      </c>
      <c r="G561" s="192"/>
      <c r="H561" s="192">
        <v>0.0</v>
      </c>
      <c r="I561" s="192">
        <v>4.33954E8</v>
      </c>
      <c r="J561" s="192">
        <v>4.33608E8</v>
      </c>
    </row>
    <row r="562">
      <c r="A562" s="194" t="s">
        <v>1290</v>
      </c>
      <c r="B562" s="195">
        <v>44754.0</v>
      </c>
      <c r="C562" s="192">
        <v>4.28E7</v>
      </c>
      <c r="D562" s="192">
        <v>0.0</v>
      </c>
      <c r="E562" s="192">
        <v>0.0</v>
      </c>
      <c r="F562" s="192">
        <v>0.0</v>
      </c>
      <c r="G562" s="192"/>
      <c r="H562" s="192">
        <v>0.0</v>
      </c>
      <c r="I562" s="192">
        <v>4.28E7</v>
      </c>
      <c r="J562" s="192">
        <v>4.28E7</v>
      </c>
    </row>
    <row r="563">
      <c r="A563" s="194" t="s">
        <v>1290</v>
      </c>
      <c r="B563" s="195">
        <v>44755.0</v>
      </c>
      <c r="C563" s="192">
        <v>2600000.0</v>
      </c>
      <c r="D563" s="192">
        <v>5900000.0</v>
      </c>
      <c r="E563" s="192">
        <v>5814284.0</v>
      </c>
      <c r="F563" s="192">
        <v>0.0</v>
      </c>
      <c r="G563" s="192"/>
      <c r="H563" s="192">
        <v>0.0</v>
      </c>
      <c r="I563" s="192">
        <v>8500000.0</v>
      </c>
      <c r="J563" s="192">
        <v>8414284.0</v>
      </c>
    </row>
    <row r="564">
      <c r="A564" s="194" t="s">
        <v>1290</v>
      </c>
      <c r="B564" s="195">
        <v>44756.0</v>
      </c>
      <c r="C564" s="192">
        <v>1.855E7</v>
      </c>
      <c r="D564" s="192">
        <v>1850000.0</v>
      </c>
      <c r="E564" s="192">
        <v>1835400.0</v>
      </c>
      <c r="F564" s="192">
        <v>3.7309E7</v>
      </c>
      <c r="G564" s="192"/>
      <c r="H564" s="192">
        <v>0.0</v>
      </c>
      <c r="I564" s="192">
        <v>5.7709E7</v>
      </c>
      <c r="J564" s="192">
        <v>5.76944E7</v>
      </c>
    </row>
    <row r="565">
      <c r="A565" s="194" t="s">
        <v>1290</v>
      </c>
      <c r="B565" s="195">
        <v>44757.0</v>
      </c>
      <c r="C565" s="192">
        <v>5.3711E7</v>
      </c>
      <c r="D565" s="192">
        <v>6.65E7</v>
      </c>
      <c r="E565" s="192">
        <v>6.5846E7</v>
      </c>
      <c r="F565" s="192">
        <v>5.25E7</v>
      </c>
      <c r="G565" s="192"/>
      <c r="H565" s="192">
        <v>0.0</v>
      </c>
      <c r="I565" s="192">
        <v>1.72711E8</v>
      </c>
      <c r="J565" s="192">
        <v>1.72057E8</v>
      </c>
    </row>
    <row r="566">
      <c r="A566" s="194" t="s">
        <v>1290</v>
      </c>
      <c r="B566" s="195">
        <v>44758.0</v>
      </c>
      <c r="C566" s="192">
        <v>4.435E7</v>
      </c>
      <c r="D566" s="192">
        <v>350000.0</v>
      </c>
      <c r="E566" s="192">
        <v>344400.0</v>
      </c>
      <c r="F566" s="192">
        <v>1.015E8</v>
      </c>
      <c r="G566" s="192"/>
      <c r="H566" s="192">
        <v>0.0</v>
      </c>
      <c r="I566" s="192">
        <v>1.462E8</v>
      </c>
      <c r="J566" s="192">
        <v>1.461944E8</v>
      </c>
    </row>
    <row r="567">
      <c r="A567" s="194" t="s">
        <v>1290</v>
      </c>
      <c r="B567" s="195">
        <v>44759.0</v>
      </c>
      <c r="C567" s="192">
        <v>2.035E7</v>
      </c>
      <c r="D567" s="192">
        <v>6500000.0</v>
      </c>
      <c r="E567" s="192">
        <v>6396000.0</v>
      </c>
      <c r="F567" s="192">
        <v>1.5E7</v>
      </c>
      <c r="G567" s="192"/>
      <c r="H567" s="192">
        <v>0.0</v>
      </c>
      <c r="I567" s="192">
        <v>4.185E7</v>
      </c>
      <c r="J567" s="192">
        <v>4.1746E7</v>
      </c>
    </row>
    <row r="568">
      <c r="A568" s="194" t="s">
        <v>1290</v>
      </c>
      <c r="B568" s="195">
        <v>44760.0</v>
      </c>
      <c r="C568" s="192">
        <v>8.1215E7</v>
      </c>
      <c r="D568" s="192">
        <v>0.0</v>
      </c>
      <c r="E568" s="192">
        <v>0.0</v>
      </c>
      <c r="F568" s="192">
        <v>4.15E7</v>
      </c>
      <c r="G568" s="192"/>
      <c r="H568" s="192">
        <v>0.0</v>
      </c>
      <c r="I568" s="192">
        <v>1.22715E8</v>
      </c>
      <c r="J568" s="192">
        <v>1.22715E8</v>
      </c>
    </row>
    <row r="569">
      <c r="A569" s="194" t="s">
        <v>1290</v>
      </c>
      <c r="B569" s="195">
        <v>44761.0</v>
      </c>
      <c r="C569" s="192">
        <v>2200000.0</v>
      </c>
      <c r="D569" s="192">
        <v>0.0</v>
      </c>
      <c r="E569" s="192">
        <v>0.0</v>
      </c>
      <c r="F569" s="192">
        <v>1.31406E8</v>
      </c>
      <c r="G569" s="192"/>
      <c r="H569" s="192">
        <v>0.0</v>
      </c>
      <c r="I569" s="192">
        <v>1.33606E8</v>
      </c>
      <c r="J569" s="192">
        <v>1.33606E8</v>
      </c>
    </row>
    <row r="570">
      <c r="A570" s="194" t="s">
        <v>1290</v>
      </c>
      <c r="B570" s="195">
        <v>44762.0</v>
      </c>
      <c r="C570" s="192">
        <v>9.8343E7</v>
      </c>
      <c r="D570" s="192">
        <v>0.0</v>
      </c>
      <c r="E570" s="192">
        <v>0.0</v>
      </c>
      <c r="F570" s="192">
        <v>2.42679E8</v>
      </c>
      <c r="G570" s="192"/>
      <c r="H570" s="192">
        <v>0.0</v>
      </c>
      <c r="I570" s="192">
        <v>3.41022E8</v>
      </c>
      <c r="J570" s="192">
        <v>3.41022E8</v>
      </c>
    </row>
    <row r="571">
      <c r="A571" s="194" t="s">
        <v>1290</v>
      </c>
      <c r="B571" s="195">
        <v>44763.0</v>
      </c>
      <c r="C571" s="192">
        <v>1.327955E8</v>
      </c>
      <c r="D571" s="192">
        <v>1.44E7</v>
      </c>
      <c r="E571" s="192">
        <v>1.42336E7</v>
      </c>
      <c r="F571" s="192">
        <v>0.0</v>
      </c>
      <c r="G571" s="192"/>
      <c r="H571" s="192">
        <v>0.0</v>
      </c>
      <c r="I571" s="192">
        <v>1.471955E8</v>
      </c>
      <c r="J571" s="192">
        <v>1.470291E8</v>
      </c>
    </row>
    <row r="572">
      <c r="A572" s="194" t="s">
        <v>1290</v>
      </c>
      <c r="B572" s="195">
        <v>44764.0</v>
      </c>
      <c r="C572" s="192">
        <v>1.2923E7</v>
      </c>
      <c r="D572" s="192">
        <v>0.0</v>
      </c>
      <c r="E572" s="192">
        <v>0.0</v>
      </c>
      <c r="F572" s="192">
        <v>1.66E8</v>
      </c>
      <c r="G572" s="192"/>
      <c r="H572" s="192">
        <v>0.0</v>
      </c>
      <c r="I572" s="192">
        <v>1.78923E8</v>
      </c>
      <c r="J572" s="192">
        <v>1.78923E8</v>
      </c>
    </row>
    <row r="573">
      <c r="A573" s="194" t="s">
        <v>1290</v>
      </c>
      <c r="B573" s="195">
        <v>44765.0</v>
      </c>
      <c r="C573" s="192">
        <v>5250000.0</v>
      </c>
      <c r="D573" s="192">
        <v>2750000.0</v>
      </c>
      <c r="E573" s="192">
        <v>2706000.0</v>
      </c>
      <c r="F573" s="192">
        <v>3.535E7</v>
      </c>
      <c r="G573" s="192"/>
      <c r="H573" s="192">
        <v>0.0</v>
      </c>
      <c r="I573" s="192">
        <v>4.335E7</v>
      </c>
      <c r="J573" s="192">
        <v>4.3306E7</v>
      </c>
    </row>
    <row r="574">
      <c r="A574" s="194" t="s">
        <v>1290</v>
      </c>
      <c r="B574" s="195">
        <v>44766.0</v>
      </c>
      <c r="C574" s="192">
        <v>3.2E7</v>
      </c>
      <c r="D574" s="192">
        <v>1.58E7</v>
      </c>
      <c r="E574" s="192">
        <v>1.55507E7</v>
      </c>
      <c r="F574" s="192">
        <v>4.3E7</v>
      </c>
      <c r="G574" s="192"/>
      <c r="H574" s="192">
        <v>0.0</v>
      </c>
      <c r="I574" s="192">
        <v>9.08E7</v>
      </c>
      <c r="J574" s="192">
        <v>9.05507E7</v>
      </c>
    </row>
    <row r="575">
      <c r="A575" s="194" t="s">
        <v>1290</v>
      </c>
      <c r="B575" s="195">
        <v>44767.0</v>
      </c>
      <c r="C575" s="192">
        <v>1.33E8</v>
      </c>
      <c r="D575" s="192">
        <v>1.72E7</v>
      </c>
      <c r="E575" s="192">
        <v>1.70844E7</v>
      </c>
      <c r="F575" s="192">
        <v>1.1066E8</v>
      </c>
      <c r="G575" s="192"/>
      <c r="H575" s="192">
        <v>0.0</v>
      </c>
      <c r="I575" s="192">
        <v>2.6086E8</v>
      </c>
      <c r="J575" s="192">
        <v>2.607444E8</v>
      </c>
    </row>
    <row r="576">
      <c r="A576" s="194" t="s">
        <v>1290</v>
      </c>
      <c r="B576" s="195">
        <v>44768.0</v>
      </c>
      <c r="C576" s="192">
        <v>4.6765E7</v>
      </c>
      <c r="D576" s="192">
        <v>0.0</v>
      </c>
      <c r="E576" s="192">
        <v>0.0</v>
      </c>
      <c r="F576" s="192">
        <v>1.608E8</v>
      </c>
      <c r="G576" s="192"/>
      <c r="H576" s="192">
        <v>0.0</v>
      </c>
      <c r="I576" s="192">
        <v>2.07565E8</v>
      </c>
      <c r="J576" s="192">
        <v>2.07565E8</v>
      </c>
    </row>
    <row r="577">
      <c r="A577" s="194" t="s">
        <v>1290</v>
      </c>
      <c r="B577" s="195">
        <v>44769.0</v>
      </c>
      <c r="C577" s="192">
        <v>4.305E7</v>
      </c>
      <c r="D577" s="192">
        <v>2500000.0</v>
      </c>
      <c r="E577" s="192">
        <v>2485000.0</v>
      </c>
      <c r="F577" s="192">
        <v>9.9859E7</v>
      </c>
      <c r="G577" s="192"/>
      <c r="H577" s="192">
        <v>0.0</v>
      </c>
      <c r="I577" s="192">
        <v>1.45409E8</v>
      </c>
      <c r="J577" s="192">
        <v>1.45394E8</v>
      </c>
    </row>
    <row r="578">
      <c r="A578" s="194" t="s">
        <v>1290</v>
      </c>
      <c r="B578" s="195">
        <v>44770.0</v>
      </c>
      <c r="C578" s="192">
        <v>1.0735E8</v>
      </c>
      <c r="D578" s="192">
        <v>6.14815E7</v>
      </c>
      <c r="E578" s="192">
        <v>6.0497796E7</v>
      </c>
      <c r="F578" s="192">
        <v>1.01E8</v>
      </c>
      <c r="G578" s="192"/>
      <c r="H578" s="192">
        <v>9650000.0</v>
      </c>
      <c r="I578" s="192">
        <v>2.601815E8</v>
      </c>
      <c r="J578" s="192">
        <v>2.59197796E8</v>
      </c>
    </row>
    <row r="579">
      <c r="A579" s="194" t="s">
        <v>1290</v>
      </c>
      <c r="B579" s="195">
        <v>44771.0</v>
      </c>
      <c r="C579" s="192">
        <v>8.62E7</v>
      </c>
      <c r="D579" s="192">
        <v>0.0</v>
      </c>
      <c r="E579" s="192">
        <v>0.0</v>
      </c>
      <c r="F579" s="192">
        <v>2.14297E8</v>
      </c>
      <c r="G579" s="192"/>
      <c r="H579" s="192">
        <v>0.0</v>
      </c>
      <c r="I579" s="192">
        <v>3.00497E8</v>
      </c>
      <c r="J579" s="192">
        <v>3.00497E8</v>
      </c>
    </row>
    <row r="580">
      <c r="A580" s="194" t="s">
        <v>1290</v>
      </c>
      <c r="B580" s="195">
        <v>44772.0</v>
      </c>
      <c r="C580" s="192">
        <v>500000.0</v>
      </c>
      <c r="D580" s="192">
        <v>5350000.0</v>
      </c>
      <c r="E580" s="192">
        <v>5314000.0</v>
      </c>
      <c r="F580" s="192">
        <v>3.05055E8</v>
      </c>
      <c r="G580" s="192"/>
      <c r="H580" s="192">
        <v>0.0</v>
      </c>
      <c r="I580" s="192">
        <v>3.10905E8</v>
      </c>
      <c r="J580" s="192">
        <v>3.10869E8</v>
      </c>
    </row>
    <row r="581">
      <c r="A581" s="194" t="s">
        <v>1290</v>
      </c>
      <c r="B581" s="195">
        <v>44773.0</v>
      </c>
      <c r="C581" s="192">
        <v>1.6E7</v>
      </c>
      <c r="D581" s="192">
        <v>3.0E7</v>
      </c>
      <c r="E581" s="192">
        <v>2.952E7</v>
      </c>
      <c r="F581" s="192">
        <v>4.0E7</v>
      </c>
      <c r="G581" s="192"/>
      <c r="H581" s="192">
        <v>0.0</v>
      </c>
      <c r="I581" s="192">
        <v>8.6E7</v>
      </c>
      <c r="J581" s="192">
        <v>8.552E7</v>
      </c>
    </row>
    <row r="582">
      <c r="A582" s="194" t="s">
        <v>1349</v>
      </c>
      <c r="B582" s="195">
        <v>44774.0</v>
      </c>
      <c r="C582" s="192">
        <v>1.23276E8</v>
      </c>
      <c r="D582" s="192">
        <v>0.0</v>
      </c>
      <c r="E582" s="192">
        <v>0.0</v>
      </c>
      <c r="F582" s="192">
        <v>1.331E8</v>
      </c>
      <c r="G582" s="192"/>
      <c r="H582" s="192">
        <v>0.0</v>
      </c>
      <c r="I582" s="192">
        <v>2.56376E8</v>
      </c>
      <c r="J582" s="192">
        <v>2.56376E8</v>
      </c>
    </row>
    <row r="583">
      <c r="A583" s="194" t="s">
        <v>1349</v>
      </c>
      <c r="B583" s="195">
        <v>44775.0</v>
      </c>
      <c r="C583" s="192">
        <v>5450000.0</v>
      </c>
      <c r="D583" s="192">
        <v>3.765E7</v>
      </c>
      <c r="E583" s="192">
        <v>3.7052E7</v>
      </c>
      <c r="F583" s="192">
        <v>2.1854E8</v>
      </c>
      <c r="G583" s="192"/>
      <c r="H583" s="192">
        <v>0.0</v>
      </c>
      <c r="I583" s="192">
        <v>2.6164E8</v>
      </c>
      <c r="J583" s="192">
        <v>2.61042E8</v>
      </c>
    </row>
    <row r="584">
      <c r="A584" s="194" t="s">
        <v>1349</v>
      </c>
      <c r="B584" s="195">
        <v>44776.0</v>
      </c>
      <c r="C584" s="192">
        <v>1.33764E8</v>
      </c>
      <c r="D584" s="192">
        <v>0.0</v>
      </c>
      <c r="E584" s="192">
        <v>0.0</v>
      </c>
      <c r="F584" s="192">
        <v>2.346E8</v>
      </c>
      <c r="G584" s="192"/>
      <c r="H584" s="192">
        <v>0.0</v>
      </c>
      <c r="I584" s="192">
        <v>3.68364E8</v>
      </c>
      <c r="J584" s="192">
        <v>3.68364E8</v>
      </c>
    </row>
    <row r="585">
      <c r="A585" s="194" t="s">
        <v>1349</v>
      </c>
      <c r="B585" s="195">
        <v>44777.0</v>
      </c>
      <c r="C585" s="192">
        <v>9.55E7</v>
      </c>
      <c r="D585" s="192">
        <v>0.0</v>
      </c>
      <c r="E585" s="192">
        <v>0.0</v>
      </c>
      <c r="F585" s="192">
        <v>1.19302E8</v>
      </c>
      <c r="G585" s="192"/>
      <c r="H585" s="192">
        <v>0.0</v>
      </c>
      <c r="I585" s="192">
        <v>2.14802E8</v>
      </c>
      <c r="J585" s="192">
        <v>2.14802E8</v>
      </c>
    </row>
    <row r="586">
      <c r="A586" s="194" t="s">
        <v>1349</v>
      </c>
      <c r="B586" s="195">
        <v>44778.0</v>
      </c>
      <c r="C586" s="192">
        <v>1.3707E7</v>
      </c>
      <c r="D586" s="192">
        <v>2200000.0</v>
      </c>
      <c r="E586" s="192">
        <v>2164800.0</v>
      </c>
      <c r="F586" s="192">
        <v>3.035E7</v>
      </c>
      <c r="G586" s="192"/>
      <c r="H586" s="192">
        <v>0.0</v>
      </c>
      <c r="I586" s="192">
        <v>4.6257E7</v>
      </c>
      <c r="J586" s="192">
        <v>4.62218E7</v>
      </c>
    </row>
    <row r="587">
      <c r="A587" s="194" t="s">
        <v>1349</v>
      </c>
      <c r="B587" s="195">
        <v>44779.0</v>
      </c>
      <c r="C587" s="192">
        <v>2.1035E8</v>
      </c>
      <c r="D587" s="192">
        <v>2.235E7</v>
      </c>
      <c r="E587" s="192">
        <v>2.19924E7</v>
      </c>
      <c r="F587" s="192">
        <v>1.83313E8</v>
      </c>
      <c r="G587" s="192"/>
      <c r="H587" s="192">
        <v>0.0</v>
      </c>
      <c r="I587" s="192">
        <v>4.16013E8</v>
      </c>
      <c r="J587" s="192">
        <v>4.156554E8</v>
      </c>
    </row>
    <row r="588">
      <c r="A588" s="194" t="s">
        <v>1349</v>
      </c>
      <c r="B588" s="195">
        <v>44780.0</v>
      </c>
      <c r="C588" s="192">
        <v>1.078E8</v>
      </c>
      <c r="D588" s="192">
        <v>1800000.0</v>
      </c>
      <c r="E588" s="192">
        <v>1771200.0</v>
      </c>
      <c r="F588" s="192">
        <v>700000.0</v>
      </c>
      <c r="G588" s="192"/>
      <c r="H588" s="192">
        <v>0.0</v>
      </c>
      <c r="I588" s="192">
        <v>1.103E8</v>
      </c>
      <c r="J588" s="192">
        <v>1.102712E8</v>
      </c>
    </row>
    <row r="589">
      <c r="A589" s="194" t="s">
        <v>1349</v>
      </c>
      <c r="B589" s="195">
        <v>44781.0</v>
      </c>
      <c r="C589" s="192">
        <v>2.015E8</v>
      </c>
      <c r="D589" s="192">
        <v>7.5E7</v>
      </c>
      <c r="E589" s="192">
        <v>7.4525E7</v>
      </c>
      <c r="F589" s="192">
        <v>7.1E7</v>
      </c>
      <c r="G589" s="192"/>
      <c r="H589" s="192">
        <v>0.0</v>
      </c>
      <c r="I589" s="192">
        <v>3.475E8</v>
      </c>
      <c r="J589" s="192">
        <v>3.47025E8</v>
      </c>
    </row>
    <row r="590">
      <c r="A590" s="194" t="s">
        <v>1349</v>
      </c>
      <c r="B590" s="195">
        <v>44782.0</v>
      </c>
      <c r="C590" s="192">
        <v>9.16775E7</v>
      </c>
      <c r="D590" s="192">
        <v>5.60465E7</v>
      </c>
      <c r="E590" s="192">
        <v>5.5157248E7</v>
      </c>
      <c r="F590" s="192">
        <v>8.27E7</v>
      </c>
      <c r="G590" s="192"/>
      <c r="H590" s="192">
        <v>4800000.0</v>
      </c>
      <c r="I590" s="192">
        <v>2.25624E8</v>
      </c>
      <c r="J590" s="192">
        <v>2.24734748E8</v>
      </c>
    </row>
    <row r="591">
      <c r="A591" s="194" t="s">
        <v>1349</v>
      </c>
      <c r="B591" s="195">
        <v>44783.0</v>
      </c>
      <c r="C591" s="192">
        <v>1.21697E8</v>
      </c>
      <c r="D591" s="192">
        <v>1.1918E7</v>
      </c>
      <c r="E591" s="192">
        <v>1.1727312E7</v>
      </c>
      <c r="F591" s="192">
        <v>0.0</v>
      </c>
      <c r="G591" s="192"/>
      <c r="H591" s="192">
        <v>0.0</v>
      </c>
      <c r="I591" s="192">
        <v>1.33615E8</v>
      </c>
      <c r="J591" s="192">
        <v>1.33424312E8</v>
      </c>
    </row>
    <row r="592">
      <c r="A592" s="194" t="s">
        <v>1349</v>
      </c>
      <c r="B592" s="195">
        <v>44784.0</v>
      </c>
      <c r="C592" s="192">
        <v>1.60768E8</v>
      </c>
      <c r="D592" s="192">
        <v>0.0</v>
      </c>
      <c r="E592" s="192">
        <v>0.0</v>
      </c>
      <c r="F592" s="192">
        <v>2.335E7</v>
      </c>
      <c r="G592" s="192"/>
      <c r="H592" s="192">
        <v>0.0</v>
      </c>
      <c r="I592" s="192">
        <v>1.84118E8</v>
      </c>
      <c r="J592" s="192">
        <v>1.84118E8</v>
      </c>
    </row>
    <row r="593">
      <c r="A593" s="194" t="s">
        <v>1349</v>
      </c>
      <c r="B593" s="195">
        <v>44785.0</v>
      </c>
      <c r="C593" s="192">
        <v>1050000.0</v>
      </c>
      <c r="D593" s="192">
        <v>3000000.0</v>
      </c>
      <c r="E593" s="192">
        <v>2977000.0</v>
      </c>
      <c r="F593" s="192">
        <v>2.14888E8</v>
      </c>
      <c r="G593" s="192"/>
      <c r="H593" s="192">
        <v>0.0</v>
      </c>
      <c r="I593" s="192">
        <v>2.18938E8</v>
      </c>
      <c r="J593" s="192">
        <v>2.18915E8</v>
      </c>
    </row>
    <row r="594">
      <c r="A594" s="194" t="s">
        <v>1349</v>
      </c>
      <c r="B594" s="195">
        <v>44786.0</v>
      </c>
      <c r="C594" s="192">
        <v>1.33764E8</v>
      </c>
      <c r="D594" s="192">
        <v>1692000.0</v>
      </c>
      <c r="E594" s="192">
        <v>1668428.0</v>
      </c>
      <c r="F594" s="192">
        <v>2000000.0</v>
      </c>
      <c r="G594" s="192"/>
      <c r="H594" s="192">
        <v>0.0</v>
      </c>
      <c r="I594" s="192">
        <v>1.37456E8</v>
      </c>
      <c r="J594" s="192">
        <v>1.37432428E8</v>
      </c>
    </row>
    <row r="595">
      <c r="A595" s="194" t="s">
        <v>1349</v>
      </c>
      <c r="B595" s="195">
        <v>44787.0</v>
      </c>
      <c r="C595" s="192">
        <v>5.0E7</v>
      </c>
      <c r="D595" s="192">
        <v>0.0</v>
      </c>
      <c r="E595" s="192">
        <v>0.0</v>
      </c>
      <c r="F595" s="192">
        <v>1.04062E8</v>
      </c>
      <c r="G595" s="192"/>
      <c r="H595" s="192">
        <v>0.0</v>
      </c>
      <c r="I595" s="192">
        <v>1.54062E8</v>
      </c>
      <c r="J595" s="192">
        <v>1.54062E8</v>
      </c>
    </row>
    <row r="596">
      <c r="A596" s="194" t="s">
        <v>1349</v>
      </c>
      <c r="B596" s="195">
        <v>44788.0</v>
      </c>
      <c r="C596" s="192">
        <v>1.8681E7</v>
      </c>
      <c r="D596" s="192">
        <v>0.0</v>
      </c>
      <c r="E596" s="192">
        <v>0.0</v>
      </c>
      <c r="F596" s="192">
        <v>6.05E7</v>
      </c>
      <c r="G596" s="192"/>
      <c r="H596" s="192">
        <v>0.0</v>
      </c>
      <c r="I596" s="192">
        <v>7.9181E7</v>
      </c>
      <c r="J596" s="192">
        <v>7.9181E7</v>
      </c>
    </row>
    <row r="597">
      <c r="A597" s="194" t="s">
        <v>1349</v>
      </c>
      <c r="B597" s="195">
        <v>44789.0</v>
      </c>
      <c r="C597" s="192">
        <v>8.446E7</v>
      </c>
      <c r="D597" s="192">
        <v>0.0</v>
      </c>
      <c r="E597" s="192">
        <v>0.0</v>
      </c>
      <c r="F597" s="192">
        <v>1.0326E8</v>
      </c>
      <c r="G597" s="192"/>
      <c r="H597" s="192">
        <v>0.0</v>
      </c>
      <c r="I597" s="192">
        <v>1.8772E8</v>
      </c>
      <c r="J597" s="192">
        <v>1.8772E8</v>
      </c>
    </row>
    <row r="598">
      <c r="A598" s="194" t="s">
        <v>1349</v>
      </c>
      <c r="B598" s="195">
        <v>44790.0</v>
      </c>
      <c r="C598" s="192">
        <v>1.065E8</v>
      </c>
      <c r="D598" s="192">
        <v>0.0</v>
      </c>
      <c r="E598" s="192">
        <v>0.0</v>
      </c>
      <c r="F598" s="192">
        <v>3960000.0</v>
      </c>
      <c r="G598" s="192"/>
      <c r="H598" s="192">
        <v>0.0</v>
      </c>
      <c r="I598" s="192">
        <v>1.1046E8</v>
      </c>
      <c r="J598" s="192">
        <v>1.1046E8</v>
      </c>
    </row>
    <row r="599">
      <c r="A599" s="194" t="s">
        <v>1349</v>
      </c>
      <c r="B599" s="195">
        <v>44791.0</v>
      </c>
      <c r="C599" s="192">
        <v>1.337675E8</v>
      </c>
      <c r="D599" s="192">
        <v>700000.0</v>
      </c>
      <c r="E599" s="192">
        <v>688800.0</v>
      </c>
      <c r="F599" s="192">
        <v>9300000.0</v>
      </c>
      <c r="G599" s="192"/>
      <c r="H599" s="192">
        <v>0.0</v>
      </c>
      <c r="I599" s="192">
        <v>1.437675E8</v>
      </c>
      <c r="J599" s="192">
        <v>1.437563E8</v>
      </c>
    </row>
    <row r="600">
      <c r="A600" s="194" t="s">
        <v>1349</v>
      </c>
      <c r="B600" s="195">
        <v>44792.0</v>
      </c>
      <c r="C600" s="192">
        <v>8.0539E7</v>
      </c>
      <c r="D600" s="192">
        <v>0.0</v>
      </c>
      <c r="E600" s="192">
        <v>0.0</v>
      </c>
      <c r="F600" s="192">
        <v>1.0579E8</v>
      </c>
      <c r="G600" s="192"/>
      <c r="H600" s="192">
        <v>0.0</v>
      </c>
      <c r="I600" s="192">
        <v>1.86329E8</v>
      </c>
      <c r="J600" s="192">
        <v>1.86329E8</v>
      </c>
    </row>
    <row r="601">
      <c r="A601" s="194" t="s">
        <v>1349</v>
      </c>
      <c r="B601" s="195">
        <v>44793.0</v>
      </c>
      <c r="C601" s="192">
        <v>5.485E7</v>
      </c>
      <c r="D601" s="192">
        <v>0.0</v>
      </c>
      <c r="E601" s="192">
        <v>0.0</v>
      </c>
      <c r="F601" s="192">
        <v>5.0E7</v>
      </c>
      <c r="G601" s="192"/>
      <c r="H601" s="192">
        <v>0.0</v>
      </c>
      <c r="I601" s="192">
        <v>1.0485E8</v>
      </c>
      <c r="J601" s="192">
        <v>1.0485E8</v>
      </c>
    </row>
    <row r="602">
      <c r="A602" s="194" t="s">
        <v>1349</v>
      </c>
      <c r="B602" s="195">
        <v>44794.0</v>
      </c>
      <c r="C602" s="192">
        <v>0.0</v>
      </c>
      <c r="D602" s="192">
        <v>6400000.0</v>
      </c>
      <c r="E602" s="192">
        <v>6297600.0</v>
      </c>
      <c r="F602" s="192">
        <v>1.385E7</v>
      </c>
      <c r="G602" s="192"/>
      <c r="H602" s="192">
        <v>0.0</v>
      </c>
      <c r="I602" s="192">
        <v>2.025E7</v>
      </c>
      <c r="J602" s="192">
        <v>2.01476E7</v>
      </c>
    </row>
    <row r="603">
      <c r="A603" s="194" t="s">
        <v>1349</v>
      </c>
      <c r="B603" s="195">
        <v>44795.0</v>
      </c>
      <c r="C603" s="192">
        <v>1.145E8</v>
      </c>
      <c r="D603" s="192">
        <v>1000000.0</v>
      </c>
      <c r="E603" s="192">
        <v>994000.0</v>
      </c>
      <c r="F603" s="192">
        <v>2.69392E8</v>
      </c>
      <c r="G603" s="192"/>
      <c r="H603" s="192">
        <v>5820000.0</v>
      </c>
      <c r="I603" s="192">
        <v>3.79072E8</v>
      </c>
      <c r="J603" s="192">
        <v>3.79066E8</v>
      </c>
    </row>
    <row r="604">
      <c r="A604" s="194" t="s">
        <v>1349</v>
      </c>
      <c r="B604" s="195">
        <v>44796.0</v>
      </c>
      <c r="C604" s="192">
        <v>7.8258E7</v>
      </c>
      <c r="D604" s="192">
        <v>1500000.0</v>
      </c>
      <c r="E604" s="192">
        <v>1491000.0</v>
      </c>
      <c r="F604" s="192">
        <v>3.0E7</v>
      </c>
      <c r="G604" s="192"/>
      <c r="H604" s="192">
        <v>0.0</v>
      </c>
      <c r="I604" s="192">
        <v>1.09758E8</v>
      </c>
      <c r="J604" s="192">
        <v>1.09749E8</v>
      </c>
    </row>
    <row r="605">
      <c r="A605" s="194" t="s">
        <v>1349</v>
      </c>
      <c r="B605" s="195">
        <v>44797.0</v>
      </c>
      <c r="C605" s="192">
        <v>2.349E8</v>
      </c>
      <c r="D605" s="192">
        <v>0.0</v>
      </c>
      <c r="E605" s="192">
        <v>0.0</v>
      </c>
      <c r="F605" s="192">
        <v>5.09924E8</v>
      </c>
      <c r="G605" s="192"/>
      <c r="H605" s="192">
        <v>0.0</v>
      </c>
      <c r="I605" s="192">
        <v>7.44824E8</v>
      </c>
      <c r="J605" s="192">
        <v>7.44824E8</v>
      </c>
    </row>
    <row r="606">
      <c r="A606" s="194" t="s">
        <v>1349</v>
      </c>
      <c r="B606" s="195">
        <v>44798.0</v>
      </c>
      <c r="C606" s="192">
        <v>9200000.0</v>
      </c>
      <c r="D606" s="192">
        <v>3850000.0</v>
      </c>
      <c r="E606" s="192">
        <v>3788400.0</v>
      </c>
      <c r="F606" s="192">
        <v>5.0E7</v>
      </c>
      <c r="G606" s="192"/>
      <c r="H606" s="192">
        <v>3.117E7</v>
      </c>
      <c r="I606" s="192">
        <v>3.188E7</v>
      </c>
      <c r="J606" s="192">
        <v>3.18184E7</v>
      </c>
    </row>
    <row r="607">
      <c r="A607" s="194" t="s">
        <v>1349</v>
      </c>
      <c r="B607" s="195">
        <v>44799.0</v>
      </c>
      <c r="C607" s="192">
        <v>1.24576E8</v>
      </c>
      <c r="D607" s="192">
        <v>3.0E7</v>
      </c>
      <c r="E607" s="192">
        <v>2.952E7</v>
      </c>
      <c r="F607" s="192">
        <v>1.79E8</v>
      </c>
      <c r="G607" s="192"/>
      <c r="H607" s="192">
        <v>0.0</v>
      </c>
      <c r="I607" s="192">
        <v>3.33576E8</v>
      </c>
      <c r="J607" s="192">
        <v>3.33096E8</v>
      </c>
    </row>
    <row r="608">
      <c r="A608" s="194" t="s">
        <v>1349</v>
      </c>
      <c r="B608" s="195">
        <v>44800.0</v>
      </c>
      <c r="C608" s="192">
        <v>5.0E7</v>
      </c>
      <c r="D608" s="192">
        <v>3100000.0</v>
      </c>
      <c r="E608" s="192">
        <v>3050400.0</v>
      </c>
      <c r="F608" s="192">
        <v>1.53772E8</v>
      </c>
      <c r="G608" s="192"/>
      <c r="H608" s="192">
        <v>0.0</v>
      </c>
      <c r="I608" s="192">
        <v>2.06872E8</v>
      </c>
      <c r="J608" s="192">
        <v>2.068224E8</v>
      </c>
    </row>
    <row r="609">
      <c r="A609" s="194" t="s">
        <v>1349</v>
      </c>
      <c r="B609" s="195">
        <v>44801.0</v>
      </c>
      <c r="C609" s="192">
        <v>9850000.0</v>
      </c>
      <c r="D609" s="192">
        <v>1.5E7</v>
      </c>
      <c r="E609" s="192">
        <v>1.476E7</v>
      </c>
      <c r="F609" s="192">
        <v>0.0</v>
      </c>
      <c r="G609" s="192"/>
      <c r="H609" s="192">
        <v>0.0</v>
      </c>
      <c r="I609" s="192">
        <v>2.485E7</v>
      </c>
      <c r="J609" s="192">
        <v>2.461E7</v>
      </c>
    </row>
    <row r="610">
      <c r="A610" s="194" t="s">
        <v>1349</v>
      </c>
      <c r="B610" s="195">
        <v>44802.0</v>
      </c>
      <c r="C610" s="192">
        <v>1.5242E7</v>
      </c>
      <c r="D610" s="192">
        <v>1.5E7</v>
      </c>
      <c r="E610" s="192">
        <v>1.476E7</v>
      </c>
      <c r="F610" s="192">
        <v>0.0</v>
      </c>
      <c r="G610" s="192"/>
      <c r="H610" s="192">
        <v>0.0</v>
      </c>
      <c r="I610" s="192">
        <v>3.0242E7</v>
      </c>
      <c r="J610" s="192">
        <v>3.0002E7</v>
      </c>
    </row>
    <row r="611">
      <c r="A611" s="194" t="s">
        <v>1349</v>
      </c>
      <c r="B611" s="195">
        <v>44803.0</v>
      </c>
      <c r="C611" s="192">
        <v>5.287E7</v>
      </c>
      <c r="D611" s="192">
        <v>500000.0</v>
      </c>
      <c r="E611" s="192">
        <v>481954.0</v>
      </c>
      <c r="F611" s="192">
        <v>1.57791E8</v>
      </c>
      <c r="G611" s="192"/>
      <c r="H611" s="192">
        <v>1406000.0</v>
      </c>
      <c r="I611" s="192">
        <v>2.09755E8</v>
      </c>
      <c r="J611" s="192">
        <v>2.09736954E8</v>
      </c>
    </row>
    <row r="612">
      <c r="A612" s="194" t="s">
        <v>1349</v>
      </c>
      <c r="B612" s="195">
        <v>44804.0</v>
      </c>
      <c r="C612" s="192">
        <v>2.895E7</v>
      </c>
      <c r="D612" s="192">
        <v>2.245E7</v>
      </c>
      <c r="E612" s="192">
        <v>2.2144E7</v>
      </c>
      <c r="F612" s="192">
        <v>3.0E7</v>
      </c>
      <c r="G612" s="192"/>
      <c r="H612" s="192">
        <v>0.0</v>
      </c>
      <c r="I612" s="192">
        <v>8.14E7</v>
      </c>
      <c r="J612" s="192">
        <v>8.1094E7</v>
      </c>
    </row>
    <row r="613">
      <c r="A613" s="194" t="s">
        <v>1423</v>
      </c>
      <c r="B613" s="195">
        <v>44805.0</v>
      </c>
      <c r="C613" s="192">
        <v>1.96E8</v>
      </c>
      <c r="D613" s="192">
        <v>1200000.0</v>
      </c>
      <c r="E613" s="192">
        <v>1180800.0</v>
      </c>
      <c r="F613" s="192">
        <v>1.02326E8</v>
      </c>
      <c r="G613" s="192"/>
      <c r="H613" s="192">
        <v>0.0</v>
      </c>
      <c r="I613" s="192">
        <v>2.99526E8</v>
      </c>
      <c r="J613" s="192">
        <v>2.995068E8</v>
      </c>
    </row>
    <row r="614">
      <c r="A614" s="194" t="s">
        <v>1423</v>
      </c>
      <c r="B614" s="195">
        <v>44806.0</v>
      </c>
      <c r="C614" s="192">
        <v>0.0</v>
      </c>
      <c r="D614" s="192">
        <v>0.0</v>
      </c>
      <c r="E614" s="192">
        <v>0.0</v>
      </c>
      <c r="F614" s="192">
        <v>0.0</v>
      </c>
      <c r="G614" s="192"/>
      <c r="H614" s="192">
        <v>0.0</v>
      </c>
      <c r="I614" s="192">
        <v>0.0</v>
      </c>
      <c r="J614" s="192">
        <v>0.0</v>
      </c>
    </row>
    <row r="615">
      <c r="A615" s="194" t="s">
        <v>1423</v>
      </c>
      <c r="B615" s="195">
        <v>44807.0</v>
      </c>
      <c r="C615" s="192">
        <v>4.38E7</v>
      </c>
      <c r="D615" s="192">
        <v>0.0</v>
      </c>
      <c r="E615" s="192">
        <v>0.0</v>
      </c>
      <c r="F615" s="192">
        <v>1.335E7</v>
      </c>
      <c r="G615" s="192"/>
      <c r="H615" s="192">
        <v>0.0</v>
      </c>
      <c r="I615" s="192">
        <v>5.715E7</v>
      </c>
      <c r="J615" s="192">
        <v>5.715E7</v>
      </c>
    </row>
    <row r="616">
      <c r="A616" s="194" t="s">
        <v>1423</v>
      </c>
      <c r="B616" s="195">
        <v>44808.0</v>
      </c>
      <c r="C616" s="192">
        <v>8501000.0</v>
      </c>
      <c r="D616" s="192">
        <v>3.0E7</v>
      </c>
      <c r="E616" s="192">
        <v>2.952E7</v>
      </c>
      <c r="F616" s="192">
        <v>7883000.0</v>
      </c>
      <c r="G616" s="192"/>
      <c r="H616" s="192">
        <v>0.0</v>
      </c>
      <c r="I616" s="192">
        <v>4.6384E7</v>
      </c>
      <c r="J616" s="192">
        <v>4.5904E7</v>
      </c>
    </row>
    <row r="617">
      <c r="A617" s="194" t="s">
        <v>1423</v>
      </c>
      <c r="B617" s="195">
        <v>44809.0</v>
      </c>
      <c r="C617" s="192">
        <v>5.335E7</v>
      </c>
      <c r="D617" s="192">
        <v>7.85E7</v>
      </c>
      <c r="E617" s="192">
        <v>7.7274E7</v>
      </c>
      <c r="F617" s="192">
        <v>0.0</v>
      </c>
      <c r="G617" s="192"/>
      <c r="H617" s="192">
        <v>0.0</v>
      </c>
      <c r="I617" s="192">
        <v>1.3185E8</v>
      </c>
      <c r="J617" s="192">
        <v>1.30624E8</v>
      </c>
    </row>
    <row r="618">
      <c r="A618" s="194" t="s">
        <v>1423</v>
      </c>
      <c r="B618" s="195">
        <v>44810.0</v>
      </c>
      <c r="C618" s="192">
        <v>1.12104E8</v>
      </c>
      <c r="D618" s="192">
        <v>0.0</v>
      </c>
      <c r="E618" s="192">
        <v>0.0</v>
      </c>
      <c r="F618" s="192">
        <v>1.5362E7</v>
      </c>
      <c r="G618" s="192"/>
      <c r="H618" s="192">
        <v>0.0</v>
      </c>
      <c r="I618" s="192">
        <v>1.27466E8</v>
      </c>
      <c r="J618" s="192">
        <v>1.27466E8</v>
      </c>
    </row>
    <row r="619">
      <c r="A619" s="194" t="s">
        <v>1423</v>
      </c>
      <c r="B619" s="195">
        <v>44811.0</v>
      </c>
      <c r="C619" s="192">
        <v>2000000.0</v>
      </c>
      <c r="D619" s="192">
        <v>500000.0</v>
      </c>
      <c r="E619" s="192">
        <v>492000.0</v>
      </c>
      <c r="F619" s="192">
        <v>3850000.0</v>
      </c>
      <c r="G619" s="192"/>
      <c r="H619" s="192">
        <v>0.0</v>
      </c>
      <c r="I619" s="192">
        <v>6350000.0</v>
      </c>
      <c r="J619" s="192">
        <v>6342000.0</v>
      </c>
    </row>
    <row r="620">
      <c r="A620" s="194" t="s">
        <v>1423</v>
      </c>
      <c r="B620" s="195">
        <v>44812.0</v>
      </c>
      <c r="C620" s="192">
        <v>1.55E7</v>
      </c>
      <c r="D620" s="192">
        <v>1450000.0</v>
      </c>
      <c r="E620" s="192">
        <v>1426800.0</v>
      </c>
      <c r="F620" s="192">
        <v>1.068E8</v>
      </c>
      <c r="G620" s="192"/>
      <c r="H620" s="192">
        <v>0.0</v>
      </c>
      <c r="I620" s="192">
        <v>1.2375E8</v>
      </c>
      <c r="J620" s="192">
        <v>1.237268E8</v>
      </c>
    </row>
    <row r="621">
      <c r="A621" s="194" t="s">
        <v>1423</v>
      </c>
      <c r="B621" s="195">
        <v>44813.0</v>
      </c>
      <c r="C621" s="192">
        <v>1.3871E8</v>
      </c>
      <c r="D621" s="192">
        <v>4.05E7</v>
      </c>
      <c r="E621" s="192">
        <v>3.9877E7</v>
      </c>
      <c r="F621" s="192">
        <v>5.38E7</v>
      </c>
      <c r="G621" s="192"/>
      <c r="H621" s="192">
        <v>0.0</v>
      </c>
      <c r="I621" s="192">
        <v>2.3301E8</v>
      </c>
      <c r="J621" s="192">
        <v>2.32387E8</v>
      </c>
    </row>
    <row r="622">
      <c r="A622" s="194" t="s">
        <v>1423</v>
      </c>
      <c r="B622" s="195">
        <v>44814.0</v>
      </c>
      <c r="C622" s="192">
        <v>4440000.0</v>
      </c>
      <c r="D622" s="192">
        <v>0.0</v>
      </c>
      <c r="E622" s="192">
        <v>0.0</v>
      </c>
      <c r="F622" s="192">
        <v>1.3275E8</v>
      </c>
      <c r="G622" s="192"/>
      <c r="H622" s="192">
        <v>0.0</v>
      </c>
      <c r="I622" s="192">
        <v>1.3719E8</v>
      </c>
      <c r="J622" s="192">
        <v>1.3719E8</v>
      </c>
    </row>
    <row r="623">
      <c r="A623" s="194" t="s">
        <v>1423</v>
      </c>
      <c r="B623" s="195">
        <v>44815.0</v>
      </c>
      <c r="C623" s="192">
        <v>3.985E7</v>
      </c>
      <c r="D623" s="192">
        <v>0.0</v>
      </c>
      <c r="E623" s="192">
        <v>0.0</v>
      </c>
      <c r="F623" s="192">
        <v>2.548E7</v>
      </c>
      <c r="G623" s="192"/>
      <c r="H623" s="192">
        <v>0.0</v>
      </c>
      <c r="I623" s="192">
        <v>6.533E7</v>
      </c>
      <c r="J623" s="192">
        <v>6.533E7</v>
      </c>
    </row>
    <row r="624">
      <c r="A624" s="194" t="s">
        <v>1423</v>
      </c>
      <c r="B624" s="195">
        <v>44816.0</v>
      </c>
      <c r="C624" s="192">
        <v>1.7105E8</v>
      </c>
      <c r="D624" s="192">
        <v>3.5605E7</v>
      </c>
      <c r="E624" s="192">
        <v>3.503532E7</v>
      </c>
      <c r="F624" s="192">
        <v>2.0475E8</v>
      </c>
      <c r="G624" s="192"/>
      <c r="H624" s="192">
        <v>4650000.0</v>
      </c>
      <c r="I624" s="192">
        <v>4.06755E8</v>
      </c>
      <c r="J624" s="192">
        <v>4.0618532E8</v>
      </c>
    </row>
    <row r="625">
      <c r="A625" s="194" t="s">
        <v>1423</v>
      </c>
      <c r="B625" s="195">
        <v>44817.0</v>
      </c>
      <c r="C625" s="192">
        <v>5.655E7</v>
      </c>
      <c r="D625" s="192">
        <v>2.04E7</v>
      </c>
      <c r="E625" s="192">
        <v>2.0073E7</v>
      </c>
      <c r="F625" s="192">
        <v>1.35419E8</v>
      </c>
      <c r="G625" s="192"/>
      <c r="H625" s="192">
        <v>0.0</v>
      </c>
      <c r="I625" s="192">
        <v>2.12369E8</v>
      </c>
      <c r="J625" s="192">
        <v>2.12042E8</v>
      </c>
    </row>
    <row r="626">
      <c r="A626" s="194" t="s">
        <v>1423</v>
      </c>
      <c r="B626" s="195">
        <v>44818.0</v>
      </c>
      <c r="C626" s="192">
        <v>6543000.0</v>
      </c>
      <c r="D626" s="192">
        <v>0.0</v>
      </c>
      <c r="E626" s="192">
        <v>0.0</v>
      </c>
      <c r="F626" s="192">
        <v>2.27776E8</v>
      </c>
      <c r="G626" s="192"/>
      <c r="H626" s="192">
        <v>0.0</v>
      </c>
      <c r="I626" s="192">
        <v>2.34319E8</v>
      </c>
      <c r="J626" s="192">
        <v>2.34319E8</v>
      </c>
    </row>
    <row r="627">
      <c r="A627" s="194" t="s">
        <v>1423</v>
      </c>
      <c r="B627" s="195">
        <v>44819.0</v>
      </c>
      <c r="C627" s="192">
        <v>1.5E7</v>
      </c>
      <c r="D627" s="192">
        <v>0.0</v>
      </c>
      <c r="E627" s="192">
        <v>0.0</v>
      </c>
      <c r="F627" s="192">
        <v>1.50198E8</v>
      </c>
      <c r="G627" s="192"/>
      <c r="H627" s="192">
        <v>0.0</v>
      </c>
      <c r="I627" s="192">
        <v>1.65198E8</v>
      </c>
      <c r="J627" s="192">
        <v>1.65198E8</v>
      </c>
    </row>
    <row r="628">
      <c r="A628" s="194" t="s">
        <v>1423</v>
      </c>
      <c r="B628" s="195">
        <v>44820.0</v>
      </c>
      <c r="C628" s="192">
        <v>2950000.0</v>
      </c>
      <c r="D628" s="192">
        <v>1.71E7</v>
      </c>
      <c r="E628" s="192">
        <v>1.68264E7</v>
      </c>
      <c r="F628" s="192">
        <v>1.14329E8</v>
      </c>
      <c r="G628" s="192"/>
      <c r="H628" s="192">
        <v>165000.0</v>
      </c>
      <c r="I628" s="192">
        <v>1.34214E8</v>
      </c>
      <c r="J628" s="192">
        <v>1.339404E8</v>
      </c>
    </row>
    <row r="629">
      <c r="A629" s="194" t="s">
        <v>1423</v>
      </c>
      <c r="B629" s="195">
        <v>44821.0</v>
      </c>
      <c r="C629" s="192">
        <v>9500000.0</v>
      </c>
      <c r="D629" s="192">
        <v>1.61E7</v>
      </c>
      <c r="E629" s="192">
        <v>1.58424E7</v>
      </c>
      <c r="F629" s="192">
        <v>3.084725E8</v>
      </c>
      <c r="G629" s="192"/>
      <c r="H629" s="192">
        <v>0.0</v>
      </c>
      <c r="I629" s="192">
        <v>3.340725E8</v>
      </c>
      <c r="J629" s="192">
        <v>3.338149E8</v>
      </c>
    </row>
    <row r="630">
      <c r="A630" s="194" t="s">
        <v>1423</v>
      </c>
      <c r="B630" s="195">
        <v>44822.0</v>
      </c>
      <c r="C630" s="192">
        <v>7638000.0</v>
      </c>
      <c r="D630" s="192">
        <v>5500000.0</v>
      </c>
      <c r="E630" s="192">
        <v>5467000.0</v>
      </c>
      <c r="F630" s="192">
        <v>2.4142E7</v>
      </c>
      <c r="G630" s="192"/>
      <c r="H630" s="192">
        <v>0.0</v>
      </c>
      <c r="I630" s="192">
        <v>3.728E7</v>
      </c>
      <c r="J630" s="192">
        <v>3.7247E7</v>
      </c>
    </row>
    <row r="631">
      <c r="A631" s="194" t="s">
        <v>1423</v>
      </c>
      <c r="B631" s="195">
        <v>44823.0</v>
      </c>
      <c r="C631" s="192">
        <v>1.5415E7</v>
      </c>
      <c r="D631" s="192">
        <v>4.25E7</v>
      </c>
      <c r="E631" s="192">
        <v>4.1825E7</v>
      </c>
      <c r="F631" s="192">
        <v>8.95095E7</v>
      </c>
      <c r="G631" s="192"/>
      <c r="H631" s="192">
        <v>3900000.0</v>
      </c>
      <c r="I631" s="192">
        <v>1.435245E8</v>
      </c>
      <c r="J631" s="192">
        <v>1.428495E8</v>
      </c>
    </row>
    <row r="632">
      <c r="A632" s="194" t="s">
        <v>1423</v>
      </c>
      <c r="B632" s="195">
        <v>44824.0</v>
      </c>
      <c r="C632" s="192">
        <v>2.6E7</v>
      </c>
      <c r="D632" s="192">
        <v>0.0</v>
      </c>
      <c r="E632" s="192">
        <v>0.0</v>
      </c>
      <c r="F632" s="192">
        <v>1500000.0</v>
      </c>
      <c r="G632" s="192"/>
      <c r="H632" s="192">
        <v>0.0</v>
      </c>
      <c r="I632" s="192">
        <v>2.75E7</v>
      </c>
      <c r="J632" s="192">
        <v>2.75E7</v>
      </c>
    </row>
    <row r="633">
      <c r="A633" s="194" t="s">
        <v>1423</v>
      </c>
      <c r="B633" s="195">
        <v>44825.0</v>
      </c>
      <c r="C633" s="192">
        <v>0.0</v>
      </c>
      <c r="D633" s="192">
        <v>0.0</v>
      </c>
      <c r="E633" s="192">
        <v>0.0</v>
      </c>
      <c r="F633" s="192">
        <v>0.0</v>
      </c>
      <c r="G633" s="192"/>
      <c r="H633" s="192">
        <v>0.0</v>
      </c>
      <c r="I633" s="192">
        <v>0.0</v>
      </c>
      <c r="J633" s="192">
        <v>0.0</v>
      </c>
    </row>
    <row r="634">
      <c r="A634" s="194" t="s">
        <v>1423</v>
      </c>
      <c r="B634" s="195">
        <v>44826.0</v>
      </c>
      <c r="C634" s="192">
        <v>5515000.0</v>
      </c>
      <c r="D634" s="192">
        <v>9898000.0</v>
      </c>
      <c r="E634" s="192">
        <v>9739632.0</v>
      </c>
      <c r="F634" s="192">
        <v>1.0035E8</v>
      </c>
      <c r="G634" s="192"/>
      <c r="H634" s="192">
        <v>1.0E7</v>
      </c>
      <c r="I634" s="192">
        <v>1.05763E8</v>
      </c>
      <c r="J634" s="192">
        <v>1.05604632E8</v>
      </c>
    </row>
    <row r="635">
      <c r="A635" s="194" t="s">
        <v>1423</v>
      </c>
      <c r="B635" s="195">
        <v>44827.0</v>
      </c>
      <c r="C635" s="192">
        <v>2.0508E7</v>
      </c>
      <c r="D635" s="192">
        <v>8.335E7</v>
      </c>
      <c r="E635" s="192">
        <v>8.2019E7</v>
      </c>
      <c r="F635" s="192">
        <v>1.23629E8</v>
      </c>
      <c r="G635" s="192"/>
      <c r="H635" s="192">
        <v>3000000.0</v>
      </c>
      <c r="I635" s="192">
        <v>2.24487E8</v>
      </c>
      <c r="J635" s="192">
        <v>2.23156E8</v>
      </c>
    </row>
    <row r="636">
      <c r="A636" s="194" t="s">
        <v>1423</v>
      </c>
      <c r="B636" s="195">
        <v>44828.0</v>
      </c>
      <c r="C636" s="192">
        <v>5350000.0</v>
      </c>
      <c r="D636" s="192">
        <v>8600000.0</v>
      </c>
      <c r="E636" s="192">
        <v>8462400.0</v>
      </c>
      <c r="F636" s="192">
        <v>5.394E7</v>
      </c>
      <c r="G636" s="192"/>
      <c r="H636" s="192">
        <v>0.0</v>
      </c>
      <c r="I636" s="192">
        <v>6.789E7</v>
      </c>
      <c r="J636" s="192">
        <v>6.77524E7</v>
      </c>
    </row>
    <row r="637">
      <c r="A637" s="194" t="s">
        <v>1423</v>
      </c>
      <c r="B637" s="195">
        <v>44829.0</v>
      </c>
      <c r="C637" s="192">
        <v>5950000.0</v>
      </c>
      <c r="D637" s="192">
        <v>0.0</v>
      </c>
      <c r="E637" s="192">
        <v>0.0</v>
      </c>
      <c r="F637" s="192">
        <v>0.0</v>
      </c>
      <c r="G637" s="192"/>
      <c r="H637" s="192">
        <v>0.0</v>
      </c>
      <c r="I637" s="192">
        <v>5950000.0</v>
      </c>
      <c r="J637" s="192">
        <v>5950000.0</v>
      </c>
    </row>
    <row r="638">
      <c r="A638" s="194" t="s">
        <v>1423</v>
      </c>
      <c r="B638" s="195">
        <v>44830.0</v>
      </c>
      <c r="C638" s="192">
        <v>1.05068E8</v>
      </c>
      <c r="D638" s="192">
        <v>1.5E7</v>
      </c>
      <c r="E638" s="192">
        <v>1.476E7</v>
      </c>
      <c r="F638" s="192">
        <v>3860000.0</v>
      </c>
      <c r="G638" s="192"/>
      <c r="H638" s="192">
        <v>0.0</v>
      </c>
      <c r="I638" s="192">
        <v>1.23928E8</v>
      </c>
      <c r="J638" s="192">
        <v>1.23688E8</v>
      </c>
    </row>
    <row r="639">
      <c r="A639" s="194" t="s">
        <v>1423</v>
      </c>
      <c r="B639" s="195">
        <v>44831.0</v>
      </c>
      <c r="C639" s="192">
        <v>1.8128E8</v>
      </c>
      <c r="D639" s="192">
        <v>0.0</v>
      </c>
      <c r="E639" s="192">
        <v>0.0</v>
      </c>
      <c r="F639" s="192">
        <v>3.13902E8</v>
      </c>
      <c r="G639" s="192"/>
      <c r="H639" s="192">
        <v>0.0</v>
      </c>
      <c r="I639" s="192">
        <v>4.95182E8</v>
      </c>
      <c r="J639" s="192">
        <v>4.95182E8</v>
      </c>
    </row>
    <row r="640">
      <c r="A640" s="194" t="s">
        <v>1423</v>
      </c>
      <c r="B640" s="195">
        <v>44832.0</v>
      </c>
      <c r="C640" s="192">
        <v>4.0E7</v>
      </c>
      <c r="D640" s="192">
        <v>0.0</v>
      </c>
      <c r="E640" s="192">
        <v>0.0</v>
      </c>
      <c r="F640" s="192">
        <v>2.003E8</v>
      </c>
      <c r="G640" s="192"/>
      <c r="H640" s="192">
        <v>0.0</v>
      </c>
      <c r="I640" s="192">
        <v>2.403E8</v>
      </c>
      <c r="J640" s="192">
        <v>2.403E8</v>
      </c>
    </row>
    <row r="641">
      <c r="A641" s="194" t="s">
        <v>1423</v>
      </c>
      <c r="B641" s="195">
        <v>44833.0</v>
      </c>
      <c r="C641" s="192">
        <v>6.15E7</v>
      </c>
      <c r="D641" s="192">
        <v>1200000.0</v>
      </c>
      <c r="E641" s="192">
        <v>1189300.0</v>
      </c>
      <c r="F641" s="192">
        <v>0.0</v>
      </c>
      <c r="G641" s="192"/>
      <c r="H641" s="192">
        <v>5050000.0</v>
      </c>
      <c r="I641" s="192">
        <v>5.765E7</v>
      </c>
      <c r="J641" s="192">
        <v>5.76393E7</v>
      </c>
    </row>
    <row r="642">
      <c r="A642" s="194" t="s">
        <v>1423</v>
      </c>
      <c r="B642" s="195">
        <v>44834.0</v>
      </c>
      <c r="C642" s="192">
        <v>5.635E7</v>
      </c>
      <c r="D642" s="192">
        <v>5.31E7</v>
      </c>
      <c r="E642" s="192">
        <v>5.22504E7</v>
      </c>
      <c r="F642" s="192">
        <v>1.635E8</v>
      </c>
      <c r="G642" s="192"/>
      <c r="H642" s="192">
        <v>0.0</v>
      </c>
      <c r="I642" s="192">
        <v>2.7295E8</v>
      </c>
      <c r="J642" s="192">
        <v>2.721004E8</v>
      </c>
    </row>
    <row r="643">
      <c r="A643" s="194" t="s">
        <v>1498</v>
      </c>
      <c r="B643" s="195">
        <v>44835.0</v>
      </c>
      <c r="C643" s="192">
        <v>1.06E8</v>
      </c>
      <c r="D643" s="192">
        <v>350000.0</v>
      </c>
      <c r="E643" s="192">
        <v>319100.0</v>
      </c>
      <c r="F643" s="192">
        <v>3.6E8</v>
      </c>
      <c r="G643" s="192"/>
      <c r="H643" s="192">
        <v>0.0</v>
      </c>
      <c r="I643" s="192">
        <v>4.6635E8</v>
      </c>
      <c r="J643" s="192">
        <v>4.663191E8</v>
      </c>
    </row>
    <row r="644">
      <c r="A644" s="194" t="s">
        <v>1498</v>
      </c>
      <c r="B644" s="195">
        <v>44836.0</v>
      </c>
      <c r="C644" s="192">
        <v>1.085E7</v>
      </c>
      <c r="D644" s="192">
        <v>0.0</v>
      </c>
      <c r="E644" s="192">
        <v>0.0</v>
      </c>
      <c r="F644" s="192">
        <v>2.0E7</v>
      </c>
      <c r="G644" s="192"/>
      <c r="H644" s="192">
        <v>0.0</v>
      </c>
      <c r="I644" s="192">
        <v>3.085E7</v>
      </c>
      <c r="J644" s="192">
        <v>3.085E7</v>
      </c>
    </row>
    <row r="645">
      <c r="A645" s="194" t="s">
        <v>1498</v>
      </c>
      <c r="B645" s="195">
        <v>44837.0</v>
      </c>
      <c r="C645" s="192">
        <v>2.88141E8</v>
      </c>
      <c r="D645" s="192">
        <v>5.0E7</v>
      </c>
      <c r="E645" s="192">
        <v>4.92E7</v>
      </c>
      <c r="F645" s="192">
        <v>5.035E7</v>
      </c>
      <c r="G645" s="192"/>
      <c r="H645" s="192">
        <v>0.0</v>
      </c>
      <c r="I645" s="192">
        <v>3.88491E8</v>
      </c>
      <c r="J645" s="192">
        <v>3.87691E8</v>
      </c>
    </row>
    <row r="646">
      <c r="A646" s="194" t="s">
        <v>1498</v>
      </c>
      <c r="B646" s="195">
        <v>44838.0</v>
      </c>
      <c r="C646" s="192">
        <v>5.5151E7</v>
      </c>
      <c r="D646" s="192">
        <v>7.0E7</v>
      </c>
      <c r="E646" s="192">
        <v>6.888E7</v>
      </c>
      <c r="F646" s="192">
        <v>7.0909E7</v>
      </c>
      <c r="G646" s="192"/>
      <c r="H646" s="192">
        <v>0.0</v>
      </c>
      <c r="I646" s="192">
        <v>1.9606E8</v>
      </c>
      <c r="J646" s="192">
        <v>1.9494E8</v>
      </c>
    </row>
    <row r="647">
      <c r="A647" s="194" t="s">
        <v>1498</v>
      </c>
      <c r="B647" s="195">
        <v>44839.0</v>
      </c>
      <c r="C647" s="192">
        <v>2.80863E8</v>
      </c>
      <c r="D647" s="192">
        <v>0.0</v>
      </c>
      <c r="E647" s="192">
        <v>0.0</v>
      </c>
      <c r="F647" s="192">
        <v>8.79E7</v>
      </c>
      <c r="G647" s="192"/>
      <c r="H647" s="192">
        <v>0.0</v>
      </c>
      <c r="I647" s="192">
        <v>3.68763E8</v>
      </c>
      <c r="J647" s="192">
        <v>3.68763E8</v>
      </c>
    </row>
    <row r="648">
      <c r="A648" s="194" t="s">
        <v>1498</v>
      </c>
      <c r="B648" s="195">
        <v>44840.0</v>
      </c>
      <c r="C648" s="192">
        <v>5.87E7</v>
      </c>
      <c r="D648" s="192">
        <v>1500000.0</v>
      </c>
      <c r="E648" s="192">
        <v>1476000.0</v>
      </c>
      <c r="F648" s="192">
        <v>6.11E7</v>
      </c>
      <c r="G648" s="192"/>
      <c r="H648" s="192">
        <v>0.0</v>
      </c>
      <c r="I648" s="192">
        <v>1.213E8</v>
      </c>
      <c r="J648" s="192">
        <v>1.21276E8</v>
      </c>
    </row>
    <row r="649">
      <c r="A649" s="194" t="s">
        <v>1498</v>
      </c>
      <c r="B649" s="195">
        <v>44841.0</v>
      </c>
      <c r="C649" s="192">
        <v>1.12E8</v>
      </c>
      <c r="D649" s="192">
        <v>4.56E7</v>
      </c>
      <c r="E649" s="192">
        <v>4.48704E7</v>
      </c>
      <c r="F649" s="192">
        <v>1.1E7</v>
      </c>
      <c r="G649" s="192"/>
      <c r="H649" s="192">
        <v>0.0</v>
      </c>
      <c r="I649" s="192">
        <v>1.686E8</v>
      </c>
      <c r="J649" s="192">
        <v>1.678704E8</v>
      </c>
    </row>
    <row r="650">
      <c r="A650" s="194" t="s">
        <v>1498</v>
      </c>
      <c r="B650" s="195">
        <v>44842.0</v>
      </c>
      <c r="C650" s="192">
        <v>2.07E7</v>
      </c>
      <c r="D650" s="192">
        <v>1.0E7</v>
      </c>
      <c r="E650" s="192">
        <v>9840000.0</v>
      </c>
      <c r="F650" s="192">
        <v>6.4E7</v>
      </c>
      <c r="G650" s="192"/>
      <c r="H650" s="192">
        <v>0.0</v>
      </c>
      <c r="I650" s="192">
        <v>9.47E7</v>
      </c>
      <c r="J650" s="192">
        <v>9.454E7</v>
      </c>
    </row>
    <row r="651">
      <c r="A651" s="194" t="s">
        <v>1498</v>
      </c>
      <c r="B651" s="195">
        <v>44843.0</v>
      </c>
      <c r="C651" s="192">
        <v>4.04E7</v>
      </c>
      <c r="D651" s="192">
        <v>1.7794E7</v>
      </c>
      <c r="E651" s="192">
        <v>1.7512E7</v>
      </c>
      <c r="F651" s="192">
        <v>9.06555E7</v>
      </c>
      <c r="G651" s="192"/>
      <c r="H651" s="192">
        <v>0.0</v>
      </c>
      <c r="I651" s="192">
        <v>1.488495E8</v>
      </c>
      <c r="J651" s="192">
        <v>1.485675E8</v>
      </c>
    </row>
    <row r="652">
      <c r="A652" s="194" t="s">
        <v>1498</v>
      </c>
      <c r="B652" s="195">
        <v>44844.0</v>
      </c>
      <c r="C652" s="192">
        <v>1.4188E8</v>
      </c>
      <c r="D652" s="192">
        <v>2.35E7</v>
      </c>
      <c r="E652" s="192">
        <v>2.3124E7</v>
      </c>
      <c r="F652" s="192">
        <v>1200000.0</v>
      </c>
      <c r="G652" s="192"/>
      <c r="H652" s="192">
        <v>0.0</v>
      </c>
      <c r="I652" s="192">
        <v>1.6658E8</v>
      </c>
      <c r="J652" s="192">
        <v>1.66204E8</v>
      </c>
    </row>
    <row r="653">
      <c r="A653" s="194" t="s">
        <v>1498</v>
      </c>
      <c r="B653" s="195">
        <v>44845.0</v>
      </c>
      <c r="C653" s="192">
        <v>2.12E7</v>
      </c>
      <c r="D653" s="192">
        <v>1.52E7</v>
      </c>
      <c r="E653" s="192">
        <v>1.49568E7</v>
      </c>
      <c r="F653" s="192">
        <v>1.991E8</v>
      </c>
      <c r="G653" s="192"/>
      <c r="H653" s="192">
        <v>0.0</v>
      </c>
      <c r="I653" s="192">
        <v>2.355E8</v>
      </c>
      <c r="J653" s="192">
        <v>2.352568E8</v>
      </c>
    </row>
    <row r="654">
      <c r="A654" s="194" t="s">
        <v>1498</v>
      </c>
      <c r="B654" s="195">
        <v>44846.0</v>
      </c>
      <c r="C654" s="192">
        <v>4000000.0</v>
      </c>
      <c r="D654" s="192">
        <v>1700000.0</v>
      </c>
      <c r="E654" s="192">
        <v>1672800.0</v>
      </c>
      <c r="F654" s="192">
        <v>4000000.0</v>
      </c>
      <c r="G654" s="192"/>
      <c r="H654" s="192">
        <v>0.0</v>
      </c>
      <c r="I654" s="192">
        <v>9700000.0</v>
      </c>
      <c r="J654" s="192">
        <v>9672800.0</v>
      </c>
    </row>
    <row r="655">
      <c r="A655" s="194" t="s">
        <v>1498</v>
      </c>
      <c r="B655" s="195">
        <v>44847.0</v>
      </c>
      <c r="C655" s="192">
        <v>5.2618E7</v>
      </c>
      <c r="D655" s="192">
        <v>1850000.0</v>
      </c>
      <c r="E655" s="192">
        <v>1820400.0</v>
      </c>
      <c r="F655" s="192">
        <v>5.0E7</v>
      </c>
      <c r="G655" s="192"/>
      <c r="H655" s="192">
        <v>1.0E7</v>
      </c>
      <c r="I655" s="192">
        <v>9.4468E7</v>
      </c>
      <c r="J655" s="192">
        <v>9.44384E7</v>
      </c>
    </row>
    <row r="656">
      <c r="A656" s="194" t="s">
        <v>1498</v>
      </c>
      <c r="B656" s="195">
        <v>44848.0</v>
      </c>
      <c r="C656" s="192">
        <v>1.92804E8</v>
      </c>
      <c r="D656" s="192">
        <v>8.6E7</v>
      </c>
      <c r="E656" s="192">
        <v>8.4624E7</v>
      </c>
      <c r="F656" s="192">
        <v>9.5174E7</v>
      </c>
      <c r="G656" s="192"/>
      <c r="H656" s="192">
        <v>0.0</v>
      </c>
      <c r="I656" s="192">
        <v>3.73978E8</v>
      </c>
      <c r="J656" s="192">
        <v>3.72602E8</v>
      </c>
    </row>
    <row r="657">
      <c r="A657" s="194" t="s">
        <v>1498</v>
      </c>
      <c r="B657" s="195">
        <v>44849.0</v>
      </c>
      <c r="C657" s="192">
        <v>5000000.0</v>
      </c>
      <c r="D657" s="192">
        <v>2.37315E7</v>
      </c>
      <c r="E657" s="192">
        <v>2.3351796E7</v>
      </c>
      <c r="F657" s="192">
        <v>0.0</v>
      </c>
      <c r="G657" s="192"/>
      <c r="H657" s="192">
        <v>0.0</v>
      </c>
      <c r="I657" s="192">
        <v>2.87315E7</v>
      </c>
      <c r="J657" s="192">
        <v>2.8351796E7</v>
      </c>
    </row>
    <row r="658">
      <c r="A658" s="194" t="s">
        <v>1498</v>
      </c>
      <c r="B658" s="195">
        <v>44850.0</v>
      </c>
      <c r="C658" s="192">
        <v>2.7867E7</v>
      </c>
      <c r="D658" s="192">
        <v>2.61E7</v>
      </c>
      <c r="E658" s="192">
        <v>2.5637E7</v>
      </c>
      <c r="F658" s="192">
        <v>2.2142E7</v>
      </c>
      <c r="G658" s="192"/>
      <c r="H658" s="192">
        <v>0.0</v>
      </c>
      <c r="I658" s="192">
        <v>7.6109E7</v>
      </c>
      <c r="J658" s="192">
        <v>7.5646E7</v>
      </c>
    </row>
    <row r="659">
      <c r="A659" s="194" t="s">
        <v>1498</v>
      </c>
      <c r="B659" s="195">
        <v>44851.0</v>
      </c>
      <c r="C659" s="192">
        <v>1.95746E8</v>
      </c>
      <c r="D659" s="192">
        <v>1.156015E8</v>
      </c>
      <c r="E659" s="192">
        <v>1.13751876E8</v>
      </c>
      <c r="F659" s="192">
        <v>1.9268E7</v>
      </c>
      <c r="G659" s="192"/>
      <c r="H659" s="192">
        <v>0.0</v>
      </c>
      <c r="I659" s="192">
        <v>3.306155E8</v>
      </c>
      <c r="J659" s="192">
        <v>3.28765876E8</v>
      </c>
    </row>
    <row r="660">
      <c r="A660" s="194" t="s">
        <v>1498</v>
      </c>
      <c r="B660" s="195">
        <v>44852.0</v>
      </c>
      <c r="C660" s="192">
        <v>2750000.0</v>
      </c>
      <c r="D660" s="192">
        <v>2.757E7</v>
      </c>
      <c r="E660" s="192">
        <v>2.712888E7</v>
      </c>
      <c r="F660" s="192">
        <v>8.97E7</v>
      </c>
      <c r="G660" s="192"/>
      <c r="H660" s="192">
        <v>0.0</v>
      </c>
      <c r="I660" s="192">
        <v>1.2002E8</v>
      </c>
      <c r="J660" s="192">
        <v>1.1957888E8</v>
      </c>
    </row>
    <row r="661">
      <c r="A661" s="194" t="s">
        <v>1498</v>
      </c>
      <c r="B661" s="195">
        <v>44853.0</v>
      </c>
      <c r="C661" s="192">
        <v>3.805E7</v>
      </c>
      <c r="D661" s="192">
        <v>0.0</v>
      </c>
      <c r="E661" s="192">
        <v>0.0</v>
      </c>
      <c r="F661" s="192">
        <v>1.345E7</v>
      </c>
      <c r="G661" s="192"/>
      <c r="H661" s="192">
        <v>0.0</v>
      </c>
      <c r="I661" s="192">
        <v>5.15E7</v>
      </c>
      <c r="J661" s="192">
        <v>5.15E7</v>
      </c>
    </row>
    <row r="662">
      <c r="A662" s="194" t="s">
        <v>1498</v>
      </c>
      <c r="B662" s="195">
        <v>44854.0</v>
      </c>
      <c r="C662" s="192">
        <v>4722000.0</v>
      </c>
      <c r="D662" s="192">
        <v>850000.0</v>
      </c>
      <c r="E662" s="192">
        <v>837100.0</v>
      </c>
      <c r="F662" s="192">
        <v>1.1292E8</v>
      </c>
      <c r="G662" s="192"/>
      <c r="H662" s="192">
        <v>0.0</v>
      </c>
      <c r="I662" s="192">
        <v>1.18492E8</v>
      </c>
      <c r="J662" s="192">
        <v>1.184791E8</v>
      </c>
    </row>
    <row r="663">
      <c r="A663" s="194" t="s">
        <v>1498</v>
      </c>
      <c r="B663" s="195">
        <v>44855.0</v>
      </c>
      <c r="C663" s="192">
        <v>1.523975E8</v>
      </c>
      <c r="D663" s="192">
        <v>1.0E7</v>
      </c>
      <c r="E663" s="192">
        <v>9940000.0</v>
      </c>
      <c r="F663" s="192">
        <v>0.0</v>
      </c>
      <c r="G663" s="192"/>
      <c r="H663" s="192">
        <v>0.0</v>
      </c>
      <c r="I663" s="192">
        <v>1.623975E8</v>
      </c>
      <c r="J663" s="192">
        <v>1.623375E8</v>
      </c>
    </row>
    <row r="664">
      <c r="A664" s="194" t="s">
        <v>1498</v>
      </c>
      <c r="B664" s="195">
        <v>44856.0</v>
      </c>
      <c r="C664" s="192">
        <v>7.86E7</v>
      </c>
      <c r="D664" s="192">
        <v>2850000.0</v>
      </c>
      <c r="E664" s="192">
        <v>2819920.0</v>
      </c>
      <c r="F664" s="192">
        <v>6.9E7</v>
      </c>
      <c r="G664" s="192"/>
      <c r="H664" s="192">
        <v>0.0</v>
      </c>
      <c r="I664" s="192">
        <v>1.5045E8</v>
      </c>
      <c r="J664" s="192">
        <v>1.5041992E8</v>
      </c>
    </row>
    <row r="665">
      <c r="A665" s="194" t="s">
        <v>1498</v>
      </c>
      <c r="B665" s="195">
        <v>44857.0</v>
      </c>
      <c r="C665" s="192">
        <v>850000.0</v>
      </c>
      <c r="D665" s="192">
        <v>3.505E7</v>
      </c>
      <c r="E665" s="192">
        <v>3.4488752E7</v>
      </c>
      <c r="F665" s="192">
        <v>1.785E7</v>
      </c>
      <c r="G665" s="192"/>
      <c r="H665" s="192">
        <v>0.0</v>
      </c>
      <c r="I665" s="192">
        <v>5.375E7</v>
      </c>
      <c r="J665" s="192">
        <v>5.3188752E7</v>
      </c>
    </row>
    <row r="666">
      <c r="A666" s="194" t="s">
        <v>1498</v>
      </c>
      <c r="B666" s="195">
        <v>44858.0</v>
      </c>
      <c r="C666" s="192">
        <v>560000.0</v>
      </c>
      <c r="D666" s="192">
        <v>1350000.0</v>
      </c>
      <c r="E666" s="192">
        <v>1328400.0</v>
      </c>
      <c r="F666" s="192">
        <v>9.8E7</v>
      </c>
      <c r="G666" s="192"/>
      <c r="H666" s="192">
        <v>5000000.0</v>
      </c>
      <c r="I666" s="192">
        <v>9.491E7</v>
      </c>
      <c r="J666" s="192">
        <v>9.48884E7</v>
      </c>
    </row>
    <row r="667">
      <c r="A667" s="194" t="s">
        <v>1498</v>
      </c>
      <c r="B667" s="195">
        <v>44859.0</v>
      </c>
      <c r="C667" s="192">
        <v>0.0</v>
      </c>
      <c r="D667" s="192">
        <v>0.0</v>
      </c>
      <c r="E667" s="192">
        <v>0.0</v>
      </c>
      <c r="F667" s="192">
        <v>1.10561E8</v>
      </c>
      <c r="G667" s="192"/>
      <c r="H667" s="192">
        <v>0.0</v>
      </c>
      <c r="I667" s="192">
        <v>1.10561E8</v>
      </c>
      <c r="J667" s="192">
        <v>1.10561E8</v>
      </c>
    </row>
    <row r="668">
      <c r="A668" s="194" t="s">
        <v>1498</v>
      </c>
      <c r="B668" s="195">
        <v>44860.0</v>
      </c>
      <c r="C668" s="192">
        <v>1.26E7</v>
      </c>
      <c r="D668" s="192">
        <v>1000000.0</v>
      </c>
      <c r="E668" s="192">
        <v>984000.0</v>
      </c>
      <c r="F668" s="192">
        <v>1.675E7</v>
      </c>
      <c r="G668" s="192"/>
      <c r="H668" s="192">
        <v>1940000.0</v>
      </c>
      <c r="I668" s="192">
        <v>2.841E7</v>
      </c>
      <c r="J668" s="192">
        <v>2.8394E7</v>
      </c>
    </row>
    <row r="669">
      <c r="A669" s="194" t="s">
        <v>1498</v>
      </c>
      <c r="B669" s="195">
        <v>44861.0</v>
      </c>
      <c r="C669" s="192">
        <v>5.135E7</v>
      </c>
      <c r="D669" s="192">
        <v>7350000.0</v>
      </c>
      <c r="E669" s="192">
        <v>7305900.0</v>
      </c>
      <c r="F669" s="192">
        <v>2.65955E8</v>
      </c>
      <c r="G669" s="192"/>
      <c r="H669" s="192">
        <v>0.0</v>
      </c>
      <c r="I669" s="192">
        <v>3.24655E8</v>
      </c>
      <c r="J669" s="192">
        <v>3.246109E8</v>
      </c>
    </row>
    <row r="670">
      <c r="A670" s="194" t="s">
        <v>1498</v>
      </c>
      <c r="B670" s="195">
        <v>44862.0</v>
      </c>
      <c r="C670" s="192">
        <v>7.635E7</v>
      </c>
      <c r="D670" s="192">
        <v>6.175E7</v>
      </c>
      <c r="E670" s="192">
        <v>6.0766E7</v>
      </c>
      <c r="F670" s="192">
        <v>1.0302E8</v>
      </c>
      <c r="G670" s="192"/>
      <c r="H670" s="192">
        <v>0.0</v>
      </c>
      <c r="I670" s="192">
        <v>2.4112E8</v>
      </c>
      <c r="J670" s="192">
        <v>2.40136E8</v>
      </c>
    </row>
    <row r="671">
      <c r="A671" s="194" t="s">
        <v>1498</v>
      </c>
      <c r="B671" s="195">
        <v>44863.0</v>
      </c>
      <c r="C671" s="192">
        <v>0.0</v>
      </c>
      <c r="D671" s="192">
        <v>0.0</v>
      </c>
      <c r="E671" s="192">
        <v>0.0</v>
      </c>
      <c r="F671" s="192">
        <v>2500000.0</v>
      </c>
      <c r="G671" s="192"/>
      <c r="H671" s="192">
        <v>0.0</v>
      </c>
      <c r="I671" s="192">
        <v>2500000.0</v>
      </c>
      <c r="J671" s="192">
        <v>2500000.0</v>
      </c>
    </row>
    <row r="672">
      <c r="A672" s="194" t="s">
        <v>1498</v>
      </c>
      <c r="B672" s="195">
        <v>44864.0</v>
      </c>
      <c r="C672" s="192">
        <v>5740000.0</v>
      </c>
      <c r="D672" s="192">
        <v>2350000.0</v>
      </c>
      <c r="E672" s="192">
        <v>2312400.0</v>
      </c>
      <c r="F672" s="192">
        <v>1.4025E8</v>
      </c>
      <c r="G672" s="192"/>
      <c r="H672" s="192">
        <v>0.0</v>
      </c>
      <c r="I672" s="192">
        <v>1.4834E8</v>
      </c>
      <c r="J672" s="192">
        <v>1.483024E8</v>
      </c>
    </row>
    <row r="673">
      <c r="A673" s="194" t="s">
        <v>1498</v>
      </c>
      <c r="B673" s="195">
        <v>44865.0</v>
      </c>
      <c r="C673" s="192">
        <v>1.417955E8</v>
      </c>
      <c r="D673" s="192">
        <v>0.0</v>
      </c>
      <c r="E673" s="192">
        <v>0.0</v>
      </c>
      <c r="F673" s="192">
        <v>7.235E7</v>
      </c>
      <c r="G673" s="192"/>
      <c r="H673" s="192">
        <v>0.0</v>
      </c>
      <c r="I673" s="192">
        <v>2.141455E8</v>
      </c>
      <c r="J673" s="192">
        <v>2.141455E8</v>
      </c>
    </row>
    <row r="674">
      <c r="A674" s="194" t="s">
        <v>1586</v>
      </c>
      <c r="B674" s="195">
        <v>44866.0</v>
      </c>
      <c r="C674" s="192">
        <v>3.5917E7</v>
      </c>
      <c r="D674" s="192">
        <v>0.0</v>
      </c>
      <c r="E674" s="192">
        <v>0.0</v>
      </c>
      <c r="F674" s="192">
        <v>7.42E7</v>
      </c>
      <c r="G674" s="192"/>
      <c r="H674" s="192">
        <v>0.0</v>
      </c>
      <c r="I674" s="192">
        <v>1.10117E8</v>
      </c>
      <c r="J674" s="192">
        <v>1.10117E8</v>
      </c>
    </row>
    <row r="675">
      <c r="A675" s="194" t="s">
        <v>1586</v>
      </c>
      <c r="B675" s="195">
        <v>44867.0</v>
      </c>
      <c r="C675" s="192">
        <v>8.0E7</v>
      </c>
      <c r="D675" s="192">
        <v>9.164E7</v>
      </c>
      <c r="E675" s="192">
        <v>9.0478544E7</v>
      </c>
      <c r="F675" s="192">
        <v>1.4458E7</v>
      </c>
      <c r="G675" s="192"/>
      <c r="H675" s="192">
        <v>1.3386E7</v>
      </c>
      <c r="I675" s="192">
        <v>1.72712E8</v>
      </c>
      <c r="J675" s="192">
        <v>1.71550544E8</v>
      </c>
    </row>
    <row r="676">
      <c r="A676" s="194" t="s">
        <v>1586</v>
      </c>
      <c r="B676" s="195">
        <v>44868.0</v>
      </c>
      <c r="C676" s="192">
        <v>1.44071E8</v>
      </c>
      <c r="D676" s="192">
        <v>0.0</v>
      </c>
      <c r="E676" s="192">
        <v>0.0</v>
      </c>
      <c r="F676" s="192">
        <v>1.94E7</v>
      </c>
      <c r="G676" s="192"/>
      <c r="H676" s="192">
        <v>0.0</v>
      </c>
      <c r="I676" s="192">
        <v>1.63471E8</v>
      </c>
      <c r="J676" s="192">
        <v>1.63471E8</v>
      </c>
    </row>
    <row r="677">
      <c r="A677" s="194" t="s">
        <v>1586</v>
      </c>
      <c r="B677" s="195">
        <v>44869.0</v>
      </c>
      <c r="C677" s="192">
        <v>6000000.0</v>
      </c>
      <c r="D677" s="192">
        <v>1.0E7</v>
      </c>
      <c r="E677" s="192">
        <v>9940000.0</v>
      </c>
      <c r="F677" s="192">
        <v>1.87576E8</v>
      </c>
      <c r="G677" s="192"/>
      <c r="H677" s="192">
        <v>1000000.0</v>
      </c>
      <c r="I677" s="192">
        <v>2.02576E8</v>
      </c>
      <c r="J677" s="192">
        <v>2.02516E8</v>
      </c>
    </row>
    <row r="678">
      <c r="A678" s="194" t="s">
        <v>1586</v>
      </c>
      <c r="B678" s="195">
        <v>44870.0</v>
      </c>
      <c r="C678" s="192">
        <v>5.42365E7</v>
      </c>
      <c r="D678" s="192">
        <v>7.645E7</v>
      </c>
      <c r="E678" s="192">
        <v>7.53413E7</v>
      </c>
      <c r="F678" s="192">
        <v>7.7628E7</v>
      </c>
      <c r="G678" s="192"/>
      <c r="H678" s="192">
        <v>0.0</v>
      </c>
      <c r="I678" s="192">
        <v>2.083145E8</v>
      </c>
      <c r="J678" s="192">
        <v>2.072058E8</v>
      </c>
    </row>
    <row r="679">
      <c r="A679" s="194" t="s">
        <v>1586</v>
      </c>
      <c r="B679" s="195">
        <v>44871.0</v>
      </c>
      <c r="C679" s="192">
        <v>1000000.0</v>
      </c>
      <c r="D679" s="192">
        <v>0.0</v>
      </c>
      <c r="E679" s="192">
        <v>0.0</v>
      </c>
      <c r="F679" s="192">
        <v>4850000.0</v>
      </c>
      <c r="G679" s="192"/>
      <c r="H679" s="192">
        <v>0.0</v>
      </c>
      <c r="I679" s="192">
        <v>5850000.0</v>
      </c>
      <c r="J679" s="192">
        <v>5850000.0</v>
      </c>
    </row>
    <row r="680">
      <c r="A680" s="194" t="s">
        <v>1586</v>
      </c>
      <c r="B680" s="195">
        <v>44872.0</v>
      </c>
      <c r="C680" s="192">
        <v>1.0685E8</v>
      </c>
      <c r="D680" s="192">
        <v>5.0E7</v>
      </c>
      <c r="E680" s="192">
        <v>4.92E7</v>
      </c>
      <c r="F680" s="192">
        <v>6.0878E7</v>
      </c>
      <c r="G680" s="192"/>
      <c r="H680" s="192">
        <v>0.0</v>
      </c>
      <c r="I680" s="192">
        <v>2.17728E8</v>
      </c>
      <c r="J680" s="192">
        <v>2.16928E8</v>
      </c>
    </row>
    <row r="681">
      <c r="A681" s="194" t="s">
        <v>1586</v>
      </c>
      <c r="B681" s="195">
        <v>44873.0</v>
      </c>
      <c r="C681" s="192">
        <v>2.135E7</v>
      </c>
      <c r="D681" s="192">
        <v>0.0</v>
      </c>
      <c r="E681" s="192">
        <v>0.0</v>
      </c>
      <c r="F681" s="192">
        <v>1.09E8</v>
      </c>
      <c r="G681" s="192"/>
      <c r="H681" s="192">
        <v>0.0</v>
      </c>
      <c r="I681" s="192">
        <v>1.3035E8</v>
      </c>
      <c r="J681" s="192">
        <v>1.3035E8</v>
      </c>
    </row>
    <row r="682">
      <c r="A682" s="194" t="s">
        <v>1586</v>
      </c>
      <c r="B682" s="195">
        <v>44874.0</v>
      </c>
      <c r="C682" s="192">
        <v>4.291255E8</v>
      </c>
      <c r="D682" s="192">
        <v>0.0</v>
      </c>
      <c r="E682" s="192">
        <v>0.0</v>
      </c>
      <c r="F682" s="192">
        <v>5000000.0</v>
      </c>
      <c r="G682" s="192"/>
      <c r="H682" s="192">
        <v>0.0</v>
      </c>
      <c r="I682" s="192">
        <v>4.341255E8</v>
      </c>
      <c r="J682" s="192">
        <v>4.341255E8</v>
      </c>
    </row>
    <row r="683">
      <c r="A683" s="194" t="s">
        <v>1586</v>
      </c>
      <c r="B683" s="195">
        <v>44875.0</v>
      </c>
      <c r="C683" s="192">
        <v>4.9E7</v>
      </c>
      <c r="D683" s="192">
        <v>7180000.0</v>
      </c>
      <c r="E683" s="192">
        <v>7122920.0</v>
      </c>
      <c r="F683" s="192">
        <v>0.0</v>
      </c>
      <c r="G683" s="192"/>
      <c r="H683" s="192">
        <v>0.0</v>
      </c>
      <c r="I683" s="192">
        <v>5.618E7</v>
      </c>
      <c r="J683" s="192">
        <v>5.612292E7</v>
      </c>
    </row>
    <row r="684">
      <c r="A684" s="194" t="s">
        <v>1586</v>
      </c>
      <c r="B684" s="195">
        <v>44876.0</v>
      </c>
      <c r="C684" s="192">
        <v>3.485E7</v>
      </c>
      <c r="D684" s="192">
        <v>0.0</v>
      </c>
      <c r="E684" s="192">
        <v>0.0</v>
      </c>
      <c r="F684" s="192">
        <v>1.6735E8</v>
      </c>
      <c r="G684" s="192"/>
      <c r="H684" s="192">
        <v>0.0</v>
      </c>
      <c r="I684" s="192">
        <v>2.022E8</v>
      </c>
      <c r="J684" s="192">
        <v>2.022E8</v>
      </c>
    </row>
    <row r="685">
      <c r="A685" s="194" t="s">
        <v>1586</v>
      </c>
      <c r="B685" s="195">
        <v>44877.0</v>
      </c>
      <c r="C685" s="192">
        <v>1.169E8</v>
      </c>
      <c r="D685" s="192">
        <v>0.0</v>
      </c>
      <c r="E685" s="192">
        <v>0.0</v>
      </c>
      <c r="F685" s="192">
        <v>0.0</v>
      </c>
      <c r="G685" s="192"/>
      <c r="H685" s="192">
        <v>0.0</v>
      </c>
      <c r="I685" s="192">
        <v>1.169E8</v>
      </c>
      <c r="J685" s="192">
        <v>1.169E8</v>
      </c>
    </row>
    <row r="686">
      <c r="A686" s="194" t="s">
        <v>1586</v>
      </c>
      <c r="B686" s="195">
        <v>44878.0</v>
      </c>
      <c r="C686" s="192">
        <v>4050000.0</v>
      </c>
      <c r="D686" s="192">
        <v>0.0</v>
      </c>
      <c r="E686" s="192">
        <v>0.0</v>
      </c>
      <c r="F686" s="192">
        <v>3700000.0</v>
      </c>
      <c r="G686" s="192"/>
      <c r="H686" s="192">
        <v>0.0</v>
      </c>
      <c r="I686" s="192">
        <v>7750000.0</v>
      </c>
      <c r="J686" s="192">
        <v>7750000.0</v>
      </c>
    </row>
    <row r="687">
      <c r="A687" s="194" t="s">
        <v>1586</v>
      </c>
      <c r="B687" s="195">
        <v>44879.0</v>
      </c>
      <c r="C687" s="192">
        <v>9.8642E7</v>
      </c>
      <c r="D687" s="192">
        <v>9400000.0</v>
      </c>
      <c r="E687" s="192">
        <v>9325860.0</v>
      </c>
      <c r="F687" s="192">
        <v>5.05E7</v>
      </c>
      <c r="G687" s="192"/>
      <c r="H687" s="192">
        <v>0.0</v>
      </c>
      <c r="I687" s="192">
        <v>1.58542E8</v>
      </c>
      <c r="J687" s="192">
        <v>1.5846786E8</v>
      </c>
    </row>
    <row r="688">
      <c r="A688" s="194" t="s">
        <v>1586</v>
      </c>
      <c r="B688" s="195">
        <v>44880.0</v>
      </c>
      <c r="C688" s="192">
        <v>5.41E7</v>
      </c>
      <c r="D688" s="192">
        <v>3.6869E7</v>
      </c>
      <c r="E688" s="192">
        <v>3.6379096E7</v>
      </c>
      <c r="F688" s="192">
        <v>2.45E7</v>
      </c>
      <c r="G688" s="192"/>
      <c r="H688" s="192">
        <v>1260000.0</v>
      </c>
      <c r="I688" s="192">
        <v>1.14209E8</v>
      </c>
      <c r="J688" s="192">
        <v>1.13719096E8</v>
      </c>
    </row>
    <row r="689">
      <c r="A689" s="194" t="s">
        <v>1586</v>
      </c>
      <c r="B689" s="195">
        <v>44881.0</v>
      </c>
      <c r="C689" s="192">
        <v>1.19485E8</v>
      </c>
      <c r="D689" s="192">
        <v>0.0</v>
      </c>
      <c r="E689" s="192">
        <v>0.0</v>
      </c>
      <c r="F689" s="192">
        <v>0.0</v>
      </c>
      <c r="G689" s="192"/>
      <c r="H689" s="192">
        <v>0.0</v>
      </c>
      <c r="I689" s="192">
        <v>1.19485E8</v>
      </c>
      <c r="J689" s="192">
        <v>1.19485E8</v>
      </c>
    </row>
    <row r="690">
      <c r="A690" s="194" t="s">
        <v>1586</v>
      </c>
      <c r="B690" s="195">
        <v>44882.0</v>
      </c>
      <c r="C690" s="192">
        <v>3.6905E7</v>
      </c>
      <c r="D690" s="192">
        <v>6.56035E7</v>
      </c>
      <c r="E690" s="192">
        <v>6.4709876E7</v>
      </c>
      <c r="F690" s="192">
        <v>1.552195E8</v>
      </c>
      <c r="G690" s="192"/>
      <c r="H690" s="192">
        <v>0.0</v>
      </c>
      <c r="I690" s="192">
        <v>2.57728E8</v>
      </c>
      <c r="J690" s="192">
        <v>2.56834376E8</v>
      </c>
    </row>
    <row r="691">
      <c r="A691" s="194" t="s">
        <v>1586</v>
      </c>
      <c r="B691" s="195">
        <v>44883.0</v>
      </c>
      <c r="C691" s="192">
        <v>4.8534E7</v>
      </c>
      <c r="D691" s="192">
        <v>1.29E7</v>
      </c>
      <c r="E691" s="192">
        <v>1.28176E7</v>
      </c>
      <c r="F691" s="192">
        <v>1305000.0</v>
      </c>
      <c r="G691" s="192"/>
      <c r="H691" s="192">
        <v>0.0</v>
      </c>
      <c r="I691" s="192">
        <v>6.2739E7</v>
      </c>
      <c r="J691" s="192">
        <v>6.26566E7</v>
      </c>
    </row>
    <row r="692">
      <c r="A692" s="194" t="s">
        <v>1586</v>
      </c>
      <c r="B692" s="195">
        <v>44884.0</v>
      </c>
      <c r="C692" s="192">
        <v>2750000.0</v>
      </c>
      <c r="D692" s="192">
        <v>0.0</v>
      </c>
      <c r="E692" s="192">
        <v>0.0</v>
      </c>
      <c r="F692" s="192">
        <v>6.1E7</v>
      </c>
      <c r="G692" s="192"/>
      <c r="H692" s="192">
        <v>0.0</v>
      </c>
      <c r="I692" s="192">
        <v>6.375E7</v>
      </c>
      <c r="J692" s="192">
        <v>6.375E7</v>
      </c>
    </row>
    <row r="693">
      <c r="A693" s="194" t="s">
        <v>1586</v>
      </c>
      <c r="B693" s="195">
        <v>44885.0</v>
      </c>
      <c r="C693" s="192">
        <v>0.0</v>
      </c>
      <c r="D693" s="192">
        <v>5000000.0</v>
      </c>
      <c r="E693" s="192">
        <v>4920000.0</v>
      </c>
      <c r="F693" s="192">
        <v>1.32496E8</v>
      </c>
      <c r="G693" s="192"/>
      <c r="H693" s="192">
        <v>0.0</v>
      </c>
      <c r="I693" s="192">
        <v>1.37496E8</v>
      </c>
      <c r="J693" s="192">
        <v>1.37416E8</v>
      </c>
    </row>
    <row r="694">
      <c r="A694" s="194" t="s">
        <v>1586</v>
      </c>
      <c r="B694" s="195">
        <v>44886.0</v>
      </c>
      <c r="C694" s="192">
        <v>3350000.0</v>
      </c>
      <c r="D694" s="192">
        <v>0.0</v>
      </c>
      <c r="E694" s="192">
        <v>0.0</v>
      </c>
      <c r="F694" s="192">
        <v>3.92E7</v>
      </c>
      <c r="G694" s="192"/>
      <c r="H694" s="192">
        <v>0.0</v>
      </c>
      <c r="I694" s="192">
        <v>4.255E7</v>
      </c>
      <c r="J694" s="192">
        <v>4.255E7</v>
      </c>
    </row>
    <row r="695">
      <c r="A695" s="194" t="s">
        <v>1586</v>
      </c>
      <c r="B695" s="195">
        <v>44887.0</v>
      </c>
      <c r="C695" s="192">
        <v>2750000.0</v>
      </c>
      <c r="D695" s="192">
        <v>6.8922E7</v>
      </c>
      <c r="E695" s="192">
        <v>6.7819248E7</v>
      </c>
      <c r="F695" s="192">
        <v>6.7009E7</v>
      </c>
      <c r="G695" s="192"/>
      <c r="H695" s="192">
        <v>0.0</v>
      </c>
      <c r="I695" s="192">
        <v>1.38681E8</v>
      </c>
      <c r="J695" s="192">
        <v>1.37578248E8</v>
      </c>
    </row>
    <row r="696">
      <c r="A696" s="194" t="s">
        <v>1586</v>
      </c>
      <c r="B696" s="195">
        <v>44888.0</v>
      </c>
      <c r="C696" s="192">
        <v>2.6081E7</v>
      </c>
      <c r="D696" s="192">
        <v>0.0</v>
      </c>
      <c r="E696" s="192">
        <v>0.0</v>
      </c>
      <c r="F696" s="192">
        <v>2.0E7</v>
      </c>
      <c r="G696" s="192"/>
      <c r="H696" s="192">
        <v>0.0</v>
      </c>
      <c r="I696" s="192">
        <v>4.6081E7</v>
      </c>
      <c r="J696" s="192">
        <v>4.6081E7</v>
      </c>
    </row>
    <row r="697">
      <c r="A697" s="194" t="s">
        <v>1586</v>
      </c>
      <c r="B697" s="195">
        <v>44889.0</v>
      </c>
      <c r="C697" s="192">
        <v>700000.0</v>
      </c>
      <c r="D697" s="192">
        <v>0.0</v>
      </c>
      <c r="E697" s="192">
        <v>0.0</v>
      </c>
      <c r="F697" s="192">
        <v>3.5726E7</v>
      </c>
      <c r="G697" s="192"/>
      <c r="H697" s="192">
        <v>0.0</v>
      </c>
      <c r="I697" s="192">
        <v>3.6426E7</v>
      </c>
      <c r="J697" s="192">
        <v>3.6426E7</v>
      </c>
    </row>
    <row r="698">
      <c r="A698" s="194" t="s">
        <v>1586</v>
      </c>
      <c r="B698" s="195">
        <v>44890.0</v>
      </c>
      <c r="C698" s="192">
        <v>5.8165E7</v>
      </c>
      <c r="D698" s="192">
        <v>0.0</v>
      </c>
      <c r="E698" s="192">
        <v>0.0</v>
      </c>
      <c r="F698" s="192">
        <v>5.75E7</v>
      </c>
      <c r="G698" s="192"/>
      <c r="H698" s="192">
        <v>0.0</v>
      </c>
      <c r="I698" s="192">
        <v>1.15665E8</v>
      </c>
      <c r="J698" s="192">
        <v>1.15665E8</v>
      </c>
    </row>
    <row r="699">
      <c r="A699" s="194" t="s">
        <v>1586</v>
      </c>
      <c r="B699" s="195">
        <v>44891.0</v>
      </c>
      <c r="C699" s="192">
        <v>8.35E7</v>
      </c>
      <c r="D699" s="192">
        <v>0.0</v>
      </c>
      <c r="E699" s="192">
        <v>0.0</v>
      </c>
      <c r="F699" s="192">
        <v>3.95E7</v>
      </c>
      <c r="G699" s="192"/>
      <c r="H699" s="192">
        <v>0.0</v>
      </c>
      <c r="I699" s="192">
        <v>1.23E8</v>
      </c>
      <c r="J699" s="192">
        <v>1.23E8</v>
      </c>
    </row>
    <row r="700">
      <c r="A700" s="194" t="s">
        <v>1586</v>
      </c>
      <c r="B700" s="195">
        <v>44892.0</v>
      </c>
      <c r="C700" s="192">
        <v>2.931E7</v>
      </c>
      <c r="D700" s="192">
        <v>0.0</v>
      </c>
      <c r="E700" s="192">
        <v>0.0</v>
      </c>
      <c r="F700" s="192">
        <v>1.435E7</v>
      </c>
      <c r="G700" s="192"/>
      <c r="H700" s="192">
        <v>0.0</v>
      </c>
      <c r="I700" s="192">
        <v>4.366E7</v>
      </c>
      <c r="J700" s="192">
        <v>4.366E7</v>
      </c>
    </row>
    <row r="701">
      <c r="A701" s="194" t="s">
        <v>1586</v>
      </c>
      <c r="B701" s="195">
        <v>44893.0</v>
      </c>
      <c r="C701" s="192">
        <v>6.41E7</v>
      </c>
      <c r="D701" s="192">
        <v>0.0</v>
      </c>
      <c r="E701" s="192">
        <v>0.0</v>
      </c>
      <c r="F701" s="192">
        <v>2.397E7</v>
      </c>
      <c r="G701" s="192"/>
      <c r="H701" s="192">
        <v>0.0</v>
      </c>
      <c r="I701" s="192">
        <v>8.807E7</v>
      </c>
      <c r="J701" s="192">
        <v>8.807E7</v>
      </c>
    </row>
    <row r="702">
      <c r="A702" s="194" t="s">
        <v>1586</v>
      </c>
      <c r="B702" s="198">
        <v>44894.0</v>
      </c>
      <c r="C702" s="192">
        <v>1.58836E8</v>
      </c>
      <c r="D702" s="192">
        <v>3.25E7</v>
      </c>
      <c r="E702" s="192">
        <v>3.198E7</v>
      </c>
      <c r="F702" s="192">
        <v>5.4E7</v>
      </c>
      <c r="G702" s="192"/>
      <c r="H702" s="192">
        <v>0.0</v>
      </c>
      <c r="I702" s="192">
        <v>2.45336E8</v>
      </c>
      <c r="J702" s="192">
        <v>2.44816E8</v>
      </c>
    </row>
    <row r="703">
      <c r="A703" s="194" t="s">
        <v>1586</v>
      </c>
      <c r="B703" s="198">
        <v>44895.0</v>
      </c>
      <c r="C703" s="192">
        <v>1.023E8</v>
      </c>
      <c r="D703" s="192">
        <v>850000.0</v>
      </c>
      <c r="E703" s="192">
        <v>836400.0</v>
      </c>
      <c r="F703" s="192">
        <v>1.7985E7</v>
      </c>
      <c r="G703" s="192"/>
      <c r="H703" s="192">
        <v>3.465E7</v>
      </c>
      <c r="I703" s="192">
        <v>8.6485E7</v>
      </c>
      <c r="J703" s="192">
        <v>8.64714E7</v>
      </c>
    </row>
    <row r="704">
      <c r="A704" s="194" t="s">
        <v>1702</v>
      </c>
      <c r="B704" s="197">
        <v>44896.0</v>
      </c>
      <c r="C704" s="192">
        <v>1.877E8</v>
      </c>
      <c r="D704" s="192">
        <v>8.0E7</v>
      </c>
      <c r="E704" s="192">
        <v>7.872E7</v>
      </c>
      <c r="F704" s="192">
        <v>5.92E7</v>
      </c>
      <c r="G704" s="192"/>
      <c r="H704" s="192">
        <v>0.0</v>
      </c>
      <c r="I704" s="192">
        <v>3.269E8</v>
      </c>
      <c r="J704" s="192">
        <v>3.2562E8</v>
      </c>
    </row>
    <row r="705">
      <c r="A705" s="194" t="s">
        <v>1702</v>
      </c>
      <c r="B705" s="197">
        <v>44897.0</v>
      </c>
      <c r="C705" s="192">
        <v>1.11159E8</v>
      </c>
      <c r="D705" s="192">
        <v>1.92E7</v>
      </c>
      <c r="E705" s="192">
        <v>1.8892E7</v>
      </c>
      <c r="F705" s="192">
        <v>4.9245E7</v>
      </c>
      <c r="G705" s="192"/>
      <c r="H705" s="192">
        <v>0.0</v>
      </c>
      <c r="I705" s="192">
        <v>1.79604E8</v>
      </c>
      <c r="J705" s="192">
        <v>1.79296E8</v>
      </c>
    </row>
    <row r="706">
      <c r="A706" s="194" t="s">
        <v>1702</v>
      </c>
      <c r="B706" s="197">
        <v>44898.0</v>
      </c>
      <c r="C706" s="192">
        <v>7497000.0</v>
      </c>
      <c r="D706" s="192">
        <v>7.76E7</v>
      </c>
      <c r="E706" s="192">
        <v>7.63584E7</v>
      </c>
      <c r="F706" s="192">
        <v>2.3346E7</v>
      </c>
      <c r="G706" s="192"/>
      <c r="H706" s="192">
        <v>0.0</v>
      </c>
      <c r="I706" s="192">
        <v>1.08443E8</v>
      </c>
      <c r="J706" s="192">
        <v>1.072014E8</v>
      </c>
    </row>
    <row r="707">
      <c r="A707" s="194" t="s">
        <v>1702</v>
      </c>
      <c r="B707" s="197">
        <v>44899.0</v>
      </c>
      <c r="C707" s="192">
        <v>2940000.0</v>
      </c>
      <c r="D707" s="192">
        <v>2.3E7</v>
      </c>
      <c r="E707" s="192">
        <v>2.2862E7</v>
      </c>
      <c r="F707" s="192">
        <v>2200000.0</v>
      </c>
      <c r="G707" s="192"/>
      <c r="H707" s="192">
        <v>0.0</v>
      </c>
      <c r="I707" s="192">
        <v>2.814E7</v>
      </c>
      <c r="J707" s="192">
        <v>2.8002E7</v>
      </c>
    </row>
    <row r="708">
      <c r="A708" s="194" t="s">
        <v>1702</v>
      </c>
      <c r="B708" s="197">
        <v>44900.0</v>
      </c>
      <c r="C708" s="192">
        <v>5050000.0</v>
      </c>
      <c r="D708" s="192">
        <v>5.7277E7</v>
      </c>
      <c r="E708" s="192">
        <v>5.6227388E7</v>
      </c>
      <c r="F708" s="192">
        <v>1.49245E7</v>
      </c>
      <c r="G708" s="192"/>
      <c r="H708" s="192">
        <v>0.0</v>
      </c>
      <c r="I708" s="192">
        <v>7.72515E7</v>
      </c>
      <c r="J708" s="192">
        <v>7.6201888E7</v>
      </c>
    </row>
    <row r="709">
      <c r="A709" s="194" t="s">
        <v>1702</v>
      </c>
      <c r="B709" s="197">
        <v>44901.0</v>
      </c>
      <c r="C709" s="192">
        <v>4.92E7</v>
      </c>
      <c r="D709" s="192">
        <v>4000000.0</v>
      </c>
      <c r="E709" s="192">
        <v>3936000.0</v>
      </c>
      <c r="F709" s="192">
        <v>1.169E8</v>
      </c>
      <c r="G709" s="192"/>
      <c r="H709" s="192">
        <v>0.0</v>
      </c>
      <c r="I709" s="192">
        <v>1.701E8</v>
      </c>
      <c r="J709" s="192">
        <v>1.70036E8</v>
      </c>
    </row>
    <row r="710">
      <c r="A710" s="194" t="s">
        <v>1702</v>
      </c>
      <c r="B710" s="197">
        <v>44902.0</v>
      </c>
      <c r="C710" s="192">
        <v>1.45E8</v>
      </c>
      <c r="D710" s="192">
        <v>5.7335E7</v>
      </c>
      <c r="E710" s="192">
        <v>5.644214E7</v>
      </c>
      <c r="F710" s="192">
        <v>5.25E7</v>
      </c>
      <c r="G710" s="192"/>
      <c r="H710" s="192">
        <v>0.0</v>
      </c>
      <c r="I710" s="192">
        <v>2.54835E8</v>
      </c>
      <c r="J710" s="192">
        <v>2.5394214E8</v>
      </c>
    </row>
    <row r="711">
      <c r="A711" s="194" t="s">
        <v>1702</v>
      </c>
      <c r="B711" s="197">
        <v>44903.0</v>
      </c>
      <c r="C711" s="192">
        <v>4.17E7</v>
      </c>
      <c r="D711" s="192">
        <v>4.0613E7</v>
      </c>
      <c r="E711" s="192">
        <v>3.9947192E7</v>
      </c>
      <c r="F711" s="192">
        <v>5.3E7</v>
      </c>
      <c r="G711" s="192"/>
      <c r="H711" s="192">
        <v>0.0</v>
      </c>
      <c r="I711" s="192">
        <v>1.35313E8</v>
      </c>
      <c r="J711" s="192">
        <v>1.34647192E8</v>
      </c>
    </row>
    <row r="712">
      <c r="A712" s="194" t="s">
        <v>1702</v>
      </c>
      <c r="B712" s="197">
        <v>44904.0</v>
      </c>
      <c r="C712" s="192">
        <v>1.066E8</v>
      </c>
      <c r="D712" s="192">
        <v>1.09863E8</v>
      </c>
      <c r="E712" s="192">
        <v>1.08105E8</v>
      </c>
      <c r="F712" s="192">
        <v>6.5818E7</v>
      </c>
      <c r="G712" s="192"/>
      <c r="H712" s="192">
        <v>0.0</v>
      </c>
      <c r="I712" s="192">
        <v>2.82281E8</v>
      </c>
      <c r="J712" s="192">
        <v>2.80523E8</v>
      </c>
    </row>
    <row r="713">
      <c r="A713" s="194" t="s">
        <v>1702</v>
      </c>
      <c r="B713" s="198">
        <v>44905.0</v>
      </c>
      <c r="C713" s="192">
        <v>4.0E7</v>
      </c>
      <c r="D713" s="192">
        <v>500000.0</v>
      </c>
      <c r="E713" s="192">
        <v>492000.0</v>
      </c>
      <c r="F713" s="192">
        <v>1.39183E8</v>
      </c>
      <c r="G713" s="192"/>
      <c r="H713" s="192">
        <v>0.0</v>
      </c>
      <c r="I713" s="192">
        <v>1.79683E8</v>
      </c>
      <c r="J713" s="192">
        <v>1.79675E8</v>
      </c>
    </row>
    <row r="714">
      <c r="A714" s="194" t="s">
        <v>1702</v>
      </c>
      <c r="B714" s="198">
        <v>44906.0</v>
      </c>
      <c r="C714" s="192">
        <v>2500000.0</v>
      </c>
      <c r="D714" s="192">
        <v>2.25E7</v>
      </c>
      <c r="E714" s="192">
        <v>2.2316E7</v>
      </c>
      <c r="F714" s="192">
        <v>0.0</v>
      </c>
      <c r="G714" s="192"/>
      <c r="H714" s="192">
        <v>0.0</v>
      </c>
      <c r="I714" s="192">
        <v>2.5E7</v>
      </c>
      <c r="J714" s="192">
        <v>2.4816E7</v>
      </c>
    </row>
    <row r="715">
      <c r="A715" s="194" t="s">
        <v>1702</v>
      </c>
      <c r="B715" s="198">
        <v>44907.0</v>
      </c>
      <c r="C715" s="192">
        <v>9.195E7</v>
      </c>
      <c r="D715" s="192">
        <v>0.0</v>
      </c>
      <c r="E715" s="192">
        <v>0.0</v>
      </c>
      <c r="F715" s="192">
        <v>1.76275E8</v>
      </c>
      <c r="G715" s="192"/>
      <c r="H715" s="192">
        <v>0.0</v>
      </c>
      <c r="I715" s="192">
        <v>2.68225E8</v>
      </c>
      <c r="J715" s="192">
        <v>2.68225E8</v>
      </c>
    </row>
    <row r="716">
      <c r="A716" s="194" t="s">
        <v>1702</v>
      </c>
      <c r="B716" s="198">
        <v>44908.0</v>
      </c>
      <c r="C716" s="192">
        <v>3.5403E7</v>
      </c>
      <c r="D716" s="192">
        <v>1.834E7</v>
      </c>
      <c r="E716" s="192">
        <v>1.804656E7</v>
      </c>
      <c r="F716" s="192">
        <v>1.2855E8</v>
      </c>
      <c r="G716" s="192"/>
      <c r="H716" s="192">
        <v>0.0</v>
      </c>
      <c r="I716" s="192">
        <v>1.82293E8</v>
      </c>
      <c r="J716" s="192">
        <v>1.8199956E8</v>
      </c>
    </row>
    <row r="717">
      <c r="A717" s="194" t="s">
        <v>1702</v>
      </c>
      <c r="B717" s="198">
        <v>44909.0</v>
      </c>
      <c r="C717" s="192">
        <v>9.7696E7</v>
      </c>
      <c r="D717" s="192">
        <v>3225000.0</v>
      </c>
      <c r="E717" s="192">
        <v>3173400.0</v>
      </c>
      <c r="F717" s="192">
        <v>1.309E8</v>
      </c>
      <c r="G717" s="192"/>
      <c r="H717" s="192">
        <v>0.0</v>
      </c>
      <c r="I717" s="192">
        <v>2.31821E8</v>
      </c>
      <c r="J717" s="192">
        <v>2.317694E8</v>
      </c>
    </row>
    <row r="718">
      <c r="A718" s="194" t="s">
        <v>1702</v>
      </c>
      <c r="B718" s="198">
        <v>44910.0</v>
      </c>
      <c r="C718" s="192">
        <v>4500000.0</v>
      </c>
      <c r="D718" s="192">
        <v>1700000.0</v>
      </c>
      <c r="E718" s="192">
        <v>1672800.0</v>
      </c>
      <c r="F718" s="192">
        <v>1.98935E8</v>
      </c>
      <c r="G718" s="192"/>
      <c r="H718" s="192">
        <v>0.0</v>
      </c>
      <c r="I718" s="192">
        <v>2.05135E8</v>
      </c>
      <c r="J718" s="192">
        <v>2.051078E8</v>
      </c>
    </row>
    <row r="719">
      <c r="A719" s="194" t="s">
        <v>1702</v>
      </c>
      <c r="B719" s="198">
        <v>44911.0</v>
      </c>
      <c r="C719" s="192">
        <v>4.701E7</v>
      </c>
      <c r="D719" s="192">
        <v>0.0</v>
      </c>
      <c r="E719" s="192">
        <v>0.0</v>
      </c>
      <c r="F719" s="192">
        <v>500000.0</v>
      </c>
      <c r="G719" s="192"/>
      <c r="H719" s="192">
        <v>0.0</v>
      </c>
      <c r="I719" s="192">
        <v>4.751E7</v>
      </c>
      <c r="J719" s="192">
        <v>4.751E7</v>
      </c>
    </row>
    <row r="720">
      <c r="A720" s="194" t="s">
        <v>1702</v>
      </c>
      <c r="B720" s="198">
        <v>44912.0</v>
      </c>
      <c r="C720" s="192">
        <v>400000.0</v>
      </c>
      <c r="D720" s="192">
        <v>0.0</v>
      </c>
      <c r="E720" s="192">
        <v>0.0</v>
      </c>
      <c r="F720" s="192">
        <v>350000.0</v>
      </c>
      <c r="G720" s="192"/>
      <c r="H720" s="192">
        <v>0.0</v>
      </c>
      <c r="I720" s="192">
        <v>750000.0</v>
      </c>
      <c r="J720" s="192">
        <v>750000.0</v>
      </c>
    </row>
    <row r="721">
      <c r="A721" s="194" t="s">
        <v>1702</v>
      </c>
      <c r="B721" s="198">
        <v>44913.0</v>
      </c>
      <c r="C721" s="192">
        <v>1.5075E8</v>
      </c>
      <c r="D721" s="192">
        <v>0.0</v>
      </c>
      <c r="E721" s="192">
        <v>0.0</v>
      </c>
      <c r="F721" s="192">
        <v>0.0</v>
      </c>
      <c r="G721" s="192"/>
      <c r="H721" s="192">
        <v>0.0</v>
      </c>
      <c r="I721" s="192">
        <v>1.5075E8</v>
      </c>
      <c r="J721" s="192">
        <v>1.5075E8</v>
      </c>
    </row>
    <row r="722">
      <c r="A722" s="194" t="s">
        <v>1702</v>
      </c>
      <c r="B722" s="198">
        <v>44914.0</v>
      </c>
      <c r="C722" s="192">
        <v>3.14E7</v>
      </c>
      <c r="D722" s="192">
        <v>0.0</v>
      </c>
      <c r="E722" s="192">
        <v>0.0</v>
      </c>
      <c r="F722" s="192">
        <v>350000.0</v>
      </c>
      <c r="G722" s="192"/>
      <c r="H722" s="192">
        <v>0.0</v>
      </c>
      <c r="I722" s="192">
        <v>3.175E7</v>
      </c>
      <c r="J722" s="192">
        <v>3.175E7</v>
      </c>
    </row>
    <row r="723">
      <c r="A723" s="194" t="s">
        <v>1702</v>
      </c>
      <c r="B723" s="198">
        <v>44915.0</v>
      </c>
      <c r="C723" s="192">
        <v>1.78E7</v>
      </c>
      <c r="D723" s="192">
        <v>0.0</v>
      </c>
      <c r="E723" s="192">
        <v>0.0</v>
      </c>
      <c r="F723" s="192">
        <v>5.1E7</v>
      </c>
      <c r="G723" s="192"/>
      <c r="H723" s="192">
        <v>0.0</v>
      </c>
      <c r="I723" s="192">
        <v>6.88E7</v>
      </c>
      <c r="J723" s="192">
        <v>6.88E7</v>
      </c>
    </row>
    <row r="724">
      <c r="A724" s="194" t="s">
        <v>1702</v>
      </c>
      <c r="B724" s="198">
        <v>44916.0</v>
      </c>
      <c r="C724" s="192">
        <v>9.71E7</v>
      </c>
      <c r="D724" s="192">
        <v>2000000.0</v>
      </c>
      <c r="E724" s="192">
        <v>1967600.0</v>
      </c>
      <c r="F724" s="192">
        <v>1.017E8</v>
      </c>
      <c r="G724" s="192"/>
      <c r="H724" s="192">
        <v>0.0</v>
      </c>
      <c r="I724" s="192">
        <v>2.008E8</v>
      </c>
      <c r="J724" s="192">
        <v>2.007676E8</v>
      </c>
    </row>
    <row r="725">
      <c r="A725" s="194" t="s">
        <v>1702</v>
      </c>
      <c r="B725" s="198">
        <v>44917.0</v>
      </c>
      <c r="C725" s="192">
        <v>9.0E7</v>
      </c>
      <c r="D725" s="192">
        <v>0.0</v>
      </c>
      <c r="E725" s="192">
        <v>0.0</v>
      </c>
      <c r="F725" s="192">
        <v>3.656E8</v>
      </c>
      <c r="G725" s="192"/>
      <c r="H725" s="192">
        <v>0.0</v>
      </c>
      <c r="I725" s="192">
        <v>4.556E8</v>
      </c>
      <c r="J725" s="192">
        <v>4.556E8</v>
      </c>
    </row>
    <row r="726">
      <c r="A726" s="194" t="s">
        <v>1702</v>
      </c>
      <c r="B726" s="198">
        <v>44918.0</v>
      </c>
      <c r="C726" s="192">
        <v>4.135E7</v>
      </c>
      <c r="D726" s="192">
        <v>5500000.0</v>
      </c>
      <c r="E726" s="192">
        <v>5443000.0</v>
      </c>
      <c r="F726" s="192">
        <v>1.084E8</v>
      </c>
      <c r="G726" s="192"/>
      <c r="H726" s="192">
        <v>0.0</v>
      </c>
      <c r="I726" s="192">
        <v>1.5525E8</v>
      </c>
      <c r="J726" s="192">
        <v>1.55193E8</v>
      </c>
    </row>
    <row r="727">
      <c r="A727" s="194" t="s">
        <v>1702</v>
      </c>
      <c r="B727" s="198">
        <v>44919.0</v>
      </c>
      <c r="C727" s="192">
        <v>7600000.0</v>
      </c>
      <c r="D727" s="192">
        <v>4.085E7</v>
      </c>
      <c r="E727" s="192">
        <v>4.01964E7</v>
      </c>
      <c r="F727" s="192">
        <v>3.391E7</v>
      </c>
      <c r="G727" s="192"/>
      <c r="H727" s="192">
        <v>0.0</v>
      </c>
      <c r="I727" s="192">
        <v>8.236E7</v>
      </c>
      <c r="J727" s="192">
        <v>8.17064E7</v>
      </c>
    </row>
    <row r="728">
      <c r="A728" s="194" t="s">
        <v>1702</v>
      </c>
      <c r="B728" s="198">
        <v>44920.0</v>
      </c>
      <c r="C728" s="192">
        <v>850000.0</v>
      </c>
      <c r="D728" s="192">
        <v>0.0</v>
      </c>
      <c r="E728" s="192">
        <v>0.0</v>
      </c>
      <c r="F728" s="192">
        <v>1.05E8</v>
      </c>
      <c r="G728" s="192"/>
      <c r="H728" s="192">
        <v>0.0</v>
      </c>
      <c r="I728" s="192">
        <v>1.0585E8</v>
      </c>
      <c r="J728" s="192">
        <v>1.0585E8</v>
      </c>
    </row>
    <row r="729">
      <c r="A729" s="194" t="s">
        <v>1702</v>
      </c>
      <c r="B729" s="198">
        <v>44921.0</v>
      </c>
      <c r="C729" s="192">
        <v>3.9565E8</v>
      </c>
      <c r="D729" s="192">
        <v>2.54E7</v>
      </c>
      <c r="E729" s="192">
        <v>2.49936E7</v>
      </c>
      <c r="F729" s="192">
        <v>3.50822E8</v>
      </c>
      <c r="G729" s="192"/>
      <c r="H729" s="192">
        <v>0.0</v>
      </c>
      <c r="I729" s="192">
        <v>7.71872E8</v>
      </c>
      <c r="J729" s="192">
        <v>7.714656E8</v>
      </c>
    </row>
    <row r="730">
      <c r="A730" s="194" t="s">
        <v>1702</v>
      </c>
      <c r="B730" s="198">
        <v>44922.0</v>
      </c>
      <c r="C730" s="192">
        <v>5.605E7</v>
      </c>
      <c r="D730" s="192">
        <v>1700000.0</v>
      </c>
      <c r="E730" s="192">
        <v>1672800.0</v>
      </c>
      <c r="F730" s="192">
        <v>5.39E7</v>
      </c>
      <c r="G730" s="192"/>
      <c r="H730" s="192">
        <v>0.0</v>
      </c>
      <c r="I730" s="192">
        <v>1.1165E8</v>
      </c>
      <c r="J730" s="192">
        <v>1.116228E8</v>
      </c>
    </row>
    <row r="731">
      <c r="A731" s="194" t="s">
        <v>1702</v>
      </c>
      <c r="B731" s="198">
        <v>44923.0</v>
      </c>
      <c r="C731" s="192">
        <v>9.3317E7</v>
      </c>
      <c r="D731" s="192">
        <v>3.725E7</v>
      </c>
      <c r="E731" s="192">
        <v>3.6659E7</v>
      </c>
      <c r="F731" s="192">
        <v>3.835E7</v>
      </c>
      <c r="G731" s="192"/>
      <c r="H731" s="192">
        <v>0.0</v>
      </c>
      <c r="I731" s="192">
        <v>1.68917E8</v>
      </c>
      <c r="J731" s="192">
        <v>1.68326E8</v>
      </c>
    </row>
    <row r="732">
      <c r="A732" s="194" t="s">
        <v>1702</v>
      </c>
      <c r="B732" s="198">
        <v>44924.0</v>
      </c>
      <c r="C732" s="192">
        <v>1.96311E8</v>
      </c>
      <c r="D732" s="192">
        <v>0.0</v>
      </c>
      <c r="E732" s="192">
        <v>0.0</v>
      </c>
      <c r="F732" s="192">
        <v>1.70261E8</v>
      </c>
      <c r="G732" s="192"/>
      <c r="H732" s="192">
        <v>0.0</v>
      </c>
      <c r="I732" s="192">
        <v>3.66572E8</v>
      </c>
      <c r="J732" s="192">
        <v>3.66572E8</v>
      </c>
    </row>
    <row r="733">
      <c r="A733" s="194" t="s">
        <v>1702</v>
      </c>
      <c r="B733" s="198">
        <v>44925.0</v>
      </c>
      <c r="C733" s="192">
        <v>4.3272E7</v>
      </c>
      <c r="D733" s="192">
        <v>3.512E7</v>
      </c>
      <c r="E733" s="192">
        <v>3.4558E7</v>
      </c>
      <c r="F733" s="192">
        <v>2.0435E8</v>
      </c>
      <c r="G733" s="192"/>
      <c r="H733" s="192">
        <v>0.0</v>
      </c>
      <c r="I733" s="192">
        <v>2.82742E8</v>
      </c>
      <c r="J733" s="192">
        <v>2.8218E8</v>
      </c>
    </row>
    <row r="734">
      <c r="A734" s="194" t="s">
        <v>1702</v>
      </c>
      <c r="B734" s="198">
        <v>44926.0</v>
      </c>
      <c r="C734" s="192">
        <v>1000000.0</v>
      </c>
      <c r="D734" s="192">
        <v>0.0</v>
      </c>
      <c r="E734" s="192">
        <v>0.0</v>
      </c>
      <c r="F734" s="192">
        <v>1.0145E8</v>
      </c>
      <c r="G734" s="192"/>
      <c r="H734" s="192">
        <v>0.0</v>
      </c>
      <c r="I734" s="192">
        <v>1.0245E8</v>
      </c>
      <c r="J734" s="192">
        <v>1.0245E8</v>
      </c>
    </row>
    <row r="735">
      <c r="A735" s="194" t="s">
        <v>1809</v>
      </c>
      <c r="B735" s="197">
        <v>44927.0</v>
      </c>
      <c r="C735" s="192">
        <v>2000000.0</v>
      </c>
      <c r="D735" s="192">
        <v>2500000.0</v>
      </c>
      <c r="E735" s="192">
        <v>2460000.0</v>
      </c>
      <c r="F735" s="192">
        <v>0.0</v>
      </c>
      <c r="G735" s="192"/>
      <c r="H735" s="192">
        <v>0.0</v>
      </c>
      <c r="I735" s="192">
        <v>4500000.0</v>
      </c>
      <c r="J735" s="192">
        <v>4460000.0</v>
      </c>
    </row>
    <row r="736">
      <c r="A736" s="194" t="s">
        <v>1809</v>
      </c>
      <c r="B736" s="197">
        <v>44928.0</v>
      </c>
      <c r="C736" s="192">
        <v>1500000.0</v>
      </c>
      <c r="D736" s="192">
        <v>700000.0</v>
      </c>
      <c r="E736" s="192">
        <v>688800.0</v>
      </c>
      <c r="F736" s="192">
        <v>7.938E7</v>
      </c>
      <c r="G736" s="192"/>
      <c r="H736" s="192">
        <v>0.0</v>
      </c>
      <c r="I736" s="192">
        <v>8.158E7</v>
      </c>
      <c r="J736" s="192">
        <v>8.15688E7</v>
      </c>
    </row>
    <row r="737">
      <c r="A737" s="194" t="s">
        <v>1809</v>
      </c>
      <c r="B737" s="197">
        <v>44929.0</v>
      </c>
      <c r="C737" s="192">
        <v>7.824E7</v>
      </c>
      <c r="D737" s="192">
        <v>4.9894E7</v>
      </c>
      <c r="E737" s="192">
        <v>4.9076E7</v>
      </c>
      <c r="F737" s="192">
        <v>3.0E7</v>
      </c>
      <c r="G737" s="192"/>
      <c r="H737" s="192">
        <v>0.0</v>
      </c>
      <c r="I737" s="192">
        <v>1.58134E8</v>
      </c>
      <c r="J737" s="192">
        <v>1.57316E8</v>
      </c>
    </row>
    <row r="738">
      <c r="A738" s="194" t="s">
        <v>1809</v>
      </c>
      <c r="B738" s="197">
        <v>44930.0</v>
      </c>
      <c r="C738" s="192">
        <v>5.695E7</v>
      </c>
      <c r="D738" s="192">
        <v>0.0</v>
      </c>
      <c r="E738" s="192">
        <v>0.0</v>
      </c>
      <c r="F738" s="192">
        <v>1.82027E8</v>
      </c>
      <c r="G738" s="192"/>
      <c r="H738" s="192">
        <v>0.0</v>
      </c>
      <c r="I738" s="192">
        <v>2.38977E8</v>
      </c>
      <c r="J738" s="192">
        <v>2.38977E8</v>
      </c>
    </row>
    <row r="739">
      <c r="A739" s="194" t="s">
        <v>1809</v>
      </c>
      <c r="B739" s="197">
        <v>44931.0</v>
      </c>
      <c r="C739" s="192">
        <v>6.661E7</v>
      </c>
      <c r="D739" s="192">
        <v>0.0</v>
      </c>
      <c r="E739" s="192">
        <v>0.0</v>
      </c>
      <c r="F739" s="192">
        <v>5.3256E7</v>
      </c>
      <c r="G739" s="192"/>
      <c r="H739" s="192">
        <v>0.0</v>
      </c>
      <c r="I739" s="192">
        <v>1.19866E8</v>
      </c>
      <c r="J739" s="192">
        <v>1.19866E8</v>
      </c>
    </row>
    <row r="740">
      <c r="A740" s="194" t="s">
        <v>1809</v>
      </c>
      <c r="B740" s="197">
        <v>44932.0</v>
      </c>
      <c r="C740" s="192">
        <v>6.29E7</v>
      </c>
      <c r="D740" s="192">
        <v>4.0E7</v>
      </c>
      <c r="E740" s="192">
        <v>3.936E7</v>
      </c>
      <c r="F740" s="192">
        <v>2.6271E7</v>
      </c>
      <c r="G740" s="192"/>
      <c r="H740" s="192">
        <v>0.0</v>
      </c>
      <c r="I740" s="192">
        <v>1.29171E8</v>
      </c>
      <c r="J740" s="192">
        <v>1.28531E8</v>
      </c>
    </row>
    <row r="741">
      <c r="A741" s="194" t="s">
        <v>1809</v>
      </c>
      <c r="B741" s="197">
        <v>44933.0</v>
      </c>
      <c r="C741" s="192">
        <v>1.0875E8</v>
      </c>
      <c r="D741" s="192">
        <v>0.0</v>
      </c>
      <c r="E741" s="192">
        <v>0.0</v>
      </c>
      <c r="F741" s="192">
        <v>5.435E7</v>
      </c>
      <c r="G741" s="192"/>
      <c r="H741" s="192">
        <v>0.0</v>
      </c>
      <c r="I741" s="192">
        <v>1.631E8</v>
      </c>
      <c r="J741" s="192">
        <v>1.631E8</v>
      </c>
    </row>
    <row r="742">
      <c r="A742" s="194" t="s">
        <v>1809</v>
      </c>
      <c r="B742" s="197">
        <v>44934.0</v>
      </c>
      <c r="C742" s="192">
        <v>9.435E7</v>
      </c>
      <c r="D742" s="192">
        <v>2.287E7</v>
      </c>
      <c r="E742" s="192">
        <v>2.270778E7</v>
      </c>
      <c r="F742" s="192">
        <v>1.00916E8</v>
      </c>
      <c r="G742" s="192"/>
      <c r="H742" s="192">
        <v>0.0</v>
      </c>
      <c r="I742" s="192">
        <v>2.18136E8</v>
      </c>
      <c r="J742" s="192">
        <v>2.1797378E8</v>
      </c>
    </row>
    <row r="743">
      <c r="A743" s="194" t="s">
        <v>1809</v>
      </c>
      <c r="B743" s="197">
        <v>44935.0</v>
      </c>
      <c r="C743" s="192">
        <v>2.25813E8</v>
      </c>
      <c r="D743" s="192">
        <v>0.0</v>
      </c>
      <c r="E743" s="192">
        <v>0.0</v>
      </c>
      <c r="F743" s="192">
        <v>7350000.0</v>
      </c>
      <c r="G743" s="192"/>
      <c r="H743" s="192">
        <v>0.0</v>
      </c>
      <c r="I743" s="192">
        <v>2.33163E8</v>
      </c>
      <c r="J743" s="192">
        <v>2.33163E8</v>
      </c>
    </row>
    <row r="744">
      <c r="A744" s="194" t="s">
        <v>1809</v>
      </c>
      <c r="B744" s="197">
        <v>44936.0</v>
      </c>
      <c r="C744" s="192">
        <v>2.56612E8</v>
      </c>
      <c r="D744" s="192">
        <v>0.0</v>
      </c>
      <c r="E744" s="192">
        <v>0.0</v>
      </c>
      <c r="F744" s="192">
        <v>8.56E7</v>
      </c>
      <c r="G744" s="192"/>
      <c r="H744" s="192">
        <v>2.91E7</v>
      </c>
      <c r="I744" s="192">
        <v>3.13112E8</v>
      </c>
      <c r="J744" s="192">
        <v>3.13112E8</v>
      </c>
    </row>
    <row r="745">
      <c r="A745" s="194" t="s">
        <v>1809</v>
      </c>
      <c r="B745" s="197">
        <v>44937.0</v>
      </c>
      <c r="C745" s="192">
        <v>1.2585E8</v>
      </c>
      <c r="D745" s="192">
        <v>2500000.0</v>
      </c>
      <c r="E745" s="192">
        <v>2460000.0</v>
      </c>
      <c r="F745" s="192">
        <v>2.31288E8</v>
      </c>
      <c r="G745" s="192"/>
      <c r="H745" s="192">
        <v>0.0</v>
      </c>
      <c r="I745" s="192">
        <v>3.59638E8</v>
      </c>
      <c r="J745" s="192">
        <v>3.59598E8</v>
      </c>
    </row>
    <row r="746">
      <c r="A746" s="194" t="s">
        <v>1809</v>
      </c>
      <c r="B746" s="197">
        <v>44938.0</v>
      </c>
      <c r="C746" s="192">
        <v>1.31915E8</v>
      </c>
      <c r="D746" s="192">
        <v>700000.0</v>
      </c>
      <c r="E746" s="192">
        <v>688800.0</v>
      </c>
      <c r="F746" s="192">
        <v>1.885E8</v>
      </c>
      <c r="G746" s="192"/>
      <c r="H746" s="192">
        <v>0.0</v>
      </c>
      <c r="I746" s="192">
        <v>3.21115E8</v>
      </c>
      <c r="J746" s="192">
        <v>3.211038E8</v>
      </c>
    </row>
    <row r="747">
      <c r="A747" s="194" t="s">
        <v>1809</v>
      </c>
      <c r="B747" s="197">
        <v>44939.0</v>
      </c>
      <c r="C747" s="192">
        <v>1.87409E8</v>
      </c>
      <c r="D747" s="192">
        <v>0.0</v>
      </c>
      <c r="E747" s="192">
        <v>0.0</v>
      </c>
      <c r="F747" s="192">
        <v>2.93211E8</v>
      </c>
      <c r="G747" s="192"/>
      <c r="H747" s="192">
        <v>0.0</v>
      </c>
      <c r="I747" s="192">
        <v>4.8062E8</v>
      </c>
      <c r="J747" s="192">
        <v>4.8062E8</v>
      </c>
    </row>
    <row r="748">
      <c r="A748" s="194" t="s">
        <v>1809</v>
      </c>
      <c r="B748" s="197">
        <v>44940.0</v>
      </c>
      <c r="C748" s="192">
        <v>1.6935E8</v>
      </c>
      <c r="D748" s="192">
        <v>6800000.0</v>
      </c>
      <c r="E748" s="192">
        <v>6749200.0</v>
      </c>
      <c r="F748" s="192">
        <v>1.1E8</v>
      </c>
      <c r="G748" s="192"/>
      <c r="H748" s="192">
        <v>0.0</v>
      </c>
      <c r="I748" s="192">
        <v>2.8615E8</v>
      </c>
      <c r="J748" s="192">
        <v>2.860992E8</v>
      </c>
    </row>
    <row r="749">
      <c r="A749" s="194" t="s">
        <v>1809</v>
      </c>
      <c r="B749" s="197">
        <v>44941.0</v>
      </c>
      <c r="C749" s="192">
        <v>4.07E7</v>
      </c>
      <c r="D749" s="192">
        <v>7850000.0</v>
      </c>
      <c r="E749" s="192">
        <v>7724000.0</v>
      </c>
      <c r="F749" s="192">
        <v>500000.0</v>
      </c>
      <c r="G749" s="192"/>
      <c r="H749" s="192">
        <v>0.0</v>
      </c>
      <c r="I749" s="192">
        <v>4.905E7</v>
      </c>
      <c r="J749" s="192">
        <v>4.8924E7</v>
      </c>
    </row>
    <row r="750">
      <c r="A750" s="194" t="s">
        <v>1809</v>
      </c>
      <c r="B750" s="197">
        <v>44942.0</v>
      </c>
      <c r="C750" s="192">
        <v>3.21268E8</v>
      </c>
      <c r="D750" s="192">
        <v>9711000.0</v>
      </c>
      <c r="E750" s="192">
        <v>9555624.0</v>
      </c>
      <c r="F750" s="192">
        <v>1.20923E8</v>
      </c>
      <c r="G750" s="192"/>
      <c r="H750" s="192">
        <v>2682000.0</v>
      </c>
      <c r="I750" s="192">
        <v>4.4922E8</v>
      </c>
      <c r="J750" s="192">
        <v>4.49064624E8</v>
      </c>
    </row>
    <row r="751">
      <c r="A751" s="194" t="s">
        <v>1809</v>
      </c>
      <c r="B751" s="197">
        <v>44943.0</v>
      </c>
      <c r="C751" s="192">
        <v>6.34035E7</v>
      </c>
      <c r="D751" s="192">
        <v>1.6056E7</v>
      </c>
      <c r="E751" s="192">
        <v>1.5799104E7</v>
      </c>
      <c r="F751" s="192">
        <v>0.0</v>
      </c>
      <c r="G751" s="192"/>
      <c r="H751" s="192">
        <v>0.0</v>
      </c>
      <c r="I751" s="192">
        <v>7.94595E7</v>
      </c>
      <c r="J751" s="192">
        <v>7.9202604E7</v>
      </c>
    </row>
    <row r="752">
      <c r="A752" s="194" t="s">
        <v>1809</v>
      </c>
      <c r="B752" s="197">
        <v>44944.0</v>
      </c>
      <c r="C752" s="192">
        <v>1.0E7</v>
      </c>
      <c r="D752" s="192">
        <v>0.0</v>
      </c>
      <c r="E752" s="192">
        <v>0.0</v>
      </c>
      <c r="F752" s="192">
        <v>4656000.0</v>
      </c>
      <c r="G752" s="192"/>
      <c r="H752" s="192">
        <v>0.0</v>
      </c>
      <c r="I752" s="192">
        <v>1.4656E7</v>
      </c>
      <c r="J752" s="192">
        <v>1.4656E7</v>
      </c>
    </row>
    <row r="753">
      <c r="A753" s="194" t="s">
        <v>1809</v>
      </c>
      <c r="B753" s="197">
        <v>44945.0</v>
      </c>
      <c r="C753" s="192">
        <v>0.0</v>
      </c>
      <c r="D753" s="192">
        <v>0.0</v>
      </c>
      <c r="E753" s="192">
        <v>0.0</v>
      </c>
      <c r="F753" s="192">
        <v>0.0</v>
      </c>
      <c r="G753" s="192"/>
      <c r="H753" s="192">
        <v>0.0</v>
      </c>
      <c r="I753" s="192">
        <v>0.0</v>
      </c>
      <c r="J753" s="192">
        <v>0.0</v>
      </c>
    </row>
    <row r="754">
      <c r="A754" s="194" t="s">
        <v>1809</v>
      </c>
      <c r="B754" s="197">
        <v>44946.0</v>
      </c>
      <c r="C754" s="192">
        <v>0.0</v>
      </c>
      <c r="D754" s="192">
        <v>0.0</v>
      </c>
      <c r="E754" s="192">
        <v>0.0</v>
      </c>
      <c r="F754" s="192">
        <v>0.0</v>
      </c>
      <c r="G754" s="192"/>
      <c r="H754" s="192">
        <v>0.0</v>
      </c>
      <c r="I754" s="192">
        <v>0.0</v>
      </c>
      <c r="J754" s="192">
        <v>0.0</v>
      </c>
    </row>
    <row r="755">
      <c r="A755" s="194" t="s">
        <v>1809</v>
      </c>
      <c r="B755" s="197">
        <v>44947.0</v>
      </c>
      <c r="C755" s="192">
        <v>0.0</v>
      </c>
      <c r="D755" s="192">
        <v>0.0</v>
      </c>
      <c r="E755" s="192">
        <v>0.0</v>
      </c>
      <c r="F755" s="192">
        <v>0.0</v>
      </c>
      <c r="G755" s="192"/>
      <c r="H755" s="192">
        <v>0.0</v>
      </c>
      <c r="I755" s="192">
        <v>0.0</v>
      </c>
      <c r="J755" s="192">
        <v>0.0</v>
      </c>
    </row>
    <row r="756">
      <c r="A756" s="194" t="s">
        <v>1809</v>
      </c>
      <c r="B756" s="197">
        <v>44948.0</v>
      </c>
      <c r="C756" s="192">
        <v>0.0</v>
      </c>
      <c r="D756" s="192">
        <v>0.0</v>
      </c>
      <c r="E756" s="192">
        <v>0.0</v>
      </c>
      <c r="F756" s="192">
        <v>0.0</v>
      </c>
      <c r="G756" s="192"/>
      <c r="H756" s="192">
        <v>0.0</v>
      </c>
      <c r="I756" s="192">
        <v>0.0</v>
      </c>
      <c r="J756" s="192">
        <v>0.0</v>
      </c>
    </row>
    <row r="757">
      <c r="A757" s="194" t="s">
        <v>1809</v>
      </c>
      <c r="B757" s="197">
        <v>44949.0</v>
      </c>
      <c r="C757" s="192">
        <v>0.0</v>
      </c>
      <c r="D757" s="192">
        <v>0.0</v>
      </c>
      <c r="E757" s="192">
        <v>0.0</v>
      </c>
      <c r="F757" s="192">
        <v>0.0</v>
      </c>
      <c r="G757" s="192"/>
      <c r="H757" s="192">
        <v>0.0</v>
      </c>
      <c r="I757" s="192">
        <v>0.0</v>
      </c>
      <c r="J757" s="192">
        <v>0.0</v>
      </c>
    </row>
    <row r="758">
      <c r="A758" s="194" t="s">
        <v>1809</v>
      </c>
      <c r="B758" s="197">
        <v>44950.0</v>
      </c>
      <c r="C758" s="192">
        <v>0.0</v>
      </c>
      <c r="D758" s="192">
        <v>0.0</v>
      </c>
      <c r="E758" s="192">
        <v>0.0</v>
      </c>
      <c r="F758" s="192">
        <v>0.0</v>
      </c>
      <c r="G758" s="192"/>
      <c r="H758" s="192">
        <v>0.0</v>
      </c>
      <c r="I758" s="192">
        <v>0.0</v>
      </c>
      <c r="J758" s="192">
        <v>0.0</v>
      </c>
    </row>
    <row r="759">
      <c r="A759" s="194" t="s">
        <v>1809</v>
      </c>
      <c r="B759" s="197">
        <v>44951.0</v>
      </c>
      <c r="C759" s="192">
        <v>0.0</v>
      </c>
      <c r="D759" s="192">
        <v>0.0</v>
      </c>
      <c r="E759" s="192">
        <v>0.0</v>
      </c>
      <c r="F759" s="192">
        <v>0.0</v>
      </c>
      <c r="G759" s="192"/>
      <c r="H759" s="192">
        <v>0.0</v>
      </c>
      <c r="I759" s="192">
        <v>0.0</v>
      </c>
      <c r="J759" s="192">
        <v>0.0</v>
      </c>
    </row>
    <row r="760">
      <c r="A760" s="194" t="s">
        <v>1809</v>
      </c>
      <c r="B760" s="197">
        <v>44952.0</v>
      </c>
      <c r="C760" s="192">
        <v>0.0</v>
      </c>
      <c r="D760" s="192">
        <v>0.0</v>
      </c>
      <c r="E760" s="192">
        <v>0.0</v>
      </c>
      <c r="F760" s="192">
        <v>0.0</v>
      </c>
      <c r="G760" s="192"/>
      <c r="H760" s="192">
        <v>0.0</v>
      </c>
      <c r="I760" s="192">
        <v>0.0</v>
      </c>
      <c r="J760" s="192">
        <v>0.0</v>
      </c>
    </row>
    <row r="761">
      <c r="A761" s="194" t="s">
        <v>1809</v>
      </c>
      <c r="B761" s="197">
        <v>44953.0</v>
      </c>
      <c r="C761" s="192">
        <v>0.0</v>
      </c>
      <c r="D761" s="192">
        <v>0.0</v>
      </c>
      <c r="E761" s="192">
        <v>0.0</v>
      </c>
      <c r="F761" s="192">
        <v>0.0</v>
      </c>
      <c r="G761" s="192"/>
      <c r="H761" s="192">
        <v>0.0</v>
      </c>
      <c r="I761" s="192">
        <v>0.0</v>
      </c>
      <c r="J761" s="192">
        <v>0.0</v>
      </c>
    </row>
    <row r="762">
      <c r="A762" s="194" t="s">
        <v>1809</v>
      </c>
      <c r="B762" s="197">
        <v>44954.0</v>
      </c>
      <c r="C762" s="192">
        <v>0.0</v>
      </c>
      <c r="D762" s="192">
        <v>0.0</v>
      </c>
      <c r="E762" s="192">
        <v>0.0</v>
      </c>
      <c r="F762" s="192">
        <v>0.0</v>
      </c>
      <c r="G762" s="192"/>
      <c r="H762" s="192">
        <v>0.0</v>
      </c>
      <c r="I762" s="192">
        <v>0.0</v>
      </c>
      <c r="J762" s="192">
        <v>0.0</v>
      </c>
    </row>
    <row r="763">
      <c r="A763" s="194" t="s">
        <v>1809</v>
      </c>
      <c r="B763" s="197">
        <v>44955.0</v>
      </c>
      <c r="C763" s="192">
        <v>0.0</v>
      </c>
      <c r="D763" s="192">
        <v>0.0</v>
      </c>
      <c r="E763" s="192">
        <v>0.0</v>
      </c>
      <c r="F763" s="192">
        <v>0.0</v>
      </c>
      <c r="G763" s="192"/>
      <c r="H763" s="192">
        <v>0.0</v>
      </c>
      <c r="I763" s="192">
        <v>0.0</v>
      </c>
      <c r="J763" s="192">
        <v>0.0</v>
      </c>
    </row>
    <row r="764">
      <c r="A764" s="194" t="s">
        <v>1809</v>
      </c>
      <c r="B764" s="197">
        <v>44956.0</v>
      </c>
      <c r="C764" s="192">
        <v>0.0</v>
      </c>
      <c r="D764" s="192">
        <v>0.0</v>
      </c>
      <c r="E764" s="192">
        <v>0.0</v>
      </c>
      <c r="F764" s="192">
        <v>0.0</v>
      </c>
      <c r="G764" s="192"/>
      <c r="H764" s="192">
        <v>0.0</v>
      </c>
      <c r="I764" s="192">
        <v>0.0</v>
      </c>
      <c r="J764" s="192">
        <v>0.0</v>
      </c>
    </row>
    <row r="765">
      <c r="A765" s="194" t="s">
        <v>1809</v>
      </c>
      <c r="B765" s="197">
        <v>44957.0</v>
      </c>
      <c r="C765" s="192">
        <v>0.0</v>
      </c>
      <c r="D765" s="192">
        <v>0.0</v>
      </c>
      <c r="E765" s="192">
        <v>0.0</v>
      </c>
      <c r="F765" s="192">
        <v>0.0</v>
      </c>
      <c r="G765" s="192"/>
      <c r="H765" s="192">
        <v>0.0</v>
      </c>
      <c r="I765" s="192">
        <v>0.0</v>
      </c>
      <c r="J765" s="192">
        <v>0.0</v>
      </c>
    </row>
    <row r="766">
      <c r="A766" s="194" t="s">
        <v>1809</v>
      </c>
      <c r="B766" s="197">
        <v>44957.0</v>
      </c>
      <c r="C766" s="192">
        <v>1.547E7</v>
      </c>
      <c r="D766" s="196"/>
      <c r="E766" s="196"/>
      <c r="F766" s="196"/>
      <c r="G766" s="196"/>
      <c r="H766" s="196"/>
      <c r="I766" s="192">
        <v>1.547E7</v>
      </c>
      <c r="J766" s="192">
        <v>1.547E7</v>
      </c>
    </row>
    <row r="767">
      <c r="A767" s="194" t="s">
        <v>1812</v>
      </c>
      <c r="B767" s="197">
        <v>44958.0</v>
      </c>
      <c r="C767" s="192">
        <v>1.72E8</v>
      </c>
      <c r="D767" s="192">
        <v>9350000.0</v>
      </c>
      <c r="E767" s="192">
        <v>9250400.0</v>
      </c>
      <c r="F767" s="192">
        <v>1.3E8</v>
      </c>
      <c r="G767" s="192"/>
      <c r="H767" s="192">
        <v>0.0</v>
      </c>
      <c r="I767" s="192">
        <v>3.1135E8</v>
      </c>
      <c r="J767" s="192">
        <v>3.112504E8</v>
      </c>
    </row>
    <row r="768">
      <c r="A768" s="194" t="s">
        <v>1812</v>
      </c>
      <c r="B768" s="197">
        <v>44959.0</v>
      </c>
      <c r="C768" s="192">
        <v>3.435E7</v>
      </c>
      <c r="D768" s="192">
        <v>2.135E7</v>
      </c>
      <c r="E768" s="192">
        <v>2.09064E7</v>
      </c>
      <c r="F768" s="192">
        <v>2.03E7</v>
      </c>
      <c r="G768" s="192"/>
      <c r="H768" s="192">
        <v>0.0</v>
      </c>
      <c r="I768" s="192">
        <v>7.6E7</v>
      </c>
      <c r="J768" s="192">
        <v>7.55564E7</v>
      </c>
    </row>
    <row r="769">
      <c r="A769" s="194" t="s">
        <v>1812</v>
      </c>
      <c r="B769" s="197">
        <v>44960.0</v>
      </c>
      <c r="C769" s="192">
        <v>2.03737E8</v>
      </c>
      <c r="D769" s="192">
        <v>500000.0</v>
      </c>
      <c r="E769" s="192">
        <v>492000.0</v>
      </c>
      <c r="F769" s="192">
        <v>1.792E8</v>
      </c>
      <c r="G769" s="192"/>
      <c r="H769" s="192">
        <v>1700000.0</v>
      </c>
      <c r="I769" s="192">
        <v>3.81737E8</v>
      </c>
      <c r="J769" s="192">
        <v>3.81729E8</v>
      </c>
    </row>
    <row r="770">
      <c r="A770" s="194" t="s">
        <v>1812</v>
      </c>
      <c r="B770" s="197">
        <v>44961.0</v>
      </c>
      <c r="C770" s="192">
        <v>1.1E8</v>
      </c>
      <c r="D770" s="192">
        <v>1.07997E8</v>
      </c>
      <c r="E770" s="192">
        <v>1.06269E8</v>
      </c>
      <c r="F770" s="192">
        <v>2.855E7</v>
      </c>
      <c r="G770" s="192"/>
      <c r="H770" s="192">
        <v>0.0</v>
      </c>
      <c r="I770" s="192">
        <v>2.46547E8</v>
      </c>
      <c r="J770" s="192">
        <v>2.44819E8</v>
      </c>
    </row>
    <row r="771">
      <c r="A771" s="194" t="s">
        <v>1812</v>
      </c>
      <c r="B771" s="197">
        <v>44962.0</v>
      </c>
      <c r="C771" s="192">
        <v>8.735E7</v>
      </c>
      <c r="D771" s="192">
        <v>2000000.0</v>
      </c>
      <c r="E771" s="192">
        <v>1956000.0</v>
      </c>
      <c r="F771" s="192">
        <v>1.34965E8</v>
      </c>
      <c r="G771" s="192"/>
      <c r="H771" s="192">
        <v>0.0</v>
      </c>
      <c r="I771" s="192">
        <v>2.24315E8</v>
      </c>
      <c r="J771" s="192">
        <v>2.24271E8</v>
      </c>
    </row>
    <row r="772">
      <c r="A772" s="194" t="s">
        <v>1812</v>
      </c>
      <c r="B772" s="197">
        <v>44963.0</v>
      </c>
      <c r="C772" s="192">
        <v>8.4153E7</v>
      </c>
      <c r="D772" s="192">
        <v>1.285E7</v>
      </c>
      <c r="E772" s="192">
        <v>1.27434E7</v>
      </c>
      <c r="F772" s="192">
        <v>2.17645E8</v>
      </c>
      <c r="G772" s="192"/>
      <c r="H772" s="192">
        <v>0.0</v>
      </c>
      <c r="I772" s="192">
        <v>3.14648E8</v>
      </c>
      <c r="J772" s="192">
        <v>3.145414E8</v>
      </c>
    </row>
    <row r="773">
      <c r="A773" s="194" t="s">
        <v>1812</v>
      </c>
      <c r="B773" s="197">
        <v>44964.0</v>
      </c>
      <c r="C773" s="192">
        <v>1.2582E8</v>
      </c>
      <c r="D773" s="192">
        <v>1.1043E8</v>
      </c>
      <c r="E773" s="192">
        <v>1.08670369E8</v>
      </c>
      <c r="F773" s="192">
        <v>1.53328E8</v>
      </c>
      <c r="G773" s="192"/>
      <c r="H773" s="192">
        <v>0.0</v>
      </c>
      <c r="I773" s="192">
        <v>3.89578E8</v>
      </c>
      <c r="J773" s="192">
        <v>3.87818369E8</v>
      </c>
    </row>
    <row r="774">
      <c r="A774" s="194" t="s">
        <v>1812</v>
      </c>
      <c r="B774" s="197">
        <v>44965.0</v>
      </c>
      <c r="C774" s="192">
        <v>1.634505E8</v>
      </c>
      <c r="D774" s="192">
        <v>4.8236E7</v>
      </c>
      <c r="E774" s="192">
        <v>4.7656584E7</v>
      </c>
      <c r="F774" s="192">
        <v>3.905E7</v>
      </c>
      <c r="G774" s="192"/>
      <c r="H774" s="192">
        <v>0.0</v>
      </c>
      <c r="I774" s="192">
        <v>2.507365E8</v>
      </c>
      <c r="J774" s="192">
        <v>2.50157084E8</v>
      </c>
    </row>
    <row r="775">
      <c r="A775" s="194" t="s">
        <v>1812</v>
      </c>
      <c r="B775" s="197">
        <v>44966.0</v>
      </c>
      <c r="C775" s="192">
        <v>9.5415E7</v>
      </c>
      <c r="D775" s="192">
        <v>4900000.0</v>
      </c>
      <c r="E775" s="192">
        <v>4821600.0</v>
      </c>
      <c r="F775" s="192">
        <v>0.0</v>
      </c>
      <c r="G775" s="192"/>
      <c r="H775" s="192">
        <v>1.242E7</v>
      </c>
      <c r="I775" s="192">
        <v>8.7895E7</v>
      </c>
      <c r="J775" s="192">
        <v>8.78166E7</v>
      </c>
    </row>
    <row r="776">
      <c r="A776" s="194" t="s">
        <v>1812</v>
      </c>
      <c r="B776" s="197">
        <v>44967.0</v>
      </c>
      <c r="C776" s="192">
        <v>9.35E7</v>
      </c>
      <c r="D776" s="192">
        <v>4.935E7</v>
      </c>
      <c r="E776" s="192">
        <v>4.85604E7</v>
      </c>
      <c r="F776" s="192">
        <v>7.43E7</v>
      </c>
      <c r="G776" s="192"/>
      <c r="H776" s="192">
        <v>8145000.0</v>
      </c>
      <c r="I776" s="192">
        <v>2.09005E8</v>
      </c>
      <c r="J776" s="192">
        <v>2.082154E8</v>
      </c>
    </row>
    <row r="777">
      <c r="A777" s="194" t="s">
        <v>1812</v>
      </c>
      <c r="B777" s="197">
        <v>44968.0</v>
      </c>
      <c r="C777" s="192">
        <v>7.9276E7</v>
      </c>
      <c r="D777" s="192">
        <v>6100000.0</v>
      </c>
      <c r="E777" s="192">
        <v>6038400.0</v>
      </c>
      <c r="F777" s="192">
        <v>2350000.0</v>
      </c>
      <c r="G777" s="192"/>
      <c r="H777" s="192">
        <v>0.0</v>
      </c>
      <c r="I777" s="192">
        <v>8.7726E7</v>
      </c>
      <c r="J777" s="192">
        <v>8.76644E7</v>
      </c>
    </row>
    <row r="778">
      <c r="A778" s="194" t="s">
        <v>1812</v>
      </c>
      <c r="B778" s="197">
        <v>44969.0</v>
      </c>
      <c r="C778" s="192">
        <v>6200000.0</v>
      </c>
      <c r="D778" s="192">
        <v>3.84E7</v>
      </c>
      <c r="E778" s="192">
        <v>3.81888E7</v>
      </c>
      <c r="F778" s="192">
        <v>1.041E8</v>
      </c>
      <c r="G778" s="192"/>
      <c r="H778" s="192">
        <v>0.0</v>
      </c>
      <c r="I778" s="192">
        <v>1.487E8</v>
      </c>
      <c r="J778" s="192">
        <v>1.484888E8</v>
      </c>
    </row>
    <row r="779">
      <c r="A779" s="194" t="s">
        <v>1812</v>
      </c>
      <c r="B779" s="197">
        <v>44970.0</v>
      </c>
      <c r="C779" s="192">
        <v>3.955E7</v>
      </c>
      <c r="D779" s="192">
        <v>1.18E8</v>
      </c>
      <c r="E779" s="192">
        <v>1.16111112E8</v>
      </c>
      <c r="F779" s="192">
        <v>2.5E7</v>
      </c>
      <c r="G779" s="192"/>
      <c r="H779" s="192">
        <v>5000000.0</v>
      </c>
      <c r="I779" s="192">
        <v>1.7755E8</v>
      </c>
      <c r="J779" s="192">
        <v>1.75661112E8</v>
      </c>
    </row>
    <row r="780">
      <c r="A780" s="194" t="s">
        <v>1812</v>
      </c>
      <c r="B780" s="197">
        <v>44971.0</v>
      </c>
      <c r="C780" s="192">
        <v>3.7404E7</v>
      </c>
      <c r="D780" s="192">
        <v>1.545E8</v>
      </c>
      <c r="E780" s="192">
        <v>1.52018E8</v>
      </c>
      <c r="F780" s="192">
        <v>3.7E7</v>
      </c>
      <c r="G780" s="192"/>
      <c r="H780" s="192">
        <v>9000000.0</v>
      </c>
      <c r="I780" s="192">
        <v>2.19904E8</v>
      </c>
      <c r="J780" s="192">
        <v>2.17422E8</v>
      </c>
    </row>
    <row r="781">
      <c r="A781" s="194" t="s">
        <v>1812</v>
      </c>
      <c r="B781" s="197">
        <v>44972.0</v>
      </c>
      <c r="C781" s="192">
        <v>2.09E7</v>
      </c>
      <c r="D781" s="192">
        <v>2.0325E7</v>
      </c>
      <c r="E781" s="192">
        <v>1.99998E7</v>
      </c>
      <c r="F781" s="192">
        <v>1.5E8</v>
      </c>
      <c r="G781" s="192"/>
      <c r="H781" s="192">
        <v>1.96E7</v>
      </c>
      <c r="I781" s="192">
        <v>1.71625E8</v>
      </c>
      <c r="J781" s="192">
        <v>1.712998E8</v>
      </c>
    </row>
    <row r="782">
      <c r="A782" s="194" t="s">
        <v>1812</v>
      </c>
      <c r="B782" s="197">
        <v>44973.0</v>
      </c>
      <c r="C782" s="192">
        <v>3.0525E7</v>
      </c>
      <c r="D782" s="192">
        <v>7.755E7</v>
      </c>
      <c r="E782" s="192">
        <v>7.63127E7</v>
      </c>
      <c r="F782" s="192">
        <v>7000000.0</v>
      </c>
      <c r="G782" s="192"/>
      <c r="H782" s="192">
        <v>5000000.0</v>
      </c>
      <c r="I782" s="192">
        <v>1.10075E8</v>
      </c>
      <c r="J782" s="192">
        <v>1.088377E8</v>
      </c>
    </row>
    <row r="783">
      <c r="A783" s="194" t="s">
        <v>1812</v>
      </c>
      <c r="B783" s="197">
        <v>44974.0</v>
      </c>
      <c r="C783" s="192">
        <v>7.1725E7</v>
      </c>
      <c r="D783" s="192">
        <v>4000000.0</v>
      </c>
      <c r="E783" s="192">
        <v>3936000.0</v>
      </c>
      <c r="F783" s="192">
        <v>4.5E7</v>
      </c>
      <c r="G783" s="192"/>
      <c r="H783" s="192">
        <v>0.0</v>
      </c>
      <c r="I783" s="192">
        <v>1.20725E8</v>
      </c>
      <c r="J783" s="192">
        <v>1.20661E8</v>
      </c>
    </row>
    <row r="784">
      <c r="A784" s="194" t="s">
        <v>1812</v>
      </c>
      <c r="B784" s="197">
        <v>44975.0</v>
      </c>
      <c r="C784" s="192">
        <v>1.22074E8</v>
      </c>
      <c r="D784" s="192">
        <v>0.0</v>
      </c>
      <c r="E784" s="192">
        <v>0.0</v>
      </c>
      <c r="F784" s="192">
        <v>0.0</v>
      </c>
      <c r="G784" s="192"/>
      <c r="H784" s="192">
        <v>0.0</v>
      </c>
      <c r="I784" s="192">
        <v>1.22074E8</v>
      </c>
      <c r="J784" s="192">
        <v>1.22074E8</v>
      </c>
    </row>
    <row r="785">
      <c r="A785" s="194" t="s">
        <v>1812</v>
      </c>
      <c r="B785" s="197">
        <v>44976.0</v>
      </c>
      <c r="C785" s="192">
        <v>1.3805E8</v>
      </c>
      <c r="D785" s="192">
        <v>1.06637E8</v>
      </c>
      <c r="E785" s="192">
        <v>1.05092178E8</v>
      </c>
      <c r="F785" s="192">
        <v>1.63E7</v>
      </c>
      <c r="G785" s="192"/>
      <c r="H785" s="192">
        <v>0.0</v>
      </c>
      <c r="I785" s="192">
        <v>2.60987E8</v>
      </c>
      <c r="J785" s="192">
        <v>2.59442178E8</v>
      </c>
    </row>
    <row r="786">
      <c r="A786" s="194" t="s">
        <v>1812</v>
      </c>
      <c r="B786" s="197">
        <v>44977.0</v>
      </c>
      <c r="C786" s="192">
        <v>3.115E8</v>
      </c>
      <c r="D786" s="192">
        <v>4.4488E7</v>
      </c>
      <c r="E786" s="192">
        <v>4.3776192E7</v>
      </c>
      <c r="F786" s="192">
        <v>3.37E8</v>
      </c>
      <c r="G786" s="192"/>
      <c r="H786" s="192">
        <v>0.0</v>
      </c>
      <c r="I786" s="192">
        <v>6.92988E8</v>
      </c>
      <c r="J786" s="192">
        <v>6.92276192E8</v>
      </c>
    </row>
    <row r="787">
      <c r="A787" s="194" t="s">
        <v>1812</v>
      </c>
      <c r="B787" s="197">
        <v>44978.0</v>
      </c>
      <c r="C787" s="192">
        <v>9.238E7</v>
      </c>
      <c r="D787" s="192">
        <v>9.95E7</v>
      </c>
      <c r="E787" s="192">
        <v>9.79188E7</v>
      </c>
      <c r="F787" s="192">
        <v>1.31628E8</v>
      </c>
      <c r="G787" s="192"/>
      <c r="H787" s="192">
        <v>0.0</v>
      </c>
      <c r="I787" s="192">
        <v>3.23508E8</v>
      </c>
      <c r="J787" s="192">
        <v>3.219268E8</v>
      </c>
    </row>
    <row r="788">
      <c r="A788" s="194" t="s">
        <v>1812</v>
      </c>
      <c r="B788" s="197">
        <v>44979.0</v>
      </c>
      <c r="C788" s="192">
        <v>1.08604E8</v>
      </c>
      <c r="D788" s="192">
        <v>0.0</v>
      </c>
      <c r="E788" s="192">
        <v>0.0</v>
      </c>
      <c r="F788" s="192">
        <v>1.6474E8</v>
      </c>
      <c r="G788" s="192"/>
      <c r="H788" s="192">
        <v>0.0</v>
      </c>
      <c r="I788" s="192">
        <v>2.73344E8</v>
      </c>
      <c r="J788" s="192">
        <v>2.73344E8</v>
      </c>
    </row>
    <row r="789">
      <c r="A789" s="194" t="s">
        <v>1812</v>
      </c>
      <c r="B789" s="197">
        <v>44980.0</v>
      </c>
      <c r="C789" s="192">
        <v>100000.0</v>
      </c>
      <c r="D789" s="192">
        <v>2.27187E8</v>
      </c>
      <c r="E789" s="192">
        <v>2.23614408E8</v>
      </c>
      <c r="F789" s="192">
        <v>1.2989E8</v>
      </c>
      <c r="G789" s="192"/>
      <c r="H789" s="192">
        <v>0.0</v>
      </c>
      <c r="I789" s="192">
        <v>3.57177E8</v>
      </c>
      <c r="J789" s="192">
        <v>3.53604408E8</v>
      </c>
    </row>
    <row r="790">
      <c r="A790" s="194" t="s">
        <v>1812</v>
      </c>
      <c r="B790" s="197">
        <v>44981.0</v>
      </c>
      <c r="C790" s="192">
        <v>4.105E7</v>
      </c>
      <c r="D790" s="192">
        <v>3.04E7</v>
      </c>
      <c r="E790" s="192">
        <v>2.99122E7</v>
      </c>
      <c r="F790" s="192">
        <v>6.6E7</v>
      </c>
      <c r="G790" s="192"/>
      <c r="H790" s="192">
        <v>0.0</v>
      </c>
      <c r="I790" s="192">
        <v>1.3745E8</v>
      </c>
      <c r="J790" s="192">
        <v>1.369622E8</v>
      </c>
    </row>
    <row r="791">
      <c r="A791" s="194" t="s">
        <v>1812</v>
      </c>
      <c r="B791" s="197">
        <v>44982.0</v>
      </c>
      <c r="C791" s="192">
        <v>7.64E7</v>
      </c>
      <c r="D791" s="192">
        <v>0.0</v>
      </c>
      <c r="E791" s="192">
        <v>0.0</v>
      </c>
      <c r="F791" s="192">
        <v>4000000.0</v>
      </c>
      <c r="G791" s="192"/>
      <c r="H791" s="192">
        <v>0.0</v>
      </c>
      <c r="I791" s="192">
        <v>8.04E7</v>
      </c>
      <c r="J791" s="192">
        <v>8.04E7</v>
      </c>
    </row>
    <row r="792">
      <c r="A792" s="194" t="s">
        <v>1812</v>
      </c>
      <c r="B792" s="197">
        <v>44983.0</v>
      </c>
      <c r="C792" s="192">
        <v>8.07E7</v>
      </c>
      <c r="D792" s="192">
        <v>3850000.0</v>
      </c>
      <c r="E792" s="192">
        <v>2791900.0</v>
      </c>
      <c r="F792" s="192">
        <v>1500000.0</v>
      </c>
      <c r="G792" s="192"/>
      <c r="H792" s="192">
        <v>0.0</v>
      </c>
      <c r="I792" s="192">
        <v>8.605E7</v>
      </c>
      <c r="J792" s="192">
        <v>8.49919E7</v>
      </c>
    </row>
    <row r="793">
      <c r="A793" s="194" t="s">
        <v>1812</v>
      </c>
      <c r="B793" s="197">
        <v>44984.0</v>
      </c>
      <c r="C793" s="192">
        <v>1619000.0</v>
      </c>
      <c r="D793" s="192">
        <v>0.0</v>
      </c>
      <c r="E793" s="192">
        <v>0.0</v>
      </c>
      <c r="F793" s="192">
        <v>1571000.0</v>
      </c>
      <c r="G793" s="192"/>
      <c r="H793" s="192">
        <v>0.0</v>
      </c>
      <c r="I793" s="192">
        <v>3190000.0</v>
      </c>
      <c r="J793" s="192">
        <v>3190000.0</v>
      </c>
    </row>
    <row r="794">
      <c r="A794" s="194" t="s">
        <v>1812</v>
      </c>
      <c r="B794" s="197">
        <v>44985.0</v>
      </c>
      <c r="C794" s="192">
        <v>1.74149E8</v>
      </c>
      <c r="D794" s="192">
        <v>4.0E7</v>
      </c>
      <c r="E794" s="192">
        <v>3.926E7</v>
      </c>
      <c r="F794" s="192">
        <v>6191000.0</v>
      </c>
      <c r="G794" s="192"/>
      <c r="H794" s="192">
        <v>0.0</v>
      </c>
      <c r="I794" s="192">
        <v>2.2034E8</v>
      </c>
      <c r="J794" s="192">
        <v>2.196E8</v>
      </c>
    </row>
    <row r="795">
      <c r="A795" s="194" t="s">
        <v>1812</v>
      </c>
      <c r="B795" s="197">
        <v>44958.0</v>
      </c>
      <c r="C795" s="192">
        <v>1.433E8</v>
      </c>
      <c r="D795" s="196"/>
      <c r="E795" s="196"/>
      <c r="F795" s="196"/>
      <c r="G795" s="196"/>
      <c r="H795" s="196"/>
      <c r="I795" s="192">
        <v>1.433E8</v>
      </c>
      <c r="J795" s="192">
        <v>1.433E8</v>
      </c>
    </row>
    <row r="796">
      <c r="A796" s="194" t="s">
        <v>1815</v>
      </c>
      <c r="B796" s="197">
        <v>44986.0</v>
      </c>
      <c r="C796" s="192">
        <v>9406000.0</v>
      </c>
      <c r="D796" s="192">
        <v>0.0</v>
      </c>
      <c r="E796" s="192">
        <v>0.0</v>
      </c>
      <c r="F796" s="192">
        <v>1.3E8</v>
      </c>
      <c r="G796" s="192"/>
      <c r="H796" s="192">
        <v>0.0</v>
      </c>
      <c r="I796" s="192">
        <v>1.39406E8</v>
      </c>
      <c r="J796" s="192">
        <v>1.39406E8</v>
      </c>
    </row>
    <row r="797">
      <c r="A797" s="194" t="s">
        <v>1815</v>
      </c>
      <c r="B797" s="197">
        <v>44987.0</v>
      </c>
      <c r="C797" s="192">
        <v>2.42663E8</v>
      </c>
      <c r="D797" s="192">
        <v>850000.0</v>
      </c>
      <c r="E797" s="192">
        <v>836400.0</v>
      </c>
      <c r="F797" s="192">
        <v>0.0</v>
      </c>
      <c r="G797" s="192"/>
      <c r="H797" s="192">
        <v>0.0</v>
      </c>
      <c r="I797" s="192">
        <v>2.43513E8</v>
      </c>
      <c r="J797" s="192">
        <v>2.434994E8</v>
      </c>
    </row>
    <row r="798">
      <c r="A798" s="194" t="s">
        <v>1815</v>
      </c>
      <c r="B798" s="197">
        <v>44988.0</v>
      </c>
      <c r="C798" s="192">
        <v>7.5E7</v>
      </c>
      <c r="D798" s="192">
        <v>9.64E7</v>
      </c>
      <c r="E798" s="192">
        <v>9.48716E7</v>
      </c>
      <c r="F798" s="192">
        <v>5.4282E7</v>
      </c>
      <c r="G798" s="192"/>
      <c r="H798" s="192">
        <v>5000000.0</v>
      </c>
      <c r="I798" s="192">
        <v>2.20682E8</v>
      </c>
      <c r="J798" s="192">
        <v>2.191536E8</v>
      </c>
    </row>
    <row r="799">
      <c r="A799" s="194" t="s">
        <v>1815</v>
      </c>
      <c r="B799" s="197">
        <v>44989.0</v>
      </c>
      <c r="C799" s="192">
        <v>2.1505E8</v>
      </c>
      <c r="D799" s="192">
        <v>0.0</v>
      </c>
      <c r="E799" s="192">
        <v>0.0</v>
      </c>
      <c r="F799" s="192">
        <v>6540000.0</v>
      </c>
      <c r="G799" s="192"/>
      <c r="H799" s="192">
        <v>0.0</v>
      </c>
      <c r="I799" s="192">
        <v>2.2159E8</v>
      </c>
      <c r="J799" s="192">
        <v>2.2159E8</v>
      </c>
    </row>
    <row r="800">
      <c r="A800" s="194" t="s">
        <v>1815</v>
      </c>
      <c r="B800" s="197">
        <v>44990.0</v>
      </c>
      <c r="C800" s="192">
        <v>1.7718E8</v>
      </c>
      <c r="D800" s="192">
        <v>0.0</v>
      </c>
      <c r="E800" s="192">
        <v>0.0</v>
      </c>
      <c r="F800" s="192">
        <v>500000.0</v>
      </c>
      <c r="G800" s="192"/>
      <c r="H800" s="192">
        <v>0.0</v>
      </c>
      <c r="I800" s="192">
        <v>1.7768E8</v>
      </c>
      <c r="J800" s="192">
        <v>1.7768E8</v>
      </c>
    </row>
    <row r="801">
      <c r="A801" s="194" t="s">
        <v>1815</v>
      </c>
      <c r="B801" s="197">
        <v>44991.0</v>
      </c>
      <c r="C801" s="192">
        <v>1.6235E8</v>
      </c>
      <c r="D801" s="192">
        <v>4.5E7</v>
      </c>
      <c r="E801" s="192">
        <v>4.428E7</v>
      </c>
      <c r="F801" s="192">
        <v>1.31718E8</v>
      </c>
      <c r="G801" s="192"/>
      <c r="H801" s="192">
        <v>0.0</v>
      </c>
      <c r="I801" s="192">
        <v>3.39068E8</v>
      </c>
      <c r="J801" s="192">
        <v>3.38348E8</v>
      </c>
    </row>
    <row r="802">
      <c r="A802" s="194" t="s">
        <v>1815</v>
      </c>
      <c r="B802" s="197">
        <v>44992.0</v>
      </c>
      <c r="C802" s="192">
        <v>1.36749E8</v>
      </c>
      <c r="D802" s="192">
        <v>1.7099E7</v>
      </c>
      <c r="E802" s="192">
        <v>1.6825416E7</v>
      </c>
      <c r="F802" s="192">
        <v>0.0</v>
      </c>
      <c r="G802" s="192"/>
      <c r="H802" s="192">
        <v>5130000.0</v>
      </c>
      <c r="I802" s="192">
        <v>1.48718E8</v>
      </c>
      <c r="J802" s="192">
        <v>1.48444416E8</v>
      </c>
    </row>
    <row r="803">
      <c r="A803" s="194" t="s">
        <v>1815</v>
      </c>
      <c r="B803" s="197">
        <v>44993.0</v>
      </c>
      <c r="C803" s="192">
        <v>2.11235E8</v>
      </c>
      <c r="D803" s="192">
        <v>0.0</v>
      </c>
      <c r="E803" s="192">
        <v>0.0</v>
      </c>
      <c r="F803" s="192">
        <v>350000.0</v>
      </c>
      <c r="G803" s="192"/>
      <c r="H803" s="192">
        <v>350000.0</v>
      </c>
      <c r="I803" s="192">
        <v>2.11235E8</v>
      </c>
      <c r="J803" s="192">
        <v>2.11235E8</v>
      </c>
    </row>
    <row r="804">
      <c r="A804" s="194" t="s">
        <v>1815</v>
      </c>
      <c r="B804" s="197">
        <v>44994.0</v>
      </c>
      <c r="C804" s="192">
        <v>8700000.0</v>
      </c>
      <c r="D804" s="192">
        <v>1.8E7</v>
      </c>
      <c r="E804" s="192">
        <v>1.7712E7</v>
      </c>
      <c r="F804" s="192">
        <v>3400000.0</v>
      </c>
      <c r="G804" s="192"/>
      <c r="H804" s="192">
        <v>0.0</v>
      </c>
      <c r="I804" s="192">
        <v>3.01E7</v>
      </c>
      <c r="J804" s="192">
        <v>2.9812E7</v>
      </c>
    </row>
    <row r="805">
      <c r="A805" s="194" t="s">
        <v>1815</v>
      </c>
      <c r="B805" s="197">
        <v>44995.0</v>
      </c>
      <c r="C805" s="192">
        <v>8.0274E7</v>
      </c>
      <c r="D805" s="192">
        <v>2500000.0</v>
      </c>
      <c r="E805" s="192">
        <v>2485000.0</v>
      </c>
      <c r="F805" s="192">
        <v>4500000.0</v>
      </c>
      <c r="G805" s="192"/>
      <c r="H805" s="192">
        <v>0.0</v>
      </c>
      <c r="I805" s="192">
        <v>8.7274E7</v>
      </c>
      <c r="J805" s="192">
        <v>8.7259E7</v>
      </c>
    </row>
    <row r="806">
      <c r="A806" s="194" t="s">
        <v>1815</v>
      </c>
      <c r="B806" s="197">
        <v>44996.0</v>
      </c>
      <c r="C806" s="192">
        <v>3.48E7</v>
      </c>
      <c r="D806" s="192">
        <v>1.0382E7</v>
      </c>
      <c r="E806" s="192">
        <v>1.0215888E7</v>
      </c>
      <c r="F806" s="192">
        <v>1.233E8</v>
      </c>
      <c r="G806" s="192"/>
      <c r="H806" s="192">
        <v>0.0</v>
      </c>
      <c r="I806" s="192">
        <v>1.68482E8</v>
      </c>
      <c r="J806" s="192">
        <v>1.68315888E8</v>
      </c>
    </row>
    <row r="807">
      <c r="A807" s="194" t="s">
        <v>1815</v>
      </c>
      <c r="B807" s="197">
        <v>44997.0</v>
      </c>
      <c r="C807" s="192">
        <v>1588000.0</v>
      </c>
      <c r="D807" s="192">
        <v>1.2E7</v>
      </c>
      <c r="E807" s="192">
        <v>1.1808E7</v>
      </c>
      <c r="F807" s="192">
        <v>2.71E7</v>
      </c>
      <c r="G807" s="192"/>
      <c r="H807" s="192">
        <v>0.0</v>
      </c>
      <c r="I807" s="192">
        <v>4.0688E7</v>
      </c>
      <c r="J807" s="192">
        <v>4.0496E7</v>
      </c>
    </row>
    <row r="808">
      <c r="A808" s="194" t="s">
        <v>1815</v>
      </c>
      <c r="B808" s="197">
        <v>44998.0</v>
      </c>
      <c r="C808" s="192">
        <v>5.62E7</v>
      </c>
      <c r="D808" s="192">
        <v>1.5035E8</v>
      </c>
      <c r="E808" s="192">
        <v>1.479479E8</v>
      </c>
      <c r="F808" s="192">
        <v>2.2E7</v>
      </c>
      <c r="G808" s="192"/>
      <c r="H808" s="192">
        <v>0.0</v>
      </c>
      <c r="I808" s="192">
        <v>2.2855E8</v>
      </c>
      <c r="J808" s="192">
        <v>2.261479E8</v>
      </c>
    </row>
    <row r="809">
      <c r="A809" s="194" t="s">
        <v>1815</v>
      </c>
      <c r="B809" s="197">
        <v>44999.0</v>
      </c>
      <c r="C809" s="192">
        <v>5.24E7</v>
      </c>
      <c r="D809" s="192">
        <v>0.0</v>
      </c>
      <c r="E809" s="192">
        <v>0.0</v>
      </c>
      <c r="F809" s="192">
        <v>1000000.0</v>
      </c>
      <c r="G809" s="192"/>
      <c r="H809" s="192">
        <v>0.0</v>
      </c>
      <c r="I809" s="192">
        <v>5.34E7</v>
      </c>
      <c r="J809" s="192">
        <v>5.34E7</v>
      </c>
    </row>
    <row r="810">
      <c r="A810" s="194" t="s">
        <v>1815</v>
      </c>
      <c r="B810" s="197">
        <v>45000.0</v>
      </c>
      <c r="C810" s="192">
        <v>2.7E7</v>
      </c>
      <c r="D810" s="192">
        <v>6150000.0</v>
      </c>
      <c r="E810" s="192">
        <v>6060000.0</v>
      </c>
      <c r="F810" s="192">
        <v>4.55E7</v>
      </c>
      <c r="G810" s="192"/>
      <c r="H810" s="192">
        <v>0.0</v>
      </c>
      <c r="I810" s="192">
        <v>7.865E7</v>
      </c>
      <c r="J810" s="192">
        <v>7.856E7</v>
      </c>
    </row>
    <row r="811">
      <c r="A811" s="194" t="s">
        <v>1815</v>
      </c>
      <c r="B811" s="197">
        <v>45001.0</v>
      </c>
      <c r="C811" s="192">
        <v>0.0</v>
      </c>
      <c r="D811" s="192">
        <v>4.765E7</v>
      </c>
      <c r="E811" s="192">
        <v>4.68876E7</v>
      </c>
      <c r="F811" s="192">
        <v>0.0</v>
      </c>
      <c r="G811" s="192"/>
      <c r="H811" s="192">
        <v>0.0</v>
      </c>
      <c r="I811" s="192">
        <v>4.765E7</v>
      </c>
      <c r="J811" s="192">
        <v>4.68876E7</v>
      </c>
    </row>
    <row r="812">
      <c r="A812" s="194" t="s">
        <v>1815</v>
      </c>
      <c r="B812" s="197">
        <v>45002.0</v>
      </c>
      <c r="C812" s="192">
        <v>6.8773E7</v>
      </c>
      <c r="D812" s="192">
        <v>1.14115E7</v>
      </c>
      <c r="E812" s="192">
        <v>1.1228916E7</v>
      </c>
      <c r="F812" s="192">
        <v>1.42E7</v>
      </c>
      <c r="G812" s="192"/>
      <c r="H812" s="192">
        <v>0.0</v>
      </c>
      <c r="I812" s="192">
        <v>9.43845E7</v>
      </c>
      <c r="J812" s="192">
        <v>9.4201916E7</v>
      </c>
    </row>
    <row r="813">
      <c r="A813" s="194" t="s">
        <v>1815</v>
      </c>
      <c r="B813" s="197">
        <v>45003.0</v>
      </c>
      <c r="C813" s="192">
        <v>4.7608E7</v>
      </c>
      <c r="D813" s="192">
        <v>5.1775E7</v>
      </c>
      <c r="E813" s="192">
        <v>5.09054E7</v>
      </c>
      <c r="F813" s="192">
        <v>4.255E7</v>
      </c>
      <c r="G813" s="192"/>
      <c r="H813" s="192">
        <v>0.0</v>
      </c>
      <c r="I813" s="192">
        <v>1.41933E8</v>
      </c>
      <c r="J813" s="192">
        <v>1.410634E8</v>
      </c>
    </row>
    <row r="814">
      <c r="A814" s="194" t="s">
        <v>1815</v>
      </c>
      <c r="B814" s="197">
        <v>45004.0</v>
      </c>
      <c r="C814" s="192">
        <v>1.3604E7</v>
      </c>
      <c r="D814" s="192">
        <v>2.345E7</v>
      </c>
      <c r="E814" s="192">
        <v>2.32448E7</v>
      </c>
      <c r="F814" s="192">
        <v>2.65E7</v>
      </c>
      <c r="G814" s="192"/>
      <c r="H814" s="192">
        <v>0.0</v>
      </c>
      <c r="I814" s="192">
        <v>6.3554E7</v>
      </c>
      <c r="J814" s="192">
        <v>6.33488E7</v>
      </c>
    </row>
    <row r="815">
      <c r="A815" s="194" t="s">
        <v>1815</v>
      </c>
      <c r="B815" s="197">
        <v>45005.0</v>
      </c>
      <c r="C815" s="192">
        <v>1.0386E8</v>
      </c>
      <c r="D815" s="192">
        <v>1.55E8</v>
      </c>
      <c r="E815" s="192">
        <v>1.52945E8</v>
      </c>
      <c r="F815" s="192">
        <v>4.232E7</v>
      </c>
      <c r="G815" s="192"/>
      <c r="H815" s="192">
        <v>0.0</v>
      </c>
      <c r="I815" s="192">
        <v>3.0118E8</v>
      </c>
      <c r="J815" s="192">
        <v>2.99125E8</v>
      </c>
    </row>
    <row r="816">
      <c r="A816" s="194" t="s">
        <v>1815</v>
      </c>
      <c r="B816" s="197">
        <v>45006.0</v>
      </c>
      <c r="C816" s="192">
        <v>7069500.0</v>
      </c>
      <c r="D816" s="192">
        <v>8.2888E7</v>
      </c>
      <c r="E816" s="192">
        <v>8.1944822E7</v>
      </c>
      <c r="F816" s="192">
        <v>1.6445E8</v>
      </c>
      <c r="G816" s="192"/>
      <c r="H816" s="192">
        <v>0.0</v>
      </c>
      <c r="I816" s="192">
        <v>2.544075E8</v>
      </c>
      <c r="J816" s="192">
        <v>2.53464322E8</v>
      </c>
    </row>
    <row r="817">
      <c r="A817" s="194" t="s">
        <v>1815</v>
      </c>
      <c r="B817" s="197">
        <v>45007.0</v>
      </c>
      <c r="C817" s="192">
        <v>1.34775E7</v>
      </c>
      <c r="D817" s="192">
        <v>350000.0</v>
      </c>
      <c r="E817" s="192">
        <v>344400.0</v>
      </c>
      <c r="F817" s="192">
        <v>2.106E8</v>
      </c>
      <c r="G817" s="192"/>
      <c r="H817" s="192">
        <v>0.0</v>
      </c>
      <c r="I817" s="192">
        <v>2.244275E8</v>
      </c>
      <c r="J817" s="192">
        <v>2.244219E8</v>
      </c>
    </row>
    <row r="818">
      <c r="A818" s="194" t="s">
        <v>1815</v>
      </c>
      <c r="B818" s="197">
        <v>45008.0</v>
      </c>
      <c r="C818" s="192">
        <v>6.89E7</v>
      </c>
      <c r="D818" s="192">
        <v>1.29213E8</v>
      </c>
      <c r="E818" s="192">
        <v>1.27324792E8</v>
      </c>
      <c r="F818" s="192">
        <v>5.775E7</v>
      </c>
      <c r="G818" s="192"/>
      <c r="H818" s="192">
        <v>0.0</v>
      </c>
      <c r="I818" s="192">
        <v>2.55863E8</v>
      </c>
      <c r="J818" s="192">
        <v>2.53974792E8</v>
      </c>
    </row>
    <row r="819">
      <c r="A819" s="194" t="s">
        <v>1815</v>
      </c>
      <c r="B819" s="197">
        <v>45009.0</v>
      </c>
      <c r="C819" s="192">
        <v>3.52E7</v>
      </c>
      <c r="D819" s="192">
        <v>9.1E7</v>
      </c>
      <c r="E819" s="192">
        <v>8.9544E7</v>
      </c>
      <c r="F819" s="192">
        <v>7.0869E7</v>
      </c>
      <c r="G819" s="192"/>
      <c r="H819" s="192">
        <v>0.0</v>
      </c>
      <c r="I819" s="192">
        <v>1.97069E8</v>
      </c>
      <c r="J819" s="192">
        <v>1.95613E8</v>
      </c>
    </row>
    <row r="820">
      <c r="A820" s="194" t="s">
        <v>1815</v>
      </c>
      <c r="B820" s="197">
        <v>45010.0</v>
      </c>
      <c r="C820" s="192">
        <v>350000.0</v>
      </c>
      <c r="D820" s="192">
        <v>1.32E7</v>
      </c>
      <c r="E820" s="192">
        <v>1.29888E7</v>
      </c>
      <c r="F820" s="192">
        <v>1.04922E8</v>
      </c>
      <c r="G820" s="192"/>
      <c r="H820" s="192">
        <v>0.0</v>
      </c>
      <c r="I820" s="192">
        <v>1.18472E8</v>
      </c>
      <c r="J820" s="192">
        <v>1.182608E8</v>
      </c>
    </row>
    <row r="821">
      <c r="A821" s="194" t="s">
        <v>1815</v>
      </c>
      <c r="B821" s="197">
        <v>45011.0</v>
      </c>
      <c r="C821" s="192">
        <v>3.255E7</v>
      </c>
      <c r="D821" s="192">
        <v>0.0</v>
      </c>
      <c r="E821" s="192">
        <v>0.0</v>
      </c>
      <c r="F821" s="192">
        <v>1.51E7</v>
      </c>
      <c r="G821" s="192"/>
      <c r="H821" s="192">
        <v>4.5E7</v>
      </c>
      <c r="I821" s="192">
        <v>2650000.0</v>
      </c>
      <c r="J821" s="192">
        <v>2650000.0</v>
      </c>
    </row>
    <row r="822">
      <c r="A822" s="194" t="s">
        <v>1815</v>
      </c>
      <c r="B822" s="197">
        <v>45012.0</v>
      </c>
      <c r="C822" s="192">
        <v>8.336E7</v>
      </c>
      <c r="D822" s="192">
        <v>5.07E7</v>
      </c>
      <c r="E822" s="192">
        <v>4.9888E7</v>
      </c>
      <c r="F822" s="192">
        <v>3.42E7</v>
      </c>
      <c r="G822" s="192"/>
      <c r="H822" s="192">
        <v>0.0</v>
      </c>
      <c r="I822" s="192">
        <v>1.6826E8</v>
      </c>
      <c r="J822" s="192">
        <v>1.67448E8</v>
      </c>
    </row>
    <row r="823">
      <c r="A823" s="194" t="s">
        <v>1815</v>
      </c>
      <c r="B823" s="197">
        <v>45013.0</v>
      </c>
      <c r="C823" s="192">
        <v>7.355E7</v>
      </c>
      <c r="D823" s="192">
        <v>1.0E7</v>
      </c>
      <c r="E823" s="192">
        <v>9840000.0</v>
      </c>
      <c r="F823" s="192">
        <v>1.0035E8</v>
      </c>
      <c r="G823" s="192"/>
      <c r="H823" s="192">
        <v>0.0</v>
      </c>
      <c r="I823" s="192">
        <v>1.839E8</v>
      </c>
      <c r="J823" s="192">
        <v>1.8374E8</v>
      </c>
    </row>
    <row r="824">
      <c r="A824" s="194" t="s">
        <v>1815</v>
      </c>
      <c r="B824" s="197">
        <v>45014.0</v>
      </c>
      <c r="C824" s="192">
        <v>2.74E7</v>
      </c>
      <c r="D824" s="192">
        <v>0.0</v>
      </c>
      <c r="E824" s="192">
        <v>0.0</v>
      </c>
      <c r="F824" s="192">
        <v>2.394E7</v>
      </c>
      <c r="G824" s="192"/>
      <c r="H824" s="192">
        <v>0.0</v>
      </c>
      <c r="I824" s="192">
        <v>5.134E7</v>
      </c>
      <c r="J824" s="192">
        <v>5.134E7</v>
      </c>
    </row>
    <row r="825">
      <c r="A825" s="194" t="s">
        <v>1815</v>
      </c>
      <c r="B825" s="197">
        <v>45015.0</v>
      </c>
      <c r="C825" s="192">
        <v>4.186E7</v>
      </c>
      <c r="D825" s="192">
        <v>1.0892E7</v>
      </c>
      <c r="E825" s="192">
        <v>1.0717728E7</v>
      </c>
      <c r="F825" s="192">
        <v>0.0</v>
      </c>
      <c r="G825" s="192"/>
      <c r="H825" s="192">
        <v>0.0</v>
      </c>
      <c r="I825" s="192">
        <v>5.2752E7</v>
      </c>
      <c r="J825" s="192">
        <v>5.2577728E7</v>
      </c>
    </row>
    <row r="826">
      <c r="A826" s="194" t="s">
        <v>1815</v>
      </c>
      <c r="B826" s="197">
        <v>45016.0</v>
      </c>
      <c r="C826" s="192">
        <v>6.0E7</v>
      </c>
      <c r="D826" s="196"/>
      <c r="E826" s="196"/>
      <c r="F826" s="196"/>
      <c r="G826" s="196"/>
      <c r="H826" s="196"/>
      <c r="I826" s="192">
        <v>6.0E7</v>
      </c>
      <c r="J826" s="192">
        <v>6.0E7</v>
      </c>
    </row>
    <row r="827">
      <c r="A827" s="194" t="s">
        <v>1815</v>
      </c>
      <c r="B827" s="197">
        <v>45016.0</v>
      </c>
      <c r="C827" s="192">
        <v>0.0</v>
      </c>
      <c r="D827" s="192">
        <v>4.09E7</v>
      </c>
      <c r="E827" s="192">
        <v>3.99306E7</v>
      </c>
      <c r="F827" s="192">
        <v>2.6384E7</v>
      </c>
      <c r="G827" s="192"/>
      <c r="H827" s="192">
        <v>0.0</v>
      </c>
      <c r="I827" s="192">
        <v>6.7284E7</v>
      </c>
      <c r="J827" s="192">
        <v>6.63146E7</v>
      </c>
    </row>
    <row r="828">
      <c r="A828" s="194" t="s">
        <v>1818</v>
      </c>
      <c r="B828" s="197">
        <v>45017.0</v>
      </c>
      <c r="C828" s="192">
        <v>8.0171E7</v>
      </c>
      <c r="D828" s="192">
        <v>2850000.0</v>
      </c>
      <c r="E828" s="192">
        <v>2819400.0</v>
      </c>
      <c r="F828" s="192">
        <v>0.0</v>
      </c>
      <c r="G828" s="192"/>
      <c r="H828" s="192">
        <v>0.0</v>
      </c>
      <c r="I828" s="192">
        <v>8.3021E7</v>
      </c>
      <c r="J828" s="192">
        <v>8.29904E7</v>
      </c>
    </row>
    <row r="829">
      <c r="A829" s="194" t="s">
        <v>1818</v>
      </c>
      <c r="B829" s="197">
        <v>45018.0</v>
      </c>
      <c r="C829" s="192">
        <v>8750000.0</v>
      </c>
      <c r="D829" s="192">
        <v>3.38E7</v>
      </c>
      <c r="E829" s="192">
        <v>3.3548533E7</v>
      </c>
      <c r="F829" s="192">
        <v>1.0306E7</v>
      </c>
      <c r="G829" s="192"/>
      <c r="H829" s="192">
        <v>0.0</v>
      </c>
      <c r="I829" s="192">
        <v>5.2856E7</v>
      </c>
      <c r="J829" s="192">
        <v>5.2604533E7</v>
      </c>
    </row>
    <row r="830">
      <c r="A830" s="194" t="s">
        <v>1818</v>
      </c>
      <c r="B830" s="197">
        <v>45019.0</v>
      </c>
      <c r="C830" s="192">
        <v>1.0469E8</v>
      </c>
      <c r="D830" s="192">
        <v>500000.0</v>
      </c>
      <c r="E830" s="192">
        <v>492000.0</v>
      </c>
      <c r="F830" s="192">
        <v>5.5632E7</v>
      </c>
      <c r="G830" s="192"/>
      <c r="H830" s="192">
        <v>0.0</v>
      </c>
      <c r="I830" s="192">
        <v>1.60822E8</v>
      </c>
      <c r="J830" s="192">
        <v>1.60814E8</v>
      </c>
    </row>
    <row r="831">
      <c r="A831" s="194" t="s">
        <v>1818</v>
      </c>
      <c r="B831" s="197">
        <v>45020.0</v>
      </c>
      <c r="C831" s="192">
        <v>3100000.0</v>
      </c>
      <c r="D831" s="192">
        <v>1.99E7</v>
      </c>
      <c r="E831" s="192">
        <v>1.95816E7</v>
      </c>
      <c r="F831" s="192">
        <v>1.939E7</v>
      </c>
      <c r="G831" s="192"/>
      <c r="H831" s="192">
        <v>9000000.0</v>
      </c>
      <c r="I831" s="192">
        <v>3.339E7</v>
      </c>
      <c r="J831" s="192">
        <v>3.30716E7</v>
      </c>
    </row>
    <row r="832">
      <c r="A832" s="194" t="s">
        <v>1818</v>
      </c>
      <c r="B832" s="197">
        <v>45021.0</v>
      </c>
      <c r="C832" s="192">
        <v>1.38E8</v>
      </c>
      <c r="D832" s="192">
        <v>0.0</v>
      </c>
      <c r="E832" s="192">
        <v>0.0</v>
      </c>
      <c r="F832" s="192">
        <v>1.3637E7</v>
      </c>
      <c r="G832" s="192"/>
      <c r="H832" s="192">
        <v>0.0</v>
      </c>
      <c r="I832" s="192">
        <v>1.51637E8</v>
      </c>
      <c r="J832" s="192">
        <v>1.51637E8</v>
      </c>
    </row>
    <row r="833">
      <c r="A833" s="194" t="s">
        <v>1818</v>
      </c>
      <c r="B833" s="197">
        <v>45022.0</v>
      </c>
      <c r="C833" s="192">
        <v>0.0</v>
      </c>
      <c r="D833" s="192">
        <v>1.725E7</v>
      </c>
      <c r="E833" s="192">
        <v>1.71465E7</v>
      </c>
      <c r="F833" s="192">
        <v>5000000.0</v>
      </c>
      <c r="G833" s="192"/>
      <c r="H833" s="192">
        <v>0.0</v>
      </c>
      <c r="I833" s="192">
        <v>2.225E7</v>
      </c>
      <c r="J833" s="192">
        <v>2.21465E7</v>
      </c>
    </row>
    <row r="834">
      <c r="A834" s="194" t="s">
        <v>1818</v>
      </c>
      <c r="B834" s="197">
        <v>45023.0</v>
      </c>
      <c r="C834" s="192">
        <v>2.3345E7</v>
      </c>
      <c r="D834" s="192">
        <v>350000.0</v>
      </c>
      <c r="E834" s="192">
        <v>344400.0</v>
      </c>
      <c r="F834" s="192">
        <v>1.33186E8</v>
      </c>
      <c r="G834" s="192"/>
      <c r="H834" s="192">
        <v>2735000.0</v>
      </c>
      <c r="I834" s="192">
        <v>1.54146E8</v>
      </c>
      <c r="J834" s="192">
        <v>1.541404E8</v>
      </c>
    </row>
    <row r="835">
      <c r="A835" s="194" t="s">
        <v>1818</v>
      </c>
      <c r="B835" s="197">
        <v>45024.0</v>
      </c>
      <c r="C835" s="192">
        <v>2050000.0</v>
      </c>
      <c r="D835" s="192">
        <v>0.0</v>
      </c>
      <c r="E835" s="192">
        <v>0.0</v>
      </c>
      <c r="F835" s="192">
        <v>5300000.0</v>
      </c>
      <c r="G835" s="192"/>
      <c r="H835" s="192">
        <v>0.0</v>
      </c>
      <c r="I835" s="192">
        <v>7350000.0</v>
      </c>
      <c r="J835" s="192">
        <v>7350000.0</v>
      </c>
    </row>
    <row r="836">
      <c r="A836" s="194" t="s">
        <v>1818</v>
      </c>
      <c r="B836" s="197">
        <v>45025.0</v>
      </c>
      <c r="C836" s="192">
        <v>8350000.0</v>
      </c>
      <c r="D836" s="192">
        <v>1.826E7</v>
      </c>
      <c r="E836" s="192">
        <v>1.796784E7</v>
      </c>
      <c r="F836" s="192">
        <v>850000.0</v>
      </c>
      <c r="G836" s="192"/>
      <c r="H836" s="192">
        <v>0.0</v>
      </c>
      <c r="I836" s="192">
        <v>2.746E7</v>
      </c>
      <c r="J836" s="192">
        <v>2.716784E7</v>
      </c>
    </row>
    <row r="837">
      <c r="A837" s="194" t="s">
        <v>1818</v>
      </c>
      <c r="B837" s="197">
        <v>45026.0</v>
      </c>
      <c r="C837" s="192">
        <v>5000000.0</v>
      </c>
      <c r="D837" s="192">
        <v>700000.0</v>
      </c>
      <c r="E837" s="192">
        <v>688899.0</v>
      </c>
      <c r="F837" s="192">
        <v>3.004E7</v>
      </c>
      <c r="G837" s="192"/>
      <c r="H837" s="192">
        <v>0.0</v>
      </c>
      <c r="I837" s="192">
        <v>3.574E7</v>
      </c>
      <c r="J837" s="192">
        <v>3.5728899E7</v>
      </c>
    </row>
    <row r="838">
      <c r="A838" s="194" t="s">
        <v>1818</v>
      </c>
      <c r="B838" s="197">
        <v>45027.0</v>
      </c>
      <c r="C838" s="192">
        <v>1.5E7</v>
      </c>
      <c r="D838" s="192">
        <v>1.0E7</v>
      </c>
      <c r="E838" s="192">
        <v>9945000.0</v>
      </c>
      <c r="F838" s="192">
        <v>0.0</v>
      </c>
      <c r="G838" s="192"/>
      <c r="H838" s="192">
        <v>0.0</v>
      </c>
      <c r="I838" s="192">
        <v>2.5E7</v>
      </c>
      <c r="J838" s="192">
        <v>2.4945E7</v>
      </c>
    </row>
    <row r="839">
      <c r="A839" s="194" t="s">
        <v>1818</v>
      </c>
      <c r="B839" s="197">
        <v>45028.0</v>
      </c>
      <c r="C839" s="192">
        <v>1.11292E8</v>
      </c>
      <c r="D839" s="192">
        <v>0.0</v>
      </c>
      <c r="E839" s="192">
        <v>0.0</v>
      </c>
      <c r="F839" s="192">
        <v>1.0E7</v>
      </c>
      <c r="G839" s="192"/>
      <c r="H839" s="192">
        <v>0.0</v>
      </c>
      <c r="I839" s="192">
        <v>1.21292E8</v>
      </c>
      <c r="J839" s="192">
        <v>1.21292E8</v>
      </c>
    </row>
    <row r="840">
      <c r="A840" s="194" t="s">
        <v>1818</v>
      </c>
      <c r="B840" s="197">
        <v>45029.0</v>
      </c>
      <c r="C840" s="192">
        <v>3.1703E7</v>
      </c>
      <c r="D840" s="192">
        <v>5000000.0</v>
      </c>
      <c r="E840" s="192">
        <v>4960000.0</v>
      </c>
      <c r="F840" s="192">
        <v>1.5E7</v>
      </c>
      <c r="G840" s="192"/>
      <c r="H840" s="192">
        <v>0.0</v>
      </c>
      <c r="I840" s="192">
        <v>5.1703E7</v>
      </c>
      <c r="J840" s="192">
        <v>5.1663E7</v>
      </c>
    </row>
    <row r="841">
      <c r="A841" s="194" t="s">
        <v>1818</v>
      </c>
      <c r="B841" s="197">
        <v>45030.0</v>
      </c>
      <c r="C841" s="192">
        <v>0.0</v>
      </c>
      <c r="D841" s="192">
        <v>5.303E7</v>
      </c>
      <c r="E841" s="192">
        <v>5.336232E7</v>
      </c>
      <c r="F841" s="192">
        <v>3.53845E7</v>
      </c>
      <c r="G841" s="192"/>
      <c r="H841" s="192">
        <v>0.0</v>
      </c>
      <c r="I841" s="192">
        <v>8.84145E7</v>
      </c>
      <c r="J841" s="192">
        <v>8.874682E7</v>
      </c>
    </row>
    <row r="842">
      <c r="A842" s="194" t="s">
        <v>1818</v>
      </c>
      <c r="B842" s="197">
        <v>45031.0</v>
      </c>
      <c r="C842" s="192">
        <v>1.8E7</v>
      </c>
      <c r="D842" s="192">
        <v>0.0</v>
      </c>
      <c r="E842" s="192">
        <v>0.0</v>
      </c>
      <c r="F842" s="192">
        <v>2.52E7</v>
      </c>
      <c r="G842" s="192"/>
      <c r="H842" s="192">
        <v>0.0</v>
      </c>
      <c r="I842" s="192">
        <v>4.32E7</v>
      </c>
      <c r="J842" s="192">
        <v>4.32E7</v>
      </c>
    </row>
    <row r="843">
      <c r="A843" s="194" t="s">
        <v>1818</v>
      </c>
      <c r="B843" s="197">
        <v>45032.0</v>
      </c>
      <c r="C843" s="192">
        <v>2.2E7</v>
      </c>
      <c r="D843" s="192">
        <v>350000.0</v>
      </c>
      <c r="E843" s="192">
        <v>344400.0</v>
      </c>
      <c r="F843" s="192">
        <v>3.3416E7</v>
      </c>
      <c r="G843" s="192"/>
      <c r="H843" s="192">
        <v>0.0</v>
      </c>
      <c r="I843" s="192">
        <v>5.5766E7</v>
      </c>
      <c r="J843" s="192">
        <v>5.57604E7</v>
      </c>
    </row>
    <row r="844">
      <c r="A844" s="194" t="s">
        <v>1818</v>
      </c>
      <c r="B844" s="197">
        <v>45033.0</v>
      </c>
      <c r="C844" s="192">
        <v>7.9395E7</v>
      </c>
      <c r="D844" s="192">
        <v>2500000.0</v>
      </c>
      <c r="E844" s="192">
        <v>2460000.0</v>
      </c>
      <c r="F844" s="192">
        <v>3.6809E7</v>
      </c>
      <c r="G844" s="192"/>
      <c r="H844" s="192">
        <v>0.0</v>
      </c>
      <c r="I844" s="192">
        <v>1.18704E8</v>
      </c>
      <c r="J844" s="192">
        <v>1.18664E8</v>
      </c>
    </row>
    <row r="845">
      <c r="A845" s="194" t="s">
        <v>1818</v>
      </c>
      <c r="B845" s="197">
        <v>45034.0</v>
      </c>
      <c r="C845" s="192">
        <v>1.231E8</v>
      </c>
      <c r="D845" s="192">
        <v>6.5E7</v>
      </c>
      <c r="E845" s="192">
        <v>6.38E7</v>
      </c>
      <c r="F845" s="192">
        <v>9.845E7</v>
      </c>
      <c r="G845" s="192"/>
      <c r="H845" s="192">
        <v>0.0</v>
      </c>
      <c r="I845" s="192">
        <v>2.8655E8</v>
      </c>
      <c r="J845" s="192">
        <v>2.8535E8</v>
      </c>
    </row>
    <row r="846">
      <c r="A846" s="194" t="s">
        <v>1818</v>
      </c>
      <c r="B846" s="197">
        <v>45035.0</v>
      </c>
      <c r="C846" s="192">
        <v>2.4023E7</v>
      </c>
      <c r="D846" s="192">
        <v>0.0</v>
      </c>
      <c r="E846" s="192">
        <v>0.0</v>
      </c>
      <c r="F846" s="192">
        <v>2.4E7</v>
      </c>
      <c r="G846" s="192"/>
      <c r="H846" s="192">
        <v>0.0</v>
      </c>
      <c r="I846" s="192">
        <v>4.8023E7</v>
      </c>
      <c r="J846" s="192">
        <v>4.8023E7</v>
      </c>
    </row>
    <row r="847">
      <c r="A847" s="194" t="s">
        <v>1818</v>
      </c>
      <c r="B847" s="197">
        <v>45036.0</v>
      </c>
      <c r="C847" s="192">
        <v>2531000.0</v>
      </c>
      <c r="D847" s="192">
        <v>6200000.0</v>
      </c>
      <c r="E847" s="192">
        <v>6100800.0</v>
      </c>
      <c r="F847" s="192">
        <v>500000.0</v>
      </c>
      <c r="G847" s="192"/>
      <c r="H847" s="192">
        <v>0.0</v>
      </c>
      <c r="I847" s="192">
        <v>9231000.0</v>
      </c>
      <c r="J847" s="192">
        <v>9131800.0</v>
      </c>
    </row>
    <row r="848">
      <c r="A848" s="194" t="s">
        <v>1818</v>
      </c>
      <c r="B848" s="197">
        <v>45037.0</v>
      </c>
      <c r="C848" s="192">
        <v>1.10149E8</v>
      </c>
      <c r="D848" s="192">
        <v>350000.0</v>
      </c>
      <c r="E848" s="192">
        <v>343500.0</v>
      </c>
      <c r="F848" s="192">
        <v>1000000.0</v>
      </c>
      <c r="G848" s="192"/>
      <c r="H848" s="192">
        <v>0.0</v>
      </c>
      <c r="I848" s="192">
        <v>1.11499E8</v>
      </c>
      <c r="J848" s="192">
        <v>1.114925E8</v>
      </c>
    </row>
    <row r="849">
      <c r="A849" s="194" t="s">
        <v>1818</v>
      </c>
      <c r="B849" s="197">
        <v>45038.0</v>
      </c>
      <c r="C849" s="192">
        <v>4.0443E7</v>
      </c>
      <c r="D849" s="192">
        <v>7.435E7</v>
      </c>
      <c r="E849" s="192">
        <v>7.316E7</v>
      </c>
      <c r="F849" s="192">
        <v>8.00285E7</v>
      </c>
      <c r="G849" s="192"/>
      <c r="H849" s="192">
        <v>2522000.0</v>
      </c>
      <c r="I849" s="192">
        <v>1.922995E8</v>
      </c>
      <c r="J849" s="192">
        <v>1.911095E8</v>
      </c>
    </row>
    <row r="850">
      <c r="A850" s="194" t="s">
        <v>1818</v>
      </c>
      <c r="B850" s="197">
        <v>45039.0</v>
      </c>
      <c r="C850" s="192">
        <v>3.655E7</v>
      </c>
      <c r="D850" s="192">
        <v>1500000.0</v>
      </c>
      <c r="E850" s="192">
        <v>1491000.0</v>
      </c>
      <c r="F850" s="192">
        <v>5000000.0</v>
      </c>
      <c r="G850" s="192"/>
      <c r="H850" s="192">
        <v>0.0</v>
      </c>
      <c r="I850" s="192">
        <v>4.305E7</v>
      </c>
      <c r="J850" s="192">
        <v>4.3041E7</v>
      </c>
    </row>
    <row r="851">
      <c r="A851" s="194" t="s">
        <v>1818</v>
      </c>
      <c r="B851" s="197">
        <v>45040.0</v>
      </c>
      <c r="C851" s="192">
        <v>1.43616E8</v>
      </c>
      <c r="D851" s="192">
        <v>0.0</v>
      </c>
      <c r="E851" s="192">
        <v>0.0</v>
      </c>
      <c r="F851" s="192">
        <v>2.4E7</v>
      </c>
      <c r="G851" s="192"/>
      <c r="H851" s="192">
        <v>0.0</v>
      </c>
      <c r="I851" s="192">
        <v>1.67616E8</v>
      </c>
      <c r="J851" s="192">
        <v>1.67616E8</v>
      </c>
    </row>
    <row r="852">
      <c r="A852" s="194" t="s">
        <v>1818</v>
      </c>
      <c r="B852" s="197">
        <v>45041.0</v>
      </c>
      <c r="C852" s="192">
        <v>1.8E8</v>
      </c>
      <c r="D852" s="192">
        <v>6.5639E7</v>
      </c>
      <c r="E852" s="192">
        <v>6.4587E7</v>
      </c>
      <c r="F852" s="192">
        <v>6.4025E7</v>
      </c>
      <c r="G852" s="192"/>
      <c r="H852" s="192">
        <v>0.0</v>
      </c>
      <c r="I852" s="192">
        <v>3.09664E8</v>
      </c>
      <c r="J852" s="192">
        <v>3.08612E8</v>
      </c>
    </row>
    <row r="853">
      <c r="A853" s="194" t="s">
        <v>1818</v>
      </c>
      <c r="B853" s="197">
        <v>45042.0</v>
      </c>
      <c r="C853" s="192">
        <v>0.0</v>
      </c>
      <c r="D853" s="192">
        <v>350000.0</v>
      </c>
      <c r="E853" s="192">
        <v>344401.0</v>
      </c>
      <c r="F853" s="192">
        <v>1.73865E7</v>
      </c>
      <c r="G853" s="192"/>
      <c r="H853" s="192">
        <v>0.0</v>
      </c>
      <c r="I853" s="192">
        <v>1.77365E7</v>
      </c>
      <c r="J853" s="192">
        <v>1.7730901E7</v>
      </c>
    </row>
    <row r="854">
      <c r="A854" s="194" t="s">
        <v>1818</v>
      </c>
      <c r="B854" s="197">
        <v>45043.0</v>
      </c>
      <c r="C854" s="192">
        <v>350000.0</v>
      </c>
      <c r="D854" s="192">
        <v>6.544E7</v>
      </c>
      <c r="E854" s="192">
        <v>6.437746E7</v>
      </c>
      <c r="F854" s="192">
        <v>1.2559E8</v>
      </c>
      <c r="G854" s="192"/>
      <c r="H854" s="192">
        <v>0.0</v>
      </c>
      <c r="I854" s="192">
        <v>1.9138E8</v>
      </c>
      <c r="J854" s="192">
        <v>1.9031746E8</v>
      </c>
    </row>
    <row r="855">
      <c r="A855" s="194" t="s">
        <v>1818</v>
      </c>
      <c r="B855" s="197">
        <v>45044.0</v>
      </c>
      <c r="C855" s="192">
        <v>6000000.0</v>
      </c>
      <c r="D855" s="192">
        <v>0.0</v>
      </c>
      <c r="E855" s="192">
        <v>0.0</v>
      </c>
      <c r="F855" s="192">
        <v>1.1E7</v>
      </c>
      <c r="G855" s="192"/>
      <c r="H855" s="192">
        <v>0.0</v>
      </c>
      <c r="I855" s="192">
        <v>1.7E7</v>
      </c>
      <c r="J855" s="192">
        <v>1.7E7</v>
      </c>
    </row>
    <row r="856">
      <c r="A856" s="194" t="s">
        <v>1818</v>
      </c>
      <c r="B856" s="197">
        <v>45045.0</v>
      </c>
      <c r="C856" s="192">
        <v>0.0</v>
      </c>
      <c r="D856" s="192">
        <v>0.0</v>
      </c>
      <c r="E856" s="192">
        <v>0.0</v>
      </c>
      <c r="F856" s="192">
        <v>0.0</v>
      </c>
      <c r="G856" s="192"/>
      <c r="H856" s="192">
        <v>0.0</v>
      </c>
      <c r="I856" s="192">
        <v>0.0</v>
      </c>
      <c r="J856" s="192">
        <v>0.0</v>
      </c>
    </row>
    <row r="857">
      <c r="A857" s="194" t="s">
        <v>1818</v>
      </c>
      <c r="B857" s="197">
        <v>45046.0</v>
      </c>
      <c r="C857" s="192">
        <v>0.0</v>
      </c>
      <c r="D857" s="192">
        <v>0.0</v>
      </c>
      <c r="E857" s="192">
        <v>0.0</v>
      </c>
      <c r="F857" s="192">
        <v>0.0</v>
      </c>
      <c r="G857" s="192"/>
      <c r="H857" s="192">
        <v>0.0</v>
      </c>
      <c r="I857" s="192">
        <v>0.0</v>
      </c>
      <c r="J857" s="192">
        <v>0.0</v>
      </c>
    </row>
    <row r="858">
      <c r="A858" s="194" t="s">
        <v>1821</v>
      </c>
      <c r="B858" s="197">
        <v>45047.0</v>
      </c>
      <c r="C858" s="192">
        <v>0.0</v>
      </c>
      <c r="D858" s="192">
        <v>0.0</v>
      </c>
      <c r="E858" s="192">
        <v>0.0</v>
      </c>
      <c r="F858" s="192">
        <v>0.0</v>
      </c>
      <c r="G858" s="192"/>
      <c r="H858" s="192">
        <v>0.0</v>
      </c>
      <c r="I858" s="192">
        <v>0.0</v>
      </c>
      <c r="J858" s="192">
        <v>0.0</v>
      </c>
    </row>
    <row r="859">
      <c r="A859" s="194" t="s">
        <v>1821</v>
      </c>
      <c r="B859" s="197">
        <v>45048.0</v>
      </c>
      <c r="C859" s="192">
        <v>2850000.0</v>
      </c>
      <c r="D859" s="192">
        <v>350000.0</v>
      </c>
      <c r="E859" s="192">
        <v>344400.0</v>
      </c>
      <c r="F859" s="192">
        <v>6.0E7</v>
      </c>
      <c r="G859" s="192"/>
      <c r="H859" s="192">
        <v>0.0</v>
      </c>
      <c r="I859" s="192">
        <v>6.32E7</v>
      </c>
      <c r="J859" s="192">
        <v>6.31944E7</v>
      </c>
    </row>
    <row r="860">
      <c r="A860" s="194" t="s">
        <v>1821</v>
      </c>
      <c r="B860" s="197">
        <v>45049.0</v>
      </c>
      <c r="C860" s="192">
        <v>3.135E7</v>
      </c>
      <c r="D860" s="192">
        <v>1.05E8</v>
      </c>
      <c r="E860" s="192">
        <v>1.032E8</v>
      </c>
      <c r="F860" s="192">
        <v>1.29E8</v>
      </c>
      <c r="G860" s="192"/>
      <c r="H860" s="192">
        <v>0.0</v>
      </c>
      <c r="I860" s="192">
        <v>2.6535E8</v>
      </c>
      <c r="J860" s="192">
        <v>2.6355E8</v>
      </c>
    </row>
    <row r="861">
      <c r="A861" s="194" t="s">
        <v>1821</v>
      </c>
      <c r="B861" s="197">
        <v>45050.0</v>
      </c>
      <c r="C861" s="192">
        <v>2500000.0</v>
      </c>
      <c r="D861" s="192">
        <v>4500000.0</v>
      </c>
      <c r="E861" s="192">
        <v>4433330.0</v>
      </c>
      <c r="F861" s="192">
        <v>1.085E7</v>
      </c>
      <c r="G861" s="192"/>
      <c r="H861" s="192">
        <v>0.0</v>
      </c>
      <c r="I861" s="192">
        <v>1.785E7</v>
      </c>
      <c r="J861" s="192">
        <v>1.778333E7</v>
      </c>
    </row>
    <row r="862">
      <c r="A862" s="194" t="s">
        <v>1821</v>
      </c>
      <c r="B862" s="197">
        <v>45051.0</v>
      </c>
      <c r="C862" s="192">
        <v>2.55E7</v>
      </c>
      <c r="D862" s="192">
        <v>1.1055E8</v>
      </c>
      <c r="E862" s="192">
        <v>1.085028E8</v>
      </c>
      <c r="F862" s="192">
        <v>1.2605E7</v>
      </c>
      <c r="G862" s="192"/>
      <c r="H862" s="192">
        <v>0.0</v>
      </c>
      <c r="I862" s="192">
        <v>1.48655E8</v>
      </c>
      <c r="J862" s="192">
        <v>1.466078E8</v>
      </c>
    </row>
    <row r="863">
      <c r="A863" s="194" t="s">
        <v>1821</v>
      </c>
      <c r="B863" s="197">
        <v>45052.0</v>
      </c>
      <c r="C863" s="192">
        <v>3430000.0</v>
      </c>
      <c r="D863" s="192">
        <v>0.0</v>
      </c>
      <c r="E863" s="192">
        <v>0.0</v>
      </c>
      <c r="F863" s="192">
        <v>9.6794E7</v>
      </c>
      <c r="G863" s="192"/>
      <c r="H863" s="192">
        <v>0.0</v>
      </c>
      <c r="I863" s="192">
        <v>1.00224E8</v>
      </c>
      <c r="J863" s="192">
        <v>1.00224E8</v>
      </c>
    </row>
    <row r="864">
      <c r="A864" s="194" t="s">
        <v>1821</v>
      </c>
      <c r="B864" s="197">
        <v>45053.0</v>
      </c>
      <c r="C864" s="192">
        <v>1350000.0</v>
      </c>
      <c r="D864" s="192">
        <v>0.0</v>
      </c>
      <c r="E864" s="192">
        <v>0.0</v>
      </c>
      <c r="F864" s="192">
        <v>5.67E7</v>
      </c>
      <c r="G864" s="192"/>
      <c r="H864" s="192">
        <v>0.0</v>
      </c>
      <c r="I864" s="192">
        <v>5.805E7</v>
      </c>
      <c r="J864" s="192">
        <v>5.805E7</v>
      </c>
    </row>
    <row r="865">
      <c r="A865" s="194" t="s">
        <v>1821</v>
      </c>
      <c r="B865" s="197">
        <v>45054.0</v>
      </c>
      <c r="C865" s="192">
        <v>2200000.0</v>
      </c>
      <c r="D865" s="192">
        <v>1350000.0</v>
      </c>
      <c r="E865" s="192">
        <v>1344600.0</v>
      </c>
      <c r="F865" s="192">
        <v>5100000.0</v>
      </c>
      <c r="G865" s="192"/>
      <c r="H865" s="192">
        <v>0.0</v>
      </c>
      <c r="I865" s="192">
        <v>8650000.0</v>
      </c>
      <c r="J865" s="192">
        <v>8644600.0</v>
      </c>
    </row>
    <row r="866">
      <c r="A866" s="194" t="s">
        <v>1821</v>
      </c>
      <c r="B866" s="197">
        <v>45055.0</v>
      </c>
      <c r="C866" s="192">
        <v>2.245E7</v>
      </c>
      <c r="D866" s="192">
        <v>2000000.0</v>
      </c>
      <c r="E866" s="192">
        <v>1986002.0</v>
      </c>
      <c r="F866" s="192">
        <v>9.47545E7</v>
      </c>
      <c r="G866" s="192"/>
      <c r="H866" s="192">
        <v>0.0</v>
      </c>
      <c r="I866" s="192">
        <v>1.192045E8</v>
      </c>
      <c r="J866" s="192">
        <v>1.19190502E8</v>
      </c>
    </row>
    <row r="867">
      <c r="A867" s="194" t="s">
        <v>1821</v>
      </c>
      <c r="B867" s="197">
        <v>45056.0</v>
      </c>
      <c r="C867" s="192">
        <v>6500000.0</v>
      </c>
      <c r="D867" s="192">
        <v>3.325E7</v>
      </c>
      <c r="E867" s="192">
        <v>3.247675E7</v>
      </c>
      <c r="F867" s="192">
        <v>2.6E7</v>
      </c>
      <c r="G867" s="192"/>
      <c r="H867" s="192">
        <v>0.0</v>
      </c>
      <c r="I867" s="192">
        <v>6.575E7</v>
      </c>
      <c r="J867" s="192">
        <v>6.497675E7</v>
      </c>
    </row>
    <row r="868">
      <c r="A868" s="194" t="s">
        <v>1821</v>
      </c>
      <c r="B868" s="197">
        <v>45057.0</v>
      </c>
      <c r="C868" s="192">
        <v>5.635E7</v>
      </c>
      <c r="D868" s="192">
        <v>0.0</v>
      </c>
      <c r="E868" s="192">
        <v>0.0</v>
      </c>
      <c r="F868" s="192">
        <v>5.856E7</v>
      </c>
      <c r="G868" s="192"/>
      <c r="H868" s="192">
        <v>0.0</v>
      </c>
      <c r="I868" s="192">
        <v>1.1491E8</v>
      </c>
      <c r="J868" s="192">
        <v>1.1491E8</v>
      </c>
    </row>
    <row r="869">
      <c r="A869" s="194" t="s">
        <v>1821</v>
      </c>
      <c r="B869" s="197">
        <v>45058.0</v>
      </c>
      <c r="C869" s="192">
        <v>2400000.0</v>
      </c>
      <c r="D869" s="192">
        <v>5.0E7</v>
      </c>
      <c r="E869" s="192">
        <v>4.91E7</v>
      </c>
      <c r="F869" s="192">
        <v>7.0E7</v>
      </c>
      <c r="G869" s="192"/>
      <c r="H869" s="192">
        <v>0.0</v>
      </c>
      <c r="I869" s="192">
        <v>1.224E8</v>
      </c>
      <c r="J869" s="192">
        <v>1.215E8</v>
      </c>
    </row>
    <row r="870">
      <c r="A870" s="194" t="s">
        <v>1821</v>
      </c>
      <c r="B870" s="197">
        <v>45059.0</v>
      </c>
      <c r="C870" s="192">
        <v>4.181E7</v>
      </c>
      <c r="D870" s="192">
        <v>1.4715E7</v>
      </c>
      <c r="E870" s="192">
        <v>1.4420909E7</v>
      </c>
      <c r="F870" s="192">
        <v>8374000.0</v>
      </c>
      <c r="G870" s="192"/>
      <c r="H870" s="192">
        <v>0.0</v>
      </c>
      <c r="I870" s="192">
        <v>6.4899E7</v>
      </c>
      <c r="J870" s="192">
        <v>6.4604909E7</v>
      </c>
    </row>
    <row r="871">
      <c r="A871" s="194" t="s">
        <v>1821</v>
      </c>
      <c r="B871" s="197">
        <v>45060.0</v>
      </c>
      <c r="C871" s="192">
        <v>850000.0</v>
      </c>
      <c r="D871" s="192">
        <v>6450000.0</v>
      </c>
      <c r="E871" s="192">
        <v>6280966.0</v>
      </c>
      <c r="F871" s="192">
        <v>1.45E7</v>
      </c>
      <c r="G871" s="192"/>
      <c r="H871" s="192">
        <v>0.0</v>
      </c>
      <c r="I871" s="192">
        <v>2.18E7</v>
      </c>
      <c r="J871" s="192">
        <v>2.1630966E7</v>
      </c>
    </row>
    <row r="872">
      <c r="A872" s="194" t="s">
        <v>1821</v>
      </c>
      <c r="B872" s="197">
        <v>45061.0</v>
      </c>
      <c r="C872" s="192">
        <v>5.7455E7</v>
      </c>
      <c r="D872" s="192">
        <v>4500000.0</v>
      </c>
      <c r="E872" s="192">
        <v>4442350.0</v>
      </c>
      <c r="F872" s="192">
        <v>8.8661E7</v>
      </c>
      <c r="G872" s="192"/>
      <c r="H872" s="192">
        <v>0.0</v>
      </c>
      <c r="I872" s="192">
        <v>1.50616E8</v>
      </c>
      <c r="J872" s="192">
        <v>1.5055835E8</v>
      </c>
    </row>
    <row r="873">
      <c r="A873" s="194" t="s">
        <v>1821</v>
      </c>
      <c r="B873" s="197">
        <v>45062.0</v>
      </c>
      <c r="C873" s="192">
        <v>350000.0</v>
      </c>
      <c r="D873" s="192">
        <v>0.0</v>
      </c>
      <c r="E873" s="192">
        <v>0.0</v>
      </c>
      <c r="F873" s="192">
        <v>350000.0</v>
      </c>
      <c r="G873" s="192"/>
      <c r="H873" s="192">
        <v>0.0</v>
      </c>
      <c r="I873" s="192">
        <v>700000.0</v>
      </c>
      <c r="J873" s="192">
        <v>700000.0</v>
      </c>
    </row>
    <row r="874">
      <c r="A874" s="194" t="s">
        <v>1821</v>
      </c>
      <c r="B874" s="197">
        <v>45063.0</v>
      </c>
      <c r="C874" s="192">
        <v>3200000.0</v>
      </c>
      <c r="D874" s="192">
        <v>1.36E7</v>
      </c>
      <c r="E874" s="192">
        <v>1.332692E7</v>
      </c>
      <c r="F874" s="192">
        <v>2000000.0</v>
      </c>
      <c r="G874" s="192"/>
      <c r="H874" s="192">
        <v>0.0</v>
      </c>
      <c r="I874" s="192">
        <v>1.88E7</v>
      </c>
      <c r="J874" s="192">
        <v>1.852692E7</v>
      </c>
    </row>
    <row r="875">
      <c r="A875" s="194" t="s">
        <v>1821</v>
      </c>
      <c r="B875" s="197">
        <v>45064.0</v>
      </c>
      <c r="C875" s="192">
        <v>0.0</v>
      </c>
      <c r="D875" s="192">
        <v>1.3204E7</v>
      </c>
      <c r="E875" s="192">
        <v>1.2979532E7</v>
      </c>
      <c r="F875" s="192">
        <v>6.0535E7</v>
      </c>
      <c r="G875" s="192"/>
      <c r="H875" s="192">
        <v>0.0</v>
      </c>
      <c r="I875" s="192">
        <v>7.3739E7</v>
      </c>
      <c r="J875" s="192">
        <v>7.3514532E7</v>
      </c>
    </row>
    <row r="876">
      <c r="A876" s="194" t="s">
        <v>1821</v>
      </c>
      <c r="B876" s="197">
        <v>45065.0</v>
      </c>
      <c r="C876" s="192">
        <v>2.5573E7</v>
      </c>
      <c r="D876" s="192">
        <v>1.65E7</v>
      </c>
      <c r="E876" s="192">
        <v>1.6408E7</v>
      </c>
      <c r="F876" s="192">
        <v>1.135E7</v>
      </c>
      <c r="G876" s="192"/>
      <c r="H876" s="192">
        <v>2910000.0</v>
      </c>
      <c r="I876" s="192">
        <v>5.0513E7</v>
      </c>
      <c r="J876" s="192">
        <v>5.0421E7</v>
      </c>
    </row>
    <row r="877">
      <c r="A877" s="194" t="s">
        <v>1821</v>
      </c>
      <c r="B877" s="197">
        <v>45066.0</v>
      </c>
      <c r="C877" s="192">
        <v>4000000.0</v>
      </c>
      <c r="D877" s="192">
        <v>2200000.0</v>
      </c>
      <c r="E877" s="192">
        <v>2150000.0</v>
      </c>
      <c r="F877" s="192">
        <v>2900000.0</v>
      </c>
      <c r="G877" s="192"/>
      <c r="H877" s="192">
        <v>500000.0</v>
      </c>
      <c r="I877" s="192">
        <v>8600000.0</v>
      </c>
      <c r="J877" s="192">
        <v>8550000.0</v>
      </c>
    </row>
    <row r="878">
      <c r="A878" s="194" t="s">
        <v>1821</v>
      </c>
      <c r="B878" s="197">
        <v>45067.0</v>
      </c>
      <c r="C878" s="192">
        <v>2850000.0</v>
      </c>
      <c r="D878" s="192">
        <v>5500000.0</v>
      </c>
      <c r="E878" s="192">
        <v>5375100.0</v>
      </c>
      <c r="F878" s="192">
        <v>6050000.0</v>
      </c>
      <c r="G878" s="192"/>
      <c r="H878" s="192">
        <v>0.0</v>
      </c>
      <c r="I878" s="192">
        <v>1.44E7</v>
      </c>
      <c r="J878" s="192">
        <v>1.42751E7</v>
      </c>
    </row>
    <row r="879">
      <c r="A879" s="194" t="s">
        <v>1821</v>
      </c>
      <c r="B879" s="197">
        <v>45068.0</v>
      </c>
      <c r="C879" s="192">
        <v>3.3315E7</v>
      </c>
      <c r="D879" s="192">
        <v>6000000.0</v>
      </c>
      <c r="E879" s="192">
        <v>5898000.0</v>
      </c>
      <c r="F879" s="192">
        <v>8.0035E7</v>
      </c>
      <c r="G879" s="192"/>
      <c r="H879" s="192">
        <v>2600000.0</v>
      </c>
      <c r="I879" s="192">
        <v>1.1675E8</v>
      </c>
      <c r="J879" s="192">
        <v>1.16648E8</v>
      </c>
    </row>
    <row r="880">
      <c r="A880" s="194" t="s">
        <v>1821</v>
      </c>
      <c r="B880" s="197">
        <v>45069.0</v>
      </c>
      <c r="C880" s="192">
        <v>5850000.0</v>
      </c>
      <c r="D880" s="192">
        <v>2.5805E7</v>
      </c>
      <c r="E880" s="192">
        <v>2.5366315E7</v>
      </c>
      <c r="F880" s="192">
        <v>0.0</v>
      </c>
      <c r="G880" s="192"/>
      <c r="H880" s="192">
        <v>3000000.0</v>
      </c>
      <c r="I880" s="192">
        <v>2.8655E7</v>
      </c>
      <c r="J880" s="192">
        <v>2.8216315E7</v>
      </c>
    </row>
    <row r="881">
      <c r="A881" s="194" t="s">
        <v>1821</v>
      </c>
      <c r="B881" s="197">
        <v>45070.0</v>
      </c>
      <c r="C881" s="192">
        <v>1.09E7</v>
      </c>
      <c r="D881" s="192">
        <v>0.0</v>
      </c>
      <c r="E881" s="192">
        <v>0.0</v>
      </c>
      <c r="F881" s="192">
        <v>1.065E7</v>
      </c>
      <c r="G881" s="192"/>
      <c r="H881" s="192">
        <v>0.0</v>
      </c>
      <c r="I881" s="192">
        <v>2.155E7</v>
      </c>
      <c r="J881" s="192">
        <v>2.155E7</v>
      </c>
    </row>
    <row r="882">
      <c r="A882" s="194" t="s">
        <v>1821</v>
      </c>
      <c r="B882" s="197">
        <v>45071.0</v>
      </c>
      <c r="C882" s="192">
        <v>2000000.0</v>
      </c>
      <c r="D882" s="192">
        <v>0.0</v>
      </c>
      <c r="E882" s="192">
        <v>0.0</v>
      </c>
      <c r="F882" s="192">
        <v>7.0E7</v>
      </c>
      <c r="G882" s="192"/>
      <c r="H882" s="192">
        <v>1000000.0</v>
      </c>
      <c r="I882" s="192">
        <v>7.1E7</v>
      </c>
      <c r="J882" s="192">
        <v>7.1E7</v>
      </c>
    </row>
    <row r="883">
      <c r="A883" s="194" t="s">
        <v>1821</v>
      </c>
      <c r="B883" s="197">
        <v>45072.0</v>
      </c>
      <c r="C883" s="192">
        <v>2.055E7</v>
      </c>
      <c r="D883" s="192">
        <v>0.0</v>
      </c>
      <c r="E883" s="192">
        <v>0.0</v>
      </c>
      <c r="F883" s="192">
        <v>4.24E7</v>
      </c>
      <c r="G883" s="192"/>
      <c r="H883" s="192">
        <v>1.0864E7</v>
      </c>
      <c r="I883" s="192">
        <v>5.2086E7</v>
      </c>
      <c r="J883" s="192">
        <v>5.2086E7</v>
      </c>
    </row>
    <row r="884">
      <c r="A884" s="194" t="s">
        <v>1821</v>
      </c>
      <c r="B884" s="197">
        <v>45073.0</v>
      </c>
      <c r="C884" s="192">
        <v>500000.0</v>
      </c>
      <c r="D884" s="192">
        <v>0.0</v>
      </c>
      <c r="E884" s="192">
        <v>0.0</v>
      </c>
      <c r="F884" s="192">
        <v>1.72015E7</v>
      </c>
      <c r="G884" s="192"/>
      <c r="H884" s="192">
        <v>0.0</v>
      </c>
      <c r="I884" s="192">
        <v>1.77015E7</v>
      </c>
      <c r="J884" s="192">
        <v>1.77015E7</v>
      </c>
    </row>
    <row r="885">
      <c r="A885" s="194" t="s">
        <v>1821</v>
      </c>
      <c r="B885" s="197">
        <v>45074.0</v>
      </c>
      <c r="C885" s="192">
        <v>3000000.0</v>
      </c>
      <c r="D885" s="192">
        <v>1450000.0</v>
      </c>
      <c r="E885" s="192">
        <v>1425100.0</v>
      </c>
      <c r="F885" s="192">
        <v>3.4788E7</v>
      </c>
      <c r="G885" s="192"/>
      <c r="H885" s="192">
        <v>0.0</v>
      </c>
      <c r="I885" s="192">
        <v>3.9238E7</v>
      </c>
      <c r="J885" s="192">
        <v>3.92131E7</v>
      </c>
    </row>
    <row r="886">
      <c r="A886" s="194" t="s">
        <v>1821</v>
      </c>
      <c r="B886" s="197">
        <v>45075.0</v>
      </c>
      <c r="C886" s="192">
        <v>5.55634E8</v>
      </c>
      <c r="D886" s="192">
        <v>2.0E8</v>
      </c>
      <c r="E886" s="192">
        <v>1.96171264E8</v>
      </c>
      <c r="F886" s="192">
        <v>1.25722E8</v>
      </c>
      <c r="G886" s="192"/>
      <c r="H886" s="192">
        <v>0.0</v>
      </c>
      <c r="I886" s="192">
        <v>8.81356E8</v>
      </c>
      <c r="J886" s="192">
        <v>8.77527264E8</v>
      </c>
    </row>
    <row r="887">
      <c r="A887" s="194" t="s">
        <v>1821</v>
      </c>
      <c r="B887" s="197">
        <v>45076.0</v>
      </c>
      <c r="C887" s="192">
        <v>1350000.0</v>
      </c>
      <c r="D887" s="192">
        <v>0.0</v>
      </c>
      <c r="E887" s="192">
        <v>0.0</v>
      </c>
      <c r="F887" s="192">
        <v>1.1437E7</v>
      </c>
      <c r="G887" s="192"/>
      <c r="H887" s="192">
        <v>0.0</v>
      </c>
      <c r="I887" s="192">
        <v>1.2787E7</v>
      </c>
      <c r="J887" s="192">
        <v>1.2787E7</v>
      </c>
    </row>
    <row r="888">
      <c r="A888" s="194" t="s">
        <v>1821</v>
      </c>
      <c r="B888" s="197">
        <v>45077.0</v>
      </c>
      <c r="C888" s="192">
        <v>7.1739E7</v>
      </c>
      <c r="D888" s="196"/>
      <c r="E888" s="196"/>
      <c r="F888" s="196"/>
      <c r="G888" s="196"/>
      <c r="H888" s="196"/>
      <c r="I888" s="192">
        <v>7.1739E7</v>
      </c>
      <c r="J888" s="192">
        <v>7.1739E7</v>
      </c>
    </row>
    <row r="889">
      <c r="A889" s="194" t="s">
        <v>1821</v>
      </c>
      <c r="B889" s="197">
        <v>45077.0</v>
      </c>
      <c r="C889" s="192">
        <v>2.008E7</v>
      </c>
      <c r="D889" s="192">
        <v>1.9317E7</v>
      </c>
      <c r="E889" s="192">
        <v>1.8988611E7</v>
      </c>
      <c r="F889" s="192">
        <v>1.8992E8</v>
      </c>
      <c r="G889" s="192"/>
      <c r="H889" s="192">
        <v>0.0</v>
      </c>
      <c r="I889" s="192">
        <v>2.29317E8</v>
      </c>
      <c r="J889" s="192">
        <v>2.28988611E8</v>
      </c>
    </row>
    <row r="890">
      <c r="A890" s="194" t="s">
        <v>1824</v>
      </c>
      <c r="B890" s="197">
        <v>45078.0</v>
      </c>
      <c r="C890" s="192">
        <v>3000000.0</v>
      </c>
      <c r="D890" s="192">
        <v>0.0</v>
      </c>
      <c r="E890" s="192">
        <v>0.0</v>
      </c>
      <c r="F890" s="192">
        <v>1000000.0</v>
      </c>
      <c r="G890" s="192"/>
      <c r="H890" s="192">
        <v>0.0</v>
      </c>
      <c r="I890" s="192">
        <v>4000000.0</v>
      </c>
      <c r="J890" s="192">
        <v>4000000.0</v>
      </c>
    </row>
    <row r="891">
      <c r="A891" s="194" t="s">
        <v>1824</v>
      </c>
      <c r="B891" s="197">
        <v>45079.0</v>
      </c>
      <c r="C891" s="192">
        <v>6200000.0</v>
      </c>
      <c r="D891" s="192">
        <v>0.0</v>
      </c>
      <c r="E891" s="192">
        <v>0.0</v>
      </c>
      <c r="F891" s="192">
        <v>5.9413E7</v>
      </c>
      <c r="G891" s="192"/>
      <c r="H891" s="192">
        <v>0.0</v>
      </c>
      <c r="I891" s="192">
        <v>6.5613E7</v>
      </c>
      <c r="J891" s="192">
        <v>6.5613E7</v>
      </c>
    </row>
    <row r="892">
      <c r="A892" s="194" t="s">
        <v>1824</v>
      </c>
      <c r="B892" s="197">
        <v>45080.0</v>
      </c>
      <c r="C892" s="192">
        <v>8.0E7</v>
      </c>
      <c r="D892" s="192">
        <v>5.7E7</v>
      </c>
      <c r="E892" s="192">
        <v>5.5806678E7</v>
      </c>
      <c r="F892" s="192">
        <v>3.885E7</v>
      </c>
      <c r="G892" s="192"/>
      <c r="H892" s="192">
        <v>0.0</v>
      </c>
      <c r="I892" s="192">
        <v>1.7585E8</v>
      </c>
      <c r="J892" s="192">
        <v>1.74656678E8</v>
      </c>
    </row>
    <row r="893">
      <c r="A893" s="194" t="s">
        <v>1824</v>
      </c>
      <c r="B893" s="197">
        <v>45081.0</v>
      </c>
      <c r="C893" s="192">
        <v>5260000.0</v>
      </c>
      <c r="D893" s="192">
        <v>5000000.0</v>
      </c>
      <c r="E893" s="192">
        <v>4895322.0</v>
      </c>
      <c r="F893" s="192">
        <v>3000000.0</v>
      </c>
      <c r="G893" s="192"/>
      <c r="H893" s="192">
        <v>0.0</v>
      </c>
      <c r="I893" s="192">
        <v>1.326E7</v>
      </c>
      <c r="J893" s="192">
        <v>1.3155322E7</v>
      </c>
    </row>
    <row r="894">
      <c r="A894" s="194" t="s">
        <v>1824</v>
      </c>
      <c r="B894" s="197">
        <v>45082.0</v>
      </c>
      <c r="C894" s="192">
        <v>1.645E7</v>
      </c>
      <c r="D894" s="192">
        <v>2.8E7</v>
      </c>
      <c r="E894" s="192">
        <v>2.7465E7</v>
      </c>
      <c r="F894" s="192">
        <v>4350000.0</v>
      </c>
      <c r="G894" s="192"/>
      <c r="H894" s="192">
        <v>0.0</v>
      </c>
      <c r="I894" s="192">
        <v>4.88E7</v>
      </c>
      <c r="J894" s="192">
        <v>4.8265E7</v>
      </c>
    </row>
    <row r="895">
      <c r="A895" s="194" t="s">
        <v>1824</v>
      </c>
      <c r="B895" s="197">
        <v>45083.0</v>
      </c>
      <c r="C895" s="192">
        <v>5.0348E7</v>
      </c>
      <c r="D895" s="192">
        <v>3.54943E8</v>
      </c>
      <c r="E895" s="192">
        <v>3.47530125E8</v>
      </c>
      <c r="F895" s="192">
        <v>3.712E7</v>
      </c>
      <c r="G895" s="192"/>
      <c r="H895" s="192">
        <v>50000.0</v>
      </c>
      <c r="I895" s="192">
        <v>4.42361E8</v>
      </c>
      <c r="J895" s="192">
        <v>4.34948125E8</v>
      </c>
    </row>
    <row r="896">
      <c r="A896" s="194" t="s">
        <v>1824</v>
      </c>
      <c r="B896" s="197">
        <v>45084.0</v>
      </c>
      <c r="C896" s="192">
        <v>5.089E7</v>
      </c>
      <c r="D896" s="192">
        <v>2.0E7</v>
      </c>
      <c r="E896" s="192">
        <v>1.966E7</v>
      </c>
      <c r="F896" s="192">
        <v>7.016E7</v>
      </c>
      <c r="G896" s="192"/>
      <c r="H896" s="192">
        <v>0.0</v>
      </c>
      <c r="I896" s="192">
        <v>1.4105E8</v>
      </c>
      <c r="J896" s="192">
        <v>1.4071E8</v>
      </c>
    </row>
    <row r="897">
      <c r="A897" s="194" t="s">
        <v>1824</v>
      </c>
      <c r="B897" s="197">
        <v>45085.0</v>
      </c>
      <c r="C897" s="192">
        <v>700000.0</v>
      </c>
      <c r="D897" s="192">
        <v>700000.0</v>
      </c>
      <c r="E897" s="192">
        <v>688100.0</v>
      </c>
      <c r="F897" s="192">
        <v>3.9E7</v>
      </c>
      <c r="G897" s="192"/>
      <c r="H897" s="192">
        <v>0.0</v>
      </c>
      <c r="I897" s="192">
        <v>4.04E7</v>
      </c>
      <c r="J897" s="192">
        <v>4.03881E7</v>
      </c>
    </row>
    <row r="898">
      <c r="A898" s="194" t="s">
        <v>1824</v>
      </c>
      <c r="B898" s="197">
        <v>45086.0</v>
      </c>
      <c r="C898" s="192">
        <v>1.44784E8</v>
      </c>
      <c r="D898" s="192">
        <v>0.0</v>
      </c>
      <c r="E898" s="192">
        <v>0.0</v>
      </c>
      <c r="F898" s="192">
        <v>4.5E7</v>
      </c>
      <c r="G898" s="192"/>
      <c r="H898" s="192">
        <v>0.0</v>
      </c>
      <c r="I898" s="192">
        <v>1.89784E8</v>
      </c>
      <c r="J898" s="192">
        <v>1.89784E8</v>
      </c>
    </row>
    <row r="899">
      <c r="A899" s="194" t="s">
        <v>1824</v>
      </c>
      <c r="B899" s="197">
        <v>45087.0</v>
      </c>
      <c r="C899" s="192">
        <v>0.0</v>
      </c>
      <c r="D899" s="192">
        <v>2.15E7</v>
      </c>
      <c r="E899" s="192">
        <v>2.11345E7</v>
      </c>
      <c r="F899" s="192">
        <v>8850000.0</v>
      </c>
      <c r="G899" s="192"/>
      <c r="H899" s="192">
        <v>0.0</v>
      </c>
      <c r="I899" s="192">
        <v>3.035E7</v>
      </c>
      <c r="J899" s="192">
        <v>2.99845E7</v>
      </c>
    </row>
    <row r="900">
      <c r="A900" s="194" t="s">
        <v>1824</v>
      </c>
      <c r="B900" s="197">
        <v>45088.0</v>
      </c>
      <c r="C900" s="192">
        <v>1.235E7</v>
      </c>
      <c r="D900" s="192">
        <v>850000.0</v>
      </c>
      <c r="E900" s="192">
        <v>835550.0</v>
      </c>
      <c r="F900" s="192">
        <v>2350000.0</v>
      </c>
      <c r="G900" s="192"/>
      <c r="H900" s="192">
        <v>0.0</v>
      </c>
      <c r="I900" s="192">
        <v>1.555E7</v>
      </c>
      <c r="J900" s="192">
        <v>1.553555E7</v>
      </c>
    </row>
    <row r="901">
      <c r="A901" s="194" t="s">
        <v>1824</v>
      </c>
      <c r="B901" s="197">
        <v>45089.0</v>
      </c>
      <c r="C901" s="192">
        <v>7.646E7</v>
      </c>
      <c r="D901" s="192">
        <v>0.0</v>
      </c>
      <c r="E901" s="192">
        <v>0.0</v>
      </c>
      <c r="F901" s="192">
        <v>5.89E7</v>
      </c>
      <c r="G901" s="192"/>
      <c r="H901" s="192">
        <v>0.0</v>
      </c>
      <c r="I901" s="192">
        <v>1.3536E8</v>
      </c>
      <c r="J901" s="192">
        <v>1.3536E8</v>
      </c>
    </row>
    <row r="902">
      <c r="A902" s="194" t="s">
        <v>1824</v>
      </c>
      <c r="B902" s="197">
        <v>45090.0</v>
      </c>
      <c r="C902" s="192">
        <v>1400000.0</v>
      </c>
      <c r="D902" s="192">
        <v>0.0</v>
      </c>
      <c r="E902" s="192">
        <v>0.0</v>
      </c>
      <c r="F902" s="192">
        <v>1700000.0</v>
      </c>
      <c r="G902" s="192"/>
      <c r="H902" s="192">
        <v>0.0</v>
      </c>
      <c r="I902" s="192">
        <v>3100000.0</v>
      </c>
      <c r="J902" s="192">
        <v>3100000.0</v>
      </c>
    </row>
    <row r="903">
      <c r="A903" s="194" t="s">
        <v>1824</v>
      </c>
      <c r="B903" s="197">
        <v>45091.0</v>
      </c>
      <c r="C903" s="192">
        <v>2700000.0</v>
      </c>
      <c r="D903" s="192">
        <v>2.0986E7</v>
      </c>
      <c r="E903" s="192">
        <v>2.0608E7</v>
      </c>
      <c r="F903" s="192">
        <v>1.60566E8</v>
      </c>
      <c r="G903" s="192"/>
      <c r="H903" s="192">
        <v>0.0</v>
      </c>
      <c r="I903" s="192">
        <v>1.84252E8</v>
      </c>
      <c r="J903" s="192">
        <v>1.83874E8</v>
      </c>
    </row>
    <row r="904">
      <c r="A904" s="194" t="s">
        <v>1824</v>
      </c>
      <c r="B904" s="197">
        <v>45092.0</v>
      </c>
      <c r="C904" s="192">
        <v>0.0</v>
      </c>
      <c r="D904" s="192">
        <v>1.13E7</v>
      </c>
      <c r="E904" s="192">
        <v>1.11898E7</v>
      </c>
      <c r="F904" s="192">
        <v>1000000.0</v>
      </c>
      <c r="G904" s="192"/>
      <c r="H904" s="192">
        <v>0.0</v>
      </c>
      <c r="I904" s="192">
        <v>1.23E7</v>
      </c>
      <c r="J904" s="192">
        <v>1.21898E7</v>
      </c>
    </row>
    <row r="905">
      <c r="A905" s="194" t="s">
        <v>1824</v>
      </c>
      <c r="B905" s="197">
        <v>45093.0</v>
      </c>
      <c r="C905" s="192">
        <v>950000.0</v>
      </c>
      <c r="D905" s="192">
        <v>6800000.0</v>
      </c>
      <c r="E905" s="192">
        <v>6772800.0</v>
      </c>
      <c r="F905" s="192">
        <v>8.17E7</v>
      </c>
      <c r="G905" s="192"/>
      <c r="H905" s="192">
        <v>0.0</v>
      </c>
      <c r="I905" s="192">
        <v>8.945E7</v>
      </c>
      <c r="J905" s="192">
        <v>8.94228E7</v>
      </c>
    </row>
    <row r="906">
      <c r="A906" s="194" t="s">
        <v>1824</v>
      </c>
      <c r="B906" s="197">
        <v>45094.0</v>
      </c>
      <c r="C906" s="192">
        <v>4850000.0</v>
      </c>
      <c r="D906" s="192">
        <v>2500000.0</v>
      </c>
      <c r="E906" s="192">
        <v>2490000.0</v>
      </c>
      <c r="F906" s="192">
        <v>2000000.0</v>
      </c>
      <c r="G906" s="192"/>
      <c r="H906" s="192">
        <v>0.0</v>
      </c>
      <c r="I906" s="192">
        <v>9350000.0</v>
      </c>
      <c r="J906" s="192">
        <v>9340000.0</v>
      </c>
    </row>
    <row r="907">
      <c r="A907" s="194" t="s">
        <v>1824</v>
      </c>
      <c r="B907" s="197">
        <v>45095.0</v>
      </c>
      <c r="C907" s="192">
        <v>4.0E7</v>
      </c>
      <c r="D907" s="192">
        <v>0.0</v>
      </c>
      <c r="E907" s="192">
        <v>0.0</v>
      </c>
      <c r="F907" s="192">
        <v>6.24E7</v>
      </c>
      <c r="G907" s="192"/>
      <c r="H907" s="192">
        <v>0.0</v>
      </c>
      <c r="I907" s="192">
        <v>1.024E8</v>
      </c>
      <c r="J907" s="192">
        <v>1.024E8</v>
      </c>
    </row>
    <row r="908">
      <c r="A908" s="194" t="s">
        <v>1824</v>
      </c>
      <c r="B908" s="197">
        <v>45096.0</v>
      </c>
      <c r="C908" s="192">
        <v>5600000.0</v>
      </c>
      <c r="D908" s="192">
        <v>7.54E7</v>
      </c>
      <c r="E908" s="192">
        <v>7.48878E7</v>
      </c>
      <c r="F908" s="192">
        <v>1.3916E8</v>
      </c>
      <c r="G908" s="192"/>
      <c r="H908" s="192">
        <v>0.0</v>
      </c>
      <c r="I908" s="192">
        <v>2.2016E8</v>
      </c>
      <c r="J908" s="192">
        <v>2.196478E8</v>
      </c>
    </row>
    <row r="909">
      <c r="A909" s="194" t="s">
        <v>1824</v>
      </c>
      <c r="B909" s="197">
        <v>45097.0</v>
      </c>
      <c r="C909" s="192">
        <v>5.362E7</v>
      </c>
      <c r="D909" s="192">
        <v>3.7336E7</v>
      </c>
      <c r="E909" s="192">
        <v>3.6701288E7</v>
      </c>
      <c r="F909" s="192">
        <v>5.15E7</v>
      </c>
      <c r="G909" s="192"/>
      <c r="H909" s="192">
        <v>0.0</v>
      </c>
      <c r="I909" s="192">
        <v>1.42456E8</v>
      </c>
      <c r="J909" s="192">
        <v>1.41821288E8</v>
      </c>
    </row>
    <row r="910">
      <c r="A910" s="194" t="s">
        <v>1824</v>
      </c>
      <c r="B910" s="197">
        <v>45098.0</v>
      </c>
      <c r="C910" s="192">
        <v>5200000.0</v>
      </c>
      <c r="D910" s="192">
        <v>1.0E7</v>
      </c>
      <c r="E910" s="192">
        <v>9830000.0</v>
      </c>
      <c r="F910" s="192">
        <v>2.5272E8</v>
      </c>
      <c r="G910" s="192"/>
      <c r="H910" s="192">
        <v>0.0</v>
      </c>
      <c r="I910" s="192">
        <v>2.6792E8</v>
      </c>
      <c r="J910" s="192">
        <v>2.6775E8</v>
      </c>
    </row>
    <row r="911">
      <c r="A911" s="194" t="s">
        <v>1824</v>
      </c>
      <c r="B911" s="197">
        <v>45099.0</v>
      </c>
      <c r="C911" s="192">
        <v>1.035E7</v>
      </c>
      <c r="D911" s="192">
        <v>5.5E7</v>
      </c>
      <c r="E911" s="192">
        <v>5.4065E7</v>
      </c>
      <c r="F911" s="192">
        <v>1.66E8</v>
      </c>
      <c r="G911" s="192"/>
      <c r="H911" s="192">
        <v>0.0</v>
      </c>
      <c r="I911" s="192">
        <v>2.3135E8</v>
      </c>
      <c r="J911" s="192">
        <v>2.30415E8</v>
      </c>
    </row>
    <row r="912">
      <c r="A912" s="194" t="s">
        <v>1824</v>
      </c>
      <c r="B912" s="197">
        <v>45100.0</v>
      </c>
      <c r="C912" s="192">
        <v>2.62E7</v>
      </c>
      <c r="D912" s="192">
        <v>5350000.0</v>
      </c>
      <c r="E912" s="192">
        <v>5259050.0</v>
      </c>
      <c r="F912" s="192">
        <v>1.834E8</v>
      </c>
      <c r="G912" s="192"/>
      <c r="H912" s="192">
        <v>0.0</v>
      </c>
      <c r="I912" s="192">
        <v>2.1495E8</v>
      </c>
      <c r="J912" s="192">
        <v>2.1485905E8</v>
      </c>
    </row>
    <row r="913">
      <c r="A913" s="194" t="s">
        <v>1824</v>
      </c>
      <c r="B913" s="197">
        <v>45101.0</v>
      </c>
      <c r="C913" s="192">
        <v>0.0</v>
      </c>
      <c r="D913" s="192">
        <v>0.0</v>
      </c>
      <c r="E913" s="192">
        <v>0.0</v>
      </c>
      <c r="F913" s="192">
        <v>2.235E7</v>
      </c>
      <c r="G913" s="192"/>
      <c r="H913" s="192">
        <v>0.0</v>
      </c>
      <c r="I913" s="192">
        <v>2.235E7</v>
      </c>
      <c r="J913" s="192">
        <v>2.235E7</v>
      </c>
    </row>
    <row r="914">
      <c r="A914" s="194" t="s">
        <v>1824</v>
      </c>
      <c r="B914" s="197">
        <v>45102.0</v>
      </c>
      <c r="C914" s="192">
        <v>8350000.0</v>
      </c>
      <c r="D914" s="192">
        <v>4.312E7</v>
      </c>
      <c r="E914" s="192">
        <v>4.238696E7</v>
      </c>
      <c r="F914" s="192">
        <v>0.0</v>
      </c>
      <c r="G914" s="192"/>
      <c r="H914" s="192">
        <v>0.0</v>
      </c>
      <c r="I914" s="192">
        <v>5.147E7</v>
      </c>
      <c r="J914" s="192">
        <v>5.073696E7</v>
      </c>
    </row>
    <row r="915">
      <c r="A915" s="194" t="s">
        <v>1824</v>
      </c>
      <c r="B915" s="197">
        <v>45103.0</v>
      </c>
      <c r="C915" s="192">
        <v>8.6642E7</v>
      </c>
      <c r="D915" s="192">
        <v>0.0</v>
      </c>
      <c r="E915" s="192">
        <v>0.0</v>
      </c>
      <c r="F915" s="192">
        <v>5000000.0</v>
      </c>
      <c r="G915" s="192"/>
      <c r="H915" s="192">
        <v>0.0</v>
      </c>
      <c r="I915" s="192">
        <v>9.1642E7</v>
      </c>
      <c r="J915" s="192">
        <v>9.1642E7</v>
      </c>
    </row>
    <row r="916">
      <c r="A916" s="194" t="s">
        <v>1824</v>
      </c>
      <c r="B916" s="197">
        <v>45104.0</v>
      </c>
      <c r="C916" s="192">
        <v>6.94E7</v>
      </c>
      <c r="D916" s="192">
        <v>3.81E7</v>
      </c>
      <c r="E916" s="192">
        <v>3.74523E7</v>
      </c>
      <c r="F916" s="192">
        <v>5500000.0</v>
      </c>
      <c r="G916" s="192"/>
      <c r="H916" s="192">
        <v>0.0</v>
      </c>
      <c r="I916" s="192">
        <v>1.13E8</v>
      </c>
      <c r="J916" s="192">
        <v>1.123523E8</v>
      </c>
    </row>
    <row r="917">
      <c r="A917" s="194" t="s">
        <v>1824</v>
      </c>
      <c r="B917" s="197">
        <v>45105.0</v>
      </c>
      <c r="C917" s="192">
        <v>5.7354E7</v>
      </c>
      <c r="D917" s="192">
        <v>1.0E7</v>
      </c>
      <c r="E917" s="192">
        <v>9750000.0</v>
      </c>
      <c r="F917" s="192">
        <v>3.7804E7</v>
      </c>
      <c r="G917" s="192"/>
      <c r="H917" s="192">
        <v>1.044E7</v>
      </c>
      <c r="I917" s="192">
        <v>9.4718E7</v>
      </c>
      <c r="J917" s="192">
        <v>9.4468E7</v>
      </c>
    </row>
    <row r="918">
      <c r="A918" s="194" t="s">
        <v>1824</v>
      </c>
      <c r="B918" s="197">
        <v>45106.0</v>
      </c>
      <c r="C918" s="192">
        <v>6.2884E7</v>
      </c>
      <c r="D918" s="192">
        <v>4.587E7</v>
      </c>
      <c r="E918" s="192">
        <v>4.5095662E7</v>
      </c>
      <c r="F918" s="192">
        <v>0.0</v>
      </c>
      <c r="G918" s="192"/>
      <c r="H918" s="192">
        <v>0.0</v>
      </c>
      <c r="I918" s="192">
        <v>1.08754E8</v>
      </c>
      <c r="J918" s="192">
        <v>1.07979662E8</v>
      </c>
    </row>
    <row r="919">
      <c r="A919" s="194" t="s">
        <v>1824</v>
      </c>
      <c r="B919" s="197">
        <v>45107.0</v>
      </c>
      <c r="C919" s="192">
        <v>5900000.0</v>
      </c>
      <c r="D919" s="192">
        <v>7.6588E7</v>
      </c>
      <c r="E919" s="192">
        <v>7.51753E7</v>
      </c>
      <c r="F919" s="192">
        <v>1.012E8</v>
      </c>
      <c r="G919" s="192"/>
      <c r="H919" s="192">
        <v>0.0</v>
      </c>
      <c r="I919" s="192">
        <v>1.83688E8</v>
      </c>
      <c r="J919" s="192">
        <v>1.822753E8</v>
      </c>
    </row>
    <row r="920">
      <c r="A920" s="194" t="s">
        <v>1827</v>
      </c>
      <c r="B920" s="197">
        <v>45108.0</v>
      </c>
      <c r="C920" s="192">
        <v>8850000.0</v>
      </c>
      <c r="D920" s="192">
        <v>2.9682E7</v>
      </c>
      <c r="E920" s="192">
        <v>2.914884E7</v>
      </c>
      <c r="F920" s="192">
        <v>2.715E7</v>
      </c>
      <c r="G920" s="192"/>
      <c r="H920" s="192">
        <v>0.0</v>
      </c>
      <c r="I920" s="192">
        <v>6.5682E7</v>
      </c>
      <c r="J920" s="192">
        <v>6.514884E7</v>
      </c>
    </row>
    <row r="921">
      <c r="A921" s="194" t="s">
        <v>1827</v>
      </c>
      <c r="B921" s="197">
        <v>45109.0</v>
      </c>
      <c r="C921" s="192">
        <v>4.5654E7</v>
      </c>
      <c r="D921" s="192">
        <v>350000.0</v>
      </c>
      <c r="E921" s="192">
        <v>344050.0</v>
      </c>
      <c r="F921" s="192">
        <v>6700000.0</v>
      </c>
      <c r="G921" s="192"/>
      <c r="H921" s="192">
        <v>0.0</v>
      </c>
      <c r="I921" s="192">
        <v>5.2704E7</v>
      </c>
      <c r="J921" s="192">
        <v>5.269805E7</v>
      </c>
    </row>
    <row r="922">
      <c r="A922" s="194" t="s">
        <v>1827</v>
      </c>
      <c r="B922" s="197">
        <v>45110.0</v>
      </c>
      <c r="C922" s="192">
        <v>1.014E8</v>
      </c>
      <c r="D922" s="192">
        <v>5.3E7</v>
      </c>
      <c r="E922" s="192">
        <v>5.2099E7</v>
      </c>
      <c r="F922" s="192">
        <v>2.535E7</v>
      </c>
      <c r="G922" s="192"/>
      <c r="H922" s="192">
        <v>0.0</v>
      </c>
      <c r="I922" s="192">
        <v>1.7975E8</v>
      </c>
      <c r="J922" s="192">
        <v>1.78849E8</v>
      </c>
    </row>
    <row r="923">
      <c r="A923" s="194" t="s">
        <v>1827</v>
      </c>
      <c r="B923" s="197">
        <v>45111.0</v>
      </c>
      <c r="C923" s="192">
        <v>5000000.0</v>
      </c>
      <c r="D923" s="192">
        <v>6.2867E7</v>
      </c>
      <c r="E923" s="192">
        <v>6.1798261E7</v>
      </c>
      <c r="F923" s="192">
        <v>200000.0</v>
      </c>
      <c r="G923" s="192"/>
      <c r="H923" s="192">
        <v>0.0</v>
      </c>
      <c r="I923" s="192">
        <v>6.8067E7</v>
      </c>
      <c r="J923" s="192">
        <v>6.6998261E7</v>
      </c>
    </row>
    <row r="924">
      <c r="A924" s="194" t="s">
        <v>1827</v>
      </c>
      <c r="B924" s="197">
        <v>45112.0</v>
      </c>
      <c r="C924" s="192">
        <v>0.0</v>
      </c>
      <c r="D924" s="192">
        <v>9.07E7</v>
      </c>
      <c r="E924" s="192">
        <v>9.03372E7</v>
      </c>
      <c r="F924" s="192">
        <v>3.0E7</v>
      </c>
      <c r="G924" s="192"/>
      <c r="H924" s="192">
        <v>1500000.0</v>
      </c>
      <c r="I924" s="192">
        <v>1.192E8</v>
      </c>
      <c r="J924" s="192">
        <v>1.188372E8</v>
      </c>
    </row>
    <row r="925">
      <c r="A925" s="194" t="s">
        <v>1827</v>
      </c>
      <c r="B925" s="197">
        <v>45113.0</v>
      </c>
      <c r="C925" s="192">
        <v>1.1064E7</v>
      </c>
      <c r="D925" s="192">
        <v>2.3E7</v>
      </c>
      <c r="E925" s="192">
        <v>2.2908E7</v>
      </c>
      <c r="F925" s="192">
        <v>5.19E7</v>
      </c>
      <c r="G925" s="192"/>
      <c r="H925" s="192">
        <v>0.0</v>
      </c>
      <c r="I925" s="192">
        <v>8.5964E7</v>
      </c>
      <c r="J925" s="192">
        <v>8.5872E7</v>
      </c>
    </row>
    <row r="926">
      <c r="A926" s="194" t="s">
        <v>1827</v>
      </c>
      <c r="B926" s="197">
        <v>45114.0</v>
      </c>
      <c r="C926" s="192">
        <v>7010000.0</v>
      </c>
      <c r="D926" s="192">
        <v>0.0</v>
      </c>
      <c r="E926" s="192">
        <v>0.0</v>
      </c>
      <c r="F926" s="192">
        <v>7.301E7</v>
      </c>
      <c r="G926" s="192"/>
      <c r="H926" s="192">
        <v>0.0</v>
      </c>
      <c r="I926" s="192">
        <v>8.002E7</v>
      </c>
      <c r="J926" s="192">
        <v>8.002E7</v>
      </c>
    </row>
    <row r="927">
      <c r="A927" s="194" t="s">
        <v>1827</v>
      </c>
      <c r="B927" s="197">
        <v>45115.0</v>
      </c>
      <c r="C927" s="192">
        <v>350000.0</v>
      </c>
      <c r="D927" s="192">
        <v>9.3787E7</v>
      </c>
      <c r="E927" s="192">
        <v>9.2966804E7</v>
      </c>
      <c r="F927" s="192">
        <v>6.195E7</v>
      </c>
      <c r="G927" s="192"/>
      <c r="H927" s="192">
        <v>0.0</v>
      </c>
      <c r="I927" s="192">
        <v>1.56087E8</v>
      </c>
      <c r="J927" s="192">
        <v>1.55266804E8</v>
      </c>
    </row>
    <row r="928">
      <c r="A928" s="194" t="s">
        <v>1827</v>
      </c>
      <c r="B928" s="197">
        <v>45116.0</v>
      </c>
      <c r="C928" s="192">
        <v>1.075E7</v>
      </c>
      <c r="D928" s="192">
        <v>5.0E7</v>
      </c>
      <c r="E928" s="192">
        <v>4.9562548E7</v>
      </c>
      <c r="F928" s="192">
        <v>4870000.0</v>
      </c>
      <c r="G928" s="192"/>
      <c r="H928" s="192">
        <v>0.0</v>
      </c>
      <c r="I928" s="192">
        <v>6.562E7</v>
      </c>
      <c r="J928" s="192">
        <v>6.5182548E7</v>
      </c>
    </row>
    <row r="929">
      <c r="A929" s="194" t="s">
        <v>1827</v>
      </c>
      <c r="B929" s="197">
        <v>45117.0</v>
      </c>
      <c r="C929" s="192">
        <v>5225000.0</v>
      </c>
      <c r="D929" s="192">
        <v>6000000.0</v>
      </c>
      <c r="E929" s="192">
        <v>5898000.0</v>
      </c>
      <c r="F929" s="192">
        <v>2.2307E7</v>
      </c>
      <c r="G929" s="192"/>
      <c r="H929" s="192">
        <v>0.0</v>
      </c>
      <c r="I929" s="192">
        <v>3.3532E7</v>
      </c>
      <c r="J929" s="192">
        <v>3.343E7</v>
      </c>
    </row>
    <row r="930">
      <c r="A930" s="194" t="s">
        <v>1827</v>
      </c>
      <c r="B930" s="197">
        <v>45118.0</v>
      </c>
      <c r="C930" s="192">
        <v>3743000.0</v>
      </c>
      <c r="D930" s="192">
        <v>0.0</v>
      </c>
      <c r="E930" s="192">
        <v>0.0</v>
      </c>
      <c r="F930" s="192">
        <v>7.0E7</v>
      </c>
      <c r="G930" s="192"/>
      <c r="H930" s="192">
        <v>0.0</v>
      </c>
      <c r="I930" s="192">
        <v>7.3743E7</v>
      </c>
      <c r="J930" s="192">
        <v>7.3743E7</v>
      </c>
    </row>
    <row r="931">
      <c r="A931" s="194" t="s">
        <v>1827</v>
      </c>
      <c r="B931" s="197">
        <v>45119.0</v>
      </c>
      <c r="C931" s="192">
        <v>1.05E7</v>
      </c>
      <c r="D931" s="192">
        <v>2850000.0</v>
      </c>
      <c r="E931" s="192">
        <v>2801550.0</v>
      </c>
      <c r="F931" s="192">
        <v>2400000.0</v>
      </c>
      <c r="G931" s="192"/>
      <c r="H931" s="192">
        <v>0.0</v>
      </c>
      <c r="I931" s="192">
        <v>1.575E7</v>
      </c>
      <c r="J931" s="192">
        <v>1.570155E7</v>
      </c>
    </row>
    <row r="932">
      <c r="A932" s="194" t="s">
        <v>1827</v>
      </c>
      <c r="B932" s="197">
        <v>45120.0</v>
      </c>
      <c r="C932" s="192">
        <v>1.95E7</v>
      </c>
      <c r="D932" s="192">
        <v>2242500.0</v>
      </c>
      <c r="E932" s="192">
        <v>2204377.0</v>
      </c>
      <c r="F932" s="192">
        <v>6.85645E7</v>
      </c>
      <c r="G932" s="192"/>
      <c r="H932" s="192">
        <v>0.0</v>
      </c>
      <c r="I932" s="192">
        <v>9.0307E7</v>
      </c>
      <c r="J932" s="192">
        <v>9.0268877E7</v>
      </c>
    </row>
    <row r="933">
      <c r="A933" s="194" t="s">
        <v>1827</v>
      </c>
      <c r="B933" s="197">
        <v>45121.0</v>
      </c>
      <c r="C933" s="192">
        <v>9700000.0</v>
      </c>
      <c r="D933" s="192">
        <v>3644000.0</v>
      </c>
      <c r="E933" s="192">
        <v>3582052.0</v>
      </c>
      <c r="F933" s="192">
        <v>1.18E8</v>
      </c>
      <c r="G933" s="192"/>
      <c r="H933" s="192">
        <v>0.0</v>
      </c>
      <c r="I933" s="192">
        <v>1.31344E8</v>
      </c>
      <c r="J933" s="192">
        <v>1.31282052E8</v>
      </c>
    </row>
    <row r="934">
      <c r="A934" s="194" t="s">
        <v>1827</v>
      </c>
      <c r="B934" s="197">
        <v>45122.0</v>
      </c>
      <c r="C934" s="192">
        <v>8250000.0</v>
      </c>
      <c r="D934" s="192">
        <v>0.0</v>
      </c>
      <c r="E934" s="192">
        <v>0.0</v>
      </c>
      <c r="F934" s="192">
        <v>8500000.0</v>
      </c>
      <c r="G934" s="192"/>
      <c r="H934" s="192">
        <v>0.0</v>
      </c>
      <c r="I934" s="192">
        <v>1.675E7</v>
      </c>
      <c r="J934" s="192">
        <v>1.675E7</v>
      </c>
    </row>
    <row r="935">
      <c r="A935" s="194" t="s">
        <v>1827</v>
      </c>
      <c r="B935" s="197">
        <v>45123.0</v>
      </c>
      <c r="C935" s="192">
        <v>3.005E7</v>
      </c>
      <c r="D935" s="192">
        <v>700000.0</v>
      </c>
      <c r="E935" s="192">
        <v>686350.0</v>
      </c>
      <c r="F935" s="192">
        <v>5.365E7</v>
      </c>
      <c r="G935" s="192"/>
      <c r="H935" s="192">
        <v>0.0</v>
      </c>
      <c r="I935" s="192">
        <v>8.44E7</v>
      </c>
      <c r="J935" s="192">
        <v>8.438635E7</v>
      </c>
    </row>
    <row r="936">
      <c r="A936" s="194" t="s">
        <v>1827</v>
      </c>
      <c r="B936" s="197">
        <v>45124.0</v>
      </c>
      <c r="C936" s="192">
        <v>3.26E7</v>
      </c>
      <c r="D936" s="192">
        <v>4700000.0</v>
      </c>
      <c r="E936" s="192">
        <v>4620100.0</v>
      </c>
      <c r="F936" s="192">
        <v>2.326269E8</v>
      </c>
      <c r="G936" s="192"/>
      <c r="H936" s="192">
        <v>0.0</v>
      </c>
      <c r="I936" s="192">
        <v>2.699269E8</v>
      </c>
      <c r="J936" s="192">
        <v>2.69847E8</v>
      </c>
    </row>
    <row r="937">
      <c r="A937" s="194" t="s">
        <v>1827</v>
      </c>
      <c r="B937" s="197">
        <v>45125.0</v>
      </c>
      <c r="C937" s="192">
        <v>4.307E7</v>
      </c>
      <c r="D937" s="192">
        <v>1000000.0</v>
      </c>
      <c r="E937" s="192">
        <v>975000.0</v>
      </c>
      <c r="F937" s="192">
        <v>1.175E7</v>
      </c>
      <c r="G937" s="192"/>
      <c r="H937" s="192">
        <v>0.0</v>
      </c>
      <c r="I937" s="192">
        <v>5.582E7</v>
      </c>
      <c r="J937" s="192">
        <v>5.5795E7</v>
      </c>
    </row>
    <row r="938">
      <c r="A938" s="194" t="s">
        <v>1827</v>
      </c>
      <c r="B938" s="197">
        <v>45126.0</v>
      </c>
      <c r="C938" s="192">
        <v>2650000.0</v>
      </c>
      <c r="D938" s="192">
        <v>1.8E7</v>
      </c>
      <c r="E938" s="192">
        <v>1.7694E7</v>
      </c>
      <c r="F938" s="192">
        <v>1.4486E8</v>
      </c>
      <c r="G938" s="192"/>
      <c r="H938" s="192">
        <v>0.0</v>
      </c>
      <c r="I938" s="192">
        <v>1.6551E8</v>
      </c>
      <c r="J938" s="192">
        <v>1.65204E8</v>
      </c>
    </row>
    <row r="939">
      <c r="A939" s="194" t="s">
        <v>1827</v>
      </c>
      <c r="B939" s="197">
        <v>45127.0</v>
      </c>
      <c r="C939" s="192">
        <v>750000.0</v>
      </c>
      <c r="D939" s="192">
        <v>350000.0</v>
      </c>
      <c r="E939" s="192">
        <v>344050.0</v>
      </c>
      <c r="F939" s="192">
        <v>4500000.0</v>
      </c>
      <c r="G939" s="192"/>
      <c r="H939" s="192">
        <v>0.0</v>
      </c>
      <c r="I939" s="192">
        <v>5600000.0</v>
      </c>
      <c r="J939" s="192">
        <v>5594050.0</v>
      </c>
    </row>
    <row r="940">
      <c r="A940" s="194" t="s">
        <v>1827</v>
      </c>
      <c r="B940" s="197">
        <v>45128.0</v>
      </c>
      <c r="C940" s="192">
        <v>1.88275E7</v>
      </c>
      <c r="D940" s="192">
        <v>0.0</v>
      </c>
      <c r="E940" s="192">
        <v>0.0</v>
      </c>
      <c r="F940" s="192">
        <v>7800000.0</v>
      </c>
      <c r="G940" s="192"/>
      <c r="H940" s="192">
        <v>0.0</v>
      </c>
      <c r="I940" s="192">
        <v>2.66275E7</v>
      </c>
      <c r="J940" s="192">
        <v>2.66275E7</v>
      </c>
    </row>
    <row r="941">
      <c r="A941" s="194" t="s">
        <v>1827</v>
      </c>
      <c r="B941" s="197">
        <v>45129.0</v>
      </c>
      <c r="C941" s="192">
        <v>1.035E7</v>
      </c>
      <c r="D941" s="192">
        <v>3.5E7</v>
      </c>
      <c r="E941" s="192">
        <v>3.4405E7</v>
      </c>
      <c r="F941" s="192">
        <v>8.5068E7</v>
      </c>
      <c r="G941" s="192"/>
      <c r="H941" s="192">
        <v>0.0</v>
      </c>
      <c r="I941" s="192">
        <v>1.30418E8</v>
      </c>
      <c r="J941" s="192">
        <v>1.29823E8</v>
      </c>
    </row>
    <row r="942">
      <c r="A942" s="194" t="s">
        <v>1827</v>
      </c>
      <c r="B942" s="197">
        <v>45130.0</v>
      </c>
      <c r="C942" s="192">
        <v>8914000.0</v>
      </c>
      <c r="D942" s="192">
        <v>0.0</v>
      </c>
      <c r="E942" s="192">
        <v>0.0</v>
      </c>
      <c r="F942" s="192">
        <v>4350000.0</v>
      </c>
      <c r="G942" s="192"/>
      <c r="H942" s="192">
        <v>0.0</v>
      </c>
      <c r="I942" s="192">
        <v>1.3264E7</v>
      </c>
      <c r="J942" s="192">
        <v>1.3264E7</v>
      </c>
    </row>
    <row r="943">
      <c r="A943" s="194" t="s">
        <v>1827</v>
      </c>
      <c r="B943" s="197">
        <v>45131.0</v>
      </c>
      <c r="C943" s="192">
        <v>1086000.0</v>
      </c>
      <c r="D943" s="192">
        <v>6245000.0</v>
      </c>
      <c r="E943" s="192">
        <v>6096225.0</v>
      </c>
      <c r="F943" s="192">
        <v>8.3528E7</v>
      </c>
      <c r="G943" s="192"/>
      <c r="H943" s="192">
        <v>0.0</v>
      </c>
      <c r="I943" s="192">
        <v>9.0859E7</v>
      </c>
      <c r="J943" s="192">
        <v>9.0710225E7</v>
      </c>
    </row>
    <row r="944">
      <c r="A944" s="194" t="s">
        <v>1827</v>
      </c>
      <c r="B944" s="197">
        <v>45132.0</v>
      </c>
      <c r="C944" s="192">
        <v>1.995E7</v>
      </c>
      <c r="D944" s="192">
        <v>4.455E7</v>
      </c>
      <c r="E944" s="192">
        <v>4.379265E7</v>
      </c>
      <c r="F944" s="192">
        <v>9.153E7</v>
      </c>
      <c r="G944" s="192"/>
      <c r="H944" s="192">
        <v>0.0</v>
      </c>
      <c r="I944" s="192">
        <v>1.5603E8</v>
      </c>
      <c r="J944" s="192">
        <v>1.5527265E8</v>
      </c>
    </row>
    <row r="945">
      <c r="A945" s="194" t="s">
        <v>1827</v>
      </c>
      <c r="B945" s="197">
        <v>45133.0</v>
      </c>
      <c r="C945" s="192">
        <v>1.0E7</v>
      </c>
      <c r="D945" s="192">
        <v>6100000.0</v>
      </c>
      <c r="E945" s="192">
        <v>5996300.0</v>
      </c>
      <c r="F945" s="192">
        <v>3.6888E7</v>
      </c>
      <c r="G945" s="192"/>
      <c r="H945" s="192">
        <v>0.0</v>
      </c>
      <c r="I945" s="192">
        <v>5.2988E7</v>
      </c>
      <c r="J945" s="192">
        <v>5.28843E7</v>
      </c>
    </row>
    <row r="946">
      <c r="A946" s="194" t="s">
        <v>1827</v>
      </c>
      <c r="B946" s="197">
        <v>45134.0</v>
      </c>
      <c r="C946" s="192">
        <v>3.986E7</v>
      </c>
      <c r="D946" s="192">
        <v>2.4E7</v>
      </c>
      <c r="E946" s="192">
        <v>2.35E7</v>
      </c>
      <c r="F946" s="192">
        <v>1.1702E8</v>
      </c>
      <c r="G946" s="192"/>
      <c r="H946" s="192">
        <v>0.0</v>
      </c>
      <c r="I946" s="192">
        <v>1.8088E8</v>
      </c>
      <c r="J946" s="192">
        <v>1.8038E8</v>
      </c>
    </row>
    <row r="947">
      <c r="A947" s="194" t="s">
        <v>1827</v>
      </c>
      <c r="B947" s="197">
        <v>45135.0</v>
      </c>
      <c r="C947" s="192">
        <v>2.5477E7</v>
      </c>
      <c r="D947" s="192">
        <v>0.0</v>
      </c>
      <c r="E947" s="192">
        <v>0.0</v>
      </c>
      <c r="F947" s="192">
        <v>1200000.0</v>
      </c>
      <c r="G947" s="192"/>
      <c r="H947" s="192">
        <v>0.0</v>
      </c>
      <c r="I947" s="192">
        <v>2.6677E7</v>
      </c>
      <c r="J947" s="192">
        <v>2.6677E7</v>
      </c>
    </row>
    <row r="948">
      <c r="A948" s="194" t="s">
        <v>1827</v>
      </c>
      <c r="B948" s="197">
        <v>45136.0</v>
      </c>
      <c r="C948" s="192">
        <v>6350000.0</v>
      </c>
      <c r="D948" s="192">
        <v>1350000.0</v>
      </c>
      <c r="E948" s="192">
        <v>1348334.0</v>
      </c>
      <c r="F948" s="192">
        <v>350000.0</v>
      </c>
      <c r="G948" s="192"/>
      <c r="H948" s="192">
        <v>0.0</v>
      </c>
      <c r="I948" s="192">
        <v>8050000.0</v>
      </c>
      <c r="J948" s="192">
        <v>8048334.0</v>
      </c>
    </row>
    <row r="949">
      <c r="A949" s="194" t="s">
        <v>1827</v>
      </c>
      <c r="B949" s="197">
        <v>45137.0</v>
      </c>
      <c r="C949" s="192">
        <v>3.39E7</v>
      </c>
      <c r="D949" s="192">
        <v>1.66E7</v>
      </c>
      <c r="E949" s="192">
        <v>1.6533416E7</v>
      </c>
      <c r="F949" s="192">
        <v>6.17E7</v>
      </c>
      <c r="G949" s="192"/>
      <c r="H949" s="192">
        <v>0.0</v>
      </c>
      <c r="I949" s="192">
        <v>1.122E8</v>
      </c>
      <c r="J949" s="192">
        <v>1.12133416E8</v>
      </c>
    </row>
    <row r="950">
      <c r="A950" s="194" t="s">
        <v>1827</v>
      </c>
      <c r="B950" s="197">
        <v>45138.0</v>
      </c>
      <c r="C950" s="192">
        <v>1.15E7</v>
      </c>
      <c r="D950" s="192">
        <v>0.0</v>
      </c>
      <c r="E950" s="192">
        <v>0.0</v>
      </c>
      <c r="F950" s="192">
        <v>2.166E7</v>
      </c>
      <c r="G950" s="192"/>
      <c r="H950" s="192">
        <v>0.0</v>
      </c>
      <c r="I950" s="192">
        <v>3.316E7</v>
      </c>
      <c r="J950" s="192">
        <v>3.316E7</v>
      </c>
    </row>
    <row r="951">
      <c r="A951" s="194" t="s">
        <v>1830</v>
      </c>
      <c r="B951" s="197">
        <v>45139.0</v>
      </c>
      <c r="C951" s="192">
        <v>1.27E7</v>
      </c>
      <c r="D951" s="192">
        <v>0.0</v>
      </c>
      <c r="E951" s="192">
        <v>0.0</v>
      </c>
      <c r="F951" s="192">
        <v>1.015E7</v>
      </c>
      <c r="G951" s="192"/>
      <c r="H951" s="192">
        <v>0.0</v>
      </c>
      <c r="I951" s="192">
        <v>2.285E7</v>
      </c>
      <c r="J951" s="192">
        <v>2.285E7</v>
      </c>
    </row>
    <row r="952">
      <c r="A952" s="194" t="s">
        <v>1830</v>
      </c>
      <c r="B952" s="197">
        <v>45140.0</v>
      </c>
      <c r="C952" s="192">
        <v>1.65154E8</v>
      </c>
      <c r="D952" s="192">
        <v>2.0E8</v>
      </c>
      <c r="E952" s="192">
        <v>1.9521E8</v>
      </c>
      <c r="F952" s="192">
        <v>2.0E7</v>
      </c>
      <c r="G952" s="192"/>
      <c r="H952" s="192">
        <v>0.0</v>
      </c>
      <c r="I952" s="192">
        <v>3.85154E8</v>
      </c>
      <c r="J952" s="192">
        <v>3.80364E8</v>
      </c>
    </row>
    <row r="953">
      <c r="A953" s="194" t="s">
        <v>1830</v>
      </c>
      <c r="B953" s="197">
        <v>45141.0</v>
      </c>
      <c r="C953" s="192">
        <v>1.77E7</v>
      </c>
      <c r="D953" s="192">
        <v>0.0</v>
      </c>
      <c r="E953" s="192">
        <v>0.0</v>
      </c>
      <c r="F953" s="192">
        <v>5.785E7</v>
      </c>
      <c r="G953" s="192"/>
      <c r="H953" s="192">
        <v>0.0</v>
      </c>
      <c r="I953" s="192">
        <v>7.555E7</v>
      </c>
      <c r="J953" s="192">
        <v>7.555E7</v>
      </c>
    </row>
    <row r="954">
      <c r="A954" s="194" t="s">
        <v>1830</v>
      </c>
      <c r="B954" s="197">
        <v>45142.0</v>
      </c>
      <c r="C954" s="192">
        <v>5.535E7</v>
      </c>
      <c r="D954" s="192">
        <v>1850000.0</v>
      </c>
      <c r="E954" s="192">
        <v>1842600.0</v>
      </c>
      <c r="F954" s="192">
        <v>2.2345E8</v>
      </c>
      <c r="G954" s="192"/>
      <c r="H954" s="192">
        <v>0.0</v>
      </c>
      <c r="I954" s="192">
        <v>2.8065E8</v>
      </c>
      <c r="J954" s="192">
        <v>2.806426E8</v>
      </c>
    </row>
    <row r="955">
      <c r="A955" s="194" t="s">
        <v>1830</v>
      </c>
      <c r="B955" s="197">
        <v>45143.0</v>
      </c>
      <c r="C955" s="192">
        <v>5215000.0</v>
      </c>
      <c r="D955" s="192">
        <v>5000000.0</v>
      </c>
      <c r="E955" s="192">
        <v>4915000.0</v>
      </c>
      <c r="F955" s="192">
        <v>0.0</v>
      </c>
      <c r="G955" s="192"/>
      <c r="H955" s="192">
        <v>0.0</v>
      </c>
      <c r="I955" s="192">
        <v>1.0215E7</v>
      </c>
      <c r="J955" s="192">
        <v>1.013E7</v>
      </c>
    </row>
    <row r="956">
      <c r="A956" s="194" t="s">
        <v>1830</v>
      </c>
      <c r="B956" s="197">
        <v>45144.0</v>
      </c>
      <c r="C956" s="192">
        <v>8050000.0</v>
      </c>
      <c r="D956" s="192">
        <v>0.0</v>
      </c>
      <c r="E956" s="192">
        <v>0.0</v>
      </c>
      <c r="F956" s="192">
        <v>6.045E7</v>
      </c>
      <c r="G956" s="192"/>
      <c r="H956" s="192">
        <v>0.0</v>
      </c>
      <c r="I956" s="192">
        <v>6.85E7</v>
      </c>
      <c r="J956" s="192">
        <v>6.85E7</v>
      </c>
    </row>
    <row r="957">
      <c r="A957" s="194" t="s">
        <v>1830</v>
      </c>
      <c r="B957" s="197">
        <v>45145.0</v>
      </c>
      <c r="C957" s="192">
        <v>2.0E7</v>
      </c>
      <c r="D957" s="192">
        <v>8.0E7</v>
      </c>
      <c r="E957" s="192">
        <v>7.8E7</v>
      </c>
      <c r="F957" s="192">
        <v>4.3298E7</v>
      </c>
      <c r="G957" s="192"/>
      <c r="H957" s="192">
        <v>1.12E7</v>
      </c>
      <c r="I957" s="192">
        <v>1.32098E8</v>
      </c>
      <c r="J957" s="192">
        <v>1.30098E8</v>
      </c>
    </row>
    <row r="958">
      <c r="A958" s="194" t="s">
        <v>1830</v>
      </c>
      <c r="B958" s="197">
        <v>45146.0</v>
      </c>
      <c r="C958" s="192">
        <v>1.3635E8</v>
      </c>
      <c r="D958" s="192">
        <v>0.0</v>
      </c>
      <c r="E958" s="192">
        <v>0.0</v>
      </c>
      <c r="F958" s="192">
        <v>7.5662E7</v>
      </c>
      <c r="G958" s="192"/>
      <c r="H958" s="192">
        <v>3.1637E7</v>
      </c>
      <c r="I958" s="192">
        <v>1.80375E8</v>
      </c>
      <c r="J958" s="192">
        <v>1.80375E8</v>
      </c>
    </row>
    <row r="959">
      <c r="A959" s="194" t="s">
        <v>1830</v>
      </c>
      <c r="B959" s="197">
        <v>45147.0</v>
      </c>
      <c r="C959" s="192">
        <v>3.23E7</v>
      </c>
      <c r="D959" s="192">
        <v>1.3E7</v>
      </c>
      <c r="E959" s="192">
        <v>1.2922E7</v>
      </c>
      <c r="F959" s="192">
        <v>5.9E7</v>
      </c>
      <c r="G959" s="192"/>
      <c r="H959" s="192">
        <v>0.0</v>
      </c>
      <c r="I959" s="192">
        <v>1.043E8</v>
      </c>
      <c r="J959" s="192">
        <v>1.04222E8</v>
      </c>
    </row>
    <row r="960">
      <c r="A960" s="194" t="s">
        <v>1830</v>
      </c>
      <c r="B960" s="197">
        <v>45148.0</v>
      </c>
      <c r="C960" s="192">
        <v>1.2393E7</v>
      </c>
      <c r="D960" s="192">
        <v>7.326E7</v>
      </c>
      <c r="E960" s="192">
        <v>7.143833E7</v>
      </c>
      <c r="F960" s="192">
        <v>0.0</v>
      </c>
      <c r="G960" s="192"/>
      <c r="H960" s="192">
        <v>0.0</v>
      </c>
      <c r="I960" s="192">
        <v>8.5653E7</v>
      </c>
      <c r="J960" s="192">
        <v>8.383133E7</v>
      </c>
    </row>
    <row r="961">
      <c r="A961" s="194" t="s">
        <v>1830</v>
      </c>
      <c r="B961" s="197">
        <v>45149.0</v>
      </c>
      <c r="C961" s="192">
        <v>2.85E7</v>
      </c>
      <c r="D961" s="192">
        <v>1.319E7</v>
      </c>
      <c r="E961" s="192">
        <v>1.2985902E7</v>
      </c>
      <c r="F961" s="192">
        <v>1.5E7</v>
      </c>
      <c r="G961" s="192"/>
      <c r="H961" s="192">
        <v>0.0</v>
      </c>
      <c r="I961" s="192">
        <v>5.669E7</v>
      </c>
      <c r="J961" s="192">
        <v>5.6485902E7</v>
      </c>
    </row>
    <row r="962">
      <c r="A962" s="194" t="s">
        <v>1830</v>
      </c>
      <c r="B962" s="197">
        <v>45150.0</v>
      </c>
      <c r="C962" s="192">
        <v>1.1E7</v>
      </c>
      <c r="D962" s="192">
        <v>1.19E8</v>
      </c>
      <c r="E962" s="192">
        <v>1.17148098E8</v>
      </c>
      <c r="F962" s="192">
        <v>6.0968E7</v>
      </c>
      <c r="G962" s="192"/>
      <c r="H962" s="192">
        <v>0.0</v>
      </c>
      <c r="I962" s="192">
        <v>1.90968E8</v>
      </c>
      <c r="J962" s="192">
        <v>1.89116098E8</v>
      </c>
    </row>
    <row r="963">
      <c r="A963" s="194" t="s">
        <v>1830</v>
      </c>
      <c r="B963" s="197">
        <v>45151.0</v>
      </c>
      <c r="C963" s="192">
        <v>1.168E7</v>
      </c>
      <c r="D963" s="192">
        <v>0.0</v>
      </c>
      <c r="E963" s="192">
        <v>0.0</v>
      </c>
      <c r="F963" s="192">
        <v>1200000.0</v>
      </c>
      <c r="G963" s="192"/>
      <c r="H963" s="192">
        <v>0.0</v>
      </c>
      <c r="I963" s="192">
        <v>1.288E7</v>
      </c>
      <c r="J963" s="192">
        <v>1.288E7</v>
      </c>
    </row>
    <row r="964">
      <c r="A964" s="194" t="s">
        <v>1830</v>
      </c>
      <c r="B964" s="197">
        <v>45152.0</v>
      </c>
      <c r="C964" s="192">
        <v>0.0</v>
      </c>
      <c r="D964" s="192">
        <v>7700000.0</v>
      </c>
      <c r="E964" s="192">
        <v>7571290.0</v>
      </c>
      <c r="F964" s="192">
        <v>1.1E7</v>
      </c>
      <c r="G964" s="192"/>
      <c r="H964" s="192">
        <v>0.0</v>
      </c>
      <c r="I964" s="192">
        <v>1.87E7</v>
      </c>
      <c r="J964" s="192">
        <v>1.857129E7</v>
      </c>
    </row>
    <row r="965">
      <c r="A965" s="194" t="s">
        <v>1830</v>
      </c>
      <c r="B965" s="197">
        <v>45153.0</v>
      </c>
      <c r="C965" s="192">
        <v>4.1E7</v>
      </c>
      <c r="D965" s="192">
        <v>1.402345E8</v>
      </c>
      <c r="E965" s="192">
        <v>1.37880256E8</v>
      </c>
      <c r="F965" s="192">
        <v>1.7E7</v>
      </c>
      <c r="G965" s="192"/>
      <c r="H965" s="192">
        <v>0.0</v>
      </c>
      <c r="I965" s="192">
        <v>1.982345E8</v>
      </c>
      <c r="J965" s="192">
        <v>1.95880256E8</v>
      </c>
    </row>
    <row r="966">
      <c r="A966" s="194" t="s">
        <v>1830</v>
      </c>
      <c r="B966" s="197">
        <v>45154.0</v>
      </c>
      <c r="C966" s="192">
        <v>1.2225E8</v>
      </c>
      <c r="D966" s="192">
        <v>1.81E7</v>
      </c>
      <c r="E966" s="192">
        <v>1.77923E7</v>
      </c>
      <c r="F966" s="192">
        <v>8.745E7</v>
      </c>
      <c r="G966" s="192"/>
      <c r="H966" s="192">
        <v>0.0</v>
      </c>
      <c r="I966" s="192">
        <v>2.278E8</v>
      </c>
      <c r="J966" s="192">
        <v>2.274923E8</v>
      </c>
    </row>
    <row r="967">
      <c r="A967" s="194" t="s">
        <v>1830</v>
      </c>
      <c r="B967" s="197">
        <v>45155.0</v>
      </c>
      <c r="C967" s="192">
        <v>1.1202E7</v>
      </c>
      <c r="D967" s="192">
        <v>1.335E7</v>
      </c>
      <c r="E967" s="192">
        <v>1.318805E7</v>
      </c>
      <c r="F967" s="192">
        <v>0.0</v>
      </c>
      <c r="G967" s="192"/>
      <c r="H967" s="192">
        <v>0.0</v>
      </c>
      <c r="I967" s="192">
        <v>2.4552E7</v>
      </c>
      <c r="J967" s="192">
        <v>2.439005E7</v>
      </c>
    </row>
    <row r="968">
      <c r="A968" s="194" t="s">
        <v>1830</v>
      </c>
      <c r="B968" s="197">
        <v>45156.0</v>
      </c>
      <c r="C968" s="192">
        <v>1.98253E8</v>
      </c>
      <c r="D968" s="192">
        <v>3.0E7</v>
      </c>
      <c r="E968" s="192">
        <v>2.949E7</v>
      </c>
      <c r="F968" s="192">
        <v>350000.0</v>
      </c>
      <c r="G968" s="192"/>
      <c r="H968" s="192">
        <v>0.0</v>
      </c>
      <c r="I968" s="192">
        <v>2.28603E8</v>
      </c>
      <c r="J968" s="192">
        <v>2.28093E8</v>
      </c>
    </row>
    <row r="969">
      <c r="A969" s="194" t="s">
        <v>1830</v>
      </c>
      <c r="B969" s="197">
        <v>45157.0</v>
      </c>
      <c r="C969" s="192">
        <v>500000.0</v>
      </c>
      <c r="D969" s="192">
        <v>1.5E7</v>
      </c>
      <c r="E969" s="192">
        <v>1.4745E7</v>
      </c>
      <c r="F969" s="192">
        <v>2050000.0</v>
      </c>
      <c r="G969" s="192"/>
      <c r="H969" s="192">
        <v>0.0</v>
      </c>
      <c r="I969" s="192">
        <v>1.755E7</v>
      </c>
      <c r="J969" s="192">
        <v>1.7295E7</v>
      </c>
    </row>
    <row r="970">
      <c r="A970" s="194" t="s">
        <v>1830</v>
      </c>
      <c r="B970" s="197">
        <v>45158.0</v>
      </c>
      <c r="C970" s="192">
        <v>3200000.0</v>
      </c>
      <c r="D970" s="192">
        <v>0.0</v>
      </c>
      <c r="E970" s="192">
        <v>0.0</v>
      </c>
      <c r="F970" s="192">
        <v>4.5E7</v>
      </c>
      <c r="G970" s="192"/>
      <c r="H970" s="192">
        <v>0.0</v>
      </c>
      <c r="I970" s="192">
        <v>4.82E7</v>
      </c>
      <c r="J970" s="192">
        <v>4.82E7</v>
      </c>
    </row>
    <row r="971">
      <c r="A971" s="194" t="s">
        <v>1830</v>
      </c>
      <c r="B971" s="197">
        <v>45159.0</v>
      </c>
      <c r="C971" s="192">
        <v>1.1135E8</v>
      </c>
      <c r="D971" s="192">
        <v>1.27289E8</v>
      </c>
      <c r="E971" s="192">
        <v>1.26706344E8</v>
      </c>
      <c r="F971" s="192">
        <v>350000.0</v>
      </c>
      <c r="G971" s="192"/>
      <c r="H971" s="192">
        <v>0.0</v>
      </c>
      <c r="I971" s="192">
        <v>2.38989E8</v>
      </c>
      <c r="J971" s="192">
        <v>2.38406344E8</v>
      </c>
    </row>
    <row r="972">
      <c r="A972" s="194" t="s">
        <v>1830</v>
      </c>
      <c r="B972" s="197">
        <v>45160.0</v>
      </c>
      <c r="C972" s="192">
        <v>5.05E7</v>
      </c>
      <c r="D972" s="192">
        <v>5.5375E7</v>
      </c>
      <c r="E972" s="192">
        <v>5.4516175E7</v>
      </c>
      <c r="F972" s="192">
        <v>0.0</v>
      </c>
      <c r="G972" s="192"/>
      <c r="H972" s="192">
        <v>0.0</v>
      </c>
      <c r="I972" s="192">
        <v>1.05875E8</v>
      </c>
      <c r="J972" s="192">
        <v>1.05016175E8</v>
      </c>
    </row>
    <row r="973">
      <c r="A973" s="194" t="s">
        <v>1830</v>
      </c>
      <c r="B973" s="197">
        <v>45161.0</v>
      </c>
      <c r="C973" s="192">
        <v>2450000.0</v>
      </c>
      <c r="D973" s="192">
        <v>8.26E7</v>
      </c>
      <c r="E973" s="192">
        <v>8.11958E7</v>
      </c>
      <c r="F973" s="192">
        <v>1.3E7</v>
      </c>
      <c r="G973" s="192"/>
      <c r="H973" s="192">
        <v>0.0</v>
      </c>
      <c r="I973" s="192">
        <v>9.805E7</v>
      </c>
      <c r="J973" s="192">
        <v>9.66458E7</v>
      </c>
    </row>
    <row r="974">
      <c r="A974" s="194" t="s">
        <v>1830</v>
      </c>
      <c r="B974" s="197">
        <v>45162.0</v>
      </c>
      <c r="C974" s="192">
        <v>6.9494E7</v>
      </c>
      <c r="D974" s="192">
        <v>1.065E7</v>
      </c>
      <c r="E974" s="192">
        <v>1.056855E7</v>
      </c>
      <c r="F974" s="192">
        <v>0.0</v>
      </c>
      <c r="G974" s="192"/>
      <c r="H974" s="192">
        <v>0.0</v>
      </c>
      <c r="I974" s="192">
        <v>8.0144E7</v>
      </c>
      <c r="J974" s="192">
        <v>8.006255E7</v>
      </c>
    </row>
    <row r="975">
      <c r="A975" s="194" t="s">
        <v>1830</v>
      </c>
      <c r="B975" s="197">
        <v>45163.0</v>
      </c>
      <c r="C975" s="192">
        <v>1000000.0</v>
      </c>
      <c r="D975" s="192">
        <v>4.4052E7</v>
      </c>
      <c r="E975" s="192">
        <v>4.3299066E7</v>
      </c>
      <c r="F975" s="192">
        <v>0.0</v>
      </c>
      <c r="G975" s="192"/>
      <c r="H975" s="192">
        <v>0.0</v>
      </c>
      <c r="I975" s="192">
        <v>4.5052E7</v>
      </c>
      <c r="J975" s="192">
        <v>4.4299066E7</v>
      </c>
    </row>
    <row r="976">
      <c r="A976" s="194" t="s">
        <v>1830</v>
      </c>
      <c r="B976" s="197">
        <v>45164.0</v>
      </c>
      <c r="C976" s="192">
        <v>1.275E7</v>
      </c>
      <c r="D976" s="192">
        <v>0.0</v>
      </c>
      <c r="E976" s="192">
        <v>0.0</v>
      </c>
      <c r="F976" s="192">
        <v>1.3773E7</v>
      </c>
      <c r="G976" s="192"/>
      <c r="H976" s="192">
        <v>0.0</v>
      </c>
      <c r="I976" s="192">
        <v>2.6523E7</v>
      </c>
      <c r="J976" s="192">
        <v>2.6523E7</v>
      </c>
    </row>
    <row r="977">
      <c r="A977" s="194" t="s">
        <v>1830</v>
      </c>
      <c r="B977" s="197">
        <v>45165.0</v>
      </c>
      <c r="C977" s="192">
        <v>1050000.0</v>
      </c>
      <c r="D977" s="192">
        <v>7500000.0</v>
      </c>
      <c r="E977" s="192">
        <v>7372500.0</v>
      </c>
      <c r="F977" s="192">
        <v>850000.0</v>
      </c>
      <c r="G977" s="192"/>
      <c r="H977" s="192">
        <v>0.0</v>
      </c>
      <c r="I977" s="192">
        <v>9400000.0</v>
      </c>
      <c r="J977" s="192">
        <v>9272500.0</v>
      </c>
    </row>
    <row r="978">
      <c r="A978" s="194" t="s">
        <v>1830</v>
      </c>
      <c r="B978" s="197">
        <v>45166.0</v>
      </c>
      <c r="C978" s="192">
        <v>8.581E7</v>
      </c>
      <c r="D978" s="192">
        <v>700000.0</v>
      </c>
      <c r="E978" s="192">
        <v>688100.0</v>
      </c>
      <c r="F978" s="192">
        <v>1.4942E7</v>
      </c>
      <c r="G978" s="192"/>
      <c r="H978" s="192">
        <v>0.0</v>
      </c>
      <c r="I978" s="192">
        <v>1.01452E8</v>
      </c>
      <c r="J978" s="192">
        <v>1.014401E8</v>
      </c>
    </row>
    <row r="979">
      <c r="A979" s="194" t="s">
        <v>1830</v>
      </c>
      <c r="B979" s="197">
        <v>45167.0</v>
      </c>
      <c r="C979" s="192">
        <v>1.5E7</v>
      </c>
      <c r="D979" s="192">
        <v>2.3E7</v>
      </c>
      <c r="E979" s="192">
        <v>2.2908E7</v>
      </c>
      <c r="F979" s="192">
        <v>2350000.0</v>
      </c>
      <c r="G979" s="192"/>
      <c r="H979" s="192">
        <v>0.0</v>
      </c>
      <c r="I979" s="192">
        <v>4.035E7</v>
      </c>
      <c r="J979" s="192">
        <v>4.0258E7</v>
      </c>
    </row>
    <row r="980">
      <c r="A980" s="194" t="s">
        <v>1830</v>
      </c>
      <c r="B980" s="197">
        <v>45168.0</v>
      </c>
      <c r="C980" s="192">
        <v>1.3809E7</v>
      </c>
      <c r="D980" s="192">
        <v>0.0</v>
      </c>
      <c r="E980" s="192">
        <v>0.0</v>
      </c>
      <c r="F980" s="192">
        <v>0.0</v>
      </c>
      <c r="G980" s="192"/>
      <c r="H980" s="192">
        <v>0.0</v>
      </c>
      <c r="I980" s="192">
        <v>1.3809E7</v>
      </c>
      <c r="J980" s="192">
        <v>1.3809E7</v>
      </c>
    </row>
    <row r="981">
      <c r="A981" s="194" t="s">
        <v>1830</v>
      </c>
      <c r="B981" s="197">
        <v>45169.0</v>
      </c>
      <c r="C981" s="192">
        <v>7.0E7</v>
      </c>
      <c r="D981" s="192">
        <v>4250000.0</v>
      </c>
      <c r="E981" s="192">
        <v>4177494.0</v>
      </c>
      <c r="F981" s="192">
        <v>850000.0</v>
      </c>
      <c r="G981" s="192"/>
      <c r="H981" s="192">
        <v>0.0</v>
      </c>
      <c r="I981" s="192">
        <v>7.51E7</v>
      </c>
      <c r="J981" s="192">
        <v>7.5027494E7</v>
      </c>
    </row>
    <row r="982">
      <c r="A982" s="194" t="s">
        <v>1833</v>
      </c>
      <c r="B982" s="197">
        <v>45170.0</v>
      </c>
      <c r="C982" s="192">
        <v>100000.0</v>
      </c>
      <c r="D982" s="192">
        <v>1.715E7</v>
      </c>
      <c r="E982" s="192">
        <v>1.6841731E7</v>
      </c>
      <c r="F982" s="192">
        <v>4650000.0</v>
      </c>
      <c r="G982" s="192"/>
      <c r="H982" s="192">
        <v>0.0</v>
      </c>
      <c r="I982" s="192">
        <v>2.19E7</v>
      </c>
      <c r="J982" s="192">
        <v>2.1591731E7</v>
      </c>
    </row>
    <row r="983">
      <c r="A983" s="194" t="s">
        <v>1833</v>
      </c>
      <c r="B983" s="197">
        <v>45171.0</v>
      </c>
      <c r="C983" s="192">
        <v>0.0</v>
      </c>
      <c r="D983" s="192">
        <v>0.0</v>
      </c>
      <c r="E983" s="192">
        <v>0.0</v>
      </c>
      <c r="F983" s="192">
        <v>0.0</v>
      </c>
      <c r="G983" s="192"/>
      <c r="H983" s="192">
        <v>0.0</v>
      </c>
      <c r="I983" s="192">
        <v>0.0</v>
      </c>
      <c r="J983" s="192">
        <v>0.0</v>
      </c>
    </row>
    <row r="984">
      <c r="A984" s="194" t="s">
        <v>1833</v>
      </c>
      <c r="B984" s="197">
        <v>45172.0</v>
      </c>
      <c r="C984" s="192">
        <v>1.15E7</v>
      </c>
      <c r="D984" s="192">
        <v>2530000.0</v>
      </c>
      <c r="E984" s="192">
        <v>2486837.0</v>
      </c>
      <c r="F984" s="192">
        <v>4000000.0</v>
      </c>
      <c r="G984" s="192"/>
      <c r="H984" s="192">
        <v>0.0</v>
      </c>
      <c r="I984" s="192">
        <v>1.803E7</v>
      </c>
      <c r="J984" s="192">
        <v>1.7986837E7</v>
      </c>
    </row>
    <row r="985">
      <c r="A985" s="194" t="s">
        <v>1833</v>
      </c>
      <c r="B985" s="197">
        <v>45173.0</v>
      </c>
      <c r="C985" s="192">
        <v>4.045E7</v>
      </c>
      <c r="D985" s="192">
        <v>4300000.0</v>
      </c>
      <c r="E985" s="192">
        <v>4236718.0</v>
      </c>
      <c r="F985" s="192">
        <v>2.295E7</v>
      </c>
      <c r="G985" s="192"/>
      <c r="H985" s="192">
        <v>0.0</v>
      </c>
      <c r="I985" s="192">
        <v>6.77E7</v>
      </c>
      <c r="J985" s="192">
        <v>6.7636718E7</v>
      </c>
    </row>
    <row r="986">
      <c r="A986" s="194" t="s">
        <v>1833</v>
      </c>
      <c r="B986" s="197">
        <v>45174.0</v>
      </c>
      <c r="C986" s="192">
        <v>3.045E8</v>
      </c>
      <c r="D986" s="192">
        <v>0.0</v>
      </c>
      <c r="E986" s="192">
        <v>0.0</v>
      </c>
      <c r="F986" s="192">
        <v>1350000.0</v>
      </c>
      <c r="G986" s="192"/>
      <c r="H986" s="192">
        <v>0.0</v>
      </c>
      <c r="I986" s="192">
        <v>3.0585E8</v>
      </c>
      <c r="J986" s="192">
        <v>3.0585E8</v>
      </c>
    </row>
    <row r="987">
      <c r="A987" s="194" t="s">
        <v>1833</v>
      </c>
      <c r="B987" s="197">
        <v>45175.0</v>
      </c>
      <c r="C987" s="192">
        <v>5.5356E7</v>
      </c>
      <c r="D987" s="192">
        <v>1.23E7</v>
      </c>
      <c r="E987" s="192">
        <v>1.20909E7</v>
      </c>
      <c r="F987" s="192">
        <v>1.1E7</v>
      </c>
      <c r="G987" s="192"/>
      <c r="H987" s="192">
        <v>0.0</v>
      </c>
      <c r="I987" s="192">
        <v>7.8656E7</v>
      </c>
      <c r="J987" s="192">
        <v>7.84469E7</v>
      </c>
    </row>
    <row r="988">
      <c r="A988" s="194" t="s">
        <v>1833</v>
      </c>
      <c r="B988" s="197">
        <v>45176.0</v>
      </c>
      <c r="C988" s="192">
        <v>100000.0</v>
      </c>
      <c r="D988" s="192">
        <v>0.0</v>
      </c>
      <c r="E988" s="192">
        <v>0.0</v>
      </c>
      <c r="F988" s="192">
        <v>3.7968E7</v>
      </c>
      <c r="G988" s="192"/>
      <c r="H988" s="192">
        <v>0.0</v>
      </c>
      <c r="I988" s="192">
        <v>3.8068E7</v>
      </c>
      <c r="J988" s="192">
        <v>3.8068E7</v>
      </c>
    </row>
    <row r="989">
      <c r="A989" s="194" t="s">
        <v>1833</v>
      </c>
      <c r="B989" s="197">
        <v>45177.0</v>
      </c>
      <c r="C989" s="192">
        <v>4.5145E7</v>
      </c>
      <c r="D989" s="192">
        <v>2150000.0</v>
      </c>
      <c r="E989" s="192">
        <v>2113450.0</v>
      </c>
      <c r="F989" s="192">
        <v>2850000.0</v>
      </c>
      <c r="G989" s="192"/>
      <c r="H989" s="192">
        <v>0.0</v>
      </c>
      <c r="I989" s="192">
        <v>5.0145E7</v>
      </c>
      <c r="J989" s="192">
        <v>5.010845E7</v>
      </c>
    </row>
    <row r="990">
      <c r="A990" s="194" t="s">
        <v>1833</v>
      </c>
      <c r="B990" s="197">
        <v>45178.0</v>
      </c>
      <c r="C990" s="192">
        <v>6.652E7</v>
      </c>
      <c r="D990" s="192">
        <v>5.25E7</v>
      </c>
      <c r="E990" s="192">
        <v>5.1703382E7</v>
      </c>
      <c r="F990" s="192">
        <v>9889500.0</v>
      </c>
      <c r="G990" s="192"/>
      <c r="H990" s="192">
        <v>0.0</v>
      </c>
      <c r="I990" s="192">
        <v>1.289095E8</v>
      </c>
      <c r="J990" s="192">
        <v>1.28112882E8</v>
      </c>
    </row>
    <row r="991">
      <c r="A991" s="194" t="s">
        <v>1833</v>
      </c>
      <c r="B991" s="197">
        <v>45179.0</v>
      </c>
      <c r="C991" s="192">
        <v>500000.0</v>
      </c>
      <c r="D991" s="192">
        <v>2.09E7</v>
      </c>
      <c r="E991" s="192">
        <v>2.0620618E7</v>
      </c>
      <c r="F991" s="192">
        <v>6.79E7</v>
      </c>
      <c r="G991" s="192"/>
      <c r="H991" s="192">
        <v>0.0</v>
      </c>
      <c r="I991" s="192">
        <v>8.93E7</v>
      </c>
      <c r="J991" s="192">
        <v>8.9020618E7</v>
      </c>
    </row>
    <row r="992">
      <c r="A992" s="194" t="s">
        <v>1833</v>
      </c>
      <c r="B992" s="197">
        <v>45180.0</v>
      </c>
      <c r="C992" s="192">
        <v>700000.0</v>
      </c>
      <c r="D992" s="192">
        <v>3.503E7</v>
      </c>
      <c r="E992" s="192">
        <v>3.4472305E7</v>
      </c>
      <c r="F992" s="192">
        <v>7.9038E7</v>
      </c>
      <c r="G992" s="192"/>
      <c r="H992" s="192">
        <v>0.0</v>
      </c>
      <c r="I992" s="192">
        <v>1.14768E8</v>
      </c>
      <c r="J992" s="192">
        <v>1.14210305E8</v>
      </c>
    </row>
    <row r="993">
      <c r="A993" s="194" t="s">
        <v>1833</v>
      </c>
      <c r="B993" s="197">
        <v>45181.0</v>
      </c>
      <c r="C993" s="192">
        <v>4.9E7</v>
      </c>
      <c r="D993" s="192">
        <v>0.0</v>
      </c>
      <c r="E993" s="192">
        <v>0.0</v>
      </c>
      <c r="F993" s="192">
        <v>2.74E7</v>
      </c>
      <c r="G993" s="192"/>
      <c r="H993" s="192">
        <v>0.0</v>
      </c>
      <c r="I993" s="192">
        <v>7.64E7</v>
      </c>
      <c r="J993" s="192">
        <v>7.64E7</v>
      </c>
    </row>
    <row r="994">
      <c r="A994" s="194" t="s">
        <v>1833</v>
      </c>
      <c r="B994" s="197">
        <v>45182.0</v>
      </c>
      <c r="C994" s="192">
        <v>1.135E8</v>
      </c>
      <c r="D994" s="192">
        <v>7.5E7</v>
      </c>
      <c r="E994" s="192">
        <v>7.4635E7</v>
      </c>
      <c r="F994" s="192">
        <v>2.435E7</v>
      </c>
      <c r="G994" s="192"/>
      <c r="H994" s="192">
        <v>0.0</v>
      </c>
      <c r="I994" s="192">
        <v>2.1285E8</v>
      </c>
      <c r="J994" s="192">
        <v>2.12485E8</v>
      </c>
    </row>
    <row r="995">
      <c r="A995" s="194" t="s">
        <v>1833</v>
      </c>
      <c r="B995" s="197">
        <v>45183.0</v>
      </c>
      <c r="C995" s="192">
        <v>4350000.0</v>
      </c>
      <c r="D995" s="192">
        <v>7.0E7</v>
      </c>
      <c r="E995" s="192">
        <v>6.881E7</v>
      </c>
      <c r="F995" s="192">
        <v>0.0</v>
      </c>
      <c r="G995" s="192"/>
      <c r="H995" s="192">
        <v>0.0</v>
      </c>
      <c r="I995" s="192">
        <v>7.435E7</v>
      </c>
      <c r="J995" s="192">
        <v>7.316E7</v>
      </c>
    </row>
    <row r="996">
      <c r="A996" s="194" t="s">
        <v>1833</v>
      </c>
      <c r="B996" s="197">
        <v>45184.0</v>
      </c>
      <c r="C996" s="192">
        <v>4950000.0</v>
      </c>
      <c r="D996" s="192">
        <v>0.0</v>
      </c>
      <c r="E996" s="192">
        <v>0.0</v>
      </c>
      <c r="F996" s="192">
        <v>0.0</v>
      </c>
      <c r="G996" s="192"/>
      <c r="H996" s="192">
        <v>0.0</v>
      </c>
      <c r="I996" s="192">
        <v>4950000.0</v>
      </c>
      <c r="J996" s="192">
        <v>4950000.0</v>
      </c>
    </row>
    <row r="997">
      <c r="A997" s="194" t="s">
        <v>1833</v>
      </c>
      <c r="B997" s="197">
        <v>45185.0</v>
      </c>
      <c r="C997" s="192">
        <v>100000.0</v>
      </c>
      <c r="D997" s="192">
        <v>2.735E7</v>
      </c>
      <c r="E997" s="192">
        <v>2.6884952E7</v>
      </c>
      <c r="F997" s="192">
        <v>4850000.0</v>
      </c>
      <c r="G997" s="192"/>
      <c r="H997" s="192">
        <v>6809000.0</v>
      </c>
      <c r="I997" s="192">
        <v>2.5491E7</v>
      </c>
      <c r="J997" s="192">
        <v>2.5025952E7</v>
      </c>
    </row>
    <row r="998">
      <c r="A998" s="194" t="s">
        <v>1833</v>
      </c>
      <c r="B998" s="197">
        <v>45186.0</v>
      </c>
      <c r="C998" s="192">
        <v>350000.0</v>
      </c>
      <c r="D998" s="192">
        <v>350000.0</v>
      </c>
      <c r="E998" s="192">
        <v>344148.0</v>
      </c>
      <c r="F998" s="192">
        <v>3.42E7</v>
      </c>
      <c r="G998" s="192"/>
      <c r="H998" s="192">
        <v>0.0</v>
      </c>
      <c r="I998" s="192">
        <v>3.49E7</v>
      </c>
      <c r="J998" s="192">
        <v>3.4894148E7</v>
      </c>
    </row>
    <row r="999">
      <c r="A999" s="194" t="s">
        <v>1833</v>
      </c>
      <c r="B999" s="197">
        <v>45187.0</v>
      </c>
      <c r="C999" s="192">
        <v>720000.0</v>
      </c>
      <c r="D999" s="192">
        <v>0.0</v>
      </c>
      <c r="E999" s="192">
        <v>0.0</v>
      </c>
      <c r="F999" s="192">
        <v>5.5725E7</v>
      </c>
      <c r="G999" s="192"/>
      <c r="H999" s="192">
        <v>0.0</v>
      </c>
      <c r="I999" s="192">
        <v>5.6445E7</v>
      </c>
      <c r="J999" s="192">
        <v>5.6445E7</v>
      </c>
    </row>
    <row r="1000">
      <c r="A1000" s="194" t="s">
        <v>1833</v>
      </c>
      <c r="B1000" s="197">
        <v>45188.0</v>
      </c>
      <c r="C1000" s="192">
        <v>3.0E7</v>
      </c>
      <c r="D1000" s="192">
        <v>1500000.0</v>
      </c>
      <c r="E1000" s="192">
        <v>1494000.0</v>
      </c>
      <c r="F1000" s="192">
        <v>1.13E8</v>
      </c>
      <c r="G1000" s="192"/>
      <c r="H1000" s="192">
        <v>0.0</v>
      </c>
      <c r="I1000" s="192">
        <v>1.445E8</v>
      </c>
      <c r="J1000" s="192">
        <v>1.44494E8</v>
      </c>
    </row>
    <row r="1001">
      <c r="A1001" s="194" t="s">
        <v>1833</v>
      </c>
      <c r="B1001" s="197">
        <v>45189.0</v>
      </c>
      <c r="C1001" s="192">
        <v>7000000.0</v>
      </c>
      <c r="D1001" s="192">
        <v>1.13375E7</v>
      </c>
      <c r="E1001" s="192">
        <v>1.1145254E7</v>
      </c>
      <c r="F1001" s="192">
        <v>4300000.0</v>
      </c>
      <c r="G1001" s="192"/>
      <c r="H1001" s="192">
        <v>0.0</v>
      </c>
      <c r="I1001" s="192">
        <v>2.26375E7</v>
      </c>
      <c r="J1001" s="192">
        <v>2.2445254E7</v>
      </c>
    </row>
    <row r="1002">
      <c r="A1002" s="194" t="s">
        <v>1833</v>
      </c>
      <c r="B1002" s="197">
        <v>45190.0</v>
      </c>
      <c r="C1002" s="192">
        <v>2850000.0</v>
      </c>
      <c r="D1002" s="192">
        <v>0.0</v>
      </c>
      <c r="E1002" s="192">
        <v>0.0</v>
      </c>
      <c r="F1002" s="192">
        <v>1.292E8</v>
      </c>
      <c r="G1002" s="192"/>
      <c r="H1002" s="192">
        <v>2500000.0</v>
      </c>
      <c r="I1002" s="192">
        <v>1.2955E8</v>
      </c>
      <c r="J1002" s="192">
        <v>1.2955E8</v>
      </c>
    </row>
    <row r="1003">
      <c r="A1003" s="194" t="s">
        <v>1833</v>
      </c>
      <c r="B1003" s="197">
        <v>45191.0</v>
      </c>
      <c r="C1003" s="192">
        <v>2678000.0</v>
      </c>
      <c r="D1003" s="192">
        <v>1.1E7</v>
      </c>
      <c r="E1003" s="192">
        <v>1.0813E7</v>
      </c>
      <c r="F1003" s="192">
        <v>1.1785E8</v>
      </c>
      <c r="G1003" s="192"/>
      <c r="H1003" s="192">
        <v>0.0</v>
      </c>
      <c r="I1003" s="192">
        <v>1.31528E8</v>
      </c>
      <c r="J1003" s="192">
        <v>1.31341E8</v>
      </c>
    </row>
    <row r="1004">
      <c r="A1004" s="194" t="s">
        <v>1833</v>
      </c>
      <c r="B1004" s="197">
        <v>45192.0</v>
      </c>
      <c r="C1004" s="192">
        <v>350000.0</v>
      </c>
      <c r="D1004" s="192">
        <v>3.0385E7</v>
      </c>
      <c r="E1004" s="192">
        <v>3.0258458E7</v>
      </c>
      <c r="F1004" s="192">
        <v>7500000.0</v>
      </c>
      <c r="G1004" s="192"/>
      <c r="H1004" s="192">
        <v>0.0</v>
      </c>
      <c r="I1004" s="192">
        <v>3.8235E7</v>
      </c>
      <c r="J1004" s="192">
        <v>3.8108458E7</v>
      </c>
    </row>
    <row r="1005">
      <c r="A1005" s="194" t="s">
        <v>1833</v>
      </c>
      <c r="B1005" s="197">
        <v>45193.0</v>
      </c>
      <c r="C1005" s="192">
        <v>3.025E8</v>
      </c>
      <c r="D1005" s="192">
        <v>350000.0</v>
      </c>
      <c r="E1005" s="192">
        <v>345000.0</v>
      </c>
      <c r="F1005" s="192">
        <v>0.0</v>
      </c>
      <c r="G1005" s="192"/>
      <c r="H1005" s="192">
        <v>0.0</v>
      </c>
      <c r="I1005" s="192">
        <v>3.0285E8</v>
      </c>
      <c r="J1005" s="192">
        <v>3.02845E8</v>
      </c>
    </row>
    <row r="1006">
      <c r="A1006" s="194" t="s">
        <v>1833</v>
      </c>
      <c r="B1006" s="197">
        <v>45194.0</v>
      </c>
      <c r="C1006" s="192">
        <v>2.435E7</v>
      </c>
      <c r="D1006" s="192">
        <v>0.0</v>
      </c>
      <c r="E1006" s="192">
        <v>0.0</v>
      </c>
      <c r="F1006" s="192">
        <v>7.915E7</v>
      </c>
      <c r="G1006" s="192"/>
      <c r="H1006" s="192">
        <v>0.0</v>
      </c>
      <c r="I1006" s="192">
        <v>1.035E8</v>
      </c>
      <c r="J1006" s="192">
        <v>1.035E8</v>
      </c>
    </row>
    <row r="1007">
      <c r="A1007" s="194" t="s">
        <v>1833</v>
      </c>
      <c r="B1007" s="197">
        <v>45195.0</v>
      </c>
      <c r="C1007" s="192">
        <v>2.72877E8</v>
      </c>
      <c r="D1007" s="192">
        <v>9.3446E7</v>
      </c>
      <c r="E1007" s="192">
        <v>9.1876918E7</v>
      </c>
      <c r="F1007" s="192">
        <v>0.0</v>
      </c>
      <c r="G1007" s="192"/>
      <c r="H1007" s="192">
        <v>0.0</v>
      </c>
      <c r="I1007" s="192">
        <v>3.66323E8</v>
      </c>
      <c r="J1007" s="192">
        <v>3.64753918E8</v>
      </c>
    </row>
    <row r="1008">
      <c r="A1008" s="194" t="s">
        <v>1833</v>
      </c>
      <c r="B1008" s="197">
        <v>45196.0</v>
      </c>
      <c r="C1008" s="192">
        <v>4.4429E7</v>
      </c>
      <c r="D1008" s="192">
        <v>0.0</v>
      </c>
      <c r="E1008" s="192">
        <v>0.0</v>
      </c>
      <c r="F1008" s="192">
        <v>6000000.0</v>
      </c>
      <c r="G1008" s="192"/>
      <c r="H1008" s="192">
        <v>0.0</v>
      </c>
      <c r="I1008" s="192">
        <v>5.0429E7</v>
      </c>
      <c r="J1008" s="192">
        <v>5.0429E7</v>
      </c>
    </row>
    <row r="1009">
      <c r="A1009" s="194" t="s">
        <v>1833</v>
      </c>
      <c r="B1009" s="197">
        <v>45197.0</v>
      </c>
      <c r="C1009" s="192">
        <v>1.5035E8</v>
      </c>
      <c r="D1009" s="192">
        <v>0.0</v>
      </c>
      <c r="E1009" s="192">
        <v>0.0</v>
      </c>
      <c r="F1009" s="192">
        <v>3.0E7</v>
      </c>
      <c r="G1009" s="192"/>
      <c r="H1009" s="192">
        <v>0.0</v>
      </c>
      <c r="I1009" s="192">
        <v>1.8035E8</v>
      </c>
      <c r="J1009" s="192">
        <v>1.8035E8</v>
      </c>
    </row>
    <row r="1010">
      <c r="A1010" s="194" t="s">
        <v>1833</v>
      </c>
      <c r="B1010" s="197">
        <v>45198.0</v>
      </c>
      <c r="C1010" s="192">
        <v>1700000.0</v>
      </c>
      <c r="D1010" s="192">
        <v>7.7545E7</v>
      </c>
      <c r="E1010" s="192">
        <v>7.6226735E7</v>
      </c>
      <c r="F1010" s="192">
        <v>2.0E7</v>
      </c>
      <c r="G1010" s="192"/>
      <c r="H1010" s="192">
        <v>0.0</v>
      </c>
      <c r="I1010" s="192">
        <v>9.9245E7</v>
      </c>
      <c r="J1010" s="192">
        <v>9.7926735E7</v>
      </c>
    </row>
    <row r="1011">
      <c r="A1011" s="194" t="s">
        <v>1833</v>
      </c>
      <c r="B1011" s="197">
        <v>45199.0</v>
      </c>
      <c r="C1011" s="192">
        <v>1.9851E8</v>
      </c>
      <c r="D1011" s="192">
        <v>350000.0</v>
      </c>
      <c r="E1011" s="192">
        <v>348600.0</v>
      </c>
      <c r="F1011" s="192">
        <v>2750000.0</v>
      </c>
      <c r="G1011" s="192"/>
      <c r="H1011" s="192">
        <v>0.0</v>
      </c>
      <c r="I1011" s="192">
        <v>2.0161E8</v>
      </c>
      <c r="J1011" s="192">
        <v>2.016086E8</v>
      </c>
    </row>
    <row r="1012">
      <c r="A1012" s="194" t="s">
        <v>1836</v>
      </c>
      <c r="B1012" s="197">
        <v>45200.0</v>
      </c>
      <c r="C1012" s="192">
        <v>2.045E7</v>
      </c>
      <c r="D1012" s="192">
        <v>0.0</v>
      </c>
      <c r="E1012" s="192">
        <v>0.0</v>
      </c>
      <c r="F1012" s="192">
        <v>1.035E7</v>
      </c>
      <c r="G1012" s="192"/>
      <c r="H1012" s="192">
        <v>0.0</v>
      </c>
      <c r="I1012" s="192">
        <v>3.08E7</v>
      </c>
      <c r="J1012" s="192">
        <v>3.08E7</v>
      </c>
    </row>
    <row r="1013">
      <c r="A1013" s="194" t="s">
        <v>1836</v>
      </c>
      <c r="B1013" s="197">
        <v>45201.0</v>
      </c>
      <c r="C1013" s="192">
        <v>1.71979E8</v>
      </c>
      <c r="D1013" s="192">
        <v>3741000.0</v>
      </c>
      <c r="E1013" s="192">
        <v>3680709.0</v>
      </c>
      <c r="F1013" s="192">
        <v>1.305E8</v>
      </c>
      <c r="G1013" s="192"/>
      <c r="H1013" s="192">
        <v>0.0</v>
      </c>
      <c r="I1013" s="192">
        <v>3.0622E8</v>
      </c>
      <c r="J1013" s="192">
        <v>3.06159709E8</v>
      </c>
    </row>
    <row r="1014">
      <c r="A1014" s="194" t="s">
        <v>1836</v>
      </c>
      <c r="B1014" s="197">
        <v>45202.0</v>
      </c>
      <c r="C1014" s="192">
        <v>1.07E7</v>
      </c>
      <c r="D1014" s="192">
        <v>0.0</v>
      </c>
      <c r="E1014" s="192">
        <v>0.0</v>
      </c>
      <c r="F1014" s="192">
        <v>2000000.0</v>
      </c>
      <c r="G1014" s="192"/>
      <c r="H1014" s="192">
        <v>0.0</v>
      </c>
      <c r="I1014" s="192">
        <v>1.27E7</v>
      </c>
      <c r="J1014" s="192">
        <v>1.27E7</v>
      </c>
    </row>
    <row r="1015">
      <c r="A1015" s="194" t="s">
        <v>1836</v>
      </c>
      <c r="B1015" s="197">
        <v>45203.0</v>
      </c>
      <c r="C1015" s="192">
        <v>4.61E7</v>
      </c>
      <c r="D1015" s="192">
        <v>6693000.0</v>
      </c>
      <c r="E1015" s="192">
        <v>6579219.0</v>
      </c>
      <c r="F1015" s="192">
        <v>4.713E7</v>
      </c>
      <c r="G1015" s="192"/>
      <c r="H1015" s="192">
        <v>0.0</v>
      </c>
      <c r="I1015" s="192">
        <v>9.9923E7</v>
      </c>
      <c r="J1015" s="192">
        <v>9.9809219E7</v>
      </c>
    </row>
    <row r="1016">
      <c r="A1016" s="194" t="s">
        <v>1836</v>
      </c>
      <c r="B1016" s="197">
        <v>45204.0</v>
      </c>
      <c r="C1016" s="192">
        <v>2.22E7</v>
      </c>
      <c r="D1016" s="192">
        <v>2350000.0</v>
      </c>
      <c r="E1016" s="192">
        <v>2313200.0</v>
      </c>
      <c r="F1016" s="192">
        <v>1.1485E8</v>
      </c>
      <c r="G1016" s="192"/>
      <c r="H1016" s="192">
        <v>0.0</v>
      </c>
      <c r="I1016" s="192">
        <v>1.394E8</v>
      </c>
      <c r="J1016" s="192">
        <v>1.393632E8</v>
      </c>
    </row>
    <row r="1017">
      <c r="A1017" s="194" t="s">
        <v>1836</v>
      </c>
      <c r="B1017" s="197">
        <v>45205.0</v>
      </c>
      <c r="C1017" s="192">
        <v>350000.0</v>
      </c>
      <c r="D1017" s="192">
        <v>0.0</v>
      </c>
      <c r="E1017" s="192">
        <v>0.0</v>
      </c>
      <c r="F1017" s="192">
        <v>1.8E7</v>
      </c>
      <c r="G1017" s="192"/>
      <c r="H1017" s="192">
        <v>0.0</v>
      </c>
      <c r="I1017" s="192">
        <v>1.835E7</v>
      </c>
      <c r="J1017" s="192">
        <v>1.835E7</v>
      </c>
    </row>
    <row r="1018">
      <c r="A1018" s="194" t="s">
        <v>1836</v>
      </c>
      <c r="B1018" s="197">
        <v>45206.0</v>
      </c>
      <c r="C1018" s="192">
        <v>2.59525E7</v>
      </c>
      <c r="D1018" s="192">
        <v>1.58E7</v>
      </c>
      <c r="E1018" s="192">
        <v>1.5706034E7</v>
      </c>
      <c r="F1018" s="192">
        <v>1.0E8</v>
      </c>
      <c r="G1018" s="192"/>
      <c r="H1018" s="192">
        <v>0.0</v>
      </c>
      <c r="I1018" s="192">
        <v>1.417525E8</v>
      </c>
      <c r="J1018" s="192">
        <v>1.41658534E8</v>
      </c>
    </row>
    <row r="1019">
      <c r="A1019" s="194" t="s">
        <v>1836</v>
      </c>
      <c r="B1019" s="197">
        <v>45207.0</v>
      </c>
      <c r="C1019" s="192">
        <v>950000.0</v>
      </c>
      <c r="D1019" s="192">
        <v>5050000.0</v>
      </c>
      <c r="E1019" s="192">
        <v>5020916.0</v>
      </c>
      <c r="F1019" s="192">
        <v>4.483E7</v>
      </c>
      <c r="G1019" s="192"/>
      <c r="H1019" s="192">
        <v>0.0</v>
      </c>
      <c r="I1019" s="192">
        <v>5.083E7</v>
      </c>
      <c r="J1019" s="192">
        <v>5.0800916E7</v>
      </c>
    </row>
    <row r="1020">
      <c r="A1020" s="194" t="s">
        <v>1836</v>
      </c>
      <c r="B1020" s="197">
        <v>45208.0</v>
      </c>
      <c r="C1020" s="192">
        <v>1.05E8</v>
      </c>
      <c r="D1020" s="192">
        <v>4280000.0</v>
      </c>
      <c r="E1020" s="192">
        <v>4207240.0</v>
      </c>
      <c r="F1020" s="192">
        <v>1.3176E8</v>
      </c>
      <c r="G1020" s="192"/>
      <c r="H1020" s="192">
        <v>0.0</v>
      </c>
      <c r="I1020" s="192">
        <v>2.4104E8</v>
      </c>
      <c r="J1020" s="192">
        <v>2.4096724E8</v>
      </c>
    </row>
    <row r="1021">
      <c r="A1021" s="194" t="s">
        <v>1836</v>
      </c>
      <c r="B1021" s="197">
        <v>45209.0</v>
      </c>
      <c r="C1021" s="192">
        <v>1.7915E8</v>
      </c>
      <c r="D1021" s="192">
        <v>0.0</v>
      </c>
      <c r="E1021" s="192">
        <v>0.0</v>
      </c>
      <c r="F1021" s="192">
        <v>6.7E7</v>
      </c>
      <c r="G1021" s="192"/>
      <c r="H1021" s="192">
        <v>0.0</v>
      </c>
      <c r="I1021" s="192">
        <v>2.4615E8</v>
      </c>
      <c r="J1021" s="192">
        <v>2.4615E8</v>
      </c>
    </row>
    <row r="1022">
      <c r="A1022" s="194" t="s">
        <v>1836</v>
      </c>
      <c r="B1022" s="197">
        <v>45210.0</v>
      </c>
      <c r="C1022" s="192">
        <v>1.02348E8</v>
      </c>
      <c r="D1022" s="192">
        <v>6156000.0</v>
      </c>
      <c r="E1022" s="192">
        <v>6014100.0</v>
      </c>
      <c r="F1022" s="192">
        <v>8.24E7</v>
      </c>
      <c r="G1022" s="192"/>
      <c r="H1022" s="192">
        <v>0.0</v>
      </c>
      <c r="I1022" s="192">
        <v>1.90904E8</v>
      </c>
      <c r="J1022" s="192">
        <v>1.907621E8</v>
      </c>
    </row>
    <row r="1023">
      <c r="A1023" s="194" t="s">
        <v>1836</v>
      </c>
      <c r="B1023" s="197">
        <v>45211.0</v>
      </c>
      <c r="C1023" s="192">
        <v>4.025E7</v>
      </c>
      <c r="D1023" s="192">
        <v>0.0</v>
      </c>
      <c r="E1023" s="192">
        <v>0.0</v>
      </c>
      <c r="F1023" s="192">
        <v>7.428E7</v>
      </c>
      <c r="G1023" s="192"/>
      <c r="H1023" s="192">
        <v>0.0</v>
      </c>
      <c r="I1023" s="192">
        <v>1.1453E8</v>
      </c>
      <c r="J1023" s="192">
        <v>1.1453E8</v>
      </c>
    </row>
    <row r="1024">
      <c r="A1024" s="194" t="s">
        <v>1836</v>
      </c>
      <c r="B1024" s="197">
        <v>45212.0</v>
      </c>
      <c r="C1024" s="192">
        <v>3200000.0</v>
      </c>
      <c r="D1024" s="192">
        <v>0.0</v>
      </c>
      <c r="E1024" s="192">
        <v>0.0</v>
      </c>
      <c r="F1024" s="192">
        <v>3.84E7</v>
      </c>
      <c r="G1024" s="192"/>
      <c r="H1024" s="192">
        <v>0.0</v>
      </c>
      <c r="I1024" s="192">
        <v>4.16E7</v>
      </c>
      <c r="J1024" s="192">
        <v>4.16E7</v>
      </c>
    </row>
    <row r="1025">
      <c r="A1025" s="194" t="s">
        <v>1836</v>
      </c>
      <c r="B1025" s="197">
        <v>45213.0</v>
      </c>
      <c r="C1025" s="192">
        <v>1.32352E8</v>
      </c>
      <c r="D1025" s="192">
        <v>0.0</v>
      </c>
      <c r="E1025" s="192">
        <v>0.0</v>
      </c>
      <c r="F1025" s="192">
        <v>6.0E7</v>
      </c>
      <c r="G1025" s="192"/>
      <c r="H1025" s="192">
        <v>0.0</v>
      </c>
      <c r="I1025" s="192">
        <v>1.92352E8</v>
      </c>
      <c r="J1025" s="192">
        <v>1.92352E8</v>
      </c>
    </row>
    <row r="1026">
      <c r="A1026" s="194" t="s">
        <v>1836</v>
      </c>
      <c r="B1026" s="197">
        <v>45214.0</v>
      </c>
      <c r="C1026" s="192">
        <v>3450000.0</v>
      </c>
      <c r="D1026" s="192">
        <v>3.0E7</v>
      </c>
      <c r="E1026" s="192">
        <v>2.949E7</v>
      </c>
      <c r="F1026" s="192">
        <v>1.10165E8</v>
      </c>
      <c r="G1026" s="192"/>
      <c r="H1026" s="192">
        <v>0.0</v>
      </c>
      <c r="I1026" s="192">
        <v>1.43615E8</v>
      </c>
      <c r="J1026" s="192">
        <v>1.43105E8</v>
      </c>
    </row>
    <row r="1027">
      <c r="A1027" s="194" t="s">
        <v>1836</v>
      </c>
      <c r="B1027" s="197">
        <v>45215.0</v>
      </c>
      <c r="C1027" s="192">
        <v>2.185E7</v>
      </c>
      <c r="D1027" s="192">
        <v>8.9592E7</v>
      </c>
      <c r="E1027" s="192">
        <v>8.8597516E7</v>
      </c>
      <c r="F1027" s="192">
        <v>3.9298E7</v>
      </c>
      <c r="G1027" s="192"/>
      <c r="H1027" s="192">
        <v>0.0</v>
      </c>
      <c r="I1027" s="192">
        <v>1.5074E8</v>
      </c>
      <c r="J1027" s="192">
        <v>1.49745516E8</v>
      </c>
    </row>
    <row r="1028">
      <c r="A1028" s="194" t="s">
        <v>1836</v>
      </c>
      <c r="B1028" s="197">
        <v>45216.0</v>
      </c>
      <c r="C1028" s="192">
        <v>3.65E7</v>
      </c>
      <c r="D1028" s="192">
        <v>0.0</v>
      </c>
      <c r="E1028" s="192">
        <v>0.0</v>
      </c>
      <c r="F1028" s="192">
        <v>5850000.0</v>
      </c>
      <c r="G1028" s="192"/>
      <c r="H1028" s="192">
        <v>0.0</v>
      </c>
      <c r="I1028" s="192">
        <v>4.235E7</v>
      </c>
      <c r="J1028" s="192">
        <v>4.235E7</v>
      </c>
    </row>
    <row r="1029">
      <c r="A1029" s="194" t="s">
        <v>1836</v>
      </c>
      <c r="B1029" s="197">
        <v>45217.0</v>
      </c>
      <c r="C1029" s="192">
        <v>3.8E7</v>
      </c>
      <c r="D1029" s="192">
        <v>4100000.0</v>
      </c>
      <c r="E1029" s="192">
        <v>4030300.0</v>
      </c>
      <c r="F1029" s="192">
        <v>8.275E7</v>
      </c>
      <c r="G1029" s="192"/>
      <c r="H1029" s="192">
        <v>0.0</v>
      </c>
      <c r="I1029" s="192">
        <v>1.2485E8</v>
      </c>
      <c r="J1029" s="192">
        <v>1.247803E8</v>
      </c>
    </row>
    <row r="1030">
      <c r="A1030" s="194" t="s">
        <v>1836</v>
      </c>
      <c r="B1030" s="197">
        <v>45218.0</v>
      </c>
      <c r="C1030" s="192">
        <v>9700000.0</v>
      </c>
      <c r="D1030" s="192">
        <v>0.0</v>
      </c>
      <c r="E1030" s="192">
        <v>0.0</v>
      </c>
      <c r="F1030" s="192">
        <v>6.685E7</v>
      </c>
      <c r="G1030" s="192"/>
      <c r="H1030" s="192">
        <v>0.0</v>
      </c>
      <c r="I1030" s="192">
        <v>7.655E7</v>
      </c>
      <c r="J1030" s="192">
        <v>7.655E7</v>
      </c>
    </row>
    <row r="1031">
      <c r="A1031" s="194" t="s">
        <v>1836</v>
      </c>
      <c r="B1031" s="197">
        <v>45219.0</v>
      </c>
      <c r="C1031" s="192">
        <v>1.5001E8</v>
      </c>
      <c r="D1031" s="192">
        <v>350000.0</v>
      </c>
      <c r="E1031" s="192">
        <v>344050.0</v>
      </c>
      <c r="F1031" s="192">
        <v>6.4903E7</v>
      </c>
      <c r="G1031" s="192"/>
      <c r="H1031" s="192">
        <v>2000000.0</v>
      </c>
      <c r="I1031" s="192">
        <v>2.13263E8</v>
      </c>
      <c r="J1031" s="192">
        <v>2.1325705E8</v>
      </c>
    </row>
    <row r="1032">
      <c r="A1032" s="194" t="s">
        <v>1836</v>
      </c>
      <c r="B1032" s="197">
        <v>45220.0</v>
      </c>
      <c r="C1032" s="192">
        <v>1.007E8</v>
      </c>
      <c r="D1032" s="192">
        <v>1250000.0</v>
      </c>
      <c r="E1032" s="192">
        <v>1230000.0</v>
      </c>
      <c r="F1032" s="192">
        <v>5850000.0</v>
      </c>
      <c r="G1032" s="192"/>
      <c r="H1032" s="192">
        <v>0.0</v>
      </c>
      <c r="I1032" s="192">
        <v>1.078E8</v>
      </c>
      <c r="J1032" s="192">
        <v>1.0778E8</v>
      </c>
    </row>
    <row r="1033">
      <c r="A1033" s="194" t="s">
        <v>1836</v>
      </c>
      <c r="B1033" s="197">
        <v>45221.0</v>
      </c>
      <c r="C1033" s="192">
        <v>1.52E7</v>
      </c>
      <c r="D1033" s="192">
        <v>0.0</v>
      </c>
      <c r="E1033" s="192">
        <v>0.0</v>
      </c>
      <c r="F1033" s="192">
        <v>5.145E7</v>
      </c>
      <c r="G1033" s="192"/>
      <c r="H1033" s="192">
        <v>0.0</v>
      </c>
      <c r="I1033" s="192">
        <v>6.665E7</v>
      </c>
      <c r="J1033" s="192">
        <v>6.665E7</v>
      </c>
    </row>
    <row r="1034">
      <c r="A1034" s="194" t="s">
        <v>1836</v>
      </c>
      <c r="B1034" s="197">
        <v>45222.0</v>
      </c>
      <c r="C1034" s="192">
        <v>1.055E7</v>
      </c>
      <c r="D1034" s="192">
        <v>8.0E7</v>
      </c>
      <c r="E1034" s="192">
        <v>7.864E7</v>
      </c>
      <c r="F1034" s="192">
        <v>1.27355E8</v>
      </c>
      <c r="G1034" s="192"/>
      <c r="H1034" s="192">
        <v>0.0</v>
      </c>
      <c r="I1034" s="192">
        <v>2.17905E8</v>
      </c>
      <c r="J1034" s="192">
        <v>2.16545E8</v>
      </c>
    </row>
    <row r="1035">
      <c r="A1035" s="194" t="s">
        <v>1836</v>
      </c>
      <c r="B1035" s="197">
        <v>45223.0</v>
      </c>
      <c r="C1035" s="192">
        <v>0.0</v>
      </c>
      <c r="D1035" s="192">
        <v>4.0E7</v>
      </c>
      <c r="E1035" s="192">
        <v>3.9280665E7</v>
      </c>
      <c r="F1035" s="192">
        <v>1.1255E8</v>
      </c>
      <c r="G1035" s="192"/>
      <c r="H1035" s="192">
        <v>0.0</v>
      </c>
      <c r="I1035" s="192">
        <v>1.5255E8</v>
      </c>
      <c r="J1035" s="192">
        <v>1.51830665E8</v>
      </c>
    </row>
    <row r="1036">
      <c r="A1036" s="194" t="s">
        <v>1836</v>
      </c>
      <c r="B1036" s="197">
        <v>45224.0</v>
      </c>
      <c r="C1036" s="192">
        <v>1.1361E8</v>
      </c>
      <c r="D1036" s="192">
        <v>0.0</v>
      </c>
      <c r="E1036" s="192">
        <v>0.0</v>
      </c>
      <c r="F1036" s="192">
        <v>350000.0</v>
      </c>
      <c r="G1036" s="192"/>
      <c r="H1036" s="192">
        <v>0.0</v>
      </c>
      <c r="I1036" s="192">
        <v>1.1396E8</v>
      </c>
      <c r="J1036" s="192">
        <v>1.1396E8</v>
      </c>
    </row>
    <row r="1037">
      <c r="A1037" s="194" t="s">
        <v>1836</v>
      </c>
      <c r="B1037" s="197">
        <v>45225.0</v>
      </c>
      <c r="C1037" s="192">
        <v>3.66E7</v>
      </c>
      <c r="D1037" s="192">
        <v>1.39234E8</v>
      </c>
      <c r="E1037" s="192">
        <v>1.374765E8</v>
      </c>
      <c r="F1037" s="192">
        <v>2400000.0</v>
      </c>
      <c r="G1037" s="192"/>
      <c r="H1037" s="192">
        <v>0.0</v>
      </c>
      <c r="I1037" s="192">
        <v>1.78234E8</v>
      </c>
      <c r="J1037" s="192">
        <v>1.764765E8</v>
      </c>
    </row>
    <row r="1038">
      <c r="A1038" s="194" t="s">
        <v>1836</v>
      </c>
      <c r="B1038" s="197">
        <v>45226.0</v>
      </c>
      <c r="C1038" s="192">
        <v>5500000.0</v>
      </c>
      <c r="D1038" s="192">
        <v>0.0</v>
      </c>
      <c r="E1038" s="192">
        <v>0.0</v>
      </c>
      <c r="F1038" s="192">
        <v>1.36126E8</v>
      </c>
      <c r="G1038" s="192"/>
      <c r="H1038" s="192">
        <v>0.0</v>
      </c>
      <c r="I1038" s="192">
        <v>1.41626E8</v>
      </c>
      <c r="J1038" s="192">
        <v>1.41626E8</v>
      </c>
    </row>
    <row r="1039">
      <c r="A1039" s="194" t="s">
        <v>1836</v>
      </c>
      <c r="B1039" s="197">
        <v>45227.0</v>
      </c>
      <c r="C1039" s="192">
        <v>5900000.0</v>
      </c>
      <c r="D1039" s="192">
        <v>8600000.0</v>
      </c>
      <c r="E1039" s="192">
        <v>8462400.0</v>
      </c>
      <c r="F1039" s="192">
        <v>2345000.0</v>
      </c>
      <c r="G1039" s="192"/>
      <c r="H1039" s="192">
        <v>0.0</v>
      </c>
      <c r="I1039" s="192">
        <v>1.6845E7</v>
      </c>
      <c r="J1039" s="192">
        <v>1.67074E7</v>
      </c>
    </row>
    <row r="1040">
      <c r="A1040" s="194" t="s">
        <v>1836</v>
      </c>
      <c r="B1040" s="197">
        <v>45228.0</v>
      </c>
      <c r="C1040" s="192">
        <v>350000.0</v>
      </c>
      <c r="D1040" s="192">
        <v>1.0E7</v>
      </c>
      <c r="E1040" s="192">
        <v>9840000.0</v>
      </c>
      <c r="F1040" s="192">
        <v>9.9665E7</v>
      </c>
      <c r="G1040" s="192"/>
      <c r="H1040" s="192">
        <v>0.0</v>
      </c>
      <c r="I1040" s="192">
        <v>1.10015E8</v>
      </c>
      <c r="J1040" s="192">
        <v>1.09855E8</v>
      </c>
    </row>
    <row r="1041">
      <c r="A1041" s="194" t="s">
        <v>1836</v>
      </c>
      <c r="B1041" s="197">
        <v>45229.0</v>
      </c>
      <c r="C1041" s="192">
        <v>7.6329E7</v>
      </c>
      <c r="D1041" s="192">
        <v>500000.0</v>
      </c>
      <c r="E1041" s="192">
        <v>492000.0</v>
      </c>
      <c r="F1041" s="192">
        <v>0.0</v>
      </c>
      <c r="G1041" s="192"/>
      <c r="H1041" s="192">
        <v>0.0</v>
      </c>
      <c r="I1041" s="192">
        <v>7.6829E7</v>
      </c>
      <c r="J1041" s="192">
        <v>7.6821E7</v>
      </c>
    </row>
    <row r="1042">
      <c r="A1042" s="194" t="s">
        <v>1836</v>
      </c>
      <c r="B1042" s="197">
        <v>45230.0</v>
      </c>
      <c r="C1042" s="192">
        <v>6.02E7</v>
      </c>
      <c r="D1042" s="196"/>
      <c r="E1042" s="196"/>
      <c r="F1042" s="196"/>
      <c r="G1042" s="196"/>
      <c r="H1042" s="196"/>
      <c r="I1042" s="192">
        <v>6.02E7</v>
      </c>
      <c r="J1042" s="192">
        <v>6.02E7</v>
      </c>
    </row>
    <row r="1043">
      <c r="A1043" s="194" t="s">
        <v>1836</v>
      </c>
      <c r="B1043" s="197">
        <v>45230.0</v>
      </c>
      <c r="C1043" s="192">
        <v>2.2335E8</v>
      </c>
      <c r="D1043" s="196"/>
      <c r="E1043" s="196"/>
      <c r="F1043" s="196"/>
      <c r="G1043" s="196"/>
      <c r="H1043" s="196"/>
      <c r="I1043" s="192">
        <v>2.2335E8</v>
      </c>
      <c r="J1043" s="192">
        <v>2.2335E8</v>
      </c>
    </row>
    <row r="1044">
      <c r="A1044" s="194" t="s">
        <v>1836</v>
      </c>
      <c r="B1044" s="197">
        <v>45230.0</v>
      </c>
      <c r="C1044" s="192">
        <v>-1.18E8</v>
      </c>
      <c r="D1044" s="196"/>
      <c r="E1044" s="196"/>
      <c r="F1044" s="196"/>
      <c r="G1044" s="196"/>
      <c r="H1044" s="196"/>
      <c r="I1044" s="192">
        <v>-1.18E8</v>
      </c>
      <c r="J1044" s="192">
        <v>-1.18E8</v>
      </c>
    </row>
    <row r="1045">
      <c r="A1045" s="194" t="s">
        <v>1836</v>
      </c>
      <c r="B1045" s="197">
        <v>45230.0</v>
      </c>
      <c r="C1045" s="192">
        <v>1.235E7</v>
      </c>
      <c r="D1045" s="192">
        <v>0.0</v>
      </c>
      <c r="E1045" s="192">
        <v>0.0</v>
      </c>
      <c r="F1045" s="192">
        <v>1200000.0</v>
      </c>
      <c r="G1045" s="192"/>
      <c r="H1045" s="192">
        <v>0.0</v>
      </c>
      <c r="I1045" s="192">
        <v>1.355E7</v>
      </c>
      <c r="J1045" s="192">
        <v>1.355E7</v>
      </c>
    </row>
    <row r="1046">
      <c r="A1046" s="194" t="s">
        <v>1839</v>
      </c>
      <c r="B1046" s="197">
        <v>45231.0</v>
      </c>
      <c r="C1046" s="192">
        <v>1.88E7</v>
      </c>
      <c r="D1046" s="192">
        <v>2.11105E7</v>
      </c>
      <c r="E1046" s="192">
        <v>2.0712732E7</v>
      </c>
      <c r="F1046" s="192">
        <v>3.115E7</v>
      </c>
      <c r="G1046" s="192"/>
      <c r="H1046" s="192">
        <v>0.0</v>
      </c>
      <c r="I1046" s="192">
        <v>7.10605E7</v>
      </c>
      <c r="J1046" s="192">
        <v>7.0662732E7</v>
      </c>
    </row>
    <row r="1047">
      <c r="A1047" s="194" t="s">
        <v>1839</v>
      </c>
      <c r="B1047" s="197">
        <v>45232.0</v>
      </c>
      <c r="C1047" s="192">
        <v>1.4015E7</v>
      </c>
      <c r="D1047" s="192">
        <v>6741500.0</v>
      </c>
      <c r="E1047" s="192">
        <v>6608000.0</v>
      </c>
      <c r="F1047" s="192">
        <v>1.01E8</v>
      </c>
      <c r="G1047" s="192"/>
      <c r="H1047" s="192">
        <v>0.0</v>
      </c>
      <c r="I1047" s="192">
        <v>1.217565E8</v>
      </c>
      <c r="J1047" s="192">
        <v>1.21623E8</v>
      </c>
    </row>
    <row r="1048">
      <c r="A1048" s="194" t="s">
        <v>1839</v>
      </c>
      <c r="B1048" s="197">
        <v>45233.0</v>
      </c>
      <c r="C1048" s="192">
        <v>9.4805E7</v>
      </c>
      <c r="D1048" s="192">
        <v>0.0</v>
      </c>
      <c r="E1048" s="192">
        <v>0.0</v>
      </c>
      <c r="F1048" s="192">
        <v>0.0</v>
      </c>
      <c r="G1048" s="192"/>
      <c r="H1048" s="192">
        <v>0.0</v>
      </c>
      <c r="I1048" s="192">
        <v>9.4805E7</v>
      </c>
      <c r="J1048" s="192">
        <v>9.4805E7</v>
      </c>
    </row>
    <row r="1049">
      <c r="A1049" s="194" t="s">
        <v>1839</v>
      </c>
      <c r="B1049" s="197">
        <v>45234.0</v>
      </c>
      <c r="C1049" s="192">
        <v>1.6136E7</v>
      </c>
      <c r="D1049" s="192">
        <v>1.065E7</v>
      </c>
      <c r="E1049" s="192">
        <v>1.04881E7</v>
      </c>
      <c r="F1049" s="192">
        <v>2.67E7</v>
      </c>
      <c r="G1049" s="192"/>
      <c r="H1049" s="192">
        <v>0.0</v>
      </c>
      <c r="I1049" s="192">
        <v>5.3486E7</v>
      </c>
      <c r="J1049" s="192">
        <v>5.33241E7</v>
      </c>
    </row>
    <row r="1050">
      <c r="A1050" s="194" t="s">
        <v>1839</v>
      </c>
      <c r="B1050" s="197">
        <v>45235.0</v>
      </c>
      <c r="C1050" s="192">
        <v>1.3287E7</v>
      </c>
      <c r="D1050" s="192">
        <v>315000.0</v>
      </c>
      <c r="E1050" s="192">
        <v>311710.0</v>
      </c>
      <c r="F1050" s="192">
        <v>1350000.0</v>
      </c>
      <c r="G1050" s="192"/>
      <c r="H1050" s="192">
        <v>0.0</v>
      </c>
      <c r="I1050" s="192">
        <v>1.4952E7</v>
      </c>
      <c r="J1050" s="192">
        <v>1.494871E7</v>
      </c>
    </row>
    <row r="1051">
      <c r="A1051" s="194" t="s">
        <v>1839</v>
      </c>
      <c r="B1051" s="197">
        <v>45236.0</v>
      </c>
      <c r="C1051" s="192">
        <v>3648000.0</v>
      </c>
      <c r="D1051" s="192">
        <v>1.5E7</v>
      </c>
      <c r="E1051" s="192">
        <v>1.491E7</v>
      </c>
      <c r="F1051" s="192">
        <v>4.745E7</v>
      </c>
      <c r="G1051" s="192"/>
      <c r="H1051" s="192">
        <v>3298000.0</v>
      </c>
      <c r="I1051" s="192">
        <v>6.28E7</v>
      </c>
      <c r="J1051" s="192">
        <v>6.271E7</v>
      </c>
    </row>
    <row r="1052">
      <c r="A1052" s="194" t="s">
        <v>1839</v>
      </c>
      <c r="B1052" s="197">
        <v>45237.0</v>
      </c>
      <c r="C1052" s="192">
        <v>2.965E7</v>
      </c>
      <c r="D1052" s="192">
        <v>0.0</v>
      </c>
      <c r="E1052" s="192">
        <v>0.0</v>
      </c>
      <c r="F1052" s="192">
        <v>8850000.0</v>
      </c>
      <c r="G1052" s="192"/>
      <c r="H1052" s="192">
        <v>0.0</v>
      </c>
      <c r="I1052" s="192">
        <v>3.85E7</v>
      </c>
      <c r="J1052" s="192">
        <v>3.85E7</v>
      </c>
    </row>
    <row r="1053">
      <c r="A1053" s="194" t="s">
        <v>1839</v>
      </c>
      <c r="B1053" s="197">
        <v>45238.0</v>
      </c>
      <c r="C1053" s="192">
        <v>1.595E7</v>
      </c>
      <c r="D1053" s="192">
        <v>0.0</v>
      </c>
      <c r="E1053" s="192">
        <v>0.0</v>
      </c>
      <c r="F1053" s="192">
        <v>1.3E7</v>
      </c>
      <c r="G1053" s="192"/>
      <c r="H1053" s="192">
        <v>1000000.0</v>
      </c>
      <c r="I1053" s="192">
        <v>2.795E7</v>
      </c>
      <c r="J1053" s="192">
        <v>2.795E7</v>
      </c>
    </row>
    <row r="1054">
      <c r="A1054" s="194" t="s">
        <v>1839</v>
      </c>
      <c r="B1054" s="197">
        <v>45239.0</v>
      </c>
      <c r="C1054" s="192">
        <v>350000.0</v>
      </c>
      <c r="D1054" s="192">
        <v>0.0</v>
      </c>
      <c r="E1054" s="192">
        <v>0.0</v>
      </c>
      <c r="F1054" s="192">
        <v>4.9589E7</v>
      </c>
      <c r="G1054" s="192"/>
      <c r="H1054" s="192">
        <v>0.0</v>
      </c>
      <c r="I1054" s="192">
        <v>4.9939E7</v>
      </c>
      <c r="J1054" s="192">
        <v>4.9939E7</v>
      </c>
    </row>
    <row r="1055">
      <c r="A1055" s="194" t="s">
        <v>1839</v>
      </c>
      <c r="B1055" s="197">
        <v>45240.0</v>
      </c>
      <c r="C1055" s="192">
        <v>2.878E7</v>
      </c>
      <c r="D1055" s="192">
        <v>1.4032E7</v>
      </c>
      <c r="E1055" s="192">
        <v>1.3927808E7</v>
      </c>
      <c r="F1055" s="192">
        <v>1.79E7</v>
      </c>
      <c r="G1055" s="192"/>
      <c r="H1055" s="192">
        <v>0.0</v>
      </c>
      <c r="I1055" s="192">
        <v>6.0712E7</v>
      </c>
      <c r="J1055" s="192">
        <v>6.0607808E7</v>
      </c>
    </row>
    <row r="1056">
      <c r="A1056" s="194" t="s">
        <v>1839</v>
      </c>
      <c r="B1056" s="197">
        <v>45241.0</v>
      </c>
      <c r="C1056" s="192">
        <v>4350000.0</v>
      </c>
      <c r="D1056" s="192">
        <v>1.425E7</v>
      </c>
      <c r="E1056" s="192">
        <v>1.40212E7</v>
      </c>
      <c r="F1056" s="192">
        <v>3.4275E7</v>
      </c>
      <c r="G1056" s="192"/>
      <c r="H1056" s="192">
        <v>0.0</v>
      </c>
      <c r="I1056" s="192">
        <v>5.2875E7</v>
      </c>
      <c r="J1056" s="192">
        <v>5.26462E7</v>
      </c>
    </row>
    <row r="1057">
      <c r="A1057" s="194" t="s">
        <v>1839</v>
      </c>
      <c r="B1057" s="197">
        <v>45242.0</v>
      </c>
      <c r="C1057" s="192">
        <v>1700000.0</v>
      </c>
      <c r="D1057" s="192">
        <v>0.0</v>
      </c>
      <c r="E1057" s="192">
        <v>0.0</v>
      </c>
      <c r="F1057" s="192">
        <v>0.0</v>
      </c>
      <c r="G1057" s="192"/>
      <c r="H1057" s="192">
        <v>0.0</v>
      </c>
      <c r="I1057" s="192">
        <v>1700000.0</v>
      </c>
      <c r="J1057" s="192">
        <v>1700000.0</v>
      </c>
    </row>
    <row r="1058">
      <c r="A1058" s="194" t="s">
        <v>1839</v>
      </c>
      <c r="B1058" s="197">
        <v>45243.0</v>
      </c>
      <c r="C1058" s="192">
        <v>3.102E7</v>
      </c>
      <c r="D1058" s="192">
        <v>0.0</v>
      </c>
      <c r="E1058" s="192">
        <v>0.0</v>
      </c>
      <c r="F1058" s="192">
        <v>7400000.0</v>
      </c>
      <c r="G1058" s="192"/>
      <c r="H1058" s="192">
        <v>0.0</v>
      </c>
      <c r="I1058" s="192">
        <v>3.842E7</v>
      </c>
      <c r="J1058" s="192">
        <v>3.842E7</v>
      </c>
    </row>
    <row r="1059">
      <c r="A1059" s="194" t="s">
        <v>1839</v>
      </c>
      <c r="B1059" s="197">
        <v>45244.0</v>
      </c>
      <c r="C1059" s="192">
        <v>0.0</v>
      </c>
      <c r="D1059" s="192">
        <v>0.0</v>
      </c>
      <c r="E1059" s="192">
        <v>0.0</v>
      </c>
      <c r="F1059" s="192">
        <v>0.0</v>
      </c>
      <c r="G1059" s="192"/>
      <c r="H1059" s="192">
        <v>0.0</v>
      </c>
      <c r="I1059" s="192">
        <v>0.0</v>
      </c>
      <c r="J1059" s="192">
        <v>0.0</v>
      </c>
    </row>
    <row r="1060">
      <c r="A1060" s="194" t="s">
        <v>1839</v>
      </c>
      <c r="B1060" s="197">
        <v>45245.0</v>
      </c>
      <c r="C1060" s="192">
        <v>0.0</v>
      </c>
      <c r="D1060" s="192">
        <v>0.0</v>
      </c>
      <c r="E1060" s="192">
        <v>0.0</v>
      </c>
      <c r="F1060" s="192">
        <v>0.0</v>
      </c>
      <c r="G1060" s="192"/>
      <c r="H1060" s="192">
        <v>0.0</v>
      </c>
      <c r="I1060" s="192">
        <v>0.0</v>
      </c>
      <c r="J1060" s="192">
        <v>0.0</v>
      </c>
    </row>
    <row r="1061">
      <c r="A1061" s="194" t="s">
        <v>1839</v>
      </c>
      <c r="B1061" s="197">
        <v>45246.0</v>
      </c>
      <c r="C1061" s="192">
        <v>5350000.0</v>
      </c>
      <c r="D1061" s="192">
        <v>0.0</v>
      </c>
      <c r="E1061" s="192">
        <v>0.0</v>
      </c>
      <c r="F1061" s="192">
        <v>8000000.0</v>
      </c>
      <c r="G1061" s="192"/>
      <c r="H1061" s="192">
        <v>0.0</v>
      </c>
      <c r="I1061" s="192">
        <v>1.335E7</v>
      </c>
      <c r="J1061" s="192">
        <v>1.335E7</v>
      </c>
    </row>
    <row r="1062">
      <c r="A1062" s="194" t="s">
        <v>1839</v>
      </c>
      <c r="B1062" s="197">
        <v>45247.0</v>
      </c>
      <c r="C1062" s="192">
        <v>3.115E7</v>
      </c>
      <c r="D1062" s="192">
        <v>1.04E7</v>
      </c>
      <c r="E1062" s="192">
        <v>1.02336E7</v>
      </c>
      <c r="F1062" s="192">
        <v>5500000.0</v>
      </c>
      <c r="G1062" s="192"/>
      <c r="H1062" s="192">
        <v>0.0</v>
      </c>
      <c r="I1062" s="192">
        <v>4.705E7</v>
      </c>
      <c r="J1062" s="192">
        <v>4.68836E7</v>
      </c>
    </row>
    <row r="1063">
      <c r="A1063" s="194" t="s">
        <v>1839</v>
      </c>
      <c r="B1063" s="197">
        <v>45248.0</v>
      </c>
      <c r="C1063" s="192">
        <v>2.0665E7</v>
      </c>
      <c r="D1063" s="192">
        <v>0.0</v>
      </c>
      <c r="E1063" s="192">
        <v>0.0</v>
      </c>
      <c r="F1063" s="192">
        <v>350000.0</v>
      </c>
      <c r="G1063" s="192"/>
      <c r="H1063" s="192">
        <v>0.0</v>
      </c>
      <c r="I1063" s="192">
        <v>2.1015E7</v>
      </c>
      <c r="J1063" s="192">
        <v>2.1015E7</v>
      </c>
    </row>
    <row r="1064">
      <c r="A1064" s="194" t="s">
        <v>1839</v>
      </c>
      <c r="B1064" s="197">
        <v>45249.0</v>
      </c>
      <c r="C1064" s="192">
        <v>1.1E7</v>
      </c>
      <c r="D1064" s="192">
        <v>350000.0</v>
      </c>
      <c r="E1064" s="192">
        <v>344400.0</v>
      </c>
      <c r="F1064" s="192">
        <v>8.235E7</v>
      </c>
      <c r="G1064" s="192"/>
      <c r="H1064" s="192">
        <v>0.0</v>
      </c>
      <c r="I1064" s="192">
        <v>9.37E7</v>
      </c>
      <c r="J1064" s="192">
        <v>9.36944E7</v>
      </c>
    </row>
    <row r="1065">
      <c r="A1065" s="194" t="s">
        <v>1839</v>
      </c>
      <c r="B1065" s="197">
        <v>45250.0</v>
      </c>
      <c r="C1065" s="192">
        <v>0.0</v>
      </c>
      <c r="D1065" s="192">
        <v>8.8E7</v>
      </c>
      <c r="E1065" s="192">
        <v>8.6592E7</v>
      </c>
      <c r="F1065" s="192">
        <v>2.271E7</v>
      </c>
      <c r="G1065" s="192"/>
      <c r="H1065" s="192">
        <v>0.0</v>
      </c>
      <c r="I1065" s="192">
        <v>1.1071E8</v>
      </c>
      <c r="J1065" s="192">
        <v>1.09302E8</v>
      </c>
    </row>
    <row r="1066">
      <c r="A1066" s="194" t="s">
        <v>1839</v>
      </c>
      <c r="B1066" s="197">
        <v>45251.0</v>
      </c>
      <c r="C1066" s="192">
        <v>6125000.0</v>
      </c>
      <c r="D1066" s="192">
        <v>0.0</v>
      </c>
      <c r="E1066" s="192">
        <v>0.0</v>
      </c>
      <c r="F1066" s="192">
        <v>6.94955E7</v>
      </c>
      <c r="G1066" s="192"/>
      <c r="H1066" s="192">
        <v>3500000.0</v>
      </c>
      <c r="I1066" s="192">
        <v>7.21205E7</v>
      </c>
      <c r="J1066" s="192">
        <v>7.21205E7</v>
      </c>
    </row>
    <row r="1067">
      <c r="A1067" s="194" t="s">
        <v>1839</v>
      </c>
      <c r="B1067" s="197">
        <v>45252.0</v>
      </c>
      <c r="C1067" s="192">
        <v>7907000.0</v>
      </c>
      <c r="D1067" s="192">
        <v>1.575E7</v>
      </c>
      <c r="E1067" s="192">
        <v>1.5498E7</v>
      </c>
      <c r="F1067" s="192">
        <v>8000000.0</v>
      </c>
      <c r="G1067" s="192"/>
      <c r="H1067" s="192">
        <v>0.0</v>
      </c>
      <c r="I1067" s="192">
        <v>3.1657E7</v>
      </c>
      <c r="J1067" s="192">
        <v>3.1405E7</v>
      </c>
    </row>
    <row r="1068">
      <c r="A1068" s="194" t="s">
        <v>1839</v>
      </c>
      <c r="B1068" s="197">
        <v>45253.0</v>
      </c>
      <c r="C1068" s="192">
        <v>2.2704E7</v>
      </c>
      <c r="D1068" s="192">
        <v>0.0</v>
      </c>
      <c r="E1068" s="192">
        <v>0.0</v>
      </c>
      <c r="F1068" s="192">
        <v>9.0755E7</v>
      </c>
      <c r="G1068" s="192"/>
      <c r="H1068" s="192">
        <v>0.0</v>
      </c>
      <c r="I1068" s="192">
        <v>1.13459E8</v>
      </c>
      <c r="J1068" s="192">
        <v>1.13459E8</v>
      </c>
    </row>
    <row r="1069">
      <c r="A1069" s="194" t="s">
        <v>1839</v>
      </c>
      <c r="B1069" s="197">
        <v>45254.0</v>
      </c>
      <c r="C1069" s="192">
        <v>5.0E7</v>
      </c>
      <c r="D1069" s="192">
        <v>500000.0</v>
      </c>
      <c r="E1069" s="192">
        <v>492000.0</v>
      </c>
      <c r="F1069" s="192">
        <v>3.261E7</v>
      </c>
      <c r="G1069" s="192"/>
      <c r="H1069" s="192">
        <v>0.0</v>
      </c>
      <c r="I1069" s="192">
        <v>8.311E7</v>
      </c>
      <c r="J1069" s="192">
        <v>8.3102E7</v>
      </c>
    </row>
    <row r="1070">
      <c r="A1070" s="194" t="s">
        <v>1839</v>
      </c>
      <c r="B1070" s="197">
        <v>45255.0</v>
      </c>
      <c r="C1070" s="192">
        <v>2.885E7</v>
      </c>
      <c r="D1070" s="192">
        <v>2500000.0</v>
      </c>
      <c r="E1070" s="192">
        <v>2445000.0</v>
      </c>
      <c r="F1070" s="192">
        <v>1565000.0</v>
      </c>
      <c r="G1070" s="192"/>
      <c r="H1070" s="192">
        <v>0.0</v>
      </c>
      <c r="I1070" s="192">
        <v>3.2915E7</v>
      </c>
      <c r="J1070" s="192">
        <v>3.286E7</v>
      </c>
    </row>
    <row r="1071">
      <c r="A1071" s="194" t="s">
        <v>1839</v>
      </c>
      <c r="B1071" s="197">
        <v>45256.0</v>
      </c>
      <c r="C1071" s="192">
        <v>5.858E7</v>
      </c>
      <c r="D1071" s="192">
        <v>350000.0</v>
      </c>
      <c r="E1071" s="192">
        <v>344000.0</v>
      </c>
      <c r="F1071" s="192">
        <v>6.445E7</v>
      </c>
      <c r="G1071" s="192"/>
      <c r="H1071" s="192">
        <v>0.0</v>
      </c>
      <c r="I1071" s="192">
        <v>1.2338E8</v>
      </c>
      <c r="J1071" s="192">
        <v>1.23374E8</v>
      </c>
    </row>
    <row r="1072">
      <c r="A1072" s="194" t="s">
        <v>1839</v>
      </c>
      <c r="B1072" s="197">
        <v>45257.0</v>
      </c>
      <c r="C1072" s="192">
        <v>9800000.0</v>
      </c>
      <c r="D1072" s="192">
        <v>5850000.0</v>
      </c>
      <c r="E1072" s="192">
        <v>5761400.0</v>
      </c>
      <c r="F1072" s="192">
        <v>6000000.0</v>
      </c>
      <c r="G1072" s="192"/>
      <c r="H1072" s="192">
        <v>0.0</v>
      </c>
      <c r="I1072" s="192">
        <v>2.165E7</v>
      </c>
      <c r="J1072" s="192">
        <v>2.15614E7</v>
      </c>
    </row>
    <row r="1073">
      <c r="A1073" s="194" t="s">
        <v>1839</v>
      </c>
      <c r="B1073" s="197">
        <v>45258.0</v>
      </c>
      <c r="C1073" s="192">
        <v>1.235E7</v>
      </c>
      <c r="D1073" s="192">
        <v>2375000.0</v>
      </c>
      <c r="E1073" s="192">
        <v>2337000.0</v>
      </c>
      <c r="F1073" s="192">
        <v>4.8074E7</v>
      </c>
      <c r="G1073" s="192"/>
      <c r="H1073" s="192">
        <v>0.0</v>
      </c>
      <c r="I1073" s="192">
        <v>6.2799E7</v>
      </c>
      <c r="J1073" s="192">
        <v>6.2761E7</v>
      </c>
    </row>
    <row r="1074">
      <c r="A1074" s="194" t="s">
        <v>1839</v>
      </c>
      <c r="B1074" s="197">
        <v>45259.0</v>
      </c>
      <c r="C1074" s="192">
        <v>3.7445E7</v>
      </c>
      <c r="D1074" s="192">
        <v>1.2E7</v>
      </c>
      <c r="E1074" s="192">
        <v>1.1808E7</v>
      </c>
      <c r="F1074" s="192">
        <v>2.2394E7</v>
      </c>
      <c r="G1074" s="192"/>
      <c r="H1074" s="192">
        <v>0.0</v>
      </c>
      <c r="I1074" s="192">
        <v>7.1839E7</v>
      </c>
      <c r="J1074" s="192">
        <v>7.1647E7</v>
      </c>
    </row>
    <row r="1075">
      <c r="A1075" s="194" t="s">
        <v>1839</v>
      </c>
      <c r="B1075" s="197">
        <v>45260.0</v>
      </c>
      <c r="C1075" s="192">
        <v>3.855E7</v>
      </c>
      <c r="D1075" s="192">
        <v>3200000.0</v>
      </c>
      <c r="E1075" s="192">
        <v>3180800.0</v>
      </c>
      <c r="F1075" s="192">
        <v>0.0</v>
      </c>
      <c r="G1075" s="192"/>
      <c r="H1075" s="192">
        <v>1.08E7</v>
      </c>
      <c r="I1075" s="192">
        <v>3.095E7</v>
      </c>
      <c r="J1075" s="192">
        <v>3.09308E7</v>
      </c>
    </row>
    <row r="1076">
      <c r="A1076" s="194" t="s">
        <v>1842</v>
      </c>
      <c r="B1076" s="197">
        <v>45261.0</v>
      </c>
      <c r="C1076" s="192">
        <v>9599500.0</v>
      </c>
      <c r="D1076" s="192">
        <v>0.0</v>
      </c>
      <c r="E1076" s="192">
        <v>0.0</v>
      </c>
      <c r="F1076" s="192">
        <v>0.0</v>
      </c>
      <c r="G1076" s="192"/>
      <c r="H1076" s="192">
        <v>0.0</v>
      </c>
      <c r="I1076" s="192">
        <v>9599500.0</v>
      </c>
      <c r="J1076" s="192">
        <v>9599500.0</v>
      </c>
    </row>
    <row r="1077">
      <c r="A1077" s="194" t="s">
        <v>1842</v>
      </c>
      <c r="B1077" s="197">
        <v>45262.0</v>
      </c>
      <c r="C1077" s="192">
        <v>5.985E7</v>
      </c>
      <c r="D1077" s="192">
        <v>500000.0</v>
      </c>
      <c r="E1077" s="192">
        <v>489000.0</v>
      </c>
      <c r="F1077" s="192">
        <v>3000000.0</v>
      </c>
      <c r="G1077" s="192"/>
      <c r="H1077" s="192">
        <v>800000.0</v>
      </c>
      <c r="I1077" s="192">
        <v>6.255E7</v>
      </c>
      <c r="J1077" s="192">
        <v>6.2539E7</v>
      </c>
    </row>
    <row r="1078">
      <c r="A1078" s="194" t="s">
        <v>1842</v>
      </c>
      <c r="B1078" s="197">
        <v>45263.0</v>
      </c>
      <c r="C1078" s="192">
        <v>1.755E7</v>
      </c>
      <c r="D1078" s="192">
        <v>350000.0</v>
      </c>
      <c r="E1078" s="192">
        <v>344400.0</v>
      </c>
      <c r="F1078" s="192">
        <v>0.0</v>
      </c>
      <c r="G1078" s="192"/>
      <c r="H1078" s="192">
        <v>0.0</v>
      </c>
      <c r="I1078" s="192">
        <v>1.79E7</v>
      </c>
      <c r="J1078" s="192">
        <v>1.78944E7</v>
      </c>
    </row>
    <row r="1079">
      <c r="A1079" s="194" t="s">
        <v>1842</v>
      </c>
      <c r="B1079" s="197">
        <v>45264.0</v>
      </c>
      <c r="C1079" s="192">
        <v>1.2675E7</v>
      </c>
      <c r="D1079" s="192">
        <v>5000000.0</v>
      </c>
      <c r="E1079" s="192">
        <v>4920000.0</v>
      </c>
      <c r="F1079" s="192">
        <v>2500000.0</v>
      </c>
      <c r="G1079" s="192"/>
      <c r="H1079" s="192">
        <v>0.0</v>
      </c>
      <c r="I1079" s="192">
        <v>2.0175E7</v>
      </c>
      <c r="J1079" s="192">
        <v>2.0095E7</v>
      </c>
    </row>
    <row r="1080">
      <c r="A1080" s="194" t="s">
        <v>1842</v>
      </c>
      <c r="B1080" s="197">
        <v>45265.0</v>
      </c>
      <c r="C1080" s="192">
        <v>8.7728E7</v>
      </c>
      <c r="D1080" s="192">
        <v>1.4695E7</v>
      </c>
      <c r="E1080" s="192">
        <v>1.445988E7</v>
      </c>
      <c r="F1080" s="192">
        <v>3.669E7</v>
      </c>
      <c r="G1080" s="192"/>
      <c r="H1080" s="192">
        <v>0.0</v>
      </c>
      <c r="I1080" s="192">
        <v>1.39113E8</v>
      </c>
      <c r="J1080" s="192">
        <v>1.3887788E8</v>
      </c>
    </row>
    <row r="1081">
      <c r="A1081" s="194" t="s">
        <v>1842</v>
      </c>
      <c r="B1081" s="197">
        <v>45266.0</v>
      </c>
      <c r="C1081" s="192">
        <v>7.0E7</v>
      </c>
      <c r="D1081" s="192">
        <v>0.0</v>
      </c>
      <c r="E1081" s="192">
        <v>0.0</v>
      </c>
      <c r="F1081" s="192">
        <v>1.1E8</v>
      </c>
      <c r="G1081" s="192"/>
      <c r="H1081" s="192">
        <v>0.0</v>
      </c>
      <c r="I1081" s="192">
        <v>1.8E8</v>
      </c>
      <c r="J1081" s="192">
        <v>1.8E8</v>
      </c>
    </row>
    <row r="1082">
      <c r="A1082" s="194" t="s">
        <v>1842</v>
      </c>
      <c r="B1082" s="197">
        <v>45267.0</v>
      </c>
      <c r="C1082" s="192">
        <v>2.936E7</v>
      </c>
      <c r="D1082" s="192">
        <v>0.0</v>
      </c>
      <c r="E1082" s="192">
        <v>0.0</v>
      </c>
      <c r="F1082" s="192">
        <v>2.0961E7</v>
      </c>
      <c r="G1082" s="192"/>
      <c r="H1082" s="192">
        <v>0.0</v>
      </c>
      <c r="I1082" s="192">
        <v>5.0321E7</v>
      </c>
      <c r="J1082" s="192">
        <v>5.0321E7</v>
      </c>
    </row>
    <row r="1083">
      <c r="A1083" s="194" t="s">
        <v>1842</v>
      </c>
      <c r="B1083" s="197">
        <v>45268.0</v>
      </c>
      <c r="C1083" s="192">
        <v>4.3672E7</v>
      </c>
      <c r="D1083" s="192">
        <v>3.0E7</v>
      </c>
      <c r="E1083" s="192">
        <v>2.952E7</v>
      </c>
      <c r="F1083" s="192">
        <v>5.25E7</v>
      </c>
      <c r="G1083" s="192"/>
      <c r="H1083" s="192">
        <v>0.0</v>
      </c>
      <c r="I1083" s="192">
        <v>1.26172E8</v>
      </c>
      <c r="J1083" s="192">
        <v>1.25692E8</v>
      </c>
    </row>
    <row r="1084">
      <c r="A1084" s="194" t="s">
        <v>1842</v>
      </c>
      <c r="B1084" s="197">
        <v>45269.0</v>
      </c>
      <c r="C1084" s="192">
        <v>6434500.0</v>
      </c>
      <c r="D1084" s="192">
        <v>0.0</v>
      </c>
      <c r="E1084" s="192">
        <v>0.0</v>
      </c>
      <c r="F1084" s="192">
        <v>0.0</v>
      </c>
      <c r="G1084" s="192"/>
      <c r="H1084" s="192">
        <v>0.0</v>
      </c>
      <c r="I1084" s="192">
        <v>6434500.0</v>
      </c>
      <c r="J1084" s="192">
        <v>6434500.0</v>
      </c>
    </row>
    <row r="1085">
      <c r="A1085" s="194" t="s">
        <v>1842</v>
      </c>
      <c r="B1085" s="197">
        <v>45270.0</v>
      </c>
      <c r="C1085" s="192">
        <v>400000.0</v>
      </c>
      <c r="D1085" s="192">
        <v>0.0</v>
      </c>
      <c r="E1085" s="192">
        <v>0.0</v>
      </c>
      <c r="F1085" s="192">
        <v>1600000.0</v>
      </c>
      <c r="G1085" s="192"/>
      <c r="H1085" s="192">
        <v>0.0</v>
      </c>
      <c r="I1085" s="192">
        <v>2000000.0</v>
      </c>
      <c r="J1085" s="192">
        <v>2000000.0</v>
      </c>
    </row>
    <row r="1086">
      <c r="A1086" s="194" t="s">
        <v>1842</v>
      </c>
      <c r="B1086" s="197">
        <v>45271.0</v>
      </c>
      <c r="C1086" s="192">
        <v>1.7E7</v>
      </c>
      <c r="D1086" s="192">
        <v>0.0</v>
      </c>
      <c r="E1086" s="192">
        <v>0.0</v>
      </c>
      <c r="F1086" s="192">
        <v>1.53405E7</v>
      </c>
      <c r="G1086" s="192"/>
      <c r="H1086" s="192">
        <v>0.0</v>
      </c>
      <c r="I1086" s="192">
        <v>3.23405E7</v>
      </c>
      <c r="J1086" s="192">
        <v>3.23405E7</v>
      </c>
    </row>
    <row r="1087">
      <c r="A1087" s="194" t="s">
        <v>1842</v>
      </c>
      <c r="B1087" s="197">
        <v>45272.0</v>
      </c>
      <c r="C1087" s="192">
        <v>4986500.0</v>
      </c>
      <c r="D1087" s="192">
        <v>3.4905E7</v>
      </c>
      <c r="E1087" s="192">
        <v>3.434652E7</v>
      </c>
      <c r="F1087" s="192">
        <v>0.0</v>
      </c>
      <c r="G1087" s="192"/>
      <c r="H1087" s="192">
        <v>775000.0</v>
      </c>
      <c r="I1087" s="192">
        <v>3.91165E7</v>
      </c>
      <c r="J1087" s="192">
        <v>3.855802E7</v>
      </c>
    </row>
    <row r="1088">
      <c r="A1088" s="194" t="s">
        <v>1842</v>
      </c>
      <c r="B1088" s="197">
        <v>45273.0</v>
      </c>
      <c r="C1088" s="192">
        <v>8000000.0</v>
      </c>
      <c r="D1088" s="192">
        <v>6450000.0</v>
      </c>
      <c r="E1088" s="192">
        <v>6344800.0</v>
      </c>
      <c r="F1088" s="192">
        <v>0.0</v>
      </c>
      <c r="G1088" s="192"/>
      <c r="H1088" s="192">
        <v>0.0</v>
      </c>
      <c r="I1088" s="192">
        <v>1.445E7</v>
      </c>
      <c r="J1088" s="192">
        <v>1.43448E7</v>
      </c>
    </row>
    <row r="1089">
      <c r="A1089" s="194" t="s">
        <v>1842</v>
      </c>
      <c r="B1089" s="197">
        <v>45274.0</v>
      </c>
      <c r="C1089" s="192">
        <v>5200000.0</v>
      </c>
      <c r="D1089" s="192">
        <v>0.0</v>
      </c>
      <c r="E1089" s="192">
        <v>0.0</v>
      </c>
      <c r="F1089" s="192">
        <v>4.02E7</v>
      </c>
      <c r="G1089" s="192"/>
      <c r="H1089" s="192">
        <v>0.0</v>
      </c>
      <c r="I1089" s="192">
        <v>4.54E7</v>
      </c>
      <c r="J1089" s="192">
        <v>4.54E7</v>
      </c>
    </row>
    <row r="1090">
      <c r="A1090" s="194" t="s">
        <v>1842</v>
      </c>
      <c r="B1090" s="197">
        <v>45275.0</v>
      </c>
      <c r="C1090" s="192">
        <v>4.114E7</v>
      </c>
      <c r="D1090" s="192">
        <v>0.0</v>
      </c>
      <c r="E1090" s="192">
        <v>0.0</v>
      </c>
      <c r="F1090" s="192">
        <v>6.0E7</v>
      </c>
      <c r="G1090" s="192"/>
      <c r="H1090" s="192">
        <v>6450000.0</v>
      </c>
      <c r="I1090" s="192">
        <v>9.469E7</v>
      </c>
      <c r="J1090" s="192">
        <v>9.469E7</v>
      </c>
    </row>
    <row r="1091">
      <c r="A1091" s="194" t="s">
        <v>1842</v>
      </c>
      <c r="B1091" s="197">
        <v>45276.0</v>
      </c>
      <c r="C1091" s="192">
        <v>2000000.0</v>
      </c>
      <c r="D1091" s="192">
        <v>0.0</v>
      </c>
      <c r="E1091" s="192">
        <v>0.0</v>
      </c>
      <c r="F1091" s="192">
        <v>7400000.0</v>
      </c>
      <c r="G1091" s="192"/>
      <c r="H1091" s="192">
        <v>0.0</v>
      </c>
      <c r="I1091" s="192">
        <v>9400000.0</v>
      </c>
      <c r="J1091" s="192">
        <v>9400000.0</v>
      </c>
    </row>
    <row r="1092">
      <c r="A1092" s="194" t="s">
        <v>1842</v>
      </c>
      <c r="B1092" s="197">
        <v>45277.0</v>
      </c>
      <c r="C1092" s="192">
        <v>2000000.0</v>
      </c>
      <c r="D1092" s="192">
        <v>0.0</v>
      </c>
      <c r="E1092" s="192">
        <v>0.0</v>
      </c>
      <c r="F1092" s="192">
        <v>5.59E7</v>
      </c>
      <c r="G1092" s="192"/>
      <c r="H1092" s="192">
        <v>0.0</v>
      </c>
      <c r="I1092" s="192">
        <v>5.79E7</v>
      </c>
      <c r="J1092" s="192">
        <v>5.79E7</v>
      </c>
    </row>
    <row r="1093">
      <c r="A1093" s="194" t="s">
        <v>1842</v>
      </c>
      <c r="B1093" s="197">
        <v>45278.0</v>
      </c>
      <c r="C1093" s="192">
        <v>2.9375E7</v>
      </c>
      <c r="D1093" s="192">
        <v>0.0</v>
      </c>
      <c r="E1093" s="192">
        <v>0.0</v>
      </c>
      <c r="F1093" s="192">
        <v>2.5E7</v>
      </c>
      <c r="G1093" s="192"/>
      <c r="H1093" s="192">
        <v>0.0</v>
      </c>
      <c r="I1093" s="192">
        <v>5.4375E7</v>
      </c>
      <c r="J1093" s="192">
        <v>5.4375E7</v>
      </c>
    </row>
    <row r="1094">
      <c r="A1094" s="194" t="s">
        <v>1842</v>
      </c>
      <c r="B1094" s="197">
        <v>45279.0</v>
      </c>
      <c r="C1094" s="192">
        <v>6.274E7</v>
      </c>
      <c r="D1094" s="192">
        <v>6.64E7</v>
      </c>
      <c r="E1094" s="192">
        <v>6.53346E7</v>
      </c>
      <c r="F1094" s="192">
        <v>6.0E7</v>
      </c>
      <c r="G1094" s="192"/>
      <c r="H1094" s="192">
        <v>0.0</v>
      </c>
      <c r="I1094" s="192">
        <v>1.8914E8</v>
      </c>
      <c r="J1094" s="192">
        <v>1.880746E8</v>
      </c>
    </row>
    <row r="1095">
      <c r="A1095" s="194" t="s">
        <v>1842</v>
      </c>
      <c r="B1095" s="197">
        <v>45280.0</v>
      </c>
      <c r="C1095" s="192">
        <v>8.0E7</v>
      </c>
      <c r="D1095" s="192">
        <v>7000000.0</v>
      </c>
      <c r="E1095" s="192">
        <v>6888000.0</v>
      </c>
      <c r="F1095" s="192">
        <v>4.6293E7</v>
      </c>
      <c r="G1095" s="192"/>
      <c r="H1095" s="192">
        <v>0.0</v>
      </c>
      <c r="I1095" s="192">
        <v>1.33293E8</v>
      </c>
      <c r="J1095" s="192">
        <v>1.33181E8</v>
      </c>
    </row>
    <row r="1096">
      <c r="A1096" s="194" t="s">
        <v>1842</v>
      </c>
      <c r="B1096" s="197">
        <v>45281.0</v>
      </c>
      <c r="C1096" s="192">
        <v>2000000.0</v>
      </c>
      <c r="D1096" s="192">
        <v>0.0</v>
      </c>
      <c r="E1096" s="192">
        <v>0.0</v>
      </c>
      <c r="F1096" s="192">
        <v>8.8E7</v>
      </c>
      <c r="G1096" s="192"/>
      <c r="H1096" s="192">
        <v>5400000.0</v>
      </c>
      <c r="I1096" s="192">
        <v>8.46E7</v>
      </c>
      <c r="J1096" s="192">
        <v>8.46E7</v>
      </c>
    </row>
    <row r="1097">
      <c r="A1097" s="194" t="s">
        <v>1842</v>
      </c>
      <c r="B1097" s="197">
        <v>45282.0</v>
      </c>
      <c r="C1097" s="192">
        <v>3.24E7</v>
      </c>
      <c r="D1097" s="192">
        <v>7020000.0</v>
      </c>
      <c r="E1097" s="192">
        <v>6907680.0</v>
      </c>
      <c r="F1097" s="192">
        <v>8.4459E7</v>
      </c>
      <c r="G1097" s="192"/>
      <c r="H1097" s="192">
        <v>0.0</v>
      </c>
      <c r="I1097" s="192">
        <v>1.23879E8</v>
      </c>
      <c r="J1097" s="192">
        <v>1.2376668E8</v>
      </c>
    </row>
    <row r="1098">
      <c r="A1098" s="194" t="s">
        <v>1842</v>
      </c>
      <c r="B1098" s="197">
        <v>45283.0</v>
      </c>
      <c r="C1098" s="192">
        <v>8632000.0</v>
      </c>
      <c r="D1098" s="192">
        <v>0.0</v>
      </c>
      <c r="E1098" s="192">
        <v>0.0</v>
      </c>
      <c r="F1098" s="192">
        <v>3.15E7</v>
      </c>
      <c r="G1098" s="192"/>
      <c r="H1098" s="192">
        <v>0.0</v>
      </c>
      <c r="I1098" s="192">
        <v>4.0132E7</v>
      </c>
      <c r="J1098" s="192">
        <v>4.0132E7</v>
      </c>
    </row>
    <row r="1099">
      <c r="A1099" s="194" t="s">
        <v>1842</v>
      </c>
      <c r="B1099" s="197">
        <v>45284.0</v>
      </c>
      <c r="C1099" s="192">
        <v>0.0</v>
      </c>
      <c r="D1099" s="192">
        <v>1000000.0</v>
      </c>
      <c r="E1099" s="192">
        <v>984000.0</v>
      </c>
      <c r="F1099" s="192">
        <v>0.0</v>
      </c>
      <c r="G1099" s="192"/>
      <c r="H1099" s="192">
        <v>0.0</v>
      </c>
      <c r="I1099" s="192">
        <v>1000000.0</v>
      </c>
      <c r="J1099" s="192">
        <v>984000.0</v>
      </c>
    </row>
    <row r="1100">
      <c r="A1100" s="194" t="s">
        <v>1842</v>
      </c>
      <c r="B1100" s="197">
        <v>45285.0</v>
      </c>
      <c r="C1100" s="192">
        <v>5.6E7</v>
      </c>
      <c r="D1100" s="192">
        <v>3685000.0</v>
      </c>
      <c r="E1100" s="192">
        <v>3626040.0</v>
      </c>
      <c r="F1100" s="192">
        <v>0.0</v>
      </c>
      <c r="G1100" s="192"/>
      <c r="H1100" s="192">
        <v>0.0</v>
      </c>
      <c r="I1100" s="192">
        <v>5.9685E7</v>
      </c>
      <c r="J1100" s="192">
        <v>5.962604E7</v>
      </c>
    </row>
    <row r="1101">
      <c r="A1101" s="194" t="s">
        <v>1842</v>
      </c>
      <c r="B1101" s="197">
        <v>45286.0</v>
      </c>
      <c r="C1101" s="192">
        <v>7.58085E7</v>
      </c>
      <c r="D1101" s="192">
        <v>0.0</v>
      </c>
      <c r="E1101" s="192">
        <v>0.0</v>
      </c>
      <c r="F1101" s="192">
        <v>5692000.0</v>
      </c>
      <c r="G1101" s="192"/>
      <c r="H1101" s="192">
        <v>0.0</v>
      </c>
      <c r="I1101" s="192">
        <v>8.15005E7</v>
      </c>
      <c r="J1101" s="192">
        <v>8.15005E7</v>
      </c>
    </row>
    <row r="1102">
      <c r="A1102" s="194" t="s">
        <v>1842</v>
      </c>
      <c r="B1102" s="197">
        <v>45287.0</v>
      </c>
      <c r="C1102" s="192">
        <v>0.0</v>
      </c>
      <c r="D1102" s="192">
        <v>0.0</v>
      </c>
      <c r="E1102" s="192">
        <v>0.0</v>
      </c>
      <c r="F1102" s="192">
        <v>2.0E7</v>
      </c>
      <c r="G1102" s="192"/>
      <c r="H1102" s="192">
        <v>0.0</v>
      </c>
      <c r="I1102" s="192">
        <v>2.0E7</v>
      </c>
      <c r="J1102" s="192">
        <v>2.0E7</v>
      </c>
    </row>
    <row r="1103">
      <c r="A1103" s="194" t="s">
        <v>1842</v>
      </c>
      <c r="B1103" s="197">
        <v>45288.0</v>
      </c>
      <c r="C1103" s="192">
        <v>6000000.0</v>
      </c>
      <c r="D1103" s="192">
        <v>6900000.0</v>
      </c>
      <c r="E1103" s="192">
        <v>6789600.0</v>
      </c>
      <c r="F1103" s="192">
        <v>4.75E7</v>
      </c>
      <c r="G1103" s="192"/>
      <c r="H1103" s="192">
        <v>0.0</v>
      </c>
      <c r="I1103" s="192">
        <v>6.04E7</v>
      </c>
      <c r="J1103" s="192">
        <v>6.02896E7</v>
      </c>
    </row>
    <row r="1104">
      <c r="A1104" s="194" t="s">
        <v>1842</v>
      </c>
      <c r="B1104" s="197">
        <v>45289.0</v>
      </c>
      <c r="C1104" s="192">
        <v>7.011E7</v>
      </c>
      <c r="D1104" s="192">
        <v>3.78E7</v>
      </c>
      <c r="E1104" s="192">
        <v>3.72028E7</v>
      </c>
      <c r="F1104" s="192">
        <v>0.0</v>
      </c>
      <c r="G1104" s="192"/>
      <c r="H1104" s="192">
        <v>0.0</v>
      </c>
      <c r="I1104" s="192">
        <v>1.0791E8</v>
      </c>
      <c r="J1104" s="192">
        <v>1.073128E8</v>
      </c>
    </row>
    <row r="1105">
      <c r="A1105" s="194" t="s">
        <v>1842</v>
      </c>
      <c r="B1105" s="197">
        <v>45290.0</v>
      </c>
      <c r="C1105" s="192">
        <v>1.4E7</v>
      </c>
      <c r="D1105" s="192">
        <v>0.0</v>
      </c>
      <c r="E1105" s="192">
        <v>0.0</v>
      </c>
      <c r="F1105" s="192">
        <v>2000000.0</v>
      </c>
      <c r="G1105" s="192"/>
      <c r="H1105" s="192">
        <v>0.0</v>
      </c>
      <c r="I1105" s="192">
        <v>1.6E7</v>
      </c>
      <c r="J1105" s="192">
        <v>1.6E7</v>
      </c>
    </row>
    <row r="1106">
      <c r="A1106" s="194" t="s">
        <v>1842</v>
      </c>
      <c r="B1106" s="197">
        <v>45291.0</v>
      </c>
      <c r="C1106" s="192">
        <v>0.0</v>
      </c>
      <c r="D1106" s="192">
        <v>0.0</v>
      </c>
      <c r="E1106" s="192">
        <v>0.0</v>
      </c>
      <c r="F1106" s="192">
        <v>5.524E7</v>
      </c>
      <c r="G1106" s="192"/>
      <c r="H1106" s="192">
        <v>0.0</v>
      </c>
      <c r="I1106" s="192">
        <v>5.524E7</v>
      </c>
      <c r="J1106" s="192">
        <v>5.524E7</v>
      </c>
    </row>
    <row r="1107">
      <c r="A1107" s="194" t="s">
        <v>3018</v>
      </c>
      <c r="B1107" s="197">
        <v>45292.0</v>
      </c>
      <c r="C1107" s="192">
        <v>0.0</v>
      </c>
      <c r="D1107" s="192">
        <v>0.0</v>
      </c>
      <c r="E1107" s="192">
        <v>0.0</v>
      </c>
      <c r="F1107" s="192">
        <v>0.0</v>
      </c>
      <c r="G1107" s="192"/>
      <c r="H1107" s="192">
        <v>0.0</v>
      </c>
      <c r="I1107" s="192">
        <v>0.0</v>
      </c>
      <c r="J1107" s="192">
        <v>0.0</v>
      </c>
    </row>
    <row r="1108">
      <c r="A1108" s="194" t="s">
        <v>3018</v>
      </c>
      <c r="B1108" s="197">
        <v>45293.0</v>
      </c>
      <c r="C1108" s="192">
        <v>4.9454E7</v>
      </c>
      <c r="D1108" s="192">
        <v>3.5221E7</v>
      </c>
      <c r="E1108" s="192">
        <v>3.4668954E7</v>
      </c>
      <c r="F1108" s="192">
        <v>5.1E7</v>
      </c>
      <c r="G1108" s="192"/>
      <c r="H1108" s="192">
        <v>0.0</v>
      </c>
      <c r="I1108" s="192">
        <v>1.35675E8</v>
      </c>
      <c r="J1108" s="192">
        <v>1.35122954E8</v>
      </c>
    </row>
    <row r="1109">
      <c r="A1109" s="194" t="s">
        <v>3018</v>
      </c>
      <c r="B1109" s="197">
        <v>45294.0</v>
      </c>
      <c r="C1109" s="192">
        <v>5.72415E7</v>
      </c>
      <c r="D1109" s="192">
        <v>0.0</v>
      </c>
      <c r="E1109" s="192">
        <v>0.0</v>
      </c>
      <c r="F1109" s="192">
        <v>2.4E7</v>
      </c>
      <c r="G1109" s="192"/>
      <c r="H1109" s="192">
        <v>0.0</v>
      </c>
      <c r="I1109" s="192">
        <v>8.12415E7</v>
      </c>
      <c r="J1109" s="192">
        <v>8.12415E7</v>
      </c>
    </row>
    <row r="1110">
      <c r="A1110" s="194" t="s">
        <v>3018</v>
      </c>
      <c r="B1110" s="197">
        <v>45295.0</v>
      </c>
      <c r="C1110" s="192">
        <v>1940000.0</v>
      </c>
      <c r="D1110" s="192">
        <v>1.0252E7</v>
      </c>
      <c r="E1110" s="192">
        <v>1.0184752E7</v>
      </c>
      <c r="F1110" s="192">
        <v>9150000.0</v>
      </c>
      <c r="G1110" s="192"/>
      <c r="H1110" s="192">
        <v>0.0</v>
      </c>
      <c r="I1110" s="192">
        <v>2.1342E7</v>
      </c>
      <c r="J1110" s="192">
        <v>2.1274752E7</v>
      </c>
    </row>
    <row r="1111">
      <c r="A1111" s="194" t="s">
        <v>3018</v>
      </c>
      <c r="B1111" s="197">
        <v>45296.0</v>
      </c>
      <c r="C1111" s="192">
        <v>4.47E7</v>
      </c>
      <c r="D1111" s="192">
        <v>2.0E7</v>
      </c>
      <c r="E1111" s="192">
        <v>1.968E7</v>
      </c>
      <c r="F1111" s="192">
        <v>1.96226E8</v>
      </c>
      <c r="G1111" s="192"/>
      <c r="H1111" s="192">
        <v>0.0</v>
      </c>
      <c r="I1111" s="192">
        <v>3.03206E8</v>
      </c>
      <c r="J1111" s="192">
        <v>3.02886E8</v>
      </c>
    </row>
    <row r="1112">
      <c r="A1112" s="194" t="s">
        <v>3018</v>
      </c>
      <c r="B1112" s="197">
        <v>45297.0</v>
      </c>
      <c r="C1112" s="192">
        <v>0.0</v>
      </c>
      <c r="D1112" s="192">
        <v>2.5E7</v>
      </c>
      <c r="E1112" s="192">
        <v>2.46E7</v>
      </c>
      <c r="F1112" s="192">
        <v>1000000.0</v>
      </c>
      <c r="G1112" s="192"/>
      <c r="H1112" s="192">
        <v>0.0</v>
      </c>
      <c r="I1112" s="192">
        <v>2.6E7</v>
      </c>
      <c r="J1112" s="192">
        <v>2.56E7</v>
      </c>
    </row>
    <row r="1113">
      <c r="A1113" s="194" t="s">
        <v>3018</v>
      </c>
      <c r="B1113" s="197">
        <v>45298.0</v>
      </c>
      <c r="C1113" s="192">
        <v>3.197E7</v>
      </c>
      <c r="D1113" s="192">
        <v>1.6184E7</v>
      </c>
      <c r="E1113" s="192">
        <v>1.5925056E7</v>
      </c>
      <c r="F1113" s="192">
        <v>9675000.0</v>
      </c>
      <c r="G1113" s="192"/>
      <c r="H1113" s="192">
        <v>0.0</v>
      </c>
      <c r="I1113" s="192">
        <v>5.7829E7</v>
      </c>
      <c r="J1113" s="192">
        <v>5.7570056E7</v>
      </c>
    </row>
    <row r="1114">
      <c r="A1114" s="194" t="s">
        <v>3018</v>
      </c>
      <c r="B1114" s="197">
        <v>45299.0</v>
      </c>
      <c r="C1114" s="192">
        <v>3.07E7</v>
      </c>
      <c r="D1114" s="192">
        <v>0.0</v>
      </c>
      <c r="E1114" s="192">
        <v>0.0</v>
      </c>
      <c r="F1114" s="192">
        <v>1.08061E8</v>
      </c>
      <c r="G1114" s="192"/>
      <c r="H1114" s="192">
        <v>0.0</v>
      </c>
      <c r="I1114" s="192">
        <v>1.38761E8</v>
      </c>
      <c r="J1114" s="192">
        <v>1.38761E8</v>
      </c>
    </row>
    <row r="1115">
      <c r="A1115" s="194" t="s">
        <v>3018</v>
      </c>
      <c r="B1115" s="197">
        <v>45300.0</v>
      </c>
      <c r="C1115" s="192">
        <v>7.1699E7</v>
      </c>
      <c r="D1115" s="192">
        <v>0.0</v>
      </c>
      <c r="E1115" s="192">
        <v>0.0</v>
      </c>
      <c r="F1115" s="192">
        <v>0.0</v>
      </c>
      <c r="G1115" s="192"/>
      <c r="H1115" s="192">
        <v>0.0</v>
      </c>
      <c r="I1115" s="192">
        <v>7.1699E7</v>
      </c>
      <c r="J1115" s="192">
        <v>7.1699E7</v>
      </c>
    </row>
    <row r="1116">
      <c r="A1116" s="194" t="s">
        <v>3018</v>
      </c>
      <c r="B1116" s="197">
        <v>45301.0</v>
      </c>
      <c r="C1116" s="192">
        <v>7.3484E7</v>
      </c>
      <c r="D1116" s="192">
        <v>5500000.0</v>
      </c>
      <c r="E1116" s="192">
        <v>5372000.0</v>
      </c>
      <c r="F1116" s="192">
        <v>1.0E7</v>
      </c>
      <c r="G1116" s="192"/>
      <c r="H1116" s="192">
        <v>0.0</v>
      </c>
      <c r="I1116" s="192">
        <v>1.20264E8</v>
      </c>
      <c r="J1116" s="192">
        <v>1.20136E8</v>
      </c>
    </row>
    <row r="1117">
      <c r="A1117" s="194" t="s">
        <v>3018</v>
      </c>
      <c r="B1117" s="197">
        <v>45302.0</v>
      </c>
      <c r="C1117" s="192">
        <v>0.0</v>
      </c>
      <c r="D1117" s="192">
        <v>2.624E7</v>
      </c>
      <c r="E1117" s="192">
        <v>2.582016E7</v>
      </c>
      <c r="F1117" s="192">
        <v>0.0</v>
      </c>
      <c r="G1117" s="192"/>
      <c r="H1117" s="192">
        <v>0.0</v>
      </c>
      <c r="I1117" s="192">
        <v>2.624E7</v>
      </c>
      <c r="J1117" s="192">
        <v>2.582016E7</v>
      </c>
    </row>
    <row r="1118">
      <c r="A1118" s="194" t="s">
        <v>3018</v>
      </c>
      <c r="B1118" s="197">
        <v>45303.0</v>
      </c>
      <c r="C1118" s="192">
        <v>6000000.0</v>
      </c>
      <c r="D1118" s="192">
        <v>1.35E7</v>
      </c>
      <c r="E1118" s="192">
        <v>1.3274E7</v>
      </c>
      <c r="F1118" s="192">
        <v>4.51195E7</v>
      </c>
      <c r="G1118" s="192"/>
      <c r="H1118" s="192">
        <v>0.0</v>
      </c>
      <c r="I1118" s="192">
        <v>6.46195E7</v>
      </c>
      <c r="J1118" s="192">
        <v>6.43935E7</v>
      </c>
    </row>
    <row r="1119">
      <c r="A1119" s="194" t="s">
        <v>3018</v>
      </c>
      <c r="B1119" s="197">
        <v>45304.0</v>
      </c>
      <c r="C1119" s="192">
        <v>6.9749E7</v>
      </c>
      <c r="D1119" s="192">
        <v>5469000.0</v>
      </c>
      <c r="E1119" s="192">
        <v>5426186.0</v>
      </c>
      <c r="F1119" s="192">
        <v>9489000.0</v>
      </c>
      <c r="G1119" s="192"/>
      <c r="H1119" s="192">
        <v>0.0</v>
      </c>
      <c r="I1119" s="192">
        <v>1.01207E8</v>
      </c>
      <c r="J1119" s="192">
        <v>1.01164186E8</v>
      </c>
    </row>
    <row r="1120">
      <c r="A1120" s="194" t="s">
        <v>3018</v>
      </c>
      <c r="B1120" s="197">
        <v>45305.0</v>
      </c>
      <c r="C1120" s="192">
        <v>5.7E7</v>
      </c>
      <c r="D1120" s="192">
        <v>0.0</v>
      </c>
      <c r="E1120" s="192">
        <v>0.0</v>
      </c>
      <c r="F1120" s="192">
        <v>7.4104E7</v>
      </c>
      <c r="G1120" s="192"/>
      <c r="H1120" s="192">
        <v>0.0</v>
      </c>
      <c r="I1120" s="192">
        <v>1.31104E8</v>
      </c>
      <c r="J1120" s="192">
        <v>1.31104E8</v>
      </c>
    </row>
    <row r="1121">
      <c r="A1121" s="194" t="s">
        <v>3018</v>
      </c>
      <c r="B1121" s="197">
        <v>45306.0</v>
      </c>
      <c r="C1121" s="192">
        <v>1.5E7</v>
      </c>
      <c r="D1121" s="192">
        <v>0.0</v>
      </c>
      <c r="E1121" s="192">
        <v>0.0</v>
      </c>
      <c r="F1121" s="192">
        <v>2.417E7</v>
      </c>
      <c r="G1121" s="192"/>
      <c r="H1121" s="192">
        <v>0.0</v>
      </c>
      <c r="I1121" s="192">
        <v>1.0487E8</v>
      </c>
      <c r="J1121" s="192">
        <v>1.0487E8</v>
      </c>
    </row>
    <row r="1122">
      <c r="A1122" s="194" t="s">
        <v>3018</v>
      </c>
      <c r="B1122" s="197">
        <v>45307.0</v>
      </c>
      <c r="C1122" s="192">
        <v>3.016E7</v>
      </c>
      <c r="D1122" s="192">
        <v>0.0</v>
      </c>
      <c r="E1122" s="192">
        <v>0.0</v>
      </c>
      <c r="F1122" s="192">
        <v>9.8E7</v>
      </c>
      <c r="G1122" s="192"/>
      <c r="H1122" s="192">
        <v>0.0</v>
      </c>
      <c r="I1122" s="192">
        <v>1.2816E8</v>
      </c>
      <c r="J1122" s="192">
        <v>1.2816E8</v>
      </c>
    </row>
    <row r="1123">
      <c r="A1123" s="194" t="s">
        <v>3018</v>
      </c>
      <c r="B1123" s="197">
        <v>45308.0</v>
      </c>
      <c r="C1123" s="192">
        <v>6.15E7</v>
      </c>
      <c r="D1123" s="192">
        <v>0.0</v>
      </c>
      <c r="E1123" s="192">
        <v>0.0</v>
      </c>
      <c r="F1123" s="192">
        <v>6.3185E7</v>
      </c>
      <c r="G1123" s="192"/>
      <c r="H1123" s="192">
        <v>0.0</v>
      </c>
      <c r="I1123" s="192">
        <v>1.24685E8</v>
      </c>
      <c r="J1123" s="192">
        <v>1.24685E8</v>
      </c>
    </row>
    <row r="1124">
      <c r="A1124" s="194" t="s">
        <v>3018</v>
      </c>
      <c r="B1124" s="197">
        <v>45309.0</v>
      </c>
      <c r="C1124" s="192">
        <v>1.063E8</v>
      </c>
      <c r="D1124" s="192">
        <v>0.0</v>
      </c>
      <c r="E1124" s="192">
        <v>0.0</v>
      </c>
      <c r="F1124" s="192">
        <v>0.0</v>
      </c>
      <c r="G1124" s="192"/>
      <c r="H1124" s="192">
        <v>0.0</v>
      </c>
      <c r="I1124" s="192">
        <v>1.063E8</v>
      </c>
      <c r="J1124" s="192">
        <v>1.063E8</v>
      </c>
    </row>
    <row r="1125">
      <c r="A1125" s="194" t="s">
        <v>3018</v>
      </c>
      <c r="B1125" s="197">
        <v>45310.0</v>
      </c>
      <c r="C1125" s="192">
        <v>8.712E7</v>
      </c>
      <c r="D1125" s="192">
        <v>2.0075E7</v>
      </c>
      <c r="E1125" s="192">
        <v>1.9713E7</v>
      </c>
      <c r="F1125" s="192">
        <v>5.8575E7</v>
      </c>
      <c r="G1125" s="192"/>
      <c r="H1125" s="192">
        <v>0.0</v>
      </c>
      <c r="I1125" s="192">
        <v>1.6577E8</v>
      </c>
      <c r="J1125" s="192">
        <v>1.65408E8</v>
      </c>
    </row>
    <row r="1126">
      <c r="A1126" s="194" t="s">
        <v>3018</v>
      </c>
      <c r="B1126" s="197">
        <v>45311.0</v>
      </c>
      <c r="C1126" s="192">
        <v>4.355E7</v>
      </c>
      <c r="D1126" s="192">
        <v>3.9612E7</v>
      </c>
      <c r="E1126" s="192">
        <v>3.8170208E7</v>
      </c>
      <c r="F1126" s="192">
        <v>9000000.0</v>
      </c>
      <c r="G1126" s="192"/>
      <c r="H1126" s="192">
        <v>0.0</v>
      </c>
      <c r="I1126" s="192">
        <v>9.2162E7</v>
      </c>
      <c r="J1126" s="192">
        <v>9.0720208E7</v>
      </c>
    </row>
    <row r="1127">
      <c r="A1127" s="194" t="s">
        <v>3018</v>
      </c>
      <c r="B1127" s="197">
        <v>45312.0</v>
      </c>
      <c r="C1127" s="192">
        <v>3.335E7</v>
      </c>
      <c r="D1127" s="192">
        <v>1700000.0</v>
      </c>
      <c r="E1127" s="192">
        <v>1672800.0</v>
      </c>
      <c r="F1127" s="192">
        <v>3.2E7</v>
      </c>
      <c r="G1127" s="192"/>
      <c r="H1127" s="192">
        <v>0.0</v>
      </c>
      <c r="I1127" s="192">
        <v>6.705E7</v>
      </c>
      <c r="J1127" s="192">
        <v>6.70228E7</v>
      </c>
    </row>
    <row r="1128">
      <c r="A1128" s="194" t="s">
        <v>3018</v>
      </c>
      <c r="B1128" s="197">
        <v>45313.0</v>
      </c>
      <c r="C1128" s="192">
        <v>1.09222E8</v>
      </c>
      <c r="D1128" s="192">
        <v>1.8665E7</v>
      </c>
      <c r="E1128" s="192">
        <v>1.836636E7</v>
      </c>
      <c r="F1128" s="192">
        <v>4.4218E7</v>
      </c>
      <c r="G1128" s="192"/>
      <c r="H1128" s="192">
        <v>1.915E7</v>
      </c>
      <c r="I1128" s="192">
        <v>1.52955E8</v>
      </c>
      <c r="J1128" s="192">
        <v>1.5265636E8</v>
      </c>
    </row>
    <row r="1129">
      <c r="A1129" s="194" t="s">
        <v>3018</v>
      </c>
      <c r="B1129" s="197">
        <v>45314.0</v>
      </c>
      <c r="C1129" s="192">
        <v>7.506E7</v>
      </c>
      <c r="D1129" s="192">
        <v>0.0</v>
      </c>
      <c r="E1129" s="192">
        <v>0.0</v>
      </c>
      <c r="F1129" s="192">
        <v>1.9055E8</v>
      </c>
      <c r="G1129" s="192"/>
      <c r="H1129" s="192">
        <v>0.0</v>
      </c>
      <c r="I1129" s="192">
        <v>2.6561E8</v>
      </c>
      <c r="J1129" s="192">
        <v>2.6561E8</v>
      </c>
    </row>
    <row r="1130">
      <c r="A1130" s="194" t="s">
        <v>3018</v>
      </c>
      <c r="B1130" s="197">
        <v>45315.0</v>
      </c>
      <c r="C1130" s="192">
        <v>0.0</v>
      </c>
      <c r="D1130" s="192">
        <v>3.1335E7</v>
      </c>
      <c r="E1130" s="192">
        <v>3.083364E7</v>
      </c>
      <c r="F1130" s="192">
        <v>1.2119E7</v>
      </c>
      <c r="G1130" s="192"/>
      <c r="H1130" s="192">
        <v>0.0</v>
      </c>
      <c r="I1130" s="192">
        <v>9.2309E7</v>
      </c>
      <c r="J1130" s="192">
        <v>9.180764E7</v>
      </c>
    </row>
    <row r="1131">
      <c r="A1131" s="194" t="s">
        <v>3018</v>
      </c>
      <c r="B1131" s="197">
        <v>45316.0</v>
      </c>
      <c r="C1131" s="192">
        <v>1.62086E8</v>
      </c>
      <c r="D1131" s="192">
        <v>1.497E7</v>
      </c>
      <c r="E1131" s="192">
        <v>1.472048E7</v>
      </c>
      <c r="F1131" s="192">
        <v>0.0</v>
      </c>
      <c r="G1131" s="192"/>
      <c r="H1131" s="192">
        <v>0.0</v>
      </c>
      <c r="I1131" s="192">
        <v>1.77056E8</v>
      </c>
      <c r="J1131" s="192">
        <v>1.7680648E8</v>
      </c>
    </row>
    <row r="1132">
      <c r="A1132" s="194" t="s">
        <v>3018</v>
      </c>
      <c r="B1132" s="197">
        <v>45317.0</v>
      </c>
      <c r="C1132" s="192">
        <v>1.0E7</v>
      </c>
      <c r="D1132" s="192">
        <v>4.594E7</v>
      </c>
      <c r="E1132" s="192">
        <v>4.522436E7</v>
      </c>
      <c r="F1132" s="192">
        <v>0.0</v>
      </c>
      <c r="G1132" s="192"/>
      <c r="H1132" s="192">
        <v>0.0</v>
      </c>
      <c r="I1132" s="192">
        <v>5.594E7</v>
      </c>
      <c r="J1132" s="192">
        <v>5.522436E7</v>
      </c>
    </row>
    <row r="1133">
      <c r="A1133" s="194" t="s">
        <v>3018</v>
      </c>
      <c r="B1133" s="197">
        <v>45318.0</v>
      </c>
      <c r="C1133" s="192">
        <v>1.16946E8</v>
      </c>
      <c r="D1133" s="192">
        <v>7.2161E7</v>
      </c>
      <c r="E1133" s="192">
        <v>7.1006433E7</v>
      </c>
      <c r="F1133" s="192">
        <v>2.18E7</v>
      </c>
      <c r="G1133" s="192"/>
      <c r="H1133" s="192">
        <v>0.0</v>
      </c>
      <c r="I1133" s="192">
        <v>2.10907E8</v>
      </c>
      <c r="J1133" s="192">
        <v>2.09752433E8</v>
      </c>
    </row>
    <row r="1134">
      <c r="A1134" s="194" t="s">
        <v>3018</v>
      </c>
      <c r="B1134" s="197">
        <v>45319.0</v>
      </c>
      <c r="C1134" s="192">
        <v>1.5E7</v>
      </c>
      <c r="D1134" s="192">
        <v>6350000.0</v>
      </c>
      <c r="E1134" s="192">
        <v>6248400.0</v>
      </c>
      <c r="F1134" s="192">
        <v>1000000.0</v>
      </c>
      <c r="G1134" s="192"/>
      <c r="H1134" s="192">
        <v>0.0</v>
      </c>
      <c r="I1134" s="192">
        <v>2.235E7</v>
      </c>
      <c r="J1134" s="192">
        <v>2.22484E7</v>
      </c>
    </row>
    <row r="1135">
      <c r="A1135" s="194" t="s">
        <v>3018</v>
      </c>
      <c r="B1135" s="197">
        <v>45320.0</v>
      </c>
      <c r="C1135" s="192">
        <v>6.636E7</v>
      </c>
      <c r="D1135" s="192">
        <v>0.0</v>
      </c>
      <c r="E1135" s="192">
        <v>0.0</v>
      </c>
      <c r="F1135" s="192">
        <v>0.0</v>
      </c>
      <c r="G1135" s="192"/>
      <c r="H1135" s="192">
        <v>0.0</v>
      </c>
      <c r="I1135" s="192">
        <v>6.636E7</v>
      </c>
      <c r="J1135" s="192">
        <v>6.636E7</v>
      </c>
    </row>
    <row r="1136">
      <c r="A1136" s="194" t="s">
        <v>3018</v>
      </c>
      <c r="B1136" s="197">
        <v>45321.0</v>
      </c>
      <c r="C1136" s="192">
        <v>3.4672E7</v>
      </c>
      <c r="D1136" s="192">
        <v>3000000.0</v>
      </c>
      <c r="E1136" s="192">
        <v>2952000.0</v>
      </c>
      <c r="F1136" s="192">
        <v>4.8888E7</v>
      </c>
      <c r="G1136" s="192"/>
      <c r="H1136" s="192">
        <v>0.0</v>
      </c>
      <c r="I1136" s="192">
        <v>2.38E8</v>
      </c>
      <c r="J1136" s="192">
        <v>2.37952E8</v>
      </c>
    </row>
    <row r="1137">
      <c r="A1137" s="194" t="s">
        <v>3018</v>
      </c>
      <c r="B1137" s="197">
        <v>45322.0</v>
      </c>
      <c r="C1137" s="192">
        <v>8000000.0</v>
      </c>
      <c r="D1137" s="192">
        <v>0.0</v>
      </c>
      <c r="E1137" s="192">
        <v>0.0</v>
      </c>
      <c r="F1137" s="192">
        <v>9.935E7</v>
      </c>
      <c r="G1137" s="192"/>
      <c r="H1137" s="192">
        <v>0.0</v>
      </c>
      <c r="I1137" s="192">
        <v>1.6735E8</v>
      </c>
      <c r="J1137" s="192">
        <v>1.6735E8</v>
      </c>
    </row>
    <row r="1138">
      <c r="A1138" s="194" t="s">
        <v>3032</v>
      </c>
      <c r="B1138" s="197">
        <v>45323.0</v>
      </c>
      <c r="C1138" s="192">
        <v>2.76056E8</v>
      </c>
      <c r="D1138" s="192">
        <v>0.0</v>
      </c>
      <c r="E1138" s="192">
        <v>0.0</v>
      </c>
      <c r="F1138" s="192">
        <v>4.4E7</v>
      </c>
      <c r="G1138" s="192"/>
      <c r="H1138" s="192">
        <v>0.0</v>
      </c>
      <c r="I1138" s="192">
        <v>3.20056E8</v>
      </c>
      <c r="J1138" s="192">
        <v>3.20056E8</v>
      </c>
    </row>
    <row r="1139">
      <c r="A1139" s="194" t="s">
        <v>3032</v>
      </c>
      <c r="B1139" s="197">
        <v>45324.0</v>
      </c>
      <c r="C1139" s="192">
        <v>2.6E7</v>
      </c>
      <c r="D1139" s="192">
        <v>3500000.0</v>
      </c>
      <c r="E1139" s="192">
        <v>3444000.0</v>
      </c>
      <c r="F1139" s="192">
        <v>1.976E7</v>
      </c>
      <c r="G1139" s="192"/>
      <c r="H1139" s="192">
        <v>0.0</v>
      </c>
      <c r="I1139" s="192">
        <v>4.926E7</v>
      </c>
      <c r="J1139" s="192">
        <v>4.9204E7</v>
      </c>
    </row>
    <row r="1140">
      <c r="A1140" s="194" t="s">
        <v>3032</v>
      </c>
      <c r="B1140" s="197">
        <v>45325.0</v>
      </c>
      <c r="C1140" s="192">
        <v>0.0</v>
      </c>
      <c r="D1140" s="192">
        <v>0.0</v>
      </c>
      <c r="E1140" s="192">
        <v>0.0</v>
      </c>
      <c r="F1140" s="192">
        <v>0.0</v>
      </c>
      <c r="G1140" s="192"/>
      <c r="H1140" s="192">
        <v>0.0</v>
      </c>
      <c r="I1140" s="192">
        <v>0.0</v>
      </c>
      <c r="J1140" s="192">
        <v>0.0</v>
      </c>
    </row>
    <row r="1141">
      <c r="A1141" s="194" t="s">
        <v>3032</v>
      </c>
      <c r="B1141" s="197">
        <v>45326.0</v>
      </c>
      <c r="C1141" s="192">
        <v>1.17827E8</v>
      </c>
      <c r="D1141" s="192">
        <v>0.0</v>
      </c>
      <c r="E1141" s="192">
        <v>0.0</v>
      </c>
      <c r="F1141" s="192">
        <v>1.08743E8</v>
      </c>
      <c r="G1141" s="192"/>
      <c r="H1141" s="192">
        <v>0.0</v>
      </c>
      <c r="I1141" s="192">
        <v>2.2657E8</v>
      </c>
      <c r="J1141" s="192">
        <v>2.2657E8</v>
      </c>
    </row>
    <row r="1142">
      <c r="A1142" s="194" t="s">
        <v>3032</v>
      </c>
      <c r="B1142" s="197">
        <v>45327.0</v>
      </c>
      <c r="C1142" s="192">
        <v>6.6436E7</v>
      </c>
      <c r="D1142" s="192">
        <v>0.0</v>
      </c>
      <c r="E1142" s="192">
        <v>0.0</v>
      </c>
      <c r="F1142" s="192">
        <v>0.0</v>
      </c>
      <c r="G1142" s="192"/>
      <c r="H1142" s="192">
        <v>6500000.0</v>
      </c>
      <c r="I1142" s="192">
        <v>5.9936E7</v>
      </c>
      <c r="J1142" s="192">
        <v>5.9936E7</v>
      </c>
    </row>
    <row r="1143">
      <c r="A1143" s="194" t="s">
        <v>3032</v>
      </c>
      <c r="B1143" s="197">
        <v>45328.0</v>
      </c>
      <c r="C1143" s="192">
        <v>0.0</v>
      </c>
      <c r="D1143" s="192">
        <v>0.0</v>
      </c>
      <c r="E1143" s="192">
        <v>0.0</v>
      </c>
      <c r="F1143" s="192">
        <v>0.0</v>
      </c>
      <c r="G1143" s="192"/>
      <c r="H1143" s="192">
        <v>0.0</v>
      </c>
      <c r="I1143" s="192">
        <v>0.0</v>
      </c>
      <c r="J1143" s="192">
        <v>0.0</v>
      </c>
    </row>
    <row r="1144">
      <c r="A1144" s="194" t="s">
        <v>3032</v>
      </c>
      <c r="B1144" s="197">
        <v>45329.0</v>
      </c>
      <c r="C1144" s="192">
        <v>0.0</v>
      </c>
      <c r="D1144" s="192">
        <v>0.0</v>
      </c>
      <c r="E1144" s="192">
        <v>0.0</v>
      </c>
      <c r="F1144" s="192">
        <v>0.0</v>
      </c>
      <c r="G1144" s="192"/>
      <c r="H1144" s="192">
        <v>0.0</v>
      </c>
      <c r="I1144" s="192">
        <v>0.0</v>
      </c>
      <c r="J1144" s="192">
        <v>0.0</v>
      </c>
    </row>
    <row r="1145">
      <c r="A1145" s="194" t="s">
        <v>3032</v>
      </c>
      <c r="B1145" s="197">
        <v>45330.0</v>
      </c>
      <c r="C1145" s="192">
        <v>0.0</v>
      </c>
      <c r="D1145" s="192">
        <v>0.0</v>
      </c>
      <c r="E1145" s="192">
        <v>0.0</v>
      </c>
      <c r="F1145" s="192">
        <v>0.0</v>
      </c>
      <c r="G1145" s="192"/>
      <c r="H1145" s="192">
        <v>0.0</v>
      </c>
      <c r="I1145" s="192">
        <v>0.0</v>
      </c>
      <c r="J1145" s="192">
        <v>0.0</v>
      </c>
    </row>
    <row r="1146">
      <c r="A1146" s="194" t="s">
        <v>3032</v>
      </c>
      <c r="B1146" s="197">
        <v>45331.0</v>
      </c>
      <c r="C1146" s="192">
        <v>0.0</v>
      </c>
      <c r="D1146" s="192">
        <v>0.0</v>
      </c>
      <c r="E1146" s="192">
        <v>0.0</v>
      </c>
      <c r="F1146" s="192">
        <v>0.0</v>
      </c>
      <c r="G1146" s="192"/>
      <c r="H1146" s="192">
        <v>0.0</v>
      </c>
      <c r="I1146" s="192">
        <v>0.0</v>
      </c>
      <c r="J1146" s="192">
        <v>0.0</v>
      </c>
    </row>
    <row r="1147">
      <c r="A1147" s="194" t="s">
        <v>3032</v>
      </c>
      <c r="B1147" s="197">
        <v>45332.0</v>
      </c>
      <c r="C1147" s="192">
        <v>0.0</v>
      </c>
      <c r="D1147" s="192">
        <v>0.0</v>
      </c>
      <c r="E1147" s="192">
        <v>0.0</v>
      </c>
      <c r="F1147" s="192">
        <v>0.0</v>
      </c>
      <c r="G1147" s="192"/>
      <c r="H1147" s="192">
        <v>0.0</v>
      </c>
      <c r="I1147" s="192">
        <v>0.0</v>
      </c>
      <c r="J1147" s="192">
        <v>0.0</v>
      </c>
    </row>
    <row r="1148">
      <c r="A1148" s="194" t="s">
        <v>3032</v>
      </c>
      <c r="B1148" s="197">
        <v>45333.0</v>
      </c>
      <c r="C1148" s="192">
        <v>0.0</v>
      </c>
      <c r="D1148" s="192">
        <v>0.0</v>
      </c>
      <c r="E1148" s="192">
        <v>0.0</v>
      </c>
      <c r="F1148" s="192">
        <v>0.0</v>
      </c>
      <c r="G1148" s="192"/>
      <c r="H1148" s="192">
        <v>0.0</v>
      </c>
      <c r="I1148" s="192">
        <v>0.0</v>
      </c>
      <c r="J1148" s="192">
        <v>0.0</v>
      </c>
    </row>
    <row r="1149">
      <c r="A1149" s="194" t="s">
        <v>3032</v>
      </c>
      <c r="B1149" s="197">
        <v>45334.0</v>
      </c>
      <c r="C1149" s="192">
        <v>0.0</v>
      </c>
      <c r="D1149" s="192">
        <v>0.0</v>
      </c>
      <c r="E1149" s="192">
        <v>0.0</v>
      </c>
      <c r="F1149" s="192">
        <v>0.0</v>
      </c>
      <c r="G1149" s="192"/>
      <c r="H1149" s="192">
        <v>0.0</v>
      </c>
      <c r="I1149" s="192">
        <v>0.0</v>
      </c>
      <c r="J1149" s="192">
        <v>0.0</v>
      </c>
    </row>
    <row r="1150">
      <c r="A1150" s="194" t="s">
        <v>3032</v>
      </c>
      <c r="B1150" s="197">
        <v>45335.0</v>
      </c>
      <c r="C1150" s="192">
        <v>0.0</v>
      </c>
      <c r="D1150" s="192">
        <v>0.0</v>
      </c>
      <c r="E1150" s="192">
        <v>0.0</v>
      </c>
      <c r="F1150" s="192">
        <v>0.0</v>
      </c>
      <c r="G1150" s="192"/>
      <c r="H1150" s="192">
        <v>0.0</v>
      </c>
      <c r="I1150" s="192">
        <v>0.0</v>
      </c>
      <c r="J1150" s="192">
        <v>0.0</v>
      </c>
    </row>
    <row r="1151">
      <c r="A1151" s="194" t="s">
        <v>3032</v>
      </c>
      <c r="B1151" s="197">
        <v>45336.0</v>
      </c>
      <c r="C1151" s="192">
        <v>0.0</v>
      </c>
      <c r="D1151" s="192">
        <v>0.0</v>
      </c>
      <c r="E1151" s="192">
        <v>0.0</v>
      </c>
      <c r="F1151" s="192">
        <v>0.0</v>
      </c>
      <c r="G1151" s="192"/>
      <c r="H1151" s="192">
        <v>0.0</v>
      </c>
      <c r="I1151" s="192">
        <v>0.0</v>
      </c>
      <c r="J1151" s="192">
        <v>0.0</v>
      </c>
    </row>
    <row r="1152">
      <c r="A1152" s="194" t="s">
        <v>3032</v>
      </c>
      <c r="B1152" s="197">
        <v>45337.0</v>
      </c>
      <c r="C1152" s="192">
        <v>0.0</v>
      </c>
      <c r="D1152" s="192">
        <v>0.0</v>
      </c>
      <c r="E1152" s="192">
        <v>0.0</v>
      </c>
      <c r="F1152" s="192">
        <v>0.0</v>
      </c>
      <c r="G1152" s="192"/>
      <c r="H1152" s="192">
        <v>0.0</v>
      </c>
      <c r="I1152" s="192">
        <v>0.0</v>
      </c>
      <c r="J1152" s="192">
        <v>0.0</v>
      </c>
    </row>
    <row r="1153">
      <c r="A1153" s="194" t="s">
        <v>3032</v>
      </c>
      <c r="B1153" s="197">
        <v>45338.0</v>
      </c>
      <c r="C1153" s="192">
        <v>0.0</v>
      </c>
      <c r="D1153" s="192">
        <v>0.0</v>
      </c>
      <c r="E1153" s="192">
        <v>0.0</v>
      </c>
      <c r="F1153" s="192">
        <v>0.0</v>
      </c>
      <c r="G1153" s="192"/>
      <c r="H1153" s="192">
        <v>0.0</v>
      </c>
      <c r="I1153" s="192">
        <v>0.0</v>
      </c>
      <c r="J1153" s="192">
        <v>0.0</v>
      </c>
    </row>
    <row r="1154">
      <c r="A1154" s="194" t="s">
        <v>3032</v>
      </c>
      <c r="B1154" s="197">
        <v>45339.0</v>
      </c>
      <c r="C1154" s="192">
        <v>0.0</v>
      </c>
      <c r="D1154" s="192">
        <v>0.0</v>
      </c>
      <c r="E1154" s="192">
        <v>0.0</v>
      </c>
      <c r="F1154" s="192">
        <v>0.0</v>
      </c>
      <c r="G1154" s="192"/>
      <c r="H1154" s="192">
        <v>0.0</v>
      </c>
      <c r="I1154" s="192">
        <v>0.0</v>
      </c>
      <c r="J1154" s="192">
        <v>0.0</v>
      </c>
    </row>
    <row r="1155">
      <c r="A1155" s="194" t="s">
        <v>3032</v>
      </c>
      <c r="B1155" s="197">
        <v>45340.0</v>
      </c>
      <c r="C1155" s="192">
        <v>9950000.0</v>
      </c>
      <c r="D1155" s="192">
        <v>0.0</v>
      </c>
      <c r="E1155" s="192">
        <v>0.0</v>
      </c>
      <c r="F1155" s="192">
        <v>0.0</v>
      </c>
      <c r="G1155" s="192"/>
      <c r="H1155" s="192">
        <v>0.0</v>
      </c>
      <c r="I1155" s="192">
        <v>9950000.0</v>
      </c>
      <c r="J1155" s="192">
        <v>9950000.0</v>
      </c>
    </row>
    <row r="1156">
      <c r="A1156" s="194" t="s">
        <v>3032</v>
      </c>
      <c r="B1156" s="197">
        <v>45341.0</v>
      </c>
      <c r="C1156" s="192">
        <v>2.0E7</v>
      </c>
      <c r="D1156" s="192">
        <v>2350000.0</v>
      </c>
      <c r="E1156" s="192">
        <v>2312400.0</v>
      </c>
      <c r="F1156" s="192">
        <v>2.71E7</v>
      </c>
      <c r="G1156" s="192"/>
      <c r="H1156" s="192">
        <v>0.0</v>
      </c>
      <c r="I1156" s="192">
        <v>4.945E7</v>
      </c>
      <c r="J1156" s="192">
        <v>4.94124E7</v>
      </c>
    </row>
    <row r="1157">
      <c r="A1157" s="194" t="s">
        <v>3032</v>
      </c>
      <c r="B1157" s="197">
        <v>45342.0</v>
      </c>
      <c r="C1157" s="192">
        <v>0.0</v>
      </c>
      <c r="D1157" s="192">
        <v>0.0</v>
      </c>
      <c r="E1157" s="192">
        <v>0.0</v>
      </c>
      <c r="F1157" s="192">
        <v>0.0</v>
      </c>
      <c r="G1157" s="192"/>
      <c r="H1157" s="192">
        <v>0.0</v>
      </c>
      <c r="I1157" s="192">
        <v>0.0</v>
      </c>
      <c r="J1157" s="192">
        <v>0.0</v>
      </c>
    </row>
    <row r="1158">
      <c r="A1158" s="194" t="s">
        <v>3032</v>
      </c>
      <c r="B1158" s="197">
        <v>45343.0</v>
      </c>
      <c r="C1158" s="192">
        <v>8.161E7</v>
      </c>
      <c r="D1158" s="192">
        <v>4200000.0</v>
      </c>
      <c r="E1158" s="192">
        <v>4132800.0</v>
      </c>
      <c r="F1158" s="192">
        <v>5.718E7</v>
      </c>
      <c r="G1158" s="192"/>
      <c r="H1158" s="192">
        <v>0.0</v>
      </c>
      <c r="I1158" s="192">
        <v>1.4299E8</v>
      </c>
      <c r="J1158" s="192">
        <v>1.429228E8</v>
      </c>
    </row>
    <row r="1159">
      <c r="A1159" s="194" t="s">
        <v>3032</v>
      </c>
      <c r="B1159" s="197">
        <v>45344.0</v>
      </c>
      <c r="C1159" s="192">
        <v>0.0</v>
      </c>
      <c r="D1159" s="192">
        <v>0.0</v>
      </c>
      <c r="E1159" s="192">
        <v>0.0</v>
      </c>
      <c r="F1159" s="192">
        <v>3000000.0</v>
      </c>
      <c r="G1159" s="192"/>
      <c r="H1159" s="192">
        <v>0.0</v>
      </c>
      <c r="I1159" s="192">
        <v>3000000.0</v>
      </c>
      <c r="J1159" s="192">
        <v>3000000.0</v>
      </c>
    </row>
    <row r="1160">
      <c r="A1160" s="194" t="s">
        <v>3032</v>
      </c>
      <c r="B1160" s="197">
        <v>45345.0</v>
      </c>
      <c r="C1160" s="192">
        <v>1.22136E8</v>
      </c>
      <c r="D1160" s="192">
        <v>0.0</v>
      </c>
      <c r="E1160" s="192">
        <v>0.0</v>
      </c>
      <c r="F1160" s="192">
        <v>6705000.0</v>
      </c>
      <c r="G1160" s="192"/>
      <c r="H1160" s="192">
        <v>0.0</v>
      </c>
      <c r="I1160" s="192">
        <v>1.28841E8</v>
      </c>
      <c r="J1160" s="192">
        <v>1.28841E8</v>
      </c>
    </row>
    <row r="1161">
      <c r="A1161" s="194" t="s">
        <v>3032</v>
      </c>
      <c r="B1161" s="197">
        <v>45346.0</v>
      </c>
      <c r="C1161" s="192">
        <v>1000000.0</v>
      </c>
      <c r="D1161" s="192">
        <v>0.0</v>
      </c>
      <c r="E1161" s="192">
        <v>0.0</v>
      </c>
      <c r="F1161" s="192">
        <v>5.4E7</v>
      </c>
      <c r="G1161" s="192"/>
      <c r="H1161" s="192">
        <v>0.0</v>
      </c>
      <c r="I1161" s="192">
        <v>6.3645E7</v>
      </c>
      <c r="J1161" s="192">
        <v>6.3645E7</v>
      </c>
    </row>
    <row r="1162">
      <c r="A1162" s="194" t="s">
        <v>3032</v>
      </c>
      <c r="B1162" s="197">
        <v>45347.0</v>
      </c>
      <c r="C1162" s="192">
        <v>0.0</v>
      </c>
      <c r="D1162" s="192">
        <v>2.5E7</v>
      </c>
      <c r="E1162" s="192">
        <v>2.46E7</v>
      </c>
      <c r="F1162" s="192">
        <v>6488000.0</v>
      </c>
      <c r="G1162" s="192"/>
      <c r="H1162" s="192">
        <v>0.0</v>
      </c>
      <c r="I1162" s="192">
        <v>3.1488E7</v>
      </c>
      <c r="J1162" s="192">
        <v>3.1088E7</v>
      </c>
    </row>
    <row r="1163">
      <c r="A1163" s="194" t="s">
        <v>3032</v>
      </c>
      <c r="B1163" s="197">
        <v>45348.0</v>
      </c>
      <c r="C1163" s="192">
        <v>3000000.0</v>
      </c>
      <c r="D1163" s="192">
        <v>2620000.0</v>
      </c>
      <c r="E1163" s="192">
        <v>2578400.0</v>
      </c>
      <c r="F1163" s="192">
        <v>1.66E8</v>
      </c>
      <c r="G1163" s="192"/>
      <c r="H1163" s="192">
        <v>0.0</v>
      </c>
      <c r="I1163" s="192">
        <v>1.7162E8</v>
      </c>
      <c r="J1163" s="192">
        <v>1.715784E8</v>
      </c>
    </row>
    <row r="1164">
      <c r="A1164" s="194" t="s">
        <v>3032</v>
      </c>
      <c r="B1164" s="197">
        <v>45349.0</v>
      </c>
      <c r="C1164" s="192">
        <v>7.8217E7</v>
      </c>
      <c r="D1164" s="192">
        <v>8000000.0</v>
      </c>
      <c r="E1164" s="192">
        <v>7872000.0</v>
      </c>
      <c r="F1164" s="192">
        <v>5.276E7</v>
      </c>
      <c r="G1164" s="192"/>
      <c r="H1164" s="192">
        <v>2500000.0</v>
      </c>
      <c r="I1164" s="192">
        <v>1.97517E8</v>
      </c>
      <c r="J1164" s="192">
        <v>1.99889E8</v>
      </c>
    </row>
    <row r="1165">
      <c r="A1165" s="194" t="s">
        <v>3032</v>
      </c>
      <c r="B1165" s="197">
        <v>45350.0</v>
      </c>
      <c r="C1165" s="192">
        <v>5.8693E7</v>
      </c>
      <c r="D1165" s="192">
        <v>6.12E7</v>
      </c>
      <c r="E1165" s="192">
        <v>6.01008E7</v>
      </c>
      <c r="F1165" s="192">
        <v>5000000.0</v>
      </c>
      <c r="G1165" s="192"/>
      <c r="H1165" s="192">
        <v>0.0</v>
      </c>
      <c r="I1165" s="192">
        <v>1.24893E8</v>
      </c>
      <c r="J1165" s="192">
        <v>1.237938E8</v>
      </c>
    </row>
    <row r="1166">
      <c r="A1166" s="194" t="s">
        <v>3032</v>
      </c>
      <c r="B1166" s="197">
        <v>45351.0</v>
      </c>
      <c r="C1166" s="192">
        <v>1.13E7</v>
      </c>
      <c r="D1166" s="192">
        <v>0.0</v>
      </c>
      <c r="E1166" s="192">
        <v>0.0</v>
      </c>
      <c r="F1166" s="192">
        <v>1.09585E8</v>
      </c>
      <c r="G1166" s="192"/>
      <c r="H1166" s="192">
        <v>0.0</v>
      </c>
      <c r="I1166" s="192">
        <v>1.20885E8</v>
      </c>
      <c r="J1166" s="192">
        <v>1.20885E8</v>
      </c>
    </row>
    <row r="1167">
      <c r="A1167" s="194" t="s">
        <v>3055</v>
      </c>
      <c r="B1167" s="197">
        <v>45352.0</v>
      </c>
      <c r="C1167" s="192">
        <v>4.7894E7</v>
      </c>
      <c r="D1167" s="192">
        <v>0.0</v>
      </c>
      <c r="E1167" s="192">
        <v>0.0</v>
      </c>
      <c r="F1167" s="192">
        <v>1.546E7</v>
      </c>
      <c r="G1167" s="192"/>
      <c r="H1167" s="192">
        <v>0.0</v>
      </c>
      <c r="I1167" s="192">
        <v>6.3354E7</v>
      </c>
      <c r="J1167" s="192">
        <v>6.3354E7</v>
      </c>
    </row>
    <row r="1168">
      <c r="A1168" s="194" t="s">
        <v>3055</v>
      </c>
      <c r="B1168" s="197">
        <v>45353.0</v>
      </c>
      <c r="C1168" s="192">
        <v>5.2445E7</v>
      </c>
      <c r="D1168" s="192">
        <v>4.0E7</v>
      </c>
      <c r="E1168" s="192">
        <v>3.9302E7</v>
      </c>
      <c r="F1168" s="192">
        <v>2.246E7</v>
      </c>
      <c r="G1168" s="192"/>
      <c r="H1168" s="192">
        <v>0.0</v>
      </c>
      <c r="I1168" s="192">
        <v>1.14905E8</v>
      </c>
      <c r="J1168" s="192">
        <v>1.14207E8</v>
      </c>
    </row>
    <row r="1169">
      <c r="A1169" s="194" t="s">
        <v>3055</v>
      </c>
      <c r="B1169" s="197">
        <v>45354.0</v>
      </c>
      <c r="C1169" s="192">
        <v>1500000.0</v>
      </c>
      <c r="D1169" s="192">
        <v>0.0</v>
      </c>
      <c r="E1169" s="192">
        <v>0.0</v>
      </c>
      <c r="F1169" s="192">
        <v>0.0</v>
      </c>
      <c r="G1169" s="192"/>
      <c r="H1169" s="192">
        <v>0.0</v>
      </c>
      <c r="I1169" s="192">
        <v>1500000.0</v>
      </c>
      <c r="J1169" s="192">
        <v>1500000.0</v>
      </c>
    </row>
    <row r="1170">
      <c r="A1170" s="194" t="s">
        <v>3055</v>
      </c>
      <c r="B1170" s="197">
        <v>45355.0</v>
      </c>
      <c r="C1170" s="192">
        <v>1.2E7</v>
      </c>
      <c r="D1170" s="192">
        <v>0.0</v>
      </c>
      <c r="E1170" s="192">
        <v>0.0</v>
      </c>
      <c r="F1170" s="192">
        <v>0.0</v>
      </c>
      <c r="G1170" s="192"/>
      <c r="H1170" s="192">
        <v>0.0</v>
      </c>
      <c r="I1170" s="192">
        <v>1.2E7</v>
      </c>
      <c r="J1170" s="192">
        <v>1.2E7</v>
      </c>
    </row>
    <row r="1171">
      <c r="A1171" s="194" t="s">
        <v>3055</v>
      </c>
      <c r="B1171" s="197">
        <v>45356.0</v>
      </c>
      <c r="C1171" s="192">
        <v>5200000.0</v>
      </c>
      <c r="D1171" s="192">
        <v>0.0</v>
      </c>
      <c r="E1171" s="192">
        <v>0.0</v>
      </c>
      <c r="F1171" s="192">
        <v>8.656E7</v>
      </c>
      <c r="G1171" s="192"/>
      <c r="H1171" s="192">
        <v>0.0</v>
      </c>
      <c r="I1171" s="192">
        <v>9.176E7</v>
      </c>
      <c r="J1171" s="192">
        <v>9.176E7</v>
      </c>
    </row>
    <row r="1172">
      <c r="A1172" s="194" t="s">
        <v>3055</v>
      </c>
      <c r="B1172" s="197">
        <v>45357.0</v>
      </c>
      <c r="C1172" s="192">
        <v>7900000.0</v>
      </c>
      <c r="D1172" s="192">
        <v>0.0</v>
      </c>
      <c r="E1172" s="192">
        <v>0.0</v>
      </c>
      <c r="F1172" s="192">
        <v>0.0</v>
      </c>
      <c r="G1172" s="192"/>
      <c r="H1172" s="192">
        <v>0.0</v>
      </c>
      <c r="I1172" s="192">
        <v>6.79E7</v>
      </c>
      <c r="J1172" s="192">
        <v>6.79E7</v>
      </c>
    </row>
    <row r="1173">
      <c r="A1173" s="194" t="s">
        <v>3055</v>
      </c>
      <c r="B1173" s="197">
        <v>45358.0</v>
      </c>
      <c r="C1173" s="192">
        <v>9.4E7</v>
      </c>
      <c r="D1173" s="192">
        <v>0.0</v>
      </c>
      <c r="E1173" s="192">
        <v>0.0</v>
      </c>
      <c r="F1173" s="192">
        <v>9000000.0</v>
      </c>
      <c r="G1173" s="192"/>
      <c r="H1173" s="192">
        <v>2500000.0</v>
      </c>
      <c r="I1173" s="192">
        <v>1.005E8</v>
      </c>
      <c r="J1173" s="192">
        <v>1.005E8</v>
      </c>
    </row>
    <row r="1174">
      <c r="A1174" s="194" t="s">
        <v>3055</v>
      </c>
      <c r="B1174" s="197">
        <v>45359.0</v>
      </c>
      <c r="C1174" s="192">
        <v>1.0E7</v>
      </c>
      <c r="D1174" s="192">
        <v>0.0</v>
      </c>
      <c r="E1174" s="192">
        <v>0.0</v>
      </c>
      <c r="F1174" s="192">
        <v>0.0</v>
      </c>
      <c r="G1174" s="192"/>
      <c r="H1174" s="192">
        <v>0.0</v>
      </c>
      <c r="I1174" s="192">
        <v>1.0E7</v>
      </c>
      <c r="J1174" s="192">
        <v>1.0E7</v>
      </c>
    </row>
    <row r="1175">
      <c r="A1175" s="194" t="s">
        <v>3055</v>
      </c>
      <c r="B1175" s="197">
        <v>45360.0</v>
      </c>
      <c r="C1175" s="192">
        <v>1.6E7</v>
      </c>
      <c r="D1175" s="192">
        <v>1970000.0</v>
      </c>
      <c r="E1175" s="192">
        <v>1938480.0</v>
      </c>
      <c r="F1175" s="192">
        <v>8.3E7</v>
      </c>
      <c r="G1175" s="192"/>
      <c r="H1175" s="192">
        <v>0.0</v>
      </c>
      <c r="I1175" s="192">
        <v>1.0097E8</v>
      </c>
      <c r="J1175" s="192">
        <v>1.0093848E8</v>
      </c>
    </row>
    <row r="1176">
      <c r="A1176" s="194" t="s">
        <v>3055</v>
      </c>
      <c r="B1176" s="197">
        <v>45361.0</v>
      </c>
      <c r="C1176" s="192">
        <v>0.0</v>
      </c>
      <c r="D1176" s="192">
        <v>0.0</v>
      </c>
      <c r="E1176" s="192">
        <v>0.0</v>
      </c>
      <c r="F1176" s="192">
        <v>5.1E7</v>
      </c>
      <c r="G1176" s="192"/>
      <c r="H1176" s="192">
        <v>0.0</v>
      </c>
      <c r="I1176" s="192">
        <v>5.1E7</v>
      </c>
      <c r="J1176" s="192">
        <v>5.1E7</v>
      </c>
    </row>
    <row r="1177">
      <c r="A1177" s="194" t="s">
        <v>3055</v>
      </c>
      <c r="B1177" s="197">
        <v>45362.0</v>
      </c>
      <c r="C1177" s="192">
        <v>6.0795E7</v>
      </c>
      <c r="D1177" s="192">
        <v>0.0</v>
      </c>
      <c r="E1177" s="192">
        <v>0.0</v>
      </c>
      <c r="F1177" s="192">
        <v>9000000.0</v>
      </c>
      <c r="G1177" s="192"/>
      <c r="H1177" s="192">
        <v>0.0</v>
      </c>
      <c r="I1177" s="192">
        <v>6.9795E7</v>
      </c>
      <c r="J1177" s="192">
        <v>6.9795E7</v>
      </c>
    </row>
    <row r="1178">
      <c r="A1178" s="194" t="s">
        <v>3055</v>
      </c>
      <c r="B1178" s="197">
        <v>45363.0</v>
      </c>
      <c r="C1178" s="192">
        <v>5950000.0</v>
      </c>
      <c r="D1178" s="192">
        <v>2.94E7</v>
      </c>
      <c r="E1178" s="192">
        <v>2.89296E7</v>
      </c>
      <c r="F1178" s="192">
        <v>1.72184E8</v>
      </c>
      <c r="G1178" s="192"/>
      <c r="H1178" s="192">
        <v>0.0</v>
      </c>
      <c r="I1178" s="192">
        <v>2.07534E8</v>
      </c>
      <c r="J1178" s="192">
        <v>2.070636E8</v>
      </c>
    </row>
    <row r="1179">
      <c r="A1179" s="194" t="s">
        <v>3055</v>
      </c>
      <c r="B1179" s="197">
        <v>45364.0</v>
      </c>
      <c r="C1179" s="192">
        <v>6095000.0</v>
      </c>
      <c r="D1179" s="192">
        <v>0.0</v>
      </c>
      <c r="E1179" s="192">
        <v>0.0</v>
      </c>
      <c r="F1179" s="192">
        <v>0.0</v>
      </c>
      <c r="G1179" s="192"/>
      <c r="H1179" s="192">
        <v>0.0</v>
      </c>
      <c r="I1179" s="192">
        <v>6095000.0</v>
      </c>
      <c r="J1179" s="192">
        <v>6095000.0</v>
      </c>
    </row>
    <row r="1180">
      <c r="A1180" s="194" t="s">
        <v>3055</v>
      </c>
      <c r="B1180" s="197">
        <v>45365.0</v>
      </c>
      <c r="C1180" s="192">
        <v>1.17759E8</v>
      </c>
      <c r="D1180" s="192">
        <v>2000000.0</v>
      </c>
      <c r="E1180" s="192">
        <v>1968000.0</v>
      </c>
      <c r="F1180" s="192">
        <v>2.0E7</v>
      </c>
      <c r="G1180" s="192"/>
      <c r="H1180" s="192">
        <v>0.0</v>
      </c>
      <c r="I1180" s="192">
        <v>1.94359E8</v>
      </c>
      <c r="J1180" s="192">
        <v>1.94327E8</v>
      </c>
    </row>
    <row r="1181">
      <c r="A1181" s="194" t="s">
        <v>3055</v>
      </c>
      <c r="B1181" s="197">
        <v>45366.0</v>
      </c>
      <c r="C1181" s="192">
        <v>0.0</v>
      </c>
      <c r="D1181" s="192">
        <v>6000000.0</v>
      </c>
      <c r="E1181" s="192">
        <v>5904000.0</v>
      </c>
      <c r="F1181" s="192">
        <v>2400000.0</v>
      </c>
      <c r="G1181" s="192"/>
      <c r="H1181" s="192">
        <v>0.0</v>
      </c>
      <c r="I1181" s="192">
        <v>8400000.0</v>
      </c>
      <c r="J1181" s="192">
        <v>8304000.0</v>
      </c>
    </row>
    <row r="1182">
      <c r="A1182" s="194" t="s">
        <v>3055</v>
      </c>
      <c r="B1182" s="197">
        <v>45367.0</v>
      </c>
      <c r="C1182" s="192">
        <v>0.0</v>
      </c>
      <c r="D1182" s="192">
        <v>1.0E7</v>
      </c>
      <c r="E1182" s="192">
        <v>9840000.0</v>
      </c>
      <c r="F1182" s="192">
        <v>1.261E7</v>
      </c>
      <c r="G1182" s="192"/>
      <c r="H1182" s="192">
        <v>0.0</v>
      </c>
      <c r="I1182" s="192">
        <v>4.301E7</v>
      </c>
      <c r="J1182" s="192">
        <v>4.285E7</v>
      </c>
    </row>
    <row r="1183">
      <c r="A1183" s="194" t="s">
        <v>3055</v>
      </c>
      <c r="B1183" s="197">
        <v>45368.0</v>
      </c>
      <c r="C1183" s="192">
        <v>5000000.0</v>
      </c>
      <c r="D1183" s="192">
        <v>0.0</v>
      </c>
      <c r="E1183" s="192">
        <v>0.0</v>
      </c>
      <c r="F1183" s="192">
        <v>0.0</v>
      </c>
      <c r="G1183" s="192"/>
      <c r="H1183" s="192">
        <v>0.0</v>
      </c>
      <c r="I1183" s="192">
        <v>5000000.0</v>
      </c>
      <c r="J1183" s="192">
        <v>5000000.0</v>
      </c>
    </row>
    <row r="1184">
      <c r="A1184" s="194" t="s">
        <v>3055</v>
      </c>
      <c r="B1184" s="197">
        <v>45369.0</v>
      </c>
      <c r="C1184" s="192">
        <v>1.66225E7</v>
      </c>
      <c r="D1184" s="192">
        <v>1.0E8</v>
      </c>
      <c r="E1184" s="192">
        <v>9.84E7</v>
      </c>
      <c r="F1184" s="192">
        <v>1.835765E8</v>
      </c>
      <c r="G1184" s="192"/>
      <c r="H1184" s="192">
        <v>0.0</v>
      </c>
      <c r="I1184" s="192">
        <v>3.00199E8</v>
      </c>
      <c r="J1184" s="192">
        <v>2.98599E8</v>
      </c>
    </row>
    <row r="1185">
      <c r="A1185" s="194" t="s">
        <v>3055</v>
      </c>
      <c r="B1185" s="197">
        <v>45370.0</v>
      </c>
      <c r="C1185" s="192">
        <v>2.2E7</v>
      </c>
      <c r="D1185" s="192">
        <v>0.0</v>
      </c>
      <c r="E1185" s="192">
        <v>0.0</v>
      </c>
      <c r="F1185" s="192">
        <v>4000000.0</v>
      </c>
      <c r="G1185" s="192"/>
      <c r="H1185" s="192">
        <v>0.0</v>
      </c>
      <c r="I1185" s="192">
        <v>5.2E7</v>
      </c>
      <c r="J1185" s="192">
        <v>5.2E7</v>
      </c>
    </row>
    <row r="1186">
      <c r="A1186" s="194" t="s">
        <v>3055</v>
      </c>
      <c r="B1186" s="197">
        <v>45371.0</v>
      </c>
      <c r="C1186" s="192">
        <v>3500000.0</v>
      </c>
      <c r="D1186" s="192">
        <v>0.0</v>
      </c>
      <c r="E1186" s="192">
        <v>0.0</v>
      </c>
      <c r="F1186" s="192">
        <v>0.0</v>
      </c>
      <c r="G1186" s="192"/>
      <c r="H1186" s="192">
        <v>0.0</v>
      </c>
      <c r="I1186" s="192">
        <v>3500000.0</v>
      </c>
      <c r="J1186" s="192">
        <v>3500000.0</v>
      </c>
    </row>
    <row r="1187">
      <c r="A1187" s="194" t="s">
        <v>3055</v>
      </c>
      <c r="B1187" s="197">
        <v>45372.0</v>
      </c>
      <c r="C1187" s="192">
        <v>3700000.0</v>
      </c>
      <c r="D1187" s="192">
        <v>0.0</v>
      </c>
      <c r="E1187" s="192">
        <v>0.0</v>
      </c>
      <c r="F1187" s="192">
        <v>2.9672E7</v>
      </c>
      <c r="G1187" s="192"/>
      <c r="H1187" s="192">
        <v>0.0</v>
      </c>
      <c r="I1187" s="192">
        <v>3.3372E7</v>
      </c>
      <c r="J1187" s="192">
        <v>3.3372E7</v>
      </c>
    </row>
    <row r="1188">
      <c r="A1188" s="194" t="s">
        <v>3055</v>
      </c>
      <c r="B1188" s="197">
        <v>45373.0</v>
      </c>
      <c r="C1188" s="192">
        <v>2.815E7</v>
      </c>
      <c r="D1188" s="192">
        <v>4.73E7</v>
      </c>
      <c r="E1188" s="192">
        <v>4.65432E7</v>
      </c>
      <c r="F1188" s="192">
        <v>2920000.0</v>
      </c>
      <c r="G1188" s="192"/>
      <c r="H1188" s="192">
        <v>0.0</v>
      </c>
      <c r="I1188" s="192">
        <v>7.837E7</v>
      </c>
      <c r="J1188" s="192">
        <v>7.76132E7</v>
      </c>
    </row>
    <row r="1189">
      <c r="A1189" s="194" t="s">
        <v>3055</v>
      </c>
      <c r="B1189" s="197">
        <v>45374.0</v>
      </c>
      <c r="C1189" s="192">
        <v>0.0</v>
      </c>
      <c r="D1189" s="192">
        <v>0.0</v>
      </c>
      <c r="E1189" s="192">
        <v>0.0</v>
      </c>
      <c r="F1189" s="192">
        <v>3.89255E7</v>
      </c>
      <c r="G1189" s="192"/>
      <c r="H1189" s="192">
        <v>0.0</v>
      </c>
      <c r="I1189" s="192">
        <v>5.08255E7</v>
      </c>
      <c r="J1189" s="192">
        <v>5.08255E7</v>
      </c>
    </row>
    <row r="1190">
      <c r="A1190" s="194" t="s">
        <v>3055</v>
      </c>
      <c r="B1190" s="197">
        <v>45375.0</v>
      </c>
      <c r="C1190" s="192">
        <v>0.0</v>
      </c>
      <c r="D1190" s="192">
        <v>0.0</v>
      </c>
      <c r="E1190" s="192">
        <v>0.0</v>
      </c>
      <c r="F1190" s="192">
        <v>6000000.0</v>
      </c>
      <c r="G1190" s="192"/>
      <c r="H1190" s="192">
        <v>0.0</v>
      </c>
      <c r="I1190" s="192">
        <v>6000000.0</v>
      </c>
      <c r="J1190" s="192">
        <v>6000000.0</v>
      </c>
    </row>
    <row r="1191">
      <c r="A1191" s="194" t="s">
        <v>3055</v>
      </c>
      <c r="B1191" s="197">
        <v>45376.0</v>
      </c>
      <c r="C1191" s="192">
        <v>9500000.0</v>
      </c>
      <c r="D1191" s="192">
        <v>0.0</v>
      </c>
      <c r="E1191" s="192">
        <v>0.0</v>
      </c>
      <c r="F1191" s="192">
        <v>3.74875E7</v>
      </c>
      <c r="G1191" s="192"/>
      <c r="H1191" s="192">
        <v>0.0</v>
      </c>
      <c r="I1191" s="192">
        <v>4.69875E7</v>
      </c>
      <c r="J1191" s="192">
        <v>4.69875E7</v>
      </c>
    </row>
    <row r="1192">
      <c r="A1192" s="194" t="s">
        <v>3055</v>
      </c>
      <c r="B1192" s="197">
        <v>45377.0</v>
      </c>
      <c r="C1192" s="192">
        <v>1200000.0</v>
      </c>
      <c r="D1192" s="192">
        <v>0.0</v>
      </c>
      <c r="E1192" s="192">
        <v>0.0</v>
      </c>
      <c r="F1192" s="192">
        <v>1.54E8</v>
      </c>
      <c r="G1192" s="192"/>
      <c r="H1192" s="192">
        <v>0.0</v>
      </c>
      <c r="I1192" s="192">
        <v>1.552E8</v>
      </c>
      <c r="J1192" s="192">
        <v>1.552E8</v>
      </c>
    </row>
    <row r="1193">
      <c r="A1193" s="194" t="s">
        <v>3055</v>
      </c>
      <c r="B1193" s="197">
        <v>45378.0</v>
      </c>
      <c r="C1193" s="192">
        <v>9.1E7</v>
      </c>
      <c r="D1193" s="192">
        <v>0.0</v>
      </c>
      <c r="E1193" s="192">
        <v>0.0</v>
      </c>
      <c r="F1193" s="192">
        <v>6000000.0</v>
      </c>
      <c r="G1193" s="192"/>
      <c r="H1193" s="192">
        <v>0.0</v>
      </c>
      <c r="I1193" s="192">
        <v>9.7E7</v>
      </c>
      <c r="J1193" s="192">
        <v>9.7E7</v>
      </c>
    </row>
    <row r="1194">
      <c r="A1194" s="194" t="s">
        <v>3055</v>
      </c>
      <c r="B1194" s="197">
        <v>45379.0</v>
      </c>
      <c r="C1194" s="192">
        <v>2000000.0</v>
      </c>
      <c r="D1194" s="192">
        <v>0.0</v>
      </c>
      <c r="E1194" s="192">
        <v>0.0</v>
      </c>
      <c r="F1194" s="192">
        <v>5000000.0</v>
      </c>
      <c r="G1194" s="192"/>
      <c r="H1194" s="192">
        <v>0.0</v>
      </c>
      <c r="I1194" s="192">
        <v>7000000.0</v>
      </c>
      <c r="J1194" s="192">
        <v>7000000.0</v>
      </c>
    </row>
    <row r="1195">
      <c r="A1195" s="194" t="s">
        <v>3055</v>
      </c>
      <c r="B1195" s="197">
        <v>45380.0</v>
      </c>
      <c r="C1195" s="192">
        <v>3700000.0</v>
      </c>
      <c r="D1195" s="192">
        <v>0.0</v>
      </c>
      <c r="E1195" s="192">
        <v>0.0</v>
      </c>
      <c r="F1195" s="192">
        <v>2.789E7</v>
      </c>
      <c r="G1195" s="192"/>
      <c r="H1195" s="192">
        <v>0.0</v>
      </c>
      <c r="I1195" s="192">
        <v>3.159E7</v>
      </c>
      <c r="J1195" s="192">
        <v>3.159E7</v>
      </c>
    </row>
    <row r="1196">
      <c r="A1196" s="194" t="s">
        <v>3055</v>
      </c>
      <c r="B1196" s="197">
        <v>45381.0</v>
      </c>
      <c r="C1196" s="192">
        <v>2400000.0</v>
      </c>
      <c r="D1196" s="192">
        <v>0.0</v>
      </c>
      <c r="E1196" s="192">
        <v>0.0</v>
      </c>
      <c r="F1196" s="192">
        <v>0.0</v>
      </c>
      <c r="G1196" s="192"/>
      <c r="H1196" s="192">
        <v>0.0</v>
      </c>
      <c r="I1196" s="192">
        <v>2400000.0</v>
      </c>
      <c r="J1196" s="192">
        <v>2400000.0</v>
      </c>
    </row>
    <row r="1197">
      <c r="A1197" s="194" t="s">
        <v>3055</v>
      </c>
      <c r="B1197" s="197">
        <v>45382.0</v>
      </c>
      <c r="C1197" s="192">
        <f>3000000+4280000</f>
        <v>7280000</v>
      </c>
      <c r="D1197" s="192">
        <v>0.0</v>
      </c>
      <c r="E1197" s="192">
        <v>0.0</v>
      </c>
      <c r="F1197" s="192">
        <v>1000000.0</v>
      </c>
      <c r="G1197" s="192"/>
      <c r="H1197" s="192">
        <v>0.0</v>
      </c>
      <c r="I1197" s="192">
        <v>8280000.0</v>
      </c>
      <c r="J1197" s="192">
        <v>8280000.0</v>
      </c>
    </row>
    <row r="1198">
      <c r="A1198" s="194" t="s">
        <v>3093</v>
      </c>
      <c r="B1198" s="197">
        <v>45383.0</v>
      </c>
      <c r="C1198" s="192">
        <v>8.0E7</v>
      </c>
      <c r="D1198" s="192">
        <v>0.0</v>
      </c>
      <c r="E1198" s="192">
        <v>0.0</v>
      </c>
      <c r="F1198" s="192">
        <v>6.57E7</v>
      </c>
      <c r="G1198" s="192"/>
      <c r="H1198" s="192">
        <v>0.0</v>
      </c>
      <c r="I1198" s="192">
        <v>1.457E8</v>
      </c>
      <c r="J1198" s="192">
        <v>1.457E8</v>
      </c>
    </row>
    <row r="1199">
      <c r="A1199" s="194" t="s">
        <v>3093</v>
      </c>
      <c r="B1199" s="197">
        <v>45384.0</v>
      </c>
      <c r="C1199" s="192">
        <v>7.2E7</v>
      </c>
      <c r="D1199" s="192">
        <v>0.0</v>
      </c>
      <c r="E1199" s="192">
        <v>0.0</v>
      </c>
      <c r="F1199" s="192">
        <v>0.0</v>
      </c>
      <c r="G1199" s="192"/>
      <c r="H1199" s="192">
        <v>0.0</v>
      </c>
      <c r="I1199" s="192">
        <v>7.2E7</v>
      </c>
      <c r="J1199" s="192">
        <v>7.2E7</v>
      </c>
    </row>
    <row r="1200">
      <c r="A1200" s="194" t="s">
        <v>3093</v>
      </c>
      <c r="B1200" s="197">
        <v>45385.0</v>
      </c>
      <c r="C1200" s="192">
        <v>6.4076E7</v>
      </c>
      <c r="D1200" s="192">
        <v>0.0</v>
      </c>
      <c r="E1200" s="192">
        <v>0.0</v>
      </c>
      <c r="F1200" s="192">
        <v>1.91E8</v>
      </c>
      <c r="G1200" s="192"/>
      <c r="H1200" s="192">
        <v>0.0</v>
      </c>
      <c r="I1200" s="192">
        <v>2.55076E8</v>
      </c>
      <c r="J1200" s="192">
        <v>2.55076E8</v>
      </c>
    </row>
    <row r="1201">
      <c r="A1201" s="194" t="s">
        <v>3093</v>
      </c>
      <c r="B1201" s="197">
        <v>45386.0</v>
      </c>
      <c r="C1201" s="192">
        <v>6.2E7</v>
      </c>
      <c r="D1201" s="192">
        <v>0.0</v>
      </c>
      <c r="E1201" s="192">
        <v>0.0</v>
      </c>
      <c r="F1201" s="192">
        <v>2.2052E7</v>
      </c>
      <c r="G1201" s="192"/>
      <c r="H1201" s="192">
        <v>0.0</v>
      </c>
      <c r="I1201" s="192">
        <v>8.4052E7</v>
      </c>
      <c r="J1201" s="192">
        <v>8.4052E7</v>
      </c>
    </row>
    <row r="1202">
      <c r="A1202" s="194" t="s">
        <v>3093</v>
      </c>
      <c r="B1202" s="197">
        <v>45387.0</v>
      </c>
      <c r="C1202" s="192">
        <v>1.7E7</v>
      </c>
      <c r="D1202" s="192">
        <v>0.0</v>
      </c>
      <c r="E1202" s="192">
        <v>0.0</v>
      </c>
      <c r="F1202" s="192">
        <v>0.0</v>
      </c>
      <c r="G1202" s="192"/>
      <c r="H1202" s="192">
        <v>0.0</v>
      </c>
      <c r="I1202" s="192">
        <v>1.7E7</v>
      </c>
      <c r="J1202" s="192">
        <v>1.7E7</v>
      </c>
    </row>
    <row r="1203">
      <c r="A1203" s="194" t="s">
        <v>3093</v>
      </c>
      <c r="B1203" s="197">
        <v>45388.0</v>
      </c>
      <c r="C1203" s="192">
        <v>0.0</v>
      </c>
      <c r="D1203" s="192">
        <v>0.0</v>
      </c>
      <c r="E1203" s="192">
        <v>0.0</v>
      </c>
      <c r="F1203" s="192">
        <v>5000000.0</v>
      </c>
      <c r="G1203" s="192"/>
      <c r="H1203" s="192">
        <v>5000000.0</v>
      </c>
      <c r="I1203" s="192">
        <v>0.0</v>
      </c>
      <c r="J1203" s="192">
        <v>0.0</v>
      </c>
    </row>
    <row r="1204">
      <c r="A1204" s="194" t="s">
        <v>3093</v>
      </c>
      <c r="B1204" s="197">
        <v>45389.0</v>
      </c>
      <c r="C1204" s="192">
        <v>0.0</v>
      </c>
      <c r="D1204" s="192">
        <v>0.0</v>
      </c>
      <c r="E1204" s="192">
        <v>0.0</v>
      </c>
      <c r="F1204" s="192">
        <v>8.891E7</v>
      </c>
      <c r="G1204" s="192"/>
      <c r="H1204" s="192">
        <v>0.0</v>
      </c>
      <c r="I1204" s="192">
        <v>8.891E7</v>
      </c>
      <c r="J1204" s="192">
        <v>8.891E7</v>
      </c>
    </row>
    <row r="1205">
      <c r="A1205" s="194" t="s">
        <v>3093</v>
      </c>
      <c r="B1205" s="197">
        <v>45390.0</v>
      </c>
      <c r="C1205" s="192">
        <v>7.66E7</v>
      </c>
      <c r="D1205" s="192">
        <v>1.54E7</v>
      </c>
      <c r="E1205" s="192">
        <v>1.51536E7</v>
      </c>
      <c r="F1205" s="192">
        <v>0.0</v>
      </c>
      <c r="G1205" s="192"/>
      <c r="H1205" s="192">
        <v>0.0</v>
      </c>
      <c r="I1205" s="192">
        <v>9.2E7</v>
      </c>
      <c r="J1205" s="192">
        <v>9.17536E7</v>
      </c>
    </row>
    <row r="1206">
      <c r="A1206" s="194" t="s">
        <v>3093</v>
      </c>
      <c r="B1206" s="197">
        <v>45391.0</v>
      </c>
      <c r="C1206" s="192">
        <v>150000.0</v>
      </c>
      <c r="D1206" s="192">
        <v>0.0</v>
      </c>
      <c r="E1206" s="192">
        <v>0.0</v>
      </c>
      <c r="F1206" s="192">
        <v>7400000.0</v>
      </c>
      <c r="G1206" s="192"/>
      <c r="H1206" s="192">
        <v>0.0</v>
      </c>
      <c r="I1206" s="192">
        <v>7550000.0</v>
      </c>
      <c r="J1206" s="192">
        <v>7550000.0</v>
      </c>
    </row>
    <row r="1207">
      <c r="A1207" s="194" t="s">
        <v>3093</v>
      </c>
      <c r="B1207" s="197">
        <v>45392.0</v>
      </c>
      <c r="C1207" s="192">
        <v>1.3289E7</v>
      </c>
      <c r="D1207" s="192">
        <v>0.0</v>
      </c>
      <c r="E1207" s="192">
        <v>0.0</v>
      </c>
      <c r="F1207" s="192">
        <v>2000000.0</v>
      </c>
      <c r="G1207" s="192"/>
      <c r="H1207" s="192">
        <v>0.0</v>
      </c>
      <c r="I1207" s="192">
        <v>1.5289E7</v>
      </c>
      <c r="J1207" s="192">
        <v>1.5289E7</v>
      </c>
    </row>
    <row r="1208">
      <c r="A1208" s="194" t="s">
        <v>3093</v>
      </c>
      <c r="B1208" s="197">
        <v>45393.0</v>
      </c>
      <c r="C1208" s="192">
        <v>0.0</v>
      </c>
      <c r="D1208" s="192">
        <v>2850000.0</v>
      </c>
      <c r="E1208" s="192">
        <v>2787300.0</v>
      </c>
      <c r="F1208" s="192">
        <v>1.96E7</v>
      </c>
      <c r="G1208" s="192"/>
      <c r="H1208" s="192">
        <v>0.0</v>
      </c>
      <c r="I1208" s="192">
        <v>2.245E7</v>
      </c>
      <c r="J1208" s="192">
        <v>2.23873E7</v>
      </c>
    </row>
    <row r="1209">
      <c r="A1209" s="194" t="s">
        <v>3093</v>
      </c>
      <c r="B1209" s="197">
        <v>45394.0</v>
      </c>
      <c r="C1209" s="192">
        <v>9000000.0</v>
      </c>
      <c r="D1209" s="192">
        <v>0.0</v>
      </c>
      <c r="E1209" s="192">
        <v>0.0</v>
      </c>
      <c r="F1209" s="192">
        <v>350000.0</v>
      </c>
      <c r="G1209" s="192"/>
      <c r="H1209" s="192">
        <v>6644000.0</v>
      </c>
      <c r="I1209" s="192">
        <v>2706000.0</v>
      </c>
      <c r="J1209" s="192">
        <v>2706000.0</v>
      </c>
    </row>
    <row r="1210">
      <c r="A1210" s="194" t="s">
        <v>3093</v>
      </c>
      <c r="B1210" s="197">
        <v>45395.0</v>
      </c>
      <c r="C1210" s="192">
        <v>4000000.0</v>
      </c>
      <c r="D1210" s="192">
        <v>0.0</v>
      </c>
      <c r="E1210" s="192">
        <v>0.0</v>
      </c>
      <c r="F1210" s="192">
        <v>0.0</v>
      </c>
      <c r="G1210" s="192"/>
      <c r="H1210" s="192">
        <v>0.0</v>
      </c>
      <c r="I1210" s="192">
        <v>4000000.0</v>
      </c>
      <c r="J1210" s="192">
        <v>4000000.0</v>
      </c>
    </row>
    <row r="1211">
      <c r="A1211" s="194" t="s">
        <v>3093</v>
      </c>
      <c r="B1211" s="197">
        <v>45396.0</v>
      </c>
      <c r="C1211" s="192">
        <v>0.0</v>
      </c>
      <c r="D1211" s="192">
        <v>0.0</v>
      </c>
      <c r="E1211" s="192">
        <v>0.0</v>
      </c>
      <c r="F1211" s="192">
        <v>5.3352E7</v>
      </c>
      <c r="G1211" s="192"/>
      <c r="H1211" s="192">
        <v>0.0</v>
      </c>
      <c r="I1211" s="192">
        <v>5.3352E7</v>
      </c>
      <c r="J1211" s="192">
        <v>5.3352E7</v>
      </c>
    </row>
    <row r="1212">
      <c r="A1212" s="194" t="s">
        <v>3093</v>
      </c>
      <c r="B1212" s="197">
        <v>45397.0</v>
      </c>
      <c r="C1212" s="192">
        <v>2.7056E7</v>
      </c>
      <c r="D1212" s="192">
        <v>0.0</v>
      </c>
      <c r="E1212" s="192">
        <v>0.0</v>
      </c>
      <c r="F1212" s="192">
        <v>2.78E7</v>
      </c>
      <c r="G1212" s="192"/>
      <c r="H1212" s="192">
        <v>0.0</v>
      </c>
      <c r="I1212" s="192">
        <v>8.4856E7</v>
      </c>
      <c r="J1212" s="192">
        <v>8.4856E7</v>
      </c>
    </row>
    <row r="1213">
      <c r="A1213" s="194" t="s">
        <v>3093</v>
      </c>
      <c r="B1213" s="197">
        <v>45398.0</v>
      </c>
      <c r="C1213" s="192">
        <v>1.5958E7</v>
      </c>
      <c r="D1213" s="192">
        <v>0.0</v>
      </c>
      <c r="E1213" s="192">
        <v>0.0</v>
      </c>
      <c r="F1213" s="192">
        <v>0.0</v>
      </c>
      <c r="G1213" s="192"/>
      <c r="H1213" s="192">
        <v>0.0</v>
      </c>
      <c r="I1213" s="192">
        <v>1.5958E7</v>
      </c>
      <c r="J1213" s="192">
        <v>1.5958E7</v>
      </c>
    </row>
    <row r="1214">
      <c r="A1214" s="194" t="s">
        <v>3093</v>
      </c>
      <c r="B1214" s="197">
        <v>45399.0</v>
      </c>
      <c r="C1214" s="192">
        <v>1.0E7</v>
      </c>
      <c r="D1214" s="192">
        <v>0.0</v>
      </c>
      <c r="E1214" s="192">
        <v>0.0</v>
      </c>
      <c r="F1214" s="192">
        <v>9.145E7</v>
      </c>
      <c r="G1214" s="192"/>
      <c r="H1214" s="192">
        <v>0.0</v>
      </c>
      <c r="I1214" s="192">
        <v>1.0145E8</v>
      </c>
      <c r="J1214" s="192">
        <v>1.0145E8</v>
      </c>
    </row>
    <row r="1215">
      <c r="A1215" s="194" t="s">
        <v>3093</v>
      </c>
      <c r="B1215" s="197">
        <v>45400.0</v>
      </c>
      <c r="C1215" s="192">
        <v>0.0</v>
      </c>
      <c r="D1215" s="192">
        <v>0.0</v>
      </c>
      <c r="E1215" s="192">
        <v>0.0</v>
      </c>
      <c r="F1215" s="192">
        <v>0.0</v>
      </c>
      <c r="G1215" s="192"/>
      <c r="H1215" s="192">
        <v>0.0</v>
      </c>
      <c r="I1215" s="192">
        <v>0.0</v>
      </c>
      <c r="J1215" s="192">
        <v>0.0</v>
      </c>
    </row>
    <row r="1216">
      <c r="A1216" s="194" t="s">
        <v>3093</v>
      </c>
      <c r="B1216" s="197">
        <v>45401.0</v>
      </c>
      <c r="C1216" s="192">
        <v>3.0E7</v>
      </c>
      <c r="D1216" s="192">
        <v>0.0</v>
      </c>
      <c r="E1216" s="192">
        <v>0.0</v>
      </c>
      <c r="F1216" s="192">
        <v>2.0E7</v>
      </c>
      <c r="G1216" s="192"/>
      <c r="H1216" s="192">
        <v>0.0</v>
      </c>
      <c r="I1216" s="192">
        <v>5.0E7</v>
      </c>
      <c r="J1216" s="192">
        <v>5.0E7</v>
      </c>
    </row>
    <row r="1217">
      <c r="A1217" s="194" t="s">
        <v>3093</v>
      </c>
      <c r="B1217" s="197">
        <v>45402.0</v>
      </c>
      <c r="C1217" s="192">
        <v>8000000.0</v>
      </c>
      <c r="D1217" s="192">
        <v>5.0E7</v>
      </c>
      <c r="E1217" s="192">
        <v>4.92E7</v>
      </c>
      <c r="F1217" s="192">
        <v>0.0</v>
      </c>
      <c r="G1217" s="192"/>
      <c r="H1217" s="192">
        <v>0.0</v>
      </c>
      <c r="I1217" s="192">
        <v>5.8E7</v>
      </c>
      <c r="J1217" s="192">
        <v>5.72E7</v>
      </c>
    </row>
    <row r="1218">
      <c r="A1218" s="194" t="s">
        <v>3093</v>
      </c>
      <c r="B1218" s="197">
        <v>45403.0</v>
      </c>
      <c r="C1218" s="192">
        <v>0.0</v>
      </c>
      <c r="D1218" s="192">
        <v>0.0</v>
      </c>
      <c r="E1218" s="192">
        <v>0.0</v>
      </c>
      <c r="F1218" s="192">
        <v>1850000.0</v>
      </c>
      <c r="G1218" s="192"/>
      <c r="H1218" s="192">
        <v>0.0</v>
      </c>
      <c r="I1218" s="192">
        <v>1850000.0</v>
      </c>
      <c r="J1218" s="192">
        <v>1850000.0</v>
      </c>
    </row>
    <row r="1219">
      <c r="A1219" s="194" t="s">
        <v>3093</v>
      </c>
      <c r="B1219" s="197">
        <v>45404.0</v>
      </c>
      <c r="C1219" s="192">
        <v>3.79E7</v>
      </c>
      <c r="D1219" s="192">
        <v>0.0</v>
      </c>
      <c r="E1219" s="192">
        <v>0.0</v>
      </c>
      <c r="F1219" s="192">
        <v>0.0</v>
      </c>
      <c r="G1219" s="192"/>
      <c r="H1219" s="192">
        <v>0.0</v>
      </c>
      <c r="I1219" s="192">
        <v>3.79E7</v>
      </c>
      <c r="J1219" s="192">
        <v>3.79E7</v>
      </c>
    </row>
    <row r="1220">
      <c r="A1220" s="194" t="s">
        <v>3093</v>
      </c>
      <c r="B1220" s="197">
        <v>45405.0</v>
      </c>
      <c r="C1220" s="192">
        <v>4.1E7</v>
      </c>
      <c r="D1220" s="192">
        <v>0.0</v>
      </c>
      <c r="E1220" s="192">
        <v>0.0</v>
      </c>
      <c r="F1220" s="192">
        <v>6.56605E7</v>
      </c>
      <c r="G1220" s="192"/>
      <c r="H1220" s="192">
        <v>4650000.0</v>
      </c>
      <c r="I1220" s="192">
        <v>1.020105E8</v>
      </c>
      <c r="J1220" s="192">
        <v>1.020105E8</v>
      </c>
    </row>
    <row r="1221">
      <c r="A1221" s="194" t="s">
        <v>3093</v>
      </c>
      <c r="B1221" s="197">
        <v>45406.0</v>
      </c>
      <c r="C1221" s="192">
        <v>2.0E7</v>
      </c>
      <c r="D1221" s="192">
        <v>0.0</v>
      </c>
      <c r="E1221" s="192">
        <v>0.0</v>
      </c>
      <c r="F1221" s="192">
        <v>0.0</v>
      </c>
      <c r="G1221" s="192"/>
      <c r="H1221" s="192">
        <v>0.0</v>
      </c>
      <c r="I1221" s="192">
        <v>2.0E7</v>
      </c>
      <c r="J1221" s="192">
        <v>2.0E7</v>
      </c>
    </row>
    <row r="1222">
      <c r="A1222" s="194" t="s">
        <v>3093</v>
      </c>
      <c r="B1222" s="197">
        <v>45407.0</v>
      </c>
      <c r="C1222" s="192">
        <v>0.0</v>
      </c>
      <c r="D1222" s="192">
        <v>0.0</v>
      </c>
      <c r="E1222" s="192">
        <v>0.0</v>
      </c>
      <c r="F1222" s="192">
        <v>0.0</v>
      </c>
      <c r="G1222" s="192"/>
      <c r="H1222" s="192">
        <v>0.0</v>
      </c>
      <c r="I1222" s="192">
        <v>0.0</v>
      </c>
      <c r="J1222" s="192">
        <v>0.0</v>
      </c>
    </row>
    <row r="1223">
      <c r="A1223" s="194" t="s">
        <v>3093</v>
      </c>
      <c r="B1223" s="197">
        <v>45408.0</v>
      </c>
      <c r="C1223" s="192">
        <v>0.0</v>
      </c>
      <c r="D1223" s="192">
        <v>0.0</v>
      </c>
      <c r="E1223" s="192">
        <v>0.0</v>
      </c>
      <c r="F1223" s="192">
        <v>3.0E7</v>
      </c>
      <c r="G1223" s="192"/>
      <c r="H1223" s="192">
        <v>4268000.0</v>
      </c>
      <c r="I1223" s="192">
        <v>2.5732E7</v>
      </c>
      <c r="J1223" s="192">
        <v>2.5732E7</v>
      </c>
    </row>
    <row r="1224">
      <c r="A1224" s="194" t="s">
        <v>3093</v>
      </c>
      <c r="B1224" s="197">
        <v>45409.0</v>
      </c>
      <c r="C1224" s="192">
        <v>3.6188E7</v>
      </c>
      <c r="D1224" s="192">
        <v>0.0</v>
      </c>
      <c r="E1224" s="192">
        <v>0.0</v>
      </c>
      <c r="F1224" s="192">
        <v>0.0</v>
      </c>
      <c r="G1224" s="192"/>
      <c r="H1224" s="192">
        <v>0.0</v>
      </c>
      <c r="I1224" s="192">
        <v>3.6188E7</v>
      </c>
      <c r="J1224" s="192">
        <v>3.6188E7</v>
      </c>
    </row>
    <row r="1225">
      <c r="A1225" s="194" t="s">
        <v>3093</v>
      </c>
      <c r="B1225" s="197">
        <v>45410.0</v>
      </c>
      <c r="C1225" s="192">
        <v>1.146E8</v>
      </c>
      <c r="D1225" s="192">
        <v>0.0</v>
      </c>
      <c r="E1225" s="192">
        <v>0.0</v>
      </c>
      <c r="F1225" s="192">
        <v>0.0</v>
      </c>
      <c r="G1225" s="192"/>
      <c r="H1225" s="192">
        <v>0.0</v>
      </c>
      <c r="I1225" s="192">
        <v>1.146E8</v>
      </c>
      <c r="J1225" s="192">
        <v>1.146E8</v>
      </c>
    </row>
    <row r="1226">
      <c r="A1226" s="194" t="s">
        <v>3093</v>
      </c>
      <c r="B1226" s="197">
        <v>45411.0</v>
      </c>
      <c r="C1226" s="192">
        <v>1.307775E8</v>
      </c>
      <c r="D1226" s="192">
        <v>2.143E7</v>
      </c>
      <c r="E1226" s="192">
        <v>2.13469E7</v>
      </c>
      <c r="F1226" s="192">
        <v>5.087E7</v>
      </c>
      <c r="G1226" s="192"/>
      <c r="H1226" s="192">
        <v>0.0</v>
      </c>
      <c r="I1226" s="192">
        <v>2.030775E8</v>
      </c>
      <c r="J1226" s="192">
        <v>2.029944E8</v>
      </c>
    </row>
    <row r="1227">
      <c r="A1227" s="194" t="s">
        <v>3093</v>
      </c>
      <c r="B1227" s="197">
        <v>45412.0</v>
      </c>
      <c r="C1227" s="192">
        <v>0.0</v>
      </c>
      <c r="D1227" s="192">
        <v>0.0</v>
      </c>
      <c r="E1227" s="192">
        <v>0.0</v>
      </c>
      <c r="F1227" s="192">
        <v>0.0</v>
      </c>
      <c r="G1227" s="192"/>
      <c r="H1227" s="192">
        <v>0.0</v>
      </c>
      <c r="I1227" s="192">
        <v>0.0</v>
      </c>
      <c r="J1227" s="192">
        <v>0.0</v>
      </c>
    </row>
    <row r="1228">
      <c r="A1228" s="194" t="s">
        <v>3119</v>
      </c>
      <c r="B1228" s="197">
        <v>45413.0</v>
      </c>
      <c r="C1228" s="192">
        <v>0.0</v>
      </c>
      <c r="D1228" s="192">
        <v>0.0</v>
      </c>
      <c r="E1228" s="192">
        <v>0.0</v>
      </c>
      <c r="F1228" s="192">
        <v>0.0</v>
      </c>
      <c r="G1228" s="192"/>
      <c r="H1228" s="192">
        <v>0.0</v>
      </c>
      <c r="I1228" s="192">
        <v>0.0</v>
      </c>
      <c r="J1228" s="192">
        <v>0.0</v>
      </c>
    </row>
    <row r="1229">
      <c r="A1229" s="194" t="s">
        <v>3119</v>
      </c>
      <c r="B1229" s="197">
        <v>45414.0</v>
      </c>
      <c r="C1229" s="192">
        <v>0.0</v>
      </c>
      <c r="D1229" s="192">
        <v>0.0</v>
      </c>
      <c r="E1229" s="192">
        <v>0.0</v>
      </c>
      <c r="F1229" s="192">
        <v>0.0</v>
      </c>
      <c r="G1229" s="192"/>
      <c r="H1229" s="192">
        <v>0.0</v>
      </c>
      <c r="I1229" s="192">
        <v>0.0</v>
      </c>
      <c r="J1229" s="192">
        <v>0.0</v>
      </c>
    </row>
    <row r="1230">
      <c r="A1230" s="194" t="s">
        <v>3119</v>
      </c>
      <c r="B1230" s="197">
        <v>45415.0</v>
      </c>
      <c r="C1230" s="192">
        <v>0.0</v>
      </c>
      <c r="D1230" s="192">
        <v>0.0</v>
      </c>
      <c r="E1230" s="192">
        <v>0.0</v>
      </c>
      <c r="F1230" s="192">
        <v>1.047E8</v>
      </c>
      <c r="G1230" s="192"/>
      <c r="H1230" s="192">
        <v>0.0</v>
      </c>
      <c r="I1230" s="192">
        <v>1.047E8</v>
      </c>
      <c r="J1230" s="192">
        <v>1.047E8</v>
      </c>
    </row>
    <row r="1231">
      <c r="A1231" s="194" t="s">
        <v>3119</v>
      </c>
      <c r="B1231" s="197">
        <v>45416.0</v>
      </c>
      <c r="C1231" s="192">
        <v>8550000.0</v>
      </c>
      <c r="D1231" s="192">
        <v>0.0</v>
      </c>
      <c r="E1231" s="192">
        <v>0.0</v>
      </c>
      <c r="F1231" s="192">
        <v>1.495E7</v>
      </c>
      <c r="G1231" s="192"/>
      <c r="H1231" s="192">
        <v>0.0</v>
      </c>
      <c r="I1231" s="192">
        <v>2.35E7</v>
      </c>
      <c r="J1231" s="192">
        <v>2.35E7</v>
      </c>
    </row>
    <row r="1232">
      <c r="A1232" s="194" t="s">
        <v>3119</v>
      </c>
      <c r="B1232" s="197">
        <v>45417.0</v>
      </c>
      <c r="C1232" s="192">
        <v>4000000.0</v>
      </c>
      <c r="D1232" s="192">
        <v>0.0</v>
      </c>
      <c r="E1232" s="192">
        <v>0.0</v>
      </c>
      <c r="F1232" s="192">
        <v>1000000.0</v>
      </c>
      <c r="G1232" s="192"/>
      <c r="H1232" s="192">
        <v>0.0</v>
      </c>
      <c r="I1232" s="192">
        <v>5000000.0</v>
      </c>
      <c r="J1232" s="192">
        <v>5000000.0</v>
      </c>
    </row>
    <row r="1233">
      <c r="A1233" s="194" t="s">
        <v>3119</v>
      </c>
      <c r="B1233" s="197">
        <v>45418.0</v>
      </c>
      <c r="C1233" s="192">
        <v>7.6425E7</v>
      </c>
      <c r="D1233" s="192">
        <v>0.0</v>
      </c>
      <c r="E1233" s="192">
        <v>0.0</v>
      </c>
      <c r="F1233" s="192">
        <v>0.0</v>
      </c>
      <c r="G1233" s="192"/>
      <c r="H1233" s="192">
        <v>0.0</v>
      </c>
      <c r="I1233" s="192">
        <v>7.6425E7</v>
      </c>
      <c r="J1233" s="192">
        <v>7.6425E7</v>
      </c>
    </row>
    <row r="1234">
      <c r="A1234" s="194" t="s">
        <v>3119</v>
      </c>
      <c r="B1234" s="197">
        <v>45419.0</v>
      </c>
      <c r="C1234" s="192">
        <v>1.5E7</v>
      </c>
      <c r="D1234" s="192">
        <v>0.0</v>
      </c>
      <c r="E1234" s="192">
        <v>0.0</v>
      </c>
      <c r="F1234" s="192">
        <v>2000000.0</v>
      </c>
      <c r="G1234" s="192"/>
      <c r="H1234" s="192">
        <v>0.0</v>
      </c>
      <c r="I1234" s="192">
        <v>1.7E7</v>
      </c>
      <c r="J1234" s="192">
        <v>1.7E7</v>
      </c>
    </row>
    <row r="1235">
      <c r="A1235" s="194" t="s">
        <v>3119</v>
      </c>
      <c r="B1235" s="197">
        <v>45420.0</v>
      </c>
      <c r="C1235" s="192">
        <v>0.0</v>
      </c>
      <c r="D1235" s="192">
        <v>0.0</v>
      </c>
      <c r="E1235" s="192">
        <v>0.0</v>
      </c>
      <c r="F1235" s="192">
        <v>1.075E7</v>
      </c>
      <c r="G1235" s="192"/>
      <c r="H1235" s="192">
        <v>0.0</v>
      </c>
      <c r="I1235" s="192">
        <v>1.075E7</v>
      </c>
      <c r="J1235" s="192">
        <v>1.075E7</v>
      </c>
    </row>
    <row r="1236">
      <c r="A1236" s="194" t="s">
        <v>3119</v>
      </c>
      <c r="B1236" s="197">
        <v>45421.0</v>
      </c>
      <c r="C1236" s="192">
        <v>1.60445E8</v>
      </c>
      <c r="D1236" s="192">
        <v>2.7E7</v>
      </c>
      <c r="E1236" s="192">
        <v>2.6568E7</v>
      </c>
      <c r="F1236" s="192">
        <v>4.716E7</v>
      </c>
      <c r="G1236" s="192"/>
      <c r="H1236" s="192">
        <v>0.0</v>
      </c>
      <c r="I1236" s="192">
        <v>2.34605E8</v>
      </c>
      <c r="J1236" s="192">
        <v>2.34173E8</v>
      </c>
    </row>
    <row r="1237">
      <c r="A1237" s="194" t="s">
        <v>3119</v>
      </c>
      <c r="B1237" s="197">
        <v>45422.0</v>
      </c>
      <c r="C1237" s="192">
        <v>1.62E7</v>
      </c>
      <c r="D1237" s="192">
        <v>0.0</v>
      </c>
      <c r="E1237" s="192">
        <v>0.0</v>
      </c>
      <c r="F1237" s="192">
        <v>9550000.0</v>
      </c>
      <c r="G1237" s="192"/>
      <c r="H1237" s="192">
        <v>3960000.0</v>
      </c>
      <c r="I1237" s="192">
        <v>2.179E7</v>
      </c>
      <c r="J1237" s="192">
        <v>2.179E7</v>
      </c>
    </row>
    <row r="1238">
      <c r="A1238" s="194" t="s">
        <v>3119</v>
      </c>
      <c r="B1238" s="197">
        <v>45423.0</v>
      </c>
      <c r="C1238" s="192">
        <v>2000000.0</v>
      </c>
      <c r="D1238" s="192">
        <v>0.0</v>
      </c>
      <c r="E1238" s="192">
        <v>0.0</v>
      </c>
      <c r="F1238" s="192">
        <v>1.22E8</v>
      </c>
      <c r="G1238" s="192"/>
      <c r="H1238" s="192">
        <v>0.0</v>
      </c>
      <c r="I1238" s="192">
        <v>1.24E8</v>
      </c>
      <c r="J1238" s="192">
        <v>1.24E8</v>
      </c>
    </row>
    <row r="1239">
      <c r="A1239" s="194" t="s">
        <v>3119</v>
      </c>
      <c r="B1239" s="197">
        <v>45424.0</v>
      </c>
      <c r="C1239" s="192">
        <v>2.045E7</v>
      </c>
      <c r="D1239" s="192">
        <v>4400000.0</v>
      </c>
      <c r="E1239" s="192">
        <v>4303200.0</v>
      </c>
      <c r="F1239" s="192">
        <v>0.0</v>
      </c>
      <c r="G1239" s="192"/>
      <c r="H1239" s="192">
        <v>0.0</v>
      </c>
      <c r="I1239" s="192">
        <v>4.23E7</v>
      </c>
      <c r="J1239" s="192">
        <v>4.22032E7</v>
      </c>
    </row>
    <row r="1240">
      <c r="A1240" s="194" t="s">
        <v>3119</v>
      </c>
      <c r="B1240" s="197">
        <v>45425.0</v>
      </c>
      <c r="C1240" s="192">
        <v>2.8E7</v>
      </c>
      <c r="D1240" s="192">
        <v>0.0</v>
      </c>
      <c r="E1240" s="192">
        <v>0.0</v>
      </c>
      <c r="F1240" s="192">
        <v>0.0</v>
      </c>
      <c r="G1240" s="192"/>
      <c r="H1240" s="192">
        <v>0.0</v>
      </c>
      <c r="I1240" s="192">
        <v>2.8E7</v>
      </c>
      <c r="J1240" s="192">
        <v>2.8E7</v>
      </c>
    </row>
    <row r="1241">
      <c r="A1241" s="194" t="s">
        <v>3119</v>
      </c>
      <c r="B1241" s="197">
        <v>45426.0</v>
      </c>
      <c r="C1241" s="192">
        <v>3.0E7</v>
      </c>
      <c r="D1241" s="192">
        <v>0.0</v>
      </c>
      <c r="E1241" s="192">
        <v>0.0</v>
      </c>
      <c r="F1241" s="192">
        <v>0.0</v>
      </c>
      <c r="G1241" s="192"/>
      <c r="H1241" s="192">
        <v>0.0</v>
      </c>
      <c r="I1241" s="192">
        <v>3.0E7</v>
      </c>
      <c r="J1241" s="192">
        <v>3.0E7</v>
      </c>
    </row>
    <row r="1242">
      <c r="A1242" s="194" t="s">
        <v>3119</v>
      </c>
      <c r="B1242" s="197">
        <v>45427.0</v>
      </c>
      <c r="C1242" s="192">
        <v>1.5222E8</v>
      </c>
      <c r="D1242" s="192">
        <v>0.0</v>
      </c>
      <c r="E1242" s="192">
        <v>0.0</v>
      </c>
      <c r="F1242" s="192">
        <v>3000000.0</v>
      </c>
      <c r="G1242" s="192"/>
      <c r="H1242" s="192">
        <v>0.0</v>
      </c>
      <c r="I1242" s="192">
        <v>1.5522E8</v>
      </c>
      <c r="J1242" s="192">
        <v>1.5522E8</v>
      </c>
    </row>
    <row r="1243">
      <c r="A1243" s="194" t="s">
        <v>3119</v>
      </c>
      <c r="B1243" s="197">
        <v>45428.0</v>
      </c>
      <c r="C1243" s="192">
        <v>0.0</v>
      </c>
      <c r="D1243" s="192">
        <v>0.0</v>
      </c>
      <c r="E1243" s="192">
        <v>0.0</v>
      </c>
      <c r="F1243" s="192">
        <v>0.0</v>
      </c>
      <c r="G1243" s="192"/>
      <c r="H1243" s="192">
        <v>0.0</v>
      </c>
      <c r="I1243" s="192">
        <v>0.0</v>
      </c>
      <c r="J1243" s="192">
        <v>0.0</v>
      </c>
    </row>
    <row r="1244">
      <c r="A1244" s="194" t="s">
        <v>3119</v>
      </c>
      <c r="B1244" s="197">
        <v>45429.0</v>
      </c>
      <c r="C1244" s="192">
        <v>2.45E7</v>
      </c>
      <c r="D1244" s="192">
        <v>0.0</v>
      </c>
      <c r="E1244" s="192">
        <v>0.0</v>
      </c>
      <c r="F1244" s="192">
        <v>0.0</v>
      </c>
      <c r="G1244" s="192"/>
      <c r="H1244" s="192">
        <v>0.0</v>
      </c>
      <c r="I1244" s="192">
        <v>2.45E7</v>
      </c>
      <c r="J1244" s="192">
        <v>2.45E7</v>
      </c>
    </row>
    <row r="1245">
      <c r="A1245" s="194" t="s">
        <v>3119</v>
      </c>
      <c r="B1245" s="197">
        <v>45430.0</v>
      </c>
      <c r="C1245" s="192">
        <v>0.0</v>
      </c>
      <c r="D1245" s="192">
        <v>0.0</v>
      </c>
      <c r="E1245" s="192">
        <v>0.0</v>
      </c>
      <c r="F1245" s="192">
        <v>2.86E7</v>
      </c>
      <c r="G1245" s="192"/>
      <c r="H1245" s="192">
        <v>0.0</v>
      </c>
      <c r="I1245" s="192">
        <v>2.86E7</v>
      </c>
      <c r="J1245" s="192">
        <v>2.86E7</v>
      </c>
    </row>
    <row r="1246">
      <c r="A1246" s="194" t="s">
        <v>3119</v>
      </c>
      <c r="B1246" s="197">
        <v>45431.0</v>
      </c>
      <c r="C1246" s="192">
        <v>1.69E7</v>
      </c>
      <c r="D1246" s="192">
        <v>0.0</v>
      </c>
      <c r="E1246" s="192">
        <v>0.0</v>
      </c>
      <c r="F1246" s="192">
        <v>8300000.0</v>
      </c>
      <c r="G1246" s="192"/>
      <c r="H1246" s="192">
        <v>0.0</v>
      </c>
      <c r="I1246" s="192">
        <v>2.52E7</v>
      </c>
      <c r="J1246" s="192">
        <v>2.52E7</v>
      </c>
    </row>
    <row r="1247">
      <c r="A1247" s="194" t="s">
        <v>3119</v>
      </c>
      <c r="B1247" s="197">
        <v>45432.0</v>
      </c>
      <c r="C1247" s="192">
        <v>4.89E7</v>
      </c>
      <c r="D1247" s="192">
        <v>5820000.0</v>
      </c>
      <c r="E1247" s="192">
        <v>5726880.0</v>
      </c>
      <c r="F1247" s="192">
        <v>2.0E7</v>
      </c>
      <c r="G1247" s="192"/>
      <c r="H1247" s="192">
        <v>0.0</v>
      </c>
      <c r="I1247" s="192">
        <v>7.472E7</v>
      </c>
      <c r="J1247" s="192">
        <v>7.462688E7</v>
      </c>
    </row>
    <row r="1248">
      <c r="A1248" s="194" t="s">
        <v>3119</v>
      </c>
      <c r="B1248" s="197">
        <v>45433.0</v>
      </c>
      <c r="C1248" s="192">
        <v>5000000.0</v>
      </c>
      <c r="D1248" s="192">
        <v>0.0</v>
      </c>
      <c r="E1248" s="192">
        <v>0.0</v>
      </c>
      <c r="F1248" s="192">
        <v>0.0</v>
      </c>
      <c r="G1248" s="192"/>
      <c r="H1248" s="192">
        <v>0.0</v>
      </c>
      <c r="I1248" s="192">
        <v>3.1E7</v>
      </c>
      <c r="J1248" s="192">
        <v>3.1E7</v>
      </c>
    </row>
    <row r="1249">
      <c r="A1249" s="194" t="s">
        <v>3119</v>
      </c>
      <c r="B1249" s="197">
        <v>45434.0</v>
      </c>
      <c r="C1249" s="192">
        <v>0.0</v>
      </c>
      <c r="D1249" s="192">
        <v>9000000.0</v>
      </c>
      <c r="E1249" s="192">
        <v>8856000.0</v>
      </c>
      <c r="F1249" s="192">
        <v>0.0</v>
      </c>
      <c r="G1249" s="192"/>
      <c r="H1249" s="192">
        <v>0.0</v>
      </c>
      <c r="I1249" s="192">
        <v>9000000.0</v>
      </c>
      <c r="J1249" s="192">
        <v>8856000.0</v>
      </c>
    </row>
    <row r="1250">
      <c r="A1250" s="194" t="s">
        <v>3119</v>
      </c>
      <c r="B1250" s="197">
        <v>45435.0</v>
      </c>
      <c r="C1250" s="192">
        <v>5692000.0</v>
      </c>
      <c r="D1250" s="192">
        <v>0.0</v>
      </c>
      <c r="E1250" s="192">
        <v>0.0</v>
      </c>
      <c r="F1250" s="192">
        <v>3.4E7</v>
      </c>
      <c r="G1250" s="192"/>
      <c r="H1250" s="192">
        <v>0.0</v>
      </c>
      <c r="I1250" s="192">
        <v>3.9692E7</v>
      </c>
      <c r="J1250" s="192">
        <v>3.9692E7</v>
      </c>
    </row>
    <row r="1251">
      <c r="A1251" s="194" t="s">
        <v>3119</v>
      </c>
      <c r="B1251" s="197">
        <v>45436.0</v>
      </c>
      <c r="C1251" s="192">
        <v>0.0</v>
      </c>
      <c r="D1251" s="192">
        <v>0.0</v>
      </c>
      <c r="E1251" s="192">
        <v>0.0</v>
      </c>
      <c r="F1251" s="192">
        <v>1.1757E7</v>
      </c>
      <c r="G1251" s="192"/>
      <c r="H1251" s="192">
        <v>0.0</v>
      </c>
      <c r="I1251" s="192">
        <v>1.1757E7</v>
      </c>
      <c r="J1251" s="192">
        <v>1.1757E7</v>
      </c>
    </row>
    <row r="1252">
      <c r="A1252" s="194" t="s">
        <v>3119</v>
      </c>
      <c r="B1252" s="197">
        <v>45437.0</v>
      </c>
      <c r="C1252" s="192">
        <v>7.13928E7</v>
      </c>
      <c r="D1252" s="192">
        <v>0.0</v>
      </c>
      <c r="E1252" s="192">
        <v>0.0</v>
      </c>
      <c r="F1252" s="192">
        <v>0.0</v>
      </c>
      <c r="G1252" s="192"/>
      <c r="H1252" s="192">
        <v>0.0</v>
      </c>
      <c r="I1252" s="192">
        <v>7.13928E7</v>
      </c>
      <c r="J1252" s="192">
        <v>7.13928E7</v>
      </c>
    </row>
    <row r="1253">
      <c r="A1253" s="194" t="s">
        <v>3119</v>
      </c>
      <c r="B1253" s="197">
        <v>45438.0</v>
      </c>
      <c r="C1253" s="192">
        <v>0.0</v>
      </c>
      <c r="D1253" s="192">
        <v>1.388E7</v>
      </c>
      <c r="E1253" s="192">
        <v>1.365792E7</v>
      </c>
      <c r="F1253" s="192">
        <v>0.0</v>
      </c>
      <c r="G1253" s="192"/>
      <c r="H1253" s="192">
        <v>0.0</v>
      </c>
      <c r="I1253" s="192">
        <v>1.388E7</v>
      </c>
      <c r="J1253" s="192">
        <v>1.365792E7</v>
      </c>
    </row>
    <row r="1254">
      <c r="A1254" s="194" t="s">
        <v>3119</v>
      </c>
      <c r="B1254" s="197">
        <v>45439.0</v>
      </c>
      <c r="C1254" s="192">
        <v>0.0</v>
      </c>
      <c r="D1254" s="192">
        <v>9624000.0</v>
      </c>
      <c r="E1254" s="192">
        <v>9470016.0</v>
      </c>
      <c r="F1254" s="192">
        <v>3.5E7</v>
      </c>
      <c r="G1254" s="192"/>
      <c r="H1254" s="192">
        <v>0.0</v>
      </c>
      <c r="I1254" s="192">
        <v>4.4624E7</v>
      </c>
      <c r="J1254" s="192">
        <v>4.4470016E7</v>
      </c>
    </row>
    <row r="1255">
      <c r="A1255" s="194" t="s">
        <v>3119</v>
      </c>
      <c r="B1255" s="197">
        <v>45440.0</v>
      </c>
      <c r="C1255" s="192">
        <v>0.0</v>
      </c>
      <c r="D1255" s="192">
        <v>0.0</v>
      </c>
      <c r="E1255" s="192">
        <v>0.0</v>
      </c>
      <c r="F1255" s="192">
        <v>7.0E7</v>
      </c>
      <c r="G1255" s="192"/>
      <c r="H1255" s="192">
        <v>0.0</v>
      </c>
      <c r="I1255" s="192">
        <v>7.0E7</v>
      </c>
      <c r="J1255" s="192">
        <v>7.0E7</v>
      </c>
    </row>
    <row r="1256">
      <c r="A1256" s="194" t="s">
        <v>3119</v>
      </c>
      <c r="B1256" s="197">
        <v>45441.0</v>
      </c>
      <c r="C1256" s="192">
        <v>6000000.0</v>
      </c>
      <c r="D1256" s="192">
        <v>0.0</v>
      </c>
      <c r="E1256" s="192">
        <v>0.0</v>
      </c>
      <c r="F1256" s="192">
        <v>9.1497E7</v>
      </c>
      <c r="G1256" s="192"/>
      <c r="H1256" s="192">
        <v>0.0</v>
      </c>
      <c r="I1256" s="192">
        <v>9.7497E7</v>
      </c>
      <c r="J1256" s="192">
        <v>9.7497E7</v>
      </c>
    </row>
    <row r="1257">
      <c r="A1257" s="194" t="s">
        <v>3119</v>
      </c>
      <c r="B1257" s="197">
        <v>45442.0</v>
      </c>
      <c r="C1257" s="192">
        <v>0.0</v>
      </c>
      <c r="D1257" s="192">
        <v>0.0</v>
      </c>
      <c r="E1257" s="192">
        <v>0.0</v>
      </c>
      <c r="F1257" s="192">
        <v>3.9157E7</v>
      </c>
      <c r="G1257" s="192"/>
      <c r="H1257" s="192">
        <v>3977000.0</v>
      </c>
      <c r="I1257" s="192">
        <v>3.518E7</v>
      </c>
      <c r="J1257" s="192">
        <v>3.518E7</v>
      </c>
    </row>
    <row r="1258">
      <c r="A1258" s="194" t="s">
        <v>3119</v>
      </c>
      <c r="B1258" s="197">
        <v>45443.0</v>
      </c>
      <c r="C1258" s="192">
        <v>0.0</v>
      </c>
      <c r="D1258" s="192">
        <v>1.12615E8</v>
      </c>
      <c r="E1258" s="192">
        <v>1.10063085E8</v>
      </c>
      <c r="F1258" s="192">
        <v>0.0</v>
      </c>
      <c r="G1258" s="192"/>
      <c r="H1258" s="192">
        <v>0.0</v>
      </c>
      <c r="I1258" s="192">
        <v>1.12615E8</v>
      </c>
      <c r="J1258" s="192">
        <v>1.10063085E8</v>
      </c>
    </row>
    <row r="1259">
      <c r="A1259" s="194" t="s">
        <v>3155</v>
      </c>
      <c r="B1259" s="197">
        <v>45444.0</v>
      </c>
      <c r="C1259" s="192">
        <v>0.0</v>
      </c>
      <c r="D1259" s="192">
        <v>0.0</v>
      </c>
      <c r="E1259" s="192">
        <v>0.0</v>
      </c>
      <c r="F1259" s="192">
        <v>2.866E7</v>
      </c>
      <c r="G1259" s="192"/>
      <c r="H1259" s="192">
        <v>0.0</v>
      </c>
      <c r="I1259" s="192">
        <v>2.866E7</v>
      </c>
      <c r="J1259" s="192">
        <v>2.866E7</v>
      </c>
    </row>
    <row r="1260">
      <c r="A1260" s="194" t="s">
        <v>3155</v>
      </c>
      <c r="B1260" s="197">
        <v>45445.0</v>
      </c>
      <c r="C1260" s="192">
        <v>1.078E8</v>
      </c>
      <c r="D1260" s="192">
        <v>0.0</v>
      </c>
      <c r="E1260" s="192">
        <v>0.0</v>
      </c>
      <c r="F1260" s="192">
        <v>2280000.0</v>
      </c>
      <c r="G1260" s="192"/>
      <c r="H1260" s="192">
        <v>0.0</v>
      </c>
      <c r="I1260" s="192">
        <v>1.1008E8</v>
      </c>
      <c r="J1260" s="192">
        <v>1.1008E8</v>
      </c>
    </row>
    <row r="1261">
      <c r="A1261" s="194" t="s">
        <v>3155</v>
      </c>
      <c r="B1261" s="197">
        <v>45446.0</v>
      </c>
      <c r="C1261" s="192">
        <v>0.0</v>
      </c>
      <c r="D1261" s="192">
        <v>1.0118E8</v>
      </c>
      <c r="E1261" s="192">
        <v>9.804342E7</v>
      </c>
      <c r="F1261" s="192">
        <v>0.0</v>
      </c>
      <c r="G1261" s="192"/>
      <c r="H1261" s="192">
        <v>0.0</v>
      </c>
      <c r="I1261" s="192">
        <v>1.0118E8</v>
      </c>
      <c r="J1261" s="192">
        <v>9.804342E7</v>
      </c>
    </row>
    <row r="1262">
      <c r="A1262" s="194" t="s">
        <v>3155</v>
      </c>
      <c r="B1262" s="197">
        <v>45447.0</v>
      </c>
      <c r="C1262" s="192">
        <v>0.0</v>
      </c>
      <c r="D1262" s="192">
        <v>0.0</v>
      </c>
      <c r="E1262" s="192">
        <v>0.0</v>
      </c>
      <c r="F1262" s="192">
        <v>0.0</v>
      </c>
      <c r="G1262" s="192"/>
      <c r="H1262" s="192">
        <v>0.0</v>
      </c>
      <c r="I1262" s="192">
        <v>0.0</v>
      </c>
      <c r="J1262" s="192">
        <v>0.0</v>
      </c>
    </row>
    <row r="1263">
      <c r="A1263" s="194" t="s">
        <v>3155</v>
      </c>
      <c r="B1263" s="197">
        <v>45448.0</v>
      </c>
      <c r="C1263" s="192">
        <v>5000000.0</v>
      </c>
      <c r="D1263" s="192">
        <v>0.0</v>
      </c>
      <c r="E1263" s="192">
        <v>0.0</v>
      </c>
      <c r="F1263" s="192">
        <v>0.0</v>
      </c>
      <c r="G1263" s="192"/>
      <c r="H1263" s="192">
        <v>0.0</v>
      </c>
      <c r="I1263" s="192">
        <v>5000000.0</v>
      </c>
      <c r="J1263" s="192">
        <v>5000000.0</v>
      </c>
    </row>
    <row r="1264">
      <c r="A1264" s="194" t="s">
        <v>3155</v>
      </c>
      <c r="B1264" s="197">
        <v>45449.0</v>
      </c>
      <c r="C1264" s="192">
        <v>5000000.0</v>
      </c>
      <c r="D1264" s="192">
        <v>1.9E7</v>
      </c>
      <c r="E1264" s="192">
        <v>1.8696E7</v>
      </c>
      <c r="F1264" s="192">
        <v>0.0</v>
      </c>
      <c r="G1264" s="192"/>
      <c r="H1264" s="192">
        <v>0.0</v>
      </c>
      <c r="I1264" s="192">
        <v>6.2431E7</v>
      </c>
      <c r="J1264" s="192">
        <v>6.2127E7</v>
      </c>
    </row>
    <row r="1265">
      <c r="A1265" s="194" t="s">
        <v>3155</v>
      </c>
      <c r="B1265" s="197">
        <v>45450.0</v>
      </c>
      <c r="C1265" s="192">
        <v>8.68E7</v>
      </c>
      <c r="D1265" s="192">
        <v>0.0</v>
      </c>
      <c r="E1265" s="192">
        <v>0.0</v>
      </c>
      <c r="F1265" s="192">
        <v>0.0</v>
      </c>
      <c r="G1265" s="192"/>
      <c r="H1265" s="192">
        <v>0.0</v>
      </c>
      <c r="I1265" s="192">
        <v>8.68E7</v>
      </c>
      <c r="J1265" s="192">
        <v>8.68E7</v>
      </c>
    </row>
    <row r="1266">
      <c r="A1266" s="194" t="s">
        <v>3155</v>
      </c>
      <c r="B1266" s="197">
        <v>45451.0</v>
      </c>
      <c r="C1266" s="192">
        <v>8000000.0</v>
      </c>
      <c r="D1266" s="192">
        <v>0.0</v>
      </c>
      <c r="E1266" s="192">
        <v>0.0</v>
      </c>
      <c r="F1266" s="192">
        <v>0.0</v>
      </c>
      <c r="G1266" s="192"/>
      <c r="H1266" s="192">
        <v>0.0</v>
      </c>
      <c r="I1266" s="192">
        <v>8000000.0</v>
      </c>
      <c r="J1266" s="192">
        <v>8000000.0</v>
      </c>
    </row>
    <row r="1267">
      <c r="A1267" s="194" t="s">
        <v>3155</v>
      </c>
      <c r="B1267" s="197">
        <v>45452.0</v>
      </c>
      <c r="C1267" s="192">
        <v>5500000.0</v>
      </c>
      <c r="D1267" s="192">
        <v>1.0E7</v>
      </c>
      <c r="E1267" s="192">
        <v>9840000.0</v>
      </c>
      <c r="F1267" s="192">
        <v>1.0E7</v>
      </c>
      <c r="G1267" s="192"/>
      <c r="H1267" s="192">
        <v>0.0</v>
      </c>
      <c r="I1267" s="192">
        <v>2.55E7</v>
      </c>
      <c r="J1267" s="192">
        <v>2.534E7</v>
      </c>
    </row>
    <row r="1268">
      <c r="A1268" s="194" t="s">
        <v>3155</v>
      </c>
      <c r="B1268" s="197">
        <v>45453.0</v>
      </c>
      <c r="C1268" s="192">
        <v>0.0</v>
      </c>
      <c r="D1268" s="192">
        <v>1.426905E8</v>
      </c>
      <c r="E1268" s="192">
        <v>1.394115E8</v>
      </c>
      <c r="F1268" s="192">
        <v>0.0</v>
      </c>
      <c r="G1268" s="192"/>
      <c r="H1268" s="192">
        <v>0.0</v>
      </c>
      <c r="I1268" s="192">
        <v>1.426905E8</v>
      </c>
      <c r="J1268" s="192">
        <v>1.394115E8</v>
      </c>
    </row>
    <row r="1269">
      <c r="A1269" s="194" t="s">
        <v>3155</v>
      </c>
      <c r="B1269" s="197">
        <v>45454.0</v>
      </c>
      <c r="C1269" s="192">
        <v>0.0</v>
      </c>
      <c r="D1269" s="192">
        <v>0.0</v>
      </c>
      <c r="E1269" s="192">
        <v>0.0</v>
      </c>
      <c r="F1269" s="192">
        <v>0.0</v>
      </c>
      <c r="G1269" s="192"/>
      <c r="H1269" s="192">
        <v>0.0</v>
      </c>
      <c r="I1269" s="192">
        <v>0.0</v>
      </c>
      <c r="J1269" s="192">
        <v>0.0</v>
      </c>
    </row>
    <row r="1270">
      <c r="A1270" s="194" t="s">
        <v>3155</v>
      </c>
      <c r="B1270" s="197">
        <v>45455.0</v>
      </c>
      <c r="C1270" s="192">
        <v>4.8471E7</v>
      </c>
      <c r="D1270" s="192">
        <v>3.0E7</v>
      </c>
      <c r="E1270" s="192">
        <v>2.95168E7</v>
      </c>
      <c r="F1270" s="192">
        <v>4.0E7</v>
      </c>
      <c r="G1270" s="192"/>
      <c r="H1270" s="192">
        <v>0.0</v>
      </c>
      <c r="I1270" s="192">
        <v>1.18471E8</v>
      </c>
      <c r="J1270" s="192">
        <v>1.179878E8</v>
      </c>
    </row>
    <row r="1271">
      <c r="A1271" s="194" t="s">
        <v>3155</v>
      </c>
      <c r="B1271" s="197">
        <v>45456.0</v>
      </c>
      <c r="C1271" s="192">
        <v>6.45E7</v>
      </c>
      <c r="D1271" s="192">
        <v>0.0</v>
      </c>
      <c r="E1271" s="192">
        <v>0.0</v>
      </c>
      <c r="F1271" s="192">
        <v>3.45E7</v>
      </c>
      <c r="G1271" s="192"/>
      <c r="H1271" s="192">
        <v>0.0</v>
      </c>
      <c r="I1271" s="192">
        <v>9.9E7</v>
      </c>
      <c r="J1271" s="192">
        <v>9.9E7</v>
      </c>
    </row>
    <row r="1272">
      <c r="A1272" s="194" t="s">
        <v>3155</v>
      </c>
      <c r="B1272" s="197">
        <v>45457.0</v>
      </c>
      <c r="C1272" s="192">
        <v>7060000.0</v>
      </c>
      <c r="D1272" s="192">
        <v>0.0</v>
      </c>
      <c r="E1272" s="192">
        <v>0.0</v>
      </c>
      <c r="F1272" s="192">
        <v>4.9978E7</v>
      </c>
      <c r="G1272" s="192"/>
      <c r="H1272" s="192">
        <v>0.0</v>
      </c>
      <c r="I1272" s="192">
        <v>5.7038E7</v>
      </c>
      <c r="J1272" s="192">
        <v>5.7038E7</v>
      </c>
    </row>
    <row r="1273">
      <c r="A1273" s="194" t="s">
        <v>3155</v>
      </c>
      <c r="B1273" s="197">
        <v>45458.0</v>
      </c>
      <c r="C1273" s="192">
        <v>2.538745E8</v>
      </c>
      <c r="D1273" s="192">
        <v>0.0</v>
      </c>
      <c r="E1273" s="192">
        <v>0.0</v>
      </c>
      <c r="F1273" s="192">
        <v>7.5E7</v>
      </c>
      <c r="G1273" s="192"/>
      <c r="H1273" s="192">
        <v>0.0</v>
      </c>
      <c r="I1273" s="192">
        <v>3.743745E8</v>
      </c>
      <c r="J1273" s="192">
        <v>3.743745E8</v>
      </c>
    </row>
    <row r="1274">
      <c r="A1274" s="194" t="s">
        <v>3155</v>
      </c>
      <c r="B1274" s="197">
        <v>45459.0</v>
      </c>
      <c r="C1274" s="192">
        <v>0.0</v>
      </c>
      <c r="D1274" s="192">
        <v>0.0</v>
      </c>
      <c r="E1274" s="192">
        <v>0.0</v>
      </c>
      <c r="F1274" s="192">
        <v>0.0</v>
      </c>
      <c r="G1274" s="192"/>
      <c r="H1274" s="192">
        <v>0.0</v>
      </c>
      <c r="I1274" s="192">
        <v>0.0</v>
      </c>
      <c r="J1274" s="192">
        <v>0.0</v>
      </c>
    </row>
    <row r="1275">
      <c r="A1275" s="194" t="s">
        <v>3155</v>
      </c>
      <c r="B1275" s="197">
        <v>45460.0</v>
      </c>
      <c r="C1275" s="192">
        <v>2700000.0</v>
      </c>
      <c r="D1275" s="192">
        <v>0.0</v>
      </c>
      <c r="E1275" s="192">
        <v>0.0</v>
      </c>
      <c r="F1275" s="192">
        <v>0.0</v>
      </c>
      <c r="G1275" s="192"/>
      <c r="H1275" s="192">
        <v>0.0</v>
      </c>
      <c r="I1275" s="192">
        <v>2700000.0</v>
      </c>
      <c r="J1275" s="192">
        <v>2700000.0</v>
      </c>
    </row>
    <row r="1276">
      <c r="A1276" s="194" t="s">
        <v>3155</v>
      </c>
      <c r="B1276" s="197">
        <v>45461.0</v>
      </c>
      <c r="C1276" s="192">
        <v>1.2E8</v>
      </c>
      <c r="D1276" s="192">
        <v>0.0</v>
      </c>
      <c r="E1276" s="192">
        <v>0.0</v>
      </c>
      <c r="F1276" s="192">
        <v>0.0</v>
      </c>
      <c r="G1276" s="192"/>
      <c r="H1276" s="192">
        <v>0.0</v>
      </c>
      <c r="I1276" s="192">
        <v>1.2E8</v>
      </c>
      <c r="J1276" s="192">
        <v>1.2E8</v>
      </c>
    </row>
    <row r="1277">
      <c r="A1277" s="194" t="s">
        <v>3155</v>
      </c>
      <c r="B1277" s="197">
        <v>45462.0</v>
      </c>
      <c r="C1277" s="192">
        <v>4000000.0</v>
      </c>
      <c r="D1277" s="192">
        <v>0.0</v>
      </c>
      <c r="E1277" s="192">
        <v>0.0</v>
      </c>
      <c r="F1277" s="192">
        <v>0.0</v>
      </c>
      <c r="G1277" s="192"/>
      <c r="H1277" s="192">
        <v>0.0</v>
      </c>
      <c r="I1277" s="192">
        <v>4000000.0</v>
      </c>
      <c r="J1277" s="192">
        <v>4000000.0</v>
      </c>
    </row>
    <row r="1278">
      <c r="A1278" s="194" t="s">
        <v>3155</v>
      </c>
      <c r="B1278" s="197">
        <v>45463.0</v>
      </c>
      <c r="C1278" s="192">
        <v>1.455E7</v>
      </c>
      <c r="D1278" s="192">
        <v>0.0</v>
      </c>
      <c r="E1278" s="192">
        <v>0.0</v>
      </c>
      <c r="F1278" s="192">
        <v>0.0</v>
      </c>
      <c r="G1278" s="192"/>
      <c r="H1278" s="192">
        <v>0.0</v>
      </c>
      <c r="I1278" s="192">
        <v>6.635E7</v>
      </c>
      <c r="J1278" s="192">
        <v>6.635E7</v>
      </c>
    </row>
    <row r="1279">
      <c r="A1279" s="194" t="s">
        <v>3155</v>
      </c>
      <c r="B1279" s="197">
        <v>45464.0</v>
      </c>
      <c r="C1279" s="192">
        <v>0.0</v>
      </c>
      <c r="D1279" s="192">
        <v>0.0</v>
      </c>
      <c r="E1279" s="192">
        <v>0.0</v>
      </c>
      <c r="F1279" s="192">
        <v>3.5E7</v>
      </c>
      <c r="G1279" s="192"/>
      <c r="H1279" s="192">
        <v>0.0</v>
      </c>
      <c r="I1279" s="192">
        <v>3.5E7</v>
      </c>
      <c r="J1279" s="192">
        <v>3.5E7</v>
      </c>
    </row>
    <row r="1280">
      <c r="A1280" s="194" t="s">
        <v>3155</v>
      </c>
      <c r="B1280" s="197">
        <v>45465.0</v>
      </c>
      <c r="C1280" s="192">
        <v>9.6E7</v>
      </c>
      <c r="D1280" s="192">
        <v>0.0</v>
      </c>
      <c r="E1280" s="192">
        <v>0.0</v>
      </c>
      <c r="F1280" s="192">
        <v>6.85E7</v>
      </c>
      <c r="G1280" s="192"/>
      <c r="H1280" s="192">
        <v>0.0</v>
      </c>
      <c r="I1280" s="192">
        <v>1.645E8</v>
      </c>
      <c r="J1280" s="192">
        <v>1.645E8</v>
      </c>
    </row>
    <row r="1281">
      <c r="A1281" s="194" t="s">
        <v>3155</v>
      </c>
      <c r="B1281" s="197">
        <v>45466.0</v>
      </c>
      <c r="C1281" s="192">
        <v>2.0E7</v>
      </c>
      <c r="D1281" s="192">
        <v>0.0</v>
      </c>
      <c r="E1281" s="192">
        <v>0.0</v>
      </c>
      <c r="F1281" s="192">
        <v>0.0</v>
      </c>
      <c r="G1281" s="192"/>
      <c r="H1281" s="192">
        <v>0.0</v>
      </c>
      <c r="I1281" s="192">
        <v>2.0E7</v>
      </c>
      <c r="J1281" s="192">
        <v>2.0E7</v>
      </c>
    </row>
    <row r="1282">
      <c r="A1282" s="194" t="s">
        <v>3155</v>
      </c>
      <c r="B1282" s="197">
        <v>45467.0</v>
      </c>
      <c r="C1282" s="192">
        <v>0.0</v>
      </c>
      <c r="D1282" s="192">
        <v>0.0</v>
      </c>
      <c r="E1282" s="192">
        <v>0.0</v>
      </c>
      <c r="F1282" s="192">
        <v>1.272E8</v>
      </c>
      <c r="G1282" s="192"/>
      <c r="H1282" s="192">
        <v>0.0</v>
      </c>
      <c r="I1282" s="192">
        <v>1.272E8</v>
      </c>
      <c r="J1282" s="192">
        <v>1.272E8</v>
      </c>
    </row>
    <row r="1283">
      <c r="A1283" s="194" t="s">
        <v>3155</v>
      </c>
      <c r="B1283" s="197">
        <v>45468.0</v>
      </c>
      <c r="C1283" s="192">
        <v>5.5255E7</v>
      </c>
      <c r="D1283" s="192">
        <v>0.0</v>
      </c>
      <c r="E1283" s="192">
        <v>0.0</v>
      </c>
      <c r="F1283" s="192">
        <v>500000.0</v>
      </c>
      <c r="G1283" s="192"/>
      <c r="H1283" s="192">
        <v>0.0</v>
      </c>
      <c r="I1283" s="192">
        <v>7.0115E7</v>
      </c>
      <c r="J1283" s="192">
        <v>7.0115E7</v>
      </c>
    </row>
    <row r="1284">
      <c r="A1284" s="194" t="s">
        <v>3155</v>
      </c>
      <c r="B1284" s="197">
        <v>45469.0</v>
      </c>
      <c r="C1284" s="192">
        <v>3.689E7</v>
      </c>
      <c r="D1284" s="192">
        <v>0.0</v>
      </c>
      <c r="E1284" s="192">
        <v>0.0</v>
      </c>
      <c r="F1284" s="192">
        <v>4.119E7</v>
      </c>
      <c r="G1284" s="192"/>
      <c r="H1284" s="192">
        <v>0.0</v>
      </c>
      <c r="I1284" s="192">
        <v>7.808E7</v>
      </c>
      <c r="J1284" s="192">
        <v>7.808E7</v>
      </c>
    </row>
    <row r="1285">
      <c r="A1285" s="194" t="s">
        <v>3155</v>
      </c>
      <c r="B1285" s="197">
        <v>45470.0</v>
      </c>
      <c r="C1285" s="192">
        <v>0.0</v>
      </c>
      <c r="D1285" s="192">
        <v>0.0</v>
      </c>
      <c r="E1285" s="192">
        <v>0.0</v>
      </c>
      <c r="F1285" s="192">
        <v>0.0</v>
      </c>
      <c r="G1285" s="192"/>
      <c r="H1285" s="192">
        <v>0.0</v>
      </c>
      <c r="I1285" s="192">
        <v>0.0</v>
      </c>
      <c r="J1285" s="192">
        <v>0.0</v>
      </c>
    </row>
    <row r="1286">
      <c r="A1286" s="194" t="s">
        <v>3155</v>
      </c>
      <c r="B1286" s="197">
        <v>45471.0</v>
      </c>
      <c r="C1286" s="192">
        <v>5.232E7</v>
      </c>
      <c r="D1286" s="192">
        <v>0.0</v>
      </c>
      <c r="E1286" s="192">
        <v>0.0</v>
      </c>
      <c r="F1286" s="192">
        <v>1.335E7</v>
      </c>
      <c r="G1286" s="192"/>
      <c r="H1286" s="192">
        <v>0.0</v>
      </c>
      <c r="I1286" s="192">
        <v>6.567E7</v>
      </c>
      <c r="J1286" s="192">
        <v>6.567E7</v>
      </c>
    </row>
    <row r="1287">
      <c r="A1287" s="194" t="s">
        <v>3155</v>
      </c>
      <c r="B1287" s="197">
        <v>45472.0</v>
      </c>
      <c r="C1287" s="192">
        <v>1.835E7</v>
      </c>
      <c r="D1287" s="192">
        <v>1.5E7</v>
      </c>
      <c r="E1287" s="192">
        <v>1.476E7</v>
      </c>
      <c r="F1287" s="192">
        <v>2.0E7</v>
      </c>
      <c r="G1287" s="192"/>
      <c r="H1287" s="192">
        <v>0.0</v>
      </c>
      <c r="I1287" s="192">
        <v>5.335E7</v>
      </c>
      <c r="J1287" s="192">
        <v>5.311E7</v>
      </c>
    </row>
    <row r="1288">
      <c r="A1288" s="194" t="s">
        <v>3155</v>
      </c>
      <c r="B1288" s="197">
        <v>45473.0</v>
      </c>
      <c r="C1288" s="192">
        <v>5.1E7</v>
      </c>
      <c r="D1288" s="192">
        <v>0.0</v>
      </c>
      <c r="E1288" s="192">
        <v>0.0</v>
      </c>
      <c r="F1288" s="192">
        <v>4.51E7</v>
      </c>
      <c r="G1288" s="192"/>
      <c r="H1288" s="192">
        <v>0.0</v>
      </c>
      <c r="I1288" s="192">
        <v>9.61E7</v>
      </c>
      <c r="J1288" s="192">
        <v>9.61E7</v>
      </c>
    </row>
    <row r="1289">
      <c r="A1289" s="194" t="s">
        <v>3199</v>
      </c>
      <c r="B1289" s="197">
        <v>45474.0</v>
      </c>
      <c r="C1289" s="192">
        <v>0.0</v>
      </c>
      <c r="D1289" s="192">
        <v>5.58E7</v>
      </c>
      <c r="E1289" s="192">
        <v>5.49072E7</v>
      </c>
      <c r="F1289" s="192">
        <v>0.0</v>
      </c>
      <c r="G1289" s="192"/>
      <c r="H1289" s="192">
        <v>0.0</v>
      </c>
      <c r="I1289" s="192">
        <v>5.58E7</v>
      </c>
      <c r="J1289" s="192">
        <v>5.49072E7</v>
      </c>
    </row>
    <row r="1290">
      <c r="A1290" s="194" t="s">
        <v>3199</v>
      </c>
      <c r="B1290" s="197">
        <v>45475.0</v>
      </c>
      <c r="C1290" s="192">
        <v>0.0</v>
      </c>
      <c r="D1290" s="192">
        <v>0.0</v>
      </c>
      <c r="E1290" s="192">
        <v>0.0</v>
      </c>
      <c r="F1290" s="192">
        <v>6.2654E7</v>
      </c>
      <c r="G1290" s="192"/>
      <c r="H1290" s="192">
        <v>0.0</v>
      </c>
      <c r="I1290" s="192">
        <v>8.2654E7</v>
      </c>
      <c r="J1290" s="192">
        <v>8.2654E7</v>
      </c>
    </row>
    <row r="1291">
      <c r="A1291" s="194" t="s">
        <v>3199</v>
      </c>
      <c r="B1291" s="197">
        <v>45476.0</v>
      </c>
      <c r="C1291" s="192">
        <v>5.1E7</v>
      </c>
      <c r="D1291" s="192">
        <v>1.5E7</v>
      </c>
      <c r="E1291" s="192">
        <v>1.491E7</v>
      </c>
      <c r="F1291" s="192">
        <v>2.2E7</v>
      </c>
      <c r="G1291" s="192"/>
      <c r="H1291" s="192">
        <v>0.0</v>
      </c>
      <c r="I1291" s="192">
        <v>8.8E7</v>
      </c>
      <c r="J1291" s="192">
        <v>8.791E7</v>
      </c>
    </row>
    <row r="1292">
      <c r="A1292" s="194" t="s">
        <v>3199</v>
      </c>
      <c r="B1292" s="197">
        <v>45477.0</v>
      </c>
      <c r="C1292" s="192">
        <v>0.0</v>
      </c>
      <c r="D1292" s="192">
        <v>2.08E7</v>
      </c>
      <c r="E1292" s="192">
        <v>2.04672E7</v>
      </c>
      <c r="F1292" s="192">
        <v>1200000.0</v>
      </c>
      <c r="G1292" s="192"/>
      <c r="H1292" s="192">
        <v>0.0</v>
      </c>
      <c r="I1292" s="192">
        <v>2.2E7</v>
      </c>
      <c r="J1292" s="192">
        <v>2.16672E7</v>
      </c>
    </row>
    <row r="1293">
      <c r="A1293" s="194" t="s">
        <v>3199</v>
      </c>
      <c r="B1293" s="197">
        <v>45478.0</v>
      </c>
      <c r="C1293" s="192">
        <v>0.0</v>
      </c>
      <c r="D1293" s="192">
        <v>0.0</v>
      </c>
      <c r="E1293" s="192">
        <v>0.0</v>
      </c>
      <c r="F1293" s="192">
        <v>0.0</v>
      </c>
      <c r="G1293" s="192"/>
      <c r="H1293" s="192">
        <v>0.0</v>
      </c>
      <c r="I1293" s="192">
        <v>3.7E7</v>
      </c>
      <c r="J1293" s="192">
        <v>3.7E7</v>
      </c>
    </row>
    <row r="1294">
      <c r="A1294" s="194" t="s">
        <v>3199</v>
      </c>
      <c r="B1294" s="197">
        <v>45479.0</v>
      </c>
      <c r="C1294" s="192">
        <v>1935000.0</v>
      </c>
      <c r="D1294" s="192">
        <v>1.0E7</v>
      </c>
      <c r="E1294" s="192">
        <v>9840000.0</v>
      </c>
      <c r="F1294" s="192">
        <v>1.10075E8</v>
      </c>
      <c r="G1294" s="192"/>
      <c r="H1294" s="192">
        <v>0.0</v>
      </c>
      <c r="I1294" s="192">
        <v>1.2201E8</v>
      </c>
      <c r="J1294" s="192">
        <v>1.2185E8</v>
      </c>
    </row>
    <row r="1295">
      <c r="A1295" s="194" t="s">
        <v>3199</v>
      </c>
      <c r="B1295" s="197">
        <v>45480.0</v>
      </c>
      <c r="C1295" s="192">
        <v>0.0</v>
      </c>
      <c r="D1295" s="192">
        <v>6.15375E7</v>
      </c>
      <c r="E1295" s="192">
        <v>5.8357019E7</v>
      </c>
      <c r="F1295" s="192">
        <v>6.9365E7</v>
      </c>
      <c r="G1295" s="192"/>
      <c r="H1295" s="192">
        <v>0.0</v>
      </c>
      <c r="I1295" s="192">
        <v>1.309025E8</v>
      </c>
      <c r="J1295" s="192">
        <v>1.27722019E8</v>
      </c>
    </row>
    <row r="1296">
      <c r="A1296" s="194" t="s">
        <v>3199</v>
      </c>
      <c r="B1296" s="197">
        <v>45481.0</v>
      </c>
      <c r="C1296" s="192">
        <v>3.355E7</v>
      </c>
      <c r="D1296" s="192">
        <v>0.0</v>
      </c>
      <c r="E1296" s="192">
        <v>0.0</v>
      </c>
      <c r="F1296" s="192">
        <v>6000000.0</v>
      </c>
      <c r="G1296" s="192"/>
      <c r="H1296" s="192">
        <v>0.0</v>
      </c>
      <c r="I1296" s="192">
        <v>3.955E7</v>
      </c>
      <c r="J1296" s="192">
        <v>3.955E7</v>
      </c>
    </row>
    <row r="1297">
      <c r="A1297" s="194" t="s">
        <v>3199</v>
      </c>
      <c r="B1297" s="197">
        <v>45482.0</v>
      </c>
      <c r="C1297" s="192">
        <v>740000.0</v>
      </c>
      <c r="D1297" s="192">
        <v>2.0E7</v>
      </c>
      <c r="E1297" s="192">
        <v>1.988E7</v>
      </c>
      <c r="F1297" s="192">
        <v>7.64E7</v>
      </c>
      <c r="G1297" s="192"/>
      <c r="H1297" s="192">
        <v>0.0</v>
      </c>
      <c r="I1297" s="192">
        <v>9.714E7</v>
      </c>
      <c r="J1297" s="192">
        <v>9.702E7</v>
      </c>
    </row>
    <row r="1298">
      <c r="A1298" s="194" t="s">
        <v>3199</v>
      </c>
      <c r="B1298" s="197">
        <v>45483.0</v>
      </c>
      <c r="C1298" s="192">
        <v>1.6E7</v>
      </c>
      <c r="D1298" s="192">
        <v>2.404E7</v>
      </c>
      <c r="E1298" s="192">
        <v>2.387576E7</v>
      </c>
      <c r="F1298" s="192">
        <v>1.414E8</v>
      </c>
      <c r="G1298" s="192"/>
      <c r="H1298" s="192">
        <v>0.0</v>
      </c>
      <c r="I1298" s="192">
        <v>1.8144E8</v>
      </c>
      <c r="J1298" s="192">
        <v>1.8127576E8</v>
      </c>
    </row>
    <row r="1299">
      <c r="A1299" s="194" t="s">
        <v>3199</v>
      </c>
      <c r="B1299" s="197">
        <v>45484.0</v>
      </c>
      <c r="C1299" s="192">
        <v>1.0E7</v>
      </c>
      <c r="D1299" s="192">
        <v>0.0</v>
      </c>
      <c r="E1299" s="192">
        <v>0.0</v>
      </c>
      <c r="F1299" s="192">
        <v>2.58875E7</v>
      </c>
      <c r="G1299" s="192"/>
      <c r="H1299" s="192">
        <v>0.0</v>
      </c>
      <c r="I1299" s="192">
        <v>9.83275E7</v>
      </c>
      <c r="J1299" s="192">
        <v>9.83275E7</v>
      </c>
    </row>
    <row r="1300">
      <c r="A1300" s="194" t="s">
        <v>3199</v>
      </c>
      <c r="B1300" s="197">
        <v>45485.0</v>
      </c>
      <c r="C1300" s="192">
        <v>6.0E7</v>
      </c>
      <c r="D1300" s="192">
        <v>6596000.0</v>
      </c>
      <c r="E1300" s="192">
        <v>6474874.0</v>
      </c>
      <c r="F1300" s="192">
        <v>7675000.0</v>
      </c>
      <c r="G1300" s="192"/>
      <c r="H1300" s="192">
        <v>0.0</v>
      </c>
      <c r="I1300" s="192">
        <v>7.4271E7</v>
      </c>
      <c r="J1300" s="192">
        <v>7.4149874E7</v>
      </c>
    </row>
    <row r="1301">
      <c r="A1301" s="194" t="s">
        <v>3199</v>
      </c>
      <c r="B1301" s="197">
        <v>45486.0</v>
      </c>
      <c r="C1301" s="192">
        <v>5500000.0</v>
      </c>
      <c r="D1301" s="192">
        <v>0.0</v>
      </c>
      <c r="E1301" s="192">
        <v>0.0</v>
      </c>
      <c r="F1301" s="192">
        <v>1.32022E8</v>
      </c>
      <c r="G1301" s="192"/>
      <c r="H1301" s="192">
        <v>0.0</v>
      </c>
      <c r="I1301" s="192">
        <v>1.37522E8</v>
      </c>
      <c r="J1301" s="192">
        <v>1.37522E8</v>
      </c>
    </row>
    <row r="1302">
      <c r="A1302" s="194" t="s">
        <v>3199</v>
      </c>
      <c r="B1302" s="197">
        <v>45487.0</v>
      </c>
      <c r="C1302" s="192">
        <v>0.0</v>
      </c>
      <c r="D1302" s="192">
        <v>0.0</v>
      </c>
      <c r="E1302" s="192">
        <v>0.0</v>
      </c>
      <c r="F1302" s="192">
        <v>2.7E7</v>
      </c>
      <c r="G1302" s="192"/>
      <c r="H1302" s="192">
        <v>0.0</v>
      </c>
      <c r="I1302" s="192">
        <v>2.7E7</v>
      </c>
      <c r="J1302" s="192">
        <v>2.7E7</v>
      </c>
    </row>
    <row r="1303">
      <c r="A1303" s="194" t="s">
        <v>3199</v>
      </c>
      <c r="B1303" s="197">
        <v>45488.0</v>
      </c>
      <c r="C1303" s="192">
        <v>7.85E7</v>
      </c>
      <c r="D1303" s="192">
        <v>0.0</v>
      </c>
      <c r="E1303" s="192">
        <v>0.0</v>
      </c>
      <c r="F1303" s="192">
        <v>4308500.0</v>
      </c>
      <c r="G1303" s="192"/>
      <c r="H1303" s="192">
        <v>0.0</v>
      </c>
      <c r="I1303" s="192">
        <v>8.28085E7</v>
      </c>
      <c r="J1303" s="192">
        <v>8.28085E7</v>
      </c>
    </row>
    <row r="1304">
      <c r="A1304" s="194" t="s">
        <v>3199</v>
      </c>
      <c r="B1304" s="197">
        <v>45489.0</v>
      </c>
      <c r="C1304" s="192">
        <v>1.5642E8</v>
      </c>
      <c r="D1304" s="192">
        <v>2000000.0</v>
      </c>
      <c r="E1304" s="192">
        <v>1968000.0</v>
      </c>
      <c r="F1304" s="192">
        <v>0.0</v>
      </c>
      <c r="G1304" s="192"/>
      <c r="H1304" s="192">
        <v>0.0</v>
      </c>
      <c r="I1304" s="192">
        <v>1.5842E8</v>
      </c>
      <c r="J1304" s="192">
        <v>1.58388E8</v>
      </c>
    </row>
    <row r="1305">
      <c r="A1305" s="194" t="s">
        <v>3199</v>
      </c>
      <c r="B1305" s="197">
        <v>45490.0</v>
      </c>
      <c r="C1305" s="192">
        <v>7200000.0</v>
      </c>
      <c r="D1305" s="192">
        <v>0.0</v>
      </c>
      <c r="E1305" s="192">
        <v>0.0</v>
      </c>
      <c r="F1305" s="192">
        <v>7.985E7</v>
      </c>
      <c r="G1305" s="192"/>
      <c r="H1305" s="192">
        <v>0.0</v>
      </c>
      <c r="I1305" s="192">
        <v>8.705E7</v>
      </c>
      <c r="J1305" s="192">
        <v>8.705E7</v>
      </c>
    </row>
    <row r="1306">
      <c r="A1306" s="194" t="s">
        <v>3199</v>
      </c>
      <c r="B1306" s="197">
        <v>45491.0</v>
      </c>
      <c r="C1306" s="192">
        <v>0.0</v>
      </c>
      <c r="D1306" s="192">
        <v>2596000.0</v>
      </c>
      <c r="E1306" s="192">
        <v>2554464.0</v>
      </c>
      <c r="F1306" s="192">
        <v>8000000.0</v>
      </c>
      <c r="G1306" s="192"/>
      <c r="H1306" s="192">
        <v>0.0</v>
      </c>
      <c r="I1306" s="192">
        <v>1.0596E7</v>
      </c>
      <c r="J1306" s="192">
        <v>1.0554464E7</v>
      </c>
    </row>
    <row r="1307">
      <c r="A1307" s="194" t="s">
        <v>3199</v>
      </c>
      <c r="B1307" s="197">
        <v>45492.0</v>
      </c>
      <c r="C1307" s="192">
        <v>0.0</v>
      </c>
      <c r="D1307" s="192">
        <v>0.0</v>
      </c>
      <c r="E1307" s="192">
        <v>0.0</v>
      </c>
      <c r="F1307" s="192">
        <v>2.41E7</v>
      </c>
      <c r="G1307" s="192"/>
      <c r="H1307" s="192">
        <v>0.0</v>
      </c>
      <c r="I1307" s="192">
        <v>2.41E7</v>
      </c>
      <c r="J1307" s="192">
        <v>2.41E7</v>
      </c>
    </row>
    <row r="1308">
      <c r="A1308" s="194" t="s">
        <v>3199</v>
      </c>
      <c r="B1308" s="197">
        <v>45493.0</v>
      </c>
      <c r="C1308" s="192">
        <v>1.1E7</v>
      </c>
      <c r="D1308" s="192">
        <v>0.0</v>
      </c>
      <c r="E1308" s="192">
        <v>0.0</v>
      </c>
      <c r="F1308" s="192">
        <v>8860000.0</v>
      </c>
      <c r="G1308" s="192"/>
      <c r="H1308" s="192">
        <v>0.0</v>
      </c>
      <c r="I1308" s="192">
        <v>1.986E7</v>
      </c>
      <c r="J1308" s="192">
        <v>1.986E7</v>
      </c>
    </row>
    <row r="1309">
      <c r="A1309" s="194" t="s">
        <v>3199</v>
      </c>
      <c r="B1309" s="197">
        <v>45494.0</v>
      </c>
      <c r="C1309" s="192">
        <v>7.3793E7</v>
      </c>
      <c r="D1309" s="192">
        <v>2000000.0</v>
      </c>
      <c r="E1309" s="192">
        <v>1988000.0</v>
      </c>
      <c r="F1309" s="192">
        <v>0.0</v>
      </c>
      <c r="G1309" s="196"/>
      <c r="H1309" s="192">
        <v>0.0</v>
      </c>
      <c r="I1309" s="192">
        <v>7.5793E7</v>
      </c>
      <c r="J1309" s="192">
        <v>7.5781E7</v>
      </c>
    </row>
    <row r="1310">
      <c r="A1310" s="194" t="s">
        <v>3199</v>
      </c>
      <c r="B1310" s="197">
        <v>45495.0</v>
      </c>
      <c r="C1310" s="192">
        <v>1.0E7</v>
      </c>
      <c r="D1310" s="192">
        <v>0.0</v>
      </c>
      <c r="E1310" s="192">
        <v>0.0</v>
      </c>
      <c r="F1310" s="192">
        <v>3.5E7</v>
      </c>
      <c r="G1310" s="196"/>
      <c r="H1310" s="192">
        <v>0.0</v>
      </c>
      <c r="I1310" s="192">
        <v>4.5E7</v>
      </c>
      <c r="J1310" s="192">
        <v>4.5E7</v>
      </c>
    </row>
    <row r="1311">
      <c r="A1311" s="194" t="s">
        <v>3199</v>
      </c>
      <c r="B1311" s="197">
        <v>45496.0</v>
      </c>
      <c r="C1311" s="192">
        <v>7.55E7</v>
      </c>
      <c r="D1311" s="192">
        <v>0.0</v>
      </c>
      <c r="E1311" s="192">
        <v>0.0</v>
      </c>
      <c r="F1311" s="192">
        <v>7.8095E7</v>
      </c>
      <c r="G1311" s="196"/>
      <c r="H1311" s="192">
        <v>0.0</v>
      </c>
      <c r="I1311" s="192">
        <v>1.53595E8</v>
      </c>
      <c r="J1311" s="192">
        <v>1.53595E8</v>
      </c>
    </row>
    <row r="1312">
      <c r="A1312" s="194" t="s">
        <v>3199</v>
      </c>
      <c r="B1312" s="197">
        <v>45497.0</v>
      </c>
      <c r="C1312" s="192">
        <v>1.82429751E8</v>
      </c>
      <c r="D1312" s="192">
        <v>0.0</v>
      </c>
      <c r="E1312" s="192">
        <v>0.0</v>
      </c>
      <c r="F1312" s="192">
        <v>2.416E7</v>
      </c>
      <c r="G1312" s="196"/>
      <c r="H1312" s="192">
        <v>0.0</v>
      </c>
      <c r="I1312" s="192">
        <v>2.41239751E8</v>
      </c>
      <c r="J1312" s="192">
        <v>2.41239751E8</v>
      </c>
    </row>
    <row r="1313">
      <c r="A1313" s="194" t="s">
        <v>3199</v>
      </c>
      <c r="B1313" s="197">
        <v>45498.0</v>
      </c>
      <c r="C1313" s="192">
        <v>0.0</v>
      </c>
      <c r="D1313" s="192">
        <v>0.0</v>
      </c>
      <c r="E1313" s="192">
        <v>0.0</v>
      </c>
      <c r="F1313" s="192">
        <v>5000000.0</v>
      </c>
      <c r="G1313" s="196"/>
      <c r="H1313" s="192">
        <v>0.0</v>
      </c>
      <c r="I1313" s="192">
        <v>5000000.0</v>
      </c>
      <c r="J1313" s="192">
        <v>5000000.0</v>
      </c>
    </row>
    <row r="1314">
      <c r="A1314" s="194" t="s">
        <v>3199</v>
      </c>
      <c r="B1314" s="197">
        <v>45499.0</v>
      </c>
      <c r="C1314" s="192">
        <v>5.0E7</v>
      </c>
      <c r="D1314" s="192">
        <v>2000000.0</v>
      </c>
      <c r="E1314" s="192">
        <v>1968000.0</v>
      </c>
      <c r="F1314" s="192">
        <v>6.0E7</v>
      </c>
      <c r="G1314" s="196"/>
      <c r="H1314" s="192">
        <v>0.0</v>
      </c>
      <c r="I1314" s="192">
        <v>1.12E8</v>
      </c>
      <c r="J1314" s="192">
        <v>1.11968E8</v>
      </c>
    </row>
    <row r="1315">
      <c r="A1315" s="194" t="s">
        <v>3199</v>
      </c>
      <c r="B1315" s="197">
        <v>45500.0</v>
      </c>
      <c r="C1315" s="192">
        <v>1.61957E8</v>
      </c>
      <c r="D1315" s="192">
        <v>2.0E7</v>
      </c>
      <c r="E1315" s="192">
        <v>1.968E7</v>
      </c>
      <c r="F1315" s="192">
        <v>7.52E7</v>
      </c>
      <c r="G1315" s="196"/>
      <c r="H1315" s="192">
        <v>0.0</v>
      </c>
      <c r="I1315" s="192">
        <v>2.57157E8</v>
      </c>
      <c r="J1315" s="192">
        <v>2.56837E8</v>
      </c>
    </row>
    <row r="1316">
      <c r="A1316" s="194" t="s">
        <v>3199</v>
      </c>
      <c r="B1316" s="197">
        <v>45501.0</v>
      </c>
      <c r="C1316" s="192">
        <v>4.275E7</v>
      </c>
      <c r="D1316" s="192">
        <v>9.6623E7</v>
      </c>
      <c r="E1316" s="192">
        <v>9.4539E7</v>
      </c>
      <c r="F1316" s="192">
        <v>6.8825E7</v>
      </c>
      <c r="G1316" s="196"/>
      <c r="H1316" s="192">
        <v>0.0</v>
      </c>
      <c r="I1316" s="192">
        <v>2.08198E8</v>
      </c>
      <c r="J1316" s="192">
        <v>2.06114E8</v>
      </c>
    </row>
    <row r="1317">
      <c r="A1317" s="194" t="s">
        <v>3199</v>
      </c>
      <c r="B1317" s="197">
        <v>45502.0</v>
      </c>
      <c r="C1317" s="192">
        <v>0.0</v>
      </c>
      <c r="D1317" s="192">
        <v>0.0</v>
      </c>
      <c r="E1317" s="192">
        <v>0.0</v>
      </c>
      <c r="F1317" s="192">
        <v>1.15383751E8</v>
      </c>
      <c r="G1317" s="196"/>
      <c r="H1317" s="192">
        <v>0.0</v>
      </c>
      <c r="I1317" s="192">
        <v>1.15383751E8</v>
      </c>
      <c r="J1317" s="192">
        <v>1.15383751E8</v>
      </c>
    </row>
    <row r="1318">
      <c r="A1318" s="194" t="s">
        <v>3199</v>
      </c>
      <c r="B1318" s="197">
        <v>45503.0</v>
      </c>
      <c r="C1318" s="192">
        <v>2.7233E7</v>
      </c>
      <c r="D1318" s="192">
        <v>3.0E8</v>
      </c>
      <c r="E1318" s="192">
        <v>2.91435E8</v>
      </c>
      <c r="F1318" s="192">
        <v>7.0E7</v>
      </c>
      <c r="G1318" s="196"/>
      <c r="H1318" s="192">
        <v>0.0</v>
      </c>
      <c r="I1318" s="192">
        <v>4.57233E8</v>
      </c>
      <c r="J1318" s="192">
        <v>4.48668E8</v>
      </c>
    </row>
    <row r="1319">
      <c r="A1319" s="194" t="s">
        <v>3199</v>
      </c>
      <c r="B1319" s="197">
        <v>45504.0</v>
      </c>
      <c r="C1319" s="192">
        <v>1.03E7</v>
      </c>
      <c r="D1319" s="192">
        <v>8200000.0</v>
      </c>
      <c r="E1319" s="192">
        <v>8049000.0</v>
      </c>
      <c r="F1319" s="192">
        <v>3.5E7</v>
      </c>
      <c r="G1319" s="196"/>
      <c r="H1319" s="192">
        <v>0.0</v>
      </c>
      <c r="I1319" s="192">
        <v>5.35E7</v>
      </c>
      <c r="J1319" s="192">
        <v>5.3349E7</v>
      </c>
    </row>
    <row r="1320">
      <c r="A1320" s="194" t="s">
        <v>92</v>
      </c>
      <c r="B1320" s="197">
        <v>45505.0</v>
      </c>
      <c r="C1320" s="192">
        <v>7551250.0</v>
      </c>
      <c r="D1320" s="192">
        <v>3.0E7</v>
      </c>
      <c r="E1320" s="192">
        <v>2.952E7</v>
      </c>
      <c r="F1320" s="192">
        <v>2250000.0</v>
      </c>
      <c r="G1320" s="192"/>
      <c r="H1320" s="192">
        <v>0.0</v>
      </c>
      <c r="I1320" s="192">
        <v>3.980125E7</v>
      </c>
      <c r="J1320" s="192">
        <v>3.932125E7</v>
      </c>
    </row>
    <row r="1321">
      <c r="A1321" s="194" t="s">
        <v>92</v>
      </c>
      <c r="B1321" s="197">
        <v>45506.0</v>
      </c>
      <c r="C1321" s="192">
        <v>6.6278751E7</v>
      </c>
      <c r="D1321" s="192">
        <v>0.0</v>
      </c>
      <c r="E1321" s="192">
        <v>0.0</v>
      </c>
      <c r="F1321" s="192">
        <v>7.275E7</v>
      </c>
      <c r="G1321" s="192"/>
      <c r="H1321" s="192">
        <v>0.0</v>
      </c>
      <c r="I1321" s="192">
        <v>1.39028751E8</v>
      </c>
      <c r="J1321" s="192">
        <v>1.39028751E8</v>
      </c>
    </row>
    <row r="1322">
      <c r="A1322" s="194" t="s">
        <v>92</v>
      </c>
      <c r="B1322" s="197">
        <v>45507.0</v>
      </c>
      <c r="C1322" s="192">
        <v>1.0E7</v>
      </c>
      <c r="D1322" s="192">
        <v>2.95E7</v>
      </c>
      <c r="E1322" s="192">
        <v>2.9137E7</v>
      </c>
      <c r="F1322" s="192">
        <v>1.025E8</v>
      </c>
      <c r="G1322" s="192"/>
      <c r="H1322" s="192">
        <v>0.0</v>
      </c>
      <c r="I1322" s="192">
        <v>1.42E8</v>
      </c>
      <c r="J1322" s="192">
        <v>1.41637E8</v>
      </c>
    </row>
    <row r="1323">
      <c r="A1323" s="194" t="s">
        <v>92</v>
      </c>
      <c r="B1323" s="197">
        <v>45508.0</v>
      </c>
      <c r="C1323" s="192">
        <v>4080000.0</v>
      </c>
      <c r="D1323" s="192">
        <v>9894000.0</v>
      </c>
      <c r="E1323" s="192">
        <v>9841296.0</v>
      </c>
      <c r="F1323" s="192">
        <v>1000000.0</v>
      </c>
      <c r="G1323" s="192"/>
      <c r="H1323" s="192">
        <v>0.0</v>
      </c>
      <c r="I1323" s="192">
        <v>1.4974E7</v>
      </c>
      <c r="J1323" s="192">
        <v>1.4921296E7</v>
      </c>
    </row>
    <row r="1324">
      <c r="A1324" s="194" t="s">
        <v>92</v>
      </c>
      <c r="B1324" s="197">
        <v>45509.0</v>
      </c>
      <c r="C1324" s="192">
        <v>4.6E7</v>
      </c>
      <c r="D1324" s="192">
        <v>3.708E7</v>
      </c>
      <c r="E1324" s="192">
        <v>3.683772E7</v>
      </c>
      <c r="F1324" s="192">
        <v>2800000.0</v>
      </c>
      <c r="G1324" s="192"/>
      <c r="H1324" s="192">
        <v>0.0</v>
      </c>
      <c r="I1324" s="192">
        <v>9.54E7</v>
      </c>
      <c r="J1324" s="192">
        <v>9.515772E7</v>
      </c>
    </row>
    <row r="1325">
      <c r="A1325" s="194" t="s">
        <v>92</v>
      </c>
      <c r="B1325" s="197">
        <v>45510.0</v>
      </c>
      <c r="C1325" s="192">
        <v>0.0</v>
      </c>
      <c r="D1325" s="192">
        <v>0.0</v>
      </c>
      <c r="E1325" s="192">
        <v>0.0</v>
      </c>
      <c r="F1325" s="192">
        <v>0.0</v>
      </c>
      <c r="G1325" s="192"/>
      <c r="H1325" s="192">
        <v>0.0</v>
      </c>
      <c r="I1325" s="192">
        <v>0.0</v>
      </c>
      <c r="J1325" s="192">
        <v>0.0</v>
      </c>
    </row>
    <row r="1326">
      <c r="A1326" s="194" t="s">
        <v>92</v>
      </c>
      <c r="B1326" s="197">
        <v>45511.0</v>
      </c>
      <c r="C1326" s="192">
        <v>0.0</v>
      </c>
      <c r="D1326" s="192">
        <v>0.0</v>
      </c>
      <c r="E1326" s="192">
        <v>0.0</v>
      </c>
      <c r="F1326" s="192">
        <v>0.0</v>
      </c>
      <c r="G1326" s="192"/>
      <c r="H1326" s="192">
        <v>0.0</v>
      </c>
      <c r="I1326" s="192">
        <v>0.0</v>
      </c>
      <c r="J1326" s="192">
        <v>0.0</v>
      </c>
    </row>
    <row r="1327">
      <c r="A1327" s="194" t="s">
        <v>92</v>
      </c>
      <c r="B1327" s="197">
        <v>45512.0</v>
      </c>
      <c r="C1327" s="192">
        <v>5.5E7</v>
      </c>
      <c r="D1327" s="192">
        <v>0.0</v>
      </c>
      <c r="E1327" s="192">
        <v>0.0</v>
      </c>
      <c r="F1327" s="192">
        <v>5.4935E7</v>
      </c>
      <c r="G1327" s="192"/>
      <c r="H1327" s="192">
        <v>0.0</v>
      </c>
      <c r="I1327" s="192">
        <v>1.23735E8</v>
      </c>
      <c r="J1327" s="192">
        <v>1.23735E8</v>
      </c>
    </row>
    <row r="1328">
      <c r="A1328" s="194" t="s">
        <v>92</v>
      </c>
      <c r="B1328" s="197">
        <v>45513.0</v>
      </c>
      <c r="C1328" s="192">
        <v>0.0</v>
      </c>
      <c r="D1328" s="192">
        <v>0.0</v>
      </c>
      <c r="E1328" s="192">
        <v>0.0</v>
      </c>
      <c r="F1328" s="192">
        <v>4.0E7</v>
      </c>
      <c r="G1328" s="192"/>
      <c r="H1328" s="192">
        <v>0.0</v>
      </c>
      <c r="I1328" s="192">
        <v>4.0E7</v>
      </c>
      <c r="J1328" s="192">
        <v>4.0E7</v>
      </c>
    </row>
    <row r="1329">
      <c r="A1329" s="194" t="s">
        <v>92</v>
      </c>
      <c r="B1329" s="197">
        <v>45514.0</v>
      </c>
      <c r="C1329" s="192">
        <v>4.33E7</v>
      </c>
      <c r="D1329" s="192">
        <v>4.9E7</v>
      </c>
      <c r="E1329" s="192">
        <v>4.8216E7</v>
      </c>
      <c r="F1329" s="192">
        <v>4441000.0</v>
      </c>
      <c r="G1329" s="192"/>
      <c r="H1329" s="192">
        <v>0.0</v>
      </c>
      <c r="I1329" s="192">
        <v>1.49871E8</v>
      </c>
      <c r="J1329" s="192">
        <v>1.49087E8</v>
      </c>
    </row>
    <row r="1330">
      <c r="A1330" s="194" t="s">
        <v>92</v>
      </c>
      <c r="B1330" s="197">
        <v>45515.0</v>
      </c>
      <c r="C1330" s="192">
        <v>0.0</v>
      </c>
      <c r="D1330" s="192">
        <v>0.0</v>
      </c>
      <c r="E1330" s="192">
        <v>0.0</v>
      </c>
      <c r="F1330" s="192">
        <v>1.833E7</v>
      </c>
      <c r="G1330" s="192"/>
      <c r="H1330" s="192">
        <v>0.0</v>
      </c>
      <c r="I1330" s="192">
        <v>1.833E7</v>
      </c>
      <c r="J1330" s="192">
        <v>1.833E7</v>
      </c>
    </row>
    <row r="1331">
      <c r="A1331" s="194" t="s">
        <v>92</v>
      </c>
      <c r="B1331" s="197">
        <v>45516.0</v>
      </c>
      <c r="C1331" s="192">
        <v>6.7919E7</v>
      </c>
      <c r="D1331" s="192">
        <v>1.512E7</v>
      </c>
      <c r="E1331" s="192">
        <v>1.487808E7</v>
      </c>
      <c r="F1331" s="192">
        <v>1.0E7</v>
      </c>
      <c r="G1331" s="192"/>
      <c r="H1331" s="192">
        <v>0.0</v>
      </c>
      <c r="I1331" s="192">
        <v>1.34409E8</v>
      </c>
      <c r="J1331" s="192">
        <v>1.3416708E8</v>
      </c>
    </row>
    <row r="1332">
      <c r="A1332" s="194" t="s">
        <v>92</v>
      </c>
      <c r="B1332" s="197">
        <v>45517.0</v>
      </c>
      <c r="C1332" s="192">
        <v>0.0</v>
      </c>
      <c r="D1332" s="192">
        <v>1.39E8</v>
      </c>
      <c r="E1332" s="192">
        <v>1.35426E8</v>
      </c>
      <c r="F1332" s="192">
        <v>7.051E7</v>
      </c>
      <c r="G1332" s="192"/>
      <c r="H1332" s="192">
        <v>0.0</v>
      </c>
      <c r="I1332" s="192">
        <v>2.0951E8</v>
      </c>
      <c r="J1332" s="192">
        <v>2.05936E8</v>
      </c>
    </row>
    <row r="1333">
      <c r="A1333" s="194" t="s">
        <v>92</v>
      </c>
      <c r="B1333" s="197">
        <v>45518.0</v>
      </c>
      <c r="C1333" s="192">
        <v>0.0</v>
      </c>
      <c r="D1333" s="192">
        <v>0.0</v>
      </c>
      <c r="E1333" s="192">
        <v>0.0</v>
      </c>
      <c r="F1333" s="192">
        <v>7.46425E7</v>
      </c>
      <c r="G1333" s="192"/>
      <c r="H1333" s="192">
        <v>0.0</v>
      </c>
      <c r="I1333" s="192">
        <v>7.46425E7</v>
      </c>
      <c r="J1333" s="192">
        <v>7.46425E7</v>
      </c>
    </row>
    <row r="1334">
      <c r="A1334" s="194" t="s">
        <v>92</v>
      </c>
      <c r="B1334" s="197">
        <v>45519.0</v>
      </c>
      <c r="C1334" s="192">
        <v>1800000.0</v>
      </c>
      <c r="D1334" s="192">
        <v>4.0025E7</v>
      </c>
      <c r="E1334" s="192">
        <v>3.93846E7</v>
      </c>
      <c r="F1334" s="192">
        <v>0.0</v>
      </c>
      <c r="G1334" s="192"/>
      <c r="H1334" s="192">
        <v>0.0</v>
      </c>
      <c r="I1334" s="192">
        <v>7.7105E7</v>
      </c>
      <c r="J1334" s="192">
        <v>7.64646E7</v>
      </c>
    </row>
    <row r="1335">
      <c r="A1335" s="194" t="s">
        <v>92</v>
      </c>
      <c r="B1335" s="197">
        <v>45520.0</v>
      </c>
      <c r="C1335" s="192">
        <v>0.0</v>
      </c>
      <c r="D1335" s="192">
        <v>3.0E7</v>
      </c>
      <c r="E1335" s="192">
        <v>2.952E7</v>
      </c>
      <c r="F1335" s="192">
        <v>4.525E7</v>
      </c>
      <c r="G1335" s="192"/>
      <c r="H1335" s="192">
        <v>0.0</v>
      </c>
      <c r="I1335" s="192">
        <v>7.525E7</v>
      </c>
      <c r="J1335" s="192">
        <v>7.477E7</v>
      </c>
    </row>
    <row r="1336">
      <c r="A1336" s="194" t="s">
        <v>92</v>
      </c>
      <c r="B1336" s="197">
        <v>45521.0</v>
      </c>
      <c r="C1336" s="192">
        <v>2750000.0</v>
      </c>
      <c r="D1336" s="192">
        <v>1.806E7</v>
      </c>
      <c r="E1336" s="192">
        <v>1.774E7</v>
      </c>
      <c r="F1336" s="192">
        <v>1.00562E8</v>
      </c>
      <c r="G1336" s="192"/>
      <c r="H1336" s="192">
        <v>0.0</v>
      </c>
      <c r="I1336" s="192">
        <v>1.21372E8</v>
      </c>
      <c r="J1336" s="192">
        <v>1.21052E8</v>
      </c>
    </row>
    <row r="1337">
      <c r="A1337" s="194" t="s">
        <v>92</v>
      </c>
      <c r="B1337" s="197">
        <v>45522.0</v>
      </c>
      <c r="C1337" s="192">
        <v>2.04E7</v>
      </c>
      <c r="D1337" s="192">
        <v>0.0</v>
      </c>
      <c r="E1337" s="192">
        <v>0.0</v>
      </c>
      <c r="F1337" s="192">
        <v>0.0</v>
      </c>
      <c r="G1337" s="192"/>
      <c r="H1337" s="192">
        <v>0.0</v>
      </c>
      <c r="I1337" s="192">
        <v>2.04E7</v>
      </c>
      <c r="J1337" s="192">
        <v>2.04E7</v>
      </c>
    </row>
    <row r="1338">
      <c r="A1338" s="194" t="s">
        <v>92</v>
      </c>
      <c r="B1338" s="197">
        <v>45523.0</v>
      </c>
      <c r="C1338" s="192">
        <v>2.12728E7</v>
      </c>
      <c r="D1338" s="192">
        <v>0.0</v>
      </c>
      <c r="E1338" s="192">
        <v>0.0</v>
      </c>
      <c r="F1338" s="192">
        <v>0.0</v>
      </c>
      <c r="G1338" s="192"/>
      <c r="H1338" s="192">
        <v>0.0</v>
      </c>
      <c r="I1338" s="192">
        <v>2.12728E7</v>
      </c>
      <c r="J1338" s="192">
        <v>2.12728E7</v>
      </c>
    </row>
    <row r="1339">
      <c r="A1339" s="194" t="s">
        <v>92</v>
      </c>
      <c r="B1339" s="197">
        <v>45524.0</v>
      </c>
      <c r="C1339" s="192">
        <v>3.0E7</v>
      </c>
      <c r="D1339" s="192">
        <v>1.01216E8</v>
      </c>
      <c r="E1339" s="192">
        <v>9.9459E7</v>
      </c>
      <c r="F1339" s="192">
        <v>0.0</v>
      </c>
      <c r="G1339" s="192"/>
      <c r="H1339" s="192">
        <v>0.0</v>
      </c>
      <c r="I1339" s="192">
        <v>1.31216E8</v>
      </c>
      <c r="J1339" s="192">
        <v>1.29459E8</v>
      </c>
    </row>
    <row r="1340">
      <c r="A1340" s="194" t="s">
        <v>92</v>
      </c>
      <c r="B1340" s="197">
        <v>45525.0</v>
      </c>
      <c r="C1340" s="192">
        <v>0.0</v>
      </c>
      <c r="D1340" s="192">
        <v>0.0</v>
      </c>
      <c r="E1340" s="192">
        <v>0.0</v>
      </c>
      <c r="F1340" s="192">
        <v>6375000.0</v>
      </c>
      <c r="G1340" s="192"/>
      <c r="H1340" s="192">
        <v>0.0</v>
      </c>
      <c r="I1340" s="192">
        <v>1.6375E7</v>
      </c>
      <c r="J1340" s="192">
        <v>1.6375E7</v>
      </c>
    </row>
    <row r="1341">
      <c r="A1341" s="194" t="s">
        <v>92</v>
      </c>
      <c r="B1341" s="197">
        <v>45526.0</v>
      </c>
      <c r="C1341" s="192">
        <v>7.1825E7</v>
      </c>
      <c r="D1341" s="192">
        <v>0.0</v>
      </c>
      <c r="E1341" s="192">
        <v>0.0</v>
      </c>
      <c r="F1341" s="192">
        <v>0.0</v>
      </c>
      <c r="G1341" s="192"/>
      <c r="H1341" s="192">
        <v>0.0</v>
      </c>
      <c r="I1341" s="192">
        <v>7.1825E7</v>
      </c>
      <c r="J1341" s="192">
        <v>7.1825E7</v>
      </c>
    </row>
    <row r="1342">
      <c r="A1342" s="194" t="s">
        <v>92</v>
      </c>
      <c r="B1342" s="197">
        <v>45527.0</v>
      </c>
      <c r="C1342" s="192">
        <v>1.41E7</v>
      </c>
      <c r="D1342" s="192">
        <v>8000000.0</v>
      </c>
      <c r="E1342" s="192">
        <v>7872000.0</v>
      </c>
      <c r="F1342" s="192">
        <v>3.0E7</v>
      </c>
      <c r="G1342" s="192"/>
      <c r="H1342" s="192">
        <v>0.0</v>
      </c>
      <c r="I1342" s="192">
        <v>5.21E7</v>
      </c>
      <c r="J1342" s="192">
        <v>5.1972E7</v>
      </c>
    </row>
    <row r="1343">
      <c r="A1343" s="194" t="s">
        <v>92</v>
      </c>
      <c r="B1343" s="197">
        <v>45528.0</v>
      </c>
      <c r="C1343" s="192">
        <v>1.54625E7</v>
      </c>
      <c r="D1343" s="192">
        <v>2.7415E7</v>
      </c>
      <c r="E1343" s="192">
        <v>2.697636E7</v>
      </c>
      <c r="F1343" s="192">
        <v>0.0</v>
      </c>
      <c r="G1343" s="192"/>
      <c r="H1343" s="192">
        <v>0.0</v>
      </c>
      <c r="I1343" s="192">
        <v>4.28775E7</v>
      </c>
      <c r="J1343" s="192">
        <v>4.243886E7</v>
      </c>
    </row>
    <row r="1344">
      <c r="A1344" s="194" t="s">
        <v>92</v>
      </c>
      <c r="B1344" s="197">
        <v>45529.0</v>
      </c>
      <c r="C1344" s="192">
        <v>0.0</v>
      </c>
      <c r="D1344" s="192">
        <v>7615000.0</v>
      </c>
      <c r="E1344" s="192">
        <v>7594000.0</v>
      </c>
      <c r="F1344" s="192">
        <v>8675000.0</v>
      </c>
      <c r="G1344" s="192"/>
      <c r="H1344" s="192">
        <v>0.0</v>
      </c>
      <c r="I1344" s="192">
        <v>1.629E7</v>
      </c>
      <c r="J1344" s="192">
        <v>1.6269E7</v>
      </c>
    </row>
    <row r="1345">
      <c r="A1345" s="194" t="s">
        <v>92</v>
      </c>
      <c r="B1345" s="197">
        <v>45530.0</v>
      </c>
      <c r="C1345" s="192">
        <v>2.9E7</v>
      </c>
      <c r="D1345" s="192">
        <v>0.0</v>
      </c>
      <c r="E1345" s="192">
        <v>0.0</v>
      </c>
      <c r="F1345" s="192">
        <v>0.0</v>
      </c>
      <c r="G1345" s="192"/>
      <c r="H1345" s="192">
        <v>0.0</v>
      </c>
      <c r="I1345" s="192">
        <v>2.9E7</v>
      </c>
      <c r="J1345" s="192">
        <v>2.9E7</v>
      </c>
    </row>
    <row r="1346">
      <c r="A1346" s="194" t="s">
        <v>92</v>
      </c>
      <c r="B1346" s="197">
        <v>45531.0</v>
      </c>
      <c r="C1346" s="192">
        <v>5000000.0</v>
      </c>
      <c r="D1346" s="192">
        <v>0.0</v>
      </c>
      <c r="E1346" s="192">
        <v>0.0</v>
      </c>
      <c r="F1346" s="192">
        <v>2.7E7</v>
      </c>
      <c r="G1346" s="192"/>
      <c r="H1346" s="192">
        <v>0.0</v>
      </c>
      <c r="I1346" s="192">
        <v>3.2E7</v>
      </c>
      <c r="J1346" s="192">
        <v>3.2E7</v>
      </c>
    </row>
    <row r="1347">
      <c r="A1347" s="194" t="s">
        <v>92</v>
      </c>
      <c r="B1347" s="197">
        <v>45532.0</v>
      </c>
      <c r="C1347" s="192">
        <v>0.0</v>
      </c>
      <c r="D1347" s="192">
        <v>0.0</v>
      </c>
      <c r="E1347" s="192">
        <v>0.0</v>
      </c>
      <c r="F1347" s="192">
        <v>0.0</v>
      </c>
      <c r="G1347" s="192"/>
      <c r="H1347" s="192">
        <v>0.0</v>
      </c>
      <c r="I1347" s="192">
        <v>0.0</v>
      </c>
      <c r="J1347" s="192">
        <v>0.0</v>
      </c>
    </row>
    <row r="1348">
      <c r="A1348" s="194" t="s">
        <v>92</v>
      </c>
      <c r="B1348" s="197">
        <v>45533.0</v>
      </c>
      <c r="C1348" s="192">
        <v>0.0</v>
      </c>
      <c r="D1348" s="192">
        <v>0.0</v>
      </c>
      <c r="E1348" s="192">
        <v>0.0</v>
      </c>
      <c r="F1348" s="192">
        <v>5.0E7</v>
      </c>
      <c r="G1348" s="192"/>
      <c r="H1348" s="192">
        <v>0.0</v>
      </c>
      <c r="I1348" s="192">
        <v>5.0E7</v>
      </c>
      <c r="J1348" s="192">
        <v>5.0E7</v>
      </c>
    </row>
    <row r="1349">
      <c r="A1349" s="194" t="s">
        <v>92</v>
      </c>
      <c r="B1349" s="197">
        <v>45534.0</v>
      </c>
      <c r="C1349" s="192">
        <v>8460000.0</v>
      </c>
      <c r="D1349" s="192">
        <v>8850000.0</v>
      </c>
      <c r="E1349" s="192">
        <v>0.0</v>
      </c>
      <c r="F1349" s="192">
        <v>7.5E7</v>
      </c>
      <c r="G1349" s="192"/>
      <c r="H1349" s="192">
        <v>0.0</v>
      </c>
      <c r="I1349" s="192">
        <v>9.231E7</v>
      </c>
      <c r="J1349" s="192">
        <v>8.346E7</v>
      </c>
    </row>
    <row r="1350">
      <c r="A1350" s="194" t="s">
        <v>92</v>
      </c>
      <c r="B1350" s="197">
        <v>45535.0</v>
      </c>
      <c r="C1350" s="192">
        <v>0.0</v>
      </c>
      <c r="D1350" s="192">
        <v>0.0</v>
      </c>
      <c r="E1350" s="192">
        <v>0.0</v>
      </c>
      <c r="F1350" s="192">
        <v>5.961E7</v>
      </c>
      <c r="G1350" s="192"/>
      <c r="H1350" s="192">
        <v>0.0</v>
      </c>
      <c r="I1350" s="192">
        <v>5.961E7</v>
      </c>
      <c r="J1350" s="192">
        <v>5.961E7</v>
      </c>
    </row>
    <row r="1351">
      <c r="A1351" s="194" t="s">
        <v>3226</v>
      </c>
      <c r="B1351" s="197">
        <v>45536.0</v>
      </c>
      <c r="C1351" s="192">
        <v>5000000.0</v>
      </c>
      <c r="D1351" s="192">
        <v>4.9E7</v>
      </c>
      <c r="E1351" s="192">
        <v>4.8216E7</v>
      </c>
      <c r="F1351" s="192">
        <v>0.0</v>
      </c>
      <c r="G1351" s="192">
        <v>0.0</v>
      </c>
      <c r="H1351" s="192">
        <v>0.0</v>
      </c>
      <c r="I1351" s="192">
        <v>5.4E7</v>
      </c>
      <c r="J1351" s="192">
        <v>5.3216E7</v>
      </c>
    </row>
    <row r="1352">
      <c r="A1352" s="194" t="s">
        <v>3226</v>
      </c>
      <c r="B1352" s="197">
        <v>45537.0</v>
      </c>
      <c r="C1352" s="192">
        <v>0.0</v>
      </c>
      <c r="D1352" s="192">
        <v>0.0</v>
      </c>
      <c r="E1352" s="192">
        <v>0.0</v>
      </c>
      <c r="F1352" s="192">
        <v>0.0</v>
      </c>
      <c r="G1352" s="192">
        <v>0.0</v>
      </c>
      <c r="H1352" s="192">
        <v>0.0</v>
      </c>
      <c r="I1352" s="192">
        <v>0.0</v>
      </c>
      <c r="J1352" s="192">
        <v>0.0</v>
      </c>
    </row>
    <row r="1353">
      <c r="A1353" s="194" t="s">
        <v>3226</v>
      </c>
      <c r="B1353" s="197">
        <v>45538.0</v>
      </c>
      <c r="C1353" s="192">
        <v>6.63285E7</v>
      </c>
      <c r="D1353" s="192">
        <v>0.0</v>
      </c>
      <c r="E1353" s="192">
        <v>0.0</v>
      </c>
      <c r="F1353" s="192">
        <v>1.0806E8</v>
      </c>
      <c r="G1353" s="192">
        <v>0.0</v>
      </c>
      <c r="H1353" s="192">
        <v>0.0</v>
      </c>
      <c r="I1353" s="192">
        <v>1.743885E8</v>
      </c>
      <c r="J1353" s="192">
        <v>1.743885E8</v>
      </c>
    </row>
    <row r="1354">
      <c r="A1354" s="194" t="s">
        <v>3226</v>
      </c>
      <c r="B1354" s="197">
        <v>45539.0</v>
      </c>
      <c r="C1354" s="192">
        <v>0.0</v>
      </c>
      <c r="D1354" s="192">
        <v>0.0</v>
      </c>
      <c r="E1354" s="192">
        <v>0.0</v>
      </c>
      <c r="F1354" s="192">
        <v>0.0</v>
      </c>
      <c r="G1354" s="192">
        <v>0.0</v>
      </c>
      <c r="H1354" s="192">
        <v>0.0</v>
      </c>
      <c r="I1354" s="192">
        <v>0.0</v>
      </c>
      <c r="J1354" s="192">
        <v>0.0</v>
      </c>
    </row>
    <row r="1355">
      <c r="A1355" s="194" t="s">
        <v>3226</v>
      </c>
      <c r="B1355" s="197">
        <v>45540.0</v>
      </c>
      <c r="C1355" s="192">
        <v>0.0</v>
      </c>
      <c r="D1355" s="192">
        <v>6.0E7</v>
      </c>
      <c r="E1355" s="192">
        <v>5.8751E7</v>
      </c>
      <c r="F1355" s="192">
        <v>4.3695E7</v>
      </c>
      <c r="G1355" s="192">
        <v>0.0</v>
      </c>
      <c r="H1355" s="192">
        <v>0.0</v>
      </c>
      <c r="I1355" s="192">
        <v>1.03695E8</v>
      </c>
      <c r="J1355" s="192">
        <v>1.02446E8</v>
      </c>
    </row>
    <row r="1356">
      <c r="A1356" s="194" t="s">
        <v>3226</v>
      </c>
      <c r="B1356" s="197">
        <v>45541.0</v>
      </c>
      <c r="C1356" s="192">
        <v>4.0E7</v>
      </c>
      <c r="D1356" s="192">
        <v>3.67E7</v>
      </c>
      <c r="E1356" s="192">
        <v>3.61128E7</v>
      </c>
      <c r="F1356" s="192">
        <v>3.29725E7</v>
      </c>
      <c r="G1356" s="192">
        <v>0.0</v>
      </c>
      <c r="H1356" s="192">
        <v>0.0</v>
      </c>
      <c r="I1356" s="192">
        <v>1.096725E8</v>
      </c>
      <c r="J1356" s="192">
        <v>1.090853E8</v>
      </c>
    </row>
    <row r="1357">
      <c r="A1357" s="194" t="s">
        <v>3226</v>
      </c>
      <c r="B1357" s="197">
        <v>45542.0</v>
      </c>
      <c r="C1357" s="192">
        <v>5500000.0</v>
      </c>
      <c r="D1357" s="192">
        <v>5.95425E7</v>
      </c>
      <c r="E1357" s="192">
        <v>5.8470735E7</v>
      </c>
      <c r="F1357" s="192">
        <v>6.0959E7</v>
      </c>
      <c r="G1357" s="192">
        <v>0.0</v>
      </c>
      <c r="H1357" s="192">
        <v>0.0</v>
      </c>
      <c r="I1357" s="192">
        <v>1.260015E8</v>
      </c>
      <c r="J1357" s="192">
        <v>1.24929735E8</v>
      </c>
    </row>
    <row r="1358">
      <c r="A1358" s="194" t="s">
        <v>3226</v>
      </c>
      <c r="B1358" s="197">
        <v>45543.0</v>
      </c>
      <c r="C1358" s="192">
        <v>0.0</v>
      </c>
      <c r="D1358" s="192">
        <v>0.0</v>
      </c>
      <c r="E1358" s="192">
        <v>0.0</v>
      </c>
      <c r="F1358" s="192">
        <v>0.0</v>
      </c>
      <c r="G1358" s="192">
        <v>0.0</v>
      </c>
      <c r="H1358" s="192">
        <v>0.0</v>
      </c>
      <c r="I1358" s="192">
        <v>0.0</v>
      </c>
      <c r="J1358" s="192">
        <v>0.0</v>
      </c>
    </row>
    <row r="1359">
      <c r="A1359" s="194" t="s">
        <v>3226</v>
      </c>
      <c r="B1359" s="197">
        <v>45544.0</v>
      </c>
      <c r="C1359" s="192">
        <v>5300000.0</v>
      </c>
      <c r="D1359" s="192">
        <v>8.0E7</v>
      </c>
      <c r="E1359" s="192">
        <v>7.86E7</v>
      </c>
      <c r="F1359" s="192">
        <v>2.5E7</v>
      </c>
      <c r="G1359" s="192">
        <v>0.0</v>
      </c>
      <c r="H1359" s="192">
        <v>0.0</v>
      </c>
      <c r="I1359" s="192">
        <v>1.103E8</v>
      </c>
      <c r="J1359" s="192">
        <v>1.089E8</v>
      </c>
    </row>
    <row r="1360">
      <c r="A1360" s="194" t="s">
        <v>3226</v>
      </c>
      <c r="B1360" s="197">
        <v>45545.0</v>
      </c>
      <c r="C1360" s="192">
        <v>0.0</v>
      </c>
      <c r="D1360" s="192">
        <v>0.0</v>
      </c>
      <c r="E1360" s="192">
        <v>0.0</v>
      </c>
      <c r="F1360" s="192">
        <v>0.0</v>
      </c>
      <c r="G1360" s="192">
        <v>0.0</v>
      </c>
      <c r="H1360" s="192">
        <v>0.0</v>
      </c>
      <c r="I1360" s="192">
        <v>0.0</v>
      </c>
      <c r="J1360" s="192">
        <v>0.0</v>
      </c>
    </row>
    <row r="1361">
      <c r="A1361" s="194" t="s">
        <v>3226</v>
      </c>
      <c r="B1361" s="197">
        <v>45546.0</v>
      </c>
      <c r="C1361" s="192">
        <v>2.6851E7</v>
      </c>
      <c r="D1361" s="192">
        <v>0.0</v>
      </c>
      <c r="E1361" s="192">
        <v>0.0</v>
      </c>
      <c r="F1361" s="192">
        <v>0.0</v>
      </c>
      <c r="G1361" s="192">
        <v>0.0</v>
      </c>
      <c r="H1361" s="192">
        <v>0.0</v>
      </c>
      <c r="I1361" s="192">
        <v>2.6851E7</v>
      </c>
      <c r="J1361" s="192">
        <v>2.6851E7</v>
      </c>
    </row>
    <row r="1362">
      <c r="A1362" s="194" t="s">
        <v>3226</v>
      </c>
      <c r="B1362" s="197">
        <v>45547.0</v>
      </c>
      <c r="C1362" s="192">
        <v>0.0</v>
      </c>
      <c r="D1362" s="192">
        <v>0.0</v>
      </c>
      <c r="E1362" s="192">
        <v>0.0</v>
      </c>
      <c r="F1362" s="192">
        <v>2.6216E7</v>
      </c>
      <c r="G1362" s="192">
        <v>0.0</v>
      </c>
      <c r="H1362" s="192">
        <v>0.0</v>
      </c>
      <c r="I1362" s="192">
        <v>2.6216E7</v>
      </c>
      <c r="J1362" s="192">
        <v>2.6216E7</v>
      </c>
    </row>
    <row r="1363">
      <c r="A1363" s="194" t="s">
        <v>3226</v>
      </c>
      <c r="B1363" s="197">
        <v>45548.0</v>
      </c>
      <c r="C1363" s="192">
        <v>0.0</v>
      </c>
      <c r="D1363" s="192">
        <v>0.0</v>
      </c>
      <c r="E1363" s="192">
        <v>0.0</v>
      </c>
      <c r="F1363" s="192">
        <v>0.0</v>
      </c>
      <c r="G1363" s="192">
        <v>0.0</v>
      </c>
      <c r="H1363" s="192">
        <v>0.0</v>
      </c>
      <c r="I1363" s="192">
        <v>0.0</v>
      </c>
      <c r="J1363" s="192">
        <v>0.0</v>
      </c>
    </row>
    <row r="1364">
      <c r="A1364" s="194" t="s">
        <v>3226</v>
      </c>
      <c r="B1364" s="197">
        <v>45549.0</v>
      </c>
      <c r="C1364" s="192">
        <v>0.0</v>
      </c>
      <c r="D1364" s="192">
        <v>0.0</v>
      </c>
      <c r="E1364" s="192">
        <v>0.0</v>
      </c>
      <c r="F1364" s="192">
        <v>0.0</v>
      </c>
      <c r="G1364" s="192">
        <v>0.0</v>
      </c>
      <c r="H1364" s="192">
        <v>0.0</v>
      </c>
      <c r="I1364" s="192">
        <v>0.0</v>
      </c>
      <c r="J1364" s="192">
        <v>0.0</v>
      </c>
    </row>
    <row r="1365">
      <c r="A1365" s="194" t="s">
        <v>3226</v>
      </c>
      <c r="B1365" s="197">
        <v>45550.0</v>
      </c>
      <c r="C1365" s="192">
        <v>3000000.0</v>
      </c>
      <c r="D1365" s="192">
        <v>0.0</v>
      </c>
      <c r="E1365" s="192">
        <v>0.0</v>
      </c>
      <c r="F1365" s="192">
        <v>4.0625E7</v>
      </c>
      <c r="G1365" s="192">
        <v>0.0</v>
      </c>
      <c r="H1365" s="192">
        <v>0.0</v>
      </c>
      <c r="I1365" s="192">
        <v>4.3625E7</v>
      </c>
      <c r="J1365" s="192">
        <v>4.3625E7</v>
      </c>
    </row>
    <row r="1366">
      <c r="A1366" s="194" t="s">
        <v>3226</v>
      </c>
      <c r="B1366" s="197">
        <v>45551.0</v>
      </c>
      <c r="C1366" s="192">
        <v>0.0</v>
      </c>
      <c r="D1366" s="192">
        <v>0.0</v>
      </c>
      <c r="E1366" s="192">
        <v>0.0</v>
      </c>
      <c r="F1366" s="192">
        <v>7000000.0</v>
      </c>
      <c r="G1366" s="192">
        <v>0.0</v>
      </c>
      <c r="H1366" s="192">
        <v>0.0</v>
      </c>
      <c r="I1366" s="192">
        <v>7000000.0</v>
      </c>
      <c r="J1366" s="192">
        <v>7000000.0</v>
      </c>
    </row>
    <row r="1367">
      <c r="A1367" s="194" t="s">
        <v>3226</v>
      </c>
      <c r="B1367" s="197">
        <v>45552.0</v>
      </c>
      <c r="C1367" s="192">
        <v>0.0</v>
      </c>
      <c r="D1367" s="192">
        <v>0.0</v>
      </c>
      <c r="E1367" s="192">
        <v>0.0</v>
      </c>
      <c r="F1367" s="192">
        <v>0.0</v>
      </c>
      <c r="G1367" s="192">
        <v>0.0</v>
      </c>
      <c r="H1367" s="192">
        <v>0.0</v>
      </c>
      <c r="I1367" s="192">
        <v>0.0</v>
      </c>
      <c r="J1367" s="192">
        <v>0.0</v>
      </c>
    </row>
    <row r="1368">
      <c r="A1368" s="194" t="s">
        <v>3226</v>
      </c>
      <c r="B1368" s="197">
        <v>45553.0</v>
      </c>
      <c r="C1368" s="192">
        <v>0.0</v>
      </c>
      <c r="D1368" s="192">
        <v>1.52E8</v>
      </c>
      <c r="E1368" s="192">
        <v>1.47955E8</v>
      </c>
      <c r="F1368" s="192">
        <v>1.12E7</v>
      </c>
      <c r="G1368" s="192">
        <v>0.0</v>
      </c>
      <c r="H1368" s="192">
        <v>0.0</v>
      </c>
      <c r="I1368" s="192">
        <v>1.632E8</v>
      </c>
      <c r="J1368" s="192">
        <v>1.59155E8</v>
      </c>
    </row>
    <row r="1369">
      <c r="A1369" s="194" t="s">
        <v>3226</v>
      </c>
      <c r="B1369" s="197">
        <v>45554.0</v>
      </c>
      <c r="C1369" s="192">
        <v>0.0</v>
      </c>
      <c r="D1369" s="192">
        <v>0.0</v>
      </c>
      <c r="E1369" s="192">
        <v>0.0</v>
      </c>
      <c r="F1369" s="192">
        <v>7841000.0</v>
      </c>
      <c r="G1369" s="192">
        <v>0.0</v>
      </c>
      <c r="H1369" s="192">
        <v>1.6E7</v>
      </c>
      <c r="I1369" s="192">
        <v>2.3841E7</v>
      </c>
      <c r="J1369" s="192">
        <v>2.3841E7</v>
      </c>
    </row>
    <row r="1370">
      <c r="A1370" s="194" t="s">
        <v>3226</v>
      </c>
      <c r="B1370" s="197">
        <v>45555.0</v>
      </c>
      <c r="C1370" s="192">
        <v>0.0</v>
      </c>
      <c r="D1370" s="192">
        <v>0.0</v>
      </c>
      <c r="E1370" s="192">
        <v>0.0</v>
      </c>
      <c r="F1370" s="192">
        <v>0.0</v>
      </c>
      <c r="G1370" s="192">
        <v>0.0</v>
      </c>
      <c r="H1370" s="192">
        <v>0.0</v>
      </c>
      <c r="I1370" s="192">
        <v>0.0</v>
      </c>
      <c r="J1370" s="192">
        <v>0.0</v>
      </c>
    </row>
    <row r="1371">
      <c r="A1371" s="194" t="s">
        <v>3226</v>
      </c>
      <c r="B1371" s="197">
        <v>45556.0</v>
      </c>
      <c r="C1371" s="192">
        <v>2268000.0</v>
      </c>
      <c r="D1371" s="192">
        <v>4.0E7</v>
      </c>
      <c r="E1371" s="192">
        <v>3.936E7</v>
      </c>
      <c r="F1371" s="192">
        <v>7315000.0</v>
      </c>
      <c r="G1371" s="192">
        <v>0.0</v>
      </c>
      <c r="H1371" s="192">
        <v>0.0</v>
      </c>
      <c r="I1371" s="192">
        <v>4.9583E7</v>
      </c>
      <c r="J1371" s="192">
        <v>4.8943E7</v>
      </c>
    </row>
    <row r="1372">
      <c r="A1372" s="194" t="s">
        <v>3226</v>
      </c>
      <c r="B1372" s="197">
        <v>45557.0</v>
      </c>
      <c r="C1372" s="192">
        <v>0.0</v>
      </c>
      <c r="D1372" s="192">
        <v>0.0</v>
      </c>
      <c r="E1372" s="192">
        <v>0.0</v>
      </c>
      <c r="F1372" s="192">
        <v>6.5438E7</v>
      </c>
      <c r="G1372" s="192">
        <v>0.0</v>
      </c>
      <c r="H1372" s="192">
        <v>0.0</v>
      </c>
      <c r="I1372" s="192">
        <v>6.5438E7</v>
      </c>
      <c r="J1372" s="192">
        <v>6.5438E7</v>
      </c>
    </row>
    <row r="1373">
      <c r="A1373" s="194" t="s">
        <v>3226</v>
      </c>
      <c r="B1373" s="197">
        <v>45558.0</v>
      </c>
      <c r="C1373" s="192">
        <v>1.7E7</v>
      </c>
      <c r="D1373" s="192">
        <v>1.59135E8</v>
      </c>
      <c r="E1373" s="192">
        <v>1.55757E8</v>
      </c>
      <c r="F1373" s="192">
        <v>7.1187E7</v>
      </c>
      <c r="G1373" s="192">
        <v>0.0</v>
      </c>
      <c r="H1373" s="192">
        <v>0.0</v>
      </c>
      <c r="I1373" s="192">
        <v>2.47322E8</v>
      </c>
      <c r="J1373" s="192">
        <v>2.43944E8</v>
      </c>
    </row>
    <row r="1374">
      <c r="A1374" s="194" t="s">
        <v>3226</v>
      </c>
      <c r="B1374" s="197">
        <v>45559.0</v>
      </c>
      <c r="C1374" s="192">
        <v>1.1E8</v>
      </c>
      <c r="D1374" s="192">
        <v>1.39634E8</v>
      </c>
      <c r="E1374" s="192">
        <v>1.37151E8</v>
      </c>
      <c r="F1374" s="192">
        <v>8000000.0</v>
      </c>
      <c r="G1374" s="192">
        <v>0.0</v>
      </c>
      <c r="H1374" s="192">
        <v>0.0</v>
      </c>
      <c r="I1374" s="192">
        <v>2.57634E8</v>
      </c>
      <c r="J1374" s="192">
        <v>2.55151E8</v>
      </c>
    </row>
    <row r="1375">
      <c r="A1375" s="194" t="s">
        <v>3226</v>
      </c>
      <c r="B1375" s="197">
        <v>45560.0</v>
      </c>
      <c r="C1375" s="192">
        <v>0.0</v>
      </c>
      <c r="D1375" s="192">
        <v>0.0</v>
      </c>
      <c r="E1375" s="192">
        <v>0.0</v>
      </c>
      <c r="F1375" s="192">
        <v>1.298E8</v>
      </c>
      <c r="G1375" s="192">
        <v>0.0</v>
      </c>
      <c r="H1375" s="192">
        <v>0.0</v>
      </c>
      <c r="I1375" s="192">
        <v>1.298E8</v>
      </c>
      <c r="J1375" s="192">
        <v>1.298E8</v>
      </c>
    </row>
    <row r="1376">
      <c r="A1376" s="194" t="s">
        <v>3226</v>
      </c>
      <c r="B1376" s="197">
        <v>45561.0</v>
      </c>
      <c r="C1376" s="192">
        <v>5095000.0</v>
      </c>
      <c r="D1376" s="192">
        <v>8713000.0</v>
      </c>
      <c r="E1376" s="192">
        <v>8573592.0</v>
      </c>
      <c r="F1376" s="192">
        <v>0.0</v>
      </c>
      <c r="G1376" s="192">
        <v>0.0</v>
      </c>
      <c r="H1376" s="192">
        <v>0.0</v>
      </c>
      <c r="I1376" s="192">
        <v>1.3808E7</v>
      </c>
      <c r="J1376" s="192">
        <v>1.3668592E7</v>
      </c>
    </row>
    <row r="1377">
      <c r="A1377" s="194" t="s">
        <v>3226</v>
      </c>
      <c r="B1377" s="197">
        <v>45562.0</v>
      </c>
      <c r="C1377" s="192">
        <v>1.663E7</v>
      </c>
      <c r="D1377" s="192">
        <v>0.0</v>
      </c>
      <c r="E1377" s="192">
        <v>0.0</v>
      </c>
      <c r="F1377" s="192">
        <v>1.451E8</v>
      </c>
      <c r="G1377" s="192">
        <v>0.0</v>
      </c>
      <c r="H1377" s="192">
        <v>0.0</v>
      </c>
      <c r="I1377" s="192">
        <v>1.6173E8</v>
      </c>
      <c r="J1377" s="192">
        <v>1.6173E8</v>
      </c>
    </row>
    <row r="1378">
      <c r="A1378" s="194" t="s">
        <v>3226</v>
      </c>
      <c r="B1378" s="197">
        <v>45563.0</v>
      </c>
      <c r="C1378" s="192">
        <v>3.56E7</v>
      </c>
      <c r="D1378" s="192">
        <v>6.11135E7</v>
      </c>
      <c r="E1378" s="192">
        <v>5.9619863E7</v>
      </c>
      <c r="F1378" s="192">
        <v>6418000.0</v>
      </c>
      <c r="G1378" s="192">
        <v>0.0</v>
      </c>
      <c r="H1378" s="192">
        <v>0.0</v>
      </c>
      <c r="I1378" s="192">
        <v>1.031315E8</v>
      </c>
      <c r="J1378" s="192">
        <v>1.01637863E8</v>
      </c>
    </row>
    <row r="1379">
      <c r="A1379" s="194" t="s">
        <v>3226</v>
      </c>
      <c r="B1379" s="197">
        <v>45564.0</v>
      </c>
      <c r="C1379" s="192">
        <v>1.4E7</v>
      </c>
      <c r="D1379" s="192">
        <v>0.0</v>
      </c>
      <c r="E1379" s="192">
        <v>0.0</v>
      </c>
      <c r="F1379" s="192">
        <v>1.24995E7</v>
      </c>
      <c r="G1379" s="192">
        <v>0.0</v>
      </c>
      <c r="H1379" s="192">
        <v>0.0</v>
      </c>
      <c r="I1379" s="192">
        <v>2.64995E7</v>
      </c>
      <c r="J1379" s="192">
        <v>2.64995E7</v>
      </c>
    </row>
    <row r="1380">
      <c r="A1380" s="194" t="s">
        <v>3226</v>
      </c>
      <c r="B1380" s="197">
        <v>45565.0</v>
      </c>
      <c r="C1380" s="192">
        <v>0.0</v>
      </c>
      <c r="D1380" s="192">
        <v>0.0</v>
      </c>
      <c r="E1380" s="192">
        <v>0.0</v>
      </c>
      <c r="F1380" s="192">
        <v>5.8525E7</v>
      </c>
      <c r="G1380" s="192">
        <v>0.0</v>
      </c>
      <c r="H1380" s="192">
        <v>0.0</v>
      </c>
      <c r="I1380" s="192">
        <v>5.8525E7</v>
      </c>
      <c r="J1380" s="192">
        <v>5.8525E7</v>
      </c>
    </row>
    <row r="1381">
      <c r="A1381" s="194" t="s">
        <v>3228</v>
      </c>
      <c r="B1381" s="197">
        <v>45566.0</v>
      </c>
      <c r="C1381" s="192">
        <v>6.8E7</v>
      </c>
      <c r="D1381" s="192">
        <v>0.0</v>
      </c>
      <c r="E1381" s="192">
        <v>0.0</v>
      </c>
      <c r="F1381" s="192">
        <v>2.936E7</v>
      </c>
      <c r="G1381" s="192">
        <v>0.0</v>
      </c>
      <c r="H1381" s="192">
        <v>0.0</v>
      </c>
      <c r="I1381" s="192">
        <v>9.736E7</v>
      </c>
      <c r="J1381" s="192">
        <v>9.736E7</v>
      </c>
    </row>
    <row r="1382">
      <c r="A1382" s="194" t="s">
        <v>3228</v>
      </c>
      <c r="B1382" s="197">
        <v>45567.0</v>
      </c>
      <c r="C1382" s="192">
        <v>1.5E7</v>
      </c>
      <c r="D1382" s="192">
        <v>0.0</v>
      </c>
      <c r="E1382" s="192">
        <v>0.0</v>
      </c>
      <c r="F1382" s="192">
        <v>1.3936E7</v>
      </c>
      <c r="G1382" s="192">
        <v>0.0</v>
      </c>
      <c r="H1382" s="192">
        <v>0.0</v>
      </c>
      <c r="I1382" s="192">
        <v>2.8936E7</v>
      </c>
      <c r="J1382" s="192">
        <v>2.8936E7</v>
      </c>
    </row>
    <row r="1383">
      <c r="A1383" s="194" t="s">
        <v>3228</v>
      </c>
      <c r="B1383" s="197">
        <v>45568.0</v>
      </c>
      <c r="C1383" s="192">
        <v>0.0</v>
      </c>
      <c r="D1383" s="192">
        <v>8500000.0</v>
      </c>
      <c r="E1383" s="192">
        <v>8364000.0</v>
      </c>
      <c r="F1383" s="192">
        <v>0.0</v>
      </c>
      <c r="G1383" s="192">
        <v>0.0</v>
      </c>
      <c r="H1383" s="192">
        <v>0.0</v>
      </c>
      <c r="I1383" s="192">
        <v>8500000.0</v>
      </c>
      <c r="J1383" s="192">
        <v>8364000.0</v>
      </c>
    </row>
    <row r="1384">
      <c r="A1384" s="194" t="s">
        <v>3228</v>
      </c>
      <c r="B1384" s="197">
        <v>45569.0</v>
      </c>
      <c r="C1384" s="192">
        <v>7.1E7</v>
      </c>
      <c r="D1384" s="192">
        <v>0.0</v>
      </c>
      <c r="E1384" s="192">
        <v>0.0</v>
      </c>
      <c r="F1384" s="192">
        <v>2.865E7</v>
      </c>
      <c r="G1384" s="192">
        <v>0.0</v>
      </c>
      <c r="H1384" s="192">
        <v>0.0</v>
      </c>
      <c r="I1384" s="192">
        <v>9.965E7</v>
      </c>
      <c r="J1384" s="192">
        <v>9.965E7</v>
      </c>
    </row>
    <row r="1385">
      <c r="A1385" s="194" t="s">
        <v>3228</v>
      </c>
      <c r="B1385" s="197">
        <v>45570.0</v>
      </c>
      <c r="C1385" s="192">
        <v>3900000.0</v>
      </c>
      <c r="D1385" s="192">
        <v>4.1E7</v>
      </c>
      <c r="E1385" s="192">
        <v>4.0264E7</v>
      </c>
      <c r="F1385" s="192">
        <v>1.4E7</v>
      </c>
      <c r="G1385" s="192">
        <v>0.0</v>
      </c>
      <c r="H1385" s="192">
        <v>0.0</v>
      </c>
      <c r="I1385" s="192">
        <v>5.89E7</v>
      </c>
      <c r="J1385" s="192">
        <v>5.8164E7</v>
      </c>
    </row>
    <row r="1386">
      <c r="A1386" s="194" t="s">
        <v>3228</v>
      </c>
      <c r="B1386" s="197">
        <v>45571.0</v>
      </c>
      <c r="C1386" s="192">
        <v>1.5E7</v>
      </c>
      <c r="D1386" s="192">
        <v>0.0</v>
      </c>
      <c r="E1386" s="192">
        <v>0.0</v>
      </c>
      <c r="F1386" s="192">
        <v>0.0</v>
      </c>
      <c r="G1386" s="192">
        <v>0.0</v>
      </c>
      <c r="H1386" s="192">
        <v>0.0</v>
      </c>
      <c r="I1386" s="192">
        <v>1.5E7</v>
      </c>
      <c r="J1386" s="192">
        <v>1.5E7</v>
      </c>
    </row>
    <row r="1387">
      <c r="A1387" s="194" t="s">
        <v>3228</v>
      </c>
      <c r="B1387" s="197">
        <v>45572.0</v>
      </c>
      <c r="C1387" s="192">
        <v>4.3E7</v>
      </c>
      <c r="D1387" s="192">
        <v>6692000.0</v>
      </c>
      <c r="E1387" s="192">
        <v>6584928.0</v>
      </c>
      <c r="F1387" s="192">
        <v>1.99E7</v>
      </c>
      <c r="G1387" s="192">
        <v>3.591E7</v>
      </c>
      <c r="H1387" s="192">
        <v>0.0</v>
      </c>
      <c r="I1387" s="192">
        <v>1.05502E8</v>
      </c>
      <c r="J1387" s="192">
        <v>1.05394928E8</v>
      </c>
    </row>
    <row r="1388">
      <c r="A1388" s="194" t="s">
        <v>3228</v>
      </c>
      <c r="B1388" s="197">
        <v>45573.0</v>
      </c>
      <c r="C1388" s="192">
        <v>7352000.0</v>
      </c>
      <c r="D1388" s="192">
        <v>8.8536E7</v>
      </c>
      <c r="E1388" s="192">
        <v>8.6877E7</v>
      </c>
      <c r="F1388" s="192">
        <v>0.0</v>
      </c>
      <c r="G1388" s="192">
        <v>0.0</v>
      </c>
      <c r="H1388" s="192">
        <v>0.0</v>
      </c>
      <c r="I1388" s="192">
        <v>9.5888E7</v>
      </c>
      <c r="J1388" s="192">
        <v>9.4229E7</v>
      </c>
    </row>
    <row r="1389">
      <c r="A1389" s="194" t="s">
        <v>3228</v>
      </c>
      <c r="B1389" s="197">
        <v>45574.0</v>
      </c>
      <c r="C1389" s="192">
        <v>2.11525E7</v>
      </c>
      <c r="D1389" s="192">
        <v>0.0</v>
      </c>
      <c r="E1389" s="192">
        <v>0.0</v>
      </c>
      <c r="F1389" s="192">
        <v>9030000.0</v>
      </c>
      <c r="G1389" s="192">
        <v>0.0</v>
      </c>
      <c r="H1389" s="192">
        <v>0.0</v>
      </c>
      <c r="I1389" s="192">
        <v>3.01825E7</v>
      </c>
      <c r="J1389" s="192">
        <v>3.01825E7</v>
      </c>
    </row>
    <row r="1390">
      <c r="A1390" s="194" t="s">
        <v>3228</v>
      </c>
      <c r="B1390" s="197">
        <v>45575.0</v>
      </c>
      <c r="C1390" s="192">
        <v>3.358325E7</v>
      </c>
      <c r="D1390" s="192">
        <v>0.0</v>
      </c>
      <c r="E1390" s="192">
        <v>0.0</v>
      </c>
      <c r="F1390" s="192">
        <v>0.0</v>
      </c>
      <c r="G1390" s="192">
        <v>0.0</v>
      </c>
      <c r="H1390" s="192">
        <v>0.0</v>
      </c>
      <c r="I1390" s="192">
        <v>3.358325E7</v>
      </c>
      <c r="J1390" s="192">
        <v>3.358325E7</v>
      </c>
    </row>
    <row r="1391">
      <c r="A1391" s="194" t="s">
        <v>3228</v>
      </c>
      <c r="B1391" s="197">
        <v>45576.0</v>
      </c>
      <c r="C1391" s="192">
        <v>9714500.0</v>
      </c>
      <c r="D1391" s="192">
        <v>7110000.0</v>
      </c>
      <c r="E1391" s="192">
        <v>6785108.0</v>
      </c>
      <c r="F1391" s="192">
        <v>1.28888E8</v>
      </c>
      <c r="G1391" s="192">
        <v>0.0</v>
      </c>
      <c r="H1391" s="192">
        <v>0.0</v>
      </c>
      <c r="I1391" s="192">
        <v>1.457125E8</v>
      </c>
      <c r="J1391" s="192">
        <v>1.45387608E8</v>
      </c>
    </row>
    <row r="1392">
      <c r="A1392" s="194" t="s">
        <v>3228</v>
      </c>
      <c r="B1392" s="197">
        <v>45577.0</v>
      </c>
      <c r="C1392" s="192">
        <v>3.602E7</v>
      </c>
      <c r="D1392" s="192">
        <v>9400000.0</v>
      </c>
      <c r="E1392" s="192">
        <v>9216442.0</v>
      </c>
      <c r="F1392" s="192">
        <v>2.67485E7</v>
      </c>
      <c r="G1392" s="192">
        <v>0.0</v>
      </c>
      <c r="H1392" s="192">
        <v>0.0</v>
      </c>
      <c r="I1392" s="192">
        <v>7.21685E7</v>
      </c>
      <c r="J1392" s="192">
        <v>7.1984942E7</v>
      </c>
    </row>
    <row r="1393">
      <c r="A1393" s="194" t="s">
        <v>3228</v>
      </c>
      <c r="B1393" s="197">
        <v>45578.0</v>
      </c>
      <c r="C1393" s="192">
        <v>1.05E7</v>
      </c>
      <c r="D1393" s="192">
        <v>0.0</v>
      </c>
      <c r="E1393" s="192">
        <v>0.0</v>
      </c>
      <c r="F1393" s="192">
        <v>2.4E7</v>
      </c>
      <c r="G1393" s="192">
        <v>0.0</v>
      </c>
      <c r="H1393" s="192">
        <v>0.0</v>
      </c>
      <c r="I1393" s="192">
        <v>3.45E7</v>
      </c>
      <c r="J1393" s="192">
        <v>3.45E7</v>
      </c>
    </row>
    <row r="1394">
      <c r="A1394" s="194" t="s">
        <v>3228</v>
      </c>
      <c r="B1394" s="197">
        <v>45579.0</v>
      </c>
      <c r="C1394" s="192">
        <v>0.0</v>
      </c>
      <c r="D1394" s="192">
        <v>5.0E7</v>
      </c>
      <c r="E1394" s="192">
        <v>4.9035556E7</v>
      </c>
      <c r="F1394" s="192">
        <v>1.4748E8</v>
      </c>
      <c r="G1394" s="192">
        <v>0.0</v>
      </c>
      <c r="H1394" s="192">
        <v>0.0</v>
      </c>
      <c r="I1394" s="192">
        <v>1.9748E8</v>
      </c>
      <c r="J1394" s="192">
        <v>1.96515556E8</v>
      </c>
    </row>
    <row r="1395">
      <c r="A1395" s="194" t="s">
        <v>3228</v>
      </c>
      <c r="B1395" s="197">
        <v>45580.0</v>
      </c>
      <c r="C1395" s="192">
        <v>1.3E7</v>
      </c>
      <c r="D1395" s="192">
        <v>3.57E7</v>
      </c>
      <c r="E1395" s="192">
        <v>3.4716335E7</v>
      </c>
      <c r="F1395" s="192">
        <v>5.9212E7</v>
      </c>
      <c r="G1395" s="192">
        <v>3.83E7</v>
      </c>
      <c r="H1395" s="192">
        <v>1.0E7</v>
      </c>
      <c r="I1395" s="192">
        <v>1.36212E8</v>
      </c>
      <c r="J1395" s="192">
        <v>1.35228335E8</v>
      </c>
    </row>
    <row r="1396">
      <c r="A1396" s="194" t="s">
        <v>3228</v>
      </c>
      <c r="B1396" s="197">
        <v>45581.0</v>
      </c>
      <c r="C1396" s="192">
        <v>0.0</v>
      </c>
      <c r="D1396" s="192">
        <v>1.0E7</v>
      </c>
      <c r="E1396" s="192">
        <v>9711739.0</v>
      </c>
      <c r="F1396" s="192">
        <v>1.8875E7</v>
      </c>
      <c r="G1396" s="192">
        <v>0.0</v>
      </c>
      <c r="H1396" s="192">
        <v>2500000.0</v>
      </c>
      <c r="I1396" s="192">
        <v>2.6375E7</v>
      </c>
      <c r="J1396" s="192">
        <v>2.6086739E7</v>
      </c>
    </row>
    <row r="1397">
      <c r="A1397" s="194" t="s">
        <v>3228</v>
      </c>
      <c r="B1397" s="197">
        <v>45582.0</v>
      </c>
      <c r="C1397" s="192">
        <v>0.0</v>
      </c>
      <c r="D1397" s="192">
        <v>3.9998751E7</v>
      </c>
      <c r="E1397" s="192">
        <v>3.9358771E7</v>
      </c>
      <c r="F1397" s="192">
        <v>8.55E7</v>
      </c>
      <c r="G1397" s="192">
        <v>0.0</v>
      </c>
      <c r="H1397" s="192">
        <v>0.0</v>
      </c>
      <c r="I1397" s="192">
        <v>1.25498751E8</v>
      </c>
      <c r="J1397" s="192">
        <v>1.24858771E8</v>
      </c>
    </row>
    <row r="1398">
      <c r="A1398" s="194" t="s">
        <v>3228</v>
      </c>
      <c r="B1398" s="197">
        <v>45583.0</v>
      </c>
      <c r="C1398" s="192">
        <v>1000000.0</v>
      </c>
      <c r="D1398" s="192">
        <v>6.0722E7</v>
      </c>
      <c r="E1398" s="192">
        <v>5.8839618E7</v>
      </c>
      <c r="F1398" s="192">
        <v>5.9792E7</v>
      </c>
      <c r="G1398" s="192">
        <v>0.0</v>
      </c>
      <c r="H1398" s="192">
        <v>0.0</v>
      </c>
      <c r="I1398" s="192">
        <v>1.21514E8</v>
      </c>
      <c r="J1398" s="192">
        <v>1.19631618E8</v>
      </c>
    </row>
    <row r="1399">
      <c r="A1399" s="194" t="s">
        <v>3228</v>
      </c>
      <c r="B1399" s="197">
        <v>45584.0</v>
      </c>
      <c r="C1399" s="192">
        <v>6000000.0</v>
      </c>
      <c r="D1399" s="192">
        <v>0.0</v>
      </c>
      <c r="E1399" s="192">
        <v>0.0</v>
      </c>
      <c r="F1399" s="192">
        <v>1.81875E7</v>
      </c>
      <c r="G1399" s="192">
        <v>0.0</v>
      </c>
      <c r="H1399" s="192">
        <v>0.0</v>
      </c>
      <c r="I1399" s="192">
        <v>2.41875E7</v>
      </c>
      <c r="J1399" s="192">
        <v>2.41875E7</v>
      </c>
    </row>
    <row r="1400">
      <c r="A1400" s="194" t="s">
        <v>3228</v>
      </c>
      <c r="B1400" s="197">
        <v>45585.0</v>
      </c>
      <c r="C1400" s="192">
        <v>4.601E7</v>
      </c>
      <c r="D1400" s="192">
        <v>0.0</v>
      </c>
      <c r="E1400" s="192">
        <v>0.0</v>
      </c>
      <c r="F1400" s="192">
        <v>3.0E7</v>
      </c>
      <c r="G1400" s="192">
        <v>0.0</v>
      </c>
      <c r="H1400" s="192">
        <v>0.0</v>
      </c>
      <c r="I1400" s="192">
        <v>7.601E7</v>
      </c>
      <c r="J1400" s="192">
        <v>7.601E7</v>
      </c>
    </row>
    <row r="1401">
      <c r="A1401" s="194" t="s">
        <v>3228</v>
      </c>
      <c r="B1401" s="197">
        <v>45586.0</v>
      </c>
      <c r="C1401" s="192">
        <v>0.0</v>
      </c>
      <c r="D1401" s="192">
        <v>0.0</v>
      </c>
      <c r="E1401" s="192">
        <v>0.0</v>
      </c>
      <c r="F1401" s="192">
        <v>1.5E7</v>
      </c>
      <c r="G1401" s="192">
        <v>0.0</v>
      </c>
      <c r="H1401" s="192">
        <v>0.0</v>
      </c>
      <c r="I1401" s="192">
        <v>1.5E7</v>
      </c>
      <c r="J1401" s="192">
        <v>1.5E7</v>
      </c>
    </row>
    <row r="1402">
      <c r="A1402" s="194" t="s">
        <v>3228</v>
      </c>
      <c r="B1402" s="197">
        <v>45587.0</v>
      </c>
      <c r="C1402" s="192">
        <v>1.0218E8</v>
      </c>
      <c r="D1402" s="192">
        <v>0.0</v>
      </c>
      <c r="E1402" s="192">
        <v>0.0</v>
      </c>
      <c r="F1402" s="192">
        <v>4373000.0</v>
      </c>
      <c r="G1402" s="192">
        <v>0.0</v>
      </c>
      <c r="H1402" s="192">
        <v>0.0</v>
      </c>
      <c r="I1402" s="192">
        <v>1.06553E8</v>
      </c>
      <c r="J1402" s="192">
        <v>1.06553E8</v>
      </c>
    </row>
    <row r="1403">
      <c r="A1403" s="194" t="s">
        <v>3228</v>
      </c>
      <c r="B1403" s="197">
        <v>45588.0</v>
      </c>
      <c r="C1403" s="192">
        <v>3.0603E7</v>
      </c>
      <c r="D1403" s="192">
        <v>0.0</v>
      </c>
      <c r="E1403" s="192">
        <v>0.0</v>
      </c>
      <c r="F1403" s="192">
        <v>1.11474E8</v>
      </c>
      <c r="G1403" s="192">
        <v>0.0</v>
      </c>
      <c r="H1403" s="192">
        <v>0.0</v>
      </c>
      <c r="I1403" s="192">
        <v>1.42077E8</v>
      </c>
      <c r="J1403" s="192">
        <v>1.42077E8</v>
      </c>
    </row>
    <row r="1404">
      <c r="A1404" s="194" t="s">
        <v>3228</v>
      </c>
      <c r="B1404" s="197">
        <v>45589.0</v>
      </c>
      <c r="C1404" s="192">
        <v>2000000.0</v>
      </c>
      <c r="D1404" s="192">
        <v>3288000.0</v>
      </c>
      <c r="E1404" s="192">
        <v>3268272.0</v>
      </c>
      <c r="F1404" s="192">
        <v>2.3E7</v>
      </c>
      <c r="G1404" s="192">
        <v>0.0</v>
      </c>
      <c r="H1404" s="192">
        <v>0.0</v>
      </c>
      <c r="I1404" s="192">
        <v>2.8288E7</v>
      </c>
      <c r="J1404" s="192">
        <v>2.8268272E7</v>
      </c>
    </row>
    <row r="1405">
      <c r="A1405" s="194" t="s">
        <v>3228</v>
      </c>
      <c r="B1405" s="197">
        <v>45590.0</v>
      </c>
      <c r="C1405" s="192">
        <v>5510000.0</v>
      </c>
      <c r="D1405" s="192">
        <v>0.0</v>
      </c>
      <c r="E1405" s="192">
        <v>0.0</v>
      </c>
      <c r="F1405" s="192">
        <v>0.0</v>
      </c>
      <c r="G1405" s="192">
        <v>0.0</v>
      </c>
      <c r="H1405" s="192">
        <v>0.0</v>
      </c>
      <c r="I1405" s="192">
        <v>5510000.0</v>
      </c>
      <c r="J1405" s="192">
        <v>5510000.0</v>
      </c>
    </row>
    <row r="1406">
      <c r="A1406" s="194" t="s">
        <v>3228</v>
      </c>
      <c r="B1406" s="197">
        <v>45591.0</v>
      </c>
      <c r="C1406" s="192">
        <v>0.0</v>
      </c>
      <c r="D1406" s="192">
        <v>0.0</v>
      </c>
      <c r="E1406" s="192">
        <v>0.0</v>
      </c>
      <c r="F1406" s="192">
        <v>0.0</v>
      </c>
      <c r="G1406" s="192">
        <v>0.0</v>
      </c>
      <c r="H1406" s="192">
        <v>0.0</v>
      </c>
      <c r="I1406" s="192">
        <v>0.0</v>
      </c>
      <c r="J1406" s="192">
        <v>0.0</v>
      </c>
    </row>
    <row r="1407">
      <c r="A1407" s="194" t="s">
        <v>3228</v>
      </c>
      <c r="B1407" s="197">
        <v>45592.0</v>
      </c>
      <c r="C1407" s="192">
        <v>0.0</v>
      </c>
      <c r="D1407" s="192">
        <v>1.5E7</v>
      </c>
      <c r="E1407" s="192">
        <v>1.47464E7</v>
      </c>
      <c r="F1407" s="192">
        <v>1.1E7</v>
      </c>
      <c r="G1407" s="192">
        <v>0.0</v>
      </c>
      <c r="H1407" s="192">
        <v>0.0</v>
      </c>
      <c r="I1407" s="192">
        <v>2.6E7</v>
      </c>
      <c r="J1407" s="192">
        <v>2.57464E7</v>
      </c>
    </row>
    <row r="1408">
      <c r="A1408" s="194" t="s">
        <v>3228</v>
      </c>
      <c r="B1408" s="197">
        <v>45593.0</v>
      </c>
      <c r="C1408" s="192">
        <v>3.1E7</v>
      </c>
      <c r="D1408" s="192">
        <v>0.0</v>
      </c>
      <c r="E1408" s="192">
        <v>0.0</v>
      </c>
      <c r="F1408" s="192">
        <v>7.7E7</v>
      </c>
      <c r="G1408" s="192">
        <v>1.966E7</v>
      </c>
      <c r="H1408" s="192">
        <v>0.0</v>
      </c>
      <c r="I1408" s="192">
        <v>1.2766E8</v>
      </c>
      <c r="J1408" s="192">
        <v>1.2766E8</v>
      </c>
    </row>
    <row r="1409">
      <c r="A1409" s="194" t="s">
        <v>3228</v>
      </c>
      <c r="B1409" s="197">
        <v>45594.0</v>
      </c>
      <c r="C1409" s="192">
        <v>0.0</v>
      </c>
      <c r="D1409" s="192">
        <v>0.0</v>
      </c>
      <c r="E1409" s="192">
        <v>0.0</v>
      </c>
      <c r="F1409" s="192">
        <v>2.027E7</v>
      </c>
      <c r="G1409" s="192">
        <v>0.0</v>
      </c>
      <c r="H1409" s="192">
        <v>0.0</v>
      </c>
      <c r="I1409" s="192">
        <v>2.027E7</v>
      </c>
      <c r="J1409" s="192">
        <v>2.027E7</v>
      </c>
    </row>
    <row r="1410">
      <c r="A1410" s="194" t="s">
        <v>3228</v>
      </c>
      <c r="B1410" s="197">
        <v>45595.0</v>
      </c>
      <c r="C1410" s="192">
        <v>4.01E7</v>
      </c>
      <c r="D1410" s="192">
        <v>0.0</v>
      </c>
      <c r="E1410" s="192">
        <v>0.0</v>
      </c>
      <c r="F1410" s="192">
        <v>1.787725E8</v>
      </c>
      <c r="G1410" s="192">
        <v>0.0</v>
      </c>
      <c r="H1410" s="192">
        <v>0.0</v>
      </c>
      <c r="I1410" s="192">
        <v>2.188725E8</v>
      </c>
      <c r="J1410" s="192">
        <v>2.188725E8</v>
      </c>
    </row>
    <row r="1411">
      <c r="A1411" s="194" t="s">
        <v>3228</v>
      </c>
      <c r="B1411" s="197">
        <v>45596.0</v>
      </c>
      <c r="C1411" s="192">
        <v>1.1198E7</v>
      </c>
      <c r="D1411" s="192">
        <v>2000000.0</v>
      </c>
      <c r="E1411" s="192">
        <v>1968000.0</v>
      </c>
      <c r="F1411" s="192">
        <v>9.843E7</v>
      </c>
      <c r="G1411" s="192">
        <v>0.0</v>
      </c>
      <c r="H1411" s="192">
        <v>2.09E8</v>
      </c>
      <c r="I1411" s="192">
        <v>-9.7372E7</v>
      </c>
      <c r="J1411" s="192">
        <v>-9.7404E7</v>
      </c>
    </row>
    <row r="1412">
      <c r="A1412" s="194" t="s">
        <v>3233</v>
      </c>
      <c r="B1412" s="197">
        <v>45597.0</v>
      </c>
      <c r="C1412" s="192">
        <v>0.0</v>
      </c>
      <c r="D1412" s="192">
        <v>1.272E7</v>
      </c>
      <c r="E1412" s="192">
        <v>1.251648E7</v>
      </c>
      <c r="F1412" s="192">
        <v>1.5E7</v>
      </c>
      <c r="G1412" s="192">
        <v>0.0</v>
      </c>
      <c r="H1412" s="192">
        <v>0.0</v>
      </c>
      <c r="I1412" s="192">
        <v>2.772E7</v>
      </c>
      <c r="J1412" s="192">
        <v>2.751648E7</v>
      </c>
    </row>
    <row r="1413">
      <c r="A1413" s="194" t="s">
        <v>3233</v>
      </c>
      <c r="B1413" s="197">
        <v>45598.0</v>
      </c>
      <c r="C1413" s="192">
        <v>0.0</v>
      </c>
      <c r="D1413" s="192">
        <v>0.0</v>
      </c>
      <c r="E1413" s="192">
        <v>0.0</v>
      </c>
      <c r="F1413" s="192">
        <v>1.012E7</v>
      </c>
      <c r="G1413" s="192">
        <v>0.0</v>
      </c>
      <c r="H1413" s="192">
        <v>0.0</v>
      </c>
      <c r="I1413" s="192">
        <v>1.012E7</v>
      </c>
      <c r="J1413" s="192">
        <v>1.012E7</v>
      </c>
    </row>
    <row r="1414">
      <c r="A1414" s="194" t="s">
        <v>3233</v>
      </c>
      <c r="B1414" s="197">
        <v>45599.0</v>
      </c>
      <c r="C1414" s="192">
        <v>1.07E7</v>
      </c>
      <c r="D1414" s="192">
        <v>3.8E7</v>
      </c>
      <c r="E1414" s="192">
        <v>3.7392E7</v>
      </c>
      <c r="F1414" s="192">
        <v>6.8031E7</v>
      </c>
      <c r="G1414" s="192">
        <v>0.0</v>
      </c>
      <c r="H1414" s="192">
        <v>0.0</v>
      </c>
      <c r="I1414" s="192">
        <v>1.16731E8</v>
      </c>
      <c r="J1414" s="192">
        <v>1.16123E8</v>
      </c>
    </row>
    <row r="1415">
      <c r="A1415" s="194" t="s">
        <v>3233</v>
      </c>
      <c r="B1415" s="197">
        <v>45600.0</v>
      </c>
      <c r="C1415" s="192">
        <v>7.1875E7</v>
      </c>
      <c r="D1415" s="192">
        <v>1.2E7</v>
      </c>
      <c r="E1415" s="192">
        <v>1.1808E7</v>
      </c>
      <c r="F1415" s="192">
        <v>5.745E7</v>
      </c>
      <c r="G1415" s="192">
        <v>2.94E7</v>
      </c>
      <c r="H1415" s="192">
        <v>0.0</v>
      </c>
      <c r="I1415" s="192">
        <v>1.70725E8</v>
      </c>
      <c r="J1415" s="192">
        <v>1.70533E8</v>
      </c>
    </row>
    <row r="1416">
      <c r="A1416" s="194" t="s">
        <v>3233</v>
      </c>
      <c r="B1416" s="197">
        <v>45601.0</v>
      </c>
      <c r="C1416" s="192">
        <v>0.0</v>
      </c>
      <c r="D1416" s="192">
        <v>0.0</v>
      </c>
      <c r="E1416" s="192">
        <v>0.0</v>
      </c>
      <c r="F1416" s="192">
        <v>1.03075E8</v>
      </c>
      <c r="G1416" s="192">
        <v>0.0</v>
      </c>
      <c r="H1416" s="192">
        <v>0.0</v>
      </c>
      <c r="I1416" s="192">
        <v>1.03075E8</v>
      </c>
      <c r="J1416" s="192">
        <v>1.03075E8</v>
      </c>
    </row>
    <row r="1417">
      <c r="A1417" s="194" t="s">
        <v>3233</v>
      </c>
      <c r="B1417" s="197">
        <v>45602.0</v>
      </c>
      <c r="C1417" s="192">
        <v>0.0</v>
      </c>
      <c r="D1417" s="192">
        <v>1.354E7</v>
      </c>
      <c r="E1417" s="192">
        <v>1.332336E7</v>
      </c>
      <c r="F1417" s="192">
        <v>1.14901E8</v>
      </c>
      <c r="G1417" s="192">
        <v>0.0</v>
      </c>
      <c r="H1417" s="192">
        <v>0.0</v>
      </c>
      <c r="I1417" s="192">
        <v>1.28441E8</v>
      </c>
      <c r="J1417" s="192">
        <v>1.2822436E8</v>
      </c>
    </row>
    <row r="1418">
      <c r="A1418" s="194" t="s">
        <v>3233</v>
      </c>
      <c r="B1418" s="197">
        <v>45603.0</v>
      </c>
      <c r="C1418" s="192">
        <v>5.9778E7</v>
      </c>
      <c r="D1418" s="192">
        <v>0.0</v>
      </c>
      <c r="E1418" s="192">
        <v>0.0</v>
      </c>
      <c r="F1418" s="192">
        <v>8.1754E7</v>
      </c>
      <c r="G1418" s="192">
        <v>0.0</v>
      </c>
      <c r="H1418" s="192">
        <v>0.0</v>
      </c>
      <c r="I1418" s="192">
        <v>1.41532E8</v>
      </c>
      <c r="J1418" s="192">
        <v>1.41532E8</v>
      </c>
    </row>
    <row r="1419">
      <c r="A1419" s="194" t="s">
        <v>3233</v>
      </c>
      <c r="B1419" s="197">
        <v>45604.0</v>
      </c>
      <c r="C1419" s="192">
        <v>5500000.0</v>
      </c>
      <c r="D1419" s="192">
        <v>0.0</v>
      </c>
      <c r="E1419" s="192">
        <v>0.0</v>
      </c>
      <c r="F1419" s="192">
        <v>1.09E8</v>
      </c>
      <c r="G1419" s="192">
        <v>0.0</v>
      </c>
      <c r="H1419" s="192">
        <v>0.0</v>
      </c>
      <c r="I1419" s="192">
        <v>1.145E8</v>
      </c>
      <c r="J1419" s="192">
        <v>1.145E8</v>
      </c>
    </row>
    <row r="1420">
      <c r="A1420" s="194" t="s">
        <v>3233</v>
      </c>
      <c r="B1420" s="197">
        <v>45605.0</v>
      </c>
      <c r="C1420" s="192">
        <v>0.0</v>
      </c>
      <c r="D1420" s="192">
        <v>0.0</v>
      </c>
      <c r="E1420" s="192">
        <v>0.0</v>
      </c>
      <c r="F1420" s="192">
        <v>0.0</v>
      </c>
      <c r="G1420" s="192">
        <v>0.0</v>
      </c>
      <c r="H1420" s="192">
        <v>0.0</v>
      </c>
      <c r="I1420" s="192">
        <v>0.0</v>
      </c>
      <c r="J1420" s="192">
        <v>0.0</v>
      </c>
    </row>
    <row r="1421">
      <c r="A1421" s="194" t="s">
        <v>3233</v>
      </c>
      <c r="B1421" s="197">
        <v>45606.0</v>
      </c>
      <c r="C1421" s="192">
        <v>2.3669E7</v>
      </c>
      <c r="D1421" s="192">
        <v>6860000.0</v>
      </c>
      <c r="E1421" s="192">
        <v>6750240.0</v>
      </c>
      <c r="F1421" s="192">
        <v>3400000.0</v>
      </c>
      <c r="G1421" s="192">
        <v>0.0</v>
      </c>
      <c r="H1421" s="192">
        <v>0.0</v>
      </c>
      <c r="I1421" s="192">
        <v>3.3929E7</v>
      </c>
      <c r="J1421" s="192">
        <v>3.381924E7</v>
      </c>
    </row>
    <row r="1422">
      <c r="A1422" s="194" t="s">
        <v>3233</v>
      </c>
      <c r="B1422" s="197">
        <v>45607.0</v>
      </c>
      <c r="C1422" s="192">
        <v>0.0</v>
      </c>
      <c r="D1422" s="192">
        <v>1500000.0</v>
      </c>
      <c r="E1422" s="192">
        <v>1476000.0</v>
      </c>
      <c r="F1422" s="192">
        <v>1.955E7</v>
      </c>
      <c r="G1422" s="192">
        <v>0.0</v>
      </c>
      <c r="H1422" s="192">
        <v>0.0</v>
      </c>
      <c r="I1422" s="192">
        <v>2.105E7</v>
      </c>
      <c r="J1422" s="192">
        <v>2.1026E7</v>
      </c>
    </row>
    <row r="1423">
      <c r="A1423" s="194" t="s">
        <v>3233</v>
      </c>
      <c r="B1423" s="197">
        <v>45608.0</v>
      </c>
      <c r="C1423" s="192">
        <v>3800000.0</v>
      </c>
      <c r="D1423" s="192">
        <v>0.0</v>
      </c>
      <c r="E1423" s="192">
        <v>0.0</v>
      </c>
      <c r="F1423" s="192">
        <v>4.0125E7</v>
      </c>
      <c r="G1423" s="192">
        <v>0.0</v>
      </c>
      <c r="H1423" s="192">
        <v>0.0</v>
      </c>
      <c r="I1423" s="192">
        <v>4.3925E7</v>
      </c>
      <c r="J1423" s="192">
        <v>4.3925E7</v>
      </c>
    </row>
    <row r="1424">
      <c r="A1424" s="194" t="s">
        <v>3233</v>
      </c>
      <c r="B1424" s="197">
        <v>45609.0</v>
      </c>
      <c r="C1424" s="192">
        <v>0.0</v>
      </c>
      <c r="D1424" s="192">
        <v>1.825E7</v>
      </c>
      <c r="E1424" s="192">
        <v>1.7958E7</v>
      </c>
      <c r="F1424" s="192">
        <v>7.7E7</v>
      </c>
      <c r="G1424" s="192">
        <v>3.0E7</v>
      </c>
      <c r="H1424" s="192">
        <v>0.0</v>
      </c>
      <c r="I1424" s="192">
        <v>1.2525E8</v>
      </c>
      <c r="J1424" s="192">
        <v>1.24958E8</v>
      </c>
    </row>
    <row r="1425">
      <c r="A1425" s="194" t="s">
        <v>3233</v>
      </c>
      <c r="B1425" s="197">
        <v>45610.0</v>
      </c>
      <c r="C1425" s="192">
        <v>3400000.0</v>
      </c>
      <c r="D1425" s="192">
        <v>0.0</v>
      </c>
      <c r="E1425" s="192">
        <v>0.0</v>
      </c>
      <c r="F1425" s="192">
        <v>0.0</v>
      </c>
      <c r="G1425" s="192">
        <v>0.0</v>
      </c>
      <c r="H1425" s="192">
        <v>0.0</v>
      </c>
      <c r="I1425" s="192">
        <v>3400000.0</v>
      </c>
      <c r="J1425" s="192">
        <v>3400000.0</v>
      </c>
    </row>
    <row r="1426">
      <c r="A1426" s="194" t="s">
        <v>3233</v>
      </c>
      <c r="B1426" s="197">
        <v>45611.0</v>
      </c>
      <c r="C1426" s="192">
        <v>0.0</v>
      </c>
      <c r="D1426" s="192">
        <v>0.0</v>
      </c>
      <c r="E1426" s="192">
        <v>0.0</v>
      </c>
      <c r="F1426" s="192">
        <v>3.055875E7</v>
      </c>
      <c r="G1426" s="192">
        <v>0.0</v>
      </c>
      <c r="H1426" s="192">
        <v>0.0</v>
      </c>
      <c r="I1426" s="192">
        <v>3.055875E7</v>
      </c>
      <c r="J1426" s="192">
        <v>3.055875E7</v>
      </c>
    </row>
    <row r="1427">
      <c r="A1427" s="194" t="s">
        <v>3233</v>
      </c>
      <c r="B1427" s="197">
        <v>45612.0</v>
      </c>
      <c r="C1427" s="192">
        <v>3770000.0</v>
      </c>
      <c r="D1427" s="192">
        <v>0.0</v>
      </c>
      <c r="E1427" s="192">
        <v>0.0</v>
      </c>
      <c r="F1427" s="192">
        <v>7.9089E7</v>
      </c>
      <c r="G1427" s="192">
        <v>0.0</v>
      </c>
      <c r="H1427" s="192">
        <v>0.0</v>
      </c>
      <c r="I1427" s="192">
        <v>8.2859E7</v>
      </c>
      <c r="J1427" s="192">
        <v>8.2859E7</v>
      </c>
    </row>
    <row r="1428">
      <c r="A1428" s="194" t="s">
        <v>3233</v>
      </c>
      <c r="B1428" s="197">
        <v>45613.0</v>
      </c>
      <c r="C1428" s="192">
        <v>0.0</v>
      </c>
      <c r="D1428" s="192">
        <v>0.0</v>
      </c>
      <c r="E1428" s="192">
        <v>0.0</v>
      </c>
      <c r="F1428" s="192">
        <v>6428750.0</v>
      </c>
      <c r="G1428" s="192">
        <v>0.0</v>
      </c>
      <c r="H1428" s="192">
        <v>0.0</v>
      </c>
      <c r="I1428" s="192">
        <v>6428750.0</v>
      </c>
      <c r="J1428" s="192">
        <v>6428750.0</v>
      </c>
    </row>
    <row r="1429">
      <c r="A1429" s="194" t="s">
        <v>3233</v>
      </c>
      <c r="B1429" s="197">
        <v>45614.0</v>
      </c>
      <c r="C1429" s="192">
        <v>0.0</v>
      </c>
      <c r="D1429" s="192">
        <v>0.0</v>
      </c>
      <c r="E1429" s="192">
        <v>0.0</v>
      </c>
      <c r="F1429" s="192">
        <v>1.2E8</v>
      </c>
      <c r="G1429" s="192">
        <v>0.0</v>
      </c>
      <c r="H1429" s="192">
        <v>0.0</v>
      </c>
      <c r="I1429" s="192">
        <v>1.2E8</v>
      </c>
      <c r="J1429" s="192">
        <v>1.2E8</v>
      </c>
    </row>
    <row r="1430">
      <c r="A1430" s="194" t="s">
        <v>3233</v>
      </c>
      <c r="B1430" s="197">
        <v>45615.0</v>
      </c>
      <c r="C1430" s="192">
        <v>0.0</v>
      </c>
      <c r="D1430" s="192">
        <v>0.0</v>
      </c>
      <c r="E1430" s="192">
        <v>0.0</v>
      </c>
      <c r="F1430" s="192">
        <v>0.0</v>
      </c>
      <c r="G1430" s="192">
        <v>5.1398E7</v>
      </c>
      <c r="H1430" s="192">
        <v>0.0</v>
      </c>
      <c r="I1430" s="192">
        <v>5.1398E7</v>
      </c>
      <c r="J1430" s="192">
        <v>5.1398E7</v>
      </c>
    </row>
    <row r="1431">
      <c r="A1431" s="194" t="s">
        <v>3233</v>
      </c>
      <c r="B1431" s="197">
        <v>45616.0</v>
      </c>
      <c r="C1431" s="192">
        <v>4000000.0</v>
      </c>
      <c r="D1431" s="192">
        <v>0.0</v>
      </c>
      <c r="E1431" s="192">
        <v>0.0</v>
      </c>
      <c r="F1431" s="192">
        <v>1.1238E7</v>
      </c>
      <c r="G1431" s="192">
        <v>0.0</v>
      </c>
      <c r="H1431" s="192">
        <v>0.0</v>
      </c>
      <c r="I1431" s="192">
        <v>1.5238E7</v>
      </c>
      <c r="J1431" s="192">
        <v>1.5238E7</v>
      </c>
    </row>
    <row r="1432">
      <c r="A1432" s="194" t="s">
        <v>3233</v>
      </c>
      <c r="B1432" s="197">
        <v>45617.0</v>
      </c>
      <c r="C1432" s="192">
        <v>0.0</v>
      </c>
      <c r="D1432" s="192">
        <v>1.3E7</v>
      </c>
      <c r="E1432" s="192">
        <v>1.2792E7</v>
      </c>
      <c r="F1432" s="192">
        <v>1.32861E8</v>
      </c>
      <c r="G1432" s="192">
        <v>0.0</v>
      </c>
      <c r="H1432" s="192">
        <v>0.0</v>
      </c>
      <c r="I1432" s="192">
        <v>1.45861E8</v>
      </c>
      <c r="J1432" s="192">
        <v>1.45653E8</v>
      </c>
    </row>
    <row r="1433">
      <c r="A1433" s="194" t="s">
        <v>3233</v>
      </c>
      <c r="B1433" s="197">
        <v>45618.0</v>
      </c>
      <c r="C1433" s="192">
        <v>0.0</v>
      </c>
      <c r="D1433" s="192">
        <v>0.0</v>
      </c>
      <c r="E1433" s="192">
        <v>0.0</v>
      </c>
      <c r="F1433" s="192">
        <v>0.0</v>
      </c>
      <c r="G1433" s="192">
        <v>0.0</v>
      </c>
      <c r="H1433" s="192">
        <v>0.0</v>
      </c>
      <c r="I1433" s="192">
        <v>0.0</v>
      </c>
      <c r="J1433" s="192">
        <v>0.0</v>
      </c>
    </row>
    <row r="1434">
      <c r="A1434" s="194" t="s">
        <v>3233</v>
      </c>
      <c r="B1434" s="197">
        <v>45619.0</v>
      </c>
      <c r="C1434" s="192">
        <v>3000000.0</v>
      </c>
      <c r="D1434" s="192">
        <v>2.0E7</v>
      </c>
      <c r="E1434" s="192">
        <v>1.968E7</v>
      </c>
      <c r="F1434" s="192">
        <v>1.0788E7</v>
      </c>
      <c r="G1434" s="192">
        <v>4.7142E7</v>
      </c>
      <c r="H1434" s="192">
        <v>0.0</v>
      </c>
      <c r="I1434" s="192">
        <v>8.093E7</v>
      </c>
      <c r="J1434" s="192">
        <v>8.061E7</v>
      </c>
    </row>
    <row r="1435">
      <c r="A1435" s="194" t="s">
        <v>3233</v>
      </c>
      <c r="B1435" s="197">
        <v>45620.0</v>
      </c>
      <c r="C1435" s="192">
        <v>1.2E7</v>
      </c>
      <c r="D1435" s="192">
        <v>3.168E7</v>
      </c>
      <c r="E1435" s="192">
        <v>3.135112E7</v>
      </c>
      <c r="F1435" s="192">
        <v>0.0</v>
      </c>
      <c r="G1435" s="192">
        <v>0.0</v>
      </c>
      <c r="H1435" s="192">
        <v>0.0</v>
      </c>
      <c r="I1435" s="192">
        <v>4.368E7</v>
      </c>
      <c r="J1435" s="192">
        <v>4.335112E7</v>
      </c>
    </row>
    <row r="1436">
      <c r="A1436" s="194" t="s">
        <v>3233</v>
      </c>
      <c r="B1436" s="197">
        <v>45621.0</v>
      </c>
      <c r="C1436" s="192">
        <v>1.62338E8</v>
      </c>
      <c r="D1436" s="192">
        <v>2.171E7</v>
      </c>
      <c r="E1436" s="192">
        <v>2.135264E7</v>
      </c>
      <c r="F1436" s="192">
        <v>0.0</v>
      </c>
      <c r="G1436" s="192">
        <v>0.0</v>
      </c>
      <c r="H1436" s="192">
        <v>0.0</v>
      </c>
      <c r="I1436" s="192">
        <v>1.84048E8</v>
      </c>
      <c r="J1436" s="192">
        <v>1.8369064E8</v>
      </c>
    </row>
    <row r="1437">
      <c r="A1437" s="194" t="s">
        <v>3233</v>
      </c>
      <c r="B1437" s="197">
        <v>45622.0</v>
      </c>
      <c r="C1437" s="192">
        <v>2.0E7</v>
      </c>
      <c r="D1437" s="192">
        <v>9.8E7</v>
      </c>
      <c r="E1437" s="192">
        <v>9.6236E7</v>
      </c>
      <c r="F1437" s="192">
        <v>350000.0</v>
      </c>
      <c r="G1437" s="192">
        <v>3.935E7</v>
      </c>
      <c r="H1437" s="192">
        <v>0.0</v>
      </c>
      <c r="I1437" s="192">
        <v>1.577E8</v>
      </c>
      <c r="J1437" s="192">
        <v>1.55936E8</v>
      </c>
    </row>
    <row r="1438">
      <c r="A1438" s="194" t="s">
        <v>3233</v>
      </c>
      <c r="B1438" s="197">
        <v>45623.0</v>
      </c>
      <c r="C1438" s="192">
        <v>3.7385E7</v>
      </c>
      <c r="D1438" s="192">
        <v>1.83505E7</v>
      </c>
      <c r="E1438" s="192">
        <v>1.8213394E7</v>
      </c>
      <c r="F1438" s="192">
        <v>5000000.0</v>
      </c>
      <c r="G1438" s="192">
        <v>0.0</v>
      </c>
      <c r="H1438" s="192">
        <v>0.0</v>
      </c>
      <c r="I1438" s="192">
        <v>6.07355E7</v>
      </c>
      <c r="J1438" s="192">
        <v>6.0598394E7</v>
      </c>
    </row>
    <row r="1439">
      <c r="A1439" s="194" t="s">
        <v>3233</v>
      </c>
      <c r="B1439" s="197">
        <v>45624.0</v>
      </c>
      <c r="C1439" s="192">
        <v>1.6934E8</v>
      </c>
      <c r="D1439" s="192">
        <v>0.0</v>
      </c>
      <c r="E1439" s="192">
        <v>0.0</v>
      </c>
      <c r="F1439" s="192">
        <v>3750000.0</v>
      </c>
      <c r="G1439" s="192">
        <v>0.0</v>
      </c>
      <c r="H1439" s="192">
        <v>0.0</v>
      </c>
      <c r="I1439" s="192">
        <v>1.7309E8</v>
      </c>
      <c r="J1439" s="192">
        <v>1.7309E8</v>
      </c>
    </row>
    <row r="1440">
      <c r="A1440" s="194" t="s">
        <v>3233</v>
      </c>
      <c r="B1440" s="197">
        <v>45625.0</v>
      </c>
      <c r="C1440" s="192">
        <v>1.78E7</v>
      </c>
      <c r="D1440" s="192">
        <v>1.297E8</v>
      </c>
      <c r="E1440" s="192">
        <v>1.269533E8</v>
      </c>
      <c r="F1440" s="192">
        <v>2.39245E7</v>
      </c>
      <c r="G1440" s="192">
        <v>0.0</v>
      </c>
      <c r="H1440" s="192">
        <v>0.0</v>
      </c>
      <c r="I1440" s="192">
        <v>1.714245E8</v>
      </c>
      <c r="J1440" s="192">
        <v>1.686778E8</v>
      </c>
    </row>
    <row r="1441">
      <c r="A1441" s="194" t="s">
        <v>3233</v>
      </c>
      <c r="B1441" s="197">
        <v>45626.0</v>
      </c>
      <c r="C1441" s="192">
        <v>1.5151E7</v>
      </c>
      <c r="D1441" s="192">
        <v>0.0</v>
      </c>
      <c r="E1441" s="192">
        <v>0.0</v>
      </c>
      <c r="F1441" s="192">
        <v>1.93413E8</v>
      </c>
      <c r="G1441" s="192">
        <v>0.0</v>
      </c>
      <c r="H1441" s="192">
        <v>0.0</v>
      </c>
      <c r="I1441" s="192">
        <v>2.08564E8</v>
      </c>
      <c r="J1441" s="192">
        <v>2.08564E8</v>
      </c>
    </row>
    <row r="1442">
      <c r="A1442" s="194" t="s">
        <v>3238</v>
      </c>
      <c r="B1442" s="197">
        <v>45627.0</v>
      </c>
      <c r="C1442" s="192">
        <v>0.0</v>
      </c>
      <c r="D1442" s="192">
        <v>2.4E7</v>
      </c>
      <c r="E1442" s="192">
        <v>2.3636E7</v>
      </c>
      <c r="F1442" s="192">
        <v>0.0</v>
      </c>
      <c r="G1442" s="192">
        <v>0.0</v>
      </c>
      <c r="H1442" s="192">
        <v>0.0</v>
      </c>
      <c r="I1442" s="192">
        <v>2.4E7</v>
      </c>
      <c r="J1442" s="192">
        <v>2.3636E7</v>
      </c>
    </row>
    <row r="1443">
      <c r="A1443" s="194" t="s">
        <v>3238</v>
      </c>
      <c r="B1443" s="197">
        <v>45628.0</v>
      </c>
      <c r="C1443" s="192">
        <v>1.33E7</v>
      </c>
      <c r="D1443" s="192">
        <v>0.0</v>
      </c>
      <c r="E1443" s="192">
        <v>0.0</v>
      </c>
      <c r="F1443" s="192">
        <v>5200000.0</v>
      </c>
      <c r="G1443" s="192">
        <v>0.0</v>
      </c>
      <c r="H1443" s="192">
        <v>400000.0</v>
      </c>
      <c r="I1443" s="192">
        <v>1.81E7</v>
      </c>
      <c r="J1443" s="192">
        <v>1.81E7</v>
      </c>
    </row>
    <row r="1444">
      <c r="A1444" s="194" t="s">
        <v>3238</v>
      </c>
      <c r="B1444" s="197">
        <v>45629.0</v>
      </c>
      <c r="C1444" s="192">
        <v>6000000.0</v>
      </c>
      <c r="D1444" s="192">
        <v>0.0</v>
      </c>
      <c r="E1444" s="192">
        <v>0.0</v>
      </c>
      <c r="F1444" s="192">
        <v>9.21755E7</v>
      </c>
      <c r="G1444" s="192">
        <v>4.76E7</v>
      </c>
      <c r="H1444" s="192">
        <v>0.0</v>
      </c>
      <c r="I1444" s="192">
        <v>1.457755E8</v>
      </c>
      <c r="J1444" s="192">
        <v>1.457755E8</v>
      </c>
    </row>
    <row r="1445">
      <c r="A1445" s="194" t="s">
        <v>3238</v>
      </c>
      <c r="B1445" s="197">
        <v>45630.0</v>
      </c>
      <c r="C1445" s="192">
        <v>8000000.0</v>
      </c>
      <c r="D1445" s="192">
        <v>2.14E7</v>
      </c>
      <c r="E1445" s="192">
        <v>2.10576E7</v>
      </c>
      <c r="F1445" s="192">
        <v>1.0795E7</v>
      </c>
      <c r="G1445" s="192">
        <v>0.0</v>
      </c>
      <c r="H1445" s="192">
        <v>0.0</v>
      </c>
      <c r="I1445" s="192">
        <v>4.0195E7</v>
      </c>
      <c r="J1445" s="192">
        <v>3.98526E7</v>
      </c>
    </row>
    <row r="1446">
      <c r="A1446" s="194" t="s">
        <v>3238</v>
      </c>
      <c r="B1446" s="197">
        <v>45631.0</v>
      </c>
      <c r="C1446" s="192">
        <v>6.132E7</v>
      </c>
      <c r="D1446" s="192">
        <v>8005000.0</v>
      </c>
      <c r="E1446" s="192">
        <v>7904600.0</v>
      </c>
      <c r="F1446" s="192">
        <v>4.372E7</v>
      </c>
      <c r="G1446" s="192">
        <v>0.0</v>
      </c>
      <c r="H1446" s="192">
        <v>0.0</v>
      </c>
      <c r="I1446" s="192">
        <v>1.13045E8</v>
      </c>
      <c r="J1446" s="192">
        <v>1.129446E8</v>
      </c>
    </row>
    <row r="1447">
      <c r="A1447" s="194" t="s">
        <v>3238</v>
      </c>
      <c r="B1447" s="197">
        <v>45632.0</v>
      </c>
      <c r="C1447" s="192">
        <v>0.0</v>
      </c>
      <c r="D1447" s="192">
        <v>2500000.0</v>
      </c>
      <c r="E1447" s="192">
        <v>2460000.0</v>
      </c>
      <c r="F1447" s="192">
        <v>2.34E7</v>
      </c>
      <c r="G1447" s="192">
        <v>0.0</v>
      </c>
      <c r="H1447" s="192">
        <v>0.0</v>
      </c>
      <c r="I1447" s="192">
        <v>2.59E7</v>
      </c>
      <c r="J1447" s="192">
        <v>2.586E7</v>
      </c>
    </row>
    <row r="1448">
      <c r="A1448" s="194" t="s">
        <v>3238</v>
      </c>
      <c r="B1448" s="197">
        <v>45633.0</v>
      </c>
      <c r="C1448" s="192">
        <v>8344000.0</v>
      </c>
      <c r="D1448" s="192">
        <v>5.6E7</v>
      </c>
      <c r="E1448" s="192">
        <v>5.4992E7</v>
      </c>
      <c r="F1448" s="192">
        <v>0.0</v>
      </c>
      <c r="G1448" s="192">
        <v>0.0</v>
      </c>
      <c r="H1448" s="192">
        <v>0.0</v>
      </c>
      <c r="I1448" s="192">
        <v>6.4344E7</v>
      </c>
      <c r="J1448" s="192">
        <v>6.3336E7</v>
      </c>
    </row>
    <row r="1449">
      <c r="A1449" s="194" t="s">
        <v>3238</v>
      </c>
      <c r="B1449" s="197">
        <v>45634.0</v>
      </c>
      <c r="C1449" s="192">
        <v>5000000.0</v>
      </c>
      <c r="D1449" s="192">
        <v>0.0</v>
      </c>
      <c r="E1449" s="192">
        <v>0.0</v>
      </c>
      <c r="F1449" s="192">
        <v>4.5E7</v>
      </c>
      <c r="G1449" s="192">
        <v>0.0</v>
      </c>
      <c r="H1449" s="192">
        <v>0.0</v>
      </c>
      <c r="I1449" s="192">
        <v>5.0E7</v>
      </c>
      <c r="J1449" s="192">
        <v>5.0E7</v>
      </c>
    </row>
    <row r="1450">
      <c r="A1450" s="194" t="s">
        <v>3238</v>
      </c>
      <c r="B1450" s="197">
        <v>45635.0</v>
      </c>
      <c r="C1450" s="192">
        <v>5800000.0</v>
      </c>
      <c r="D1450" s="192">
        <v>5.41575E7</v>
      </c>
      <c r="E1450" s="192">
        <v>5.3182E7</v>
      </c>
      <c r="F1450" s="192">
        <v>3000000.0</v>
      </c>
      <c r="G1450" s="192">
        <v>0.0</v>
      </c>
      <c r="H1450" s="192">
        <v>0.0</v>
      </c>
      <c r="I1450" s="192">
        <v>6.29575E7</v>
      </c>
      <c r="J1450" s="192">
        <v>6.1982E7</v>
      </c>
    </row>
    <row r="1451">
      <c r="A1451" s="194" t="s">
        <v>3238</v>
      </c>
      <c r="B1451" s="197">
        <v>45636.0</v>
      </c>
      <c r="C1451" s="192">
        <v>0.0</v>
      </c>
      <c r="D1451" s="192">
        <v>0.0</v>
      </c>
      <c r="E1451" s="192">
        <v>0.0</v>
      </c>
      <c r="F1451" s="192">
        <v>5.71965E7</v>
      </c>
      <c r="G1451" s="192">
        <v>0.0</v>
      </c>
      <c r="H1451" s="192">
        <v>0.0</v>
      </c>
      <c r="I1451" s="192">
        <v>5.71965E7</v>
      </c>
      <c r="J1451" s="192">
        <v>5.71965E7</v>
      </c>
    </row>
    <row r="1452">
      <c r="A1452" s="194" t="s">
        <v>3238</v>
      </c>
      <c r="B1452" s="197">
        <v>45637.0</v>
      </c>
      <c r="C1452" s="192">
        <v>0.0</v>
      </c>
      <c r="D1452" s="192">
        <v>0.0</v>
      </c>
      <c r="E1452" s="192">
        <v>0.0</v>
      </c>
      <c r="F1452" s="192">
        <v>0.0</v>
      </c>
      <c r="G1452" s="192">
        <v>0.0</v>
      </c>
      <c r="H1452" s="192">
        <v>0.0</v>
      </c>
      <c r="I1452" s="192">
        <v>0.0</v>
      </c>
      <c r="J1452" s="192">
        <v>0.0</v>
      </c>
    </row>
    <row r="1453">
      <c r="A1453" s="194" t="s">
        <v>3238</v>
      </c>
      <c r="B1453" s="197">
        <v>45638.0</v>
      </c>
      <c r="C1453" s="192">
        <v>1000000.0</v>
      </c>
      <c r="D1453" s="192">
        <v>1.0E7</v>
      </c>
      <c r="E1453" s="192">
        <v>9840000.0</v>
      </c>
      <c r="F1453" s="192">
        <v>3521250.0</v>
      </c>
      <c r="G1453" s="192">
        <v>0.0</v>
      </c>
      <c r="H1453" s="192">
        <v>0.0</v>
      </c>
      <c r="I1453" s="192">
        <v>1.452125E7</v>
      </c>
      <c r="J1453" s="192">
        <v>1.436125E7</v>
      </c>
    </row>
    <row r="1454">
      <c r="A1454" s="194" t="s">
        <v>3238</v>
      </c>
      <c r="B1454" s="197">
        <v>45639.0</v>
      </c>
      <c r="C1454" s="192">
        <v>3.43E7</v>
      </c>
      <c r="D1454" s="192">
        <v>0.0</v>
      </c>
      <c r="E1454" s="192">
        <v>0.0</v>
      </c>
      <c r="F1454" s="192">
        <v>2.093E7</v>
      </c>
      <c r="G1454" s="192">
        <v>0.0</v>
      </c>
      <c r="H1454" s="192">
        <v>0.0</v>
      </c>
      <c r="I1454" s="192">
        <v>5.523E7</v>
      </c>
      <c r="J1454" s="192">
        <v>5.523E7</v>
      </c>
    </row>
    <row r="1455">
      <c r="A1455" s="194" t="s">
        <v>3238</v>
      </c>
      <c r="B1455" s="197">
        <v>45640.0</v>
      </c>
      <c r="C1455" s="192">
        <v>3000000.0</v>
      </c>
      <c r="D1455" s="192">
        <v>1.428E7</v>
      </c>
      <c r="E1455" s="192">
        <v>1.4201E7</v>
      </c>
      <c r="F1455" s="192">
        <v>0.0</v>
      </c>
      <c r="G1455" s="192">
        <v>0.0</v>
      </c>
      <c r="H1455" s="192">
        <v>0.0</v>
      </c>
      <c r="I1455" s="192">
        <v>1.728E7</v>
      </c>
      <c r="J1455" s="192">
        <v>1.7201E7</v>
      </c>
    </row>
    <row r="1456">
      <c r="A1456" s="194" t="s">
        <v>3238</v>
      </c>
      <c r="B1456" s="197">
        <v>45641.0</v>
      </c>
      <c r="C1456" s="192">
        <v>0.0</v>
      </c>
      <c r="D1456" s="192">
        <v>9000000.0</v>
      </c>
      <c r="E1456" s="192">
        <v>8856000.0</v>
      </c>
      <c r="F1456" s="192">
        <v>7000000.0</v>
      </c>
      <c r="G1456" s="192">
        <v>0.0</v>
      </c>
      <c r="H1456" s="192">
        <v>0.0</v>
      </c>
      <c r="I1456" s="192">
        <v>1.6E7</v>
      </c>
      <c r="J1456" s="192">
        <v>1.5856E7</v>
      </c>
    </row>
    <row r="1457">
      <c r="A1457" s="194" t="s">
        <v>3238</v>
      </c>
      <c r="B1457" s="197">
        <v>45642.0</v>
      </c>
      <c r="C1457" s="192">
        <v>5.51E7</v>
      </c>
      <c r="D1457" s="192">
        <v>1.4036E7</v>
      </c>
      <c r="E1457" s="192">
        <v>1.3803664E7</v>
      </c>
      <c r="F1457" s="192">
        <v>911000.0</v>
      </c>
      <c r="G1457" s="192">
        <v>0.0</v>
      </c>
      <c r="H1457" s="192">
        <v>0.0</v>
      </c>
      <c r="I1457" s="192">
        <v>7.0047E7</v>
      </c>
      <c r="J1457" s="192">
        <v>6.9814664E7</v>
      </c>
    </row>
    <row r="1458">
      <c r="A1458" s="194" t="s">
        <v>3238</v>
      </c>
      <c r="B1458" s="197">
        <v>45643.0</v>
      </c>
      <c r="C1458" s="192">
        <v>5.47725E7</v>
      </c>
      <c r="D1458" s="192">
        <v>0.0</v>
      </c>
      <c r="E1458" s="192">
        <v>0.0</v>
      </c>
      <c r="F1458" s="192">
        <v>5.65315E7</v>
      </c>
      <c r="G1458" s="192">
        <v>8.5344E7</v>
      </c>
      <c r="H1458" s="192">
        <v>0.0</v>
      </c>
      <c r="I1458" s="192">
        <v>1.96648E8</v>
      </c>
      <c r="J1458" s="192">
        <v>1.96648E8</v>
      </c>
    </row>
    <row r="1459">
      <c r="A1459" s="194" t="s">
        <v>3238</v>
      </c>
      <c r="B1459" s="197">
        <v>45644.0</v>
      </c>
      <c r="C1459" s="192">
        <v>5.9E7</v>
      </c>
      <c r="D1459" s="192">
        <v>1.25E7</v>
      </c>
      <c r="E1459" s="192">
        <v>1.23E7</v>
      </c>
      <c r="F1459" s="192">
        <v>1.6815E7</v>
      </c>
      <c r="G1459" s="192">
        <v>0.0</v>
      </c>
      <c r="H1459" s="192">
        <v>0.0</v>
      </c>
      <c r="I1459" s="192">
        <v>8.8315E7</v>
      </c>
      <c r="J1459" s="192">
        <v>8.8115E7</v>
      </c>
    </row>
    <row r="1460">
      <c r="A1460" s="194" t="s">
        <v>3238</v>
      </c>
      <c r="B1460" s="197">
        <v>45645.0</v>
      </c>
      <c r="C1460" s="192">
        <v>6.0E7</v>
      </c>
      <c r="D1460" s="192">
        <v>0.0</v>
      </c>
      <c r="E1460" s="192">
        <v>0.0</v>
      </c>
      <c r="F1460" s="192">
        <v>0.0</v>
      </c>
      <c r="G1460" s="192">
        <v>6.4465E7</v>
      </c>
      <c r="H1460" s="192">
        <v>0.0</v>
      </c>
      <c r="I1460" s="192">
        <v>1.24465E8</v>
      </c>
      <c r="J1460" s="192">
        <v>1.24465E8</v>
      </c>
    </row>
    <row r="1461">
      <c r="A1461" s="194" t="s">
        <v>3238</v>
      </c>
      <c r="B1461" s="197">
        <v>45646.0</v>
      </c>
      <c r="C1461" s="192">
        <v>2.945E7</v>
      </c>
      <c r="D1461" s="192">
        <v>0.0</v>
      </c>
      <c r="E1461" s="192">
        <v>0.0</v>
      </c>
      <c r="F1461" s="192">
        <v>2.24934E8</v>
      </c>
      <c r="G1461" s="192">
        <v>4.0E7</v>
      </c>
      <c r="H1461" s="192">
        <v>0.0</v>
      </c>
      <c r="I1461" s="192">
        <v>2.94384E8</v>
      </c>
      <c r="J1461" s="192">
        <v>2.94384E8</v>
      </c>
    </row>
    <row r="1462">
      <c r="A1462" s="194" t="s">
        <v>3238</v>
      </c>
      <c r="B1462" s="197">
        <v>45647.0</v>
      </c>
      <c r="C1462" s="192">
        <v>0.0</v>
      </c>
      <c r="D1462" s="192">
        <v>0.0</v>
      </c>
      <c r="E1462" s="192">
        <v>0.0</v>
      </c>
      <c r="F1462" s="192">
        <v>0.0</v>
      </c>
      <c r="G1462" s="192">
        <v>0.0</v>
      </c>
      <c r="H1462" s="192">
        <v>0.0</v>
      </c>
      <c r="I1462" s="192">
        <v>0.0</v>
      </c>
      <c r="J1462" s="192">
        <v>0.0</v>
      </c>
    </row>
    <row r="1463">
      <c r="A1463" s="194" t="s">
        <v>3238</v>
      </c>
      <c r="B1463" s="197">
        <v>45648.0</v>
      </c>
      <c r="C1463" s="192">
        <v>6000000.0</v>
      </c>
      <c r="D1463" s="192">
        <v>1.25E7</v>
      </c>
      <c r="E1463" s="192">
        <v>1.2252E7</v>
      </c>
      <c r="F1463" s="192">
        <v>7.0E7</v>
      </c>
      <c r="G1463" s="192">
        <v>0.0</v>
      </c>
      <c r="H1463" s="192">
        <v>0.0</v>
      </c>
      <c r="I1463" s="192">
        <v>8.85E7</v>
      </c>
      <c r="J1463" s="192">
        <v>8.8252E7</v>
      </c>
    </row>
    <row r="1464">
      <c r="A1464" s="194" t="s">
        <v>3238</v>
      </c>
      <c r="B1464" s="197">
        <v>45649.0</v>
      </c>
      <c r="C1464" s="192">
        <v>2.254E7</v>
      </c>
      <c r="D1464" s="192">
        <v>0.0</v>
      </c>
      <c r="E1464" s="192">
        <v>0.0</v>
      </c>
      <c r="F1464" s="192">
        <v>1.1E8</v>
      </c>
      <c r="G1464" s="192">
        <v>2.46E7</v>
      </c>
      <c r="H1464" s="192">
        <v>0.0</v>
      </c>
      <c r="I1464" s="192">
        <v>1.5714E8</v>
      </c>
      <c r="J1464" s="192">
        <v>1.5714E8</v>
      </c>
    </row>
    <row r="1465">
      <c r="A1465" s="194" t="s">
        <v>3238</v>
      </c>
      <c r="B1465" s="197">
        <v>45650.0</v>
      </c>
      <c r="C1465" s="192">
        <v>0.0</v>
      </c>
      <c r="D1465" s="192">
        <v>0.0</v>
      </c>
      <c r="E1465" s="192">
        <v>0.0</v>
      </c>
      <c r="F1465" s="192">
        <v>0.0</v>
      </c>
      <c r="G1465" s="192">
        <v>0.0</v>
      </c>
      <c r="H1465" s="192">
        <v>0.0</v>
      </c>
      <c r="I1465" s="192">
        <v>0.0</v>
      </c>
      <c r="J1465" s="192">
        <v>0.0</v>
      </c>
    </row>
    <row r="1466">
      <c r="A1466" s="194" t="s">
        <v>3238</v>
      </c>
      <c r="B1466" s="197">
        <v>45651.0</v>
      </c>
      <c r="C1466" s="192">
        <v>4.24E7</v>
      </c>
      <c r="D1466" s="192">
        <v>0.0</v>
      </c>
      <c r="E1466" s="192">
        <v>0.0</v>
      </c>
      <c r="F1466" s="192">
        <v>1.13E8</v>
      </c>
      <c r="G1466" s="192">
        <v>0.0</v>
      </c>
      <c r="H1466" s="192">
        <v>0.0</v>
      </c>
      <c r="I1466" s="192">
        <v>1.554E8</v>
      </c>
      <c r="J1466" s="192">
        <v>1.554E8</v>
      </c>
    </row>
    <row r="1467">
      <c r="A1467" s="194" t="s">
        <v>3238</v>
      </c>
      <c r="B1467" s="197">
        <v>45652.0</v>
      </c>
      <c r="C1467" s="192">
        <v>7.2E7</v>
      </c>
      <c r="D1467" s="192">
        <v>3.0E7</v>
      </c>
      <c r="E1467" s="192">
        <v>2.952E7</v>
      </c>
      <c r="F1467" s="192">
        <v>6.3E7</v>
      </c>
      <c r="G1467" s="192">
        <v>0.0</v>
      </c>
      <c r="H1467" s="192">
        <v>0.0</v>
      </c>
      <c r="I1467" s="192">
        <v>1.65E8</v>
      </c>
      <c r="J1467" s="192">
        <v>1.6452E8</v>
      </c>
    </row>
    <row r="1468">
      <c r="A1468" s="194" t="s">
        <v>3238</v>
      </c>
      <c r="B1468" s="197">
        <v>45653.0</v>
      </c>
      <c r="C1468" s="192">
        <v>3.4625E7</v>
      </c>
      <c r="D1468" s="192">
        <v>0.0</v>
      </c>
      <c r="E1468" s="192">
        <v>0.0</v>
      </c>
      <c r="F1468" s="192">
        <v>7237000.0</v>
      </c>
      <c r="G1468" s="192">
        <v>5.6133E7</v>
      </c>
      <c r="H1468" s="192">
        <v>0.0</v>
      </c>
      <c r="I1468" s="192">
        <v>9.7995E7</v>
      </c>
      <c r="J1468" s="192">
        <v>9.7995E7</v>
      </c>
    </row>
    <row r="1469">
      <c r="A1469" s="194" t="s">
        <v>3238</v>
      </c>
      <c r="B1469" s="197">
        <v>45654.0</v>
      </c>
      <c r="C1469" s="192">
        <v>6.9634E7</v>
      </c>
      <c r="D1469" s="192">
        <v>7000000.0</v>
      </c>
      <c r="E1469" s="192">
        <v>6888000.0</v>
      </c>
      <c r="F1469" s="192">
        <v>4.54E7</v>
      </c>
      <c r="G1469" s="192">
        <v>0.0</v>
      </c>
      <c r="H1469" s="192">
        <v>0.0</v>
      </c>
      <c r="I1469" s="192">
        <v>1.22034E8</v>
      </c>
      <c r="J1469" s="192">
        <v>1.21922E8</v>
      </c>
    </row>
    <row r="1470">
      <c r="A1470" s="194" t="s">
        <v>3238</v>
      </c>
      <c r="B1470" s="197">
        <v>45655.0</v>
      </c>
      <c r="C1470" s="192">
        <v>0.0</v>
      </c>
      <c r="D1470" s="192">
        <v>9.330375E7</v>
      </c>
      <c r="E1470" s="192">
        <v>9.0893126E7</v>
      </c>
      <c r="F1470" s="192">
        <v>9.637E7</v>
      </c>
      <c r="G1470" s="192">
        <v>0.0</v>
      </c>
      <c r="H1470" s="192">
        <v>0.0</v>
      </c>
      <c r="I1470" s="192">
        <v>1.8967375E8</v>
      </c>
      <c r="J1470" s="192">
        <v>1.87263126E8</v>
      </c>
    </row>
    <row r="1471">
      <c r="A1471" s="194" t="s">
        <v>3238</v>
      </c>
      <c r="B1471" s="197">
        <v>45656.0</v>
      </c>
      <c r="C1471" s="192">
        <v>4.22E7</v>
      </c>
      <c r="D1471" s="192">
        <v>9887500.0</v>
      </c>
      <c r="E1471" s="192">
        <v>0.0</v>
      </c>
      <c r="F1471" s="192">
        <v>3.0E7</v>
      </c>
      <c r="G1471" s="192">
        <v>0.0</v>
      </c>
      <c r="H1471" s="192">
        <v>0.0</v>
      </c>
      <c r="I1471" s="192">
        <v>8.20875E7</v>
      </c>
      <c r="J1471" s="192">
        <v>7.22E7</v>
      </c>
    </row>
    <row r="1472">
      <c r="A1472" s="194" t="s">
        <v>3238</v>
      </c>
      <c r="B1472" s="197">
        <v>45657.0</v>
      </c>
      <c r="C1472" s="192">
        <v>0.0</v>
      </c>
      <c r="D1472" s="192">
        <v>0.0</v>
      </c>
      <c r="E1472" s="192">
        <v>0.0</v>
      </c>
      <c r="F1472" s="192">
        <v>3.0E7</v>
      </c>
      <c r="G1472" s="192">
        <v>3.0E7</v>
      </c>
      <c r="H1472" s="192">
        <v>0.0</v>
      </c>
      <c r="I1472" s="192">
        <v>6.0E7</v>
      </c>
      <c r="J1472" s="192">
        <v>6.0E7</v>
      </c>
    </row>
    <row r="1473">
      <c r="A1473" s="199" t="s">
        <v>3243</v>
      </c>
      <c r="B1473" s="200">
        <v>45658.0</v>
      </c>
      <c r="C1473" s="201">
        <v>0.0</v>
      </c>
      <c r="D1473" s="192">
        <v>0.0</v>
      </c>
      <c r="E1473" s="192">
        <v>0.0</v>
      </c>
      <c r="F1473" s="192">
        <v>0.0</v>
      </c>
      <c r="G1473" s="192">
        <v>0.0</v>
      </c>
      <c r="H1473" s="192">
        <v>0.0</v>
      </c>
      <c r="I1473" s="192">
        <v>0.0</v>
      </c>
      <c r="J1473" s="202">
        <v>0.0</v>
      </c>
    </row>
    <row r="1474">
      <c r="A1474" s="199" t="s">
        <v>3243</v>
      </c>
      <c r="B1474" s="200">
        <v>45659.0</v>
      </c>
      <c r="C1474" s="201">
        <v>0.0</v>
      </c>
      <c r="D1474" s="192">
        <v>8625000.0</v>
      </c>
      <c r="E1474" s="192">
        <v>8487000.0</v>
      </c>
      <c r="F1474" s="192">
        <v>0.0</v>
      </c>
      <c r="G1474" s="192">
        <v>0.0</v>
      </c>
      <c r="H1474" s="192">
        <v>0.0</v>
      </c>
      <c r="I1474" s="192">
        <v>8625000.0</v>
      </c>
      <c r="J1474" s="202">
        <v>8487000.0</v>
      </c>
    </row>
    <row r="1475">
      <c r="A1475" s="199" t="s">
        <v>3243</v>
      </c>
      <c r="B1475" s="200">
        <v>45660.0</v>
      </c>
      <c r="C1475" s="201">
        <v>5.3028E7</v>
      </c>
      <c r="D1475" s="192">
        <v>0.0</v>
      </c>
      <c r="E1475" s="192">
        <v>0.0</v>
      </c>
      <c r="F1475" s="192">
        <v>8.25E7</v>
      </c>
      <c r="G1475" s="192">
        <v>0.0</v>
      </c>
      <c r="H1475" s="192">
        <v>0.0</v>
      </c>
      <c r="I1475" s="192">
        <v>1.35528E8</v>
      </c>
      <c r="J1475" s="202">
        <v>1.35528E8</v>
      </c>
    </row>
    <row r="1476">
      <c r="A1476" s="199" t="s">
        <v>3243</v>
      </c>
      <c r="B1476" s="200">
        <v>45661.0</v>
      </c>
      <c r="C1476" s="201">
        <v>0.0</v>
      </c>
      <c r="D1476" s="192">
        <v>2.535E7</v>
      </c>
      <c r="E1476" s="192">
        <v>2.4507505E7</v>
      </c>
      <c r="F1476" s="192">
        <v>0.0</v>
      </c>
      <c r="G1476" s="192">
        <v>0.0</v>
      </c>
      <c r="H1476" s="192">
        <v>250000.0</v>
      </c>
      <c r="I1476" s="192">
        <v>2.51E7</v>
      </c>
      <c r="J1476" s="202">
        <v>2.4257505E7</v>
      </c>
    </row>
    <row r="1477">
      <c r="A1477" s="199" t="s">
        <v>3243</v>
      </c>
      <c r="B1477" s="200">
        <v>45662.0</v>
      </c>
      <c r="C1477" s="201">
        <v>1000000.0</v>
      </c>
      <c r="D1477" s="192">
        <v>3.87E7</v>
      </c>
      <c r="E1477" s="192">
        <v>3.7963633E7</v>
      </c>
      <c r="F1477" s="192">
        <v>4.04E7</v>
      </c>
      <c r="G1477" s="192">
        <v>0.0</v>
      </c>
      <c r="H1477" s="192">
        <v>0.0</v>
      </c>
      <c r="I1477" s="192">
        <v>8.01E7</v>
      </c>
      <c r="J1477" s="202">
        <v>7.9363633E7</v>
      </c>
    </row>
    <row r="1478">
      <c r="A1478" s="199" t="s">
        <v>3243</v>
      </c>
      <c r="B1478" s="200">
        <v>45663.0</v>
      </c>
      <c r="C1478" s="201">
        <v>0.0</v>
      </c>
      <c r="D1478" s="192">
        <v>1.125E7</v>
      </c>
      <c r="E1478" s="192">
        <v>1.1030625E7</v>
      </c>
      <c r="F1478" s="192">
        <v>1.01E8</v>
      </c>
      <c r="G1478" s="192">
        <v>0.0</v>
      </c>
      <c r="H1478" s="192">
        <v>0.0</v>
      </c>
      <c r="I1478" s="192">
        <v>1.1225E8</v>
      </c>
      <c r="J1478" s="202">
        <v>1.12030625E8</v>
      </c>
    </row>
    <row r="1479">
      <c r="A1479" s="199" t="s">
        <v>3243</v>
      </c>
      <c r="B1479" s="200">
        <v>45664.0</v>
      </c>
      <c r="C1479" s="201">
        <v>2.9558E7</v>
      </c>
      <c r="D1479" s="192">
        <v>4.092E7</v>
      </c>
      <c r="E1479" s="192">
        <v>3.9899847E7</v>
      </c>
      <c r="F1479" s="192">
        <v>3.8E7</v>
      </c>
      <c r="G1479" s="192">
        <v>0.0</v>
      </c>
      <c r="H1479" s="192">
        <v>0.0</v>
      </c>
      <c r="I1479" s="192">
        <v>1.08478E8</v>
      </c>
      <c r="J1479" s="202">
        <v>1.07457847E8</v>
      </c>
    </row>
    <row r="1480">
      <c r="A1480" s="199" t="s">
        <v>3243</v>
      </c>
      <c r="B1480" s="200">
        <v>45665.0</v>
      </c>
      <c r="C1480" s="201">
        <v>0.0</v>
      </c>
      <c r="D1480" s="192">
        <v>8460000.0</v>
      </c>
      <c r="E1480" s="192">
        <v>8307720.0</v>
      </c>
      <c r="F1480" s="192">
        <v>0.0</v>
      </c>
      <c r="G1480" s="192">
        <v>0.0</v>
      </c>
      <c r="H1480" s="192">
        <v>0.0</v>
      </c>
      <c r="I1480" s="192">
        <v>8460000.0</v>
      </c>
      <c r="J1480" s="202">
        <v>8307720.0</v>
      </c>
    </row>
    <row r="1481">
      <c r="A1481" s="199" t="s">
        <v>3243</v>
      </c>
      <c r="B1481" s="200">
        <v>45666.0</v>
      </c>
      <c r="C1481" s="201">
        <v>2.78E8</v>
      </c>
      <c r="D1481" s="192">
        <v>2.4275E7</v>
      </c>
      <c r="E1481" s="192">
        <v>2.383805E7</v>
      </c>
      <c r="F1481" s="192">
        <v>7.731E7</v>
      </c>
      <c r="G1481" s="192">
        <v>0.0</v>
      </c>
      <c r="H1481" s="192">
        <v>0.0</v>
      </c>
      <c r="I1481" s="192">
        <v>3.79585E8</v>
      </c>
      <c r="J1481" s="202">
        <v>3.7914805E8</v>
      </c>
    </row>
    <row r="1482">
      <c r="A1482" s="199" t="s">
        <v>3243</v>
      </c>
      <c r="B1482" s="200">
        <v>45667.0</v>
      </c>
      <c r="C1482" s="201">
        <v>0.0</v>
      </c>
      <c r="D1482" s="192">
        <v>3.5E7</v>
      </c>
      <c r="E1482" s="192">
        <v>3.437E7</v>
      </c>
      <c r="F1482" s="192">
        <v>4.04125E7</v>
      </c>
      <c r="G1482" s="192">
        <v>0.0</v>
      </c>
      <c r="H1482" s="192">
        <v>0.0</v>
      </c>
      <c r="I1482" s="192">
        <v>7.54125E7</v>
      </c>
      <c r="J1482" s="202">
        <v>7.47825E7</v>
      </c>
    </row>
    <row r="1483">
      <c r="A1483" s="199" t="s">
        <v>3243</v>
      </c>
      <c r="B1483" s="200">
        <v>45668.0</v>
      </c>
      <c r="C1483" s="201">
        <v>6000000.0</v>
      </c>
      <c r="D1483" s="192">
        <v>0.0</v>
      </c>
      <c r="E1483" s="192">
        <v>0.0</v>
      </c>
      <c r="F1483" s="192">
        <v>3.23E7</v>
      </c>
      <c r="G1483" s="192">
        <v>0.0</v>
      </c>
      <c r="H1483" s="192">
        <v>0.0</v>
      </c>
      <c r="I1483" s="192">
        <v>3.83E7</v>
      </c>
      <c r="J1483" s="202">
        <v>3.83E7</v>
      </c>
    </row>
    <row r="1484">
      <c r="A1484" s="199" t="s">
        <v>3243</v>
      </c>
      <c r="B1484" s="200">
        <v>45669.0</v>
      </c>
      <c r="C1484" s="201">
        <v>1.27999E8</v>
      </c>
      <c r="D1484" s="192">
        <v>0.0</v>
      </c>
      <c r="E1484" s="192">
        <v>0.0</v>
      </c>
      <c r="F1484" s="192">
        <v>3.425E7</v>
      </c>
      <c r="G1484" s="192">
        <v>0.0</v>
      </c>
      <c r="H1484" s="192">
        <v>0.0</v>
      </c>
      <c r="I1484" s="192">
        <v>1.62249E8</v>
      </c>
      <c r="J1484" s="202">
        <v>1.62249E8</v>
      </c>
    </row>
    <row r="1485">
      <c r="A1485" s="199" t="s">
        <v>3243</v>
      </c>
      <c r="B1485" s="200">
        <v>45670.0</v>
      </c>
      <c r="C1485" s="201">
        <v>8717000.0</v>
      </c>
      <c r="D1485" s="192">
        <v>1.0E8</v>
      </c>
      <c r="E1485" s="192">
        <v>9.755E7</v>
      </c>
      <c r="F1485" s="192">
        <v>3.0E7</v>
      </c>
      <c r="G1485" s="192">
        <v>0.0</v>
      </c>
      <c r="H1485" s="192">
        <v>0.0</v>
      </c>
      <c r="I1485" s="192">
        <v>1.38717E8</v>
      </c>
      <c r="J1485" s="202">
        <v>1.36267E8</v>
      </c>
    </row>
    <row r="1486">
      <c r="A1486" s="199" t="s">
        <v>3243</v>
      </c>
      <c r="B1486" s="200">
        <v>45671.0</v>
      </c>
      <c r="C1486" s="201">
        <v>1.6733E8</v>
      </c>
      <c r="D1486" s="192">
        <v>8.67E7</v>
      </c>
      <c r="E1486" s="192">
        <v>8.50794E7</v>
      </c>
      <c r="F1486" s="192">
        <v>6000000.0</v>
      </c>
      <c r="G1486" s="192">
        <v>0.0</v>
      </c>
      <c r="H1486" s="192">
        <v>0.0</v>
      </c>
      <c r="I1486" s="192">
        <v>2.6003E8</v>
      </c>
      <c r="J1486" s="202">
        <v>2.584094E8</v>
      </c>
    </row>
    <row r="1487">
      <c r="A1487" s="199" t="s">
        <v>3243</v>
      </c>
      <c r="B1487" s="200">
        <v>45672.0</v>
      </c>
      <c r="C1487" s="201">
        <v>0.0</v>
      </c>
      <c r="D1487" s="192">
        <v>3737500.0</v>
      </c>
      <c r="E1487" s="192">
        <v>3670225.0</v>
      </c>
      <c r="F1487" s="192">
        <v>7.6536E7</v>
      </c>
      <c r="G1487" s="192">
        <v>4.3065E7</v>
      </c>
      <c r="H1487" s="192">
        <v>0.0</v>
      </c>
      <c r="I1487" s="192">
        <v>1.233385E8</v>
      </c>
      <c r="J1487" s="202">
        <v>1.23271225E8</v>
      </c>
    </row>
    <row r="1488">
      <c r="A1488" s="199" t="s">
        <v>3243</v>
      </c>
      <c r="B1488" s="200">
        <v>45673.0</v>
      </c>
      <c r="C1488" s="201">
        <v>2.45E7</v>
      </c>
      <c r="D1488" s="192">
        <v>9.999E7</v>
      </c>
      <c r="E1488" s="192">
        <v>9.754018E7</v>
      </c>
      <c r="F1488" s="192">
        <v>1025000.0</v>
      </c>
      <c r="G1488" s="192">
        <v>0.0</v>
      </c>
      <c r="H1488" s="192">
        <v>0.0</v>
      </c>
      <c r="I1488" s="192">
        <v>1.25515E8</v>
      </c>
      <c r="J1488" s="202">
        <v>1.2306518E8</v>
      </c>
    </row>
    <row r="1489">
      <c r="A1489" s="199" t="s">
        <v>3243</v>
      </c>
      <c r="B1489" s="200">
        <v>45674.0</v>
      </c>
      <c r="C1489" s="201">
        <v>6.3432E7</v>
      </c>
      <c r="D1489" s="192">
        <v>0.0</v>
      </c>
      <c r="E1489" s="192">
        <v>0.0</v>
      </c>
      <c r="F1489" s="192">
        <v>3.716E7</v>
      </c>
      <c r="G1489" s="192">
        <v>3.8584E7</v>
      </c>
      <c r="H1489" s="192">
        <v>0.0</v>
      </c>
      <c r="I1489" s="192">
        <v>1.39176E8</v>
      </c>
      <c r="J1489" s="202">
        <v>1.39176E8</v>
      </c>
    </row>
    <row r="1490">
      <c r="A1490" s="199" t="s">
        <v>3243</v>
      </c>
      <c r="B1490" s="200">
        <v>45675.0</v>
      </c>
      <c r="C1490" s="201">
        <v>1.5751875E8</v>
      </c>
      <c r="D1490" s="192">
        <v>0.0</v>
      </c>
      <c r="E1490" s="192">
        <v>0.0</v>
      </c>
      <c r="F1490" s="192">
        <v>4.9434E7</v>
      </c>
      <c r="G1490" s="192">
        <v>0.0</v>
      </c>
      <c r="H1490" s="192">
        <v>0.0</v>
      </c>
      <c r="I1490" s="192">
        <v>2.0695275E8</v>
      </c>
      <c r="J1490" s="202">
        <v>2.0695275E8</v>
      </c>
    </row>
    <row r="1491">
      <c r="A1491" s="199" t="s">
        <v>3243</v>
      </c>
      <c r="B1491" s="200">
        <v>45676.0</v>
      </c>
      <c r="C1491" s="201">
        <v>2000000.0</v>
      </c>
      <c r="D1491" s="192">
        <v>7780000.0</v>
      </c>
      <c r="E1491" s="192">
        <v>7639960.0</v>
      </c>
      <c r="F1491" s="192">
        <v>0.0</v>
      </c>
      <c r="G1491" s="192">
        <v>0.0</v>
      </c>
      <c r="H1491" s="192">
        <v>0.0</v>
      </c>
      <c r="I1491" s="192">
        <v>9780000.0</v>
      </c>
      <c r="J1491" s="202">
        <v>9639960.0</v>
      </c>
    </row>
    <row r="1492">
      <c r="A1492" s="199" t="s">
        <v>3243</v>
      </c>
      <c r="B1492" s="200">
        <v>45677.0</v>
      </c>
      <c r="C1492" s="201">
        <v>0.0</v>
      </c>
      <c r="D1492" s="192">
        <v>0.0</v>
      </c>
      <c r="E1492" s="192">
        <v>0.0</v>
      </c>
      <c r="F1492" s="192">
        <v>6.5E7</v>
      </c>
      <c r="G1492" s="192">
        <v>0.0</v>
      </c>
      <c r="H1492" s="192">
        <v>0.0</v>
      </c>
      <c r="I1492" s="192">
        <v>6.5E7</v>
      </c>
      <c r="J1492" s="202">
        <v>6.5E7</v>
      </c>
    </row>
    <row r="1493">
      <c r="A1493" s="199" t="s">
        <v>3243</v>
      </c>
      <c r="B1493" s="200">
        <v>45678.0</v>
      </c>
      <c r="C1493" s="201">
        <v>1.0E8</v>
      </c>
      <c r="D1493" s="192">
        <v>1.9E7</v>
      </c>
      <c r="E1493" s="192">
        <v>1.8658E7</v>
      </c>
      <c r="F1493" s="192">
        <v>4.1632E7</v>
      </c>
      <c r="G1493" s="192">
        <v>3.9564E7</v>
      </c>
      <c r="H1493" s="192">
        <v>1.2225E7</v>
      </c>
      <c r="I1493" s="192">
        <v>1.87971E8</v>
      </c>
      <c r="J1493" s="202">
        <v>1.87629E8</v>
      </c>
    </row>
    <row r="1494">
      <c r="A1494" s="199" t="s">
        <v>3243</v>
      </c>
      <c r="B1494" s="200">
        <v>45679.0</v>
      </c>
      <c r="C1494" s="201">
        <v>0.0</v>
      </c>
      <c r="D1494" s="192">
        <v>5.545E7</v>
      </c>
      <c r="E1494" s="192">
        <v>5.44519E7</v>
      </c>
      <c r="F1494" s="192">
        <v>0.0</v>
      </c>
      <c r="G1494" s="192">
        <v>0.0</v>
      </c>
      <c r="H1494" s="192">
        <v>0.0</v>
      </c>
      <c r="I1494" s="192">
        <v>5.545E7</v>
      </c>
      <c r="J1494" s="202">
        <v>5.44519E7</v>
      </c>
    </row>
    <row r="1495">
      <c r="A1495" s="199" t="s">
        <v>3243</v>
      </c>
      <c r="B1495" s="200">
        <v>45680.0</v>
      </c>
      <c r="C1495" s="201">
        <v>0.0</v>
      </c>
      <c r="D1495" s="192">
        <v>1.0598E7</v>
      </c>
      <c r="E1495" s="192">
        <v>1.0407236E7</v>
      </c>
      <c r="F1495" s="192">
        <v>8956000.0</v>
      </c>
      <c r="G1495" s="192">
        <v>0.0</v>
      </c>
      <c r="H1495" s="192">
        <v>0.0</v>
      </c>
      <c r="I1495" s="192">
        <v>1.9554E7</v>
      </c>
      <c r="J1495" s="202">
        <v>1.9363236E7</v>
      </c>
    </row>
    <row r="1496">
      <c r="A1496" s="199" t="s">
        <v>3243</v>
      </c>
      <c r="B1496" s="200">
        <v>45681.0</v>
      </c>
      <c r="C1496" s="201">
        <v>2.8816E7</v>
      </c>
      <c r="D1496" s="192">
        <v>6.12545E7</v>
      </c>
      <c r="E1496" s="192">
        <v>6.0133537E7</v>
      </c>
      <c r="F1496" s="192">
        <v>2.796E7</v>
      </c>
      <c r="G1496" s="192">
        <v>3.8808E7</v>
      </c>
      <c r="H1496" s="192">
        <v>0.0</v>
      </c>
      <c r="I1496" s="192">
        <v>1.568385E8</v>
      </c>
      <c r="J1496" s="202">
        <v>1.55717537E8</v>
      </c>
    </row>
    <row r="1497">
      <c r="A1497" s="199" t="s">
        <v>3243</v>
      </c>
      <c r="B1497" s="200">
        <v>45682.0</v>
      </c>
      <c r="C1497" s="201">
        <v>0.0</v>
      </c>
      <c r="D1497" s="192">
        <v>0.0</v>
      </c>
      <c r="E1497" s="192">
        <v>0.0</v>
      </c>
      <c r="F1497" s="192">
        <v>0.0</v>
      </c>
      <c r="G1497" s="192">
        <v>0.0</v>
      </c>
      <c r="H1497" s="192">
        <v>0.0</v>
      </c>
      <c r="I1497" s="192">
        <v>0.0</v>
      </c>
      <c r="J1497" s="202">
        <v>0.0</v>
      </c>
    </row>
    <row r="1498">
      <c r="A1498" s="199" t="s">
        <v>3243</v>
      </c>
      <c r="B1498" s="200">
        <v>45683.0</v>
      </c>
      <c r="C1498" s="201">
        <v>0.0</v>
      </c>
      <c r="D1498" s="192">
        <v>0.0</v>
      </c>
      <c r="E1498" s="192">
        <v>0.0</v>
      </c>
      <c r="F1498" s="192">
        <v>0.0</v>
      </c>
      <c r="G1498" s="192">
        <v>0.0</v>
      </c>
      <c r="H1498" s="192">
        <v>0.0</v>
      </c>
      <c r="I1498" s="192">
        <v>0.0</v>
      </c>
      <c r="J1498" s="202">
        <v>0.0</v>
      </c>
    </row>
    <row r="1499">
      <c r="A1499" s="199" t="s">
        <v>3243</v>
      </c>
      <c r="B1499" s="200">
        <v>45684.0</v>
      </c>
      <c r="C1499" s="201">
        <v>0.0</v>
      </c>
      <c r="D1499" s="192">
        <v>0.0</v>
      </c>
      <c r="E1499" s="192">
        <v>0.0</v>
      </c>
      <c r="F1499" s="192">
        <v>0.0</v>
      </c>
      <c r="G1499" s="192">
        <v>0.0</v>
      </c>
      <c r="H1499" s="192">
        <v>0.0</v>
      </c>
      <c r="I1499" s="192">
        <v>0.0</v>
      </c>
      <c r="J1499" s="202">
        <v>0.0</v>
      </c>
    </row>
    <row r="1500">
      <c r="A1500" s="199" t="s">
        <v>3243</v>
      </c>
      <c r="B1500" s="200">
        <v>45685.0</v>
      </c>
      <c r="C1500" s="201">
        <v>0.0</v>
      </c>
      <c r="D1500" s="192">
        <v>0.0</v>
      </c>
      <c r="E1500" s="192">
        <v>0.0</v>
      </c>
      <c r="F1500" s="192">
        <v>0.0</v>
      </c>
      <c r="G1500" s="192">
        <v>0.0</v>
      </c>
      <c r="H1500" s="192">
        <v>0.0</v>
      </c>
      <c r="I1500" s="192">
        <v>0.0</v>
      </c>
      <c r="J1500" s="202">
        <v>0.0</v>
      </c>
    </row>
    <row r="1501">
      <c r="A1501" s="199" t="s">
        <v>3243</v>
      </c>
      <c r="B1501" s="200">
        <v>45686.0</v>
      </c>
      <c r="C1501" s="201">
        <v>0.0</v>
      </c>
      <c r="D1501" s="192">
        <v>0.0</v>
      </c>
      <c r="E1501" s="192">
        <v>0.0</v>
      </c>
      <c r="F1501" s="192">
        <v>0.0</v>
      </c>
      <c r="G1501" s="192">
        <v>0.0</v>
      </c>
      <c r="H1501" s="192">
        <v>0.0</v>
      </c>
      <c r="I1501" s="192">
        <v>0.0</v>
      </c>
      <c r="J1501" s="202">
        <v>0.0</v>
      </c>
    </row>
    <row r="1502">
      <c r="A1502" s="199" t="s">
        <v>3243</v>
      </c>
      <c r="B1502" s="200">
        <v>45687.0</v>
      </c>
      <c r="C1502" s="201">
        <v>0.0</v>
      </c>
      <c r="D1502" s="192">
        <v>0.0</v>
      </c>
      <c r="E1502" s="192">
        <v>0.0</v>
      </c>
      <c r="F1502" s="192">
        <v>0.0</v>
      </c>
      <c r="G1502" s="192">
        <v>0.0</v>
      </c>
      <c r="H1502" s="192">
        <v>0.0</v>
      </c>
      <c r="I1502" s="192">
        <v>0.0</v>
      </c>
      <c r="J1502" s="202">
        <v>0.0</v>
      </c>
    </row>
    <row r="1503">
      <c r="A1503" s="203" t="s">
        <v>3243</v>
      </c>
      <c r="B1503" s="204">
        <v>45688.0</v>
      </c>
      <c r="C1503" s="205">
        <v>0.0</v>
      </c>
      <c r="D1503" s="206">
        <v>0.0</v>
      </c>
      <c r="E1503" s="206">
        <v>0.0</v>
      </c>
      <c r="F1503" s="206">
        <v>0.0</v>
      </c>
      <c r="G1503" s="206">
        <v>0.0</v>
      </c>
      <c r="H1503" s="206">
        <v>0.0</v>
      </c>
      <c r="I1503" s="206">
        <v>0.0</v>
      </c>
      <c r="J1503" s="207">
        <v>0.0</v>
      </c>
    </row>
    <row r="1504">
      <c r="A1504" s="199" t="s">
        <v>3250</v>
      </c>
      <c r="B1504" s="200">
        <v>45689.0</v>
      </c>
      <c r="C1504" s="201">
        <v>0.0</v>
      </c>
      <c r="D1504" s="192">
        <v>0.0</v>
      </c>
      <c r="E1504" s="192">
        <v>0.0</v>
      </c>
      <c r="F1504" s="192">
        <v>0.0</v>
      </c>
      <c r="G1504" s="192">
        <v>0.0</v>
      </c>
      <c r="H1504" s="192">
        <v>0.0</v>
      </c>
      <c r="I1504" s="192">
        <v>0.0</v>
      </c>
      <c r="J1504" s="202">
        <v>0.0</v>
      </c>
    </row>
    <row r="1505">
      <c r="A1505" s="199" t="s">
        <v>3250</v>
      </c>
      <c r="B1505" s="200">
        <v>45690.0</v>
      </c>
      <c r="C1505" s="201">
        <v>0.0</v>
      </c>
      <c r="D1505" s="192">
        <v>0.0</v>
      </c>
      <c r="E1505" s="192">
        <v>0.0</v>
      </c>
      <c r="F1505" s="192">
        <v>0.0</v>
      </c>
      <c r="G1505" s="192">
        <v>0.0</v>
      </c>
      <c r="H1505" s="192">
        <v>0.0</v>
      </c>
      <c r="I1505" s="192">
        <v>0.0</v>
      </c>
      <c r="J1505" s="202">
        <v>0.0</v>
      </c>
    </row>
    <row r="1506">
      <c r="A1506" s="199" t="s">
        <v>3250</v>
      </c>
      <c r="B1506" s="200">
        <v>45691.0</v>
      </c>
      <c r="C1506" s="201">
        <v>0.0</v>
      </c>
      <c r="D1506" s="192">
        <v>0.0</v>
      </c>
      <c r="E1506" s="192">
        <v>0.0</v>
      </c>
      <c r="F1506" s="192">
        <v>0.0</v>
      </c>
      <c r="G1506" s="192">
        <v>0.0</v>
      </c>
      <c r="H1506" s="192">
        <v>0.0</v>
      </c>
      <c r="I1506" s="192">
        <v>0.0</v>
      </c>
      <c r="J1506" s="202">
        <v>0.0</v>
      </c>
    </row>
    <row r="1507">
      <c r="A1507" s="199" t="s">
        <v>3250</v>
      </c>
      <c r="B1507" s="200">
        <v>45692.0</v>
      </c>
      <c r="C1507" s="201">
        <v>0.0</v>
      </c>
      <c r="D1507" s="192">
        <v>0.0</v>
      </c>
      <c r="E1507" s="192">
        <v>0.0</v>
      </c>
      <c r="F1507" s="192">
        <v>0.0</v>
      </c>
      <c r="G1507" s="192">
        <v>0.0</v>
      </c>
      <c r="H1507" s="192">
        <v>0.0</v>
      </c>
      <c r="I1507" s="192">
        <v>0.0</v>
      </c>
      <c r="J1507" s="202">
        <v>0.0</v>
      </c>
    </row>
    <row r="1508">
      <c r="A1508" s="199" t="s">
        <v>3250</v>
      </c>
      <c r="B1508" s="200">
        <v>45693.0</v>
      </c>
      <c r="C1508" s="201">
        <v>0.0</v>
      </c>
      <c r="D1508" s="192">
        <v>0.0</v>
      </c>
      <c r="E1508" s="192">
        <v>0.0</v>
      </c>
      <c r="F1508" s="192">
        <v>0.0</v>
      </c>
      <c r="G1508" s="192">
        <v>0.0</v>
      </c>
      <c r="H1508" s="192">
        <v>0.0</v>
      </c>
      <c r="I1508" s="192">
        <v>0.0</v>
      </c>
      <c r="J1508" s="202">
        <v>0.0</v>
      </c>
    </row>
    <row r="1509">
      <c r="A1509" s="199" t="s">
        <v>3250</v>
      </c>
      <c r="B1509" s="200">
        <v>45694.0</v>
      </c>
      <c r="C1509" s="201">
        <v>0.0</v>
      </c>
      <c r="D1509" s="192">
        <v>0.0</v>
      </c>
      <c r="E1509" s="192">
        <v>0.0</v>
      </c>
      <c r="F1509" s="192">
        <v>0.0</v>
      </c>
      <c r="G1509" s="192">
        <v>0.0</v>
      </c>
      <c r="H1509" s="192">
        <v>0.0</v>
      </c>
      <c r="I1509" s="192">
        <v>0.0</v>
      </c>
      <c r="J1509" s="202">
        <v>0.0</v>
      </c>
    </row>
    <row r="1510">
      <c r="A1510" s="199" t="s">
        <v>3250</v>
      </c>
      <c r="B1510" s="200">
        <v>45695.0</v>
      </c>
      <c r="C1510" s="201">
        <v>2.662E7</v>
      </c>
      <c r="D1510" s="192">
        <v>0.0</v>
      </c>
      <c r="E1510" s="192">
        <v>0.0</v>
      </c>
      <c r="F1510" s="192">
        <v>1.9254E7</v>
      </c>
      <c r="G1510" s="192">
        <v>0.0</v>
      </c>
      <c r="H1510" s="192">
        <v>0.0</v>
      </c>
      <c r="I1510" s="192">
        <v>4.5874E7</v>
      </c>
      <c r="J1510" s="202">
        <v>4.5874E7</v>
      </c>
    </row>
    <row r="1511">
      <c r="A1511" s="199" t="s">
        <v>3250</v>
      </c>
      <c r="B1511" s="200">
        <v>45696.0</v>
      </c>
      <c r="C1511" s="201">
        <v>2500000.0</v>
      </c>
      <c r="D1511" s="192">
        <v>0.0</v>
      </c>
      <c r="E1511" s="192">
        <v>0.0</v>
      </c>
      <c r="F1511" s="192">
        <v>7.0E7</v>
      </c>
      <c r="G1511" s="192">
        <v>0.0</v>
      </c>
      <c r="H1511" s="192">
        <v>0.0</v>
      </c>
      <c r="I1511" s="192">
        <v>7.25E7</v>
      </c>
      <c r="J1511" s="202">
        <v>7.25E7</v>
      </c>
    </row>
    <row r="1512">
      <c r="A1512" s="199" t="s">
        <v>3250</v>
      </c>
      <c r="B1512" s="200">
        <v>45697.0</v>
      </c>
      <c r="C1512" s="201">
        <v>0.0</v>
      </c>
      <c r="D1512" s="192">
        <v>6.0E7</v>
      </c>
      <c r="E1512" s="192">
        <v>5.814E7</v>
      </c>
      <c r="F1512" s="192">
        <v>1.0E8</v>
      </c>
      <c r="G1512" s="192">
        <v>0.0</v>
      </c>
      <c r="H1512" s="192">
        <v>0.0</v>
      </c>
      <c r="I1512" s="192">
        <v>1.6E8</v>
      </c>
      <c r="J1512" s="202">
        <v>1.5814E8</v>
      </c>
    </row>
    <row r="1513">
      <c r="A1513" s="199" t="s">
        <v>3250</v>
      </c>
      <c r="B1513" s="200">
        <v>45698.0</v>
      </c>
      <c r="C1513" s="201">
        <v>6240000.0</v>
      </c>
      <c r="D1513" s="192">
        <v>0.0</v>
      </c>
      <c r="E1513" s="192">
        <v>0.0</v>
      </c>
      <c r="F1513" s="192">
        <v>1.5E7</v>
      </c>
      <c r="G1513" s="192">
        <v>0.0</v>
      </c>
      <c r="H1513" s="192">
        <v>0.0</v>
      </c>
      <c r="I1513" s="192">
        <v>2.124E7</v>
      </c>
      <c r="J1513" s="202">
        <v>2.124E7</v>
      </c>
    </row>
    <row r="1514">
      <c r="A1514" s="199" t="s">
        <v>3250</v>
      </c>
      <c r="B1514" s="200">
        <v>45699.0</v>
      </c>
      <c r="C1514" s="201">
        <v>0.0</v>
      </c>
      <c r="D1514" s="192">
        <v>350000.0</v>
      </c>
      <c r="E1514" s="192">
        <v>343700.0</v>
      </c>
      <c r="F1514" s="192">
        <v>9.6341E7</v>
      </c>
      <c r="G1514" s="192">
        <v>1.6E7</v>
      </c>
      <c r="H1514" s="192">
        <v>0.0</v>
      </c>
      <c r="I1514" s="192">
        <v>1.12691E8</v>
      </c>
      <c r="J1514" s="202">
        <v>1.126847E8</v>
      </c>
    </row>
    <row r="1515">
      <c r="A1515" s="199" t="s">
        <v>3250</v>
      </c>
      <c r="B1515" s="200">
        <v>45700.0</v>
      </c>
      <c r="C1515" s="201">
        <v>1.3E7</v>
      </c>
      <c r="D1515" s="192">
        <v>0.0</v>
      </c>
      <c r="E1515" s="192">
        <v>0.0</v>
      </c>
      <c r="F1515" s="192">
        <v>6446000.0</v>
      </c>
      <c r="G1515" s="192">
        <v>0.0</v>
      </c>
      <c r="H1515" s="192">
        <v>0.0</v>
      </c>
      <c r="I1515" s="192">
        <v>1.9446E7</v>
      </c>
      <c r="J1515" s="202">
        <v>1.9446E7</v>
      </c>
    </row>
    <row r="1516">
      <c r="A1516" s="199" t="s">
        <v>3250</v>
      </c>
      <c r="B1516" s="200">
        <v>45701.0</v>
      </c>
      <c r="C1516" s="201">
        <v>2000000.0</v>
      </c>
      <c r="D1516" s="192">
        <v>0.0</v>
      </c>
      <c r="E1516" s="192">
        <v>0.0</v>
      </c>
      <c r="F1516" s="192">
        <v>0.0</v>
      </c>
      <c r="G1516" s="192">
        <v>0.0</v>
      </c>
      <c r="H1516" s="192">
        <v>0.0</v>
      </c>
      <c r="I1516" s="192">
        <v>2000000.0</v>
      </c>
      <c r="J1516" s="202">
        <v>2000000.0</v>
      </c>
    </row>
    <row r="1517">
      <c r="A1517" s="199" t="s">
        <v>3250</v>
      </c>
      <c r="B1517" s="200">
        <v>45702.0</v>
      </c>
      <c r="C1517" s="201">
        <v>8.5746E7</v>
      </c>
      <c r="D1517" s="192">
        <v>2.1421E7</v>
      </c>
      <c r="E1517" s="192">
        <v>2.1035422E7</v>
      </c>
      <c r="F1517" s="192">
        <v>9853750.0</v>
      </c>
      <c r="G1517" s="192">
        <v>0.0</v>
      </c>
      <c r="H1517" s="192">
        <v>0.0</v>
      </c>
      <c r="I1517" s="192">
        <v>1.1702075E8</v>
      </c>
      <c r="J1517" s="202">
        <v>1.16635172E8</v>
      </c>
    </row>
    <row r="1518">
      <c r="A1518" s="199" t="s">
        <v>3250</v>
      </c>
      <c r="B1518" s="200">
        <v>45703.0</v>
      </c>
      <c r="C1518" s="201">
        <v>0.0</v>
      </c>
      <c r="D1518" s="192">
        <v>1.12E7</v>
      </c>
      <c r="E1518" s="192">
        <v>1.09984E7</v>
      </c>
      <c r="F1518" s="192">
        <v>0.0</v>
      </c>
      <c r="G1518" s="192">
        <v>3.5934E7</v>
      </c>
      <c r="H1518" s="192">
        <v>0.0</v>
      </c>
      <c r="I1518" s="192">
        <v>4.7134E7</v>
      </c>
      <c r="J1518" s="202">
        <v>4.69324E7</v>
      </c>
    </row>
    <row r="1519">
      <c r="A1519" s="199" t="s">
        <v>3250</v>
      </c>
      <c r="B1519" s="200">
        <v>45704.0</v>
      </c>
      <c r="C1519" s="201">
        <v>0.0</v>
      </c>
      <c r="D1519" s="192">
        <v>0.0</v>
      </c>
      <c r="E1519" s="192">
        <v>0.0</v>
      </c>
      <c r="F1519" s="192">
        <v>0.0</v>
      </c>
      <c r="G1519" s="192">
        <v>0.0</v>
      </c>
      <c r="H1519" s="192">
        <v>0.0</v>
      </c>
      <c r="I1519" s="192">
        <v>0.0</v>
      </c>
      <c r="J1519" s="202">
        <v>0.0</v>
      </c>
    </row>
    <row r="1520">
      <c r="A1520" s="199" t="s">
        <v>3250</v>
      </c>
      <c r="B1520" s="200">
        <v>45705.0</v>
      </c>
      <c r="C1520" s="201">
        <v>2.33E7</v>
      </c>
      <c r="D1520" s="192">
        <v>0.0</v>
      </c>
      <c r="E1520" s="192">
        <v>0.0</v>
      </c>
      <c r="F1520" s="192">
        <v>0.0</v>
      </c>
      <c r="G1520" s="192">
        <v>4.3945E7</v>
      </c>
      <c r="H1520" s="192">
        <v>0.0</v>
      </c>
      <c r="I1520" s="192">
        <v>6.7245E7</v>
      </c>
      <c r="J1520" s="202">
        <v>6.7245E7</v>
      </c>
    </row>
    <row r="1521">
      <c r="A1521" s="199" t="s">
        <v>3250</v>
      </c>
      <c r="B1521" s="200">
        <v>45706.0</v>
      </c>
      <c r="C1521" s="201">
        <v>4815000.0</v>
      </c>
      <c r="D1521" s="192">
        <v>4850000.0</v>
      </c>
      <c r="E1521" s="192">
        <v>4762700.0</v>
      </c>
      <c r="F1521" s="192">
        <v>0.0</v>
      </c>
      <c r="G1521" s="192">
        <v>0.0</v>
      </c>
      <c r="H1521" s="192">
        <v>0.0</v>
      </c>
      <c r="I1521" s="192">
        <v>9665000.0</v>
      </c>
      <c r="J1521" s="202">
        <v>9577700.0</v>
      </c>
    </row>
    <row r="1522">
      <c r="A1522" s="199" t="s">
        <v>3250</v>
      </c>
      <c r="B1522" s="200">
        <v>45707.0</v>
      </c>
      <c r="C1522" s="201">
        <v>2.0E7</v>
      </c>
      <c r="D1522" s="192">
        <v>8.6875E7</v>
      </c>
      <c r="E1522" s="192">
        <v>8.492125E7</v>
      </c>
      <c r="F1522" s="192">
        <v>1.1E7</v>
      </c>
      <c r="G1522" s="192">
        <v>0.0</v>
      </c>
      <c r="H1522" s="192">
        <v>0.0</v>
      </c>
      <c r="I1522" s="192">
        <v>1.17875E8</v>
      </c>
      <c r="J1522" s="202">
        <v>1.1592125E8</v>
      </c>
    </row>
    <row r="1523">
      <c r="A1523" s="199" t="s">
        <v>3250</v>
      </c>
      <c r="B1523" s="200">
        <v>45708.0</v>
      </c>
      <c r="C1523" s="201">
        <v>0.0</v>
      </c>
      <c r="D1523" s="192">
        <v>3.9002E7</v>
      </c>
      <c r="E1523" s="192">
        <v>3.8299964E7</v>
      </c>
      <c r="F1523" s="192">
        <v>3000000.0</v>
      </c>
      <c r="G1523" s="192">
        <v>0.0</v>
      </c>
      <c r="H1523" s="192">
        <v>0.0</v>
      </c>
      <c r="I1523" s="192">
        <v>4.2002E7</v>
      </c>
      <c r="J1523" s="202">
        <v>4.1299964E7</v>
      </c>
    </row>
    <row r="1524">
      <c r="A1524" s="199" t="s">
        <v>3250</v>
      </c>
      <c r="B1524" s="200">
        <v>45709.0</v>
      </c>
      <c r="C1524" s="201">
        <v>2.0E7</v>
      </c>
      <c r="D1524" s="192">
        <v>6.103E7</v>
      </c>
      <c r="E1524" s="192">
        <v>5.993146E7</v>
      </c>
      <c r="F1524" s="192">
        <v>0.0</v>
      </c>
      <c r="G1524" s="192">
        <v>0.0</v>
      </c>
      <c r="H1524" s="192">
        <v>0.0</v>
      </c>
      <c r="I1524" s="192">
        <v>8.103E7</v>
      </c>
      <c r="J1524" s="202">
        <v>7.993146E7</v>
      </c>
    </row>
    <row r="1525">
      <c r="A1525" s="199" t="s">
        <v>3250</v>
      </c>
      <c r="B1525" s="200">
        <v>45710.0</v>
      </c>
      <c r="C1525" s="201">
        <v>0.0</v>
      </c>
      <c r="D1525" s="192">
        <v>6.0E7</v>
      </c>
      <c r="E1525" s="192">
        <v>5.8903E7</v>
      </c>
      <c r="F1525" s="192">
        <v>3.6239E7</v>
      </c>
      <c r="G1525" s="192">
        <v>0.0</v>
      </c>
      <c r="H1525" s="192">
        <v>0.0</v>
      </c>
      <c r="I1525" s="192">
        <v>9.6239E7</v>
      </c>
      <c r="J1525" s="202">
        <v>9.5142E7</v>
      </c>
    </row>
    <row r="1526">
      <c r="A1526" s="199" t="s">
        <v>3250</v>
      </c>
      <c r="B1526" s="200">
        <v>45711.0</v>
      </c>
      <c r="C1526" s="201">
        <v>1.906E7</v>
      </c>
      <c r="D1526" s="192">
        <v>0.0</v>
      </c>
      <c r="E1526" s="192">
        <v>0.0</v>
      </c>
      <c r="F1526" s="192">
        <v>3.6E7</v>
      </c>
      <c r="G1526" s="192">
        <v>0.0</v>
      </c>
      <c r="H1526" s="192">
        <v>0.0</v>
      </c>
      <c r="I1526" s="192">
        <v>5.506E7</v>
      </c>
      <c r="J1526" s="202">
        <v>5.506E7</v>
      </c>
    </row>
    <row r="1527">
      <c r="A1527" s="199" t="s">
        <v>3250</v>
      </c>
      <c r="B1527" s="200">
        <v>45712.0</v>
      </c>
      <c r="C1527" s="201">
        <v>300000.0</v>
      </c>
      <c r="D1527" s="192">
        <v>1.6E7</v>
      </c>
      <c r="E1527" s="192">
        <v>1.5688E7</v>
      </c>
      <c r="F1527" s="192">
        <v>3014000.0</v>
      </c>
      <c r="G1527" s="192">
        <v>0.0</v>
      </c>
      <c r="H1527" s="192">
        <v>0.0</v>
      </c>
      <c r="I1527" s="192">
        <v>1.9314E7</v>
      </c>
      <c r="J1527" s="202">
        <v>1.9002E7</v>
      </c>
    </row>
    <row r="1528">
      <c r="A1528" s="199" t="s">
        <v>3250</v>
      </c>
      <c r="B1528" s="200">
        <v>45713.0</v>
      </c>
      <c r="C1528" s="201">
        <v>0.0</v>
      </c>
      <c r="D1528" s="192">
        <v>0.0</v>
      </c>
      <c r="E1528" s="192">
        <v>0.0</v>
      </c>
      <c r="F1528" s="192">
        <v>2000000.0</v>
      </c>
      <c r="G1528" s="192">
        <v>0.0</v>
      </c>
      <c r="H1528" s="192">
        <v>0.0</v>
      </c>
      <c r="I1528" s="192">
        <v>2000000.0</v>
      </c>
      <c r="J1528" s="202">
        <v>2000000.0</v>
      </c>
    </row>
    <row r="1529">
      <c r="A1529" s="199" t="s">
        <v>3250</v>
      </c>
      <c r="B1529" s="200">
        <v>45714.0</v>
      </c>
      <c r="C1529" s="201">
        <v>0.0</v>
      </c>
      <c r="D1529" s="192">
        <v>0.0</v>
      </c>
      <c r="E1529" s="192">
        <v>0.0</v>
      </c>
      <c r="F1529" s="192">
        <v>4.88E7</v>
      </c>
      <c r="G1529" s="192">
        <v>0.0</v>
      </c>
      <c r="H1529" s="192">
        <v>0.0</v>
      </c>
      <c r="I1529" s="192">
        <v>4.88E7</v>
      </c>
      <c r="J1529" s="202">
        <v>4.88E7</v>
      </c>
    </row>
    <row r="1530">
      <c r="A1530" s="199" t="s">
        <v>3250</v>
      </c>
      <c r="B1530" s="200">
        <v>45715.0</v>
      </c>
      <c r="C1530" s="201">
        <v>2000000.0</v>
      </c>
      <c r="D1530" s="192">
        <v>9.955E7</v>
      </c>
      <c r="E1530" s="192">
        <v>9.77266E7</v>
      </c>
      <c r="F1530" s="192">
        <v>0.0</v>
      </c>
      <c r="G1530" s="192">
        <v>0.0</v>
      </c>
      <c r="H1530" s="192">
        <v>0.0</v>
      </c>
      <c r="I1530" s="192">
        <v>1.0155E8</v>
      </c>
      <c r="J1530" s="202">
        <v>9.97266E7</v>
      </c>
    </row>
    <row r="1531">
      <c r="A1531" s="203" t="s">
        <v>3250</v>
      </c>
      <c r="B1531" s="204">
        <v>45716.0</v>
      </c>
      <c r="C1531" s="205">
        <v>0.0</v>
      </c>
      <c r="D1531" s="206">
        <v>0.0</v>
      </c>
      <c r="E1531" s="206">
        <v>0.0</v>
      </c>
      <c r="F1531" s="206">
        <v>7200000.0</v>
      </c>
      <c r="G1531" s="206">
        <v>0.0</v>
      </c>
      <c r="H1531" s="206">
        <v>0.0</v>
      </c>
      <c r="I1531" s="206">
        <v>7200000.0</v>
      </c>
      <c r="J1531" s="207">
        <v>7200000.0</v>
      </c>
    </row>
    <row r="1532">
      <c r="A1532" s="199" t="s">
        <v>3253</v>
      </c>
      <c r="B1532" s="200">
        <v>45717.0</v>
      </c>
      <c r="C1532" s="201">
        <v>2500000.0</v>
      </c>
      <c r="D1532" s="192">
        <v>1.6234E7</v>
      </c>
      <c r="E1532" s="192">
        <v>1.5941788E7</v>
      </c>
      <c r="F1532" s="192">
        <v>8.73E7</v>
      </c>
      <c r="G1532" s="192">
        <v>0.0</v>
      </c>
      <c r="H1532" s="192">
        <v>1250000.0</v>
      </c>
      <c r="I1532" s="192">
        <v>1.04784E8</v>
      </c>
      <c r="J1532" s="202">
        <v>1.04491788E8</v>
      </c>
    </row>
    <row r="1533">
      <c r="A1533" s="199" t="s">
        <v>3253</v>
      </c>
      <c r="B1533" s="200">
        <v>45718.0</v>
      </c>
      <c r="C1533" s="201">
        <v>3.38E7</v>
      </c>
      <c r="D1533" s="192">
        <v>0.0</v>
      </c>
      <c r="E1533" s="192">
        <v>0.0</v>
      </c>
      <c r="F1533" s="192">
        <v>7000000.0</v>
      </c>
      <c r="G1533" s="192">
        <v>0.0</v>
      </c>
      <c r="H1533" s="192">
        <v>4074000.0</v>
      </c>
      <c r="I1533" s="192">
        <v>3.6726E7</v>
      </c>
      <c r="J1533" s="202">
        <v>3.6726E7</v>
      </c>
    </row>
    <row r="1534">
      <c r="A1534" s="199" t="s">
        <v>3253</v>
      </c>
      <c r="B1534" s="200">
        <v>45719.0</v>
      </c>
      <c r="C1534" s="201">
        <v>1.5E7</v>
      </c>
      <c r="D1534" s="192">
        <v>0.0</v>
      </c>
      <c r="E1534" s="192">
        <v>0.0</v>
      </c>
      <c r="F1534" s="192">
        <v>0.0</v>
      </c>
      <c r="G1534" s="192">
        <v>0.0</v>
      </c>
      <c r="H1534" s="192">
        <v>0.0</v>
      </c>
      <c r="I1534" s="192">
        <v>1.5E7</v>
      </c>
      <c r="J1534" s="202">
        <v>1.5E7</v>
      </c>
    </row>
    <row r="1535">
      <c r="A1535" s="199" t="s">
        <v>3253</v>
      </c>
      <c r="B1535" s="200">
        <v>45720.0</v>
      </c>
      <c r="C1535" s="201">
        <v>2.94E7</v>
      </c>
      <c r="D1535" s="192">
        <v>0.0</v>
      </c>
      <c r="E1535" s="192">
        <v>0.0</v>
      </c>
      <c r="F1535" s="192">
        <v>0.0</v>
      </c>
      <c r="G1535" s="192">
        <v>0.0</v>
      </c>
      <c r="H1535" s="192">
        <v>0.0</v>
      </c>
      <c r="I1535" s="192">
        <v>2.94E7</v>
      </c>
      <c r="J1535" s="202">
        <v>2.94E7</v>
      </c>
    </row>
    <row r="1536">
      <c r="A1536" s="199" t="s">
        <v>3253</v>
      </c>
      <c r="B1536" s="200">
        <v>45721.0</v>
      </c>
      <c r="C1536" s="201">
        <v>2.7E7</v>
      </c>
      <c r="D1536" s="192">
        <v>5000000.0</v>
      </c>
      <c r="E1536" s="192">
        <v>4910000.0</v>
      </c>
      <c r="F1536" s="192">
        <v>6680000.0</v>
      </c>
      <c r="G1536" s="192">
        <v>2.68E7</v>
      </c>
      <c r="H1536" s="192">
        <v>0.0</v>
      </c>
      <c r="I1536" s="192">
        <v>6.548E7</v>
      </c>
      <c r="J1536" s="202">
        <v>6.539E7</v>
      </c>
    </row>
    <row r="1537">
      <c r="A1537" s="199" t="s">
        <v>3253</v>
      </c>
      <c r="B1537" s="200">
        <v>45722.0</v>
      </c>
      <c r="C1537" s="201">
        <v>0.0</v>
      </c>
      <c r="D1537" s="192">
        <v>2.5245E7</v>
      </c>
      <c r="E1537" s="192">
        <v>2.479059E7</v>
      </c>
      <c r="F1537" s="192">
        <v>0.0</v>
      </c>
      <c r="G1537" s="192">
        <v>0.0</v>
      </c>
      <c r="H1537" s="192">
        <v>0.0</v>
      </c>
      <c r="I1537" s="192">
        <v>2.5245E7</v>
      </c>
      <c r="J1537" s="202">
        <v>2.479059E7</v>
      </c>
    </row>
    <row r="1538">
      <c r="A1538" s="199" t="s">
        <v>3253</v>
      </c>
      <c r="B1538" s="200">
        <v>45723.0</v>
      </c>
      <c r="C1538" s="201">
        <v>2.5545E7</v>
      </c>
      <c r="D1538" s="192">
        <v>0.0</v>
      </c>
      <c r="E1538" s="192">
        <v>0.0</v>
      </c>
      <c r="F1538" s="192">
        <v>0.0</v>
      </c>
      <c r="G1538" s="192">
        <v>0.0</v>
      </c>
      <c r="H1538" s="192">
        <v>0.0</v>
      </c>
      <c r="I1538" s="192">
        <v>2.5545E7</v>
      </c>
      <c r="J1538" s="202">
        <v>2.5545E7</v>
      </c>
    </row>
    <row r="1539">
      <c r="A1539" s="199" t="s">
        <v>3253</v>
      </c>
      <c r="B1539" s="200">
        <v>45724.0</v>
      </c>
      <c r="C1539" s="201">
        <v>0.0</v>
      </c>
      <c r="D1539" s="192">
        <v>6000000.0</v>
      </c>
      <c r="E1539" s="192">
        <v>5892000.0</v>
      </c>
      <c r="F1539" s="192">
        <v>5000000.0</v>
      </c>
      <c r="G1539" s="192">
        <v>5.8905E7</v>
      </c>
      <c r="H1539" s="192">
        <v>0.0</v>
      </c>
      <c r="I1539" s="192">
        <v>6.9905E7</v>
      </c>
      <c r="J1539" s="202">
        <v>6.9797E7</v>
      </c>
    </row>
    <row r="1540">
      <c r="A1540" s="199" t="s">
        <v>3253</v>
      </c>
      <c r="B1540" s="200">
        <v>45725.0</v>
      </c>
      <c r="C1540" s="201">
        <v>0.0</v>
      </c>
      <c r="D1540" s="192">
        <v>7000000.0</v>
      </c>
      <c r="E1540" s="192">
        <v>6874000.0</v>
      </c>
      <c r="F1540" s="192">
        <v>1.9E7</v>
      </c>
      <c r="G1540" s="192">
        <v>0.0</v>
      </c>
      <c r="H1540" s="192">
        <v>0.0</v>
      </c>
      <c r="I1540" s="192">
        <v>2.6E7</v>
      </c>
      <c r="J1540" s="202">
        <v>2.5874E7</v>
      </c>
    </row>
    <row r="1541">
      <c r="A1541" s="199" t="s">
        <v>3253</v>
      </c>
      <c r="B1541" s="200">
        <v>45726.0</v>
      </c>
      <c r="C1541" s="201">
        <v>0.0</v>
      </c>
      <c r="D1541" s="192">
        <v>0.0</v>
      </c>
      <c r="E1541" s="192">
        <v>0.0</v>
      </c>
      <c r="F1541" s="192">
        <v>0.0</v>
      </c>
      <c r="G1541" s="192">
        <v>0.0</v>
      </c>
      <c r="H1541" s="192">
        <v>0.0</v>
      </c>
      <c r="I1541" s="192">
        <v>0.0</v>
      </c>
      <c r="J1541" s="202">
        <v>0.0</v>
      </c>
    </row>
    <row r="1542">
      <c r="A1542" s="199" t="s">
        <v>3253</v>
      </c>
      <c r="B1542" s="200">
        <v>45727.0</v>
      </c>
      <c r="C1542" s="201">
        <v>4020000.0</v>
      </c>
      <c r="D1542" s="192">
        <v>2.3712E7</v>
      </c>
      <c r="E1542" s="192">
        <v>2.3249616E7</v>
      </c>
      <c r="F1542" s="192">
        <v>0.0</v>
      </c>
      <c r="G1542" s="192">
        <v>1.37E7</v>
      </c>
      <c r="H1542" s="192">
        <v>2400000.0</v>
      </c>
      <c r="I1542" s="192">
        <v>3.9032E7</v>
      </c>
      <c r="J1542" s="202">
        <v>3.8569616E7</v>
      </c>
    </row>
    <row r="1543">
      <c r="A1543" s="199" t="s">
        <v>3253</v>
      </c>
      <c r="B1543" s="200">
        <v>45728.0</v>
      </c>
      <c r="C1543" s="201">
        <v>1.0E8</v>
      </c>
      <c r="D1543" s="192">
        <v>6.6219E7</v>
      </c>
      <c r="E1543" s="192">
        <v>6.4803211E7</v>
      </c>
      <c r="F1543" s="192">
        <v>0.0</v>
      </c>
      <c r="G1543" s="192">
        <v>0.0</v>
      </c>
      <c r="H1543" s="192">
        <v>0.0</v>
      </c>
      <c r="I1543" s="192">
        <v>1.66219E8</v>
      </c>
      <c r="J1543" s="202">
        <v>1.64803211E8</v>
      </c>
    </row>
    <row r="1544">
      <c r="A1544" s="199" t="s">
        <v>3253</v>
      </c>
      <c r="B1544" s="200">
        <v>45729.0</v>
      </c>
      <c r="C1544" s="201">
        <v>0.0</v>
      </c>
      <c r="D1544" s="192">
        <v>0.0</v>
      </c>
      <c r="E1544" s="192">
        <v>0.0</v>
      </c>
      <c r="F1544" s="192">
        <v>9000000.0</v>
      </c>
      <c r="G1544" s="192">
        <v>0.0</v>
      </c>
      <c r="H1544" s="192">
        <v>0.0</v>
      </c>
      <c r="I1544" s="192">
        <v>9000000.0</v>
      </c>
      <c r="J1544" s="202">
        <v>9000000.0</v>
      </c>
    </row>
    <row r="1545">
      <c r="A1545" s="199" t="s">
        <v>3253</v>
      </c>
      <c r="B1545" s="200">
        <v>45730.0</v>
      </c>
      <c r="C1545" s="201">
        <v>0.0</v>
      </c>
      <c r="D1545" s="192">
        <v>0.0</v>
      </c>
      <c r="E1545" s="192">
        <v>0.0</v>
      </c>
      <c r="F1545" s="192">
        <v>4.5E7</v>
      </c>
      <c r="G1545" s="192">
        <v>0.0</v>
      </c>
      <c r="H1545" s="192">
        <v>0.0</v>
      </c>
      <c r="I1545" s="192">
        <v>4.5E7</v>
      </c>
      <c r="J1545" s="202">
        <v>4.5E7</v>
      </c>
    </row>
    <row r="1546">
      <c r="A1546" s="199" t="s">
        <v>3253</v>
      </c>
      <c r="B1546" s="200">
        <v>45731.0</v>
      </c>
      <c r="C1546" s="201">
        <v>1.7885E7</v>
      </c>
      <c r="D1546" s="192">
        <v>8240000.0</v>
      </c>
      <c r="E1546" s="192">
        <v>8091680.0</v>
      </c>
      <c r="F1546" s="192">
        <v>8654000.0</v>
      </c>
      <c r="G1546" s="192">
        <v>0.0</v>
      </c>
      <c r="H1546" s="192">
        <v>0.0</v>
      </c>
      <c r="I1546" s="192">
        <v>3.4779E7</v>
      </c>
      <c r="J1546" s="202">
        <v>3.463068E7</v>
      </c>
    </row>
    <row r="1547">
      <c r="A1547" s="199" t="s">
        <v>3253</v>
      </c>
      <c r="B1547" s="200">
        <v>45732.0</v>
      </c>
      <c r="C1547" s="201">
        <v>0.0</v>
      </c>
      <c r="D1547" s="192">
        <v>1.236E7</v>
      </c>
      <c r="E1547" s="192">
        <v>1.213752E7</v>
      </c>
      <c r="F1547" s="192">
        <v>5.1127E7</v>
      </c>
      <c r="G1547" s="192">
        <v>0.0</v>
      </c>
      <c r="H1547" s="192">
        <v>0.0</v>
      </c>
      <c r="I1547" s="192">
        <v>6.3487E7</v>
      </c>
      <c r="J1547" s="202">
        <v>6.326452E7</v>
      </c>
    </row>
    <row r="1548">
      <c r="A1548" s="199" t="s">
        <v>3253</v>
      </c>
      <c r="B1548" s="200">
        <v>45733.0</v>
      </c>
      <c r="C1548" s="201">
        <v>1.9E7</v>
      </c>
      <c r="D1548" s="192">
        <v>4.0E7</v>
      </c>
      <c r="E1548" s="192">
        <v>3.928E7</v>
      </c>
      <c r="F1548" s="192">
        <v>3.0E7</v>
      </c>
      <c r="G1548" s="192">
        <v>0.0</v>
      </c>
      <c r="H1548" s="192">
        <v>0.0</v>
      </c>
      <c r="I1548" s="192">
        <v>8.9E7</v>
      </c>
      <c r="J1548" s="202">
        <v>8.828E7</v>
      </c>
    </row>
    <row r="1549">
      <c r="A1549" s="199" t="s">
        <v>3253</v>
      </c>
      <c r="B1549" s="200">
        <v>45734.0</v>
      </c>
      <c r="C1549" s="201">
        <v>3.9875E7</v>
      </c>
      <c r="D1549" s="192">
        <v>4.5E7</v>
      </c>
      <c r="E1549" s="192">
        <v>4.41225E7</v>
      </c>
      <c r="F1549" s="192">
        <v>1.2E7</v>
      </c>
      <c r="G1549" s="192">
        <v>0.0</v>
      </c>
      <c r="H1549" s="192">
        <v>0.0</v>
      </c>
      <c r="I1549" s="192">
        <v>9.6875E7</v>
      </c>
      <c r="J1549" s="202">
        <v>9.59975E7</v>
      </c>
    </row>
    <row r="1550">
      <c r="A1550" s="199" t="s">
        <v>3253</v>
      </c>
      <c r="B1550" s="200">
        <v>45735.0</v>
      </c>
      <c r="C1550" s="201">
        <v>2.283E7</v>
      </c>
      <c r="D1550" s="192">
        <v>0.0</v>
      </c>
      <c r="E1550" s="192">
        <v>0.0</v>
      </c>
      <c r="F1550" s="192">
        <v>7.0E7</v>
      </c>
      <c r="G1550" s="192">
        <v>0.0</v>
      </c>
      <c r="H1550" s="192">
        <v>0.0</v>
      </c>
      <c r="I1550" s="192">
        <v>9.283E7</v>
      </c>
      <c r="J1550" s="202">
        <v>9.283E7</v>
      </c>
    </row>
    <row r="1551">
      <c r="A1551" s="199" t="s">
        <v>3253</v>
      </c>
      <c r="B1551" s="200">
        <v>45736.0</v>
      </c>
      <c r="C1551" s="201">
        <v>0.0</v>
      </c>
      <c r="D1551" s="192">
        <v>3.5164E7</v>
      </c>
      <c r="E1551" s="192">
        <v>3.4073916E7</v>
      </c>
      <c r="F1551" s="192">
        <v>3.7237E7</v>
      </c>
      <c r="G1551" s="192">
        <v>0.0</v>
      </c>
      <c r="H1551" s="192">
        <v>0.0</v>
      </c>
      <c r="I1551" s="192">
        <v>7.2401E7</v>
      </c>
      <c r="J1551" s="202">
        <v>7.1310916E7</v>
      </c>
    </row>
    <row r="1552">
      <c r="A1552" s="199" t="s">
        <v>3253</v>
      </c>
      <c r="B1552" s="200">
        <v>45737.0</v>
      </c>
      <c r="C1552" s="201">
        <v>3.42E7</v>
      </c>
      <c r="D1552" s="192">
        <v>4.82E7</v>
      </c>
      <c r="E1552" s="192">
        <v>4.73324E7</v>
      </c>
      <c r="F1552" s="192">
        <v>0.0</v>
      </c>
      <c r="G1552" s="192">
        <v>0.0</v>
      </c>
      <c r="H1552" s="192">
        <v>0.0</v>
      </c>
      <c r="I1552" s="192">
        <v>8.24E7</v>
      </c>
      <c r="J1552" s="202">
        <v>8.15324E7</v>
      </c>
    </row>
    <row r="1553">
      <c r="A1553" s="199" t="s">
        <v>3253</v>
      </c>
      <c r="B1553" s="200">
        <v>45738.0</v>
      </c>
      <c r="C1553" s="201">
        <v>100000.0</v>
      </c>
      <c r="D1553" s="192">
        <v>1000000.0</v>
      </c>
      <c r="E1553" s="192">
        <v>982000.0</v>
      </c>
      <c r="F1553" s="192">
        <v>1.07916E8</v>
      </c>
      <c r="G1553" s="192">
        <v>0.0</v>
      </c>
      <c r="H1553" s="192">
        <v>0.0</v>
      </c>
      <c r="I1553" s="192">
        <v>1.09016E8</v>
      </c>
      <c r="J1553" s="202">
        <v>1.08998E8</v>
      </c>
    </row>
    <row r="1554">
      <c r="A1554" s="199" t="s">
        <v>3253</v>
      </c>
      <c r="B1554" s="200">
        <v>45739.0</v>
      </c>
      <c r="C1554" s="201">
        <v>0.0</v>
      </c>
      <c r="D1554" s="192">
        <v>0.0</v>
      </c>
      <c r="E1554" s="192">
        <v>0.0</v>
      </c>
      <c r="F1554" s="192">
        <v>0.0</v>
      </c>
      <c r="G1554" s="192">
        <v>0.0</v>
      </c>
      <c r="H1554" s="192">
        <v>0.0</v>
      </c>
      <c r="I1554" s="192">
        <v>0.0</v>
      </c>
      <c r="J1554" s="202">
        <v>0.0</v>
      </c>
    </row>
    <row r="1555">
      <c r="A1555" s="199" t="s">
        <v>3253</v>
      </c>
      <c r="B1555" s="200">
        <v>45740.0</v>
      </c>
      <c r="C1555" s="201">
        <v>1.0E7</v>
      </c>
      <c r="D1555" s="192">
        <v>0.0</v>
      </c>
      <c r="E1555" s="192">
        <v>0.0</v>
      </c>
      <c r="F1555" s="192">
        <v>1000000.0</v>
      </c>
      <c r="G1555" s="192">
        <v>0.0</v>
      </c>
      <c r="H1555" s="192">
        <v>0.0</v>
      </c>
      <c r="I1555" s="192">
        <v>1.1E7</v>
      </c>
      <c r="J1555" s="202">
        <v>1.1E7</v>
      </c>
    </row>
    <row r="1556">
      <c r="A1556" s="199" t="s">
        <v>3253</v>
      </c>
      <c r="B1556" s="200">
        <v>45741.0</v>
      </c>
      <c r="C1556" s="201">
        <v>4.0E7</v>
      </c>
      <c r="D1556" s="192">
        <v>2250000.0</v>
      </c>
      <c r="E1556" s="192">
        <v>2180250.0</v>
      </c>
      <c r="F1556" s="192">
        <v>2000000.0</v>
      </c>
      <c r="G1556" s="192">
        <v>0.0</v>
      </c>
      <c r="H1556" s="192">
        <v>0.0</v>
      </c>
      <c r="I1556" s="192">
        <v>4.425E7</v>
      </c>
      <c r="J1556" s="202">
        <v>4.418025E7</v>
      </c>
    </row>
    <row r="1557">
      <c r="A1557" s="199" t="s">
        <v>3253</v>
      </c>
      <c r="B1557" s="200">
        <v>45742.0</v>
      </c>
      <c r="C1557" s="201">
        <v>0.0</v>
      </c>
      <c r="D1557" s="192">
        <v>0.0</v>
      </c>
      <c r="E1557" s="192">
        <v>0.0</v>
      </c>
      <c r="F1557" s="192">
        <v>0.0</v>
      </c>
      <c r="G1557" s="192">
        <v>0.0</v>
      </c>
      <c r="H1557" s="192">
        <v>0.0</v>
      </c>
      <c r="I1557" s="192">
        <v>0.0</v>
      </c>
      <c r="J1557" s="202">
        <v>0.0</v>
      </c>
    </row>
    <row r="1558">
      <c r="A1558" s="199" t="s">
        <v>3253</v>
      </c>
      <c r="B1558" s="200">
        <v>45743.0</v>
      </c>
      <c r="C1558" s="201">
        <v>0.0</v>
      </c>
      <c r="D1558" s="192">
        <v>7.2E7</v>
      </c>
      <c r="E1558" s="192">
        <v>7.06725E7</v>
      </c>
      <c r="F1558" s="192">
        <v>1000000.0</v>
      </c>
      <c r="G1558" s="192">
        <v>0.0</v>
      </c>
      <c r="H1558" s="192">
        <v>0.0</v>
      </c>
      <c r="I1558" s="192">
        <v>7.3E7</v>
      </c>
      <c r="J1558" s="202">
        <v>7.16725E7</v>
      </c>
    </row>
    <row r="1559">
      <c r="A1559" s="199" t="s">
        <v>3253</v>
      </c>
      <c r="B1559" s="200">
        <v>45744.0</v>
      </c>
      <c r="C1559" s="201">
        <v>1.349755E8</v>
      </c>
      <c r="D1559" s="192">
        <v>0.0</v>
      </c>
      <c r="E1559" s="192">
        <v>0.0</v>
      </c>
      <c r="F1559" s="192">
        <v>3000000.0</v>
      </c>
      <c r="G1559" s="192">
        <v>0.0</v>
      </c>
      <c r="H1559" s="192">
        <v>0.0</v>
      </c>
      <c r="I1559" s="192">
        <v>1.379755E8</v>
      </c>
      <c r="J1559" s="202">
        <v>1.379755E8</v>
      </c>
    </row>
    <row r="1560">
      <c r="A1560" s="199" t="s">
        <v>3253</v>
      </c>
      <c r="B1560" s="200">
        <v>45745.0</v>
      </c>
      <c r="C1560" s="201">
        <v>4.417E7</v>
      </c>
      <c r="D1560" s="192">
        <v>8878000.0</v>
      </c>
      <c r="E1560" s="192">
        <v>8806976.0</v>
      </c>
      <c r="F1560" s="192">
        <v>4.533E7</v>
      </c>
      <c r="G1560" s="192">
        <v>0.0</v>
      </c>
      <c r="H1560" s="192">
        <v>0.0</v>
      </c>
      <c r="I1560" s="192">
        <v>9.8378E7</v>
      </c>
      <c r="J1560" s="202">
        <v>9.8306976E7</v>
      </c>
    </row>
    <row r="1561">
      <c r="A1561" s="199" t="s">
        <v>3253</v>
      </c>
      <c r="B1561" s="200">
        <v>45746.0</v>
      </c>
      <c r="C1561" s="201">
        <v>1.40422E8</v>
      </c>
      <c r="D1561" s="192">
        <v>0.0</v>
      </c>
      <c r="E1561" s="192">
        <v>0.0</v>
      </c>
      <c r="F1561" s="192">
        <v>6.28706E7</v>
      </c>
      <c r="G1561" s="192">
        <v>0.0</v>
      </c>
      <c r="H1561" s="192">
        <v>0.0</v>
      </c>
      <c r="I1561" s="192">
        <v>2.032926E8</v>
      </c>
      <c r="J1561" s="202">
        <v>2.032926E8</v>
      </c>
    </row>
    <row r="1562">
      <c r="A1562" s="203" t="s">
        <v>3253</v>
      </c>
      <c r="B1562" s="204">
        <v>45747.0</v>
      </c>
      <c r="C1562" s="205">
        <v>3.6065E7</v>
      </c>
      <c r="D1562" s="206">
        <v>0.0</v>
      </c>
      <c r="E1562" s="206">
        <v>0.0</v>
      </c>
      <c r="F1562" s="206">
        <v>0.0</v>
      </c>
      <c r="G1562" s="206">
        <v>0.0</v>
      </c>
      <c r="H1562" s="206">
        <v>0.0</v>
      </c>
      <c r="I1562" s="206">
        <v>3.6065E7</v>
      </c>
      <c r="J1562" s="207">
        <v>3.6065E7</v>
      </c>
    </row>
    <row r="1563">
      <c r="A1563" s="199" t="s">
        <v>3254</v>
      </c>
      <c r="B1563" s="200">
        <v>45748.0</v>
      </c>
      <c r="C1563" s="201">
        <v>0.0</v>
      </c>
      <c r="D1563" s="192">
        <v>6000000.0</v>
      </c>
      <c r="E1563" s="192">
        <v>5892000.0</v>
      </c>
      <c r="F1563" s="192">
        <v>1.0E7</v>
      </c>
      <c r="G1563" s="192">
        <v>0.0</v>
      </c>
      <c r="H1563" s="192">
        <v>0.0</v>
      </c>
      <c r="I1563" s="192">
        <v>1.6E7</v>
      </c>
      <c r="J1563" s="202">
        <v>1.5892E7</v>
      </c>
    </row>
    <row r="1564">
      <c r="A1564" s="199" t="s">
        <v>3254</v>
      </c>
      <c r="B1564" s="200">
        <v>45749.0</v>
      </c>
      <c r="C1564" s="201">
        <v>0.0</v>
      </c>
      <c r="D1564" s="192">
        <v>0.0</v>
      </c>
      <c r="E1564" s="192">
        <v>0.0</v>
      </c>
      <c r="F1564" s="192">
        <v>8.8403E7</v>
      </c>
      <c r="G1564" s="192">
        <v>0.0</v>
      </c>
      <c r="H1564" s="192">
        <v>0.0</v>
      </c>
      <c r="I1564" s="192">
        <v>8.8403E7</v>
      </c>
      <c r="J1564" s="202">
        <v>8.8403E7</v>
      </c>
    </row>
    <row r="1565">
      <c r="A1565" s="199" t="s">
        <v>3254</v>
      </c>
      <c r="B1565" s="200">
        <v>45750.0</v>
      </c>
      <c r="C1565" s="201">
        <v>3.0E7</v>
      </c>
      <c r="D1565" s="192">
        <v>0.0</v>
      </c>
      <c r="E1565" s="192">
        <v>0.0</v>
      </c>
      <c r="F1565" s="192">
        <v>3.89575E7</v>
      </c>
      <c r="G1565" s="192">
        <v>0.0</v>
      </c>
      <c r="H1565" s="192">
        <v>0.0</v>
      </c>
      <c r="I1565" s="192">
        <v>6.89575E7</v>
      </c>
      <c r="J1565" s="202">
        <v>6.89575E7</v>
      </c>
    </row>
    <row r="1566">
      <c r="A1566" s="199" t="s">
        <v>3254</v>
      </c>
      <c r="B1566" s="200">
        <v>45751.0</v>
      </c>
      <c r="C1566" s="201">
        <v>0.0</v>
      </c>
      <c r="D1566" s="192">
        <v>3820000.0</v>
      </c>
      <c r="E1566" s="192">
        <v>3751240.0</v>
      </c>
      <c r="F1566" s="192">
        <v>0.0</v>
      </c>
      <c r="G1566" s="192">
        <v>0.0</v>
      </c>
      <c r="H1566" s="192">
        <v>0.0</v>
      </c>
      <c r="I1566" s="192">
        <v>3820000.0</v>
      </c>
      <c r="J1566" s="202">
        <v>3751240.0</v>
      </c>
    </row>
    <row r="1567">
      <c r="A1567" s="199" t="s">
        <v>3254</v>
      </c>
      <c r="B1567" s="200">
        <v>45752.0</v>
      </c>
      <c r="C1567" s="201">
        <v>1.2E7</v>
      </c>
      <c r="D1567" s="192">
        <v>0.0</v>
      </c>
      <c r="E1567" s="192">
        <v>0.0</v>
      </c>
      <c r="F1567" s="192">
        <v>6.9933875E7</v>
      </c>
      <c r="G1567" s="192">
        <v>0.0</v>
      </c>
      <c r="H1567" s="192">
        <v>0.0</v>
      </c>
      <c r="I1567" s="192">
        <v>8.1933875E7</v>
      </c>
      <c r="J1567" s="202">
        <v>8.1933875E7</v>
      </c>
    </row>
    <row r="1568">
      <c r="A1568" s="199" t="s">
        <v>3254</v>
      </c>
      <c r="B1568" s="200">
        <v>45753.0</v>
      </c>
      <c r="C1568" s="201">
        <v>3.6905E7</v>
      </c>
      <c r="D1568" s="192">
        <v>0.0</v>
      </c>
      <c r="E1568" s="192">
        <v>0.0</v>
      </c>
      <c r="F1568" s="192">
        <v>0.0</v>
      </c>
      <c r="G1568" s="192">
        <v>0.0</v>
      </c>
      <c r="H1568" s="192">
        <v>0.0</v>
      </c>
      <c r="I1568" s="192">
        <v>3.6905E7</v>
      </c>
      <c r="J1568" s="202">
        <v>3.6905E7</v>
      </c>
    </row>
    <row r="1569">
      <c r="A1569" s="199" t="s">
        <v>3254</v>
      </c>
      <c r="B1569" s="200">
        <v>45754.0</v>
      </c>
      <c r="C1569" s="201">
        <v>0.0</v>
      </c>
      <c r="D1569" s="192">
        <v>0.0</v>
      </c>
      <c r="E1569" s="192">
        <v>0.0</v>
      </c>
      <c r="F1569" s="192">
        <v>0.0</v>
      </c>
      <c r="G1569" s="192">
        <v>0.0</v>
      </c>
      <c r="H1569" s="192">
        <v>0.0</v>
      </c>
      <c r="I1569" s="192">
        <v>0.0</v>
      </c>
      <c r="J1569" s="202">
        <v>0.0</v>
      </c>
    </row>
    <row r="1570">
      <c r="A1570" s="199" t="s">
        <v>3254</v>
      </c>
      <c r="B1570" s="200">
        <v>45755.0</v>
      </c>
      <c r="C1570" s="201">
        <v>6.2E7</v>
      </c>
      <c r="D1570" s="192">
        <v>6.5E7</v>
      </c>
      <c r="E1570" s="192">
        <v>6.318E7</v>
      </c>
      <c r="F1570" s="192">
        <v>2.0E7</v>
      </c>
      <c r="G1570" s="192">
        <v>0.0</v>
      </c>
      <c r="H1570" s="192">
        <v>0.0</v>
      </c>
      <c r="I1570" s="192">
        <v>1.47E8</v>
      </c>
      <c r="J1570" s="202">
        <v>1.4518E8</v>
      </c>
    </row>
    <row r="1571">
      <c r="A1571" s="199" t="s">
        <v>3254</v>
      </c>
      <c r="B1571" s="200">
        <v>45756.0</v>
      </c>
      <c r="C1571" s="201">
        <v>0.0</v>
      </c>
      <c r="D1571" s="192">
        <v>2000000.0</v>
      </c>
      <c r="E1571" s="192">
        <v>1964000.0</v>
      </c>
      <c r="F1571" s="192">
        <v>4.0524E7</v>
      </c>
      <c r="G1571" s="192">
        <v>0.0</v>
      </c>
      <c r="H1571" s="192">
        <v>0.0</v>
      </c>
      <c r="I1571" s="192">
        <v>4.2524E7</v>
      </c>
      <c r="J1571" s="202">
        <v>4.2488E7</v>
      </c>
    </row>
    <row r="1572">
      <c r="A1572" s="199" t="s">
        <v>3254</v>
      </c>
      <c r="B1572" s="200">
        <v>45757.0</v>
      </c>
      <c r="C1572" s="201">
        <v>3.6534E7</v>
      </c>
      <c r="D1572" s="192">
        <v>1.0152E8</v>
      </c>
      <c r="E1572" s="192">
        <v>9.9497616E7</v>
      </c>
      <c r="F1572" s="192">
        <v>2.5E7</v>
      </c>
      <c r="G1572" s="192">
        <v>0.0</v>
      </c>
      <c r="H1572" s="192">
        <v>0.0</v>
      </c>
      <c r="I1572" s="192">
        <v>1.63054E8</v>
      </c>
      <c r="J1572" s="202">
        <v>1.61031616E8</v>
      </c>
    </row>
    <row r="1573">
      <c r="A1573" s="199" t="s">
        <v>3254</v>
      </c>
      <c r="B1573" s="208">
        <v>45758.0</v>
      </c>
      <c r="C1573" s="201">
        <v>6.044E7</v>
      </c>
      <c r="D1573" s="192">
        <v>2.936E8</v>
      </c>
      <c r="E1573" s="192">
        <v>2.864094E8</v>
      </c>
      <c r="F1573" s="192">
        <v>6.1129625E7</v>
      </c>
      <c r="G1573" s="192">
        <v>0.0</v>
      </c>
      <c r="H1573" s="192">
        <v>0.0</v>
      </c>
      <c r="I1573" s="192">
        <v>4.15169625E8</v>
      </c>
      <c r="J1573" s="202">
        <v>4.07979025E8</v>
      </c>
    </row>
    <row r="1574">
      <c r="A1574" s="199" t="s">
        <v>3254</v>
      </c>
      <c r="B1574" s="208">
        <v>45759.0</v>
      </c>
      <c r="C1574" s="201">
        <v>4.8499E7</v>
      </c>
      <c r="D1574" s="192">
        <v>0.0</v>
      </c>
      <c r="E1574" s="192">
        <v>0.0</v>
      </c>
      <c r="F1574" s="192">
        <v>4.144E7</v>
      </c>
      <c r="G1574" s="192">
        <v>0.0</v>
      </c>
      <c r="H1574" s="192">
        <v>0.0</v>
      </c>
      <c r="I1574" s="192">
        <v>8.9939E7</v>
      </c>
      <c r="J1574" s="202">
        <v>8.9939E7</v>
      </c>
    </row>
    <row r="1575">
      <c r="A1575" s="199" t="s">
        <v>3254</v>
      </c>
      <c r="B1575" s="208">
        <v>45760.0</v>
      </c>
      <c r="C1575" s="201">
        <v>3.7556E7</v>
      </c>
      <c r="D1575" s="192">
        <v>0.0</v>
      </c>
      <c r="E1575" s="192">
        <v>0.0</v>
      </c>
      <c r="F1575" s="192">
        <v>1.48825E8</v>
      </c>
      <c r="G1575" s="192">
        <v>0.0</v>
      </c>
      <c r="H1575" s="192">
        <v>0.0</v>
      </c>
      <c r="I1575" s="192">
        <v>1.86381E8</v>
      </c>
      <c r="J1575" s="202">
        <v>1.86381E8</v>
      </c>
    </row>
    <row r="1576">
      <c r="A1576" s="199" t="s">
        <v>3254</v>
      </c>
      <c r="B1576" s="208">
        <v>45761.0</v>
      </c>
      <c r="C1576" s="201">
        <v>0.0</v>
      </c>
      <c r="D1576" s="192">
        <v>0.0</v>
      </c>
      <c r="E1576" s="192">
        <v>0.0</v>
      </c>
      <c r="F1576" s="192">
        <v>2.4E7</v>
      </c>
      <c r="G1576" s="192">
        <v>0.0</v>
      </c>
      <c r="H1576" s="192">
        <v>0.0</v>
      </c>
      <c r="I1576" s="192">
        <v>2.4E7</v>
      </c>
      <c r="J1576" s="202">
        <v>2.4E7</v>
      </c>
    </row>
    <row r="1577">
      <c r="A1577" s="199" t="s">
        <v>3254</v>
      </c>
      <c r="B1577" s="208">
        <v>45762.0</v>
      </c>
      <c r="C1577" s="201">
        <v>5.5134E7</v>
      </c>
      <c r="D1577" s="192">
        <v>0.0</v>
      </c>
      <c r="E1577" s="192">
        <v>0.0</v>
      </c>
      <c r="F1577" s="192">
        <v>9.99994E7</v>
      </c>
      <c r="G1577" s="192">
        <v>0.0</v>
      </c>
      <c r="H1577" s="192">
        <v>0.0</v>
      </c>
      <c r="I1577" s="192">
        <v>1.551334E8</v>
      </c>
      <c r="J1577" s="202">
        <v>1.551334E8</v>
      </c>
    </row>
    <row r="1578">
      <c r="A1578" s="199" t="s">
        <v>3254</v>
      </c>
      <c r="B1578" s="208">
        <v>45763.0</v>
      </c>
      <c r="C1578" s="201">
        <v>1.2E7</v>
      </c>
      <c r="D1578" s="192">
        <v>0.0</v>
      </c>
      <c r="E1578" s="192">
        <v>0.0</v>
      </c>
      <c r="F1578" s="192">
        <v>1940000.0</v>
      </c>
      <c r="G1578" s="192">
        <v>0.0</v>
      </c>
      <c r="H1578" s="192">
        <v>0.0</v>
      </c>
      <c r="I1578" s="192">
        <v>1.394E7</v>
      </c>
      <c r="J1578" s="202">
        <v>1.394E7</v>
      </c>
    </row>
    <row r="1579">
      <c r="A1579" s="199" t="s">
        <v>3254</v>
      </c>
      <c r="B1579" s="208">
        <v>45764.0</v>
      </c>
      <c r="C1579" s="201">
        <v>3300000.0</v>
      </c>
      <c r="D1579" s="192">
        <v>0.0</v>
      </c>
      <c r="E1579" s="192">
        <v>0.0</v>
      </c>
      <c r="F1579" s="192">
        <v>0.0</v>
      </c>
      <c r="G1579" s="192">
        <v>6900000.0</v>
      </c>
      <c r="H1579" s="192">
        <v>0.0</v>
      </c>
      <c r="I1579" s="192">
        <v>1.02E7</v>
      </c>
      <c r="J1579" s="202">
        <v>1.02E7</v>
      </c>
    </row>
    <row r="1580">
      <c r="A1580" s="199" t="s">
        <v>3254</v>
      </c>
      <c r="B1580" s="208">
        <v>45765.0</v>
      </c>
      <c r="C1580" s="201">
        <v>0.0</v>
      </c>
      <c r="D1580" s="192">
        <v>0.0</v>
      </c>
      <c r="E1580" s="192">
        <v>0.0</v>
      </c>
      <c r="F1580" s="192">
        <v>2000000.0</v>
      </c>
      <c r="G1580" s="192">
        <v>0.0</v>
      </c>
      <c r="H1580" s="192">
        <v>3.994E7</v>
      </c>
      <c r="I1580" s="192">
        <v>-3.794E7</v>
      </c>
      <c r="J1580" s="202">
        <v>-3.794E7</v>
      </c>
    </row>
    <row r="1581">
      <c r="A1581" s="199" t="s">
        <v>3254</v>
      </c>
      <c r="B1581" s="208">
        <v>45766.0</v>
      </c>
      <c r="C1581" s="201">
        <v>0.0</v>
      </c>
      <c r="D1581" s="192">
        <v>0.0</v>
      </c>
      <c r="E1581" s="192">
        <v>0.0</v>
      </c>
      <c r="F1581" s="192">
        <v>0.0</v>
      </c>
      <c r="G1581" s="192">
        <v>0.0</v>
      </c>
      <c r="H1581" s="192">
        <v>0.0</v>
      </c>
      <c r="I1581" s="192">
        <v>0.0</v>
      </c>
      <c r="J1581" s="202">
        <v>0.0</v>
      </c>
    </row>
    <row r="1582">
      <c r="A1582" s="199" t="s">
        <v>3254</v>
      </c>
      <c r="B1582" s="208">
        <v>45767.0</v>
      </c>
      <c r="C1582" s="201">
        <v>0.0</v>
      </c>
      <c r="D1582" s="192">
        <v>0.0</v>
      </c>
      <c r="E1582" s="192">
        <v>0.0</v>
      </c>
      <c r="F1582" s="192">
        <v>0.0</v>
      </c>
      <c r="G1582" s="192">
        <v>0.0</v>
      </c>
      <c r="H1582" s="192">
        <v>0.0</v>
      </c>
      <c r="I1582" s="192">
        <v>0.0</v>
      </c>
      <c r="J1582" s="202">
        <v>0.0</v>
      </c>
    </row>
    <row r="1583">
      <c r="A1583" s="199" t="s">
        <v>3254</v>
      </c>
      <c r="B1583" s="208">
        <v>45768.0</v>
      </c>
      <c r="C1583" s="201">
        <v>2000000.0</v>
      </c>
      <c r="D1583" s="192">
        <v>1.9E7</v>
      </c>
      <c r="E1583" s="192">
        <v>1.8658E7</v>
      </c>
      <c r="F1583" s="192">
        <v>6000000.0</v>
      </c>
      <c r="G1583" s="192">
        <v>0.0</v>
      </c>
      <c r="H1583" s="192">
        <v>0.0</v>
      </c>
      <c r="I1583" s="192">
        <v>2.7E7</v>
      </c>
      <c r="J1583" s="202">
        <v>2.6658E7</v>
      </c>
    </row>
    <row r="1584">
      <c r="A1584" s="199" t="s">
        <v>3254</v>
      </c>
      <c r="B1584" s="208">
        <v>45769.0</v>
      </c>
      <c r="C1584" s="201">
        <v>2.577E7</v>
      </c>
      <c r="D1584" s="192">
        <v>5670000.0</v>
      </c>
      <c r="E1584" s="192">
        <v>5567940.0</v>
      </c>
      <c r="F1584" s="192">
        <v>0.0</v>
      </c>
      <c r="G1584" s="192">
        <v>0.0</v>
      </c>
      <c r="H1584" s="192">
        <v>0.0</v>
      </c>
      <c r="I1584" s="192">
        <v>3.144E7</v>
      </c>
      <c r="J1584" s="202">
        <v>3.133794E7</v>
      </c>
    </row>
    <row r="1585">
      <c r="A1585" s="199" t="s">
        <v>3254</v>
      </c>
      <c r="B1585" s="208">
        <v>45770.0</v>
      </c>
      <c r="C1585" s="201">
        <v>0.0</v>
      </c>
      <c r="D1585" s="192">
        <v>0.0</v>
      </c>
      <c r="E1585" s="192">
        <v>0.0</v>
      </c>
      <c r="F1585" s="192">
        <v>1000000.0</v>
      </c>
      <c r="G1585" s="192">
        <v>0.0</v>
      </c>
      <c r="H1585" s="192">
        <v>0.0</v>
      </c>
      <c r="I1585" s="192">
        <v>1000000.0</v>
      </c>
      <c r="J1585" s="202">
        <v>1000000.0</v>
      </c>
    </row>
    <row r="1586">
      <c r="A1586" s="199" t="s">
        <v>3254</v>
      </c>
      <c r="B1586" s="208">
        <v>45771.0</v>
      </c>
      <c r="C1586" s="201">
        <v>2000000.0</v>
      </c>
      <c r="D1586" s="192">
        <v>1.85E7</v>
      </c>
      <c r="E1586" s="192">
        <v>1.8167E7</v>
      </c>
      <c r="F1586" s="192">
        <v>5355000.0</v>
      </c>
      <c r="G1586" s="192">
        <v>0.0</v>
      </c>
      <c r="H1586" s="192">
        <v>0.0</v>
      </c>
      <c r="I1586" s="192">
        <v>2.5855E7</v>
      </c>
      <c r="J1586" s="202">
        <v>2.5522E7</v>
      </c>
    </row>
    <row r="1587">
      <c r="A1587" s="199" t="s">
        <v>3254</v>
      </c>
      <c r="B1587" s="208">
        <v>45772.0</v>
      </c>
      <c r="C1587" s="201">
        <v>0.0</v>
      </c>
      <c r="D1587" s="192">
        <v>0.0</v>
      </c>
      <c r="E1587" s="192">
        <v>0.0</v>
      </c>
      <c r="F1587" s="192">
        <v>6625000.0</v>
      </c>
      <c r="G1587" s="192">
        <v>0.0</v>
      </c>
      <c r="H1587" s="192">
        <v>0.0</v>
      </c>
      <c r="I1587" s="192">
        <v>6625000.0</v>
      </c>
      <c r="J1587" s="202">
        <v>6625000.0</v>
      </c>
    </row>
    <row r="1588">
      <c r="A1588" s="199" t="s">
        <v>3254</v>
      </c>
      <c r="B1588" s="208">
        <v>45773.0</v>
      </c>
      <c r="C1588" s="201">
        <v>0.0</v>
      </c>
      <c r="D1588" s="192">
        <v>8000000.0</v>
      </c>
      <c r="E1588" s="192">
        <v>7856000.0</v>
      </c>
      <c r="F1588" s="192">
        <v>0.0</v>
      </c>
      <c r="G1588" s="192">
        <v>0.0</v>
      </c>
      <c r="H1588" s="192">
        <v>0.0</v>
      </c>
      <c r="I1588" s="192">
        <v>8000000.0</v>
      </c>
      <c r="J1588" s="202">
        <v>7856000.0</v>
      </c>
    </row>
    <row r="1589">
      <c r="A1589" s="199" t="s">
        <v>3254</v>
      </c>
      <c r="B1589" s="208">
        <v>45774.0</v>
      </c>
      <c r="C1589" s="201">
        <v>1.6548E7</v>
      </c>
      <c r="D1589" s="192">
        <v>0.0</v>
      </c>
      <c r="E1589" s="192">
        <v>0.0</v>
      </c>
      <c r="F1589" s="192">
        <v>8000000.0</v>
      </c>
      <c r="G1589" s="192">
        <v>0.0</v>
      </c>
      <c r="H1589" s="192">
        <v>0.0</v>
      </c>
      <c r="I1589" s="192">
        <v>2.4548E7</v>
      </c>
      <c r="J1589" s="202">
        <v>2.4548E7</v>
      </c>
    </row>
    <row r="1590">
      <c r="A1590" s="199" t="s">
        <v>3254</v>
      </c>
      <c r="B1590" s="208">
        <v>45775.0</v>
      </c>
      <c r="C1590" s="201">
        <v>1978000.0</v>
      </c>
      <c r="D1590" s="192">
        <v>0.0</v>
      </c>
      <c r="E1590" s="192">
        <v>0.0</v>
      </c>
      <c r="F1590" s="192">
        <v>4.2378E7</v>
      </c>
      <c r="G1590" s="192">
        <v>0.0</v>
      </c>
      <c r="H1590" s="192">
        <v>0.0</v>
      </c>
      <c r="I1590" s="192">
        <v>4.4356E7</v>
      </c>
      <c r="J1590" s="202">
        <v>4.4356E7</v>
      </c>
    </row>
    <row r="1591">
      <c r="A1591" s="199" t="s">
        <v>3254</v>
      </c>
      <c r="B1591" s="208">
        <v>45776.0</v>
      </c>
      <c r="C1591" s="201">
        <v>1.0E7</v>
      </c>
      <c r="D1591" s="192">
        <v>0.0</v>
      </c>
      <c r="E1591" s="192">
        <v>0.0</v>
      </c>
      <c r="F1591" s="192">
        <v>5.395E7</v>
      </c>
      <c r="G1591" s="192">
        <v>5.952E7</v>
      </c>
      <c r="H1591" s="192">
        <v>0.0</v>
      </c>
      <c r="I1591" s="192">
        <v>1.2347E8</v>
      </c>
      <c r="J1591" s="202">
        <v>1.2347E8</v>
      </c>
    </row>
    <row r="1592">
      <c r="A1592" s="203" t="s">
        <v>3254</v>
      </c>
      <c r="B1592" s="209">
        <v>45777.0</v>
      </c>
      <c r="C1592" s="205">
        <v>0.0</v>
      </c>
      <c r="D1592" s="206">
        <v>0.0</v>
      </c>
      <c r="E1592" s="206">
        <v>0.0</v>
      </c>
      <c r="F1592" s="206">
        <v>0.0</v>
      </c>
      <c r="G1592" s="206">
        <v>0.0</v>
      </c>
      <c r="H1592" s="206">
        <v>0.0</v>
      </c>
      <c r="I1592" s="206">
        <v>0.0</v>
      </c>
      <c r="J1592" s="207">
        <v>0.0</v>
      </c>
    </row>
    <row r="1593">
      <c r="A1593" s="199" t="s">
        <v>3261</v>
      </c>
      <c r="B1593" s="208">
        <v>45778.0</v>
      </c>
      <c r="C1593" s="201">
        <v>0.0</v>
      </c>
      <c r="D1593" s="192">
        <v>0.0</v>
      </c>
      <c r="E1593" s="192">
        <v>0.0</v>
      </c>
      <c r="F1593" s="192">
        <v>0.0</v>
      </c>
      <c r="G1593" s="192">
        <v>0.0</v>
      </c>
      <c r="H1593" s="192">
        <v>0.0</v>
      </c>
      <c r="I1593" s="192">
        <v>0.0</v>
      </c>
      <c r="J1593" s="202">
        <v>0.0</v>
      </c>
    </row>
    <row r="1594">
      <c r="A1594" s="199" t="s">
        <v>3261</v>
      </c>
      <c r="B1594" s="208">
        <v>45779.0</v>
      </c>
      <c r="C1594" s="201">
        <v>5.0E7</v>
      </c>
      <c r="D1594" s="192">
        <v>0.0</v>
      </c>
      <c r="E1594" s="192">
        <v>0.0</v>
      </c>
      <c r="F1594" s="192">
        <v>3.4715E7</v>
      </c>
      <c r="G1594" s="192">
        <v>0.0</v>
      </c>
      <c r="H1594" s="192">
        <v>0.0</v>
      </c>
      <c r="I1594" s="192">
        <v>8.4715E7</v>
      </c>
      <c r="J1594" s="202">
        <v>8.4715E7</v>
      </c>
    </row>
    <row r="1595">
      <c r="A1595" s="199" t="s">
        <v>3261</v>
      </c>
      <c r="B1595" s="208">
        <v>45780.0</v>
      </c>
      <c r="C1595" s="201">
        <v>2.2E7</v>
      </c>
      <c r="D1595" s="192">
        <v>0.0</v>
      </c>
      <c r="E1595" s="192">
        <v>0.0</v>
      </c>
      <c r="F1595" s="192">
        <v>0.0</v>
      </c>
      <c r="G1595" s="192">
        <v>0.0</v>
      </c>
      <c r="H1595" s="192">
        <v>0.0</v>
      </c>
      <c r="I1595" s="192">
        <v>2.2E7</v>
      </c>
      <c r="J1595" s="202">
        <v>2.2E7</v>
      </c>
    </row>
    <row r="1596">
      <c r="A1596" s="199" t="s">
        <v>3261</v>
      </c>
      <c r="B1596" s="208">
        <v>45781.0</v>
      </c>
      <c r="C1596" s="201">
        <v>0.0</v>
      </c>
      <c r="D1596" s="192">
        <v>0.0</v>
      </c>
      <c r="E1596" s="192">
        <v>0.0</v>
      </c>
      <c r="F1596" s="192">
        <v>7250000.0</v>
      </c>
      <c r="G1596" s="192">
        <v>0.0</v>
      </c>
      <c r="H1596" s="192">
        <v>0.0</v>
      </c>
      <c r="I1596" s="192">
        <v>7250000.0</v>
      </c>
      <c r="J1596" s="202">
        <v>7250000.0</v>
      </c>
    </row>
    <row r="1597">
      <c r="A1597" s="199" t="s">
        <v>3261</v>
      </c>
      <c r="B1597" s="208">
        <v>45782.0</v>
      </c>
      <c r="C1597" s="201">
        <v>1.2407E8</v>
      </c>
      <c r="D1597" s="192">
        <v>0.0</v>
      </c>
      <c r="E1597" s="192">
        <v>0.0</v>
      </c>
      <c r="F1597" s="192">
        <v>8.05E7</v>
      </c>
      <c r="G1597" s="192">
        <v>0.0</v>
      </c>
      <c r="H1597" s="192">
        <v>0.0</v>
      </c>
      <c r="I1597" s="192">
        <v>2.0457E8</v>
      </c>
      <c r="J1597" s="202">
        <v>2.0457E8</v>
      </c>
    </row>
    <row r="1598">
      <c r="A1598" s="199" t="s">
        <v>3261</v>
      </c>
      <c r="B1598" s="208">
        <v>45783.0</v>
      </c>
      <c r="C1598" s="201">
        <v>0.0</v>
      </c>
      <c r="D1598" s="192">
        <v>0.0</v>
      </c>
      <c r="E1598" s="192">
        <v>0.0</v>
      </c>
      <c r="F1598" s="192">
        <v>0.0</v>
      </c>
      <c r="G1598" s="192">
        <v>0.0</v>
      </c>
      <c r="H1598" s="192">
        <v>0.0</v>
      </c>
      <c r="I1598" s="192">
        <v>0.0</v>
      </c>
      <c r="J1598" s="202">
        <v>0.0</v>
      </c>
    </row>
    <row r="1599">
      <c r="A1599" s="199" t="s">
        <v>3261</v>
      </c>
      <c r="B1599" s="208">
        <v>45784.0</v>
      </c>
      <c r="C1599" s="201">
        <v>2.1941E7</v>
      </c>
      <c r="D1599" s="192">
        <v>0.0</v>
      </c>
      <c r="E1599" s="192">
        <v>0.0</v>
      </c>
      <c r="F1599" s="192">
        <v>4.015625E7</v>
      </c>
      <c r="G1599" s="192">
        <v>2.05375E7</v>
      </c>
      <c r="H1599" s="192">
        <v>0.0</v>
      </c>
      <c r="I1599" s="192">
        <v>8.263475E7</v>
      </c>
      <c r="J1599" s="202">
        <v>8.263475E7</v>
      </c>
    </row>
    <row r="1600">
      <c r="A1600" s="199" t="s">
        <v>3261</v>
      </c>
      <c r="B1600" s="208">
        <v>45785.0</v>
      </c>
      <c r="C1600" s="201">
        <v>0.0</v>
      </c>
      <c r="D1600" s="192">
        <v>0.0</v>
      </c>
      <c r="E1600" s="192">
        <v>0.0</v>
      </c>
      <c r="F1600" s="192">
        <v>7.5E7</v>
      </c>
      <c r="G1600" s="192">
        <v>0.0</v>
      </c>
      <c r="H1600" s="192">
        <v>0.0</v>
      </c>
      <c r="I1600" s="192">
        <v>7.5E7</v>
      </c>
      <c r="J1600" s="202">
        <v>7.5E7</v>
      </c>
    </row>
    <row r="1601">
      <c r="A1601" s="199" t="s">
        <v>3261</v>
      </c>
      <c r="B1601" s="208">
        <v>45786.0</v>
      </c>
      <c r="C1601" s="201">
        <v>65000.0</v>
      </c>
      <c r="D1601" s="192">
        <v>1.6E7</v>
      </c>
      <c r="E1601" s="192">
        <v>1.5712E7</v>
      </c>
      <c r="F1601" s="192">
        <v>0.0</v>
      </c>
      <c r="G1601" s="192">
        <v>0.0</v>
      </c>
      <c r="H1601" s="192">
        <v>0.0</v>
      </c>
      <c r="I1601" s="192">
        <v>1.6065E7</v>
      </c>
      <c r="J1601" s="202">
        <v>1.5777E7</v>
      </c>
    </row>
    <row r="1602">
      <c r="A1602" s="199" t="s">
        <v>3261</v>
      </c>
      <c r="B1602" s="208">
        <v>45787.0</v>
      </c>
      <c r="C1602" s="201">
        <v>0.0</v>
      </c>
      <c r="D1602" s="192">
        <v>0.0</v>
      </c>
      <c r="E1602" s="192">
        <v>0.0</v>
      </c>
      <c r="F1602" s="192">
        <v>0.0</v>
      </c>
      <c r="G1602" s="192">
        <v>0.0</v>
      </c>
      <c r="H1602" s="192">
        <v>0.0</v>
      </c>
      <c r="I1602" s="192">
        <v>0.0</v>
      </c>
      <c r="J1602" s="202">
        <v>0.0</v>
      </c>
    </row>
    <row r="1603">
      <c r="A1603" s="199" t="s">
        <v>3261</v>
      </c>
      <c r="B1603" s="208">
        <v>45788.0</v>
      </c>
      <c r="C1603" s="201">
        <v>1010000.0</v>
      </c>
      <c r="D1603" s="192">
        <v>0.0</v>
      </c>
      <c r="E1603" s="192">
        <v>0.0</v>
      </c>
      <c r="F1603" s="192">
        <v>5.787E7</v>
      </c>
      <c r="G1603" s="192">
        <v>0.0</v>
      </c>
      <c r="H1603" s="192">
        <v>0.0</v>
      </c>
      <c r="I1603" s="192">
        <v>5.888E7</v>
      </c>
      <c r="J1603" s="202">
        <v>5.888E7</v>
      </c>
    </row>
    <row r="1604">
      <c r="A1604" s="199" t="s">
        <v>3261</v>
      </c>
      <c r="B1604" s="208">
        <v>45789.0</v>
      </c>
      <c r="C1604" s="201">
        <v>0.0</v>
      </c>
      <c r="D1604" s="192">
        <v>0.0</v>
      </c>
      <c r="E1604" s="192">
        <v>0.0</v>
      </c>
      <c r="F1604" s="192">
        <v>1.3E7</v>
      </c>
      <c r="G1604" s="192">
        <v>0.0</v>
      </c>
      <c r="H1604" s="192">
        <v>0.0</v>
      </c>
      <c r="I1604" s="192">
        <v>1.3E7</v>
      </c>
      <c r="J1604" s="202">
        <v>1.3E7</v>
      </c>
    </row>
    <row r="1605">
      <c r="A1605" s="199" t="s">
        <v>3261</v>
      </c>
      <c r="B1605" s="208">
        <v>45790.0</v>
      </c>
      <c r="C1605" s="201">
        <v>0.0</v>
      </c>
      <c r="D1605" s="192">
        <v>1000000.0</v>
      </c>
      <c r="E1605" s="192">
        <v>992000.0</v>
      </c>
      <c r="F1605" s="192">
        <v>3.5E7</v>
      </c>
      <c r="G1605" s="192">
        <v>0.0</v>
      </c>
      <c r="H1605" s="192">
        <v>0.0</v>
      </c>
      <c r="I1605" s="192">
        <v>3.6E7</v>
      </c>
      <c r="J1605" s="202">
        <v>3.5992E7</v>
      </c>
    </row>
    <row r="1606">
      <c r="A1606" s="199" t="s">
        <v>3261</v>
      </c>
      <c r="B1606" s="208">
        <v>45791.0</v>
      </c>
      <c r="C1606" s="201">
        <v>0.0</v>
      </c>
      <c r="D1606" s="192">
        <v>0.0</v>
      </c>
      <c r="E1606" s="192">
        <v>0.0</v>
      </c>
      <c r="F1606" s="192">
        <v>3.105E7</v>
      </c>
      <c r="G1606" s="192">
        <v>0.0</v>
      </c>
      <c r="H1606" s="192">
        <v>0.0</v>
      </c>
      <c r="I1606" s="192">
        <v>3.105E7</v>
      </c>
      <c r="J1606" s="202">
        <v>3.105E7</v>
      </c>
    </row>
    <row r="1607">
      <c r="A1607" s="199" t="s">
        <v>3261</v>
      </c>
      <c r="B1607" s="208">
        <v>45792.0</v>
      </c>
      <c r="C1607" s="201">
        <v>0.0</v>
      </c>
      <c r="D1607" s="192">
        <v>0.0</v>
      </c>
      <c r="E1607" s="192">
        <v>0.0</v>
      </c>
      <c r="F1607" s="192">
        <v>1.3515E7</v>
      </c>
      <c r="G1607" s="192">
        <v>0.0</v>
      </c>
      <c r="H1607" s="192">
        <v>0.0</v>
      </c>
      <c r="I1607" s="192">
        <v>1.3515E7</v>
      </c>
      <c r="J1607" s="202">
        <v>1.3515E7</v>
      </c>
    </row>
    <row r="1608">
      <c r="A1608" s="199" t="s">
        <v>3261</v>
      </c>
      <c r="B1608" s="208">
        <v>45793.0</v>
      </c>
      <c r="C1608" s="201">
        <v>0.0</v>
      </c>
      <c r="D1608" s="192">
        <v>0.0</v>
      </c>
      <c r="E1608" s="192">
        <v>0.0</v>
      </c>
      <c r="F1608" s="192">
        <v>4.7E7</v>
      </c>
      <c r="G1608" s="192">
        <v>0.0</v>
      </c>
      <c r="H1608" s="192">
        <v>0.0</v>
      </c>
      <c r="I1608" s="192">
        <v>4.7E7</v>
      </c>
      <c r="J1608" s="202">
        <v>4.7E7</v>
      </c>
    </row>
    <row r="1609">
      <c r="A1609" s="199" t="s">
        <v>3261</v>
      </c>
      <c r="B1609" s="208">
        <v>45794.0</v>
      </c>
      <c r="C1609" s="201">
        <v>1.89E7</v>
      </c>
      <c r="D1609" s="192">
        <v>0.0</v>
      </c>
      <c r="E1609" s="192">
        <v>0.0</v>
      </c>
      <c r="F1609" s="192">
        <v>0.0</v>
      </c>
      <c r="G1609" s="192">
        <v>0.0</v>
      </c>
      <c r="H1609" s="192">
        <v>0.0</v>
      </c>
      <c r="I1609" s="192">
        <v>1.89E7</v>
      </c>
      <c r="J1609" s="202">
        <v>1.89E7</v>
      </c>
    </row>
    <row r="1610">
      <c r="A1610" s="199" t="s">
        <v>3261</v>
      </c>
      <c r="B1610" s="208">
        <v>45795.0</v>
      </c>
      <c r="C1610" s="201">
        <v>4000000.0</v>
      </c>
      <c r="D1610" s="192">
        <v>0.0</v>
      </c>
      <c r="E1610" s="192">
        <v>0.0</v>
      </c>
      <c r="F1610" s="192">
        <v>8.0E7</v>
      </c>
      <c r="G1610" s="192">
        <v>0.0</v>
      </c>
      <c r="H1610" s="192">
        <v>0.0</v>
      </c>
      <c r="I1610" s="192">
        <v>8.4E7</v>
      </c>
      <c r="J1610" s="202">
        <v>8.4E7</v>
      </c>
    </row>
    <row r="1611">
      <c r="A1611" s="199" t="s">
        <v>3261</v>
      </c>
      <c r="B1611" s="208">
        <v>45796.0</v>
      </c>
      <c r="C1611" s="201">
        <v>0.0</v>
      </c>
      <c r="D1611" s="192">
        <v>0.0</v>
      </c>
      <c r="E1611" s="192">
        <v>0.0</v>
      </c>
      <c r="F1611" s="192">
        <v>3.884375E7</v>
      </c>
      <c r="G1611" s="192">
        <v>0.0</v>
      </c>
      <c r="H1611" s="192">
        <v>2700000.0</v>
      </c>
      <c r="I1611" s="192">
        <v>3.614375E7</v>
      </c>
      <c r="J1611" s="202">
        <v>3.614375E7</v>
      </c>
    </row>
    <row r="1612">
      <c r="A1612" s="199" t="s">
        <v>3261</v>
      </c>
      <c r="B1612" s="208">
        <v>45797.0</v>
      </c>
      <c r="C1612" s="201">
        <v>5250000.0</v>
      </c>
      <c r="D1612" s="192">
        <v>1.071E7</v>
      </c>
      <c r="E1612" s="192">
        <v>1.051722E7</v>
      </c>
      <c r="F1612" s="192">
        <v>3.39E7</v>
      </c>
      <c r="G1612" s="192">
        <v>0.0</v>
      </c>
      <c r="H1612" s="192">
        <v>0.0</v>
      </c>
      <c r="I1612" s="192">
        <v>4.986E7</v>
      </c>
      <c r="J1612" s="202">
        <v>4.966722E7</v>
      </c>
    </row>
    <row r="1613">
      <c r="A1613" s="199" t="s">
        <v>3261</v>
      </c>
      <c r="B1613" s="208">
        <v>45798.0</v>
      </c>
      <c r="C1613" s="201">
        <v>1000000.0</v>
      </c>
      <c r="D1613" s="192">
        <v>1.0E7</v>
      </c>
      <c r="E1613" s="192">
        <v>9820000.0</v>
      </c>
      <c r="F1613" s="192">
        <v>7.3087E7</v>
      </c>
      <c r="G1613" s="192">
        <v>0.0</v>
      </c>
      <c r="H1613" s="192">
        <v>1900000.0</v>
      </c>
      <c r="I1613" s="192">
        <v>8.2187E7</v>
      </c>
      <c r="J1613" s="202">
        <v>8.2007E7</v>
      </c>
    </row>
    <row r="1614">
      <c r="A1614" s="199" t="s">
        <v>3261</v>
      </c>
      <c r="B1614" s="208">
        <v>45799.0</v>
      </c>
      <c r="C1614" s="201">
        <v>2.6E7</v>
      </c>
      <c r="D1614" s="192">
        <v>0.0</v>
      </c>
      <c r="E1614" s="192">
        <v>0.0</v>
      </c>
      <c r="F1614" s="192">
        <v>9.01435E7</v>
      </c>
      <c r="G1614" s="192">
        <v>1.997E7</v>
      </c>
      <c r="H1614" s="192">
        <v>0.0</v>
      </c>
      <c r="I1614" s="192">
        <v>1.361135E8</v>
      </c>
      <c r="J1614" s="202">
        <v>1.361135E8</v>
      </c>
    </row>
    <row r="1615">
      <c r="A1615" s="199" t="s">
        <v>3261</v>
      </c>
      <c r="B1615" s="208">
        <v>45800.0</v>
      </c>
      <c r="C1615" s="201">
        <v>0.0</v>
      </c>
      <c r="D1615" s="192">
        <v>0.0</v>
      </c>
      <c r="E1615" s="192">
        <v>0.0</v>
      </c>
      <c r="F1615" s="192">
        <v>0.0</v>
      </c>
      <c r="G1615" s="192">
        <v>7000000.0</v>
      </c>
      <c r="H1615" s="192">
        <v>630000.0</v>
      </c>
      <c r="I1615" s="192">
        <v>6370000.0</v>
      </c>
      <c r="J1615" s="202">
        <v>6370000.0</v>
      </c>
    </row>
    <row r="1616">
      <c r="A1616" s="199" t="s">
        <v>3261</v>
      </c>
      <c r="B1616" s="208">
        <v>45801.0</v>
      </c>
      <c r="C1616" s="201">
        <v>0.0</v>
      </c>
      <c r="D1616" s="192">
        <v>0.0</v>
      </c>
      <c r="E1616" s="192">
        <v>0.0</v>
      </c>
      <c r="F1616" s="192">
        <v>0.0</v>
      </c>
      <c r="G1616" s="192">
        <v>0.0</v>
      </c>
      <c r="H1616" s="192">
        <v>0.0</v>
      </c>
      <c r="I1616" s="192">
        <v>0.0</v>
      </c>
      <c r="J1616" s="202">
        <v>0.0</v>
      </c>
    </row>
    <row r="1617">
      <c r="A1617" s="199" t="s">
        <v>3261</v>
      </c>
      <c r="B1617" s="208">
        <v>45802.0</v>
      </c>
      <c r="C1617" s="201">
        <v>7903000.0</v>
      </c>
      <c r="D1617" s="192">
        <v>4.28E7</v>
      </c>
      <c r="E1617" s="192">
        <v>4.20296E7</v>
      </c>
      <c r="F1617" s="192">
        <v>1.35145E8</v>
      </c>
      <c r="G1617" s="192">
        <v>0.0</v>
      </c>
      <c r="H1617" s="192">
        <v>0.0</v>
      </c>
      <c r="I1617" s="192">
        <v>1.85848E8</v>
      </c>
      <c r="J1617" s="202">
        <v>1.850776E8</v>
      </c>
    </row>
    <row r="1618">
      <c r="A1618" s="199" t="s">
        <v>3261</v>
      </c>
      <c r="B1618" s="208">
        <v>45803.0</v>
      </c>
      <c r="C1618" s="201">
        <v>2.5E7</v>
      </c>
      <c r="D1618" s="192">
        <v>0.0</v>
      </c>
      <c r="E1618" s="192">
        <v>0.0</v>
      </c>
      <c r="F1618" s="192">
        <v>4.0035E7</v>
      </c>
      <c r="G1618" s="192">
        <v>0.0</v>
      </c>
      <c r="H1618" s="192">
        <v>0.0</v>
      </c>
      <c r="I1618" s="192">
        <v>6.5035E7</v>
      </c>
      <c r="J1618" s="202">
        <v>6.5035E7</v>
      </c>
    </row>
    <row r="1619">
      <c r="A1619" s="199" t="s">
        <v>3261</v>
      </c>
      <c r="B1619" s="208">
        <v>45804.0</v>
      </c>
      <c r="C1619" s="201">
        <v>0.0</v>
      </c>
      <c r="D1619" s="192">
        <v>5.04E7</v>
      </c>
      <c r="E1619" s="192">
        <v>4.94928E7</v>
      </c>
      <c r="F1619" s="192">
        <v>2.08E7</v>
      </c>
      <c r="G1619" s="192">
        <v>1.014E8</v>
      </c>
      <c r="H1619" s="192">
        <v>0.0</v>
      </c>
      <c r="I1619" s="192">
        <v>1.726E8</v>
      </c>
      <c r="J1619" s="202">
        <v>1.716928E8</v>
      </c>
    </row>
    <row r="1620">
      <c r="A1620" s="199" t="s">
        <v>3261</v>
      </c>
      <c r="B1620" s="208">
        <v>45805.0</v>
      </c>
      <c r="C1620" s="201">
        <v>2000000.0</v>
      </c>
      <c r="D1620" s="192">
        <v>1.778E8</v>
      </c>
      <c r="E1620" s="192">
        <v>1.745996E8</v>
      </c>
      <c r="F1620" s="192">
        <v>4.34875E7</v>
      </c>
      <c r="G1620" s="192">
        <v>0.0</v>
      </c>
      <c r="H1620" s="192">
        <v>0.0</v>
      </c>
      <c r="I1620" s="192">
        <v>2.232875E8</v>
      </c>
      <c r="J1620" s="202">
        <v>2.200871E8</v>
      </c>
    </row>
    <row r="1621">
      <c r="A1621" s="199" t="s">
        <v>3261</v>
      </c>
      <c r="B1621" s="208">
        <v>45806.0</v>
      </c>
      <c r="C1621" s="201">
        <v>3950000.0</v>
      </c>
      <c r="D1621" s="192">
        <v>1.0E7</v>
      </c>
      <c r="E1621" s="192">
        <v>9820000.0</v>
      </c>
      <c r="F1621" s="192">
        <v>2000000.0</v>
      </c>
      <c r="G1621" s="192">
        <v>0.0</v>
      </c>
      <c r="H1621" s="192">
        <v>0.0</v>
      </c>
      <c r="I1621" s="192">
        <v>1.595E7</v>
      </c>
      <c r="J1621" s="202">
        <v>1.577E7</v>
      </c>
    </row>
    <row r="1622">
      <c r="A1622" s="199" t="s">
        <v>3261</v>
      </c>
      <c r="B1622" s="208">
        <v>45807.0</v>
      </c>
      <c r="C1622" s="201">
        <v>1.8E7</v>
      </c>
      <c r="D1622" s="192">
        <v>0.0</v>
      </c>
      <c r="E1622" s="192">
        <v>0.0</v>
      </c>
      <c r="F1622" s="192">
        <v>5692000.0</v>
      </c>
      <c r="G1622" s="192">
        <v>0.0</v>
      </c>
      <c r="H1622" s="192">
        <v>0.0</v>
      </c>
      <c r="I1622" s="192">
        <v>2.3692E7</v>
      </c>
      <c r="J1622" s="202">
        <v>2.3692E7</v>
      </c>
    </row>
    <row r="1623">
      <c r="A1623" s="203" t="s">
        <v>3261</v>
      </c>
      <c r="B1623" s="209">
        <v>45808.0</v>
      </c>
      <c r="C1623" s="205">
        <v>1.7E7</v>
      </c>
      <c r="D1623" s="206">
        <v>0.0</v>
      </c>
      <c r="E1623" s="206">
        <v>0.0</v>
      </c>
      <c r="F1623" s="206">
        <v>5.554247E7</v>
      </c>
      <c r="G1623" s="206">
        <v>0.0</v>
      </c>
      <c r="H1623" s="206">
        <v>0.0</v>
      </c>
      <c r="I1623" s="206">
        <v>7.254247E7</v>
      </c>
      <c r="J1623" s="207">
        <v>7.254247E7</v>
      </c>
    </row>
    <row r="1624">
      <c r="A1624" s="199" t="s">
        <v>3271</v>
      </c>
      <c r="B1624" s="208">
        <v>45809.0</v>
      </c>
      <c r="C1624" s="201">
        <v>0.0</v>
      </c>
      <c r="D1624" s="192">
        <v>0.0</v>
      </c>
      <c r="E1624" s="192">
        <v>0.0</v>
      </c>
      <c r="F1624" s="192">
        <v>0.0</v>
      </c>
      <c r="G1624" s="192">
        <v>0.0</v>
      </c>
      <c r="H1624" s="192">
        <v>0.0</v>
      </c>
      <c r="I1624" s="192">
        <v>0.0</v>
      </c>
      <c r="J1624" s="202">
        <v>0.0</v>
      </c>
    </row>
    <row r="1625">
      <c r="A1625" s="199" t="s">
        <v>3271</v>
      </c>
      <c r="B1625" s="208">
        <v>45810.0</v>
      </c>
      <c r="C1625" s="201">
        <v>0.0</v>
      </c>
      <c r="D1625" s="192">
        <v>0.0</v>
      </c>
      <c r="E1625" s="192">
        <v>0.0</v>
      </c>
      <c r="F1625" s="192">
        <v>0.0</v>
      </c>
      <c r="G1625" s="192">
        <v>0.0</v>
      </c>
      <c r="H1625" s="192">
        <v>0.0</v>
      </c>
      <c r="I1625" s="192">
        <v>0.0</v>
      </c>
      <c r="J1625" s="202">
        <v>0.0</v>
      </c>
    </row>
    <row r="1626">
      <c r="A1626" s="199" t="s">
        <v>3271</v>
      </c>
      <c r="B1626" s="208">
        <v>45811.0</v>
      </c>
      <c r="C1626" s="201">
        <v>3.428E7</v>
      </c>
      <c r="D1626" s="192">
        <v>0.0</v>
      </c>
      <c r="E1626" s="192">
        <v>0.0</v>
      </c>
      <c r="F1626" s="192">
        <v>0.0</v>
      </c>
      <c r="G1626" s="192">
        <v>0.0</v>
      </c>
      <c r="H1626" s="192">
        <v>0.0</v>
      </c>
      <c r="I1626" s="192">
        <v>3.428E7</v>
      </c>
      <c r="J1626" s="202">
        <v>3.428E7</v>
      </c>
    </row>
    <row r="1627">
      <c r="A1627" s="199" t="s">
        <v>3271</v>
      </c>
      <c r="B1627" s="208">
        <v>45812.0</v>
      </c>
      <c r="C1627" s="201">
        <v>0.0</v>
      </c>
      <c r="D1627" s="192">
        <v>2.17E7</v>
      </c>
      <c r="E1627" s="192">
        <v>2.12854E7</v>
      </c>
      <c r="F1627" s="192">
        <v>1.5E7</v>
      </c>
      <c r="G1627" s="192">
        <v>0.0</v>
      </c>
      <c r="H1627" s="192">
        <v>0.0</v>
      </c>
      <c r="I1627" s="192">
        <v>3.67E7</v>
      </c>
      <c r="J1627" s="202">
        <v>3.62854E7</v>
      </c>
    </row>
    <row r="1628">
      <c r="A1628" s="199" t="s">
        <v>3271</v>
      </c>
      <c r="B1628" s="208">
        <v>45813.0</v>
      </c>
      <c r="C1628" s="201">
        <v>8.0E7</v>
      </c>
      <c r="D1628" s="192">
        <v>0.0</v>
      </c>
      <c r="E1628" s="192">
        <v>0.0</v>
      </c>
      <c r="F1628" s="192">
        <v>3.895E7</v>
      </c>
      <c r="G1628" s="192">
        <v>0.0</v>
      </c>
      <c r="H1628" s="192">
        <v>0.0</v>
      </c>
      <c r="I1628" s="192">
        <v>1.1895E8</v>
      </c>
      <c r="J1628" s="202">
        <v>1.1895E8</v>
      </c>
    </row>
    <row r="1629">
      <c r="A1629" s="199" t="s">
        <v>3271</v>
      </c>
      <c r="B1629" s="208">
        <v>45814.0</v>
      </c>
      <c r="C1629" s="201">
        <v>6960000.0</v>
      </c>
      <c r="D1629" s="192">
        <v>0.0</v>
      </c>
      <c r="E1629" s="192">
        <v>0.0</v>
      </c>
      <c r="F1629" s="192">
        <v>1.8E7</v>
      </c>
      <c r="G1629" s="192">
        <v>1.5E7</v>
      </c>
      <c r="H1629" s="192">
        <v>0.0</v>
      </c>
      <c r="I1629" s="192">
        <v>3.996E7</v>
      </c>
      <c r="J1629" s="202">
        <v>3.996E7</v>
      </c>
    </row>
    <row r="1630">
      <c r="A1630" s="199" t="s">
        <v>3271</v>
      </c>
      <c r="B1630" s="208">
        <v>45815.0</v>
      </c>
      <c r="C1630" s="201">
        <v>0.0</v>
      </c>
      <c r="D1630" s="192">
        <v>0.0</v>
      </c>
      <c r="E1630" s="192">
        <v>0.0</v>
      </c>
      <c r="F1630" s="192">
        <v>0.0</v>
      </c>
      <c r="G1630" s="192">
        <v>0.0</v>
      </c>
      <c r="H1630" s="192">
        <v>0.0</v>
      </c>
      <c r="I1630" s="192">
        <v>0.0</v>
      </c>
      <c r="J1630" s="202">
        <v>0.0</v>
      </c>
    </row>
    <row r="1631">
      <c r="A1631" s="199" t="s">
        <v>3271</v>
      </c>
      <c r="B1631" s="208">
        <v>45816.0</v>
      </c>
      <c r="C1631" s="201">
        <v>8.415E7</v>
      </c>
      <c r="D1631" s="192">
        <v>0.0</v>
      </c>
      <c r="E1631" s="192">
        <v>0.0</v>
      </c>
      <c r="F1631" s="192">
        <v>2.26104E7</v>
      </c>
      <c r="G1631" s="192">
        <v>0.0</v>
      </c>
      <c r="H1631" s="192">
        <v>0.0</v>
      </c>
      <c r="I1631" s="192">
        <v>1.067604E8</v>
      </c>
      <c r="J1631" s="202">
        <v>1.067604E8</v>
      </c>
    </row>
    <row r="1632">
      <c r="A1632" s="199" t="s">
        <v>3271</v>
      </c>
      <c r="B1632" s="208">
        <v>45817.0</v>
      </c>
      <c r="C1632" s="201">
        <v>0.0</v>
      </c>
      <c r="D1632" s="192">
        <v>0.0</v>
      </c>
      <c r="E1632" s="192">
        <v>0.0</v>
      </c>
      <c r="F1632" s="192">
        <v>3.0E7</v>
      </c>
      <c r="G1632" s="192">
        <v>0.0</v>
      </c>
      <c r="H1632" s="192">
        <v>0.0</v>
      </c>
      <c r="I1632" s="192">
        <v>3.0E7</v>
      </c>
      <c r="J1632" s="202">
        <v>3.0E7</v>
      </c>
    </row>
    <row r="1633">
      <c r="A1633" s="199" t="s">
        <v>3271</v>
      </c>
      <c r="B1633" s="208">
        <v>45818.0</v>
      </c>
      <c r="C1633" s="201">
        <v>0.0</v>
      </c>
      <c r="D1633" s="192">
        <v>0.0</v>
      </c>
      <c r="E1633" s="192">
        <v>0.0</v>
      </c>
      <c r="F1633" s="192">
        <v>0.0</v>
      </c>
      <c r="G1633" s="192">
        <v>0.0</v>
      </c>
      <c r="H1633" s="192">
        <v>0.0</v>
      </c>
      <c r="I1633" s="192">
        <v>0.0</v>
      </c>
      <c r="J1633" s="202">
        <v>0.0</v>
      </c>
    </row>
    <row r="1634">
      <c r="A1634" s="199" t="s">
        <v>3271</v>
      </c>
      <c r="B1634" s="208">
        <v>45819.0</v>
      </c>
      <c r="C1634" s="201">
        <v>0.0</v>
      </c>
      <c r="D1634" s="192">
        <v>5.1286E7</v>
      </c>
      <c r="E1634" s="192">
        <v>5.0362798E7</v>
      </c>
      <c r="F1634" s="192">
        <v>0.0</v>
      </c>
      <c r="G1634" s="192">
        <v>0.0</v>
      </c>
      <c r="H1634" s="192">
        <v>0.0</v>
      </c>
      <c r="I1634" s="192">
        <v>5.1286E7</v>
      </c>
      <c r="J1634" s="202">
        <v>5.0362798E7</v>
      </c>
    </row>
    <row r="1635">
      <c r="A1635" s="199" t="s">
        <v>3271</v>
      </c>
      <c r="B1635" s="208">
        <v>45820.0</v>
      </c>
      <c r="C1635" s="201">
        <v>0.0</v>
      </c>
      <c r="D1635" s="192">
        <v>0.0</v>
      </c>
      <c r="E1635" s="192">
        <v>0.0</v>
      </c>
      <c r="F1635" s="192">
        <v>0.0</v>
      </c>
      <c r="G1635" s="192">
        <v>0.0</v>
      </c>
      <c r="H1635" s="192">
        <v>0.0</v>
      </c>
      <c r="I1635" s="192">
        <v>0.0</v>
      </c>
      <c r="J1635" s="202">
        <v>0.0</v>
      </c>
    </row>
    <row r="1636">
      <c r="A1636" s="199" t="s">
        <v>3271</v>
      </c>
      <c r="B1636" s="208">
        <v>45821.0</v>
      </c>
      <c r="C1636" s="201">
        <v>0.0</v>
      </c>
      <c r="D1636" s="192">
        <v>0.0</v>
      </c>
      <c r="E1636" s="192">
        <v>0.0</v>
      </c>
      <c r="F1636" s="192">
        <v>0.0</v>
      </c>
      <c r="G1636" s="192">
        <v>0.0</v>
      </c>
      <c r="H1636" s="192">
        <v>0.0</v>
      </c>
      <c r="I1636" s="192">
        <v>0.0</v>
      </c>
      <c r="J1636" s="202">
        <v>0.0</v>
      </c>
    </row>
    <row r="1637">
      <c r="A1637" s="199" t="s">
        <v>3271</v>
      </c>
      <c r="B1637" s="208">
        <v>45822.0</v>
      </c>
      <c r="C1637" s="201">
        <v>0.0</v>
      </c>
      <c r="D1637" s="192">
        <v>4.2872E7</v>
      </c>
      <c r="E1637" s="192">
        <v>4.2243792E7</v>
      </c>
      <c r="F1637" s="192">
        <v>3.02E7</v>
      </c>
      <c r="G1637" s="192">
        <v>0.0</v>
      </c>
      <c r="H1637" s="192">
        <v>0.0</v>
      </c>
      <c r="I1637" s="192">
        <v>7.3072E7</v>
      </c>
      <c r="J1637" s="202">
        <v>7.2443792E7</v>
      </c>
    </row>
    <row r="1638">
      <c r="A1638" s="199" t="s">
        <v>3271</v>
      </c>
      <c r="B1638" s="208">
        <v>45823.0</v>
      </c>
      <c r="C1638" s="201">
        <v>1100000.0</v>
      </c>
      <c r="D1638" s="192">
        <v>0.0</v>
      </c>
      <c r="E1638" s="192">
        <v>0.0</v>
      </c>
      <c r="F1638" s="192">
        <v>7.0E7</v>
      </c>
      <c r="G1638" s="192">
        <v>0.0</v>
      </c>
      <c r="H1638" s="192">
        <v>0.0</v>
      </c>
      <c r="I1638" s="192">
        <v>7.11E7</v>
      </c>
      <c r="J1638" s="202">
        <v>7.11E7</v>
      </c>
    </row>
    <row r="1639">
      <c r="A1639" s="199" t="s">
        <v>3271</v>
      </c>
      <c r="B1639" s="208">
        <v>45824.0</v>
      </c>
      <c r="C1639" s="201">
        <v>7400000.0</v>
      </c>
      <c r="D1639" s="192">
        <v>2.0E7</v>
      </c>
      <c r="E1639" s="192">
        <v>1.95E7</v>
      </c>
      <c r="F1639" s="192">
        <v>3.0E7</v>
      </c>
      <c r="G1639" s="192">
        <v>0.0</v>
      </c>
      <c r="H1639" s="192">
        <v>0.0</v>
      </c>
      <c r="I1639" s="192">
        <v>5.74E7</v>
      </c>
      <c r="J1639" s="202">
        <v>5.69E7</v>
      </c>
    </row>
    <row r="1640">
      <c r="A1640" s="199" t="s">
        <v>3271</v>
      </c>
      <c r="B1640" s="208">
        <v>45825.0</v>
      </c>
      <c r="C1640" s="201">
        <v>0.0</v>
      </c>
      <c r="D1640" s="192">
        <v>1.60353E8</v>
      </c>
      <c r="E1640" s="192">
        <v>1.54099233E8</v>
      </c>
      <c r="F1640" s="192">
        <v>6.7934E7</v>
      </c>
      <c r="G1640" s="192">
        <v>0.0</v>
      </c>
      <c r="H1640" s="192">
        <v>0.0</v>
      </c>
      <c r="I1640" s="192">
        <v>2.28287E8</v>
      </c>
      <c r="J1640" s="202">
        <v>2.22033233E8</v>
      </c>
    </row>
    <row r="1641">
      <c r="A1641" s="199" t="s">
        <v>3271</v>
      </c>
      <c r="B1641" s="208">
        <v>45826.0</v>
      </c>
      <c r="C1641" s="201">
        <v>0.0</v>
      </c>
      <c r="D1641" s="192">
        <v>0.0</v>
      </c>
      <c r="E1641" s="192">
        <v>0.0</v>
      </c>
      <c r="F1641" s="192">
        <v>2000000.0</v>
      </c>
      <c r="G1641" s="192">
        <v>0.0</v>
      </c>
      <c r="H1641" s="192">
        <v>0.0</v>
      </c>
      <c r="I1641" s="192">
        <v>2000000.0</v>
      </c>
      <c r="J1641" s="202">
        <v>2000000.0</v>
      </c>
    </row>
    <row r="1642">
      <c r="A1642" s="199" t="s">
        <v>3271</v>
      </c>
      <c r="B1642" s="208">
        <v>45827.0</v>
      </c>
      <c r="C1642" s="201">
        <v>0.0</v>
      </c>
      <c r="D1642" s="192">
        <v>0.0</v>
      </c>
      <c r="E1642" s="192">
        <v>0.0</v>
      </c>
      <c r="F1642" s="192">
        <v>8.702E7</v>
      </c>
      <c r="G1642" s="192">
        <v>0.0</v>
      </c>
      <c r="H1642" s="192">
        <v>0.0</v>
      </c>
      <c r="I1642" s="192">
        <v>8.702E7</v>
      </c>
      <c r="J1642" s="202">
        <v>8.702E7</v>
      </c>
    </row>
    <row r="1643">
      <c r="A1643" s="199" t="s">
        <v>3271</v>
      </c>
      <c r="B1643" s="208">
        <v>45828.0</v>
      </c>
      <c r="C1643" s="201">
        <v>0.0</v>
      </c>
      <c r="D1643" s="192">
        <v>0.0</v>
      </c>
      <c r="E1643" s="192">
        <v>0.0</v>
      </c>
      <c r="F1643" s="192">
        <v>1.7E7</v>
      </c>
      <c r="G1643" s="192">
        <v>0.0</v>
      </c>
      <c r="H1643" s="192">
        <v>0.0</v>
      </c>
      <c r="I1643" s="192">
        <v>1.7E7</v>
      </c>
      <c r="J1643" s="202">
        <v>1.7E7</v>
      </c>
    </row>
    <row r="1644">
      <c r="A1644" s="199" t="s">
        <v>3271</v>
      </c>
      <c r="B1644" s="208">
        <v>45829.0</v>
      </c>
      <c r="C1644" s="201">
        <v>0.0</v>
      </c>
      <c r="D1644" s="192">
        <v>0.0</v>
      </c>
      <c r="E1644" s="192">
        <v>0.0</v>
      </c>
      <c r="F1644" s="192">
        <v>0.0</v>
      </c>
      <c r="G1644" s="192">
        <v>0.0</v>
      </c>
      <c r="H1644" s="192">
        <v>0.0</v>
      </c>
      <c r="I1644" s="192">
        <v>0.0</v>
      </c>
      <c r="J1644" s="202">
        <v>0.0</v>
      </c>
    </row>
    <row r="1645">
      <c r="A1645" s="199" t="s">
        <v>3271</v>
      </c>
      <c r="B1645" s="208">
        <v>45830.0</v>
      </c>
      <c r="C1645" s="201">
        <v>5200000.0</v>
      </c>
      <c r="D1645" s="192">
        <v>0.0</v>
      </c>
      <c r="E1645" s="192">
        <v>0.0</v>
      </c>
      <c r="F1645" s="192">
        <v>6.09E7</v>
      </c>
      <c r="G1645" s="192">
        <v>0.0</v>
      </c>
      <c r="H1645" s="192">
        <v>0.0</v>
      </c>
      <c r="I1645" s="192">
        <v>6.61E7</v>
      </c>
      <c r="J1645" s="202">
        <v>6.61E7</v>
      </c>
    </row>
    <row r="1646">
      <c r="A1646" s="199" t="s">
        <v>3271</v>
      </c>
      <c r="B1646" s="208">
        <v>45831.0</v>
      </c>
      <c r="C1646" s="201">
        <v>9.6271E7</v>
      </c>
      <c r="D1646" s="192">
        <v>0.0</v>
      </c>
      <c r="E1646" s="192">
        <v>0.0</v>
      </c>
      <c r="F1646" s="192">
        <v>1.76E7</v>
      </c>
      <c r="G1646" s="192">
        <v>9.12E7</v>
      </c>
      <c r="H1646" s="192">
        <v>0.0</v>
      </c>
      <c r="I1646" s="192">
        <v>2.05071E8</v>
      </c>
      <c r="J1646" s="202">
        <v>2.05071E8</v>
      </c>
    </row>
    <row r="1647">
      <c r="A1647" s="199" t="s">
        <v>3271</v>
      </c>
      <c r="B1647" s="208">
        <v>45832.0</v>
      </c>
      <c r="C1647" s="201">
        <v>0.0</v>
      </c>
      <c r="D1647" s="192">
        <v>0.0</v>
      </c>
      <c r="E1647" s="192">
        <v>0.0</v>
      </c>
      <c r="F1647" s="192">
        <v>0.0</v>
      </c>
      <c r="G1647" s="192">
        <v>0.0</v>
      </c>
      <c r="H1647" s="192">
        <v>0.0</v>
      </c>
      <c r="I1647" s="192">
        <v>0.0</v>
      </c>
      <c r="J1647" s="202">
        <v>0.0</v>
      </c>
    </row>
    <row r="1648">
      <c r="A1648" s="199" t="s">
        <v>3271</v>
      </c>
      <c r="B1648" s="208">
        <v>45833.0</v>
      </c>
      <c r="C1648" s="201">
        <v>8.7815E7</v>
      </c>
      <c r="D1648" s="192">
        <v>0.0</v>
      </c>
      <c r="E1648" s="192">
        <v>0.0</v>
      </c>
      <c r="F1648" s="192">
        <v>0.0</v>
      </c>
      <c r="G1648" s="192">
        <v>0.0</v>
      </c>
      <c r="H1648" s="192">
        <v>0.0</v>
      </c>
      <c r="I1648" s="192">
        <v>8.7815E7</v>
      </c>
      <c r="J1648" s="202">
        <v>8.7815E7</v>
      </c>
    </row>
    <row r="1649">
      <c r="A1649" s="199" t="s">
        <v>3271</v>
      </c>
      <c r="B1649" s="208">
        <v>45834.0</v>
      </c>
      <c r="C1649" s="201">
        <v>0.0</v>
      </c>
      <c r="D1649" s="192">
        <v>0.0</v>
      </c>
      <c r="E1649" s="192">
        <v>0.0</v>
      </c>
      <c r="F1649" s="192">
        <v>6.4926875E7</v>
      </c>
      <c r="G1649" s="192">
        <v>0.0</v>
      </c>
      <c r="H1649" s="192">
        <v>0.0</v>
      </c>
      <c r="I1649" s="192">
        <v>6.4926875E7</v>
      </c>
      <c r="J1649" s="202">
        <v>6.4926875E7</v>
      </c>
    </row>
    <row r="1650">
      <c r="A1650" s="199" t="s">
        <v>3271</v>
      </c>
      <c r="B1650" s="208">
        <v>45835.0</v>
      </c>
      <c r="C1650" s="201">
        <v>0.0</v>
      </c>
      <c r="D1650" s="192">
        <v>0.0</v>
      </c>
      <c r="E1650" s="192">
        <v>0.0</v>
      </c>
      <c r="F1650" s="192">
        <v>1.20865E7</v>
      </c>
      <c r="G1650" s="192">
        <v>0.0</v>
      </c>
      <c r="H1650" s="192">
        <v>0.0</v>
      </c>
      <c r="I1650" s="192">
        <v>1.20865E7</v>
      </c>
      <c r="J1650" s="202">
        <v>1.20865E7</v>
      </c>
    </row>
    <row r="1651">
      <c r="A1651" s="199" t="s">
        <v>3271</v>
      </c>
      <c r="B1651" s="208">
        <v>45836.0</v>
      </c>
      <c r="C1651" s="201">
        <v>5.86985E7</v>
      </c>
      <c r="D1651" s="192">
        <v>0.0</v>
      </c>
      <c r="E1651" s="192">
        <v>0.0</v>
      </c>
      <c r="F1651" s="192">
        <v>0.0</v>
      </c>
      <c r="G1651" s="192">
        <v>0.0</v>
      </c>
      <c r="H1651" s="192">
        <v>0.0</v>
      </c>
      <c r="I1651" s="192">
        <v>5.86985E7</v>
      </c>
      <c r="J1651" s="202">
        <v>5.86985E7</v>
      </c>
    </row>
    <row r="1652">
      <c r="A1652" s="199" t="s">
        <v>3271</v>
      </c>
      <c r="B1652" s="208">
        <v>45837.0</v>
      </c>
      <c r="C1652" s="201">
        <v>7500000.0</v>
      </c>
      <c r="D1652" s="192">
        <v>0.0</v>
      </c>
      <c r="E1652" s="192">
        <v>0.0</v>
      </c>
      <c r="F1652" s="192">
        <v>1.05E7</v>
      </c>
      <c r="G1652" s="192">
        <v>0.0</v>
      </c>
      <c r="H1652" s="192">
        <v>0.0</v>
      </c>
      <c r="I1652" s="192">
        <v>1.8E7</v>
      </c>
      <c r="J1652" s="202">
        <v>1.8E7</v>
      </c>
    </row>
    <row r="1653">
      <c r="A1653" s="203" t="s">
        <v>3271</v>
      </c>
      <c r="B1653" s="209">
        <v>45838.0</v>
      </c>
      <c r="C1653" s="205">
        <v>0.0</v>
      </c>
      <c r="D1653" s="206">
        <v>0.0</v>
      </c>
      <c r="E1653" s="206">
        <v>0.0</v>
      </c>
      <c r="F1653" s="206">
        <v>4.0E7</v>
      </c>
      <c r="G1653" s="206">
        <v>0.0</v>
      </c>
      <c r="H1653" s="206">
        <v>0.0</v>
      </c>
      <c r="I1653" s="206">
        <v>4.0E7</v>
      </c>
      <c r="J1653" s="207">
        <v>4.0E7</v>
      </c>
    </row>
    <row r="1654">
      <c r="A1654" s="199" t="s">
        <v>3274</v>
      </c>
      <c r="B1654" s="208">
        <v>45839.0</v>
      </c>
      <c r="C1654" s="201">
        <v>5000000.0</v>
      </c>
      <c r="D1654" s="192">
        <v>0.0</v>
      </c>
      <c r="E1654" s="192">
        <v>0.0</v>
      </c>
      <c r="F1654" s="192">
        <v>812250.0</v>
      </c>
      <c r="G1654" s="192">
        <v>0.0</v>
      </c>
      <c r="H1654" s="192"/>
      <c r="I1654" s="192">
        <v>5812250.0</v>
      </c>
      <c r="J1654" s="202">
        <v>5812250.0</v>
      </c>
    </row>
    <row r="1655">
      <c r="A1655" s="199" t="s">
        <v>3274</v>
      </c>
      <c r="B1655" s="208">
        <v>45840.0</v>
      </c>
      <c r="C1655" s="201">
        <v>2.02E7</v>
      </c>
      <c r="D1655" s="192">
        <v>0.0</v>
      </c>
      <c r="E1655" s="192">
        <v>0.0</v>
      </c>
      <c r="F1655" s="192">
        <v>0.0</v>
      </c>
      <c r="G1655" s="192">
        <v>0.0</v>
      </c>
      <c r="H1655" s="192">
        <v>0.0</v>
      </c>
      <c r="I1655" s="192">
        <v>2.02E7</v>
      </c>
      <c r="J1655" s="202">
        <v>2.02E7</v>
      </c>
    </row>
    <row r="1656">
      <c r="A1656" s="199" t="s">
        <v>3274</v>
      </c>
      <c r="B1656" s="208">
        <v>45841.0</v>
      </c>
      <c r="C1656" s="201">
        <v>8.0E7</v>
      </c>
      <c r="D1656" s="192">
        <v>0.0</v>
      </c>
      <c r="E1656" s="192">
        <v>0.0</v>
      </c>
      <c r="F1656" s="192">
        <v>0.0</v>
      </c>
      <c r="G1656" s="192">
        <v>0.0</v>
      </c>
      <c r="H1656" s="192">
        <v>0.0</v>
      </c>
      <c r="I1656" s="192">
        <v>8.0E7</v>
      </c>
      <c r="J1656" s="202">
        <v>8.0E7</v>
      </c>
    </row>
    <row r="1657">
      <c r="A1657" s="199" t="s">
        <v>3274</v>
      </c>
      <c r="B1657" s="208">
        <v>45842.0</v>
      </c>
      <c r="C1657" s="201">
        <v>1.5082E7</v>
      </c>
      <c r="D1657" s="192">
        <v>0.0</v>
      </c>
      <c r="E1657" s="192">
        <v>0.0</v>
      </c>
      <c r="F1657" s="192">
        <v>4.1413E7</v>
      </c>
      <c r="G1657" s="192">
        <v>0.0</v>
      </c>
      <c r="H1657" s="192">
        <v>0.0</v>
      </c>
      <c r="I1657" s="192">
        <v>5.6495E7</v>
      </c>
      <c r="J1657" s="202">
        <v>5.6495E7</v>
      </c>
    </row>
    <row r="1658">
      <c r="A1658" s="199" t="s">
        <v>3274</v>
      </c>
      <c r="B1658" s="208">
        <v>45843.0</v>
      </c>
      <c r="C1658" s="201">
        <v>6000000.0</v>
      </c>
      <c r="D1658" s="192">
        <v>0.0</v>
      </c>
      <c r="E1658" s="192">
        <v>0.0</v>
      </c>
      <c r="F1658" s="192">
        <v>6.043E7</v>
      </c>
      <c r="G1658" s="192">
        <v>0.0</v>
      </c>
      <c r="H1658" s="192">
        <v>2804000.0</v>
      </c>
      <c r="I1658" s="192">
        <v>6.3626E7</v>
      </c>
      <c r="J1658" s="202">
        <v>6.3626E7</v>
      </c>
    </row>
    <row r="1659">
      <c r="A1659" s="199" t="s">
        <v>3274</v>
      </c>
      <c r="B1659" s="208">
        <v>45844.0</v>
      </c>
      <c r="C1659" s="201">
        <v>5.906E7</v>
      </c>
      <c r="D1659" s="192">
        <v>0.0</v>
      </c>
      <c r="E1659" s="192">
        <v>0.0</v>
      </c>
      <c r="F1659" s="192">
        <v>2.0E7</v>
      </c>
      <c r="G1659" s="192">
        <v>4.38E7</v>
      </c>
      <c r="H1659" s="192">
        <v>0.0</v>
      </c>
      <c r="I1659" s="192">
        <v>1.2286E8</v>
      </c>
      <c r="J1659" s="202">
        <v>1.2286E8</v>
      </c>
    </row>
    <row r="1660">
      <c r="A1660" s="199" t="s">
        <v>3274</v>
      </c>
      <c r="B1660" s="208">
        <v>45845.0</v>
      </c>
      <c r="C1660" s="201">
        <v>2.945E7</v>
      </c>
      <c r="D1660" s="192">
        <v>6325000.0</v>
      </c>
      <c r="E1660" s="192">
        <v>6166875.0</v>
      </c>
      <c r="F1660" s="192">
        <v>1.185E8</v>
      </c>
      <c r="G1660" s="192">
        <v>0.0</v>
      </c>
      <c r="H1660" s="192">
        <v>0.0</v>
      </c>
      <c r="I1660" s="192">
        <v>1.54275E8</v>
      </c>
      <c r="J1660" s="202">
        <v>1.54116875E8</v>
      </c>
    </row>
    <row r="1661">
      <c r="A1661" s="199" t="s">
        <v>3274</v>
      </c>
      <c r="B1661" s="208">
        <v>45846.0</v>
      </c>
      <c r="C1661" s="201">
        <v>1.39345E7</v>
      </c>
      <c r="D1661" s="192">
        <v>0.0</v>
      </c>
      <c r="E1661" s="192">
        <v>0.0</v>
      </c>
      <c r="F1661" s="192">
        <v>6.328E7</v>
      </c>
      <c r="G1661" s="192">
        <v>0.0</v>
      </c>
      <c r="H1661" s="192">
        <v>0.0</v>
      </c>
      <c r="I1661" s="192">
        <v>7.72145E7</v>
      </c>
      <c r="J1661" s="202">
        <v>7.72145E7</v>
      </c>
    </row>
    <row r="1662">
      <c r="A1662" s="199" t="s">
        <v>3274</v>
      </c>
      <c r="B1662" s="208">
        <v>45847.0</v>
      </c>
      <c r="C1662" s="201">
        <v>1.262E7</v>
      </c>
      <c r="D1662" s="192">
        <v>0.0</v>
      </c>
      <c r="E1662" s="192">
        <v>0.0</v>
      </c>
      <c r="F1662" s="192">
        <v>9.68475E7</v>
      </c>
      <c r="G1662" s="192">
        <v>0.0</v>
      </c>
      <c r="H1662" s="192">
        <v>0.0</v>
      </c>
      <c r="I1662" s="192">
        <v>1.094675E8</v>
      </c>
      <c r="J1662" s="202">
        <v>1.094675E8</v>
      </c>
    </row>
    <row r="1663">
      <c r="A1663" s="199" t="s">
        <v>3274</v>
      </c>
      <c r="B1663" s="208">
        <v>45848.0</v>
      </c>
      <c r="C1663" s="201">
        <v>2000000.0</v>
      </c>
      <c r="D1663" s="192">
        <v>1.233435E8</v>
      </c>
      <c r="E1663" s="192">
        <v>1.20259912E8</v>
      </c>
      <c r="F1663" s="192">
        <v>0.0</v>
      </c>
      <c r="G1663" s="192">
        <v>0.0</v>
      </c>
      <c r="H1663" s="192">
        <v>0.0</v>
      </c>
      <c r="I1663" s="192">
        <v>1.253435E8</v>
      </c>
      <c r="J1663" s="202">
        <v>1.22259912E8</v>
      </c>
    </row>
    <row r="1664">
      <c r="A1664" s="199" t="s">
        <v>3274</v>
      </c>
      <c r="B1664" s="208">
        <v>45849.0</v>
      </c>
      <c r="C1664" s="201">
        <v>4.0801E7</v>
      </c>
      <c r="D1664" s="192">
        <v>0.0</v>
      </c>
      <c r="E1664" s="192">
        <v>0.0</v>
      </c>
      <c r="F1664" s="192">
        <v>1.0E7</v>
      </c>
      <c r="G1664" s="192">
        <v>0.0</v>
      </c>
      <c r="H1664" s="192">
        <v>0.0</v>
      </c>
      <c r="I1664" s="192">
        <v>5.0801E7</v>
      </c>
      <c r="J1664" s="202">
        <v>5.0801E7</v>
      </c>
    </row>
    <row r="1665">
      <c r="A1665" s="199" t="s">
        <v>3274</v>
      </c>
      <c r="B1665" s="208">
        <v>45850.0</v>
      </c>
      <c r="C1665" s="201">
        <v>0.0</v>
      </c>
      <c r="D1665" s="192">
        <v>1.164785E8</v>
      </c>
      <c r="E1665" s="192">
        <v>1.13566537E8</v>
      </c>
      <c r="F1665" s="192">
        <v>0.0</v>
      </c>
      <c r="G1665" s="192">
        <v>0.0</v>
      </c>
      <c r="H1665" s="192">
        <v>0.0</v>
      </c>
      <c r="I1665" s="192">
        <v>1.164785E8</v>
      </c>
      <c r="J1665" s="202">
        <v>1.13566537E8</v>
      </c>
    </row>
    <row r="1666">
      <c r="A1666" s="199" t="s">
        <v>3274</v>
      </c>
      <c r="B1666" s="208">
        <v>45851.0</v>
      </c>
      <c r="C1666" s="201">
        <v>0.0</v>
      </c>
      <c r="D1666" s="192">
        <v>0.0</v>
      </c>
      <c r="E1666" s="192">
        <v>0.0</v>
      </c>
      <c r="F1666" s="192">
        <v>7920000.0</v>
      </c>
      <c r="G1666" s="192">
        <v>0.0</v>
      </c>
      <c r="H1666" s="192">
        <v>0.0</v>
      </c>
      <c r="I1666" s="192">
        <v>7920000.0</v>
      </c>
      <c r="J1666" s="202">
        <v>7920000.0</v>
      </c>
    </row>
    <row r="1667">
      <c r="A1667" s="199" t="s">
        <v>3274</v>
      </c>
      <c r="B1667" s="208">
        <v>45852.0</v>
      </c>
      <c r="C1667" s="201">
        <v>0.0</v>
      </c>
      <c r="D1667" s="192">
        <v>0.0</v>
      </c>
      <c r="E1667" s="192">
        <v>0.0</v>
      </c>
      <c r="F1667" s="192">
        <v>4.0E7</v>
      </c>
      <c r="G1667" s="192">
        <v>0.0</v>
      </c>
      <c r="H1667" s="192">
        <v>0.0</v>
      </c>
      <c r="I1667" s="192">
        <v>4.0E7</v>
      </c>
      <c r="J1667" s="202">
        <v>4.0E7</v>
      </c>
    </row>
    <row r="1668">
      <c r="A1668" s="199" t="s">
        <v>3274</v>
      </c>
      <c r="B1668" s="208">
        <v>45853.0</v>
      </c>
      <c r="C1668" s="201">
        <v>1.7E7</v>
      </c>
      <c r="D1668" s="192">
        <v>0.0</v>
      </c>
      <c r="E1668" s="192">
        <v>0.0</v>
      </c>
      <c r="F1668" s="192">
        <v>964000.0</v>
      </c>
      <c r="G1668" s="192">
        <v>0.0</v>
      </c>
      <c r="H1668" s="192">
        <v>0.0</v>
      </c>
      <c r="I1668" s="192">
        <v>1.7964E7</v>
      </c>
      <c r="J1668" s="202">
        <v>1.7964E7</v>
      </c>
    </row>
    <row r="1669">
      <c r="A1669" s="199" t="s">
        <v>3274</v>
      </c>
      <c r="B1669" s="208">
        <v>45854.0</v>
      </c>
      <c r="C1669" s="201">
        <v>2750000.0</v>
      </c>
      <c r="D1669" s="192">
        <v>0.0</v>
      </c>
      <c r="E1669" s="192">
        <v>0.0</v>
      </c>
      <c r="F1669" s="192">
        <v>0.0</v>
      </c>
      <c r="G1669" s="192">
        <v>1.042E8</v>
      </c>
      <c r="H1669" s="192">
        <v>0.0</v>
      </c>
      <c r="I1669" s="192">
        <v>1.0695E8</v>
      </c>
      <c r="J1669" s="202">
        <v>1.0695E8</v>
      </c>
    </row>
    <row r="1670">
      <c r="A1670" s="199" t="s">
        <v>3274</v>
      </c>
      <c r="B1670" s="208">
        <v>45855.0</v>
      </c>
      <c r="C1670" s="201">
        <v>0.0</v>
      </c>
      <c r="D1670" s="192">
        <v>0.0</v>
      </c>
      <c r="E1670" s="192">
        <v>0.0</v>
      </c>
      <c r="F1670" s="192">
        <v>3.3233E7</v>
      </c>
      <c r="G1670" s="192">
        <v>0.0</v>
      </c>
      <c r="H1670" s="192">
        <v>0.0</v>
      </c>
      <c r="I1670" s="192">
        <v>3.3233E7</v>
      </c>
      <c r="J1670" s="202">
        <v>3.3233E7</v>
      </c>
    </row>
    <row r="1671">
      <c r="A1671" s="199" t="s">
        <v>3274</v>
      </c>
      <c r="B1671" s="208">
        <v>45856.0</v>
      </c>
      <c r="C1671" s="201">
        <v>0.0</v>
      </c>
      <c r="D1671" s="192">
        <v>0.0</v>
      </c>
      <c r="E1671" s="192">
        <v>0.0</v>
      </c>
      <c r="F1671" s="192">
        <v>2000000.0</v>
      </c>
      <c r="G1671" s="192">
        <v>0.0</v>
      </c>
      <c r="H1671" s="192">
        <v>0.0</v>
      </c>
      <c r="I1671" s="192">
        <v>2000000.0</v>
      </c>
      <c r="J1671" s="202">
        <v>2000000.0</v>
      </c>
    </row>
    <row r="1672">
      <c r="A1672" s="199" t="s">
        <v>3274</v>
      </c>
      <c r="B1672" s="208">
        <v>45857.0</v>
      </c>
      <c r="C1672" s="201">
        <v>0.0</v>
      </c>
      <c r="D1672" s="192">
        <v>0.0</v>
      </c>
      <c r="E1672" s="192">
        <v>0.0</v>
      </c>
      <c r="F1672" s="192">
        <v>3.0E7</v>
      </c>
      <c r="G1672" s="192">
        <v>0.0</v>
      </c>
      <c r="H1672" s="192">
        <v>0.0</v>
      </c>
      <c r="I1672" s="192">
        <v>3.0E7</v>
      </c>
      <c r="J1672" s="202">
        <v>3.0E7</v>
      </c>
    </row>
    <row r="1673">
      <c r="A1673" s="199" t="s">
        <v>3274</v>
      </c>
      <c r="B1673" s="208">
        <v>45858.0</v>
      </c>
      <c r="C1673" s="201">
        <v>0.0</v>
      </c>
      <c r="D1673" s="192">
        <v>0.0</v>
      </c>
      <c r="E1673" s="192">
        <v>0.0</v>
      </c>
      <c r="F1673" s="192">
        <v>0.0</v>
      </c>
      <c r="G1673" s="192">
        <v>0.0</v>
      </c>
      <c r="H1673" s="192">
        <v>0.0</v>
      </c>
      <c r="I1673" s="192">
        <v>0.0</v>
      </c>
      <c r="J1673" s="202">
        <v>0.0</v>
      </c>
    </row>
    <row r="1674">
      <c r="A1674" s="199" t="s">
        <v>3274</v>
      </c>
      <c r="B1674" s="208">
        <v>45859.0</v>
      </c>
      <c r="C1674" s="201">
        <v>7.0E7</v>
      </c>
      <c r="D1674" s="192">
        <v>0.0</v>
      </c>
      <c r="E1674" s="192">
        <v>0.0</v>
      </c>
      <c r="F1674" s="192">
        <v>1.38852E8</v>
      </c>
      <c r="G1674" s="192">
        <v>0.0</v>
      </c>
      <c r="H1674" s="192">
        <v>0.0</v>
      </c>
      <c r="I1674" s="192">
        <v>2.08852E8</v>
      </c>
      <c r="J1674" s="202">
        <v>2.08852E8</v>
      </c>
    </row>
    <row r="1675">
      <c r="A1675" s="199" t="s">
        <v>3274</v>
      </c>
      <c r="B1675" s="208">
        <v>45860.0</v>
      </c>
      <c r="C1675" s="201">
        <v>5.0E7</v>
      </c>
      <c r="D1675" s="192">
        <v>0.0</v>
      </c>
      <c r="E1675" s="192">
        <v>0.0</v>
      </c>
      <c r="F1675" s="192">
        <v>4926875.0</v>
      </c>
      <c r="G1675" s="192">
        <v>0.0</v>
      </c>
      <c r="H1675" s="192">
        <v>0.0</v>
      </c>
      <c r="I1675" s="192">
        <v>5.4926875E7</v>
      </c>
      <c r="J1675" s="202">
        <v>5.4926875E7</v>
      </c>
    </row>
    <row r="1676">
      <c r="A1676" s="199" t="s">
        <v>3274</v>
      </c>
      <c r="B1676" s="208">
        <v>45861.0</v>
      </c>
      <c r="C1676" s="201">
        <v>0.0</v>
      </c>
      <c r="D1676" s="192">
        <v>0.0</v>
      </c>
      <c r="E1676" s="192">
        <v>0.0</v>
      </c>
      <c r="F1676" s="192">
        <v>1.98E7</v>
      </c>
      <c r="G1676" s="192">
        <v>0.0</v>
      </c>
      <c r="H1676" s="192">
        <v>0.0</v>
      </c>
      <c r="I1676" s="192">
        <v>1.98E7</v>
      </c>
      <c r="J1676" s="202">
        <v>1.98E7</v>
      </c>
    </row>
    <row r="1677">
      <c r="A1677" s="199" t="s">
        <v>3274</v>
      </c>
      <c r="B1677" s="208">
        <v>45862.0</v>
      </c>
      <c r="C1677" s="201">
        <v>9900000.0</v>
      </c>
      <c r="D1677" s="192">
        <v>0.0</v>
      </c>
      <c r="E1677" s="192">
        <v>0.0</v>
      </c>
      <c r="F1677" s="192">
        <v>3.3E7</v>
      </c>
      <c r="G1677" s="192">
        <v>0.0</v>
      </c>
      <c r="H1677" s="192">
        <v>0.0</v>
      </c>
      <c r="I1677" s="192">
        <v>4.29E7</v>
      </c>
      <c r="J1677" s="202">
        <v>4.29E7</v>
      </c>
    </row>
    <row r="1678">
      <c r="A1678" s="199" t="s">
        <v>3274</v>
      </c>
      <c r="B1678" s="208">
        <v>45863.0</v>
      </c>
      <c r="C1678" s="201">
        <v>0.0</v>
      </c>
      <c r="D1678" s="192">
        <v>0.0</v>
      </c>
      <c r="E1678" s="192">
        <v>0.0</v>
      </c>
      <c r="F1678" s="192">
        <v>4000000.0</v>
      </c>
      <c r="G1678" s="192">
        <v>0.0</v>
      </c>
      <c r="H1678" s="192">
        <v>0.0</v>
      </c>
      <c r="I1678" s="192">
        <v>4000000.0</v>
      </c>
      <c r="J1678" s="202">
        <v>4000000.0</v>
      </c>
    </row>
    <row r="1679">
      <c r="A1679" s="199" t="s">
        <v>3274</v>
      </c>
      <c r="B1679" s="208">
        <v>45864.0</v>
      </c>
      <c r="C1679" s="201">
        <v>7500000.0</v>
      </c>
      <c r="D1679" s="192">
        <v>2255000.0</v>
      </c>
      <c r="E1679" s="192">
        <v>2198625.0</v>
      </c>
      <c r="F1679" s="192">
        <v>1.9E7</v>
      </c>
      <c r="G1679" s="192">
        <v>0.0</v>
      </c>
      <c r="H1679" s="192">
        <v>0.0</v>
      </c>
      <c r="I1679" s="192">
        <v>2.8755E7</v>
      </c>
      <c r="J1679" s="202">
        <v>2.8698625E7</v>
      </c>
    </row>
    <row r="1680">
      <c r="A1680" s="199" t="s">
        <v>3274</v>
      </c>
      <c r="B1680" s="208">
        <v>45865.0</v>
      </c>
      <c r="C1680" s="201">
        <v>0.0</v>
      </c>
      <c r="D1680" s="192">
        <v>2255000.0</v>
      </c>
      <c r="E1680" s="192">
        <v>2198625.0</v>
      </c>
      <c r="F1680" s="192">
        <v>0.0</v>
      </c>
      <c r="G1680" s="192">
        <v>0.0</v>
      </c>
      <c r="H1680" s="192">
        <v>0.0</v>
      </c>
      <c r="I1680" s="192">
        <v>2255000.0</v>
      </c>
      <c r="J1680" s="202">
        <v>2198625.0</v>
      </c>
    </row>
    <row r="1681">
      <c r="A1681" s="199" t="s">
        <v>3274</v>
      </c>
      <c r="B1681" s="208">
        <v>45866.0</v>
      </c>
      <c r="C1681" s="201">
        <v>4.3E7</v>
      </c>
      <c r="D1681" s="192">
        <v>3395000.0</v>
      </c>
      <c r="E1681" s="192">
        <v>3310125.0</v>
      </c>
      <c r="F1681" s="192">
        <v>6420000.0</v>
      </c>
      <c r="G1681" s="192">
        <v>0.0</v>
      </c>
      <c r="H1681" s="192">
        <v>0.0</v>
      </c>
      <c r="I1681" s="192">
        <v>5.2815E7</v>
      </c>
      <c r="J1681" s="202">
        <v>5.2730125E7</v>
      </c>
    </row>
    <row r="1682">
      <c r="A1682" s="199" t="s">
        <v>3274</v>
      </c>
      <c r="B1682" s="208">
        <v>45867.0</v>
      </c>
      <c r="C1682" s="201">
        <v>2000000.0</v>
      </c>
      <c r="D1682" s="192">
        <v>0.0</v>
      </c>
      <c r="E1682" s="192">
        <v>0.0</v>
      </c>
      <c r="F1682" s="192">
        <v>2000000.0</v>
      </c>
      <c r="G1682" s="192">
        <v>0.0</v>
      </c>
      <c r="H1682" s="192">
        <v>0.0</v>
      </c>
      <c r="I1682" s="192">
        <v>4000000.0</v>
      </c>
      <c r="J1682" s="202">
        <v>4000000.0</v>
      </c>
    </row>
    <row r="1683">
      <c r="A1683" s="199" t="s">
        <v>3274</v>
      </c>
      <c r="B1683" s="208">
        <v>45868.0</v>
      </c>
      <c r="C1683" s="201">
        <v>0.0</v>
      </c>
      <c r="D1683" s="192">
        <v>1.16E8</v>
      </c>
      <c r="E1683" s="192">
        <v>1.131E8</v>
      </c>
      <c r="F1683" s="192">
        <v>2000000.0</v>
      </c>
      <c r="G1683" s="192">
        <v>6.0E7</v>
      </c>
      <c r="H1683" s="192">
        <v>0.0</v>
      </c>
      <c r="I1683" s="192">
        <v>1.78E8</v>
      </c>
      <c r="J1683" s="202">
        <v>1.751E8</v>
      </c>
    </row>
    <row r="1684">
      <c r="A1684" s="203" t="s">
        <v>3274</v>
      </c>
      <c r="B1684" s="209">
        <v>45869.0</v>
      </c>
      <c r="C1684" s="205">
        <v>3.557E7</v>
      </c>
      <c r="D1684" s="206">
        <v>0.0</v>
      </c>
      <c r="E1684" s="206">
        <v>0.0</v>
      </c>
      <c r="F1684" s="206">
        <v>8135000.0</v>
      </c>
      <c r="G1684" s="206">
        <v>0.0</v>
      </c>
      <c r="H1684" s="206">
        <v>0.0</v>
      </c>
      <c r="I1684" s="206">
        <v>4.3705E7</v>
      </c>
      <c r="J1684" s="207">
        <v>4.3705E7</v>
      </c>
    </row>
    <row r="1685">
      <c r="A1685" s="199" t="s">
        <v>3276</v>
      </c>
      <c r="B1685" s="208">
        <v>45870.0</v>
      </c>
      <c r="C1685" s="201">
        <v>3.281E7</v>
      </c>
      <c r="D1685" s="192">
        <v>8.9855E7</v>
      </c>
      <c r="E1685" s="192">
        <v>8.7608625E7</v>
      </c>
      <c r="F1685" s="192">
        <v>0.0</v>
      </c>
      <c r="G1685" s="192">
        <v>0.0</v>
      </c>
      <c r="H1685" s="192">
        <v>0.0</v>
      </c>
      <c r="I1685" s="192">
        <v>1.22665E8</v>
      </c>
      <c r="J1685" s="202">
        <v>1.20418625E8</v>
      </c>
    </row>
    <row r="1686">
      <c r="A1686" s="199" t="s">
        <v>3276</v>
      </c>
      <c r="B1686" s="208">
        <v>45871.0</v>
      </c>
      <c r="C1686" s="201">
        <v>0.0</v>
      </c>
      <c r="D1686" s="192">
        <v>7000000.0</v>
      </c>
      <c r="E1686" s="192">
        <v>6825000.0</v>
      </c>
      <c r="F1686" s="192">
        <v>0.0</v>
      </c>
      <c r="G1686" s="192">
        <v>0.0</v>
      </c>
      <c r="H1686" s="192">
        <v>0.0</v>
      </c>
      <c r="I1686" s="192">
        <v>7000000.0</v>
      </c>
      <c r="J1686" s="202">
        <v>6825000.0</v>
      </c>
    </row>
    <row r="1687">
      <c r="A1687" s="199" t="s">
        <v>3276</v>
      </c>
      <c r="B1687" s="208">
        <v>45872.0</v>
      </c>
      <c r="C1687" s="201">
        <v>0.0</v>
      </c>
      <c r="D1687" s="192">
        <v>1.198E7</v>
      </c>
      <c r="E1687" s="192">
        <v>1.16805E7</v>
      </c>
      <c r="F1687" s="192">
        <v>4.0E7</v>
      </c>
      <c r="G1687" s="192">
        <v>0.0</v>
      </c>
      <c r="H1687" s="192">
        <v>0.0</v>
      </c>
      <c r="I1687" s="192">
        <v>5.198E7</v>
      </c>
      <c r="J1687" s="202">
        <v>5.16805E7</v>
      </c>
    </row>
    <row r="1688">
      <c r="A1688" s="199" t="s">
        <v>3276</v>
      </c>
      <c r="B1688" s="208">
        <v>45873.0</v>
      </c>
      <c r="C1688" s="201">
        <v>5827500.0</v>
      </c>
      <c r="D1688" s="192">
        <v>9460000.0</v>
      </c>
      <c r="E1688" s="192">
        <v>9260000.0</v>
      </c>
      <c r="F1688" s="192">
        <v>0.0</v>
      </c>
      <c r="G1688" s="192">
        <v>0.0</v>
      </c>
      <c r="H1688" s="192">
        <v>0.0</v>
      </c>
      <c r="I1688" s="192">
        <v>1.52875E7</v>
      </c>
      <c r="J1688" s="202">
        <v>1.50875E7</v>
      </c>
    </row>
    <row r="1689">
      <c r="A1689" s="199" t="s">
        <v>3276</v>
      </c>
      <c r="B1689" s="208">
        <v>45874.0</v>
      </c>
      <c r="C1689" s="201">
        <v>6805500.0</v>
      </c>
      <c r="D1689" s="192">
        <v>7112000.0</v>
      </c>
      <c r="E1689" s="192">
        <v>6934200.0</v>
      </c>
      <c r="F1689" s="192">
        <v>2.0E7</v>
      </c>
      <c r="G1689" s="192">
        <v>0.0</v>
      </c>
      <c r="H1689" s="192">
        <v>0.0</v>
      </c>
      <c r="I1689" s="192">
        <v>3.39175E7</v>
      </c>
      <c r="J1689" s="202">
        <v>3.37397E7</v>
      </c>
    </row>
    <row r="1690">
      <c r="A1690" s="199" t="s">
        <v>3276</v>
      </c>
      <c r="B1690" s="208">
        <v>45875.0</v>
      </c>
      <c r="C1690" s="201">
        <v>0.0</v>
      </c>
      <c r="D1690" s="192">
        <v>0.0</v>
      </c>
      <c r="E1690" s="192">
        <v>0.0</v>
      </c>
      <c r="F1690" s="192">
        <v>0.0</v>
      </c>
      <c r="G1690" s="192">
        <v>0.0</v>
      </c>
      <c r="H1690" s="192">
        <v>0.0</v>
      </c>
      <c r="I1690" s="192">
        <v>0.0</v>
      </c>
      <c r="J1690" s="202">
        <v>0.0</v>
      </c>
    </row>
    <row r="1691">
      <c r="A1691" s="199" t="s">
        <v>3276</v>
      </c>
      <c r="B1691" s="208">
        <v>45876.0</v>
      </c>
      <c r="C1691" s="201">
        <v>0.0</v>
      </c>
      <c r="D1691" s="192">
        <v>0.0</v>
      </c>
      <c r="E1691" s="192">
        <v>0.0</v>
      </c>
      <c r="F1691" s="192">
        <v>0.0</v>
      </c>
      <c r="G1691" s="192">
        <v>0.0</v>
      </c>
      <c r="H1691" s="192">
        <v>0.0</v>
      </c>
      <c r="I1691" s="192">
        <v>0.0</v>
      </c>
      <c r="J1691" s="202">
        <v>0.0</v>
      </c>
    </row>
    <row r="1692">
      <c r="A1692" s="199" t="s">
        <v>3276</v>
      </c>
      <c r="B1692" s="208">
        <v>45877.0</v>
      </c>
      <c r="C1692" s="201">
        <v>0.0</v>
      </c>
      <c r="D1692" s="192">
        <v>0.0</v>
      </c>
      <c r="E1692" s="192">
        <v>0.0</v>
      </c>
      <c r="F1692" s="192">
        <v>1.197E8</v>
      </c>
      <c r="G1692" s="192">
        <v>0.0</v>
      </c>
      <c r="H1692" s="192">
        <v>0.0</v>
      </c>
      <c r="I1692" s="192">
        <v>1.197E8</v>
      </c>
      <c r="J1692" s="202">
        <v>1.197E8</v>
      </c>
    </row>
    <row r="1693">
      <c r="A1693" s="199" t="s">
        <v>3276</v>
      </c>
      <c r="B1693" s="208">
        <v>45878.0</v>
      </c>
      <c r="C1693" s="201">
        <v>0.0</v>
      </c>
      <c r="D1693" s="192">
        <v>0.0</v>
      </c>
      <c r="E1693" s="192">
        <v>0.0</v>
      </c>
      <c r="F1693" s="192">
        <v>0.0</v>
      </c>
      <c r="G1693" s="192">
        <v>0.0</v>
      </c>
      <c r="H1693" s="192">
        <v>0.0</v>
      </c>
      <c r="I1693" s="192">
        <v>0.0</v>
      </c>
      <c r="J1693" s="202">
        <v>0.0</v>
      </c>
    </row>
    <row r="1694">
      <c r="A1694" s="199" t="s">
        <v>3276</v>
      </c>
      <c r="B1694" s="208">
        <v>45879.0</v>
      </c>
      <c r="C1694" s="201">
        <v>0.0</v>
      </c>
      <c r="D1694" s="192">
        <v>0.0</v>
      </c>
      <c r="E1694" s="192">
        <v>0.0</v>
      </c>
      <c r="F1694" s="192">
        <v>0.0</v>
      </c>
      <c r="G1694" s="192">
        <v>0.0</v>
      </c>
      <c r="H1694" s="192">
        <v>0.0</v>
      </c>
      <c r="I1694" s="192">
        <v>0.0</v>
      </c>
      <c r="J1694" s="202">
        <v>0.0</v>
      </c>
    </row>
    <row r="1695">
      <c r="A1695" s="199" t="s">
        <v>3276</v>
      </c>
      <c r="B1695" s="208">
        <v>45880.0</v>
      </c>
      <c r="C1695" s="201">
        <v>3000000.0</v>
      </c>
      <c r="D1695" s="192">
        <v>0.0</v>
      </c>
      <c r="E1695" s="192">
        <v>0.0</v>
      </c>
      <c r="F1695" s="192">
        <v>7.0E7</v>
      </c>
      <c r="G1695" s="192">
        <v>0.0</v>
      </c>
      <c r="H1695" s="192">
        <v>4000000.0</v>
      </c>
      <c r="I1695" s="192">
        <v>6.9E7</v>
      </c>
      <c r="J1695" s="202">
        <v>6.9E7</v>
      </c>
    </row>
    <row r="1696">
      <c r="A1696" s="199" t="s">
        <v>3276</v>
      </c>
      <c r="B1696" s="208">
        <v>45881.0</v>
      </c>
      <c r="C1696" s="201">
        <v>3850000.0</v>
      </c>
      <c r="D1696" s="192">
        <v>0.0</v>
      </c>
      <c r="E1696" s="192">
        <v>0.0</v>
      </c>
      <c r="F1696" s="192">
        <v>0.0</v>
      </c>
      <c r="G1696" s="192">
        <v>0.0</v>
      </c>
      <c r="H1696" s="192">
        <v>0.0</v>
      </c>
      <c r="I1696" s="192">
        <v>3850000.0</v>
      </c>
      <c r="J1696" s="202">
        <v>3850000.0</v>
      </c>
    </row>
    <row r="1697">
      <c r="A1697" s="199" t="s">
        <v>3276</v>
      </c>
      <c r="B1697" s="208">
        <v>45882.0</v>
      </c>
      <c r="C1697" s="201">
        <v>0.0</v>
      </c>
      <c r="D1697" s="192">
        <v>2000000.0</v>
      </c>
      <c r="E1697" s="192">
        <v>1950000.0</v>
      </c>
      <c r="F1697" s="192">
        <v>2.18291E7</v>
      </c>
      <c r="G1697" s="192">
        <v>4.0E7</v>
      </c>
      <c r="H1697" s="192">
        <v>0.0</v>
      </c>
      <c r="I1697" s="192">
        <v>6.38291E7</v>
      </c>
      <c r="J1697" s="202">
        <v>6.37791E7</v>
      </c>
    </row>
    <row r="1698">
      <c r="A1698" s="199" t="s">
        <v>3276</v>
      </c>
      <c r="B1698" s="208">
        <v>45883.0</v>
      </c>
      <c r="C1698" s="201">
        <v>0.0</v>
      </c>
      <c r="D1698" s="192">
        <v>2000000.0</v>
      </c>
      <c r="E1698" s="192">
        <v>1950000.0</v>
      </c>
      <c r="F1698" s="192">
        <v>2.98E7</v>
      </c>
      <c r="G1698" s="192">
        <v>0.0</v>
      </c>
      <c r="H1698" s="192">
        <v>0.0</v>
      </c>
      <c r="I1698" s="192">
        <v>3.18E7</v>
      </c>
      <c r="J1698" s="202">
        <v>3.175E7</v>
      </c>
    </row>
    <row r="1699">
      <c r="A1699" s="199" t="s">
        <v>3276</v>
      </c>
      <c r="B1699" s="208">
        <v>45884.0</v>
      </c>
      <c r="C1699" s="201">
        <v>2.0E7</v>
      </c>
      <c r="D1699" s="192">
        <v>0.0</v>
      </c>
      <c r="E1699" s="192">
        <v>0.0</v>
      </c>
      <c r="F1699" s="192">
        <v>1300000.0</v>
      </c>
      <c r="G1699" s="192">
        <v>0.0</v>
      </c>
      <c r="H1699" s="192">
        <v>0.0</v>
      </c>
      <c r="I1699" s="192">
        <v>2.13E7</v>
      </c>
      <c r="J1699" s="202">
        <v>2.13E7</v>
      </c>
    </row>
    <row r="1700">
      <c r="A1700" s="199" t="s">
        <v>3276</v>
      </c>
      <c r="B1700" s="208">
        <v>45885.0</v>
      </c>
      <c r="C1700" s="201">
        <v>0.0</v>
      </c>
      <c r="D1700" s="192">
        <v>0.0</v>
      </c>
      <c r="E1700" s="192">
        <v>0.0</v>
      </c>
      <c r="F1700" s="192">
        <v>7000000.0</v>
      </c>
      <c r="G1700" s="192">
        <v>0.0</v>
      </c>
      <c r="H1700" s="192">
        <v>0.0</v>
      </c>
      <c r="I1700" s="192">
        <v>7000000.0</v>
      </c>
      <c r="J1700" s="202">
        <v>7000000.0</v>
      </c>
    </row>
    <row r="1701">
      <c r="A1701" s="199" t="s">
        <v>3276</v>
      </c>
      <c r="B1701" s="208">
        <v>45886.0</v>
      </c>
      <c r="C1701" s="201">
        <v>0.0</v>
      </c>
      <c r="D1701" s="192">
        <v>0.0</v>
      </c>
      <c r="E1701" s="192">
        <v>0.0</v>
      </c>
      <c r="F1701" s="192">
        <v>2.6515E7</v>
      </c>
      <c r="G1701" s="192">
        <v>0.0</v>
      </c>
      <c r="H1701" s="192">
        <v>0.0</v>
      </c>
      <c r="I1701" s="192">
        <v>2.6515E7</v>
      </c>
      <c r="J1701" s="202">
        <v>2.6515E7</v>
      </c>
    </row>
    <row r="1702">
      <c r="A1702" s="199" t="s">
        <v>3276</v>
      </c>
      <c r="B1702" s="208">
        <v>45887.0</v>
      </c>
      <c r="C1702" s="201">
        <v>0.0</v>
      </c>
      <c r="D1702" s="192">
        <v>0.0</v>
      </c>
      <c r="E1702" s="192">
        <v>0.0</v>
      </c>
      <c r="F1702" s="192">
        <v>5535000.0</v>
      </c>
      <c r="G1702" s="192">
        <v>0.0</v>
      </c>
      <c r="H1702" s="192">
        <v>0.0</v>
      </c>
      <c r="I1702" s="192">
        <v>5535000.0</v>
      </c>
      <c r="J1702" s="202">
        <v>5535000.0</v>
      </c>
    </row>
    <row r="1703">
      <c r="A1703" s="199" t="s">
        <v>3276</v>
      </c>
      <c r="B1703" s="208">
        <v>45888.0</v>
      </c>
      <c r="C1703" s="201">
        <v>0.0</v>
      </c>
      <c r="D1703" s="192">
        <v>0.0</v>
      </c>
      <c r="E1703" s="192">
        <v>0.0</v>
      </c>
      <c r="F1703" s="192">
        <v>3.0815E7</v>
      </c>
      <c r="G1703" s="192">
        <v>0.0</v>
      </c>
      <c r="H1703" s="192">
        <v>0.0</v>
      </c>
      <c r="I1703" s="192">
        <v>3.0815E7</v>
      </c>
      <c r="J1703" s="202">
        <v>3.0815E7</v>
      </c>
    </row>
    <row r="1704">
      <c r="A1704" s="199" t="s">
        <v>3276</v>
      </c>
      <c r="B1704" s="208">
        <v>45889.0</v>
      </c>
      <c r="C1704" s="201">
        <v>8250000.0</v>
      </c>
      <c r="D1704" s="192">
        <v>0.0</v>
      </c>
      <c r="E1704" s="192">
        <v>0.0</v>
      </c>
      <c r="F1704" s="192">
        <v>2.2975E7</v>
      </c>
      <c r="G1704" s="192">
        <v>0.0</v>
      </c>
      <c r="H1704" s="192">
        <v>0.0</v>
      </c>
      <c r="I1704" s="192">
        <v>3.1225E7</v>
      </c>
      <c r="J1704" s="202">
        <v>3.1225E7</v>
      </c>
    </row>
    <row r="1705">
      <c r="A1705" s="199" t="s">
        <v>3276</v>
      </c>
      <c r="B1705" s="208">
        <v>45890.0</v>
      </c>
      <c r="C1705" s="201">
        <v>8550000.0</v>
      </c>
      <c r="D1705" s="192">
        <v>0.0</v>
      </c>
      <c r="E1705" s="192">
        <v>0.0</v>
      </c>
      <c r="F1705" s="192">
        <v>6380000.0</v>
      </c>
      <c r="G1705" s="192">
        <v>2.9645E7</v>
      </c>
      <c r="H1705" s="192">
        <v>0.0</v>
      </c>
      <c r="I1705" s="192">
        <v>4.4575E7</v>
      </c>
      <c r="J1705" s="202">
        <v>4.4575E7</v>
      </c>
    </row>
    <row r="1706">
      <c r="A1706" s="199" t="s">
        <v>3276</v>
      </c>
      <c r="B1706" s="208">
        <v>45891.0</v>
      </c>
      <c r="C1706" s="201">
        <v>0.0</v>
      </c>
      <c r="D1706" s="192">
        <v>0.0</v>
      </c>
      <c r="E1706" s="192">
        <v>0.0</v>
      </c>
      <c r="F1706" s="192">
        <v>8910000.0</v>
      </c>
      <c r="G1706" s="192">
        <v>0.0</v>
      </c>
      <c r="H1706" s="192">
        <v>0.0</v>
      </c>
      <c r="I1706" s="192">
        <v>8910000.0</v>
      </c>
      <c r="J1706" s="202">
        <v>8910000.0</v>
      </c>
    </row>
    <row r="1707">
      <c r="A1707" s="199" t="s">
        <v>3276</v>
      </c>
      <c r="B1707" s="208">
        <v>45892.0</v>
      </c>
      <c r="C1707" s="201">
        <v>0.0</v>
      </c>
      <c r="D1707" s="192">
        <v>0.0</v>
      </c>
      <c r="E1707" s="192">
        <v>0.0</v>
      </c>
      <c r="F1707" s="192">
        <v>2.3408E7</v>
      </c>
      <c r="G1707" s="192">
        <v>0.0</v>
      </c>
      <c r="H1707" s="192">
        <v>0.0</v>
      </c>
      <c r="I1707" s="192">
        <v>2.3408E7</v>
      </c>
      <c r="J1707" s="202">
        <v>2.3408E7</v>
      </c>
    </row>
    <row r="1708">
      <c r="A1708" s="199" t="s">
        <v>3276</v>
      </c>
      <c r="B1708" s="208">
        <v>45893.0</v>
      </c>
      <c r="C1708" s="201">
        <v>3000000.0</v>
      </c>
      <c r="D1708" s="192">
        <v>1.0E7</v>
      </c>
      <c r="E1708" s="192">
        <v>9750000.0</v>
      </c>
      <c r="F1708" s="192">
        <v>3.0E7</v>
      </c>
      <c r="G1708" s="192">
        <v>0.0</v>
      </c>
      <c r="H1708" s="192">
        <v>0.0</v>
      </c>
      <c r="I1708" s="192">
        <v>4.3E7</v>
      </c>
      <c r="J1708" s="202">
        <v>4.275E7</v>
      </c>
    </row>
    <row r="1709">
      <c r="A1709" s="199" t="s">
        <v>3276</v>
      </c>
      <c r="B1709" s="208">
        <v>45894.0</v>
      </c>
      <c r="C1709" s="201">
        <v>6600000.0</v>
      </c>
      <c r="D1709" s="192">
        <v>1.0725E7</v>
      </c>
      <c r="E1709" s="192">
        <v>1.0456875E7</v>
      </c>
      <c r="F1709" s="192">
        <v>0.0</v>
      </c>
      <c r="G1709" s="192">
        <v>0.0</v>
      </c>
      <c r="H1709" s="192">
        <v>0.0</v>
      </c>
      <c r="I1709" s="192">
        <v>1.7325E7</v>
      </c>
      <c r="J1709" s="202">
        <v>1.7056875E7</v>
      </c>
    </row>
    <row r="1710">
      <c r="A1710" s="199" t="s">
        <v>3276</v>
      </c>
      <c r="B1710" s="208">
        <v>45895.0</v>
      </c>
      <c r="C1710" s="201">
        <v>0.0</v>
      </c>
      <c r="D1710" s="192">
        <v>0.0</v>
      </c>
      <c r="E1710" s="192">
        <v>0.0</v>
      </c>
      <c r="F1710" s="192">
        <v>1.22E8</v>
      </c>
      <c r="G1710" s="192">
        <v>0.0</v>
      </c>
      <c r="H1710" s="192">
        <v>0.0</v>
      </c>
      <c r="I1710" s="192">
        <v>1.22E8</v>
      </c>
      <c r="J1710" s="202">
        <v>1.22E8</v>
      </c>
    </row>
    <row r="1711">
      <c r="A1711" s="199" t="s">
        <v>3276</v>
      </c>
      <c r="B1711" s="208">
        <v>45896.0</v>
      </c>
      <c r="C1711" s="201">
        <v>0.0</v>
      </c>
      <c r="D1711" s="192">
        <v>0.0</v>
      </c>
      <c r="E1711" s="192">
        <v>0.0</v>
      </c>
      <c r="F1711" s="192">
        <v>3.33E7</v>
      </c>
      <c r="G1711" s="192">
        <v>0.0</v>
      </c>
      <c r="H1711" s="192">
        <v>0.0</v>
      </c>
      <c r="I1711" s="192">
        <v>3.33E7</v>
      </c>
      <c r="J1711" s="202">
        <v>3.33E7</v>
      </c>
    </row>
    <row r="1712">
      <c r="A1712" s="199" t="s">
        <v>3276</v>
      </c>
      <c r="B1712" s="208">
        <v>45897.0</v>
      </c>
      <c r="C1712" s="201">
        <v>0.0</v>
      </c>
      <c r="D1712" s="192">
        <v>1.44E7</v>
      </c>
      <c r="E1712" s="192">
        <v>1.41192E7</v>
      </c>
      <c r="F1712" s="192">
        <v>0.0</v>
      </c>
      <c r="G1712" s="192">
        <v>0.0</v>
      </c>
      <c r="H1712" s="192">
        <v>0.0</v>
      </c>
      <c r="I1712" s="192">
        <v>1.44E7</v>
      </c>
      <c r="J1712" s="202">
        <v>1.41192E7</v>
      </c>
    </row>
    <row r="1713">
      <c r="A1713" s="199" t="s">
        <v>3276</v>
      </c>
      <c r="B1713" s="208">
        <v>45898.0</v>
      </c>
      <c r="C1713" s="201">
        <v>0.0</v>
      </c>
      <c r="D1713" s="192">
        <v>0.0</v>
      </c>
      <c r="E1713" s="192">
        <v>0.0</v>
      </c>
      <c r="F1713" s="192">
        <v>6.03575E7</v>
      </c>
      <c r="G1713" s="192">
        <v>5.4243E7</v>
      </c>
      <c r="H1713" s="192">
        <v>0.0</v>
      </c>
      <c r="I1713" s="192">
        <v>1.146005E8</v>
      </c>
      <c r="J1713" s="202">
        <v>1.146005E8</v>
      </c>
    </row>
    <row r="1714">
      <c r="A1714" s="199" t="s">
        <v>3276</v>
      </c>
      <c r="B1714" s="208">
        <v>45899.0</v>
      </c>
      <c r="C1714" s="201">
        <v>0.0</v>
      </c>
      <c r="D1714" s="192">
        <v>0.0</v>
      </c>
      <c r="E1714" s="192">
        <v>0.0</v>
      </c>
      <c r="F1714" s="192">
        <v>0.0</v>
      </c>
      <c r="G1714" s="192">
        <v>0.0</v>
      </c>
      <c r="H1714" s="192">
        <v>0.0</v>
      </c>
      <c r="I1714" s="192">
        <v>0.0</v>
      </c>
      <c r="J1714" s="202">
        <v>0.0</v>
      </c>
    </row>
    <row r="1715">
      <c r="A1715" s="199" t="s">
        <v>3276</v>
      </c>
      <c r="B1715" s="208">
        <v>45900.0</v>
      </c>
      <c r="C1715" s="201">
        <v>2800000.0</v>
      </c>
      <c r="D1715" s="192">
        <v>0.0</v>
      </c>
      <c r="E1715" s="192">
        <v>0.0</v>
      </c>
      <c r="F1715" s="192">
        <v>6000000.0</v>
      </c>
      <c r="G1715" s="192">
        <v>0.0</v>
      </c>
      <c r="H1715" s="192">
        <v>0.0</v>
      </c>
      <c r="I1715" s="192">
        <v>8800000.0</v>
      </c>
      <c r="J1715" s="202">
        <v>8800000.0</v>
      </c>
    </row>
    <row r="1716">
      <c r="A1716" s="199" t="s">
        <v>3280</v>
      </c>
      <c r="B1716" s="208">
        <v>45901.0</v>
      </c>
      <c r="C1716" s="201">
        <v>0.0</v>
      </c>
      <c r="D1716" s="192">
        <v>0.0</v>
      </c>
      <c r="E1716" s="192">
        <v>0.0</v>
      </c>
      <c r="F1716" s="192">
        <v>1.389E7</v>
      </c>
      <c r="G1716" s="192">
        <v>0.0</v>
      </c>
      <c r="H1716" s="192">
        <v>0.0</v>
      </c>
      <c r="I1716" s="192">
        <v>1.389E7</v>
      </c>
      <c r="J1716" s="202">
        <v>1.389E7</v>
      </c>
    </row>
    <row r="1717">
      <c r="A1717" s="199" t="s">
        <v>3280</v>
      </c>
      <c r="B1717" s="208">
        <v>45902.0</v>
      </c>
      <c r="C1717" s="201">
        <v>0.0</v>
      </c>
      <c r="D1717" s="192">
        <v>0.0</v>
      </c>
      <c r="E1717" s="192">
        <v>0.0</v>
      </c>
      <c r="F1717" s="192">
        <v>0.0</v>
      </c>
      <c r="G1717" s="192">
        <v>0.0</v>
      </c>
      <c r="H1717" s="192">
        <v>0.0</v>
      </c>
      <c r="I1717" s="192">
        <v>0.0</v>
      </c>
      <c r="J1717" s="202">
        <v>0.0</v>
      </c>
    </row>
    <row r="1718">
      <c r="A1718" s="199" t="s">
        <v>3280</v>
      </c>
      <c r="B1718" s="208">
        <v>45903.0</v>
      </c>
      <c r="C1718" s="201">
        <v>0.0</v>
      </c>
      <c r="D1718" s="192">
        <v>3.3E7</v>
      </c>
      <c r="E1718" s="192">
        <v>3.2175E7</v>
      </c>
      <c r="F1718" s="192">
        <v>2.66206E7</v>
      </c>
      <c r="G1718" s="192">
        <v>0.0</v>
      </c>
      <c r="H1718" s="192">
        <v>0.0</v>
      </c>
      <c r="I1718" s="192">
        <v>5.96206E7</v>
      </c>
      <c r="J1718" s="202">
        <v>5.87956E7</v>
      </c>
    </row>
    <row r="1719">
      <c r="A1719" s="199" t="s">
        <v>3280</v>
      </c>
      <c r="B1719" s="208">
        <v>45904.0</v>
      </c>
      <c r="C1719" s="201">
        <v>0.0</v>
      </c>
      <c r="D1719" s="192">
        <v>0.0</v>
      </c>
      <c r="E1719" s="192">
        <v>0.0</v>
      </c>
      <c r="F1719" s="192">
        <v>2.52E7</v>
      </c>
      <c r="G1719" s="192">
        <v>0.0</v>
      </c>
      <c r="H1719" s="192">
        <v>0.0</v>
      </c>
      <c r="I1719" s="192">
        <v>2.52E7</v>
      </c>
      <c r="J1719" s="202">
        <v>2.52E7</v>
      </c>
    </row>
    <row r="1720">
      <c r="A1720" s="199" t="s">
        <v>3280</v>
      </c>
      <c r="B1720" s="208">
        <v>45905.0</v>
      </c>
      <c r="C1720" s="201">
        <v>1.0E7</v>
      </c>
      <c r="D1720" s="192">
        <v>0.0</v>
      </c>
      <c r="E1720" s="192">
        <v>0.0</v>
      </c>
      <c r="F1720" s="192">
        <v>9000000.0</v>
      </c>
      <c r="G1720" s="192">
        <v>0.0</v>
      </c>
      <c r="H1720" s="192">
        <v>0.0</v>
      </c>
      <c r="I1720" s="192">
        <v>1.9E7</v>
      </c>
      <c r="J1720" s="202">
        <v>1.9E7</v>
      </c>
    </row>
    <row r="1721">
      <c r="A1721" s="199" t="s">
        <v>3280</v>
      </c>
      <c r="B1721" s="208">
        <v>45906.0</v>
      </c>
      <c r="C1721" s="201">
        <v>6670000.0</v>
      </c>
      <c r="D1721" s="192">
        <v>3.34475E7</v>
      </c>
      <c r="E1721" s="192">
        <v>3.2611312E7</v>
      </c>
      <c r="F1721" s="192">
        <v>3.02509E7</v>
      </c>
      <c r="G1721" s="192">
        <v>0.0</v>
      </c>
      <c r="H1721" s="192">
        <v>0.0</v>
      </c>
      <c r="I1721" s="192">
        <v>7.03684E7</v>
      </c>
      <c r="J1721" s="202">
        <v>6.9532212E7</v>
      </c>
    </row>
    <row r="1722">
      <c r="A1722" s="199" t="s">
        <v>3280</v>
      </c>
      <c r="B1722" s="208">
        <v>45907.0</v>
      </c>
      <c r="C1722" s="201">
        <v>4.048E7</v>
      </c>
      <c r="D1722" s="192">
        <v>0.0</v>
      </c>
      <c r="E1722" s="192">
        <v>0.0</v>
      </c>
      <c r="F1722" s="192">
        <v>1.362E7</v>
      </c>
      <c r="G1722" s="192">
        <v>0.0</v>
      </c>
      <c r="H1722" s="192">
        <v>0.0</v>
      </c>
      <c r="I1722" s="192">
        <v>5.41E7</v>
      </c>
      <c r="J1722" s="202">
        <v>5.41E7</v>
      </c>
    </row>
    <row r="1723">
      <c r="A1723" s="199" t="s">
        <v>3280</v>
      </c>
      <c r="B1723" s="208">
        <v>45908.0</v>
      </c>
      <c r="C1723" s="201">
        <v>0.0</v>
      </c>
      <c r="D1723" s="192">
        <v>0.0</v>
      </c>
      <c r="E1723" s="192">
        <v>0.0</v>
      </c>
      <c r="F1723" s="192">
        <v>2.9149375E7</v>
      </c>
      <c r="G1723" s="192">
        <v>0.0</v>
      </c>
      <c r="H1723" s="192">
        <v>0.0</v>
      </c>
      <c r="I1723" s="192">
        <v>2.9149375E7</v>
      </c>
      <c r="J1723" s="202">
        <v>2.9149375E7</v>
      </c>
    </row>
    <row r="1724">
      <c r="A1724" s="199" t="s">
        <v>3280</v>
      </c>
      <c r="B1724" s="208">
        <v>45909.0</v>
      </c>
      <c r="C1724" s="201">
        <v>4500000.0</v>
      </c>
      <c r="D1724" s="192">
        <v>0.0</v>
      </c>
      <c r="E1724" s="192">
        <v>0.0</v>
      </c>
      <c r="F1724" s="192">
        <v>5000000.0</v>
      </c>
      <c r="G1724" s="192">
        <v>0.0</v>
      </c>
      <c r="H1724" s="192">
        <v>0.0</v>
      </c>
      <c r="I1724" s="192">
        <v>9500000.0</v>
      </c>
      <c r="J1724" s="202">
        <v>9500000.0</v>
      </c>
    </row>
    <row r="1725">
      <c r="A1725" s="199" t="s">
        <v>3280</v>
      </c>
      <c r="B1725" s="208">
        <v>45910.0</v>
      </c>
      <c r="C1725" s="201">
        <v>4424000.0</v>
      </c>
      <c r="D1725" s="192">
        <v>0.0</v>
      </c>
      <c r="E1725" s="192">
        <v>0.0</v>
      </c>
      <c r="F1725" s="192">
        <v>0.0</v>
      </c>
      <c r="G1725" s="192">
        <v>1.98E7</v>
      </c>
      <c r="H1725" s="192">
        <v>0.0</v>
      </c>
      <c r="I1725" s="192">
        <v>2.4224E7</v>
      </c>
      <c r="J1725" s="202">
        <v>2.4224E7</v>
      </c>
    </row>
    <row r="1726">
      <c r="A1726" s="199" t="s">
        <v>3280</v>
      </c>
      <c r="B1726" s="208">
        <v>45911.0</v>
      </c>
      <c r="C1726" s="201">
        <v>1200000.0</v>
      </c>
      <c r="D1726" s="192">
        <v>0.0</v>
      </c>
      <c r="E1726" s="192">
        <v>0.0</v>
      </c>
      <c r="F1726" s="192">
        <v>7.35E7</v>
      </c>
      <c r="G1726" s="192">
        <v>0.0</v>
      </c>
      <c r="H1726" s="192">
        <v>0.0</v>
      </c>
      <c r="I1726" s="192">
        <v>7.47E7</v>
      </c>
      <c r="J1726" s="202">
        <v>7.47E7</v>
      </c>
    </row>
    <row r="1727">
      <c r="A1727" s="199" t="s">
        <v>3280</v>
      </c>
      <c r="B1727" s="208">
        <v>45912.0</v>
      </c>
      <c r="C1727" s="201">
        <v>3000000.0</v>
      </c>
      <c r="D1727" s="192">
        <v>5825000.0</v>
      </c>
      <c r="E1727" s="192">
        <v>5679375.0</v>
      </c>
      <c r="F1727" s="192">
        <v>5.0E7</v>
      </c>
      <c r="G1727" s="192">
        <v>0.0</v>
      </c>
      <c r="H1727" s="192">
        <v>0.0</v>
      </c>
      <c r="I1727" s="192">
        <v>5.8825E7</v>
      </c>
      <c r="J1727" s="202">
        <v>5.8679375E7</v>
      </c>
    </row>
    <row r="1728">
      <c r="A1728" s="199" t="s">
        <v>3280</v>
      </c>
      <c r="B1728" s="208">
        <v>45913.0</v>
      </c>
      <c r="C1728" s="201">
        <v>0.0</v>
      </c>
      <c r="D1728" s="192">
        <v>0.0</v>
      </c>
      <c r="E1728" s="192">
        <v>0.0</v>
      </c>
      <c r="F1728" s="192">
        <v>8.5488E7</v>
      </c>
      <c r="G1728" s="192">
        <v>0.0</v>
      </c>
      <c r="H1728" s="192">
        <v>0.0</v>
      </c>
      <c r="I1728" s="192">
        <v>8.5488E7</v>
      </c>
      <c r="J1728" s="202">
        <v>8.5488E7</v>
      </c>
    </row>
    <row r="1729">
      <c r="A1729" s="199" t="s">
        <v>3280</v>
      </c>
      <c r="B1729" s="208">
        <v>45914.0</v>
      </c>
      <c r="C1729" s="201">
        <v>6490000.0</v>
      </c>
      <c r="D1729" s="192">
        <v>1.0E7</v>
      </c>
      <c r="E1729" s="192">
        <v>9750000.0</v>
      </c>
      <c r="F1729" s="192">
        <v>0.0</v>
      </c>
      <c r="G1729" s="192">
        <v>0.0</v>
      </c>
      <c r="H1729" s="192">
        <v>0.0</v>
      </c>
      <c r="I1729" s="192">
        <v>1.649E7</v>
      </c>
      <c r="J1729" s="202">
        <v>1.624E7</v>
      </c>
    </row>
    <row r="1730">
      <c r="A1730" s="199" t="s">
        <v>3280</v>
      </c>
      <c r="B1730" s="208">
        <v>45915.0</v>
      </c>
      <c r="C1730" s="201">
        <v>1.945E7</v>
      </c>
      <c r="D1730" s="192">
        <v>2.617525E8</v>
      </c>
      <c r="E1730" s="192">
        <v>2.55208687E8</v>
      </c>
      <c r="F1730" s="192">
        <v>4.479E7</v>
      </c>
      <c r="G1730" s="192">
        <v>0.0</v>
      </c>
      <c r="H1730" s="192">
        <v>0.0</v>
      </c>
      <c r="I1730" s="192">
        <v>3.259925E8</v>
      </c>
      <c r="J1730" s="202">
        <v>3.19448687E8</v>
      </c>
    </row>
    <row r="1731">
      <c r="A1731" s="199" t="s">
        <v>3280</v>
      </c>
      <c r="B1731" s="208">
        <v>45916.0</v>
      </c>
      <c r="C1731" s="201">
        <v>2.7E7</v>
      </c>
      <c r="D1731" s="192">
        <v>0.0</v>
      </c>
      <c r="E1731" s="192">
        <v>0.0</v>
      </c>
      <c r="F1731" s="192">
        <v>1.487E7</v>
      </c>
      <c r="G1731" s="192">
        <v>0.0</v>
      </c>
      <c r="H1731" s="192">
        <v>0.0</v>
      </c>
      <c r="I1731" s="192">
        <v>4.187E7</v>
      </c>
      <c r="J1731" s="202">
        <v>4.187E7</v>
      </c>
    </row>
    <row r="1732">
      <c r="A1732" s="199" t="s">
        <v>3280</v>
      </c>
      <c r="B1732" s="208">
        <v>45917.0</v>
      </c>
      <c r="C1732" s="201">
        <v>4.0E7</v>
      </c>
      <c r="D1732" s="192">
        <v>550000.0</v>
      </c>
      <c r="E1732" s="192">
        <v>536250.0</v>
      </c>
      <c r="F1732" s="192">
        <v>6.5178E7</v>
      </c>
      <c r="G1732" s="192">
        <v>0.0</v>
      </c>
      <c r="H1732" s="192">
        <v>0.0</v>
      </c>
      <c r="I1732" s="192">
        <v>1.05728E8</v>
      </c>
      <c r="J1732" s="202">
        <v>1.0571425E8</v>
      </c>
    </row>
    <row r="1733">
      <c r="A1733" s="199" t="s">
        <v>3280</v>
      </c>
      <c r="B1733" s="208">
        <v>45918.0</v>
      </c>
      <c r="C1733" s="201">
        <v>0.0</v>
      </c>
      <c r="D1733" s="192">
        <v>0.0</v>
      </c>
      <c r="E1733" s="192">
        <v>0.0</v>
      </c>
      <c r="F1733" s="192">
        <v>0.0</v>
      </c>
      <c r="G1733" s="192">
        <v>6.9825E7</v>
      </c>
      <c r="H1733" s="192">
        <v>0.0</v>
      </c>
      <c r="I1733" s="192">
        <v>6.9825E7</v>
      </c>
      <c r="J1733" s="202">
        <v>6.9825E7</v>
      </c>
    </row>
    <row r="1734">
      <c r="A1734" s="199" t="s">
        <v>3280</v>
      </c>
      <c r="B1734" s="208">
        <v>45919.0</v>
      </c>
      <c r="C1734" s="201">
        <v>8.3265E7</v>
      </c>
      <c r="D1734" s="192">
        <v>0.0</v>
      </c>
      <c r="E1734" s="192">
        <v>0.0</v>
      </c>
      <c r="F1734" s="192">
        <v>0.0</v>
      </c>
      <c r="G1734" s="192">
        <v>0.0</v>
      </c>
      <c r="H1734" s="192">
        <v>0.0</v>
      </c>
      <c r="I1734" s="192">
        <v>8.3265E7</v>
      </c>
      <c r="J1734" s="202">
        <v>8.3265E7</v>
      </c>
    </row>
    <row r="1735">
      <c r="A1735" s="199" t="s">
        <v>3280</v>
      </c>
      <c r="B1735" s="208">
        <v>45920.0</v>
      </c>
      <c r="C1735" s="201">
        <v>2.9715E7</v>
      </c>
      <c r="D1735" s="192">
        <v>0.0</v>
      </c>
      <c r="E1735" s="192">
        <v>0.0</v>
      </c>
      <c r="F1735" s="192">
        <v>1.42E7</v>
      </c>
      <c r="G1735" s="192">
        <v>0.0</v>
      </c>
      <c r="H1735" s="192">
        <v>0.0</v>
      </c>
      <c r="I1735" s="192">
        <v>4.3915E7</v>
      </c>
      <c r="J1735" s="202">
        <v>4.3915E7</v>
      </c>
    </row>
    <row r="1736">
      <c r="A1736" s="199" t="s">
        <v>3280</v>
      </c>
      <c r="B1736" s="208">
        <v>45921.0</v>
      </c>
      <c r="C1736" s="201">
        <v>0.0</v>
      </c>
      <c r="D1736" s="192">
        <v>0.0</v>
      </c>
      <c r="E1736" s="192">
        <v>0.0</v>
      </c>
      <c r="F1736" s="192">
        <v>3.65E7</v>
      </c>
      <c r="G1736" s="192">
        <v>0.0</v>
      </c>
      <c r="H1736" s="192">
        <v>0.0</v>
      </c>
      <c r="I1736" s="192">
        <v>3.65E7</v>
      </c>
      <c r="J1736" s="202">
        <v>3.65E7</v>
      </c>
    </row>
    <row r="1737">
      <c r="A1737" s="199" t="s">
        <v>3280</v>
      </c>
      <c r="B1737" s="208">
        <v>45922.0</v>
      </c>
      <c r="C1737" s="201">
        <v>0.0</v>
      </c>
      <c r="D1737" s="192">
        <v>0.0</v>
      </c>
      <c r="E1737" s="192">
        <v>0.0</v>
      </c>
      <c r="F1737" s="192">
        <v>0.0</v>
      </c>
      <c r="G1737" s="192">
        <v>0.0</v>
      </c>
      <c r="H1737" s="192">
        <v>0.0</v>
      </c>
      <c r="I1737" s="192">
        <v>0.0</v>
      </c>
      <c r="J1737" s="202">
        <v>0.0</v>
      </c>
    </row>
    <row r="1738">
      <c r="A1738" s="199" t="s">
        <v>3280</v>
      </c>
      <c r="B1738" s="208">
        <v>45923.0</v>
      </c>
      <c r="C1738" s="201">
        <v>0.0</v>
      </c>
      <c r="D1738" s="192">
        <v>0.0</v>
      </c>
      <c r="E1738" s="192">
        <v>0.0</v>
      </c>
      <c r="F1738" s="192">
        <v>0.0</v>
      </c>
      <c r="G1738" s="192">
        <v>0.0</v>
      </c>
      <c r="H1738" s="192">
        <v>0.0</v>
      </c>
      <c r="I1738" s="192">
        <v>0.0</v>
      </c>
      <c r="J1738" s="202">
        <v>0.0</v>
      </c>
    </row>
    <row r="1739">
      <c r="A1739" s="199" t="s">
        <v>3280</v>
      </c>
      <c r="B1739" s="208">
        <v>45924.0</v>
      </c>
      <c r="C1739" s="201">
        <v>0.0</v>
      </c>
      <c r="D1739" s="192">
        <v>0.0</v>
      </c>
      <c r="E1739" s="192">
        <v>0.0</v>
      </c>
      <c r="F1739" s="192">
        <v>0.0</v>
      </c>
      <c r="G1739" s="192">
        <v>0.0</v>
      </c>
      <c r="H1739" s="192">
        <v>0.0</v>
      </c>
      <c r="I1739" s="192">
        <v>0.0</v>
      </c>
      <c r="J1739" s="202">
        <v>0.0</v>
      </c>
    </row>
    <row r="1740">
      <c r="A1740" s="199" t="s">
        <v>3280</v>
      </c>
      <c r="B1740" s="208">
        <v>45925.0</v>
      </c>
      <c r="C1740" s="201">
        <v>0.0</v>
      </c>
      <c r="D1740" s="192">
        <v>0.0</v>
      </c>
      <c r="E1740" s="192">
        <v>0.0</v>
      </c>
      <c r="F1740" s="192">
        <v>0.0</v>
      </c>
      <c r="G1740" s="192">
        <v>0.0</v>
      </c>
      <c r="H1740" s="192">
        <v>2.209E7</v>
      </c>
      <c r="I1740" s="192">
        <v>-2.209E7</v>
      </c>
      <c r="J1740" s="202">
        <v>-2.209E7</v>
      </c>
    </row>
    <row r="1741">
      <c r="A1741" s="199" t="s">
        <v>3280</v>
      </c>
      <c r="B1741" s="208">
        <v>45926.0</v>
      </c>
      <c r="C1741" s="201">
        <v>5.6066E7</v>
      </c>
      <c r="D1741" s="192">
        <v>0.0</v>
      </c>
      <c r="E1741" s="192">
        <v>0.0</v>
      </c>
      <c r="F1741" s="192">
        <v>3.3E7</v>
      </c>
      <c r="G1741" s="192">
        <v>0.0</v>
      </c>
      <c r="H1741" s="192">
        <v>0.0</v>
      </c>
      <c r="I1741" s="192">
        <v>8.9066E7</v>
      </c>
      <c r="J1741" s="202">
        <v>8.9066E7</v>
      </c>
    </row>
    <row r="1742">
      <c r="A1742" s="199" t="s">
        <v>3280</v>
      </c>
      <c r="B1742" s="208">
        <v>45927.0</v>
      </c>
      <c r="C1742" s="201">
        <v>3000000.0</v>
      </c>
      <c r="D1742" s="192">
        <v>2.788E7</v>
      </c>
      <c r="E1742" s="192">
        <v>2.7183E7</v>
      </c>
      <c r="F1742" s="192">
        <v>0.0</v>
      </c>
      <c r="G1742" s="192">
        <v>0.0</v>
      </c>
      <c r="H1742" s="192">
        <v>5940000.0</v>
      </c>
      <c r="I1742" s="192">
        <v>2.494E7</v>
      </c>
      <c r="J1742" s="202">
        <v>2.4243E7</v>
      </c>
    </row>
    <row r="1743">
      <c r="A1743" s="199" t="s">
        <v>3280</v>
      </c>
      <c r="B1743" s="208">
        <v>45928.0</v>
      </c>
      <c r="C1743" s="201">
        <v>0.0</v>
      </c>
      <c r="D1743" s="192">
        <v>0.0</v>
      </c>
      <c r="E1743" s="192">
        <v>0.0</v>
      </c>
      <c r="F1743" s="192">
        <v>6.6074E7</v>
      </c>
      <c r="G1743" s="192">
        <v>0.0</v>
      </c>
      <c r="H1743" s="192">
        <v>0.0</v>
      </c>
      <c r="I1743" s="192">
        <v>6.6074E7</v>
      </c>
      <c r="J1743" s="202">
        <v>6.6074E7</v>
      </c>
    </row>
    <row r="1744">
      <c r="A1744" s="199" t="s">
        <v>3280</v>
      </c>
      <c r="B1744" s="208">
        <v>45929.0</v>
      </c>
      <c r="C1744" s="201">
        <v>3000000.0</v>
      </c>
      <c r="D1744" s="192">
        <v>0.0</v>
      </c>
      <c r="E1744" s="192">
        <v>0.0</v>
      </c>
      <c r="F1744" s="192">
        <v>0.0</v>
      </c>
      <c r="G1744" s="192">
        <v>7.38E7</v>
      </c>
      <c r="H1744" s="192">
        <v>0.0</v>
      </c>
      <c r="I1744" s="192">
        <v>7.68E7</v>
      </c>
      <c r="J1744" s="202">
        <v>7.68E7</v>
      </c>
    </row>
    <row r="1745">
      <c r="A1745" s="199" t="s">
        <v>3280</v>
      </c>
      <c r="B1745" s="208">
        <v>45930.0</v>
      </c>
      <c r="C1745" s="201">
        <v>0.0</v>
      </c>
      <c r="D1745" s="192">
        <v>0.0</v>
      </c>
      <c r="E1745" s="192">
        <v>0.0</v>
      </c>
      <c r="F1745" s="192">
        <v>0.0</v>
      </c>
      <c r="G1745" s="192">
        <v>0.0</v>
      </c>
      <c r="H1745" s="192">
        <v>0.0</v>
      </c>
      <c r="I1745" s="192">
        <v>0.0</v>
      </c>
      <c r="J1745" s="202">
        <v>0.0</v>
      </c>
    </row>
    <row r="1746">
      <c r="A1746" s="199" t="s">
        <v>3282</v>
      </c>
      <c r="B1746" s="208">
        <v>45931.0</v>
      </c>
      <c r="C1746" s="201">
        <v>1.75E8</v>
      </c>
      <c r="D1746" s="192">
        <v>0.0</v>
      </c>
      <c r="E1746" s="192">
        <v>0.0</v>
      </c>
      <c r="F1746" s="192">
        <v>5.1E7</v>
      </c>
      <c r="G1746" s="192">
        <v>0.0</v>
      </c>
      <c r="H1746" s="192">
        <v>0.0</v>
      </c>
      <c r="I1746" s="192">
        <v>2.26E8</v>
      </c>
      <c r="J1746" s="202">
        <v>2.26E8</v>
      </c>
    </row>
    <row r="1747">
      <c r="A1747" s="199" t="s">
        <v>3282</v>
      </c>
      <c r="B1747" s="208">
        <v>45932.0</v>
      </c>
      <c r="C1747" s="201">
        <v>0.0</v>
      </c>
      <c r="D1747" s="192">
        <v>5000000.0</v>
      </c>
      <c r="E1747" s="192">
        <v>4860000.0</v>
      </c>
      <c r="F1747" s="192">
        <v>3.58435E7</v>
      </c>
      <c r="G1747" s="192">
        <v>0.0</v>
      </c>
      <c r="H1747" s="192">
        <v>0.0</v>
      </c>
      <c r="I1747" s="192">
        <v>4.08435E7</v>
      </c>
      <c r="J1747" s="202">
        <v>4.07035E7</v>
      </c>
    </row>
    <row r="1748">
      <c r="A1748" s="199" t="s">
        <v>3282</v>
      </c>
      <c r="B1748" s="208">
        <v>45933.0</v>
      </c>
      <c r="C1748" s="201">
        <v>2000000.0</v>
      </c>
      <c r="D1748" s="192">
        <v>0.0</v>
      </c>
      <c r="E1748" s="192">
        <v>0.0</v>
      </c>
      <c r="F1748" s="192">
        <v>3.1E7</v>
      </c>
      <c r="G1748" s="192">
        <v>0.0</v>
      </c>
      <c r="H1748" s="192">
        <v>0.0</v>
      </c>
      <c r="I1748" s="192">
        <v>3.3E7</v>
      </c>
      <c r="J1748" s="202">
        <v>3.3E7</v>
      </c>
    </row>
    <row r="1749">
      <c r="A1749" s="199" t="s">
        <v>3282</v>
      </c>
      <c r="B1749" s="208">
        <v>45934.0</v>
      </c>
      <c r="C1749" s="201">
        <v>1.7E7</v>
      </c>
      <c r="D1749" s="192">
        <v>0.0</v>
      </c>
      <c r="E1749" s="192">
        <v>0.0</v>
      </c>
      <c r="F1749" s="192">
        <v>5940000.0</v>
      </c>
      <c r="G1749" s="192">
        <v>0.0</v>
      </c>
      <c r="H1749" s="192">
        <v>0.0</v>
      </c>
      <c r="I1749" s="192">
        <v>2.294E7</v>
      </c>
      <c r="J1749" s="202">
        <v>2.294E7</v>
      </c>
    </row>
    <row r="1750">
      <c r="A1750" s="199" t="s">
        <v>3282</v>
      </c>
      <c r="B1750" s="208">
        <v>45935.0</v>
      </c>
      <c r="C1750" s="201">
        <v>0.0</v>
      </c>
      <c r="D1750" s="192">
        <v>0.0</v>
      </c>
      <c r="E1750" s="192">
        <v>0.0</v>
      </c>
      <c r="F1750" s="192">
        <v>2.605925E7</v>
      </c>
      <c r="G1750" s="192">
        <v>0.0</v>
      </c>
      <c r="H1750" s="192">
        <v>0.0</v>
      </c>
      <c r="I1750" s="192">
        <v>2.605925E7</v>
      </c>
      <c r="J1750" s="202">
        <v>2.605925E7</v>
      </c>
    </row>
    <row r="1751">
      <c r="A1751" s="199" t="s">
        <v>3282</v>
      </c>
      <c r="B1751" s="208">
        <v>45936.0</v>
      </c>
      <c r="C1751" s="201">
        <v>7620000.0</v>
      </c>
      <c r="D1751" s="192">
        <v>8000000.0</v>
      </c>
      <c r="E1751" s="192">
        <v>7800000.0</v>
      </c>
      <c r="F1751" s="192">
        <v>1.31E7</v>
      </c>
      <c r="G1751" s="192">
        <v>0.0</v>
      </c>
      <c r="H1751" s="192">
        <v>0.0</v>
      </c>
      <c r="I1751" s="192">
        <v>2.872E7</v>
      </c>
      <c r="J1751" s="202">
        <v>2.852E7</v>
      </c>
    </row>
    <row r="1752">
      <c r="A1752" s="199" t="s">
        <v>3282</v>
      </c>
      <c r="B1752" s="208">
        <v>45937.0</v>
      </c>
      <c r="C1752" s="201">
        <v>500000.0</v>
      </c>
      <c r="D1752" s="192">
        <v>6232000.0</v>
      </c>
      <c r="E1752" s="192">
        <v>6076200.0</v>
      </c>
      <c r="F1752" s="192">
        <v>0.0</v>
      </c>
      <c r="G1752" s="192">
        <v>0.0</v>
      </c>
      <c r="H1752" s="192">
        <v>0.0</v>
      </c>
      <c r="I1752" s="192">
        <v>6732000.0</v>
      </c>
      <c r="J1752" s="202">
        <v>6576200.0</v>
      </c>
    </row>
    <row r="1753">
      <c r="A1753" s="199" t="s">
        <v>3282</v>
      </c>
      <c r="B1753" s="208">
        <v>45938.0</v>
      </c>
      <c r="C1753" s="201">
        <v>4003000.0</v>
      </c>
      <c r="D1753" s="192">
        <v>0.0</v>
      </c>
      <c r="E1753" s="192">
        <v>0.0</v>
      </c>
      <c r="F1753" s="192">
        <v>2.85E7</v>
      </c>
      <c r="G1753" s="192">
        <v>0.0</v>
      </c>
      <c r="H1753" s="192">
        <v>0.0</v>
      </c>
      <c r="I1753" s="192">
        <v>3.2503E7</v>
      </c>
      <c r="J1753" s="202">
        <v>3.2503E7</v>
      </c>
    </row>
    <row r="1754">
      <c r="A1754" s="199" t="s">
        <v>3282</v>
      </c>
      <c r="B1754" s="208">
        <v>45939.0</v>
      </c>
      <c r="C1754" s="201">
        <v>8375000.0</v>
      </c>
      <c r="D1754" s="192">
        <v>0.0</v>
      </c>
      <c r="E1754" s="192">
        <v>0.0</v>
      </c>
      <c r="F1754" s="192">
        <v>0.0</v>
      </c>
      <c r="G1754" s="192">
        <v>0.0</v>
      </c>
      <c r="H1754" s="192">
        <v>0.0</v>
      </c>
      <c r="I1754" s="192">
        <v>8375000.0</v>
      </c>
      <c r="J1754" s="202">
        <v>8375000.0</v>
      </c>
    </row>
    <row r="1755">
      <c r="A1755" s="199" t="s">
        <v>3282</v>
      </c>
      <c r="B1755" s="208">
        <v>45940.0</v>
      </c>
      <c r="C1755" s="201">
        <v>0.0</v>
      </c>
      <c r="D1755" s="192">
        <v>0.0</v>
      </c>
      <c r="E1755" s="192">
        <v>0.0</v>
      </c>
      <c r="F1755" s="192">
        <v>1925000.0</v>
      </c>
      <c r="G1755" s="192">
        <v>0.0</v>
      </c>
      <c r="H1755" s="192">
        <v>0.0</v>
      </c>
      <c r="I1755" s="192">
        <v>1925000.0</v>
      </c>
      <c r="J1755" s="202">
        <v>1925000.0</v>
      </c>
    </row>
    <row r="1756">
      <c r="A1756" s="199" t="s">
        <v>3282</v>
      </c>
      <c r="B1756" s="208">
        <v>45941.0</v>
      </c>
      <c r="C1756" s="201">
        <v>0.0</v>
      </c>
      <c r="D1756" s="192">
        <v>0.0</v>
      </c>
      <c r="E1756" s="192">
        <v>0.0</v>
      </c>
      <c r="F1756" s="192">
        <v>3465000.0</v>
      </c>
      <c r="G1756" s="192">
        <v>0.0</v>
      </c>
      <c r="H1756" s="192">
        <v>0.0</v>
      </c>
      <c r="I1756" s="192">
        <v>3465000.0</v>
      </c>
      <c r="J1756" s="202">
        <v>3465000.0</v>
      </c>
    </row>
    <row r="1757">
      <c r="A1757" s="199" t="s">
        <v>3282</v>
      </c>
      <c r="B1757" s="208">
        <v>45942.0</v>
      </c>
      <c r="C1757" s="201">
        <v>0.0</v>
      </c>
      <c r="D1757" s="192">
        <v>1.2E7</v>
      </c>
      <c r="E1757" s="192">
        <v>1.1664E7</v>
      </c>
      <c r="F1757" s="192">
        <v>2000000.0</v>
      </c>
      <c r="G1757" s="192">
        <v>0.0</v>
      </c>
      <c r="H1757" s="192">
        <v>0.0</v>
      </c>
      <c r="I1757" s="192">
        <v>1.4E7</v>
      </c>
      <c r="J1757" s="202">
        <v>1.3664E7</v>
      </c>
    </row>
    <row r="1758">
      <c r="A1758" s="199" t="s">
        <v>3282</v>
      </c>
      <c r="B1758" s="208">
        <v>45943.0</v>
      </c>
      <c r="C1758" s="201">
        <v>0.0</v>
      </c>
      <c r="D1758" s="192">
        <v>0.0</v>
      </c>
      <c r="E1758" s="192">
        <v>0.0</v>
      </c>
      <c r="F1758" s="192">
        <v>0.0</v>
      </c>
      <c r="G1758" s="192">
        <v>0.0</v>
      </c>
      <c r="H1758" s="192">
        <v>0.0</v>
      </c>
      <c r="I1758" s="192">
        <v>0.0</v>
      </c>
      <c r="J1758" s="202">
        <v>0.0</v>
      </c>
    </row>
    <row r="1759">
      <c r="A1759" s="199" t="s">
        <v>3282</v>
      </c>
      <c r="B1759" s="208">
        <v>45944.0</v>
      </c>
      <c r="C1759" s="201">
        <v>2475000.0</v>
      </c>
      <c r="D1759" s="192">
        <v>0.0</v>
      </c>
      <c r="E1759" s="192">
        <v>0.0</v>
      </c>
      <c r="F1759" s="192">
        <v>9421750.0</v>
      </c>
      <c r="G1759" s="192">
        <v>0.0</v>
      </c>
      <c r="H1759" s="192">
        <v>0.0</v>
      </c>
      <c r="I1759" s="192">
        <v>1.189675E7</v>
      </c>
      <c r="J1759" s="202">
        <v>1.189675E7</v>
      </c>
    </row>
    <row r="1760">
      <c r="A1760" s="199" t="s">
        <v>3282</v>
      </c>
      <c r="B1760" s="208">
        <v>45945.0</v>
      </c>
      <c r="C1760" s="201">
        <v>3000000.0</v>
      </c>
      <c r="D1760" s="192">
        <v>0.0</v>
      </c>
      <c r="E1760" s="192">
        <v>0.0</v>
      </c>
      <c r="F1760" s="192">
        <v>385000.0</v>
      </c>
      <c r="G1760" s="192">
        <v>0.0</v>
      </c>
      <c r="H1760" s="192">
        <v>0.0</v>
      </c>
      <c r="I1760" s="192">
        <v>3385000.0</v>
      </c>
      <c r="J1760" s="202">
        <v>3385000.0</v>
      </c>
    </row>
    <row r="1761">
      <c r="A1761" s="199" t="s">
        <v>3282</v>
      </c>
      <c r="B1761" s="208">
        <v>45946.0</v>
      </c>
      <c r="C1761" s="201">
        <v>4940000.0</v>
      </c>
      <c r="D1761" s="192">
        <v>0.0</v>
      </c>
      <c r="E1761" s="192">
        <v>0.0</v>
      </c>
      <c r="F1761" s="192">
        <v>3100000.0</v>
      </c>
      <c r="G1761" s="192">
        <v>0.0</v>
      </c>
      <c r="H1761" s="192">
        <v>0.0</v>
      </c>
      <c r="I1761" s="192">
        <v>8040000.0</v>
      </c>
      <c r="J1761" s="202">
        <v>8040000.0</v>
      </c>
    </row>
    <row r="1762">
      <c r="A1762" s="199" t="s">
        <v>3282</v>
      </c>
      <c r="B1762" s="208">
        <v>45947.0</v>
      </c>
      <c r="C1762" s="201">
        <v>0.0</v>
      </c>
      <c r="D1762" s="192">
        <v>0.0</v>
      </c>
      <c r="E1762" s="192">
        <v>0.0</v>
      </c>
      <c r="F1762" s="192">
        <v>1.7E7</v>
      </c>
      <c r="G1762" s="192">
        <v>8.4329E7</v>
      </c>
      <c r="H1762" s="192">
        <v>0.0</v>
      </c>
      <c r="I1762" s="192">
        <v>1.01329E8</v>
      </c>
      <c r="J1762" s="202">
        <v>1.01329E8</v>
      </c>
    </row>
    <row r="1763">
      <c r="A1763" s="199" t="s">
        <v>3282</v>
      </c>
      <c r="B1763" s="208">
        <v>45948.0</v>
      </c>
      <c r="C1763" s="201">
        <v>5.1E7</v>
      </c>
      <c r="D1763" s="192">
        <v>0.0</v>
      </c>
      <c r="E1763" s="192">
        <v>0.0</v>
      </c>
      <c r="F1763" s="192">
        <v>0.0</v>
      </c>
      <c r="G1763" s="192">
        <v>0.0</v>
      </c>
      <c r="H1763" s="192">
        <v>0.0</v>
      </c>
      <c r="I1763" s="192">
        <v>5.1E7</v>
      </c>
      <c r="J1763" s="202">
        <v>5.1E7</v>
      </c>
    </row>
    <row r="1764">
      <c r="A1764" s="199" t="s">
        <v>3282</v>
      </c>
      <c r="B1764" s="208">
        <v>45949.0</v>
      </c>
      <c r="C1764" s="201">
        <v>0.0</v>
      </c>
      <c r="D1764" s="192">
        <v>0.0</v>
      </c>
      <c r="E1764" s="192">
        <v>0.0</v>
      </c>
      <c r="F1764" s="192">
        <v>9.119775E7</v>
      </c>
      <c r="G1764" s="192">
        <v>0.0</v>
      </c>
      <c r="H1764" s="192">
        <v>0.0</v>
      </c>
      <c r="I1764" s="192">
        <v>9.119775E7</v>
      </c>
      <c r="J1764" s="202">
        <v>9.119775E7</v>
      </c>
    </row>
    <row r="1765">
      <c r="A1765" s="199" t="s">
        <v>3282</v>
      </c>
      <c r="B1765" s="208">
        <v>45950.0</v>
      </c>
      <c r="C1765" s="201">
        <v>9.365775E7</v>
      </c>
      <c r="D1765" s="192">
        <v>0.0</v>
      </c>
      <c r="E1765" s="192">
        <v>0.0</v>
      </c>
      <c r="F1765" s="192">
        <v>4.0629E7</v>
      </c>
      <c r="G1765" s="192">
        <v>0.0</v>
      </c>
      <c r="H1765" s="192">
        <v>0.0</v>
      </c>
      <c r="I1765" s="192">
        <v>1.3428675E8</v>
      </c>
      <c r="J1765" s="202">
        <v>1.3428675E8</v>
      </c>
    </row>
    <row r="1766">
      <c r="A1766" s="199" t="s">
        <v>3282</v>
      </c>
      <c r="B1766" s="208">
        <v>45951.0</v>
      </c>
      <c r="C1766" s="201">
        <v>0.0</v>
      </c>
      <c r="D1766" s="192">
        <v>3163000.0</v>
      </c>
      <c r="E1766" s="192">
        <v>3083925.0</v>
      </c>
      <c r="F1766" s="192">
        <v>1.7186E7</v>
      </c>
      <c r="G1766" s="192">
        <v>0.0</v>
      </c>
      <c r="H1766" s="192">
        <v>0.0</v>
      </c>
      <c r="I1766" s="192">
        <v>2.0349E7</v>
      </c>
      <c r="J1766" s="202">
        <v>2.0269925E7</v>
      </c>
    </row>
    <row r="1767">
      <c r="A1767" s="199" t="s">
        <v>3282</v>
      </c>
      <c r="B1767" s="208">
        <v>45952.0</v>
      </c>
      <c r="C1767" s="201">
        <v>0.0</v>
      </c>
      <c r="D1767" s="192">
        <v>0.0</v>
      </c>
      <c r="E1767" s="192">
        <v>0.0</v>
      </c>
      <c r="F1767" s="192">
        <v>690000.0</v>
      </c>
      <c r="G1767" s="192">
        <v>0.0</v>
      </c>
      <c r="H1767" s="192">
        <v>0.0</v>
      </c>
      <c r="I1767" s="192">
        <v>690000.0</v>
      </c>
      <c r="J1767" s="202">
        <v>690000.0</v>
      </c>
    </row>
    <row r="1768">
      <c r="A1768" s="199" t="s">
        <v>3282</v>
      </c>
      <c r="B1768" s="208">
        <v>45953.0</v>
      </c>
      <c r="C1768" s="201">
        <v>1.227E8</v>
      </c>
      <c r="D1768" s="192">
        <v>0.0</v>
      </c>
      <c r="E1768" s="192">
        <v>0.0</v>
      </c>
      <c r="F1768" s="192">
        <v>1.21E8</v>
      </c>
      <c r="G1768" s="192">
        <v>0.0</v>
      </c>
      <c r="H1768" s="192">
        <v>0.0</v>
      </c>
      <c r="I1768" s="192">
        <v>2.437E8</v>
      </c>
      <c r="J1768" s="202">
        <v>2.437E8</v>
      </c>
    </row>
    <row r="1769">
      <c r="A1769" s="199" t="s">
        <v>3282</v>
      </c>
      <c r="B1769" s="208">
        <v>45954.0</v>
      </c>
      <c r="C1769" s="201">
        <v>0.0</v>
      </c>
      <c r="D1769" s="192">
        <v>0.0</v>
      </c>
      <c r="E1769" s="192">
        <v>0.0</v>
      </c>
      <c r="F1769" s="192">
        <v>5000000.0</v>
      </c>
      <c r="G1769" s="192">
        <v>0.0</v>
      </c>
      <c r="H1769" s="192">
        <v>0.0</v>
      </c>
      <c r="I1769" s="192">
        <v>5000000.0</v>
      </c>
      <c r="J1769" s="202">
        <v>5000000.0</v>
      </c>
    </row>
    <row r="1770">
      <c r="A1770" s="199" t="s">
        <v>3282</v>
      </c>
      <c r="B1770" s="208">
        <v>45955.0</v>
      </c>
      <c r="C1770" s="201">
        <v>4935500.0</v>
      </c>
      <c r="D1770" s="192">
        <v>0.0</v>
      </c>
      <c r="E1770" s="192">
        <v>0.0</v>
      </c>
      <c r="F1770" s="192">
        <v>9.9278E7</v>
      </c>
      <c r="G1770" s="192">
        <v>0.0</v>
      </c>
      <c r="H1770" s="192">
        <v>0.0</v>
      </c>
      <c r="I1770" s="192">
        <v>1.042135E8</v>
      </c>
      <c r="J1770" s="202">
        <v>1.042135E8</v>
      </c>
    </row>
    <row r="1771">
      <c r="A1771" s="199" t="s">
        <v>3282</v>
      </c>
      <c r="B1771" s="208">
        <v>45956.0</v>
      </c>
      <c r="C1771" s="201">
        <v>1.0E7</v>
      </c>
      <c r="D1771" s="192">
        <v>7.0E7</v>
      </c>
      <c r="E1771" s="192">
        <v>6.804E7</v>
      </c>
      <c r="F1771" s="192">
        <v>3.695E7</v>
      </c>
      <c r="G1771" s="192">
        <v>0.0</v>
      </c>
      <c r="H1771" s="192">
        <v>0.0</v>
      </c>
      <c r="I1771" s="192">
        <v>1.1695E8</v>
      </c>
      <c r="J1771" s="202">
        <v>1.1499E8</v>
      </c>
    </row>
    <row r="1772">
      <c r="A1772" s="199" t="s">
        <v>3282</v>
      </c>
      <c r="B1772" s="208">
        <v>45957.0</v>
      </c>
      <c r="C1772" s="201">
        <v>0.0</v>
      </c>
      <c r="D1772" s="192">
        <v>0.0</v>
      </c>
      <c r="E1772" s="192">
        <v>0.0</v>
      </c>
      <c r="F1772" s="192">
        <v>0.0</v>
      </c>
      <c r="G1772" s="192">
        <v>0.0</v>
      </c>
      <c r="H1772" s="192">
        <v>0.0</v>
      </c>
      <c r="I1772" s="192">
        <v>0.0</v>
      </c>
      <c r="J1772" s="202">
        <v>0.0</v>
      </c>
    </row>
    <row r="1773">
      <c r="A1773" s="199" t="s">
        <v>3282</v>
      </c>
      <c r="B1773" s="208">
        <v>45958.0</v>
      </c>
      <c r="C1773" s="210">
        <v>9.0E7</v>
      </c>
      <c r="D1773" s="210">
        <v>0.0</v>
      </c>
      <c r="E1773" s="210">
        <v>0.0</v>
      </c>
      <c r="F1773" s="210">
        <v>0.0</v>
      </c>
      <c r="G1773" s="210">
        <v>6210000.0</v>
      </c>
      <c r="H1773" s="210">
        <v>0.0</v>
      </c>
      <c r="I1773" s="210">
        <v>9.621E7</v>
      </c>
      <c r="J1773" s="210">
        <v>9.621E7</v>
      </c>
    </row>
    <row r="1774">
      <c r="A1774" s="199" t="s">
        <v>3282</v>
      </c>
      <c r="B1774" s="208">
        <v>45959.0</v>
      </c>
      <c r="C1774" s="210">
        <v>5.22E7</v>
      </c>
      <c r="D1774" s="210">
        <v>0.0</v>
      </c>
      <c r="E1774" s="210">
        <v>0.0</v>
      </c>
      <c r="F1774" s="210">
        <v>0.0</v>
      </c>
      <c r="G1774" s="210">
        <v>0.0</v>
      </c>
      <c r="H1774" s="210">
        <v>0.0</v>
      </c>
      <c r="I1774" s="210">
        <v>5.22E7</v>
      </c>
      <c r="J1774" s="210">
        <v>5.22E7</v>
      </c>
    </row>
    <row r="1775">
      <c r="A1775" s="199" t="s">
        <v>3282</v>
      </c>
      <c r="B1775" s="208">
        <v>45960.0</v>
      </c>
      <c r="C1775" s="210">
        <v>0.0</v>
      </c>
      <c r="D1775" s="210">
        <v>0.0</v>
      </c>
      <c r="E1775" s="210">
        <v>0.0</v>
      </c>
      <c r="F1775" s="210">
        <v>1.213735E8</v>
      </c>
      <c r="G1775" s="210">
        <v>0.0</v>
      </c>
      <c r="H1775" s="210">
        <v>0.0</v>
      </c>
      <c r="I1775" s="210">
        <v>1.213735E8</v>
      </c>
      <c r="J1775" s="210">
        <v>1.213735E8</v>
      </c>
    </row>
    <row r="1776">
      <c r="A1776" s="199" t="s">
        <v>3282</v>
      </c>
      <c r="B1776" s="208">
        <v>45961.0</v>
      </c>
      <c r="C1776" s="210">
        <v>8.555E7</v>
      </c>
      <c r="D1776" s="210">
        <v>5.61125E7</v>
      </c>
      <c r="E1776" s="210">
        <v>5.454135E7</v>
      </c>
      <c r="F1776" s="210">
        <v>6.0E7</v>
      </c>
      <c r="G1776" s="210">
        <v>0.0</v>
      </c>
      <c r="H1776" s="210">
        <v>0.0</v>
      </c>
      <c r="I1776" s="210">
        <v>2.016625E8</v>
      </c>
      <c r="J1776" s="210">
        <v>2.0009135E8</v>
      </c>
    </row>
    <row r="1777">
      <c r="A1777" s="199" t="s">
        <v>3296</v>
      </c>
      <c r="B1777" s="208">
        <v>45962.0</v>
      </c>
      <c r="C1777" s="210"/>
      <c r="D1777" s="210"/>
      <c r="E1777" s="210"/>
      <c r="F1777" s="210"/>
      <c r="G1777" s="210"/>
      <c r="H1777" s="210"/>
      <c r="I1777" s="210"/>
      <c r="J1777" s="210"/>
    </row>
    <row r="1778">
      <c r="A1778" s="199" t="s">
        <v>3296</v>
      </c>
      <c r="B1778" s="208">
        <v>45963.0</v>
      </c>
      <c r="C1778" s="210"/>
      <c r="D1778" s="210"/>
      <c r="E1778" s="210"/>
      <c r="F1778" s="210"/>
      <c r="G1778" s="210"/>
      <c r="H1778" s="210"/>
      <c r="I1778" s="210"/>
      <c r="J1778" s="210"/>
    </row>
    <row r="1779">
      <c r="A1779" s="199" t="s">
        <v>3296</v>
      </c>
      <c r="B1779" s="208">
        <v>45964.0</v>
      </c>
      <c r="C1779" s="210"/>
      <c r="D1779" s="210"/>
      <c r="E1779" s="210"/>
      <c r="F1779" s="210"/>
      <c r="G1779" s="210"/>
      <c r="H1779" s="210"/>
      <c r="I1779" s="210"/>
      <c r="J1779" s="210"/>
    </row>
    <row r="1780">
      <c r="A1780" s="199" t="s">
        <v>3296</v>
      </c>
      <c r="B1780" s="208">
        <v>45965.0</v>
      </c>
      <c r="C1780" s="210"/>
      <c r="D1780" s="210"/>
      <c r="E1780" s="210"/>
      <c r="F1780" s="210"/>
      <c r="G1780" s="210"/>
      <c r="H1780" s="210"/>
      <c r="I1780" s="210"/>
      <c r="J1780" s="210"/>
    </row>
    <row r="1781">
      <c r="A1781" s="199" t="s">
        <v>3296</v>
      </c>
      <c r="B1781" s="208">
        <v>45966.0</v>
      </c>
      <c r="C1781" s="210"/>
      <c r="D1781" s="210"/>
      <c r="E1781" s="210"/>
      <c r="F1781" s="210"/>
      <c r="G1781" s="210"/>
      <c r="H1781" s="210"/>
      <c r="I1781" s="210"/>
      <c r="J1781" s="210"/>
    </row>
    <row r="1782">
      <c r="A1782" s="199" t="s">
        <v>3296</v>
      </c>
      <c r="B1782" s="208">
        <v>45967.0</v>
      </c>
      <c r="C1782" s="210"/>
      <c r="D1782" s="210"/>
      <c r="E1782" s="210"/>
      <c r="F1782" s="210"/>
      <c r="G1782" s="210"/>
      <c r="H1782" s="210"/>
      <c r="I1782" s="210"/>
      <c r="J1782" s="210"/>
    </row>
    <row r="1783">
      <c r="A1783" s="199" t="s">
        <v>3296</v>
      </c>
      <c r="B1783" s="208">
        <v>45968.0</v>
      </c>
      <c r="C1783" s="210"/>
      <c r="D1783" s="210"/>
      <c r="E1783" s="210"/>
      <c r="F1783" s="210"/>
      <c r="G1783" s="210"/>
      <c r="H1783" s="210"/>
      <c r="I1783" s="210"/>
      <c r="J1783" s="210"/>
    </row>
    <row r="1784">
      <c r="A1784" s="199" t="s">
        <v>3296</v>
      </c>
      <c r="B1784" s="208">
        <v>45969.0</v>
      </c>
      <c r="C1784" s="210"/>
      <c r="D1784" s="210"/>
      <c r="E1784" s="210"/>
      <c r="F1784" s="210"/>
      <c r="G1784" s="210"/>
      <c r="H1784" s="210"/>
      <c r="I1784" s="210"/>
      <c r="J1784" s="210"/>
    </row>
    <row r="1785">
      <c r="A1785" s="199" t="s">
        <v>3296</v>
      </c>
      <c r="B1785" s="208">
        <v>45970.0</v>
      </c>
      <c r="C1785" s="210"/>
      <c r="D1785" s="210"/>
      <c r="E1785" s="210"/>
      <c r="F1785" s="210"/>
      <c r="G1785" s="210"/>
      <c r="H1785" s="210"/>
      <c r="I1785" s="210"/>
      <c r="J1785" s="210"/>
    </row>
    <row r="1786">
      <c r="A1786" s="199" t="s">
        <v>3296</v>
      </c>
      <c r="B1786" s="208">
        <v>45971.0</v>
      </c>
      <c r="C1786" s="210"/>
      <c r="D1786" s="210"/>
      <c r="E1786" s="210"/>
      <c r="F1786" s="210"/>
      <c r="G1786" s="210"/>
      <c r="H1786" s="210"/>
      <c r="I1786" s="210"/>
      <c r="J1786" s="210"/>
    </row>
    <row r="1787">
      <c r="A1787" s="199" t="s">
        <v>3296</v>
      </c>
      <c r="B1787" s="208">
        <v>45972.0</v>
      </c>
      <c r="C1787" s="210"/>
      <c r="D1787" s="210"/>
      <c r="E1787" s="210"/>
      <c r="F1787" s="210"/>
      <c r="G1787" s="210"/>
      <c r="H1787" s="210"/>
      <c r="I1787" s="210"/>
      <c r="J1787" s="210"/>
    </row>
    <row r="1788">
      <c r="A1788" s="199" t="s">
        <v>3296</v>
      </c>
      <c r="B1788" s="208">
        <v>45973.0</v>
      </c>
      <c r="C1788" s="210"/>
      <c r="D1788" s="210"/>
      <c r="E1788" s="210"/>
      <c r="F1788" s="210"/>
      <c r="G1788" s="210"/>
      <c r="H1788" s="210"/>
      <c r="I1788" s="210"/>
      <c r="J1788" s="210"/>
    </row>
    <row r="1789">
      <c r="A1789" s="199" t="s">
        <v>3296</v>
      </c>
      <c r="B1789" s="208">
        <v>45974.0</v>
      </c>
      <c r="C1789" s="210"/>
      <c r="D1789" s="210"/>
      <c r="E1789" s="210"/>
      <c r="F1789" s="210"/>
      <c r="G1789" s="210"/>
      <c r="H1789" s="210"/>
      <c r="I1789" s="210"/>
      <c r="J1789" s="210"/>
    </row>
    <row r="1790">
      <c r="A1790" s="199" t="s">
        <v>3296</v>
      </c>
      <c r="B1790" s="208">
        <v>45975.0</v>
      </c>
      <c r="C1790" s="210"/>
      <c r="D1790" s="210"/>
      <c r="E1790" s="210"/>
      <c r="F1790" s="210"/>
      <c r="G1790" s="210"/>
      <c r="H1790" s="210"/>
      <c r="I1790" s="210"/>
      <c r="J1790" s="210"/>
    </row>
    <row r="1791">
      <c r="A1791" s="199" t="s">
        <v>3296</v>
      </c>
      <c r="B1791" s="208">
        <v>45976.0</v>
      </c>
      <c r="C1791" s="210"/>
      <c r="D1791" s="210"/>
      <c r="E1791" s="210"/>
      <c r="F1791" s="210"/>
      <c r="G1791" s="210"/>
      <c r="H1791" s="210"/>
      <c r="I1791" s="210"/>
      <c r="J1791" s="210"/>
    </row>
    <row r="1792">
      <c r="A1792" s="199" t="s">
        <v>3296</v>
      </c>
      <c r="B1792" s="208">
        <v>45977.0</v>
      </c>
      <c r="C1792" s="210"/>
      <c r="D1792" s="210"/>
      <c r="E1792" s="210"/>
      <c r="F1792" s="210"/>
      <c r="G1792" s="210"/>
      <c r="H1792" s="210"/>
      <c r="I1792" s="210"/>
      <c r="J1792" s="210"/>
    </row>
    <row r="1793">
      <c r="A1793" s="199" t="s">
        <v>3296</v>
      </c>
      <c r="B1793" s="208">
        <v>45978.0</v>
      </c>
      <c r="C1793" s="210"/>
      <c r="D1793" s="210"/>
      <c r="E1793" s="210"/>
      <c r="F1793" s="210"/>
      <c r="G1793" s="210"/>
      <c r="H1793" s="210"/>
      <c r="I1793" s="210"/>
      <c r="J1793" s="210"/>
    </row>
    <row r="1794">
      <c r="A1794" s="199" t="s">
        <v>3296</v>
      </c>
      <c r="B1794" s="208">
        <v>45979.0</v>
      </c>
      <c r="C1794" s="210"/>
      <c r="D1794" s="210"/>
      <c r="E1794" s="210"/>
      <c r="F1794" s="210"/>
      <c r="G1794" s="210"/>
      <c r="H1794" s="210"/>
      <c r="I1794" s="210"/>
      <c r="J1794" s="210"/>
    </row>
    <row r="1795">
      <c r="A1795" s="199" t="s">
        <v>3296</v>
      </c>
      <c r="B1795" s="208">
        <v>45980.0</v>
      </c>
      <c r="C1795" s="210"/>
      <c r="D1795" s="210"/>
      <c r="E1795" s="210"/>
      <c r="F1795" s="210"/>
      <c r="G1795" s="210"/>
      <c r="H1795" s="210"/>
      <c r="I1795" s="210"/>
      <c r="J1795" s="210"/>
    </row>
    <row r="1796">
      <c r="A1796" s="199" t="s">
        <v>3296</v>
      </c>
      <c r="B1796" s="208">
        <v>45981.0</v>
      </c>
      <c r="C1796" s="210"/>
      <c r="D1796" s="210"/>
      <c r="E1796" s="210"/>
      <c r="F1796" s="210"/>
      <c r="G1796" s="210"/>
      <c r="H1796" s="210"/>
      <c r="I1796" s="210"/>
      <c r="J1796" s="210"/>
    </row>
    <row r="1797">
      <c r="A1797" s="199" t="s">
        <v>3296</v>
      </c>
      <c r="B1797" s="208">
        <v>45982.0</v>
      </c>
      <c r="C1797" s="210"/>
      <c r="D1797" s="210"/>
      <c r="E1797" s="210"/>
      <c r="F1797" s="210"/>
      <c r="G1797" s="210"/>
      <c r="H1797" s="210"/>
      <c r="I1797" s="210"/>
      <c r="J1797" s="210"/>
    </row>
    <row r="1798">
      <c r="A1798" s="199" t="s">
        <v>3296</v>
      </c>
      <c r="B1798" s="208">
        <v>45983.0</v>
      </c>
      <c r="C1798" s="210"/>
      <c r="D1798" s="210"/>
      <c r="E1798" s="210"/>
      <c r="F1798" s="210"/>
      <c r="G1798" s="210"/>
      <c r="H1798" s="210"/>
      <c r="I1798" s="210"/>
      <c r="J1798" s="210"/>
    </row>
    <row r="1799">
      <c r="A1799" s="199" t="s">
        <v>3296</v>
      </c>
      <c r="B1799" s="208">
        <v>45984.0</v>
      </c>
      <c r="C1799" s="210"/>
      <c r="D1799" s="210"/>
      <c r="E1799" s="210"/>
      <c r="F1799" s="210"/>
      <c r="G1799" s="210"/>
      <c r="H1799" s="210"/>
      <c r="I1799" s="210"/>
      <c r="J1799" s="210"/>
    </row>
    <row r="1800">
      <c r="A1800" s="199" t="s">
        <v>3296</v>
      </c>
      <c r="B1800" s="208">
        <v>45985.0</v>
      </c>
      <c r="C1800" s="210"/>
      <c r="D1800" s="210"/>
      <c r="E1800" s="210"/>
      <c r="F1800" s="210"/>
      <c r="G1800" s="210"/>
      <c r="H1800" s="210"/>
      <c r="I1800" s="210"/>
      <c r="J1800" s="210"/>
    </row>
    <row r="1801">
      <c r="A1801" s="199" t="s">
        <v>3296</v>
      </c>
      <c r="B1801" s="208">
        <v>45986.0</v>
      </c>
      <c r="C1801" s="210"/>
      <c r="D1801" s="210"/>
      <c r="E1801" s="210"/>
      <c r="F1801" s="210"/>
      <c r="G1801" s="210"/>
      <c r="H1801" s="210"/>
      <c r="I1801" s="210"/>
      <c r="J1801" s="210"/>
    </row>
    <row r="1802">
      <c r="A1802" s="199" t="s">
        <v>3296</v>
      </c>
      <c r="B1802" s="208">
        <v>45987.0</v>
      </c>
      <c r="C1802" s="210"/>
      <c r="D1802" s="210"/>
      <c r="E1802" s="210"/>
      <c r="F1802" s="210"/>
      <c r="G1802" s="210"/>
      <c r="H1802" s="210"/>
      <c r="I1802" s="210"/>
      <c r="J1802" s="210"/>
    </row>
    <row r="1803">
      <c r="A1803" s="199" t="s">
        <v>3296</v>
      </c>
      <c r="B1803" s="208">
        <v>45988.0</v>
      </c>
      <c r="C1803" s="210"/>
      <c r="D1803" s="210"/>
      <c r="E1803" s="210"/>
      <c r="F1803" s="210"/>
      <c r="G1803" s="210"/>
      <c r="H1803" s="210"/>
      <c r="I1803" s="210"/>
      <c r="J1803" s="210"/>
    </row>
    <row r="1804">
      <c r="A1804" s="199" t="s">
        <v>3296</v>
      </c>
      <c r="B1804" s="208">
        <v>45989.0</v>
      </c>
      <c r="C1804" s="210"/>
      <c r="D1804" s="210"/>
      <c r="E1804" s="210"/>
      <c r="F1804" s="210"/>
      <c r="G1804" s="210"/>
      <c r="H1804" s="210"/>
      <c r="I1804" s="210"/>
      <c r="J1804" s="210"/>
    </row>
    <row r="1805">
      <c r="A1805" s="199" t="s">
        <v>3296</v>
      </c>
      <c r="B1805" s="208">
        <v>45990.0</v>
      </c>
      <c r="C1805" s="210"/>
      <c r="D1805" s="210"/>
      <c r="E1805" s="210"/>
      <c r="F1805" s="210"/>
      <c r="G1805" s="210"/>
      <c r="H1805" s="210"/>
      <c r="I1805" s="210"/>
      <c r="J1805" s="210"/>
    </row>
    <row r="1806">
      <c r="A1806" s="199" t="s">
        <v>3296</v>
      </c>
      <c r="B1806" s="208">
        <v>45991.0</v>
      </c>
      <c r="C1806" s="210"/>
      <c r="D1806" s="210"/>
      <c r="E1806" s="210"/>
      <c r="F1806" s="210"/>
      <c r="G1806" s="210"/>
      <c r="H1806" s="210"/>
      <c r="I1806" s="210"/>
      <c r="J1806" s="210"/>
    </row>
    <row r="1807">
      <c r="A1807" s="199" t="s">
        <v>3297</v>
      </c>
      <c r="B1807" s="208">
        <v>45992.0</v>
      </c>
      <c r="C1807" s="210"/>
      <c r="D1807" s="210"/>
      <c r="E1807" s="210"/>
      <c r="F1807" s="210"/>
      <c r="G1807" s="210"/>
      <c r="H1807" s="210"/>
      <c r="I1807" s="210"/>
      <c r="J1807" s="210"/>
    </row>
    <row r="1808">
      <c r="A1808" s="199" t="s">
        <v>3297</v>
      </c>
      <c r="B1808" s="208">
        <v>45993.0</v>
      </c>
      <c r="C1808" s="210"/>
      <c r="D1808" s="210"/>
      <c r="E1808" s="210"/>
      <c r="F1808" s="210"/>
      <c r="G1808" s="210"/>
      <c r="H1808" s="210"/>
      <c r="I1808" s="210"/>
      <c r="J1808" s="210"/>
    </row>
    <row r="1809">
      <c r="A1809" s="199" t="s">
        <v>3297</v>
      </c>
      <c r="B1809" s="208">
        <v>45994.0</v>
      </c>
      <c r="C1809" s="210"/>
      <c r="D1809" s="210"/>
      <c r="E1809" s="210"/>
      <c r="F1809" s="210"/>
      <c r="G1809" s="210"/>
      <c r="H1809" s="210"/>
      <c r="I1809" s="210"/>
      <c r="J1809" s="210"/>
    </row>
    <row r="1810">
      <c r="A1810" s="199" t="s">
        <v>3297</v>
      </c>
      <c r="B1810" s="208">
        <v>45995.0</v>
      </c>
      <c r="C1810" s="210"/>
      <c r="D1810" s="210"/>
      <c r="E1810" s="210"/>
      <c r="F1810" s="210"/>
      <c r="G1810" s="210"/>
      <c r="H1810" s="210"/>
      <c r="I1810" s="210"/>
      <c r="J1810" s="210"/>
    </row>
    <row r="1811">
      <c r="A1811" s="199" t="s">
        <v>3297</v>
      </c>
      <c r="B1811" s="208">
        <v>45996.0</v>
      </c>
      <c r="C1811" s="210"/>
      <c r="D1811" s="210"/>
      <c r="E1811" s="210"/>
      <c r="F1811" s="210"/>
      <c r="G1811" s="210"/>
      <c r="H1811" s="210"/>
      <c r="I1811" s="210"/>
      <c r="J1811" s="210"/>
    </row>
    <row r="1812">
      <c r="A1812" s="199" t="s">
        <v>3297</v>
      </c>
      <c r="B1812" s="208">
        <v>45997.0</v>
      </c>
      <c r="C1812" s="210"/>
      <c r="D1812" s="210"/>
      <c r="E1812" s="210"/>
      <c r="F1812" s="210"/>
      <c r="G1812" s="210"/>
      <c r="H1812" s="210"/>
      <c r="I1812" s="210"/>
      <c r="J1812" s="210"/>
    </row>
    <row r="1813">
      <c r="A1813" s="199" t="s">
        <v>3297</v>
      </c>
      <c r="B1813" s="208">
        <v>45998.0</v>
      </c>
      <c r="C1813" s="210"/>
      <c r="D1813" s="210"/>
      <c r="E1813" s="210"/>
      <c r="F1813" s="210"/>
      <c r="G1813" s="210"/>
      <c r="H1813" s="210"/>
      <c r="I1813" s="210"/>
      <c r="J1813" s="210"/>
    </row>
    <row r="1814">
      <c r="A1814" s="199" t="s">
        <v>3297</v>
      </c>
      <c r="B1814" s="208">
        <v>45999.0</v>
      </c>
      <c r="C1814" s="210"/>
      <c r="D1814" s="210"/>
      <c r="E1814" s="210"/>
      <c r="F1814" s="210"/>
      <c r="G1814" s="210"/>
      <c r="H1814" s="210"/>
      <c r="I1814" s="210"/>
      <c r="J1814" s="210"/>
    </row>
    <row r="1815">
      <c r="A1815" s="199" t="s">
        <v>3297</v>
      </c>
      <c r="B1815" s="208">
        <v>46000.0</v>
      </c>
      <c r="C1815" s="210"/>
      <c r="D1815" s="210"/>
      <c r="E1815" s="210"/>
      <c r="F1815" s="210"/>
      <c r="G1815" s="210"/>
      <c r="H1815" s="210"/>
      <c r="I1815" s="210"/>
      <c r="J1815" s="210"/>
    </row>
    <row r="1816">
      <c r="A1816" s="199" t="s">
        <v>3297</v>
      </c>
      <c r="B1816" s="208">
        <v>46001.0</v>
      </c>
      <c r="C1816" s="210"/>
      <c r="D1816" s="210"/>
      <c r="E1816" s="210"/>
      <c r="F1816" s="210"/>
      <c r="G1816" s="210"/>
      <c r="H1816" s="210"/>
      <c r="I1816" s="210"/>
      <c r="J1816" s="210"/>
    </row>
    <row r="1817">
      <c r="A1817" s="199" t="s">
        <v>3297</v>
      </c>
      <c r="B1817" s="208">
        <v>46002.0</v>
      </c>
      <c r="C1817" s="210"/>
      <c r="D1817" s="210"/>
      <c r="E1817" s="210"/>
      <c r="F1817" s="210"/>
      <c r="G1817" s="210"/>
      <c r="H1817" s="210"/>
      <c r="I1817" s="210"/>
      <c r="J1817" s="210"/>
    </row>
    <row r="1818">
      <c r="A1818" s="199" t="s">
        <v>3297</v>
      </c>
      <c r="B1818" s="208">
        <v>46003.0</v>
      </c>
      <c r="C1818" s="210"/>
      <c r="D1818" s="210"/>
      <c r="E1818" s="210"/>
      <c r="F1818" s="210"/>
      <c r="G1818" s="210"/>
      <c r="H1818" s="210"/>
      <c r="I1818" s="210"/>
      <c r="J1818" s="210"/>
    </row>
    <row r="1819">
      <c r="A1819" s="199" t="s">
        <v>3297</v>
      </c>
      <c r="B1819" s="208">
        <v>46004.0</v>
      </c>
      <c r="C1819" s="210"/>
      <c r="D1819" s="210"/>
      <c r="E1819" s="210"/>
      <c r="F1819" s="210"/>
      <c r="G1819" s="210"/>
      <c r="H1819" s="210"/>
      <c r="I1819" s="210"/>
      <c r="J1819" s="210"/>
    </row>
    <row r="1820">
      <c r="A1820" s="199" t="s">
        <v>3297</v>
      </c>
      <c r="B1820" s="208">
        <v>46005.0</v>
      </c>
      <c r="C1820" s="210"/>
      <c r="D1820" s="210"/>
      <c r="E1820" s="210"/>
      <c r="F1820" s="210"/>
      <c r="G1820" s="210"/>
      <c r="H1820" s="210"/>
      <c r="I1820" s="210"/>
      <c r="J1820" s="210"/>
    </row>
    <row r="1821">
      <c r="A1821" s="199" t="s">
        <v>3297</v>
      </c>
      <c r="B1821" s="208">
        <v>46006.0</v>
      </c>
      <c r="C1821" s="210"/>
      <c r="D1821" s="210"/>
      <c r="E1821" s="210"/>
      <c r="F1821" s="210"/>
      <c r="G1821" s="210"/>
      <c r="H1821" s="210"/>
      <c r="I1821" s="210"/>
      <c r="J1821" s="210"/>
    </row>
    <row r="1822">
      <c r="A1822" s="199" t="s">
        <v>3297</v>
      </c>
      <c r="B1822" s="208">
        <v>46007.0</v>
      </c>
      <c r="C1822" s="210"/>
      <c r="D1822" s="210"/>
      <c r="E1822" s="210"/>
      <c r="F1822" s="210"/>
      <c r="G1822" s="210"/>
      <c r="H1822" s="210"/>
      <c r="I1822" s="210"/>
      <c r="J1822" s="210"/>
    </row>
    <row r="1823">
      <c r="A1823" s="199" t="s">
        <v>3297</v>
      </c>
      <c r="B1823" s="208">
        <v>46008.0</v>
      </c>
      <c r="C1823" s="210"/>
      <c r="D1823" s="210"/>
      <c r="E1823" s="210"/>
      <c r="F1823" s="210"/>
      <c r="G1823" s="210"/>
      <c r="H1823" s="210"/>
      <c r="I1823" s="210"/>
      <c r="J1823" s="210"/>
    </row>
    <row r="1824">
      <c r="A1824" s="199" t="s">
        <v>3297</v>
      </c>
      <c r="B1824" s="208">
        <v>46009.0</v>
      </c>
      <c r="C1824" s="210"/>
      <c r="D1824" s="210"/>
      <c r="E1824" s="210"/>
      <c r="F1824" s="210"/>
      <c r="G1824" s="210"/>
      <c r="H1824" s="210"/>
      <c r="I1824" s="210"/>
      <c r="J1824" s="210"/>
    </row>
    <row r="1825">
      <c r="A1825" s="199" t="s">
        <v>3297</v>
      </c>
      <c r="B1825" s="208">
        <v>46010.0</v>
      </c>
      <c r="C1825" s="210"/>
      <c r="D1825" s="210"/>
      <c r="E1825" s="210"/>
      <c r="F1825" s="210"/>
      <c r="G1825" s="210"/>
      <c r="H1825" s="210"/>
      <c r="I1825" s="210"/>
      <c r="J1825" s="210"/>
    </row>
    <row r="1826">
      <c r="A1826" s="199" t="s">
        <v>3297</v>
      </c>
      <c r="B1826" s="208">
        <v>46011.0</v>
      </c>
      <c r="C1826" s="210"/>
      <c r="D1826" s="210"/>
      <c r="E1826" s="210"/>
      <c r="F1826" s="210"/>
      <c r="G1826" s="210"/>
      <c r="H1826" s="210"/>
      <c r="I1826" s="210"/>
      <c r="J1826" s="210"/>
    </row>
    <row r="1827">
      <c r="A1827" s="199" t="s">
        <v>3297</v>
      </c>
      <c r="B1827" s="208">
        <v>46012.0</v>
      </c>
      <c r="C1827" s="210"/>
      <c r="D1827" s="210"/>
      <c r="E1827" s="210"/>
      <c r="F1827" s="210"/>
      <c r="G1827" s="210"/>
      <c r="H1827" s="210"/>
      <c r="I1827" s="210"/>
      <c r="J1827" s="210"/>
    </row>
    <row r="1828">
      <c r="A1828" s="199" t="s">
        <v>3297</v>
      </c>
      <c r="B1828" s="208">
        <v>46013.0</v>
      </c>
      <c r="C1828" s="210"/>
      <c r="D1828" s="210"/>
      <c r="E1828" s="210"/>
      <c r="F1828" s="210"/>
      <c r="G1828" s="210"/>
      <c r="H1828" s="210"/>
      <c r="I1828" s="210"/>
      <c r="J1828" s="210"/>
    </row>
    <row r="1829">
      <c r="A1829" s="199" t="s">
        <v>3297</v>
      </c>
      <c r="B1829" s="208">
        <v>46014.0</v>
      </c>
      <c r="C1829" s="210"/>
      <c r="D1829" s="210"/>
      <c r="E1829" s="210"/>
      <c r="F1829" s="210"/>
      <c r="G1829" s="210"/>
      <c r="H1829" s="210"/>
      <c r="I1829" s="210"/>
      <c r="J1829" s="210"/>
    </row>
    <row r="1830">
      <c r="A1830" s="199" t="s">
        <v>3297</v>
      </c>
      <c r="B1830" s="208">
        <v>46015.0</v>
      </c>
      <c r="C1830" s="210"/>
      <c r="D1830" s="210"/>
      <c r="E1830" s="210"/>
      <c r="F1830" s="210"/>
      <c r="G1830" s="210"/>
      <c r="H1830" s="210"/>
      <c r="I1830" s="210"/>
      <c r="J1830" s="210"/>
    </row>
    <row r="1831">
      <c r="A1831" s="199" t="s">
        <v>3297</v>
      </c>
      <c r="B1831" s="208">
        <v>46016.0</v>
      </c>
      <c r="C1831" s="210"/>
      <c r="D1831" s="210"/>
      <c r="E1831" s="210"/>
      <c r="F1831" s="210"/>
      <c r="G1831" s="210"/>
      <c r="H1831" s="210"/>
      <c r="I1831" s="210"/>
      <c r="J1831" s="210"/>
    </row>
    <row r="1832">
      <c r="A1832" s="199" t="s">
        <v>3297</v>
      </c>
      <c r="B1832" s="208">
        <v>46017.0</v>
      </c>
      <c r="C1832" s="210"/>
      <c r="D1832" s="210"/>
      <c r="E1832" s="210"/>
      <c r="F1832" s="210"/>
      <c r="G1832" s="210"/>
      <c r="H1832" s="210"/>
      <c r="I1832" s="210"/>
      <c r="J1832" s="210"/>
    </row>
    <row r="1833">
      <c r="A1833" s="199" t="s">
        <v>3297</v>
      </c>
      <c r="B1833" s="208">
        <v>46018.0</v>
      </c>
      <c r="C1833" s="210"/>
      <c r="D1833" s="210"/>
      <c r="E1833" s="210"/>
      <c r="F1833" s="210"/>
      <c r="G1833" s="210"/>
      <c r="H1833" s="210"/>
      <c r="I1833" s="210"/>
      <c r="J1833" s="210"/>
    </row>
    <row r="1834">
      <c r="A1834" s="199" t="s">
        <v>3297</v>
      </c>
      <c r="B1834" s="208">
        <v>46019.0</v>
      </c>
      <c r="C1834" s="210"/>
      <c r="D1834" s="210"/>
      <c r="E1834" s="210"/>
      <c r="F1834" s="210"/>
      <c r="G1834" s="210"/>
      <c r="H1834" s="210"/>
      <c r="I1834" s="210"/>
      <c r="J1834" s="210"/>
    </row>
    <row r="1835">
      <c r="A1835" s="199" t="s">
        <v>3297</v>
      </c>
      <c r="B1835" s="208">
        <v>46020.0</v>
      </c>
      <c r="C1835" s="210"/>
      <c r="D1835" s="210"/>
      <c r="E1835" s="210"/>
      <c r="F1835" s="210"/>
      <c r="G1835" s="210"/>
      <c r="H1835" s="210"/>
      <c r="I1835" s="210"/>
      <c r="J1835" s="210"/>
    </row>
    <row r="1836">
      <c r="A1836" s="199" t="s">
        <v>3297</v>
      </c>
      <c r="B1836" s="208">
        <v>46021.0</v>
      </c>
      <c r="C1836" s="210"/>
      <c r="D1836" s="210"/>
      <c r="E1836" s="210"/>
      <c r="F1836" s="210"/>
      <c r="G1836" s="210"/>
      <c r="H1836" s="210"/>
      <c r="I1836" s="210"/>
      <c r="J1836" s="210"/>
    </row>
    <row r="1837">
      <c r="A1837" s="199" t="s">
        <v>3297</v>
      </c>
      <c r="B1837" s="208">
        <v>46022.0</v>
      </c>
      <c r="C1837" s="210"/>
      <c r="D1837" s="210"/>
      <c r="E1837" s="210"/>
      <c r="F1837" s="210"/>
      <c r="G1837" s="210"/>
      <c r="H1837" s="210"/>
      <c r="I1837" s="210"/>
      <c r="J1837" s="21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38"/>
    <col customWidth="1" min="2" max="2" width="7.13"/>
    <col customWidth="1" min="3" max="3" width="12.75"/>
    <col customWidth="1" min="4" max="4" width="23.75"/>
    <col customWidth="1" min="5" max="5" width="11.88"/>
    <col customWidth="1" min="6" max="6" width="11.63"/>
    <col customWidth="1" min="7" max="7" width="12.0"/>
    <col customWidth="1" min="8" max="8" width="11.75"/>
    <col customWidth="1" min="10" max="11" width="10.13"/>
    <col customWidth="1" min="12" max="13" width="10.25"/>
    <col customWidth="1" min="14" max="14" width="10.88"/>
    <col customWidth="1" min="15" max="16" width="11.25"/>
    <col customWidth="1" min="17" max="17" width="13.13"/>
    <col customWidth="1" min="18" max="20" width="12.63"/>
  </cols>
  <sheetData>
    <row r="1" ht="22.5" customHeight="1">
      <c r="A1" s="211" t="s">
        <v>1</v>
      </c>
      <c r="B1" s="211" t="s">
        <v>125</v>
      </c>
      <c r="C1" s="211" t="s">
        <v>3298</v>
      </c>
      <c r="D1" s="211" t="s">
        <v>3299</v>
      </c>
      <c r="E1" s="211" t="s">
        <v>3300</v>
      </c>
      <c r="F1" s="211" t="s">
        <v>3301</v>
      </c>
      <c r="G1" s="211" t="s">
        <v>3302</v>
      </c>
      <c r="H1" s="211" t="s">
        <v>3303</v>
      </c>
      <c r="I1" s="211" t="s">
        <v>3304</v>
      </c>
      <c r="J1" s="211" t="s">
        <v>3305</v>
      </c>
      <c r="K1" s="211" t="s">
        <v>3306</v>
      </c>
      <c r="L1" s="212" t="s">
        <v>3307</v>
      </c>
      <c r="M1" s="212" t="s">
        <v>3308</v>
      </c>
      <c r="N1" s="211" t="s">
        <v>3309</v>
      </c>
      <c r="O1" s="212" t="s">
        <v>3310</v>
      </c>
      <c r="P1" s="211" t="s">
        <v>3311</v>
      </c>
      <c r="Q1" s="211" t="s">
        <v>3312</v>
      </c>
      <c r="R1" s="212" t="s">
        <v>3313</v>
      </c>
      <c r="S1" s="211" t="s">
        <v>3314</v>
      </c>
      <c r="T1" s="211" t="s">
        <v>3315</v>
      </c>
      <c r="U1" s="213" t="s">
        <v>3316</v>
      </c>
      <c r="V1" s="214"/>
      <c r="W1" s="214"/>
      <c r="X1" s="214"/>
      <c r="Y1" s="214"/>
      <c r="Z1" s="214"/>
      <c r="AA1" s="214"/>
      <c r="AB1" s="214"/>
      <c r="AC1" s="214"/>
      <c r="AD1" s="214"/>
      <c r="AE1" s="214"/>
    </row>
    <row r="2" ht="22.5" customHeight="1">
      <c r="A2" s="215" t="s">
        <v>3018</v>
      </c>
      <c r="B2" s="216" t="s">
        <v>138</v>
      </c>
      <c r="C2" s="217" t="str">
        <f>iferror(vlookup($B2,Master_data!$K$1:$M$190,3,0),"--")</f>
        <v>Bác sĩ</v>
      </c>
      <c r="D2" s="217" t="str">
        <f>iferror(vlookup($B2,Master_data!$K$1:$M$190,2,0),"--")</f>
        <v>BS Công</v>
      </c>
      <c r="E2" s="218">
        <v>2.5E7</v>
      </c>
      <c r="F2" s="219">
        <v>0.0</v>
      </c>
      <c r="G2" s="219">
        <v>0.0</v>
      </c>
      <c r="H2" s="219">
        <v>0.0</v>
      </c>
      <c r="I2" s="219">
        <v>0.0</v>
      </c>
      <c r="J2" s="220">
        <v>22.0</v>
      </c>
      <c r="K2" s="220">
        <v>24.0</v>
      </c>
      <c r="L2" s="219">
        <v>0.0</v>
      </c>
      <c r="M2" s="219">
        <v>0.0</v>
      </c>
      <c r="N2" s="219">
        <v>0.0</v>
      </c>
      <c r="O2" s="219"/>
      <c r="P2" s="219">
        <v>0.0</v>
      </c>
      <c r="Q2" s="219">
        <v>1.07565816E8</v>
      </c>
      <c r="R2" s="219"/>
      <c r="S2" s="219">
        <v>2.979021E7</v>
      </c>
      <c r="T2" s="221">
        <v>1.37356026E8</v>
      </c>
      <c r="U2" s="222"/>
      <c r="V2" s="161"/>
      <c r="W2" s="161"/>
      <c r="X2" s="161"/>
      <c r="Y2" s="161"/>
      <c r="Z2" s="161"/>
      <c r="AA2" s="161"/>
      <c r="AB2" s="161"/>
      <c r="AC2" s="161"/>
      <c r="AD2" s="161"/>
      <c r="AE2" s="161"/>
    </row>
    <row r="3" ht="22.5" customHeight="1">
      <c r="A3" s="215" t="s">
        <v>3018</v>
      </c>
      <c r="B3" s="216" t="s">
        <v>144</v>
      </c>
      <c r="C3" s="217" t="str">
        <f>iferror(vlookup($B3,Master_data!$K$1:$M$190,3,0),"--")</f>
        <v>Bác sĩ</v>
      </c>
      <c r="D3" s="217" t="str">
        <f>iferror(vlookup($B3,Master_data!$K$1:$M$190,2,0),"--")</f>
        <v>Bs Phong</v>
      </c>
      <c r="E3" s="218">
        <v>1.5E7</v>
      </c>
      <c r="F3" s="219">
        <v>0.0</v>
      </c>
      <c r="G3" s="219">
        <v>0.0</v>
      </c>
      <c r="H3" s="219">
        <v>0.0</v>
      </c>
      <c r="I3" s="219">
        <v>0.0</v>
      </c>
      <c r="J3" s="220">
        <v>26.0</v>
      </c>
      <c r="K3" s="220">
        <v>25.0</v>
      </c>
      <c r="L3" s="219">
        <v>0.0</v>
      </c>
      <c r="M3" s="219">
        <v>0.0</v>
      </c>
      <c r="N3" s="219">
        <v>0.0</v>
      </c>
      <c r="O3" s="219"/>
      <c r="P3" s="219">
        <v>0.0</v>
      </c>
      <c r="Q3" s="219">
        <v>4.7337895E7</v>
      </c>
      <c r="R3" s="219"/>
      <c r="S3" s="219">
        <v>1.4423077E7</v>
      </c>
      <c r="T3" s="221">
        <v>6.1760972E7</v>
      </c>
      <c r="U3" s="222"/>
      <c r="V3" s="161"/>
      <c r="W3" s="161"/>
      <c r="X3" s="161"/>
      <c r="Y3" s="161"/>
      <c r="Z3" s="161"/>
      <c r="AA3" s="161"/>
      <c r="AB3" s="161"/>
      <c r="AC3" s="161"/>
      <c r="AD3" s="161"/>
      <c r="AE3" s="161"/>
    </row>
    <row r="4" ht="22.5" customHeight="1">
      <c r="A4" s="215" t="s">
        <v>3018</v>
      </c>
      <c r="B4" s="216" t="s">
        <v>148</v>
      </c>
      <c r="C4" s="217" t="str">
        <f>iferror(vlookup($B4,Master_data!$K$1:$M$190,3,0),"--")</f>
        <v>Bác sĩ</v>
      </c>
      <c r="D4" s="217" t="str">
        <f>iferror(vlookup($B4,Master_data!$K$1:$M$190,2,0),"--")</f>
        <v>Bs Tú</v>
      </c>
      <c r="E4" s="218">
        <v>1.5E7</v>
      </c>
      <c r="F4" s="219">
        <v>0.0</v>
      </c>
      <c r="G4" s="219">
        <v>0.0</v>
      </c>
      <c r="H4" s="219">
        <v>0.0</v>
      </c>
      <c r="I4" s="219">
        <v>0.0</v>
      </c>
      <c r="J4" s="220">
        <v>26.0</v>
      </c>
      <c r="K4" s="220">
        <v>27.5</v>
      </c>
      <c r="L4" s="219">
        <v>0.0</v>
      </c>
      <c r="M4" s="219">
        <v>0.0</v>
      </c>
      <c r="N4" s="219">
        <v>0.0</v>
      </c>
      <c r="O4" s="219"/>
      <c r="P4" s="219">
        <v>0.0</v>
      </c>
      <c r="Q4" s="219">
        <v>1.0353708E8</v>
      </c>
      <c r="R4" s="219"/>
      <c r="S4" s="219">
        <v>1.5865385E7</v>
      </c>
      <c r="T4" s="221">
        <v>1.19402465E8</v>
      </c>
      <c r="U4" s="222"/>
      <c r="V4" s="161"/>
      <c r="W4" s="161"/>
      <c r="X4" s="161"/>
      <c r="Y4" s="161"/>
      <c r="Z4" s="161"/>
      <c r="AA4" s="161"/>
      <c r="AB4" s="161"/>
      <c r="AC4" s="161"/>
      <c r="AD4" s="161"/>
      <c r="AE4" s="161"/>
    </row>
    <row r="5" ht="22.5" customHeight="1">
      <c r="A5" s="215" t="s">
        <v>3018</v>
      </c>
      <c r="B5" s="216" t="s">
        <v>152</v>
      </c>
      <c r="C5" s="217" t="str">
        <f>iferror(vlookup($B5,Master_data!$K$1:$M$190,3,0),"--")</f>
        <v>Bác sĩ</v>
      </c>
      <c r="D5" s="217" t="str">
        <f>iferror(vlookup($B5,Master_data!$K$1:$M$190,2,0),"--")</f>
        <v>Bs Dũng</v>
      </c>
      <c r="E5" s="218">
        <v>0.0</v>
      </c>
      <c r="F5" s="219">
        <v>0.0</v>
      </c>
      <c r="G5" s="219">
        <v>0.0</v>
      </c>
      <c r="H5" s="219">
        <v>0.0</v>
      </c>
      <c r="I5" s="219">
        <v>0.0</v>
      </c>
      <c r="J5" s="220">
        <v>0.0</v>
      </c>
      <c r="K5" s="220">
        <v>0.0</v>
      </c>
      <c r="L5" s="219">
        <v>0.0</v>
      </c>
      <c r="M5" s="219">
        <v>0.0</v>
      </c>
      <c r="N5" s="219">
        <v>0.0</v>
      </c>
      <c r="O5" s="219"/>
      <c r="P5" s="219">
        <v>0.0</v>
      </c>
      <c r="Q5" s="219">
        <v>1.522E8</v>
      </c>
      <c r="R5" s="219"/>
      <c r="S5" s="219">
        <v>0.0</v>
      </c>
      <c r="T5" s="221">
        <v>1.522E8</v>
      </c>
      <c r="U5" s="222"/>
      <c r="V5" s="161"/>
      <c r="W5" s="161"/>
      <c r="X5" s="161"/>
      <c r="Y5" s="161"/>
      <c r="Z5" s="161"/>
      <c r="AA5" s="161"/>
      <c r="AB5" s="161"/>
      <c r="AC5" s="161"/>
      <c r="AD5" s="161"/>
      <c r="AE5" s="161"/>
    </row>
    <row r="6" ht="22.5" customHeight="1">
      <c r="A6" s="215" t="s">
        <v>3018</v>
      </c>
      <c r="B6" s="216" t="s">
        <v>165</v>
      </c>
      <c r="C6" s="217" t="str">
        <f>iferror(vlookup($B6,Master_data!$K$1:$M$190,3,0),"--")</f>
        <v>Phụ tá</v>
      </c>
      <c r="D6" s="217" t="str">
        <f>iferror(vlookup($B6,Master_data!$K$1:$M$190,2,0),"--")</f>
        <v>PT Ngọc Tiên</v>
      </c>
      <c r="E6" s="218">
        <v>5000000.0</v>
      </c>
      <c r="F6" s="219">
        <v>500000.0</v>
      </c>
      <c r="G6" s="219">
        <v>0.0</v>
      </c>
      <c r="H6" s="219">
        <v>0.0</v>
      </c>
      <c r="I6" s="223">
        <v>300000.0</v>
      </c>
      <c r="J6" s="220">
        <v>26.0</v>
      </c>
      <c r="K6" s="220">
        <v>32.5</v>
      </c>
      <c r="L6" s="219">
        <v>0.0</v>
      </c>
      <c r="M6" s="219">
        <v>0.0</v>
      </c>
      <c r="N6" s="219">
        <v>0.0</v>
      </c>
      <c r="O6" s="219"/>
      <c r="P6" s="219">
        <v>0.0</v>
      </c>
      <c r="Q6" s="219">
        <v>5300000.0</v>
      </c>
      <c r="R6" s="219"/>
      <c r="S6" s="219">
        <v>8550000.0</v>
      </c>
      <c r="T6" s="221">
        <v>1.385E7</v>
      </c>
      <c r="U6" s="222"/>
      <c r="V6" s="161"/>
      <c r="W6" s="161"/>
      <c r="X6" s="161"/>
      <c r="Y6" s="161"/>
      <c r="Z6" s="161"/>
      <c r="AA6" s="161"/>
      <c r="AB6" s="161"/>
      <c r="AC6" s="161"/>
      <c r="AD6" s="161"/>
      <c r="AE6" s="161"/>
    </row>
    <row r="7" ht="22.5" customHeight="1">
      <c r="A7" s="215" t="s">
        <v>3018</v>
      </c>
      <c r="B7" s="216" t="s">
        <v>169</v>
      </c>
      <c r="C7" s="217" t="str">
        <f>iferror(vlookup($B7,Master_data!$K$1:$M$190,3,0),"--")</f>
        <v>Phụ tá</v>
      </c>
      <c r="D7" s="217" t="str">
        <f>iferror(vlookup($B7,Master_data!$K$1:$M$190,2,0),"--")</f>
        <v>PT Cẩm Tiên</v>
      </c>
      <c r="E7" s="218">
        <v>5000000.0</v>
      </c>
      <c r="F7" s="219">
        <v>500000.0</v>
      </c>
      <c r="G7" s="219">
        <v>0.0</v>
      </c>
      <c r="H7" s="219">
        <v>500000.0</v>
      </c>
      <c r="I7" s="223">
        <v>300000.0</v>
      </c>
      <c r="J7" s="220">
        <v>26.0</v>
      </c>
      <c r="K7" s="220">
        <v>27.965</v>
      </c>
      <c r="L7" s="219">
        <v>0.0</v>
      </c>
      <c r="M7" s="219">
        <v>0.0</v>
      </c>
      <c r="N7" s="219">
        <v>525840.0</v>
      </c>
      <c r="O7" s="219"/>
      <c r="P7" s="219">
        <v>1500000.0</v>
      </c>
      <c r="Q7" s="219">
        <v>4235000.0</v>
      </c>
      <c r="R7" s="219"/>
      <c r="S7" s="219">
        <v>7652045.0</v>
      </c>
      <c r="T7" s="221">
        <v>1.2412885E7</v>
      </c>
      <c r="U7" s="222"/>
      <c r="V7" s="161"/>
      <c r="W7" s="161"/>
      <c r="X7" s="161"/>
      <c r="Y7" s="161"/>
      <c r="Z7" s="161"/>
      <c r="AA7" s="161"/>
      <c r="AB7" s="161"/>
      <c r="AC7" s="161"/>
      <c r="AD7" s="161"/>
      <c r="AE7" s="161"/>
    </row>
    <row r="8" ht="22.5" customHeight="1">
      <c r="A8" s="215" t="s">
        <v>3018</v>
      </c>
      <c r="B8" s="216" t="s">
        <v>172</v>
      </c>
      <c r="C8" s="217" t="str">
        <f>iferror(vlookup($B8,Master_data!$K$1:$M$190,3,0),"--")</f>
        <v>Phụ tá</v>
      </c>
      <c r="D8" s="217" t="str">
        <f>iferror(vlookup($B8,Master_data!$K$1:$M$190,2,0),"--")</f>
        <v>PT Ly</v>
      </c>
      <c r="E8" s="218">
        <v>5000000.0</v>
      </c>
      <c r="F8" s="219">
        <v>1000000.0</v>
      </c>
      <c r="G8" s="219">
        <v>1000000.0</v>
      </c>
      <c r="H8" s="219">
        <v>0.0</v>
      </c>
      <c r="I8" s="223">
        <v>300000.0</v>
      </c>
      <c r="J8" s="220">
        <v>26.0</v>
      </c>
      <c r="K8" s="220">
        <v>31.8</v>
      </c>
      <c r="L8" s="219">
        <v>0.0</v>
      </c>
      <c r="M8" s="219">
        <v>0.0</v>
      </c>
      <c r="N8" s="219">
        <v>525840.0</v>
      </c>
      <c r="O8" s="219"/>
      <c r="P8" s="219">
        <v>1500000.0</v>
      </c>
      <c r="Q8" s="219">
        <v>6075000.0</v>
      </c>
      <c r="R8" s="219"/>
      <c r="S8" s="219">
        <v>9389545.0</v>
      </c>
      <c r="T8" s="221">
        <v>1.5990385E7</v>
      </c>
      <c r="U8" s="222"/>
      <c r="V8" s="161"/>
      <c r="W8" s="161"/>
      <c r="X8" s="161"/>
      <c r="Y8" s="161"/>
      <c r="Z8" s="161"/>
      <c r="AA8" s="161"/>
      <c r="AB8" s="161"/>
      <c r="AC8" s="161"/>
      <c r="AD8" s="161"/>
      <c r="AE8" s="161"/>
    </row>
    <row r="9" ht="22.5" customHeight="1">
      <c r="A9" s="215" t="s">
        <v>3018</v>
      </c>
      <c r="B9" s="216" t="s">
        <v>175</v>
      </c>
      <c r="C9" s="217" t="str">
        <f>iferror(vlookup($B9,Master_data!$K$1:$M$190,3,0),"--")</f>
        <v>Phụ tá</v>
      </c>
      <c r="D9" s="217" t="str">
        <f>iferror(vlookup($B9,Master_data!$K$1:$M$190,2,0),"--")</f>
        <v>PT Kha</v>
      </c>
      <c r="E9" s="218">
        <v>5000000.0</v>
      </c>
      <c r="F9" s="219">
        <v>1000000.0</v>
      </c>
      <c r="G9" s="219">
        <v>0.0</v>
      </c>
      <c r="H9" s="219">
        <v>0.0</v>
      </c>
      <c r="I9" s="223">
        <v>300000.0</v>
      </c>
      <c r="J9" s="220">
        <v>26.0</v>
      </c>
      <c r="K9" s="220">
        <v>28.68</v>
      </c>
      <c r="L9" s="219">
        <v>0.0</v>
      </c>
      <c r="M9" s="219">
        <v>0.0</v>
      </c>
      <c r="N9" s="219">
        <v>0.0</v>
      </c>
      <c r="O9" s="219"/>
      <c r="P9" s="219">
        <v>1500000.0</v>
      </c>
      <c r="Q9" s="219">
        <v>3790000.0</v>
      </c>
      <c r="R9" s="219"/>
      <c r="S9" s="219">
        <v>8315385.0</v>
      </c>
      <c r="T9" s="221">
        <v>1.2105385E7</v>
      </c>
      <c r="U9" s="222"/>
      <c r="V9" s="161"/>
      <c r="W9" s="161"/>
      <c r="X9" s="161"/>
      <c r="Y9" s="161"/>
      <c r="Z9" s="161"/>
      <c r="AA9" s="161"/>
      <c r="AB9" s="161"/>
      <c r="AC9" s="161"/>
      <c r="AD9" s="161"/>
      <c r="AE9" s="161"/>
    </row>
    <row r="10" ht="22.5" customHeight="1">
      <c r="A10" s="215" t="s">
        <v>3018</v>
      </c>
      <c r="B10" s="216" t="s">
        <v>177</v>
      </c>
      <c r="C10" s="217" t="str">
        <f>iferror(vlookup($B10,Master_data!$K$1:$M$190,3,0),"--")</f>
        <v>Phụ tá</v>
      </c>
      <c r="D10" s="217" t="str">
        <f>iferror(vlookup($B10,Master_data!$K$1:$M$190,2,0),"--")</f>
        <v>PT Kiều</v>
      </c>
      <c r="E10" s="218">
        <v>6800000.0</v>
      </c>
      <c r="F10" s="219">
        <v>0.0</v>
      </c>
      <c r="G10" s="219">
        <v>0.0</v>
      </c>
      <c r="H10" s="219">
        <v>0.0</v>
      </c>
      <c r="I10" s="219">
        <v>0.0</v>
      </c>
      <c r="J10" s="220">
        <v>26.0</v>
      </c>
      <c r="K10" s="220">
        <v>27.0625</v>
      </c>
      <c r="L10" s="219">
        <v>0.0</v>
      </c>
      <c r="M10" s="219">
        <v>0.0</v>
      </c>
      <c r="N10" s="219">
        <v>0.0</v>
      </c>
      <c r="O10" s="219"/>
      <c r="P10" s="219">
        <v>1500000.0</v>
      </c>
      <c r="Q10" s="219">
        <v>1110000.0</v>
      </c>
      <c r="R10" s="219"/>
      <c r="S10" s="219">
        <v>7148317.0</v>
      </c>
      <c r="T10" s="221">
        <v>8258317.0</v>
      </c>
      <c r="U10" s="222"/>
      <c r="V10" s="161"/>
      <c r="W10" s="161"/>
      <c r="X10" s="161"/>
      <c r="Y10" s="161"/>
      <c r="Z10" s="161"/>
      <c r="AA10" s="161"/>
      <c r="AB10" s="161"/>
      <c r="AC10" s="161"/>
      <c r="AD10" s="161"/>
      <c r="AE10" s="161"/>
    </row>
    <row r="11" ht="22.5" customHeight="1">
      <c r="A11" s="215" t="s">
        <v>3018</v>
      </c>
      <c r="B11" s="216" t="s">
        <v>179</v>
      </c>
      <c r="C11" s="217" t="str">
        <f>iferror(vlookup($B11,Master_data!$K$1:$M$190,3,0),"--")</f>
        <v>Phụ tá</v>
      </c>
      <c r="D11" s="217" t="str">
        <f>iferror(vlookup($B11,Master_data!$K$1:$M$190,2,0),"--")</f>
        <v>PT Trân</v>
      </c>
      <c r="E11" s="218">
        <v>7650000.0</v>
      </c>
      <c r="F11" s="219">
        <v>0.0</v>
      </c>
      <c r="G11" s="219">
        <v>0.0</v>
      </c>
      <c r="H11" s="219">
        <v>0.0</v>
      </c>
      <c r="I11" s="219">
        <v>0.0</v>
      </c>
      <c r="J11" s="220">
        <v>26.0</v>
      </c>
      <c r="K11" s="220">
        <v>28.206</v>
      </c>
      <c r="L11" s="219">
        <v>0.0</v>
      </c>
      <c r="M11" s="219">
        <v>0.0</v>
      </c>
      <c r="N11" s="219">
        <v>0.0</v>
      </c>
      <c r="O11" s="219"/>
      <c r="P11" s="219">
        <v>-200000.0</v>
      </c>
      <c r="Q11" s="219">
        <v>0.0</v>
      </c>
      <c r="R11" s="219"/>
      <c r="S11" s="219">
        <v>8249073.0</v>
      </c>
      <c r="T11" s="221">
        <v>8249073.0</v>
      </c>
      <c r="U11" s="222"/>
      <c r="V11" s="161"/>
      <c r="W11" s="161"/>
      <c r="X11" s="161"/>
      <c r="Y11" s="161"/>
      <c r="Z11" s="161"/>
      <c r="AA11" s="161"/>
      <c r="AB11" s="161"/>
      <c r="AC11" s="161"/>
      <c r="AD11" s="161"/>
      <c r="AE11" s="161"/>
    </row>
    <row r="12" ht="22.5" customHeight="1">
      <c r="A12" s="215" t="s">
        <v>3018</v>
      </c>
      <c r="B12" s="216" t="s">
        <v>193</v>
      </c>
      <c r="C12" s="217" t="str">
        <f>iferror(vlookup($B12,Master_data!$K$1:$M$190,3,0),"--")</f>
        <v>Lễ tân</v>
      </c>
      <c r="D12" s="217" t="str">
        <f>iferror(vlookup($B12,Master_data!$K$1:$M$190,2,0),"--")</f>
        <v>LT Quỳnh Như</v>
      </c>
      <c r="E12" s="218">
        <v>3500000.0</v>
      </c>
      <c r="F12" s="219">
        <v>2500000.0</v>
      </c>
      <c r="G12" s="219">
        <v>0.0</v>
      </c>
      <c r="H12" s="219">
        <v>0.0</v>
      </c>
      <c r="I12" s="223">
        <v>300000.0</v>
      </c>
      <c r="J12" s="220">
        <v>26.0</v>
      </c>
      <c r="K12" s="220">
        <v>26.0</v>
      </c>
      <c r="L12" s="219">
        <v>0.0</v>
      </c>
      <c r="M12" s="219">
        <v>0.0</v>
      </c>
      <c r="N12" s="219">
        <v>5525840.0</v>
      </c>
      <c r="O12" s="219"/>
      <c r="P12" s="219">
        <v>-50000.0</v>
      </c>
      <c r="Q12" s="219">
        <v>2196062.0</v>
      </c>
      <c r="R12" s="219"/>
      <c r="S12" s="219">
        <v>774160.0</v>
      </c>
      <c r="T12" s="221">
        <v>8496062.0</v>
      </c>
      <c r="U12" s="222"/>
      <c r="V12" s="161"/>
      <c r="W12" s="161"/>
      <c r="X12" s="161"/>
      <c r="Y12" s="161"/>
      <c r="Z12" s="161"/>
      <c r="AA12" s="161"/>
      <c r="AB12" s="161"/>
      <c r="AC12" s="161"/>
      <c r="AD12" s="161"/>
      <c r="AE12" s="161"/>
    </row>
    <row r="13" ht="22.5" customHeight="1">
      <c r="A13" s="215" t="s">
        <v>3018</v>
      </c>
      <c r="B13" s="216" t="s">
        <v>195</v>
      </c>
      <c r="C13" s="217" t="str">
        <f>iferror(vlookup($B13,Master_data!$K$1:$M$190,3,0),"--")</f>
        <v>Lễ tân</v>
      </c>
      <c r="D13" s="217" t="str">
        <f>iferror(vlookup($B13,Master_data!$K$1:$M$190,2,0),"--")</f>
        <v>LT Kim  Ngân</v>
      </c>
      <c r="E13" s="218">
        <v>2500000.0</v>
      </c>
      <c r="F13" s="219">
        <v>1000000.0</v>
      </c>
      <c r="G13" s="219">
        <v>0.0</v>
      </c>
      <c r="H13" s="219">
        <v>0.0</v>
      </c>
      <c r="I13" s="223">
        <v>150000.0</v>
      </c>
      <c r="J13" s="220">
        <v>26.0</v>
      </c>
      <c r="K13" s="220">
        <v>26.3125</v>
      </c>
      <c r="L13" s="219">
        <v>0.0</v>
      </c>
      <c r="M13" s="219">
        <v>0.0</v>
      </c>
      <c r="N13" s="219">
        <v>5525840.0</v>
      </c>
      <c r="O13" s="219"/>
      <c r="P13" s="219">
        <v>0.0</v>
      </c>
      <c r="Q13" s="219">
        <v>2196062.0</v>
      </c>
      <c r="R13" s="219"/>
      <c r="S13" s="219">
        <v>-1170792.0</v>
      </c>
      <c r="T13" s="221">
        <v>6551110.0</v>
      </c>
      <c r="U13" s="222"/>
      <c r="V13" s="161"/>
      <c r="W13" s="161"/>
      <c r="X13" s="161"/>
      <c r="Y13" s="161"/>
      <c r="Z13" s="161"/>
      <c r="AA13" s="161"/>
      <c r="AB13" s="161"/>
      <c r="AC13" s="161"/>
      <c r="AD13" s="161"/>
      <c r="AE13" s="161"/>
    </row>
    <row r="14" ht="22.5" customHeight="1">
      <c r="A14" s="215" t="s">
        <v>3018</v>
      </c>
      <c r="B14" s="216" t="s">
        <v>198</v>
      </c>
      <c r="C14" s="217" t="str">
        <f>iferror(vlookup($B14,Master_data!$K$1:$M$190,3,0),"--")</f>
        <v>Lễ tân</v>
      </c>
      <c r="D14" s="217" t="str">
        <f>iferror(vlookup($B14,Master_data!$K$1:$M$190,2,0),"--")</f>
        <v>Lt Tú Nhi</v>
      </c>
      <c r="E14" s="218">
        <v>2500000.0</v>
      </c>
      <c r="F14" s="219">
        <v>750000.0</v>
      </c>
      <c r="G14" s="219">
        <v>0.0</v>
      </c>
      <c r="H14" s="219">
        <v>0.0</v>
      </c>
      <c r="I14" s="223">
        <v>150000.0</v>
      </c>
      <c r="J14" s="220">
        <v>26.0</v>
      </c>
      <c r="K14" s="220">
        <v>26.0</v>
      </c>
      <c r="L14" s="219">
        <v>0.0</v>
      </c>
      <c r="M14" s="219">
        <v>0.0</v>
      </c>
      <c r="N14" s="219">
        <v>525840.0</v>
      </c>
      <c r="O14" s="219"/>
      <c r="P14" s="219">
        <v>675000.0</v>
      </c>
      <c r="Q14" s="219">
        <v>2196062.0</v>
      </c>
      <c r="R14" s="219"/>
      <c r="S14" s="219">
        <v>3549160.0</v>
      </c>
      <c r="T14" s="221">
        <v>6271062.0</v>
      </c>
      <c r="U14" s="222"/>
      <c r="V14" s="161"/>
      <c r="W14" s="161"/>
      <c r="X14" s="161"/>
      <c r="Y14" s="161"/>
      <c r="Z14" s="161"/>
      <c r="AA14" s="161"/>
      <c r="AB14" s="161"/>
      <c r="AC14" s="161"/>
      <c r="AD14" s="161"/>
      <c r="AE14" s="161"/>
    </row>
    <row r="15" ht="22.5" customHeight="1">
      <c r="A15" s="215" t="s">
        <v>3018</v>
      </c>
      <c r="B15" s="216" t="s">
        <v>200</v>
      </c>
      <c r="C15" s="217" t="str">
        <f>iferror(vlookup($B15,Master_data!$K$1:$M$190,3,0),"--")</f>
        <v>Lễ tân</v>
      </c>
      <c r="D15" s="217" t="str">
        <f>iferror(vlookup($B15,Master_data!$K$1:$M$190,2,0),"--")</f>
        <v>LT Văn Tính</v>
      </c>
      <c r="E15" s="218">
        <v>2500000.0</v>
      </c>
      <c r="F15" s="219">
        <v>750000.0</v>
      </c>
      <c r="G15" s="219">
        <v>0.0</v>
      </c>
      <c r="H15" s="219">
        <v>0.0</v>
      </c>
      <c r="I15" s="223">
        <v>150000.0</v>
      </c>
      <c r="J15" s="220">
        <v>26.0</v>
      </c>
      <c r="K15" s="220">
        <v>26.4687</v>
      </c>
      <c r="L15" s="219">
        <v>0.0</v>
      </c>
      <c r="M15" s="219">
        <v>0.0</v>
      </c>
      <c r="N15" s="219">
        <v>525840.0</v>
      </c>
      <c r="O15" s="219"/>
      <c r="P15" s="219">
        <v>675000.0</v>
      </c>
      <c r="Q15" s="219">
        <v>2196062.0</v>
      </c>
      <c r="R15" s="219"/>
      <c r="S15" s="219">
        <v>3619227.0</v>
      </c>
      <c r="T15" s="221">
        <v>6341129.0</v>
      </c>
      <c r="U15" s="222"/>
      <c r="V15" s="161"/>
      <c r="W15" s="161"/>
      <c r="X15" s="161"/>
      <c r="Y15" s="161"/>
      <c r="Z15" s="161"/>
      <c r="AA15" s="161"/>
      <c r="AB15" s="161"/>
      <c r="AC15" s="161"/>
      <c r="AD15" s="161"/>
      <c r="AE15" s="161"/>
    </row>
    <row r="16" ht="22.5" customHeight="1">
      <c r="A16" s="215" t="s">
        <v>3018</v>
      </c>
      <c r="B16" s="216" t="s">
        <v>203</v>
      </c>
      <c r="C16" s="217" t="str">
        <f>iferror(vlookup($B16,Master_data!$K$1:$M$190,3,0),"--")</f>
        <v>Tư vấn</v>
      </c>
      <c r="D16" s="217" t="str">
        <f>iferror(vlookup($B16,Master_data!$K$1:$M$190,2,0),"--")</f>
        <v>TV Đông</v>
      </c>
      <c r="E16" s="218">
        <v>2500000.0</v>
      </c>
      <c r="F16" s="219">
        <v>500000.0</v>
      </c>
      <c r="G16" s="219">
        <v>0.0</v>
      </c>
      <c r="H16" s="219">
        <v>0.0</v>
      </c>
      <c r="I16" s="223">
        <v>150000.0</v>
      </c>
      <c r="J16" s="220">
        <v>26.0</v>
      </c>
      <c r="K16" s="220">
        <v>26.0</v>
      </c>
      <c r="L16" s="219">
        <v>0.0</v>
      </c>
      <c r="M16" s="219">
        <v>0.0</v>
      </c>
      <c r="N16" s="219">
        <v>525840.0</v>
      </c>
      <c r="O16" s="219"/>
      <c r="P16" s="219">
        <v>700000.0</v>
      </c>
      <c r="Q16" s="219">
        <v>1.5524674E7</v>
      </c>
      <c r="R16" s="219"/>
      <c r="S16" s="219">
        <v>2499160.0</v>
      </c>
      <c r="T16" s="221">
        <v>1.8549674E7</v>
      </c>
      <c r="U16" s="222"/>
      <c r="V16" s="161"/>
      <c r="W16" s="161"/>
      <c r="X16" s="161"/>
      <c r="Y16" s="161"/>
      <c r="Z16" s="161"/>
      <c r="AA16" s="161"/>
      <c r="AB16" s="161"/>
      <c r="AC16" s="161"/>
      <c r="AD16" s="161"/>
      <c r="AE16" s="161"/>
    </row>
    <row r="17" ht="22.5" customHeight="1">
      <c r="A17" s="215" t="s">
        <v>3018</v>
      </c>
      <c r="B17" s="216" t="s">
        <v>205</v>
      </c>
      <c r="C17" s="217" t="str">
        <f>iferror(vlookup($B17,Master_data!$K$1:$M$190,3,0),"--")</f>
        <v>Tư vấn</v>
      </c>
      <c r="D17" s="217" t="str">
        <f>iferror(vlookup($B17,Master_data!$K$1:$M$190,2,0),"--")</f>
        <v>Tv Na</v>
      </c>
      <c r="E17" s="218">
        <v>2500000.0</v>
      </c>
      <c r="F17" s="219">
        <v>500000.0</v>
      </c>
      <c r="G17" s="219">
        <v>0.0</v>
      </c>
      <c r="H17" s="219">
        <v>0.0</v>
      </c>
      <c r="I17" s="223">
        <v>150000.0</v>
      </c>
      <c r="J17" s="220">
        <v>26.0</v>
      </c>
      <c r="K17" s="220">
        <v>26.0</v>
      </c>
      <c r="L17" s="219">
        <v>0.0</v>
      </c>
      <c r="M17" s="219">
        <v>0.0</v>
      </c>
      <c r="N17" s="219">
        <v>525840.0</v>
      </c>
      <c r="O17" s="219"/>
      <c r="P17" s="219">
        <v>-125000.0</v>
      </c>
      <c r="Q17" s="219">
        <v>1.7488644E7</v>
      </c>
      <c r="R17" s="219"/>
      <c r="S17" s="219">
        <v>2549160.0</v>
      </c>
      <c r="T17" s="221">
        <v>2.0563644E7</v>
      </c>
      <c r="U17" s="222"/>
      <c r="V17" s="161"/>
      <c r="W17" s="161"/>
      <c r="X17" s="161"/>
      <c r="Y17" s="161"/>
      <c r="Z17" s="161"/>
      <c r="AA17" s="161"/>
      <c r="AB17" s="161"/>
      <c r="AC17" s="161"/>
      <c r="AD17" s="161"/>
      <c r="AE17" s="161"/>
    </row>
    <row r="18" ht="22.5" customHeight="1">
      <c r="A18" s="215" t="s">
        <v>3018</v>
      </c>
      <c r="B18" s="216" t="s">
        <v>211</v>
      </c>
      <c r="C18" s="217" t="str">
        <f>iferror(vlookup($B18,Master_data!$K$1:$M$190,3,0),"--")</f>
        <v>Telesale</v>
      </c>
      <c r="D18" s="217" t="str">
        <f>iferror(vlookup($B18,Master_data!$K$1:$M$190,2,0),"--")</f>
        <v>Telesale Bí Nhi</v>
      </c>
      <c r="E18" s="218">
        <v>1666667.0</v>
      </c>
      <c r="F18" s="219">
        <v>333333.0</v>
      </c>
      <c r="G18" s="219">
        <v>0.0</v>
      </c>
      <c r="H18" s="219">
        <v>0.0</v>
      </c>
      <c r="I18" s="223">
        <v>100000.0</v>
      </c>
      <c r="J18" s="220">
        <v>26.0</v>
      </c>
      <c r="K18" s="220">
        <v>36.5</v>
      </c>
      <c r="L18" s="219">
        <v>0.0</v>
      </c>
      <c r="M18" s="219">
        <v>0.0</v>
      </c>
      <c r="N18" s="219">
        <v>525840.0</v>
      </c>
      <c r="O18" s="219"/>
      <c r="P18" s="219">
        <v>-75000.0</v>
      </c>
      <c r="Q18" s="219">
        <v>1.9780483E7</v>
      </c>
      <c r="R18" s="219"/>
      <c r="S18" s="219">
        <v>2247237.0</v>
      </c>
      <c r="T18" s="221">
        <v>2.255356E7</v>
      </c>
      <c r="U18" s="222"/>
      <c r="V18" s="161"/>
      <c r="W18" s="161"/>
      <c r="X18" s="161"/>
      <c r="Y18" s="161"/>
      <c r="Z18" s="161"/>
      <c r="AA18" s="161"/>
      <c r="AB18" s="161"/>
      <c r="AC18" s="161"/>
      <c r="AD18" s="161"/>
      <c r="AE18" s="161"/>
    </row>
    <row r="19" ht="22.5" customHeight="1">
      <c r="A19" s="215" t="s">
        <v>3018</v>
      </c>
      <c r="B19" s="216" t="s">
        <v>212</v>
      </c>
      <c r="C19" s="217" t="str">
        <f>iferror(vlookup($B19,Master_data!$K$1:$M$190,3,0),"--")</f>
        <v>Telesale</v>
      </c>
      <c r="D19" s="217" t="str">
        <f>iferror(vlookup($B19,Master_data!$K$1:$M$190,2,0),"--")</f>
        <v>Telesale Yến</v>
      </c>
      <c r="E19" s="218">
        <v>1666667.0</v>
      </c>
      <c r="F19" s="219">
        <v>333333.0</v>
      </c>
      <c r="G19" s="219">
        <v>0.0</v>
      </c>
      <c r="H19" s="219">
        <v>0.0</v>
      </c>
      <c r="I19" s="223">
        <v>100000.0</v>
      </c>
      <c r="J19" s="220">
        <v>26.0</v>
      </c>
      <c r="K19" s="220">
        <v>28.0</v>
      </c>
      <c r="L19" s="219">
        <v>0.0</v>
      </c>
      <c r="M19" s="219">
        <v>0.0</v>
      </c>
      <c r="N19" s="219">
        <v>0.0</v>
      </c>
      <c r="O19" s="219"/>
      <c r="P19" s="219">
        <v>0.0</v>
      </c>
      <c r="Q19" s="219">
        <v>1.7745178E7</v>
      </c>
      <c r="R19" s="219"/>
      <c r="S19" s="219">
        <v>2211538.0</v>
      </c>
      <c r="T19" s="221">
        <v>1.9956716E7</v>
      </c>
      <c r="U19" s="222"/>
      <c r="V19" s="161"/>
      <c r="W19" s="161"/>
      <c r="X19" s="161"/>
      <c r="Y19" s="161"/>
      <c r="Z19" s="161"/>
      <c r="AA19" s="161"/>
      <c r="AB19" s="161"/>
      <c r="AC19" s="161"/>
      <c r="AD19" s="161"/>
      <c r="AE19" s="161"/>
    </row>
    <row r="20" ht="22.5" customHeight="1">
      <c r="A20" s="215" t="s">
        <v>3018</v>
      </c>
      <c r="B20" s="216" t="s">
        <v>214</v>
      </c>
      <c r="C20" s="217" t="str">
        <f>iferror(vlookup($B20,Master_data!$K$1:$M$190,3,0),"--")</f>
        <v>Telesale</v>
      </c>
      <c r="D20" s="217" t="str">
        <f>iferror(vlookup($B20,Master_data!$K$1:$M$190,2,0),"--")</f>
        <v>Telesale Uyển Nhi</v>
      </c>
      <c r="E20" s="218">
        <v>3333333.0</v>
      </c>
      <c r="F20" s="219">
        <v>0.0</v>
      </c>
      <c r="G20" s="219">
        <v>0.0</v>
      </c>
      <c r="H20" s="219">
        <v>0.0</v>
      </c>
      <c r="I20" s="219">
        <v>0.0</v>
      </c>
      <c r="J20" s="220">
        <v>26.0</v>
      </c>
      <c r="K20" s="220">
        <v>26.0</v>
      </c>
      <c r="L20" s="219">
        <v>0.0</v>
      </c>
      <c r="M20" s="219">
        <v>0.0</v>
      </c>
      <c r="N20" s="219">
        <v>525840.0</v>
      </c>
      <c r="O20" s="219"/>
      <c r="P20" s="219">
        <v>-16667.0</v>
      </c>
      <c r="Q20" s="219">
        <v>0.0</v>
      </c>
      <c r="R20" s="219"/>
      <c r="S20" s="219">
        <v>2790827.0</v>
      </c>
      <c r="T20" s="221">
        <v>3316667.0</v>
      </c>
      <c r="U20" s="222"/>
      <c r="V20" s="161"/>
      <c r="W20" s="161"/>
      <c r="X20" s="161"/>
      <c r="Y20" s="161"/>
      <c r="Z20" s="161"/>
      <c r="AA20" s="161"/>
      <c r="AB20" s="161"/>
      <c r="AC20" s="161"/>
      <c r="AD20" s="161"/>
      <c r="AE20" s="161"/>
    </row>
    <row r="21" ht="22.5" customHeight="1">
      <c r="A21" s="215" t="s">
        <v>3018</v>
      </c>
      <c r="B21" s="216" t="s">
        <v>216</v>
      </c>
      <c r="C21" s="217" t="str">
        <f>iferror(vlookup($B21,Master_data!$K$1:$M$190,3,0),"--")</f>
        <v>Văn phòng</v>
      </c>
      <c r="D21" s="217" t="str">
        <f>iferror(vlookup($B21,Master_data!$K$1:$M$190,2,0),"--")</f>
        <v>Thầy Vinh PT</v>
      </c>
      <c r="E21" s="218">
        <v>1.0666667E7</v>
      </c>
      <c r="F21" s="219">
        <v>0.0</v>
      </c>
      <c r="G21" s="219">
        <v>0.0</v>
      </c>
      <c r="H21" s="219">
        <v>0.0</v>
      </c>
      <c r="I21" s="219">
        <v>0.0</v>
      </c>
      <c r="J21" s="220">
        <v>26.0</v>
      </c>
      <c r="K21" s="220">
        <v>26.0</v>
      </c>
      <c r="L21" s="219">
        <v>0.0</v>
      </c>
      <c r="M21" s="219">
        <v>0.0</v>
      </c>
      <c r="N21" s="219">
        <v>6666667.0</v>
      </c>
      <c r="O21" s="219"/>
      <c r="P21" s="219">
        <v>-16667.0</v>
      </c>
      <c r="Q21" s="219">
        <v>1.0666667E7</v>
      </c>
      <c r="R21" s="219"/>
      <c r="S21" s="219">
        <v>4000000.0</v>
      </c>
      <c r="T21" s="221">
        <v>2.1333333E7</v>
      </c>
      <c r="U21" s="222"/>
      <c r="V21" s="161"/>
      <c r="W21" s="161"/>
      <c r="X21" s="161"/>
      <c r="Y21" s="161"/>
      <c r="Z21" s="161"/>
      <c r="AA21" s="161"/>
      <c r="AB21" s="161"/>
      <c r="AC21" s="161"/>
      <c r="AD21" s="161"/>
      <c r="AE21" s="161"/>
    </row>
    <row r="22" ht="22.5" customHeight="1">
      <c r="A22" s="215" t="s">
        <v>3018</v>
      </c>
      <c r="B22" s="216" t="s">
        <v>222</v>
      </c>
      <c r="C22" s="217" t="str">
        <f>iferror(vlookup($B22,Master_data!$K$1:$M$190,3,0),"--")</f>
        <v>Văn phòng</v>
      </c>
      <c r="D22" s="217" t="str">
        <f>iferror(vlookup($B22,Master_data!$K$1:$M$190,2,0),"--")</f>
        <v>Anh Hiền</v>
      </c>
      <c r="E22" s="218">
        <v>2.0333333E7</v>
      </c>
      <c r="F22" s="219">
        <v>0.0</v>
      </c>
      <c r="G22" s="219">
        <v>0.0</v>
      </c>
      <c r="H22" s="219">
        <v>0.0</v>
      </c>
      <c r="I22" s="219">
        <v>0.0</v>
      </c>
      <c r="J22" s="220">
        <v>26.0</v>
      </c>
      <c r="K22" s="220">
        <v>26.0</v>
      </c>
      <c r="L22" s="219">
        <v>0.0</v>
      </c>
      <c r="M22" s="219">
        <v>0.0</v>
      </c>
      <c r="N22" s="219">
        <v>0.0</v>
      </c>
      <c r="O22" s="219"/>
      <c r="P22" s="219">
        <v>0.0</v>
      </c>
      <c r="Q22" s="219">
        <v>0.0</v>
      </c>
      <c r="R22" s="219"/>
      <c r="S22" s="219">
        <v>2.0333333E7</v>
      </c>
      <c r="T22" s="221">
        <v>2.0333333E7</v>
      </c>
      <c r="U22" s="222"/>
      <c r="V22" s="161"/>
      <c r="W22" s="161"/>
      <c r="X22" s="161"/>
      <c r="Y22" s="161"/>
      <c r="Z22" s="161"/>
      <c r="AA22" s="161"/>
      <c r="AB22" s="161"/>
      <c r="AC22" s="161"/>
      <c r="AD22" s="161"/>
      <c r="AE22" s="161"/>
    </row>
    <row r="23" ht="22.5" customHeight="1">
      <c r="A23" s="215" t="s">
        <v>3018</v>
      </c>
      <c r="B23" s="216" t="s">
        <v>224</v>
      </c>
      <c r="C23" s="217" t="str">
        <f>iferror(vlookup($B23,Master_data!$K$1:$M$190,3,0),"--")</f>
        <v>Văn phòng</v>
      </c>
      <c r="D23" s="217" t="str">
        <f>iferror(vlookup($B23,Master_data!$K$1:$M$190,2,0),"--")</f>
        <v>Hiến</v>
      </c>
      <c r="E23" s="218">
        <v>1.8333333E7</v>
      </c>
      <c r="F23" s="219">
        <v>0.0</v>
      </c>
      <c r="G23" s="219">
        <v>0.0</v>
      </c>
      <c r="H23" s="219">
        <v>0.0</v>
      </c>
      <c r="I23" s="219">
        <v>0.0</v>
      </c>
      <c r="J23" s="220">
        <v>26.0</v>
      </c>
      <c r="K23" s="220">
        <v>26.0</v>
      </c>
      <c r="L23" s="219">
        <v>0.0</v>
      </c>
      <c r="M23" s="219">
        <v>0.0</v>
      </c>
      <c r="N23" s="219">
        <v>525840.0</v>
      </c>
      <c r="O23" s="219"/>
      <c r="P23" s="219">
        <v>0.0</v>
      </c>
      <c r="Q23" s="219">
        <v>0.0</v>
      </c>
      <c r="R23" s="219"/>
      <c r="S23" s="219">
        <v>1.7807493E7</v>
      </c>
      <c r="T23" s="221">
        <v>1.8333333E7</v>
      </c>
      <c r="U23" s="222"/>
      <c r="V23" s="161"/>
      <c r="W23" s="161"/>
      <c r="X23" s="161"/>
      <c r="Y23" s="161"/>
      <c r="Z23" s="161"/>
      <c r="AA23" s="161"/>
      <c r="AB23" s="161"/>
      <c r="AC23" s="161"/>
      <c r="AD23" s="161"/>
      <c r="AE23" s="161"/>
    </row>
    <row r="24" ht="22.5" customHeight="1">
      <c r="A24" s="215" t="s">
        <v>3018</v>
      </c>
      <c r="B24" s="216" t="s">
        <v>226</v>
      </c>
      <c r="C24" s="217" t="str">
        <f>iferror(vlookup($B24,Master_data!$K$1:$M$190,3,0),"--")</f>
        <v>Văn phòng</v>
      </c>
      <c r="D24" s="217" t="str">
        <f>iferror(vlookup($B24,Master_data!$K$1:$M$190,2,0),"--")</f>
        <v>Chị Phượng</v>
      </c>
      <c r="E24" s="218">
        <v>1.5E7</v>
      </c>
      <c r="F24" s="219">
        <v>0.0</v>
      </c>
      <c r="G24" s="219">
        <v>0.0</v>
      </c>
      <c r="H24" s="219">
        <v>0.0</v>
      </c>
      <c r="I24" s="219">
        <v>0.0</v>
      </c>
      <c r="J24" s="220">
        <v>26.0</v>
      </c>
      <c r="K24" s="220">
        <v>26.0</v>
      </c>
      <c r="L24" s="219">
        <v>0.0</v>
      </c>
      <c r="M24" s="219">
        <v>0.0</v>
      </c>
      <c r="N24" s="219">
        <v>2.805E7</v>
      </c>
      <c r="O24" s="219"/>
      <c r="P24" s="219">
        <v>0.0</v>
      </c>
      <c r="Q24" s="219">
        <v>0.0</v>
      </c>
      <c r="R24" s="219"/>
      <c r="S24" s="219">
        <v>-1.305E7</v>
      </c>
      <c r="T24" s="221">
        <v>1.5E7</v>
      </c>
      <c r="U24" s="222"/>
      <c r="V24" s="161"/>
      <c r="W24" s="161"/>
      <c r="X24" s="161"/>
      <c r="Y24" s="161"/>
      <c r="Z24" s="161"/>
      <c r="AA24" s="161"/>
      <c r="AB24" s="161"/>
      <c r="AC24" s="161"/>
      <c r="AD24" s="161"/>
      <c r="AE24" s="161"/>
    </row>
    <row r="25" ht="22.5" customHeight="1">
      <c r="A25" s="215" t="s">
        <v>3018</v>
      </c>
      <c r="B25" s="216" t="s">
        <v>228</v>
      </c>
      <c r="C25" s="217" t="str">
        <f>iferror(vlookup($B25,Master_data!$K$1:$M$190,3,0),"--")</f>
        <v>Văn phòng</v>
      </c>
      <c r="D25" s="217" t="str">
        <f>iferror(vlookup($B25,Master_data!$K$1:$M$190,2,0),"--")</f>
        <v>Duyên HCNS</v>
      </c>
      <c r="E25" s="218">
        <v>5333333.0</v>
      </c>
      <c r="F25" s="219">
        <v>0.0</v>
      </c>
      <c r="G25" s="219">
        <v>0.0</v>
      </c>
      <c r="H25" s="219">
        <v>0.0</v>
      </c>
      <c r="I25" s="219">
        <v>0.0</v>
      </c>
      <c r="J25" s="220">
        <v>26.0</v>
      </c>
      <c r="K25" s="220">
        <v>26.0</v>
      </c>
      <c r="L25" s="219">
        <v>0.0</v>
      </c>
      <c r="M25" s="219">
        <v>0.0</v>
      </c>
      <c r="N25" s="219">
        <v>0.0</v>
      </c>
      <c r="O25" s="219"/>
      <c r="P25" s="219">
        <v>0.0</v>
      </c>
      <c r="Q25" s="219">
        <v>0.0</v>
      </c>
      <c r="R25" s="219"/>
      <c r="S25" s="219">
        <v>5333333.0</v>
      </c>
      <c r="T25" s="221">
        <v>5333333.0</v>
      </c>
      <c r="U25" s="222"/>
      <c r="V25" s="161"/>
      <c r="W25" s="161"/>
      <c r="X25" s="161"/>
      <c r="Y25" s="161"/>
      <c r="Z25" s="161"/>
      <c r="AA25" s="161"/>
      <c r="AB25" s="161"/>
      <c r="AC25" s="161"/>
      <c r="AD25" s="161"/>
      <c r="AE25" s="161"/>
    </row>
    <row r="26" ht="22.5" customHeight="1">
      <c r="A26" s="215" t="s">
        <v>3018</v>
      </c>
      <c r="B26" s="216" t="s">
        <v>229</v>
      </c>
      <c r="C26" s="217" t="str">
        <f>iferror(vlookup($B26,Master_data!$K$1:$M$190,3,0),"--")</f>
        <v>Văn phòng</v>
      </c>
      <c r="D26" s="217" t="str">
        <f>iferror(vlookup($B26,Master_data!$K$1:$M$190,2,0),"--")</f>
        <v>Kiểm soát Ngọc Lệ</v>
      </c>
      <c r="E26" s="218">
        <v>6000000.0</v>
      </c>
      <c r="F26" s="219">
        <v>0.0</v>
      </c>
      <c r="G26" s="219">
        <v>0.0</v>
      </c>
      <c r="H26" s="219">
        <v>0.0</v>
      </c>
      <c r="I26" s="219">
        <v>0.0</v>
      </c>
      <c r="J26" s="220">
        <v>26.0</v>
      </c>
      <c r="K26" s="220">
        <v>26.0</v>
      </c>
      <c r="L26" s="219">
        <v>0.0</v>
      </c>
      <c r="M26" s="219">
        <v>0.0</v>
      </c>
      <c r="N26" s="219">
        <v>5525840.0</v>
      </c>
      <c r="O26" s="219"/>
      <c r="P26" s="219">
        <v>0.0</v>
      </c>
      <c r="Q26" s="219">
        <v>0.0</v>
      </c>
      <c r="R26" s="219"/>
      <c r="S26" s="219">
        <v>474160.0</v>
      </c>
      <c r="T26" s="221">
        <v>6000000.0</v>
      </c>
      <c r="U26" s="222"/>
      <c r="V26" s="161"/>
      <c r="W26" s="161"/>
      <c r="X26" s="161"/>
      <c r="Y26" s="161"/>
      <c r="Z26" s="161"/>
      <c r="AA26" s="161"/>
      <c r="AB26" s="161"/>
      <c r="AC26" s="161"/>
      <c r="AD26" s="161"/>
      <c r="AE26" s="161"/>
    </row>
    <row r="27" ht="22.5" customHeight="1">
      <c r="A27" s="215" t="s">
        <v>3018</v>
      </c>
      <c r="B27" s="216" t="s">
        <v>231</v>
      </c>
      <c r="C27" s="217" t="str">
        <f>iferror(vlookup($B27,Master_data!$K$1:$M$190,3,0),"--")</f>
        <v>Văn phòng</v>
      </c>
      <c r="D27" s="217" t="str">
        <f>iferror(vlookup($B27,Master_data!$K$1:$M$190,2,0),"--")</f>
        <v>Kim Hồng</v>
      </c>
      <c r="E27" s="218">
        <v>4166667.0</v>
      </c>
      <c r="F27" s="219">
        <v>0.0</v>
      </c>
      <c r="G27" s="219">
        <v>0.0</v>
      </c>
      <c r="H27" s="219">
        <v>0.0</v>
      </c>
      <c r="I27" s="219">
        <v>0.0</v>
      </c>
      <c r="J27" s="220">
        <v>26.0</v>
      </c>
      <c r="K27" s="220">
        <v>26.0</v>
      </c>
      <c r="L27" s="219">
        <v>0.0</v>
      </c>
      <c r="M27" s="219">
        <v>0.0</v>
      </c>
      <c r="N27" s="219">
        <v>0.0</v>
      </c>
      <c r="O27" s="219"/>
      <c r="P27" s="219">
        <v>0.0</v>
      </c>
      <c r="Q27" s="219">
        <v>1405556.0</v>
      </c>
      <c r="R27" s="219"/>
      <c r="S27" s="219">
        <v>4166667.0</v>
      </c>
      <c r="T27" s="221">
        <v>5572222.0</v>
      </c>
      <c r="U27" s="222"/>
      <c r="V27" s="161"/>
      <c r="W27" s="161"/>
      <c r="X27" s="161"/>
      <c r="Y27" s="161"/>
      <c r="Z27" s="161"/>
      <c r="AA27" s="161"/>
      <c r="AB27" s="161"/>
      <c r="AC27" s="161"/>
      <c r="AD27" s="161"/>
      <c r="AE27" s="161"/>
    </row>
    <row r="28" ht="22.5" customHeight="1">
      <c r="A28" s="215" t="s">
        <v>3018</v>
      </c>
      <c r="B28" s="216" t="s">
        <v>233</v>
      </c>
      <c r="C28" s="217" t="str">
        <f>iferror(vlookup($B28,Master_data!$K$1:$M$190,3,0),"--")</f>
        <v>Văn phòng</v>
      </c>
      <c r="D28" s="217" t="str">
        <f>iferror(vlookup($B28,Master_data!$K$1:$M$190,2,0),"--")</f>
        <v>Nhi (ngoc nhi 2727)</v>
      </c>
      <c r="E28" s="218">
        <v>2666667.0</v>
      </c>
      <c r="F28" s="219">
        <v>0.0</v>
      </c>
      <c r="G28" s="219">
        <v>0.0</v>
      </c>
      <c r="H28" s="219">
        <v>0.0</v>
      </c>
      <c r="I28" s="219">
        <v>0.0</v>
      </c>
      <c r="J28" s="220">
        <v>26.0</v>
      </c>
      <c r="K28" s="220">
        <v>26.0</v>
      </c>
      <c r="L28" s="219">
        <v>0.0</v>
      </c>
      <c r="M28" s="219">
        <v>0.0</v>
      </c>
      <c r="N28" s="219">
        <v>0.0</v>
      </c>
      <c r="O28" s="219"/>
      <c r="P28" s="219">
        <v>0.0</v>
      </c>
      <c r="Q28" s="219">
        <v>0.0</v>
      </c>
      <c r="R28" s="219"/>
      <c r="S28" s="219">
        <v>2666667.0</v>
      </c>
      <c r="T28" s="221">
        <v>2666667.0</v>
      </c>
      <c r="U28" s="222"/>
      <c r="V28" s="161"/>
      <c r="W28" s="161"/>
      <c r="X28" s="161"/>
      <c r="Y28" s="161"/>
      <c r="Z28" s="161"/>
      <c r="AA28" s="161"/>
      <c r="AB28" s="161"/>
      <c r="AC28" s="161"/>
      <c r="AD28" s="161"/>
      <c r="AE28" s="161"/>
    </row>
    <row r="29" ht="22.5" customHeight="1">
      <c r="A29" s="215" t="s">
        <v>3018</v>
      </c>
      <c r="B29" s="216" t="s">
        <v>235</v>
      </c>
      <c r="C29" s="217" t="str">
        <f>iferror(vlookup($B29,Master_data!$K$1:$M$190,3,0),"--")</f>
        <v>Marketing</v>
      </c>
      <c r="D29" s="217" t="str">
        <f>iferror(vlookup($B29,Master_data!$K$1:$M$190,2,0),"--")</f>
        <v>MKT Minh Lâm</v>
      </c>
      <c r="E29" s="218">
        <v>6666667.0</v>
      </c>
      <c r="F29" s="219">
        <v>0.0</v>
      </c>
      <c r="G29" s="219">
        <v>0.0</v>
      </c>
      <c r="H29" s="219">
        <v>0.0</v>
      </c>
      <c r="I29" s="219">
        <v>0.0</v>
      </c>
      <c r="J29" s="220">
        <v>26.0</v>
      </c>
      <c r="K29" s="220">
        <v>26.0</v>
      </c>
      <c r="L29" s="219">
        <v>0.0</v>
      </c>
      <c r="M29" s="219">
        <v>0.0</v>
      </c>
      <c r="N29" s="219">
        <v>630000.0</v>
      </c>
      <c r="O29" s="219"/>
      <c r="P29" s="219">
        <v>0.0</v>
      </c>
      <c r="Q29" s="219">
        <v>0.0</v>
      </c>
      <c r="R29" s="219"/>
      <c r="S29" s="219">
        <v>6036667.0</v>
      </c>
      <c r="T29" s="221">
        <v>6666667.0</v>
      </c>
      <c r="U29" s="222"/>
      <c r="V29" s="161"/>
      <c r="W29" s="161"/>
      <c r="X29" s="161"/>
      <c r="Y29" s="161"/>
      <c r="Z29" s="161"/>
      <c r="AA29" s="161"/>
      <c r="AB29" s="161"/>
      <c r="AC29" s="161"/>
      <c r="AD29" s="161"/>
      <c r="AE29" s="161"/>
    </row>
    <row r="30" ht="22.5" customHeight="1">
      <c r="A30" s="215" t="s">
        <v>3018</v>
      </c>
      <c r="B30" s="216" t="s">
        <v>237</v>
      </c>
      <c r="C30" s="217" t="str">
        <f>iferror(vlookup($B30,Master_data!$K$1:$M$190,3,0),"--")</f>
        <v>Marketing</v>
      </c>
      <c r="D30" s="217" t="str">
        <f>iferror(vlookup($B30,Master_data!$K$1:$M$190,2,0),"--")</f>
        <v>MKT Bông</v>
      </c>
      <c r="E30" s="218">
        <v>8333333.0</v>
      </c>
      <c r="F30" s="219">
        <v>0.0</v>
      </c>
      <c r="G30" s="219">
        <v>0.0</v>
      </c>
      <c r="H30" s="219">
        <v>0.0</v>
      </c>
      <c r="I30" s="219">
        <v>0.0</v>
      </c>
      <c r="J30" s="220">
        <v>26.0</v>
      </c>
      <c r="K30" s="220">
        <v>26.0</v>
      </c>
      <c r="L30" s="219">
        <v>0.0</v>
      </c>
      <c r="M30" s="219">
        <v>0.0</v>
      </c>
      <c r="N30" s="219">
        <v>735000.0</v>
      </c>
      <c r="O30" s="219"/>
      <c r="P30" s="219">
        <v>0.0</v>
      </c>
      <c r="Q30" s="219">
        <v>0.0</v>
      </c>
      <c r="R30" s="219"/>
      <c r="S30" s="219">
        <v>7598333.0</v>
      </c>
      <c r="T30" s="221">
        <v>8333333.0</v>
      </c>
      <c r="U30" s="222"/>
      <c r="V30" s="161"/>
      <c r="W30" s="161"/>
      <c r="X30" s="161"/>
      <c r="Y30" s="161"/>
      <c r="Z30" s="161"/>
      <c r="AA30" s="161"/>
      <c r="AB30" s="161"/>
      <c r="AC30" s="161"/>
      <c r="AD30" s="161"/>
      <c r="AE30" s="161"/>
    </row>
    <row r="31" ht="22.5" customHeight="1">
      <c r="A31" s="215" t="s">
        <v>3018</v>
      </c>
      <c r="B31" s="216" t="s">
        <v>239</v>
      </c>
      <c r="C31" s="217" t="str">
        <f>iferror(vlookup($B31,Master_data!$K$1:$M$190,3,0),"--")</f>
        <v>Marketing</v>
      </c>
      <c r="D31" s="217" t="str">
        <f>iferror(vlookup($B31,Master_data!$K$1:$M$190,2,0),"--")</f>
        <v>Trung Hào</v>
      </c>
      <c r="E31" s="218">
        <v>4000000.0</v>
      </c>
      <c r="F31" s="219">
        <v>0.0</v>
      </c>
      <c r="G31" s="219">
        <v>0.0</v>
      </c>
      <c r="H31" s="219">
        <v>0.0</v>
      </c>
      <c r="I31" s="219">
        <v>0.0</v>
      </c>
      <c r="J31" s="220">
        <v>26.0</v>
      </c>
      <c r="K31" s="220">
        <v>29.125</v>
      </c>
      <c r="L31" s="219">
        <v>0.0</v>
      </c>
      <c r="M31" s="219">
        <v>0.0</v>
      </c>
      <c r="N31" s="219">
        <v>0.0</v>
      </c>
      <c r="O31" s="219"/>
      <c r="P31" s="219">
        <v>-16667.0</v>
      </c>
      <c r="Q31" s="219">
        <v>1260000.0</v>
      </c>
      <c r="R31" s="219"/>
      <c r="S31" s="219">
        <v>4464103.0</v>
      </c>
      <c r="T31" s="221">
        <v>5724103.0</v>
      </c>
      <c r="U31" s="222"/>
      <c r="V31" s="161"/>
      <c r="W31" s="161"/>
      <c r="X31" s="161"/>
      <c r="Y31" s="161"/>
      <c r="Z31" s="161"/>
      <c r="AA31" s="161"/>
      <c r="AB31" s="161"/>
      <c r="AC31" s="161"/>
      <c r="AD31" s="161"/>
      <c r="AE31" s="161"/>
    </row>
    <row r="32" ht="22.5" customHeight="1">
      <c r="A32" s="215" t="s">
        <v>3018</v>
      </c>
      <c r="B32" s="216" t="s">
        <v>241</v>
      </c>
      <c r="C32" s="217" t="str">
        <f>iferror(vlookup($B32,Master_data!$K$1:$M$190,3,0),"--")</f>
        <v>Marketing</v>
      </c>
      <c r="D32" s="217" t="str">
        <f>iferror(vlookup($B32,Master_data!$K$1:$M$190,2,0),"--")</f>
        <v>Chụp hình Hùng</v>
      </c>
      <c r="E32" s="218">
        <v>4333333.0</v>
      </c>
      <c r="F32" s="219">
        <v>0.0</v>
      </c>
      <c r="G32" s="219">
        <v>0.0</v>
      </c>
      <c r="H32" s="219">
        <v>0.0</v>
      </c>
      <c r="I32" s="219">
        <v>0.0</v>
      </c>
      <c r="J32" s="220">
        <v>26.0</v>
      </c>
      <c r="K32" s="220">
        <v>26.5</v>
      </c>
      <c r="L32" s="219">
        <v>0.0</v>
      </c>
      <c r="M32" s="219">
        <v>0.0</v>
      </c>
      <c r="N32" s="219">
        <v>0.0</v>
      </c>
      <c r="O32" s="219"/>
      <c r="P32" s="219">
        <v>166667.0</v>
      </c>
      <c r="Q32" s="219">
        <v>1112222.0</v>
      </c>
      <c r="R32" s="219"/>
      <c r="S32" s="219">
        <v>4583333.0</v>
      </c>
      <c r="T32" s="221">
        <v>5695556.0</v>
      </c>
      <c r="U32" s="222"/>
      <c r="V32" s="161"/>
      <c r="W32" s="161"/>
      <c r="X32" s="161"/>
      <c r="Y32" s="161"/>
      <c r="Z32" s="161"/>
      <c r="AA32" s="161"/>
      <c r="AB32" s="161"/>
      <c r="AC32" s="161"/>
      <c r="AD32" s="161"/>
      <c r="AE32" s="161"/>
    </row>
    <row r="33" ht="22.5" customHeight="1">
      <c r="A33" s="215" t="s">
        <v>3018</v>
      </c>
      <c r="B33" s="216" t="s">
        <v>243</v>
      </c>
      <c r="C33" s="217" t="str">
        <f>iferror(vlookup($B33,Master_data!$K$1:$M$190,3,0),"--")</f>
        <v>Marketing</v>
      </c>
      <c r="D33" s="217" t="str">
        <f>iferror(vlookup($B33,Master_data!$K$1:$M$190,2,0),"--")</f>
        <v>Lâm Trần Tuấn</v>
      </c>
      <c r="E33" s="218">
        <v>4333333.0</v>
      </c>
      <c r="F33" s="219">
        <v>0.0</v>
      </c>
      <c r="G33" s="219">
        <v>0.0</v>
      </c>
      <c r="H33" s="219">
        <v>0.0</v>
      </c>
      <c r="I33" s="219">
        <v>0.0</v>
      </c>
      <c r="J33" s="220">
        <v>26.0</v>
      </c>
      <c r="K33" s="220">
        <v>26.0</v>
      </c>
      <c r="L33" s="219">
        <v>0.0</v>
      </c>
      <c r="M33" s="219">
        <v>0.0</v>
      </c>
      <c r="N33" s="219">
        <v>525840.0</v>
      </c>
      <c r="O33" s="219"/>
      <c r="P33" s="219">
        <v>-166667.0</v>
      </c>
      <c r="Q33" s="219">
        <v>1057778.0</v>
      </c>
      <c r="R33" s="219"/>
      <c r="S33" s="219">
        <v>3640827.0</v>
      </c>
      <c r="T33" s="221">
        <v>5224444.0</v>
      </c>
      <c r="U33" s="222"/>
      <c r="V33" s="161"/>
      <c r="W33" s="161"/>
      <c r="X33" s="161"/>
      <c r="Y33" s="161"/>
      <c r="Z33" s="161"/>
      <c r="AA33" s="161"/>
      <c r="AB33" s="161"/>
      <c r="AC33" s="161"/>
      <c r="AD33" s="161"/>
      <c r="AE33" s="161"/>
    </row>
    <row r="34" ht="22.5" customHeight="1">
      <c r="A34" s="215" t="s">
        <v>3018</v>
      </c>
      <c r="B34" s="216" t="s">
        <v>244</v>
      </c>
      <c r="C34" s="217" t="str">
        <f>iferror(vlookup($B34,Master_data!$K$1:$M$190,3,0),"--")</f>
        <v>Marketing</v>
      </c>
      <c r="D34" s="217" t="str">
        <f>iferror(vlookup($B34,Master_data!$K$1:$M$190,2,0),"--")</f>
        <v>MKT Anh TRung</v>
      </c>
      <c r="E34" s="218">
        <v>8333333.0</v>
      </c>
      <c r="F34" s="219">
        <v>0.0</v>
      </c>
      <c r="G34" s="219">
        <v>0.0</v>
      </c>
      <c r="H34" s="219">
        <v>0.0</v>
      </c>
      <c r="I34" s="219">
        <v>0.0</v>
      </c>
      <c r="J34" s="220">
        <v>26.0</v>
      </c>
      <c r="K34" s="220">
        <v>26.0</v>
      </c>
      <c r="L34" s="219">
        <v>0.0</v>
      </c>
      <c r="M34" s="219">
        <v>0.0</v>
      </c>
      <c r="N34" s="219">
        <v>0.0</v>
      </c>
      <c r="O34" s="219"/>
      <c r="P34" s="219">
        <v>0.0</v>
      </c>
      <c r="Q34" s="219">
        <v>0.0</v>
      </c>
      <c r="R34" s="219"/>
      <c r="S34" s="219">
        <v>8333333.0</v>
      </c>
      <c r="T34" s="221">
        <v>8333333.0</v>
      </c>
      <c r="U34" s="222"/>
      <c r="V34" s="161"/>
      <c r="W34" s="161"/>
      <c r="X34" s="161"/>
      <c r="Y34" s="161"/>
      <c r="Z34" s="161"/>
      <c r="AA34" s="161"/>
      <c r="AB34" s="161"/>
      <c r="AC34" s="161"/>
      <c r="AD34" s="161"/>
      <c r="AE34" s="161"/>
    </row>
    <row r="35" ht="22.5" customHeight="1">
      <c r="A35" s="215" t="s">
        <v>3018</v>
      </c>
      <c r="B35" s="216" t="s">
        <v>253</v>
      </c>
      <c r="C35" s="217" t="str">
        <f>iferror(vlookup($B35,Master_data!$K$1:$M$190,3,0),"--")</f>
        <v>Văn phòng</v>
      </c>
      <c r="D35" s="217" t="str">
        <f>iferror(vlookup($B35,Master_data!$K$1:$M$190,2,0),"--")</f>
        <v>Kế toán + thuế</v>
      </c>
      <c r="E35" s="218">
        <v>1.2E7</v>
      </c>
      <c r="F35" s="219">
        <v>0.0</v>
      </c>
      <c r="G35" s="219">
        <v>0.0</v>
      </c>
      <c r="H35" s="219">
        <v>0.0</v>
      </c>
      <c r="I35" s="219">
        <v>0.0</v>
      </c>
      <c r="J35" s="220">
        <v>26.0</v>
      </c>
      <c r="K35" s="220">
        <v>26.0</v>
      </c>
      <c r="L35" s="219">
        <v>0.0</v>
      </c>
      <c r="M35" s="219">
        <v>0.0</v>
      </c>
      <c r="N35" s="219">
        <v>0.0</v>
      </c>
      <c r="O35" s="219"/>
      <c r="P35" s="219">
        <v>0.0</v>
      </c>
      <c r="Q35" s="219">
        <v>0.0</v>
      </c>
      <c r="R35" s="219"/>
      <c r="S35" s="219">
        <v>1.2E7</v>
      </c>
      <c r="T35" s="221">
        <v>1.2E7</v>
      </c>
      <c r="U35" s="222"/>
      <c r="V35" s="161"/>
      <c r="W35" s="161"/>
      <c r="X35" s="161"/>
      <c r="Y35" s="161"/>
      <c r="Z35" s="161"/>
      <c r="AA35" s="161"/>
      <c r="AB35" s="161"/>
      <c r="AC35" s="161"/>
      <c r="AD35" s="161"/>
      <c r="AE35" s="161"/>
    </row>
    <row r="36" ht="22.5" customHeight="1">
      <c r="A36" s="215" t="s">
        <v>3018</v>
      </c>
      <c r="B36" s="216" t="s">
        <v>255</v>
      </c>
      <c r="C36" s="217" t="str">
        <f>iferror(vlookup($B36,Master_data!$K$1:$M$190,3,0),"--")</f>
        <v>Sảnh + bếp</v>
      </c>
      <c r="D36" s="217" t="str">
        <f>iferror(vlookup($B36,Master_data!$K$1:$M$190,2,0),"--")</f>
        <v>GV Hiền</v>
      </c>
      <c r="E36" s="218">
        <v>2100000.0</v>
      </c>
      <c r="F36" s="219">
        <v>566667.0</v>
      </c>
      <c r="G36" s="219">
        <v>0.0</v>
      </c>
      <c r="H36" s="219">
        <v>0.0</v>
      </c>
      <c r="I36" s="219">
        <v>0.0</v>
      </c>
      <c r="J36" s="220">
        <v>26.0</v>
      </c>
      <c r="K36" s="220">
        <v>26.875</v>
      </c>
      <c r="L36" s="219">
        <v>0.0</v>
      </c>
      <c r="M36" s="219">
        <v>0.0</v>
      </c>
      <c r="N36" s="219">
        <v>0.0</v>
      </c>
      <c r="O36" s="219"/>
      <c r="P36" s="219">
        <v>-266667.0</v>
      </c>
      <c r="Q36" s="219">
        <v>0.0</v>
      </c>
      <c r="R36" s="219"/>
      <c r="S36" s="219">
        <v>2470673.0</v>
      </c>
      <c r="T36" s="221">
        <v>2470673.0</v>
      </c>
      <c r="U36" s="222"/>
      <c r="V36" s="161"/>
      <c r="W36" s="161"/>
      <c r="X36" s="161"/>
      <c r="Y36" s="161"/>
      <c r="Z36" s="161"/>
      <c r="AA36" s="161"/>
      <c r="AB36" s="161"/>
      <c r="AC36" s="161"/>
      <c r="AD36" s="161"/>
      <c r="AE36" s="161"/>
    </row>
    <row r="37" ht="22.5" customHeight="1">
      <c r="A37" s="215" t="s">
        <v>3018</v>
      </c>
      <c r="B37" s="216" t="s">
        <v>257</v>
      </c>
      <c r="C37" s="217" t="str">
        <f>iferror(vlookup($B37,Master_data!$K$1:$M$190,3,0),"--")</f>
        <v>Sảnh + bếp</v>
      </c>
      <c r="D37" s="217" t="str">
        <f>iferror(vlookup($B37,Master_data!$K$1:$M$190,2,0),"--")</f>
        <v>Chị Trang</v>
      </c>
      <c r="E37" s="218">
        <v>2100000.0</v>
      </c>
      <c r="F37" s="219">
        <v>566667.0</v>
      </c>
      <c r="G37" s="219">
        <v>0.0</v>
      </c>
      <c r="H37" s="219">
        <v>0.0</v>
      </c>
      <c r="I37" s="219">
        <v>0.0</v>
      </c>
      <c r="J37" s="220">
        <v>26.0</v>
      </c>
      <c r="K37" s="220">
        <v>30.1875</v>
      </c>
      <c r="L37" s="219">
        <v>0.0</v>
      </c>
      <c r="M37" s="219">
        <v>0.0</v>
      </c>
      <c r="N37" s="219">
        <v>3525840.0</v>
      </c>
      <c r="O37" s="219"/>
      <c r="P37" s="219">
        <v>0.0</v>
      </c>
      <c r="Q37" s="219">
        <v>0.0</v>
      </c>
      <c r="R37" s="219"/>
      <c r="S37" s="219">
        <v>-520952.0</v>
      </c>
      <c r="T37" s="221">
        <v>3004888.0</v>
      </c>
      <c r="U37" s="222"/>
      <c r="V37" s="161"/>
      <c r="W37" s="161"/>
      <c r="X37" s="161"/>
      <c r="Y37" s="161"/>
      <c r="Z37" s="161"/>
      <c r="AA37" s="161"/>
      <c r="AB37" s="161"/>
      <c r="AC37" s="161"/>
      <c r="AD37" s="161"/>
      <c r="AE37" s="161"/>
    </row>
    <row r="38" ht="22.5" customHeight="1">
      <c r="A38" s="215" t="s">
        <v>3018</v>
      </c>
      <c r="B38" s="216" t="s">
        <v>259</v>
      </c>
      <c r="C38" s="217" t="str">
        <f>iferror(vlookup($B38,Master_data!$K$1:$M$190,3,0),"--")</f>
        <v>Sảnh + bếp</v>
      </c>
      <c r="D38" s="217" t="str">
        <f>iferror(vlookup($B38,Master_data!$K$1:$M$190,2,0),"--")</f>
        <v>Chị Trang VP</v>
      </c>
      <c r="E38" s="218">
        <v>666667.0</v>
      </c>
      <c r="F38" s="219">
        <v>0.0</v>
      </c>
      <c r="G38" s="219">
        <v>0.0</v>
      </c>
      <c r="H38" s="219">
        <v>0.0</v>
      </c>
      <c r="I38" s="219">
        <v>0.0</v>
      </c>
      <c r="J38" s="220">
        <v>26.0</v>
      </c>
      <c r="K38" s="220">
        <v>26.0</v>
      </c>
      <c r="L38" s="219">
        <v>0.0</v>
      </c>
      <c r="M38" s="219">
        <v>0.0</v>
      </c>
      <c r="N38" s="219">
        <v>0.0</v>
      </c>
      <c r="O38" s="219"/>
      <c r="P38" s="219">
        <v>0.0</v>
      </c>
      <c r="Q38" s="219">
        <v>0.0</v>
      </c>
      <c r="R38" s="219"/>
      <c r="S38" s="219">
        <v>666667.0</v>
      </c>
      <c r="T38" s="221">
        <v>666667.0</v>
      </c>
      <c r="U38" s="222"/>
      <c r="V38" s="161"/>
      <c r="W38" s="161"/>
      <c r="X38" s="161"/>
      <c r="Y38" s="161"/>
      <c r="Z38" s="161"/>
      <c r="AA38" s="161"/>
      <c r="AB38" s="161"/>
      <c r="AC38" s="161"/>
      <c r="AD38" s="161"/>
      <c r="AE38" s="161"/>
    </row>
    <row r="39" ht="22.5" customHeight="1">
      <c r="A39" s="215" t="s">
        <v>3018</v>
      </c>
      <c r="B39" s="216" t="s">
        <v>261</v>
      </c>
      <c r="C39" s="217" t="str">
        <f>iferror(vlookup($B39,Master_data!$K$1:$M$190,3,0),"--")</f>
        <v>Sảnh + bếp</v>
      </c>
      <c r="D39" s="217" t="str">
        <f>iferror(vlookup($B39,Master_data!$K$1:$M$190,2,0),"--")</f>
        <v>GV Linh</v>
      </c>
      <c r="E39" s="218">
        <v>2666667.0</v>
      </c>
      <c r="F39" s="219">
        <v>0.0</v>
      </c>
      <c r="G39" s="219">
        <v>0.0</v>
      </c>
      <c r="H39" s="219">
        <v>0.0</v>
      </c>
      <c r="I39" s="219">
        <v>0.0</v>
      </c>
      <c r="J39" s="220">
        <v>26.0</v>
      </c>
      <c r="K39" s="220">
        <v>26.0</v>
      </c>
      <c r="L39" s="219">
        <v>0.0</v>
      </c>
      <c r="M39" s="219">
        <v>0.0</v>
      </c>
      <c r="N39" s="219">
        <v>3525840.0</v>
      </c>
      <c r="O39" s="219"/>
      <c r="P39" s="219">
        <v>-16667.0</v>
      </c>
      <c r="Q39" s="219">
        <v>0.0</v>
      </c>
      <c r="R39" s="219"/>
      <c r="S39" s="219">
        <v>-875840.0</v>
      </c>
      <c r="T39" s="221">
        <v>2650000.0</v>
      </c>
      <c r="U39" s="222"/>
      <c r="V39" s="161"/>
      <c r="W39" s="161"/>
      <c r="X39" s="161"/>
      <c r="Y39" s="161"/>
      <c r="Z39" s="161"/>
      <c r="AA39" s="161"/>
      <c r="AB39" s="161"/>
      <c r="AC39" s="161"/>
      <c r="AD39" s="161"/>
      <c r="AE39" s="161"/>
    </row>
    <row r="40" ht="22.5" customHeight="1">
      <c r="A40" s="215" t="s">
        <v>3018</v>
      </c>
      <c r="B40" s="216" t="s">
        <v>263</v>
      </c>
      <c r="C40" s="217" t="str">
        <f>iferror(vlookup($B40,Master_data!$K$1:$M$190,3,0),"--")</f>
        <v>Sảnh + bếp</v>
      </c>
      <c r="D40" s="217" t="str">
        <f>iferror(vlookup($B40,Master_data!$K$1:$M$190,2,0),"--")</f>
        <v>BV Trung</v>
      </c>
      <c r="E40" s="218">
        <v>3666667.0</v>
      </c>
      <c r="F40" s="219">
        <v>0.0</v>
      </c>
      <c r="G40" s="219">
        <v>0.0</v>
      </c>
      <c r="H40" s="219">
        <v>0.0</v>
      </c>
      <c r="I40" s="219">
        <v>0.0</v>
      </c>
      <c r="J40" s="220">
        <v>28.0</v>
      </c>
      <c r="K40" s="220">
        <v>30.58</v>
      </c>
      <c r="L40" s="219">
        <v>0.0</v>
      </c>
      <c r="M40" s="219">
        <v>0.0</v>
      </c>
      <c r="N40" s="219">
        <v>5000000.0</v>
      </c>
      <c r="O40" s="219"/>
      <c r="P40" s="219">
        <v>266667.0</v>
      </c>
      <c r="Q40" s="219">
        <v>0.0</v>
      </c>
      <c r="R40" s="219"/>
      <c r="S40" s="219">
        <v>-728810.0</v>
      </c>
      <c r="T40" s="221">
        <v>4271190.0</v>
      </c>
      <c r="U40" s="222"/>
      <c r="V40" s="161"/>
      <c r="W40" s="161"/>
      <c r="X40" s="161"/>
      <c r="Y40" s="161"/>
      <c r="Z40" s="161"/>
      <c r="AA40" s="161"/>
      <c r="AB40" s="161"/>
      <c r="AC40" s="161"/>
      <c r="AD40" s="161"/>
      <c r="AE40" s="161"/>
    </row>
    <row r="41" ht="22.5" customHeight="1">
      <c r="A41" s="215" t="s">
        <v>3018</v>
      </c>
      <c r="B41" s="216" t="s">
        <v>264</v>
      </c>
      <c r="C41" s="217" t="str">
        <f>iferror(vlookup($B41,Master_data!$K$1:$M$190,3,0),"--")</f>
        <v>Sảnh + bếp</v>
      </c>
      <c r="D41" s="217" t="str">
        <f>iferror(vlookup($B41,Master_data!$K$1:$M$190,2,0),"--")</f>
        <v>BV Cang</v>
      </c>
      <c r="E41" s="218">
        <v>3666667.0</v>
      </c>
      <c r="F41" s="219">
        <v>0.0</v>
      </c>
      <c r="G41" s="219">
        <v>0.0</v>
      </c>
      <c r="H41" s="219">
        <v>0.0</v>
      </c>
      <c r="I41" s="219">
        <v>0.0</v>
      </c>
      <c r="J41" s="220">
        <v>28.0</v>
      </c>
      <c r="K41" s="220">
        <v>30.5</v>
      </c>
      <c r="L41" s="219">
        <v>0.0</v>
      </c>
      <c r="M41" s="219">
        <v>0.0</v>
      </c>
      <c r="N41" s="219">
        <v>4525840.0</v>
      </c>
      <c r="O41" s="219"/>
      <c r="P41" s="219">
        <v>241667.0</v>
      </c>
      <c r="Q41" s="219">
        <v>0.0</v>
      </c>
      <c r="R41" s="219"/>
      <c r="S41" s="219">
        <v>-290126.0</v>
      </c>
      <c r="T41" s="221">
        <v>4235714.0</v>
      </c>
      <c r="U41" s="222"/>
      <c r="V41" s="161"/>
      <c r="W41" s="161"/>
      <c r="X41" s="161"/>
      <c r="Y41" s="161"/>
      <c r="Z41" s="161"/>
      <c r="AA41" s="161"/>
      <c r="AB41" s="161"/>
      <c r="AC41" s="161"/>
      <c r="AD41" s="161"/>
      <c r="AE41" s="161"/>
    </row>
    <row r="42" ht="22.5" customHeight="1">
      <c r="A42" s="215" t="s">
        <v>3018</v>
      </c>
      <c r="B42" s="216" t="s">
        <v>265</v>
      </c>
      <c r="C42" s="217" t="str">
        <f>iferror(vlookup($B42,Master_data!$K$1:$M$190,3,0),"--")</f>
        <v>Sảnh + bếp</v>
      </c>
      <c r="D42" s="217" t="str">
        <f>iferror(vlookup($B42,Master_data!$K$1:$M$190,2,0),"--")</f>
        <v>TX Đức</v>
      </c>
      <c r="E42" s="218">
        <v>5500000.0</v>
      </c>
      <c r="F42" s="219">
        <v>0.0</v>
      </c>
      <c r="G42" s="219">
        <v>0.0</v>
      </c>
      <c r="H42" s="219">
        <v>0.0</v>
      </c>
      <c r="I42" s="219">
        <v>0.0</v>
      </c>
      <c r="J42" s="220">
        <v>28.0</v>
      </c>
      <c r="K42" s="220">
        <v>34.6</v>
      </c>
      <c r="L42" s="219">
        <v>0.0</v>
      </c>
      <c r="M42" s="219">
        <v>0.0</v>
      </c>
      <c r="N42" s="219">
        <v>0.0</v>
      </c>
      <c r="O42" s="219"/>
      <c r="P42" s="219">
        <v>250000.0</v>
      </c>
      <c r="Q42" s="219">
        <v>0.0</v>
      </c>
      <c r="R42" s="219"/>
      <c r="S42" s="219">
        <v>7046429.0</v>
      </c>
      <c r="T42" s="221">
        <v>7046429.0</v>
      </c>
      <c r="U42" s="222"/>
      <c r="V42" s="161"/>
      <c r="W42" s="161"/>
      <c r="X42" s="161"/>
      <c r="Y42" s="161"/>
      <c r="Z42" s="161"/>
      <c r="AA42" s="161"/>
      <c r="AB42" s="161"/>
      <c r="AC42" s="161"/>
      <c r="AD42" s="161"/>
      <c r="AE42" s="161"/>
    </row>
    <row r="43" ht="22.5" customHeight="1">
      <c r="A43" s="215" t="s">
        <v>3018</v>
      </c>
      <c r="B43" s="216" t="s">
        <v>266</v>
      </c>
      <c r="C43" s="217" t="str">
        <f>iferror(vlookup($B43,Master_data!$K$1:$M$190,3,0),"--")</f>
        <v>Sảnh + bếp</v>
      </c>
      <c r="D43" s="217" t="str">
        <f>iferror(vlookup($B43,Master_data!$K$1:$M$190,2,0),"--")</f>
        <v>TX Oanh</v>
      </c>
      <c r="E43" s="218">
        <v>5000000.0</v>
      </c>
      <c r="F43" s="219">
        <v>0.0</v>
      </c>
      <c r="G43" s="219">
        <v>0.0</v>
      </c>
      <c r="H43" s="219">
        <v>0.0</v>
      </c>
      <c r="I43" s="219">
        <v>0.0</v>
      </c>
      <c r="J43" s="220">
        <v>28.0</v>
      </c>
      <c r="K43" s="220">
        <v>33.88</v>
      </c>
      <c r="L43" s="219">
        <v>0.0</v>
      </c>
      <c r="M43" s="219">
        <v>0.0</v>
      </c>
      <c r="N43" s="219">
        <v>0.0</v>
      </c>
      <c r="O43" s="219"/>
      <c r="P43" s="219">
        <v>250000.0</v>
      </c>
      <c r="Q43" s="219">
        <v>0.0</v>
      </c>
      <c r="R43" s="219"/>
      <c r="S43" s="219">
        <v>6300000.0</v>
      </c>
      <c r="T43" s="221">
        <v>6300000.0</v>
      </c>
      <c r="U43" s="222"/>
      <c r="V43" s="161"/>
      <c r="W43" s="161"/>
      <c r="X43" s="161"/>
      <c r="Y43" s="161"/>
      <c r="Z43" s="161"/>
      <c r="AA43" s="161"/>
      <c r="AB43" s="161"/>
      <c r="AC43" s="161"/>
      <c r="AD43" s="161"/>
      <c r="AE43" s="161"/>
    </row>
    <row r="44" ht="22.5" customHeight="1">
      <c r="A44" s="215" t="s">
        <v>3032</v>
      </c>
      <c r="B44" s="216" t="s">
        <v>138</v>
      </c>
      <c r="C44" s="217" t="str">
        <f>iferror(vlookup($B44,Master_data!$K$1:$M$190,3,0),"--")</f>
        <v>Bác sĩ</v>
      </c>
      <c r="D44" s="217" t="str">
        <f>iferror(vlookup($B44,Master_data!$K$1:$M$190,2,0),"--")</f>
        <v>BS Công</v>
      </c>
      <c r="E44" s="218">
        <v>2.5E7</v>
      </c>
      <c r="F44" s="219">
        <v>0.0</v>
      </c>
      <c r="G44" s="219">
        <v>0.0</v>
      </c>
      <c r="H44" s="219">
        <v>0.0</v>
      </c>
      <c r="I44" s="219">
        <v>0.0</v>
      </c>
      <c r="J44" s="220">
        <v>26.0</v>
      </c>
      <c r="K44" s="220">
        <v>17.5</v>
      </c>
      <c r="L44" s="219">
        <v>2.3</v>
      </c>
      <c r="M44" s="219">
        <v>387019.0</v>
      </c>
      <c r="N44" s="219">
        <v>0.0</v>
      </c>
      <c r="O44" s="219"/>
      <c r="P44" s="219">
        <v>0.0</v>
      </c>
      <c r="Q44" s="219">
        <v>4.930926E7</v>
      </c>
      <c r="R44" s="219"/>
      <c r="S44" s="219">
        <v>2.3944712E7</v>
      </c>
      <c r="T44" s="221">
        <v>7.3253972E7</v>
      </c>
      <c r="U44" s="222"/>
      <c r="V44" s="161"/>
      <c r="W44" s="161"/>
      <c r="X44" s="161"/>
      <c r="Y44" s="161"/>
      <c r="Z44" s="161"/>
      <c r="AA44" s="161"/>
      <c r="AB44" s="161"/>
      <c r="AC44" s="161"/>
      <c r="AD44" s="161"/>
      <c r="AE44" s="161"/>
    </row>
    <row r="45" ht="22.5" customHeight="1">
      <c r="A45" s="215" t="s">
        <v>3032</v>
      </c>
      <c r="B45" s="216" t="s">
        <v>144</v>
      </c>
      <c r="C45" s="217" t="str">
        <f>iferror(vlookup($B45,Master_data!$K$1:$M$190,3,0),"--")</f>
        <v>Bác sĩ</v>
      </c>
      <c r="D45" s="217" t="str">
        <f>iferror(vlookup($B45,Master_data!$K$1:$M$190,2,0),"--")</f>
        <v>Bs Phong</v>
      </c>
      <c r="E45" s="218">
        <v>1.5E7</v>
      </c>
      <c r="F45" s="219">
        <v>0.0</v>
      </c>
      <c r="G45" s="219">
        <v>0.0</v>
      </c>
      <c r="H45" s="219">
        <v>0.0</v>
      </c>
      <c r="I45" s="219">
        <v>0.0</v>
      </c>
      <c r="J45" s="220">
        <v>26.0</v>
      </c>
      <c r="K45" s="220">
        <v>23.5</v>
      </c>
      <c r="L45" s="219">
        <v>0.0</v>
      </c>
      <c r="M45" s="219">
        <v>0.0</v>
      </c>
      <c r="N45" s="219">
        <v>0.0</v>
      </c>
      <c r="O45" s="219"/>
      <c r="P45" s="219">
        <v>0.0</v>
      </c>
      <c r="Q45" s="219">
        <v>3.07844E7</v>
      </c>
      <c r="R45" s="219"/>
      <c r="S45" s="219">
        <v>1.3557692E7</v>
      </c>
      <c r="T45" s="221">
        <v>4.4342092E7</v>
      </c>
      <c r="U45" s="222"/>
      <c r="V45" s="161"/>
      <c r="W45" s="161"/>
      <c r="X45" s="161"/>
      <c r="Y45" s="161"/>
      <c r="Z45" s="161"/>
      <c r="AA45" s="161"/>
      <c r="AB45" s="161"/>
      <c r="AC45" s="161"/>
      <c r="AD45" s="161"/>
      <c r="AE45" s="161"/>
    </row>
    <row r="46" ht="22.5" customHeight="1">
      <c r="A46" s="215" t="s">
        <v>3032</v>
      </c>
      <c r="B46" s="216" t="s">
        <v>148</v>
      </c>
      <c r="C46" s="217" t="str">
        <f>iferror(vlookup($B46,Master_data!$K$1:$M$190,3,0),"--")</f>
        <v>Bác sĩ</v>
      </c>
      <c r="D46" s="217" t="str">
        <f>iferror(vlookup($B46,Master_data!$K$1:$M$190,2,0),"--")</f>
        <v>Bs Tú</v>
      </c>
      <c r="E46" s="218">
        <v>1.5E7</v>
      </c>
      <c r="F46" s="219">
        <v>0.0</v>
      </c>
      <c r="G46" s="219">
        <v>0.0</v>
      </c>
      <c r="H46" s="219">
        <v>0.0</v>
      </c>
      <c r="I46" s="219">
        <v>0.0</v>
      </c>
      <c r="J46" s="220">
        <v>26.0</v>
      </c>
      <c r="K46" s="220">
        <v>22.3</v>
      </c>
      <c r="L46" s="219">
        <v>0.0</v>
      </c>
      <c r="M46" s="219">
        <v>0.0</v>
      </c>
      <c r="N46" s="219">
        <v>0.0</v>
      </c>
      <c r="O46" s="219"/>
      <c r="P46" s="219">
        <v>0.0</v>
      </c>
      <c r="Q46" s="219">
        <v>4.646999E7</v>
      </c>
      <c r="R46" s="219"/>
      <c r="S46" s="219">
        <v>1.2865385E7</v>
      </c>
      <c r="T46" s="221">
        <v>5.9335375E7</v>
      </c>
      <c r="U46" s="222"/>
      <c r="V46" s="161"/>
      <c r="W46" s="161"/>
      <c r="X46" s="161"/>
      <c r="Y46" s="161"/>
      <c r="Z46" s="161"/>
      <c r="AA46" s="161"/>
      <c r="AB46" s="161"/>
      <c r="AC46" s="161"/>
      <c r="AD46" s="161"/>
      <c r="AE46" s="161"/>
    </row>
    <row r="47" ht="22.5" customHeight="1">
      <c r="A47" s="215" t="s">
        <v>3032</v>
      </c>
      <c r="B47" s="216" t="s">
        <v>152</v>
      </c>
      <c r="C47" s="217" t="str">
        <f>iferror(vlookup($B47,Master_data!$K$1:$M$190,3,0),"--")</f>
        <v>Bác sĩ</v>
      </c>
      <c r="D47" s="217" t="str">
        <f>iferror(vlookup($B47,Master_data!$K$1:$M$190,2,0),"--")</f>
        <v>Bs Dũng</v>
      </c>
      <c r="E47" s="218">
        <v>0.0</v>
      </c>
      <c r="F47" s="219">
        <v>0.0</v>
      </c>
      <c r="G47" s="219">
        <v>0.0</v>
      </c>
      <c r="H47" s="219">
        <v>0.0</v>
      </c>
      <c r="I47" s="219">
        <v>0.0</v>
      </c>
      <c r="J47" s="219">
        <v>0.0</v>
      </c>
      <c r="K47" s="219">
        <v>0.0</v>
      </c>
      <c r="L47" s="219">
        <v>0.0</v>
      </c>
      <c r="M47" s="219">
        <v>0.0</v>
      </c>
      <c r="N47" s="219">
        <v>0.0</v>
      </c>
      <c r="O47" s="219"/>
      <c r="P47" s="219">
        <v>0.0</v>
      </c>
      <c r="Q47" s="219">
        <v>0.0</v>
      </c>
      <c r="R47" s="219"/>
      <c r="S47" s="219">
        <v>0.0</v>
      </c>
      <c r="T47" s="219">
        <v>0.0</v>
      </c>
      <c r="U47" s="224"/>
      <c r="V47" s="161"/>
      <c r="W47" s="161"/>
      <c r="X47" s="161"/>
      <c r="Y47" s="161"/>
      <c r="Z47" s="161"/>
      <c r="AA47" s="161"/>
      <c r="AB47" s="161"/>
      <c r="AC47" s="161"/>
      <c r="AD47" s="161"/>
      <c r="AE47" s="161"/>
    </row>
    <row r="48" ht="22.5" customHeight="1">
      <c r="A48" s="215" t="s">
        <v>3032</v>
      </c>
      <c r="B48" s="216" t="s">
        <v>165</v>
      </c>
      <c r="C48" s="217" t="str">
        <f>iferror(vlookup($B48,Master_data!$K$1:$M$190,3,0),"--")</f>
        <v>Phụ tá</v>
      </c>
      <c r="D48" s="217" t="str">
        <f>iferror(vlookup($B48,Master_data!$K$1:$M$190,2,0),"--")</f>
        <v>PT Ngọc Tiên</v>
      </c>
      <c r="E48" s="218">
        <v>5000000.0</v>
      </c>
      <c r="F48" s="219">
        <v>500000.0</v>
      </c>
      <c r="G48" s="219">
        <v>0.0</v>
      </c>
      <c r="H48" s="219">
        <v>0.0</v>
      </c>
      <c r="I48" s="223">
        <v>300000.0</v>
      </c>
      <c r="J48" s="220">
        <v>26.0</v>
      </c>
      <c r="K48" s="220">
        <v>25.75</v>
      </c>
      <c r="L48" s="219">
        <v>16.4</v>
      </c>
      <c r="M48" s="219">
        <v>394231.0</v>
      </c>
      <c r="N48" s="218"/>
      <c r="O48" s="219"/>
      <c r="P48" s="219">
        <v>1500000.0</v>
      </c>
      <c r="Q48" s="219">
        <v>2465000.0</v>
      </c>
      <c r="R48" s="219"/>
      <c r="S48" s="219">
        <v>7646154.0</v>
      </c>
      <c r="T48" s="221">
        <v>1.0111154E7</v>
      </c>
      <c r="U48" s="222"/>
      <c r="V48" s="161"/>
      <c r="W48" s="161"/>
      <c r="X48" s="161"/>
      <c r="Y48" s="161"/>
      <c r="Z48" s="161"/>
      <c r="AA48" s="161"/>
      <c r="AB48" s="161"/>
      <c r="AC48" s="161"/>
      <c r="AD48" s="161"/>
      <c r="AE48" s="161"/>
    </row>
    <row r="49" ht="22.5" customHeight="1">
      <c r="A49" s="215" t="s">
        <v>3032</v>
      </c>
      <c r="B49" s="216" t="s">
        <v>169</v>
      </c>
      <c r="C49" s="217" t="str">
        <f>iferror(vlookup($B49,Master_data!$K$1:$M$190,3,0),"--")</f>
        <v>Phụ tá</v>
      </c>
      <c r="D49" s="217" t="str">
        <f>iferror(vlookup($B49,Master_data!$K$1:$M$190,2,0),"--")</f>
        <v>PT Cẩm Tiên</v>
      </c>
      <c r="E49" s="218">
        <v>5000000.0</v>
      </c>
      <c r="F49" s="219">
        <v>500000.0</v>
      </c>
      <c r="G49" s="219">
        <v>0.0</v>
      </c>
      <c r="H49" s="219">
        <v>500000.0</v>
      </c>
      <c r="I49" s="223">
        <v>300000.0</v>
      </c>
      <c r="J49" s="220">
        <v>26.0</v>
      </c>
      <c r="K49" s="220">
        <v>26.0</v>
      </c>
      <c r="L49" s="219">
        <v>9.7</v>
      </c>
      <c r="M49" s="219">
        <v>233173.0</v>
      </c>
      <c r="N49" s="219">
        <v>525840.0</v>
      </c>
      <c r="O49" s="219"/>
      <c r="P49" s="219">
        <v>1500000.0</v>
      </c>
      <c r="Q49" s="219">
        <v>1310000.0</v>
      </c>
      <c r="R49" s="219"/>
      <c r="S49" s="219">
        <v>7507333.0</v>
      </c>
      <c r="T49" s="221">
        <v>9343173.0</v>
      </c>
      <c r="U49" s="222"/>
      <c r="V49" s="161"/>
      <c r="W49" s="161"/>
      <c r="X49" s="161"/>
      <c r="Y49" s="161"/>
      <c r="Z49" s="161"/>
      <c r="AA49" s="161"/>
      <c r="AB49" s="161"/>
      <c r="AC49" s="161"/>
      <c r="AD49" s="161"/>
      <c r="AE49" s="161"/>
    </row>
    <row r="50" ht="22.5" customHeight="1">
      <c r="A50" s="215" t="s">
        <v>3032</v>
      </c>
      <c r="B50" s="216" t="s">
        <v>172</v>
      </c>
      <c r="C50" s="217" t="str">
        <f>iferror(vlookup($B50,Master_data!$K$1:$M$190,3,0),"--")</f>
        <v>Phụ tá</v>
      </c>
      <c r="D50" s="217" t="str">
        <f>iferror(vlookup($B50,Master_data!$K$1:$M$190,2,0),"--")</f>
        <v>PT Ly</v>
      </c>
      <c r="E50" s="218">
        <v>5000000.0</v>
      </c>
      <c r="F50" s="219">
        <v>1000000.0</v>
      </c>
      <c r="G50" s="219">
        <v>1000000.0</v>
      </c>
      <c r="H50" s="218"/>
      <c r="I50" s="223">
        <v>300000.0</v>
      </c>
      <c r="J50" s="220">
        <v>26.0</v>
      </c>
      <c r="K50" s="220">
        <v>26.0</v>
      </c>
      <c r="L50" s="219">
        <v>14.65</v>
      </c>
      <c r="M50" s="219">
        <v>352163.0</v>
      </c>
      <c r="N50" s="219">
        <v>525840.0</v>
      </c>
      <c r="O50" s="219"/>
      <c r="P50" s="219">
        <v>1500000.0</v>
      </c>
      <c r="Q50" s="219">
        <v>2200000.0</v>
      </c>
      <c r="R50" s="219"/>
      <c r="S50" s="219">
        <v>8626323.0</v>
      </c>
      <c r="T50" s="221">
        <v>1.1352163E7</v>
      </c>
      <c r="U50" s="222"/>
      <c r="V50" s="161"/>
      <c r="W50" s="161"/>
      <c r="X50" s="161"/>
      <c r="Y50" s="161"/>
      <c r="Z50" s="161"/>
      <c r="AA50" s="161"/>
      <c r="AB50" s="161"/>
      <c r="AC50" s="161"/>
      <c r="AD50" s="161"/>
      <c r="AE50" s="161"/>
    </row>
    <row r="51" ht="22.5" customHeight="1">
      <c r="A51" s="215" t="s">
        <v>3032</v>
      </c>
      <c r="B51" s="216" t="s">
        <v>175</v>
      </c>
      <c r="C51" s="217" t="str">
        <f>iferror(vlookup($B51,Master_data!$K$1:$M$190,3,0),"--")</f>
        <v>Phụ tá</v>
      </c>
      <c r="D51" s="217" t="str">
        <f>iferror(vlookup($B51,Master_data!$K$1:$M$190,2,0),"--")</f>
        <v>PT Kha</v>
      </c>
      <c r="E51" s="218">
        <v>5000000.0</v>
      </c>
      <c r="F51" s="219">
        <v>1000000.0</v>
      </c>
      <c r="G51" s="218"/>
      <c r="H51" s="218"/>
      <c r="I51" s="223">
        <v>300000.0</v>
      </c>
      <c r="J51" s="220">
        <v>26.0</v>
      </c>
      <c r="K51" s="220">
        <v>22.70625</v>
      </c>
      <c r="L51" s="219">
        <v>8.1</v>
      </c>
      <c r="M51" s="219">
        <v>194712.0</v>
      </c>
      <c r="N51" s="218"/>
      <c r="O51" s="219"/>
      <c r="P51" s="219">
        <v>1500000.0</v>
      </c>
      <c r="Q51" s="219">
        <v>2490000.0</v>
      </c>
      <c r="R51" s="219"/>
      <c r="S51" s="219">
        <v>7361298.0</v>
      </c>
      <c r="T51" s="221">
        <v>9851298.0</v>
      </c>
      <c r="U51" s="222"/>
      <c r="V51" s="161"/>
      <c r="W51" s="161"/>
      <c r="X51" s="161"/>
      <c r="Y51" s="161"/>
      <c r="Z51" s="161"/>
      <c r="AA51" s="161"/>
      <c r="AB51" s="161"/>
      <c r="AC51" s="161"/>
      <c r="AD51" s="161"/>
      <c r="AE51" s="161"/>
    </row>
    <row r="52" ht="22.5" customHeight="1">
      <c r="A52" s="215" t="s">
        <v>3032</v>
      </c>
      <c r="B52" s="216" t="s">
        <v>177</v>
      </c>
      <c r="C52" s="217" t="str">
        <f>iferror(vlookup($B52,Master_data!$K$1:$M$190,3,0),"--")</f>
        <v>Phụ tá</v>
      </c>
      <c r="D52" s="217" t="str">
        <f>iferror(vlookup($B52,Master_data!$K$1:$M$190,2,0),"--")</f>
        <v>PT Kiều</v>
      </c>
      <c r="E52" s="218">
        <v>6800000.0</v>
      </c>
      <c r="F52" s="219">
        <v>500000.0</v>
      </c>
      <c r="G52" s="218"/>
      <c r="H52" s="218"/>
      <c r="I52" s="223">
        <v>300000.0</v>
      </c>
      <c r="J52" s="220">
        <v>26.0</v>
      </c>
      <c r="K52" s="220">
        <v>22.875</v>
      </c>
      <c r="L52" s="219">
        <v>9.4</v>
      </c>
      <c r="M52" s="219">
        <v>225962.0</v>
      </c>
      <c r="N52" s="218"/>
      <c r="O52" s="219"/>
      <c r="P52" s="219">
        <v>1500000.0</v>
      </c>
      <c r="Q52" s="219">
        <v>1560000.0</v>
      </c>
      <c r="R52" s="219"/>
      <c r="S52" s="219">
        <v>6925000.0</v>
      </c>
      <c r="T52" s="221">
        <v>8485000.0</v>
      </c>
      <c r="U52" s="222"/>
      <c r="V52" s="161"/>
      <c r="W52" s="161"/>
      <c r="X52" s="161"/>
      <c r="Y52" s="161"/>
      <c r="Z52" s="161"/>
      <c r="AA52" s="161"/>
      <c r="AB52" s="161"/>
      <c r="AC52" s="161"/>
      <c r="AD52" s="161"/>
      <c r="AE52" s="161"/>
    </row>
    <row r="53" ht="22.5" customHeight="1">
      <c r="A53" s="215" t="s">
        <v>3032</v>
      </c>
      <c r="B53" s="216" t="s">
        <v>179</v>
      </c>
      <c r="C53" s="217" t="str">
        <f>iferror(vlookup($B53,Master_data!$K$1:$M$190,3,0),"--")</f>
        <v>Phụ tá</v>
      </c>
      <c r="D53" s="217" t="str">
        <f>iferror(vlookup($B53,Master_data!$K$1:$M$190,2,0),"--")</f>
        <v>PT Trân</v>
      </c>
      <c r="E53" s="218">
        <v>7650000.0</v>
      </c>
      <c r="F53" s="219">
        <v>500000.0</v>
      </c>
      <c r="G53" s="219">
        <v>0.0</v>
      </c>
      <c r="H53" s="219">
        <v>0.0</v>
      </c>
      <c r="I53" s="223">
        <v>300000.0</v>
      </c>
      <c r="J53" s="220">
        <v>26.0</v>
      </c>
      <c r="K53" s="220">
        <v>23.1375</v>
      </c>
      <c r="L53" s="219">
        <v>10.8</v>
      </c>
      <c r="M53" s="219">
        <v>259615.0</v>
      </c>
      <c r="N53" s="218"/>
      <c r="O53" s="219"/>
      <c r="P53" s="219">
        <v>1500000.0</v>
      </c>
      <c r="Q53" s="219">
        <v>1255000.0</v>
      </c>
      <c r="R53" s="219"/>
      <c r="S53" s="219">
        <v>7009135.0</v>
      </c>
      <c r="T53" s="221">
        <v>8264135.0</v>
      </c>
      <c r="U53" s="222"/>
      <c r="V53" s="161"/>
      <c r="W53" s="161"/>
      <c r="X53" s="161"/>
      <c r="Y53" s="161"/>
      <c r="Z53" s="161"/>
      <c r="AA53" s="161"/>
      <c r="AB53" s="161"/>
      <c r="AC53" s="161"/>
      <c r="AD53" s="161"/>
      <c r="AE53" s="161"/>
    </row>
    <row r="54" ht="22.5" customHeight="1">
      <c r="A54" s="215" t="s">
        <v>3032</v>
      </c>
      <c r="B54" s="216" t="s">
        <v>193</v>
      </c>
      <c r="C54" s="217" t="str">
        <f>iferror(vlookup($B54,Master_data!$K$1:$M$190,3,0),"--")</f>
        <v>Lễ tân</v>
      </c>
      <c r="D54" s="217" t="str">
        <f>iferror(vlookup($B54,Master_data!$K$1:$M$190,2,0),"--")</f>
        <v>LT Quỳnh Như</v>
      </c>
      <c r="E54" s="218">
        <v>3500000.0</v>
      </c>
      <c r="F54" s="219">
        <v>2500000.0</v>
      </c>
      <c r="G54" s="219">
        <v>0.0</v>
      </c>
      <c r="H54" s="219">
        <v>0.0</v>
      </c>
      <c r="I54" s="223">
        <v>300000.0</v>
      </c>
      <c r="J54" s="220">
        <v>26.0</v>
      </c>
      <c r="K54" s="220">
        <v>24.5</v>
      </c>
      <c r="L54" s="219">
        <v>0.0</v>
      </c>
      <c r="M54" s="219">
        <v>0.0</v>
      </c>
      <c r="N54" s="219">
        <v>2525840.0</v>
      </c>
      <c r="O54" s="219"/>
      <c r="P54" s="219">
        <v>0.0</v>
      </c>
      <c r="Q54" s="219">
        <v>544458.0</v>
      </c>
      <c r="R54" s="219"/>
      <c r="S54" s="219">
        <v>3572237.0</v>
      </c>
      <c r="T54" s="221">
        <v>6642535.0</v>
      </c>
      <c r="U54" s="222"/>
      <c r="V54" s="161"/>
      <c r="W54" s="161"/>
      <c r="X54" s="161"/>
      <c r="Y54" s="161"/>
      <c r="Z54" s="161"/>
      <c r="AA54" s="161"/>
      <c r="AB54" s="161"/>
      <c r="AC54" s="161"/>
      <c r="AD54" s="161"/>
      <c r="AE54" s="161"/>
    </row>
    <row r="55" ht="22.5" customHeight="1">
      <c r="A55" s="215" t="s">
        <v>3032</v>
      </c>
      <c r="B55" s="216" t="s">
        <v>195</v>
      </c>
      <c r="C55" s="217" t="str">
        <f>iferror(vlookup($B55,Master_data!$K$1:$M$190,3,0),"--")</f>
        <v>Lễ tân</v>
      </c>
      <c r="D55" s="217" t="str">
        <f>iferror(vlookup($B55,Master_data!$K$1:$M$190,2,0),"--")</f>
        <v>LT Kim  Ngân</v>
      </c>
      <c r="E55" s="218">
        <v>2500000.0</v>
      </c>
      <c r="F55" s="219">
        <v>1000000.0</v>
      </c>
      <c r="G55" s="219">
        <v>0.0</v>
      </c>
      <c r="H55" s="219">
        <v>0.0</v>
      </c>
      <c r="I55" s="223">
        <v>150000.0</v>
      </c>
      <c r="J55" s="220">
        <v>26.0</v>
      </c>
      <c r="K55" s="220">
        <v>22.5</v>
      </c>
      <c r="L55" s="219">
        <v>5.0</v>
      </c>
      <c r="M55" s="219">
        <v>60096.0</v>
      </c>
      <c r="N55" s="219">
        <v>525840.0</v>
      </c>
      <c r="O55" s="219"/>
      <c r="P55" s="219">
        <v>725000.0</v>
      </c>
      <c r="Q55" s="219">
        <v>544458.0</v>
      </c>
      <c r="R55" s="219"/>
      <c r="S55" s="219">
        <v>3572718.0</v>
      </c>
      <c r="T55" s="221">
        <v>4643016.0</v>
      </c>
      <c r="U55" s="222"/>
      <c r="V55" s="161"/>
      <c r="W55" s="161"/>
      <c r="X55" s="161"/>
      <c r="Y55" s="161"/>
      <c r="Z55" s="161"/>
      <c r="AA55" s="161"/>
      <c r="AB55" s="161"/>
      <c r="AC55" s="161"/>
      <c r="AD55" s="161"/>
      <c r="AE55" s="161"/>
    </row>
    <row r="56" ht="22.5" customHeight="1">
      <c r="A56" s="215" t="s">
        <v>3032</v>
      </c>
      <c r="B56" s="216" t="s">
        <v>198</v>
      </c>
      <c r="C56" s="217" t="str">
        <f>iferror(vlookup($B56,Master_data!$K$1:$M$190,3,0),"--")</f>
        <v>Lễ tân</v>
      </c>
      <c r="D56" s="217" t="str">
        <f>iferror(vlookup($B56,Master_data!$K$1:$M$190,2,0),"--")</f>
        <v>Lt Tú Nhi</v>
      </c>
      <c r="E56" s="218">
        <v>2500000.0</v>
      </c>
      <c r="F56" s="219">
        <v>750000.0</v>
      </c>
      <c r="G56" s="219">
        <v>0.0</v>
      </c>
      <c r="H56" s="219">
        <v>0.0</v>
      </c>
      <c r="I56" s="223">
        <v>150000.0</v>
      </c>
      <c r="J56" s="220">
        <v>26.0</v>
      </c>
      <c r="K56" s="220">
        <v>26.0</v>
      </c>
      <c r="L56" s="219">
        <v>4.0</v>
      </c>
      <c r="M56" s="219">
        <v>48077.0</v>
      </c>
      <c r="N56" s="219">
        <v>525840.0</v>
      </c>
      <c r="O56" s="219"/>
      <c r="P56" s="219">
        <v>725000.0</v>
      </c>
      <c r="Q56" s="219">
        <v>544458.0</v>
      </c>
      <c r="R56" s="219"/>
      <c r="S56" s="219">
        <v>3647237.0</v>
      </c>
      <c r="T56" s="221">
        <v>4717535.0</v>
      </c>
      <c r="U56" s="222"/>
      <c r="V56" s="161"/>
      <c r="W56" s="161"/>
      <c r="X56" s="161"/>
      <c r="Y56" s="161"/>
      <c r="Z56" s="161"/>
      <c r="AA56" s="161"/>
      <c r="AB56" s="161"/>
      <c r="AC56" s="161"/>
      <c r="AD56" s="161"/>
      <c r="AE56" s="161"/>
    </row>
    <row r="57" ht="22.5" customHeight="1">
      <c r="A57" s="215" t="s">
        <v>3032</v>
      </c>
      <c r="B57" s="216" t="s">
        <v>200</v>
      </c>
      <c r="C57" s="217" t="str">
        <f>iferror(vlookup($B57,Master_data!$K$1:$M$190,3,0),"--")</f>
        <v>Lễ tân</v>
      </c>
      <c r="D57" s="217" t="str">
        <f>iferror(vlookup($B57,Master_data!$K$1:$M$190,2,0),"--")</f>
        <v>LT Văn Tính</v>
      </c>
      <c r="E57" s="218">
        <v>2500000.0</v>
      </c>
      <c r="F57" s="219">
        <v>750000.0</v>
      </c>
      <c r="G57" s="219">
        <v>0.0</v>
      </c>
      <c r="H57" s="219">
        <v>0.0</v>
      </c>
      <c r="I57" s="223">
        <v>150000.0</v>
      </c>
      <c r="J57" s="220">
        <v>26.0</v>
      </c>
      <c r="K57" s="220">
        <v>25.75</v>
      </c>
      <c r="L57" s="219">
        <v>4.0</v>
      </c>
      <c r="M57" s="219">
        <v>48077.0</v>
      </c>
      <c r="N57" s="219">
        <v>525840.0</v>
      </c>
      <c r="O57" s="219"/>
      <c r="P57" s="219">
        <v>700000.0</v>
      </c>
      <c r="Q57" s="219">
        <v>544458.0</v>
      </c>
      <c r="R57" s="219"/>
      <c r="S57" s="219">
        <v>3598198.0</v>
      </c>
      <c r="T57" s="221">
        <v>4668496.0</v>
      </c>
      <c r="U57" s="222"/>
      <c r="V57" s="161"/>
      <c r="W57" s="161"/>
      <c r="X57" s="161"/>
      <c r="Y57" s="161"/>
      <c r="Z57" s="161"/>
      <c r="AA57" s="161"/>
      <c r="AB57" s="161"/>
      <c r="AC57" s="161"/>
      <c r="AD57" s="161"/>
      <c r="AE57" s="161"/>
    </row>
    <row r="58" ht="22.5" customHeight="1">
      <c r="A58" s="215" t="s">
        <v>3032</v>
      </c>
      <c r="B58" s="216" t="s">
        <v>203</v>
      </c>
      <c r="C58" s="217" t="str">
        <f>iferror(vlookup($B58,Master_data!$K$1:$M$190,3,0),"--")</f>
        <v>Tư vấn</v>
      </c>
      <c r="D58" s="217" t="str">
        <f>iferror(vlookup($B58,Master_data!$K$1:$M$190,2,0),"--")</f>
        <v>TV Đông</v>
      </c>
      <c r="E58" s="218">
        <v>2500000.0</v>
      </c>
      <c r="F58" s="219">
        <v>500000.0</v>
      </c>
      <c r="G58" s="219">
        <v>0.0</v>
      </c>
      <c r="H58" s="219">
        <v>0.0</v>
      </c>
      <c r="I58" s="223">
        <v>150000.0</v>
      </c>
      <c r="J58" s="220">
        <v>26.0</v>
      </c>
      <c r="K58" s="220">
        <v>24.22</v>
      </c>
      <c r="L58" s="219">
        <v>0.0</v>
      </c>
      <c r="M58" s="219">
        <v>0.0</v>
      </c>
      <c r="N58" s="219">
        <v>525840.0</v>
      </c>
      <c r="O58" s="219"/>
      <c r="P58" s="219">
        <v>50000.0</v>
      </c>
      <c r="Q58" s="219">
        <v>5628279.0</v>
      </c>
      <c r="R58" s="219"/>
      <c r="S58" s="219">
        <v>2503006.0</v>
      </c>
      <c r="T58" s="221">
        <v>8657125.0</v>
      </c>
      <c r="U58" s="222"/>
      <c r="V58" s="161"/>
      <c r="W58" s="161"/>
      <c r="X58" s="161"/>
      <c r="Y58" s="161"/>
      <c r="Z58" s="161"/>
      <c r="AA58" s="161"/>
      <c r="AB58" s="161"/>
      <c r="AC58" s="161"/>
      <c r="AD58" s="161"/>
      <c r="AE58" s="161"/>
    </row>
    <row r="59" ht="22.5" customHeight="1">
      <c r="A59" s="215" t="s">
        <v>3032</v>
      </c>
      <c r="B59" s="216" t="s">
        <v>205</v>
      </c>
      <c r="C59" s="217" t="str">
        <f>iferror(vlookup($B59,Master_data!$K$1:$M$190,3,0),"--")</f>
        <v>Tư vấn</v>
      </c>
      <c r="D59" s="217" t="str">
        <f>iferror(vlookup($B59,Master_data!$K$1:$M$190,2,0),"--")</f>
        <v>Tv Na</v>
      </c>
      <c r="E59" s="218">
        <v>2500000.0</v>
      </c>
      <c r="F59" s="219">
        <v>500000.0</v>
      </c>
      <c r="G59" s="219">
        <v>0.0</v>
      </c>
      <c r="H59" s="219">
        <v>0.0</v>
      </c>
      <c r="I59" s="223">
        <v>150000.0</v>
      </c>
      <c r="J59" s="220">
        <v>26.0</v>
      </c>
      <c r="K59" s="220">
        <v>24.85</v>
      </c>
      <c r="L59" s="219">
        <v>5.7</v>
      </c>
      <c r="M59" s="219">
        <v>68510.0</v>
      </c>
      <c r="N59" s="219">
        <v>525840.0</v>
      </c>
      <c r="O59" s="219"/>
      <c r="P59" s="219">
        <v>50000.0</v>
      </c>
      <c r="Q59" s="219">
        <v>5121267.0</v>
      </c>
      <c r="R59" s="219"/>
      <c r="S59" s="219">
        <v>2632093.0</v>
      </c>
      <c r="T59" s="221">
        <v>8279200.0</v>
      </c>
      <c r="U59" s="222"/>
      <c r="V59" s="161"/>
      <c r="W59" s="161"/>
      <c r="X59" s="161"/>
      <c r="Y59" s="161"/>
      <c r="Z59" s="161"/>
      <c r="AA59" s="161"/>
      <c r="AB59" s="161"/>
      <c r="AC59" s="161"/>
      <c r="AD59" s="161"/>
      <c r="AE59" s="161"/>
    </row>
    <row r="60" ht="22.5" customHeight="1">
      <c r="A60" s="215" t="s">
        <v>3032</v>
      </c>
      <c r="B60" s="216" t="s">
        <v>211</v>
      </c>
      <c r="C60" s="217" t="str">
        <f>iferror(vlookup($B60,Master_data!$K$1:$M$190,3,0),"--")</f>
        <v>Telesale</v>
      </c>
      <c r="D60" s="217" t="str">
        <f>iferror(vlookup($B60,Master_data!$K$1:$M$190,2,0),"--")</f>
        <v>Telesale Bí Nhi</v>
      </c>
      <c r="E60" s="218">
        <v>1666667.0</v>
      </c>
      <c r="F60" s="219">
        <v>333333.0</v>
      </c>
      <c r="G60" s="219">
        <v>0.0</v>
      </c>
      <c r="H60" s="219">
        <v>0.0</v>
      </c>
      <c r="I60" s="223">
        <v>100000.0</v>
      </c>
      <c r="J60" s="220">
        <v>26.0</v>
      </c>
      <c r="K60" s="220">
        <v>34.0</v>
      </c>
      <c r="L60" s="219">
        <v>0.0</v>
      </c>
      <c r="M60" s="219">
        <v>0.0</v>
      </c>
      <c r="N60" s="219">
        <v>525840.0</v>
      </c>
      <c r="O60" s="219"/>
      <c r="P60" s="219">
        <v>-100000.0</v>
      </c>
      <c r="Q60" s="219">
        <v>6379914.0</v>
      </c>
      <c r="R60" s="219"/>
      <c r="S60" s="219">
        <v>1986981.0</v>
      </c>
      <c r="T60" s="221">
        <v>8892735.0</v>
      </c>
      <c r="U60" s="222"/>
      <c r="V60" s="161"/>
      <c r="W60" s="161"/>
      <c r="X60" s="161"/>
      <c r="Y60" s="161"/>
      <c r="Z60" s="161"/>
      <c r="AA60" s="161"/>
      <c r="AB60" s="161"/>
      <c r="AC60" s="161"/>
      <c r="AD60" s="161"/>
      <c r="AE60" s="161"/>
    </row>
    <row r="61" ht="22.5" customHeight="1">
      <c r="A61" s="215" t="s">
        <v>3032</v>
      </c>
      <c r="B61" s="216" t="s">
        <v>212</v>
      </c>
      <c r="C61" s="217" t="str">
        <f>iferror(vlookup($B61,Master_data!$K$1:$M$190,3,0),"--")</f>
        <v>Telesale</v>
      </c>
      <c r="D61" s="217" t="str">
        <f>iferror(vlookup($B61,Master_data!$K$1:$M$190,2,0),"--")</f>
        <v>Telesale Yến</v>
      </c>
      <c r="E61" s="218">
        <v>1666667.0</v>
      </c>
      <c r="F61" s="219">
        <v>333333.0</v>
      </c>
      <c r="G61" s="219">
        <v>0.0</v>
      </c>
      <c r="H61" s="219">
        <v>0.0</v>
      </c>
      <c r="I61" s="223">
        <v>100000.0</v>
      </c>
      <c r="J61" s="220">
        <v>26.0</v>
      </c>
      <c r="K61" s="220">
        <v>31.5</v>
      </c>
      <c r="L61" s="219">
        <v>0.0</v>
      </c>
      <c r="M61" s="219">
        <v>0.0</v>
      </c>
      <c r="N61" s="218"/>
      <c r="O61" s="219"/>
      <c r="P61" s="219">
        <v>-50000.0</v>
      </c>
      <c r="Q61" s="219">
        <v>5866132.0</v>
      </c>
      <c r="R61" s="219"/>
      <c r="S61" s="219">
        <v>2402564.0</v>
      </c>
      <c r="T61" s="221">
        <v>8268696.0</v>
      </c>
      <c r="U61" s="222"/>
      <c r="V61" s="161"/>
      <c r="W61" s="161"/>
      <c r="X61" s="161"/>
      <c r="Y61" s="161"/>
      <c r="Z61" s="161"/>
      <c r="AA61" s="161"/>
      <c r="AB61" s="161"/>
      <c r="AC61" s="161"/>
      <c r="AD61" s="161"/>
      <c r="AE61" s="161"/>
    </row>
    <row r="62" ht="22.5" customHeight="1">
      <c r="A62" s="215" t="s">
        <v>3032</v>
      </c>
      <c r="B62" s="216" t="s">
        <v>214</v>
      </c>
      <c r="C62" s="217" t="str">
        <f>iferror(vlookup($B62,Master_data!$K$1:$M$190,3,0),"--")</f>
        <v>Telesale</v>
      </c>
      <c r="D62" s="217" t="str">
        <f>iferror(vlookup($B62,Master_data!$K$1:$M$190,2,0),"--")</f>
        <v>Telesale Uyển Nhi</v>
      </c>
      <c r="E62" s="218">
        <v>3333333.0</v>
      </c>
      <c r="F62" s="219">
        <v>0.0</v>
      </c>
      <c r="G62" s="219">
        <v>0.0</v>
      </c>
      <c r="H62" s="219">
        <v>0.0</v>
      </c>
      <c r="I62" s="219">
        <v>0.0</v>
      </c>
      <c r="J62" s="220">
        <v>26.0</v>
      </c>
      <c r="K62" s="220">
        <v>26.0</v>
      </c>
      <c r="L62" s="219">
        <v>0.0</v>
      </c>
      <c r="M62" s="219">
        <v>0.0</v>
      </c>
      <c r="N62" s="219">
        <v>525840.0</v>
      </c>
      <c r="O62" s="219"/>
      <c r="P62" s="219">
        <v>0.0</v>
      </c>
      <c r="Q62" s="219">
        <v>0.0</v>
      </c>
      <c r="R62" s="219"/>
      <c r="S62" s="219">
        <v>2807493.0</v>
      </c>
      <c r="T62" s="221">
        <v>3333333.0</v>
      </c>
      <c r="U62" s="222"/>
      <c r="V62" s="161"/>
      <c r="W62" s="161"/>
      <c r="X62" s="161"/>
      <c r="Y62" s="161"/>
      <c r="Z62" s="161"/>
      <c r="AA62" s="161"/>
      <c r="AB62" s="161"/>
      <c r="AC62" s="161"/>
      <c r="AD62" s="161"/>
      <c r="AE62" s="161"/>
    </row>
    <row r="63" ht="22.5" customHeight="1">
      <c r="A63" s="215" t="s">
        <v>3032</v>
      </c>
      <c r="B63" s="216" t="s">
        <v>222</v>
      </c>
      <c r="C63" s="217" t="str">
        <f>iferror(vlookup($B63,Master_data!$K$1:$M$190,3,0),"--")</f>
        <v>Văn phòng</v>
      </c>
      <c r="D63" s="217" t="str">
        <f>iferror(vlookup($B63,Master_data!$K$1:$M$190,2,0),"--")</f>
        <v>Anh Hiền</v>
      </c>
      <c r="E63" s="218">
        <v>2.0333333E7</v>
      </c>
      <c r="F63" s="219">
        <v>0.0</v>
      </c>
      <c r="G63" s="219">
        <v>0.0</v>
      </c>
      <c r="H63" s="219">
        <v>0.0</v>
      </c>
      <c r="I63" s="219">
        <v>0.0</v>
      </c>
      <c r="J63" s="220">
        <v>26.0</v>
      </c>
      <c r="K63" s="220">
        <v>26.0</v>
      </c>
      <c r="L63" s="219">
        <v>0.0</v>
      </c>
      <c r="M63" s="219">
        <v>0.0</v>
      </c>
      <c r="N63" s="219">
        <v>333333.0</v>
      </c>
      <c r="O63" s="219"/>
      <c r="P63" s="219">
        <v>0.0</v>
      </c>
      <c r="Q63" s="219">
        <v>0.0</v>
      </c>
      <c r="R63" s="219"/>
      <c r="S63" s="219">
        <v>2.0E7</v>
      </c>
      <c r="T63" s="221">
        <v>2.0333333E7</v>
      </c>
      <c r="U63" s="222"/>
      <c r="V63" s="161"/>
      <c r="W63" s="161"/>
      <c r="X63" s="161"/>
      <c r="Y63" s="161"/>
      <c r="Z63" s="161"/>
      <c r="AA63" s="161"/>
      <c r="AB63" s="161"/>
      <c r="AC63" s="161"/>
      <c r="AD63" s="161"/>
      <c r="AE63" s="161"/>
    </row>
    <row r="64" ht="22.5" customHeight="1">
      <c r="A64" s="215" t="s">
        <v>3032</v>
      </c>
      <c r="B64" s="216" t="s">
        <v>224</v>
      </c>
      <c r="C64" s="217" t="str">
        <f>iferror(vlookup($B64,Master_data!$K$1:$M$190,3,0),"--")</f>
        <v>Văn phòng</v>
      </c>
      <c r="D64" s="217" t="str">
        <f>iferror(vlookup($B64,Master_data!$K$1:$M$190,2,0),"--")</f>
        <v>Hiến</v>
      </c>
      <c r="E64" s="218">
        <v>1.8333333E7</v>
      </c>
      <c r="F64" s="219">
        <v>0.0</v>
      </c>
      <c r="G64" s="219">
        <v>0.0</v>
      </c>
      <c r="H64" s="219">
        <v>0.0</v>
      </c>
      <c r="I64" s="219">
        <v>0.0</v>
      </c>
      <c r="J64" s="220">
        <v>26.0</v>
      </c>
      <c r="K64" s="220">
        <v>26.0</v>
      </c>
      <c r="L64" s="219">
        <v>0.0</v>
      </c>
      <c r="M64" s="219">
        <v>0.0</v>
      </c>
      <c r="N64" s="219">
        <v>525840.0</v>
      </c>
      <c r="O64" s="219"/>
      <c r="P64" s="219">
        <v>0.0</v>
      </c>
      <c r="Q64" s="219">
        <v>0.0</v>
      </c>
      <c r="R64" s="219"/>
      <c r="S64" s="219">
        <v>1.7807493E7</v>
      </c>
      <c r="T64" s="221">
        <v>1.8333333E7</v>
      </c>
      <c r="U64" s="222"/>
      <c r="V64" s="161"/>
      <c r="W64" s="161"/>
      <c r="X64" s="161"/>
      <c r="Y64" s="161"/>
      <c r="Z64" s="161"/>
      <c r="AA64" s="161"/>
      <c r="AB64" s="161"/>
      <c r="AC64" s="161"/>
      <c r="AD64" s="161"/>
      <c r="AE64" s="161"/>
    </row>
    <row r="65" ht="22.5" customHeight="1">
      <c r="A65" s="215" t="s">
        <v>3032</v>
      </c>
      <c r="B65" s="216" t="s">
        <v>226</v>
      </c>
      <c r="C65" s="217" t="str">
        <f>iferror(vlookup($B65,Master_data!$K$1:$M$190,3,0),"--")</f>
        <v>Văn phòng</v>
      </c>
      <c r="D65" s="217" t="str">
        <f>iferror(vlookup($B65,Master_data!$K$1:$M$190,2,0),"--")</f>
        <v>Chị Phượng</v>
      </c>
      <c r="E65" s="218">
        <v>1.5E7</v>
      </c>
      <c r="F65" s="219">
        <v>0.0</v>
      </c>
      <c r="G65" s="219">
        <v>0.0</v>
      </c>
      <c r="H65" s="219">
        <v>0.0</v>
      </c>
      <c r="I65" s="219">
        <v>0.0</v>
      </c>
      <c r="J65" s="220">
        <v>26.0</v>
      </c>
      <c r="K65" s="220">
        <v>26.0</v>
      </c>
      <c r="L65" s="219">
        <v>0.0</v>
      </c>
      <c r="M65" s="219">
        <v>0.0</v>
      </c>
      <c r="N65" s="219">
        <v>1383333.0</v>
      </c>
      <c r="O65" s="219"/>
      <c r="P65" s="219">
        <v>0.0</v>
      </c>
      <c r="Q65" s="219">
        <v>0.0</v>
      </c>
      <c r="R65" s="219"/>
      <c r="S65" s="219">
        <v>1.3616667E7</v>
      </c>
      <c r="T65" s="221">
        <v>1.5E7</v>
      </c>
      <c r="U65" s="222"/>
      <c r="V65" s="161"/>
      <c r="W65" s="161"/>
      <c r="X65" s="161"/>
      <c r="Y65" s="161"/>
      <c r="Z65" s="161"/>
      <c r="AA65" s="161"/>
      <c r="AB65" s="161"/>
      <c r="AC65" s="161"/>
      <c r="AD65" s="161"/>
      <c r="AE65" s="161"/>
    </row>
    <row r="66" ht="22.5" customHeight="1">
      <c r="A66" s="215" t="s">
        <v>3032</v>
      </c>
      <c r="B66" s="216" t="s">
        <v>228</v>
      </c>
      <c r="C66" s="217" t="str">
        <f>iferror(vlookup($B66,Master_data!$K$1:$M$190,3,0),"--")</f>
        <v>Văn phòng</v>
      </c>
      <c r="D66" s="217" t="str">
        <f>iferror(vlookup($B66,Master_data!$K$1:$M$190,2,0),"--")</f>
        <v>Duyên HCNS</v>
      </c>
      <c r="E66" s="218">
        <v>5333333.0</v>
      </c>
      <c r="F66" s="219">
        <v>0.0</v>
      </c>
      <c r="G66" s="219">
        <v>0.0</v>
      </c>
      <c r="H66" s="219">
        <v>0.0</v>
      </c>
      <c r="I66" s="219">
        <v>0.0</v>
      </c>
      <c r="J66" s="220">
        <v>26.0</v>
      </c>
      <c r="K66" s="220">
        <v>26.0</v>
      </c>
      <c r="L66" s="219">
        <v>0.0</v>
      </c>
      <c r="M66" s="219">
        <v>0.0</v>
      </c>
      <c r="N66" s="219">
        <v>333333.0</v>
      </c>
      <c r="O66" s="219"/>
      <c r="P66" s="219">
        <v>0.0</v>
      </c>
      <c r="Q66" s="219">
        <v>0.0</v>
      </c>
      <c r="R66" s="219"/>
      <c r="S66" s="219">
        <v>5000000.0</v>
      </c>
      <c r="T66" s="221">
        <v>5333333.0</v>
      </c>
      <c r="U66" s="222"/>
      <c r="V66" s="161"/>
      <c r="W66" s="161"/>
      <c r="X66" s="161"/>
      <c r="Y66" s="161"/>
      <c r="Z66" s="161"/>
      <c r="AA66" s="161"/>
      <c r="AB66" s="161"/>
      <c r="AC66" s="161"/>
      <c r="AD66" s="161"/>
      <c r="AE66" s="161"/>
    </row>
    <row r="67" ht="22.5" customHeight="1">
      <c r="A67" s="215" t="s">
        <v>3032</v>
      </c>
      <c r="B67" s="216" t="s">
        <v>229</v>
      </c>
      <c r="C67" s="217" t="str">
        <f>iferror(vlookup($B67,Master_data!$K$1:$M$190,3,0),"--")</f>
        <v>Văn phòng</v>
      </c>
      <c r="D67" s="217" t="str">
        <f>iferror(vlookup($B67,Master_data!$K$1:$M$190,2,0),"--")</f>
        <v>Kiểm soát Ngọc Lệ</v>
      </c>
      <c r="E67" s="218">
        <v>6000000.0</v>
      </c>
      <c r="F67" s="219">
        <v>0.0</v>
      </c>
      <c r="G67" s="219">
        <v>0.0</v>
      </c>
      <c r="H67" s="219">
        <v>0.0</v>
      </c>
      <c r="I67" s="219">
        <v>0.0</v>
      </c>
      <c r="J67" s="220">
        <v>26.0</v>
      </c>
      <c r="K67" s="220">
        <v>26.0</v>
      </c>
      <c r="L67" s="219">
        <v>0.0</v>
      </c>
      <c r="M67" s="219">
        <v>0.0</v>
      </c>
      <c r="N67" s="219">
        <v>525840.0</v>
      </c>
      <c r="O67" s="219"/>
      <c r="P67" s="219">
        <v>0.0</v>
      </c>
      <c r="Q67" s="219">
        <v>0.0</v>
      </c>
      <c r="R67" s="219"/>
      <c r="S67" s="219">
        <v>5474160.0</v>
      </c>
      <c r="T67" s="221">
        <v>6000000.0</v>
      </c>
      <c r="U67" s="222"/>
      <c r="V67" s="161"/>
      <c r="W67" s="161"/>
      <c r="X67" s="161"/>
      <c r="Y67" s="161"/>
      <c r="Z67" s="161"/>
      <c r="AA67" s="161"/>
      <c r="AB67" s="161"/>
      <c r="AC67" s="161"/>
      <c r="AD67" s="161"/>
      <c r="AE67" s="161"/>
    </row>
    <row r="68" ht="22.5" customHeight="1">
      <c r="A68" s="215" t="s">
        <v>3032</v>
      </c>
      <c r="B68" s="216" t="s">
        <v>231</v>
      </c>
      <c r="C68" s="217" t="str">
        <f>iferror(vlookup($B68,Master_data!$K$1:$M$190,3,0),"--")</f>
        <v>Văn phòng</v>
      </c>
      <c r="D68" s="217" t="str">
        <f>iferror(vlookup($B68,Master_data!$K$1:$M$190,2,0),"--")</f>
        <v>Kim Hồng</v>
      </c>
      <c r="E68" s="218">
        <v>4166667.0</v>
      </c>
      <c r="F68" s="219">
        <v>0.0</v>
      </c>
      <c r="G68" s="219">
        <v>0.0</v>
      </c>
      <c r="H68" s="219">
        <v>0.0</v>
      </c>
      <c r="I68" s="219">
        <v>0.0</v>
      </c>
      <c r="J68" s="220">
        <v>26.0</v>
      </c>
      <c r="K68" s="220">
        <v>23.5</v>
      </c>
      <c r="L68" s="219">
        <v>0.0</v>
      </c>
      <c r="M68" s="219">
        <v>0.0</v>
      </c>
      <c r="N68" s="219">
        <v>0.0</v>
      </c>
      <c r="O68" s="219"/>
      <c r="P68" s="219">
        <v>0.0</v>
      </c>
      <c r="Q68" s="219">
        <v>527778.0</v>
      </c>
      <c r="R68" s="219"/>
      <c r="S68" s="219">
        <v>3766026.0</v>
      </c>
      <c r="T68" s="221">
        <v>4293803.0</v>
      </c>
      <c r="U68" s="222"/>
      <c r="V68" s="161"/>
      <c r="W68" s="161"/>
      <c r="X68" s="161"/>
      <c r="Y68" s="161"/>
      <c r="Z68" s="161"/>
      <c r="AA68" s="161"/>
      <c r="AB68" s="161"/>
      <c r="AC68" s="161"/>
      <c r="AD68" s="161"/>
      <c r="AE68" s="161"/>
    </row>
    <row r="69" ht="22.5" customHeight="1">
      <c r="A69" s="215" t="s">
        <v>3032</v>
      </c>
      <c r="B69" s="216" t="s">
        <v>233</v>
      </c>
      <c r="C69" s="217" t="str">
        <f>iferror(vlookup($B69,Master_data!$K$1:$M$190,3,0),"--")</f>
        <v>Văn phòng</v>
      </c>
      <c r="D69" s="217" t="str">
        <f>iferror(vlookup($B69,Master_data!$K$1:$M$190,2,0),"--")</f>
        <v>Nhi (ngoc nhi 2727)</v>
      </c>
      <c r="E69" s="218">
        <v>2666667.0</v>
      </c>
      <c r="F69" s="219">
        <v>0.0</v>
      </c>
      <c r="G69" s="219">
        <v>0.0</v>
      </c>
      <c r="H69" s="219">
        <v>0.0</v>
      </c>
      <c r="I69" s="219">
        <v>0.0</v>
      </c>
      <c r="J69" s="220">
        <v>26.0</v>
      </c>
      <c r="K69" s="220">
        <v>26.0</v>
      </c>
      <c r="L69" s="219">
        <v>0.0</v>
      </c>
      <c r="M69" s="219">
        <v>0.0</v>
      </c>
      <c r="N69" s="219">
        <v>0.0</v>
      </c>
      <c r="O69" s="219"/>
      <c r="P69" s="219">
        <v>0.0</v>
      </c>
      <c r="Q69" s="219">
        <v>0.0</v>
      </c>
      <c r="R69" s="219"/>
      <c r="S69" s="219">
        <v>2666667.0</v>
      </c>
      <c r="T69" s="221">
        <v>2666667.0</v>
      </c>
      <c r="U69" s="222"/>
      <c r="V69" s="161"/>
      <c r="W69" s="161"/>
      <c r="X69" s="161"/>
      <c r="Y69" s="161"/>
      <c r="Z69" s="161"/>
      <c r="AA69" s="161"/>
      <c r="AB69" s="161"/>
      <c r="AC69" s="161"/>
      <c r="AD69" s="161"/>
      <c r="AE69" s="161"/>
    </row>
    <row r="70" ht="22.5" customHeight="1">
      <c r="A70" s="215" t="s">
        <v>3032</v>
      </c>
      <c r="B70" s="216" t="s">
        <v>235</v>
      </c>
      <c r="C70" s="217" t="str">
        <f>iferror(vlookup($B70,Master_data!$K$1:$M$190,3,0),"--")</f>
        <v>Marketing</v>
      </c>
      <c r="D70" s="217" t="str">
        <f>iferror(vlookup($B70,Master_data!$K$1:$M$190,2,0),"--")</f>
        <v>MKT Minh Lâm</v>
      </c>
      <c r="E70" s="218">
        <v>6666667.0</v>
      </c>
      <c r="F70" s="219">
        <v>0.0</v>
      </c>
      <c r="G70" s="219">
        <v>0.0</v>
      </c>
      <c r="H70" s="219">
        <v>0.0</v>
      </c>
      <c r="I70" s="219">
        <v>0.0</v>
      </c>
      <c r="J70" s="220">
        <v>26.0</v>
      </c>
      <c r="K70" s="220">
        <v>24.0</v>
      </c>
      <c r="L70" s="219">
        <v>0.0</v>
      </c>
      <c r="M70" s="219">
        <v>0.0</v>
      </c>
      <c r="N70" s="219">
        <v>630000.0</v>
      </c>
      <c r="O70" s="219"/>
      <c r="P70" s="219">
        <v>0.0</v>
      </c>
      <c r="Q70" s="219">
        <v>0.0</v>
      </c>
      <c r="R70" s="219"/>
      <c r="S70" s="219">
        <v>5523846.0</v>
      </c>
      <c r="T70" s="221">
        <v>6153846.0</v>
      </c>
      <c r="U70" s="222"/>
      <c r="V70" s="161"/>
      <c r="W70" s="161"/>
      <c r="X70" s="161"/>
      <c r="Y70" s="161"/>
      <c r="Z70" s="161"/>
      <c r="AA70" s="161"/>
      <c r="AB70" s="161"/>
      <c r="AC70" s="161"/>
      <c r="AD70" s="161"/>
      <c r="AE70" s="161"/>
    </row>
    <row r="71" ht="22.5" customHeight="1">
      <c r="A71" s="215" t="s">
        <v>3032</v>
      </c>
      <c r="B71" s="216" t="s">
        <v>237</v>
      </c>
      <c r="C71" s="217" t="str">
        <f>iferror(vlookup($B71,Master_data!$K$1:$M$190,3,0),"--")</f>
        <v>Marketing</v>
      </c>
      <c r="D71" s="217" t="str">
        <f>iferror(vlookup($B71,Master_data!$K$1:$M$190,2,0),"--")</f>
        <v>MKT Bông</v>
      </c>
      <c r="E71" s="218">
        <v>8333333.0</v>
      </c>
      <c r="F71" s="219">
        <v>0.0</v>
      </c>
      <c r="G71" s="219">
        <v>0.0</v>
      </c>
      <c r="H71" s="219">
        <v>0.0</v>
      </c>
      <c r="I71" s="219">
        <v>0.0</v>
      </c>
      <c r="J71" s="220">
        <v>26.0</v>
      </c>
      <c r="K71" s="220">
        <v>26.0</v>
      </c>
      <c r="L71" s="219">
        <v>0.0</v>
      </c>
      <c r="M71" s="219">
        <v>0.0</v>
      </c>
      <c r="N71" s="219">
        <v>735000.0</v>
      </c>
      <c r="O71" s="219"/>
      <c r="P71" s="219">
        <v>0.0</v>
      </c>
      <c r="Q71" s="219">
        <v>0.0</v>
      </c>
      <c r="R71" s="219"/>
      <c r="S71" s="219">
        <v>7598333.0</v>
      </c>
      <c r="T71" s="221">
        <v>8333333.0</v>
      </c>
      <c r="U71" s="222"/>
      <c r="V71" s="161"/>
      <c r="W71" s="161"/>
      <c r="X71" s="161"/>
      <c r="Y71" s="161"/>
      <c r="Z71" s="161"/>
      <c r="AA71" s="161"/>
      <c r="AB71" s="161"/>
      <c r="AC71" s="161"/>
      <c r="AD71" s="161"/>
      <c r="AE71" s="161"/>
    </row>
    <row r="72" ht="22.5" customHeight="1">
      <c r="A72" s="215" t="s">
        <v>3032</v>
      </c>
      <c r="B72" s="216" t="s">
        <v>239</v>
      </c>
      <c r="C72" s="217" t="str">
        <f>iferror(vlookup($B72,Master_data!$K$1:$M$190,3,0),"--")</f>
        <v>Marketing</v>
      </c>
      <c r="D72" s="217" t="str">
        <f>iferror(vlookup($B72,Master_data!$K$1:$M$190,2,0),"--")</f>
        <v>Trung Hào</v>
      </c>
      <c r="E72" s="218">
        <v>4000000.0</v>
      </c>
      <c r="F72" s="219">
        <v>0.0</v>
      </c>
      <c r="G72" s="219">
        <v>0.0</v>
      </c>
      <c r="H72" s="219">
        <v>0.0</v>
      </c>
      <c r="I72" s="219">
        <v>0.0</v>
      </c>
      <c r="J72" s="220">
        <v>26.0</v>
      </c>
      <c r="K72" s="220">
        <v>25.875</v>
      </c>
      <c r="L72" s="219">
        <v>16.75</v>
      </c>
      <c r="M72" s="219">
        <v>322115.0</v>
      </c>
      <c r="N72" s="219">
        <v>5000000.0</v>
      </c>
      <c r="O72" s="219"/>
      <c r="P72" s="219">
        <v>0.0</v>
      </c>
      <c r="Q72" s="219">
        <v>808889.0</v>
      </c>
      <c r="R72" s="219"/>
      <c r="S72" s="219">
        <v>-697115.0</v>
      </c>
      <c r="T72" s="221">
        <v>5111774.0</v>
      </c>
      <c r="U72" s="222"/>
      <c r="V72" s="161"/>
      <c r="W72" s="161"/>
      <c r="X72" s="161"/>
      <c r="Y72" s="161"/>
      <c r="Z72" s="161"/>
      <c r="AA72" s="161"/>
      <c r="AB72" s="161"/>
      <c r="AC72" s="161"/>
      <c r="AD72" s="161"/>
      <c r="AE72" s="161"/>
    </row>
    <row r="73" ht="22.5" customHeight="1">
      <c r="A73" s="215" t="s">
        <v>3032</v>
      </c>
      <c r="B73" s="216" t="s">
        <v>241</v>
      </c>
      <c r="C73" s="217" t="str">
        <f>iferror(vlookup($B73,Master_data!$K$1:$M$190,3,0),"--")</f>
        <v>Marketing</v>
      </c>
      <c r="D73" s="217" t="str">
        <f>iferror(vlookup($B73,Master_data!$K$1:$M$190,2,0),"--")</f>
        <v>Chụp hình Hùng</v>
      </c>
      <c r="E73" s="218">
        <v>4333333.0</v>
      </c>
      <c r="F73" s="219">
        <v>0.0</v>
      </c>
      <c r="G73" s="219">
        <v>0.0</v>
      </c>
      <c r="H73" s="219">
        <v>0.0</v>
      </c>
      <c r="I73" s="219">
        <v>0.0</v>
      </c>
      <c r="J73" s="220">
        <v>26.0</v>
      </c>
      <c r="K73" s="220">
        <v>26.0</v>
      </c>
      <c r="L73" s="219">
        <v>6.0</v>
      </c>
      <c r="M73" s="219">
        <v>125000.0</v>
      </c>
      <c r="N73" s="219">
        <v>0.0</v>
      </c>
      <c r="O73" s="219"/>
      <c r="P73" s="219">
        <v>0.0</v>
      </c>
      <c r="Q73" s="219">
        <v>785556.0</v>
      </c>
      <c r="R73" s="219"/>
      <c r="S73" s="219">
        <v>4458333.0</v>
      </c>
      <c r="T73" s="221">
        <v>5243889.0</v>
      </c>
      <c r="U73" s="222"/>
      <c r="V73" s="161"/>
      <c r="W73" s="161"/>
      <c r="X73" s="161"/>
      <c r="Y73" s="161"/>
      <c r="Z73" s="161"/>
      <c r="AA73" s="161"/>
      <c r="AB73" s="161"/>
      <c r="AC73" s="161"/>
      <c r="AD73" s="161"/>
      <c r="AE73" s="161"/>
    </row>
    <row r="74" ht="22.5" customHeight="1">
      <c r="A74" s="215" t="s">
        <v>3032</v>
      </c>
      <c r="B74" s="216" t="s">
        <v>243</v>
      </c>
      <c r="C74" s="217" t="str">
        <f>iferror(vlookup($B74,Master_data!$K$1:$M$190,3,0),"--")</f>
        <v>Marketing</v>
      </c>
      <c r="D74" s="217" t="str">
        <f>iferror(vlookup($B74,Master_data!$K$1:$M$190,2,0),"--")</f>
        <v>Lâm Trần Tuấn</v>
      </c>
      <c r="E74" s="218">
        <v>4333333.0</v>
      </c>
      <c r="F74" s="219">
        <v>0.0</v>
      </c>
      <c r="G74" s="219">
        <v>0.0</v>
      </c>
      <c r="H74" s="219">
        <v>0.0</v>
      </c>
      <c r="I74" s="219">
        <v>0.0</v>
      </c>
      <c r="J74" s="220">
        <v>26.0</v>
      </c>
      <c r="K74" s="220">
        <v>22.562</v>
      </c>
      <c r="L74" s="219">
        <v>0.0</v>
      </c>
      <c r="M74" s="219">
        <v>0.0</v>
      </c>
      <c r="N74" s="219">
        <v>525840.0</v>
      </c>
      <c r="O74" s="219"/>
      <c r="P74" s="219">
        <v>0.0</v>
      </c>
      <c r="Q74" s="219">
        <v>731111.0</v>
      </c>
      <c r="R74" s="219"/>
      <c r="S74" s="219">
        <v>3234493.0</v>
      </c>
      <c r="T74" s="221">
        <v>4491444.0</v>
      </c>
      <c r="U74" s="222"/>
      <c r="V74" s="161"/>
      <c r="W74" s="161"/>
      <c r="X74" s="161"/>
      <c r="Y74" s="161"/>
      <c r="Z74" s="161"/>
      <c r="AA74" s="161"/>
      <c r="AB74" s="161"/>
      <c r="AC74" s="161"/>
      <c r="AD74" s="161"/>
      <c r="AE74" s="161"/>
    </row>
    <row r="75" ht="22.5" customHeight="1">
      <c r="A75" s="215" t="s">
        <v>3032</v>
      </c>
      <c r="B75" s="216" t="s">
        <v>244</v>
      </c>
      <c r="C75" s="217" t="str">
        <f>iferror(vlookup($B75,Master_data!$K$1:$M$190,3,0),"--")</f>
        <v>Marketing</v>
      </c>
      <c r="D75" s="217" t="str">
        <f>iferror(vlookup($B75,Master_data!$K$1:$M$190,2,0),"--")</f>
        <v>MKT Anh TRung</v>
      </c>
      <c r="E75" s="218">
        <v>8333333.0</v>
      </c>
      <c r="F75" s="219">
        <v>0.0</v>
      </c>
      <c r="G75" s="219">
        <v>0.0</v>
      </c>
      <c r="H75" s="219">
        <v>0.0</v>
      </c>
      <c r="I75" s="219">
        <v>0.0</v>
      </c>
      <c r="J75" s="220">
        <v>26.0</v>
      </c>
      <c r="K75" s="220">
        <v>24.5</v>
      </c>
      <c r="L75" s="219">
        <v>0.0</v>
      </c>
      <c r="M75" s="219">
        <v>0.0</v>
      </c>
      <c r="N75" s="219">
        <v>0.0</v>
      </c>
      <c r="O75" s="219"/>
      <c r="P75" s="219">
        <v>0.0</v>
      </c>
      <c r="Q75" s="219">
        <v>0.0</v>
      </c>
      <c r="R75" s="219"/>
      <c r="S75" s="219">
        <v>7852564.0</v>
      </c>
      <c r="T75" s="221">
        <v>7852564.0</v>
      </c>
      <c r="U75" s="222"/>
      <c r="V75" s="161"/>
      <c r="W75" s="161"/>
      <c r="X75" s="161"/>
      <c r="Y75" s="161"/>
      <c r="Z75" s="161"/>
      <c r="AA75" s="161"/>
      <c r="AB75" s="161"/>
      <c r="AC75" s="161"/>
      <c r="AD75" s="161"/>
      <c r="AE75" s="161"/>
    </row>
    <row r="76" ht="22.5" customHeight="1">
      <c r="A76" s="215" t="s">
        <v>3032</v>
      </c>
      <c r="B76" s="225" t="s">
        <v>247</v>
      </c>
      <c r="C76" s="217" t="str">
        <f>iferror(vlookup($B76,Master_data!$K$1:$M$190,3,0),"--")</f>
        <v>Văn phòng</v>
      </c>
      <c r="D76" s="217" t="str">
        <f>iferror(vlookup($B76,Master_data!$K$1:$M$190,2,0),"--")</f>
        <v>Bảo Nghi</v>
      </c>
      <c r="E76" s="219">
        <v>3966667.0</v>
      </c>
      <c r="F76" s="219">
        <v>0.0</v>
      </c>
      <c r="G76" s="219">
        <v>0.0</v>
      </c>
      <c r="H76" s="219">
        <v>0.0</v>
      </c>
      <c r="I76" s="219">
        <v>0.0</v>
      </c>
      <c r="J76" s="220">
        <v>26.0</v>
      </c>
      <c r="K76" s="220">
        <v>4.0</v>
      </c>
      <c r="L76" s="219"/>
      <c r="M76" s="219">
        <v>0.0</v>
      </c>
      <c r="N76" s="219"/>
      <c r="O76" s="219"/>
      <c r="P76" s="219"/>
      <c r="Q76" s="219"/>
      <c r="R76" s="219"/>
      <c r="S76" s="219">
        <v>610256.0</v>
      </c>
      <c r="T76" s="221">
        <v>610256.0</v>
      </c>
      <c r="U76" s="222"/>
      <c r="V76" s="161"/>
      <c r="W76" s="161"/>
      <c r="X76" s="161"/>
      <c r="Y76" s="161"/>
      <c r="Z76" s="161"/>
      <c r="AA76" s="161"/>
      <c r="AB76" s="161"/>
      <c r="AC76" s="161"/>
      <c r="AD76" s="161"/>
      <c r="AE76" s="161"/>
    </row>
    <row r="77" ht="22.5" customHeight="1">
      <c r="A77" s="215" t="s">
        <v>3032</v>
      </c>
      <c r="B77" s="216" t="s">
        <v>253</v>
      </c>
      <c r="C77" s="217" t="str">
        <f>iferror(vlookup($B77,Master_data!$K$1:$M$190,3,0),"--")</f>
        <v>Văn phòng</v>
      </c>
      <c r="D77" s="217" t="str">
        <f>iferror(vlookup($B77,Master_data!$K$1:$M$190,2,0),"--")</f>
        <v>Kế toán + thuế</v>
      </c>
      <c r="E77" s="219">
        <v>1.2E7</v>
      </c>
      <c r="F77" s="219">
        <v>0.0</v>
      </c>
      <c r="G77" s="219">
        <v>0.0</v>
      </c>
      <c r="H77" s="219">
        <v>0.0</v>
      </c>
      <c r="I77" s="219">
        <v>0.0</v>
      </c>
      <c r="J77" s="220">
        <v>26.0</v>
      </c>
      <c r="K77" s="220">
        <v>26.0</v>
      </c>
      <c r="L77" s="219"/>
      <c r="M77" s="219">
        <v>0.0</v>
      </c>
      <c r="N77" s="219"/>
      <c r="O77" s="219"/>
      <c r="P77" s="219"/>
      <c r="Q77" s="219"/>
      <c r="R77" s="219"/>
      <c r="S77" s="219">
        <v>1.2E7</v>
      </c>
      <c r="T77" s="221">
        <v>1.2E7</v>
      </c>
      <c r="U77" s="222"/>
      <c r="V77" s="161"/>
      <c r="W77" s="161"/>
      <c r="X77" s="161"/>
      <c r="Y77" s="161"/>
      <c r="Z77" s="161"/>
      <c r="AA77" s="161"/>
      <c r="AB77" s="161"/>
      <c r="AC77" s="161"/>
      <c r="AD77" s="161"/>
      <c r="AE77" s="161"/>
    </row>
    <row r="78" ht="22.5" customHeight="1">
      <c r="A78" s="215" t="s">
        <v>3032</v>
      </c>
      <c r="B78" s="216" t="s">
        <v>255</v>
      </c>
      <c r="C78" s="217" t="str">
        <f>iferror(vlookup($B78,Master_data!$K$1:$M$190,3,0),"--")</f>
        <v>Sảnh + bếp</v>
      </c>
      <c r="D78" s="217" t="str">
        <f>iferror(vlookup($B78,Master_data!$K$1:$M$190,2,0),"--")</f>
        <v>GV Hiền</v>
      </c>
      <c r="E78" s="219">
        <v>2100000.0</v>
      </c>
      <c r="F78" s="219">
        <v>566667.0</v>
      </c>
      <c r="G78" s="219">
        <v>0.0</v>
      </c>
      <c r="H78" s="219">
        <v>0.0</v>
      </c>
      <c r="I78" s="219">
        <v>0.0</v>
      </c>
      <c r="J78" s="220">
        <v>26.0</v>
      </c>
      <c r="K78" s="220">
        <v>26.0</v>
      </c>
      <c r="L78" s="219"/>
      <c r="M78" s="219">
        <v>0.0</v>
      </c>
      <c r="N78" s="219"/>
      <c r="O78" s="219"/>
      <c r="P78" s="219"/>
      <c r="Q78" s="219"/>
      <c r="R78" s="219"/>
      <c r="S78" s="219">
        <v>2666667.0</v>
      </c>
      <c r="T78" s="221">
        <v>2666667.0</v>
      </c>
      <c r="U78" s="222"/>
      <c r="V78" s="161"/>
      <c r="W78" s="161"/>
      <c r="X78" s="161"/>
      <c r="Y78" s="161"/>
      <c r="Z78" s="161"/>
      <c r="AA78" s="161"/>
      <c r="AB78" s="161"/>
      <c r="AC78" s="161"/>
      <c r="AD78" s="161"/>
      <c r="AE78" s="161"/>
    </row>
    <row r="79" ht="22.5" customHeight="1">
      <c r="A79" s="215" t="s">
        <v>3032</v>
      </c>
      <c r="B79" s="216" t="s">
        <v>257</v>
      </c>
      <c r="C79" s="217" t="str">
        <f>iferror(vlookup($B79,Master_data!$K$1:$M$190,3,0),"--")</f>
        <v>Sảnh + bếp</v>
      </c>
      <c r="D79" s="217" t="str">
        <f>iferror(vlookup($B79,Master_data!$K$1:$M$190,2,0),"--")</f>
        <v>Chị Trang</v>
      </c>
      <c r="E79" s="219">
        <v>2100000.0</v>
      </c>
      <c r="F79" s="219">
        <v>566667.0</v>
      </c>
      <c r="G79" s="219">
        <v>0.0</v>
      </c>
      <c r="H79" s="219">
        <v>0.0</v>
      </c>
      <c r="I79" s="219">
        <v>0.0</v>
      </c>
      <c r="J79" s="220">
        <v>26.0</v>
      </c>
      <c r="K79" s="220">
        <v>26.0</v>
      </c>
      <c r="L79" s="219">
        <v>9.5</v>
      </c>
      <c r="M79" s="219">
        <v>95913.0</v>
      </c>
      <c r="N79" s="219">
        <v>525840.0</v>
      </c>
      <c r="O79" s="219"/>
      <c r="P79" s="219"/>
      <c r="Q79" s="219"/>
      <c r="R79" s="219"/>
      <c r="S79" s="219">
        <v>2236740.0</v>
      </c>
      <c r="T79" s="221">
        <v>2762580.0</v>
      </c>
      <c r="U79" s="222"/>
      <c r="V79" s="161"/>
      <c r="W79" s="161"/>
      <c r="X79" s="161"/>
      <c r="Y79" s="161"/>
      <c r="Z79" s="161"/>
      <c r="AA79" s="161"/>
      <c r="AB79" s="161"/>
      <c r="AC79" s="161"/>
      <c r="AD79" s="161"/>
      <c r="AE79" s="161"/>
    </row>
    <row r="80" ht="22.5" customHeight="1">
      <c r="A80" s="215" t="s">
        <v>3032</v>
      </c>
      <c r="B80" s="216" t="s">
        <v>259</v>
      </c>
      <c r="C80" s="217" t="str">
        <f>iferror(vlookup($B80,Master_data!$K$1:$M$190,3,0),"--")</f>
        <v>Sảnh + bếp</v>
      </c>
      <c r="D80" s="217" t="str">
        <f>iferror(vlookup($B80,Master_data!$K$1:$M$190,2,0),"--")</f>
        <v>Chị Trang VP</v>
      </c>
      <c r="E80" s="219">
        <v>666667.0</v>
      </c>
      <c r="F80" s="219"/>
      <c r="G80" s="219">
        <v>0.0</v>
      </c>
      <c r="H80" s="219">
        <v>0.0</v>
      </c>
      <c r="I80" s="219">
        <v>0.0</v>
      </c>
      <c r="J80" s="220">
        <v>26.0</v>
      </c>
      <c r="K80" s="220">
        <v>26.0</v>
      </c>
      <c r="L80" s="219"/>
      <c r="M80" s="219">
        <v>0.0</v>
      </c>
      <c r="N80" s="219"/>
      <c r="O80" s="219"/>
      <c r="P80" s="219"/>
      <c r="Q80" s="219"/>
      <c r="R80" s="219"/>
      <c r="S80" s="219">
        <v>666667.0</v>
      </c>
      <c r="T80" s="221">
        <v>666667.0</v>
      </c>
      <c r="U80" s="222"/>
      <c r="V80" s="161"/>
      <c r="W80" s="161"/>
      <c r="X80" s="161"/>
      <c r="Y80" s="161"/>
      <c r="Z80" s="161"/>
      <c r="AA80" s="161"/>
      <c r="AB80" s="161"/>
      <c r="AC80" s="161"/>
      <c r="AD80" s="161"/>
      <c r="AE80" s="161"/>
    </row>
    <row r="81" ht="22.5" customHeight="1">
      <c r="A81" s="215" t="s">
        <v>3032</v>
      </c>
      <c r="B81" s="216" t="s">
        <v>261</v>
      </c>
      <c r="C81" s="217" t="str">
        <f>iferror(vlookup($B81,Master_data!$K$1:$M$190,3,0),"--")</f>
        <v>Sảnh + bếp</v>
      </c>
      <c r="D81" s="217" t="str">
        <f>iferror(vlookup($B81,Master_data!$K$1:$M$190,2,0),"--")</f>
        <v>GV Linh</v>
      </c>
      <c r="E81" s="219">
        <v>2666667.0</v>
      </c>
      <c r="F81" s="219"/>
      <c r="G81" s="219">
        <v>0.0</v>
      </c>
      <c r="H81" s="219">
        <v>0.0</v>
      </c>
      <c r="I81" s="219">
        <v>0.0</v>
      </c>
      <c r="J81" s="220">
        <v>26.0</v>
      </c>
      <c r="K81" s="220">
        <v>25.75</v>
      </c>
      <c r="L81" s="219">
        <v>0.5</v>
      </c>
      <c r="M81" s="219">
        <v>6410.0</v>
      </c>
      <c r="N81" s="219">
        <v>525840.0</v>
      </c>
      <c r="O81" s="219"/>
      <c r="P81" s="219"/>
      <c r="Q81" s="219"/>
      <c r="R81" s="219"/>
      <c r="S81" s="219">
        <v>2121596.0</v>
      </c>
      <c r="T81" s="221">
        <v>2647436.0</v>
      </c>
      <c r="U81" s="222"/>
      <c r="V81" s="161"/>
      <c r="W81" s="161"/>
      <c r="X81" s="161"/>
      <c r="Y81" s="161"/>
      <c r="Z81" s="161"/>
      <c r="AA81" s="161"/>
      <c r="AB81" s="161"/>
      <c r="AC81" s="161"/>
      <c r="AD81" s="161"/>
      <c r="AE81" s="161"/>
    </row>
    <row r="82" ht="22.5" customHeight="1">
      <c r="A82" s="215" t="s">
        <v>3032</v>
      </c>
      <c r="B82" s="216" t="s">
        <v>263</v>
      </c>
      <c r="C82" s="217" t="str">
        <f>iferror(vlookup($B82,Master_data!$K$1:$M$190,3,0),"--")</f>
        <v>Sảnh + bếp</v>
      </c>
      <c r="D82" s="217" t="str">
        <f>iferror(vlookup($B82,Master_data!$K$1:$M$190,2,0),"--")</f>
        <v>BV Trung</v>
      </c>
      <c r="E82" s="219">
        <v>3666667.0</v>
      </c>
      <c r="F82" s="219">
        <v>0.0</v>
      </c>
      <c r="G82" s="219">
        <v>0.0</v>
      </c>
      <c r="H82" s="219">
        <v>0.0</v>
      </c>
      <c r="I82" s="219">
        <v>0.0</v>
      </c>
      <c r="J82" s="220">
        <v>28.0</v>
      </c>
      <c r="K82" s="220">
        <v>26.0</v>
      </c>
      <c r="L82" s="219">
        <v>11.0</v>
      </c>
      <c r="M82" s="219">
        <v>180060.0</v>
      </c>
      <c r="N82" s="219"/>
      <c r="O82" s="219"/>
      <c r="P82" s="219">
        <v>216667.0</v>
      </c>
      <c r="Q82" s="219"/>
      <c r="R82" s="219"/>
      <c r="S82" s="219">
        <v>3801488.0</v>
      </c>
      <c r="T82" s="221">
        <v>3801488.0</v>
      </c>
      <c r="U82" s="222"/>
      <c r="V82" s="161"/>
      <c r="W82" s="161"/>
      <c r="X82" s="161"/>
      <c r="Y82" s="161"/>
      <c r="Z82" s="161"/>
      <c r="AA82" s="161"/>
      <c r="AB82" s="161"/>
      <c r="AC82" s="161"/>
      <c r="AD82" s="161"/>
      <c r="AE82" s="161"/>
    </row>
    <row r="83" ht="22.5" customHeight="1">
      <c r="A83" s="215" t="s">
        <v>3032</v>
      </c>
      <c r="B83" s="216" t="s">
        <v>264</v>
      </c>
      <c r="C83" s="217" t="str">
        <f>iferror(vlookup($B83,Master_data!$K$1:$M$190,3,0),"--")</f>
        <v>Sảnh + bếp</v>
      </c>
      <c r="D83" s="217" t="str">
        <f>iferror(vlookup($B83,Master_data!$K$1:$M$190,2,0),"--")</f>
        <v>BV Cang</v>
      </c>
      <c r="E83" s="219">
        <v>3666667.0</v>
      </c>
      <c r="F83" s="219">
        <v>0.0</v>
      </c>
      <c r="G83" s="219">
        <v>0.0</v>
      </c>
      <c r="H83" s="219">
        <v>0.0</v>
      </c>
      <c r="I83" s="219">
        <v>0.0</v>
      </c>
      <c r="J83" s="220">
        <v>28.0</v>
      </c>
      <c r="K83" s="220">
        <v>26.0</v>
      </c>
      <c r="L83" s="219">
        <v>10.5</v>
      </c>
      <c r="M83" s="219">
        <v>171875.0</v>
      </c>
      <c r="N83" s="219">
        <v>525840.0</v>
      </c>
      <c r="O83" s="219"/>
      <c r="P83" s="219"/>
      <c r="Q83" s="219"/>
      <c r="R83" s="219"/>
      <c r="S83" s="219">
        <v>3050797.0</v>
      </c>
      <c r="T83" s="221">
        <v>3576637.0</v>
      </c>
      <c r="U83" s="222"/>
      <c r="V83" s="161"/>
      <c r="W83" s="161"/>
      <c r="X83" s="161"/>
      <c r="Y83" s="161"/>
      <c r="Z83" s="161"/>
      <c r="AA83" s="161"/>
      <c r="AB83" s="161"/>
      <c r="AC83" s="161"/>
      <c r="AD83" s="161"/>
      <c r="AE83" s="161"/>
    </row>
    <row r="84" ht="22.5" customHeight="1">
      <c r="A84" s="215" t="s">
        <v>3032</v>
      </c>
      <c r="B84" s="216" t="s">
        <v>265</v>
      </c>
      <c r="C84" s="217" t="str">
        <f>iferror(vlookup($B84,Master_data!$K$1:$M$190,3,0),"--")</f>
        <v>Sảnh + bếp</v>
      </c>
      <c r="D84" s="217" t="str">
        <f>iferror(vlookup($B84,Master_data!$K$1:$M$190,2,0),"--")</f>
        <v>TX Đức</v>
      </c>
      <c r="E84" s="219">
        <v>5500000.0</v>
      </c>
      <c r="F84" s="219">
        <v>0.0</v>
      </c>
      <c r="G84" s="219">
        <v>0.0</v>
      </c>
      <c r="H84" s="219">
        <v>0.0</v>
      </c>
      <c r="I84" s="219">
        <v>0.0</v>
      </c>
      <c r="J84" s="220">
        <v>28.0</v>
      </c>
      <c r="K84" s="220">
        <v>26.0</v>
      </c>
      <c r="L84" s="219">
        <v>25.65</v>
      </c>
      <c r="M84" s="219">
        <v>629799.0</v>
      </c>
      <c r="N84" s="219"/>
      <c r="O84" s="219"/>
      <c r="P84" s="219"/>
      <c r="Q84" s="219"/>
      <c r="R84" s="219"/>
      <c r="S84" s="219">
        <v>5736942.0</v>
      </c>
      <c r="T84" s="221">
        <v>5736942.0</v>
      </c>
      <c r="U84" s="222"/>
      <c r="V84" s="161"/>
      <c r="W84" s="161"/>
      <c r="X84" s="161"/>
      <c r="Y84" s="161"/>
      <c r="Z84" s="161"/>
      <c r="AA84" s="161"/>
      <c r="AB84" s="161"/>
      <c r="AC84" s="161"/>
      <c r="AD84" s="161"/>
      <c r="AE84" s="161"/>
    </row>
    <row r="85" ht="22.5" customHeight="1">
      <c r="A85" s="215" t="s">
        <v>3032</v>
      </c>
      <c r="B85" s="216" t="s">
        <v>266</v>
      </c>
      <c r="C85" s="217" t="str">
        <f>iferror(vlookup($B85,Master_data!$K$1:$M$190,3,0),"--")</f>
        <v>Sảnh + bếp</v>
      </c>
      <c r="D85" s="217" t="str">
        <f>iferror(vlookup($B85,Master_data!$K$1:$M$190,2,0),"--")</f>
        <v>TX Oanh</v>
      </c>
      <c r="E85" s="219">
        <v>5000000.0</v>
      </c>
      <c r="F85" s="219"/>
      <c r="G85" s="219"/>
      <c r="H85" s="219"/>
      <c r="I85" s="219"/>
      <c r="J85" s="220">
        <v>28.0</v>
      </c>
      <c r="K85" s="220">
        <v>26.0</v>
      </c>
      <c r="L85" s="219">
        <v>33.65</v>
      </c>
      <c r="M85" s="219">
        <v>751116.0</v>
      </c>
      <c r="N85" s="219"/>
      <c r="O85" s="219"/>
      <c r="P85" s="219"/>
      <c r="Q85" s="219"/>
      <c r="R85" s="219"/>
      <c r="S85" s="219">
        <v>5393973.0</v>
      </c>
      <c r="T85" s="221">
        <v>5393973.0</v>
      </c>
      <c r="U85" s="222"/>
      <c r="V85" s="161"/>
      <c r="W85" s="161"/>
      <c r="X85" s="161"/>
      <c r="Y85" s="161"/>
      <c r="Z85" s="161"/>
      <c r="AA85" s="161"/>
      <c r="AB85" s="161"/>
      <c r="AC85" s="161"/>
      <c r="AD85" s="161"/>
      <c r="AE85" s="161"/>
    </row>
    <row r="86" ht="22.5" customHeight="1">
      <c r="A86" s="215" t="s">
        <v>3055</v>
      </c>
      <c r="B86" s="216" t="s">
        <v>138</v>
      </c>
      <c r="C86" s="216" t="str">
        <f>iferror(vlookup($B86,Master_data!$K$1:$M$190,3,0),"--")</f>
        <v>Bác sĩ</v>
      </c>
      <c r="D86" s="216" t="str">
        <f>iferror(vlookup($B86,Master_data!$K$1:$M$190,2,0),"--")</f>
        <v>BS Công</v>
      </c>
      <c r="E86" s="219">
        <v>3.5E7</v>
      </c>
      <c r="F86" s="219">
        <v>0.0</v>
      </c>
      <c r="G86" s="219">
        <v>0.0</v>
      </c>
      <c r="H86" s="219">
        <v>0.0</v>
      </c>
      <c r="I86" s="216">
        <v>0.0</v>
      </c>
      <c r="J86" s="220">
        <v>26.0</v>
      </c>
      <c r="K86" s="220">
        <v>24.7375</v>
      </c>
      <c r="L86" s="219">
        <v>1.0</v>
      </c>
      <c r="M86" s="219">
        <v>168269.0</v>
      </c>
      <c r="N86" s="218"/>
      <c r="O86" s="219"/>
      <c r="P86" s="219">
        <v>0.0</v>
      </c>
      <c r="Q86" s="219">
        <v>1.288376E8</v>
      </c>
      <c r="R86" s="219"/>
      <c r="S86" s="219">
        <v>3.346875E7</v>
      </c>
      <c r="T86" s="221">
        <v>1.6230635E8</v>
      </c>
      <c r="U86" s="222"/>
      <c r="V86" s="161"/>
      <c r="W86" s="161"/>
      <c r="X86" s="161"/>
      <c r="Y86" s="161"/>
      <c r="Z86" s="161"/>
      <c r="AA86" s="161"/>
      <c r="AB86" s="161"/>
      <c r="AC86" s="161"/>
      <c r="AD86" s="161"/>
      <c r="AE86" s="161"/>
    </row>
    <row r="87" ht="22.5" customHeight="1">
      <c r="A87" s="215" t="s">
        <v>3055</v>
      </c>
      <c r="B87" s="216" t="s">
        <v>144</v>
      </c>
      <c r="C87" s="216" t="str">
        <f>iferror(vlookup($B87,Master_data!$K$1:$M$190,3,0),"--")</f>
        <v>Bác sĩ</v>
      </c>
      <c r="D87" s="216" t="str">
        <f>iferror(vlookup($B87,Master_data!$K$1:$M$190,2,0),"--")</f>
        <v>Bs Phong</v>
      </c>
      <c r="E87" s="219">
        <v>1.5E7</v>
      </c>
      <c r="F87" s="219">
        <v>0.0</v>
      </c>
      <c r="G87" s="219">
        <v>0.0</v>
      </c>
      <c r="H87" s="219">
        <v>0.0</v>
      </c>
      <c r="I87" s="216">
        <v>0.0</v>
      </c>
      <c r="J87" s="220">
        <v>26.0</v>
      </c>
      <c r="K87" s="220">
        <v>8.28125</v>
      </c>
      <c r="L87" s="219"/>
      <c r="M87" s="219">
        <v>0.0</v>
      </c>
      <c r="N87" s="218"/>
      <c r="O87" s="219"/>
      <c r="P87" s="219">
        <v>0.0</v>
      </c>
      <c r="Q87" s="219">
        <v>4176650.0</v>
      </c>
      <c r="R87" s="219"/>
      <c r="S87" s="219">
        <v>4777644.0</v>
      </c>
      <c r="T87" s="221">
        <v>8954294.0</v>
      </c>
      <c r="U87" s="222"/>
      <c r="V87" s="161"/>
      <c r="W87" s="161"/>
      <c r="X87" s="161"/>
      <c r="Y87" s="161"/>
      <c r="Z87" s="161"/>
      <c r="AA87" s="161"/>
      <c r="AB87" s="161"/>
      <c r="AC87" s="161"/>
      <c r="AD87" s="161"/>
      <c r="AE87" s="161"/>
    </row>
    <row r="88" ht="22.5" customHeight="1">
      <c r="A88" s="215" t="s">
        <v>3055</v>
      </c>
      <c r="B88" s="216" t="s">
        <v>148</v>
      </c>
      <c r="C88" s="216" t="str">
        <f>iferror(vlookup($B88,Master_data!$K$1:$M$190,3,0),"--")</f>
        <v>Bác sĩ</v>
      </c>
      <c r="D88" s="216" t="str">
        <f>iferror(vlookup($B88,Master_data!$K$1:$M$190,2,0),"--")</f>
        <v>Bs Tú</v>
      </c>
      <c r="E88" s="219">
        <v>1.5E7</v>
      </c>
      <c r="F88" s="218"/>
      <c r="G88" s="218"/>
      <c r="H88" s="218"/>
      <c r="I88" s="217"/>
      <c r="J88" s="220">
        <v>26.0</v>
      </c>
      <c r="K88" s="220">
        <v>26.0</v>
      </c>
      <c r="L88" s="219"/>
      <c r="M88" s="219">
        <v>0.0</v>
      </c>
      <c r="N88" s="218"/>
      <c r="O88" s="218"/>
      <c r="P88" s="218"/>
      <c r="Q88" s="219">
        <v>4.030425E7</v>
      </c>
      <c r="R88" s="219"/>
      <c r="S88" s="219">
        <v>1.5E7</v>
      </c>
      <c r="T88" s="221">
        <v>5.530425E7</v>
      </c>
      <c r="U88" s="222"/>
      <c r="V88" s="161"/>
      <c r="W88" s="161"/>
      <c r="X88" s="161"/>
      <c r="Y88" s="161"/>
      <c r="Z88" s="161"/>
      <c r="AA88" s="161"/>
      <c r="AB88" s="161"/>
      <c r="AC88" s="161"/>
      <c r="AD88" s="161"/>
      <c r="AE88" s="161"/>
    </row>
    <row r="89" ht="22.5" customHeight="1">
      <c r="A89" s="215" t="s">
        <v>3055</v>
      </c>
      <c r="B89" s="216" t="s">
        <v>156</v>
      </c>
      <c r="C89" s="216" t="str">
        <f>iferror(vlookup($B89,Master_data!$K$1:$M$190,3,0),"--")</f>
        <v>Bác sĩ</v>
      </c>
      <c r="D89" s="216" t="str">
        <f>iferror(vlookup($B89,Master_data!$K$1:$M$190,2,0),"--")</f>
        <v>Bs Hải Anh</v>
      </c>
      <c r="E89" s="219">
        <v>2.5E7</v>
      </c>
      <c r="F89" s="219">
        <v>0.0</v>
      </c>
      <c r="G89" s="219">
        <v>0.0</v>
      </c>
      <c r="H89" s="219">
        <v>0.0</v>
      </c>
      <c r="I89" s="216">
        <v>0.0</v>
      </c>
      <c r="J89" s="220">
        <v>26.0</v>
      </c>
      <c r="K89" s="220">
        <v>26.0</v>
      </c>
      <c r="L89" s="219"/>
      <c r="M89" s="219"/>
      <c r="N89" s="218"/>
      <c r="O89" s="219"/>
      <c r="P89" s="219">
        <v>0.0</v>
      </c>
      <c r="Q89" s="219">
        <v>0.0</v>
      </c>
      <c r="R89" s="219"/>
      <c r="S89" s="219">
        <v>2.5E7</v>
      </c>
      <c r="T89" s="221">
        <v>2.5E7</v>
      </c>
      <c r="U89" s="222"/>
      <c r="V89" s="161"/>
      <c r="W89" s="161"/>
      <c r="X89" s="161"/>
      <c r="Y89" s="161"/>
      <c r="Z89" s="161"/>
      <c r="AA89" s="161"/>
      <c r="AB89" s="161"/>
      <c r="AC89" s="161"/>
      <c r="AD89" s="161"/>
      <c r="AE89" s="161"/>
    </row>
    <row r="90" ht="22.5" customHeight="1">
      <c r="A90" s="215" t="s">
        <v>3055</v>
      </c>
      <c r="B90" s="216" t="s">
        <v>160</v>
      </c>
      <c r="C90" s="216" t="str">
        <f>iferror(vlookup($B90,Master_data!$K$1:$M$190,3,0),"--")</f>
        <v>Văn phòng</v>
      </c>
      <c r="D90" s="216" t="str">
        <f>iferror(vlookup($B90,Master_data!$K$1:$M$190,2,0),"--")</f>
        <v>Lương 3CĐ</v>
      </c>
      <c r="E90" s="219">
        <v>8500000.0</v>
      </c>
      <c r="F90" s="218"/>
      <c r="G90" s="218"/>
      <c r="H90" s="218"/>
      <c r="I90" s="217"/>
      <c r="J90" s="220">
        <v>26.0</v>
      </c>
      <c r="K90" s="220">
        <v>18.5</v>
      </c>
      <c r="L90" s="219"/>
      <c r="M90" s="219"/>
      <c r="N90" s="218"/>
      <c r="O90" s="218"/>
      <c r="P90" s="218"/>
      <c r="Q90" s="219">
        <v>0.0</v>
      </c>
      <c r="R90" s="219"/>
      <c r="S90" s="219">
        <v>6048077.0</v>
      </c>
      <c r="T90" s="221">
        <v>6048077.0</v>
      </c>
      <c r="U90" s="222"/>
      <c r="V90" s="161"/>
      <c r="W90" s="161"/>
      <c r="X90" s="161"/>
      <c r="Y90" s="161"/>
      <c r="Z90" s="161"/>
      <c r="AA90" s="161"/>
      <c r="AB90" s="161"/>
      <c r="AC90" s="161"/>
      <c r="AD90" s="161"/>
      <c r="AE90" s="161"/>
    </row>
    <row r="91" ht="22.5" customHeight="1">
      <c r="A91" s="215" t="s">
        <v>3055</v>
      </c>
      <c r="B91" s="216" t="s">
        <v>165</v>
      </c>
      <c r="C91" s="216" t="str">
        <f>iferror(vlookup($B91,Master_data!$K$1:$M$190,3,0),"--")</f>
        <v>Phụ tá</v>
      </c>
      <c r="D91" s="216" t="str">
        <f>iferror(vlookup($B91,Master_data!$K$1:$M$190,2,0),"--")</f>
        <v>PT Ngọc Tiên</v>
      </c>
      <c r="E91" s="219">
        <v>5000000.0</v>
      </c>
      <c r="F91" s="219">
        <v>500000.0</v>
      </c>
      <c r="G91" s="219">
        <v>0.0</v>
      </c>
      <c r="H91" s="219">
        <v>0.0</v>
      </c>
      <c r="I91" s="223">
        <v>300000.0</v>
      </c>
      <c r="J91" s="220">
        <v>26.0</v>
      </c>
      <c r="K91" s="220">
        <v>26.1875</v>
      </c>
      <c r="L91" s="219">
        <v>24.65</v>
      </c>
      <c r="M91" s="219">
        <v>592548.0</v>
      </c>
      <c r="N91" s="218"/>
      <c r="O91" s="219"/>
      <c r="P91" s="219">
        <v>1350000.0</v>
      </c>
      <c r="Q91" s="219">
        <v>3830000.0</v>
      </c>
      <c r="R91" s="219"/>
      <c r="S91" s="219">
        <v>7778606.0</v>
      </c>
      <c r="T91" s="221">
        <v>1.1608606E7</v>
      </c>
      <c r="U91" s="222"/>
      <c r="V91" s="161"/>
      <c r="W91" s="161"/>
      <c r="X91" s="161"/>
      <c r="Y91" s="161"/>
      <c r="Z91" s="161"/>
      <c r="AA91" s="161"/>
      <c r="AB91" s="161"/>
      <c r="AC91" s="161"/>
      <c r="AD91" s="161"/>
      <c r="AE91" s="161"/>
    </row>
    <row r="92" ht="22.5" customHeight="1">
      <c r="A92" s="215" t="s">
        <v>3055</v>
      </c>
      <c r="B92" s="216" t="s">
        <v>169</v>
      </c>
      <c r="C92" s="216" t="str">
        <f>iferror(vlookup($B92,Master_data!$K$1:$M$190,3,0),"--")</f>
        <v>Phụ tá</v>
      </c>
      <c r="D92" s="216" t="str">
        <f>iferror(vlookup($B92,Master_data!$K$1:$M$190,2,0),"--")</f>
        <v>PT Cẩm Tiên</v>
      </c>
      <c r="E92" s="219">
        <v>5000000.0</v>
      </c>
      <c r="F92" s="219">
        <v>500000.0</v>
      </c>
      <c r="G92" s="219">
        <v>0.0</v>
      </c>
      <c r="H92" s="219">
        <v>500000.0</v>
      </c>
      <c r="I92" s="223">
        <v>300000.0</v>
      </c>
      <c r="J92" s="220">
        <v>26.0</v>
      </c>
      <c r="K92" s="220">
        <v>25.9875</v>
      </c>
      <c r="L92" s="219">
        <v>17.5</v>
      </c>
      <c r="M92" s="219">
        <v>420673.0</v>
      </c>
      <c r="N92" s="219">
        <v>525840.0</v>
      </c>
      <c r="O92" s="219"/>
      <c r="P92" s="219">
        <v>1500000.0</v>
      </c>
      <c r="Q92" s="219">
        <v>2185000.0</v>
      </c>
      <c r="R92" s="219"/>
      <c r="S92" s="219">
        <v>7692429.0</v>
      </c>
      <c r="T92" s="221">
        <v>1.0403269E7</v>
      </c>
      <c r="U92" s="222"/>
      <c r="V92" s="161"/>
      <c r="W92" s="161"/>
      <c r="X92" s="161"/>
      <c r="Y92" s="161"/>
      <c r="Z92" s="161"/>
      <c r="AA92" s="161"/>
      <c r="AB92" s="161"/>
      <c r="AC92" s="161"/>
      <c r="AD92" s="161"/>
      <c r="AE92" s="161"/>
    </row>
    <row r="93" ht="22.5" customHeight="1">
      <c r="A93" s="215" t="s">
        <v>3055</v>
      </c>
      <c r="B93" s="216" t="s">
        <v>172</v>
      </c>
      <c r="C93" s="216" t="str">
        <f>iferror(vlookup($B93,Master_data!$K$1:$M$190,3,0),"--")</f>
        <v>Phụ tá</v>
      </c>
      <c r="D93" s="216" t="str">
        <f>iferror(vlookup($B93,Master_data!$K$1:$M$190,2,0),"--")</f>
        <v>PT Ly</v>
      </c>
      <c r="E93" s="219">
        <v>5000000.0</v>
      </c>
      <c r="F93" s="219">
        <v>1000000.0</v>
      </c>
      <c r="G93" s="219">
        <v>1000000.0</v>
      </c>
      <c r="H93" s="219"/>
      <c r="I93" s="223">
        <v>300000.0</v>
      </c>
      <c r="J93" s="220">
        <v>26.0</v>
      </c>
      <c r="K93" s="220">
        <v>25.875</v>
      </c>
      <c r="L93" s="219">
        <v>18.05</v>
      </c>
      <c r="M93" s="219">
        <v>433894.0</v>
      </c>
      <c r="N93" s="219">
        <v>525840.0</v>
      </c>
      <c r="O93" s="219"/>
      <c r="P93" s="219">
        <v>1500000.0</v>
      </c>
      <c r="Q93" s="219">
        <v>4180000.0</v>
      </c>
      <c r="R93" s="219"/>
      <c r="S93" s="219">
        <v>8684016.0</v>
      </c>
      <c r="T93" s="221">
        <v>1.3389856E7</v>
      </c>
      <c r="U93" s="222"/>
      <c r="V93" s="161"/>
      <c r="W93" s="161"/>
      <c r="X93" s="161"/>
      <c r="Y93" s="161"/>
      <c r="Z93" s="161"/>
      <c r="AA93" s="161"/>
      <c r="AB93" s="161"/>
      <c r="AC93" s="161"/>
      <c r="AD93" s="161"/>
      <c r="AE93" s="161"/>
    </row>
    <row r="94" ht="22.5" customHeight="1">
      <c r="A94" s="215" t="s">
        <v>3055</v>
      </c>
      <c r="B94" s="216" t="s">
        <v>175</v>
      </c>
      <c r="C94" s="216" t="str">
        <f>iferror(vlookup($B94,Master_data!$K$1:$M$190,3,0),"--")</f>
        <v>Phụ tá</v>
      </c>
      <c r="D94" s="216" t="str">
        <f>iferror(vlookup($B94,Master_data!$K$1:$M$190,2,0),"--")</f>
        <v>PT Kha</v>
      </c>
      <c r="E94" s="219">
        <v>5000000.0</v>
      </c>
      <c r="F94" s="219">
        <v>1000000.0</v>
      </c>
      <c r="G94" s="219"/>
      <c r="H94" s="218"/>
      <c r="I94" s="223">
        <v>300000.0</v>
      </c>
      <c r="J94" s="220">
        <v>26.0</v>
      </c>
      <c r="K94" s="220">
        <v>25.575</v>
      </c>
      <c r="L94" s="219">
        <v>18.7</v>
      </c>
      <c r="M94" s="219">
        <v>449519.0</v>
      </c>
      <c r="N94" s="219"/>
      <c r="O94" s="219"/>
      <c r="P94" s="219">
        <v>1500000.0</v>
      </c>
      <c r="Q94" s="219">
        <v>3490000.0</v>
      </c>
      <c r="R94" s="219"/>
      <c r="S94" s="219">
        <v>8167788.0</v>
      </c>
      <c r="T94" s="221">
        <v>1.1657788E7</v>
      </c>
      <c r="U94" s="222"/>
      <c r="V94" s="161"/>
      <c r="W94" s="161"/>
      <c r="X94" s="161"/>
      <c r="Y94" s="161"/>
      <c r="Z94" s="161"/>
      <c r="AA94" s="161"/>
      <c r="AB94" s="161"/>
      <c r="AC94" s="161"/>
      <c r="AD94" s="161"/>
      <c r="AE94" s="161"/>
    </row>
    <row r="95" ht="22.5" customHeight="1">
      <c r="A95" s="215" t="s">
        <v>3055</v>
      </c>
      <c r="B95" s="216" t="s">
        <v>177</v>
      </c>
      <c r="C95" s="216" t="str">
        <f>iferror(vlookup($B95,Master_data!$K$1:$M$190,3,0),"--")</f>
        <v>Phụ tá</v>
      </c>
      <c r="D95" s="216" t="str">
        <f>iferror(vlookup($B95,Master_data!$K$1:$M$190,2,0),"--")</f>
        <v>PT Kiều</v>
      </c>
      <c r="E95" s="219">
        <v>5000000.0</v>
      </c>
      <c r="F95" s="219">
        <v>500000.0</v>
      </c>
      <c r="G95" s="218"/>
      <c r="H95" s="218"/>
      <c r="I95" s="223">
        <v>300000.0</v>
      </c>
      <c r="J95" s="220">
        <v>26.0</v>
      </c>
      <c r="K95" s="220">
        <v>25.8125</v>
      </c>
      <c r="L95" s="219">
        <v>20.8</v>
      </c>
      <c r="M95" s="219">
        <v>500000.0</v>
      </c>
      <c r="N95" s="219">
        <v>525840.0</v>
      </c>
      <c r="O95" s="219"/>
      <c r="P95" s="219">
        <v>1250000.0</v>
      </c>
      <c r="Q95" s="219">
        <v>2950000.0</v>
      </c>
      <c r="R95" s="219"/>
      <c r="S95" s="219">
        <v>6988102.0</v>
      </c>
      <c r="T95" s="221">
        <v>1.0463942E7</v>
      </c>
      <c r="U95" s="222"/>
      <c r="V95" s="161"/>
      <c r="W95" s="161"/>
      <c r="X95" s="161"/>
      <c r="Y95" s="161"/>
      <c r="Z95" s="161"/>
      <c r="AA95" s="161"/>
      <c r="AB95" s="161"/>
      <c r="AC95" s="161"/>
      <c r="AD95" s="161"/>
      <c r="AE95" s="161"/>
    </row>
    <row r="96" ht="22.5" customHeight="1">
      <c r="A96" s="215" t="s">
        <v>3055</v>
      </c>
      <c r="B96" s="216" t="s">
        <v>179</v>
      </c>
      <c r="C96" s="216" t="str">
        <f>iferror(vlookup($B96,Master_data!$K$1:$M$190,3,0),"--")</f>
        <v>Phụ tá</v>
      </c>
      <c r="D96" s="216" t="str">
        <f>iferror(vlookup($B96,Master_data!$K$1:$M$190,2,0),"--")</f>
        <v>PT Trân</v>
      </c>
      <c r="E96" s="219">
        <v>5000000.0</v>
      </c>
      <c r="F96" s="219">
        <v>500000.0</v>
      </c>
      <c r="G96" s="219">
        <v>0.0</v>
      </c>
      <c r="H96" s="219">
        <v>0.0</v>
      </c>
      <c r="I96" s="223">
        <v>300000.0</v>
      </c>
      <c r="J96" s="220">
        <v>26.0</v>
      </c>
      <c r="K96" s="220">
        <v>25.2625</v>
      </c>
      <c r="L96" s="219">
        <v>15.7</v>
      </c>
      <c r="M96" s="219">
        <v>377404.0</v>
      </c>
      <c r="N96" s="219"/>
      <c r="O96" s="219"/>
      <c r="P96" s="219">
        <v>1300000.0</v>
      </c>
      <c r="Q96" s="219">
        <v>1550000.0</v>
      </c>
      <c r="R96" s="219"/>
      <c r="S96" s="219">
        <v>7335577.0</v>
      </c>
      <c r="T96" s="221">
        <v>8885577.0</v>
      </c>
      <c r="U96" s="222"/>
      <c r="V96" s="161"/>
      <c r="W96" s="161"/>
      <c r="X96" s="161"/>
      <c r="Y96" s="161"/>
      <c r="Z96" s="161"/>
      <c r="AA96" s="161"/>
      <c r="AB96" s="161"/>
      <c r="AC96" s="161"/>
      <c r="AD96" s="161"/>
      <c r="AE96" s="161"/>
    </row>
    <row r="97" ht="22.5" customHeight="1">
      <c r="A97" s="215" t="s">
        <v>3055</v>
      </c>
      <c r="B97" s="216" t="s">
        <v>193</v>
      </c>
      <c r="C97" s="217" t="str">
        <f>iferror(vlookup($B97,Master_data!$K$1:$M$190,3,0),"--")</f>
        <v>Lễ tân</v>
      </c>
      <c r="D97" s="217" t="str">
        <f>iferror(vlookup($B97,Master_data!$K$1:$M$190,2,0),"--")</f>
        <v>LT Quỳnh Như</v>
      </c>
      <c r="E97" s="219">
        <v>3500000.0</v>
      </c>
      <c r="F97" s="219">
        <v>2500000.0</v>
      </c>
      <c r="G97" s="219">
        <v>0.0</v>
      </c>
      <c r="H97" s="219">
        <v>0.0</v>
      </c>
      <c r="I97" s="223">
        <v>300000.0</v>
      </c>
      <c r="J97" s="220">
        <v>26.0</v>
      </c>
      <c r="K97" s="220">
        <v>25.0</v>
      </c>
      <c r="L97" s="219"/>
      <c r="M97" s="219">
        <v>0.0</v>
      </c>
      <c r="N97" s="219">
        <v>525840.0</v>
      </c>
      <c r="O97" s="219"/>
      <c r="P97" s="219">
        <v>0.0</v>
      </c>
      <c r="Q97" s="219">
        <v>693056.0</v>
      </c>
      <c r="R97" s="219"/>
      <c r="S97" s="219">
        <v>5639545.0</v>
      </c>
      <c r="T97" s="221">
        <v>6858440.0</v>
      </c>
      <c r="U97" s="222"/>
      <c r="V97" s="161"/>
      <c r="W97" s="161"/>
      <c r="X97" s="161"/>
      <c r="Y97" s="161"/>
      <c r="Z97" s="161"/>
      <c r="AA97" s="161"/>
      <c r="AB97" s="161"/>
      <c r="AC97" s="161"/>
      <c r="AD97" s="161"/>
      <c r="AE97" s="161"/>
    </row>
    <row r="98" ht="22.5" customHeight="1">
      <c r="A98" s="215" t="s">
        <v>3055</v>
      </c>
      <c r="B98" s="216" t="s">
        <v>195</v>
      </c>
      <c r="C98" s="217" t="str">
        <f>iferror(vlookup($B98,Master_data!$K$1:$M$190,3,0),"--")</f>
        <v>Lễ tân</v>
      </c>
      <c r="D98" s="217" t="str">
        <f>iferror(vlookup($B98,Master_data!$K$1:$M$190,2,0),"--")</f>
        <v>LT Kim  Ngân</v>
      </c>
      <c r="E98" s="219">
        <v>2500000.0</v>
      </c>
      <c r="F98" s="219">
        <v>1000000.0</v>
      </c>
      <c r="G98" s="219">
        <v>0.0</v>
      </c>
      <c r="H98" s="219">
        <v>0.0</v>
      </c>
      <c r="I98" s="223">
        <v>150000.0</v>
      </c>
      <c r="J98" s="220">
        <v>26.0</v>
      </c>
      <c r="K98" s="220">
        <v>24.6375</v>
      </c>
      <c r="L98" s="219">
        <v>5.25</v>
      </c>
      <c r="M98" s="219">
        <v>63101.0</v>
      </c>
      <c r="N98" s="219">
        <v>525840.0</v>
      </c>
      <c r="O98" s="219"/>
      <c r="P98" s="219">
        <v>725000.0</v>
      </c>
      <c r="Q98" s="219">
        <v>693056.0</v>
      </c>
      <c r="R98" s="219"/>
      <c r="S98" s="219">
        <v>3781251.0</v>
      </c>
      <c r="T98" s="221">
        <v>5000147.0</v>
      </c>
      <c r="U98" s="222"/>
      <c r="V98" s="161"/>
      <c r="W98" s="161"/>
      <c r="X98" s="161"/>
      <c r="Y98" s="161"/>
      <c r="Z98" s="161"/>
      <c r="AA98" s="161"/>
      <c r="AB98" s="161"/>
      <c r="AC98" s="161"/>
      <c r="AD98" s="161"/>
      <c r="AE98" s="161"/>
    </row>
    <row r="99" ht="22.5" customHeight="1">
      <c r="A99" s="215" t="s">
        <v>3055</v>
      </c>
      <c r="B99" s="216" t="s">
        <v>198</v>
      </c>
      <c r="C99" s="217" t="str">
        <f>iferror(vlookup($B99,Master_data!$K$1:$M$190,3,0),"--")</f>
        <v>Lễ tân</v>
      </c>
      <c r="D99" s="217" t="str">
        <f>iferror(vlookup($B99,Master_data!$K$1:$M$190,2,0),"--")</f>
        <v>Lt Tú Nhi</v>
      </c>
      <c r="E99" s="219">
        <v>2500000.0</v>
      </c>
      <c r="F99" s="219">
        <v>750000.0</v>
      </c>
      <c r="G99" s="219">
        <v>0.0</v>
      </c>
      <c r="H99" s="219">
        <v>0.0</v>
      </c>
      <c r="I99" s="223">
        <v>150000.0</v>
      </c>
      <c r="J99" s="220">
        <v>26.0</v>
      </c>
      <c r="K99" s="220">
        <v>24.75</v>
      </c>
      <c r="L99" s="219">
        <v>3.5</v>
      </c>
      <c r="M99" s="219">
        <v>42067.0</v>
      </c>
      <c r="N99" s="219">
        <v>525840.0</v>
      </c>
      <c r="O99" s="219"/>
      <c r="P99" s="219">
        <v>1000000.0</v>
      </c>
      <c r="Q99" s="219">
        <v>693056.0</v>
      </c>
      <c r="R99" s="219"/>
      <c r="S99" s="219">
        <v>3796035.0</v>
      </c>
      <c r="T99" s="221">
        <v>5014931.0</v>
      </c>
      <c r="U99" s="222"/>
      <c r="V99" s="161"/>
      <c r="W99" s="161"/>
      <c r="X99" s="161"/>
      <c r="Y99" s="161"/>
      <c r="Z99" s="161"/>
      <c r="AA99" s="161"/>
      <c r="AB99" s="161"/>
      <c r="AC99" s="161"/>
      <c r="AD99" s="161"/>
      <c r="AE99" s="161"/>
    </row>
    <row r="100" ht="22.5" customHeight="1">
      <c r="A100" s="215" t="s">
        <v>3055</v>
      </c>
      <c r="B100" s="216" t="s">
        <v>200</v>
      </c>
      <c r="C100" s="217" t="str">
        <f>iferror(vlookup($B100,Master_data!$K$1:$M$190,3,0),"--")</f>
        <v>Lễ tân</v>
      </c>
      <c r="D100" s="217" t="str">
        <f>iferror(vlookup($B100,Master_data!$K$1:$M$190,2,0),"--")</f>
        <v>LT Văn Tính</v>
      </c>
      <c r="E100" s="219">
        <v>2500000.0</v>
      </c>
      <c r="F100" s="219">
        <v>750000.0</v>
      </c>
      <c r="G100" s="219">
        <v>0.0</v>
      </c>
      <c r="H100" s="219">
        <v>0.0</v>
      </c>
      <c r="I100" s="223">
        <v>150000.0</v>
      </c>
      <c r="J100" s="220">
        <v>26.0</v>
      </c>
      <c r="K100" s="220">
        <v>25.34375</v>
      </c>
      <c r="L100" s="219"/>
      <c r="M100" s="219">
        <v>0.0</v>
      </c>
      <c r="N100" s="219">
        <v>525840.0</v>
      </c>
      <c r="O100" s="219"/>
      <c r="P100" s="219">
        <v>725000.0</v>
      </c>
      <c r="Q100" s="219">
        <v>693056.0</v>
      </c>
      <c r="R100" s="219"/>
      <c r="S100" s="219">
        <v>3536059.0</v>
      </c>
      <c r="T100" s="221">
        <v>4754955.0</v>
      </c>
      <c r="U100" s="222"/>
      <c r="V100" s="161"/>
      <c r="W100" s="161"/>
      <c r="X100" s="161"/>
      <c r="Y100" s="161"/>
      <c r="Z100" s="161"/>
      <c r="AA100" s="161"/>
      <c r="AB100" s="161"/>
      <c r="AC100" s="161"/>
      <c r="AD100" s="161"/>
      <c r="AE100" s="161"/>
    </row>
    <row r="101" ht="22.5" customHeight="1">
      <c r="A101" s="215" t="s">
        <v>3055</v>
      </c>
      <c r="B101" s="216" t="s">
        <v>203</v>
      </c>
      <c r="C101" s="217" t="str">
        <f>iferror(vlookup($B101,Master_data!$K$1:$M$190,3,0),"--")</f>
        <v>Tư vấn</v>
      </c>
      <c r="D101" s="217" t="str">
        <f>iferror(vlookup($B101,Master_data!$K$1:$M$190,2,0),"--")</f>
        <v>TV Đông</v>
      </c>
      <c r="E101" s="219">
        <v>2500000.0</v>
      </c>
      <c r="F101" s="219">
        <v>500000.0</v>
      </c>
      <c r="G101" s="219">
        <v>0.0</v>
      </c>
      <c r="H101" s="219">
        <v>0.0</v>
      </c>
      <c r="I101" s="223">
        <v>150000.0</v>
      </c>
      <c r="J101" s="220">
        <v>26.0</v>
      </c>
      <c r="K101" s="220">
        <v>24.96875</v>
      </c>
      <c r="L101" s="219">
        <v>4.0</v>
      </c>
      <c r="M101" s="219">
        <v>48077.0</v>
      </c>
      <c r="N101" s="219">
        <v>525840.0</v>
      </c>
      <c r="O101" s="219"/>
      <c r="P101" s="219">
        <v>50000.0</v>
      </c>
      <c r="Q101" s="219">
        <v>4622740.0</v>
      </c>
      <c r="R101" s="219"/>
      <c r="S101" s="219">
        <v>2623078.0</v>
      </c>
      <c r="T101" s="221">
        <v>7771658.0</v>
      </c>
      <c r="U101" s="222"/>
      <c r="V101" s="161"/>
      <c r="W101" s="161"/>
      <c r="X101" s="161"/>
      <c r="Y101" s="161"/>
      <c r="Z101" s="161"/>
      <c r="AA101" s="161"/>
      <c r="AB101" s="161"/>
      <c r="AC101" s="161"/>
      <c r="AD101" s="161"/>
      <c r="AE101" s="161"/>
    </row>
    <row r="102" ht="22.5" customHeight="1">
      <c r="A102" s="215" t="s">
        <v>3055</v>
      </c>
      <c r="B102" s="216" t="s">
        <v>205</v>
      </c>
      <c r="C102" s="217" t="str">
        <f>iferror(vlookup($B102,Master_data!$K$1:$M$190,3,0),"--")</f>
        <v>Tư vấn</v>
      </c>
      <c r="D102" s="217" t="str">
        <f>iferror(vlookup($B102,Master_data!$K$1:$M$190,2,0),"--")</f>
        <v>Tv Na</v>
      </c>
      <c r="E102" s="219">
        <v>2500000.0</v>
      </c>
      <c r="F102" s="219">
        <v>500000.0</v>
      </c>
      <c r="G102" s="219">
        <v>0.0</v>
      </c>
      <c r="H102" s="219">
        <v>0.0</v>
      </c>
      <c r="I102" s="223">
        <v>150000.0</v>
      </c>
      <c r="J102" s="220">
        <v>26.0</v>
      </c>
      <c r="K102" s="220">
        <v>25.6875</v>
      </c>
      <c r="L102" s="219">
        <v>4.0</v>
      </c>
      <c r="M102" s="219">
        <v>48077.0</v>
      </c>
      <c r="N102" s="219">
        <v>525840.0</v>
      </c>
      <c r="O102" s="219"/>
      <c r="P102" s="219">
        <v>75000.0</v>
      </c>
      <c r="Q102" s="219">
        <v>7414930.0</v>
      </c>
      <c r="R102" s="219"/>
      <c r="S102" s="219">
        <v>2717189.0</v>
      </c>
      <c r="T102" s="221">
        <v>1.0657959E7</v>
      </c>
      <c r="U102" s="222"/>
      <c r="V102" s="161"/>
      <c r="W102" s="161"/>
      <c r="X102" s="161"/>
      <c r="Y102" s="161"/>
      <c r="Z102" s="161"/>
      <c r="AA102" s="161"/>
      <c r="AB102" s="161"/>
      <c r="AC102" s="161"/>
      <c r="AD102" s="161"/>
      <c r="AE102" s="161"/>
    </row>
    <row r="103" ht="22.5" customHeight="1">
      <c r="A103" s="215" t="s">
        <v>3055</v>
      </c>
      <c r="B103" s="216" t="s">
        <v>207</v>
      </c>
      <c r="C103" s="217" t="str">
        <f>iferror(vlookup($B103,Master_data!$K$1:$M$190,3,0),"--")</f>
        <v>Tư vấn</v>
      </c>
      <c r="D103" s="217" t="str">
        <f>iferror(vlookup($B103,Master_data!$K$1:$M$190,2,0),"--")</f>
        <v>Tv Vy</v>
      </c>
      <c r="E103" s="219">
        <v>2550000.0</v>
      </c>
      <c r="F103" s="219">
        <v>0.0</v>
      </c>
      <c r="G103" s="219">
        <v>0.0</v>
      </c>
      <c r="H103" s="219">
        <v>0.0</v>
      </c>
      <c r="I103" s="216">
        <v>0.0</v>
      </c>
      <c r="J103" s="220">
        <v>26.0</v>
      </c>
      <c r="K103" s="220">
        <v>16.975</v>
      </c>
      <c r="L103" s="219">
        <v>0.0</v>
      </c>
      <c r="M103" s="219">
        <v>0.0</v>
      </c>
      <c r="N103" s="219">
        <v>0.0</v>
      </c>
      <c r="O103" s="219"/>
      <c r="P103" s="219">
        <v>0.0</v>
      </c>
      <c r="Q103" s="219">
        <v>1964430.0</v>
      </c>
      <c r="R103" s="219"/>
      <c r="S103" s="219">
        <v>1664856.0</v>
      </c>
      <c r="T103" s="221">
        <v>3629286.0</v>
      </c>
      <c r="U103" s="222"/>
      <c r="V103" s="161"/>
      <c r="W103" s="161"/>
      <c r="X103" s="161"/>
      <c r="Y103" s="161"/>
      <c r="Z103" s="161"/>
      <c r="AA103" s="161"/>
      <c r="AB103" s="161"/>
      <c r="AC103" s="161"/>
      <c r="AD103" s="161"/>
      <c r="AE103" s="161"/>
    </row>
    <row r="104" ht="22.5" customHeight="1">
      <c r="A104" s="215" t="s">
        <v>3055</v>
      </c>
      <c r="B104" s="216" t="s">
        <v>211</v>
      </c>
      <c r="C104" s="217" t="str">
        <f>iferror(vlookup($B104,Master_data!$K$1:$M$190,3,0),"--")</f>
        <v>Telesale</v>
      </c>
      <c r="D104" s="217" t="str">
        <f>iferror(vlookup($B104,Master_data!$K$1:$M$190,2,0),"--")</f>
        <v>Telesale Bí Nhi</v>
      </c>
      <c r="E104" s="219">
        <v>1666667.0</v>
      </c>
      <c r="F104" s="219">
        <v>333333.0</v>
      </c>
      <c r="G104" s="219">
        <v>0.0</v>
      </c>
      <c r="H104" s="219">
        <v>0.0</v>
      </c>
      <c r="I104" s="223">
        <v>100000.0</v>
      </c>
      <c r="J104" s="220">
        <v>26.0</v>
      </c>
      <c r="K104" s="220">
        <v>31.0</v>
      </c>
      <c r="L104" s="219"/>
      <c r="M104" s="219">
        <v>0.0</v>
      </c>
      <c r="N104" s="219">
        <v>525840.0</v>
      </c>
      <c r="O104" s="219"/>
      <c r="P104" s="219">
        <v>466667.0</v>
      </c>
      <c r="Q104" s="219">
        <v>4432621.0</v>
      </c>
      <c r="R104" s="219"/>
      <c r="S104" s="219">
        <v>2361339.0</v>
      </c>
      <c r="T104" s="221">
        <v>7319800.0</v>
      </c>
      <c r="U104" s="222"/>
      <c r="V104" s="161"/>
      <c r="W104" s="161"/>
      <c r="X104" s="161"/>
      <c r="Y104" s="161"/>
      <c r="Z104" s="161"/>
      <c r="AA104" s="161"/>
      <c r="AB104" s="161"/>
      <c r="AC104" s="161"/>
      <c r="AD104" s="161"/>
      <c r="AE104" s="161"/>
    </row>
    <row r="105" ht="22.5" customHeight="1">
      <c r="A105" s="215" t="s">
        <v>3055</v>
      </c>
      <c r="B105" s="216" t="s">
        <v>212</v>
      </c>
      <c r="C105" s="217" t="str">
        <f>iferror(vlookup($B105,Master_data!$K$1:$M$190,3,0),"--")</f>
        <v>Telesale</v>
      </c>
      <c r="D105" s="217" t="str">
        <f>iferror(vlookup($B105,Master_data!$K$1:$M$190,2,0),"--")</f>
        <v>Telesale Yến</v>
      </c>
      <c r="E105" s="219">
        <v>1666667.0</v>
      </c>
      <c r="F105" s="219">
        <v>333333.0</v>
      </c>
      <c r="G105" s="219">
        <v>0.0</v>
      </c>
      <c r="H105" s="219">
        <v>0.0</v>
      </c>
      <c r="I105" s="223">
        <v>100000.0</v>
      </c>
      <c r="J105" s="220">
        <v>26.0</v>
      </c>
      <c r="K105" s="220">
        <v>30.5</v>
      </c>
      <c r="L105" s="219"/>
      <c r="M105" s="219">
        <v>0.0</v>
      </c>
      <c r="N105" s="218"/>
      <c r="O105" s="219"/>
      <c r="P105" s="219">
        <v>450000.0</v>
      </c>
      <c r="Q105" s="219">
        <v>9102474.0</v>
      </c>
      <c r="R105" s="219"/>
      <c r="S105" s="219">
        <v>2838462.0</v>
      </c>
      <c r="T105" s="221">
        <v>1.1940936E7</v>
      </c>
      <c r="U105" s="222"/>
      <c r="V105" s="161"/>
      <c r="W105" s="161"/>
      <c r="X105" s="161"/>
      <c r="Y105" s="161"/>
      <c r="Z105" s="161"/>
      <c r="AA105" s="161"/>
      <c r="AB105" s="161"/>
      <c r="AC105" s="161"/>
      <c r="AD105" s="161"/>
      <c r="AE105" s="161"/>
    </row>
    <row r="106" ht="22.5" customHeight="1">
      <c r="A106" s="215" t="s">
        <v>3055</v>
      </c>
      <c r="B106" s="216" t="s">
        <v>214</v>
      </c>
      <c r="C106" s="217" t="str">
        <f>iferror(vlookup($B106,Master_data!$K$1:$M$190,3,0),"--")</f>
        <v>Telesale</v>
      </c>
      <c r="D106" s="217" t="str">
        <f>iferror(vlookup($B106,Master_data!$K$1:$M$190,2,0),"--")</f>
        <v>Telesale Uyển Nhi</v>
      </c>
      <c r="E106" s="219">
        <v>3333333.0</v>
      </c>
      <c r="F106" s="219">
        <v>0.0</v>
      </c>
      <c r="G106" s="219">
        <v>0.0</v>
      </c>
      <c r="H106" s="219">
        <v>0.0</v>
      </c>
      <c r="I106" s="216">
        <v>0.0</v>
      </c>
      <c r="J106" s="220">
        <v>26.0</v>
      </c>
      <c r="K106" s="220">
        <v>26.0</v>
      </c>
      <c r="L106" s="219"/>
      <c r="M106" s="219">
        <v>0.0</v>
      </c>
      <c r="N106" s="219">
        <v>525840.0</v>
      </c>
      <c r="O106" s="218"/>
      <c r="P106" s="218"/>
      <c r="Q106" s="218"/>
      <c r="R106" s="219"/>
      <c r="S106" s="219">
        <v>2807493.0</v>
      </c>
      <c r="T106" s="221">
        <v>3333333.0</v>
      </c>
      <c r="U106" s="222"/>
      <c r="V106" s="161"/>
      <c r="W106" s="161"/>
      <c r="X106" s="161"/>
      <c r="Y106" s="161"/>
      <c r="Z106" s="161"/>
      <c r="AA106" s="161"/>
      <c r="AB106" s="161"/>
      <c r="AC106" s="161"/>
      <c r="AD106" s="161"/>
      <c r="AE106" s="161"/>
    </row>
    <row r="107" ht="22.5" customHeight="1">
      <c r="A107" s="215" t="s">
        <v>3055</v>
      </c>
      <c r="B107" s="216" t="s">
        <v>218</v>
      </c>
      <c r="C107" s="217" t="str">
        <f>iferror(vlookup($B107,Master_data!$K$1:$M$190,3,0),"--")</f>
        <v>CSKH</v>
      </c>
      <c r="D107" s="217" t="str">
        <f>iferror(vlookup($B107,Master_data!$K$1:$M$190,2,0),"--")</f>
        <v>CSKH Hoàng Lan </v>
      </c>
      <c r="E107" s="219">
        <v>3333333.0</v>
      </c>
      <c r="F107" s="219">
        <v>0.0</v>
      </c>
      <c r="G107" s="219">
        <v>0.0</v>
      </c>
      <c r="H107" s="219">
        <v>0.0</v>
      </c>
      <c r="I107" s="216">
        <v>0.0</v>
      </c>
      <c r="J107" s="220">
        <v>26.0</v>
      </c>
      <c r="K107" s="220">
        <v>9.0</v>
      </c>
      <c r="L107" s="219"/>
      <c r="M107" s="219">
        <v>0.0</v>
      </c>
      <c r="N107" s="219">
        <v>0.0</v>
      </c>
      <c r="O107" s="219"/>
      <c r="P107" s="219">
        <v>0.0</v>
      </c>
      <c r="Q107" s="219">
        <v>0.0</v>
      </c>
      <c r="R107" s="219"/>
      <c r="S107" s="219">
        <v>1153846.0</v>
      </c>
      <c r="T107" s="221">
        <v>1153846.0</v>
      </c>
      <c r="U107" s="222"/>
      <c r="V107" s="161"/>
      <c r="W107" s="161"/>
      <c r="X107" s="161"/>
      <c r="Y107" s="161"/>
      <c r="Z107" s="161"/>
      <c r="AA107" s="161"/>
      <c r="AB107" s="161"/>
      <c r="AC107" s="161"/>
      <c r="AD107" s="161"/>
      <c r="AE107" s="161"/>
    </row>
    <row r="108" ht="22.5" customHeight="1">
      <c r="A108" s="215" t="s">
        <v>3055</v>
      </c>
      <c r="B108" s="216" t="s">
        <v>222</v>
      </c>
      <c r="C108" s="217" t="str">
        <f>iferror(vlookup($B108,Master_data!$K$1:$M$190,3,0),"--")</f>
        <v>Văn phòng</v>
      </c>
      <c r="D108" s="217" t="str">
        <f>iferror(vlookup($B108,Master_data!$K$1:$M$190,2,0),"--")</f>
        <v>Anh Hiền</v>
      </c>
      <c r="E108" s="219">
        <v>3.0333333E7</v>
      </c>
      <c r="F108" s="219">
        <v>0.0</v>
      </c>
      <c r="G108" s="219">
        <v>0.0</v>
      </c>
      <c r="H108" s="219">
        <v>0.0</v>
      </c>
      <c r="I108" s="216">
        <v>0.0</v>
      </c>
      <c r="J108" s="220">
        <v>26.0</v>
      </c>
      <c r="K108" s="220">
        <v>26.0</v>
      </c>
      <c r="L108" s="219"/>
      <c r="M108" s="219">
        <v>0.0</v>
      </c>
      <c r="N108" s="218"/>
      <c r="O108" s="218"/>
      <c r="P108" s="218"/>
      <c r="Q108" s="219"/>
      <c r="R108" s="219"/>
      <c r="S108" s="219">
        <v>3.0333333E7</v>
      </c>
      <c r="T108" s="221">
        <v>3.0333333E7</v>
      </c>
      <c r="U108" s="222"/>
      <c r="V108" s="161"/>
      <c r="W108" s="161"/>
      <c r="X108" s="161"/>
      <c r="Y108" s="161"/>
      <c r="Z108" s="161"/>
      <c r="AA108" s="161"/>
      <c r="AB108" s="161"/>
      <c r="AC108" s="161"/>
      <c r="AD108" s="161"/>
      <c r="AE108" s="161"/>
    </row>
    <row r="109" ht="22.5" customHeight="1">
      <c r="A109" s="215" t="s">
        <v>3055</v>
      </c>
      <c r="B109" s="216" t="s">
        <v>224</v>
      </c>
      <c r="C109" s="217" t="str">
        <f>iferror(vlookup($B109,Master_data!$K$1:$M$190,3,0),"--")</f>
        <v>Văn phòng</v>
      </c>
      <c r="D109" s="217" t="str">
        <f>iferror(vlookup($B109,Master_data!$K$1:$M$190,2,0),"--")</f>
        <v>Hiến</v>
      </c>
      <c r="E109" s="219">
        <v>1.8333333E7</v>
      </c>
      <c r="F109" s="219">
        <v>0.0</v>
      </c>
      <c r="G109" s="219">
        <v>0.0</v>
      </c>
      <c r="H109" s="219">
        <v>0.0</v>
      </c>
      <c r="I109" s="216">
        <v>0.0</v>
      </c>
      <c r="J109" s="220">
        <v>26.0</v>
      </c>
      <c r="K109" s="220">
        <v>26.0</v>
      </c>
      <c r="L109" s="219"/>
      <c r="M109" s="219">
        <v>0.0</v>
      </c>
      <c r="N109" s="219">
        <v>525840.0</v>
      </c>
      <c r="O109" s="218"/>
      <c r="P109" s="218"/>
      <c r="Q109" s="218"/>
      <c r="R109" s="219"/>
      <c r="S109" s="219">
        <v>1.7807493E7</v>
      </c>
      <c r="T109" s="221">
        <v>1.8333333E7</v>
      </c>
      <c r="U109" s="222"/>
      <c r="V109" s="161"/>
      <c r="W109" s="161"/>
      <c r="X109" s="161"/>
      <c r="Y109" s="161"/>
      <c r="Z109" s="161"/>
      <c r="AA109" s="161"/>
      <c r="AB109" s="161"/>
      <c r="AC109" s="161"/>
      <c r="AD109" s="161"/>
      <c r="AE109" s="161"/>
    </row>
    <row r="110" ht="22.5" customHeight="1">
      <c r="A110" s="215" t="s">
        <v>3055</v>
      </c>
      <c r="B110" s="216" t="s">
        <v>226</v>
      </c>
      <c r="C110" s="217" t="str">
        <f>iferror(vlookup($B110,Master_data!$K$1:$M$190,3,0),"--")</f>
        <v>Văn phòng</v>
      </c>
      <c r="D110" s="217" t="str">
        <f>iferror(vlookup($B110,Master_data!$K$1:$M$190,2,0),"--")</f>
        <v>Chị Phượng</v>
      </c>
      <c r="E110" s="219">
        <v>1.5E7</v>
      </c>
      <c r="F110" s="219">
        <v>0.0</v>
      </c>
      <c r="G110" s="219">
        <v>0.0</v>
      </c>
      <c r="H110" s="219">
        <v>0.0</v>
      </c>
      <c r="I110" s="216">
        <v>0.0</v>
      </c>
      <c r="J110" s="220">
        <v>26.0</v>
      </c>
      <c r="K110" s="220">
        <v>26.0</v>
      </c>
      <c r="L110" s="219"/>
      <c r="M110" s="219">
        <v>0.0</v>
      </c>
      <c r="N110" s="219">
        <v>1050000.0</v>
      </c>
      <c r="O110" s="218"/>
      <c r="P110" s="218"/>
      <c r="Q110" s="218"/>
      <c r="R110" s="219"/>
      <c r="S110" s="219">
        <v>1.395E7</v>
      </c>
      <c r="T110" s="221">
        <v>1.5E7</v>
      </c>
      <c r="U110" s="222"/>
      <c r="V110" s="161"/>
      <c r="W110" s="161"/>
      <c r="X110" s="161"/>
      <c r="Y110" s="161"/>
      <c r="Z110" s="161"/>
      <c r="AA110" s="161"/>
      <c r="AB110" s="161"/>
      <c r="AC110" s="161"/>
      <c r="AD110" s="161"/>
      <c r="AE110" s="161"/>
    </row>
    <row r="111" ht="22.5" customHeight="1">
      <c r="A111" s="215" t="s">
        <v>3055</v>
      </c>
      <c r="B111" s="216" t="s">
        <v>228</v>
      </c>
      <c r="C111" s="217" t="str">
        <f>iferror(vlookup($B111,Master_data!$K$1:$M$190,3,0),"--")</f>
        <v>Văn phòng</v>
      </c>
      <c r="D111" s="217" t="str">
        <f>iferror(vlookup($B111,Master_data!$K$1:$M$190,2,0),"--")</f>
        <v>Duyên HCNS</v>
      </c>
      <c r="E111" s="219">
        <v>5333333.0</v>
      </c>
      <c r="F111" s="219">
        <v>0.0</v>
      </c>
      <c r="G111" s="219">
        <v>0.0</v>
      </c>
      <c r="H111" s="219">
        <v>0.0</v>
      </c>
      <c r="I111" s="216">
        <v>0.0</v>
      </c>
      <c r="J111" s="220">
        <v>26.0</v>
      </c>
      <c r="K111" s="220">
        <v>26.0</v>
      </c>
      <c r="L111" s="219"/>
      <c r="M111" s="219">
        <v>0.0</v>
      </c>
      <c r="N111" s="219"/>
      <c r="O111" s="218"/>
      <c r="P111" s="218"/>
      <c r="Q111" s="219"/>
      <c r="R111" s="219"/>
      <c r="S111" s="219">
        <v>5333333.0</v>
      </c>
      <c r="T111" s="221">
        <v>5333333.0</v>
      </c>
      <c r="U111" s="222"/>
      <c r="V111" s="161"/>
      <c r="W111" s="161"/>
      <c r="X111" s="161"/>
      <c r="Y111" s="161"/>
      <c r="Z111" s="161"/>
      <c r="AA111" s="161"/>
      <c r="AB111" s="161"/>
      <c r="AC111" s="161"/>
      <c r="AD111" s="161"/>
      <c r="AE111" s="161"/>
    </row>
    <row r="112" ht="22.5" customHeight="1">
      <c r="A112" s="215" t="s">
        <v>3055</v>
      </c>
      <c r="B112" s="216" t="s">
        <v>229</v>
      </c>
      <c r="C112" s="217" t="str">
        <f>iferror(vlookup($B112,Master_data!$K$1:$M$190,3,0),"--")</f>
        <v>Văn phòng</v>
      </c>
      <c r="D112" s="217" t="str">
        <f>iferror(vlookup($B112,Master_data!$K$1:$M$190,2,0),"--")</f>
        <v>Kiểm soát Ngọc Lệ</v>
      </c>
      <c r="E112" s="219">
        <v>6000000.0</v>
      </c>
      <c r="F112" s="219">
        <v>0.0</v>
      </c>
      <c r="G112" s="219">
        <v>0.0</v>
      </c>
      <c r="H112" s="219">
        <v>0.0</v>
      </c>
      <c r="I112" s="216">
        <v>0.0</v>
      </c>
      <c r="J112" s="220">
        <v>26.0</v>
      </c>
      <c r="K112" s="220">
        <v>24.5</v>
      </c>
      <c r="L112" s="219"/>
      <c r="M112" s="219">
        <v>0.0</v>
      </c>
      <c r="N112" s="219">
        <v>1.052584E7</v>
      </c>
      <c r="O112" s="218"/>
      <c r="P112" s="218"/>
      <c r="Q112" s="219"/>
      <c r="R112" s="219"/>
      <c r="S112" s="219">
        <v>-4871994.0</v>
      </c>
      <c r="T112" s="221">
        <v>5653846.0</v>
      </c>
      <c r="U112" s="222"/>
      <c r="V112" s="161"/>
      <c r="W112" s="161"/>
      <c r="X112" s="161"/>
      <c r="Y112" s="161"/>
      <c r="Z112" s="161"/>
      <c r="AA112" s="161"/>
      <c r="AB112" s="161"/>
      <c r="AC112" s="161"/>
      <c r="AD112" s="161"/>
      <c r="AE112" s="161"/>
    </row>
    <row r="113" ht="22.5" customHeight="1">
      <c r="A113" s="215" t="s">
        <v>3055</v>
      </c>
      <c r="B113" s="216" t="s">
        <v>231</v>
      </c>
      <c r="C113" s="217" t="str">
        <f>iferror(vlookup($B113,Master_data!$K$1:$M$190,3,0),"--")</f>
        <v>Văn phòng</v>
      </c>
      <c r="D113" s="217" t="str">
        <f>iferror(vlookup($B113,Master_data!$K$1:$M$190,2,0),"--")</f>
        <v>Kim Hồng</v>
      </c>
      <c r="E113" s="219">
        <v>4166667.0</v>
      </c>
      <c r="F113" s="219">
        <v>0.0</v>
      </c>
      <c r="G113" s="219">
        <v>0.0</v>
      </c>
      <c r="H113" s="219">
        <v>0.0</v>
      </c>
      <c r="I113" s="216">
        <v>0.0</v>
      </c>
      <c r="J113" s="220">
        <v>26.0</v>
      </c>
      <c r="K113" s="220">
        <v>26.0</v>
      </c>
      <c r="L113" s="219"/>
      <c r="M113" s="219">
        <v>0.0</v>
      </c>
      <c r="N113" s="219"/>
      <c r="O113" s="218"/>
      <c r="P113" s="218"/>
      <c r="Q113" s="219">
        <v>866667.0</v>
      </c>
      <c r="R113" s="219"/>
      <c r="S113" s="219">
        <v>4166667.0</v>
      </c>
      <c r="T113" s="221">
        <v>5033333.0</v>
      </c>
      <c r="U113" s="222"/>
      <c r="V113" s="161"/>
      <c r="W113" s="161"/>
      <c r="X113" s="161"/>
      <c r="Y113" s="161"/>
      <c r="Z113" s="161"/>
      <c r="AA113" s="161"/>
      <c r="AB113" s="161"/>
      <c r="AC113" s="161"/>
      <c r="AD113" s="161"/>
      <c r="AE113" s="161"/>
    </row>
    <row r="114" ht="22.5" customHeight="1">
      <c r="A114" s="215" t="s">
        <v>3055</v>
      </c>
      <c r="B114" s="216" t="s">
        <v>233</v>
      </c>
      <c r="C114" s="217" t="str">
        <f>iferror(vlookup($B114,Master_data!$K$1:$M$190,3,0),"--")</f>
        <v>Văn phòng</v>
      </c>
      <c r="D114" s="217" t="str">
        <f>iferror(vlookup($B114,Master_data!$K$1:$M$190,2,0),"--")</f>
        <v>Nhi (ngoc nhi 2727)</v>
      </c>
      <c r="E114" s="219">
        <v>6666667.0</v>
      </c>
      <c r="F114" s="219">
        <v>0.0</v>
      </c>
      <c r="G114" s="219">
        <v>0.0</v>
      </c>
      <c r="H114" s="219">
        <v>0.0</v>
      </c>
      <c r="I114" s="216">
        <v>0.0</v>
      </c>
      <c r="J114" s="220">
        <v>26.0</v>
      </c>
      <c r="K114" s="220">
        <v>26.0</v>
      </c>
      <c r="L114" s="219"/>
      <c r="M114" s="219">
        <v>0.0</v>
      </c>
      <c r="N114" s="219">
        <v>630000.0</v>
      </c>
      <c r="O114" s="218"/>
      <c r="P114" s="218"/>
      <c r="Q114" s="218"/>
      <c r="R114" s="219"/>
      <c r="S114" s="219">
        <v>6036667.0</v>
      </c>
      <c r="T114" s="221">
        <v>6666667.0</v>
      </c>
      <c r="U114" s="222"/>
      <c r="V114" s="161"/>
      <c r="W114" s="161"/>
      <c r="X114" s="161"/>
      <c r="Y114" s="161"/>
      <c r="Z114" s="161"/>
      <c r="AA114" s="161"/>
      <c r="AB114" s="161"/>
      <c r="AC114" s="161"/>
      <c r="AD114" s="161"/>
      <c r="AE114" s="161"/>
    </row>
    <row r="115" ht="22.5" customHeight="1">
      <c r="A115" s="215" t="s">
        <v>3055</v>
      </c>
      <c r="B115" s="216" t="s">
        <v>235</v>
      </c>
      <c r="C115" s="217" t="str">
        <f>iferror(vlookup($B115,Master_data!$K$1:$M$190,3,0),"--")</f>
        <v>Marketing</v>
      </c>
      <c r="D115" s="217" t="str">
        <f>iferror(vlookup($B115,Master_data!$K$1:$M$190,2,0),"--")</f>
        <v>MKT Minh Lâm</v>
      </c>
      <c r="E115" s="219">
        <v>8333333.0</v>
      </c>
      <c r="F115" s="219">
        <v>0.0</v>
      </c>
      <c r="G115" s="219">
        <v>0.0</v>
      </c>
      <c r="H115" s="219">
        <v>0.0</v>
      </c>
      <c r="I115" s="216">
        <v>0.0</v>
      </c>
      <c r="J115" s="220">
        <v>26.0</v>
      </c>
      <c r="K115" s="220">
        <v>26.0</v>
      </c>
      <c r="L115" s="219"/>
      <c r="M115" s="219">
        <v>0.0</v>
      </c>
      <c r="N115" s="219">
        <v>5735000.0</v>
      </c>
      <c r="O115" s="218"/>
      <c r="P115" s="218"/>
      <c r="Q115" s="218"/>
      <c r="R115" s="219"/>
      <c r="S115" s="219">
        <v>2598333.0</v>
      </c>
      <c r="T115" s="221">
        <v>8333333.0</v>
      </c>
      <c r="U115" s="222"/>
      <c r="V115" s="161"/>
      <c r="W115" s="161"/>
      <c r="X115" s="161"/>
      <c r="Y115" s="161"/>
      <c r="Z115" s="161"/>
      <c r="AA115" s="161"/>
      <c r="AB115" s="161"/>
      <c r="AC115" s="161"/>
      <c r="AD115" s="161"/>
      <c r="AE115" s="161"/>
    </row>
    <row r="116" ht="22.5" customHeight="1">
      <c r="A116" s="215" t="s">
        <v>3055</v>
      </c>
      <c r="B116" s="216" t="s">
        <v>237</v>
      </c>
      <c r="C116" s="217" t="str">
        <f>iferror(vlookup($B116,Master_data!$K$1:$M$190,3,0),"--")</f>
        <v>Marketing</v>
      </c>
      <c r="D116" s="217" t="str">
        <f>iferror(vlookup($B116,Master_data!$K$1:$M$190,2,0),"--")</f>
        <v>MKT Bông</v>
      </c>
      <c r="E116" s="219">
        <v>4000000.0</v>
      </c>
      <c r="F116" s="219">
        <v>0.0</v>
      </c>
      <c r="G116" s="219">
        <v>0.0</v>
      </c>
      <c r="H116" s="219">
        <v>0.0</v>
      </c>
      <c r="I116" s="216">
        <v>0.0</v>
      </c>
      <c r="J116" s="220">
        <v>26.0</v>
      </c>
      <c r="K116" s="220">
        <v>25.75</v>
      </c>
      <c r="L116" s="219">
        <v>16.0</v>
      </c>
      <c r="M116" s="219">
        <v>307692.0</v>
      </c>
      <c r="N116" s="219">
        <v>3525840.0</v>
      </c>
      <c r="O116" s="218"/>
      <c r="P116" s="218"/>
      <c r="Q116" s="219">
        <v>900000.0</v>
      </c>
      <c r="R116" s="219"/>
      <c r="S116" s="219">
        <v>743391.0</v>
      </c>
      <c r="T116" s="221">
        <v>5169231.0</v>
      </c>
      <c r="U116" s="222"/>
      <c r="V116" s="161"/>
      <c r="W116" s="161"/>
      <c r="X116" s="161"/>
      <c r="Y116" s="161"/>
      <c r="Z116" s="161"/>
      <c r="AA116" s="161"/>
      <c r="AB116" s="161"/>
      <c r="AC116" s="161"/>
      <c r="AD116" s="161"/>
      <c r="AE116" s="161"/>
    </row>
    <row r="117" ht="22.5" customHeight="1">
      <c r="A117" s="215" t="s">
        <v>3055</v>
      </c>
      <c r="B117" s="216" t="s">
        <v>239</v>
      </c>
      <c r="C117" s="217" t="str">
        <f>iferror(vlookup($B117,Master_data!$K$1:$M$190,3,0),"--")</f>
        <v>Marketing</v>
      </c>
      <c r="D117" s="217" t="str">
        <f>iferror(vlookup($B117,Master_data!$K$1:$M$190,2,0),"--")</f>
        <v>Trung Hào</v>
      </c>
      <c r="E117" s="219">
        <v>4333333.0</v>
      </c>
      <c r="F117" s="219">
        <v>0.0</v>
      </c>
      <c r="G117" s="219">
        <v>0.0</v>
      </c>
      <c r="H117" s="219">
        <v>0.0</v>
      </c>
      <c r="I117" s="216">
        <v>0.0</v>
      </c>
      <c r="J117" s="220">
        <v>26.0</v>
      </c>
      <c r="K117" s="220">
        <v>26.0</v>
      </c>
      <c r="L117" s="219">
        <v>17.85</v>
      </c>
      <c r="M117" s="219">
        <v>371875.0</v>
      </c>
      <c r="N117" s="218"/>
      <c r="O117" s="218"/>
      <c r="P117" s="218"/>
      <c r="Q117" s="219">
        <v>1080000.0</v>
      </c>
      <c r="R117" s="219"/>
      <c r="S117" s="219">
        <v>4705208.0</v>
      </c>
      <c r="T117" s="221">
        <v>5785208.0</v>
      </c>
      <c r="U117" s="222"/>
      <c r="V117" s="161"/>
      <c r="W117" s="161"/>
      <c r="X117" s="161"/>
      <c r="Y117" s="161"/>
      <c r="Z117" s="161"/>
      <c r="AA117" s="161"/>
      <c r="AB117" s="161"/>
      <c r="AC117" s="161"/>
      <c r="AD117" s="161"/>
      <c r="AE117" s="161"/>
    </row>
    <row r="118" ht="22.5" customHeight="1">
      <c r="A118" s="215" t="s">
        <v>3055</v>
      </c>
      <c r="B118" s="216" t="s">
        <v>241</v>
      </c>
      <c r="C118" s="217" t="str">
        <f>iferror(vlookup($B118,Master_data!$K$1:$M$190,3,0),"--")</f>
        <v>Marketing</v>
      </c>
      <c r="D118" s="217" t="str">
        <f>iferror(vlookup($B118,Master_data!$K$1:$M$190,2,0),"--")</f>
        <v>Chụp hình Hùng</v>
      </c>
      <c r="E118" s="219">
        <v>4333333.0</v>
      </c>
      <c r="F118" s="219">
        <v>0.0</v>
      </c>
      <c r="G118" s="219">
        <v>0.0</v>
      </c>
      <c r="H118" s="219">
        <v>0.0</v>
      </c>
      <c r="I118" s="216">
        <v>0.0</v>
      </c>
      <c r="J118" s="220">
        <v>26.0</v>
      </c>
      <c r="K118" s="220">
        <v>25.4375</v>
      </c>
      <c r="L118" s="219">
        <v>1.5</v>
      </c>
      <c r="M118" s="219">
        <v>31250.0</v>
      </c>
      <c r="N118" s="219">
        <v>525840.0</v>
      </c>
      <c r="O118" s="218"/>
      <c r="P118" s="218"/>
      <c r="Q118" s="219">
        <v>1053333.0</v>
      </c>
      <c r="R118" s="219"/>
      <c r="S118" s="219">
        <v>3744993.0</v>
      </c>
      <c r="T118" s="221">
        <v>5324167.0</v>
      </c>
      <c r="U118" s="222"/>
      <c r="V118" s="161"/>
      <c r="W118" s="161"/>
      <c r="X118" s="161"/>
      <c r="Y118" s="161"/>
      <c r="Z118" s="161"/>
      <c r="AA118" s="161"/>
      <c r="AB118" s="161"/>
      <c r="AC118" s="161"/>
      <c r="AD118" s="161"/>
      <c r="AE118" s="161"/>
    </row>
    <row r="119" ht="22.5" customHeight="1">
      <c r="A119" s="215" t="s">
        <v>3055</v>
      </c>
      <c r="B119" s="216" t="s">
        <v>243</v>
      </c>
      <c r="C119" s="217" t="str">
        <f>iferror(vlookup($B119,Master_data!$K$1:$M$190,3,0),"--")</f>
        <v>Marketing</v>
      </c>
      <c r="D119" s="217" t="str">
        <f>iferror(vlookup($B119,Master_data!$K$1:$M$190,2,0),"--")</f>
        <v>Lâm Trần Tuấn</v>
      </c>
      <c r="E119" s="219">
        <v>3400000.0</v>
      </c>
      <c r="F119" s="219"/>
      <c r="G119" s="219"/>
      <c r="H119" s="219"/>
      <c r="I119" s="216"/>
      <c r="J119" s="220">
        <v>26.0</v>
      </c>
      <c r="K119" s="220">
        <v>28.0</v>
      </c>
      <c r="L119" s="219"/>
      <c r="M119" s="219"/>
      <c r="N119" s="219"/>
      <c r="O119" s="218"/>
      <c r="P119" s="218"/>
      <c r="Q119" s="218"/>
      <c r="R119" s="219"/>
      <c r="S119" s="219">
        <v>3661538.0</v>
      </c>
      <c r="T119" s="221">
        <v>3661538.0</v>
      </c>
      <c r="U119" s="222"/>
      <c r="V119" s="161"/>
      <c r="W119" s="161"/>
      <c r="X119" s="161"/>
      <c r="Y119" s="161"/>
      <c r="Z119" s="161"/>
      <c r="AA119" s="161"/>
      <c r="AB119" s="161"/>
      <c r="AC119" s="161"/>
      <c r="AD119" s="161"/>
      <c r="AE119" s="161"/>
    </row>
    <row r="120" ht="22.5" customHeight="1">
      <c r="A120" s="215" t="s">
        <v>3055</v>
      </c>
      <c r="B120" s="216" t="s">
        <v>244</v>
      </c>
      <c r="C120" s="217" t="str">
        <f>iferror(vlookup($B120,Master_data!$K$1:$M$190,3,0),"--")</f>
        <v>Marketing</v>
      </c>
      <c r="D120" s="217" t="str">
        <f>iferror(vlookup($B120,Master_data!$K$1:$M$190,2,0),"--")</f>
        <v>MKT Anh TRung</v>
      </c>
      <c r="E120" s="219">
        <v>8333333.0</v>
      </c>
      <c r="F120" s="219">
        <v>0.0</v>
      </c>
      <c r="G120" s="219">
        <v>0.0</v>
      </c>
      <c r="H120" s="219">
        <v>0.0</v>
      </c>
      <c r="I120" s="216">
        <v>0.0</v>
      </c>
      <c r="J120" s="220">
        <v>26.0</v>
      </c>
      <c r="K120" s="220">
        <v>7.0</v>
      </c>
      <c r="L120" s="219"/>
      <c r="M120" s="219">
        <v>0.0</v>
      </c>
      <c r="N120" s="219"/>
      <c r="O120" s="218"/>
      <c r="P120" s="218"/>
      <c r="Q120" s="218"/>
      <c r="R120" s="219"/>
      <c r="S120" s="219">
        <v>2243590.0</v>
      </c>
      <c r="T120" s="221">
        <v>2243590.0</v>
      </c>
      <c r="U120" s="222"/>
      <c r="V120" s="161"/>
      <c r="W120" s="161"/>
      <c r="X120" s="161"/>
      <c r="Y120" s="161"/>
      <c r="Z120" s="161"/>
      <c r="AA120" s="161"/>
      <c r="AB120" s="161"/>
      <c r="AC120" s="161"/>
      <c r="AD120" s="161"/>
      <c r="AE120" s="161"/>
    </row>
    <row r="121" ht="22.5" customHeight="1">
      <c r="A121" s="215" t="s">
        <v>3055</v>
      </c>
      <c r="B121" s="216" t="s">
        <v>247</v>
      </c>
      <c r="C121" s="217" t="str">
        <f>iferror(vlookup($B121,Master_data!$K$1:$M$190,3,0),"--")</f>
        <v>Văn phòng</v>
      </c>
      <c r="D121" s="217" t="str">
        <f>iferror(vlookup($B121,Master_data!$K$1:$M$190,2,0),"--")</f>
        <v>Bảo Nghi</v>
      </c>
      <c r="E121" s="219">
        <v>4666667.0</v>
      </c>
      <c r="F121" s="219">
        <v>0.0</v>
      </c>
      <c r="G121" s="219">
        <v>0.0</v>
      </c>
      <c r="H121" s="219">
        <v>0.0</v>
      </c>
      <c r="I121" s="216">
        <v>0.0</v>
      </c>
      <c r="J121" s="220">
        <v>26.0</v>
      </c>
      <c r="K121" s="220">
        <v>26.0</v>
      </c>
      <c r="L121" s="219"/>
      <c r="M121" s="219">
        <v>0.0</v>
      </c>
      <c r="N121" s="219"/>
      <c r="O121" s="218"/>
      <c r="P121" s="218"/>
      <c r="Q121" s="218"/>
      <c r="R121" s="219"/>
      <c r="S121" s="219">
        <v>4666667.0</v>
      </c>
      <c r="T121" s="221">
        <v>4666667.0</v>
      </c>
      <c r="U121" s="222"/>
      <c r="V121" s="161"/>
      <c r="W121" s="161"/>
      <c r="X121" s="161"/>
      <c r="Y121" s="161"/>
      <c r="Z121" s="161"/>
      <c r="AA121" s="161"/>
      <c r="AB121" s="161"/>
      <c r="AC121" s="161"/>
      <c r="AD121" s="161"/>
      <c r="AE121" s="161"/>
    </row>
    <row r="122" ht="22.5" customHeight="1">
      <c r="A122" s="215" t="s">
        <v>3055</v>
      </c>
      <c r="B122" s="216" t="s">
        <v>250</v>
      </c>
      <c r="C122" s="217" t="str">
        <f>iferror(vlookup($B122,Master_data!$K$1:$M$190,3,0),"--")</f>
        <v>Văn phòng</v>
      </c>
      <c r="D122" s="217" t="str">
        <f>iferror(vlookup($B122,Master_data!$K$1:$M$190,2,0),"--")</f>
        <v>Kế toán tài chính Thái</v>
      </c>
      <c r="E122" s="219">
        <v>5000000.0</v>
      </c>
      <c r="F122" s="219">
        <v>0.0</v>
      </c>
      <c r="G122" s="219">
        <v>0.0</v>
      </c>
      <c r="H122" s="219">
        <v>0.0</v>
      </c>
      <c r="I122" s="216">
        <v>0.0</v>
      </c>
      <c r="J122" s="220">
        <v>26.0</v>
      </c>
      <c r="K122" s="220">
        <v>9.0</v>
      </c>
      <c r="L122" s="219"/>
      <c r="M122" s="219"/>
      <c r="N122" s="219"/>
      <c r="O122" s="218"/>
      <c r="P122" s="218"/>
      <c r="Q122" s="218"/>
      <c r="R122" s="219"/>
      <c r="S122" s="219">
        <v>1730769.0</v>
      </c>
      <c r="T122" s="221">
        <v>1730769.0</v>
      </c>
      <c r="U122" s="222"/>
      <c r="V122" s="161"/>
      <c r="W122" s="161"/>
      <c r="X122" s="161"/>
      <c r="Y122" s="161"/>
      <c r="Z122" s="161"/>
      <c r="AA122" s="161"/>
      <c r="AB122" s="161"/>
      <c r="AC122" s="161"/>
      <c r="AD122" s="161"/>
      <c r="AE122" s="161"/>
    </row>
    <row r="123" ht="22.5" customHeight="1">
      <c r="A123" s="215" t="s">
        <v>3055</v>
      </c>
      <c r="B123" s="216" t="s">
        <v>253</v>
      </c>
      <c r="C123" s="217" t="str">
        <f>iferror(vlookup($B123,Master_data!$K$1:$M$190,3,0),"--")</f>
        <v>Văn phòng</v>
      </c>
      <c r="D123" s="217" t="str">
        <f>iferror(vlookup($B123,Master_data!$K$1:$M$190,2,0),"--")</f>
        <v>Kế toán + thuế</v>
      </c>
      <c r="E123" s="219">
        <v>1.2E7</v>
      </c>
      <c r="F123" s="219">
        <v>0.0</v>
      </c>
      <c r="G123" s="219">
        <v>0.0</v>
      </c>
      <c r="H123" s="219">
        <v>0.0</v>
      </c>
      <c r="I123" s="216">
        <v>0.0</v>
      </c>
      <c r="J123" s="220">
        <v>26.0</v>
      </c>
      <c r="K123" s="220">
        <v>26.0</v>
      </c>
      <c r="L123" s="219"/>
      <c r="M123" s="219">
        <v>0.0</v>
      </c>
      <c r="N123" s="219"/>
      <c r="O123" s="218"/>
      <c r="P123" s="218"/>
      <c r="Q123" s="218"/>
      <c r="R123" s="219"/>
      <c r="S123" s="219">
        <v>1.2E7</v>
      </c>
      <c r="T123" s="221">
        <v>1.2E7</v>
      </c>
      <c r="U123" s="222"/>
      <c r="V123" s="161"/>
      <c r="W123" s="161"/>
      <c r="X123" s="161"/>
      <c r="Y123" s="161"/>
      <c r="Z123" s="161"/>
      <c r="AA123" s="161"/>
      <c r="AB123" s="161"/>
      <c r="AC123" s="161"/>
      <c r="AD123" s="161"/>
      <c r="AE123" s="161"/>
    </row>
    <row r="124" ht="22.5" customHeight="1">
      <c r="A124" s="215" t="s">
        <v>3055</v>
      </c>
      <c r="B124" s="216" t="s">
        <v>255</v>
      </c>
      <c r="C124" s="217" t="str">
        <f>iferror(vlookup($B124,Master_data!$K$1:$M$190,3,0),"--")</f>
        <v>Sảnh + bếp</v>
      </c>
      <c r="D124" s="217" t="str">
        <f>iferror(vlookup($B124,Master_data!$K$1:$M$190,2,0),"--")</f>
        <v>GV Hiền</v>
      </c>
      <c r="E124" s="219">
        <v>2100000.0</v>
      </c>
      <c r="F124" s="219">
        <v>566667.0</v>
      </c>
      <c r="G124" s="219">
        <v>0.0</v>
      </c>
      <c r="H124" s="219">
        <v>0.0</v>
      </c>
      <c r="I124" s="216">
        <v>0.0</v>
      </c>
      <c r="J124" s="220">
        <v>26.0</v>
      </c>
      <c r="K124" s="220">
        <v>26.0</v>
      </c>
      <c r="L124" s="219"/>
      <c r="M124" s="219">
        <v>0.0</v>
      </c>
      <c r="N124" s="219"/>
      <c r="O124" s="219"/>
      <c r="P124" s="219"/>
      <c r="Q124" s="218"/>
      <c r="R124" s="219"/>
      <c r="S124" s="219">
        <v>2666667.0</v>
      </c>
      <c r="T124" s="221">
        <v>2666667.0</v>
      </c>
      <c r="U124" s="222"/>
      <c r="V124" s="161"/>
      <c r="W124" s="161"/>
      <c r="X124" s="161"/>
      <c r="Y124" s="161"/>
      <c r="Z124" s="161"/>
      <c r="AA124" s="161"/>
      <c r="AB124" s="161"/>
      <c r="AC124" s="161"/>
      <c r="AD124" s="161"/>
      <c r="AE124" s="161"/>
    </row>
    <row r="125" ht="22.5" customHeight="1">
      <c r="A125" s="215" t="s">
        <v>3055</v>
      </c>
      <c r="B125" s="216" t="s">
        <v>257</v>
      </c>
      <c r="C125" s="217" t="str">
        <f>iferror(vlookup($B125,Master_data!$K$1:$M$190,3,0),"--")</f>
        <v>Sảnh + bếp</v>
      </c>
      <c r="D125" s="217" t="str">
        <f>iferror(vlookup($B125,Master_data!$K$1:$M$190,2,0),"--")</f>
        <v>Chị Trang</v>
      </c>
      <c r="E125" s="219">
        <v>2100000.0</v>
      </c>
      <c r="F125" s="219">
        <v>566667.0</v>
      </c>
      <c r="G125" s="219">
        <v>0.0</v>
      </c>
      <c r="H125" s="219">
        <v>0.0</v>
      </c>
      <c r="I125" s="216">
        <v>0.0</v>
      </c>
      <c r="J125" s="220">
        <v>26.0</v>
      </c>
      <c r="K125" s="220">
        <v>29.0</v>
      </c>
      <c r="L125" s="219">
        <v>12.5</v>
      </c>
      <c r="M125" s="219">
        <v>126202.0</v>
      </c>
      <c r="N125" s="219">
        <v>3525840.0</v>
      </c>
      <c r="O125" s="219"/>
      <c r="P125" s="219"/>
      <c r="Q125" s="218"/>
      <c r="R125" s="219"/>
      <c r="S125" s="219">
        <v>-490664.0</v>
      </c>
      <c r="T125" s="221">
        <v>3035176.0</v>
      </c>
      <c r="U125" s="222"/>
      <c r="V125" s="161"/>
      <c r="W125" s="161"/>
      <c r="X125" s="161"/>
      <c r="Y125" s="161"/>
      <c r="Z125" s="161"/>
      <c r="AA125" s="161"/>
      <c r="AB125" s="161"/>
      <c r="AC125" s="161"/>
      <c r="AD125" s="161"/>
      <c r="AE125" s="161"/>
    </row>
    <row r="126" ht="22.5" customHeight="1">
      <c r="A126" s="215" t="s">
        <v>3055</v>
      </c>
      <c r="B126" s="216" t="s">
        <v>259</v>
      </c>
      <c r="C126" s="217" t="str">
        <f>iferror(vlookup($B126,Master_data!$K$1:$M$190,3,0),"--")</f>
        <v>Sảnh + bếp</v>
      </c>
      <c r="D126" s="217" t="str">
        <f>iferror(vlookup($B126,Master_data!$K$1:$M$190,2,0),"--")</f>
        <v>Chị Trang VP</v>
      </c>
      <c r="E126" s="219">
        <v>666667.0</v>
      </c>
      <c r="F126" s="218"/>
      <c r="G126" s="219">
        <v>0.0</v>
      </c>
      <c r="H126" s="219">
        <v>0.0</v>
      </c>
      <c r="I126" s="216">
        <v>0.0</v>
      </c>
      <c r="J126" s="220">
        <v>26.0</v>
      </c>
      <c r="K126" s="220">
        <v>26.0</v>
      </c>
      <c r="L126" s="219"/>
      <c r="M126" s="219">
        <v>0.0</v>
      </c>
      <c r="N126" s="218"/>
      <c r="O126" s="219"/>
      <c r="P126" s="219"/>
      <c r="Q126" s="218"/>
      <c r="R126" s="219"/>
      <c r="S126" s="219">
        <v>666667.0</v>
      </c>
      <c r="T126" s="221">
        <v>666667.0</v>
      </c>
      <c r="U126" s="222"/>
      <c r="V126" s="161"/>
      <c r="W126" s="161"/>
      <c r="X126" s="161"/>
      <c r="Y126" s="161"/>
      <c r="Z126" s="161"/>
      <c r="AA126" s="161"/>
      <c r="AB126" s="161"/>
      <c r="AC126" s="161"/>
      <c r="AD126" s="161"/>
      <c r="AE126" s="161"/>
    </row>
    <row r="127" ht="22.5" customHeight="1">
      <c r="A127" s="215" t="s">
        <v>3055</v>
      </c>
      <c r="B127" s="216" t="s">
        <v>261</v>
      </c>
      <c r="C127" s="217" t="str">
        <f>iferror(vlookup($B127,Master_data!$K$1:$M$190,3,0),"--")</f>
        <v>Sảnh + bếp</v>
      </c>
      <c r="D127" s="217" t="str">
        <f>iferror(vlookup($B127,Master_data!$K$1:$M$190,2,0),"--")</f>
        <v>GV Linh</v>
      </c>
      <c r="E127" s="219">
        <v>2666667.0</v>
      </c>
      <c r="F127" s="218"/>
      <c r="G127" s="219">
        <v>0.0</v>
      </c>
      <c r="H127" s="219">
        <v>0.0</v>
      </c>
      <c r="I127" s="216">
        <v>0.0</v>
      </c>
      <c r="J127" s="220">
        <v>26.0</v>
      </c>
      <c r="K127" s="220">
        <v>27.625</v>
      </c>
      <c r="L127" s="219"/>
      <c r="M127" s="219">
        <v>0.0</v>
      </c>
      <c r="N127" s="219">
        <v>525840.0</v>
      </c>
      <c r="O127" s="219"/>
      <c r="P127" s="219"/>
      <c r="Q127" s="218"/>
      <c r="R127" s="219"/>
      <c r="S127" s="219">
        <v>2307493.0</v>
      </c>
      <c r="T127" s="221">
        <v>2833333.0</v>
      </c>
      <c r="U127" s="222"/>
      <c r="V127" s="161"/>
      <c r="W127" s="161"/>
      <c r="X127" s="161"/>
      <c r="Y127" s="161"/>
      <c r="Z127" s="161"/>
      <c r="AA127" s="161"/>
      <c r="AB127" s="161"/>
      <c r="AC127" s="161"/>
      <c r="AD127" s="161"/>
      <c r="AE127" s="161"/>
    </row>
    <row r="128" ht="22.5" customHeight="1">
      <c r="A128" s="215" t="s">
        <v>3055</v>
      </c>
      <c r="B128" s="216" t="s">
        <v>263</v>
      </c>
      <c r="C128" s="217" t="str">
        <f>iferror(vlookup($B128,Master_data!$K$1:$M$190,3,0),"--")</f>
        <v>Sảnh + bếp</v>
      </c>
      <c r="D128" s="217" t="str">
        <f>iferror(vlookup($B128,Master_data!$K$1:$M$190,2,0),"--")</f>
        <v>BV Trung</v>
      </c>
      <c r="E128" s="219">
        <v>3666667.0</v>
      </c>
      <c r="F128" s="219">
        <v>0.0</v>
      </c>
      <c r="G128" s="219">
        <v>0.0</v>
      </c>
      <c r="H128" s="219">
        <v>0.0</v>
      </c>
      <c r="I128" s="216">
        <v>0.0</v>
      </c>
      <c r="J128" s="220">
        <v>28.0</v>
      </c>
      <c r="K128" s="220">
        <v>29.0</v>
      </c>
      <c r="L128" s="219">
        <v>12.35</v>
      </c>
      <c r="M128" s="219">
        <v>202158.0</v>
      </c>
      <c r="N128" s="218"/>
      <c r="O128" s="218"/>
      <c r="P128" s="218"/>
      <c r="Q128" s="218"/>
      <c r="R128" s="219"/>
      <c r="S128" s="219">
        <v>3999777.0</v>
      </c>
      <c r="T128" s="221">
        <v>3999777.0</v>
      </c>
      <c r="U128" s="222"/>
      <c r="V128" s="161"/>
      <c r="W128" s="161"/>
      <c r="X128" s="161"/>
      <c r="Y128" s="161"/>
      <c r="Z128" s="161"/>
      <c r="AA128" s="161"/>
      <c r="AB128" s="161"/>
      <c r="AC128" s="161"/>
      <c r="AD128" s="161"/>
      <c r="AE128" s="161"/>
    </row>
    <row r="129" ht="22.5" customHeight="1">
      <c r="A129" s="215" t="s">
        <v>3055</v>
      </c>
      <c r="B129" s="216" t="s">
        <v>264</v>
      </c>
      <c r="C129" s="217" t="str">
        <f>iferror(vlookup($B129,Master_data!$K$1:$M$190,3,0),"--")</f>
        <v>Sảnh + bếp</v>
      </c>
      <c r="D129" s="217" t="str">
        <f>iferror(vlookup($B129,Master_data!$K$1:$M$190,2,0),"--")</f>
        <v>BV Cang</v>
      </c>
      <c r="E129" s="219">
        <v>3666667.0</v>
      </c>
      <c r="F129" s="219">
        <v>0.0</v>
      </c>
      <c r="G129" s="219">
        <v>0.0</v>
      </c>
      <c r="H129" s="219">
        <v>0.0</v>
      </c>
      <c r="I129" s="216">
        <v>0.0</v>
      </c>
      <c r="J129" s="220">
        <v>28.0</v>
      </c>
      <c r="K129" s="220">
        <v>28.4625</v>
      </c>
      <c r="L129" s="219">
        <v>29.5</v>
      </c>
      <c r="M129" s="219">
        <v>482887.0</v>
      </c>
      <c r="N129" s="219">
        <v>3525840.0</v>
      </c>
      <c r="O129" s="218"/>
      <c r="P129" s="218"/>
      <c r="Q129" s="218"/>
      <c r="R129" s="219"/>
      <c r="S129" s="219">
        <v>684279.0</v>
      </c>
      <c r="T129" s="221">
        <v>4210119.0</v>
      </c>
      <c r="U129" s="222"/>
      <c r="V129" s="161"/>
      <c r="W129" s="161"/>
      <c r="X129" s="161"/>
      <c r="Y129" s="161"/>
      <c r="Z129" s="161"/>
      <c r="AA129" s="161"/>
      <c r="AB129" s="161"/>
      <c r="AC129" s="161"/>
      <c r="AD129" s="161"/>
      <c r="AE129" s="161"/>
    </row>
    <row r="130" ht="22.5" customHeight="1">
      <c r="A130" s="215" t="s">
        <v>3055</v>
      </c>
      <c r="B130" s="216" t="s">
        <v>265</v>
      </c>
      <c r="C130" s="217" t="str">
        <f>iferror(vlookup($B130,Master_data!$K$1:$M$190,3,0),"--")</f>
        <v>Sảnh + bếp</v>
      </c>
      <c r="D130" s="217" t="str">
        <f>iferror(vlookup($B130,Master_data!$K$1:$M$190,2,0),"--")</f>
        <v>TX Đức</v>
      </c>
      <c r="E130" s="219">
        <v>5500000.0</v>
      </c>
      <c r="F130" s="219">
        <v>0.0</v>
      </c>
      <c r="G130" s="219">
        <v>0.0</v>
      </c>
      <c r="H130" s="219">
        <v>0.0</v>
      </c>
      <c r="I130" s="216">
        <v>0.0</v>
      </c>
      <c r="J130" s="220">
        <v>28.0</v>
      </c>
      <c r="K130" s="220">
        <v>29.0</v>
      </c>
      <c r="L130" s="219">
        <v>37.2</v>
      </c>
      <c r="M130" s="219">
        <v>913393.0</v>
      </c>
      <c r="N130" s="218"/>
      <c r="O130" s="219"/>
      <c r="P130" s="219">
        <v>500000.0</v>
      </c>
      <c r="Q130" s="218"/>
      <c r="R130" s="219"/>
      <c r="S130" s="219">
        <v>7109821.0</v>
      </c>
      <c r="T130" s="221">
        <v>7109821.0</v>
      </c>
      <c r="U130" s="222"/>
      <c r="V130" s="161"/>
      <c r="W130" s="161"/>
      <c r="X130" s="161"/>
      <c r="Y130" s="161"/>
      <c r="Z130" s="161"/>
      <c r="AA130" s="161"/>
      <c r="AB130" s="161"/>
      <c r="AC130" s="161"/>
      <c r="AD130" s="161"/>
      <c r="AE130" s="161"/>
    </row>
    <row r="131" ht="22.5" customHeight="1">
      <c r="A131" s="215" t="s">
        <v>3055</v>
      </c>
      <c r="B131" s="216" t="s">
        <v>266</v>
      </c>
      <c r="C131" s="217" t="str">
        <f>iferror(vlookup($B131,Master_data!$K$1:$M$190,3,0),"--")</f>
        <v>Sảnh + bếp</v>
      </c>
      <c r="D131" s="217" t="str">
        <f>iferror(vlookup($B131,Master_data!$K$1:$M$190,2,0),"--")</f>
        <v>TX Oanh</v>
      </c>
      <c r="E131" s="219">
        <v>5000000.0</v>
      </c>
      <c r="F131" s="218"/>
      <c r="G131" s="218"/>
      <c r="H131" s="218"/>
      <c r="I131" s="217"/>
      <c r="J131" s="220">
        <v>28.0</v>
      </c>
      <c r="K131" s="220">
        <v>27.5</v>
      </c>
      <c r="L131" s="219">
        <v>35.35</v>
      </c>
      <c r="M131" s="219">
        <v>789063.0</v>
      </c>
      <c r="N131" s="218"/>
      <c r="O131" s="219"/>
      <c r="P131" s="219">
        <v>500000.0</v>
      </c>
      <c r="Q131" s="218"/>
      <c r="R131" s="219"/>
      <c r="S131" s="219">
        <v>6199777.0</v>
      </c>
      <c r="T131" s="221">
        <v>6199777.0</v>
      </c>
      <c r="U131" s="222"/>
      <c r="V131" s="161"/>
      <c r="W131" s="161"/>
      <c r="X131" s="161"/>
      <c r="Y131" s="161"/>
      <c r="Z131" s="161"/>
      <c r="AA131" s="161"/>
      <c r="AB131" s="161"/>
      <c r="AC131" s="161"/>
      <c r="AD131" s="161"/>
      <c r="AE131" s="161"/>
    </row>
    <row r="132" ht="22.5" customHeight="1">
      <c r="A132" s="215" t="s">
        <v>3093</v>
      </c>
      <c r="B132" s="216"/>
      <c r="C132" s="217"/>
      <c r="D132" s="216" t="s">
        <v>139</v>
      </c>
      <c r="E132" s="219">
        <v>3.5E7</v>
      </c>
      <c r="F132" s="219">
        <v>0.0</v>
      </c>
      <c r="G132" s="219">
        <v>0.0</v>
      </c>
      <c r="H132" s="219">
        <v>0.0</v>
      </c>
      <c r="I132" s="216">
        <v>0.0</v>
      </c>
      <c r="J132" s="220">
        <v>26.0</v>
      </c>
      <c r="K132" s="220">
        <v>22.2926</v>
      </c>
      <c r="L132" s="219"/>
      <c r="M132" s="219">
        <v>0.0</v>
      </c>
      <c r="N132" s="218"/>
      <c r="O132" s="218"/>
      <c r="P132" s="219">
        <v>0.0</v>
      </c>
      <c r="Q132" s="219">
        <v>7.970958E7</v>
      </c>
      <c r="R132" s="219">
        <v>3.0009269E7</v>
      </c>
      <c r="S132" s="219">
        <v>1.09718849E8</v>
      </c>
      <c r="T132" s="221">
        <v>1.09718849E8</v>
      </c>
      <c r="U132" s="222"/>
      <c r="V132" s="161"/>
      <c r="W132" s="161"/>
      <c r="X132" s="161"/>
      <c r="Y132" s="161"/>
      <c r="Z132" s="161"/>
      <c r="AA132" s="161"/>
      <c r="AB132" s="161"/>
      <c r="AC132" s="161"/>
      <c r="AD132" s="161"/>
      <c r="AE132" s="161"/>
    </row>
    <row r="133" ht="22.5" customHeight="1">
      <c r="A133" s="215" t="s">
        <v>3093</v>
      </c>
      <c r="B133" s="216"/>
      <c r="C133" s="216" t="str">
        <f>iferror(vlookup($B133,Master_data!$K$1:$M$190,3,0),"--")</f>
        <v>--</v>
      </c>
      <c r="D133" s="216" t="s">
        <v>149</v>
      </c>
      <c r="E133" s="219">
        <v>1.5E7</v>
      </c>
      <c r="F133" s="218"/>
      <c r="G133" s="218"/>
      <c r="H133" s="218"/>
      <c r="I133" s="217"/>
      <c r="J133" s="220">
        <v>26.0</v>
      </c>
      <c r="K133" s="220">
        <v>25.8466</v>
      </c>
      <c r="L133" s="219"/>
      <c r="M133" s="219">
        <v>0.0</v>
      </c>
      <c r="N133" s="218"/>
      <c r="O133" s="218"/>
      <c r="P133" s="218"/>
      <c r="Q133" s="219">
        <v>5.0348925E7</v>
      </c>
      <c r="R133" s="219">
        <v>1.49115E7</v>
      </c>
      <c r="S133" s="219">
        <v>6.5260425E7</v>
      </c>
      <c r="T133" s="221">
        <v>6.5260425E7</v>
      </c>
      <c r="U133" s="222"/>
      <c r="V133" s="161"/>
      <c r="W133" s="161"/>
      <c r="X133" s="161"/>
      <c r="Y133" s="161"/>
      <c r="Z133" s="161"/>
      <c r="AA133" s="161"/>
      <c r="AB133" s="161"/>
      <c r="AC133" s="161"/>
      <c r="AD133" s="161"/>
      <c r="AE133" s="161"/>
    </row>
    <row r="134" ht="22.5" customHeight="1">
      <c r="A134" s="215" t="s">
        <v>3093</v>
      </c>
      <c r="B134" s="216"/>
      <c r="C134" s="217"/>
      <c r="D134" s="216" t="s">
        <v>3317</v>
      </c>
      <c r="E134" s="219">
        <v>2.5E7</v>
      </c>
      <c r="F134" s="219">
        <v>0.0</v>
      </c>
      <c r="G134" s="219">
        <v>0.0</v>
      </c>
      <c r="H134" s="219">
        <v>0.0</v>
      </c>
      <c r="I134" s="216">
        <v>0.0</v>
      </c>
      <c r="J134" s="220">
        <v>26.0</v>
      </c>
      <c r="K134" s="220">
        <v>26.0</v>
      </c>
      <c r="L134" s="219"/>
      <c r="M134" s="219"/>
      <c r="N134" s="218"/>
      <c r="O134" s="218"/>
      <c r="P134" s="219">
        <v>0.0</v>
      </c>
      <c r="Q134" s="219"/>
      <c r="R134" s="219">
        <v>2.5E7</v>
      </c>
      <c r="S134" s="219">
        <v>2.5E7</v>
      </c>
      <c r="T134" s="221">
        <v>2.5E7</v>
      </c>
      <c r="U134" s="222"/>
      <c r="V134" s="161"/>
      <c r="W134" s="161"/>
      <c r="X134" s="161"/>
      <c r="Y134" s="161"/>
      <c r="Z134" s="161"/>
      <c r="AA134" s="161"/>
      <c r="AB134" s="161"/>
      <c r="AC134" s="161"/>
      <c r="AD134" s="161"/>
      <c r="AE134" s="161"/>
    </row>
    <row r="135" ht="22.5" customHeight="1">
      <c r="A135" s="215" t="s">
        <v>3093</v>
      </c>
      <c r="B135" s="216"/>
      <c r="C135" s="217"/>
      <c r="D135" s="216" t="s">
        <v>166</v>
      </c>
      <c r="E135" s="219">
        <v>5000000.0</v>
      </c>
      <c r="F135" s="219">
        <v>500000.0</v>
      </c>
      <c r="G135" s="219">
        <v>0.0</v>
      </c>
      <c r="H135" s="219">
        <v>0.0</v>
      </c>
      <c r="I135" s="223">
        <v>300000.0</v>
      </c>
      <c r="J135" s="220">
        <v>26.0</v>
      </c>
      <c r="K135" s="220">
        <v>12.0</v>
      </c>
      <c r="L135" s="219"/>
      <c r="M135" s="219">
        <v>0.0</v>
      </c>
      <c r="N135" s="219"/>
      <c r="O135" s="218"/>
      <c r="P135" s="219">
        <v>692308.0</v>
      </c>
      <c r="Q135" s="219">
        <v>1925000.0</v>
      </c>
      <c r="R135" s="219">
        <v>3800000.0</v>
      </c>
      <c r="S135" s="219">
        <v>5725000.0</v>
      </c>
      <c r="T135" s="221">
        <v>5725000.0</v>
      </c>
      <c r="U135" s="222"/>
      <c r="V135" s="161"/>
      <c r="W135" s="161"/>
      <c r="X135" s="161"/>
      <c r="Y135" s="161"/>
      <c r="Z135" s="161"/>
      <c r="AA135" s="161"/>
      <c r="AB135" s="161"/>
      <c r="AC135" s="161"/>
      <c r="AD135" s="161"/>
      <c r="AE135" s="161"/>
    </row>
    <row r="136" ht="22.5" customHeight="1">
      <c r="A136" s="215" t="s">
        <v>3093</v>
      </c>
      <c r="B136" s="216"/>
      <c r="C136" s="217"/>
      <c r="D136" s="216" t="s">
        <v>170</v>
      </c>
      <c r="E136" s="219">
        <v>5000000.0</v>
      </c>
      <c r="F136" s="219">
        <v>500000.0</v>
      </c>
      <c r="G136" s="219">
        <v>0.0</v>
      </c>
      <c r="H136" s="219">
        <v>500000.0</v>
      </c>
      <c r="I136" s="223">
        <v>300000.0</v>
      </c>
      <c r="J136" s="220">
        <v>26.0</v>
      </c>
      <c r="K136" s="220">
        <v>7.0</v>
      </c>
      <c r="L136" s="219"/>
      <c r="M136" s="219">
        <v>0.0</v>
      </c>
      <c r="N136" s="219">
        <v>525840.0</v>
      </c>
      <c r="O136" s="218"/>
      <c r="P136" s="219">
        <v>403846.0</v>
      </c>
      <c r="Q136" s="219">
        <v>440000.0</v>
      </c>
      <c r="R136" s="219">
        <v>2524160.0</v>
      </c>
      <c r="S136" s="219">
        <v>2964160.0</v>
      </c>
      <c r="T136" s="221">
        <v>3490000.0</v>
      </c>
      <c r="U136" s="222"/>
      <c r="V136" s="161"/>
      <c r="W136" s="161"/>
      <c r="X136" s="161"/>
      <c r="Y136" s="161"/>
      <c r="Z136" s="161"/>
      <c r="AA136" s="161"/>
      <c r="AB136" s="161"/>
      <c r="AC136" s="161"/>
      <c r="AD136" s="161"/>
      <c r="AE136" s="161"/>
    </row>
    <row r="137" ht="22.5" customHeight="1">
      <c r="A137" s="215" t="s">
        <v>3093</v>
      </c>
      <c r="B137" s="216"/>
      <c r="C137" s="217"/>
      <c r="D137" s="216" t="s">
        <v>173</v>
      </c>
      <c r="E137" s="219">
        <v>5000000.0</v>
      </c>
      <c r="F137" s="219">
        <v>1000000.0</v>
      </c>
      <c r="G137" s="219">
        <v>1000000.0</v>
      </c>
      <c r="H137" s="219">
        <v>500000.0</v>
      </c>
      <c r="I137" s="223">
        <v>300000.0</v>
      </c>
      <c r="J137" s="220">
        <v>26.0</v>
      </c>
      <c r="K137" s="220">
        <v>26.29295</v>
      </c>
      <c r="L137" s="219"/>
      <c r="M137" s="219">
        <v>0.0</v>
      </c>
      <c r="N137" s="219">
        <v>525840.0</v>
      </c>
      <c r="O137" s="218"/>
      <c r="P137" s="219">
        <v>2000000.0</v>
      </c>
      <c r="Q137" s="219">
        <v>3100000.0</v>
      </c>
      <c r="R137" s="219">
        <v>9330497.0</v>
      </c>
      <c r="S137" s="219">
        <v>1.2430497E7</v>
      </c>
      <c r="T137" s="221">
        <v>1.2956337E7</v>
      </c>
      <c r="U137" s="222"/>
      <c r="V137" s="161"/>
      <c r="W137" s="161"/>
      <c r="X137" s="161"/>
      <c r="Y137" s="161"/>
      <c r="Z137" s="161"/>
      <c r="AA137" s="161"/>
      <c r="AB137" s="161"/>
      <c r="AC137" s="161"/>
      <c r="AD137" s="161"/>
      <c r="AE137" s="161"/>
    </row>
    <row r="138" ht="22.5" customHeight="1">
      <c r="A138" s="215" t="s">
        <v>3093</v>
      </c>
      <c r="B138" s="216"/>
      <c r="C138" s="217"/>
      <c r="D138" s="216" t="s">
        <v>176</v>
      </c>
      <c r="E138" s="219">
        <v>5000000.0</v>
      </c>
      <c r="F138" s="219">
        <v>1000000.0</v>
      </c>
      <c r="G138" s="218"/>
      <c r="H138" s="218"/>
      <c r="I138" s="223">
        <v>300000.0</v>
      </c>
      <c r="J138" s="220">
        <v>26.0</v>
      </c>
      <c r="K138" s="220">
        <v>27.9201</v>
      </c>
      <c r="L138" s="219"/>
      <c r="M138" s="219">
        <v>0.0</v>
      </c>
      <c r="N138" s="219"/>
      <c r="O138" s="218"/>
      <c r="P138" s="219">
        <v>2000000.0</v>
      </c>
      <c r="Q138" s="219">
        <v>3130000.0</v>
      </c>
      <c r="R138" s="219">
        <v>8669250.0</v>
      </c>
      <c r="S138" s="219">
        <v>1.179925E7</v>
      </c>
      <c r="T138" s="221">
        <v>1.179925E7</v>
      </c>
      <c r="U138" s="222"/>
      <c r="V138" s="161"/>
      <c r="W138" s="161"/>
      <c r="X138" s="161"/>
      <c r="Y138" s="161"/>
      <c r="Z138" s="161"/>
      <c r="AA138" s="161"/>
      <c r="AB138" s="161"/>
      <c r="AC138" s="161"/>
      <c r="AD138" s="161"/>
      <c r="AE138" s="161"/>
    </row>
    <row r="139" ht="22.5" customHeight="1">
      <c r="A139" s="215" t="s">
        <v>3093</v>
      </c>
      <c r="B139" s="216"/>
      <c r="C139" s="217"/>
      <c r="D139" s="216" t="s">
        <v>178</v>
      </c>
      <c r="E139" s="219">
        <v>5000000.0</v>
      </c>
      <c r="F139" s="219">
        <v>1000000.0</v>
      </c>
      <c r="G139" s="219"/>
      <c r="H139" s="219"/>
      <c r="I139" s="223">
        <v>300000.0</v>
      </c>
      <c r="J139" s="220">
        <v>26.0</v>
      </c>
      <c r="K139" s="220">
        <v>26.9779</v>
      </c>
      <c r="L139" s="219"/>
      <c r="M139" s="219">
        <v>0.0</v>
      </c>
      <c r="N139" s="219">
        <v>525840.0</v>
      </c>
      <c r="O139" s="218"/>
      <c r="P139" s="219">
        <v>2000000.0</v>
      </c>
      <c r="Q139" s="219">
        <v>2650000.0</v>
      </c>
      <c r="R139" s="219">
        <v>7962218.0</v>
      </c>
      <c r="S139" s="219">
        <v>1.0612218E7</v>
      </c>
      <c r="T139" s="221">
        <v>1.1138058E7</v>
      </c>
      <c r="U139" s="222"/>
      <c r="V139" s="161"/>
      <c r="W139" s="161"/>
      <c r="X139" s="161"/>
      <c r="Y139" s="161"/>
      <c r="Z139" s="161"/>
      <c r="AA139" s="161"/>
      <c r="AB139" s="161"/>
      <c r="AC139" s="161"/>
      <c r="AD139" s="161"/>
      <c r="AE139" s="161"/>
    </row>
    <row r="140" ht="22.5" customHeight="1">
      <c r="A140" s="215" t="s">
        <v>3093</v>
      </c>
      <c r="B140" s="216"/>
      <c r="C140" s="217"/>
      <c r="D140" s="216" t="s">
        <v>180</v>
      </c>
      <c r="E140" s="219">
        <v>5000000.0</v>
      </c>
      <c r="F140" s="219">
        <v>1000000.0</v>
      </c>
      <c r="G140" s="219">
        <v>0.0</v>
      </c>
      <c r="H140" s="219">
        <v>0.0</v>
      </c>
      <c r="I140" s="223">
        <v>300000.0</v>
      </c>
      <c r="J140" s="220">
        <v>26.0</v>
      </c>
      <c r="K140" s="220">
        <v>27.12565</v>
      </c>
      <c r="L140" s="219"/>
      <c r="M140" s="219">
        <v>0.0</v>
      </c>
      <c r="N140" s="218"/>
      <c r="O140" s="218"/>
      <c r="P140" s="219">
        <v>2000000.0</v>
      </c>
      <c r="Q140" s="219">
        <v>3280000.0</v>
      </c>
      <c r="R140" s="219">
        <v>8516471.0</v>
      </c>
      <c r="S140" s="219">
        <v>1.1796471E7</v>
      </c>
      <c r="T140" s="221">
        <v>1.1796471E7</v>
      </c>
      <c r="U140" s="222"/>
      <c r="V140" s="161"/>
      <c r="W140" s="161"/>
      <c r="X140" s="161"/>
      <c r="Y140" s="161"/>
      <c r="Z140" s="161"/>
      <c r="AA140" s="161"/>
      <c r="AB140" s="161"/>
      <c r="AC140" s="161"/>
      <c r="AD140" s="161"/>
      <c r="AE140" s="161"/>
    </row>
    <row r="141" ht="22.5" customHeight="1">
      <c r="A141" s="215" t="s">
        <v>3093</v>
      </c>
      <c r="B141" s="216"/>
      <c r="C141" s="217"/>
      <c r="D141" s="216" t="s">
        <v>182</v>
      </c>
      <c r="E141" s="219">
        <v>7650000.0</v>
      </c>
      <c r="F141" s="218"/>
      <c r="G141" s="218"/>
      <c r="H141" s="218"/>
      <c r="I141" s="217"/>
      <c r="J141" s="220">
        <v>26.0</v>
      </c>
      <c r="K141" s="220">
        <v>8.4192</v>
      </c>
      <c r="L141" s="219"/>
      <c r="M141" s="219">
        <v>0.0</v>
      </c>
      <c r="N141" s="218"/>
      <c r="O141" s="218"/>
      <c r="P141" s="218"/>
      <c r="Q141" s="218"/>
      <c r="R141" s="219">
        <v>2477188.0</v>
      </c>
      <c r="S141" s="219">
        <v>2477188.0</v>
      </c>
      <c r="T141" s="221">
        <v>2477188.0</v>
      </c>
      <c r="U141" s="222"/>
      <c r="V141" s="161"/>
      <c r="W141" s="161"/>
      <c r="X141" s="161"/>
      <c r="Y141" s="161"/>
      <c r="Z141" s="161"/>
      <c r="AA141" s="161"/>
      <c r="AB141" s="161"/>
      <c r="AC141" s="161"/>
      <c r="AD141" s="161"/>
      <c r="AE141" s="161"/>
    </row>
    <row r="142" ht="22.5" customHeight="1">
      <c r="A142" s="215" t="s">
        <v>3093</v>
      </c>
      <c r="B142" s="216"/>
      <c r="C142" s="217"/>
      <c r="D142" s="216" t="s">
        <v>184</v>
      </c>
      <c r="E142" s="219">
        <v>7650000.0</v>
      </c>
      <c r="F142" s="218"/>
      <c r="G142" s="218"/>
      <c r="H142" s="218"/>
      <c r="I142" s="217"/>
      <c r="J142" s="220">
        <v>26.0</v>
      </c>
      <c r="K142" s="220">
        <v>20.8788</v>
      </c>
      <c r="L142" s="219"/>
      <c r="M142" s="219">
        <v>0.0</v>
      </c>
      <c r="N142" s="218"/>
      <c r="O142" s="218"/>
      <c r="P142" s="218"/>
      <c r="Q142" s="219">
        <v>515000.0</v>
      </c>
      <c r="R142" s="219">
        <v>6143185.0</v>
      </c>
      <c r="S142" s="219">
        <v>6658185.0</v>
      </c>
      <c r="T142" s="221">
        <v>6658185.0</v>
      </c>
      <c r="U142" s="222"/>
      <c r="V142" s="161"/>
      <c r="W142" s="161"/>
      <c r="X142" s="161"/>
      <c r="Y142" s="161"/>
      <c r="Z142" s="161"/>
      <c r="AA142" s="161"/>
      <c r="AB142" s="161"/>
      <c r="AC142" s="161"/>
      <c r="AD142" s="161"/>
      <c r="AE142" s="161"/>
    </row>
    <row r="143" ht="22.5" customHeight="1">
      <c r="A143" s="215" t="s">
        <v>3093</v>
      </c>
      <c r="B143" s="216"/>
      <c r="C143" s="217"/>
      <c r="D143" s="216" t="s">
        <v>188</v>
      </c>
      <c r="E143" s="219">
        <v>6800000.0</v>
      </c>
      <c r="F143" s="218"/>
      <c r="G143" s="218"/>
      <c r="H143" s="218"/>
      <c r="I143" s="217"/>
      <c r="J143" s="220">
        <v>26.0</v>
      </c>
      <c r="K143" s="220">
        <v>22.8841</v>
      </c>
      <c r="L143" s="219"/>
      <c r="M143" s="219">
        <v>0.0</v>
      </c>
      <c r="N143" s="218"/>
      <c r="O143" s="218"/>
      <c r="P143" s="218"/>
      <c r="Q143" s="218"/>
      <c r="R143" s="219">
        <v>5985072.0</v>
      </c>
      <c r="S143" s="219">
        <v>5985072.0</v>
      </c>
      <c r="T143" s="221">
        <v>5985072.0</v>
      </c>
      <c r="U143" s="222"/>
      <c r="V143" s="161"/>
      <c r="W143" s="161"/>
      <c r="X143" s="161"/>
      <c r="Y143" s="161"/>
      <c r="Z143" s="161"/>
      <c r="AA143" s="161"/>
      <c r="AB143" s="161"/>
      <c r="AC143" s="161"/>
      <c r="AD143" s="161"/>
      <c r="AE143" s="161"/>
    </row>
    <row r="144" ht="22.5" customHeight="1">
      <c r="A144" s="215" t="s">
        <v>3093</v>
      </c>
      <c r="B144" s="216"/>
      <c r="C144" s="217"/>
      <c r="D144" s="216" t="s">
        <v>185</v>
      </c>
      <c r="E144" s="219">
        <v>6000000.0</v>
      </c>
      <c r="F144" s="219">
        <v>0.0</v>
      </c>
      <c r="G144" s="219">
        <v>0.0</v>
      </c>
      <c r="H144" s="219">
        <v>0.0</v>
      </c>
      <c r="I144" s="216">
        <v>0.0</v>
      </c>
      <c r="J144" s="220">
        <v>26.0</v>
      </c>
      <c r="K144" s="220">
        <v>24.3582</v>
      </c>
      <c r="L144" s="219"/>
      <c r="M144" s="219">
        <v>0.0</v>
      </c>
      <c r="N144" s="219">
        <v>525840.0</v>
      </c>
      <c r="O144" s="219">
        <v>3000000.0</v>
      </c>
      <c r="P144" s="219">
        <v>0.0</v>
      </c>
      <c r="Q144" s="219"/>
      <c r="R144" s="219">
        <v>2095283.0</v>
      </c>
      <c r="S144" s="219">
        <v>2095283.0</v>
      </c>
      <c r="T144" s="221">
        <v>5621123.0</v>
      </c>
      <c r="U144" s="222"/>
      <c r="V144" s="161"/>
      <c r="W144" s="161"/>
      <c r="X144" s="161"/>
      <c r="Y144" s="161"/>
      <c r="Z144" s="161"/>
      <c r="AA144" s="161"/>
      <c r="AB144" s="161"/>
      <c r="AC144" s="161"/>
      <c r="AD144" s="161"/>
      <c r="AE144" s="161"/>
    </row>
    <row r="145" ht="22.5" customHeight="1">
      <c r="A145" s="215" t="s">
        <v>3093</v>
      </c>
      <c r="B145" s="216"/>
      <c r="C145" s="217"/>
      <c r="D145" s="216" t="s">
        <v>189</v>
      </c>
      <c r="E145" s="219">
        <v>2500000.0</v>
      </c>
      <c r="F145" s="219">
        <v>1000000.0</v>
      </c>
      <c r="G145" s="219">
        <v>0.0</v>
      </c>
      <c r="H145" s="219">
        <v>0.0</v>
      </c>
      <c r="I145" s="223">
        <v>150000.0</v>
      </c>
      <c r="J145" s="220">
        <v>26.0</v>
      </c>
      <c r="K145" s="220">
        <v>25.78725</v>
      </c>
      <c r="L145" s="219"/>
      <c r="M145" s="219">
        <v>0.0</v>
      </c>
      <c r="N145" s="219">
        <v>525840.0</v>
      </c>
      <c r="O145" s="218"/>
      <c r="P145" s="219">
        <v>700000.0</v>
      </c>
      <c r="Q145" s="219">
        <v>586143.0</v>
      </c>
      <c r="R145" s="219">
        <v>3803703.0</v>
      </c>
      <c r="S145" s="219">
        <v>4389846.0</v>
      </c>
      <c r="T145" s="221">
        <v>4915686.0</v>
      </c>
      <c r="U145" s="222"/>
      <c r="V145" s="161"/>
      <c r="W145" s="161"/>
      <c r="X145" s="161"/>
      <c r="Y145" s="161"/>
      <c r="Z145" s="161"/>
      <c r="AA145" s="161"/>
      <c r="AB145" s="161"/>
      <c r="AC145" s="161"/>
      <c r="AD145" s="161"/>
      <c r="AE145" s="161"/>
    </row>
    <row r="146" ht="22.5" customHeight="1">
      <c r="A146" s="215" t="s">
        <v>3093</v>
      </c>
      <c r="B146" s="216"/>
      <c r="C146" s="217"/>
      <c r="D146" s="216" t="s">
        <v>192</v>
      </c>
      <c r="E146" s="219">
        <v>2500000.0</v>
      </c>
      <c r="F146" s="219">
        <v>750000.0</v>
      </c>
      <c r="G146" s="219">
        <v>0.0</v>
      </c>
      <c r="H146" s="219">
        <v>0.0</v>
      </c>
      <c r="I146" s="223">
        <v>150000.0</v>
      </c>
      <c r="J146" s="220">
        <v>26.0</v>
      </c>
      <c r="K146" s="220">
        <v>26.551</v>
      </c>
      <c r="L146" s="219"/>
      <c r="M146" s="219">
        <v>0.0</v>
      </c>
      <c r="N146" s="219">
        <v>525840.0</v>
      </c>
      <c r="O146" s="218"/>
      <c r="P146" s="219">
        <v>700000.0</v>
      </c>
      <c r="Q146" s="219">
        <v>586143.0</v>
      </c>
      <c r="R146" s="219">
        <v>3627141.0</v>
      </c>
      <c r="S146" s="219">
        <v>4213284.0</v>
      </c>
      <c r="T146" s="221">
        <v>4739124.0</v>
      </c>
      <c r="U146" s="222"/>
      <c r="V146" s="161"/>
      <c r="W146" s="161"/>
      <c r="X146" s="161"/>
      <c r="Y146" s="161"/>
      <c r="Z146" s="161"/>
      <c r="AA146" s="161"/>
      <c r="AB146" s="161"/>
      <c r="AC146" s="161"/>
      <c r="AD146" s="161"/>
      <c r="AE146" s="161"/>
    </row>
    <row r="147" ht="22.5" customHeight="1">
      <c r="A147" s="215" t="s">
        <v>3093</v>
      </c>
      <c r="B147" s="216"/>
      <c r="C147" s="217"/>
      <c r="D147" s="216" t="s">
        <v>194</v>
      </c>
      <c r="E147" s="219">
        <v>2500000.0</v>
      </c>
      <c r="F147" s="219">
        <v>750000.0</v>
      </c>
      <c r="G147" s="219">
        <v>0.0</v>
      </c>
      <c r="H147" s="219">
        <v>0.0</v>
      </c>
      <c r="I147" s="223">
        <v>150000.0</v>
      </c>
      <c r="J147" s="220">
        <v>26.0</v>
      </c>
      <c r="K147" s="220">
        <v>21.9757</v>
      </c>
      <c r="L147" s="219"/>
      <c r="M147" s="219">
        <v>0.0</v>
      </c>
      <c r="N147" s="219">
        <v>525840.0</v>
      </c>
      <c r="O147" s="218"/>
      <c r="P147" s="219">
        <v>1000000.0</v>
      </c>
      <c r="Q147" s="219">
        <v>586143.0</v>
      </c>
      <c r="R147" s="219">
        <v>3487208.0</v>
      </c>
      <c r="S147" s="219">
        <v>4073351.0</v>
      </c>
      <c r="T147" s="221">
        <v>4599191.0</v>
      </c>
      <c r="U147" s="222"/>
      <c r="V147" s="161"/>
      <c r="W147" s="161"/>
      <c r="X147" s="161"/>
      <c r="Y147" s="161"/>
      <c r="Z147" s="161"/>
      <c r="AA147" s="161"/>
      <c r="AB147" s="161"/>
      <c r="AC147" s="161"/>
      <c r="AD147" s="161"/>
      <c r="AE147" s="161"/>
    </row>
    <row r="148" ht="22.5" customHeight="1">
      <c r="A148" s="215" t="s">
        <v>3093</v>
      </c>
      <c r="B148" s="216"/>
      <c r="C148" s="217"/>
      <c r="D148" s="216" t="s">
        <v>196</v>
      </c>
      <c r="E148" s="219">
        <v>2500000.0</v>
      </c>
      <c r="F148" s="219">
        <v>500000.0</v>
      </c>
      <c r="G148" s="219">
        <v>0.0</v>
      </c>
      <c r="H148" s="219">
        <v>0.0</v>
      </c>
      <c r="I148" s="223">
        <v>150000.0</v>
      </c>
      <c r="J148" s="220">
        <v>26.0</v>
      </c>
      <c r="K148" s="220">
        <v>10.9136</v>
      </c>
      <c r="L148" s="219"/>
      <c r="M148" s="219">
        <v>0.0</v>
      </c>
      <c r="N148" s="218"/>
      <c r="O148" s="218"/>
      <c r="P148" s="218"/>
      <c r="Q148" s="219">
        <v>4038176.0</v>
      </c>
      <c r="R148" s="219">
        <v>1699385.0</v>
      </c>
      <c r="S148" s="219">
        <v>5737561.0</v>
      </c>
      <c r="T148" s="221">
        <v>5737561.0</v>
      </c>
      <c r="U148" s="222"/>
      <c r="V148" s="161"/>
      <c r="W148" s="161"/>
      <c r="X148" s="161"/>
      <c r="Y148" s="161"/>
      <c r="Z148" s="161"/>
      <c r="AA148" s="161"/>
      <c r="AB148" s="161"/>
      <c r="AC148" s="161"/>
      <c r="AD148" s="161"/>
      <c r="AE148" s="161"/>
    </row>
    <row r="149" ht="22.5" customHeight="1">
      <c r="A149" s="215" t="s">
        <v>3093</v>
      </c>
      <c r="B149" s="216"/>
      <c r="C149" s="217"/>
      <c r="D149" s="216" t="s">
        <v>199</v>
      </c>
      <c r="E149" s="219">
        <v>2500000.0</v>
      </c>
      <c r="F149" s="219">
        <v>500000.0</v>
      </c>
      <c r="G149" s="219">
        <v>0.0</v>
      </c>
      <c r="H149" s="219">
        <v>0.0</v>
      </c>
      <c r="I149" s="223">
        <v>150000.0</v>
      </c>
      <c r="J149" s="220">
        <v>26.0</v>
      </c>
      <c r="K149" s="220">
        <v>24.875</v>
      </c>
      <c r="L149" s="219"/>
      <c r="M149" s="219">
        <v>0.0</v>
      </c>
      <c r="N149" s="219">
        <v>525840.0</v>
      </c>
      <c r="O149" s="218"/>
      <c r="P149" s="219">
        <v>-50000.0</v>
      </c>
      <c r="Q149" s="219">
        <v>4297074.0</v>
      </c>
      <c r="R149" s="219">
        <v>2465987.0</v>
      </c>
      <c r="S149" s="219">
        <v>6763061.0</v>
      </c>
      <c r="T149" s="221">
        <v>7288901.0</v>
      </c>
      <c r="U149" s="222"/>
      <c r="V149" s="161"/>
      <c r="W149" s="161"/>
      <c r="X149" s="161"/>
      <c r="Y149" s="161"/>
      <c r="Z149" s="161"/>
      <c r="AA149" s="161"/>
      <c r="AB149" s="161"/>
      <c r="AC149" s="161"/>
      <c r="AD149" s="161"/>
      <c r="AE149" s="161"/>
    </row>
    <row r="150" ht="22.5" customHeight="1">
      <c r="A150" s="215" t="s">
        <v>3093</v>
      </c>
      <c r="B150" s="216"/>
      <c r="C150" s="217"/>
      <c r="D150" s="216" t="s">
        <v>3318</v>
      </c>
      <c r="E150" s="219">
        <v>3000000.0</v>
      </c>
      <c r="F150" s="219">
        <v>0.0</v>
      </c>
      <c r="G150" s="219">
        <v>0.0</v>
      </c>
      <c r="H150" s="219">
        <v>0.0</v>
      </c>
      <c r="I150" s="223">
        <v>150000.0</v>
      </c>
      <c r="J150" s="220">
        <v>26.0</v>
      </c>
      <c r="K150" s="220">
        <v>26.0967</v>
      </c>
      <c r="L150" s="219"/>
      <c r="M150" s="219">
        <v>0.0</v>
      </c>
      <c r="N150" s="218"/>
      <c r="O150" s="218"/>
      <c r="P150" s="219">
        <v>-75000.0</v>
      </c>
      <c r="Q150" s="219">
        <v>2394985.0</v>
      </c>
      <c r="R150" s="219">
        <v>3086158.0</v>
      </c>
      <c r="S150" s="219">
        <v>5481143.0</v>
      </c>
      <c r="T150" s="221">
        <v>5481143.0</v>
      </c>
      <c r="U150" s="222"/>
      <c r="V150" s="161"/>
      <c r="W150" s="161"/>
      <c r="X150" s="161"/>
      <c r="Y150" s="161"/>
      <c r="Z150" s="161"/>
      <c r="AA150" s="161"/>
      <c r="AB150" s="161"/>
      <c r="AC150" s="161"/>
      <c r="AD150" s="161"/>
      <c r="AE150" s="161"/>
    </row>
    <row r="151" ht="22.5" customHeight="1">
      <c r="A151" s="215" t="s">
        <v>3093</v>
      </c>
      <c r="B151" s="216"/>
      <c r="C151" s="217"/>
      <c r="D151" s="216" t="s">
        <v>191</v>
      </c>
      <c r="E151" s="219">
        <v>3000000.0</v>
      </c>
      <c r="F151" s="219">
        <v>0.0</v>
      </c>
      <c r="G151" s="219">
        <v>0.0</v>
      </c>
      <c r="H151" s="219">
        <v>0.0</v>
      </c>
      <c r="I151" s="216">
        <v>0.0</v>
      </c>
      <c r="J151" s="220">
        <v>26.0</v>
      </c>
      <c r="K151" s="220">
        <v>5.0</v>
      </c>
      <c r="L151" s="219"/>
      <c r="M151" s="219"/>
      <c r="N151" s="218"/>
      <c r="O151" s="218"/>
      <c r="P151" s="219">
        <v>705128.0</v>
      </c>
      <c r="Q151" s="219">
        <v>88333.0</v>
      </c>
      <c r="R151" s="219">
        <v>1282051.0</v>
      </c>
      <c r="S151" s="219">
        <v>1370385.0</v>
      </c>
      <c r="T151" s="221">
        <v>1370385.0</v>
      </c>
      <c r="U151" s="222"/>
      <c r="V151" s="161"/>
      <c r="W151" s="161"/>
      <c r="X151" s="161"/>
      <c r="Y151" s="161"/>
      <c r="Z151" s="161"/>
      <c r="AA151" s="161"/>
      <c r="AB151" s="161"/>
      <c r="AC151" s="161"/>
      <c r="AD151" s="161"/>
      <c r="AE151" s="161"/>
    </row>
    <row r="152" ht="22.5" customHeight="1">
      <c r="A152" s="215" t="s">
        <v>3093</v>
      </c>
      <c r="B152" s="216"/>
      <c r="C152" s="217"/>
      <c r="D152" s="216" t="s">
        <v>201</v>
      </c>
      <c r="E152" s="219">
        <v>1666667.0</v>
      </c>
      <c r="F152" s="219">
        <v>333333.0</v>
      </c>
      <c r="G152" s="219">
        <v>0.0</v>
      </c>
      <c r="H152" s="219">
        <v>0.0</v>
      </c>
      <c r="I152" s="223">
        <v>100000.0</v>
      </c>
      <c r="J152" s="220">
        <v>26.0</v>
      </c>
      <c r="K152" s="220">
        <v>35.5</v>
      </c>
      <c r="L152" s="219"/>
      <c r="M152" s="219">
        <v>0.0</v>
      </c>
      <c r="N152" s="219">
        <v>525840.0</v>
      </c>
      <c r="O152" s="218"/>
      <c r="P152" s="219">
        <v>166667.0</v>
      </c>
      <c r="Q152" s="219">
        <v>5328505.0</v>
      </c>
      <c r="R152" s="219">
        <v>2349801.0</v>
      </c>
      <c r="S152" s="219">
        <v>7678306.0</v>
      </c>
      <c r="T152" s="221">
        <v>8204146.0</v>
      </c>
      <c r="U152" s="222"/>
      <c r="V152" s="161"/>
      <c r="W152" s="161"/>
      <c r="X152" s="161"/>
      <c r="Y152" s="161"/>
      <c r="Z152" s="161"/>
      <c r="AA152" s="161"/>
      <c r="AB152" s="161"/>
      <c r="AC152" s="161"/>
      <c r="AD152" s="161"/>
      <c r="AE152" s="161"/>
    </row>
    <row r="153" ht="22.5" customHeight="1">
      <c r="A153" s="215" t="s">
        <v>3093</v>
      </c>
      <c r="B153" s="216"/>
      <c r="C153" s="217"/>
      <c r="D153" s="216" t="s">
        <v>204</v>
      </c>
      <c r="E153" s="219">
        <v>1666667.0</v>
      </c>
      <c r="F153" s="219">
        <v>333333.0</v>
      </c>
      <c r="G153" s="219">
        <v>0.0</v>
      </c>
      <c r="H153" s="219">
        <v>0.0</v>
      </c>
      <c r="I153" s="223">
        <v>100000.0</v>
      </c>
      <c r="J153" s="220">
        <v>26.0</v>
      </c>
      <c r="K153" s="220">
        <v>31.8165</v>
      </c>
      <c r="L153" s="219"/>
      <c r="M153" s="219">
        <v>0.0</v>
      </c>
      <c r="N153" s="218"/>
      <c r="O153" s="218"/>
      <c r="P153" s="219">
        <v>166667.0</v>
      </c>
      <c r="Q153" s="219">
        <v>2093221.0</v>
      </c>
      <c r="R153" s="219">
        <v>2639519.0</v>
      </c>
      <c r="S153" s="219">
        <v>4732740.0</v>
      </c>
      <c r="T153" s="221">
        <v>4732740.0</v>
      </c>
      <c r="U153" s="222"/>
      <c r="V153" s="161"/>
      <c r="W153" s="161"/>
      <c r="X153" s="161"/>
      <c r="Y153" s="161"/>
      <c r="Z153" s="161"/>
      <c r="AA153" s="161"/>
      <c r="AB153" s="161"/>
      <c r="AC153" s="161"/>
      <c r="AD153" s="161"/>
      <c r="AE153" s="161"/>
    </row>
    <row r="154" ht="22.5" customHeight="1">
      <c r="A154" s="215" t="s">
        <v>3093</v>
      </c>
      <c r="B154" s="216"/>
      <c r="C154" s="217"/>
      <c r="D154" s="216" t="s">
        <v>206</v>
      </c>
      <c r="E154" s="219">
        <v>3333333.0</v>
      </c>
      <c r="F154" s="219">
        <v>0.0</v>
      </c>
      <c r="G154" s="219">
        <v>0.0</v>
      </c>
      <c r="H154" s="219">
        <v>0.0</v>
      </c>
      <c r="I154" s="216">
        <v>0.0</v>
      </c>
      <c r="J154" s="220">
        <v>26.0</v>
      </c>
      <c r="K154" s="220">
        <v>28.59</v>
      </c>
      <c r="L154" s="219"/>
      <c r="M154" s="219">
        <v>0.0</v>
      </c>
      <c r="N154" s="219">
        <v>525840.0</v>
      </c>
      <c r="O154" s="218"/>
      <c r="P154" s="219">
        <v>166667.0</v>
      </c>
      <c r="Q154" s="219">
        <v>1808070.0</v>
      </c>
      <c r="R154" s="219">
        <v>3306211.0</v>
      </c>
      <c r="S154" s="219">
        <v>5114281.0</v>
      </c>
      <c r="T154" s="221">
        <v>5640121.0</v>
      </c>
      <c r="U154" s="222"/>
      <c r="V154" s="161"/>
      <c r="W154" s="161"/>
      <c r="X154" s="161"/>
      <c r="Y154" s="161"/>
      <c r="Z154" s="161"/>
      <c r="AA154" s="161"/>
      <c r="AB154" s="161"/>
      <c r="AC154" s="161"/>
      <c r="AD154" s="161"/>
      <c r="AE154" s="161"/>
    </row>
    <row r="155" ht="22.5" customHeight="1">
      <c r="A155" s="215" t="s">
        <v>3093</v>
      </c>
      <c r="B155" s="216"/>
      <c r="C155" s="217"/>
      <c r="D155" s="216" t="s">
        <v>3319</v>
      </c>
      <c r="E155" s="219">
        <v>3333333.0</v>
      </c>
      <c r="F155" s="219">
        <v>0.0</v>
      </c>
      <c r="G155" s="219">
        <v>0.0</v>
      </c>
      <c r="H155" s="219">
        <v>333333.0</v>
      </c>
      <c r="I155" s="216">
        <v>0.0</v>
      </c>
      <c r="J155" s="220">
        <v>26.0</v>
      </c>
      <c r="K155" s="220">
        <v>28.4401</v>
      </c>
      <c r="L155" s="219"/>
      <c r="M155" s="219">
        <v>0.0</v>
      </c>
      <c r="N155" s="218"/>
      <c r="O155" s="218"/>
      <c r="P155" s="219">
        <v>-16667.0</v>
      </c>
      <c r="Q155" s="218"/>
      <c r="R155" s="219">
        <v>3962833.0</v>
      </c>
      <c r="S155" s="219">
        <v>3962833.0</v>
      </c>
      <c r="T155" s="221">
        <v>3962833.0</v>
      </c>
      <c r="U155" s="222"/>
      <c r="V155" s="161"/>
      <c r="W155" s="161"/>
      <c r="X155" s="161"/>
      <c r="Y155" s="161"/>
      <c r="Z155" s="161"/>
      <c r="AA155" s="161"/>
      <c r="AB155" s="161"/>
      <c r="AC155" s="161"/>
      <c r="AD155" s="161"/>
      <c r="AE155" s="161"/>
    </row>
    <row r="156" ht="22.5" customHeight="1">
      <c r="A156" s="215" t="s">
        <v>3093</v>
      </c>
      <c r="B156" s="216"/>
      <c r="C156" s="217"/>
      <c r="D156" s="216" t="s">
        <v>213</v>
      </c>
      <c r="E156" s="219">
        <v>3.0333333E7</v>
      </c>
      <c r="F156" s="219">
        <v>0.0</v>
      </c>
      <c r="G156" s="219">
        <v>0.0</v>
      </c>
      <c r="H156" s="219">
        <v>0.0</v>
      </c>
      <c r="I156" s="216">
        <v>0.0</v>
      </c>
      <c r="J156" s="220">
        <v>26.0</v>
      </c>
      <c r="K156" s="220">
        <v>26.0</v>
      </c>
      <c r="L156" s="219"/>
      <c r="M156" s="219">
        <v>0.0</v>
      </c>
      <c r="N156" s="218"/>
      <c r="O156" s="218"/>
      <c r="P156" s="218"/>
      <c r="Q156" s="218"/>
      <c r="R156" s="219">
        <v>3.0333333E7</v>
      </c>
      <c r="S156" s="219">
        <v>3.0333333E7</v>
      </c>
      <c r="T156" s="221">
        <v>3.0333333E7</v>
      </c>
      <c r="U156" s="222"/>
      <c r="V156" s="161"/>
      <c r="W156" s="161"/>
      <c r="X156" s="161"/>
      <c r="Y156" s="161"/>
      <c r="Z156" s="161"/>
      <c r="AA156" s="161"/>
      <c r="AB156" s="161"/>
      <c r="AC156" s="161"/>
      <c r="AD156" s="161"/>
      <c r="AE156" s="161"/>
    </row>
    <row r="157" ht="22.5" customHeight="1">
      <c r="A157" s="215" t="s">
        <v>3093</v>
      </c>
      <c r="B157" s="216"/>
      <c r="C157" s="217"/>
      <c r="D157" s="216" t="s">
        <v>215</v>
      </c>
      <c r="E157" s="219">
        <v>1.8333333E7</v>
      </c>
      <c r="F157" s="219">
        <v>0.0</v>
      </c>
      <c r="G157" s="219">
        <v>0.0</v>
      </c>
      <c r="H157" s="219">
        <v>0.0</v>
      </c>
      <c r="I157" s="216">
        <v>0.0</v>
      </c>
      <c r="J157" s="220">
        <v>26.0</v>
      </c>
      <c r="K157" s="220">
        <v>26.0</v>
      </c>
      <c r="L157" s="219"/>
      <c r="M157" s="219">
        <v>0.0</v>
      </c>
      <c r="N157" s="219">
        <v>525840.0</v>
      </c>
      <c r="O157" s="218"/>
      <c r="P157" s="218"/>
      <c r="Q157" s="218"/>
      <c r="R157" s="219">
        <v>1.7807493E7</v>
      </c>
      <c r="S157" s="219">
        <v>1.7807493E7</v>
      </c>
      <c r="T157" s="221">
        <v>1.8333333E7</v>
      </c>
      <c r="U157" s="222"/>
      <c r="V157" s="161"/>
      <c r="W157" s="161"/>
      <c r="X157" s="161"/>
      <c r="Y157" s="161"/>
      <c r="Z157" s="161"/>
      <c r="AA157" s="161"/>
      <c r="AB157" s="161"/>
      <c r="AC157" s="161"/>
      <c r="AD157" s="161"/>
      <c r="AE157" s="161"/>
    </row>
    <row r="158" ht="22.5" customHeight="1">
      <c r="A158" s="215" t="s">
        <v>3093</v>
      </c>
      <c r="B158" s="216"/>
      <c r="C158" s="217"/>
      <c r="D158" s="216" t="s">
        <v>217</v>
      </c>
      <c r="E158" s="219">
        <v>1.5E7</v>
      </c>
      <c r="F158" s="219">
        <v>0.0</v>
      </c>
      <c r="G158" s="219">
        <v>0.0</v>
      </c>
      <c r="H158" s="219">
        <v>0.0</v>
      </c>
      <c r="I158" s="216">
        <v>0.0</v>
      </c>
      <c r="J158" s="220">
        <v>26.0</v>
      </c>
      <c r="K158" s="220">
        <v>26.0</v>
      </c>
      <c r="L158" s="219"/>
      <c r="M158" s="219">
        <v>0.0</v>
      </c>
      <c r="N158" s="219">
        <v>1050000.0</v>
      </c>
      <c r="O158" s="219">
        <v>1.0E7</v>
      </c>
      <c r="P158" s="218"/>
      <c r="Q158" s="218"/>
      <c r="R158" s="219">
        <v>3950000.0</v>
      </c>
      <c r="S158" s="219">
        <v>3950000.0</v>
      </c>
      <c r="T158" s="221">
        <v>1.5E7</v>
      </c>
      <c r="U158" s="222"/>
      <c r="V158" s="161"/>
      <c r="W158" s="161"/>
      <c r="X158" s="161"/>
      <c r="Y158" s="161"/>
      <c r="Z158" s="161"/>
      <c r="AA158" s="161"/>
      <c r="AB158" s="161"/>
      <c r="AC158" s="161"/>
      <c r="AD158" s="161"/>
      <c r="AE158" s="161"/>
    </row>
    <row r="159" ht="22.5" customHeight="1">
      <c r="A159" s="215" t="s">
        <v>3093</v>
      </c>
      <c r="B159" s="216"/>
      <c r="C159" s="217"/>
      <c r="D159" s="216" t="s">
        <v>221</v>
      </c>
      <c r="E159" s="219">
        <v>5333333.0</v>
      </c>
      <c r="F159" s="219">
        <v>0.0</v>
      </c>
      <c r="G159" s="219">
        <v>0.0</v>
      </c>
      <c r="H159" s="219">
        <v>0.0</v>
      </c>
      <c r="I159" s="216">
        <v>0.0</v>
      </c>
      <c r="J159" s="220">
        <v>26.0</v>
      </c>
      <c r="K159" s="220">
        <v>26.0</v>
      </c>
      <c r="L159" s="219"/>
      <c r="M159" s="219">
        <v>0.0</v>
      </c>
      <c r="N159" s="218"/>
      <c r="O159" s="218"/>
      <c r="P159" s="218"/>
      <c r="Q159" s="218"/>
      <c r="R159" s="219">
        <v>5333333.0</v>
      </c>
      <c r="S159" s="219">
        <v>5333333.0</v>
      </c>
      <c r="T159" s="221">
        <v>5333333.0</v>
      </c>
      <c r="U159" s="222"/>
      <c r="V159" s="161"/>
      <c r="W159" s="161"/>
      <c r="X159" s="161"/>
      <c r="Y159" s="161"/>
      <c r="Z159" s="161"/>
      <c r="AA159" s="161"/>
      <c r="AB159" s="161"/>
      <c r="AC159" s="161"/>
      <c r="AD159" s="161"/>
      <c r="AE159" s="161"/>
    </row>
    <row r="160" ht="22.5" customHeight="1">
      <c r="A160" s="215" t="s">
        <v>3093</v>
      </c>
      <c r="B160" s="216"/>
      <c r="C160" s="217"/>
      <c r="D160" s="216" t="s">
        <v>3320</v>
      </c>
      <c r="E160" s="219">
        <v>4533333.0</v>
      </c>
      <c r="F160" s="218"/>
      <c r="G160" s="218"/>
      <c r="H160" s="218"/>
      <c r="I160" s="217"/>
      <c r="J160" s="220">
        <v>26.0</v>
      </c>
      <c r="K160" s="220">
        <v>26.0</v>
      </c>
      <c r="L160" s="219"/>
      <c r="M160" s="219"/>
      <c r="N160" s="218"/>
      <c r="O160" s="218"/>
      <c r="P160" s="218"/>
      <c r="Q160" s="218"/>
      <c r="R160" s="219">
        <v>4533333.0</v>
      </c>
      <c r="S160" s="219">
        <v>4533333.0</v>
      </c>
      <c r="T160" s="221">
        <v>4533333.0</v>
      </c>
      <c r="U160" s="222"/>
      <c r="V160" s="161"/>
      <c r="W160" s="161"/>
      <c r="X160" s="161"/>
      <c r="Y160" s="161"/>
      <c r="Z160" s="161"/>
      <c r="AA160" s="161"/>
      <c r="AB160" s="161"/>
      <c r="AC160" s="161"/>
      <c r="AD160" s="161"/>
      <c r="AE160" s="161"/>
    </row>
    <row r="161" ht="22.5" customHeight="1">
      <c r="A161" s="215" t="s">
        <v>3093</v>
      </c>
      <c r="B161" s="216"/>
      <c r="C161" s="217"/>
      <c r="D161" s="216" t="s">
        <v>3321</v>
      </c>
      <c r="E161" s="219">
        <v>4533333.0</v>
      </c>
      <c r="F161" s="218"/>
      <c r="G161" s="218"/>
      <c r="H161" s="218"/>
      <c r="I161" s="217"/>
      <c r="J161" s="220">
        <v>26.0</v>
      </c>
      <c r="K161" s="220">
        <v>7.0</v>
      </c>
      <c r="L161" s="219"/>
      <c r="M161" s="219"/>
      <c r="N161" s="218"/>
      <c r="O161" s="218"/>
      <c r="P161" s="218"/>
      <c r="Q161" s="218"/>
      <c r="R161" s="219">
        <v>1220513.0</v>
      </c>
      <c r="S161" s="219">
        <v>1220513.0</v>
      </c>
      <c r="T161" s="221">
        <v>1220513.0</v>
      </c>
      <c r="U161" s="222"/>
      <c r="V161" s="161"/>
      <c r="W161" s="161"/>
      <c r="X161" s="161"/>
      <c r="Y161" s="161"/>
      <c r="Z161" s="161"/>
      <c r="AA161" s="161"/>
      <c r="AB161" s="161"/>
      <c r="AC161" s="161"/>
      <c r="AD161" s="161"/>
      <c r="AE161" s="161"/>
    </row>
    <row r="162" ht="22.5" customHeight="1">
      <c r="A162" s="215" t="s">
        <v>3093</v>
      </c>
      <c r="B162" s="216"/>
      <c r="C162" s="217"/>
      <c r="D162" s="216" t="s">
        <v>3322</v>
      </c>
      <c r="E162" s="219">
        <v>3966667.0</v>
      </c>
      <c r="F162" s="218"/>
      <c r="G162" s="218"/>
      <c r="H162" s="218"/>
      <c r="I162" s="217"/>
      <c r="J162" s="220">
        <v>26.0</v>
      </c>
      <c r="K162" s="220">
        <v>5.0</v>
      </c>
      <c r="L162" s="219"/>
      <c r="M162" s="219"/>
      <c r="N162" s="218"/>
      <c r="O162" s="218"/>
      <c r="P162" s="218"/>
      <c r="Q162" s="218"/>
      <c r="R162" s="219">
        <v>762821.0</v>
      </c>
      <c r="S162" s="219">
        <v>762821.0</v>
      </c>
      <c r="T162" s="221">
        <v>762821.0</v>
      </c>
      <c r="U162" s="222"/>
      <c r="V162" s="161"/>
      <c r="W162" s="161"/>
      <c r="X162" s="161"/>
      <c r="Y162" s="161"/>
      <c r="Z162" s="161"/>
      <c r="AA162" s="161"/>
      <c r="AB162" s="161"/>
      <c r="AC162" s="161"/>
      <c r="AD162" s="161"/>
      <c r="AE162" s="161"/>
    </row>
    <row r="163" ht="22.5" customHeight="1">
      <c r="A163" s="215" t="s">
        <v>3093</v>
      </c>
      <c r="B163" s="216"/>
      <c r="C163" s="217"/>
      <c r="D163" s="216" t="s">
        <v>230</v>
      </c>
      <c r="E163" s="219">
        <v>8333333.0</v>
      </c>
      <c r="F163" s="219">
        <v>0.0</v>
      </c>
      <c r="G163" s="219">
        <v>0.0</v>
      </c>
      <c r="H163" s="219">
        <v>0.0</v>
      </c>
      <c r="I163" s="216">
        <v>0.0</v>
      </c>
      <c r="J163" s="220">
        <v>26.0</v>
      </c>
      <c r="K163" s="220">
        <v>26.0</v>
      </c>
      <c r="L163" s="219"/>
      <c r="M163" s="219">
        <v>0.0</v>
      </c>
      <c r="N163" s="219">
        <v>630000.0</v>
      </c>
      <c r="O163" s="218"/>
      <c r="P163" s="218"/>
      <c r="Q163" s="218"/>
      <c r="R163" s="219">
        <v>7703333.0</v>
      </c>
      <c r="S163" s="219">
        <v>7703333.0</v>
      </c>
      <c r="T163" s="221">
        <v>8333333.0</v>
      </c>
      <c r="U163" s="222"/>
      <c r="V163" s="161"/>
      <c r="W163" s="161"/>
      <c r="X163" s="161"/>
      <c r="Y163" s="161"/>
      <c r="Z163" s="161"/>
      <c r="AA163" s="161"/>
      <c r="AB163" s="161"/>
      <c r="AC163" s="161"/>
      <c r="AD163" s="161"/>
      <c r="AE163" s="161"/>
    </row>
    <row r="164" ht="22.5" customHeight="1">
      <c r="A164" s="215" t="s">
        <v>3093</v>
      </c>
      <c r="B164" s="216"/>
      <c r="C164" s="217"/>
      <c r="D164" s="216" t="s">
        <v>232</v>
      </c>
      <c r="E164" s="219">
        <v>8333333.0</v>
      </c>
      <c r="F164" s="219">
        <v>0.0</v>
      </c>
      <c r="G164" s="219">
        <v>0.0</v>
      </c>
      <c r="H164" s="219">
        <v>0.0</v>
      </c>
      <c r="I164" s="216">
        <v>0.0</v>
      </c>
      <c r="J164" s="220">
        <v>26.0</v>
      </c>
      <c r="K164" s="220">
        <v>26.0</v>
      </c>
      <c r="L164" s="219"/>
      <c r="M164" s="219">
        <v>0.0</v>
      </c>
      <c r="N164" s="219">
        <v>735000.0</v>
      </c>
      <c r="O164" s="218"/>
      <c r="P164" s="218"/>
      <c r="Q164" s="218"/>
      <c r="R164" s="219">
        <v>7598333.0</v>
      </c>
      <c r="S164" s="219">
        <v>7598333.0</v>
      </c>
      <c r="T164" s="221">
        <v>8333333.0</v>
      </c>
      <c r="U164" s="222"/>
      <c r="V164" s="161"/>
      <c r="W164" s="161"/>
      <c r="X164" s="161"/>
      <c r="Y164" s="161"/>
      <c r="Z164" s="161"/>
      <c r="AA164" s="161"/>
      <c r="AB164" s="161"/>
      <c r="AC164" s="161"/>
      <c r="AD164" s="161"/>
      <c r="AE164" s="161"/>
    </row>
    <row r="165" ht="22.5" customHeight="1">
      <c r="A165" s="215" t="s">
        <v>3093</v>
      </c>
      <c r="B165" s="216"/>
      <c r="C165" s="217"/>
      <c r="D165" s="216" t="s">
        <v>234</v>
      </c>
      <c r="E165" s="219">
        <v>4000000.0</v>
      </c>
      <c r="F165" s="219">
        <v>0.0</v>
      </c>
      <c r="G165" s="219">
        <v>0.0</v>
      </c>
      <c r="H165" s="219">
        <v>0.0</v>
      </c>
      <c r="I165" s="216">
        <v>0.0</v>
      </c>
      <c r="J165" s="220">
        <v>26.0</v>
      </c>
      <c r="K165" s="220">
        <v>28.1333</v>
      </c>
      <c r="L165" s="219"/>
      <c r="M165" s="219">
        <v>0.0</v>
      </c>
      <c r="N165" s="219">
        <v>525840.0</v>
      </c>
      <c r="O165" s="218"/>
      <c r="P165" s="218"/>
      <c r="Q165" s="219">
        <v>1046667.0</v>
      </c>
      <c r="R165" s="219">
        <v>3802360.0</v>
      </c>
      <c r="S165" s="219">
        <v>4849027.0</v>
      </c>
      <c r="T165" s="221">
        <v>5374867.0</v>
      </c>
      <c r="U165" s="222"/>
      <c r="V165" s="161"/>
      <c r="W165" s="161"/>
      <c r="X165" s="161"/>
      <c r="Y165" s="161"/>
      <c r="Z165" s="161"/>
      <c r="AA165" s="161"/>
      <c r="AB165" s="161"/>
      <c r="AC165" s="161"/>
      <c r="AD165" s="161"/>
      <c r="AE165" s="161"/>
    </row>
    <row r="166" ht="22.5" customHeight="1">
      <c r="A166" s="215" t="s">
        <v>3093</v>
      </c>
      <c r="B166" s="216"/>
      <c r="C166" s="217"/>
      <c r="D166" s="216" t="s">
        <v>236</v>
      </c>
      <c r="E166" s="219">
        <v>4333333.0</v>
      </c>
      <c r="F166" s="219">
        <v>0.0</v>
      </c>
      <c r="G166" s="219">
        <v>0.0</v>
      </c>
      <c r="H166" s="219">
        <v>0.0</v>
      </c>
      <c r="I166" s="216">
        <v>0.0</v>
      </c>
      <c r="J166" s="220">
        <v>26.0</v>
      </c>
      <c r="K166" s="220">
        <v>27.18625</v>
      </c>
      <c r="L166" s="219"/>
      <c r="M166" s="219">
        <v>0.0</v>
      </c>
      <c r="N166" s="218"/>
      <c r="O166" s="218"/>
      <c r="P166" s="218"/>
      <c r="Q166" s="219">
        <v>1026667.0</v>
      </c>
      <c r="R166" s="219">
        <v>4531042.0</v>
      </c>
      <c r="S166" s="219">
        <v>5557708.0</v>
      </c>
      <c r="T166" s="221">
        <v>5557708.0</v>
      </c>
      <c r="U166" s="222"/>
      <c r="V166" s="161"/>
      <c r="W166" s="161"/>
      <c r="X166" s="161"/>
      <c r="Y166" s="161"/>
      <c r="Z166" s="161"/>
      <c r="AA166" s="161"/>
      <c r="AB166" s="161"/>
      <c r="AC166" s="161"/>
      <c r="AD166" s="161"/>
      <c r="AE166" s="161"/>
    </row>
    <row r="167" ht="22.5" customHeight="1">
      <c r="A167" s="215" t="s">
        <v>3093</v>
      </c>
      <c r="B167" s="216"/>
      <c r="C167" s="217"/>
      <c r="D167" s="216" t="s">
        <v>238</v>
      </c>
      <c r="E167" s="219">
        <v>4333333.0</v>
      </c>
      <c r="F167" s="219">
        <v>0.0</v>
      </c>
      <c r="G167" s="219">
        <v>0.0</v>
      </c>
      <c r="H167" s="219">
        <v>0.0</v>
      </c>
      <c r="I167" s="216">
        <v>0.0</v>
      </c>
      <c r="J167" s="220">
        <v>26.0</v>
      </c>
      <c r="K167" s="220">
        <v>23.7265</v>
      </c>
      <c r="L167" s="219"/>
      <c r="M167" s="219">
        <v>0.0</v>
      </c>
      <c r="N167" s="219">
        <v>525840.0</v>
      </c>
      <c r="O167" s="219">
        <v>6000000.0</v>
      </c>
      <c r="P167" s="218"/>
      <c r="Q167" s="219">
        <v>1020000.0</v>
      </c>
      <c r="R167" s="219">
        <v>-2571423.0</v>
      </c>
      <c r="S167" s="219">
        <v>-1551423.0</v>
      </c>
      <c r="T167" s="221">
        <v>4974417.0</v>
      </c>
      <c r="U167" s="222"/>
      <c r="V167" s="161"/>
      <c r="W167" s="161"/>
      <c r="X167" s="161"/>
      <c r="Y167" s="161"/>
      <c r="Z167" s="161"/>
      <c r="AA167" s="161"/>
      <c r="AB167" s="161"/>
      <c r="AC167" s="161"/>
      <c r="AD167" s="161"/>
      <c r="AE167" s="161"/>
    </row>
    <row r="168" ht="22.5" customHeight="1">
      <c r="A168" s="215" t="s">
        <v>3093</v>
      </c>
      <c r="B168" s="216"/>
      <c r="C168" s="217"/>
      <c r="D168" s="216" t="s">
        <v>3323</v>
      </c>
      <c r="E168" s="219">
        <v>4000000.0</v>
      </c>
      <c r="F168" s="218"/>
      <c r="G168" s="218"/>
      <c r="H168" s="218"/>
      <c r="I168" s="217"/>
      <c r="J168" s="220">
        <v>26.0</v>
      </c>
      <c r="K168" s="220">
        <v>25.5997</v>
      </c>
      <c r="L168" s="219"/>
      <c r="M168" s="219"/>
      <c r="N168" s="218"/>
      <c r="O168" s="218"/>
      <c r="P168" s="219">
        <v>-16667.0</v>
      </c>
      <c r="Q168" s="218"/>
      <c r="R168" s="219">
        <v>3921749.0</v>
      </c>
      <c r="S168" s="219">
        <v>3921749.0</v>
      </c>
      <c r="T168" s="221">
        <v>3921749.0</v>
      </c>
      <c r="U168" s="222"/>
      <c r="V168" s="161"/>
      <c r="W168" s="161"/>
      <c r="X168" s="161"/>
      <c r="Y168" s="161"/>
      <c r="Z168" s="161"/>
      <c r="AA168" s="161"/>
      <c r="AB168" s="161"/>
      <c r="AC168" s="161"/>
      <c r="AD168" s="161"/>
      <c r="AE168" s="161"/>
    </row>
    <row r="169" ht="22.5" customHeight="1">
      <c r="A169" s="215" t="s">
        <v>3093</v>
      </c>
      <c r="B169" s="216"/>
      <c r="C169" s="217"/>
      <c r="D169" s="216" t="s">
        <v>248</v>
      </c>
      <c r="E169" s="219">
        <v>5841947.0</v>
      </c>
      <c r="F169" s="219">
        <v>0.0</v>
      </c>
      <c r="G169" s="219">
        <v>0.0</v>
      </c>
      <c r="H169" s="219">
        <v>0.0</v>
      </c>
      <c r="I169" s="216">
        <v>0.0</v>
      </c>
      <c r="J169" s="220">
        <v>26.0</v>
      </c>
      <c r="K169" s="220">
        <v>26.0</v>
      </c>
      <c r="L169" s="219">
        <v>6.0</v>
      </c>
      <c r="M169" s="219">
        <v>168518.0</v>
      </c>
      <c r="N169" s="219">
        <v>525840.0</v>
      </c>
      <c r="O169" s="218"/>
      <c r="P169" s="218"/>
      <c r="Q169" s="219"/>
      <c r="R169" s="219">
        <v>5484624.0</v>
      </c>
      <c r="S169" s="219">
        <v>5484624.0</v>
      </c>
      <c r="T169" s="221">
        <v>6010464.0</v>
      </c>
      <c r="U169" s="222"/>
      <c r="V169" s="161"/>
      <c r="W169" s="161"/>
      <c r="X169" s="161"/>
      <c r="Y169" s="161"/>
      <c r="Z169" s="161"/>
      <c r="AA169" s="161"/>
      <c r="AB169" s="161"/>
      <c r="AC169" s="161"/>
      <c r="AD169" s="161"/>
      <c r="AE169" s="161"/>
    </row>
    <row r="170" ht="22.5" customHeight="1">
      <c r="A170" s="215" t="s">
        <v>3093</v>
      </c>
      <c r="B170" s="216"/>
      <c r="C170" s="217"/>
      <c r="D170" s="216" t="s">
        <v>251</v>
      </c>
      <c r="E170" s="219">
        <v>5000000.0</v>
      </c>
      <c r="F170" s="219">
        <v>0.0</v>
      </c>
      <c r="G170" s="219">
        <v>0.0</v>
      </c>
      <c r="H170" s="219">
        <v>0.0</v>
      </c>
      <c r="I170" s="216">
        <v>0.0</v>
      </c>
      <c r="J170" s="220">
        <v>26.0</v>
      </c>
      <c r="K170" s="220">
        <v>26.0</v>
      </c>
      <c r="L170" s="219"/>
      <c r="M170" s="219"/>
      <c r="N170" s="218"/>
      <c r="O170" s="218"/>
      <c r="P170" s="218"/>
      <c r="Q170" s="219"/>
      <c r="R170" s="219">
        <v>5000000.0</v>
      </c>
      <c r="S170" s="219">
        <v>5000000.0</v>
      </c>
      <c r="T170" s="221">
        <v>5000000.0</v>
      </c>
      <c r="U170" s="222"/>
      <c r="V170" s="161"/>
      <c r="W170" s="161"/>
      <c r="X170" s="161"/>
      <c r="Y170" s="161"/>
      <c r="Z170" s="161"/>
      <c r="AA170" s="161"/>
      <c r="AB170" s="161"/>
      <c r="AC170" s="161"/>
      <c r="AD170" s="161"/>
      <c r="AE170" s="161"/>
    </row>
    <row r="171" ht="22.5" customHeight="1">
      <c r="A171" s="215" t="s">
        <v>3093</v>
      </c>
      <c r="B171" s="216"/>
      <c r="C171" s="217"/>
      <c r="D171" s="216" t="s">
        <v>242</v>
      </c>
      <c r="E171" s="219">
        <v>8333333.0</v>
      </c>
      <c r="F171" s="219">
        <v>0.0</v>
      </c>
      <c r="G171" s="219">
        <v>0.0</v>
      </c>
      <c r="H171" s="219">
        <v>0.0</v>
      </c>
      <c r="I171" s="216">
        <v>0.0</v>
      </c>
      <c r="J171" s="220">
        <v>26.0</v>
      </c>
      <c r="K171" s="220">
        <v>26.0</v>
      </c>
      <c r="L171" s="219"/>
      <c r="M171" s="219">
        <v>0.0</v>
      </c>
      <c r="N171" s="218"/>
      <c r="O171" s="218"/>
      <c r="P171" s="218"/>
      <c r="Q171" s="219"/>
      <c r="R171" s="219">
        <v>8333333.0</v>
      </c>
      <c r="S171" s="219">
        <v>8333333.0</v>
      </c>
      <c r="T171" s="221">
        <v>8333333.0</v>
      </c>
      <c r="U171" s="222"/>
      <c r="V171" s="161"/>
      <c r="W171" s="161"/>
      <c r="X171" s="161"/>
      <c r="Y171" s="161"/>
      <c r="Z171" s="161"/>
      <c r="AA171" s="161"/>
      <c r="AB171" s="161"/>
      <c r="AC171" s="161"/>
      <c r="AD171" s="161"/>
      <c r="AE171" s="161"/>
    </row>
    <row r="172" ht="22.5" customHeight="1">
      <c r="A172" s="215" t="s">
        <v>3093</v>
      </c>
      <c r="B172" s="216"/>
      <c r="C172" s="217"/>
      <c r="D172" s="216" t="s">
        <v>245</v>
      </c>
      <c r="E172" s="219">
        <v>2100000.0</v>
      </c>
      <c r="F172" s="219">
        <v>566667.0</v>
      </c>
      <c r="G172" s="219">
        <v>0.0</v>
      </c>
      <c r="H172" s="219">
        <v>0.0</v>
      </c>
      <c r="I172" s="216">
        <v>0.0</v>
      </c>
      <c r="J172" s="220">
        <v>26.0</v>
      </c>
      <c r="K172" s="220">
        <v>27.0</v>
      </c>
      <c r="L172" s="219"/>
      <c r="M172" s="219">
        <v>0.0</v>
      </c>
      <c r="N172" s="218"/>
      <c r="O172" s="218"/>
      <c r="P172" s="219">
        <v>166667.0</v>
      </c>
      <c r="Q172" s="219"/>
      <c r="R172" s="219">
        <v>2914103.0</v>
      </c>
      <c r="S172" s="219">
        <v>2914103.0</v>
      </c>
      <c r="T172" s="221">
        <v>2914103.0</v>
      </c>
      <c r="U172" s="222"/>
      <c r="V172" s="161"/>
      <c r="W172" s="161"/>
      <c r="X172" s="161"/>
      <c r="Y172" s="161"/>
      <c r="Z172" s="161"/>
      <c r="AA172" s="161"/>
      <c r="AB172" s="161"/>
      <c r="AC172" s="161"/>
      <c r="AD172" s="161"/>
      <c r="AE172" s="161"/>
    </row>
    <row r="173" ht="22.5" customHeight="1">
      <c r="A173" s="215" t="s">
        <v>3093</v>
      </c>
      <c r="B173" s="216"/>
      <c r="C173" s="217"/>
      <c r="D173" s="216" t="s">
        <v>249</v>
      </c>
      <c r="E173" s="219">
        <v>2100000.0</v>
      </c>
      <c r="F173" s="219">
        <v>566667.0</v>
      </c>
      <c r="G173" s="219">
        <v>0.0</v>
      </c>
      <c r="H173" s="219">
        <v>666667.0</v>
      </c>
      <c r="I173" s="216">
        <v>0.0</v>
      </c>
      <c r="J173" s="220">
        <v>26.0</v>
      </c>
      <c r="K173" s="220">
        <v>29.0</v>
      </c>
      <c r="L173" s="219"/>
      <c r="M173" s="219">
        <v>0.0</v>
      </c>
      <c r="N173" s="219">
        <v>525840.0</v>
      </c>
      <c r="O173" s="219">
        <v>3000000.0</v>
      </c>
      <c r="P173" s="219">
        <v>-16667.0</v>
      </c>
      <c r="Q173" s="219"/>
      <c r="R173" s="219">
        <v>33134.0</v>
      </c>
      <c r="S173" s="219">
        <v>33134.0</v>
      </c>
      <c r="T173" s="221">
        <v>3558974.0</v>
      </c>
      <c r="U173" s="222"/>
      <c r="V173" s="161"/>
      <c r="W173" s="161"/>
      <c r="X173" s="161"/>
      <c r="Y173" s="161"/>
      <c r="Z173" s="161"/>
      <c r="AA173" s="161"/>
      <c r="AB173" s="161"/>
      <c r="AC173" s="161"/>
      <c r="AD173" s="161"/>
      <c r="AE173" s="161"/>
    </row>
    <row r="174" ht="22.5" customHeight="1">
      <c r="A174" s="215" t="s">
        <v>3093</v>
      </c>
      <c r="B174" s="216"/>
      <c r="C174" s="217"/>
      <c r="D174" s="216" t="s">
        <v>254</v>
      </c>
      <c r="E174" s="219" t="s">
        <v>3324</v>
      </c>
      <c r="F174" s="219"/>
      <c r="G174" s="219" t="s">
        <v>3325</v>
      </c>
      <c r="H174" s="219" t="s">
        <v>3325</v>
      </c>
      <c r="I174" s="216" t="s">
        <v>3325</v>
      </c>
      <c r="J174" s="220">
        <v>26.0</v>
      </c>
      <c r="K174" s="220">
        <v>28.1225</v>
      </c>
      <c r="L174" s="219"/>
      <c r="M174" s="219">
        <v>0.0</v>
      </c>
      <c r="N174" s="219">
        <v>525840.0</v>
      </c>
      <c r="O174" s="219">
        <v>1000000.0</v>
      </c>
      <c r="P174" s="219" t="s">
        <v>3326</v>
      </c>
      <c r="Q174" s="219"/>
      <c r="R174" s="219">
        <v>1341852.0</v>
      </c>
      <c r="S174" s="219">
        <v>1341852.0</v>
      </c>
      <c r="T174" s="221">
        <v>2867692.0</v>
      </c>
      <c r="U174" s="222"/>
      <c r="V174" s="161"/>
      <c r="W174" s="161"/>
      <c r="X174" s="161"/>
      <c r="Y174" s="161"/>
      <c r="Z174" s="161"/>
      <c r="AA174" s="161"/>
      <c r="AB174" s="161"/>
      <c r="AC174" s="161"/>
      <c r="AD174" s="161"/>
      <c r="AE174" s="161"/>
    </row>
    <row r="175" ht="22.5" customHeight="1">
      <c r="A175" s="215" t="s">
        <v>3093</v>
      </c>
      <c r="B175" s="216"/>
      <c r="C175" s="217"/>
      <c r="D175" s="216" t="s">
        <v>256</v>
      </c>
      <c r="E175" s="219">
        <v>3666667.0</v>
      </c>
      <c r="F175" s="219">
        <v>0.0</v>
      </c>
      <c r="G175" s="219">
        <v>0.0</v>
      </c>
      <c r="H175" s="219">
        <v>0.0</v>
      </c>
      <c r="I175" s="216">
        <v>0.0</v>
      </c>
      <c r="J175" s="220">
        <v>28.0</v>
      </c>
      <c r="K175" s="220">
        <v>28.0</v>
      </c>
      <c r="L175" s="219">
        <v>16.33</v>
      </c>
      <c r="M175" s="219">
        <v>267307.0</v>
      </c>
      <c r="N175" s="219">
        <v>0.0</v>
      </c>
      <c r="O175" s="219">
        <v>3000000.0</v>
      </c>
      <c r="P175" s="219">
        <v>216667.0</v>
      </c>
      <c r="Q175" s="219"/>
      <c r="R175" s="219">
        <v>1150640.0</v>
      </c>
      <c r="S175" s="219">
        <v>1150640.0</v>
      </c>
      <c r="T175" s="221">
        <v>4150640.0</v>
      </c>
      <c r="U175" s="222"/>
      <c r="V175" s="161"/>
      <c r="W175" s="161"/>
      <c r="X175" s="161"/>
      <c r="Y175" s="161"/>
      <c r="Z175" s="161"/>
      <c r="AA175" s="161"/>
      <c r="AB175" s="161"/>
      <c r="AC175" s="161"/>
      <c r="AD175" s="161"/>
      <c r="AE175" s="161"/>
    </row>
    <row r="176" ht="22.5" customHeight="1">
      <c r="A176" s="215" t="s">
        <v>3093</v>
      </c>
      <c r="B176" s="216"/>
      <c r="C176" s="217"/>
      <c r="D176" s="216" t="s">
        <v>258</v>
      </c>
      <c r="E176" s="219" t="s">
        <v>3327</v>
      </c>
      <c r="F176" s="219" t="s">
        <v>3325</v>
      </c>
      <c r="G176" s="219" t="s">
        <v>3325</v>
      </c>
      <c r="H176" s="219" t="s">
        <v>3325</v>
      </c>
      <c r="I176" s="216" t="s">
        <v>3325</v>
      </c>
      <c r="J176" s="220">
        <v>28.0</v>
      </c>
      <c r="K176" s="220">
        <v>28.8707</v>
      </c>
      <c r="L176" s="219">
        <v>15.23</v>
      </c>
      <c r="M176" s="219">
        <v>249301.0</v>
      </c>
      <c r="N176" s="218"/>
      <c r="O176" s="218"/>
      <c r="P176" s="219">
        <v>316667.0</v>
      </c>
      <c r="Q176" s="219"/>
      <c r="R176" s="219">
        <v>4346654.0</v>
      </c>
      <c r="S176" s="219">
        <v>4346654.0</v>
      </c>
      <c r="T176" s="221">
        <v>4346654.0</v>
      </c>
      <c r="U176" s="222"/>
      <c r="V176" s="161"/>
      <c r="W176" s="161"/>
      <c r="X176" s="161"/>
      <c r="Y176" s="161"/>
      <c r="Z176" s="161"/>
      <c r="AA176" s="161"/>
      <c r="AB176" s="161"/>
      <c r="AC176" s="161"/>
      <c r="AD176" s="161"/>
      <c r="AE176" s="161"/>
    </row>
    <row r="177" ht="22.5" customHeight="1">
      <c r="A177" s="215" t="s">
        <v>3093</v>
      </c>
      <c r="B177" s="216"/>
      <c r="C177" s="217"/>
      <c r="D177" s="216" t="s">
        <v>260</v>
      </c>
      <c r="E177" s="219">
        <v>5500000.0</v>
      </c>
      <c r="F177" s="219">
        <v>0.0</v>
      </c>
      <c r="G177" s="219">
        <v>0.0</v>
      </c>
      <c r="H177" s="219">
        <v>0.0</v>
      </c>
      <c r="I177" s="216">
        <v>0.0</v>
      </c>
      <c r="J177" s="220">
        <v>28.0</v>
      </c>
      <c r="K177" s="220">
        <v>28.0</v>
      </c>
      <c r="L177" s="219">
        <v>27.64</v>
      </c>
      <c r="M177" s="219">
        <v>678661.0</v>
      </c>
      <c r="N177" s="218"/>
      <c r="O177" s="218"/>
      <c r="P177" s="219">
        <v>250000.0</v>
      </c>
      <c r="Q177" s="219"/>
      <c r="R177" s="219">
        <v>6428661.0</v>
      </c>
      <c r="S177" s="219">
        <v>6428661.0</v>
      </c>
      <c r="T177" s="221">
        <v>6428661.0</v>
      </c>
      <c r="U177" s="222"/>
      <c r="V177" s="161"/>
      <c r="W177" s="161"/>
      <c r="X177" s="161"/>
      <c r="Y177" s="161"/>
      <c r="Z177" s="161"/>
      <c r="AA177" s="161"/>
      <c r="AB177" s="161"/>
      <c r="AC177" s="161"/>
      <c r="AD177" s="161"/>
      <c r="AE177" s="161"/>
    </row>
    <row r="178" ht="22.5" customHeight="1">
      <c r="A178" s="215" t="s">
        <v>3093</v>
      </c>
      <c r="B178" s="216"/>
      <c r="C178" s="217"/>
      <c r="D178" s="216" t="s">
        <v>262</v>
      </c>
      <c r="E178" s="219">
        <v>5000000.0</v>
      </c>
      <c r="F178" s="219"/>
      <c r="G178" s="219"/>
      <c r="H178" s="219"/>
      <c r="I178" s="216"/>
      <c r="J178" s="220">
        <v>28.0</v>
      </c>
      <c r="K178" s="220">
        <v>28.0</v>
      </c>
      <c r="L178" s="219">
        <v>31.31</v>
      </c>
      <c r="M178" s="219">
        <v>698884.0</v>
      </c>
      <c r="N178" s="218"/>
      <c r="O178" s="218"/>
      <c r="P178" s="219">
        <v>250000.0</v>
      </c>
      <c r="Q178" s="219"/>
      <c r="R178" s="219">
        <v>5948884.0</v>
      </c>
      <c r="S178" s="219">
        <v>5948884.0</v>
      </c>
      <c r="T178" s="221">
        <v>5948884.0</v>
      </c>
      <c r="U178" s="222"/>
      <c r="V178" s="161"/>
      <c r="W178" s="161"/>
      <c r="X178" s="161"/>
      <c r="Y178" s="161"/>
      <c r="Z178" s="161"/>
      <c r="AA178" s="161"/>
      <c r="AB178" s="161"/>
      <c r="AC178" s="161"/>
      <c r="AD178" s="161"/>
      <c r="AE178" s="161"/>
    </row>
    <row r="179" ht="22.5" customHeight="1">
      <c r="A179" s="215" t="s">
        <v>3261</v>
      </c>
      <c r="B179" s="216"/>
      <c r="C179" s="216" t="str">
        <f>iferror(vlookup($B179,Master_data!$K$1:$M$190,3,0),"--")</f>
        <v>--</v>
      </c>
      <c r="D179" s="216" t="s">
        <v>149</v>
      </c>
      <c r="E179" s="219">
        <v>1.5E7</v>
      </c>
      <c r="F179" s="219"/>
      <c r="G179" s="219"/>
      <c r="H179" s="219"/>
      <c r="I179" s="216"/>
      <c r="J179" s="220">
        <v>26.0</v>
      </c>
      <c r="K179" s="220">
        <v>26.4804</v>
      </c>
      <c r="L179" s="219"/>
      <c r="M179" s="219">
        <v>0.0</v>
      </c>
      <c r="N179" s="218"/>
      <c r="O179" s="218"/>
      <c r="P179" s="218"/>
      <c r="Q179" s="219">
        <v>7.5593904E7</v>
      </c>
      <c r="R179" s="219">
        <v>1.5277154E7</v>
      </c>
      <c r="S179" s="219">
        <v>9.0871058E7</v>
      </c>
      <c r="T179" s="221">
        <v>9.0871058E7</v>
      </c>
      <c r="U179" s="222"/>
      <c r="V179" s="161"/>
      <c r="W179" s="161"/>
      <c r="X179" s="161"/>
      <c r="Y179" s="161"/>
      <c r="Z179" s="161"/>
      <c r="AA179" s="161"/>
      <c r="AB179" s="161"/>
      <c r="AC179" s="161"/>
      <c r="AD179" s="161"/>
      <c r="AE179" s="161"/>
    </row>
    <row r="180" ht="22.5" customHeight="1">
      <c r="A180" s="215" t="s">
        <v>3261</v>
      </c>
      <c r="B180" s="216"/>
      <c r="C180" s="217"/>
      <c r="D180" s="216" t="s">
        <v>3328</v>
      </c>
      <c r="E180" s="219">
        <v>0.0</v>
      </c>
      <c r="F180" s="219"/>
      <c r="G180" s="219"/>
      <c r="H180" s="219"/>
      <c r="I180" s="216"/>
      <c r="J180" s="220"/>
      <c r="K180" s="220"/>
      <c r="L180" s="219"/>
      <c r="M180" s="219"/>
      <c r="N180" s="218"/>
      <c r="O180" s="218"/>
      <c r="P180" s="218"/>
      <c r="Q180" s="219">
        <v>4.9565E7</v>
      </c>
      <c r="R180" s="219">
        <v>0.0</v>
      </c>
      <c r="S180" s="219">
        <v>4.9565E7</v>
      </c>
      <c r="T180" s="221">
        <v>4.9565E7</v>
      </c>
      <c r="U180" s="222"/>
      <c r="V180" s="161"/>
      <c r="W180" s="161"/>
      <c r="X180" s="161"/>
      <c r="Y180" s="161"/>
      <c r="Z180" s="161"/>
      <c r="AA180" s="161"/>
      <c r="AB180" s="161"/>
      <c r="AC180" s="161"/>
      <c r="AD180" s="161"/>
      <c r="AE180" s="161"/>
    </row>
    <row r="181" ht="22.5" customHeight="1">
      <c r="A181" s="215" t="s">
        <v>3261</v>
      </c>
      <c r="B181" s="216"/>
      <c r="C181" s="217"/>
      <c r="D181" s="216" t="s">
        <v>3329</v>
      </c>
      <c r="E181" s="219">
        <v>3.5E7</v>
      </c>
      <c r="F181" s="219"/>
      <c r="G181" s="219"/>
      <c r="H181" s="219"/>
      <c r="I181" s="216"/>
      <c r="J181" s="220">
        <v>26.0</v>
      </c>
      <c r="K181" s="220">
        <v>2.0</v>
      </c>
      <c r="L181" s="219"/>
      <c r="M181" s="219"/>
      <c r="N181" s="218"/>
      <c r="O181" s="218"/>
      <c r="P181" s="218"/>
      <c r="Q181" s="219">
        <v>0.0</v>
      </c>
      <c r="R181" s="219">
        <v>2692308.0</v>
      </c>
      <c r="S181" s="219">
        <v>2692308.0</v>
      </c>
      <c r="T181" s="221">
        <v>2692308.0</v>
      </c>
      <c r="U181" s="222"/>
      <c r="V181" s="161"/>
      <c r="W181" s="161"/>
      <c r="X181" s="161"/>
      <c r="Y181" s="161"/>
      <c r="Z181" s="161"/>
      <c r="AA181" s="161"/>
      <c r="AB181" s="161"/>
      <c r="AC181" s="161"/>
      <c r="AD181" s="161"/>
      <c r="AE181" s="161"/>
    </row>
    <row r="182" ht="22.5" customHeight="1">
      <c r="A182" s="215" t="s">
        <v>3261</v>
      </c>
      <c r="B182" s="216"/>
      <c r="C182" s="217"/>
      <c r="D182" s="216" t="s">
        <v>3317</v>
      </c>
      <c r="E182" s="219">
        <v>2.5E7</v>
      </c>
      <c r="F182" s="219">
        <v>0.0</v>
      </c>
      <c r="G182" s="219">
        <v>0.0</v>
      </c>
      <c r="H182" s="219">
        <v>0.0</v>
      </c>
      <c r="I182" s="216">
        <v>0.0</v>
      </c>
      <c r="J182" s="220">
        <v>26.0</v>
      </c>
      <c r="K182" s="220">
        <v>26.0</v>
      </c>
      <c r="L182" s="219"/>
      <c r="M182" s="219"/>
      <c r="N182" s="218"/>
      <c r="O182" s="218"/>
      <c r="P182" s="219">
        <v>0.0</v>
      </c>
      <c r="Q182" s="219"/>
      <c r="R182" s="219">
        <v>2.5E7</v>
      </c>
      <c r="S182" s="219">
        <v>2.5E7</v>
      </c>
      <c r="T182" s="221">
        <v>2.5E7</v>
      </c>
      <c r="U182" s="222"/>
      <c r="V182" s="161"/>
      <c r="W182" s="161"/>
      <c r="X182" s="161"/>
      <c r="Y182" s="161"/>
      <c r="Z182" s="161"/>
      <c r="AA182" s="161"/>
      <c r="AB182" s="161"/>
      <c r="AC182" s="161"/>
      <c r="AD182" s="161"/>
      <c r="AE182" s="161"/>
    </row>
    <row r="183" ht="22.5" customHeight="1">
      <c r="A183" s="215" t="s">
        <v>3261</v>
      </c>
      <c r="B183" s="216"/>
      <c r="C183" s="217"/>
      <c r="D183" s="216" t="s">
        <v>173</v>
      </c>
      <c r="E183" s="219">
        <v>5000000.0</v>
      </c>
      <c r="F183" s="219">
        <v>1000000.0</v>
      </c>
      <c r="G183" s="219">
        <v>1000000.0</v>
      </c>
      <c r="H183" s="219">
        <v>500000.0</v>
      </c>
      <c r="I183" s="223">
        <v>300000.0</v>
      </c>
      <c r="J183" s="220">
        <v>26.0</v>
      </c>
      <c r="K183" s="220">
        <v>16.0</v>
      </c>
      <c r="L183" s="219">
        <v>6.99</v>
      </c>
      <c r="M183" s="219">
        <v>168029.0</v>
      </c>
      <c r="N183" s="219">
        <v>525840.0</v>
      </c>
      <c r="O183" s="218"/>
      <c r="P183" s="219">
        <v>1500000.0</v>
      </c>
      <c r="Q183" s="219">
        <v>1725000.0</v>
      </c>
      <c r="R183" s="219">
        <v>7019112.0</v>
      </c>
      <c r="S183" s="219">
        <v>8744112.0</v>
      </c>
      <c r="T183" s="221">
        <v>9269952.0</v>
      </c>
      <c r="U183" s="222"/>
      <c r="V183" s="161"/>
      <c r="W183" s="161"/>
      <c r="X183" s="161"/>
      <c r="Y183" s="161"/>
      <c r="Z183" s="161"/>
      <c r="AA183" s="161"/>
      <c r="AB183" s="161"/>
      <c r="AC183" s="161"/>
      <c r="AD183" s="161"/>
      <c r="AE183" s="161"/>
    </row>
    <row r="184" ht="22.5" customHeight="1">
      <c r="A184" s="215" t="s">
        <v>3261</v>
      </c>
      <c r="B184" s="216"/>
      <c r="C184" s="217"/>
      <c r="D184" s="216" t="s">
        <v>176</v>
      </c>
      <c r="E184" s="219">
        <v>5000000.0</v>
      </c>
      <c r="F184" s="219">
        <v>1000000.0</v>
      </c>
      <c r="G184" s="219"/>
      <c r="H184" s="219"/>
      <c r="I184" s="223">
        <v>300000.0</v>
      </c>
      <c r="J184" s="220">
        <v>26.0</v>
      </c>
      <c r="K184" s="220">
        <v>26.0862</v>
      </c>
      <c r="L184" s="219">
        <v>17.71</v>
      </c>
      <c r="M184" s="219">
        <v>425721.0</v>
      </c>
      <c r="N184" s="218"/>
      <c r="O184" s="218"/>
      <c r="P184" s="219">
        <v>1500000.0</v>
      </c>
      <c r="Q184" s="219">
        <v>3702500.0</v>
      </c>
      <c r="R184" s="219">
        <v>8242298.0</v>
      </c>
      <c r="S184" s="219">
        <v>1.1944798E7</v>
      </c>
      <c r="T184" s="221">
        <v>1.1944798E7</v>
      </c>
      <c r="U184" s="222"/>
      <c r="V184" s="161"/>
      <c r="W184" s="161"/>
      <c r="X184" s="161"/>
      <c r="Y184" s="161"/>
      <c r="Z184" s="161"/>
      <c r="AA184" s="161"/>
      <c r="AB184" s="161"/>
      <c r="AC184" s="161"/>
      <c r="AD184" s="161"/>
      <c r="AE184" s="161"/>
    </row>
    <row r="185" ht="22.5" customHeight="1">
      <c r="A185" s="215" t="s">
        <v>3261</v>
      </c>
      <c r="B185" s="216"/>
      <c r="C185" s="217"/>
      <c r="D185" s="216" t="s">
        <v>178</v>
      </c>
      <c r="E185" s="219">
        <v>5000000.0</v>
      </c>
      <c r="F185" s="219">
        <v>1000000.0</v>
      </c>
      <c r="G185" s="219"/>
      <c r="H185" s="219"/>
      <c r="I185" s="223">
        <v>300000.0</v>
      </c>
      <c r="J185" s="220">
        <v>26.0</v>
      </c>
      <c r="K185" s="220">
        <v>26.449</v>
      </c>
      <c r="L185" s="219">
        <v>20.5</v>
      </c>
      <c r="M185" s="219">
        <v>492788.0</v>
      </c>
      <c r="N185" s="219">
        <v>525840.0</v>
      </c>
      <c r="O185" s="218"/>
      <c r="P185" s="219">
        <v>1500000.0</v>
      </c>
      <c r="Q185" s="219">
        <v>3165000.0</v>
      </c>
      <c r="R185" s="219">
        <v>7853295.0</v>
      </c>
      <c r="S185" s="219">
        <v>1.1018295E7</v>
      </c>
      <c r="T185" s="221">
        <v>1.1544135E7</v>
      </c>
      <c r="U185" s="222"/>
      <c r="V185" s="161"/>
      <c r="W185" s="161"/>
      <c r="X185" s="161"/>
      <c r="Y185" s="161"/>
      <c r="Z185" s="161"/>
      <c r="AA185" s="161"/>
      <c r="AB185" s="161"/>
      <c r="AC185" s="161"/>
      <c r="AD185" s="161"/>
      <c r="AE185" s="161"/>
    </row>
    <row r="186" ht="22.5" customHeight="1">
      <c r="A186" s="215" t="s">
        <v>3261</v>
      </c>
      <c r="B186" s="216"/>
      <c r="C186" s="217"/>
      <c r="D186" s="216" t="s">
        <v>180</v>
      </c>
      <c r="E186" s="219">
        <v>5000000.0</v>
      </c>
      <c r="F186" s="219">
        <v>1000000.0</v>
      </c>
      <c r="G186" s="219">
        <v>0.0</v>
      </c>
      <c r="H186" s="219">
        <v>0.0</v>
      </c>
      <c r="I186" s="223">
        <v>300000.0</v>
      </c>
      <c r="J186" s="220">
        <v>26.0</v>
      </c>
      <c r="K186" s="220">
        <v>25.2661</v>
      </c>
      <c r="L186" s="219">
        <v>14.16</v>
      </c>
      <c r="M186" s="219">
        <v>340385.0</v>
      </c>
      <c r="N186" s="218"/>
      <c r="O186" s="218"/>
      <c r="P186" s="219">
        <v>1500000.0</v>
      </c>
      <c r="Q186" s="219">
        <v>1839900.0</v>
      </c>
      <c r="R186" s="219">
        <v>7999250.0</v>
      </c>
      <c r="S186" s="219">
        <v>9839150.0</v>
      </c>
      <c r="T186" s="221">
        <v>9839150.0</v>
      </c>
      <c r="U186" s="222"/>
      <c r="V186" s="161"/>
      <c r="W186" s="161"/>
      <c r="X186" s="161"/>
      <c r="Y186" s="161"/>
      <c r="Z186" s="161"/>
      <c r="AA186" s="161"/>
      <c r="AB186" s="161"/>
      <c r="AC186" s="161"/>
      <c r="AD186" s="161"/>
      <c r="AE186" s="161"/>
    </row>
    <row r="187" ht="22.5" customHeight="1">
      <c r="A187" s="215" t="s">
        <v>3261</v>
      </c>
      <c r="B187" s="216"/>
      <c r="C187" s="217"/>
      <c r="D187" s="216" t="s">
        <v>182</v>
      </c>
      <c r="E187" s="219">
        <v>5000000.0</v>
      </c>
      <c r="F187" s="219">
        <v>1000000.0</v>
      </c>
      <c r="G187" s="219"/>
      <c r="H187" s="219"/>
      <c r="I187" s="223">
        <v>300000.0</v>
      </c>
      <c r="J187" s="220">
        <v>26.0</v>
      </c>
      <c r="K187" s="220">
        <v>21.4259</v>
      </c>
      <c r="L187" s="219">
        <v>11.41</v>
      </c>
      <c r="M187" s="219">
        <v>274279.0</v>
      </c>
      <c r="N187" s="218"/>
      <c r="O187" s="219">
        <v>4000000.0</v>
      </c>
      <c r="P187" s="219">
        <v>700000.0</v>
      </c>
      <c r="Q187" s="219">
        <v>1675000.0</v>
      </c>
      <c r="R187" s="219">
        <v>2394644.0</v>
      </c>
      <c r="S187" s="219">
        <v>4069644.0</v>
      </c>
      <c r="T187" s="221">
        <v>8069644.0</v>
      </c>
      <c r="U187" s="222"/>
      <c r="V187" s="161"/>
      <c r="W187" s="161"/>
      <c r="X187" s="161"/>
      <c r="Y187" s="161"/>
      <c r="Z187" s="161"/>
      <c r="AA187" s="161"/>
      <c r="AB187" s="161"/>
      <c r="AC187" s="161"/>
      <c r="AD187" s="161"/>
      <c r="AE187" s="161"/>
    </row>
    <row r="188" ht="22.5" customHeight="1">
      <c r="A188" s="215" t="s">
        <v>3261</v>
      </c>
      <c r="B188" s="216"/>
      <c r="C188" s="217"/>
      <c r="D188" s="216" t="s">
        <v>3330</v>
      </c>
      <c r="E188" s="219">
        <v>8500000.0</v>
      </c>
      <c r="F188" s="219"/>
      <c r="G188" s="219"/>
      <c r="H188" s="219"/>
      <c r="I188" s="216"/>
      <c r="J188" s="220">
        <v>26.0</v>
      </c>
      <c r="K188" s="220">
        <v>16.0</v>
      </c>
      <c r="L188" s="219">
        <v>6.0</v>
      </c>
      <c r="M188" s="219">
        <v>245192.0</v>
      </c>
      <c r="N188" s="218"/>
      <c r="O188" s="218"/>
      <c r="P188" s="218"/>
      <c r="Q188" s="219"/>
      <c r="R188" s="219">
        <v>5475962.0</v>
      </c>
      <c r="S188" s="219">
        <v>5475962.0</v>
      </c>
      <c r="T188" s="221">
        <v>5475962.0</v>
      </c>
      <c r="U188" s="222"/>
      <c r="V188" s="161"/>
      <c r="W188" s="161"/>
      <c r="X188" s="161"/>
      <c r="Y188" s="161"/>
      <c r="Z188" s="161"/>
      <c r="AA188" s="161"/>
      <c r="AB188" s="161"/>
      <c r="AC188" s="161"/>
      <c r="AD188" s="161"/>
      <c r="AE188" s="161"/>
    </row>
    <row r="189" ht="22.5" customHeight="1">
      <c r="A189" s="215" t="s">
        <v>3261</v>
      </c>
      <c r="B189" s="216"/>
      <c r="C189" s="217"/>
      <c r="D189" s="216" t="s">
        <v>185</v>
      </c>
      <c r="E189" s="219">
        <v>2666667.0</v>
      </c>
      <c r="F189" s="219">
        <v>3333333.0</v>
      </c>
      <c r="G189" s="219">
        <v>0.0</v>
      </c>
      <c r="H189" s="219">
        <v>0.0</v>
      </c>
      <c r="I189" s="216">
        <v>0.0</v>
      </c>
      <c r="J189" s="220">
        <v>26.0</v>
      </c>
      <c r="K189" s="220">
        <v>27.3207</v>
      </c>
      <c r="L189" s="219">
        <v>8.73</v>
      </c>
      <c r="M189" s="219">
        <v>111923.0</v>
      </c>
      <c r="N189" s="219">
        <v>175280.0</v>
      </c>
      <c r="O189" s="219">
        <v>1666667.0</v>
      </c>
      <c r="P189" s="219">
        <v>0.0</v>
      </c>
      <c r="Q189" s="219"/>
      <c r="R189" s="219">
        <v>4405433.0</v>
      </c>
      <c r="S189" s="219">
        <v>4405433.0</v>
      </c>
      <c r="T189" s="221">
        <v>6247379.0</v>
      </c>
      <c r="U189" s="222"/>
      <c r="V189" s="161"/>
      <c r="W189" s="161"/>
      <c r="X189" s="161"/>
      <c r="Y189" s="161"/>
      <c r="Z189" s="161"/>
      <c r="AA189" s="161"/>
      <c r="AB189" s="161"/>
      <c r="AC189" s="161"/>
      <c r="AD189" s="161"/>
      <c r="AE189" s="161"/>
    </row>
    <row r="190" ht="22.5" customHeight="1">
      <c r="A190" s="215" t="s">
        <v>3261</v>
      </c>
      <c r="B190" s="216"/>
      <c r="C190" s="217"/>
      <c r="D190" s="216" t="s">
        <v>189</v>
      </c>
      <c r="E190" s="219">
        <v>2500000.0</v>
      </c>
      <c r="F190" s="219">
        <v>1000000.0</v>
      </c>
      <c r="G190" s="219">
        <v>0.0</v>
      </c>
      <c r="H190" s="219">
        <v>0.0</v>
      </c>
      <c r="I190" s="223">
        <v>150000.0</v>
      </c>
      <c r="J190" s="220">
        <v>26.0</v>
      </c>
      <c r="K190" s="220">
        <v>26.5224</v>
      </c>
      <c r="L190" s="219">
        <v>11.15</v>
      </c>
      <c r="M190" s="219">
        <v>134014.0</v>
      </c>
      <c r="N190" s="219">
        <v>262920.0</v>
      </c>
      <c r="O190" s="219">
        <v>1500000.0</v>
      </c>
      <c r="P190" s="219">
        <v>725000.0</v>
      </c>
      <c r="Q190" s="219">
        <v>827635.0</v>
      </c>
      <c r="R190" s="219">
        <v>2796325.0</v>
      </c>
      <c r="S190" s="219">
        <v>3623960.0</v>
      </c>
      <c r="T190" s="221">
        <v>5386880.0</v>
      </c>
      <c r="U190" s="222"/>
      <c r="V190" s="161"/>
      <c r="W190" s="161"/>
      <c r="X190" s="161"/>
      <c r="Y190" s="161"/>
      <c r="Z190" s="161"/>
      <c r="AA190" s="161"/>
      <c r="AB190" s="161"/>
      <c r="AC190" s="161"/>
      <c r="AD190" s="161"/>
      <c r="AE190" s="161"/>
    </row>
    <row r="191" ht="22.5" customHeight="1">
      <c r="A191" s="215" t="s">
        <v>3261</v>
      </c>
      <c r="B191" s="216"/>
      <c r="C191" s="217"/>
      <c r="D191" s="216" t="s">
        <v>192</v>
      </c>
      <c r="E191" s="219">
        <v>2500000.0</v>
      </c>
      <c r="F191" s="219">
        <v>750000.0</v>
      </c>
      <c r="G191" s="219">
        <v>0.0</v>
      </c>
      <c r="H191" s="219">
        <v>0.0</v>
      </c>
      <c r="I191" s="223">
        <v>150000.0</v>
      </c>
      <c r="J191" s="220">
        <v>26.0</v>
      </c>
      <c r="K191" s="220">
        <v>25.2941</v>
      </c>
      <c r="L191" s="219">
        <v>4.96</v>
      </c>
      <c r="M191" s="219">
        <v>59615.0</v>
      </c>
      <c r="N191" s="219">
        <v>262920.0</v>
      </c>
      <c r="O191" s="218"/>
      <c r="P191" s="219">
        <v>1000000.0</v>
      </c>
      <c r="Q191" s="219">
        <v>827635.0</v>
      </c>
      <c r="R191" s="219">
        <v>4128820.0</v>
      </c>
      <c r="S191" s="219">
        <v>4956455.0</v>
      </c>
      <c r="T191" s="221">
        <v>5219375.0</v>
      </c>
      <c r="U191" s="222"/>
      <c r="V191" s="161"/>
      <c r="W191" s="161"/>
      <c r="X191" s="161"/>
      <c r="Y191" s="161"/>
      <c r="Z191" s="161"/>
      <c r="AA191" s="161"/>
      <c r="AB191" s="161"/>
      <c r="AC191" s="161"/>
      <c r="AD191" s="161"/>
      <c r="AE191" s="161"/>
    </row>
    <row r="192" ht="22.5" customHeight="1">
      <c r="A192" s="215" t="s">
        <v>3261</v>
      </c>
      <c r="B192" s="216"/>
      <c r="C192" s="217"/>
      <c r="D192" s="216" t="s">
        <v>194</v>
      </c>
      <c r="E192" s="219">
        <v>2500000.0</v>
      </c>
      <c r="F192" s="219">
        <v>750000.0</v>
      </c>
      <c r="G192" s="219">
        <v>0.0</v>
      </c>
      <c r="H192" s="219">
        <v>0.0</v>
      </c>
      <c r="I192" s="223">
        <v>150000.0</v>
      </c>
      <c r="J192" s="220">
        <v>26.0</v>
      </c>
      <c r="K192" s="220">
        <v>25.9968</v>
      </c>
      <c r="L192" s="219">
        <v>3.96</v>
      </c>
      <c r="M192" s="219">
        <v>47596.0</v>
      </c>
      <c r="N192" s="219">
        <v>262920.0</v>
      </c>
      <c r="O192" s="219">
        <v>500000.0</v>
      </c>
      <c r="P192" s="219">
        <v>1000000.0</v>
      </c>
      <c r="Q192" s="219">
        <v>827635.0</v>
      </c>
      <c r="R192" s="219">
        <v>3684368.0</v>
      </c>
      <c r="S192" s="219">
        <v>4512003.0</v>
      </c>
      <c r="T192" s="221">
        <v>5274923.0</v>
      </c>
      <c r="U192" s="222"/>
      <c r="V192" s="161"/>
      <c r="W192" s="161"/>
      <c r="X192" s="161"/>
      <c r="Y192" s="161"/>
      <c r="Z192" s="161"/>
      <c r="AA192" s="161"/>
      <c r="AB192" s="161"/>
      <c r="AC192" s="161"/>
      <c r="AD192" s="161"/>
      <c r="AE192" s="161"/>
    </row>
    <row r="193" ht="22.5" customHeight="1">
      <c r="A193" s="215" t="s">
        <v>3261</v>
      </c>
      <c r="B193" s="216"/>
      <c r="C193" s="217"/>
      <c r="D193" s="216" t="s">
        <v>199</v>
      </c>
      <c r="E193" s="219">
        <v>2500000.0</v>
      </c>
      <c r="F193" s="219">
        <v>500000.0</v>
      </c>
      <c r="G193" s="219">
        <v>0.0</v>
      </c>
      <c r="H193" s="219">
        <v>0.0</v>
      </c>
      <c r="I193" s="223">
        <v>150000.0</v>
      </c>
      <c r="J193" s="220">
        <v>26.0</v>
      </c>
      <c r="K193" s="220">
        <v>26.0432</v>
      </c>
      <c r="L193" s="219">
        <v>1.37</v>
      </c>
      <c r="M193" s="219">
        <v>16466.0</v>
      </c>
      <c r="N193" s="219">
        <v>262920.0</v>
      </c>
      <c r="O193" s="219">
        <v>2500000.0</v>
      </c>
      <c r="P193" s="219">
        <v>250000.0</v>
      </c>
      <c r="Q193" s="219">
        <v>4429953.0</v>
      </c>
      <c r="R193" s="219">
        <v>657700.0</v>
      </c>
      <c r="S193" s="219">
        <v>5087653.0</v>
      </c>
      <c r="T193" s="221">
        <v>7850573.0</v>
      </c>
      <c r="U193" s="222"/>
      <c r="V193" s="161"/>
      <c r="W193" s="161"/>
      <c r="X193" s="161"/>
      <c r="Y193" s="161"/>
      <c r="Z193" s="161"/>
      <c r="AA193" s="161"/>
      <c r="AB193" s="161"/>
      <c r="AC193" s="161"/>
      <c r="AD193" s="161"/>
      <c r="AE193" s="161"/>
    </row>
    <row r="194" ht="22.5" customHeight="1">
      <c r="A194" s="215" t="s">
        <v>3261</v>
      </c>
      <c r="B194" s="216"/>
      <c r="C194" s="217"/>
      <c r="D194" s="216" t="s">
        <v>3318</v>
      </c>
      <c r="E194" s="219">
        <v>3000000.0</v>
      </c>
      <c r="F194" s="219">
        <v>0.0</v>
      </c>
      <c r="G194" s="219">
        <v>0.0</v>
      </c>
      <c r="H194" s="219">
        <v>0.0</v>
      </c>
      <c r="I194" s="223">
        <v>150000.0</v>
      </c>
      <c r="J194" s="220">
        <v>26.0</v>
      </c>
      <c r="K194" s="220">
        <v>25.5953</v>
      </c>
      <c r="L194" s="219">
        <v>12.35</v>
      </c>
      <c r="M194" s="219">
        <v>178125.0</v>
      </c>
      <c r="N194" s="218"/>
      <c r="O194" s="218"/>
      <c r="P194" s="219">
        <v>250000.0</v>
      </c>
      <c r="Q194" s="219">
        <v>4567736.0</v>
      </c>
      <c r="R194" s="219">
        <v>3531429.0</v>
      </c>
      <c r="S194" s="219">
        <v>8099165.0</v>
      </c>
      <c r="T194" s="221">
        <v>8099165.0</v>
      </c>
      <c r="U194" s="222"/>
      <c r="V194" s="161"/>
      <c r="W194" s="161"/>
      <c r="X194" s="161"/>
      <c r="Y194" s="161"/>
      <c r="Z194" s="161"/>
      <c r="AA194" s="161"/>
      <c r="AB194" s="161"/>
      <c r="AC194" s="161"/>
      <c r="AD194" s="161"/>
      <c r="AE194" s="161"/>
    </row>
    <row r="195" ht="22.5" customHeight="1">
      <c r="A195" s="215" t="s">
        <v>3261</v>
      </c>
      <c r="B195" s="216"/>
      <c r="C195" s="217"/>
      <c r="D195" s="216" t="s">
        <v>191</v>
      </c>
      <c r="E195" s="219">
        <v>3000000.0</v>
      </c>
      <c r="F195" s="219">
        <v>3666667.0</v>
      </c>
      <c r="G195" s="219"/>
      <c r="H195" s="219"/>
      <c r="I195" s="216"/>
      <c r="J195" s="220">
        <v>26.0</v>
      </c>
      <c r="K195" s="220">
        <v>25.8128</v>
      </c>
      <c r="L195" s="219">
        <v>14.5</v>
      </c>
      <c r="M195" s="219">
        <v>209135.0</v>
      </c>
      <c r="N195" s="219">
        <v>315000.0</v>
      </c>
      <c r="O195" s="218"/>
      <c r="P195" s="218"/>
      <c r="Q195" s="219">
        <v>326667.0</v>
      </c>
      <c r="R195" s="219">
        <v>6539201.0</v>
      </c>
      <c r="S195" s="219">
        <v>6865868.0</v>
      </c>
      <c r="T195" s="221">
        <v>7180868.0</v>
      </c>
      <c r="U195" s="222"/>
      <c r="V195" s="161"/>
      <c r="W195" s="161"/>
      <c r="X195" s="161"/>
      <c r="Y195" s="161"/>
      <c r="Z195" s="161"/>
      <c r="AA195" s="161"/>
      <c r="AB195" s="161"/>
      <c r="AC195" s="161"/>
      <c r="AD195" s="161"/>
      <c r="AE195" s="161"/>
    </row>
    <row r="196" ht="22.5" customHeight="1">
      <c r="A196" s="215" t="s">
        <v>3261</v>
      </c>
      <c r="B196" s="216"/>
      <c r="C196" s="217"/>
      <c r="D196" s="216" t="s">
        <v>201</v>
      </c>
      <c r="E196" s="219">
        <v>1666667.0</v>
      </c>
      <c r="F196" s="219">
        <v>333333.0</v>
      </c>
      <c r="G196" s="219">
        <v>0.0</v>
      </c>
      <c r="H196" s="219">
        <v>0.0</v>
      </c>
      <c r="I196" s="223">
        <v>100000.0</v>
      </c>
      <c r="J196" s="220">
        <v>26.0</v>
      </c>
      <c r="K196" s="220">
        <v>32.0</v>
      </c>
      <c r="L196" s="219"/>
      <c r="M196" s="219">
        <v>0.0</v>
      </c>
      <c r="N196" s="219">
        <v>175280.0</v>
      </c>
      <c r="O196" s="218"/>
      <c r="P196" s="219">
        <v>166667.0</v>
      </c>
      <c r="Q196" s="219">
        <v>5460165.0</v>
      </c>
      <c r="R196" s="219">
        <v>2476002.0</v>
      </c>
      <c r="S196" s="219">
        <v>7936167.0</v>
      </c>
      <c r="T196" s="221">
        <v>8111447.0</v>
      </c>
      <c r="U196" s="222"/>
      <c r="V196" s="161"/>
      <c r="W196" s="161"/>
      <c r="X196" s="161"/>
      <c r="Y196" s="161"/>
      <c r="Z196" s="161"/>
      <c r="AA196" s="161"/>
      <c r="AB196" s="161"/>
      <c r="AC196" s="161"/>
      <c r="AD196" s="161"/>
      <c r="AE196" s="161"/>
    </row>
    <row r="197" ht="22.5" customHeight="1">
      <c r="A197" s="215" t="s">
        <v>3261</v>
      </c>
      <c r="B197" s="216"/>
      <c r="C197" s="217"/>
      <c r="D197" s="216" t="s">
        <v>204</v>
      </c>
      <c r="E197" s="219">
        <v>1666667.0</v>
      </c>
      <c r="F197" s="219">
        <v>333333.0</v>
      </c>
      <c r="G197" s="219">
        <v>0.0</v>
      </c>
      <c r="H197" s="219">
        <v>0.0</v>
      </c>
      <c r="I197" s="223">
        <v>100000.0</v>
      </c>
      <c r="J197" s="220">
        <v>26.0</v>
      </c>
      <c r="K197" s="220">
        <v>34.5</v>
      </c>
      <c r="L197" s="219"/>
      <c r="M197" s="219">
        <v>0.0</v>
      </c>
      <c r="N197" s="219">
        <v>175280.0</v>
      </c>
      <c r="O197" s="218"/>
      <c r="P197" s="219">
        <v>166667.0</v>
      </c>
      <c r="Q197" s="219">
        <v>2785253.0</v>
      </c>
      <c r="R197" s="219">
        <v>2636258.0</v>
      </c>
      <c r="S197" s="219">
        <v>5421511.0</v>
      </c>
      <c r="T197" s="221">
        <v>5596791.0</v>
      </c>
      <c r="U197" s="222"/>
      <c r="V197" s="161"/>
      <c r="W197" s="161"/>
      <c r="X197" s="161"/>
      <c r="Y197" s="161"/>
      <c r="Z197" s="161"/>
      <c r="AA197" s="161"/>
      <c r="AB197" s="161"/>
      <c r="AC197" s="161"/>
      <c r="AD197" s="161"/>
      <c r="AE197" s="161"/>
    </row>
    <row r="198" ht="22.5" customHeight="1">
      <c r="A198" s="215" t="s">
        <v>3261</v>
      </c>
      <c r="B198" s="216"/>
      <c r="C198" s="217"/>
      <c r="D198" s="216" t="s">
        <v>206</v>
      </c>
      <c r="E198" s="219">
        <v>3333333.0</v>
      </c>
      <c r="F198" s="219">
        <v>0.0</v>
      </c>
      <c r="G198" s="219">
        <v>0.0</v>
      </c>
      <c r="H198" s="219">
        <v>0.0</v>
      </c>
      <c r="I198" s="216">
        <v>0.0</v>
      </c>
      <c r="J198" s="220">
        <v>26.0</v>
      </c>
      <c r="K198" s="220">
        <v>24.449</v>
      </c>
      <c r="L198" s="219">
        <v>3.0</v>
      </c>
      <c r="M198" s="219">
        <v>48077.0</v>
      </c>
      <c r="N198" s="219">
        <v>175280.0</v>
      </c>
      <c r="O198" s="218"/>
      <c r="P198" s="219">
        <v>166667.0</v>
      </c>
      <c r="Q198" s="219"/>
      <c r="R198" s="219">
        <v>3173951.0</v>
      </c>
      <c r="S198" s="219">
        <v>3173951.0</v>
      </c>
      <c r="T198" s="221">
        <v>3349231.0</v>
      </c>
      <c r="U198" s="222"/>
      <c r="V198" s="161"/>
      <c r="W198" s="161"/>
      <c r="X198" s="161"/>
      <c r="Y198" s="161"/>
      <c r="Z198" s="161"/>
      <c r="AA198" s="161"/>
      <c r="AB198" s="161"/>
      <c r="AC198" s="161"/>
      <c r="AD198" s="161"/>
      <c r="AE198" s="161"/>
    </row>
    <row r="199" ht="22.5" customHeight="1">
      <c r="A199" s="215" t="s">
        <v>3261</v>
      </c>
      <c r="B199" s="216"/>
      <c r="C199" s="217"/>
      <c r="D199" s="216" t="s">
        <v>3319</v>
      </c>
      <c r="E199" s="219">
        <v>3333333.0</v>
      </c>
      <c r="F199" s="219">
        <v>0.0</v>
      </c>
      <c r="G199" s="219">
        <v>0.0</v>
      </c>
      <c r="H199" s="219">
        <v>333333.0</v>
      </c>
      <c r="I199" s="216">
        <v>0.0</v>
      </c>
      <c r="J199" s="220">
        <v>26.0</v>
      </c>
      <c r="K199" s="220">
        <v>26.937</v>
      </c>
      <c r="L199" s="219"/>
      <c r="M199" s="219">
        <v>0.0</v>
      </c>
      <c r="N199" s="219">
        <v>175280.0</v>
      </c>
      <c r="O199" s="219">
        <v>1666667.0</v>
      </c>
      <c r="P199" s="219">
        <v>-16667.0</v>
      </c>
      <c r="Q199" s="219"/>
      <c r="R199" s="219">
        <v>1928182.0</v>
      </c>
      <c r="S199" s="219">
        <v>1928182.0</v>
      </c>
      <c r="T199" s="221">
        <v>3770128.0</v>
      </c>
      <c r="U199" s="222"/>
      <c r="V199" s="161"/>
      <c r="W199" s="161"/>
      <c r="X199" s="161"/>
      <c r="Y199" s="161"/>
      <c r="Z199" s="161"/>
      <c r="AA199" s="161"/>
      <c r="AB199" s="161"/>
      <c r="AC199" s="161"/>
      <c r="AD199" s="161"/>
      <c r="AE199" s="161"/>
    </row>
    <row r="200" ht="22.5" customHeight="1">
      <c r="A200" s="215" t="s">
        <v>3261</v>
      </c>
      <c r="B200" s="216"/>
      <c r="C200" s="217"/>
      <c r="D200" s="216" t="s">
        <v>213</v>
      </c>
      <c r="E200" s="219">
        <v>3.0333333E7</v>
      </c>
      <c r="F200" s="219">
        <v>0.0</v>
      </c>
      <c r="G200" s="219">
        <v>0.0</v>
      </c>
      <c r="H200" s="219">
        <v>0.0</v>
      </c>
      <c r="I200" s="216">
        <v>0.0</v>
      </c>
      <c r="J200" s="220">
        <v>26.0</v>
      </c>
      <c r="K200" s="220">
        <v>26.0</v>
      </c>
      <c r="L200" s="219"/>
      <c r="M200" s="219">
        <v>0.0</v>
      </c>
      <c r="N200" s="218"/>
      <c r="O200" s="219">
        <v>1.0E7</v>
      </c>
      <c r="P200" s="218"/>
      <c r="Q200" s="219"/>
      <c r="R200" s="219">
        <v>2.0333333E7</v>
      </c>
      <c r="S200" s="219">
        <v>2.0333333E7</v>
      </c>
      <c r="T200" s="221">
        <v>3.0333333E7</v>
      </c>
      <c r="U200" s="222"/>
      <c r="V200" s="161"/>
      <c r="W200" s="161"/>
      <c r="X200" s="161"/>
      <c r="Y200" s="161"/>
      <c r="Z200" s="161"/>
      <c r="AA200" s="161"/>
      <c r="AB200" s="161"/>
      <c r="AC200" s="161"/>
      <c r="AD200" s="161"/>
      <c r="AE200" s="161"/>
    </row>
    <row r="201" ht="22.5" customHeight="1">
      <c r="A201" s="215" t="s">
        <v>3261</v>
      </c>
      <c r="B201" s="216"/>
      <c r="C201" s="217"/>
      <c r="D201" s="216" t="s">
        <v>215</v>
      </c>
      <c r="E201" s="219">
        <v>1.8333333E7</v>
      </c>
      <c r="F201" s="219">
        <v>0.0</v>
      </c>
      <c r="G201" s="219">
        <v>0.0</v>
      </c>
      <c r="H201" s="219">
        <v>0.0</v>
      </c>
      <c r="I201" s="216">
        <v>0.0</v>
      </c>
      <c r="J201" s="220">
        <v>26.0</v>
      </c>
      <c r="K201" s="220">
        <v>26.0</v>
      </c>
      <c r="L201" s="219"/>
      <c r="M201" s="219">
        <v>0.0</v>
      </c>
      <c r="N201" s="219">
        <v>175280.0</v>
      </c>
      <c r="O201" s="218"/>
      <c r="P201" s="218"/>
      <c r="Q201" s="219"/>
      <c r="R201" s="219">
        <v>1.8158053E7</v>
      </c>
      <c r="S201" s="219">
        <v>1.8158053E7</v>
      </c>
      <c r="T201" s="221">
        <v>1.8333333E7</v>
      </c>
      <c r="U201" s="222"/>
      <c r="V201" s="161"/>
      <c r="W201" s="161"/>
      <c r="X201" s="161"/>
      <c r="Y201" s="161"/>
      <c r="Z201" s="161"/>
      <c r="AA201" s="161"/>
      <c r="AB201" s="161"/>
      <c r="AC201" s="161"/>
      <c r="AD201" s="161"/>
      <c r="AE201" s="161"/>
    </row>
    <row r="202" ht="22.5" customHeight="1">
      <c r="A202" s="215" t="s">
        <v>3261</v>
      </c>
      <c r="B202" s="216"/>
      <c r="C202" s="217" t="str">
        <f>iferror(vlookup($B202,Master_data!$K$1:$M$190,3,0),"--")</f>
        <v>--</v>
      </c>
      <c r="D202" s="216" t="s">
        <v>217</v>
      </c>
      <c r="E202" s="219">
        <v>1.5E7</v>
      </c>
      <c r="F202" s="219">
        <v>0.0</v>
      </c>
      <c r="G202" s="219">
        <v>0.0</v>
      </c>
      <c r="H202" s="219">
        <v>0.0</v>
      </c>
      <c r="I202" s="216">
        <v>0.0</v>
      </c>
      <c r="J202" s="220">
        <v>26.0</v>
      </c>
      <c r="K202" s="220">
        <v>26.0</v>
      </c>
      <c r="L202" s="219"/>
      <c r="M202" s="219">
        <v>0.0</v>
      </c>
      <c r="N202" s="219">
        <v>350000.0</v>
      </c>
      <c r="O202" s="218"/>
      <c r="P202" s="218"/>
      <c r="Q202" s="219"/>
      <c r="R202" s="219">
        <v>1.465E7</v>
      </c>
      <c r="S202" s="219">
        <v>1.465E7</v>
      </c>
      <c r="T202" s="221">
        <v>1.5E7</v>
      </c>
      <c r="U202" s="222"/>
      <c r="V202" s="161"/>
      <c r="W202" s="161"/>
      <c r="X202" s="161"/>
      <c r="Y202" s="161"/>
      <c r="Z202" s="161"/>
      <c r="AA202" s="161"/>
      <c r="AB202" s="161"/>
      <c r="AC202" s="161"/>
      <c r="AD202" s="161"/>
      <c r="AE202" s="161"/>
    </row>
    <row r="203" ht="22.5" customHeight="1">
      <c r="A203" s="215" t="s">
        <v>3261</v>
      </c>
      <c r="B203" s="216"/>
      <c r="C203" s="217" t="str">
        <f>iferror(vlookup($B203,Master_data!$K$1:$M$190,3,0),"--")</f>
        <v>--</v>
      </c>
      <c r="D203" s="216" t="s">
        <v>221</v>
      </c>
      <c r="E203" s="219">
        <v>5333333.0</v>
      </c>
      <c r="F203" s="219">
        <v>0.0</v>
      </c>
      <c r="G203" s="219">
        <v>0.0</v>
      </c>
      <c r="H203" s="219">
        <v>0.0</v>
      </c>
      <c r="I203" s="216">
        <v>0.0</v>
      </c>
      <c r="J203" s="220">
        <v>26.0</v>
      </c>
      <c r="K203" s="220">
        <v>19.0</v>
      </c>
      <c r="L203" s="219"/>
      <c r="M203" s="219">
        <v>0.0</v>
      </c>
      <c r="N203" s="219">
        <v>525840.0</v>
      </c>
      <c r="O203" s="218"/>
      <c r="P203" s="218"/>
      <c r="Q203" s="219"/>
      <c r="R203" s="219">
        <v>3371596.0</v>
      </c>
      <c r="S203" s="219">
        <v>3371596.0</v>
      </c>
      <c r="T203" s="221">
        <v>3897436.0</v>
      </c>
      <c r="U203" s="222"/>
      <c r="V203" s="161"/>
      <c r="W203" s="161"/>
      <c r="X203" s="161"/>
      <c r="Y203" s="161"/>
      <c r="Z203" s="161"/>
      <c r="AA203" s="161"/>
      <c r="AB203" s="161"/>
      <c r="AC203" s="161"/>
      <c r="AD203" s="161"/>
      <c r="AE203" s="161"/>
    </row>
    <row r="204" ht="22.5" customHeight="1">
      <c r="A204" s="215" t="s">
        <v>3261</v>
      </c>
      <c r="B204" s="216"/>
      <c r="C204" s="217" t="str">
        <f>iferror(vlookup($B204,Master_data!$K$1:$M$190,3,0),"--")</f>
        <v>--</v>
      </c>
      <c r="D204" s="216" t="s">
        <v>3320</v>
      </c>
      <c r="E204" s="219">
        <v>5333333.0</v>
      </c>
      <c r="F204" s="219"/>
      <c r="G204" s="219"/>
      <c r="H204" s="219"/>
      <c r="I204" s="216">
        <v>0.0</v>
      </c>
      <c r="J204" s="220">
        <v>26.0</v>
      </c>
      <c r="K204" s="220">
        <v>25.697</v>
      </c>
      <c r="L204" s="219">
        <v>4.16</v>
      </c>
      <c r="M204" s="219">
        <v>106667.0</v>
      </c>
      <c r="N204" s="218"/>
      <c r="O204" s="218"/>
      <c r="P204" s="218"/>
      <c r="Q204" s="219"/>
      <c r="R204" s="219">
        <v>5377846.0</v>
      </c>
      <c r="S204" s="219">
        <v>5377846.0</v>
      </c>
      <c r="T204" s="221">
        <v>5377846.0</v>
      </c>
      <c r="U204" s="222"/>
      <c r="V204" s="161"/>
      <c r="W204" s="161"/>
      <c r="X204" s="161"/>
      <c r="Y204" s="161"/>
      <c r="Z204" s="161"/>
      <c r="AA204" s="161"/>
      <c r="AB204" s="161"/>
      <c r="AC204" s="161"/>
      <c r="AD204" s="161"/>
      <c r="AE204" s="161"/>
    </row>
    <row r="205" ht="22.5" customHeight="1">
      <c r="A205" s="215" t="s">
        <v>3261</v>
      </c>
      <c r="B205" s="216"/>
      <c r="C205" s="217" t="str">
        <f>iferror(vlookup($B205,Master_data!$K$1:$M$190,3,0),"--")</f>
        <v>--</v>
      </c>
      <c r="D205" s="216" t="s">
        <v>3331</v>
      </c>
      <c r="E205" s="219">
        <v>3333333.0</v>
      </c>
      <c r="F205" s="219"/>
      <c r="G205" s="219"/>
      <c r="H205" s="219"/>
      <c r="I205" s="216">
        <v>0.0</v>
      </c>
      <c r="J205" s="220">
        <v>26.0</v>
      </c>
      <c r="K205" s="220">
        <v>16.0</v>
      </c>
      <c r="L205" s="219"/>
      <c r="M205" s="219">
        <v>0.0</v>
      </c>
      <c r="N205" s="218"/>
      <c r="O205" s="218"/>
      <c r="P205" s="218"/>
      <c r="Q205" s="219"/>
      <c r="R205" s="219">
        <v>2051282.0</v>
      </c>
      <c r="S205" s="219">
        <v>2051282.0</v>
      </c>
      <c r="T205" s="221">
        <v>2051282.0</v>
      </c>
      <c r="U205" s="222"/>
      <c r="V205" s="161"/>
      <c r="W205" s="161"/>
      <c r="X205" s="161"/>
      <c r="Y205" s="161"/>
      <c r="Z205" s="161"/>
      <c r="AA205" s="161"/>
      <c r="AB205" s="161"/>
      <c r="AC205" s="161"/>
      <c r="AD205" s="161"/>
      <c r="AE205" s="161"/>
    </row>
    <row r="206" ht="22.5" customHeight="1">
      <c r="A206" s="215" t="s">
        <v>3261</v>
      </c>
      <c r="B206" s="216"/>
      <c r="C206" s="217" t="str">
        <f>iferror(vlookup($B206,Master_data!$K$1:$M$190,3,0),"--")</f>
        <v>--</v>
      </c>
      <c r="D206" s="216" t="s">
        <v>3332</v>
      </c>
      <c r="E206" s="219">
        <v>3116667.0</v>
      </c>
      <c r="F206" s="219"/>
      <c r="G206" s="219"/>
      <c r="H206" s="219"/>
      <c r="I206" s="216">
        <v>0.0</v>
      </c>
      <c r="J206" s="220">
        <v>26.0</v>
      </c>
      <c r="K206" s="220">
        <v>11.0</v>
      </c>
      <c r="L206" s="219"/>
      <c r="M206" s="219">
        <v>0.0</v>
      </c>
      <c r="N206" s="218"/>
      <c r="O206" s="218"/>
      <c r="P206" s="218"/>
      <c r="Q206" s="219"/>
      <c r="R206" s="219">
        <v>1318590.0</v>
      </c>
      <c r="S206" s="219">
        <v>1318590.0</v>
      </c>
      <c r="T206" s="221">
        <v>1318590.0</v>
      </c>
      <c r="U206" s="222"/>
      <c r="V206" s="161"/>
      <c r="W206" s="161"/>
      <c r="X206" s="161"/>
      <c r="Y206" s="161"/>
      <c r="Z206" s="161"/>
      <c r="AA206" s="161"/>
      <c r="AB206" s="161"/>
      <c r="AC206" s="161"/>
      <c r="AD206" s="161"/>
      <c r="AE206" s="161"/>
    </row>
    <row r="207" ht="22.5" customHeight="1">
      <c r="A207" s="215" t="s">
        <v>3261</v>
      </c>
      <c r="B207" s="216"/>
      <c r="C207" s="217" t="str">
        <f>iferror(vlookup($B207,Master_data!$K$1:$M$190,3,0),"--")</f>
        <v>--</v>
      </c>
      <c r="D207" s="216" t="s">
        <v>3333</v>
      </c>
      <c r="E207" s="219">
        <v>3666667.0</v>
      </c>
      <c r="F207" s="219"/>
      <c r="G207" s="219"/>
      <c r="H207" s="219"/>
      <c r="I207" s="216">
        <v>0.0</v>
      </c>
      <c r="J207" s="220">
        <v>26.0</v>
      </c>
      <c r="K207" s="220">
        <v>11.0</v>
      </c>
      <c r="L207" s="219">
        <v>3.0</v>
      </c>
      <c r="M207" s="219">
        <v>52885.0</v>
      </c>
      <c r="N207" s="218"/>
      <c r="O207" s="218"/>
      <c r="P207" s="218"/>
      <c r="Q207" s="219"/>
      <c r="R207" s="219">
        <v>1604167.0</v>
      </c>
      <c r="S207" s="219">
        <v>1604167.0</v>
      </c>
      <c r="T207" s="221">
        <v>1604167.0</v>
      </c>
      <c r="U207" s="222"/>
      <c r="V207" s="161"/>
      <c r="W207" s="161"/>
      <c r="X207" s="161"/>
      <c r="Y207" s="161"/>
      <c r="Z207" s="161"/>
      <c r="AA207" s="161"/>
      <c r="AB207" s="161"/>
      <c r="AC207" s="161"/>
      <c r="AD207" s="161"/>
      <c r="AE207" s="161"/>
    </row>
    <row r="208" ht="22.5" customHeight="1">
      <c r="A208" s="215" t="s">
        <v>3261</v>
      </c>
      <c r="B208" s="216"/>
      <c r="C208" s="217" t="str">
        <f>iferror(vlookup($B208,Master_data!$K$1:$M$190,3,0),"--")</f>
        <v>--</v>
      </c>
      <c r="D208" s="216" t="s">
        <v>3334</v>
      </c>
      <c r="E208" s="219">
        <v>4533333.0</v>
      </c>
      <c r="F208" s="219"/>
      <c r="G208" s="219"/>
      <c r="H208" s="219"/>
      <c r="I208" s="216">
        <v>0.0</v>
      </c>
      <c r="J208" s="220">
        <v>26.0</v>
      </c>
      <c r="K208" s="220">
        <v>6.0</v>
      </c>
      <c r="L208" s="219"/>
      <c r="M208" s="219">
        <v>0.0</v>
      </c>
      <c r="N208" s="218"/>
      <c r="O208" s="218"/>
      <c r="P208" s="218"/>
      <c r="Q208" s="219"/>
      <c r="R208" s="219">
        <v>1046154.0</v>
      </c>
      <c r="S208" s="219">
        <v>1046154.0</v>
      </c>
      <c r="T208" s="221">
        <v>1046154.0</v>
      </c>
      <c r="U208" s="222"/>
      <c r="V208" s="161"/>
      <c r="W208" s="161"/>
      <c r="X208" s="161"/>
      <c r="Y208" s="161"/>
      <c r="Z208" s="161"/>
      <c r="AA208" s="161"/>
      <c r="AB208" s="161"/>
      <c r="AC208" s="161"/>
      <c r="AD208" s="161"/>
      <c r="AE208" s="161"/>
    </row>
    <row r="209" ht="22.5" customHeight="1">
      <c r="A209" s="215" t="s">
        <v>3261</v>
      </c>
      <c r="B209" s="216"/>
      <c r="C209" s="217" t="str">
        <f>iferror(vlookup($B209,Master_data!$K$1:$M$190,3,0),"--")</f>
        <v>--</v>
      </c>
      <c r="D209" s="216" t="s">
        <v>3335</v>
      </c>
      <c r="E209" s="219">
        <v>5333333.0</v>
      </c>
      <c r="F209" s="219"/>
      <c r="G209" s="219"/>
      <c r="H209" s="219"/>
      <c r="I209" s="216">
        <v>0.0</v>
      </c>
      <c r="J209" s="220">
        <v>26.0</v>
      </c>
      <c r="K209" s="220">
        <v>15.9979</v>
      </c>
      <c r="L209" s="219">
        <v>3.0</v>
      </c>
      <c r="M209" s="219">
        <v>76923.0</v>
      </c>
      <c r="N209" s="218"/>
      <c r="O209" s="218"/>
      <c r="P209" s="218"/>
      <c r="Q209" s="219"/>
      <c r="R209" s="219">
        <v>3358544.0</v>
      </c>
      <c r="S209" s="219">
        <v>3358544.0</v>
      </c>
      <c r="T209" s="221">
        <v>3358544.0</v>
      </c>
      <c r="U209" s="222"/>
      <c r="V209" s="161"/>
      <c r="W209" s="161"/>
      <c r="X209" s="161"/>
      <c r="Y209" s="161"/>
      <c r="Z209" s="161"/>
      <c r="AA209" s="161"/>
      <c r="AB209" s="161"/>
      <c r="AC209" s="161"/>
      <c r="AD209" s="161"/>
      <c r="AE209" s="161"/>
    </row>
    <row r="210" ht="22.5" customHeight="1">
      <c r="A210" s="215" t="s">
        <v>3261</v>
      </c>
      <c r="B210" s="216"/>
      <c r="C210" s="217" t="str">
        <f>iferror(vlookup($B210,Master_data!$K$1:$M$190,3,0),"--")</f>
        <v>--</v>
      </c>
      <c r="D210" s="216" t="s">
        <v>3336</v>
      </c>
      <c r="E210" s="219">
        <v>5666667.0</v>
      </c>
      <c r="F210" s="219"/>
      <c r="G210" s="219"/>
      <c r="H210" s="219"/>
      <c r="I210" s="216">
        <v>0.0</v>
      </c>
      <c r="J210" s="220">
        <v>26.0</v>
      </c>
      <c r="K210" s="220">
        <v>6.0</v>
      </c>
      <c r="L210" s="219"/>
      <c r="M210" s="219">
        <v>0.0</v>
      </c>
      <c r="N210" s="218"/>
      <c r="O210" s="218"/>
      <c r="P210" s="218"/>
      <c r="Q210" s="219"/>
      <c r="R210" s="219">
        <v>1307692.0</v>
      </c>
      <c r="S210" s="219">
        <v>1307692.0</v>
      </c>
      <c r="T210" s="221">
        <v>1307692.0</v>
      </c>
      <c r="U210" s="222"/>
      <c r="V210" s="161"/>
      <c r="W210" s="161"/>
      <c r="X210" s="161"/>
      <c r="Y210" s="161"/>
      <c r="Z210" s="161"/>
      <c r="AA210" s="161"/>
      <c r="AB210" s="161"/>
      <c r="AC210" s="161"/>
      <c r="AD210" s="161"/>
      <c r="AE210" s="161"/>
    </row>
    <row r="211" ht="22.5" customHeight="1">
      <c r="A211" s="215" t="s">
        <v>3261</v>
      </c>
      <c r="B211" s="216"/>
      <c r="C211" s="217" t="str">
        <f>iferror(vlookup($B211,Master_data!$K$1:$M$190,3,0),"--")</f>
        <v>--</v>
      </c>
      <c r="D211" s="216" t="s">
        <v>3337</v>
      </c>
      <c r="E211" s="219">
        <v>6666667.0</v>
      </c>
      <c r="F211" s="219"/>
      <c r="G211" s="219"/>
      <c r="H211" s="219"/>
      <c r="I211" s="216">
        <v>0.0</v>
      </c>
      <c r="J211" s="220">
        <v>26.0</v>
      </c>
      <c r="K211" s="220">
        <v>11.0</v>
      </c>
      <c r="L211" s="219">
        <v>2.0</v>
      </c>
      <c r="M211" s="219">
        <v>64103.0</v>
      </c>
      <c r="N211" s="218"/>
      <c r="O211" s="218"/>
      <c r="P211" s="218"/>
      <c r="Q211" s="219"/>
      <c r="R211" s="219">
        <v>2884615.0</v>
      </c>
      <c r="S211" s="219">
        <v>2884615.0</v>
      </c>
      <c r="T211" s="221">
        <v>2884615.0</v>
      </c>
      <c r="U211" s="222"/>
      <c r="V211" s="161"/>
      <c r="W211" s="161"/>
      <c r="X211" s="161"/>
      <c r="Y211" s="161"/>
      <c r="Z211" s="161"/>
      <c r="AA211" s="161"/>
      <c r="AB211" s="161"/>
      <c r="AC211" s="161"/>
      <c r="AD211" s="161"/>
      <c r="AE211" s="161"/>
    </row>
    <row r="212" ht="22.5" customHeight="1">
      <c r="A212" s="215" t="s">
        <v>3261</v>
      </c>
      <c r="B212" s="216"/>
      <c r="C212" s="217" t="str">
        <f>iferror(vlookup($B212,Master_data!$K$1:$M$190,3,0),"--")</f>
        <v>--</v>
      </c>
      <c r="D212" s="216" t="s">
        <v>3321</v>
      </c>
      <c r="E212" s="219">
        <v>6666667.0</v>
      </c>
      <c r="F212" s="219"/>
      <c r="G212" s="219"/>
      <c r="H212" s="219"/>
      <c r="I212" s="216">
        <v>0.0</v>
      </c>
      <c r="J212" s="220">
        <v>26.0</v>
      </c>
      <c r="K212" s="220">
        <v>26.0</v>
      </c>
      <c r="L212" s="219">
        <v>3.5</v>
      </c>
      <c r="M212" s="219">
        <v>112179.0</v>
      </c>
      <c r="N212" s="218"/>
      <c r="O212" s="218"/>
      <c r="P212" s="218"/>
      <c r="Q212" s="219"/>
      <c r="R212" s="219">
        <v>6778846.0</v>
      </c>
      <c r="S212" s="219">
        <v>6778846.0</v>
      </c>
      <c r="T212" s="221">
        <v>6778846.0</v>
      </c>
      <c r="U212" s="222"/>
      <c r="V212" s="161"/>
      <c r="W212" s="161"/>
      <c r="X212" s="161"/>
      <c r="Y212" s="161"/>
      <c r="Z212" s="161"/>
      <c r="AA212" s="161"/>
      <c r="AB212" s="161"/>
      <c r="AC212" s="161"/>
      <c r="AD212" s="161"/>
      <c r="AE212" s="161"/>
    </row>
    <row r="213" ht="22.5" customHeight="1">
      <c r="A213" s="215" t="s">
        <v>3261</v>
      </c>
      <c r="B213" s="216"/>
      <c r="C213" s="217" t="str">
        <f>iferror(vlookup($B213,Master_data!$K$1:$M$190,3,0),"--")</f>
        <v>--</v>
      </c>
      <c r="D213" s="216" t="s">
        <v>230</v>
      </c>
      <c r="E213" s="219">
        <v>8333333.0</v>
      </c>
      <c r="F213" s="219">
        <v>0.0</v>
      </c>
      <c r="G213" s="219">
        <v>0.0</v>
      </c>
      <c r="H213" s="219">
        <v>0.0</v>
      </c>
      <c r="I213" s="216">
        <v>0.0</v>
      </c>
      <c r="J213" s="220">
        <v>26.0</v>
      </c>
      <c r="K213" s="220">
        <v>26.0</v>
      </c>
      <c r="L213" s="219">
        <v>14.8</v>
      </c>
      <c r="M213" s="219">
        <v>592949.0</v>
      </c>
      <c r="N213" s="219">
        <v>210000.0</v>
      </c>
      <c r="O213" s="218"/>
      <c r="P213" s="218"/>
      <c r="Q213" s="219"/>
      <c r="R213" s="219">
        <v>8716282.0</v>
      </c>
      <c r="S213" s="219">
        <v>8716282.0</v>
      </c>
      <c r="T213" s="221">
        <v>8926282.0</v>
      </c>
      <c r="U213" s="222"/>
      <c r="V213" s="161"/>
      <c r="W213" s="161"/>
      <c r="X213" s="161"/>
      <c r="Y213" s="161"/>
      <c r="Z213" s="161"/>
      <c r="AA213" s="161"/>
      <c r="AB213" s="161"/>
      <c r="AC213" s="161"/>
      <c r="AD213" s="161"/>
      <c r="AE213" s="161"/>
    </row>
    <row r="214" ht="22.5" customHeight="1">
      <c r="A214" s="215" t="s">
        <v>3261</v>
      </c>
      <c r="B214" s="216"/>
      <c r="C214" s="217" t="str">
        <f>iferror(vlookup($B214,Master_data!$K$1:$M$190,3,0),"--")</f>
        <v>--</v>
      </c>
      <c r="D214" s="216" t="s">
        <v>232</v>
      </c>
      <c r="E214" s="219">
        <v>8333333.0</v>
      </c>
      <c r="F214" s="219">
        <v>0.0</v>
      </c>
      <c r="G214" s="219">
        <v>0.0</v>
      </c>
      <c r="H214" s="219">
        <v>0.0</v>
      </c>
      <c r="I214" s="216">
        <v>0.0</v>
      </c>
      <c r="J214" s="220">
        <v>26.0</v>
      </c>
      <c r="K214" s="220">
        <v>26.0</v>
      </c>
      <c r="L214" s="219"/>
      <c r="M214" s="219">
        <v>0.0</v>
      </c>
      <c r="N214" s="219">
        <v>245000.0</v>
      </c>
      <c r="O214" s="219">
        <v>1666667.0</v>
      </c>
      <c r="P214" s="218"/>
      <c r="Q214" s="219"/>
      <c r="R214" s="219">
        <v>6421667.0</v>
      </c>
      <c r="S214" s="219">
        <v>6421667.0</v>
      </c>
      <c r="T214" s="221">
        <v>8333333.0</v>
      </c>
      <c r="U214" s="222"/>
      <c r="V214" s="161"/>
      <c r="W214" s="161"/>
      <c r="X214" s="161"/>
      <c r="Y214" s="161"/>
      <c r="Z214" s="161"/>
      <c r="AA214" s="161"/>
      <c r="AB214" s="161"/>
      <c r="AC214" s="161"/>
      <c r="AD214" s="161"/>
      <c r="AE214" s="161"/>
    </row>
    <row r="215" ht="22.5" customHeight="1">
      <c r="A215" s="215" t="s">
        <v>3261</v>
      </c>
      <c r="B215" s="216"/>
      <c r="C215" s="217" t="str">
        <f>iferror(vlookup($B215,Master_data!$K$1:$M$190,3,0),"--")</f>
        <v>--</v>
      </c>
      <c r="D215" s="216" t="s">
        <v>234</v>
      </c>
      <c r="E215" s="219">
        <v>4000000.0</v>
      </c>
      <c r="F215" s="219">
        <v>0.0</v>
      </c>
      <c r="G215" s="219">
        <v>0.0</v>
      </c>
      <c r="H215" s="219">
        <v>0.0</v>
      </c>
      <c r="I215" s="216">
        <v>0.0</v>
      </c>
      <c r="J215" s="220">
        <v>26.0</v>
      </c>
      <c r="K215" s="220">
        <v>25.8331</v>
      </c>
      <c r="L215" s="219">
        <v>23.58</v>
      </c>
      <c r="M215" s="219">
        <v>453462.0</v>
      </c>
      <c r="N215" s="219">
        <v>175280.0</v>
      </c>
      <c r="O215" s="219">
        <v>333333.0</v>
      </c>
      <c r="P215" s="219">
        <v>-16667.0</v>
      </c>
      <c r="Q215" s="219">
        <v>832037.0</v>
      </c>
      <c r="R215" s="219">
        <v>3902505.0</v>
      </c>
      <c r="S215" s="219">
        <v>4734542.0</v>
      </c>
      <c r="T215" s="221">
        <v>5243155.0</v>
      </c>
      <c r="U215" s="222"/>
      <c r="V215" s="161"/>
      <c r="W215" s="161"/>
      <c r="X215" s="161"/>
      <c r="Y215" s="161"/>
      <c r="Z215" s="161"/>
      <c r="AA215" s="161"/>
      <c r="AB215" s="161"/>
      <c r="AC215" s="161"/>
      <c r="AD215" s="161"/>
      <c r="AE215" s="161"/>
    </row>
    <row r="216" ht="22.5" customHeight="1">
      <c r="A216" s="215" t="s">
        <v>3261</v>
      </c>
      <c r="B216" s="216"/>
      <c r="C216" s="217" t="str">
        <f>iferror(vlookup($B216,Master_data!$K$1:$M$190,3,0),"--")</f>
        <v>--</v>
      </c>
      <c r="D216" s="216" t="s">
        <v>236</v>
      </c>
      <c r="E216" s="219">
        <v>4333333.0</v>
      </c>
      <c r="F216" s="219">
        <v>0.0</v>
      </c>
      <c r="G216" s="219">
        <v>0.0</v>
      </c>
      <c r="H216" s="219">
        <v>0.0</v>
      </c>
      <c r="I216" s="216">
        <v>0.0</v>
      </c>
      <c r="J216" s="220">
        <v>26.0</v>
      </c>
      <c r="K216" s="220">
        <v>27.0</v>
      </c>
      <c r="L216" s="219">
        <v>16.19</v>
      </c>
      <c r="M216" s="219">
        <v>337292.0</v>
      </c>
      <c r="N216" s="218"/>
      <c r="O216" s="218"/>
      <c r="P216" s="219">
        <v>166667.0</v>
      </c>
      <c r="Q216" s="219">
        <v>832037.0</v>
      </c>
      <c r="R216" s="219">
        <v>5003958.0</v>
      </c>
      <c r="S216" s="219">
        <v>5835995.0</v>
      </c>
      <c r="T216" s="221">
        <v>5835995.0</v>
      </c>
      <c r="U216" s="222"/>
      <c r="V216" s="161"/>
      <c r="W216" s="161"/>
      <c r="X216" s="161"/>
      <c r="Y216" s="161"/>
      <c r="Z216" s="161"/>
      <c r="AA216" s="161"/>
      <c r="AB216" s="161"/>
      <c r="AC216" s="161"/>
      <c r="AD216" s="161"/>
      <c r="AE216" s="161"/>
    </row>
    <row r="217" ht="22.5" customHeight="1">
      <c r="A217" s="215" t="s">
        <v>3261</v>
      </c>
      <c r="B217" s="216"/>
      <c r="C217" s="217" t="str">
        <f>iferror(vlookup($B217,Master_data!$K$1:$M$190,3,0),"--")</f>
        <v>--</v>
      </c>
      <c r="D217" s="216" t="s">
        <v>238</v>
      </c>
      <c r="E217" s="219">
        <v>4333333.0</v>
      </c>
      <c r="F217" s="219">
        <v>0.0</v>
      </c>
      <c r="G217" s="219">
        <v>0.0</v>
      </c>
      <c r="H217" s="219">
        <v>0.0</v>
      </c>
      <c r="I217" s="216">
        <v>0.0</v>
      </c>
      <c r="J217" s="220">
        <v>26.0</v>
      </c>
      <c r="K217" s="220">
        <v>25.217</v>
      </c>
      <c r="L217" s="219"/>
      <c r="M217" s="219">
        <v>0.0</v>
      </c>
      <c r="N217" s="219">
        <v>175280.0</v>
      </c>
      <c r="O217" s="219">
        <v>2333333.0</v>
      </c>
      <c r="P217" s="219">
        <v>-16667.0</v>
      </c>
      <c r="Q217" s="219">
        <v>832037.0</v>
      </c>
      <c r="R217" s="219">
        <v>1677553.0</v>
      </c>
      <c r="S217" s="219">
        <v>2509590.0</v>
      </c>
      <c r="T217" s="221">
        <v>5018204.0</v>
      </c>
      <c r="U217" s="222"/>
      <c r="V217" s="161"/>
      <c r="W217" s="161"/>
      <c r="X217" s="161"/>
      <c r="Y217" s="161"/>
      <c r="Z217" s="161"/>
      <c r="AA217" s="161"/>
      <c r="AB217" s="161"/>
      <c r="AC217" s="161"/>
      <c r="AD217" s="161"/>
      <c r="AE217" s="161"/>
    </row>
    <row r="218" ht="22.5" customHeight="1">
      <c r="A218" s="215" t="s">
        <v>3261</v>
      </c>
      <c r="B218" s="216"/>
      <c r="C218" s="217" t="str">
        <f>iferror(vlookup($B218,Master_data!$K$1:$M$190,3,0),"--")</f>
        <v>--</v>
      </c>
      <c r="D218" s="216" t="s">
        <v>3323</v>
      </c>
      <c r="E218" s="219">
        <v>4000000.0</v>
      </c>
      <c r="F218" s="219"/>
      <c r="G218" s="219"/>
      <c r="H218" s="219"/>
      <c r="I218" s="216"/>
      <c r="J218" s="220">
        <v>26.0</v>
      </c>
      <c r="K218" s="220">
        <v>27.0</v>
      </c>
      <c r="L218" s="219"/>
      <c r="M218" s="219">
        <v>0.0</v>
      </c>
      <c r="N218" s="218"/>
      <c r="O218" s="218"/>
      <c r="P218" s="219">
        <v>166667.0</v>
      </c>
      <c r="Q218" s="219">
        <v>670000.0</v>
      </c>
      <c r="R218" s="219">
        <v>4320513.0</v>
      </c>
      <c r="S218" s="219">
        <v>4990513.0</v>
      </c>
      <c r="T218" s="221">
        <v>4990513.0</v>
      </c>
      <c r="U218" s="222"/>
      <c r="V218" s="161"/>
      <c r="W218" s="161"/>
      <c r="X218" s="161"/>
      <c r="Y218" s="161"/>
      <c r="Z218" s="161"/>
      <c r="AA218" s="161"/>
      <c r="AB218" s="161"/>
      <c r="AC218" s="161"/>
      <c r="AD218" s="161"/>
      <c r="AE218" s="161"/>
    </row>
    <row r="219" ht="22.5" customHeight="1">
      <c r="A219" s="215" t="s">
        <v>3261</v>
      </c>
      <c r="B219" s="216"/>
      <c r="C219" s="217" t="str">
        <f>iferror(vlookup($B219,Master_data!$K$1:$M$190,3,0),"--")</f>
        <v>--</v>
      </c>
      <c r="D219" s="216" t="s">
        <v>248</v>
      </c>
      <c r="E219" s="219">
        <v>5841947.0</v>
      </c>
      <c r="F219" s="219">
        <v>0.0</v>
      </c>
      <c r="G219" s="219">
        <v>0.0</v>
      </c>
      <c r="H219" s="219">
        <v>0.0</v>
      </c>
      <c r="I219" s="216">
        <v>0.0</v>
      </c>
      <c r="J219" s="220">
        <v>26.0</v>
      </c>
      <c r="K219" s="220">
        <v>26.0</v>
      </c>
      <c r="L219" s="219">
        <v>6.92</v>
      </c>
      <c r="M219" s="219">
        <v>194357.0</v>
      </c>
      <c r="N219" s="219">
        <v>175280.0</v>
      </c>
      <c r="O219" s="218"/>
      <c r="P219" s="218"/>
      <c r="Q219" s="219"/>
      <c r="R219" s="219">
        <v>5861024.0</v>
      </c>
      <c r="S219" s="219">
        <v>5861024.0</v>
      </c>
      <c r="T219" s="221">
        <v>6036304.0</v>
      </c>
      <c r="U219" s="222"/>
      <c r="V219" s="161"/>
      <c r="W219" s="161"/>
      <c r="X219" s="161"/>
      <c r="Y219" s="161"/>
      <c r="Z219" s="161"/>
      <c r="AA219" s="161"/>
      <c r="AB219" s="161"/>
      <c r="AC219" s="161"/>
      <c r="AD219" s="161"/>
      <c r="AE219" s="161"/>
    </row>
    <row r="220" ht="22.5" customHeight="1">
      <c r="A220" s="215" t="s">
        <v>3261</v>
      </c>
      <c r="B220" s="216"/>
      <c r="C220" s="217" t="str">
        <f>iferror(vlookup($B220,Master_data!$K$1:$M$190,3,0),"--")</f>
        <v>--</v>
      </c>
      <c r="D220" s="216" t="s">
        <v>251</v>
      </c>
      <c r="E220" s="219">
        <v>5000000.0</v>
      </c>
      <c r="F220" s="219">
        <v>0.0</v>
      </c>
      <c r="G220" s="219">
        <v>0.0</v>
      </c>
      <c r="H220" s="219">
        <v>0.0</v>
      </c>
      <c r="I220" s="216">
        <v>0.0</v>
      </c>
      <c r="J220" s="220">
        <v>26.0</v>
      </c>
      <c r="K220" s="220">
        <v>26.0</v>
      </c>
      <c r="L220" s="219"/>
      <c r="M220" s="219"/>
      <c r="N220" s="218"/>
      <c r="O220" s="218"/>
      <c r="P220" s="218"/>
      <c r="Q220" s="219"/>
      <c r="R220" s="219">
        <v>5000000.0</v>
      </c>
      <c r="S220" s="219">
        <v>5000000.0</v>
      </c>
      <c r="T220" s="221">
        <v>5000000.0</v>
      </c>
      <c r="U220" s="222"/>
      <c r="V220" s="161"/>
      <c r="W220" s="161"/>
      <c r="X220" s="161"/>
      <c r="Y220" s="161"/>
      <c r="Z220" s="161"/>
      <c r="AA220" s="161"/>
      <c r="AB220" s="161"/>
      <c r="AC220" s="161"/>
      <c r="AD220" s="161"/>
      <c r="AE220" s="161"/>
    </row>
    <row r="221" ht="22.5" customHeight="1">
      <c r="A221" s="215" t="s">
        <v>3261</v>
      </c>
      <c r="B221" s="216"/>
      <c r="C221" s="217" t="str">
        <f>iferror(vlookup($B221,Master_data!$K$1:$M$190,3,0),"--")</f>
        <v>--</v>
      </c>
      <c r="D221" s="216" t="s">
        <v>242</v>
      </c>
      <c r="E221" s="219">
        <v>8333333.0</v>
      </c>
      <c r="F221" s="219">
        <v>0.0</v>
      </c>
      <c r="G221" s="219">
        <v>0.0</v>
      </c>
      <c r="H221" s="219">
        <v>0.0</v>
      </c>
      <c r="I221" s="216">
        <v>0.0</v>
      </c>
      <c r="J221" s="220">
        <v>26.0</v>
      </c>
      <c r="K221" s="220">
        <v>26.0</v>
      </c>
      <c r="L221" s="219"/>
      <c r="M221" s="219">
        <v>0.0</v>
      </c>
      <c r="N221" s="218"/>
      <c r="O221" s="218"/>
      <c r="P221" s="218"/>
      <c r="Q221" s="219"/>
      <c r="R221" s="219">
        <v>8333333.0</v>
      </c>
      <c r="S221" s="219">
        <v>8333333.0</v>
      </c>
      <c r="T221" s="221">
        <v>8333333.0</v>
      </c>
      <c r="U221" s="222"/>
      <c r="V221" s="161"/>
      <c r="W221" s="161"/>
      <c r="X221" s="161"/>
      <c r="Y221" s="161"/>
      <c r="Z221" s="161"/>
      <c r="AA221" s="161"/>
      <c r="AB221" s="161"/>
      <c r="AC221" s="161"/>
      <c r="AD221" s="161"/>
      <c r="AE221" s="161"/>
    </row>
    <row r="222" ht="22.5" customHeight="1">
      <c r="A222" s="215" t="s">
        <v>3261</v>
      </c>
      <c r="B222" s="216"/>
      <c r="C222" s="217" t="str">
        <f>iferror(vlookup($B222,Master_data!$K$1:$M$190,3,0),"--")</f>
        <v>--</v>
      </c>
      <c r="D222" s="216"/>
      <c r="E222" s="219"/>
      <c r="F222" s="219"/>
      <c r="G222" s="219"/>
      <c r="H222" s="219"/>
      <c r="I222" s="216"/>
      <c r="J222" s="220"/>
      <c r="K222" s="220"/>
      <c r="L222" s="219"/>
      <c r="M222" s="219"/>
      <c r="N222" s="218"/>
      <c r="O222" s="218"/>
      <c r="P222" s="218"/>
      <c r="Q222" s="219"/>
      <c r="R222" s="219"/>
      <c r="S222" s="219">
        <v>0.0</v>
      </c>
      <c r="T222" s="221">
        <v>0.0</v>
      </c>
      <c r="U222" s="222"/>
      <c r="V222" s="161"/>
      <c r="W222" s="161"/>
      <c r="X222" s="161"/>
      <c r="Y222" s="161"/>
      <c r="Z222" s="161"/>
      <c r="AA222" s="161"/>
      <c r="AB222" s="161"/>
      <c r="AC222" s="161"/>
      <c r="AD222" s="161"/>
      <c r="AE222" s="161"/>
    </row>
    <row r="223" ht="22.5" customHeight="1">
      <c r="A223" s="215" t="s">
        <v>3261</v>
      </c>
      <c r="B223" s="216"/>
      <c r="C223" s="217" t="str">
        <f>iferror(vlookup($B223,Master_data!$K$1:$M$190,3,0),"--")</f>
        <v>--</v>
      </c>
      <c r="D223" s="216" t="s">
        <v>245</v>
      </c>
      <c r="E223" s="219">
        <v>2100000.0</v>
      </c>
      <c r="F223" s="219">
        <v>566667.0</v>
      </c>
      <c r="G223" s="219">
        <v>0.0</v>
      </c>
      <c r="H223" s="219">
        <v>0.0</v>
      </c>
      <c r="I223" s="216">
        <v>0.0</v>
      </c>
      <c r="J223" s="220">
        <v>26.0</v>
      </c>
      <c r="K223" s="220">
        <v>28.0</v>
      </c>
      <c r="L223" s="219"/>
      <c r="M223" s="219">
        <v>0.0</v>
      </c>
      <c r="N223" s="219">
        <v>175280.0</v>
      </c>
      <c r="O223" s="218"/>
      <c r="P223" s="219">
        <v>-16667.0</v>
      </c>
      <c r="Q223" s="219"/>
      <c r="R223" s="219">
        <v>2636258.0</v>
      </c>
      <c r="S223" s="219">
        <v>2636258.0</v>
      </c>
      <c r="T223" s="221">
        <v>2811538.0</v>
      </c>
      <c r="U223" s="222"/>
      <c r="V223" s="161"/>
      <c r="W223" s="161"/>
      <c r="X223" s="161"/>
      <c r="Y223" s="161"/>
      <c r="Z223" s="161"/>
      <c r="AA223" s="161"/>
      <c r="AB223" s="161"/>
      <c r="AC223" s="161"/>
      <c r="AD223" s="161"/>
      <c r="AE223" s="161"/>
    </row>
    <row r="224" ht="22.5" customHeight="1">
      <c r="A224" s="215" t="s">
        <v>3261</v>
      </c>
      <c r="B224" s="216"/>
      <c r="C224" s="217" t="str">
        <f>iferror(vlookup($B224,Master_data!$K$1:$M$190,3,0),"--")</f>
        <v>--</v>
      </c>
      <c r="D224" s="216" t="s">
        <v>249</v>
      </c>
      <c r="E224" s="219">
        <v>2100000.0</v>
      </c>
      <c r="F224" s="219">
        <v>566667.0</v>
      </c>
      <c r="G224" s="219">
        <v>0.0</v>
      </c>
      <c r="H224" s="219">
        <v>666667.0</v>
      </c>
      <c r="I224" s="216">
        <v>0.0</v>
      </c>
      <c r="J224" s="220">
        <v>26.0</v>
      </c>
      <c r="K224" s="220">
        <v>30.0</v>
      </c>
      <c r="L224" s="219">
        <v>14.57</v>
      </c>
      <c r="M224" s="219">
        <v>147101.0</v>
      </c>
      <c r="N224" s="219">
        <v>175280.0</v>
      </c>
      <c r="O224" s="219">
        <v>1000000.0</v>
      </c>
      <c r="P224" s="219">
        <v>166667.0</v>
      </c>
      <c r="Q224" s="219"/>
      <c r="R224" s="219">
        <v>2794898.0</v>
      </c>
      <c r="S224" s="219">
        <v>2794898.0</v>
      </c>
      <c r="T224" s="221">
        <v>3970178.0</v>
      </c>
      <c r="U224" s="222"/>
      <c r="V224" s="161"/>
      <c r="W224" s="161"/>
      <c r="X224" s="161"/>
      <c r="Y224" s="161"/>
      <c r="Z224" s="161"/>
      <c r="AA224" s="161"/>
      <c r="AB224" s="161"/>
      <c r="AC224" s="161"/>
      <c r="AD224" s="161"/>
      <c r="AE224" s="161"/>
    </row>
    <row r="225" ht="22.5" customHeight="1">
      <c r="A225" s="215" t="s">
        <v>3261</v>
      </c>
      <c r="B225" s="216"/>
      <c r="C225" s="217" t="str">
        <f>iferror(vlookup($B225,Master_data!$K$1:$M$190,3,0),"--")</f>
        <v>--</v>
      </c>
      <c r="D225" s="216" t="s">
        <v>3338</v>
      </c>
      <c r="E225" s="219" t="s">
        <v>3324</v>
      </c>
      <c r="F225" s="219"/>
      <c r="G225" s="219" t="s">
        <v>3325</v>
      </c>
      <c r="H225" s="219" t="s">
        <v>3325</v>
      </c>
      <c r="I225" s="216" t="s">
        <v>3325</v>
      </c>
      <c r="J225" s="220">
        <v>26.0</v>
      </c>
      <c r="K225" s="220">
        <v>18.0</v>
      </c>
      <c r="L225" s="219"/>
      <c r="M225" s="219">
        <v>0.0</v>
      </c>
      <c r="N225" s="218"/>
      <c r="O225" s="219">
        <v>333333.0</v>
      </c>
      <c r="P225" s="218"/>
      <c r="Q225" s="219"/>
      <c r="R225" s="219">
        <v>1512821.0</v>
      </c>
      <c r="S225" s="219">
        <v>1512821.0</v>
      </c>
      <c r="T225" s="221">
        <v>1846154.0</v>
      </c>
      <c r="U225" s="222"/>
      <c r="V225" s="161"/>
      <c r="W225" s="161"/>
      <c r="X225" s="161"/>
      <c r="Y225" s="161"/>
      <c r="Z225" s="161"/>
      <c r="AA225" s="161"/>
      <c r="AB225" s="161"/>
      <c r="AC225" s="161"/>
      <c r="AD225" s="161"/>
      <c r="AE225" s="161"/>
    </row>
    <row r="226" ht="22.5" customHeight="1">
      <c r="A226" s="215" t="s">
        <v>3261</v>
      </c>
      <c r="B226" s="216"/>
      <c r="C226" s="217" t="str">
        <f>iferror(vlookup($B226,Master_data!$K$1:$M$190,3,0),"--")</f>
        <v>--</v>
      </c>
      <c r="D226" s="216" t="s">
        <v>3339</v>
      </c>
      <c r="E226" s="219">
        <v>3666667.0</v>
      </c>
      <c r="F226" s="219">
        <v>0.0</v>
      </c>
      <c r="G226" s="219">
        <v>0.0</v>
      </c>
      <c r="H226" s="219">
        <v>0.0</v>
      </c>
      <c r="I226" s="216">
        <v>0.0</v>
      </c>
      <c r="J226" s="220">
        <v>28.0</v>
      </c>
      <c r="K226" s="220">
        <v>29.0</v>
      </c>
      <c r="L226" s="219">
        <v>17.71</v>
      </c>
      <c r="M226" s="219">
        <v>289896.0</v>
      </c>
      <c r="N226" s="219">
        <v>175280.0</v>
      </c>
      <c r="O226" s="219">
        <v>2000000.0</v>
      </c>
      <c r="P226" s="219">
        <v>266667.0</v>
      </c>
      <c r="Q226" s="219"/>
      <c r="R226" s="219">
        <v>2178902.0</v>
      </c>
      <c r="S226" s="219">
        <v>2178902.0</v>
      </c>
      <c r="T226" s="221">
        <v>4354182.0</v>
      </c>
      <c r="U226" s="222"/>
      <c r="V226" s="161"/>
      <c r="W226" s="161"/>
      <c r="X226" s="161"/>
      <c r="Y226" s="161"/>
      <c r="Z226" s="161"/>
      <c r="AA226" s="161"/>
      <c r="AB226" s="161"/>
      <c r="AC226" s="161"/>
      <c r="AD226" s="161"/>
      <c r="AE226" s="161"/>
    </row>
    <row r="227" ht="22.5" customHeight="1">
      <c r="A227" s="215" t="s">
        <v>3261</v>
      </c>
      <c r="B227" s="216"/>
      <c r="C227" s="217" t="str">
        <f>iferror(vlookup($B227,Master_data!$K$1:$M$190,3,0),"--")</f>
        <v>--</v>
      </c>
      <c r="D227" s="216" t="s">
        <v>258</v>
      </c>
      <c r="E227" s="219" t="s">
        <v>3327</v>
      </c>
      <c r="F227" s="219" t="s">
        <v>3325</v>
      </c>
      <c r="G227" s="219" t="s">
        <v>3325</v>
      </c>
      <c r="H227" s="219" t="s">
        <v>3325</v>
      </c>
      <c r="I227" s="216" t="s">
        <v>3325</v>
      </c>
      <c r="J227" s="220">
        <v>28.0</v>
      </c>
      <c r="K227" s="220">
        <v>29.0</v>
      </c>
      <c r="L227" s="219">
        <v>17.96</v>
      </c>
      <c r="M227" s="219">
        <v>293988.0</v>
      </c>
      <c r="N227" s="219">
        <v>175280.0</v>
      </c>
      <c r="O227" s="218"/>
      <c r="P227" s="219">
        <v>266667.0</v>
      </c>
      <c r="Q227" s="219"/>
      <c r="R227" s="219">
        <v>4182994.0</v>
      </c>
      <c r="S227" s="219">
        <v>4182994.0</v>
      </c>
      <c r="T227" s="221">
        <v>4358274.0</v>
      </c>
      <c r="U227" s="222"/>
      <c r="V227" s="161"/>
      <c r="W227" s="161"/>
      <c r="X227" s="161"/>
      <c r="Y227" s="161"/>
      <c r="Z227" s="161"/>
      <c r="AA227" s="161"/>
      <c r="AB227" s="161"/>
      <c r="AC227" s="161"/>
      <c r="AD227" s="161"/>
      <c r="AE227" s="161"/>
    </row>
    <row r="228" ht="22.5" customHeight="1">
      <c r="A228" s="215" t="s">
        <v>3261</v>
      </c>
      <c r="B228" s="216"/>
      <c r="C228" s="217" t="str">
        <f>iferror(vlookup($B228,Master_data!$K$1:$M$190,3,0),"--")</f>
        <v>--</v>
      </c>
      <c r="D228" s="216" t="s">
        <v>260</v>
      </c>
      <c r="E228" s="219">
        <v>5500000.0</v>
      </c>
      <c r="F228" s="219">
        <v>0.0</v>
      </c>
      <c r="G228" s="219">
        <v>0.0</v>
      </c>
      <c r="H228" s="219">
        <v>0.0</v>
      </c>
      <c r="I228" s="216">
        <v>0.0</v>
      </c>
      <c r="J228" s="220">
        <v>28.0</v>
      </c>
      <c r="K228" s="220">
        <v>31.0</v>
      </c>
      <c r="L228" s="219">
        <v>38.64</v>
      </c>
      <c r="M228" s="219">
        <v>948750.0</v>
      </c>
      <c r="N228" s="219">
        <v>262920.0</v>
      </c>
      <c r="O228" s="218"/>
      <c r="P228" s="218"/>
      <c r="Q228" s="219"/>
      <c r="R228" s="219">
        <v>6775116.0</v>
      </c>
      <c r="S228" s="219">
        <v>6775116.0</v>
      </c>
      <c r="T228" s="221">
        <v>7038036.0</v>
      </c>
      <c r="U228" s="222"/>
      <c r="V228" s="161"/>
      <c r="W228" s="161"/>
      <c r="X228" s="161"/>
      <c r="Y228" s="161"/>
      <c r="Z228" s="161"/>
      <c r="AA228" s="161"/>
      <c r="AB228" s="161"/>
      <c r="AC228" s="161"/>
      <c r="AD228" s="161"/>
      <c r="AE228" s="161"/>
    </row>
    <row r="229" ht="22.5" customHeight="1">
      <c r="A229" s="215" t="s">
        <v>3261</v>
      </c>
      <c r="B229" s="216"/>
      <c r="C229" s="217"/>
      <c r="D229" s="216" t="s">
        <v>262</v>
      </c>
      <c r="E229" s="219">
        <v>5000000.0</v>
      </c>
      <c r="F229" s="219"/>
      <c r="G229" s="219"/>
      <c r="H229" s="219"/>
      <c r="I229" s="216"/>
      <c r="J229" s="220">
        <v>28.0</v>
      </c>
      <c r="K229" s="220">
        <v>29.0</v>
      </c>
      <c r="L229" s="219">
        <v>42.62</v>
      </c>
      <c r="M229" s="219">
        <v>951339.0</v>
      </c>
      <c r="N229" s="219">
        <v>262920.0</v>
      </c>
      <c r="O229" s="218"/>
      <c r="P229" s="218"/>
      <c r="Q229" s="219"/>
      <c r="R229" s="219">
        <v>5866991.0</v>
      </c>
      <c r="S229" s="219">
        <v>5866991.0</v>
      </c>
      <c r="T229" s="221">
        <v>6129911.0</v>
      </c>
      <c r="U229" s="222"/>
      <c r="V229" s="161"/>
      <c r="W229" s="161"/>
      <c r="X229" s="161"/>
      <c r="Y229" s="161"/>
      <c r="Z229" s="161"/>
      <c r="AA229" s="161"/>
      <c r="AB229" s="161"/>
      <c r="AC229" s="161"/>
      <c r="AD229" s="161"/>
      <c r="AE229" s="161"/>
    </row>
    <row r="230" ht="22.5" customHeight="1">
      <c r="A230" s="215" t="s">
        <v>3271</v>
      </c>
      <c r="B230" s="216"/>
      <c r="C230" s="216" t="str">
        <f>iferror(vlookup($B230,Master_data!$K$1:$M$190,3,0),"--")</f>
        <v>--</v>
      </c>
      <c r="D230" s="216" t="s">
        <v>3340</v>
      </c>
      <c r="E230" s="219">
        <v>5.1666667E7</v>
      </c>
      <c r="F230" s="219">
        <v>0.0</v>
      </c>
      <c r="G230" s="219">
        <v>0.0</v>
      </c>
      <c r="H230" s="219">
        <v>0.0</v>
      </c>
      <c r="I230" s="216">
        <v>0.0</v>
      </c>
      <c r="J230" s="220">
        <v>26.0</v>
      </c>
      <c r="K230" s="220">
        <v>26.0</v>
      </c>
      <c r="L230" s="219"/>
      <c r="M230" s="219"/>
      <c r="N230" s="218"/>
      <c r="O230" s="218"/>
      <c r="P230" s="218"/>
      <c r="Q230" s="219"/>
      <c r="R230" s="219">
        <v>5.1666667E7</v>
      </c>
      <c r="S230" s="219">
        <v>5.1666667E7</v>
      </c>
      <c r="T230" s="221">
        <v>5.1666667E7</v>
      </c>
      <c r="U230" s="222"/>
      <c r="V230" s="161"/>
      <c r="W230" s="161"/>
      <c r="X230" s="161"/>
      <c r="Y230" s="161"/>
      <c r="Z230" s="161"/>
      <c r="AA230" s="161"/>
      <c r="AB230" s="161"/>
      <c r="AC230" s="161"/>
      <c r="AD230" s="161"/>
      <c r="AE230" s="161"/>
    </row>
    <row r="231" ht="22.5" customHeight="1">
      <c r="A231" s="215" t="s">
        <v>3271</v>
      </c>
      <c r="B231" s="216"/>
      <c r="C231" s="217"/>
      <c r="D231" s="216" t="s">
        <v>149</v>
      </c>
      <c r="E231" s="219">
        <v>1.5E7</v>
      </c>
      <c r="F231" s="219"/>
      <c r="G231" s="219"/>
      <c r="H231" s="219"/>
      <c r="I231" s="216"/>
      <c r="J231" s="220">
        <v>26.0</v>
      </c>
      <c r="K231" s="220">
        <v>26.4644</v>
      </c>
      <c r="L231" s="219"/>
      <c r="M231" s="219">
        <v>0.0</v>
      </c>
      <c r="N231" s="218"/>
      <c r="O231" s="218"/>
      <c r="P231" s="218"/>
      <c r="Q231" s="219">
        <v>1.69110986E8</v>
      </c>
      <c r="R231" s="219">
        <v>1.5267923E7</v>
      </c>
      <c r="S231" s="219">
        <v>1.84378909E8</v>
      </c>
      <c r="T231" s="221">
        <v>1.84378909E8</v>
      </c>
      <c r="U231" s="222"/>
      <c r="V231" s="161"/>
      <c r="W231" s="161"/>
      <c r="X231" s="161"/>
      <c r="Y231" s="161"/>
      <c r="Z231" s="161"/>
      <c r="AA231" s="161"/>
      <c r="AB231" s="161"/>
      <c r="AC231" s="161"/>
      <c r="AD231" s="161"/>
      <c r="AE231" s="161"/>
    </row>
    <row r="232" ht="22.5" customHeight="1">
      <c r="A232" s="215" t="s">
        <v>3271</v>
      </c>
      <c r="B232" s="216"/>
      <c r="C232" s="217"/>
      <c r="D232" s="216" t="s">
        <v>3328</v>
      </c>
      <c r="E232" s="219">
        <v>0.0</v>
      </c>
      <c r="F232" s="219"/>
      <c r="G232" s="219"/>
      <c r="H232" s="219"/>
      <c r="I232" s="216"/>
      <c r="J232" s="220">
        <v>0.0</v>
      </c>
      <c r="K232" s="220">
        <v>0.0</v>
      </c>
      <c r="L232" s="219"/>
      <c r="M232" s="219"/>
      <c r="N232" s="218"/>
      <c r="O232" s="218"/>
      <c r="P232" s="218"/>
      <c r="Q232" s="219">
        <v>1.63E7</v>
      </c>
      <c r="R232" s="219"/>
      <c r="S232" s="219">
        <v>1.63E7</v>
      </c>
      <c r="T232" s="221">
        <v>1.63E7</v>
      </c>
      <c r="U232" s="222"/>
      <c r="V232" s="161"/>
      <c r="W232" s="161"/>
      <c r="X232" s="161"/>
      <c r="Y232" s="161"/>
      <c r="Z232" s="161"/>
      <c r="AA232" s="161"/>
      <c r="AB232" s="161"/>
      <c r="AC232" s="161"/>
      <c r="AD232" s="161"/>
      <c r="AE232" s="161"/>
    </row>
    <row r="233" ht="22.5" customHeight="1">
      <c r="A233" s="215" t="s">
        <v>3271</v>
      </c>
      <c r="B233" s="216"/>
      <c r="C233" s="217" t="str">
        <f>iferror(vlookup($B233,Master_data!$K$1:$M$190,3,0),"--")</f>
        <v>--</v>
      </c>
      <c r="D233" s="216" t="s">
        <v>178</v>
      </c>
      <c r="E233" s="219">
        <v>5000000.0</v>
      </c>
      <c r="F233" s="219">
        <v>1000000.0</v>
      </c>
      <c r="G233" s="219"/>
      <c r="H233" s="219"/>
      <c r="I233" s="223">
        <v>300000.0</v>
      </c>
      <c r="J233" s="220">
        <v>26.0</v>
      </c>
      <c r="K233" s="220">
        <v>24.7927</v>
      </c>
      <c r="L233" s="219">
        <v>9.67</v>
      </c>
      <c r="M233" s="219">
        <v>232452.0</v>
      </c>
      <c r="N233" s="219">
        <v>525840.0</v>
      </c>
      <c r="O233" s="218"/>
      <c r="P233" s="219">
        <v>1500000.0</v>
      </c>
      <c r="Q233" s="219">
        <v>5195000.0</v>
      </c>
      <c r="R233" s="219">
        <v>7274439.0</v>
      </c>
      <c r="S233" s="219">
        <v>1.2469439E7</v>
      </c>
      <c r="T233" s="221">
        <v>1.2995279E7</v>
      </c>
      <c r="U233" s="222"/>
      <c r="V233" s="161"/>
      <c r="W233" s="161"/>
      <c r="X233" s="161"/>
      <c r="Y233" s="161"/>
      <c r="Z233" s="161"/>
      <c r="AA233" s="161"/>
      <c r="AB233" s="161"/>
      <c r="AC233" s="161"/>
      <c r="AD233" s="161"/>
      <c r="AE233" s="161"/>
    </row>
    <row r="234" ht="22.5" customHeight="1">
      <c r="A234" s="215" t="s">
        <v>3271</v>
      </c>
      <c r="B234" s="216"/>
      <c r="C234" s="217" t="str">
        <f>iferror(vlookup($B234,Master_data!$K$1:$M$190,3,0),"--")</f>
        <v>--</v>
      </c>
      <c r="D234" s="216" t="s">
        <v>3341</v>
      </c>
      <c r="E234" s="219">
        <v>7650000.0</v>
      </c>
      <c r="F234" s="219"/>
      <c r="G234" s="219"/>
      <c r="H234" s="219"/>
      <c r="I234" s="216"/>
      <c r="J234" s="220">
        <v>26.0</v>
      </c>
      <c r="K234" s="220">
        <v>13.0</v>
      </c>
      <c r="L234" s="219">
        <v>7.91</v>
      </c>
      <c r="M234" s="219">
        <v>290921.0</v>
      </c>
      <c r="N234" s="218"/>
      <c r="O234" s="218"/>
      <c r="P234" s="218"/>
      <c r="Q234" s="219"/>
      <c r="R234" s="219">
        <v>4115921.0</v>
      </c>
      <c r="S234" s="219">
        <v>4115921.0</v>
      </c>
      <c r="T234" s="221">
        <v>4115921.0</v>
      </c>
      <c r="U234" s="222"/>
      <c r="V234" s="161"/>
      <c r="W234" s="161"/>
      <c r="X234" s="161"/>
      <c r="Y234" s="161"/>
      <c r="Z234" s="161"/>
      <c r="AA234" s="161"/>
      <c r="AB234" s="161"/>
      <c r="AC234" s="161"/>
      <c r="AD234" s="161"/>
      <c r="AE234" s="161"/>
    </row>
    <row r="235" ht="22.5" customHeight="1">
      <c r="A235" s="215" t="s">
        <v>3271</v>
      </c>
      <c r="B235" s="216"/>
      <c r="C235" s="217" t="str">
        <f>iferror(vlookup($B235,Master_data!$K$1:$M$190,3,0),"--")</f>
        <v>--</v>
      </c>
      <c r="D235" s="216" t="s">
        <v>3342</v>
      </c>
      <c r="E235" s="219">
        <v>8500000.0</v>
      </c>
      <c r="F235" s="219"/>
      <c r="G235" s="219"/>
      <c r="H235" s="219"/>
      <c r="I235" s="216"/>
      <c r="J235" s="220">
        <v>26.0</v>
      </c>
      <c r="K235" s="220">
        <v>14.0</v>
      </c>
      <c r="L235" s="219">
        <v>10.4</v>
      </c>
      <c r="M235" s="219">
        <v>425000.0</v>
      </c>
      <c r="N235" s="218"/>
      <c r="O235" s="218"/>
      <c r="P235" s="218"/>
      <c r="Q235" s="219"/>
      <c r="R235" s="219">
        <v>5001923.0</v>
      </c>
      <c r="S235" s="219">
        <v>5001923.0</v>
      </c>
      <c r="T235" s="221">
        <v>5001923.0</v>
      </c>
      <c r="U235" s="222"/>
      <c r="V235" s="161"/>
      <c r="W235" s="161"/>
      <c r="X235" s="161"/>
      <c r="Y235" s="161"/>
      <c r="Z235" s="161"/>
      <c r="AA235" s="161"/>
      <c r="AB235" s="161"/>
      <c r="AC235" s="161"/>
      <c r="AD235" s="161"/>
      <c r="AE235" s="161"/>
    </row>
    <row r="236" ht="22.5" customHeight="1">
      <c r="A236" s="215" t="s">
        <v>3271</v>
      </c>
      <c r="B236" s="216"/>
      <c r="C236" s="217" t="str">
        <f>iferror(vlookup($B236,Master_data!$K$1:$M$190,3,0),"--")</f>
        <v>--</v>
      </c>
      <c r="D236" s="216" t="s">
        <v>180</v>
      </c>
      <c r="E236" s="219">
        <v>5000000.0</v>
      </c>
      <c r="F236" s="219">
        <v>1000000.0</v>
      </c>
      <c r="G236" s="219">
        <v>0.0</v>
      </c>
      <c r="H236" s="219">
        <v>0.0</v>
      </c>
      <c r="I236" s="223">
        <v>300000.0</v>
      </c>
      <c r="J236" s="220">
        <v>26.0</v>
      </c>
      <c r="K236" s="220">
        <v>2.5</v>
      </c>
      <c r="L236" s="219"/>
      <c r="M236" s="219">
        <v>0.0</v>
      </c>
      <c r="N236" s="218"/>
      <c r="O236" s="218"/>
      <c r="P236" s="219">
        <v>144231.0</v>
      </c>
      <c r="Q236" s="219"/>
      <c r="R236" s="219">
        <v>1925000.0</v>
      </c>
      <c r="S236" s="219">
        <v>1925000.0</v>
      </c>
      <c r="T236" s="221">
        <v>1925000.0</v>
      </c>
      <c r="U236" s="222"/>
      <c r="V236" s="161"/>
      <c r="W236" s="161"/>
      <c r="X236" s="161"/>
      <c r="Y236" s="161"/>
      <c r="Z236" s="161"/>
      <c r="AA236" s="161"/>
      <c r="AB236" s="161"/>
      <c r="AC236" s="161"/>
      <c r="AD236" s="161"/>
      <c r="AE236" s="161"/>
    </row>
    <row r="237" ht="22.5" customHeight="1">
      <c r="A237" s="215" t="s">
        <v>3271</v>
      </c>
      <c r="B237" s="216"/>
      <c r="C237" s="217" t="str">
        <f>iferror(vlookup($B237,Master_data!$K$1:$M$190,3,0),"--")</f>
        <v>--</v>
      </c>
      <c r="D237" s="216" t="s">
        <v>185</v>
      </c>
      <c r="E237" s="219">
        <v>2666667.0</v>
      </c>
      <c r="F237" s="219">
        <v>3333333.0</v>
      </c>
      <c r="G237" s="219">
        <v>0.0</v>
      </c>
      <c r="H237" s="219">
        <v>0.0</v>
      </c>
      <c r="I237" s="216">
        <v>0.0</v>
      </c>
      <c r="J237" s="220">
        <v>26.0</v>
      </c>
      <c r="K237" s="220">
        <v>25.3063</v>
      </c>
      <c r="L237" s="219">
        <v>2.17</v>
      </c>
      <c r="M237" s="219">
        <v>27821.0</v>
      </c>
      <c r="N237" s="219">
        <v>175280.0</v>
      </c>
      <c r="O237" s="218"/>
      <c r="P237" s="219">
        <v>0.0</v>
      </c>
      <c r="Q237" s="219"/>
      <c r="R237" s="219">
        <v>5781392.0</v>
      </c>
      <c r="S237" s="219">
        <v>5781392.0</v>
      </c>
      <c r="T237" s="221">
        <v>5956672.0</v>
      </c>
      <c r="U237" s="222"/>
      <c r="V237" s="161"/>
      <c r="W237" s="161"/>
      <c r="X237" s="161"/>
      <c r="Y237" s="161"/>
      <c r="Z237" s="161"/>
      <c r="AA237" s="161"/>
      <c r="AB237" s="161"/>
      <c r="AC237" s="161"/>
      <c r="AD237" s="161"/>
      <c r="AE237" s="161"/>
    </row>
    <row r="238" ht="22.5" customHeight="1">
      <c r="A238" s="215" t="s">
        <v>3271</v>
      </c>
      <c r="B238" s="216"/>
      <c r="C238" s="217" t="str">
        <f>iferror(vlookup($B238,Master_data!$K$1:$M$190,3,0),"--")</f>
        <v>--</v>
      </c>
      <c r="D238" s="216" t="s">
        <v>189</v>
      </c>
      <c r="E238" s="219">
        <v>2500000.0</v>
      </c>
      <c r="F238" s="219">
        <v>1000000.0</v>
      </c>
      <c r="G238" s="219">
        <v>0.0</v>
      </c>
      <c r="H238" s="219">
        <v>0.0</v>
      </c>
      <c r="I238" s="223">
        <v>150000.0</v>
      </c>
      <c r="J238" s="220">
        <v>26.0</v>
      </c>
      <c r="K238" s="220">
        <v>25.2873</v>
      </c>
      <c r="L238" s="219">
        <v>0.33</v>
      </c>
      <c r="M238" s="219">
        <v>3966.0</v>
      </c>
      <c r="N238" s="219">
        <v>262920.0</v>
      </c>
      <c r="O238" s="219">
        <v>91667.0</v>
      </c>
      <c r="P238" s="219">
        <v>750000.0</v>
      </c>
      <c r="Q238" s="219">
        <v>1313159.0</v>
      </c>
      <c r="R238" s="219">
        <v>3980851.0</v>
      </c>
      <c r="S238" s="219">
        <v>5294010.0</v>
      </c>
      <c r="T238" s="221">
        <v>5648596.0</v>
      </c>
      <c r="U238" s="222"/>
      <c r="V238" s="161"/>
      <c r="W238" s="161"/>
      <c r="X238" s="161"/>
      <c r="Y238" s="161"/>
      <c r="Z238" s="161"/>
      <c r="AA238" s="161"/>
      <c r="AB238" s="161"/>
      <c r="AC238" s="161"/>
      <c r="AD238" s="161"/>
      <c r="AE238" s="161"/>
    </row>
    <row r="239" ht="22.5" customHeight="1">
      <c r="A239" s="215" t="s">
        <v>3271</v>
      </c>
      <c r="B239" s="216"/>
      <c r="C239" s="217" t="str">
        <f>iferror(vlookup($B239,Master_data!$K$1:$M$190,3,0),"--")</f>
        <v>--</v>
      </c>
      <c r="D239" s="216" t="s">
        <v>192</v>
      </c>
      <c r="E239" s="219">
        <v>2500000.0</v>
      </c>
      <c r="F239" s="219">
        <v>750000.0</v>
      </c>
      <c r="G239" s="219">
        <v>0.0</v>
      </c>
      <c r="H239" s="219">
        <v>0.0</v>
      </c>
      <c r="I239" s="223">
        <v>150000.0</v>
      </c>
      <c r="J239" s="220">
        <v>26.0</v>
      </c>
      <c r="K239" s="220">
        <v>26.0</v>
      </c>
      <c r="L239" s="219"/>
      <c r="M239" s="219">
        <v>0.0</v>
      </c>
      <c r="N239" s="219">
        <v>262920.0</v>
      </c>
      <c r="O239" s="218"/>
      <c r="P239" s="219">
        <v>1000000.0</v>
      </c>
      <c r="Q239" s="219">
        <v>1313159.0</v>
      </c>
      <c r="R239" s="219">
        <v>4137080.0</v>
      </c>
      <c r="S239" s="219">
        <v>5450239.0</v>
      </c>
      <c r="T239" s="221">
        <v>5713159.0</v>
      </c>
      <c r="U239" s="222"/>
      <c r="V239" s="161"/>
      <c r="W239" s="161"/>
      <c r="X239" s="161"/>
      <c r="Y239" s="161"/>
      <c r="Z239" s="161"/>
      <c r="AA239" s="161"/>
      <c r="AB239" s="161"/>
      <c r="AC239" s="161"/>
      <c r="AD239" s="161"/>
      <c r="AE239" s="161"/>
    </row>
    <row r="240" ht="22.5" customHeight="1">
      <c r="A240" s="215" t="s">
        <v>3271</v>
      </c>
      <c r="B240" s="216"/>
      <c r="C240" s="217" t="str">
        <f>iferror(vlookup($B240,Master_data!$K$1:$M$190,3,0),"--")</f>
        <v>--</v>
      </c>
      <c r="D240" s="216" t="s">
        <v>194</v>
      </c>
      <c r="E240" s="219">
        <v>2500000.0</v>
      </c>
      <c r="F240" s="219">
        <v>750000.0</v>
      </c>
      <c r="G240" s="219">
        <v>0.0</v>
      </c>
      <c r="H240" s="219">
        <v>0.0</v>
      </c>
      <c r="I240" s="223">
        <v>150000.0</v>
      </c>
      <c r="J240" s="220">
        <v>26.0</v>
      </c>
      <c r="K240" s="220">
        <v>26.0</v>
      </c>
      <c r="L240" s="219">
        <v>4.49</v>
      </c>
      <c r="M240" s="219">
        <v>53966.0</v>
      </c>
      <c r="N240" s="219">
        <v>262920.0</v>
      </c>
      <c r="O240" s="219">
        <v>91667.0</v>
      </c>
      <c r="P240" s="219">
        <v>700000.0</v>
      </c>
      <c r="Q240" s="219">
        <v>1313159.0</v>
      </c>
      <c r="R240" s="219">
        <v>3799380.0</v>
      </c>
      <c r="S240" s="219">
        <v>5112538.0</v>
      </c>
      <c r="T240" s="221">
        <v>5467125.0</v>
      </c>
      <c r="U240" s="222"/>
      <c r="V240" s="161"/>
      <c r="W240" s="161"/>
      <c r="X240" s="161"/>
      <c r="Y240" s="161"/>
      <c r="Z240" s="161"/>
      <c r="AA240" s="161"/>
      <c r="AB240" s="161"/>
      <c r="AC240" s="161"/>
      <c r="AD240" s="161"/>
      <c r="AE240" s="161"/>
    </row>
    <row r="241" ht="22.5" customHeight="1">
      <c r="A241" s="215" t="s">
        <v>3271</v>
      </c>
      <c r="B241" s="216"/>
      <c r="C241" s="217" t="str">
        <f>iferror(vlookup($B241,Master_data!$K$1:$M$190,3,0),"--")</f>
        <v>--</v>
      </c>
      <c r="D241" s="216" t="s">
        <v>199</v>
      </c>
      <c r="E241" s="219">
        <v>3250000.0</v>
      </c>
      <c r="F241" s="219"/>
      <c r="G241" s="219">
        <v>0.0</v>
      </c>
      <c r="H241" s="219">
        <v>0.0</v>
      </c>
      <c r="I241" s="216"/>
      <c r="J241" s="220">
        <v>26.0</v>
      </c>
      <c r="K241" s="220">
        <v>24.0731</v>
      </c>
      <c r="L241" s="219"/>
      <c r="M241" s="219">
        <v>0.0</v>
      </c>
      <c r="N241" s="219">
        <v>262920.0</v>
      </c>
      <c r="O241" s="219">
        <v>2500000.0</v>
      </c>
      <c r="P241" s="219">
        <v>-150000.0</v>
      </c>
      <c r="Q241" s="219">
        <v>5594971.0</v>
      </c>
      <c r="R241" s="219">
        <v>96218.0</v>
      </c>
      <c r="S241" s="219">
        <v>5691189.0</v>
      </c>
      <c r="T241" s="221">
        <v>8454109.0</v>
      </c>
      <c r="U241" s="222"/>
      <c r="V241" s="161"/>
      <c r="W241" s="161"/>
      <c r="X241" s="161"/>
      <c r="Y241" s="161"/>
      <c r="Z241" s="161"/>
      <c r="AA241" s="161"/>
      <c r="AB241" s="161"/>
      <c r="AC241" s="161"/>
      <c r="AD241" s="161"/>
      <c r="AE241" s="161"/>
    </row>
    <row r="242" ht="22.5" customHeight="1">
      <c r="A242" s="215" t="s">
        <v>3271</v>
      </c>
      <c r="B242" s="216"/>
      <c r="C242" s="217" t="str">
        <f>iferror(vlookup($B242,Master_data!$K$1:$M$190,3,0),"--")</f>
        <v>--</v>
      </c>
      <c r="D242" s="216" t="s">
        <v>3343</v>
      </c>
      <c r="E242" s="219">
        <v>3250000.0</v>
      </c>
      <c r="F242" s="219"/>
      <c r="G242" s="219">
        <v>0.0</v>
      </c>
      <c r="H242" s="219">
        <v>0.0</v>
      </c>
      <c r="I242" s="216"/>
      <c r="J242" s="220">
        <v>26.0</v>
      </c>
      <c r="K242" s="220">
        <v>23.7242</v>
      </c>
      <c r="L242" s="219"/>
      <c r="M242" s="219">
        <v>0.0</v>
      </c>
      <c r="N242" s="218"/>
      <c r="O242" s="218"/>
      <c r="P242" s="219">
        <v>-25000.0</v>
      </c>
      <c r="Q242" s="219">
        <v>1.7943531E7</v>
      </c>
      <c r="R242" s="219">
        <v>2940525.0</v>
      </c>
      <c r="S242" s="219">
        <v>2.0884056E7</v>
      </c>
      <c r="T242" s="221">
        <v>2.0884056E7</v>
      </c>
      <c r="U242" s="222"/>
      <c r="V242" s="161"/>
      <c r="W242" s="161"/>
      <c r="X242" s="161"/>
      <c r="Y242" s="161"/>
      <c r="Z242" s="161"/>
      <c r="AA242" s="161"/>
      <c r="AB242" s="161"/>
      <c r="AC242" s="161"/>
      <c r="AD242" s="161"/>
      <c r="AE242" s="161"/>
    </row>
    <row r="243" ht="22.5" customHeight="1">
      <c r="A243" s="215" t="s">
        <v>3271</v>
      </c>
      <c r="B243" s="216"/>
      <c r="C243" s="217" t="str">
        <f>iferror(vlookup($B243,Master_data!$K$1:$M$190,3,0),"--")</f>
        <v>--</v>
      </c>
      <c r="D243" s="216" t="s">
        <v>3318</v>
      </c>
      <c r="E243" s="219">
        <v>3250000.0</v>
      </c>
      <c r="F243" s="219">
        <v>0.0</v>
      </c>
      <c r="G243" s="219">
        <v>0.0</v>
      </c>
      <c r="H243" s="219">
        <v>0.0</v>
      </c>
      <c r="I243" s="216"/>
      <c r="J243" s="220">
        <v>26.0</v>
      </c>
      <c r="K243" s="220">
        <v>12.902</v>
      </c>
      <c r="L243" s="219">
        <v>0.83</v>
      </c>
      <c r="M243" s="219">
        <v>12969.0</v>
      </c>
      <c r="N243" s="218"/>
      <c r="O243" s="218"/>
      <c r="P243" s="219">
        <v>-25000.0</v>
      </c>
      <c r="Q243" s="219">
        <v>3317600.0</v>
      </c>
      <c r="R243" s="219">
        <v>1600719.0</v>
      </c>
      <c r="S243" s="219">
        <v>4918319.0</v>
      </c>
      <c r="T243" s="221">
        <v>4918319.0</v>
      </c>
      <c r="U243" s="222"/>
      <c r="V243" s="161"/>
      <c r="W243" s="161"/>
      <c r="X243" s="161"/>
      <c r="Y243" s="161"/>
      <c r="Z243" s="161"/>
      <c r="AA243" s="161"/>
      <c r="AB243" s="161"/>
      <c r="AC243" s="161"/>
      <c r="AD243" s="161"/>
      <c r="AE243" s="161"/>
    </row>
    <row r="244" ht="22.5" customHeight="1">
      <c r="A244" s="215" t="s">
        <v>3271</v>
      </c>
      <c r="B244" s="216"/>
      <c r="C244" s="217" t="str">
        <f>iferror(vlookup($B244,Master_data!$K$1:$M$190,3,0),"--")</f>
        <v>--</v>
      </c>
      <c r="D244" s="216" t="s">
        <v>3318</v>
      </c>
      <c r="E244" s="219">
        <v>5000000.0</v>
      </c>
      <c r="F244" s="219"/>
      <c r="G244" s="219"/>
      <c r="H244" s="219"/>
      <c r="I244" s="216"/>
      <c r="J244" s="220">
        <v>26.0</v>
      </c>
      <c r="K244" s="220">
        <v>12.8099</v>
      </c>
      <c r="L244" s="219">
        <v>0.7</v>
      </c>
      <c r="M244" s="219">
        <v>16827.0</v>
      </c>
      <c r="N244" s="218"/>
      <c r="O244" s="218"/>
      <c r="P244" s="218"/>
      <c r="Q244" s="219"/>
      <c r="R244" s="219">
        <v>2480269.0</v>
      </c>
      <c r="S244" s="219">
        <v>2480269.0</v>
      </c>
      <c r="T244" s="221">
        <v>2480269.0</v>
      </c>
      <c r="U244" s="222"/>
      <c r="V244" s="161"/>
      <c r="W244" s="161"/>
      <c r="X244" s="161"/>
      <c r="Y244" s="161"/>
      <c r="Z244" s="161"/>
      <c r="AA244" s="161"/>
      <c r="AB244" s="161"/>
      <c r="AC244" s="161"/>
      <c r="AD244" s="161"/>
      <c r="AE244" s="161"/>
    </row>
    <row r="245" ht="22.5" customHeight="1">
      <c r="A245" s="215" t="s">
        <v>3271</v>
      </c>
      <c r="B245" s="216"/>
      <c r="C245" s="217" t="str">
        <f>iferror(vlookup($B245,Master_data!$K$1:$M$190,3,0),"--")</f>
        <v>--</v>
      </c>
      <c r="D245" s="216" t="s">
        <v>191</v>
      </c>
      <c r="E245" s="219">
        <v>6666667.0</v>
      </c>
      <c r="F245" s="219"/>
      <c r="G245" s="219"/>
      <c r="H245" s="219"/>
      <c r="I245" s="216"/>
      <c r="J245" s="220">
        <v>26.0</v>
      </c>
      <c r="K245" s="220">
        <v>28.0</v>
      </c>
      <c r="L245" s="219">
        <v>15.67</v>
      </c>
      <c r="M245" s="219">
        <v>502244.0</v>
      </c>
      <c r="N245" s="219">
        <v>315000.0</v>
      </c>
      <c r="O245" s="218"/>
      <c r="P245" s="218"/>
      <c r="Q245" s="219">
        <v>470000.0</v>
      </c>
      <c r="R245" s="219">
        <v>7366731.0</v>
      </c>
      <c r="S245" s="219">
        <v>7836731.0</v>
      </c>
      <c r="T245" s="221">
        <v>8151731.0</v>
      </c>
      <c r="U245" s="222"/>
      <c r="V245" s="161"/>
      <c r="W245" s="161"/>
      <c r="X245" s="161"/>
      <c r="Y245" s="161"/>
      <c r="Z245" s="161"/>
      <c r="AA245" s="161"/>
      <c r="AB245" s="161"/>
      <c r="AC245" s="161"/>
      <c r="AD245" s="161"/>
      <c r="AE245" s="161"/>
    </row>
    <row r="246" ht="22.5" customHeight="1">
      <c r="A246" s="215" t="s">
        <v>3271</v>
      </c>
      <c r="B246" s="216"/>
      <c r="C246" s="217" t="str">
        <f>iferror(vlookup($B246,Master_data!$K$1:$M$190,3,0),"--")</f>
        <v>--</v>
      </c>
      <c r="D246" s="216" t="s">
        <v>201</v>
      </c>
      <c r="E246" s="219">
        <v>1666667.0</v>
      </c>
      <c r="F246" s="219">
        <v>333333.0</v>
      </c>
      <c r="G246" s="219">
        <v>0.0</v>
      </c>
      <c r="H246" s="219">
        <v>0.0</v>
      </c>
      <c r="I246" s="223">
        <v>100000.0</v>
      </c>
      <c r="J246" s="220">
        <v>26.0</v>
      </c>
      <c r="K246" s="220">
        <v>33.0</v>
      </c>
      <c r="L246" s="219"/>
      <c r="M246" s="219">
        <v>0.0</v>
      </c>
      <c r="N246" s="219">
        <v>175280.0</v>
      </c>
      <c r="O246" s="219">
        <v>61111.0</v>
      </c>
      <c r="P246" s="219">
        <v>166667.0</v>
      </c>
      <c r="Q246" s="219">
        <v>8505041.0</v>
      </c>
      <c r="R246" s="219">
        <v>2478994.0</v>
      </c>
      <c r="S246" s="219">
        <v>1.0984035E7</v>
      </c>
      <c r="T246" s="221">
        <v>1.1220426E7</v>
      </c>
      <c r="U246" s="222"/>
      <c r="V246" s="161"/>
      <c r="W246" s="161"/>
      <c r="X246" s="161"/>
      <c r="Y246" s="161"/>
      <c r="Z246" s="161"/>
      <c r="AA246" s="161"/>
      <c r="AB246" s="161"/>
      <c r="AC246" s="161"/>
      <c r="AD246" s="161"/>
      <c r="AE246" s="161"/>
    </row>
    <row r="247" ht="22.5" customHeight="1">
      <c r="A247" s="215" t="s">
        <v>3271</v>
      </c>
      <c r="B247" s="216"/>
      <c r="C247" s="217" t="str">
        <f>iferror(vlookup($B247,Master_data!$K$1:$M$190,3,0),"--")</f>
        <v>--</v>
      </c>
      <c r="D247" s="216" t="s">
        <v>204</v>
      </c>
      <c r="E247" s="219">
        <v>1666667.0</v>
      </c>
      <c r="F247" s="219">
        <v>333333.0</v>
      </c>
      <c r="G247" s="219">
        <v>0.0</v>
      </c>
      <c r="H247" s="219">
        <v>0.0</v>
      </c>
      <c r="I247" s="223">
        <v>100000.0</v>
      </c>
      <c r="J247" s="220">
        <v>26.0</v>
      </c>
      <c r="K247" s="220">
        <v>30.5</v>
      </c>
      <c r="L247" s="219"/>
      <c r="M247" s="219">
        <v>0.0</v>
      </c>
      <c r="N247" s="219">
        <v>175280.0</v>
      </c>
      <c r="O247" s="218"/>
      <c r="P247" s="219">
        <v>166667.0</v>
      </c>
      <c r="Q247" s="219">
        <v>7404347.0</v>
      </c>
      <c r="R247" s="219">
        <v>2379848.0</v>
      </c>
      <c r="S247" s="219">
        <v>9784195.0</v>
      </c>
      <c r="T247" s="221">
        <v>9959475.0</v>
      </c>
      <c r="U247" s="222"/>
      <c r="V247" s="161"/>
      <c r="W247" s="161"/>
      <c r="X247" s="161"/>
      <c r="Y247" s="161"/>
      <c r="Z247" s="161"/>
      <c r="AA247" s="161"/>
      <c r="AB247" s="161"/>
      <c r="AC247" s="161"/>
      <c r="AD247" s="161"/>
      <c r="AE247" s="161"/>
    </row>
    <row r="248" ht="22.5" customHeight="1">
      <c r="A248" s="215" t="s">
        <v>3271</v>
      </c>
      <c r="B248" s="216"/>
      <c r="C248" s="217" t="str">
        <f>iferror(vlookup($B248,Master_data!$K$1:$M$190,3,0),"--")</f>
        <v>--</v>
      </c>
      <c r="D248" s="216" t="s">
        <v>3344</v>
      </c>
      <c r="E248" s="219">
        <v>3333333.0</v>
      </c>
      <c r="F248" s="219">
        <v>0.0</v>
      </c>
      <c r="G248" s="219">
        <v>0.0</v>
      </c>
      <c r="H248" s="219">
        <v>0.0</v>
      </c>
      <c r="I248" s="216">
        <v>0.0</v>
      </c>
      <c r="J248" s="220">
        <v>26.0</v>
      </c>
      <c r="K248" s="220">
        <v>17.515</v>
      </c>
      <c r="L248" s="219"/>
      <c r="M248" s="219">
        <v>0.0</v>
      </c>
      <c r="N248" s="219">
        <v>175280.0</v>
      </c>
      <c r="O248" s="219">
        <v>61111.0</v>
      </c>
      <c r="P248" s="218"/>
      <c r="Q248" s="219"/>
      <c r="R248" s="219">
        <v>2009122.0</v>
      </c>
      <c r="S248" s="219">
        <v>2009122.0</v>
      </c>
      <c r="T248" s="221">
        <v>2245513.0</v>
      </c>
      <c r="U248" s="222"/>
      <c r="V248" s="161"/>
      <c r="W248" s="161"/>
      <c r="X248" s="161"/>
      <c r="Y248" s="161"/>
      <c r="Z248" s="161"/>
      <c r="AA248" s="161"/>
      <c r="AB248" s="161"/>
      <c r="AC248" s="161"/>
      <c r="AD248" s="161"/>
      <c r="AE248" s="161"/>
    </row>
    <row r="249" ht="22.5" customHeight="1">
      <c r="A249" s="215" t="s">
        <v>3271</v>
      </c>
      <c r="B249" s="216"/>
      <c r="C249" s="217" t="str">
        <f>iferror(vlookup($B249,Master_data!$K$1:$M$190,3,0),"--")</f>
        <v>--</v>
      </c>
      <c r="D249" s="216" t="s">
        <v>3345</v>
      </c>
      <c r="E249" s="219">
        <v>2833333.0</v>
      </c>
      <c r="F249" s="219"/>
      <c r="G249" s="219"/>
      <c r="H249" s="219"/>
      <c r="I249" s="216"/>
      <c r="J249" s="220">
        <v>26.0</v>
      </c>
      <c r="K249" s="220">
        <v>10.0</v>
      </c>
      <c r="L249" s="219"/>
      <c r="M249" s="219"/>
      <c r="N249" s="218"/>
      <c r="O249" s="218"/>
      <c r="P249" s="218"/>
      <c r="Q249" s="219"/>
      <c r="R249" s="219">
        <v>1089744.0</v>
      </c>
      <c r="S249" s="219">
        <v>1089744.0</v>
      </c>
      <c r="T249" s="221">
        <v>1089744.0</v>
      </c>
      <c r="U249" s="222"/>
      <c r="V249" s="161"/>
      <c r="W249" s="161"/>
      <c r="X249" s="161"/>
      <c r="Y249" s="161"/>
      <c r="Z249" s="161"/>
      <c r="AA249" s="161"/>
      <c r="AB249" s="161"/>
      <c r="AC249" s="161"/>
      <c r="AD249" s="161"/>
      <c r="AE249" s="161"/>
    </row>
    <row r="250" ht="22.5" customHeight="1">
      <c r="A250" s="215" t="s">
        <v>3271</v>
      </c>
      <c r="B250" s="216"/>
      <c r="C250" s="217" t="str">
        <f>iferror(vlookup($B250,Master_data!$K$1:$M$190,3,0),"--")</f>
        <v>--</v>
      </c>
      <c r="D250" s="216" t="s">
        <v>3319</v>
      </c>
      <c r="E250" s="219">
        <v>3333333.0</v>
      </c>
      <c r="F250" s="219">
        <v>0.0</v>
      </c>
      <c r="G250" s="219">
        <v>0.0</v>
      </c>
      <c r="H250" s="219">
        <v>333333.0</v>
      </c>
      <c r="I250" s="216">
        <v>0.0</v>
      </c>
      <c r="J250" s="220">
        <v>26.0</v>
      </c>
      <c r="K250" s="220">
        <v>25.8634</v>
      </c>
      <c r="L250" s="219">
        <v>3.5</v>
      </c>
      <c r="M250" s="219">
        <v>56090.0</v>
      </c>
      <c r="N250" s="219">
        <v>175280.0</v>
      </c>
      <c r="O250" s="219">
        <v>1727778.0</v>
      </c>
      <c r="P250" s="219">
        <v>166667.0</v>
      </c>
      <c r="Q250" s="219"/>
      <c r="R250" s="219">
        <v>1968853.0</v>
      </c>
      <c r="S250" s="219">
        <v>1968853.0</v>
      </c>
      <c r="T250" s="221">
        <v>3871910.0</v>
      </c>
      <c r="U250" s="222"/>
      <c r="V250" s="161"/>
      <c r="W250" s="161"/>
      <c r="X250" s="161"/>
      <c r="Y250" s="161"/>
      <c r="Z250" s="161"/>
      <c r="AA250" s="161"/>
      <c r="AB250" s="161"/>
      <c r="AC250" s="161"/>
      <c r="AD250" s="161"/>
      <c r="AE250" s="161"/>
    </row>
    <row r="251" ht="22.5" customHeight="1">
      <c r="A251" s="215" t="s">
        <v>3271</v>
      </c>
      <c r="B251" s="216"/>
      <c r="C251" s="217" t="str">
        <f>iferror(vlookup($B251,Master_data!$K$1:$M$190,3,0),"--")</f>
        <v>--</v>
      </c>
      <c r="D251" s="216" t="s">
        <v>3346</v>
      </c>
      <c r="E251" s="219">
        <v>1.0E7</v>
      </c>
      <c r="F251" s="219"/>
      <c r="G251" s="219"/>
      <c r="H251" s="219"/>
      <c r="I251" s="216"/>
      <c r="J251" s="220">
        <v>25.0</v>
      </c>
      <c r="K251" s="220">
        <v>21.0</v>
      </c>
      <c r="L251" s="219"/>
      <c r="M251" s="219"/>
      <c r="N251" s="218"/>
      <c r="O251" s="218"/>
      <c r="P251" s="218"/>
      <c r="Q251" s="219"/>
      <c r="R251" s="219">
        <v>8400000.0</v>
      </c>
      <c r="S251" s="219">
        <v>8400000.0</v>
      </c>
      <c r="T251" s="221">
        <v>8400000.0</v>
      </c>
      <c r="U251" s="222"/>
      <c r="V251" s="161"/>
      <c r="W251" s="161"/>
      <c r="X251" s="161"/>
      <c r="Y251" s="161"/>
      <c r="Z251" s="161"/>
      <c r="AA251" s="161"/>
      <c r="AB251" s="161"/>
      <c r="AC251" s="161"/>
      <c r="AD251" s="161"/>
      <c r="AE251" s="161"/>
    </row>
    <row r="252" ht="22.5" customHeight="1">
      <c r="A252" s="215" t="s">
        <v>3271</v>
      </c>
      <c r="B252" s="216"/>
      <c r="C252" s="217" t="str">
        <f>iferror(vlookup($B252,Master_data!$K$1:$M$190,3,0),"--")</f>
        <v>--</v>
      </c>
      <c r="D252" s="216" t="s">
        <v>213</v>
      </c>
      <c r="E252" s="219">
        <v>3.0333333E7</v>
      </c>
      <c r="F252" s="219">
        <v>0.0</v>
      </c>
      <c r="G252" s="219">
        <v>0.0</v>
      </c>
      <c r="H252" s="219">
        <v>0.0</v>
      </c>
      <c r="I252" s="216">
        <v>0.0</v>
      </c>
      <c r="J252" s="220">
        <v>26.0</v>
      </c>
      <c r="K252" s="220">
        <v>26.0</v>
      </c>
      <c r="L252" s="219"/>
      <c r="M252" s="219">
        <v>0.0</v>
      </c>
      <c r="N252" s="218"/>
      <c r="O252" s="219">
        <v>3333333.0</v>
      </c>
      <c r="P252" s="218"/>
      <c r="Q252" s="219"/>
      <c r="R252" s="219">
        <v>2.7E7</v>
      </c>
      <c r="S252" s="219">
        <v>2.7E7</v>
      </c>
      <c r="T252" s="221">
        <v>3.0333333E7</v>
      </c>
      <c r="U252" s="222"/>
      <c r="V252" s="161"/>
      <c r="W252" s="161"/>
      <c r="X252" s="161"/>
      <c r="Y252" s="161"/>
      <c r="Z252" s="161"/>
      <c r="AA252" s="161"/>
      <c r="AB252" s="161"/>
      <c r="AC252" s="161"/>
      <c r="AD252" s="161"/>
      <c r="AE252" s="161"/>
    </row>
    <row r="253" ht="22.5" customHeight="1">
      <c r="A253" s="215" t="s">
        <v>3271</v>
      </c>
      <c r="B253" s="216"/>
      <c r="C253" s="217" t="str">
        <f>iferror(vlookup($B253,Master_data!$K$1:$M$190,3,0),"--")</f>
        <v>--</v>
      </c>
      <c r="D253" s="216" t="s">
        <v>215</v>
      </c>
      <c r="E253" s="219">
        <v>1.8333333E7</v>
      </c>
      <c r="F253" s="219">
        <v>0.0</v>
      </c>
      <c r="G253" s="219">
        <v>0.0</v>
      </c>
      <c r="H253" s="219">
        <v>0.0</v>
      </c>
      <c r="I253" s="216">
        <v>0.0</v>
      </c>
      <c r="J253" s="220">
        <v>26.0</v>
      </c>
      <c r="K253" s="220">
        <v>26.0</v>
      </c>
      <c r="L253" s="219"/>
      <c r="M253" s="219">
        <v>0.0</v>
      </c>
      <c r="N253" s="219">
        <v>175280.0</v>
      </c>
      <c r="O253" s="218"/>
      <c r="P253" s="218"/>
      <c r="Q253" s="219"/>
      <c r="R253" s="219">
        <v>1.8158053E7</v>
      </c>
      <c r="S253" s="219">
        <v>1.8158053E7</v>
      </c>
      <c r="T253" s="221">
        <v>1.8333333E7</v>
      </c>
      <c r="U253" s="222"/>
      <c r="V253" s="161"/>
      <c r="W253" s="161"/>
      <c r="X253" s="161"/>
      <c r="Y253" s="161"/>
      <c r="Z253" s="161"/>
      <c r="AA253" s="161"/>
      <c r="AB253" s="161"/>
      <c r="AC253" s="161"/>
      <c r="AD253" s="161"/>
      <c r="AE253" s="161"/>
    </row>
    <row r="254" ht="22.5" customHeight="1">
      <c r="A254" s="215" t="s">
        <v>3271</v>
      </c>
      <c r="B254" s="216"/>
      <c r="C254" s="217" t="str">
        <f>iferror(vlookup($B254,Master_data!$K$1:$M$190,3,0),"--")</f>
        <v>--</v>
      </c>
      <c r="D254" s="216" t="s">
        <v>217</v>
      </c>
      <c r="E254" s="219">
        <v>1.5E7</v>
      </c>
      <c r="F254" s="219">
        <v>0.0</v>
      </c>
      <c r="G254" s="219">
        <v>0.0</v>
      </c>
      <c r="H254" s="219">
        <v>0.0</v>
      </c>
      <c r="I254" s="216">
        <v>0.0</v>
      </c>
      <c r="J254" s="220">
        <v>26.0</v>
      </c>
      <c r="K254" s="220">
        <v>26.0</v>
      </c>
      <c r="L254" s="219"/>
      <c r="M254" s="219">
        <v>0.0</v>
      </c>
      <c r="N254" s="219">
        <v>350000.0</v>
      </c>
      <c r="O254" s="218"/>
      <c r="P254" s="218"/>
      <c r="Q254" s="219"/>
      <c r="R254" s="219">
        <v>1.465E7</v>
      </c>
      <c r="S254" s="219">
        <v>1.465E7</v>
      </c>
      <c r="T254" s="221">
        <v>1.5E7</v>
      </c>
      <c r="U254" s="222"/>
      <c r="V254" s="161"/>
      <c r="W254" s="161"/>
      <c r="X254" s="161"/>
      <c r="Y254" s="161"/>
      <c r="Z254" s="161"/>
      <c r="AA254" s="161"/>
      <c r="AB254" s="161"/>
      <c r="AC254" s="161"/>
      <c r="AD254" s="161"/>
      <c r="AE254" s="161"/>
    </row>
    <row r="255" ht="22.5" customHeight="1">
      <c r="A255" s="215" t="s">
        <v>3271</v>
      </c>
      <c r="B255" s="216"/>
      <c r="C255" s="217" t="str">
        <f>iferror(vlookup($B255,Master_data!$K$1:$M$190,3,0),"--")</f>
        <v>--</v>
      </c>
      <c r="D255" s="216" t="s">
        <v>221</v>
      </c>
      <c r="E255" s="219">
        <v>5333333.0</v>
      </c>
      <c r="F255" s="219">
        <v>0.0</v>
      </c>
      <c r="G255" s="219">
        <v>0.0</v>
      </c>
      <c r="H255" s="219">
        <v>0.0</v>
      </c>
      <c r="I255" s="216">
        <v>0.0</v>
      </c>
      <c r="J255" s="220">
        <v>25.0</v>
      </c>
      <c r="K255" s="220">
        <v>24.5625</v>
      </c>
      <c r="L255" s="219"/>
      <c r="M255" s="219">
        <v>0.0</v>
      </c>
      <c r="N255" s="219">
        <v>175280.0</v>
      </c>
      <c r="O255" s="219">
        <v>61111.0</v>
      </c>
      <c r="P255" s="218"/>
      <c r="Q255" s="219"/>
      <c r="R255" s="219">
        <v>5003609.0</v>
      </c>
      <c r="S255" s="219">
        <v>5003609.0</v>
      </c>
      <c r="T255" s="221">
        <v>5240000.0</v>
      </c>
      <c r="U255" s="222"/>
      <c r="V255" s="161"/>
      <c r="W255" s="161"/>
      <c r="X255" s="161"/>
      <c r="Y255" s="161"/>
      <c r="Z255" s="161"/>
      <c r="AA255" s="161"/>
      <c r="AB255" s="161"/>
      <c r="AC255" s="161"/>
      <c r="AD255" s="161"/>
      <c r="AE255" s="161"/>
    </row>
    <row r="256" ht="22.5" customHeight="1">
      <c r="A256" s="215" t="s">
        <v>3271</v>
      </c>
      <c r="B256" s="216"/>
      <c r="C256" s="217" t="str">
        <f>iferror(vlookup($B256,Master_data!$K$1:$M$190,3,0),"--")</f>
        <v>--</v>
      </c>
      <c r="D256" s="216" t="s">
        <v>3320</v>
      </c>
      <c r="E256" s="219">
        <v>5333333.0</v>
      </c>
      <c r="F256" s="219">
        <v>0.0</v>
      </c>
      <c r="G256" s="219">
        <v>0.0</v>
      </c>
      <c r="H256" s="219">
        <v>0.0</v>
      </c>
      <c r="I256" s="216">
        <v>0.0</v>
      </c>
      <c r="J256" s="220">
        <v>26.0</v>
      </c>
      <c r="K256" s="220">
        <v>23.8776</v>
      </c>
      <c r="L256" s="219">
        <v>1.83</v>
      </c>
      <c r="M256" s="219">
        <v>46923.0</v>
      </c>
      <c r="N256" s="219">
        <v>175280.0</v>
      </c>
      <c r="O256" s="218"/>
      <c r="P256" s="218"/>
      <c r="Q256" s="219"/>
      <c r="R256" s="219">
        <v>4769612.0</v>
      </c>
      <c r="S256" s="219">
        <v>4769612.0</v>
      </c>
      <c r="T256" s="221">
        <v>4944892.0</v>
      </c>
      <c r="U256" s="222"/>
      <c r="V256" s="161"/>
      <c r="W256" s="161"/>
      <c r="X256" s="161"/>
      <c r="Y256" s="161"/>
      <c r="Z256" s="161"/>
      <c r="AA256" s="161"/>
      <c r="AB256" s="161"/>
      <c r="AC256" s="161"/>
      <c r="AD256" s="161"/>
      <c r="AE256" s="161"/>
    </row>
    <row r="257" ht="22.5" customHeight="1">
      <c r="A257" s="215" t="s">
        <v>3271</v>
      </c>
      <c r="B257" s="216"/>
      <c r="C257" s="217" t="str">
        <f>iferror(vlookup($B257,Master_data!$K$1:$M$190,3,0),"--")</f>
        <v>--</v>
      </c>
      <c r="D257" s="216" t="s">
        <v>3331</v>
      </c>
      <c r="E257" s="219">
        <v>3333333.0</v>
      </c>
      <c r="F257" s="219">
        <v>0.0</v>
      </c>
      <c r="G257" s="219">
        <v>0.0</v>
      </c>
      <c r="H257" s="219">
        <v>0.0</v>
      </c>
      <c r="I257" s="216">
        <v>0.0</v>
      </c>
      <c r="J257" s="220">
        <v>26.0</v>
      </c>
      <c r="K257" s="220">
        <v>26.0</v>
      </c>
      <c r="L257" s="219"/>
      <c r="M257" s="219">
        <v>0.0</v>
      </c>
      <c r="N257" s="218"/>
      <c r="O257" s="218"/>
      <c r="P257" s="218"/>
      <c r="Q257" s="219"/>
      <c r="R257" s="219">
        <v>3333333.0</v>
      </c>
      <c r="S257" s="219">
        <v>3333333.0</v>
      </c>
      <c r="T257" s="221">
        <v>3333333.0</v>
      </c>
      <c r="U257" s="222"/>
      <c r="V257" s="161"/>
      <c r="W257" s="161"/>
      <c r="X257" s="161"/>
      <c r="Y257" s="161"/>
      <c r="Z257" s="161"/>
      <c r="AA257" s="161"/>
      <c r="AB257" s="161"/>
      <c r="AC257" s="161"/>
      <c r="AD257" s="161"/>
      <c r="AE257" s="161"/>
    </row>
    <row r="258" ht="22.5" customHeight="1">
      <c r="A258" s="215" t="s">
        <v>3271</v>
      </c>
      <c r="B258" s="216"/>
      <c r="C258" s="217" t="str">
        <f>iferror(vlookup($B258,Master_data!$K$1:$M$190,3,0),"--")</f>
        <v>--</v>
      </c>
      <c r="D258" s="216" t="s">
        <v>3347</v>
      </c>
      <c r="E258" s="219">
        <v>4333333.0</v>
      </c>
      <c r="F258" s="219">
        <v>0.0</v>
      </c>
      <c r="G258" s="219">
        <v>0.0</v>
      </c>
      <c r="H258" s="219">
        <v>0.0</v>
      </c>
      <c r="I258" s="216">
        <v>0.0</v>
      </c>
      <c r="J258" s="220">
        <v>25.0</v>
      </c>
      <c r="K258" s="220">
        <v>24.5625</v>
      </c>
      <c r="L258" s="219"/>
      <c r="M258" s="219">
        <v>0.0</v>
      </c>
      <c r="N258" s="219">
        <v>175280.0</v>
      </c>
      <c r="O258" s="218"/>
      <c r="P258" s="218"/>
      <c r="Q258" s="219"/>
      <c r="R258" s="219">
        <v>4082220.0</v>
      </c>
      <c r="S258" s="219">
        <v>4082220.0</v>
      </c>
      <c r="T258" s="221">
        <v>4257500.0</v>
      </c>
      <c r="U258" s="222"/>
      <c r="V258" s="161"/>
      <c r="W258" s="161"/>
      <c r="X258" s="161"/>
      <c r="Y258" s="161"/>
      <c r="Z258" s="161"/>
      <c r="AA258" s="161"/>
      <c r="AB258" s="161"/>
      <c r="AC258" s="161"/>
      <c r="AD258" s="161"/>
      <c r="AE258" s="161"/>
    </row>
    <row r="259" ht="22.5" customHeight="1">
      <c r="A259" s="215" t="s">
        <v>3271</v>
      </c>
      <c r="B259" s="216"/>
      <c r="C259" s="217" t="str">
        <f>iferror(vlookup($B259,Master_data!$K$1:$M$190,3,0),"--")</f>
        <v>--</v>
      </c>
      <c r="D259" s="216" t="s">
        <v>3348</v>
      </c>
      <c r="E259" s="219">
        <v>5333333.0</v>
      </c>
      <c r="F259" s="219">
        <v>0.0</v>
      </c>
      <c r="G259" s="219">
        <v>0.0</v>
      </c>
      <c r="H259" s="219">
        <v>0.0</v>
      </c>
      <c r="I259" s="216">
        <v>0.0</v>
      </c>
      <c r="J259" s="220">
        <v>25.0</v>
      </c>
      <c r="K259" s="220">
        <v>25.0</v>
      </c>
      <c r="L259" s="219"/>
      <c r="M259" s="219">
        <v>0.0</v>
      </c>
      <c r="N259" s="219">
        <v>175280.0</v>
      </c>
      <c r="O259" s="219">
        <v>113000.0</v>
      </c>
      <c r="P259" s="218"/>
      <c r="Q259" s="219"/>
      <c r="R259" s="219">
        <v>5045053.0</v>
      </c>
      <c r="S259" s="219">
        <v>5045053.0</v>
      </c>
      <c r="T259" s="221">
        <v>5333333.0</v>
      </c>
      <c r="U259" s="222"/>
      <c r="V259" s="161"/>
      <c r="W259" s="161"/>
      <c r="X259" s="161"/>
      <c r="Y259" s="161"/>
      <c r="Z259" s="161"/>
      <c r="AA259" s="161"/>
      <c r="AB259" s="161"/>
      <c r="AC259" s="161"/>
      <c r="AD259" s="161"/>
      <c r="AE259" s="161"/>
    </row>
    <row r="260" ht="22.5" customHeight="1">
      <c r="A260" s="215" t="s">
        <v>3271</v>
      </c>
      <c r="B260" s="216"/>
      <c r="C260" s="217" t="str">
        <f>iferror(vlookup($B260,Master_data!$K$1:$M$190,3,0),"--")</f>
        <v>--</v>
      </c>
      <c r="D260" s="216" t="s">
        <v>3349</v>
      </c>
      <c r="E260" s="219">
        <v>7666667.0</v>
      </c>
      <c r="F260" s="219">
        <v>0.0</v>
      </c>
      <c r="G260" s="219">
        <v>0.0</v>
      </c>
      <c r="H260" s="219">
        <v>0.0</v>
      </c>
      <c r="I260" s="216">
        <v>0.0</v>
      </c>
      <c r="J260" s="220">
        <v>25.0</v>
      </c>
      <c r="K260" s="220">
        <v>25.0</v>
      </c>
      <c r="L260" s="219"/>
      <c r="M260" s="219">
        <v>0.0</v>
      </c>
      <c r="N260" s="218"/>
      <c r="O260" s="219">
        <v>113000.0</v>
      </c>
      <c r="P260" s="218"/>
      <c r="Q260" s="219"/>
      <c r="R260" s="219">
        <v>7553667.0</v>
      </c>
      <c r="S260" s="219">
        <v>7553667.0</v>
      </c>
      <c r="T260" s="221">
        <v>7666667.0</v>
      </c>
      <c r="U260" s="222"/>
      <c r="V260" s="161"/>
      <c r="W260" s="161"/>
      <c r="X260" s="161"/>
      <c r="Y260" s="161"/>
      <c r="Z260" s="161"/>
      <c r="AA260" s="161"/>
      <c r="AB260" s="161"/>
      <c r="AC260" s="161"/>
      <c r="AD260" s="161"/>
      <c r="AE260" s="161"/>
    </row>
    <row r="261" ht="22.5" customHeight="1">
      <c r="A261" s="215" t="s">
        <v>3271</v>
      </c>
      <c r="B261" s="216"/>
      <c r="C261" s="217" t="str">
        <f>iferror(vlookup($B261,Master_data!$K$1:$M$190,3,0),"--")</f>
        <v>--</v>
      </c>
      <c r="D261" s="216" t="s">
        <v>3321</v>
      </c>
      <c r="E261" s="219">
        <v>6666667.0</v>
      </c>
      <c r="F261" s="219">
        <v>0.0</v>
      </c>
      <c r="G261" s="219">
        <v>0.0</v>
      </c>
      <c r="H261" s="219">
        <v>0.0</v>
      </c>
      <c r="I261" s="216">
        <v>0.0</v>
      </c>
      <c r="J261" s="220">
        <v>25.0</v>
      </c>
      <c r="K261" s="220">
        <v>25.0</v>
      </c>
      <c r="L261" s="219"/>
      <c r="M261" s="219">
        <v>0.0</v>
      </c>
      <c r="N261" s="219">
        <v>175280.0</v>
      </c>
      <c r="O261" s="218"/>
      <c r="P261" s="218"/>
      <c r="Q261" s="219"/>
      <c r="R261" s="219">
        <v>6491387.0</v>
      </c>
      <c r="S261" s="219">
        <v>6491387.0</v>
      </c>
      <c r="T261" s="221">
        <v>6666667.0</v>
      </c>
      <c r="U261" s="222"/>
      <c r="V261" s="161"/>
      <c r="W261" s="161"/>
      <c r="X261" s="161"/>
      <c r="Y261" s="161"/>
      <c r="Z261" s="161"/>
      <c r="AA261" s="161"/>
      <c r="AB261" s="161"/>
      <c r="AC261" s="161"/>
      <c r="AD261" s="161"/>
      <c r="AE261" s="161"/>
    </row>
    <row r="262" ht="22.5" customHeight="1">
      <c r="A262" s="215" t="s">
        <v>3271</v>
      </c>
      <c r="B262" s="216"/>
      <c r="C262" s="217" t="str">
        <f>iferror(vlookup($B262,Master_data!$K$1:$M$190,3,0),"--")</f>
        <v>--</v>
      </c>
      <c r="D262" s="216" t="s">
        <v>230</v>
      </c>
      <c r="E262" s="219">
        <v>8333333.0</v>
      </c>
      <c r="F262" s="219">
        <v>0.0</v>
      </c>
      <c r="G262" s="219">
        <v>0.0</v>
      </c>
      <c r="H262" s="219">
        <v>0.0</v>
      </c>
      <c r="I262" s="216">
        <v>0.0</v>
      </c>
      <c r="J262" s="220">
        <v>25.0</v>
      </c>
      <c r="K262" s="220">
        <v>24.6875</v>
      </c>
      <c r="L262" s="219"/>
      <c r="M262" s="219">
        <v>0.0</v>
      </c>
      <c r="N262" s="219">
        <v>210000.0</v>
      </c>
      <c r="O262" s="219">
        <v>113000.0</v>
      </c>
      <c r="P262" s="218"/>
      <c r="Q262" s="219"/>
      <c r="R262" s="219">
        <v>7906167.0</v>
      </c>
      <c r="S262" s="219">
        <v>7906167.0</v>
      </c>
      <c r="T262" s="221">
        <v>8229167.0</v>
      </c>
      <c r="U262" s="222"/>
      <c r="V262" s="161"/>
      <c r="W262" s="161"/>
      <c r="X262" s="161"/>
      <c r="Y262" s="161"/>
      <c r="Z262" s="161"/>
      <c r="AA262" s="161"/>
      <c r="AB262" s="161"/>
      <c r="AC262" s="161"/>
      <c r="AD262" s="161"/>
      <c r="AE262" s="161"/>
    </row>
    <row r="263" ht="22.5" customHeight="1">
      <c r="A263" s="215" t="s">
        <v>3271</v>
      </c>
      <c r="B263" s="216"/>
      <c r="C263" s="217" t="str">
        <f>iferror(vlookup($B263,Master_data!$K$1:$M$190,3,0),"--")</f>
        <v>--</v>
      </c>
      <c r="D263" s="216" t="s">
        <v>232</v>
      </c>
      <c r="E263" s="219">
        <v>8333333.0</v>
      </c>
      <c r="F263" s="219">
        <v>0.0</v>
      </c>
      <c r="G263" s="219">
        <v>0.0</v>
      </c>
      <c r="H263" s="219">
        <v>0.0</v>
      </c>
      <c r="I263" s="216">
        <v>0.0</v>
      </c>
      <c r="J263" s="220">
        <v>26.0</v>
      </c>
      <c r="K263" s="220">
        <v>26.0</v>
      </c>
      <c r="L263" s="219"/>
      <c r="M263" s="219">
        <v>0.0</v>
      </c>
      <c r="N263" s="219">
        <v>245000.0</v>
      </c>
      <c r="O263" s="219">
        <v>5000000.0</v>
      </c>
      <c r="P263" s="218"/>
      <c r="Q263" s="219"/>
      <c r="R263" s="219">
        <v>3088333.0</v>
      </c>
      <c r="S263" s="219">
        <v>3088333.0</v>
      </c>
      <c r="T263" s="221">
        <v>8333333.0</v>
      </c>
      <c r="U263" s="222"/>
      <c r="V263" s="161"/>
      <c r="W263" s="161"/>
      <c r="X263" s="161"/>
      <c r="Y263" s="161"/>
      <c r="Z263" s="161"/>
      <c r="AA263" s="161"/>
      <c r="AB263" s="161"/>
      <c r="AC263" s="161"/>
      <c r="AD263" s="161"/>
      <c r="AE263" s="161"/>
    </row>
    <row r="264" ht="22.5" customHeight="1">
      <c r="A264" s="215" t="s">
        <v>3271</v>
      </c>
      <c r="B264" s="216"/>
      <c r="C264" s="217" t="str">
        <f>iferror(vlookup($B264,Master_data!$K$1:$M$190,3,0),"--")</f>
        <v>--</v>
      </c>
      <c r="D264" s="216" t="s">
        <v>234</v>
      </c>
      <c r="E264" s="219">
        <v>4000000.0</v>
      </c>
      <c r="F264" s="219">
        <v>0.0</v>
      </c>
      <c r="G264" s="219">
        <v>0.0</v>
      </c>
      <c r="H264" s="219">
        <v>0.0</v>
      </c>
      <c r="I264" s="216">
        <v>0.0</v>
      </c>
      <c r="J264" s="220">
        <v>26.0</v>
      </c>
      <c r="K264" s="220">
        <v>26.0</v>
      </c>
      <c r="L264" s="219">
        <v>21.25</v>
      </c>
      <c r="M264" s="219">
        <v>408654.0</v>
      </c>
      <c r="N264" s="219">
        <v>175280.0</v>
      </c>
      <c r="O264" s="219">
        <v>394444.0</v>
      </c>
      <c r="P264" s="219">
        <v>166667.0</v>
      </c>
      <c r="Q264" s="219">
        <v>846667.0</v>
      </c>
      <c r="R264" s="219">
        <v>4005596.0</v>
      </c>
      <c r="S264" s="219">
        <v>4852263.0</v>
      </c>
      <c r="T264" s="221">
        <v>5421987.0</v>
      </c>
      <c r="U264" s="222"/>
      <c r="V264" s="161"/>
      <c r="W264" s="161"/>
      <c r="X264" s="161"/>
      <c r="Y264" s="161"/>
      <c r="Z264" s="161"/>
      <c r="AA264" s="161"/>
      <c r="AB264" s="161"/>
      <c r="AC264" s="161"/>
      <c r="AD264" s="161"/>
      <c r="AE264" s="161"/>
    </row>
    <row r="265" ht="22.5" customHeight="1">
      <c r="A265" s="215" t="s">
        <v>3271</v>
      </c>
      <c r="B265" s="216"/>
      <c r="C265" s="217" t="str">
        <f>iferror(vlookup($B265,Master_data!$K$1:$M$190,3,0),"--")</f>
        <v>--</v>
      </c>
      <c r="D265" s="216" t="s">
        <v>236</v>
      </c>
      <c r="E265" s="219">
        <v>4333333.0</v>
      </c>
      <c r="F265" s="219">
        <v>0.0</v>
      </c>
      <c r="G265" s="219">
        <v>0.0</v>
      </c>
      <c r="H265" s="219">
        <v>0.0</v>
      </c>
      <c r="I265" s="216">
        <v>0.0</v>
      </c>
      <c r="J265" s="220">
        <v>26.0</v>
      </c>
      <c r="K265" s="220">
        <v>26.0</v>
      </c>
      <c r="L265" s="219">
        <v>6.56</v>
      </c>
      <c r="M265" s="219">
        <v>136667.0</v>
      </c>
      <c r="N265" s="218"/>
      <c r="O265" s="218"/>
      <c r="P265" s="219">
        <v>166667.0</v>
      </c>
      <c r="Q265" s="219">
        <v>846667.0</v>
      </c>
      <c r="R265" s="219">
        <v>4636667.0</v>
      </c>
      <c r="S265" s="219">
        <v>5483333.0</v>
      </c>
      <c r="T265" s="221">
        <v>5483333.0</v>
      </c>
      <c r="U265" s="222"/>
      <c r="V265" s="161"/>
      <c r="W265" s="161"/>
      <c r="X265" s="161"/>
      <c r="Y265" s="161"/>
      <c r="Z265" s="161"/>
      <c r="AA265" s="161"/>
      <c r="AB265" s="161"/>
      <c r="AC265" s="161"/>
      <c r="AD265" s="161"/>
      <c r="AE265" s="161"/>
    </row>
    <row r="266" ht="22.5" customHeight="1">
      <c r="A266" s="215" t="s">
        <v>3271</v>
      </c>
      <c r="B266" s="216"/>
      <c r="C266" s="217" t="str">
        <f>iferror(vlookup($B266,Master_data!$K$1:$M$190,3,0),"--")</f>
        <v>--</v>
      </c>
      <c r="D266" s="216" t="s">
        <v>238</v>
      </c>
      <c r="E266" s="219">
        <v>4333333.0</v>
      </c>
      <c r="F266" s="219">
        <v>0.0</v>
      </c>
      <c r="G266" s="219">
        <v>0.0</v>
      </c>
      <c r="H266" s="219">
        <v>0.0</v>
      </c>
      <c r="I266" s="216">
        <v>0.0</v>
      </c>
      <c r="J266" s="220">
        <v>26.0</v>
      </c>
      <c r="K266" s="220">
        <v>26.1982</v>
      </c>
      <c r="L266" s="219"/>
      <c r="M266" s="219">
        <v>0.0</v>
      </c>
      <c r="N266" s="219">
        <v>175280.0</v>
      </c>
      <c r="O266" s="219">
        <v>1666667.0</v>
      </c>
      <c r="P266" s="219">
        <v>166667.0</v>
      </c>
      <c r="Q266" s="219">
        <v>846667.0</v>
      </c>
      <c r="R266" s="219">
        <v>2691087.0</v>
      </c>
      <c r="S266" s="219">
        <v>3537753.0</v>
      </c>
      <c r="T266" s="221">
        <v>5379700.0</v>
      </c>
      <c r="U266" s="222"/>
      <c r="V266" s="161"/>
      <c r="W266" s="161"/>
      <c r="X266" s="161"/>
      <c r="Y266" s="161"/>
      <c r="Z266" s="161"/>
      <c r="AA266" s="161"/>
      <c r="AB266" s="161"/>
      <c r="AC266" s="161"/>
      <c r="AD266" s="161"/>
      <c r="AE266" s="161"/>
    </row>
    <row r="267" ht="22.5" customHeight="1">
      <c r="A267" s="215" t="s">
        <v>3271</v>
      </c>
      <c r="B267" s="216"/>
      <c r="C267" s="217" t="str">
        <f>iferror(vlookup($B267,Master_data!$K$1:$M$190,3,0),"--")</f>
        <v>--</v>
      </c>
      <c r="D267" s="216" t="s">
        <v>3323</v>
      </c>
      <c r="E267" s="219">
        <v>4000000.0</v>
      </c>
      <c r="F267" s="219">
        <v>0.0</v>
      </c>
      <c r="G267" s="219">
        <v>0.0</v>
      </c>
      <c r="H267" s="219">
        <v>0.0</v>
      </c>
      <c r="I267" s="216"/>
      <c r="J267" s="220">
        <v>26.0</v>
      </c>
      <c r="K267" s="220">
        <v>26.8547</v>
      </c>
      <c r="L267" s="219"/>
      <c r="M267" s="219">
        <v>0.0</v>
      </c>
      <c r="N267" s="218"/>
      <c r="O267" s="218"/>
      <c r="P267" s="219">
        <v>-16667.0</v>
      </c>
      <c r="Q267" s="219">
        <v>882778.0</v>
      </c>
      <c r="R267" s="219">
        <v>4114826.0</v>
      </c>
      <c r="S267" s="219">
        <v>4997603.0</v>
      </c>
      <c r="T267" s="221">
        <v>4997603.0</v>
      </c>
      <c r="U267" s="222"/>
      <c r="V267" s="161"/>
      <c r="W267" s="161"/>
      <c r="X267" s="161"/>
      <c r="Y267" s="161"/>
      <c r="Z267" s="161"/>
      <c r="AA267" s="161"/>
      <c r="AB267" s="161"/>
      <c r="AC267" s="161"/>
      <c r="AD267" s="161"/>
      <c r="AE267" s="161"/>
    </row>
    <row r="268" ht="22.5" customHeight="1">
      <c r="A268" s="215" t="s">
        <v>3271</v>
      </c>
      <c r="B268" s="216"/>
      <c r="C268" s="217" t="str">
        <f>iferror(vlookup($B268,Master_data!$K$1:$M$190,3,0),"--")</f>
        <v>--</v>
      </c>
      <c r="D268" s="216" t="s">
        <v>248</v>
      </c>
      <c r="E268" s="219">
        <v>5841947.0</v>
      </c>
      <c r="F268" s="219">
        <v>0.0</v>
      </c>
      <c r="G268" s="219">
        <v>0.0</v>
      </c>
      <c r="H268" s="219">
        <v>0.0</v>
      </c>
      <c r="I268" s="216">
        <v>0.0</v>
      </c>
      <c r="J268" s="220">
        <v>25.0</v>
      </c>
      <c r="K268" s="220">
        <v>25.0</v>
      </c>
      <c r="L268" s="219"/>
      <c r="M268" s="219">
        <v>0.0</v>
      </c>
      <c r="N268" s="219">
        <v>175280.0</v>
      </c>
      <c r="O268" s="219">
        <v>113000.0</v>
      </c>
      <c r="P268" s="218"/>
      <c r="Q268" s="219"/>
      <c r="R268" s="219">
        <v>5553667.0</v>
      </c>
      <c r="S268" s="219">
        <v>5553667.0</v>
      </c>
      <c r="T268" s="221">
        <v>5841947.0</v>
      </c>
      <c r="U268" s="222"/>
      <c r="V268" s="161"/>
      <c r="W268" s="161"/>
      <c r="X268" s="161"/>
      <c r="Y268" s="161"/>
      <c r="Z268" s="161"/>
      <c r="AA268" s="161"/>
      <c r="AB268" s="161"/>
      <c r="AC268" s="161"/>
      <c r="AD268" s="161"/>
      <c r="AE268" s="161"/>
    </row>
    <row r="269" ht="22.5" customHeight="1">
      <c r="A269" s="215" t="s">
        <v>3271</v>
      </c>
      <c r="B269" s="216"/>
      <c r="C269" s="217" t="str">
        <f>iferror(vlookup($B269,Master_data!$K$1:$M$190,3,0),"--")</f>
        <v>--</v>
      </c>
      <c r="D269" s="216" t="s">
        <v>3350</v>
      </c>
      <c r="E269" s="219">
        <v>1666667.0</v>
      </c>
      <c r="F269" s="219">
        <v>0.0</v>
      </c>
      <c r="G269" s="219">
        <v>0.0</v>
      </c>
      <c r="H269" s="219">
        <v>0.0</v>
      </c>
      <c r="I269" s="216">
        <v>0.0</v>
      </c>
      <c r="J269" s="220">
        <v>26.0</v>
      </c>
      <c r="K269" s="220">
        <v>26.0</v>
      </c>
      <c r="L269" s="219"/>
      <c r="M269" s="219"/>
      <c r="N269" s="218"/>
      <c r="O269" s="218"/>
      <c r="P269" s="218"/>
      <c r="Q269" s="219"/>
      <c r="R269" s="219">
        <v>1666667.0</v>
      </c>
      <c r="S269" s="219">
        <v>1666667.0</v>
      </c>
      <c r="T269" s="221">
        <v>1666667.0</v>
      </c>
      <c r="U269" s="222"/>
      <c r="V269" s="161"/>
      <c r="W269" s="161"/>
      <c r="X269" s="161"/>
      <c r="Y269" s="161"/>
      <c r="Z269" s="161"/>
      <c r="AA269" s="161"/>
      <c r="AB269" s="161"/>
      <c r="AC269" s="161"/>
      <c r="AD269" s="161"/>
      <c r="AE269" s="161"/>
    </row>
    <row r="270" ht="22.5" customHeight="1">
      <c r="A270" s="215" t="s">
        <v>3271</v>
      </c>
      <c r="B270" s="216"/>
      <c r="C270" s="217" t="str">
        <f>iferror(vlookup($B270,Master_data!$K$1:$M$190,3,0),"--")</f>
        <v>--</v>
      </c>
      <c r="D270" s="216" t="s">
        <v>251</v>
      </c>
      <c r="E270" s="219">
        <v>5000000.0</v>
      </c>
      <c r="F270" s="219">
        <v>0.0</v>
      </c>
      <c r="G270" s="219">
        <v>0.0</v>
      </c>
      <c r="H270" s="219">
        <v>0.0</v>
      </c>
      <c r="I270" s="216">
        <v>0.0</v>
      </c>
      <c r="J270" s="220">
        <v>26.0</v>
      </c>
      <c r="K270" s="220">
        <v>26.0</v>
      </c>
      <c r="L270" s="219"/>
      <c r="M270" s="219"/>
      <c r="N270" s="218"/>
      <c r="O270" s="218"/>
      <c r="P270" s="218"/>
      <c r="Q270" s="219"/>
      <c r="R270" s="219">
        <v>5000000.0</v>
      </c>
      <c r="S270" s="219">
        <v>5000000.0</v>
      </c>
      <c r="T270" s="221">
        <v>5000000.0</v>
      </c>
      <c r="U270" s="222"/>
      <c r="V270" s="161"/>
      <c r="W270" s="161"/>
      <c r="X270" s="161"/>
      <c r="Y270" s="161"/>
      <c r="Z270" s="161"/>
      <c r="AA270" s="161"/>
      <c r="AB270" s="161"/>
      <c r="AC270" s="161"/>
      <c r="AD270" s="161"/>
      <c r="AE270" s="161"/>
    </row>
    <row r="271" ht="22.5" customHeight="1">
      <c r="A271" s="215" t="s">
        <v>3271</v>
      </c>
      <c r="B271" s="216"/>
      <c r="C271" s="217" t="str">
        <f>iferror(vlookup($B271,Master_data!$K$1:$M$190,3,0),"--")</f>
        <v>--</v>
      </c>
      <c r="D271" s="216" t="s">
        <v>242</v>
      </c>
      <c r="E271" s="219">
        <v>8333333.0</v>
      </c>
      <c r="F271" s="219">
        <v>0.0</v>
      </c>
      <c r="G271" s="219">
        <v>0.0</v>
      </c>
      <c r="H271" s="219">
        <v>0.0</v>
      </c>
      <c r="I271" s="216">
        <v>0.0</v>
      </c>
      <c r="J271" s="220">
        <v>26.0</v>
      </c>
      <c r="K271" s="220">
        <v>26.0</v>
      </c>
      <c r="L271" s="219"/>
      <c r="M271" s="219">
        <v>0.0</v>
      </c>
      <c r="N271" s="218"/>
      <c r="O271" s="218"/>
      <c r="P271" s="218"/>
      <c r="Q271" s="219"/>
      <c r="R271" s="219">
        <v>8333333.0</v>
      </c>
      <c r="S271" s="219">
        <v>8333333.0</v>
      </c>
      <c r="T271" s="221">
        <v>8333333.0</v>
      </c>
      <c r="U271" s="222"/>
      <c r="V271" s="161"/>
      <c r="W271" s="161"/>
      <c r="X271" s="161"/>
      <c r="Y271" s="161"/>
      <c r="Z271" s="161"/>
      <c r="AA271" s="161"/>
      <c r="AB271" s="161"/>
      <c r="AC271" s="161"/>
      <c r="AD271" s="161"/>
      <c r="AE271" s="161"/>
    </row>
    <row r="272" ht="22.5" customHeight="1">
      <c r="A272" s="215" t="s">
        <v>3271</v>
      </c>
      <c r="B272" s="216"/>
      <c r="C272" s="217" t="str">
        <f>iferror(vlookup($B272,Master_data!$K$1:$M$190,3,0),"--")</f>
        <v>--</v>
      </c>
      <c r="D272" s="216" t="s">
        <v>245</v>
      </c>
      <c r="E272" s="219">
        <v>2100000.0</v>
      </c>
      <c r="F272" s="219">
        <v>566667.0</v>
      </c>
      <c r="G272" s="219">
        <v>0.0</v>
      </c>
      <c r="H272" s="219">
        <v>0.0</v>
      </c>
      <c r="I272" s="216">
        <v>0.0</v>
      </c>
      <c r="J272" s="220">
        <v>26.0</v>
      </c>
      <c r="K272" s="220">
        <v>26.0</v>
      </c>
      <c r="L272" s="219"/>
      <c r="M272" s="219">
        <v>0.0</v>
      </c>
      <c r="N272" s="219">
        <v>175280.0</v>
      </c>
      <c r="O272" s="218"/>
      <c r="P272" s="219">
        <v>-33333.0</v>
      </c>
      <c r="Q272" s="219"/>
      <c r="R272" s="219">
        <v>2458053.0</v>
      </c>
      <c r="S272" s="219">
        <v>2458053.0</v>
      </c>
      <c r="T272" s="221">
        <v>2633333.0</v>
      </c>
      <c r="U272" s="222"/>
      <c r="V272" s="161"/>
      <c r="W272" s="161"/>
      <c r="X272" s="161"/>
      <c r="Y272" s="161"/>
      <c r="Z272" s="161"/>
      <c r="AA272" s="161"/>
      <c r="AB272" s="161"/>
      <c r="AC272" s="161"/>
      <c r="AD272" s="161"/>
      <c r="AE272" s="161"/>
    </row>
    <row r="273" ht="22.5" customHeight="1">
      <c r="A273" s="215" t="s">
        <v>3271</v>
      </c>
      <c r="B273" s="216"/>
      <c r="C273" s="217" t="str">
        <f>iferror(vlookup($B273,Master_data!$K$1:$M$190,3,0),"--")</f>
        <v>--</v>
      </c>
      <c r="D273" s="216" t="s">
        <v>249</v>
      </c>
      <c r="E273" s="219">
        <v>2100000.0</v>
      </c>
      <c r="F273" s="219">
        <v>566667.0</v>
      </c>
      <c r="G273" s="219">
        <v>0.0</v>
      </c>
      <c r="H273" s="219">
        <v>666667.0</v>
      </c>
      <c r="I273" s="216">
        <v>0.0</v>
      </c>
      <c r="J273" s="220">
        <v>26.0</v>
      </c>
      <c r="K273" s="220">
        <v>29.0</v>
      </c>
      <c r="L273" s="219">
        <v>16.73</v>
      </c>
      <c r="M273" s="219">
        <v>168909.0</v>
      </c>
      <c r="N273" s="219">
        <v>175280.0</v>
      </c>
      <c r="O273" s="219">
        <v>1000000.0</v>
      </c>
      <c r="P273" s="219">
        <v>-16667.0</v>
      </c>
      <c r="Q273" s="219"/>
      <c r="R273" s="219">
        <v>2552603.0</v>
      </c>
      <c r="S273" s="219">
        <v>2552603.0</v>
      </c>
      <c r="T273" s="221">
        <v>3727883.0</v>
      </c>
      <c r="U273" s="222"/>
      <c r="V273" s="161"/>
      <c r="W273" s="161"/>
      <c r="X273" s="161"/>
      <c r="Y273" s="161"/>
      <c r="Z273" s="161"/>
      <c r="AA273" s="161"/>
      <c r="AB273" s="161"/>
      <c r="AC273" s="161"/>
      <c r="AD273" s="161"/>
      <c r="AE273" s="161"/>
    </row>
    <row r="274" ht="22.5" customHeight="1">
      <c r="A274" s="215" t="s">
        <v>3271</v>
      </c>
      <c r="B274" s="216"/>
      <c r="C274" s="217" t="str">
        <f>iferror(vlookup($B274,Master_data!$K$1:$M$190,3,0),"--")</f>
        <v>--</v>
      </c>
      <c r="D274" s="216" t="s">
        <v>3338</v>
      </c>
      <c r="E274" s="219">
        <v>2666667.0</v>
      </c>
      <c r="F274" s="219"/>
      <c r="G274" s="219">
        <v>0.0</v>
      </c>
      <c r="H274" s="219">
        <v>0.0</v>
      </c>
      <c r="I274" s="216">
        <v>0.0</v>
      </c>
      <c r="J274" s="220">
        <v>26.0</v>
      </c>
      <c r="K274" s="220">
        <v>29.0</v>
      </c>
      <c r="L274" s="219">
        <v>5.17</v>
      </c>
      <c r="M274" s="219">
        <v>66282.0</v>
      </c>
      <c r="N274" s="218"/>
      <c r="O274" s="219">
        <v>1779667.0</v>
      </c>
      <c r="P274" s="219">
        <v>-33333.0</v>
      </c>
      <c r="Q274" s="219"/>
      <c r="R274" s="219">
        <v>1227641.0</v>
      </c>
      <c r="S274" s="219">
        <v>1227641.0</v>
      </c>
      <c r="T274" s="221">
        <v>3007308.0</v>
      </c>
      <c r="U274" s="222"/>
      <c r="V274" s="161"/>
      <c r="W274" s="161"/>
      <c r="X274" s="161"/>
      <c r="Y274" s="161"/>
      <c r="Z274" s="161"/>
      <c r="AA274" s="161"/>
      <c r="AB274" s="161"/>
      <c r="AC274" s="161"/>
      <c r="AD274" s="161"/>
      <c r="AE274" s="161"/>
    </row>
    <row r="275" ht="22.5" customHeight="1">
      <c r="A275" s="215" t="s">
        <v>3271</v>
      </c>
      <c r="B275" s="216"/>
      <c r="C275" s="217" t="str">
        <f>iferror(vlookup($B275,Master_data!$K$1:$M$190,3,0),"--")</f>
        <v>--</v>
      </c>
      <c r="D275" s="216" t="s">
        <v>3339</v>
      </c>
      <c r="E275" s="219">
        <v>3666667.0</v>
      </c>
      <c r="F275" s="219">
        <v>0.0</v>
      </c>
      <c r="G275" s="219">
        <v>0.0</v>
      </c>
      <c r="H275" s="219">
        <v>0.0</v>
      </c>
      <c r="I275" s="216">
        <v>0.0</v>
      </c>
      <c r="J275" s="220">
        <v>28.0</v>
      </c>
      <c r="K275" s="220">
        <v>27.0</v>
      </c>
      <c r="L275" s="219">
        <v>26.1</v>
      </c>
      <c r="M275" s="219">
        <v>427232.0</v>
      </c>
      <c r="N275" s="219">
        <v>175280.0</v>
      </c>
      <c r="O275" s="219">
        <v>2333333.0</v>
      </c>
      <c r="P275" s="219">
        <v>100000.0</v>
      </c>
      <c r="Q275" s="219"/>
      <c r="R275" s="219">
        <v>1554333.0</v>
      </c>
      <c r="S275" s="219">
        <v>1554333.0</v>
      </c>
      <c r="T275" s="221">
        <v>4062946.0</v>
      </c>
      <c r="U275" s="222"/>
      <c r="V275" s="161"/>
      <c r="W275" s="161"/>
      <c r="X275" s="161"/>
      <c r="Y275" s="161"/>
      <c r="Z275" s="161"/>
      <c r="AA275" s="161"/>
      <c r="AB275" s="161"/>
      <c r="AC275" s="161"/>
      <c r="AD275" s="161"/>
      <c r="AE275" s="161"/>
    </row>
    <row r="276" ht="22.5" customHeight="1">
      <c r="A276" s="215" t="s">
        <v>3271</v>
      </c>
      <c r="B276" s="216"/>
      <c r="C276" s="217" t="str">
        <f>iferror(vlookup($B276,Master_data!$K$1:$M$190,3,0),"--")</f>
        <v>--</v>
      </c>
      <c r="D276" s="216" t="s">
        <v>258</v>
      </c>
      <c r="E276" s="219">
        <v>3666667.0</v>
      </c>
      <c r="F276" s="219">
        <v>0.0</v>
      </c>
      <c r="G276" s="219">
        <v>0.0</v>
      </c>
      <c r="H276" s="219">
        <v>0.0</v>
      </c>
      <c r="I276" s="216">
        <v>0.0</v>
      </c>
      <c r="J276" s="220">
        <v>28.0</v>
      </c>
      <c r="K276" s="220">
        <v>28.0</v>
      </c>
      <c r="L276" s="219">
        <v>33.57</v>
      </c>
      <c r="M276" s="219">
        <v>549509.0</v>
      </c>
      <c r="N276" s="219">
        <v>175280.0</v>
      </c>
      <c r="O276" s="218"/>
      <c r="P276" s="219">
        <v>316667.0</v>
      </c>
      <c r="Q276" s="219"/>
      <c r="R276" s="219">
        <v>4357562.0</v>
      </c>
      <c r="S276" s="219">
        <v>4357562.0</v>
      </c>
      <c r="T276" s="221">
        <v>4532842.0</v>
      </c>
      <c r="U276" s="222"/>
      <c r="V276" s="161"/>
      <c r="W276" s="161"/>
      <c r="X276" s="161"/>
      <c r="Y276" s="161"/>
      <c r="Z276" s="161"/>
      <c r="AA276" s="161"/>
      <c r="AB276" s="161"/>
      <c r="AC276" s="161"/>
      <c r="AD276" s="161"/>
      <c r="AE276" s="161"/>
    </row>
    <row r="277" ht="22.5" customHeight="1">
      <c r="A277" s="215" t="s">
        <v>3271</v>
      </c>
      <c r="B277" s="216"/>
      <c r="C277" s="217" t="str">
        <f>iferror(vlookup($B277,Master_data!$K$1:$M$190,3,0),"--")</f>
        <v>--</v>
      </c>
      <c r="D277" s="216" t="s">
        <v>260</v>
      </c>
      <c r="E277" s="219">
        <v>5500000.0</v>
      </c>
      <c r="F277" s="219">
        <v>0.0</v>
      </c>
      <c r="G277" s="219">
        <v>0.0</v>
      </c>
      <c r="H277" s="219">
        <v>0.0</v>
      </c>
      <c r="I277" s="216">
        <v>0.0</v>
      </c>
      <c r="J277" s="220">
        <v>28.0</v>
      </c>
      <c r="K277" s="220">
        <v>28.0</v>
      </c>
      <c r="L277" s="219">
        <v>15.45</v>
      </c>
      <c r="M277" s="219">
        <v>379353.0</v>
      </c>
      <c r="N277" s="219">
        <v>262920.0</v>
      </c>
      <c r="O277" s="219">
        <v>169500.0</v>
      </c>
      <c r="P277" s="219">
        <v>250000.0</v>
      </c>
      <c r="Q277" s="219"/>
      <c r="R277" s="219">
        <v>5696933.0</v>
      </c>
      <c r="S277" s="219">
        <v>5696933.0</v>
      </c>
      <c r="T277" s="221">
        <v>6129353.0</v>
      </c>
      <c r="U277" s="222"/>
      <c r="V277" s="161"/>
      <c r="W277" s="161"/>
      <c r="X277" s="161"/>
      <c r="Y277" s="161"/>
      <c r="Z277" s="161"/>
      <c r="AA277" s="161"/>
      <c r="AB277" s="161"/>
      <c r="AC277" s="161"/>
      <c r="AD277" s="161"/>
      <c r="AE277" s="161"/>
    </row>
    <row r="278" ht="22.5" customHeight="1">
      <c r="A278" s="215" t="s">
        <v>3271</v>
      </c>
      <c r="B278" s="216"/>
      <c r="C278" s="217" t="str">
        <f>iferror(vlookup($B278,Master_data!$K$1:$M$190,3,0),"--")</f>
        <v>--</v>
      </c>
      <c r="D278" s="216" t="s">
        <v>262</v>
      </c>
      <c r="E278" s="219">
        <v>5000000.0</v>
      </c>
      <c r="F278" s="219"/>
      <c r="G278" s="219"/>
      <c r="H278" s="219"/>
      <c r="I278" s="216"/>
      <c r="J278" s="220">
        <v>28.0</v>
      </c>
      <c r="K278" s="220">
        <v>28.0</v>
      </c>
      <c r="L278" s="219">
        <v>29.29</v>
      </c>
      <c r="M278" s="219">
        <v>653795.0</v>
      </c>
      <c r="N278" s="219">
        <v>262920.0</v>
      </c>
      <c r="O278" s="219">
        <v>169500.0</v>
      </c>
      <c r="P278" s="219">
        <v>250000.0</v>
      </c>
      <c r="Q278" s="219"/>
      <c r="R278" s="219">
        <v>5471375.0</v>
      </c>
      <c r="S278" s="219">
        <v>5471375.0</v>
      </c>
      <c r="T278" s="221">
        <v>5903795.0</v>
      </c>
      <c r="U278" s="222"/>
      <c r="V278" s="161"/>
      <c r="W278" s="161"/>
      <c r="X278" s="161"/>
      <c r="Y278" s="161"/>
      <c r="Z278" s="161"/>
      <c r="AA278" s="161"/>
      <c r="AB278" s="161"/>
      <c r="AC278" s="161"/>
      <c r="AD278" s="161"/>
      <c r="AE278" s="161"/>
    </row>
    <row r="279" ht="22.5" customHeight="1">
      <c r="A279" s="215" t="s">
        <v>3274</v>
      </c>
      <c r="B279" s="216"/>
      <c r="C279" s="217" t="str">
        <f>iferror(vlookup($B279,Master_data!$K$1:$M$190,3,0),"--")</f>
        <v>--</v>
      </c>
      <c r="D279" s="216" t="s">
        <v>3339</v>
      </c>
      <c r="E279" s="219">
        <v>3666667.0</v>
      </c>
      <c r="F279" s="219">
        <v>0.0</v>
      </c>
      <c r="G279" s="219">
        <v>0.0</v>
      </c>
      <c r="H279" s="219">
        <v>0.0</v>
      </c>
      <c r="I279" s="216">
        <v>0.0</v>
      </c>
      <c r="J279" s="220">
        <v>28.0</v>
      </c>
      <c r="K279" s="220">
        <v>27.0</v>
      </c>
      <c r="L279" s="219">
        <v>26.1</v>
      </c>
      <c r="M279" s="219">
        <v>427232.0</v>
      </c>
      <c r="N279" s="218">
        <v>175280.0</v>
      </c>
      <c r="O279" s="218">
        <v>2333333.0</v>
      </c>
      <c r="P279" s="218">
        <v>100000.0</v>
      </c>
      <c r="Q279" s="219"/>
      <c r="R279" s="219"/>
      <c r="S279" s="219">
        <v>4062946.0</v>
      </c>
      <c r="T279" s="221">
        <v>1554333.0</v>
      </c>
      <c r="U279" s="222"/>
      <c r="V279" s="161"/>
      <c r="W279" s="161"/>
      <c r="X279" s="161"/>
      <c r="Y279" s="161"/>
      <c r="Z279" s="161"/>
      <c r="AA279" s="161"/>
      <c r="AB279" s="161"/>
      <c r="AC279" s="161"/>
      <c r="AD279" s="161"/>
      <c r="AE279" s="161"/>
    </row>
    <row r="280" ht="22.5" customHeight="1">
      <c r="A280" s="215" t="s">
        <v>3271</v>
      </c>
      <c r="B280" s="216"/>
      <c r="C280" s="217" t="str">
        <f>iferror(vlookup($B280,Master_data!$K$1:$M$190,3,0),"--")</f>
        <v>--</v>
      </c>
      <c r="D280" s="216" t="s">
        <v>258</v>
      </c>
      <c r="E280" s="219">
        <v>3666667.0</v>
      </c>
      <c r="F280" s="219">
        <v>0.0</v>
      </c>
      <c r="G280" s="219">
        <v>0.0</v>
      </c>
      <c r="H280" s="219">
        <v>0.0</v>
      </c>
      <c r="I280" s="216">
        <v>0.0</v>
      </c>
      <c r="J280" s="220">
        <v>28.0</v>
      </c>
      <c r="K280" s="220">
        <v>28.0</v>
      </c>
      <c r="L280" s="219">
        <v>33.57</v>
      </c>
      <c r="M280" s="219">
        <v>549509.0</v>
      </c>
      <c r="N280" s="218">
        <v>175280.0</v>
      </c>
      <c r="O280" s="218"/>
      <c r="P280" s="218">
        <v>316667.0</v>
      </c>
      <c r="Q280" s="219"/>
      <c r="R280" s="219"/>
      <c r="S280" s="219">
        <v>4532842.0</v>
      </c>
      <c r="T280" s="221">
        <v>4357562.0</v>
      </c>
      <c r="U280" s="222"/>
      <c r="V280" s="161"/>
      <c r="W280" s="161"/>
      <c r="X280" s="161"/>
      <c r="Y280" s="161"/>
      <c r="Z280" s="161"/>
      <c r="AA280" s="161"/>
      <c r="AB280" s="161"/>
      <c r="AC280" s="161"/>
      <c r="AD280" s="161"/>
      <c r="AE280" s="161"/>
    </row>
    <row r="281" ht="22.5" customHeight="1">
      <c r="A281" s="215" t="s">
        <v>3271</v>
      </c>
      <c r="B281" s="216"/>
      <c r="C281" s="217" t="str">
        <f>iferror(vlookup($B281,Master_data!$K$1:$M$190,3,0),"--")</f>
        <v>--</v>
      </c>
      <c r="D281" s="216" t="s">
        <v>260</v>
      </c>
      <c r="E281" s="219">
        <v>5500000.0</v>
      </c>
      <c r="F281" s="219">
        <v>0.0</v>
      </c>
      <c r="G281" s="219">
        <v>0.0</v>
      </c>
      <c r="H281" s="219">
        <v>0.0</v>
      </c>
      <c r="I281" s="216">
        <v>0.0</v>
      </c>
      <c r="J281" s="220">
        <v>28.0</v>
      </c>
      <c r="K281" s="220">
        <v>28.0</v>
      </c>
      <c r="L281" s="219">
        <v>15.45</v>
      </c>
      <c r="M281" s="219">
        <v>379353.0</v>
      </c>
      <c r="N281" s="218">
        <v>262920.0</v>
      </c>
      <c r="O281" s="218">
        <v>169500.0</v>
      </c>
      <c r="P281" s="218">
        <v>250000.0</v>
      </c>
      <c r="Q281" s="219"/>
      <c r="R281" s="219"/>
      <c r="S281" s="219">
        <v>6129353.0</v>
      </c>
      <c r="T281" s="221">
        <v>5696933.0</v>
      </c>
      <c r="U281" s="222"/>
      <c r="V281" s="161"/>
      <c r="W281" s="161"/>
      <c r="X281" s="161"/>
      <c r="Y281" s="161"/>
      <c r="Z281" s="161"/>
      <c r="AA281" s="161"/>
      <c r="AB281" s="161"/>
      <c r="AC281" s="161"/>
      <c r="AD281" s="161"/>
      <c r="AE281" s="161"/>
    </row>
    <row r="282" ht="22.5" customHeight="1">
      <c r="A282" s="215" t="s">
        <v>3271</v>
      </c>
      <c r="B282" s="216"/>
      <c r="C282" s="217" t="str">
        <f>iferror(vlookup($B282,Master_data!$K$1:$M$190,3,0),"--")</f>
        <v>--</v>
      </c>
      <c r="D282" s="216" t="s">
        <v>262</v>
      </c>
      <c r="E282" s="219">
        <v>5000000.0</v>
      </c>
      <c r="F282" s="219"/>
      <c r="G282" s="219"/>
      <c r="H282" s="219"/>
      <c r="I282" s="216"/>
      <c r="J282" s="220">
        <v>28.0</v>
      </c>
      <c r="K282" s="220">
        <v>28.0</v>
      </c>
      <c r="L282" s="219">
        <v>29.29</v>
      </c>
      <c r="M282" s="219">
        <v>653795.0</v>
      </c>
      <c r="N282" s="218">
        <v>262920.0</v>
      </c>
      <c r="O282" s="218">
        <v>169500.0</v>
      </c>
      <c r="P282" s="218">
        <v>250000.0</v>
      </c>
      <c r="Q282" s="219"/>
      <c r="R282" s="219"/>
      <c r="S282" s="219">
        <v>5903795.0</v>
      </c>
      <c r="T282" s="221">
        <v>5471375.0</v>
      </c>
      <c r="U282" s="222"/>
      <c r="V282" s="161"/>
      <c r="W282" s="161"/>
      <c r="X282" s="161"/>
      <c r="Y282" s="161"/>
      <c r="Z282" s="161"/>
      <c r="AA282" s="161"/>
      <c r="AB282" s="161"/>
      <c r="AC282" s="161"/>
      <c r="AD282" s="161"/>
      <c r="AE282" s="161"/>
    </row>
    <row r="283" ht="22.5" customHeight="1">
      <c r="A283" s="215" t="s">
        <v>3274</v>
      </c>
      <c r="B283" s="216"/>
      <c r="C283" s="217" t="str">
        <f>iferror(vlookup($B283,Master_data!$K$1:$M$190,3,0),"--")</f>
        <v>--</v>
      </c>
      <c r="D283" s="216" t="s">
        <v>3340</v>
      </c>
      <c r="E283" s="219">
        <v>5.1666667E7</v>
      </c>
      <c r="F283" s="219">
        <v>0.0</v>
      </c>
      <c r="G283" s="219">
        <v>0.0</v>
      </c>
      <c r="H283" s="219">
        <v>0.0</v>
      </c>
      <c r="I283" s="216">
        <v>0.0</v>
      </c>
      <c r="J283" s="220">
        <v>26.0</v>
      </c>
      <c r="K283" s="220">
        <v>26.0</v>
      </c>
      <c r="L283" s="219"/>
      <c r="M283" s="219"/>
      <c r="N283" s="218"/>
      <c r="O283" s="218"/>
      <c r="P283" s="218"/>
      <c r="Q283" s="219"/>
      <c r="R283" s="219">
        <v>5.1666667E7</v>
      </c>
      <c r="S283" s="219">
        <v>5.1666667E7</v>
      </c>
      <c r="T283" s="221">
        <v>5.1666667E7</v>
      </c>
      <c r="U283" s="222"/>
      <c r="V283" s="161"/>
      <c r="W283" s="161"/>
      <c r="X283" s="161"/>
      <c r="Y283" s="161"/>
      <c r="Z283" s="161"/>
      <c r="AA283" s="161"/>
      <c r="AB283" s="161"/>
      <c r="AC283" s="161"/>
      <c r="AD283" s="161"/>
      <c r="AE283" s="161"/>
    </row>
    <row r="284" ht="22.5" customHeight="1">
      <c r="A284" s="215" t="s">
        <v>3274</v>
      </c>
      <c r="B284" s="216"/>
      <c r="C284" s="217" t="str">
        <f>iferror(vlookup($B284,Master_data!$K$1:$M$190,3,0),"--")</f>
        <v>--</v>
      </c>
      <c r="D284" s="216" t="s">
        <v>149</v>
      </c>
      <c r="E284" s="219">
        <v>1.5E7</v>
      </c>
      <c r="F284" s="219"/>
      <c r="G284" s="219"/>
      <c r="H284" s="219"/>
      <c r="I284" s="216"/>
      <c r="J284" s="220">
        <v>26.0</v>
      </c>
      <c r="K284" s="220">
        <v>26.4807</v>
      </c>
      <c r="L284" s="219"/>
      <c r="M284" s="219">
        <v>0.0</v>
      </c>
      <c r="N284" s="218"/>
      <c r="O284" s="218"/>
      <c r="P284" s="218"/>
      <c r="Q284" s="219">
        <v>1.94683164E8</v>
      </c>
      <c r="R284" s="219">
        <v>1.5277327E7</v>
      </c>
      <c r="S284" s="219">
        <v>2.09960491E8</v>
      </c>
      <c r="T284" s="221">
        <v>2.09960491E8</v>
      </c>
      <c r="U284" s="222"/>
      <c r="V284" s="161"/>
      <c r="W284" s="161"/>
      <c r="X284" s="161"/>
      <c r="Y284" s="161"/>
      <c r="Z284" s="161"/>
      <c r="AA284" s="161"/>
      <c r="AB284" s="161"/>
      <c r="AC284" s="161"/>
      <c r="AD284" s="161"/>
      <c r="AE284" s="161"/>
    </row>
    <row r="285" ht="22.5" customHeight="1">
      <c r="A285" s="215" t="s">
        <v>3274</v>
      </c>
      <c r="B285" s="216"/>
      <c r="C285" s="217" t="str">
        <f>iferror(vlookup($B285,Master_data!$K$1:$M$190,3,0),"--")</f>
        <v>--</v>
      </c>
      <c r="D285" s="216" t="s">
        <v>3351</v>
      </c>
      <c r="E285" s="219">
        <v>2.0E7</v>
      </c>
      <c r="F285" s="219"/>
      <c r="G285" s="219"/>
      <c r="H285" s="219"/>
      <c r="I285" s="216"/>
      <c r="J285" s="220">
        <v>26.0</v>
      </c>
      <c r="K285" s="220">
        <v>26.0</v>
      </c>
      <c r="L285" s="219"/>
      <c r="M285" s="219"/>
      <c r="N285" s="218"/>
      <c r="O285" s="218"/>
      <c r="P285" s="218"/>
      <c r="Q285" s="219">
        <v>6.868584E7</v>
      </c>
      <c r="R285" s="219">
        <v>2.0E7</v>
      </c>
      <c r="S285" s="219">
        <v>8.868584E7</v>
      </c>
      <c r="T285" s="221">
        <v>8.868584E7</v>
      </c>
      <c r="U285" s="222"/>
      <c r="V285" s="161"/>
      <c r="W285" s="161"/>
      <c r="X285" s="161"/>
      <c r="Y285" s="161"/>
      <c r="Z285" s="161"/>
      <c r="AA285" s="161"/>
      <c r="AB285" s="161"/>
      <c r="AC285" s="161"/>
      <c r="AD285" s="161"/>
      <c r="AE285" s="161"/>
    </row>
    <row r="286" ht="22.5" customHeight="1">
      <c r="A286" s="215" t="s">
        <v>3274</v>
      </c>
      <c r="B286" s="216"/>
      <c r="C286" s="217" t="str">
        <f>iferror(vlookup($B286,Master_data!$K$1:$M$190,3,0),"--")</f>
        <v>--</v>
      </c>
      <c r="D286" s="216" t="s">
        <v>3352</v>
      </c>
      <c r="E286" s="219">
        <v>2.0E7</v>
      </c>
      <c r="F286" s="219"/>
      <c r="G286" s="219"/>
      <c r="H286" s="219"/>
      <c r="I286" s="216"/>
      <c r="J286" s="220">
        <v>26.0</v>
      </c>
      <c r="K286" s="220">
        <v>10.7931</v>
      </c>
      <c r="L286" s="219"/>
      <c r="M286" s="219"/>
      <c r="N286" s="218"/>
      <c r="O286" s="218"/>
      <c r="P286" s="218"/>
      <c r="Q286" s="219">
        <v>1.846698E7</v>
      </c>
      <c r="R286" s="219">
        <v>8302385.0</v>
      </c>
      <c r="S286" s="219">
        <v>2.6769365E7</v>
      </c>
      <c r="T286" s="221">
        <v>2.6769365E7</v>
      </c>
      <c r="U286" s="222"/>
      <c r="V286" s="161"/>
      <c r="W286" s="161"/>
      <c r="X286" s="161"/>
      <c r="Y286" s="161"/>
      <c r="Z286" s="161"/>
      <c r="AA286" s="161"/>
      <c r="AB286" s="161"/>
      <c r="AC286" s="161"/>
      <c r="AD286" s="161"/>
      <c r="AE286" s="161"/>
    </row>
    <row r="287" ht="22.5" customHeight="1">
      <c r="A287" s="215" t="s">
        <v>3274</v>
      </c>
      <c r="B287" s="216"/>
      <c r="C287" s="217" t="str">
        <f>iferror(vlookup($B287,Master_data!$K$1:$M$190,3,0),"--")</f>
        <v>--</v>
      </c>
      <c r="D287" s="216" t="s">
        <v>199</v>
      </c>
      <c r="E287" s="219">
        <v>3250000.0</v>
      </c>
      <c r="F287" s="219"/>
      <c r="G287" s="219">
        <v>0.0</v>
      </c>
      <c r="H287" s="219">
        <v>0.0</v>
      </c>
      <c r="I287" s="216"/>
      <c r="J287" s="220">
        <v>26.0</v>
      </c>
      <c r="K287" s="220">
        <v>25.6999</v>
      </c>
      <c r="L287" s="219">
        <v>9.47</v>
      </c>
      <c r="M287" s="219">
        <v>147969.0</v>
      </c>
      <c r="N287" s="219">
        <v>262920.0</v>
      </c>
      <c r="O287" s="219">
        <v>1500000.0</v>
      </c>
      <c r="P287" s="219">
        <v>-75000.0</v>
      </c>
      <c r="Q287" s="219">
        <v>1.944311E7</v>
      </c>
      <c r="R287" s="219">
        <v>1522536.0</v>
      </c>
      <c r="S287" s="219">
        <v>2.0965646E7</v>
      </c>
      <c r="T287" s="221">
        <v>2.2728566E7</v>
      </c>
      <c r="U287" s="222"/>
      <c r="V287" s="161"/>
      <c r="W287" s="161"/>
      <c r="X287" s="161"/>
      <c r="Y287" s="161"/>
      <c r="Z287" s="161"/>
      <c r="AA287" s="161"/>
      <c r="AB287" s="161"/>
      <c r="AC287" s="161"/>
      <c r="AD287" s="161"/>
      <c r="AE287" s="161"/>
    </row>
    <row r="288" ht="22.5" customHeight="1">
      <c r="A288" s="215" t="s">
        <v>3274</v>
      </c>
      <c r="B288" s="216"/>
      <c r="C288" s="217" t="str">
        <f>iferror(vlookup($B288,Master_data!$K$1:$M$190,3,0),"--")</f>
        <v>--</v>
      </c>
      <c r="D288" s="216" t="s">
        <v>3343</v>
      </c>
      <c r="E288" s="219">
        <v>3250000.0</v>
      </c>
      <c r="F288" s="219"/>
      <c r="G288" s="219">
        <v>0.0</v>
      </c>
      <c r="H288" s="219">
        <v>0.0</v>
      </c>
      <c r="I288" s="216"/>
      <c r="J288" s="220">
        <v>26.0</v>
      </c>
      <c r="K288" s="220">
        <v>25.7558</v>
      </c>
      <c r="L288" s="219">
        <v>2.07</v>
      </c>
      <c r="M288" s="219">
        <v>32344.0</v>
      </c>
      <c r="N288" s="218"/>
      <c r="O288" s="218"/>
      <c r="P288" s="219">
        <v>-25000.0</v>
      </c>
      <c r="Q288" s="219">
        <v>2.9684242E7</v>
      </c>
      <c r="R288" s="219">
        <v>3226819.0</v>
      </c>
      <c r="S288" s="219">
        <v>3.2911061E7</v>
      </c>
      <c r="T288" s="221">
        <v>3.2911061E7</v>
      </c>
      <c r="U288" s="222"/>
      <c r="V288" s="161"/>
      <c r="W288" s="161"/>
      <c r="X288" s="161"/>
      <c r="Y288" s="161"/>
      <c r="Z288" s="161"/>
      <c r="AA288" s="161"/>
      <c r="AB288" s="161"/>
      <c r="AC288" s="161"/>
      <c r="AD288" s="161"/>
      <c r="AE288" s="161"/>
    </row>
    <row r="289" ht="22.5" customHeight="1">
      <c r="A289" s="215" t="s">
        <v>3274</v>
      </c>
      <c r="B289" s="216"/>
      <c r="C289" s="217" t="str">
        <f>iferror(vlookup($B289,Master_data!$K$1:$M$190,3,0),"--")</f>
        <v>--</v>
      </c>
      <c r="D289" s="216" t="s">
        <v>185</v>
      </c>
      <c r="E289" s="219">
        <v>2666667.0</v>
      </c>
      <c r="F289" s="219">
        <v>3333333.0</v>
      </c>
      <c r="G289" s="219">
        <v>0.0</v>
      </c>
      <c r="H289" s="219">
        <v>0.0</v>
      </c>
      <c r="I289" s="216">
        <v>0.0</v>
      </c>
      <c r="J289" s="220">
        <v>26.0</v>
      </c>
      <c r="K289" s="220">
        <v>25.7216</v>
      </c>
      <c r="L289" s="219">
        <v>8.16</v>
      </c>
      <c r="M289" s="219">
        <v>104615.0</v>
      </c>
      <c r="N289" s="219">
        <v>175280.0</v>
      </c>
      <c r="O289" s="219">
        <v>1000000.0</v>
      </c>
      <c r="P289" s="218"/>
      <c r="Q289" s="219"/>
      <c r="R289" s="219">
        <v>4900782.0</v>
      </c>
      <c r="S289" s="219">
        <v>4900782.0</v>
      </c>
      <c r="T289" s="221">
        <v>6076062.0</v>
      </c>
      <c r="U289" s="222"/>
      <c r="V289" s="161"/>
      <c r="W289" s="161"/>
      <c r="X289" s="161"/>
      <c r="Y289" s="161"/>
      <c r="Z289" s="161"/>
      <c r="AA289" s="161"/>
      <c r="AB289" s="161"/>
      <c r="AC289" s="161"/>
      <c r="AD289" s="161"/>
      <c r="AE289" s="161"/>
    </row>
    <row r="290" ht="22.5" customHeight="1">
      <c r="A290" s="215" t="s">
        <v>3274</v>
      </c>
      <c r="B290" s="216"/>
      <c r="C290" s="217" t="str">
        <f>iferror(vlookup($B290,Master_data!$K$1:$M$190,3,0),"--")</f>
        <v>--</v>
      </c>
      <c r="D290" s="216" t="s">
        <v>3353</v>
      </c>
      <c r="E290" s="219">
        <v>1833333.0</v>
      </c>
      <c r="F290" s="219">
        <v>333333.0</v>
      </c>
      <c r="G290" s="219">
        <v>0.0</v>
      </c>
      <c r="H290" s="219">
        <v>0.0</v>
      </c>
      <c r="I290" s="216"/>
      <c r="J290" s="220">
        <v>26.0</v>
      </c>
      <c r="K290" s="220">
        <v>24.9711</v>
      </c>
      <c r="L290" s="219">
        <v>14.07</v>
      </c>
      <c r="M290" s="219">
        <v>124014.0</v>
      </c>
      <c r="N290" s="219">
        <v>175280.0</v>
      </c>
      <c r="O290" s="219">
        <v>1666667.0</v>
      </c>
      <c r="P290" s="219">
        <v>-33333.0</v>
      </c>
      <c r="Q290" s="219">
        <v>1965611.0</v>
      </c>
      <c r="R290" s="219">
        <v>342850.0</v>
      </c>
      <c r="S290" s="219">
        <v>2308461.0</v>
      </c>
      <c r="T290" s="221">
        <v>4150408.0</v>
      </c>
      <c r="U290" s="222"/>
      <c r="V290" s="161"/>
      <c r="W290" s="161"/>
      <c r="X290" s="161"/>
      <c r="Y290" s="161"/>
      <c r="Z290" s="161"/>
      <c r="AA290" s="161"/>
      <c r="AB290" s="161"/>
      <c r="AC290" s="161"/>
      <c r="AD290" s="161"/>
      <c r="AE290" s="161"/>
    </row>
    <row r="291" ht="22.5" customHeight="1">
      <c r="A291" s="215" t="s">
        <v>3274</v>
      </c>
      <c r="B291" s="216"/>
      <c r="C291" s="217" t="str">
        <f>iferror(vlookup($B291,Master_data!$K$1:$M$190,3,0),"--")</f>
        <v>--</v>
      </c>
      <c r="D291" s="216" t="s">
        <v>3354</v>
      </c>
      <c r="E291" s="219">
        <v>1833333.0</v>
      </c>
      <c r="F291" s="219">
        <v>333333.0</v>
      </c>
      <c r="G291" s="219">
        <v>0.0</v>
      </c>
      <c r="H291" s="219">
        <v>0.0</v>
      </c>
      <c r="I291" s="216"/>
      <c r="J291" s="220">
        <v>26.0</v>
      </c>
      <c r="K291" s="220">
        <v>25.6557</v>
      </c>
      <c r="L291" s="219">
        <v>24.01</v>
      </c>
      <c r="M291" s="219">
        <v>211627.0</v>
      </c>
      <c r="N291" s="219">
        <v>175280.0</v>
      </c>
      <c r="O291" s="219">
        <v>1333333.0</v>
      </c>
      <c r="P291" s="219">
        <v>166667.0</v>
      </c>
      <c r="Q291" s="219">
        <v>1965611.0</v>
      </c>
      <c r="R291" s="219">
        <v>1012069.0</v>
      </c>
      <c r="S291" s="219">
        <v>2977680.0</v>
      </c>
      <c r="T291" s="221">
        <v>4486293.0</v>
      </c>
      <c r="U291" s="222"/>
      <c r="V291" s="161"/>
      <c r="W291" s="161"/>
      <c r="X291" s="161"/>
      <c r="Y291" s="161"/>
      <c r="Z291" s="161"/>
      <c r="AA291" s="161"/>
      <c r="AB291" s="161"/>
      <c r="AC291" s="161"/>
      <c r="AD291" s="161"/>
      <c r="AE291" s="161"/>
    </row>
    <row r="292" ht="22.5" customHeight="1">
      <c r="A292" s="215" t="s">
        <v>3274</v>
      </c>
      <c r="B292" s="216"/>
      <c r="C292" s="217" t="str">
        <f>iferror(vlookup($B292,Master_data!$K$1:$M$190,3,0),"--")</f>
        <v>--</v>
      </c>
      <c r="D292" s="216" t="s">
        <v>3355</v>
      </c>
      <c r="E292" s="219">
        <v>1833333.0</v>
      </c>
      <c r="F292" s="219">
        <v>333333.0</v>
      </c>
      <c r="G292" s="219">
        <v>0.0</v>
      </c>
      <c r="H292" s="219">
        <v>0.0</v>
      </c>
      <c r="I292" s="216"/>
      <c r="J292" s="220">
        <v>26.0</v>
      </c>
      <c r="K292" s="220">
        <v>26.0</v>
      </c>
      <c r="L292" s="219">
        <v>19.98</v>
      </c>
      <c r="M292" s="219">
        <v>176106.0</v>
      </c>
      <c r="N292" s="219">
        <v>175280.0</v>
      </c>
      <c r="O292" s="218"/>
      <c r="P292" s="219">
        <v>166667.0</v>
      </c>
      <c r="Q292" s="219">
        <v>1965611.0</v>
      </c>
      <c r="R292" s="219">
        <v>2334159.0</v>
      </c>
      <c r="S292" s="219">
        <v>4299770.0</v>
      </c>
      <c r="T292" s="221">
        <v>4475050.0</v>
      </c>
      <c r="U292" s="222"/>
      <c r="V292" s="161"/>
      <c r="W292" s="161"/>
      <c r="X292" s="161"/>
      <c r="Y292" s="161"/>
      <c r="Z292" s="161"/>
      <c r="AA292" s="161"/>
      <c r="AB292" s="161"/>
      <c r="AC292" s="161"/>
      <c r="AD292" s="161"/>
      <c r="AE292" s="161"/>
    </row>
    <row r="293" ht="22.5" customHeight="1">
      <c r="A293" s="215" t="s">
        <v>3274</v>
      </c>
      <c r="B293" s="217"/>
      <c r="C293" s="217" t="str">
        <f>iferror(vlookup($B293,Master_data!$K$1:$M$190,3,0),"--")</f>
        <v>--</v>
      </c>
      <c r="D293" s="216" t="s">
        <v>3356</v>
      </c>
      <c r="E293" s="219">
        <v>2266667.0</v>
      </c>
      <c r="F293" s="218"/>
      <c r="G293" s="218"/>
      <c r="H293" s="218"/>
      <c r="I293" s="217"/>
      <c r="J293" s="220">
        <v>26.0</v>
      </c>
      <c r="K293" s="220">
        <v>25.8869</v>
      </c>
      <c r="L293" s="219">
        <v>13.94</v>
      </c>
      <c r="M293" s="219">
        <v>151910.0</v>
      </c>
      <c r="N293" s="218"/>
      <c r="O293" s="218"/>
      <c r="P293" s="218"/>
      <c r="Q293" s="218"/>
      <c r="R293" s="219">
        <v>2408717.0</v>
      </c>
      <c r="S293" s="219">
        <v>2408717.0</v>
      </c>
      <c r="T293" s="221">
        <v>2408717.0</v>
      </c>
      <c r="U293" s="226"/>
      <c r="V293" s="161"/>
      <c r="W293" s="161"/>
      <c r="X293" s="161"/>
      <c r="Y293" s="161"/>
      <c r="Z293" s="161"/>
      <c r="AA293" s="161"/>
      <c r="AB293" s="161"/>
      <c r="AC293" s="161"/>
      <c r="AD293" s="161"/>
      <c r="AE293" s="161"/>
    </row>
    <row r="294" ht="22.5" customHeight="1">
      <c r="A294" s="215" t="s">
        <v>3274</v>
      </c>
      <c r="B294" s="217"/>
      <c r="C294" s="217" t="str">
        <f>iferror(vlookup($B294,Master_data!$K$1:$M$190,3,0),"--")</f>
        <v>--</v>
      </c>
      <c r="D294" s="216" t="s">
        <v>189</v>
      </c>
      <c r="E294" s="219">
        <v>1833333.0</v>
      </c>
      <c r="F294" s="219">
        <v>666667.0</v>
      </c>
      <c r="G294" s="219">
        <v>0.0</v>
      </c>
      <c r="H294" s="219">
        <v>0.0</v>
      </c>
      <c r="I294" s="216">
        <v>0.0</v>
      </c>
      <c r="J294" s="220">
        <v>26.0</v>
      </c>
      <c r="K294" s="220">
        <v>25.5868</v>
      </c>
      <c r="L294" s="219">
        <v>7.88</v>
      </c>
      <c r="M294" s="219">
        <v>69455.0</v>
      </c>
      <c r="N294" s="219">
        <v>175280.0</v>
      </c>
      <c r="O294" s="218"/>
      <c r="P294" s="219">
        <v>-16667.0</v>
      </c>
      <c r="Q294" s="219">
        <v>1965611.0</v>
      </c>
      <c r="R294" s="219">
        <v>2348373.0</v>
      </c>
      <c r="S294" s="219">
        <v>4313984.0</v>
      </c>
      <c r="T294" s="221">
        <v>4489264.0</v>
      </c>
      <c r="U294" s="226"/>
      <c r="V294" s="161"/>
      <c r="W294" s="161"/>
      <c r="X294" s="161"/>
      <c r="Y294" s="161"/>
      <c r="Z294" s="161"/>
      <c r="AA294" s="161"/>
      <c r="AB294" s="161"/>
      <c r="AC294" s="161"/>
      <c r="AD294" s="161"/>
      <c r="AE294" s="161"/>
    </row>
    <row r="295" ht="22.5" customHeight="1">
      <c r="A295" s="215" t="s">
        <v>3274</v>
      </c>
      <c r="B295" s="217"/>
      <c r="C295" s="217" t="str">
        <f>iferror(vlookup($B295,Master_data!$K$1:$M$190,3,0),"--")</f>
        <v>--</v>
      </c>
      <c r="D295" s="216" t="s">
        <v>192</v>
      </c>
      <c r="E295" s="219">
        <v>1833333.0</v>
      </c>
      <c r="F295" s="219">
        <v>333333.0</v>
      </c>
      <c r="G295" s="219">
        <v>0.0</v>
      </c>
      <c r="H295" s="219">
        <v>0.0</v>
      </c>
      <c r="I295" s="217"/>
      <c r="J295" s="220">
        <v>26.0</v>
      </c>
      <c r="K295" s="220">
        <v>25.34</v>
      </c>
      <c r="L295" s="219">
        <v>6.08</v>
      </c>
      <c r="M295" s="219">
        <v>53590.0</v>
      </c>
      <c r="N295" s="219">
        <v>175280.0</v>
      </c>
      <c r="O295" s="218"/>
      <c r="P295" s="219">
        <v>-16667.0</v>
      </c>
      <c r="Q295" s="219">
        <v>1965611.0</v>
      </c>
      <c r="R295" s="219">
        <v>1981771.0</v>
      </c>
      <c r="S295" s="219">
        <v>3947382.0</v>
      </c>
      <c r="T295" s="221">
        <v>4122662.0</v>
      </c>
      <c r="U295" s="226"/>
      <c r="V295" s="161"/>
      <c r="W295" s="161"/>
      <c r="X295" s="161"/>
      <c r="Y295" s="161"/>
      <c r="Z295" s="161"/>
      <c r="AA295" s="161"/>
      <c r="AB295" s="161"/>
      <c r="AC295" s="161"/>
      <c r="AD295" s="161"/>
      <c r="AE295" s="161"/>
    </row>
    <row r="296" ht="22.5" customHeight="1">
      <c r="A296" s="215" t="s">
        <v>3274</v>
      </c>
      <c r="B296" s="217"/>
      <c r="C296" s="217" t="str">
        <f>iferror(vlookup($B296,Master_data!$K$1:$M$190,3,0),"--")</f>
        <v>--</v>
      </c>
      <c r="D296" s="216" t="s">
        <v>194</v>
      </c>
      <c r="E296" s="219">
        <v>1833333.0</v>
      </c>
      <c r="F296" s="219">
        <v>333333.0</v>
      </c>
      <c r="G296" s="219">
        <v>0.0</v>
      </c>
      <c r="H296" s="219">
        <v>0.0</v>
      </c>
      <c r="I296" s="217"/>
      <c r="J296" s="220">
        <v>26.0</v>
      </c>
      <c r="K296" s="220">
        <v>25.5498</v>
      </c>
      <c r="L296" s="219">
        <v>12.48</v>
      </c>
      <c r="M296" s="219">
        <v>110000.0</v>
      </c>
      <c r="N296" s="219">
        <v>175280.0</v>
      </c>
      <c r="O296" s="218"/>
      <c r="P296" s="219">
        <v>-16667.0</v>
      </c>
      <c r="Q296" s="219">
        <v>1965611.0</v>
      </c>
      <c r="R296" s="219">
        <v>2052975.0</v>
      </c>
      <c r="S296" s="219">
        <v>4018586.0</v>
      </c>
      <c r="T296" s="221">
        <v>4193866.0</v>
      </c>
      <c r="U296" s="226"/>
      <c r="V296" s="161"/>
      <c r="W296" s="161"/>
      <c r="X296" s="161"/>
      <c r="Y296" s="161"/>
      <c r="Z296" s="161"/>
      <c r="AA296" s="161"/>
      <c r="AB296" s="161"/>
      <c r="AC296" s="161"/>
      <c r="AD296" s="161"/>
      <c r="AE296" s="161"/>
    </row>
    <row r="297" ht="22.5" customHeight="1">
      <c r="A297" s="215" t="s">
        <v>3274</v>
      </c>
      <c r="B297" s="217"/>
      <c r="C297" s="217" t="str">
        <f>iferror(vlookup($B297,Master_data!$K$1:$M$190,3,0),"--")</f>
        <v>--</v>
      </c>
      <c r="D297" s="216" t="s">
        <v>3357</v>
      </c>
      <c r="E297" s="219">
        <v>2000000.0</v>
      </c>
      <c r="F297" s="219">
        <v>1000000.0</v>
      </c>
      <c r="G297" s="219">
        <v>0.0</v>
      </c>
      <c r="H297" s="219">
        <v>0.0</v>
      </c>
      <c r="I297" s="217"/>
      <c r="J297" s="220">
        <v>26.0</v>
      </c>
      <c r="K297" s="220">
        <v>27.0</v>
      </c>
      <c r="L297" s="219">
        <v>23.16</v>
      </c>
      <c r="M297" s="219">
        <v>222692.0</v>
      </c>
      <c r="N297" s="219">
        <v>175280.0</v>
      </c>
      <c r="O297" s="218"/>
      <c r="P297" s="219">
        <v>166667.0</v>
      </c>
      <c r="Q297" s="219">
        <v>1666667.0</v>
      </c>
      <c r="R297" s="219">
        <v>3291002.0</v>
      </c>
      <c r="S297" s="219">
        <v>4957669.0</v>
      </c>
      <c r="T297" s="221">
        <v>5132949.0</v>
      </c>
      <c r="U297" s="226"/>
      <c r="V297" s="161"/>
      <c r="W297" s="161"/>
      <c r="X297" s="161"/>
      <c r="Y297" s="161"/>
      <c r="Z297" s="161"/>
      <c r="AA297" s="161"/>
      <c r="AB297" s="161"/>
      <c r="AC297" s="161"/>
      <c r="AD297" s="161"/>
      <c r="AE297" s="161"/>
    </row>
    <row r="298" ht="22.5" customHeight="1">
      <c r="A298" s="215" t="s">
        <v>3274</v>
      </c>
      <c r="B298" s="217"/>
      <c r="C298" s="217" t="str">
        <f>iferror(vlookup($B298,Master_data!$K$1:$M$190,3,0),"--")</f>
        <v>--</v>
      </c>
      <c r="D298" s="216" t="s">
        <v>3358</v>
      </c>
      <c r="E298" s="219">
        <v>2000000.0</v>
      </c>
      <c r="F298" s="219">
        <v>1000000.0</v>
      </c>
      <c r="G298" s="219">
        <v>0.0</v>
      </c>
      <c r="H298" s="219">
        <v>0.0</v>
      </c>
      <c r="I298" s="217"/>
      <c r="J298" s="220">
        <v>26.0</v>
      </c>
      <c r="K298" s="220">
        <v>25.7296</v>
      </c>
      <c r="L298" s="219">
        <v>15.82</v>
      </c>
      <c r="M298" s="219">
        <v>152115.0</v>
      </c>
      <c r="N298" s="219">
        <v>175280.0</v>
      </c>
      <c r="O298" s="219">
        <v>1000000.0</v>
      </c>
      <c r="P298" s="219">
        <v>166667.0</v>
      </c>
      <c r="Q298" s="219">
        <v>1413333.0</v>
      </c>
      <c r="R298" s="219">
        <v>2122702.0</v>
      </c>
      <c r="S298" s="219">
        <v>3536035.0</v>
      </c>
      <c r="T298" s="221">
        <v>4711315.0</v>
      </c>
      <c r="U298" s="226"/>
      <c r="V298" s="161"/>
      <c r="W298" s="161"/>
      <c r="X298" s="161"/>
      <c r="Y298" s="161"/>
      <c r="Z298" s="161"/>
      <c r="AA298" s="161"/>
      <c r="AB298" s="161"/>
      <c r="AC298" s="161"/>
      <c r="AD298" s="161"/>
      <c r="AE298" s="161"/>
    </row>
    <row r="299" ht="22.5" customHeight="1">
      <c r="A299" s="215" t="s">
        <v>3274</v>
      </c>
      <c r="B299" s="217"/>
      <c r="C299" s="217" t="str">
        <f>iferror(vlookup($B299,Master_data!$K$1:$M$190,3,0),"--")</f>
        <v>--</v>
      </c>
      <c r="D299" s="216" t="s">
        <v>3359</v>
      </c>
      <c r="E299" s="219">
        <v>2000000.0</v>
      </c>
      <c r="F299" s="219">
        <v>1000000.0</v>
      </c>
      <c r="G299" s="219">
        <v>0.0</v>
      </c>
      <c r="H299" s="219">
        <v>0.0</v>
      </c>
      <c r="I299" s="217"/>
      <c r="J299" s="220">
        <v>26.0</v>
      </c>
      <c r="K299" s="220">
        <v>25.9529</v>
      </c>
      <c r="L299" s="219">
        <v>22.81</v>
      </c>
      <c r="M299" s="219">
        <v>219327.0</v>
      </c>
      <c r="N299" s="219">
        <v>175280.0</v>
      </c>
      <c r="O299" s="218"/>
      <c r="P299" s="218"/>
      <c r="Q299" s="219">
        <v>1786667.0</v>
      </c>
      <c r="R299" s="219">
        <v>3040424.0</v>
      </c>
      <c r="S299" s="219">
        <v>4827091.0</v>
      </c>
      <c r="T299" s="221">
        <v>5002371.0</v>
      </c>
      <c r="U299" s="226"/>
      <c r="V299" s="161"/>
      <c r="W299" s="161"/>
      <c r="X299" s="161"/>
      <c r="Y299" s="161"/>
      <c r="Z299" s="161"/>
      <c r="AA299" s="161"/>
      <c r="AB299" s="161"/>
      <c r="AC299" s="161"/>
      <c r="AD299" s="161"/>
      <c r="AE299" s="161"/>
    </row>
    <row r="300" ht="22.5" customHeight="1">
      <c r="A300" s="215" t="s">
        <v>3274</v>
      </c>
      <c r="B300" s="217"/>
      <c r="C300" s="217" t="str">
        <f>iferror(vlookup($B300,Master_data!$K$1:$M$190,3,0),"--")</f>
        <v>--</v>
      </c>
      <c r="D300" s="216" t="s">
        <v>3360</v>
      </c>
      <c r="E300" s="219">
        <v>2000000.0</v>
      </c>
      <c r="F300" s="219">
        <v>1000000.0</v>
      </c>
      <c r="G300" s="218"/>
      <c r="H300" s="219">
        <v>0.0</v>
      </c>
      <c r="I300" s="217"/>
      <c r="J300" s="220">
        <v>26.0</v>
      </c>
      <c r="K300" s="220">
        <v>25.9367</v>
      </c>
      <c r="L300" s="219"/>
      <c r="M300" s="219">
        <v>0.0</v>
      </c>
      <c r="N300" s="219">
        <v>175280.0</v>
      </c>
      <c r="O300" s="218"/>
      <c r="P300" s="219">
        <v>-33333.0</v>
      </c>
      <c r="Q300" s="219">
        <v>1323333.0</v>
      </c>
      <c r="R300" s="219">
        <v>2786517.0</v>
      </c>
      <c r="S300" s="219">
        <v>4109851.0</v>
      </c>
      <c r="T300" s="221">
        <v>4285131.0</v>
      </c>
      <c r="U300" s="226"/>
      <c r="V300" s="161"/>
      <c r="W300" s="161"/>
      <c r="X300" s="161"/>
      <c r="Y300" s="161"/>
      <c r="Z300" s="161"/>
      <c r="AA300" s="161"/>
      <c r="AB300" s="161"/>
      <c r="AC300" s="161"/>
      <c r="AD300" s="161"/>
      <c r="AE300" s="161"/>
    </row>
    <row r="301" ht="22.5" customHeight="1">
      <c r="A301" s="215" t="s">
        <v>3274</v>
      </c>
      <c r="B301" s="217"/>
      <c r="C301" s="217" t="str">
        <f>iferror(vlookup($B301,Master_data!$K$1:$M$190,3,0),"--")</f>
        <v>--</v>
      </c>
      <c r="D301" s="216" t="s">
        <v>3361</v>
      </c>
      <c r="E301" s="219">
        <v>2000000.0</v>
      </c>
      <c r="F301" s="219">
        <v>666667.0</v>
      </c>
      <c r="G301" s="218"/>
      <c r="H301" s="218"/>
      <c r="I301" s="217"/>
      <c r="J301" s="220">
        <v>26.0</v>
      </c>
      <c r="K301" s="220">
        <v>27.8174</v>
      </c>
      <c r="L301" s="219">
        <v>16.69</v>
      </c>
      <c r="M301" s="219">
        <v>160481.0</v>
      </c>
      <c r="N301" s="218"/>
      <c r="O301" s="218"/>
      <c r="P301" s="219">
        <v>166667.0</v>
      </c>
      <c r="Q301" s="219">
        <v>1616667.0</v>
      </c>
      <c r="R301" s="219">
        <v>3133614.0</v>
      </c>
      <c r="S301" s="219">
        <v>4750281.0</v>
      </c>
      <c r="T301" s="221">
        <v>4750281.0</v>
      </c>
      <c r="U301" s="226"/>
      <c r="V301" s="161"/>
      <c r="W301" s="161"/>
      <c r="X301" s="161"/>
      <c r="Y301" s="161"/>
      <c r="Z301" s="161"/>
      <c r="AA301" s="161"/>
      <c r="AB301" s="161"/>
      <c r="AC301" s="161"/>
      <c r="AD301" s="161"/>
      <c r="AE301" s="161"/>
    </row>
    <row r="302" ht="22.5" customHeight="1">
      <c r="A302" s="215" t="s">
        <v>3274</v>
      </c>
      <c r="B302" s="217"/>
      <c r="C302" s="217" t="str">
        <f>iferror(vlookup($B302,Master_data!$K$1:$M$190,3,0),"--")</f>
        <v>--</v>
      </c>
      <c r="D302" s="216" t="s">
        <v>3362</v>
      </c>
      <c r="E302" s="219">
        <v>2000000.0</v>
      </c>
      <c r="F302" s="219">
        <v>1000000.0</v>
      </c>
      <c r="G302" s="218"/>
      <c r="H302" s="218"/>
      <c r="I302" s="223">
        <v>100000.0</v>
      </c>
      <c r="J302" s="220">
        <v>26.0</v>
      </c>
      <c r="K302" s="220">
        <v>28.1445</v>
      </c>
      <c r="L302" s="219">
        <v>9.5</v>
      </c>
      <c r="M302" s="219">
        <v>91346.0</v>
      </c>
      <c r="N302" s="218"/>
      <c r="O302" s="219">
        <v>1833333.0</v>
      </c>
      <c r="P302" s="218"/>
      <c r="Q302" s="219">
        <v>1307500.0</v>
      </c>
      <c r="R302" s="219">
        <v>1522974.0</v>
      </c>
      <c r="S302" s="219">
        <v>2830474.0</v>
      </c>
      <c r="T302" s="221">
        <v>4663808.0</v>
      </c>
      <c r="U302" s="226"/>
      <c r="V302" s="161"/>
      <c r="W302" s="161"/>
      <c r="X302" s="161"/>
      <c r="Y302" s="161"/>
      <c r="Z302" s="161"/>
      <c r="AA302" s="161"/>
      <c r="AB302" s="161"/>
      <c r="AC302" s="161"/>
      <c r="AD302" s="161"/>
      <c r="AE302" s="161"/>
    </row>
    <row r="303" ht="22.5" customHeight="1">
      <c r="A303" s="215" t="s">
        <v>3274</v>
      </c>
      <c r="B303" s="217"/>
      <c r="C303" s="217" t="str">
        <f>iferror(vlookup($B303,Master_data!$K$1:$M$190,3,0),"--")</f>
        <v>--</v>
      </c>
      <c r="D303" s="216" t="s">
        <v>3363</v>
      </c>
      <c r="E303" s="219">
        <v>2000000.0</v>
      </c>
      <c r="F303" s="219">
        <v>1000000.0</v>
      </c>
      <c r="G303" s="218"/>
      <c r="H303" s="219">
        <v>1000000.0</v>
      </c>
      <c r="I303" s="223">
        <v>100000.0</v>
      </c>
      <c r="J303" s="220">
        <v>26.0</v>
      </c>
      <c r="K303" s="220">
        <v>26.6412</v>
      </c>
      <c r="L303" s="219">
        <v>30.83</v>
      </c>
      <c r="M303" s="219">
        <v>296442.0</v>
      </c>
      <c r="N303" s="218"/>
      <c r="O303" s="218"/>
      <c r="P303" s="218"/>
      <c r="Q303" s="219">
        <v>1981667.0</v>
      </c>
      <c r="R303" s="219">
        <v>4445765.0</v>
      </c>
      <c r="S303" s="219">
        <v>6427432.0</v>
      </c>
      <c r="T303" s="221">
        <v>6427432.0</v>
      </c>
      <c r="U303" s="226"/>
      <c r="V303" s="161"/>
      <c r="W303" s="161"/>
      <c r="X303" s="161"/>
      <c r="Y303" s="161"/>
      <c r="Z303" s="161"/>
      <c r="AA303" s="161"/>
      <c r="AB303" s="161"/>
      <c r="AC303" s="161"/>
      <c r="AD303" s="161"/>
      <c r="AE303" s="161"/>
    </row>
    <row r="304" ht="22.5" customHeight="1">
      <c r="A304" s="215" t="s">
        <v>3274</v>
      </c>
      <c r="B304" s="217"/>
      <c r="C304" s="217" t="str">
        <f>iferror(vlookup($B304,Master_data!$K$1:$M$190,3,0),"--")</f>
        <v>--</v>
      </c>
      <c r="D304" s="216" t="s">
        <v>3364</v>
      </c>
      <c r="E304" s="219">
        <v>2000000.0</v>
      </c>
      <c r="F304" s="219">
        <v>1333333.0</v>
      </c>
      <c r="G304" s="218"/>
      <c r="H304" s="218"/>
      <c r="I304" s="217"/>
      <c r="J304" s="220">
        <v>26.0</v>
      </c>
      <c r="K304" s="220">
        <v>26.8458</v>
      </c>
      <c r="L304" s="219">
        <v>17.26</v>
      </c>
      <c r="M304" s="219">
        <v>165962.0</v>
      </c>
      <c r="N304" s="218"/>
      <c r="O304" s="218"/>
      <c r="P304" s="218"/>
      <c r="Q304" s="219">
        <v>1962500.0</v>
      </c>
      <c r="R304" s="219">
        <v>3564356.0</v>
      </c>
      <c r="S304" s="219">
        <v>5526856.0</v>
      </c>
      <c r="T304" s="221">
        <v>5526856.0</v>
      </c>
      <c r="U304" s="226"/>
      <c r="V304" s="161"/>
      <c r="W304" s="161"/>
      <c r="X304" s="161"/>
      <c r="Y304" s="161"/>
      <c r="Z304" s="161"/>
      <c r="AA304" s="161"/>
      <c r="AB304" s="161"/>
      <c r="AC304" s="161"/>
      <c r="AD304" s="161"/>
      <c r="AE304" s="161"/>
    </row>
    <row r="305" ht="22.5" customHeight="1">
      <c r="A305" s="215" t="s">
        <v>3274</v>
      </c>
      <c r="B305" s="217"/>
      <c r="C305" s="217" t="str">
        <f>iferror(vlookup($B305,Master_data!$K$1:$M$190,3,0),"--")</f>
        <v>--</v>
      </c>
      <c r="D305" s="216" t="s">
        <v>178</v>
      </c>
      <c r="E305" s="219">
        <v>2000000.0</v>
      </c>
      <c r="F305" s="219">
        <v>500000.0</v>
      </c>
      <c r="G305" s="218"/>
      <c r="H305" s="218"/>
      <c r="I305" s="217"/>
      <c r="J305" s="220">
        <v>26.0</v>
      </c>
      <c r="K305" s="220">
        <v>24.7827</v>
      </c>
      <c r="L305" s="219">
        <v>13.86</v>
      </c>
      <c r="M305" s="219">
        <v>133269.0</v>
      </c>
      <c r="N305" s="219">
        <v>175280.0</v>
      </c>
      <c r="O305" s="218"/>
      <c r="P305" s="218"/>
      <c r="Q305" s="219">
        <v>1633333.0</v>
      </c>
      <c r="R305" s="219">
        <v>2364351.0</v>
      </c>
      <c r="S305" s="219">
        <v>3997684.0</v>
      </c>
      <c r="T305" s="221">
        <v>4172964.0</v>
      </c>
      <c r="U305" s="226"/>
      <c r="V305" s="161"/>
      <c r="W305" s="161"/>
      <c r="X305" s="161"/>
      <c r="Y305" s="161"/>
      <c r="Z305" s="161"/>
      <c r="AA305" s="161"/>
      <c r="AB305" s="161"/>
      <c r="AC305" s="161"/>
      <c r="AD305" s="161"/>
      <c r="AE305" s="161"/>
    </row>
    <row r="306" ht="22.5" customHeight="1">
      <c r="A306" s="215" t="s">
        <v>3274</v>
      </c>
      <c r="B306" s="217"/>
      <c r="C306" s="217" t="str">
        <f>iferror(vlookup($B306,Master_data!$K$1:$M$190,3,0),"--")</f>
        <v>--</v>
      </c>
      <c r="D306" s="216" t="s">
        <v>3365</v>
      </c>
      <c r="E306" s="219">
        <v>2550000.0</v>
      </c>
      <c r="F306" s="218"/>
      <c r="G306" s="218"/>
      <c r="H306" s="218"/>
      <c r="I306" s="217"/>
      <c r="J306" s="220">
        <v>26.0</v>
      </c>
      <c r="K306" s="220">
        <v>14.0</v>
      </c>
      <c r="L306" s="219">
        <v>17.01</v>
      </c>
      <c r="M306" s="219">
        <v>208536.0</v>
      </c>
      <c r="N306" s="218"/>
      <c r="O306" s="218"/>
      <c r="P306" s="218"/>
      <c r="Q306" s="218"/>
      <c r="R306" s="219">
        <v>1581613.0</v>
      </c>
      <c r="S306" s="219">
        <v>1581613.0</v>
      </c>
      <c r="T306" s="221">
        <v>1581613.0</v>
      </c>
      <c r="U306" s="226"/>
      <c r="V306" s="161"/>
      <c r="W306" s="161"/>
      <c r="X306" s="161"/>
      <c r="Y306" s="161"/>
      <c r="Z306" s="161"/>
      <c r="AA306" s="161"/>
      <c r="AB306" s="161"/>
      <c r="AC306" s="161"/>
      <c r="AD306" s="161"/>
      <c r="AE306" s="161"/>
    </row>
    <row r="307" ht="22.5" customHeight="1">
      <c r="A307" s="215" t="s">
        <v>3274</v>
      </c>
      <c r="B307" s="217"/>
      <c r="C307" s="217" t="str">
        <f>iferror(vlookup($B307,Master_data!$K$1:$M$190,3,0),"--")</f>
        <v>--</v>
      </c>
      <c r="D307" s="216" t="s">
        <v>3366</v>
      </c>
      <c r="E307" s="219">
        <v>2000000.0</v>
      </c>
      <c r="F307" s="219">
        <v>250000.0</v>
      </c>
      <c r="G307" s="218"/>
      <c r="H307" s="218"/>
      <c r="I307" s="217"/>
      <c r="J307" s="220">
        <v>26.0</v>
      </c>
      <c r="K307" s="220">
        <v>12.884</v>
      </c>
      <c r="L307" s="219">
        <v>11.51</v>
      </c>
      <c r="M307" s="219">
        <v>110673.0</v>
      </c>
      <c r="N307" s="218"/>
      <c r="O307" s="218"/>
      <c r="P307" s="218"/>
      <c r="Q307" s="219">
        <v>700833.0</v>
      </c>
      <c r="R307" s="219">
        <v>1351750.0</v>
      </c>
      <c r="S307" s="219">
        <v>2052583.0</v>
      </c>
      <c r="T307" s="221">
        <v>2052583.0</v>
      </c>
      <c r="U307" s="226"/>
      <c r="V307" s="161"/>
      <c r="W307" s="161"/>
      <c r="X307" s="161"/>
      <c r="Y307" s="161"/>
      <c r="Z307" s="161"/>
      <c r="AA307" s="161"/>
      <c r="AB307" s="161"/>
      <c r="AC307" s="161"/>
      <c r="AD307" s="161"/>
      <c r="AE307" s="161"/>
    </row>
    <row r="308" ht="22.5" customHeight="1">
      <c r="A308" s="215" t="s">
        <v>3274</v>
      </c>
      <c r="B308" s="217"/>
      <c r="C308" s="217" t="str">
        <f>iferror(vlookup($B308,Master_data!$K$1:$M$190,3,0),"--")</f>
        <v>--</v>
      </c>
      <c r="D308" s="216" t="s">
        <v>3367</v>
      </c>
      <c r="E308" s="219">
        <v>2833333.0</v>
      </c>
      <c r="F308" s="218"/>
      <c r="G308" s="218"/>
      <c r="H308" s="218"/>
      <c r="I308" s="217"/>
      <c r="J308" s="220">
        <v>26.0</v>
      </c>
      <c r="K308" s="220">
        <v>12.8265</v>
      </c>
      <c r="L308" s="219">
        <v>14.75</v>
      </c>
      <c r="M308" s="219">
        <v>200921.0</v>
      </c>
      <c r="N308" s="218"/>
      <c r="O308" s="218"/>
      <c r="P308" s="218"/>
      <c r="Q308" s="218"/>
      <c r="R308" s="219">
        <v>1598681.0</v>
      </c>
      <c r="S308" s="219">
        <v>1598681.0</v>
      </c>
      <c r="T308" s="221">
        <v>1598681.0</v>
      </c>
      <c r="U308" s="226"/>
      <c r="V308" s="161"/>
      <c r="W308" s="161"/>
      <c r="X308" s="161"/>
      <c r="Y308" s="161"/>
      <c r="Z308" s="161"/>
      <c r="AA308" s="161"/>
      <c r="AB308" s="161"/>
      <c r="AC308" s="161"/>
      <c r="AD308" s="161"/>
      <c r="AE308" s="161"/>
    </row>
    <row r="309" ht="22.5" customHeight="1">
      <c r="A309" s="215" t="s">
        <v>3274</v>
      </c>
      <c r="B309" s="217"/>
      <c r="C309" s="217" t="str">
        <f>iferror(vlookup($B309,Master_data!$K$1:$M$190,3,0),"--")</f>
        <v>--</v>
      </c>
      <c r="D309" s="216" t="s">
        <v>3368</v>
      </c>
      <c r="E309" s="219">
        <v>2000000.0</v>
      </c>
      <c r="F309" s="219">
        <v>250000.0</v>
      </c>
      <c r="G309" s="218"/>
      <c r="H309" s="218"/>
      <c r="I309" s="217"/>
      <c r="J309" s="220">
        <v>26.0</v>
      </c>
      <c r="K309" s="220">
        <v>13.0</v>
      </c>
      <c r="L309" s="219">
        <v>15.0</v>
      </c>
      <c r="M309" s="219">
        <v>144231.0</v>
      </c>
      <c r="N309" s="218"/>
      <c r="O309" s="218"/>
      <c r="P309" s="218"/>
      <c r="Q309" s="219">
        <v>1048333.0</v>
      </c>
      <c r="R309" s="219">
        <v>1394231.0</v>
      </c>
      <c r="S309" s="219">
        <v>2442564.0</v>
      </c>
      <c r="T309" s="221">
        <v>2442564.0</v>
      </c>
      <c r="U309" s="226"/>
      <c r="V309" s="161"/>
      <c r="W309" s="161"/>
      <c r="X309" s="161"/>
      <c r="Y309" s="161"/>
      <c r="Z309" s="161"/>
      <c r="AA309" s="161"/>
      <c r="AB309" s="161"/>
      <c r="AC309" s="161"/>
      <c r="AD309" s="161"/>
      <c r="AE309" s="161"/>
    </row>
    <row r="310" ht="22.5" customHeight="1">
      <c r="A310" s="215" t="s">
        <v>3274</v>
      </c>
      <c r="B310" s="217"/>
      <c r="C310" s="217" t="str">
        <f>iferror(vlookup($B310,Master_data!$K$1:$M$190,3,0),"--")</f>
        <v>--</v>
      </c>
      <c r="D310" s="216" t="s">
        <v>3318</v>
      </c>
      <c r="E310" s="219">
        <v>5000000.0</v>
      </c>
      <c r="F310" s="218"/>
      <c r="G310" s="218"/>
      <c r="H310" s="218"/>
      <c r="I310" s="217"/>
      <c r="J310" s="220">
        <v>26.0</v>
      </c>
      <c r="K310" s="220">
        <v>26.1503</v>
      </c>
      <c r="L310" s="219">
        <v>1.0</v>
      </c>
      <c r="M310" s="219">
        <v>24038.0</v>
      </c>
      <c r="N310" s="218"/>
      <c r="O310" s="218"/>
      <c r="P310" s="218"/>
      <c r="Q310" s="219">
        <v>1098437.0</v>
      </c>
      <c r="R310" s="219">
        <v>5052942.0</v>
      </c>
      <c r="S310" s="219">
        <v>6151379.0</v>
      </c>
      <c r="T310" s="221">
        <v>6151379.0</v>
      </c>
      <c r="U310" s="226"/>
      <c r="V310" s="161"/>
      <c r="W310" s="161"/>
      <c r="X310" s="161"/>
      <c r="Y310" s="161"/>
      <c r="Z310" s="161"/>
      <c r="AA310" s="161"/>
      <c r="AB310" s="161"/>
      <c r="AC310" s="161"/>
      <c r="AD310" s="161"/>
      <c r="AE310" s="161"/>
    </row>
    <row r="311" ht="22.5" customHeight="1">
      <c r="A311" s="215" t="s">
        <v>3274</v>
      </c>
      <c r="B311" s="217"/>
      <c r="C311" s="217" t="str">
        <f>iferror(vlookup($B311,Master_data!$K$1:$M$190,3,0),"--")</f>
        <v>--</v>
      </c>
      <c r="D311" s="216" t="s">
        <v>191</v>
      </c>
      <c r="E311" s="219">
        <v>6666667.0</v>
      </c>
      <c r="F311" s="218"/>
      <c r="G311" s="218"/>
      <c r="H311" s="218"/>
      <c r="I311" s="217"/>
      <c r="J311" s="220">
        <v>26.0</v>
      </c>
      <c r="K311" s="220">
        <v>26.8311</v>
      </c>
      <c r="L311" s="219">
        <v>21.47</v>
      </c>
      <c r="M311" s="219">
        <v>688141.0</v>
      </c>
      <c r="N311" s="219">
        <v>315000.0</v>
      </c>
      <c r="O311" s="218"/>
      <c r="P311" s="218"/>
      <c r="Q311" s="219">
        <v>578333.0</v>
      </c>
      <c r="R311" s="219">
        <v>7252910.0</v>
      </c>
      <c r="S311" s="219">
        <v>7831244.0</v>
      </c>
      <c r="T311" s="221">
        <v>8146244.0</v>
      </c>
      <c r="U311" s="226"/>
      <c r="V311" s="161"/>
      <c r="W311" s="161"/>
      <c r="X311" s="161"/>
      <c r="Y311" s="161"/>
      <c r="Z311" s="161"/>
      <c r="AA311" s="161"/>
      <c r="AB311" s="161"/>
      <c r="AC311" s="161"/>
      <c r="AD311" s="161"/>
      <c r="AE311" s="161"/>
    </row>
    <row r="312" ht="22.5" customHeight="1">
      <c r="A312" s="215" t="s">
        <v>3274</v>
      </c>
      <c r="B312" s="217"/>
      <c r="C312" s="217" t="str">
        <f>iferror(vlookup($B312,Master_data!$K$1:$M$190,3,0),"--")</f>
        <v>--</v>
      </c>
      <c r="D312" s="216" t="s">
        <v>201</v>
      </c>
      <c r="E312" s="219">
        <v>1666667.0</v>
      </c>
      <c r="F312" s="219">
        <v>333333.0</v>
      </c>
      <c r="G312" s="219">
        <v>0.0</v>
      </c>
      <c r="H312" s="219">
        <v>0.0</v>
      </c>
      <c r="I312" s="223">
        <v>100000.0</v>
      </c>
      <c r="J312" s="220">
        <v>26.0</v>
      </c>
      <c r="K312" s="220">
        <v>37.0</v>
      </c>
      <c r="L312" s="219"/>
      <c r="M312" s="219">
        <v>0.0</v>
      </c>
      <c r="N312" s="219">
        <v>175280.0</v>
      </c>
      <c r="O312" s="218"/>
      <c r="P312" s="219">
        <v>166667.0</v>
      </c>
      <c r="Q312" s="219">
        <v>8307814.0</v>
      </c>
      <c r="R312" s="219">
        <v>2796515.0</v>
      </c>
      <c r="S312" s="219">
        <v>1.1104329E7</v>
      </c>
      <c r="T312" s="221">
        <v>1.1279609E7</v>
      </c>
      <c r="U312" s="226"/>
      <c r="V312" s="161"/>
      <c r="W312" s="161"/>
      <c r="X312" s="161"/>
      <c r="Y312" s="161"/>
      <c r="Z312" s="161"/>
      <c r="AA312" s="161"/>
      <c r="AB312" s="161"/>
      <c r="AC312" s="161"/>
      <c r="AD312" s="161"/>
      <c r="AE312" s="161"/>
    </row>
    <row r="313" ht="22.5" customHeight="1">
      <c r="A313" s="215" t="s">
        <v>3274</v>
      </c>
      <c r="B313" s="217"/>
      <c r="C313" s="217" t="str">
        <f>iferror(vlookup($B313,Master_data!$K$1:$M$190,3,0),"--")</f>
        <v>--</v>
      </c>
      <c r="D313" s="216" t="s">
        <v>204</v>
      </c>
      <c r="E313" s="219">
        <v>1666667.0</v>
      </c>
      <c r="F313" s="219">
        <v>333333.0</v>
      </c>
      <c r="G313" s="219">
        <v>0.0</v>
      </c>
      <c r="H313" s="219">
        <v>0.0</v>
      </c>
      <c r="I313" s="223">
        <v>100000.0</v>
      </c>
      <c r="J313" s="220">
        <v>26.0</v>
      </c>
      <c r="K313" s="220">
        <v>31.3448</v>
      </c>
      <c r="L313" s="219"/>
      <c r="M313" s="219">
        <v>0.0</v>
      </c>
      <c r="N313" s="219">
        <v>175280.0</v>
      </c>
      <c r="O313" s="218"/>
      <c r="P313" s="219">
        <v>166667.0</v>
      </c>
      <c r="Q313" s="219">
        <v>1.5012788E7</v>
      </c>
      <c r="R313" s="219">
        <v>2434002.0</v>
      </c>
      <c r="S313" s="219">
        <v>1.744679E7</v>
      </c>
      <c r="T313" s="221">
        <v>1.762207E7</v>
      </c>
      <c r="U313" s="226"/>
      <c r="V313" s="161"/>
      <c r="W313" s="161"/>
      <c r="X313" s="161"/>
      <c r="Y313" s="161"/>
      <c r="Z313" s="161"/>
      <c r="AA313" s="161"/>
      <c r="AB313" s="161"/>
      <c r="AC313" s="161"/>
      <c r="AD313" s="161"/>
      <c r="AE313" s="161"/>
    </row>
    <row r="314" ht="22.5" customHeight="1">
      <c r="A314" s="215" t="s">
        <v>3274</v>
      </c>
      <c r="B314" s="217"/>
      <c r="C314" s="217" t="str">
        <f>iferror(vlookup($B314,Master_data!$K$1:$M$190,3,0),"--")</f>
        <v>--</v>
      </c>
      <c r="D314" s="216" t="s">
        <v>3345</v>
      </c>
      <c r="E314" s="219">
        <v>2833333.0</v>
      </c>
      <c r="F314" s="218"/>
      <c r="G314" s="218"/>
      <c r="H314" s="218"/>
      <c r="I314" s="217"/>
      <c r="J314" s="220">
        <v>26.0</v>
      </c>
      <c r="K314" s="220">
        <v>12.0</v>
      </c>
      <c r="L314" s="219"/>
      <c r="M314" s="219"/>
      <c r="N314" s="218"/>
      <c r="O314" s="218"/>
      <c r="P314" s="218"/>
      <c r="Q314" s="218"/>
      <c r="R314" s="219">
        <v>1307692.0</v>
      </c>
      <c r="S314" s="219">
        <v>1307692.0</v>
      </c>
      <c r="T314" s="221">
        <v>1307692.0</v>
      </c>
      <c r="U314" s="226"/>
      <c r="V314" s="161"/>
      <c r="W314" s="161"/>
      <c r="X314" s="161"/>
      <c r="Y314" s="161"/>
      <c r="Z314" s="161"/>
      <c r="AA314" s="161"/>
      <c r="AB314" s="161"/>
      <c r="AC314" s="161"/>
      <c r="AD314" s="161"/>
      <c r="AE314" s="161"/>
    </row>
    <row r="315" ht="22.5" customHeight="1">
      <c r="A315" s="215" t="s">
        <v>3274</v>
      </c>
      <c r="B315" s="217"/>
      <c r="C315" s="217" t="str">
        <f>iferror(vlookup($B315,Master_data!$K$1:$M$190,3,0),"--")</f>
        <v>--</v>
      </c>
      <c r="D315" s="216" t="s">
        <v>3369</v>
      </c>
      <c r="E315" s="219">
        <v>3333333.0</v>
      </c>
      <c r="F315" s="218"/>
      <c r="G315" s="218"/>
      <c r="H315" s="218"/>
      <c r="I315" s="217"/>
      <c r="J315" s="220">
        <v>26.0</v>
      </c>
      <c r="K315" s="220">
        <v>13.1111</v>
      </c>
      <c r="L315" s="219"/>
      <c r="M315" s="219"/>
      <c r="N315" s="218"/>
      <c r="O315" s="218"/>
      <c r="P315" s="218"/>
      <c r="Q315" s="218"/>
      <c r="R315" s="219">
        <v>1680910.0</v>
      </c>
      <c r="S315" s="219">
        <v>1680910.0</v>
      </c>
      <c r="T315" s="221">
        <v>1680910.0</v>
      </c>
      <c r="U315" s="226"/>
      <c r="V315" s="161"/>
      <c r="W315" s="161"/>
      <c r="X315" s="161"/>
      <c r="Y315" s="161"/>
      <c r="Z315" s="161"/>
      <c r="AA315" s="161"/>
      <c r="AB315" s="161"/>
      <c r="AC315" s="161"/>
      <c r="AD315" s="161"/>
      <c r="AE315" s="161"/>
    </row>
    <row r="316" ht="22.5" customHeight="1">
      <c r="A316" s="215" t="s">
        <v>3274</v>
      </c>
      <c r="B316" s="217"/>
      <c r="C316" s="217" t="str">
        <f>iferror(vlookup($B316,Master_data!$K$1:$M$190,3,0),"--")</f>
        <v>--</v>
      </c>
      <c r="D316" s="216" t="s">
        <v>3319</v>
      </c>
      <c r="E316" s="219">
        <v>3333333.0</v>
      </c>
      <c r="F316" s="219">
        <v>0.0</v>
      </c>
      <c r="G316" s="219">
        <v>0.0</v>
      </c>
      <c r="H316" s="219">
        <v>333333.0</v>
      </c>
      <c r="I316" s="216">
        <v>0.0</v>
      </c>
      <c r="J316" s="220">
        <v>26.0</v>
      </c>
      <c r="K316" s="220">
        <v>24.6753</v>
      </c>
      <c r="L316" s="219">
        <v>11.11</v>
      </c>
      <c r="M316" s="219">
        <v>178045.0</v>
      </c>
      <c r="N316" s="219">
        <v>175280.0</v>
      </c>
      <c r="O316" s="219">
        <v>1666667.0</v>
      </c>
      <c r="P316" s="219">
        <v>166667.0</v>
      </c>
      <c r="Q316" s="218"/>
      <c r="R316" s="219">
        <v>1999598.0</v>
      </c>
      <c r="S316" s="219">
        <v>1999598.0</v>
      </c>
      <c r="T316" s="221">
        <v>3841545.0</v>
      </c>
      <c r="U316" s="226"/>
      <c r="V316" s="161"/>
      <c r="W316" s="161"/>
      <c r="X316" s="161"/>
      <c r="Y316" s="161"/>
      <c r="Z316" s="161"/>
      <c r="AA316" s="161"/>
      <c r="AB316" s="161"/>
      <c r="AC316" s="161"/>
      <c r="AD316" s="161"/>
      <c r="AE316" s="161"/>
    </row>
    <row r="317" ht="22.5" customHeight="1">
      <c r="A317" s="215" t="s">
        <v>3274</v>
      </c>
      <c r="B317" s="217"/>
      <c r="C317" s="217" t="str">
        <f>iferror(vlookup($B317,Master_data!$K$1:$M$190,3,0),"--")</f>
        <v>--</v>
      </c>
      <c r="D317" s="216" t="s">
        <v>3346</v>
      </c>
      <c r="E317" s="219">
        <v>1.0E7</v>
      </c>
      <c r="F317" s="218"/>
      <c r="G317" s="218"/>
      <c r="H317" s="218"/>
      <c r="I317" s="217"/>
      <c r="J317" s="220">
        <v>26.0</v>
      </c>
      <c r="K317" s="220">
        <v>26.0</v>
      </c>
      <c r="L317" s="219"/>
      <c r="M317" s="219"/>
      <c r="N317" s="218"/>
      <c r="O317" s="218"/>
      <c r="P317" s="218"/>
      <c r="Q317" s="218"/>
      <c r="R317" s="219">
        <v>1.0E7</v>
      </c>
      <c r="S317" s="219">
        <v>1.0E7</v>
      </c>
      <c r="T317" s="221">
        <v>1.0E7</v>
      </c>
      <c r="U317" s="226"/>
      <c r="V317" s="161"/>
      <c r="W317" s="161"/>
      <c r="X317" s="161"/>
      <c r="Y317" s="161"/>
      <c r="Z317" s="161"/>
      <c r="AA317" s="161"/>
      <c r="AB317" s="161"/>
      <c r="AC317" s="161"/>
      <c r="AD317" s="161"/>
      <c r="AE317" s="161"/>
    </row>
    <row r="318" ht="22.5" customHeight="1">
      <c r="A318" s="215" t="s">
        <v>3274</v>
      </c>
      <c r="B318" s="217"/>
      <c r="C318" s="217" t="str">
        <f>iferror(vlookup($B318,Master_data!$K$1:$M$190,3,0),"--")</f>
        <v>--</v>
      </c>
      <c r="D318" s="216" t="s">
        <v>213</v>
      </c>
      <c r="E318" s="219">
        <v>3.0333333E7</v>
      </c>
      <c r="F318" s="219">
        <v>0.0</v>
      </c>
      <c r="G318" s="219">
        <v>0.0</v>
      </c>
      <c r="H318" s="219">
        <v>0.0</v>
      </c>
      <c r="I318" s="216">
        <v>0.0</v>
      </c>
      <c r="J318" s="220">
        <v>26.0</v>
      </c>
      <c r="K318" s="220">
        <v>26.0</v>
      </c>
      <c r="L318" s="219"/>
      <c r="M318" s="219">
        <v>0.0</v>
      </c>
      <c r="N318" s="218"/>
      <c r="O318" s="219">
        <v>3333333.0</v>
      </c>
      <c r="P318" s="218"/>
      <c r="Q318" s="218"/>
      <c r="R318" s="219">
        <v>2.7E7</v>
      </c>
      <c r="S318" s="219">
        <v>2.7E7</v>
      </c>
      <c r="T318" s="221">
        <v>3.0333333E7</v>
      </c>
      <c r="U318" s="226"/>
      <c r="V318" s="161"/>
      <c r="W318" s="161"/>
      <c r="X318" s="161"/>
      <c r="Y318" s="161"/>
      <c r="Z318" s="161"/>
      <c r="AA318" s="161"/>
      <c r="AB318" s="161"/>
      <c r="AC318" s="161"/>
      <c r="AD318" s="161"/>
      <c r="AE318" s="161"/>
    </row>
    <row r="319" ht="22.5" customHeight="1">
      <c r="A319" s="215" t="s">
        <v>3274</v>
      </c>
      <c r="B319" s="217"/>
      <c r="C319" s="217" t="str">
        <f>iferror(vlookup($B319,Master_data!$K$1:$M$190,3,0),"--")</f>
        <v>--</v>
      </c>
      <c r="D319" s="216" t="s">
        <v>215</v>
      </c>
      <c r="E319" s="219">
        <v>1.8333333E7</v>
      </c>
      <c r="F319" s="219">
        <v>0.0</v>
      </c>
      <c r="G319" s="219">
        <v>0.0</v>
      </c>
      <c r="H319" s="219">
        <v>0.0</v>
      </c>
      <c r="I319" s="216">
        <v>0.0</v>
      </c>
      <c r="J319" s="220">
        <v>26.0</v>
      </c>
      <c r="K319" s="220">
        <v>26.0</v>
      </c>
      <c r="L319" s="219"/>
      <c r="M319" s="219">
        <v>0.0</v>
      </c>
      <c r="N319" s="219">
        <v>175280.0</v>
      </c>
      <c r="O319" s="218"/>
      <c r="P319" s="218"/>
      <c r="Q319" s="218"/>
      <c r="R319" s="219">
        <v>1.8158053E7</v>
      </c>
      <c r="S319" s="219">
        <v>1.8158053E7</v>
      </c>
      <c r="T319" s="221">
        <v>1.8333333E7</v>
      </c>
      <c r="U319" s="226"/>
      <c r="V319" s="161"/>
      <c r="W319" s="161"/>
      <c r="X319" s="161"/>
      <c r="Y319" s="161"/>
      <c r="Z319" s="161"/>
      <c r="AA319" s="161"/>
      <c r="AB319" s="161"/>
      <c r="AC319" s="161"/>
      <c r="AD319" s="161"/>
      <c r="AE319" s="161"/>
    </row>
    <row r="320" ht="22.5" customHeight="1">
      <c r="A320" s="215" t="s">
        <v>3274</v>
      </c>
      <c r="B320" s="217"/>
      <c r="C320" s="217" t="str">
        <f>iferror(vlookup($B320,Master_data!$K$1:$M$190,3,0),"--")</f>
        <v>--</v>
      </c>
      <c r="D320" s="216" t="s">
        <v>217</v>
      </c>
      <c r="E320" s="219">
        <v>1.5E7</v>
      </c>
      <c r="F320" s="219">
        <v>0.0</v>
      </c>
      <c r="G320" s="219">
        <v>0.0</v>
      </c>
      <c r="H320" s="219">
        <v>0.0</v>
      </c>
      <c r="I320" s="216">
        <v>0.0</v>
      </c>
      <c r="J320" s="220">
        <v>26.0</v>
      </c>
      <c r="K320" s="220">
        <v>26.0</v>
      </c>
      <c r="L320" s="219"/>
      <c r="M320" s="219">
        <v>0.0</v>
      </c>
      <c r="N320" s="219">
        <v>350000.0</v>
      </c>
      <c r="O320" s="218"/>
      <c r="P320" s="218"/>
      <c r="Q320" s="218"/>
      <c r="R320" s="219">
        <v>1.465E7</v>
      </c>
      <c r="S320" s="219">
        <v>1.465E7</v>
      </c>
      <c r="T320" s="221">
        <v>1.5E7</v>
      </c>
      <c r="U320" s="226"/>
      <c r="V320" s="161"/>
      <c r="W320" s="161"/>
      <c r="X320" s="161"/>
      <c r="Y320" s="161"/>
      <c r="Z320" s="161"/>
      <c r="AA320" s="161"/>
      <c r="AB320" s="161"/>
      <c r="AC320" s="161"/>
      <c r="AD320" s="161"/>
      <c r="AE320" s="161"/>
    </row>
    <row r="321" ht="22.5" customHeight="1">
      <c r="A321" s="215" t="s">
        <v>3274</v>
      </c>
      <c r="B321" s="217"/>
      <c r="C321" s="217" t="str">
        <f>iferror(vlookup($B321,Master_data!$K$1:$M$190,3,0),"--")</f>
        <v>--</v>
      </c>
      <c r="D321" s="216" t="s">
        <v>221</v>
      </c>
      <c r="E321" s="219">
        <v>5333333.0</v>
      </c>
      <c r="F321" s="219">
        <v>0.0</v>
      </c>
      <c r="G321" s="219">
        <v>0.0</v>
      </c>
      <c r="H321" s="219">
        <v>0.0</v>
      </c>
      <c r="I321" s="216">
        <v>0.0</v>
      </c>
      <c r="J321" s="220">
        <v>26.0</v>
      </c>
      <c r="K321" s="220">
        <v>26.0</v>
      </c>
      <c r="L321" s="219"/>
      <c r="M321" s="219">
        <v>0.0</v>
      </c>
      <c r="N321" s="219">
        <v>175280.0</v>
      </c>
      <c r="O321" s="218"/>
      <c r="P321" s="218"/>
      <c r="Q321" s="218"/>
      <c r="R321" s="219">
        <v>5158053.0</v>
      </c>
      <c r="S321" s="219">
        <v>5158053.0</v>
      </c>
      <c r="T321" s="221">
        <v>5333333.0</v>
      </c>
      <c r="U321" s="226"/>
      <c r="V321" s="161"/>
      <c r="W321" s="161"/>
      <c r="X321" s="161"/>
      <c r="Y321" s="161"/>
      <c r="Z321" s="161"/>
      <c r="AA321" s="161"/>
      <c r="AB321" s="161"/>
      <c r="AC321" s="161"/>
      <c r="AD321" s="161"/>
      <c r="AE321" s="161"/>
    </row>
    <row r="322" ht="22.5" customHeight="1">
      <c r="A322" s="215" t="s">
        <v>3274</v>
      </c>
      <c r="B322" s="217"/>
      <c r="C322" s="217" t="str">
        <f>iferror(vlookup($B322,Master_data!$K$1:$M$190,3,0),"--")</f>
        <v>--</v>
      </c>
      <c r="D322" s="216" t="s">
        <v>3320</v>
      </c>
      <c r="E322" s="219">
        <v>4533333.0</v>
      </c>
      <c r="F322" s="219">
        <v>0.0</v>
      </c>
      <c r="G322" s="219">
        <v>0.0</v>
      </c>
      <c r="H322" s="219">
        <v>0.0</v>
      </c>
      <c r="I322" s="216">
        <v>0.0</v>
      </c>
      <c r="J322" s="220">
        <v>26.0</v>
      </c>
      <c r="K322" s="220">
        <v>4.0</v>
      </c>
      <c r="L322" s="219"/>
      <c r="M322" s="219">
        <v>0.0</v>
      </c>
      <c r="N322" s="219">
        <v>175280.0</v>
      </c>
      <c r="O322" s="218"/>
      <c r="P322" s="218"/>
      <c r="Q322" s="218"/>
      <c r="R322" s="219">
        <v>522156.0</v>
      </c>
      <c r="S322" s="219">
        <v>522156.0</v>
      </c>
      <c r="T322" s="221">
        <v>697436.0</v>
      </c>
      <c r="U322" s="226"/>
      <c r="V322" s="161"/>
      <c r="W322" s="161"/>
      <c r="X322" s="161"/>
      <c r="Y322" s="161"/>
      <c r="Z322" s="161"/>
      <c r="AA322" s="161"/>
      <c r="AB322" s="161"/>
      <c r="AC322" s="161"/>
      <c r="AD322" s="161"/>
      <c r="AE322" s="161"/>
    </row>
    <row r="323" ht="22.5" customHeight="1">
      <c r="A323" s="215" t="s">
        <v>3274</v>
      </c>
      <c r="B323" s="217"/>
      <c r="C323" s="217" t="str">
        <f>iferror(vlookup($B323,Master_data!$K$1:$M$190,3,0),"--")</f>
        <v>--</v>
      </c>
      <c r="D323" s="216" t="s">
        <v>3370</v>
      </c>
      <c r="E323" s="219">
        <v>4000000.0</v>
      </c>
      <c r="F323" s="218"/>
      <c r="G323" s="218"/>
      <c r="H323" s="218"/>
      <c r="I323" s="217"/>
      <c r="J323" s="220">
        <v>26.0</v>
      </c>
      <c r="K323" s="220">
        <v>23.0</v>
      </c>
      <c r="L323" s="219">
        <v>9.83</v>
      </c>
      <c r="M323" s="219">
        <v>189038.0</v>
      </c>
      <c r="N323" s="218"/>
      <c r="O323" s="218"/>
      <c r="P323" s="218"/>
      <c r="Q323" s="218"/>
      <c r="R323" s="219">
        <v>3727500.0</v>
      </c>
      <c r="S323" s="219">
        <v>3727500.0</v>
      </c>
      <c r="T323" s="221">
        <v>3727500.0</v>
      </c>
      <c r="U323" s="226"/>
      <c r="V323" s="161"/>
      <c r="W323" s="161"/>
      <c r="X323" s="161"/>
      <c r="Y323" s="161"/>
      <c r="Z323" s="161"/>
      <c r="AA323" s="161"/>
      <c r="AB323" s="161"/>
      <c r="AC323" s="161"/>
      <c r="AD323" s="161"/>
      <c r="AE323" s="161"/>
    </row>
    <row r="324" ht="22.5" customHeight="1">
      <c r="A324" s="215" t="s">
        <v>3274</v>
      </c>
      <c r="B324" s="217"/>
      <c r="C324" s="217" t="str">
        <f>iferror(vlookup($B324,Master_data!$K$1:$M$190,3,0),"--")</f>
        <v>--</v>
      </c>
      <c r="D324" s="216" t="s">
        <v>3331</v>
      </c>
      <c r="E324" s="219">
        <v>3333333.0</v>
      </c>
      <c r="F324" s="219">
        <v>0.0</v>
      </c>
      <c r="G324" s="219">
        <v>0.0</v>
      </c>
      <c r="H324" s="219">
        <v>0.0</v>
      </c>
      <c r="I324" s="216">
        <v>0.0</v>
      </c>
      <c r="J324" s="220">
        <v>26.0</v>
      </c>
      <c r="K324" s="220">
        <v>26.0</v>
      </c>
      <c r="L324" s="219"/>
      <c r="M324" s="219">
        <v>0.0</v>
      </c>
      <c r="N324" s="218"/>
      <c r="O324" s="218"/>
      <c r="P324" s="218"/>
      <c r="Q324" s="218"/>
      <c r="R324" s="219">
        <v>3333333.0</v>
      </c>
      <c r="S324" s="219">
        <v>3333333.0</v>
      </c>
      <c r="T324" s="221">
        <v>3333333.0</v>
      </c>
      <c r="U324" s="226"/>
      <c r="V324" s="161"/>
      <c r="W324" s="161"/>
      <c r="X324" s="161"/>
      <c r="Y324" s="161"/>
      <c r="Z324" s="161"/>
      <c r="AA324" s="161"/>
      <c r="AB324" s="161"/>
      <c r="AC324" s="161"/>
      <c r="AD324" s="161"/>
      <c r="AE324" s="161"/>
    </row>
    <row r="325" ht="22.5" customHeight="1">
      <c r="A325" s="215" t="s">
        <v>3274</v>
      </c>
      <c r="B325" s="217"/>
      <c r="C325" s="217" t="str">
        <f>iferror(vlookup($B325,Master_data!$K$1:$M$190,3,0),"--")</f>
        <v>--</v>
      </c>
      <c r="D325" s="216" t="s">
        <v>3347</v>
      </c>
      <c r="E325" s="219">
        <v>4333333.0</v>
      </c>
      <c r="F325" s="219">
        <v>0.0</v>
      </c>
      <c r="G325" s="219">
        <v>0.0</v>
      </c>
      <c r="H325" s="219">
        <v>0.0</v>
      </c>
      <c r="I325" s="216">
        <v>0.0</v>
      </c>
      <c r="J325" s="220">
        <v>26.0</v>
      </c>
      <c r="K325" s="220">
        <v>26.0</v>
      </c>
      <c r="L325" s="219">
        <v>15.0</v>
      </c>
      <c r="M325" s="219">
        <v>312500.0</v>
      </c>
      <c r="N325" s="219">
        <v>175280.0</v>
      </c>
      <c r="O325" s="219">
        <v>2000000.0</v>
      </c>
      <c r="P325" s="218"/>
      <c r="Q325" s="218"/>
      <c r="R325" s="219">
        <v>2470553.0</v>
      </c>
      <c r="S325" s="219">
        <v>2470553.0</v>
      </c>
      <c r="T325" s="221">
        <v>4645833.0</v>
      </c>
      <c r="U325" s="226"/>
      <c r="V325" s="161"/>
      <c r="W325" s="161"/>
      <c r="X325" s="161"/>
      <c r="Y325" s="161"/>
      <c r="Z325" s="161"/>
      <c r="AA325" s="161"/>
      <c r="AB325" s="161"/>
      <c r="AC325" s="161"/>
      <c r="AD325" s="161"/>
      <c r="AE325" s="161"/>
    </row>
    <row r="326" ht="22.5" customHeight="1">
      <c r="A326" s="215" t="s">
        <v>3274</v>
      </c>
      <c r="B326" s="217"/>
      <c r="C326" s="217" t="str">
        <f>iferror(vlookup($B326,Master_data!$K$1:$M$190,3,0),"--")</f>
        <v>--</v>
      </c>
      <c r="D326" s="216" t="s">
        <v>3348</v>
      </c>
      <c r="E326" s="219">
        <v>5333333.0</v>
      </c>
      <c r="F326" s="219">
        <v>0.0</v>
      </c>
      <c r="G326" s="219">
        <v>0.0</v>
      </c>
      <c r="H326" s="219">
        <v>0.0</v>
      </c>
      <c r="I326" s="216">
        <v>0.0</v>
      </c>
      <c r="J326" s="220">
        <v>26.0</v>
      </c>
      <c r="K326" s="220">
        <v>26.0</v>
      </c>
      <c r="L326" s="219">
        <v>3.0</v>
      </c>
      <c r="M326" s="219">
        <v>76923.0</v>
      </c>
      <c r="N326" s="219">
        <v>175280.0</v>
      </c>
      <c r="O326" s="218"/>
      <c r="P326" s="218"/>
      <c r="Q326" s="218"/>
      <c r="R326" s="219">
        <v>5234976.0</v>
      </c>
      <c r="S326" s="219">
        <v>5234976.0</v>
      </c>
      <c r="T326" s="221">
        <v>5410256.0</v>
      </c>
      <c r="U326" s="226"/>
      <c r="V326" s="161"/>
      <c r="W326" s="161"/>
      <c r="X326" s="161"/>
      <c r="Y326" s="161"/>
      <c r="Z326" s="161"/>
      <c r="AA326" s="161"/>
      <c r="AB326" s="161"/>
      <c r="AC326" s="161"/>
      <c r="AD326" s="161"/>
      <c r="AE326" s="161"/>
    </row>
    <row r="327" ht="22.5" customHeight="1">
      <c r="A327" s="215" t="s">
        <v>3274</v>
      </c>
      <c r="B327" s="217"/>
      <c r="C327" s="217" t="str">
        <f>iferror(vlookup($B327,Master_data!$K$1:$M$190,3,0),"--")</f>
        <v>--</v>
      </c>
      <c r="D327" s="216" t="s">
        <v>3349</v>
      </c>
      <c r="E327" s="219">
        <v>7666667.0</v>
      </c>
      <c r="F327" s="219">
        <v>0.0</v>
      </c>
      <c r="G327" s="219">
        <v>0.0</v>
      </c>
      <c r="H327" s="219">
        <v>0.0</v>
      </c>
      <c r="I327" s="216">
        <v>0.0</v>
      </c>
      <c r="J327" s="220">
        <v>26.0</v>
      </c>
      <c r="K327" s="220">
        <v>26.0</v>
      </c>
      <c r="L327" s="219"/>
      <c r="M327" s="219">
        <v>0.0</v>
      </c>
      <c r="N327" s="219">
        <v>175280.0</v>
      </c>
      <c r="O327" s="218"/>
      <c r="P327" s="218"/>
      <c r="Q327" s="218"/>
      <c r="R327" s="219">
        <v>7491387.0</v>
      </c>
      <c r="S327" s="219">
        <v>7491387.0</v>
      </c>
      <c r="T327" s="221">
        <v>7666667.0</v>
      </c>
      <c r="U327" s="226"/>
      <c r="V327" s="161"/>
      <c r="W327" s="161"/>
      <c r="X327" s="161"/>
      <c r="Y327" s="161"/>
      <c r="Z327" s="161"/>
      <c r="AA327" s="161"/>
      <c r="AB327" s="161"/>
      <c r="AC327" s="161"/>
      <c r="AD327" s="161"/>
      <c r="AE327" s="161"/>
    </row>
    <row r="328" ht="22.5" customHeight="1">
      <c r="A328" s="215" t="s">
        <v>3274</v>
      </c>
      <c r="B328" s="217"/>
      <c r="C328" s="217" t="str">
        <f>iferror(vlookup($B328,Master_data!$K$1:$M$190,3,0),"--")</f>
        <v>--</v>
      </c>
      <c r="D328" s="216" t="s">
        <v>3321</v>
      </c>
      <c r="E328" s="219">
        <v>6666667.0</v>
      </c>
      <c r="F328" s="219">
        <v>0.0</v>
      </c>
      <c r="G328" s="219">
        <v>0.0</v>
      </c>
      <c r="H328" s="219">
        <v>0.0</v>
      </c>
      <c r="I328" s="216">
        <v>0.0</v>
      </c>
      <c r="J328" s="220">
        <v>26.0</v>
      </c>
      <c r="K328" s="220">
        <v>26.0</v>
      </c>
      <c r="L328" s="219"/>
      <c r="M328" s="219">
        <v>0.0</v>
      </c>
      <c r="N328" s="219">
        <v>175280.0</v>
      </c>
      <c r="O328" s="218"/>
      <c r="P328" s="218"/>
      <c r="Q328" s="218"/>
      <c r="R328" s="219">
        <v>6491387.0</v>
      </c>
      <c r="S328" s="219">
        <v>6491387.0</v>
      </c>
      <c r="T328" s="221">
        <v>6666667.0</v>
      </c>
      <c r="U328" s="226"/>
      <c r="V328" s="161"/>
      <c r="W328" s="161"/>
      <c r="X328" s="161"/>
      <c r="Y328" s="161"/>
      <c r="Z328" s="161"/>
      <c r="AA328" s="161"/>
      <c r="AB328" s="161"/>
      <c r="AC328" s="161"/>
      <c r="AD328" s="161"/>
      <c r="AE328" s="161"/>
    </row>
    <row r="329" ht="22.5" customHeight="1">
      <c r="A329" s="215" t="s">
        <v>3274</v>
      </c>
      <c r="B329" s="217"/>
      <c r="C329" s="217" t="str">
        <f>iferror(vlookup($B329,Master_data!$K$1:$M$190,3,0),"--")</f>
        <v>--</v>
      </c>
      <c r="D329" s="216" t="s">
        <v>230</v>
      </c>
      <c r="E329" s="219">
        <v>8333333.0</v>
      </c>
      <c r="F329" s="219">
        <v>0.0</v>
      </c>
      <c r="G329" s="219">
        <v>0.0</v>
      </c>
      <c r="H329" s="219">
        <v>0.0</v>
      </c>
      <c r="I329" s="216">
        <v>0.0</v>
      </c>
      <c r="J329" s="220">
        <v>26.0</v>
      </c>
      <c r="K329" s="220">
        <v>25.625</v>
      </c>
      <c r="L329" s="219">
        <v>7.5</v>
      </c>
      <c r="M329" s="219">
        <v>300481.0</v>
      </c>
      <c r="N329" s="219">
        <v>210000.0</v>
      </c>
      <c r="O329" s="218"/>
      <c r="P329" s="218"/>
      <c r="Q329" s="218"/>
      <c r="R329" s="219">
        <v>8303622.0</v>
      </c>
      <c r="S329" s="219">
        <v>8303622.0</v>
      </c>
      <c r="T329" s="221">
        <v>8513622.0</v>
      </c>
      <c r="U329" s="226"/>
      <c r="V329" s="161"/>
      <c r="W329" s="161"/>
      <c r="X329" s="161"/>
      <c r="Y329" s="161"/>
      <c r="Z329" s="161"/>
      <c r="AA329" s="161"/>
      <c r="AB329" s="161"/>
      <c r="AC329" s="161"/>
      <c r="AD329" s="161"/>
      <c r="AE329" s="161"/>
    </row>
    <row r="330" ht="22.5" customHeight="1">
      <c r="A330" s="215" t="s">
        <v>3274</v>
      </c>
      <c r="B330" s="217"/>
      <c r="C330" s="217" t="str">
        <f>iferror(vlookup($B330,Master_data!$K$1:$M$190,3,0),"--")</f>
        <v>--</v>
      </c>
      <c r="D330" s="216" t="s">
        <v>232</v>
      </c>
      <c r="E330" s="219">
        <v>8333333.0</v>
      </c>
      <c r="F330" s="219">
        <v>0.0</v>
      </c>
      <c r="G330" s="219">
        <v>0.0</v>
      </c>
      <c r="H330" s="219">
        <v>0.0</v>
      </c>
      <c r="I330" s="216">
        <v>0.0</v>
      </c>
      <c r="J330" s="220">
        <v>26.0</v>
      </c>
      <c r="K330" s="220">
        <v>26.0</v>
      </c>
      <c r="L330" s="219"/>
      <c r="M330" s="219">
        <v>0.0</v>
      </c>
      <c r="N330" s="219">
        <v>245000.0</v>
      </c>
      <c r="O330" s="218"/>
      <c r="P330" s="218"/>
      <c r="Q330" s="218"/>
      <c r="R330" s="219">
        <v>8088333.0</v>
      </c>
      <c r="S330" s="219">
        <v>8088333.0</v>
      </c>
      <c r="T330" s="221">
        <v>8333333.0</v>
      </c>
      <c r="U330" s="226"/>
      <c r="V330" s="161"/>
      <c r="W330" s="161"/>
      <c r="X330" s="161"/>
      <c r="Y330" s="161"/>
      <c r="Z330" s="161"/>
      <c r="AA330" s="161"/>
      <c r="AB330" s="161"/>
      <c r="AC330" s="161"/>
      <c r="AD330" s="161"/>
      <c r="AE330" s="161"/>
    </row>
    <row r="331" ht="22.5" customHeight="1">
      <c r="A331" s="215" t="s">
        <v>3274</v>
      </c>
      <c r="B331" s="217"/>
      <c r="C331" s="217" t="str">
        <f>iferror(vlookup($B331,Master_data!$K$1:$M$190,3,0),"--")</f>
        <v>--</v>
      </c>
      <c r="D331" s="216" t="s">
        <v>234</v>
      </c>
      <c r="E331" s="219">
        <v>4000000.0</v>
      </c>
      <c r="F331" s="219">
        <v>0.0</v>
      </c>
      <c r="G331" s="219">
        <v>0.0</v>
      </c>
      <c r="H331" s="219">
        <v>0.0</v>
      </c>
      <c r="I331" s="216">
        <v>0.0</v>
      </c>
      <c r="J331" s="220">
        <v>26.0</v>
      </c>
      <c r="K331" s="220">
        <v>26.4489</v>
      </c>
      <c r="L331" s="219">
        <v>28.91</v>
      </c>
      <c r="M331" s="219">
        <v>555962.0</v>
      </c>
      <c r="N331" s="219">
        <v>175280.0</v>
      </c>
      <c r="O331" s="219">
        <v>1000000.0</v>
      </c>
      <c r="P331" s="218"/>
      <c r="Q331" s="219">
        <v>901667.0</v>
      </c>
      <c r="R331" s="219">
        <v>3449743.0</v>
      </c>
      <c r="S331" s="219">
        <v>4351410.0</v>
      </c>
      <c r="T331" s="221">
        <v>5526690.0</v>
      </c>
      <c r="U331" s="226"/>
      <c r="V331" s="161"/>
      <c r="W331" s="161"/>
      <c r="X331" s="161"/>
      <c r="Y331" s="161"/>
      <c r="Z331" s="161"/>
      <c r="AA331" s="161"/>
      <c r="AB331" s="161"/>
      <c r="AC331" s="161"/>
      <c r="AD331" s="161"/>
      <c r="AE331" s="161"/>
    </row>
    <row r="332" ht="22.5" customHeight="1">
      <c r="A332" s="215" t="s">
        <v>3274</v>
      </c>
      <c r="B332" s="217"/>
      <c r="C332" s="217" t="str">
        <f>iferror(vlookup($B332,Master_data!$K$1:$M$190,3,0),"--")</f>
        <v>--</v>
      </c>
      <c r="D332" s="216" t="s">
        <v>236</v>
      </c>
      <c r="E332" s="219">
        <v>4333333.0</v>
      </c>
      <c r="F332" s="219">
        <v>0.0</v>
      </c>
      <c r="G332" s="219">
        <v>0.0</v>
      </c>
      <c r="H332" s="219">
        <v>0.0</v>
      </c>
      <c r="I332" s="216">
        <v>0.0</v>
      </c>
      <c r="J332" s="220">
        <v>26.0</v>
      </c>
      <c r="K332" s="220">
        <v>26.0</v>
      </c>
      <c r="L332" s="219">
        <v>11.12</v>
      </c>
      <c r="M332" s="219">
        <v>231667.0</v>
      </c>
      <c r="N332" s="218"/>
      <c r="O332" s="219">
        <v>2000000.0</v>
      </c>
      <c r="P332" s="219">
        <v>166667.0</v>
      </c>
      <c r="Q332" s="219">
        <v>901667.0</v>
      </c>
      <c r="R332" s="219">
        <v>2731667.0</v>
      </c>
      <c r="S332" s="219">
        <v>3633333.0</v>
      </c>
      <c r="T332" s="221">
        <v>5633333.0</v>
      </c>
      <c r="U332" s="226"/>
      <c r="V332" s="161"/>
      <c r="W332" s="161"/>
      <c r="X332" s="161"/>
      <c r="Y332" s="161"/>
      <c r="Z332" s="161"/>
      <c r="AA332" s="161"/>
      <c r="AB332" s="161"/>
      <c r="AC332" s="161"/>
      <c r="AD332" s="161"/>
      <c r="AE332" s="161"/>
    </row>
    <row r="333" ht="22.5" customHeight="1">
      <c r="A333" s="215" t="s">
        <v>3274</v>
      </c>
      <c r="B333" s="217"/>
      <c r="C333" s="217" t="str">
        <f>iferror(vlookup($B333,Master_data!$K$1:$M$190,3,0),"--")</f>
        <v>--</v>
      </c>
      <c r="D333" s="216" t="s">
        <v>238</v>
      </c>
      <c r="E333" s="219">
        <v>4333333.0</v>
      </c>
      <c r="F333" s="219">
        <v>0.0</v>
      </c>
      <c r="G333" s="219">
        <v>0.0</v>
      </c>
      <c r="H333" s="219">
        <v>0.0</v>
      </c>
      <c r="I333" s="216">
        <v>0.0</v>
      </c>
      <c r="J333" s="220">
        <v>26.0</v>
      </c>
      <c r="K333" s="220">
        <v>26.1822</v>
      </c>
      <c r="L333" s="219"/>
      <c r="M333" s="219">
        <v>0.0</v>
      </c>
      <c r="N333" s="219">
        <v>175280.0</v>
      </c>
      <c r="O333" s="219">
        <v>2333333.0</v>
      </c>
      <c r="P333" s="218"/>
      <c r="Q333" s="219">
        <v>901667.0</v>
      </c>
      <c r="R333" s="219">
        <v>1855087.0</v>
      </c>
      <c r="S333" s="219">
        <v>2756753.0</v>
      </c>
      <c r="T333" s="221">
        <v>5265367.0</v>
      </c>
      <c r="U333" s="226"/>
      <c r="V333" s="161"/>
      <c r="W333" s="161"/>
      <c r="X333" s="161"/>
      <c r="Y333" s="161"/>
      <c r="Z333" s="161"/>
      <c r="AA333" s="161"/>
      <c r="AB333" s="161"/>
      <c r="AC333" s="161"/>
      <c r="AD333" s="161"/>
      <c r="AE333" s="161"/>
    </row>
    <row r="334" ht="22.5" customHeight="1">
      <c r="A334" s="215" t="s">
        <v>3274</v>
      </c>
      <c r="B334" s="217"/>
      <c r="C334" s="217" t="str">
        <f>iferror(vlookup($B334,Master_data!$K$1:$M$190,3,0),"--")</f>
        <v>--</v>
      </c>
      <c r="D334" s="216" t="s">
        <v>3323</v>
      </c>
      <c r="E334" s="219">
        <v>4000000.0</v>
      </c>
      <c r="F334" s="219">
        <v>0.0</v>
      </c>
      <c r="G334" s="219">
        <v>0.0</v>
      </c>
      <c r="H334" s="219">
        <v>0.0</v>
      </c>
      <c r="I334" s="217"/>
      <c r="J334" s="220">
        <v>26.0</v>
      </c>
      <c r="K334" s="220">
        <v>25.9192</v>
      </c>
      <c r="L334" s="219"/>
      <c r="M334" s="219">
        <v>0.0</v>
      </c>
      <c r="N334" s="218"/>
      <c r="O334" s="218"/>
      <c r="P334" s="218"/>
      <c r="Q334" s="219">
        <v>937667.0</v>
      </c>
      <c r="R334" s="219">
        <v>3987569.0</v>
      </c>
      <c r="S334" s="219">
        <v>4925236.0</v>
      </c>
      <c r="T334" s="221">
        <v>4925236.0</v>
      </c>
      <c r="U334" s="226"/>
      <c r="V334" s="161"/>
      <c r="W334" s="161"/>
      <c r="X334" s="161"/>
      <c r="Y334" s="161"/>
      <c r="Z334" s="161"/>
      <c r="AA334" s="161"/>
      <c r="AB334" s="161"/>
      <c r="AC334" s="161"/>
      <c r="AD334" s="161"/>
      <c r="AE334" s="161"/>
    </row>
    <row r="335" ht="22.5" customHeight="1">
      <c r="A335" s="215" t="s">
        <v>3274</v>
      </c>
      <c r="B335" s="217"/>
      <c r="C335" s="217" t="str">
        <f>iferror(vlookup($B335,Master_data!$K$1:$M$190,3,0),"--")</f>
        <v>--</v>
      </c>
      <c r="D335" s="216" t="s">
        <v>248</v>
      </c>
      <c r="E335" s="219">
        <v>5841947.0</v>
      </c>
      <c r="F335" s="219">
        <v>0.0</v>
      </c>
      <c r="G335" s="219">
        <v>0.0</v>
      </c>
      <c r="H335" s="219">
        <v>0.0</v>
      </c>
      <c r="I335" s="216">
        <v>0.0</v>
      </c>
      <c r="J335" s="220">
        <v>26.0</v>
      </c>
      <c r="K335" s="220">
        <v>26.0</v>
      </c>
      <c r="L335" s="219">
        <v>6.0</v>
      </c>
      <c r="M335" s="219">
        <v>168518.0</v>
      </c>
      <c r="N335" s="219">
        <v>175280.0</v>
      </c>
      <c r="O335" s="218"/>
      <c r="P335" s="218"/>
      <c r="Q335" s="218"/>
      <c r="R335" s="219">
        <v>5835184.0</v>
      </c>
      <c r="S335" s="219">
        <v>5835184.0</v>
      </c>
      <c r="T335" s="221">
        <v>6010464.0</v>
      </c>
      <c r="U335" s="226"/>
      <c r="V335" s="161"/>
      <c r="W335" s="161"/>
      <c r="X335" s="161"/>
      <c r="Y335" s="161"/>
      <c r="Z335" s="161"/>
      <c r="AA335" s="161"/>
      <c r="AB335" s="161"/>
      <c r="AC335" s="161"/>
      <c r="AD335" s="161"/>
      <c r="AE335" s="161"/>
    </row>
    <row r="336" ht="22.5" customHeight="1">
      <c r="A336" s="215" t="s">
        <v>3274</v>
      </c>
      <c r="B336" s="217"/>
      <c r="C336" s="217" t="str">
        <f>iferror(vlookup($B336,Master_data!$K$1:$M$190,3,0),"--")</f>
        <v>--</v>
      </c>
      <c r="D336" s="216" t="s">
        <v>3350</v>
      </c>
      <c r="E336" s="219">
        <v>1666667.0</v>
      </c>
      <c r="F336" s="219">
        <v>0.0</v>
      </c>
      <c r="G336" s="219">
        <v>0.0</v>
      </c>
      <c r="H336" s="219">
        <v>0.0</v>
      </c>
      <c r="I336" s="216">
        <v>0.0</v>
      </c>
      <c r="J336" s="220">
        <v>26.0</v>
      </c>
      <c r="K336" s="220">
        <v>26.0</v>
      </c>
      <c r="L336" s="219"/>
      <c r="M336" s="219"/>
      <c r="N336" s="218"/>
      <c r="O336" s="218"/>
      <c r="P336" s="218"/>
      <c r="Q336" s="218"/>
      <c r="R336" s="219">
        <v>1666667.0</v>
      </c>
      <c r="S336" s="219">
        <v>1666667.0</v>
      </c>
      <c r="T336" s="221">
        <v>1666667.0</v>
      </c>
      <c r="U336" s="226"/>
      <c r="V336" s="161"/>
      <c r="W336" s="161"/>
      <c r="X336" s="161"/>
      <c r="Y336" s="161"/>
      <c r="Z336" s="161"/>
      <c r="AA336" s="161"/>
      <c r="AB336" s="161"/>
      <c r="AC336" s="161"/>
      <c r="AD336" s="161"/>
      <c r="AE336" s="161"/>
    </row>
    <row r="337" ht="22.5" customHeight="1">
      <c r="A337" s="215" t="s">
        <v>3274</v>
      </c>
      <c r="B337" s="217"/>
      <c r="C337" s="217" t="str">
        <f>iferror(vlookup($B337,Master_data!$K$1:$M$190,3,0),"--")</f>
        <v>--</v>
      </c>
      <c r="D337" s="216" t="s">
        <v>251</v>
      </c>
      <c r="E337" s="219">
        <v>5000000.0</v>
      </c>
      <c r="F337" s="219">
        <v>0.0</v>
      </c>
      <c r="G337" s="219">
        <v>0.0</v>
      </c>
      <c r="H337" s="219">
        <v>0.0</v>
      </c>
      <c r="I337" s="216">
        <v>0.0</v>
      </c>
      <c r="J337" s="220">
        <v>26.0</v>
      </c>
      <c r="K337" s="220">
        <v>26.0</v>
      </c>
      <c r="L337" s="219"/>
      <c r="M337" s="219"/>
      <c r="N337" s="218"/>
      <c r="O337" s="219">
        <v>5000000.0</v>
      </c>
      <c r="P337" s="218"/>
      <c r="Q337" s="218"/>
      <c r="R337" s="219">
        <v>0.0</v>
      </c>
      <c r="S337" s="219">
        <v>0.0</v>
      </c>
      <c r="T337" s="221">
        <v>5000000.0</v>
      </c>
      <c r="U337" s="226"/>
      <c r="V337" s="161"/>
      <c r="W337" s="161"/>
      <c r="X337" s="161"/>
      <c r="Y337" s="161"/>
      <c r="Z337" s="161"/>
      <c r="AA337" s="161"/>
      <c r="AB337" s="161"/>
      <c r="AC337" s="161"/>
      <c r="AD337" s="161"/>
      <c r="AE337" s="161"/>
    </row>
    <row r="338" ht="22.5" customHeight="1">
      <c r="A338" s="215" t="s">
        <v>3274</v>
      </c>
      <c r="B338" s="217"/>
      <c r="C338" s="217" t="str">
        <f>iferror(vlookup($B338,Master_data!$K$1:$M$190,3,0),"--")</f>
        <v>--</v>
      </c>
      <c r="D338" s="216" t="s">
        <v>242</v>
      </c>
      <c r="E338" s="219">
        <v>8333333.0</v>
      </c>
      <c r="F338" s="219">
        <v>0.0</v>
      </c>
      <c r="G338" s="219">
        <v>0.0</v>
      </c>
      <c r="H338" s="219">
        <v>0.0</v>
      </c>
      <c r="I338" s="216">
        <v>0.0</v>
      </c>
      <c r="J338" s="220">
        <v>26.0</v>
      </c>
      <c r="K338" s="220">
        <v>26.0</v>
      </c>
      <c r="L338" s="219"/>
      <c r="M338" s="219">
        <v>0.0</v>
      </c>
      <c r="N338" s="218"/>
      <c r="O338" s="218"/>
      <c r="P338" s="218"/>
      <c r="Q338" s="218"/>
      <c r="R338" s="219">
        <v>8333333.0</v>
      </c>
      <c r="S338" s="219">
        <v>8333333.0</v>
      </c>
      <c r="T338" s="221">
        <v>8333333.0</v>
      </c>
      <c r="U338" s="226"/>
      <c r="V338" s="161"/>
      <c r="W338" s="161"/>
      <c r="X338" s="161"/>
      <c r="Y338" s="161"/>
      <c r="Z338" s="161"/>
      <c r="AA338" s="161"/>
      <c r="AB338" s="161"/>
      <c r="AC338" s="161"/>
      <c r="AD338" s="161"/>
      <c r="AE338" s="161"/>
    </row>
    <row r="339" ht="22.5" customHeight="1">
      <c r="A339" s="215" t="s">
        <v>3274</v>
      </c>
      <c r="B339" s="217"/>
      <c r="C339" s="217" t="str">
        <f>iferror(vlookup($B339,Master_data!$K$1:$M$190,3,0),"--")</f>
        <v>--</v>
      </c>
      <c r="D339" s="216" t="s">
        <v>245</v>
      </c>
      <c r="E339" s="219">
        <v>2100000.0</v>
      </c>
      <c r="F339" s="219">
        <v>566667.0</v>
      </c>
      <c r="G339" s="219">
        <v>0.0</v>
      </c>
      <c r="H339" s="219">
        <v>0.0</v>
      </c>
      <c r="I339" s="216">
        <v>0.0</v>
      </c>
      <c r="J339" s="220">
        <v>26.0</v>
      </c>
      <c r="K339" s="220">
        <v>28.0</v>
      </c>
      <c r="L339" s="219"/>
      <c r="M339" s="219">
        <v>0.0</v>
      </c>
      <c r="N339" s="219">
        <v>175280.0</v>
      </c>
      <c r="O339" s="218"/>
      <c r="P339" s="218"/>
      <c r="Q339" s="218"/>
      <c r="R339" s="219">
        <v>2652925.0</v>
      </c>
      <c r="S339" s="219">
        <v>2652925.0</v>
      </c>
      <c r="T339" s="221">
        <v>2828205.0</v>
      </c>
      <c r="U339" s="226"/>
      <c r="V339" s="161"/>
      <c r="W339" s="161"/>
      <c r="X339" s="161"/>
      <c r="Y339" s="161"/>
      <c r="Z339" s="161"/>
      <c r="AA339" s="161"/>
      <c r="AB339" s="161"/>
      <c r="AC339" s="161"/>
      <c r="AD339" s="161"/>
      <c r="AE339" s="161"/>
    </row>
    <row r="340" ht="22.5" customHeight="1">
      <c r="A340" s="215" t="s">
        <v>3274</v>
      </c>
      <c r="B340" s="217"/>
      <c r="C340" s="217" t="str">
        <f>iferror(vlookup($B340,Master_data!$K$1:$M$190,3,0),"--")</f>
        <v>--</v>
      </c>
      <c r="D340" s="216" t="s">
        <v>249</v>
      </c>
      <c r="E340" s="219">
        <v>2100000.0</v>
      </c>
      <c r="F340" s="219">
        <v>566667.0</v>
      </c>
      <c r="G340" s="219">
        <v>0.0</v>
      </c>
      <c r="H340" s="219">
        <v>666667.0</v>
      </c>
      <c r="I340" s="216">
        <v>0.0</v>
      </c>
      <c r="J340" s="220">
        <v>26.0</v>
      </c>
      <c r="K340" s="220">
        <v>30.0</v>
      </c>
      <c r="L340" s="219">
        <v>14.36</v>
      </c>
      <c r="M340" s="219">
        <v>144981.0</v>
      </c>
      <c r="N340" s="219">
        <v>175280.0</v>
      </c>
      <c r="O340" s="219">
        <v>1000000.0</v>
      </c>
      <c r="P340" s="218"/>
      <c r="Q340" s="218"/>
      <c r="R340" s="219">
        <v>2626111.0</v>
      </c>
      <c r="S340" s="219">
        <v>2626111.0</v>
      </c>
      <c r="T340" s="221">
        <v>3801391.0</v>
      </c>
      <c r="U340" s="226"/>
      <c r="V340" s="161"/>
      <c r="W340" s="161"/>
      <c r="X340" s="161"/>
      <c r="Y340" s="161"/>
      <c r="Z340" s="161"/>
      <c r="AA340" s="161"/>
      <c r="AB340" s="161"/>
      <c r="AC340" s="161"/>
      <c r="AD340" s="161"/>
      <c r="AE340" s="161"/>
    </row>
    <row r="341" ht="22.5" customHeight="1">
      <c r="A341" s="215" t="s">
        <v>3274</v>
      </c>
      <c r="B341" s="217"/>
      <c r="C341" s="217" t="str">
        <f>iferror(vlookup($B341,Master_data!$K$1:$M$190,3,0),"--")</f>
        <v>--</v>
      </c>
      <c r="D341" s="216" t="s">
        <v>3338</v>
      </c>
      <c r="E341" s="219">
        <v>2666667.0</v>
      </c>
      <c r="F341" s="218"/>
      <c r="G341" s="219" t="s">
        <v>3325</v>
      </c>
      <c r="H341" s="219" t="s">
        <v>3325</v>
      </c>
      <c r="I341" s="216" t="s">
        <v>3325</v>
      </c>
      <c r="J341" s="220">
        <v>26.0</v>
      </c>
      <c r="K341" s="220">
        <v>28.0</v>
      </c>
      <c r="L341" s="219">
        <v>3.0</v>
      </c>
      <c r="M341" s="219">
        <v>38462.0</v>
      </c>
      <c r="N341" s="218"/>
      <c r="O341" s="219">
        <v>1666667.0</v>
      </c>
      <c r="P341" s="218"/>
      <c r="Q341" s="218"/>
      <c r="R341" s="219">
        <v>1243590.0</v>
      </c>
      <c r="S341" s="219">
        <v>1243590.0</v>
      </c>
      <c r="T341" s="221">
        <v>2910256.0</v>
      </c>
      <c r="U341" s="226"/>
      <c r="V341" s="161"/>
      <c r="W341" s="161"/>
      <c r="X341" s="161"/>
      <c r="Y341" s="161"/>
      <c r="Z341" s="161"/>
      <c r="AA341" s="161"/>
      <c r="AB341" s="161"/>
      <c r="AC341" s="161"/>
      <c r="AD341" s="161"/>
      <c r="AE341" s="161"/>
    </row>
    <row r="342" ht="22.5" customHeight="1">
      <c r="A342" s="215" t="s">
        <v>3274</v>
      </c>
      <c r="B342" s="217"/>
      <c r="C342" s="217" t="str">
        <f>iferror(vlookup($B342,Master_data!$K$1:$M$190,3,0),"--")</f>
        <v>--</v>
      </c>
      <c r="D342" s="216" t="s">
        <v>3339</v>
      </c>
      <c r="E342" s="219">
        <v>3666667.0</v>
      </c>
      <c r="F342" s="219">
        <v>0.0</v>
      </c>
      <c r="G342" s="219">
        <v>0.0</v>
      </c>
      <c r="H342" s="219">
        <v>0.0</v>
      </c>
      <c r="I342" s="216">
        <v>0.0</v>
      </c>
      <c r="J342" s="220">
        <v>28.0</v>
      </c>
      <c r="K342" s="220">
        <v>28.0</v>
      </c>
      <c r="L342" s="219">
        <v>15.93</v>
      </c>
      <c r="M342" s="219">
        <v>260759.0</v>
      </c>
      <c r="N342" s="219">
        <v>175280.0</v>
      </c>
      <c r="O342" s="219">
        <v>2000000.0</v>
      </c>
      <c r="P342" s="219">
        <v>75000.0</v>
      </c>
      <c r="Q342" s="218"/>
      <c r="R342" s="219">
        <v>1827146.0</v>
      </c>
      <c r="S342" s="219">
        <v>1827146.0</v>
      </c>
      <c r="T342" s="221">
        <v>4002426.0</v>
      </c>
      <c r="U342" s="226"/>
      <c r="V342" s="161"/>
      <c r="W342" s="161"/>
      <c r="X342" s="161"/>
      <c r="Y342" s="161"/>
      <c r="Z342" s="161"/>
      <c r="AA342" s="161"/>
      <c r="AB342" s="161"/>
      <c r="AC342" s="161"/>
      <c r="AD342" s="161"/>
      <c r="AE342" s="161"/>
    </row>
    <row r="343" ht="22.5" customHeight="1">
      <c r="A343" s="215" t="s">
        <v>3274</v>
      </c>
      <c r="B343" s="217"/>
      <c r="C343" s="217" t="str">
        <f>iferror(vlookup($B343,Master_data!$K$1:$M$190,3,0),"--")</f>
        <v>--</v>
      </c>
      <c r="D343" s="216" t="s">
        <v>258</v>
      </c>
      <c r="E343" s="219">
        <v>3666667.0</v>
      </c>
      <c r="F343" s="219" t="s">
        <v>3325</v>
      </c>
      <c r="G343" s="219" t="s">
        <v>3325</v>
      </c>
      <c r="H343" s="219" t="s">
        <v>3325</v>
      </c>
      <c r="I343" s="216" t="s">
        <v>3325</v>
      </c>
      <c r="J343" s="220">
        <v>28.0</v>
      </c>
      <c r="K343" s="220">
        <v>30.0</v>
      </c>
      <c r="L343" s="219">
        <v>25.06</v>
      </c>
      <c r="M343" s="219">
        <v>410208.0</v>
      </c>
      <c r="N343" s="219">
        <v>175280.0</v>
      </c>
      <c r="O343" s="218"/>
      <c r="P343" s="219">
        <v>316667.0</v>
      </c>
      <c r="Q343" s="218"/>
      <c r="R343" s="219">
        <v>4480166.0</v>
      </c>
      <c r="S343" s="219">
        <v>4480166.0</v>
      </c>
      <c r="T343" s="221">
        <v>4655446.0</v>
      </c>
      <c r="U343" s="226"/>
      <c r="V343" s="161"/>
      <c r="W343" s="161"/>
      <c r="X343" s="161"/>
      <c r="Y343" s="161"/>
      <c r="Z343" s="161"/>
      <c r="AA343" s="161"/>
      <c r="AB343" s="161"/>
      <c r="AC343" s="161"/>
      <c r="AD343" s="161"/>
      <c r="AE343" s="161"/>
    </row>
    <row r="344" ht="22.5" customHeight="1">
      <c r="A344" s="215" t="s">
        <v>3274</v>
      </c>
      <c r="B344" s="217"/>
      <c r="C344" s="217" t="str">
        <f>iferror(vlookup($B344,Master_data!$K$1:$M$190,3,0),"--")</f>
        <v>--</v>
      </c>
      <c r="D344" s="216" t="s">
        <v>260</v>
      </c>
      <c r="E344" s="219">
        <v>5500000.0</v>
      </c>
      <c r="F344" s="219">
        <v>0.0</v>
      </c>
      <c r="G344" s="219">
        <v>0.0</v>
      </c>
      <c r="H344" s="219">
        <v>0.0</v>
      </c>
      <c r="I344" s="216">
        <v>0.0</v>
      </c>
      <c r="J344" s="220">
        <v>28.0</v>
      </c>
      <c r="K344" s="220">
        <v>31.0</v>
      </c>
      <c r="L344" s="219">
        <v>35.47</v>
      </c>
      <c r="M344" s="219">
        <v>870915.0</v>
      </c>
      <c r="N344" s="219">
        <v>262920.0</v>
      </c>
      <c r="O344" s="218"/>
      <c r="P344" s="219">
        <v>250000.0</v>
      </c>
      <c r="Q344" s="218"/>
      <c r="R344" s="219">
        <v>6947281.0</v>
      </c>
      <c r="S344" s="219">
        <v>6947281.0</v>
      </c>
      <c r="T344" s="221">
        <v>7210201.0</v>
      </c>
      <c r="U344" s="226"/>
      <c r="V344" s="161"/>
      <c r="W344" s="161"/>
      <c r="X344" s="161"/>
      <c r="Y344" s="161"/>
      <c r="Z344" s="161"/>
      <c r="AA344" s="161"/>
      <c r="AB344" s="161"/>
      <c r="AC344" s="161"/>
      <c r="AD344" s="161"/>
      <c r="AE344" s="161"/>
    </row>
    <row r="345" ht="22.5" customHeight="1">
      <c r="A345" s="215" t="s">
        <v>3274</v>
      </c>
      <c r="B345" s="217"/>
      <c r="C345" s="217" t="str">
        <f>iferror(vlookup($B345,Master_data!$K$1:$M$190,3,0),"--")</f>
        <v>--</v>
      </c>
      <c r="D345" s="216" t="s">
        <v>262</v>
      </c>
      <c r="E345" s="219">
        <v>5000000.0</v>
      </c>
      <c r="F345" s="218"/>
      <c r="G345" s="218"/>
      <c r="H345" s="218"/>
      <c r="I345" s="217"/>
      <c r="J345" s="220">
        <v>28.0</v>
      </c>
      <c r="K345" s="220">
        <v>29.0</v>
      </c>
      <c r="L345" s="219">
        <v>48.58</v>
      </c>
      <c r="M345" s="219">
        <v>1084375.0</v>
      </c>
      <c r="N345" s="219">
        <v>262920.0</v>
      </c>
      <c r="O345" s="218"/>
      <c r="P345" s="219">
        <v>250000.0</v>
      </c>
      <c r="Q345" s="218"/>
      <c r="R345" s="219">
        <v>6250026.0</v>
      </c>
      <c r="S345" s="219">
        <v>6250026.0</v>
      </c>
      <c r="T345" s="221">
        <v>6512946.0</v>
      </c>
      <c r="U345" s="226"/>
      <c r="V345" s="161"/>
      <c r="W345" s="161"/>
      <c r="X345" s="161"/>
      <c r="Y345" s="161"/>
      <c r="Z345" s="161"/>
      <c r="AA345" s="161"/>
      <c r="AB345" s="161"/>
      <c r="AC345" s="161"/>
      <c r="AD345" s="161"/>
      <c r="AE345" s="161"/>
    </row>
    <row r="346" ht="22.5" customHeight="1">
      <c r="A346" s="227"/>
      <c r="B346" s="217"/>
      <c r="C346" s="217" t="str">
        <f>iferror(vlookup($B346,Master_data!$K$1:$M$190,3,0),"--")</f>
        <v>--</v>
      </c>
      <c r="D346" s="217" t="str">
        <f>iferror(vlookup($B346,Master_data!$K$1:$M$190,2,0),"--")</f>
        <v>--</v>
      </c>
      <c r="E346" s="218" t="str">
        <f>iferror(vlookup($B346,Master_data!$K:$O,4,0),"--")</f>
        <v>--</v>
      </c>
      <c r="F346" s="218"/>
      <c r="G346" s="218"/>
      <c r="H346" s="218"/>
      <c r="I346" s="217"/>
      <c r="J346" s="228"/>
      <c r="K346" s="228"/>
      <c r="L346" s="219">
        <v>0.0</v>
      </c>
      <c r="M346" s="219">
        <v>0.0</v>
      </c>
      <c r="N346" s="218"/>
      <c r="O346" s="218"/>
      <c r="P346" s="218"/>
      <c r="Q346" s="218"/>
      <c r="R346" s="218"/>
      <c r="S346" s="218"/>
      <c r="T346" s="229"/>
      <c r="U346" s="226"/>
      <c r="V346" s="161"/>
      <c r="W346" s="161"/>
      <c r="X346" s="161"/>
      <c r="Y346" s="161"/>
      <c r="Z346" s="161"/>
      <c r="AA346" s="161"/>
      <c r="AB346" s="161"/>
      <c r="AC346" s="161"/>
      <c r="AD346" s="161"/>
      <c r="AE346" s="161"/>
    </row>
    <row r="347" ht="22.5" customHeight="1">
      <c r="A347" s="227"/>
      <c r="B347" s="217"/>
      <c r="C347" s="217" t="str">
        <f>iferror(vlookup($B347,Master_data!$K$1:$M$190,3,0),"--")</f>
        <v>--</v>
      </c>
      <c r="D347" s="217" t="str">
        <f>iferror(vlookup($B347,Master_data!$K$1:$M$190,2,0),"--")</f>
        <v>--</v>
      </c>
      <c r="E347" s="218" t="str">
        <f>iferror(vlookup($B347,Master_data!$K:$O,4,0),"--")</f>
        <v>--</v>
      </c>
      <c r="F347" s="218"/>
      <c r="G347" s="218"/>
      <c r="H347" s="218"/>
      <c r="I347" s="217"/>
      <c r="J347" s="228"/>
      <c r="K347" s="228"/>
      <c r="L347" s="219">
        <v>0.0</v>
      </c>
      <c r="M347" s="219">
        <v>0.0</v>
      </c>
      <c r="N347" s="218"/>
      <c r="O347" s="218"/>
      <c r="P347" s="218"/>
      <c r="Q347" s="218"/>
      <c r="R347" s="218"/>
      <c r="S347" s="218"/>
      <c r="T347" s="229"/>
      <c r="U347" s="226"/>
      <c r="V347" s="161"/>
      <c r="W347" s="161"/>
      <c r="X347" s="161"/>
      <c r="Y347" s="161"/>
      <c r="Z347" s="161"/>
      <c r="AA347" s="161"/>
      <c r="AB347" s="161"/>
      <c r="AC347" s="161"/>
      <c r="AD347" s="161"/>
      <c r="AE347" s="161"/>
    </row>
    <row r="348" ht="22.5" customHeight="1">
      <c r="A348" s="227"/>
      <c r="B348" s="217"/>
      <c r="C348" s="217" t="str">
        <f>iferror(vlookup($B348,Master_data!$K$1:$M$190,3,0),"--")</f>
        <v>--</v>
      </c>
      <c r="D348" s="217" t="str">
        <f>iferror(vlookup($B348,Master_data!$K$1:$M$190,2,0),"--")</f>
        <v>--</v>
      </c>
      <c r="E348" s="218" t="str">
        <f>iferror(vlookup($B348,Master_data!$K:$O,4,0),"--")</f>
        <v>--</v>
      </c>
      <c r="F348" s="218"/>
      <c r="G348" s="218"/>
      <c r="H348" s="218"/>
      <c r="I348" s="217"/>
      <c r="J348" s="228"/>
      <c r="K348" s="228"/>
      <c r="L348" s="219">
        <v>0.0</v>
      </c>
      <c r="M348" s="219">
        <v>0.0</v>
      </c>
      <c r="N348" s="218"/>
      <c r="O348" s="218"/>
      <c r="P348" s="218"/>
      <c r="Q348" s="218"/>
      <c r="R348" s="218"/>
      <c r="S348" s="218"/>
      <c r="T348" s="229"/>
      <c r="U348" s="226"/>
      <c r="V348" s="161"/>
      <c r="W348" s="161"/>
      <c r="X348" s="161"/>
      <c r="Y348" s="161"/>
      <c r="Z348" s="161"/>
      <c r="AA348" s="161"/>
      <c r="AB348" s="161"/>
      <c r="AC348" s="161"/>
      <c r="AD348" s="161"/>
      <c r="AE348" s="161"/>
    </row>
    <row r="349" ht="22.5" customHeight="1">
      <c r="A349" s="227"/>
      <c r="B349" s="217"/>
      <c r="C349" s="217" t="str">
        <f>iferror(vlookup($B349,Master_data!$K$1:$M$190,3,0),"--")</f>
        <v>--</v>
      </c>
      <c r="D349" s="217" t="str">
        <f>iferror(vlookup($B349,Master_data!$K$1:$M$190,2,0),"--")</f>
        <v>--</v>
      </c>
      <c r="E349" s="218" t="str">
        <f>iferror(vlookup($B349,Master_data!$K:$O,4,0),"--")</f>
        <v>--</v>
      </c>
      <c r="F349" s="218"/>
      <c r="G349" s="218"/>
      <c r="H349" s="218"/>
      <c r="I349" s="217"/>
      <c r="J349" s="228"/>
      <c r="K349" s="228"/>
      <c r="L349" s="219">
        <v>0.0</v>
      </c>
      <c r="M349" s="219">
        <v>0.0</v>
      </c>
      <c r="N349" s="218"/>
      <c r="O349" s="218"/>
      <c r="P349" s="218"/>
      <c r="Q349" s="218"/>
      <c r="R349" s="218"/>
      <c r="S349" s="218"/>
      <c r="T349" s="229"/>
      <c r="U349" s="226"/>
      <c r="V349" s="161"/>
      <c r="W349" s="161"/>
      <c r="X349" s="161"/>
      <c r="Y349" s="161"/>
      <c r="Z349" s="161"/>
      <c r="AA349" s="161"/>
      <c r="AB349" s="161"/>
      <c r="AC349" s="161"/>
      <c r="AD349" s="161"/>
      <c r="AE349" s="161"/>
    </row>
    <row r="350" ht="22.5" customHeight="1">
      <c r="A350" s="227"/>
      <c r="B350" s="217"/>
      <c r="C350" s="217" t="str">
        <f>iferror(vlookup($B350,Master_data!$K$1:$M$190,3,0),"--")</f>
        <v>--</v>
      </c>
      <c r="D350" s="217" t="str">
        <f>iferror(vlookup($B350,Master_data!$K$1:$M$190,2,0),"--")</f>
        <v>--</v>
      </c>
      <c r="E350" s="218" t="str">
        <f>iferror(vlookup($B350,Master_data!$K:$O,4,0),"--")</f>
        <v>--</v>
      </c>
      <c r="F350" s="218"/>
      <c r="G350" s="218"/>
      <c r="H350" s="218"/>
      <c r="I350" s="217"/>
      <c r="J350" s="228"/>
      <c r="K350" s="228"/>
      <c r="L350" s="219">
        <v>0.0</v>
      </c>
      <c r="M350" s="219">
        <v>0.0</v>
      </c>
      <c r="N350" s="218"/>
      <c r="O350" s="218"/>
      <c r="P350" s="218"/>
      <c r="Q350" s="218"/>
      <c r="R350" s="218"/>
      <c r="S350" s="218"/>
      <c r="T350" s="229"/>
      <c r="U350" s="226"/>
      <c r="V350" s="161"/>
      <c r="W350" s="161"/>
      <c r="X350" s="161"/>
      <c r="Y350" s="161"/>
      <c r="Z350" s="161"/>
      <c r="AA350" s="161"/>
      <c r="AB350" s="161"/>
      <c r="AC350" s="161"/>
      <c r="AD350" s="161"/>
      <c r="AE350" s="161"/>
    </row>
    <row r="351" ht="22.5" customHeight="1">
      <c r="A351" s="227"/>
      <c r="B351" s="217"/>
      <c r="C351" s="217" t="str">
        <f>iferror(vlookup($B351,Master_data!$K$1:$M$190,3,0),"--")</f>
        <v>--</v>
      </c>
      <c r="D351" s="217" t="str">
        <f>iferror(vlookup($B351,Master_data!$K$1:$M$190,2,0),"--")</f>
        <v>--</v>
      </c>
      <c r="E351" s="218" t="str">
        <f>iferror(vlookup($B351,Master_data!$K:$O,4,0),"--")</f>
        <v>--</v>
      </c>
      <c r="F351" s="218"/>
      <c r="G351" s="218"/>
      <c r="H351" s="218"/>
      <c r="I351" s="217"/>
      <c r="J351" s="228"/>
      <c r="K351" s="228"/>
      <c r="L351" s="219">
        <v>0.0</v>
      </c>
      <c r="M351" s="219">
        <v>0.0</v>
      </c>
      <c r="N351" s="218"/>
      <c r="O351" s="218"/>
      <c r="P351" s="218"/>
      <c r="Q351" s="218"/>
      <c r="R351" s="218"/>
      <c r="S351" s="218"/>
      <c r="T351" s="229"/>
      <c r="U351" s="226"/>
      <c r="V351" s="161"/>
      <c r="W351" s="161"/>
      <c r="X351" s="161"/>
      <c r="Y351" s="161"/>
      <c r="Z351" s="161"/>
      <c r="AA351" s="161"/>
      <c r="AB351" s="161"/>
      <c r="AC351" s="161"/>
      <c r="AD351" s="161"/>
      <c r="AE351" s="161"/>
    </row>
    <row r="352" ht="22.5" customHeight="1">
      <c r="A352" s="227"/>
      <c r="B352" s="217"/>
      <c r="C352" s="217" t="str">
        <f>iferror(vlookup($B352,Master_data!$K$1:$M$190,3,0),"--")</f>
        <v>--</v>
      </c>
      <c r="D352" s="217" t="str">
        <f>iferror(vlookup($B352,Master_data!$K$1:$M$190,2,0),"--")</f>
        <v>--</v>
      </c>
      <c r="E352" s="218" t="str">
        <f>iferror(vlookup($B352,Master_data!$K:$O,4,0),"--")</f>
        <v>--</v>
      </c>
      <c r="F352" s="218"/>
      <c r="G352" s="218"/>
      <c r="H352" s="218"/>
      <c r="I352" s="217"/>
      <c r="J352" s="228"/>
      <c r="K352" s="228"/>
      <c r="L352" s="219">
        <v>0.0</v>
      </c>
      <c r="M352" s="219">
        <v>0.0</v>
      </c>
      <c r="N352" s="218"/>
      <c r="O352" s="218"/>
      <c r="P352" s="218"/>
      <c r="Q352" s="218"/>
      <c r="R352" s="218"/>
      <c r="S352" s="218"/>
      <c r="T352" s="229"/>
      <c r="U352" s="226"/>
      <c r="V352" s="161"/>
      <c r="W352" s="161"/>
      <c r="X352" s="161"/>
      <c r="Y352" s="161"/>
      <c r="Z352" s="161"/>
      <c r="AA352" s="161"/>
      <c r="AB352" s="161"/>
      <c r="AC352" s="161"/>
      <c r="AD352" s="161"/>
      <c r="AE352" s="161"/>
    </row>
    <row r="353" ht="22.5" customHeight="1">
      <c r="A353" s="227"/>
      <c r="B353" s="217"/>
      <c r="C353" s="217" t="str">
        <f>iferror(vlookup($B353,Master_data!$K$1:$M$190,3,0),"--")</f>
        <v>--</v>
      </c>
      <c r="D353" s="217" t="str">
        <f>iferror(vlookup($B353,Master_data!$K$1:$M$190,2,0),"--")</f>
        <v>--</v>
      </c>
      <c r="E353" s="218" t="str">
        <f>iferror(vlookup($B353,Master_data!$K:$O,4,0),"--")</f>
        <v>--</v>
      </c>
      <c r="F353" s="218"/>
      <c r="G353" s="218"/>
      <c r="H353" s="218"/>
      <c r="I353" s="217"/>
      <c r="J353" s="228"/>
      <c r="K353" s="228"/>
      <c r="L353" s="219">
        <v>0.0</v>
      </c>
      <c r="M353" s="219">
        <v>0.0</v>
      </c>
      <c r="N353" s="218"/>
      <c r="O353" s="218"/>
      <c r="P353" s="218"/>
      <c r="Q353" s="218"/>
      <c r="R353" s="218"/>
      <c r="S353" s="218"/>
      <c r="T353" s="229"/>
      <c r="U353" s="226"/>
      <c r="V353" s="161"/>
      <c r="W353" s="161"/>
      <c r="X353" s="161"/>
      <c r="Y353" s="161"/>
      <c r="Z353" s="161"/>
      <c r="AA353" s="161"/>
      <c r="AB353" s="161"/>
      <c r="AC353" s="161"/>
      <c r="AD353" s="161"/>
      <c r="AE353" s="161"/>
    </row>
    <row r="354" ht="22.5" customHeight="1">
      <c r="A354" s="227"/>
      <c r="B354" s="217"/>
      <c r="C354" s="217" t="str">
        <f>iferror(vlookup($B354,Master_data!$K$1:$M$190,3,0),"--")</f>
        <v>--</v>
      </c>
      <c r="D354" s="217" t="str">
        <f>iferror(vlookup($B354,Master_data!$K$1:$M$190,2,0),"--")</f>
        <v>--</v>
      </c>
      <c r="E354" s="218" t="str">
        <f>iferror(vlookup($B354,Master_data!$K:$O,4,0),"--")</f>
        <v>--</v>
      </c>
      <c r="F354" s="218"/>
      <c r="G354" s="218"/>
      <c r="H354" s="218"/>
      <c r="I354" s="217"/>
      <c r="J354" s="228"/>
      <c r="K354" s="228"/>
      <c r="L354" s="219">
        <v>0.0</v>
      </c>
      <c r="M354" s="219">
        <v>0.0</v>
      </c>
      <c r="N354" s="218"/>
      <c r="O354" s="218"/>
      <c r="P354" s="218"/>
      <c r="Q354" s="218"/>
      <c r="R354" s="218"/>
      <c r="S354" s="218"/>
      <c r="T354" s="229"/>
      <c r="U354" s="226"/>
      <c r="V354" s="161"/>
      <c r="W354" s="161"/>
      <c r="X354" s="161"/>
      <c r="Y354" s="161"/>
      <c r="Z354" s="161"/>
      <c r="AA354" s="161"/>
      <c r="AB354" s="161"/>
      <c r="AC354" s="161"/>
      <c r="AD354" s="161"/>
      <c r="AE354" s="161"/>
    </row>
    <row r="355" ht="22.5" customHeight="1">
      <c r="A355" s="227"/>
      <c r="B355" s="217"/>
      <c r="C355" s="217" t="str">
        <f>iferror(vlookup($B355,Master_data!$K$1:$M$190,3,0),"--")</f>
        <v>--</v>
      </c>
      <c r="D355" s="217" t="str">
        <f>iferror(vlookup($B355,Master_data!$K$1:$M$190,2,0),"--")</f>
        <v>--</v>
      </c>
      <c r="E355" s="218" t="str">
        <f>iferror(vlookup($B355,Master_data!$K:$O,4,0),"--")</f>
        <v>--</v>
      </c>
      <c r="F355" s="218"/>
      <c r="G355" s="218"/>
      <c r="H355" s="218"/>
      <c r="I355" s="217"/>
      <c r="J355" s="228"/>
      <c r="K355" s="228"/>
      <c r="L355" s="219">
        <v>0.0</v>
      </c>
      <c r="M355" s="219">
        <v>0.0</v>
      </c>
      <c r="N355" s="218"/>
      <c r="O355" s="218"/>
      <c r="P355" s="218"/>
      <c r="Q355" s="218"/>
      <c r="R355" s="218"/>
      <c r="S355" s="218"/>
      <c r="T355" s="229"/>
      <c r="U355" s="226"/>
      <c r="V355" s="161"/>
      <c r="W355" s="161"/>
      <c r="X355" s="161"/>
      <c r="Y355" s="161"/>
      <c r="Z355" s="161"/>
      <c r="AA355" s="161"/>
      <c r="AB355" s="161"/>
      <c r="AC355" s="161"/>
      <c r="AD355" s="161"/>
      <c r="AE355" s="161"/>
    </row>
    <row r="356" ht="22.5" customHeight="1">
      <c r="A356" s="227"/>
      <c r="B356" s="217"/>
      <c r="C356" s="217" t="str">
        <f>iferror(vlookup($B356,Master_data!$K$1:$M$190,3,0),"--")</f>
        <v>--</v>
      </c>
      <c r="D356" s="217" t="str">
        <f>iferror(vlookup($B356,Master_data!$K$1:$M$190,2,0),"--")</f>
        <v>--</v>
      </c>
      <c r="E356" s="218" t="str">
        <f>iferror(vlookup($B356,Master_data!$K:$O,4,0),"--")</f>
        <v>--</v>
      </c>
      <c r="F356" s="218"/>
      <c r="G356" s="218"/>
      <c r="H356" s="218"/>
      <c r="I356" s="217"/>
      <c r="J356" s="228"/>
      <c r="K356" s="228"/>
      <c r="L356" s="219">
        <v>0.0</v>
      </c>
      <c r="M356" s="219">
        <v>0.0</v>
      </c>
      <c r="N356" s="218"/>
      <c r="O356" s="218"/>
      <c r="P356" s="218"/>
      <c r="Q356" s="218"/>
      <c r="R356" s="218"/>
      <c r="S356" s="218"/>
      <c r="T356" s="229"/>
      <c r="U356" s="226"/>
      <c r="V356" s="161"/>
      <c r="W356" s="161"/>
      <c r="X356" s="161"/>
      <c r="Y356" s="161"/>
      <c r="Z356" s="161"/>
      <c r="AA356" s="161"/>
      <c r="AB356" s="161"/>
      <c r="AC356" s="161"/>
      <c r="AD356" s="161"/>
      <c r="AE356" s="161"/>
    </row>
    <row r="357" ht="22.5" customHeight="1">
      <c r="A357" s="227"/>
      <c r="B357" s="217"/>
      <c r="C357" s="217" t="str">
        <f>iferror(vlookup($B357,Master_data!$K$1:$M$190,3,0),"--")</f>
        <v>--</v>
      </c>
      <c r="D357" s="217" t="str">
        <f>iferror(vlookup($B357,Master_data!$K$1:$M$190,2,0),"--")</f>
        <v>--</v>
      </c>
      <c r="E357" s="218" t="str">
        <f>iferror(vlookup($B357,Master_data!$K:$O,4,0),"--")</f>
        <v>--</v>
      </c>
      <c r="F357" s="218"/>
      <c r="G357" s="218"/>
      <c r="H357" s="218"/>
      <c r="I357" s="217"/>
      <c r="J357" s="228"/>
      <c r="K357" s="228"/>
      <c r="L357" s="219">
        <v>0.0</v>
      </c>
      <c r="M357" s="219">
        <v>0.0</v>
      </c>
      <c r="N357" s="218"/>
      <c r="O357" s="218"/>
      <c r="P357" s="218"/>
      <c r="Q357" s="218"/>
      <c r="R357" s="218"/>
      <c r="S357" s="218"/>
      <c r="T357" s="229"/>
      <c r="U357" s="226"/>
      <c r="V357" s="161"/>
      <c r="W357" s="161"/>
      <c r="X357" s="161"/>
      <c r="Y357" s="161"/>
      <c r="Z357" s="161"/>
      <c r="AA357" s="161"/>
      <c r="AB357" s="161"/>
      <c r="AC357" s="161"/>
      <c r="AD357" s="161"/>
      <c r="AE357" s="161"/>
    </row>
    <row r="358" ht="22.5" customHeight="1">
      <c r="A358" s="227"/>
      <c r="B358" s="217"/>
      <c r="C358" s="217" t="str">
        <f>iferror(vlookup($B358,Master_data!$K$1:$M$190,3,0),"--")</f>
        <v>--</v>
      </c>
      <c r="D358" s="217" t="str">
        <f>iferror(vlookup($B358,Master_data!$K$1:$M$190,2,0),"--")</f>
        <v>--</v>
      </c>
      <c r="E358" s="218" t="str">
        <f>iferror(vlookup($B358,Master_data!$K:$O,4,0),"--")</f>
        <v>--</v>
      </c>
      <c r="F358" s="218"/>
      <c r="G358" s="218"/>
      <c r="H358" s="218"/>
      <c r="I358" s="217"/>
      <c r="J358" s="228"/>
      <c r="K358" s="228"/>
      <c r="L358" s="219">
        <v>0.0</v>
      </c>
      <c r="M358" s="219">
        <v>0.0</v>
      </c>
      <c r="N358" s="218"/>
      <c r="O358" s="218"/>
      <c r="P358" s="218"/>
      <c r="Q358" s="218"/>
      <c r="R358" s="218"/>
      <c r="S358" s="218"/>
      <c r="T358" s="229"/>
      <c r="U358" s="226"/>
      <c r="V358" s="161"/>
      <c r="W358" s="161"/>
      <c r="X358" s="161"/>
      <c r="Y358" s="161"/>
      <c r="Z358" s="161"/>
      <c r="AA358" s="161"/>
      <c r="AB358" s="161"/>
      <c r="AC358" s="161"/>
      <c r="AD358" s="161"/>
      <c r="AE358" s="161"/>
    </row>
    <row r="359" ht="22.5" customHeight="1">
      <c r="A359" s="227"/>
      <c r="B359" s="217"/>
      <c r="C359" s="217" t="str">
        <f>iferror(vlookup($B359,Master_data!$K$1:$M$190,3,0),"--")</f>
        <v>--</v>
      </c>
      <c r="D359" s="217" t="str">
        <f>iferror(vlookup($B359,Master_data!$K$1:$M$190,2,0),"--")</f>
        <v>--</v>
      </c>
      <c r="E359" s="218" t="str">
        <f>iferror(vlookup($B359,Master_data!$K:$O,4,0),"--")</f>
        <v>--</v>
      </c>
      <c r="F359" s="218"/>
      <c r="G359" s="218"/>
      <c r="H359" s="218"/>
      <c r="I359" s="217"/>
      <c r="J359" s="228"/>
      <c r="K359" s="228"/>
      <c r="L359" s="219">
        <v>0.0</v>
      </c>
      <c r="M359" s="219">
        <v>0.0</v>
      </c>
      <c r="N359" s="218"/>
      <c r="O359" s="218"/>
      <c r="P359" s="218"/>
      <c r="Q359" s="218"/>
      <c r="R359" s="218"/>
      <c r="S359" s="218"/>
      <c r="T359" s="229"/>
      <c r="U359" s="226"/>
      <c r="V359" s="161"/>
      <c r="W359" s="161"/>
      <c r="X359" s="161"/>
      <c r="Y359" s="161"/>
      <c r="Z359" s="161"/>
      <c r="AA359" s="161"/>
      <c r="AB359" s="161"/>
      <c r="AC359" s="161"/>
      <c r="AD359" s="161"/>
      <c r="AE359" s="161"/>
    </row>
    <row r="360" ht="22.5" customHeight="1">
      <c r="A360" s="227"/>
      <c r="B360" s="217"/>
      <c r="C360" s="217" t="str">
        <f>iferror(vlookup($B360,Master_data!$K$1:$M$190,3,0),"--")</f>
        <v>--</v>
      </c>
      <c r="D360" s="217" t="str">
        <f>iferror(vlookup($B360,Master_data!$K$1:$M$190,2,0),"--")</f>
        <v>--</v>
      </c>
      <c r="E360" s="218" t="str">
        <f>iferror(vlookup($B360,Master_data!$K:$O,4,0),"--")</f>
        <v>--</v>
      </c>
      <c r="F360" s="218"/>
      <c r="G360" s="218"/>
      <c r="H360" s="218"/>
      <c r="I360" s="217"/>
      <c r="J360" s="228"/>
      <c r="K360" s="228"/>
      <c r="L360" s="219">
        <v>0.0</v>
      </c>
      <c r="M360" s="219">
        <v>0.0</v>
      </c>
      <c r="N360" s="218"/>
      <c r="O360" s="218"/>
      <c r="P360" s="218"/>
      <c r="Q360" s="218"/>
      <c r="R360" s="218"/>
      <c r="S360" s="218"/>
      <c r="T360" s="229"/>
      <c r="U360" s="226"/>
      <c r="V360" s="161"/>
      <c r="W360" s="161"/>
      <c r="X360" s="161"/>
      <c r="Y360" s="161"/>
      <c r="Z360" s="161"/>
      <c r="AA360" s="161"/>
      <c r="AB360" s="161"/>
      <c r="AC360" s="161"/>
      <c r="AD360" s="161"/>
      <c r="AE360" s="161"/>
    </row>
    <row r="361" ht="22.5" customHeight="1">
      <c r="A361" s="227"/>
      <c r="B361" s="217"/>
      <c r="C361" s="217" t="str">
        <f>iferror(vlookup($B361,Master_data!$K$1:$M$190,3,0),"--")</f>
        <v>--</v>
      </c>
      <c r="D361" s="217" t="str">
        <f>iferror(vlookup($B361,Master_data!$K$1:$M$190,2,0),"--")</f>
        <v>--</v>
      </c>
      <c r="E361" s="218" t="str">
        <f>iferror(vlookup($B361,Master_data!$K:$O,4,0),"--")</f>
        <v>--</v>
      </c>
      <c r="F361" s="218"/>
      <c r="G361" s="218"/>
      <c r="H361" s="218"/>
      <c r="I361" s="217"/>
      <c r="J361" s="228"/>
      <c r="K361" s="228"/>
      <c r="L361" s="219">
        <v>0.0</v>
      </c>
      <c r="M361" s="219">
        <v>0.0</v>
      </c>
      <c r="N361" s="218"/>
      <c r="O361" s="218"/>
      <c r="P361" s="218"/>
      <c r="Q361" s="218"/>
      <c r="R361" s="218"/>
      <c r="S361" s="218"/>
      <c r="T361" s="229"/>
      <c r="U361" s="226"/>
      <c r="V361" s="161"/>
      <c r="W361" s="161"/>
      <c r="X361" s="161"/>
      <c r="Y361" s="161"/>
      <c r="Z361" s="161"/>
      <c r="AA361" s="161"/>
      <c r="AB361" s="161"/>
      <c r="AC361" s="161"/>
      <c r="AD361" s="161"/>
      <c r="AE361" s="161"/>
    </row>
    <row r="362" ht="22.5" customHeight="1">
      <c r="A362" s="227"/>
      <c r="B362" s="217"/>
      <c r="C362" s="217" t="str">
        <f>iferror(vlookup($B362,Master_data!$K$1:$M$190,3,0),"--")</f>
        <v>--</v>
      </c>
      <c r="D362" s="217" t="str">
        <f>iferror(vlookup($B362,Master_data!$K$1:$M$190,2,0),"--")</f>
        <v>--</v>
      </c>
      <c r="E362" s="218" t="str">
        <f>iferror(vlookup($B362,Master_data!$K:$O,4,0),"--")</f>
        <v>--</v>
      </c>
      <c r="F362" s="218"/>
      <c r="G362" s="218"/>
      <c r="H362" s="218"/>
      <c r="I362" s="217"/>
      <c r="J362" s="228"/>
      <c r="K362" s="228"/>
      <c r="L362" s="219">
        <v>0.0</v>
      </c>
      <c r="M362" s="219">
        <v>0.0</v>
      </c>
      <c r="N362" s="218"/>
      <c r="O362" s="218"/>
      <c r="P362" s="218"/>
      <c r="Q362" s="218"/>
      <c r="R362" s="218"/>
      <c r="S362" s="218"/>
      <c r="T362" s="229"/>
      <c r="U362" s="226"/>
      <c r="V362" s="161"/>
      <c r="W362" s="161"/>
      <c r="X362" s="161"/>
      <c r="Y362" s="161"/>
      <c r="Z362" s="161"/>
      <c r="AA362" s="161"/>
      <c r="AB362" s="161"/>
      <c r="AC362" s="161"/>
      <c r="AD362" s="161"/>
      <c r="AE362" s="161"/>
    </row>
    <row r="363" ht="22.5" customHeight="1">
      <c r="A363" s="227"/>
      <c r="B363" s="217"/>
      <c r="C363" s="217" t="str">
        <f>iferror(vlookup($B363,Master_data!$K$1:$M$190,3,0),"--")</f>
        <v>--</v>
      </c>
      <c r="D363" s="217" t="str">
        <f>iferror(vlookup($B363,Master_data!$K$1:$M$190,2,0),"--")</f>
        <v>--</v>
      </c>
      <c r="E363" s="218" t="str">
        <f>iferror(vlookup($B363,Master_data!$K:$O,4,0),"--")</f>
        <v>--</v>
      </c>
      <c r="F363" s="218"/>
      <c r="G363" s="218"/>
      <c r="H363" s="218"/>
      <c r="I363" s="217"/>
      <c r="J363" s="228"/>
      <c r="K363" s="228"/>
      <c r="L363" s="219">
        <v>0.0</v>
      </c>
      <c r="M363" s="219">
        <v>0.0</v>
      </c>
      <c r="N363" s="218"/>
      <c r="O363" s="218"/>
      <c r="P363" s="218"/>
      <c r="Q363" s="218"/>
      <c r="R363" s="218"/>
      <c r="S363" s="218"/>
      <c r="T363" s="229"/>
      <c r="U363" s="226"/>
      <c r="V363" s="161"/>
      <c r="W363" s="161"/>
      <c r="X363" s="161"/>
      <c r="Y363" s="161"/>
      <c r="Z363" s="161"/>
      <c r="AA363" s="161"/>
      <c r="AB363" s="161"/>
      <c r="AC363" s="161"/>
      <c r="AD363" s="161"/>
      <c r="AE363" s="161"/>
    </row>
    <row r="364" ht="22.5" customHeight="1">
      <c r="A364" s="227"/>
      <c r="B364" s="217"/>
      <c r="C364" s="217" t="str">
        <f>iferror(vlookup($B364,Master_data!$K$1:$M$190,3,0),"--")</f>
        <v>--</v>
      </c>
      <c r="D364" s="217" t="str">
        <f>iferror(vlookup($B364,Master_data!$K$1:$M$190,2,0),"--")</f>
        <v>--</v>
      </c>
      <c r="E364" s="218" t="str">
        <f>iferror(vlookup($B364,Master_data!$K:$O,4,0),"--")</f>
        <v>--</v>
      </c>
      <c r="F364" s="218"/>
      <c r="G364" s="218"/>
      <c r="H364" s="218"/>
      <c r="I364" s="217"/>
      <c r="J364" s="228"/>
      <c r="K364" s="228"/>
      <c r="L364" s="219">
        <v>0.0</v>
      </c>
      <c r="M364" s="219">
        <v>0.0</v>
      </c>
      <c r="N364" s="218"/>
      <c r="O364" s="218"/>
      <c r="P364" s="218"/>
      <c r="Q364" s="218"/>
      <c r="R364" s="218"/>
      <c r="S364" s="218"/>
      <c r="T364" s="229"/>
      <c r="U364" s="226"/>
      <c r="V364" s="161"/>
      <c r="W364" s="161"/>
      <c r="X364" s="161"/>
      <c r="Y364" s="161"/>
      <c r="Z364" s="161"/>
      <c r="AA364" s="161"/>
      <c r="AB364" s="161"/>
      <c r="AC364" s="161"/>
      <c r="AD364" s="161"/>
      <c r="AE364" s="161"/>
    </row>
    <row r="365" ht="22.5" customHeight="1">
      <c r="A365" s="227"/>
      <c r="B365" s="217"/>
      <c r="C365" s="217" t="str">
        <f>iferror(vlookup($B365,Master_data!$K$1:$M$190,3,0),"--")</f>
        <v>--</v>
      </c>
      <c r="D365" s="217" t="str">
        <f>iferror(vlookup($B365,Master_data!$K$1:$M$190,2,0),"--")</f>
        <v>--</v>
      </c>
      <c r="E365" s="218" t="str">
        <f>iferror(vlookup($B365,Master_data!$K:$O,4,0),"--")</f>
        <v>--</v>
      </c>
      <c r="F365" s="218"/>
      <c r="G365" s="218"/>
      <c r="H365" s="218"/>
      <c r="I365" s="217"/>
      <c r="J365" s="228"/>
      <c r="K365" s="228"/>
      <c r="L365" s="219">
        <v>0.0</v>
      </c>
      <c r="M365" s="219">
        <v>0.0</v>
      </c>
      <c r="N365" s="218"/>
      <c r="O365" s="218"/>
      <c r="P365" s="218"/>
      <c r="Q365" s="218"/>
      <c r="R365" s="218"/>
      <c r="S365" s="218"/>
      <c r="T365" s="229"/>
      <c r="U365" s="226"/>
      <c r="V365" s="161"/>
      <c r="W365" s="161"/>
      <c r="X365" s="161"/>
      <c r="Y365" s="161"/>
      <c r="Z365" s="161"/>
      <c r="AA365" s="161"/>
      <c r="AB365" s="161"/>
      <c r="AC365" s="161"/>
      <c r="AD365" s="161"/>
      <c r="AE365" s="161"/>
    </row>
    <row r="366" ht="22.5" customHeight="1">
      <c r="A366" s="227"/>
      <c r="B366" s="217"/>
      <c r="C366" s="217" t="str">
        <f>iferror(vlookup($B366,Master_data!$K$1:$M$190,3,0),"--")</f>
        <v>--</v>
      </c>
      <c r="D366" s="217" t="str">
        <f>iferror(vlookup($B366,Master_data!$K$1:$M$190,2,0),"--")</f>
        <v>--</v>
      </c>
      <c r="E366" s="218" t="str">
        <f>iferror(vlookup($B366,Master_data!$K:$O,4,0),"--")</f>
        <v>--</v>
      </c>
      <c r="F366" s="218"/>
      <c r="G366" s="218"/>
      <c r="H366" s="218"/>
      <c r="I366" s="217"/>
      <c r="J366" s="228"/>
      <c r="K366" s="228"/>
      <c r="L366" s="219">
        <v>0.0</v>
      </c>
      <c r="M366" s="219">
        <v>0.0</v>
      </c>
      <c r="N366" s="218"/>
      <c r="O366" s="218"/>
      <c r="P366" s="218"/>
      <c r="Q366" s="218"/>
      <c r="R366" s="218"/>
      <c r="S366" s="218"/>
      <c r="T366" s="229"/>
      <c r="U366" s="226"/>
      <c r="V366" s="161"/>
      <c r="W366" s="161"/>
      <c r="X366" s="161"/>
      <c r="Y366" s="161"/>
      <c r="Z366" s="161"/>
      <c r="AA366" s="161"/>
      <c r="AB366" s="161"/>
      <c r="AC366" s="161"/>
      <c r="AD366" s="161"/>
      <c r="AE366" s="161"/>
    </row>
    <row r="367" ht="22.5" customHeight="1">
      <c r="A367" s="227"/>
      <c r="B367" s="217"/>
      <c r="C367" s="217" t="str">
        <f>iferror(vlookup($B367,Master_data!$K$1:$M$190,3,0),"--")</f>
        <v>--</v>
      </c>
      <c r="D367" s="217" t="str">
        <f>iferror(vlookup($B367,Master_data!$K$1:$M$190,2,0),"--")</f>
        <v>--</v>
      </c>
      <c r="E367" s="218" t="str">
        <f>iferror(vlookup($B367,Master_data!$K:$O,4,0),"--")</f>
        <v>--</v>
      </c>
      <c r="F367" s="218"/>
      <c r="G367" s="218"/>
      <c r="H367" s="218"/>
      <c r="I367" s="217"/>
      <c r="J367" s="228"/>
      <c r="K367" s="228"/>
      <c r="L367" s="219">
        <v>0.0</v>
      </c>
      <c r="M367" s="219">
        <v>0.0</v>
      </c>
      <c r="N367" s="218"/>
      <c r="O367" s="218"/>
      <c r="P367" s="218"/>
      <c r="Q367" s="218"/>
      <c r="R367" s="218"/>
      <c r="S367" s="218"/>
      <c r="T367" s="229"/>
      <c r="U367" s="226"/>
      <c r="V367" s="161"/>
      <c r="W367" s="161"/>
      <c r="X367" s="161"/>
      <c r="Y367" s="161"/>
      <c r="Z367" s="161"/>
      <c r="AA367" s="161"/>
      <c r="AB367" s="161"/>
      <c r="AC367" s="161"/>
      <c r="AD367" s="161"/>
      <c r="AE367" s="161"/>
    </row>
    <row r="368" ht="22.5" customHeight="1">
      <c r="A368" s="227"/>
      <c r="B368" s="217"/>
      <c r="C368" s="217" t="str">
        <f>iferror(vlookup($B368,Master_data!$K$1:$M$190,3,0),"--")</f>
        <v>--</v>
      </c>
      <c r="D368" s="217" t="str">
        <f>iferror(vlookup($B368,Master_data!$K$1:$M$190,2,0),"--")</f>
        <v>--</v>
      </c>
      <c r="E368" s="218" t="str">
        <f>iferror(vlookup($B368,Master_data!$K:$O,4,0),"--")</f>
        <v>--</v>
      </c>
      <c r="F368" s="218"/>
      <c r="G368" s="218"/>
      <c r="H368" s="218"/>
      <c r="I368" s="217"/>
      <c r="J368" s="228"/>
      <c r="K368" s="228"/>
      <c r="L368" s="219">
        <v>0.0</v>
      </c>
      <c r="M368" s="219">
        <v>0.0</v>
      </c>
      <c r="N368" s="218"/>
      <c r="O368" s="218"/>
      <c r="P368" s="218"/>
      <c r="Q368" s="218"/>
      <c r="R368" s="218"/>
      <c r="S368" s="218"/>
      <c r="T368" s="229"/>
      <c r="U368" s="226"/>
      <c r="V368" s="161"/>
      <c r="W368" s="161"/>
      <c r="X368" s="161"/>
      <c r="Y368" s="161"/>
      <c r="Z368" s="161"/>
      <c r="AA368" s="161"/>
      <c r="AB368" s="161"/>
      <c r="AC368" s="161"/>
      <c r="AD368" s="161"/>
      <c r="AE368" s="161"/>
    </row>
    <row r="369" ht="22.5" customHeight="1">
      <c r="A369" s="227"/>
      <c r="B369" s="217"/>
      <c r="C369" s="217" t="str">
        <f>iferror(vlookup($B369,Master_data!$K$1:$M$190,3,0),"--")</f>
        <v>--</v>
      </c>
      <c r="D369" s="217" t="str">
        <f>iferror(vlookup($B369,Master_data!$K$1:$M$190,2,0),"--")</f>
        <v>--</v>
      </c>
      <c r="E369" s="218" t="str">
        <f>iferror(vlookup($B369,Master_data!$K:$O,4,0),"--")</f>
        <v>--</v>
      </c>
      <c r="F369" s="218"/>
      <c r="G369" s="218"/>
      <c r="H369" s="218"/>
      <c r="I369" s="217"/>
      <c r="J369" s="228"/>
      <c r="K369" s="228"/>
      <c r="L369" s="219">
        <v>0.0</v>
      </c>
      <c r="M369" s="219">
        <v>0.0</v>
      </c>
      <c r="N369" s="218"/>
      <c r="O369" s="218"/>
      <c r="P369" s="218"/>
      <c r="Q369" s="218"/>
      <c r="R369" s="218"/>
      <c r="S369" s="218"/>
      <c r="T369" s="229"/>
      <c r="U369" s="226"/>
      <c r="V369" s="161"/>
      <c r="W369" s="161"/>
      <c r="X369" s="161"/>
      <c r="Y369" s="161"/>
      <c r="Z369" s="161"/>
      <c r="AA369" s="161"/>
      <c r="AB369" s="161"/>
      <c r="AC369" s="161"/>
      <c r="AD369" s="161"/>
      <c r="AE369" s="161"/>
    </row>
    <row r="370" ht="22.5" customHeight="1">
      <c r="A370" s="227"/>
      <c r="B370" s="217"/>
      <c r="C370" s="217" t="str">
        <f>iferror(vlookup($B370,Master_data!$K$1:$M$190,3,0),"--")</f>
        <v>--</v>
      </c>
      <c r="D370" s="217" t="str">
        <f>iferror(vlookup($B370,Master_data!$K$1:$M$190,2,0),"--")</f>
        <v>--</v>
      </c>
      <c r="E370" s="218" t="str">
        <f>iferror(vlookup($B370,Master_data!$K:$O,4,0),"--")</f>
        <v>--</v>
      </c>
      <c r="F370" s="218"/>
      <c r="G370" s="218"/>
      <c r="H370" s="218"/>
      <c r="I370" s="217"/>
      <c r="J370" s="228"/>
      <c r="K370" s="228"/>
      <c r="L370" s="219">
        <v>0.0</v>
      </c>
      <c r="M370" s="219">
        <v>0.0</v>
      </c>
      <c r="N370" s="218"/>
      <c r="O370" s="218"/>
      <c r="P370" s="218"/>
      <c r="Q370" s="218"/>
      <c r="R370" s="218"/>
      <c r="S370" s="218"/>
      <c r="T370" s="229"/>
      <c r="U370" s="226"/>
      <c r="V370" s="161"/>
      <c r="W370" s="161"/>
      <c r="X370" s="161"/>
      <c r="Y370" s="161"/>
      <c r="Z370" s="161"/>
      <c r="AA370" s="161"/>
      <c r="AB370" s="161"/>
      <c r="AC370" s="161"/>
      <c r="AD370" s="161"/>
      <c r="AE370" s="161"/>
    </row>
    <row r="371" ht="22.5" customHeight="1">
      <c r="A371" s="227"/>
      <c r="B371" s="217"/>
      <c r="C371" s="217" t="str">
        <f>iferror(vlookup($B371,Master_data!$K$1:$M$190,3,0),"--")</f>
        <v>--</v>
      </c>
      <c r="D371" s="217" t="str">
        <f>iferror(vlookup($B371,Master_data!$K$1:$M$190,2,0),"--")</f>
        <v>--</v>
      </c>
      <c r="E371" s="218" t="str">
        <f>iferror(vlookup($B371,Master_data!$K:$O,4,0),"--")</f>
        <v>--</v>
      </c>
      <c r="F371" s="218"/>
      <c r="G371" s="218"/>
      <c r="H371" s="218"/>
      <c r="I371" s="217"/>
      <c r="J371" s="228"/>
      <c r="K371" s="228"/>
      <c r="L371" s="219">
        <v>0.0</v>
      </c>
      <c r="M371" s="219">
        <v>0.0</v>
      </c>
      <c r="N371" s="218"/>
      <c r="O371" s="218"/>
      <c r="P371" s="218"/>
      <c r="Q371" s="218"/>
      <c r="R371" s="218"/>
      <c r="S371" s="218"/>
      <c r="T371" s="229"/>
      <c r="U371" s="226"/>
      <c r="V371" s="161"/>
      <c r="W371" s="161"/>
      <c r="X371" s="161"/>
      <c r="Y371" s="161"/>
      <c r="Z371" s="161"/>
      <c r="AA371" s="161"/>
      <c r="AB371" s="161"/>
      <c r="AC371" s="161"/>
      <c r="AD371" s="161"/>
      <c r="AE371" s="161"/>
    </row>
    <row r="372" ht="22.5" customHeight="1">
      <c r="A372" s="227"/>
      <c r="B372" s="217"/>
      <c r="C372" s="217" t="str">
        <f>iferror(vlookup($B372,Master_data!$K$1:$M$190,3,0),"--")</f>
        <v>--</v>
      </c>
      <c r="D372" s="217" t="str">
        <f>iferror(vlookup($B372,Master_data!$K$1:$M$190,2,0),"--")</f>
        <v>--</v>
      </c>
      <c r="E372" s="218" t="str">
        <f>iferror(vlookup($B372,Master_data!$K:$O,4,0),"--")</f>
        <v>--</v>
      </c>
      <c r="F372" s="218"/>
      <c r="G372" s="218"/>
      <c r="H372" s="218"/>
      <c r="I372" s="217"/>
      <c r="J372" s="228"/>
      <c r="K372" s="228"/>
      <c r="L372" s="219">
        <v>0.0</v>
      </c>
      <c r="M372" s="219">
        <v>0.0</v>
      </c>
      <c r="N372" s="218"/>
      <c r="O372" s="218"/>
      <c r="P372" s="218"/>
      <c r="Q372" s="218"/>
      <c r="R372" s="218"/>
      <c r="S372" s="218"/>
      <c r="T372" s="229"/>
      <c r="U372" s="226"/>
      <c r="V372" s="161"/>
      <c r="W372" s="161"/>
      <c r="X372" s="161"/>
      <c r="Y372" s="161"/>
      <c r="Z372" s="161"/>
      <c r="AA372" s="161"/>
      <c r="AB372" s="161"/>
      <c r="AC372" s="161"/>
      <c r="AD372" s="161"/>
      <c r="AE372" s="161"/>
    </row>
    <row r="373" ht="22.5" customHeight="1">
      <c r="A373" s="227"/>
      <c r="B373" s="217"/>
      <c r="C373" s="217" t="str">
        <f>iferror(vlookup($B373,Master_data!$K$1:$M$190,3,0),"--")</f>
        <v>--</v>
      </c>
      <c r="D373" s="217" t="str">
        <f>iferror(vlookup($B373,Master_data!$K$1:$M$190,2,0),"--")</f>
        <v>--</v>
      </c>
      <c r="E373" s="218" t="str">
        <f>iferror(vlookup($B373,Master_data!$K:$O,4,0),"--")</f>
        <v>--</v>
      </c>
      <c r="F373" s="218"/>
      <c r="G373" s="218"/>
      <c r="H373" s="218"/>
      <c r="I373" s="217"/>
      <c r="J373" s="228"/>
      <c r="K373" s="228"/>
      <c r="L373" s="219">
        <v>0.0</v>
      </c>
      <c r="M373" s="219">
        <v>0.0</v>
      </c>
      <c r="N373" s="218"/>
      <c r="O373" s="218"/>
      <c r="P373" s="218"/>
      <c r="Q373" s="218"/>
      <c r="R373" s="218"/>
      <c r="S373" s="218"/>
      <c r="T373" s="229"/>
      <c r="U373" s="226"/>
      <c r="V373" s="161"/>
      <c r="W373" s="161"/>
      <c r="X373" s="161"/>
      <c r="Y373" s="161"/>
      <c r="Z373" s="161"/>
      <c r="AA373" s="161"/>
      <c r="AB373" s="161"/>
      <c r="AC373" s="161"/>
      <c r="AD373" s="161"/>
      <c r="AE373" s="161"/>
    </row>
    <row r="374" ht="22.5" customHeight="1">
      <c r="A374" s="227"/>
      <c r="B374" s="217"/>
      <c r="C374" s="217" t="str">
        <f>iferror(vlookup($B374,Master_data!$K$1:$M$190,3,0),"--")</f>
        <v>--</v>
      </c>
      <c r="D374" s="217" t="str">
        <f>iferror(vlookup($B374,Master_data!$K$1:$M$190,2,0),"--")</f>
        <v>--</v>
      </c>
      <c r="E374" s="218" t="str">
        <f>iferror(vlookup($B374,Master_data!$K:$O,4,0),"--")</f>
        <v>--</v>
      </c>
      <c r="F374" s="218"/>
      <c r="G374" s="218"/>
      <c r="H374" s="218"/>
      <c r="I374" s="217"/>
      <c r="J374" s="228"/>
      <c r="K374" s="228"/>
      <c r="L374" s="219">
        <v>0.0</v>
      </c>
      <c r="M374" s="219">
        <v>0.0</v>
      </c>
      <c r="N374" s="218"/>
      <c r="O374" s="218"/>
      <c r="P374" s="218"/>
      <c r="Q374" s="218"/>
      <c r="R374" s="218"/>
      <c r="S374" s="218"/>
      <c r="T374" s="229"/>
      <c r="U374" s="226"/>
      <c r="V374" s="161"/>
      <c r="W374" s="161"/>
      <c r="X374" s="161"/>
      <c r="Y374" s="161"/>
      <c r="Z374" s="161"/>
      <c r="AA374" s="161"/>
      <c r="AB374" s="161"/>
      <c r="AC374" s="161"/>
      <c r="AD374" s="161"/>
      <c r="AE374" s="161"/>
    </row>
    <row r="375" ht="22.5" customHeight="1">
      <c r="A375" s="227"/>
      <c r="B375" s="217"/>
      <c r="C375" s="217" t="str">
        <f>iferror(vlookup($B375,Master_data!$K$1:$M$190,3,0),"--")</f>
        <v>--</v>
      </c>
      <c r="D375" s="217" t="str">
        <f>iferror(vlookup($B375,Master_data!$K$1:$M$190,2,0),"--")</f>
        <v>--</v>
      </c>
      <c r="E375" s="218" t="str">
        <f>iferror(vlookup($B375,Master_data!$K:$O,4,0),"--")</f>
        <v>--</v>
      </c>
      <c r="F375" s="218"/>
      <c r="G375" s="218"/>
      <c r="H375" s="218"/>
      <c r="I375" s="217"/>
      <c r="J375" s="228"/>
      <c r="K375" s="228"/>
      <c r="L375" s="219">
        <v>0.0</v>
      </c>
      <c r="M375" s="219">
        <v>0.0</v>
      </c>
      <c r="N375" s="218"/>
      <c r="O375" s="218"/>
      <c r="P375" s="218"/>
      <c r="Q375" s="218"/>
      <c r="R375" s="218"/>
      <c r="S375" s="218"/>
      <c r="T375" s="229"/>
      <c r="U375" s="226"/>
      <c r="V375" s="161"/>
      <c r="W375" s="161"/>
      <c r="X375" s="161"/>
      <c r="Y375" s="161"/>
      <c r="Z375" s="161"/>
      <c r="AA375" s="161"/>
      <c r="AB375" s="161"/>
      <c r="AC375" s="161"/>
      <c r="AD375" s="161"/>
      <c r="AE375" s="161"/>
    </row>
    <row r="376" ht="22.5" customHeight="1">
      <c r="A376" s="227"/>
      <c r="B376" s="217"/>
      <c r="C376" s="217" t="str">
        <f>iferror(vlookup($B376,Master_data!$K$1:$M$190,3,0),"--")</f>
        <v>--</v>
      </c>
      <c r="D376" s="217" t="str">
        <f>iferror(vlookup($B376,Master_data!$K$1:$M$190,2,0),"--")</f>
        <v>--</v>
      </c>
      <c r="E376" s="218" t="str">
        <f>iferror(vlookup($B376,Master_data!$K:$O,4,0),"--")</f>
        <v>--</v>
      </c>
      <c r="F376" s="218"/>
      <c r="G376" s="218"/>
      <c r="H376" s="218"/>
      <c r="I376" s="217"/>
      <c r="J376" s="228"/>
      <c r="K376" s="228"/>
      <c r="L376" s="219">
        <v>0.0</v>
      </c>
      <c r="M376" s="219">
        <v>0.0</v>
      </c>
      <c r="N376" s="218"/>
      <c r="O376" s="218"/>
      <c r="P376" s="218"/>
      <c r="Q376" s="218"/>
      <c r="R376" s="218"/>
      <c r="S376" s="218"/>
      <c r="T376" s="229"/>
      <c r="U376" s="226"/>
      <c r="V376" s="161"/>
      <c r="W376" s="161"/>
      <c r="X376" s="161"/>
      <c r="Y376" s="161"/>
      <c r="Z376" s="161"/>
      <c r="AA376" s="161"/>
      <c r="AB376" s="161"/>
      <c r="AC376" s="161"/>
      <c r="AD376" s="161"/>
      <c r="AE376" s="161"/>
    </row>
    <row r="377" ht="22.5" customHeight="1">
      <c r="A377" s="227"/>
      <c r="B377" s="217"/>
      <c r="C377" s="217" t="str">
        <f>iferror(vlookup($B377,Master_data!$K$1:$M$190,3,0),"--")</f>
        <v>--</v>
      </c>
      <c r="D377" s="217" t="str">
        <f>iferror(vlookup($B377,Master_data!$K$1:$M$190,2,0),"--")</f>
        <v>--</v>
      </c>
      <c r="E377" s="218" t="str">
        <f>iferror(vlookup($B377,Master_data!$K:$O,4,0),"--")</f>
        <v>--</v>
      </c>
      <c r="F377" s="218"/>
      <c r="G377" s="218"/>
      <c r="H377" s="218"/>
      <c r="I377" s="217"/>
      <c r="J377" s="228"/>
      <c r="K377" s="228"/>
      <c r="L377" s="219">
        <v>0.0</v>
      </c>
      <c r="M377" s="219">
        <v>0.0</v>
      </c>
      <c r="N377" s="218"/>
      <c r="O377" s="218"/>
      <c r="P377" s="218"/>
      <c r="Q377" s="218"/>
      <c r="R377" s="218"/>
      <c r="S377" s="218"/>
      <c r="T377" s="229"/>
      <c r="U377" s="226"/>
      <c r="V377" s="161"/>
      <c r="W377" s="161"/>
      <c r="X377" s="161"/>
      <c r="Y377" s="161"/>
      <c r="Z377" s="161"/>
      <c r="AA377" s="161"/>
      <c r="AB377" s="161"/>
      <c r="AC377" s="161"/>
      <c r="AD377" s="161"/>
      <c r="AE377" s="161"/>
    </row>
    <row r="378" ht="22.5" customHeight="1">
      <c r="A378" s="227"/>
      <c r="B378" s="217"/>
      <c r="C378" s="217" t="str">
        <f>iferror(vlookup($B378,Master_data!$K$1:$M$190,3,0),"--")</f>
        <v>--</v>
      </c>
      <c r="D378" s="217" t="str">
        <f>iferror(vlookup($B378,Master_data!$K$1:$M$190,2,0),"--")</f>
        <v>--</v>
      </c>
      <c r="E378" s="218" t="str">
        <f>iferror(vlookup($B378,Master_data!$K:$O,4,0),"--")</f>
        <v>--</v>
      </c>
      <c r="F378" s="218"/>
      <c r="G378" s="218"/>
      <c r="H378" s="218"/>
      <c r="I378" s="217"/>
      <c r="J378" s="228"/>
      <c r="K378" s="228"/>
      <c r="L378" s="219">
        <v>0.0</v>
      </c>
      <c r="M378" s="219">
        <v>0.0</v>
      </c>
      <c r="N378" s="218"/>
      <c r="O378" s="218"/>
      <c r="P378" s="218"/>
      <c r="Q378" s="218"/>
      <c r="R378" s="218"/>
      <c r="S378" s="218"/>
      <c r="T378" s="229"/>
      <c r="U378" s="226"/>
      <c r="V378" s="161"/>
      <c r="W378" s="161"/>
      <c r="X378" s="161"/>
      <c r="Y378" s="161"/>
      <c r="Z378" s="161"/>
      <c r="AA378" s="161"/>
      <c r="AB378" s="161"/>
      <c r="AC378" s="161"/>
      <c r="AD378" s="161"/>
      <c r="AE378" s="161"/>
    </row>
    <row r="379" ht="22.5" customHeight="1">
      <c r="A379" s="227"/>
      <c r="B379" s="217"/>
      <c r="C379" s="217" t="str">
        <f>iferror(vlookup($B379,Master_data!$K$1:$M$190,3,0),"--")</f>
        <v>--</v>
      </c>
      <c r="D379" s="217" t="str">
        <f>iferror(vlookup($B379,Master_data!$K$1:$M$190,2,0),"--")</f>
        <v>--</v>
      </c>
      <c r="E379" s="218" t="str">
        <f>iferror(vlookup($B379,Master_data!$K:$O,4,0),"--")</f>
        <v>--</v>
      </c>
      <c r="F379" s="218"/>
      <c r="G379" s="218"/>
      <c r="H379" s="218"/>
      <c r="I379" s="217"/>
      <c r="J379" s="228"/>
      <c r="K379" s="228"/>
      <c r="L379" s="219">
        <v>0.0</v>
      </c>
      <c r="M379" s="219">
        <v>0.0</v>
      </c>
      <c r="N379" s="218"/>
      <c r="O379" s="218"/>
      <c r="P379" s="218"/>
      <c r="Q379" s="218"/>
      <c r="R379" s="218"/>
      <c r="S379" s="218"/>
      <c r="T379" s="229"/>
      <c r="U379" s="226"/>
      <c r="V379" s="161"/>
      <c r="W379" s="161"/>
      <c r="X379" s="161"/>
      <c r="Y379" s="161"/>
      <c r="Z379" s="161"/>
      <c r="AA379" s="161"/>
      <c r="AB379" s="161"/>
      <c r="AC379" s="161"/>
      <c r="AD379" s="161"/>
      <c r="AE379" s="161"/>
    </row>
    <row r="380" ht="22.5" customHeight="1">
      <c r="A380" s="227"/>
      <c r="B380" s="217"/>
      <c r="C380" s="217" t="str">
        <f>iferror(vlookup($B380,Master_data!$K$1:$M$190,3,0),"--")</f>
        <v>--</v>
      </c>
      <c r="D380" s="217" t="str">
        <f>iferror(vlookup($B380,Master_data!$K$1:$M$190,2,0),"--")</f>
        <v>--</v>
      </c>
      <c r="E380" s="218" t="str">
        <f>iferror(vlookup($B380,Master_data!$K:$O,4,0),"--")</f>
        <v>--</v>
      </c>
      <c r="F380" s="218"/>
      <c r="G380" s="218"/>
      <c r="H380" s="218"/>
      <c r="I380" s="217"/>
      <c r="J380" s="228"/>
      <c r="K380" s="228"/>
      <c r="L380" s="219">
        <v>0.0</v>
      </c>
      <c r="M380" s="219">
        <v>0.0</v>
      </c>
      <c r="N380" s="218"/>
      <c r="O380" s="218"/>
      <c r="P380" s="218"/>
      <c r="Q380" s="218"/>
      <c r="R380" s="218"/>
      <c r="S380" s="218"/>
      <c r="T380" s="229"/>
      <c r="U380" s="226"/>
      <c r="V380" s="161"/>
      <c r="W380" s="161"/>
      <c r="X380" s="161"/>
      <c r="Y380" s="161"/>
      <c r="Z380" s="161"/>
      <c r="AA380" s="161"/>
      <c r="AB380" s="161"/>
      <c r="AC380" s="161"/>
      <c r="AD380" s="161"/>
      <c r="AE380" s="161"/>
    </row>
    <row r="381" ht="22.5" customHeight="1">
      <c r="A381" s="227"/>
      <c r="B381" s="217"/>
      <c r="C381" s="217" t="str">
        <f>iferror(vlookup($B381,Master_data!$K$1:$M$190,3,0),"--")</f>
        <v>--</v>
      </c>
      <c r="D381" s="217" t="str">
        <f>iferror(vlookup($B381,Master_data!$K$1:$M$190,2,0),"--")</f>
        <v>--</v>
      </c>
      <c r="E381" s="218" t="str">
        <f>iferror(vlookup($B381,Master_data!$K:$O,4,0),"--")</f>
        <v>--</v>
      </c>
      <c r="F381" s="218"/>
      <c r="G381" s="218"/>
      <c r="H381" s="218"/>
      <c r="I381" s="217"/>
      <c r="J381" s="228"/>
      <c r="K381" s="228"/>
      <c r="L381" s="219">
        <v>0.0</v>
      </c>
      <c r="M381" s="219">
        <v>0.0</v>
      </c>
      <c r="N381" s="218"/>
      <c r="O381" s="218"/>
      <c r="P381" s="218"/>
      <c r="Q381" s="218"/>
      <c r="R381" s="218"/>
      <c r="S381" s="218"/>
      <c r="T381" s="229"/>
      <c r="U381" s="226"/>
      <c r="V381" s="161"/>
      <c r="W381" s="161"/>
      <c r="X381" s="161"/>
      <c r="Y381" s="161"/>
      <c r="Z381" s="161"/>
      <c r="AA381" s="161"/>
      <c r="AB381" s="161"/>
      <c r="AC381" s="161"/>
      <c r="AD381" s="161"/>
      <c r="AE381" s="161"/>
    </row>
    <row r="382" ht="22.5" customHeight="1">
      <c r="A382" s="227"/>
      <c r="B382" s="217"/>
      <c r="C382" s="217" t="str">
        <f>iferror(vlookup($B382,Master_data!$K$1:$M$190,3,0),"--")</f>
        <v>--</v>
      </c>
      <c r="D382" s="217" t="str">
        <f>iferror(vlookup($B382,Master_data!$K$1:$M$190,2,0),"--")</f>
        <v>--</v>
      </c>
      <c r="E382" s="218" t="str">
        <f>iferror(vlookup($B382,Master_data!$K:$O,4,0),"--")</f>
        <v>--</v>
      </c>
      <c r="F382" s="218"/>
      <c r="G382" s="218"/>
      <c r="H382" s="218"/>
      <c r="I382" s="217"/>
      <c r="J382" s="228"/>
      <c r="K382" s="228"/>
      <c r="L382" s="219">
        <v>0.0</v>
      </c>
      <c r="M382" s="219">
        <v>0.0</v>
      </c>
      <c r="N382" s="218"/>
      <c r="O382" s="218"/>
      <c r="P382" s="218"/>
      <c r="Q382" s="218"/>
      <c r="R382" s="218"/>
      <c r="S382" s="218"/>
      <c r="T382" s="229"/>
      <c r="U382" s="226"/>
      <c r="V382" s="161"/>
      <c r="W382" s="161"/>
      <c r="X382" s="161"/>
      <c r="Y382" s="161"/>
      <c r="Z382" s="161"/>
      <c r="AA382" s="161"/>
      <c r="AB382" s="161"/>
      <c r="AC382" s="161"/>
      <c r="AD382" s="161"/>
      <c r="AE382" s="161"/>
    </row>
    <row r="383" ht="22.5" customHeight="1">
      <c r="A383" s="227"/>
      <c r="B383" s="217"/>
      <c r="C383" s="217" t="str">
        <f>iferror(vlookup($B383,Master_data!$K$1:$M$190,3,0),"--")</f>
        <v>--</v>
      </c>
      <c r="D383" s="217" t="str">
        <f>iferror(vlookup($B383,Master_data!$K$1:$M$190,2,0),"--")</f>
        <v>--</v>
      </c>
      <c r="E383" s="218" t="str">
        <f>iferror(vlookup($B383,Master_data!$K:$O,4,0),"--")</f>
        <v>--</v>
      </c>
      <c r="F383" s="218"/>
      <c r="G383" s="218"/>
      <c r="H383" s="218"/>
      <c r="I383" s="217"/>
      <c r="J383" s="228"/>
      <c r="K383" s="228"/>
      <c r="L383" s="219">
        <v>0.0</v>
      </c>
      <c r="M383" s="219">
        <v>0.0</v>
      </c>
      <c r="N383" s="218"/>
      <c r="O383" s="218"/>
      <c r="P383" s="218"/>
      <c r="Q383" s="218"/>
      <c r="R383" s="218"/>
      <c r="S383" s="218"/>
      <c r="T383" s="229"/>
      <c r="U383" s="226"/>
      <c r="V383" s="161"/>
      <c r="W383" s="161"/>
      <c r="X383" s="161"/>
      <c r="Y383" s="161"/>
      <c r="Z383" s="161"/>
      <c r="AA383" s="161"/>
      <c r="AB383" s="161"/>
      <c r="AC383" s="161"/>
      <c r="AD383" s="161"/>
      <c r="AE383" s="161"/>
    </row>
    <row r="384" ht="22.5" customHeight="1">
      <c r="A384" s="227"/>
      <c r="B384" s="217"/>
      <c r="C384" s="217" t="str">
        <f>iferror(vlookup($B384,Master_data!$K$1:$M$190,3,0),"--")</f>
        <v>--</v>
      </c>
      <c r="D384" s="217" t="str">
        <f>iferror(vlookup($B384,Master_data!$K$1:$M$190,2,0),"--")</f>
        <v>--</v>
      </c>
      <c r="E384" s="218" t="str">
        <f>iferror(vlookup($B384,Master_data!$K:$O,4,0),"--")</f>
        <v>--</v>
      </c>
      <c r="F384" s="218"/>
      <c r="G384" s="218"/>
      <c r="H384" s="218"/>
      <c r="I384" s="217"/>
      <c r="J384" s="228"/>
      <c r="K384" s="228"/>
      <c r="L384" s="219">
        <v>0.0</v>
      </c>
      <c r="M384" s="219">
        <v>0.0</v>
      </c>
      <c r="N384" s="218"/>
      <c r="O384" s="218"/>
      <c r="P384" s="218"/>
      <c r="Q384" s="218"/>
      <c r="R384" s="218"/>
      <c r="S384" s="218"/>
      <c r="T384" s="229"/>
      <c r="U384" s="226"/>
      <c r="V384" s="161"/>
      <c r="W384" s="161"/>
      <c r="X384" s="161"/>
      <c r="Y384" s="161"/>
      <c r="Z384" s="161"/>
      <c r="AA384" s="161"/>
      <c r="AB384" s="161"/>
      <c r="AC384" s="161"/>
      <c r="AD384" s="161"/>
      <c r="AE384" s="161"/>
    </row>
    <row r="385" ht="22.5" customHeight="1">
      <c r="A385" s="227"/>
      <c r="B385" s="217"/>
      <c r="C385" s="217" t="str">
        <f>iferror(vlookup($B385,Master_data!$K$1:$M$190,3,0),"--")</f>
        <v>--</v>
      </c>
      <c r="D385" s="217" t="str">
        <f>iferror(vlookup($B385,Master_data!$K$1:$M$190,2,0),"--")</f>
        <v>--</v>
      </c>
      <c r="E385" s="218" t="str">
        <f>iferror(vlookup($B385,Master_data!$K:$O,4,0),"--")</f>
        <v>--</v>
      </c>
      <c r="F385" s="218"/>
      <c r="G385" s="218"/>
      <c r="H385" s="218"/>
      <c r="I385" s="217"/>
      <c r="J385" s="228"/>
      <c r="K385" s="228"/>
      <c r="L385" s="219">
        <v>0.0</v>
      </c>
      <c r="M385" s="219">
        <v>0.0</v>
      </c>
      <c r="N385" s="218"/>
      <c r="O385" s="218"/>
      <c r="P385" s="218"/>
      <c r="Q385" s="218"/>
      <c r="R385" s="218"/>
      <c r="S385" s="218"/>
      <c r="T385" s="229"/>
      <c r="U385" s="226"/>
      <c r="V385" s="161"/>
      <c r="W385" s="161"/>
      <c r="X385" s="161"/>
      <c r="Y385" s="161"/>
      <c r="Z385" s="161"/>
      <c r="AA385" s="161"/>
      <c r="AB385" s="161"/>
      <c r="AC385" s="161"/>
      <c r="AD385" s="161"/>
      <c r="AE385" s="161"/>
    </row>
    <row r="386" ht="22.5" customHeight="1">
      <c r="A386" s="227"/>
      <c r="B386" s="217"/>
      <c r="C386" s="217" t="str">
        <f>iferror(vlookup($B386,Master_data!$K$1:$M$190,3,0),"--")</f>
        <v>--</v>
      </c>
      <c r="D386" s="217" t="str">
        <f>iferror(vlookup($B386,Master_data!$K$1:$M$190,2,0),"--")</f>
        <v>--</v>
      </c>
      <c r="E386" s="218" t="str">
        <f>iferror(vlookup($B386,Master_data!$K:$O,4,0),"--")</f>
        <v>--</v>
      </c>
      <c r="F386" s="218"/>
      <c r="G386" s="218"/>
      <c r="H386" s="218"/>
      <c r="I386" s="217"/>
      <c r="J386" s="228"/>
      <c r="K386" s="228"/>
      <c r="L386" s="219">
        <v>0.0</v>
      </c>
      <c r="M386" s="219">
        <v>0.0</v>
      </c>
      <c r="N386" s="218"/>
      <c r="O386" s="218"/>
      <c r="P386" s="218"/>
      <c r="Q386" s="218"/>
      <c r="R386" s="218"/>
      <c r="S386" s="218"/>
      <c r="T386" s="229"/>
      <c r="U386" s="226"/>
      <c r="V386" s="161"/>
      <c r="W386" s="161"/>
      <c r="X386" s="161"/>
      <c r="Y386" s="161"/>
      <c r="Z386" s="161"/>
      <c r="AA386" s="161"/>
      <c r="AB386" s="161"/>
      <c r="AC386" s="161"/>
      <c r="AD386" s="161"/>
      <c r="AE386" s="161"/>
    </row>
    <row r="387" ht="22.5" customHeight="1">
      <c r="A387" s="227"/>
      <c r="B387" s="217"/>
      <c r="C387" s="217" t="str">
        <f>iferror(vlookup($B387,Master_data!$K$1:$M$190,3,0),"--")</f>
        <v>--</v>
      </c>
      <c r="D387" s="217" t="str">
        <f>iferror(vlookup($B387,Master_data!$K$1:$M$190,2,0),"--")</f>
        <v>--</v>
      </c>
      <c r="E387" s="218" t="str">
        <f>iferror(vlookup($B387,Master_data!$K:$O,4,0),"--")</f>
        <v>--</v>
      </c>
      <c r="F387" s="218"/>
      <c r="G387" s="218"/>
      <c r="H387" s="218"/>
      <c r="I387" s="217"/>
      <c r="J387" s="228"/>
      <c r="K387" s="228"/>
      <c r="L387" s="219">
        <v>0.0</v>
      </c>
      <c r="M387" s="219">
        <v>0.0</v>
      </c>
      <c r="N387" s="218"/>
      <c r="O387" s="218"/>
      <c r="P387" s="218"/>
      <c r="Q387" s="218"/>
      <c r="R387" s="218"/>
      <c r="S387" s="218"/>
      <c r="T387" s="229"/>
      <c r="U387" s="226"/>
      <c r="V387" s="161"/>
      <c r="W387" s="161"/>
      <c r="X387" s="161"/>
      <c r="Y387" s="161"/>
      <c r="Z387" s="161"/>
      <c r="AA387" s="161"/>
      <c r="AB387" s="161"/>
      <c r="AC387" s="161"/>
      <c r="AD387" s="161"/>
      <c r="AE387" s="161"/>
    </row>
    <row r="388" ht="22.5" customHeight="1">
      <c r="A388" s="227"/>
      <c r="B388" s="217"/>
      <c r="C388" s="217" t="str">
        <f>iferror(vlookup($B388,Master_data!$K$1:$M$190,3,0),"--")</f>
        <v>--</v>
      </c>
      <c r="D388" s="217" t="str">
        <f>iferror(vlookup($B388,Master_data!$K$1:$M$190,2,0),"--")</f>
        <v>--</v>
      </c>
      <c r="E388" s="218" t="str">
        <f>iferror(vlookup($B388,Master_data!$K:$O,4,0),"--")</f>
        <v>--</v>
      </c>
      <c r="F388" s="218"/>
      <c r="G388" s="218"/>
      <c r="H388" s="218"/>
      <c r="I388" s="217"/>
      <c r="J388" s="228"/>
      <c r="K388" s="228"/>
      <c r="L388" s="219">
        <v>0.0</v>
      </c>
      <c r="M388" s="219">
        <v>0.0</v>
      </c>
      <c r="N388" s="218"/>
      <c r="O388" s="218"/>
      <c r="P388" s="218"/>
      <c r="Q388" s="218"/>
      <c r="R388" s="218"/>
      <c r="S388" s="218"/>
      <c r="T388" s="229"/>
      <c r="U388" s="226"/>
      <c r="V388" s="161"/>
      <c r="W388" s="161"/>
      <c r="X388" s="161"/>
      <c r="Y388" s="161"/>
      <c r="Z388" s="161"/>
      <c r="AA388" s="161"/>
      <c r="AB388" s="161"/>
      <c r="AC388" s="161"/>
      <c r="AD388" s="161"/>
      <c r="AE388" s="161"/>
    </row>
    <row r="389" ht="22.5" customHeight="1">
      <c r="A389" s="227"/>
      <c r="B389" s="217"/>
      <c r="C389" s="217" t="str">
        <f>iferror(vlookup($B389,Master_data!$K$1:$M$190,3,0),"--")</f>
        <v>--</v>
      </c>
      <c r="D389" s="217" t="str">
        <f>iferror(vlookup($B389,Master_data!$K$1:$M$190,2,0),"--")</f>
        <v>--</v>
      </c>
      <c r="E389" s="218" t="str">
        <f>iferror(vlookup($B389,Master_data!$K:$O,4,0),"--")</f>
        <v>--</v>
      </c>
      <c r="F389" s="218"/>
      <c r="G389" s="218"/>
      <c r="H389" s="218"/>
      <c r="I389" s="217"/>
      <c r="J389" s="228"/>
      <c r="K389" s="228"/>
      <c r="L389" s="219">
        <v>0.0</v>
      </c>
      <c r="M389" s="219">
        <v>0.0</v>
      </c>
      <c r="N389" s="218"/>
      <c r="O389" s="218"/>
      <c r="P389" s="218"/>
      <c r="Q389" s="218"/>
      <c r="R389" s="218"/>
      <c r="S389" s="218"/>
      <c r="T389" s="229"/>
      <c r="U389" s="226"/>
      <c r="V389" s="161"/>
      <c r="W389" s="161"/>
      <c r="X389" s="161"/>
      <c r="Y389" s="161"/>
      <c r="Z389" s="161"/>
      <c r="AA389" s="161"/>
      <c r="AB389" s="161"/>
      <c r="AC389" s="161"/>
      <c r="AD389" s="161"/>
      <c r="AE389" s="161"/>
    </row>
    <row r="390" ht="22.5" customHeight="1">
      <c r="A390" s="227"/>
      <c r="B390" s="217"/>
      <c r="C390" s="217" t="str">
        <f>iferror(vlookup($B390,Master_data!$K$1:$M$190,3,0),"--")</f>
        <v>--</v>
      </c>
      <c r="D390" s="217" t="str">
        <f>iferror(vlookup($B390,Master_data!$K$1:$M$190,2,0),"--")</f>
        <v>--</v>
      </c>
      <c r="E390" s="218" t="str">
        <f>iferror(vlookup($B390,Master_data!$K:$O,4,0),"--")</f>
        <v>--</v>
      </c>
      <c r="F390" s="218"/>
      <c r="G390" s="218"/>
      <c r="H390" s="218"/>
      <c r="I390" s="217"/>
      <c r="J390" s="228"/>
      <c r="K390" s="228"/>
      <c r="L390" s="219">
        <v>0.0</v>
      </c>
      <c r="M390" s="219">
        <v>0.0</v>
      </c>
      <c r="N390" s="218"/>
      <c r="O390" s="218"/>
      <c r="P390" s="218"/>
      <c r="Q390" s="218"/>
      <c r="R390" s="218"/>
      <c r="S390" s="218"/>
      <c r="T390" s="229"/>
      <c r="U390" s="226"/>
      <c r="V390" s="161"/>
      <c r="W390" s="161"/>
      <c r="X390" s="161"/>
      <c r="Y390" s="161"/>
      <c r="Z390" s="161"/>
      <c r="AA390" s="161"/>
      <c r="AB390" s="161"/>
      <c r="AC390" s="161"/>
      <c r="AD390" s="161"/>
      <c r="AE390" s="161"/>
    </row>
    <row r="391" ht="22.5" customHeight="1">
      <c r="A391" s="227"/>
      <c r="B391" s="217"/>
      <c r="C391" s="217" t="str">
        <f>iferror(vlookup($B391,Master_data!$K$1:$M$190,3,0),"--")</f>
        <v>--</v>
      </c>
      <c r="D391" s="217" t="str">
        <f>iferror(vlookup($B391,Master_data!$K$1:$M$190,2,0),"--")</f>
        <v>--</v>
      </c>
      <c r="E391" s="218" t="str">
        <f>iferror(vlookup($B391,Master_data!$K:$O,4,0),"--")</f>
        <v>--</v>
      </c>
      <c r="F391" s="218"/>
      <c r="G391" s="218"/>
      <c r="H391" s="218"/>
      <c r="I391" s="217"/>
      <c r="J391" s="228"/>
      <c r="K391" s="228"/>
      <c r="L391" s="219">
        <v>0.0</v>
      </c>
      <c r="M391" s="219">
        <v>0.0</v>
      </c>
      <c r="N391" s="218"/>
      <c r="O391" s="218"/>
      <c r="P391" s="218"/>
      <c r="Q391" s="218"/>
      <c r="R391" s="218"/>
      <c r="S391" s="218"/>
      <c r="T391" s="229"/>
      <c r="U391" s="226"/>
      <c r="V391" s="161"/>
      <c r="W391" s="161"/>
      <c r="X391" s="161"/>
      <c r="Y391" s="161"/>
      <c r="Z391" s="161"/>
      <c r="AA391" s="161"/>
      <c r="AB391" s="161"/>
      <c r="AC391" s="161"/>
      <c r="AD391" s="161"/>
      <c r="AE391" s="161"/>
    </row>
    <row r="392" ht="22.5" customHeight="1">
      <c r="A392" s="227"/>
      <c r="B392" s="217"/>
      <c r="C392" s="217" t="str">
        <f>iferror(vlookup($B392,Master_data!$K$1:$M$190,3,0),"--")</f>
        <v>--</v>
      </c>
      <c r="D392" s="217" t="str">
        <f>iferror(vlookup($B392,Master_data!$K$1:$M$190,2,0),"--")</f>
        <v>--</v>
      </c>
      <c r="E392" s="218" t="str">
        <f>iferror(vlookup($B392,Master_data!$K:$O,4,0),"--")</f>
        <v>--</v>
      </c>
      <c r="F392" s="218"/>
      <c r="G392" s="218"/>
      <c r="H392" s="218"/>
      <c r="I392" s="217"/>
      <c r="J392" s="228"/>
      <c r="K392" s="228"/>
      <c r="L392" s="219">
        <v>0.0</v>
      </c>
      <c r="M392" s="219">
        <v>0.0</v>
      </c>
      <c r="N392" s="218"/>
      <c r="O392" s="218"/>
      <c r="P392" s="218"/>
      <c r="Q392" s="218"/>
      <c r="R392" s="218"/>
      <c r="S392" s="218"/>
      <c r="T392" s="229"/>
      <c r="U392" s="226"/>
      <c r="V392" s="161"/>
      <c r="W392" s="161"/>
      <c r="X392" s="161"/>
      <c r="Y392" s="161"/>
      <c r="Z392" s="161"/>
      <c r="AA392" s="161"/>
      <c r="AB392" s="161"/>
      <c r="AC392" s="161"/>
      <c r="AD392" s="161"/>
      <c r="AE392" s="161"/>
    </row>
    <row r="393" ht="22.5" customHeight="1">
      <c r="A393" s="227"/>
      <c r="B393" s="217"/>
      <c r="C393" s="217" t="str">
        <f>iferror(vlookup($B393,Master_data!$K$1:$M$190,3,0),"--")</f>
        <v>--</v>
      </c>
      <c r="D393" s="217" t="str">
        <f>iferror(vlookup($B393,Master_data!$K$1:$M$190,2,0),"--")</f>
        <v>--</v>
      </c>
      <c r="E393" s="218" t="str">
        <f>iferror(vlookup($B393,Master_data!$K:$O,4,0),"--")</f>
        <v>--</v>
      </c>
      <c r="F393" s="218"/>
      <c r="G393" s="218"/>
      <c r="H393" s="218"/>
      <c r="I393" s="217"/>
      <c r="J393" s="228"/>
      <c r="K393" s="228"/>
      <c r="L393" s="219">
        <v>0.0</v>
      </c>
      <c r="M393" s="219">
        <v>0.0</v>
      </c>
      <c r="N393" s="218"/>
      <c r="O393" s="218"/>
      <c r="P393" s="218"/>
      <c r="Q393" s="218"/>
      <c r="R393" s="218"/>
      <c r="S393" s="218"/>
      <c r="T393" s="229"/>
      <c r="U393" s="226"/>
      <c r="V393" s="161"/>
      <c r="W393" s="161"/>
      <c r="X393" s="161"/>
      <c r="Y393" s="161"/>
      <c r="Z393" s="161"/>
      <c r="AA393" s="161"/>
      <c r="AB393" s="161"/>
      <c r="AC393" s="161"/>
      <c r="AD393" s="161"/>
      <c r="AE393" s="161"/>
    </row>
    <row r="394" ht="22.5" customHeight="1">
      <c r="A394" s="227"/>
      <c r="B394" s="217"/>
      <c r="C394" s="217" t="str">
        <f>iferror(vlookup($B394,Master_data!$K$1:$M$190,3,0),"--")</f>
        <v>--</v>
      </c>
      <c r="D394" s="217" t="str">
        <f>iferror(vlookup($B394,Master_data!$K$1:$M$190,2,0),"--")</f>
        <v>--</v>
      </c>
      <c r="E394" s="218" t="str">
        <f>iferror(vlookup($B394,Master_data!$K:$O,4,0),"--")</f>
        <v>--</v>
      </c>
      <c r="F394" s="218"/>
      <c r="G394" s="218"/>
      <c r="H394" s="218"/>
      <c r="I394" s="217"/>
      <c r="J394" s="228"/>
      <c r="K394" s="228"/>
      <c r="L394" s="219">
        <v>0.0</v>
      </c>
      <c r="M394" s="219">
        <v>0.0</v>
      </c>
      <c r="N394" s="218"/>
      <c r="O394" s="218"/>
      <c r="P394" s="218"/>
      <c r="Q394" s="218"/>
      <c r="R394" s="218"/>
      <c r="S394" s="218"/>
      <c r="T394" s="229"/>
      <c r="U394" s="226"/>
      <c r="V394" s="161"/>
      <c r="W394" s="161"/>
      <c r="X394" s="161"/>
      <c r="Y394" s="161"/>
      <c r="Z394" s="161"/>
      <c r="AA394" s="161"/>
      <c r="AB394" s="161"/>
      <c r="AC394" s="161"/>
      <c r="AD394" s="161"/>
      <c r="AE394" s="161"/>
    </row>
    <row r="395" ht="22.5" customHeight="1">
      <c r="A395" s="227"/>
      <c r="B395" s="217"/>
      <c r="C395" s="217" t="str">
        <f>iferror(vlookup($B395,Master_data!$K$1:$M$190,3,0),"--")</f>
        <v>--</v>
      </c>
      <c r="D395" s="217" t="str">
        <f>iferror(vlookup($B395,Master_data!$K$1:$M$190,2,0),"--")</f>
        <v>--</v>
      </c>
      <c r="E395" s="218" t="str">
        <f>iferror(vlookup($B395,Master_data!$K:$O,4,0),"--")</f>
        <v>--</v>
      </c>
      <c r="F395" s="218"/>
      <c r="G395" s="218"/>
      <c r="H395" s="218"/>
      <c r="I395" s="217"/>
      <c r="J395" s="228"/>
      <c r="K395" s="228"/>
      <c r="L395" s="219">
        <v>0.0</v>
      </c>
      <c r="M395" s="219">
        <v>0.0</v>
      </c>
      <c r="N395" s="218"/>
      <c r="O395" s="218"/>
      <c r="P395" s="218"/>
      <c r="Q395" s="218"/>
      <c r="R395" s="218"/>
      <c r="S395" s="218"/>
      <c r="T395" s="229"/>
      <c r="U395" s="226"/>
      <c r="V395" s="161"/>
      <c r="W395" s="161"/>
      <c r="X395" s="161"/>
      <c r="Y395" s="161"/>
      <c r="Z395" s="161"/>
      <c r="AA395" s="161"/>
      <c r="AB395" s="161"/>
      <c r="AC395" s="161"/>
      <c r="AD395" s="161"/>
      <c r="AE395" s="161"/>
    </row>
    <row r="396" ht="22.5" customHeight="1">
      <c r="A396" s="227"/>
      <c r="B396" s="217"/>
      <c r="C396" s="217" t="str">
        <f>iferror(vlookup($B396,Master_data!$K$1:$M$190,3,0),"--")</f>
        <v>--</v>
      </c>
      <c r="D396" s="217" t="str">
        <f>iferror(vlookup($B396,Master_data!$K$1:$M$190,2,0),"--")</f>
        <v>--</v>
      </c>
      <c r="E396" s="218" t="str">
        <f>iferror(vlookup($B396,Master_data!$K:$O,4,0),"--")</f>
        <v>--</v>
      </c>
      <c r="F396" s="218"/>
      <c r="G396" s="218"/>
      <c r="H396" s="218"/>
      <c r="I396" s="217"/>
      <c r="J396" s="228"/>
      <c r="K396" s="228"/>
      <c r="L396" s="219">
        <v>0.0</v>
      </c>
      <c r="M396" s="219">
        <v>0.0</v>
      </c>
      <c r="N396" s="218"/>
      <c r="O396" s="218"/>
      <c r="P396" s="218"/>
      <c r="Q396" s="218"/>
      <c r="R396" s="218"/>
      <c r="S396" s="218"/>
      <c r="T396" s="229"/>
      <c r="U396" s="226"/>
      <c r="V396" s="161"/>
      <c r="W396" s="161"/>
      <c r="X396" s="161"/>
      <c r="Y396" s="161"/>
      <c r="Z396" s="161"/>
      <c r="AA396" s="161"/>
      <c r="AB396" s="161"/>
      <c r="AC396" s="161"/>
      <c r="AD396" s="161"/>
      <c r="AE396" s="161"/>
    </row>
    <row r="397" ht="22.5" customHeight="1">
      <c r="A397" s="227"/>
      <c r="B397" s="217"/>
      <c r="C397" s="217" t="str">
        <f>iferror(vlookup($B397,Master_data!$K$1:$M$190,3,0),"--")</f>
        <v>--</v>
      </c>
      <c r="D397" s="217" t="str">
        <f>iferror(vlookup($B397,Master_data!$K$1:$M$190,2,0),"--")</f>
        <v>--</v>
      </c>
      <c r="E397" s="218" t="str">
        <f>iferror(vlookup($B397,Master_data!$K:$O,4,0),"--")</f>
        <v>--</v>
      </c>
      <c r="F397" s="218"/>
      <c r="G397" s="218"/>
      <c r="H397" s="218"/>
      <c r="I397" s="217"/>
      <c r="J397" s="228"/>
      <c r="K397" s="228"/>
      <c r="L397" s="219">
        <v>0.0</v>
      </c>
      <c r="M397" s="219">
        <v>0.0</v>
      </c>
      <c r="N397" s="218"/>
      <c r="O397" s="218"/>
      <c r="P397" s="218"/>
      <c r="Q397" s="218"/>
      <c r="R397" s="218"/>
      <c r="S397" s="218"/>
      <c r="T397" s="229"/>
      <c r="U397" s="226"/>
      <c r="V397" s="161"/>
      <c r="W397" s="161"/>
      <c r="X397" s="161"/>
      <c r="Y397" s="161"/>
      <c r="Z397" s="161"/>
      <c r="AA397" s="161"/>
      <c r="AB397" s="161"/>
      <c r="AC397" s="161"/>
      <c r="AD397" s="161"/>
      <c r="AE397" s="161"/>
    </row>
    <row r="398" ht="22.5" customHeight="1">
      <c r="A398" s="227"/>
      <c r="B398" s="217"/>
      <c r="C398" s="217" t="str">
        <f>iferror(vlookup($B398,Master_data!$K$1:$M$190,3,0),"--")</f>
        <v>--</v>
      </c>
      <c r="D398" s="217" t="str">
        <f>iferror(vlookup($B398,Master_data!$K$1:$M$190,2,0),"--")</f>
        <v>--</v>
      </c>
      <c r="E398" s="218" t="str">
        <f>iferror(vlookup($B398,Master_data!$K:$O,4,0),"--")</f>
        <v>--</v>
      </c>
      <c r="F398" s="218"/>
      <c r="G398" s="218"/>
      <c r="H398" s="218"/>
      <c r="I398" s="217"/>
      <c r="J398" s="228"/>
      <c r="K398" s="228"/>
      <c r="L398" s="219">
        <v>0.0</v>
      </c>
      <c r="M398" s="219">
        <v>0.0</v>
      </c>
      <c r="N398" s="218"/>
      <c r="O398" s="218"/>
      <c r="P398" s="218"/>
      <c r="Q398" s="218"/>
      <c r="R398" s="218"/>
      <c r="S398" s="218"/>
      <c r="T398" s="229"/>
      <c r="U398" s="226"/>
      <c r="V398" s="161"/>
      <c r="W398" s="161"/>
      <c r="X398" s="161"/>
      <c r="Y398" s="161"/>
      <c r="Z398" s="161"/>
      <c r="AA398" s="161"/>
      <c r="AB398" s="161"/>
      <c r="AC398" s="161"/>
      <c r="AD398" s="161"/>
      <c r="AE398" s="161"/>
    </row>
    <row r="399" ht="22.5" customHeight="1">
      <c r="A399" s="227"/>
      <c r="B399" s="217"/>
      <c r="C399" s="217" t="str">
        <f>iferror(vlookup($B399,Master_data!$K$1:$M$190,3,0),"--")</f>
        <v>--</v>
      </c>
      <c r="D399" s="217" t="str">
        <f>iferror(vlookup($B399,Master_data!$K$1:$M$190,2,0),"--")</f>
        <v>--</v>
      </c>
      <c r="E399" s="218" t="str">
        <f>iferror(vlookup($B399,Master_data!$K:$O,4,0),"--")</f>
        <v>--</v>
      </c>
      <c r="F399" s="218"/>
      <c r="G399" s="218"/>
      <c r="H399" s="218"/>
      <c r="I399" s="217"/>
      <c r="J399" s="228"/>
      <c r="K399" s="228"/>
      <c r="L399" s="219">
        <v>0.0</v>
      </c>
      <c r="M399" s="219">
        <v>0.0</v>
      </c>
      <c r="N399" s="218"/>
      <c r="O399" s="218"/>
      <c r="P399" s="218"/>
      <c r="Q399" s="218"/>
      <c r="R399" s="218"/>
      <c r="S399" s="218"/>
      <c r="T399" s="229"/>
      <c r="U399" s="226"/>
      <c r="V399" s="161"/>
      <c r="W399" s="161"/>
      <c r="X399" s="161"/>
      <c r="Y399" s="161"/>
      <c r="Z399" s="161"/>
      <c r="AA399" s="161"/>
      <c r="AB399" s="161"/>
      <c r="AC399" s="161"/>
      <c r="AD399" s="161"/>
      <c r="AE399" s="161"/>
    </row>
    <row r="400" ht="22.5" customHeight="1">
      <c r="A400" s="227"/>
      <c r="B400" s="217"/>
      <c r="C400" s="217" t="str">
        <f>iferror(vlookup($B400,Master_data!$K$1:$M$190,3,0),"--")</f>
        <v>--</v>
      </c>
      <c r="D400" s="217" t="str">
        <f>iferror(vlookup($B400,Master_data!$K$1:$M$190,2,0),"--")</f>
        <v>--</v>
      </c>
      <c r="E400" s="218" t="str">
        <f>iferror(vlookup($B400,Master_data!$K:$O,4,0),"--")</f>
        <v>--</v>
      </c>
      <c r="F400" s="218"/>
      <c r="G400" s="218"/>
      <c r="H400" s="218"/>
      <c r="I400" s="217"/>
      <c r="J400" s="228"/>
      <c r="K400" s="228"/>
      <c r="L400" s="219">
        <v>0.0</v>
      </c>
      <c r="M400" s="219">
        <v>0.0</v>
      </c>
      <c r="N400" s="218"/>
      <c r="O400" s="218"/>
      <c r="P400" s="218"/>
      <c r="Q400" s="218"/>
      <c r="R400" s="218"/>
      <c r="S400" s="218"/>
      <c r="T400" s="229"/>
      <c r="U400" s="226"/>
      <c r="V400" s="161"/>
      <c r="W400" s="161"/>
      <c r="X400" s="161"/>
      <c r="Y400" s="161"/>
      <c r="Z400" s="161"/>
      <c r="AA400" s="161"/>
      <c r="AB400" s="161"/>
      <c r="AC400" s="161"/>
      <c r="AD400" s="161"/>
      <c r="AE400" s="161"/>
    </row>
    <row r="401" ht="22.5" customHeight="1">
      <c r="A401" s="227"/>
      <c r="B401" s="217"/>
      <c r="C401" s="217" t="str">
        <f>iferror(vlookup($B401,Master_data!$K$1:$M$190,3,0),"--")</f>
        <v>--</v>
      </c>
      <c r="D401" s="217" t="str">
        <f>iferror(vlookup($B401,Master_data!$K$1:$M$190,2,0),"--")</f>
        <v>--</v>
      </c>
      <c r="E401" s="218" t="str">
        <f>iferror(vlookup($B401,Master_data!$K:$O,4,0),"--")</f>
        <v>--</v>
      </c>
      <c r="F401" s="218"/>
      <c r="G401" s="218"/>
      <c r="H401" s="218"/>
      <c r="I401" s="217"/>
      <c r="J401" s="228"/>
      <c r="K401" s="228"/>
      <c r="L401" s="219">
        <v>0.0</v>
      </c>
      <c r="M401" s="219">
        <v>0.0</v>
      </c>
      <c r="N401" s="218"/>
      <c r="O401" s="218"/>
      <c r="P401" s="218"/>
      <c r="Q401" s="218"/>
      <c r="R401" s="218"/>
      <c r="S401" s="218"/>
      <c r="T401" s="229"/>
      <c r="U401" s="226"/>
      <c r="V401" s="161"/>
      <c r="W401" s="161"/>
      <c r="X401" s="161"/>
      <c r="Y401" s="161"/>
      <c r="Z401" s="161"/>
      <c r="AA401" s="161"/>
      <c r="AB401" s="161"/>
      <c r="AC401" s="161"/>
      <c r="AD401" s="161"/>
      <c r="AE401" s="161"/>
    </row>
    <row r="402" ht="22.5" customHeight="1">
      <c r="A402" s="227"/>
      <c r="B402" s="217"/>
      <c r="C402" s="217" t="str">
        <f>iferror(vlookup($B402,Master_data!$K$1:$M$190,3,0),"--")</f>
        <v>--</v>
      </c>
      <c r="D402" s="217" t="str">
        <f>iferror(vlookup($B402,Master_data!$K$1:$M$190,2,0),"--")</f>
        <v>--</v>
      </c>
      <c r="E402" s="218" t="str">
        <f>iferror(vlookup($B402,Master_data!$K:$O,4,0),"--")</f>
        <v>--</v>
      </c>
      <c r="F402" s="218"/>
      <c r="G402" s="218"/>
      <c r="H402" s="218"/>
      <c r="I402" s="217"/>
      <c r="J402" s="228"/>
      <c r="K402" s="228"/>
      <c r="L402" s="219">
        <v>0.0</v>
      </c>
      <c r="M402" s="219">
        <v>0.0</v>
      </c>
      <c r="N402" s="218"/>
      <c r="O402" s="218"/>
      <c r="P402" s="218"/>
      <c r="Q402" s="218"/>
      <c r="R402" s="218"/>
      <c r="S402" s="218"/>
      <c r="T402" s="229"/>
      <c r="U402" s="226"/>
      <c r="V402" s="161"/>
      <c r="W402" s="161"/>
      <c r="X402" s="161"/>
      <c r="Y402" s="161"/>
      <c r="Z402" s="161"/>
      <c r="AA402" s="161"/>
      <c r="AB402" s="161"/>
      <c r="AC402" s="161"/>
      <c r="AD402" s="161"/>
      <c r="AE402" s="161"/>
    </row>
    <row r="403" ht="22.5" customHeight="1">
      <c r="A403" s="227"/>
      <c r="B403" s="217"/>
      <c r="C403" s="217" t="str">
        <f>iferror(vlookup($B403,Master_data!$K$1:$M$190,3,0),"--")</f>
        <v>--</v>
      </c>
      <c r="D403" s="217" t="str">
        <f>iferror(vlookup($B403,Master_data!$K$1:$M$190,2,0),"--")</f>
        <v>--</v>
      </c>
      <c r="E403" s="218" t="str">
        <f>iferror(vlookup($B403,Master_data!$K:$O,4,0),"--")</f>
        <v>--</v>
      </c>
      <c r="F403" s="218"/>
      <c r="G403" s="218"/>
      <c r="H403" s="218"/>
      <c r="I403" s="217"/>
      <c r="J403" s="228"/>
      <c r="K403" s="228"/>
      <c r="L403" s="219">
        <v>0.0</v>
      </c>
      <c r="M403" s="219">
        <v>0.0</v>
      </c>
      <c r="N403" s="218"/>
      <c r="O403" s="218"/>
      <c r="P403" s="218"/>
      <c r="Q403" s="218"/>
      <c r="R403" s="218"/>
      <c r="S403" s="218"/>
      <c r="T403" s="229"/>
      <c r="U403" s="226"/>
      <c r="V403" s="161"/>
      <c r="W403" s="161"/>
      <c r="X403" s="161"/>
      <c r="Y403" s="161"/>
      <c r="Z403" s="161"/>
      <c r="AA403" s="161"/>
      <c r="AB403" s="161"/>
      <c r="AC403" s="161"/>
      <c r="AD403" s="161"/>
      <c r="AE403" s="161"/>
    </row>
    <row r="404" ht="22.5" customHeight="1">
      <c r="A404" s="227"/>
      <c r="B404" s="217"/>
      <c r="C404" s="217" t="str">
        <f>iferror(vlookup($B404,Master_data!$K$1:$M$190,3,0),"--")</f>
        <v>--</v>
      </c>
      <c r="D404" s="217" t="str">
        <f>iferror(vlookup($B404,Master_data!$K$1:$M$190,2,0),"--")</f>
        <v>--</v>
      </c>
      <c r="E404" s="218" t="str">
        <f>iferror(vlookup($B404,Master_data!$K:$O,4,0),"--")</f>
        <v>--</v>
      </c>
      <c r="F404" s="218"/>
      <c r="G404" s="218"/>
      <c r="H404" s="218"/>
      <c r="I404" s="217"/>
      <c r="J404" s="228"/>
      <c r="K404" s="228"/>
      <c r="L404" s="219">
        <v>0.0</v>
      </c>
      <c r="M404" s="219">
        <v>0.0</v>
      </c>
      <c r="N404" s="218"/>
      <c r="O404" s="218"/>
      <c r="P404" s="218"/>
      <c r="Q404" s="218"/>
      <c r="R404" s="218"/>
      <c r="S404" s="218"/>
      <c r="T404" s="229"/>
      <c r="U404" s="226"/>
      <c r="V404" s="161"/>
      <c r="W404" s="161"/>
      <c r="X404" s="161"/>
      <c r="Y404" s="161"/>
      <c r="Z404" s="161"/>
      <c r="AA404" s="161"/>
      <c r="AB404" s="161"/>
      <c r="AC404" s="161"/>
      <c r="AD404" s="161"/>
      <c r="AE404" s="161"/>
    </row>
    <row r="405" ht="22.5" customHeight="1">
      <c r="A405" s="227"/>
      <c r="B405" s="217"/>
      <c r="C405" s="217" t="str">
        <f>iferror(vlookup($B405,Master_data!$K$1:$M$190,3,0),"--")</f>
        <v>--</v>
      </c>
      <c r="D405" s="217" t="str">
        <f>iferror(vlookup($B405,Master_data!$K$1:$M$190,2,0),"--")</f>
        <v>--</v>
      </c>
      <c r="E405" s="218" t="str">
        <f>iferror(vlookup($B405,Master_data!$K:$O,4,0),"--")</f>
        <v>--</v>
      </c>
      <c r="F405" s="218"/>
      <c r="G405" s="218"/>
      <c r="H405" s="218"/>
      <c r="I405" s="217"/>
      <c r="J405" s="228"/>
      <c r="K405" s="228"/>
      <c r="L405" s="219">
        <v>0.0</v>
      </c>
      <c r="M405" s="219">
        <v>0.0</v>
      </c>
      <c r="N405" s="218"/>
      <c r="O405" s="218"/>
      <c r="P405" s="218"/>
      <c r="Q405" s="218"/>
      <c r="R405" s="218"/>
      <c r="S405" s="218"/>
      <c r="T405" s="229"/>
      <c r="U405" s="226"/>
      <c r="V405" s="161"/>
      <c r="W405" s="161"/>
      <c r="X405" s="161"/>
      <c r="Y405" s="161"/>
      <c r="Z405" s="161"/>
      <c r="AA405" s="161"/>
      <c r="AB405" s="161"/>
      <c r="AC405" s="161"/>
      <c r="AD405" s="161"/>
      <c r="AE405" s="161"/>
    </row>
    <row r="406" ht="22.5" customHeight="1">
      <c r="A406" s="227"/>
      <c r="B406" s="217"/>
      <c r="C406" s="217" t="str">
        <f>iferror(vlookup($B406,Master_data!$K$1:$M$190,3,0),"--")</f>
        <v>--</v>
      </c>
      <c r="D406" s="217" t="str">
        <f>iferror(vlookup($B406,Master_data!$K$1:$M$190,2,0),"--")</f>
        <v>--</v>
      </c>
      <c r="E406" s="218" t="str">
        <f>iferror(vlookup($B406,Master_data!$K:$O,4,0),"--")</f>
        <v>--</v>
      </c>
      <c r="F406" s="218"/>
      <c r="G406" s="218"/>
      <c r="H406" s="218"/>
      <c r="I406" s="217"/>
      <c r="J406" s="228"/>
      <c r="K406" s="228"/>
      <c r="L406" s="219">
        <v>0.0</v>
      </c>
      <c r="M406" s="219">
        <v>0.0</v>
      </c>
      <c r="N406" s="218"/>
      <c r="O406" s="218"/>
      <c r="P406" s="218"/>
      <c r="Q406" s="218"/>
      <c r="R406" s="218"/>
      <c r="S406" s="218"/>
      <c r="T406" s="229"/>
      <c r="U406" s="226"/>
      <c r="V406" s="161"/>
      <c r="W406" s="161"/>
      <c r="X406" s="161"/>
      <c r="Y406" s="161"/>
      <c r="Z406" s="161"/>
      <c r="AA406" s="161"/>
      <c r="AB406" s="161"/>
      <c r="AC406" s="161"/>
      <c r="AD406" s="161"/>
      <c r="AE406" s="161"/>
    </row>
    <row r="407" ht="22.5" customHeight="1">
      <c r="A407" s="227"/>
      <c r="B407" s="217"/>
      <c r="C407" s="217" t="str">
        <f>iferror(vlookup($B407,Master_data!$K$1:$M$190,3,0),"--")</f>
        <v>--</v>
      </c>
      <c r="D407" s="217" t="str">
        <f>iferror(vlookup($B407,Master_data!$K$1:$M$190,2,0),"--")</f>
        <v>--</v>
      </c>
      <c r="E407" s="218" t="str">
        <f>iferror(vlookup($B407,Master_data!$K:$O,4,0),"--")</f>
        <v>--</v>
      </c>
      <c r="F407" s="218"/>
      <c r="G407" s="218"/>
      <c r="H407" s="218"/>
      <c r="I407" s="217"/>
      <c r="J407" s="228"/>
      <c r="K407" s="228"/>
      <c r="L407" s="219">
        <v>0.0</v>
      </c>
      <c r="M407" s="219">
        <v>0.0</v>
      </c>
      <c r="N407" s="218"/>
      <c r="O407" s="218"/>
      <c r="P407" s="218"/>
      <c r="Q407" s="218"/>
      <c r="R407" s="218"/>
      <c r="S407" s="218"/>
      <c r="T407" s="229"/>
      <c r="U407" s="226"/>
      <c r="V407" s="161"/>
      <c r="W407" s="161"/>
      <c r="X407" s="161"/>
      <c r="Y407" s="161"/>
      <c r="Z407" s="161"/>
      <c r="AA407" s="161"/>
      <c r="AB407" s="161"/>
      <c r="AC407" s="161"/>
      <c r="AD407" s="161"/>
      <c r="AE407" s="161"/>
    </row>
    <row r="408" ht="22.5" customHeight="1">
      <c r="A408" s="227"/>
      <c r="B408" s="217"/>
      <c r="C408" s="217" t="str">
        <f>iferror(vlookup($B408,Master_data!$K$1:$M$190,3,0),"--")</f>
        <v>--</v>
      </c>
      <c r="D408" s="217" t="str">
        <f>iferror(vlookup($B408,Master_data!$K$1:$M$190,2,0),"--")</f>
        <v>--</v>
      </c>
      <c r="E408" s="218" t="str">
        <f>iferror(vlookup($B408,Master_data!$K:$O,4,0),"--")</f>
        <v>--</v>
      </c>
      <c r="F408" s="218"/>
      <c r="G408" s="218"/>
      <c r="H408" s="218"/>
      <c r="I408" s="217"/>
      <c r="J408" s="228"/>
      <c r="K408" s="228"/>
      <c r="L408" s="219">
        <v>0.0</v>
      </c>
      <c r="M408" s="219">
        <v>0.0</v>
      </c>
      <c r="N408" s="218"/>
      <c r="O408" s="218"/>
      <c r="P408" s="218"/>
      <c r="Q408" s="218"/>
      <c r="R408" s="218"/>
      <c r="S408" s="218"/>
      <c r="T408" s="229"/>
      <c r="U408" s="226"/>
      <c r="V408" s="161"/>
      <c r="W408" s="161"/>
      <c r="X408" s="161"/>
      <c r="Y408" s="161"/>
      <c r="Z408" s="161"/>
      <c r="AA408" s="161"/>
      <c r="AB408" s="161"/>
      <c r="AC408" s="161"/>
      <c r="AD408" s="161"/>
      <c r="AE408" s="161"/>
    </row>
    <row r="409" ht="22.5" customHeight="1">
      <c r="A409" s="227"/>
      <c r="B409" s="217"/>
      <c r="C409" s="217" t="str">
        <f>iferror(vlookup($B409,Master_data!$K$1:$M$190,3,0),"--")</f>
        <v>--</v>
      </c>
      <c r="D409" s="217" t="str">
        <f>iferror(vlookup($B409,Master_data!$K$1:$M$190,2,0),"--")</f>
        <v>--</v>
      </c>
      <c r="E409" s="218" t="str">
        <f>iferror(vlookup($B409,Master_data!$K:$O,4,0),"--")</f>
        <v>--</v>
      </c>
      <c r="F409" s="218"/>
      <c r="G409" s="218"/>
      <c r="H409" s="218"/>
      <c r="I409" s="217"/>
      <c r="J409" s="228"/>
      <c r="K409" s="228"/>
      <c r="L409" s="219">
        <v>0.0</v>
      </c>
      <c r="M409" s="219">
        <v>0.0</v>
      </c>
      <c r="N409" s="218"/>
      <c r="O409" s="218"/>
      <c r="P409" s="218"/>
      <c r="Q409" s="218"/>
      <c r="R409" s="218"/>
      <c r="S409" s="218"/>
      <c r="T409" s="229"/>
      <c r="U409" s="226"/>
      <c r="V409" s="161"/>
      <c r="W409" s="161"/>
      <c r="X409" s="161"/>
      <c r="Y409" s="161"/>
      <c r="Z409" s="161"/>
      <c r="AA409" s="161"/>
      <c r="AB409" s="161"/>
      <c r="AC409" s="161"/>
      <c r="AD409" s="161"/>
      <c r="AE409" s="161"/>
    </row>
    <row r="410" ht="22.5" customHeight="1">
      <c r="A410" s="227"/>
      <c r="B410" s="217"/>
      <c r="C410" s="217" t="str">
        <f>iferror(vlookup($B410,Master_data!$K$1:$M$190,3,0),"--")</f>
        <v>--</v>
      </c>
      <c r="D410" s="217" t="str">
        <f>iferror(vlookup($B410,Master_data!$K$1:$M$190,2,0),"--")</f>
        <v>--</v>
      </c>
      <c r="E410" s="218" t="str">
        <f>iferror(vlookup($B410,Master_data!$K:$O,4,0),"--")</f>
        <v>--</v>
      </c>
      <c r="F410" s="218"/>
      <c r="G410" s="218"/>
      <c r="H410" s="218"/>
      <c r="I410" s="217"/>
      <c r="J410" s="228"/>
      <c r="K410" s="228"/>
      <c r="L410" s="219">
        <v>0.0</v>
      </c>
      <c r="M410" s="219">
        <v>0.0</v>
      </c>
      <c r="N410" s="218"/>
      <c r="O410" s="218"/>
      <c r="P410" s="218"/>
      <c r="Q410" s="218"/>
      <c r="R410" s="218"/>
      <c r="S410" s="218"/>
      <c r="T410" s="229"/>
      <c r="U410" s="226"/>
      <c r="V410" s="161"/>
      <c r="W410" s="161"/>
      <c r="X410" s="161"/>
      <c r="Y410" s="161"/>
      <c r="Z410" s="161"/>
      <c r="AA410" s="161"/>
      <c r="AB410" s="161"/>
      <c r="AC410" s="161"/>
      <c r="AD410" s="161"/>
      <c r="AE410" s="161"/>
    </row>
    <row r="411" ht="22.5" customHeight="1">
      <c r="A411" s="227"/>
      <c r="B411" s="217"/>
      <c r="C411" s="217" t="str">
        <f>iferror(vlookup($B411,Master_data!$K$1:$M$190,3,0),"--")</f>
        <v>--</v>
      </c>
      <c r="D411" s="217" t="str">
        <f>iferror(vlookup($B411,Master_data!$K$1:$M$190,2,0),"--")</f>
        <v>--</v>
      </c>
      <c r="E411" s="218" t="str">
        <f>iferror(vlookup($B411,Master_data!$K:$O,4,0),"--")</f>
        <v>--</v>
      </c>
      <c r="F411" s="218"/>
      <c r="G411" s="218"/>
      <c r="H411" s="218"/>
      <c r="I411" s="217"/>
      <c r="J411" s="228"/>
      <c r="K411" s="228"/>
      <c r="L411" s="219">
        <v>0.0</v>
      </c>
      <c r="M411" s="219">
        <v>0.0</v>
      </c>
      <c r="N411" s="218"/>
      <c r="O411" s="218"/>
      <c r="P411" s="218"/>
      <c r="Q411" s="218"/>
      <c r="R411" s="218"/>
      <c r="S411" s="218"/>
      <c r="T411" s="229"/>
      <c r="U411" s="226"/>
      <c r="V411" s="161"/>
      <c r="W411" s="161"/>
      <c r="X411" s="161"/>
      <c r="Y411" s="161"/>
      <c r="Z411" s="161"/>
      <c r="AA411" s="161"/>
      <c r="AB411" s="161"/>
      <c r="AC411" s="161"/>
      <c r="AD411" s="161"/>
      <c r="AE411" s="161"/>
    </row>
    <row r="412" ht="22.5" customHeight="1">
      <c r="A412" s="227"/>
      <c r="B412" s="217"/>
      <c r="C412" s="217" t="str">
        <f>iferror(vlookup($B412,Master_data!$K$1:$M$190,3,0),"--")</f>
        <v>--</v>
      </c>
      <c r="D412" s="217" t="str">
        <f>iferror(vlookup($B412,Master_data!$K$1:$M$190,2,0),"--")</f>
        <v>--</v>
      </c>
      <c r="E412" s="218" t="str">
        <f>iferror(vlookup($B412,Master_data!$K:$O,4,0),"--")</f>
        <v>--</v>
      </c>
      <c r="F412" s="218"/>
      <c r="G412" s="218"/>
      <c r="H412" s="218"/>
      <c r="I412" s="217"/>
      <c r="J412" s="228"/>
      <c r="K412" s="228"/>
      <c r="L412" s="219">
        <v>0.0</v>
      </c>
      <c r="M412" s="219">
        <v>0.0</v>
      </c>
      <c r="N412" s="218"/>
      <c r="O412" s="218"/>
      <c r="P412" s="218"/>
      <c r="Q412" s="218"/>
      <c r="R412" s="218"/>
      <c r="S412" s="218"/>
      <c r="T412" s="229"/>
      <c r="U412" s="226"/>
      <c r="V412" s="161"/>
      <c r="W412" s="161"/>
      <c r="X412" s="161"/>
      <c r="Y412" s="161"/>
      <c r="Z412" s="161"/>
      <c r="AA412" s="161"/>
      <c r="AB412" s="161"/>
      <c r="AC412" s="161"/>
      <c r="AD412" s="161"/>
      <c r="AE412" s="161"/>
    </row>
    <row r="413" ht="22.5" customHeight="1">
      <c r="A413" s="227"/>
      <c r="B413" s="217"/>
      <c r="C413" s="217" t="str">
        <f>iferror(vlookup($B413,Master_data!$K$1:$M$190,3,0),"--")</f>
        <v>--</v>
      </c>
      <c r="D413" s="217" t="str">
        <f>iferror(vlookup($B413,Master_data!$K$1:$M$190,2,0),"--")</f>
        <v>--</v>
      </c>
      <c r="E413" s="218" t="str">
        <f>iferror(vlookup($B413,Master_data!$K:$O,4,0),"--")</f>
        <v>--</v>
      </c>
      <c r="F413" s="218"/>
      <c r="G413" s="218"/>
      <c r="H413" s="218"/>
      <c r="I413" s="217"/>
      <c r="J413" s="228"/>
      <c r="K413" s="228"/>
      <c r="L413" s="219">
        <v>0.0</v>
      </c>
      <c r="M413" s="219">
        <v>0.0</v>
      </c>
      <c r="N413" s="218"/>
      <c r="O413" s="218"/>
      <c r="P413" s="218"/>
      <c r="Q413" s="218"/>
      <c r="R413" s="218"/>
      <c r="S413" s="218"/>
      <c r="T413" s="229"/>
      <c r="U413" s="226"/>
      <c r="V413" s="161"/>
      <c r="W413" s="161"/>
      <c r="X413" s="161"/>
      <c r="Y413" s="161"/>
      <c r="Z413" s="161"/>
      <c r="AA413" s="161"/>
      <c r="AB413" s="161"/>
      <c r="AC413" s="161"/>
      <c r="AD413" s="161"/>
      <c r="AE413" s="161"/>
    </row>
    <row r="414" ht="22.5" customHeight="1">
      <c r="A414" s="227"/>
      <c r="B414" s="217"/>
      <c r="C414" s="217" t="str">
        <f>iferror(vlookup($B414,Master_data!$K$1:$M$190,3,0),"--")</f>
        <v>--</v>
      </c>
      <c r="D414" s="217" t="str">
        <f>iferror(vlookup($B414,Master_data!$K$1:$M$190,2,0),"--")</f>
        <v>--</v>
      </c>
      <c r="E414" s="218" t="str">
        <f>iferror(vlookup($B414,Master_data!$K:$O,4,0),"--")</f>
        <v>--</v>
      </c>
      <c r="F414" s="218"/>
      <c r="G414" s="218"/>
      <c r="H414" s="218"/>
      <c r="I414" s="217"/>
      <c r="J414" s="228"/>
      <c r="K414" s="228"/>
      <c r="L414" s="219">
        <v>0.0</v>
      </c>
      <c r="M414" s="219">
        <v>0.0</v>
      </c>
      <c r="N414" s="218"/>
      <c r="O414" s="218"/>
      <c r="P414" s="218"/>
      <c r="Q414" s="218"/>
      <c r="R414" s="218"/>
      <c r="S414" s="218"/>
      <c r="T414" s="229"/>
      <c r="U414" s="226"/>
      <c r="V414" s="161"/>
      <c r="W414" s="161"/>
      <c r="X414" s="161"/>
      <c r="Y414" s="161"/>
      <c r="Z414" s="161"/>
      <c r="AA414" s="161"/>
      <c r="AB414" s="161"/>
      <c r="AC414" s="161"/>
      <c r="AD414" s="161"/>
      <c r="AE414" s="161"/>
    </row>
    <row r="415" ht="22.5" customHeight="1">
      <c r="A415" s="227"/>
      <c r="B415" s="217"/>
      <c r="C415" s="217" t="str">
        <f>iferror(vlookup($B415,Master_data!$K$1:$M$190,3,0),"--")</f>
        <v>--</v>
      </c>
      <c r="D415" s="217" t="str">
        <f>iferror(vlookup($B415,Master_data!$K$1:$M$190,2,0),"--")</f>
        <v>--</v>
      </c>
      <c r="E415" s="218" t="str">
        <f>iferror(vlookup($B415,Master_data!$K:$O,4,0),"--")</f>
        <v>--</v>
      </c>
      <c r="F415" s="218"/>
      <c r="G415" s="218"/>
      <c r="H415" s="218"/>
      <c r="I415" s="217"/>
      <c r="J415" s="228"/>
      <c r="K415" s="228"/>
      <c r="L415" s="219">
        <v>0.0</v>
      </c>
      <c r="M415" s="219">
        <v>0.0</v>
      </c>
      <c r="N415" s="218"/>
      <c r="O415" s="218"/>
      <c r="P415" s="218"/>
      <c r="Q415" s="218"/>
      <c r="R415" s="218"/>
      <c r="S415" s="218"/>
      <c r="T415" s="229"/>
      <c r="U415" s="226"/>
      <c r="V415" s="161"/>
      <c r="W415" s="161"/>
      <c r="X415" s="161"/>
      <c r="Y415" s="161"/>
      <c r="Z415" s="161"/>
      <c r="AA415" s="161"/>
      <c r="AB415" s="161"/>
      <c r="AC415" s="161"/>
      <c r="AD415" s="161"/>
      <c r="AE415" s="161"/>
    </row>
    <row r="416" ht="22.5" customHeight="1">
      <c r="A416" s="227"/>
      <c r="B416" s="217"/>
      <c r="C416" s="217" t="str">
        <f>iferror(vlookup($B416,Master_data!$K$1:$M$190,3,0),"--")</f>
        <v>--</v>
      </c>
      <c r="D416" s="217" t="str">
        <f>iferror(vlookup($B416,Master_data!$K$1:$M$190,2,0),"--")</f>
        <v>--</v>
      </c>
      <c r="E416" s="218" t="str">
        <f>iferror(vlookup($B416,Master_data!$K:$O,4,0),"--")</f>
        <v>--</v>
      </c>
      <c r="F416" s="218"/>
      <c r="G416" s="218"/>
      <c r="H416" s="218"/>
      <c r="I416" s="217"/>
      <c r="J416" s="228"/>
      <c r="K416" s="228"/>
      <c r="L416" s="219">
        <v>0.0</v>
      </c>
      <c r="M416" s="219">
        <v>0.0</v>
      </c>
      <c r="N416" s="218"/>
      <c r="O416" s="218"/>
      <c r="P416" s="218"/>
      <c r="Q416" s="218"/>
      <c r="R416" s="218"/>
      <c r="S416" s="218"/>
      <c r="T416" s="229"/>
      <c r="U416" s="226"/>
      <c r="V416" s="161"/>
      <c r="W416" s="161"/>
      <c r="X416" s="161"/>
      <c r="Y416" s="161"/>
      <c r="Z416" s="161"/>
      <c r="AA416" s="161"/>
      <c r="AB416" s="161"/>
      <c r="AC416" s="161"/>
      <c r="AD416" s="161"/>
      <c r="AE416" s="161"/>
    </row>
    <row r="417" ht="22.5" customHeight="1">
      <c r="A417" s="227"/>
      <c r="B417" s="217"/>
      <c r="C417" s="217" t="str">
        <f>iferror(vlookup($B417,Master_data!$K$1:$M$190,3,0),"--")</f>
        <v>--</v>
      </c>
      <c r="D417" s="217" t="str">
        <f>iferror(vlookup($B417,Master_data!$K$1:$M$190,2,0),"--")</f>
        <v>--</v>
      </c>
      <c r="E417" s="218" t="str">
        <f>iferror(vlookup($B417,Master_data!$K:$O,4,0),"--")</f>
        <v>--</v>
      </c>
      <c r="F417" s="218"/>
      <c r="G417" s="218"/>
      <c r="H417" s="218"/>
      <c r="I417" s="217"/>
      <c r="J417" s="228"/>
      <c r="K417" s="228"/>
      <c r="L417" s="219">
        <v>0.0</v>
      </c>
      <c r="M417" s="219">
        <v>0.0</v>
      </c>
      <c r="N417" s="218"/>
      <c r="O417" s="218"/>
      <c r="P417" s="218"/>
      <c r="Q417" s="218"/>
      <c r="R417" s="218"/>
      <c r="S417" s="218"/>
      <c r="T417" s="229"/>
      <c r="U417" s="226"/>
      <c r="V417" s="161"/>
      <c r="W417" s="161"/>
      <c r="X417" s="161"/>
      <c r="Y417" s="161"/>
      <c r="Z417" s="161"/>
      <c r="AA417" s="161"/>
      <c r="AB417" s="161"/>
      <c r="AC417" s="161"/>
      <c r="AD417" s="161"/>
      <c r="AE417" s="161"/>
    </row>
    <row r="418" ht="22.5" customHeight="1">
      <c r="A418" s="227"/>
      <c r="B418" s="217"/>
      <c r="C418" s="217" t="str">
        <f>iferror(vlookup($B418,Master_data!$K$1:$M$190,3,0),"--")</f>
        <v>--</v>
      </c>
      <c r="D418" s="217" t="str">
        <f>iferror(vlookup($B418,Master_data!$K$1:$M$190,2,0),"--")</f>
        <v>--</v>
      </c>
      <c r="E418" s="218" t="str">
        <f>iferror(vlookup($B418,Master_data!$K:$O,4,0),"--")</f>
        <v>--</v>
      </c>
      <c r="F418" s="218"/>
      <c r="G418" s="218"/>
      <c r="H418" s="218"/>
      <c r="I418" s="217"/>
      <c r="J418" s="228"/>
      <c r="K418" s="228"/>
      <c r="L418" s="219">
        <v>0.0</v>
      </c>
      <c r="M418" s="219">
        <v>0.0</v>
      </c>
      <c r="N418" s="218"/>
      <c r="O418" s="218"/>
      <c r="P418" s="218"/>
      <c r="Q418" s="218"/>
      <c r="R418" s="218"/>
      <c r="S418" s="218"/>
      <c r="T418" s="229"/>
      <c r="U418" s="226"/>
      <c r="V418" s="161"/>
      <c r="W418" s="161"/>
      <c r="X418" s="161"/>
      <c r="Y418" s="161"/>
      <c r="Z418" s="161"/>
      <c r="AA418" s="161"/>
      <c r="AB418" s="161"/>
      <c r="AC418" s="161"/>
      <c r="AD418" s="161"/>
      <c r="AE418" s="161"/>
    </row>
    <row r="419" ht="22.5" customHeight="1">
      <c r="A419" s="227"/>
      <c r="B419" s="217"/>
      <c r="C419" s="217" t="str">
        <f>iferror(vlookup($B419,Master_data!$K$1:$M$190,3,0),"--")</f>
        <v>--</v>
      </c>
      <c r="D419" s="217" t="str">
        <f>iferror(vlookup($B419,Master_data!$K$1:$M$190,2,0),"--")</f>
        <v>--</v>
      </c>
      <c r="E419" s="218" t="str">
        <f>iferror(vlookup($B419,Master_data!$K:$O,4,0),"--")</f>
        <v>--</v>
      </c>
      <c r="F419" s="218"/>
      <c r="G419" s="218"/>
      <c r="H419" s="218"/>
      <c r="I419" s="217"/>
      <c r="J419" s="228"/>
      <c r="K419" s="228"/>
      <c r="L419" s="219">
        <v>0.0</v>
      </c>
      <c r="M419" s="219">
        <v>0.0</v>
      </c>
      <c r="N419" s="218"/>
      <c r="O419" s="218"/>
      <c r="P419" s="218"/>
      <c r="Q419" s="218"/>
      <c r="R419" s="218"/>
      <c r="S419" s="218"/>
      <c r="T419" s="229"/>
      <c r="U419" s="226"/>
      <c r="V419" s="161"/>
      <c r="W419" s="161"/>
      <c r="X419" s="161"/>
      <c r="Y419" s="161"/>
      <c r="Z419" s="161"/>
      <c r="AA419" s="161"/>
      <c r="AB419" s="161"/>
      <c r="AC419" s="161"/>
      <c r="AD419" s="161"/>
      <c r="AE419" s="161"/>
    </row>
    <row r="420" ht="22.5" customHeight="1">
      <c r="A420" s="227"/>
      <c r="B420" s="217"/>
      <c r="C420" s="217" t="str">
        <f>iferror(vlookup($B420,Master_data!$K$1:$M$190,3,0),"--")</f>
        <v>--</v>
      </c>
      <c r="D420" s="217" t="str">
        <f>iferror(vlookup($B420,Master_data!$K$1:$M$190,2,0),"--")</f>
        <v>--</v>
      </c>
      <c r="E420" s="218" t="str">
        <f>iferror(vlookup($B420,Master_data!$K:$O,4,0),"--")</f>
        <v>--</v>
      </c>
      <c r="F420" s="218"/>
      <c r="G420" s="218"/>
      <c r="H420" s="218"/>
      <c r="I420" s="217"/>
      <c r="J420" s="228"/>
      <c r="K420" s="228"/>
      <c r="L420" s="219">
        <v>0.0</v>
      </c>
      <c r="M420" s="219">
        <v>0.0</v>
      </c>
      <c r="N420" s="218"/>
      <c r="O420" s="218"/>
      <c r="P420" s="218"/>
      <c r="Q420" s="218"/>
      <c r="R420" s="218"/>
      <c r="S420" s="218"/>
      <c r="T420" s="229"/>
      <c r="U420" s="226"/>
      <c r="V420" s="161"/>
      <c r="W420" s="161"/>
      <c r="X420" s="161"/>
      <c r="Y420" s="161"/>
      <c r="Z420" s="161"/>
      <c r="AA420" s="161"/>
      <c r="AB420" s="161"/>
      <c r="AC420" s="161"/>
      <c r="AD420" s="161"/>
      <c r="AE420" s="161"/>
    </row>
    <row r="421" ht="22.5" customHeight="1">
      <c r="A421" s="227"/>
      <c r="B421" s="217"/>
      <c r="C421" s="217" t="str">
        <f>iferror(vlookup($B421,Master_data!$K$1:$M$190,3,0),"--")</f>
        <v>--</v>
      </c>
      <c r="D421" s="217" t="str">
        <f>iferror(vlookup($B421,Master_data!$K$1:$M$190,2,0),"--")</f>
        <v>--</v>
      </c>
      <c r="E421" s="218" t="str">
        <f>iferror(vlookup($B421,Master_data!$K:$O,4,0),"--")</f>
        <v>--</v>
      </c>
      <c r="F421" s="218"/>
      <c r="G421" s="218"/>
      <c r="H421" s="218"/>
      <c r="I421" s="217"/>
      <c r="J421" s="228"/>
      <c r="K421" s="228"/>
      <c r="L421" s="219">
        <v>0.0</v>
      </c>
      <c r="M421" s="219">
        <v>0.0</v>
      </c>
      <c r="N421" s="218"/>
      <c r="O421" s="218"/>
      <c r="P421" s="218"/>
      <c r="Q421" s="218"/>
      <c r="R421" s="218"/>
      <c r="S421" s="218"/>
      <c r="T421" s="229"/>
      <c r="U421" s="226"/>
      <c r="V421" s="161"/>
      <c r="W421" s="161"/>
      <c r="X421" s="161"/>
      <c r="Y421" s="161"/>
      <c r="Z421" s="161"/>
      <c r="AA421" s="161"/>
      <c r="AB421" s="161"/>
      <c r="AC421" s="161"/>
      <c r="AD421" s="161"/>
      <c r="AE421" s="161"/>
    </row>
    <row r="422" ht="22.5" customHeight="1">
      <c r="A422" s="227"/>
      <c r="B422" s="217"/>
      <c r="C422" s="217" t="str">
        <f>iferror(vlookup($B422,Master_data!$K$1:$M$190,3,0),"--")</f>
        <v>--</v>
      </c>
      <c r="D422" s="217" t="str">
        <f>iferror(vlookup($B422,Master_data!$K$1:$M$190,2,0),"--")</f>
        <v>--</v>
      </c>
      <c r="E422" s="218" t="str">
        <f>iferror(vlookup($B422,Master_data!$K:$O,4,0),"--")</f>
        <v>--</v>
      </c>
      <c r="F422" s="218"/>
      <c r="G422" s="218"/>
      <c r="H422" s="218"/>
      <c r="I422" s="217"/>
      <c r="J422" s="228"/>
      <c r="K422" s="228"/>
      <c r="L422" s="219">
        <v>0.0</v>
      </c>
      <c r="M422" s="219">
        <v>0.0</v>
      </c>
      <c r="N422" s="218"/>
      <c r="O422" s="218"/>
      <c r="P422" s="218"/>
      <c r="Q422" s="218"/>
      <c r="R422" s="218"/>
      <c r="S422" s="218"/>
      <c r="T422" s="229"/>
      <c r="U422" s="226"/>
      <c r="V422" s="161"/>
      <c r="W422" s="161"/>
      <c r="X422" s="161"/>
      <c r="Y422" s="161"/>
      <c r="Z422" s="161"/>
      <c r="AA422" s="161"/>
      <c r="AB422" s="161"/>
      <c r="AC422" s="161"/>
      <c r="AD422" s="161"/>
      <c r="AE422" s="161"/>
    </row>
    <row r="423" ht="22.5" customHeight="1">
      <c r="A423" s="227"/>
      <c r="B423" s="217"/>
      <c r="C423" s="217" t="str">
        <f>iferror(vlookup($B423,Master_data!$K$1:$M$190,3,0),"--")</f>
        <v>--</v>
      </c>
      <c r="D423" s="217" t="str">
        <f>iferror(vlookup($B423,Master_data!$K$1:$M$190,2,0),"--")</f>
        <v>--</v>
      </c>
      <c r="E423" s="218" t="str">
        <f>iferror(vlookup($B423,Master_data!$K:$O,4,0),"--")</f>
        <v>--</v>
      </c>
      <c r="F423" s="218"/>
      <c r="G423" s="218"/>
      <c r="H423" s="218"/>
      <c r="I423" s="217"/>
      <c r="J423" s="228"/>
      <c r="K423" s="228"/>
      <c r="L423" s="219">
        <v>0.0</v>
      </c>
      <c r="M423" s="219">
        <v>0.0</v>
      </c>
      <c r="N423" s="218"/>
      <c r="O423" s="218"/>
      <c r="P423" s="218"/>
      <c r="Q423" s="218"/>
      <c r="R423" s="218"/>
      <c r="S423" s="218"/>
      <c r="T423" s="229"/>
      <c r="U423" s="226"/>
      <c r="V423" s="161"/>
      <c r="W423" s="161"/>
      <c r="X423" s="161"/>
      <c r="Y423" s="161"/>
      <c r="Z423" s="161"/>
      <c r="AA423" s="161"/>
      <c r="AB423" s="161"/>
      <c r="AC423" s="161"/>
      <c r="AD423" s="161"/>
      <c r="AE423" s="161"/>
    </row>
    <row r="424" ht="22.5" customHeight="1">
      <c r="A424" s="227"/>
      <c r="B424" s="217"/>
      <c r="C424" s="217" t="str">
        <f>iferror(vlookup($B424,Master_data!$K$1:$M$190,3,0),"--")</f>
        <v>--</v>
      </c>
      <c r="D424" s="217" t="str">
        <f>iferror(vlookup($B424,Master_data!$K$1:$M$190,2,0),"--")</f>
        <v>--</v>
      </c>
      <c r="E424" s="218" t="str">
        <f>iferror(vlookup($B424,Master_data!$K:$O,4,0),"--")</f>
        <v>--</v>
      </c>
      <c r="F424" s="218"/>
      <c r="G424" s="218"/>
      <c r="H424" s="218"/>
      <c r="I424" s="217"/>
      <c r="J424" s="228"/>
      <c r="K424" s="228"/>
      <c r="L424" s="219">
        <v>0.0</v>
      </c>
      <c r="M424" s="219">
        <v>0.0</v>
      </c>
      <c r="N424" s="218"/>
      <c r="O424" s="218"/>
      <c r="P424" s="218"/>
      <c r="Q424" s="218"/>
      <c r="R424" s="218"/>
      <c r="S424" s="218"/>
      <c r="T424" s="229"/>
      <c r="U424" s="226"/>
      <c r="V424" s="161"/>
      <c r="W424" s="161"/>
      <c r="X424" s="161"/>
      <c r="Y424" s="161"/>
      <c r="Z424" s="161"/>
      <c r="AA424" s="161"/>
      <c r="AB424" s="161"/>
      <c r="AC424" s="161"/>
      <c r="AD424" s="161"/>
      <c r="AE424" s="161"/>
    </row>
    <row r="425" ht="22.5" customHeight="1">
      <c r="A425" s="227"/>
      <c r="B425" s="217"/>
      <c r="C425" s="217" t="str">
        <f>iferror(vlookup($B425,Master_data!$K$1:$M$190,3,0),"--")</f>
        <v>--</v>
      </c>
      <c r="D425" s="217" t="str">
        <f>iferror(vlookup($B425,Master_data!$K$1:$M$190,2,0),"--")</f>
        <v>--</v>
      </c>
      <c r="E425" s="218" t="str">
        <f>iferror(vlookup($B425,Master_data!$K:$O,4,0),"--")</f>
        <v>--</v>
      </c>
      <c r="F425" s="218"/>
      <c r="G425" s="218"/>
      <c r="H425" s="218"/>
      <c r="I425" s="217"/>
      <c r="J425" s="228"/>
      <c r="K425" s="228"/>
      <c r="L425" s="219">
        <v>0.0</v>
      </c>
      <c r="M425" s="219">
        <v>0.0</v>
      </c>
      <c r="N425" s="218"/>
      <c r="O425" s="218"/>
      <c r="P425" s="218"/>
      <c r="Q425" s="218"/>
      <c r="R425" s="218"/>
      <c r="S425" s="218"/>
      <c r="T425" s="229"/>
      <c r="U425" s="226"/>
      <c r="V425" s="161"/>
      <c r="W425" s="161"/>
      <c r="X425" s="161"/>
      <c r="Y425" s="161"/>
      <c r="Z425" s="161"/>
      <c r="AA425" s="161"/>
      <c r="AB425" s="161"/>
      <c r="AC425" s="161"/>
      <c r="AD425" s="161"/>
      <c r="AE425" s="161"/>
    </row>
    <row r="426" ht="22.5" customHeight="1">
      <c r="A426" s="227"/>
      <c r="B426" s="217"/>
      <c r="C426" s="217" t="str">
        <f>iferror(vlookup($B426,Master_data!$K$1:$M$190,3,0),"--")</f>
        <v>--</v>
      </c>
      <c r="D426" s="217" t="str">
        <f>iferror(vlookup($B426,Master_data!$K$1:$M$190,2,0),"--")</f>
        <v>--</v>
      </c>
      <c r="E426" s="218" t="str">
        <f>iferror(vlookup($B426,Master_data!$K:$O,4,0),"--")</f>
        <v>--</v>
      </c>
      <c r="F426" s="218"/>
      <c r="G426" s="218"/>
      <c r="H426" s="218"/>
      <c r="I426" s="217"/>
      <c r="J426" s="228"/>
      <c r="K426" s="228"/>
      <c r="L426" s="219">
        <v>0.0</v>
      </c>
      <c r="M426" s="219">
        <v>0.0</v>
      </c>
      <c r="N426" s="218"/>
      <c r="O426" s="218"/>
      <c r="P426" s="218"/>
      <c r="Q426" s="218"/>
      <c r="R426" s="218"/>
      <c r="S426" s="218"/>
      <c r="T426" s="229"/>
      <c r="U426" s="226"/>
      <c r="V426" s="161"/>
      <c r="W426" s="161"/>
      <c r="X426" s="161"/>
      <c r="Y426" s="161"/>
      <c r="Z426" s="161"/>
      <c r="AA426" s="161"/>
      <c r="AB426" s="161"/>
      <c r="AC426" s="161"/>
      <c r="AD426" s="161"/>
      <c r="AE426" s="161"/>
    </row>
    <row r="427" ht="22.5" customHeight="1">
      <c r="A427" s="227"/>
      <c r="B427" s="217"/>
      <c r="C427" s="217" t="str">
        <f>iferror(vlookup($B427,Master_data!$K$1:$M$190,3,0),"--")</f>
        <v>--</v>
      </c>
      <c r="D427" s="217" t="str">
        <f>iferror(vlookup($B427,Master_data!$K$1:$M$190,2,0),"--")</f>
        <v>--</v>
      </c>
      <c r="E427" s="218" t="str">
        <f>iferror(vlookup($B427,Master_data!$K:$O,4,0),"--")</f>
        <v>--</v>
      </c>
      <c r="F427" s="218"/>
      <c r="G427" s="218"/>
      <c r="H427" s="218"/>
      <c r="I427" s="217"/>
      <c r="J427" s="228"/>
      <c r="K427" s="228"/>
      <c r="L427" s="219">
        <v>0.0</v>
      </c>
      <c r="M427" s="219">
        <v>0.0</v>
      </c>
      <c r="N427" s="218"/>
      <c r="O427" s="218"/>
      <c r="P427" s="218"/>
      <c r="Q427" s="218"/>
      <c r="R427" s="218"/>
      <c r="S427" s="218"/>
      <c r="T427" s="229"/>
      <c r="U427" s="226"/>
      <c r="V427" s="161"/>
      <c r="W427" s="161"/>
      <c r="X427" s="161"/>
      <c r="Y427" s="161"/>
      <c r="Z427" s="161"/>
      <c r="AA427" s="161"/>
      <c r="AB427" s="161"/>
      <c r="AC427" s="161"/>
      <c r="AD427" s="161"/>
      <c r="AE427" s="161"/>
    </row>
    <row r="428" ht="22.5" customHeight="1">
      <c r="A428" s="227"/>
      <c r="B428" s="217"/>
      <c r="C428" s="217" t="str">
        <f>iferror(vlookup($B428,Master_data!$K$1:$M$190,3,0),"--")</f>
        <v>--</v>
      </c>
      <c r="D428" s="217" t="str">
        <f>iferror(vlookup($B428,Master_data!$K$1:$M$190,2,0),"--")</f>
        <v>--</v>
      </c>
      <c r="E428" s="218" t="str">
        <f>iferror(vlookup($B428,Master_data!$K:$O,4,0),"--")</f>
        <v>--</v>
      </c>
      <c r="F428" s="218"/>
      <c r="G428" s="218"/>
      <c r="H428" s="218"/>
      <c r="I428" s="217"/>
      <c r="J428" s="228"/>
      <c r="K428" s="228"/>
      <c r="L428" s="219">
        <v>0.0</v>
      </c>
      <c r="M428" s="219">
        <v>0.0</v>
      </c>
      <c r="N428" s="218"/>
      <c r="O428" s="218"/>
      <c r="P428" s="218"/>
      <c r="Q428" s="218"/>
      <c r="R428" s="218"/>
      <c r="S428" s="218"/>
      <c r="T428" s="229"/>
      <c r="U428" s="226"/>
      <c r="V428" s="161"/>
      <c r="W428" s="161"/>
      <c r="X428" s="161"/>
      <c r="Y428" s="161"/>
      <c r="Z428" s="161"/>
      <c r="AA428" s="161"/>
      <c r="AB428" s="161"/>
      <c r="AC428" s="161"/>
      <c r="AD428" s="161"/>
      <c r="AE428" s="161"/>
    </row>
    <row r="429" ht="22.5" customHeight="1">
      <c r="A429" s="227"/>
      <c r="B429" s="217"/>
      <c r="C429" s="217" t="str">
        <f>iferror(vlookup($B429,Master_data!$K$1:$M$190,3,0),"--")</f>
        <v>--</v>
      </c>
      <c r="D429" s="217" t="str">
        <f>iferror(vlookup($B429,Master_data!$K$1:$M$190,2,0),"--")</f>
        <v>--</v>
      </c>
      <c r="E429" s="218" t="str">
        <f>iferror(vlookup($B429,Master_data!$K:$O,4,0),"--")</f>
        <v>--</v>
      </c>
      <c r="F429" s="218"/>
      <c r="G429" s="218"/>
      <c r="H429" s="218"/>
      <c r="I429" s="217"/>
      <c r="J429" s="228"/>
      <c r="K429" s="228"/>
      <c r="L429" s="219">
        <v>0.0</v>
      </c>
      <c r="M429" s="219">
        <v>0.0</v>
      </c>
      <c r="N429" s="218"/>
      <c r="O429" s="218"/>
      <c r="P429" s="218"/>
      <c r="Q429" s="218"/>
      <c r="R429" s="218"/>
      <c r="S429" s="218"/>
      <c r="T429" s="229"/>
      <c r="U429" s="226"/>
      <c r="V429" s="161"/>
      <c r="W429" s="161"/>
      <c r="X429" s="161"/>
      <c r="Y429" s="161"/>
      <c r="Z429" s="161"/>
      <c r="AA429" s="161"/>
      <c r="AB429" s="161"/>
      <c r="AC429" s="161"/>
      <c r="AD429" s="161"/>
      <c r="AE429" s="161"/>
    </row>
    <row r="430" ht="22.5" customHeight="1">
      <c r="A430" s="227"/>
      <c r="B430" s="217"/>
      <c r="C430" s="217" t="str">
        <f>iferror(vlookup($B430,Master_data!$K$1:$M$190,3,0),"--")</f>
        <v>--</v>
      </c>
      <c r="D430" s="217" t="str">
        <f>iferror(vlookup($B430,Master_data!$K$1:$M$190,2,0),"--")</f>
        <v>--</v>
      </c>
      <c r="E430" s="218" t="str">
        <f>iferror(vlookup($B430,Master_data!$K:$O,4,0),"--")</f>
        <v>--</v>
      </c>
      <c r="F430" s="218"/>
      <c r="G430" s="218"/>
      <c r="H430" s="218"/>
      <c r="I430" s="217"/>
      <c r="J430" s="228"/>
      <c r="K430" s="228"/>
      <c r="L430" s="219">
        <v>0.0</v>
      </c>
      <c r="M430" s="219">
        <v>0.0</v>
      </c>
      <c r="N430" s="218"/>
      <c r="O430" s="218"/>
      <c r="P430" s="218"/>
      <c r="Q430" s="218"/>
      <c r="R430" s="218"/>
      <c r="S430" s="218"/>
      <c r="T430" s="229"/>
      <c r="U430" s="226"/>
      <c r="V430" s="161"/>
      <c r="W430" s="161"/>
      <c r="X430" s="161"/>
      <c r="Y430" s="161"/>
      <c r="Z430" s="161"/>
      <c r="AA430" s="161"/>
      <c r="AB430" s="161"/>
      <c r="AC430" s="161"/>
      <c r="AD430" s="161"/>
      <c r="AE430" s="161"/>
    </row>
    <row r="431" ht="22.5" customHeight="1">
      <c r="A431" s="227"/>
      <c r="B431" s="217"/>
      <c r="C431" s="217" t="str">
        <f>iferror(vlookup($B431,Master_data!$K$1:$M$190,3,0),"--")</f>
        <v>--</v>
      </c>
      <c r="D431" s="217" t="str">
        <f>iferror(vlookup($B431,Master_data!$K$1:$M$190,2,0),"--")</f>
        <v>--</v>
      </c>
      <c r="E431" s="218" t="str">
        <f>iferror(vlookup($B431,Master_data!$K:$O,4,0),"--")</f>
        <v>--</v>
      </c>
      <c r="F431" s="218"/>
      <c r="G431" s="218"/>
      <c r="H431" s="218"/>
      <c r="I431" s="217"/>
      <c r="J431" s="228"/>
      <c r="K431" s="228"/>
      <c r="L431" s="219">
        <v>0.0</v>
      </c>
      <c r="M431" s="219">
        <v>0.0</v>
      </c>
      <c r="N431" s="218"/>
      <c r="O431" s="218"/>
      <c r="P431" s="218"/>
      <c r="Q431" s="218"/>
      <c r="R431" s="218"/>
      <c r="S431" s="218"/>
      <c r="T431" s="229"/>
      <c r="U431" s="226"/>
      <c r="V431" s="161"/>
      <c r="W431" s="161"/>
      <c r="X431" s="161"/>
      <c r="Y431" s="161"/>
      <c r="Z431" s="161"/>
      <c r="AA431" s="161"/>
      <c r="AB431" s="161"/>
      <c r="AC431" s="161"/>
      <c r="AD431" s="161"/>
      <c r="AE431" s="161"/>
    </row>
    <row r="432" ht="22.5" customHeight="1">
      <c r="A432" s="227"/>
      <c r="B432" s="217"/>
      <c r="C432" s="217" t="str">
        <f>iferror(vlookup($B432,Master_data!$K$1:$M$190,3,0),"--")</f>
        <v>--</v>
      </c>
      <c r="D432" s="217" t="str">
        <f>iferror(vlookup($B432,Master_data!$K$1:$M$190,2,0),"--")</f>
        <v>--</v>
      </c>
      <c r="E432" s="218" t="str">
        <f>iferror(vlookup($B432,Master_data!$K:$O,4,0),"--")</f>
        <v>--</v>
      </c>
      <c r="F432" s="218"/>
      <c r="G432" s="218"/>
      <c r="H432" s="218"/>
      <c r="I432" s="217"/>
      <c r="J432" s="228"/>
      <c r="K432" s="228"/>
      <c r="L432" s="219">
        <v>0.0</v>
      </c>
      <c r="M432" s="219">
        <v>0.0</v>
      </c>
      <c r="N432" s="218"/>
      <c r="O432" s="218"/>
      <c r="P432" s="218"/>
      <c r="Q432" s="218"/>
      <c r="R432" s="218"/>
      <c r="S432" s="218"/>
      <c r="T432" s="229"/>
      <c r="U432" s="226"/>
      <c r="V432" s="161"/>
      <c r="W432" s="161"/>
      <c r="X432" s="161"/>
      <c r="Y432" s="161"/>
      <c r="Z432" s="161"/>
      <c r="AA432" s="161"/>
      <c r="AB432" s="161"/>
      <c r="AC432" s="161"/>
      <c r="AD432" s="161"/>
      <c r="AE432" s="161"/>
    </row>
    <row r="433" ht="22.5" customHeight="1">
      <c r="A433" s="227"/>
      <c r="B433" s="217"/>
      <c r="C433" s="217" t="str">
        <f>iferror(vlookup($B433,Master_data!$K$1:$M$190,3,0),"--")</f>
        <v>--</v>
      </c>
      <c r="D433" s="217" t="str">
        <f>iferror(vlookup($B433,Master_data!$K$1:$M$190,2,0),"--")</f>
        <v>--</v>
      </c>
      <c r="E433" s="218" t="str">
        <f>iferror(vlookup($B433,Master_data!$K:$O,4,0),"--")</f>
        <v>--</v>
      </c>
      <c r="F433" s="218"/>
      <c r="G433" s="218"/>
      <c r="H433" s="218"/>
      <c r="I433" s="217"/>
      <c r="J433" s="228"/>
      <c r="K433" s="228"/>
      <c r="L433" s="219">
        <v>0.0</v>
      </c>
      <c r="M433" s="219">
        <v>0.0</v>
      </c>
      <c r="N433" s="218"/>
      <c r="O433" s="218"/>
      <c r="P433" s="218"/>
      <c r="Q433" s="218"/>
      <c r="R433" s="218"/>
      <c r="S433" s="218"/>
      <c r="T433" s="229"/>
      <c r="U433" s="226"/>
      <c r="V433" s="161"/>
      <c r="W433" s="161"/>
      <c r="X433" s="161"/>
      <c r="Y433" s="161"/>
      <c r="Z433" s="161"/>
      <c r="AA433" s="161"/>
      <c r="AB433" s="161"/>
      <c r="AC433" s="161"/>
      <c r="AD433" s="161"/>
      <c r="AE433" s="161"/>
    </row>
    <row r="434" ht="22.5" customHeight="1">
      <c r="A434" s="227"/>
      <c r="B434" s="217"/>
      <c r="C434" s="217" t="str">
        <f>iferror(vlookup($B434,Master_data!$K$1:$M$190,3,0),"--")</f>
        <v>--</v>
      </c>
      <c r="D434" s="217" t="str">
        <f>iferror(vlookup($B434,Master_data!$K$1:$M$190,2,0),"--")</f>
        <v>--</v>
      </c>
      <c r="E434" s="218" t="str">
        <f>iferror(vlookup($B434,Master_data!$K:$O,4,0),"--")</f>
        <v>--</v>
      </c>
      <c r="F434" s="218"/>
      <c r="G434" s="218"/>
      <c r="H434" s="218"/>
      <c r="I434" s="217"/>
      <c r="J434" s="228"/>
      <c r="K434" s="228"/>
      <c r="L434" s="219">
        <v>0.0</v>
      </c>
      <c r="M434" s="219">
        <v>0.0</v>
      </c>
      <c r="N434" s="218"/>
      <c r="O434" s="218"/>
      <c r="P434" s="218"/>
      <c r="Q434" s="218"/>
      <c r="R434" s="218"/>
      <c r="S434" s="218"/>
      <c r="T434" s="229"/>
      <c r="U434" s="226"/>
      <c r="V434" s="161"/>
      <c r="W434" s="161"/>
      <c r="X434" s="161"/>
      <c r="Y434" s="161"/>
      <c r="Z434" s="161"/>
      <c r="AA434" s="161"/>
      <c r="AB434" s="161"/>
      <c r="AC434" s="161"/>
      <c r="AD434" s="161"/>
      <c r="AE434" s="161"/>
    </row>
    <row r="435" ht="22.5" customHeight="1">
      <c r="A435" s="227"/>
      <c r="B435" s="217"/>
      <c r="C435" s="217" t="str">
        <f>iferror(vlookup($B435,Master_data!$K$1:$M$190,3,0),"--")</f>
        <v>--</v>
      </c>
      <c r="D435" s="217" t="str">
        <f>iferror(vlookup($B435,Master_data!$K$1:$M$190,2,0),"--")</f>
        <v>--</v>
      </c>
      <c r="E435" s="218" t="str">
        <f>iferror(vlookup($B435,Master_data!$K:$O,4,0),"--")</f>
        <v>--</v>
      </c>
      <c r="F435" s="218"/>
      <c r="G435" s="218"/>
      <c r="H435" s="218"/>
      <c r="I435" s="217"/>
      <c r="J435" s="228"/>
      <c r="K435" s="228"/>
      <c r="L435" s="219">
        <v>0.0</v>
      </c>
      <c r="M435" s="219">
        <v>0.0</v>
      </c>
      <c r="N435" s="218"/>
      <c r="O435" s="218"/>
      <c r="P435" s="218"/>
      <c r="Q435" s="218"/>
      <c r="R435" s="218"/>
      <c r="S435" s="218"/>
      <c r="T435" s="229"/>
      <c r="U435" s="226"/>
      <c r="V435" s="161"/>
      <c r="W435" s="161"/>
      <c r="X435" s="161"/>
      <c r="Y435" s="161"/>
      <c r="Z435" s="161"/>
      <c r="AA435" s="161"/>
      <c r="AB435" s="161"/>
      <c r="AC435" s="161"/>
      <c r="AD435" s="161"/>
      <c r="AE435" s="161"/>
    </row>
    <row r="436" ht="22.5" customHeight="1">
      <c r="A436" s="227"/>
      <c r="B436" s="217"/>
      <c r="C436" s="217" t="str">
        <f>iferror(vlookup($B436,Master_data!$K$1:$M$190,3,0),"--")</f>
        <v>--</v>
      </c>
      <c r="D436" s="217" t="str">
        <f>iferror(vlookup($B436,Master_data!$K$1:$M$190,2,0),"--")</f>
        <v>--</v>
      </c>
      <c r="E436" s="218" t="str">
        <f>iferror(vlookup($B436,Master_data!$K:$O,4,0),"--")</f>
        <v>--</v>
      </c>
      <c r="F436" s="218"/>
      <c r="G436" s="218"/>
      <c r="H436" s="218"/>
      <c r="I436" s="217"/>
      <c r="J436" s="228"/>
      <c r="K436" s="228"/>
      <c r="L436" s="219">
        <v>0.0</v>
      </c>
      <c r="M436" s="219">
        <v>0.0</v>
      </c>
      <c r="N436" s="218"/>
      <c r="O436" s="218"/>
      <c r="P436" s="218"/>
      <c r="Q436" s="218"/>
      <c r="R436" s="218"/>
      <c r="S436" s="218"/>
      <c r="T436" s="229"/>
      <c r="U436" s="226"/>
      <c r="V436" s="161"/>
      <c r="W436" s="161"/>
      <c r="X436" s="161"/>
      <c r="Y436" s="161"/>
      <c r="Z436" s="161"/>
      <c r="AA436" s="161"/>
      <c r="AB436" s="161"/>
      <c r="AC436" s="161"/>
      <c r="AD436" s="161"/>
      <c r="AE436" s="161"/>
    </row>
    <row r="437" ht="22.5" customHeight="1">
      <c r="A437" s="227"/>
      <c r="B437" s="217"/>
      <c r="C437" s="217" t="str">
        <f>iferror(vlookup($B437,Master_data!$K$1:$M$190,3,0),"--")</f>
        <v>--</v>
      </c>
      <c r="D437" s="217" t="str">
        <f>iferror(vlookup($B437,Master_data!$K$1:$M$190,2,0),"--")</f>
        <v>--</v>
      </c>
      <c r="E437" s="218" t="str">
        <f>iferror(vlookup($B437,Master_data!$K:$O,4,0),"--")</f>
        <v>--</v>
      </c>
      <c r="F437" s="218"/>
      <c r="G437" s="218"/>
      <c r="H437" s="218"/>
      <c r="I437" s="217"/>
      <c r="J437" s="228"/>
      <c r="K437" s="228"/>
      <c r="L437" s="219">
        <v>0.0</v>
      </c>
      <c r="M437" s="219">
        <v>0.0</v>
      </c>
      <c r="N437" s="218"/>
      <c r="O437" s="218"/>
      <c r="P437" s="218"/>
      <c r="Q437" s="218"/>
      <c r="R437" s="218"/>
      <c r="S437" s="218"/>
      <c r="T437" s="229"/>
      <c r="U437" s="226"/>
      <c r="V437" s="161"/>
      <c r="W437" s="161"/>
      <c r="X437" s="161"/>
      <c r="Y437" s="161"/>
      <c r="Z437" s="161"/>
      <c r="AA437" s="161"/>
      <c r="AB437" s="161"/>
      <c r="AC437" s="161"/>
      <c r="AD437" s="161"/>
      <c r="AE437" s="161"/>
    </row>
    <row r="438" ht="22.5" customHeight="1">
      <c r="A438" s="227"/>
      <c r="B438" s="217"/>
      <c r="C438" s="217" t="str">
        <f>iferror(vlookup($B438,Master_data!$K$1:$M$190,3,0),"--")</f>
        <v>--</v>
      </c>
      <c r="D438" s="217" t="str">
        <f>iferror(vlookup($B438,Master_data!$K$1:$M$190,2,0),"--")</f>
        <v>--</v>
      </c>
      <c r="E438" s="218" t="str">
        <f>iferror(vlookup($B438,Master_data!$K:$O,4,0),"--")</f>
        <v>--</v>
      </c>
      <c r="F438" s="218"/>
      <c r="G438" s="218"/>
      <c r="H438" s="218"/>
      <c r="I438" s="217"/>
      <c r="J438" s="228"/>
      <c r="K438" s="228"/>
      <c r="L438" s="219">
        <v>0.0</v>
      </c>
      <c r="M438" s="219">
        <v>0.0</v>
      </c>
      <c r="N438" s="218"/>
      <c r="O438" s="218"/>
      <c r="P438" s="218"/>
      <c r="Q438" s="218"/>
      <c r="R438" s="218"/>
      <c r="S438" s="218"/>
      <c r="T438" s="229"/>
      <c r="U438" s="226"/>
      <c r="V438" s="161"/>
      <c r="W438" s="161"/>
      <c r="X438" s="161"/>
      <c r="Y438" s="161"/>
      <c r="Z438" s="161"/>
      <c r="AA438" s="161"/>
      <c r="AB438" s="161"/>
      <c r="AC438" s="161"/>
      <c r="AD438" s="161"/>
      <c r="AE438" s="161"/>
    </row>
    <row r="439" ht="22.5" customHeight="1">
      <c r="A439" s="227"/>
      <c r="B439" s="217"/>
      <c r="C439" s="217" t="str">
        <f>iferror(vlookup($B439,Master_data!$K$1:$M$190,3,0),"--")</f>
        <v>--</v>
      </c>
      <c r="D439" s="217" t="str">
        <f>iferror(vlookup($B439,Master_data!$K$1:$M$190,2,0),"--")</f>
        <v>--</v>
      </c>
      <c r="E439" s="218" t="str">
        <f>iferror(vlookup($B439,Master_data!$K:$O,4,0),"--")</f>
        <v>--</v>
      </c>
      <c r="F439" s="218"/>
      <c r="G439" s="218"/>
      <c r="H439" s="218"/>
      <c r="I439" s="217"/>
      <c r="J439" s="228"/>
      <c r="K439" s="228"/>
      <c r="L439" s="219">
        <v>0.0</v>
      </c>
      <c r="M439" s="219">
        <v>0.0</v>
      </c>
      <c r="N439" s="218"/>
      <c r="O439" s="218"/>
      <c r="P439" s="218"/>
      <c r="Q439" s="218"/>
      <c r="R439" s="218"/>
      <c r="S439" s="218"/>
      <c r="T439" s="229"/>
      <c r="U439" s="226"/>
      <c r="V439" s="161"/>
      <c r="W439" s="161"/>
      <c r="X439" s="161"/>
      <c r="Y439" s="161"/>
      <c r="Z439" s="161"/>
      <c r="AA439" s="161"/>
      <c r="AB439" s="161"/>
      <c r="AC439" s="161"/>
      <c r="AD439" s="161"/>
      <c r="AE439" s="161"/>
    </row>
    <row r="440" ht="22.5" customHeight="1">
      <c r="A440" s="227"/>
      <c r="B440" s="217"/>
      <c r="C440" s="217" t="str">
        <f>iferror(vlookup($B440,Master_data!$K$1:$M$190,3,0),"--")</f>
        <v>--</v>
      </c>
      <c r="D440" s="217" t="str">
        <f>iferror(vlookup($B440,Master_data!$K$1:$M$190,2,0),"--")</f>
        <v>--</v>
      </c>
      <c r="E440" s="218" t="str">
        <f>iferror(vlookup($B440,Master_data!$K:$O,4,0),"--")</f>
        <v>--</v>
      </c>
      <c r="F440" s="218"/>
      <c r="G440" s="218"/>
      <c r="H440" s="218"/>
      <c r="I440" s="217"/>
      <c r="J440" s="228"/>
      <c r="K440" s="228"/>
      <c r="L440" s="219">
        <v>0.0</v>
      </c>
      <c r="M440" s="219">
        <v>0.0</v>
      </c>
      <c r="N440" s="218"/>
      <c r="O440" s="218"/>
      <c r="P440" s="218"/>
      <c r="Q440" s="218"/>
      <c r="R440" s="218"/>
      <c r="S440" s="218"/>
      <c r="T440" s="229"/>
      <c r="U440" s="226"/>
      <c r="V440" s="161"/>
      <c r="W440" s="161"/>
      <c r="X440" s="161"/>
      <c r="Y440" s="161"/>
      <c r="Z440" s="161"/>
      <c r="AA440" s="161"/>
      <c r="AB440" s="161"/>
      <c r="AC440" s="161"/>
      <c r="AD440" s="161"/>
      <c r="AE440" s="161"/>
    </row>
    <row r="441" ht="22.5" customHeight="1">
      <c r="A441" s="227"/>
      <c r="B441" s="217"/>
      <c r="C441" s="217" t="str">
        <f>iferror(vlookup($B441,Master_data!$K$1:$M$190,3,0),"--")</f>
        <v>--</v>
      </c>
      <c r="D441" s="217" t="str">
        <f>iferror(vlookup($B441,Master_data!$K$1:$M$190,2,0),"--")</f>
        <v>--</v>
      </c>
      <c r="E441" s="218" t="str">
        <f>iferror(vlookup($B441,Master_data!$K:$O,4,0),"--")</f>
        <v>--</v>
      </c>
      <c r="F441" s="218"/>
      <c r="G441" s="218"/>
      <c r="H441" s="218"/>
      <c r="I441" s="217"/>
      <c r="J441" s="228"/>
      <c r="K441" s="228"/>
      <c r="L441" s="219">
        <v>0.0</v>
      </c>
      <c r="M441" s="219">
        <v>0.0</v>
      </c>
      <c r="N441" s="218"/>
      <c r="O441" s="218"/>
      <c r="P441" s="218"/>
      <c r="Q441" s="218"/>
      <c r="R441" s="218"/>
      <c r="S441" s="218"/>
      <c r="T441" s="229"/>
      <c r="U441" s="226"/>
      <c r="V441" s="161"/>
      <c r="W441" s="161"/>
      <c r="X441" s="161"/>
      <c r="Y441" s="161"/>
      <c r="Z441" s="161"/>
      <c r="AA441" s="161"/>
      <c r="AB441" s="161"/>
      <c r="AC441" s="161"/>
      <c r="AD441" s="161"/>
      <c r="AE441" s="161"/>
    </row>
    <row r="442" ht="22.5" customHeight="1">
      <c r="A442" s="227"/>
      <c r="B442" s="217"/>
      <c r="C442" s="217" t="str">
        <f>iferror(vlookup($B442,Master_data!$K$1:$M$190,3,0),"--")</f>
        <v>--</v>
      </c>
      <c r="D442" s="217" t="str">
        <f>iferror(vlookup($B442,Master_data!$K$1:$M$190,2,0),"--")</f>
        <v>--</v>
      </c>
      <c r="E442" s="218" t="str">
        <f>iferror(vlookup($B442,Master_data!$K:$O,4,0),"--")</f>
        <v>--</v>
      </c>
      <c r="F442" s="218"/>
      <c r="G442" s="218"/>
      <c r="H442" s="218"/>
      <c r="I442" s="217"/>
      <c r="J442" s="228"/>
      <c r="K442" s="228"/>
      <c r="L442" s="219">
        <v>0.0</v>
      </c>
      <c r="M442" s="219">
        <v>0.0</v>
      </c>
      <c r="N442" s="218"/>
      <c r="O442" s="218"/>
      <c r="P442" s="218"/>
      <c r="Q442" s="218"/>
      <c r="R442" s="218"/>
      <c r="S442" s="218"/>
      <c r="T442" s="229"/>
      <c r="U442" s="226"/>
      <c r="V442" s="161"/>
      <c r="W442" s="161"/>
      <c r="X442" s="161"/>
      <c r="Y442" s="161"/>
      <c r="Z442" s="161"/>
      <c r="AA442" s="161"/>
      <c r="AB442" s="161"/>
      <c r="AC442" s="161"/>
      <c r="AD442" s="161"/>
      <c r="AE442" s="161"/>
    </row>
    <row r="443" ht="22.5" customHeight="1">
      <c r="A443" s="227"/>
      <c r="B443" s="217"/>
      <c r="C443" s="217" t="str">
        <f>iferror(vlookup($B443,Master_data!$K$1:$M$190,3,0),"--")</f>
        <v>--</v>
      </c>
      <c r="D443" s="217" t="str">
        <f>iferror(vlookup($B443,Master_data!$K$1:$M$190,2,0),"--")</f>
        <v>--</v>
      </c>
      <c r="E443" s="218" t="str">
        <f>iferror(vlookup($B443,Master_data!$K:$O,4,0),"--")</f>
        <v>--</v>
      </c>
      <c r="F443" s="218"/>
      <c r="G443" s="218"/>
      <c r="H443" s="218"/>
      <c r="I443" s="217"/>
      <c r="J443" s="228"/>
      <c r="K443" s="228"/>
      <c r="L443" s="219">
        <v>0.0</v>
      </c>
      <c r="M443" s="219">
        <v>0.0</v>
      </c>
      <c r="N443" s="218"/>
      <c r="O443" s="218"/>
      <c r="P443" s="218"/>
      <c r="Q443" s="218"/>
      <c r="R443" s="218"/>
      <c r="S443" s="218"/>
      <c r="T443" s="229"/>
      <c r="U443" s="226"/>
      <c r="V443" s="161"/>
      <c r="W443" s="161"/>
      <c r="X443" s="161"/>
      <c r="Y443" s="161"/>
      <c r="Z443" s="161"/>
      <c r="AA443" s="161"/>
      <c r="AB443" s="161"/>
      <c r="AC443" s="161"/>
      <c r="AD443" s="161"/>
      <c r="AE443" s="161"/>
    </row>
    <row r="444" ht="22.5" customHeight="1">
      <c r="A444" s="227"/>
      <c r="B444" s="217"/>
      <c r="C444" s="217" t="str">
        <f>iferror(vlookup($B444,Master_data!$K$1:$M$190,3,0),"--")</f>
        <v>--</v>
      </c>
      <c r="D444" s="217" t="str">
        <f>iferror(vlookup($B444,Master_data!$K$1:$M$190,2,0),"--")</f>
        <v>--</v>
      </c>
      <c r="E444" s="218" t="str">
        <f>iferror(vlookup($B444,Master_data!$K:$O,4,0),"--")</f>
        <v>--</v>
      </c>
      <c r="F444" s="218"/>
      <c r="G444" s="218"/>
      <c r="H444" s="218"/>
      <c r="I444" s="217"/>
      <c r="J444" s="228"/>
      <c r="K444" s="228"/>
      <c r="L444" s="219">
        <v>0.0</v>
      </c>
      <c r="M444" s="219">
        <v>0.0</v>
      </c>
      <c r="N444" s="218"/>
      <c r="O444" s="218"/>
      <c r="P444" s="218"/>
      <c r="Q444" s="218"/>
      <c r="R444" s="218"/>
      <c r="S444" s="218"/>
      <c r="T444" s="229"/>
      <c r="U444" s="226"/>
      <c r="V444" s="161"/>
      <c r="W444" s="161"/>
      <c r="X444" s="161"/>
      <c r="Y444" s="161"/>
      <c r="Z444" s="161"/>
      <c r="AA444" s="161"/>
      <c r="AB444" s="161"/>
      <c r="AC444" s="161"/>
      <c r="AD444" s="161"/>
      <c r="AE444" s="161"/>
    </row>
    <row r="445" ht="22.5" customHeight="1">
      <c r="A445" s="227"/>
      <c r="B445" s="217"/>
      <c r="C445" s="217" t="str">
        <f>iferror(vlookup($B445,Master_data!$K$1:$M$190,3,0),"--")</f>
        <v>--</v>
      </c>
      <c r="D445" s="217" t="str">
        <f>iferror(vlookup($B445,Master_data!$K$1:$M$190,2,0),"--")</f>
        <v>--</v>
      </c>
      <c r="E445" s="218" t="str">
        <f>iferror(vlookup($B445,Master_data!$K:$O,4,0),"--")</f>
        <v>--</v>
      </c>
      <c r="F445" s="218"/>
      <c r="G445" s="218"/>
      <c r="H445" s="218"/>
      <c r="I445" s="217"/>
      <c r="J445" s="228"/>
      <c r="K445" s="228"/>
      <c r="L445" s="219">
        <v>0.0</v>
      </c>
      <c r="M445" s="219">
        <v>0.0</v>
      </c>
      <c r="N445" s="218"/>
      <c r="O445" s="218"/>
      <c r="P445" s="218"/>
      <c r="Q445" s="218"/>
      <c r="R445" s="218"/>
      <c r="S445" s="218"/>
      <c r="T445" s="229"/>
      <c r="U445" s="226"/>
      <c r="V445" s="161"/>
      <c r="W445" s="161"/>
      <c r="X445" s="161"/>
      <c r="Y445" s="161"/>
      <c r="Z445" s="161"/>
      <c r="AA445" s="161"/>
      <c r="AB445" s="161"/>
      <c r="AC445" s="161"/>
      <c r="AD445" s="161"/>
      <c r="AE445" s="161"/>
    </row>
    <row r="446" ht="22.5" customHeight="1">
      <c r="A446" s="227"/>
      <c r="B446" s="217"/>
      <c r="C446" s="217" t="str">
        <f>iferror(vlookup($B446,Master_data!$K$1:$M$190,3,0),"--")</f>
        <v>--</v>
      </c>
      <c r="D446" s="217" t="str">
        <f>iferror(vlookup($B446,Master_data!$K$1:$M$190,2,0),"--")</f>
        <v>--</v>
      </c>
      <c r="E446" s="218" t="str">
        <f>iferror(vlookup($B446,Master_data!$K:$O,4,0),"--")</f>
        <v>--</v>
      </c>
      <c r="F446" s="218"/>
      <c r="G446" s="218"/>
      <c r="H446" s="218"/>
      <c r="I446" s="217"/>
      <c r="J446" s="228"/>
      <c r="K446" s="228"/>
      <c r="L446" s="219">
        <v>0.0</v>
      </c>
      <c r="M446" s="219">
        <v>0.0</v>
      </c>
      <c r="N446" s="218"/>
      <c r="O446" s="218"/>
      <c r="P446" s="218"/>
      <c r="Q446" s="218"/>
      <c r="R446" s="218"/>
      <c r="S446" s="218"/>
      <c r="T446" s="229"/>
      <c r="U446" s="226"/>
      <c r="V446" s="161"/>
      <c r="W446" s="161"/>
      <c r="X446" s="161"/>
      <c r="Y446" s="161"/>
      <c r="Z446" s="161"/>
      <c r="AA446" s="161"/>
      <c r="AB446" s="161"/>
      <c r="AC446" s="161"/>
      <c r="AD446" s="161"/>
      <c r="AE446" s="161"/>
    </row>
    <row r="447" ht="22.5" customHeight="1">
      <c r="A447" s="227"/>
      <c r="B447" s="217"/>
      <c r="C447" s="217" t="str">
        <f>iferror(vlookup($B447,Master_data!$K$1:$M$190,3,0),"--")</f>
        <v>--</v>
      </c>
      <c r="D447" s="217" t="str">
        <f>iferror(vlookup($B447,Master_data!$K$1:$M$190,2,0),"--")</f>
        <v>--</v>
      </c>
      <c r="E447" s="218" t="str">
        <f>iferror(vlookup($B447,Master_data!$K:$O,4,0),"--")</f>
        <v>--</v>
      </c>
      <c r="F447" s="218"/>
      <c r="G447" s="218"/>
      <c r="H447" s="218"/>
      <c r="I447" s="217"/>
      <c r="J447" s="228"/>
      <c r="K447" s="228"/>
      <c r="L447" s="219">
        <v>0.0</v>
      </c>
      <c r="M447" s="219">
        <v>0.0</v>
      </c>
      <c r="N447" s="218"/>
      <c r="O447" s="218"/>
      <c r="P447" s="218"/>
      <c r="Q447" s="218"/>
      <c r="R447" s="218"/>
      <c r="S447" s="218"/>
      <c r="T447" s="229"/>
      <c r="U447" s="226"/>
      <c r="V447" s="161"/>
      <c r="W447" s="161"/>
      <c r="X447" s="161"/>
      <c r="Y447" s="161"/>
      <c r="Z447" s="161"/>
      <c r="AA447" s="161"/>
      <c r="AB447" s="161"/>
      <c r="AC447" s="161"/>
      <c r="AD447" s="161"/>
      <c r="AE447" s="161"/>
    </row>
    <row r="448" ht="22.5" customHeight="1">
      <c r="A448" s="227"/>
      <c r="B448" s="217"/>
      <c r="C448" s="217" t="str">
        <f>iferror(vlookup($B448,Master_data!$K$1:$M$190,3,0),"--")</f>
        <v>--</v>
      </c>
      <c r="D448" s="217" t="str">
        <f>iferror(vlookup($B448,Master_data!$K$1:$M$190,2,0),"--")</f>
        <v>--</v>
      </c>
      <c r="E448" s="218" t="str">
        <f>iferror(vlookup($B448,Master_data!$K:$O,4,0),"--")</f>
        <v>--</v>
      </c>
      <c r="F448" s="218"/>
      <c r="G448" s="218"/>
      <c r="H448" s="218"/>
      <c r="I448" s="217"/>
      <c r="J448" s="228"/>
      <c r="K448" s="228"/>
      <c r="L448" s="219">
        <v>0.0</v>
      </c>
      <c r="M448" s="219">
        <v>0.0</v>
      </c>
      <c r="N448" s="218"/>
      <c r="O448" s="218"/>
      <c r="P448" s="218"/>
      <c r="Q448" s="218"/>
      <c r="R448" s="218"/>
      <c r="S448" s="218"/>
      <c r="T448" s="229"/>
      <c r="U448" s="226"/>
      <c r="V448" s="161"/>
      <c r="W448" s="161"/>
      <c r="X448" s="161"/>
      <c r="Y448" s="161"/>
      <c r="Z448" s="161"/>
      <c r="AA448" s="161"/>
      <c r="AB448" s="161"/>
      <c r="AC448" s="161"/>
      <c r="AD448" s="161"/>
      <c r="AE448" s="161"/>
    </row>
    <row r="449" ht="22.5" customHeight="1">
      <c r="A449" s="227"/>
      <c r="B449" s="217"/>
      <c r="C449" s="217" t="str">
        <f>iferror(vlookup($B449,Master_data!$K$1:$M$190,3,0),"--")</f>
        <v>--</v>
      </c>
      <c r="D449" s="217" t="str">
        <f>iferror(vlookup($B449,Master_data!$K$1:$M$190,2,0),"--")</f>
        <v>--</v>
      </c>
      <c r="E449" s="218" t="str">
        <f>iferror(vlookup($B449,Master_data!$K:$O,4,0),"--")</f>
        <v>--</v>
      </c>
      <c r="F449" s="218"/>
      <c r="G449" s="218"/>
      <c r="H449" s="218"/>
      <c r="I449" s="217"/>
      <c r="J449" s="228"/>
      <c r="K449" s="228"/>
      <c r="L449" s="219">
        <v>0.0</v>
      </c>
      <c r="M449" s="219">
        <v>0.0</v>
      </c>
      <c r="N449" s="218"/>
      <c r="O449" s="218"/>
      <c r="P449" s="218"/>
      <c r="Q449" s="218"/>
      <c r="R449" s="218"/>
      <c r="S449" s="218"/>
      <c r="T449" s="229"/>
      <c r="U449" s="226"/>
      <c r="V449" s="161"/>
      <c r="W449" s="161"/>
      <c r="X449" s="161"/>
      <c r="Y449" s="161"/>
      <c r="Z449" s="161"/>
      <c r="AA449" s="161"/>
      <c r="AB449" s="161"/>
      <c r="AC449" s="161"/>
      <c r="AD449" s="161"/>
      <c r="AE449" s="161"/>
    </row>
    <row r="450" ht="22.5" customHeight="1">
      <c r="A450" s="227"/>
      <c r="B450" s="217"/>
      <c r="C450" s="217" t="str">
        <f>iferror(vlookup($B450,Master_data!$K$1:$M$190,3,0),"--")</f>
        <v>--</v>
      </c>
      <c r="D450" s="217" t="str">
        <f>iferror(vlookup($B450,Master_data!$K$1:$M$190,2,0),"--")</f>
        <v>--</v>
      </c>
      <c r="E450" s="218" t="str">
        <f>iferror(vlookup($B450,Master_data!$K:$O,4,0),"--")</f>
        <v>--</v>
      </c>
      <c r="F450" s="218"/>
      <c r="G450" s="218"/>
      <c r="H450" s="218"/>
      <c r="I450" s="217"/>
      <c r="J450" s="228"/>
      <c r="K450" s="228"/>
      <c r="L450" s="219">
        <v>0.0</v>
      </c>
      <c r="M450" s="219">
        <v>0.0</v>
      </c>
      <c r="N450" s="218"/>
      <c r="O450" s="218"/>
      <c r="P450" s="218"/>
      <c r="Q450" s="218"/>
      <c r="R450" s="218"/>
      <c r="S450" s="218"/>
      <c r="T450" s="229"/>
      <c r="U450" s="226"/>
      <c r="V450" s="161"/>
      <c r="W450" s="161"/>
      <c r="X450" s="161"/>
      <c r="Y450" s="161"/>
      <c r="Z450" s="161"/>
      <c r="AA450" s="161"/>
      <c r="AB450" s="161"/>
      <c r="AC450" s="161"/>
      <c r="AD450" s="161"/>
      <c r="AE450" s="161"/>
    </row>
    <row r="451" ht="22.5" customHeight="1">
      <c r="A451" s="227"/>
      <c r="B451" s="217"/>
      <c r="C451" s="217" t="str">
        <f>iferror(vlookup($B451,Master_data!$K$1:$M$190,3,0),"--")</f>
        <v>--</v>
      </c>
      <c r="D451" s="217" t="str">
        <f>iferror(vlookup($B451,Master_data!$K$1:$M$190,2,0),"--")</f>
        <v>--</v>
      </c>
      <c r="E451" s="218" t="str">
        <f>iferror(vlookup($B451,Master_data!$K:$O,4,0),"--")</f>
        <v>--</v>
      </c>
      <c r="F451" s="218"/>
      <c r="G451" s="218"/>
      <c r="H451" s="218"/>
      <c r="I451" s="217"/>
      <c r="J451" s="228"/>
      <c r="K451" s="228"/>
      <c r="L451" s="219">
        <v>0.0</v>
      </c>
      <c r="M451" s="219">
        <v>0.0</v>
      </c>
      <c r="N451" s="218"/>
      <c r="O451" s="218"/>
      <c r="P451" s="218"/>
      <c r="Q451" s="218"/>
      <c r="R451" s="218"/>
      <c r="S451" s="218"/>
      <c r="T451" s="229"/>
      <c r="U451" s="226"/>
      <c r="V451" s="161"/>
      <c r="W451" s="161"/>
      <c r="X451" s="161"/>
      <c r="Y451" s="161"/>
      <c r="Z451" s="161"/>
      <c r="AA451" s="161"/>
      <c r="AB451" s="161"/>
      <c r="AC451" s="161"/>
      <c r="AD451" s="161"/>
      <c r="AE451" s="161"/>
    </row>
    <row r="452" ht="22.5" customHeight="1">
      <c r="A452" s="227"/>
      <c r="B452" s="217"/>
      <c r="C452" s="217" t="str">
        <f>iferror(vlookup($B452,Master_data!$K$1:$M$190,3,0),"--")</f>
        <v>--</v>
      </c>
      <c r="D452" s="217" t="str">
        <f>iferror(vlookup($B452,Master_data!$K$1:$M$190,2,0),"--")</f>
        <v>--</v>
      </c>
      <c r="E452" s="218" t="str">
        <f>iferror(vlookup($B452,Master_data!$K:$O,4,0),"--")</f>
        <v>--</v>
      </c>
      <c r="F452" s="218"/>
      <c r="G452" s="218"/>
      <c r="H452" s="218"/>
      <c r="I452" s="217"/>
      <c r="J452" s="228"/>
      <c r="K452" s="228"/>
      <c r="L452" s="219">
        <v>0.0</v>
      </c>
      <c r="M452" s="219">
        <v>0.0</v>
      </c>
      <c r="N452" s="218"/>
      <c r="O452" s="218"/>
      <c r="P452" s="218"/>
      <c r="Q452" s="218"/>
      <c r="R452" s="218"/>
      <c r="S452" s="218"/>
      <c r="T452" s="229"/>
      <c r="U452" s="226"/>
      <c r="V452" s="161"/>
      <c r="W452" s="161"/>
      <c r="X452" s="161"/>
      <c r="Y452" s="161"/>
      <c r="Z452" s="161"/>
      <c r="AA452" s="161"/>
      <c r="AB452" s="161"/>
      <c r="AC452" s="161"/>
      <c r="AD452" s="161"/>
      <c r="AE452" s="161"/>
    </row>
    <row r="453" ht="22.5" customHeight="1">
      <c r="A453" s="227"/>
      <c r="B453" s="217"/>
      <c r="C453" s="217" t="str">
        <f>iferror(vlookup($B453,Master_data!$K$1:$M$190,3,0),"--")</f>
        <v>--</v>
      </c>
      <c r="D453" s="217" t="str">
        <f>iferror(vlookup($B453,Master_data!$K$1:$M$190,2,0),"--")</f>
        <v>--</v>
      </c>
      <c r="E453" s="218" t="str">
        <f>iferror(vlookup($B453,Master_data!$K:$O,4,0),"--")</f>
        <v>--</v>
      </c>
      <c r="F453" s="218"/>
      <c r="G453" s="218"/>
      <c r="H453" s="218"/>
      <c r="I453" s="217"/>
      <c r="J453" s="228"/>
      <c r="K453" s="228"/>
      <c r="L453" s="219">
        <v>0.0</v>
      </c>
      <c r="M453" s="219">
        <v>0.0</v>
      </c>
      <c r="N453" s="218"/>
      <c r="O453" s="218"/>
      <c r="P453" s="218"/>
      <c r="Q453" s="218"/>
      <c r="R453" s="218"/>
      <c r="S453" s="218"/>
      <c r="T453" s="229"/>
      <c r="U453" s="226"/>
      <c r="V453" s="161"/>
      <c r="W453" s="161"/>
      <c r="X453" s="161"/>
      <c r="Y453" s="161"/>
      <c r="Z453" s="161"/>
      <c r="AA453" s="161"/>
      <c r="AB453" s="161"/>
      <c r="AC453" s="161"/>
      <c r="AD453" s="161"/>
      <c r="AE453" s="161"/>
    </row>
    <row r="454" ht="22.5" customHeight="1">
      <c r="A454" s="227"/>
      <c r="B454" s="217"/>
      <c r="C454" s="217" t="str">
        <f>iferror(vlookup($B454,Master_data!$K$1:$M$190,3,0),"--")</f>
        <v>--</v>
      </c>
      <c r="D454" s="217" t="str">
        <f>iferror(vlookup($B454,Master_data!$K$1:$M$190,2,0),"--")</f>
        <v>--</v>
      </c>
      <c r="E454" s="218" t="str">
        <f>iferror(vlookup($B454,Master_data!$K:$O,4,0),"--")</f>
        <v>--</v>
      </c>
      <c r="F454" s="218"/>
      <c r="G454" s="218"/>
      <c r="H454" s="218"/>
      <c r="I454" s="217"/>
      <c r="J454" s="228"/>
      <c r="K454" s="228"/>
      <c r="L454" s="219">
        <v>0.0</v>
      </c>
      <c r="M454" s="219">
        <v>0.0</v>
      </c>
      <c r="N454" s="218"/>
      <c r="O454" s="218"/>
      <c r="P454" s="218"/>
      <c r="Q454" s="218"/>
      <c r="R454" s="218"/>
      <c r="S454" s="218"/>
      <c r="T454" s="229"/>
      <c r="U454" s="226"/>
      <c r="V454" s="161"/>
      <c r="W454" s="161"/>
      <c r="X454" s="161"/>
      <c r="Y454" s="161"/>
      <c r="Z454" s="161"/>
      <c r="AA454" s="161"/>
      <c r="AB454" s="161"/>
      <c r="AC454" s="161"/>
      <c r="AD454" s="161"/>
      <c r="AE454" s="161"/>
    </row>
    <row r="455" ht="22.5" customHeight="1">
      <c r="A455" s="227"/>
      <c r="B455" s="217"/>
      <c r="C455" s="217" t="str">
        <f>iferror(vlookup($B455,Master_data!$K$1:$M$190,3,0),"--")</f>
        <v>--</v>
      </c>
      <c r="D455" s="217" t="str">
        <f>iferror(vlookup($B455,Master_data!$K$1:$M$190,2,0),"--")</f>
        <v>--</v>
      </c>
      <c r="E455" s="218" t="str">
        <f>iferror(vlookup($B455,Master_data!$K:$O,4,0),"--")</f>
        <v>--</v>
      </c>
      <c r="F455" s="218"/>
      <c r="G455" s="218"/>
      <c r="H455" s="218"/>
      <c r="I455" s="217"/>
      <c r="J455" s="228"/>
      <c r="K455" s="228"/>
      <c r="L455" s="219">
        <v>0.0</v>
      </c>
      <c r="M455" s="219">
        <v>0.0</v>
      </c>
      <c r="N455" s="218"/>
      <c r="O455" s="218"/>
      <c r="P455" s="218"/>
      <c r="Q455" s="218"/>
      <c r="R455" s="218"/>
      <c r="S455" s="218"/>
      <c r="T455" s="229"/>
      <c r="U455" s="226"/>
      <c r="V455" s="161"/>
      <c r="W455" s="161"/>
      <c r="X455" s="161"/>
      <c r="Y455" s="161"/>
      <c r="Z455" s="161"/>
      <c r="AA455" s="161"/>
      <c r="AB455" s="161"/>
      <c r="AC455" s="161"/>
      <c r="AD455" s="161"/>
      <c r="AE455" s="161"/>
    </row>
    <row r="456" ht="22.5" customHeight="1">
      <c r="A456" s="227"/>
      <c r="B456" s="217"/>
      <c r="C456" s="217" t="str">
        <f>iferror(vlookup($B456,Master_data!$K$1:$M$190,3,0),"--")</f>
        <v>--</v>
      </c>
      <c r="D456" s="217" t="str">
        <f>iferror(vlookup($B456,Master_data!$K$1:$M$190,2,0),"--")</f>
        <v>--</v>
      </c>
      <c r="E456" s="218" t="str">
        <f>iferror(vlookup($B456,Master_data!$K:$O,4,0),"--")</f>
        <v>--</v>
      </c>
      <c r="F456" s="218"/>
      <c r="G456" s="218"/>
      <c r="H456" s="218"/>
      <c r="I456" s="217"/>
      <c r="J456" s="228"/>
      <c r="K456" s="228"/>
      <c r="L456" s="219">
        <v>0.0</v>
      </c>
      <c r="M456" s="219">
        <v>0.0</v>
      </c>
      <c r="N456" s="218"/>
      <c r="O456" s="218"/>
      <c r="P456" s="218"/>
      <c r="Q456" s="218"/>
      <c r="R456" s="218"/>
      <c r="S456" s="218"/>
      <c r="T456" s="229"/>
      <c r="U456" s="226"/>
      <c r="V456" s="161"/>
      <c r="W456" s="161"/>
      <c r="X456" s="161"/>
      <c r="Y456" s="161"/>
      <c r="Z456" s="161"/>
      <c r="AA456" s="161"/>
      <c r="AB456" s="161"/>
      <c r="AC456" s="161"/>
      <c r="AD456" s="161"/>
      <c r="AE456" s="161"/>
    </row>
    <row r="457" ht="22.5" customHeight="1">
      <c r="A457" s="227"/>
      <c r="B457" s="217"/>
      <c r="C457" s="217" t="str">
        <f>iferror(vlookup($B457,Master_data!$K$1:$M$190,3,0),"--")</f>
        <v>--</v>
      </c>
      <c r="D457" s="217" t="str">
        <f>iferror(vlookup($B457,Master_data!$K$1:$M$190,2,0),"--")</f>
        <v>--</v>
      </c>
      <c r="E457" s="218" t="str">
        <f>iferror(vlookup($B457,Master_data!$K:$O,4,0),"--")</f>
        <v>--</v>
      </c>
      <c r="F457" s="218"/>
      <c r="G457" s="218"/>
      <c r="H457" s="218"/>
      <c r="I457" s="217"/>
      <c r="J457" s="228"/>
      <c r="K457" s="228"/>
      <c r="L457" s="219">
        <v>0.0</v>
      </c>
      <c r="M457" s="219">
        <v>0.0</v>
      </c>
      <c r="N457" s="218"/>
      <c r="O457" s="218"/>
      <c r="P457" s="218"/>
      <c r="Q457" s="218"/>
      <c r="R457" s="218"/>
      <c r="S457" s="218"/>
      <c r="T457" s="229"/>
      <c r="U457" s="226"/>
      <c r="V457" s="161"/>
      <c r="W457" s="161"/>
      <c r="X457" s="161"/>
      <c r="Y457" s="161"/>
      <c r="Z457" s="161"/>
      <c r="AA457" s="161"/>
      <c r="AB457" s="161"/>
      <c r="AC457" s="161"/>
      <c r="AD457" s="161"/>
      <c r="AE457" s="161"/>
    </row>
    <row r="458" ht="22.5" customHeight="1">
      <c r="A458" s="227"/>
      <c r="B458" s="217"/>
      <c r="C458" s="217" t="str">
        <f>iferror(vlookup($B458,Master_data!$K$1:$M$190,3,0),"--")</f>
        <v>--</v>
      </c>
      <c r="D458" s="217" t="str">
        <f>iferror(vlookup($B458,Master_data!$K$1:$M$190,2,0),"--")</f>
        <v>--</v>
      </c>
      <c r="E458" s="218" t="str">
        <f>iferror(vlookup($B458,Master_data!$K:$O,4,0),"--")</f>
        <v>--</v>
      </c>
      <c r="F458" s="218"/>
      <c r="G458" s="218"/>
      <c r="H458" s="218"/>
      <c r="I458" s="217"/>
      <c r="J458" s="228"/>
      <c r="K458" s="228"/>
      <c r="L458" s="219">
        <v>0.0</v>
      </c>
      <c r="M458" s="219">
        <v>0.0</v>
      </c>
      <c r="N458" s="218"/>
      <c r="O458" s="218"/>
      <c r="P458" s="218"/>
      <c r="Q458" s="218"/>
      <c r="R458" s="218"/>
      <c r="S458" s="218"/>
      <c r="T458" s="229"/>
      <c r="U458" s="226"/>
      <c r="V458" s="161"/>
      <c r="W458" s="161"/>
      <c r="X458" s="161"/>
      <c r="Y458" s="161"/>
      <c r="Z458" s="161"/>
      <c r="AA458" s="161"/>
      <c r="AB458" s="161"/>
      <c r="AC458" s="161"/>
      <c r="AD458" s="161"/>
      <c r="AE458" s="161"/>
    </row>
    <row r="459" ht="22.5" customHeight="1">
      <c r="A459" s="227"/>
      <c r="B459" s="217"/>
      <c r="C459" s="217" t="str">
        <f>iferror(vlookup($B459,Master_data!$K$1:$M$190,3,0),"--")</f>
        <v>--</v>
      </c>
      <c r="D459" s="217" t="str">
        <f>iferror(vlookup($B459,Master_data!$K$1:$M$190,2,0),"--")</f>
        <v>--</v>
      </c>
      <c r="E459" s="218" t="str">
        <f>iferror(vlookup($B459,Master_data!$K:$O,4,0),"--")</f>
        <v>--</v>
      </c>
      <c r="F459" s="218"/>
      <c r="G459" s="218"/>
      <c r="H459" s="218"/>
      <c r="I459" s="217"/>
      <c r="J459" s="228"/>
      <c r="K459" s="228"/>
      <c r="L459" s="219">
        <v>0.0</v>
      </c>
      <c r="M459" s="219">
        <v>0.0</v>
      </c>
      <c r="N459" s="218"/>
      <c r="O459" s="218"/>
      <c r="P459" s="218"/>
      <c r="Q459" s="218"/>
      <c r="R459" s="218"/>
      <c r="S459" s="218"/>
      <c r="T459" s="229"/>
      <c r="U459" s="226"/>
      <c r="V459" s="161"/>
      <c r="W459" s="161"/>
      <c r="X459" s="161"/>
      <c r="Y459" s="161"/>
      <c r="Z459" s="161"/>
      <c r="AA459" s="161"/>
      <c r="AB459" s="161"/>
      <c r="AC459" s="161"/>
      <c r="AD459" s="161"/>
      <c r="AE459" s="161"/>
    </row>
    <row r="460" ht="22.5" customHeight="1">
      <c r="A460" s="227"/>
      <c r="B460" s="217"/>
      <c r="C460" s="217" t="str">
        <f>iferror(vlookup($B460,Master_data!$K$1:$M$190,3,0),"--")</f>
        <v>--</v>
      </c>
      <c r="D460" s="217" t="str">
        <f>iferror(vlookup($B460,Master_data!$K$1:$M$190,2,0),"--")</f>
        <v>--</v>
      </c>
      <c r="E460" s="218" t="str">
        <f>iferror(vlookup($B460,Master_data!$K:$O,4,0),"--")</f>
        <v>--</v>
      </c>
      <c r="F460" s="218"/>
      <c r="G460" s="218"/>
      <c r="H460" s="218"/>
      <c r="I460" s="217"/>
      <c r="J460" s="228"/>
      <c r="K460" s="228"/>
      <c r="L460" s="219">
        <v>0.0</v>
      </c>
      <c r="M460" s="219">
        <v>0.0</v>
      </c>
      <c r="N460" s="218"/>
      <c r="O460" s="218"/>
      <c r="P460" s="218"/>
      <c r="Q460" s="218"/>
      <c r="R460" s="218"/>
      <c r="S460" s="218"/>
      <c r="T460" s="229"/>
      <c r="U460" s="226"/>
      <c r="V460" s="161"/>
      <c r="W460" s="161"/>
      <c r="X460" s="161"/>
      <c r="Y460" s="161"/>
      <c r="Z460" s="161"/>
      <c r="AA460" s="161"/>
      <c r="AB460" s="161"/>
      <c r="AC460" s="161"/>
      <c r="AD460" s="161"/>
      <c r="AE460" s="161"/>
    </row>
    <row r="461" ht="22.5" customHeight="1">
      <c r="A461" s="227"/>
      <c r="B461" s="217"/>
      <c r="C461" s="217" t="str">
        <f>iferror(vlookup($B461,Master_data!$K$1:$M$190,3,0),"--")</f>
        <v>--</v>
      </c>
      <c r="D461" s="217" t="str">
        <f>iferror(vlookup($B461,Master_data!$K$1:$M$190,2,0),"--")</f>
        <v>--</v>
      </c>
      <c r="E461" s="218" t="str">
        <f>iferror(vlookup($B461,Master_data!$K:$O,4,0),"--")</f>
        <v>--</v>
      </c>
      <c r="F461" s="218"/>
      <c r="G461" s="218"/>
      <c r="H461" s="218"/>
      <c r="I461" s="217"/>
      <c r="J461" s="228"/>
      <c r="K461" s="228"/>
      <c r="L461" s="219">
        <v>0.0</v>
      </c>
      <c r="M461" s="219">
        <v>0.0</v>
      </c>
      <c r="N461" s="218"/>
      <c r="O461" s="218"/>
      <c r="P461" s="218"/>
      <c r="Q461" s="218"/>
      <c r="R461" s="218"/>
      <c r="S461" s="218"/>
      <c r="T461" s="229"/>
      <c r="U461" s="226"/>
      <c r="V461" s="161"/>
      <c r="W461" s="161"/>
      <c r="X461" s="161"/>
      <c r="Y461" s="161"/>
      <c r="Z461" s="161"/>
      <c r="AA461" s="161"/>
      <c r="AB461" s="161"/>
      <c r="AC461" s="161"/>
      <c r="AD461" s="161"/>
      <c r="AE461" s="161"/>
    </row>
    <row r="462" ht="22.5" customHeight="1">
      <c r="A462" s="227"/>
      <c r="B462" s="217"/>
      <c r="C462" s="217" t="str">
        <f>iferror(vlookup($B462,Master_data!$K$1:$M$190,3,0),"--")</f>
        <v>--</v>
      </c>
      <c r="D462" s="217" t="str">
        <f>iferror(vlookup($B462,Master_data!$K$1:$M$190,2,0),"--")</f>
        <v>--</v>
      </c>
      <c r="E462" s="218" t="str">
        <f>iferror(vlookup($B462,Master_data!$K:$O,4,0),"--")</f>
        <v>--</v>
      </c>
      <c r="F462" s="218"/>
      <c r="G462" s="218"/>
      <c r="H462" s="218"/>
      <c r="I462" s="217"/>
      <c r="J462" s="228"/>
      <c r="K462" s="228"/>
      <c r="L462" s="219">
        <v>0.0</v>
      </c>
      <c r="M462" s="219">
        <v>0.0</v>
      </c>
      <c r="N462" s="218"/>
      <c r="O462" s="218"/>
      <c r="P462" s="218"/>
      <c r="Q462" s="218"/>
      <c r="R462" s="218"/>
      <c r="S462" s="218"/>
      <c r="T462" s="229"/>
      <c r="U462" s="226"/>
      <c r="V462" s="161"/>
      <c r="W462" s="161"/>
      <c r="X462" s="161"/>
      <c r="Y462" s="161"/>
      <c r="Z462" s="161"/>
      <c r="AA462" s="161"/>
      <c r="AB462" s="161"/>
      <c r="AC462" s="161"/>
      <c r="AD462" s="161"/>
      <c r="AE462" s="161"/>
    </row>
    <row r="463" ht="22.5" customHeight="1">
      <c r="A463" s="227"/>
      <c r="B463" s="217"/>
      <c r="C463" s="217" t="str">
        <f>iferror(vlookup($B463,Master_data!$K$1:$M$190,3,0),"--")</f>
        <v>--</v>
      </c>
      <c r="D463" s="217" t="str">
        <f>iferror(vlookup($B463,Master_data!$K$1:$M$190,2,0),"--")</f>
        <v>--</v>
      </c>
      <c r="E463" s="218" t="str">
        <f>iferror(vlookup($B463,Master_data!$K:$O,4,0),"--")</f>
        <v>--</v>
      </c>
      <c r="F463" s="218"/>
      <c r="G463" s="218"/>
      <c r="H463" s="218"/>
      <c r="I463" s="217"/>
      <c r="J463" s="228"/>
      <c r="K463" s="228"/>
      <c r="L463" s="219">
        <v>0.0</v>
      </c>
      <c r="M463" s="219">
        <v>0.0</v>
      </c>
      <c r="N463" s="218"/>
      <c r="O463" s="218"/>
      <c r="P463" s="218"/>
      <c r="Q463" s="218"/>
      <c r="R463" s="218"/>
      <c r="S463" s="218"/>
      <c r="T463" s="229"/>
      <c r="U463" s="226"/>
      <c r="V463" s="161"/>
      <c r="W463" s="161"/>
      <c r="X463" s="161"/>
      <c r="Y463" s="161"/>
      <c r="Z463" s="161"/>
      <c r="AA463" s="161"/>
      <c r="AB463" s="161"/>
      <c r="AC463" s="161"/>
      <c r="AD463" s="161"/>
      <c r="AE463" s="161"/>
    </row>
    <row r="464" ht="22.5" customHeight="1">
      <c r="A464" s="227"/>
      <c r="B464" s="217"/>
      <c r="C464" s="217" t="str">
        <f>iferror(vlookup($B464,Master_data!$K$1:$M$190,3,0),"--")</f>
        <v>--</v>
      </c>
      <c r="D464" s="217" t="str">
        <f>iferror(vlookup($B464,Master_data!$K$1:$M$190,2,0),"--")</f>
        <v>--</v>
      </c>
      <c r="E464" s="218" t="str">
        <f>iferror(vlookup($B464,Master_data!$K:$O,4,0),"--")</f>
        <v>--</v>
      </c>
      <c r="F464" s="218"/>
      <c r="G464" s="218"/>
      <c r="H464" s="218"/>
      <c r="I464" s="217"/>
      <c r="J464" s="228"/>
      <c r="K464" s="228"/>
      <c r="L464" s="219">
        <v>0.0</v>
      </c>
      <c r="M464" s="219">
        <v>0.0</v>
      </c>
      <c r="N464" s="218"/>
      <c r="O464" s="218"/>
      <c r="P464" s="218"/>
      <c r="Q464" s="218"/>
      <c r="R464" s="218"/>
      <c r="S464" s="218"/>
      <c r="T464" s="229"/>
      <c r="U464" s="226"/>
      <c r="V464" s="161"/>
      <c r="W464" s="161"/>
      <c r="X464" s="161"/>
      <c r="Y464" s="161"/>
      <c r="Z464" s="161"/>
      <c r="AA464" s="161"/>
      <c r="AB464" s="161"/>
      <c r="AC464" s="161"/>
      <c r="AD464" s="161"/>
      <c r="AE464" s="161"/>
    </row>
    <row r="465" ht="22.5" customHeight="1">
      <c r="A465" s="227"/>
      <c r="B465" s="217"/>
      <c r="C465" s="217" t="str">
        <f>iferror(vlookup($B465,Master_data!$K$1:$M$190,3,0),"--")</f>
        <v>--</v>
      </c>
      <c r="D465" s="217" t="str">
        <f>iferror(vlookup($B465,Master_data!$K$1:$M$190,2,0),"--")</f>
        <v>--</v>
      </c>
      <c r="E465" s="218" t="str">
        <f>iferror(vlookup($B465,Master_data!$K:$O,4,0),"--")</f>
        <v>--</v>
      </c>
      <c r="F465" s="218"/>
      <c r="G465" s="218"/>
      <c r="H465" s="218"/>
      <c r="I465" s="217"/>
      <c r="J465" s="228"/>
      <c r="K465" s="228"/>
      <c r="L465" s="219">
        <v>0.0</v>
      </c>
      <c r="M465" s="219">
        <v>0.0</v>
      </c>
      <c r="N465" s="218"/>
      <c r="O465" s="218"/>
      <c r="P465" s="218"/>
      <c r="Q465" s="218"/>
      <c r="R465" s="218"/>
      <c r="S465" s="218"/>
      <c r="T465" s="229"/>
      <c r="U465" s="226"/>
      <c r="V465" s="161"/>
      <c r="W465" s="161"/>
      <c r="X465" s="161"/>
      <c r="Y465" s="161"/>
      <c r="Z465" s="161"/>
      <c r="AA465" s="161"/>
      <c r="AB465" s="161"/>
      <c r="AC465" s="161"/>
      <c r="AD465" s="161"/>
      <c r="AE465" s="161"/>
    </row>
    <row r="466" ht="22.5" customHeight="1">
      <c r="A466" s="227"/>
      <c r="B466" s="217"/>
      <c r="C466" s="217" t="str">
        <f>iferror(vlookup($B466,Master_data!$K$1:$M$190,3,0),"--")</f>
        <v>--</v>
      </c>
      <c r="D466" s="217" t="str">
        <f>iferror(vlookup($B466,Master_data!$K$1:$M$190,2,0),"--")</f>
        <v>--</v>
      </c>
      <c r="E466" s="218" t="str">
        <f>iferror(vlookup($B466,Master_data!$K:$O,4,0),"--")</f>
        <v>--</v>
      </c>
      <c r="F466" s="218"/>
      <c r="G466" s="218"/>
      <c r="H466" s="218"/>
      <c r="I466" s="217"/>
      <c r="J466" s="228"/>
      <c r="K466" s="228"/>
      <c r="L466" s="219">
        <v>0.0</v>
      </c>
      <c r="M466" s="219">
        <v>0.0</v>
      </c>
      <c r="N466" s="218"/>
      <c r="O466" s="218"/>
      <c r="P466" s="218"/>
      <c r="Q466" s="218"/>
      <c r="R466" s="218"/>
      <c r="S466" s="218"/>
      <c r="T466" s="229"/>
      <c r="U466" s="226"/>
      <c r="V466" s="161"/>
      <c r="W466" s="161"/>
      <c r="X466" s="161"/>
      <c r="Y466" s="161"/>
      <c r="Z466" s="161"/>
      <c r="AA466" s="161"/>
      <c r="AB466" s="161"/>
      <c r="AC466" s="161"/>
      <c r="AD466" s="161"/>
      <c r="AE466" s="161"/>
    </row>
    <row r="467" ht="22.5" customHeight="1">
      <c r="A467" s="227"/>
      <c r="B467" s="217"/>
      <c r="C467" s="217" t="str">
        <f>iferror(vlookup($B467,Master_data!$K$1:$M$190,3,0),"--")</f>
        <v>--</v>
      </c>
      <c r="D467" s="217" t="str">
        <f>iferror(vlookup($B467,Master_data!$K$1:$M$190,2,0),"--")</f>
        <v>--</v>
      </c>
      <c r="E467" s="218" t="str">
        <f>iferror(vlookup($B467,Master_data!$K:$O,4,0),"--")</f>
        <v>--</v>
      </c>
      <c r="F467" s="218"/>
      <c r="G467" s="218"/>
      <c r="H467" s="218"/>
      <c r="I467" s="217"/>
      <c r="J467" s="228"/>
      <c r="K467" s="228"/>
      <c r="L467" s="219">
        <v>0.0</v>
      </c>
      <c r="M467" s="219">
        <v>0.0</v>
      </c>
      <c r="N467" s="218"/>
      <c r="O467" s="218"/>
      <c r="P467" s="218"/>
      <c r="Q467" s="218"/>
      <c r="R467" s="218"/>
      <c r="S467" s="218"/>
      <c r="T467" s="229"/>
      <c r="U467" s="226"/>
      <c r="V467" s="161"/>
      <c r="W467" s="161"/>
      <c r="X467" s="161"/>
      <c r="Y467" s="161"/>
      <c r="Z467" s="161"/>
      <c r="AA467" s="161"/>
      <c r="AB467" s="161"/>
      <c r="AC467" s="161"/>
      <c r="AD467" s="161"/>
      <c r="AE467" s="161"/>
    </row>
    <row r="468" ht="22.5" customHeight="1">
      <c r="A468" s="227"/>
      <c r="B468" s="217"/>
      <c r="C468" s="217" t="str">
        <f>iferror(vlookup($B468,Master_data!$K$1:$M$190,3,0),"--")</f>
        <v>--</v>
      </c>
      <c r="D468" s="217" t="str">
        <f>iferror(vlookup($B468,Master_data!$K$1:$M$190,2,0),"--")</f>
        <v>--</v>
      </c>
      <c r="E468" s="218" t="str">
        <f>iferror(vlookup($B468,Master_data!$K:$O,4,0),"--")</f>
        <v>--</v>
      </c>
      <c r="F468" s="218"/>
      <c r="G468" s="218"/>
      <c r="H468" s="218"/>
      <c r="I468" s="217"/>
      <c r="J468" s="228"/>
      <c r="K468" s="228"/>
      <c r="L468" s="219">
        <v>0.0</v>
      </c>
      <c r="M468" s="219">
        <v>0.0</v>
      </c>
      <c r="N468" s="218"/>
      <c r="O468" s="218"/>
      <c r="P468" s="218"/>
      <c r="Q468" s="218"/>
      <c r="R468" s="218"/>
      <c r="S468" s="218"/>
      <c r="T468" s="229"/>
      <c r="U468" s="226"/>
      <c r="V468" s="161"/>
      <c r="W468" s="161"/>
      <c r="X468" s="161"/>
      <c r="Y468" s="161"/>
      <c r="Z468" s="161"/>
      <c r="AA468" s="161"/>
      <c r="AB468" s="161"/>
      <c r="AC468" s="161"/>
      <c r="AD468" s="161"/>
      <c r="AE468" s="161"/>
    </row>
    <row r="469" ht="22.5" customHeight="1">
      <c r="A469" s="227"/>
      <c r="B469" s="217"/>
      <c r="C469" s="217" t="str">
        <f>iferror(vlookup($B469,Master_data!$K$1:$M$190,3,0),"--")</f>
        <v>--</v>
      </c>
      <c r="D469" s="217" t="str">
        <f>iferror(vlookup($B469,Master_data!$K$1:$M$190,2,0),"--")</f>
        <v>--</v>
      </c>
      <c r="E469" s="218" t="str">
        <f>iferror(vlookup($B469,Master_data!$K:$O,4,0),"--")</f>
        <v>--</v>
      </c>
      <c r="F469" s="218"/>
      <c r="G469" s="218"/>
      <c r="H469" s="218"/>
      <c r="I469" s="217"/>
      <c r="J469" s="228"/>
      <c r="K469" s="228"/>
      <c r="L469" s="219">
        <v>0.0</v>
      </c>
      <c r="M469" s="219">
        <v>0.0</v>
      </c>
      <c r="N469" s="218"/>
      <c r="O469" s="218"/>
      <c r="P469" s="218"/>
      <c r="Q469" s="218"/>
      <c r="R469" s="218"/>
      <c r="S469" s="218"/>
      <c r="T469" s="229"/>
      <c r="U469" s="226"/>
      <c r="V469" s="161"/>
      <c r="W469" s="161"/>
      <c r="X469" s="161"/>
      <c r="Y469" s="161"/>
      <c r="Z469" s="161"/>
      <c r="AA469" s="161"/>
      <c r="AB469" s="161"/>
      <c r="AC469" s="161"/>
      <c r="AD469" s="161"/>
      <c r="AE469" s="161"/>
    </row>
    <row r="470" ht="22.5" customHeight="1">
      <c r="A470" s="227"/>
      <c r="B470" s="217"/>
      <c r="C470" s="217" t="str">
        <f>iferror(vlookup($B470,Master_data!$K$1:$M$190,3,0),"--")</f>
        <v>--</v>
      </c>
      <c r="D470" s="217" t="str">
        <f>iferror(vlookup($B470,Master_data!$K$1:$M$190,2,0),"--")</f>
        <v>--</v>
      </c>
      <c r="E470" s="218" t="str">
        <f>iferror(vlookup($B470,Master_data!$K:$O,4,0),"--")</f>
        <v>--</v>
      </c>
      <c r="F470" s="218"/>
      <c r="G470" s="218"/>
      <c r="H470" s="218"/>
      <c r="I470" s="217"/>
      <c r="J470" s="228"/>
      <c r="K470" s="228"/>
      <c r="L470" s="219">
        <v>0.0</v>
      </c>
      <c r="M470" s="219">
        <v>0.0</v>
      </c>
      <c r="N470" s="218"/>
      <c r="O470" s="218"/>
      <c r="P470" s="218"/>
      <c r="Q470" s="218"/>
      <c r="R470" s="218"/>
      <c r="S470" s="218"/>
      <c r="T470" s="229"/>
      <c r="U470" s="226"/>
      <c r="V470" s="161"/>
      <c r="W470" s="161"/>
      <c r="X470" s="161"/>
      <c r="Y470" s="161"/>
      <c r="Z470" s="161"/>
      <c r="AA470" s="161"/>
      <c r="AB470" s="161"/>
      <c r="AC470" s="161"/>
      <c r="AD470" s="161"/>
      <c r="AE470" s="161"/>
    </row>
    <row r="471" ht="22.5" customHeight="1">
      <c r="A471" s="227"/>
      <c r="B471" s="217"/>
      <c r="C471" s="217" t="str">
        <f>iferror(vlookup($B471,Master_data!$K$1:$M$190,3,0),"--")</f>
        <v>--</v>
      </c>
      <c r="D471" s="217" t="str">
        <f>iferror(vlookup($B471,Master_data!$K$1:$M$190,2,0),"--")</f>
        <v>--</v>
      </c>
      <c r="E471" s="218" t="str">
        <f>iferror(vlookup($B471,Master_data!$K:$O,4,0),"--")</f>
        <v>--</v>
      </c>
      <c r="F471" s="218"/>
      <c r="G471" s="218"/>
      <c r="H471" s="218"/>
      <c r="I471" s="217"/>
      <c r="J471" s="228"/>
      <c r="K471" s="228"/>
      <c r="L471" s="219">
        <v>0.0</v>
      </c>
      <c r="M471" s="219">
        <v>0.0</v>
      </c>
      <c r="N471" s="218"/>
      <c r="O471" s="218"/>
      <c r="P471" s="218"/>
      <c r="Q471" s="218"/>
      <c r="R471" s="218"/>
      <c r="S471" s="218"/>
      <c r="T471" s="229"/>
      <c r="U471" s="226"/>
      <c r="V471" s="161"/>
      <c r="W471" s="161"/>
      <c r="X471" s="161"/>
      <c r="Y471" s="161"/>
      <c r="Z471" s="161"/>
      <c r="AA471" s="161"/>
      <c r="AB471" s="161"/>
      <c r="AC471" s="161"/>
      <c r="AD471" s="161"/>
      <c r="AE471" s="161"/>
    </row>
    <row r="472" ht="22.5" customHeight="1">
      <c r="A472" s="227"/>
      <c r="B472" s="217"/>
      <c r="C472" s="217" t="str">
        <f>iferror(vlookup($B472,Master_data!$K$1:$M$190,3,0),"--")</f>
        <v>--</v>
      </c>
      <c r="D472" s="217" t="str">
        <f>iferror(vlookup($B472,Master_data!$K$1:$M$190,2,0),"--")</f>
        <v>--</v>
      </c>
      <c r="E472" s="218" t="str">
        <f>iferror(vlookup($B472,Master_data!$K:$O,4,0),"--")</f>
        <v>--</v>
      </c>
      <c r="F472" s="218"/>
      <c r="G472" s="218"/>
      <c r="H472" s="218"/>
      <c r="I472" s="217"/>
      <c r="J472" s="228"/>
      <c r="K472" s="228"/>
      <c r="L472" s="219">
        <v>0.0</v>
      </c>
      <c r="M472" s="219">
        <v>0.0</v>
      </c>
      <c r="N472" s="218"/>
      <c r="O472" s="218"/>
      <c r="P472" s="218"/>
      <c r="Q472" s="218"/>
      <c r="R472" s="218"/>
      <c r="S472" s="218"/>
      <c r="T472" s="229"/>
      <c r="U472" s="226"/>
      <c r="V472" s="161"/>
      <c r="W472" s="161"/>
      <c r="X472" s="161"/>
      <c r="Y472" s="161"/>
      <c r="Z472" s="161"/>
      <c r="AA472" s="161"/>
      <c r="AB472" s="161"/>
      <c r="AC472" s="161"/>
      <c r="AD472" s="161"/>
      <c r="AE472" s="161"/>
    </row>
    <row r="473" ht="22.5" customHeight="1">
      <c r="A473" s="227"/>
      <c r="B473" s="217"/>
      <c r="C473" s="217" t="str">
        <f>iferror(vlookup($B473,Master_data!$K$1:$M$190,3,0),"--")</f>
        <v>--</v>
      </c>
      <c r="D473" s="217" t="str">
        <f>iferror(vlookup($B473,Master_data!$K$1:$M$190,2,0),"--")</f>
        <v>--</v>
      </c>
      <c r="E473" s="218" t="str">
        <f>iferror(vlookup($B473,Master_data!$K:$O,4,0),"--")</f>
        <v>--</v>
      </c>
      <c r="F473" s="218"/>
      <c r="G473" s="218"/>
      <c r="H473" s="218"/>
      <c r="I473" s="217"/>
      <c r="J473" s="228"/>
      <c r="K473" s="228"/>
      <c r="L473" s="219">
        <v>0.0</v>
      </c>
      <c r="M473" s="219">
        <v>0.0</v>
      </c>
      <c r="N473" s="218"/>
      <c r="O473" s="218"/>
      <c r="P473" s="218"/>
      <c r="Q473" s="218"/>
      <c r="R473" s="218"/>
      <c r="S473" s="218"/>
      <c r="T473" s="229"/>
      <c r="U473" s="226"/>
      <c r="V473" s="161"/>
      <c r="W473" s="161"/>
      <c r="X473" s="161"/>
      <c r="Y473" s="161"/>
      <c r="Z473" s="161"/>
      <c r="AA473" s="161"/>
      <c r="AB473" s="161"/>
      <c r="AC473" s="161"/>
      <c r="AD473" s="161"/>
      <c r="AE473" s="161"/>
    </row>
    <row r="474" ht="22.5" customHeight="1">
      <c r="A474" s="227"/>
      <c r="B474" s="217"/>
      <c r="C474" s="217" t="str">
        <f>iferror(vlookup($B474,Master_data!$K$1:$M$190,3,0),"--")</f>
        <v>--</v>
      </c>
      <c r="D474" s="217" t="str">
        <f>iferror(vlookup($B474,Master_data!$K$1:$M$190,2,0),"--")</f>
        <v>--</v>
      </c>
      <c r="E474" s="218" t="str">
        <f>iferror(vlookup($B474,Master_data!$K:$O,4,0),"--")</f>
        <v>--</v>
      </c>
      <c r="F474" s="218"/>
      <c r="G474" s="218"/>
      <c r="H474" s="218"/>
      <c r="I474" s="217"/>
      <c r="J474" s="228"/>
      <c r="K474" s="228"/>
      <c r="L474" s="219">
        <v>0.0</v>
      </c>
      <c r="M474" s="219">
        <v>0.0</v>
      </c>
      <c r="N474" s="218"/>
      <c r="O474" s="218"/>
      <c r="P474" s="218"/>
      <c r="Q474" s="218"/>
      <c r="R474" s="218"/>
      <c r="S474" s="218"/>
      <c r="T474" s="229"/>
      <c r="U474" s="226"/>
      <c r="V474" s="161"/>
      <c r="W474" s="161"/>
      <c r="X474" s="161"/>
      <c r="Y474" s="161"/>
      <c r="Z474" s="161"/>
      <c r="AA474" s="161"/>
      <c r="AB474" s="161"/>
      <c r="AC474" s="161"/>
      <c r="AD474" s="161"/>
      <c r="AE474" s="161"/>
    </row>
    <row r="475" ht="22.5" customHeight="1">
      <c r="A475" s="227"/>
      <c r="B475" s="217"/>
      <c r="C475" s="217" t="str">
        <f>iferror(vlookup($B475,Master_data!$K$1:$M$190,3,0),"--")</f>
        <v>--</v>
      </c>
      <c r="D475" s="217" t="str">
        <f>iferror(vlookup($B475,Master_data!$K$1:$M$190,2,0),"--")</f>
        <v>--</v>
      </c>
      <c r="E475" s="218" t="str">
        <f>iferror(vlookup($B475,Master_data!$K:$O,4,0),"--")</f>
        <v>--</v>
      </c>
      <c r="F475" s="218"/>
      <c r="G475" s="218"/>
      <c r="H475" s="218"/>
      <c r="I475" s="217"/>
      <c r="J475" s="228"/>
      <c r="K475" s="228"/>
      <c r="L475" s="219">
        <v>0.0</v>
      </c>
      <c r="M475" s="219">
        <v>0.0</v>
      </c>
      <c r="N475" s="218"/>
      <c r="O475" s="218"/>
      <c r="P475" s="218"/>
      <c r="Q475" s="218"/>
      <c r="R475" s="218"/>
      <c r="S475" s="218"/>
      <c r="T475" s="229"/>
      <c r="U475" s="226"/>
      <c r="V475" s="161"/>
      <c r="W475" s="161"/>
      <c r="X475" s="161"/>
      <c r="Y475" s="161"/>
      <c r="Z475" s="161"/>
      <c r="AA475" s="161"/>
      <c r="AB475" s="161"/>
      <c r="AC475" s="161"/>
      <c r="AD475" s="161"/>
      <c r="AE475" s="161"/>
    </row>
    <row r="476" ht="22.5" customHeight="1">
      <c r="A476" s="227"/>
      <c r="B476" s="217"/>
      <c r="C476" s="217" t="str">
        <f>iferror(vlookup($B476,Master_data!$K$1:$M$190,3,0),"--")</f>
        <v>--</v>
      </c>
      <c r="D476" s="217" t="str">
        <f>iferror(vlookup($B476,Master_data!$K$1:$M$190,2,0),"--")</f>
        <v>--</v>
      </c>
      <c r="E476" s="218" t="str">
        <f>iferror(vlookup($B476,Master_data!$K:$O,4,0),"--")</f>
        <v>--</v>
      </c>
      <c r="F476" s="218"/>
      <c r="G476" s="218"/>
      <c r="H476" s="218"/>
      <c r="I476" s="217"/>
      <c r="J476" s="228"/>
      <c r="K476" s="228"/>
      <c r="L476" s="219">
        <v>0.0</v>
      </c>
      <c r="M476" s="219">
        <v>0.0</v>
      </c>
      <c r="N476" s="218"/>
      <c r="O476" s="218"/>
      <c r="P476" s="218"/>
      <c r="Q476" s="218"/>
      <c r="R476" s="218"/>
      <c r="S476" s="218"/>
      <c r="T476" s="229"/>
      <c r="U476" s="226"/>
      <c r="V476" s="161"/>
      <c r="W476" s="161"/>
      <c r="X476" s="161"/>
      <c r="Y476" s="161"/>
      <c r="Z476" s="161"/>
      <c r="AA476" s="161"/>
      <c r="AB476" s="161"/>
      <c r="AC476" s="161"/>
      <c r="AD476" s="161"/>
      <c r="AE476" s="161"/>
    </row>
    <row r="477" ht="22.5" customHeight="1">
      <c r="A477" s="227"/>
      <c r="B477" s="217"/>
      <c r="C477" s="217" t="str">
        <f>iferror(vlookup($B477,Master_data!$K$1:$M$190,3,0),"--")</f>
        <v>--</v>
      </c>
      <c r="D477" s="217" t="str">
        <f>iferror(vlookup($B477,Master_data!$K$1:$M$190,2,0),"--")</f>
        <v>--</v>
      </c>
      <c r="E477" s="218" t="str">
        <f>iferror(vlookup($B477,Master_data!$K:$O,4,0),"--")</f>
        <v>--</v>
      </c>
      <c r="F477" s="218"/>
      <c r="G477" s="218"/>
      <c r="H477" s="218"/>
      <c r="I477" s="217"/>
      <c r="J477" s="228"/>
      <c r="K477" s="228"/>
      <c r="L477" s="219">
        <v>0.0</v>
      </c>
      <c r="M477" s="219">
        <v>0.0</v>
      </c>
      <c r="N477" s="218"/>
      <c r="O477" s="218"/>
      <c r="P477" s="218"/>
      <c r="Q477" s="218"/>
      <c r="R477" s="218"/>
      <c r="S477" s="218"/>
      <c r="T477" s="229"/>
      <c r="U477" s="226"/>
      <c r="V477" s="161"/>
      <c r="W477" s="161"/>
      <c r="X477" s="161"/>
      <c r="Y477" s="161"/>
      <c r="Z477" s="161"/>
      <c r="AA477" s="161"/>
      <c r="AB477" s="161"/>
      <c r="AC477" s="161"/>
      <c r="AD477" s="161"/>
      <c r="AE477" s="161"/>
    </row>
    <row r="478" ht="22.5" customHeight="1">
      <c r="A478" s="227"/>
      <c r="B478" s="217"/>
      <c r="C478" s="217" t="str">
        <f>iferror(vlookup($B478,Master_data!$K$1:$M$190,3,0),"--")</f>
        <v>--</v>
      </c>
      <c r="D478" s="217" t="str">
        <f>iferror(vlookup($B478,Master_data!$K$1:$M$190,2,0),"--")</f>
        <v>--</v>
      </c>
      <c r="E478" s="218" t="str">
        <f>iferror(vlookup($B478,Master_data!$K:$O,4,0),"--")</f>
        <v>--</v>
      </c>
      <c r="F478" s="218"/>
      <c r="G478" s="218"/>
      <c r="H478" s="218"/>
      <c r="I478" s="217"/>
      <c r="J478" s="228"/>
      <c r="K478" s="228"/>
      <c r="L478" s="219">
        <v>0.0</v>
      </c>
      <c r="M478" s="219">
        <v>0.0</v>
      </c>
      <c r="N478" s="218"/>
      <c r="O478" s="218"/>
      <c r="P478" s="218"/>
      <c r="Q478" s="218"/>
      <c r="R478" s="218"/>
      <c r="S478" s="218"/>
      <c r="T478" s="229"/>
      <c r="U478" s="226"/>
      <c r="V478" s="161"/>
      <c r="W478" s="161"/>
      <c r="X478" s="161"/>
      <c r="Y478" s="161"/>
      <c r="Z478" s="161"/>
      <c r="AA478" s="161"/>
      <c r="AB478" s="161"/>
      <c r="AC478" s="161"/>
      <c r="AD478" s="161"/>
      <c r="AE478" s="161"/>
    </row>
    <row r="479" ht="22.5" customHeight="1">
      <c r="A479" s="227"/>
      <c r="B479" s="217"/>
      <c r="C479" s="217" t="str">
        <f>iferror(vlookup($B479,Master_data!$K$1:$M$190,3,0),"--")</f>
        <v>--</v>
      </c>
      <c r="D479" s="217" t="str">
        <f>iferror(vlookup($B479,Master_data!$K$1:$M$190,2,0),"--")</f>
        <v>--</v>
      </c>
      <c r="E479" s="218" t="str">
        <f>iferror(vlookup($B479,Master_data!$K:$O,4,0),"--")</f>
        <v>--</v>
      </c>
      <c r="F479" s="218"/>
      <c r="G479" s="218"/>
      <c r="H479" s="218"/>
      <c r="I479" s="217"/>
      <c r="J479" s="228"/>
      <c r="K479" s="228"/>
      <c r="L479" s="219">
        <v>0.0</v>
      </c>
      <c r="M479" s="219">
        <v>0.0</v>
      </c>
      <c r="N479" s="218"/>
      <c r="O479" s="218"/>
      <c r="P479" s="218"/>
      <c r="Q479" s="218"/>
      <c r="R479" s="218"/>
      <c r="S479" s="218"/>
      <c r="T479" s="229"/>
      <c r="U479" s="226"/>
      <c r="V479" s="161"/>
      <c r="W479" s="161"/>
      <c r="X479" s="161"/>
      <c r="Y479" s="161"/>
      <c r="Z479" s="161"/>
      <c r="AA479" s="161"/>
      <c r="AB479" s="161"/>
      <c r="AC479" s="161"/>
      <c r="AD479" s="161"/>
      <c r="AE479" s="161"/>
    </row>
    <row r="480" ht="22.5" customHeight="1">
      <c r="A480" s="227"/>
      <c r="B480" s="217"/>
      <c r="C480" s="217" t="str">
        <f>iferror(vlookup($B480,Master_data!$K$1:$M$190,3,0),"--")</f>
        <v>--</v>
      </c>
      <c r="D480" s="217" t="str">
        <f>iferror(vlookup($B480,Master_data!$K$1:$M$190,2,0),"--")</f>
        <v>--</v>
      </c>
      <c r="E480" s="218" t="str">
        <f>iferror(vlookup($B480,Master_data!$K:$O,4,0),"--")</f>
        <v>--</v>
      </c>
      <c r="F480" s="218"/>
      <c r="G480" s="218"/>
      <c r="H480" s="218"/>
      <c r="I480" s="217"/>
      <c r="J480" s="228"/>
      <c r="K480" s="228"/>
      <c r="L480" s="219">
        <v>0.0</v>
      </c>
      <c r="M480" s="219">
        <v>0.0</v>
      </c>
      <c r="N480" s="218"/>
      <c r="O480" s="218"/>
      <c r="P480" s="218"/>
      <c r="Q480" s="218"/>
      <c r="R480" s="218"/>
      <c r="S480" s="218"/>
      <c r="T480" s="229"/>
      <c r="U480" s="226"/>
      <c r="V480" s="161"/>
      <c r="W480" s="161"/>
      <c r="X480" s="161"/>
      <c r="Y480" s="161"/>
      <c r="Z480" s="161"/>
      <c r="AA480" s="161"/>
      <c r="AB480" s="161"/>
      <c r="AC480" s="161"/>
      <c r="AD480" s="161"/>
      <c r="AE480" s="161"/>
    </row>
    <row r="481" ht="22.5" customHeight="1">
      <c r="A481" s="227"/>
      <c r="B481" s="217"/>
      <c r="C481" s="217" t="str">
        <f>iferror(vlookup($B481,Master_data!$K$1:$M$190,3,0),"--")</f>
        <v>--</v>
      </c>
      <c r="D481" s="217" t="str">
        <f>iferror(vlookup($B481,Master_data!$K$1:$M$190,2,0),"--")</f>
        <v>--</v>
      </c>
      <c r="E481" s="218" t="str">
        <f>iferror(vlookup($B481,Master_data!$K:$O,4,0),"--")</f>
        <v>--</v>
      </c>
      <c r="F481" s="218"/>
      <c r="G481" s="218"/>
      <c r="H481" s="218"/>
      <c r="I481" s="217"/>
      <c r="J481" s="228"/>
      <c r="K481" s="228"/>
      <c r="L481" s="219">
        <v>0.0</v>
      </c>
      <c r="M481" s="219">
        <v>0.0</v>
      </c>
      <c r="N481" s="218"/>
      <c r="O481" s="218"/>
      <c r="P481" s="218"/>
      <c r="Q481" s="218"/>
      <c r="R481" s="218"/>
      <c r="S481" s="218"/>
      <c r="T481" s="229"/>
      <c r="U481" s="226"/>
      <c r="V481" s="161"/>
      <c r="W481" s="161"/>
      <c r="X481" s="161"/>
      <c r="Y481" s="161"/>
      <c r="Z481" s="161"/>
      <c r="AA481" s="161"/>
      <c r="AB481" s="161"/>
      <c r="AC481" s="161"/>
      <c r="AD481" s="161"/>
      <c r="AE481" s="161"/>
    </row>
    <row r="482" ht="22.5" customHeight="1">
      <c r="A482" s="227"/>
      <c r="B482" s="217"/>
      <c r="C482" s="217" t="str">
        <f>iferror(vlookup($B482,Master_data!$K$1:$M$190,3,0),"--")</f>
        <v>--</v>
      </c>
      <c r="D482" s="217" t="str">
        <f>iferror(vlookup($B482,Master_data!$K$1:$M$190,2,0),"--")</f>
        <v>--</v>
      </c>
      <c r="E482" s="218" t="str">
        <f>iferror(vlookup($B482,Master_data!$K:$O,4,0),"--")</f>
        <v>--</v>
      </c>
      <c r="F482" s="218"/>
      <c r="G482" s="218"/>
      <c r="H482" s="218"/>
      <c r="I482" s="217"/>
      <c r="J482" s="228"/>
      <c r="K482" s="228"/>
      <c r="L482" s="219">
        <v>0.0</v>
      </c>
      <c r="M482" s="219">
        <v>0.0</v>
      </c>
      <c r="N482" s="218"/>
      <c r="O482" s="218"/>
      <c r="P482" s="218"/>
      <c r="Q482" s="218"/>
      <c r="R482" s="218"/>
      <c r="S482" s="218"/>
      <c r="T482" s="229"/>
      <c r="U482" s="226"/>
      <c r="V482" s="161"/>
      <c r="W482" s="161"/>
      <c r="X482" s="161"/>
      <c r="Y482" s="161"/>
      <c r="Z482" s="161"/>
      <c r="AA482" s="161"/>
      <c r="AB482" s="161"/>
      <c r="AC482" s="161"/>
      <c r="AD482" s="161"/>
      <c r="AE482" s="161"/>
    </row>
    <row r="483" ht="22.5" customHeight="1">
      <c r="A483" s="227"/>
      <c r="B483" s="217"/>
      <c r="C483" s="217" t="str">
        <f>iferror(vlookup($B483,Master_data!$K$1:$M$190,3,0),"--")</f>
        <v>--</v>
      </c>
      <c r="D483" s="217" t="str">
        <f>iferror(vlookup($B483,Master_data!$K$1:$M$190,2,0),"--")</f>
        <v>--</v>
      </c>
      <c r="E483" s="218" t="str">
        <f>iferror(vlookup($B483,Master_data!$K:$O,4,0),"--")</f>
        <v>--</v>
      </c>
      <c r="F483" s="218"/>
      <c r="G483" s="218"/>
      <c r="H483" s="218"/>
      <c r="I483" s="217"/>
      <c r="J483" s="228"/>
      <c r="K483" s="228"/>
      <c r="L483" s="219">
        <v>0.0</v>
      </c>
      <c r="M483" s="219">
        <v>0.0</v>
      </c>
      <c r="N483" s="218"/>
      <c r="O483" s="218"/>
      <c r="P483" s="218"/>
      <c r="Q483" s="218"/>
      <c r="R483" s="218"/>
      <c r="S483" s="218"/>
      <c r="T483" s="229"/>
      <c r="U483" s="226"/>
      <c r="V483" s="161"/>
      <c r="W483" s="161"/>
      <c r="X483" s="161"/>
      <c r="Y483" s="161"/>
      <c r="Z483" s="161"/>
      <c r="AA483" s="161"/>
      <c r="AB483" s="161"/>
      <c r="AC483" s="161"/>
      <c r="AD483" s="161"/>
      <c r="AE483" s="161"/>
    </row>
    <row r="484" ht="22.5" customHeight="1">
      <c r="A484" s="227"/>
      <c r="B484" s="217"/>
      <c r="C484" s="217" t="str">
        <f>iferror(vlookup($B484,Master_data!$K$1:$M$190,3,0),"--")</f>
        <v>--</v>
      </c>
      <c r="D484" s="217" t="str">
        <f>iferror(vlookup($B484,Master_data!$K$1:$M$190,2,0),"--")</f>
        <v>--</v>
      </c>
      <c r="E484" s="218" t="str">
        <f>iferror(vlookup($B484,Master_data!$K:$O,4,0),"--")</f>
        <v>--</v>
      </c>
      <c r="F484" s="218"/>
      <c r="G484" s="218"/>
      <c r="H484" s="218"/>
      <c r="I484" s="217"/>
      <c r="J484" s="228"/>
      <c r="K484" s="228"/>
      <c r="L484" s="219">
        <v>0.0</v>
      </c>
      <c r="M484" s="219">
        <v>0.0</v>
      </c>
      <c r="N484" s="218"/>
      <c r="O484" s="218"/>
      <c r="P484" s="218"/>
      <c r="Q484" s="218"/>
      <c r="R484" s="218"/>
      <c r="S484" s="218"/>
      <c r="T484" s="229"/>
      <c r="U484" s="226"/>
      <c r="V484" s="161"/>
      <c r="W484" s="161"/>
      <c r="X484" s="161"/>
      <c r="Y484" s="161"/>
      <c r="Z484" s="161"/>
      <c r="AA484" s="161"/>
      <c r="AB484" s="161"/>
      <c r="AC484" s="161"/>
      <c r="AD484" s="161"/>
      <c r="AE484" s="161"/>
    </row>
    <row r="485" ht="22.5" customHeight="1">
      <c r="A485" s="227"/>
      <c r="B485" s="217"/>
      <c r="C485" s="217" t="str">
        <f>iferror(vlookup($B485,Master_data!$K$1:$M$190,3,0),"--")</f>
        <v>--</v>
      </c>
      <c r="D485" s="217" t="str">
        <f>iferror(vlookup($B485,Master_data!$K$1:$M$190,2,0),"--")</f>
        <v>--</v>
      </c>
      <c r="E485" s="218" t="str">
        <f>iferror(vlookup($B485,Master_data!$K:$O,4,0),"--")</f>
        <v>--</v>
      </c>
      <c r="F485" s="218"/>
      <c r="G485" s="218"/>
      <c r="H485" s="218"/>
      <c r="I485" s="217"/>
      <c r="J485" s="228"/>
      <c r="K485" s="228"/>
      <c r="L485" s="219">
        <v>0.0</v>
      </c>
      <c r="M485" s="219">
        <v>0.0</v>
      </c>
      <c r="N485" s="218"/>
      <c r="O485" s="218"/>
      <c r="P485" s="218"/>
      <c r="Q485" s="218"/>
      <c r="R485" s="218"/>
      <c r="S485" s="218"/>
      <c r="T485" s="229"/>
      <c r="U485" s="226"/>
      <c r="V485" s="161"/>
      <c r="W485" s="161"/>
      <c r="X485" s="161"/>
      <c r="Y485" s="161"/>
      <c r="Z485" s="161"/>
      <c r="AA485" s="161"/>
      <c r="AB485" s="161"/>
      <c r="AC485" s="161"/>
      <c r="AD485" s="161"/>
      <c r="AE485" s="161"/>
    </row>
    <row r="486" ht="22.5" customHeight="1">
      <c r="A486" s="227"/>
      <c r="B486" s="217"/>
      <c r="C486" s="217" t="str">
        <f>iferror(vlookup($B486,Master_data!$K$1:$M$190,3,0),"--")</f>
        <v>--</v>
      </c>
      <c r="D486" s="217" t="str">
        <f>iferror(vlookup($B486,Master_data!$K$1:$M$190,2,0),"--")</f>
        <v>--</v>
      </c>
      <c r="E486" s="218" t="str">
        <f>iferror(vlookup($B486,Master_data!$K:$O,4,0),"--")</f>
        <v>--</v>
      </c>
      <c r="F486" s="218"/>
      <c r="G486" s="218"/>
      <c r="H486" s="218"/>
      <c r="I486" s="217"/>
      <c r="J486" s="228"/>
      <c r="K486" s="228"/>
      <c r="L486" s="219">
        <v>0.0</v>
      </c>
      <c r="M486" s="219">
        <v>0.0</v>
      </c>
      <c r="N486" s="218"/>
      <c r="O486" s="218"/>
      <c r="P486" s="218"/>
      <c r="Q486" s="218"/>
      <c r="R486" s="218"/>
      <c r="S486" s="218"/>
      <c r="T486" s="229"/>
      <c r="U486" s="226"/>
      <c r="V486" s="161"/>
      <c r="W486" s="161"/>
      <c r="X486" s="161"/>
      <c r="Y486" s="161"/>
      <c r="Z486" s="161"/>
      <c r="AA486" s="161"/>
      <c r="AB486" s="161"/>
      <c r="AC486" s="161"/>
      <c r="AD486" s="161"/>
      <c r="AE486" s="161"/>
    </row>
    <row r="487" ht="22.5" customHeight="1">
      <c r="A487" s="227"/>
      <c r="B487" s="217"/>
      <c r="C487" s="217" t="str">
        <f>iferror(vlookup($B487,Master_data!$K$1:$M$190,3,0),"--")</f>
        <v>--</v>
      </c>
      <c r="D487" s="217" t="str">
        <f>iferror(vlookup($B487,Master_data!$K$1:$M$190,2,0),"--")</f>
        <v>--</v>
      </c>
      <c r="E487" s="218" t="str">
        <f>iferror(vlookup($B487,Master_data!$K:$O,4,0),"--")</f>
        <v>--</v>
      </c>
      <c r="F487" s="218"/>
      <c r="G487" s="218"/>
      <c r="H487" s="218"/>
      <c r="I487" s="217"/>
      <c r="J487" s="228"/>
      <c r="K487" s="228"/>
      <c r="L487" s="219">
        <v>0.0</v>
      </c>
      <c r="M487" s="219">
        <v>0.0</v>
      </c>
      <c r="N487" s="218"/>
      <c r="O487" s="218"/>
      <c r="P487" s="218"/>
      <c r="Q487" s="218"/>
      <c r="R487" s="218"/>
      <c r="S487" s="218"/>
      <c r="T487" s="229"/>
      <c r="U487" s="226"/>
      <c r="V487" s="161"/>
      <c r="W487" s="161"/>
      <c r="X487" s="161"/>
      <c r="Y487" s="161"/>
      <c r="Z487" s="161"/>
      <c r="AA487" s="161"/>
      <c r="AB487" s="161"/>
      <c r="AC487" s="161"/>
      <c r="AD487" s="161"/>
      <c r="AE487" s="161"/>
    </row>
    <row r="488" ht="22.5" customHeight="1">
      <c r="A488" s="227"/>
      <c r="B488" s="217"/>
      <c r="C488" s="217" t="str">
        <f>iferror(vlookup($B488,Master_data!$K$1:$M$190,3,0),"--")</f>
        <v>--</v>
      </c>
      <c r="D488" s="217" t="str">
        <f>iferror(vlookup($B488,Master_data!$K$1:$M$190,2,0),"--")</f>
        <v>--</v>
      </c>
      <c r="E488" s="218" t="str">
        <f>iferror(vlookup($B488,Master_data!$K:$O,4,0),"--")</f>
        <v>--</v>
      </c>
      <c r="F488" s="218"/>
      <c r="G488" s="218"/>
      <c r="H488" s="218"/>
      <c r="I488" s="217"/>
      <c r="J488" s="228"/>
      <c r="K488" s="228"/>
      <c r="L488" s="219">
        <v>0.0</v>
      </c>
      <c r="M488" s="219">
        <v>0.0</v>
      </c>
      <c r="N488" s="218"/>
      <c r="O488" s="218"/>
      <c r="P488" s="218"/>
      <c r="Q488" s="218"/>
      <c r="R488" s="218"/>
      <c r="S488" s="218"/>
      <c r="T488" s="229"/>
      <c r="U488" s="226"/>
      <c r="V488" s="161"/>
      <c r="W488" s="161"/>
      <c r="X488" s="161"/>
      <c r="Y488" s="161"/>
      <c r="Z488" s="161"/>
      <c r="AA488" s="161"/>
      <c r="AB488" s="161"/>
      <c r="AC488" s="161"/>
      <c r="AD488" s="161"/>
      <c r="AE488" s="161"/>
    </row>
    <row r="489" ht="22.5" customHeight="1">
      <c r="A489" s="227"/>
      <c r="B489" s="217"/>
      <c r="C489" s="217" t="str">
        <f>iferror(vlookup($B489,Master_data!$K$1:$M$190,3,0),"--")</f>
        <v>--</v>
      </c>
      <c r="D489" s="217" t="str">
        <f>iferror(vlookup($B489,Master_data!$K$1:$M$190,2,0),"--")</f>
        <v>--</v>
      </c>
      <c r="E489" s="218" t="str">
        <f>iferror(vlookup($B489,Master_data!$K:$O,4,0),"--")</f>
        <v>--</v>
      </c>
      <c r="F489" s="218"/>
      <c r="G489" s="218"/>
      <c r="H489" s="218"/>
      <c r="I489" s="217"/>
      <c r="J489" s="228"/>
      <c r="K489" s="228"/>
      <c r="L489" s="219">
        <v>0.0</v>
      </c>
      <c r="M489" s="219">
        <v>0.0</v>
      </c>
      <c r="N489" s="218"/>
      <c r="O489" s="218"/>
      <c r="P489" s="218"/>
      <c r="Q489" s="218"/>
      <c r="R489" s="218"/>
      <c r="S489" s="218"/>
      <c r="T489" s="229"/>
      <c r="U489" s="226"/>
      <c r="V489" s="161"/>
      <c r="W489" s="161"/>
      <c r="X489" s="161"/>
      <c r="Y489" s="161"/>
      <c r="Z489" s="161"/>
      <c r="AA489" s="161"/>
      <c r="AB489" s="161"/>
      <c r="AC489" s="161"/>
      <c r="AD489" s="161"/>
      <c r="AE489" s="161"/>
    </row>
    <row r="490" ht="22.5" customHeight="1">
      <c r="A490" s="227"/>
      <c r="B490" s="217"/>
      <c r="C490" s="217" t="str">
        <f>iferror(vlookup($B490,Master_data!$K$1:$M$190,3,0),"--")</f>
        <v>--</v>
      </c>
      <c r="D490" s="217" t="str">
        <f>iferror(vlookup($B490,Master_data!$K$1:$M$190,2,0),"--")</f>
        <v>--</v>
      </c>
      <c r="E490" s="218" t="str">
        <f>iferror(vlookup($B490,Master_data!$K:$O,4,0),"--")</f>
        <v>--</v>
      </c>
      <c r="F490" s="218"/>
      <c r="G490" s="218"/>
      <c r="H490" s="218"/>
      <c r="I490" s="217"/>
      <c r="J490" s="228"/>
      <c r="K490" s="228"/>
      <c r="L490" s="219">
        <v>0.0</v>
      </c>
      <c r="M490" s="219">
        <v>0.0</v>
      </c>
      <c r="N490" s="218"/>
      <c r="O490" s="218"/>
      <c r="P490" s="218"/>
      <c r="Q490" s="218"/>
      <c r="R490" s="218"/>
      <c r="S490" s="218"/>
      <c r="T490" s="229"/>
      <c r="U490" s="226"/>
      <c r="V490" s="161"/>
      <c r="W490" s="161"/>
      <c r="X490" s="161"/>
      <c r="Y490" s="161"/>
      <c r="Z490" s="161"/>
      <c r="AA490" s="161"/>
      <c r="AB490" s="161"/>
      <c r="AC490" s="161"/>
      <c r="AD490" s="161"/>
      <c r="AE490" s="161"/>
    </row>
    <row r="491" ht="22.5" customHeight="1">
      <c r="A491" s="227"/>
      <c r="B491" s="217"/>
      <c r="C491" s="217" t="str">
        <f>iferror(vlookup($B491,Master_data!$K$1:$M$190,3,0),"--")</f>
        <v>--</v>
      </c>
      <c r="D491" s="217" t="str">
        <f>iferror(vlookup($B491,Master_data!$K$1:$M$190,2,0),"--")</f>
        <v>--</v>
      </c>
      <c r="E491" s="218" t="str">
        <f>iferror(vlookup($B491,Master_data!$K:$O,4,0),"--")</f>
        <v>--</v>
      </c>
      <c r="F491" s="218"/>
      <c r="G491" s="218"/>
      <c r="H491" s="218"/>
      <c r="I491" s="217"/>
      <c r="J491" s="228"/>
      <c r="K491" s="228"/>
      <c r="L491" s="219">
        <v>0.0</v>
      </c>
      <c r="M491" s="219">
        <v>0.0</v>
      </c>
      <c r="N491" s="218"/>
      <c r="O491" s="218"/>
      <c r="P491" s="218"/>
      <c r="Q491" s="218"/>
      <c r="R491" s="218"/>
      <c r="S491" s="218"/>
      <c r="T491" s="229"/>
      <c r="U491" s="226"/>
      <c r="V491" s="161"/>
      <c r="W491" s="161"/>
      <c r="X491" s="161"/>
      <c r="Y491" s="161"/>
      <c r="Z491" s="161"/>
      <c r="AA491" s="161"/>
      <c r="AB491" s="161"/>
      <c r="AC491" s="161"/>
      <c r="AD491" s="161"/>
      <c r="AE491" s="161"/>
    </row>
    <row r="492" ht="22.5" customHeight="1">
      <c r="A492" s="227"/>
      <c r="B492" s="217"/>
      <c r="C492" s="217" t="str">
        <f>iferror(vlookup($B492,Master_data!$K$1:$M$190,3,0),"--")</f>
        <v>--</v>
      </c>
      <c r="D492" s="217" t="str">
        <f>iferror(vlookup($B492,Master_data!$K$1:$M$190,2,0),"--")</f>
        <v>--</v>
      </c>
      <c r="E492" s="218" t="str">
        <f>iferror(vlookup($B492,Master_data!$K:$O,4,0),"--")</f>
        <v>--</v>
      </c>
      <c r="F492" s="218"/>
      <c r="G492" s="218"/>
      <c r="H492" s="218"/>
      <c r="I492" s="217"/>
      <c r="J492" s="228"/>
      <c r="K492" s="228"/>
      <c r="L492" s="219">
        <v>0.0</v>
      </c>
      <c r="M492" s="219">
        <v>0.0</v>
      </c>
      <c r="N492" s="218"/>
      <c r="O492" s="218"/>
      <c r="P492" s="218"/>
      <c r="Q492" s="218"/>
      <c r="R492" s="218"/>
      <c r="S492" s="218"/>
      <c r="T492" s="229"/>
      <c r="U492" s="226"/>
      <c r="V492" s="161"/>
      <c r="W492" s="161"/>
      <c r="X492" s="161"/>
      <c r="Y492" s="161"/>
      <c r="Z492" s="161"/>
      <c r="AA492" s="161"/>
      <c r="AB492" s="161"/>
      <c r="AC492" s="161"/>
      <c r="AD492" s="161"/>
      <c r="AE492" s="161"/>
    </row>
    <row r="493" ht="22.5" customHeight="1">
      <c r="A493" s="227"/>
      <c r="B493" s="217"/>
      <c r="C493" s="217" t="str">
        <f>iferror(vlookup($B493,Master_data!$K$1:$M$190,3,0),"--")</f>
        <v>--</v>
      </c>
      <c r="D493" s="217" t="str">
        <f>iferror(vlookup($B493,Master_data!$K$1:$M$190,2,0),"--")</f>
        <v>--</v>
      </c>
      <c r="E493" s="218" t="str">
        <f>iferror(vlookup($B493,Master_data!$K:$O,4,0),"--")</f>
        <v>--</v>
      </c>
      <c r="F493" s="218"/>
      <c r="G493" s="218"/>
      <c r="H493" s="218"/>
      <c r="I493" s="217"/>
      <c r="J493" s="228"/>
      <c r="K493" s="228"/>
      <c r="L493" s="219">
        <v>0.0</v>
      </c>
      <c r="M493" s="219">
        <v>0.0</v>
      </c>
      <c r="N493" s="218"/>
      <c r="O493" s="218"/>
      <c r="P493" s="218"/>
      <c r="Q493" s="218"/>
      <c r="R493" s="218"/>
      <c r="S493" s="218"/>
      <c r="T493" s="229"/>
      <c r="U493" s="226"/>
      <c r="V493" s="161"/>
      <c r="W493" s="161"/>
      <c r="X493" s="161"/>
      <c r="Y493" s="161"/>
      <c r="Z493" s="161"/>
      <c r="AA493" s="161"/>
      <c r="AB493" s="161"/>
      <c r="AC493" s="161"/>
      <c r="AD493" s="161"/>
      <c r="AE493" s="161"/>
    </row>
    <row r="494" ht="22.5" customHeight="1">
      <c r="A494" s="227"/>
      <c r="B494" s="217"/>
      <c r="C494" s="217" t="str">
        <f>iferror(vlookup($B494,Master_data!$K$1:$M$190,3,0),"--")</f>
        <v>--</v>
      </c>
      <c r="D494" s="217" t="str">
        <f>iferror(vlookup($B494,Master_data!$K$1:$M$190,2,0),"--")</f>
        <v>--</v>
      </c>
      <c r="E494" s="218" t="str">
        <f>iferror(vlookup($B494,Master_data!$K:$O,4,0),"--")</f>
        <v>--</v>
      </c>
      <c r="F494" s="218"/>
      <c r="G494" s="218"/>
      <c r="H494" s="218"/>
      <c r="I494" s="217"/>
      <c r="J494" s="228"/>
      <c r="K494" s="228"/>
      <c r="L494" s="219">
        <v>0.0</v>
      </c>
      <c r="M494" s="219">
        <v>0.0</v>
      </c>
      <c r="N494" s="218"/>
      <c r="O494" s="218"/>
      <c r="P494" s="218"/>
      <c r="Q494" s="218"/>
      <c r="R494" s="218"/>
      <c r="S494" s="218"/>
      <c r="T494" s="229"/>
      <c r="U494" s="226"/>
      <c r="V494" s="161"/>
      <c r="W494" s="161"/>
      <c r="X494" s="161"/>
      <c r="Y494" s="161"/>
      <c r="Z494" s="161"/>
      <c r="AA494" s="161"/>
      <c r="AB494" s="161"/>
      <c r="AC494" s="161"/>
      <c r="AD494" s="161"/>
      <c r="AE494" s="161"/>
    </row>
    <row r="495" ht="22.5" customHeight="1">
      <c r="A495" s="227"/>
      <c r="B495" s="217"/>
      <c r="C495" s="217" t="str">
        <f>iferror(vlookup($B495,Master_data!$K$1:$M$190,3,0),"--")</f>
        <v>--</v>
      </c>
      <c r="D495" s="217" t="str">
        <f>iferror(vlookup($B495,Master_data!$K$1:$M$190,2,0),"--")</f>
        <v>--</v>
      </c>
      <c r="E495" s="218" t="str">
        <f>iferror(vlookup($B495,Master_data!$K:$O,4,0),"--")</f>
        <v>--</v>
      </c>
      <c r="F495" s="218"/>
      <c r="G495" s="218"/>
      <c r="H495" s="218"/>
      <c r="I495" s="217"/>
      <c r="J495" s="228"/>
      <c r="K495" s="228"/>
      <c r="L495" s="219">
        <v>0.0</v>
      </c>
      <c r="M495" s="219">
        <v>0.0</v>
      </c>
      <c r="N495" s="218"/>
      <c r="O495" s="218"/>
      <c r="P495" s="218"/>
      <c r="Q495" s="218"/>
      <c r="R495" s="218"/>
      <c r="S495" s="218"/>
      <c r="T495" s="229"/>
      <c r="U495" s="226"/>
      <c r="V495" s="161"/>
      <c r="W495" s="161"/>
      <c r="X495" s="161"/>
      <c r="Y495" s="161"/>
      <c r="Z495" s="161"/>
      <c r="AA495" s="161"/>
      <c r="AB495" s="161"/>
      <c r="AC495" s="161"/>
      <c r="AD495" s="161"/>
      <c r="AE495" s="161"/>
    </row>
    <row r="496" ht="22.5" customHeight="1">
      <c r="A496" s="227"/>
      <c r="B496" s="217"/>
      <c r="C496" s="217" t="str">
        <f>iferror(vlookup($B496,Master_data!$K$1:$M$190,3,0),"--")</f>
        <v>--</v>
      </c>
      <c r="D496" s="217" t="str">
        <f>iferror(vlookup($B496,Master_data!$K$1:$M$190,2,0),"--")</f>
        <v>--</v>
      </c>
      <c r="E496" s="218" t="str">
        <f>iferror(vlookup($B496,Master_data!$K:$O,4,0),"--")</f>
        <v>--</v>
      </c>
      <c r="F496" s="218"/>
      <c r="G496" s="218"/>
      <c r="H496" s="218"/>
      <c r="I496" s="217"/>
      <c r="J496" s="228"/>
      <c r="K496" s="228"/>
      <c r="L496" s="219">
        <v>0.0</v>
      </c>
      <c r="M496" s="219">
        <v>0.0</v>
      </c>
      <c r="N496" s="218"/>
      <c r="O496" s="218"/>
      <c r="P496" s="218"/>
      <c r="Q496" s="218"/>
      <c r="R496" s="218"/>
      <c r="S496" s="218"/>
      <c r="T496" s="229"/>
      <c r="U496" s="226"/>
      <c r="V496" s="161"/>
      <c r="W496" s="161"/>
      <c r="X496" s="161"/>
      <c r="Y496" s="161"/>
      <c r="Z496" s="161"/>
      <c r="AA496" s="161"/>
      <c r="AB496" s="161"/>
      <c r="AC496" s="161"/>
      <c r="AD496" s="161"/>
      <c r="AE496" s="161"/>
    </row>
    <row r="497" ht="22.5" customHeight="1">
      <c r="A497" s="227"/>
      <c r="B497" s="217"/>
      <c r="C497" s="217" t="str">
        <f>iferror(vlookup($B497,Master_data!$K$1:$M$190,3,0),"--")</f>
        <v>--</v>
      </c>
      <c r="D497" s="217" t="str">
        <f>iferror(vlookup($B497,Master_data!$K$1:$M$190,2,0),"--")</f>
        <v>--</v>
      </c>
      <c r="E497" s="218" t="str">
        <f>iferror(vlookup($B497,Master_data!$K:$O,4,0),"--")</f>
        <v>--</v>
      </c>
      <c r="F497" s="218"/>
      <c r="G497" s="218"/>
      <c r="H497" s="218"/>
      <c r="I497" s="217"/>
      <c r="J497" s="228"/>
      <c r="K497" s="228"/>
      <c r="L497" s="219">
        <v>0.0</v>
      </c>
      <c r="M497" s="219">
        <v>0.0</v>
      </c>
      <c r="N497" s="218"/>
      <c r="O497" s="218"/>
      <c r="P497" s="218"/>
      <c r="Q497" s="218"/>
      <c r="R497" s="218"/>
      <c r="S497" s="218"/>
      <c r="T497" s="229"/>
      <c r="U497" s="226"/>
      <c r="V497" s="161"/>
      <c r="W497" s="161"/>
      <c r="X497" s="161"/>
      <c r="Y497" s="161"/>
      <c r="Z497" s="161"/>
      <c r="AA497" s="161"/>
      <c r="AB497" s="161"/>
      <c r="AC497" s="161"/>
      <c r="AD497" s="161"/>
      <c r="AE497" s="161"/>
    </row>
    <row r="498" ht="22.5" customHeight="1">
      <c r="A498" s="227"/>
      <c r="B498" s="217"/>
      <c r="C498" s="217" t="str">
        <f>iferror(vlookup($B498,Master_data!$K$1:$M$190,3,0),"--")</f>
        <v>--</v>
      </c>
      <c r="D498" s="217" t="str">
        <f>iferror(vlookup($B498,Master_data!$K$1:$M$190,2,0),"--")</f>
        <v>--</v>
      </c>
      <c r="E498" s="218" t="str">
        <f>iferror(vlookup($B498,Master_data!$K:$O,4,0),"--")</f>
        <v>--</v>
      </c>
      <c r="F498" s="218"/>
      <c r="G498" s="218"/>
      <c r="H498" s="218"/>
      <c r="I498" s="217"/>
      <c r="J498" s="228"/>
      <c r="K498" s="228"/>
      <c r="L498" s="219">
        <v>0.0</v>
      </c>
      <c r="M498" s="219">
        <v>0.0</v>
      </c>
      <c r="N498" s="218"/>
      <c r="O498" s="218"/>
      <c r="P498" s="218"/>
      <c r="Q498" s="218"/>
      <c r="R498" s="218"/>
      <c r="S498" s="218"/>
      <c r="T498" s="229"/>
      <c r="U498" s="226"/>
      <c r="V498" s="161"/>
      <c r="W498" s="161"/>
      <c r="X498" s="161"/>
      <c r="Y498" s="161"/>
      <c r="Z498" s="161"/>
      <c r="AA498" s="161"/>
      <c r="AB498" s="161"/>
      <c r="AC498" s="161"/>
      <c r="AD498" s="161"/>
      <c r="AE498" s="161"/>
    </row>
    <row r="499" ht="22.5" customHeight="1">
      <c r="A499" s="227"/>
      <c r="B499" s="217"/>
      <c r="C499" s="217" t="str">
        <f>iferror(vlookup($B499,Master_data!$K$1:$M$190,3,0),"--")</f>
        <v>--</v>
      </c>
      <c r="D499" s="217" t="str">
        <f>iferror(vlookup($B499,Master_data!$K$1:$M$190,2,0),"--")</f>
        <v>--</v>
      </c>
      <c r="E499" s="218" t="str">
        <f>iferror(vlookup($B499,Master_data!$K:$O,4,0),"--")</f>
        <v>--</v>
      </c>
      <c r="F499" s="218"/>
      <c r="G499" s="218"/>
      <c r="H499" s="218"/>
      <c r="I499" s="217"/>
      <c r="J499" s="228"/>
      <c r="K499" s="228"/>
      <c r="L499" s="219">
        <v>0.0</v>
      </c>
      <c r="M499" s="219">
        <v>0.0</v>
      </c>
      <c r="N499" s="218"/>
      <c r="O499" s="218"/>
      <c r="P499" s="218"/>
      <c r="Q499" s="218"/>
      <c r="R499" s="218"/>
      <c r="S499" s="218"/>
      <c r="T499" s="229"/>
      <c r="U499" s="226"/>
      <c r="V499" s="161"/>
      <c r="W499" s="161"/>
      <c r="X499" s="161"/>
      <c r="Y499" s="161"/>
      <c r="Z499" s="161"/>
      <c r="AA499" s="161"/>
      <c r="AB499" s="161"/>
      <c r="AC499" s="161"/>
      <c r="AD499" s="161"/>
      <c r="AE499" s="161"/>
    </row>
    <row r="500" ht="22.5" customHeight="1">
      <c r="A500" s="227"/>
      <c r="B500" s="217"/>
      <c r="C500" s="217" t="str">
        <f>iferror(vlookup($B500,Master_data!$K$1:$M$190,3,0),"--")</f>
        <v>--</v>
      </c>
      <c r="D500" s="217" t="str">
        <f>iferror(vlookup($B500,Master_data!$K$1:$M$190,2,0),"--")</f>
        <v>--</v>
      </c>
      <c r="E500" s="218" t="str">
        <f>iferror(vlookup($B500,Master_data!$K:$O,4,0),"--")</f>
        <v>--</v>
      </c>
      <c r="F500" s="218"/>
      <c r="G500" s="218"/>
      <c r="H500" s="218"/>
      <c r="I500" s="217"/>
      <c r="J500" s="228"/>
      <c r="K500" s="228"/>
      <c r="L500" s="219">
        <v>0.0</v>
      </c>
      <c r="M500" s="219">
        <v>0.0</v>
      </c>
      <c r="N500" s="218"/>
      <c r="O500" s="218"/>
      <c r="P500" s="218"/>
      <c r="Q500" s="218"/>
      <c r="R500" s="218"/>
      <c r="S500" s="218"/>
      <c r="T500" s="229"/>
      <c r="U500" s="226"/>
      <c r="V500" s="161"/>
      <c r="W500" s="161"/>
      <c r="X500" s="161"/>
      <c r="Y500" s="161"/>
      <c r="Z500" s="161"/>
      <c r="AA500" s="161"/>
      <c r="AB500" s="161"/>
      <c r="AC500" s="161"/>
      <c r="AD500" s="161"/>
      <c r="AE500" s="161"/>
    </row>
    <row r="501" ht="22.5" customHeight="1">
      <c r="A501" s="227"/>
      <c r="B501" s="217"/>
      <c r="C501" s="217" t="str">
        <f>iferror(vlookup($B501,Master_data!$K$1:$M$190,3,0),"--")</f>
        <v>--</v>
      </c>
      <c r="D501" s="217" t="str">
        <f>iferror(vlookup($B501,Master_data!$K$1:$M$190,2,0),"--")</f>
        <v>--</v>
      </c>
      <c r="E501" s="218" t="str">
        <f>iferror(vlookup($B501,Master_data!$K:$O,4,0),"--")</f>
        <v>--</v>
      </c>
      <c r="F501" s="218"/>
      <c r="G501" s="218"/>
      <c r="H501" s="218"/>
      <c r="I501" s="217"/>
      <c r="J501" s="228"/>
      <c r="K501" s="228"/>
      <c r="L501" s="219">
        <v>0.0</v>
      </c>
      <c r="M501" s="219">
        <v>0.0</v>
      </c>
      <c r="N501" s="218"/>
      <c r="O501" s="218"/>
      <c r="P501" s="218"/>
      <c r="Q501" s="218"/>
      <c r="R501" s="218"/>
      <c r="S501" s="218"/>
      <c r="T501" s="229"/>
      <c r="U501" s="226"/>
      <c r="V501" s="161"/>
      <c r="W501" s="161"/>
      <c r="X501" s="161"/>
      <c r="Y501" s="161"/>
      <c r="Z501" s="161"/>
      <c r="AA501" s="161"/>
      <c r="AB501" s="161"/>
      <c r="AC501" s="161"/>
      <c r="AD501" s="161"/>
      <c r="AE501" s="161"/>
    </row>
    <row r="502" ht="22.5" customHeight="1">
      <c r="A502" s="227"/>
      <c r="B502" s="217"/>
      <c r="C502" s="217" t="str">
        <f>iferror(vlookup($B502,Master_data!$K$1:$M$190,3,0),"--")</f>
        <v>--</v>
      </c>
      <c r="D502" s="217" t="str">
        <f>iferror(vlookup($B502,Master_data!$K$1:$M$190,2,0),"--")</f>
        <v>--</v>
      </c>
      <c r="E502" s="218" t="str">
        <f>iferror(vlookup($B502,Master_data!$K:$O,4,0),"--")</f>
        <v>--</v>
      </c>
      <c r="F502" s="218"/>
      <c r="G502" s="218"/>
      <c r="H502" s="218"/>
      <c r="I502" s="217"/>
      <c r="J502" s="228"/>
      <c r="K502" s="228"/>
      <c r="L502" s="219">
        <v>0.0</v>
      </c>
      <c r="M502" s="219">
        <v>0.0</v>
      </c>
      <c r="N502" s="218"/>
      <c r="O502" s="218"/>
      <c r="P502" s="218"/>
      <c r="Q502" s="218"/>
      <c r="R502" s="218"/>
      <c r="S502" s="218"/>
      <c r="T502" s="229"/>
      <c r="U502" s="226"/>
      <c r="V502" s="161"/>
      <c r="W502" s="161"/>
      <c r="X502" s="161"/>
      <c r="Y502" s="161"/>
      <c r="Z502" s="161"/>
      <c r="AA502" s="161"/>
      <c r="AB502" s="161"/>
      <c r="AC502" s="161"/>
      <c r="AD502" s="161"/>
      <c r="AE502" s="161"/>
    </row>
    <row r="503" ht="22.5" customHeight="1">
      <c r="A503" s="227"/>
      <c r="B503" s="217"/>
      <c r="C503" s="217" t="str">
        <f>iferror(vlookup($B503,Master_data!$K$1:$M$190,3,0),"--")</f>
        <v>--</v>
      </c>
      <c r="D503" s="217" t="str">
        <f>iferror(vlookup($B503,Master_data!$K$1:$M$190,2,0),"--")</f>
        <v>--</v>
      </c>
      <c r="E503" s="218" t="str">
        <f>iferror(vlookup($B503,Master_data!$K:$O,4,0),"--")</f>
        <v>--</v>
      </c>
      <c r="F503" s="218"/>
      <c r="G503" s="218"/>
      <c r="H503" s="218"/>
      <c r="I503" s="217"/>
      <c r="J503" s="228"/>
      <c r="K503" s="228"/>
      <c r="L503" s="219">
        <v>0.0</v>
      </c>
      <c r="M503" s="219">
        <v>0.0</v>
      </c>
      <c r="N503" s="218"/>
      <c r="O503" s="218"/>
      <c r="P503" s="218"/>
      <c r="Q503" s="218"/>
      <c r="R503" s="218"/>
      <c r="S503" s="218"/>
      <c r="T503" s="229"/>
      <c r="U503" s="226"/>
      <c r="V503" s="161"/>
      <c r="W503" s="161"/>
      <c r="X503" s="161"/>
      <c r="Y503" s="161"/>
      <c r="Z503" s="161"/>
      <c r="AA503" s="161"/>
      <c r="AB503" s="161"/>
      <c r="AC503" s="161"/>
      <c r="AD503" s="161"/>
      <c r="AE503" s="161"/>
    </row>
    <row r="504" ht="22.5" customHeight="1">
      <c r="A504" s="227"/>
      <c r="B504" s="217"/>
      <c r="C504" s="217" t="str">
        <f>iferror(vlookup($B504,Master_data!$K$1:$M$190,3,0),"--")</f>
        <v>--</v>
      </c>
      <c r="D504" s="217" t="str">
        <f>iferror(vlookup($B504,Master_data!$K$1:$M$190,2,0),"--")</f>
        <v>--</v>
      </c>
      <c r="E504" s="218" t="str">
        <f>iferror(vlookup($B504,Master_data!$K:$O,4,0),"--")</f>
        <v>--</v>
      </c>
      <c r="F504" s="218"/>
      <c r="G504" s="218"/>
      <c r="H504" s="218"/>
      <c r="I504" s="217"/>
      <c r="J504" s="228"/>
      <c r="K504" s="228"/>
      <c r="L504" s="219">
        <v>0.0</v>
      </c>
      <c r="M504" s="219">
        <v>0.0</v>
      </c>
      <c r="N504" s="218"/>
      <c r="O504" s="218"/>
      <c r="P504" s="218"/>
      <c r="Q504" s="218"/>
      <c r="R504" s="218"/>
      <c r="S504" s="218"/>
      <c r="T504" s="229"/>
      <c r="U504" s="226"/>
      <c r="V504" s="161"/>
      <c r="W504" s="161"/>
      <c r="X504" s="161"/>
      <c r="Y504" s="161"/>
      <c r="Z504" s="161"/>
      <c r="AA504" s="161"/>
      <c r="AB504" s="161"/>
      <c r="AC504" s="161"/>
      <c r="AD504" s="161"/>
      <c r="AE504" s="161"/>
    </row>
    <row r="505" ht="22.5" customHeight="1">
      <c r="A505" s="227"/>
      <c r="B505" s="217"/>
      <c r="C505" s="217" t="str">
        <f>iferror(vlookup($B505,Master_data!$K$1:$M$190,3,0),"--")</f>
        <v>--</v>
      </c>
      <c r="D505" s="217" t="str">
        <f>iferror(vlookup($B505,Master_data!$K$1:$M$190,2,0),"--")</f>
        <v>--</v>
      </c>
      <c r="E505" s="218" t="str">
        <f>iferror(vlookup($B505,Master_data!$K:$O,4,0),"--")</f>
        <v>--</v>
      </c>
      <c r="F505" s="218"/>
      <c r="G505" s="218"/>
      <c r="H505" s="218"/>
      <c r="I505" s="217"/>
      <c r="J505" s="228"/>
      <c r="K505" s="228"/>
      <c r="L505" s="219">
        <v>0.0</v>
      </c>
      <c r="M505" s="219">
        <v>0.0</v>
      </c>
      <c r="N505" s="218"/>
      <c r="O505" s="218"/>
      <c r="P505" s="218"/>
      <c r="Q505" s="218"/>
      <c r="R505" s="218"/>
      <c r="S505" s="218"/>
      <c r="T505" s="229"/>
      <c r="U505" s="226"/>
      <c r="V505" s="161"/>
      <c r="W505" s="161"/>
      <c r="X505" s="161"/>
      <c r="Y505" s="161"/>
      <c r="Z505" s="161"/>
      <c r="AA505" s="161"/>
      <c r="AB505" s="161"/>
      <c r="AC505" s="161"/>
      <c r="AD505" s="161"/>
      <c r="AE505" s="161"/>
    </row>
    <row r="506" ht="22.5" customHeight="1">
      <c r="A506" s="227"/>
      <c r="B506" s="217"/>
      <c r="C506" s="217" t="str">
        <f>iferror(vlookup($B506,Master_data!$K$1:$M$190,3,0),"--")</f>
        <v>--</v>
      </c>
      <c r="D506" s="217" t="str">
        <f>iferror(vlookup($B506,Master_data!$K$1:$M$190,2,0),"--")</f>
        <v>--</v>
      </c>
      <c r="E506" s="218" t="str">
        <f>iferror(vlookup($B506,Master_data!$K:$O,4,0),"--")</f>
        <v>--</v>
      </c>
      <c r="F506" s="218"/>
      <c r="G506" s="218"/>
      <c r="H506" s="218"/>
      <c r="I506" s="217"/>
      <c r="J506" s="228"/>
      <c r="K506" s="228"/>
      <c r="L506" s="219">
        <v>0.0</v>
      </c>
      <c r="M506" s="219">
        <v>0.0</v>
      </c>
      <c r="N506" s="218"/>
      <c r="O506" s="218"/>
      <c r="P506" s="218"/>
      <c r="Q506" s="218"/>
      <c r="R506" s="218"/>
      <c r="S506" s="218"/>
      <c r="T506" s="229"/>
      <c r="U506" s="226"/>
      <c r="V506" s="161"/>
      <c r="W506" s="161"/>
      <c r="X506" s="161"/>
      <c r="Y506" s="161"/>
      <c r="Z506" s="161"/>
      <c r="AA506" s="161"/>
      <c r="AB506" s="161"/>
      <c r="AC506" s="161"/>
      <c r="AD506" s="161"/>
      <c r="AE506" s="161"/>
    </row>
    <row r="507" ht="22.5" customHeight="1">
      <c r="A507" s="227"/>
      <c r="B507" s="217"/>
      <c r="C507" s="217" t="str">
        <f>iferror(vlookup($B507,Master_data!$K$1:$M$190,3,0),"--")</f>
        <v>--</v>
      </c>
      <c r="D507" s="217" t="str">
        <f>iferror(vlookup($B507,Master_data!$K$1:$M$190,2,0),"--")</f>
        <v>--</v>
      </c>
      <c r="E507" s="218" t="str">
        <f>iferror(vlookup($B507,Master_data!$K:$O,4,0),"--")</f>
        <v>--</v>
      </c>
      <c r="F507" s="218"/>
      <c r="G507" s="218"/>
      <c r="H507" s="218"/>
      <c r="I507" s="217"/>
      <c r="J507" s="228"/>
      <c r="K507" s="228"/>
      <c r="L507" s="219">
        <v>0.0</v>
      </c>
      <c r="M507" s="219">
        <v>0.0</v>
      </c>
      <c r="N507" s="218"/>
      <c r="O507" s="218"/>
      <c r="P507" s="218"/>
      <c r="Q507" s="218"/>
      <c r="R507" s="218"/>
      <c r="S507" s="218"/>
      <c r="T507" s="229"/>
      <c r="U507" s="226"/>
      <c r="V507" s="161"/>
      <c r="W507" s="161"/>
      <c r="X507" s="161"/>
      <c r="Y507" s="161"/>
      <c r="Z507" s="161"/>
      <c r="AA507" s="161"/>
      <c r="AB507" s="161"/>
      <c r="AC507" s="161"/>
      <c r="AD507" s="161"/>
      <c r="AE507" s="161"/>
    </row>
    <row r="508" ht="22.5" customHeight="1">
      <c r="A508" s="227"/>
      <c r="B508" s="217"/>
      <c r="C508" s="217" t="str">
        <f>iferror(vlookup($B508,Master_data!$K$1:$M$190,3,0),"--")</f>
        <v>--</v>
      </c>
      <c r="D508" s="217" t="str">
        <f>iferror(vlookup($B508,Master_data!$K$1:$M$190,2,0),"--")</f>
        <v>--</v>
      </c>
      <c r="E508" s="218" t="str">
        <f>iferror(vlookup($B508,Master_data!$K:$O,4,0),"--")</f>
        <v>--</v>
      </c>
      <c r="F508" s="218"/>
      <c r="G508" s="218"/>
      <c r="H508" s="218"/>
      <c r="I508" s="217"/>
      <c r="J508" s="228"/>
      <c r="K508" s="228"/>
      <c r="L508" s="219">
        <v>0.0</v>
      </c>
      <c r="M508" s="219">
        <v>0.0</v>
      </c>
      <c r="N508" s="218"/>
      <c r="O508" s="218"/>
      <c r="P508" s="218"/>
      <c r="Q508" s="218"/>
      <c r="R508" s="218"/>
      <c r="S508" s="218"/>
      <c r="T508" s="229"/>
      <c r="U508" s="226"/>
      <c r="V508" s="161"/>
      <c r="W508" s="161"/>
      <c r="X508" s="161"/>
      <c r="Y508" s="161"/>
      <c r="Z508" s="161"/>
      <c r="AA508" s="161"/>
      <c r="AB508" s="161"/>
      <c r="AC508" s="161"/>
      <c r="AD508" s="161"/>
      <c r="AE508" s="161"/>
    </row>
    <row r="509" ht="22.5" customHeight="1">
      <c r="A509" s="227"/>
      <c r="B509" s="217"/>
      <c r="C509" s="217" t="str">
        <f>iferror(vlookup($B509,Master_data!$K$1:$M$190,3,0),"--")</f>
        <v>--</v>
      </c>
      <c r="D509" s="217" t="str">
        <f>iferror(vlookup($B509,Master_data!$K$1:$M$190,2,0),"--")</f>
        <v>--</v>
      </c>
      <c r="E509" s="218" t="str">
        <f>iferror(vlookup($B509,Master_data!$K:$O,4,0),"--")</f>
        <v>--</v>
      </c>
      <c r="F509" s="218"/>
      <c r="G509" s="218"/>
      <c r="H509" s="218"/>
      <c r="I509" s="217"/>
      <c r="J509" s="228"/>
      <c r="K509" s="228"/>
      <c r="L509" s="219">
        <v>0.0</v>
      </c>
      <c r="M509" s="219">
        <v>0.0</v>
      </c>
      <c r="N509" s="218"/>
      <c r="O509" s="218"/>
      <c r="P509" s="218"/>
      <c r="Q509" s="218"/>
      <c r="R509" s="218"/>
      <c r="S509" s="218"/>
      <c r="T509" s="229"/>
      <c r="U509" s="226"/>
      <c r="V509" s="161"/>
      <c r="W509" s="161"/>
      <c r="X509" s="161"/>
      <c r="Y509" s="161"/>
      <c r="Z509" s="161"/>
      <c r="AA509" s="161"/>
      <c r="AB509" s="161"/>
      <c r="AC509" s="161"/>
      <c r="AD509" s="161"/>
      <c r="AE509" s="161"/>
    </row>
    <row r="510" ht="22.5" customHeight="1">
      <c r="A510" s="227"/>
      <c r="B510" s="217"/>
      <c r="C510" s="217" t="str">
        <f>iferror(vlookup($B510,Master_data!$K$1:$M$190,3,0),"--")</f>
        <v>--</v>
      </c>
      <c r="D510" s="217" t="str">
        <f>iferror(vlookup($B510,Master_data!$K$1:$M$190,2,0),"--")</f>
        <v>--</v>
      </c>
      <c r="E510" s="218" t="str">
        <f>iferror(vlookup($B510,Master_data!$K:$O,4,0),"--")</f>
        <v>--</v>
      </c>
      <c r="F510" s="218"/>
      <c r="G510" s="218"/>
      <c r="H510" s="218"/>
      <c r="I510" s="217"/>
      <c r="J510" s="228"/>
      <c r="K510" s="228"/>
      <c r="L510" s="219">
        <v>0.0</v>
      </c>
      <c r="M510" s="219">
        <v>0.0</v>
      </c>
      <c r="N510" s="218"/>
      <c r="O510" s="218"/>
      <c r="P510" s="218"/>
      <c r="Q510" s="218"/>
      <c r="R510" s="218"/>
      <c r="S510" s="218"/>
      <c r="T510" s="229"/>
      <c r="U510" s="226"/>
      <c r="V510" s="161"/>
      <c r="W510" s="161"/>
      <c r="X510" s="161"/>
      <c r="Y510" s="161"/>
      <c r="Z510" s="161"/>
      <c r="AA510" s="161"/>
      <c r="AB510" s="161"/>
      <c r="AC510" s="161"/>
      <c r="AD510" s="161"/>
      <c r="AE510" s="161"/>
    </row>
    <row r="511" ht="22.5" customHeight="1">
      <c r="A511" s="227"/>
      <c r="B511" s="217"/>
      <c r="C511" s="217" t="str">
        <f>iferror(vlookup($B511,Master_data!$K$1:$M$190,3,0),"--")</f>
        <v>--</v>
      </c>
      <c r="D511" s="217" t="str">
        <f>iferror(vlookup($B511,Master_data!$K$1:$M$190,2,0),"--")</f>
        <v>--</v>
      </c>
      <c r="E511" s="218" t="str">
        <f>iferror(vlookup($B511,Master_data!$K:$O,4,0),"--")</f>
        <v>--</v>
      </c>
      <c r="F511" s="218"/>
      <c r="G511" s="218"/>
      <c r="H511" s="218"/>
      <c r="I511" s="217"/>
      <c r="J511" s="228"/>
      <c r="K511" s="228"/>
      <c r="L511" s="219">
        <v>0.0</v>
      </c>
      <c r="M511" s="219">
        <v>0.0</v>
      </c>
      <c r="N511" s="218"/>
      <c r="O511" s="218"/>
      <c r="P511" s="218"/>
      <c r="Q511" s="218"/>
      <c r="R511" s="218"/>
      <c r="S511" s="218"/>
      <c r="T511" s="229"/>
      <c r="U511" s="226"/>
      <c r="V511" s="161"/>
      <c r="W511" s="161"/>
      <c r="X511" s="161"/>
      <c r="Y511" s="161"/>
      <c r="Z511" s="161"/>
      <c r="AA511" s="161"/>
      <c r="AB511" s="161"/>
      <c r="AC511" s="161"/>
      <c r="AD511" s="161"/>
      <c r="AE511" s="161"/>
    </row>
    <row r="512" ht="22.5" customHeight="1">
      <c r="A512" s="227"/>
      <c r="B512" s="217"/>
      <c r="C512" s="217" t="str">
        <f>iferror(vlookup($B512,Master_data!$K$1:$M$190,3,0),"--")</f>
        <v>--</v>
      </c>
      <c r="D512" s="217" t="str">
        <f>iferror(vlookup($B512,Master_data!$K$1:$M$190,2,0),"--")</f>
        <v>--</v>
      </c>
      <c r="E512" s="218" t="str">
        <f>iferror(vlookup($B512,Master_data!$K:$O,4,0),"--")</f>
        <v>--</v>
      </c>
      <c r="F512" s="218"/>
      <c r="G512" s="218"/>
      <c r="H512" s="218"/>
      <c r="I512" s="217"/>
      <c r="J512" s="228"/>
      <c r="K512" s="228"/>
      <c r="L512" s="219">
        <v>0.0</v>
      </c>
      <c r="M512" s="219">
        <v>0.0</v>
      </c>
      <c r="N512" s="218"/>
      <c r="O512" s="218"/>
      <c r="P512" s="218"/>
      <c r="Q512" s="218"/>
      <c r="R512" s="218"/>
      <c r="S512" s="218"/>
      <c r="T512" s="229"/>
      <c r="U512" s="226"/>
      <c r="V512" s="161"/>
      <c r="W512" s="161"/>
      <c r="X512" s="161"/>
      <c r="Y512" s="161"/>
      <c r="Z512" s="161"/>
      <c r="AA512" s="161"/>
      <c r="AB512" s="161"/>
      <c r="AC512" s="161"/>
      <c r="AD512" s="161"/>
      <c r="AE512" s="161"/>
    </row>
    <row r="513" ht="22.5" customHeight="1">
      <c r="A513" s="227"/>
      <c r="B513" s="217"/>
      <c r="C513" s="217" t="str">
        <f>iferror(vlookup($B513,Master_data!$K$1:$M$190,3,0),"--")</f>
        <v>--</v>
      </c>
      <c r="D513" s="217" t="str">
        <f>iferror(vlookup($B513,Master_data!$K$1:$M$190,2,0),"--")</f>
        <v>--</v>
      </c>
      <c r="E513" s="218" t="str">
        <f>iferror(vlookup($B513,Master_data!$K:$O,4,0),"--")</f>
        <v>--</v>
      </c>
      <c r="F513" s="218"/>
      <c r="G513" s="218"/>
      <c r="H513" s="218"/>
      <c r="I513" s="217"/>
      <c r="J513" s="228"/>
      <c r="K513" s="228"/>
      <c r="L513" s="219">
        <v>0.0</v>
      </c>
      <c r="M513" s="219">
        <v>0.0</v>
      </c>
      <c r="N513" s="218"/>
      <c r="O513" s="218"/>
      <c r="P513" s="218"/>
      <c r="Q513" s="218"/>
      <c r="R513" s="218"/>
      <c r="S513" s="218"/>
      <c r="T513" s="229"/>
      <c r="U513" s="226"/>
      <c r="V513" s="161"/>
      <c r="W513" s="161"/>
      <c r="X513" s="161"/>
      <c r="Y513" s="161"/>
      <c r="Z513" s="161"/>
      <c r="AA513" s="161"/>
      <c r="AB513" s="161"/>
      <c r="AC513" s="161"/>
      <c r="AD513" s="161"/>
      <c r="AE513" s="161"/>
    </row>
    <row r="514" ht="22.5" customHeight="1">
      <c r="A514" s="227"/>
      <c r="B514" s="217"/>
      <c r="C514" s="217" t="str">
        <f>iferror(vlookup($B514,Master_data!$K$1:$M$190,3,0),"--")</f>
        <v>--</v>
      </c>
      <c r="D514" s="217" t="str">
        <f>iferror(vlookup($B514,Master_data!$K$1:$M$190,2,0),"--")</f>
        <v>--</v>
      </c>
      <c r="E514" s="218" t="str">
        <f>iferror(vlookup($B514,Master_data!$K:$O,4,0),"--")</f>
        <v>--</v>
      </c>
      <c r="F514" s="218"/>
      <c r="G514" s="218"/>
      <c r="H514" s="218"/>
      <c r="I514" s="217"/>
      <c r="J514" s="228"/>
      <c r="K514" s="228"/>
      <c r="L514" s="219">
        <v>0.0</v>
      </c>
      <c r="M514" s="219">
        <v>0.0</v>
      </c>
      <c r="N514" s="218"/>
      <c r="O514" s="218"/>
      <c r="P514" s="218"/>
      <c r="Q514" s="218"/>
      <c r="R514" s="218"/>
      <c r="S514" s="218"/>
      <c r="T514" s="229"/>
      <c r="U514" s="226"/>
      <c r="V514" s="161"/>
      <c r="W514" s="161"/>
      <c r="X514" s="161"/>
      <c r="Y514" s="161"/>
      <c r="Z514" s="161"/>
      <c r="AA514" s="161"/>
      <c r="AB514" s="161"/>
      <c r="AC514" s="161"/>
      <c r="AD514" s="161"/>
      <c r="AE514" s="161"/>
    </row>
    <row r="515" ht="22.5" customHeight="1">
      <c r="A515" s="227"/>
      <c r="B515" s="217"/>
      <c r="C515" s="217" t="str">
        <f>iferror(vlookup($B515,Master_data!$K$1:$M$190,3,0),"--")</f>
        <v>--</v>
      </c>
      <c r="D515" s="217" t="str">
        <f>iferror(vlookup($B515,Master_data!$K$1:$M$190,2,0),"--")</f>
        <v>--</v>
      </c>
      <c r="E515" s="218" t="str">
        <f>iferror(vlookup($B515,Master_data!$K:$O,4,0),"--")</f>
        <v>--</v>
      </c>
      <c r="F515" s="218"/>
      <c r="G515" s="218"/>
      <c r="H515" s="218"/>
      <c r="I515" s="217"/>
      <c r="J515" s="228"/>
      <c r="K515" s="228"/>
      <c r="L515" s="219">
        <v>0.0</v>
      </c>
      <c r="M515" s="219">
        <v>0.0</v>
      </c>
      <c r="N515" s="218"/>
      <c r="O515" s="218"/>
      <c r="P515" s="218"/>
      <c r="Q515" s="218"/>
      <c r="R515" s="218"/>
      <c r="S515" s="218"/>
      <c r="T515" s="229"/>
      <c r="U515" s="226"/>
      <c r="V515" s="161"/>
      <c r="W515" s="161"/>
      <c r="X515" s="161"/>
      <c r="Y515" s="161"/>
      <c r="Z515" s="161"/>
      <c r="AA515" s="161"/>
      <c r="AB515" s="161"/>
      <c r="AC515" s="161"/>
      <c r="AD515" s="161"/>
      <c r="AE515" s="161"/>
    </row>
    <row r="516" ht="22.5" customHeight="1">
      <c r="A516" s="227"/>
      <c r="B516" s="217"/>
      <c r="C516" s="217" t="str">
        <f>iferror(vlookup($B516,Master_data!$K$1:$M$190,3,0),"--")</f>
        <v>--</v>
      </c>
      <c r="D516" s="217" t="str">
        <f>iferror(vlookup($B516,Master_data!$K$1:$M$190,2,0),"--")</f>
        <v>--</v>
      </c>
      <c r="E516" s="218" t="str">
        <f>iferror(vlookup($B516,Master_data!$K:$O,4,0),"--")</f>
        <v>--</v>
      </c>
      <c r="F516" s="218"/>
      <c r="G516" s="218"/>
      <c r="H516" s="218"/>
      <c r="I516" s="217"/>
      <c r="J516" s="228"/>
      <c r="K516" s="228"/>
      <c r="L516" s="219">
        <v>0.0</v>
      </c>
      <c r="M516" s="219">
        <v>0.0</v>
      </c>
      <c r="N516" s="218"/>
      <c r="O516" s="218"/>
      <c r="P516" s="218"/>
      <c r="Q516" s="218"/>
      <c r="R516" s="218"/>
      <c r="S516" s="218"/>
      <c r="T516" s="229"/>
      <c r="U516" s="226"/>
      <c r="V516" s="161"/>
      <c r="W516" s="161"/>
      <c r="X516" s="161"/>
      <c r="Y516" s="161"/>
      <c r="Z516" s="161"/>
      <c r="AA516" s="161"/>
      <c r="AB516" s="161"/>
      <c r="AC516" s="161"/>
      <c r="AD516" s="161"/>
      <c r="AE516" s="161"/>
    </row>
    <row r="517" ht="22.5" customHeight="1">
      <c r="A517" s="227"/>
      <c r="B517" s="217"/>
      <c r="C517" s="217" t="str">
        <f>iferror(vlookup($B517,Master_data!$K$1:$M$190,3,0),"--")</f>
        <v>--</v>
      </c>
      <c r="D517" s="217" t="str">
        <f>iferror(vlookup($B517,Master_data!$K$1:$M$190,2,0),"--")</f>
        <v>--</v>
      </c>
      <c r="E517" s="218" t="str">
        <f>iferror(vlookup($B517,Master_data!$K:$O,4,0),"--")</f>
        <v>--</v>
      </c>
      <c r="F517" s="218"/>
      <c r="G517" s="218"/>
      <c r="H517" s="218"/>
      <c r="I517" s="217"/>
      <c r="J517" s="228"/>
      <c r="K517" s="228"/>
      <c r="L517" s="219">
        <v>0.0</v>
      </c>
      <c r="M517" s="219">
        <v>0.0</v>
      </c>
      <c r="N517" s="218"/>
      <c r="O517" s="218"/>
      <c r="P517" s="218"/>
      <c r="Q517" s="218"/>
      <c r="R517" s="218"/>
      <c r="S517" s="218"/>
      <c r="T517" s="229"/>
      <c r="U517" s="226"/>
      <c r="V517" s="161"/>
      <c r="W517" s="161"/>
      <c r="X517" s="161"/>
      <c r="Y517" s="161"/>
      <c r="Z517" s="161"/>
      <c r="AA517" s="161"/>
      <c r="AB517" s="161"/>
      <c r="AC517" s="161"/>
      <c r="AD517" s="161"/>
      <c r="AE517" s="161"/>
    </row>
    <row r="518" ht="22.5" customHeight="1">
      <c r="A518" s="227"/>
      <c r="B518" s="217"/>
      <c r="C518" s="217" t="str">
        <f>iferror(vlookup($B518,Master_data!$K$1:$M$190,3,0),"--")</f>
        <v>--</v>
      </c>
      <c r="D518" s="217" t="str">
        <f>iferror(vlookup($B518,Master_data!$K$1:$M$190,2,0),"--")</f>
        <v>--</v>
      </c>
      <c r="E518" s="218" t="str">
        <f>iferror(vlookup($B518,Master_data!$K:$O,4,0),"--")</f>
        <v>--</v>
      </c>
      <c r="F518" s="218"/>
      <c r="G518" s="218"/>
      <c r="H518" s="218"/>
      <c r="I518" s="217"/>
      <c r="J518" s="228"/>
      <c r="K518" s="228"/>
      <c r="L518" s="219">
        <v>0.0</v>
      </c>
      <c r="M518" s="219">
        <v>0.0</v>
      </c>
      <c r="N518" s="218"/>
      <c r="O518" s="218"/>
      <c r="P518" s="218"/>
      <c r="Q518" s="218"/>
      <c r="R518" s="218"/>
      <c r="S518" s="218"/>
      <c r="T518" s="229"/>
      <c r="U518" s="226"/>
      <c r="V518" s="161"/>
      <c r="W518" s="161"/>
      <c r="X518" s="161"/>
      <c r="Y518" s="161"/>
      <c r="Z518" s="161"/>
      <c r="AA518" s="161"/>
      <c r="AB518" s="161"/>
      <c r="AC518" s="161"/>
      <c r="AD518" s="161"/>
      <c r="AE518" s="161"/>
    </row>
    <row r="519" ht="22.5" customHeight="1">
      <c r="A519" s="227"/>
      <c r="B519" s="217"/>
      <c r="C519" s="217" t="str">
        <f>iferror(vlookup($B519,Master_data!$K$1:$M$190,3,0),"--")</f>
        <v>--</v>
      </c>
      <c r="D519" s="217" t="str">
        <f>iferror(vlookup($B519,Master_data!$K$1:$M$190,2,0),"--")</f>
        <v>--</v>
      </c>
      <c r="E519" s="218" t="str">
        <f>iferror(vlookup($B519,Master_data!$K:$O,4,0),"--")</f>
        <v>--</v>
      </c>
      <c r="F519" s="218"/>
      <c r="G519" s="218"/>
      <c r="H519" s="218"/>
      <c r="I519" s="217"/>
      <c r="J519" s="228"/>
      <c r="K519" s="228"/>
      <c r="L519" s="219">
        <v>0.0</v>
      </c>
      <c r="M519" s="219">
        <v>0.0</v>
      </c>
      <c r="N519" s="218"/>
      <c r="O519" s="218"/>
      <c r="P519" s="218"/>
      <c r="Q519" s="218"/>
      <c r="R519" s="218"/>
      <c r="S519" s="218"/>
      <c r="T519" s="229"/>
      <c r="U519" s="226"/>
      <c r="V519" s="161"/>
      <c r="W519" s="161"/>
      <c r="X519" s="161"/>
      <c r="Y519" s="161"/>
      <c r="Z519" s="161"/>
      <c r="AA519" s="161"/>
      <c r="AB519" s="161"/>
      <c r="AC519" s="161"/>
      <c r="AD519" s="161"/>
      <c r="AE519" s="161"/>
    </row>
    <row r="520" ht="22.5" customHeight="1">
      <c r="A520" s="227"/>
      <c r="B520" s="217"/>
      <c r="C520" s="217" t="str">
        <f>iferror(vlookup($B520,Master_data!$K$1:$M$190,3,0),"--")</f>
        <v>--</v>
      </c>
      <c r="D520" s="217" t="str">
        <f>iferror(vlookup($B520,Master_data!$K$1:$M$190,2,0),"--")</f>
        <v>--</v>
      </c>
      <c r="E520" s="218" t="str">
        <f>iferror(vlookup($B520,Master_data!$K:$O,4,0),"--")</f>
        <v>--</v>
      </c>
      <c r="F520" s="218"/>
      <c r="G520" s="218"/>
      <c r="H520" s="218"/>
      <c r="I520" s="217"/>
      <c r="J520" s="228"/>
      <c r="K520" s="228"/>
      <c r="L520" s="219">
        <v>0.0</v>
      </c>
      <c r="M520" s="219">
        <v>0.0</v>
      </c>
      <c r="N520" s="218"/>
      <c r="O520" s="218"/>
      <c r="P520" s="218"/>
      <c r="Q520" s="218"/>
      <c r="R520" s="218"/>
      <c r="S520" s="218"/>
      <c r="T520" s="229"/>
      <c r="U520" s="226"/>
      <c r="V520" s="161"/>
      <c r="W520" s="161"/>
      <c r="X520" s="161"/>
      <c r="Y520" s="161"/>
      <c r="Z520" s="161"/>
      <c r="AA520" s="161"/>
      <c r="AB520" s="161"/>
      <c r="AC520" s="161"/>
      <c r="AD520" s="161"/>
      <c r="AE520" s="161"/>
    </row>
    <row r="521" ht="22.5" customHeight="1">
      <c r="A521" s="227"/>
      <c r="B521" s="217"/>
      <c r="C521" s="217" t="str">
        <f>iferror(vlookup($B521,Master_data!$K$1:$M$190,3,0),"--")</f>
        <v>--</v>
      </c>
      <c r="D521" s="217" t="str">
        <f>iferror(vlookup($B521,Master_data!$K$1:$M$190,2,0),"--")</f>
        <v>--</v>
      </c>
      <c r="E521" s="218" t="str">
        <f>iferror(vlookup($B521,Master_data!$K:$O,4,0),"--")</f>
        <v>--</v>
      </c>
      <c r="F521" s="218"/>
      <c r="G521" s="218"/>
      <c r="H521" s="218"/>
      <c r="I521" s="217"/>
      <c r="J521" s="228"/>
      <c r="K521" s="228"/>
      <c r="L521" s="219">
        <v>0.0</v>
      </c>
      <c r="M521" s="219">
        <v>0.0</v>
      </c>
      <c r="N521" s="218"/>
      <c r="O521" s="218"/>
      <c r="P521" s="218"/>
      <c r="Q521" s="218"/>
      <c r="R521" s="218"/>
      <c r="S521" s="218"/>
      <c r="T521" s="229"/>
      <c r="U521" s="226"/>
      <c r="V521" s="161"/>
      <c r="W521" s="161"/>
      <c r="X521" s="161"/>
      <c r="Y521" s="161"/>
      <c r="Z521" s="161"/>
      <c r="AA521" s="161"/>
      <c r="AB521" s="161"/>
      <c r="AC521" s="161"/>
      <c r="AD521" s="161"/>
      <c r="AE521" s="161"/>
    </row>
    <row r="522" ht="22.5" customHeight="1">
      <c r="A522" s="227"/>
      <c r="B522" s="217"/>
      <c r="C522" s="217" t="str">
        <f>iferror(vlookup($B522,Master_data!$K$1:$M$190,3,0),"--")</f>
        <v>--</v>
      </c>
      <c r="D522" s="217" t="str">
        <f>iferror(vlookup($B522,Master_data!$K$1:$M$190,2,0),"--")</f>
        <v>--</v>
      </c>
      <c r="E522" s="218" t="str">
        <f>iferror(vlookup($B522,Master_data!$K:$O,4,0),"--")</f>
        <v>--</v>
      </c>
      <c r="F522" s="218"/>
      <c r="G522" s="218"/>
      <c r="H522" s="218"/>
      <c r="I522" s="217"/>
      <c r="J522" s="228"/>
      <c r="K522" s="228"/>
      <c r="L522" s="219">
        <v>0.0</v>
      </c>
      <c r="M522" s="219">
        <v>0.0</v>
      </c>
      <c r="N522" s="218"/>
      <c r="O522" s="218"/>
      <c r="P522" s="218"/>
      <c r="Q522" s="218"/>
      <c r="R522" s="218"/>
      <c r="S522" s="218"/>
      <c r="T522" s="229"/>
      <c r="U522" s="226"/>
      <c r="V522" s="161"/>
      <c r="W522" s="161"/>
      <c r="X522" s="161"/>
      <c r="Y522" s="161"/>
      <c r="Z522" s="161"/>
      <c r="AA522" s="161"/>
      <c r="AB522" s="161"/>
      <c r="AC522" s="161"/>
      <c r="AD522" s="161"/>
      <c r="AE522" s="161"/>
    </row>
    <row r="523" ht="22.5" customHeight="1">
      <c r="A523" s="227"/>
      <c r="B523" s="217"/>
      <c r="C523" s="217" t="str">
        <f>iferror(vlookup($B523,Master_data!$K$1:$M$190,3,0),"--")</f>
        <v>--</v>
      </c>
      <c r="D523" s="217" t="str">
        <f>iferror(vlookup($B523,Master_data!$K$1:$M$190,2,0),"--")</f>
        <v>--</v>
      </c>
      <c r="E523" s="218" t="str">
        <f>iferror(vlookup($B523,Master_data!$K:$O,4,0),"--")</f>
        <v>--</v>
      </c>
      <c r="F523" s="218"/>
      <c r="G523" s="218"/>
      <c r="H523" s="218"/>
      <c r="I523" s="217"/>
      <c r="J523" s="228"/>
      <c r="K523" s="228"/>
      <c r="L523" s="219">
        <v>0.0</v>
      </c>
      <c r="M523" s="219">
        <v>0.0</v>
      </c>
      <c r="N523" s="218"/>
      <c r="O523" s="218"/>
      <c r="P523" s="218"/>
      <c r="Q523" s="218"/>
      <c r="R523" s="218"/>
      <c r="S523" s="218"/>
      <c r="T523" s="229"/>
      <c r="U523" s="226"/>
      <c r="V523" s="161"/>
      <c r="W523" s="161"/>
      <c r="X523" s="161"/>
      <c r="Y523" s="161"/>
      <c r="Z523" s="161"/>
      <c r="AA523" s="161"/>
      <c r="AB523" s="161"/>
      <c r="AC523" s="161"/>
      <c r="AD523" s="161"/>
      <c r="AE523" s="161"/>
    </row>
    <row r="524" ht="22.5" customHeight="1">
      <c r="A524" s="227"/>
      <c r="B524" s="217"/>
      <c r="C524" s="217" t="str">
        <f>iferror(vlookup($B524,Master_data!$K$1:$M$190,3,0),"--")</f>
        <v>--</v>
      </c>
      <c r="D524" s="217" t="str">
        <f>iferror(vlookup($B524,Master_data!$K$1:$M$190,2,0),"--")</f>
        <v>--</v>
      </c>
      <c r="E524" s="218" t="str">
        <f>iferror(vlookup($B524,Master_data!$K:$O,4,0),"--")</f>
        <v>--</v>
      </c>
      <c r="F524" s="218"/>
      <c r="G524" s="218"/>
      <c r="H524" s="218"/>
      <c r="I524" s="217"/>
      <c r="J524" s="228"/>
      <c r="K524" s="228"/>
      <c r="L524" s="219">
        <v>0.0</v>
      </c>
      <c r="M524" s="219">
        <v>0.0</v>
      </c>
      <c r="N524" s="218"/>
      <c r="O524" s="218"/>
      <c r="P524" s="218"/>
      <c r="Q524" s="218"/>
      <c r="R524" s="218"/>
      <c r="S524" s="218"/>
      <c r="T524" s="229"/>
      <c r="U524" s="226"/>
      <c r="V524" s="161"/>
      <c r="W524" s="161"/>
      <c r="X524" s="161"/>
      <c r="Y524" s="161"/>
      <c r="Z524" s="161"/>
      <c r="AA524" s="161"/>
      <c r="AB524" s="161"/>
      <c r="AC524" s="161"/>
      <c r="AD524" s="161"/>
      <c r="AE524" s="161"/>
    </row>
    <row r="525" ht="22.5" customHeight="1">
      <c r="A525" s="227"/>
      <c r="B525" s="217"/>
      <c r="C525" s="217" t="str">
        <f>iferror(vlookup($B525,Master_data!$K$1:$M$190,3,0),"--")</f>
        <v>--</v>
      </c>
      <c r="D525" s="217" t="str">
        <f>iferror(vlookup($B525,Master_data!$K$1:$M$190,2,0),"--")</f>
        <v>--</v>
      </c>
      <c r="E525" s="218" t="str">
        <f>iferror(vlookup($B525,Master_data!$K:$O,4,0),"--")</f>
        <v>--</v>
      </c>
      <c r="F525" s="218"/>
      <c r="G525" s="218"/>
      <c r="H525" s="218"/>
      <c r="I525" s="217"/>
      <c r="J525" s="228"/>
      <c r="K525" s="228"/>
      <c r="L525" s="219">
        <v>0.0</v>
      </c>
      <c r="M525" s="219">
        <v>0.0</v>
      </c>
      <c r="N525" s="218"/>
      <c r="O525" s="218"/>
      <c r="P525" s="218"/>
      <c r="Q525" s="218"/>
      <c r="R525" s="218"/>
      <c r="S525" s="218"/>
      <c r="T525" s="229"/>
      <c r="U525" s="226"/>
      <c r="V525" s="161"/>
      <c r="W525" s="161"/>
      <c r="X525" s="161"/>
      <c r="Y525" s="161"/>
      <c r="Z525" s="161"/>
      <c r="AA525" s="161"/>
      <c r="AB525" s="161"/>
      <c r="AC525" s="161"/>
      <c r="AD525" s="161"/>
      <c r="AE525" s="161"/>
    </row>
    <row r="526" ht="22.5" customHeight="1">
      <c r="A526" s="227"/>
      <c r="B526" s="217"/>
      <c r="C526" s="217" t="str">
        <f>iferror(vlookup($B526,Master_data!$K$1:$M$190,3,0),"--")</f>
        <v>--</v>
      </c>
      <c r="D526" s="217" t="str">
        <f>iferror(vlookup($B526,Master_data!$K$1:$M$190,2,0),"--")</f>
        <v>--</v>
      </c>
      <c r="E526" s="218" t="str">
        <f>iferror(vlookup($B526,Master_data!$K:$O,4,0),"--")</f>
        <v>--</v>
      </c>
      <c r="F526" s="218"/>
      <c r="G526" s="218"/>
      <c r="H526" s="218"/>
      <c r="I526" s="217"/>
      <c r="J526" s="228"/>
      <c r="K526" s="228"/>
      <c r="L526" s="219">
        <v>0.0</v>
      </c>
      <c r="M526" s="219">
        <v>0.0</v>
      </c>
      <c r="N526" s="218"/>
      <c r="O526" s="218"/>
      <c r="P526" s="218"/>
      <c r="Q526" s="218"/>
      <c r="R526" s="218"/>
      <c r="S526" s="218"/>
      <c r="T526" s="229"/>
      <c r="U526" s="226"/>
      <c r="V526" s="161"/>
      <c r="W526" s="161"/>
      <c r="X526" s="161"/>
      <c r="Y526" s="161"/>
      <c r="Z526" s="161"/>
      <c r="AA526" s="161"/>
      <c r="AB526" s="161"/>
      <c r="AC526" s="161"/>
      <c r="AD526" s="161"/>
      <c r="AE526" s="161"/>
    </row>
    <row r="527" ht="22.5" customHeight="1">
      <c r="A527" s="227"/>
      <c r="B527" s="217"/>
      <c r="C527" s="217" t="str">
        <f>iferror(vlookup($B527,Master_data!$K$1:$M$190,3,0),"--")</f>
        <v>--</v>
      </c>
      <c r="D527" s="217" t="str">
        <f>iferror(vlookup($B527,Master_data!$K$1:$M$190,2,0),"--")</f>
        <v>--</v>
      </c>
      <c r="E527" s="218" t="str">
        <f>iferror(vlookup($B527,Master_data!$K:$O,4,0),"--")</f>
        <v>--</v>
      </c>
      <c r="F527" s="218"/>
      <c r="G527" s="218"/>
      <c r="H527" s="218"/>
      <c r="I527" s="217"/>
      <c r="J527" s="228"/>
      <c r="K527" s="228"/>
      <c r="L527" s="219">
        <v>0.0</v>
      </c>
      <c r="M527" s="219">
        <v>0.0</v>
      </c>
      <c r="N527" s="218"/>
      <c r="O527" s="218"/>
      <c r="P527" s="218"/>
      <c r="Q527" s="218"/>
      <c r="R527" s="218"/>
      <c r="S527" s="218"/>
      <c r="T527" s="229"/>
      <c r="U527" s="226"/>
      <c r="V527" s="161"/>
      <c r="W527" s="161"/>
      <c r="X527" s="161"/>
      <c r="Y527" s="161"/>
      <c r="Z527" s="161"/>
      <c r="AA527" s="161"/>
      <c r="AB527" s="161"/>
      <c r="AC527" s="161"/>
      <c r="AD527" s="161"/>
      <c r="AE527" s="161"/>
    </row>
    <row r="528" ht="22.5" customHeight="1">
      <c r="A528" s="227"/>
      <c r="B528" s="217"/>
      <c r="C528" s="217" t="str">
        <f>iferror(vlookup($B528,Master_data!$K$1:$M$190,3,0),"--")</f>
        <v>--</v>
      </c>
      <c r="D528" s="217" t="str">
        <f>iferror(vlookup($B528,Master_data!$K$1:$M$190,2,0),"--")</f>
        <v>--</v>
      </c>
      <c r="E528" s="218" t="str">
        <f>iferror(vlookup($B528,Master_data!$K:$O,4,0),"--")</f>
        <v>--</v>
      </c>
      <c r="F528" s="218"/>
      <c r="G528" s="218"/>
      <c r="H528" s="218"/>
      <c r="I528" s="217"/>
      <c r="J528" s="228"/>
      <c r="K528" s="228"/>
      <c r="L528" s="219">
        <v>0.0</v>
      </c>
      <c r="M528" s="219">
        <v>0.0</v>
      </c>
      <c r="N528" s="218"/>
      <c r="O528" s="218"/>
      <c r="P528" s="218"/>
      <c r="Q528" s="218"/>
      <c r="R528" s="218"/>
      <c r="S528" s="218"/>
      <c r="T528" s="229"/>
      <c r="U528" s="226"/>
      <c r="V528" s="161"/>
      <c r="W528" s="161"/>
      <c r="X528" s="161"/>
      <c r="Y528" s="161"/>
      <c r="Z528" s="161"/>
      <c r="AA528" s="161"/>
      <c r="AB528" s="161"/>
      <c r="AC528" s="161"/>
      <c r="AD528" s="161"/>
      <c r="AE528" s="161"/>
    </row>
    <row r="529" ht="22.5" customHeight="1">
      <c r="A529" s="227"/>
      <c r="B529" s="217"/>
      <c r="C529" s="217" t="str">
        <f>iferror(vlookup($B529,Master_data!$K$1:$M$190,3,0),"--")</f>
        <v>--</v>
      </c>
      <c r="D529" s="217" t="str">
        <f>iferror(vlookup($B529,Master_data!$K$1:$M$190,2,0),"--")</f>
        <v>--</v>
      </c>
      <c r="E529" s="218" t="str">
        <f>iferror(vlookup($B529,Master_data!$K:$O,4,0),"--")</f>
        <v>--</v>
      </c>
      <c r="F529" s="218"/>
      <c r="G529" s="218"/>
      <c r="H529" s="218"/>
      <c r="I529" s="217"/>
      <c r="J529" s="228"/>
      <c r="K529" s="228"/>
      <c r="L529" s="219">
        <v>0.0</v>
      </c>
      <c r="M529" s="219">
        <v>0.0</v>
      </c>
      <c r="N529" s="218"/>
      <c r="O529" s="218"/>
      <c r="P529" s="218"/>
      <c r="Q529" s="218"/>
      <c r="R529" s="218"/>
      <c r="S529" s="218"/>
      <c r="T529" s="229"/>
      <c r="U529" s="226"/>
      <c r="V529" s="161"/>
      <c r="W529" s="161"/>
      <c r="X529" s="161"/>
      <c r="Y529" s="161"/>
      <c r="Z529" s="161"/>
      <c r="AA529" s="161"/>
      <c r="AB529" s="161"/>
      <c r="AC529" s="161"/>
      <c r="AD529" s="161"/>
      <c r="AE529" s="161"/>
    </row>
    <row r="530" ht="22.5" customHeight="1">
      <c r="A530" s="227"/>
      <c r="B530" s="217"/>
      <c r="C530" s="217" t="str">
        <f>iferror(vlookup($B530,Master_data!$K$1:$M$190,3,0),"--")</f>
        <v>--</v>
      </c>
      <c r="D530" s="217" t="str">
        <f>iferror(vlookup($B530,Master_data!$K$1:$M$190,2,0),"--")</f>
        <v>--</v>
      </c>
      <c r="E530" s="218" t="str">
        <f>iferror(vlookup($B530,Master_data!$K:$O,4,0),"--")</f>
        <v>--</v>
      </c>
      <c r="F530" s="218"/>
      <c r="G530" s="218"/>
      <c r="H530" s="218"/>
      <c r="I530" s="217"/>
      <c r="J530" s="228"/>
      <c r="K530" s="228"/>
      <c r="L530" s="219">
        <v>0.0</v>
      </c>
      <c r="M530" s="219">
        <v>0.0</v>
      </c>
      <c r="N530" s="218"/>
      <c r="O530" s="218"/>
      <c r="P530" s="218"/>
      <c r="Q530" s="218"/>
      <c r="R530" s="218"/>
      <c r="S530" s="218"/>
      <c r="T530" s="229"/>
      <c r="U530" s="226"/>
      <c r="V530" s="161"/>
      <c r="W530" s="161"/>
      <c r="X530" s="161"/>
      <c r="Y530" s="161"/>
      <c r="Z530" s="161"/>
      <c r="AA530" s="161"/>
      <c r="AB530" s="161"/>
      <c r="AC530" s="161"/>
      <c r="AD530" s="161"/>
      <c r="AE530" s="161"/>
    </row>
    <row r="531" ht="22.5" customHeight="1">
      <c r="A531" s="227"/>
      <c r="B531" s="217"/>
      <c r="C531" s="217" t="str">
        <f>iferror(vlookup($B531,Master_data!$K$1:$M$190,3,0),"--")</f>
        <v>--</v>
      </c>
      <c r="D531" s="217" t="str">
        <f>iferror(vlookup($B531,Master_data!$K$1:$M$190,2,0),"--")</f>
        <v>--</v>
      </c>
      <c r="E531" s="218" t="str">
        <f>iferror(vlookup($B531,Master_data!$K:$O,4,0),"--")</f>
        <v>--</v>
      </c>
      <c r="F531" s="218"/>
      <c r="G531" s="218"/>
      <c r="H531" s="218"/>
      <c r="I531" s="217"/>
      <c r="J531" s="228"/>
      <c r="K531" s="228"/>
      <c r="L531" s="219">
        <v>0.0</v>
      </c>
      <c r="M531" s="219">
        <v>0.0</v>
      </c>
      <c r="N531" s="218"/>
      <c r="O531" s="218"/>
      <c r="P531" s="218"/>
      <c r="Q531" s="218"/>
      <c r="R531" s="218"/>
      <c r="S531" s="218"/>
      <c r="T531" s="229"/>
      <c r="U531" s="226"/>
      <c r="V531" s="161"/>
      <c r="W531" s="161"/>
      <c r="X531" s="161"/>
      <c r="Y531" s="161"/>
      <c r="Z531" s="161"/>
      <c r="AA531" s="161"/>
      <c r="AB531" s="161"/>
      <c r="AC531" s="161"/>
      <c r="AD531" s="161"/>
      <c r="AE531" s="161"/>
    </row>
    <row r="532" ht="22.5" customHeight="1">
      <c r="A532" s="227"/>
      <c r="B532" s="217"/>
      <c r="C532" s="217" t="str">
        <f>iferror(vlookup($B532,Master_data!$K$1:$M$190,3,0),"--")</f>
        <v>--</v>
      </c>
      <c r="D532" s="217" t="str">
        <f>iferror(vlookup($B532,Master_data!$K$1:$M$190,2,0),"--")</f>
        <v>--</v>
      </c>
      <c r="E532" s="218" t="str">
        <f>iferror(vlookup($B532,Master_data!$K:$O,4,0),"--")</f>
        <v>--</v>
      </c>
      <c r="F532" s="218"/>
      <c r="G532" s="218"/>
      <c r="H532" s="218"/>
      <c r="I532" s="217"/>
      <c r="J532" s="228"/>
      <c r="K532" s="228"/>
      <c r="L532" s="219">
        <v>0.0</v>
      </c>
      <c r="M532" s="219">
        <v>0.0</v>
      </c>
      <c r="N532" s="218"/>
      <c r="O532" s="218"/>
      <c r="P532" s="218"/>
      <c r="Q532" s="218"/>
      <c r="R532" s="218"/>
      <c r="S532" s="218"/>
      <c r="T532" s="229"/>
      <c r="U532" s="226"/>
      <c r="V532" s="161"/>
      <c r="W532" s="161"/>
      <c r="X532" s="161"/>
      <c r="Y532" s="161"/>
      <c r="Z532" s="161"/>
      <c r="AA532" s="161"/>
      <c r="AB532" s="161"/>
      <c r="AC532" s="161"/>
      <c r="AD532" s="161"/>
      <c r="AE532" s="161"/>
    </row>
    <row r="533" ht="22.5" customHeight="1">
      <c r="A533" s="227"/>
      <c r="B533" s="217"/>
      <c r="C533" s="217" t="str">
        <f>iferror(vlookup($B533,Master_data!$K$1:$M$190,3,0),"--")</f>
        <v>--</v>
      </c>
      <c r="D533" s="217" t="str">
        <f>iferror(vlookup($B533,Master_data!$K$1:$M$190,2,0),"--")</f>
        <v>--</v>
      </c>
      <c r="E533" s="218" t="str">
        <f>iferror(vlookup($B533,Master_data!$K:$O,4,0),"--")</f>
        <v>--</v>
      </c>
      <c r="F533" s="218"/>
      <c r="G533" s="218"/>
      <c r="H533" s="218"/>
      <c r="I533" s="217"/>
      <c r="J533" s="228"/>
      <c r="K533" s="228"/>
      <c r="L533" s="219">
        <v>0.0</v>
      </c>
      <c r="M533" s="219">
        <v>0.0</v>
      </c>
      <c r="N533" s="218"/>
      <c r="O533" s="218"/>
      <c r="P533" s="218"/>
      <c r="Q533" s="218"/>
      <c r="R533" s="218"/>
      <c r="S533" s="218"/>
      <c r="T533" s="229"/>
      <c r="U533" s="226"/>
      <c r="V533" s="161"/>
      <c r="W533" s="161"/>
      <c r="X533" s="161"/>
      <c r="Y533" s="161"/>
      <c r="Z533" s="161"/>
      <c r="AA533" s="161"/>
      <c r="AB533" s="161"/>
      <c r="AC533" s="161"/>
      <c r="AD533" s="161"/>
      <c r="AE533" s="161"/>
    </row>
    <row r="534" ht="22.5" customHeight="1">
      <c r="A534" s="227"/>
      <c r="B534" s="217"/>
      <c r="C534" s="217" t="str">
        <f>iferror(vlookup($B534,Master_data!$K$1:$M$190,3,0),"--")</f>
        <v>--</v>
      </c>
      <c r="D534" s="217" t="str">
        <f>iferror(vlookup($B534,Master_data!$K$1:$M$190,2,0),"--")</f>
        <v>--</v>
      </c>
      <c r="E534" s="218" t="str">
        <f>iferror(vlookup($B534,Master_data!$K:$O,4,0),"--")</f>
        <v>--</v>
      </c>
      <c r="F534" s="218"/>
      <c r="G534" s="218"/>
      <c r="H534" s="218"/>
      <c r="I534" s="217"/>
      <c r="J534" s="228"/>
      <c r="K534" s="228"/>
      <c r="L534" s="219">
        <v>0.0</v>
      </c>
      <c r="M534" s="219">
        <v>0.0</v>
      </c>
      <c r="N534" s="218"/>
      <c r="O534" s="218"/>
      <c r="P534" s="218"/>
      <c r="Q534" s="218"/>
      <c r="R534" s="218"/>
      <c r="S534" s="218"/>
      <c r="T534" s="229"/>
      <c r="U534" s="226"/>
      <c r="V534" s="161"/>
      <c r="W534" s="161"/>
      <c r="X534" s="161"/>
      <c r="Y534" s="161"/>
      <c r="Z534" s="161"/>
      <c r="AA534" s="161"/>
      <c r="AB534" s="161"/>
      <c r="AC534" s="161"/>
      <c r="AD534" s="161"/>
      <c r="AE534" s="161"/>
    </row>
    <row r="535" ht="22.5" customHeight="1">
      <c r="A535" s="227"/>
      <c r="B535" s="217"/>
      <c r="C535" s="217" t="str">
        <f>iferror(vlookup($B535,Master_data!$K$1:$M$190,3,0),"--")</f>
        <v>--</v>
      </c>
      <c r="D535" s="217" t="str">
        <f>iferror(vlookup($B535,Master_data!$K$1:$M$190,2,0),"--")</f>
        <v>--</v>
      </c>
      <c r="E535" s="218" t="str">
        <f>iferror(vlookup($B535,Master_data!$K:$O,4,0),"--")</f>
        <v>--</v>
      </c>
      <c r="F535" s="218"/>
      <c r="G535" s="218"/>
      <c r="H535" s="218"/>
      <c r="I535" s="217"/>
      <c r="J535" s="228"/>
      <c r="K535" s="228"/>
      <c r="L535" s="219">
        <v>0.0</v>
      </c>
      <c r="M535" s="219">
        <v>0.0</v>
      </c>
      <c r="N535" s="218"/>
      <c r="O535" s="218"/>
      <c r="P535" s="218"/>
      <c r="Q535" s="218"/>
      <c r="R535" s="218"/>
      <c r="S535" s="218"/>
      <c r="T535" s="229"/>
      <c r="U535" s="226"/>
      <c r="V535" s="161"/>
      <c r="W535" s="161"/>
      <c r="X535" s="161"/>
      <c r="Y535" s="161"/>
      <c r="Z535" s="161"/>
      <c r="AA535" s="161"/>
      <c r="AB535" s="161"/>
      <c r="AC535" s="161"/>
      <c r="AD535" s="161"/>
      <c r="AE535" s="161"/>
    </row>
    <row r="536" ht="22.5" customHeight="1">
      <c r="A536" s="227"/>
      <c r="B536" s="217"/>
      <c r="C536" s="217" t="str">
        <f>iferror(vlookup($B536,Master_data!$K$1:$M$190,3,0),"--")</f>
        <v>--</v>
      </c>
      <c r="D536" s="217" t="str">
        <f>iferror(vlookup($B536,Master_data!$K$1:$M$190,2,0),"--")</f>
        <v>--</v>
      </c>
      <c r="E536" s="218" t="str">
        <f>iferror(vlookup($B536,Master_data!$K:$O,4,0),"--")</f>
        <v>--</v>
      </c>
      <c r="F536" s="218"/>
      <c r="G536" s="218"/>
      <c r="H536" s="218"/>
      <c r="I536" s="217"/>
      <c r="J536" s="228"/>
      <c r="K536" s="228"/>
      <c r="L536" s="219">
        <v>0.0</v>
      </c>
      <c r="M536" s="219">
        <v>0.0</v>
      </c>
      <c r="N536" s="218"/>
      <c r="O536" s="218"/>
      <c r="P536" s="218"/>
      <c r="Q536" s="218"/>
      <c r="R536" s="218"/>
      <c r="S536" s="218"/>
      <c r="T536" s="229"/>
      <c r="U536" s="226"/>
      <c r="V536" s="161"/>
      <c r="W536" s="161"/>
      <c r="X536" s="161"/>
      <c r="Y536" s="161"/>
      <c r="Z536" s="161"/>
      <c r="AA536" s="161"/>
      <c r="AB536" s="161"/>
      <c r="AC536" s="161"/>
      <c r="AD536" s="161"/>
      <c r="AE536" s="161"/>
    </row>
    <row r="537" ht="22.5" customHeight="1">
      <c r="A537" s="227"/>
      <c r="B537" s="217"/>
      <c r="C537" s="217" t="str">
        <f>iferror(vlookup($B537,Master_data!$K$1:$M$190,3,0),"--")</f>
        <v>--</v>
      </c>
      <c r="D537" s="217" t="str">
        <f>iferror(vlookup($B537,Master_data!$K$1:$M$190,2,0),"--")</f>
        <v>--</v>
      </c>
      <c r="E537" s="218" t="str">
        <f>iferror(vlookup($B537,Master_data!$K:$O,4,0),"--")</f>
        <v>--</v>
      </c>
      <c r="F537" s="218"/>
      <c r="G537" s="218"/>
      <c r="H537" s="218"/>
      <c r="I537" s="217"/>
      <c r="J537" s="228"/>
      <c r="K537" s="228"/>
      <c r="L537" s="219">
        <v>0.0</v>
      </c>
      <c r="M537" s="219">
        <v>0.0</v>
      </c>
      <c r="N537" s="218"/>
      <c r="O537" s="218"/>
      <c r="P537" s="218"/>
      <c r="Q537" s="218"/>
      <c r="R537" s="218"/>
      <c r="S537" s="218"/>
      <c r="T537" s="229"/>
      <c r="U537" s="226"/>
      <c r="V537" s="161"/>
      <c r="W537" s="161"/>
      <c r="X537" s="161"/>
      <c r="Y537" s="161"/>
      <c r="Z537" s="161"/>
      <c r="AA537" s="161"/>
      <c r="AB537" s="161"/>
      <c r="AC537" s="161"/>
      <c r="AD537" s="161"/>
      <c r="AE537" s="161"/>
    </row>
    <row r="538" ht="22.5" customHeight="1">
      <c r="A538" s="227"/>
      <c r="B538" s="217"/>
      <c r="C538" s="217" t="str">
        <f>iferror(vlookup($B538,Master_data!$K$1:$M$190,3,0),"--")</f>
        <v>--</v>
      </c>
      <c r="D538" s="217" t="str">
        <f>iferror(vlookup($B538,Master_data!$K$1:$M$190,2,0),"--")</f>
        <v>--</v>
      </c>
      <c r="E538" s="218" t="str">
        <f>iferror(vlookup($B538,Master_data!$K:$O,4,0),"--")</f>
        <v>--</v>
      </c>
      <c r="F538" s="218"/>
      <c r="G538" s="218"/>
      <c r="H538" s="218"/>
      <c r="I538" s="217"/>
      <c r="J538" s="228"/>
      <c r="K538" s="228"/>
      <c r="L538" s="219">
        <v>0.0</v>
      </c>
      <c r="M538" s="219">
        <v>0.0</v>
      </c>
      <c r="N538" s="218"/>
      <c r="O538" s="218"/>
      <c r="P538" s="218"/>
      <c r="Q538" s="218"/>
      <c r="R538" s="218"/>
      <c r="S538" s="218"/>
      <c r="T538" s="229"/>
      <c r="U538" s="226"/>
      <c r="V538" s="161"/>
      <c r="W538" s="161"/>
      <c r="X538" s="161"/>
      <c r="Y538" s="161"/>
      <c r="Z538" s="161"/>
      <c r="AA538" s="161"/>
      <c r="AB538" s="161"/>
      <c r="AC538" s="161"/>
      <c r="AD538" s="161"/>
      <c r="AE538" s="161"/>
    </row>
    <row r="539" ht="22.5" customHeight="1">
      <c r="A539" s="227"/>
      <c r="B539" s="217"/>
      <c r="C539" s="217" t="str">
        <f>iferror(vlookup($B539,Master_data!$K$1:$M$190,3,0),"--")</f>
        <v>--</v>
      </c>
      <c r="D539" s="217" t="str">
        <f>iferror(vlookup($B539,Master_data!$K$1:$M$190,2,0),"--")</f>
        <v>--</v>
      </c>
      <c r="E539" s="218" t="str">
        <f>iferror(vlookup($B539,Master_data!$K:$O,4,0),"--")</f>
        <v>--</v>
      </c>
      <c r="F539" s="218"/>
      <c r="G539" s="218"/>
      <c r="H539" s="218"/>
      <c r="I539" s="217"/>
      <c r="J539" s="228"/>
      <c r="K539" s="228"/>
      <c r="L539" s="219">
        <v>0.0</v>
      </c>
      <c r="M539" s="219">
        <v>0.0</v>
      </c>
      <c r="N539" s="218"/>
      <c r="O539" s="218"/>
      <c r="P539" s="218"/>
      <c r="Q539" s="218"/>
      <c r="R539" s="218"/>
      <c r="S539" s="218"/>
      <c r="T539" s="229"/>
      <c r="U539" s="226"/>
      <c r="V539" s="161"/>
      <c r="W539" s="161"/>
      <c r="X539" s="161"/>
      <c r="Y539" s="161"/>
      <c r="Z539" s="161"/>
      <c r="AA539" s="161"/>
      <c r="AB539" s="161"/>
      <c r="AC539" s="161"/>
      <c r="AD539" s="161"/>
      <c r="AE539" s="161"/>
    </row>
    <row r="540" ht="22.5" customHeight="1">
      <c r="A540" s="227"/>
      <c r="B540" s="217"/>
      <c r="C540" s="217" t="str">
        <f>iferror(vlookup($B540,Master_data!$K$1:$M$190,3,0),"--")</f>
        <v>--</v>
      </c>
      <c r="D540" s="217" t="str">
        <f>iferror(vlookup($B540,Master_data!$K$1:$M$190,2,0),"--")</f>
        <v>--</v>
      </c>
      <c r="E540" s="218" t="str">
        <f>iferror(vlookup($B540,Master_data!$K:$O,4,0),"--")</f>
        <v>--</v>
      </c>
      <c r="F540" s="218"/>
      <c r="G540" s="218"/>
      <c r="H540" s="218"/>
      <c r="I540" s="217"/>
      <c r="J540" s="228"/>
      <c r="K540" s="228"/>
      <c r="L540" s="219">
        <v>0.0</v>
      </c>
      <c r="M540" s="219">
        <v>0.0</v>
      </c>
      <c r="N540" s="218"/>
      <c r="O540" s="218"/>
      <c r="P540" s="218"/>
      <c r="Q540" s="218"/>
      <c r="R540" s="218"/>
      <c r="S540" s="218"/>
      <c r="T540" s="229"/>
      <c r="U540" s="226"/>
      <c r="V540" s="161"/>
      <c r="W540" s="161"/>
      <c r="X540" s="161"/>
      <c r="Y540" s="161"/>
      <c r="Z540" s="161"/>
      <c r="AA540" s="161"/>
      <c r="AB540" s="161"/>
      <c r="AC540" s="161"/>
      <c r="AD540" s="161"/>
      <c r="AE540" s="161"/>
    </row>
    <row r="541" ht="22.5" customHeight="1">
      <c r="A541" s="227"/>
      <c r="B541" s="217"/>
      <c r="C541" s="217" t="str">
        <f>iferror(vlookup($B541,Master_data!$K$1:$M$190,3,0),"--")</f>
        <v>--</v>
      </c>
      <c r="D541" s="217" t="str">
        <f>iferror(vlookup($B541,Master_data!$K$1:$M$190,2,0),"--")</f>
        <v>--</v>
      </c>
      <c r="E541" s="218" t="str">
        <f>iferror(vlookup($B541,Master_data!$K:$O,4,0),"--")</f>
        <v>--</v>
      </c>
      <c r="F541" s="218"/>
      <c r="G541" s="218"/>
      <c r="H541" s="218"/>
      <c r="I541" s="217"/>
      <c r="J541" s="228"/>
      <c r="K541" s="228"/>
      <c r="L541" s="219">
        <v>0.0</v>
      </c>
      <c r="M541" s="219">
        <v>0.0</v>
      </c>
      <c r="N541" s="218"/>
      <c r="O541" s="218"/>
      <c r="P541" s="218"/>
      <c r="Q541" s="218"/>
      <c r="R541" s="218"/>
      <c r="S541" s="218"/>
      <c r="T541" s="229"/>
      <c r="U541" s="226"/>
      <c r="V541" s="161"/>
      <c r="W541" s="161"/>
      <c r="X541" s="161"/>
      <c r="Y541" s="161"/>
      <c r="Z541" s="161"/>
      <c r="AA541" s="161"/>
      <c r="AB541" s="161"/>
      <c r="AC541" s="161"/>
      <c r="AD541" s="161"/>
      <c r="AE541" s="161"/>
    </row>
    <row r="542" ht="22.5" customHeight="1">
      <c r="A542" s="227"/>
      <c r="B542" s="217"/>
      <c r="C542" s="217" t="str">
        <f>iferror(vlookup($B542,Master_data!$K$1:$M$190,3,0),"--")</f>
        <v>--</v>
      </c>
      <c r="D542" s="217" t="str">
        <f>iferror(vlookup($B542,Master_data!$K$1:$M$190,2,0),"--")</f>
        <v>--</v>
      </c>
      <c r="E542" s="218" t="str">
        <f>iferror(vlookup($B542,Master_data!$K:$O,4,0),"--")</f>
        <v>--</v>
      </c>
      <c r="F542" s="218"/>
      <c r="G542" s="218"/>
      <c r="H542" s="218"/>
      <c r="I542" s="217"/>
      <c r="J542" s="228"/>
      <c r="K542" s="228"/>
      <c r="L542" s="219">
        <v>0.0</v>
      </c>
      <c r="M542" s="219">
        <v>0.0</v>
      </c>
      <c r="N542" s="218"/>
      <c r="O542" s="218"/>
      <c r="P542" s="218"/>
      <c r="Q542" s="218"/>
      <c r="R542" s="218"/>
      <c r="S542" s="218"/>
      <c r="T542" s="229"/>
      <c r="U542" s="226"/>
      <c r="V542" s="161"/>
      <c r="W542" s="161"/>
      <c r="X542" s="161"/>
      <c r="Y542" s="161"/>
      <c r="Z542" s="161"/>
      <c r="AA542" s="161"/>
      <c r="AB542" s="161"/>
      <c r="AC542" s="161"/>
      <c r="AD542" s="161"/>
      <c r="AE542" s="161"/>
    </row>
    <row r="543" ht="22.5" customHeight="1">
      <c r="A543" s="227"/>
      <c r="B543" s="217"/>
      <c r="C543" s="217" t="str">
        <f>iferror(vlookup($B543,Master_data!$K$1:$M$190,3,0),"--")</f>
        <v>--</v>
      </c>
      <c r="D543" s="217" t="str">
        <f>iferror(vlookup($B543,Master_data!$K$1:$M$190,2,0),"--")</f>
        <v>--</v>
      </c>
      <c r="E543" s="218" t="str">
        <f>iferror(vlookup($B543,Master_data!$K:$O,4,0),"--")</f>
        <v>--</v>
      </c>
      <c r="F543" s="218"/>
      <c r="G543" s="218"/>
      <c r="H543" s="218"/>
      <c r="I543" s="217"/>
      <c r="J543" s="228"/>
      <c r="K543" s="228"/>
      <c r="L543" s="219">
        <v>0.0</v>
      </c>
      <c r="M543" s="219">
        <v>0.0</v>
      </c>
      <c r="N543" s="218"/>
      <c r="O543" s="218"/>
      <c r="P543" s="218"/>
      <c r="Q543" s="218"/>
      <c r="R543" s="218"/>
      <c r="S543" s="218"/>
      <c r="T543" s="229"/>
      <c r="U543" s="226"/>
      <c r="V543" s="161"/>
      <c r="W543" s="161"/>
      <c r="X543" s="161"/>
      <c r="Y543" s="161"/>
      <c r="Z543" s="161"/>
      <c r="AA543" s="161"/>
      <c r="AB543" s="161"/>
      <c r="AC543" s="161"/>
      <c r="AD543" s="161"/>
      <c r="AE543" s="161"/>
    </row>
    <row r="544" ht="22.5" customHeight="1">
      <c r="A544" s="227"/>
      <c r="B544" s="217"/>
      <c r="C544" s="217" t="str">
        <f>iferror(vlookup($B544,Master_data!$K$1:$M$190,3,0),"--")</f>
        <v>--</v>
      </c>
      <c r="D544" s="217" t="str">
        <f>iferror(vlookup($B544,Master_data!$K$1:$M$190,2,0),"--")</f>
        <v>--</v>
      </c>
      <c r="E544" s="218" t="str">
        <f>iferror(vlookup($B544,Master_data!$K:$O,4,0),"--")</f>
        <v>--</v>
      </c>
      <c r="F544" s="218"/>
      <c r="G544" s="218"/>
      <c r="H544" s="218"/>
      <c r="I544" s="217"/>
      <c r="J544" s="228"/>
      <c r="K544" s="228"/>
      <c r="L544" s="219">
        <v>0.0</v>
      </c>
      <c r="M544" s="219">
        <v>0.0</v>
      </c>
      <c r="N544" s="218"/>
      <c r="O544" s="218"/>
      <c r="P544" s="218"/>
      <c r="Q544" s="218"/>
      <c r="R544" s="218"/>
      <c r="S544" s="218"/>
      <c r="T544" s="229"/>
      <c r="U544" s="226"/>
      <c r="V544" s="161"/>
      <c r="W544" s="161"/>
      <c r="X544" s="161"/>
      <c r="Y544" s="161"/>
      <c r="Z544" s="161"/>
      <c r="AA544" s="161"/>
      <c r="AB544" s="161"/>
      <c r="AC544" s="161"/>
      <c r="AD544" s="161"/>
      <c r="AE544" s="161"/>
    </row>
    <row r="545" ht="22.5" customHeight="1">
      <c r="A545" s="227"/>
      <c r="B545" s="217"/>
      <c r="C545" s="217" t="str">
        <f>iferror(vlookup($B545,Master_data!$K$1:$M$190,3,0),"--")</f>
        <v>--</v>
      </c>
      <c r="D545" s="217" t="str">
        <f>iferror(vlookup($B545,Master_data!$K$1:$M$190,2,0),"--")</f>
        <v>--</v>
      </c>
      <c r="E545" s="218" t="str">
        <f>iferror(vlookup($B545,Master_data!$K:$O,4,0),"--")</f>
        <v>--</v>
      </c>
      <c r="F545" s="218"/>
      <c r="G545" s="218"/>
      <c r="H545" s="218"/>
      <c r="I545" s="217"/>
      <c r="J545" s="228"/>
      <c r="K545" s="228"/>
      <c r="L545" s="219">
        <v>0.0</v>
      </c>
      <c r="M545" s="219">
        <v>0.0</v>
      </c>
      <c r="N545" s="218"/>
      <c r="O545" s="218"/>
      <c r="P545" s="218"/>
      <c r="Q545" s="218"/>
      <c r="R545" s="218"/>
      <c r="S545" s="218"/>
      <c r="T545" s="229"/>
      <c r="U545" s="226"/>
      <c r="V545" s="161"/>
      <c r="W545" s="161"/>
      <c r="X545" s="161"/>
      <c r="Y545" s="161"/>
      <c r="Z545" s="161"/>
      <c r="AA545" s="161"/>
      <c r="AB545" s="161"/>
      <c r="AC545" s="161"/>
      <c r="AD545" s="161"/>
      <c r="AE545" s="161"/>
    </row>
    <row r="546" ht="22.5" customHeight="1">
      <c r="A546" s="227"/>
      <c r="B546" s="217"/>
      <c r="C546" s="217" t="str">
        <f>iferror(vlookup($B546,Master_data!$K$1:$M$190,3,0),"--")</f>
        <v>--</v>
      </c>
      <c r="D546" s="217" t="str">
        <f>iferror(vlookup($B546,Master_data!$K$1:$M$190,2,0),"--")</f>
        <v>--</v>
      </c>
      <c r="E546" s="218" t="str">
        <f>iferror(vlookup($B546,Master_data!$K:$O,4,0),"--")</f>
        <v>--</v>
      </c>
      <c r="F546" s="218"/>
      <c r="G546" s="218"/>
      <c r="H546" s="218"/>
      <c r="I546" s="217"/>
      <c r="J546" s="228"/>
      <c r="K546" s="228"/>
      <c r="L546" s="219">
        <v>0.0</v>
      </c>
      <c r="M546" s="219">
        <v>0.0</v>
      </c>
      <c r="N546" s="218"/>
      <c r="O546" s="218"/>
      <c r="P546" s="218"/>
      <c r="Q546" s="218"/>
      <c r="R546" s="218"/>
      <c r="S546" s="218"/>
      <c r="T546" s="229"/>
      <c r="U546" s="226"/>
      <c r="V546" s="161"/>
      <c r="W546" s="161"/>
      <c r="X546" s="161"/>
      <c r="Y546" s="161"/>
      <c r="Z546" s="161"/>
      <c r="AA546" s="161"/>
      <c r="AB546" s="161"/>
      <c r="AC546" s="161"/>
      <c r="AD546" s="161"/>
      <c r="AE546" s="161"/>
    </row>
    <row r="547" ht="22.5" customHeight="1">
      <c r="A547" s="227"/>
      <c r="B547" s="217"/>
      <c r="C547" s="217" t="str">
        <f>iferror(vlookup($B547,Master_data!$K$1:$M$190,3,0),"--")</f>
        <v>--</v>
      </c>
      <c r="D547" s="217" t="str">
        <f>iferror(vlookup($B547,Master_data!$K$1:$M$190,2,0),"--")</f>
        <v>--</v>
      </c>
      <c r="E547" s="218" t="str">
        <f>iferror(vlookup($B547,Master_data!$K:$O,4,0),"--")</f>
        <v>--</v>
      </c>
      <c r="F547" s="218"/>
      <c r="G547" s="218"/>
      <c r="H547" s="218"/>
      <c r="I547" s="217"/>
      <c r="J547" s="228"/>
      <c r="K547" s="228"/>
      <c r="L547" s="219">
        <v>0.0</v>
      </c>
      <c r="M547" s="219">
        <v>0.0</v>
      </c>
      <c r="N547" s="218"/>
      <c r="O547" s="218"/>
      <c r="P547" s="218"/>
      <c r="Q547" s="218"/>
      <c r="R547" s="218"/>
      <c r="S547" s="218"/>
      <c r="T547" s="229"/>
      <c r="U547" s="226"/>
      <c r="V547" s="161"/>
      <c r="W547" s="161"/>
      <c r="X547" s="161"/>
      <c r="Y547" s="161"/>
      <c r="Z547" s="161"/>
      <c r="AA547" s="161"/>
      <c r="AB547" s="161"/>
      <c r="AC547" s="161"/>
      <c r="AD547" s="161"/>
      <c r="AE547" s="161"/>
    </row>
    <row r="548" ht="22.5" customHeight="1">
      <c r="A548" s="227"/>
      <c r="B548" s="217"/>
      <c r="C548" s="217" t="str">
        <f>iferror(vlookup($B548,Master_data!$K$1:$M$190,3,0),"--")</f>
        <v>--</v>
      </c>
      <c r="D548" s="217" t="str">
        <f>iferror(vlookup($B548,Master_data!$K$1:$M$190,2,0),"--")</f>
        <v>--</v>
      </c>
      <c r="E548" s="218" t="str">
        <f>iferror(vlookup($B548,Master_data!$K:$O,4,0),"--")</f>
        <v>--</v>
      </c>
      <c r="F548" s="218"/>
      <c r="G548" s="218"/>
      <c r="H548" s="218"/>
      <c r="I548" s="217"/>
      <c r="J548" s="228"/>
      <c r="K548" s="228"/>
      <c r="L548" s="219">
        <v>0.0</v>
      </c>
      <c r="M548" s="219">
        <v>0.0</v>
      </c>
      <c r="N548" s="218"/>
      <c r="O548" s="218"/>
      <c r="P548" s="218"/>
      <c r="Q548" s="218"/>
      <c r="R548" s="218"/>
      <c r="S548" s="218"/>
      <c r="T548" s="229"/>
      <c r="U548" s="226"/>
      <c r="V548" s="161"/>
      <c r="W548" s="161"/>
      <c r="X548" s="161"/>
      <c r="Y548" s="161"/>
      <c r="Z548" s="161"/>
      <c r="AA548" s="161"/>
      <c r="AB548" s="161"/>
      <c r="AC548" s="161"/>
      <c r="AD548" s="161"/>
      <c r="AE548" s="161"/>
    </row>
    <row r="549" ht="22.5" customHeight="1">
      <c r="A549" s="227"/>
      <c r="B549" s="217"/>
      <c r="C549" s="217" t="str">
        <f>iferror(vlookup($B549,Master_data!$K$1:$M$190,3,0),"--")</f>
        <v>--</v>
      </c>
      <c r="D549" s="217" t="str">
        <f>iferror(vlookup($B549,Master_data!$K$1:$M$190,2,0),"--")</f>
        <v>--</v>
      </c>
      <c r="E549" s="218" t="str">
        <f>iferror(vlookup($B549,Master_data!$K:$O,4,0),"--")</f>
        <v>--</v>
      </c>
      <c r="F549" s="218"/>
      <c r="G549" s="218"/>
      <c r="H549" s="218"/>
      <c r="I549" s="217"/>
      <c r="J549" s="228"/>
      <c r="K549" s="228"/>
      <c r="L549" s="219">
        <v>0.0</v>
      </c>
      <c r="M549" s="219">
        <v>0.0</v>
      </c>
      <c r="N549" s="218"/>
      <c r="O549" s="218"/>
      <c r="P549" s="218"/>
      <c r="Q549" s="218"/>
      <c r="R549" s="218"/>
      <c r="S549" s="218"/>
      <c r="T549" s="229"/>
      <c r="U549" s="226"/>
      <c r="V549" s="161"/>
      <c r="W549" s="161"/>
      <c r="X549" s="161"/>
      <c r="Y549" s="161"/>
      <c r="Z549" s="161"/>
      <c r="AA549" s="161"/>
      <c r="AB549" s="161"/>
      <c r="AC549" s="161"/>
      <c r="AD549" s="161"/>
      <c r="AE549" s="161"/>
    </row>
    <row r="550" ht="22.5" customHeight="1">
      <c r="A550" s="227"/>
      <c r="B550" s="217"/>
      <c r="C550" s="217" t="str">
        <f>iferror(vlookup($B550,Master_data!$K$1:$M$190,3,0),"--")</f>
        <v>--</v>
      </c>
      <c r="D550" s="217" t="str">
        <f>iferror(vlookup($B550,Master_data!$K$1:$M$190,2,0),"--")</f>
        <v>--</v>
      </c>
      <c r="E550" s="218" t="str">
        <f>iferror(vlookup($B550,Master_data!$K:$O,4,0),"--")</f>
        <v>--</v>
      </c>
      <c r="F550" s="218"/>
      <c r="G550" s="218"/>
      <c r="H550" s="218"/>
      <c r="I550" s="217"/>
      <c r="J550" s="228"/>
      <c r="K550" s="228"/>
      <c r="L550" s="219">
        <v>0.0</v>
      </c>
      <c r="M550" s="219">
        <v>0.0</v>
      </c>
      <c r="N550" s="218"/>
      <c r="O550" s="218"/>
      <c r="P550" s="218"/>
      <c r="Q550" s="218"/>
      <c r="R550" s="218"/>
      <c r="S550" s="218"/>
      <c r="T550" s="229"/>
      <c r="U550" s="226"/>
      <c r="V550" s="161"/>
      <c r="W550" s="161"/>
      <c r="X550" s="161"/>
      <c r="Y550" s="161"/>
      <c r="Z550" s="161"/>
      <c r="AA550" s="161"/>
      <c r="AB550" s="161"/>
      <c r="AC550" s="161"/>
      <c r="AD550" s="161"/>
      <c r="AE550" s="161"/>
    </row>
    <row r="551" ht="22.5" customHeight="1">
      <c r="A551" s="227"/>
      <c r="B551" s="217"/>
      <c r="C551" s="217" t="str">
        <f>iferror(vlookup($B551,Master_data!$K$1:$M$190,3,0),"--")</f>
        <v>--</v>
      </c>
      <c r="D551" s="217" t="str">
        <f>iferror(vlookup($B551,Master_data!$K$1:$M$190,2,0),"--")</f>
        <v>--</v>
      </c>
      <c r="E551" s="218" t="str">
        <f>iferror(vlookup($B551,Master_data!$K:$O,4,0),"--")</f>
        <v>--</v>
      </c>
      <c r="F551" s="218"/>
      <c r="G551" s="218"/>
      <c r="H551" s="218"/>
      <c r="I551" s="217"/>
      <c r="J551" s="228"/>
      <c r="K551" s="228"/>
      <c r="L551" s="219">
        <v>0.0</v>
      </c>
      <c r="M551" s="219">
        <v>0.0</v>
      </c>
      <c r="N551" s="218"/>
      <c r="O551" s="218"/>
      <c r="P551" s="218"/>
      <c r="Q551" s="218"/>
      <c r="R551" s="218"/>
      <c r="S551" s="218"/>
      <c r="T551" s="229"/>
      <c r="U551" s="226"/>
      <c r="V551" s="161"/>
      <c r="W551" s="161"/>
      <c r="X551" s="161"/>
      <c r="Y551" s="161"/>
      <c r="Z551" s="161"/>
      <c r="AA551" s="161"/>
      <c r="AB551" s="161"/>
      <c r="AC551" s="161"/>
      <c r="AD551" s="161"/>
      <c r="AE551" s="161"/>
    </row>
    <row r="552" ht="22.5" customHeight="1">
      <c r="A552" s="227"/>
      <c r="B552" s="217"/>
      <c r="C552" s="217" t="str">
        <f>iferror(vlookup($B552,Master_data!$K$1:$M$190,3,0),"--")</f>
        <v>--</v>
      </c>
      <c r="D552" s="217" t="str">
        <f>iferror(vlookup($B552,Master_data!$K$1:$M$190,2,0),"--")</f>
        <v>--</v>
      </c>
      <c r="E552" s="218" t="str">
        <f>iferror(vlookup($B552,Master_data!$K:$O,4,0),"--")</f>
        <v>--</v>
      </c>
      <c r="F552" s="218"/>
      <c r="G552" s="218"/>
      <c r="H552" s="218"/>
      <c r="I552" s="217"/>
      <c r="J552" s="228"/>
      <c r="K552" s="228"/>
      <c r="L552" s="219">
        <v>0.0</v>
      </c>
      <c r="M552" s="219">
        <v>0.0</v>
      </c>
      <c r="N552" s="218"/>
      <c r="O552" s="218"/>
      <c r="P552" s="218"/>
      <c r="Q552" s="218"/>
      <c r="R552" s="218"/>
      <c r="S552" s="218"/>
      <c r="T552" s="229"/>
      <c r="U552" s="226"/>
      <c r="V552" s="161"/>
      <c r="W552" s="161"/>
      <c r="X552" s="161"/>
      <c r="Y552" s="161"/>
      <c r="Z552" s="161"/>
      <c r="AA552" s="161"/>
      <c r="AB552" s="161"/>
      <c r="AC552" s="161"/>
      <c r="AD552" s="161"/>
      <c r="AE552" s="161"/>
    </row>
    <row r="553" ht="22.5" customHeight="1">
      <c r="A553" s="227"/>
      <c r="B553" s="217"/>
      <c r="C553" s="217" t="str">
        <f>iferror(vlookup($B553,Master_data!$K$1:$M$190,3,0),"--")</f>
        <v>--</v>
      </c>
      <c r="D553" s="217" t="str">
        <f>iferror(vlookup($B553,Master_data!$K$1:$M$190,2,0),"--")</f>
        <v>--</v>
      </c>
      <c r="E553" s="218" t="str">
        <f>iferror(vlookup($B553,Master_data!$K:$O,4,0),"--")</f>
        <v>--</v>
      </c>
      <c r="F553" s="218"/>
      <c r="G553" s="218"/>
      <c r="H553" s="218"/>
      <c r="I553" s="217"/>
      <c r="J553" s="228"/>
      <c r="K553" s="228"/>
      <c r="L553" s="219">
        <v>0.0</v>
      </c>
      <c r="M553" s="219">
        <v>0.0</v>
      </c>
      <c r="N553" s="218"/>
      <c r="O553" s="218"/>
      <c r="P553" s="218"/>
      <c r="Q553" s="218"/>
      <c r="R553" s="218"/>
      <c r="S553" s="218"/>
      <c r="T553" s="229"/>
      <c r="U553" s="226"/>
      <c r="V553" s="161"/>
      <c r="W553" s="161"/>
      <c r="X553" s="161"/>
      <c r="Y553" s="161"/>
      <c r="Z553" s="161"/>
      <c r="AA553" s="161"/>
      <c r="AB553" s="161"/>
      <c r="AC553" s="161"/>
      <c r="AD553" s="161"/>
      <c r="AE553" s="161"/>
    </row>
    <row r="554" ht="22.5" customHeight="1">
      <c r="A554" s="227"/>
      <c r="B554" s="217"/>
      <c r="C554" s="217" t="str">
        <f>iferror(vlookup($B554,Master_data!$K$1:$M$190,3,0),"--")</f>
        <v>--</v>
      </c>
      <c r="D554" s="217" t="str">
        <f>iferror(vlookup($B554,Master_data!$K$1:$M$190,2,0),"--")</f>
        <v>--</v>
      </c>
      <c r="E554" s="218" t="str">
        <f>iferror(vlookup($B554,Master_data!$K:$O,4,0),"--")</f>
        <v>--</v>
      </c>
      <c r="F554" s="218"/>
      <c r="G554" s="218"/>
      <c r="H554" s="218"/>
      <c r="I554" s="217"/>
      <c r="J554" s="228"/>
      <c r="K554" s="228"/>
      <c r="L554" s="219">
        <v>0.0</v>
      </c>
      <c r="M554" s="219">
        <v>0.0</v>
      </c>
      <c r="N554" s="218"/>
      <c r="O554" s="218"/>
      <c r="P554" s="218"/>
      <c r="Q554" s="218"/>
      <c r="R554" s="218"/>
      <c r="S554" s="218"/>
      <c r="T554" s="229"/>
      <c r="U554" s="226"/>
      <c r="V554" s="161"/>
      <c r="W554" s="161"/>
      <c r="X554" s="161"/>
      <c r="Y554" s="161"/>
      <c r="Z554" s="161"/>
      <c r="AA554" s="161"/>
      <c r="AB554" s="161"/>
      <c r="AC554" s="161"/>
      <c r="AD554" s="161"/>
      <c r="AE554" s="161"/>
    </row>
    <row r="555" ht="22.5" customHeight="1">
      <c r="A555" s="227"/>
      <c r="B555" s="217"/>
      <c r="C555" s="217" t="str">
        <f>iferror(vlookup($B555,Master_data!$K$1:$M$190,3,0),"--")</f>
        <v>--</v>
      </c>
      <c r="D555" s="217" t="str">
        <f>iferror(vlookup($B555,Master_data!$K$1:$M$190,2,0),"--")</f>
        <v>--</v>
      </c>
      <c r="E555" s="218" t="str">
        <f>iferror(vlookup($B555,Master_data!$K:$O,4,0),"--")</f>
        <v>--</v>
      </c>
      <c r="F555" s="218"/>
      <c r="G555" s="218"/>
      <c r="H555" s="218"/>
      <c r="I555" s="217"/>
      <c r="J555" s="228"/>
      <c r="K555" s="228"/>
      <c r="L555" s="219">
        <v>0.0</v>
      </c>
      <c r="M555" s="219">
        <v>0.0</v>
      </c>
      <c r="N555" s="218"/>
      <c r="O555" s="218"/>
      <c r="P555" s="218"/>
      <c r="Q555" s="218"/>
      <c r="R555" s="218"/>
      <c r="S555" s="218"/>
      <c r="T555" s="229"/>
      <c r="U555" s="226"/>
      <c r="V555" s="161"/>
      <c r="W555" s="161"/>
      <c r="X555" s="161"/>
      <c r="Y555" s="161"/>
      <c r="Z555" s="161"/>
      <c r="AA555" s="161"/>
      <c r="AB555" s="161"/>
      <c r="AC555" s="161"/>
      <c r="AD555" s="161"/>
      <c r="AE555" s="161"/>
    </row>
    <row r="556" ht="22.5" customHeight="1">
      <c r="A556" s="227"/>
      <c r="B556" s="217"/>
      <c r="C556" s="217" t="str">
        <f>iferror(vlookup($B556,Master_data!$K$1:$M$190,3,0),"--")</f>
        <v>--</v>
      </c>
      <c r="D556" s="217" t="str">
        <f>iferror(vlookup($B556,Master_data!$K$1:$M$190,2,0),"--")</f>
        <v>--</v>
      </c>
      <c r="E556" s="218" t="str">
        <f>iferror(vlookup($B556,Master_data!$K:$O,4,0),"--")</f>
        <v>--</v>
      </c>
      <c r="F556" s="218"/>
      <c r="G556" s="218"/>
      <c r="H556" s="218"/>
      <c r="I556" s="217"/>
      <c r="J556" s="228"/>
      <c r="K556" s="228"/>
      <c r="L556" s="219">
        <v>0.0</v>
      </c>
      <c r="M556" s="219">
        <v>0.0</v>
      </c>
      <c r="N556" s="218"/>
      <c r="O556" s="218"/>
      <c r="P556" s="218"/>
      <c r="Q556" s="218"/>
      <c r="R556" s="218"/>
      <c r="S556" s="218"/>
      <c r="T556" s="229"/>
      <c r="U556" s="226"/>
      <c r="V556" s="161"/>
      <c r="W556" s="161"/>
      <c r="X556" s="161"/>
      <c r="Y556" s="161"/>
      <c r="Z556" s="161"/>
      <c r="AA556" s="161"/>
      <c r="AB556" s="161"/>
      <c r="AC556" s="161"/>
      <c r="AD556" s="161"/>
      <c r="AE556" s="161"/>
    </row>
    <row r="557" ht="22.5" customHeight="1">
      <c r="A557" s="227"/>
      <c r="B557" s="217"/>
      <c r="C557" s="217" t="str">
        <f>iferror(vlookup($B557,Master_data!$K$1:$M$190,3,0),"--")</f>
        <v>--</v>
      </c>
      <c r="D557" s="217" t="str">
        <f>iferror(vlookup($B557,Master_data!$K$1:$M$190,2,0),"--")</f>
        <v>--</v>
      </c>
      <c r="E557" s="218" t="str">
        <f>iferror(vlookup($B557,Master_data!$K:$O,4,0),"--")</f>
        <v>--</v>
      </c>
      <c r="F557" s="218"/>
      <c r="G557" s="218"/>
      <c r="H557" s="218"/>
      <c r="I557" s="217"/>
      <c r="J557" s="228"/>
      <c r="K557" s="228"/>
      <c r="L557" s="219">
        <v>0.0</v>
      </c>
      <c r="M557" s="219">
        <v>0.0</v>
      </c>
      <c r="N557" s="218"/>
      <c r="O557" s="218"/>
      <c r="P557" s="218"/>
      <c r="Q557" s="218"/>
      <c r="R557" s="218"/>
      <c r="S557" s="218"/>
      <c r="T557" s="229"/>
      <c r="U557" s="226"/>
      <c r="V557" s="161"/>
      <c r="W557" s="161"/>
      <c r="X557" s="161"/>
      <c r="Y557" s="161"/>
      <c r="Z557" s="161"/>
      <c r="AA557" s="161"/>
      <c r="AB557" s="161"/>
      <c r="AC557" s="161"/>
      <c r="AD557" s="161"/>
      <c r="AE557" s="161"/>
    </row>
    <row r="558" ht="22.5" customHeight="1">
      <c r="A558" s="227"/>
      <c r="B558" s="217"/>
      <c r="C558" s="217" t="str">
        <f>iferror(vlookup($B558,Master_data!$K$1:$M$190,3,0),"--")</f>
        <v>--</v>
      </c>
      <c r="D558" s="217" t="str">
        <f>iferror(vlookup($B558,Master_data!$K$1:$M$190,2,0),"--")</f>
        <v>--</v>
      </c>
      <c r="E558" s="218" t="str">
        <f>iferror(vlookup($B558,Master_data!$K:$O,4,0),"--")</f>
        <v>--</v>
      </c>
      <c r="F558" s="218"/>
      <c r="G558" s="218"/>
      <c r="H558" s="218"/>
      <c r="I558" s="217"/>
      <c r="J558" s="228"/>
      <c r="K558" s="228"/>
      <c r="L558" s="219">
        <v>0.0</v>
      </c>
      <c r="M558" s="219">
        <v>0.0</v>
      </c>
      <c r="N558" s="218"/>
      <c r="O558" s="218"/>
      <c r="P558" s="218"/>
      <c r="Q558" s="218"/>
      <c r="R558" s="218"/>
      <c r="S558" s="218"/>
      <c r="T558" s="229"/>
      <c r="U558" s="226"/>
      <c r="V558" s="161"/>
      <c r="W558" s="161"/>
      <c r="X558" s="161"/>
      <c r="Y558" s="161"/>
      <c r="Z558" s="161"/>
      <c r="AA558" s="161"/>
      <c r="AB558" s="161"/>
      <c r="AC558" s="161"/>
      <c r="AD558" s="161"/>
      <c r="AE558" s="161"/>
    </row>
    <row r="559" ht="22.5" customHeight="1">
      <c r="A559" s="227"/>
      <c r="B559" s="217"/>
      <c r="C559" s="217" t="str">
        <f>iferror(vlookup($B559,Master_data!$K$1:$M$190,3,0),"--")</f>
        <v>--</v>
      </c>
      <c r="D559" s="217" t="str">
        <f>iferror(vlookup($B559,Master_data!$K$1:$M$190,2,0),"--")</f>
        <v>--</v>
      </c>
      <c r="E559" s="218" t="str">
        <f>iferror(vlookup($B559,Master_data!$K:$O,4,0),"--")</f>
        <v>--</v>
      </c>
      <c r="F559" s="218"/>
      <c r="G559" s="218"/>
      <c r="H559" s="218"/>
      <c r="I559" s="217"/>
      <c r="J559" s="228"/>
      <c r="K559" s="228"/>
      <c r="L559" s="219">
        <v>0.0</v>
      </c>
      <c r="M559" s="219">
        <v>0.0</v>
      </c>
      <c r="N559" s="218"/>
      <c r="O559" s="218"/>
      <c r="P559" s="218"/>
      <c r="Q559" s="218"/>
      <c r="R559" s="218"/>
      <c r="S559" s="218"/>
      <c r="T559" s="229"/>
      <c r="U559" s="226"/>
      <c r="V559" s="161"/>
      <c r="W559" s="161"/>
      <c r="X559" s="161"/>
      <c r="Y559" s="161"/>
      <c r="Z559" s="161"/>
      <c r="AA559" s="161"/>
      <c r="AB559" s="161"/>
      <c r="AC559" s="161"/>
      <c r="AD559" s="161"/>
      <c r="AE559" s="161"/>
    </row>
    <row r="560" ht="22.5" customHeight="1">
      <c r="A560" s="227"/>
      <c r="B560" s="217"/>
      <c r="C560" s="217" t="str">
        <f>iferror(vlookup($B560,Master_data!$K$1:$M$190,3,0),"--")</f>
        <v>--</v>
      </c>
      <c r="D560" s="217" t="str">
        <f>iferror(vlookup($B560,Master_data!$K$1:$M$190,2,0),"--")</f>
        <v>--</v>
      </c>
      <c r="E560" s="218" t="str">
        <f>iferror(vlookup($B560,Master_data!$K:$O,4,0),"--")</f>
        <v>--</v>
      </c>
      <c r="F560" s="218"/>
      <c r="G560" s="218"/>
      <c r="H560" s="218"/>
      <c r="I560" s="217"/>
      <c r="J560" s="228"/>
      <c r="K560" s="228"/>
      <c r="L560" s="219">
        <v>0.0</v>
      </c>
      <c r="M560" s="219">
        <v>0.0</v>
      </c>
      <c r="N560" s="218"/>
      <c r="O560" s="218"/>
      <c r="P560" s="218"/>
      <c r="Q560" s="218"/>
      <c r="R560" s="218"/>
      <c r="S560" s="218"/>
      <c r="T560" s="229"/>
      <c r="U560" s="226"/>
      <c r="V560" s="161"/>
      <c r="W560" s="161"/>
      <c r="X560" s="161"/>
      <c r="Y560" s="161"/>
      <c r="Z560" s="161"/>
      <c r="AA560" s="161"/>
      <c r="AB560" s="161"/>
      <c r="AC560" s="161"/>
      <c r="AD560" s="161"/>
      <c r="AE560" s="161"/>
    </row>
    <row r="561" ht="22.5" customHeight="1">
      <c r="A561" s="227"/>
      <c r="B561" s="217"/>
      <c r="C561" s="217" t="str">
        <f>iferror(vlookup($B561,Master_data!$K$1:$M$190,3,0),"--")</f>
        <v>--</v>
      </c>
      <c r="D561" s="217" t="str">
        <f>iferror(vlookup($B561,Master_data!$K$1:$M$190,2,0),"--")</f>
        <v>--</v>
      </c>
      <c r="E561" s="218" t="str">
        <f>iferror(vlookup($B561,Master_data!$K:$O,4,0),"--")</f>
        <v>--</v>
      </c>
      <c r="F561" s="218"/>
      <c r="G561" s="218"/>
      <c r="H561" s="218"/>
      <c r="I561" s="217"/>
      <c r="J561" s="228"/>
      <c r="K561" s="228"/>
      <c r="L561" s="219">
        <v>0.0</v>
      </c>
      <c r="M561" s="219">
        <v>0.0</v>
      </c>
      <c r="N561" s="218"/>
      <c r="O561" s="218"/>
      <c r="P561" s="218"/>
      <c r="Q561" s="218"/>
      <c r="R561" s="218"/>
      <c r="S561" s="218"/>
      <c r="T561" s="229"/>
      <c r="U561" s="226"/>
      <c r="V561" s="161"/>
      <c r="W561" s="161"/>
      <c r="X561" s="161"/>
      <c r="Y561" s="161"/>
      <c r="Z561" s="161"/>
      <c r="AA561" s="161"/>
      <c r="AB561" s="161"/>
      <c r="AC561" s="161"/>
      <c r="AD561" s="161"/>
      <c r="AE561" s="161"/>
    </row>
    <row r="562" ht="22.5" customHeight="1">
      <c r="A562" s="227"/>
      <c r="B562" s="217"/>
      <c r="C562" s="217" t="str">
        <f>iferror(vlookup($B562,Master_data!$K$1:$M$190,3,0),"--")</f>
        <v>--</v>
      </c>
      <c r="D562" s="217" t="str">
        <f>iferror(vlookup($B562,Master_data!$K$1:$M$190,2,0),"--")</f>
        <v>--</v>
      </c>
      <c r="E562" s="218" t="str">
        <f>iferror(vlookup($B562,Master_data!$K:$O,4,0),"--")</f>
        <v>--</v>
      </c>
      <c r="F562" s="218"/>
      <c r="G562" s="218"/>
      <c r="H562" s="218"/>
      <c r="I562" s="217"/>
      <c r="J562" s="228"/>
      <c r="K562" s="228"/>
      <c r="L562" s="219">
        <v>0.0</v>
      </c>
      <c r="M562" s="219">
        <v>0.0</v>
      </c>
      <c r="N562" s="218"/>
      <c r="O562" s="218"/>
      <c r="P562" s="218"/>
      <c r="Q562" s="218"/>
      <c r="R562" s="218"/>
      <c r="S562" s="218"/>
      <c r="T562" s="229"/>
      <c r="U562" s="226"/>
      <c r="V562" s="161"/>
      <c r="W562" s="161"/>
      <c r="X562" s="161"/>
      <c r="Y562" s="161"/>
      <c r="Z562" s="161"/>
      <c r="AA562" s="161"/>
      <c r="AB562" s="161"/>
      <c r="AC562" s="161"/>
      <c r="AD562" s="161"/>
      <c r="AE562" s="161"/>
    </row>
    <row r="563" ht="22.5" customHeight="1">
      <c r="A563" s="227"/>
      <c r="B563" s="217"/>
      <c r="C563" s="217" t="str">
        <f>iferror(vlookup($B563,Master_data!$K$1:$M$190,3,0),"--")</f>
        <v>--</v>
      </c>
      <c r="D563" s="217" t="str">
        <f>iferror(vlookup($B563,Master_data!$K$1:$M$190,2,0),"--")</f>
        <v>--</v>
      </c>
      <c r="E563" s="218" t="str">
        <f>iferror(vlookup($B563,Master_data!$K:$O,4,0),"--")</f>
        <v>--</v>
      </c>
      <c r="F563" s="218"/>
      <c r="G563" s="218"/>
      <c r="H563" s="218"/>
      <c r="I563" s="217"/>
      <c r="J563" s="228"/>
      <c r="K563" s="228"/>
      <c r="L563" s="219">
        <v>0.0</v>
      </c>
      <c r="M563" s="219">
        <v>0.0</v>
      </c>
      <c r="N563" s="218"/>
      <c r="O563" s="218"/>
      <c r="P563" s="218"/>
      <c r="Q563" s="218"/>
      <c r="R563" s="218"/>
      <c r="S563" s="218"/>
      <c r="T563" s="229"/>
      <c r="U563" s="226"/>
      <c r="V563" s="161"/>
      <c r="W563" s="161"/>
      <c r="X563" s="161"/>
      <c r="Y563" s="161"/>
      <c r="Z563" s="161"/>
      <c r="AA563" s="161"/>
      <c r="AB563" s="161"/>
      <c r="AC563" s="161"/>
      <c r="AD563" s="161"/>
      <c r="AE563" s="161"/>
    </row>
    <row r="564" ht="22.5" customHeight="1">
      <c r="A564" s="227"/>
      <c r="B564" s="217"/>
      <c r="C564" s="217" t="str">
        <f>iferror(vlookup($B564,Master_data!$K$1:$M$190,3,0),"--")</f>
        <v>--</v>
      </c>
      <c r="D564" s="217" t="str">
        <f>iferror(vlookup($B564,Master_data!$K$1:$M$190,2,0),"--")</f>
        <v>--</v>
      </c>
      <c r="E564" s="218" t="str">
        <f>iferror(vlookup($B564,Master_data!$K:$O,4,0),"--")</f>
        <v>--</v>
      </c>
      <c r="F564" s="218"/>
      <c r="G564" s="218"/>
      <c r="H564" s="218"/>
      <c r="I564" s="217"/>
      <c r="J564" s="228"/>
      <c r="K564" s="228"/>
      <c r="L564" s="219">
        <v>0.0</v>
      </c>
      <c r="M564" s="219">
        <v>0.0</v>
      </c>
      <c r="N564" s="218"/>
      <c r="O564" s="218"/>
      <c r="P564" s="218"/>
      <c r="Q564" s="218"/>
      <c r="R564" s="218"/>
      <c r="S564" s="218"/>
      <c r="T564" s="229"/>
      <c r="U564" s="226"/>
      <c r="V564" s="161"/>
      <c r="W564" s="161"/>
      <c r="X564" s="161"/>
      <c r="Y564" s="161"/>
      <c r="Z564" s="161"/>
      <c r="AA564" s="161"/>
      <c r="AB564" s="161"/>
      <c r="AC564" s="161"/>
      <c r="AD564" s="161"/>
      <c r="AE564" s="161"/>
    </row>
    <row r="565" ht="22.5" customHeight="1">
      <c r="A565" s="227"/>
      <c r="B565" s="217"/>
      <c r="C565" s="217" t="str">
        <f>iferror(vlookup($B565,Master_data!$K$1:$M$190,3,0),"--")</f>
        <v>--</v>
      </c>
      <c r="D565" s="217" t="str">
        <f>iferror(vlookup($B565,Master_data!$K$1:$M$190,2,0),"--")</f>
        <v>--</v>
      </c>
      <c r="E565" s="218" t="str">
        <f>iferror(vlookup($B565,Master_data!$K:$O,4,0),"--")</f>
        <v>--</v>
      </c>
      <c r="F565" s="218"/>
      <c r="G565" s="218"/>
      <c r="H565" s="218"/>
      <c r="I565" s="217"/>
      <c r="J565" s="228"/>
      <c r="K565" s="228"/>
      <c r="L565" s="219">
        <v>0.0</v>
      </c>
      <c r="M565" s="219">
        <v>0.0</v>
      </c>
      <c r="N565" s="218"/>
      <c r="O565" s="218"/>
      <c r="P565" s="218"/>
      <c r="Q565" s="218"/>
      <c r="R565" s="218"/>
      <c r="S565" s="218"/>
      <c r="T565" s="229"/>
      <c r="U565" s="226"/>
      <c r="V565" s="161"/>
      <c r="W565" s="161"/>
      <c r="X565" s="161"/>
      <c r="Y565" s="161"/>
      <c r="Z565" s="161"/>
      <c r="AA565" s="161"/>
      <c r="AB565" s="161"/>
      <c r="AC565" s="161"/>
      <c r="AD565" s="161"/>
      <c r="AE565" s="161"/>
    </row>
    <row r="566" ht="22.5" customHeight="1">
      <c r="A566" s="227"/>
      <c r="B566" s="217"/>
      <c r="C566" s="217" t="str">
        <f>iferror(vlookup($B566,Master_data!$K$1:$M$190,3,0),"--")</f>
        <v>--</v>
      </c>
      <c r="D566" s="217" t="str">
        <f>iferror(vlookup($B566,Master_data!$K$1:$M$190,2,0),"--")</f>
        <v>--</v>
      </c>
      <c r="E566" s="218" t="str">
        <f>iferror(vlookup($B566,Master_data!$K:$O,4,0),"--")</f>
        <v>--</v>
      </c>
      <c r="F566" s="218"/>
      <c r="G566" s="218"/>
      <c r="H566" s="218"/>
      <c r="I566" s="217"/>
      <c r="J566" s="228"/>
      <c r="K566" s="228"/>
      <c r="L566" s="219">
        <v>0.0</v>
      </c>
      <c r="M566" s="219">
        <v>0.0</v>
      </c>
      <c r="N566" s="218"/>
      <c r="O566" s="218"/>
      <c r="P566" s="218"/>
      <c r="Q566" s="218"/>
      <c r="R566" s="218"/>
      <c r="S566" s="218"/>
      <c r="T566" s="229"/>
      <c r="U566" s="226"/>
      <c r="V566" s="161"/>
      <c r="W566" s="161"/>
      <c r="X566" s="161"/>
      <c r="Y566" s="161"/>
      <c r="Z566" s="161"/>
      <c r="AA566" s="161"/>
      <c r="AB566" s="161"/>
      <c r="AC566" s="161"/>
      <c r="AD566" s="161"/>
      <c r="AE566" s="161"/>
    </row>
    <row r="567" ht="22.5" customHeight="1">
      <c r="A567" s="227"/>
      <c r="B567" s="217"/>
      <c r="C567" s="217" t="str">
        <f>iferror(vlookup($B567,Master_data!$K$1:$M$190,3,0),"--")</f>
        <v>--</v>
      </c>
      <c r="D567" s="217" t="str">
        <f>iferror(vlookup($B567,Master_data!$K$1:$M$190,2,0),"--")</f>
        <v>--</v>
      </c>
      <c r="E567" s="218" t="str">
        <f>iferror(vlookup($B567,Master_data!$K:$O,4,0),"--")</f>
        <v>--</v>
      </c>
      <c r="F567" s="218"/>
      <c r="G567" s="218"/>
      <c r="H567" s="218"/>
      <c r="I567" s="217"/>
      <c r="J567" s="228"/>
      <c r="K567" s="228"/>
      <c r="L567" s="219">
        <v>0.0</v>
      </c>
      <c r="M567" s="219">
        <v>0.0</v>
      </c>
      <c r="N567" s="218"/>
      <c r="O567" s="218"/>
      <c r="P567" s="218"/>
      <c r="Q567" s="218"/>
      <c r="R567" s="218"/>
      <c r="S567" s="218"/>
      <c r="T567" s="229"/>
      <c r="U567" s="226"/>
      <c r="V567" s="161"/>
      <c r="W567" s="161"/>
      <c r="X567" s="161"/>
      <c r="Y567" s="161"/>
      <c r="Z567" s="161"/>
      <c r="AA567" s="161"/>
      <c r="AB567" s="161"/>
      <c r="AC567" s="161"/>
      <c r="AD567" s="161"/>
      <c r="AE567" s="161"/>
    </row>
    <row r="568" ht="22.5" customHeight="1">
      <c r="A568" s="227"/>
      <c r="B568" s="217"/>
      <c r="C568" s="217" t="str">
        <f>iferror(vlookup($B568,Master_data!$K$1:$M$190,3,0),"--")</f>
        <v>--</v>
      </c>
      <c r="D568" s="217" t="str">
        <f>iferror(vlookup($B568,Master_data!$K$1:$M$190,2,0),"--")</f>
        <v>--</v>
      </c>
      <c r="E568" s="218" t="str">
        <f>iferror(vlookup($B568,Master_data!$K:$O,4,0),"--")</f>
        <v>--</v>
      </c>
      <c r="F568" s="218"/>
      <c r="G568" s="218"/>
      <c r="H568" s="218"/>
      <c r="I568" s="217"/>
      <c r="J568" s="228"/>
      <c r="K568" s="228"/>
      <c r="L568" s="219">
        <v>0.0</v>
      </c>
      <c r="M568" s="219">
        <v>0.0</v>
      </c>
      <c r="N568" s="218"/>
      <c r="O568" s="218"/>
      <c r="P568" s="218"/>
      <c r="Q568" s="218"/>
      <c r="R568" s="218"/>
      <c r="S568" s="218"/>
      <c r="T568" s="229"/>
      <c r="U568" s="226"/>
      <c r="V568" s="161"/>
      <c r="W568" s="161"/>
      <c r="X568" s="161"/>
      <c r="Y568" s="161"/>
      <c r="Z568" s="161"/>
      <c r="AA568" s="161"/>
      <c r="AB568" s="161"/>
      <c r="AC568" s="161"/>
      <c r="AD568" s="161"/>
      <c r="AE568" s="161"/>
    </row>
    <row r="569" ht="22.5" customHeight="1">
      <c r="A569" s="227"/>
      <c r="B569" s="217"/>
      <c r="C569" s="217" t="str">
        <f>iferror(vlookup($B569,Master_data!$K$1:$M$190,3,0),"--")</f>
        <v>--</v>
      </c>
      <c r="D569" s="217" t="str">
        <f>iferror(vlookup($B569,Master_data!$K$1:$M$190,2,0),"--")</f>
        <v>--</v>
      </c>
      <c r="E569" s="218" t="str">
        <f>iferror(vlookup($B569,Master_data!$K:$O,4,0),"--")</f>
        <v>--</v>
      </c>
      <c r="F569" s="218"/>
      <c r="G569" s="218"/>
      <c r="H569" s="218"/>
      <c r="I569" s="217"/>
      <c r="J569" s="228"/>
      <c r="K569" s="228"/>
      <c r="L569" s="219">
        <v>0.0</v>
      </c>
      <c r="M569" s="219">
        <v>0.0</v>
      </c>
      <c r="N569" s="218"/>
      <c r="O569" s="218"/>
      <c r="P569" s="218"/>
      <c r="Q569" s="218"/>
      <c r="R569" s="218"/>
      <c r="S569" s="218"/>
      <c r="T569" s="229"/>
      <c r="U569" s="226"/>
      <c r="V569" s="161"/>
      <c r="W569" s="161"/>
      <c r="X569" s="161"/>
      <c r="Y569" s="161"/>
      <c r="Z569" s="161"/>
      <c r="AA569" s="161"/>
      <c r="AB569" s="161"/>
      <c r="AC569" s="161"/>
      <c r="AD569" s="161"/>
      <c r="AE569" s="161"/>
    </row>
    <row r="570" ht="22.5" customHeight="1">
      <c r="A570" s="227"/>
      <c r="B570" s="217"/>
      <c r="C570" s="217" t="str">
        <f>iferror(vlookup($B570,Master_data!$K$1:$M$190,3,0),"--")</f>
        <v>--</v>
      </c>
      <c r="D570" s="217" t="str">
        <f>iferror(vlookup($B570,Master_data!$K$1:$M$190,2,0),"--")</f>
        <v>--</v>
      </c>
      <c r="E570" s="218" t="str">
        <f>iferror(vlookup($B570,Master_data!$K:$O,4,0),"--")</f>
        <v>--</v>
      </c>
      <c r="F570" s="218"/>
      <c r="G570" s="218"/>
      <c r="H570" s="218"/>
      <c r="I570" s="217"/>
      <c r="J570" s="228"/>
      <c r="K570" s="228"/>
      <c r="L570" s="219">
        <v>0.0</v>
      </c>
      <c r="M570" s="219">
        <v>0.0</v>
      </c>
      <c r="N570" s="218"/>
      <c r="O570" s="218"/>
      <c r="P570" s="218"/>
      <c r="Q570" s="218"/>
      <c r="R570" s="218"/>
      <c r="S570" s="218"/>
      <c r="T570" s="229"/>
      <c r="U570" s="226"/>
      <c r="V570" s="161"/>
      <c r="W570" s="161"/>
      <c r="X570" s="161"/>
      <c r="Y570" s="161"/>
      <c r="Z570" s="161"/>
      <c r="AA570" s="161"/>
      <c r="AB570" s="161"/>
      <c r="AC570" s="161"/>
      <c r="AD570" s="161"/>
      <c r="AE570" s="161"/>
    </row>
    <row r="571" ht="22.5" customHeight="1">
      <c r="A571" s="227"/>
      <c r="B571" s="217"/>
      <c r="C571" s="217" t="str">
        <f>iferror(vlookup($B571,Master_data!$K$1:$M$190,3,0),"--")</f>
        <v>--</v>
      </c>
      <c r="D571" s="217" t="str">
        <f>iferror(vlookup($B571,Master_data!$K$1:$M$190,2,0),"--")</f>
        <v>--</v>
      </c>
      <c r="E571" s="218" t="str">
        <f>iferror(vlookup($B571,Master_data!$K:$O,4,0),"--")</f>
        <v>--</v>
      </c>
      <c r="F571" s="218"/>
      <c r="G571" s="218"/>
      <c r="H571" s="218"/>
      <c r="I571" s="217"/>
      <c r="J571" s="228"/>
      <c r="K571" s="228"/>
      <c r="L571" s="219">
        <v>0.0</v>
      </c>
      <c r="M571" s="219">
        <v>0.0</v>
      </c>
      <c r="N571" s="218"/>
      <c r="O571" s="218"/>
      <c r="P571" s="218"/>
      <c r="Q571" s="218"/>
      <c r="R571" s="218"/>
      <c r="S571" s="218"/>
      <c r="T571" s="229"/>
      <c r="U571" s="226"/>
      <c r="V571" s="161"/>
      <c r="W571" s="161"/>
      <c r="X571" s="161"/>
      <c r="Y571" s="161"/>
      <c r="Z571" s="161"/>
      <c r="AA571" s="161"/>
      <c r="AB571" s="161"/>
      <c r="AC571" s="161"/>
      <c r="AD571" s="161"/>
      <c r="AE571" s="161"/>
    </row>
    <row r="572" ht="22.5" customHeight="1">
      <c r="A572" s="227"/>
      <c r="B572" s="217"/>
      <c r="C572" s="217" t="str">
        <f>iferror(vlookup($B572,Master_data!$K$1:$M$190,3,0),"--")</f>
        <v>--</v>
      </c>
      <c r="D572" s="217" t="str">
        <f>iferror(vlookup($B572,Master_data!$K$1:$M$190,2,0),"--")</f>
        <v>--</v>
      </c>
      <c r="E572" s="218" t="str">
        <f>iferror(vlookup($B572,Master_data!$K:$O,4,0),"--")</f>
        <v>--</v>
      </c>
      <c r="F572" s="218"/>
      <c r="G572" s="218"/>
      <c r="H572" s="218"/>
      <c r="I572" s="217"/>
      <c r="J572" s="228"/>
      <c r="K572" s="228"/>
      <c r="L572" s="219">
        <v>0.0</v>
      </c>
      <c r="M572" s="219">
        <v>0.0</v>
      </c>
      <c r="N572" s="218"/>
      <c r="O572" s="218"/>
      <c r="P572" s="218"/>
      <c r="Q572" s="218"/>
      <c r="R572" s="218"/>
      <c r="S572" s="218"/>
      <c r="T572" s="229"/>
      <c r="U572" s="226"/>
      <c r="V572" s="161"/>
      <c r="W572" s="161"/>
      <c r="X572" s="161"/>
      <c r="Y572" s="161"/>
      <c r="Z572" s="161"/>
      <c r="AA572" s="161"/>
      <c r="AB572" s="161"/>
      <c r="AC572" s="161"/>
      <c r="AD572" s="161"/>
      <c r="AE572" s="161"/>
    </row>
    <row r="573" ht="22.5" customHeight="1">
      <c r="A573" s="227"/>
      <c r="B573" s="217"/>
      <c r="C573" s="217" t="str">
        <f>iferror(vlookup($B573,Master_data!$K$1:$M$190,3,0),"--")</f>
        <v>--</v>
      </c>
      <c r="D573" s="217" t="str">
        <f>iferror(vlookup($B573,Master_data!$K$1:$M$190,2,0),"--")</f>
        <v>--</v>
      </c>
      <c r="E573" s="218" t="str">
        <f>iferror(vlookup($B573,Master_data!$K:$O,4,0),"--")</f>
        <v>--</v>
      </c>
      <c r="F573" s="218"/>
      <c r="G573" s="218"/>
      <c r="H573" s="218"/>
      <c r="I573" s="217"/>
      <c r="J573" s="228"/>
      <c r="K573" s="228"/>
      <c r="L573" s="219">
        <v>0.0</v>
      </c>
      <c r="M573" s="219">
        <v>0.0</v>
      </c>
      <c r="N573" s="218"/>
      <c r="O573" s="218"/>
      <c r="P573" s="218"/>
      <c r="Q573" s="218"/>
      <c r="R573" s="218"/>
      <c r="S573" s="218"/>
      <c r="T573" s="229"/>
      <c r="U573" s="226"/>
      <c r="V573" s="161"/>
      <c r="W573" s="161"/>
      <c r="X573" s="161"/>
      <c r="Y573" s="161"/>
      <c r="Z573" s="161"/>
      <c r="AA573" s="161"/>
      <c r="AB573" s="161"/>
      <c r="AC573" s="161"/>
      <c r="AD573" s="161"/>
      <c r="AE573" s="161"/>
    </row>
    <row r="574" ht="22.5" customHeight="1">
      <c r="A574" s="227"/>
      <c r="B574" s="217"/>
      <c r="C574" s="217" t="str">
        <f>iferror(vlookup($B574,Master_data!$K$1:$M$190,3,0),"--")</f>
        <v>--</v>
      </c>
      <c r="D574" s="217" t="str">
        <f>iferror(vlookup($B574,Master_data!$K$1:$M$190,2,0),"--")</f>
        <v>--</v>
      </c>
      <c r="E574" s="218" t="str">
        <f>iferror(vlookup($B574,Master_data!$K:$O,4,0),"--")</f>
        <v>--</v>
      </c>
      <c r="F574" s="218"/>
      <c r="G574" s="218"/>
      <c r="H574" s="218"/>
      <c r="I574" s="217"/>
      <c r="J574" s="228"/>
      <c r="K574" s="228"/>
      <c r="L574" s="219">
        <v>0.0</v>
      </c>
      <c r="M574" s="219">
        <v>0.0</v>
      </c>
      <c r="N574" s="218"/>
      <c r="O574" s="218"/>
      <c r="P574" s="218"/>
      <c r="Q574" s="218"/>
      <c r="R574" s="218"/>
      <c r="S574" s="218"/>
      <c r="T574" s="229"/>
      <c r="U574" s="226"/>
      <c r="V574" s="161"/>
      <c r="W574" s="161"/>
      <c r="X574" s="161"/>
      <c r="Y574" s="161"/>
      <c r="Z574" s="161"/>
      <c r="AA574" s="161"/>
      <c r="AB574" s="161"/>
      <c r="AC574" s="161"/>
      <c r="AD574" s="161"/>
      <c r="AE574" s="161"/>
    </row>
    <row r="575" ht="22.5" customHeight="1">
      <c r="A575" s="227"/>
      <c r="B575" s="217"/>
      <c r="C575" s="217" t="str">
        <f>iferror(vlookup($B575,Master_data!$K$1:$M$190,3,0),"--")</f>
        <v>--</v>
      </c>
      <c r="D575" s="217" t="str">
        <f>iferror(vlookup($B575,Master_data!$K$1:$M$190,2,0),"--")</f>
        <v>--</v>
      </c>
      <c r="E575" s="218" t="str">
        <f>iferror(vlookup($B575,Master_data!$K:$O,4,0),"--")</f>
        <v>--</v>
      </c>
      <c r="F575" s="218"/>
      <c r="G575" s="218"/>
      <c r="H575" s="218"/>
      <c r="I575" s="217"/>
      <c r="J575" s="228"/>
      <c r="K575" s="228"/>
      <c r="L575" s="219">
        <v>0.0</v>
      </c>
      <c r="M575" s="219">
        <v>0.0</v>
      </c>
      <c r="N575" s="218"/>
      <c r="O575" s="218"/>
      <c r="P575" s="218"/>
      <c r="Q575" s="218"/>
      <c r="R575" s="218"/>
      <c r="S575" s="218"/>
      <c r="T575" s="229"/>
      <c r="U575" s="226"/>
      <c r="V575" s="161"/>
      <c r="W575" s="161"/>
      <c r="X575" s="161"/>
      <c r="Y575" s="161"/>
      <c r="Z575" s="161"/>
      <c r="AA575" s="161"/>
      <c r="AB575" s="161"/>
      <c r="AC575" s="161"/>
      <c r="AD575" s="161"/>
      <c r="AE575" s="161"/>
    </row>
    <row r="576" ht="22.5" customHeight="1">
      <c r="A576" s="227"/>
      <c r="B576" s="217"/>
      <c r="C576" s="217" t="str">
        <f>iferror(vlookup($B576,Master_data!$K$1:$M$190,3,0),"--")</f>
        <v>--</v>
      </c>
      <c r="D576" s="217" t="str">
        <f>iferror(vlookup($B576,Master_data!$K$1:$M$190,2,0),"--")</f>
        <v>--</v>
      </c>
      <c r="E576" s="218" t="str">
        <f>iferror(vlookup($B576,Master_data!$K:$O,4,0),"--")</f>
        <v>--</v>
      </c>
      <c r="F576" s="218"/>
      <c r="G576" s="218"/>
      <c r="H576" s="218"/>
      <c r="I576" s="217"/>
      <c r="J576" s="228"/>
      <c r="K576" s="228"/>
      <c r="L576" s="219">
        <v>0.0</v>
      </c>
      <c r="M576" s="219">
        <v>0.0</v>
      </c>
      <c r="N576" s="218"/>
      <c r="O576" s="218"/>
      <c r="P576" s="218"/>
      <c r="Q576" s="218"/>
      <c r="R576" s="218"/>
      <c r="S576" s="218"/>
      <c r="T576" s="229"/>
      <c r="U576" s="226"/>
      <c r="V576" s="161"/>
      <c r="W576" s="161"/>
      <c r="X576" s="161"/>
      <c r="Y576" s="161"/>
      <c r="Z576" s="161"/>
      <c r="AA576" s="161"/>
      <c r="AB576" s="161"/>
      <c r="AC576" s="161"/>
      <c r="AD576" s="161"/>
      <c r="AE576" s="161"/>
    </row>
    <row r="577" ht="22.5" customHeight="1">
      <c r="A577" s="227"/>
      <c r="B577" s="217"/>
      <c r="C577" s="217" t="str">
        <f>iferror(vlookup($B577,Master_data!$K$1:$M$190,3,0),"--")</f>
        <v>--</v>
      </c>
      <c r="D577" s="217" t="str">
        <f>iferror(vlookup($B577,Master_data!$K$1:$M$190,2,0),"--")</f>
        <v>--</v>
      </c>
      <c r="E577" s="218" t="str">
        <f>iferror(vlookup($B577,Master_data!$K:$O,4,0),"--")</f>
        <v>--</v>
      </c>
      <c r="F577" s="218"/>
      <c r="G577" s="218"/>
      <c r="H577" s="218"/>
      <c r="I577" s="217"/>
      <c r="J577" s="228"/>
      <c r="K577" s="228"/>
      <c r="L577" s="219">
        <v>0.0</v>
      </c>
      <c r="M577" s="219">
        <v>0.0</v>
      </c>
      <c r="N577" s="218"/>
      <c r="O577" s="218"/>
      <c r="P577" s="218"/>
      <c r="Q577" s="218"/>
      <c r="R577" s="218"/>
      <c r="S577" s="218"/>
      <c r="T577" s="229"/>
      <c r="U577" s="226"/>
      <c r="V577" s="161"/>
      <c r="W577" s="161"/>
      <c r="X577" s="161"/>
      <c r="Y577" s="161"/>
      <c r="Z577" s="161"/>
      <c r="AA577" s="161"/>
      <c r="AB577" s="161"/>
      <c r="AC577" s="161"/>
      <c r="AD577" s="161"/>
      <c r="AE577" s="161"/>
    </row>
    <row r="578" ht="22.5" customHeight="1">
      <c r="A578" s="227"/>
      <c r="B578" s="217"/>
      <c r="C578" s="217" t="str">
        <f>iferror(vlookup($B578,Master_data!$K$1:$M$190,3,0),"--")</f>
        <v>--</v>
      </c>
      <c r="D578" s="217" t="str">
        <f>iferror(vlookup($B578,Master_data!$K$1:$M$190,2,0),"--")</f>
        <v>--</v>
      </c>
      <c r="E578" s="218" t="str">
        <f>iferror(vlookup($B578,Master_data!$K:$O,4,0),"--")</f>
        <v>--</v>
      </c>
      <c r="F578" s="218"/>
      <c r="G578" s="218"/>
      <c r="H578" s="218"/>
      <c r="I578" s="217"/>
      <c r="J578" s="228"/>
      <c r="K578" s="228"/>
      <c r="L578" s="219">
        <v>0.0</v>
      </c>
      <c r="M578" s="219">
        <v>0.0</v>
      </c>
      <c r="N578" s="218"/>
      <c r="O578" s="218"/>
      <c r="P578" s="218"/>
      <c r="Q578" s="218"/>
      <c r="R578" s="218"/>
      <c r="S578" s="218"/>
      <c r="T578" s="229"/>
      <c r="U578" s="226"/>
      <c r="V578" s="161"/>
      <c r="W578" s="161"/>
      <c r="X578" s="161"/>
      <c r="Y578" s="161"/>
      <c r="Z578" s="161"/>
      <c r="AA578" s="161"/>
      <c r="AB578" s="161"/>
      <c r="AC578" s="161"/>
      <c r="AD578" s="161"/>
      <c r="AE578" s="161"/>
    </row>
    <row r="579" ht="22.5" customHeight="1">
      <c r="A579" s="227"/>
      <c r="B579" s="217"/>
      <c r="C579" s="217" t="str">
        <f>iferror(vlookup($B579,Master_data!$K$1:$M$190,3,0),"--")</f>
        <v>--</v>
      </c>
      <c r="D579" s="217" t="str">
        <f>iferror(vlookup($B579,Master_data!$K$1:$M$190,2,0),"--")</f>
        <v>--</v>
      </c>
      <c r="E579" s="218" t="str">
        <f>iferror(vlookup($B579,Master_data!$K:$O,4,0),"--")</f>
        <v>--</v>
      </c>
      <c r="F579" s="218"/>
      <c r="G579" s="218"/>
      <c r="H579" s="218"/>
      <c r="I579" s="217"/>
      <c r="J579" s="228"/>
      <c r="K579" s="228"/>
      <c r="L579" s="219">
        <v>0.0</v>
      </c>
      <c r="M579" s="219">
        <v>0.0</v>
      </c>
      <c r="N579" s="218"/>
      <c r="O579" s="218"/>
      <c r="P579" s="218"/>
      <c r="Q579" s="218"/>
      <c r="R579" s="218"/>
      <c r="S579" s="218"/>
      <c r="T579" s="229"/>
      <c r="U579" s="226"/>
      <c r="V579" s="161"/>
      <c r="W579" s="161"/>
      <c r="X579" s="161"/>
      <c r="Y579" s="161"/>
      <c r="Z579" s="161"/>
      <c r="AA579" s="161"/>
      <c r="AB579" s="161"/>
      <c r="AC579" s="161"/>
      <c r="AD579" s="161"/>
      <c r="AE579" s="161"/>
    </row>
    <row r="580" ht="22.5" customHeight="1">
      <c r="A580" s="227"/>
      <c r="B580" s="217"/>
      <c r="C580" s="217" t="str">
        <f>iferror(vlookup($B580,Master_data!$K$1:$M$190,3,0),"--")</f>
        <v>--</v>
      </c>
      <c r="D580" s="217" t="str">
        <f>iferror(vlookup($B580,Master_data!$K$1:$M$190,2,0),"--")</f>
        <v>--</v>
      </c>
      <c r="E580" s="218" t="str">
        <f>iferror(vlookup($B580,Master_data!$K:$O,4,0),"--")</f>
        <v>--</v>
      </c>
      <c r="F580" s="218"/>
      <c r="G580" s="218"/>
      <c r="H580" s="218"/>
      <c r="I580" s="217"/>
      <c r="J580" s="228"/>
      <c r="K580" s="228"/>
      <c r="L580" s="219">
        <v>0.0</v>
      </c>
      <c r="M580" s="219">
        <v>0.0</v>
      </c>
      <c r="N580" s="218"/>
      <c r="O580" s="218"/>
      <c r="P580" s="218"/>
      <c r="Q580" s="218"/>
      <c r="R580" s="218"/>
      <c r="S580" s="218"/>
      <c r="T580" s="229"/>
      <c r="U580" s="226"/>
      <c r="V580" s="161"/>
      <c r="W580" s="161"/>
      <c r="X580" s="161"/>
      <c r="Y580" s="161"/>
      <c r="Z580" s="161"/>
      <c r="AA580" s="161"/>
      <c r="AB580" s="161"/>
      <c r="AC580" s="161"/>
      <c r="AD580" s="161"/>
      <c r="AE580" s="161"/>
    </row>
    <row r="581" ht="22.5" customHeight="1">
      <c r="A581" s="227"/>
      <c r="B581" s="217"/>
      <c r="C581" s="217" t="str">
        <f>iferror(vlookup($B581,Master_data!$K$1:$M$190,3,0),"--")</f>
        <v>--</v>
      </c>
      <c r="D581" s="217" t="str">
        <f>iferror(vlookup($B581,Master_data!$K$1:$M$190,2,0),"--")</f>
        <v>--</v>
      </c>
      <c r="E581" s="218" t="str">
        <f>iferror(vlookup($B581,Master_data!$K:$O,4,0),"--")</f>
        <v>--</v>
      </c>
      <c r="F581" s="218"/>
      <c r="G581" s="218"/>
      <c r="H581" s="218"/>
      <c r="I581" s="217"/>
      <c r="J581" s="228"/>
      <c r="K581" s="228"/>
      <c r="L581" s="219">
        <v>0.0</v>
      </c>
      <c r="M581" s="219">
        <v>0.0</v>
      </c>
      <c r="N581" s="218"/>
      <c r="O581" s="218"/>
      <c r="P581" s="218"/>
      <c r="Q581" s="218"/>
      <c r="R581" s="218"/>
      <c r="S581" s="218"/>
      <c r="T581" s="229"/>
      <c r="U581" s="226"/>
      <c r="V581" s="161"/>
      <c r="W581" s="161"/>
      <c r="X581" s="161"/>
      <c r="Y581" s="161"/>
      <c r="Z581" s="161"/>
      <c r="AA581" s="161"/>
      <c r="AB581" s="161"/>
      <c r="AC581" s="161"/>
      <c r="AD581" s="161"/>
      <c r="AE581" s="161"/>
    </row>
    <row r="582" ht="22.5" customHeight="1">
      <c r="A582" s="227"/>
      <c r="B582" s="217"/>
      <c r="C582" s="217" t="str">
        <f>iferror(vlookup($B582,Master_data!$K$1:$M$190,3,0),"--")</f>
        <v>--</v>
      </c>
      <c r="D582" s="217" t="str">
        <f>iferror(vlookup($B582,Master_data!$K$1:$M$190,2,0),"--")</f>
        <v>--</v>
      </c>
      <c r="E582" s="218" t="str">
        <f>iferror(vlookup($B582,Master_data!$K:$O,4,0),"--")</f>
        <v>--</v>
      </c>
      <c r="F582" s="218"/>
      <c r="G582" s="218"/>
      <c r="H582" s="218"/>
      <c r="I582" s="217"/>
      <c r="J582" s="228"/>
      <c r="K582" s="228"/>
      <c r="L582" s="219">
        <v>0.0</v>
      </c>
      <c r="M582" s="219">
        <v>0.0</v>
      </c>
      <c r="N582" s="218"/>
      <c r="O582" s="218"/>
      <c r="P582" s="218"/>
      <c r="Q582" s="218"/>
      <c r="R582" s="218"/>
      <c r="S582" s="218"/>
      <c r="T582" s="229"/>
      <c r="U582" s="226"/>
      <c r="V582" s="161"/>
      <c r="W582" s="161"/>
      <c r="X582" s="161"/>
      <c r="Y582" s="161"/>
      <c r="Z582" s="161"/>
      <c r="AA582" s="161"/>
      <c r="AB582" s="161"/>
      <c r="AC582" s="161"/>
      <c r="AD582" s="161"/>
      <c r="AE582" s="161"/>
    </row>
    <row r="583" ht="22.5" customHeight="1">
      <c r="A583" s="227"/>
      <c r="B583" s="217"/>
      <c r="C583" s="217" t="str">
        <f>iferror(vlookup($B583,Master_data!$K$1:$M$190,3,0),"--")</f>
        <v>--</v>
      </c>
      <c r="D583" s="217" t="str">
        <f>iferror(vlookup($B583,Master_data!$K$1:$M$190,2,0),"--")</f>
        <v>--</v>
      </c>
      <c r="E583" s="218" t="str">
        <f>iferror(vlookup($B583,Master_data!$K:$O,4,0),"--")</f>
        <v>--</v>
      </c>
      <c r="F583" s="218"/>
      <c r="G583" s="218"/>
      <c r="H583" s="218"/>
      <c r="I583" s="217"/>
      <c r="J583" s="228"/>
      <c r="K583" s="228"/>
      <c r="L583" s="219">
        <v>0.0</v>
      </c>
      <c r="M583" s="219">
        <v>0.0</v>
      </c>
      <c r="N583" s="218"/>
      <c r="O583" s="218"/>
      <c r="P583" s="218"/>
      <c r="Q583" s="218"/>
      <c r="R583" s="218"/>
      <c r="S583" s="218"/>
      <c r="T583" s="229"/>
      <c r="U583" s="226"/>
      <c r="V583" s="161"/>
      <c r="W583" s="161"/>
      <c r="X583" s="161"/>
      <c r="Y583" s="161"/>
      <c r="Z583" s="161"/>
      <c r="AA583" s="161"/>
      <c r="AB583" s="161"/>
      <c r="AC583" s="161"/>
      <c r="AD583" s="161"/>
      <c r="AE583" s="161"/>
    </row>
    <row r="584" ht="22.5" customHeight="1">
      <c r="A584" s="227"/>
      <c r="B584" s="217"/>
      <c r="C584" s="217" t="str">
        <f>iferror(vlookup($B584,Master_data!$K$1:$M$190,3,0),"--")</f>
        <v>--</v>
      </c>
      <c r="D584" s="217" t="str">
        <f>iferror(vlookup($B584,Master_data!$K$1:$M$190,2,0),"--")</f>
        <v>--</v>
      </c>
      <c r="E584" s="218" t="str">
        <f>iferror(vlookup($B584,Master_data!$K:$O,4,0),"--")</f>
        <v>--</v>
      </c>
      <c r="F584" s="218"/>
      <c r="G584" s="218"/>
      <c r="H584" s="218"/>
      <c r="I584" s="217"/>
      <c r="J584" s="228"/>
      <c r="K584" s="228"/>
      <c r="L584" s="219">
        <v>0.0</v>
      </c>
      <c r="M584" s="219">
        <v>0.0</v>
      </c>
      <c r="N584" s="218"/>
      <c r="O584" s="218"/>
      <c r="P584" s="218"/>
      <c r="Q584" s="218"/>
      <c r="R584" s="218"/>
      <c r="S584" s="218"/>
      <c r="T584" s="229"/>
      <c r="U584" s="226"/>
      <c r="V584" s="161"/>
      <c r="W584" s="161"/>
      <c r="X584" s="161"/>
      <c r="Y584" s="161"/>
      <c r="Z584" s="161"/>
      <c r="AA584" s="161"/>
      <c r="AB584" s="161"/>
      <c r="AC584" s="161"/>
      <c r="AD584" s="161"/>
      <c r="AE584" s="161"/>
    </row>
    <row r="585" ht="22.5" customHeight="1">
      <c r="A585" s="227"/>
      <c r="B585" s="217"/>
      <c r="C585" s="217" t="str">
        <f>iferror(vlookup($B585,Master_data!$K$1:$M$190,3,0),"--")</f>
        <v>--</v>
      </c>
      <c r="D585" s="217" t="str">
        <f>iferror(vlookup($B585,Master_data!$K$1:$M$190,2,0),"--")</f>
        <v>--</v>
      </c>
      <c r="E585" s="218" t="str">
        <f>iferror(vlookup($B585,Master_data!$K:$O,4,0),"--")</f>
        <v>--</v>
      </c>
      <c r="F585" s="218"/>
      <c r="G585" s="218"/>
      <c r="H585" s="218"/>
      <c r="I585" s="217"/>
      <c r="J585" s="228"/>
      <c r="K585" s="228"/>
      <c r="L585" s="219">
        <v>0.0</v>
      </c>
      <c r="M585" s="219">
        <v>0.0</v>
      </c>
      <c r="N585" s="218"/>
      <c r="O585" s="218"/>
      <c r="P585" s="218"/>
      <c r="Q585" s="218"/>
      <c r="R585" s="218"/>
      <c r="S585" s="218"/>
      <c r="T585" s="229"/>
      <c r="U585" s="226"/>
      <c r="V585" s="161"/>
      <c r="W585" s="161"/>
      <c r="X585" s="161"/>
      <c r="Y585" s="161"/>
      <c r="Z585" s="161"/>
      <c r="AA585" s="161"/>
      <c r="AB585" s="161"/>
      <c r="AC585" s="161"/>
      <c r="AD585" s="161"/>
      <c r="AE585" s="161"/>
    </row>
    <row r="586" ht="22.5" customHeight="1">
      <c r="A586" s="227"/>
      <c r="B586" s="217"/>
      <c r="C586" s="217" t="str">
        <f>iferror(vlookup($B586,Master_data!$K$1:$M$190,3,0),"--")</f>
        <v>--</v>
      </c>
      <c r="D586" s="217" t="str">
        <f>iferror(vlookup($B586,Master_data!$K$1:$M$190,2,0),"--")</f>
        <v>--</v>
      </c>
      <c r="E586" s="218" t="str">
        <f>iferror(vlookup($B586,Master_data!$K:$O,4,0),"--")</f>
        <v>--</v>
      </c>
      <c r="F586" s="218"/>
      <c r="G586" s="218"/>
      <c r="H586" s="218"/>
      <c r="I586" s="217"/>
      <c r="J586" s="228"/>
      <c r="K586" s="228"/>
      <c r="L586" s="219">
        <v>0.0</v>
      </c>
      <c r="M586" s="219">
        <v>0.0</v>
      </c>
      <c r="N586" s="218"/>
      <c r="O586" s="218"/>
      <c r="P586" s="218"/>
      <c r="Q586" s="218"/>
      <c r="R586" s="218"/>
      <c r="S586" s="218"/>
      <c r="T586" s="229"/>
      <c r="U586" s="226"/>
      <c r="V586" s="161"/>
      <c r="W586" s="161"/>
      <c r="X586" s="161"/>
      <c r="Y586" s="161"/>
      <c r="Z586" s="161"/>
      <c r="AA586" s="161"/>
      <c r="AB586" s="161"/>
      <c r="AC586" s="161"/>
      <c r="AD586" s="161"/>
      <c r="AE586" s="161"/>
    </row>
    <row r="587" ht="22.5" customHeight="1">
      <c r="A587" s="227"/>
      <c r="B587" s="217"/>
      <c r="C587" s="217" t="str">
        <f>iferror(vlookup($B587,Master_data!$K$1:$M$190,3,0),"--")</f>
        <v>--</v>
      </c>
      <c r="D587" s="217" t="str">
        <f>iferror(vlookup($B587,Master_data!$K$1:$M$190,2,0),"--")</f>
        <v>--</v>
      </c>
      <c r="E587" s="218" t="str">
        <f>iferror(vlookup($B587,Master_data!$K:$O,4,0),"--")</f>
        <v>--</v>
      </c>
      <c r="F587" s="218"/>
      <c r="G587" s="218"/>
      <c r="H587" s="218"/>
      <c r="I587" s="217"/>
      <c r="J587" s="228"/>
      <c r="K587" s="228"/>
      <c r="L587" s="219">
        <v>0.0</v>
      </c>
      <c r="M587" s="219">
        <v>0.0</v>
      </c>
      <c r="N587" s="218"/>
      <c r="O587" s="218"/>
      <c r="P587" s="218"/>
      <c r="Q587" s="218"/>
      <c r="R587" s="218"/>
      <c r="S587" s="218"/>
      <c r="T587" s="229"/>
      <c r="U587" s="226"/>
      <c r="V587" s="161"/>
      <c r="W587" s="161"/>
      <c r="X587" s="161"/>
      <c r="Y587" s="161"/>
      <c r="Z587" s="161"/>
      <c r="AA587" s="161"/>
      <c r="AB587" s="161"/>
      <c r="AC587" s="161"/>
      <c r="AD587" s="161"/>
      <c r="AE587" s="161"/>
    </row>
    <row r="588" ht="22.5" customHeight="1">
      <c r="A588" s="227"/>
      <c r="B588" s="217"/>
      <c r="C588" s="217" t="str">
        <f>iferror(vlookup($B588,Master_data!$K$1:$M$190,3,0),"--")</f>
        <v>--</v>
      </c>
      <c r="D588" s="217" t="str">
        <f>iferror(vlookup($B588,Master_data!$K$1:$M$190,2,0),"--")</f>
        <v>--</v>
      </c>
      <c r="E588" s="218" t="str">
        <f>iferror(vlookup($B588,Master_data!$K:$O,4,0),"--")</f>
        <v>--</v>
      </c>
      <c r="F588" s="218"/>
      <c r="G588" s="218"/>
      <c r="H588" s="218"/>
      <c r="I588" s="217"/>
      <c r="J588" s="228"/>
      <c r="K588" s="228"/>
      <c r="L588" s="219">
        <v>0.0</v>
      </c>
      <c r="M588" s="219">
        <v>0.0</v>
      </c>
      <c r="N588" s="218"/>
      <c r="O588" s="218"/>
      <c r="P588" s="218"/>
      <c r="Q588" s="218"/>
      <c r="R588" s="218"/>
      <c r="S588" s="218"/>
      <c r="T588" s="229"/>
      <c r="U588" s="226"/>
      <c r="V588" s="161"/>
      <c r="W588" s="161"/>
      <c r="X588" s="161"/>
      <c r="Y588" s="161"/>
      <c r="Z588" s="161"/>
      <c r="AA588" s="161"/>
      <c r="AB588" s="161"/>
      <c r="AC588" s="161"/>
      <c r="AD588" s="161"/>
      <c r="AE588" s="161"/>
    </row>
    <row r="589" ht="22.5" customHeight="1">
      <c r="A589" s="227"/>
      <c r="B589" s="217"/>
      <c r="C589" s="217" t="str">
        <f>iferror(vlookup($B589,Master_data!$K$1:$M$190,3,0),"--")</f>
        <v>--</v>
      </c>
      <c r="D589" s="217" t="str">
        <f>iferror(vlookup($B589,Master_data!$K$1:$M$190,2,0),"--")</f>
        <v>--</v>
      </c>
      <c r="E589" s="218" t="str">
        <f>iferror(vlookup($B589,Master_data!$K:$O,4,0),"--")</f>
        <v>--</v>
      </c>
      <c r="F589" s="218"/>
      <c r="G589" s="218"/>
      <c r="H589" s="218"/>
      <c r="I589" s="217"/>
      <c r="J589" s="228"/>
      <c r="K589" s="228"/>
      <c r="L589" s="219">
        <v>0.0</v>
      </c>
      <c r="M589" s="219">
        <v>0.0</v>
      </c>
      <c r="N589" s="218"/>
      <c r="O589" s="218"/>
      <c r="P589" s="218"/>
      <c r="Q589" s="218"/>
      <c r="R589" s="218"/>
      <c r="S589" s="218"/>
      <c r="T589" s="229"/>
      <c r="U589" s="226"/>
      <c r="V589" s="161"/>
      <c r="W589" s="161"/>
      <c r="X589" s="161"/>
      <c r="Y589" s="161"/>
      <c r="Z589" s="161"/>
      <c r="AA589" s="161"/>
      <c r="AB589" s="161"/>
      <c r="AC589" s="161"/>
      <c r="AD589" s="161"/>
      <c r="AE589" s="161"/>
    </row>
    <row r="590" ht="22.5" customHeight="1">
      <c r="A590" s="227"/>
      <c r="B590" s="217"/>
      <c r="C590" s="217" t="str">
        <f>iferror(vlookup($B590,Master_data!$K$1:$M$190,3,0),"--")</f>
        <v>--</v>
      </c>
      <c r="D590" s="217" t="str">
        <f>iferror(vlookup($B590,Master_data!$K$1:$M$190,2,0),"--")</f>
        <v>--</v>
      </c>
      <c r="E590" s="218" t="str">
        <f>iferror(vlookup($B590,Master_data!$K:$O,4,0),"--")</f>
        <v>--</v>
      </c>
      <c r="F590" s="218"/>
      <c r="G590" s="218"/>
      <c r="H590" s="218"/>
      <c r="I590" s="217"/>
      <c r="J590" s="228"/>
      <c r="K590" s="228"/>
      <c r="L590" s="219">
        <v>0.0</v>
      </c>
      <c r="M590" s="219">
        <v>0.0</v>
      </c>
      <c r="N590" s="218"/>
      <c r="O590" s="218"/>
      <c r="P590" s="218"/>
      <c r="Q590" s="218"/>
      <c r="R590" s="218"/>
      <c r="S590" s="218"/>
      <c r="T590" s="229"/>
      <c r="U590" s="226"/>
      <c r="V590" s="161"/>
      <c r="W590" s="161"/>
      <c r="X590" s="161"/>
      <c r="Y590" s="161"/>
      <c r="Z590" s="161"/>
      <c r="AA590" s="161"/>
      <c r="AB590" s="161"/>
      <c r="AC590" s="161"/>
      <c r="AD590" s="161"/>
      <c r="AE590" s="161"/>
    </row>
    <row r="591" ht="22.5" customHeight="1">
      <c r="A591" s="227"/>
      <c r="B591" s="217"/>
      <c r="C591" s="217" t="str">
        <f>iferror(vlookup($B591,Master_data!$K$1:$M$190,3,0),"--")</f>
        <v>--</v>
      </c>
      <c r="D591" s="217" t="str">
        <f>iferror(vlookup($B591,Master_data!$K$1:$M$190,2,0),"--")</f>
        <v>--</v>
      </c>
      <c r="E591" s="218" t="str">
        <f>iferror(vlookup($B591,Master_data!$K:$O,4,0),"--")</f>
        <v>--</v>
      </c>
      <c r="F591" s="218"/>
      <c r="G591" s="218"/>
      <c r="H591" s="218"/>
      <c r="I591" s="217"/>
      <c r="J591" s="228"/>
      <c r="K591" s="228"/>
      <c r="L591" s="219">
        <v>0.0</v>
      </c>
      <c r="M591" s="219">
        <v>0.0</v>
      </c>
      <c r="N591" s="218"/>
      <c r="O591" s="218"/>
      <c r="P591" s="218"/>
      <c r="Q591" s="218"/>
      <c r="R591" s="218"/>
      <c r="S591" s="218"/>
      <c r="T591" s="229"/>
      <c r="U591" s="226"/>
      <c r="V591" s="161"/>
      <c r="W591" s="161"/>
      <c r="X591" s="161"/>
      <c r="Y591" s="161"/>
      <c r="Z591" s="161"/>
      <c r="AA591" s="161"/>
      <c r="AB591" s="161"/>
      <c r="AC591" s="161"/>
      <c r="AD591" s="161"/>
      <c r="AE591" s="161"/>
    </row>
    <row r="592" ht="22.5" customHeight="1">
      <c r="A592" s="227"/>
      <c r="B592" s="217"/>
      <c r="C592" s="217" t="str">
        <f>iferror(vlookup($B592,Master_data!$K$1:$M$190,3,0),"--")</f>
        <v>--</v>
      </c>
      <c r="D592" s="217" t="str">
        <f>iferror(vlookup($B592,Master_data!$K$1:$M$190,2,0),"--")</f>
        <v>--</v>
      </c>
      <c r="E592" s="218" t="str">
        <f>iferror(vlookup($B592,Master_data!$K:$O,4,0),"--")</f>
        <v>--</v>
      </c>
      <c r="F592" s="218"/>
      <c r="G592" s="218"/>
      <c r="H592" s="218"/>
      <c r="I592" s="217"/>
      <c r="J592" s="228"/>
      <c r="K592" s="228"/>
      <c r="L592" s="219">
        <v>0.0</v>
      </c>
      <c r="M592" s="219">
        <v>0.0</v>
      </c>
      <c r="N592" s="218"/>
      <c r="O592" s="218"/>
      <c r="P592" s="218"/>
      <c r="Q592" s="218"/>
      <c r="R592" s="218"/>
      <c r="S592" s="218"/>
      <c r="T592" s="229"/>
      <c r="U592" s="226"/>
      <c r="V592" s="161"/>
      <c r="W592" s="161"/>
      <c r="X592" s="161"/>
      <c r="Y592" s="161"/>
      <c r="Z592" s="161"/>
      <c r="AA592" s="161"/>
      <c r="AB592" s="161"/>
      <c r="AC592" s="161"/>
      <c r="AD592" s="161"/>
      <c r="AE592" s="161"/>
    </row>
    <row r="593" ht="22.5" customHeight="1">
      <c r="A593" s="227"/>
      <c r="B593" s="217"/>
      <c r="C593" s="217" t="str">
        <f>iferror(vlookup($B593,Master_data!$K$1:$M$190,3,0),"--")</f>
        <v>--</v>
      </c>
      <c r="D593" s="217" t="str">
        <f>iferror(vlookup($B593,Master_data!$K$1:$M$190,2,0),"--")</f>
        <v>--</v>
      </c>
      <c r="E593" s="218" t="str">
        <f>iferror(vlookup($B593,Master_data!$K:$O,4,0),"--")</f>
        <v>--</v>
      </c>
      <c r="F593" s="218"/>
      <c r="G593" s="218"/>
      <c r="H593" s="218"/>
      <c r="I593" s="217"/>
      <c r="J593" s="228"/>
      <c r="K593" s="228"/>
      <c r="L593" s="219">
        <v>0.0</v>
      </c>
      <c r="M593" s="219">
        <v>0.0</v>
      </c>
      <c r="N593" s="218"/>
      <c r="O593" s="218"/>
      <c r="P593" s="218"/>
      <c r="Q593" s="218"/>
      <c r="R593" s="218"/>
      <c r="S593" s="218"/>
      <c r="T593" s="229"/>
      <c r="U593" s="226"/>
      <c r="V593" s="161"/>
      <c r="W593" s="161"/>
      <c r="X593" s="161"/>
      <c r="Y593" s="161"/>
      <c r="Z593" s="161"/>
      <c r="AA593" s="161"/>
      <c r="AB593" s="161"/>
      <c r="AC593" s="161"/>
      <c r="AD593" s="161"/>
      <c r="AE593" s="161"/>
    </row>
    <row r="594" ht="22.5" customHeight="1">
      <c r="A594" s="227"/>
      <c r="B594" s="217"/>
      <c r="C594" s="217" t="str">
        <f>iferror(vlookup($B594,Master_data!$K$1:$M$190,3,0),"--")</f>
        <v>--</v>
      </c>
      <c r="D594" s="217" t="str">
        <f>iferror(vlookup($B594,Master_data!$K$1:$M$190,2,0),"--")</f>
        <v>--</v>
      </c>
      <c r="E594" s="218" t="str">
        <f>iferror(vlookup($B594,Master_data!$K:$O,4,0),"--")</f>
        <v>--</v>
      </c>
      <c r="F594" s="218"/>
      <c r="G594" s="218"/>
      <c r="H594" s="218"/>
      <c r="I594" s="217"/>
      <c r="J594" s="228"/>
      <c r="K594" s="228"/>
      <c r="L594" s="219">
        <v>0.0</v>
      </c>
      <c r="M594" s="219">
        <v>0.0</v>
      </c>
      <c r="N594" s="218"/>
      <c r="O594" s="218"/>
      <c r="P594" s="218"/>
      <c r="Q594" s="218"/>
      <c r="R594" s="218"/>
      <c r="S594" s="218"/>
      <c r="T594" s="229"/>
      <c r="U594" s="226"/>
      <c r="V594" s="161"/>
      <c r="W594" s="161"/>
      <c r="X594" s="161"/>
      <c r="Y594" s="161"/>
      <c r="Z594" s="161"/>
      <c r="AA594" s="161"/>
      <c r="AB594" s="161"/>
      <c r="AC594" s="161"/>
      <c r="AD594" s="161"/>
      <c r="AE594" s="161"/>
    </row>
    <row r="595" ht="22.5" customHeight="1">
      <c r="A595" s="227"/>
      <c r="B595" s="217"/>
      <c r="C595" s="217" t="str">
        <f>iferror(vlookup($B595,Master_data!$K$1:$M$190,3,0),"--")</f>
        <v>--</v>
      </c>
      <c r="D595" s="217" t="str">
        <f>iferror(vlookup($B595,Master_data!$K$1:$M$190,2,0),"--")</f>
        <v>--</v>
      </c>
      <c r="E595" s="218" t="str">
        <f>iferror(vlookup($B595,Master_data!$K:$O,4,0),"--")</f>
        <v>--</v>
      </c>
      <c r="F595" s="218"/>
      <c r="G595" s="218"/>
      <c r="H595" s="218"/>
      <c r="I595" s="217"/>
      <c r="J595" s="228"/>
      <c r="K595" s="228"/>
      <c r="L595" s="219">
        <v>0.0</v>
      </c>
      <c r="M595" s="219">
        <v>0.0</v>
      </c>
      <c r="N595" s="218"/>
      <c r="O595" s="218"/>
      <c r="P595" s="218"/>
      <c r="Q595" s="218"/>
      <c r="R595" s="218"/>
      <c r="S595" s="218"/>
      <c r="T595" s="229"/>
      <c r="U595" s="226"/>
      <c r="V595" s="161"/>
      <c r="W595" s="161"/>
      <c r="X595" s="161"/>
      <c r="Y595" s="161"/>
      <c r="Z595" s="161"/>
      <c r="AA595" s="161"/>
      <c r="AB595" s="161"/>
      <c r="AC595" s="161"/>
      <c r="AD595" s="161"/>
      <c r="AE595" s="161"/>
    </row>
    <row r="596" ht="22.5" customHeight="1">
      <c r="A596" s="227"/>
      <c r="B596" s="217"/>
      <c r="C596" s="217" t="str">
        <f>iferror(vlookup($B596,Master_data!$K$1:$M$190,3,0),"--")</f>
        <v>--</v>
      </c>
      <c r="D596" s="217" t="str">
        <f>iferror(vlookup($B596,Master_data!$K$1:$M$190,2,0),"--")</f>
        <v>--</v>
      </c>
      <c r="E596" s="218" t="str">
        <f>iferror(vlookup($B596,Master_data!$K:$O,4,0),"--")</f>
        <v>--</v>
      </c>
      <c r="F596" s="218"/>
      <c r="G596" s="218"/>
      <c r="H596" s="218"/>
      <c r="I596" s="217"/>
      <c r="J596" s="228"/>
      <c r="K596" s="228"/>
      <c r="L596" s="219">
        <v>0.0</v>
      </c>
      <c r="M596" s="219">
        <v>0.0</v>
      </c>
      <c r="N596" s="218"/>
      <c r="O596" s="218"/>
      <c r="P596" s="218"/>
      <c r="Q596" s="218"/>
      <c r="R596" s="218"/>
      <c r="S596" s="218"/>
      <c r="T596" s="229"/>
      <c r="U596" s="226"/>
      <c r="V596" s="161"/>
      <c r="W596" s="161"/>
      <c r="X596" s="161"/>
      <c r="Y596" s="161"/>
      <c r="Z596" s="161"/>
      <c r="AA596" s="161"/>
      <c r="AB596" s="161"/>
      <c r="AC596" s="161"/>
      <c r="AD596" s="161"/>
      <c r="AE596" s="161"/>
    </row>
    <row r="597" ht="22.5" customHeight="1">
      <c r="A597" s="227"/>
      <c r="B597" s="217"/>
      <c r="C597" s="217" t="str">
        <f>iferror(vlookup($B597,Master_data!$K$1:$M$190,3,0),"--")</f>
        <v>--</v>
      </c>
      <c r="D597" s="217" t="str">
        <f>iferror(vlookup($B597,Master_data!$K$1:$M$190,2,0),"--")</f>
        <v>--</v>
      </c>
      <c r="E597" s="218" t="str">
        <f>iferror(vlookup($B597,Master_data!$K:$O,4,0),"--")</f>
        <v>--</v>
      </c>
      <c r="F597" s="218"/>
      <c r="G597" s="218"/>
      <c r="H597" s="218"/>
      <c r="I597" s="217"/>
      <c r="J597" s="228"/>
      <c r="K597" s="228"/>
      <c r="L597" s="219">
        <v>0.0</v>
      </c>
      <c r="M597" s="219">
        <v>0.0</v>
      </c>
      <c r="N597" s="218"/>
      <c r="O597" s="218"/>
      <c r="P597" s="218"/>
      <c r="Q597" s="218"/>
      <c r="R597" s="218"/>
      <c r="S597" s="218"/>
      <c r="T597" s="229"/>
      <c r="U597" s="226"/>
      <c r="V597" s="161"/>
      <c r="W597" s="161"/>
      <c r="X597" s="161"/>
      <c r="Y597" s="161"/>
      <c r="Z597" s="161"/>
      <c r="AA597" s="161"/>
      <c r="AB597" s="161"/>
      <c r="AC597" s="161"/>
      <c r="AD597" s="161"/>
      <c r="AE597" s="161"/>
    </row>
    <row r="598" ht="22.5" customHeight="1">
      <c r="A598" s="227"/>
      <c r="B598" s="217"/>
      <c r="C598" s="217" t="str">
        <f>iferror(vlookup($B598,Master_data!$K$1:$M$190,3,0),"--")</f>
        <v>--</v>
      </c>
      <c r="D598" s="217" t="str">
        <f>iferror(vlookup($B598,Master_data!$K$1:$M$190,2,0),"--")</f>
        <v>--</v>
      </c>
      <c r="E598" s="218" t="str">
        <f>iferror(vlookup($B598,Master_data!$K:$O,4,0),"--")</f>
        <v>--</v>
      </c>
      <c r="F598" s="218"/>
      <c r="G598" s="218"/>
      <c r="H598" s="218"/>
      <c r="I598" s="217"/>
      <c r="J598" s="228"/>
      <c r="K598" s="228"/>
      <c r="L598" s="219">
        <v>0.0</v>
      </c>
      <c r="M598" s="219">
        <v>0.0</v>
      </c>
      <c r="N598" s="218"/>
      <c r="O598" s="218"/>
      <c r="P598" s="218"/>
      <c r="Q598" s="218"/>
      <c r="R598" s="218"/>
      <c r="S598" s="218"/>
      <c r="T598" s="229"/>
      <c r="U598" s="226"/>
      <c r="V598" s="161"/>
      <c r="W598" s="161"/>
      <c r="X598" s="161"/>
      <c r="Y598" s="161"/>
      <c r="Z598" s="161"/>
      <c r="AA598" s="161"/>
      <c r="AB598" s="161"/>
      <c r="AC598" s="161"/>
      <c r="AD598" s="161"/>
      <c r="AE598" s="161"/>
    </row>
    <row r="599" ht="22.5" customHeight="1">
      <c r="A599" s="227"/>
      <c r="B599" s="217"/>
      <c r="C599" s="217" t="str">
        <f>iferror(vlookup($B599,Master_data!$K$1:$M$190,3,0),"--")</f>
        <v>--</v>
      </c>
      <c r="D599" s="217" t="str">
        <f>iferror(vlookup($B599,Master_data!$K$1:$M$190,2,0),"--")</f>
        <v>--</v>
      </c>
      <c r="E599" s="218" t="str">
        <f>iferror(vlookup($B599,Master_data!$K:$O,4,0),"--")</f>
        <v>--</v>
      </c>
      <c r="F599" s="218"/>
      <c r="G599" s="218"/>
      <c r="H599" s="218"/>
      <c r="I599" s="217"/>
      <c r="J599" s="228"/>
      <c r="K599" s="228"/>
      <c r="L599" s="219">
        <v>0.0</v>
      </c>
      <c r="M599" s="219">
        <v>0.0</v>
      </c>
      <c r="N599" s="218"/>
      <c r="O599" s="218"/>
      <c r="P599" s="218"/>
      <c r="Q599" s="218"/>
      <c r="R599" s="218"/>
      <c r="S599" s="218"/>
      <c r="T599" s="229"/>
      <c r="U599" s="226"/>
      <c r="V599" s="161"/>
      <c r="W599" s="161"/>
      <c r="X599" s="161"/>
      <c r="Y599" s="161"/>
      <c r="Z599" s="161"/>
      <c r="AA599" s="161"/>
      <c r="AB599" s="161"/>
      <c r="AC599" s="161"/>
      <c r="AD599" s="161"/>
      <c r="AE599" s="161"/>
    </row>
    <row r="600" ht="22.5" customHeight="1">
      <c r="A600" s="227"/>
      <c r="B600" s="217"/>
      <c r="C600" s="217" t="str">
        <f>iferror(vlookup($B600,Master_data!$K$1:$M$190,3,0),"--")</f>
        <v>--</v>
      </c>
      <c r="D600" s="217" t="str">
        <f>iferror(vlookup($B600,Master_data!$K$1:$M$190,2,0),"--")</f>
        <v>--</v>
      </c>
      <c r="E600" s="218" t="str">
        <f>iferror(vlookup($B600,Master_data!$K:$O,4,0),"--")</f>
        <v>--</v>
      </c>
      <c r="F600" s="218"/>
      <c r="G600" s="218"/>
      <c r="H600" s="218"/>
      <c r="I600" s="217"/>
      <c r="J600" s="228"/>
      <c r="K600" s="228"/>
      <c r="L600" s="219">
        <v>0.0</v>
      </c>
      <c r="M600" s="219">
        <v>0.0</v>
      </c>
      <c r="N600" s="218"/>
      <c r="O600" s="218"/>
      <c r="P600" s="218"/>
      <c r="Q600" s="218"/>
      <c r="R600" s="218"/>
      <c r="S600" s="218"/>
      <c r="T600" s="229"/>
      <c r="U600" s="226"/>
      <c r="V600" s="161"/>
      <c r="W600" s="161"/>
      <c r="X600" s="161"/>
      <c r="Y600" s="161"/>
      <c r="Z600" s="161"/>
      <c r="AA600" s="161"/>
      <c r="AB600" s="161"/>
      <c r="AC600" s="161"/>
      <c r="AD600" s="161"/>
      <c r="AE600" s="161"/>
    </row>
    <row r="601" ht="22.5" customHeight="1">
      <c r="A601" s="227"/>
      <c r="B601" s="217"/>
      <c r="C601" s="217" t="str">
        <f>iferror(vlookup($B601,Master_data!$K$1:$M$190,3,0),"--")</f>
        <v>--</v>
      </c>
      <c r="D601" s="217" t="str">
        <f>iferror(vlookup($B601,Master_data!$K$1:$M$190,2,0),"--")</f>
        <v>--</v>
      </c>
      <c r="E601" s="218" t="str">
        <f>iferror(vlookup($B601,Master_data!$K:$O,4,0),"--")</f>
        <v>--</v>
      </c>
      <c r="F601" s="218"/>
      <c r="G601" s="218"/>
      <c r="H601" s="218"/>
      <c r="I601" s="217"/>
      <c r="J601" s="228"/>
      <c r="K601" s="228"/>
      <c r="L601" s="219">
        <v>0.0</v>
      </c>
      <c r="M601" s="219">
        <v>0.0</v>
      </c>
      <c r="N601" s="218"/>
      <c r="O601" s="218"/>
      <c r="P601" s="218"/>
      <c r="Q601" s="218"/>
      <c r="R601" s="218"/>
      <c r="S601" s="218"/>
      <c r="T601" s="229"/>
      <c r="U601" s="226"/>
      <c r="V601" s="161"/>
      <c r="W601" s="161"/>
      <c r="X601" s="161"/>
      <c r="Y601" s="161"/>
      <c r="Z601" s="161"/>
      <c r="AA601" s="161"/>
      <c r="AB601" s="161"/>
      <c r="AC601" s="161"/>
      <c r="AD601" s="161"/>
      <c r="AE601" s="161"/>
    </row>
    <row r="602" ht="22.5" customHeight="1">
      <c r="A602" s="227"/>
      <c r="B602" s="217"/>
      <c r="C602" s="217" t="str">
        <f>iferror(vlookup($B602,Master_data!$K$1:$M$190,3,0),"--")</f>
        <v>--</v>
      </c>
      <c r="D602" s="217" t="str">
        <f>iferror(vlookup($B602,Master_data!$K$1:$M$190,2,0),"--")</f>
        <v>--</v>
      </c>
      <c r="E602" s="218" t="str">
        <f>iferror(vlookup($B602,Master_data!$K:$O,4,0),"--")</f>
        <v>--</v>
      </c>
      <c r="F602" s="218"/>
      <c r="G602" s="218"/>
      <c r="H602" s="218"/>
      <c r="I602" s="217"/>
      <c r="J602" s="228"/>
      <c r="K602" s="228"/>
      <c r="L602" s="219">
        <v>0.0</v>
      </c>
      <c r="M602" s="219">
        <v>0.0</v>
      </c>
      <c r="N602" s="218"/>
      <c r="O602" s="218"/>
      <c r="P602" s="218"/>
      <c r="Q602" s="218"/>
      <c r="R602" s="218"/>
      <c r="S602" s="218"/>
      <c r="T602" s="229"/>
      <c r="U602" s="226"/>
      <c r="V602" s="161"/>
      <c r="W602" s="161"/>
      <c r="X602" s="161"/>
      <c r="Y602" s="161"/>
      <c r="Z602" s="161"/>
      <c r="AA602" s="161"/>
      <c r="AB602" s="161"/>
      <c r="AC602" s="161"/>
      <c r="AD602" s="161"/>
      <c r="AE602" s="161"/>
    </row>
    <row r="603" ht="22.5" customHeight="1">
      <c r="A603" s="227"/>
      <c r="B603" s="217"/>
      <c r="C603" s="217" t="str">
        <f>iferror(vlookup($B603,Master_data!$K$1:$M$190,3,0),"--")</f>
        <v>--</v>
      </c>
      <c r="D603" s="217" t="str">
        <f>iferror(vlookup($B603,Master_data!$K$1:$M$190,2,0),"--")</f>
        <v>--</v>
      </c>
      <c r="E603" s="218" t="str">
        <f>iferror(vlookup($B603,Master_data!$K:$O,4,0),"--")</f>
        <v>--</v>
      </c>
      <c r="F603" s="218"/>
      <c r="G603" s="218"/>
      <c r="H603" s="218"/>
      <c r="I603" s="217"/>
      <c r="J603" s="228"/>
      <c r="K603" s="228"/>
      <c r="L603" s="219">
        <v>0.0</v>
      </c>
      <c r="M603" s="219">
        <v>0.0</v>
      </c>
      <c r="N603" s="218"/>
      <c r="O603" s="218"/>
      <c r="P603" s="218"/>
      <c r="Q603" s="218"/>
      <c r="R603" s="218"/>
      <c r="S603" s="218"/>
      <c r="T603" s="229"/>
      <c r="U603" s="226"/>
      <c r="V603" s="161"/>
      <c r="W603" s="161"/>
      <c r="X603" s="161"/>
      <c r="Y603" s="161"/>
      <c r="Z603" s="161"/>
      <c r="AA603" s="161"/>
      <c r="AB603" s="161"/>
      <c r="AC603" s="161"/>
      <c r="AD603" s="161"/>
      <c r="AE603" s="161"/>
    </row>
    <row r="604" ht="22.5" customHeight="1">
      <c r="A604" s="227"/>
      <c r="B604" s="217"/>
      <c r="C604" s="217" t="str">
        <f>iferror(vlookup($B604,Master_data!$K$1:$M$190,3,0),"--")</f>
        <v>--</v>
      </c>
      <c r="D604" s="217" t="str">
        <f>iferror(vlookup($B604,Master_data!$K$1:$M$190,2,0),"--")</f>
        <v>--</v>
      </c>
      <c r="E604" s="218" t="str">
        <f>iferror(vlookup($B604,Master_data!$K:$O,4,0),"--")</f>
        <v>--</v>
      </c>
      <c r="F604" s="218"/>
      <c r="G604" s="218"/>
      <c r="H604" s="218"/>
      <c r="I604" s="217"/>
      <c r="J604" s="228"/>
      <c r="K604" s="228"/>
      <c r="L604" s="219">
        <v>0.0</v>
      </c>
      <c r="M604" s="219">
        <v>0.0</v>
      </c>
      <c r="N604" s="218"/>
      <c r="O604" s="218"/>
      <c r="P604" s="218"/>
      <c r="Q604" s="218"/>
      <c r="R604" s="218"/>
      <c r="S604" s="218"/>
      <c r="T604" s="229"/>
      <c r="U604" s="226"/>
      <c r="V604" s="161"/>
      <c r="W604" s="161"/>
      <c r="X604" s="161"/>
      <c r="Y604" s="161"/>
      <c r="Z604" s="161"/>
      <c r="AA604" s="161"/>
      <c r="AB604" s="161"/>
      <c r="AC604" s="161"/>
      <c r="AD604" s="161"/>
      <c r="AE604" s="161"/>
    </row>
    <row r="605" ht="22.5" customHeight="1">
      <c r="A605" s="227"/>
      <c r="B605" s="217"/>
      <c r="C605" s="217" t="str">
        <f>iferror(vlookup($B605,Master_data!$K$1:$M$190,3,0),"--")</f>
        <v>--</v>
      </c>
      <c r="D605" s="217" t="str">
        <f>iferror(vlookup($B605,Master_data!$K$1:$M$190,2,0),"--")</f>
        <v>--</v>
      </c>
      <c r="E605" s="218" t="str">
        <f>iferror(vlookup($B605,Master_data!$K:$O,4,0),"--")</f>
        <v>--</v>
      </c>
      <c r="F605" s="218"/>
      <c r="G605" s="218"/>
      <c r="H605" s="218"/>
      <c r="I605" s="217"/>
      <c r="J605" s="228"/>
      <c r="K605" s="228"/>
      <c r="L605" s="219">
        <v>0.0</v>
      </c>
      <c r="M605" s="219">
        <v>0.0</v>
      </c>
      <c r="N605" s="218"/>
      <c r="O605" s="218"/>
      <c r="P605" s="218"/>
      <c r="Q605" s="218"/>
      <c r="R605" s="218"/>
      <c r="S605" s="218"/>
      <c r="T605" s="229"/>
      <c r="U605" s="226"/>
      <c r="V605" s="161"/>
      <c r="W605" s="161"/>
      <c r="X605" s="161"/>
      <c r="Y605" s="161"/>
      <c r="Z605" s="161"/>
      <c r="AA605" s="161"/>
      <c r="AB605" s="161"/>
      <c r="AC605" s="161"/>
      <c r="AD605" s="161"/>
      <c r="AE605" s="161"/>
    </row>
    <row r="606" ht="22.5" customHeight="1">
      <c r="A606" s="227"/>
      <c r="B606" s="217"/>
      <c r="C606" s="217" t="str">
        <f>iferror(vlookup($B606,Master_data!$K$1:$M$190,3,0),"--")</f>
        <v>--</v>
      </c>
      <c r="D606" s="217" t="str">
        <f>iferror(vlookup($B606,Master_data!$K$1:$M$190,2,0),"--")</f>
        <v>--</v>
      </c>
      <c r="E606" s="218" t="str">
        <f>iferror(vlookup($B606,Master_data!$K:$O,4,0),"--")</f>
        <v>--</v>
      </c>
      <c r="F606" s="218"/>
      <c r="G606" s="218"/>
      <c r="H606" s="218"/>
      <c r="I606" s="217"/>
      <c r="J606" s="228"/>
      <c r="K606" s="228"/>
      <c r="L606" s="219">
        <v>0.0</v>
      </c>
      <c r="M606" s="219">
        <v>0.0</v>
      </c>
      <c r="N606" s="218"/>
      <c r="O606" s="218"/>
      <c r="P606" s="218"/>
      <c r="Q606" s="218"/>
      <c r="R606" s="218"/>
      <c r="S606" s="218"/>
      <c r="T606" s="229"/>
      <c r="U606" s="226"/>
      <c r="V606" s="161"/>
      <c r="W606" s="161"/>
      <c r="X606" s="161"/>
      <c r="Y606" s="161"/>
      <c r="Z606" s="161"/>
      <c r="AA606" s="161"/>
      <c r="AB606" s="161"/>
      <c r="AC606" s="161"/>
      <c r="AD606" s="161"/>
      <c r="AE606" s="161"/>
    </row>
    <row r="607" ht="22.5" customHeight="1">
      <c r="A607" s="227"/>
      <c r="B607" s="217"/>
      <c r="C607" s="217" t="str">
        <f>iferror(vlookup($B607,Master_data!$K$1:$M$190,3,0),"--")</f>
        <v>--</v>
      </c>
      <c r="D607" s="217" t="str">
        <f>iferror(vlookup($B607,Master_data!$K$1:$M$190,2,0),"--")</f>
        <v>--</v>
      </c>
      <c r="E607" s="218" t="str">
        <f>iferror(vlookup($B607,Master_data!$K:$O,4,0),"--")</f>
        <v>--</v>
      </c>
      <c r="F607" s="218"/>
      <c r="G607" s="218"/>
      <c r="H607" s="218"/>
      <c r="I607" s="217"/>
      <c r="J607" s="228"/>
      <c r="K607" s="228"/>
      <c r="L607" s="219">
        <v>0.0</v>
      </c>
      <c r="M607" s="219">
        <v>0.0</v>
      </c>
      <c r="N607" s="218"/>
      <c r="O607" s="218"/>
      <c r="P607" s="218"/>
      <c r="Q607" s="218"/>
      <c r="R607" s="218"/>
      <c r="S607" s="218"/>
      <c r="T607" s="229"/>
      <c r="U607" s="226"/>
      <c r="V607" s="161"/>
      <c r="W607" s="161"/>
      <c r="X607" s="161"/>
      <c r="Y607" s="161"/>
      <c r="Z607" s="161"/>
      <c r="AA607" s="161"/>
      <c r="AB607" s="161"/>
      <c r="AC607" s="161"/>
      <c r="AD607" s="161"/>
      <c r="AE607" s="161"/>
    </row>
    <row r="608" ht="22.5" customHeight="1">
      <c r="A608" s="227"/>
      <c r="B608" s="217"/>
      <c r="C608" s="217" t="str">
        <f>iferror(vlookup($B608,Master_data!$K$1:$M$190,3,0),"--")</f>
        <v>--</v>
      </c>
      <c r="D608" s="217" t="str">
        <f>iferror(vlookup($B608,Master_data!$K$1:$M$190,2,0),"--")</f>
        <v>--</v>
      </c>
      <c r="E608" s="218" t="str">
        <f>iferror(vlookup($B608,Master_data!$K:$O,4,0),"--")</f>
        <v>--</v>
      </c>
      <c r="F608" s="218"/>
      <c r="G608" s="218"/>
      <c r="H608" s="218"/>
      <c r="I608" s="217"/>
      <c r="J608" s="228"/>
      <c r="K608" s="228"/>
      <c r="L608" s="219">
        <v>0.0</v>
      </c>
      <c r="M608" s="219">
        <v>0.0</v>
      </c>
      <c r="N608" s="218"/>
      <c r="O608" s="218"/>
      <c r="P608" s="218"/>
      <c r="Q608" s="218"/>
      <c r="R608" s="218"/>
      <c r="S608" s="218"/>
      <c r="T608" s="229"/>
      <c r="U608" s="226"/>
      <c r="V608" s="161"/>
      <c r="W608" s="161"/>
      <c r="X608" s="161"/>
      <c r="Y608" s="161"/>
      <c r="Z608" s="161"/>
      <c r="AA608" s="161"/>
      <c r="AB608" s="161"/>
      <c r="AC608" s="161"/>
      <c r="AD608" s="161"/>
      <c r="AE608" s="161"/>
    </row>
    <row r="609" ht="22.5" customHeight="1">
      <c r="A609" s="227"/>
      <c r="B609" s="217"/>
      <c r="C609" s="217" t="str">
        <f>iferror(vlookup($B609,Master_data!$K$1:$M$190,3,0),"--")</f>
        <v>--</v>
      </c>
      <c r="D609" s="217" t="str">
        <f>iferror(vlookup($B609,Master_data!$K$1:$M$190,2,0),"--")</f>
        <v>--</v>
      </c>
      <c r="E609" s="218" t="str">
        <f>iferror(vlookup($B609,Master_data!$K:$O,4,0),"--")</f>
        <v>--</v>
      </c>
      <c r="F609" s="218"/>
      <c r="G609" s="218"/>
      <c r="H609" s="218"/>
      <c r="I609" s="217"/>
      <c r="J609" s="228"/>
      <c r="K609" s="228"/>
      <c r="L609" s="219">
        <v>0.0</v>
      </c>
      <c r="M609" s="219">
        <v>0.0</v>
      </c>
      <c r="N609" s="218"/>
      <c r="O609" s="218"/>
      <c r="P609" s="218"/>
      <c r="Q609" s="218"/>
      <c r="R609" s="218"/>
      <c r="S609" s="218"/>
      <c r="T609" s="229"/>
      <c r="U609" s="226"/>
      <c r="V609" s="161"/>
      <c r="W609" s="161"/>
      <c r="X609" s="161"/>
      <c r="Y609" s="161"/>
      <c r="Z609" s="161"/>
      <c r="AA609" s="161"/>
      <c r="AB609" s="161"/>
      <c r="AC609" s="161"/>
      <c r="AD609" s="161"/>
      <c r="AE609" s="161"/>
    </row>
    <row r="610" ht="22.5" customHeight="1">
      <c r="A610" s="227"/>
      <c r="B610" s="217"/>
      <c r="C610" s="217" t="str">
        <f>iferror(vlookup($B610,Master_data!$K$1:$M$190,3,0),"--")</f>
        <v>--</v>
      </c>
      <c r="D610" s="217" t="str">
        <f>iferror(vlookup($B610,Master_data!$K$1:$M$190,2,0),"--")</f>
        <v>--</v>
      </c>
      <c r="E610" s="218" t="str">
        <f>iferror(vlookup($B610,Master_data!$K:$O,4,0),"--")</f>
        <v>--</v>
      </c>
      <c r="F610" s="218"/>
      <c r="G610" s="218"/>
      <c r="H610" s="218"/>
      <c r="I610" s="217"/>
      <c r="J610" s="228"/>
      <c r="K610" s="228"/>
      <c r="L610" s="219">
        <v>0.0</v>
      </c>
      <c r="M610" s="219">
        <v>0.0</v>
      </c>
      <c r="N610" s="218"/>
      <c r="O610" s="218"/>
      <c r="P610" s="218"/>
      <c r="Q610" s="218"/>
      <c r="R610" s="218"/>
      <c r="S610" s="218"/>
      <c r="T610" s="229"/>
      <c r="U610" s="226"/>
      <c r="V610" s="161"/>
      <c r="W610" s="161"/>
      <c r="X610" s="161"/>
      <c r="Y610" s="161"/>
      <c r="Z610" s="161"/>
      <c r="AA610" s="161"/>
      <c r="AB610" s="161"/>
      <c r="AC610" s="161"/>
      <c r="AD610" s="161"/>
      <c r="AE610" s="161"/>
    </row>
    <row r="611" ht="22.5" customHeight="1">
      <c r="A611" s="227"/>
      <c r="B611" s="217"/>
      <c r="C611" s="217" t="str">
        <f>iferror(vlookup($B611,Master_data!$K$1:$M$190,3,0),"--")</f>
        <v>--</v>
      </c>
      <c r="D611" s="217" t="str">
        <f>iferror(vlookup($B611,Master_data!$K$1:$M$190,2,0),"--")</f>
        <v>--</v>
      </c>
      <c r="E611" s="218" t="str">
        <f>iferror(vlookup($B611,Master_data!$K:$O,4,0),"--")</f>
        <v>--</v>
      </c>
      <c r="F611" s="218"/>
      <c r="G611" s="218"/>
      <c r="H611" s="218"/>
      <c r="I611" s="217"/>
      <c r="J611" s="228"/>
      <c r="K611" s="228"/>
      <c r="L611" s="219">
        <v>0.0</v>
      </c>
      <c r="M611" s="219">
        <v>0.0</v>
      </c>
      <c r="N611" s="218"/>
      <c r="O611" s="218"/>
      <c r="P611" s="218"/>
      <c r="Q611" s="218"/>
      <c r="R611" s="218"/>
      <c r="S611" s="218"/>
      <c r="T611" s="229"/>
      <c r="U611" s="226"/>
      <c r="V611" s="161"/>
      <c r="W611" s="161"/>
      <c r="X611" s="161"/>
      <c r="Y611" s="161"/>
      <c r="Z611" s="161"/>
      <c r="AA611" s="161"/>
      <c r="AB611" s="161"/>
      <c r="AC611" s="161"/>
      <c r="AD611" s="161"/>
      <c r="AE611" s="161"/>
    </row>
    <row r="612" ht="22.5" customHeight="1">
      <c r="A612" s="227"/>
      <c r="B612" s="217"/>
      <c r="C612" s="217" t="str">
        <f>iferror(vlookup($B612,Master_data!$K$1:$M$190,3,0),"--")</f>
        <v>--</v>
      </c>
      <c r="D612" s="217" t="str">
        <f>iferror(vlookup($B612,Master_data!$K$1:$M$190,2,0),"--")</f>
        <v>--</v>
      </c>
      <c r="E612" s="218" t="str">
        <f>iferror(vlookup($B612,Master_data!$K:$O,4,0),"--")</f>
        <v>--</v>
      </c>
      <c r="F612" s="218"/>
      <c r="G612" s="218"/>
      <c r="H612" s="218"/>
      <c r="I612" s="217"/>
      <c r="J612" s="228"/>
      <c r="K612" s="228"/>
      <c r="L612" s="219">
        <v>0.0</v>
      </c>
      <c r="M612" s="219">
        <v>0.0</v>
      </c>
      <c r="N612" s="218"/>
      <c r="O612" s="218"/>
      <c r="P612" s="218"/>
      <c r="Q612" s="218"/>
      <c r="R612" s="218"/>
      <c r="S612" s="218"/>
      <c r="T612" s="229"/>
      <c r="U612" s="226"/>
      <c r="V612" s="161"/>
      <c r="W612" s="161"/>
      <c r="X612" s="161"/>
      <c r="Y612" s="161"/>
      <c r="Z612" s="161"/>
      <c r="AA612" s="161"/>
      <c r="AB612" s="161"/>
      <c r="AC612" s="161"/>
      <c r="AD612" s="161"/>
      <c r="AE612" s="161"/>
    </row>
    <row r="613" ht="22.5" customHeight="1">
      <c r="A613" s="227"/>
      <c r="B613" s="217"/>
      <c r="C613" s="217" t="str">
        <f>iferror(vlookup($B613,Master_data!$K$1:$M$190,3,0),"--")</f>
        <v>--</v>
      </c>
      <c r="D613" s="217" t="str">
        <f>iferror(vlookup($B613,Master_data!$K$1:$M$190,2,0),"--")</f>
        <v>--</v>
      </c>
      <c r="E613" s="218" t="str">
        <f>iferror(vlookup($B613,Master_data!$K:$O,4,0),"--")</f>
        <v>--</v>
      </c>
      <c r="F613" s="218"/>
      <c r="G613" s="218"/>
      <c r="H613" s="218"/>
      <c r="I613" s="217"/>
      <c r="J613" s="228"/>
      <c r="K613" s="228"/>
      <c r="L613" s="219">
        <v>0.0</v>
      </c>
      <c r="M613" s="219">
        <v>0.0</v>
      </c>
      <c r="N613" s="218"/>
      <c r="O613" s="218"/>
      <c r="P613" s="218"/>
      <c r="Q613" s="218"/>
      <c r="R613" s="218"/>
      <c r="S613" s="218"/>
      <c r="T613" s="229"/>
      <c r="U613" s="226"/>
      <c r="V613" s="161"/>
      <c r="W613" s="161"/>
      <c r="X613" s="161"/>
      <c r="Y613" s="161"/>
      <c r="Z613" s="161"/>
      <c r="AA613" s="161"/>
      <c r="AB613" s="161"/>
      <c r="AC613" s="161"/>
      <c r="AD613" s="161"/>
      <c r="AE613" s="161"/>
    </row>
    <row r="614" ht="22.5" customHeight="1">
      <c r="A614" s="227"/>
      <c r="B614" s="217"/>
      <c r="C614" s="217" t="str">
        <f>iferror(vlookup($B614,Master_data!$K$1:$M$190,3,0),"--")</f>
        <v>--</v>
      </c>
      <c r="D614" s="217" t="str">
        <f>iferror(vlookup($B614,Master_data!$K$1:$M$190,2,0),"--")</f>
        <v>--</v>
      </c>
      <c r="E614" s="218" t="str">
        <f>iferror(vlookup($B614,Master_data!$K:$O,4,0),"--")</f>
        <v>--</v>
      </c>
      <c r="F614" s="218"/>
      <c r="G614" s="218"/>
      <c r="H614" s="218"/>
      <c r="I614" s="217"/>
      <c r="J614" s="228"/>
      <c r="K614" s="228"/>
      <c r="L614" s="219">
        <v>0.0</v>
      </c>
      <c r="M614" s="219">
        <v>0.0</v>
      </c>
      <c r="N614" s="218"/>
      <c r="O614" s="218"/>
      <c r="P614" s="218"/>
      <c r="Q614" s="218"/>
      <c r="R614" s="218"/>
      <c r="S614" s="218"/>
      <c r="T614" s="229"/>
      <c r="U614" s="226"/>
      <c r="V614" s="161"/>
      <c r="W614" s="161"/>
      <c r="X614" s="161"/>
      <c r="Y614" s="161"/>
      <c r="Z614" s="161"/>
      <c r="AA614" s="161"/>
      <c r="AB614" s="161"/>
      <c r="AC614" s="161"/>
      <c r="AD614" s="161"/>
      <c r="AE614" s="161"/>
    </row>
    <row r="615" ht="22.5" customHeight="1">
      <c r="A615" s="227"/>
      <c r="B615" s="217"/>
      <c r="C615" s="217" t="str">
        <f>iferror(vlookup($B615,Master_data!$K$1:$M$190,3,0),"--")</f>
        <v>--</v>
      </c>
      <c r="D615" s="217" t="str">
        <f>iferror(vlookup($B615,Master_data!$K$1:$M$190,2,0),"--")</f>
        <v>--</v>
      </c>
      <c r="E615" s="218" t="str">
        <f>iferror(vlookup($B615,Master_data!$K:$O,4,0),"--")</f>
        <v>--</v>
      </c>
      <c r="F615" s="218"/>
      <c r="G615" s="218"/>
      <c r="H615" s="218"/>
      <c r="I615" s="217"/>
      <c r="J615" s="228"/>
      <c r="K615" s="228"/>
      <c r="L615" s="219">
        <v>0.0</v>
      </c>
      <c r="M615" s="219">
        <v>0.0</v>
      </c>
      <c r="N615" s="218"/>
      <c r="O615" s="218"/>
      <c r="P615" s="218"/>
      <c r="Q615" s="218"/>
      <c r="R615" s="218"/>
      <c r="S615" s="218"/>
      <c r="T615" s="229"/>
      <c r="U615" s="226"/>
      <c r="V615" s="161"/>
      <c r="W615" s="161"/>
      <c r="X615" s="161"/>
      <c r="Y615" s="161"/>
      <c r="Z615" s="161"/>
      <c r="AA615" s="161"/>
      <c r="AB615" s="161"/>
      <c r="AC615" s="161"/>
      <c r="AD615" s="161"/>
      <c r="AE615" s="161"/>
    </row>
    <row r="616" ht="22.5" customHeight="1">
      <c r="A616" s="227"/>
      <c r="B616" s="217"/>
      <c r="C616" s="217" t="str">
        <f>iferror(vlookup($B616,Master_data!$K$1:$M$190,3,0),"--")</f>
        <v>--</v>
      </c>
      <c r="D616" s="217" t="str">
        <f>iferror(vlookup($B616,Master_data!$K$1:$M$190,2,0),"--")</f>
        <v>--</v>
      </c>
      <c r="E616" s="218" t="str">
        <f>iferror(vlookup($B616,Master_data!$K:$O,4,0),"--")</f>
        <v>--</v>
      </c>
      <c r="F616" s="218"/>
      <c r="G616" s="218"/>
      <c r="H616" s="218"/>
      <c r="I616" s="217"/>
      <c r="J616" s="228"/>
      <c r="K616" s="228"/>
      <c r="L616" s="219">
        <v>0.0</v>
      </c>
      <c r="M616" s="219">
        <v>0.0</v>
      </c>
      <c r="N616" s="218"/>
      <c r="O616" s="218"/>
      <c r="P616" s="218"/>
      <c r="Q616" s="218"/>
      <c r="R616" s="218"/>
      <c r="S616" s="218"/>
      <c r="T616" s="229"/>
      <c r="U616" s="226"/>
      <c r="V616" s="161"/>
      <c r="W616" s="161"/>
      <c r="X616" s="161"/>
      <c r="Y616" s="161"/>
      <c r="Z616" s="161"/>
      <c r="AA616" s="161"/>
      <c r="AB616" s="161"/>
      <c r="AC616" s="161"/>
      <c r="AD616" s="161"/>
      <c r="AE616" s="161"/>
    </row>
    <row r="617" ht="22.5" customHeight="1">
      <c r="A617" s="227"/>
      <c r="B617" s="217"/>
      <c r="C617" s="217" t="str">
        <f>iferror(vlookup($B617,Master_data!$K$1:$M$190,3,0),"--")</f>
        <v>--</v>
      </c>
      <c r="D617" s="217" t="str">
        <f>iferror(vlookup($B617,Master_data!$K$1:$M$190,2,0),"--")</f>
        <v>--</v>
      </c>
      <c r="E617" s="218" t="str">
        <f>iferror(vlookup($B617,Master_data!$K:$O,4,0),"--")</f>
        <v>--</v>
      </c>
      <c r="F617" s="218"/>
      <c r="G617" s="218"/>
      <c r="H617" s="218"/>
      <c r="I617" s="217"/>
      <c r="J617" s="228"/>
      <c r="K617" s="228"/>
      <c r="L617" s="219">
        <v>0.0</v>
      </c>
      <c r="M617" s="219">
        <v>0.0</v>
      </c>
      <c r="N617" s="218"/>
      <c r="O617" s="218"/>
      <c r="P617" s="218"/>
      <c r="Q617" s="218"/>
      <c r="R617" s="218"/>
      <c r="S617" s="218"/>
      <c r="T617" s="229"/>
      <c r="U617" s="226"/>
      <c r="V617" s="161"/>
      <c r="W617" s="161"/>
      <c r="X617" s="161"/>
      <c r="Y617" s="161"/>
      <c r="Z617" s="161"/>
      <c r="AA617" s="161"/>
      <c r="AB617" s="161"/>
      <c r="AC617" s="161"/>
      <c r="AD617" s="161"/>
      <c r="AE617" s="161"/>
    </row>
    <row r="618" ht="22.5" customHeight="1">
      <c r="A618" s="227"/>
      <c r="B618" s="217"/>
      <c r="C618" s="217" t="str">
        <f>iferror(vlookup($B618,Master_data!$K$1:$M$190,3,0),"--")</f>
        <v>--</v>
      </c>
      <c r="D618" s="217" t="str">
        <f>iferror(vlookup($B618,Master_data!$K$1:$M$190,2,0),"--")</f>
        <v>--</v>
      </c>
      <c r="E618" s="218" t="str">
        <f>iferror(vlookup($B618,Master_data!$K:$O,4,0),"--")</f>
        <v>--</v>
      </c>
      <c r="F618" s="218"/>
      <c r="G618" s="218"/>
      <c r="H618" s="218"/>
      <c r="I618" s="217"/>
      <c r="J618" s="228"/>
      <c r="K618" s="228"/>
      <c r="L618" s="219">
        <v>0.0</v>
      </c>
      <c r="M618" s="219">
        <v>0.0</v>
      </c>
      <c r="N618" s="218"/>
      <c r="O618" s="218"/>
      <c r="P618" s="218"/>
      <c r="Q618" s="218"/>
      <c r="R618" s="218"/>
      <c r="S618" s="218"/>
      <c r="T618" s="229"/>
      <c r="U618" s="226"/>
      <c r="V618" s="161"/>
      <c r="W618" s="161"/>
      <c r="X618" s="161"/>
      <c r="Y618" s="161"/>
      <c r="Z618" s="161"/>
      <c r="AA618" s="161"/>
      <c r="AB618" s="161"/>
      <c r="AC618" s="161"/>
      <c r="AD618" s="161"/>
      <c r="AE618" s="161"/>
    </row>
    <row r="619" ht="22.5" customHeight="1">
      <c r="A619" s="227"/>
      <c r="B619" s="217"/>
      <c r="C619" s="217" t="str">
        <f>iferror(vlookup($B619,Master_data!$K$1:$M$190,3,0),"--")</f>
        <v>--</v>
      </c>
      <c r="D619" s="217" t="str">
        <f>iferror(vlookup($B619,Master_data!$K$1:$M$190,2,0),"--")</f>
        <v>--</v>
      </c>
      <c r="E619" s="218" t="str">
        <f>iferror(vlookup($B619,Master_data!$K:$O,4,0),"--")</f>
        <v>--</v>
      </c>
      <c r="F619" s="218"/>
      <c r="G619" s="218"/>
      <c r="H619" s="218"/>
      <c r="I619" s="217"/>
      <c r="J619" s="228"/>
      <c r="K619" s="228"/>
      <c r="L619" s="219">
        <v>0.0</v>
      </c>
      <c r="M619" s="219">
        <v>0.0</v>
      </c>
      <c r="N619" s="218"/>
      <c r="O619" s="218"/>
      <c r="P619" s="218"/>
      <c r="Q619" s="218"/>
      <c r="R619" s="218"/>
      <c r="S619" s="218"/>
      <c r="T619" s="229"/>
      <c r="U619" s="226"/>
      <c r="V619" s="161"/>
      <c r="W619" s="161"/>
      <c r="X619" s="161"/>
      <c r="Y619" s="161"/>
      <c r="Z619" s="161"/>
      <c r="AA619" s="161"/>
      <c r="AB619" s="161"/>
      <c r="AC619" s="161"/>
      <c r="AD619" s="161"/>
      <c r="AE619" s="161"/>
    </row>
    <row r="620" ht="22.5" customHeight="1">
      <c r="A620" s="227"/>
      <c r="B620" s="217"/>
      <c r="C620" s="217" t="str">
        <f>iferror(vlookup($B620,Master_data!$K$1:$M$190,3,0),"--")</f>
        <v>--</v>
      </c>
      <c r="D620" s="217" t="str">
        <f>iferror(vlookup($B620,Master_data!$K$1:$M$190,2,0),"--")</f>
        <v>--</v>
      </c>
      <c r="E620" s="218" t="str">
        <f>iferror(vlookup($B620,Master_data!$K:$O,4,0),"--")</f>
        <v>--</v>
      </c>
      <c r="F620" s="218"/>
      <c r="G620" s="218"/>
      <c r="H620" s="218"/>
      <c r="I620" s="217"/>
      <c r="J620" s="228"/>
      <c r="K620" s="228"/>
      <c r="L620" s="219">
        <v>0.0</v>
      </c>
      <c r="M620" s="219">
        <v>0.0</v>
      </c>
      <c r="N620" s="218"/>
      <c r="O620" s="218"/>
      <c r="P620" s="218"/>
      <c r="Q620" s="218"/>
      <c r="R620" s="218"/>
      <c r="S620" s="218"/>
      <c r="T620" s="229"/>
      <c r="U620" s="226"/>
      <c r="V620" s="161"/>
      <c r="W620" s="161"/>
      <c r="X620" s="161"/>
      <c r="Y620" s="161"/>
      <c r="Z620" s="161"/>
      <c r="AA620" s="161"/>
      <c r="AB620" s="161"/>
      <c r="AC620" s="161"/>
      <c r="AD620" s="161"/>
      <c r="AE620" s="161"/>
    </row>
    <row r="621" ht="22.5" customHeight="1">
      <c r="A621" s="227"/>
      <c r="B621" s="217"/>
      <c r="C621" s="217" t="str">
        <f>iferror(vlookup($B621,Master_data!$K$1:$M$190,3,0),"--")</f>
        <v>--</v>
      </c>
      <c r="D621" s="217" t="str">
        <f>iferror(vlookup($B621,Master_data!$K$1:$M$190,2,0),"--")</f>
        <v>--</v>
      </c>
      <c r="E621" s="218" t="str">
        <f>iferror(vlookup($B621,Master_data!$K:$O,4,0),"--")</f>
        <v>--</v>
      </c>
      <c r="F621" s="218"/>
      <c r="G621" s="218"/>
      <c r="H621" s="218"/>
      <c r="I621" s="217"/>
      <c r="J621" s="228"/>
      <c r="K621" s="228"/>
      <c r="L621" s="219">
        <v>0.0</v>
      </c>
      <c r="M621" s="219">
        <v>0.0</v>
      </c>
      <c r="N621" s="218"/>
      <c r="O621" s="218"/>
      <c r="P621" s="218"/>
      <c r="Q621" s="218"/>
      <c r="R621" s="218"/>
      <c r="S621" s="218"/>
      <c r="T621" s="229"/>
      <c r="U621" s="226"/>
      <c r="V621" s="161"/>
      <c r="W621" s="161"/>
      <c r="X621" s="161"/>
      <c r="Y621" s="161"/>
      <c r="Z621" s="161"/>
      <c r="AA621" s="161"/>
      <c r="AB621" s="161"/>
      <c r="AC621" s="161"/>
      <c r="AD621" s="161"/>
      <c r="AE621" s="161"/>
    </row>
    <row r="622" ht="22.5" customHeight="1">
      <c r="A622" s="227"/>
      <c r="B622" s="217"/>
      <c r="C622" s="217" t="str">
        <f>iferror(vlookup($B622,Master_data!$K$1:$M$190,3,0),"--")</f>
        <v>--</v>
      </c>
      <c r="D622" s="217" t="str">
        <f>iferror(vlookup($B622,Master_data!$K$1:$M$190,2,0),"--")</f>
        <v>--</v>
      </c>
      <c r="E622" s="218" t="str">
        <f>iferror(vlookup($B622,Master_data!$K:$O,4,0),"--")</f>
        <v>--</v>
      </c>
      <c r="F622" s="218"/>
      <c r="G622" s="218"/>
      <c r="H622" s="218"/>
      <c r="I622" s="217"/>
      <c r="J622" s="228"/>
      <c r="K622" s="228"/>
      <c r="L622" s="219">
        <v>0.0</v>
      </c>
      <c r="M622" s="219">
        <v>0.0</v>
      </c>
      <c r="N622" s="218"/>
      <c r="O622" s="218"/>
      <c r="P622" s="218"/>
      <c r="Q622" s="218"/>
      <c r="R622" s="218"/>
      <c r="S622" s="218"/>
      <c r="T622" s="229"/>
      <c r="U622" s="226"/>
      <c r="V622" s="161"/>
      <c r="W622" s="161"/>
      <c r="X622" s="161"/>
      <c r="Y622" s="161"/>
      <c r="Z622" s="161"/>
      <c r="AA622" s="161"/>
      <c r="AB622" s="161"/>
      <c r="AC622" s="161"/>
      <c r="AD622" s="161"/>
      <c r="AE622" s="161"/>
    </row>
    <row r="623" ht="22.5" customHeight="1">
      <c r="A623" s="227"/>
      <c r="B623" s="217"/>
      <c r="C623" s="217" t="str">
        <f>iferror(vlookup($B623,Master_data!$K$1:$M$190,3,0),"--")</f>
        <v>--</v>
      </c>
      <c r="D623" s="217" t="str">
        <f>iferror(vlookup($B623,Master_data!$K$1:$M$190,2,0),"--")</f>
        <v>--</v>
      </c>
      <c r="E623" s="218" t="str">
        <f>iferror(vlookup($B623,Master_data!$K:$O,4,0),"--")</f>
        <v>--</v>
      </c>
      <c r="F623" s="218"/>
      <c r="G623" s="218"/>
      <c r="H623" s="218"/>
      <c r="I623" s="217"/>
      <c r="J623" s="228"/>
      <c r="K623" s="228"/>
      <c r="L623" s="219">
        <v>0.0</v>
      </c>
      <c r="M623" s="219">
        <v>0.0</v>
      </c>
      <c r="N623" s="218"/>
      <c r="O623" s="218"/>
      <c r="P623" s="218"/>
      <c r="Q623" s="218"/>
      <c r="R623" s="218"/>
      <c r="S623" s="218"/>
      <c r="T623" s="229"/>
      <c r="U623" s="226"/>
      <c r="V623" s="161"/>
      <c r="W623" s="161"/>
      <c r="X623" s="161"/>
      <c r="Y623" s="161"/>
      <c r="Z623" s="161"/>
      <c r="AA623" s="161"/>
      <c r="AB623" s="161"/>
      <c r="AC623" s="161"/>
      <c r="AD623" s="161"/>
      <c r="AE623" s="161"/>
    </row>
    <row r="624" ht="22.5" customHeight="1">
      <c r="A624" s="227"/>
      <c r="B624" s="217"/>
      <c r="C624" s="217" t="str">
        <f>iferror(vlookup($B624,Master_data!$K$1:$M$190,3,0),"--")</f>
        <v>--</v>
      </c>
      <c r="D624" s="217" t="str">
        <f>iferror(vlookup($B624,Master_data!$K$1:$M$190,2,0),"--")</f>
        <v>--</v>
      </c>
      <c r="E624" s="218" t="str">
        <f>iferror(vlookup($B624,Master_data!$K:$O,4,0),"--")</f>
        <v>--</v>
      </c>
      <c r="F624" s="218"/>
      <c r="G624" s="218"/>
      <c r="H624" s="218"/>
      <c r="I624" s="217"/>
      <c r="J624" s="228"/>
      <c r="K624" s="228"/>
      <c r="L624" s="219">
        <v>0.0</v>
      </c>
      <c r="M624" s="219">
        <v>0.0</v>
      </c>
      <c r="N624" s="218"/>
      <c r="O624" s="218"/>
      <c r="P624" s="218"/>
      <c r="Q624" s="218"/>
      <c r="R624" s="218"/>
      <c r="S624" s="218"/>
      <c r="T624" s="229"/>
      <c r="U624" s="226"/>
      <c r="V624" s="161"/>
      <c r="W624" s="161"/>
      <c r="X624" s="161"/>
      <c r="Y624" s="161"/>
      <c r="Z624" s="161"/>
      <c r="AA624" s="161"/>
      <c r="AB624" s="161"/>
      <c r="AC624" s="161"/>
      <c r="AD624" s="161"/>
      <c r="AE624" s="161"/>
    </row>
    <row r="625" ht="22.5" customHeight="1">
      <c r="A625" s="227"/>
      <c r="B625" s="217"/>
      <c r="C625" s="217" t="str">
        <f>iferror(vlookup($B625,Master_data!$K$1:$M$190,3,0),"--")</f>
        <v>--</v>
      </c>
      <c r="D625" s="217" t="str">
        <f>iferror(vlookup($B625,Master_data!$K$1:$M$190,2,0),"--")</f>
        <v>--</v>
      </c>
      <c r="E625" s="218" t="str">
        <f>iferror(vlookup($B625,Master_data!$K:$O,4,0),"--")</f>
        <v>--</v>
      </c>
      <c r="F625" s="218"/>
      <c r="G625" s="218"/>
      <c r="H625" s="218"/>
      <c r="I625" s="217"/>
      <c r="J625" s="228"/>
      <c r="K625" s="228"/>
      <c r="L625" s="219">
        <v>0.0</v>
      </c>
      <c r="M625" s="219">
        <v>0.0</v>
      </c>
      <c r="N625" s="218"/>
      <c r="O625" s="218"/>
      <c r="P625" s="218"/>
      <c r="Q625" s="218"/>
      <c r="R625" s="218"/>
      <c r="S625" s="218"/>
      <c r="T625" s="229"/>
      <c r="U625" s="226"/>
      <c r="V625" s="161"/>
      <c r="W625" s="161"/>
      <c r="X625" s="161"/>
      <c r="Y625" s="161"/>
      <c r="Z625" s="161"/>
      <c r="AA625" s="161"/>
      <c r="AB625" s="161"/>
      <c r="AC625" s="161"/>
      <c r="AD625" s="161"/>
      <c r="AE625" s="161"/>
    </row>
    <row r="626" ht="22.5" customHeight="1">
      <c r="A626" s="227"/>
      <c r="B626" s="217"/>
      <c r="C626" s="217" t="str">
        <f>iferror(vlookup($B626,Master_data!$K$1:$M$190,3,0),"--")</f>
        <v>--</v>
      </c>
      <c r="D626" s="217" t="str">
        <f>iferror(vlookup($B626,Master_data!$K$1:$M$190,2,0),"--")</f>
        <v>--</v>
      </c>
      <c r="E626" s="218" t="str">
        <f>iferror(vlookup($B626,Master_data!$K:$O,4,0),"--")</f>
        <v>--</v>
      </c>
      <c r="F626" s="218"/>
      <c r="G626" s="218"/>
      <c r="H626" s="218"/>
      <c r="I626" s="217"/>
      <c r="J626" s="228"/>
      <c r="K626" s="228"/>
      <c r="L626" s="219">
        <v>0.0</v>
      </c>
      <c r="M626" s="219">
        <v>0.0</v>
      </c>
      <c r="N626" s="218"/>
      <c r="O626" s="218"/>
      <c r="P626" s="218"/>
      <c r="Q626" s="218"/>
      <c r="R626" s="218"/>
      <c r="S626" s="218"/>
      <c r="T626" s="229"/>
      <c r="U626" s="226"/>
      <c r="V626" s="161"/>
      <c r="W626" s="161"/>
      <c r="X626" s="161"/>
      <c r="Y626" s="161"/>
      <c r="Z626" s="161"/>
      <c r="AA626" s="161"/>
      <c r="AB626" s="161"/>
      <c r="AC626" s="161"/>
      <c r="AD626" s="161"/>
      <c r="AE626" s="161"/>
    </row>
    <row r="627" ht="22.5" customHeight="1">
      <c r="A627" s="227"/>
      <c r="B627" s="217"/>
      <c r="C627" s="217" t="str">
        <f>iferror(vlookup($B627,Master_data!$K$1:$M$190,3,0),"--")</f>
        <v>--</v>
      </c>
      <c r="D627" s="217" t="str">
        <f>iferror(vlookup($B627,Master_data!$K$1:$M$190,2,0),"--")</f>
        <v>--</v>
      </c>
      <c r="E627" s="218" t="str">
        <f>iferror(vlookup($B627,Master_data!$K:$O,4,0),"--")</f>
        <v>--</v>
      </c>
      <c r="F627" s="218"/>
      <c r="G627" s="218"/>
      <c r="H627" s="218"/>
      <c r="I627" s="217"/>
      <c r="J627" s="228"/>
      <c r="K627" s="228"/>
      <c r="L627" s="219">
        <v>0.0</v>
      </c>
      <c r="M627" s="219">
        <v>0.0</v>
      </c>
      <c r="N627" s="218"/>
      <c r="O627" s="218"/>
      <c r="P627" s="218"/>
      <c r="Q627" s="218"/>
      <c r="R627" s="218"/>
      <c r="S627" s="218"/>
      <c r="T627" s="229"/>
      <c r="U627" s="226"/>
      <c r="V627" s="161"/>
      <c r="W627" s="161"/>
      <c r="X627" s="161"/>
      <c r="Y627" s="161"/>
      <c r="Z627" s="161"/>
      <c r="AA627" s="161"/>
      <c r="AB627" s="161"/>
      <c r="AC627" s="161"/>
      <c r="AD627" s="161"/>
      <c r="AE627" s="161"/>
    </row>
    <row r="628" ht="22.5" customHeight="1">
      <c r="A628" s="227"/>
      <c r="B628" s="217"/>
      <c r="C628" s="217" t="str">
        <f>iferror(vlookup($B628,Master_data!$K$1:$M$190,3,0),"--")</f>
        <v>--</v>
      </c>
      <c r="D628" s="217" t="str">
        <f>iferror(vlookup($B628,Master_data!$K$1:$M$190,2,0),"--")</f>
        <v>--</v>
      </c>
      <c r="E628" s="218" t="str">
        <f>iferror(vlookup($B628,Master_data!$K:$O,4,0),"--")</f>
        <v>--</v>
      </c>
      <c r="F628" s="218"/>
      <c r="G628" s="218"/>
      <c r="H628" s="218"/>
      <c r="I628" s="217"/>
      <c r="J628" s="228"/>
      <c r="K628" s="228"/>
      <c r="L628" s="219">
        <v>0.0</v>
      </c>
      <c r="M628" s="219">
        <v>0.0</v>
      </c>
      <c r="N628" s="218"/>
      <c r="O628" s="218"/>
      <c r="P628" s="218"/>
      <c r="Q628" s="218"/>
      <c r="R628" s="218"/>
      <c r="S628" s="218"/>
      <c r="T628" s="229"/>
      <c r="U628" s="226"/>
      <c r="V628" s="161"/>
      <c r="W628" s="161"/>
      <c r="X628" s="161"/>
      <c r="Y628" s="161"/>
      <c r="Z628" s="161"/>
      <c r="AA628" s="161"/>
      <c r="AB628" s="161"/>
      <c r="AC628" s="161"/>
      <c r="AD628" s="161"/>
      <c r="AE628" s="161"/>
    </row>
    <row r="629" ht="22.5" customHeight="1">
      <c r="A629" s="227"/>
      <c r="B629" s="217"/>
      <c r="C629" s="217" t="str">
        <f>iferror(vlookup($B629,Master_data!$K$1:$M$190,3,0),"--")</f>
        <v>--</v>
      </c>
      <c r="D629" s="217" t="str">
        <f>iferror(vlookup($B629,Master_data!$K$1:$M$190,2,0),"--")</f>
        <v>--</v>
      </c>
      <c r="E629" s="218" t="str">
        <f>iferror(vlookup($B629,Master_data!$K:$O,4,0),"--")</f>
        <v>--</v>
      </c>
      <c r="F629" s="218"/>
      <c r="G629" s="218"/>
      <c r="H629" s="218"/>
      <c r="I629" s="217"/>
      <c r="J629" s="228"/>
      <c r="K629" s="228"/>
      <c r="L629" s="219">
        <v>0.0</v>
      </c>
      <c r="M629" s="219">
        <v>0.0</v>
      </c>
      <c r="N629" s="218"/>
      <c r="O629" s="218"/>
      <c r="P629" s="218"/>
      <c r="Q629" s="218"/>
      <c r="R629" s="218"/>
      <c r="S629" s="218"/>
      <c r="T629" s="229"/>
      <c r="U629" s="226"/>
      <c r="V629" s="161"/>
      <c r="W629" s="161"/>
      <c r="X629" s="161"/>
      <c r="Y629" s="161"/>
      <c r="Z629" s="161"/>
      <c r="AA629" s="161"/>
      <c r="AB629" s="161"/>
      <c r="AC629" s="161"/>
      <c r="AD629" s="161"/>
      <c r="AE629" s="161"/>
    </row>
    <row r="630" ht="22.5" customHeight="1">
      <c r="A630" s="227"/>
      <c r="B630" s="217"/>
      <c r="C630" s="217" t="str">
        <f>iferror(vlookup($B630,Master_data!$K$1:$M$190,3,0),"--")</f>
        <v>--</v>
      </c>
      <c r="D630" s="217" t="str">
        <f>iferror(vlookup($B630,Master_data!$K$1:$M$190,2,0),"--")</f>
        <v>--</v>
      </c>
      <c r="E630" s="218" t="str">
        <f>iferror(vlookup($B630,Master_data!$K:$O,4,0),"--")</f>
        <v>--</v>
      </c>
      <c r="F630" s="218"/>
      <c r="G630" s="218"/>
      <c r="H630" s="218"/>
      <c r="I630" s="217"/>
      <c r="J630" s="228"/>
      <c r="K630" s="228"/>
      <c r="L630" s="219">
        <v>0.0</v>
      </c>
      <c r="M630" s="219">
        <v>0.0</v>
      </c>
      <c r="N630" s="218"/>
      <c r="O630" s="218"/>
      <c r="P630" s="218"/>
      <c r="Q630" s="218"/>
      <c r="R630" s="218"/>
      <c r="S630" s="218"/>
      <c r="T630" s="229"/>
      <c r="U630" s="226"/>
      <c r="V630" s="161"/>
      <c r="W630" s="161"/>
      <c r="X630" s="161"/>
      <c r="Y630" s="161"/>
      <c r="Z630" s="161"/>
      <c r="AA630" s="161"/>
      <c r="AB630" s="161"/>
      <c r="AC630" s="161"/>
      <c r="AD630" s="161"/>
      <c r="AE630" s="161"/>
    </row>
    <row r="631" ht="22.5" customHeight="1">
      <c r="A631" s="227"/>
      <c r="B631" s="217"/>
      <c r="C631" s="217" t="str">
        <f>iferror(vlookup($B631,Master_data!$K$1:$M$190,3,0),"--")</f>
        <v>--</v>
      </c>
      <c r="D631" s="217" t="str">
        <f>iferror(vlookup($B631,Master_data!$K$1:$M$190,2,0),"--")</f>
        <v>--</v>
      </c>
      <c r="E631" s="218" t="str">
        <f>iferror(vlookup($B631,Master_data!$K:$O,4,0),"--")</f>
        <v>--</v>
      </c>
      <c r="F631" s="218"/>
      <c r="G631" s="218"/>
      <c r="H631" s="218"/>
      <c r="I631" s="217"/>
      <c r="J631" s="228"/>
      <c r="K631" s="228"/>
      <c r="L631" s="219">
        <v>0.0</v>
      </c>
      <c r="M631" s="219">
        <v>0.0</v>
      </c>
      <c r="N631" s="218"/>
      <c r="O631" s="218"/>
      <c r="P631" s="218"/>
      <c r="Q631" s="218"/>
      <c r="R631" s="218"/>
      <c r="S631" s="218"/>
      <c r="T631" s="229"/>
      <c r="U631" s="226"/>
      <c r="V631" s="161"/>
      <c r="W631" s="161"/>
      <c r="X631" s="161"/>
      <c r="Y631" s="161"/>
      <c r="Z631" s="161"/>
      <c r="AA631" s="161"/>
      <c r="AB631" s="161"/>
      <c r="AC631" s="161"/>
      <c r="AD631" s="161"/>
      <c r="AE631" s="161"/>
    </row>
    <row r="632" ht="22.5" customHeight="1">
      <c r="A632" s="227"/>
      <c r="B632" s="217"/>
      <c r="C632" s="217" t="str">
        <f>iferror(vlookup($B632,Master_data!$K$1:$M$190,3,0),"--")</f>
        <v>--</v>
      </c>
      <c r="D632" s="217" t="str">
        <f>iferror(vlookup($B632,Master_data!$K$1:$M$190,2,0),"--")</f>
        <v>--</v>
      </c>
      <c r="E632" s="218" t="str">
        <f>iferror(vlookup($B632,Master_data!$K:$O,4,0),"--")</f>
        <v>--</v>
      </c>
      <c r="F632" s="218"/>
      <c r="G632" s="218"/>
      <c r="H632" s="218"/>
      <c r="I632" s="217"/>
      <c r="J632" s="228"/>
      <c r="K632" s="228"/>
      <c r="L632" s="219">
        <v>0.0</v>
      </c>
      <c r="M632" s="219">
        <v>0.0</v>
      </c>
      <c r="N632" s="218"/>
      <c r="O632" s="218"/>
      <c r="P632" s="218"/>
      <c r="Q632" s="218"/>
      <c r="R632" s="218"/>
      <c r="S632" s="218"/>
      <c r="T632" s="229"/>
      <c r="U632" s="226"/>
      <c r="V632" s="161"/>
      <c r="W632" s="161"/>
      <c r="X632" s="161"/>
      <c r="Y632" s="161"/>
      <c r="Z632" s="161"/>
      <c r="AA632" s="161"/>
      <c r="AB632" s="161"/>
      <c r="AC632" s="161"/>
      <c r="AD632" s="161"/>
      <c r="AE632" s="161"/>
    </row>
    <row r="633" ht="22.5" customHeight="1">
      <c r="A633" s="227"/>
      <c r="B633" s="217"/>
      <c r="C633" s="217" t="str">
        <f>iferror(vlookup($B633,Master_data!$K$1:$M$190,3,0),"--")</f>
        <v>--</v>
      </c>
      <c r="D633" s="217" t="str">
        <f>iferror(vlookup($B633,Master_data!$K$1:$M$190,2,0),"--")</f>
        <v>--</v>
      </c>
      <c r="E633" s="218" t="str">
        <f>iferror(vlookup($B633,Master_data!$K:$O,4,0),"--")</f>
        <v>--</v>
      </c>
      <c r="F633" s="218"/>
      <c r="G633" s="218"/>
      <c r="H633" s="218"/>
      <c r="I633" s="217"/>
      <c r="J633" s="228"/>
      <c r="K633" s="228"/>
      <c r="L633" s="219">
        <v>0.0</v>
      </c>
      <c r="M633" s="219">
        <v>0.0</v>
      </c>
      <c r="N633" s="218"/>
      <c r="O633" s="218"/>
      <c r="P633" s="218"/>
      <c r="Q633" s="218"/>
      <c r="R633" s="218"/>
      <c r="S633" s="218"/>
      <c r="T633" s="229"/>
      <c r="U633" s="226"/>
      <c r="V633" s="161"/>
      <c r="W633" s="161"/>
      <c r="X633" s="161"/>
      <c r="Y633" s="161"/>
      <c r="Z633" s="161"/>
      <c r="AA633" s="161"/>
      <c r="AB633" s="161"/>
      <c r="AC633" s="161"/>
      <c r="AD633" s="161"/>
      <c r="AE633" s="161"/>
    </row>
    <row r="634" ht="22.5" customHeight="1">
      <c r="A634" s="227"/>
      <c r="B634" s="217"/>
      <c r="C634" s="217" t="str">
        <f>iferror(vlookup($B634,Master_data!$K$1:$M$190,3,0),"--")</f>
        <v>--</v>
      </c>
      <c r="D634" s="217" t="str">
        <f>iferror(vlookup($B634,Master_data!$K$1:$M$190,2,0),"--")</f>
        <v>--</v>
      </c>
      <c r="E634" s="218" t="str">
        <f>iferror(vlookup($B634,Master_data!$K:$O,4,0),"--")</f>
        <v>--</v>
      </c>
      <c r="F634" s="218"/>
      <c r="G634" s="218"/>
      <c r="H634" s="218"/>
      <c r="I634" s="217"/>
      <c r="J634" s="228"/>
      <c r="K634" s="228"/>
      <c r="L634" s="219">
        <v>0.0</v>
      </c>
      <c r="M634" s="219">
        <v>0.0</v>
      </c>
      <c r="N634" s="218"/>
      <c r="O634" s="218"/>
      <c r="P634" s="218"/>
      <c r="Q634" s="218"/>
      <c r="R634" s="218"/>
      <c r="S634" s="218"/>
      <c r="T634" s="229"/>
      <c r="U634" s="226"/>
      <c r="V634" s="161"/>
      <c r="W634" s="161"/>
      <c r="X634" s="161"/>
      <c r="Y634" s="161"/>
      <c r="Z634" s="161"/>
      <c r="AA634" s="161"/>
      <c r="AB634" s="161"/>
      <c r="AC634" s="161"/>
      <c r="AD634" s="161"/>
      <c r="AE634" s="161"/>
    </row>
    <row r="635" ht="22.5" customHeight="1">
      <c r="A635" s="227"/>
      <c r="B635" s="217"/>
      <c r="C635" s="217" t="str">
        <f>iferror(vlookup($B635,Master_data!$K$1:$M$190,3,0),"--")</f>
        <v>--</v>
      </c>
      <c r="D635" s="217" t="str">
        <f>iferror(vlookup($B635,Master_data!$K$1:$M$190,2,0),"--")</f>
        <v>--</v>
      </c>
      <c r="E635" s="218" t="str">
        <f>iferror(vlookup($B635,Master_data!$K:$O,4,0),"--")</f>
        <v>--</v>
      </c>
      <c r="F635" s="218"/>
      <c r="G635" s="218"/>
      <c r="H635" s="218"/>
      <c r="I635" s="217"/>
      <c r="J635" s="228"/>
      <c r="K635" s="228"/>
      <c r="L635" s="219">
        <v>0.0</v>
      </c>
      <c r="M635" s="219">
        <v>0.0</v>
      </c>
      <c r="N635" s="218"/>
      <c r="O635" s="218"/>
      <c r="P635" s="218"/>
      <c r="Q635" s="218"/>
      <c r="R635" s="218"/>
      <c r="S635" s="218"/>
      <c r="T635" s="229"/>
      <c r="U635" s="226"/>
      <c r="V635" s="161"/>
      <c r="W635" s="161"/>
      <c r="X635" s="161"/>
      <c r="Y635" s="161"/>
      <c r="Z635" s="161"/>
      <c r="AA635" s="161"/>
      <c r="AB635" s="161"/>
      <c r="AC635" s="161"/>
      <c r="AD635" s="161"/>
      <c r="AE635" s="161"/>
    </row>
    <row r="636" ht="22.5" customHeight="1">
      <c r="A636" s="227"/>
      <c r="B636" s="217"/>
      <c r="C636" s="217" t="str">
        <f>iferror(vlookup($B636,Master_data!$K$1:$M$190,3,0),"--")</f>
        <v>--</v>
      </c>
      <c r="D636" s="217" t="str">
        <f>iferror(vlookup($B636,Master_data!$K$1:$M$190,2,0),"--")</f>
        <v>--</v>
      </c>
      <c r="E636" s="218" t="str">
        <f>iferror(vlookup($B636,Master_data!$K:$O,4,0),"--")</f>
        <v>--</v>
      </c>
      <c r="F636" s="218"/>
      <c r="G636" s="218"/>
      <c r="H636" s="218"/>
      <c r="I636" s="217"/>
      <c r="J636" s="228"/>
      <c r="K636" s="228"/>
      <c r="L636" s="219">
        <v>0.0</v>
      </c>
      <c r="M636" s="219">
        <v>0.0</v>
      </c>
      <c r="N636" s="218"/>
      <c r="O636" s="218"/>
      <c r="P636" s="218"/>
      <c r="Q636" s="218"/>
      <c r="R636" s="218"/>
      <c r="S636" s="218"/>
      <c r="T636" s="229"/>
      <c r="U636" s="226"/>
      <c r="V636" s="161"/>
      <c r="W636" s="161"/>
      <c r="X636" s="161"/>
      <c r="Y636" s="161"/>
      <c r="Z636" s="161"/>
      <c r="AA636" s="161"/>
      <c r="AB636" s="161"/>
      <c r="AC636" s="161"/>
      <c r="AD636" s="161"/>
      <c r="AE636" s="161"/>
    </row>
    <row r="637" ht="22.5" customHeight="1">
      <c r="A637" s="227"/>
      <c r="B637" s="217"/>
      <c r="C637" s="217" t="str">
        <f>iferror(vlookup($B637,Master_data!$K$1:$M$190,3,0),"--")</f>
        <v>--</v>
      </c>
      <c r="D637" s="217" t="str">
        <f>iferror(vlookup($B637,Master_data!$K$1:$M$190,2,0),"--")</f>
        <v>--</v>
      </c>
      <c r="E637" s="218" t="str">
        <f>iferror(vlookup($B637,Master_data!$K:$O,4,0),"--")</f>
        <v>--</v>
      </c>
      <c r="F637" s="218"/>
      <c r="G637" s="218"/>
      <c r="H637" s="218"/>
      <c r="I637" s="217"/>
      <c r="J637" s="228"/>
      <c r="K637" s="228"/>
      <c r="L637" s="219">
        <v>0.0</v>
      </c>
      <c r="M637" s="219">
        <v>0.0</v>
      </c>
      <c r="N637" s="218"/>
      <c r="O637" s="218"/>
      <c r="P637" s="218"/>
      <c r="Q637" s="218"/>
      <c r="R637" s="218"/>
      <c r="S637" s="218"/>
      <c r="T637" s="229"/>
      <c r="U637" s="226"/>
      <c r="V637" s="161"/>
      <c r="W637" s="161"/>
      <c r="X637" s="161"/>
      <c r="Y637" s="161"/>
      <c r="Z637" s="161"/>
      <c r="AA637" s="161"/>
      <c r="AB637" s="161"/>
      <c r="AC637" s="161"/>
      <c r="AD637" s="161"/>
      <c r="AE637" s="161"/>
    </row>
    <row r="638" ht="22.5" customHeight="1">
      <c r="A638" s="227"/>
      <c r="B638" s="217"/>
      <c r="C638" s="217" t="str">
        <f>iferror(vlookup($B638,Master_data!$K$1:$M$190,3,0),"--")</f>
        <v>--</v>
      </c>
      <c r="D638" s="217" t="str">
        <f>iferror(vlookup($B638,Master_data!$K$1:$M$190,2,0),"--")</f>
        <v>--</v>
      </c>
      <c r="E638" s="218" t="str">
        <f>iferror(vlookup($B638,Master_data!$K:$O,4,0),"--")</f>
        <v>--</v>
      </c>
      <c r="F638" s="218"/>
      <c r="G638" s="218"/>
      <c r="H638" s="218"/>
      <c r="I638" s="217"/>
      <c r="J638" s="228"/>
      <c r="K638" s="228"/>
      <c r="L638" s="219">
        <v>0.0</v>
      </c>
      <c r="M638" s="219">
        <v>0.0</v>
      </c>
      <c r="N638" s="218"/>
      <c r="O638" s="218"/>
      <c r="P638" s="218"/>
      <c r="Q638" s="218"/>
      <c r="R638" s="218"/>
      <c r="S638" s="218"/>
      <c r="T638" s="229"/>
      <c r="U638" s="226"/>
      <c r="V638" s="161"/>
      <c r="W638" s="161"/>
      <c r="X638" s="161"/>
      <c r="Y638" s="161"/>
      <c r="Z638" s="161"/>
      <c r="AA638" s="161"/>
      <c r="AB638" s="161"/>
      <c r="AC638" s="161"/>
      <c r="AD638" s="161"/>
      <c r="AE638" s="161"/>
    </row>
    <row r="639" ht="22.5" customHeight="1">
      <c r="A639" s="227"/>
      <c r="B639" s="217"/>
      <c r="C639" s="217" t="str">
        <f>iferror(vlookup($B639,Master_data!$K$1:$M$190,3,0),"--")</f>
        <v>--</v>
      </c>
      <c r="D639" s="217" t="str">
        <f>iferror(vlookup($B639,Master_data!$K$1:$M$190,2,0),"--")</f>
        <v>--</v>
      </c>
      <c r="E639" s="218" t="str">
        <f>iferror(vlookup($B639,Master_data!$K:$O,4,0),"--")</f>
        <v>--</v>
      </c>
      <c r="F639" s="218"/>
      <c r="G639" s="218"/>
      <c r="H639" s="218"/>
      <c r="I639" s="217"/>
      <c r="J639" s="228"/>
      <c r="K639" s="228"/>
      <c r="L639" s="219">
        <v>0.0</v>
      </c>
      <c r="M639" s="219">
        <v>0.0</v>
      </c>
      <c r="N639" s="218"/>
      <c r="O639" s="218"/>
      <c r="P639" s="218"/>
      <c r="Q639" s="218"/>
      <c r="R639" s="218"/>
      <c r="S639" s="218"/>
      <c r="T639" s="229"/>
      <c r="U639" s="226"/>
      <c r="V639" s="161"/>
      <c r="W639" s="161"/>
      <c r="X639" s="161"/>
      <c r="Y639" s="161"/>
      <c r="Z639" s="161"/>
      <c r="AA639" s="161"/>
      <c r="AB639" s="161"/>
      <c r="AC639" s="161"/>
      <c r="AD639" s="161"/>
      <c r="AE639" s="161"/>
    </row>
    <row r="640" ht="22.5" customHeight="1">
      <c r="A640" s="227"/>
      <c r="B640" s="217"/>
      <c r="C640" s="217" t="str">
        <f>iferror(vlookup($B640,Master_data!$K$1:$M$190,3,0),"--")</f>
        <v>--</v>
      </c>
      <c r="D640" s="217" t="str">
        <f>iferror(vlookup($B640,Master_data!$K$1:$M$190,2,0),"--")</f>
        <v>--</v>
      </c>
      <c r="E640" s="218" t="str">
        <f>iferror(vlookup($B640,Master_data!$K:$O,4,0),"--")</f>
        <v>--</v>
      </c>
      <c r="F640" s="218"/>
      <c r="G640" s="218"/>
      <c r="H640" s="218"/>
      <c r="I640" s="217"/>
      <c r="J640" s="228"/>
      <c r="K640" s="228"/>
      <c r="L640" s="219">
        <v>0.0</v>
      </c>
      <c r="M640" s="219">
        <v>0.0</v>
      </c>
      <c r="N640" s="218"/>
      <c r="O640" s="218"/>
      <c r="P640" s="218"/>
      <c r="Q640" s="218"/>
      <c r="R640" s="218"/>
      <c r="S640" s="218"/>
      <c r="T640" s="229"/>
      <c r="U640" s="226"/>
      <c r="V640" s="161"/>
      <c r="W640" s="161"/>
      <c r="X640" s="161"/>
      <c r="Y640" s="161"/>
      <c r="Z640" s="161"/>
      <c r="AA640" s="161"/>
      <c r="AB640" s="161"/>
      <c r="AC640" s="161"/>
      <c r="AD640" s="161"/>
      <c r="AE640" s="161"/>
    </row>
    <row r="641" ht="22.5" customHeight="1">
      <c r="A641" s="227"/>
      <c r="B641" s="217"/>
      <c r="C641" s="217" t="str">
        <f>iferror(vlookup($B641,Master_data!$K$1:$M$190,3,0),"--")</f>
        <v>--</v>
      </c>
      <c r="D641" s="217" t="str">
        <f>iferror(vlookup($B641,Master_data!$K$1:$M$190,2,0),"--")</f>
        <v>--</v>
      </c>
      <c r="E641" s="218" t="str">
        <f>iferror(vlookup($B641,Master_data!$K:$O,4,0),"--")</f>
        <v>--</v>
      </c>
      <c r="F641" s="218"/>
      <c r="G641" s="218"/>
      <c r="H641" s="218"/>
      <c r="I641" s="217"/>
      <c r="J641" s="228"/>
      <c r="K641" s="228"/>
      <c r="L641" s="219">
        <v>0.0</v>
      </c>
      <c r="M641" s="219">
        <v>0.0</v>
      </c>
      <c r="N641" s="218"/>
      <c r="O641" s="218"/>
      <c r="P641" s="218"/>
      <c r="Q641" s="218"/>
      <c r="R641" s="218"/>
      <c r="S641" s="218"/>
      <c r="T641" s="229"/>
      <c r="U641" s="226"/>
      <c r="V641" s="161"/>
      <c r="W641" s="161"/>
      <c r="X641" s="161"/>
      <c r="Y641" s="161"/>
      <c r="Z641" s="161"/>
      <c r="AA641" s="161"/>
      <c r="AB641" s="161"/>
      <c r="AC641" s="161"/>
      <c r="AD641" s="161"/>
      <c r="AE641" s="161"/>
    </row>
    <row r="642" ht="22.5" customHeight="1">
      <c r="A642" s="227"/>
      <c r="B642" s="217"/>
      <c r="C642" s="217" t="str">
        <f>iferror(vlookup($B642,Master_data!$K$1:$M$190,3,0),"--")</f>
        <v>--</v>
      </c>
      <c r="D642" s="217" t="str">
        <f>iferror(vlookup($B642,Master_data!$K$1:$M$190,2,0),"--")</f>
        <v>--</v>
      </c>
      <c r="E642" s="218" t="str">
        <f>iferror(vlookup($B642,Master_data!$K:$O,4,0),"--")</f>
        <v>--</v>
      </c>
      <c r="F642" s="218"/>
      <c r="G642" s="218"/>
      <c r="H642" s="218"/>
      <c r="I642" s="217"/>
      <c r="J642" s="228"/>
      <c r="K642" s="228"/>
      <c r="L642" s="219">
        <v>0.0</v>
      </c>
      <c r="M642" s="219">
        <v>0.0</v>
      </c>
      <c r="N642" s="218"/>
      <c r="O642" s="218"/>
      <c r="P642" s="218"/>
      <c r="Q642" s="218"/>
      <c r="R642" s="218"/>
      <c r="S642" s="218"/>
      <c r="T642" s="229"/>
      <c r="U642" s="226"/>
      <c r="V642" s="161"/>
      <c r="W642" s="161"/>
      <c r="X642" s="161"/>
      <c r="Y642" s="161"/>
      <c r="Z642" s="161"/>
      <c r="AA642" s="161"/>
      <c r="AB642" s="161"/>
      <c r="AC642" s="161"/>
      <c r="AD642" s="161"/>
      <c r="AE642" s="161"/>
    </row>
    <row r="643" ht="22.5" customHeight="1">
      <c r="A643" s="227"/>
      <c r="B643" s="217"/>
      <c r="C643" s="217" t="str">
        <f>iferror(vlookup($B643,Master_data!$K$1:$M$190,3,0),"--")</f>
        <v>--</v>
      </c>
      <c r="D643" s="217" t="str">
        <f>iferror(vlookup($B643,Master_data!$K$1:$M$190,2,0),"--")</f>
        <v>--</v>
      </c>
      <c r="E643" s="218" t="str">
        <f>iferror(vlookup($B643,Master_data!$K:$O,4,0),"--")</f>
        <v>--</v>
      </c>
      <c r="F643" s="218"/>
      <c r="G643" s="218"/>
      <c r="H643" s="218"/>
      <c r="I643" s="217"/>
      <c r="J643" s="228"/>
      <c r="K643" s="228"/>
      <c r="L643" s="219">
        <v>0.0</v>
      </c>
      <c r="M643" s="219">
        <v>0.0</v>
      </c>
      <c r="N643" s="218"/>
      <c r="O643" s="218"/>
      <c r="P643" s="218"/>
      <c r="Q643" s="218"/>
      <c r="R643" s="218"/>
      <c r="S643" s="218"/>
      <c r="T643" s="229"/>
      <c r="U643" s="226"/>
      <c r="V643" s="161"/>
      <c r="W643" s="161"/>
      <c r="X643" s="161"/>
      <c r="Y643" s="161"/>
      <c r="Z643" s="161"/>
      <c r="AA643" s="161"/>
      <c r="AB643" s="161"/>
      <c r="AC643" s="161"/>
      <c r="AD643" s="161"/>
      <c r="AE643" s="161"/>
    </row>
    <row r="644" ht="22.5" customHeight="1">
      <c r="A644" s="227"/>
      <c r="B644" s="217"/>
      <c r="C644" s="217" t="str">
        <f>iferror(vlookup($B644,Master_data!$K$1:$M$190,3,0),"--")</f>
        <v>--</v>
      </c>
      <c r="D644" s="217" t="str">
        <f>iferror(vlookup($B644,Master_data!$K$1:$M$190,2,0),"--")</f>
        <v>--</v>
      </c>
      <c r="E644" s="218" t="str">
        <f>iferror(vlookup($B644,Master_data!$K:$O,4,0),"--")</f>
        <v>--</v>
      </c>
      <c r="F644" s="218"/>
      <c r="G644" s="218"/>
      <c r="H644" s="218"/>
      <c r="I644" s="217"/>
      <c r="J644" s="228"/>
      <c r="K644" s="228"/>
      <c r="L644" s="219">
        <v>0.0</v>
      </c>
      <c r="M644" s="219">
        <v>0.0</v>
      </c>
      <c r="N644" s="218"/>
      <c r="O644" s="218"/>
      <c r="P644" s="218"/>
      <c r="Q644" s="218"/>
      <c r="R644" s="218"/>
      <c r="S644" s="218"/>
      <c r="T644" s="229"/>
      <c r="U644" s="226"/>
      <c r="V644" s="161"/>
      <c r="W644" s="161"/>
      <c r="X644" s="161"/>
      <c r="Y644" s="161"/>
      <c r="Z644" s="161"/>
      <c r="AA644" s="161"/>
      <c r="AB644" s="161"/>
      <c r="AC644" s="161"/>
      <c r="AD644" s="161"/>
      <c r="AE644" s="161"/>
    </row>
    <row r="645" ht="22.5" customHeight="1">
      <c r="A645" s="227"/>
      <c r="B645" s="217"/>
      <c r="C645" s="217" t="str">
        <f>iferror(vlookup($B645,Master_data!$K$1:$M$190,3,0),"--")</f>
        <v>--</v>
      </c>
      <c r="D645" s="217" t="str">
        <f>iferror(vlookup($B645,Master_data!$K$1:$M$190,2,0),"--")</f>
        <v>--</v>
      </c>
      <c r="E645" s="218" t="str">
        <f>iferror(vlookup($B645,Master_data!$K:$O,4,0),"--")</f>
        <v>--</v>
      </c>
      <c r="F645" s="218"/>
      <c r="G645" s="218"/>
      <c r="H645" s="218"/>
      <c r="I645" s="217"/>
      <c r="J645" s="228"/>
      <c r="K645" s="228"/>
      <c r="L645" s="219">
        <v>0.0</v>
      </c>
      <c r="M645" s="219">
        <v>0.0</v>
      </c>
      <c r="N645" s="218"/>
      <c r="O645" s="218"/>
      <c r="P645" s="218"/>
      <c r="Q645" s="218"/>
      <c r="R645" s="218"/>
      <c r="S645" s="218"/>
      <c r="T645" s="229"/>
      <c r="U645" s="226"/>
      <c r="V645" s="161"/>
      <c r="W645" s="161"/>
      <c r="X645" s="161"/>
      <c r="Y645" s="161"/>
      <c r="Z645" s="161"/>
      <c r="AA645" s="161"/>
      <c r="AB645" s="161"/>
      <c r="AC645" s="161"/>
      <c r="AD645" s="161"/>
      <c r="AE645" s="161"/>
    </row>
    <row r="646" ht="22.5" customHeight="1">
      <c r="A646" s="227"/>
      <c r="B646" s="217"/>
      <c r="C646" s="217" t="str">
        <f>iferror(vlookup($B646,Master_data!$K$1:$M$190,3,0),"--")</f>
        <v>--</v>
      </c>
      <c r="D646" s="217" t="str">
        <f>iferror(vlookup($B646,Master_data!$K$1:$M$190,2,0),"--")</f>
        <v>--</v>
      </c>
      <c r="E646" s="218" t="str">
        <f>iferror(vlookup($B646,Master_data!$K:$O,4,0),"--")</f>
        <v>--</v>
      </c>
      <c r="F646" s="218"/>
      <c r="G646" s="218"/>
      <c r="H646" s="218"/>
      <c r="I646" s="217"/>
      <c r="J646" s="228"/>
      <c r="K646" s="228"/>
      <c r="L646" s="219">
        <v>0.0</v>
      </c>
      <c r="M646" s="219">
        <v>0.0</v>
      </c>
      <c r="N646" s="218"/>
      <c r="O646" s="218"/>
      <c r="P646" s="218"/>
      <c r="Q646" s="218"/>
      <c r="R646" s="218"/>
      <c r="S646" s="218"/>
      <c r="T646" s="229"/>
      <c r="U646" s="226"/>
      <c r="V646" s="161"/>
      <c r="W646" s="161"/>
      <c r="X646" s="161"/>
      <c r="Y646" s="161"/>
      <c r="Z646" s="161"/>
      <c r="AA646" s="161"/>
      <c r="AB646" s="161"/>
      <c r="AC646" s="161"/>
      <c r="AD646" s="161"/>
      <c r="AE646" s="161"/>
    </row>
    <row r="647" ht="22.5" customHeight="1">
      <c r="A647" s="227"/>
      <c r="B647" s="217"/>
      <c r="C647" s="217" t="str">
        <f>iferror(vlookup($B647,Master_data!$K$1:$M$190,3,0),"--")</f>
        <v>--</v>
      </c>
      <c r="D647" s="217" t="str">
        <f>iferror(vlookup($B647,Master_data!$K$1:$M$190,2,0),"--")</f>
        <v>--</v>
      </c>
      <c r="E647" s="218" t="str">
        <f>iferror(vlookup($B647,Master_data!$K:$O,4,0),"--")</f>
        <v>--</v>
      </c>
      <c r="F647" s="218"/>
      <c r="G647" s="218"/>
      <c r="H647" s="218"/>
      <c r="I647" s="217"/>
      <c r="J647" s="228"/>
      <c r="K647" s="228"/>
      <c r="L647" s="219">
        <v>0.0</v>
      </c>
      <c r="M647" s="219">
        <v>0.0</v>
      </c>
      <c r="N647" s="218"/>
      <c r="O647" s="218"/>
      <c r="P647" s="218"/>
      <c r="Q647" s="218"/>
      <c r="R647" s="218"/>
      <c r="S647" s="218"/>
      <c r="T647" s="229"/>
      <c r="U647" s="226"/>
      <c r="V647" s="161"/>
      <c r="W647" s="161"/>
      <c r="X647" s="161"/>
      <c r="Y647" s="161"/>
      <c r="Z647" s="161"/>
      <c r="AA647" s="161"/>
      <c r="AB647" s="161"/>
      <c r="AC647" s="161"/>
      <c r="AD647" s="161"/>
      <c r="AE647" s="161"/>
    </row>
    <row r="648" ht="22.5" customHeight="1">
      <c r="A648" s="227"/>
      <c r="B648" s="217"/>
      <c r="C648" s="217" t="str">
        <f>iferror(vlookup($B648,Master_data!$K$1:$M$190,3,0),"--")</f>
        <v>--</v>
      </c>
      <c r="D648" s="217" t="str">
        <f>iferror(vlookup($B648,Master_data!$K$1:$M$190,2,0),"--")</f>
        <v>--</v>
      </c>
      <c r="E648" s="218" t="str">
        <f>iferror(vlookup($B648,Master_data!$K:$O,4,0),"--")</f>
        <v>--</v>
      </c>
      <c r="F648" s="218"/>
      <c r="G648" s="218"/>
      <c r="H648" s="218"/>
      <c r="I648" s="217"/>
      <c r="J648" s="228"/>
      <c r="K648" s="228"/>
      <c r="L648" s="219">
        <v>0.0</v>
      </c>
      <c r="M648" s="219">
        <v>0.0</v>
      </c>
      <c r="N648" s="218"/>
      <c r="O648" s="218"/>
      <c r="P648" s="218"/>
      <c r="Q648" s="218"/>
      <c r="R648" s="218"/>
      <c r="S648" s="218"/>
      <c r="T648" s="229"/>
      <c r="U648" s="226"/>
      <c r="V648" s="161"/>
      <c r="W648" s="161"/>
      <c r="X648" s="161"/>
      <c r="Y648" s="161"/>
      <c r="Z648" s="161"/>
      <c r="AA648" s="161"/>
      <c r="AB648" s="161"/>
      <c r="AC648" s="161"/>
      <c r="AD648" s="161"/>
      <c r="AE648" s="161"/>
    </row>
    <row r="649" ht="22.5" customHeight="1">
      <c r="A649" s="227"/>
      <c r="B649" s="217"/>
      <c r="C649" s="217" t="str">
        <f>iferror(vlookup($B649,Master_data!$K$1:$M$190,3,0),"--")</f>
        <v>--</v>
      </c>
      <c r="D649" s="217" t="str">
        <f>iferror(vlookup($B649,Master_data!$K$1:$M$190,2,0),"--")</f>
        <v>--</v>
      </c>
      <c r="E649" s="218" t="str">
        <f>iferror(vlookup($B649,Master_data!$K:$O,4,0),"--")</f>
        <v>--</v>
      </c>
      <c r="F649" s="218"/>
      <c r="G649" s="218"/>
      <c r="H649" s="218"/>
      <c r="I649" s="217"/>
      <c r="J649" s="228"/>
      <c r="K649" s="228"/>
      <c r="L649" s="219">
        <v>0.0</v>
      </c>
      <c r="M649" s="219">
        <v>0.0</v>
      </c>
      <c r="N649" s="218"/>
      <c r="O649" s="218"/>
      <c r="P649" s="218"/>
      <c r="Q649" s="218"/>
      <c r="R649" s="218"/>
      <c r="S649" s="218"/>
      <c r="T649" s="229"/>
      <c r="U649" s="226"/>
      <c r="V649" s="161"/>
      <c r="W649" s="161"/>
      <c r="X649" s="161"/>
      <c r="Y649" s="161"/>
      <c r="Z649" s="161"/>
      <c r="AA649" s="161"/>
      <c r="AB649" s="161"/>
      <c r="AC649" s="161"/>
      <c r="AD649" s="161"/>
      <c r="AE649" s="161"/>
    </row>
    <row r="650" ht="22.5" customHeight="1">
      <c r="A650" s="227"/>
      <c r="B650" s="217"/>
      <c r="C650" s="217" t="str">
        <f>iferror(vlookup($B650,Master_data!$K$1:$M$190,3,0),"--")</f>
        <v>--</v>
      </c>
      <c r="D650" s="217" t="str">
        <f>iferror(vlookup($B650,Master_data!$K$1:$M$190,2,0),"--")</f>
        <v>--</v>
      </c>
      <c r="E650" s="218" t="str">
        <f>iferror(vlookup($B650,Master_data!$K:$O,4,0),"--")</f>
        <v>--</v>
      </c>
      <c r="F650" s="218"/>
      <c r="G650" s="218"/>
      <c r="H650" s="218"/>
      <c r="I650" s="217"/>
      <c r="J650" s="228"/>
      <c r="K650" s="228"/>
      <c r="L650" s="219">
        <v>0.0</v>
      </c>
      <c r="M650" s="219">
        <v>0.0</v>
      </c>
      <c r="N650" s="218"/>
      <c r="O650" s="218"/>
      <c r="P650" s="218"/>
      <c r="Q650" s="218"/>
      <c r="R650" s="218"/>
      <c r="S650" s="218"/>
      <c r="T650" s="229"/>
      <c r="U650" s="226"/>
      <c r="V650" s="161"/>
      <c r="W650" s="161"/>
      <c r="X650" s="161"/>
      <c r="Y650" s="161"/>
      <c r="Z650" s="161"/>
      <c r="AA650" s="161"/>
      <c r="AB650" s="161"/>
      <c r="AC650" s="161"/>
      <c r="AD650" s="161"/>
      <c r="AE650" s="161"/>
    </row>
    <row r="651" ht="22.5" customHeight="1">
      <c r="A651" s="227"/>
      <c r="B651" s="217"/>
      <c r="C651" s="217" t="str">
        <f>iferror(vlookup($B651,Master_data!$K$1:$M$190,3,0),"--")</f>
        <v>--</v>
      </c>
      <c r="D651" s="217" t="str">
        <f>iferror(vlookup($B651,Master_data!$K$1:$M$190,2,0),"--")</f>
        <v>--</v>
      </c>
      <c r="E651" s="218" t="str">
        <f>iferror(vlookup($B651,Master_data!$K:$O,4,0),"--")</f>
        <v>--</v>
      </c>
      <c r="F651" s="218"/>
      <c r="G651" s="218"/>
      <c r="H651" s="218"/>
      <c r="I651" s="217"/>
      <c r="J651" s="228"/>
      <c r="K651" s="228"/>
      <c r="L651" s="219">
        <v>0.0</v>
      </c>
      <c r="M651" s="219">
        <v>0.0</v>
      </c>
      <c r="N651" s="218"/>
      <c r="O651" s="218"/>
      <c r="P651" s="218"/>
      <c r="Q651" s="218"/>
      <c r="R651" s="218"/>
      <c r="S651" s="218"/>
      <c r="T651" s="229"/>
      <c r="U651" s="226"/>
      <c r="V651" s="161"/>
      <c r="W651" s="161"/>
      <c r="X651" s="161"/>
      <c r="Y651" s="161"/>
      <c r="Z651" s="161"/>
      <c r="AA651" s="161"/>
      <c r="AB651" s="161"/>
      <c r="AC651" s="161"/>
      <c r="AD651" s="161"/>
      <c r="AE651" s="161"/>
    </row>
    <row r="652" ht="22.5" customHeight="1">
      <c r="A652" s="227"/>
      <c r="B652" s="217"/>
      <c r="C652" s="217" t="str">
        <f>iferror(vlookup($B652,Master_data!$K$1:$M$190,3,0),"--")</f>
        <v>--</v>
      </c>
      <c r="D652" s="217" t="str">
        <f>iferror(vlookup($B652,Master_data!$K$1:$M$190,2,0),"--")</f>
        <v>--</v>
      </c>
      <c r="E652" s="218" t="str">
        <f>iferror(vlookup($B652,Master_data!$K:$O,4,0),"--")</f>
        <v>--</v>
      </c>
      <c r="F652" s="218"/>
      <c r="G652" s="218"/>
      <c r="H652" s="218"/>
      <c r="I652" s="217"/>
      <c r="J652" s="228"/>
      <c r="K652" s="228"/>
      <c r="L652" s="219">
        <v>0.0</v>
      </c>
      <c r="M652" s="219">
        <v>0.0</v>
      </c>
      <c r="N652" s="218"/>
      <c r="O652" s="218"/>
      <c r="P652" s="218"/>
      <c r="Q652" s="218"/>
      <c r="R652" s="218"/>
      <c r="S652" s="218"/>
      <c r="T652" s="229"/>
      <c r="U652" s="226"/>
      <c r="V652" s="161"/>
      <c r="W652" s="161"/>
      <c r="X652" s="161"/>
      <c r="Y652" s="161"/>
      <c r="Z652" s="161"/>
      <c r="AA652" s="161"/>
      <c r="AB652" s="161"/>
      <c r="AC652" s="161"/>
      <c r="AD652" s="161"/>
      <c r="AE652" s="161"/>
    </row>
    <row r="653" ht="22.5" customHeight="1">
      <c r="A653" s="227"/>
      <c r="B653" s="217"/>
      <c r="C653" s="217" t="str">
        <f>iferror(vlookup($B653,Master_data!$K$1:$M$190,3,0),"--")</f>
        <v>--</v>
      </c>
      <c r="D653" s="217" t="str">
        <f>iferror(vlookup($B653,Master_data!$K$1:$M$190,2,0),"--")</f>
        <v>--</v>
      </c>
      <c r="E653" s="218" t="str">
        <f>iferror(vlookup($B653,Master_data!$K:$O,4,0),"--")</f>
        <v>--</v>
      </c>
      <c r="F653" s="218"/>
      <c r="G653" s="218"/>
      <c r="H653" s="218"/>
      <c r="I653" s="217"/>
      <c r="J653" s="228"/>
      <c r="K653" s="228"/>
      <c r="L653" s="219">
        <v>0.0</v>
      </c>
      <c r="M653" s="219">
        <v>0.0</v>
      </c>
      <c r="N653" s="218"/>
      <c r="O653" s="218"/>
      <c r="P653" s="218"/>
      <c r="Q653" s="218"/>
      <c r="R653" s="218"/>
      <c r="S653" s="218"/>
      <c r="T653" s="229"/>
      <c r="U653" s="226"/>
      <c r="V653" s="161"/>
      <c r="W653" s="161"/>
      <c r="X653" s="161"/>
      <c r="Y653" s="161"/>
      <c r="Z653" s="161"/>
      <c r="AA653" s="161"/>
      <c r="AB653" s="161"/>
      <c r="AC653" s="161"/>
      <c r="AD653" s="161"/>
      <c r="AE653" s="161"/>
    </row>
    <row r="654" ht="22.5" customHeight="1">
      <c r="A654" s="227"/>
      <c r="B654" s="217"/>
      <c r="C654" s="217" t="str">
        <f>iferror(vlookup($B654,Master_data!$K$1:$M$190,3,0),"--")</f>
        <v>--</v>
      </c>
      <c r="D654" s="217" t="str">
        <f>iferror(vlookup($B654,Master_data!$K$1:$M$190,2,0),"--")</f>
        <v>--</v>
      </c>
      <c r="E654" s="218" t="str">
        <f>iferror(vlookup($B654,Master_data!$K:$O,4,0),"--")</f>
        <v>--</v>
      </c>
      <c r="F654" s="218"/>
      <c r="G654" s="218"/>
      <c r="H654" s="218"/>
      <c r="I654" s="217"/>
      <c r="J654" s="228"/>
      <c r="K654" s="228"/>
      <c r="L654" s="219">
        <v>0.0</v>
      </c>
      <c r="M654" s="219">
        <v>0.0</v>
      </c>
      <c r="N654" s="218"/>
      <c r="O654" s="218"/>
      <c r="P654" s="218"/>
      <c r="Q654" s="218"/>
      <c r="R654" s="218"/>
      <c r="S654" s="218"/>
      <c r="T654" s="229"/>
      <c r="U654" s="226"/>
      <c r="V654" s="161"/>
      <c r="W654" s="161"/>
      <c r="X654" s="161"/>
      <c r="Y654" s="161"/>
      <c r="Z654" s="161"/>
      <c r="AA654" s="161"/>
      <c r="AB654" s="161"/>
      <c r="AC654" s="161"/>
      <c r="AD654" s="161"/>
      <c r="AE654" s="161"/>
    </row>
    <row r="655" ht="22.5" customHeight="1">
      <c r="A655" s="227"/>
      <c r="B655" s="217"/>
      <c r="C655" s="217" t="str">
        <f>iferror(vlookup($B655,Master_data!$K$1:$M$190,3,0),"--")</f>
        <v>--</v>
      </c>
      <c r="D655" s="217" t="str">
        <f>iferror(vlookup($B655,Master_data!$K$1:$M$190,2,0),"--")</f>
        <v>--</v>
      </c>
      <c r="E655" s="218" t="str">
        <f>iferror(vlookup($B655,Master_data!$K:$O,4,0),"--")</f>
        <v>--</v>
      </c>
      <c r="F655" s="218"/>
      <c r="G655" s="218"/>
      <c r="H655" s="218"/>
      <c r="I655" s="217"/>
      <c r="J655" s="228"/>
      <c r="K655" s="228"/>
      <c r="L655" s="219">
        <v>0.0</v>
      </c>
      <c r="M655" s="219">
        <v>0.0</v>
      </c>
      <c r="N655" s="218"/>
      <c r="O655" s="218"/>
      <c r="P655" s="218"/>
      <c r="Q655" s="218"/>
      <c r="R655" s="218"/>
      <c r="S655" s="218"/>
      <c r="T655" s="229"/>
      <c r="U655" s="226"/>
      <c r="V655" s="161"/>
      <c r="W655" s="161"/>
      <c r="X655" s="161"/>
      <c r="Y655" s="161"/>
      <c r="Z655" s="161"/>
      <c r="AA655" s="161"/>
      <c r="AB655" s="161"/>
      <c r="AC655" s="161"/>
      <c r="AD655" s="161"/>
      <c r="AE655" s="161"/>
    </row>
    <row r="656" ht="22.5" customHeight="1">
      <c r="A656" s="227"/>
      <c r="B656" s="217"/>
      <c r="C656" s="217" t="str">
        <f>iferror(vlookup($B656,Master_data!$K$1:$M$190,3,0),"--")</f>
        <v>--</v>
      </c>
      <c r="D656" s="217" t="str">
        <f>iferror(vlookup($B656,Master_data!$K$1:$M$190,2,0),"--")</f>
        <v>--</v>
      </c>
      <c r="E656" s="218" t="str">
        <f>iferror(vlookup($B656,Master_data!$K:$O,4,0),"--")</f>
        <v>--</v>
      </c>
      <c r="F656" s="218"/>
      <c r="G656" s="218"/>
      <c r="H656" s="218"/>
      <c r="I656" s="217"/>
      <c r="J656" s="228"/>
      <c r="K656" s="228"/>
      <c r="L656" s="219">
        <v>0.0</v>
      </c>
      <c r="M656" s="219">
        <v>0.0</v>
      </c>
      <c r="N656" s="218"/>
      <c r="O656" s="218"/>
      <c r="P656" s="218"/>
      <c r="Q656" s="218"/>
      <c r="R656" s="218"/>
      <c r="S656" s="218"/>
      <c r="T656" s="229"/>
      <c r="U656" s="226"/>
      <c r="V656" s="161"/>
      <c r="W656" s="161"/>
      <c r="X656" s="161"/>
      <c r="Y656" s="161"/>
      <c r="Z656" s="161"/>
      <c r="AA656" s="161"/>
      <c r="AB656" s="161"/>
      <c r="AC656" s="161"/>
      <c r="AD656" s="161"/>
      <c r="AE656" s="161"/>
    </row>
    <row r="657" ht="22.5" customHeight="1">
      <c r="A657" s="227"/>
      <c r="B657" s="217"/>
      <c r="C657" s="217" t="str">
        <f>iferror(vlookup($B657,Master_data!$K$1:$M$190,3,0),"--")</f>
        <v>--</v>
      </c>
      <c r="D657" s="217" t="str">
        <f>iferror(vlookup($B657,Master_data!$K$1:$M$190,2,0),"--")</f>
        <v>--</v>
      </c>
      <c r="E657" s="218" t="str">
        <f>iferror(vlookup($B657,Master_data!$K:$O,4,0),"--")</f>
        <v>--</v>
      </c>
      <c r="F657" s="218"/>
      <c r="G657" s="218"/>
      <c r="H657" s="218"/>
      <c r="I657" s="217"/>
      <c r="J657" s="228"/>
      <c r="K657" s="228"/>
      <c r="L657" s="219">
        <v>0.0</v>
      </c>
      <c r="M657" s="219">
        <v>0.0</v>
      </c>
      <c r="N657" s="218"/>
      <c r="O657" s="218"/>
      <c r="P657" s="218"/>
      <c r="Q657" s="218"/>
      <c r="R657" s="218"/>
      <c r="S657" s="218"/>
      <c r="T657" s="229"/>
      <c r="U657" s="226"/>
      <c r="V657" s="161"/>
      <c r="W657" s="161"/>
      <c r="X657" s="161"/>
      <c r="Y657" s="161"/>
      <c r="Z657" s="161"/>
      <c r="AA657" s="161"/>
      <c r="AB657" s="161"/>
      <c r="AC657" s="161"/>
      <c r="AD657" s="161"/>
      <c r="AE657" s="161"/>
    </row>
    <row r="658" ht="22.5" customHeight="1">
      <c r="A658" s="227"/>
      <c r="B658" s="217"/>
      <c r="C658" s="217" t="str">
        <f>iferror(vlookup($B658,Master_data!$K$1:$M$190,3,0),"--")</f>
        <v>--</v>
      </c>
      <c r="D658" s="217" t="str">
        <f>iferror(vlookup($B658,Master_data!$K$1:$M$190,2,0),"--")</f>
        <v>--</v>
      </c>
      <c r="E658" s="218" t="str">
        <f>iferror(vlookup($B658,Master_data!$K:$O,4,0),"--")</f>
        <v>--</v>
      </c>
      <c r="F658" s="218"/>
      <c r="G658" s="218"/>
      <c r="H658" s="218"/>
      <c r="I658" s="217"/>
      <c r="J658" s="228"/>
      <c r="K658" s="228"/>
      <c r="L658" s="219">
        <v>0.0</v>
      </c>
      <c r="M658" s="219">
        <v>0.0</v>
      </c>
      <c r="N658" s="218"/>
      <c r="O658" s="218"/>
      <c r="P658" s="218"/>
      <c r="Q658" s="218"/>
      <c r="R658" s="218"/>
      <c r="S658" s="218"/>
      <c r="T658" s="229"/>
      <c r="U658" s="226"/>
      <c r="V658" s="161"/>
      <c r="W658" s="161"/>
      <c r="X658" s="161"/>
      <c r="Y658" s="161"/>
      <c r="Z658" s="161"/>
      <c r="AA658" s="161"/>
      <c r="AB658" s="161"/>
      <c r="AC658" s="161"/>
      <c r="AD658" s="161"/>
      <c r="AE658" s="161"/>
    </row>
    <row r="659" ht="22.5" customHeight="1">
      <c r="A659" s="227"/>
      <c r="B659" s="217"/>
      <c r="C659" s="217" t="str">
        <f>iferror(vlookup($B659,Master_data!$K$1:$M$190,3,0),"--")</f>
        <v>--</v>
      </c>
      <c r="D659" s="217" t="str">
        <f>iferror(vlookup($B659,Master_data!$K$1:$M$190,2,0),"--")</f>
        <v>--</v>
      </c>
      <c r="E659" s="218" t="str">
        <f>iferror(vlookup($B659,Master_data!$K:$O,4,0),"--")</f>
        <v>--</v>
      </c>
      <c r="F659" s="218"/>
      <c r="G659" s="218"/>
      <c r="H659" s="218"/>
      <c r="I659" s="217"/>
      <c r="J659" s="228"/>
      <c r="K659" s="228"/>
      <c r="L659" s="219">
        <v>0.0</v>
      </c>
      <c r="M659" s="219">
        <v>0.0</v>
      </c>
      <c r="N659" s="218"/>
      <c r="O659" s="218"/>
      <c r="P659" s="218"/>
      <c r="Q659" s="218"/>
      <c r="R659" s="218"/>
      <c r="S659" s="218"/>
      <c r="T659" s="229"/>
      <c r="U659" s="226"/>
      <c r="V659" s="161"/>
      <c r="W659" s="161"/>
      <c r="X659" s="161"/>
      <c r="Y659" s="161"/>
      <c r="Z659" s="161"/>
      <c r="AA659" s="161"/>
      <c r="AB659" s="161"/>
      <c r="AC659" s="161"/>
      <c r="AD659" s="161"/>
      <c r="AE659" s="161"/>
    </row>
    <row r="660" ht="22.5" customHeight="1">
      <c r="A660" s="227"/>
      <c r="B660" s="217"/>
      <c r="C660" s="217" t="str">
        <f>iferror(vlookup($B660,Master_data!$K$1:$M$190,3,0),"--")</f>
        <v>--</v>
      </c>
      <c r="D660" s="217" t="str">
        <f>iferror(vlookup($B660,Master_data!$K$1:$M$190,2,0),"--")</f>
        <v>--</v>
      </c>
      <c r="E660" s="218" t="str">
        <f>iferror(vlookup($B660,Master_data!$K:$O,4,0),"--")</f>
        <v>--</v>
      </c>
      <c r="F660" s="218"/>
      <c r="G660" s="218"/>
      <c r="H660" s="218"/>
      <c r="I660" s="217"/>
      <c r="J660" s="228"/>
      <c r="K660" s="228"/>
      <c r="L660" s="219">
        <v>0.0</v>
      </c>
      <c r="M660" s="219">
        <v>0.0</v>
      </c>
      <c r="N660" s="218"/>
      <c r="O660" s="218"/>
      <c r="P660" s="218"/>
      <c r="Q660" s="218"/>
      <c r="R660" s="218"/>
      <c r="S660" s="218"/>
      <c r="T660" s="229"/>
      <c r="U660" s="226"/>
      <c r="V660" s="161"/>
      <c r="W660" s="161"/>
      <c r="X660" s="161"/>
      <c r="Y660" s="161"/>
      <c r="Z660" s="161"/>
      <c r="AA660" s="161"/>
      <c r="AB660" s="161"/>
      <c r="AC660" s="161"/>
      <c r="AD660" s="161"/>
      <c r="AE660" s="161"/>
    </row>
    <row r="661" ht="22.5" customHeight="1">
      <c r="A661" s="227"/>
      <c r="B661" s="217"/>
      <c r="C661" s="217" t="str">
        <f>iferror(vlookup($B661,Master_data!$K$1:$M$190,3,0),"--")</f>
        <v>--</v>
      </c>
      <c r="D661" s="217" t="str">
        <f>iferror(vlookup($B661,Master_data!$K$1:$M$190,2,0),"--")</f>
        <v>--</v>
      </c>
      <c r="E661" s="218" t="str">
        <f>iferror(vlookup($B661,Master_data!$K:$O,4,0),"--")</f>
        <v>--</v>
      </c>
      <c r="F661" s="218"/>
      <c r="G661" s="218"/>
      <c r="H661" s="218"/>
      <c r="I661" s="217"/>
      <c r="J661" s="228"/>
      <c r="K661" s="228"/>
      <c r="L661" s="219">
        <v>0.0</v>
      </c>
      <c r="M661" s="219">
        <v>0.0</v>
      </c>
      <c r="N661" s="218"/>
      <c r="O661" s="218"/>
      <c r="P661" s="218"/>
      <c r="Q661" s="218"/>
      <c r="R661" s="218"/>
      <c r="S661" s="218"/>
      <c r="T661" s="229"/>
      <c r="U661" s="226"/>
      <c r="V661" s="161"/>
      <c r="W661" s="161"/>
      <c r="X661" s="161"/>
      <c r="Y661" s="161"/>
      <c r="Z661" s="161"/>
      <c r="AA661" s="161"/>
      <c r="AB661" s="161"/>
      <c r="AC661" s="161"/>
      <c r="AD661" s="161"/>
      <c r="AE661" s="161"/>
    </row>
    <row r="662" ht="22.5" customHeight="1">
      <c r="A662" s="227"/>
      <c r="B662" s="217"/>
      <c r="C662" s="217" t="str">
        <f>iferror(vlookup($B662,Master_data!$K$1:$M$190,3,0),"--")</f>
        <v>--</v>
      </c>
      <c r="D662" s="217" t="str">
        <f>iferror(vlookup($B662,Master_data!$K$1:$M$190,2,0),"--")</f>
        <v>--</v>
      </c>
      <c r="E662" s="218" t="str">
        <f>iferror(vlookup($B662,Master_data!$K:$O,4,0),"--")</f>
        <v>--</v>
      </c>
      <c r="F662" s="218"/>
      <c r="G662" s="218"/>
      <c r="H662" s="218"/>
      <c r="I662" s="217"/>
      <c r="J662" s="228"/>
      <c r="K662" s="228"/>
      <c r="L662" s="219">
        <v>0.0</v>
      </c>
      <c r="M662" s="219">
        <v>0.0</v>
      </c>
      <c r="N662" s="218"/>
      <c r="O662" s="218"/>
      <c r="P662" s="218"/>
      <c r="Q662" s="218"/>
      <c r="R662" s="218"/>
      <c r="S662" s="218"/>
      <c r="T662" s="229"/>
      <c r="U662" s="226"/>
      <c r="V662" s="161"/>
      <c r="W662" s="161"/>
      <c r="X662" s="161"/>
      <c r="Y662" s="161"/>
      <c r="Z662" s="161"/>
      <c r="AA662" s="161"/>
      <c r="AB662" s="161"/>
      <c r="AC662" s="161"/>
      <c r="AD662" s="161"/>
      <c r="AE662" s="161"/>
    </row>
    <row r="663" ht="22.5" customHeight="1">
      <c r="A663" s="227"/>
      <c r="B663" s="217"/>
      <c r="C663" s="217" t="str">
        <f>iferror(vlookup($B663,Master_data!$K$1:$M$190,3,0),"--")</f>
        <v>--</v>
      </c>
      <c r="D663" s="217" t="str">
        <f>iferror(vlookup($B663,Master_data!$K$1:$M$190,2,0),"--")</f>
        <v>--</v>
      </c>
      <c r="E663" s="218" t="str">
        <f>iferror(vlookup($B663,Master_data!$K:$O,4,0),"--")</f>
        <v>--</v>
      </c>
      <c r="F663" s="218"/>
      <c r="G663" s="218"/>
      <c r="H663" s="218"/>
      <c r="I663" s="217"/>
      <c r="J663" s="228"/>
      <c r="K663" s="228"/>
      <c r="L663" s="219">
        <v>0.0</v>
      </c>
      <c r="M663" s="219">
        <v>0.0</v>
      </c>
      <c r="N663" s="218"/>
      <c r="O663" s="218"/>
      <c r="P663" s="218"/>
      <c r="Q663" s="218"/>
      <c r="R663" s="218"/>
      <c r="S663" s="218"/>
      <c r="T663" s="229"/>
      <c r="U663" s="226"/>
      <c r="V663" s="161"/>
      <c r="W663" s="161"/>
      <c r="X663" s="161"/>
      <c r="Y663" s="161"/>
      <c r="Z663" s="161"/>
      <c r="AA663" s="161"/>
      <c r="AB663" s="161"/>
      <c r="AC663" s="161"/>
      <c r="AD663" s="161"/>
      <c r="AE663" s="161"/>
    </row>
    <row r="664" ht="22.5" customHeight="1">
      <c r="A664" s="227"/>
      <c r="B664" s="217"/>
      <c r="C664" s="217" t="str">
        <f>iferror(vlookup($B664,Master_data!$K$1:$M$190,3,0),"--")</f>
        <v>--</v>
      </c>
      <c r="D664" s="217" t="str">
        <f>iferror(vlookup($B664,Master_data!$K$1:$M$190,2,0),"--")</f>
        <v>--</v>
      </c>
      <c r="E664" s="218" t="str">
        <f>iferror(vlookup($B664,Master_data!$K:$O,4,0),"--")</f>
        <v>--</v>
      </c>
      <c r="F664" s="218"/>
      <c r="G664" s="218"/>
      <c r="H664" s="218"/>
      <c r="I664" s="217"/>
      <c r="J664" s="228"/>
      <c r="K664" s="228"/>
      <c r="L664" s="219">
        <v>0.0</v>
      </c>
      <c r="M664" s="219">
        <v>0.0</v>
      </c>
      <c r="N664" s="218"/>
      <c r="O664" s="218"/>
      <c r="P664" s="218"/>
      <c r="Q664" s="218"/>
      <c r="R664" s="218"/>
      <c r="S664" s="218"/>
      <c r="T664" s="229"/>
      <c r="U664" s="226"/>
      <c r="V664" s="161"/>
      <c r="W664" s="161"/>
      <c r="X664" s="161"/>
      <c r="Y664" s="161"/>
      <c r="Z664" s="161"/>
      <c r="AA664" s="161"/>
      <c r="AB664" s="161"/>
      <c r="AC664" s="161"/>
      <c r="AD664" s="161"/>
      <c r="AE664" s="161"/>
    </row>
    <row r="665" ht="22.5" customHeight="1">
      <c r="A665" s="227"/>
      <c r="B665" s="217"/>
      <c r="C665" s="217" t="str">
        <f>iferror(vlookup($B665,Master_data!$K$1:$M$190,3,0),"--")</f>
        <v>--</v>
      </c>
      <c r="D665" s="217" t="str">
        <f>iferror(vlookup($B665,Master_data!$K$1:$M$190,2,0),"--")</f>
        <v>--</v>
      </c>
      <c r="E665" s="218" t="str">
        <f>iferror(vlookup($B665,Master_data!$K:$O,4,0),"--")</f>
        <v>--</v>
      </c>
      <c r="F665" s="218"/>
      <c r="G665" s="218"/>
      <c r="H665" s="218"/>
      <c r="I665" s="217"/>
      <c r="J665" s="228"/>
      <c r="K665" s="228"/>
      <c r="L665" s="219">
        <v>0.0</v>
      </c>
      <c r="M665" s="219">
        <v>0.0</v>
      </c>
      <c r="N665" s="218"/>
      <c r="O665" s="218"/>
      <c r="P665" s="218"/>
      <c r="Q665" s="218"/>
      <c r="R665" s="218"/>
      <c r="S665" s="218"/>
      <c r="T665" s="229"/>
      <c r="U665" s="226"/>
      <c r="V665" s="161"/>
      <c r="W665" s="161"/>
      <c r="X665" s="161"/>
      <c r="Y665" s="161"/>
      <c r="Z665" s="161"/>
      <c r="AA665" s="161"/>
      <c r="AB665" s="161"/>
      <c r="AC665" s="161"/>
      <c r="AD665" s="161"/>
      <c r="AE665" s="161"/>
    </row>
    <row r="666" ht="22.5" customHeight="1">
      <c r="A666" s="227"/>
      <c r="B666" s="217"/>
      <c r="C666" s="217" t="str">
        <f>iferror(vlookup($B666,Master_data!$K$1:$M$190,3,0),"--")</f>
        <v>--</v>
      </c>
      <c r="D666" s="217" t="str">
        <f>iferror(vlookup($B666,Master_data!$K$1:$M$190,2,0),"--")</f>
        <v>--</v>
      </c>
      <c r="E666" s="218" t="str">
        <f>iferror(vlookup($B666,Master_data!$K:$O,4,0),"--")</f>
        <v>--</v>
      </c>
      <c r="F666" s="218"/>
      <c r="G666" s="218"/>
      <c r="H666" s="218"/>
      <c r="I666" s="217"/>
      <c r="J666" s="228"/>
      <c r="K666" s="228"/>
      <c r="L666" s="219">
        <v>0.0</v>
      </c>
      <c r="M666" s="219">
        <v>0.0</v>
      </c>
      <c r="N666" s="218"/>
      <c r="O666" s="218"/>
      <c r="P666" s="218"/>
      <c r="Q666" s="218"/>
      <c r="R666" s="218"/>
      <c r="S666" s="218"/>
      <c r="T666" s="229"/>
      <c r="U666" s="226"/>
      <c r="V666" s="161"/>
      <c r="W666" s="161"/>
      <c r="X666" s="161"/>
      <c r="Y666" s="161"/>
      <c r="Z666" s="161"/>
      <c r="AA666" s="161"/>
      <c r="AB666" s="161"/>
      <c r="AC666" s="161"/>
      <c r="AD666" s="161"/>
      <c r="AE666" s="161"/>
    </row>
    <row r="667" ht="22.5" customHeight="1">
      <c r="A667" s="227"/>
      <c r="B667" s="217"/>
      <c r="C667" s="217" t="str">
        <f>iferror(vlookup($B667,Master_data!$K$1:$M$190,3,0),"--")</f>
        <v>--</v>
      </c>
      <c r="D667" s="217" t="str">
        <f>iferror(vlookup($B667,Master_data!$K$1:$M$190,2,0),"--")</f>
        <v>--</v>
      </c>
      <c r="E667" s="218" t="str">
        <f>iferror(vlookup($B667,Master_data!$K:$O,4,0),"--")</f>
        <v>--</v>
      </c>
      <c r="F667" s="218"/>
      <c r="G667" s="218"/>
      <c r="H667" s="218"/>
      <c r="I667" s="217"/>
      <c r="J667" s="228"/>
      <c r="K667" s="228"/>
      <c r="L667" s="219">
        <v>0.0</v>
      </c>
      <c r="M667" s="219">
        <v>0.0</v>
      </c>
      <c r="N667" s="218"/>
      <c r="O667" s="218"/>
      <c r="P667" s="218"/>
      <c r="Q667" s="218"/>
      <c r="R667" s="218"/>
      <c r="S667" s="218"/>
      <c r="T667" s="229"/>
      <c r="U667" s="226"/>
      <c r="V667" s="161"/>
      <c r="W667" s="161"/>
      <c r="X667" s="161"/>
      <c r="Y667" s="161"/>
      <c r="Z667" s="161"/>
      <c r="AA667" s="161"/>
      <c r="AB667" s="161"/>
      <c r="AC667" s="161"/>
      <c r="AD667" s="161"/>
      <c r="AE667" s="161"/>
    </row>
    <row r="668" ht="22.5" customHeight="1">
      <c r="A668" s="227"/>
      <c r="B668" s="217"/>
      <c r="C668" s="217" t="str">
        <f>iferror(vlookup($B668,Master_data!$K$1:$M$190,3,0),"--")</f>
        <v>--</v>
      </c>
      <c r="D668" s="217" t="str">
        <f>iferror(vlookup($B668,Master_data!$K$1:$M$190,2,0),"--")</f>
        <v>--</v>
      </c>
      <c r="E668" s="218" t="str">
        <f>iferror(vlookup($B668,Master_data!$K:$O,4,0),"--")</f>
        <v>--</v>
      </c>
      <c r="F668" s="218"/>
      <c r="G668" s="218"/>
      <c r="H668" s="218"/>
      <c r="I668" s="217"/>
      <c r="J668" s="228"/>
      <c r="K668" s="228"/>
      <c r="L668" s="219">
        <v>0.0</v>
      </c>
      <c r="M668" s="219">
        <v>0.0</v>
      </c>
      <c r="N668" s="218"/>
      <c r="O668" s="218"/>
      <c r="P668" s="218"/>
      <c r="Q668" s="218"/>
      <c r="R668" s="218"/>
      <c r="S668" s="218"/>
      <c r="T668" s="229"/>
      <c r="U668" s="226"/>
      <c r="V668" s="161"/>
      <c r="W668" s="161"/>
      <c r="X668" s="161"/>
      <c r="Y668" s="161"/>
      <c r="Z668" s="161"/>
      <c r="AA668" s="161"/>
      <c r="AB668" s="161"/>
      <c r="AC668" s="161"/>
      <c r="AD668" s="161"/>
      <c r="AE668" s="161"/>
    </row>
    <row r="669" ht="22.5" customHeight="1">
      <c r="A669" s="227"/>
      <c r="B669" s="217"/>
      <c r="C669" s="217" t="str">
        <f>iferror(vlookup($B669,Master_data!$K$1:$M$190,3,0),"--")</f>
        <v>--</v>
      </c>
      <c r="D669" s="217" t="str">
        <f>iferror(vlookup($B669,Master_data!$K$1:$M$190,2,0),"--")</f>
        <v>--</v>
      </c>
      <c r="E669" s="218" t="str">
        <f>iferror(vlookup($B669,Master_data!$K:$O,4,0),"--")</f>
        <v>--</v>
      </c>
      <c r="F669" s="218"/>
      <c r="G669" s="218"/>
      <c r="H669" s="218"/>
      <c r="I669" s="217"/>
      <c r="J669" s="228"/>
      <c r="K669" s="228"/>
      <c r="L669" s="219">
        <v>0.0</v>
      </c>
      <c r="M669" s="219">
        <v>0.0</v>
      </c>
      <c r="N669" s="218"/>
      <c r="O669" s="218"/>
      <c r="P669" s="218"/>
      <c r="Q669" s="218"/>
      <c r="R669" s="218"/>
      <c r="S669" s="218"/>
      <c r="T669" s="229"/>
      <c r="U669" s="226"/>
      <c r="V669" s="161"/>
      <c r="W669" s="161"/>
      <c r="X669" s="161"/>
      <c r="Y669" s="161"/>
      <c r="Z669" s="161"/>
      <c r="AA669" s="161"/>
      <c r="AB669" s="161"/>
      <c r="AC669" s="161"/>
      <c r="AD669" s="161"/>
      <c r="AE669" s="161"/>
    </row>
    <row r="670" ht="22.5" customHeight="1">
      <c r="A670" s="227"/>
      <c r="B670" s="217"/>
      <c r="C670" s="217" t="str">
        <f>iferror(vlookup($B670,Master_data!$K$1:$M$190,3,0),"--")</f>
        <v>--</v>
      </c>
      <c r="D670" s="217" t="str">
        <f>iferror(vlookup($B670,Master_data!$K$1:$M$190,2,0),"--")</f>
        <v>--</v>
      </c>
      <c r="E670" s="218" t="str">
        <f>iferror(vlookup($B670,Master_data!$K:$O,4,0),"--")</f>
        <v>--</v>
      </c>
      <c r="F670" s="218"/>
      <c r="G670" s="218"/>
      <c r="H670" s="218"/>
      <c r="I670" s="217"/>
      <c r="J670" s="228"/>
      <c r="K670" s="228"/>
      <c r="L670" s="219">
        <v>0.0</v>
      </c>
      <c r="M670" s="219">
        <v>0.0</v>
      </c>
      <c r="N670" s="218"/>
      <c r="O670" s="218"/>
      <c r="P670" s="218"/>
      <c r="Q670" s="218"/>
      <c r="R670" s="218"/>
      <c r="S670" s="218"/>
      <c r="T670" s="229"/>
      <c r="U670" s="226"/>
      <c r="V670" s="161"/>
      <c r="W670" s="161"/>
      <c r="X670" s="161"/>
      <c r="Y670" s="161"/>
      <c r="Z670" s="161"/>
      <c r="AA670" s="161"/>
      <c r="AB670" s="161"/>
      <c r="AC670" s="161"/>
      <c r="AD670" s="161"/>
      <c r="AE670" s="161"/>
    </row>
    <row r="671" ht="22.5" customHeight="1">
      <c r="A671" s="227"/>
      <c r="B671" s="217"/>
      <c r="C671" s="217" t="str">
        <f>iferror(vlookup($B671,Master_data!$K$1:$M$190,3,0),"--")</f>
        <v>--</v>
      </c>
      <c r="D671" s="217" t="str">
        <f>iferror(vlookup($B671,Master_data!$K$1:$M$190,2,0),"--")</f>
        <v>--</v>
      </c>
      <c r="E671" s="218" t="str">
        <f>iferror(vlookup($B671,Master_data!$K:$O,4,0),"--")</f>
        <v>--</v>
      </c>
      <c r="F671" s="218"/>
      <c r="G671" s="218"/>
      <c r="H671" s="218"/>
      <c r="I671" s="217"/>
      <c r="J671" s="228"/>
      <c r="K671" s="228"/>
      <c r="L671" s="219">
        <v>0.0</v>
      </c>
      <c r="M671" s="219">
        <v>0.0</v>
      </c>
      <c r="N671" s="218"/>
      <c r="O671" s="218"/>
      <c r="P671" s="218"/>
      <c r="Q671" s="218"/>
      <c r="R671" s="218"/>
      <c r="S671" s="218"/>
      <c r="T671" s="229"/>
      <c r="U671" s="226"/>
      <c r="V671" s="161"/>
      <c r="W671" s="161"/>
      <c r="X671" s="161"/>
      <c r="Y671" s="161"/>
      <c r="Z671" s="161"/>
      <c r="AA671" s="161"/>
      <c r="AB671" s="161"/>
      <c r="AC671" s="161"/>
      <c r="AD671" s="161"/>
      <c r="AE671" s="161"/>
    </row>
    <row r="672" ht="22.5" customHeight="1">
      <c r="A672" s="227"/>
      <c r="B672" s="217"/>
      <c r="C672" s="217" t="str">
        <f>iferror(vlookup($B672,Master_data!$K$1:$M$190,3,0),"--")</f>
        <v>--</v>
      </c>
      <c r="D672" s="217" t="str">
        <f>iferror(vlookup($B672,Master_data!$K$1:$M$190,2,0),"--")</f>
        <v>--</v>
      </c>
      <c r="E672" s="218" t="str">
        <f>iferror(vlookup($B672,Master_data!$K:$O,4,0),"--")</f>
        <v>--</v>
      </c>
      <c r="F672" s="218"/>
      <c r="G672" s="218"/>
      <c r="H672" s="218"/>
      <c r="I672" s="217"/>
      <c r="J672" s="228"/>
      <c r="K672" s="228"/>
      <c r="L672" s="219">
        <v>0.0</v>
      </c>
      <c r="M672" s="219">
        <v>0.0</v>
      </c>
      <c r="N672" s="218"/>
      <c r="O672" s="218"/>
      <c r="P672" s="218"/>
      <c r="Q672" s="218"/>
      <c r="R672" s="218"/>
      <c r="S672" s="218"/>
      <c r="T672" s="229"/>
      <c r="U672" s="226"/>
      <c r="V672" s="161"/>
      <c r="W672" s="161"/>
      <c r="X672" s="161"/>
      <c r="Y672" s="161"/>
      <c r="Z672" s="161"/>
      <c r="AA672" s="161"/>
      <c r="AB672" s="161"/>
      <c r="AC672" s="161"/>
      <c r="AD672" s="161"/>
      <c r="AE672" s="161"/>
    </row>
    <row r="673" ht="22.5" customHeight="1">
      <c r="A673" s="227"/>
      <c r="B673" s="217"/>
      <c r="C673" s="217" t="str">
        <f>iferror(vlookup($B673,Master_data!$K$1:$M$190,3,0),"--")</f>
        <v>--</v>
      </c>
      <c r="D673" s="217" t="str">
        <f>iferror(vlookup($B673,Master_data!$K$1:$M$190,2,0),"--")</f>
        <v>--</v>
      </c>
      <c r="E673" s="218" t="str">
        <f>iferror(vlookup($B673,Master_data!$K:$O,4,0),"--")</f>
        <v>--</v>
      </c>
      <c r="F673" s="218"/>
      <c r="G673" s="218"/>
      <c r="H673" s="218"/>
      <c r="I673" s="217"/>
      <c r="J673" s="228"/>
      <c r="K673" s="228"/>
      <c r="L673" s="219">
        <v>0.0</v>
      </c>
      <c r="M673" s="219">
        <v>0.0</v>
      </c>
      <c r="N673" s="218"/>
      <c r="O673" s="218"/>
      <c r="P673" s="218"/>
      <c r="Q673" s="218"/>
      <c r="R673" s="218"/>
      <c r="S673" s="218"/>
      <c r="T673" s="229"/>
      <c r="U673" s="226"/>
      <c r="V673" s="161"/>
      <c r="W673" s="161"/>
      <c r="X673" s="161"/>
      <c r="Y673" s="161"/>
      <c r="Z673" s="161"/>
      <c r="AA673" s="161"/>
      <c r="AB673" s="161"/>
      <c r="AC673" s="161"/>
      <c r="AD673" s="161"/>
      <c r="AE673" s="161"/>
    </row>
    <row r="674" ht="22.5" customHeight="1">
      <c r="A674" s="227"/>
      <c r="B674" s="217"/>
      <c r="C674" s="217" t="str">
        <f>iferror(vlookup($B674,Master_data!$K$1:$M$190,3,0),"--")</f>
        <v>--</v>
      </c>
      <c r="D674" s="217" t="str">
        <f>iferror(vlookup($B674,Master_data!$K$1:$M$190,2,0),"--")</f>
        <v>--</v>
      </c>
      <c r="E674" s="218" t="str">
        <f>iferror(vlookup($B674,Master_data!$K:$O,4,0),"--")</f>
        <v>--</v>
      </c>
      <c r="F674" s="218"/>
      <c r="G674" s="218"/>
      <c r="H674" s="218"/>
      <c r="I674" s="217"/>
      <c r="J674" s="228"/>
      <c r="K674" s="228"/>
      <c r="L674" s="219">
        <v>0.0</v>
      </c>
      <c r="M674" s="219">
        <v>0.0</v>
      </c>
      <c r="N674" s="218"/>
      <c r="O674" s="218"/>
      <c r="P674" s="218"/>
      <c r="Q674" s="218"/>
      <c r="R674" s="218"/>
      <c r="S674" s="218"/>
      <c r="T674" s="229"/>
      <c r="U674" s="226"/>
      <c r="V674" s="161"/>
      <c r="W674" s="161"/>
      <c r="X674" s="161"/>
      <c r="Y674" s="161"/>
      <c r="Z674" s="161"/>
      <c r="AA674" s="161"/>
      <c r="AB674" s="161"/>
      <c r="AC674" s="161"/>
      <c r="AD674" s="161"/>
      <c r="AE674" s="161"/>
    </row>
    <row r="675" ht="22.5" customHeight="1">
      <c r="A675" s="227"/>
      <c r="B675" s="217"/>
      <c r="C675" s="217" t="str">
        <f>iferror(vlookup($B675,Master_data!$K$1:$M$190,3,0),"--")</f>
        <v>--</v>
      </c>
      <c r="D675" s="217" t="str">
        <f>iferror(vlookup($B675,Master_data!$K$1:$M$190,2,0),"--")</f>
        <v>--</v>
      </c>
      <c r="E675" s="218" t="str">
        <f>iferror(vlookup($B675,Master_data!$K:$O,4,0),"--")</f>
        <v>--</v>
      </c>
      <c r="F675" s="218"/>
      <c r="G675" s="218"/>
      <c r="H675" s="218"/>
      <c r="I675" s="217"/>
      <c r="J675" s="228"/>
      <c r="K675" s="228"/>
      <c r="L675" s="219">
        <v>0.0</v>
      </c>
      <c r="M675" s="219">
        <v>0.0</v>
      </c>
      <c r="N675" s="218"/>
      <c r="O675" s="218"/>
      <c r="P675" s="218"/>
      <c r="Q675" s="218"/>
      <c r="R675" s="218"/>
      <c r="S675" s="218"/>
      <c r="T675" s="229"/>
      <c r="U675" s="226"/>
      <c r="V675" s="161"/>
      <c r="W675" s="161"/>
      <c r="X675" s="161"/>
      <c r="Y675" s="161"/>
      <c r="Z675" s="161"/>
      <c r="AA675" s="161"/>
      <c r="AB675" s="161"/>
      <c r="AC675" s="161"/>
      <c r="AD675" s="161"/>
      <c r="AE675" s="161"/>
    </row>
    <row r="676" ht="22.5" customHeight="1">
      <c r="A676" s="227"/>
      <c r="B676" s="217"/>
      <c r="C676" s="217" t="str">
        <f>iferror(vlookup($B676,Master_data!$K$1:$M$190,3,0),"--")</f>
        <v>--</v>
      </c>
      <c r="D676" s="217" t="str">
        <f>iferror(vlookup($B676,Master_data!$K$1:$M$190,2,0),"--")</f>
        <v>--</v>
      </c>
      <c r="E676" s="218" t="str">
        <f>iferror(vlookup($B676,Master_data!$K:$O,4,0),"--")</f>
        <v>--</v>
      </c>
      <c r="F676" s="218"/>
      <c r="G676" s="218"/>
      <c r="H676" s="218"/>
      <c r="I676" s="217"/>
      <c r="J676" s="228"/>
      <c r="K676" s="228"/>
      <c r="L676" s="219">
        <v>0.0</v>
      </c>
      <c r="M676" s="219">
        <v>0.0</v>
      </c>
      <c r="N676" s="218"/>
      <c r="O676" s="218"/>
      <c r="P676" s="218"/>
      <c r="Q676" s="218"/>
      <c r="R676" s="218"/>
      <c r="S676" s="218"/>
      <c r="T676" s="229"/>
      <c r="U676" s="226"/>
      <c r="V676" s="161"/>
      <c r="W676" s="161"/>
      <c r="X676" s="161"/>
      <c r="Y676" s="161"/>
      <c r="Z676" s="161"/>
      <c r="AA676" s="161"/>
      <c r="AB676" s="161"/>
      <c r="AC676" s="161"/>
      <c r="AD676" s="161"/>
      <c r="AE676" s="161"/>
    </row>
    <row r="677" ht="22.5" customHeight="1">
      <c r="A677" s="227"/>
      <c r="B677" s="217"/>
      <c r="C677" s="217" t="str">
        <f>iferror(vlookup($B677,Master_data!$K$1:$M$190,3,0),"--")</f>
        <v>--</v>
      </c>
      <c r="D677" s="217" t="str">
        <f>iferror(vlookup($B677,Master_data!$K$1:$M$190,2,0),"--")</f>
        <v>--</v>
      </c>
      <c r="E677" s="218" t="str">
        <f>iferror(vlookup($B677,Master_data!$K:$O,4,0),"--")</f>
        <v>--</v>
      </c>
      <c r="F677" s="218"/>
      <c r="G677" s="218"/>
      <c r="H677" s="218"/>
      <c r="I677" s="217"/>
      <c r="J677" s="228"/>
      <c r="K677" s="228"/>
      <c r="L677" s="219">
        <v>0.0</v>
      </c>
      <c r="M677" s="219">
        <v>0.0</v>
      </c>
      <c r="N677" s="218"/>
      <c r="O677" s="218"/>
      <c r="P677" s="218"/>
      <c r="Q677" s="218"/>
      <c r="R677" s="218"/>
      <c r="S677" s="218"/>
      <c r="T677" s="229"/>
      <c r="U677" s="226"/>
      <c r="V677" s="161"/>
      <c r="W677" s="161"/>
      <c r="X677" s="161"/>
      <c r="Y677" s="161"/>
      <c r="Z677" s="161"/>
      <c r="AA677" s="161"/>
      <c r="AB677" s="161"/>
      <c r="AC677" s="161"/>
      <c r="AD677" s="161"/>
      <c r="AE677" s="161"/>
    </row>
    <row r="678" ht="22.5" customHeight="1">
      <c r="A678" s="227"/>
      <c r="B678" s="217"/>
      <c r="C678" s="217" t="str">
        <f>iferror(vlookup($B678,Master_data!$K$1:$M$190,3,0),"--")</f>
        <v>--</v>
      </c>
      <c r="D678" s="217" t="str">
        <f>iferror(vlookup($B678,Master_data!$K$1:$M$190,2,0),"--")</f>
        <v>--</v>
      </c>
      <c r="E678" s="218" t="str">
        <f>iferror(vlookup($B678,Master_data!$K:$O,4,0),"--")</f>
        <v>--</v>
      </c>
      <c r="F678" s="218"/>
      <c r="G678" s="218"/>
      <c r="H678" s="218"/>
      <c r="I678" s="217"/>
      <c r="J678" s="228"/>
      <c r="K678" s="228"/>
      <c r="L678" s="219">
        <v>0.0</v>
      </c>
      <c r="M678" s="219">
        <v>0.0</v>
      </c>
      <c r="N678" s="218"/>
      <c r="O678" s="218"/>
      <c r="P678" s="218"/>
      <c r="Q678" s="218"/>
      <c r="R678" s="218"/>
      <c r="S678" s="218"/>
      <c r="T678" s="229"/>
      <c r="U678" s="226"/>
      <c r="V678" s="161"/>
      <c r="W678" s="161"/>
      <c r="X678" s="161"/>
      <c r="Y678" s="161"/>
      <c r="Z678" s="161"/>
      <c r="AA678" s="161"/>
      <c r="AB678" s="161"/>
      <c r="AC678" s="161"/>
      <c r="AD678" s="161"/>
      <c r="AE678" s="161"/>
    </row>
    <row r="679" ht="22.5" customHeight="1">
      <c r="A679" s="227"/>
      <c r="B679" s="217"/>
      <c r="C679" s="217" t="str">
        <f>iferror(vlookup($B679,Master_data!$K$1:$M$190,3,0),"--")</f>
        <v>--</v>
      </c>
      <c r="D679" s="217" t="str">
        <f>iferror(vlookup($B679,Master_data!$K$1:$M$190,2,0),"--")</f>
        <v>--</v>
      </c>
      <c r="E679" s="218" t="str">
        <f>iferror(vlookup($B679,Master_data!$K:$O,4,0),"--")</f>
        <v>--</v>
      </c>
      <c r="F679" s="218"/>
      <c r="G679" s="218"/>
      <c r="H679" s="218"/>
      <c r="I679" s="217"/>
      <c r="J679" s="228"/>
      <c r="K679" s="228"/>
      <c r="L679" s="219">
        <v>0.0</v>
      </c>
      <c r="M679" s="219">
        <v>0.0</v>
      </c>
      <c r="N679" s="218"/>
      <c r="O679" s="218"/>
      <c r="P679" s="218"/>
      <c r="Q679" s="218"/>
      <c r="R679" s="218"/>
      <c r="S679" s="218"/>
      <c r="T679" s="229"/>
      <c r="U679" s="226"/>
      <c r="V679" s="161"/>
      <c r="W679" s="161"/>
      <c r="X679" s="161"/>
      <c r="Y679" s="161"/>
      <c r="Z679" s="161"/>
      <c r="AA679" s="161"/>
      <c r="AB679" s="161"/>
      <c r="AC679" s="161"/>
      <c r="AD679" s="161"/>
      <c r="AE679" s="161"/>
    </row>
    <row r="680" ht="22.5" customHeight="1">
      <c r="A680" s="227"/>
      <c r="B680" s="217"/>
      <c r="C680" s="217" t="str">
        <f>iferror(vlookup($B680,Master_data!$K$1:$M$190,3,0),"--")</f>
        <v>--</v>
      </c>
      <c r="D680" s="217" t="str">
        <f>iferror(vlookup($B680,Master_data!$K$1:$M$190,2,0),"--")</f>
        <v>--</v>
      </c>
      <c r="E680" s="218" t="str">
        <f>iferror(vlookup($B680,Master_data!$K:$O,4,0),"--")</f>
        <v>--</v>
      </c>
      <c r="F680" s="218"/>
      <c r="G680" s="218"/>
      <c r="H680" s="218"/>
      <c r="I680" s="217"/>
      <c r="J680" s="228"/>
      <c r="K680" s="228"/>
      <c r="L680" s="219">
        <v>0.0</v>
      </c>
      <c r="M680" s="219">
        <v>0.0</v>
      </c>
      <c r="N680" s="218"/>
      <c r="O680" s="218"/>
      <c r="P680" s="218"/>
      <c r="Q680" s="218"/>
      <c r="R680" s="218"/>
      <c r="S680" s="218"/>
      <c r="T680" s="229"/>
      <c r="U680" s="226"/>
      <c r="V680" s="161"/>
      <c r="W680" s="161"/>
      <c r="X680" s="161"/>
      <c r="Y680" s="161"/>
      <c r="Z680" s="161"/>
      <c r="AA680" s="161"/>
      <c r="AB680" s="161"/>
      <c r="AC680" s="161"/>
      <c r="AD680" s="161"/>
      <c r="AE680" s="161"/>
    </row>
    <row r="681" ht="22.5" customHeight="1">
      <c r="A681" s="227"/>
      <c r="B681" s="217"/>
      <c r="C681" s="217" t="str">
        <f>iferror(vlookup($B681,Master_data!$K$1:$M$190,3,0),"--")</f>
        <v>--</v>
      </c>
      <c r="D681" s="217" t="str">
        <f>iferror(vlookup($B681,Master_data!$K$1:$M$190,2,0),"--")</f>
        <v>--</v>
      </c>
      <c r="E681" s="218" t="str">
        <f>iferror(vlookup($B681,Master_data!$K:$O,4,0),"--")</f>
        <v>--</v>
      </c>
      <c r="F681" s="218"/>
      <c r="G681" s="218"/>
      <c r="H681" s="218"/>
      <c r="I681" s="217"/>
      <c r="J681" s="228"/>
      <c r="K681" s="228"/>
      <c r="L681" s="219">
        <v>0.0</v>
      </c>
      <c r="M681" s="219">
        <v>0.0</v>
      </c>
      <c r="N681" s="218"/>
      <c r="O681" s="218"/>
      <c r="P681" s="218"/>
      <c r="Q681" s="218"/>
      <c r="R681" s="218"/>
      <c r="S681" s="218"/>
      <c r="T681" s="229"/>
      <c r="U681" s="226"/>
      <c r="V681" s="161"/>
      <c r="W681" s="161"/>
      <c r="X681" s="161"/>
      <c r="Y681" s="161"/>
      <c r="Z681" s="161"/>
      <c r="AA681" s="161"/>
      <c r="AB681" s="161"/>
      <c r="AC681" s="161"/>
      <c r="AD681" s="161"/>
      <c r="AE681" s="161"/>
    </row>
    <row r="682" ht="22.5" customHeight="1">
      <c r="A682" s="227"/>
      <c r="B682" s="217"/>
      <c r="C682" s="217" t="str">
        <f>iferror(vlookup($B682,Master_data!$K$1:$M$190,3,0),"--")</f>
        <v>--</v>
      </c>
      <c r="D682" s="217" t="str">
        <f>iferror(vlookup($B682,Master_data!$K$1:$M$190,2,0),"--")</f>
        <v>--</v>
      </c>
      <c r="E682" s="218" t="str">
        <f>iferror(vlookup($B682,Master_data!$K:$O,4,0),"--")</f>
        <v>--</v>
      </c>
      <c r="F682" s="218"/>
      <c r="G682" s="218"/>
      <c r="H682" s="218"/>
      <c r="I682" s="217"/>
      <c r="J682" s="228"/>
      <c r="K682" s="228"/>
      <c r="L682" s="219">
        <v>0.0</v>
      </c>
      <c r="M682" s="219">
        <v>0.0</v>
      </c>
      <c r="N682" s="218"/>
      <c r="O682" s="218"/>
      <c r="P682" s="218"/>
      <c r="Q682" s="218"/>
      <c r="R682" s="218"/>
      <c r="S682" s="218"/>
      <c r="T682" s="229"/>
      <c r="U682" s="226"/>
      <c r="V682" s="161"/>
      <c r="W682" s="161"/>
      <c r="X682" s="161"/>
      <c r="Y682" s="161"/>
      <c r="Z682" s="161"/>
      <c r="AA682" s="161"/>
      <c r="AB682" s="161"/>
      <c r="AC682" s="161"/>
      <c r="AD682" s="161"/>
      <c r="AE682" s="161"/>
    </row>
    <row r="683" ht="22.5" customHeight="1">
      <c r="A683" s="227"/>
      <c r="B683" s="217"/>
      <c r="C683" s="217" t="str">
        <f>iferror(vlookup($B683,Master_data!$K$1:$M$190,3,0),"--")</f>
        <v>--</v>
      </c>
      <c r="D683" s="217" t="str">
        <f>iferror(vlookup($B683,Master_data!$K$1:$M$190,2,0),"--")</f>
        <v>--</v>
      </c>
      <c r="E683" s="218" t="str">
        <f>iferror(vlookup($B683,Master_data!$K:$O,4,0),"--")</f>
        <v>--</v>
      </c>
      <c r="F683" s="218"/>
      <c r="G683" s="218"/>
      <c r="H683" s="218"/>
      <c r="I683" s="217"/>
      <c r="J683" s="228"/>
      <c r="K683" s="228"/>
      <c r="L683" s="219">
        <v>0.0</v>
      </c>
      <c r="M683" s="219">
        <v>0.0</v>
      </c>
      <c r="N683" s="218"/>
      <c r="O683" s="218"/>
      <c r="P683" s="218"/>
      <c r="Q683" s="218"/>
      <c r="R683" s="218"/>
      <c r="S683" s="218"/>
      <c r="T683" s="229"/>
      <c r="U683" s="226"/>
      <c r="V683" s="161"/>
      <c r="W683" s="161"/>
      <c r="X683" s="161"/>
      <c r="Y683" s="161"/>
      <c r="Z683" s="161"/>
      <c r="AA683" s="161"/>
      <c r="AB683" s="161"/>
      <c r="AC683" s="161"/>
      <c r="AD683" s="161"/>
      <c r="AE683" s="161"/>
    </row>
    <row r="684" ht="22.5" customHeight="1">
      <c r="A684" s="227"/>
      <c r="B684" s="217"/>
      <c r="C684" s="217" t="str">
        <f>iferror(vlookup($B684,Master_data!$K$1:$M$190,3,0),"--")</f>
        <v>--</v>
      </c>
      <c r="D684" s="217" t="str">
        <f>iferror(vlookup($B684,Master_data!$K$1:$M$190,2,0),"--")</f>
        <v>--</v>
      </c>
      <c r="E684" s="218" t="str">
        <f>iferror(vlookup($B684,Master_data!$K:$O,4,0),"--")</f>
        <v>--</v>
      </c>
      <c r="F684" s="218"/>
      <c r="G684" s="218"/>
      <c r="H684" s="218"/>
      <c r="I684" s="217"/>
      <c r="J684" s="228"/>
      <c r="K684" s="228"/>
      <c r="L684" s="219">
        <v>0.0</v>
      </c>
      <c r="M684" s="219">
        <v>0.0</v>
      </c>
      <c r="N684" s="218"/>
      <c r="O684" s="218"/>
      <c r="P684" s="218"/>
      <c r="Q684" s="218"/>
      <c r="R684" s="218"/>
      <c r="S684" s="218"/>
      <c r="T684" s="229"/>
      <c r="U684" s="226"/>
      <c r="V684" s="161"/>
      <c r="W684" s="161"/>
      <c r="X684" s="161"/>
      <c r="Y684" s="161"/>
      <c r="Z684" s="161"/>
      <c r="AA684" s="161"/>
      <c r="AB684" s="161"/>
      <c r="AC684" s="161"/>
      <c r="AD684" s="161"/>
      <c r="AE684" s="161"/>
    </row>
    <row r="685" ht="22.5" customHeight="1">
      <c r="A685" s="227"/>
      <c r="B685" s="217"/>
      <c r="C685" s="217" t="str">
        <f>iferror(vlookup($B685,Master_data!$K$1:$M$190,3,0),"--")</f>
        <v>--</v>
      </c>
      <c r="D685" s="217" t="str">
        <f>iferror(vlookup($B685,Master_data!$K$1:$M$190,2,0),"--")</f>
        <v>--</v>
      </c>
      <c r="E685" s="218" t="str">
        <f>iferror(vlookup($B685,Master_data!$K:$O,4,0),"--")</f>
        <v>--</v>
      </c>
      <c r="F685" s="218"/>
      <c r="G685" s="218"/>
      <c r="H685" s="218"/>
      <c r="I685" s="217"/>
      <c r="J685" s="228"/>
      <c r="K685" s="228"/>
      <c r="L685" s="219">
        <v>0.0</v>
      </c>
      <c r="M685" s="219">
        <v>0.0</v>
      </c>
      <c r="N685" s="218"/>
      <c r="O685" s="218"/>
      <c r="P685" s="218"/>
      <c r="Q685" s="218"/>
      <c r="R685" s="218"/>
      <c r="S685" s="218"/>
      <c r="T685" s="229"/>
      <c r="U685" s="226"/>
      <c r="V685" s="161"/>
      <c r="W685" s="161"/>
      <c r="X685" s="161"/>
      <c r="Y685" s="161"/>
      <c r="Z685" s="161"/>
      <c r="AA685" s="161"/>
      <c r="AB685" s="161"/>
      <c r="AC685" s="161"/>
      <c r="AD685" s="161"/>
      <c r="AE685" s="161"/>
    </row>
    <row r="686" ht="22.5" customHeight="1">
      <c r="A686" s="227"/>
      <c r="B686" s="217"/>
      <c r="C686" s="217" t="str">
        <f>iferror(vlookup($B686,Master_data!$K$1:$M$190,3,0),"--")</f>
        <v>--</v>
      </c>
      <c r="D686" s="217" t="str">
        <f>iferror(vlookup($B686,Master_data!$K$1:$M$190,2,0),"--")</f>
        <v>--</v>
      </c>
      <c r="E686" s="218" t="str">
        <f>iferror(vlookup($B686,Master_data!$K:$O,4,0),"--")</f>
        <v>--</v>
      </c>
      <c r="F686" s="218"/>
      <c r="G686" s="218"/>
      <c r="H686" s="218"/>
      <c r="I686" s="217"/>
      <c r="J686" s="228"/>
      <c r="K686" s="228"/>
      <c r="L686" s="219">
        <v>0.0</v>
      </c>
      <c r="M686" s="219">
        <v>0.0</v>
      </c>
      <c r="N686" s="218"/>
      <c r="O686" s="218"/>
      <c r="P686" s="218"/>
      <c r="Q686" s="218"/>
      <c r="R686" s="218"/>
      <c r="S686" s="218"/>
      <c r="T686" s="229"/>
      <c r="U686" s="226"/>
      <c r="V686" s="161"/>
      <c r="W686" s="161"/>
      <c r="X686" s="161"/>
      <c r="Y686" s="161"/>
      <c r="Z686" s="161"/>
      <c r="AA686" s="161"/>
      <c r="AB686" s="161"/>
      <c r="AC686" s="161"/>
      <c r="AD686" s="161"/>
      <c r="AE686" s="161"/>
    </row>
    <row r="687" ht="22.5" customHeight="1">
      <c r="A687" s="227"/>
      <c r="B687" s="217"/>
      <c r="C687" s="217" t="str">
        <f>iferror(vlookup($B687,Master_data!$K$1:$M$190,3,0),"--")</f>
        <v>--</v>
      </c>
      <c r="D687" s="217" t="str">
        <f>iferror(vlookup($B687,Master_data!$K$1:$M$190,2,0),"--")</f>
        <v>--</v>
      </c>
      <c r="E687" s="218" t="str">
        <f>iferror(vlookup($B687,Master_data!$K:$O,4,0),"--")</f>
        <v>--</v>
      </c>
      <c r="F687" s="218"/>
      <c r="G687" s="218"/>
      <c r="H687" s="218"/>
      <c r="I687" s="217"/>
      <c r="J687" s="228"/>
      <c r="K687" s="228"/>
      <c r="L687" s="219">
        <v>0.0</v>
      </c>
      <c r="M687" s="219">
        <v>0.0</v>
      </c>
      <c r="N687" s="218"/>
      <c r="O687" s="218"/>
      <c r="P687" s="218"/>
      <c r="Q687" s="218"/>
      <c r="R687" s="218"/>
      <c r="S687" s="218"/>
      <c r="T687" s="229"/>
      <c r="U687" s="226"/>
      <c r="V687" s="161"/>
      <c r="W687" s="161"/>
      <c r="X687" s="161"/>
      <c r="Y687" s="161"/>
      <c r="Z687" s="161"/>
      <c r="AA687" s="161"/>
      <c r="AB687" s="161"/>
      <c r="AC687" s="161"/>
      <c r="AD687" s="161"/>
      <c r="AE687" s="161"/>
    </row>
    <row r="688" ht="22.5" customHeight="1">
      <c r="A688" s="227"/>
      <c r="B688" s="217"/>
      <c r="C688" s="217" t="str">
        <f>iferror(vlookup($B688,Master_data!$K$1:$M$190,3,0),"--")</f>
        <v>--</v>
      </c>
      <c r="D688" s="217" t="str">
        <f>iferror(vlookup($B688,Master_data!$K$1:$M$190,2,0),"--")</f>
        <v>--</v>
      </c>
      <c r="E688" s="218" t="str">
        <f>iferror(vlookup($B688,Master_data!$K:$O,4,0),"--")</f>
        <v>--</v>
      </c>
      <c r="F688" s="218"/>
      <c r="G688" s="218"/>
      <c r="H688" s="218"/>
      <c r="I688" s="217"/>
      <c r="J688" s="228"/>
      <c r="K688" s="228"/>
      <c r="L688" s="219">
        <v>0.0</v>
      </c>
      <c r="M688" s="219">
        <v>0.0</v>
      </c>
      <c r="N688" s="218"/>
      <c r="O688" s="218"/>
      <c r="P688" s="218"/>
      <c r="Q688" s="218"/>
      <c r="R688" s="218"/>
      <c r="S688" s="218"/>
      <c r="T688" s="229"/>
      <c r="U688" s="226"/>
      <c r="V688" s="161"/>
      <c r="W688" s="161"/>
      <c r="X688" s="161"/>
      <c r="Y688" s="161"/>
      <c r="Z688" s="161"/>
      <c r="AA688" s="161"/>
      <c r="AB688" s="161"/>
      <c r="AC688" s="161"/>
      <c r="AD688" s="161"/>
      <c r="AE688" s="161"/>
    </row>
    <row r="689" ht="22.5" customHeight="1">
      <c r="A689" s="227"/>
      <c r="B689" s="217"/>
      <c r="C689" s="217" t="str">
        <f>iferror(vlookup($B689,Master_data!$K$1:$M$190,3,0),"--")</f>
        <v>--</v>
      </c>
      <c r="D689" s="217" t="str">
        <f>iferror(vlookup($B689,Master_data!$K$1:$M$190,2,0),"--")</f>
        <v>--</v>
      </c>
      <c r="E689" s="218" t="str">
        <f>iferror(vlookup($B689,Master_data!$K:$O,4,0),"--")</f>
        <v>--</v>
      </c>
      <c r="F689" s="218"/>
      <c r="G689" s="218"/>
      <c r="H689" s="218"/>
      <c r="I689" s="217"/>
      <c r="J689" s="228"/>
      <c r="K689" s="228"/>
      <c r="L689" s="219">
        <v>0.0</v>
      </c>
      <c r="M689" s="219">
        <v>0.0</v>
      </c>
      <c r="N689" s="218"/>
      <c r="O689" s="218"/>
      <c r="P689" s="218"/>
      <c r="Q689" s="218"/>
      <c r="R689" s="218"/>
      <c r="S689" s="218"/>
      <c r="T689" s="229"/>
      <c r="U689" s="226"/>
      <c r="V689" s="161"/>
      <c r="W689" s="161"/>
      <c r="X689" s="161"/>
      <c r="Y689" s="161"/>
      <c r="Z689" s="161"/>
      <c r="AA689" s="161"/>
      <c r="AB689" s="161"/>
      <c r="AC689" s="161"/>
      <c r="AD689" s="161"/>
      <c r="AE689" s="161"/>
    </row>
    <row r="690" ht="22.5" customHeight="1">
      <c r="A690" s="227"/>
      <c r="B690" s="217"/>
      <c r="C690" s="217" t="str">
        <f>iferror(vlookup($B690,Master_data!$K$1:$M$190,3,0),"--")</f>
        <v>--</v>
      </c>
      <c r="D690" s="217" t="str">
        <f>iferror(vlookup($B690,Master_data!$K$1:$M$190,2,0),"--")</f>
        <v>--</v>
      </c>
      <c r="E690" s="218" t="str">
        <f>iferror(vlookup($B690,Master_data!$K:$O,4,0),"--")</f>
        <v>--</v>
      </c>
      <c r="F690" s="218"/>
      <c r="G690" s="218"/>
      <c r="H690" s="218"/>
      <c r="I690" s="217"/>
      <c r="J690" s="228"/>
      <c r="K690" s="228"/>
      <c r="L690" s="219">
        <v>0.0</v>
      </c>
      <c r="M690" s="219">
        <v>0.0</v>
      </c>
      <c r="N690" s="218"/>
      <c r="O690" s="218"/>
      <c r="P690" s="218"/>
      <c r="Q690" s="218"/>
      <c r="R690" s="218"/>
      <c r="S690" s="218"/>
      <c r="T690" s="229"/>
      <c r="U690" s="226"/>
      <c r="V690" s="161"/>
      <c r="W690" s="161"/>
      <c r="X690" s="161"/>
      <c r="Y690" s="161"/>
      <c r="Z690" s="161"/>
      <c r="AA690" s="161"/>
      <c r="AB690" s="161"/>
      <c r="AC690" s="161"/>
      <c r="AD690" s="161"/>
      <c r="AE690" s="161"/>
    </row>
    <row r="691" ht="22.5" customHeight="1">
      <c r="A691" s="227"/>
      <c r="B691" s="217"/>
      <c r="C691" s="217" t="str">
        <f>iferror(vlookup($B691,Master_data!$K$1:$M$190,3,0),"--")</f>
        <v>--</v>
      </c>
      <c r="D691" s="217" t="str">
        <f>iferror(vlookup($B691,Master_data!$K$1:$M$190,2,0),"--")</f>
        <v>--</v>
      </c>
      <c r="E691" s="218" t="str">
        <f>iferror(vlookup($B691,Master_data!$K:$O,4,0),"--")</f>
        <v>--</v>
      </c>
      <c r="F691" s="218"/>
      <c r="G691" s="218"/>
      <c r="H691" s="218"/>
      <c r="I691" s="217"/>
      <c r="J691" s="228"/>
      <c r="K691" s="228"/>
      <c r="L691" s="219">
        <v>0.0</v>
      </c>
      <c r="M691" s="219">
        <v>0.0</v>
      </c>
      <c r="N691" s="218"/>
      <c r="O691" s="218"/>
      <c r="P691" s="218"/>
      <c r="Q691" s="218"/>
      <c r="R691" s="218"/>
      <c r="S691" s="218"/>
      <c r="T691" s="229"/>
      <c r="U691" s="226"/>
      <c r="V691" s="161"/>
      <c r="W691" s="161"/>
      <c r="X691" s="161"/>
      <c r="Y691" s="161"/>
      <c r="Z691" s="161"/>
      <c r="AA691" s="161"/>
      <c r="AB691" s="161"/>
      <c r="AC691" s="161"/>
      <c r="AD691" s="161"/>
      <c r="AE691" s="161"/>
    </row>
    <row r="692" ht="22.5" customHeight="1">
      <c r="A692" s="227"/>
      <c r="B692" s="217"/>
      <c r="C692" s="217" t="str">
        <f>iferror(vlookup($B692,Master_data!$K$1:$M$190,3,0),"--")</f>
        <v>--</v>
      </c>
      <c r="D692" s="217" t="str">
        <f>iferror(vlookup($B692,Master_data!$K$1:$M$190,2,0),"--")</f>
        <v>--</v>
      </c>
      <c r="E692" s="218" t="str">
        <f>iferror(vlookup($B692,Master_data!$K:$O,4,0),"--")</f>
        <v>--</v>
      </c>
      <c r="F692" s="218"/>
      <c r="G692" s="218"/>
      <c r="H692" s="218"/>
      <c r="I692" s="217"/>
      <c r="J692" s="228"/>
      <c r="K692" s="228"/>
      <c r="L692" s="219">
        <v>0.0</v>
      </c>
      <c r="M692" s="219">
        <v>0.0</v>
      </c>
      <c r="N692" s="218"/>
      <c r="O692" s="218"/>
      <c r="P692" s="218"/>
      <c r="Q692" s="218"/>
      <c r="R692" s="218"/>
      <c r="S692" s="218"/>
      <c r="T692" s="229"/>
      <c r="U692" s="226"/>
      <c r="V692" s="161"/>
      <c r="W692" s="161"/>
      <c r="X692" s="161"/>
      <c r="Y692" s="161"/>
      <c r="Z692" s="161"/>
      <c r="AA692" s="161"/>
      <c r="AB692" s="161"/>
      <c r="AC692" s="161"/>
      <c r="AD692" s="161"/>
      <c r="AE692" s="161"/>
    </row>
    <row r="693" ht="22.5" customHeight="1">
      <c r="A693" s="227"/>
      <c r="B693" s="217"/>
      <c r="C693" s="217" t="str">
        <f>iferror(vlookup($B693,Master_data!$K$1:$M$190,3,0),"--")</f>
        <v>--</v>
      </c>
      <c r="D693" s="217" t="str">
        <f>iferror(vlookup($B693,Master_data!$K$1:$M$190,2,0),"--")</f>
        <v>--</v>
      </c>
      <c r="E693" s="218" t="str">
        <f>iferror(vlookup($B693,Master_data!$K:$O,4,0),"--")</f>
        <v>--</v>
      </c>
      <c r="F693" s="218"/>
      <c r="G693" s="218"/>
      <c r="H693" s="218"/>
      <c r="I693" s="217"/>
      <c r="J693" s="228"/>
      <c r="K693" s="228"/>
      <c r="L693" s="219">
        <v>0.0</v>
      </c>
      <c r="M693" s="219">
        <v>0.0</v>
      </c>
      <c r="N693" s="218"/>
      <c r="O693" s="218"/>
      <c r="P693" s="218"/>
      <c r="Q693" s="218"/>
      <c r="R693" s="218"/>
      <c r="S693" s="218"/>
      <c r="T693" s="229"/>
      <c r="U693" s="226"/>
      <c r="V693" s="161"/>
      <c r="W693" s="161"/>
      <c r="X693" s="161"/>
      <c r="Y693" s="161"/>
      <c r="Z693" s="161"/>
      <c r="AA693" s="161"/>
      <c r="AB693" s="161"/>
      <c r="AC693" s="161"/>
      <c r="AD693" s="161"/>
      <c r="AE693" s="161"/>
    </row>
    <row r="694" ht="22.5" customHeight="1">
      <c r="A694" s="227"/>
      <c r="B694" s="217"/>
      <c r="C694" s="217" t="str">
        <f>iferror(vlookup($B694,Master_data!$K$1:$M$190,3,0),"--")</f>
        <v>--</v>
      </c>
      <c r="D694" s="217" t="str">
        <f>iferror(vlookup($B694,Master_data!$K$1:$M$190,2,0),"--")</f>
        <v>--</v>
      </c>
      <c r="E694" s="218" t="str">
        <f>iferror(vlookup($B694,Master_data!$K:$O,4,0),"--")</f>
        <v>--</v>
      </c>
      <c r="F694" s="218"/>
      <c r="G694" s="218"/>
      <c r="H694" s="218"/>
      <c r="I694" s="217"/>
      <c r="J694" s="228"/>
      <c r="K694" s="228"/>
      <c r="L694" s="219">
        <v>0.0</v>
      </c>
      <c r="M694" s="219">
        <v>0.0</v>
      </c>
      <c r="N694" s="218"/>
      <c r="O694" s="218"/>
      <c r="P694" s="218"/>
      <c r="Q694" s="218"/>
      <c r="R694" s="218"/>
      <c r="S694" s="218"/>
      <c r="T694" s="229"/>
      <c r="U694" s="226"/>
      <c r="V694" s="161"/>
      <c r="W694" s="161"/>
      <c r="X694" s="161"/>
      <c r="Y694" s="161"/>
      <c r="Z694" s="161"/>
      <c r="AA694" s="161"/>
      <c r="AB694" s="161"/>
      <c r="AC694" s="161"/>
      <c r="AD694" s="161"/>
      <c r="AE694" s="161"/>
    </row>
    <row r="695" ht="22.5" customHeight="1">
      <c r="A695" s="227"/>
      <c r="B695" s="217"/>
      <c r="C695" s="217" t="str">
        <f>iferror(vlookup($B695,Master_data!$K$1:$M$190,3,0),"--")</f>
        <v>--</v>
      </c>
      <c r="D695" s="217" t="str">
        <f>iferror(vlookup($B695,Master_data!$K$1:$M$190,2,0),"--")</f>
        <v>--</v>
      </c>
      <c r="E695" s="218" t="str">
        <f>iferror(vlookup($B695,Master_data!$K:$O,4,0),"--")</f>
        <v>--</v>
      </c>
      <c r="F695" s="218"/>
      <c r="G695" s="218"/>
      <c r="H695" s="218"/>
      <c r="I695" s="217"/>
      <c r="J695" s="228"/>
      <c r="K695" s="228"/>
      <c r="L695" s="219">
        <v>0.0</v>
      </c>
      <c r="M695" s="219">
        <v>0.0</v>
      </c>
      <c r="N695" s="218"/>
      <c r="O695" s="218"/>
      <c r="P695" s="218"/>
      <c r="Q695" s="218"/>
      <c r="R695" s="218"/>
      <c r="S695" s="218"/>
      <c r="T695" s="229"/>
      <c r="U695" s="226"/>
      <c r="V695" s="161"/>
      <c r="W695" s="161"/>
      <c r="X695" s="161"/>
      <c r="Y695" s="161"/>
      <c r="Z695" s="161"/>
      <c r="AA695" s="161"/>
      <c r="AB695" s="161"/>
      <c r="AC695" s="161"/>
      <c r="AD695" s="161"/>
      <c r="AE695" s="161"/>
    </row>
    <row r="696" ht="22.5" customHeight="1">
      <c r="A696" s="227"/>
      <c r="B696" s="217"/>
      <c r="C696" s="217" t="str">
        <f>iferror(vlookup($B696,Master_data!$K$1:$M$190,3,0),"--")</f>
        <v>--</v>
      </c>
      <c r="D696" s="217" t="str">
        <f>iferror(vlookup($B696,Master_data!$K$1:$M$190,2,0),"--")</f>
        <v>--</v>
      </c>
      <c r="E696" s="218" t="str">
        <f>iferror(vlookup($B696,Master_data!$K:$O,4,0),"--")</f>
        <v>--</v>
      </c>
      <c r="F696" s="218"/>
      <c r="G696" s="218"/>
      <c r="H696" s="218"/>
      <c r="I696" s="217"/>
      <c r="J696" s="228"/>
      <c r="K696" s="228"/>
      <c r="L696" s="219">
        <v>0.0</v>
      </c>
      <c r="M696" s="219">
        <v>0.0</v>
      </c>
      <c r="N696" s="218"/>
      <c r="O696" s="218"/>
      <c r="P696" s="218"/>
      <c r="Q696" s="218"/>
      <c r="R696" s="218"/>
      <c r="S696" s="218"/>
      <c r="T696" s="229"/>
      <c r="U696" s="226"/>
      <c r="V696" s="161"/>
      <c r="W696" s="161"/>
      <c r="X696" s="161"/>
      <c r="Y696" s="161"/>
      <c r="Z696" s="161"/>
      <c r="AA696" s="161"/>
      <c r="AB696" s="161"/>
      <c r="AC696" s="161"/>
      <c r="AD696" s="161"/>
      <c r="AE696" s="161"/>
    </row>
    <row r="697" ht="22.5" customHeight="1">
      <c r="A697" s="227"/>
      <c r="B697" s="217"/>
      <c r="C697" s="217" t="str">
        <f>iferror(vlookup($B697,Master_data!$K$1:$M$190,3,0),"--")</f>
        <v>--</v>
      </c>
      <c r="D697" s="217" t="str">
        <f>iferror(vlookup($B697,Master_data!$K$1:$M$190,2,0),"--")</f>
        <v>--</v>
      </c>
      <c r="E697" s="218" t="str">
        <f>iferror(vlookup($B697,Master_data!$K:$O,4,0),"--")</f>
        <v>--</v>
      </c>
      <c r="F697" s="218"/>
      <c r="G697" s="218"/>
      <c r="H697" s="218"/>
      <c r="I697" s="217"/>
      <c r="J697" s="228"/>
      <c r="K697" s="228"/>
      <c r="L697" s="219">
        <v>0.0</v>
      </c>
      <c r="M697" s="219">
        <v>0.0</v>
      </c>
      <c r="N697" s="218"/>
      <c r="O697" s="218"/>
      <c r="P697" s="218"/>
      <c r="Q697" s="218"/>
      <c r="R697" s="218"/>
      <c r="S697" s="218"/>
      <c r="T697" s="229"/>
      <c r="U697" s="226"/>
      <c r="V697" s="161"/>
      <c r="W697" s="161"/>
      <c r="X697" s="161"/>
      <c r="Y697" s="161"/>
      <c r="Z697" s="161"/>
      <c r="AA697" s="161"/>
      <c r="AB697" s="161"/>
      <c r="AC697" s="161"/>
      <c r="AD697" s="161"/>
      <c r="AE697" s="161"/>
    </row>
    <row r="698" ht="22.5" customHeight="1">
      <c r="A698" s="227"/>
      <c r="B698" s="217"/>
      <c r="C698" s="217" t="str">
        <f>iferror(vlookup($B698,Master_data!$K$1:$M$190,3,0),"--")</f>
        <v>--</v>
      </c>
      <c r="D698" s="217" t="str">
        <f>iferror(vlookup($B698,Master_data!$K$1:$M$190,2,0),"--")</f>
        <v>--</v>
      </c>
      <c r="E698" s="218" t="str">
        <f>iferror(vlookup($B698,Master_data!$K:$O,4,0),"--")</f>
        <v>--</v>
      </c>
      <c r="F698" s="218"/>
      <c r="G698" s="218"/>
      <c r="H698" s="218"/>
      <c r="I698" s="217"/>
      <c r="J698" s="228"/>
      <c r="K698" s="228"/>
      <c r="L698" s="219">
        <v>0.0</v>
      </c>
      <c r="M698" s="219">
        <v>0.0</v>
      </c>
      <c r="N698" s="218"/>
      <c r="O698" s="218"/>
      <c r="P698" s="218"/>
      <c r="Q698" s="218"/>
      <c r="R698" s="218"/>
      <c r="S698" s="218"/>
      <c r="T698" s="229"/>
      <c r="U698" s="226"/>
      <c r="V698" s="161"/>
      <c r="W698" s="161"/>
      <c r="X698" s="161"/>
      <c r="Y698" s="161"/>
      <c r="Z698" s="161"/>
      <c r="AA698" s="161"/>
      <c r="AB698" s="161"/>
      <c r="AC698" s="161"/>
      <c r="AD698" s="161"/>
      <c r="AE698" s="161"/>
    </row>
    <row r="699" ht="22.5" customHeight="1">
      <c r="A699" s="227"/>
      <c r="B699" s="217"/>
      <c r="C699" s="217" t="str">
        <f>iferror(vlookup($B699,Master_data!$K$1:$M$190,3,0),"--")</f>
        <v>--</v>
      </c>
      <c r="D699" s="217" t="str">
        <f>iferror(vlookup($B699,Master_data!$K$1:$M$190,2,0),"--")</f>
        <v>--</v>
      </c>
      <c r="E699" s="218" t="str">
        <f>iferror(vlookup($B699,Master_data!$K:$O,4,0),"--")</f>
        <v>--</v>
      </c>
      <c r="F699" s="218"/>
      <c r="G699" s="218"/>
      <c r="H699" s="218"/>
      <c r="I699" s="217"/>
      <c r="J699" s="228"/>
      <c r="K699" s="228"/>
      <c r="L699" s="219">
        <v>0.0</v>
      </c>
      <c r="M699" s="219">
        <v>0.0</v>
      </c>
      <c r="N699" s="218"/>
      <c r="O699" s="218"/>
      <c r="P699" s="218"/>
      <c r="Q699" s="218"/>
      <c r="R699" s="218"/>
      <c r="S699" s="218"/>
      <c r="T699" s="229"/>
      <c r="U699" s="226"/>
      <c r="V699" s="161"/>
      <c r="W699" s="161"/>
      <c r="X699" s="161"/>
      <c r="Y699" s="161"/>
      <c r="Z699" s="161"/>
      <c r="AA699" s="161"/>
      <c r="AB699" s="161"/>
      <c r="AC699" s="161"/>
      <c r="AD699" s="161"/>
      <c r="AE699" s="161"/>
    </row>
    <row r="700" ht="22.5" customHeight="1">
      <c r="A700" s="227"/>
      <c r="B700" s="217"/>
      <c r="C700" s="217" t="str">
        <f>iferror(vlookup($B700,Master_data!$K$1:$M$190,3,0),"--")</f>
        <v>--</v>
      </c>
      <c r="D700" s="217" t="str">
        <f>iferror(vlookup($B700,Master_data!$K$1:$M$190,2,0),"--")</f>
        <v>--</v>
      </c>
      <c r="E700" s="218" t="str">
        <f>iferror(vlookup($B700,Master_data!$K:$O,4,0),"--")</f>
        <v>--</v>
      </c>
      <c r="F700" s="218"/>
      <c r="G700" s="218"/>
      <c r="H700" s="218"/>
      <c r="I700" s="217"/>
      <c r="J700" s="228"/>
      <c r="K700" s="228"/>
      <c r="L700" s="219">
        <v>0.0</v>
      </c>
      <c r="M700" s="219">
        <v>0.0</v>
      </c>
      <c r="N700" s="218"/>
      <c r="O700" s="218"/>
      <c r="P700" s="218"/>
      <c r="Q700" s="218"/>
      <c r="R700" s="218"/>
      <c r="S700" s="218"/>
      <c r="T700" s="229"/>
      <c r="U700" s="226"/>
      <c r="V700" s="161"/>
      <c r="W700" s="161"/>
      <c r="X700" s="161"/>
      <c r="Y700" s="161"/>
      <c r="Z700" s="161"/>
      <c r="AA700" s="161"/>
      <c r="AB700" s="161"/>
      <c r="AC700" s="161"/>
      <c r="AD700" s="161"/>
      <c r="AE700" s="161"/>
    </row>
    <row r="701" ht="22.5" customHeight="1">
      <c r="A701" s="227"/>
      <c r="B701" s="217"/>
      <c r="C701" s="217" t="str">
        <f>iferror(vlookup($B701,Master_data!$K$1:$M$190,3,0),"--")</f>
        <v>--</v>
      </c>
      <c r="D701" s="217" t="str">
        <f>iferror(vlookup($B701,Master_data!$K$1:$M$190,2,0),"--")</f>
        <v>--</v>
      </c>
      <c r="E701" s="218" t="str">
        <f>iferror(vlookup($B701,Master_data!$K:$O,4,0),"--")</f>
        <v>--</v>
      </c>
      <c r="F701" s="218"/>
      <c r="G701" s="218"/>
      <c r="H701" s="218"/>
      <c r="I701" s="217"/>
      <c r="J701" s="228"/>
      <c r="K701" s="228"/>
      <c r="L701" s="219">
        <v>0.0</v>
      </c>
      <c r="M701" s="219">
        <v>0.0</v>
      </c>
      <c r="N701" s="218"/>
      <c r="O701" s="218"/>
      <c r="P701" s="218"/>
      <c r="Q701" s="218"/>
      <c r="R701" s="218"/>
      <c r="S701" s="218"/>
      <c r="T701" s="229"/>
      <c r="U701" s="226"/>
      <c r="V701" s="161"/>
      <c r="W701" s="161"/>
      <c r="X701" s="161"/>
      <c r="Y701" s="161"/>
      <c r="Z701" s="161"/>
      <c r="AA701" s="161"/>
      <c r="AB701" s="161"/>
      <c r="AC701" s="161"/>
      <c r="AD701" s="161"/>
      <c r="AE701" s="161"/>
    </row>
    <row r="702" ht="22.5" customHeight="1">
      <c r="A702" s="227"/>
      <c r="B702" s="217"/>
      <c r="C702" s="217" t="str">
        <f>iferror(vlookup($B702,Master_data!$K$1:$M$190,3,0),"--")</f>
        <v>--</v>
      </c>
      <c r="D702" s="217" t="str">
        <f>iferror(vlookup($B702,Master_data!$K$1:$M$190,2,0),"--")</f>
        <v>--</v>
      </c>
      <c r="E702" s="218" t="str">
        <f>iferror(vlookup($B702,Master_data!$K:$O,4,0),"--")</f>
        <v>--</v>
      </c>
      <c r="F702" s="218"/>
      <c r="G702" s="218"/>
      <c r="H702" s="218"/>
      <c r="I702" s="217"/>
      <c r="J702" s="228"/>
      <c r="K702" s="228"/>
      <c r="L702" s="219">
        <v>0.0</v>
      </c>
      <c r="M702" s="219">
        <v>0.0</v>
      </c>
      <c r="N702" s="218"/>
      <c r="O702" s="218"/>
      <c r="P702" s="218"/>
      <c r="Q702" s="218"/>
      <c r="R702" s="218"/>
      <c r="S702" s="218"/>
      <c r="T702" s="229"/>
      <c r="U702" s="226"/>
      <c r="V702" s="161"/>
      <c r="W702" s="161"/>
      <c r="X702" s="161"/>
      <c r="Y702" s="161"/>
      <c r="Z702" s="161"/>
      <c r="AA702" s="161"/>
      <c r="AB702" s="161"/>
      <c r="AC702" s="161"/>
      <c r="AD702" s="161"/>
      <c r="AE702" s="161"/>
    </row>
    <row r="703" ht="22.5" customHeight="1">
      <c r="A703" s="227"/>
      <c r="B703" s="217"/>
      <c r="C703" s="217" t="str">
        <f>iferror(vlookup($B703,Master_data!$K$1:$M$190,3,0),"--")</f>
        <v>--</v>
      </c>
      <c r="D703" s="217" t="str">
        <f>iferror(vlookup($B703,Master_data!$K$1:$M$190,2,0),"--")</f>
        <v>--</v>
      </c>
      <c r="E703" s="218" t="str">
        <f>iferror(vlookup($B703,Master_data!$K:$O,4,0),"--")</f>
        <v>--</v>
      </c>
      <c r="F703" s="218"/>
      <c r="G703" s="218"/>
      <c r="H703" s="218"/>
      <c r="I703" s="217"/>
      <c r="J703" s="228"/>
      <c r="K703" s="228"/>
      <c r="L703" s="219">
        <v>0.0</v>
      </c>
      <c r="M703" s="219">
        <v>0.0</v>
      </c>
      <c r="N703" s="218"/>
      <c r="O703" s="218"/>
      <c r="P703" s="218"/>
      <c r="Q703" s="218"/>
      <c r="R703" s="218"/>
      <c r="S703" s="218"/>
      <c r="T703" s="229"/>
      <c r="U703" s="226"/>
      <c r="V703" s="161"/>
      <c r="W703" s="161"/>
      <c r="X703" s="161"/>
      <c r="Y703" s="161"/>
      <c r="Z703" s="161"/>
      <c r="AA703" s="161"/>
      <c r="AB703" s="161"/>
      <c r="AC703" s="161"/>
      <c r="AD703" s="161"/>
      <c r="AE703" s="161"/>
    </row>
    <row r="704" ht="22.5" customHeight="1">
      <c r="A704" s="227"/>
      <c r="B704" s="217"/>
      <c r="C704" s="217" t="str">
        <f>iferror(vlookup($B704,Master_data!$K$1:$M$190,3,0),"--")</f>
        <v>--</v>
      </c>
      <c r="D704" s="217" t="str">
        <f>iferror(vlookup($B704,Master_data!$K$1:$M$190,2,0),"--")</f>
        <v>--</v>
      </c>
      <c r="E704" s="218" t="str">
        <f>iferror(vlookup($B704,Master_data!$K:$O,4,0),"--")</f>
        <v>--</v>
      </c>
      <c r="F704" s="218"/>
      <c r="G704" s="218"/>
      <c r="H704" s="218"/>
      <c r="I704" s="217"/>
      <c r="J704" s="228"/>
      <c r="K704" s="228"/>
      <c r="L704" s="219">
        <v>0.0</v>
      </c>
      <c r="M704" s="219">
        <v>0.0</v>
      </c>
      <c r="N704" s="218"/>
      <c r="O704" s="218"/>
      <c r="P704" s="218"/>
      <c r="Q704" s="218"/>
      <c r="R704" s="218"/>
      <c r="S704" s="218"/>
      <c r="T704" s="229"/>
      <c r="U704" s="226"/>
      <c r="V704" s="161"/>
      <c r="W704" s="161"/>
      <c r="X704" s="161"/>
      <c r="Y704" s="161"/>
      <c r="Z704" s="161"/>
      <c r="AA704" s="161"/>
      <c r="AB704" s="161"/>
      <c r="AC704" s="161"/>
      <c r="AD704" s="161"/>
      <c r="AE704" s="161"/>
    </row>
    <row r="705" ht="22.5" customHeight="1">
      <c r="A705" s="227"/>
      <c r="B705" s="217"/>
      <c r="C705" s="217" t="str">
        <f>iferror(vlookup($B705,Master_data!$K$1:$M$190,3,0),"--")</f>
        <v>--</v>
      </c>
      <c r="D705" s="217" t="str">
        <f>iferror(vlookup($B705,Master_data!$K$1:$M$190,2,0),"--")</f>
        <v>--</v>
      </c>
      <c r="E705" s="218" t="str">
        <f>iferror(vlookup($B705,Master_data!$K:$O,4,0),"--")</f>
        <v>--</v>
      </c>
      <c r="F705" s="218"/>
      <c r="G705" s="218"/>
      <c r="H705" s="218"/>
      <c r="I705" s="217"/>
      <c r="J705" s="228"/>
      <c r="K705" s="228"/>
      <c r="L705" s="219">
        <v>0.0</v>
      </c>
      <c r="M705" s="219">
        <v>0.0</v>
      </c>
      <c r="N705" s="218"/>
      <c r="O705" s="218"/>
      <c r="P705" s="218"/>
      <c r="Q705" s="218"/>
      <c r="R705" s="218"/>
      <c r="S705" s="218"/>
      <c r="T705" s="229"/>
      <c r="U705" s="226"/>
      <c r="V705" s="161"/>
      <c r="W705" s="161"/>
      <c r="X705" s="161"/>
      <c r="Y705" s="161"/>
      <c r="Z705" s="161"/>
      <c r="AA705" s="161"/>
      <c r="AB705" s="161"/>
      <c r="AC705" s="161"/>
      <c r="AD705" s="161"/>
      <c r="AE705" s="161"/>
    </row>
    <row r="706" ht="22.5" customHeight="1">
      <c r="A706" s="227"/>
      <c r="B706" s="217"/>
      <c r="C706" s="217" t="str">
        <f>iferror(vlookup($B706,Master_data!$K$1:$M$190,3,0),"--")</f>
        <v>--</v>
      </c>
      <c r="D706" s="217" t="str">
        <f>iferror(vlookup($B706,Master_data!$K$1:$M$190,2,0),"--")</f>
        <v>--</v>
      </c>
      <c r="E706" s="218" t="str">
        <f>iferror(vlookup($B706,Master_data!$K:$O,4,0),"--")</f>
        <v>--</v>
      </c>
      <c r="F706" s="218"/>
      <c r="G706" s="218"/>
      <c r="H706" s="218"/>
      <c r="I706" s="217"/>
      <c r="J706" s="228"/>
      <c r="K706" s="228"/>
      <c r="L706" s="219">
        <v>0.0</v>
      </c>
      <c r="M706" s="219">
        <v>0.0</v>
      </c>
      <c r="N706" s="218"/>
      <c r="O706" s="218"/>
      <c r="P706" s="218"/>
      <c r="Q706" s="218"/>
      <c r="R706" s="218"/>
      <c r="S706" s="218"/>
      <c r="T706" s="229"/>
      <c r="U706" s="226"/>
      <c r="V706" s="161"/>
      <c r="W706" s="161"/>
      <c r="X706" s="161"/>
      <c r="Y706" s="161"/>
      <c r="Z706" s="161"/>
      <c r="AA706" s="161"/>
      <c r="AB706" s="161"/>
      <c r="AC706" s="161"/>
      <c r="AD706" s="161"/>
      <c r="AE706" s="161"/>
    </row>
    <row r="707" ht="22.5" customHeight="1">
      <c r="A707" s="227"/>
      <c r="B707" s="217"/>
      <c r="C707" s="217" t="str">
        <f>iferror(vlookup($B707,Master_data!$K$1:$M$190,3,0),"--")</f>
        <v>--</v>
      </c>
      <c r="D707" s="217" t="str">
        <f>iferror(vlookup($B707,Master_data!$K$1:$M$190,2,0),"--")</f>
        <v>--</v>
      </c>
      <c r="E707" s="218" t="str">
        <f>iferror(vlookup($B707,Master_data!$K:$O,4,0),"--")</f>
        <v>--</v>
      </c>
      <c r="F707" s="218"/>
      <c r="G707" s="218"/>
      <c r="H707" s="218"/>
      <c r="I707" s="217"/>
      <c r="J707" s="228"/>
      <c r="K707" s="228"/>
      <c r="L707" s="219">
        <v>0.0</v>
      </c>
      <c r="M707" s="219">
        <v>0.0</v>
      </c>
      <c r="N707" s="218"/>
      <c r="O707" s="218"/>
      <c r="P707" s="218"/>
      <c r="Q707" s="218"/>
      <c r="R707" s="218"/>
      <c r="S707" s="218"/>
      <c r="T707" s="229"/>
      <c r="U707" s="226"/>
      <c r="V707" s="161"/>
      <c r="W707" s="161"/>
      <c r="X707" s="161"/>
      <c r="Y707" s="161"/>
      <c r="Z707" s="161"/>
      <c r="AA707" s="161"/>
      <c r="AB707" s="161"/>
      <c r="AC707" s="161"/>
      <c r="AD707" s="161"/>
      <c r="AE707" s="161"/>
    </row>
    <row r="708" ht="22.5" customHeight="1">
      <c r="A708" s="227"/>
      <c r="B708" s="217"/>
      <c r="C708" s="217" t="str">
        <f>iferror(vlookup($B708,Master_data!$K$1:$M$190,3,0),"--")</f>
        <v>--</v>
      </c>
      <c r="D708" s="217" t="str">
        <f>iferror(vlookup($B708,Master_data!$K$1:$M$190,2,0),"--")</f>
        <v>--</v>
      </c>
      <c r="E708" s="218" t="str">
        <f>iferror(vlookup($B708,Master_data!$K:$O,4,0),"--")</f>
        <v>--</v>
      </c>
      <c r="F708" s="218"/>
      <c r="G708" s="218"/>
      <c r="H708" s="218"/>
      <c r="I708" s="217"/>
      <c r="J708" s="228"/>
      <c r="K708" s="228"/>
      <c r="L708" s="219">
        <v>0.0</v>
      </c>
      <c r="M708" s="219">
        <v>0.0</v>
      </c>
      <c r="N708" s="218"/>
      <c r="O708" s="218"/>
      <c r="P708" s="218"/>
      <c r="Q708" s="218"/>
      <c r="R708" s="218"/>
      <c r="S708" s="218"/>
      <c r="T708" s="229"/>
      <c r="U708" s="226"/>
      <c r="V708" s="161"/>
      <c r="W708" s="161"/>
      <c r="X708" s="161"/>
      <c r="Y708" s="161"/>
      <c r="Z708" s="161"/>
      <c r="AA708" s="161"/>
      <c r="AB708" s="161"/>
      <c r="AC708" s="161"/>
      <c r="AD708" s="161"/>
      <c r="AE708" s="161"/>
    </row>
    <row r="709" ht="22.5" customHeight="1">
      <c r="A709" s="227"/>
      <c r="B709" s="217"/>
      <c r="C709" s="217" t="str">
        <f>iferror(vlookup($B709,Master_data!$K$1:$M$190,3,0),"--")</f>
        <v>--</v>
      </c>
      <c r="D709" s="217" t="str">
        <f>iferror(vlookup($B709,Master_data!$K$1:$M$190,2,0),"--")</f>
        <v>--</v>
      </c>
      <c r="E709" s="218" t="str">
        <f>iferror(vlookup($B709,Master_data!$K:$O,4,0),"--")</f>
        <v>--</v>
      </c>
      <c r="F709" s="218"/>
      <c r="G709" s="218"/>
      <c r="H709" s="218"/>
      <c r="I709" s="217"/>
      <c r="J709" s="228"/>
      <c r="K709" s="228"/>
      <c r="L709" s="219">
        <v>0.0</v>
      </c>
      <c r="M709" s="219">
        <v>0.0</v>
      </c>
      <c r="N709" s="218"/>
      <c r="O709" s="218"/>
      <c r="P709" s="218"/>
      <c r="Q709" s="218"/>
      <c r="R709" s="218"/>
      <c r="S709" s="218"/>
      <c r="T709" s="229"/>
      <c r="U709" s="226"/>
      <c r="V709" s="161"/>
      <c r="W709" s="161"/>
      <c r="X709" s="161"/>
      <c r="Y709" s="161"/>
      <c r="Z709" s="161"/>
      <c r="AA709" s="161"/>
      <c r="AB709" s="161"/>
      <c r="AC709" s="161"/>
      <c r="AD709" s="161"/>
      <c r="AE709" s="161"/>
    </row>
    <row r="710" ht="22.5" customHeight="1">
      <c r="A710" s="227"/>
      <c r="B710" s="217"/>
      <c r="C710" s="217" t="str">
        <f>iferror(vlookup($B710,Master_data!$K$1:$M$190,3,0),"--")</f>
        <v>--</v>
      </c>
      <c r="D710" s="217" t="str">
        <f>iferror(vlookup($B710,Master_data!$K$1:$M$190,2,0),"--")</f>
        <v>--</v>
      </c>
      <c r="E710" s="218" t="str">
        <f>iferror(vlookup($B710,Master_data!$K:$O,4,0),"--")</f>
        <v>--</v>
      </c>
      <c r="F710" s="218"/>
      <c r="G710" s="218"/>
      <c r="H710" s="218"/>
      <c r="I710" s="217"/>
      <c r="J710" s="228"/>
      <c r="K710" s="228"/>
      <c r="L710" s="219">
        <v>0.0</v>
      </c>
      <c r="M710" s="219">
        <v>0.0</v>
      </c>
      <c r="N710" s="218"/>
      <c r="O710" s="218"/>
      <c r="P710" s="218"/>
      <c r="Q710" s="218"/>
      <c r="R710" s="218"/>
      <c r="S710" s="218"/>
      <c r="T710" s="229"/>
      <c r="U710" s="226"/>
      <c r="V710" s="161"/>
      <c r="W710" s="161"/>
      <c r="X710" s="161"/>
      <c r="Y710" s="161"/>
      <c r="Z710" s="161"/>
      <c r="AA710" s="161"/>
      <c r="AB710" s="161"/>
      <c r="AC710" s="161"/>
      <c r="AD710" s="161"/>
      <c r="AE710" s="161"/>
    </row>
    <row r="711" ht="22.5" customHeight="1">
      <c r="A711" s="227"/>
      <c r="B711" s="217"/>
      <c r="C711" s="217" t="str">
        <f>iferror(vlookup($B711,Master_data!$K$1:$M$190,3,0),"--")</f>
        <v>--</v>
      </c>
      <c r="D711" s="217" t="str">
        <f>iferror(vlookup($B711,Master_data!$K$1:$M$190,2,0),"--")</f>
        <v>--</v>
      </c>
      <c r="E711" s="218" t="str">
        <f>iferror(vlookup($B711,Master_data!$K:$O,4,0),"--")</f>
        <v>--</v>
      </c>
      <c r="F711" s="218"/>
      <c r="G711" s="218"/>
      <c r="H711" s="218"/>
      <c r="I711" s="217"/>
      <c r="J711" s="228"/>
      <c r="K711" s="228"/>
      <c r="L711" s="219">
        <v>0.0</v>
      </c>
      <c r="M711" s="219">
        <v>0.0</v>
      </c>
      <c r="N711" s="218"/>
      <c r="O711" s="218"/>
      <c r="P711" s="218"/>
      <c r="Q711" s="218"/>
      <c r="R711" s="218"/>
      <c r="S711" s="218"/>
      <c r="T711" s="229"/>
      <c r="U711" s="226"/>
      <c r="V711" s="161"/>
      <c r="W711" s="161"/>
      <c r="X711" s="161"/>
      <c r="Y711" s="161"/>
      <c r="Z711" s="161"/>
      <c r="AA711" s="161"/>
      <c r="AB711" s="161"/>
      <c r="AC711" s="161"/>
      <c r="AD711" s="161"/>
      <c r="AE711" s="161"/>
    </row>
    <row r="712" ht="22.5" customHeight="1">
      <c r="A712" s="227"/>
      <c r="B712" s="217"/>
      <c r="C712" s="217" t="str">
        <f>iferror(vlookup($B712,Master_data!$K$1:$M$190,3,0),"--")</f>
        <v>--</v>
      </c>
      <c r="D712" s="217" t="str">
        <f>iferror(vlookup($B712,Master_data!$K$1:$M$190,2,0),"--")</f>
        <v>--</v>
      </c>
      <c r="E712" s="218" t="str">
        <f>iferror(vlookup($B712,Master_data!$K:$O,4,0),"--")</f>
        <v>--</v>
      </c>
      <c r="F712" s="218"/>
      <c r="G712" s="218"/>
      <c r="H712" s="218"/>
      <c r="I712" s="217"/>
      <c r="J712" s="228"/>
      <c r="K712" s="228"/>
      <c r="L712" s="219">
        <v>0.0</v>
      </c>
      <c r="M712" s="219">
        <v>0.0</v>
      </c>
      <c r="N712" s="218"/>
      <c r="O712" s="218"/>
      <c r="P712" s="218"/>
      <c r="Q712" s="218"/>
      <c r="R712" s="218"/>
      <c r="S712" s="218"/>
      <c r="T712" s="229"/>
      <c r="U712" s="226"/>
      <c r="V712" s="161"/>
      <c r="W712" s="161"/>
      <c r="X712" s="161"/>
      <c r="Y712" s="161"/>
      <c r="Z712" s="161"/>
      <c r="AA712" s="161"/>
      <c r="AB712" s="161"/>
      <c r="AC712" s="161"/>
      <c r="AD712" s="161"/>
      <c r="AE712" s="161"/>
    </row>
    <row r="713" ht="22.5" customHeight="1">
      <c r="A713" s="227"/>
      <c r="B713" s="217"/>
      <c r="C713" s="217" t="str">
        <f>iferror(vlookup($B713,Master_data!$K$1:$M$190,3,0),"--")</f>
        <v>--</v>
      </c>
      <c r="D713" s="217" t="str">
        <f>iferror(vlookup($B713,Master_data!$K$1:$M$190,2,0),"--")</f>
        <v>--</v>
      </c>
      <c r="E713" s="218" t="str">
        <f>iferror(vlookup($B713,Master_data!$K:$O,4,0),"--")</f>
        <v>--</v>
      </c>
      <c r="F713" s="218"/>
      <c r="G713" s="218"/>
      <c r="H713" s="218"/>
      <c r="I713" s="217"/>
      <c r="J713" s="228"/>
      <c r="K713" s="228"/>
      <c r="L713" s="219">
        <v>0.0</v>
      </c>
      <c r="M713" s="219">
        <v>0.0</v>
      </c>
      <c r="N713" s="218"/>
      <c r="O713" s="218"/>
      <c r="P713" s="218"/>
      <c r="Q713" s="218"/>
      <c r="R713" s="218"/>
      <c r="S713" s="218"/>
      <c r="T713" s="229"/>
      <c r="U713" s="226"/>
      <c r="V713" s="161"/>
      <c r="W713" s="161"/>
      <c r="X713" s="161"/>
      <c r="Y713" s="161"/>
      <c r="Z713" s="161"/>
      <c r="AA713" s="161"/>
      <c r="AB713" s="161"/>
      <c r="AC713" s="161"/>
      <c r="AD713" s="161"/>
      <c r="AE713" s="161"/>
    </row>
    <row r="714" ht="22.5" customHeight="1">
      <c r="A714" s="227"/>
      <c r="B714" s="217"/>
      <c r="C714" s="217" t="str">
        <f>iferror(vlookup($B714,Master_data!$K$1:$M$190,3,0),"--")</f>
        <v>--</v>
      </c>
      <c r="D714" s="217" t="str">
        <f>iferror(vlookup($B714,Master_data!$K$1:$M$190,2,0),"--")</f>
        <v>--</v>
      </c>
      <c r="E714" s="218" t="str">
        <f>iferror(vlookup($B714,Master_data!$K:$O,4,0),"--")</f>
        <v>--</v>
      </c>
      <c r="F714" s="218"/>
      <c r="G714" s="218"/>
      <c r="H714" s="218"/>
      <c r="I714" s="217"/>
      <c r="J714" s="228"/>
      <c r="K714" s="228"/>
      <c r="L714" s="219">
        <v>0.0</v>
      </c>
      <c r="M714" s="219">
        <v>0.0</v>
      </c>
      <c r="N714" s="218"/>
      <c r="O714" s="218"/>
      <c r="P714" s="218"/>
      <c r="Q714" s="218"/>
      <c r="R714" s="218"/>
      <c r="S714" s="218"/>
      <c r="T714" s="229"/>
      <c r="U714" s="226"/>
      <c r="V714" s="161"/>
      <c r="W714" s="161"/>
      <c r="X714" s="161"/>
      <c r="Y714" s="161"/>
      <c r="Z714" s="161"/>
      <c r="AA714" s="161"/>
      <c r="AB714" s="161"/>
      <c r="AC714" s="161"/>
      <c r="AD714" s="161"/>
      <c r="AE714" s="161"/>
    </row>
    <row r="715" ht="22.5" customHeight="1">
      <c r="A715" s="227"/>
      <c r="B715" s="217"/>
      <c r="C715" s="217" t="str">
        <f>iferror(vlookup($B715,Master_data!$K$1:$M$190,3,0),"--")</f>
        <v>--</v>
      </c>
      <c r="D715" s="217" t="str">
        <f>iferror(vlookup($B715,Master_data!$K$1:$M$190,2,0),"--")</f>
        <v>--</v>
      </c>
      <c r="E715" s="218" t="str">
        <f>iferror(vlookup($B715,Master_data!$K:$O,4,0),"--")</f>
        <v>--</v>
      </c>
      <c r="F715" s="218"/>
      <c r="G715" s="218"/>
      <c r="H715" s="218"/>
      <c r="I715" s="217"/>
      <c r="J715" s="228"/>
      <c r="K715" s="228"/>
      <c r="L715" s="219">
        <v>0.0</v>
      </c>
      <c r="M715" s="219">
        <v>0.0</v>
      </c>
      <c r="N715" s="218"/>
      <c r="O715" s="218"/>
      <c r="P715" s="218"/>
      <c r="Q715" s="218"/>
      <c r="R715" s="218"/>
      <c r="S715" s="218"/>
      <c r="T715" s="229"/>
      <c r="U715" s="226"/>
      <c r="V715" s="161"/>
      <c r="W715" s="161"/>
      <c r="X715" s="161"/>
      <c r="Y715" s="161"/>
      <c r="Z715" s="161"/>
      <c r="AA715" s="161"/>
      <c r="AB715" s="161"/>
      <c r="AC715" s="161"/>
      <c r="AD715" s="161"/>
      <c r="AE715" s="161"/>
    </row>
    <row r="716" ht="22.5" customHeight="1">
      <c r="A716" s="227"/>
      <c r="B716" s="217"/>
      <c r="C716" s="217" t="str">
        <f>iferror(vlookup($B716,Master_data!$K$1:$M$190,3,0),"--")</f>
        <v>--</v>
      </c>
      <c r="D716" s="217" t="str">
        <f>iferror(vlookup($B716,Master_data!$K$1:$M$190,2,0),"--")</f>
        <v>--</v>
      </c>
      <c r="E716" s="218" t="str">
        <f>iferror(vlookup($B716,Master_data!$K:$O,4,0),"--")</f>
        <v>--</v>
      </c>
      <c r="F716" s="218"/>
      <c r="G716" s="218"/>
      <c r="H716" s="218"/>
      <c r="I716" s="217"/>
      <c r="J716" s="228"/>
      <c r="K716" s="228"/>
      <c r="L716" s="219">
        <v>0.0</v>
      </c>
      <c r="M716" s="219">
        <v>0.0</v>
      </c>
      <c r="N716" s="218"/>
      <c r="O716" s="218"/>
      <c r="P716" s="218"/>
      <c r="Q716" s="218"/>
      <c r="R716" s="218"/>
      <c r="S716" s="218"/>
      <c r="T716" s="229"/>
      <c r="U716" s="226"/>
      <c r="V716" s="161"/>
      <c r="W716" s="161"/>
      <c r="X716" s="161"/>
      <c r="Y716" s="161"/>
      <c r="Z716" s="161"/>
      <c r="AA716" s="161"/>
      <c r="AB716" s="161"/>
      <c r="AC716" s="161"/>
      <c r="AD716" s="161"/>
      <c r="AE716" s="161"/>
    </row>
    <row r="717" ht="22.5" customHeight="1">
      <c r="A717" s="227"/>
      <c r="B717" s="217"/>
      <c r="C717" s="217" t="str">
        <f>iferror(vlookup($B717,Master_data!$K$1:$M$190,3,0),"--")</f>
        <v>--</v>
      </c>
      <c r="D717" s="217" t="str">
        <f>iferror(vlookup($B717,Master_data!$K$1:$M$190,2,0),"--")</f>
        <v>--</v>
      </c>
      <c r="E717" s="218" t="str">
        <f>iferror(vlookup($B717,Master_data!$K:$O,4,0),"--")</f>
        <v>--</v>
      </c>
      <c r="F717" s="218"/>
      <c r="G717" s="218"/>
      <c r="H717" s="218"/>
      <c r="I717" s="217"/>
      <c r="J717" s="228"/>
      <c r="K717" s="228"/>
      <c r="L717" s="219">
        <v>0.0</v>
      </c>
      <c r="M717" s="219">
        <v>0.0</v>
      </c>
      <c r="N717" s="218"/>
      <c r="O717" s="218"/>
      <c r="P717" s="218"/>
      <c r="Q717" s="218"/>
      <c r="R717" s="218"/>
      <c r="S717" s="218"/>
      <c r="T717" s="229"/>
      <c r="U717" s="226"/>
      <c r="V717" s="161"/>
      <c r="W717" s="161"/>
      <c r="X717" s="161"/>
      <c r="Y717" s="161"/>
      <c r="Z717" s="161"/>
      <c r="AA717" s="161"/>
      <c r="AB717" s="161"/>
      <c r="AC717" s="161"/>
      <c r="AD717" s="161"/>
      <c r="AE717" s="161"/>
    </row>
    <row r="718" ht="22.5" customHeight="1">
      <c r="A718" s="227"/>
      <c r="B718" s="217"/>
      <c r="C718" s="217" t="str">
        <f>iferror(vlookup($B718,Master_data!$K$1:$M$190,3,0),"--")</f>
        <v>--</v>
      </c>
      <c r="D718" s="217" t="str">
        <f>iferror(vlookup($B718,Master_data!$K$1:$M$190,2,0),"--")</f>
        <v>--</v>
      </c>
      <c r="E718" s="218" t="str">
        <f>iferror(vlookup($B718,Master_data!$K:$O,4,0),"--")</f>
        <v>--</v>
      </c>
      <c r="F718" s="218"/>
      <c r="G718" s="218"/>
      <c r="H718" s="218"/>
      <c r="I718" s="217"/>
      <c r="J718" s="228"/>
      <c r="K718" s="228"/>
      <c r="L718" s="219">
        <v>0.0</v>
      </c>
      <c r="M718" s="219">
        <v>0.0</v>
      </c>
      <c r="N718" s="218"/>
      <c r="O718" s="218"/>
      <c r="P718" s="218"/>
      <c r="Q718" s="218"/>
      <c r="R718" s="218"/>
      <c r="S718" s="218"/>
      <c r="T718" s="229"/>
      <c r="U718" s="226"/>
      <c r="V718" s="161"/>
      <c r="W718" s="161"/>
      <c r="X718" s="161"/>
      <c r="Y718" s="161"/>
      <c r="Z718" s="161"/>
      <c r="AA718" s="161"/>
      <c r="AB718" s="161"/>
      <c r="AC718" s="161"/>
      <c r="AD718" s="161"/>
      <c r="AE718" s="161"/>
    </row>
    <row r="719" ht="22.5" customHeight="1">
      <c r="A719" s="227"/>
      <c r="B719" s="217"/>
      <c r="C719" s="217" t="str">
        <f>iferror(vlookup($B719,Master_data!$K$1:$M$190,3,0),"--")</f>
        <v>--</v>
      </c>
      <c r="D719" s="217" t="str">
        <f>iferror(vlookup($B719,Master_data!$K$1:$M$190,2,0),"--")</f>
        <v>--</v>
      </c>
      <c r="E719" s="218" t="str">
        <f>iferror(vlookup($B719,Master_data!$K:$O,4,0),"--")</f>
        <v>--</v>
      </c>
      <c r="F719" s="218"/>
      <c r="G719" s="218"/>
      <c r="H719" s="218"/>
      <c r="I719" s="217"/>
      <c r="J719" s="228"/>
      <c r="K719" s="228"/>
      <c r="L719" s="219">
        <v>0.0</v>
      </c>
      <c r="M719" s="219">
        <v>0.0</v>
      </c>
      <c r="N719" s="218"/>
      <c r="O719" s="218"/>
      <c r="P719" s="218"/>
      <c r="Q719" s="218"/>
      <c r="R719" s="218"/>
      <c r="S719" s="218"/>
      <c r="T719" s="229"/>
      <c r="U719" s="226"/>
      <c r="V719" s="161"/>
      <c r="W719" s="161"/>
      <c r="X719" s="161"/>
      <c r="Y719" s="161"/>
      <c r="Z719" s="161"/>
      <c r="AA719" s="161"/>
      <c r="AB719" s="161"/>
      <c r="AC719" s="161"/>
      <c r="AD719" s="161"/>
      <c r="AE719" s="161"/>
    </row>
    <row r="720" ht="22.5" customHeight="1">
      <c r="A720" s="227"/>
      <c r="B720" s="217"/>
      <c r="C720" s="217" t="str">
        <f>iferror(vlookup($B720,Master_data!$K$1:$M$190,3,0),"--")</f>
        <v>--</v>
      </c>
      <c r="D720" s="217" t="str">
        <f>iferror(vlookup($B720,Master_data!$K$1:$M$190,2,0),"--")</f>
        <v>--</v>
      </c>
      <c r="E720" s="218" t="str">
        <f>iferror(vlookup($B720,Master_data!$K:$O,4,0),"--")</f>
        <v>--</v>
      </c>
      <c r="F720" s="218"/>
      <c r="G720" s="218"/>
      <c r="H720" s="218"/>
      <c r="I720" s="217"/>
      <c r="J720" s="228"/>
      <c r="K720" s="228"/>
      <c r="L720" s="219">
        <v>0.0</v>
      </c>
      <c r="M720" s="219">
        <v>0.0</v>
      </c>
      <c r="N720" s="218"/>
      <c r="O720" s="218"/>
      <c r="P720" s="218"/>
      <c r="Q720" s="218"/>
      <c r="R720" s="218"/>
      <c r="S720" s="218"/>
      <c r="T720" s="229"/>
      <c r="U720" s="226"/>
      <c r="V720" s="161"/>
      <c r="W720" s="161"/>
      <c r="X720" s="161"/>
      <c r="Y720" s="161"/>
      <c r="Z720" s="161"/>
      <c r="AA720" s="161"/>
      <c r="AB720" s="161"/>
      <c r="AC720" s="161"/>
      <c r="AD720" s="161"/>
      <c r="AE720" s="161"/>
    </row>
    <row r="721" ht="22.5" customHeight="1">
      <c r="A721" s="227"/>
      <c r="B721" s="217"/>
      <c r="C721" s="217" t="str">
        <f>iferror(vlookup($B721,Master_data!$K$1:$M$190,3,0),"--")</f>
        <v>--</v>
      </c>
      <c r="D721" s="217" t="str">
        <f>iferror(vlookup($B721,Master_data!$K$1:$M$190,2,0),"--")</f>
        <v>--</v>
      </c>
      <c r="E721" s="218" t="str">
        <f>iferror(vlookup($B721,Master_data!$K:$O,4,0),"--")</f>
        <v>--</v>
      </c>
      <c r="F721" s="218"/>
      <c r="G721" s="218"/>
      <c r="H721" s="218"/>
      <c r="I721" s="217"/>
      <c r="J721" s="228"/>
      <c r="K721" s="228"/>
      <c r="L721" s="219">
        <v>0.0</v>
      </c>
      <c r="M721" s="219">
        <v>0.0</v>
      </c>
      <c r="N721" s="218"/>
      <c r="O721" s="218"/>
      <c r="P721" s="218"/>
      <c r="Q721" s="218"/>
      <c r="R721" s="218"/>
      <c r="S721" s="218"/>
      <c r="T721" s="229"/>
      <c r="U721" s="226"/>
      <c r="V721" s="161"/>
      <c r="W721" s="161"/>
      <c r="X721" s="161"/>
      <c r="Y721" s="161"/>
      <c r="Z721" s="161"/>
      <c r="AA721" s="161"/>
      <c r="AB721" s="161"/>
      <c r="AC721" s="161"/>
      <c r="AD721" s="161"/>
      <c r="AE721" s="161"/>
    </row>
    <row r="722" ht="22.5" customHeight="1">
      <c r="A722" s="227"/>
      <c r="B722" s="217"/>
      <c r="C722" s="217" t="str">
        <f>iferror(vlookup($B722,Master_data!$K$1:$M$190,3,0),"--")</f>
        <v>--</v>
      </c>
      <c r="D722" s="217" t="str">
        <f>iferror(vlookup($B722,Master_data!$K$1:$M$190,2,0),"--")</f>
        <v>--</v>
      </c>
      <c r="E722" s="218" t="str">
        <f>iferror(vlookup($B722,Master_data!$K:$O,4,0),"--")</f>
        <v>--</v>
      </c>
      <c r="F722" s="218"/>
      <c r="G722" s="218"/>
      <c r="H722" s="218"/>
      <c r="I722" s="217"/>
      <c r="J722" s="228"/>
      <c r="K722" s="228"/>
      <c r="L722" s="219">
        <v>0.0</v>
      </c>
      <c r="M722" s="219">
        <v>0.0</v>
      </c>
      <c r="N722" s="218"/>
      <c r="O722" s="218"/>
      <c r="P722" s="218"/>
      <c r="Q722" s="218"/>
      <c r="R722" s="218"/>
      <c r="S722" s="218"/>
      <c r="T722" s="229"/>
      <c r="U722" s="226"/>
      <c r="V722" s="161"/>
      <c r="W722" s="161"/>
      <c r="X722" s="161"/>
      <c r="Y722" s="161"/>
      <c r="Z722" s="161"/>
      <c r="AA722" s="161"/>
      <c r="AB722" s="161"/>
      <c r="AC722" s="161"/>
      <c r="AD722" s="161"/>
      <c r="AE722" s="161"/>
    </row>
    <row r="723" ht="22.5" customHeight="1">
      <c r="A723" s="227"/>
      <c r="B723" s="217"/>
      <c r="C723" s="217" t="str">
        <f>iferror(vlookup($B723,Master_data!$K$1:$M$190,3,0),"--")</f>
        <v>--</v>
      </c>
      <c r="D723" s="217" t="str">
        <f>iferror(vlookup($B723,Master_data!$K$1:$M$190,2,0),"--")</f>
        <v>--</v>
      </c>
      <c r="E723" s="218" t="str">
        <f>iferror(vlookup($B723,Master_data!$K:$O,4,0),"--")</f>
        <v>--</v>
      </c>
      <c r="F723" s="218"/>
      <c r="G723" s="218"/>
      <c r="H723" s="218"/>
      <c r="I723" s="217"/>
      <c r="J723" s="228"/>
      <c r="K723" s="228"/>
      <c r="L723" s="219">
        <v>0.0</v>
      </c>
      <c r="M723" s="219">
        <v>0.0</v>
      </c>
      <c r="N723" s="218"/>
      <c r="O723" s="218"/>
      <c r="P723" s="218"/>
      <c r="Q723" s="218"/>
      <c r="R723" s="218"/>
      <c r="S723" s="218"/>
      <c r="T723" s="229"/>
      <c r="U723" s="226"/>
      <c r="V723" s="161"/>
      <c r="W723" s="161"/>
      <c r="X723" s="161"/>
      <c r="Y723" s="161"/>
      <c r="Z723" s="161"/>
      <c r="AA723" s="161"/>
      <c r="AB723" s="161"/>
      <c r="AC723" s="161"/>
      <c r="AD723" s="161"/>
      <c r="AE723" s="161"/>
    </row>
    <row r="724" ht="22.5" customHeight="1">
      <c r="A724" s="227"/>
      <c r="B724" s="217"/>
      <c r="C724" s="217" t="str">
        <f>iferror(vlookup($B724,Master_data!$K$1:$M$190,3,0),"--")</f>
        <v>--</v>
      </c>
      <c r="D724" s="217" t="str">
        <f>iferror(vlookup($B724,Master_data!$K$1:$M$190,2,0),"--")</f>
        <v>--</v>
      </c>
      <c r="E724" s="218" t="str">
        <f>iferror(vlookup($B724,Master_data!$K:$O,4,0),"--")</f>
        <v>--</v>
      </c>
      <c r="F724" s="218"/>
      <c r="G724" s="218"/>
      <c r="H724" s="218"/>
      <c r="I724" s="217"/>
      <c r="J724" s="228"/>
      <c r="K724" s="228"/>
      <c r="L724" s="219">
        <v>0.0</v>
      </c>
      <c r="M724" s="219">
        <v>0.0</v>
      </c>
      <c r="N724" s="218"/>
      <c r="O724" s="218"/>
      <c r="P724" s="218"/>
      <c r="Q724" s="218"/>
      <c r="R724" s="218"/>
      <c r="S724" s="218"/>
      <c r="T724" s="229"/>
      <c r="U724" s="226"/>
      <c r="V724" s="161"/>
      <c r="W724" s="161"/>
      <c r="X724" s="161"/>
      <c r="Y724" s="161"/>
      <c r="Z724" s="161"/>
      <c r="AA724" s="161"/>
      <c r="AB724" s="161"/>
      <c r="AC724" s="161"/>
      <c r="AD724" s="161"/>
      <c r="AE724" s="161"/>
    </row>
    <row r="725" ht="22.5" customHeight="1">
      <c r="A725" s="227"/>
      <c r="B725" s="217"/>
      <c r="C725" s="217" t="str">
        <f>iferror(vlookup($B725,Master_data!$K$1:$M$190,3,0),"--")</f>
        <v>--</v>
      </c>
      <c r="D725" s="217" t="str">
        <f>iferror(vlookup($B725,Master_data!$K$1:$M$190,2,0),"--")</f>
        <v>--</v>
      </c>
      <c r="E725" s="218" t="str">
        <f>iferror(vlookup($B725,Master_data!$K:$O,4,0),"--")</f>
        <v>--</v>
      </c>
      <c r="F725" s="218"/>
      <c r="G725" s="218"/>
      <c r="H725" s="218"/>
      <c r="I725" s="217"/>
      <c r="J725" s="228"/>
      <c r="K725" s="228"/>
      <c r="L725" s="219">
        <v>0.0</v>
      </c>
      <c r="M725" s="219">
        <v>0.0</v>
      </c>
      <c r="N725" s="218"/>
      <c r="O725" s="218"/>
      <c r="P725" s="218"/>
      <c r="Q725" s="218"/>
      <c r="R725" s="218"/>
      <c r="S725" s="218"/>
      <c r="T725" s="229"/>
      <c r="U725" s="226"/>
      <c r="V725" s="161"/>
      <c r="W725" s="161"/>
      <c r="X725" s="161"/>
      <c r="Y725" s="161"/>
      <c r="Z725" s="161"/>
      <c r="AA725" s="161"/>
      <c r="AB725" s="161"/>
      <c r="AC725" s="161"/>
      <c r="AD725" s="161"/>
      <c r="AE725" s="161"/>
    </row>
    <row r="726" ht="22.5" customHeight="1">
      <c r="A726" s="227"/>
      <c r="B726" s="217"/>
      <c r="C726" s="217" t="str">
        <f>iferror(vlookup($B726,Master_data!$K$1:$M$190,3,0),"--")</f>
        <v>--</v>
      </c>
      <c r="D726" s="217" t="str">
        <f>iferror(vlookup($B726,Master_data!$K$1:$M$190,2,0),"--")</f>
        <v>--</v>
      </c>
      <c r="E726" s="218" t="str">
        <f>iferror(vlookup($B726,Master_data!$K:$O,4,0),"--")</f>
        <v>--</v>
      </c>
      <c r="F726" s="218"/>
      <c r="G726" s="218"/>
      <c r="H726" s="218"/>
      <c r="I726" s="217"/>
      <c r="J726" s="228"/>
      <c r="K726" s="228"/>
      <c r="L726" s="219">
        <v>0.0</v>
      </c>
      <c r="M726" s="219">
        <v>0.0</v>
      </c>
      <c r="N726" s="218"/>
      <c r="O726" s="218"/>
      <c r="P726" s="218"/>
      <c r="Q726" s="218"/>
      <c r="R726" s="218"/>
      <c r="S726" s="218"/>
      <c r="T726" s="229"/>
      <c r="U726" s="226"/>
      <c r="V726" s="161"/>
      <c r="W726" s="161"/>
      <c r="X726" s="161"/>
      <c r="Y726" s="161"/>
      <c r="Z726" s="161"/>
      <c r="AA726" s="161"/>
      <c r="AB726" s="161"/>
      <c r="AC726" s="161"/>
      <c r="AD726" s="161"/>
      <c r="AE726" s="161"/>
    </row>
    <row r="727" ht="22.5" customHeight="1">
      <c r="A727" s="227"/>
      <c r="B727" s="217"/>
      <c r="C727" s="217" t="str">
        <f>iferror(vlookup($B727,Master_data!$K$1:$M$190,3,0),"--")</f>
        <v>--</v>
      </c>
      <c r="D727" s="217" t="str">
        <f>iferror(vlookup($B727,Master_data!$K$1:$M$190,2,0),"--")</f>
        <v>--</v>
      </c>
      <c r="E727" s="218" t="str">
        <f>iferror(vlookup($B727,Master_data!$K:$O,4,0),"--")</f>
        <v>--</v>
      </c>
      <c r="F727" s="218"/>
      <c r="G727" s="218"/>
      <c r="H727" s="218"/>
      <c r="I727" s="217"/>
      <c r="J727" s="228"/>
      <c r="K727" s="228"/>
      <c r="L727" s="219">
        <v>0.0</v>
      </c>
      <c r="M727" s="219">
        <v>0.0</v>
      </c>
      <c r="N727" s="218"/>
      <c r="O727" s="218"/>
      <c r="P727" s="218"/>
      <c r="Q727" s="218"/>
      <c r="R727" s="218"/>
      <c r="S727" s="218"/>
      <c r="T727" s="229"/>
      <c r="U727" s="226"/>
      <c r="V727" s="161"/>
      <c r="W727" s="161"/>
      <c r="X727" s="161"/>
      <c r="Y727" s="161"/>
      <c r="Z727" s="161"/>
      <c r="AA727" s="161"/>
      <c r="AB727" s="161"/>
      <c r="AC727" s="161"/>
      <c r="AD727" s="161"/>
      <c r="AE727" s="161"/>
    </row>
    <row r="728" ht="22.5" customHeight="1">
      <c r="A728" s="227"/>
      <c r="B728" s="217"/>
      <c r="C728" s="217" t="str">
        <f>iferror(vlookup($B728,Master_data!$K$1:$M$190,3,0),"--")</f>
        <v>--</v>
      </c>
      <c r="D728" s="217" t="str">
        <f>iferror(vlookup($B728,Master_data!$K$1:$M$190,2,0),"--")</f>
        <v>--</v>
      </c>
      <c r="E728" s="218" t="str">
        <f>iferror(vlookup($B728,Master_data!$K:$O,4,0),"--")</f>
        <v>--</v>
      </c>
      <c r="F728" s="218"/>
      <c r="G728" s="218"/>
      <c r="H728" s="218"/>
      <c r="I728" s="217"/>
      <c r="J728" s="228"/>
      <c r="K728" s="228"/>
      <c r="L728" s="219">
        <v>0.0</v>
      </c>
      <c r="M728" s="219">
        <v>0.0</v>
      </c>
      <c r="N728" s="218"/>
      <c r="O728" s="218"/>
      <c r="P728" s="218"/>
      <c r="Q728" s="218"/>
      <c r="R728" s="218"/>
      <c r="S728" s="218"/>
      <c r="T728" s="229"/>
      <c r="U728" s="226"/>
      <c r="V728" s="161"/>
      <c r="W728" s="161"/>
      <c r="X728" s="161"/>
      <c r="Y728" s="161"/>
      <c r="Z728" s="161"/>
      <c r="AA728" s="161"/>
      <c r="AB728" s="161"/>
      <c r="AC728" s="161"/>
      <c r="AD728" s="161"/>
      <c r="AE728" s="161"/>
    </row>
    <row r="729" ht="22.5" customHeight="1">
      <c r="A729" s="227"/>
      <c r="B729" s="217"/>
      <c r="C729" s="217" t="str">
        <f>iferror(vlookup($B729,Master_data!$K$1:$M$190,3,0),"--")</f>
        <v>--</v>
      </c>
      <c r="D729" s="217" t="str">
        <f>iferror(vlookup($B729,Master_data!$K$1:$M$190,2,0),"--")</f>
        <v>--</v>
      </c>
      <c r="E729" s="218" t="str">
        <f>iferror(vlookup($B729,Master_data!$K:$O,4,0),"--")</f>
        <v>--</v>
      </c>
      <c r="F729" s="218"/>
      <c r="G729" s="218"/>
      <c r="H729" s="218"/>
      <c r="I729" s="217"/>
      <c r="J729" s="228"/>
      <c r="K729" s="228"/>
      <c r="L729" s="219">
        <v>0.0</v>
      </c>
      <c r="M729" s="219">
        <v>0.0</v>
      </c>
      <c r="N729" s="218"/>
      <c r="O729" s="218"/>
      <c r="P729" s="218"/>
      <c r="Q729" s="218"/>
      <c r="R729" s="218"/>
      <c r="S729" s="218"/>
      <c r="T729" s="229"/>
      <c r="U729" s="226"/>
      <c r="V729" s="161"/>
      <c r="W729" s="161"/>
      <c r="X729" s="161"/>
      <c r="Y729" s="161"/>
      <c r="Z729" s="161"/>
      <c r="AA729" s="161"/>
      <c r="AB729" s="161"/>
      <c r="AC729" s="161"/>
      <c r="AD729" s="161"/>
      <c r="AE729" s="161"/>
    </row>
    <row r="730" ht="22.5" customHeight="1">
      <c r="A730" s="227"/>
      <c r="B730" s="217"/>
      <c r="C730" s="217" t="str">
        <f>iferror(vlookup($B730,Master_data!$K$1:$M$190,3,0),"--")</f>
        <v>--</v>
      </c>
      <c r="D730" s="217" t="str">
        <f>iferror(vlookup($B730,Master_data!$K$1:$M$190,2,0),"--")</f>
        <v>--</v>
      </c>
      <c r="E730" s="218" t="str">
        <f>iferror(vlookup($B730,Master_data!$K:$O,4,0),"--")</f>
        <v>--</v>
      </c>
      <c r="F730" s="218"/>
      <c r="G730" s="218"/>
      <c r="H730" s="218"/>
      <c r="I730" s="217"/>
      <c r="J730" s="228"/>
      <c r="K730" s="228"/>
      <c r="L730" s="219">
        <v>0.0</v>
      </c>
      <c r="M730" s="219">
        <v>0.0</v>
      </c>
      <c r="N730" s="218"/>
      <c r="O730" s="218"/>
      <c r="P730" s="218"/>
      <c r="Q730" s="218"/>
      <c r="R730" s="218"/>
      <c r="S730" s="218"/>
      <c r="T730" s="229"/>
      <c r="U730" s="226"/>
      <c r="V730" s="161"/>
      <c r="W730" s="161"/>
      <c r="X730" s="161"/>
      <c r="Y730" s="161"/>
      <c r="Z730" s="161"/>
      <c r="AA730" s="161"/>
      <c r="AB730" s="161"/>
      <c r="AC730" s="161"/>
      <c r="AD730" s="161"/>
      <c r="AE730" s="161"/>
    </row>
    <row r="731" ht="22.5" customHeight="1">
      <c r="A731" s="227"/>
      <c r="B731" s="217"/>
      <c r="C731" s="217" t="str">
        <f>iferror(vlookup($B731,Master_data!$K$1:$M$190,3,0),"--")</f>
        <v>--</v>
      </c>
      <c r="D731" s="217" t="str">
        <f>iferror(vlookup($B731,Master_data!$K$1:$M$190,2,0),"--")</f>
        <v>--</v>
      </c>
      <c r="E731" s="218" t="str">
        <f>iferror(vlookup($B731,Master_data!$K:$O,4,0),"--")</f>
        <v>--</v>
      </c>
      <c r="F731" s="218"/>
      <c r="G731" s="218"/>
      <c r="H731" s="218"/>
      <c r="I731" s="217"/>
      <c r="J731" s="228"/>
      <c r="K731" s="228"/>
      <c r="L731" s="219">
        <v>0.0</v>
      </c>
      <c r="M731" s="219">
        <v>0.0</v>
      </c>
      <c r="N731" s="218"/>
      <c r="O731" s="218"/>
      <c r="P731" s="218"/>
      <c r="Q731" s="218"/>
      <c r="R731" s="218"/>
      <c r="S731" s="218"/>
      <c r="T731" s="229"/>
      <c r="U731" s="226"/>
      <c r="V731" s="161"/>
      <c r="W731" s="161"/>
      <c r="X731" s="161"/>
      <c r="Y731" s="161"/>
      <c r="Z731" s="161"/>
      <c r="AA731" s="161"/>
      <c r="AB731" s="161"/>
      <c r="AC731" s="161"/>
      <c r="AD731" s="161"/>
      <c r="AE731" s="161"/>
    </row>
    <row r="732" ht="22.5" customHeight="1">
      <c r="A732" s="227"/>
      <c r="B732" s="217"/>
      <c r="C732" s="217" t="str">
        <f>iferror(vlookup($B732,Master_data!$K$1:$M$190,3,0),"--")</f>
        <v>--</v>
      </c>
      <c r="D732" s="217" t="str">
        <f>iferror(vlookup($B732,Master_data!$K$1:$M$190,2,0),"--")</f>
        <v>--</v>
      </c>
      <c r="E732" s="218" t="str">
        <f>iferror(vlookup($B732,Master_data!$K:$O,4,0),"--")</f>
        <v>--</v>
      </c>
      <c r="F732" s="218"/>
      <c r="G732" s="218"/>
      <c r="H732" s="218"/>
      <c r="I732" s="217"/>
      <c r="J732" s="228"/>
      <c r="K732" s="228"/>
      <c r="L732" s="219">
        <v>0.0</v>
      </c>
      <c r="M732" s="219">
        <v>0.0</v>
      </c>
      <c r="N732" s="218"/>
      <c r="O732" s="218"/>
      <c r="P732" s="218"/>
      <c r="Q732" s="218"/>
      <c r="R732" s="218"/>
      <c r="S732" s="218"/>
      <c r="T732" s="229"/>
      <c r="U732" s="226"/>
      <c r="V732" s="161"/>
      <c r="W732" s="161"/>
      <c r="X732" s="161"/>
      <c r="Y732" s="161"/>
      <c r="Z732" s="161"/>
      <c r="AA732" s="161"/>
      <c r="AB732" s="161"/>
      <c r="AC732" s="161"/>
      <c r="AD732" s="161"/>
      <c r="AE732" s="161"/>
    </row>
    <row r="733" ht="22.5" customHeight="1">
      <c r="A733" s="227"/>
      <c r="B733" s="217"/>
      <c r="C733" s="217" t="str">
        <f>iferror(vlookup($B733,Master_data!$K$1:$M$190,3,0),"--")</f>
        <v>--</v>
      </c>
      <c r="D733" s="217" t="str">
        <f>iferror(vlookup($B733,Master_data!$K$1:$M$190,2,0),"--")</f>
        <v>--</v>
      </c>
      <c r="E733" s="218" t="str">
        <f>iferror(vlookup($B733,Master_data!$K:$O,4,0),"--")</f>
        <v>--</v>
      </c>
      <c r="F733" s="218"/>
      <c r="G733" s="218"/>
      <c r="H733" s="218"/>
      <c r="I733" s="217"/>
      <c r="J733" s="228"/>
      <c r="K733" s="228"/>
      <c r="L733" s="219">
        <v>0.0</v>
      </c>
      <c r="M733" s="219">
        <v>0.0</v>
      </c>
      <c r="N733" s="218"/>
      <c r="O733" s="218"/>
      <c r="P733" s="218"/>
      <c r="Q733" s="218"/>
      <c r="R733" s="218"/>
      <c r="S733" s="218"/>
      <c r="T733" s="229"/>
      <c r="U733" s="226"/>
      <c r="V733" s="161"/>
      <c r="W733" s="161"/>
      <c r="X733" s="161"/>
      <c r="Y733" s="161"/>
      <c r="Z733" s="161"/>
      <c r="AA733" s="161"/>
      <c r="AB733" s="161"/>
      <c r="AC733" s="161"/>
      <c r="AD733" s="161"/>
      <c r="AE733" s="161"/>
    </row>
    <row r="734" ht="22.5" customHeight="1">
      <c r="A734" s="227"/>
      <c r="B734" s="217"/>
      <c r="C734" s="217" t="str">
        <f>iferror(vlookup($B734,Master_data!$K$1:$M$190,3,0),"--")</f>
        <v>--</v>
      </c>
      <c r="D734" s="217" t="str">
        <f>iferror(vlookup($B734,Master_data!$K$1:$M$190,2,0),"--")</f>
        <v>--</v>
      </c>
      <c r="E734" s="218" t="str">
        <f>iferror(vlookup($B734,Master_data!$K:$O,4,0),"--")</f>
        <v>--</v>
      </c>
      <c r="F734" s="218"/>
      <c r="G734" s="218"/>
      <c r="H734" s="218"/>
      <c r="I734" s="217"/>
      <c r="J734" s="228"/>
      <c r="K734" s="228"/>
      <c r="L734" s="219">
        <v>0.0</v>
      </c>
      <c r="M734" s="219">
        <v>0.0</v>
      </c>
      <c r="N734" s="218"/>
      <c r="O734" s="218"/>
      <c r="P734" s="218"/>
      <c r="Q734" s="218"/>
      <c r="R734" s="218"/>
      <c r="S734" s="218"/>
      <c r="T734" s="229"/>
      <c r="U734" s="226"/>
      <c r="V734" s="161"/>
      <c r="W734" s="161"/>
      <c r="X734" s="161"/>
      <c r="Y734" s="161"/>
      <c r="Z734" s="161"/>
      <c r="AA734" s="161"/>
      <c r="AB734" s="161"/>
      <c r="AC734" s="161"/>
      <c r="AD734" s="161"/>
      <c r="AE734" s="161"/>
    </row>
    <row r="735" ht="22.5" customHeight="1">
      <c r="A735" s="227"/>
      <c r="B735" s="217"/>
      <c r="C735" s="217" t="str">
        <f>iferror(vlookup($B735,Master_data!$K$1:$M$190,3,0),"--")</f>
        <v>--</v>
      </c>
      <c r="D735" s="217" t="str">
        <f>iferror(vlookup($B735,Master_data!$K$1:$M$190,2,0),"--")</f>
        <v>--</v>
      </c>
      <c r="E735" s="218" t="str">
        <f>iferror(vlookup($B735,Master_data!$K:$O,4,0),"--")</f>
        <v>--</v>
      </c>
      <c r="F735" s="218"/>
      <c r="G735" s="218"/>
      <c r="H735" s="218"/>
      <c r="I735" s="217"/>
      <c r="J735" s="228"/>
      <c r="K735" s="228"/>
      <c r="L735" s="219">
        <v>0.0</v>
      </c>
      <c r="M735" s="219">
        <v>0.0</v>
      </c>
      <c r="N735" s="218"/>
      <c r="O735" s="218"/>
      <c r="P735" s="218"/>
      <c r="Q735" s="218"/>
      <c r="R735" s="218"/>
      <c r="S735" s="218"/>
      <c r="T735" s="229"/>
      <c r="U735" s="226"/>
      <c r="V735" s="161"/>
      <c r="W735" s="161"/>
      <c r="X735" s="161"/>
      <c r="Y735" s="161"/>
      <c r="Z735" s="161"/>
      <c r="AA735" s="161"/>
      <c r="AB735" s="161"/>
      <c r="AC735" s="161"/>
      <c r="AD735" s="161"/>
      <c r="AE735" s="161"/>
    </row>
    <row r="736" ht="22.5" customHeight="1">
      <c r="A736" s="227"/>
      <c r="B736" s="217"/>
      <c r="C736" s="217" t="str">
        <f>iferror(vlookup($B736,Master_data!$K$1:$M$190,3,0),"--")</f>
        <v>--</v>
      </c>
      <c r="D736" s="217" t="str">
        <f>iferror(vlookup($B736,Master_data!$K$1:$M$190,2,0),"--")</f>
        <v>--</v>
      </c>
      <c r="E736" s="218" t="str">
        <f>iferror(vlookup($B736,Master_data!$K:$O,4,0),"--")</f>
        <v>--</v>
      </c>
      <c r="F736" s="218"/>
      <c r="G736" s="218"/>
      <c r="H736" s="218"/>
      <c r="I736" s="217"/>
      <c r="J736" s="228"/>
      <c r="K736" s="228"/>
      <c r="L736" s="219">
        <v>0.0</v>
      </c>
      <c r="M736" s="219">
        <v>0.0</v>
      </c>
      <c r="N736" s="218"/>
      <c r="O736" s="218"/>
      <c r="P736" s="218"/>
      <c r="Q736" s="218"/>
      <c r="R736" s="218"/>
      <c r="S736" s="218"/>
      <c r="T736" s="229"/>
      <c r="U736" s="226"/>
      <c r="V736" s="161"/>
      <c r="W736" s="161"/>
      <c r="X736" s="161"/>
      <c r="Y736" s="161"/>
      <c r="Z736" s="161"/>
      <c r="AA736" s="161"/>
      <c r="AB736" s="161"/>
      <c r="AC736" s="161"/>
      <c r="AD736" s="161"/>
      <c r="AE736" s="161"/>
    </row>
    <row r="737" ht="22.5" customHeight="1">
      <c r="A737" s="227"/>
      <c r="B737" s="217"/>
      <c r="C737" s="217" t="str">
        <f>iferror(vlookup($B737,Master_data!$K$1:$M$190,3,0),"--")</f>
        <v>--</v>
      </c>
      <c r="D737" s="217" t="str">
        <f>iferror(vlookup($B737,Master_data!$K$1:$M$190,2,0),"--")</f>
        <v>--</v>
      </c>
      <c r="E737" s="218" t="str">
        <f>iferror(vlookup($B737,Master_data!$K:$O,4,0),"--")</f>
        <v>--</v>
      </c>
      <c r="F737" s="218"/>
      <c r="G737" s="218"/>
      <c r="H737" s="218"/>
      <c r="I737" s="217"/>
      <c r="J737" s="228"/>
      <c r="K737" s="228"/>
      <c r="L737" s="219">
        <v>0.0</v>
      </c>
      <c r="M737" s="219">
        <v>0.0</v>
      </c>
      <c r="N737" s="218"/>
      <c r="O737" s="218"/>
      <c r="P737" s="218"/>
      <c r="Q737" s="218"/>
      <c r="R737" s="218"/>
      <c r="S737" s="218"/>
      <c r="T737" s="229"/>
      <c r="U737" s="226"/>
      <c r="V737" s="161"/>
      <c r="W737" s="161"/>
      <c r="X737" s="161"/>
      <c r="Y737" s="161"/>
      <c r="Z737" s="161"/>
      <c r="AA737" s="161"/>
      <c r="AB737" s="161"/>
      <c r="AC737" s="161"/>
      <c r="AD737" s="161"/>
      <c r="AE737" s="161"/>
    </row>
    <row r="738" ht="22.5" customHeight="1">
      <c r="A738" s="227"/>
      <c r="B738" s="217"/>
      <c r="C738" s="217" t="str">
        <f>iferror(vlookup($B738,Master_data!$K$1:$M$190,3,0),"--")</f>
        <v>--</v>
      </c>
      <c r="D738" s="217" t="str">
        <f>iferror(vlookup($B738,Master_data!$K$1:$M$190,2,0),"--")</f>
        <v>--</v>
      </c>
      <c r="E738" s="218" t="str">
        <f>iferror(vlookup($B738,Master_data!$K:$O,4,0),"--")</f>
        <v>--</v>
      </c>
      <c r="F738" s="218"/>
      <c r="G738" s="218"/>
      <c r="H738" s="218"/>
      <c r="I738" s="217"/>
      <c r="J738" s="228"/>
      <c r="K738" s="228"/>
      <c r="L738" s="219">
        <v>0.0</v>
      </c>
      <c r="M738" s="219">
        <v>0.0</v>
      </c>
      <c r="N738" s="218"/>
      <c r="O738" s="218"/>
      <c r="P738" s="218"/>
      <c r="Q738" s="218"/>
      <c r="R738" s="218"/>
      <c r="S738" s="218"/>
      <c r="T738" s="229"/>
      <c r="U738" s="226"/>
      <c r="V738" s="161"/>
      <c r="W738" s="161"/>
      <c r="X738" s="161"/>
      <c r="Y738" s="161"/>
      <c r="Z738" s="161"/>
      <c r="AA738" s="161"/>
      <c r="AB738" s="161"/>
      <c r="AC738" s="161"/>
      <c r="AD738" s="161"/>
      <c r="AE738" s="161"/>
    </row>
    <row r="739" ht="22.5" customHeight="1">
      <c r="A739" s="227"/>
      <c r="B739" s="217"/>
      <c r="C739" s="217" t="str">
        <f>iferror(vlookup($B739,Master_data!$K$1:$M$190,3,0),"--")</f>
        <v>--</v>
      </c>
      <c r="D739" s="217" t="str">
        <f>iferror(vlookup($B739,Master_data!$K$1:$M$190,2,0),"--")</f>
        <v>--</v>
      </c>
      <c r="E739" s="218" t="str">
        <f>iferror(vlookup($B739,Master_data!$K:$O,4,0),"--")</f>
        <v>--</v>
      </c>
      <c r="F739" s="218"/>
      <c r="G739" s="218"/>
      <c r="H739" s="218"/>
      <c r="I739" s="217"/>
      <c r="J739" s="228"/>
      <c r="K739" s="228"/>
      <c r="L739" s="219">
        <v>0.0</v>
      </c>
      <c r="M739" s="219">
        <v>0.0</v>
      </c>
      <c r="N739" s="218"/>
      <c r="O739" s="218"/>
      <c r="P739" s="218"/>
      <c r="Q739" s="218"/>
      <c r="R739" s="218"/>
      <c r="S739" s="218"/>
      <c r="T739" s="229"/>
      <c r="U739" s="226"/>
      <c r="V739" s="161"/>
      <c r="W739" s="161"/>
      <c r="X739" s="161"/>
      <c r="Y739" s="161"/>
      <c r="Z739" s="161"/>
      <c r="AA739" s="161"/>
      <c r="AB739" s="161"/>
      <c r="AC739" s="161"/>
      <c r="AD739" s="161"/>
      <c r="AE739" s="161"/>
    </row>
    <row r="740" ht="22.5" customHeight="1">
      <c r="A740" s="227"/>
      <c r="B740" s="217"/>
      <c r="C740" s="217" t="str">
        <f>iferror(vlookup($B740,Master_data!$K$1:$M$190,3,0),"--")</f>
        <v>--</v>
      </c>
      <c r="D740" s="217" t="str">
        <f>iferror(vlookup($B740,Master_data!$K$1:$M$190,2,0),"--")</f>
        <v>--</v>
      </c>
      <c r="E740" s="218" t="str">
        <f>iferror(vlookup($B740,Master_data!$K:$O,4,0),"--")</f>
        <v>--</v>
      </c>
      <c r="F740" s="218"/>
      <c r="G740" s="218"/>
      <c r="H740" s="218"/>
      <c r="I740" s="217"/>
      <c r="J740" s="228"/>
      <c r="K740" s="228"/>
      <c r="L740" s="219">
        <v>0.0</v>
      </c>
      <c r="M740" s="219">
        <v>0.0</v>
      </c>
      <c r="N740" s="218"/>
      <c r="O740" s="218"/>
      <c r="P740" s="218"/>
      <c r="Q740" s="218"/>
      <c r="R740" s="218"/>
      <c r="S740" s="218"/>
      <c r="T740" s="229"/>
      <c r="U740" s="226"/>
      <c r="V740" s="161"/>
      <c r="W740" s="161"/>
      <c r="X740" s="161"/>
      <c r="Y740" s="161"/>
      <c r="Z740" s="161"/>
      <c r="AA740" s="161"/>
      <c r="AB740" s="161"/>
      <c r="AC740" s="161"/>
      <c r="AD740" s="161"/>
      <c r="AE740" s="161"/>
    </row>
    <row r="741" ht="22.5" customHeight="1">
      <c r="A741" s="227"/>
      <c r="B741" s="217"/>
      <c r="C741" s="217" t="str">
        <f>iferror(vlookup($B741,Master_data!$K$1:$M$190,3,0),"--")</f>
        <v>--</v>
      </c>
      <c r="D741" s="217" t="str">
        <f>iferror(vlookup($B741,Master_data!$K$1:$M$190,2,0),"--")</f>
        <v>--</v>
      </c>
      <c r="E741" s="218" t="str">
        <f>iferror(vlookup($B741,Master_data!$K:$O,4,0),"--")</f>
        <v>--</v>
      </c>
      <c r="F741" s="218"/>
      <c r="G741" s="218"/>
      <c r="H741" s="218"/>
      <c r="I741" s="217"/>
      <c r="J741" s="228"/>
      <c r="K741" s="228"/>
      <c r="L741" s="219">
        <v>0.0</v>
      </c>
      <c r="M741" s="219">
        <v>0.0</v>
      </c>
      <c r="N741" s="218"/>
      <c r="O741" s="218"/>
      <c r="P741" s="218"/>
      <c r="Q741" s="218"/>
      <c r="R741" s="218"/>
      <c r="S741" s="218"/>
      <c r="T741" s="229"/>
      <c r="U741" s="226"/>
      <c r="V741" s="161"/>
      <c r="W741" s="161"/>
      <c r="X741" s="161"/>
      <c r="Y741" s="161"/>
      <c r="Z741" s="161"/>
      <c r="AA741" s="161"/>
      <c r="AB741" s="161"/>
      <c r="AC741" s="161"/>
      <c r="AD741" s="161"/>
      <c r="AE741" s="161"/>
    </row>
    <row r="742" ht="22.5" customHeight="1">
      <c r="A742" s="227"/>
      <c r="B742" s="217"/>
      <c r="C742" s="217" t="str">
        <f>iferror(vlookup($B742,Master_data!$K$1:$M$190,3,0),"--")</f>
        <v>--</v>
      </c>
      <c r="D742" s="217" t="str">
        <f>iferror(vlookup($B742,Master_data!$K$1:$M$190,2,0),"--")</f>
        <v>--</v>
      </c>
      <c r="E742" s="218" t="str">
        <f>iferror(vlookup($B742,Master_data!$K:$O,4,0),"--")</f>
        <v>--</v>
      </c>
      <c r="F742" s="218"/>
      <c r="G742" s="218"/>
      <c r="H742" s="218"/>
      <c r="I742" s="217"/>
      <c r="J742" s="228"/>
      <c r="K742" s="228"/>
      <c r="L742" s="219">
        <v>0.0</v>
      </c>
      <c r="M742" s="219">
        <v>0.0</v>
      </c>
      <c r="N742" s="218"/>
      <c r="O742" s="218"/>
      <c r="P742" s="218"/>
      <c r="Q742" s="218"/>
      <c r="R742" s="218"/>
      <c r="S742" s="218"/>
      <c r="T742" s="229"/>
      <c r="U742" s="226"/>
      <c r="V742" s="161"/>
      <c r="W742" s="161"/>
      <c r="X742" s="161"/>
      <c r="Y742" s="161"/>
      <c r="Z742" s="161"/>
      <c r="AA742" s="161"/>
      <c r="AB742" s="161"/>
      <c r="AC742" s="161"/>
      <c r="AD742" s="161"/>
      <c r="AE742" s="161"/>
    </row>
    <row r="743" ht="22.5" customHeight="1">
      <c r="A743" s="227"/>
      <c r="B743" s="217"/>
      <c r="C743" s="217" t="str">
        <f>iferror(vlookup($B743,Master_data!$K$1:$M$190,3,0),"--")</f>
        <v>--</v>
      </c>
      <c r="D743" s="217" t="str">
        <f>iferror(vlookup($B743,Master_data!$K$1:$M$190,2,0),"--")</f>
        <v>--</v>
      </c>
      <c r="E743" s="218" t="str">
        <f>iferror(vlookup($B743,Master_data!$K:$O,4,0),"--")</f>
        <v>--</v>
      </c>
      <c r="F743" s="218"/>
      <c r="G743" s="218"/>
      <c r="H743" s="218"/>
      <c r="I743" s="217"/>
      <c r="J743" s="228"/>
      <c r="K743" s="228"/>
      <c r="L743" s="219">
        <v>0.0</v>
      </c>
      <c r="M743" s="219">
        <v>0.0</v>
      </c>
      <c r="N743" s="218"/>
      <c r="O743" s="218"/>
      <c r="P743" s="218"/>
      <c r="Q743" s="218"/>
      <c r="R743" s="218"/>
      <c r="S743" s="218"/>
      <c r="T743" s="229"/>
      <c r="U743" s="226"/>
      <c r="V743" s="161"/>
      <c r="W743" s="161"/>
      <c r="X743" s="161"/>
      <c r="Y743" s="161"/>
      <c r="Z743" s="161"/>
      <c r="AA743" s="161"/>
      <c r="AB743" s="161"/>
      <c r="AC743" s="161"/>
      <c r="AD743" s="161"/>
      <c r="AE743" s="161"/>
    </row>
    <row r="744" ht="22.5" customHeight="1">
      <c r="A744" s="227"/>
      <c r="B744" s="217"/>
      <c r="C744" s="217" t="str">
        <f>iferror(vlookup($B744,Master_data!$K$1:$M$190,3,0),"--")</f>
        <v>--</v>
      </c>
      <c r="D744" s="217" t="str">
        <f>iferror(vlookup($B744,Master_data!$K$1:$M$190,2,0),"--")</f>
        <v>--</v>
      </c>
      <c r="E744" s="218" t="str">
        <f>iferror(vlookup($B744,Master_data!$K:$O,4,0),"--")</f>
        <v>--</v>
      </c>
      <c r="F744" s="218"/>
      <c r="G744" s="218"/>
      <c r="H744" s="218"/>
      <c r="I744" s="217"/>
      <c r="J744" s="228"/>
      <c r="K744" s="228"/>
      <c r="L744" s="219">
        <v>0.0</v>
      </c>
      <c r="M744" s="219">
        <v>0.0</v>
      </c>
      <c r="N744" s="218"/>
      <c r="O744" s="218"/>
      <c r="P744" s="218"/>
      <c r="Q744" s="218"/>
      <c r="R744" s="218"/>
      <c r="S744" s="218"/>
      <c r="T744" s="229"/>
      <c r="U744" s="226"/>
      <c r="V744" s="161"/>
      <c r="W744" s="161"/>
      <c r="X744" s="161"/>
      <c r="Y744" s="161"/>
      <c r="Z744" s="161"/>
      <c r="AA744" s="161"/>
      <c r="AB744" s="161"/>
      <c r="AC744" s="161"/>
      <c r="AD744" s="161"/>
      <c r="AE744" s="161"/>
    </row>
    <row r="745" ht="22.5" customHeight="1">
      <c r="A745" s="227"/>
      <c r="B745" s="217"/>
      <c r="C745" s="217" t="str">
        <f>iferror(vlookup($B745,Master_data!$K$1:$M$190,3,0),"--")</f>
        <v>--</v>
      </c>
      <c r="D745" s="217" t="str">
        <f>iferror(vlookup($B745,Master_data!$K$1:$M$190,2,0),"--")</f>
        <v>--</v>
      </c>
      <c r="E745" s="218" t="str">
        <f>iferror(vlookup($B745,Master_data!$K:$O,4,0),"--")</f>
        <v>--</v>
      </c>
      <c r="F745" s="218"/>
      <c r="G745" s="218"/>
      <c r="H745" s="218"/>
      <c r="I745" s="217"/>
      <c r="J745" s="228"/>
      <c r="K745" s="228"/>
      <c r="L745" s="219">
        <v>0.0</v>
      </c>
      <c r="M745" s="219">
        <v>0.0</v>
      </c>
      <c r="N745" s="218"/>
      <c r="O745" s="218"/>
      <c r="P745" s="218"/>
      <c r="Q745" s="218"/>
      <c r="R745" s="218"/>
      <c r="S745" s="218"/>
      <c r="T745" s="229"/>
      <c r="U745" s="226"/>
      <c r="V745" s="161"/>
      <c r="W745" s="161"/>
      <c r="X745" s="161"/>
      <c r="Y745" s="161"/>
      <c r="Z745" s="161"/>
      <c r="AA745" s="161"/>
      <c r="AB745" s="161"/>
      <c r="AC745" s="161"/>
      <c r="AD745" s="161"/>
      <c r="AE745" s="161"/>
    </row>
    <row r="746" ht="22.5" customHeight="1">
      <c r="A746" s="227"/>
      <c r="B746" s="217"/>
      <c r="C746" s="217" t="str">
        <f>iferror(vlookup($B746,Master_data!$K$1:$M$190,3,0),"--")</f>
        <v>--</v>
      </c>
      <c r="D746" s="217" t="str">
        <f>iferror(vlookup($B746,Master_data!$K$1:$M$190,2,0),"--")</f>
        <v>--</v>
      </c>
      <c r="E746" s="218" t="str">
        <f>iferror(vlookup($B746,Master_data!$K:$O,4,0),"--")</f>
        <v>--</v>
      </c>
      <c r="F746" s="218"/>
      <c r="G746" s="218"/>
      <c r="H746" s="218"/>
      <c r="I746" s="217"/>
      <c r="J746" s="228"/>
      <c r="K746" s="228"/>
      <c r="L746" s="219">
        <v>0.0</v>
      </c>
      <c r="M746" s="219">
        <v>0.0</v>
      </c>
      <c r="N746" s="218"/>
      <c r="O746" s="218"/>
      <c r="P746" s="218"/>
      <c r="Q746" s="218"/>
      <c r="R746" s="218"/>
      <c r="S746" s="218"/>
      <c r="T746" s="229"/>
      <c r="U746" s="226"/>
      <c r="V746" s="161"/>
      <c r="W746" s="161"/>
      <c r="X746" s="161"/>
      <c r="Y746" s="161"/>
      <c r="Z746" s="161"/>
      <c r="AA746" s="161"/>
      <c r="AB746" s="161"/>
      <c r="AC746" s="161"/>
      <c r="AD746" s="161"/>
      <c r="AE746" s="161"/>
    </row>
    <row r="747" ht="22.5" customHeight="1">
      <c r="A747" s="227"/>
      <c r="B747" s="217"/>
      <c r="C747" s="217" t="str">
        <f>iferror(vlookup($B747,Master_data!$K$1:$M$190,3,0),"--")</f>
        <v>--</v>
      </c>
      <c r="D747" s="217" t="str">
        <f>iferror(vlookup($B747,Master_data!$K$1:$M$190,2,0),"--")</f>
        <v>--</v>
      </c>
      <c r="E747" s="218" t="str">
        <f>iferror(vlookup($B747,Master_data!$K:$O,4,0),"--")</f>
        <v>--</v>
      </c>
      <c r="F747" s="218"/>
      <c r="G747" s="218"/>
      <c r="H747" s="218"/>
      <c r="I747" s="217"/>
      <c r="J747" s="228"/>
      <c r="K747" s="228"/>
      <c r="L747" s="219">
        <v>0.0</v>
      </c>
      <c r="M747" s="219">
        <v>0.0</v>
      </c>
      <c r="N747" s="218"/>
      <c r="O747" s="218"/>
      <c r="P747" s="218"/>
      <c r="Q747" s="218"/>
      <c r="R747" s="218"/>
      <c r="S747" s="218"/>
      <c r="T747" s="229"/>
      <c r="U747" s="226"/>
      <c r="V747" s="161"/>
      <c r="W747" s="161"/>
      <c r="X747" s="161"/>
      <c r="Y747" s="161"/>
      <c r="Z747" s="161"/>
      <c r="AA747" s="161"/>
      <c r="AB747" s="161"/>
      <c r="AC747" s="161"/>
      <c r="AD747" s="161"/>
      <c r="AE747" s="161"/>
    </row>
    <row r="748" ht="22.5" customHeight="1">
      <c r="A748" s="227"/>
      <c r="B748" s="217"/>
      <c r="C748" s="217" t="str">
        <f>iferror(vlookup($B748,Master_data!$K$1:$M$190,3,0),"--")</f>
        <v>--</v>
      </c>
      <c r="D748" s="217" t="str">
        <f>iferror(vlookup($B748,Master_data!$K$1:$M$190,2,0),"--")</f>
        <v>--</v>
      </c>
      <c r="E748" s="218" t="str">
        <f>iferror(vlookup($B748,Master_data!$K:$O,4,0),"--")</f>
        <v>--</v>
      </c>
      <c r="F748" s="218"/>
      <c r="G748" s="218"/>
      <c r="H748" s="218"/>
      <c r="I748" s="217"/>
      <c r="J748" s="228"/>
      <c r="K748" s="228"/>
      <c r="L748" s="219">
        <v>0.0</v>
      </c>
      <c r="M748" s="219">
        <v>0.0</v>
      </c>
      <c r="N748" s="218"/>
      <c r="O748" s="218"/>
      <c r="P748" s="218"/>
      <c r="Q748" s="218"/>
      <c r="R748" s="218"/>
      <c r="S748" s="218"/>
      <c r="T748" s="229"/>
      <c r="U748" s="226"/>
      <c r="V748" s="161"/>
      <c r="W748" s="161"/>
      <c r="X748" s="161"/>
      <c r="Y748" s="161"/>
      <c r="Z748" s="161"/>
      <c r="AA748" s="161"/>
      <c r="AB748" s="161"/>
      <c r="AC748" s="161"/>
      <c r="AD748" s="161"/>
      <c r="AE748" s="161"/>
    </row>
    <row r="749" ht="22.5" customHeight="1">
      <c r="A749" s="227"/>
      <c r="B749" s="217"/>
      <c r="C749" s="217" t="str">
        <f>iferror(vlookup($B749,Master_data!$K$1:$M$190,3,0),"--")</f>
        <v>--</v>
      </c>
      <c r="D749" s="217" t="str">
        <f>iferror(vlookup($B749,Master_data!$K$1:$M$190,2,0),"--")</f>
        <v>--</v>
      </c>
      <c r="E749" s="218" t="str">
        <f>iferror(vlookup($B749,Master_data!$K:$O,4,0),"--")</f>
        <v>--</v>
      </c>
      <c r="F749" s="218"/>
      <c r="G749" s="218"/>
      <c r="H749" s="218"/>
      <c r="I749" s="217"/>
      <c r="J749" s="228"/>
      <c r="K749" s="228"/>
      <c r="L749" s="219">
        <v>0.0</v>
      </c>
      <c r="M749" s="219">
        <v>0.0</v>
      </c>
      <c r="N749" s="218"/>
      <c r="O749" s="218"/>
      <c r="P749" s="218"/>
      <c r="Q749" s="218"/>
      <c r="R749" s="218"/>
      <c r="S749" s="218"/>
      <c r="T749" s="229"/>
      <c r="U749" s="226"/>
      <c r="V749" s="161"/>
      <c r="W749" s="161"/>
      <c r="X749" s="161"/>
      <c r="Y749" s="161"/>
      <c r="Z749" s="161"/>
      <c r="AA749" s="161"/>
      <c r="AB749" s="161"/>
      <c r="AC749" s="161"/>
      <c r="AD749" s="161"/>
      <c r="AE749" s="161"/>
    </row>
    <row r="750" ht="22.5" customHeight="1">
      <c r="A750" s="227"/>
      <c r="B750" s="217"/>
      <c r="C750" s="217" t="str">
        <f>iferror(vlookup($B750,Master_data!$K$1:$M$190,3,0),"--")</f>
        <v>--</v>
      </c>
      <c r="D750" s="217" t="str">
        <f>iferror(vlookup($B750,Master_data!$K$1:$M$190,2,0),"--")</f>
        <v>--</v>
      </c>
      <c r="E750" s="218" t="str">
        <f>iferror(vlookup($B750,Master_data!$K:$O,4,0),"--")</f>
        <v>--</v>
      </c>
      <c r="F750" s="218"/>
      <c r="G750" s="218"/>
      <c r="H750" s="218"/>
      <c r="I750" s="217"/>
      <c r="J750" s="228"/>
      <c r="K750" s="228"/>
      <c r="L750" s="219">
        <v>0.0</v>
      </c>
      <c r="M750" s="219">
        <v>0.0</v>
      </c>
      <c r="N750" s="218"/>
      <c r="O750" s="218"/>
      <c r="P750" s="218"/>
      <c r="Q750" s="218"/>
      <c r="R750" s="218"/>
      <c r="S750" s="218"/>
      <c r="T750" s="229"/>
      <c r="U750" s="226"/>
      <c r="V750" s="161"/>
      <c r="W750" s="161"/>
      <c r="X750" s="161"/>
      <c r="Y750" s="161"/>
      <c r="Z750" s="161"/>
      <c r="AA750" s="161"/>
      <c r="AB750" s="161"/>
      <c r="AC750" s="161"/>
      <c r="AD750" s="161"/>
      <c r="AE750" s="161"/>
    </row>
    <row r="751" ht="22.5" customHeight="1">
      <c r="A751" s="227"/>
      <c r="B751" s="217"/>
      <c r="C751" s="217" t="str">
        <f>iferror(vlookup($B751,Master_data!$K$1:$M$190,3,0),"--")</f>
        <v>--</v>
      </c>
      <c r="D751" s="217" t="str">
        <f>iferror(vlookup($B751,Master_data!$K$1:$M$190,2,0),"--")</f>
        <v>--</v>
      </c>
      <c r="E751" s="218" t="str">
        <f>iferror(vlookup($B751,Master_data!$K:$O,4,0),"--")</f>
        <v>--</v>
      </c>
      <c r="F751" s="218"/>
      <c r="G751" s="218"/>
      <c r="H751" s="218"/>
      <c r="I751" s="217"/>
      <c r="J751" s="228"/>
      <c r="K751" s="228"/>
      <c r="L751" s="219">
        <v>0.0</v>
      </c>
      <c r="M751" s="219">
        <v>0.0</v>
      </c>
      <c r="N751" s="218"/>
      <c r="O751" s="218"/>
      <c r="P751" s="218"/>
      <c r="Q751" s="218"/>
      <c r="R751" s="218"/>
      <c r="S751" s="218"/>
      <c r="T751" s="229"/>
      <c r="U751" s="226"/>
      <c r="V751" s="161"/>
      <c r="W751" s="161"/>
      <c r="X751" s="161"/>
      <c r="Y751" s="161"/>
      <c r="Z751" s="161"/>
      <c r="AA751" s="161"/>
      <c r="AB751" s="161"/>
      <c r="AC751" s="161"/>
      <c r="AD751" s="161"/>
      <c r="AE751" s="161"/>
    </row>
    <row r="752" ht="22.5" customHeight="1">
      <c r="A752" s="227"/>
      <c r="B752" s="217"/>
      <c r="C752" s="217" t="str">
        <f>iferror(vlookup($B752,Master_data!$K$1:$M$190,3,0),"--")</f>
        <v>--</v>
      </c>
      <c r="D752" s="217" t="str">
        <f>iferror(vlookup($B752,Master_data!$K$1:$M$190,2,0),"--")</f>
        <v>--</v>
      </c>
      <c r="E752" s="218" t="str">
        <f>iferror(vlookup($B752,Master_data!$K:$O,4,0),"--")</f>
        <v>--</v>
      </c>
      <c r="F752" s="218"/>
      <c r="G752" s="218"/>
      <c r="H752" s="218"/>
      <c r="I752" s="217"/>
      <c r="J752" s="228"/>
      <c r="K752" s="228"/>
      <c r="L752" s="219">
        <v>0.0</v>
      </c>
      <c r="M752" s="219">
        <v>0.0</v>
      </c>
      <c r="N752" s="218"/>
      <c r="O752" s="218"/>
      <c r="P752" s="218"/>
      <c r="Q752" s="218"/>
      <c r="R752" s="218"/>
      <c r="S752" s="218"/>
      <c r="T752" s="229"/>
      <c r="U752" s="226"/>
      <c r="V752" s="161"/>
      <c r="W752" s="161"/>
      <c r="X752" s="161"/>
      <c r="Y752" s="161"/>
      <c r="Z752" s="161"/>
      <c r="AA752" s="161"/>
      <c r="AB752" s="161"/>
      <c r="AC752" s="161"/>
      <c r="AD752" s="161"/>
      <c r="AE752" s="161"/>
    </row>
    <row r="753" ht="22.5" customHeight="1">
      <c r="A753" s="227"/>
      <c r="B753" s="217"/>
      <c r="C753" s="217" t="str">
        <f>iferror(vlookup($B753,Master_data!$K$1:$M$190,3,0),"--")</f>
        <v>--</v>
      </c>
      <c r="D753" s="217" t="str">
        <f>iferror(vlookup($B753,Master_data!$K$1:$M$190,2,0),"--")</f>
        <v>--</v>
      </c>
      <c r="E753" s="218" t="str">
        <f>iferror(vlookup($B753,Master_data!$K:$O,4,0),"--")</f>
        <v>--</v>
      </c>
      <c r="F753" s="218"/>
      <c r="G753" s="218"/>
      <c r="H753" s="218"/>
      <c r="I753" s="217"/>
      <c r="J753" s="228"/>
      <c r="K753" s="228"/>
      <c r="L753" s="219">
        <v>0.0</v>
      </c>
      <c r="M753" s="219">
        <v>0.0</v>
      </c>
      <c r="N753" s="218"/>
      <c r="O753" s="218"/>
      <c r="P753" s="218"/>
      <c r="Q753" s="218"/>
      <c r="R753" s="218"/>
      <c r="S753" s="218"/>
      <c r="T753" s="229"/>
      <c r="U753" s="226"/>
      <c r="V753" s="161"/>
      <c r="W753" s="161"/>
      <c r="X753" s="161"/>
      <c r="Y753" s="161"/>
      <c r="Z753" s="161"/>
      <c r="AA753" s="161"/>
      <c r="AB753" s="161"/>
      <c r="AC753" s="161"/>
      <c r="AD753" s="161"/>
      <c r="AE753" s="161"/>
    </row>
    <row r="754" ht="22.5" customHeight="1">
      <c r="A754" s="227"/>
      <c r="B754" s="217"/>
      <c r="C754" s="217" t="str">
        <f>iferror(vlookup($B754,Master_data!$K$1:$M$190,3,0),"--")</f>
        <v>--</v>
      </c>
      <c r="D754" s="217" t="str">
        <f>iferror(vlookup($B754,Master_data!$K$1:$M$190,2,0),"--")</f>
        <v>--</v>
      </c>
      <c r="E754" s="218" t="str">
        <f>iferror(vlookup($B754,Master_data!$K:$O,4,0),"--")</f>
        <v>--</v>
      </c>
      <c r="F754" s="218"/>
      <c r="G754" s="218"/>
      <c r="H754" s="218"/>
      <c r="I754" s="217"/>
      <c r="J754" s="228"/>
      <c r="K754" s="228"/>
      <c r="L754" s="219">
        <v>0.0</v>
      </c>
      <c r="M754" s="219">
        <v>0.0</v>
      </c>
      <c r="N754" s="218"/>
      <c r="O754" s="218"/>
      <c r="P754" s="218"/>
      <c r="Q754" s="218"/>
      <c r="R754" s="218"/>
      <c r="S754" s="218"/>
      <c r="T754" s="229"/>
      <c r="U754" s="226"/>
      <c r="V754" s="161"/>
      <c r="W754" s="161"/>
      <c r="X754" s="161"/>
      <c r="Y754" s="161"/>
      <c r="Z754" s="161"/>
      <c r="AA754" s="161"/>
      <c r="AB754" s="161"/>
      <c r="AC754" s="161"/>
      <c r="AD754" s="161"/>
      <c r="AE754" s="161"/>
    </row>
    <row r="755" ht="22.5" customHeight="1">
      <c r="A755" s="227"/>
      <c r="B755" s="217"/>
      <c r="C755" s="217" t="str">
        <f>iferror(vlookup($B755,Master_data!$K$1:$M$190,3,0),"--")</f>
        <v>--</v>
      </c>
      <c r="D755" s="217" t="str">
        <f>iferror(vlookup($B755,Master_data!$K$1:$M$190,2,0),"--")</f>
        <v>--</v>
      </c>
      <c r="E755" s="218" t="str">
        <f>iferror(vlookup($B755,Master_data!$K:$O,4,0),"--")</f>
        <v>--</v>
      </c>
      <c r="F755" s="218"/>
      <c r="G755" s="218"/>
      <c r="H755" s="218"/>
      <c r="I755" s="217"/>
      <c r="J755" s="228"/>
      <c r="K755" s="228"/>
      <c r="L755" s="219">
        <v>0.0</v>
      </c>
      <c r="M755" s="219">
        <v>0.0</v>
      </c>
      <c r="N755" s="218"/>
      <c r="O755" s="218"/>
      <c r="P755" s="218"/>
      <c r="Q755" s="218"/>
      <c r="R755" s="218"/>
      <c r="S755" s="218"/>
      <c r="T755" s="229"/>
      <c r="U755" s="226"/>
      <c r="V755" s="161"/>
      <c r="W755" s="161"/>
      <c r="X755" s="161"/>
      <c r="Y755" s="161"/>
      <c r="Z755" s="161"/>
      <c r="AA755" s="161"/>
      <c r="AB755" s="161"/>
      <c r="AC755" s="161"/>
      <c r="AD755" s="161"/>
      <c r="AE755" s="161"/>
    </row>
    <row r="756" ht="22.5" customHeight="1">
      <c r="A756" s="227"/>
      <c r="B756" s="217"/>
      <c r="C756" s="217" t="str">
        <f>iferror(vlookup($B756,Master_data!$K$1:$M$190,3,0),"--")</f>
        <v>--</v>
      </c>
      <c r="D756" s="217" t="str">
        <f>iferror(vlookup($B756,Master_data!$K$1:$M$190,2,0),"--")</f>
        <v>--</v>
      </c>
      <c r="E756" s="218" t="str">
        <f>iferror(vlookup($B756,Master_data!$K:$O,4,0),"--")</f>
        <v>--</v>
      </c>
      <c r="F756" s="218"/>
      <c r="G756" s="218"/>
      <c r="H756" s="218"/>
      <c r="I756" s="217"/>
      <c r="J756" s="228"/>
      <c r="K756" s="228"/>
      <c r="L756" s="219">
        <v>0.0</v>
      </c>
      <c r="M756" s="219">
        <v>0.0</v>
      </c>
      <c r="N756" s="218"/>
      <c r="O756" s="218"/>
      <c r="P756" s="218"/>
      <c r="Q756" s="218"/>
      <c r="R756" s="218"/>
      <c r="S756" s="218"/>
      <c r="T756" s="229"/>
      <c r="U756" s="226"/>
      <c r="V756" s="161"/>
      <c r="W756" s="161"/>
      <c r="X756" s="161"/>
      <c r="Y756" s="161"/>
      <c r="Z756" s="161"/>
      <c r="AA756" s="161"/>
      <c r="AB756" s="161"/>
      <c r="AC756" s="161"/>
      <c r="AD756" s="161"/>
      <c r="AE756" s="161"/>
    </row>
    <row r="757" ht="22.5" customHeight="1">
      <c r="A757" s="227"/>
      <c r="B757" s="217"/>
      <c r="C757" s="217" t="str">
        <f>iferror(vlookup($B757,Master_data!$K$1:$M$190,3,0),"--")</f>
        <v>--</v>
      </c>
      <c r="D757" s="217" t="str">
        <f>iferror(vlookup($B757,Master_data!$K$1:$M$190,2,0),"--")</f>
        <v>--</v>
      </c>
      <c r="E757" s="218" t="str">
        <f>iferror(vlookup($B757,Master_data!$K:$O,4,0),"--")</f>
        <v>--</v>
      </c>
      <c r="F757" s="218"/>
      <c r="G757" s="218"/>
      <c r="H757" s="218"/>
      <c r="I757" s="217"/>
      <c r="J757" s="228"/>
      <c r="K757" s="228"/>
      <c r="L757" s="219">
        <v>0.0</v>
      </c>
      <c r="M757" s="219">
        <v>0.0</v>
      </c>
      <c r="N757" s="218"/>
      <c r="O757" s="218"/>
      <c r="P757" s="218"/>
      <c r="Q757" s="218"/>
      <c r="R757" s="218"/>
      <c r="S757" s="218"/>
      <c r="T757" s="229"/>
      <c r="U757" s="226"/>
      <c r="V757" s="161"/>
      <c r="W757" s="161"/>
      <c r="X757" s="161"/>
      <c r="Y757" s="161"/>
      <c r="Z757" s="161"/>
      <c r="AA757" s="161"/>
      <c r="AB757" s="161"/>
      <c r="AC757" s="161"/>
      <c r="AD757" s="161"/>
      <c r="AE757" s="161"/>
    </row>
    <row r="758" ht="22.5" customHeight="1">
      <c r="A758" s="227"/>
      <c r="B758" s="217"/>
      <c r="C758" s="217" t="str">
        <f>iferror(vlookup($B758,Master_data!$K$1:$M$190,3,0),"--")</f>
        <v>--</v>
      </c>
      <c r="D758" s="217" t="str">
        <f>iferror(vlookup($B758,Master_data!$K$1:$M$190,2,0),"--")</f>
        <v>--</v>
      </c>
      <c r="E758" s="218" t="str">
        <f>iferror(vlookup($B758,Master_data!$K:$O,4,0),"--")</f>
        <v>--</v>
      </c>
      <c r="F758" s="218"/>
      <c r="G758" s="218"/>
      <c r="H758" s="218"/>
      <c r="I758" s="217"/>
      <c r="J758" s="228"/>
      <c r="K758" s="228"/>
      <c r="L758" s="219">
        <v>0.0</v>
      </c>
      <c r="M758" s="219">
        <v>0.0</v>
      </c>
      <c r="N758" s="218"/>
      <c r="O758" s="218"/>
      <c r="P758" s="218"/>
      <c r="Q758" s="218"/>
      <c r="R758" s="218"/>
      <c r="S758" s="218"/>
      <c r="T758" s="229"/>
      <c r="U758" s="226"/>
      <c r="V758" s="161"/>
      <c r="W758" s="161"/>
      <c r="X758" s="161"/>
      <c r="Y758" s="161"/>
      <c r="Z758" s="161"/>
      <c r="AA758" s="161"/>
      <c r="AB758" s="161"/>
      <c r="AC758" s="161"/>
      <c r="AD758" s="161"/>
      <c r="AE758" s="161"/>
    </row>
    <row r="759" ht="22.5" customHeight="1">
      <c r="A759" s="227"/>
      <c r="B759" s="217"/>
      <c r="C759" s="217" t="str">
        <f>iferror(vlookup($B759,Master_data!$K$1:$M$190,3,0),"--")</f>
        <v>--</v>
      </c>
      <c r="D759" s="217" t="str">
        <f>iferror(vlookup($B759,Master_data!$K$1:$M$190,2,0),"--")</f>
        <v>--</v>
      </c>
      <c r="E759" s="218" t="str">
        <f>iferror(vlookup($B759,Master_data!$K:$O,4,0),"--")</f>
        <v>--</v>
      </c>
      <c r="F759" s="218"/>
      <c r="G759" s="218"/>
      <c r="H759" s="218"/>
      <c r="I759" s="217"/>
      <c r="J759" s="228"/>
      <c r="K759" s="228"/>
      <c r="L759" s="219">
        <v>0.0</v>
      </c>
      <c r="M759" s="219">
        <v>0.0</v>
      </c>
      <c r="N759" s="218"/>
      <c r="O759" s="218"/>
      <c r="P759" s="218"/>
      <c r="Q759" s="218"/>
      <c r="R759" s="218"/>
      <c r="S759" s="218"/>
      <c r="T759" s="229"/>
      <c r="U759" s="226"/>
      <c r="V759" s="161"/>
      <c r="W759" s="161"/>
      <c r="X759" s="161"/>
      <c r="Y759" s="161"/>
      <c r="Z759" s="161"/>
      <c r="AA759" s="161"/>
      <c r="AB759" s="161"/>
      <c r="AC759" s="161"/>
      <c r="AD759" s="161"/>
      <c r="AE759" s="161"/>
    </row>
    <row r="760" ht="22.5" customHeight="1">
      <c r="A760" s="227"/>
      <c r="B760" s="217"/>
      <c r="C760" s="217" t="str">
        <f>iferror(vlookup($B760,Master_data!$K$1:$M$190,3,0),"--")</f>
        <v>--</v>
      </c>
      <c r="D760" s="217" t="str">
        <f>iferror(vlookup($B760,Master_data!$K$1:$M$190,2,0),"--")</f>
        <v>--</v>
      </c>
      <c r="E760" s="218" t="str">
        <f>iferror(vlookup($B760,Master_data!$K:$O,4,0),"--")</f>
        <v>--</v>
      </c>
      <c r="F760" s="218"/>
      <c r="G760" s="218"/>
      <c r="H760" s="218"/>
      <c r="I760" s="217"/>
      <c r="J760" s="228"/>
      <c r="K760" s="228"/>
      <c r="L760" s="219">
        <v>0.0</v>
      </c>
      <c r="M760" s="219">
        <v>0.0</v>
      </c>
      <c r="N760" s="218"/>
      <c r="O760" s="218"/>
      <c r="P760" s="218"/>
      <c r="Q760" s="218"/>
      <c r="R760" s="218"/>
      <c r="S760" s="218"/>
      <c r="T760" s="229"/>
      <c r="U760" s="226"/>
      <c r="V760" s="161"/>
      <c r="W760" s="161"/>
      <c r="X760" s="161"/>
      <c r="Y760" s="161"/>
      <c r="Z760" s="161"/>
      <c r="AA760" s="161"/>
      <c r="AB760" s="161"/>
      <c r="AC760" s="161"/>
      <c r="AD760" s="161"/>
      <c r="AE760" s="161"/>
    </row>
    <row r="761" ht="22.5" customHeight="1">
      <c r="A761" s="227"/>
      <c r="B761" s="217"/>
      <c r="C761" s="217" t="str">
        <f>iferror(vlookup($B761,Master_data!$K$1:$M$190,3,0),"--")</f>
        <v>--</v>
      </c>
      <c r="D761" s="217" t="str">
        <f>iferror(vlookup($B761,Master_data!$K$1:$M$190,2,0),"--")</f>
        <v>--</v>
      </c>
      <c r="E761" s="218" t="str">
        <f>iferror(vlookup($B761,Master_data!$K:$O,4,0),"--")</f>
        <v>--</v>
      </c>
      <c r="F761" s="218"/>
      <c r="G761" s="218"/>
      <c r="H761" s="218"/>
      <c r="I761" s="217"/>
      <c r="J761" s="228"/>
      <c r="K761" s="228"/>
      <c r="L761" s="219">
        <v>0.0</v>
      </c>
      <c r="M761" s="219">
        <v>0.0</v>
      </c>
      <c r="N761" s="218"/>
      <c r="O761" s="218"/>
      <c r="P761" s="218"/>
      <c r="Q761" s="218"/>
      <c r="R761" s="218"/>
      <c r="S761" s="218"/>
      <c r="T761" s="229"/>
      <c r="U761" s="226"/>
      <c r="V761" s="161"/>
      <c r="W761" s="161"/>
      <c r="X761" s="161"/>
      <c r="Y761" s="161"/>
      <c r="Z761" s="161"/>
      <c r="AA761" s="161"/>
      <c r="AB761" s="161"/>
      <c r="AC761" s="161"/>
      <c r="AD761" s="161"/>
      <c r="AE761" s="161"/>
    </row>
    <row r="762" ht="22.5" customHeight="1">
      <c r="A762" s="227"/>
      <c r="B762" s="217"/>
      <c r="C762" s="217" t="str">
        <f>iferror(vlookup($B762,Master_data!$K$1:$M$190,3,0),"--")</f>
        <v>--</v>
      </c>
      <c r="D762" s="217" t="str">
        <f>iferror(vlookup($B762,Master_data!$K$1:$M$190,2,0),"--")</f>
        <v>--</v>
      </c>
      <c r="E762" s="218" t="str">
        <f>iferror(vlookup($B762,Master_data!$K:$O,4,0),"--")</f>
        <v>--</v>
      </c>
      <c r="F762" s="218"/>
      <c r="G762" s="218"/>
      <c r="H762" s="218"/>
      <c r="I762" s="217"/>
      <c r="J762" s="228"/>
      <c r="K762" s="228"/>
      <c r="L762" s="219">
        <v>0.0</v>
      </c>
      <c r="M762" s="219">
        <v>0.0</v>
      </c>
      <c r="N762" s="218"/>
      <c r="O762" s="218"/>
      <c r="P762" s="218"/>
      <c r="Q762" s="218"/>
      <c r="R762" s="218"/>
      <c r="S762" s="218"/>
      <c r="T762" s="229"/>
      <c r="U762" s="226"/>
      <c r="V762" s="161"/>
      <c r="W762" s="161"/>
      <c r="X762" s="161"/>
      <c r="Y762" s="161"/>
      <c r="Z762" s="161"/>
      <c r="AA762" s="161"/>
      <c r="AB762" s="161"/>
      <c r="AC762" s="161"/>
      <c r="AD762" s="161"/>
      <c r="AE762" s="161"/>
    </row>
    <row r="763" ht="22.5" customHeight="1">
      <c r="A763" s="227"/>
      <c r="B763" s="217"/>
      <c r="C763" s="217" t="str">
        <f>iferror(vlookup($B763,Master_data!$K$1:$M$190,3,0),"--")</f>
        <v>--</v>
      </c>
      <c r="D763" s="217" t="str">
        <f>iferror(vlookup($B763,Master_data!$K$1:$M$190,2,0),"--")</f>
        <v>--</v>
      </c>
      <c r="E763" s="218" t="str">
        <f>iferror(vlookup($B763,Master_data!$K:$O,4,0),"--")</f>
        <v>--</v>
      </c>
      <c r="F763" s="218"/>
      <c r="G763" s="218"/>
      <c r="H763" s="218"/>
      <c r="I763" s="217"/>
      <c r="J763" s="228"/>
      <c r="K763" s="228"/>
      <c r="L763" s="219">
        <v>0.0</v>
      </c>
      <c r="M763" s="219">
        <v>0.0</v>
      </c>
      <c r="N763" s="218"/>
      <c r="O763" s="218"/>
      <c r="P763" s="218"/>
      <c r="Q763" s="218"/>
      <c r="R763" s="218"/>
      <c r="S763" s="218"/>
      <c r="T763" s="229"/>
      <c r="U763" s="226"/>
      <c r="V763" s="161"/>
      <c r="W763" s="161"/>
      <c r="X763" s="161"/>
      <c r="Y763" s="161"/>
      <c r="Z763" s="161"/>
      <c r="AA763" s="161"/>
      <c r="AB763" s="161"/>
      <c r="AC763" s="161"/>
      <c r="AD763" s="161"/>
      <c r="AE763" s="161"/>
    </row>
    <row r="764" ht="22.5" customHeight="1">
      <c r="A764" s="227"/>
      <c r="B764" s="217"/>
      <c r="C764" s="217" t="str">
        <f>iferror(vlookup($B764,Master_data!$K$1:$M$190,3,0),"--")</f>
        <v>--</v>
      </c>
      <c r="D764" s="217" t="str">
        <f>iferror(vlookup($B764,Master_data!$K$1:$M$190,2,0),"--")</f>
        <v>--</v>
      </c>
      <c r="E764" s="218" t="str">
        <f>iferror(vlookup($B764,Master_data!$K:$O,4,0),"--")</f>
        <v>--</v>
      </c>
      <c r="F764" s="218"/>
      <c r="G764" s="218"/>
      <c r="H764" s="218"/>
      <c r="I764" s="217"/>
      <c r="J764" s="228"/>
      <c r="K764" s="228"/>
      <c r="L764" s="219">
        <v>0.0</v>
      </c>
      <c r="M764" s="219">
        <v>0.0</v>
      </c>
      <c r="N764" s="218"/>
      <c r="O764" s="218"/>
      <c r="P764" s="218"/>
      <c r="Q764" s="218"/>
      <c r="R764" s="218"/>
      <c r="S764" s="218"/>
      <c r="T764" s="229"/>
      <c r="U764" s="226"/>
      <c r="V764" s="161"/>
      <c r="W764" s="161"/>
      <c r="X764" s="161"/>
      <c r="Y764" s="161"/>
      <c r="Z764" s="161"/>
      <c r="AA764" s="161"/>
      <c r="AB764" s="161"/>
      <c r="AC764" s="161"/>
      <c r="AD764" s="161"/>
      <c r="AE764" s="161"/>
    </row>
    <row r="765" ht="22.5" customHeight="1">
      <c r="A765" s="227"/>
      <c r="B765" s="217"/>
      <c r="C765" s="217" t="str">
        <f>iferror(vlookup($B765,Master_data!$K$1:$M$190,3,0),"--")</f>
        <v>--</v>
      </c>
      <c r="D765" s="217" t="str">
        <f>iferror(vlookup($B765,Master_data!$K$1:$M$190,2,0),"--")</f>
        <v>--</v>
      </c>
      <c r="E765" s="218" t="str">
        <f>iferror(vlookup($B765,Master_data!$K:$O,4,0),"--")</f>
        <v>--</v>
      </c>
      <c r="F765" s="218"/>
      <c r="G765" s="218"/>
      <c r="H765" s="218"/>
      <c r="I765" s="217"/>
      <c r="J765" s="228"/>
      <c r="K765" s="228"/>
      <c r="L765" s="219">
        <v>0.0</v>
      </c>
      <c r="M765" s="219">
        <v>0.0</v>
      </c>
      <c r="N765" s="218"/>
      <c r="O765" s="218"/>
      <c r="P765" s="218"/>
      <c r="Q765" s="218"/>
      <c r="R765" s="218"/>
      <c r="S765" s="218"/>
      <c r="T765" s="229"/>
      <c r="U765" s="226"/>
      <c r="V765" s="161"/>
      <c r="W765" s="161"/>
      <c r="X765" s="161"/>
      <c r="Y765" s="161"/>
      <c r="Z765" s="161"/>
      <c r="AA765" s="161"/>
      <c r="AB765" s="161"/>
      <c r="AC765" s="161"/>
      <c r="AD765" s="161"/>
      <c r="AE765" s="161"/>
    </row>
    <row r="766" ht="22.5" customHeight="1">
      <c r="A766" s="227"/>
      <c r="B766" s="217"/>
      <c r="C766" s="217" t="str">
        <f>iferror(vlookup($B766,Master_data!$K$1:$M$190,3,0),"--")</f>
        <v>--</v>
      </c>
      <c r="D766" s="217" t="str">
        <f>iferror(vlookup($B766,Master_data!$K$1:$M$190,2,0),"--")</f>
        <v>--</v>
      </c>
      <c r="E766" s="218" t="str">
        <f>iferror(vlookup($B766,Master_data!$K:$O,4,0),"--")</f>
        <v>--</v>
      </c>
      <c r="F766" s="218"/>
      <c r="G766" s="218"/>
      <c r="H766" s="218"/>
      <c r="I766" s="217"/>
      <c r="J766" s="228"/>
      <c r="K766" s="228"/>
      <c r="L766" s="219">
        <v>0.0</v>
      </c>
      <c r="M766" s="219">
        <v>0.0</v>
      </c>
      <c r="N766" s="218"/>
      <c r="O766" s="218"/>
      <c r="P766" s="218"/>
      <c r="Q766" s="218"/>
      <c r="R766" s="218"/>
      <c r="S766" s="218"/>
      <c r="T766" s="229"/>
      <c r="U766" s="226"/>
      <c r="V766" s="161"/>
      <c r="W766" s="161"/>
      <c r="X766" s="161"/>
      <c r="Y766" s="161"/>
      <c r="Z766" s="161"/>
      <c r="AA766" s="161"/>
      <c r="AB766" s="161"/>
      <c r="AC766" s="161"/>
      <c r="AD766" s="161"/>
      <c r="AE766" s="161"/>
    </row>
    <row r="767" ht="22.5" customHeight="1">
      <c r="A767" s="227"/>
      <c r="B767" s="217"/>
      <c r="C767" s="217" t="str">
        <f>iferror(vlookup($B767,Master_data!$K$1:$M$190,3,0),"--")</f>
        <v>--</v>
      </c>
      <c r="D767" s="217" t="str">
        <f>iferror(vlookup($B767,Master_data!$K$1:$M$190,2,0),"--")</f>
        <v>--</v>
      </c>
      <c r="E767" s="218" t="str">
        <f>iferror(vlookup($B767,Master_data!$K:$O,4,0),"--")</f>
        <v>--</v>
      </c>
      <c r="F767" s="218"/>
      <c r="G767" s="218"/>
      <c r="H767" s="218"/>
      <c r="I767" s="217"/>
      <c r="J767" s="228"/>
      <c r="K767" s="228"/>
      <c r="L767" s="219">
        <v>0.0</v>
      </c>
      <c r="M767" s="219">
        <v>0.0</v>
      </c>
      <c r="N767" s="218"/>
      <c r="O767" s="218"/>
      <c r="P767" s="218"/>
      <c r="Q767" s="218"/>
      <c r="R767" s="218"/>
      <c r="S767" s="218"/>
      <c r="T767" s="229"/>
      <c r="U767" s="226"/>
      <c r="V767" s="161"/>
      <c r="W767" s="161"/>
      <c r="X767" s="161"/>
      <c r="Y767" s="161"/>
      <c r="Z767" s="161"/>
      <c r="AA767" s="161"/>
      <c r="AB767" s="161"/>
      <c r="AC767" s="161"/>
      <c r="AD767" s="161"/>
      <c r="AE767" s="161"/>
    </row>
    <row r="768" ht="22.5" customHeight="1">
      <c r="A768" s="227"/>
      <c r="B768" s="217"/>
      <c r="C768" s="217" t="str">
        <f>iferror(vlookup($B768,Master_data!$K$1:$M$190,3,0),"--")</f>
        <v>--</v>
      </c>
      <c r="D768" s="217" t="str">
        <f>iferror(vlookup($B768,Master_data!$K$1:$M$190,2,0),"--")</f>
        <v>--</v>
      </c>
      <c r="E768" s="218" t="str">
        <f>iferror(vlookup($B768,Master_data!$K:$O,4,0),"--")</f>
        <v>--</v>
      </c>
      <c r="F768" s="218"/>
      <c r="G768" s="218"/>
      <c r="H768" s="218"/>
      <c r="I768" s="217"/>
      <c r="J768" s="228"/>
      <c r="K768" s="228"/>
      <c r="L768" s="219">
        <v>0.0</v>
      </c>
      <c r="M768" s="219">
        <v>0.0</v>
      </c>
      <c r="N768" s="218"/>
      <c r="O768" s="218"/>
      <c r="P768" s="218"/>
      <c r="Q768" s="218"/>
      <c r="R768" s="218"/>
      <c r="S768" s="218"/>
      <c r="T768" s="229"/>
      <c r="U768" s="226"/>
      <c r="V768" s="161"/>
      <c r="W768" s="161"/>
      <c r="X768" s="161"/>
      <c r="Y768" s="161"/>
      <c r="Z768" s="161"/>
      <c r="AA768" s="161"/>
      <c r="AB768" s="161"/>
      <c r="AC768" s="161"/>
      <c r="AD768" s="161"/>
      <c r="AE768" s="161"/>
    </row>
    <row r="769" ht="22.5" customHeight="1">
      <c r="A769" s="227"/>
      <c r="B769" s="217"/>
      <c r="C769" s="217" t="str">
        <f>iferror(vlookup($B769,Master_data!$K$1:$M$190,3,0),"--")</f>
        <v>--</v>
      </c>
      <c r="D769" s="217" t="str">
        <f>iferror(vlookup($B769,Master_data!$K$1:$M$190,2,0),"--")</f>
        <v>--</v>
      </c>
      <c r="E769" s="218" t="str">
        <f>iferror(vlookup($B769,Master_data!$K:$O,4,0),"--")</f>
        <v>--</v>
      </c>
      <c r="F769" s="218"/>
      <c r="G769" s="218"/>
      <c r="H769" s="218"/>
      <c r="I769" s="217"/>
      <c r="J769" s="228"/>
      <c r="K769" s="228"/>
      <c r="L769" s="219">
        <v>0.0</v>
      </c>
      <c r="M769" s="219">
        <v>0.0</v>
      </c>
      <c r="N769" s="218"/>
      <c r="O769" s="218"/>
      <c r="P769" s="218"/>
      <c r="Q769" s="218"/>
      <c r="R769" s="218"/>
      <c r="S769" s="218"/>
      <c r="T769" s="229"/>
      <c r="U769" s="226"/>
      <c r="V769" s="161"/>
      <c r="W769" s="161"/>
      <c r="X769" s="161"/>
      <c r="Y769" s="161"/>
      <c r="Z769" s="161"/>
      <c r="AA769" s="161"/>
      <c r="AB769" s="161"/>
      <c r="AC769" s="161"/>
      <c r="AD769" s="161"/>
      <c r="AE769" s="161"/>
    </row>
    <row r="770" ht="22.5" customHeight="1">
      <c r="A770" s="227"/>
      <c r="B770" s="217"/>
      <c r="C770" s="217" t="str">
        <f>iferror(vlookup($B770,Master_data!$K$1:$M$190,3,0),"--")</f>
        <v>--</v>
      </c>
      <c r="D770" s="217" t="str">
        <f>iferror(vlookup($B770,Master_data!$K$1:$M$190,2,0),"--")</f>
        <v>--</v>
      </c>
      <c r="E770" s="218" t="str">
        <f>iferror(vlookup($B770,Master_data!$K:$O,4,0),"--")</f>
        <v>--</v>
      </c>
      <c r="F770" s="218"/>
      <c r="G770" s="218"/>
      <c r="H770" s="218"/>
      <c r="I770" s="217"/>
      <c r="J770" s="228"/>
      <c r="K770" s="228"/>
      <c r="L770" s="219">
        <v>0.0</v>
      </c>
      <c r="M770" s="219">
        <v>0.0</v>
      </c>
      <c r="N770" s="218"/>
      <c r="O770" s="218"/>
      <c r="P770" s="218"/>
      <c r="Q770" s="218"/>
      <c r="R770" s="218"/>
      <c r="S770" s="218"/>
      <c r="T770" s="229"/>
      <c r="U770" s="226"/>
      <c r="V770" s="161"/>
      <c r="W770" s="161"/>
      <c r="X770" s="161"/>
      <c r="Y770" s="161"/>
      <c r="Z770" s="161"/>
      <c r="AA770" s="161"/>
      <c r="AB770" s="161"/>
      <c r="AC770" s="161"/>
      <c r="AD770" s="161"/>
      <c r="AE770" s="161"/>
    </row>
    <row r="771" ht="22.5" customHeight="1">
      <c r="A771" s="227"/>
      <c r="B771" s="217"/>
      <c r="C771" s="217" t="str">
        <f>iferror(vlookup($B771,Master_data!$K$1:$M$190,3,0),"--")</f>
        <v>--</v>
      </c>
      <c r="D771" s="217" t="str">
        <f>iferror(vlookup($B771,Master_data!$K$1:$M$190,2,0),"--")</f>
        <v>--</v>
      </c>
      <c r="E771" s="218" t="str">
        <f>iferror(vlookup($B771,Master_data!$K:$O,4,0),"--")</f>
        <v>--</v>
      </c>
      <c r="F771" s="218"/>
      <c r="G771" s="218"/>
      <c r="H771" s="218"/>
      <c r="I771" s="217"/>
      <c r="J771" s="228"/>
      <c r="K771" s="228"/>
      <c r="L771" s="219">
        <v>0.0</v>
      </c>
      <c r="M771" s="219">
        <v>0.0</v>
      </c>
      <c r="N771" s="218"/>
      <c r="O771" s="218"/>
      <c r="P771" s="218"/>
      <c r="Q771" s="218"/>
      <c r="R771" s="218"/>
      <c r="S771" s="218"/>
      <c r="T771" s="229"/>
      <c r="U771" s="226"/>
      <c r="V771" s="161"/>
      <c r="W771" s="161"/>
      <c r="X771" s="161"/>
      <c r="Y771" s="161"/>
      <c r="Z771" s="161"/>
      <c r="AA771" s="161"/>
      <c r="AB771" s="161"/>
      <c r="AC771" s="161"/>
      <c r="AD771" s="161"/>
      <c r="AE771" s="161"/>
    </row>
    <row r="772" ht="22.5" customHeight="1">
      <c r="A772" s="227"/>
      <c r="B772" s="217"/>
      <c r="C772" s="217" t="str">
        <f>iferror(vlookup($B772,Master_data!$K$1:$M$190,3,0),"--")</f>
        <v>--</v>
      </c>
      <c r="D772" s="217" t="str">
        <f>iferror(vlookup($B772,Master_data!$K$1:$M$190,2,0),"--")</f>
        <v>--</v>
      </c>
      <c r="E772" s="218" t="str">
        <f>iferror(vlookup($B772,Master_data!$K:$O,4,0),"--")</f>
        <v>--</v>
      </c>
      <c r="F772" s="218"/>
      <c r="G772" s="218"/>
      <c r="H772" s="218"/>
      <c r="I772" s="217"/>
      <c r="J772" s="228"/>
      <c r="K772" s="228"/>
      <c r="L772" s="219">
        <v>0.0</v>
      </c>
      <c r="M772" s="219">
        <v>0.0</v>
      </c>
      <c r="N772" s="218"/>
      <c r="O772" s="218"/>
      <c r="P772" s="218"/>
      <c r="Q772" s="218"/>
      <c r="R772" s="218"/>
      <c r="S772" s="218"/>
      <c r="T772" s="229"/>
      <c r="U772" s="226"/>
      <c r="V772" s="161"/>
      <c r="W772" s="161"/>
      <c r="X772" s="161"/>
      <c r="Y772" s="161"/>
      <c r="Z772" s="161"/>
      <c r="AA772" s="161"/>
      <c r="AB772" s="161"/>
      <c r="AC772" s="161"/>
      <c r="AD772" s="161"/>
      <c r="AE772" s="161"/>
    </row>
    <row r="773" ht="22.5" customHeight="1">
      <c r="A773" s="227"/>
      <c r="B773" s="217"/>
      <c r="C773" s="217" t="str">
        <f>iferror(vlookup($B773,Master_data!$K$1:$M$190,3,0),"--")</f>
        <v>--</v>
      </c>
      <c r="D773" s="217" t="str">
        <f>iferror(vlookup($B773,Master_data!$K$1:$M$190,2,0),"--")</f>
        <v>--</v>
      </c>
      <c r="E773" s="218" t="str">
        <f>iferror(vlookup($B773,Master_data!$K:$O,4,0),"--")</f>
        <v>--</v>
      </c>
      <c r="F773" s="218"/>
      <c r="G773" s="218"/>
      <c r="H773" s="218"/>
      <c r="I773" s="217"/>
      <c r="J773" s="228"/>
      <c r="K773" s="228"/>
      <c r="L773" s="219">
        <v>0.0</v>
      </c>
      <c r="M773" s="219">
        <v>0.0</v>
      </c>
      <c r="N773" s="218"/>
      <c r="O773" s="218"/>
      <c r="P773" s="218"/>
      <c r="Q773" s="218"/>
      <c r="R773" s="218"/>
      <c r="S773" s="218"/>
      <c r="T773" s="229"/>
      <c r="U773" s="226"/>
      <c r="V773" s="161"/>
      <c r="W773" s="161"/>
      <c r="X773" s="161"/>
      <c r="Y773" s="161"/>
      <c r="Z773" s="161"/>
      <c r="AA773" s="161"/>
      <c r="AB773" s="161"/>
      <c r="AC773" s="161"/>
      <c r="AD773" s="161"/>
      <c r="AE773" s="161"/>
    </row>
    <row r="774" ht="22.5" customHeight="1">
      <c r="A774" s="227"/>
      <c r="B774" s="217"/>
      <c r="C774" s="217" t="str">
        <f>iferror(vlookup($B774,Master_data!$K$1:$M$190,3,0),"--")</f>
        <v>--</v>
      </c>
      <c r="D774" s="217" t="str">
        <f>iferror(vlookup($B774,Master_data!$K$1:$M$190,2,0),"--")</f>
        <v>--</v>
      </c>
      <c r="E774" s="218" t="str">
        <f>iferror(vlookup($B774,Master_data!$K:$O,4,0),"--")</f>
        <v>--</v>
      </c>
      <c r="F774" s="218"/>
      <c r="G774" s="218"/>
      <c r="H774" s="218"/>
      <c r="I774" s="217"/>
      <c r="J774" s="228"/>
      <c r="K774" s="228"/>
      <c r="L774" s="219">
        <v>0.0</v>
      </c>
      <c r="M774" s="219">
        <v>0.0</v>
      </c>
      <c r="N774" s="218"/>
      <c r="O774" s="218"/>
      <c r="P774" s="218"/>
      <c r="Q774" s="218"/>
      <c r="R774" s="218"/>
      <c r="S774" s="218"/>
      <c r="T774" s="229"/>
      <c r="U774" s="226"/>
      <c r="V774" s="161"/>
      <c r="W774" s="161"/>
      <c r="X774" s="161"/>
      <c r="Y774" s="161"/>
      <c r="Z774" s="161"/>
      <c r="AA774" s="161"/>
      <c r="AB774" s="161"/>
      <c r="AC774" s="161"/>
      <c r="AD774" s="161"/>
      <c r="AE774" s="161"/>
    </row>
    <row r="775" ht="22.5" customHeight="1">
      <c r="A775" s="227"/>
      <c r="B775" s="217"/>
      <c r="C775" s="217" t="str">
        <f>iferror(vlookup($B775,Master_data!$K$1:$M$190,3,0),"--")</f>
        <v>--</v>
      </c>
      <c r="D775" s="217" t="str">
        <f>iferror(vlookup($B775,Master_data!$K$1:$M$190,2,0),"--")</f>
        <v>--</v>
      </c>
      <c r="E775" s="218" t="str">
        <f>iferror(vlookup($B775,Master_data!$K:$O,4,0),"--")</f>
        <v>--</v>
      </c>
      <c r="F775" s="218"/>
      <c r="G775" s="218"/>
      <c r="H775" s="218"/>
      <c r="I775" s="217"/>
      <c r="J775" s="228"/>
      <c r="K775" s="228"/>
      <c r="L775" s="219">
        <v>0.0</v>
      </c>
      <c r="M775" s="219">
        <v>0.0</v>
      </c>
      <c r="N775" s="218"/>
      <c r="O775" s="218"/>
      <c r="P775" s="218"/>
      <c r="Q775" s="218"/>
      <c r="R775" s="218"/>
      <c r="S775" s="218"/>
      <c r="T775" s="229"/>
      <c r="U775" s="226"/>
      <c r="V775" s="161"/>
      <c r="W775" s="161"/>
      <c r="X775" s="161"/>
      <c r="Y775" s="161"/>
      <c r="Z775" s="161"/>
      <c r="AA775" s="161"/>
      <c r="AB775" s="161"/>
      <c r="AC775" s="161"/>
      <c r="AD775" s="161"/>
      <c r="AE775" s="161"/>
    </row>
    <row r="776" ht="22.5" customHeight="1">
      <c r="A776" s="227"/>
      <c r="B776" s="217"/>
      <c r="C776" s="217" t="str">
        <f>iferror(vlookup($B776,Master_data!$K$1:$M$190,3,0),"--")</f>
        <v>--</v>
      </c>
      <c r="D776" s="217" t="str">
        <f>iferror(vlookup($B776,Master_data!$K$1:$M$190,2,0),"--")</f>
        <v>--</v>
      </c>
      <c r="E776" s="218" t="str">
        <f>iferror(vlookup($B776,Master_data!$K:$O,4,0),"--")</f>
        <v>--</v>
      </c>
      <c r="F776" s="218"/>
      <c r="G776" s="218"/>
      <c r="H776" s="218"/>
      <c r="I776" s="217"/>
      <c r="J776" s="228"/>
      <c r="K776" s="228"/>
      <c r="L776" s="219">
        <v>0.0</v>
      </c>
      <c r="M776" s="219">
        <v>0.0</v>
      </c>
      <c r="N776" s="218"/>
      <c r="O776" s="218"/>
      <c r="P776" s="218"/>
      <c r="Q776" s="218"/>
      <c r="R776" s="218"/>
      <c r="S776" s="218"/>
      <c r="T776" s="229"/>
      <c r="U776" s="226"/>
      <c r="V776" s="161"/>
      <c r="W776" s="161"/>
      <c r="X776" s="161"/>
      <c r="Y776" s="161"/>
      <c r="Z776" s="161"/>
      <c r="AA776" s="161"/>
      <c r="AB776" s="161"/>
      <c r="AC776" s="161"/>
      <c r="AD776" s="161"/>
      <c r="AE776" s="161"/>
    </row>
    <row r="777" ht="22.5" customHeight="1">
      <c r="A777" s="227"/>
      <c r="B777" s="217"/>
      <c r="C777" s="217" t="str">
        <f>iferror(vlookup($B777,Master_data!$K$1:$M$190,3,0),"--")</f>
        <v>--</v>
      </c>
      <c r="D777" s="217" t="str">
        <f>iferror(vlookup($B777,Master_data!$K$1:$M$190,2,0),"--")</f>
        <v>--</v>
      </c>
      <c r="E777" s="218" t="str">
        <f>iferror(vlookup($B777,Master_data!$K:$O,4,0),"--")</f>
        <v>--</v>
      </c>
      <c r="F777" s="218"/>
      <c r="G777" s="218"/>
      <c r="H777" s="218"/>
      <c r="I777" s="217"/>
      <c r="J777" s="228"/>
      <c r="K777" s="228"/>
      <c r="L777" s="219">
        <v>0.0</v>
      </c>
      <c r="M777" s="219">
        <v>0.0</v>
      </c>
      <c r="N777" s="218"/>
      <c r="O777" s="218"/>
      <c r="P777" s="218"/>
      <c r="Q777" s="218"/>
      <c r="R777" s="218"/>
      <c r="S777" s="218"/>
      <c r="T777" s="229"/>
      <c r="U777" s="226"/>
      <c r="V777" s="161"/>
      <c r="W777" s="161"/>
      <c r="X777" s="161"/>
      <c r="Y777" s="161"/>
      <c r="Z777" s="161"/>
      <c r="AA777" s="161"/>
      <c r="AB777" s="161"/>
      <c r="AC777" s="161"/>
      <c r="AD777" s="161"/>
      <c r="AE777" s="161"/>
    </row>
    <row r="778" ht="22.5" customHeight="1">
      <c r="A778" s="227"/>
      <c r="B778" s="217"/>
      <c r="C778" s="217" t="str">
        <f>iferror(vlookup($B778,Master_data!$K$1:$M$190,3,0),"--")</f>
        <v>--</v>
      </c>
      <c r="D778" s="217" t="str">
        <f>iferror(vlookup($B778,Master_data!$K$1:$M$190,2,0),"--")</f>
        <v>--</v>
      </c>
      <c r="E778" s="218" t="str">
        <f>iferror(vlookup($B778,Master_data!$K:$O,4,0),"--")</f>
        <v>--</v>
      </c>
      <c r="F778" s="218"/>
      <c r="G778" s="218"/>
      <c r="H778" s="218"/>
      <c r="I778" s="217"/>
      <c r="J778" s="228"/>
      <c r="K778" s="228"/>
      <c r="L778" s="219">
        <v>0.0</v>
      </c>
      <c r="M778" s="219">
        <v>0.0</v>
      </c>
      <c r="N778" s="218"/>
      <c r="O778" s="218"/>
      <c r="P778" s="218"/>
      <c r="Q778" s="218"/>
      <c r="R778" s="218"/>
      <c r="S778" s="218"/>
      <c r="T778" s="229"/>
      <c r="U778" s="226"/>
      <c r="V778" s="161"/>
      <c r="W778" s="161"/>
      <c r="X778" s="161"/>
      <c r="Y778" s="161"/>
      <c r="Z778" s="161"/>
      <c r="AA778" s="161"/>
      <c r="AB778" s="161"/>
      <c r="AC778" s="161"/>
      <c r="AD778" s="161"/>
      <c r="AE778" s="161"/>
    </row>
    <row r="779" ht="22.5" customHeight="1">
      <c r="A779" s="227"/>
      <c r="B779" s="217"/>
      <c r="C779" s="217" t="str">
        <f>iferror(vlookup($B779,Master_data!$K$1:$M$190,3,0),"--")</f>
        <v>--</v>
      </c>
      <c r="D779" s="217" t="str">
        <f>iferror(vlookup($B779,Master_data!$K$1:$M$190,2,0),"--")</f>
        <v>--</v>
      </c>
      <c r="E779" s="218" t="str">
        <f>iferror(vlookup($B779,Master_data!$K:$O,4,0),"--")</f>
        <v>--</v>
      </c>
      <c r="F779" s="218"/>
      <c r="G779" s="218"/>
      <c r="H779" s="218"/>
      <c r="I779" s="217"/>
      <c r="J779" s="228"/>
      <c r="K779" s="228"/>
      <c r="L779" s="219">
        <v>0.0</v>
      </c>
      <c r="M779" s="219">
        <v>0.0</v>
      </c>
      <c r="N779" s="218"/>
      <c r="O779" s="218"/>
      <c r="P779" s="218"/>
      <c r="Q779" s="218"/>
      <c r="R779" s="218"/>
      <c r="S779" s="218"/>
      <c r="T779" s="229"/>
      <c r="U779" s="226"/>
      <c r="V779" s="161"/>
      <c r="W779" s="161"/>
      <c r="X779" s="161"/>
      <c r="Y779" s="161"/>
      <c r="Z779" s="161"/>
      <c r="AA779" s="161"/>
      <c r="AB779" s="161"/>
      <c r="AC779" s="161"/>
      <c r="AD779" s="161"/>
      <c r="AE779" s="161"/>
    </row>
    <row r="780" ht="22.5" customHeight="1">
      <c r="A780" s="227"/>
      <c r="B780" s="217"/>
      <c r="C780" s="217" t="str">
        <f>iferror(vlookup($B780,Master_data!$K$1:$M$190,3,0),"--")</f>
        <v>--</v>
      </c>
      <c r="D780" s="217" t="str">
        <f>iferror(vlookup($B780,Master_data!$K$1:$M$190,2,0),"--")</f>
        <v>--</v>
      </c>
      <c r="E780" s="218" t="str">
        <f>iferror(vlookup($B780,Master_data!$K:$O,4,0),"--")</f>
        <v>--</v>
      </c>
      <c r="F780" s="218"/>
      <c r="G780" s="218"/>
      <c r="H780" s="218"/>
      <c r="I780" s="217"/>
      <c r="J780" s="228"/>
      <c r="K780" s="228"/>
      <c r="L780" s="219">
        <v>0.0</v>
      </c>
      <c r="M780" s="219">
        <v>0.0</v>
      </c>
      <c r="N780" s="218"/>
      <c r="O780" s="218"/>
      <c r="P780" s="218"/>
      <c r="Q780" s="218"/>
      <c r="R780" s="218"/>
      <c r="S780" s="218"/>
      <c r="T780" s="229"/>
      <c r="U780" s="226"/>
      <c r="V780" s="161"/>
      <c r="W780" s="161"/>
      <c r="X780" s="161"/>
      <c r="Y780" s="161"/>
      <c r="Z780" s="161"/>
      <c r="AA780" s="161"/>
      <c r="AB780" s="161"/>
      <c r="AC780" s="161"/>
      <c r="AD780" s="161"/>
      <c r="AE780" s="161"/>
    </row>
    <row r="781" ht="22.5" customHeight="1">
      <c r="A781" s="227"/>
      <c r="B781" s="217"/>
      <c r="C781" s="217" t="str">
        <f>iferror(vlookup($B781,Master_data!$K$1:$M$190,3,0),"--")</f>
        <v>--</v>
      </c>
      <c r="D781" s="217" t="str">
        <f>iferror(vlookup($B781,Master_data!$K$1:$M$190,2,0),"--")</f>
        <v>--</v>
      </c>
      <c r="E781" s="218" t="str">
        <f>iferror(vlookup($B781,Master_data!$K:$O,4,0),"--")</f>
        <v>--</v>
      </c>
      <c r="F781" s="218"/>
      <c r="G781" s="218"/>
      <c r="H781" s="218"/>
      <c r="I781" s="217"/>
      <c r="J781" s="228"/>
      <c r="K781" s="228"/>
      <c r="L781" s="219">
        <v>0.0</v>
      </c>
      <c r="M781" s="219">
        <v>0.0</v>
      </c>
      <c r="N781" s="218"/>
      <c r="O781" s="218"/>
      <c r="P781" s="218"/>
      <c r="Q781" s="218"/>
      <c r="R781" s="218"/>
      <c r="S781" s="218"/>
      <c r="T781" s="229"/>
      <c r="U781" s="226"/>
      <c r="V781" s="161"/>
      <c r="W781" s="161"/>
      <c r="X781" s="161"/>
      <c r="Y781" s="161"/>
      <c r="Z781" s="161"/>
      <c r="AA781" s="161"/>
      <c r="AB781" s="161"/>
      <c r="AC781" s="161"/>
      <c r="AD781" s="161"/>
      <c r="AE781" s="161"/>
    </row>
    <row r="782" ht="22.5" customHeight="1">
      <c r="A782" s="227"/>
      <c r="B782" s="217"/>
      <c r="C782" s="217" t="str">
        <f>iferror(vlookup($B782,Master_data!$K$1:$M$190,3,0),"--")</f>
        <v>--</v>
      </c>
      <c r="D782" s="217" t="str">
        <f>iferror(vlookup($B782,Master_data!$K$1:$M$190,2,0),"--")</f>
        <v>--</v>
      </c>
      <c r="E782" s="218" t="str">
        <f>iferror(vlookup($B782,Master_data!$K:$O,4,0),"--")</f>
        <v>--</v>
      </c>
      <c r="F782" s="218"/>
      <c r="G782" s="218"/>
      <c r="H782" s="218"/>
      <c r="I782" s="217"/>
      <c r="J782" s="228"/>
      <c r="K782" s="228"/>
      <c r="L782" s="219">
        <v>0.0</v>
      </c>
      <c r="M782" s="219">
        <v>0.0</v>
      </c>
      <c r="N782" s="218"/>
      <c r="O782" s="218"/>
      <c r="P782" s="218"/>
      <c r="Q782" s="218"/>
      <c r="R782" s="218"/>
      <c r="S782" s="218"/>
      <c r="T782" s="229"/>
      <c r="U782" s="226"/>
      <c r="V782" s="161"/>
      <c r="W782" s="161"/>
      <c r="X782" s="161"/>
      <c r="Y782" s="161"/>
      <c r="Z782" s="161"/>
      <c r="AA782" s="161"/>
      <c r="AB782" s="161"/>
      <c r="AC782" s="161"/>
      <c r="AD782" s="161"/>
      <c r="AE782" s="161"/>
    </row>
    <row r="783" ht="22.5" customHeight="1">
      <c r="A783" s="227"/>
      <c r="B783" s="217"/>
      <c r="C783" s="217" t="str">
        <f>iferror(vlookup($B783,Master_data!$K$1:$M$190,3,0),"--")</f>
        <v>--</v>
      </c>
      <c r="D783" s="217" t="str">
        <f>iferror(vlookup($B783,Master_data!$K$1:$M$190,2,0),"--")</f>
        <v>--</v>
      </c>
      <c r="E783" s="218" t="str">
        <f>iferror(vlookup($B783,Master_data!$K:$O,4,0),"--")</f>
        <v>--</v>
      </c>
      <c r="F783" s="218"/>
      <c r="G783" s="218"/>
      <c r="H783" s="218"/>
      <c r="I783" s="217"/>
      <c r="J783" s="228"/>
      <c r="K783" s="228"/>
      <c r="L783" s="219">
        <v>0.0</v>
      </c>
      <c r="M783" s="219">
        <v>0.0</v>
      </c>
      <c r="N783" s="218"/>
      <c r="O783" s="218"/>
      <c r="P783" s="218"/>
      <c r="Q783" s="218"/>
      <c r="R783" s="218"/>
      <c r="S783" s="218"/>
      <c r="T783" s="229"/>
      <c r="U783" s="226"/>
      <c r="V783" s="161"/>
      <c r="W783" s="161"/>
      <c r="X783" s="161"/>
      <c r="Y783" s="161"/>
      <c r="Z783" s="161"/>
      <c r="AA783" s="161"/>
      <c r="AB783" s="161"/>
      <c r="AC783" s="161"/>
      <c r="AD783" s="161"/>
      <c r="AE783" s="161"/>
    </row>
    <row r="784" ht="22.5" customHeight="1">
      <c r="A784" s="227"/>
      <c r="B784" s="217"/>
      <c r="C784" s="217" t="str">
        <f>iferror(vlookup($B784,Master_data!$K$1:$M$190,3,0),"--")</f>
        <v>--</v>
      </c>
      <c r="D784" s="217" t="str">
        <f>iferror(vlookup($B784,Master_data!$K$1:$M$190,2,0),"--")</f>
        <v>--</v>
      </c>
      <c r="E784" s="218" t="str">
        <f>iferror(vlookup($B784,Master_data!$K:$O,4,0),"--")</f>
        <v>--</v>
      </c>
      <c r="F784" s="218"/>
      <c r="G784" s="218"/>
      <c r="H784" s="218"/>
      <c r="I784" s="217"/>
      <c r="J784" s="228"/>
      <c r="K784" s="228"/>
      <c r="L784" s="219">
        <v>0.0</v>
      </c>
      <c r="M784" s="219">
        <v>0.0</v>
      </c>
      <c r="N784" s="218"/>
      <c r="O784" s="218"/>
      <c r="P784" s="218"/>
      <c r="Q784" s="218"/>
      <c r="R784" s="218"/>
      <c r="S784" s="218"/>
      <c r="T784" s="229"/>
      <c r="U784" s="226"/>
      <c r="V784" s="161"/>
      <c r="W784" s="161"/>
      <c r="X784" s="161"/>
      <c r="Y784" s="161"/>
      <c r="Z784" s="161"/>
      <c r="AA784" s="161"/>
      <c r="AB784" s="161"/>
      <c r="AC784" s="161"/>
      <c r="AD784" s="161"/>
      <c r="AE784" s="161"/>
    </row>
    <row r="785" ht="22.5" customHeight="1">
      <c r="A785" s="227"/>
      <c r="B785" s="217"/>
      <c r="C785" s="217" t="str">
        <f>iferror(vlookup($B785,Master_data!$K$1:$M$190,3,0),"--")</f>
        <v>--</v>
      </c>
      <c r="D785" s="217" t="str">
        <f>iferror(vlookup($B785,Master_data!$K$1:$M$190,2,0),"--")</f>
        <v>--</v>
      </c>
      <c r="E785" s="218" t="str">
        <f>iferror(vlookup($B785,Master_data!$K:$O,4,0),"--")</f>
        <v>--</v>
      </c>
      <c r="F785" s="218"/>
      <c r="G785" s="218"/>
      <c r="H785" s="218"/>
      <c r="I785" s="217"/>
      <c r="J785" s="228"/>
      <c r="K785" s="228"/>
      <c r="L785" s="219">
        <v>0.0</v>
      </c>
      <c r="M785" s="219">
        <v>0.0</v>
      </c>
      <c r="N785" s="218"/>
      <c r="O785" s="218"/>
      <c r="P785" s="218"/>
      <c r="Q785" s="218"/>
      <c r="R785" s="218"/>
      <c r="S785" s="218"/>
      <c r="T785" s="229"/>
      <c r="U785" s="226"/>
      <c r="V785" s="161"/>
      <c r="W785" s="161"/>
      <c r="X785" s="161"/>
      <c r="Y785" s="161"/>
      <c r="Z785" s="161"/>
      <c r="AA785" s="161"/>
      <c r="AB785" s="161"/>
      <c r="AC785" s="161"/>
      <c r="AD785" s="161"/>
      <c r="AE785" s="161"/>
    </row>
    <row r="786" ht="22.5" customHeight="1">
      <c r="A786" s="227"/>
      <c r="B786" s="217"/>
      <c r="C786" s="217" t="str">
        <f>iferror(vlookup($B786,Master_data!$K$1:$M$190,3,0),"--")</f>
        <v>--</v>
      </c>
      <c r="D786" s="217" t="str">
        <f>iferror(vlookup($B786,Master_data!$K$1:$M$190,2,0),"--")</f>
        <v>--</v>
      </c>
      <c r="E786" s="218" t="str">
        <f>iferror(vlookup($B786,Master_data!$K:$O,4,0),"--")</f>
        <v>--</v>
      </c>
      <c r="F786" s="218"/>
      <c r="G786" s="218"/>
      <c r="H786" s="218"/>
      <c r="I786" s="217"/>
      <c r="J786" s="228"/>
      <c r="K786" s="228"/>
      <c r="L786" s="219">
        <v>0.0</v>
      </c>
      <c r="M786" s="219">
        <v>0.0</v>
      </c>
      <c r="N786" s="218"/>
      <c r="O786" s="218"/>
      <c r="P786" s="218"/>
      <c r="Q786" s="218"/>
      <c r="R786" s="218"/>
      <c r="S786" s="218"/>
      <c r="T786" s="229"/>
      <c r="U786" s="226"/>
      <c r="V786" s="161"/>
      <c r="W786" s="161"/>
      <c r="X786" s="161"/>
      <c r="Y786" s="161"/>
      <c r="Z786" s="161"/>
      <c r="AA786" s="161"/>
      <c r="AB786" s="161"/>
      <c r="AC786" s="161"/>
      <c r="AD786" s="161"/>
      <c r="AE786" s="161"/>
    </row>
    <row r="787" ht="22.5" customHeight="1">
      <c r="A787" s="227"/>
      <c r="B787" s="217"/>
      <c r="C787" s="217" t="str">
        <f>iferror(vlookup($B787,Master_data!$K$1:$M$190,3,0),"--")</f>
        <v>--</v>
      </c>
      <c r="D787" s="217" t="str">
        <f>iferror(vlookup($B787,Master_data!$K$1:$M$190,2,0),"--")</f>
        <v>--</v>
      </c>
      <c r="E787" s="218" t="str">
        <f>iferror(vlookup($B787,Master_data!$K:$O,4,0),"--")</f>
        <v>--</v>
      </c>
      <c r="F787" s="218"/>
      <c r="G787" s="218"/>
      <c r="H787" s="218"/>
      <c r="I787" s="217"/>
      <c r="J787" s="228"/>
      <c r="K787" s="228"/>
      <c r="L787" s="219">
        <v>0.0</v>
      </c>
      <c r="M787" s="219">
        <v>0.0</v>
      </c>
      <c r="N787" s="218"/>
      <c r="O787" s="218"/>
      <c r="P787" s="218"/>
      <c r="Q787" s="218"/>
      <c r="R787" s="218"/>
      <c r="S787" s="218"/>
      <c r="T787" s="229"/>
      <c r="U787" s="226"/>
      <c r="V787" s="161"/>
      <c r="W787" s="161"/>
      <c r="X787" s="161"/>
      <c r="Y787" s="161"/>
      <c r="Z787" s="161"/>
      <c r="AA787" s="161"/>
      <c r="AB787" s="161"/>
      <c r="AC787" s="161"/>
      <c r="AD787" s="161"/>
      <c r="AE787" s="161"/>
    </row>
    <row r="788" ht="22.5" customHeight="1">
      <c r="A788" s="227"/>
      <c r="B788" s="217"/>
      <c r="C788" s="217" t="str">
        <f>iferror(vlookup($B788,Master_data!$K$1:$M$190,3,0),"--")</f>
        <v>--</v>
      </c>
      <c r="D788" s="217" t="str">
        <f>iferror(vlookup($B788,Master_data!$K$1:$M$190,2,0),"--")</f>
        <v>--</v>
      </c>
      <c r="E788" s="218" t="str">
        <f>iferror(vlookup($B788,Master_data!$K:$O,4,0),"--")</f>
        <v>--</v>
      </c>
      <c r="F788" s="218"/>
      <c r="G788" s="218"/>
      <c r="H788" s="218"/>
      <c r="I788" s="217"/>
      <c r="J788" s="228"/>
      <c r="K788" s="228"/>
      <c r="L788" s="219">
        <v>0.0</v>
      </c>
      <c r="M788" s="219">
        <v>0.0</v>
      </c>
      <c r="N788" s="218"/>
      <c r="O788" s="218"/>
      <c r="P788" s="218"/>
      <c r="Q788" s="218"/>
      <c r="R788" s="218"/>
      <c r="S788" s="218"/>
      <c r="T788" s="229"/>
      <c r="U788" s="226"/>
      <c r="V788" s="161"/>
      <c r="W788" s="161"/>
      <c r="X788" s="161"/>
      <c r="Y788" s="161"/>
      <c r="Z788" s="161"/>
      <c r="AA788" s="161"/>
      <c r="AB788" s="161"/>
      <c r="AC788" s="161"/>
      <c r="AD788" s="161"/>
      <c r="AE788" s="161"/>
    </row>
    <row r="789" ht="22.5" customHeight="1">
      <c r="A789" s="227"/>
      <c r="B789" s="217"/>
      <c r="C789" s="217" t="str">
        <f>iferror(vlookup($B789,Master_data!$K$1:$M$190,3,0),"--")</f>
        <v>--</v>
      </c>
      <c r="D789" s="217" t="str">
        <f>iferror(vlookup($B789,Master_data!$K$1:$M$190,2,0),"--")</f>
        <v>--</v>
      </c>
      <c r="E789" s="218" t="str">
        <f>iferror(vlookup($B789,Master_data!$K:$O,4,0),"--")</f>
        <v>--</v>
      </c>
      <c r="F789" s="218"/>
      <c r="G789" s="218"/>
      <c r="H789" s="218"/>
      <c r="I789" s="217"/>
      <c r="J789" s="228"/>
      <c r="K789" s="228"/>
      <c r="L789" s="219">
        <v>0.0</v>
      </c>
      <c r="M789" s="219">
        <v>0.0</v>
      </c>
      <c r="N789" s="218"/>
      <c r="O789" s="218"/>
      <c r="P789" s="218"/>
      <c r="Q789" s="218"/>
      <c r="R789" s="218"/>
      <c r="S789" s="218"/>
      <c r="T789" s="229"/>
      <c r="U789" s="226"/>
      <c r="V789" s="161"/>
      <c r="W789" s="161"/>
      <c r="X789" s="161"/>
      <c r="Y789" s="161"/>
      <c r="Z789" s="161"/>
      <c r="AA789" s="161"/>
      <c r="AB789" s="161"/>
      <c r="AC789" s="161"/>
      <c r="AD789" s="161"/>
      <c r="AE789" s="161"/>
    </row>
    <row r="790" ht="22.5" customHeight="1">
      <c r="A790" s="227"/>
      <c r="B790" s="217"/>
      <c r="C790" s="217" t="str">
        <f>iferror(vlookup($B790,Master_data!$K$1:$M$190,3,0),"--")</f>
        <v>--</v>
      </c>
      <c r="D790" s="217" t="str">
        <f>iferror(vlookup($B790,Master_data!$K$1:$M$190,2,0),"--")</f>
        <v>--</v>
      </c>
      <c r="E790" s="218" t="str">
        <f>iferror(vlookup($B790,Master_data!$K:$O,4,0),"--")</f>
        <v>--</v>
      </c>
      <c r="F790" s="218"/>
      <c r="G790" s="218"/>
      <c r="H790" s="218"/>
      <c r="I790" s="217"/>
      <c r="J790" s="228"/>
      <c r="K790" s="228"/>
      <c r="L790" s="219">
        <v>0.0</v>
      </c>
      <c r="M790" s="219">
        <v>0.0</v>
      </c>
      <c r="N790" s="218"/>
      <c r="O790" s="218"/>
      <c r="P790" s="218"/>
      <c r="Q790" s="218"/>
      <c r="R790" s="218"/>
      <c r="S790" s="218"/>
      <c r="T790" s="229"/>
      <c r="U790" s="226"/>
      <c r="V790" s="161"/>
      <c r="W790" s="161"/>
      <c r="X790" s="161"/>
      <c r="Y790" s="161"/>
      <c r="Z790" s="161"/>
      <c r="AA790" s="161"/>
      <c r="AB790" s="161"/>
      <c r="AC790" s="161"/>
      <c r="AD790" s="161"/>
      <c r="AE790" s="161"/>
    </row>
    <row r="791" ht="22.5" customHeight="1">
      <c r="A791" s="227"/>
      <c r="B791" s="217"/>
      <c r="C791" s="217" t="str">
        <f>iferror(vlookup($B791,Master_data!$K$1:$M$190,3,0),"--")</f>
        <v>--</v>
      </c>
      <c r="D791" s="217" t="str">
        <f>iferror(vlookup($B791,Master_data!$K$1:$M$190,2,0),"--")</f>
        <v>--</v>
      </c>
      <c r="E791" s="218" t="str">
        <f>iferror(vlookup($B791,Master_data!$K:$O,4,0),"--")</f>
        <v>--</v>
      </c>
      <c r="F791" s="218"/>
      <c r="G791" s="218"/>
      <c r="H791" s="218"/>
      <c r="I791" s="217"/>
      <c r="J791" s="228"/>
      <c r="K791" s="228"/>
      <c r="L791" s="219">
        <v>0.0</v>
      </c>
      <c r="M791" s="219">
        <v>0.0</v>
      </c>
      <c r="N791" s="218"/>
      <c r="O791" s="218"/>
      <c r="P791" s="218"/>
      <c r="Q791" s="218"/>
      <c r="R791" s="218"/>
      <c r="S791" s="218"/>
      <c r="T791" s="229"/>
      <c r="U791" s="226"/>
      <c r="V791" s="161"/>
      <c r="W791" s="161"/>
      <c r="X791" s="161"/>
      <c r="Y791" s="161"/>
      <c r="Z791" s="161"/>
      <c r="AA791" s="161"/>
      <c r="AB791" s="161"/>
      <c r="AC791" s="161"/>
      <c r="AD791" s="161"/>
      <c r="AE791" s="161"/>
    </row>
    <row r="792" ht="22.5" customHeight="1">
      <c r="A792" s="227"/>
      <c r="B792" s="217"/>
      <c r="C792" s="217" t="str">
        <f>iferror(vlookup($B792,Master_data!$K$1:$M$190,3,0),"--")</f>
        <v>--</v>
      </c>
      <c r="D792" s="217" t="str">
        <f>iferror(vlookup($B792,Master_data!$K$1:$M$190,2,0),"--")</f>
        <v>--</v>
      </c>
      <c r="E792" s="218" t="str">
        <f>iferror(vlookup($B792,Master_data!$K:$O,4,0),"--")</f>
        <v>--</v>
      </c>
      <c r="F792" s="218"/>
      <c r="G792" s="218"/>
      <c r="H792" s="218"/>
      <c r="I792" s="217"/>
      <c r="J792" s="228"/>
      <c r="K792" s="228"/>
      <c r="L792" s="219">
        <v>0.0</v>
      </c>
      <c r="M792" s="219">
        <v>0.0</v>
      </c>
      <c r="N792" s="218"/>
      <c r="O792" s="218"/>
      <c r="P792" s="218"/>
      <c r="Q792" s="218"/>
      <c r="R792" s="218"/>
      <c r="S792" s="218"/>
      <c r="T792" s="229"/>
      <c r="U792" s="226"/>
      <c r="V792" s="161"/>
      <c r="W792" s="161"/>
      <c r="X792" s="161"/>
      <c r="Y792" s="161"/>
      <c r="Z792" s="161"/>
      <c r="AA792" s="161"/>
      <c r="AB792" s="161"/>
      <c r="AC792" s="161"/>
      <c r="AD792" s="161"/>
      <c r="AE792" s="161"/>
    </row>
    <row r="793" ht="22.5" customHeight="1">
      <c r="A793" s="227"/>
      <c r="B793" s="217"/>
      <c r="C793" s="217" t="str">
        <f>iferror(vlookup($B793,Master_data!$K$1:$M$190,3,0),"--")</f>
        <v>--</v>
      </c>
      <c r="D793" s="217" t="str">
        <f>iferror(vlookup($B793,Master_data!$K$1:$M$190,2,0),"--")</f>
        <v>--</v>
      </c>
      <c r="E793" s="218" t="str">
        <f>iferror(vlookup($B793,Master_data!$K:$O,4,0),"--")</f>
        <v>--</v>
      </c>
      <c r="F793" s="218"/>
      <c r="G793" s="218"/>
      <c r="H793" s="218"/>
      <c r="I793" s="217"/>
      <c r="J793" s="228"/>
      <c r="K793" s="228"/>
      <c r="L793" s="219">
        <v>0.0</v>
      </c>
      <c r="M793" s="219">
        <v>0.0</v>
      </c>
      <c r="N793" s="218"/>
      <c r="O793" s="218"/>
      <c r="P793" s="218"/>
      <c r="Q793" s="218"/>
      <c r="R793" s="218"/>
      <c r="S793" s="218"/>
      <c r="T793" s="229"/>
      <c r="U793" s="226"/>
      <c r="V793" s="161"/>
      <c r="W793" s="161"/>
      <c r="X793" s="161"/>
      <c r="Y793" s="161"/>
      <c r="Z793" s="161"/>
      <c r="AA793" s="161"/>
      <c r="AB793" s="161"/>
      <c r="AC793" s="161"/>
      <c r="AD793" s="161"/>
      <c r="AE793" s="161"/>
    </row>
    <row r="794" ht="22.5" customHeight="1">
      <c r="A794" s="227"/>
      <c r="B794" s="217"/>
      <c r="C794" s="217" t="str">
        <f>iferror(vlookup($B794,Master_data!$K$1:$M$190,3,0),"--")</f>
        <v>--</v>
      </c>
      <c r="D794" s="217" t="str">
        <f>iferror(vlookup($B794,Master_data!$K$1:$M$190,2,0),"--")</f>
        <v>--</v>
      </c>
      <c r="E794" s="218" t="str">
        <f>iferror(vlookup($B794,Master_data!$K:$O,4,0),"--")</f>
        <v>--</v>
      </c>
      <c r="F794" s="218"/>
      <c r="G794" s="218"/>
      <c r="H794" s="218"/>
      <c r="I794" s="217"/>
      <c r="J794" s="228"/>
      <c r="K794" s="228"/>
      <c r="L794" s="219">
        <v>0.0</v>
      </c>
      <c r="M794" s="219">
        <v>0.0</v>
      </c>
      <c r="N794" s="218"/>
      <c r="O794" s="218"/>
      <c r="P794" s="218"/>
      <c r="Q794" s="218"/>
      <c r="R794" s="218"/>
      <c r="S794" s="218"/>
      <c r="T794" s="229"/>
      <c r="U794" s="226"/>
      <c r="V794" s="161"/>
      <c r="W794" s="161"/>
      <c r="X794" s="161"/>
      <c r="Y794" s="161"/>
      <c r="Z794" s="161"/>
      <c r="AA794" s="161"/>
      <c r="AB794" s="161"/>
      <c r="AC794" s="161"/>
      <c r="AD794" s="161"/>
      <c r="AE794" s="161"/>
    </row>
    <row r="795" ht="22.5" customHeight="1">
      <c r="A795" s="227"/>
      <c r="B795" s="217"/>
      <c r="C795" s="217" t="str">
        <f>iferror(vlookup($B795,Master_data!$K$1:$M$190,3,0),"--")</f>
        <v>--</v>
      </c>
      <c r="D795" s="217" t="str">
        <f>iferror(vlookup($B795,Master_data!$K$1:$M$190,2,0),"--")</f>
        <v>--</v>
      </c>
      <c r="E795" s="218" t="str">
        <f>iferror(vlookup($B795,Master_data!$K:$O,4,0),"--")</f>
        <v>--</v>
      </c>
      <c r="F795" s="218"/>
      <c r="G795" s="218"/>
      <c r="H795" s="218"/>
      <c r="I795" s="217"/>
      <c r="J795" s="228"/>
      <c r="K795" s="228"/>
      <c r="L795" s="219">
        <v>0.0</v>
      </c>
      <c r="M795" s="219">
        <v>0.0</v>
      </c>
      <c r="N795" s="218"/>
      <c r="O795" s="218"/>
      <c r="P795" s="218"/>
      <c r="Q795" s="218"/>
      <c r="R795" s="218"/>
      <c r="S795" s="218"/>
      <c r="T795" s="229"/>
      <c r="U795" s="226"/>
      <c r="V795" s="161"/>
      <c r="W795" s="161"/>
      <c r="X795" s="161"/>
      <c r="Y795" s="161"/>
      <c r="Z795" s="161"/>
      <c r="AA795" s="161"/>
      <c r="AB795" s="161"/>
      <c r="AC795" s="161"/>
      <c r="AD795" s="161"/>
      <c r="AE795" s="161"/>
    </row>
    <row r="796" ht="22.5" customHeight="1">
      <c r="A796" s="227"/>
      <c r="B796" s="217"/>
      <c r="C796" s="217" t="str">
        <f>iferror(vlookup($B796,Master_data!$K$1:$M$190,3,0),"--")</f>
        <v>--</v>
      </c>
      <c r="D796" s="217" t="str">
        <f>iferror(vlookup($B796,Master_data!$K$1:$M$190,2,0),"--")</f>
        <v>--</v>
      </c>
      <c r="E796" s="218" t="str">
        <f>iferror(vlookup($B796,Master_data!$K:$O,4,0),"--")</f>
        <v>--</v>
      </c>
      <c r="F796" s="218"/>
      <c r="G796" s="218"/>
      <c r="H796" s="218"/>
      <c r="I796" s="217"/>
      <c r="J796" s="228"/>
      <c r="K796" s="228"/>
      <c r="L796" s="219">
        <v>0.0</v>
      </c>
      <c r="M796" s="219">
        <v>0.0</v>
      </c>
      <c r="N796" s="218"/>
      <c r="O796" s="218"/>
      <c r="P796" s="218"/>
      <c r="Q796" s="218"/>
      <c r="R796" s="218"/>
      <c r="S796" s="218"/>
      <c r="T796" s="229"/>
      <c r="U796" s="226"/>
      <c r="V796" s="161"/>
      <c r="W796" s="161"/>
      <c r="X796" s="161"/>
      <c r="Y796" s="161"/>
      <c r="Z796" s="161"/>
      <c r="AA796" s="161"/>
      <c r="AB796" s="161"/>
      <c r="AC796" s="161"/>
      <c r="AD796" s="161"/>
      <c r="AE796" s="161"/>
    </row>
    <row r="797" ht="22.5" customHeight="1">
      <c r="A797" s="227"/>
      <c r="B797" s="217"/>
      <c r="C797" s="217" t="str">
        <f>iferror(vlookup($B797,Master_data!$K$1:$M$190,3,0),"--")</f>
        <v>--</v>
      </c>
      <c r="D797" s="217" t="str">
        <f>iferror(vlookup($B797,Master_data!$K$1:$M$190,2,0),"--")</f>
        <v>--</v>
      </c>
      <c r="E797" s="218" t="str">
        <f>iferror(vlookup($B797,Master_data!$K:$O,4,0),"--")</f>
        <v>--</v>
      </c>
      <c r="F797" s="218"/>
      <c r="G797" s="218"/>
      <c r="H797" s="218"/>
      <c r="I797" s="217"/>
      <c r="J797" s="228"/>
      <c r="K797" s="228"/>
      <c r="L797" s="219">
        <v>0.0</v>
      </c>
      <c r="M797" s="219">
        <v>0.0</v>
      </c>
      <c r="N797" s="218"/>
      <c r="O797" s="218"/>
      <c r="P797" s="218"/>
      <c r="Q797" s="218"/>
      <c r="R797" s="218"/>
      <c r="S797" s="218"/>
      <c r="T797" s="229"/>
      <c r="U797" s="226"/>
      <c r="V797" s="161"/>
      <c r="W797" s="161"/>
      <c r="X797" s="161"/>
      <c r="Y797" s="161"/>
      <c r="Z797" s="161"/>
      <c r="AA797" s="161"/>
      <c r="AB797" s="161"/>
      <c r="AC797" s="161"/>
      <c r="AD797" s="161"/>
      <c r="AE797" s="161"/>
    </row>
    <row r="798" ht="22.5" customHeight="1">
      <c r="A798" s="227"/>
      <c r="B798" s="217"/>
      <c r="C798" s="217" t="str">
        <f>iferror(vlookup($B798,Master_data!$K$1:$M$190,3,0),"--")</f>
        <v>--</v>
      </c>
      <c r="D798" s="217" t="str">
        <f>iferror(vlookup($B798,Master_data!$K$1:$M$190,2,0),"--")</f>
        <v>--</v>
      </c>
      <c r="E798" s="218" t="str">
        <f>iferror(vlookup($B798,Master_data!$K:$O,4,0),"--")</f>
        <v>--</v>
      </c>
      <c r="F798" s="218"/>
      <c r="G798" s="218"/>
      <c r="H798" s="218"/>
      <c r="I798" s="217"/>
      <c r="J798" s="228"/>
      <c r="K798" s="228"/>
      <c r="L798" s="219">
        <v>0.0</v>
      </c>
      <c r="M798" s="219">
        <v>0.0</v>
      </c>
      <c r="N798" s="218"/>
      <c r="O798" s="218"/>
      <c r="P798" s="218"/>
      <c r="Q798" s="218"/>
      <c r="R798" s="218"/>
      <c r="S798" s="218"/>
      <c r="T798" s="229"/>
      <c r="U798" s="226"/>
      <c r="V798" s="161"/>
      <c r="W798" s="161"/>
      <c r="X798" s="161"/>
      <c r="Y798" s="161"/>
      <c r="Z798" s="161"/>
      <c r="AA798" s="161"/>
      <c r="AB798" s="161"/>
      <c r="AC798" s="161"/>
      <c r="AD798" s="161"/>
      <c r="AE798" s="161"/>
    </row>
    <row r="799" ht="22.5" customHeight="1">
      <c r="A799" s="227"/>
      <c r="B799" s="217"/>
      <c r="C799" s="217" t="str">
        <f>iferror(vlookup($B799,Master_data!$K$1:$M$190,3,0),"--")</f>
        <v>--</v>
      </c>
      <c r="D799" s="217" t="str">
        <f>iferror(vlookup($B799,Master_data!$K$1:$M$190,2,0),"--")</f>
        <v>--</v>
      </c>
      <c r="E799" s="218" t="str">
        <f>iferror(vlookup($B799,Master_data!$K:$O,4,0),"--")</f>
        <v>--</v>
      </c>
      <c r="F799" s="218"/>
      <c r="G799" s="218"/>
      <c r="H799" s="218"/>
      <c r="I799" s="217"/>
      <c r="J799" s="228"/>
      <c r="K799" s="228"/>
      <c r="L799" s="219">
        <v>0.0</v>
      </c>
      <c r="M799" s="219">
        <v>0.0</v>
      </c>
      <c r="N799" s="218"/>
      <c r="O799" s="218"/>
      <c r="P799" s="218"/>
      <c r="Q799" s="218"/>
      <c r="R799" s="218"/>
      <c r="S799" s="218"/>
      <c r="T799" s="229"/>
      <c r="U799" s="226"/>
      <c r="V799" s="161"/>
      <c r="W799" s="161"/>
      <c r="X799" s="161"/>
      <c r="Y799" s="161"/>
      <c r="Z799" s="161"/>
      <c r="AA799" s="161"/>
      <c r="AB799" s="161"/>
      <c r="AC799" s="161"/>
      <c r="AD799" s="161"/>
      <c r="AE799" s="161"/>
    </row>
    <row r="800" ht="22.5" customHeight="1">
      <c r="A800" s="227"/>
      <c r="B800" s="217"/>
      <c r="C800" s="217" t="str">
        <f>iferror(vlookup($B800,Master_data!$K$1:$M$190,3,0),"--")</f>
        <v>--</v>
      </c>
      <c r="D800" s="217" t="str">
        <f>iferror(vlookup($B800,Master_data!$K$1:$M$190,2,0),"--")</f>
        <v>--</v>
      </c>
      <c r="E800" s="218" t="str">
        <f>iferror(vlookup($B800,Master_data!$K:$O,4,0),"--")</f>
        <v>--</v>
      </c>
      <c r="F800" s="218"/>
      <c r="G800" s="218"/>
      <c r="H800" s="218"/>
      <c r="I800" s="217"/>
      <c r="J800" s="228"/>
      <c r="K800" s="228"/>
      <c r="L800" s="219">
        <v>0.0</v>
      </c>
      <c r="M800" s="219">
        <v>0.0</v>
      </c>
      <c r="N800" s="218"/>
      <c r="O800" s="218"/>
      <c r="P800" s="218"/>
      <c r="Q800" s="218"/>
      <c r="R800" s="218"/>
      <c r="S800" s="218"/>
      <c r="T800" s="229"/>
      <c r="U800" s="226"/>
      <c r="V800" s="161"/>
      <c r="W800" s="161"/>
      <c r="X800" s="161"/>
      <c r="Y800" s="161"/>
      <c r="Z800" s="161"/>
      <c r="AA800" s="161"/>
      <c r="AB800" s="161"/>
      <c r="AC800" s="161"/>
      <c r="AD800" s="161"/>
      <c r="AE800" s="161"/>
    </row>
    <row r="801" ht="22.5" customHeight="1">
      <c r="A801" s="227"/>
      <c r="B801" s="217"/>
      <c r="C801" s="217" t="str">
        <f>iferror(vlookup($B801,Master_data!$K$1:$M$190,3,0),"--")</f>
        <v>--</v>
      </c>
      <c r="D801" s="217" t="str">
        <f>iferror(vlookup($B801,Master_data!$K$1:$M$190,2,0),"--")</f>
        <v>--</v>
      </c>
      <c r="E801" s="218" t="str">
        <f>iferror(vlookup($B801,Master_data!$K:$O,4,0),"--")</f>
        <v>--</v>
      </c>
      <c r="F801" s="218"/>
      <c r="G801" s="218"/>
      <c r="H801" s="218"/>
      <c r="I801" s="217"/>
      <c r="J801" s="228"/>
      <c r="K801" s="228"/>
      <c r="L801" s="219">
        <v>0.0</v>
      </c>
      <c r="M801" s="219">
        <v>0.0</v>
      </c>
      <c r="N801" s="218"/>
      <c r="O801" s="218"/>
      <c r="P801" s="218"/>
      <c r="Q801" s="218"/>
      <c r="R801" s="218"/>
      <c r="S801" s="218"/>
      <c r="T801" s="229"/>
      <c r="U801" s="226"/>
      <c r="V801" s="161"/>
      <c r="W801" s="161"/>
      <c r="X801" s="161"/>
      <c r="Y801" s="161"/>
      <c r="Z801" s="161"/>
      <c r="AA801" s="161"/>
      <c r="AB801" s="161"/>
      <c r="AC801" s="161"/>
      <c r="AD801" s="161"/>
      <c r="AE801" s="161"/>
    </row>
    <row r="802" ht="22.5" customHeight="1">
      <c r="A802" s="227"/>
      <c r="B802" s="217"/>
      <c r="C802" s="217" t="str">
        <f>iferror(vlookup($B802,Master_data!$K$1:$M$190,3,0),"--")</f>
        <v>--</v>
      </c>
      <c r="D802" s="217" t="str">
        <f>iferror(vlookup($B802,Master_data!$K$1:$M$190,2,0),"--")</f>
        <v>--</v>
      </c>
      <c r="E802" s="218" t="str">
        <f>iferror(vlookup($B802,Master_data!$K:$O,4,0),"--")</f>
        <v>--</v>
      </c>
      <c r="F802" s="218"/>
      <c r="G802" s="218"/>
      <c r="H802" s="218"/>
      <c r="I802" s="217"/>
      <c r="J802" s="228"/>
      <c r="K802" s="228"/>
      <c r="L802" s="219">
        <v>0.0</v>
      </c>
      <c r="M802" s="219">
        <v>0.0</v>
      </c>
      <c r="N802" s="218"/>
      <c r="O802" s="218"/>
      <c r="P802" s="218"/>
      <c r="Q802" s="218"/>
      <c r="R802" s="218"/>
      <c r="S802" s="218"/>
      <c r="T802" s="229"/>
      <c r="U802" s="226"/>
      <c r="V802" s="161"/>
      <c r="W802" s="161"/>
      <c r="X802" s="161"/>
      <c r="Y802" s="161"/>
      <c r="Z802" s="161"/>
      <c r="AA802" s="161"/>
      <c r="AB802" s="161"/>
      <c r="AC802" s="161"/>
      <c r="AD802" s="161"/>
      <c r="AE802" s="161"/>
    </row>
    <row r="803" ht="22.5" customHeight="1">
      <c r="A803" s="227"/>
      <c r="B803" s="217"/>
      <c r="C803" s="217" t="str">
        <f>iferror(vlookup($B803,Master_data!$K$1:$M$190,3,0),"--")</f>
        <v>--</v>
      </c>
      <c r="D803" s="217" t="str">
        <f>iferror(vlookup($B803,Master_data!$K$1:$M$190,2,0),"--")</f>
        <v>--</v>
      </c>
      <c r="E803" s="218" t="str">
        <f>iferror(vlookup($B803,Master_data!$K:$O,4,0),"--")</f>
        <v>--</v>
      </c>
      <c r="F803" s="218"/>
      <c r="G803" s="218"/>
      <c r="H803" s="218"/>
      <c r="I803" s="217"/>
      <c r="J803" s="228"/>
      <c r="K803" s="228"/>
      <c r="L803" s="219">
        <v>0.0</v>
      </c>
      <c r="M803" s="219">
        <v>0.0</v>
      </c>
      <c r="N803" s="218"/>
      <c r="O803" s="218"/>
      <c r="P803" s="218"/>
      <c r="Q803" s="218"/>
      <c r="R803" s="218"/>
      <c r="S803" s="218"/>
      <c r="T803" s="229"/>
      <c r="U803" s="226"/>
      <c r="V803" s="161"/>
      <c r="W803" s="161"/>
      <c r="X803" s="161"/>
      <c r="Y803" s="161"/>
      <c r="Z803" s="161"/>
      <c r="AA803" s="161"/>
      <c r="AB803" s="161"/>
      <c r="AC803" s="161"/>
      <c r="AD803" s="161"/>
      <c r="AE803" s="161"/>
    </row>
    <row r="804" ht="22.5" customHeight="1">
      <c r="A804" s="227"/>
      <c r="B804" s="217"/>
      <c r="C804" s="217" t="str">
        <f>iferror(vlookup($B804,Master_data!$K$1:$M$190,3,0),"--")</f>
        <v>--</v>
      </c>
      <c r="D804" s="217" t="str">
        <f>iferror(vlookup($B804,Master_data!$K$1:$M$190,2,0),"--")</f>
        <v>--</v>
      </c>
      <c r="E804" s="218" t="str">
        <f>iferror(vlookup($B804,Master_data!$K:$O,4,0),"--")</f>
        <v>--</v>
      </c>
      <c r="F804" s="218"/>
      <c r="G804" s="218"/>
      <c r="H804" s="218"/>
      <c r="I804" s="217"/>
      <c r="J804" s="228"/>
      <c r="K804" s="228"/>
      <c r="L804" s="219">
        <v>0.0</v>
      </c>
      <c r="M804" s="219">
        <v>0.0</v>
      </c>
      <c r="N804" s="218"/>
      <c r="O804" s="218"/>
      <c r="P804" s="218"/>
      <c r="Q804" s="218"/>
      <c r="R804" s="218"/>
      <c r="S804" s="218"/>
      <c r="T804" s="229"/>
      <c r="U804" s="226"/>
      <c r="V804" s="161"/>
      <c r="W804" s="161"/>
      <c r="X804" s="161"/>
      <c r="Y804" s="161"/>
      <c r="Z804" s="161"/>
      <c r="AA804" s="161"/>
      <c r="AB804" s="161"/>
      <c r="AC804" s="161"/>
      <c r="AD804" s="161"/>
      <c r="AE804" s="161"/>
    </row>
    <row r="805" ht="22.5" customHeight="1">
      <c r="A805" s="227"/>
      <c r="B805" s="217"/>
      <c r="C805" s="217" t="str">
        <f>iferror(vlookup($B805,Master_data!$K$1:$M$190,3,0),"--")</f>
        <v>--</v>
      </c>
      <c r="D805" s="217" t="str">
        <f>iferror(vlookup($B805,Master_data!$K$1:$M$190,2,0),"--")</f>
        <v>--</v>
      </c>
      <c r="E805" s="218" t="str">
        <f>iferror(vlookup($B805,Master_data!$K:$O,4,0),"--")</f>
        <v>--</v>
      </c>
      <c r="F805" s="218"/>
      <c r="G805" s="218"/>
      <c r="H805" s="218"/>
      <c r="I805" s="217"/>
      <c r="J805" s="228"/>
      <c r="K805" s="228"/>
      <c r="L805" s="219">
        <v>0.0</v>
      </c>
      <c r="M805" s="219">
        <v>0.0</v>
      </c>
      <c r="N805" s="218"/>
      <c r="O805" s="218"/>
      <c r="P805" s="218"/>
      <c r="Q805" s="218"/>
      <c r="R805" s="218"/>
      <c r="S805" s="218"/>
      <c r="T805" s="229"/>
      <c r="U805" s="226"/>
      <c r="V805" s="161"/>
      <c r="W805" s="161"/>
      <c r="X805" s="161"/>
      <c r="Y805" s="161"/>
      <c r="Z805" s="161"/>
      <c r="AA805" s="161"/>
      <c r="AB805" s="161"/>
      <c r="AC805" s="161"/>
      <c r="AD805" s="161"/>
      <c r="AE805" s="161"/>
    </row>
    <row r="806" ht="22.5" customHeight="1">
      <c r="A806" s="227"/>
      <c r="B806" s="217"/>
      <c r="C806" s="217" t="str">
        <f>iferror(vlookup($B806,Master_data!$K$1:$M$190,3,0),"--")</f>
        <v>--</v>
      </c>
      <c r="D806" s="217" t="str">
        <f>iferror(vlookup($B806,Master_data!$K$1:$M$190,2,0),"--")</f>
        <v>--</v>
      </c>
      <c r="E806" s="218" t="str">
        <f>iferror(vlookup($B806,Master_data!$K:$O,4,0),"--")</f>
        <v>--</v>
      </c>
      <c r="F806" s="218"/>
      <c r="G806" s="218"/>
      <c r="H806" s="218"/>
      <c r="I806" s="217"/>
      <c r="J806" s="228"/>
      <c r="K806" s="228"/>
      <c r="L806" s="219">
        <v>0.0</v>
      </c>
      <c r="M806" s="219">
        <v>0.0</v>
      </c>
      <c r="N806" s="218"/>
      <c r="O806" s="218"/>
      <c r="P806" s="218"/>
      <c r="Q806" s="218"/>
      <c r="R806" s="218"/>
      <c r="S806" s="218"/>
      <c r="T806" s="229"/>
      <c r="U806" s="226"/>
      <c r="V806" s="161"/>
      <c r="W806" s="161"/>
      <c r="X806" s="161"/>
      <c r="Y806" s="161"/>
      <c r="Z806" s="161"/>
      <c r="AA806" s="161"/>
      <c r="AB806" s="161"/>
      <c r="AC806" s="161"/>
      <c r="AD806" s="161"/>
      <c r="AE806" s="161"/>
    </row>
    <row r="807" ht="22.5" customHeight="1">
      <c r="A807" s="227"/>
      <c r="B807" s="217"/>
      <c r="C807" s="217" t="str">
        <f>iferror(vlookup($B807,Master_data!$K$1:$M$190,3,0),"--")</f>
        <v>--</v>
      </c>
      <c r="D807" s="217" t="str">
        <f>iferror(vlookup($B807,Master_data!$K$1:$M$190,2,0),"--")</f>
        <v>--</v>
      </c>
      <c r="E807" s="218" t="str">
        <f>iferror(vlookup($B807,Master_data!$K:$O,4,0),"--")</f>
        <v>--</v>
      </c>
      <c r="F807" s="218"/>
      <c r="G807" s="218"/>
      <c r="H807" s="218"/>
      <c r="I807" s="217"/>
      <c r="J807" s="228"/>
      <c r="K807" s="228"/>
      <c r="L807" s="219">
        <v>0.0</v>
      </c>
      <c r="M807" s="219">
        <v>0.0</v>
      </c>
      <c r="N807" s="218"/>
      <c r="O807" s="218"/>
      <c r="P807" s="218"/>
      <c r="Q807" s="218"/>
      <c r="R807" s="218"/>
      <c r="S807" s="218"/>
      <c r="T807" s="229"/>
      <c r="U807" s="226"/>
      <c r="V807" s="161"/>
      <c r="W807" s="161"/>
      <c r="X807" s="161"/>
      <c r="Y807" s="161"/>
      <c r="Z807" s="161"/>
      <c r="AA807" s="161"/>
      <c r="AB807" s="161"/>
      <c r="AC807" s="161"/>
      <c r="AD807" s="161"/>
      <c r="AE807" s="161"/>
    </row>
    <row r="808" ht="22.5" customHeight="1">
      <c r="A808" s="227"/>
      <c r="B808" s="217"/>
      <c r="C808" s="217" t="str">
        <f>iferror(vlookup($B808,Master_data!$K$1:$M$190,3,0),"--")</f>
        <v>--</v>
      </c>
      <c r="D808" s="217" t="str">
        <f>iferror(vlookup($B808,Master_data!$K$1:$M$190,2,0),"--")</f>
        <v>--</v>
      </c>
      <c r="E808" s="218" t="str">
        <f>iferror(vlookup($B808,Master_data!$K:$O,4,0),"--")</f>
        <v>--</v>
      </c>
      <c r="F808" s="218"/>
      <c r="G808" s="218"/>
      <c r="H808" s="218"/>
      <c r="I808" s="217"/>
      <c r="J808" s="228"/>
      <c r="K808" s="228"/>
      <c r="L808" s="219">
        <v>0.0</v>
      </c>
      <c r="M808" s="219">
        <v>0.0</v>
      </c>
      <c r="N808" s="218"/>
      <c r="O808" s="218"/>
      <c r="P808" s="218"/>
      <c r="Q808" s="218"/>
      <c r="R808" s="218"/>
      <c r="S808" s="218"/>
      <c r="T808" s="229"/>
      <c r="U808" s="226"/>
      <c r="V808" s="161"/>
      <c r="W808" s="161"/>
      <c r="X808" s="161"/>
      <c r="Y808" s="161"/>
      <c r="Z808" s="161"/>
      <c r="AA808" s="161"/>
      <c r="AB808" s="161"/>
      <c r="AC808" s="161"/>
      <c r="AD808" s="161"/>
      <c r="AE808" s="161"/>
    </row>
    <row r="809" ht="22.5" customHeight="1">
      <c r="A809" s="227"/>
      <c r="B809" s="217"/>
      <c r="C809" s="217" t="str">
        <f>iferror(vlookup($B809,Master_data!$K$1:$M$190,3,0),"--")</f>
        <v>--</v>
      </c>
      <c r="D809" s="217" t="str">
        <f>iferror(vlookup($B809,Master_data!$K$1:$M$190,2,0),"--")</f>
        <v>--</v>
      </c>
      <c r="E809" s="218" t="str">
        <f>iferror(vlookup($B809,Master_data!$K:$O,4,0),"--")</f>
        <v>--</v>
      </c>
      <c r="F809" s="218"/>
      <c r="G809" s="218"/>
      <c r="H809" s="218"/>
      <c r="I809" s="217"/>
      <c r="J809" s="228"/>
      <c r="K809" s="228"/>
      <c r="L809" s="219">
        <v>0.0</v>
      </c>
      <c r="M809" s="219">
        <v>0.0</v>
      </c>
      <c r="N809" s="218"/>
      <c r="O809" s="218"/>
      <c r="P809" s="218"/>
      <c r="Q809" s="218"/>
      <c r="R809" s="218"/>
      <c r="S809" s="218"/>
      <c r="T809" s="229"/>
      <c r="U809" s="226"/>
      <c r="V809" s="161"/>
      <c r="W809" s="161"/>
      <c r="X809" s="161"/>
      <c r="Y809" s="161"/>
      <c r="Z809" s="161"/>
      <c r="AA809" s="161"/>
      <c r="AB809" s="161"/>
      <c r="AC809" s="161"/>
      <c r="AD809" s="161"/>
      <c r="AE809" s="161"/>
    </row>
    <row r="810" ht="22.5" customHeight="1">
      <c r="A810" s="227"/>
      <c r="B810" s="217"/>
      <c r="C810" s="217" t="str">
        <f>iferror(vlookup($B810,Master_data!$K$1:$M$190,3,0),"--")</f>
        <v>--</v>
      </c>
      <c r="D810" s="217" t="str">
        <f>iferror(vlookup($B810,Master_data!$K$1:$M$190,2,0),"--")</f>
        <v>--</v>
      </c>
      <c r="E810" s="218" t="str">
        <f>iferror(vlookup($B810,Master_data!$K:$O,4,0),"--")</f>
        <v>--</v>
      </c>
      <c r="F810" s="218"/>
      <c r="G810" s="218"/>
      <c r="H810" s="218"/>
      <c r="I810" s="217"/>
      <c r="J810" s="228"/>
      <c r="K810" s="228"/>
      <c r="L810" s="219">
        <v>0.0</v>
      </c>
      <c r="M810" s="219">
        <v>0.0</v>
      </c>
      <c r="N810" s="218"/>
      <c r="O810" s="218"/>
      <c r="P810" s="218"/>
      <c r="Q810" s="218"/>
      <c r="R810" s="218"/>
      <c r="S810" s="218"/>
      <c r="T810" s="229"/>
      <c r="U810" s="226"/>
      <c r="V810" s="161"/>
      <c r="W810" s="161"/>
      <c r="X810" s="161"/>
      <c r="Y810" s="161"/>
      <c r="Z810" s="161"/>
      <c r="AA810" s="161"/>
      <c r="AB810" s="161"/>
      <c r="AC810" s="161"/>
      <c r="AD810" s="161"/>
      <c r="AE810" s="161"/>
    </row>
    <row r="811" ht="22.5" customHeight="1">
      <c r="A811" s="227"/>
      <c r="B811" s="217"/>
      <c r="C811" s="217" t="str">
        <f>iferror(vlookup($B811,Master_data!$K$1:$M$190,3,0),"--")</f>
        <v>--</v>
      </c>
      <c r="D811" s="217" t="str">
        <f>iferror(vlookup($B811,Master_data!$K$1:$M$190,2,0),"--")</f>
        <v>--</v>
      </c>
      <c r="E811" s="218" t="str">
        <f>iferror(vlookup($B811,Master_data!$K:$O,4,0),"--")</f>
        <v>--</v>
      </c>
      <c r="F811" s="218"/>
      <c r="G811" s="218"/>
      <c r="H811" s="218"/>
      <c r="I811" s="217"/>
      <c r="J811" s="228"/>
      <c r="K811" s="228"/>
      <c r="L811" s="219">
        <v>0.0</v>
      </c>
      <c r="M811" s="219">
        <v>0.0</v>
      </c>
      <c r="N811" s="218"/>
      <c r="O811" s="218"/>
      <c r="P811" s="218"/>
      <c r="Q811" s="218"/>
      <c r="R811" s="218"/>
      <c r="S811" s="218"/>
      <c r="T811" s="229"/>
      <c r="U811" s="226"/>
      <c r="V811" s="161"/>
      <c r="W811" s="161"/>
      <c r="X811" s="161"/>
      <c r="Y811" s="161"/>
      <c r="Z811" s="161"/>
      <c r="AA811" s="161"/>
      <c r="AB811" s="161"/>
      <c r="AC811" s="161"/>
      <c r="AD811" s="161"/>
      <c r="AE811" s="161"/>
    </row>
    <row r="812" ht="22.5" customHeight="1">
      <c r="A812" s="227"/>
      <c r="B812" s="217"/>
      <c r="C812" s="217" t="str">
        <f>iferror(vlookup($B812,Master_data!$K$1:$M$190,3,0),"--")</f>
        <v>--</v>
      </c>
      <c r="D812" s="217" t="str">
        <f>iferror(vlookup($B812,Master_data!$K$1:$M$190,2,0),"--")</f>
        <v>--</v>
      </c>
      <c r="E812" s="218" t="str">
        <f>iferror(vlookup($B812,Master_data!$K:$O,4,0),"--")</f>
        <v>--</v>
      </c>
      <c r="F812" s="218"/>
      <c r="G812" s="218"/>
      <c r="H812" s="218"/>
      <c r="I812" s="217"/>
      <c r="J812" s="228"/>
      <c r="K812" s="228"/>
      <c r="L812" s="219">
        <v>0.0</v>
      </c>
      <c r="M812" s="219">
        <v>0.0</v>
      </c>
      <c r="N812" s="218"/>
      <c r="O812" s="218"/>
      <c r="P812" s="218"/>
      <c r="Q812" s="218"/>
      <c r="R812" s="218"/>
      <c r="S812" s="218"/>
      <c r="T812" s="229"/>
      <c r="U812" s="226"/>
      <c r="V812" s="161"/>
      <c r="W812" s="161"/>
      <c r="X812" s="161"/>
      <c r="Y812" s="161"/>
      <c r="Z812" s="161"/>
      <c r="AA812" s="161"/>
      <c r="AB812" s="161"/>
      <c r="AC812" s="161"/>
      <c r="AD812" s="161"/>
      <c r="AE812" s="161"/>
    </row>
    <row r="813" ht="22.5" customHeight="1">
      <c r="A813" s="227"/>
      <c r="B813" s="217"/>
      <c r="C813" s="217" t="str">
        <f>iferror(vlookup($B813,Master_data!$K$1:$M$190,3,0),"--")</f>
        <v>--</v>
      </c>
      <c r="D813" s="217" t="str">
        <f>iferror(vlookup($B813,Master_data!$K$1:$M$190,2,0),"--")</f>
        <v>--</v>
      </c>
      <c r="E813" s="218" t="str">
        <f>iferror(vlookup($B813,Master_data!$K:$O,4,0),"--")</f>
        <v>--</v>
      </c>
      <c r="F813" s="218"/>
      <c r="G813" s="218"/>
      <c r="H813" s="218"/>
      <c r="I813" s="217"/>
      <c r="J813" s="228"/>
      <c r="K813" s="228"/>
      <c r="L813" s="219">
        <v>0.0</v>
      </c>
      <c r="M813" s="219">
        <v>0.0</v>
      </c>
      <c r="N813" s="218"/>
      <c r="O813" s="218"/>
      <c r="P813" s="218"/>
      <c r="Q813" s="218"/>
      <c r="R813" s="218"/>
      <c r="S813" s="218"/>
      <c r="T813" s="229"/>
      <c r="U813" s="226"/>
      <c r="V813" s="161"/>
      <c r="W813" s="161"/>
      <c r="X813" s="161"/>
      <c r="Y813" s="161"/>
      <c r="Z813" s="161"/>
      <c r="AA813" s="161"/>
      <c r="AB813" s="161"/>
      <c r="AC813" s="161"/>
      <c r="AD813" s="161"/>
      <c r="AE813" s="161"/>
    </row>
    <row r="814" ht="22.5" customHeight="1">
      <c r="A814" s="227"/>
      <c r="B814" s="217"/>
      <c r="C814" s="217" t="str">
        <f>iferror(vlookup($B814,Master_data!$K$1:$M$190,3,0),"--")</f>
        <v>--</v>
      </c>
      <c r="D814" s="217" t="str">
        <f>iferror(vlookup($B814,Master_data!$K$1:$M$190,2,0),"--")</f>
        <v>--</v>
      </c>
      <c r="E814" s="218" t="str">
        <f>iferror(vlookup($B814,Master_data!$K:$O,4,0),"--")</f>
        <v>--</v>
      </c>
      <c r="F814" s="218"/>
      <c r="G814" s="218"/>
      <c r="H814" s="218"/>
      <c r="I814" s="217"/>
      <c r="J814" s="228"/>
      <c r="K814" s="228"/>
      <c r="L814" s="219">
        <v>0.0</v>
      </c>
      <c r="M814" s="219">
        <v>0.0</v>
      </c>
      <c r="N814" s="218"/>
      <c r="O814" s="218"/>
      <c r="P814" s="218"/>
      <c r="Q814" s="218"/>
      <c r="R814" s="218"/>
      <c r="S814" s="218"/>
      <c r="T814" s="229"/>
      <c r="U814" s="226"/>
      <c r="V814" s="161"/>
      <c r="W814" s="161"/>
      <c r="X814" s="161"/>
      <c r="Y814" s="161"/>
      <c r="Z814" s="161"/>
      <c r="AA814" s="161"/>
      <c r="AB814" s="161"/>
      <c r="AC814" s="161"/>
      <c r="AD814" s="161"/>
      <c r="AE814" s="161"/>
    </row>
    <row r="815" ht="22.5" customHeight="1">
      <c r="A815" s="227"/>
      <c r="B815" s="217"/>
      <c r="C815" s="217" t="str">
        <f>iferror(vlookup($B815,Master_data!$K$1:$M$190,3,0),"--")</f>
        <v>--</v>
      </c>
      <c r="D815" s="217" t="str">
        <f>iferror(vlookup($B815,Master_data!$K$1:$M$190,2,0),"--")</f>
        <v>--</v>
      </c>
      <c r="E815" s="218" t="str">
        <f>iferror(vlookup($B815,Master_data!$K:$O,4,0),"--")</f>
        <v>--</v>
      </c>
      <c r="F815" s="218"/>
      <c r="G815" s="218"/>
      <c r="H815" s="218"/>
      <c r="I815" s="217"/>
      <c r="J815" s="228"/>
      <c r="K815" s="228"/>
      <c r="L815" s="219">
        <v>0.0</v>
      </c>
      <c r="M815" s="219">
        <v>0.0</v>
      </c>
      <c r="N815" s="218"/>
      <c r="O815" s="218"/>
      <c r="P815" s="218"/>
      <c r="Q815" s="218"/>
      <c r="R815" s="218"/>
      <c r="S815" s="218"/>
      <c r="T815" s="229"/>
      <c r="U815" s="226"/>
      <c r="V815" s="161"/>
      <c r="W815" s="161"/>
      <c r="X815" s="161"/>
      <c r="Y815" s="161"/>
      <c r="Z815" s="161"/>
      <c r="AA815" s="161"/>
      <c r="AB815" s="161"/>
      <c r="AC815" s="161"/>
      <c r="AD815" s="161"/>
      <c r="AE815" s="161"/>
    </row>
    <row r="816" ht="22.5" customHeight="1">
      <c r="A816" s="227"/>
      <c r="B816" s="217"/>
      <c r="C816" s="217" t="str">
        <f>iferror(vlookup($B816,Master_data!$K$1:$M$190,3,0),"--")</f>
        <v>--</v>
      </c>
      <c r="D816" s="217" t="str">
        <f>iferror(vlookup($B816,Master_data!$K$1:$M$190,2,0),"--")</f>
        <v>--</v>
      </c>
      <c r="E816" s="218" t="str">
        <f>iferror(vlookup($B816,Master_data!$K:$O,4,0),"--")</f>
        <v>--</v>
      </c>
      <c r="F816" s="218"/>
      <c r="G816" s="218"/>
      <c r="H816" s="218"/>
      <c r="I816" s="217"/>
      <c r="J816" s="228"/>
      <c r="K816" s="228"/>
      <c r="L816" s="219">
        <v>0.0</v>
      </c>
      <c r="M816" s="219">
        <v>0.0</v>
      </c>
      <c r="N816" s="218"/>
      <c r="O816" s="218"/>
      <c r="P816" s="218"/>
      <c r="Q816" s="218"/>
      <c r="R816" s="218"/>
      <c r="S816" s="218"/>
      <c r="T816" s="229"/>
      <c r="U816" s="226"/>
      <c r="V816" s="161"/>
      <c r="W816" s="161"/>
      <c r="X816" s="161"/>
      <c r="Y816" s="161"/>
      <c r="Z816" s="161"/>
      <c r="AA816" s="161"/>
      <c r="AB816" s="161"/>
      <c r="AC816" s="161"/>
      <c r="AD816" s="161"/>
      <c r="AE816" s="161"/>
    </row>
    <row r="817" ht="22.5" customHeight="1">
      <c r="A817" s="227"/>
      <c r="B817" s="217"/>
      <c r="C817" s="217" t="str">
        <f>iferror(vlookup($B817,Master_data!$K$1:$M$190,3,0),"--")</f>
        <v>--</v>
      </c>
      <c r="D817" s="217" t="str">
        <f>iferror(vlookup($B817,Master_data!$K$1:$M$190,2,0),"--")</f>
        <v>--</v>
      </c>
      <c r="E817" s="218" t="str">
        <f>iferror(vlookup($B817,Master_data!$K:$O,4,0),"--")</f>
        <v>--</v>
      </c>
      <c r="F817" s="218"/>
      <c r="G817" s="218"/>
      <c r="H817" s="218"/>
      <c r="I817" s="217"/>
      <c r="J817" s="228"/>
      <c r="K817" s="228"/>
      <c r="L817" s="219">
        <v>0.0</v>
      </c>
      <c r="M817" s="219">
        <v>0.0</v>
      </c>
      <c r="N817" s="218"/>
      <c r="O817" s="218"/>
      <c r="P817" s="218"/>
      <c r="Q817" s="218"/>
      <c r="R817" s="218"/>
      <c r="S817" s="218"/>
      <c r="T817" s="229"/>
      <c r="U817" s="226"/>
      <c r="V817" s="161"/>
      <c r="W817" s="161"/>
      <c r="X817" s="161"/>
      <c r="Y817" s="161"/>
      <c r="Z817" s="161"/>
      <c r="AA817" s="161"/>
      <c r="AB817" s="161"/>
      <c r="AC817" s="161"/>
      <c r="AD817" s="161"/>
      <c r="AE817" s="161"/>
    </row>
    <row r="818" ht="22.5" customHeight="1">
      <c r="A818" s="227"/>
      <c r="B818" s="217"/>
      <c r="C818" s="217" t="str">
        <f>iferror(vlookup($B818,Master_data!$K$1:$M$190,3,0),"--")</f>
        <v>--</v>
      </c>
      <c r="D818" s="217" t="str">
        <f>iferror(vlookup($B818,Master_data!$K$1:$M$190,2,0),"--")</f>
        <v>--</v>
      </c>
      <c r="E818" s="218" t="str">
        <f>iferror(vlookup($B818,Master_data!$K:$O,4,0),"--")</f>
        <v>--</v>
      </c>
      <c r="F818" s="218"/>
      <c r="G818" s="218"/>
      <c r="H818" s="218"/>
      <c r="I818" s="217"/>
      <c r="J818" s="228"/>
      <c r="K818" s="228"/>
      <c r="L818" s="219">
        <v>0.0</v>
      </c>
      <c r="M818" s="219">
        <v>0.0</v>
      </c>
      <c r="N818" s="218"/>
      <c r="O818" s="218"/>
      <c r="P818" s="218"/>
      <c r="Q818" s="218"/>
      <c r="R818" s="218"/>
      <c r="S818" s="218"/>
      <c r="T818" s="229"/>
      <c r="U818" s="226"/>
      <c r="V818" s="161"/>
      <c r="W818" s="161"/>
      <c r="X818" s="161"/>
      <c r="Y818" s="161"/>
      <c r="Z818" s="161"/>
      <c r="AA818" s="161"/>
      <c r="AB818" s="161"/>
      <c r="AC818" s="161"/>
      <c r="AD818" s="161"/>
      <c r="AE818" s="161"/>
    </row>
    <row r="819" ht="22.5" customHeight="1">
      <c r="A819" s="227"/>
      <c r="B819" s="217"/>
      <c r="C819" s="217" t="str">
        <f>iferror(vlookup($B819,Master_data!$K$1:$M$190,3,0),"--")</f>
        <v>--</v>
      </c>
      <c r="D819" s="217" t="str">
        <f>iferror(vlookup($B819,Master_data!$K$1:$M$190,2,0),"--")</f>
        <v>--</v>
      </c>
      <c r="E819" s="218" t="str">
        <f>iferror(vlookup($B819,Master_data!$K:$O,4,0),"--")</f>
        <v>--</v>
      </c>
      <c r="F819" s="218"/>
      <c r="G819" s="218"/>
      <c r="H819" s="218"/>
      <c r="I819" s="217"/>
      <c r="J819" s="228"/>
      <c r="K819" s="228"/>
      <c r="L819" s="219">
        <v>0.0</v>
      </c>
      <c r="M819" s="219">
        <v>0.0</v>
      </c>
      <c r="N819" s="218"/>
      <c r="O819" s="218"/>
      <c r="P819" s="218"/>
      <c r="Q819" s="218"/>
      <c r="R819" s="218"/>
      <c r="S819" s="218"/>
      <c r="T819" s="229"/>
      <c r="U819" s="226"/>
      <c r="V819" s="161"/>
      <c r="W819" s="161"/>
      <c r="X819" s="161"/>
      <c r="Y819" s="161"/>
      <c r="Z819" s="161"/>
      <c r="AA819" s="161"/>
      <c r="AB819" s="161"/>
      <c r="AC819" s="161"/>
      <c r="AD819" s="161"/>
      <c r="AE819" s="161"/>
    </row>
    <row r="820" ht="22.5" customHeight="1">
      <c r="A820" s="227"/>
      <c r="B820" s="217"/>
      <c r="C820" s="217" t="str">
        <f>iferror(vlookup($B820,Master_data!$K$1:$M$190,3,0),"--")</f>
        <v>--</v>
      </c>
      <c r="D820" s="217" t="str">
        <f>iferror(vlookup($B820,Master_data!$K$1:$M$190,2,0),"--")</f>
        <v>--</v>
      </c>
      <c r="E820" s="218" t="str">
        <f>iferror(vlookup($B820,Master_data!$K:$O,4,0),"--")</f>
        <v>--</v>
      </c>
      <c r="F820" s="218"/>
      <c r="G820" s="218"/>
      <c r="H820" s="218"/>
      <c r="I820" s="217"/>
      <c r="J820" s="228"/>
      <c r="K820" s="228"/>
      <c r="L820" s="219">
        <v>0.0</v>
      </c>
      <c r="M820" s="219">
        <v>0.0</v>
      </c>
      <c r="N820" s="218"/>
      <c r="O820" s="218"/>
      <c r="P820" s="218"/>
      <c r="Q820" s="218"/>
      <c r="R820" s="218"/>
      <c r="S820" s="218"/>
      <c r="T820" s="229"/>
      <c r="U820" s="226"/>
      <c r="V820" s="161"/>
      <c r="W820" s="161"/>
      <c r="X820" s="161"/>
      <c r="Y820" s="161"/>
      <c r="Z820" s="161"/>
      <c r="AA820" s="161"/>
      <c r="AB820" s="161"/>
      <c r="AC820" s="161"/>
      <c r="AD820" s="161"/>
      <c r="AE820" s="161"/>
    </row>
    <row r="821" ht="22.5" customHeight="1">
      <c r="A821" s="227"/>
      <c r="B821" s="217"/>
      <c r="C821" s="217" t="str">
        <f>iferror(vlookup($B821,Master_data!$K$1:$M$190,3,0),"--")</f>
        <v>--</v>
      </c>
      <c r="D821" s="217" t="str">
        <f>iferror(vlookup($B821,Master_data!$K$1:$M$190,2,0),"--")</f>
        <v>--</v>
      </c>
      <c r="E821" s="218" t="str">
        <f>iferror(vlookup($B821,Master_data!$K:$O,4,0),"--")</f>
        <v>--</v>
      </c>
      <c r="F821" s="218"/>
      <c r="G821" s="218"/>
      <c r="H821" s="218"/>
      <c r="I821" s="217"/>
      <c r="J821" s="228"/>
      <c r="K821" s="228"/>
      <c r="L821" s="219">
        <v>0.0</v>
      </c>
      <c r="M821" s="219">
        <v>0.0</v>
      </c>
      <c r="N821" s="218"/>
      <c r="O821" s="218"/>
      <c r="P821" s="218"/>
      <c r="Q821" s="218"/>
      <c r="R821" s="218"/>
      <c r="S821" s="218"/>
      <c r="T821" s="229"/>
      <c r="U821" s="226"/>
      <c r="V821" s="161"/>
      <c r="W821" s="161"/>
      <c r="X821" s="161"/>
      <c r="Y821" s="161"/>
      <c r="Z821" s="161"/>
      <c r="AA821" s="161"/>
      <c r="AB821" s="161"/>
      <c r="AC821" s="161"/>
      <c r="AD821" s="161"/>
      <c r="AE821" s="161"/>
    </row>
    <row r="822" ht="22.5" customHeight="1">
      <c r="A822" s="227"/>
      <c r="B822" s="217"/>
      <c r="C822" s="217" t="str">
        <f>iferror(vlookup($B822,Master_data!$K$1:$M$190,3,0),"--")</f>
        <v>--</v>
      </c>
      <c r="D822" s="217" t="str">
        <f>iferror(vlookup($B822,Master_data!$K$1:$M$190,2,0),"--")</f>
        <v>--</v>
      </c>
      <c r="E822" s="218" t="str">
        <f>iferror(vlookup($B822,Master_data!$K:$O,4,0),"--")</f>
        <v>--</v>
      </c>
      <c r="F822" s="218"/>
      <c r="G822" s="218"/>
      <c r="H822" s="218"/>
      <c r="I822" s="217"/>
      <c r="J822" s="228"/>
      <c r="K822" s="228"/>
      <c r="L822" s="219">
        <v>0.0</v>
      </c>
      <c r="M822" s="219">
        <v>0.0</v>
      </c>
      <c r="N822" s="218"/>
      <c r="O822" s="218"/>
      <c r="P822" s="218"/>
      <c r="Q822" s="218"/>
      <c r="R822" s="218"/>
      <c r="S822" s="218"/>
      <c r="T822" s="229"/>
      <c r="U822" s="226"/>
      <c r="V822" s="161"/>
      <c r="W822" s="161"/>
      <c r="X822" s="161"/>
      <c r="Y822" s="161"/>
      <c r="Z822" s="161"/>
      <c r="AA822" s="161"/>
      <c r="AB822" s="161"/>
      <c r="AC822" s="161"/>
      <c r="AD822" s="161"/>
      <c r="AE822" s="161"/>
    </row>
    <row r="823" ht="22.5" customHeight="1">
      <c r="A823" s="227"/>
      <c r="B823" s="217"/>
      <c r="C823" s="217" t="str">
        <f>iferror(vlookup($B823,Master_data!$K$1:$M$190,3,0),"--")</f>
        <v>--</v>
      </c>
      <c r="D823" s="217" t="str">
        <f>iferror(vlookup($B823,Master_data!$K$1:$M$190,2,0),"--")</f>
        <v>--</v>
      </c>
      <c r="E823" s="218" t="str">
        <f>iferror(vlookup($B823,Master_data!$K:$O,4,0),"--")</f>
        <v>--</v>
      </c>
      <c r="F823" s="218"/>
      <c r="G823" s="218"/>
      <c r="H823" s="218"/>
      <c r="I823" s="217"/>
      <c r="J823" s="228"/>
      <c r="K823" s="228"/>
      <c r="L823" s="219">
        <v>0.0</v>
      </c>
      <c r="M823" s="219">
        <v>0.0</v>
      </c>
      <c r="N823" s="218"/>
      <c r="O823" s="218"/>
      <c r="P823" s="218"/>
      <c r="Q823" s="218"/>
      <c r="R823" s="218"/>
      <c r="S823" s="218"/>
      <c r="T823" s="229"/>
      <c r="U823" s="226"/>
      <c r="V823" s="161"/>
      <c r="W823" s="161"/>
      <c r="X823" s="161"/>
      <c r="Y823" s="161"/>
      <c r="Z823" s="161"/>
      <c r="AA823" s="161"/>
      <c r="AB823" s="161"/>
      <c r="AC823" s="161"/>
      <c r="AD823" s="161"/>
      <c r="AE823" s="161"/>
    </row>
    <row r="824" ht="22.5" customHeight="1">
      <c r="A824" s="227"/>
      <c r="B824" s="217"/>
      <c r="C824" s="217" t="str">
        <f>iferror(vlookup($B824,Master_data!$K$1:$M$190,3,0),"--")</f>
        <v>--</v>
      </c>
      <c r="D824" s="217" t="str">
        <f>iferror(vlookup($B824,Master_data!$K$1:$M$190,2,0),"--")</f>
        <v>--</v>
      </c>
      <c r="E824" s="218" t="str">
        <f>iferror(vlookup($B824,Master_data!$K:$O,4,0),"--")</f>
        <v>--</v>
      </c>
      <c r="F824" s="218"/>
      <c r="G824" s="218"/>
      <c r="H824" s="218"/>
      <c r="I824" s="217"/>
      <c r="J824" s="228"/>
      <c r="K824" s="228"/>
      <c r="L824" s="219">
        <v>0.0</v>
      </c>
      <c r="M824" s="219">
        <v>0.0</v>
      </c>
      <c r="N824" s="218"/>
      <c r="O824" s="218"/>
      <c r="P824" s="218"/>
      <c r="Q824" s="218"/>
      <c r="R824" s="218"/>
      <c r="S824" s="218"/>
      <c r="T824" s="229"/>
      <c r="U824" s="226"/>
      <c r="V824" s="161"/>
      <c r="W824" s="161"/>
      <c r="X824" s="161"/>
      <c r="Y824" s="161"/>
      <c r="Z824" s="161"/>
      <c r="AA824" s="161"/>
      <c r="AB824" s="161"/>
      <c r="AC824" s="161"/>
      <c r="AD824" s="161"/>
      <c r="AE824" s="161"/>
    </row>
    <row r="825" ht="22.5" customHeight="1">
      <c r="A825" s="227"/>
      <c r="B825" s="217"/>
      <c r="C825" s="217" t="str">
        <f>iferror(vlookup($B825,Master_data!$K$1:$M$190,3,0),"--")</f>
        <v>--</v>
      </c>
      <c r="D825" s="217" t="str">
        <f>iferror(vlookup($B825,Master_data!$K$1:$M$190,2,0),"--")</f>
        <v>--</v>
      </c>
      <c r="E825" s="218" t="str">
        <f>iferror(vlookup($B825,Master_data!$K:$O,4,0),"--")</f>
        <v>--</v>
      </c>
      <c r="F825" s="218"/>
      <c r="G825" s="218"/>
      <c r="H825" s="218"/>
      <c r="I825" s="217"/>
      <c r="J825" s="228"/>
      <c r="K825" s="228"/>
      <c r="L825" s="219">
        <v>0.0</v>
      </c>
      <c r="M825" s="219">
        <v>0.0</v>
      </c>
      <c r="N825" s="218"/>
      <c r="O825" s="218"/>
      <c r="P825" s="218"/>
      <c r="Q825" s="218"/>
      <c r="R825" s="218"/>
      <c r="S825" s="218"/>
      <c r="T825" s="229"/>
      <c r="U825" s="226"/>
      <c r="V825" s="161"/>
      <c r="W825" s="161"/>
      <c r="X825" s="161"/>
      <c r="Y825" s="161"/>
      <c r="Z825" s="161"/>
      <c r="AA825" s="161"/>
      <c r="AB825" s="161"/>
      <c r="AC825" s="161"/>
      <c r="AD825" s="161"/>
      <c r="AE825" s="161"/>
    </row>
    <row r="826" ht="22.5" customHeight="1">
      <c r="A826" s="227"/>
      <c r="B826" s="217"/>
      <c r="C826" s="217" t="str">
        <f>iferror(vlookup($B826,Master_data!$K$1:$M$190,3,0),"--")</f>
        <v>--</v>
      </c>
      <c r="D826" s="217" t="str">
        <f>iferror(vlookup($B826,Master_data!$K$1:$M$190,2,0),"--")</f>
        <v>--</v>
      </c>
      <c r="E826" s="218" t="str">
        <f>iferror(vlookup($B826,Master_data!$K:$O,4,0),"--")</f>
        <v>--</v>
      </c>
      <c r="F826" s="218"/>
      <c r="G826" s="218"/>
      <c r="H826" s="218"/>
      <c r="I826" s="217"/>
      <c r="J826" s="228"/>
      <c r="K826" s="228"/>
      <c r="L826" s="219">
        <v>0.0</v>
      </c>
      <c r="M826" s="219">
        <v>0.0</v>
      </c>
      <c r="N826" s="218"/>
      <c r="O826" s="218"/>
      <c r="P826" s="218"/>
      <c r="Q826" s="218"/>
      <c r="R826" s="218"/>
      <c r="S826" s="218"/>
      <c r="T826" s="229"/>
      <c r="U826" s="226"/>
      <c r="V826" s="161"/>
      <c r="W826" s="161"/>
      <c r="X826" s="161"/>
      <c r="Y826" s="161"/>
      <c r="Z826" s="161"/>
      <c r="AA826" s="161"/>
      <c r="AB826" s="161"/>
      <c r="AC826" s="161"/>
      <c r="AD826" s="161"/>
      <c r="AE826" s="161"/>
    </row>
    <row r="827" ht="22.5" customHeight="1">
      <c r="A827" s="227"/>
      <c r="B827" s="217"/>
      <c r="C827" s="217" t="str">
        <f>iferror(vlookup($B827,Master_data!$K$1:$M$190,3,0),"--")</f>
        <v>--</v>
      </c>
      <c r="D827" s="217" t="str">
        <f>iferror(vlookup($B827,Master_data!$K$1:$M$190,2,0),"--")</f>
        <v>--</v>
      </c>
      <c r="E827" s="218" t="str">
        <f>iferror(vlookup($B827,Master_data!$K:$O,4,0),"--")</f>
        <v>--</v>
      </c>
      <c r="F827" s="218"/>
      <c r="G827" s="218"/>
      <c r="H827" s="218"/>
      <c r="I827" s="217"/>
      <c r="J827" s="228"/>
      <c r="K827" s="228"/>
      <c r="L827" s="219">
        <v>0.0</v>
      </c>
      <c r="M827" s="219">
        <v>0.0</v>
      </c>
      <c r="N827" s="218"/>
      <c r="O827" s="218"/>
      <c r="P827" s="218"/>
      <c r="Q827" s="218"/>
      <c r="R827" s="218"/>
      <c r="S827" s="218"/>
      <c r="T827" s="229"/>
      <c r="U827" s="226"/>
      <c r="V827" s="161"/>
      <c r="W827" s="161"/>
      <c r="X827" s="161"/>
      <c r="Y827" s="161"/>
      <c r="Z827" s="161"/>
      <c r="AA827" s="161"/>
      <c r="AB827" s="161"/>
      <c r="AC827" s="161"/>
      <c r="AD827" s="161"/>
      <c r="AE827" s="161"/>
    </row>
    <row r="828" ht="22.5" customHeight="1">
      <c r="A828" s="227"/>
      <c r="B828" s="217"/>
      <c r="C828" s="217" t="str">
        <f>iferror(vlookup($B828,Master_data!$K$1:$M$190,3,0),"--")</f>
        <v>--</v>
      </c>
      <c r="D828" s="217" t="str">
        <f>iferror(vlookup($B828,Master_data!$K$1:$M$190,2,0),"--")</f>
        <v>--</v>
      </c>
      <c r="E828" s="218" t="str">
        <f>iferror(vlookup($B828,Master_data!$K:$O,4,0),"--")</f>
        <v>--</v>
      </c>
      <c r="F828" s="218"/>
      <c r="G828" s="218"/>
      <c r="H828" s="218"/>
      <c r="I828" s="217"/>
      <c r="J828" s="228"/>
      <c r="K828" s="228"/>
      <c r="L828" s="219">
        <v>0.0</v>
      </c>
      <c r="M828" s="219">
        <v>0.0</v>
      </c>
      <c r="N828" s="218"/>
      <c r="O828" s="218"/>
      <c r="P828" s="218"/>
      <c r="Q828" s="218"/>
      <c r="R828" s="218"/>
      <c r="S828" s="218"/>
      <c r="T828" s="229"/>
      <c r="U828" s="226"/>
      <c r="V828" s="161"/>
      <c r="W828" s="161"/>
      <c r="X828" s="161"/>
      <c r="Y828" s="161"/>
      <c r="Z828" s="161"/>
      <c r="AA828" s="161"/>
      <c r="AB828" s="161"/>
      <c r="AC828" s="161"/>
      <c r="AD828" s="161"/>
      <c r="AE828" s="161"/>
    </row>
    <row r="829" ht="22.5" customHeight="1">
      <c r="A829" s="227"/>
      <c r="B829" s="217"/>
      <c r="C829" s="217" t="str">
        <f>iferror(vlookup($B829,Master_data!$K$1:$M$190,3,0),"--")</f>
        <v>--</v>
      </c>
      <c r="D829" s="217" t="str">
        <f>iferror(vlookup($B829,Master_data!$K$1:$M$190,2,0),"--")</f>
        <v>--</v>
      </c>
      <c r="E829" s="218" t="str">
        <f>iferror(vlookup($B829,Master_data!$K:$O,4,0),"--")</f>
        <v>--</v>
      </c>
      <c r="F829" s="218"/>
      <c r="G829" s="218"/>
      <c r="H829" s="218"/>
      <c r="I829" s="217"/>
      <c r="J829" s="228"/>
      <c r="K829" s="228"/>
      <c r="L829" s="219">
        <v>0.0</v>
      </c>
      <c r="M829" s="219">
        <v>0.0</v>
      </c>
      <c r="N829" s="218"/>
      <c r="O829" s="218"/>
      <c r="P829" s="218"/>
      <c r="Q829" s="218"/>
      <c r="R829" s="218"/>
      <c r="S829" s="218"/>
      <c r="T829" s="229"/>
      <c r="U829" s="226"/>
      <c r="V829" s="161"/>
      <c r="W829" s="161"/>
      <c r="X829" s="161"/>
      <c r="Y829" s="161"/>
      <c r="Z829" s="161"/>
      <c r="AA829" s="161"/>
      <c r="AB829" s="161"/>
      <c r="AC829" s="161"/>
      <c r="AD829" s="161"/>
      <c r="AE829" s="161"/>
    </row>
    <row r="830" ht="22.5" customHeight="1">
      <c r="A830" s="227"/>
      <c r="B830" s="217"/>
      <c r="C830" s="217" t="str">
        <f>iferror(vlookup($B830,Master_data!$K$1:$M$190,3,0),"--")</f>
        <v>--</v>
      </c>
      <c r="D830" s="217" t="str">
        <f>iferror(vlookup($B830,Master_data!$K$1:$M$190,2,0),"--")</f>
        <v>--</v>
      </c>
      <c r="E830" s="218" t="str">
        <f>iferror(vlookup($B830,Master_data!$K:$O,4,0),"--")</f>
        <v>--</v>
      </c>
      <c r="F830" s="218"/>
      <c r="G830" s="218"/>
      <c r="H830" s="218"/>
      <c r="I830" s="217"/>
      <c r="J830" s="228"/>
      <c r="K830" s="228"/>
      <c r="L830" s="219">
        <v>0.0</v>
      </c>
      <c r="M830" s="219">
        <v>0.0</v>
      </c>
      <c r="N830" s="218"/>
      <c r="O830" s="218"/>
      <c r="P830" s="218"/>
      <c r="Q830" s="218"/>
      <c r="R830" s="218"/>
      <c r="S830" s="218"/>
      <c r="T830" s="229"/>
      <c r="U830" s="226"/>
      <c r="V830" s="161"/>
      <c r="W830" s="161"/>
      <c r="X830" s="161"/>
      <c r="Y830" s="161"/>
      <c r="Z830" s="161"/>
      <c r="AA830" s="161"/>
      <c r="AB830" s="161"/>
      <c r="AC830" s="161"/>
      <c r="AD830" s="161"/>
      <c r="AE830" s="161"/>
    </row>
    <row r="831" ht="22.5" customHeight="1">
      <c r="A831" s="227"/>
      <c r="B831" s="217"/>
      <c r="C831" s="217" t="str">
        <f>iferror(vlookup($B831,Master_data!$K$1:$M$190,3,0),"--")</f>
        <v>--</v>
      </c>
      <c r="D831" s="217" t="str">
        <f>iferror(vlookup($B831,Master_data!$K$1:$M$190,2,0),"--")</f>
        <v>--</v>
      </c>
      <c r="E831" s="218" t="str">
        <f>iferror(vlookup($B831,Master_data!$K:$O,4,0),"--")</f>
        <v>--</v>
      </c>
      <c r="F831" s="218"/>
      <c r="G831" s="218"/>
      <c r="H831" s="218"/>
      <c r="I831" s="217"/>
      <c r="J831" s="228"/>
      <c r="K831" s="228"/>
      <c r="L831" s="219">
        <v>0.0</v>
      </c>
      <c r="M831" s="219">
        <v>0.0</v>
      </c>
      <c r="N831" s="218"/>
      <c r="O831" s="218"/>
      <c r="P831" s="218"/>
      <c r="Q831" s="218"/>
      <c r="R831" s="218"/>
      <c r="S831" s="218"/>
      <c r="T831" s="229"/>
      <c r="U831" s="226"/>
      <c r="V831" s="161"/>
      <c r="W831" s="161"/>
      <c r="X831" s="161"/>
      <c r="Y831" s="161"/>
      <c r="Z831" s="161"/>
      <c r="AA831" s="161"/>
      <c r="AB831" s="161"/>
      <c r="AC831" s="161"/>
      <c r="AD831" s="161"/>
      <c r="AE831" s="161"/>
    </row>
    <row r="832" ht="22.5" customHeight="1">
      <c r="A832" s="227"/>
      <c r="B832" s="217"/>
      <c r="C832" s="217" t="str">
        <f>iferror(vlookup($B832,Master_data!$K$1:$M$190,3,0),"--")</f>
        <v>--</v>
      </c>
      <c r="D832" s="217" t="str">
        <f>iferror(vlookup($B832,Master_data!$K$1:$M$190,2,0),"--")</f>
        <v>--</v>
      </c>
      <c r="E832" s="218" t="str">
        <f>iferror(vlookup($B832,Master_data!$K:$O,4,0),"--")</f>
        <v>--</v>
      </c>
      <c r="F832" s="218"/>
      <c r="G832" s="218"/>
      <c r="H832" s="218"/>
      <c r="I832" s="217"/>
      <c r="J832" s="228"/>
      <c r="K832" s="228"/>
      <c r="L832" s="219">
        <v>0.0</v>
      </c>
      <c r="M832" s="219">
        <v>0.0</v>
      </c>
      <c r="N832" s="218"/>
      <c r="O832" s="218"/>
      <c r="P832" s="218"/>
      <c r="Q832" s="218"/>
      <c r="R832" s="218"/>
      <c r="S832" s="218"/>
      <c r="T832" s="229"/>
      <c r="U832" s="226"/>
      <c r="V832" s="161"/>
      <c r="W832" s="161"/>
      <c r="X832" s="161"/>
      <c r="Y832" s="161"/>
      <c r="Z832" s="161"/>
      <c r="AA832" s="161"/>
      <c r="AB832" s="161"/>
      <c r="AC832" s="161"/>
      <c r="AD832" s="161"/>
      <c r="AE832" s="161"/>
    </row>
    <row r="833" ht="22.5" customHeight="1">
      <c r="A833" s="227"/>
      <c r="B833" s="217"/>
      <c r="C833" s="217" t="str">
        <f>iferror(vlookup($B833,Master_data!$K$1:$M$190,3,0),"--")</f>
        <v>--</v>
      </c>
      <c r="D833" s="217" t="str">
        <f>iferror(vlookup($B833,Master_data!$K$1:$M$190,2,0),"--")</f>
        <v>--</v>
      </c>
      <c r="E833" s="218" t="str">
        <f>iferror(vlookup($B833,Master_data!$K:$O,4,0),"--")</f>
        <v>--</v>
      </c>
      <c r="F833" s="218"/>
      <c r="G833" s="218"/>
      <c r="H833" s="218"/>
      <c r="I833" s="217"/>
      <c r="J833" s="228"/>
      <c r="K833" s="228"/>
      <c r="L833" s="219">
        <v>0.0</v>
      </c>
      <c r="M833" s="219">
        <v>0.0</v>
      </c>
      <c r="N833" s="218"/>
      <c r="O833" s="218"/>
      <c r="P833" s="218"/>
      <c r="Q833" s="218"/>
      <c r="R833" s="218"/>
      <c r="S833" s="218"/>
      <c r="T833" s="229"/>
      <c r="U833" s="226"/>
      <c r="V833" s="161"/>
      <c r="W833" s="161"/>
      <c r="X833" s="161"/>
      <c r="Y833" s="161"/>
      <c r="Z833" s="161"/>
      <c r="AA833" s="161"/>
      <c r="AB833" s="161"/>
      <c r="AC833" s="161"/>
      <c r="AD833" s="161"/>
      <c r="AE833" s="161"/>
    </row>
    <row r="834" ht="22.5" customHeight="1">
      <c r="A834" s="227"/>
      <c r="B834" s="217"/>
      <c r="C834" s="217" t="str">
        <f>iferror(vlookup($B834,Master_data!$K$1:$M$190,3,0),"--")</f>
        <v>--</v>
      </c>
      <c r="D834" s="217" t="str">
        <f>iferror(vlookup($B834,Master_data!$K$1:$M$190,2,0),"--")</f>
        <v>--</v>
      </c>
      <c r="E834" s="218" t="str">
        <f>iferror(vlookup($B834,Master_data!$K:$O,4,0),"--")</f>
        <v>--</v>
      </c>
      <c r="F834" s="218"/>
      <c r="G834" s="218"/>
      <c r="H834" s="218"/>
      <c r="I834" s="217"/>
      <c r="J834" s="228"/>
      <c r="K834" s="228"/>
      <c r="L834" s="219">
        <v>0.0</v>
      </c>
      <c r="M834" s="219">
        <v>0.0</v>
      </c>
      <c r="N834" s="218"/>
      <c r="O834" s="218"/>
      <c r="P834" s="218"/>
      <c r="Q834" s="218"/>
      <c r="R834" s="218"/>
      <c r="S834" s="218"/>
      <c r="T834" s="229"/>
      <c r="U834" s="226"/>
      <c r="V834" s="161"/>
      <c r="W834" s="161"/>
      <c r="X834" s="161"/>
      <c r="Y834" s="161"/>
      <c r="Z834" s="161"/>
      <c r="AA834" s="161"/>
      <c r="AB834" s="161"/>
      <c r="AC834" s="161"/>
      <c r="AD834" s="161"/>
      <c r="AE834" s="161"/>
    </row>
    <row r="835" ht="22.5" customHeight="1">
      <c r="A835" s="227"/>
      <c r="B835" s="217"/>
      <c r="C835" s="217" t="str">
        <f>iferror(vlookup($B835,Master_data!$K$1:$M$190,3,0),"--")</f>
        <v>--</v>
      </c>
      <c r="D835" s="217" t="str">
        <f>iferror(vlookup($B835,Master_data!$K$1:$M$190,2,0),"--")</f>
        <v>--</v>
      </c>
      <c r="E835" s="218" t="str">
        <f>iferror(vlookup($B835,Master_data!$K:$O,4,0),"--")</f>
        <v>--</v>
      </c>
      <c r="F835" s="218"/>
      <c r="G835" s="218"/>
      <c r="H835" s="218"/>
      <c r="I835" s="217"/>
      <c r="J835" s="228"/>
      <c r="K835" s="228"/>
      <c r="L835" s="219">
        <v>0.0</v>
      </c>
      <c r="M835" s="219">
        <v>0.0</v>
      </c>
      <c r="N835" s="218"/>
      <c r="O835" s="218"/>
      <c r="P835" s="218"/>
      <c r="Q835" s="218"/>
      <c r="R835" s="218"/>
      <c r="S835" s="218"/>
      <c r="T835" s="229"/>
      <c r="U835" s="226"/>
      <c r="V835" s="161"/>
      <c r="W835" s="161"/>
      <c r="X835" s="161"/>
      <c r="Y835" s="161"/>
      <c r="Z835" s="161"/>
      <c r="AA835" s="161"/>
      <c r="AB835" s="161"/>
      <c r="AC835" s="161"/>
      <c r="AD835" s="161"/>
      <c r="AE835" s="161"/>
    </row>
    <row r="836" ht="22.5" customHeight="1">
      <c r="A836" s="227"/>
      <c r="B836" s="217"/>
      <c r="C836" s="217" t="str">
        <f>iferror(vlookup($B836,Master_data!$K$1:$M$190,3,0),"--")</f>
        <v>--</v>
      </c>
      <c r="D836" s="217" t="str">
        <f>iferror(vlookup($B836,Master_data!$K$1:$M$190,2,0),"--")</f>
        <v>--</v>
      </c>
      <c r="E836" s="218" t="str">
        <f>iferror(vlookup($B836,Master_data!$K:$O,4,0),"--")</f>
        <v>--</v>
      </c>
      <c r="F836" s="218"/>
      <c r="G836" s="218"/>
      <c r="H836" s="218"/>
      <c r="I836" s="217"/>
      <c r="J836" s="228"/>
      <c r="K836" s="228"/>
      <c r="L836" s="219">
        <v>0.0</v>
      </c>
      <c r="M836" s="219">
        <v>0.0</v>
      </c>
      <c r="N836" s="218"/>
      <c r="O836" s="218"/>
      <c r="P836" s="218"/>
      <c r="Q836" s="218"/>
      <c r="R836" s="218"/>
      <c r="S836" s="218"/>
      <c r="T836" s="229"/>
      <c r="U836" s="226"/>
      <c r="V836" s="161"/>
      <c r="W836" s="161"/>
      <c r="X836" s="161"/>
      <c r="Y836" s="161"/>
      <c r="Z836" s="161"/>
      <c r="AA836" s="161"/>
      <c r="AB836" s="161"/>
      <c r="AC836" s="161"/>
      <c r="AD836" s="161"/>
      <c r="AE836" s="161"/>
    </row>
    <row r="837" ht="22.5" customHeight="1">
      <c r="A837" s="227"/>
      <c r="B837" s="217"/>
      <c r="C837" s="217" t="str">
        <f>iferror(vlookup($B837,Master_data!$K$1:$M$190,3,0),"--")</f>
        <v>--</v>
      </c>
      <c r="D837" s="217" t="str">
        <f>iferror(vlookup($B837,Master_data!$K$1:$M$190,2,0),"--")</f>
        <v>--</v>
      </c>
      <c r="E837" s="218" t="str">
        <f>iferror(vlookup($B837,Master_data!$K:$O,4,0),"--")</f>
        <v>--</v>
      </c>
      <c r="F837" s="218"/>
      <c r="G837" s="218"/>
      <c r="H837" s="218"/>
      <c r="I837" s="217"/>
      <c r="J837" s="228"/>
      <c r="K837" s="228"/>
      <c r="L837" s="219">
        <v>0.0</v>
      </c>
      <c r="M837" s="219">
        <v>0.0</v>
      </c>
      <c r="N837" s="218"/>
      <c r="O837" s="218"/>
      <c r="P837" s="218"/>
      <c r="Q837" s="218"/>
      <c r="R837" s="218"/>
      <c r="S837" s="218"/>
      <c r="T837" s="229"/>
      <c r="U837" s="226"/>
      <c r="V837" s="161"/>
      <c r="W837" s="161"/>
      <c r="X837" s="161"/>
      <c r="Y837" s="161"/>
      <c r="Z837" s="161"/>
      <c r="AA837" s="161"/>
      <c r="AB837" s="161"/>
      <c r="AC837" s="161"/>
      <c r="AD837" s="161"/>
      <c r="AE837" s="161"/>
    </row>
    <row r="838" ht="22.5" customHeight="1">
      <c r="A838" s="227"/>
      <c r="B838" s="217"/>
      <c r="C838" s="217" t="str">
        <f>iferror(vlookup($B838,Master_data!$K$1:$M$190,3,0),"--")</f>
        <v>--</v>
      </c>
      <c r="D838" s="217" t="str">
        <f>iferror(vlookup($B838,Master_data!$K$1:$M$190,2,0),"--")</f>
        <v>--</v>
      </c>
      <c r="E838" s="218" t="str">
        <f>iferror(vlookup($B838,Master_data!$K:$O,4,0),"--")</f>
        <v>--</v>
      </c>
      <c r="F838" s="218"/>
      <c r="G838" s="218"/>
      <c r="H838" s="218"/>
      <c r="I838" s="217"/>
      <c r="J838" s="228"/>
      <c r="K838" s="228"/>
      <c r="L838" s="219">
        <v>0.0</v>
      </c>
      <c r="M838" s="219">
        <v>0.0</v>
      </c>
      <c r="N838" s="218"/>
      <c r="O838" s="218"/>
      <c r="P838" s="218"/>
      <c r="Q838" s="218"/>
      <c r="R838" s="218"/>
      <c r="S838" s="218"/>
      <c r="T838" s="229"/>
      <c r="U838" s="226"/>
      <c r="V838" s="161"/>
      <c r="W838" s="161"/>
      <c r="X838" s="161"/>
      <c r="Y838" s="161"/>
      <c r="Z838" s="161"/>
      <c r="AA838" s="161"/>
      <c r="AB838" s="161"/>
      <c r="AC838" s="161"/>
      <c r="AD838" s="161"/>
      <c r="AE838" s="161"/>
    </row>
    <row r="839" ht="22.5" customHeight="1">
      <c r="A839" s="227"/>
      <c r="B839" s="217"/>
      <c r="C839" s="217" t="str">
        <f>iferror(vlookup($B839,Master_data!$K$1:$M$190,3,0),"--")</f>
        <v>--</v>
      </c>
      <c r="D839" s="217" t="str">
        <f>iferror(vlookup($B839,Master_data!$K$1:$M$190,2,0),"--")</f>
        <v>--</v>
      </c>
      <c r="E839" s="218" t="str">
        <f>iferror(vlookup($B839,Master_data!$K:$O,4,0),"--")</f>
        <v>--</v>
      </c>
      <c r="F839" s="218"/>
      <c r="G839" s="218"/>
      <c r="H839" s="218"/>
      <c r="I839" s="217"/>
      <c r="J839" s="228"/>
      <c r="K839" s="228"/>
      <c r="L839" s="219">
        <v>0.0</v>
      </c>
      <c r="M839" s="219">
        <v>0.0</v>
      </c>
      <c r="N839" s="218"/>
      <c r="O839" s="218"/>
      <c r="P839" s="218"/>
      <c r="Q839" s="218"/>
      <c r="R839" s="218"/>
      <c r="S839" s="218"/>
      <c r="T839" s="229"/>
      <c r="U839" s="226"/>
      <c r="V839" s="161"/>
      <c r="W839" s="161"/>
      <c r="X839" s="161"/>
      <c r="Y839" s="161"/>
      <c r="Z839" s="161"/>
      <c r="AA839" s="161"/>
      <c r="AB839" s="161"/>
      <c r="AC839" s="161"/>
      <c r="AD839" s="161"/>
      <c r="AE839" s="161"/>
    </row>
    <row r="840" ht="22.5" customHeight="1">
      <c r="A840" s="227"/>
      <c r="B840" s="217"/>
      <c r="C840" s="217" t="str">
        <f>iferror(vlookup($B840,Master_data!$K$1:$M$190,3,0),"--")</f>
        <v>--</v>
      </c>
      <c r="D840" s="217" t="str">
        <f>iferror(vlookup($B840,Master_data!$K$1:$M$190,2,0),"--")</f>
        <v>--</v>
      </c>
      <c r="E840" s="218" t="str">
        <f>iferror(vlookup($B840,Master_data!$K:$O,4,0),"--")</f>
        <v>--</v>
      </c>
      <c r="F840" s="218"/>
      <c r="G840" s="218"/>
      <c r="H840" s="218"/>
      <c r="I840" s="217"/>
      <c r="J840" s="228"/>
      <c r="K840" s="228"/>
      <c r="L840" s="219">
        <v>0.0</v>
      </c>
      <c r="M840" s="219">
        <v>0.0</v>
      </c>
      <c r="N840" s="218"/>
      <c r="O840" s="218"/>
      <c r="P840" s="218"/>
      <c r="Q840" s="218"/>
      <c r="R840" s="218"/>
      <c r="S840" s="218"/>
      <c r="T840" s="229"/>
      <c r="U840" s="226"/>
      <c r="V840" s="161"/>
      <c r="W840" s="161"/>
      <c r="X840" s="161"/>
      <c r="Y840" s="161"/>
      <c r="Z840" s="161"/>
      <c r="AA840" s="161"/>
      <c r="AB840" s="161"/>
      <c r="AC840" s="161"/>
      <c r="AD840" s="161"/>
      <c r="AE840" s="161"/>
    </row>
    <row r="841" ht="22.5" customHeight="1">
      <c r="A841" s="227"/>
      <c r="B841" s="217"/>
      <c r="C841" s="217" t="str">
        <f>iferror(vlookup($B841,Master_data!$K$1:$M$190,3,0),"--")</f>
        <v>--</v>
      </c>
      <c r="D841" s="217" t="str">
        <f>iferror(vlookup($B841,Master_data!$K$1:$M$190,2,0),"--")</f>
        <v>--</v>
      </c>
      <c r="E841" s="218" t="str">
        <f>iferror(vlookup($B841,Master_data!$K:$O,4,0),"--")</f>
        <v>--</v>
      </c>
      <c r="F841" s="218"/>
      <c r="G841" s="218"/>
      <c r="H841" s="218"/>
      <c r="I841" s="217"/>
      <c r="J841" s="228"/>
      <c r="K841" s="228"/>
      <c r="L841" s="219">
        <v>0.0</v>
      </c>
      <c r="M841" s="219">
        <v>0.0</v>
      </c>
      <c r="N841" s="218"/>
      <c r="O841" s="218"/>
      <c r="P841" s="218"/>
      <c r="Q841" s="218"/>
      <c r="R841" s="218"/>
      <c r="S841" s="218"/>
      <c r="T841" s="229"/>
      <c r="U841" s="226"/>
      <c r="V841" s="161"/>
      <c r="W841" s="161"/>
      <c r="X841" s="161"/>
      <c r="Y841" s="161"/>
      <c r="Z841" s="161"/>
      <c r="AA841" s="161"/>
      <c r="AB841" s="161"/>
      <c r="AC841" s="161"/>
      <c r="AD841" s="161"/>
      <c r="AE841" s="161"/>
    </row>
    <row r="842" ht="22.5" customHeight="1">
      <c r="A842" s="227"/>
      <c r="B842" s="217"/>
      <c r="C842" s="217" t="str">
        <f>iferror(vlookup($B842,Master_data!$K$1:$M$190,3,0),"--")</f>
        <v>--</v>
      </c>
      <c r="D842" s="217" t="str">
        <f>iferror(vlookup($B842,Master_data!$K$1:$M$190,2,0),"--")</f>
        <v>--</v>
      </c>
      <c r="E842" s="218" t="str">
        <f>iferror(vlookup($B842,Master_data!$K:$O,4,0),"--")</f>
        <v>--</v>
      </c>
      <c r="F842" s="218"/>
      <c r="G842" s="218"/>
      <c r="H842" s="218"/>
      <c r="I842" s="217"/>
      <c r="J842" s="228"/>
      <c r="K842" s="228"/>
      <c r="L842" s="219">
        <v>0.0</v>
      </c>
      <c r="M842" s="219">
        <v>0.0</v>
      </c>
      <c r="N842" s="218"/>
      <c r="O842" s="218"/>
      <c r="P842" s="218"/>
      <c r="Q842" s="218"/>
      <c r="R842" s="218"/>
      <c r="S842" s="218"/>
      <c r="T842" s="229"/>
      <c r="U842" s="226"/>
      <c r="V842" s="161"/>
      <c r="W842" s="161"/>
      <c r="X842" s="161"/>
      <c r="Y842" s="161"/>
      <c r="Z842" s="161"/>
      <c r="AA842" s="161"/>
      <c r="AB842" s="161"/>
      <c r="AC842" s="161"/>
      <c r="AD842" s="161"/>
      <c r="AE842" s="161"/>
    </row>
    <row r="843" ht="22.5" customHeight="1">
      <c r="A843" s="227"/>
      <c r="B843" s="217"/>
      <c r="C843" s="217" t="str">
        <f>iferror(vlookup($B843,Master_data!$K$1:$M$190,3,0),"--")</f>
        <v>--</v>
      </c>
      <c r="D843" s="217" t="str">
        <f>iferror(vlookup($B843,Master_data!$K$1:$M$190,2,0),"--")</f>
        <v>--</v>
      </c>
      <c r="E843" s="218" t="str">
        <f>iferror(vlookup($B843,Master_data!$K:$O,4,0),"--")</f>
        <v>--</v>
      </c>
      <c r="F843" s="218"/>
      <c r="G843" s="218"/>
      <c r="H843" s="218"/>
      <c r="I843" s="217"/>
      <c r="J843" s="228"/>
      <c r="K843" s="228"/>
      <c r="L843" s="219">
        <v>0.0</v>
      </c>
      <c r="M843" s="219">
        <v>0.0</v>
      </c>
      <c r="N843" s="218"/>
      <c r="O843" s="218"/>
      <c r="P843" s="218"/>
      <c r="Q843" s="218"/>
      <c r="R843" s="218"/>
      <c r="S843" s="218"/>
      <c r="T843" s="229"/>
      <c r="U843" s="226"/>
      <c r="V843" s="161"/>
      <c r="W843" s="161"/>
      <c r="X843" s="161"/>
      <c r="Y843" s="161"/>
      <c r="Z843" s="161"/>
      <c r="AA843" s="161"/>
      <c r="AB843" s="161"/>
      <c r="AC843" s="161"/>
      <c r="AD843" s="161"/>
      <c r="AE843" s="161"/>
    </row>
    <row r="844" ht="22.5" customHeight="1">
      <c r="A844" s="227"/>
      <c r="B844" s="217"/>
      <c r="C844" s="217" t="str">
        <f>iferror(vlookup($B844,Master_data!$K$1:$M$190,3,0),"--")</f>
        <v>--</v>
      </c>
      <c r="D844" s="217" t="str">
        <f>iferror(vlookup($B844,Master_data!$K$1:$M$190,2,0),"--")</f>
        <v>--</v>
      </c>
      <c r="E844" s="218" t="str">
        <f>iferror(vlookup($B844,Master_data!$K:$O,4,0),"--")</f>
        <v>--</v>
      </c>
      <c r="F844" s="218"/>
      <c r="G844" s="218"/>
      <c r="H844" s="218"/>
      <c r="I844" s="217"/>
      <c r="J844" s="228"/>
      <c r="K844" s="228"/>
      <c r="L844" s="219">
        <v>0.0</v>
      </c>
      <c r="M844" s="219">
        <v>0.0</v>
      </c>
      <c r="N844" s="218"/>
      <c r="O844" s="218"/>
      <c r="P844" s="218"/>
      <c r="Q844" s="218"/>
      <c r="R844" s="218"/>
      <c r="S844" s="218"/>
      <c r="T844" s="229"/>
      <c r="U844" s="226"/>
      <c r="V844" s="161"/>
      <c r="W844" s="161"/>
      <c r="X844" s="161"/>
      <c r="Y844" s="161"/>
      <c r="Z844" s="161"/>
      <c r="AA844" s="161"/>
      <c r="AB844" s="161"/>
      <c r="AC844" s="161"/>
      <c r="AD844" s="161"/>
      <c r="AE844" s="161"/>
    </row>
    <row r="845" ht="22.5" customHeight="1">
      <c r="A845" s="227"/>
      <c r="B845" s="217"/>
      <c r="C845" s="217" t="str">
        <f>iferror(vlookup($B845,Master_data!$K$1:$M$190,3,0),"--")</f>
        <v>--</v>
      </c>
      <c r="D845" s="217" t="str">
        <f>iferror(vlookup($B845,Master_data!$K$1:$M$190,2,0),"--")</f>
        <v>--</v>
      </c>
      <c r="E845" s="218" t="str">
        <f>iferror(vlookup($B845,Master_data!$K:$O,4,0),"--")</f>
        <v>--</v>
      </c>
      <c r="F845" s="218"/>
      <c r="G845" s="218"/>
      <c r="H845" s="218"/>
      <c r="I845" s="217"/>
      <c r="J845" s="228"/>
      <c r="K845" s="228"/>
      <c r="L845" s="219">
        <v>0.0</v>
      </c>
      <c r="M845" s="219">
        <v>0.0</v>
      </c>
      <c r="N845" s="218"/>
      <c r="O845" s="218"/>
      <c r="P845" s="218"/>
      <c r="Q845" s="218"/>
      <c r="R845" s="218"/>
      <c r="S845" s="218"/>
      <c r="T845" s="229"/>
      <c r="U845" s="226"/>
      <c r="V845" s="161"/>
      <c r="W845" s="161"/>
      <c r="X845" s="161"/>
      <c r="Y845" s="161"/>
      <c r="Z845" s="161"/>
      <c r="AA845" s="161"/>
      <c r="AB845" s="161"/>
      <c r="AC845" s="161"/>
      <c r="AD845" s="161"/>
      <c r="AE845" s="161"/>
    </row>
    <row r="846" ht="22.5" customHeight="1">
      <c r="A846" s="227"/>
      <c r="B846" s="217"/>
      <c r="C846" s="217" t="str">
        <f>iferror(vlookup($B846,Master_data!$K$1:$M$190,3,0),"--")</f>
        <v>--</v>
      </c>
      <c r="D846" s="217" t="str">
        <f>iferror(vlookup($B846,Master_data!$K$1:$M$190,2,0),"--")</f>
        <v>--</v>
      </c>
      <c r="E846" s="218" t="str">
        <f>iferror(vlookup($B846,Master_data!$K:$O,4,0),"--")</f>
        <v>--</v>
      </c>
      <c r="F846" s="218"/>
      <c r="G846" s="218"/>
      <c r="H846" s="218"/>
      <c r="I846" s="217"/>
      <c r="J846" s="228"/>
      <c r="K846" s="228"/>
      <c r="L846" s="219">
        <v>0.0</v>
      </c>
      <c r="M846" s="219">
        <v>0.0</v>
      </c>
      <c r="N846" s="218"/>
      <c r="O846" s="218"/>
      <c r="P846" s="218"/>
      <c r="Q846" s="218"/>
      <c r="R846" s="218"/>
      <c r="S846" s="218"/>
      <c r="T846" s="229"/>
      <c r="U846" s="226"/>
      <c r="V846" s="161"/>
      <c r="W846" s="161"/>
      <c r="X846" s="161"/>
      <c r="Y846" s="161"/>
      <c r="Z846" s="161"/>
      <c r="AA846" s="161"/>
      <c r="AB846" s="161"/>
      <c r="AC846" s="161"/>
      <c r="AD846" s="161"/>
      <c r="AE846" s="161"/>
    </row>
    <row r="847" ht="22.5" customHeight="1">
      <c r="A847" s="227"/>
      <c r="B847" s="217"/>
      <c r="C847" s="217" t="str">
        <f>iferror(vlookup($B847,Master_data!$K$1:$M$190,3,0),"--")</f>
        <v>--</v>
      </c>
      <c r="D847" s="217" t="str">
        <f>iferror(vlookup($B847,Master_data!$K$1:$M$190,2,0),"--")</f>
        <v>--</v>
      </c>
      <c r="E847" s="218" t="str">
        <f>iferror(vlookup($B847,Master_data!$K:$O,4,0),"--")</f>
        <v>--</v>
      </c>
      <c r="F847" s="218"/>
      <c r="G847" s="218"/>
      <c r="H847" s="218"/>
      <c r="I847" s="217"/>
      <c r="J847" s="228"/>
      <c r="K847" s="228"/>
      <c r="L847" s="219">
        <v>0.0</v>
      </c>
      <c r="M847" s="219">
        <v>0.0</v>
      </c>
      <c r="N847" s="218"/>
      <c r="O847" s="218"/>
      <c r="P847" s="218"/>
      <c r="Q847" s="218"/>
      <c r="R847" s="218"/>
      <c r="S847" s="218"/>
      <c r="T847" s="229"/>
      <c r="U847" s="226"/>
      <c r="V847" s="161"/>
      <c r="W847" s="161"/>
      <c r="X847" s="161"/>
      <c r="Y847" s="161"/>
      <c r="Z847" s="161"/>
      <c r="AA847" s="161"/>
      <c r="AB847" s="161"/>
      <c r="AC847" s="161"/>
      <c r="AD847" s="161"/>
      <c r="AE847" s="161"/>
    </row>
    <row r="848" ht="22.5" customHeight="1">
      <c r="A848" s="227"/>
      <c r="B848" s="217"/>
      <c r="C848" s="217" t="str">
        <f>iferror(vlookup($B848,Master_data!$K$1:$M$190,3,0),"--")</f>
        <v>--</v>
      </c>
      <c r="D848" s="217" t="str">
        <f>iferror(vlookup($B848,Master_data!$K$1:$M$190,2,0),"--")</f>
        <v>--</v>
      </c>
      <c r="E848" s="218" t="str">
        <f>iferror(vlookup($B848,Master_data!$K:$O,4,0),"--")</f>
        <v>--</v>
      </c>
      <c r="F848" s="218"/>
      <c r="G848" s="218"/>
      <c r="H848" s="218"/>
      <c r="I848" s="217"/>
      <c r="J848" s="228"/>
      <c r="K848" s="228"/>
      <c r="L848" s="219">
        <v>0.0</v>
      </c>
      <c r="M848" s="219">
        <v>0.0</v>
      </c>
      <c r="N848" s="218"/>
      <c r="O848" s="218"/>
      <c r="P848" s="218"/>
      <c r="Q848" s="218"/>
      <c r="R848" s="218"/>
      <c r="S848" s="218"/>
      <c r="T848" s="229"/>
      <c r="U848" s="226"/>
      <c r="V848" s="161"/>
      <c r="W848" s="161"/>
      <c r="X848" s="161"/>
      <c r="Y848" s="161"/>
      <c r="Z848" s="161"/>
      <c r="AA848" s="161"/>
      <c r="AB848" s="161"/>
      <c r="AC848" s="161"/>
      <c r="AD848" s="161"/>
      <c r="AE848" s="161"/>
    </row>
    <row r="849" ht="22.5" customHeight="1">
      <c r="A849" s="227"/>
      <c r="B849" s="217"/>
      <c r="C849" s="217" t="str">
        <f>iferror(vlookup($B849,Master_data!$K$1:$M$190,3,0),"--")</f>
        <v>--</v>
      </c>
      <c r="D849" s="217" t="str">
        <f>iferror(vlookup($B849,Master_data!$K$1:$M$190,2,0),"--")</f>
        <v>--</v>
      </c>
      <c r="E849" s="218" t="str">
        <f>iferror(vlookup($B849,Master_data!$K:$O,4,0),"--")</f>
        <v>--</v>
      </c>
      <c r="F849" s="218"/>
      <c r="G849" s="218"/>
      <c r="H849" s="218"/>
      <c r="I849" s="217"/>
      <c r="J849" s="228"/>
      <c r="K849" s="228"/>
      <c r="L849" s="219">
        <v>0.0</v>
      </c>
      <c r="M849" s="219">
        <v>0.0</v>
      </c>
      <c r="N849" s="218"/>
      <c r="O849" s="218"/>
      <c r="P849" s="218"/>
      <c r="Q849" s="218"/>
      <c r="R849" s="218"/>
      <c r="S849" s="218"/>
      <c r="T849" s="229"/>
      <c r="U849" s="226"/>
      <c r="V849" s="161"/>
      <c r="W849" s="161"/>
      <c r="X849" s="161"/>
      <c r="Y849" s="161"/>
      <c r="Z849" s="161"/>
      <c r="AA849" s="161"/>
      <c r="AB849" s="161"/>
      <c r="AC849" s="161"/>
      <c r="AD849" s="161"/>
      <c r="AE849" s="161"/>
    </row>
    <row r="850" ht="22.5" customHeight="1">
      <c r="A850" s="227"/>
      <c r="B850" s="217"/>
      <c r="C850" s="217" t="str">
        <f>iferror(vlookup($B850,Master_data!$K$1:$M$190,3,0),"--")</f>
        <v>--</v>
      </c>
      <c r="D850" s="217" t="str">
        <f>iferror(vlookup($B850,Master_data!$K$1:$M$190,2,0),"--")</f>
        <v>--</v>
      </c>
      <c r="E850" s="218" t="str">
        <f>iferror(vlookup($B850,Master_data!$K:$O,4,0),"--")</f>
        <v>--</v>
      </c>
      <c r="F850" s="218"/>
      <c r="G850" s="218"/>
      <c r="H850" s="218"/>
      <c r="I850" s="217"/>
      <c r="J850" s="228"/>
      <c r="K850" s="228"/>
      <c r="L850" s="219">
        <v>0.0</v>
      </c>
      <c r="M850" s="219">
        <v>0.0</v>
      </c>
      <c r="N850" s="218"/>
      <c r="O850" s="218"/>
      <c r="P850" s="218"/>
      <c r="Q850" s="218"/>
      <c r="R850" s="218"/>
      <c r="S850" s="218"/>
      <c r="T850" s="229"/>
      <c r="U850" s="226"/>
      <c r="V850" s="161"/>
      <c r="W850" s="161"/>
      <c r="X850" s="161"/>
      <c r="Y850" s="161"/>
      <c r="Z850" s="161"/>
      <c r="AA850" s="161"/>
      <c r="AB850" s="161"/>
      <c r="AC850" s="161"/>
      <c r="AD850" s="161"/>
      <c r="AE850" s="161"/>
    </row>
    <row r="851" ht="22.5" customHeight="1">
      <c r="A851" s="227"/>
      <c r="B851" s="217"/>
      <c r="C851" s="217" t="str">
        <f>iferror(vlookup($B851,Master_data!$K$1:$M$190,3,0),"--")</f>
        <v>--</v>
      </c>
      <c r="D851" s="217" t="str">
        <f>iferror(vlookup($B851,Master_data!$K$1:$M$190,2,0),"--")</f>
        <v>--</v>
      </c>
      <c r="E851" s="218" t="str">
        <f>iferror(vlookup($B851,Master_data!$K:$O,4,0),"--")</f>
        <v>--</v>
      </c>
      <c r="F851" s="218"/>
      <c r="G851" s="218"/>
      <c r="H851" s="218"/>
      <c r="I851" s="217"/>
      <c r="J851" s="228"/>
      <c r="K851" s="228"/>
      <c r="L851" s="219">
        <v>0.0</v>
      </c>
      <c r="M851" s="219">
        <v>0.0</v>
      </c>
      <c r="N851" s="218"/>
      <c r="O851" s="218"/>
      <c r="P851" s="218"/>
      <c r="Q851" s="218"/>
      <c r="R851" s="218"/>
      <c r="S851" s="218"/>
      <c r="T851" s="229"/>
      <c r="U851" s="226"/>
      <c r="V851" s="161"/>
      <c r="W851" s="161"/>
      <c r="X851" s="161"/>
      <c r="Y851" s="161"/>
      <c r="Z851" s="161"/>
      <c r="AA851" s="161"/>
      <c r="AB851" s="161"/>
      <c r="AC851" s="161"/>
      <c r="AD851" s="161"/>
      <c r="AE851" s="161"/>
    </row>
    <row r="852" ht="22.5" customHeight="1">
      <c r="A852" s="227"/>
      <c r="B852" s="217"/>
      <c r="C852" s="217" t="str">
        <f>iferror(vlookup($B852,Master_data!$K$1:$M$190,3,0),"--")</f>
        <v>--</v>
      </c>
      <c r="D852" s="217" t="str">
        <f>iferror(vlookup($B852,Master_data!$K$1:$M$190,2,0),"--")</f>
        <v>--</v>
      </c>
      <c r="E852" s="218" t="str">
        <f>iferror(vlookup($B852,Master_data!$K:$O,4,0),"--")</f>
        <v>--</v>
      </c>
      <c r="F852" s="218"/>
      <c r="G852" s="218"/>
      <c r="H852" s="218"/>
      <c r="I852" s="217"/>
      <c r="J852" s="228"/>
      <c r="K852" s="228"/>
      <c r="L852" s="219">
        <v>0.0</v>
      </c>
      <c r="M852" s="219">
        <v>0.0</v>
      </c>
      <c r="N852" s="218"/>
      <c r="O852" s="218"/>
      <c r="P852" s="218"/>
      <c r="Q852" s="218"/>
      <c r="R852" s="218"/>
      <c r="S852" s="218"/>
      <c r="T852" s="229"/>
      <c r="U852" s="226"/>
      <c r="V852" s="161"/>
      <c r="W852" s="161"/>
      <c r="X852" s="161"/>
      <c r="Y852" s="161"/>
      <c r="Z852" s="161"/>
      <c r="AA852" s="161"/>
      <c r="AB852" s="161"/>
      <c r="AC852" s="161"/>
      <c r="AD852" s="161"/>
      <c r="AE852" s="161"/>
    </row>
    <row r="853" ht="22.5" customHeight="1">
      <c r="A853" s="227"/>
      <c r="B853" s="217"/>
      <c r="C853" s="217" t="str">
        <f>iferror(vlookup($B853,Master_data!$K$1:$M$190,3,0),"--")</f>
        <v>--</v>
      </c>
      <c r="D853" s="217" t="str">
        <f>iferror(vlookup($B853,Master_data!$K$1:$M$190,2,0),"--")</f>
        <v>--</v>
      </c>
      <c r="E853" s="218" t="str">
        <f>iferror(vlookup($B853,Master_data!$K:$O,4,0),"--")</f>
        <v>--</v>
      </c>
      <c r="F853" s="218"/>
      <c r="G853" s="218"/>
      <c r="H853" s="218"/>
      <c r="I853" s="217"/>
      <c r="J853" s="228"/>
      <c r="K853" s="228"/>
      <c r="L853" s="219">
        <v>0.0</v>
      </c>
      <c r="M853" s="219">
        <v>0.0</v>
      </c>
      <c r="N853" s="218"/>
      <c r="O853" s="218"/>
      <c r="P853" s="218"/>
      <c r="Q853" s="218"/>
      <c r="R853" s="218"/>
      <c r="S853" s="218"/>
      <c r="T853" s="229"/>
      <c r="U853" s="226"/>
      <c r="V853" s="161"/>
      <c r="W853" s="161"/>
      <c r="X853" s="161"/>
      <c r="Y853" s="161"/>
      <c r="Z853" s="161"/>
      <c r="AA853" s="161"/>
      <c r="AB853" s="161"/>
      <c r="AC853" s="161"/>
      <c r="AD853" s="161"/>
      <c r="AE853" s="161"/>
    </row>
    <row r="854" ht="22.5" customHeight="1">
      <c r="A854" s="227"/>
      <c r="B854" s="217"/>
      <c r="C854" s="217" t="str">
        <f>iferror(vlookup($B854,Master_data!$K$1:$M$190,3,0),"--")</f>
        <v>--</v>
      </c>
      <c r="D854" s="217" t="str">
        <f>iferror(vlookup($B854,Master_data!$K$1:$M$190,2,0),"--")</f>
        <v>--</v>
      </c>
      <c r="E854" s="218" t="str">
        <f>iferror(vlookup($B854,Master_data!$K:$O,4,0),"--")</f>
        <v>--</v>
      </c>
      <c r="F854" s="218"/>
      <c r="G854" s="218"/>
      <c r="H854" s="218"/>
      <c r="I854" s="217"/>
      <c r="J854" s="228"/>
      <c r="K854" s="228"/>
      <c r="L854" s="219">
        <v>0.0</v>
      </c>
      <c r="M854" s="219">
        <v>0.0</v>
      </c>
      <c r="N854" s="218"/>
      <c r="O854" s="218"/>
      <c r="P854" s="218"/>
      <c r="Q854" s="218"/>
      <c r="R854" s="218"/>
      <c r="S854" s="218"/>
      <c r="T854" s="229"/>
      <c r="U854" s="226"/>
      <c r="V854" s="161"/>
      <c r="W854" s="161"/>
      <c r="X854" s="161"/>
      <c r="Y854" s="161"/>
      <c r="Z854" s="161"/>
      <c r="AA854" s="161"/>
      <c r="AB854" s="161"/>
      <c r="AC854" s="161"/>
      <c r="AD854" s="161"/>
      <c r="AE854" s="161"/>
    </row>
    <row r="855" ht="22.5" customHeight="1">
      <c r="A855" s="227"/>
      <c r="B855" s="217"/>
      <c r="C855" s="217" t="str">
        <f>iferror(vlookup($B855,Master_data!$K$1:$M$190,3,0),"--")</f>
        <v>--</v>
      </c>
      <c r="D855" s="217" t="str">
        <f>iferror(vlookup($B855,Master_data!$K$1:$M$190,2,0),"--")</f>
        <v>--</v>
      </c>
      <c r="E855" s="218" t="str">
        <f>iferror(vlookup($B855,Master_data!$K:$O,4,0),"--")</f>
        <v>--</v>
      </c>
      <c r="F855" s="218"/>
      <c r="G855" s="218"/>
      <c r="H855" s="218"/>
      <c r="I855" s="217"/>
      <c r="J855" s="228"/>
      <c r="K855" s="228"/>
      <c r="L855" s="219">
        <v>0.0</v>
      </c>
      <c r="M855" s="219">
        <v>0.0</v>
      </c>
      <c r="N855" s="218"/>
      <c r="O855" s="218"/>
      <c r="P855" s="218"/>
      <c r="Q855" s="218"/>
      <c r="R855" s="218"/>
      <c r="S855" s="218"/>
      <c r="T855" s="229"/>
      <c r="U855" s="226"/>
      <c r="V855" s="161"/>
      <c r="W855" s="161"/>
      <c r="X855" s="161"/>
      <c r="Y855" s="161"/>
      <c r="Z855" s="161"/>
      <c r="AA855" s="161"/>
      <c r="AB855" s="161"/>
      <c r="AC855" s="161"/>
      <c r="AD855" s="161"/>
      <c r="AE855" s="161"/>
    </row>
    <row r="856" ht="22.5" customHeight="1">
      <c r="A856" s="227"/>
      <c r="B856" s="217"/>
      <c r="C856" s="217" t="str">
        <f>iferror(vlookup($B856,Master_data!$K$1:$M$190,3,0),"--")</f>
        <v>--</v>
      </c>
      <c r="D856" s="217" t="str">
        <f>iferror(vlookup($B856,Master_data!$K$1:$M$190,2,0),"--")</f>
        <v>--</v>
      </c>
      <c r="E856" s="218" t="str">
        <f>iferror(vlookup($B856,Master_data!$K:$O,4,0),"--")</f>
        <v>--</v>
      </c>
      <c r="F856" s="218"/>
      <c r="G856" s="218"/>
      <c r="H856" s="218"/>
      <c r="I856" s="217"/>
      <c r="J856" s="228"/>
      <c r="K856" s="228"/>
      <c r="L856" s="219">
        <v>0.0</v>
      </c>
      <c r="M856" s="219">
        <v>0.0</v>
      </c>
      <c r="N856" s="218"/>
      <c r="O856" s="218"/>
      <c r="P856" s="218"/>
      <c r="Q856" s="218"/>
      <c r="R856" s="218"/>
      <c r="S856" s="218"/>
      <c r="T856" s="229"/>
      <c r="U856" s="226"/>
      <c r="V856" s="161"/>
      <c r="W856" s="161"/>
      <c r="X856" s="161"/>
      <c r="Y856" s="161"/>
      <c r="Z856" s="161"/>
      <c r="AA856" s="161"/>
      <c r="AB856" s="161"/>
      <c r="AC856" s="161"/>
      <c r="AD856" s="161"/>
      <c r="AE856" s="161"/>
    </row>
    <row r="857" ht="22.5" customHeight="1">
      <c r="A857" s="227"/>
      <c r="B857" s="217"/>
      <c r="C857" s="217" t="str">
        <f>iferror(vlookup($B857,Master_data!$K$1:$M$190,3,0),"--")</f>
        <v>--</v>
      </c>
      <c r="D857" s="217" t="str">
        <f>iferror(vlookup($B857,Master_data!$K$1:$M$190,2,0),"--")</f>
        <v>--</v>
      </c>
      <c r="E857" s="218" t="str">
        <f>iferror(vlookup($B857,Master_data!$K:$O,4,0),"--")</f>
        <v>--</v>
      </c>
      <c r="F857" s="218"/>
      <c r="G857" s="218"/>
      <c r="H857" s="218"/>
      <c r="I857" s="217"/>
      <c r="J857" s="228"/>
      <c r="K857" s="228"/>
      <c r="L857" s="219">
        <v>0.0</v>
      </c>
      <c r="M857" s="219">
        <v>0.0</v>
      </c>
      <c r="N857" s="218"/>
      <c r="O857" s="218"/>
      <c r="P857" s="218"/>
      <c r="Q857" s="218"/>
      <c r="R857" s="218"/>
      <c r="S857" s="218"/>
      <c r="T857" s="229"/>
      <c r="U857" s="226"/>
      <c r="V857" s="161"/>
      <c r="W857" s="161"/>
      <c r="X857" s="161"/>
      <c r="Y857" s="161"/>
      <c r="Z857" s="161"/>
      <c r="AA857" s="161"/>
      <c r="AB857" s="161"/>
      <c r="AC857" s="161"/>
      <c r="AD857" s="161"/>
      <c r="AE857" s="161"/>
    </row>
    <row r="858" ht="22.5" customHeight="1">
      <c r="A858" s="227"/>
      <c r="B858" s="217"/>
      <c r="C858" s="217" t="str">
        <f>iferror(vlookup($B858,Master_data!$K$1:$M$190,3,0),"--")</f>
        <v>--</v>
      </c>
      <c r="D858" s="217" t="str">
        <f>iferror(vlookup($B858,Master_data!$K$1:$M$190,2,0),"--")</f>
        <v>--</v>
      </c>
      <c r="E858" s="218" t="str">
        <f>iferror(vlookup($B858,Master_data!$K:$O,4,0),"--")</f>
        <v>--</v>
      </c>
      <c r="F858" s="218"/>
      <c r="G858" s="218"/>
      <c r="H858" s="218"/>
      <c r="I858" s="217"/>
      <c r="J858" s="228"/>
      <c r="K858" s="228"/>
      <c r="L858" s="219">
        <v>0.0</v>
      </c>
      <c r="M858" s="219">
        <v>0.0</v>
      </c>
      <c r="N858" s="218"/>
      <c r="O858" s="218"/>
      <c r="P858" s="218"/>
      <c r="Q858" s="218"/>
      <c r="R858" s="218"/>
      <c r="S858" s="218"/>
      <c r="T858" s="229"/>
      <c r="U858" s="226"/>
      <c r="V858" s="161"/>
      <c r="W858" s="161"/>
      <c r="X858" s="161"/>
      <c r="Y858" s="161"/>
      <c r="Z858" s="161"/>
      <c r="AA858" s="161"/>
      <c r="AB858" s="161"/>
      <c r="AC858" s="161"/>
      <c r="AD858" s="161"/>
      <c r="AE858" s="161"/>
    </row>
    <row r="859" ht="22.5" customHeight="1">
      <c r="A859" s="227"/>
      <c r="B859" s="217"/>
      <c r="C859" s="217" t="str">
        <f>iferror(vlookup($B859,Master_data!$K$1:$M$190,3,0),"--")</f>
        <v>--</v>
      </c>
      <c r="D859" s="217" t="str">
        <f>iferror(vlookup($B859,Master_data!$K$1:$M$190,2,0),"--")</f>
        <v>--</v>
      </c>
      <c r="E859" s="218" t="str">
        <f>iferror(vlookup($B859,Master_data!$K:$O,4,0),"--")</f>
        <v>--</v>
      </c>
      <c r="F859" s="218"/>
      <c r="G859" s="218"/>
      <c r="H859" s="218"/>
      <c r="I859" s="217"/>
      <c r="J859" s="228"/>
      <c r="K859" s="228"/>
      <c r="L859" s="219">
        <v>0.0</v>
      </c>
      <c r="M859" s="219">
        <v>0.0</v>
      </c>
      <c r="N859" s="218"/>
      <c r="O859" s="218"/>
      <c r="P859" s="218"/>
      <c r="Q859" s="218"/>
      <c r="R859" s="218"/>
      <c r="S859" s="218"/>
      <c r="T859" s="229"/>
      <c r="U859" s="226"/>
      <c r="V859" s="161"/>
      <c r="W859" s="161"/>
      <c r="X859" s="161"/>
      <c r="Y859" s="161"/>
      <c r="Z859" s="161"/>
      <c r="AA859" s="161"/>
      <c r="AB859" s="161"/>
      <c r="AC859" s="161"/>
      <c r="AD859" s="161"/>
      <c r="AE859" s="161"/>
    </row>
    <row r="860" ht="22.5" customHeight="1">
      <c r="A860" s="227"/>
      <c r="B860" s="217"/>
      <c r="C860" s="217" t="str">
        <f>iferror(vlookup($B860,Master_data!$K$1:$M$190,3,0),"--")</f>
        <v>--</v>
      </c>
      <c r="D860" s="217" t="str">
        <f>iferror(vlookup($B860,Master_data!$K$1:$M$190,2,0),"--")</f>
        <v>--</v>
      </c>
      <c r="E860" s="218" t="str">
        <f>iferror(vlookup($B860,Master_data!$K:$O,4,0),"--")</f>
        <v>--</v>
      </c>
      <c r="F860" s="218"/>
      <c r="G860" s="218"/>
      <c r="H860" s="218"/>
      <c r="I860" s="217"/>
      <c r="J860" s="228"/>
      <c r="K860" s="228"/>
      <c r="L860" s="219">
        <v>0.0</v>
      </c>
      <c r="M860" s="219">
        <v>0.0</v>
      </c>
      <c r="N860" s="218"/>
      <c r="O860" s="218"/>
      <c r="P860" s="218"/>
      <c r="Q860" s="218"/>
      <c r="R860" s="218"/>
      <c r="S860" s="218"/>
      <c r="T860" s="229"/>
      <c r="U860" s="226"/>
      <c r="V860" s="161"/>
      <c r="W860" s="161"/>
      <c r="X860" s="161"/>
      <c r="Y860" s="161"/>
      <c r="Z860" s="161"/>
      <c r="AA860" s="161"/>
      <c r="AB860" s="161"/>
      <c r="AC860" s="161"/>
      <c r="AD860" s="161"/>
      <c r="AE860" s="161"/>
    </row>
    <row r="861" ht="22.5" customHeight="1">
      <c r="A861" s="227"/>
      <c r="B861" s="217"/>
      <c r="C861" s="217" t="str">
        <f>iferror(vlookup($B861,Master_data!$K$1:$M$190,3,0),"--")</f>
        <v>--</v>
      </c>
      <c r="D861" s="217" t="str">
        <f>iferror(vlookup($B861,Master_data!$K$1:$M$190,2,0),"--")</f>
        <v>--</v>
      </c>
      <c r="E861" s="218" t="str">
        <f>iferror(vlookup($B861,Master_data!$K:$O,4,0),"--")</f>
        <v>--</v>
      </c>
      <c r="F861" s="218"/>
      <c r="G861" s="218"/>
      <c r="H861" s="218"/>
      <c r="I861" s="217"/>
      <c r="J861" s="228"/>
      <c r="K861" s="228"/>
      <c r="L861" s="219">
        <v>0.0</v>
      </c>
      <c r="M861" s="219">
        <v>0.0</v>
      </c>
      <c r="N861" s="218"/>
      <c r="O861" s="218"/>
      <c r="P861" s="218"/>
      <c r="Q861" s="218"/>
      <c r="R861" s="218"/>
      <c r="S861" s="218"/>
      <c r="T861" s="229"/>
      <c r="U861" s="226"/>
      <c r="V861" s="161"/>
      <c r="W861" s="161"/>
      <c r="X861" s="161"/>
      <c r="Y861" s="161"/>
      <c r="Z861" s="161"/>
      <c r="AA861" s="161"/>
      <c r="AB861" s="161"/>
      <c r="AC861" s="161"/>
      <c r="AD861" s="161"/>
      <c r="AE861" s="161"/>
    </row>
    <row r="862" ht="22.5" customHeight="1">
      <c r="A862" s="227"/>
      <c r="B862" s="217"/>
      <c r="C862" s="217" t="str">
        <f>iferror(vlookup($B862,Master_data!$K$1:$M$190,3,0),"--")</f>
        <v>--</v>
      </c>
      <c r="D862" s="217" t="str">
        <f>iferror(vlookup($B862,Master_data!$K$1:$M$190,2,0),"--")</f>
        <v>--</v>
      </c>
      <c r="E862" s="218" t="str">
        <f>iferror(vlookup($B862,Master_data!$K:$O,4,0),"--")</f>
        <v>--</v>
      </c>
      <c r="F862" s="218"/>
      <c r="G862" s="218"/>
      <c r="H862" s="218"/>
      <c r="I862" s="217"/>
      <c r="J862" s="228"/>
      <c r="K862" s="228"/>
      <c r="L862" s="219">
        <v>0.0</v>
      </c>
      <c r="M862" s="219">
        <v>0.0</v>
      </c>
      <c r="N862" s="218"/>
      <c r="O862" s="218"/>
      <c r="P862" s="218"/>
      <c r="Q862" s="218"/>
      <c r="R862" s="218"/>
      <c r="S862" s="218"/>
      <c r="T862" s="229"/>
      <c r="U862" s="226"/>
      <c r="V862" s="161"/>
      <c r="W862" s="161"/>
      <c r="X862" s="161"/>
      <c r="Y862" s="161"/>
      <c r="Z862" s="161"/>
      <c r="AA862" s="161"/>
      <c r="AB862" s="161"/>
      <c r="AC862" s="161"/>
      <c r="AD862" s="161"/>
      <c r="AE862" s="161"/>
    </row>
    <row r="863" ht="22.5" customHeight="1">
      <c r="A863" s="227"/>
      <c r="B863" s="217"/>
      <c r="C863" s="217" t="str">
        <f>iferror(vlookup($B863,Master_data!$K$1:$M$190,3,0),"--")</f>
        <v>--</v>
      </c>
      <c r="D863" s="217" t="str">
        <f>iferror(vlookup($B863,Master_data!$K$1:$M$190,2,0),"--")</f>
        <v>--</v>
      </c>
      <c r="E863" s="218" t="str">
        <f>iferror(vlookup($B863,Master_data!$K:$O,4,0),"--")</f>
        <v>--</v>
      </c>
      <c r="F863" s="218"/>
      <c r="G863" s="218"/>
      <c r="H863" s="218"/>
      <c r="I863" s="217"/>
      <c r="J863" s="228"/>
      <c r="K863" s="228"/>
      <c r="L863" s="219">
        <v>0.0</v>
      </c>
      <c r="M863" s="219">
        <v>0.0</v>
      </c>
      <c r="N863" s="218"/>
      <c r="O863" s="218"/>
      <c r="P863" s="218"/>
      <c r="Q863" s="218"/>
      <c r="R863" s="218"/>
      <c r="S863" s="218"/>
      <c r="T863" s="229"/>
      <c r="U863" s="226"/>
      <c r="V863" s="161"/>
      <c r="W863" s="161"/>
      <c r="X863" s="161"/>
      <c r="Y863" s="161"/>
      <c r="Z863" s="161"/>
      <c r="AA863" s="161"/>
      <c r="AB863" s="161"/>
      <c r="AC863" s="161"/>
      <c r="AD863" s="161"/>
      <c r="AE863" s="161"/>
    </row>
    <row r="864" ht="22.5" customHeight="1">
      <c r="A864" s="227"/>
      <c r="B864" s="217"/>
      <c r="C864" s="217" t="str">
        <f>iferror(vlookup($B864,Master_data!$K$1:$M$190,3,0),"--")</f>
        <v>--</v>
      </c>
      <c r="D864" s="217" t="str">
        <f>iferror(vlookup($B864,Master_data!$K$1:$M$190,2,0),"--")</f>
        <v>--</v>
      </c>
      <c r="E864" s="218" t="str">
        <f>iferror(vlookup($B864,Master_data!$K:$O,4,0),"--")</f>
        <v>--</v>
      </c>
      <c r="F864" s="218"/>
      <c r="G864" s="218"/>
      <c r="H864" s="218"/>
      <c r="I864" s="217"/>
      <c r="J864" s="228"/>
      <c r="K864" s="228"/>
      <c r="L864" s="219">
        <v>0.0</v>
      </c>
      <c r="M864" s="219">
        <v>0.0</v>
      </c>
      <c r="N864" s="218"/>
      <c r="O864" s="218"/>
      <c r="P864" s="218"/>
      <c r="Q864" s="218"/>
      <c r="R864" s="218"/>
      <c r="S864" s="218"/>
      <c r="T864" s="229"/>
      <c r="U864" s="226"/>
      <c r="V864" s="161"/>
      <c r="W864" s="161"/>
      <c r="X864" s="161"/>
      <c r="Y864" s="161"/>
      <c r="Z864" s="161"/>
      <c r="AA864" s="161"/>
      <c r="AB864" s="161"/>
      <c r="AC864" s="161"/>
      <c r="AD864" s="161"/>
      <c r="AE864" s="161"/>
    </row>
    <row r="865" ht="22.5" customHeight="1">
      <c r="A865" s="227"/>
      <c r="B865" s="217"/>
      <c r="C865" s="217" t="str">
        <f>iferror(vlookup($B865,Master_data!$K$1:$M$190,3,0),"--")</f>
        <v>--</v>
      </c>
      <c r="D865" s="217" t="str">
        <f>iferror(vlookup($B865,Master_data!$K$1:$M$190,2,0),"--")</f>
        <v>--</v>
      </c>
      <c r="E865" s="218" t="str">
        <f>iferror(vlookup($B865,Master_data!$K:$O,4,0),"--")</f>
        <v>--</v>
      </c>
      <c r="F865" s="218"/>
      <c r="G865" s="218"/>
      <c r="H865" s="218"/>
      <c r="I865" s="217"/>
      <c r="J865" s="228"/>
      <c r="K865" s="228"/>
      <c r="L865" s="219">
        <v>0.0</v>
      </c>
      <c r="M865" s="219">
        <v>0.0</v>
      </c>
      <c r="N865" s="218"/>
      <c r="O865" s="218"/>
      <c r="P865" s="218"/>
      <c r="Q865" s="218"/>
      <c r="R865" s="218"/>
      <c r="S865" s="218"/>
      <c r="T865" s="229"/>
      <c r="U865" s="226"/>
      <c r="V865" s="161"/>
      <c r="W865" s="161"/>
      <c r="X865" s="161"/>
      <c r="Y865" s="161"/>
      <c r="Z865" s="161"/>
      <c r="AA865" s="161"/>
      <c r="AB865" s="161"/>
      <c r="AC865" s="161"/>
      <c r="AD865" s="161"/>
      <c r="AE865" s="161"/>
    </row>
    <row r="866" ht="22.5" customHeight="1">
      <c r="A866" s="227"/>
      <c r="B866" s="217"/>
      <c r="C866" s="217" t="str">
        <f>iferror(vlookup($B866,Master_data!$K$1:$M$190,3,0),"--")</f>
        <v>--</v>
      </c>
      <c r="D866" s="217" t="str">
        <f>iferror(vlookup($B866,Master_data!$K$1:$M$190,2,0),"--")</f>
        <v>--</v>
      </c>
      <c r="E866" s="218" t="str">
        <f>iferror(vlookup($B866,Master_data!$K:$O,4,0),"--")</f>
        <v>--</v>
      </c>
      <c r="F866" s="218"/>
      <c r="G866" s="218"/>
      <c r="H866" s="218"/>
      <c r="I866" s="217"/>
      <c r="J866" s="228"/>
      <c r="K866" s="228"/>
      <c r="L866" s="219">
        <v>0.0</v>
      </c>
      <c r="M866" s="219">
        <v>0.0</v>
      </c>
      <c r="N866" s="218"/>
      <c r="O866" s="218"/>
      <c r="P866" s="218"/>
      <c r="Q866" s="218"/>
      <c r="R866" s="218"/>
      <c r="S866" s="218"/>
      <c r="T866" s="229"/>
      <c r="U866" s="226"/>
      <c r="V866" s="161"/>
      <c r="W866" s="161"/>
      <c r="X866" s="161"/>
      <c r="Y866" s="161"/>
      <c r="Z866" s="161"/>
      <c r="AA866" s="161"/>
      <c r="AB866" s="161"/>
      <c r="AC866" s="161"/>
      <c r="AD866" s="161"/>
      <c r="AE866" s="161"/>
    </row>
    <row r="867" ht="22.5" customHeight="1">
      <c r="A867" s="227"/>
      <c r="B867" s="217"/>
      <c r="C867" s="217" t="str">
        <f>iferror(vlookup($B867,Master_data!$K$1:$M$190,3,0),"--")</f>
        <v>--</v>
      </c>
      <c r="D867" s="217" t="str">
        <f>iferror(vlookup($B867,Master_data!$K$1:$M$190,2,0),"--")</f>
        <v>--</v>
      </c>
      <c r="E867" s="218" t="str">
        <f>iferror(vlookup($B867,Master_data!$K:$O,4,0),"--")</f>
        <v>--</v>
      </c>
      <c r="F867" s="218"/>
      <c r="G867" s="218"/>
      <c r="H867" s="218"/>
      <c r="I867" s="217"/>
      <c r="J867" s="228"/>
      <c r="K867" s="228"/>
      <c r="L867" s="219">
        <v>0.0</v>
      </c>
      <c r="M867" s="219">
        <v>0.0</v>
      </c>
      <c r="N867" s="218"/>
      <c r="O867" s="218"/>
      <c r="P867" s="218"/>
      <c r="Q867" s="218"/>
      <c r="R867" s="218"/>
      <c r="S867" s="218"/>
      <c r="T867" s="229"/>
      <c r="U867" s="226"/>
      <c r="V867" s="161"/>
      <c r="W867" s="161"/>
      <c r="X867" s="161"/>
      <c r="Y867" s="161"/>
      <c r="Z867" s="161"/>
      <c r="AA867" s="161"/>
      <c r="AB867" s="161"/>
      <c r="AC867" s="161"/>
      <c r="AD867" s="161"/>
      <c r="AE867" s="161"/>
    </row>
    <row r="868" ht="22.5" customHeight="1">
      <c r="A868" s="227"/>
      <c r="B868" s="217"/>
      <c r="C868" s="217" t="str">
        <f>iferror(vlookup($B868,Master_data!$K$1:$M$190,3,0),"--")</f>
        <v>--</v>
      </c>
      <c r="D868" s="217" t="str">
        <f>iferror(vlookup($B868,Master_data!$K$1:$M$190,2,0),"--")</f>
        <v>--</v>
      </c>
      <c r="E868" s="218" t="str">
        <f>iferror(vlookup($B868,Master_data!$K:$O,4,0),"--")</f>
        <v>--</v>
      </c>
      <c r="F868" s="218"/>
      <c r="G868" s="218"/>
      <c r="H868" s="218"/>
      <c r="I868" s="217"/>
      <c r="J868" s="228"/>
      <c r="K868" s="228"/>
      <c r="L868" s="219">
        <v>0.0</v>
      </c>
      <c r="M868" s="219">
        <v>0.0</v>
      </c>
      <c r="N868" s="218"/>
      <c r="O868" s="218"/>
      <c r="P868" s="218"/>
      <c r="Q868" s="218"/>
      <c r="R868" s="218"/>
      <c r="S868" s="218"/>
      <c r="T868" s="229"/>
      <c r="U868" s="226"/>
      <c r="V868" s="161"/>
      <c r="W868" s="161"/>
      <c r="X868" s="161"/>
      <c r="Y868" s="161"/>
      <c r="Z868" s="161"/>
      <c r="AA868" s="161"/>
      <c r="AB868" s="161"/>
      <c r="AC868" s="161"/>
      <c r="AD868" s="161"/>
      <c r="AE868" s="161"/>
    </row>
    <row r="869" ht="22.5" customHeight="1">
      <c r="A869" s="227"/>
      <c r="B869" s="217"/>
      <c r="C869" s="217" t="str">
        <f>iferror(vlookup($B869,Master_data!$K$1:$M$190,3,0),"--")</f>
        <v>--</v>
      </c>
      <c r="D869" s="217" t="str">
        <f>iferror(vlookup($B869,Master_data!$K$1:$M$190,2,0),"--")</f>
        <v>--</v>
      </c>
      <c r="E869" s="218" t="str">
        <f>iferror(vlookup($B869,Master_data!$K:$O,4,0),"--")</f>
        <v>--</v>
      </c>
      <c r="F869" s="218"/>
      <c r="G869" s="218"/>
      <c r="H869" s="218"/>
      <c r="I869" s="217"/>
      <c r="J869" s="228"/>
      <c r="K869" s="228"/>
      <c r="L869" s="219">
        <v>0.0</v>
      </c>
      <c r="M869" s="219">
        <v>0.0</v>
      </c>
      <c r="N869" s="218"/>
      <c r="O869" s="218"/>
      <c r="P869" s="218"/>
      <c r="Q869" s="218"/>
      <c r="R869" s="218"/>
      <c r="S869" s="218"/>
      <c r="T869" s="229"/>
      <c r="U869" s="226"/>
      <c r="V869" s="161"/>
      <c r="W869" s="161"/>
      <c r="X869" s="161"/>
      <c r="Y869" s="161"/>
      <c r="Z869" s="161"/>
      <c r="AA869" s="161"/>
      <c r="AB869" s="161"/>
      <c r="AC869" s="161"/>
      <c r="AD869" s="161"/>
      <c r="AE869" s="161"/>
    </row>
    <row r="870" ht="22.5" customHeight="1">
      <c r="A870" s="227"/>
      <c r="B870" s="217"/>
      <c r="C870" s="217" t="str">
        <f>iferror(vlookup($B870,Master_data!$K$1:$M$190,3,0),"--")</f>
        <v>--</v>
      </c>
      <c r="D870" s="217" t="str">
        <f>iferror(vlookup($B870,Master_data!$K$1:$M$190,2,0),"--")</f>
        <v>--</v>
      </c>
      <c r="E870" s="218" t="str">
        <f>iferror(vlookup($B870,Master_data!$K:$O,4,0),"--")</f>
        <v>--</v>
      </c>
      <c r="F870" s="218"/>
      <c r="G870" s="218"/>
      <c r="H870" s="218"/>
      <c r="I870" s="217"/>
      <c r="J870" s="228"/>
      <c r="K870" s="228"/>
      <c r="L870" s="219">
        <v>0.0</v>
      </c>
      <c r="M870" s="219">
        <v>0.0</v>
      </c>
      <c r="N870" s="218"/>
      <c r="O870" s="218"/>
      <c r="P870" s="218"/>
      <c r="Q870" s="218"/>
      <c r="R870" s="218"/>
      <c r="S870" s="218"/>
      <c r="T870" s="229"/>
      <c r="U870" s="226"/>
      <c r="V870" s="161"/>
      <c r="W870" s="161"/>
      <c r="X870" s="161"/>
      <c r="Y870" s="161"/>
      <c r="Z870" s="161"/>
      <c r="AA870" s="161"/>
      <c r="AB870" s="161"/>
      <c r="AC870" s="161"/>
      <c r="AD870" s="161"/>
      <c r="AE870" s="161"/>
    </row>
    <row r="871" ht="22.5" customHeight="1">
      <c r="A871" s="227"/>
      <c r="B871" s="217"/>
      <c r="C871" s="217" t="str">
        <f>iferror(vlookup($B871,Master_data!$K$1:$M$190,3,0),"--")</f>
        <v>--</v>
      </c>
      <c r="D871" s="217" t="str">
        <f>iferror(vlookup($B871,Master_data!$K$1:$M$190,2,0),"--")</f>
        <v>--</v>
      </c>
      <c r="E871" s="218" t="str">
        <f>iferror(vlookup($B871,Master_data!$K:$O,4,0),"--")</f>
        <v>--</v>
      </c>
      <c r="F871" s="218"/>
      <c r="G871" s="218"/>
      <c r="H871" s="218"/>
      <c r="I871" s="217"/>
      <c r="J871" s="228"/>
      <c r="K871" s="228"/>
      <c r="L871" s="219">
        <v>0.0</v>
      </c>
      <c r="M871" s="219">
        <v>0.0</v>
      </c>
      <c r="N871" s="218"/>
      <c r="O871" s="218"/>
      <c r="P871" s="218"/>
      <c r="Q871" s="218"/>
      <c r="R871" s="218"/>
      <c r="S871" s="218"/>
      <c r="T871" s="229"/>
      <c r="U871" s="226"/>
      <c r="V871" s="161"/>
      <c r="W871" s="161"/>
      <c r="X871" s="161"/>
      <c r="Y871" s="161"/>
      <c r="Z871" s="161"/>
      <c r="AA871" s="161"/>
      <c r="AB871" s="161"/>
      <c r="AC871" s="161"/>
      <c r="AD871" s="161"/>
      <c r="AE871" s="161"/>
    </row>
    <row r="872" ht="22.5" customHeight="1">
      <c r="A872" s="227"/>
      <c r="B872" s="217"/>
      <c r="C872" s="217" t="str">
        <f>iferror(vlookup($B872,Master_data!$K$1:$M$190,3,0),"--")</f>
        <v>--</v>
      </c>
      <c r="D872" s="217" t="str">
        <f>iferror(vlookup($B872,Master_data!$K$1:$M$190,2,0),"--")</f>
        <v>--</v>
      </c>
      <c r="E872" s="218" t="str">
        <f>iferror(vlookup($B872,Master_data!$K:$O,4,0),"--")</f>
        <v>--</v>
      </c>
      <c r="F872" s="218"/>
      <c r="G872" s="218"/>
      <c r="H872" s="218"/>
      <c r="I872" s="217"/>
      <c r="J872" s="228"/>
      <c r="K872" s="228"/>
      <c r="L872" s="219">
        <v>0.0</v>
      </c>
      <c r="M872" s="219">
        <v>0.0</v>
      </c>
      <c r="N872" s="218"/>
      <c r="O872" s="218"/>
      <c r="P872" s="218"/>
      <c r="Q872" s="218"/>
      <c r="R872" s="218"/>
      <c r="S872" s="218"/>
      <c r="T872" s="229"/>
      <c r="U872" s="226"/>
      <c r="V872" s="161"/>
      <c r="W872" s="161"/>
      <c r="X872" s="161"/>
      <c r="Y872" s="161"/>
      <c r="Z872" s="161"/>
      <c r="AA872" s="161"/>
      <c r="AB872" s="161"/>
      <c r="AC872" s="161"/>
      <c r="AD872" s="161"/>
      <c r="AE872" s="161"/>
    </row>
    <row r="873" ht="22.5" customHeight="1">
      <c r="A873" s="227"/>
      <c r="B873" s="217"/>
      <c r="C873" s="217" t="str">
        <f>iferror(vlookup($B873,Master_data!$K$1:$M$190,3,0),"--")</f>
        <v>--</v>
      </c>
      <c r="D873" s="217" t="str">
        <f>iferror(vlookup($B873,Master_data!$K$1:$M$190,2,0),"--")</f>
        <v>--</v>
      </c>
      <c r="E873" s="218" t="str">
        <f>iferror(vlookup($B873,Master_data!$K:$O,4,0),"--")</f>
        <v>--</v>
      </c>
      <c r="F873" s="218"/>
      <c r="G873" s="218"/>
      <c r="H873" s="218"/>
      <c r="I873" s="217"/>
      <c r="J873" s="228"/>
      <c r="K873" s="228"/>
      <c r="L873" s="219">
        <v>0.0</v>
      </c>
      <c r="M873" s="219">
        <v>0.0</v>
      </c>
      <c r="N873" s="218"/>
      <c r="O873" s="218"/>
      <c r="P873" s="218"/>
      <c r="Q873" s="218"/>
      <c r="R873" s="218"/>
      <c r="S873" s="218"/>
      <c r="T873" s="229"/>
      <c r="U873" s="226"/>
      <c r="V873" s="161"/>
      <c r="W873" s="161"/>
      <c r="X873" s="161"/>
      <c r="Y873" s="161"/>
      <c r="Z873" s="161"/>
      <c r="AA873" s="161"/>
      <c r="AB873" s="161"/>
      <c r="AC873" s="161"/>
      <c r="AD873" s="161"/>
      <c r="AE873" s="161"/>
    </row>
    <row r="874" ht="22.5" customHeight="1">
      <c r="A874" s="227"/>
      <c r="B874" s="217"/>
      <c r="C874" s="217" t="str">
        <f>iferror(vlookup($B874,Master_data!$K$1:$M$190,3,0),"--")</f>
        <v>--</v>
      </c>
      <c r="D874" s="217" t="str">
        <f>iferror(vlookup($B874,Master_data!$K$1:$M$190,2,0),"--")</f>
        <v>--</v>
      </c>
      <c r="E874" s="218" t="str">
        <f>iferror(vlookup($B874,Master_data!$K:$O,4,0),"--")</f>
        <v>--</v>
      </c>
      <c r="F874" s="218"/>
      <c r="G874" s="218"/>
      <c r="H874" s="218"/>
      <c r="I874" s="217"/>
      <c r="J874" s="228"/>
      <c r="K874" s="228"/>
      <c r="L874" s="219">
        <v>0.0</v>
      </c>
      <c r="M874" s="219">
        <v>0.0</v>
      </c>
      <c r="N874" s="218"/>
      <c r="O874" s="218"/>
      <c r="P874" s="218"/>
      <c r="Q874" s="218"/>
      <c r="R874" s="218"/>
      <c r="S874" s="218"/>
      <c r="T874" s="229"/>
      <c r="U874" s="226"/>
      <c r="V874" s="161"/>
      <c r="W874" s="161"/>
      <c r="X874" s="161"/>
      <c r="Y874" s="161"/>
      <c r="Z874" s="161"/>
      <c r="AA874" s="161"/>
      <c r="AB874" s="161"/>
      <c r="AC874" s="161"/>
      <c r="AD874" s="161"/>
      <c r="AE874" s="161"/>
    </row>
    <row r="875" ht="22.5" customHeight="1">
      <c r="A875" s="227"/>
      <c r="B875" s="217"/>
      <c r="C875" s="217" t="str">
        <f>iferror(vlookup($B875,Master_data!$K$1:$M$190,3,0),"--")</f>
        <v>--</v>
      </c>
      <c r="D875" s="217" t="str">
        <f>iferror(vlookup($B875,Master_data!$K$1:$M$190,2,0),"--")</f>
        <v>--</v>
      </c>
      <c r="E875" s="218" t="str">
        <f>iferror(vlookup($B875,Master_data!$K:$O,4,0),"--")</f>
        <v>--</v>
      </c>
      <c r="F875" s="218"/>
      <c r="G875" s="218"/>
      <c r="H875" s="218"/>
      <c r="I875" s="217"/>
      <c r="J875" s="228"/>
      <c r="K875" s="228"/>
      <c r="L875" s="219">
        <v>0.0</v>
      </c>
      <c r="M875" s="219">
        <v>0.0</v>
      </c>
      <c r="N875" s="218"/>
      <c r="O875" s="218"/>
      <c r="P875" s="218"/>
      <c r="Q875" s="218"/>
      <c r="R875" s="218"/>
      <c r="S875" s="218"/>
      <c r="T875" s="229"/>
      <c r="U875" s="226"/>
      <c r="V875" s="161"/>
      <c r="W875" s="161"/>
      <c r="X875" s="161"/>
      <c r="Y875" s="161"/>
      <c r="Z875" s="161"/>
      <c r="AA875" s="161"/>
      <c r="AB875" s="161"/>
      <c r="AC875" s="161"/>
      <c r="AD875" s="161"/>
      <c r="AE875" s="161"/>
    </row>
    <row r="876" ht="22.5" customHeight="1">
      <c r="A876" s="227"/>
      <c r="B876" s="217"/>
      <c r="C876" s="217" t="str">
        <f>iferror(vlookup($B876,Master_data!$K$1:$M$190,3,0),"--")</f>
        <v>--</v>
      </c>
      <c r="D876" s="217" t="str">
        <f>iferror(vlookup($B876,Master_data!$K$1:$M$190,2,0),"--")</f>
        <v>--</v>
      </c>
      <c r="E876" s="218" t="str">
        <f>iferror(vlookup($B876,Master_data!$K:$O,4,0),"--")</f>
        <v>--</v>
      </c>
      <c r="F876" s="218"/>
      <c r="G876" s="218"/>
      <c r="H876" s="218"/>
      <c r="I876" s="217"/>
      <c r="J876" s="228"/>
      <c r="K876" s="228"/>
      <c r="L876" s="219">
        <v>0.0</v>
      </c>
      <c r="M876" s="219">
        <v>0.0</v>
      </c>
      <c r="N876" s="218"/>
      <c r="O876" s="218"/>
      <c r="P876" s="218"/>
      <c r="Q876" s="218"/>
      <c r="R876" s="218"/>
      <c r="S876" s="218"/>
      <c r="T876" s="229"/>
      <c r="U876" s="226"/>
      <c r="V876" s="161"/>
      <c r="W876" s="161"/>
      <c r="X876" s="161"/>
      <c r="Y876" s="161"/>
      <c r="Z876" s="161"/>
      <c r="AA876" s="161"/>
      <c r="AB876" s="161"/>
      <c r="AC876" s="161"/>
      <c r="AD876" s="161"/>
      <c r="AE876" s="161"/>
    </row>
    <row r="877" ht="22.5" customHeight="1">
      <c r="A877" s="227"/>
      <c r="B877" s="217"/>
      <c r="C877" s="217" t="str">
        <f>iferror(vlookup($B877,Master_data!$K$1:$M$190,3,0),"--")</f>
        <v>--</v>
      </c>
      <c r="D877" s="217" t="str">
        <f>iferror(vlookup($B877,Master_data!$K$1:$M$190,2,0),"--")</f>
        <v>--</v>
      </c>
      <c r="E877" s="218" t="str">
        <f>iferror(vlookup($B877,Master_data!$K:$O,4,0),"--")</f>
        <v>--</v>
      </c>
      <c r="F877" s="218"/>
      <c r="G877" s="218"/>
      <c r="H877" s="218"/>
      <c r="I877" s="217"/>
      <c r="J877" s="228"/>
      <c r="K877" s="228"/>
      <c r="L877" s="219">
        <v>0.0</v>
      </c>
      <c r="M877" s="219">
        <v>0.0</v>
      </c>
      <c r="N877" s="218"/>
      <c r="O877" s="218"/>
      <c r="P877" s="218"/>
      <c r="Q877" s="218"/>
      <c r="R877" s="218"/>
      <c r="S877" s="218"/>
      <c r="T877" s="229"/>
      <c r="U877" s="226"/>
      <c r="V877" s="161"/>
      <c r="W877" s="161"/>
      <c r="X877" s="161"/>
      <c r="Y877" s="161"/>
      <c r="Z877" s="161"/>
      <c r="AA877" s="161"/>
      <c r="AB877" s="161"/>
      <c r="AC877" s="161"/>
      <c r="AD877" s="161"/>
      <c r="AE877" s="161"/>
    </row>
    <row r="878" ht="22.5" customHeight="1">
      <c r="A878" s="227"/>
      <c r="B878" s="217"/>
      <c r="C878" s="217" t="str">
        <f>iferror(vlookup($B878,Master_data!$K$1:$M$190,3,0),"--")</f>
        <v>--</v>
      </c>
      <c r="D878" s="217" t="str">
        <f>iferror(vlookup($B878,Master_data!$K$1:$M$190,2,0),"--")</f>
        <v>--</v>
      </c>
      <c r="E878" s="218" t="str">
        <f>iferror(vlookup($B878,Master_data!$K:$O,4,0),"--")</f>
        <v>--</v>
      </c>
      <c r="F878" s="218"/>
      <c r="G878" s="218"/>
      <c r="H878" s="218"/>
      <c r="I878" s="217"/>
      <c r="J878" s="228"/>
      <c r="K878" s="228"/>
      <c r="L878" s="219">
        <v>0.0</v>
      </c>
      <c r="M878" s="219">
        <v>0.0</v>
      </c>
      <c r="N878" s="218"/>
      <c r="O878" s="218"/>
      <c r="P878" s="218"/>
      <c r="Q878" s="218"/>
      <c r="R878" s="218"/>
      <c r="S878" s="218"/>
      <c r="T878" s="229"/>
      <c r="U878" s="226"/>
      <c r="V878" s="161"/>
      <c r="W878" s="161"/>
      <c r="X878" s="161"/>
      <c r="Y878" s="161"/>
      <c r="Z878" s="161"/>
      <c r="AA878" s="161"/>
      <c r="AB878" s="161"/>
      <c r="AC878" s="161"/>
      <c r="AD878" s="161"/>
      <c r="AE878" s="161"/>
    </row>
    <row r="879" ht="22.5" customHeight="1">
      <c r="A879" s="227"/>
      <c r="B879" s="217"/>
      <c r="C879" s="217" t="str">
        <f>iferror(vlookup($B879,Master_data!$K$1:$M$190,3,0),"--")</f>
        <v>--</v>
      </c>
      <c r="D879" s="217" t="str">
        <f>iferror(vlookup($B879,Master_data!$K$1:$M$190,2,0),"--")</f>
        <v>--</v>
      </c>
      <c r="E879" s="218" t="str">
        <f>iferror(vlookup($B879,Master_data!$K:$O,4,0),"--")</f>
        <v>--</v>
      </c>
      <c r="F879" s="218"/>
      <c r="G879" s="218"/>
      <c r="H879" s="218"/>
      <c r="I879" s="217"/>
      <c r="J879" s="228"/>
      <c r="K879" s="228"/>
      <c r="L879" s="219">
        <v>0.0</v>
      </c>
      <c r="M879" s="219">
        <v>0.0</v>
      </c>
      <c r="N879" s="218"/>
      <c r="O879" s="218"/>
      <c r="P879" s="218"/>
      <c r="Q879" s="218"/>
      <c r="R879" s="218"/>
      <c r="S879" s="218"/>
      <c r="T879" s="229"/>
      <c r="U879" s="226"/>
      <c r="V879" s="161"/>
      <c r="W879" s="161"/>
      <c r="X879" s="161"/>
      <c r="Y879" s="161"/>
      <c r="Z879" s="161"/>
      <c r="AA879" s="161"/>
      <c r="AB879" s="161"/>
      <c r="AC879" s="161"/>
      <c r="AD879" s="161"/>
      <c r="AE879" s="161"/>
    </row>
    <row r="880" ht="22.5" customHeight="1">
      <c r="A880" s="227"/>
      <c r="B880" s="217"/>
      <c r="C880" s="217" t="str">
        <f>iferror(vlookup($B880,Master_data!$K$1:$M$190,3,0),"--")</f>
        <v>--</v>
      </c>
      <c r="D880" s="217" t="str">
        <f>iferror(vlookup($B880,Master_data!$K$1:$M$190,2,0),"--")</f>
        <v>--</v>
      </c>
      <c r="E880" s="218" t="str">
        <f>iferror(vlookup($B880,Master_data!$K:$O,4,0),"--")</f>
        <v>--</v>
      </c>
      <c r="F880" s="218"/>
      <c r="G880" s="218"/>
      <c r="H880" s="218"/>
      <c r="I880" s="217"/>
      <c r="J880" s="228"/>
      <c r="K880" s="228"/>
      <c r="L880" s="219">
        <v>0.0</v>
      </c>
      <c r="M880" s="219">
        <v>0.0</v>
      </c>
      <c r="N880" s="218"/>
      <c r="O880" s="218"/>
      <c r="P880" s="218"/>
      <c r="Q880" s="218"/>
      <c r="R880" s="218"/>
      <c r="S880" s="218"/>
      <c r="T880" s="229"/>
      <c r="U880" s="226"/>
      <c r="V880" s="161"/>
      <c r="W880" s="161"/>
      <c r="X880" s="161"/>
      <c r="Y880" s="161"/>
      <c r="Z880" s="161"/>
      <c r="AA880" s="161"/>
      <c r="AB880" s="161"/>
      <c r="AC880" s="161"/>
      <c r="AD880" s="161"/>
      <c r="AE880" s="161"/>
    </row>
    <row r="881" ht="22.5" customHeight="1">
      <c r="A881" s="227"/>
      <c r="B881" s="217"/>
      <c r="C881" s="217" t="str">
        <f>iferror(vlookup($B881,Master_data!$K$1:$M$190,3,0),"--")</f>
        <v>--</v>
      </c>
      <c r="D881" s="217" t="str">
        <f>iferror(vlookup($B881,Master_data!$K$1:$M$190,2,0),"--")</f>
        <v>--</v>
      </c>
      <c r="E881" s="218" t="str">
        <f>iferror(vlookup($B881,Master_data!$K:$O,4,0),"--")</f>
        <v>--</v>
      </c>
      <c r="F881" s="218"/>
      <c r="G881" s="218"/>
      <c r="H881" s="218"/>
      <c r="I881" s="217"/>
      <c r="J881" s="228"/>
      <c r="K881" s="228"/>
      <c r="L881" s="219">
        <v>0.0</v>
      </c>
      <c r="M881" s="219">
        <v>0.0</v>
      </c>
      <c r="N881" s="218"/>
      <c r="O881" s="218"/>
      <c r="P881" s="218"/>
      <c r="Q881" s="218"/>
      <c r="R881" s="218"/>
      <c r="S881" s="218"/>
      <c r="T881" s="229"/>
      <c r="U881" s="226"/>
      <c r="V881" s="161"/>
      <c r="W881" s="161"/>
      <c r="X881" s="161"/>
      <c r="Y881" s="161"/>
      <c r="Z881" s="161"/>
      <c r="AA881" s="161"/>
      <c r="AB881" s="161"/>
      <c r="AC881" s="161"/>
      <c r="AD881" s="161"/>
      <c r="AE881" s="161"/>
    </row>
    <row r="882" ht="22.5" customHeight="1">
      <c r="A882" s="227"/>
      <c r="B882" s="217"/>
      <c r="C882" s="217" t="str">
        <f>iferror(vlookup($B882,Master_data!$K$1:$M$190,3,0),"--")</f>
        <v>--</v>
      </c>
      <c r="D882" s="217" t="str">
        <f>iferror(vlookup($B882,Master_data!$K$1:$M$190,2,0),"--")</f>
        <v>--</v>
      </c>
      <c r="E882" s="218" t="str">
        <f>iferror(vlookup($B882,Master_data!$K:$O,4,0),"--")</f>
        <v>--</v>
      </c>
      <c r="F882" s="218"/>
      <c r="G882" s="218"/>
      <c r="H882" s="218"/>
      <c r="I882" s="217"/>
      <c r="J882" s="228"/>
      <c r="K882" s="228"/>
      <c r="L882" s="219">
        <v>0.0</v>
      </c>
      <c r="M882" s="219">
        <v>0.0</v>
      </c>
      <c r="N882" s="218"/>
      <c r="O882" s="218"/>
      <c r="P882" s="218"/>
      <c r="Q882" s="218"/>
      <c r="R882" s="218"/>
      <c r="S882" s="218"/>
      <c r="T882" s="229"/>
      <c r="U882" s="226"/>
      <c r="V882" s="161"/>
      <c r="W882" s="161"/>
      <c r="X882" s="161"/>
      <c r="Y882" s="161"/>
      <c r="Z882" s="161"/>
      <c r="AA882" s="161"/>
      <c r="AB882" s="161"/>
      <c r="AC882" s="161"/>
      <c r="AD882" s="161"/>
      <c r="AE882" s="161"/>
    </row>
    <row r="883" ht="22.5" customHeight="1">
      <c r="A883" s="227"/>
      <c r="B883" s="217"/>
      <c r="C883" s="217" t="str">
        <f>iferror(vlookup($B883,Master_data!$K$1:$M$190,3,0),"--")</f>
        <v>--</v>
      </c>
      <c r="D883" s="217" t="str">
        <f>iferror(vlookup($B883,Master_data!$K$1:$M$190,2,0),"--")</f>
        <v>--</v>
      </c>
      <c r="E883" s="218" t="str">
        <f>iferror(vlookup($B883,Master_data!$K:$O,4,0),"--")</f>
        <v>--</v>
      </c>
      <c r="F883" s="218"/>
      <c r="G883" s="218"/>
      <c r="H883" s="218"/>
      <c r="I883" s="217"/>
      <c r="J883" s="228"/>
      <c r="K883" s="228"/>
      <c r="L883" s="219">
        <v>0.0</v>
      </c>
      <c r="M883" s="219">
        <v>0.0</v>
      </c>
      <c r="N883" s="218"/>
      <c r="O883" s="218"/>
      <c r="P883" s="218"/>
      <c r="Q883" s="218"/>
      <c r="R883" s="218"/>
      <c r="S883" s="218"/>
      <c r="T883" s="229"/>
      <c r="U883" s="226"/>
      <c r="V883" s="161"/>
      <c r="W883" s="161"/>
      <c r="X883" s="161"/>
      <c r="Y883" s="161"/>
      <c r="Z883" s="161"/>
      <c r="AA883" s="161"/>
      <c r="AB883" s="161"/>
      <c r="AC883" s="161"/>
      <c r="AD883" s="161"/>
      <c r="AE883" s="161"/>
    </row>
    <row r="884" ht="22.5" customHeight="1">
      <c r="A884" s="227"/>
      <c r="B884" s="217"/>
      <c r="C884" s="217" t="str">
        <f>iferror(vlookup($B884,Master_data!$K$1:$M$190,3,0),"--")</f>
        <v>--</v>
      </c>
      <c r="D884" s="217" t="str">
        <f>iferror(vlookup($B884,Master_data!$K$1:$M$190,2,0),"--")</f>
        <v>--</v>
      </c>
      <c r="E884" s="218" t="str">
        <f>iferror(vlookup($B884,Master_data!$K:$O,4,0),"--")</f>
        <v>--</v>
      </c>
      <c r="F884" s="218"/>
      <c r="G884" s="218"/>
      <c r="H884" s="218"/>
      <c r="I884" s="217"/>
      <c r="J884" s="228"/>
      <c r="K884" s="228"/>
      <c r="L884" s="219">
        <v>0.0</v>
      </c>
      <c r="M884" s="219">
        <v>0.0</v>
      </c>
      <c r="N884" s="218"/>
      <c r="O884" s="218"/>
      <c r="P884" s="218"/>
      <c r="Q884" s="218"/>
      <c r="R884" s="218"/>
      <c r="S884" s="218"/>
      <c r="T884" s="229"/>
      <c r="U884" s="226"/>
      <c r="V884" s="161"/>
      <c r="W884" s="161"/>
      <c r="X884" s="161"/>
      <c r="Y884" s="161"/>
      <c r="Z884" s="161"/>
      <c r="AA884" s="161"/>
      <c r="AB884" s="161"/>
      <c r="AC884" s="161"/>
      <c r="AD884" s="161"/>
      <c r="AE884" s="161"/>
    </row>
    <row r="885" ht="22.5" customHeight="1">
      <c r="A885" s="227"/>
      <c r="B885" s="217"/>
      <c r="C885" s="217" t="str">
        <f>iferror(vlookup($B885,Master_data!$K$1:$M$190,3,0),"--")</f>
        <v>--</v>
      </c>
      <c r="D885" s="217" t="str">
        <f>iferror(vlookup($B885,Master_data!$K$1:$M$190,2,0),"--")</f>
        <v>--</v>
      </c>
      <c r="E885" s="218" t="str">
        <f>iferror(vlookup($B885,Master_data!$K:$O,4,0),"--")</f>
        <v>--</v>
      </c>
      <c r="F885" s="218"/>
      <c r="G885" s="218"/>
      <c r="H885" s="218"/>
      <c r="I885" s="217"/>
      <c r="J885" s="228"/>
      <c r="K885" s="228"/>
      <c r="L885" s="219">
        <v>0.0</v>
      </c>
      <c r="M885" s="219">
        <v>0.0</v>
      </c>
      <c r="N885" s="218"/>
      <c r="O885" s="218"/>
      <c r="P885" s="218"/>
      <c r="Q885" s="218"/>
      <c r="R885" s="218"/>
      <c r="S885" s="218"/>
      <c r="T885" s="229"/>
      <c r="U885" s="226"/>
      <c r="V885" s="161"/>
      <c r="W885" s="161"/>
      <c r="X885" s="161"/>
      <c r="Y885" s="161"/>
      <c r="Z885" s="161"/>
      <c r="AA885" s="161"/>
      <c r="AB885" s="161"/>
      <c r="AC885" s="161"/>
      <c r="AD885" s="161"/>
      <c r="AE885" s="161"/>
    </row>
    <row r="886" ht="22.5" customHeight="1">
      <c r="A886" s="227"/>
      <c r="B886" s="217"/>
      <c r="C886" s="217" t="str">
        <f>iferror(vlookup($B886,Master_data!$K$1:$M$190,3,0),"--")</f>
        <v>--</v>
      </c>
      <c r="D886" s="217" t="str">
        <f>iferror(vlookup($B886,Master_data!$K$1:$M$190,2,0),"--")</f>
        <v>--</v>
      </c>
      <c r="E886" s="218" t="str">
        <f>iferror(vlookup($B886,Master_data!$K:$O,4,0),"--")</f>
        <v>--</v>
      </c>
      <c r="F886" s="218"/>
      <c r="G886" s="218"/>
      <c r="H886" s="218"/>
      <c r="I886" s="217"/>
      <c r="J886" s="228"/>
      <c r="K886" s="228"/>
      <c r="L886" s="219">
        <v>0.0</v>
      </c>
      <c r="M886" s="219">
        <v>0.0</v>
      </c>
      <c r="N886" s="218"/>
      <c r="O886" s="218"/>
      <c r="P886" s="218"/>
      <c r="Q886" s="218"/>
      <c r="R886" s="218"/>
      <c r="S886" s="218"/>
      <c r="T886" s="229"/>
      <c r="U886" s="226"/>
      <c r="V886" s="161"/>
      <c r="W886" s="161"/>
      <c r="X886" s="161"/>
      <c r="Y886" s="161"/>
      <c r="Z886" s="161"/>
      <c r="AA886" s="161"/>
      <c r="AB886" s="161"/>
      <c r="AC886" s="161"/>
      <c r="AD886" s="161"/>
      <c r="AE886" s="161"/>
    </row>
    <row r="887" ht="22.5" customHeight="1">
      <c r="A887" s="227"/>
      <c r="B887" s="217"/>
      <c r="C887" s="217" t="str">
        <f>iferror(vlookup($B887,Master_data!$K$1:$M$190,3,0),"--")</f>
        <v>--</v>
      </c>
      <c r="D887" s="217" t="str">
        <f>iferror(vlookup($B887,Master_data!$K$1:$M$190,2,0),"--")</f>
        <v>--</v>
      </c>
      <c r="E887" s="218" t="str">
        <f>iferror(vlookup($B887,Master_data!$K:$O,4,0),"--")</f>
        <v>--</v>
      </c>
      <c r="F887" s="218"/>
      <c r="G887" s="218"/>
      <c r="H887" s="218"/>
      <c r="I887" s="217"/>
      <c r="J887" s="228"/>
      <c r="K887" s="228"/>
      <c r="L887" s="219">
        <v>0.0</v>
      </c>
      <c r="M887" s="219">
        <v>0.0</v>
      </c>
      <c r="N887" s="218"/>
      <c r="O887" s="218"/>
      <c r="P887" s="218"/>
      <c r="Q887" s="218"/>
      <c r="R887" s="218"/>
      <c r="S887" s="218"/>
      <c r="T887" s="229"/>
      <c r="U887" s="226"/>
      <c r="V887" s="161"/>
      <c r="W887" s="161"/>
      <c r="X887" s="161"/>
      <c r="Y887" s="161"/>
      <c r="Z887" s="161"/>
      <c r="AA887" s="161"/>
      <c r="AB887" s="161"/>
      <c r="AC887" s="161"/>
      <c r="AD887" s="161"/>
      <c r="AE887" s="161"/>
    </row>
    <row r="888" ht="22.5" customHeight="1">
      <c r="A888" s="227"/>
      <c r="B888" s="217"/>
      <c r="C888" s="217" t="str">
        <f>iferror(vlookup($B888,Master_data!$K$1:$M$190,3,0),"--")</f>
        <v>--</v>
      </c>
      <c r="D888" s="217" t="str">
        <f>iferror(vlookup($B888,Master_data!$K$1:$M$190,2,0),"--")</f>
        <v>--</v>
      </c>
      <c r="E888" s="218" t="str">
        <f>iferror(vlookup($B888,Master_data!$K:$O,4,0),"--")</f>
        <v>--</v>
      </c>
      <c r="F888" s="218"/>
      <c r="G888" s="218"/>
      <c r="H888" s="218"/>
      <c r="I888" s="217"/>
      <c r="J888" s="228"/>
      <c r="K888" s="228"/>
      <c r="L888" s="219">
        <v>0.0</v>
      </c>
      <c r="M888" s="219">
        <v>0.0</v>
      </c>
      <c r="N888" s="218"/>
      <c r="O888" s="218"/>
      <c r="P888" s="218"/>
      <c r="Q888" s="218"/>
      <c r="R888" s="218"/>
      <c r="S888" s="218"/>
      <c r="T888" s="229"/>
      <c r="U888" s="226"/>
      <c r="V888" s="161"/>
      <c r="W888" s="161"/>
      <c r="X888" s="161"/>
      <c r="Y888" s="161"/>
      <c r="Z888" s="161"/>
      <c r="AA888" s="161"/>
      <c r="AB888" s="161"/>
      <c r="AC888" s="161"/>
      <c r="AD888" s="161"/>
      <c r="AE888" s="161"/>
    </row>
    <row r="889" ht="22.5" customHeight="1">
      <c r="A889" s="227"/>
      <c r="B889" s="217"/>
      <c r="C889" s="217" t="str">
        <f>iferror(vlookup($B889,Master_data!$K$1:$M$190,3,0),"--")</f>
        <v>--</v>
      </c>
      <c r="D889" s="217" t="str">
        <f>iferror(vlookup($B889,Master_data!$K$1:$M$190,2,0),"--")</f>
        <v>--</v>
      </c>
      <c r="E889" s="218" t="str">
        <f>iferror(vlookup($B889,Master_data!$K:$O,4,0),"--")</f>
        <v>--</v>
      </c>
      <c r="F889" s="218"/>
      <c r="G889" s="218"/>
      <c r="H889" s="218"/>
      <c r="I889" s="217"/>
      <c r="J889" s="228"/>
      <c r="K889" s="228"/>
      <c r="L889" s="219">
        <v>0.0</v>
      </c>
      <c r="M889" s="219">
        <v>0.0</v>
      </c>
      <c r="N889" s="218"/>
      <c r="O889" s="218"/>
      <c r="P889" s="218"/>
      <c r="Q889" s="218"/>
      <c r="R889" s="218"/>
      <c r="S889" s="218"/>
      <c r="T889" s="229"/>
      <c r="U889" s="226"/>
      <c r="V889" s="161"/>
      <c r="W889" s="161"/>
      <c r="X889" s="161"/>
      <c r="Y889" s="161"/>
      <c r="Z889" s="161"/>
      <c r="AA889" s="161"/>
      <c r="AB889" s="161"/>
      <c r="AC889" s="161"/>
      <c r="AD889" s="161"/>
      <c r="AE889" s="161"/>
    </row>
    <row r="890" ht="22.5" customHeight="1">
      <c r="A890" s="227"/>
      <c r="B890" s="217"/>
      <c r="C890" s="217" t="str">
        <f>iferror(vlookup($B890,Master_data!$K$1:$M$190,3,0),"--")</f>
        <v>--</v>
      </c>
      <c r="D890" s="217" t="str">
        <f>iferror(vlookup($B890,Master_data!$K$1:$M$190,2,0),"--")</f>
        <v>--</v>
      </c>
      <c r="E890" s="218" t="str">
        <f>iferror(vlookup($B890,Master_data!$K:$O,4,0),"--")</f>
        <v>--</v>
      </c>
      <c r="F890" s="218"/>
      <c r="G890" s="218"/>
      <c r="H890" s="218"/>
      <c r="I890" s="217"/>
      <c r="J890" s="228"/>
      <c r="K890" s="228"/>
      <c r="L890" s="219">
        <v>0.0</v>
      </c>
      <c r="M890" s="219">
        <v>0.0</v>
      </c>
      <c r="N890" s="218"/>
      <c r="O890" s="218"/>
      <c r="P890" s="218"/>
      <c r="Q890" s="218"/>
      <c r="R890" s="218"/>
      <c r="S890" s="218"/>
      <c r="T890" s="229"/>
      <c r="U890" s="226"/>
      <c r="V890" s="161"/>
      <c r="W890" s="161"/>
      <c r="X890" s="161"/>
      <c r="Y890" s="161"/>
      <c r="Z890" s="161"/>
      <c r="AA890" s="161"/>
      <c r="AB890" s="161"/>
      <c r="AC890" s="161"/>
      <c r="AD890" s="161"/>
      <c r="AE890" s="161"/>
    </row>
    <row r="891" ht="22.5" customHeight="1">
      <c r="A891" s="227"/>
      <c r="B891" s="217"/>
      <c r="C891" s="217" t="str">
        <f>iferror(vlookup($B891,Master_data!$K$1:$M$190,3,0),"--")</f>
        <v>--</v>
      </c>
      <c r="D891" s="217" t="str">
        <f>iferror(vlookup($B891,Master_data!$K$1:$M$190,2,0),"--")</f>
        <v>--</v>
      </c>
      <c r="E891" s="218" t="str">
        <f>iferror(vlookup($B891,Master_data!$K:$O,4,0),"--")</f>
        <v>--</v>
      </c>
      <c r="F891" s="218"/>
      <c r="G891" s="218"/>
      <c r="H891" s="218"/>
      <c r="I891" s="217"/>
      <c r="J891" s="228"/>
      <c r="K891" s="228"/>
      <c r="L891" s="219">
        <v>0.0</v>
      </c>
      <c r="M891" s="219">
        <v>0.0</v>
      </c>
      <c r="N891" s="218"/>
      <c r="O891" s="218"/>
      <c r="P891" s="218"/>
      <c r="Q891" s="218"/>
      <c r="R891" s="218"/>
      <c r="S891" s="218"/>
      <c r="T891" s="229"/>
      <c r="U891" s="226"/>
      <c r="V891" s="161"/>
      <c r="W891" s="161"/>
      <c r="X891" s="161"/>
      <c r="Y891" s="161"/>
      <c r="Z891" s="161"/>
      <c r="AA891" s="161"/>
      <c r="AB891" s="161"/>
      <c r="AC891" s="161"/>
      <c r="AD891" s="161"/>
      <c r="AE891" s="161"/>
    </row>
    <row r="892" ht="22.5" customHeight="1">
      <c r="A892" s="227"/>
      <c r="B892" s="217"/>
      <c r="C892" s="217" t="str">
        <f>iferror(vlookup($B892,Master_data!$K$1:$M$190,3,0),"--")</f>
        <v>--</v>
      </c>
      <c r="D892" s="217" t="str">
        <f>iferror(vlookup($B892,Master_data!$K$1:$M$190,2,0),"--")</f>
        <v>--</v>
      </c>
      <c r="E892" s="218" t="str">
        <f>iferror(vlookup($B892,Master_data!$K:$O,4,0),"--")</f>
        <v>--</v>
      </c>
      <c r="F892" s="218"/>
      <c r="G892" s="218"/>
      <c r="H892" s="218"/>
      <c r="I892" s="217"/>
      <c r="J892" s="228"/>
      <c r="K892" s="228"/>
      <c r="L892" s="219">
        <v>0.0</v>
      </c>
      <c r="M892" s="219">
        <v>0.0</v>
      </c>
      <c r="N892" s="218"/>
      <c r="O892" s="218"/>
      <c r="P892" s="218"/>
      <c r="Q892" s="218"/>
      <c r="R892" s="218"/>
      <c r="S892" s="218"/>
      <c r="T892" s="229"/>
      <c r="U892" s="226"/>
      <c r="V892" s="161"/>
      <c r="W892" s="161"/>
      <c r="X892" s="161"/>
      <c r="Y892" s="161"/>
      <c r="Z892" s="161"/>
      <c r="AA892" s="161"/>
      <c r="AB892" s="161"/>
      <c r="AC892" s="161"/>
      <c r="AD892" s="161"/>
      <c r="AE892" s="161"/>
    </row>
    <row r="893" ht="22.5" customHeight="1">
      <c r="A893" s="227"/>
      <c r="B893" s="217"/>
      <c r="C893" s="217" t="str">
        <f>iferror(vlookup($B893,Master_data!$K$1:$M$190,3,0),"--")</f>
        <v>--</v>
      </c>
      <c r="D893" s="217" t="str">
        <f>iferror(vlookup($B893,Master_data!$K$1:$M$190,2,0),"--")</f>
        <v>--</v>
      </c>
      <c r="E893" s="218" t="str">
        <f>iferror(vlookup($B893,Master_data!$K:$O,4,0),"--")</f>
        <v>--</v>
      </c>
      <c r="F893" s="218"/>
      <c r="G893" s="218"/>
      <c r="H893" s="218"/>
      <c r="I893" s="217"/>
      <c r="J893" s="228"/>
      <c r="K893" s="228"/>
      <c r="L893" s="219">
        <v>0.0</v>
      </c>
      <c r="M893" s="219">
        <v>0.0</v>
      </c>
      <c r="N893" s="218"/>
      <c r="O893" s="218"/>
      <c r="P893" s="218"/>
      <c r="Q893" s="218"/>
      <c r="R893" s="218"/>
      <c r="S893" s="218"/>
      <c r="T893" s="229"/>
      <c r="U893" s="226"/>
      <c r="V893" s="161"/>
      <c r="W893" s="161"/>
      <c r="X893" s="161"/>
      <c r="Y893" s="161"/>
      <c r="Z893" s="161"/>
      <c r="AA893" s="161"/>
      <c r="AB893" s="161"/>
      <c r="AC893" s="161"/>
      <c r="AD893" s="161"/>
      <c r="AE893" s="161"/>
    </row>
    <row r="894" ht="22.5" customHeight="1">
      <c r="A894" s="227"/>
      <c r="B894" s="217"/>
      <c r="C894" s="217" t="str">
        <f>iferror(vlookup($B894,Master_data!$K$1:$M$190,3,0),"--")</f>
        <v>--</v>
      </c>
      <c r="D894" s="217" t="str">
        <f>iferror(vlookup($B894,Master_data!$K$1:$M$190,2,0),"--")</f>
        <v>--</v>
      </c>
      <c r="E894" s="218" t="str">
        <f>iferror(vlookup($B894,Master_data!$K:$O,4,0),"--")</f>
        <v>--</v>
      </c>
      <c r="F894" s="218"/>
      <c r="G894" s="218"/>
      <c r="H894" s="218"/>
      <c r="I894" s="217"/>
      <c r="J894" s="228"/>
      <c r="K894" s="228"/>
      <c r="L894" s="219">
        <v>0.0</v>
      </c>
      <c r="M894" s="219">
        <v>0.0</v>
      </c>
      <c r="N894" s="218"/>
      <c r="O894" s="218"/>
      <c r="P894" s="218"/>
      <c r="Q894" s="218"/>
      <c r="R894" s="218"/>
      <c r="S894" s="218"/>
      <c r="T894" s="229"/>
      <c r="U894" s="226"/>
      <c r="V894" s="161"/>
      <c r="W894" s="161"/>
      <c r="X894" s="161"/>
      <c r="Y894" s="161"/>
      <c r="Z894" s="161"/>
      <c r="AA894" s="161"/>
      <c r="AB894" s="161"/>
      <c r="AC894" s="161"/>
      <c r="AD894" s="161"/>
      <c r="AE894" s="161"/>
    </row>
    <row r="895" ht="22.5" customHeight="1">
      <c r="A895" s="227"/>
      <c r="B895" s="217"/>
      <c r="C895" s="217" t="str">
        <f>iferror(vlookup($B895,Master_data!$K$1:$M$190,3,0),"--")</f>
        <v>--</v>
      </c>
      <c r="D895" s="217" t="str">
        <f>iferror(vlookup($B895,Master_data!$K$1:$M$190,2,0),"--")</f>
        <v>--</v>
      </c>
      <c r="E895" s="218" t="str">
        <f>iferror(vlookup($B895,Master_data!$K:$O,4,0),"--")</f>
        <v>--</v>
      </c>
      <c r="F895" s="218"/>
      <c r="G895" s="218"/>
      <c r="H895" s="218"/>
      <c r="I895" s="217"/>
      <c r="J895" s="228"/>
      <c r="K895" s="228"/>
      <c r="L895" s="219">
        <v>0.0</v>
      </c>
      <c r="M895" s="219">
        <v>0.0</v>
      </c>
      <c r="N895" s="218"/>
      <c r="O895" s="218"/>
      <c r="P895" s="218"/>
      <c r="Q895" s="218"/>
      <c r="R895" s="218"/>
      <c r="S895" s="218"/>
      <c r="T895" s="229"/>
      <c r="U895" s="226"/>
      <c r="V895" s="161"/>
      <c r="W895" s="161"/>
      <c r="X895" s="161"/>
      <c r="Y895" s="161"/>
      <c r="Z895" s="161"/>
      <c r="AA895" s="161"/>
      <c r="AB895" s="161"/>
      <c r="AC895" s="161"/>
      <c r="AD895" s="161"/>
      <c r="AE895" s="161"/>
    </row>
    <row r="896" ht="22.5" customHeight="1">
      <c r="A896" s="227"/>
      <c r="B896" s="217"/>
      <c r="C896" s="217" t="str">
        <f>iferror(vlookup($B896,Master_data!$K$1:$M$190,3,0),"--")</f>
        <v>--</v>
      </c>
      <c r="D896" s="217" t="str">
        <f>iferror(vlookup($B896,Master_data!$K$1:$M$190,2,0),"--")</f>
        <v>--</v>
      </c>
      <c r="E896" s="218" t="str">
        <f>iferror(vlookup($B896,Master_data!$K:$O,4,0),"--")</f>
        <v>--</v>
      </c>
      <c r="F896" s="218"/>
      <c r="G896" s="218"/>
      <c r="H896" s="218"/>
      <c r="I896" s="217"/>
      <c r="J896" s="228"/>
      <c r="K896" s="228"/>
      <c r="L896" s="219">
        <v>0.0</v>
      </c>
      <c r="M896" s="219">
        <v>0.0</v>
      </c>
      <c r="N896" s="218"/>
      <c r="O896" s="218"/>
      <c r="P896" s="218"/>
      <c r="Q896" s="218"/>
      <c r="R896" s="218"/>
      <c r="S896" s="218"/>
      <c r="T896" s="229"/>
      <c r="U896" s="226"/>
      <c r="V896" s="161"/>
      <c r="W896" s="161"/>
      <c r="X896" s="161"/>
      <c r="Y896" s="161"/>
      <c r="Z896" s="161"/>
      <c r="AA896" s="161"/>
      <c r="AB896" s="161"/>
      <c r="AC896" s="161"/>
      <c r="AD896" s="161"/>
      <c r="AE896" s="161"/>
    </row>
    <row r="897" ht="22.5" customHeight="1">
      <c r="A897" s="227"/>
      <c r="B897" s="217"/>
      <c r="C897" s="217" t="str">
        <f>iferror(vlookup($B897,Master_data!$K$1:$M$190,3,0),"--")</f>
        <v>--</v>
      </c>
      <c r="D897" s="217" t="str">
        <f>iferror(vlookup($B897,Master_data!$K$1:$M$190,2,0),"--")</f>
        <v>--</v>
      </c>
      <c r="E897" s="218" t="str">
        <f>iferror(vlookup($B897,Master_data!$K:$O,4,0),"--")</f>
        <v>--</v>
      </c>
      <c r="F897" s="218"/>
      <c r="G897" s="218"/>
      <c r="H897" s="218"/>
      <c r="I897" s="217"/>
      <c r="J897" s="228"/>
      <c r="K897" s="228"/>
      <c r="L897" s="219">
        <v>0.0</v>
      </c>
      <c r="M897" s="219">
        <v>0.0</v>
      </c>
      <c r="N897" s="218"/>
      <c r="O897" s="218"/>
      <c r="P897" s="218"/>
      <c r="Q897" s="218"/>
      <c r="R897" s="218"/>
      <c r="S897" s="218"/>
      <c r="T897" s="229"/>
      <c r="U897" s="226"/>
      <c r="V897" s="161"/>
      <c r="W897" s="161"/>
      <c r="X897" s="161"/>
      <c r="Y897" s="161"/>
      <c r="Z897" s="161"/>
      <c r="AA897" s="161"/>
      <c r="AB897" s="161"/>
      <c r="AC897" s="161"/>
      <c r="AD897" s="161"/>
      <c r="AE897" s="161"/>
    </row>
    <row r="898" ht="22.5" customHeight="1">
      <c r="A898" s="227"/>
      <c r="B898" s="217"/>
      <c r="C898" s="217" t="str">
        <f>iferror(vlookup($B898,Master_data!$K$1:$M$190,3,0),"--")</f>
        <v>--</v>
      </c>
      <c r="D898" s="217" t="str">
        <f>iferror(vlookup($B898,Master_data!$K$1:$M$190,2,0),"--")</f>
        <v>--</v>
      </c>
      <c r="E898" s="218" t="str">
        <f>iferror(vlookup($B898,Master_data!$K:$O,4,0),"--")</f>
        <v>--</v>
      </c>
      <c r="F898" s="218"/>
      <c r="G898" s="218"/>
      <c r="H898" s="218"/>
      <c r="I898" s="217"/>
      <c r="J898" s="228"/>
      <c r="K898" s="228"/>
      <c r="L898" s="219">
        <v>0.0</v>
      </c>
      <c r="M898" s="219">
        <v>0.0</v>
      </c>
      <c r="N898" s="218"/>
      <c r="O898" s="218"/>
      <c r="P898" s="218"/>
      <c r="Q898" s="218"/>
      <c r="R898" s="218"/>
      <c r="S898" s="218"/>
      <c r="T898" s="229"/>
      <c r="U898" s="226"/>
      <c r="V898" s="161"/>
      <c r="W898" s="161"/>
      <c r="X898" s="161"/>
      <c r="Y898" s="161"/>
      <c r="Z898" s="161"/>
      <c r="AA898" s="161"/>
      <c r="AB898" s="161"/>
      <c r="AC898" s="161"/>
      <c r="AD898" s="161"/>
      <c r="AE898" s="161"/>
    </row>
    <row r="899" ht="22.5" customHeight="1">
      <c r="A899" s="227"/>
      <c r="B899" s="217"/>
      <c r="C899" s="217" t="str">
        <f>iferror(vlookup($B899,Master_data!$K$1:$M$190,3,0),"--")</f>
        <v>--</v>
      </c>
      <c r="D899" s="217" t="str">
        <f>iferror(vlookup($B899,Master_data!$K$1:$M$190,2,0),"--")</f>
        <v>--</v>
      </c>
      <c r="E899" s="218" t="str">
        <f>iferror(vlookup($B899,Master_data!$K:$O,4,0),"--")</f>
        <v>--</v>
      </c>
      <c r="F899" s="218"/>
      <c r="G899" s="218"/>
      <c r="H899" s="218"/>
      <c r="I899" s="217"/>
      <c r="J899" s="228"/>
      <c r="K899" s="228"/>
      <c r="L899" s="219">
        <v>0.0</v>
      </c>
      <c r="M899" s="219">
        <v>0.0</v>
      </c>
      <c r="N899" s="218"/>
      <c r="O899" s="218"/>
      <c r="P899" s="218"/>
      <c r="Q899" s="218"/>
      <c r="R899" s="218"/>
      <c r="S899" s="218"/>
      <c r="T899" s="229"/>
      <c r="U899" s="226"/>
      <c r="V899" s="161"/>
      <c r="W899" s="161"/>
      <c r="X899" s="161"/>
      <c r="Y899" s="161"/>
      <c r="Z899" s="161"/>
      <c r="AA899" s="161"/>
      <c r="AB899" s="161"/>
      <c r="AC899" s="161"/>
      <c r="AD899" s="161"/>
      <c r="AE899" s="161"/>
    </row>
    <row r="900" ht="22.5" customHeight="1">
      <c r="A900" s="227"/>
      <c r="B900" s="217"/>
      <c r="C900" s="217" t="str">
        <f>iferror(vlookup($B900,Master_data!$K$1:$M$190,3,0),"--")</f>
        <v>--</v>
      </c>
      <c r="D900" s="217" t="str">
        <f>iferror(vlookup($B900,Master_data!$K$1:$M$190,2,0),"--")</f>
        <v>--</v>
      </c>
      <c r="E900" s="218" t="str">
        <f>iferror(vlookup($B900,Master_data!$K:$O,4,0),"--")</f>
        <v>--</v>
      </c>
      <c r="F900" s="218"/>
      <c r="G900" s="218"/>
      <c r="H900" s="218"/>
      <c r="I900" s="217"/>
      <c r="J900" s="228"/>
      <c r="K900" s="228"/>
      <c r="L900" s="219">
        <v>0.0</v>
      </c>
      <c r="M900" s="219">
        <v>0.0</v>
      </c>
      <c r="N900" s="218"/>
      <c r="O900" s="218"/>
      <c r="P900" s="218"/>
      <c r="Q900" s="218"/>
      <c r="R900" s="218"/>
      <c r="S900" s="218"/>
      <c r="T900" s="229"/>
      <c r="U900" s="226"/>
      <c r="V900" s="161"/>
      <c r="W900" s="161"/>
      <c r="X900" s="161"/>
      <c r="Y900" s="161"/>
      <c r="Z900" s="161"/>
      <c r="AA900" s="161"/>
      <c r="AB900" s="161"/>
      <c r="AC900" s="161"/>
      <c r="AD900" s="161"/>
      <c r="AE900" s="161"/>
    </row>
    <row r="901" ht="22.5" customHeight="1">
      <c r="A901" s="227"/>
      <c r="B901" s="217"/>
      <c r="C901" s="217" t="str">
        <f>iferror(vlookup($B901,Master_data!$K$1:$M$190,3,0),"--")</f>
        <v>--</v>
      </c>
      <c r="D901" s="217" t="str">
        <f>iferror(vlookup($B901,Master_data!$K$1:$M$190,2,0),"--")</f>
        <v>--</v>
      </c>
      <c r="E901" s="218" t="str">
        <f>iferror(vlookup($B901,Master_data!$K:$O,4,0),"--")</f>
        <v>--</v>
      </c>
      <c r="F901" s="218"/>
      <c r="G901" s="218"/>
      <c r="H901" s="218"/>
      <c r="I901" s="217"/>
      <c r="J901" s="228"/>
      <c r="K901" s="228"/>
      <c r="L901" s="219">
        <v>0.0</v>
      </c>
      <c r="M901" s="219">
        <v>0.0</v>
      </c>
      <c r="N901" s="218"/>
      <c r="O901" s="218"/>
      <c r="P901" s="218"/>
      <c r="Q901" s="218"/>
      <c r="R901" s="218"/>
      <c r="S901" s="218"/>
      <c r="T901" s="229"/>
      <c r="U901" s="226"/>
      <c r="V901" s="161"/>
      <c r="W901" s="161"/>
      <c r="X901" s="161"/>
      <c r="Y901" s="161"/>
      <c r="Z901" s="161"/>
      <c r="AA901" s="161"/>
      <c r="AB901" s="161"/>
      <c r="AC901" s="161"/>
      <c r="AD901" s="161"/>
      <c r="AE901" s="161"/>
    </row>
    <row r="902" ht="22.5" customHeight="1">
      <c r="A902" s="227"/>
      <c r="B902" s="217"/>
      <c r="C902" s="217" t="str">
        <f>iferror(vlookup($B902,Master_data!$K$1:$M$190,3,0),"--")</f>
        <v>--</v>
      </c>
      <c r="D902" s="217" t="str">
        <f>iferror(vlookup($B902,Master_data!$K$1:$M$190,2,0),"--")</f>
        <v>--</v>
      </c>
      <c r="E902" s="218" t="str">
        <f>iferror(vlookup($B902,Master_data!$K:$O,4,0),"--")</f>
        <v>--</v>
      </c>
      <c r="F902" s="218"/>
      <c r="G902" s="218"/>
      <c r="H902" s="218"/>
      <c r="I902" s="217"/>
      <c r="J902" s="228"/>
      <c r="K902" s="228"/>
      <c r="L902" s="219">
        <v>0.0</v>
      </c>
      <c r="M902" s="219">
        <v>0.0</v>
      </c>
      <c r="N902" s="218"/>
      <c r="O902" s="218"/>
      <c r="P902" s="218"/>
      <c r="Q902" s="218"/>
      <c r="R902" s="218"/>
      <c r="S902" s="218"/>
      <c r="T902" s="229"/>
      <c r="U902" s="226"/>
      <c r="V902" s="161"/>
      <c r="W902" s="161"/>
      <c r="X902" s="161"/>
      <c r="Y902" s="161"/>
      <c r="Z902" s="161"/>
      <c r="AA902" s="161"/>
      <c r="AB902" s="161"/>
      <c r="AC902" s="161"/>
      <c r="AD902" s="161"/>
      <c r="AE902" s="161"/>
    </row>
    <row r="903" ht="22.5" customHeight="1">
      <c r="A903" s="227"/>
      <c r="B903" s="217"/>
      <c r="C903" s="217" t="str">
        <f>iferror(vlookup($B903,Master_data!$K$1:$M$190,3,0),"--")</f>
        <v>--</v>
      </c>
      <c r="D903" s="217" t="str">
        <f>iferror(vlookup($B903,Master_data!$K$1:$M$190,2,0),"--")</f>
        <v>--</v>
      </c>
      <c r="E903" s="218" t="str">
        <f>iferror(vlookup($B903,Master_data!$K:$O,4,0),"--")</f>
        <v>--</v>
      </c>
      <c r="F903" s="218"/>
      <c r="G903" s="218"/>
      <c r="H903" s="218"/>
      <c r="I903" s="217"/>
      <c r="J903" s="228"/>
      <c r="K903" s="228"/>
      <c r="L903" s="219">
        <v>0.0</v>
      </c>
      <c r="M903" s="219">
        <v>0.0</v>
      </c>
      <c r="N903" s="218"/>
      <c r="O903" s="218"/>
      <c r="P903" s="218"/>
      <c r="Q903" s="218"/>
      <c r="R903" s="218"/>
      <c r="S903" s="218"/>
      <c r="T903" s="229"/>
      <c r="U903" s="226"/>
      <c r="V903" s="161"/>
      <c r="W903" s="161"/>
      <c r="X903" s="161"/>
      <c r="Y903" s="161"/>
      <c r="Z903" s="161"/>
      <c r="AA903" s="161"/>
      <c r="AB903" s="161"/>
      <c r="AC903" s="161"/>
      <c r="AD903" s="161"/>
      <c r="AE903" s="161"/>
    </row>
    <row r="904" ht="22.5" customHeight="1">
      <c r="A904" s="227"/>
      <c r="B904" s="217"/>
      <c r="C904" s="217" t="str">
        <f>iferror(vlookup($B904,Master_data!$K$1:$M$190,3,0),"--")</f>
        <v>--</v>
      </c>
      <c r="D904" s="217" t="str">
        <f>iferror(vlookup($B904,Master_data!$K$1:$M$190,2,0),"--")</f>
        <v>--</v>
      </c>
      <c r="E904" s="218" t="str">
        <f>iferror(vlookup($B904,Master_data!$K:$O,4,0),"--")</f>
        <v>--</v>
      </c>
      <c r="F904" s="218"/>
      <c r="G904" s="218"/>
      <c r="H904" s="218"/>
      <c r="I904" s="217"/>
      <c r="J904" s="228"/>
      <c r="K904" s="228"/>
      <c r="L904" s="219">
        <v>0.0</v>
      </c>
      <c r="M904" s="219">
        <v>0.0</v>
      </c>
      <c r="N904" s="218"/>
      <c r="O904" s="218"/>
      <c r="P904" s="218"/>
      <c r="Q904" s="218"/>
      <c r="R904" s="218"/>
      <c r="S904" s="218"/>
      <c r="T904" s="229"/>
      <c r="U904" s="226"/>
      <c r="V904" s="161"/>
      <c r="W904" s="161"/>
      <c r="X904" s="161"/>
      <c r="Y904" s="161"/>
      <c r="Z904" s="161"/>
      <c r="AA904" s="161"/>
      <c r="AB904" s="161"/>
      <c r="AC904" s="161"/>
      <c r="AD904" s="161"/>
      <c r="AE904" s="161"/>
    </row>
    <row r="905" ht="22.5" customHeight="1">
      <c r="A905" s="227"/>
      <c r="B905" s="217"/>
      <c r="C905" s="217" t="str">
        <f>iferror(vlookup($B905,Master_data!$K$1:$M$190,3,0),"--")</f>
        <v>--</v>
      </c>
      <c r="D905" s="217" t="str">
        <f>iferror(vlookup($B905,Master_data!$K$1:$M$190,2,0),"--")</f>
        <v>--</v>
      </c>
      <c r="E905" s="218" t="str">
        <f>iferror(vlookup($B905,Master_data!$K:$O,4,0),"--")</f>
        <v>--</v>
      </c>
      <c r="F905" s="218"/>
      <c r="G905" s="218"/>
      <c r="H905" s="218"/>
      <c r="I905" s="217"/>
      <c r="J905" s="228"/>
      <c r="K905" s="228"/>
      <c r="L905" s="219">
        <v>0.0</v>
      </c>
      <c r="M905" s="219">
        <v>0.0</v>
      </c>
      <c r="N905" s="218"/>
      <c r="O905" s="218"/>
      <c r="P905" s="218"/>
      <c r="Q905" s="218"/>
      <c r="R905" s="218"/>
      <c r="S905" s="218"/>
      <c r="T905" s="229"/>
      <c r="U905" s="226"/>
      <c r="V905" s="161"/>
      <c r="W905" s="161"/>
      <c r="X905" s="161"/>
      <c r="Y905" s="161"/>
      <c r="Z905" s="161"/>
      <c r="AA905" s="161"/>
      <c r="AB905" s="161"/>
      <c r="AC905" s="161"/>
      <c r="AD905" s="161"/>
      <c r="AE905" s="161"/>
    </row>
    <row r="906" ht="22.5" customHeight="1">
      <c r="A906" s="227"/>
      <c r="B906" s="217"/>
      <c r="C906" s="217" t="str">
        <f>iferror(vlookup($B906,Master_data!$K$1:$M$190,3,0),"--")</f>
        <v>--</v>
      </c>
      <c r="D906" s="217" t="str">
        <f>iferror(vlookup($B906,Master_data!$K$1:$M$190,2,0),"--")</f>
        <v>--</v>
      </c>
      <c r="E906" s="218" t="str">
        <f>iferror(vlookup($B906,Master_data!$K:$O,4,0),"--")</f>
        <v>--</v>
      </c>
      <c r="F906" s="218"/>
      <c r="G906" s="218"/>
      <c r="H906" s="218"/>
      <c r="I906" s="217"/>
      <c r="J906" s="228"/>
      <c r="K906" s="228"/>
      <c r="L906" s="219">
        <v>0.0</v>
      </c>
      <c r="M906" s="219">
        <v>0.0</v>
      </c>
      <c r="N906" s="218"/>
      <c r="O906" s="218"/>
      <c r="P906" s="218"/>
      <c r="Q906" s="218"/>
      <c r="R906" s="218"/>
      <c r="S906" s="218"/>
      <c r="T906" s="229"/>
      <c r="U906" s="226"/>
      <c r="V906" s="161"/>
      <c r="W906" s="161"/>
      <c r="X906" s="161"/>
      <c r="Y906" s="161"/>
      <c r="Z906" s="161"/>
      <c r="AA906" s="161"/>
      <c r="AB906" s="161"/>
      <c r="AC906" s="161"/>
      <c r="AD906" s="161"/>
      <c r="AE906" s="161"/>
    </row>
    <row r="907" ht="22.5" customHeight="1">
      <c r="A907" s="227"/>
      <c r="B907" s="217"/>
      <c r="C907" s="217" t="str">
        <f>iferror(vlookup($B907,Master_data!$K$1:$M$190,3,0),"--")</f>
        <v>--</v>
      </c>
      <c r="D907" s="217" t="str">
        <f>iferror(vlookup($B907,Master_data!$K$1:$M$190,2,0),"--")</f>
        <v>--</v>
      </c>
      <c r="E907" s="218" t="str">
        <f>iferror(vlookup($B907,Master_data!$K:$O,4,0),"--")</f>
        <v>--</v>
      </c>
      <c r="F907" s="218"/>
      <c r="G907" s="218"/>
      <c r="H907" s="218"/>
      <c r="I907" s="217"/>
      <c r="J907" s="228"/>
      <c r="K907" s="228"/>
      <c r="L907" s="219">
        <v>0.0</v>
      </c>
      <c r="M907" s="219">
        <v>0.0</v>
      </c>
      <c r="N907" s="218"/>
      <c r="O907" s="218"/>
      <c r="P907" s="218"/>
      <c r="Q907" s="218"/>
      <c r="R907" s="218"/>
      <c r="S907" s="218"/>
      <c r="T907" s="229"/>
      <c r="U907" s="226"/>
      <c r="V907" s="161"/>
      <c r="W907" s="161"/>
      <c r="X907" s="161"/>
      <c r="Y907" s="161"/>
      <c r="Z907" s="161"/>
      <c r="AA907" s="161"/>
      <c r="AB907" s="161"/>
      <c r="AC907" s="161"/>
      <c r="AD907" s="161"/>
      <c r="AE907" s="161"/>
    </row>
    <row r="908" ht="22.5" customHeight="1">
      <c r="A908" s="227"/>
      <c r="B908" s="217"/>
      <c r="C908" s="217" t="str">
        <f>iferror(vlookup($B908,Master_data!$K$1:$M$190,3,0),"--")</f>
        <v>--</v>
      </c>
      <c r="D908" s="217" t="str">
        <f>iferror(vlookup($B908,Master_data!$K$1:$M$190,2,0),"--")</f>
        <v>--</v>
      </c>
      <c r="E908" s="218" t="str">
        <f>iferror(vlookup($B908,Master_data!$K:$O,4,0),"--")</f>
        <v>--</v>
      </c>
      <c r="F908" s="218"/>
      <c r="G908" s="218"/>
      <c r="H908" s="218"/>
      <c r="I908" s="217"/>
      <c r="J908" s="228"/>
      <c r="K908" s="228"/>
      <c r="L908" s="219">
        <v>0.0</v>
      </c>
      <c r="M908" s="219">
        <v>0.0</v>
      </c>
      <c r="N908" s="218"/>
      <c r="O908" s="218"/>
      <c r="P908" s="218"/>
      <c r="Q908" s="218"/>
      <c r="R908" s="218"/>
      <c r="S908" s="218"/>
      <c r="T908" s="229"/>
      <c r="U908" s="226"/>
      <c r="V908" s="161"/>
      <c r="W908" s="161"/>
      <c r="X908" s="161"/>
      <c r="Y908" s="161"/>
      <c r="Z908" s="161"/>
      <c r="AA908" s="161"/>
      <c r="AB908" s="161"/>
      <c r="AC908" s="161"/>
      <c r="AD908" s="161"/>
      <c r="AE908" s="161"/>
    </row>
    <row r="909" ht="22.5" customHeight="1">
      <c r="A909" s="227"/>
      <c r="B909" s="217"/>
      <c r="C909" s="217" t="str">
        <f>iferror(vlookup($B909,Master_data!$K$1:$M$190,3,0),"--")</f>
        <v>--</v>
      </c>
      <c r="D909" s="217" t="str">
        <f>iferror(vlookup($B909,Master_data!$K$1:$M$190,2,0),"--")</f>
        <v>--</v>
      </c>
      <c r="E909" s="218" t="str">
        <f>iferror(vlookup($B909,Master_data!$K:$O,4,0),"--")</f>
        <v>--</v>
      </c>
      <c r="F909" s="218"/>
      <c r="G909" s="218"/>
      <c r="H909" s="218"/>
      <c r="I909" s="217"/>
      <c r="J909" s="228"/>
      <c r="K909" s="228"/>
      <c r="L909" s="219">
        <v>0.0</v>
      </c>
      <c r="M909" s="219">
        <v>0.0</v>
      </c>
      <c r="N909" s="218"/>
      <c r="O909" s="218"/>
      <c r="P909" s="218"/>
      <c r="Q909" s="218"/>
      <c r="R909" s="218"/>
      <c r="S909" s="218"/>
      <c r="T909" s="229"/>
      <c r="U909" s="226"/>
      <c r="V909" s="161"/>
      <c r="W909" s="161"/>
      <c r="X909" s="161"/>
      <c r="Y909" s="161"/>
      <c r="Z909" s="161"/>
      <c r="AA909" s="161"/>
      <c r="AB909" s="161"/>
      <c r="AC909" s="161"/>
      <c r="AD909" s="161"/>
      <c r="AE909" s="161"/>
    </row>
    <row r="910" ht="22.5" customHeight="1">
      <c r="A910" s="227"/>
      <c r="B910" s="217"/>
      <c r="C910" s="217" t="str">
        <f>iferror(vlookup($B910,Master_data!$K$1:$M$190,3,0),"--")</f>
        <v>--</v>
      </c>
      <c r="D910" s="217" t="str">
        <f>iferror(vlookup($B910,Master_data!$K$1:$M$190,2,0),"--")</f>
        <v>--</v>
      </c>
      <c r="E910" s="218" t="str">
        <f>iferror(vlookup($B910,Master_data!$K:$O,4,0),"--")</f>
        <v>--</v>
      </c>
      <c r="F910" s="218"/>
      <c r="G910" s="218"/>
      <c r="H910" s="218"/>
      <c r="I910" s="217"/>
      <c r="J910" s="228"/>
      <c r="K910" s="228"/>
      <c r="L910" s="219">
        <v>0.0</v>
      </c>
      <c r="M910" s="219">
        <v>0.0</v>
      </c>
      <c r="N910" s="218"/>
      <c r="O910" s="218"/>
      <c r="P910" s="218"/>
      <c r="Q910" s="218"/>
      <c r="R910" s="218"/>
      <c r="S910" s="218"/>
      <c r="T910" s="229"/>
      <c r="U910" s="226"/>
      <c r="V910" s="161"/>
      <c r="W910" s="161"/>
      <c r="X910" s="161"/>
      <c r="Y910" s="161"/>
      <c r="Z910" s="161"/>
      <c r="AA910" s="161"/>
      <c r="AB910" s="161"/>
      <c r="AC910" s="161"/>
      <c r="AD910" s="161"/>
      <c r="AE910" s="161"/>
    </row>
    <row r="911" ht="22.5" customHeight="1">
      <c r="A911" s="227"/>
      <c r="B911" s="217"/>
      <c r="C911" s="217" t="str">
        <f>iferror(vlookup($B911,Master_data!$K$1:$M$190,3,0),"--")</f>
        <v>--</v>
      </c>
      <c r="D911" s="217" t="str">
        <f>iferror(vlookup($B911,Master_data!$K$1:$M$190,2,0),"--")</f>
        <v>--</v>
      </c>
      <c r="E911" s="218" t="str">
        <f>iferror(vlookup($B911,Master_data!$K:$O,4,0),"--")</f>
        <v>--</v>
      </c>
      <c r="F911" s="218"/>
      <c r="G911" s="218"/>
      <c r="H911" s="218"/>
      <c r="I911" s="217"/>
      <c r="J911" s="228"/>
      <c r="K911" s="228"/>
      <c r="L911" s="219">
        <v>0.0</v>
      </c>
      <c r="M911" s="219">
        <v>0.0</v>
      </c>
      <c r="N911" s="218"/>
      <c r="O911" s="218"/>
      <c r="P911" s="218"/>
      <c r="Q911" s="218"/>
      <c r="R911" s="218"/>
      <c r="S911" s="218"/>
      <c r="T911" s="229"/>
      <c r="U911" s="226"/>
      <c r="V911" s="161"/>
      <c r="W911" s="161"/>
      <c r="X911" s="161"/>
      <c r="Y911" s="161"/>
      <c r="Z911" s="161"/>
      <c r="AA911" s="161"/>
      <c r="AB911" s="161"/>
      <c r="AC911" s="161"/>
      <c r="AD911" s="161"/>
      <c r="AE911" s="161"/>
    </row>
    <row r="912" ht="22.5" customHeight="1">
      <c r="A912" s="227"/>
      <c r="B912" s="217"/>
      <c r="C912" s="217" t="str">
        <f>iferror(vlookup($B912,Master_data!$K$1:$M$190,3,0),"--")</f>
        <v>--</v>
      </c>
      <c r="D912" s="217" t="str">
        <f>iferror(vlookup($B912,Master_data!$K$1:$M$190,2,0),"--")</f>
        <v>--</v>
      </c>
      <c r="E912" s="218" t="str">
        <f>iferror(vlookup($B912,Master_data!$K:$O,4,0),"--")</f>
        <v>--</v>
      </c>
      <c r="F912" s="218"/>
      <c r="G912" s="218"/>
      <c r="H912" s="218"/>
      <c r="I912" s="217"/>
      <c r="J912" s="228"/>
      <c r="K912" s="228"/>
      <c r="L912" s="219">
        <v>0.0</v>
      </c>
      <c r="M912" s="219">
        <v>0.0</v>
      </c>
      <c r="N912" s="218"/>
      <c r="O912" s="218"/>
      <c r="P912" s="218"/>
      <c r="Q912" s="218"/>
      <c r="R912" s="218"/>
      <c r="S912" s="218"/>
      <c r="T912" s="229"/>
      <c r="U912" s="226"/>
      <c r="V912" s="161"/>
      <c r="W912" s="161"/>
      <c r="X912" s="161"/>
      <c r="Y912" s="161"/>
      <c r="Z912" s="161"/>
      <c r="AA912" s="161"/>
      <c r="AB912" s="161"/>
      <c r="AC912" s="161"/>
      <c r="AD912" s="161"/>
      <c r="AE912" s="161"/>
    </row>
    <row r="913" ht="22.5" customHeight="1">
      <c r="A913" s="227"/>
      <c r="B913" s="217"/>
      <c r="C913" s="217" t="str">
        <f>iferror(vlookup($B913,Master_data!$K$1:$M$190,3,0),"--")</f>
        <v>--</v>
      </c>
      <c r="D913" s="217" t="str">
        <f>iferror(vlookup($B913,Master_data!$K$1:$M$190,2,0),"--")</f>
        <v>--</v>
      </c>
      <c r="E913" s="218" t="str">
        <f>iferror(vlookup($B913,Master_data!$K:$O,4,0),"--")</f>
        <v>--</v>
      </c>
      <c r="F913" s="218"/>
      <c r="G913" s="218"/>
      <c r="H913" s="218"/>
      <c r="I913" s="217"/>
      <c r="J913" s="228"/>
      <c r="K913" s="228"/>
      <c r="L913" s="219">
        <v>0.0</v>
      </c>
      <c r="M913" s="219">
        <v>0.0</v>
      </c>
      <c r="N913" s="218"/>
      <c r="O913" s="218"/>
      <c r="P913" s="218"/>
      <c r="Q913" s="218"/>
      <c r="R913" s="218"/>
      <c r="S913" s="218"/>
      <c r="T913" s="229"/>
      <c r="U913" s="226"/>
      <c r="V913" s="161"/>
      <c r="W913" s="161"/>
      <c r="X913" s="161"/>
      <c r="Y913" s="161"/>
      <c r="Z913" s="161"/>
      <c r="AA913" s="161"/>
      <c r="AB913" s="161"/>
      <c r="AC913" s="161"/>
      <c r="AD913" s="161"/>
      <c r="AE913" s="161"/>
    </row>
    <row r="914" ht="22.5" customHeight="1">
      <c r="A914" s="227"/>
      <c r="B914" s="217"/>
      <c r="C914" s="217" t="str">
        <f>iferror(vlookup($B914,Master_data!$K$1:$M$190,3,0),"--")</f>
        <v>--</v>
      </c>
      <c r="D914" s="217" t="str">
        <f>iferror(vlookup($B914,Master_data!$K$1:$M$190,2,0),"--")</f>
        <v>--</v>
      </c>
      <c r="E914" s="218" t="str">
        <f>iferror(vlookup($B914,Master_data!$K:$O,4,0),"--")</f>
        <v>--</v>
      </c>
      <c r="F914" s="218"/>
      <c r="G914" s="218"/>
      <c r="H914" s="218"/>
      <c r="I914" s="217"/>
      <c r="J914" s="228"/>
      <c r="K914" s="228"/>
      <c r="L914" s="219">
        <v>0.0</v>
      </c>
      <c r="M914" s="219">
        <v>0.0</v>
      </c>
      <c r="N914" s="218"/>
      <c r="O914" s="218"/>
      <c r="P914" s="218"/>
      <c r="Q914" s="218"/>
      <c r="R914" s="218"/>
      <c r="S914" s="218"/>
      <c r="T914" s="229"/>
      <c r="U914" s="226"/>
      <c r="V914" s="161"/>
      <c r="W914" s="161"/>
      <c r="X914" s="161"/>
      <c r="Y914" s="161"/>
      <c r="Z914" s="161"/>
      <c r="AA914" s="161"/>
      <c r="AB914" s="161"/>
      <c r="AC914" s="161"/>
      <c r="AD914" s="161"/>
      <c r="AE914" s="161"/>
    </row>
    <row r="915" ht="22.5" customHeight="1">
      <c r="A915" s="227"/>
      <c r="B915" s="217"/>
      <c r="C915" s="217" t="str">
        <f>iferror(vlookup($B915,Master_data!$K$1:$M$190,3,0),"--")</f>
        <v>--</v>
      </c>
      <c r="D915" s="217" t="str">
        <f>iferror(vlookup($B915,Master_data!$K$1:$M$190,2,0),"--")</f>
        <v>--</v>
      </c>
      <c r="E915" s="218" t="str">
        <f>iferror(vlookup($B915,Master_data!$K:$O,4,0),"--")</f>
        <v>--</v>
      </c>
      <c r="F915" s="218"/>
      <c r="G915" s="218"/>
      <c r="H915" s="218"/>
      <c r="I915" s="217"/>
      <c r="J915" s="228"/>
      <c r="K915" s="228"/>
      <c r="L915" s="219">
        <v>0.0</v>
      </c>
      <c r="M915" s="219">
        <v>0.0</v>
      </c>
      <c r="N915" s="218"/>
      <c r="O915" s="218"/>
      <c r="P915" s="218"/>
      <c r="Q915" s="218"/>
      <c r="R915" s="218"/>
      <c r="S915" s="218"/>
      <c r="T915" s="229"/>
      <c r="U915" s="226"/>
      <c r="V915" s="161"/>
      <c r="W915" s="161"/>
      <c r="X915" s="161"/>
      <c r="Y915" s="161"/>
      <c r="Z915" s="161"/>
      <c r="AA915" s="161"/>
      <c r="AB915" s="161"/>
      <c r="AC915" s="161"/>
      <c r="AD915" s="161"/>
      <c r="AE915" s="161"/>
    </row>
    <row r="916" ht="22.5" customHeight="1">
      <c r="A916" s="227"/>
      <c r="B916" s="217"/>
      <c r="C916" s="217" t="str">
        <f>iferror(vlookup($B916,Master_data!$K$1:$M$190,3,0),"--")</f>
        <v>--</v>
      </c>
      <c r="D916" s="217" t="str">
        <f>iferror(vlookup($B916,Master_data!$K$1:$M$190,2,0),"--")</f>
        <v>--</v>
      </c>
      <c r="E916" s="218" t="str">
        <f>iferror(vlookup($B916,Master_data!$K:$O,4,0),"--")</f>
        <v>--</v>
      </c>
      <c r="F916" s="218"/>
      <c r="G916" s="218"/>
      <c r="H916" s="218"/>
      <c r="I916" s="217"/>
      <c r="J916" s="228"/>
      <c r="K916" s="228"/>
      <c r="L916" s="219">
        <v>0.0</v>
      </c>
      <c r="M916" s="219">
        <v>0.0</v>
      </c>
      <c r="N916" s="218"/>
      <c r="O916" s="218"/>
      <c r="P916" s="218"/>
      <c r="Q916" s="218"/>
      <c r="R916" s="218"/>
      <c r="S916" s="218"/>
      <c r="T916" s="229"/>
      <c r="U916" s="226"/>
      <c r="V916" s="161"/>
      <c r="W916" s="161"/>
      <c r="X916" s="161"/>
      <c r="Y916" s="161"/>
      <c r="Z916" s="161"/>
      <c r="AA916" s="161"/>
      <c r="AB916" s="161"/>
      <c r="AC916" s="161"/>
      <c r="AD916" s="161"/>
      <c r="AE916" s="161"/>
    </row>
    <row r="917" ht="22.5" customHeight="1">
      <c r="A917" s="227"/>
      <c r="B917" s="217"/>
      <c r="C917" s="217" t="str">
        <f>iferror(vlookup($B917,Master_data!$K$1:$M$190,3,0),"--")</f>
        <v>--</v>
      </c>
      <c r="D917" s="217" t="str">
        <f>iferror(vlookup($B917,Master_data!$K$1:$M$190,2,0),"--")</f>
        <v>--</v>
      </c>
      <c r="E917" s="218" t="str">
        <f>iferror(vlookup($B917,Master_data!$K:$O,4,0),"--")</f>
        <v>--</v>
      </c>
      <c r="F917" s="218"/>
      <c r="G917" s="218"/>
      <c r="H917" s="218"/>
      <c r="I917" s="217"/>
      <c r="J917" s="228"/>
      <c r="K917" s="228"/>
      <c r="L917" s="219">
        <v>0.0</v>
      </c>
      <c r="M917" s="219">
        <v>0.0</v>
      </c>
      <c r="N917" s="218"/>
      <c r="O917" s="218"/>
      <c r="P917" s="218"/>
      <c r="Q917" s="218"/>
      <c r="R917" s="218"/>
      <c r="S917" s="218"/>
      <c r="T917" s="229"/>
      <c r="U917" s="226"/>
      <c r="V917" s="161"/>
      <c r="W917" s="161"/>
      <c r="X917" s="161"/>
      <c r="Y917" s="161"/>
      <c r="Z917" s="161"/>
      <c r="AA917" s="161"/>
      <c r="AB917" s="161"/>
      <c r="AC917" s="161"/>
      <c r="AD917" s="161"/>
      <c r="AE917" s="161"/>
    </row>
    <row r="918" ht="22.5" customHeight="1">
      <c r="A918" s="227"/>
      <c r="B918" s="217"/>
      <c r="C918" s="217" t="str">
        <f>iferror(vlookup($B918,Master_data!$K$1:$M$190,3,0),"--")</f>
        <v>--</v>
      </c>
      <c r="D918" s="217" t="str">
        <f>iferror(vlookup($B918,Master_data!$K$1:$M$190,2,0),"--")</f>
        <v>--</v>
      </c>
      <c r="E918" s="218" t="str">
        <f>iferror(vlookup($B918,Master_data!$K:$O,4,0),"--")</f>
        <v>--</v>
      </c>
      <c r="F918" s="218"/>
      <c r="G918" s="218"/>
      <c r="H918" s="218"/>
      <c r="I918" s="217"/>
      <c r="J918" s="228"/>
      <c r="K918" s="228"/>
      <c r="L918" s="219">
        <v>0.0</v>
      </c>
      <c r="M918" s="219">
        <v>0.0</v>
      </c>
      <c r="N918" s="218"/>
      <c r="O918" s="218"/>
      <c r="P918" s="218"/>
      <c r="Q918" s="218"/>
      <c r="R918" s="218"/>
      <c r="S918" s="218"/>
      <c r="T918" s="229"/>
      <c r="U918" s="226"/>
      <c r="V918" s="161"/>
      <c r="W918" s="161"/>
      <c r="X918" s="161"/>
      <c r="Y918" s="161"/>
      <c r="Z918" s="161"/>
      <c r="AA918" s="161"/>
      <c r="AB918" s="161"/>
      <c r="AC918" s="161"/>
      <c r="AD918" s="161"/>
      <c r="AE918" s="161"/>
    </row>
    <row r="919" ht="22.5" customHeight="1">
      <c r="A919" s="227"/>
      <c r="B919" s="217"/>
      <c r="C919" s="217" t="str">
        <f>iferror(vlookup($B919,Master_data!$K$1:$M$190,3,0),"--")</f>
        <v>--</v>
      </c>
      <c r="D919" s="217" t="str">
        <f>iferror(vlookup($B919,Master_data!$K$1:$M$190,2,0),"--")</f>
        <v>--</v>
      </c>
      <c r="E919" s="218" t="str">
        <f>iferror(vlookup($B919,Master_data!$K:$O,4,0),"--")</f>
        <v>--</v>
      </c>
      <c r="F919" s="218"/>
      <c r="G919" s="218"/>
      <c r="H919" s="218"/>
      <c r="I919" s="217"/>
      <c r="J919" s="228"/>
      <c r="K919" s="228"/>
      <c r="L919" s="219">
        <v>0.0</v>
      </c>
      <c r="M919" s="219">
        <v>0.0</v>
      </c>
      <c r="N919" s="218"/>
      <c r="O919" s="218"/>
      <c r="P919" s="218"/>
      <c r="Q919" s="218"/>
      <c r="R919" s="218"/>
      <c r="S919" s="218"/>
      <c r="T919" s="229"/>
      <c r="U919" s="226"/>
      <c r="V919" s="161"/>
      <c r="W919" s="161"/>
      <c r="X919" s="161"/>
      <c r="Y919" s="161"/>
      <c r="Z919" s="161"/>
      <c r="AA919" s="161"/>
      <c r="AB919" s="161"/>
      <c r="AC919" s="161"/>
      <c r="AD919" s="161"/>
      <c r="AE919" s="161"/>
    </row>
    <row r="920" ht="22.5" customHeight="1">
      <c r="A920" s="227"/>
      <c r="B920" s="217"/>
      <c r="C920" s="217" t="str">
        <f>iferror(vlookup($B920,Master_data!$K$1:$M$190,3,0),"--")</f>
        <v>--</v>
      </c>
      <c r="D920" s="217" t="str">
        <f>iferror(vlookup($B920,Master_data!$K$1:$M$190,2,0),"--")</f>
        <v>--</v>
      </c>
      <c r="E920" s="218" t="str">
        <f>iferror(vlookup($B920,Master_data!$K:$O,4,0),"--")</f>
        <v>--</v>
      </c>
      <c r="F920" s="218"/>
      <c r="G920" s="218"/>
      <c r="H920" s="218"/>
      <c r="I920" s="217"/>
      <c r="J920" s="228"/>
      <c r="K920" s="228"/>
      <c r="L920" s="219">
        <v>0.0</v>
      </c>
      <c r="M920" s="219">
        <v>0.0</v>
      </c>
      <c r="N920" s="218"/>
      <c r="O920" s="218"/>
      <c r="P920" s="218"/>
      <c r="Q920" s="218"/>
      <c r="R920" s="218"/>
      <c r="S920" s="218"/>
      <c r="T920" s="229"/>
      <c r="U920" s="226"/>
      <c r="V920" s="161"/>
      <c r="W920" s="161"/>
      <c r="X920" s="161"/>
      <c r="Y920" s="161"/>
      <c r="Z920" s="161"/>
      <c r="AA920" s="161"/>
      <c r="AB920" s="161"/>
      <c r="AC920" s="161"/>
      <c r="AD920" s="161"/>
      <c r="AE920" s="161"/>
    </row>
    <row r="921" ht="22.5" customHeight="1">
      <c r="A921" s="227"/>
      <c r="B921" s="217"/>
      <c r="C921" s="217" t="str">
        <f>iferror(vlookup($B921,Master_data!$K$1:$M$190,3,0),"--")</f>
        <v>--</v>
      </c>
      <c r="D921" s="217" t="str">
        <f>iferror(vlookup($B921,Master_data!$K$1:$M$190,2,0),"--")</f>
        <v>--</v>
      </c>
      <c r="E921" s="218" t="str">
        <f>iferror(vlookup($B921,Master_data!$K:$O,4,0),"--")</f>
        <v>--</v>
      </c>
      <c r="F921" s="218"/>
      <c r="G921" s="218"/>
      <c r="H921" s="218"/>
      <c r="I921" s="217"/>
      <c r="J921" s="228"/>
      <c r="K921" s="228"/>
      <c r="L921" s="219">
        <v>0.0</v>
      </c>
      <c r="M921" s="219">
        <v>0.0</v>
      </c>
      <c r="N921" s="218"/>
      <c r="O921" s="218"/>
      <c r="P921" s="218"/>
      <c r="Q921" s="218"/>
      <c r="R921" s="218"/>
      <c r="S921" s="218"/>
      <c r="T921" s="229"/>
      <c r="U921" s="226"/>
      <c r="V921" s="161"/>
      <c r="W921" s="161"/>
      <c r="X921" s="161"/>
      <c r="Y921" s="161"/>
      <c r="Z921" s="161"/>
      <c r="AA921" s="161"/>
      <c r="AB921" s="161"/>
      <c r="AC921" s="161"/>
      <c r="AD921" s="161"/>
      <c r="AE921" s="161"/>
    </row>
    <row r="922" ht="22.5" customHeight="1">
      <c r="A922" s="227"/>
      <c r="B922" s="217"/>
      <c r="C922" s="217" t="str">
        <f>iferror(vlookup($B922,Master_data!$K$1:$M$190,3,0),"--")</f>
        <v>--</v>
      </c>
      <c r="D922" s="217" t="str">
        <f>iferror(vlookup($B922,Master_data!$K$1:$M$190,2,0),"--")</f>
        <v>--</v>
      </c>
      <c r="E922" s="218" t="str">
        <f>iferror(vlookup($B922,Master_data!$K:$O,4,0),"--")</f>
        <v>--</v>
      </c>
      <c r="F922" s="218"/>
      <c r="G922" s="218"/>
      <c r="H922" s="218"/>
      <c r="I922" s="217"/>
      <c r="J922" s="228"/>
      <c r="K922" s="228"/>
      <c r="L922" s="219">
        <v>0.0</v>
      </c>
      <c r="M922" s="219">
        <v>0.0</v>
      </c>
      <c r="N922" s="218"/>
      <c r="O922" s="218"/>
      <c r="P922" s="218"/>
      <c r="Q922" s="218"/>
      <c r="R922" s="218"/>
      <c r="S922" s="218"/>
      <c r="T922" s="229"/>
      <c r="U922" s="226"/>
      <c r="V922" s="161"/>
      <c r="W922" s="161"/>
      <c r="X922" s="161"/>
      <c r="Y922" s="161"/>
      <c r="Z922" s="161"/>
      <c r="AA922" s="161"/>
      <c r="AB922" s="161"/>
      <c r="AC922" s="161"/>
      <c r="AD922" s="161"/>
      <c r="AE922" s="161"/>
    </row>
    <row r="923" ht="22.5" customHeight="1">
      <c r="A923" s="227"/>
      <c r="B923" s="217"/>
      <c r="C923" s="217" t="str">
        <f>iferror(vlookup($B923,Master_data!$K$1:$M$190,3,0),"--")</f>
        <v>--</v>
      </c>
      <c r="D923" s="217" t="str">
        <f>iferror(vlookup($B923,Master_data!$K$1:$M$190,2,0),"--")</f>
        <v>--</v>
      </c>
      <c r="E923" s="218" t="str">
        <f>iferror(vlookup($B923,Master_data!$K:$O,4,0),"--")</f>
        <v>--</v>
      </c>
      <c r="F923" s="218"/>
      <c r="G923" s="218"/>
      <c r="H923" s="218"/>
      <c r="I923" s="217"/>
      <c r="J923" s="228"/>
      <c r="K923" s="228"/>
      <c r="L923" s="219">
        <v>0.0</v>
      </c>
      <c r="M923" s="219">
        <v>0.0</v>
      </c>
      <c r="N923" s="218"/>
      <c r="O923" s="218"/>
      <c r="P923" s="218"/>
      <c r="Q923" s="218"/>
      <c r="R923" s="218"/>
      <c r="S923" s="218"/>
      <c r="T923" s="229"/>
      <c r="U923" s="226"/>
      <c r="V923" s="161"/>
      <c r="W923" s="161"/>
      <c r="X923" s="161"/>
      <c r="Y923" s="161"/>
      <c r="Z923" s="161"/>
      <c r="AA923" s="161"/>
      <c r="AB923" s="161"/>
      <c r="AC923" s="161"/>
      <c r="AD923" s="161"/>
      <c r="AE923" s="161"/>
    </row>
    <row r="924" ht="22.5" customHeight="1">
      <c r="A924" s="227"/>
      <c r="B924" s="217"/>
      <c r="C924" s="217" t="str">
        <f>iferror(vlookup($B924,Master_data!$K$1:$M$190,3,0),"--")</f>
        <v>--</v>
      </c>
      <c r="D924" s="217" t="str">
        <f>iferror(vlookup($B924,Master_data!$K$1:$M$190,2,0),"--")</f>
        <v>--</v>
      </c>
      <c r="E924" s="218" t="str">
        <f>iferror(vlookup($B924,Master_data!$K:$O,4,0),"--")</f>
        <v>--</v>
      </c>
      <c r="F924" s="218"/>
      <c r="G924" s="218"/>
      <c r="H924" s="218"/>
      <c r="I924" s="217"/>
      <c r="J924" s="228"/>
      <c r="K924" s="228"/>
      <c r="L924" s="219">
        <v>0.0</v>
      </c>
      <c r="M924" s="219">
        <v>0.0</v>
      </c>
      <c r="N924" s="218"/>
      <c r="O924" s="218"/>
      <c r="P924" s="218"/>
      <c r="Q924" s="218"/>
      <c r="R924" s="218"/>
      <c r="S924" s="218"/>
      <c r="T924" s="229"/>
      <c r="U924" s="226"/>
      <c r="V924" s="161"/>
      <c r="W924" s="161"/>
      <c r="X924" s="161"/>
      <c r="Y924" s="161"/>
      <c r="Z924" s="161"/>
      <c r="AA924" s="161"/>
      <c r="AB924" s="161"/>
      <c r="AC924" s="161"/>
      <c r="AD924" s="161"/>
      <c r="AE924" s="161"/>
    </row>
    <row r="925" ht="22.5" customHeight="1">
      <c r="A925" s="227"/>
      <c r="B925" s="217"/>
      <c r="C925" s="217" t="str">
        <f>iferror(vlookup($B925,Master_data!$K$1:$M$190,3,0),"--")</f>
        <v>--</v>
      </c>
      <c r="D925" s="217" t="str">
        <f>iferror(vlookup($B925,Master_data!$K$1:$M$190,2,0),"--")</f>
        <v>--</v>
      </c>
      <c r="E925" s="218" t="str">
        <f>iferror(vlookup($B925,Master_data!$K:$O,4,0),"--")</f>
        <v>--</v>
      </c>
      <c r="F925" s="218"/>
      <c r="G925" s="218"/>
      <c r="H925" s="218"/>
      <c r="I925" s="217"/>
      <c r="J925" s="228"/>
      <c r="K925" s="228"/>
      <c r="L925" s="219">
        <v>0.0</v>
      </c>
      <c r="M925" s="219">
        <v>0.0</v>
      </c>
      <c r="N925" s="218"/>
      <c r="O925" s="218"/>
      <c r="P925" s="218"/>
      <c r="Q925" s="218"/>
      <c r="R925" s="218"/>
      <c r="S925" s="218"/>
      <c r="T925" s="229"/>
      <c r="U925" s="226"/>
      <c r="V925" s="161"/>
      <c r="W925" s="161"/>
      <c r="X925" s="161"/>
      <c r="Y925" s="161"/>
      <c r="Z925" s="161"/>
      <c r="AA925" s="161"/>
      <c r="AB925" s="161"/>
      <c r="AC925" s="161"/>
      <c r="AD925" s="161"/>
      <c r="AE925" s="161"/>
    </row>
    <row r="926" ht="22.5" customHeight="1">
      <c r="A926" s="227"/>
      <c r="B926" s="217"/>
      <c r="C926" s="217" t="str">
        <f>iferror(vlookup($B926,Master_data!$K$1:$M$190,3,0),"--")</f>
        <v>--</v>
      </c>
      <c r="D926" s="217" t="str">
        <f>iferror(vlookup($B926,Master_data!$K$1:$M$190,2,0),"--")</f>
        <v>--</v>
      </c>
      <c r="E926" s="218" t="str">
        <f>iferror(vlookup($B926,Master_data!$K:$O,4,0),"--")</f>
        <v>--</v>
      </c>
      <c r="F926" s="218"/>
      <c r="G926" s="218"/>
      <c r="H926" s="218"/>
      <c r="I926" s="217"/>
      <c r="J926" s="228"/>
      <c r="K926" s="228"/>
      <c r="L926" s="219">
        <v>0.0</v>
      </c>
      <c r="M926" s="219">
        <v>0.0</v>
      </c>
      <c r="N926" s="218"/>
      <c r="O926" s="218"/>
      <c r="P926" s="218"/>
      <c r="Q926" s="218"/>
      <c r="R926" s="218"/>
      <c r="S926" s="218"/>
      <c r="T926" s="229"/>
      <c r="U926" s="226"/>
      <c r="V926" s="161"/>
      <c r="W926" s="161"/>
      <c r="X926" s="161"/>
      <c r="Y926" s="161"/>
      <c r="Z926" s="161"/>
      <c r="AA926" s="161"/>
      <c r="AB926" s="161"/>
      <c r="AC926" s="161"/>
      <c r="AD926" s="161"/>
      <c r="AE926" s="161"/>
    </row>
    <row r="927" ht="22.5" customHeight="1">
      <c r="A927" s="227"/>
      <c r="B927" s="217"/>
      <c r="C927" s="217" t="str">
        <f>iferror(vlookup($B927,Master_data!$K$1:$M$190,3,0),"--")</f>
        <v>--</v>
      </c>
      <c r="D927" s="217" t="str">
        <f>iferror(vlookup($B927,Master_data!$K$1:$M$190,2,0),"--")</f>
        <v>--</v>
      </c>
      <c r="E927" s="218" t="str">
        <f>iferror(vlookup($B927,Master_data!$K:$O,4,0),"--")</f>
        <v>--</v>
      </c>
      <c r="F927" s="218"/>
      <c r="G927" s="218"/>
      <c r="H927" s="218"/>
      <c r="I927" s="217"/>
      <c r="J927" s="228"/>
      <c r="K927" s="228"/>
      <c r="L927" s="219">
        <v>0.0</v>
      </c>
      <c r="M927" s="219">
        <v>0.0</v>
      </c>
      <c r="N927" s="218"/>
      <c r="O927" s="218"/>
      <c r="P927" s="218"/>
      <c r="Q927" s="218"/>
      <c r="R927" s="218"/>
      <c r="S927" s="218"/>
      <c r="T927" s="229"/>
      <c r="U927" s="226"/>
      <c r="V927" s="161"/>
      <c r="W927" s="161"/>
      <c r="X927" s="161"/>
      <c r="Y927" s="161"/>
      <c r="Z927" s="161"/>
      <c r="AA927" s="161"/>
      <c r="AB927" s="161"/>
      <c r="AC927" s="161"/>
      <c r="AD927" s="161"/>
      <c r="AE927" s="161"/>
    </row>
    <row r="928" ht="22.5" customHeight="1">
      <c r="A928" s="227"/>
      <c r="B928" s="217"/>
      <c r="C928" s="217" t="str">
        <f>iferror(vlookup($B928,Master_data!$K$1:$M$190,3,0),"--")</f>
        <v>--</v>
      </c>
      <c r="D928" s="217" t="str">
        <f>iferror(vlookup($B928,Master_data!$K$1:$M$190,2,0),"--")</f>
        <v>--</v>
      </c>
      <c r="E928" s="218" t="str">
        <f>iferror(vlookup($B928,Master_data!$K:$O,4,0),"--")</f>
        <v>--</v>
      </c>
      <c r="F928" s="218"/>
      <c r="G928" s="218"/>
      <c r="H928" s="218"/>
      <c r="I928" s="217"/>
      <c r="J928" s="228"/>
      <c r="K928" s="228"/>
      <c r="L928" s="219">
        <v>0.0</v>
      </c>
      <c r="M928" s="219">
        <v>0.0</v>
      </c>
      <c r="N928" s="218"/>
      <c r="O928" s="218"/>
      <c r="P928" s="218"/>
      <c r="Q928" s="218"/>
      <c r="R928" s="218"/>
      <c r="S928" s="218"/>
      <c r="T928" s="229"/>
      <c r="U928" s="226"/>
      <c r="V928" s="161"/>
      <c r="W928" s="161"/>
      <c r="X928" s="161"/>
      <c r="Y928" s="161"/>
      <c r="Z928" s="161"/>
      <c r="AA928" s="161"/>
      <c r="AB928" s="161"/>
      <c r="AC928" s="161"/>
      <c r="AD928" s="161"/>
      <c r="AE928" s="161"/>
    </row>
    <row r="929" ht="22.5" customHeight="1">
      <c r="A929" s="227"/>
      <c r="B929" s="217"/>
      <c r="C929" s="217" t="str">
        <f>iferror(vlookup($B929,Master_data!$K$1:$M$190,3,0),"--")</f>
        <v>--</v>
      </c>
      <c r="D929" s="217" t="str">
        <f>iferror(vlookup($B929,Master_data!$K$1:$M$190,2,0),"--")</f>
        <v>--</v>
      </c>
      <c r="E929" s="218" t="str">
        <f>iferror(vlookup($B929,Master_data!$K:$O,4,0),"--")</f>
        <v>--</v>
      </c>
      <c r="F929" s="218"/>
      <c r="G929" s="218"/>
      <c r="H929" s="218"/>
      <c r="I929" s="217"/>
      <c r="J929" s="228"/>
      <c r="K929" s="228"/>
      <c r="L929" s="219">
        <v>0.0</v>
      </c>
      <c r="M929" s="219">
        <v>0.0</v>
      </c>
      <c r="N929" s="218"/>
      <c r="O929" s="218"/>
      <c r="P929" s="218"/>
      <c r="Q929" s="218"/>
      <c r="R929" s="218"/>
      <c r="S929" s="218"/>
      <c r="T929" s="229"/>
      <c r="U929" s="226"/>
      <c r="V929" s="161"/>
      <c r="W929" s="161"/>
      <c r="X929" s="161"/>
      <c r="Y929" s="161"/>
      <c r="Z929" s="161"/>
      <c r="AA929" s="161"/>
      <c r="AB929" s="161"/>
      <c r="AC929" s="161"/>
      <c r="AD929" s="161"/>
      <c r="AE929" s="161"/>
    </row>
    <row r="930" ht="22.5" customHeight="1">
      <c r="A930" s="227"/>
      <c r="B930" s="217"/>
      <c r="C930" s="217" t="str">
        <f>iferror(vlookup($B930,Master_data!$K$1:$M$190,3,0),"--")</f>
        <v>--</v>
      </c>
      <c r="D930" s="217" t="str">
        <f>iferror(vlookup($B930,Master_data!$K$1:$M$190,2,0),"--")</f>
        <v>--</v>
      </c>
      <c r="E930" s="218" t="str">
        <f>iferror(vlookup($B930,Master_data!$K:$O,4,0),"--")</f>
        <v>--</v>
      </c>
      <c r="F930" s="218"/>
      <c r="G930" s="218"/>
      <c r="H930" s="218"/>
      <c r="I930" s="217"/>
      <c r="J930" s="228"/>
      <c r="K930" s="228"/>
      <c r="L930" s="219">
        <v>0.0</v>
      </c>
      <c r="M930" s="219">
        <v>0.0</v>
      </c>
      <c r="N930" s="218"/>
      <c r="O930" s="218"/>
      <c r="P930" s="218"/>
      <c r="Q930" s="218"/>
      <c r="R930" s="218"/>
      <c r="S930" s="218"/>
      <c r="T930" s="229"/>
      <c r="U930" s="226"/>
      <c r="V930" s="161"/>
      <c r="W930" s="161"/>
      <c r="X930" s="161"/>
      <c r="Y930" s="161"/>
      <c r="Z930" s="161"/>
      <c r="AA930" s="161"/>
      <c r="AB930" s="161"/>
      <c r="AC930" s="161"/>
      <c r="AD930" s="161"/>
      <c r="AE930" s="161"/>
    </row>
    <row r="931" ht="22.5" customHeight="1">
      <c r="A931" s="227"/>
      <c r="B931" s="217"/>
      <c r="C931" s="217" t="str">
        <f>iferror(vlookup($B931,Master_data!$K$1:$M$190,3,0),"--")</f>
        <v>--</v>
      </c>
      <c r="D931" s="217" t="str">
        <f>iferror(vlookup($B931,Master_data!$K$1:$M$190,2,0),"--")</f>
        <v>--</v>
      </c>
      <c r="E931" s="218" t="str">
        <f>iferror(vlookup($B931,Master_data!$K:$O,4,0),"--")</f>
        <v>--</v>
      </c>
      <c r="F931" s="218"/>
      <c r="G931" s="218"/>
      <c r="H931" s="218"/>
      <c r="I931" s="217"/>
      <c r="J931" s="228"/>
      <c r="K931" s="228"/>
      <c r="L931" s="219">
        <v>0.0</v>
      </c>
      <c r="M931" s="219">
        <v>0.0</v>
      </c>
      <c r="N931" s="218"/>
      <c r="O931" s="218"/>
      <c r="P931" s="218"/>
      <c r="Q931" s="218"/>
      <c r="R931" s="218"/>
      <c r="S931" s="218"/>
      <c r="T931" s="229"/>
      <c r="U931" s="226"/>
      <c r="V931" s="161"/>
      <c r="W931" s="161"/>
      <c r="X931" s="161"/>
      <c r="Y931" s="161"/>
      <c r="Z931" s="161"/>
      <c r="AA931" s="161"/>
      <c r="AB931" s="161"/>
      <c r="AC931" s="161"/>
      <c r="AD931" s="161"/>
      <c r="AE931" s="161"/>
    </row>
    <row r="932" ht="22.5" customHeight="1">
      <c r="A932" s="227"/>
      <c r="B932" s="217"/>
      <c r="C932" s="217" t="str">
        <f>iferror(vlookup($B932,Master_data!$K$1:$M$190,3,0),"--")</f>
        <v>--</v>
      </c>
      <c r="D932" s="217" t="str">
        <f>iferror(vlookup($B932,Master_data!$K$1:$M$190,2,0),"--")</f>
        <v>--</v>
      </c>
      <c r="E932" s="218" t="str">
        <f>iferror(vlookup($B932,Master_data!$K:$O,4,0),"--")</f>
        <v>--</v>
      </c>
      <c r="F932" s="218"/>
      <c r="G932" s="218"/>
      <c r="H932" s="218"/>
      <c r="I932" s="217"/>
      <c r="J932" s="228"/>
      <c r="K932" s="228"/>
      <c r="L932" s="219">
        <v>0.0</v>
      </c>
      <c r="M932" s="219">
        <v>0.0</v>
      </c>
      <c r="N932" s="218"/>
      <c r="O932" s="218"/>
      <c r="P932" s="218"/>
      <c r="Q932" s="218"/>
      <c r="R932" s="218"/>
      <c r="S932" s="218"/>
      <c r="T932" s="229"/>
      <c r="U932" s="226"/>
      <c r="V932" s="161"/>
      <c r="W932" s="161"/>
      <c r="X932" s="161"/>
      <c r="Y932" s="161"/>
      <c r="Z932" s="161"/>
      <c r="AA932" s="161"/>
      <c r="AB932" s="161"/>
      <c r="AC932" s="161"/>
      <c r="AD932" s="161"/>
      <c r="AE932" s="161"/>
    </row>
    <row r="933" ht="22.5" customHeight="1">
      <c r="A933" s="227"/>
      <c r="B933" s="217"/>
      <c r="C933" s="217" t="str">
        <f>iferror(vlookup($B933,Master_data!$K$1:$M$190,3,0),"--")</f>
        <v>--</v>
      </c>
      <c r="D933" s="217" t="str">
        <f>iferror(vlookup($B933,Master_data!$K$1:$M$190,2,0),"--")</f>
        <v>--</v>
      </c>
      <c r="E933" s="218" t="str">
        <f>iferror(vlookup($B933,Master_data!$K:$O,4,0),"--")</f>
        <v>--</v>
      </c>
      <c r="F933" s="218"/>
      <c r="G933" s="218"/>
      <c r="H933" s="218"/>
      <c r="I933" s="217"/>
      <c r="J933" s="228"/>
      <c r="K933" s="228"/>
      <c r="L933" s="219">
        <v>0.0</v>
      </c>
      <c r="M933" s="219">
        <v>0.0</v>
      </c>
      <c r="N933" s="218"/>
      <c r="O933" s="218"/>
      <c r="P933" s="218"/>
      <c r="Q933" s="218"/>
      <c r="R933" s="218"/>
      <c r="S933" s="218"/>
      <c r="T933" s="229"/>
      <c r="U933" s="226"/>
      <c r="V933" s="161"/>
      <c r="W933" s="161"/>
      <c r="X933" s="161"/>
      <c r="Y933" s="161"/>
      <c r="Z933" s="161"/>
      <c r="AA933" s="161"/>
      <c r="AB933" s="161"/>
      <c r="AC933" s="161"/>
      <c r="AD933" s="161"/>
      <c r="AE933" s="161"/>
    </row>
    <row r="934" ht="22.5" customHeight="1">
      <c r="A934" s="227"/>
      <c r="B934" s="217"/>
      <c r="C934" s="217" t="str">
        <f>iferror(vlookup($B934,Master_data!$K$1:$M$190,3,0),"--")</f>
        <v>--</v>
      </c>
      <c r="D934" s="217" t="str">
        <f>iferror(vlookup($B934,Master_data!$K$1:$M$190,2,0),"--")</f>
        <v>--</v>
      </c>
      <c r="E934" s="218" t="str">
        <f>iferror(vlookup($B934,Master_data!$K:$O,4,0),"--")</f>
        <v>--</v>
      </c>
      <c r="F934" s="218"/>
      <c r="G934" s="218"/>
      <c r="H934" s="218"/>
      <c r="I934" s="217"/>
      <c r="J934" s="228"/>
      <c r="K934" s="228"/>
      <c r="L934" s="219">
        <v>0.0</v>
      </c>
      <c r="M934" s="219">
        <v>0.0</v>
      </c>
      <c r="N934" s="218"/>
      <c r="O934" s="218"/>
      <c r="P934" s="218"/>
      <c r="Q934" s="218"/>
      <c r="R934" s="218"/>
      <c r="S934" s="218"/>
      <c r="T934" s="229"/>
      <c r="U934" s="226"/>
      <c r="V934" s="161"/>
      <c r="W934" s="161"/>
      <c r="X934" s="161"/>
      <c r="Y934" s="161"/>
      <c r="Z934" s="161"/>
      <c r="AA934" s="161"/>
      <c r="AB934" s="161"/>
      <c r="AC934" s="161"/>
      <c r="AD934" s="161"/>
      <c r="AE934" s="161"/>
    </row>
    <row r="935" ht="22.5" customHeight="1">
      <c r="A935" s="227"/>
      <c r="B935" s="217"/>
      <c r="C935" s="217" t="str">
        <f>iferror(vlookup($B935,Master_data!$K$1:$M$190,3,0),"--")</f>
        <v>--</v>
      </c>
      <c r="D935" s="217" t="str">
        <f>iferror(vlookup($B935,Master_data!$K$1:$M$190,2,0),"--")</f>
        <v>--</v>
      </c>
      <c r="E935" s="218" t="str">
        <f>iferror(vlookup($B935,Master_data!$K:$O,4,0),"--")</f>
        <v>--</v>
      </c>
      <c r="F935" s="218"/>
      <c r="G935" s="218"/>
      <c r="H935" s="218"/>
      <c r="I935" s="217"/>
      <c r="J935" s="228"/>
      <c r="K935" s="228"/>
      <c r="L935" s="219">
        <v>0.0</v>
      </c>
      <c r="M935" s="219">
        <v>0.0</v>
      </c>
      <c r="N935" s="218"/>
      <c r="O935" s="218"/>
      <c r="P935" s="218"/>
      <c r="Q935" s="218"/>
      <c r="R935" s="218"/>
      <c r="S935" s="218"/>
      <c r="T935" s="229"/>
      <c r="U935" s="226"/>
      <c r="V935" s="161"/>
      <c r="W935" s="161"/>
      <c r="X935" s="161"/>
      <c r="Y935" s="161"/>
      <c r="Z935" s="161"/>
      <c r="AA935" s="161"/>
      <c r="AB935" s="161"/>
      <c r="AC935" s="161"/>
      <c r="AD935" s="161"/>
      <c r="AE935" s="161"/>
    </row>
    <row r="936" ht="22.5" customHeight="1">
      <c r="A936" s="227"/>
      <c r="B936" s="217"/>
      <c r="C936" s="217" t="str">
        <f>iferror(vlookup($B936,Master_data!$K$1:$M$190,3,0),"--")</f>
        <v>--</v>
      </c>
      <c r="D936" s="217" t="str">
        <f>iferror(vlookup($B936,Master_data!$K$1:$M$190,2,0),"--")</f>
        <v>--</v>
      </c>
      <c r="E936" s="218" t="str">
        <f>iferror(vlookup($B936,Master_data!$K:$O,4,0),"--")</f>
        <v>--</v>
      </c>
      <c r="F936" s="218"/>
      <c r="G936" s="218"/>
      <c r="H936" s="218"/>
      <c r="I936" s="217"/>
      <c r="J936" s="228"/>
      <c r="K936" s="228"/>
      <c r="L936" s="219">
        <v>0.0</v>
      </c>
      <c r="M936" s="219">
        <v>0.0</v>
      </c>
      <c r="N936" s="218"/>
      <c r="O936" s="218"/>
      <c r="P936" s="218"/>
      <c r="Q936" s="218"/>
      <c r="R936" s="218"/>
      <c r="S936" s="218"/>
      <c r="T936" s="229"/>
      <c r="U936" s="226"/>
      <c r="V936" s="161"/>
      <c r="W936" s="161"/>
      <c r="X936" s="161"/>
      <c r="Y936" s="161"/>
      <c r="Z936" s="161"/>
      <c r="AA936" s="161"/>
      <c r="AB936" s="161"/>
      <c r="AC936" s="161"/>
      <c r="AD936" s="161"/>
      <c r="AE936" s="161"/>
    </row>
    <row r="937" ht="22.5" customHeight="1">
      <c r="A937" s="227"/>
      <c r="B937" s="217"/>
      <c r="C937" s="217" t="str">
        <f>iferror(vlookup($B937,Master_data!$K$1:$M$190,3,0),"--")</f>
        <v>--</v>
      </c>
      <c r="D937" s="217" t="str">
        <f>iferror(vlookup($B937,Master_data!$K$1:$M$190,2,0),"--")</f>
        <v>--</v>
      </c>
      <c r="E937" s="218" t="str">
        <f>iferror(vlookup($B937,Master_data!$K:$O,4,0),"--")</f>
        <v>--</v>
      </c>
      <c r="F937" s="218"/>
      <c r="G937" s="218"/>
      <c r="H937" s="218"/>
      <c r="I937" s="217"/>
      <c r="J937" s="228"/>
      <c r="K937" s="228"/>
      <c r="L937" s="219">
        <v>0.0</v>
      </c>
      <c r="M937" s="219">
        <v>0.0</v>
      </c>
      <c r="N937" s="218"/>
      <c r="O937" s="218"/>
      <c r="P937" s="218"/>
      <c r="Q937" s="218"/>
      <c r="R937" s="218"/>
      <c r="S937" s="218"/>
      <c r="T937" s="229"/>
      <c r="U937" s="226"/>
      <c r="V937" s="161"/>
      <c r="W937" s="161"/>
      <c r="X937" s="161"/>
      <c r="Y937" s="161"/>
      <c r="Z937" s="161"/>
      <c r="AA937" s="161"/>
      <c r="AB937" s="161"/>
      <c r="AC937" s="161"/>
      <c r="AD937" s="161"/>
      <c r="AE937" s="161"/>
    </row>
    <row r="938" ht="22.5" customHeight="1">
      <c r="A938" s="227"/>
      <c r="B938" s="217"/>
      <c r="C938" s="217" t="str">
        <f>iferror(vlookup($B938,Master_data!$K$1:$M$190,3,0),"--")</f>
        <v>--</v>
      </c>
      <c r="D938" s="217" t="str">
        <f>iferror(vlookup($B938,Master_data!$K$1:$M$190,2,0),"--")</f>
        <v>--</v>
      </c>
      <c r="E938" s="218" t="str">
        <f>iferror(vlookup($B938,Master_data!$K:$O,4,0),"--")</f>
        <v>--</v>
      </c>
      <c r="F938" s="218"/>
      <c r="G938" s="218"/>
      <c r="H938" s="218"/>
      <c r="I938" s="217"/>
      <c r="J938" s="228"/>
      <c r="K938" s="228"/>
      <c r="L938" s="219">
        <v>0.0</v>
      </c>
      <c r="M938" s="219">
        <v>0.0</v>
      </c>
      <c r="N938" s="218"/>
      <c r="O938" s="218"/>
      <c r="P938" s="218"/>
      <c r="Q938" s="218"/>
      <c r="R938" s="218"/>
      <c r="S938" s="218"/>
      <c r="T938" s="229"/>
      <c r="U938" s="226"/>
      <c r="V938" s="161"/>
      <c r="W938" s="161"/>
      <c r="X938" s="161"/>
      <c r="Y938" s="161"/>
      <c r="Z938" s="161"/>
      <c r="AA938" s="161"/>
      <c r="AB938" s="161"/>
      <c r="AC938" s="161"/>
      <c r="AD938" s="161"/>
      <c r="AE938" s="161"/>
    </row>
    <row r="939" ht="22.5" customHeight="1">
      <c r="A939" s="227"/>
      <c r="B939" s="217"/>
      <c r="C939" s="217" t="str">
        <f>iferror(vlookup($B939,Master_data!$K$1:$M$190,3,0),"--")</f>
        <v>--</v>
      </c>
      <c r="D939" s="217" t="str">
        <f>iferror(vlookup($B939,Master_data!$K$1:$M$190,2,0),"--")</f>
        <v>--</v>
      </c>
      <c r="E939" s="218" t="str">
        <f>iferror(vlookup($B939,Master_data!$K:$O,4,0),"--")</f>
        <v>--</v>
      </c>
      <c r="F939" s="218"/>
      <c r="G939" s="218"/>
      <c r="H939" s="218"/>
      <c r="I939" s="217"/>
      <c r="J939" s="228"/>
      <c r="K939" s="228"/>
      <c r="L939" s="219">
        <v>0.0</v>
      </c>
      <c r="M939" s="219">
        <v>0.0</v>
      </c>
      <c r="N939" s="218"/>
      <c r="O939" s="218"/>
      <c r="P939" s="218"/>
      <c r="Q939" s="218"/>
      <c r="R939" s="218"/>
      <c r="S939" s="218"/>
      <c r="T939" s="229"/>
      <c r="U939" s="226"/>
      <c r="V939" s="161"/>
      <c r="W939" s="161"/>
      <c r="X939" s="161"/>
      <c r="Y939" s="161"/>
      <c r="Z939" s="161"/>
      <c r="AA939" s="161"/>
      <c r="AB939" s="161"/>
      <c r="AC939" s="161"/>
      <c r="AD939" s="161"/>
      <c r="AE939" s="161"/>
    </row>
    <row r="940" ht="22.5" customHeight="1">
      <c r="A940" s="227"/>
      <c r="B940" s="217"/>
      <c r="C940" s="217" t="str">
        <f>iferror(vlookup($B940,Master_data!$K$1:$M$190,3,0),"--")</f>
        <v>--</v>
      </c>
      <c r="D940" s="217" t="str">
        <f>iferror(vlookup($B940,Master_data!$K$1:$M$190,2,0),"--")</f>
        <v>--</v>
      </c>
      <c r="E940" s="218" t="str">
        <f>iferror(vlookup($B940,Master_data!$K:$O,4,0),"--")</f>
        <v>--</v>
      </c>
      <c r="F940" s="218"/>
      <c r="G940" s="218"/>
      <c r="H940" s="218"/>
      <c r="I940" s="217"/>
      <c r="J940" s="228"/>
      <c r="K940" s="228"/>
      <c r="L940" s="219">
        <v>0.0</v>
      </c>
      <c r="M940" s="219">
        <v>0.0</v>
      </c>
      <c r="N940" s="218"/>
      <c r="O940" s="218"/>
      <c r="P940" s="218"/>
      <c r="Q940" s="218"/>
      <c r="R940" s="218"/>
      <c r="S940" s="218"/>
      <c r="T940" s="229"/>
      <c r="U940" s="226"/>
      <c r="V940" s="161"/>
      <c r="W940" s="161"/>
      <c r="X940" s="161"/>
      <c r="Y940" s="161"/>
      <c r="Z940" s="161"/>
      <c r="AA940" s="161"/>
      <c r="AB940" s="161"/>
      <c r="AC940" s="161"/>
      <c r="AD940" s="161"/>
      <c r="AE940" s="161"/>
    </row>
    <row r="941" ht="22.5" customHeight="1">
      <c r="A941" s="227"/>
      <c r="B941" s="217"/>
      <c r="C941" s="217" t="str">
        <f>iferror(vlookup($B941,Master_data!$K$1:$M$190,3,0),"--")</f>
        <v>--</v>
      </c>
      <c r="D941" s="217" t="str">
        <f>iferror(vlookup($B941,Master_data!$K$1:$M$190,2,0),"--")</f>
        <v>--</v>
      </c>
      <c r="E941" s="218" t="str">
        <f>iferror(vlookup($B941,Master_data!$K:$O,4,0),"--")</f>
        <v>--</v>
      </c>
      <c r="F941" s="218"/>
      <c r="G941" s="218"/>
      <c r="H941" s="218"/>
      <c r="I941" s="217"/>
      <c r="J941" s="228"/>
      <c r="K941" s="228"/>
      <c r="L941" s="219">
        <v>0.0</v>
      </c>
      <c r="M941" s="219">
        <v>0.0</v>
      </c>
      <c r="N941" s="218"/>
      <c r="O941" s="218"/>
      <c r="P941" s="218"/>
      <c r="Q941" s="218"/>
      <c r="R941" s="218"/>
      <c r="S941" s="218"/>
      <c r="T941" s="229"/>
      <c r="U941" s="226"/>
      <c r="V941" s="161"/>
      <c r="W941" s="161"/>
      <c r="X941" s="161"/>
      <c r="Y941" s="161"/>
      <c r="Z941" s="161"/>
      <c r="AA941" s="161"/>
      <c r="AB941" s="161"/>
      <c r="AC941" s="161"/>
      <c r="AD941" s="161"/>
      <c r="AE941" s="161"/>
    </row>
    <row r="942" ht="22.5" customHeight="1">
      <c r="A942" s="227"/>
      <c r="B942" s="217"/>
      <c r="C942" s="217" t="str">
        <f>iferror(vlookup($B942,Master_data!$K$1:$M$190,3,0),"--")</f>
        <v>--</v>
      </c>
      <c r="D942" s="217" t="str">
        <f>iferror(vlookup($B942,Master_data!$K$1:$M$190,2,0),"--")</f>
        <v>--</v>
      </c>
      <c r="E942" s="218" t="str">
        <f>iferror(vlookup($B942,Master_data!$K:$O,4,0),"--")</f>
        <v>--</v>
      </c>
      <c r="F942" s="218"/>
      <c r="G942" s="218"/>
      <c r="H942" s="218"/>
      <c r="I942" s="217"/>
      <c r="J942" s="228"/>
      <c r="K942" s="228"/>
      <c r="L942" s="219">
        <v>0.0</v>
      </c>
      <c r="M942" s="219">
        <v>0.0</v>
      </c>
      <c r="N942" s="218"/>
      <c r="O942" s="218"/>
      <c r="P942" s="218"/>
      <c r="Q942" s="218"/>
      <c r="R942" s="218"/>
      <c r="S942" s="218"/>
      <c r="T942" s="229"/>
      <c r="U942" s="226"/>
      <c r="V942" s="161"/>
      <c r="W942" s="161"/>
      <c r="X942" s="161"/>
      <c r="Y942" s="161"/>
      <c r="Z942" s="161"/>
      <c r="AA942" s="161"/>
      <c r="AB942" s="161"/>
      <c r="AC942" s="161"/>
      <c r="AD942" s="161"/>
      <c r="AE942" s="161"/>
    </row>
    <row r="943" ht="22.5" customHeight="1">
      <c r="A943" s="227"/>
      <c r="B943" s="217"/>
      <c r="C943" s="217" t="str">
        <f>iferror(vlookup($B943,Master_data!$K$1:$M$190,3,0),"--")</f>
        <v>--</v>
      </c>
      <c r="D943" s="217" t="str">
        <f>iferror(vlookup($B943,Master_data!$K$1:$M$190,2,0),"--")</f>
        <v>--</v>
      </c>
      <c r="E943" s="218" t="str">
        <f>iferror(vlookup($B943,Master_data!$K:$O,4,0),"--")</f>
        <v>--</v>
      </c>
      <c r="F943" s="218"/>
      <c r="G943" s="218"/>
      <c r="H943" s="218"/>
      <c r="I943" s="217"/>
      <c r="J943" s="228"/>
      <c r="K943" s="228"/>
      <c r="L943" s="219">
        <v>0.0</v>
      </c>
      <c r="M943" s="219">
        <v>0.0</v>
      </c>
      <c r="N943" s="218"/>
      <c r="O943" s="218"/>
      <c r="P943" s="218"/>
      <c r="Q943" s="218"/>
      <c r="R943" s="218"/>
      <c r="S943" s="218"/>
      <c r="T943" s="229"/>
      <c r="U943" s="226"/>
      <c r="V943" s="161"/>
      <c r="W943" s="161"/>
      <c r="X943" s="161"/>
      <c r="Y943" s="161"/>
      <c r="Z943" s="161"/>
      <c r="AA943" s="161"/>
      <c r="AB943" s="161"/>
      <c r="AC943" s="161"/>
      <c r="AD943" s="161"/>
      <c r="AE943" s="161"/>
    </row>
    <row r="944" ht="22.5" customHeight="1">
      <c r="A944" s="227"/>
      <c r="B944" s="217"/>
      <c r="C944" s="217" t="str">
        <f>iferror(vlookup($B944,Master_data!$K$1:$M$190,3,0),"--")</f>
        <v>--</v>
      </c>
      <c r="D944" s="217" t="str">
        <f>iferror(vlookup($B944,Master_data!$K$1:$M$190,2,0),"--")</f>
        <v>--</v>
      </c>
      <c r="E944" s="218" t="str">
        <f>iferror(vlookup($B944,Master_data!$K:$O,4,0),"--")</f>
        <v>--</v>
      </c>
      <c r="F944" s="218"/>
      <c r="G944" s="218"/>
      <c r="H944" s="218"/>
      <c r="I944" s="217"/>
      <c r="J944" s="228"/>
      <c r="K944" s="228"/>
      <c r="L944" s="219">
        <v>0.0</v>
      </c>
      <c r="M944" s="219">
        <v>0.0</v>
      </c>
      <c r="N944" s="218"/>
      <c r="O944" s="218"/>
      <c r="P944" s="218"/>
      <c r="Q944" s="218"/>
      <c r="R944" s="218"/>
      <c r="S944" s="218"/>
      <c r="T944" s="229"/>
      <c r="U944" s="226"/>
      <c r="V944" s="161"/>
      <c r="W944" s="161"/>
      <c r="X944" s="161"/>
      <c r="Y944" s="161"/>
      <c r="Z944" s="161"/>
      <c r="AA944" s="161"/>
      <c r="AB944" s="161"/>
      <c r="AC944" s="161"/>
      <c r="AD944" s="161"/>
      <c r="AE944" s="161"/>
    </row>
    <row r="945" ht="22.5" customHeight="1">
      <c r="A945" s="227"/>
      <c r="B945" s="217"/>
      <c r="C945" s="217" t="str">
        <f>iferror(vlookup($B945,Master_data!$K$1:$M$190,3,0),"--")</f>
        <v>--</v>
      </c>
      <c r="D945" s="217" t="str">
        <f>iferror(vlookup($B945,Master_data!$K$1:$M$190,2,0),"--")</f>
        <v>--</v>
      </c>
      <c r="E945" s="218" t="str">
        <f>iferror(vlookup($B945,Master_data!$K:$O,4,0),"--")</f>
        <v>--</v>
      </c>
      <c r="F945" s="218"/>
      <c r="G945" s="218"/>
      <c r="H945" s="218"/>
      <c r="I945" s="217"/>
      <c r="J945" s="228"/>
      <c r="K945" s="228"/>
      <c r="L945" s="219">
        <v>0.0</v>
      </c>
      <c r="M945" s="219">
        <v>0.0</v>
      </c>
      <c r="N945" s="218"/>
      <c r="O945" s="218"/>
      <c r="P945" s="218"/>
      <c r="Q945" s="218"/>
      <c r="R945" s="218"/>
      <c r="S945" s="218"/>
      <c r="T945" s="229"/>
      <c r="U945" s="226"/>
      <c r="V945" s="161"/>
      <c r="W945" s="161"/>
      <c r="X945" s="161"/>
      <c r="Y945" s="161"/>
      <c r="Z945" s="161"/>
      <c r="AA945" s="161"/>
      <c r="AB945" s="161"/>
      <c r="AC945" s="161"/>
      <c r="AD945" s="161"/>
      <c r="AE945" s="161"/>
    </row>
    <row r="946" ht="22.5" customHeight="1">
      <c r="A946" s="227"/>
      <c r="B946" s="217"/>
      <c r="C946" s="217" t="str">
        <f>iferror(vlookup($B946,Master_data!$K$1:$M$190,3,0),"--")</f>
        <v>--</v>
      </c>
      <c r="D946" s="217" t="str">
        <f>iferror(vlookup($B946,Master_data!$K$1:$M$190,2,0),"--")</f>
        <v>--</v>
      </c>
      <c r="E946" s="218" t="str">
        <f>iferror(vlookup($B946,Master_data!$K:$O,4,0),"--")</f>
        <v>--</v>
      </c>
      <c r="F946" s="218"/>
      <c r="G946" s="218"/>
      <c r="H946" s="218"/>
      <c r="I946" s="217"/>
      <c r="J946" s="228"/>
      <c r="K946" s="228"/>
      <c r="L946" s="219">
        <v>0.0</v>
      </c>
      <c r="M946" s="219">
        <v>0.0</v>
      </c>
      <c r="N946" s="218"/>
      <c r="O946" s="218"/>
      <c r="P946" s="218"/>
      <c r="Q946" s="218"/>
      <c r="R946" s="218"/>
      <c r="S946" s="218"/>
      <c r="T946" s="229"/>
      <c r="U946" s="226"/>
      <c r="V946" s="161"/>
      <c r="W946" s="161"/>
      <c r="X946" s="161"/>
      <c r="Y946" s="161"/>
      <c r="Z946" s="161"/>
      <c r="AA946" s="161"/>
      <c r="AB946" s="161"/>
      <c r="AC946" s="161"/>
      <c r="AD946" s="161"/>
      <c r="AE946" s="161"/>
    </row>
    <row r="947" ht="22.5" customHeight="1">
      <c r="A947" s="227"/>
      <c r="B947" s="217"/>
      <c r="C947" s="217" t="str">
        <f>iferror(vlookup($B947,Master_data!$K$1:$M$190,3,0),"--")</f>
        <v>--</v>
      </c>
      <c r="D947" s="217" t="str">
        <f>iferror(vlookup($B947,Master_data!$K$1:$M$190,2,0),"--")</f>
        <v>--</v>
      </c>
      <c r="E947" s="218" t="str">
        <f>iferror(vlookup($B947,Master_data!$K:$O,4,0),"--")</f>
        <v>--</v>
      </c>
      <c r="F947" s="218"/>
      <c r="G947" s="218"/>
      <c r="H947" s="218"/>
      <c r="I947" s="217"/>
      <c r="J947" s="228"/>
      <c r="K947" s="228"/>
      <c r="L947" s="219">
        <v>0.0</v>
      </c>
      <c r="M947" s="219">
        <v>0.0</v>
      </c>
      <c r="N947" s="218"/>
      <c r="O947" s="218"/>
      <c r="P947" s="218"/>
      <c r="Q947" s="218"/>
      <c r="R947" s="218"/>
      <c r="S947" s="218"/>
      <c r="T947" s="229"/>
      <c r="U947" s="226"/>
      <c r="V947" s="161"/>
      <c r="W947" s="161"/>
      <c r="X947" s="161"/>
      <c r="Y947" s="161"/>
      <c r="Z947" s="161"/>
      <c r="AA947" s="161"/>
      <c r="AB947" s="161"/>
      <c r="AC947" s="161"/>
      <c r="AD947" s="161"/>
      <c r="AE947" s="161"/>
    </row>
    <row r="948" ht="22.5" customHeight="1">
      <c r="A948" s="227"/>
      <c r="B948" s="217"/>
      <c r="C948" s="217" t="str">
        <f>iferror(vlookup($B948,Master_data!$K$1:$M$190,3,0),"--")</f>
        <v>--</v>
      </c>
      <c r="D948" s="217" t="str">
        <f>iferror(vlookup($B948,Master_data!$K$1:$M$190,2,0),"--")</f>
        <v>--</v>
      </c>
      <c r="E948" s="218" t="str">
        <f>iferror(vlookup($B948,Master_data!$K:$O,4,0),"--")</f>
        <v>--</v>
      </c>
      <c r="F948" s="218"/>
      <c r="G948" s="218"/>
      <c r="H948" s="218"/>
      <c r="I948" s="217"/>
      <c r="J948" s="228"/>
      <c r="K948" s="228"/>
      <c r="L948" s="219">
        <v>0.0</v>
      </c>
      <c r="M948" s="219">
        <v>0.0</v>
      </c>
      <c r="N948" s="218"/>
      <c r="O948" s="218"/>
      <c r="P948" s="218"/>
      <c r="Q948" s="218"/>
      <c r="R948" s="218"/>
      <c r="S948" s="218"/>
      <c r="T948" s="229"/>
      <c r="U948" s="226"/>
      <c r="V948" s="161"/>
      <c r="W948" s="161"/>
      <c r="X948" s="161"/>
      <c r="Y948" s="161"/>
      <c r="Z948" s="161"/>
      <c r="AA948" s="161"/>
      <c r="AB948" s="161"/>
      <c r="AC948" s="161"/>
      <c r="AD948" s="161"/>
      <c r="AE948" s="161"/>
    </row>
    <row r="949" ht="22.5" customHeight="1">
      <c r="A949" s="227"/>
      <c r="B949" s="217"/>
      <c r="C949" s="217" t="str">
        <f>iferror(vlookup($B949,Master_data!$K$1:$M$190,3,0),"--")</f>
        <v>--</v>
      </c>
      <c r="D949" s="217" t="str">
        <f>iferror(vlookup($B949,Master_data!$K$1:$M$190,2,0),"--")</f>
        <v>--</v>
      </c>
      <c r="E949" s="218" t="str">
        <f>iferror(vlookup($B949,Master_data!$K:$O,4,0),"--")</f>
        <v>--</v>
      </c>
      <c r="F949" s="218"/>
      <c r="G949" s="218"/>
      <c r="H949" s="218"/>
      <c r="I949" s="217"/>
      <c r="J949" s="228"/>
      <c r="K949" s="228"/>
      <c r="L949" s="219">
        <v>0.0</v>
      </c>
      <c r="M949" s="219">
        <v>0.0</v>
      </c>
      <c r="N949" s="218"/>
      <c r="O949" s="218"/>
      <c r="P949" s="218"/>
      <c r="Q949" s="218"/>
      <c r="R949" s="218"/>
      <c r="S949" s="218"/>
      <c r="T949" s="229"/>
      <c r="U949" s="226"/>
      <c r="V949" s="161"/>
      <c r="W949" s="161"/>
      <c r="X949" s="161"/>
      <c r="Y949" s="161"/>
      <c r="Z949" s="161"/>
      <c r="AA949" s="161"/>
      <c r="AB949" s="161"/>
      <c r="AC949" s="161"/>
      <c r="AD949" s="161"/>
      <c r="AE949" s="161"/>
    </row>
    <row r="950" ht="22.5" customHeight="1">
      <c r="A950" s="227"/>
      <c r="B950" s="217"/>
      <c r="C950" s="217" t="str">
        <f>iferror(vlookup($B950,Master_data!$K$1:$M$190,3,0),"--")</f>
        <v>--</v>
      </c>
      <c r="D950" s="217" t="str">
        <f>iferror(vlookup($B950,Master_data!$K$1:$M$190,2,0),"--")</f>
        <v>--</v>
      </c>
      <c r="E950" s="218" t="str">
        <f>iferror(vlookup($B950,Master_data!$K:$O,4,0),"--")</f>
        <v>--</v>
      </c>
      <c r="F950" s="218"/>
      <c r="G950" s="218"/>
      <c r="H950" s="218"/>
      <c r="I950" s="217"/>
      <c r="J950" s="228"/>
      <c r="K950" s="228"/>
      <c r="L950" s="219">
        <v>0.0</v>
      </c>
      <c r="M950" s="219">
        <v>0.0</v>
      </c>
      <c r="N950" s="218"/>
      <c r="O950" s="218"/>
      <c r="P950" s="218"/>
      <c r="Q950" s="218"/>
      <c r="R950" s="218"/>
      <c r="S950" s="218"/>
      <c r="T950" s="229"/>
      <c r="U950" s="226"/>
      <c r="V950" s="161"/>
      <c r="W950" s="161"/>
      <c r="X950" s="161"/>
      <c r="Y950" s="161"/>
      <c r="Z950" s="161"/>
      <c r="AA950" s="161"/>
      <c r="AB950" s="161"/>
      <c r="AC950" s="161"/>
      <c r="AD950" s="161"/>
      <c r="AE950" s="161"/>
    </row>
    <row r="951" ht="22.5" customHeight="1">
      <c r="A951" s="227"/>
      <c r="B951" s="217"/>
      <c r="C951" s="217" t="str">
        <f>iferror(vlookup($B951,Master_data!$K$1:$M$190,3,0),"--")</f>
        <v>--</v>
      </c>
      <c r="D951" s="217" t="str">
        <f>iferror(vlookup($B951,Master_data!$K$1:$M$190,2,0),"--")</f>
        <v>--</v>
      </c>
      <c r="E951" s="218" t="str">
        <f>iferror(vlookup($B951,Master_data!$K:$O,4,0),"--")</f>
        <v>--</v>
      </c>
      <c r="F951" s="218"/>
      <c r="G951" s="218"/>
      <c r="H951" s="218"/>
      <c r="I951" s="217"/>
      <c r="J951" s="228"/>
      <c r="K951" s="228"/>
      <c r="L951" s="219">
        <v>0.0</v>
      </c>
      <c r="M951" s="219">
        <v>0.0</v>
      </c>
      <c r="N951" s="218"/>
      <c r="O951" s="218"/>
      <c r="P951" s="218"/>
      <c r="Q951" s="218"/>
      <c r="R951" s="218"/>
      <c r="S951" s="218"/>
      <c r="T951" s="229"/>
      <c r="U951" s="226"/>
      <c r="V951" s="161"/>
      <c r="W951" s="161"/>
      <c r="X951" s="161"/>
      <c r="Y951" s="161"/>
      <c r="Z951" s="161"/>
      <c r="AA951" s="161"/>
      <c r="AB951" s="161"/>
      <c r="AC951" s="161"/>
      <c r="AD951" s="161"/>
      <c r="AE951" s="161"/>
    </row>
    <row r="952" ht="22.5" customHeight="1">
      <c r="A952" s="227"/>
      <c r="B952" s="217"/>
      <c r="C952" s="217" t="str">
        <f>iferror(vlookup($B952,Master_data!$K$1:$M$190,3,0),"--")</f>
        <v>--</v>
      </c>
      <c r="D952" s="217" t="str">
        <f>iferror(vlookup($B952,Master_data!$K$1:$M$190,2,0),"--")</f>
        <v>--</v>
      </c>
      <c r="E952" s="218" t="str">
        <f>iferror(vlookup($B952,Master_data!$K:$O,4,0),"--")</f>
        <v>--</v>
      </c>
      <c r="F952" s="218"/>
      <c r="G952" s="218"/>
      <c r="H952" s="218"/>
      <c r="I952" s="217"/>
      <c r="J952" s="228"/>
      <c r="K952" s="228"/>
      <c r="L952" s="219">
        <v>0.0</v>
      </c>
      <c r="M952" s="219">
        <v>0.0</v>
      </c>
      <c r="N952" s="218"/>
      <c r="O952" s="218"/>
      <c r="P952" s="218"/>
      <c r="Q952" s="218"/>
      <c r="R952" s="218"/>
      <c r="S952" s="218"/>
      <c r="T952" s="229"/>
      <c r="U952" s="226"/>
      <c r="V952" s="161"/>
      <c r="W952" s="161"/>
      <c r="X952" s="161"/>
      <c r="Y952" s="161"/>
      <c r="Z952" s="161"/>
      <c r="AA952" s="161"/>
      <c r="AB952" s="161"/>
      <c r="AC952" s="161"/>
      <c r="AD952" s="161"/>
      <c r="AE952" s="161"/>
    </row>
    <row r="953" ht="22.5" customHeight="1">
      <c r="A953" s="227"/>
      <c r="B953" s="217"/>
      <c r="C953" s="217" t="str">
        <f>iferror(vlookup($B953,Master_data!$K$1:$M$190,3,0),"--")</f>
        <v>--</v>
      </c>
      <c r="D953" s="217" t="str">
        <f>iferror(vlookup($B953,Master_data!$K$1:$M$190,2,0),"--")</f>
        <v>--</v>
      </c>
      <c r="E953" s="218" t="str">
        <f>iferror(vlookup($B953,Master_data!$K:$O,4,0),"--")</f>
        <v>--</v>
      </c>
      <c r="F953" s="218"/>
      <c r="G953" s="218"/>
      <c r="H953" s="218"/>
      <c r="I953" s="217"/>
      <c r="J953" s="228"/>
      <c r="K953" s="228"/>
      <c r="L953" s="219">
        <v>0.0</v>
      </c>
      <c r="M953" s="219">
        <v>0.0</v>
      </c>
      <c r="N953" s="218"/>
      <c r="O953" s="218"/>
      <c r="P953" s="218"/>
      <c r="Q953" s="218"/>
      <c r="R953" s="218"/>
      <c r="S953" s="218"/>
      <c r="T953" s="229"/>
      <c r="U953" s="226"/>
      <c r="V953" s="161"/>
      <c r="W953" s="161"/>
      <c r="X953" s="161"/>
      <c r="Y953" s="161"/>
      <c r="Z953" s="161"/>
      <c r="AA953" s="161"/>
      <c r="AB953" s="161"/>
      <c r="AC953" s="161"/>
      <c r="AD953" s="161"/>
      <c r="AE953" s="161"/>
    </row>
    <row r="954" ht="22.5" customHeight="1">
      <c r="A954" s="227"/>
      <c r="B954" s="217"/>
      <c r="C954" s="217" t="str">
        <f>iferror(vlookup($B954,Master_data!$K$1:$M$190,3,0),"--")</f>
        <v>--</v>
      </c>
      <c r="D954" s="217" t="str">
        <f>iferror(vlookup($B954,Master_data!$K$1:$M$190,2,0),"--")</f>
        <v>--</v>
      </c>
      <c r="E954" s="218" t="str">
        <f>iferror(vlookup($B954,Master_data!$K:$O,4,0),"--")</f>
        <v>--</v>
      </c>
      <c r="F954" s="218"/>
      <c r="G954" s="218"/>
      <c r="H954" s="218"/>
      <c r="I954" s="217"/>
      <c r="J954" s="228"/>
      <c r="K954" s="228"/>
      <c r="L954" s="219">
        <v>0.0</v>
      </c>
      <c r="M954" s="219">
        <v>0.0</v>
      </c>
      <c r="N954" s="218"/>
      <c r="O954" s="218"/>
      <c r="P954" s="218"/>
      <c r="Q954" s="218"/>
      <c r="R954" s="218"/>
      <c r="S954" s="218"/>
      <c r="T954" s="229"/>
      <c r="U954" s="226"/>
      <c r="V954" s="161"/>
      <c r="W954" s="161"/>
      <c r="X954" s="161"/>
      <c r="Y954" s="161"/>
      <c r="Z954" s="161"/>
      <c r="AA954" s="161"/>
      <c r="AB954" s="161"/>
      <c r="AC954" s="161"/>
      <c r="AD954" s="161"/>
      <c r="AE954" s="161"/>
    </row>
    <row r="955" ht="22.5" customHeight="1">
      <c r="A955" s="227"/>
      <c r="B955" s="217"/>
      <c r="C955" s="217" t="str">
        <f>iferror(vlookup($B955,Master_data!$K$1:$M$190,3,0),"--")</f>
        <v>--</v>
      </c>
      <c r="D955" s="217" t="str">
        <f>iferror(vlookup($B955,Master_data!$K$1:$M$190,2,0),"--")</f>
        <v>--</v>
      </c>
      <c r="E955" s="218" t="str">
        <f>iferror(vlookup($B955,Master_data!$K:$O,4,0),"--")</f>
        <v>--</v>
      </c>
      <c r="F955" s="218"/>
      <c r="G955" s="218"/>
      <c r="H955" s="218"/>
      <c r="I955" s="217"/>
      <c r="J955" s="228"/>
      <c r="K955" s="228"/>
      <c r="L955" s="219">
        <v>0.0</v>
      </c>
      <c r="M955" s="219">
        <v>0.0</v>
      </c>
      <c r="N955" s="218"/>
      <c r="O955" s="218"/>
      <c r="P955" s="218"/>
      <c r="Q955" s="218"/>
      <c r="R955" s="218"/>
      <c r="S955" s="218"/>
      <c r="T955" s="229"/>
      <c r="U955" s="226"/>
      <c r="V955" s="161"/>
      <c r="W955" s="161"/>
      <c r="X955" s="161"/>
      <c r="Y955" s="161"/>
      <c r="Z955" s="161"/>
      <c r="AA955" s="161"/>
      <c r="AB955" s="161"/>
      <c r="AC955" s="161"/>
      <c r="AD955" s="161"/>
      <c r="AE955" s="161"/>
    </row>
    <row r="956" ht="22.5" customHeight="1">
      <c r="A956" s="227"/>
      <c r="B956" s="217"/>
      <c r="C956" s="217" t="str">
        <f>iferror(vlookup($B956,Master_data!$K$1:$M$190,3,0),"--")</f>
        <v>--</v>
      </c>
      <c r="D956" s="217" t="str">
        <f>iferror(vlookup($B956,Master_data!$K$1:$M$190,2,0),"--")</f>
        <v>--</v>
      </c>
      <c r="E956" s="218" t="str">
        <f>iferror(vlookup($B956,Master_data!$K:$O,4,0),"--")</f>
        <v>--</v>
      </c>
      <c r="F956" s="218"/>
      <c r="G956" s="218"/>
      <c r="H956" s="218"/>
      <c r="I956" s="217"/>
      <c r="J956" s="228"/>
      <c r="K956" s="228"/>
      <c r="L956" s="219">
        <v>0.0</v>
      </c>
      <c r="M956" s="219">
        <v>0.0</v>
      </c>
      <c r="N956" s="218"/>
      <c r="O956" s="218"/>
      <c r="P956" s="218"/>
      <c r="Q956" s="218"/>
      <c r="R956" s="218"/>
      <c r="S956" s="218"/>
      <c r="T956" s="229"/>
      <c r="U956" s="226"/>
      <c r="V956" s="161"/>
      <c r="W956" s="161"/>
      <c r="X956" s="161"/>
      <c r="Y956" s="161"/>
      <c r="Z956" s="161"/>
      <c r="AA956" s="161"/>
      <c r="AB956" s="161"/>
      <c r="AC956" s="161"/>
      <c r="AD956" s="161"/>
      <c r="AE956" s="161"/>
    </row>
    <row r="957" ht="22.5" customHeight="1">
      <c r="A957" s="227"/>
      <c r="B957" s="217"/>
      <c r="C957" s="217" t="str">
        <f>iferror(vlookup($B957,Master_data!$K$1:$M$190,3,0),"--")</f>
        <v>--</v>
      </c>
      <c r="D957" s="217" t="str">
        <f>iferror(vlookup($B957,Master_data!$K$1:$M$190,2,0),"--")</f>
        <v>--</v>
      </c>
      <c r="E957" s="218" t="str">
        <f>iferror(vlookup($B957,Master_data!$K:$O,4,0),"--")</f>
        <v>--</v>
      </c>
      <c r="F957" s="218"/>
      <c r="G957" s="218"/>
      <c r="H957" s="218"/>
      <c r="I957" s="217"/>
      <c r="J957" s="228"/>
      <c r="K957" s="228"/>
      <c r="L957" s="219">
        <v>0.0</v>
      </c>
      <c r="M957" s="219">
        <v>0.0</v>
      </c>
      <c r="N957" s="218"/>
      <c r="O957" s="218"/>
      <c r="P957" s="218"/>
      <c r="Q957" s="218"/>
      <c r="R957" s="218"/>
      <c r="S957" s="218"/>
      <c r="T957" s="229"/>
      <c r="U957" s="226"/>
      <c r="V957" s="161"/>
      <c r="W957" s="161"/>
      <c r="X957" s="161"/>
      <c r="Y957" s="161"/>
      <c r="Z957" s="161"/>
      <c r="AA957" s="161"/>
      <c r="AB957" s="161"/>
      <c r="AC957" s="161"/>
      <c r="AD957" s="161"/>
      <c r="AE957" s="161"/>
    </row>
    <row r="958" ht="22.5" customHeight="1">
      <c r="A958" s="227"/>
      <c r="B958" s="217"/>
      <c r="C958" s="217" t="str">
        <f>iferror(vlookup($B958,Master_data!$K$1:$M$190,3,0),"--")</f>
        <v>--</v>
      </c>
      <c r="D958" s="217" t="str">
        <f>iferror(vlookup($B958,Master_data!$K$1:$M$190,2,0),"--")</f>
        <v>--</v>
      </c>
      <c r="E958" s="218" t="str">
        <f>iferror(vlookup($B958,Master_data!$K:$O,4,0),"--")</f>
        <v>--</v>
      </c>
      <c r="F958" s="218"/>
      <c r="G958" s="218"/>
      <c r="H958" s="218"/>
      <c r="I958" s="217"/>
      <c r="J958" s="228"/>
      <c r="K958" s="228"/>
      <c r="L958" s="219">
        <v>0.0</v>
      </c>
      <c r="M958" s="219">
        <v>0.0</v>
      </c>
      <c r="N958" s="218"/>
      <c r="O958" s="218"/>
      <c r="P958" s="218"/>
      <c r="Q958" s="218"/>
      <c r="R958" s="218"/>
      <c r="S958" s="218"/>
      <c r="T958" s="229"/>
      <c r="U958" s="226"/>
      <c r="V958" s="161"/>
      <c r="W958" s="161"/>
      <c r="X958" s="161"/>
      <c r="Y958" s="161"/>
      <c r="Z958" s="161"/>
      <c r="AA958" s="161"/>
      <c r="AB958" s="161"/>
      <c r="AC958" s="161"/>
      <c r="AD958" s="161"/>
      <c r="AE958" s="161"/>
    </row>
    <row r="959" ht="22.5" customHeight="1">
      <c r="A959" s="227"/>
      <c r="B959" s="217"/>
      <c r="C959" s="217" t="str">
        <f>iferror(vlookup($B959,Master_data!$K$1:$M$190,3,0),"--")</f>
        <v>--</v>
      </c>
      <c r="D959" s="217" t="str">
        <f>iferror(vlookup($B959,Master_data!$K$1:$M$190,2,0),"--")</f>
        <v>--</v>
      </c>
      <c r="E959" s="218" t="str">
        <f>iferror(vlookup($B959,Master_data!$K:$O,4,0),"--")</f>
        <v>--</v>
      </c>
      <c r="F959" s="218"/>
      <c r="G959" s="218"/>
      <c r="H959" s="218"/>
      <c r="I959" s="217"/>
      <c r="J959" s="228"/>
      <c r="K959" s="228"/>
      <c r="L959" s="219">
        <v>0.0</v>
      </c>
      <c r="M959" s="219">
        <v>0.0</v>
      </c>
      <c r="N959" s="218"/>
      <c r="O959" s="218"/>
      <c r="P959" s="218"/>
      <c r="Q959" s="218"/>
      <c r="R959" s="218"/>
      <c r="S959" s="218"/>
      <c r="T959" s="229"/>
      <c r="U959" s="226"/>
      <c r="V959" s="161"/>
      <c r="W959" s="161"/>
      <c r="X959" s="161"/>
      <c r="Y959" s="161"/>
      <c r="Z959" s="161"/>
      <c r="AA959" s="161"/>
      <c r="AB959" s="161"/>
      <c r="AC959" s="161"/>
      <c r="AD959" s="161"/>
      <c r="AE959" s="161"/>
    </row>
    <row r="960" ht="22.5" customHeight="1">
      <c r="A960" s="227"/>
      <c r="B960" s="217"/>
      <c r="C960" s="217" t="str">
        <f>iferror(vlookup($B960,Master_data!$K$1:$M$190,3,0),"--")</f>
        <v>--</v>
      </c>
      <c r="D960" s="217" t="str">
        <f>iferror(vlookup($B960,Master_data!$K$1:$M$190,2,0),"--")</f>
        <v>--</v>
      </c>
      <c r="E960" s="218" t="str">
        <f>iferror(vlookup($B960,Master_data!$K:$O,4,0),"--")</f>
        <v>--</v>
      </c>
      <c r="F960" s="218"/>
      <c r="G960" s="218"/>
      <c r="H960" s="218"/>
      <c r="I960" s="217"/>
      <c r="J960" s="228"/>
      <c r="K960" s="228"/>
      <c r="L960" s="219">
        <v>0.0</v>
      </c>
      <c r="M960" s="219">
        <v>0.0</v>
      </c>
      <c r="N960" s="218"/>
      <c r="O960" s="218"/>
      <c r="P960" s="218"/>
      <c r="Q960" s="218"/>
      <c r="R960" s="218"/>
      <c r="S960" s="218"/>
      <c r="T960" s="229"/>
      <c r="U960" s="226"/>
      <c r="V960" s="161"/>
      <c r="W960" s="161"/>
      <c r="X960" s="161"/>
      <c r="Y960" s="161"/>
      <c r="Z960" s="161"/>
      <c r="AA960" s="161"/>
      <c r="AB960" s="161"/>
      <c r="AC960" s="161"/>
      <c r="AD960" s="161"/>
      <c r="AE960" s="161"/>
    </row>
    <row r="961" ht="22.5" customHeight="1">
      <c r="A961" s="227"/>
      <c r="B961" s="217"/>
      <c r="C961" s="217" t="str">
        <f>iferror(vlookup($B961,Master_data!$K$1:$M$190,3,0),"--")</f>
        <v>--</v>
      </c>
      <c r="D961" s="217" t="str">
        <f>iferror(vlookup($B961,Master_data!$K$1:$M$190,2,0),"--")</f>
        <v>--</v>
      </c>
      <c r="E961" s="218" t="str">
        <f>iferror(vlookup($B961,Master_data!$K:$O,4,0),"--")</f>
        <v>--</v>
      </c>
      <c r="F961" s="218"/>
      <c r="G961" s="218"/>
      <c r="H961" s="218"/>
      <c r="I961" s="217"/>
      <c r="J961" s="228"/>
      <c r="K961" s="228"/>
      <c r="L961" s="219">
        <v>0.0</v>
      </c>
      <c r="M961" s="219">
        <v>0.0</v>
      </c>
      <c r="N961" s="218"/>
      <c r="O961" s="218"/>
      <c r="P961" s="218"/>
      <c r="Q961" s="218"/>
      <c r="R961" s="218"/>
      <c r="S961" s="218"/>
      <c r="T961" s="229"/>
      <c r="U961" s="226"/>
      <c r="V961" s="161"/>
      <c r="W961" s="161"/>
      <c r="X961" s="161"/>
      <c r="Y961" s="161"/>
      <c r="Z961" s="161"/>
      <c r="AA961" s="161"/>
      <c r="AB961" s="161"/>
      <c r="AC961" s="161"/>
      <c r="AD961" s="161"/>
      <c r="AE961" s="161"/>
    </row>
    <row r="962" ht="22.5" customHeight="1">
      <c r="A962" s="227"/>
      <c r="B962" s="217"/>
      <c r="C962" s="217" t="str">
        <f>iferror(vlookup($B962,Master_data!$K$1:$M$190,3,0),"--")</f>
        <v>--</v>
      </c>
      <c r="D962" s="217" t="str">
        <f>iferror(vlookup($B962,Master_data!$K$1:$M$190,2,0),"--")</f>
        <v>--</v>
      </c>
      <c r="E962" s="218" t="str">
        <f>iferror(vlookup($B962,Master_data!$K:$O,4,0),"--")</f>
        <v>--</v>
      </c>
      <c r="F962" s="218"/>
      <c r="G962" s="218"/>
      <c r="H962" s="218"/>
      <c r="I962" s="217"/>
      <c r="J962" s="228"/>
      <c r="K962" s="228"/>
      <c r="L962" s="219">
        <v>0.0</v>
      </c>
      <c r="M962" s="219">
        <v>0.0</v>
      </c>
      <c r="N962" s="218"/>
      <c r="O962" s="218"/>
      <c r="P962" s="218"/>
      <c r="Q962" s="218"/>
      <c r="R962" s="218"/>
      <c r="S962" s="218"/>
      <c r="T962" s="229"/>
      <c r="U962" s="226"/>
      <c r="V962" s="161"/>
      <c r="W962" s="161"/>
      <c r="X962" s="161"/>
      <c r="Y962" s="161"/>
      <c r="Z962" s="161"/>
      <c r="AA962" s="161"/>
      <c r="AB962" s="161"/>
      <c r="AC962" s="161"/>
      <c r="AD962" s="161"/>
      <c r="AE962" s="161"/>
    </row>
    <row r="963" ht="22.5" customHeight="1">
      <c r="A963" s="227"/>
      <c r="B963" s="217"/>
      <c r="C963" s="217" t="str">
        <f>iferror(vlookup($B963,Master_data!$K$1:$M$190,3,0),"--")</f>
        <v>--</v>
      </c>
      <c r="D963" s="217" t="str">
        <f>iferror(vlookup($B963,Master_data!$K$1:$M$190,2,0),"--")</f>
        <v>--</v>
      </c>
      <c r="E963" s="218" t="str">
        <f>iferror(vlookup($B963,Master_data!$K:$O,4,0),"--")</f>
        <v>--</v>
      </c>
      <c r="F963" s="218"/>
      <c r="G963" s="218"/>
      <c r="H963" s="218"/>
      <c r="I963" s="217"/>
      <c r="J963" s="228"/>
      <c r="K963" s="228"/>
      <c r="L963" s="219">
        <v>0.0</v>
      </c>
      <c r="M963" s="219">
        <v>0.0</v>
      </c>
      <c r="N963" s="218"/>
      <c r="O963" s="218"/>
      <c r="P963" s="218"/>
      <c r="Q963" s="218"/>
      <c r="R963" s="218"/>
      <c r="S963" s="218"/>
      <c r="T963" s="229"/>
      <c r="U963" s="226"/>
      <c r="V963" s="161"/>
      <c r="W963" s="161"/>
      <c r="X963" s="161"/>
      <c r="Y963" s="161"/>
      <c r="Z963" s="161"/>
      <c r="AA963" s="161"/>
      <c r="AB963" s="161"/>
      <c r="AC963" s="161"/>
      <c r="AD963" s="161"/>
      <c r="AE963" s="161"/>
    </row>
    <row r="964" ht="22.5" customHeight="1">
      <c r="A964" s="227"/>
      <c r="B964" s="217"/>
      <c r="C964" s="217" t="str">
        <f>iferror(vlookup($B964,Master_data!$K$1:$M$190,3,0),"--")</f>
        <v>--</v>
      </c>
      <c r="D964" s="217" t="str">
        <f>iferror(vlookup($B964,Master_data!$K$1:$M$190,2,0),"--")</f>
        <v>--</v>
      </c>
      <c r="E964" s="218" t="str">
        <f>iferror(vlookup($B964,Master_data!$K:$O,4,0),"--")</f>
        <v>--</v>
      </c>
      <c r="F964" s="218"/>
      <c r="G964" s="218"/>
      <c r="H964" s="218"/>
      <c r="I964" s="217"/>
      <c r="J964" s="228"/>
      <c r="K964" s="228"/>
      <c r="L964" s="219">
        <v>0.0</v>
      </c>
      <c r="M964" s="219">
        <v>0.0</v>
      </c>
      <c r="N964" s="218"/>
      <c r="O964" s="218"/>
      <c r="P964" s="218"/>
      <c r="Q964" s="218"/>
      <c r="R964" s="218"/>
      <c r="S964" s="218"/>
      <c r="T964" s="229"/>
      <c r="U964" s="226"/>
      <c r="V964" s="161"/>
      <c r="W964" s="161"/>
      <c r="X964" s="161"/>
      <c r="Y964" s="161"/>
      <c r="Z964" s="161"/>
      <c r="AA964" s="161"/>
      <c r="AB964" s="161"/>
      <c r="AC964" s="161"/>
      <c r="AD964" s="161"/>
      <c r="AE964" s="161"/>
    </row>
    <row r="965" ht="22.5" customHeight="1">
      <c r="A965" s="227"/>
      <c r="B965" s="217"/>
      <c r="C965" s="217" t="str">
        <f>iferror(vlookup($B965,Master_data!$K$1:$M$190,3,0),"--")</f>
        <v>--</v>
      </c>
      <c r="D965" s="217" t="str">
        <f>iferror(vlookup($B965,Master_data!$K$1:$M$190,2,0),"--")</f>
        <v>--</v>
      </c>
      <c r="E965" s="218" t="str">
        <f>iferror(vlookup($B965,Master_data!$K:$O,4,0),"--")</f>
        <v>--</v>
      </c>
      <c r="F965" s="218"/>
      <c r="G965" s="218"/>
      <c r="H965" s="218"/>
      <c r="I965" s="217"/>
      <c r="J965" s="228"/>
      <c r="K965" s="228"/>
      <c r="L965" s="219">
        <v>0.0</v>
      </c>
      <c r="M965" s="219">
        <v>0.0</v>
      </c>
      <c r="N965" s="218"/>
      <c r="O965" s="218"/>
      <c r="P965" s="218"/>
      <c r="Q965" s="218"/>
      <c r="R965" s="218"/>
      <c r="S965" s="218"/>
      <c r="T965" s="229"/>
      <c r="U965" s="226"/>
      <c r="V965" s="161"/>
      <c r="W965" s="161"/>
      <c r="X965" s="161"/>
      <c r="Y965" s="161"/>
      <c r="Z965" s="161"/>
      <c r="AA965" s="161"/>
      <c r="AB965" s="161"/>
      <c r="AC965" s="161"/>
      <c r="AD965" s="161"/>
      <c r="AE965" s="161"/>
    </row>
    <row r="966" ht="22.5" customHeight="1">
      <c r="A966" s="227"/>
      <c r="B966" s="217"/>
      <c r="C966" s="217" t="str">
        <f>iferror(vlookup($B966,Master_data!$K$1:$M$190,3,0),"--")</f>
        <v>--</v>
      </c>
      <c r="D966" s="217" t="str">
        <f>iferror(vlookup($B966,Master_data!$K$1:$M$190,2,0),"--")</f>
        <v>--</v>
      </c>
      <c r="E966" s="218" t="str">
        <f>iferror(vlookup($B966,Master_data!$K:$O,4,0),"--")</f>
        <v>--</v>
      </c>
      <c r="F966" s="218"/>
      <c r="G966" s="218"/>
      <c r="H966" s="218"/>
      <c r="I966" s="217"/>
      <c r="J966" s="228"/>
      <c r="K966" s="228"/>
      <c r="L966" s="219">
        <v>0.0</v>
      </c>
      <c r="M966" s="219">
        <v>0.0</v>
      </c>
      <c r="N966" s="218"/>
      <c r="O966" s="218"/>
      <c r="P966" s="218"/>
      <c r="Q966" s="218"/>
      <c r="R966" s="218"/>
      <c r="S966" s="218"/>
      <c r="T966" s="229"/>
      <c r="U966" s="226"/>
      <c r="V966" s="161"/>
      <c r="W966" s="161"/>
      <c r="X966" s="161"/>
      <c r="Y966" s="161"/>
      <c r="Z966" s="161"/>
      <c r="AA966" s="161"/>
      <c r="AB966" s="161"/>
      <c r="AC966" s="161"/>
      <c r="AD966" s="161"/>
      <c r="AE966" s="161"/>
    </row>
    <row r="967" ht="22.5" customHeight="1">
      <c r="A967" s="227"/>
      <c r="B967" s="217"/>
      <c r="C967" s="217" t="str">
        <f>iferror(vlookup($B967,Master_data!$K$1:$M$190,3,0),"--")</f>
        <v>--</v>
      </c>
      <c r="D967" s="217" t="str">
        <f>iferror(vlookup($B967,Master_data!$K$1:$M$190,2,0),"--")</f>
        <v>--</v>
      </c>
      <c r="E967" s="218" t="str">
        <f>iferror(vlookup($B967,Master_data!$K:$O,4,0),"--")</f>
        <v>--</v>
      </c>
      <c r="F967" s="218"/>
      <c r="G967" s="218"/>
      <c r="H967" s="218"/>
      <c r="I967" s="217"/>
      <c r="J967" s="228"/>
      <c r="K967" s="228"/>
      <c r="L967" s="219">
        <v>0.0</v>
      </c>
      <c r="M967" s="219">
        <v>0.0</v>
      </c>
      <c r="N967" s="218"/>
      <c r="O967" s="218"/>
      <c r="P967" s="218"/>
      <c r="Q967" s="218"/>
      <c r="R967" s="218"/>
      <c r="S967" s="218"/>
      <c r="T967" s="229"/>
      <c r="U967" s="226"/>
      <c r="V967" s="161"/>
      <c r="W967" s="161"/>
      <c r="X967" s="161"/>
      <c r="Y967" s="161"/>
      <c r="Z967" s="161"/>
      <c r="AA967" s="161"/>
      <c r="AB967" s="161"/>
      <c r="AC967" s="161"/>
      <c r="AD967" s="161"/>
      <c r="AE967" s="161"/>
    </row>
    <row r="968" ht="22.5" customHeight="1">
      <c r="A968" s="227"/>
      <c r="B968" s="217"/>
      <c r="C968" s="217" t="str">
        <f>iferror(vlookup($B968,Master_data!$K$1:$M$190,3,0),"--")</f>
        <v>--</v>
      </c>
      <c r="D968" s="217" t="str">
        <f>iferror(vlookup($B968,Master_data!$K$1:$M$190,2,0),"--")</f>
        <v>--</v>
      </c>
      <c r="E968" s="218" t="str">
        <f>iferror(vlookup($B968,Master_data!$K:$O,4,0),"--")</f>
        <v>--</v>
      </c>
      <c r="F968" s="218"/>
      <c r="G968" s="218"/>
      <c r="H968" s="218"/>
      <c r="I968" s="217"/>
      <c r="J968" s="228"/>
      <c r="K968" s="228"/>
      <c r="L968" s="219">
        <v>0.0</v>
      </c>
      <c r="M968" s="219">
        <v>0.0</v>
      </c>
      <c r="N968" s="218"/>
      <c r="O968" s="218"/>
      <c r="P968" s="218"/>
      <c r="Q968" s="218"/>
      <c r="R968" s="218"/>
      <c r="S968" s="218"/>
      <c r="T968" s="229"/>
      <c r="U968" s="226"/>
      <c r="V968" s="161"/>
      <c r="W968" s="161"/>
      <c r="X968" s="161"/>
      <c r="Y968" s="161"/>
      <c r="Z968" s="161"/>
      <c r="AA968" s="161"/>
      <c r="AB968" s="161"/>
      <c r="AC968" s="161"/>
      <c r="AD968" s="161"/>
      <c r="AE968" s="161"/>
    </row>
    <row r="969" ht="22.5" customHeight="1">
      <c r="A969" s="227"/>
      <c r="B969" s="217"/>
      <c r="C969" s="217" t="str">
        <f>iferror(vlookup($B969,Master_data!$K$1:$M$190,3,0),"--")</f>
        <v>--</v>
      </c>
      <c r="D969" s="217" t="str">
        <f>iferror(vlookup($B969,Master_data!$K$1:$M$190,2,0),"--")</f>
        <v>--</v>
      </c>
      <c r="E969" s="218" t="str">
        <f>iferror(vlookup($B969,Master_data!$K:$O,4,0),"--")</f>
        <v>--</v>
      </c>
      <c r="F969" s="218"/>
      <c r="G969" s="218"/>
      <c r="H969" s="218"/>
      <c r="I969" s="217"/>
      <c r="J969" s="228"/>
      <c r="K969" s="228"/>
      <c r="L969" s="219">
        <v>0.0</v>
      </c>
      <c r="M969" s="219">
        <v>0.0</v>
      </c>
      <c r="N969" s="218"/>
      <c r="O969" s="218"/>
      <c r="P969" s="218"/>
      <c r="Q969" s="218"/>
      <c r="R969" s="218"/>
      <c r="S969" s="218"/>
      <c r="T969" s="229"/>
      <c r="U969" s="226"/>
      <c r="V969" s="161"/>
      <c r="W969" s="161"/>
      <c r="X969" s="161"/>
      <c r="Y969" s="161"/>
      <c r="Z969" s="161"/>
      <c r="AA969" s="161"/>
      <c r="AB969" s="161"/>
      <c r="AC969" s="161"/>
      <c r="AD969" s="161"/>
      <c r="AE969" s="161"/>
    </row>
    <row r="970" ht="22.5" customHeight="1">
      <c r="A970" s="227"/>
      <c r="B970" s="217"/>
      <c r="C970" s="217" t="str">
        <f>iferror(vlookup($B970,Master_data!$K$1:$M$190,3,0),"--")</f>
        <v>--</v>
      </c>
      <c r="D970" s="217" t="str">
        <f>iferror(vlookup($B970,Master_data!$K$1:$M$190,2,0),"--")</f>
        <v>--</v>
      </c>
      <c r="E970" s="218" t="str">
        <f>iferror(vlookup($B970,Master_data!$K:$O,4,0),"--")</f>
        <v>--</v>
      </c>
      <c r="F970" s="218"/>
      <c r="G970" s="218"/>
      <c r="H970" s="218"/>
      <c r="I970" s="217"/>
      <c r="J970" s="228"/>
      <c r="K970" s="228"/>
      <c r="L970" s="219">
        <v>0.0</v>
      </c>
      <c r="M970" s="219">
        <v>0.0</v>
      </c>
      <c r="N970" s="218"/>
      <c r="O970" s="218"/>
      <c r="P970" s="218"/>
      <c r="Q970" s="218"/>
      <c r="R970" s="218"/>
      <c r="S970" s="218"/>
      <c r="T970" s="229"/>
      <c r="U970" s="226"/>
      <c r="V970" s="161"/>
      <c r="W970" s="161"/>
      <c r="X970" s="161"/>
      <c r="Y970" s="161"/>
      <c r="Z970" s="161"/>
      <c r="AA970" s="161"/>
      <c r="AB970" s="161"/>
      <c r="AC970" s="161"/>
      <c r="AD970" s="161"/>
      <c r="AE970" s="161"/>
    </row>
    <row r="971" ht="22.5" customHeight="1">
      <c r="A971" s="227"/>
      <c r="B971" s="217"/>
      <c r="C971" s="217" t="str">
        <f>iferror(vlookup($B971,Master_data!$K$1:$M$190,3,0),"--")</f>
        <v>--</v>
      </c>
      <c r="D971" s="217" t="str">
        <f>iferror(vlookup($B971,Master_data!$K$1:$M$190,2,0),"--")</f>
        <v>--</v>
      </c>
      <c r="E971" s="218" t="str">
        <f>iferror(vlookup($B971,Master_data!$K:$O,4,0),"--")</f>
        <v>--</v>
      </c>
      <c r="F971" s="218"/>
      <c r="G971" s="218"/>
      <c r="H971" s="218"/>
      <c r="I971" s="217"/>
      <c r="J971" s="228"/>
      <c r="K971" s="228"/>
      <c r="L971" s="219">
        <v>0.0</v>
      </c>
      <c r="M971" s="219">
        <v>0.0</v>
      </c>
      <c r="N971" s="218"/>
      <c r="O971" s="218"/>
      <c r="P971" s="218"/>
      <c r="Q971" s="218"/>
      <c r="R971" s="218"/>
      <c r="S971" s="218"/>
      <c r="T971" s="229"/>
      <c r="U971" s="226"/>
      <c r="V971" s="161"/>
      <c r="W971" s="161"/>
      <c r="X971" s="161"/>
      <c r="Y971" s="161"/>
      <c r="Z971" s="161"/>
      <c r="AA971" s="161"/>
      <c r="AB971" s="161"/>
      <c r="AC971" s="161"/>
      <c r="AD971" s="161"/>
      <c r="AE971" s="161"/>
    </row>
    <row r="972" ht="22.5" customHeight="1">
      <c r="A972" s="227"/>
      <c r="B972" s="217"/>
      <c r="C972" s="217" t="str">
        <f>iferror(vlookup($B972,Master_data!$K$1:$M$190,3,0),"--")</f>
        <v>--</v>
      </c>
      <c r="D972" s="217" t="str">
        <f>iferror(vlookup($B972,Master_data!$K$1:$M$190,2,0),"--")</f>
        <v>--</v>
      </c>
      <c r="E972" s="218" t="str">
        <f>iferror(vlookup($B972,Master_data!$K:$O,4,0),"--")</f>
        <v>--</v>
      </c>
      <c r="F972" s="218"/>
      <c r="G972" s="218"/>
      <c r="H972" s="218"/>
      <c r="I972" s="217"/>
      <c r="J972" s="228"/>
      <c r="K972" s="228"/>
      <c r="L972" s="219">
        <v>0.0</v>
      </c>
      <c r="M972" s="219">
        <v>0.0</v>
      </c>
      <c r="N972" s="218"/>
      <c r="O972" s="218"/>
      <c r="P972" s="218"/>
      <c r="Q972" s="218"/>
      <c r="R972" s="218"/>
      <c r="S972" s="218"/>
      <c r="T972" s="229"/>
      <c r="U972" s="226"/>
      <c r="V972" s="161"/>
      <c r="W972" s="161"/>
      <c r="X972" s="161"/>
      <c r="Y972" s="161"/>
      <c r="Z972" s="161"/>
      <c r="AA972" s="161"/>
      <c r="AB972" s="161"/>
      <c r="AC972" s="161"/>
      <c r="AD972" s="161"/>
      <c r="AE972" s="161"/>
    </row>
    <row r="973" ht="22.5" customHeight="1">
      <c r="A973" s="227"/>
      <c r="B973" s="217"/>
      <c r="C973" s="217" t="str">
        <f>iferror(vlookup($B973,Master_data!$K$1:$M$190,3,0),"--")</f>
        <v>--</v>
      </c>
      <c r="D973" s="217" t="str">
        <f>iferror(vlookup($B973,Master_data!$K$1:$M$190,2,0),"--")</f>
        <v>--</v>
      </c>
      <c r="E973" s="218" t="str">
        <f>iferror(vlookup($B973,Master_data!$K:$O,4,0),"--")</f>
        <v>--</v>
      </c>
      <c r="F973" s="218"/>
      <c r="G973" s="218"/>
      <c r="H973" s="218"/>
      <c r="I973" s="217"/>
      <c r="J973" s="228"/>
      <c r="K973" s="228"/>
      <c r="L973" s="219">
        <v>0.0</v>
      </c>
      <c r="M973" s="219">
        <v>0.0</v>
      </c>
      <c r="N973" s="218"/>
      <c r="O973" s="218"/>
      <c r="P973" s="218"/>
      <c r="Q973" s="218"/>
      <c r="R973" s="218"/>
      <c r="S973" s="218"/>
      <c r="T973" s="229"/>
      <c r="U973" s="226"/>
      <c r="V973" s="161"/>
      <c r="W973" s="161"/>
      <c r="X973" s="161"/>
      <c r="Y973" s="161"/>
      <c r="Z973" s="161"/>
      <c r="AA973" s="161"/>
      <c r="AB973" s="161"/>
      <c r="AC973" s="161"/>
      <c r="AD973" s="161"/>
      <c r="AE973" s="161"/>
    </row>
    <row r="974" ht="22.5" customHeight="1">
      <c r="A974" s="227"/>
      <c r="B974" s="217"/>
      <c r="C974" s="217" t="str">
        <f>iferror(vlookup($B974,Master_data!$K$1:$M$190,3,0),"--")</f>
        <v>--</v>
      </c>
      <c r="D974" s="217" t="str">
        <f>iferror(vlookup($B974,Master_data!$K$1:$M$190,2,0),"--")</f>
        <v>--</v>
      </c>
      <c r="E974" s="218" t="str">
        <f>iferror(vlookup($B974,Master_data!$K:$O,4,0),"--")</f>
        <v>--</v>
      </c>
      <c r="F974" s="218"/>
      <c r="G974" s="218"/>
      <c r="H974" s="218"/>
      <c r="I974" s="217"/>
      <c r="J974" s="228"/>
      <c r="K974" s="228"/>
      <c r="L974" s="219">
        <v>0.0</v>
      </c>
      <c r="M974" s="219">
        <v>0.0</v>
      </c>
      <c r="N974" s="218"/>
      <c r="O974" s="218"/>
      <c r="P974" s="218"/>
      <c r="Q974" s="218"/>
      <c r="R974" s="218"/>
      <c r="S974" s="218"/>
      <c r="T974" s="229"/>
      <c r="U974" s="226"/>
      <c r="V974" s="161"/>
      <c r="W974" s="161"/>
      <c r="X974" s="161"/>
      <c r="Y974" s="161"/>
      <c r="Z974" s="161"/>
      <c r="AA974" s="161"/>
      <c r="AB974" s="161"/>
      <c r="AC974" s="161"/>
      <c r="AD974" s="161"/>
      <c r="AE974" s="161"/>
    </row>
    <row r="975" ht="22.5" customHeight="1">
      <c r="A975" s="227"/>
      <c r="B975" s="217"/>
      <c r="C975" s="217" t="str">
        <f>iferror(vlookup($B975,Master_data!$K$1:$M$190,3,0),"--")</f>
        <v>--</v>
      </c>
      <c r="D975" s="217" t="str">
        <f>iferror(vlookup($B975,Master_data!$K$1:$M$190,2,0),"--")</f>
        <v>--</v>
      </c>
      <c r="E975" s="218" t="str">
        <f>iferror(vlookup($B975,Master_data!$K:$O,4,0),"--")</f>
        <v>--</v>
      </c>
      <c r="F975" s="218"/>
      <c r="G975" s="218"/>
      <c r="H975" s="218"/>
      <c r="I975" s="217"/>
      <c r="J975" s="228"/>
      <c r="K975" s="228"/>
      <c r="L975" s="219">
        <v>0.0</v>
      </c>
      <c r="M975" s="219">
        <v>0.0</v>
      </c>
      <c r="N975" s="218"/>
      <c r="O975" s="218"/>
      <c r="P975" s="218"/>
      <c r="Q975" s="218"/>
      <c r="R975" s="218"/>
      <c r="S975" s="218"/>
      <c r="T975" s="229"/>
      <c r="U975" s="226"/>
      <c r="V975" s="161"/>
      <c r="W975" s="161"/>
      <c r="X975" s="161"/>
      <c r="Y975" s="161"/>
      <c r="Z975" s="161"/>
      <c r="AA975" s="161"/>
      <c r="AB975" s="161"/>
      <c r="AC975" s="161"/>
      <c r="AD975" s="161"/>
      <c r="AE975" s="161"/>
    </row>
    <row r="976" ht="22.5" customHeight="1">
      <c r="A976" s="227"/>
      <c r="B976" s="217"/>
      <c r="C976" s="217" t="str">
        <f>iferror(vlookup($B976,Master_data!$K$1:$M$190,3,0),"--")</f>
        <v>--</v>
      </c>
      <c r="D976" s="217" t="str">
        <f>iferror(vlookup($B976,Master_data!$K$1:$M$190,2,0),"--")</f>
        <v>--</v>
      </c>
      <c r="E976" s="218" t="str">
        <f>iferror(vlookup($B976,Master_data!$K:$O,4,0),"--")</f>
        <v>--</v>
      </c>
      <c r="F976" s="218"/>
      <c r="G976" s="218"/>
      <c r="H976" s="218"/>
      <c r="I976" s="217"/>
      <c r="J976" s="228"/>
      <c r="K976" s="228"/>
      <c r="L976" s="219">
        <v>0.0</v>
      </c>
      <c r="M976" s="219">
        <v>0.0</v>
      </c>
      <c r="N976" s="218"/>
      <c r="O976" s="218"/>
      <c r="P976" s="218"/>
      <c r="Q976" s="218"/>
      <c r="R976" s="218"/>
      <c r="S976" s="218"/>
      <c r="T976" s="229"/>
      <c r="U976" s="226"/>
      <c r="V976" s="161"/>
      <c r="W976" s="161"/>
      <c r="X976" s="161"/>
      <c r="Y976" s="161"/>
      <c r="Z976" s="161"/>
      <c r="AA976" s="161"/>
      <c r="AB976" s="161"/>
      <c r="AC976" s="161"/>
      <c r="AD976" s="161"/>
      <c r="AE976" s="161"/>
    </row>
    <row r="977" ht="22.5" customHeight="1">
      <c r="A977" s="227"/>
      <c r="B977" s="217"/>
      <c r="C977" s="217" t="str">
        <f>iferror(vlookup($B977,Master_data!$K$1:$M$190,3,0),"--")</f>
        <v>--</v>
      </c>
      <c r="D977" s="217" t="str">
        <f>iferror(vlookup($B977,Master_data!$K$1:$M$190,2,0),"--")</f>
        <v>--</v>
      </c>
      <c r="E977" s="218" t="str">
        <f>iferror(vlookup($B977,Master_data!$K:$O,4,0),"--")</f>
        <v>--</v>
      </c>
      <c r="F977" s="218"/>
      <c r="G977" s="218"/>
      <c r="H977" s="218"/>
      <c r="I977" s="217"/>
      <c r="J977" s="228"/>
      <c r="K977" s="228"/>
      <c r="L977" s="219">
        <v>0.0</v>
      </c>
      <c r="M977" s="219">
        <v>0.0</v>
      </c>
      <c r="N977" s="218"/>
      <c r="O977" s="218"/>
      <c r="P977" s="218"/>
      <c r="Q977" s="218"/>
      <c r="R977" s="218"/>
      <c r="S977" s="218"/>
      <c r="T977" s="229"/>
      <c r="U977" s="226"/>
      <c r="V977" s="161"/>
      <c r="W977" s="161"/>
      <c r="X977" s="161"/>
      <c r="Y977" s="161"/>
      <c r="Z977" s="161"/>
      <c r="AA977" s="161"/>
      <c r="AB977" s="161"/>
      <c r="AC977" s="161"/>
      <c r="AD977" s="161"/>
      <c r="AE977" s="161"/>
    </row>
    <row r="978" ht="22.5" customHeight="1">
      <c r="A978" s="227"/>
      <c r="B978" s="217"/>
      <c r="C978" s="217" t="str">
        <f>iferror(vlookup($B978,Master_data!$K$1:$M$190,3,0),"--")</f>
        <v>--</v>
      </c>
      <c r="D978" s="217" t="str">
        <f>iferror(vlookup($B978,Master_data!$K$1:$M$190,2,0),"--")</f>
        <v>--</v>
      </c>
      <c r="E978" s="218" t="str">
        <f>iferror(vlookup($B978,Master_data!$K:$O,4,0),"--")</f>
        <v>--</v>
      </c>
      <c r="F978" s="218"/>
      <c r="G978" s="218"/>
      <c r="H978" s="218"/>
      <c r="I978" s="217"/>
      <c r="J978" s="228"/>
      <c r="K978" s="228"/>
      <c r="L978" s="219">
        <v>0.0</v>
      </c>
      <c r="M978" s="219">
        <v>0.0</v>
      </c>
      <c r="N978" s="218"/>
      <c r="O978" s="218"/>
      <c r="P978" s="218"/>
      <c r="Q978" s="218"/>
      <c r="R978" s="218"/>
      <c r="S978" s="218"/>
      <c r="T978" s="229"/>
      <c r="U978" s="226"/>
      <c r="V978" s="161"/>
      <c r="W978" s="161"/>
      <c r="X978" s="161"/>
      <c r="Y978" s="161"/>
      <c r="Z978" s="161"/>
      <c r="AA978" s="161"/>
      <c r="AB978" s="161"/>
      <c r="AC978" s="161"/>
      <c r="AD978" s="161"/>
      <c r="AE978" s="161"/>
    </row>
    <row r="979" ht="22.5" customHeight="1">
      <c r="A979" s="227"/>
      <c r="B979" s="217"/>
      <c r="C979" s="217" t="str">
        <f>iferror(vlookup($B979,Master_data!$K$1:$M$190,3,0),"--")</f>
        <v>--</v>
      </c>
      <c r="D979" s="217" t="str">
        <f>iferror(vlookup($B979,Master_data!$K$1:$M$190,2,0),"--")</f>
        <v>--</v>
      </c>
      <c r="E979" s="218" t="str">
        <f>iferror(vlookup($B979,Master_data!$K:$O,4,0),"--")</f>
        <v>--</v>
      </c>
      <c r="F979" s="218"/>
      <c r="G979" s="218"/>
      <c r="H979" s="218"/>
      <c r="I979" s="217"/>
      <c r="J979" s="228"/>
      <c r="K979" s="228"/>
      <c r="L979" s="219">
        <v>0.0</v>
      </c>
      <c r="M979" s="219">
        <v>0.0</v>
      </c>
      <c r="N979" s="218"/>
      <c r="O979" s="218"/>
      <c r="P979" s="218"/>
      <c r="Q979" s="218"/>
      <c r="R979" s="218"/>
      <c r="S979" s="218"/>
      <c r="T979" s="229"/>
      <c r="U979" s="226"/>
      <c r="V979" s="161"/>
      <c r="W979" s="161"/>
      <c r="X979" s="161"/>
      <c r="Y979" s="161"/>
      <c r="Z979" s="161"/>
      <c r="AA979" s="161"/>
      <c r="AB979" s="161"/>
      <c r="AC979" s="161"/>
      <c r="AD979" s="161"/>
      <c r="AE979" s="161"/>
    </row>
    <row r="980" ht="22.5" customHeight="1">
      <c r="A980" s="227"/>
      <c r="B980" s="217"/>
      <c r="C980" s="217" t="str">
        <f>iferror(vlookup($B980,Master_data!$K$1:$M$190,3,0),"--")</f>
        <v>--</v>
      </c>
      <c r="D980" s="217" t="str">
        <f>iferror(vlookup($B980,Master_data!$K$1:$M$190,2,0),"--")</f>
        <v>--</v>
      </c>
      <c r="E980" s="218" t="str">
        <f>iferror(vlookup($B980,Master_data!$K:$O,4,0),"--")</f>
        <v>--</v>
      </c>
      <c r="F980" s="218"/>
      <c r="G980" s="218"/>
      <c r="H980" s="218"/>
      <c r="I980" s="217"/>
      <c r="J980" s="228"/>
      <c r="K980" s="228"/>
      <c r="L980" s="219">
        <v>0.0</v>
      </c>
      <c r="M980" s="219">
        <v>0.0</v>
      </c>
      <c r="N980" s="218"/>
      <c r="O980" s="218"/>
      <c r="P980" s="218"/>
      <c r="Q980" s="218"/>
      <c r="R980" s="218"/>
      <c r="S980" s="218"/>
      <c r="T980" s="229"/>
      <c r="U980" s="226"/>
      <c r="V980" s="161"/>
      <c r="W980" s="161"/>
      <c r="X980" s="161"/>
      <c r="Y980" s="161"/>
      <c r="Z980" s="161"/>
      <c r="AA980" s="161"/>
      <c r="AB980" s="161"/>
      <c r="AC980" s="161"/>
      <c r="AD980" s="161"/>
      <c r="AE980" s="161"/>
    </row>
    <row r="981" ht="22.5" customHeight="1">
      <c r="A981" s="227"/>
      <c r="B981" s="217"/>
      <c r="C981" s="217" t="str">
        <f>iferror(vlookup($B981,Master_data!$K$1:$M$190,3,0),"--")</f>
        <v>--</v>
      </c>
      <c r="D981" s="217" t="str">
        <f>iferror(vlookup($B981,Master_data!$K$1:$M$190,2,0),"--")</f>
        <v>--</v>
      </c>
      <c r="E981" s="218" t="str">
        <f>iferror(vlookup($B981,Master_data!$K:$O,4,0),"--")</f>
        <v>--</v>
      </c>
      <c r="F981" s="218"/>
      <c r="G981" s="218"/>
      <c r="H981" s="218"/>
      <c r="I981" s="217"/>
      <c r="J981" s="228"/>
      <c r="K981" s="228"/>
      <c r="L981" s="219">
        <v>0.0</v>
      </c>
      <c r="M981" s="219">
        <v>0.0</v>
      </c>
      <c r="N981" s="218"/>
      <c r="O981" s="218"/>
      <c r="P981" s="218"/>
      <c r="Q981" s="218"/>
      <c r="R981" s="218"/>
      <c r="S981" s="218"/>
      <c r="T981" s="229"/>
      <c r="U981" s="226"/>
      <c r="V981" s="161"/>
      <c r="W981" s="161"/>
      <c r="X981" s="161"/>
      <c r="Y981" s="161"/>
      <c r="Z981" s="161"/>
      <c r="AA981" s="161"/>
      <c r="AB981" s="161"/>
      <c r="AC981" s="161"/>
      <c r="AD981" s="161"/>
      <c r="AE981" s="161"/>
    </row>
    <row r="982" ht="22.5" customHeight="1">
      <c r="A982" s="227"/>
      <c r="B982" s="217"/>
      <c r="C982" s="217" t="str">
        <f>iferror(vlookup($B982,Master_data!$K$1:$M$190,3,0),"--")</f>
        <v>--</v>
      </c>
      <c r="D982" s="217" t="str">
        <f>iferror(vlookup($B982,Master_data!$K$1:$M$190,2,0),"--")</f>
        <v>--</v>
      </c>
      <c r="E982" s="218" t="str">
        <f>iferror(vlookup($B982,Master_data!$K:$O,4,0),"--")</f>
        <v>--</v>
      </c>
      <c r="F982" s="218"/>
      <c r="G982" s="218"/>
      <c r="H982" s="218"/>
      <c r="I982" s="217"/>
      <c r="J982" s="228"/>
      <c r="K982" s="228"/>
      <c r="L982" s="219">
        <v>0.0</v>
      </c>
      <c r="M982" s="219">
        <v>0.0</v>
      </c>
      <c r="N982" s="218"/>
      <c r="O982" s="218"/>
      <c r="P982" s="218"/>
      <c r="Q982" s="218"/>
      <c r="R982" s="218"/>
      <c r="S982" s="218"/>
      <c r="T982" s="229"/>
      <c r="U982" s="226"/>
      <c r="V982" s="161"/>
      <c r="W982" s="161"/>
      <c r="X982" s="161"/>
      <c r="Y982" s="161"/>
      <c r="Z982" s="161"/>
      <c r="AA982" s="161"/>
      <c r="AB982" s="161"/>
      <c r="AC982" s="161"/>
      <c r="AD982" s="161"/>
      <c r="AE982" s="161"/>
    </row>
    <row r="983" ht="22.5" customHeight="1">
      <c r="A983" s="227"/>
      <c r="B983" s="217"/>
      <c r="C983" s="217" t="str">
        <f>iferror(vlookup($B983,Master_data!$K$1:$M$190,3,0),"--")</f>
        <v>--</v>
      </c>
      <c r="D983" s="217" t="str">
        <f>iferror(vlookup($B983,Master_data!$K$1:$M$190,2,0),"--")</f>
        <v>--</v>
      </c>
      <c r="E983" s="218" t="str">
        <f>iferror(vlookup($B983,Master_data!$K:$O,4,0),"--")</f>
        <v>--</v>
      </c>
      <c r="F983" s="218"/>
      <c r="G983" s="218"/>
      <c r="H983" s="218"/>
      <c r="I983" s="217"/>
      <c r="J983" s="228"/>
      <c r="K983" s="228"/>
      <c r="L983" s="219">
        <v>0.0</v>
      </c>
      <c r="M983" s="219">
        <v>0.0</v>
      </c>
      <c r="N983" s="218"/>
      <c r="O983" s="218"/>
      <c r="P983" s="218"/>
      <c r="Q983" s="218"/>
      <c r="R983" s="218"/>
      <c r="S983" s="218"/>
      <c r="T983" s="229"/>
      <c r="U983" s="226"/>
      <c r="V983" s="161"/>
      <c r="W983" s="161"/>
      <c r="X983" s="161"/>
      <c r="Y983" s="161"/>
      <c r="Z983" s="161"/>
      <c r="AA983" s="161"/>
      <c r="AB983" s="161"/>
      <c r="AC983" s="161"/>
      <c r="AD983" s="161"/>
      <c r="AE983" s="161"/>
    </row>
    <row r="984" ht="22.5" customHeight="1">
      <c r="A984" s="227"/>
      <c r="B984" s="217"/>
      <c r="C984" s="217" t="str">
        <f>iferror(vlookup($B984,Master_data!$K$1:$M$190,3,0),"--")</f>
        <v>--</v>
      </c>
      <c r="D984" s="217" t="str">
        <f>iferror(vlookup($B984,Master_data!$K$1:$M$190,2,0),"--")</f>
        <v>--</v>
      </c>
      <c r="E984" s="218" t="str">
        <f>iferror(vlookup($B984,Master_data!$K:$O,4,0),"--")</f>
        <v>--</v>
      </c>
      <c r="F984" s="218"/>
      <c r="G984" s="218"/>
      <c r="H984" s="218"/>
      <c r="I984" s="217"/>
      <c r="J984" s="228"/>
      <c r="K984" s="228"/>
      <c r="L984" s="219">
        <v>0.0</v>
      </c>
      <c r="M984" s="219">
        <v>0.0</v>
      </c>
      <c r="N984" s="218"/>
      <c r="O984" s="218"/>
      <c r="P984" s="218"/>
      <c r="Q984" s="218"/>
      <c r="R984" s="218"/>
      <c r="S984" s="218"/>
      <c r="T984" s="229"/>
      <c r="U984" s="226"/>
      <c r="V984" s="161"/>
      <c r="W984" s="161"/>
      <c r="X984" s="161"/>
      <c r="Y984" s="161"/>
      <c r="Z984" s="161"/>
      <c r="AA984" s="161"/>
      <c r="AB984" s="161"/>
      <c r="AC984" s="161"/>
      <c r="AD984" s="161"/>
      <c r="AE984" s="161"/>
    </row>
    <row r="985" ht="22.5" customHeight="1">
      <c r="A985" s="227"/>
      <c r="B985" s="217"/>
      <c r="C985" s="217" t="str">
        <f>iferror(vlookup($B985,Master_data!$K$1:$M$190,3,0),"--")</f>
        <v>--</v>
      </c>
      <c r="D985" s="217" t="str">
        <f>iferror(vlookup($B985,Master_data!$K$1:$M$190,2,0),"--")</f>
        <v>--</v>
      </c>
      <c r="E985" s="218" t="str">
        <f>iferror(vlookup($B985,Master_data!$K:$O,4,0),"--")</f>
        <v>--</v>
      </c>
      <c r="F985" s="218"/>
      <c r="G985" s="218"/>
      <c r="H985" s="218"/>
      <c r="I985" s="217"/>
      <c r="J985" s="228"/>
      <c r="K985" s="228"/>
      <c r="L985" s="219">
        <v>0.0</v>
      </c>
      <c r="M985" s="219">
        <v>0.0</v>
      </c>
      <c r="N985" s="218"/>
      <c r="O985" s="218"/>
      <c r="P985" s="218"/>
      <c r="Q985" s="218"/>
      <c r="R985" s="218"/>
      <c r="S985" s="218"/>
      <c r="T985" s="229"/>
      <c r="U985" s="226"/>
      <c r="V985" s="161"/>
      <c r="W985" s="161"/>
      <c r="X985" s="161"/>
      <c r="Y985" s="161"/>
      <c r="Z985" s="161"/>
      <c r="AA985" s="161"/>
      <c r="AB985" s="161"/>
      <c r="AC985" s="161"/>
      <c r="AD985" s="161"/>
      <c r="AE985" s="161"/>
    </row>
    <row r="986" ht="22.5" customHeight="1">
      <c r="A986" s="227"/>
      <c r="B986" s="217"/>
      <c r="C986" s="217" t="str">
        <f>iferror(vlookup($B986,Master_data!$K$1:$M$190,3,0),"--")</f>
        <v>--</v>
      </c>
      <c r="D986" s="217" t="str">
        <f>iferror(vlookup($B986,Master_data!$K$1:$M$190,2,0),"--")</f>
        <v>--</v>
      </c>
      <c r="E986" s="218" t="str">
        <f>iferror(vlookup($B986,Master_data!$K:$O,4,0),"--")</f>
        <v>--</v>
      </c>
      <c r="F986" s="218"/>
      <c r="G986" s="218"/>
      <c r="H986" s="218"/>
      <c r="I986" s="217"/>
      <c r="J986" s="228"/>
      <c r="K986" s="228"/>
      <c r="L986" s="219">
        <v>0.0</v>
      </c>
      <c r="M986" s="219">
        <v>0.0</v>
      </c>
      <c r="N986" s="218"/>
      <c r="O986" s="218"/>
      <c r="P986" s="218"/>
      <c r="Q986" s="218"/>
      <c r="R986" s="218"/>
      <c r="S986" s="218"/>
      <c r="T986" s="229"/>
      <c r="U986" s="226"/>
      <c r="V986" s="161"/>
      <c r="W986" s="161"/>
      <c r="X986" s="161"/>
      <c r="Y986" s="161"/>
      <c r="Z986" s="161"/>
      <c r="AA986" s="161"/>
      <c r="AB986" s="161"/>
      <c r="AC986" s="161"/>
      <c r="AD986" s="161"/>
      <c r="AE986" s="161"/>
    </row>
    <row r="987" ht="22.5" customHeight="1">
      <c r="A987" s="227"/>
      <c r="B987" s="217"/>
      <c r="C987" s="217" t="str">
        <f>iferror(vlookup($B987,Master_data!$K$1:$M$190,3,0),"--")</f>
        <v>--</v>
      </c>
      <c r="D987" s="217" t="str">
        <f>iferror(vlookup($B987,Master_data!$K$1:$M$190,2,0),"--")</f>
        <v>--</v>
      </c>
      <c r="E987" s="218" t="str">
        <f>iferror(vlookup($B987,Master_data!$K:$O,4,0),"--")</f>
        <v>--</v>
      </c>
      <c r="F987" s="218"/>
      <c r="G987" s="218"/>
      <c r="H987" s="218"/>
      <c r="I987" s="217"/>
      <c r="J987" s="228"/>
      <c r="K987" s="228"/>
      <c r="L987" s="219">
        <v>0.0</v>
      </c>
      <c r="M987" s="219">
        <v>0.0</v>
      </c>
      <c r="N987" s="218"/>
      <c r="O987" s="218"/>
      <c r="P987" s="218"/>
      <c r="Q987" s="218"/>
      <c r="R987" s="218"/>
      <c r="S987" s="218"/>
      <c r="T987" s="229"/>
      <c r="U987" s="226"/>
      <c r="V987" s="161"/>
      <c r="W987" s="161"/>
      <c r="X987" s="161"/>
      <c r="Y987" s="161"/>
      <c r="Z987" s="161"/>
      <c r="AA987" s="161"/>
      <c r="AB987" s="161"/>
      <c r="AC987" s="161"/>
      <c r="AD987" s="161"/>
      <c r="AE987" s="161"/>
    </row>
    <row r="988" ht="22.5" customHeight="1">
      <c r="A988" s="227"/>
      <c r="B988" s="217"/>
      <c r="C988" s="217" t="str">
        <f>iferror(vlookup($B988,Master_data!$K$1:$M$190,3,0),"--")</f>
        <v>--</v>
      </c>
      <c r="D988" s="217" t="str">
        <f>iferror(vlookup($B988,Master_data!$K$1:$M$190,2,0),"--")</f>
        <v>--</v>
      </c>
      <c r="E988" s="218" t="str">
        <f>iferror(vlookup($B988,Master_data!$K:$O,4,0),"--")</f>
        <v>--</v>
      </c>
      <c r="F988" s="218"/>
      <c r="G988" s="218"/>
      <c r="H988" s="218"/>
      <c r="I988" s="217"/>
      <c r="J988" s="228"/>
      <c r="K988" s="228"/>
      <c r="L988" s="219">
        <v>0.0</v>
      </c>
      <c r="M988" s="219">
        <v>0.0</v>
      </c>
      <c r="N988" s="218"/>
      <c r="O988" s="218"/>
      <c r="P988" s="218"/>
      <c r="Q988" s="218"/>
      <c r="R988" s="218"/>
      <c r="S988" s="218"/>
      <c r="T988" s="229"/>
      <c r="U988" s="226"/>
      <c r="V988" s="161"/>
      <c r="W988" s="161"/>
      <c r="X988" s="161"/>
      <c r="Y988" s="161"/>
      <c r="Z988" s="161"/>
      <c r="AA988" s="161"/>
      <c r="AB988" s="161"/>
      <c r="AC988" s="161"/>
      <c r="AD988" s="161"/>
      <c r="AE988" s="161"/>
    </row>
    <row r="989" ht="22.5" customHeight="1">
      <c r="A989" s="227"/>
      <c r="B989" s="217"/>
      <c r="C989" s="217" t="str">
        <f>iferror(vlookup($B989,Master_data!$K$1:$M$190,3,0),"--")</f>
        <v>--</v>
      </c>
      <c r="D989" s="217" t="str">
        <f>iferror(vlookup($B989,Master_data!$K$1:$M$190,2,0),"--")</f>
        <v>--</v>
      </c>
      <c r="E989" s="218" t="str">
        <f>iferror(vlookup($B989,Master_data!$K:$O,4,0),"--")</f>
        <v>--</v>
      </c>
      <c r="F989" s="218"/>
      <c r="G989" s="218"/>
      <c r="H989" s="218"/>
      <c r="I989" s="217"/>
      <c r="J989" s="228"/>
      <c r="K989" s="228"/>
      <c r="L989" s="219">
        <v>0.0</v>
      </c>
      <c r="M989" s="219">
        <v>0.0</v>
      </c>
      <c r="N989" s="218"/>
      <c r="O989" s="218"/>
      <c r="P989" s="218"/>
      <c r="Q989" s="218"/>
      <c r="R989" s="218"/>
      <c r="S989" s="218"/>
      <c r="T989" s="229"/>
      <c r="U989" s="226"/>
      <c r="V989" s="161"/>
      <c r="W989" s="161"/>
      <c r="X989" s="161"/>
      <c r="Y989" s="161"/>
      <c r="Z989" s="161"/>
      <c r="AA989" s="161"/>
      <c r="AB989" s="161"/>
      <c r="AC989" s="161"/>
      <c r="AD989" s="161"/>
      <c r="AE989" s="161"/>
    </row>
    <row r="990" ht="22.5" customHeight="1">
      <c r="A990" s="227"/>
      <c r="B990" s="217"/>
      <c r="C990" s="217" t="str">
        <f>iferror(vlookup($B990,Master_data!$K$1:$M$190,3,0),"--")</f>
        <v>--</v>
      </c>
      <c r="D990" s="217" t="str">
        <f>iferror(vlookup($B990,Master_data!$K$1:$M$190,2,0),"--")</f>
        <v>--</v>
      </c>
      <c r="E990" s="218" t="str">
        <f>iferror(vlookup($B990,Master_data!$K:$O,4,0),"--")</f>
        <v>--</v>
      </c>
      <c r="F990" s="218"/>
      <c r="G990" s="218"/>
      <c r="H990" s="218"/>
      <c r="I990" s="217"/>
      <c r="J990" s="228"/>
      <c r="K990" s="228"/>
      <c r="L990" s="219">
        <v>0.0</v>
      </c>
      <c r="M990" s="219">
        <v>0.0</v>
      </c>
      <c r="N990" s="218"/>
      <c r="O990" s="218"/>
      <c r="P990" s="218"/>
      <c r="Q990" s="218"/>
      <c r="R990" s="218"/>
      <c r="S990" s="218"/>
      <c r="T990" s="229"/>
      <c r="U990" s="226"/>
      <c r="V990" s="161"/>
      <c r="W990" s="161"/>
      <c r="X990" s="161"/>
      <c r="Y990" s="161"/>
      <c r="Z990" s="161"/>
      <c r="AA990" s="161"/>
      <c r="AB990" s="161"/>
      <c r="AC990" s="161"/>
      <c r="AD990" s="161"/>
      <c r="AE990" s="161"/>
    </row>
    <row r="991" ht="22.5" customHeight="1">
      <c r="A991" s="227"/>
      <c r="B991" s="217"/>
      <c r="C991" s="217" t="str">
        <f>iferror(vlookup($B991,Master_data!$K$1:$M$190,3,0),"--")</f>
        <v>--</v>
      </c>
      <c r="D991" s="217" t="str">
        <f>iferror(vlookup($B991,Master_data!$K$1:$M$190,2,0),"--")</f>
        <v>--</v>
      </c>
      <c r="E991" s="218" t="str">
        <f>iferror(vlookup($B991,Master_data!$K:$O,4,0),"--")</f>
        <v>--</v>
      </c>
      <c r="F991" s="218"/>
      <c r="G991" s="218"/>
      <c r="H991" s="218"/>
      <c r="I991" s="217"/>
      <c r="J991" s="228"/>
      <c r="K991" s="228"/>
      <c r="L991" s="219">
        <v>0.0</v>
      </c>
      <c r="M991" s="219">
        <v>0.0</v>
      </c>
      <c r="N991" s="218"/>
      <c r="O991" s="218"/>
      <c r="P991" s="218"/>
      <c r="Q991" s="218"/>
      <c r="R991" s="218"/>
      <c r="S991" s="218"/>
      <c r="T991" s="229"/>
      <c r="U991" s="226"/>
      <c r="V991" s="161"/>
      <c r="W991" s="161"/>
      <c r="X991" s="161"/>
      <c r="Y991" s="161"/>
      <c r="Z991" s="161"/>
      <c r="AA991" s="161"/>
      <c r="AB991" s="161"/>
      <c r="AC991" s="161"/>
      <c r="AD991" s="161"/>
      <c r="AE991" s="161"/>
    </row>
    <row r="992" ht="22.5" customHeight="1">
      <c r="A992" s="227"/>
      <c r="B992" s="217"/>
      <c r="C992" s="217" t="str">
        <f>iferror(vlookup($B992,Master_data!$K$1:$M$190,3,0),"--")</f>
        <v>--</v>
      </c>
      <c r="D992" s="217" t="str">
        <f>iferror(vlookup($B992,Master_data!$K$1:$M$190,2,0),"--")</f>
        <v>--</v>
      </c>
      <c r="E992" s="218" t="str">
        <f>iferror(vlookup($B992,Master_data!$K:$O,4,0),"--")</f>
        <v>--</v>
      </c>
      <c r="F992" s="218"/>
      <c r="G992" s="218"/>
      <c r="H992" s="218"/>
      <c r="I992" s="217"/>
      <c r="J992" s="228"/>
      <c r="K992" s="228"/>
      <c r="L992" s="219">
        <v>0.0</v>
      </c>
      <c r="M992" s="219">
        <v>0.0</v>
      </c>
      <c r="N992" s="218"/>
      <c r="O992" s="218"/>
      <c r="P992" s="218"/>
      <c r="Q992" s="218"/>
      <c r="R992" s="218"/>
      <c r="S992" s="218"/>
      <c r="T992" s="229"/>
      <c r="U992" s="226"/>
      <c r="V992" s="161"/>
      <c r="W992" s="161"/>
      <c r="X992" s="161"/>
      <c r="Y992" s="161"/>
      <c r="Z992" s="161"/>
      <c r="AA992" s="161"/>
      <c r="AB992" s="161"/>
      <c r="AC992" s="161"/>
      <c r="AD992" s="161"/>
      <c r="AE992" s="161"/>
    </row>
    <row r="993" ht="22.5" customHeight="1">
      <c r="A993" s="227"/>
      <c r="B993" s="217"/>
      <c r="C993" s="217" t="str">
        <f>iferror(vlookup($B993,Master_data!$K$1:$M$190,3,0),"--")</f>
        <v>--</v>
      </c>
      <c r="D993" s="217" t="str">
        <f>iferror(vlookup($B993,Master_data!$K$1:$M$190,2,0),"--")</f>
        <v>--</v>
      </c>
      <c r="E993" s="218" t="str">
        <f>iferror(vlookup($B993,Master_data!$K:$O,4,0),"--")</f>
        <v>--</v>
      </c>
      <c r="F993" s="218"/>
      <c r="G993" s="218"/>
      <c r="H993" s="218"/>
      <c r="I993" s="217"/>
      <c r="J993" s="228"/>
      <c r="K993" s="228"/>
      <c r="L993" s="219">
        <v>0.0</v>
      </c>
      <c r="M993" s="219">
        <v>0.0</v>
      </c>
      <c r="N993" s="218"/>
      <c r="O993" s="218"/>
      <c r="P993" s="218"/>
      <c r="Q993" s="218"/>
      <c r="R993" s="218"/>
      <c r="S993" s="218"/>
      <c r="T993" s="229"/>
      <c r="U993" s="226"/>
      <c r="V993" s="161"/>
      <c r="W993" s="161"/>
      <c r="X993" s="161"/>
      <c r="Y993" s="161"/>
      <c r="Z993" s="161"/>
      <c r="AA993" s="161"/>
      <c r="AB993" s="161"/>
      <c r="AC993" s="161"/>
      <c r="AD993" s="161"/>
      <c r="AE993" s="161"/>
    </row>
    <row r="994" ht="22.5" customHeight="1">
      <c r="A994" s="227"/>
      <c r="B994" s="217"/>
      <c r="C994" s="217" t="str">
        <f>iferror(vlookup($B994,Master_data!$K$1:$M$190,3,0),"--")</f>
        <v>--</v>
      </c>
      <c r="D994" s="217" t="str">
        <f>iferror(vlookup($B994,Master_data!$K$1:$M$190,2,0),"--")</f>
        <v>--</v>
      </c>
      <c r="E994" s="218" t="str">
        <f>iferror(vlookup($B994,Master_data!$K:$O,4,0),"--")</f>
        <v>--</v>
      </c>
      <c r="F994" s="218"/>
      <c r="G994" s="218"/>
      <c r="H994" s="218"/>
      <c r="I994" s="217"/>
      <c r="J994" s="228"/>
      <c r="K994" s="228"/>
      <c r="L994" s="219">
        <v>0.0</v>
      </c>
      <c r="M994" s="219">
        <v>0.0</v>
      </c>
      <c r="N994" s="218"/>
      <c r="O994" s="218"/>
      <c r="P994" s="218"/>
      <c r="Q994" s="218"/>
      <c r="R994" s="218"/>
      <c r="S994" s="218"/>
      <c r="T994" s="229"/>
      <c r="U994" s="226"/>
      <c r="V994" s="161"/>
      <c r="W994" s="161"/>
      <c r="X994" s="161"/>
      <c r="Y994" s="161"/>
      <c r="Z994" s="161"/>
      <c r="AA994" s="161"/>
      <c r="AB994" s="161"/>
      <c r="AC994" s="161"/>
      <c r="AD994" s="161"/>
      <c r="AE994" s="161"/>
    </row>
    <row r="995" ht="22.5" customHeight="1">
      <c r="A995" s="227"/>
      <c r="B995" s="217"/>
      <c r="C995" s="217" t="str">
        <f>iferror(vlookup($B995,Master_data!$K$1:$M$190,3,0),"--")</f>
        <v>--</v>
      </c>
      <c r="D995" s="217" t="str">
        <f>iferror(vlookup($B995,Master_data!$K$1:$M$190,2,0),"--")</f>
        <v>--</v>
      </c>
      <c r="E995" s="218" t="str">
        <f>iferror(vlookup($B995,Master_data!$K:$O,4,0),"--")</f>
        <v>--</v>
      </c>
      <c r="F995" s="218"/>
      <c r="G995" s="218"/>
      <c r="H995" s="218"/>
      <c r="I995" s="217"/>
      <c r="J995" s="228"/>
      <c r="K995" s="228"/>
      <c r="L995" s="219">
        <v>0.0</v>
      </c>
      <c r="M995" s="219">
        <v>0.0</v>
      </c>
      <c r="N995" s="218"/>
      <c r="O995" s="218"/>
      <c r="P995" s="218"/>
      <c r="Q995" s="218"/>
      <c r="R995" s="218"/>
      <c r="S995" s="218"/>
      <c r="T995" s="229"/>
      <c r="U995" s="226"/>
      <c r="V995" s="161"/>
      <c r="W995" s="161"/>
      <c r="X995" s="161"/>
      <c r="Y995" s="161"/>
      <c r="Z995" s="161"/>
      <c r="AA995" s="161"/>
      <c r="AB995" s="161"/>
      <c r="AC995" s="161"/>
      <c r="AD995" s="161"/>
      <c r="AE995" s="161"/>
    </row>
    <row r="996" ht="22.5" customHeight="1">
      <c r="A996" s="227"/>
      <c r="B996" s="217"/>
      <c r="C996" s="217" t="str">
        <f>iferror(vlookup($B996,Master_data!$K$1:$M$190,3,0),"--")</f>
        <v>--</v>
      </c>
      <c r="D996" s="217" t="str">
        <f>iferror(vlookup($B996,Master_data!$K$1:$M$190,2,0),"--")</f>
        <v>--</v>
      </c>
      <c r="E996" s="218" t="str">
        <f>iferror(vlookup($B996,Master_data!$K:$O,4,0),"--")</f>
        <v>--</v>
      </c>
      <c r="F996" s="218"/>
      <c r="G996" s="218"/>
      <c r="H996" s="218"/>
      <c r="I996" s="217"/>
      <c r="J996" s="228"/>
      <c r="K996" s="228"/>
      <c r="L996" s="219">
        <v>0.0</v>
      </c>
      <c r="M996" s="219">
        <v>0.0</v>
      </c>
      <c r="N996" s="218"/>
      <c r="O996" s="218"/>
      <c r="P996" s="218"/>
      <c r="Q996" s="218"/>
      <c r="R996" s="218"/>
      <c r="S996" s="218"/>
      <c r="T996" s="229"/>
      <c r="U996" s="226"/>
      <c r="V996" s="161"/>
      <c r="W996" s="161"/>
      <c r="X996" s="161"/>
      <c r="Y996" s="161"/>
      <c r="Z996" s="161"/>
      <c r="AA996" s="161"/>
      <c r="AB996" s="161"/>
      <c r="AC996" s="161"/>
      <c r="AD996" s="161"/>
      <c r="AE996" s="161"/>
    </row>
    <row r="997" ht="22.5" customHeight="1">
      <c r="A997" s="227"/>
      <c r="B997" s="217"/>
      <c r="C997" s="217" t="str">
        <f>iferror(vlookup($B997,Master_data!$K$1:$M$190,3,0),"--")</f>
        <v>--</v>
      </c>
      <c r="D997" s="217" t="str">
        <f>iferror(vlookup($B997,Master_data!$K$1:$M$190,2,0),"--")</f>
        <v>--</v>
      </c>
      <c r="E997" s="218" t="str">
        <f>iferror(vlookup($B997,Master_data!$K:$O,4,0),"--")</f>
        <v>--</v>
      </c>
      <c r="F997" s="218"/>
      <c r="G997" s="218"/>
      <c r="H997" s="218"/>
      <c r="I997" s="217"/>
      <c r="J997" s="228"/>
      <c r="K997" s="228"/>
      <c r="L997" s="219">
        <v>0.0</v>
      </c>
      <c r="M997" s="219">
        <v>0.0</v>
      </c>
      <c r="N997" s="218"/>
      <c r="O997" s="218"/>
      <c r="P997" s="218"/>
      <c r="Q997" s="218"/>
      <c r="R997" s="218"/>
      <c r="S997" s="218"/>
      <c r="T997" s="229"/>
      <c r="U997" s="226"/>
      <c r="V997" s="161"/>
      <c r="W997" s="161"/>
      <c r="X997" s="161"/>
      <c r="Y997" s="161"/>
      <c r="Z997" s="161"/>
      <c r="AA997" s="161"/>
      <c r="AB997" s="161"/>
      <c r="AC997" s="161"/>
      <c r="AD997" s="161"/>
      <c r="AE997" s="161"/>
    </row>
    <row r="998" ht="22.5" customHeight="1">
      <c r="A998" s="227"/>
      <c r="B998" s="217"/>
      <c r="C998" s="217" t="str">
        <f>iferror(vlookup($B998,Master_data!$K$1:$M$190,3,0),"--")</f>
        <v>--</v>
      </c>
      <c r="D998" s="217" t="str">
        <f>iferror(vlookup($B998,Master_data!$K$1:$M$190,2,0),"--")</f>
        <v>--</v>
      </c>
      <c r="E998" s="218" t="str">
        <f>iferror(vlookup($B998,Master_data!$K:$O,4,0),"--")</f>
        <v>--</v>
      </c>
      <c r="F998" s="218"/>
      <c r="G998" s="218"/>
      <c r="H998" s="218"/>
      <c r="I998" s="217"/>
      <c r="J998" s="228"/>
      <c r="K998" s="228"/>
      <c r="L998" s="219">
        <v>0.0</v>
      </c>
      <c r="M998" s="219">
        <v>0.0</v>
      </c>
      <c r="N998" s="218"/>
      <c r="O998" s="218"/>
      <c r="P998" s="218"/>
      <c r="Q998" s="218"/>
      <c r="R998" s="218"/>
      <c r="S998" s="218"/>
      <c r="T998" s="229"/>
      <c r="U998" s="226"/>
      <c r="V998" s="161"/>
      <c r="W998" s="161"/>
      <c r="X998" s="161"/>
      <c r="Y998" s="161"/>
      <c r="Z998" s="161"/>
      <c r="AA998" s="161"/>
      <c r="AB998" s="161"/>
      <c r="AC998" s="161"/>
      <c r="AD998" s="161"/>
      <c r="AE998" s="161"/>
    </row>
    <row r="999" ht="22.5" customHeight="1">
      <c r="A999" s="227"/>
      <c r="B999" s="217"/>
      <c r="C999" s="217" t="str">
        <f>iferror(vlookup($B999,Master_data!$K$1:$M$190,3,0),"--")</f>
        <v>--</v>
      </c>
      <c r="D999" s="217" t="str">
        <f>iferror(vlookup($B999,Master_data!$K$1:$M$190,2,0),"--")</f>
        <v>--</v>
      </c>
      <c r="E999" s="218" t="str">
        <f>iferror(vlookup($B999,Master_data!$K:$O,4,0),"--")</f>
        <v>--</v>
      </c>
      <c r="F999" s="218"/>
      <c r="G999" s="218"/>
      <c r="H999" s="218"/>
      <c r="I999" s="217"/>
      <c r="J999" s="228"/>
      <c r="K999" s="228"/>
      <c r="L999" s="219">
        <v>0.0</v>
      </c>
      <c r="M999" s="219">
        <v>0.0</v>
      </c>
      <c r="N999" s="218"/>
      <c r="O999" s="218"/>
      <c r="P999" s="218"/>
      <c r="Q999" s="218"/>
      <c r="R999" s="218"/>
      <c r="S999" s="218"/>
      <c r="T999" s="229"/>
      <c r="U999" s="226"/>
      <c r="V999" s="161"/>
      <c r="W999" s="161"/>
      <c r="X999" s="161"/>
      <c r="Y999" s="161"/>
      <c r="Z999" s="161"/>
      <c r="AA999" s="161"/>
      <c r="AB999" s="161"/>
      <c r="AC999" s="161"/>
      <c r="AD999" s="161"/>
      <c r="AE999" s="161"/>
    </row>
    <row r="1000" ht="22.5" customHeight="1">
      <c r="A1000" s="227"/>
      <c r="B1000" s="217"/>
      <c r="C1000" s="217" t="str">
        <f>iferror(vlookup($B1000,Master_data!$K$1:$M$190,3,0),"--")</f>
        <v>--</v>
      </c>
      <c r="D1000" s="217" t="str">
        <f>iferror(vlookup($B1000,Master_data!$K$1:$M$190,2,0),"--")</f>
        <v>--</v>
      </c>
      <c r="E1000" s="218" t="str">
        <f>iferror(vlookup($B1000,Master_data!$K:$O,4,0),"--")</f>
        <v>--</v>
      </c>
      <c r="F1000" s="218"/>
      <c r="G1000" s="218"/>
      <c r="H1000" s="218"/>
      <c r="I1000" s="217"/>
      <c r="J1000" s="228"/>
      <c r="K1000" s="228"/>
      <c r="L1000" s="219">
        <v>0.0</v>
      </c>
      <c r="M1000" s="219">
        <v>0.0</v>
      </c>
      <c r="N1000" s="218"/>
      <c r="O1000" s="218"/>
      <c r="P1000" s="218"/>
      <c r="Q1000" s="218"/>
      <c r="R1000" s="218"/>
      <c r="S1000" s="218"/>
      <c r="T1000" s="229"/>
      <c r="U1000" s="226"/>
      <c r="V1000" s="161"/>
      <c r="W1000" s="161"/>
      <c r="X1000" s="161"/>
      <c r="Y1000" s="161"/>
      <c r="Z1000" s="161"/>
      <c r="AA1000" s="161"/>
      <c r="AB1000" s="161"/>
      <c r="AC1000" s="161"/>
      <c r="AD1000" s="161"/>
      <c r="AE1000" s="161"/>
    </row>
    <row r="1001" ht="22.5" customHeight="1">
      <c r="A1001" s="227"/>
      <c r="B1001" s="217"/>
      <c r="C1001" s="217" t="str">
        <f>iferror(vlookup($B1001,Master_data!$K$1:$M$190,3,0),"--")</f>
        <v>--</v>
      </c>
      <c r="D1001" s="217" t="str">
        <f>iferror(vlookup($B1001,Master_data!$K$1:$M$190,2,0),"--")</f>
        <v>--</v>
      </c>
      <c r="E1001" s="218" t="str">
        <f>iferror(vlookup($B1001,Master_data!$K:$O,4,0),"--")</f>
        <v>--</v>
      </c>
      <c r="F1001" s="218"/>
      <c r="G1001" s="218"/>
      <c r="H1001" s="218"/>
      <c r="I1001" s="217"/>
      <c r="J1001" s="228"/>
      <c r="K1001" s="228"/>
      <c r="L1001" s="219">
        <v>0.0</v>
      </c>
      <c r="M1001" s="219">
        <v>0.0</v>
      </c>
      <c r="N1001" s="218"/>
      <c r="O1001" s="218"/>
      <c r="P1001" s="218"/>
      <c r="Q1001" s="218"/>
      <c r="R1001" s="218"/>
      <c r="S1001" s="218"/>
      <c r="T1001" s="229"/>
      <c r="U1001" s="226"/>
      <c r="V1001" s="161"/>
      <c r="W1001" s="161"/>
      <c r="X1001" s="161"/>
      <c r="Y1001" s="161"/>
      <c r="Z1001" s="161"/>
      <c r="AA1001" s="161"/>
      <c r="AB1001" s="161"/>
      <c r="AC1001" s="161"/>
      <c r="AD1001" s="161"/>
      <c r="AE1001" s="161"/>
    </row>
    <row r="1002" ht="22.5" customHeight="1">
      <c r="A1002" s="227"/>
      <c r="B1002" s="217"/>
      <c r="C1002" s="217" t="str">
        <f>iferror(vlookup($B1002,Master_data!$K$1:$M$190,3,0),"--")</f>
        <v>--</v>
      </c>
      <c r="D1002" s="217" t="str">
        <f>iferror(vlookup($B1002,Master_data!$K$1:$M$190,2,0),"--")</f>
        <v>--</v>
      </c>
      <c r="E1002" s="218" t="str">
        <f>iferror(vlookup($B1002,Master_data!$K:$O,4,0),"--")</f>
        <v>--</v>
      </c>
      <c r="F1002" s="218"/>
      <c r="G1002" s="218"/>
      <c r="H1002" s="218"/>
      <c r="I1002" s="217"/>
      <c r="J1002" s="228"/>
      <c r="K1002" s="228"/>
      <c r="L1002" s="219">
        <v>0.0</v>
      </c>
      <c r="M1002" s="219">
        <v>0.0</v>
      </c>
      <c r="N1002" s="218"/>
      <c r="O1002" s="218"/>
      <c r="P1002" s="218"/>
      <c r="Q1002" s="218"/>
      <c r="R1002" s="218"/>
      <c r="S1002" s="218"/>
      <c r="T1002" s="229"/>
      <c r="U1002" s="226"/>
      <c r="V1002" s="161"/>
      <c r="W1002" s="161"/>
      <c r="X1002" s="161"/>
      <c r="Y1002" s="161"/>
      <c r="Z1002" s="161"/>
      <c r="AA1002" s="161"/>
      <c r="AB1002" s="161"/>
      <c r="AC1002" s="161"/>
      <c r="AD1002" s="161"/>
      <c r="AE1002" s="161"/>
    </row>
    <row r="1003" ht="22.5" customHeight="1">
      <c r="A1003" s="227"/>
      <c r="B1003" s="217"/>
      <c r="C1003" s="217" t="str">
        <f>iferror(vlookup($B1003,Master_data!$K$1:$M$190,3,0),"--")</f>
        <v>--</v>
      </c>
      <c r="D1003" s="217" t="str">
        <f>iferror(vlookup($B1003,Master_data!$K$1:$M$190,2,0),"--")</f>
        <v>--</v>
      </c>
      <c r="E1003" s="218" t="str">
        <f>iferror(vlookup($B1003,Master_data!$K:$O,4,0),"--")</f>
        <v>--</v>
      </c>
      <c r="F1003" s="218"/>
      <c r="G1003" s="218"/>
      <c r="H1003" s="218"/>
      <c r="I1003" s="217"/>
      <c r="J1003" s="228"/>
      <c r="K1003" s="228"/>
      <c r="L1003" s="219">
        <v>0.0</v>
      </c>
      <c r="M1003" s="219">
        <v>0.0</v>
      </c>
      <c r="N1003" s="218"/>
      <c r="O1003" s="218"/>
      <c r="P1003" s="218"/>
      <c r="Q1003" s="218"/>
      <c r="R1003" s="218"/>
      <c r="S1003" s="218"/>
      <c r="T1003" s="229"/>
      <c r="U1003" s="226"/>
      <c r="V1003" s="161"/>
      <c r="W1003" s="161"/>
      <c r="X1003" s="161"/>
      <c r="Y1003" s="161"/>
      <c r="Z1003" s="161"/>
      <c r="AA1003" s="161"/>
      <c r="AB1003" s="161"/>
      <c r="AC1003" s="161"/>
      <c r="AD1003" s="161"/>
      <c r="AE1003" s="161"/>
    </row>
    <row r="1004" ht="22.5" customHeight="1">
      <c r="A1004" s="227"/>
      <c r="B1004" s="217"/>
      <c r="C1004" s="217" t="str">
        <f>iferror(vlookup($B1004,Master_data!$K$1:$M$190,3,0),"--")</f>
        <v>--</v>
      </c>
      <c r="D1004" s="217" t="str">
        <f>iferror(vlookup($B1004,Master_data!$K$1:$M$190,2,0),"--")</f>
        <v>--</v>
      </c>
      <c r="E1004" s="218" t="str">
        <f>iferror(vlookup($B1004,Master_data!$K:$O,4,0),"--")</f>
        <v>--</v>
      </c>
      <c r="F1004" s="218"/>
      <c r="G1004" s="218"/>
      <c r="H1004" s="218"/>
      <c r="I1004" s="217"/>
      <c r="J1004" s="228"/>
      <c r="K1004" s="228"/>
      <c r="L1004" s="219">
        <v>0.0</v>
      </c>
      <c r="M1004" s="219">
        <v>0.0</v>
      </c>
      <c r="N1004" s="218"/>
      <c r="O1004" s="218"/>
      <c r="P1004" s="218"/>
      <c r="Q1004" s="218"/>
      <c r="R1004" s="218"/>
      <c r="S1004" s="218"/>
      <c r="T1004" s="229"/>
      <c r="U1004" s="226"/>
      <c r="V1004" s="161"/>
      <c r="W1004" s="161"/>
      <c r="X1004" s="161"/>
      <c r="Y1004" s="161"/>
      <c r="Z1004" s="161"/>
      <c r="AA1004" s="161"/>
      <c r="AB1004" s="161"/>
      <c r="AC1004" s="161"/>
      <c r="AD1004" s="161"/>
      <c r="AE1004" s="161"/>
    </row>
  </sheetData>
  <dataValidations>
    <dataValidation type="custom" allowBlank="1" showDropDown="1" sqref="N2:N1004">
      <formula1>AND(ISNUMBER(N2),(NOT(OR(NOT(ISERROR(DATEVALUE(N2))), AND(ISNUMBER(N2), LEFT(CELL("format", N2))="D")))))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30" t="s">
        <v>129</v>
      </c>
      <c r="B1" s="231" t="s">
        <v>3371</v>
      </c>
      <c r="C1" s="232" t="s">
        <v>3372</v>
      </c>
      <c r="D1" s="233" t="s">
        <v>3373</v>
      </c>
      <c r="E1" s="233" t="s">
        <v>3374</v>
      </c>
      <c r="F1" s="233" t="s">
        <v>3375</v>
      </c>
      <c r="G1" s="232" t="s">
        <v>3376</v>
      </c>
      <c r="H1" s="232" t="s">
        <v>3301</v>
      </c>
      <c r="I1" s="232" t="s">
        <v>3302</v>
      </c>
      <c r="J1" s="232" t="s">
        <v>3303</v>
      </c>
      <c r="K1" s="232" t="s">
        <v>3304</v>
      </c>
      <c r="L1" s="232" t="s">
        <v>3377</v>
      </c>
      <c r="M1" s="232" t="s">
        <v>3378</v>
      </c>
      <c r="N1" s="232" t="s">
        <v>3379</v>
      </c>
      <c r="O1" s="232" t="s">
        <v>124</v>
      </c>
      <c r="P1" s="232" t="s">
        <v>3314</v>
      </c>
      <c r="Q1" s="234" t="s">
        <v>121</v>
      </c>
      <c r="R1" s="234" t="s">
        <v>3309</v>
      </c>
      <c r="S1" s="234" t="s">
        <v>3310</v>
      </c>
      <c r="T1" s="235" t="s">
        <v>3315</v>
      </c>
      <c r="U1" s="236"/>
      <c r="V1" s="236"/>
      <c r="W1" s="236"/>
      <c r="X1" s="236"/>
      <c r="Y1" s="236"/>
      <c r="Z1" s="236"/>
      <c r="AA1" s="236"/>
      <c r="AB1" s="236"/>
    </row>
    <row r="2">
      <c r="A2" s="237"/>
      <c r="B2" s="238" t="s">
        <v>3380</v>
      </c>
      <c r="C2" s="239">
        <f>sum(C3)</f>
        <v>55000000</v>
      </c>
      <c r="D2" s="240"/>
      <c r="E2" s="240"/>
      <c r="F2" s="240"/>
      <c r="G2" s="239">
        <f t="shared" ref="G2:T2" si="1">sum(G3)</f>
        <v>0</v>
      </c>
      <c r="H2" s="239">
        <f t="shared" si="1"/>
        <v>0</v>
      </c>
      <c r="I2" s="239">
        <f t="shared" si="1"/>
        <v>0</v>
      </c>
      <c r="J2" s="239">
        <f t="shared" si="1"/>
        <v>0</v>
      </c>
      <c r="K2" s="239">
        <f t="shared" si="1"/>
        <v>0</v>
      </c>
      <c r="L2" s="239">
        <f t="shared" si="1"/>
        <v>0</v>
      </c>
      <c r="M2" s="239">
        <f t="shared" si="1"/>
        <v>0</v>
      </c>
      <c r="N2" s="239">
        <f t="shared" si="1"/>
        <v>0</v>
      </c>
      <c r="O2" s="239">
        <f t="shared" si="1"/>
        <v>0</v>
      </c>
      <c r="P2" s="239">
        <f t="shared" si="1"/>
        <v>55000000</v>
      </c>
      <c r="Q2" s="239">
        <f t="shared" si="1"/>
        <v>0</v>
      </c>
      <c r="R2" s="239">
        <f t="shared" si="1"/>
        <v>0</v>
      </c>
      <c r="S2" s="239">
        <f t="shared" si="1"/>
        <v>0</v>
      </c>
      <c r="T2" s="239">
        <f t="shared" si="1"/>
        <v>55000000</v>
      </c>
      <c r="U2" s="236"/>
      <c r="V2" s="236"/>
      <c r="W2" s="236"/>
      <c r="X2" s="236"/>
      <c r="Y2" s="236"/>
      <c r="Z2" s="236"/>
      <c r="AA2" s="236"/>
      <c r="AB2" s="236"/>
    </row>
    <row r="3">
      <c r="A3" s="236"/>
      <c r="B3" s="241" t="s">
        <v>3340</v>
      </c>
      <c r="C3" s="242">
        <v>5.5E7</v>
      </c>
      <c r="D3" s="243">
        <v>26.0</v>
      </c>
      <c r="E3" s="243">
        <v>26.0</v>
      </c>
      <c r="F3" s="243">
        <v>0.0</v>
      </c>
      <c r="G3" s="242">
        <v>0.0</v>
      </c>
      <c r="H3" s="242">
        <v>0.0</v>
      </c>
      <c r="I3" s="242">
        <v>0.0</v>
      </c>
      <c r="J3" s="242">
        <v>0.0</v>
      </c>
      <c r="K3" s="242">
        <v>0.0</v>
      </c>
      <c r="L3" s="242">
        <v>0.0</v>
      </c>
      <c r="M3" s="242">
        <v>0.0</v>
      </c>
      <c r="N3" s="242">
        <v>0.0</v>
      </c>
      <c r="O3" s="242">
        <v>0.0</v>
      </c>
      <c r="P3" s="244">
        <v>5.5E7</v>
      </c>
      <c r="Q3" s="242">
        <v>0.0</v>
      </c>
      <c r="R3" s="242">
        <v>0.0</v>
      </c>
      <c r="S3" s="242">
        <v>0.0</v>
      </c>
      <c r="T3" s="242">
        <f>P3-Q3-R3-S3</f>
        <v>55000000</v>
      </c>
      <c r="U3" s="236"/>
      <c r="V3" s="236"/>
      <c r="W3" s="236"/>
      <c r="X3" s="236"/>
      <c r="Y3" s="236"/>
      <c r="Z3" s="236"/>
      <c r="AA3" s="236"/>
      <c r="AB3" s="236"/>
    </row>
    <row r="4">
      <c r="A4" s="237"/>
      <c r="B4" s="238" t="s">
        <v>3381</v>
      </c>
      <c r="C4" s="239"/>
      <c r="D4" s="240"/>
      <c r="E4" s="240"/>
      <c r="F4" s="240"/>
      <c r="G4" s="239"/>
      <c r="H4" s="239"/>
      <c r="I4" s="239"/>
      <c r="J4" s="239"/>
      <c r="K4" s="239"/>
      <c r="L4" s="239"/>
      <c r="M4" s="239"/>
      <c r="N4" s="239"/>
      <c r="O4" s="239"/>
      <c r="P4" s="239"/>
      <c r="Q4" s="239"/>
      <c r="R4" s="239"/>
      <c r="S4" s="239"/>
      <c r="T4" s="239"/>
      <c r="U4" s="236"/>
      <c r="V4" s="236"/>
      <c r="W4" s="236"/>
      <c r="X4" s="236"/>
      <c r="Y4" s="236"/>
      <c r="Z4" s="236"/>
      <c r="AA4" s="236"/>
      <c r="AB4" s="236"/>
    </row>
    <row r="5">
      <c r="A5" s="51"/>
      <c r="B5" s="51"/>
      <c r="C5" s="51"/>
      <c r="D5" s="245"/>
      <c r="E5" s="245"/>
      <c r="F5" s="245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</row>
    <row r="6">
      <c r="A6" s="237"/>
      <c r="B6" s="238" t="s">
        <v>3382</v>
      </c>
      <c r="C6" s="246"/>
      <c r="D6" s="240"/>
      <c r="E6" s="240"/>
      <c r="F6" s="240"/>
      <c r="G6" s="246"/>
      <c r="H6" s="246"/>
      <c r="I6" s="246"/>
      <c r="J6" s="246"/>
      <c r="K6" s="246"/>
      <c r="L6" s="246"/>
      <c r="M6" s="246"/>
      <c r="N6" s="246"/>
      <c r="O6" s="246"/>
      <c r="P6" s="246"/>
      <c r="Q6" s="246"/>
      <c r="R6" s="246"/>
      <c r="S6" s="246"/>
      <c r="T6" s="246"/>
      <c r="U6" s="236"/>
      <c r="V6" s="236"/>
      <c r="W6" s="236"/>
      <c r="X6" s="236"/>
      <c r="Y6" s="236"/>
      <c r="Z6" s="236"/>
      <c r="AA6" s="236"/>
      <c r="AB6" s="236"/>
    </row>
    <row r="7">
      <c r="A7" s="236"/>
      <c r="B7" s="236"/>
      <c r="C7" s="247"/>
      <c r="D7" s="248"/>
      <c r="E7" s="248"/>
      <c r="F7" s="248"/>
      <c r="G7" s="247"/>
      <c r="H7" s="247"/>
      <c r="I7" s="247"/>
      <c r="J7" s="247"/>
      <c r="K7" s="247"/>
      <c r="L7" s="247"/>
      <c r="M7" s="247"/>
      <c r="N7" s="247"/>
      <c r="O7" s="247"/>
      <c r="P7" s="247"/>
      <c r="Q7" s="247"/>
      <c r="R7" s="247"/>
      <c r="S7" s="247"/>
      <c r="T7" s="247"/>
      <c r="U7" s="236"/>
      <c r="V7" s="236"/>
      <c r="W7" s="236"/>
      <c r="X7" s="236"/>
      <c r="Y7" s="236"/>
      <c r="Z7" s="236"/>
      <c r="AA7" s="236"/>
      <c r="AB7" s="236"/>
    </row>
    <row r="8">
      <c r="A8" s="237"/>
      <c r="B8" s="238" t="s">
        <v>3383</v>
      </c>
      <c r="C8" s="239">
        <f>sum(C9:C17)</f>
        <v>30166667</v>
      </c>
      <c r="D8" s="240"/>
      <c r="E8" s="240"/>
      <c r="F8" s="240"/>
      <c r="G8" s="239">
        <f t="shared" ref="G8:T8" si="2">sum(G9:G17)</f>
        <v>602051</v>
      </c>
      <c r="H8" s="239">
        <f t="shared" si="2"/>
        <v>0</v>
      </c>
      <c r="I8" s="239">
        <f t="shared" si="2"/>
        <v>0</v>
      </c>
      <c r="J8" s="239">
        <f t="shared" si="2"/>
        <v>0</v>
      </c>
      <c r="K8" s="239">
        <f t="shared" si="2"/>
        <v>0</v>
      </c>
      <c r="L8" s="239">
        <f t="shared" si="2"/>
        <v>0</v>
      </c>
      <c r="M8" s="239">
        <f t="shared" si="2"/>
        <v>54501585</v>
      </c>
      <c r="N8" s="239">
        <f t="shared" si="2"/>
        <v>0</v>
      </c>
      <c r="O8" s="239">
        <f t="shared" si="2"/>
        <v>0</v>
      </c>
      <c r="P8" s="239">
        <f t="shared" si="2"/>
        <v>84726503</v>
      </c>
      <c r="Q8" s="239">
        <f t="shared" si="2"/>
        <v>0</v>
      </c>
      <c r="R8" s="239">
        <f t="shared" si="2"/>
        <v>525840</v>
      </c>
      <c r="S8" s="239">
        <f t="shared" si="2"/>
        <v>0</v>
      </c>
      <c r="T8" s="239">
        <f t="shared" si="2"/>
        <v>84200663</v>
      </c>
      <c r="U8" s="236"/>
      <c r="V8" s="236"/>
      <c r="W8" s="236"/>
      <c r="X8" s="236"/>
      <c r="Y8" s="236"/>
      <c r="Z8" s="236"/>
      <c r="AA8" s="236"/>
      <c r="AB8" s="236"/>
    </row>
    <row r="9">
      <c r="A9" s="236"/>
      <c r="B9" s="241" t="s">
        <v>209</v>
      </c>
      <c r="C9" s="242">
        <v>5000000.0</v>
      </c>
      <c r="D9" s="243">
        <v>26.0</v>
      </c>
      <c r="E9" s="243">
        <v>26.0</v>
      </c>
      <c r="F9" s="248"/>
      <c r="G9" s="247"/>
      <c r="H9" s="247"/>
      <c r="I9" s="247"/>
      <c r="J9" s="247"/>
      <c r="K9" s="247"/>
      <c r="L9" s="247"/>
      <c r="M9" s="247"/>
      <c r="N9" s="247"/>
      <c r="O9" s="247"/>
      <c r="P9" s="242">
        <v>5000000.0</v>
      </c>
      <c r="Q9" s="247"/>
      <c r="R9" s="247"/>
      <c r="S9" s="247"/>
      <c r="T9" s="242">
        <v>5000000.0</v>
      </c>
      <c r="U9" s="236"/>
      <c r="V9" s="236"/>
      <c r="W9" s="236"/>
      <c r="X9" s="236"/>
      <c r="Y9" s="236"/>
      <c r="Z9" s="236"/>
      <c r="AA9" s="236"/>
      <c r="AB9" s="236"/>
    </row>
    <row r="10">
      <c r="A10" s="236"/>
      <c r="B10" s="241" t="s">
        <v>3384</v>
      </c>
      <c r="C10" s="247"/>
      <c r="D10" s="248"/>
      <c r="E10" s="248"/>
      <c r="F10" s="248"/>
      <c r="G10" s="247"/>
      <c r="H10" s="247"/>
      <c r="I10" s="247"/>
      <c r="J10" s="247"/>
      <c r="K10" s="247"/>
      <c r="L10" s="247"/>
      <c r="M10" s="247"/>
      <c r="N10" s="247"/>
      <c r="O10" s="247"/>
      <c r="P10" s="242">
        <v>66667.0</v>
      </c>
      <c r="Q10" s="247"/>
      <c r="R10" s="247"/>
      <c r="S10" s="247"/>
      <c r="T10" s="242">
        <v>66667.0</v>
      </c>
      <c r="U10" s="236"/>
      <c r="V10" s="236"/>
      <c r="W10" s="236"/>
      <c r="X10" s="236"/>
      <c r="Y10" s="236"/>
      <c r="Z10" s="236"/>
      <c r="AA10" s="236"/>
      <c r="AB10" s="236"/>
    </row>
    <row r="11">
      <c r="A11" s="236"/>
      <c r="B11" s="241" t="s">
        <v>3385</v>
      </c>
      <c r="C11" s="242">
        <v>3250000.0</v>
      </c>
      <c r="D11" s="243">
        <v>26.0</v>
      </c>
      <c r="E11" s="243">
        <v>24.7407</v>
      </c>
      <c r="F11" s="243">
        <v>1.0</v>
      </c>
      <c r="G11" s="242">
        <v>15625.0</v>
      </c>
      <c r="H11" s="247"/>
      <c r="I11" s="247"/>
      <c r="J11" s="247"/>
      <c r="K11" s="247"/>
      <c r="L11" s="247"/>
      <c r="M11" s="242">
        <v>9970747.0</v>
      </c>
      <c r="N11" s="247"/>
      <c r="O11" s="247"/>
      <c r="P11" s="242">
        <v>1.307896E7</v>
      </c>
      <c r="Q11" s="247"/>
      <c r="R11" s="247"/>
      <c r="S11" s="247"/>
      <c r="T11" s="242">
        <v>1.307896E7</v>
      </c>
      <c r="U11" s="236"/>
      <c r="V11" s="236"/>
      <c r="W11" s="236"/>
      <c r="X11" s="236"/>
      <c r="Y11" s="236"/>
      <c r="Z11" s="236"/>
      <c r="AA11" s="236"/>
      <c r="AB11" s="236"/>
    </row>
    <row r="12">
      <c r="A12" s="236"/>
      <c r="B12" s="241" t="s">
        <v>3343</v>
      </c>
      <c r="C12" s="242">
        <v>3250000.0</v>
      </c>
      <c r="D12" s="243">
        <v>26.0</v>
      </c>
      <c r="E12" s="243">
        <v>26.449</v>
      </c>
      <c r="F12" s="243">
        <v>12.48</v>
      </c>
      <c r="G12" s="242">
        <v>195000.0</v>
      </c>
      <c r="H12" s="247"/>
      <c r="I12" s="247"/>
      <c r="J12" s="247"/>
      <c r="K12" s="247"/>
      <c r="L12" s="247"/>
      <c r="M12" s="242">
        <v>2.0211186E7</v>
      </c>
      <c r="N12" s="247"/>
      <c r="O12" s="247"/>
      <c r="P12" s="242">
        <v>2.3712311E7</v>
      </c>
      <c r="Q12" s="247"/>
      <c r="R12" s="247"/>
      <c r="S12" s="247"/>
      <c r="T12" s="242">
        <v>2.3712311E7</v>
      </c>
      <c r="U12" s="236"/>
      <c r="V12" s="236"/>
      <c r="W12" s="236"/>
      <c r="X12" s="236"/>
      <c r="Y12" s="236"/>
      <c r="Z12" s="236"/>
      <c r="AA12" s="236"/>
      <c r="AB12" s="236"/>
    </row>
    <row r="13">
      <c r="A13" s="236"/>
      <c r="B13" s="241" t="s">
        <v>201</v>
      </c>
      <c r="C13" s="242">
        <v>2166667.0</v>
      </c>
      <c r="D13" s="243">
        <v>26.0</v>
      </c>
      <c r="E13" s="243">
        <v>34.0</v>
      </c>
      <c r="F13" s="248"/>
      <c r="G13" s="242">
        <v>0.0</v>
      </c>
      <c r="H13" s="247"/>
      <c r="I13" s="247"/>
      <c r="J13" s="247"/>
      <c r="K13" s="247"/>
      <c r="L13" s="247"/>
      <c r="M13" s="242">
        <v>1.030698E7</v>
      </c>
      <c r="N13" s="247"/>
      <c r="O13" s="247"/>
      <c r="P13" s="242">
        <v>1.3140313E7</v>
      </c>
      <c r="Q13" s="247"/>
      <c r="R13" s="242">
        <v>175280.0</v>
      </c>
      <c r="S13" s="247"/>
      <c r="T13" s="242">
        <v>1.2965033E7</v>
      </c>
      <c r="U13" s="236"/>
      <c r="V13" s="236"/>
      <c r="W13" s="236"/>
      <c r="X13" s="236"/>
      <c r="Y13" s="236"/>
      <c r="Z13" s="236"/>
      <c r="AA13" s="236"/>
      <c r="AB13" s="236"/>
    </row>
    <row r="14">
      <c r="A14" s="236"/>
      <c r="B14" s="241" t="s">
        <v>204</v>
      </c>
      <c r="C14" s="242">
        <v>2166667.0</v>
      </c>
      <c r="D14" s="243">
        <v>26.0</v>
      </c>
      <c r="E14" s="243">
        <v>32.5</v>
      </c>
      <c r="F14" s="243">
        <v>4.5</v>
      </c>
      <c r="G14" s="242">
        <v>46875.0</v>
      </c>
      <c r="H14" s="247"/>
      <c r="I14" s="247"/>
      <c r="J14" s="247"/>
      <c r="K14" s="247"/>
      <c r="L14" s="247"/>
      <c r="M14" s="242">
        <v>1.4012672E7</v>
      </c>
      <c r="N14" s="247"/>
      <c r="O14" s="247"/>
      <c r="P14" s="242">
        <v>1.676788E7</v>
      </c>
      <c r="Q14" s="247"/>
      <c r="R14" s="242">
        <v>175280.0</v>
      </c>
      <c r="S14" s="247"/>
      <c r="T14" s="242">
        <v>1.65926E7</v>
      </c>
      <c r="U14" s="236"/>
      <c r="V14" s="236"/>
      <c r="W14" s="236"/>
      <c r="X14" s="236"/>
      <c r="Y14" s="236"/>
      <c r="Z14" s="236"/>
      <c r="AA14" s="236"/>
      <c r="AB14" s="236"/>
    </row>
    <row r="15">
      <c r="A15" s="236"/>
      <c r="B15" s="241" t="s">
        <v>3386</v>
      </c>
      <c r="C15" s="242">
        <v>6666667.0</v>
      </c>
      <c r="D15" s="243">
        <v>26.0</v>
      </c>
      <c r="E15" s="243">
        <v>20.8017</v>
      </c>
      <c r="F15" s="248"/>
      <c r="G15" s="242">
        <v>0.0</v>
      </c>
      <c r="H15" s="247"/>
      <c r="I15" s="247"/>
      <c r="J15" s="247"/>
      <c r="K15" s="247"/>
      <c r="L15" s="247"/>
      <c r="M15" s="247"/>
      <c r="N15" s="247"/>
      <c r="O15" s="247"/>
      <c r="P15" s="242">
        <v>5333769.0</v>
      </c>
      <c r="Q15" s="247"/>
      <c r="R15" s="247"/>
      <c r="S15" s="247"/>
      <c r="T15" s="242">
        <v>5333769.0</v>
      </c>
      <c r="U15" s="236"/>
      <c r="V15" s="236"/>
      <c r="W15" s="236"/>
      <c r="X15" s="236"/>
      <c r="Y15" s="236"/>
      <c r="Z15" s="236"/>
      <c r="AA15" s="236"/>
      <c r="AB15" s="236"/>
    </row>
    <row r="16">
      <c r="A16" s="236"/>
      <c r="B16" s="241" t="s">
        <v>3345</v>
      </c>
      <c r="C16" s="242">
        <v>3333333.0</v>
      </c>
      <c r="D16" s="243">
        <v>26.0</v>
      </c>
      <c r="E16" s="243">
        <v>23.0</v>
      </c>
      <c r="F16" s="243">
        <v>8.5</v>
      </c>
      <c r="G16" s="242">
        <v>136218.0</v>
      </c>
      <c r="H16" s="247"/>
      <c r="I16" s="247"/>
      <c r="J16" s="247"/>
      <c r="K16" s="247"/>
      <c r="L16" s="247"/>
      <c r="M16" s="247"/>
      <c r="N16" s="247"/>
      <c r="O16" s="247"/>
      <c r="P16" s="242">
        <v>3084936.0</v>
      </c>
      <c r="Q16" s="247"/>
      <c r="R16" s="247"/>
      <c r="S16" s="247"/>
      <c r="T16" s="242">
        <v>3084936.0</v>
      </c>
      <c r="U16" s="236"/>
      <c r="V16" s="236"/>
      <c r="W16" s="236"/>
      <c r="X16" s="236"/>
      <c r="Y16" s="236"/>
      <c r="Z16" s="236"/>
      <c r="AA16" s="236"/>
      <c r="AB16" s="236"/>
    </row>
    <row r="17">
      <c r="A17" s="236"/>
      <c r="B17" s="241" t="s">
        <v>3319</v>
      </c>
      <c r="C17" s="242">
        <v>4333333.0</v>
      </c>
      <c r="D17" s="243">
        <v>26.0</v>
      </c>
      <c r="E17" s="243">
        <v>26.0</v>
      </c>
      <c r="F17" s="243">
        <v>10.0</v>
      </c>
      <c r="G17" s="242">
        <v>208333.0</v>
      </c>
      <c r="H17" s="247"/>
      <c r="I17" s="247"/>
      <c r="J17" s="247"/>
      <c r="K17" s="247"/>
      <c r="L17" s="247"/>
      <c r="M17" s="247"/>
      <c r="N17" s="247"/>
      <c r="O17" s="247"/>
      <c r="P17" s="242">
        <v>4541667.0</v>
      </c>
      <c r="Q17" s="247"/>
      <c r="R17" s="242">
        <v>175280.0</v>
      </c>
      <c r="S17" s="247"/>
      <c r="T17" s="242">
        <v>4366387.0</v>
      </c>
      <c r="U17" s="236"/>
      <c r="V17" s="236"/>
      <c r="W17" s="236"/>
      <c r="X17" s="236"/>
      <c r="Y17" s="236"/>
      <c r="Z17" s="236"/>
      <c r="AA17" s="236"/>
      <c r="AB17" s="236"/>
    </row>
    <row r="18">
      <c r="A18" s="237"/>
      <c r="B18" s="238" t="s">
        <v>3387</v>
      </c>
      <c r="C18" s="239">
        <f>sum(C19:C20)</f>
        <v>13333333</v>
      </c>
      <c r="D18" s="240"/>
      <c r="E18" s="240"/>
      <c r="F18" s="240"/>
      <c r="G18" s="239">
        <f t="shared" ref="G18:T18" si="3">sum(G19:G20)</f>
        <v>0</v>
      </c>
      <c r="H18" s="239">
        <f t="shared" si="3"/>
        <v>0</v>
      </c>
      <c r="I18" s="239">
        <f t="shared" si="3"/>
        <v>0</v>
      </c>
      <c r="J18" s="239">
        <f t="shared" si="3"/>
        <v>0</v>
      </c>
      <c r="K18" s="239">
        <f t="shared" si="3"/>
        <v>0</v>
      </c>
      <c r="L18" s="239">
        <f t="shared" si="3"/>
        <v>0</v>
      </c>
      <c r="M18" s="239">
        <f t="shared" si="3"/>
        <v>0</v>
      </c>
      <c r="N18" s="239">
        <f t="shared" si="3"/>
        <v>0</v>
      </c>
      <c r="O18" s="239">
        <f t="shared" si="3"/>
        <v>0</v>
      </c>
      <c r="P18" s="239">
        <f t="shared" si="3"/>
        <v>13333333</v>
      </c>
      <c r="Q18" s="239">
        <f t="shared" si="3"/>
        <v>0</v>
      </c>
      <c r="R18" s="239">
        <f t="shared" si="3"/>
        <v>0</v>
      </c>
      <c r="S18" s="239">
        <f t="shared" si="3"/>
        <v>0</v>
      </c>
      <c r="T18" s="239">
        <f t="shared" si="3"/>
        <v>13333333</v>
      </c>
      <c r="U18" s="236"/>
      <c r="V18" s="236"/>
      <c r="W18" s="236"/>
      <c r="X18" s="236"/>
      <c r="Y18" s="236"/>
      <c r="Z18" s="236"/>
      <c r="AA18" s="236"/>
      <c r="AB18" s="236"/>
    </row>
    <row r="19">
      <c r="A19" s="236"/>
      <c r="B19" s="241" t="s">
        <v>251</v>
      </c>
      <c r="C19" s="242">
        <v>5000000.0</v>
      </c>
      <c r="D19" s="243">
        <v>26.0</v>
      </c>
      <c r="E19" s="243">
        <v>26.0</v>
      </c>
      <c r="F19" s="248"/>
      <c r="G19" s="247"/>
      <c r="H19" s="247"/>
      <c r="I19" s="247"/>
      <c r="J19" s="247"/>
      <c r="K19" s="247"/>
      <c r="L19" s="247"/>
      <c r="M19" s="247"/>
      <c r="N19" s="247"/>
      <c r="O19" s="247"/>
      <c r="P19" s="242">
        <v>5000000.0</v>
      </c>
      <c r="Q19" s="247"/>
      <c r="R19" s="247"/>
      <c r="S19" s="247"/>
      <c r="T19" s="242">
        <v>5000000.0</v>
      </c>
      <c r="U19" s="236"/>
      <c r="V19" s="236"/>
      <c r="W19" s="236"/>
      <c r="X19" s="236"/>
      <c r="Y19" s="236"/>
      <c r="Z19" s="236"/>
      <c r="AA19" s="236"/>
      <c r="AB19" s="236"/>
    </row>
    <row r="20">
      <c r="A20" s="236"/>
      <c r="B20" s="241" t="s">
        <v>242</v>
      </c>
      <c r="C20" s="242">
        <v>8333333.0</v>
      </c>
      <c r="D20" s="243">
        <v>26.0</v>
      </c>
      <c r="E20" s="243">
        <v>26.0</v>
      </c>
      <c r="F20" s="248"/>
      <c r="G20" s="247"/>
      <c r="H20" s="247"/>
      <c r="I20" s="247"/>
      <c r="J20" s="247"/>
      <c r="K20" s="247"/>
      <c r="L20" s="247"/>
      <c r="M20" s="247"/>
      <c r="N20" s="247"/>
      <c r="O20" s="247"/>
      <c r="P20" s="242">
        <v>8333333.0</v>
      </c>
      <c r="Q20" s="247"/>
      <c r="R20" s="247"/>
      <c r="S20" s="247"/>
      <c r="T20" s="242">
        <v>8333333.0</v>
      </c>
      <c r="U20" s="236"/>
      <c r="V20" s="236"/>
      <c r="W20" s="236"/>
      <c r="X20" s="236"/>
      <c r="Y20" s="236"/>
      <c r="Z20" s="236"/>
      <c r="AA20" s="236"/>
      <c r="AB20" s="236"/>
    </row>
    <row r="21">
      <c r="A21" s="237"/>
      <c r="B21" s="238" t="s">
        <v>3388</v>
      </c>
      <c r="C21" s="239">
        <f>sum(C22:C32)</f>
        <v>75366666</v>
      </c>
      <c r="D21" s="240"/>
      <c r="E21" s="240"/>
      <c r="F21" s="240"/>
      <c r="G21" s="239">
        <f t="shared" ref="G21:T21" si="4">sum(G22:G32)</f>
        <v>2438520</v>
      </c>
      <c r="H21" s="239">
        <f t="shared" si="4"/>
        <v>1133334</v>
      </c>
      <c r="I21" s="239">
        <f t="shared" si="4"/>
        <v>0</v>
      </c>
      <c r="J21" s="239">
        <f t="shared" si="4"/>
        <v>666667</v>
      </c>
      <c r="K21" s="239">
        <f t="shared" si="4"/>
        <v>0</v>
      </c>
      <c r="L21" s="239">
        <f t="shared" si="4"/>
        <v>150000</v>
      </c>
      <c r="M21" s="239">
        <f t="shared" si="4"/>
        <v>0</v>
      </c>
      <c r="N21" s="239">
        <f t="shared" si="4"/>
        <v>0</v>
      </c>
      <c r="O21" s="239">
        <f t="shared" si="4"/>
        <v>0</v>
      </c>
      <c r="P21" s="239">
        <f t="shared" si="4"/>
        <v>79811048</v>
      </c>
      <c r="Q21" s="239">
        <f t="shared" si="4"/>
        <v>0</v>
      </c>
      <c r="R21" s="239">
        <f t="shared" si="4"/>
        <v>1822520</v>
      </c>
      <c r="S21" s="239">
        <f t="shared" si="4"/>
        <v>3333333</v>
      </c>
      <c r="T21" s="239">
        <f t="shared" si="4"/>
        <v>74655194</v>
      </c>
      <c r="U21" s="236"/>
      <c r="V21" s="236"/>
      <c r="W21" s="236"/>
      <c r="X21" s="236"/>
      <c r="Y21" s="236"/>
      <c r="Z21" s="236"/>
      <c r="AA21" s="236"/>
      <c r="AB21" s="236"/>
    </row>
    <row r="22">
      <c r="A22" s="236"/>
      <c r="B22" s="249" t="s">
        <v>3389</v>
      </c>
      <c r="C22" s="242">
        <v>8333333.0</v>
      </c>
      <c r="D22" s="243">
        <v>26.0</v>
      </c>
      <c r="E22" s="243">
        <v>26.0</v>
      </c>
      <c r="F22" s="248"/>
      <c r="G22" s="247"/>
      <c r="H22" s="247"/>
      <c r="I22" s="247"/>
      <c r="J22" s="247"/>
      <c r="K22" s="247"/>
      <c r="L22" s="247"/>
      <c r="M22" s="247"/>
      <c r="N22" s="247"/>
      <c r="O22" s="247"/>
      <c r="P22" s="242">
        <v>8333333.0</v>
      </c>
      <c r="Q22" s="247"/>
      <c r="R22" s="242">
        <v>245000.0</v>
      </c>
      <c r="S22" s="247"/>
      <c r="T22" s="242">
        <v>8088333.0</v>
      </c>
      <c r="U22" s="236"/>
      <c r="V22" s="236"/>
      <c r="W22" s="236"/>
      <c r="X22" s="236"/>
      <c r="Y22" s="236"/>
      <c r="Z22" s="236"/>
      <c r="AA22" s="236"/>
      <c r="AB22" s="236"/>
    </row>
    <row r="23">
      <c r="A23" s="236"/>
      <c r="B23" s="249" t="s">
        <v>213</v>
      </c>
      <c r="C23" s="242">
        <v>3.0333333E7</v>
      </c>
      <c r="D23" s="243">
        <v>26.0</v>
      </c>
      <c r="E23" s="243">
        <v>26.0</v>
      </c>
      <c r="F23" s="248"/>
      <c r="G23" s="247"/>
      <c r="H23" s="247"/>
      <c r="I23" s="247"/>
      <c r="J23" s="247"/>
      <c r="K23" s="247"/>
      <c r="L23" s="247"/>
      <c r="M23" s="247"/>
      <c r="N23" s="247"/>
      <c r="O23" s="247"/>
      <c r="P23" s="242">
        <v>3.0333333E7</v>
      </c>
      <c r="Q23" s="247"/>
      <c r="R23" s="247"/>
      <c r="S23" s="247"/>
      <c r="T23" s="242">
        <v>3.0333333E7</v>
      </c>
      <c r="U23" s="236"/>
      <c r="V23" s="236"/>
      <c r="W23" s="236"/>
      <c r="X23" s="236"/>
      <c r="Y23" s="236"/>
      <c r="Z23" s="236"/>
      <c r="AA23" s="236"/>
      <c r="AB23" s="236"/>
    </row>
    <row r="24">
      <c r="A24" s="236"/>
      <c r="B24" s="241" t="s">
        <v>221</v>
      </c>
      <c r="C24" s="242">
        <v>5333333.0</v>
      </c>
      <c r="D24" s="243">
        <v>26.0</v>
      </c>
      <c r="E24" s="243">
        <v>26.0</v>
      </c>
      <c r="F24" s="248"/>
      <c r="G24" s="247"/>
      <c r="H24" s="247"/>
      <c r="I24" s="247"/>
      <c r="J24" s="247"/>
      <c r="K24" s="247"/>
      <c r="L24" s="247"/>
      <c r="M24" s="247"/>
      <c r="N24" s="247"/>
      <c r="O24" s="247"/>
      <c r="P24" s="242">
        <v>5333333.0</v>
      </c>
      <c r="Q24" s="247"/>
      <c r="R24" s="242">
        <v>175280.0</v>
      </c>
      <c r="S24" s="247"/>
      <c r="T24" s="242">
        <v>5158053.0</v>
      </c>
      <c r="U24" s="236"/>
      <c r="V24" s="236"/>
      <c r="W24" s="236"/>
      <c r="X24" s="236"/>
      <c r="Y24" s="236"/>
      <c r="Z24" s="236"/>
      <c r="AA24" s="236"/>
      <c r="AB24" s="236"/>
    </row>
    <row r="25">
      <c r="A25" s="236"/>
      <c r="B25" s="241" t="s">
        <v>3347</v>
      </c>
      <c r="C25" s="242">
        <v>5000000.0</v>
      </c>
      <c r="D25" s="243">
        <v>26.0</v>
      </c>
      <c r="E25" s="243">
        <v>25.4313</v>
      </c>
      <c r="F25" s="248"/>
      <c r="G25" s="247"/>
      <c r="H25" s="247"/>
      <c r="I25" s="247"/>
      <c r="J25" s="247"/>
      <c r="K25" s="247"/>
      <c r="L25" s="247"/>
      <c r="M25" s="247"/>
      <c r="N25" s="247"/>
      <c r="O25" s="247"/>
      <c r="P25" s="242">
        <v>4890635.0</v>
      </c>
      <c r="Q25" s="247"/>
      <c r="R25" s="242">
        <v>175280.0</v>
      </c>
      <c r="S25" s="247"/>
      <c r="T25" s="242">
        <v>4715355.0</v>
      </c>
      <c r="U25" s="236"/>
      <c r="V25" s="236"/>
      <c r="W25" s="236"/>
      <c r="X25" s="236"/>
      <c r="Y25" s="236"/>
      <c r="Z25" s="236"/>
      <c r="AA25" s="236"/>
      <c r="AB25" s="236"/>
    </row>
    <row r="26">
      <c r="A26" s="236"/>
      <c r="B26" s="241" t="s">
        <v>245</v>
      </c>
      <c r="C26" s="242">
        <v>2100000.0</v>
      </c>
      <c r="D26" s="243">
        <v>26.0</v>
      </c>
      <c r="E26" s="243">
        <v>25.9538</v>
      </c>
      <c r="F26" s="248"/>
      <c r="G26" s="242">
        <v>0.0</v>
      </c>
      <c r="H26" s="242">
        <v>566667.0</v>
      </c>
      <c r="I26" s="247"/>
      <c r="J26" s="242">
        <v>0.0</v>
      </c>
      <c r="K26" s="247"/>
      <c r="L26" s="247"/>
      <c r="M26" s="247"/>
      <c r="N26" s="247"/>
      <c r="O26" s="247"/>
      <c r="P26" s="242">
        <v>2662935.0</v>
      </c>
      <c r="Q26" s="247"/>
      <c r="R26" s="242">
        <v>175280.0</v>
      </c>
      <c r="S26" s="247"/>
      <c r="T26" s="242">
        <v>2487655.0</v>
      </c>
      <c r="U26" s="236"/>
      <c r="V26" s="236"/>
      <c r="W26" s="236"/>
      <c r="X26" s="236"/>
      <c r="Y26" s="236"/>
      <c r="Z26" s="236"/>
      <c r="AA26" s="236"/>
      <c r="AB26" s="236"/>
    </row>
    <row r="27">
      <c r="A27" s="236"/>
      <c r="B27" s="241" t="s">
        <v>249</v>
      </c>
      <c r="C27" s="242">
        <v>2100000.0</v>
      </c>
      <c r="D27" s="243">
        <v>26.0</v>
      </c>
      <c r="E27" s="243">
        <v>28.9971</v>
      </c>
      <c r="F27" s="243">
        <v>14.37</v>
      </c>
      <c r="G27" s="242">
        <v>145082.0</v>
      </c>
      <c r="H27" s="242">
        <v>566667.0</v>
      </c>
      <c r="I27" s="247"/>
      <c r="J27" s="242">
        <v>666667.0</v>
      </c>
      <c r="K27" s="247"/>
      <c r="L27" s="247"/>
      <c r="M27" s="247"/>
      <c r="N27" s="247"/>
      <c r="O27" s="247"/>
      <c r="P27" s="242">
        <v>3720489.0</v>
      </c>
      <c r="Q27" s="247"/>
      <c r="R27" s="242">
        <v>175280.0</v>
      </c>
      <c r="S27" s="242">
        <v>1333333.0</v>
      </c>
      <c r="T27" s="242">
        <v>2211875.0</v>
      </c>
      <c r="U27" s="236"/>
      <c r="V27" s="236"/>
      <c r="W27" s="236"/>
      <c r="X27" s="236"/>
      <c r="Y27" s="236"/>
      <c r="Z27" s="236"/>
      <c r="AA27" s="236"/>
      <c r="AB27" s="236"/>
    </row>
    <row r="28">
      <c r="A28" s="236"/>
      <c r="B28" s="241" t="s">
        <v>3390</v>
      </c>
      <c r="C28" s="242">
        <v>2666667.0</v>
      </c>
      <c r="D28" s="243">
        <v>26.0</v>
      </c>
      <c r="E28" s="243">
        <v>24.0</v>
      </c>
      <c r="F28" s="248"/>
      <c r="G28" s="242">
        <v>0.0</v>
      </c>
      <c r="H28" s="247"/>
      <c r="I28" s="247"/>
      <c r="J28" s="247"/>
      <c r="K28" s="247"/>
      <c r="L28" s="247"/>
      <c r="M28" s="247"/>
      <c r="N28" s="247"/>
      <c r="O28" s="247"/>
      <c r="P28" s="242">
        <v>2461538.0</v>
      </c>
      <c r="Q28" s="247"/>
      <c r="R28" s="247"/>
      <c r="S28" s="247"/>
      <c r="T28" s="242">
        <v>2461538.0</v>
      </c>
      <c r="U28" s="236"/>
      <c r="V28" s="236"/>
      <c r="W28" s="236"/>
      <c r="X28" s="236"/>
      <c r="Y28" s="236"/>
      <c r="Z28" s="236"/>
      <c r="AA28" s="236"/>
      <c r="AB28" s="236"/>
    </row>
    <row r="29">
      <c r="A29" s="236"/>
      <c r="B29" s="241" t="s">
        <v>3339</v>
      </c>
      <c r="C29" s="242">
        <v>4000000.0</v>
      </c>
      <c r="D29" s="243">
        <v>28.0</v>
      </c>
      <c r="E29" s="243">
        <v>27.9241</v>
      </c>
      <c r="F29" s="243">
        <v>5.32</v>
      </c>
      <c r="G29" s="242">
        <v>95000.0</v>
      </c>
      <c r="H29" s="242">
        <v>0.0</v>
      </c>
      <c r="I29" s="247"/>
      <c r="J29" s="242">
        <v>0.0</v>
      </c>
      <c r="K29" s="247"/>
      <c r="L29" s="242">
        <v>50000.0</v>
      </c>
      <c r="M29" s="247"/>
      <c r="N29" s="247"/>
      <c r="O29" s="247"/>
      <c r="P29" s="242">
        <v>4134157.0</v>
      </c>
      <c r="Q29" s="247"/>
      <c r="R29" s="242">
        <v>175280.0</v>
      </c>
      <c r="S29" s="242">
        <v>2000000.0</v>
      </c>
      <c r="T29" s="242">
        <v>1958877.0</v>
      </c>
      <c r="U29" s="236"/>
      <c r="V29" s="236"/>
      <c r="W29" s="236"/>
      <c r="X29" s="236"/>
      <c r="Y29" s="236"/>
      <c r="Z29" s="236"/>
      <c r="AA29" s="236"/>
      <c r="AB29" s="236"/>
    </row>
    <row r="30">
      <c r="A30" s="236"/>
      <c r="B30" s="241" t="s">
        <v>258</v>
      </c>
      <c r="C30" s="242">
        <v>4000000.0</v>
      </c>
      <c r="D30" s="243">
        <v>28.0</v>
      </c>
      <c r="E30" s="243">
        <v>29.0</v>
      </c>
      <c r="F30" s="243">
        <v>11.21</v>
      </c>
      <c r="G30" s="242">
        <v>200179.0</v>
      </c>
      <c r="H30" s="242">
        <v>0.0</v>
      </c>
      <c r="I30" s="247"/>
      <c r="J30" s="242">
        <v>0.0</v>
      </c>
      <c r="K30" s="247"/>
      <c r="L30" s="242">
        <v>100000.0</v>
      </c>
      <c r="M30" s="247"/>
      <c r="N30" s="247"/>
      <c r="O30" s="247"/>
      <c r="P30" s="242">
        <v>4443036.0</v>
      </c>
      <c r="Q30" s="247"/>
      <c r="R30" s="242">
        <v>175280.0</v>
      </c>
      <c r="S30" s="247"/>
      <c r="T30" s="242">
        <v>4267756.0</v>
      </c>
      <c r="U30" s="236"/>
      <c r="V30" s="236"/>
      <c r="W30" s="236"/>
      <c r="X30" s="236"/>
      <c r="Y30" s="236"/>
      <c r="Z30" s="236"/>
      <c r="AA30" s="236"/>
      <c r="AB30" s="236"/>
    </row>
    <row r="31">
      <c r="A31" s="236"/>
      <c r="B31" s="241" t="s">
        <v>260</v>
      </c>
      <c r="C31" s="242">
        <v>6000000.0</v>
      </c>
      <c r="D31" s="243">
        <v>28.0</v>
      </c>
      <c r="E31" s="243">
        <v>28.0</v>
      </c>
      <c r="F31" s="243">
        <v>38.87</v>
      </c>
      <c r="G31" s="242">
        <v>1041161.0</v>
      </c>
      <c r="H31" s="242">
        <v>0.0</v>
      </c>
      <c r="I31" s="247"/>
      <c r="J31" s="242">
        <v>0.0</v>
      </c>
      <c r="K31" s="247"/>
      <c r="L31" s="247"/>
      <c r="M31" s="247"/>
      <c r="N31" s="247"/>
      <c r="O31" s="247"/>
      <c r="P31" s="242">
        <v>7041161.0</v>
      </c>
      <c r="Q31" s="247"/>
      <c r="R31" s="242">
        <v>262920.0</v>
      </c>
      <c r="S31" s="247"/>
      <c r="T31" s="242">
        <v>6778241.0</v>
      </c>
      <c r="U31" s="236"/>
      <c r="V31" s="236"/>
      <c r="W31" s="236"/>
      <c r="X31" s="236"/>
      <c r="Y31" s="236"/>
      <c r="Z31" s="236"/>
      <c r="AA31" s="236"/>
      <c r="AB31" s="236"/>
    </row>
    <row r="32">
      <c r="A32" s="236"/>
      <c r="B32" s="241" t="s">
        <v>262</v>
      </c>
      <c r="C32" s="242">
        <v>5500000.0</v>
      </c>
      <c r="D32" s="243">
        <v>28.0</v>
      </c>
      <c r="E32" s="243">
        <v>28.0</v>
      </c>
      <c r="F32" s="243">
        <v>38.98</v>
      </c>
      <c r="G32" s="242">
        <v>957098.0</v>
      </c>
      <c r="H32" s="247"/>
      <c r="I32" s="247"/>
      <c r="J32" s="247"/>
      <c r="K32" s="247"/>
      <c r="L32" s="247"/>
      <c r="M32" s="247"/>
      <c r="N32" s="247"/>
      <c r="O32" s="247"/>
      <c r="P32" s="242">
        <v>6457098.0</v>
      </c>
      <c r="Q32" s="247"/>
      <c r="R32" s="242">
        <v>262920.0</v>
      </c>
      <c r="S32" s="247"/>
      <c r="T32" s="242">
        <v>6194178.0</v>
      </c>
      <c r="U32" s="236"/>
      <c r="V32" s="236"/>
      <c r="W32" s="236"/>
      <c r="X32" s="236"/>
      <c r="Y32" s="236"/>
      <c r="Z32" s="236"/>
      <c r="AA32" s="236"/>
      <c r="AB32" s="236"/>
    </row>
    <row r="33">
      <c r="A33" s="237"/>
      <c r="B33" s="238" t="s">
        <v>3391</v>
      </c>
      <c r="C33" s="239">
        <f>sum(C34:C44)</f>
        <v>51166664</v>
      </c>
      <c r="D33" s="240"/>
      <c r="E33" s="240"/>
      <c r="F33" s="240"/>
      <c r="G33" s="239">
        <f t="shared" ref="G33:T33" si="5">sum(G34:G44)</f>
        <v>625249</v>
      </c>
      <c r="H33" s="239">
        <f t="shared" si="5"/>
        <v>5999998</v>
      </c>
      <c r="I33" s="239">
        <f t="shared" si="5"/>
        <v>0</v>
      </c>
      <c r="J33" s="239">
        <f t="shared" si="5"/>
        <v>0</v>
      </c>
      <c r="K33" s="239">
        <f t="shared" si="5"/>
        <v>0</v>
      </c>
      <c r="L33" s="239">
        <f t="shared" si="5"/>
        <v>0</v>
      </c>
      <c r="M33" s="239">
        <f t="shared" si="5"/>
        <v>11402912</v>
      </c>
      <c r="N33" s="239">
        <f t="shared" si="5"/>
        <v>0</v>
      </c>
      <c r="O33" s="239">
        <f t="shared" si="5"/>
        <v>0</v>
      </c>
      <c r="P33" s="239">
        <f t="shared" si="5"/>
        <v>65618121</v>
      </c>
      <c r="Q33" s="239">
        <f t="shared" si="5"/>
        <v>0</v>
      </c>
      <c r="R33" s="239">
        <f t="shared" si="5"/>
        <v>1576960</v>
      </c>
      <c r="S33" s="239">
        <f t="shared" si="5"/>
        <v>5000000</v>
      </c>
      <c r="T33" s="239">
        <f t="shared" si="5"/>
        <v>59041161</v>
      </c>
      <c r="U33" s="236"/>
      <c r="V33" s="236"/>
      <c r="W33" s="236"/>
      <c r="X33" s="236"/>
      <c r="Y33" s="236"/>
      <c r="Z33" s="236"/>
      <c r="AA33" s="236"/>
      <c r="AB33" s="236"/>
    </row>
    <row r="34">
      <c r="A34" s="236"/>
      <c r="B34" s="241" t="s">
        <v>185</v>
      </c>
      <c r="C34" s="242">
        <v>2666667.0</v>
      </c>
      <c r="D34" s="243">
        <v>26.0</v>
      </c>
      <c r="E34" s="243">
        <v>25.808</v>
      </c>
      <c r="F34" s="243">
        <v>0.5</v>
      </c>
      <c r="G34" s="242">
        <v>6410.0</v>
      </c>
      <c r="H34" s="242">
        <v>3333333.0</v>
      </c>
      <c r="I34" s="247"/>
      <c r="J34" s="247"/>
      <c r="K34" s="247"/>
      <c r="L34" s="247"/>
      <c r="M34" s="247"/>
      <c r="N34" s="247"/>
      <c r="O34" s="247"/>
      <c r="P34" s="242">
        <v>5986718.0</v>
      </c>
      <c r="Q34" s="247"/>
      <c r="R34" s="242">
        <v>175280.0</v>
      </c>
      <c r="S34" s="247"/>
      <c r="T34" s="242">
        <v>5811438.0</v>
      </c>
      <c r="U34" s="236"/>
      <c r="V34" s="236"/>
      <c r="W34" s="236"/>
      <c r="X34" s="236"/>
      <c r="Y34" s="236"/>
      <c r="Z34" s="236"/>
      <c r="AA34" s="236"/>
      <c r="AB34" s="236"/>
    </row>
    <row r="35">
      <c r="A35" s="236"/>
      <c r="B35" s="241" t="s">
        <v>3353</v>
      </c>
      <c r="C35" s="242">
        <v>1833333.0</v>
      </c>
      <c r="D35" s="243">
        <v>26.0</v>
      </c>
      <c r="E35" s="243">
        <v>24.3374</v>
      </c>
      <c r="F35" s="243">
        <v>9.59</v>
      </c>
      <c r="G35" s="242">
        <v>84527.0</v>
      </c>
      <c r="H35" s="242">
        <v>333333.0</v>
      </c>
      <c r="I35" s="247"/>
      <c r="J35" s="247"/>
      <c r="K35" s="247"/>
      <c r="L35" s="247"/>
      <c r="M35" s="242">
        <v>1577531.0</v>
      </c>
      <c r="N35" s="247"/>
      <c r="O35" s="247"/>
      <c r="P35" s="242">
        <v>3711491.0</v>
      </c>
      <c r="Q35" s="247"/>
      <c r="R35" s="242">
        <v>175280.0</v>
      </c>
      <c r="S35" s="247"/>
      <c r="T35" s="242">
        <v>3536211.0</v>
      </c>
      <c r="U35" s="236"/>
      <c r="V35" s="236"/>
      <c r="W35" s="236"/>
      <c r="X35" s="236"/>
      <c r="Y35" s="236"/>
      <c r="Z35" s="236"/>
      <c r="AA35" s="236"/>
      <c r="AB35" s="236"/>
    </row>
    <row r="36">
      <c r="A36" s="236"/>
      <c r="B36" s="241" t="s">
        <v>3354</v>
      </c>
      <c r="C36" s="242">
        <v>1833333.0</v>
      </c>
      <c r="D36" s="243">
        <v>26.0</v>
      </c>
      <c r="E36" s="243">
        <v>25.8213</v>
      </c>
      <c r="F36" s="243">
        <v>14.61</v>
      </c>
      <c r="G36" s="242">
        <v>128774.0</v>
      </c>
      <c r="H36" s="242">
        <v>333333.0</v>
      </c>
      <c r="I36" s="247"/>
      <c r="J36" s="247"/>
      <c r="K36" s="247"/>
      <c r="L36" s="247"/>
      <c r="M36" s="242">
        <v>1673716.0</v>
      </c>
      <c r="N36" s="247"/>
      <c r="O36" s="247"/>
      <c r="P36" s="242">
        <v>3956557.0</v>
      </c>
      <c r="Q36" s="247"/>
      <c r="R36" s="242">
        <v>175280.0</v>
      </c>
      <c r="S36" s="247"/>
      <c r="T36" s="242">
        <v>3781277.0</v>
      </c>
      <c r="U36" s="236"/>
      <c r="V36" s="236"/>
      <c r="W36" s="236"/>
      <c r="X36" s="236"/>
      <c r="Y36" s="236"/>
      <c r="Z36" s="236"/>
      <c r="AA36" s="236"/>
      <c r="AB36" s="236"/>
    </row>
    <row r="37">
      <c r="A37" s="236"/>
      <c r="B37" s="241" t="s">
        <v>3356</v>
      </c>
      <c r="C37" s="242">
        <v>1833333.0</v>
      </c>
      <c r="D37" s="243">
        <v>26.0</v>
      </c>
      <c r="E37" s="243">
        <v>25.0</v>
      </c>
      <c r="F37" s="243">
        <v>13.73</v>
      </c>
      <c r="G37" s="242">
        <v>121018.0</v>
      </c>
      <c r="H37" s="242">
        <v>333333.0</v>
      </c>
      <c r="I37" s="247"/>
      <c r="J37" s="247"/>
      <c r="K37" s="247"/>
      <c r="L37" s="247"/>
      <c r="M37" s="242">
        <v>1620480.0</v>
      </c>
      <c r="N37" s="247"/>
      <c r="O37" s="247"/>
      <c r="P37" s="242">
        <v>3837652.0</v>
      </c>
      <c r="Q37" s="247"/>
      <c r="R37" s="247"/>
      <c r="S37" s="247"/>
      <c r="T37" s="242">
        <v>3837652.0</v>
      </c>
      <c r="U37" s="236"/>
      <c r="V37" s="236"/>
      <c r="W37" s="236"/>
      <c r="X37" s="236"/>
      <c r="Y37" s="236"/>
      <c r="Z37" s="236"/>
      <c r="AA37" s="236"/>
      <c r="AB37" s="236"/>
    </row>
    <row r="38">
      <c r="A38" s="236"/>
      <c r="B38" s="241" t="s">
        <v>3392</v>
      </c>
      <c r="C38" s="242">
        <v>1833333.0</v>
      </c>
      <c r="D38" s="243">
        <v>26.0</v>
      </c>
      <c r="E38" s="243">
        <v>25.5645</v>
      </c>
      <c r="F38" s="243">
        <v>4.26</v>
      </c>
      <c r="G38" s="242">
        <v>37548.0</v>
      </c>
      <c r="H38" s="242">
        <v>666667.0</v>
      </c>
      <c r="I38" s="247"/>
      <c r="J38" s="247"/>
      <c r="K38" s="247"/>
      <c r="L38" s="247"/>
      <c r="M38" s="242">
        <v>1657071.0</v>
      </c>
      <c r="N38" s="247"/>
      <c r="O38" s="247"/>
      <c r="P38" s="242">
        <v>4163911.0</v>
      </c>
      <c r="Q38" s="247"/>
      <c r="R38" s="242">
        <v>175280.0</v>
      </c>
      <c r="S38" s="247"/>
      <c r="T38" s="242">
        <v>3988631.0</v>
      </c>
      <c r="U38" s="236"/>
      <c r="V38" s="236"/>
      <c r="W38" s="236"/>
      <c r="X38" s="236"/>
      <c r="Y38" s="236"/>
      <c r="Z38" s="236"/>
      <c r="AA38" s="236"/>
      <c r="AB38" s="236"/>
    </row>
    <row r="39">
      <c r="A39" s="236"/>
      <c r="B39" s="241" t="s">
        <v>192</v>
      </c>
      <c r="C39" s="242">
        <v>1833333.0</v>
      </c>
      <c r="D39" s="243">
        <v>26.0</v>
      </c>
      <c r="E39" s="243">
        <v>25.9699</v>
      </c>
      <c r="F39" s="243">
        <v>6.07</v>
      </c>
      <c r="G39" s="242">
        <v>53502.0</v>
      </c>
      <c r="H39" s="242">
        <v>333333.0</v>
      </c>
      <c r="I39" s="247"/>
      <c r="J39" s="247"/>
      <c r="K39" s="247"/>
      <c r="L39" s="247"/>
      <c r="M39" s="242">
        <v>1683349.0</v>
      </c>
      <c r="N39" s="247"/>
      <c r="O39" s="247"/>
      <c r="P39" s="242">
        <v>3901394.0</v>
      </c>
      <c r="Q39" s="247"/>
      <c r="R39" s="242">
        <v>175280.0</v>
      </c>
      <c r="S39" s="247"/>
      <c r="T39" s="242">
        <v>3726114.0</v>
      </c>
      <c r="U39" s="236"/>
      <c r="V39" s="236"/>
      <c r="W39" s="236"/>
      <c r="X39" s="236"/>
      <c r="Y39" s="236"/>
      <c r="Z39" s="236"/>
      <c r="AA39" s="236"/>
      <c r="AB39" s="236"/>
    </row>
    <row r="40">
      <c r="A40" s="236"/>
      <c r="B40" s="241" t="s">
        <v>194</v>
      </c>
      <c r="C40" s="242">
        <v>1833333.0</v>
      </c>
      <c r="D40" s="243">
        <v>26.0</v>
      </c>
      <c r="E40" s="243">
        <v>26.0</v>
      </c>
      <c r="F40" s="243">
        <v>11.34</v>
      </c>
      <c r="G40" s="242">
        <v>99952.0</v>
      </c>
      <c r="H40" s="242">
        <v>333333.0</v>
      </c>
      <c r="I40" s="247"/>
      <c r="J40" s="247"/>
      <c r="K40" s="247"/>
      <c r="L40" s="247"/>
      <c r="M40" s="242">
        <v>1685300.0</v>
      </c>
      <c r="N40" s="247"/>
      <c r="O40" s="247"/>
      <c r="P40" s="242">
        <v>3951918.0</v>
      </c>
      <c r="Q40" s="247"/>
      <c r="R40" s="242">
        <v>175280.0</v>
      </c>
      <c r="S40" s="247"/>
      <c r="T40" s="242">
        <v>3776638.0</v>
      </c>
      <c r="U40" s="236"/>
      <c r="V40" s="236"/>
      <c r="W40" s="236"/>
      <c r="X40" s="236"/>
      <c r="Y40" s="236"/>
      <c r="Z40" s="236"/>
      <c r="AA40" s="236"/>
      <c r="AB40" s="236"/>
    </row>
    <row r="41">
      <c r="A41" s="236"/>
      <c r="B41" s="241" t="s">
        <v>3393</v>
      </c>
      <c r="C41" s="242">
        <v>1833333.0</v>
      </c>
      <c r="D41" s="243">
        <v>26.0</v>
      </c>
      <c r="E41" s="243">
        <v>23.2256</v>
      </c>
      <c r="F41" s="243">
        <v>10.61</v>
      </c>
      <c r="G41" s="242">
        <v>93518.0</v>
      </c>
      <c r="H41" s="242">
        <v>333333.0</v>
      </c>
      <c r="I41" s="247"/>
      <c r="J41" s="247"/>
      <c r="K41" s="247"/>
      <c r="L41" s="247"/>
      <c r="M41" s="242">
        <v>1505465.0</v>
      </c>
      <c r="N41" s="247"/>
      <c r="O41" s="247"/>
      <c r="P41" s="242">
        <v>3570019.0</v>
      </c>
      <c r="Q41" s="247"/>
      <c r="R41" s="247"/>
      <c r="S41" s="247"/>
      <c r="T41" s="242">
        <v>3570019.0</v>
      </c>
      <c r="U41" s="236"/>
      <c r="V41" s="236"/>
      <c r="W41" s="236"/>
      <c r="X41" s="236"/>
      <c r="Y41" s="236"/>
      <c r="Z41" s="236"/>
      <c r="AA41" s="236"/>
      <c r="AB41" s="236"/>
    </row>
    <row r="42">
      <c r="A42" s="236"/>
      <c r="B42" s="249" t="s">
        <v>3394</v>
      </c>
      <c r="C42" s="242">
        <v>1.3333333E7</v>
      </c>
      <c r="D42" s="243">
        <v>26.0</v>
      </c>
      <c r="E42" s="243">
        <v>22.0</v>
      </c>
      <c r="F42" s="248"/>
      <c r="G42" s="247"/>
      <c r="H42" s="247"/>
      <c r="I42" s="247"/>
      <c r="J42" s="247"/>
      <c r="K42" s="247"/>
      <c r="L42" s="247"/>
      <c r="M42" s="247"/>
      <c r="N42" s="247"/>
      <c r="O42" s="247"/>
      <c r="P42" s="242">
        <v>1.1282051E7</v>
      </c>
      <c r="Q42" s="247"/>
      <c r="R42" s="247"/>
      <c r="S42" s="242">
        <v>5000000.0</v>
      </c>
      <c r="T42" s="242">
        <v>6282051.0</v>
      </c>
      <c r="U42" s="236"/>
      <c r="V42" s="236"/>
      <c r="W42" s="236"/>
      <c r="X42" s="236"/>
      <c r="Y42" s="236"/>
      <c r="Z42" s="236"/>
      <c r="AA42" s="236"/>
      <c r="AB42" s="236"/>
    </row>
    <row r="43">
      <c r="A43" s="236"/>
      <c r="B43" s="249" t="s">
        <v>217</v>
      </c>
      <c r="C43" s="242">
        <v>1.8333333E7</v>
      </c>
      <c r="D43" s="243">
        <v>26.0</v>
      </c>
      <c r="E43" s="243">
        <v>26.0</v>
      </c>
      <c r="F43" s="248"/>
      <c r="G43" s="247"/>
      <c r="H43" s="247"/>
      <c r="I43" s="247"/>
      <c r="J43" s="247"/>
      <c r="K43" s="247"/>
      <c r="L43" s="247"/>
      <c r="M43" s="247"/>
      <c r="N43" s="247"/>
      <c r="O43" s="247"/>
      <c r="P43" s="242">
        <v>1.8333333E7</v>
      </c>
      <c r="Q43" s="247"/>
      <c r="R43" s="242">
        <v>350000.0</v>
      </c>
      <c r="S43" s="247"/>
      <c r="T43" s="242">
        <v>1.7983333E7</v>
      </c>
      <c r="U43" s="236"/>
      <c r="V43" s="236"/>
      <c r="W43" s="236"/>
      <c r="X43" s="236"/>
      <c r="Y43" s="236"/>
      <c r="Z43" s="236"/>
      <c r="AA43" s="236"/>
      <c r="AB43" s="236"/>
    </row>
    <row r="44">
      <c r="A44" s="236"/>
      <c r="B44" s="241" t="s">
        <v>3370</v>
      </c>
      <c r="C44" s="242">
        <v>4000000.0</v>
      </c>
      <c r="D44" s="242">
        <v>26.0</v>
      </c>
      <c r="E44" s="242">
        <v>19.0</v>
      </c>
      <c r="F44" s="248"/>
      <c r="G44" s="242">
        <v>0.0</v>
      </c>
      <c r="H44" s="242">
        <v>0.0</v>
      </c>
      <c r="I44" s="247"/>
      <c r="J44" s="247"/>
      <c r="K44" s="247"/>
      <c r="L44" s="247"/>
      <c r="M44" s="247"/>
      <c r="N44" s="247"/>
      <c r="O44" s="247"/>
      <c r="P44" s="242">
        <v>2923077.0</v>
      </c>
      <c r="Q44" s="247"/>
      <c r="R44" s="242">
        <v>175280.0</v>
      </c>
      <c r="S44" s="247"/>
      <c r="T44" s="242">
        <v>2747797.0</v>
      </c>
      <c r="U44" s="236"/>
      <c r="V44" s="236"/>
      <c r="W44" s="236"/>
      <c r="X44" s="236"/>
      <c r="Y44" s="236"/>
      <c r="Z44" s="236"/>
      <c r="AA44" s="236"/>
      <c r="AB44" s="236"/>
    </row>
    <row r="45">
      <c r="A45" s="237"/>
      <c r="B45" s="238" t="s">
        <v>3395</v>
      </c>
      <c r="C45" s="239">
        <f>sum(C46:C58)</f>
        <v>91508613</v>
      </c>
      <c r="D45" s="240"/>
      <c r="E45" s="240"/>
      <c r="F45" s="240"/>
      <c r="G45" s="239">
        <f t="shared" ref="G45:T45" si="6">sum(G46:G58)</f>
        <v>507740</v>
      </c>
      <c r="H45" s="239">
        <f t="shared" si="6"/>
        <v>0</v>
      </c>
      <c r="I45" s="239">
        <f t="shared" si="6"/>
        <v>0</v>
      </c>
      <c r="J45" s="239">
        <f t="shared" si="6"/>
        <v>0</v>
      </c>
      <c r="K45" s="239">
        <f t="shared" si="6"/>
        <v>0</v>
      </c>
      <c r="L45" s="239">
        <f t="shared" si="6"/>
        <v>0</v>
      </c>
      <c r="M45" s="239">
        <f t="shared" si="6"/>
        <v>2606250</v>
      </c>
      <c r="N45" s="239">
        <f t="shared" si="6"/>
        <v>0</v>
      </c>
      <c r="O45" s="239">
        <f t="shared" si="6"/>
        <v>0</v>
      </c>
      <c r="P45" s="239">
        <f t="shared" si="6"/>
        <v>94743063</v>
      </c>
      <c r="Q45" s="239">
        <f t="shared" si="6"/>
        <v>0</v>
      </c>
      <c r="R45" s="239">
        <f t="shared" si="6"/>
        <v>1436960</v>
      </c>
      <c r="S45" s="239">
        <f t="shared" si="6"/>
        <v>666667</v>
      </c>
      <c r="T45" s="239">
        <f t="shared" si="6"/>
        <v>92639437</v>
      </c>
      <c r="U45" s="236"/>
      <c r="V45" s="236"/>
      <c r="W45" s="236"/>
      <c r="X45" s="236"/>
      <c r="Y45" s="236"/>
      <c r="Z45" s="236"/>
      <c r="AA45" s="236"/>
      <c r="AB45" s="236"/>
    </row>
    <row r="46">
      <c r="A46" s="236"/>
      <c r="B46" s="249" t="s">
        <v>215</v>
      </c>
      <c r="C46" s="242">
        <v>2.1666667E7</v>
      </c>
      <c r="D46" s="243">
        <v>26.0</v>
      </c>
      <c r="E46" s="243">
        <v>26.0</v>
      </c>
      <c r="F46" s="248"/>
      <c r="G46" s="247"/>
      <c r="H46" s="247"/>
      <c r="I46" s="247"/>
      <c r="J46" s="247"/>
      <c r="K46" s="247"/>
      <c r="L46" s="247"/>
      <c r="M46" s="247"/>
      <c r="N46" s="247"/>
      <c r="O46" s="247"/>
      <c r="P46" s="242">
        <v>2.1666667E7</v>
      </c>
      <c r="Q46" s="247"/>
      <c r="R46" s="242">
        <v>175280.0</v>
      </c>
      <c r="S46" s="247"/>
      <c r="T46" s="242">
        <v>2.1491387E7</v>
      </c>
      <c r="U46" s="236"/>
      <c r="V46" s="236"/>
      <c r="W46" s="236"/>
      <c r="X46" s="236"/>
      <c r="Y46" s="236"/>
      <c r="Z46" s="236"/>
      <c r="AA46" s="236"/>
      <c r="AB46" s="236"/>
    </row>
    <row r="47">
      <c r="A47" s="236"/>
      <c r="B47" s="241" t="s">
        <v>3348</v>
      </c>
      <c r="C47" s="242">
        <v>5333333.0</v>
      </c>
      <c r="D47" s="243">
        <v>26.0</v>
      </c>
      <c r="E47" s="243">
        <v>26.0</v>
      </c>
      <c r="F47" s="248"/>
      <c r="G47" s="242">
        <v>0.0</v>
      </c>
      <c r="H47" s="247"/>
      <c r="I47" s="247"/>
      <c r="J47" s="247"/>
      <c r="K47" s="247"/>
      <c r="L47" s="247"/>
      <c r="M47" s="247"/>
      <c r="N47" s="247"/>
      <c r="O47" s="247"/>
      <c r="P47" s="242">
        <v>5333333.0</v>
      </c>
      <c r="Q47" s="247"/>
      <c r="R47" s="242">
        <v>175280.0</v>
      </c>
      <c r="S47" s="247"/>
      <c r="T47" s="242">
        <v>5158053.0</v>
      </c>
      <c r="U47" s="236"/>
      <c r="V47" s="236"/>
      <c r="W47" s="236"/>
      <c r="X47" s="236"/>
      <c r="Y47" s="236"/>
      <c r="Z47" s="236"/>
      <c r="AA47" s="236"/>
      <c r="AB47" s="236"/>
    </row>
    <row r="48">
      <c r="A48" s="236"/>
      <c r="B48" s="241" t="s">
        <v>3349</v>
      </c>
      <c r="C48" s="242">
        <v>7666667.0</v>
      </c>
      <c r="D48" s="243">
        <v>26.0</v>
      </c>
      <c r="E48" s="243">
        <v>26.0</v>
      </c>
      <c r="F48" s="248"/>
      <c r="G48" s="242">
        <v>0.0</v>
      </c>
      <c r="H48" s="247"/>
      <c r="I48" s="247"/>
      <c r="J48" s="247"/>
      <c r="K48" s="247"/>
      <c r="L48" s="247"/>
      <c r="M48" s="247"/>
      <c r="N48" s="247"/>
      <c r="O48" s="247"/>
      <c r="P48" s="242">
        <v>7666667.0</v>
      </c>
      <c r="Q48" s="247"/>
      <c r="R48" s="242">
        <v>175280.0</v>
      </c>
      <c r="S48" s="247"/>
      <c r="T48" s="242">
        <v>7491387.0</v>
      </c>
      <c r="U48" s="236"/>
      <c r="V48" s="236"/>
      <c r="W48" s="236"/>
      <c r="X48" s="236"/>
      <c r="Y48" s="236"/>
      <c r="Z48" s="236"/>
      <c r="AA48" s="236"/>
      <c r="AB48" s="236"/>
    </row>
    <row r="49">
      <c r="A49" s="236"/>
      <c r="B49" s="241" t="s">
        <v>3321</v>
      </c>
      <c r="C49" s="242">
        <v>6666667.0</v>
      </c>
      <c r="D49" s="243">
        <v>26.0</v>
      </c>
      <c r="E49" s="243">
        <v>25.9604</v>
      </c>
      <c r="F49" s="248"/>
      <c r="G49" s="242">
        <v>0.0</v>
      </c>
      <c r="H49" s="247"/>
      <c r="I49" s="247"/>
      <c r="J49" s="247"/>
      <c r="K49" s="247"/>
      <c r="L49" s="247"/>
      <c r="M49" s="247"/>
      <c r="N49" s="247"/>
      <c r="O49" s="247"/>
      <c r="P49" s="242">
        <v>6656513.0</v>
      </c>
      <c r="Q49" s="247"/>
      <c r="R49" s="242">
        <v>175280.0</v>
      </c>
      <c r="S49" s="247"/>
      <c r="T49" s="242">
        <v>6481233.0</v>
      </c>
      <c r="U49" s="236"/>
      <c r="V49" s="236"/>
      <c r="W49" s="236"/>
      <c r="X49" s="236"/>
      <c r="Y49" s="236"/>
      <c r="Z49" s="236"/>
      <c r="AA49" s="236"/>
      <c r="AB49" s="236"/>
    </row>
    <row r="50">
      <c r="A50" s="236"/>
      <c r="B50" s="241" t="s">
        <v>230</v>
      </c>
      <c r="C50" s="242">
        <v>8333333.0</v>
      </c>
      <c r="D50" s="243">
        <v>26.0</v>
      </c>
      <c r="E50" s="243">
        <v>26.0</v>
      </c>
      <c r="F50" s="248"/>
      <c r="G50" s="242">
        <v>0.0</v>
      </c>
      <c r="H50" s="247"/>
      <c r="I50" s="247"/>
      <c r="J50" s="247"/>
      <c r="K50" s="247"/>
      <c r="L50" s="247"/>
      <c r="M50" s="247"/>
      <c r="N50" s="247"/>
      <c r="O50" s="247"/>
      <c r="P50" s="242">
        <v>8333333.0</v>
      </c>
      <c r="Q50" s="247"/>
      <c r="R50" s="242">
        <v>210000.0</v>
      </c>
      <c r="S50" s="247"/>
      <c r="T50" s="242">
        <v>8123333.0</v>
      </c>
      <c r="U50" s="236"/>
      <c r="V50" s="236"/>
      <c r="W50" s="236"/>
      <c r="X50" s="236"/>
      <c r="Y50" s="236"/>
      <c r="Z50" s="236"/>
      <c r="AA50" s="236"/>
      <c r="AB50" s="236"/>
    </row>
    <row r="51">
      <c r="A51" s="236"/>
      <c r="B51" s="241" t="s">
        <v>232</v>
      </c>
      <c r="C51" s="242">
        <v>8333333.0</v>
      </c>
      <c r="D51" s="243">
        <v>26.0</v>
      </c>
      <c r="E51" s="243">
        <v>26.0</v>
      </c>
      <c r="F51" s="248"/>
      <c r="G51" s="242">
        <v>0.0</v>
      </c>
      <c r="H51" s="247"/>
      <c r="I51" s="247"/>
      <c r="J51" s="247"/>
      <c r="K51" s="247"/>
      <c r="L51" s="247"/>
      <c r="M51" s="247"/>
      <c r="N51" s="247"/>
      <c r="O51" s="247"/>
      <c r="P51" s="242">
        <v>8333333.0</v>
      </c>
      <c r="Q51" s="247"/>
      <c r="R51" s="247"/>
      <c r="S51" s="247"/>
      <c r="T51" s="242">
        <v>8333333.0</v>
      </c>
      <c r="U51" s="236"/>
      <c r="V51" s="236"/>
      <c r="W51" s="236"/>
      <c r="X51" s="236"/>
      <c r="Y51" s="236"/>
      <c r="Z51" s="236"/>
      <c r="AA51" s="236"/>
      <c r="AB51" s="236"/>
    </row>
    <row r="52">
      <c r="A52" s="236"/>
      <c r="B52" s="241" t="s">
        <v>234</v>
      </c>
      <c r="C52" s="242">
        <v>4000000.0</v>
      </c>
      <c r="D52" s="243">
        <v>26.0</v>
      </c>
      <c r="E52" s="243">
        <v>27.0</v>
      </c>
      <c r="F52" s="243">
        <v>17.66</v>
      </c>
      <c r="G52" s="242">
        <v>339615.0</v>
      </c>
      <c r="H52" s="247"/>
      <c r="I52" s="247"/>
      <c r="J52" s="247"/>
      <c r="K52" s="247"/>
      <c r="L52" s="247"/>
      <c r="M52" s="242">
        <v>868750.0</v>
      </c>
      <c r="N52" s="247"/>
      <c r="O52" s="247"/>
      <c r="P52" s="242">
        <v>5362212.0</v>
      </c>
      <c r="Q52" s="247"/>
      <c r="R52" s="242">
        <v>175280.0</v>
      </c>
      <c r="S52" s="247"/>
      <c r="T52" s="242">
        <v>5186932.0</v>
      </c>
      <c r="U52" s="236"/>
      <c r="V52" s="236"/>
      <c r="W52" s="236"/>
      <c r="X52" s="236"/>
      <c r="Y52" s="236"/>
      <c r="Z52" s="236"/>
      <c r="AA52" s="236"/>
      <c r="AB52" s="236"/>
    </row>
    <row r="53">
      <c r="A53" s="236"/>
      <c r="B53" s="241" t="s">
        <v>236</v>
      </c>
      <c r="C53" s="242">
        <v>4333333.0</v>
      </c>
      <c r="D53" s="243">
        <v>26.0</v>
      </c>
      <c r="E53" s="243">
        <v>26.0</v>
      </c>
      <c r="F53" s="243">
        <v>7.07</v>
      </c>
      <c r="G53" s="242">
        <v>147292.0</v>
      </c>
      <c r="H53" s="247"/>
      <c r="I53" s="247"/>
      <c r="J53" s="247"/>
      <c r="K53" s="247"/>
      <c r="L53" s="247"/>
      <c r="M53" s="242">
        <v>868750.0</v>
      </c>
      <c r="N53" s="247"/>
      <c r="O53" s="247"/>
      <c r="P53" s="242">
        <v>5349375.0</v>
      </c>
      <c r="Q53" s="247"/>
      <c r="R53" s="247"/>
      <c r="S53" s="247"/>
      <c r="T53" s="242">
        <v>5349375.0</v>
      </c>
      <c r="U53" s="236"/>
      <c r="V53" s="236"/>
      <c r="W53" s="236"/>
      <c r="X53" s="236"/>
      <c r="Y53" s="236"/>
      <c r="Z53" s="236"/>
      <c r="AA53" s="236"/>
      <c r="AB53" s="236"/>
    </row>
    <row r="54">
      <c r="A54" s="236"/>
      <c r="B54" s="241" t="s">
        <v>238</v>
      </c>
      <c r="C54" s="242">
        <v>4333333.0</v>
      </c>
      <c r="D54" s="243">
        <v>26.0</v>
      </c>
      <c r="E54" s="243">
        <v>25.8606</v>
      </c>
      <c r="F54" s="243">
        <v>1.0</v>
      </c>
      <c r="G54" s="242">
        <v>20833.0</v>
      </c>
      <c r="H54" s="247"/>
      <c r="I54" s="247"/>
      <c r="J54" s="247"/>
      <c r="K54" s="247"/>
      <c r="L54" s="247"/>
      <c r="M54" s="242">
        <v>868750.0</v>
      </c>
      <c r="N54" s="247"/>
      <c r="O54" s="247"/>
      <c r="P54" s="242">
        <v>5199683.0</v>
      </c>
      <c r="Q54" s="247"/>
      <c r="R54" s="242">
        <v>175280.0</v>
      </c>
      <c r="S54" s="242">
        <v>666667.0</v>
      </c>
      <c r="T54" s="242">
        <v>4357737.0</v>
      </c>
      <c r="U54" s="236"/>
      <c r="V54" s="236"/>
      <c r="W54" s="236"/>
      <c r="X54" s="236"/>
      <c r="Y54" s="236"/>
      <c r="Z54" s="236"/>
      <c r="AA54" s="236"/>
      <c r="AB54" s="236"/>
    </row>
    <row r="55">
      <c r="A55" s="236"/>
      <c r="B55" s="241" t="s">
        <v>3323</v>
      </c>
      <c r="C55" s="242">
        <v>4000000.0</v>
      </c>
      <c r="D55" s="243">
        <v>26.0</v>
      </c>
      <c r="E55" s="243">
        <v>26.0</v>
      </c>
      <c r="F55" s="248"/>
      <c r="G55" s="242">
        <v>0.0</v>
      </c>
      <c r="H55" s="247"/>
      <c r="I55" s="247"/>
      <c r="J55" s="247"/>
      <c r="K55" s="247"/>
      <c r="L55" s="247"/>
      <c r="M55" s="247"/>
      <c r="N55" s="247"/>
      <c r="O55" s="247"/>
      <c r="P55" s="242">
        <v>4000000.0</v>
      </c>
      <c r="Q55" s="247"/>
      <c r="R55" s="247"/>
      <c r="S55" s="247"/>
      <c r="T55" s="242">
        <v>4000000.0</v>
      </c>
      <c r="U55" s="236"/>
      <c r="V55" s="236"/>
      <c r="W55" s="236"/>
      <c r="X55" s="236"/>
      <c r="Y55" s="236"/>
      <c r="Z55" s="236"/>
      <c r="AA55" s="236"/>
      <c r="AB55" s="236"/>
    </row>
    <row r="56">
      <c r="A56" s="236"/>
      <c r="B56" s="241" t="s">
        <v>248</v>
      </c>
      <c r="C56" s="242">
        <v>5841947.0</v>
      </c>
      <c r="D56" s="243">
        <v>26.0</v>
      </c>
      <c r="E56" s="243">
        <v>26.0</v>
      </c>
      <c r="F56" s="248"/>
      <c r="G56" s="242">
        <v>0.0</v>
      </c>
      <c r="H56" s="247"/>
      <c r="I56" s="247"/>
      <c r="J56" s="247"/>
      <c r="K56" s="247"/>
      <c r="L56" s="247"/>
      <c r="M56" s="247"/>
      <c r="N56" s="247"/>
      <c r="O56" s="247"/>
      <c r="P56" s="242">
        <v>5841947.0</v>
      </c>
      <c r="Q56" s="247"/>
      <c r="R56" s="242">
        <v>175280.0</v>
      </c>
      <c r="S56" s="247"/>
      <c r="T56" s="242">
        <v>5666667.0</v>
      </c>
      <c r="U56" s="236"/>
      <c r="V56" s="236"/>
      <c r="W56" s="236"/>
      <c r="X56" s="236"/>
      <c r="Y56" s="236"/>
      <c r="Z56" s="236"/>
      <c r="AA56" s="236"/>
      <c r="AB56" s="236"/>
    </row>
    <row r="57">
      <c r="A57" s="236"/>
      <c r="B57" s="241" t="s">
        <v>3396</v>
      </c>
      <c r="C57" s="242">
        <v>9333333.0</v>
      </c>
      <c r="D57" s="243">
        <v>26.0</v>
      </c>
      <c r="E57" s="243">
        <v>26.0</v>
      </c>
      <c r="F57" s="248"/>
      <c r="G57" s="247"/>
      <c r="H57" s="247"/>
      <c r="I57" s="247"/>
      <c r="J57" s="247"/>
      <c r="K57" s="247"/>
      <c r="L57" s="247"/>
      <c r="M57" s="247"/>
      <c r="N57" s="247"/>
      <c r="O57" s="247"/>
      <c r="P57" s="242">
        <v>9333333.0</v>
      </c>
      <c r="Q57" s="247"/>
      <c r="R57" s="247"/>
      <c r="S57" s="247"/>
      <c r="T57" s="242">
        <v>9333333.0</v>
      </c>
      <c r="U57" s="236"/>
      <c r="V57" s="236"/>
      <c r="W57" s="236"/>
      <c r="X57" s="236"/>
      <c r="Y57" s="236"/>
      <c r="Z57" s="236"/>
      <c r="AA57" s="236"/>
      <c r="AB57" s="236"/>
    </row>
    <row r="58">
      <c r="A58" s="236"/>
      <c r="B58" s="241" t="s">
        <v>3350</v>
      </c>
      <c r="C58" s="242">
        <v>1666667.0</v>
      </c>
      <c r="D58" s="243">
        <v>26.0</v>
      </c>
      <c r="E58" s="243">
        <v>26.0</v>
      </c>
      <c r="F58" s="248"/>
      <c r="G58" s="247"/>
      <c r="H58" s="247"/>
      <c r="I58" s="247"/>
      <c r="J58" s="247"/>
      <c r="K58" s="247"/>
      <c r="L58" s="247"/>
      <c r="M58" s="247"/>
      <c r="N58" s="247"/>
      <c r="O58" s="247"/>
      <c r="P58" s="242">
        <v>1666667.0</v>
      </c>
      <c r="Q58" s="247"/>
      <c r="R58" s="247"/>
      <c r="S58" s="247"/>
      <c r="T58" s="242">
        <v>1666667.0</v>
      </c>
      <c r="U58" s="236"/>
      <c r="V58" s="236"/>
      <c r="W58" s="236"/>
      <c r="X58" s="236"/>
      <c r="Y58" s="236"/>
      <c r="Z58" s="236"/>
      <c r="AA58" s="236"/>
      <c r="AB58" s="236"/>
    </row>
    <row r="59">
      <c r="A59" s="237"/>
      <c r="B59" s="238" t="s">
        <v>3397</v>
      </c>
      <c r="C59" s="239">
        <f>sum(C60:C74)</f>
        <v>70666667</v>
      </c>
      <c r="D59" s="240"/>
      <c r="E59" s="240"/>
      <c r="F59" s="240"/>
      <c r="G59" s="239">
        <f t="shared" ref="G59:T59" si="7">sum(G60:G74)</f>
        <v>4021697</v>
      </c>
      <c r="H59" s="239">
        <f t="shared" si="7"/>
        <v>9500000</v>
      </c>
      <c r="I59" s="239">
        <f t="shared" si="7"/>
        <v>2000000</v>
      </c>
      <c r="J59" s="239">
        <f t="shared" si="7"/>
        <v>0</v>
      </c>
      <c r="K59" s="239">
        <f t="shared" si="7"/>
        <v>100000</v>
      </c>
      <c r="L59" s="239">
        <f t="shared" si="7"/>
        <v>0</v>
      </c>
      <c r="M59" s="239">
        <f t="shared" si="7"/>
        <v>247239923</v>
      </c>
      <c r="N59" s="239">
        <f t="shared" si="7"/>
        <v>0</v>
      </c>
      <c r="O59" s="239">
        <f t="shared" si="7"/>
        <v>0</v>
      </c>
      <c r="P59" s="239">
        <f t="shared" si="7"/>
        <v>333985897</v>
      </c>
      <c r="Q59" s="239">
        <f t="shared" si="7"/>
        <v>0</v>
      </c>
      <c r="R59" s="239">
        <f t="shared" si="7"/>
        <v>2802800</v>
      </c>
      <c r="S59" s="239">
        <f t="shared" si="7"/>
        <v>2000000</v>
      </c>
      <c r="T59" s="239">
        <f t="shared" si="7"/>
        <v>329183097</v>
      </c>
      <c r="U59" s="236"/>
      <c r="V59" s="236"/>
      <c r="W59" s="236"/>
      <c r="X59" s="236"/>
      <c r="Y59" s="236"/>
      <c r="Z59" s="236"/>
      <c r="AA59" s="236"/>
      <c r="AB59" s="236"/>
    </row>
    <row r="60">
      <c r="A60" s="236"/>
      <c r="B60" s="241" t="s">
        <v>191</v>
      </c>
      <c r="C60" s="242">
        <v>6666667.0</v>
      </c>
      <c r="D60" s="243">
        <v>26.0</v>
      </c>
      <c r="E60" s="243">
        <v>29.0</v>
      </c>
      <c r="F60" s="243">
        <v>40.37</v>
      </c>
      <c r="G60" s="242">
        <v>1293910.0</v>
      </c>
      <c r="H60" s="247"/>
      <c r="I60" s="247"/>
      <c r="J60" s="247"/>
      <c r="K60" s="247"/>
      <c r="L60" s="247"/>
      <c r="M60" s="242">
        <v>783333.0</v>
      </c>
      <c r="N60" s="247"/>
      <c r="O60" s="247"/>
      <c r="P60" s="242">
        <v>9513141.0</v>
      </c>
      <c r="Q60" s="247"/>
      <c r="R60" s="242">
        <v>315000.0</v>
      </c>
      <c r="S60" s="247"/>
      <c r="T60" s="242">
        <v>9198141.0</v>
      </c>
      <c r="U60" s="236"/>
      <c r="V60" s="236"/>
      <c r="W60" s="236"/>
      <c r="X60" s="236"/>
      <c r="Y60" s="236"/>
      <c r="Z60" s="236"/>
      <c r="AA60" s="236"/>
      <c r="AB60" s="236"/>
    </row>
    <row r="61">
      <c r="A61" s="236"/>
      <c r="B61" s="241" t="s">
        <v>3364</v>
      </c>
      <c r="C61" s="242">
        <v>2000000.0</v>
      </c>
      <c r="D61" s="243">
        <v>26.0</v>
      </c>
      <c r="E61" s="243">
        <v>26.569</v>
      </c>
      <c r="F61" s="243">
        <v>16.18</v>
      </c>
      <c r="G61" s="242">
        <v>155577.0</v>
      </c>
      <c r="H61" s="242">
        <v>1333333.0</v>
      </c>
      <c r="I61" s="247"/>
      <c r="J61" s="247"/>
      <c r="K61" s="247"/>
      <c r="L61" s="247"/>
      <c r="M61" s="242">
        <v>1285000.0</v>
      </c>
      <c r="N61" s="247"/>
      <c r="O61" s="247"/>
      <c r="P61" s="242">
        <v>4817679.0</v>
      </c>
      <c r="Q61" s="247"/>
      <c r="R61" s="242">
        <v>175280.0</v>
      </c>
      <c r="S61" s="247"/>
      <c r="T61" s="242">
        <v>4642399.0</v>
      </c>
      <c r="U61" s="236"/>
      <c r="V61" s="236"/>
      <c r="W61" s="236"/>
      <c r="X61" s="236"/>
      <c r="Y61" s="236"/>
      <c r="Z61" s="236"/>
      <c r="AA61" s="236"/>
      <c r="AB61" s="236"/>
    </row>
    <row r="62">
      <c r="A62" s="236"/>
      <c r="B62" s="241" t="s">
        <v>3363</v>
      </c>
      <c r="C62" s="242">
        <v>2000000.0</v>
      </c>
      <c r="D62" s="243">
        <v>26.0</v>
      </c>
      <c r="E62" s="243">
        <v>25.8918</v>
      </c>
      <c r="F62" s="243">
        <v>30.57</v>
      </c>
      <c r="G62" s="242">
        <v>293942.0</v>
      </c>
      <c r="H62" s="242">
        <v>1000000.0</v>
      </c>
      <c r="I62" s="242">
        <v>2000000.0</v>
      </c>
      <c r="J62" s="247"/>
      <c r="K62" s="242">
        <v>100000.0</v>
      </c>
      <c r="L62" s="247"/>
      <c r="M62" s="242">
        <v>1335000.0</v>
      </c>
      <c r="N62" s="247"/>
      <c r="O62" s="247"/>
      <c r="P62" s="242">
        <v>6720619.0</v>
      </c>
      <c r="Q62" s="247"/>
      <c r="R62" s="242">
        <v>175280.0</v>
      </c>
      <c r="S62" s="247"/>
      <c r="T62" s="242">
        <v>6545339.0</v>
      </c>
      <c r="U62" s="236"/>
      <c r="V62" s="236"/>
      <c r="W62" s="236"/>
      <c r="X62" s="236"/>
      <c r="Y62" s="236"/>
      <c r="Z62" s="236"/>
      <c r="AA62" s="236"/>
      <c r="AB62" s="236"/>
    </row>
    <row r="63">
      <c r="A63" s="236"/>
      <c r="B63" s="241" t="s">
        <v>178</v>
      </c>
      <c r="C63" s="242">
        <v>2000000.0</v>
      </c>
      <c r="D63" s="243">
        <v>26.0</v>
      </c>
      <c r="E63" s="243">
        <v>26.5852</v>
      </c>
      <c r="F63" s="243">
        <v>9.0</v>
      </c>
      <c r="G63" s="242">
        <v>86538.0</v>
      </c>
      <c r="H63" s="242">
        <v>500000.0</v>
      </c>
      <c r="I63" s="247"/>
      <c r="J63" s="247"/>
      <c r="K63" s="247"/>
      <c r="L63" s="247"/>
      <c r="M63" s="242">
        <v>841667.0</v>
      </c>
      <c r="N63" s="247"/>
      <c r="O63" s="247"/>
      <c r="P63" s="242">
        <v>3473221.0</v>
      </c>
      <c r="Q63" s="247"/>
      <c r="R63" s="242">
        <v>175280.0</v>
      </c>
      <c r="S63" s="247"/>
      <c r="T63" s="242">
        <v>3297941.0</v>
      </c>
      <c r="U63" s="236"/>
      <c r="V63" s="236"/>
      <c r="W63" s="236"/>
      <c r="X63" s="236"/>
      <c r="Y63" s="236"/>
      <c r="Z63" s="236"/>
      <c r="AA63" s="236"/>
      <c r="AB63" s="236"/>
    </row>
    <row r="64">
      <c r="A64" s="236"/>
      <c r="B64" s="241" t="s">
        <v>3398</v>
      </c>
      <c r="C64" s="242">
        <v>2000000.0</v>
      </c>
      <c r="D64" s="243">
        <v>26.0</v>
      </c>
      <c r="E64" s="243">
        <v>14.8814</v>
      </c>
      <c r="F64" s="243">
        <v>2.5</v>
      </c>
      <c r="G64" s="242">
        <v>24038.0</v>
      </c>
      <c r="H64" s="242">
        <v>333333.0</v>
      </c>
      <c r="I64" s="247"/>
      <c r="J64" s="247"/>
      <c r="K64" s="247"/>
      <c r="L64" s="247"/>
      <c r="M64" s="242">
        <v>828333.0</v>
      </c>
      <c r="N64" s="247"/>
      <c r="O64" s="247"/>
      <c r="P64" s="242">
        <v>2330428.0</v>
      </c>
      <c r="Q64" s="247"/>
      <c r="R64" s="247"/>
      <c r="S64" s="247"/>
      <c r="T64" s="242">
        <v>2330428.0</v>
      </c>
      <c r="U64" s="236"/>
      <c r="V64" s="236"/>
      <c r="W64" s="236"/>
      <c r="X64" s="236"/>
      <c r="Y64" s="236"/>
      <c r="Z64" s="236"/>
      <c r="AA64" s="236"/>
      <c r="AB64" s="236"/>
    </row>
    <row r="65">
      <c r="A65" s="236"/>
      <c r="B65" s="241" t="s">
        <v>3399</v>
      </c>
      <c r="C65" s="242">
        <v>2000000.0</v>
      </c>
      <c r="D65" s="243">
        <v>26.0</v>
      </c>
      <c r="E65" s="243">
        <v>24.3875</v>
      </c>
      <c r="F65" s="243">
        <v>21.86</v>
      </c>
      <c r="G65" s="242">
        <v>210192.0</v>
      </c>
      <c r="H65" s="242">
        <v>500000.0</v>
      </c>
      <c r="I65" s="247"/>
      <c r="J65" s="247"/>
      <c r="K65" s="247"/>
      <c r="L65" s="247"/>
      <c r="M65" s="242">
        <v>1276667.0</v>
      </c>
      <c r="N65" s="247"/>
      <c r="O65" s="247"/>
      <c r="P65" s="242">
        <v>3862821.0</v>
      </c>
      <c r="Q65" s="247"/>
      <c r="R65" s="242">
        <v>175280.0</v>
      </c>
      <c r="S65" s="247"/>
      <c r="T65" s="242">
        <v>3687541.0</v>
      </c>
      <c r="U65" s="236"/>
      <c r="V65" s="236"/>
      <c r="W65" s="236"/>
      <c r="X65" s="236"/>
      <c r="Y65" s="236"/>
      <c r="Z65" s="236"/>
      <c r="AA65" s="236"/>
      <c r="AB65" s="236"/>
    </row>
    <row r="66">
      <c r="A66" s="236"/>
      <c r="B66" s="241" t="s">
        <v>3400</v>
      </c>
      <c r="C66" s="242">
        <v>2000000.0</v>
      </c>
      <c r="D66" s="243">
        <v>26.0</v>
      </c>
      <c r="E66" s="243">
        <v>25.4518</v>
      </c>
      <c r="F66" s="243">
        <v>16.75</v>
      </c>
      <c r="G66" s="242">
        <v>161058.0</v>
      </c>
      <c r="H66" s="242">
        <v>500000.0</v>
      </c>
      <c r="I66" s="247"/>
      <c r="J66" s="247"/>
      <c r="K66" s="247"/>
      <c r="L66" s="247"/>
      <c r="M66" s="242">
        <v>1053333.0</v>
      </c>
      <c r="N66" s="247"/>
      <c r="O66" s="247"/>
      <c r="P66" s="242">
        <v>3672222.0</v>
      </c>
      <c r="Q66" s="247"/>
      <c r="R66" s="247"/>
      <c r="S66" s="247"/>
      <c r="T66" s="242">
        <v>3672222.0</v>
      </c>
      <c r="U66" s="236"/>
      <c r="V66" s="236"/>
      <c r="W66" s="236"/>
      <c r="X66" s="236"/>
      <c r="Y66" s="236"/>
      <c r="Z66" s="236"/>
      <c r="AA66" s="236"/>
      <c r="AB66" s="236"/>
    </row>
    <row r="67">
      <c r="A67" s="236"/>
      <c r="B67" s="241" t="s">
        <v>3401</v>
      </c>
      <c r="C67" s="242">
        <v>2000000.0</v>
      </c>
      <c r="D67" s="243">
        <v>26.0</v>
      </c>
      <c r="E67" s="243">
        <v>26.8157</v>
      </c>
      <c r="F67" s="243">
        <v>15.55</v>
      </c>
      <c r="G67" s="242">
        <v>149519.0</v>
      </c>
      <c r="H67" s="242">
        <v>1000000.0</v>
      </c>
      <c r="I67" s="247"/>
      <c r="J67" s="247"/>
      <c r="K67" s="247"/>
      <c r="L67" s="247"/>
      <c r="M67" s="242">
        <v>1836667.0</v>
      </c>
      <c r="N67" s="247"/>
      <c r="O67" s="247"/>
      <c r="P67" s="242">
        <v>5048932.0</v>
      </c>
      <c r="Q67" s="247"/>
      <c r="R67" s="242">
        <v>175280.0</v>
      </c>
      <c r="S67" s="247"/>
      <c r="T67" s="242">
        <v>4873652.0</v>
      </c>
      <c r="U67" s="236"/>
      <c r="V67" s="236"/>
      <c r="W67" s="236"/>
      <c r="X67" s="236"/>
      <c r="Y67" s="236"/>
      <c r="Z67" s="236"/>
      <c r="AA67" s="236"/>
      <c r="AB67" s="236"/>
    </row>
    <row r="68">
      <c r="A68" s="236"/>
      <c r="B68" s="241" t="s">
        <v>3358</v>
      </c>
      <c r="C68" s="242">
        <v>2000000.0</v>
      </c>
      <c r="D68" s="243">
        <v>26.0</v>
      </c>
      <c r="E68" s="243">
        <v>26.7559</v>
      </c>
      <c r="F68" s="243">
        <v>12.64</v>
      </c>
      <c r="G68" s="242">
        <v>121538.0</v>
      </c>
      <c r="H68" s="242">
        <v>1000000.0</v>
      </c>
      <c r="I68" s="242">
        <v>0.0</v>
      </c>
      <c r="J68" s="247"/>
      <c r="K68" s="247"/>
      <c r="L68" s="247"/>
      <c r="M68" s="242">
        <v>1520000.0</v>
      </c>
      <c r="N68" s="247"/>
      <c r="O68" s="247"/>
      <c r="P68" s="242">
        <v>4699685.0</v>
      </c>
      <c r="Q68" s="247"/>
      <c r="R68" s="242">
        <v>175280.0</v>
      </c>
      <c r="S68" s="242">
        <v>2000000.0</v>
      </c>
      <c r="T68" s="242">
        <v>2524405.0</v>
      </c>
      <c r="U68" s="236"/>
      <c r="V68" s="236"/>
      <c r="W68" s="236"/>
      <c r="X68" s="236"/>
      <c r="Y68" s="236"/>
      <c r="Z68" s="236"/>
      <c r="AA68" s="236"/>
      <c r="AB68" s="236"/>
    </row>
    <row r="69">
      <c r="A69" s="236"/>
      <c r="B69" s="241" t="s">
        <v>3357</v>
      </c>
      <c r="C69" s="242">
        <v>2000000.0</v>
      </c>
      <c r="D69" s="243">
        <v>26.0</v>
      </c>
      <c r="E69" s="243">
        <v>26.8197</v>
      </c>
      <c r="F69" s="243">
        <v>23.25</v>
      </c>
      <c r="G69" s="242">
        <v>223558.0</v>
      </c>
      <c r="H69" s="242">
        <v>1000000.0</v>
      </c>
      <c r="I69" s="242">
        <v>0.0</v>
      </c>
      <c r="J69" s="247"/>
      <c r="K69" s="247"/>
      <c r="L69" s="247"/>
      <c r="M69" s="242">
        <v>1783333.0</v>
      </c>
      <c r="N69" s="247"/>
      <c r="O69" s="247"/>
      <c r="P69" s="242">
        <v>5069945.0</v>
      </c>
      <c r="Q69" s="247"/>
      <c r="R69" s="242">
        <v>175280.0</v>
      </c>
      <c r="S69" s="247"/>
      <c r="T69" s="242">
        <v>4894665.0</v>
      </c>
      <c r="U69" s="236"/>
      <c r="V69" s="236"/>
      <c r="W69" s="236"/>
      <c r="X69" s="236"/>
      <c r="Y69" s="236"/>
      <c r="Z69" s="236"/>
      <c r="AA69" s="236"/>
      <c r="AB69" s="236"/>
    </row>
    <row r="70">
      <c r="A70" s="236"/>
      <c r="B70" s="241" t="s">
        <v>3359</v>
      </c>
      <c r="C70" s="242">
        <v>2000000.0</v>
      </c>
      <c r="D70" s="243">
        <v>26.0</v>
      </c>
      <c r="E70" s="243">
        <v>19.0</v>
      </c>
      <c r="F70" s="243">
        <v>9.59</v>
      </c>
      <c r="G70" s="242">
        <v>92212.0</v>
      </c>
      <c r="H70" s="242">
        <v>1000000.0</v>
      </c>
      <c r="I70" s="242">
        <v>0.0</v>
      </c>
      <c r="J70" s="247"/>
      <c r="K70" s="247"/>
      <c r="L70" s="247"/>
      <c r="M70" s="242">
        <v>880000.0</v>
      </c>
      <c r="N70" s="247"/>
      <c r="O70" s="247"/>
      <c r="P70" s="242">
        <v>3433750.0</v>
      </c>
      <c r="Q70" s="247"/>
      <c r="R70" s="242">
        <v>175280.0</v>
      </c>
      <c r="S70" s="247"/>
      <c r="T70" s="242">
        <v>3258470.0</v>
      </c>
      <c r="U70" s="236"/>
      <c r="V70" s="236"/>
      <c r="W70" s="236"/>
      <c r="X70" s="236"/>
      <c r="Y70" s="236"/>
      <c r="Z70" s="236"/>
      <c r="AA70" s="236"/>
      <c r="AB70" s="236"/>
    </row>
    <row r="71">
      <c r="A71" s="236"/>
      <c r="B71" s="241" t="s">
        <v>3361</v>
      </c>
      <c r="C71" s="242">
        <v>2000000.0</v>
      </c>
      <c r="D71" s="243">
        <v>26.0</v>
      </c>
      <c r="E71" s="243">
        <v>26.8955</v>
      </c>
      <c r="F71" s="243">
        <v>17.12</v>
      </c>
      <c r="G71" s="242">
        <v>164615.0</v>
      </c>
      <c r="H71" s="242">
        <v>666667.0</v>
      </c>
      <c r="I71" s="247"/>
      <c r="J71" s="247"/>
      <c r="K71" s="247"/>
      <c r="L71" s="247"/>
      <c r="M71" s="242">
        <v>1755000.0</v>
      </c>
      <c r="N71" s="247"/>
      <c r="O71" s="247"/>
      <c r="P71" s="242">
        <v>4655167.0</v>
      </c>
      <c r="Q71" s="247"/>
      <c r="R71" s="242">
        <v>175280.0</v>
      </c>
      <c r="S71" s="247"/>
      <c r="T71" s="242">
        <v>4479887.0</v>
      </c>
      <c r="U71" s="236"/>
      <c r="V71" s="236"/>
      <c r="W71" s="236"/>
      <c r="X71" s="236"/>
      <c r="Y71" s="236"/>
      <c r="Z71" s="236"/>
      <c r="AA71" s="236"/>
      <c r="AB71" s="236"/>
    </row>
    <row r="72">
      <c r="A72" s="236"/>
      <c r="B72" s="241" t="s">
        <v>3341</v>
      </c>
      <c r="C72" s="242">
        <v>2000000.0</v>
      </c>
      <c r="D72" s="243">
        <v>26.0</v>
      </c>
      <c r="E72" s="243">
        <v>28.3734</v>
      </c>
      <c r="F72" s="243">
        <v>16.58</v>
      </c>
      <c r="G72" s="242">
        <v>159423.0</v>
      </c>
      <c r="H72" s="242">
        <v>666667.0</v>
      </c>
      <c r="I72" s="247"/>
      <c r="J72" s="247"/>
      <c r="K72" s="247"/>
      <c r="L72" s="247"/>
      <c r="M72" s="242">
        <v>1661667.0</v>
      </c>
      <c r="N72" s="247"/>
      <c r="O72" s="247"/>
      <c r="P72" s="242">
        <v>4670326.0</v>
      </c>
      <c r="Q72" s="247"/>
      <c r="R72" s="242">
        <v>175280.0</v>
      </c>
      <c r="S72" s="247"/>
      <c r="T72" s="242">
        <v>4495046.0</v>
      </c>
      <c r="U72" s="236"/>
      <c r="V72" s="236"/>
      <c r="W72" s="236"/>
      <c r="X72" s="236"/>
      <c r="Y72" s="236"/>
      <c r="Z72" s="236"/>
      <c r="AA72" s="236"/>
      <c r="AB72" s="236"/>
    </row>
    <row r="73">
      <c r="A73" s="236"/>
      <c r="B73" s="241" t="s">
        <v>3402</v>
      </c>
      <c r="C73" s="242">
        <v>2.0E7</v>
      </c>
      <c r="D73" s="243">
        <v>26.0</v>
      </c>
      <c r="E73" s="243">
        <v>26.0</v>
      </c>
      <c r="F73" s="248"/>
      <c r="G73" s="247"/>
      <c r="H73" s="247"/>
      <c r="I73" s="247"/>
      <c r="J73" s="247"/>
      <c r="K73" s="247"/>
      <c r="L73" s="247"/>
      <c r="M73" s="242">
        <v>9.9264595E7</v>
      </c>
      <c r="N73" s="247"/>
      <c r="O73" s="247"/>
      <c r="P73" s="242">
        <v>1.19264595E8</v>
      </c>
      <c r="Q73" s="242">
        <v>0.0</v>
      </c>
      <c r="R73" s="242">
        <v>0.0</v>
      </c>
      <c r="S73" s="242">
        <v>0.0</v>
      </c>
      <c r="T73" s="242">
        <f t="shared" ref="T73:T74" si="8">P73-Q73-R73-S73</f>
        <v>119264595</v>
      </c>
      <c r="U73" s="236"/>
      <c r="V73" s="236"/>
      <c r="W73" s="236"/>
      <c r="X73" s="236"/>
      <c r="Y73" s="236"/>
      <c r="Z73" s="236"/>
      <c r="AA73" s="236"/>
      <c r="AB73" s="236"/>
    </row>
    <row r="74">
      <c r="A74" s="236"/>
      <c r="B74" s="241" t="s">
        <v>3403</v>
      </c>
      <c r="C74" s="242">
        <v>2.0E7</v>
      </c>
      <c r="D74" s="243">
        <v>26.0</v>
      </c>
      <c r="E74" s="243">
        <v>26.9522</v>
      </c>
      <c r="F74" s="243">
        <v>9.21</v>
      </c>
      <c r="G74" s="242">
        <v>885577.0</v>
      </c>
      <c r="H74" s="247"/>
      <c r="I74" s="247"/>
      <c r="J74" s="247"/>
      <c r="K74" s="247"/>
      <c r="L74" s="247"/>
      <c r="M74" s="242">
        <v>1.31135328E8</v>
      </c>
      <c r="N74" s="247"/>
      <c r="O74" s="247"/>
      <c r="P74" s="242">
        <v>1.52753366E8</v>
      </c>
      <c r="Q74" s="242">
        <v>0.0</v>
      </c>
      <c r="R74" s="242">
        <v>735000.0</v>
      </c>
      <c r="S74" s="242">
        <v>0.0</v>
      </c>
      <c r="T74" s="242">
        <f t="shared" si="8"/>
        <v>152018366</v>
      </c>
      <c r="U74" s="236"/>
      <c r="V74" s="236"/>
      <c r="W74" s="236"/>
      <c r="X74" s="236"/>
      <c r="Y74" s="236"/>
      <c r="Z74" s="236"/>
      <c r="AA74" s="236"/>
      <c r="AB74" s="236"/>
    </row>
    <row r="75">
      <c r="A75" s="230" t="s">
        <v>129</v>
      </c>
      <c r="B75" s="231" t="s">
        <v>3404</v>
      </c>
      <c r="C75" s="232" t="s">
        <v>3372</v>
      </c>
      <c r="D75" s="250"/>
      <c r="E75" s="250"/>
      <c r="F75" s="250"/>
      <c r="G75" s="232" t="s">
        <v>3376</v>
      </c>
      <c r="H75" s="232" t="s">
        <v>3301</v>
      </c>
      <c r="I75" s="232" t="s">
        <v>3302</v>
      </c>
      <c r="J75" s="232" t="s">
        <v>3303</v>
      </c>
      <c r="K75" s="232" t="s">
        <v>3304</v>
      </c>
      <c r="L75" s="232" t="s">
        <v>3377</v>
      </c>
      <c r="M75" s="232" t="s">
        <v>3378</v>
      </c>
      <c r="N75" s="232" t="s">
        <v>3379</v>
      </c>
      <c r="O75" s="232" t="s">
        <v>124</v>
      </c>
      <c r="P75" s="232" t="s">
        <v>3314</v>
      </c>
      <c r="Q75" s="234" t="s">
        <v>121</v>
      </c>
      <c r="R75" s="234" t="s">
        <v>3309</v>
      </c>
      <c r="S75" s="234" t="s">
        <v>3310</v>
      </c>
      <c r="T75" s="235" t="s">
        <v>3315</v>
      </c>
      <c r="U75" s="236"/>
      <c r="V75" s="236"/>
      <c r="W75" s="236"/>
      <c r="X75" s="236"/>
      <c r="Y75" s="236"/>
      <c r="Z75" s="236"/>
      <c r="AA75" s="236"/>
      <c r="AB75" s="236"/>
    </row>
    <row r="76">
      <c r="A76" s="237"/>
      <c r="B76" s="238" t="s">
        <v>3380</v>
      </c>
      <c r="C76" s="239">
        <f>sum(C77)</f>
        <v>55000000</v>
      </c>
      <c r="D76" s="240"/>
      <c r="E76" s="240"/>
      <c r="F76" s="240"/>
      <c r="G76" s="239">
        <f t="shared" ref="G76:T76" si="9">sum(G77)</f>
        <v>0</v>
      </c>
      <c r="H76" s="239">
        <f t="shared" si="9"/>
        <v>0</v>
      </c>
      <c r="I76" s="239">
        <f t="shared" si="9"/>
        <v>0</v>
      </c>
      <c r="J76" s="239">
        <f t="shared" si="9"/>
        <v>0</v>
      </c>
      <c r="K76" s="239">
        <f t="shared" si="9"/>
        <v>0</v>
      </c>
      <c r="L76" s="239">
        <f t="shared" si="9"/>
        <v>0</v>
      </c>
      <c r="M76" s="239">
        <f t="shared" si="9"/>
        <v>0</v>
      </c>
      <c r="N76" s="239">
        <f t="shared" si="9"/>
        <v>0</v>
      </c>
      <c r="O76" s="239">
        <f t="shared" si="9"/>
        <v>0</v>
      </c>
      <c r="P76" s="239">
        <f t="shared" si="9"/>
        <v>55000000</v>
      </c>
      <c r="Q76" s="239">
        <f t="shared" si="9"/>
        <v>0</v>
      </c>
      <c r="R76" s="239">
        <f t="shared" si="9"/>
        <v>0</v>
      </c>
      <c r="S76" s="239">
        <f t="shared" si="9"/>
        <v>0</v>
      </c>
      <c r="T76" s="239">
        <f t="shared" si="9"/>
        <v>55000000</v>
      </c>
      <c r="U76" s="236"/>
      <c r="V76" s="236"/>
      <c r="W76" s="236"/>
      <c r="X76" s="236"/>
      <c r="Y76" s="236"/>
      <c r="Z76" s="236"/>
      <c r="AA76" s="236"/>
      <c r="AB76" s="236"/>
    </row>
    <row r="77">
      <c r="A77" s="236"/>
      <c r="B77" s="241" t="s">
        <v>3340</v>
      </c>
      <c r="C77" s="242">
        <v>5.5E7</v>
      </c>
      <c r="D77" s="248"/>
      <c r="E77" s="248"/>
      <c r="F77" s="248"/>
      <c r="G77" s="242">
        <v>0.0</v>
      </c>
      <c r="H77" s="242">
        <v>0.0</v>
      </c>
      <c r="I77" s="242">
        <v>0.0</v>
      </c>
      <c r="J77" s="242">
        <v>0.0</v>
      </c>
      <c r="K77" s="242">
        <v>0.0</v>
      </c>
      <c r="L77" s="242">
        <v>0.0</v>
      </c>
      <c r="M77" s="242">
        <v>0.0</v>
      </c>
      <c r="N77" s="242">
        <v>0.0</v>
      </c>
      <c r="O77" s="242">
        <v>0.0</v>
      </c>
      <c r="P77" s="242">
        <f>sum(C77:N77)</f>
        <v>55000000</v>
      </c>
      <c r="Q77" s="242">
        <v>0.0</v>
      </c>
      <c r="R77" s="242">
        <v>0.0</v>
      </c>
      <c r="S77" s="242">
        <v>0.0</v>
      </c>
      <c r="T77" s="242">
        <f>P77-Q77-R77-S77</f>
        <v>55000000</v>
      </c>
      <c r="U77" s="236"/>
      <c r="V77" s="236"/>
      <c r="W77" s="236"/>
      <c r="X77" s="236"/>
      <c r="Y77" s="236"/>
      <c r="Z77" s="236"/>
      <c r="AA77" s="236"/>
      <c r="AB77" s="236"/>
    </row>
    <row r="78">
      <c r="A78" s="237"/>
      <c r="B78" s="238" t="s">
        <v>3381</v>
      </c>
      <c r="C78" s="239"/>
      <c r="D78" s="240"/>
      <c r="E78" s="240"/>
      <c r="F78" s="240"/>
      <c r="G78" s="239"/>
      <c r="H78" s="239"/>
      <c r="I78" s="239"/>
      <c r="J78" s="239"/>
      <c r="K78" s="239"/>
      <c r="L78" s="239"/>
      <c r="M78" s="239"/>
      <c r="N78" s="239"/>
      <c r="O78" s="239"/>
      <c r="P78" s="239"/>
      <c r="Q78" s="239"/>
      <c r="R78" s="239"/>
      <c r="S78" s="239"/>
      <c r="T78" s="239"/>
      <c r="U78" s="236"/>
      <c r="V78" s="236"/>
      <c r="W78" s="236"/>
      <c r="X78" s="236"/>
      <c r="Y78" s="236"/>
      <c r="Z78" s="236"/>
      <c r="AA78" s="236"/>
      <c r="AB78" s="236"/>
    </row>
    <row r="79">
      <c r="A79" s="51"/>
      <c r="B79" s="51"/>
      <c r="C79" s="51"/>
      <c r="D79" s="245"/>
      <c r="E79" s="245"/>
      <c r="F79" s="245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236"/>
      <c r="V79" s="236"/>
      <c r="W79" s="236"/>
      <c r="X79" s="236"/>
      <c r="Y79" s="236"/>
      <c r="Z79" s="236"/>
      <c r="AA79" s="236"/>
      <c r="AB79" s="236"/>
    </row>
    <row r="80">
      <c r="A80" s="237"/>
      <c r="B80" s="238" t="s">
        <v>3382</v>
      </c>
      <c r="C80" s="246"/>
      <c r="D80" s="240"/>
      <c r="E80" s="240"/>
      <c r="F80" s="240"/>
      <c r="G80" s="246"/>
      <c r="H80" s="246"/>
      <c r="I80" s="246"/>
      <c r="J80" s="246"/>
      <c r="K80" s="246"/>
      <c r="L80" s="246"/>
      <c r="M80" s="246"/>
      <c r="N80" s="246"/>
      <c r="O80" s="246"/>
      <c r="P80" s="246"/>
      <c r="Q80" s="246"/>
      <c r="R80" s="246"/>
      <c r="S80" s="246"/>
      <c r="T80" s="246"/>
      <c r="U80" s="236"/>
      <c r="V80" s="236"/>
      <c r="W80" s="236"/>
      <c r="X80" s="236"/>
      <c r="Y80" s="236"/>
      <c r="Z80" s="236"/>
      <c r="AA80" s="236"/>
      <c r="AB80" s="236"/>
    </row>
    <row r="81">
      <c r="A81" s="236"/>
      <c r="B81" s="236"/>
      <c r="C81" s="247"/>
      <c r="D81" s="248"/>
      <c r="E81" s="248"/>
      <c r="F81" s="248"/>
      <c r="G81" s="247"/>
      <c r="H81" s="247"/>
      <c r="I81" s="247"/>
      <c r="J81" s="247"/>
      <c r="K81" s="247"/>
      <c r="L81" s="247"/>
      <c r="M81" s="247"/>
      <c r="N81" s="247"/>
      <c r="O81" s="247"/>
      <c r="P81" s="247"/>
      <c r="Q81" s="247"/>
      <c r="R81" s="247"/>
      <c r="S81" s="247"/>
      <c r="T81" s="247"/>
      <c r="U81" s="236"/>
      <c r="V81" s="236"/>
      <c r="W81" s="236"/>
      <c r="X81" s="236"/>
      <c r="Y81" s="236"/>
      <c r="Z81" s="236"/>
      <c r="AA81" s="236"/>
      <c r="AB81" s="236"/>
    </row>
    <row r="82">
      <c r="A82" s="237"/>
      <c r="B82" s="238" t="s">
        <v>3383</v>
      </c>
      <c r="C82" s="239">
        <f>sum(C83:C91)</f>
        <v>30166667</v>
      </c>
      <c r="D82" s="240"/>
      <c r="E82" s="240"/>
      <c r="F82" s="240"/>
      <c r="G82" s="239">
        <f t="shared" ref="G82:T82" si="10">sum(G83:G91)</f>
        <v>602051</v>
      </c>
      <c r="H82" s="239">
        <f t="shared" si="10"/>
        <v>0</v>
      </c>
      <c r="I82" s="239">
        <f t="shared" si="10"/>
        <v>0</v>
      </c>
      <c r="J82" s="239">
        <f t="shared" si="10"/>
        <v>0</v>
      </c>
      <c r="K82" s="239">
        <f t="shared" si="10"/>
        <v>0</v>
      </c>
      <c r="L82" s="239">
        <f t="shared" si="10"/>
        <v>0</v>
      </c>
      <c r="M82" s="239">
        <f t="shared" si="10"/>
        <v>54501585</v>
      </c>
      <c r="N82" s="239">
        <f t="shared" si="10"/>
        <v>0</v>
      </c>
      <c r="O82" s="239">
        <f t="shared" si="10"/>
        <v>0</v>
      </c>
      <c r="P82" s="239">
        <f t="shared" si="10"/>
        <v>84726503</v>
      </c>
      <c r="Q82" s="239">
        <f t="shared" si="10"/>
        <v>0</v>
      </c>
      <c r="R82" s="239">
        <f t="shared" si="10"/>
        <v>525840</v>
      </c>
      <c r="S82" s="239">
        <f t="shared" si="10"/>
        <v>0</v>
      </c>
      <c r="T82" s="239">
        <f t="shared" si="10"/>
        <v>84200663</v>
      </c>
      <c r="U82" s="236"/>
      <c r="V82" s="236"/>
      <c r="W82" s="236"/>
      <c r="X82" s="236"/>
      <c r="Y82" s="236"/>
      <c r="Z82" s="236"/>
      <c r="AA82" s="236"/>
      <c r="AB82" s="236"/>
    </row>
    <row r="83">
      <c r="A83" s="236"/>
      <c r="B83" s="241" t="s">
        <v>209</v>
      </c>
      <c r="C83" s="242">
        <v>5000000.0</v>
      </c>
      <c r="D83" s="248"/>
      <c r="E83" s="248"/>
      <c r="F83" s="248"/>
      <c r="G83" s="247"/>
      <c r="H83" s="247"/>
      <c r="I83" s="247"/>
      <c r="J83" s="247"/>
      <c r="K83" s="247"/>
      <c r="L83" s="247"/>
      <c r="M83" s="247"/>
      <c r="N83" s="247"/>
      <c r="O83" s="247"/>
      <c r="P83" s="242">
        <v>5000000.0</v>
      </c>
      <c r="Q83" s="247"/>
      <c r="R83" s="247"/>
      <c r="S83" s="247"/>
      <c r="T83" s="242">
        <v>5000000.0</v>
      </c>
      <c r="U83" s="236"/>
      <c r="V83" s="236"/>
      <c r="W83" s="236"/>
      <c r="X83" s="236"/>
      <c r="Y83" s="236"/>
      <c r="Z83" s="236"/>
      <c r="AA83" s="236"/>
      <c r="AB83" s="236"/>
    </row>
    <row r="84">
      <c r="A84" s="236"/>
      <c r="B84" s="241" t="s">
        <v>3384</v>
      </c>
      <c r="C84" s="247"/>
      <c r="D84" s="248"/>
      <c r="E84" s="248"/>
      <c r="F84" s="248"/>
      <c r="G84" s="247"/>
      <c r="H84" s="247"/>
      <c r="I84" s="247"/>
      <c r="J84" s="247"/>
      <c r="K84" s="247"/>
      <c r="L84" s="247"/>
      <c r="M84" s="247"/>
      <c r="N84" s="247"/>
      <c r="O84" s="247"/>
      <c r="P84" s="242">
        <v>66667.0</v>
      </c>
      <c r="Q84" s="247"/>
      <c r="R84" s="247"/>
      <c r="S84" s="247"/>
      <c r="T84" s="242">
        <v>66667.0</v>
      </c>
      <c r="U84" s="236"/>
      <c r="V84" s="236"/>
      <c r="W84" s="236"/>
      <c r="X84" s="236"/>
      <c r="Y84" s="236"/>
      <c r="Z84" s="236"/>
      <c r="AA84" s="236"/>
      <c r="AB84" s="236"/>
    </row>
    <row r="85">
      <c r="A85" s="236"/>
      <c r="B85" s="241" t="s">
        <v>3385</v>
      </c>
      <c r="C85" s="242">
        <v>3250000.0</v>
      </c>
      <c r="D85" s="248"/>
      <c r="E85" s="248"/>
      <c r="F85" s="248"/>
      <c r="G85" s="242">
        <v>15625.0</v>
      </c>
      <c r="H85" s="247"/>
      <c r="I85" s="247"/>
      <c r="J85" s="247"/>
      <c r="K85" s="247"/>
      <c r="L85" s="247"/>
      <c r="M85" s="242">
        <v>9970747.0</v>
      </c>
      <c r="N85" s="247"/>
      <c r="O85" s="247"/>
      <c r="P85" s="242">
        <v>1.307896E7</v>
      </c>
      <c r="Q85" s="247"/>
      <c r="R85" s="247"/>
      <c r="S85" s="247"/>
      <c r="T85" s="242">
        <v>1.307896E7</v>
      </c>
      <c r="U85" s="236"/>
      <c r="V85" s="236"/>
      <c r="W85" s="236"/>
      <c r="X85" s="236"/>
      <c r="Y85" s="236"/>
      <c r="Z85" s="236"/>
      <c r="AA85" s="236"/>
      <c r="AB85" s="236"/>
    </row>
    <row r="86">
      <c r="A86" s="236"/>
      <c r="B86" s="241" t="s">
        <v>3343</v>
      </c>
      <c r="C86" s="242">
        <v>3250000.0</v>
      </c>
      <c r="D86" s="248"/>
      <c r="E86" s="248"/>
      <c r="F86" s="248"/>
      <c r="G86" s="242">
        <v>195000.0</v>
      </c>
      <c r="H86" s="247"/>
      <c r="I86" s="247"/>
      <c r="J86" s="247"/>
      <c r="K86" s="247"/>
      <c r="L86" s="247"/>
      <c r="M86" s="242">
        <v>2.0211186E7</v>
      </c>
      <c r="N86" s="247"/>
      <c r="O86" s="247"/>
      <c r="P86" s="242">
        <v>2.3712311E7</v>
      </c>
      <c r="Q86" s="247"/>
      <c r="R86" s="247"/>
      <c r="S86" s="247"/>
      <c r="T86" s="242">
        <v>2.3712311E7</v>
      </c>
      <c r="U86" s="236"/>
      <c r="V86" s="236"/>
      <c r="W86" s="236"/>
      <c r="X86" s="236"/>
      <c r="Y86" s="236"/>
      <c r="Z86" s="236"/>
      <c r="AA86" s="236"/>
      <c r="AB86" s="236"/>
    </row>
    <row r="87">
      <c r="A87" s="236"/>
      <c r="B87" s="241" t="s">
        <v>201</v>
      </c>
      <c r="C87" s="242">
        <v>2166667.0</v>
      </c>
      <c r="D87" s="248"/>
      <c r="E87" s="248"/>
      <c r="F87" s="248"/>
      <c r="G87" s="242">
        <v>0.0</v>
      </c>
      <c r="H87" s="247"/>
      <c r="I87" s="247"/>
      <c r="J87" s="247"/>
      <c r="K87" s="247"/>
      <c r="L87" s="247"/>
      <c r="M87" s="242">
        <v>1.030698E7</v>
      </c>
      <c r="N87" s="247"/>
      <c r="O87" s="247"/>
      <c r="P87" s="242">
        <v>1.3140313E7</v>
      </c>
      <c r="Q87" s="247"/>
      <c r="R87" s="242">
        <v>175280.0</v>
      </c>
      <c r="S87" s="247"/>
      <c r="T87" s="242">
        <v>1.2965033E7</v>
      </c>
      <c r="U87" s="236"/>
      <c r="V87" s="236"/>
      <c r="W87" s="236"/>
      <c r="X87" s="236"/>
      <c r="Y87" s="236"/>
      <c r="Z87" s="236"/>
      <c r="AA87" s="236"/>
      <c r="AB87" s="236"/>
    </row>
    <row r="88">
      <c r="A88" s="236"/>
      <c r="B88" s="241" t="s">
        <v>204</v>
      </c>
      <c r="C88" s="242">
        <v>2166667.0</v>
      </c>
      <c r="D88" s="248"/>
      <c r="E88" s="248"/>
      <c r="F88" s="248"/>
      <c r="G88" s="242">
        <v>46875.0</v>
      </c>
      <c r="H88" s="247"/>
      <c r="I88" s="247"/>
      <c r="J88" s="247"/>
      <c r="K88" s="247"/>
      <c r="L88" s="247"/>
      <c r="M88" s="242">
        <v>1.4012672E7</v>
      </c>
      <c r="N88" s="247"/>
      <c r="O88" s="247"/>
      <c r="P88" s="242">
        <v>1.676788E7</v>
      </c>
      <c r="Q88" s="247"/>
      <c r="R88" s="242">
        <v>175280.0</v>
      </c>
      <c r="S88" s="247"/>
      <c r="T88" s="242">
        <v>1.65926E7</v>
      </c>
      <c r="U88" s="236"/>
      <c r="V88" s="236"/>
      <c r="W88" s="236"/>
      <c r="X88" s="236"/>
      <c r="Y88" s="236"/>
      <c r="Z88" s="236"/>
      <c r="AA88" s="236"/>
      <c r="AB88" s="236"/>
    </row>
    <row r="89">
      <c r="A89" s="236"/>
      <c r="B89" s="241" t="s">
        <v>3386</v>
      </c>
      <c r="C89" s="242">
        <v>6666667.0</v>
      </c>
      <c r="D89" s="248"/>
      <c r="E89" s="248"/>
      <c r="F89" s="248"/>
      <c r="G89" s="242">
        <v>0.0</v>
      </c>
      <c r="H89" s="247"/>
      <c r="I89" s="247"/>
      <c r="J89" s="247"/>
      <c r="K89" s="247"/>
      <c r="L89" s="247"/>
      <c r="M89" s="247"/>
      <c r="N89" s="247"/>
      <c r="O89" s="247"/>
      <c r="P89" s="242">
        <v>5333769.0</v>
      </c>
      <c r="Q89" s="247"/>
      <c r="R89" s="247"/>
      <c r="S89" s="247"/>
      <c r="T89" s="242">
        <v>5333769.0</v>
      </c>
      <c r="U89" s="236"/>
      <c r="V89" s="236"/>
      <c r="W89" s="236"/>
      <c r="X89" s="236"/>
      <c r="Y89" s="236"/>
      <c r="Z89" s="236"/>
      <c r="AA89" s="236"/>
      <c r="AB89" s="236"/>
    </row>
    <row r="90">
      <c r="A90" s="236"/>
      <c r="B90" s="241" t="s">
        <v>3345</v>
      </c>
      <c r="C90" s="242">
        <v>3333333.0</v>
      </c>
      <c r="D90" s="248"/>
      <c r="E90" s="248"/>
      <c r="F90" s="248"/>
      <c r="G90" s="242">
        <v>136218.0</v>
      </c>
      <c r="H90" s="247"/>
      <c r="I90" s="247"/>
      <c r="J90" s="247"/>
      <c r="K90" s="247"/>
      <c r="L90" s="247"/>
      <c r="M90" s="247"/>
      <c r="N90" s="247"/>
      <c r="O90" s="247"/>
      <c r="P90" s="242">
        <v>3084936.0</v>
      </c>
      <c r="Q90" s="247"/>
      <c r="R90" s="247"/>
      <c r="S90" s="247"/>
      <c r="T90" s="242">
        <v>3084936.0</v>
      </c>
      <c r="U90" s="236"/>
      <c r="V90" s="236"/>
      <c r="W90" s="236"/>
      <c r="X90" s="236"/>
      <c r="Y90" s="236"/>
      <c r="Z90" s="236"/>
      <c r="AA90" s="236"/>
      <c r="AB90" s="236"/>
    </row>
    <row r="91">
      <c r="A91" s="236"/>
      <c r="B91" s="241" t="s">
        <v>3319</v>
      </c>
      <c r="C91" s="242">
        <v>4333333.0</v>
      </c>
      <c r="D91" s="248"/>
      <c r="E91" s="248"/>
      <c r="F91" s="248"/>
      <c r="G91" s="242">
        <v>208333.0</v>
      </c>
      <c r="H91" s="247"/>
      <c r="I91" s="247"/>
      <c r="J91" s="247"/>
      <c r="K91" s="247"/>
      <c r="L91" s="247"/>
      <c r="M91" s="247"/>
      <c r="N91" s="247"/>
      <c r="O91" s="247"/>
      <c r="P91" s="242">
        <v>4541667.0</v>
      </c>
      <c r="Q91" s="247"/>
      <c r="R91" s="242">
        <v>175280.0</v>
      </c>
      <c r="S91" s="247"/>
      <c r="T91" s="242">
        <v>4366387.0</v>
      </c>
      <c r="U91" s="236"/>
      <c r="V91" s="236"/>
      <c r="W91" s="236"/>
      <c r="X91" s="236"/>
      <c r="Y91" s="236"/>
      <c r="Z91" s="236"/>
      <c r="AA91" s="236"/>
      <c r="AB91" s="236"/>
    </row>
    <row r="92">
      <c r="A92" s="237"/>
      <c r="B92" s="238" t="s">
        <v>3387</v>
      </c>
      <c r="C92" s="239">
        <f>sum(C93:C94)</f>
        <v>13333333</v>
      </c>
      <c r="D92" s="240"/>
      <c r="E92" s="240"/>
      <c r="F92" s="240"/>
      <c r="G92" s="239">
        <f t="shared" ref="G92:T92" si="11">sum(G93:G94)</f>
        <v>0</v>
      </c>
      <c r="H92" s="239">
        <f t="shared" si="11"/>
        <v>0</v>
      </c>
      <c r="I92" s="239">
        <f t="shared" si="11"/>
        <v>0</v>
      </c>
      <c r="J92" s="239">
        <f t="shared" si="11"/>
        <v>0</v>
      </c>
      <c r="K92" s="239">
        <f t="shared" si="11"/>
        <v>0</v>
      </c>
      <c r="L92" s="239">
        <f t="shared" si="11"/>
        <v>0</v>
      </c>
      <c r="M92" s="239">
        <f t="shared" si="11"/>
        <v>0</v>
      </c>
      <c r="N92" s="239">
        <f t="shared" si="11"/>
        <v>0</v>
      </c>
      <c r="O92" s="239">
        <f t="shared" si="11"/>
        <v>0</v>
      </c>
      <c r="P92" s="239">
        <f t="shared" si="11"/>
        <v>13333333</v>
      </c>
      <c r="Q92" s="239">
        <f t="shared" si="11"/>
        <v>0</v>
      </c>
      <c r="R92" s="239">
        <f t="shared" si="11"/>
        <v>0</v>
      </c>
      <c r="S92" s="239">
        <f t="shared" si="11"/>
        <v>0</v>
      </c>
      <c r="T92" s="239">
        <f t="shared" si="11"/>
        <v>13333333</v>
      </c>
      <c r="U92" s="236"/>
      <c r="V92" s="236"/>
      <c r="W92" s="236"/>
      <c r="X92" s="236"/>
      <c r="Y92" s="236"/>
      <c r="Z92" s="236"/>
      <c r="AA92" s="236"/>
      <c r="AB92" s="236"/>
    </row>
    <row r="93">
      <c r="A93" s="236"/>
      <c r="B93" s="241" t="s">
        <v>251</v>
      </c>
      <c r="C93" s="242">
        <v>5000000.0</v>
      </c>
      <c r="D93" s="248"/>
      <c r="E93" s="248"/>
      <c r="F93" s="248"/>
      <c r="G93" s="247"/>
      <c r="H93" s="247"/>
      <c r="I93" s="247"/>
      <c r="J93" s="247"/>
      <c r="K93" s="247"/>
      <c r="L93" s="247"/>
      <c r="M93" s="247"/>
      <c r="N93" s="247"/>
      <c r="O93" s="247"/>
      <c r="P93" s="242">
        <v>5000000.0</v>
      </c>
      <c r="Q93" s="247"/>
      <c r="R93" s="247"/>
      <c r="S93" s="247"/>
      <c r="T93" s="242">
        <v>5000000.0</v>
      </c>
      <c r="U93" s="236"/>
      <c r="V93" s="236"/>
      <c r="W93" s="236"/>
      <c r="X93" s="236"/>
      <c r="Y93" s="236"/>
      <c r="Z93" s="236"/>
      <c r="AA93" s="236"/>
      <c r="AB93" s="236"/>
    </row>
    <row r="94">
      <c r="A94" s="236"/>
      <c r="B94" s="241" t="s">
        <v>242</v>
      </c>
      <c r="C94" s="242">
        <v>8333333.0</v>
      </c>
      <c r="D94" s="248"/>
      <c r="E94" s="248"/>
      <c r="F94" s="248"/>
      <c r="G94" s="247"/>
      <c r="H94" s="247"/>
      <c r="I94" s="247"/>
      <c r="J94" s="247"/>
      <c r="K94" s="247"/>
      <c r="L94" s="247"/>
      <c r="M94" s="247"/>
      <c r="N94" s="247"/>
      <c r="O94" s="247"/>
      <c r="P94" s="242">
        <v>8333333.0</v>
      </c>
      <c r="Q94" s="247"/>
      <c r="R94" s="247"/>
      <c r="S94" s="247"/>
      <c r="T94" s="242">
        <v>8333333.0</v>
      </c>
      <c r="U94" s="236"/>
      <c r="V94" s="236"/>
      <c r="W94" s="236"/>
      <c r="X94" s="236"/>
      <c r="Y94" s="236"/>
      <c r="Z94" s="236"/>
      <c r="AA94" s="236"/>
      <c r="AB94" s="236"/>
    </row>
    <row r="95">
      <c r="A95" s="237"/>
      <c r="B95" s="238" t="s">
        <v>3388</v>
      </c>
      <c r="C95" s="239">
        <f>sum(C96:C106)</f>
        <v>75366666</v>
      </c>
      <c r="D95" s="240"/>
      <c r="E95" s="240"/>
      <c r="F95" s="240"/>
      <c r="G95" s="239">
        <f t="shared" ref="G95:T95" si="12">sum(G96:G106)</f>
        <v>2438520</v>
      </c>
      <c r="H95" s="239">
        <f t="shared" si="12"/>
        <v>1133334</v>
      </c>
      <c r="I95" s="239">
        <f t="shared" si="12"/>
        <v>0</v>
      </c>
      <c r="J95" s="239">
        <f t="shared" si="12"/>
        <v>666667</v>
      </c>
      <c r="K95" s="239">
        <f t="shared" si="12"/>
        <v>0</v>
      </c>
      <c r="L95" s="239">
        <f t="shared" si="12"/>
        <v>150000</v>
      </c>
      <c r="M95" s="239">
        <f t="shared" si="12"/>
        <v>0</v>
      </c>
      <c r="N95" s="239">
        <f t="shared" si="12"/>
        <v>0</v>
      </c>
      <c r="O95" s="239">
        <f t="shared" si="12"/>
        <v>0</v>
      </c>
      <c r="P95" s="239">
        <f t="shared" si="12"/>
        <v>79811048</v>
      </c>
      <c r="Q95" s="239">
        <f t="shared" si="12"/>
        <v>0</v>
      </c>
      <c r="R95" s="239">
        <f t="shared" si="12"/>
        <v>1822520</v>
      </c>
      <c r="S95" s="239">
        <f t="shared" si="12"/>
        <v>3333333</v>
      </c>
      <c r="T95" s="239">
        <f t="shared" si="12"/>
        <v>74655194</v>
      </c>
      <c r="U95" s="236"/>
      <c r="V95" s="236"/>
      <c r="W95" s="236"/>
      <c r="X95" s="236"/>
      <c r="Y95" s="236"/>
      <c r="Z95" s="236"/>
      <c r="AA95" s="236"/>
      <c r="AB95" s="236"/>
    </row>
    <row r="96">
      <c r="A96" s="236"/>
      <c r="B96" s="249" t="s">
        <v>3389</v>
      </c>
      <c r="C96" s="242">
        <v>8333333.0</v>
      </c>
      <c r="D96" s="248"/>
      <c r="E96" s="248"/>
      <c r="F96" s="248"/>
      <c r="G96" s="247"/>
      <c r="H96" s="247"/>
      <c r="I96" s="247"/>
      <c r="J96" s="247"/>
      <c r="K96" s="247"/>
      <c r="L96" s="247"/>
      <c r="M96" s="247"/>
      <c r="N96" s="247"/>
      <c r="O96" s="247"/>
      <c r="P96" s="242">
        <v>8333333.0</v>
      </c>
      <c r="Q96" s="247"/>
      <c r="R96" s="242">
        <v>245000.0</v>
      </c>
      <c r="S96" s="247"/>
      <c r="T96" s="242">
        <v>8088333.0</v>
      </c>
      <c r="U96" s="236"/>
      <c r="V96" s="236"/>
      <c r="W96" s="236"/>
      <c r="X96" s="236"/>
      <c r="Y96" s="236"/>
      <c r="Z96" s="236"/>
      <c r="AA96" s="236"/>
      <c r="AB96" s="236"/>
    </row>
    <row r="97">
      <c r="A97" s="236"/>
      <c r="B97" s="249" t="s">
        <v>213</v>
      </c>
      <c r="C97" s="242">
        <v>3.0333333E7</v>
      </c>
      <c r="D97" s="248"/>
      <c r="E97" s="248"/>
      <c r="F97" s="248"/>
      <c r="G97" s="247"/>
      <c r="H97" s="247"/>
      <c r="I97" s="247"/>
      <c r="J97" s="247"/>
      <c r="K97" s="247"/>
      <c r="L97" s="247"/>
      <c r="M97" s="247"/>
      <c r="N97" s="247"/>
      <c r="O97" s="247"/>
      <c r="P97" s="242">
        <v>3.0333333E7</v>
      </c>
      <c r="Q97" s="247"/>
      <c r="R97" s="247"/>
      <c r="S97" s="247"/>
      <c r="T97" s="242">
        <v>3.0333333E7</v>
      </c>
      <c r="U97" s="236"/>
      <c r="V97" s="236"/>
      <c r="W97" s="236"/>
      <c r="X97" s="236"/>
      <c r="Y97" s="236"/>
      <c r="Z97" s="236"/>
      <c r="AA97" s="236"/>
      <c r="AB97" s="236"/>
    </row>
    <row r="98">
      <c r="A98" s="236"/>
      <c r="B98" s="241" t="s">
        <v>221</v>
      </c>
      <c r="C98" s="242">
        <v>5333333.0</v>
      </c>
      <c r="D98" s="248"/>
      <c r="E98" s="248"/>
      <c r="F98" s="248"/>
      <c r="G98" s="247"/>
      <c r="H98" s="247"/>
      <c r="I98" s="247"/>
      <c r="J98" s="247"/>
      <c r="K98" s="247"/>
      <c r="L98" s="247"/>
      <c r="M98" s="247"/>
      <c r="N98" s="247"/>
      <c r="O98" s="247"/>
      <c r="P98" s="242">
        <v>5333333.0</v>
      </c>
      <c r="Q98" s="247"/>
      <c r="R98" s="242">
        <v>175280.0</v>
      </c>
      <c r="S98" s="247"/>
      <c r="T98" s="242">
        <v>5158053.0</v>
      </c>
      <c r="U98" s="236"/>
      <c r="V98" s="236"/>
      <c r="W98" s="236"/>
      <c r="X98" s="236"/>
      <c r="Y98" s="236"/>
      <c r="Z98" s="236"/>
      <c r="AA98" s="236"/>
      <c r="AB98" s="236"/>
    </row>
    <row r="99">
      <c r="A99" s="236"/>
      <c r="B99" s="241" t="s">
        <v>3347</v>
      </c>
      <c r="C99" s="242">
        <v>5000000.0</v>
      </c>
      <c r="D99" s="248"/>
      <c r="E99" s="248"/>
      <c r="F99" s="248"/>
      <c r="G99" s="247"/>
      <c r="H99" s="247"/>
      <c r="I99" s="247"/>
      <c r="J99" s="247"/>
      <c r="K99" s="247"/>
      <c r="L99" s="247"/>
      <c r="M99" s="247"/>
      <c r="N99" s="247"/>
      <c r="O99" s="247"/>
      <c r="P99" s="242">
        <v>4890635.0</v>
      </c>
      <c r="Q99" s="247"/>
      <c r="R99" s="242">
        <v>175280.0</v>
      </c>
      <c r="S99" s="247"/>
      <c r="T99" s="242">
        <v>4715355.0</v>
      </c>
      <c r="U99" s="236"/>
      <c r="V99" s="236"/>
      <c r="W99" s="236"/>
      <c r="X99" s="236"/>
      <c r="Y99" s="236"/>
      <c r="Z99" s="236"/>
      <c r="AA99" s="236"/>
      <c r="AB99" s="236"/>
    </row>
    <row r="100">
      <c r="A100" s="236"/>
      <c r="B100" s="241" t="s">
        <v>245</v>
      </c>
      <c r="C100" s="242">
        <v>2100000.0</v>
      </c>
      <c r="D100" s="248"/>
      <c r="E100" s="248"/>
      <c r="F100" s="248"/>
      <c r="G100" s="242">
        <v>0.0</v>
      </c>
      <c r="H100" s="242">
        <v>566667.0</v>
      </c>
      <c r="I100" s="247"/>
      <c r="J100" s="242">
        <v>0.0</v>
      </c>
      <c r="K100" s="247"/>
      <c r="L100" s="247"/>
      <c r="M100" s="247"/>
      <c r="N100" s="247"/>
      <c r="O100" s="247"/>
      <c r="P100" s="242">
        <v>2662935.0</v>
      </c>
      <c r="Q100" s="247"/>
      <c r="R100" s="242">
        <v>175280.0</v>
      </c>
      <c r="S100" s="247"/>
      <c r="T100" s="242">
        <v>2487655.0</v>
      </c>
      <c r="U100" s="236"/>
      <c r="V100" s="236"/>
      <c r="W100" s="236"/>
      <c r="X100" s="236"/>
      <c r="Y100" s="236"/>
      <c r="Z100" s="236"/>
      <c r="AA100" s="236"/>
      <c r="AB100" s="236"/>
    </row>
    <row r="101">
      <c r="A101" s="236"/>
      <c r="B101" s="241" t="s">
        <v>249</v>
      </c>
      <c r="C101" s="242">
        <v>2100000.0</v>
      </c>
      <c r="D101" s="248"/>
      <c r="E101" s="248"/>
      <c r="F101" s="248"/>
      <c r="G101" s="242">
        <v>145082.0</v>
      </c>
      <c r="H101" s="242">
        <v>566667.0</v>
      </c>
      <c r="I101" s="247"/>
      <c r="J101" s="242">
        <v>666667.0</v>
      </c>
      <c r="K101" s="247"/>
      <c r="L101" s="247"/>
      <c r="M101" s="247"/>
      <c r="N101" s="247"/>
      <c r="O101" s="247"/>
      <c r="P101" s="242">
        <v>3720489.0</v>
      </c>
      <c r="Q101" s="247"/>
      <c r="R101" s="242">
        <v>175280.0</v>
      </c>
      <c r="S101" s="242">
        <v>1333333.0</v>
      </c>
      <c r="T101" s="242">
        <v>2211875.0</v>
      </c>
      <c r="U101" s="236"/>
      <c r="V101" s="236"/>
      <c r="W101" s="236"/>
      <c r="X101" s="236"/>
      <c r="Y101" s="236"/>
      <c r="Z101" s="236"/>
      <c r="AA101" s="236"/>
      <c r="AB101" s="236"/>
    </row>
    <row r="102">
      <c r="A102" s="236"/>
      <c r="B102" s="241" t="s">
        <v>3390</v>
      </c>
      <c r="C102" s="242">
        <v>2666667.0</v>
      </c>
      <c r="D102" s="248"/>
      <c r="E102" s="248"/>
      <c r="F102" s="248"/>
      <c r="G102" s="242">
        <v>0.0</v>
      </c>
      <c r="H102" s="247"/>
      <c r="I102" s="247"/>
      <c r="J102" s="247"/>
      <c r="K102" s="247"/>
      <c r="L102" s="247"/>
      <c r="M102" s="247"/>
      <c r="N102" s="247"/>
      <c r="O102" s="247"/>
      <c r="P102" s="242">
        <v>2461538.0</v>
      </c>
      <c r="Q102" s="247"/>
      <c r="R102" s="247"/>
      <c r="S102" s="247"/>
      <c r="T102" s="242">
        <v>2461538.0</v>
      </c>
      <c r="U102" s="236"/>
      <c r="V102" s="236"/>
      <c r="W102" s="236"/>
      <c r="X102" s="236"/>
      <c r="Y102" s="236"/>
      <c r="Z102" s="236"/>
      <c r="AA102" s="236"/>
      <c r="AB102" s="236"/>
    </row>
    <row r="103">
      <c r="A103" s="236"/>
      <c r="B103" s="241" t="s">
        <v>3339</v>
      </c>
      <c r="C103" s="242">
        <v>4000000.0</v>
      </c>
      <c r="D103" s="248"/>
      <c r="E103" s="248"/>
      <c r="F103" s="248"/>
      <c r="G103" s="242">
        <v>95000.0</v>
      </c>
      <c r="H103" s="242">
        <v>0.0</v>
      </c>
      <c r="I103" s="247"/>
      <c r="J103" s="242">
        <v>0.0</v>
      </c>
      <c r="K103" s="247"/>
      <c r="L103" s="242">
        <v>50000.0</v>
      </c>
      <c r="M103" s="247"/>
      <c r="N103" s="247"/>
      <c r="O103" s="247"/>
      <c r="P103" s="242">
        <v>4134157.0</v>
      </c>
      <c r="Q103" s="247"/>
      <c r="R103" s="242">
        <v>175280.0</v>
      </c>
      <c r="S103" s="242">
        <v>2000000.0</v>
      </c>
      <c r="T103" s="242">
        <v>1958877.0</v>
      </c>
      <c r="U103" s="236"/>
      <c r="V103" s="236"/>
      <c r="W103" s="236"/>
      <c r="X103" s="236"/>
      <c r="Y103" s="236"/>
      <c r="Z103" s="236"/>
      <c r="AA103" s="236"/>
      <c r="AB103" s="236"/>
    </row>
    <row r="104">
      <c r="A104" s="236"/>
      <c r="B104" s="241" t="s">
        <v>258</v>
      </c>
      <c r="C104" s="242">
        <v>4000000.0</v>
      </c>
      <c r="D104" s="248"/>
      <c r="E104" s="248"/>
      <c r="F104" s="248"/>
      <c r="G104" s="242">
        <v>200179.0</v>
      </c>
      <c r="H104" s="242">
        <v>0.0</v>
      </c>
      <c r="I104" s="247"/>
      <c r="J104" s="242">
        <v>0.0</v>
      </c>
      <c r="K104" s="247"/>
      <c r="L104" s="242">
        <v>100000.0</v>
      </c>
      <c r="M104" s="247"/>
      <c r="N104" s="247"/>
      <c r="O104" s="247"/>
      <c r="P104" s="242">
        <v>4443036.0</v>
      </c>
      <c r="Q104" s="247"/>
      <c r="R104" s="242">
        <v>175280.0</v>
      </c>
      <c r="S104" s="247"/>
      <c r="T104" s="242">
        <v>4267756.0</v>
      </c>
      <c r="U104" s="236"/>
      <c r="V104" s="236"/>
      <c r="W104" s="236"/>
      <c r="X104" s="236"/>
      <c r="Y104" s="236"/>
      <c r="Z104" s="236"/>
      <c r="AA104" s="236"/>
      <c r="AB104" s="236"/>
    </row>
    <row r="105">
      <c r="A105" s="236"/>
      <c r="B105" s="241" t="s">
        <v>260</v>
      </c>
      <c r="C105" s="242">
        <v>6000000.0</v>
      </c>
      <c r="D105" s="248"/>
      <c r="E105" s="248"/>
      <c r="F105" s="248"/>
      <c r="G105" s="242">
        <v>1041161.0</v>
      </c>
      <c r="H105" s="242">
        <v>0.0</v>
      </c>
      <c r="I105" s="247"/>
      <c r="J105" s="242">
        <v>0.0</v>
      </c>
      <c r="K105" s="247"/>
      <c r="L105" s="247"/>
      <c r="M105" s="247"/>
      <c r="N105" s="247"/>
      <c r="O105" s="247"/>
      <c r="P105" s="242">
        <v>7041161.0</v>
      </c>
      <c r="Q105" s="247"/>
      <c r="R105" s="242">
        <v>262920.0</v>
      </c>
      <c r="S105" s="247"/>
      <c r="T105" s="242">
        <v>6778241.0</v>
      </c>
      <c r="U105" s="236"/>
      <c r="V105" s="236"/>
      <c r="W105" s="236"/>
      <c r="X105" s="236"/>
      <c r="Y105" s="236"/>
      <c r="Z105" s="236"/>
      <c r="AA105" s="236"/>
      <c r="AB105" s="236"/>
    </row>
    <row r="106">
      <c r="A106" s="236"/>
      <c r="B106" s="241" t="s">
        <v>262</v>
      </c>
      <c r="C106" s="242">
        <v>5500000.0</v>
      </c>
      <c r="D106" s="248"/>
      <c r="E106" s="248"/>
      <c r="F106" s="248"/>
      <c r="G106" s="242">
        <v>957098.0</v>
      </c>
      <c r="H106" s="247"/>
      <c r="I106" s="247"/>
      <c r="J106" s="247"/>
      <c r="K106" s="247"/>
      <c r="L106" s="247"/>
      <c r="M106" s="247"/>
      <c r="N106" s="247"/>
      <c r="O106" s="247"/>
      <c r="P106" s="242">
        <v>6457098.0</v>
      </c>
      <c r="Q106" s="247"/>
      <c r="R106" s="242">
        <v>262920.0</v>
      </c>
      <c r="S106" s="247"/>
      <c r="T106" s="242">
        <v>6194178.0</v>
      </c>
      <c r="U106" s="236"/>
      <c r="V106" s="236"/>
      <c r="W106" s="236"/>
      <c r="X106" s="236"/>
      <c r="Y106" s="236"/>
      <c r="Z106" s="236"/>
      <c r="AA106" s="236"/>
      <c r="AB106" s="236"/>
    </row>
    <row r="107">
      <c r="A107" s="237"/>
      <c r="B107" s="238" t="s">
        <v>3391</v>
      </c>
      <c r="C107" s="239">
        <f>sum(C108:C118)</f>
        <v>51166664</v>
      </c>
      <c r="D107" s="240"/>
      <c r="E107" s="240"/>
      <c r="F107" s="240"/>
      <c r="G107" s="239">
        <f t="shared" ref="G107:T107" si="13">sum(G108:G118)</f>
        <v>625249</v>
      </c>
      <c r="H107" s="239">
        <f t="shared" si="13"/>
        <v>5999998</v>
      </c>
      <c r="I107" s="239">
        <f t="shared" si="13"/>
        <v>0</v>
      </c>
      <c r="J107" s="239">
        <f t="shared" si="13"/>
        <v>0</v>
      </c>
      <c r="K107" s="239">
        <f t="shared" si="13"/>
        <v>0</v>
      </c>
      <c r="L107" s="239">
        <f t="shared" si="13"/>
        <v>0</v>
      </c>
      <c r="M107" s="239">
        <f t="shared" si="13"/>
        <v>11402912</v>
      </c>
      <c r="N107" s="239">
        <f t="shared" si="13"/>
        <v>0</v>
      </c>
      <c r="O107" s="239">
        <f t="shared" si="13"/>
        <v>0</v>
      </c>
      <c r="P107" s="239">
        <f t="shared" si="13"/>
        <v>65618121</v>
      </c>
      <c r="Q107" s="239">
        <f t="shared" si="13"/>
        <v>0</v>
      </c>
      <c r="R107" s="239">
        <f t="shared" si="13"/>
        <v>1576960</v>
      </c>
      <c r="S107" s="239">
        <f t="shared" si="13"/>
        <v>5000000</v>
      </c>
      <c r="T107" s="239">
        <f t="shared" si="13"/>
        <v>59041161</v>
      </c>
      <c r="U107" s="236"/>
      <c r="V107" s="236"/>
      <c r="W107" s="236"/>
      <c r="X107" s="236"/>
      <c r="Y107" s="236"/>
      <c r="Z107" s="236"/>
      <c r="AA107" s="236"/>
      <c r="AB107" s="236"/>
    </row>
    <row r="108">
      <c r="A108" s="236"/>
      <c r="B108" s="241" t="s">
        <v>185</v>
      </c>
      <c r="C108" s="242">
        <v>2666667.0</v>
      </c>
      <c r="D108" s="248"/>
      <c r="E108" s="248"/>
      <c r="F108" s="248"/>
      <c r="G108" s="242">
        <v>6410.0</v>
      </c>
      <c r="H108" s="242">
        <v>3333333.0</v>
      </c>
      <c r="I108" s="247"/>
      <c r="J108" s="247"/>
      <c r="K108" s="247"/>
      <c r="L108" s="247"/>
      <c r="M108" s="247"/>
      <c r="N108" s="247"/>
      <c r="O108" s="247"/>
      <c r="P108" s="242">
        <v>5986718.0</v>
      </c>
      <c r="Q108" s="247"/>
      <c r="R108" s="242">
        <v>175280.0</v>
      </c>
      <c r="S108" s="247"/>
      <c r="T108" s="242">
        <v>5811438.0</v>
      </c>
      <c r="U108" s="236"/>
      <c r="V108" s="236"/>
      <c r="W108" s="236"/>
      <c r="X108" s="236"/>
      <c r="Y108" s="236"/>
      <c r="Z108" s="236"/>
      <c r="AA108" s="236"/>
      <c r="AB108" s="236"/>
    </row>
    <row r="109">
      <c r="A109" s="236"/>
      <c r="B109" s="241" t="s">
        <v>3353</v>
      </c>
      <c r="C109" s="242">
        <v>1833333.0</v>
      </c>
      <c r="D109" s="248"/>
      <c r="E109" s="248"/>
      <c r="F109" s="248"/>
      <c r="G109" s="242">
        <v>84527.0</v>
      </c>
      <c r="H109" s="242">
        <v>333333.0</v>
      </c>
      <c r="I109" s="247"/>
      <c r="J109" s="247"/>
      <c r="K109" s="247"/>
      <c r="L109" s="247"/>
      <c r="M109" s="242">
        <v>1577531.0</v>
      </c>
      <c r="N109" s="247"/>
      <c r="O109" s="247"/>
      <c r="P109" s="242">
        <v>3711491.0</v>
      </c>
      <c r="Q109" s="247"/>
      <c r="R109" s="242">
        <v>175280.0</v>
      </c>
      <c r="S109" s="247"/>
      <c r="T109" s="242">
        <v>3536211.0</v>
      </c>
      <c r="U109" s="236"/>
      <c r="V109" s="236"/>
      <c r="W109" s="236"/>
      <c r="X109" s="236"/>
      <c r="Y109" s="236"/>
      <c r="Z109" s="236"/>
      <c r="AA109" s="236"/>
      <c r="AB109" s="236"/>
    </row>
    <row r="110">
      <c r="A110" s="236"/>
      <c r="B110" s="241" t="s">
        <v>3354</v>
      </c>
      <c r="C110" s="242">
        <v>1833333.0</v>
      </c>
      <c r="D110" s="248"/>
      <c r="E110" s="248"/>
      <c r="F110" s="248"/>
      <c r="G110" s="242">
        <v>128774.0</v>
      </c>
      <c r="H110" s="242">
        <v>333333.0</v>
      </c>
      <c r="I110" s="247"/>
      <c r="J110" s="247"/>
      <c r="K110" s="247"/>
      <c r="L110" s="247"/>
      <c r="M110" s="242">
        <v>1673716.0</v>
      </c>
      <c r="N110" s="247"/>
      <c r="O110" s="247"/>
      <c r="P110" s="242">
        <v>3956557.0</v>
      </c>
      <c r="Q110" s="247"/>
      <c r="R110" s="242">
        <v>175280.0</v>
      </c>
      <c r="S110" s="247"/>
      <c r="T110" s="242">
        <v>3781277.0</v>
      </c>
      <c r="U110" s="236"/>
      <c r="V110" s="236"/>
      <c r="W110" s="236"/>
      <c r="X110" s="236"/>
      <c r="Y110" s="236"/>
      <c r="Z110" s="236"/>
      <c r="AA110" s="236"/>
      <c r="AB110" s="236"/>
    </row>
    <row r="111">
      <c r="A111" s="236"/>
      <c r="B111" s="241" t="s">
        <v>3356</v>
      </c>
      <c r="C111" s="242">
        <v>1833333.0</v>
      </c>
      <c r="D111" s="248"/>
      <c r="E111" s="248"/>
      <c r="F111" s="248"/>
      <c r="G111" s="242">
        <v>121018.0</v>
      </c>
      <c r="H111" s="242">
        <v>333333.0</v>
      </c>
      <c r="I111" s="247"/>
      <c r="J111" s="247"/>
      <c r="K111" s="247"/>
      <c r="L111" s="247"/>
      <c r="M111" s="242">
        <v>1620480.0</v>
      </c>
      <c r="N111" s="247"/>
      <c r="O111" s="247"/>
      <c r="P111" s="242">
        <v>3837652.0</v>
      </c>
      <c r="Q111" s="247"/>
      <c r="R111" s="247"/>
      <c r="S111" s="247"/>
      <c r="T111" s="242">
        <v>3837652.0</v>
      </c>
      <c r="U111" s="236"/>
      <c r="V111" s="236"/>
      <c r="W111" s="236"/>
      <c r="X111" s="236"/>
      <c r="Y111" s="236"/>
      <c r="Z111" s="236"/>
      <c r="AA111" s="236"/>
      <c r="AB111" s="236"/>
    </row>
    <row r="112">
      <c r="A112" s="236"/>
      <c r="B112" s="241" t="s">
        <v>3392</v>
      </c>
      <c r="C112" s="242">
        <v>1833333.0</v>
      </c>
      <c r="D112" s="248"/>
      <c r="E112" s="248"/>
      <c r="F112" s="248"/>
      <c r="G112" s="242">
        <v>37548.0</v>
      </c>
      <c r="H112" s="242">
        <v>666667.0</v>
      </c>
      <c r="I112" s="247"/>
      <c r="J112" s="247"/>
      <c r="K112" s="247"/>
      <c r="L112" s="247"/>
      <c r="M112" s="242">
        <v>1657071.0</v>
      </c>
      <c r="N112" s="247"/>
      <c r="O112" s="247"/>
      <c r="P112" s="242">
        <v>4163911.0</v>
      </c>
      <c r="Q112" s="247"/>
      <c r="R112" s="242">
        <v>175280.0</v>
      </c>
      <c r="S112" s="247"/>
      <c r="T112" s="242">
        <v>3988631.0</v>
      </c>
      <c r="U112" s="236"/>
      <c r="V112" s="236"/>
      <c r="W112" s="236"/>
      <c r="X112" s="236"/>
      <c r="Y112" s="236"/>
      <c r="Z112" s="236"/>
      <c r="AA112" s="236"/>
      <c r="AB112" s="236"/>
    </row>
    <row r="113">
      <c r="A113" s="236"/>
      <c r="B113" s="241" t="s">
        <v>192</v>
      </c>
      <c r="C113" s="242">
        <v>1833333.0</v>
      </c>
      <c r="D113" s="248"/>
      <c r="E113" s="248"/>
      <c r="F113" s="248"/>
      <c r="G113" s="242">
        <v>53502.0</v>
      </c>
      <c r="H113" s="242">
        <v>333333.0</v>
      </c>
      <c r="I113" s="247"/>
      <c r="J113" s="247"/>
      <c r="K113" s="247"/>
      <c r="L113" s="247"/>
      <c r="M113" s="242">
        <v>1683349.0</v>
      </c>
      <c r="N113" s="247"/>
      <c r="O113" s="247"/>
      <c r="P113" s="242">
        <v>3901394.0</v>
      </c>
      <c r="Q113" s="247"/>
      <c r="R113" s="242">
        <v>175280.0</v>
      </c>
      <c r="S113" s="247"/>
      <c r="T113" s="242">
        <v>3726114.0</v>
      </c>
      <c r="U113" s="236"/>
      <c r="V113" s="236"/>
      <c r="W113" s="236"/>
      <c r="X113" s="236"/>
      <c r="Y113" s="236"/>
      <c r="Z113" s="236"/>
      <c r="AA113" s="236"/>
      <c r="AB113" s="236"/>
    </row>
    <row r="114">
      <c r="A114" s="236"/>
      <c r="B114" s="241" t="s">
        <v>194</v>
      </c>
      <c r="C114" s="242">
        <v>1833333.0</v>
      </c>
      <c r="D114" s="248"/>
      <c r="E114" s="248"/>
      <c r="F114" s="248"/>
      <c r="G114" s="242">
        <v>99952.0</v>
      </c>
      <c r="H114" s="242">
        <v>333333.0</v>
      </c>
      <c r="I114" s="247"/>
      <c r="J114" s="247"/>
      <c r="K114" s="247"/>
      <c r="L114" s="247"/>
      <c r="M114" s="242">
        <v>1685300.0</v>
      </c>
      <c r="N114" s="247"/>
      <c r="O114" s="247"/>
      <c r="P114" s="242">
        <v>3951918.0</v>
      </c>
      <c r="Q114" s="247"/>
      <c r="R114" s="242">
        <v>175280.0</v>
      </c>
      <c r="S114" s="247"/>
      <c r="T114" s="242">
        <v>3776638.0</v>
      </c>
      <c r="U114" s="236"/>
      <c r="V114" s="236"/>
      <c r="W114" s="236"/>
      <c r="X114" s="236"/>
      <c r="Y114" s="236"/>
      <c r="Z114" s="236"/>
      <c r="AA114" s="236"/>
      <c r="AB114" s="236"/>
    </row>
    <row r="115">
      <c r="A115" s="236"/>
      <c r="B115" s="241" t="s">
        <v>3393</v>
      </c>
      <c r="C115" s="242">
        <v>1833333.0</v>
      </c>
      <c r="D115" s="248"/>
      <c r="E115" s="248"/>
      <c r="F115" s="248"/>
      <c r="G115" s="242">
        <v>93518.0</v>
      </c>
      <c r="H115" s="242">
        <v>333333.0</v>
      </c>
      <c r="I115" s="247"/>
      <c r="J115" s="247"/>
      <c r="K115" s="247"/>
      <c r="L115" s="247"/>
      <c r="M115" s="242">
        <v>1505465.0</v>
      </c>
      <c r="N115" s="247"/>
      <c r="O115" s="247"/>
      <c r="P115" s="242">
        <v>3570019.0</v>
      </c>
      <c r="Q115" s="247"/>
      <c r="R115" s="247"/>
      <c r="S115" s="247"/>
      <c r="T115" s="242">
        <v>3570019.0</v>
      </c>
      <c r="U115" s="236"/>
      <c r="V115" s="236"/>
      <c r="W115" s="236"/>
      <c r="X115" s="236"/>
      <c r="Y115" s="236"/>
      <c r="Z115" s="236"/>
      <c r="AA115" s="236"/>
      <c r="AB115" s="236"/>
    </row>
    <row r="116">
      <c r="A116" s="236"/>
      <c r="B116" s="249" t="s">
        <v>3394</v>
      </c>
      <c r="C116" s="242">
        <v>1.3333333E7</v>
      </c>
      <c r="D116" s="248"/>
      <c r="E116" s="248"/>
      <c r="F116" s="248"/>
      <c r="G116" s="247"/>
      <c r="H116" s="247"/>
      <c r="I116" s="247"/>
      <c r="J116" s="247"/>
      <c r="K116" s="247"/>
      <c r="L116" s="247"/>
      <c r="M116" s="247"/>
      <c r="N116" s="247"/>
      <c r="O116" s="247"/>
      <c r="P116" s="242">
        <v>1.1282051E7</v>
      </c>
      <c r="Q116" s="247"/>
      <c r="R116" s="247"/>
      <c r="S116" s="242">
        <v>5000000.0</v>
      </c>
      <c r="T116" s="242">
        <v>6282051.0</v>
      </c>
      <c r="U116" s="236"/>
      <c r="V116" s="236"/>
      <c r="W116" s="236"/>
      <c r="X116" s="236"/>
      <c r="Y116" s="236"/>
      <c r="Z116" s="236"/>
      <c r="AA116" s="236"/>
      <c r="AB116" s="236"/>
    </row>
    <row r="117">
      <c r="A117" s="236"/>
      <c r="B117" s="249" t="s">
        <v>217</v>
      </c>
      <c r="C117" s="242">
        <v>1.8333333E7</v>
      </c>
      <c r="D117" s="248"/>
      <c r="E117" s="248"/>
      <c r="F117" s="248"/>
      <c r="G117" s="247"/>
      <c r="H117" s="247"/>
      <c r="I117" s="247"/>
      <c r="J117" s="247"/>
      <c r="K117" s="247"/>
      <c r="L117" s="247"/>
      <c r="M117" s="247"/>
      <c r="N117" s="247"/>
      <c r="O117" s="247"/>
      <c r="P117" s="242">
        <v>1.8333333E7</v>
      </c>
      <c r="Q117" s="247"/>
      <c r="R117" s="242">
        <v>350000.0</v>
      </c>
      <c r="S117" s="247"/>
      <c r="T117" s="242">
        <v>1.7983333E7</v>
      </c>
      <c r="U117" s="236"/>
      <c r="V117" s="236"/>
      <c r="W117" s="236"/>
      <c r="X117" s="236"/>
      <c r="Y117" s="236"/>
      <c r="Z117" s="236"/>
      <c r="AA117" s="236"/>
      <c r="AB117" s="236"/>
    </row>
    <row r="118">
      <c r="A118" s="236"/>
      <c r="B118" s="241" t="s">
        <v>3370</v>
      </c>
      <c r="C118" s="242">
        <v>4000000.0</v>
      </c>
      <c r="D118" s="248"/>
      <c r="E118" s="248"/>
      <c r="F118" s="248"/>
      <c r="G118" s="247"/>
      <c r="H118" s="247"/>
      <c r="I118" s="247"/>
      <c r="J118" s="247"/>
      <c r="K118" s="247"/>
      <c r="L118" s="247"/>
      <c r="M118" s="247"/>
      <c r="N118" s="247"/>
      <c r="O118" s="247"/>
      <c r="P118" s="242">
        <v>2923077.0</v>
      </c>
      <c r="Q118" s="247"/>
      <c r="R118" s="242">
        <v>175280.0</v>
      </c>
      <c r="S118" s="247"/>
      <c r="T118" s="242">
        <v>2747797.0</v>
      </c>
      <c r="U118" s="236"/>
      <c r="V118" s="236"/>
      <c r="W118" s="236"/>
      <c r="X118" s="236"/>
      <c r="Y118" s="236"/>
      <c r="Z118" s="236"/>
      <c r="AA118" s="236"/>
      <c r="AB118" s="236"/>
    </row>
    <row r="119">
      <c r="A119" s="237"/>
      <c r="B119" s="238" t="s">
        <v>3395</v>
      </c>
      <c r="C119" s="239">
        <f>sum(C120:C132)</f>
        <v>91508613</v>
      </c>
      <c r="D119" s="240"/>
      <c r="E119" s="240"/>
      <c r="F119" s="240"/>
      <c r="G119" s="239">
        <f t="shared" ref="G119:T119" si="14">sum(G120:G132)</f>
        <v>507740</v>
      </c>
      <c r="H119" s="239">
        <f t="shared" si="14"/>
        <v>0</v>
      </c>
      <c r="I119" s="239">
        <f t="shared" si="14"/>
        <v>0</v>
      </c>
      <c r="J119" s="239">
        <f t="shared" si="14"/>
        <v>0</v>
      </c>
      <c r="K119" s="239">
        <f t="shared" si="14"/>
        <v>0</v>
      </c>
      <c r="L119" s="239">
        <f t="shared" si="14"/>
        <v>0</v>
      </c>
      <c r="M119" s="239">
        <f t="shared" si="14"/>
        <v>2606250</v>
      </c>
      <c r="N119" s="239">
        <f t="shared" si="14"/>
        <v>0</v>
      </c>
      <c r="O119" s="239">
        <f t="shared" si="14"/>
        <v>0</v>
      </c>
      <c r="P119" s="239">
        <f t="shared" si="14"/>
        <v>94743063</v>
      </c>
      <c r="Q119" s="239">
        <f t="shared" si="14"/>
        <v>0</v>
      </c>
      <c r="R119" s="239">
        <f t="shared" si="14"/>
        <v>1436960</v>
      </c>
      <c r="S119" s="239">
        <f t="shared" si="14"/>
        <v>666667</v>
      </c>
      <c r="T119" s="239">
        <f t="shared" si="14"/>
        <v>92639437</v>
      </c>
      <c r="U119" s="236"/>
      <c r="V119" s="236"/>
      <c r="W119" s="236"/>
      <c r="X119" s="236"/>
      <c r="Y119" s="236"/>
      <c r="Z119" s="236"/>
      <c r="AA119" s="236"/>
      <c r="AB119" s="236"/>
    </row>
    <row r="120">
      <c r="A120" s="236"/>
      <c r="B120" s="249" t="s">
        <v>215</v>
      </c>
      <c r="C120" s="242">
        <v>2.1666667E7</v>
      </c>
      <c r="D120" s="248"/>
      <c r="E120" s="248"/>
      <c r="F120" s="248"/>
      <c r="G120" s="247"/>
      <c r="H120" s="247"/>
      <c r="I120" s="247"/>
      <c r="J120" s="247"/>
      <c r="K120" s="247"/>
      <c r="L120" s="247"/>
      <c r="M120" s="247"/>
      <c r="N120" s="247"/>
      <c r="O120" s="247"/>
      <c r="P120" s="242">
        <v>2.1666667E7</v>
      </c>
      <c r="Q120" s="247"/>
      <c r="R120" s="242">
        <v>175280.0</v>
      </c>
      <c r="S120" s="247"/>
      <c r="T120" s="242">
        <v>2.1491387E7</v>
      </c>
      <c r="U120" s="236"/>
      <c r="V120" s="236"/>
      <c r="W120" s="236"/>
      <c r="X120" s="236"/>
      <c r="Y120" s="236"/>
      <c r="Z120" s="236"/>
      <c r="AA120" s="236"/>
      <c r="AB120" s="236"/>
    </row>
    <row r="121">
      <c r="A121" s="236"/>
      <c r="B121" s="241" t="s">
        <v>3348</v>
      </c>
      <c r="C121" s="242">
        <v>5333333.0</v>
      </c>
      <c r="D121" s="248"/>
      <c r="E121" s="248"/>
      <c r="F121" s="248"/>
      <c r="G121" s="242">
        <v>0.0</v>
      </c>
      <c r="H121" s="247"/>
      <c r="I121" s="247"/>
      <c r="J121" s="247"/>
      <c r="K121" s="247"/>
      <c r="L121" s="247"/>
      <c r="M121" s="247"/>
      <c r="N121" s="247"/>
      <c r="O121" s="247"/>
      <c r="P121" s="242">
        <v>5333333.0</v>
      </c>
      <c r="Q121" s="247"/>
      <c r="R121" s="242">
        <v>175280.0</v>
      </c>
      <c r="S121" s="247"/>
      <c r="T121" s="242">
        <v>5158053.0</v>
      </c>
      <c r="U121" s="236"/>
      <c r="V121" s="236"/>
      <c r="W121" s="236"/>
      <c r="X121" s="236"/>
      <c r="Y121" s="236"/>
      <c r="Z121" s="236"/>
      <c r="AA121" s="236"/>
      <c r="AB121" s="236"/>
    </row>
    <row r="122">
      <c r="A122" s="236"/>
      <c r="B122" s="241" t="s">
        <v>3349</v>
      </c>
      <c r="C122" s="242">
        <v>7666667.0</v>
      </c>
      <c r="D122" s="248"/>
      <c r="E122" s="248"/>
      <c r="F122" s="248"/>
      <c r="G122" s="242">
        <v>0.0</v>
      </c>
      <c r="H122" s="247"/>
      <c r="I122" s="247"/>
      <c r="J122" s="247"/>
      <c r="K122" s="247"/>
      <c r="L122" s="247"/>
      <c r="M122" s="247"/>
      <c r="N122" s="247"/>
      <c r="O122" s="247"/>
      <c r="P122" s="242">
        <v>7666667.0</v>
      </c>
      <c r="Q122" s="247"/>
      <c r="R122" s="242">
        <v>175280.0</v>
      </c>
      <c r="S122" s="247"/>
      <c r="T122" s="242">
        <v>7491387.0</v>
      </c>
      <c r="U122" s="236"/>
      <c r="V122" s="236"/>
      <c r="W122" s="236"/>
      <c r="X122" s="236"/>
      <c r="Y122" s="236"/>
      <c r="Z122" s="236"/>
      <c r="AA122" s="236"/>
      <c r="AB122" s="236"/>
    </row>
    <row r="123">
      <c r="A123" s="236"/>
      <c r="B123" s="241" t="s">
        <v>3321</v>
      </c>
      <c r="C123" s="242">
        <v>6666667.0</v>
      </c>
      <c r="D123" s="248"/>
      <c r="E123" s="248"/>
      <c r="F123" s="248"/>
      <c r="G123" s="242">
        <v>0.0</v>
      </c>
      <c r="H123" s="247"/>
      <c r="I123" s="247"/>
      <c r="J123" s="247"/>
      <c r="K123" s="247"/>
      <c r="L123" s="247"/>
      <c r="M123" s="247"/>
      <c r="N123" s="247"/>
      <c r="O123" s="247"/>
      <c r="P123" s="242">
        <v>6656513.0</v>
      </c>
      <c r="Q123" s="247"/>
      <c r="R123" s="242">
        <v>175280.0</v>
      </c>
      <c r="S123" s="247"/>
      <c r="T123" s="242">
        <v>6481233.0</v>
      </c>
      <c r="U123" s="236"/>
      <c r="V123" s="236"/>
      <c r="W123" s="236"/>
      <c r="X123" s="236"/>
      <c r="Y123" s="236"/>
      <c r="Z123" s="236"/>
      <c r="AA123" s="236"/>
      <c r="AB123" s="236"/>
    </row>
    <row r="124">
      <c r="A124" s="236"/>
      <c r="B124" s="241" t="s">
        <v>230</v>
      </c>
      <c r="C124" s="242">
        <v>8333333.0</v>
      </c>
      <c r="D124" s="248"/>
      <c r="E124" s="248"/>
      <c r="F124" s="248"/>
      <c r="G124" s="242">
        <v>0.0</v>
      </c>
      <c r="H124" s="247"/>
      <c r="I124" s="247"/>
      <c r="J124" s="247"/>
      <c r="K124" s="247"/>
      <c r="L124" s="247"/>
      <c r="M124" s="247"/>
      <c r="N124" s="247"/>
      <c r="O124" s="247"/>
      <c r="P124" s="242">
        <v>8333333.0</v>
      </c>
      <c r="Q124" s="247"/>
      <c r="R124" s="242">
        <v>210000.0</v>
      </c>
      <c r="S124" s="247"/>
      <c r="T124" s="242">
        <v>8123333.0</v>
      </c>
      <c r="U124" s="236"/>
      <c r="V124" s="236"/>
      <c r="W124" s="236"/>
      <c r="X124" s="236"/>
      <c r="Y124" s="236"/>
      <c r="Z124" s="236"/>
      <c r="AA124" s="236"/>
      <c r="AB124" s="236"/>
    </row>
    <row r="125">
      <c r="A125" s="236"/>
      <c r="B125" s="241" t="s">
        <v>232</v>
      </c>
      <c r="C125" s="242">
        <v>8333333.0</v>
      </c>
      <c r="D125" s="248"/>
      <c r="E125" s="248"/>
      <c r="F125" s="248"/>
      <c r="G125" s="242">
        <v>0.0</v>
      </c>
      <c r="H125" s="247"/>
      <c r="I125" s="247"/>
      <c r="J125" s="247"/>
      <c r="K125" s="247"/>
      <c r="L125" s="247"/>
      <c r="M125" s="247"/>
      <c r="N125" s="247"/>
      <c r="O125" s="247"/>
      <c r="P125" s="242">
        <v>8333333.0</v>
      </c>
      <c r="Q125" s="247"/>
      <c r="R125" s="247"/>
      <c r="S125" s="247"/>
      <c r="T125" s="242">
        <v>8333333.0</v>
      </c>
      <c r="U125" s="236"/>
      <c r="V125" s="236"/>
      <c r="W125" s="236"/>
      <c r="X125" s="236"/>
      <c r="Y125" s="236"/>
      <c r="Z125" s="236"/>
      <c r="AA125" s="236"/>
      <c r="AB125" s="236"/>
    </row>
    <row r="126">
      <c r="A126" s="236"/>
      <c r="B126" s="241" t="s">
        <v>234</v>
      </c>
      <c r="C126" s="242">
        <v>4000000.0</v>
      </c>
      <c r="D126" s="248"/>
      <c r="E126" s="248"/>
      <c r="F126" s="248"/>
      <c r="G126" s="242">
        <v>339615.0</v>
      </c>
      <c r="H126" s="247"/>
      <c r="I126" s="247"/>
      <c r="J126" s="247"/>
      <c r="K126" s="247"/>
      <c r="L126" s="247"/>
      <c r="M126" s="242">
        <v>868750.0</v>
      </c>
      <c r="N126" s="247"/>
      <c r="O126" s="247"/>
      <c r="P126" s="242">
        <v>5362212.0</v>
      </c>
      <c r="Q126" s="247"/>
      <c r="R126" s="242">
        <v>175280.0</v>
      </c>
      <c r="S126" s="247"/>
      <c r="T126" s="242">
        <v>5186932.0</v>
      </c>
      <c r="U126" s="236"/>
      <c r="V126" s="236"/>
      <c r="W126" s="236"/>
      <c r="X126" s="236"/>
      <c r="Y126" s="236"/>
      <c r="Z126" s="236"/>
      <c r="AA126" s="236"/>
      <c r="AB126" s="236"/>
    </row>
    <row r="127">
      <c r="A127" s="236"/>
      <c r="B127" s="241" t="s">
        <v>236</v>
      </c>
      <c r="C127" s="242">
        <v>4333333.0</v>
      </c>
      <c r="D127" s="248"/>
      <c r="E127" s="248"/>
      <c r="F127" s="248"/>
      <c r="G127" s="242">
        <v>147292.0</v>
      </c>
      <c r="H127" s="247"/>
      <c r="I127" s="247"/>
      <c r="J127" s="247"/>
      <c r="K127" s="247"/>
      <c r="L127" s="247"/>
      <c r="M127" s="242">
        <v>868750.0</v>
      </c>
      <c r="N127" s="247"/>
      <c r="O127" s="247"/>
      <c r="P127" s="242">
        <v>5349375.0</v>
      </c>
      <c r="Q127" s="247"/>
      <c r="R127" s="247"/>
      <c r="S127" s="247"/>
      <c r="T127" s="242">
        <v>5349375.0</v>
      </c>
      <c r="U127" s="236"/>
      <c r="V127" s="236"/>
      <c r="W127" s="236"/>
      <c r="X127" s="236"/>
      <c r="Y127" s="236"/>
      <c r="Z127" s="236"/>
      <c r="AA127" s="236"/>
      <c r="AB127" s="236"/>
    </row>
    <row r="128">
      <c r="A128" s="236"/>
      <c r="B128" s="241" t="s">
        <v>238</v>
      </c>
      <c r="C128" s="242">
        <v>4333333.0</v>
      </c>
      <c r="D128" s="248"/>
      <c r="E128" s="248"/>
      <c r="F128" s="248"/>
      <c r="G128" s="242">
        <v>20833.0</v>
      </c>
      <c r="H128" s="247"/>
      <c r="I128" s="247"/>
      <c r="J128" s="247"/>
      <c r="K128" s="247"/>
      <c r="L128" s="247"/>
      <c r="M128" s="242">
        <v>868750.0</v>
      </c>
      <c r="N128" s="247"/>
      <c r="O128" s="247"/>
      <c r="P128" s="242">
        <v>5199683.0</v>
      </c>
      <c r="Q128" s="247"/>
      <c r="R128" s="242">
        <v>175280.0</v>
      </c>
      <c r="S128" s="242">
        <v>666667.0</v>
      </c>
      <c r="T128" s="242">
        <v>4357737.0</v>
      </c>
      <c r="U128" s="236"/>
      <c r="V128" s="236"/>
      <c r="W128" s="236"/>
      <c r="X128" s="236"/>
      <c r="Y128" s="236"/>
      <c r="Z128" s="236"/>
      <c r="AA128" s="236"/>
      <c r="AB128" s="236"/>
    </row>
    <row r="129">
      <c r="A129" s="236"/>
      <c r="B129" s="241" t="s">
        <v>3323</v>
      </c>
      <c r="C129" s="242">
        <v>4000000.0</v>
      </c>
      <c r="D129" s="248"/>
      <c r="E129" s="248"/>
      <c r="F129" s="248"/>
      <c r="G129" s="242">
        <v>0.0</v>
      </c>
      <c r="H129" s="247"/>
      <c r="I129" s="247"/>
      <c r="J129" s="247"/>
      <c r="K129" s="247"/>
      <c r="L129" s="247"/>
      <c r="M129" s="247"/>
      <c r="N129" s="247"/>
      <c r="O129" s="247"/>
      <c r="P129" s="242">
        <v>4000000.0</v>
      </c>
      <c r="Q129" s="247"/>
      <c r="R129" s="247"/>
      <c r="S129" s="247"/>
      <c r="T129" s="242">
        <v>4000000.0</v>
      </c>
      <c r="U129" s="236"/>
      <c r="V129" s="236"/>
      <c r="W129" s="236"/>
      <c r="X129" s="236"/>
      <c r="Y129" s="236"/>
      <c r="Z129" s="236"/>
      <c r="AA129" s="236"/>
      <c r="AB129" s="236"/>
    </row>
    <row r="130">
      <c r="A130" s="236"/>
      <c r="B130" s="241" t="s">
        <v>248</v>
      </c>
      <c r="C130" s="242">
        <v>5841947.0</v>
      </c>
      <c r="D130" s="248"/>
      <c r="E130" s="248"/>
      <c r="F130" s="248"/>
      <c r="G130" s="242">
        <v>0.0</v>
      </c>
      <c r="H130" s="247"/>
      <c r="I130" s="247"/>
      <c r="J130" s="247"/>
      <c r="K130" s="247"/>
      <c r="L130" s="247"/>
      <c r="M130" s="247"/>
      <c r="N130" s="247"/>
      <c r="O130" s="247"/>
      <c r="P130" s="242">
        <v>5841947.0</v>
      </c>
      <c r="Q130" s="247"/>
      <c r="R130" s="242">
        <v>175280.0</v>
      </c>
      <c r="S130" s="247"/>
      <c r="T130" s="242">
        <v>5666667.0</v>
      </c>
      <c r="U130" s="236"/>
      <c r="V130" s="236"/>
      <c r="W130" s="236"/>
      <c r="X130" s="236"/>
      <c r="Y130" s="236"/>
      <c r="Z130" s="236"/>
      <c r="AA130" s="236"/>
      <c r="AB130" s="236"/>
    </row>
    <row r="131">
      <c r="A131" s="236"/>
      <c r="B131" s="241" t="s">
        <v>3396</v>
      </c>
      <c r="C131" s="242">
        <v>9333333.0</v>
      </c>
      <c r="D131" s="248"/>
      <c r="E131" s="248"/>
      <c r="F131" s="248"/>
      <c r="G131" s="247"/>
      <c r="H131" s="247"/>
      <c r="I131" s="247"/>
      <c r="J131" s="247"/>
      <c r="K131" s="247"/>
      <c r="L131" s="247"/>
      <c r="M131" s="247"/>
      <c r="N131" s="247"/>
      <c r="O131" s="247"/>
      <c r="P131" s="242">
        <v>9333333.0</v>
      </c>
      <c r="Q131" s="247"/>
      <c r="R131" s="247"/>
      <c r="S131" s="247"/>
      <c r="T131" s="242">
        <v>9333333.0</v>
      </c>
      <c r="U131" s="236"/>
      <c r="V131" s="236"/>
      <c r="W131" s="236"/>
      <c r="X131" s="236"/>
      <c r="Y131" s="236"/>
      <c r="Z131" s="236"/>
      <c r="AA131" s="236"/>
      <c r="AB131" s="236"/>
    </row>
    <row r="132">
      <c r="A132" s="236"/>
      <c r="B132" s="241" t="s">
        <v>3350</v>
      </c>
      <c r="C132" s="242">
        <v>1666667.0</v>
      </c>
      <c r="D132" s="248"/>
      <c r="E132" s="248"/>
      <c r="F132" s="248"/>
      <c r="G132" s="247"/>
      <c r="H132" s="247"/>
      <c r="I132" s="247"/>
      <c r="J132" s="247"/>
      <c r="K132" s="247"/>
      <c r="L132" s="247"/>
      <c r="M132" s="247"/>
      <c r="N132" s="247"/>
      <c r="O132" s="247"/>
      <c r="P132" s="242">
        <v>1666667.0</v>
      </c>
      <c r="Q132" s="247"/>
      <c r="R132" s="247"/>
      <c r="S132" s="247"/>
      <c r="T132" s="242">
        <v>1666667.0</v>
      </c>
      <c r="U132" s="236"/>
      <c r="V132" s="236"/>
      <c r="W132" s="236"/>
      <c r="X132" s="236"/>
      <c r="Y132" s="236"/>
      <c r="Z132" s="236"/>
      <c r="AA132" s="236"/>
      <c r="AB132" s="236"/>
    </row>
    <row r="133">
      <c r="A133" s="237"/>
      <c r="B133" s="238" t="s">
        <v>3397</v>
      </c>
      <c r="C133" s="239">
        <f>sum(C134:C148)</f>
        <v>70666667</v>
      </c>
      <c r="D133" s="240"/>
      <c r="E133" s="240"/>
      <c r="F133" s="240"/>
      <c r="G133" s="239">
        <f t="shared" ref="G133:T133" si="15">sum(G134:G148)</f>
        <v>4021697</v>
      </c>
      <c r="H133" s="239">
        <f t="shared" si="15"/>
        <v>9500000</v>
      </c>
      <c r="I133" s="239">
        <f t="shared" si="15"/>
        <v>2000000</v>
      </c>
      <c r="J133" s="239">
        <f t="shared" si="15"/>
        <v>0</v>
      </c>
      <c r="K133" s="239">
        <f t="shared" si="15"/>
        <v>100000</v>
      </c>
      <c r="L133" s="239">
        <f t="shared" si="15"/>
        <v>0</v>
      </c>
      <c r="M133" s="239">
        <f t="shared" si="15"/>
        <v>247239923</v>
      </c>
      <c r="N133" s="239">
        <f t="shared" si="15"/>
        <v>0</v>
      </c>
      <c r="O133" s="239">
        <f t="shared" si="15"/>
        <v>0</v>
      </c>
      <c r="P133" s="239">
        <f t="shared" si="15"/>
        <v>333985897</v>
      </c>
      <c r="Q133" s="239">
        <f t="shared" si="15"/>
        <v>0</v>
      </c>
      <c r="R133" s="239">
        <f t="shared" si="15"/>
        <v>2802800</v>
      </c>
      <c r="S133" s="239">
        <f t="shared" si="15"/>
        <v>2000000</v>
      </c>
      <c r="T133" s="239">
        <f t="shared" si="15"/>
        <v>329183097</v>
      </c>
      <c r="U133" s="236"/>
      <c r="V133" s="236"/>
      <c r="W133" s="236"/>
      <c r="X133" s="236"/>
      <c r="Y133" s="236"/>
      <c r="Z133" s="236"/>
      <c r="AA133" s="236"/>
      <c r="AB133" s="236"/>
    </row>
    <row r="134">
      <c r="A134" s="236"/>
      <c r="B134" s="241" t="s">
        <v>191</v>
      </c>
      <c r="C134" s="242">
        <v>6666667.0</v>
      </c>
      <c r="D134" s="248"/>
      <c r="E134" s="248"/>
      <c r="F134" s="248"/>
      <c r="G134" s="242">
        <v>1293910.0</v>
      </c>
      <c r="H134" s="247"/>
      <c r="I134" s="247"/>
      <c r="J134" s="247"/>
      <c r="K134" s="247"/>
      <c r="L134" s="247"/>
      <c r="M134" s="242">
        <v>783333.0</v>
      </c>
      <c r="N134" s="247"/>
      <c r="O134" s="247"/>
      <c r="P134" s="242">
        <v>9513141.0</v>
      </c>
      <c r="Q134" s="247"/>
      <c r="R134" s="242">
        <v>315000.0</v>
      </c>
      <c r="S134" s="247"/>
      <c r="T134" s="242">
        <v>9198141.0</v>
      </c>
      <c r="U134" s="236"/>
      <c r="V134" s="236"/>
      <c r="W134" s="236"/>
      <c r="X134" s="236"/>
      <c r="Y134" s="236"/>
      <c r="Z134" s="236"/>
      <c r="AA134" s="236"/>
      <c r="AB134" s="236"/>
    </row>
    <row r="135">
      <c r="A135" s="236"/>
      <c r="B135" s="241" t="s">
        <v>3364</v>
      </c>
      <c r="C135" s="242">
        <v>2000000.0</v>
      </c>
      <c r="D135" s="248"/>
      <c r="E135" s="248"/>
      <c r="F135" s="248"/>
      <c r="G135" s="242">
        <v>155577.0</v>
      </c>
      <c r="H135" s="242">
        <v>1333333.0</v>
      </c>
      <c r="I135" s="247"/>
      <c r="J135" s="247"/>
      <c r="K135" s="247"/>
      <c r="L135" s="247"/>
      <c r="M135" s="242">
        <v>1285000.0</v>
      </c>
      <c r="N135" s="247"/>
      <c r="O135" s="247"/>
      <c r="P135" s="242">
        <v>4817679.0</v>
      </c>
      <c r="Q135" s="247"/>
      <c r="R135" s="242">
        <v>175280.0</v>
      </c>
      <c r="S135" s="247"/>
      <c r="T135" s="242">
        <v>4642399.0</v>
      </c>
      <c r="U135" s="236"/>
      <c r="V135" s="236"/>
      <c r="W135" s="236"/>
      <c r="X135" s="236"/>
      <c r="Y135" s="236"/>
      <c r="Z135" s="236"/>
      <c r="AA135" s="236"/>
      <c r="AB135" s="236"/>
    </row>
    <row r="136">
      <c r="A136" s="236"/>
      <c r="B136" s="241" t="s">
        <v>3363</v>
      </c>
      <c r="C136" s="242">
        <v>2000000.0</v>
      </c>
      <c r="D136" s="248"/>
      <c r="E136" s="248"/>
      <c r="F136" s="248"/>
      <c r="G136" s="242">
        <v>293942.0</v>
      </c>
      <c r="H136" s="242">
        <v>1000000.0</v>
      </c>
      <c r="I136" s="242">
        <v>2000000.0</v>
      </c>
      <c r="J136" s="247"/>
      <c r="K136" s="242">
        <v>100000.0</v>
      </c>
      <c r="L136" s="247"/>
      <c r="M136" s="242">
        <v>1335000.0</v>
      </c>
      <c r="N136" s="247"/>
      <c r="O136" s="247"/>
      <c r="P136" s="242">
        <v>6720619.0</v>
      </c>
      <c r="Q136" s="247"/>
      <c r="R136" s="242">
        <v>175280.0</v>
      </c>
      <c r="S136" s="247"/>
      <c r="T136" s="242">
        <v>6545339.0</v>
      </c>
      <c r="U136" s="236"/>
      <c r="V136" s="236"/>
      <c r="W136" s="236"/>
      <c r="X136" s="236"/>
      <c r="Y136" s="236"/>
      <c r="Z136" s="236"/>
      <c r="AA136" s="236"/>
      <c r="AB136" s="236"/>
    </row>
    <row r="137">
      <c r="A137" s="236"/>
      <c r="B137" s="241" t="s">
        <v>178</v>
      </c>
      <c r="C137" s="242">
        <v>2000000.0</v>
      </c>
      <c r="D137" s="248"/>
      <c r="E137" s="248"/>
      <c r="F137" s="248"/>
      <c r="G137" s="242">
        <v>86538.0</v>
      </c>
      <c r="H137" s="242">
        <v>500000.0</v>
      </c>
      <c r="I137" s="247"/>
      <c r="J137" s="247"/>
      <c r="K137" s="247"/>
      <c r="L137" s="247"/>
      <c r="M137" s="242">
        <v>841667.0</v>
      </c>
      <c r="N137" s="247"/>
      <c r="O137" s="247"/>
      <c r="P137" s="242">
        <v>3473221.0</v>
      </c>
      <c r="Q137" s="247"/>
      <c r="R137" s="242">
        <v>175280.0</v>
      </c>
      <c r="S137" s="247"/>
      <c r="T137" s="242">
        <v>3297941.0</v>
      </c>
      <c r="U137" s="236"/>
      <c r="V137" s="236"/>
      <c r="W137" s="236"/>
      <c r="X137" s="236"/>
      <c r="Y137" s="236"/>
      <c r="Z137" s="236"/>
      <c r="AA137" s="236"/>
      <c r="AB137" s="236"/>
    </row>
    <row r="138">
      <c r="A138" s="236"/>
      <c r="B138" s="241" t="s">
        <v>3398</v>
      </c>
      <c r="C138" s="242">
        <v>2000000.0</v>
      </c>
      <c r="D138" s="248"/>
      <c r="E138" s="248"/>
      <c r="F138" s="248"/>
      <c r="G138" s="242">
        <v>24038.0</v>
      </c>
      <c r="H138" s="242">
        <v>333333.0</v>
      </c>
      <c r="I138" s="247"/>
      <c r="J138" s="247"/>
      <c r="K138" s="247"/>
      <c r="L138" s="247"/>
      <c r="M138" s="242">
        <v>828333.0</v>
      </c>
      <c r="N138" s="247"/>
      <c r="O138" s="247"/>
      <c r="P138" s="242">
        <v>2330428.0</v>
      </c>
      <c r="Q138" s="247"/>
      <c r="R138" s="247"/>
      <c r="S138" s="247"/>
      <c r="T138" s="242">
        <v>2330428.0</v>
      </c>
      <c r="U138" s="236"/>
      <c r="V138" s="236"/>
      <c r="W138" s="236"/>
      <c r="X138" s="236"/>
      <c r="Y138" s="236"/>
      <c r="Z138" s="236"/>
      <c r="AA138" s="236"/>
      <c r="AB138" s="236"/>
    </row>
    <row r="139">
      <c r="A139" s="236"/>
      <c r="B139" s="241" t="s">
        <v>3399</v>
      </c>
      <c r="C139" s="242">
        <v>2000000.0</v>
      </c>
      <c r="D139" s="248"/>
      <c r="E139" s="248"/>
      <c r="F139" s="248"/>
      <c r="G139" s="242">
        <v>210192.0</v>
      </c>
      <c r="H139" s="242">
        <v>500000.0</v>
      </c>
      <c r="I139" s="247"/>
      <c r="J139" s="247"/>
      <c r="K139" s="247"/>
      <c r="L139" s="247"/>
      <c r="M139" s="242">
        <v>1276667.0</v>
      </c>
      <c r="N139" s="247"/>
      <c r="O139" s="247"/>
      <c r="P139" s="242">
        <v>3862821.0</v>
      </c>
      <c r="Q139" s="247"/>
      <c r="R139" s="242">
        <v>175280.0</v>
      </c>
      <c r="S139" s="247"/>
      <c r="T139" s="242">
        <v>3687541.0</v>
      </c>
      <c r="U139" s="236"/>
      <c r="V139" s="236"/>
      <c r="W139" s="236"/>
      <c r="X139" s="236"/>
      <c r="Y139" s="236"/>
      <c r="Z139" s="236"/>
      <c r="AA139" s="236"/>
      <c r="AB139" s="236"/>
    </row>
    <row r="140">
      <c r="A140" s="236"/>
      <c r="B140" s="241" t="s">
        <v>3400</v>
      </c>
      <c r="C140" s="242">
        <v>2000000.0</v>
      </c>
      <c r="D140" s="248"/>
      <c r="E140" s="248"/>
      <c r="F140" s="248"/>
      <c r="G140" s="242">
        <v>161058.0</v>
      </c>
      <c r="H140" s="242">
        <v>500000.0</v>
      </c>
      <c r="I140" s="247"/>
      <c r="J140" s="247"/>
      <c r="K140" s="247"/>
      <c r="L140" s="247"/>
      <c r="M140" s="242">
        <v>1053333.0</v>
      </c>
      <c r="N140" s="247"/>
      <c r="O140" s="247"/>
      <c r="P140" s="242">
        <v>3672222.0</v>
      </c>
      <c r="Q140" s="247"/>
      <c r="R140" s="247"/>
      <c r="S140" s="247"/>
      <c r="T140" s="242">
        <v>3672222.0</v>
      </c>
      <c r="U140" s="236"/>
      <c r="V140" s="236"/>
      <c r="W140" s="236"/>
      <c r="X140" s="236"/>
      <c r="Y140" s="236"/>
      <c r="Z140" s="236"/>
      <c r="AA140" s="236"/>
      <c r="AB140" s="236"/>
    </row>
    <row r="141">
      <c r="A141" s="236"/>
      <c r="B141" s="241" t="s">
        <v>3401</v>
      </c>
      <c r="C141" s="242">
        <v>2000000.0</v>
      </c>
      <c r="D141" s="248"/>
      <c r="E141" s="248"/>
      <c r="F141" s="248"/>
      <c r="G141" s="242">
        <v>149519.0</v>
      </c>
      <c r="H141" s="242">
        <v>1000000.0</v>
      </c>
      <c r="I141" s="247"/>
      <c r="J141" s="247"/>
      <c r="K141" s="247"/>
      <c r="L141" s="247"/>
      <c r="M141" s="242">
        <v>1836667.0</v>
      </c>
      <c r="N141" s="247"/>
      <c r="O141" s="247"/>
      <c r="P141" s="242">
        <v>5048932.0</v>
      </c>
      <c r="Q141" s="247"/>
      <c r="R141" s="242">
        <v>175280.0</v>
      </c>
      <c r="S141" s="247"/>
      <c r="T141" s="242">
        <v>4873652.0</v>
      </c>
      <c r="U141" s="236"/>
      <c r="V141" s="236"/>
      <c r="W141" s="236"/>
      <c r="X141" s="236"/>
      <c r="Y141" s="236"/>
      <c r="Z141" s="236"/>
      <c r="AA141" s="236"/>
      <c r="AB141" s="236"/>
    </row>
    <row r="142">
      <c r="A142" s="236"/>
      <c r="B142" s="241" t="s">
        <v>3358</v>
      </c>
      <c r="C142" s="242">
        <v>2000000.0</v>
      </c>
      <c r="D142" s="248"/>
      <c r="E142" s="248"/>
      <c r="F142" s="248"/>
      <c r="G142" s="242">
        <v>121538.0</v>
      </c>
      <c r="H142" s="242">
        <v>1000000.0</v>
      </c>
      <c r="I142" s="242">
        <v>0.0</v>
      </c>
      <c r="J142" s="247"/>
      <c r="K142" s="247"/>
      <c r="L142" s="247"/>
      <c r="M142" s="242">
        <v>1520000.0</v>
      </c>
      <c r="N142" s="247"/>
      <c r="O142" s="247"/>
      <c r="P142" s="242">
        <v>4699685.0</v>
      </c>
      <c r="Q142" s="247"/>
      <c r="R142" s="242">
        <v>175280.0</v>
      </c>
      <c r="S142" s="242">
        <v>2000000.0</v>
      </c>
      <c r="T142" s="242">
        <v>2524405.0</v>
      </c>
      <c r="U142" s="236"/>
      <c r="V142" s="236"/>
      <c r="W142" s="236"/>
      <c r="X142" s="236"/>
      <c r="Y142" s="236"/>
      <c r="Z142" s="236"/>
      <c r="AA142" s="236"/>
      <c r="AB142" s="236"/>
    </row>
    <row r="143">
      <c r="A143" s="236"/>
      <c r="B143" s="241" t="s">
        <v>3357</v>
      </c>
      <c r="C143" s="242">
        <v>2000000.0</v>
      </c>
      <c r="D143" s="248"/>
      <c r="E143" s="248"/>
      <c r="F143" s="248"/>
      <c r="G143" s="242">
        <v>223558.0</v>
      </c>
      <c r="H143" s="242">
        <v>1000000.0</v>
      </c>
      <c r="I143" s="242">
        <v>0.0</v>
      </c>
      <c r="J143" s="247"/>
      <c r="K143" s="247"/>
      <c r="L143" s="247"/>
      <c r="M143" s="242">
        <v>1783333.0</v>
      </c>
      <c r="N143" s="247"/>
      <c r="O143" s="247"/>
      <c r="P143" s="242">
        <v>5069945.0</v>
      </c>
      <c r="Q143" s="247"/>
      <c r="R143" s="242">
        <v>175280.0</v>
      </c>
      <c r="S143" s="247"/>
      <c r="T143" s="242">
        <v>4894665.0</v>
      </c>
      <c r="U143" s="236"/>
      <c r="V143" s="236"/>
      <c r="W143" s="236"/>
      <c r="X143" s="236"/>
      <c r="Y143" s="236"/>
      <c r="Z143" s="236"/>
      <c r="AA143" s="236"/>
      <c r="AB143" s="236"/>
    </row>
    <row r="144">
      <c r="A144" s="236"/>
      <c r="B144" s="241" t="s">
        <v>3359</v>
      </c>
      <c r="C144" s="242">
        <v>2000000.0</v>
      </c>
      <c r="D144" s="248"/>
      <c r="E144" s="248"/>
      <c r="F144" s="248"/>
      <c r="G144" s="242">
        <v>92212.0</v>
      </c>
      <c r="H144" s="242">
        <v>1000000.0</v>
      </c>
      <c r="I144" s="242">
        <v>0.0</v>
      </c>
      <c r="J144" s="247"/>
      <c r="K144" s="247"/>
      <c r="L144" s="247"/>
      <c r="M144" s="242">
        <v>880000.0</v>
      </c>
      <c r="N144" s="247"/>
      <c r="O144" s="247"/>
      <c r="P144" s="242">
        <v>3433750.0</v>
      </c>
      <c r="Q144" s="247"/>
      <c r="R144" s="242">
        <v>175280.0</v>
      </c>
      <c r="S144" s="247"/>
      <c r="T144" s="242">
        <v>3258470.0</v>
      </c>
      <c r="U144" s="236"/>
      <c r="V144" s="236"/>
      <c r="W144" s="236"/>
      <c r="X144" s="236"/>
      <c r="Y144" s="236"/>
      <c r="Z144" s="236"/>
      <c r="AA144" s="236"/>
      <c r="AB144" s="236"/>
    </row>
    <row r="145">
      <c r="A145" s="236"/>
      <c r="B145" s="241" t="s">
        <v>3361</v>
      </c>
      <c r="C145" s="242">
        <v>2000000.0</v>
      </c>
      <c r="D145" s="248"/>
      <c r="E145" s="248"/>
      <c r="F145" s="248"/>
      <c r="G145" s="242">
        <v>164615.0</v>
      </c>
      <c r="H145" s="242">
        <v>666667.0</v>
      </c>
      <c r="I145" s="247"/>
      <c r="J145" s="247"/>
      <c r="K145" s="247"/>
      <c r="L145" s="247"/>
      <c r="M145" s="242">
        <v>1755000.0</v>
      </c>
      <c r="N145" s="247"/>
      <c r="O145" s="247"/>
      <c r="P145" s="242">
        <v>4655167.0</v>
      </c>
      <c r="Q145" s="247"/>
      <c r="R145" s="242">
        <v>175280.0</v>
      </c>
      <c r="S145" s="247"/>
      <c r="T145" s="242">
        <v>4479887.0</v>
      </c>
      <c r="U145" s="236"/>
      <c r="V145" s="236"/>
      <c r="W145" s="236"/>
      <c r="X145" s="236"/>
      <c r="Y145" s="236"/>
      <c r="Z145" s="236"/>
      <c r="AA145" s="236"/>
      <c r="AB145" s="236"/>
    </row>
    <row r="146">
      <c r="A146" s="236"/>
      <c r="B146" s="241" t="s">
        <v>3341</v>
      </c>
      <c r="C146" s="242">
        <v>2000000.0</v>
      </c>
      <c r="D146" s="248"/>
      <c r="E146" s="248"/>
      <c r="F146" s="248"/>
      <c r="G146" s="242">
        <v>159423.0</v>
      </c>
      <c r="H146" s="242">
        <v>666667.0</v>
      </c>
      <c r="I146" s="247"/>
      <c r="J146" s="247"/>
      <c r="K146" s="247"/>
      <c r="L146" s="247"/>
      <c r="M146" s="242">
        <v>1661667.0</v>
      </c>
      <c r="N146" s="247"/>
      <c r="O146" s="247"/>
      <c r="P146" s="242">
        <v>4670326.0</v>
      </c>
      <c r="Q146" s="247"/>
      <c r="R146" s="242">
        <v>175280.0</v>
      </c>
      <c r="S146" s="247"/>
      <c r="T146" s="242">
        <v>4495046.0</v>
      </c>
      <c r="U146" s="236"/>
      <c r="V146" s="236"/>
      <c r="W146" s="236"/>
      <c r="X146" s="236"/>
      <c r="Y146" s="236"/>
      <c r="Z146" s="236"/>
      <c r="AA146" s="236"/>
      <c r="AB146" s="236"/>
    </row>
    <row r="147">
      <c r="A147" s="236"/>
      <c r="B147" s="241" t="s">
        <v>3402</v>
      </c>
      <c r="C147" s="242">
        <v>2.0E7</v>
      </c>
      <c r="D147" s="248"/>
      <c r="E147" s="248"/>
      <c r="F147" s="248"/>
      <c r="G147" s="247"/>
      <c r="H147" s="247"/>
      <c r="I147" s="247"/>
      <c r="J147" s="247"/>
      <c r="K147" s="247"/>
      <c r="L147" s="247"/>
      <c r="M147" s="242">
        <v>9.9264595E7</v>
      </c>
      <c r="N147" s="247"/>
      <c r="O147" s="247"/>
      <c r="P147" s="242">
        <v>1.19264595E8</v>
      </c>
      <c r="Q147" s="242">
        <v>0.0</v>
      </c>
      <c r="R147" s="242">
        <v>0.0</v>
      </c>
      <c r="S147" s="242">
        <v>0.0</v>
      </c>
      <c r="T147" s="242">
        <f t="shared" ref="T147:T148" si="16">P147-Q147-R147-S147</f>
        <v>119264595</v>
      </c>
      <c r="U147" s="236"/>
      <c r="V147" s="236"/>
      <c r="W147" s="236"/>
      <c r="X147" s="236"/>
      <c r="Y147" s="236"/>
      <c r="Z147" s="236"/>
      <c r="AA147" s="236"/>
      <c r="AB147" s="236"/>
    </row>
    <row r="148">
      <c r="A148" s="236"/>
      <c r="B148" s="241" t="s">
        <v>3403</v>
      </c>
      <c r="C148" s="242">
        <v>2.0E7</v>
      </c>
      <c r="D148" s="248"/>
      <c r="E148" s="248"/>
      <c r="F148" s="248"/>
      <c r="G148" s="242">
        <v>885577.0</v>
      </c>
      <c r="H148" s="247"/>
      <c r="I148" s="247"/>
      <c r="J148" s="247"/>
      <c r="K148" s="247"/>
      <c r="L148" s="247"/>
      <c r="M148" s="242">
        <v>1.31135328E8</v>
      </c>
      <c r="N148" s="247"/>
      <c r="O148" s="247"/>
      <c r="P148" s="242">
        <v>1.52753366E8</v>
      </c>
      <c r="Q148" s="242">
        <v>0.0</v>
      </c>
      <c r="R148" s="242">
        <v>735000.0</v>
      </c>
      <c r="S148" s="242">
        <v>0.0</v>
      </c>
      <c r="T148" s="242">
        <f t="shared" si="16"/>
        <v>152018366</v>
      </c>
      <c r="U148" s="236"/>
      <c r="V148" s="236"/>
      <c r="W148" s="236"/>
      <c r="X148" s="236"/>
      <c r="Y148" s="236"/>
      <c r="Z148" s="236"/>
      <c r="AA148" s="236"/>
      <c r="AB148" s="236"/>
    </row>
    <row r="149">
      <c r="A149" s="230" t="s">
        <v>129</v>
      </c>
      <c r="B149" s="231" t="s">
        <v>3405</v>
      </c>
      <c r="C149" s="232" t="s">
        <v>3372</v>
      </c>
      <c r="D149" s="250"/>
      <c r="E149" s="250"/>
      <c r="F149" s="250"/>
      <c r="G149" s="232" t="s">
        <v>3376</v>
      </c>
      <c r="H149" s="232" t="s">
        <v>3301</v>
      </c>
      <c r="I149" s="232" t="s">
        <v>3302</v>
      </c>
      <c r="J149" s="232" t="s">
        <v>3303</v>
      </c>
      <c r="K149" s="232" t="s">
        <v>3304</v>
      </c>
      <c r="L149" s="232" t="s">
        <v>3377</v>
      </c>
      <c r="M149" s="232" t="s">
        <v>3378</v>
      </c>
      <c r="N149" s="232" t="s">
        <v>3379</v>
      </c>
      <c r="O149" s="232" t="s">
        <v>124</v>
      </c>
      <c r="P149" s="232" t="s">
        <v>3314</v>
      </c>
      <c r="Q149" s="234" t="s">
        <v>121</v>
      </c>
      <c r="R149" s="234" t="s">
        <v>3309</v>
      </c>
      <c r="S149" s="234" t="s">
        <v>3310</v>
      </c>
      <c r="T149" s="235" t="s">
        <v>3315</v>
      </c>
      <c r="U149" s="236"/>
      <c r="V149" s="236"/>
      <c r="W149" s="236"/>
      <c r="X149" s="236"/>
      <c r="Y149" s="236"/>
      <c r="Z149" s="236"/>
      <c r="AA149" s="236"/>
      <c r="AB149" s="236"/>
    </row>
    <row r="150">
      <c r="A150" s="237"/>
      <c r="B150" s="238" t="s">
        <v>3380</v>
      </c>
      <c r="C150" s="239">
        <f>sum(C151)</f>
        <v>55000000</v>
      </c>
      <c r="D150" s="240"/>
      <c r="E150" s="240"/>
      <c r="F150" s="240"/>
      <c r="G150" s="239">
        <f t="shared" ref="G150:T150" si="17">sum(G151)</f>
        <v>0</v>
      </c>
      <c r="H150" s="239">
        <f t="shared" si="17"/>
        <v>0</v>
      </c>
      <c r="I150" s="239">
        <f t="shared" si="17"/>
        <v>0</v>
      </c>
      <c r="J150" s="239">
        <f t="shared" si="17"/>
        <v>0</v>
      </c>
      <c r="K150" s="239">
        <f t="shared" si="17"/>
        <v>0</v>
      </c>
      <c r="L150" s="239">
        <f t="shared" si="17"/>
        <v>0</v>
      </c>
      <c r="M150" s="239">
        <f t="shared" si="17"/>
        <v>0</v>
      </c>
      <c r="N150" s="239">
        <f t="shared" si="17"/>
        <v>0</v>
      </c>
      <c r="O150" s="239">
        <f t="shared" si="17"/>
        <v>0</v>
      </c>
      <c r="P150" s="239">
        <f t="shared" si="17"/>
        <v>55000000</v>
      </c>
      <c r="Q150" s="239">
        <f t="shared" si="17"/>
        <v>0</v>
      </c>
      <c r="R150" s="239">
        <f t="shared" si="17"/>
        <v>0</v>
      </c>
      <c r="S150" s="239">
        <f t="shared" si="17"/>
        <v>0</v>
      </c>
      <c r="T150" s="239">
        <f t="shared" si="17"/>
        <v>55000000</v>
      </c>
      <c r="U150" s="236"/>
      <c r="V150" s="236"/>
      <c r="W150" s="236"/>
      <c r="X150" s="236"/>
      <c r="Y150" s="236"/>
      <c r="Z150" s="236"/>
      <c r="AA150" s="236"/>
      <c r="AB150" s="236"/>
    </row>
    <row r="151">
      <c r="A151" s="236"/>
      <c r="B151" s="241" t="s">
        <v>3340</v>
      </c>
      <c r="C151" s="242">
        <v>5.5E7</v>
      </c>
      <c r="D151" s="248"/>
      <c r="E151" s="248"/>
      <c r="F151" s="248"/>
      <c r="G151" s="242">
        <v>0.0</v>
      </c>
      <c r="H151" s="242">
        <v>0.0</v>
      </c>
      <c r="I151" s="242">
        <v>0.0</v>
      </c>
      <c r="J151" s="242">
        <v>0.0</v>
      </c>
      <c r="K151" s="242">
        <v>0.0</v>
      </c>
      <c r="L151" s="242">
        <v>0.0</v>
      </c>
      <c r="M151" s="242">
        <v>0.0</v>
      </c>
      <c r="N151" s="242">
        <v>0.0</v>
      </c>
      <c r="O151" s="242">
        <v>0.0</v>
      </c>
      <c r="P151" s="242">
        <f>sum(C151:N151)</f>
        <v>55000000</v>
      </c>
      <c r="Q151" s="242">
        <v>0.0</v>
      </c>
      <c r="R151" s="242">
        <v>0.0</v>
      </c>
      <c r="S151" s="242">
        <v>0.0</v>
      </c>
      <c r="T151" s="242">
        <f>P151-Q151-R151-S151</f>
        <v>55000000</v>
      </c>
      <c r="U151" s="236"/>
      <c r="V151" s="236"/>
      <c r="W151" s="236"/>
      <c r="X151" s="236"/>
      <c r="Y151" s="236"/>
      <c r="Z151" s="236"/>
      <c r="AA151" s="236"/>
      <c r="AB151" s="236"/>
    </row>
    <row r="152">
      <c r="A152" s="237"/>
      <c r="B152" s="238" t="s">
        <v>3381</v>
      </c>
      <c r="C152" s="239"/>
      <c r="D152" s="240"/>
      <c r="E152" s="240"/>
      <c r="F152" s="240"/>
      <c r="G152" s="239"/>
      <c r="H152" s="239"/>
      <c r="I152" s="239"/>
      <c r="J152" s="239"/>
      <c r="K152" s="239"/>
      <c r="L152" s="239"/>
      <c r="M152" s="239"/>
      <c r="N152" s="239"/>
      <c r="O152" s="239"/>
      <c r="P152" s="239"/>
      <c r="Q152" s="239"/>
      <c r="R152" s="239"/>
      <c r="S152" s="239"/>
      <c r="T152" s="239"/>
      <c r="U152" s="236"/>
      <c r="V152" s="236"/>
      <c r="W152" s="236"/>
      <c r="X152" s="236"/>
      <c r="Y152" s="236"/>
      <c r="Z152" s="236"/>
      <c r="AA152" s="236"/>
      <c r="AB152" s="236"/>
    </row>
    <row r="153">
      <c r="A153" s="51"/>
      <c r="B153" s="51"/>
      <c r="C153" s="51"/>
      <c r="D153" s="245"/>
      <c r="E153" s="245"/>
      <c r="F153" s="245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236"/>
      <c r="V153" s="236"/>
      <c r="W153" s="236"/>
      <c r="X153" s="236"/>
      <c r="Y153" s="236"/>
      <c r="Z153" s="236"/>
      <c r="AA153" s="236"/>
      <c r="AB153" s="236"/>
    </row>
    <row r="154">
      <c r="A154" s="237"/>
      <c r="B154" s="238" t="s">
        <v>3382</v>
      </c>
      <c r="C154" s="246"/>
      <c r="D154" s="240"/>
      <c r="E154" s="240"/>
      <c r="F154" s="240"/>
      <c r="G154" s="246"/>
      <c r="H154" s="246"/>
      <c r="I154" s="246"/>
      <c r="J154" s="246"/>
      <c r="K154" s="246"/>
      <c r="L154" s="246"/>
      <c r="M154" s="246"/>
      <c r="N154" s="246"/>
      <c r="O154" s="246"/>
      <c r="P154" s="246"/>
      <c r="Q154" s="246"/>
      <c r="R154" s="246"/>
      <c r="S154" s="246"/>
      <c r="T154" s="246"/>
      <c r="U154" s="236"/>
      <c r="V154" s="236"/>
      <c r="W154" s="236"/>
      <c r="X154" s="236"/>
      <c r="Y154" s="236"/>
      <c r="Z154" s="236"/>
      <c r="AA154" s="236"/>
      <c r="AB154" s="236"/>
    </row>
    <row r="155">
      <c r="A155" s="236"/>
      <c r="B155" s="236"/>
      <c r="C155" s="247"/>
      <c r="D155" s="248"/>
      <c r="E155" s="248"/>
      <c r="F155" s="248"/>
      <c r="G155" s="247"/>
      <c r="H155" s="247"/>
      <c r="I155" s="247"/>
      <c r="J155" s="247"/>
      <c r="K155" s="247"/>
      <c r="L155" s="247"/>
      <c r="M155" s="247"/>
      <c r="N155" s="247"/>
      <c r="O155" s="247"/>
      <c r="P155" s="247"/>
      <c r="Q155" s="247"/>
      <c r="R155" s="247"/>
      <c r="S155" s="247"/>
      <c r="T155" s="247"/>
      <c r="U155" s="236"/>
      <c r="V155" s="236"/>
      <c r="W155" s="236"/>
      <c r="X155" s="236"/>
      <c r="Y155" s="236"/>
      <c r="Z155" s="236"/>
      <c r="AA155" s="236"/>
      <c r="AB155" s="236"/>
    </row>
    <row r="156">
      <c r="A156" s="237"/>
      <c r="B156" s="238" t="s">
        <v>3383</v>
      </c>
      <c r="C156" s="239">
        <f>sum(C157:C165)</f>
        <v>30166667</v>
      </c>
      <c r="D156" s="240"/>
      <c r="E156" s="240"/>
      <c r="F156" s="240"/>
      <c r="G156" s="239">
        <f t="shared" ref="G156:T156" si="18">sum(G157:G165)</f>
        <v>602051</v>
      </c>
      <c r="H156" s="239">
        <f t="shared" si="18"/>
        <v>0</v>
      </c>
      <c r="I156" s="239">
        <f t="shared" si="18"/>
        <v>0</v>
      </c>
      <c r="J156" s="239">
        <f t="shared" si="18"/>
        <v>0</v>
      </c>
      <c r="K156" s="239">
        <f t="shared" si="18"/>
        <v>0</v>
      </c>
      <c r="L156" s="239">
        <f t="shared" si="18"/>
        <v>0</v>
      </c>
      <c r="M156" s="239">
        <f t="shared" si="18"/>
        <v>54501585</v>
      </c>
      <c r="N156" s="239">
        <f t="shared" si="18"/>
        <v>0</v>
      </c>
      <c r="O156" s="239">
        <f t="shared" si="18"/>
        <v>0</v>
      </c>
      <c r="P156" s="239">
        <f t="shared" si="18"/>
        <v>84726503</v>
      </c>
      <c r="Q156" s="239">
        <f t="shared" si="18"/>
        <v>0</v>
      </c>
      <c r="R156" s="239">
        <f t="shared" si="18"/>
        <v>525840</v>
      </c>
      <c r="S156" s="239">
        <f t="shared" si="18"/>
        <v>0</v>
      </c>
      <c r="T156" s="239">
        <f t="shared" si="18"/>
        <v>84200663</v>
      </c>
      <c r="U156" s="236"/>
      <c r="V156" s="236"/>
      <c r="W156" s="236"/>
      <c r="X156" s="236"/>
      <c r="Y156" s="236"/>
      <c r="Z156" s="236"/>
      <c r="AA156" s="236"/>
      <c r="AB156" s="236"/>
    </row>
    <row r="157">
      <c r="A157" s="236"/>
      <c r="B157" s="241" t="s">
        <v>209</v>
      </c>
      <c r="C157" s="242">
        <v>5000000.0</v>
      </c>
      <c r="D157" s="248"/>
      <c r="E157" s="248"/>
      <c r="F157" s="248"/>
      <c r="G157" s="247"/>
      <c r="H157" s="247"/>
      <c r="I157" s="247"/>
      <c r="J157" s="247"/>
      <c r="K157" s="247"/>
      <c r="L157" s="247"/>
      <c r="M157" s="247"/>
      <c r="N157" s="247"/>
      <c r="O157" s="247"/>
      <c r="P157" s="242">
        <v>5000000.0</v>
      </c>
      <c r="Q157" s="247"/>
      <c r="R157" s="247"/>
      <c r="S157" s="247"/>
      <c r="T157" s="242">
        <v>5000000.0</v>
      </c>
      <c r="U157" s="236"/>
      <c r="V157" s="236"/>
      <c r="W157" s="236"/>
      <c r="X157" s="236"/>
      <c r="Y157" s="236"/>
      <c r="Z157" s="236"/>
      <c r="AA157" s="236"/>
      <c r="AB157" s="236"/>
    </row>
    <row r="158">
      <c r="A158" s="236"/>
      <c r="B158" s="241" t="s">
        <v>3384</v>
      </c>
      <c r="C158" s="247"/>
      <c r="D158" s="248"/>
      <c r="E158" s="248"/>
      <c r="F158" s="248"/>
      <c r="G158" s="247"/>
      <c r="H158" s="247"/>
      <c r="I158" s="247"/>
      <c r="J158" s="247"/>
      <c r="K158" s="247"/>
      <c r="L158" s="247"/>
      <c r="M158" s="247"/>
      <c r="N158" s="247"/>
      <c r="O158" s="247"/>
      <c r="P158" s="242">
        <v>66667.0</v>
      </c>
      <c r="Q158" s="247"/>
      <c r="R158" s="247"/>
      <c r="S158" s="247"/>
      <c r="T158" s="242">
        <v>66667.0</v>
      </c>
      <c r="U158" s="236"/>
      <c r="V158" s="236"/>
      <c r="W158" s="236"/>
      <c r="X158" s="236"/>
      <c r="Y158" s="236"/>
      <c r="Z158" s="236"/>
      <c r="AA158" s="236"/>
      <c r="AB158" s="236"/>
    </row>
    <row r="159">
      <c r="A159" s="236"/>
      <c r="B159" s="241" t="s">
        <v>3385</v>
      </c>
      <c r="C159" s="242">
        <v>3250000.0</v>
      </c>
      <c r="D159" s="248"/>
      <c r="E159" s="248"/>
      <c r="F159" s="248"/>
      <c r="G159" s="242">
        <v>15625.0</v>
      </c>
      <c r="H159" s="247"/>
      <c r="I159" s="247"/>
      <c r="J159" s="247"/>
      <c r="K159" s="247"/>
      <c r="L159" s="247"/>
      <c r="M159" s="242">
        <v>9970747.0</v>
      </c>
      <c r="N159" s="247"/>
      <c r="O159" s="247"/>
      <c r="P159" s="242">
        <v>1.307896E7</v>
      </c>
      <c r="Q159" s="247"/>
      <c r="R159" s="247"/>
      <c r="S159" s="247"/>
      <c r="T159" s="242">
        <v>1.307896E7</v>
      </c>
      <c r="U159" s="236"/>
      <c r="V159" s="236"/>
      <c r="W159" s="236"/>
      <c r="X159" s="236"/>
      <c r="Y159" s="236"/>
      <c r="Z159" s="236"/>
      <c r="AA159" s="236"/>
      <c r="AB159" s="236"/>
    </row>
    <row r="160">
      <c r="A160" s="236"/>
      <c r="B160" s="241" t="s">
        <v>3343</v>
      </c>
      <c r="C160" s="242">
        <v>3250000.0</v>
      </c>
      <c r="D160" s="248"/>
      <c r="E160" s="248"/>
      <c r="F160" s="248"/>
      <c r="G160" s="242">
        <v>195000.0</v>
      </c>
      <c r="H160" s="247"/>
      <c r="I160" s="247"/>
      <c r="J160" s="247"/>
      <c r="K160" s="247"/>
      <c r="L160" s="247"/>
      <c r="M160" s="242">
        <v>2.0211186E7</v>
      </c>
      <c r="N160" s="247"/>
      <c r="O160" s="247"/>
      <c r="P160" s="242">
        <v>2.3712311E7</v>
      </c>
      <c r="Q160" s="247"/>
      <c r="R160" s="247"/>
      <c r="S160" s="247"/>
      <c r="T160" s="242">
        <v>2.3712311E7</v>
      </c>
      <c r="U160" s="236"/>
      <c r="V160" s="236"/>
      <c r="W160" s="236"/>
      <c r="X160" s="236"/>
      <c r="Y160" s="236"/>
      <c r="Z160" s="236"/>
      <c r="AA160" s="236"/>
      <c r="AB160" s="236"/>
    </row>
    <row r="161">
      <c r="A161" s="236"/>
      <c r="B161" s="241" t="s">
        <v>201</v>
      </c>
      <c r="C161" s="242">
        <v>2166667.0</v>
      </c>
      <c r="D161" s="248"/>
      <c r="E161" s="248"/>
      <c r="F161" s="248"/>
      <c r="G161" s="242">
        <v>0.0</v>
      </c>
      <c r="H161" s="247"/>
      <c r="I161" s="247"/>
      <c r="J161" s="247"/>
      <c r="K161" s="247"/>
      <c r="L161" s="247"/>
      <c r="M161" s="242">
        <v>1.030698E7</v>
      </c>
      <c r="N161" s="247"/>
      <c r="O161" s="247"/>
      <c r="P161" s="242">
        <v>1.3140313E7</v>
      </c>
      <c r="Q161" s="247"/>
      <c r="R161" s="242">
        <v>175280.0</v>
      </c>
      <c r="S161" s="247"/>
      <c r="T161" s="242">
        <v>1.2965033E7</v>
      </c>
      <c r="U161" s="236"/>
      <c r="V161" s="236"/>
      <c r="W161" s="236"/>
      <c r="X161" s="236"/>
      <c r="Y161" s="236"/>
      <c r="Z161" s="236"/>
      <c r="AA161" s="236"/>
      <c r="AB161" s="236"/>
    </row>
    <row r="162">
      <c r="A162" s="236"/>
      <c r="B162" s="241" t="s">
        <v>204</v>
      </c>
      <c r="C162" s="242">
        <v>2166667.0</v>
      </c>
      <c r="D162" s="248"/>
      <c r="E162" s="248"/>
      <c r="F162" s="248"/>
      <c r="G162" s="242">
        <v>46875.0</v>
      </c>
      <c r="H162" s="247"/>
      <c r="I162" s="247"/>
      <c r="J162" s="247"/>
      <c r="K162" s="247"/>
      <c r="L162" s="247"/>
      <c r="M162" s="242">
        <v>1.4012672E7</v>
      </c>
      <c r="N162" s="247"/>
      <c r="O162" s="247"/>
      <c r="P162" s="242">
        <v>1.676788E7</v>
      </c>
      <c r="Q162" s="247"/>
      <c r="R162" s="242">
        <v>175280.0</v>
      </c>
      <c r="S162" s="247"/>
      <c r="T162" s="242">
        <v>1.65926E7</v>
      </c>
      <c r="U162" s="236"/>
      <c r="V162" s="236"/>
      <c r="W162" s="236"/>
      <c r="X162" s="236"/>
      <c r="Y162" s="236"/>
      <c r="Z162" s="236"/>
      <c r="AA162" s="236"/>
      <c r="AB162" s="236"/>
    </row>
    <row r="163">
      <c r="A163" s="236"/>
      <c r="B163" s="241" t="s">
        <v>3386</v>
      </c>
      <c r="C163" s="242">
        <v>6666667.0</v>
      </c>
      <c r="D163" s="248"/>
      <c r="E163" s="248"/>
      <c r="F163" s="248"/>
      <c r="G163" s="242">
        <v>0.0</v>
      </c>
      <c r="H163" s="247"/>
      <c r="I163" s="247"/>
      <c r="J163" s="247"/>
      <c r="K163" s="247"/>
      <c r="L163" s="247"/>
      <c r="M163" s="247"/>
      <c r="N163" s="247"/>
      <c r="O163" s="247"/>
      <c r="P163" s="242">
        <v>5333769.0</v>
      </c>
      <c r="Q163" s="247"/>
      <c r="R163" s="247"/>
      <c r="S163" s="247"/>
      <c r="T163" s="242">
        <v>5333769.0</v>
      </c>
      <c r="U163" s="236"/>
      <c r="V163" s="236"/>
      <c r="W163" s="236"/>
      <c r="X163" s="236"/>
      <c r="Y163" s="236"/>
      <c r="Z163" s="236"/>
      <c r="AA163" s="236"/>
      <c r="AB163" s="236"/>
    </row>
    <row r="164">
      <c r="A164" s="236"/>
      <c r="B164" s="241" t="s">
        <v>3345</v>
      </c>
      <c r="C164" s="242">
        <v>3333333.0</v>
      </c>
      <c r="D164" s="248"/>
      <c r="E164" s="248"/>
      <c r="F164" s="248"/>
      <c r="G164" s="242">
        <v>136218.0</v>
      </c>
      <c r="H164" s="247"/>
      <c r="I164" s="247"/>
      <c r="J164" s="247"/>
      <c r="K164" s="247"/>
      <c r="L164" s="247"/>
      <c r="M164" s="247"/>
      <c r="N164" s="247"/>
      <c r="O164" s="247"/>
      <c r="P164" s="242">
        <v>3084936.0</v>
      </c>
      <c r="Q164" s="247"/>
      <c r="R164" s="247"/>
      <c r="S164" s="247"/>
      <c r="T164" s="242">
        <v>3084936.0</v>
      </c>
      <c r="U164" s="236"/>
      <c r="V164" s="236"/>
      <c r="W164" s="236"/>
      <c r="X164" s="236"/>
      <c r="Y164" s="236"/>
      <c r="Z164" s="236"/>
      <c r="AA164" s="236"/>
      <c r="AB164" s="236"/>
    </row>
    <row r="165">
      <c r="A165" s="236"/>
      <c r="B165" s="241" t="s">
        <v>3319</v>
      </c>
      <c r="C165" s="242">
        <v>4333333.0</v>
      </c>
      <c r="D165" s="248"/>
      <c r="E165" s="248"/>
      <c r="F165" s="248"/>
      <c r="G165" s="242">
        <v>208333.0</v>
      </c>
      <c r="H165" s="247"/>
      <c r="I165" s="247"/>
      <c r="J165" s="247"/>
      <c r="K165" s="247"/>
      <c r="L165" s="247"/>
      <c r="M165" s="247"/>
      <c r="N165" s="247"/>
      <c r="O165" s="247"/>
      <c r="P165" s="242">
        <v>4541667.0</v>
      </c>
      <c r="Q165" s="247"/>
      <c r="R165" s="242">
        <v>175280.0</v>
      </c>
      <c r="S165" s="247"/>
      <c r="T165" s="242">
        <v>4366387.0</v>
      </c>
      <c r="U165" s="236"/>
      <c r="V165" s="236"/>
      <c r="W165" s="236"/>
      <c r="X165" s="236"/>
      <c r="Y165" s="236"/>
      <c r="Z165" s="236"/>
      <c r="AA165" s="236"/>
      <c r="AB165" s="236"/>
    </row>
    <row r="166">
      <c r="A166" s="237"/>
      <c r="B166" s="238" t="s">
        <v>3387</v>
      </c>
      <c r="C166" s="239">
        <f>sum(C167:C168)</f>
        <v>13333333</v>
      </c>
      <c r="D166" s="240"/>
      <c r="E166" s="240"/>
      <c r="F166" s="240"/>
      <c r="G166" s="239">
        <f t="shared" ref="G166:T166" si="19">sum(G167:G168)</f>
        <v>0</v>
      </c>
      <c r="H166" s="239">
        <f t="shared" si="19"/>
        <v>0</v>
      </c>
      <c r="I166" s="239">
        <f t="shared" si="19"/>
        <v>0</v>
      </c>
      <c r="J166" s="239">
        <f t="shared" si="19"/>
        <v>0</v>
      </c>
      <c r="K166" s="239">
        <f t="shared" si="19"/>
        <v>0</v>
      </c>
      <c r="L166" s="239">
        <f t="shared" si="19"/>
        <v>0</v>
      </c>
      <c r="M166" s="239">
        <f t="shared" si="19"/>
        <v>0</v>
      </c>
      <c r="N166" s="239">
        <f t="shared" si="19"/>
        <v>0</v>
      </c>
      <c r="O166" s="239">
        <f t="shared" si="19"/>
        <v>0</v>
      </c>
      <c r="P166" s="239">
        <f t="shared" si="19"/>
        <v>13333333</v>
      </c>
      <c r="Q166" s="239">
        <f t="shared" si="19"/>
        <v>0</v>
      </c>
      <c r="R166" s="239">
        <f t="shared" si="19"/>
        <v>0</v>
      </c>
      <c r="S166" s="239">
        <f t="shared" si="19"/>
        <v>0</v>
      </c>
      <c r="T166" s="239">
        <f t="shared" si="19"/>
        <v>13333333</v>
      </c>
      <c r="U166" s="236"/>
      <c r="V166" s="236"/>
      <c r="W166" s="236"/>
      <c r="X166" s="236"/>
      <c r="Y166" s="236"/>
      <c r="Z166" s="236"/>
      <c r="AA166" s="236"/>
      <c r="AB166" s="236"/>
    </row>
    <row r="167">
      <c r="A167" s="236"/>
      <c r="B167" s="241" t="s">
        <v>251</v>
      </c>
      <c r="C167" s="242">
        <v>5000000.0</v>
      </c>
      <c r="D167" s="248"/>
      <c r="E167" s="248"/>
      <c r="F167" s="248"/>
      <c r="G167" s="247"/>
      <c r="H167" s="247"/>
      <c r="I167" s="247"/>
      <c r="J167" s="247"/>
      <c r="K167" s="247"/>
      <c r="L167" s="247"/>
      <c r="M167" s="247"/>
      <c r="N167" s="247"/>
      <c r="O167" s="247"/>
      <c r="P167" s="242">
        <v>5000000.0</v>
      </c>
      <c r="Q167" s="247"/>
      <c r="R167" s="247"/>
      <c r="S167" s="247"/>
      <c r="T167" s="242">
        <v>5000000.0</v>
      </c>
      <c r="U167" s="236"/>
      <c r="V167" s="236"/>
      <c r="W167" s="236"/>
      <c r="X167" s="236"/>
      <c r="Y167" s="236"/>
      <c r="Z167" s="236"/>
      <c r="AA167" s="236"/>
      <c r="AB167" s="236"/>
    </row>
    <row r="168">
      <c r="A168" s="236"/>
      <c r="B168" s="241" t="s">
        <v>242</v>
      </c>
      <c r="C168" s="242">
        <v>8333333.0</v>
      </c>
      <c r="D168" s="248"/>
      <c r="E168" s="248"/>
      <c r="F168" s="248"/>
      <c r="G168" s="247"/>
      <c r="H168" s="247"/>
      <c r="I168" s="247"/>
      <c r="J168" s="247"/>
      <c r="K168" s="247"/>
      <c r="L168" s="247"/>
      <c r="M168" s="247"/>
      <c r="N168" s="247"/>
      <c r="O168" s="247"/>
      <c r="P168" s="242">
        <v>8333333.0</v>
      </c>
      <c r="Q168" s="247"/>
      <c r="R168" s="247"/>
      <c r="S168" s="247"/>
      <c r="T168" s="242">
        <v>8333333.0</v>
      </c>
      <c r="U168" s="236"/>
      <c r="V168" s="236"/>
      <c r="W168" s="236"/>
      <c r="X168" s="236"/>
      <c r="Y168" s="236"/>
      <c r="Z168" s="236"/>
      <c r="AA168" s="236"/>
      <c r="AB168" s="236"/>
    </row>
    <row r="169">
      <c r="A169" s="237"/>
      <c r="B169" s="238" t="s">
        <v>3388</v>
      </c>
      <c r="C169" s="239">
        <f>sum(C170:C180)</f>
        <v>75366666</v>
      </c>
      <c r="D169" s="240"/>
      <c r="E169" s="240"/>
      <c r="F169" s="240"/>
      <c r="G169" s="239">
        <f t="shared" ref="G169:T169" si="20">sum(G170:G180)</f>
        <v>2438520</v>
      </c>
      <c r="H169" s="239">
        <f t="shared" si="20"/>
        <v>1133334</v>
      </c>
      <c r="I169" s="239">
        <f t="shared" si="20"/>
        <v>0</v>
      </c>
      <c r="J169" s="239">
        <f t="shared" si="20"/>
        <v>666667</v>
      </c>
      <c r="K169" s="239">
        <f t="shared" si="20"/>
        <v>0</v>
      </c>
      <c r="L169" s="239">
        <f t="shared" si="20"/>
        <v>150000</v>
      </c>
      <c r="M169" s="239">
        <f t="shared" si="20"/>
        <v>0</v>
      </c>
      <c r="N169" s="239">
        <f t="shared" si="20"/>
        <v>0</v>
      </c>
      <c r="O169" s="239">
        <f t="shared" si="20"/>
        <v>0</v>
      </c>
      <c r="P169" s="239">
        <f t="shared" si="20"/>
        <v>79811048</v>
      </c>
      <c r="Q169" s="239">
        <f t="shared" si="20"/>
        <v>0</v>
      </c>
      <c r="R169" s="239">
        <f t="shared" si="20"/>
        <v>1822520</v>
      </c>
      <c r="S169" s="239">
        <f t="shared" si="20"/>
        <v>3333333</v>
      </c>
      <c r="T169" s="239">
        <f t="shared" si="20"/>
        <v>74655194</v>
      </c>
      <c r="U169" s="236"/>
      <c r="V169" s="236"/>
      <c r="W169" s="236"/>
      <c r="X169" s="236"/>
      <c r="Y169" s="236"/>
      <c r="Z169" s="236"/>
      <c r="AA169" s="236"/>
      <c r="AB169" s="236"/>
    </row>
    <row r="170">
      <c r="A170" s="236"/>
      <c r="B170" s="249" t="s">
        <v>3389</v>
      </c>
      <c r="C170" s="242">
        <v>8333333.0</v>
      </c>
      <c r="D170" s="248"/>
      <c r="E170" s="248"/>
      <c r="F170" s="248"/>
      <c r="G170" s="247"/>
      <c r="H170" s="247"/>
      <c r="I170" s="247"/>
      <c r="J170" s="247"/>
      <c r="K170" s="247"/>
      <c r="L170" s="247"/>
      <c r="M170" s="247"/>
      <c r="N170" s="247"/>
      <c r="O170" s="247"/>
      <c r="P170" s="242">
        <v>8333333.0</v>
      </c>
      <c r="Q170" s="247"/>
      <c r="R170" s="242">
        <v>245000.0</v>
      </c>
      <c r="S170" s="247"/>
      <c r="T170" s="242">
        <v>8088333.0</v>
      </c>
      <c r="U170" s="236"/>
      <c r="V170" s="236"/>
      <c r="W170" s="236"/>
      <c r="X170" s="236"/>
      <c r="Y170" s="236"/>
      <c r="Z170" s="236"/>
      <c r="AA170" s="236"/>
      <c r="AB170" s="236"/>
    </row>
    <row r="171">
      <c r="A171" s="236"/>
      <c r="B171" s="249" t="s">
        <v>213</v>
      </c>
      <c r="C171" s="242">
        <v>3.0333333E7</v>
      </c>
      <c r="D171" s="248"/>
      <c r="E171" s="248"/>
      <c r="F171" s="248"/>
      <c r="G171" s="247"/>
      <c r="H171" s="247"/>
      <c r="I171" s="247"/>
      <c r="J171" s="247"/>
      <c r="K171" s="247"/>
      <c r="L171" s="247"/>
      <c r="M171" s="247"/>
      <c r="N171" s="247"/>
      <c r="O171" s="247"/>
      <c r="P171" s="242">
        <v>3.0333333E7</v>
      </c>
      <c r="Q171" s="247"/>
      <c r="R171" s="247"/>
      <c r="S171" s="247"/>
      <c r="T171" s="242">
        <v>3.0333333E7</v>
      </c>
      <c r="U171" s="236"/>
      <c r="V171" s="236"/>
      <c r="W171" s="236"/>
      <c r="X171" s="236"/>
      <c r="Y171" s="236"/>
      <c r="Z171" s="236"/>
      <c r="AA171" s="236"/>
      <c r="AB171" s="236"/>
    </row>
    <row r="172">
      <c r="A172" s="236"/>
      <c r="B172" s="241" t="s">
        <v>221</v>
      </c>
      <c r="C172" s="242">
        <v>5333333.0</v>
      </c>
      <c r="D172" s="248"/>
      <c r="E172" s="248"/>
      <c r="F172" s="248"/>
      <c r="G172" s="247"/>
      <c r="H172" s="247"/>
      <c r="I172" s="247"/>
      <c r="J172" s="247"/>
      <c r="K172" s="247"/>
      <c r="L172" s="247"/>
      <c r="M172" s="247"/>
      <c r="N172" s="247"/>
      <c r="O172" s="247"/>
      <c r="P172" s="242">
        <v>5333333.0</v>
      </c>
      <c r="Q172" s="247"/>
      <c r="R172" s="242">
        <v>175280.0</v>
      </c>
      <c r="S172" s="247"/>
      <c r="T172" s="242">
        <v>5158053.0</v>
      </c>
      <c r="U172" s="236"/>
      <c r="V172" s="236"/>
      <c r="W172" s="236"/>
      <c r="X172" s="236"/>
      <c r="Y172" s="236"/>
      <c r="Z172" s="236"/>
      <c r="AA172" s="236"/>
      <c r="AB172" s="236"/>
    </row>
    <row r="173">
      <c r="A173" s="236"/>
      <c r="B173" s="241" t="s">
        <v>3347</v>
      </c>
      <c r="C173" s="242">
        <v>5000000.0</v>
      </c>
      <c r="D173" s="248"/>
      <c r="E173" s="248"/>
      <c r="F173" s="248"/>
      <c r="G173" s="247"/>
      <c r="H173" s="247"/>
      <c r="I173" s="247"/>
      <c r="J173" s="247"/>
      <c r="K173" s="247"/>
      <c r="L173" s="247"/>
      <c r="M173" s="247"/>
      <c r="N173" s="247"/>
      <c r="O173" s="247"/>
      <c r="P173" s="242">
        <v>4890635.0</v>
      </c>
      <c r="Q173" s="247"/>
      <c r="R173" s="242">
        <v>175280.0</v>
      </c>
      <c r="S173" s="247"/>
      <c r="T173" s="242">
        <v>4715355.0</v>
      </c>
      <c r="U173" s="236"/>
      <c r="V173" s="236"/>
      <c r="W173" s="236"/>
      <c r="X173" s="236"/>
      <c r="Y173" s="236"/>
      <c r="Z173" s="236"/>
      <c r="AA173" s="236"/>
      <c r="AB173" s="236"/>
    </row>
    <row r="174">
      <c r="A174" s="236"/>
      <c r="B174" s="241" t="s">
        <v>245</v>
      </c>
      <c r="C174" s="242">
        <v>2100000.0</v>
      </c>
      <c r="D174" s="248"/>
      <c r="E174" s="248"/>
      <c r="F174" s="248"/>
      <c r="G174" s="242">
        <v>0.0</v>
      </c>
      <c r="H174" s="242">
        <v>566667.0</v>
      </c>
      <c r="I174" s="247"/>
      <c r="J174" s="242">
        <v>0.0</v>
      </c>
      <c r="K174" s="247"/>
      <c r="L174" s="247"/>
      <c r="M174" s="247"/>
      <c r="N174" s="247"/>
      <c r="O174" s="247"/>
      <c r="P174" s="242">
        <v>2662935.0</v>
      </c>
      <c r="Q174" s="247"/>
      <c r="R174" s="242">
        <v>175280.0</v>
      </c>
      <c r="S174" s="247"/>
      <c r="T174" s="242">
        <v>2487655.0</v>
      </c>
      <c r="U174" s="236"/>
      <c r="V174" s="236"/>
      <c r="W174" s="236"/>
      <c r="X174" s="236"/>
      <c r="Y174" s="236"/>
      <c r="Z174" s="236"/>
      <c r="AA174" s="236"/>
      <c r="AB174" s="236"/>
    </row>
    <row r="175">
      <c r="A175" s="236"/>
      <c r="B175" s="241" t="s">
        <v>249</v>
      </c>
      <c r="C175" s="242">
        <v>2100000.0</v>
      </c>
      <c r="D175" s="248"/>
      <c r="E175" s="248"/>
      <c r="F175" s="248"/>
      <c r="G175" s="242">
        <v>145082.0</v>
      </c>
      <c r="H175" s="242">
        <v>566667.0</v>
      </c>
      <c r="I175" s="247"/>
      <c r="J175" s="242">
        <v>666667.0</v>
      </c>
      <c r="K175" s="247"/>
      <c r="L175" s="247"/>
      <c r="M175" s="247"/>
      <c r="N175" s="247"/>
      <c r="O175" s="247"/>
      <c r="P175" s="242">
        <v>3720489.0</v>
      </c>
      <c r="Q175" s="247"/>
      <c r="R175" s="242">
        <v>175280.0</v>
      </c>
      <c r="S175" s="242">
        <v>1333333.0</v>
      </c>
      <c r="T175" s="242">
        <v>2211875.0</v>
      </c>
      <c r="U175" s="236"/>
      <c r="V175" s="236"/>
      <c r="W175" s="236"/>
      <c r="X175" s="236"/>
      <c r="Y175" s="236"/>
      <c r="Z175" s="236"/>
      <c r="AA175" s="236"/>
      <c r="AB175" s="236"/>
    </row>
    <row r="176">
      <c r="A176" s="236"/>
      <c r="B176" s="241" t="s">
        <v>3390</v>
      </c>
      <c r="C176" s="242">
        <v>2666667.0</v>
      </c>
      <c r="D176" s="248"/>
      <c r="E176" s="248"/>
      <c r="F176" s="248"/>
      <c r="G176" s="242">
        <v>0.0</v>
      </c>
      <c r="H176" s="247"/>
      <c r="I176" s="247"/>
      <c r="J176" s="247"/>
      <c r="K176" s="247"/>
      <c r="L176" s="247"/>
      <c r="M176" s="247"/>
      <c r="N176" s="247"/>
      <c r="O176" s="247"/>
      <c r="P176" s="242">
        <v>2461538.0</v>
      </c>
      <c r="Q176" s="247"/>
      <c r="R176" s="247"/>
      <c r="S176" s="247"/>
      <c r="T176" s="242">
        <v>2461538.0</v>
      </c>
      <c r="U176" s="236"/>
      <c r="V176" s="236"/>
      <c r="W176" s="236"/>
      <c r="X176" s="236"/>
      <c r="Y176" s="236"/>
      <c r="Z176" s="236"/>
      <c r="AA176" s="236"/>
      <c r="AB176" s="236"/>
    </row>
    <row r="177">
      <c r="A177" s="236"/>
      <c r="B177" s="241" t="s">
        <v>3339</v>
      </c>
      <c r="C177" s="242">
        <v>4000000.0</v>
      </c>
      <c r="D177" s="248"/>
      <c r="E177" s="248"/>
      <c r="F177" s="248"/>
      <c r="G177" s="242">
        <v>95000.0</v>
      </c>
      <c r="H177" s="242">
        <v>0.0</v>
      </c>
      <c r="I177" s="247"/>
      <c r="J177" s="242">
        <v>0.0</v>
      </c>
      <c r="K177" s="247"/>
      <c r="L177" s="242">
        <v>50000.0</v>
      </c>
      <c r="M177" s="247"/>
      <c r="N177" s="247"/>
      <c r="O177" s="247"/>
      <c r="P177" s="242">
        <v>4134157.0</v>
      </c>
      <c r="Q177" s="247"/>
      <c r="R177" s="242">
        <v>175280.0</v>
      </c>
      <c r="S177" s="242">
        <v>2000000.0</v>
      </c>
      <c r="T177" s="242">
        <v>1958877.0</v>
      </c>
      <c r="U177" s="236"/>
      <c r="V177" s="236"/>
      <c r="W177" s="236"/>
      <c r="X177" s="236"/>
      <c r="Y177" s="236"/>
      <c r="Z177" s="236"/>
      <c r="AA177" s="236"/>
      <c r="AB177" s="236"/>
    </row>
    <row r="178">
      <c r="A178" s="236"/>
      <c r="B178" s="241" t="s">
        <v>258</v>
      </c>
      <c r="C178" s="242">
        <v>4000000.0</v>
      </c>
      <c r="D178" s="248"/>
      <c r="E178" s="248"/>
      <c r="F178" s="248"/>
      <c r="G178" s="242">
        <v>200179.0</v>
      </c>
      <c r="H178" s="242">
        <v>0.0</v>
      </c>
      <c r="I178" s="247"/>
      <c r="J178" s="242">
        <v>0.0</v>
      </c>
      <c r="K178" s="247"/>
      <c r="L178" s="242">
        <v>100000.0</v>
      </c>
      <c r="M178" s="247"/>
      <c r="N178" s="247"/>
      <c r="O178" s="247"/>
      <c r="P178" s="242">
        <v>4443036.0</v>
      </c>
      <c r="Q178" s="247"/>
      <c r="R178" s="242">
        <v>175280.0</v>
      </c>
      <c r="S178" s="247"/>
      <c r="T178" s="242">
        <v>4267756.0</v>
      </c>
      <c r="U178" s="236"/>
      <c r="V178" s="236"/>
      <c r="W178" s="236"/>
      <c r="X178" s="236"/>
      <c r="Y178" s="236"/>
      <c r="Z178" s="236"/>
      <c r="AA178" s="236"/>
      <c r="AB178" s="236"/>
    </row>
    <row r="179">
      <c r="A179" s="236"/>
      <c r="B179" s="241" t="s">
        <v>260</v>
      </c>
      <c r="C179" s="242">
        <v>6000000.0</v>
      </c>
      <c r="D179" s="248"/>
      <c r="E179" s="248"/>
      <c r="F179" s="248"/>
      <c r="G179" s="242">
        <v>1041161.0</v>
      </c>
      <c r="H179" s="242">
        <v>0.0</v>
      </c>
      <c r="I179" s="247"/>
      <c r="J179" s="242">
        <v>0.0</v>
      </c>
      <c r="K179" s="247"/>
      <c r="L179" s="247"/>
      <c r="M179" s="247"/>
      <c r="N179" s="247"/>
      <c r="O179" s="247"/>
      <c r="P179" s="242">
        <v>7041161.0</v>
      </c>
      <c r="Q179" s="247"/>
      <c r="R179" s="242">
        <v>262920.0</v>
      </c>
      <c r="S179" s="247"/>
      <c r="T179" s="242">
        <v>6778241.0</v>
      </c>
      <c r="U179" s="236"/>
      <c r="V179" s="236"/>
      <c r="W179" s="236"/>
      <c r="X179" s="236"/>
      <c r="Y179" s="236"/>
      <c r="Z179" s="236"/>
      <c r="AA179" s="236"/>
      <c r="AB179" s="236"/>
    </row>
    <row r="180">
      <c r="A180" s="236"/>
      <c r="B180" s="241" t="s">
        <v>262</v>
      </c>
      <c r="C180" s="242">
        <v>5500000.0</v>
      </c>
      <c r="D180" s="248"/>
      <c r="E180" s="248"/>
      <c r="F180" s="248"/>
      <c r="G180" s="242">
        <v>957098.0</v>
      </c>
      <c r="H180" s="247"/>
      <c r="I180" s="247"/>
      <c r="J180" s="247"/>
      <c r="K180" s="247"/>
      <c r="L180" s="247"/>
      <c r="M180" s="247"/>
      <c r="N180" s="247"/>
      <c r="O180" s="247"/>
      <c r="P180" s="242">
        <v>6457098.0</v>
      </c>
      <c r="Q180" s="247"/>
      <c r="R180" s="242">
        <v>262920.0</v>
      </c>
      <c r="S180" s="247"/>
      <c r="T180" s="242">
        <v>6194178.0</v>
      </c>
      <c r="U180" s="236"/>
      <c r="V180" s="236"/>
      <c r="W180" s="236"/>
      <c r="X180" s="236"/>
      <c r="Y180" s="236"/>
      <c r="Z180" s="236"/>
      <c r="AA180" s="236"/>
      <c r="AB180" s="236"/>
    </row>
    <row r="181">
      <c r="A181" s="237"/>
      <c r="B181" s="238" t="s">
        <v>3391</v>
      </c>
      <c r="C181" s="239">
        <f>sum(C182:C192)</f>
        <v>51166664</v>
      </c>
      <c r="D181" s="240"/>
      <c r="E181" s="240"/>
      <c r="F181" s="240"/>
      <c r="G181" s="239">
        <f t="shared" ref="G181:T181" si="21">sum(G182:G192)</f>
        <v>625249</v>
      </c>
      <c r="H181" s="239">
        <f t="shared" si="21"/>
        <v>5999998</v>
      </c>
      <c r="I181" s="239">
        <f t="shared" si="21"/>
        <v>0</v>
      </c>
      <c r="J181" s="239">
        <f t="shared" si="21"/>
        <v>0</v>
      </c>
      <c r="K181" s="239">
        <f t="shared" si="21"/>
        <v>0</v>
      </c>
      <c r="L181" s="239">
        <f t="shared" si="21"/>
        <v>0</v>
      </c>
      <c r="M181" s="239">
        <f t="shared" si="21"/>
        <v>11402912</v>
      </c>
      <c r="N181" s="239">
        <f t="shared" si="21"/>
        <v>0</v>
      </c>
      <c r="O181" s="239">
        <f t="shared" si="21"/>
        <v>0</v>
      </c>
      <c r="P181" s="239">
        <f t="shared" si="21"/>
        <v>65618121</v>
      </c>
      <c r="Q181" s="239">
        <f t="shared" si="21"/>
        <v>0</v>
      </c>
      <c r="R181" s="239">
        <f t="shared" si="21"/>
        <v>1576960</v>
      </c>
      <c r="S181" s="239">
        <f t="shared" si="21"/>
        <v>5000000</v>
      </c>
      <c r="T181" s="239">
        <f t="shared" si="21"/>
        <v>59041161</v>
      </c>
      <c r="U181" s="236"/>
      <c r="V181" s="236"/>
      <c r="W181" s="236"/>
      <c r="X181" s="236"/>
      <c r="Y181" s="236"/>
      <c r="Z181" s="236"/>
      <c r="AA181" s="236"/>
      <c r="AB181" s="236"/>
    </row>
    <row r="182">
      <c r="A182" s="236"/>
      <c r="B182" s="241" t="s">
        <v>185</v>
      </c>
      <c r="C182" s="242">
        <v>2666667.0</v>
      </c>
      <c r="D182" s="248"/>
      <c r="E182" s="248"/>
      <c r="F182" s="248"/>
      <c r="G182" s="242">
        <v>6410.0</v>
      </c>
      <c r="H182" s="242">
        <v>3333333.0</v>
      </c>
      <c r="I182" s="247"/>
      <c r="J182" s="247"/>
      <c r="K182" s="247"/>
      <c r="L182" s="247"/>
      <c r="M182" s="247"/>
      <c r="N182" s="247"/>
      <c r="O182" s="247"/>
      <c r="P182" s="242">
        <v>5986718.0</v>
      </c>
      <c r="Q182" s="247"/>
      <c r="R182" s="242">
        <v>175280.0</v>
      </c>
      <c r="S182" s="247"/>
      <c r="T182" s="242">
        <v>5811438.0</v>
      </c>
      <c r="U182" s="236"/>
      <c r="V182" s="236"/>
      <c r="W182" s="236"/>
      <c r="X182" s="236"/>
      <c r="Y182" s="236"/>
      <c r="Z182" s="236"/>
      <c r="AA182" s="236"/>
      <c r="AB182" s="236"/>
    </row>
    <row r="183">
      <c r="A183" s="236"/>
      <c r="B183" s="241" t="s">
        <v>3353</v>
      </c>
      <c r="C183" s="242">
        <v>1833333.0</v>
      </c>
      <c r="D183" s="248"/>
      <c r="E183" s="248"/>
      <c r="F183" s="248"/>
      <c r="G183" s="242">
        <v>84527.0</v>
      </c>
      <c r="H183" s="242">
        <v>333333.0</v>
      </c>
      <c r="I183" s="247"/>
      <c r="J183" s="247"/>
      <c r="K183" s="247"/>
      <c r="L183" s="247"/>
      <c r="M183" s="242">
        <v>1577531.0</v>
      </c>
      <c r="N183" s="247"/>
      <c r="O183" s="247"/>
      <c r="P183" s="242">
        <v>3711491.0</v>
      </c>
      <c r="Q183" s="247"/>
      <c r="R183" s="242">
        <v>175280.0</v>
      </c>
      <c r="S183" s="247"/>
      <c r="T183" s="242">
        <v>3536211.0</v>
      </c>
      <c r="U183" s="236"/>
      <c r="V183" s="236"/>
      <c r="W183" s="236"/>
      <c r="X183" s="236"/>
      <c r="Y183" s="236"/>
      <c r="Z183" s="236"/>
      <c r="AA183" s="236"/>
      <c r="AB183" s="236"/>
    </row>
    <row r="184">
      <c r="A184" s="236"/>
      <c r="B184" s="241" t="s">
        <v>3354</v>
      </c>
      <c r="C184" s="242">
        <v>1833333.0</v>
      </c>
      <c r="D184" s="248"/>
      <c r="E184" s="248"/>
      <c r="F184" s="248"/>
      <c r="G184" s="242">
        <v>128774.0</v>
      </c>
      <c r="H184" s="242">
        <v>333333.0</v>
      </c>
      <c r="I184" s="247"/>
      <c r="J184" s="247"/>
      <c r="K184" s="247"/>
      <c r="L184" s="247"/>
      <c r="M184" s="242">
        <v>1673716.0</v>
      </c>
      <c r="N184" s="247"/>
      <c r="O184" s="247"/>
      <c r="P184" s="242">
        <v>3956557.0</v>
      </c>
      <c r="Q184" s="247"/>
      <c r="R184" s="242">
        <v>175280.0</v>
      </c>
      <c r="S184" s="247"/>
      <c r="T184" s="242">
        <v>3781277.0</v>
      </c>
      <c r="U184" s="236"/>
      <c r="V184" s="236"/>
      <c r="W184" s="236"/>
      <c r="X184" s="236"/>
      <c r="Y184" s="236"/>
      <c r="Z184" s="236"/>
      <c r="AA184" s="236"/>
      <c r="AB184" s="236"/>
    </row>
    <row r="185">
      <c r="A185" s="236"/>
      <c r="B185" s="241" t="s">
        <v>3356</v>
      </c>
      <c r="C185" s="242">
        <v>1833333.0</v>
      </c>
      <c r="D185" s="248"/>
      <c r="E185" s="248"/>
      <c r="F185" s="248"/>
      <c r="G185" s="242">
        <v>121018.0</v>
      </c>
      <c r="H185" s="242">
        <v>333333.0</v>
      </c>
      <c r="I185" s="247"/>
      <c r="J185" s="247"/>
      <c r="K185" s="247"/>
      <c r="L185" s="247"/>
      <c r="M185" s="242">
        <v>1620480.0</v>
      </c>
      <c r="N185" s="247"/>
      <c r="O185" s="247"/>
      <c r="P185" s="242">
        <v>3837652.0</v>
      </c>
      <c r="Q185" s="247"/>
      <c r="R185" s="247"/>
      <c r="S185" s="247"/>
      <c r="T185" s="242">
        <v>3837652.0</v>
      </c>
      <c r="U185" s="236"/>
      <c r="V185" s="236"/>
      <c r="W185" s="236"/>
      <c r="X185" s="236"/>
      <c r="Y185" s="236"/>
      <c r="Z185" s="236"/>
      <c r="AA185" s="236"/>
      <c r="AB185" s="236"/>
    </row>
    <row r="186">
      <c r="A186" s="236"/>
      <c r="B186" s="241" t="s">
        <v>3392</v>
      </c>
      <c r="C186" s="242">
        <v>1833333.0</v>
      </c>
      <c r="D186" s="248"/>
      <c r="E186" s="248"/>
      <c r="F186" s="248"/>
      <c r="G186" s="242">
        <v>37548.0</v>
      </c>
      <c r="H186" s="242">
        <v>666667.0</v>
      </c>
      <c r="I186" s="247"/>
      <c r="J186" s="247"/>
      <c r="K186" s="247"/>
      <c r="L186" s="247"/>
      <c r="M186" s="242">
        <v>1657071.0</v>
      </c>
      <c r="N186" s="247"/>
      <c r="O186" s="247"/>
      <c r="P186" s="242">
        <v>4163911.0</v>
      </c>
      <c r="Q186" s="247"/>
      <c r="R186" s="242">
        <v>175280.0</v>
      </c>
      <c r="S186" s="247"/>
      <c r="T186" s="242">
        <v>3988631.0</v>
      </c>
      <c r="U186" s="236"/>
      <c r="V186" s="236"/>
      <c r="W186" s="236"/>
      <c r="X186" s="236"/>
      <c r="Y186" s="236"/>
      <c r="Z186" s="236"/>
      <c r="AA186" s="236"/>
      <c r="AB186" s="236"/>
    </row>
    <row r="187">
      <c r="A187" s="236"/>
      <c r="B187" s="241" t="s">
        <v>192</v>
      </c>
      <c r="C187" s="242">
        <v>1833333.0</v>
      </c>
      <c r="D187" s="248"/>
      <c r="E187" s="248"/>
      <c r="F187" s="248"/>
      <c r="G187" s="242">
        <v>53502.0</v>
      </c>
      <c r="H187" s="242">
        <v>333333.0</v>
      </c>
      <c r="I187" s="247"/>
      <c r="J187" s="247"/>
      <c r="K187" s="247"/>
      <c r="L187" s="247"/>
      <c r="M187" s="242">
        <v>1683349.0</v>
      </c>
      <c r="N187" s="247"/>
      <c r="O187" s="247"/>
      <c r="P187" s="242">
        <v>3901394.0</v>
      </c>
      <c r="Q187" s="247"/>
      <c r="R187" s="242">
        <v>175280.0</v>
      </c>
      <c r="S187" s="247"/>
      <c r="T187" s="242">
        <v>3726114.0</v>
      </c>
      <c r="U187" s="236"/>
      <c r="V187" s="236"/>
      <c r="W187" s="236"/>
      <c r="X187" s="236"/>
      <c r="Y187" s="236"/>
      <c r="Z187" s="236"/>
      <c r="AA187" s="236"/>
      <c r="AB187" s="236"/>
    </row>
    <row r="188">
      <c r="A188" s="236"/>
      <c r="B188" s="241" t="s">
        <v>194</v>
      </c>
      <c r="C188" s="242">
        <v>1833333.0</v>
      </c>
      <c r="D188" s="248"/>
      <c r="E188" s="248"/>
      <c r="F188" s="248"/>
      <c r="G188" s="242">
        <v>99952.0</v>
      </c>
      <c r="H188" s="242">
        <v>333333.0</v>
      </c>
      <c r="I188" s="247"/>
      <c r="J188" s="247"/>
      <c r="K188" s="247"/>
      <c r="L188" s="247"/>
      <c r="M188" s="242">
        <v>1685300.0</v>
      </c>
      <c r="N188" s="247"/>
      <c r="O188" s="247"/>
      <c r="P188" s="242">
        <v>3951918.0</v>
      </c>
      <c r="Q188" s="247"/>
      <c r="R188" s="242">
        <v>175280.0</v>
      </c>
      <c r="S188" s="247"/>
      <c r="T188" s="242">
        <v>3776638.0</v>
      </c>
      <c r="U188" s="236"/>
      <c r="V188" s="236"/>
      <c r="W188" s="236"/>
      <c r="X188" s="236"/>
      <c r="Y188" s="236"/>
      <c r="Z188" s="236"/>
      <c r="AA188" s="236"/>
      <c r="AB188" s="236"/>
    </row>
    <row r="189">
      <c r="A189" s="236"/>
      <c r="B189" s="241" t="s">
        <v>3393</v>
      </c>
      <c r="C189" s="242">
        <v>1833333.0</v>
      </c>
      <c r="D189" s="248"/>
      <c r="E189" s="248"/>
      <c r="F189" s="248"/>
      <c r="G189" s="242">
        <v>93518.0</v>
      </c>
      <c r="H189" s="242">
        <v>333333.0</v>
      </c>
      <c r="I189" s="247"/>
      <c r="J189" s="247"/>
      <c r="K189" s="247"/>
      <c r="L189" s="247"/>
      <c r="M189" s="242">
        <v>1505465.0</v>
      </c>
      <c r="N189" s="247"/>
      <c r="O189" s="247"/>
      <c r="P189" s="242">
        <v>3570019.0</v>
      </c>
      <c r="Q189" s="247"/>
      <c r="R189" s="247"/>
      <c r="S189" s="247"/>
      <c r="T189" s="242">
        <v>3570019.0</v>
      </c>
      <c r="U189" s="236"/>
      <c r="V189" s="236"/>
      <c r="W189" s="236"/>
      <c r="X189" s="236"/>
      <c r="Y189" s="236"/>
      <c r="Z189" s="236"/>
      <c r="AA189" s="236"/>
      <c r="AB189" s="236"/>
    </row>
    <row r="190">
      <c r="A190" s="236"/>
      <c r="B190" s="249" t="s">
        <v>3394</v>
      </c>
      <c r="C190" s="242">
        <v>1.3333333E7</v>
      </c>
      <c r="D190" s="248"/>
      <c r="E190" s="248"/>
      <c r="F190" s="248"/>
      <c r="G190" s="247"/>
      <c r="H190" s="247"/>
      <c r="I190" s="247"/>
      <c r="J190" s="247"/>
      <c r="K190" s="247"/>
      <c r="L190" s="247"/>
      <c r="M190" s="247"/>
      <c r="N190" s="247"/>
      <c r="O190" s="247"/>
      <c r="P190" s="242">
        <v>1.1282051E7</v>
      </c>
      <c r="Q190" s="247"/>
      <c r="R190" s="247"/>
      <c r="S190" s="242">
        <v>5000000.0</v>
      </c>
      <c r="T190" s="242">
        <v>6282051.0</v>
      </c>
      <c r="U190" s="236"/>
      <c r="V190" s="236"/>
      <c r="W190" s="236"/>
      <c r="X190" s="236"/>
      <c r="Y190" s="236"/>
      <c r="Z190" s="236"/>
      <c r="AA190" s="236"/>
      <c r="AB190" s="236"/>
    </row>
    <row r="191">
      <c r="A191" s="236"/>
      <c r="B191" s="249" t="s">
        <v>217</v>
      </c>
      <c r="C191" s="242">
        <v>1.8333333E7</v>
      </c>
      <c r="D191" s="248"/>
      <c r="E191" s="248"/>
      <c r="F191" s="248"/>
      <c r="G191" s="247"/>
      <c r="H191" s="247"/>
      <c r="I191" s="247"/>
      <c r="J191" s="247"/>
      <c r="K191" s="247"/>
      <c r="L191" s="247"/>
      <c r="M191" s="247"/>
      <c r="N191" s="247"/>
      <c r="O191" s="247"/>
      <c r="P191" s="242">
        <v>1.8333333E7</v>
      </c>
      <c r="Q191" s="247"/>
      <c r="R191" s="242">
        <v>350000.0</v>
      </c>
      <c r="S191" s="247"/>
      <c r="T191" s="242">
        <v>1.7983333E7</v>
      </c>
      <c r="U191" s="236"/>
      <c r="V191" s="236"/>
      <c r="W191" s="236"/>
      <c r="X191" s="236"/>
      <c r="Y191" s="236"/>
      <c r="Z191" s="236"/>
      <c r="AA191" s="236"/>
      <c r="AB191" s="236"/>
    </row>
    <row r="192">
      <c r="A192" s="236"/>
      <c r="B192" s="241" t="s">
        <v>3370</v>
      </c>
      <c r="C192" s="242">
        <v>4000000.0</v>
      </c>
      <c r="D192" s="248"/>
      <c r="E192" s="248"/>
      <c r="F192" s="248"/>
      <c r="G192" s="247"/>
      <c r="H192" s="247"/>
      <c r="I192" s="247"/>
      <c r="J192" s="247"/>
      <c r="K192" s="247"/>
      <c r="L192" s="247"/>
      <c r="M192" s="247"/>
      <c r="N192" s="247"/>
      <c r="O192" s="247"/>
      <c r="P192" s="242">
        <v>2923077.0</v>
      </c>
      <c r="Q192" s="247"/>
      <c r="R192" s="242">
        <v>175280.0</v>
      </c>
      <c r="S192" s="247"/>
      <c r="T192" s="242">
        <v>2747797.0</v>
      </c>
      <c r="U192" s="236"/>
      <c r="V192" s="236"/>
      <c r="W192" s="236"/>
      <c r="X192" s="236"/>
      <c r="Y192" s="236"/>
      <c r="Z192" s="236"/>
      <c r="AA192" s="236"/>
      <c r="AB192" s="236"/>
    </row>
    <row r="193">
      <c r="A193" s="237"/>
      <c r="B193" s="238" t="s">
        <v>3395</v>
      </c>
      <c r="C193" s="239">
        <f>sum(C194:C206)</f>
        <v>91508613</v>
      </c>
      <c r="D193" s="240"/>
      <c r="E193" s="240"/>
      <c r="F193" s="240"/>
      <c r="G193" s="239">
        <f t="shared" ref="G193:T193" si="22">sum(G194:G206)</f>
        <v>507740</v>
      </c>
      <c r="H193" s="239">
        <f t="shared" si="22"/>
        <v>0</v>
      </c>
      <c r="I193" s="239">
        <f t="shared" si="22"/>
        <v>0</v>
      </c>
      <c r="J193" s="239">
        <f t="shared" si="22"/>
        <v>0</v>
      </c>
      <c r="K193" s="239">
        <f t="shared" si="22"/>
        <v>0</v>
      </c>
      <c r="L193" s="239">
        <f t="shared" si="22"/>
        <v>0</v>
      </c>
      <c r="M193" s="239">
        <f t="shared" si="22"/>
        <v>2606250</v>
      </c>
      <c r="N193" s="239">
        <f t="shared" si="22"/>
        <v>0</v>
      </c>
      <c r="O193" s="239">
        <f t="shared" si="22"/>
        <v>0</v>
      </c>
      <c r="P193" s="239">
        <f t="shared" si="22"/>
        <v>94743063</v>
      </c>
      <c r="Q193" s="239">
        <f t="shared" si="22"/>
        <v>0</v>
      </c>
      <c r="R193" s="239">
        <f t="shared" si="22"/>
        <v>1436960</v>
      </c>
      <c r="S193" s="239">
        <f t="shared" si="22"/>
        <v>666667</v>
      </c>
      <c r="T193" s="239">
        <f t="shared" si="22"/>
        <v>92639437</v>
      </c>
      <c r="U193" s="236"/>
      <c r="V193" s="236"/>
      <c r="W193" s="236"/>
      <c r="X193" s="236"/>
      <c r="Y193" s="236"/>
      <c r="Z193" s="236"/>
      <c r="AA193" s="236"/>
      <c r="AB193" s="236"/>
    </row>
    <row r="194">
      <c r="A194" s="236"/>
      <c r="B194" s="249" t="s">
        <v>215</v>
      </c>
      <c r="C194" s="242">
        <v>2.1666667E7</v>
      </c>
      <c r="D194" s="248"/>
      <c r="E194" s="248"/>
      <c r="F194" s="248"/>
      <c r="G194" s="247"/>
      <c r="H194" s="247"/>
      <c r="I194" s="247"/>
      <c r="J194" s="247"/>
      <c r="K194" s="247"/>
      <c r="L194" s="247"/>
      <c r="M194" s="247"/>
      <c r="N194" s="247"/>
      <c r="O194" s="247"/>
      <c r="P194" s="242">
        <v>2.1666667E7</v>
      </c>
      <c r="Q194" s="247"/>
      <c r="R194" s="242">
        <v>175280.0</v>
      </c>
      <c r="S194" s="247"/>
      <c r="T194" s="242">
        <v>2.1491387E7</v>
      </c>
      <c r="U194" s="236"/>
      <c r="V194" s="236"/>
      <c r="W194" s="236"/>
      <c r="X194" s="236"/>
      <c r="Y194" s="236"/>
      <c r="Z194" s="236"/>
      <c r="AA194" s="236"/>
      <c r="AB194" s="236"/>
    </row>
    <row r="195">
      <c r="A195" s="236"/>
      <c r="B195" s="241" t="s">
        <v>3348</v>
      </c>
      <c r="C195" s="242">
        <v>5333333.0</v>
      </c>
      <c r="D195" s="248"/>
      <c r="E195" s="248"/>
      <c r="F195" s="248"/>
      <c r="G195" s="242">
        <v>0.0</v>
      </c>
      <c r="H195" s="247"/>
      <c r="I195" s="247"/>
      <c r="J195" s="247"/>
      <c r="K195" s="247"/>
      <c r="L195" s="247"/>
      <c r="M195" s="247"/>
      <c r="N195" s="247"/>
      <c r="O195" s="247"/>
      <c r="P195" s="242">
        <v>5333333.0</v>
      </c>
      <c r="Q195" s="247"/>
      <c r="R195" s="242">
        <v>175280.0</v>
      </c>
      <c r="S195" s="247"/>
      <c r="T195" s="242">
        <v>5158053.0</v>
      </c>
      <c r="U195" s="236"/>
      <c r="V195" s="236"/>
      <c r="W195" s="236"/>
      <c r="X195" s="236"/>
      <c r="Y195" s="236"/>
      <c r="Z195" s="236"/>
      <c r="AA195" s="236"/>
      <c r="AB195" s="236"/>
    </row>
    <row r="196">
      <c r="A196" s="236"/>
      <c r="B196" s="241" t="s">
        <v>3349</v>
      </c>
      <c r="C196" s="242">
        <v>7666667.0</v>
      </c>
      <c r="D196" s="248"/>
      <c r="E196" s="248"/>
      <c r="F196" s="248"/>
      <c r="G196" s="242">
        <v>0.0</v>
      </c>
      <c r="H196" s="247"/>
      <c r="I196" s="247"/>
      <c r="J196" s="247"/>
      <c r="K196" s="247"/>
      <c r="L196" s="247"/>
      <c r="M196" s="247"/>
      <c r="N196" s="247"/>
      <c r="O196" s="247"/>
      <c r="P196" s="242">
        <v>7666667.0</v>
      </c>
      <c r="Q196" s="247"/>
      <c r="R196" s="242">
        <v>175280.0</v>
      </c>
      <c r="S196" s="247"/>
      <c r="T196" s="242">
        <v>7491387.0</v>
      </c>
      <c r="U196" s="236"/>
      <c r="V196" s="236"/>
      <c r="W196" s="236"/>
      <c r="X196" s="236"/>
      <c r="Y196" s="236"/>
      <c r="Z196" s="236"/>
      <c r="AA196" s="236"/>
      <c r="AB196" s="236"/>
    </row>
    <row r="197">
      <c r="A197" s="236"/>
      <c r="B197" s="241" t="s">
        <v>3321</v>
      </c>
      <c r="C197" s="242">
        <v>6666667.0</v>
      </c>
      <c r="D197" s="248"/>
      <c r="E197" s="248"/>
      <c r="F197" s="248"/>
      <c r="G197" s="242">
        <v>0.0</v>
      </c>
      <c r="H197" s="247"/>
      <c r="I197" s="247"/>
      <c r="J197" s="247"/>
      <c r="K197" s="247"/>
      <c r="L197" s="247"/>
      <c r="M197" s="247"/>
      <c r="N197" s="247"/>
      <c r="O197" s="247"/>
      <c r="P197" s="242">
        <v>6656513.0</v>
      </c>
      <c r="Q197" s="247"/>
      <c r="R197" s="242">
        <v>175280.0</v>
      </c>
      <c r="S197" s="247"/>
      <c r="T197" s="242">
        <v>6481233.0</v>
      </c>
      <c r="U197" s="236"/>
      <c r="V197" s="236"/>
      <c r="W197" s="236"/>
      <c r="X197" s="236"/>
      <c r="Y197" s="236"/>
      <c r="Z197" s="236"/>
      <c r="AA197" s="236"/>
      <c r="AB197" s="236"/>
    </row>
    <row r="198">
      <c r="A198" s="236"/>
      <c r="B198" s="241" t="s">
        <v>230</v>
      </c>
      <c r="C198" s="242">
        <v>8333333.0</v>
      </c>
      <c r="D198" s="248"/>
      <c r="E198" s="248"/>
      <c r="F198" s="248"/>
      <c r="G198" s="242">
        <v>0.0</v>
      </c>
      <c r="H198" s="247"/>
      <c r="I198" s="247"/>
      <c r="J198" s="247"/>
      <c r="K198" s="247"/>
      <c r="L198" s="247"/>
      <c r="M198" s="247"/>
      <c r="N198" s="247"/>
      <c r="O198" s="247"/>
      <c r="P198" s="242">
        <v>8333333.0</v>
      </c>
      <c r="Q198" s="247"/>
      <c r="R198" s="242">
        <v>210000.0</v>
      </c>
      <c r="S198" s="247"/>
      <c r="T198" s="242">
        <v>8123333.0</v>
      </c>
      <c r="U198" s="236"/>
      <c r="V198" s="236"/>
      <c r="W198" s="236"/>
      <c r="X198" s="236"/>
      <c r="Y198" s="236"/>
      <c r="Z198" s="236"/>
      <c r="AA198" s="236"/>
      <c r="AB198" s="236"/>
    </row>
    <row r="199">
      <c r="A199" s="236"/>
      <c r="B199" s="241" t="s">
        <v>232</v>
      </c>
      <c r="C199" s="242">
        <v>8333333.0</v>
      </c>
      <c r="D199" s="248"/>
      <c r="E199" s="248"/>
      <c r="F199" s="248"/>
      <c r="G199" s="242">
        <v>0.0</v>
      </c>
      <c r="H199" s="247"/>
      <c r="I199" s="247"/>
      <c r="J199" s="247"/>
      <c r="K199" s="247"/>
      <c r="L199" s="247"/>
      <c r="M199" s="247"/>
      <c r="N199" s="247"/>
      <c r="O199" s="247"/>
      <c r="P199" s="242">
        <v>8333333.0</v>
      </c>
      <c r="Q199" s="247"/>
      <c r="R199" s="247"/>
      <c r="S199" s="247"/>
      <c r="T199" s="242">
        <v>8333333.0</v>
      </c>
      <c r="U199" s="236"/>
      <c r="V199" s="236"/>
      <c r="W199" s="236"/>
      <c r="X199" s="236"/>
      <c r="Y199" s="236"/>
      <c r="Z199" s="236"/>
      <c r="AA199" s="236"/>
      <c r="AB199" s="236"/>
    </row>
    <row r="200">
      <c r="A200" s="236"/>
      <c r="B200" s="241" t="s">
        <v>234</v>
      </c>
      <c r="C200" s="242">
        <v>4000000.0</v>
      </c>
      <c r="D200" s="248"/>
      <c r="E200" s="248"/>
      <c r="F200" s="248"/>
      <c r="G200" s="242">
        <v>339615.0</v>
      </c>
      <c r="H200" s="247"/>
      <c r="I200" s="247"/>
      <c r="J200" s="247"/>
      <c r="K200" s="247"/>
      <c r="L200" s="247"/>
      <c r="M200" s="242">
        <v>868750.0</v>
      </c>
      <c r="N200" s="247"/>
      <c r="O200" s="247"/>
      <c r="P200" s="242">
        <v>5362212.0</v>
      </c>
      <c r="Q200" s="247"/>
      <c r="R200" s="242">
        <v>175280.0</v>
      </c>
      <c r="S200" s="247"/>
      <c r="T200" s="242">
        <v>5186932.0</v>
      </c>
      <c r="U200" s="236"/>
      <c r="V200" s="236"/>
      <c r="W200" s="236"/>
      <c r="X200" s="236"/>
      <c r="Y200" s="236"/>
      <c r="Z200" s="236"/>
      <c r="AA200" s="236"/>
      <c r="AB200" s="236"/>
    </row>
    <row r="201">
      <c r="A201" s="236"/>
      <c r="B201" s="241" t="s">
        <v>236</v>
      </c>
      <c r="C201" s="242">
        <v>4333333.0</v>
      </c>
      <c r="D201" s="248"/>
      <c r="E201" s="248"/>
      <c r="F201" s="248"/>
      <c r="G201" s="242">
        <v>147292.0</v>
      </c>
      <c r="H201" s="247"/>
      <c r="I201" s="247"/>
      <c r="J201" s="247"/>
      <c r="K201" s="247"/>
      <c r="L201" s="247"/>
      <c r="M201" s="242">
        <v>868750.0</v>
      </c>
      <c r="N201" s="247"/>
      <c r="O201" s="247"/>
      <c r="P201" s="242">
        <v>5349375.0</v>
      </c>
      <c r="Q201" s="247"/>
      <c r="R201" s="247"/>
      <c r="S201" s="247"/>
      <c r="T201" s="242">
        <v>5349375.0</v>
      </c>
      <c r="U201" s="236"/>
      <c r="V201" s="236"/>
      <c r="W201" s="236"/>
      <c r="X201" s="236"/>
      <c r="Y201" s="236"/>
      <c r="Z201" s="236"/>
      <c r="AA201" s="236"/>
      <c r="AB201" s="236"/>
    </row>
    <row r="202">
      <c r="A202" s="236"/>
      <c r="B202" s="241" t="s">
        <v>238</v>
      </c>
      <c r="C202" s="242">
        <v>4333333.0</v>
      </c>
      <c r="D202" s="248"/>
      <c r="E202" s="248"/>
      <c r="F202" s="248"/>
      <c r="G202" s="242">
        <v>20833.0</v>
      </c>
      <c r="H202" s="247"/>
      <c r="I202" s="247"/>
      <c r="J202" s="247"/>
      <c r="K202" s="247"/>
      <c r="L202" s="247"/>
      <c r="M202" s="242">
        <v>868750.0</v>
      </c>
      <c r="N202" s="247"/>
      <c r="O202" s="247"/>
      <c r="P202" s="242">
        <v>5199683.0</v>
      </c>
      <c r="Q202" s="247"/>
      <c r="R202" s="242">
        <v>175280.0</v>
      </c>
      <c r="S202" s="242">
        <v>666667.0</v>
      </c>
      <c r="T202" s="242">
        <v>4357737.0</v>
      </c>
      <c r="U202" s="236"/>
      <c r="V202" s="236"/>
      <c r="W202" s="236"/>
      <c r="X202" s="236"/>
      <c r="Y202" s="236"/>
      <c r="Z202" s="236"/>
      <c r="AA202" s="236"/>
      <c r="AB202" s="236"/>
    </row>
    <row r="203">
      <c r="A203" s="236"/>
      <c r="B203" s="241" t="s">
        <v>3323</v>
      </c>
      <c r="C203" s="242">
        <v>4000000.0</v>
      </c>
      <c r="D203" s="248"/>
      <c r="E203" s="248"/>
      <c r="F203" s="248"/>
      <c r="G203" s="242">
        <v>0.0</v>
      </c>
      <c r="H203" s="247"/>
      <c r="I203" s="247"/>
      <c r="J203" s="247"/>
      <c r="K203" s="247"/>
      <c r="L203" s="247"/>
      <c r="M203" s="247"/>
      <c r="N203" s="247"/>
      <c r="O203" s="247"/>
      <c r="P203" s="242">
        <v>4000000.0</v>
      </c>
      <c r="Q203" s="247"/>
      <c r="R203" s="247"/>
      <c r="S203" s="247"/>
      <c r="T203" s="242">
        <v>4000000.0</v>
      </c>
      <c r="U203" s="236"/>
      <c r="V203" s="236"/>
      <c r="W203" s="236"/>
      <c r="X203" s="236"/>
      <c r="Y203" s="236"/>
      <c r="Z203" s="236"/>
      <c r="AA203" s="236"/>
      <c r="AB203" s="236"/>
    </row>
    <row r="204">
      <c r="A204" s="236"/>
      <c r="B204" s="241" t="s">
        <v>248</v>
      </c>
      <c r="C204" s="242">
        <v>5841947.0</v>
      </c>
      <c r="D204" s="248"/>
      <c r="E204" s="248"/>
      <c r="F204" s="248"/>
      <c r="G204" s="242">
        <v>0.0</v>
      </c>
      <c r="H204" s="247"/>
      <c r="I204" s="247"/>
      <c r="J204" s="247"/>
      <c r="K204" s="247"/>
      <c r="L204" s="247"/>
      <c r="M204" s="247"/>
      <c r="N204" s="247"/>
      <c r="O204" s="247"/>
      <c r="P204" s="242">
        <v>5841947.0</v>
      </c>
      <c r="Q204" s="247"/>
      <c r="R204" s="242">
        <v>175280.0</v>
      </c>
      <c r="S204" s="247"/>
      <c r="T204" s="242">
        <v>5666667.0</v>
      </c>
      <c r="U204" s="236"/>
      <c r="V204" s="236"/>
      <c r="W204" s="236"/>
      <c r="X204" s="236"/>
      <c r="Y204" s="236"/>
      <c r="Z204" s="236"/>
      <c r="AA204" s="236"/>
      <c r="AB204" s="236"/>
    </row>
    <row r="205">
      <c r="A205" s="236"/>
      <c r="B205" s="241" t="s">
        <v>3396</v>
      </c>
      <c r="C205" s="242">
        <v>9333333.0</v>
      </c>
      <c r="D205" s="248"/>
      <c r="E205" s="248"/>
      <c r="F205" s="248"/>
      <c r="G205" s="247"/>
      <c r="H205" s="247"/>
      <c r="I205" s="247"/>
      <c r="J205" s="247"/>
      <c r="K205" s="247"/>
      <c r="L205" s="247"/>
      <c r="M205" s="247"/>
      <c r="N205" s="247"/>
      <c r="O205" s="247"/>
      <c r="P205" s="242">
        <v>9333333.0</v>
      </c>
      <c r="Q205" s="247"/>
      <c r="R205" s="247"/>
      <c r="S205" s="247"/>
      <c r="T205" s="242">
        <v>9333333.0</v>
      </c>
      <c r="U205" s="236"/>
      <c r="V205" s="236"/>
      <c r="W205" s="236"/>
      <c r="X205" s="236"/>
      <c r="Y205" s="236"/>
      <c r="Z205" s="236"/>
      <c r="AA205" s="236"/>
      <c r="AB205" s="236"/>
    </row>
    <row r="206">
      <c r="A206" s="236"/>
      <c r="B206" s="241" t="s">
        <v>3350</v>
      </c>
      <c r="C206" s="242">
        <v>1666667.0</v>
      </c>
      <c r="D206" s="248"/>
      <c r="E206" s="248"/>
      <c r="F206" s="248"/>
      <c r="G206" s="247"/>
      <c r="H206" s="247"/>
      <c r="I206" s="247"/>
      <c r="J206" s="247"/>
      <c r="K206" s="247"/>
      <c r="L206" s="247"/>
      <c r="M206" s="247"/>
      <c r="N206" s="247"/>
      <c r="O206" s="247"/>
      <c r="P206" s="242">
        <v>1666667.0</v>
      </c>
      <c r="Q206" s="247"/>
      <c r="R206" s="247"/>
      <c r="S206" s="247"/>
      <c r="T206" s="242">
        <v>1666667.0</v>
      </c>
      <c r="U206" s="236"/>
      <c r="V206" s="236"/>
      <c r="W206" s="236"/>
      <c r="X206" s="236"/>
      <c r="Y206" s="236"/>
      <c r="Z206" s="236"/>
      <c r="AA206" s="236"/>
      <c r="AB206" s="236"/>
    </row>
    <row r="207">
      <c r="A207" s="237"/>
      <c r="B207" s="238" t="s">
        <v>3397</v>
      </c>
      <c r="C207" s="239">
        <f>sum(C208:C222)</f>
        <v>70666667</v>
      </c>
      <c r="D207" s="240"/>
      <c r="E207" s="240"/>
      <c r="F207" s="240"/>
      <c r="G207" s="239">
        <f t="shared" ref="G207:T207" si="23">sum(G208:G222)</f>
        <v>4021697</v>
      </c>
      <c r="H207" s="239">
        <f t="shared" si="23"/>
        <v>9500000</v>
      </c>
      <c r="I207" s="239">
        <f t="shared" si="23"/>
        <v>2000000</v>
      </c>
      <c r="J207" s="239">
        <f t="shared" si="23"/>
        <v>0</v>
      </c>
      <c r="K207" s="239">
        <f t="shared" si="23"/>
        <v>100000</v>
      </c>
      <c r="L207" s="239">
        <f t="shared" si="23"/>
        <v>0</v>
      </c>
      <c r="M207" s="239">
        <f t="shared" si="23"/>
        <v>247239923</v>
      </c>
      <c r="N207" s="239">
        <f t="shared" si="23"/>
        <v>0</v>
      </c>
      <c r="O207" s="239">
        <f t="shared" si="23"/>
        <v>0</v>
      </c>
      <c r="P207" s="239">
        <f t="shared" si="23"/>
        <v>333985897</v>
      </c>
      <c r="Q207" s="239">
        <f t="shared" si="23"/>
        <v>0</v>
      </c>
      <c r="R207" s="239">
        <f t="shared" si="23"/>
        <v>2802800</v>
      </c>
      <c r="S207" s="239">
        <f t="shared" si="23"/>
        <v>2000000</v>
      </c>
      <c r="T207" s="239">
        <f t="shared" si="23"/>
        <v>329183097</v>
      </c>
      <c r="U207" s="236"/>
      <c r="V207" s="236"/>
      <c r="W207" s="236"/>
      <c r="X207" s="236"/>
      <c r="Y207" s="236"/>
      <c r="Z207" s="236"/>
      <c r="AA207" s="236"/>
      <c r="AB207" s="236"/>
    </row>
    <row r="208">
      <c r="A208" s="236"/>
      <c r="B208" s="241" t="s">
        <v>191</v>
      </c>
      <c r="C208" s="242">
        <v>6666667.0</v>
      </c>
      <c r="D208" s="248"/>
      <c r="E208" s="248"/>
      <c r="F208" s="248"/>
      <c r="G208" s="242">
        <v>1293910.0</v>
      </c>
      <c r="H208" s="247"/>
      <c r="I208" s="247"/>
      <c r="J208" s="247"/>
      <c r="K208" s="247"/>
      <c r="L208" s="247"/>
      <c r="M208" s="242">
        <v>783333.0</v>
      </c>
      <c r="N208" s="247"/>
      <c r="O208" s="247"/>
      <c r="P208" s="242">
        <v>9513141.0</v>
      </c>
      <c r="Q208" s="247"/>
      <c r="R208" s="242">
        <v>315000.0</v>
      </c>
      <c r="S208" s="247"/>
      <c r="T208" s="242">
        <v>9198141.0</v>
      </c>
      <c r="U208" s="236"/>
      <c r="V208" s="236"/>
      <c r="W208" s="236"/>
      <c r="X208" s="236"/>
      <c r="Y208" s="236"/>
      <c r="Z208" s="236"/>
      <c r="AA208" s="236"/>
      <c r="AB208" s="236"/>
    </row>
    <row r="209">
      <c r="A209" s="236"/>
      <c r="B209" s="241" t="s">
        <v>3364</v>
      </c>
      <c r="C209" s="242">
        <v>2000000.0</v>
      </c>
      <c r="D209" s="248"/>
      <c r="E209" s="248"/>
      <c r="F209" s="248"/>
      <c r="G209" s="242">
        <v>155577.0</v>
      </c>
      <c r="H209" s="242">
        <v>1333333.0</v>
      </c>
      <c r="I209" s="247"/>
      <c r="J209" s="247"/>
      <c r="K209" s="247"/>
      <c r="L209" s="247"/>
      <c r="M209" s="242">
        <v>1285000.0</v>
      </c>
      <c r="N209" s="247"/>
      <c r="O209" s="247"/>
      <c r="P209" s="242">
        <v>4817679.0</v>
      </c>
      <c r="Q209" s="247"/>
      <c r="R209" s="242">
        <v>175280.0</v>
      </c>
      <c r="S209" s="247"/>
      <c r="T209" s="242">
        <v>4642399.0</v>
      </c>
      <c r="U209" s="236"/>
      <c r="V209" s="236"/>
      <c r="W209" s="236"/>
      <c r="X209" s="236"/>
      <c r="Y209" s="236"/>
      <c r="Z209" s="236"/>
      <c r="AA209" s="236"/>
      <c r="AB209" s="236"/>
    </row>
    <row r="210">
      <c r="A210" s="236"/>
      <c r="B210" s="241" t="s">
        <v>3363</v>
      </c>
      <c r="C210" s="242">
        <v>2000000.0</v>
      </c>
      <c r="D210" s="248"/>
      <c r="E210" s="248"/>
      <c r="F210" s="248"/>
      <c r="G210" s="242">
        <v>293942.0</v>
      </c>
      <c r="H210" s="242">
        <v>1000000.0</v>
      </c>
      <c r="I210" s="242">
        <v>2000000.0</v>
      </c>
      <c r="J210" s="247"/>
      <c r="K210" s="242">
        <v>100000.0</v>
      </c>
      <c r="L210" s="247"/>
      <c r="M210" s="242">
        <v>1335000.0</v>
      </c>
      <c r="N210" s="247"/>
      <c r="O210" s="247"/>
      <c r="P210" s="242">
        <v>6720619.0</v>
      </c>
      <c r="Q210" s="247"/>
      <c r="R210" s="242">
        <v>175280.0</v>
      </c>
      <c r="S210" s="247"/>
      <c r="T210" s="242">
        <v>6545339.0</v>
      </c>
      <c r="U210" s="236"/>
      <c r="V210" s="236"/>
      <c r="W210" s="236"/>
      <c r="X210" s="236"/>
      <c r="Y210" s="236"/>
      <c r="Z210" s="236"/>
      <c r="AA210" s="236"/>
      <c r="AB210" s="236"/>
    </row>
    <row r="211">
      <c r="A211" s="236"/>
      <c r="B211" s="241" t="s">
        <v>178</v>
      </c>
      <c r="C211" s="242">
        <v>2000000.0</v>
      </c>
      <c r="D211" s="248"/>
      <c r="E211" s="248"/>
      <c r="F211" s="248"/>
      <c r="G211" s="242">
        <v>86538.0</v>
      </c>
      <c r="H211" s="242">
        <v>500000.0</v>
      </c>
      <c r="I211" s="247"/>
      <c r="J211" s="247"/>
      <c r="K211" s="247"/>
      <c r="L211" s="247"/>
      <c r="M211" s="242">
        <v>841667.0</v>
      </c>
      <c r="N211" s="247"/>
      <c r="O211" s="247"/>
      <c r="P211" s="242">
        <v>3473221.0</v>
      </c>
      <c r="Q211" s="247"/>
      <c r="R211" s="242">
        <v>175280.0</v>
      </c>
      <c r="S211" s="247"/>
      <c r="T211" s="242">
        <v>3297941.0</v>
      </c>
      <c r="U211" s="236"/>
      <c r="V211" s="236"/>
      <c r="W211" s="236"/>
      <c r="X211" s="236"/>
      <c r="Y211" s="236"/>
      <c r="Z211" s="236"/>
      <c r="AA211" s="236"/>
      <c r="AB211" s="236"/>
    </row>
    <row r="212">
      <c r="A212" s="236"/>
      <c r="B212" s="241" t="s">
        <v>3398</v>
      </c>
      <c r="C212" s="242">
        <v>2000000.0</v>
      </c>
      <c r="D212" s="248"/>
      <c r="E212" s="248"/>
      <c r="F212" s="248"/>
      <c r="G212" s="242">
        <v>24038.0</v>
      </c>
      <c r="H212" s="242">
        <v>333333.0</v>
      </c>
      <c r="I212" s="247"/>
      <c r="J212" s="247"/>
      <c r="K212" s="247"/>
      <c r="L212" s="247"/>
      <c r="M212" s="242">
        <v>828333.0</v>
      </c>
      <c r="N212" s="247"/>
      <c r="O212" s="247"/>
      <c r="P212" s="242">
        <v>2330428.0</v>
      </c>
      <c r="Q212" s="247"/>
      <c r="R212" s="247"/>
      <c r="S212" s="247"/>
      <c r="T212" s="242">
        <v>2330428.0</v>
      </c>
      <c r="U212" s="236"/>
      <c r="V212" s="236"/>
      <c r="W212" s="236"/>
      <c r="X212" s="236"/>
      <c r="Y212" s="236"/>
      <c r="Z212" s="236"/>
      <c r="AA212" s="236"/>
      <c r="AB212" s="236"/>
    </row>
    <row r="213">
      <c r="A213" s="236"/>
      <c r="B213" s="241" t="s">
        <v>3399</v>
      </c>
      <c r="C213" s="242">
        <v>2000000.0</v>
      </c>
      <c r="D213" s="248"/>
      <c r="E213" s="248"/>
      <c r="F213" s="248"/>
      <c r="G213" s="242">
        <v>210192.0</v>
      </c>
      <c r="H213" s="242">
        <v>500000.0</v>
      </c>
      <c r="I213" s="247"/>
      <c r="J213" s="247"/>
      <c r="K213" s="247"/>
      <c r="L213" s="247"/>
      <c r="M213" s="242">
        <v>1276667.0</v>
      </c>
      <c r="N213" s="247"/>
      <c r="O213" s="247"/>
      <c r="P213" s="242">
        <v>3862821.0</v>
      </c>
      <c r="Q213" s="247"/>
      <c r="R213" s="242">
        <v>175280.0</v>
      </c>
      <c r="S213" s="247"/>
      <c r="T213" s="242">
        <v>3687541.0</v>
      </c>
      <c r="U213" s="236"/>
      <c r="V213" s="236"/>
      <c r="W213" s="236"/>
      <c r="X213" s="236"/>
      <c r="Y213" s="236"/>
      <c r="Z213" s="236"/>
      <c r="AA213" s="236"/>
      <c r="AB213" s="236"/>
    </row>
    <row r="214">
      <c r="A214" s="236"/>
      <c r="B214" s="241" t="s">
        <v>3400</v>
      </c>
      <c r="C214" s="242">
        <v>2000000.0</v>
      </c>
      <c r="D214" s="248"/>
      <c r="E214" s="248"/>
      <c r="F214" s="248"/>
      <c r="G214" s="242">
        <v>161058.0</v>
      </c>
      <c r="H214" s="242">
        <v>500000.0</v>
      </c>
      <c r="I214" s="247"/>
      <c r="J214" s="247"/>
      <c r="K214" s="247"/>
      <c r="L214" s="247"/>
      <c r="M214" s="242">
        <v>1053333.0</v>
      </c>
      <c r="N214" s="247"/>
      <c r="O214" s="247"/>
      <c r="P214" s="242">
        <v>3672222.0</v>
      </c>
      <c r="Q214" s="247"/>
      <c r="R214" s="247"/>
      <c r="S214" s="247"/>
      <c r="T214" s="242">
        <v>3672222.0</v>
      </c>
      <c r="U214" s="236"/>
      <c r="V214" s="236"/>
      <c r="W214" s="236"/>
      <c r="X214" s="236"/>
      <c r="Y214" s="236"/>
      <c r="Z214" s="236"/>
      <c r="AA214" s="236"/>
      <c r="AB214" s="236"/>
    </row>
    <row r="215">
      <c r="A215" s="236"/>
      <c r="B215" s="241" t="s">
        <v>3401</v>
      </c>
      <c r="C215" s="242">
        <v>2000000.0</v>
      </c>
      <c r="D215" s="248"/>
      <c r="E215" s="248"/>
      <c r="F215" s="248"/>
      <c r="G215" s="242">
        <v>149519.0</v>
      </c>
      <c r="H215" s="242">
        <v>1000000.0</v>
      </c>
      <c r="I215" s="247"/>
      <c r="J215" s="247"/>
      <c r="K215" s="247"/>
      <c r="L215" s="247"/>
      <c r="M215" s="242">
        <v>1836667.0</v>
      </c>
      <c r="N215" s="247"/>
      <c r="O215" s="247"/>
      <c r="P215" s="242">
        <v>5048932.0</v>
      </c>
      <c r="Q215" s="247"/>
      <c r="R215" s="242">
        <v>175280.0</v>
      </c>
      <c r="S215" s="247"/>
      <c r="T215" s="242">
        <v>4873652.0</v>
      </c>
      <c r="U215" s="236"/>
      <c r="V215" s="236"/>
      <c r="W215" s="236"/>
      <c r="X215" s="236"/>
      <c r="Y215" s="236"/>
      <c r="Z215" s="236"/>
      <c r="AA215" s="236"/>
      <c r="AB215" s="236"/>
    </row>
    <row r="216">
      <c r="A216" s="236"/>
      <c r="B216" s="241" t="s">
        <v>3358</v>
      </c>
      <c r="C216" s="242">
        <v>2000000.0</v>
      </c>
      <c r="D216" s="248"/>
      <c r="E216" s="248"/>
      <c r="F216" s="248"/>
      <c r="G216" s="242">
        <v>121538.0</v>
      </c>
      <c r="H216" s="242">
        <v>1000000.0</v>
      </c>
      <c r="I216" s="242">
        <v>0.0</v>
      </c>
      <c r="J216" s="247"/>
      <c r="K216" s="247"/>
      <c r="L216" s="247"/>
      <c r="M216" s="242">
        <v>1520000.0</v>
      </c>
      <c r="N216" s="247"/>
      <c r="O216" s="247"/>
      <c r="P216" s="242">
        <v>4699685.0</v>
      </c>
      <c r="Q216" s="247"/>
      <c r="R216" s="242">
        <v>175280.0</v>
      </c>
      <c r="S216" s="242">
        <v>2000000.0</v>
      </c>
      <c r="T216" s="242">
        <v>2524405.0</v>
      </c>
      <c r="U216" s="236"/>
      <c r="V216" s="236"/>
      <c r="W216" s="236"/>
      <c r="X216" s="236"/>
      <c r="Y216" s="236"/>
      <c r="Z216" s="236"/>
      <c r="AA216" s="236"/>
      <c r="AB216" s="236"/>
    </row>
    <row r="217">
      <c r="A217" s="236"/>
      <c r="B217" s="241" t="s">
        <v>3357</v>
      </c>
      <c r="C217" s="242">
        <v>2000000.0</v>
      </c>
      <c r="D217" s="248"/>
      <c r="E217" s="248"/>
      <c r="F217" s="248"/>
      <c r="G217" s="242">
        <v>223558.0</v>
      </c>
      <c r="H217" s="242">
        <v>1000000.0</v>
      </c>
      <c r="I217" s="242">
        <v>0.0</v>
      </c>
      <c r="J217" s="247"/>
      <c r="K217" s="247"/>
      <c r="L217" s="247"/>
      <c r="M217" s="242">
        <v>1783333.0</v>
      </c>
      <c r="N217" s="247"/>
      <c r="O217" s="247"/>
      <c r="P217" s="242">
        <v>5069945.0</v>
      </c>
      <c r="Q217" s="247"/>
      <c r="R217" s="242">
        <v>175280.0</v>
      </c>
      <c r="S217" s="247"/>
      <c r="T217" s="242">
        <v>4894665.0</v>
      </c>
      <c r="U217" s="236"/>
      <c r="V217" s="236"/>
      <c r="W217" s="236"/>
      <c r="X217" s="236"/>
      <c r="Y217" s="236"/>
      <c r="Z217" s="236"/>
      <c r="AA217" s="236"/>
      <c r="AB217" s="236"/>
    </row>
    <row r="218">
      <c r="A218" s="236"/>
      <c r="B218" s="241" t="s">
        <v>3359</v>
      </c>
      <c r="C218" s="242">
        <v>2000000.0</v>
      </c>
      <c r="D218" s="248"/>
      <c r="E218" s="248"/>
      <c r="F218" s="248"/>
      <c r="G218" s="242">
        <v>92212.0</v>
      </c>
      <c r="H218" s="242">
        <v>1000000.0</v>
      </c>
      <c r="I218" s="242">
        <v>0.0</v>
      </c>
      <c r="J218" s="247"/>
      <c r="K218" s="247"/>
      <c r="L218" s="247"/>
      <c r="M218" s="242">
        <v>880000.0</v>
      </c>
      <c r="N218" s="247"/>
      <c r="O218" s="247"/>
      <c r="P218" s="242">
        <v>3433750.0</v>
      </c>
      <c r="Q218" s="247"/>
      <c r="R218" s="242">
        <v>175280.0</v>
      </c>
      <c r="S218" s="247"/>
      <c r="T218" s="242">
        <v>3258470.0</v>
      </c>
      <c r="U218" s="236"/>
      <c r="V218" s="236"/>
      <c r="W218" s="236"/>
      <c r="X218" s="236"/>
      <c r="Y218" s="236"/>
      <c r="Z218" s="236"/>
      <c r="AA218" s="236"/>
      <c r="AB218" s="236"/>
    </row>
    <row r="219">
      <c r="A219" s="236"/>
      <c r="B219" s="241" t="s">
        <v>3361</v>
      </c>
      <c r="C219" s="242">
        <v>2000000.0</v>
      </c>
      <c r="D219" s="248"/>
      <c r="E219" s="248"/>
      <c r="F219" s="248"/>
      <c r="G219" s="242">
        <v>164615.0</v>
      </c>
      <c r="H219" s="242">
        <v>666667.0</v>
      </c>
      <c r="I219" s="247"/>
      <c r="J219" s="247"/>
      <c r="K219" s="247"/>
      <c r="L219" s="247"/>
      <c r="M219" s="242">
        <v>1755000.0</v>
      </c>
      <c r="N219" s="247"/>
      <c r="O219" s="247"/>
      <c r="P219" s="242">
        <v>4655167.0</v>
      </c>
      <c r="Q219" s="247"/>
      <c r="R219" s="242">
        <v>175280.0</v>
      </c>
      <c r="S219" s="247"/>
      <c r="T219" s="242">
        <v>4479887.0</v>
      </c>
      <c r="U219" s="236"/>
      <c r="V219" s="236"/>
      <c r="W219" s="236"/>
      <c r="X219" s="236"/>
      <c r="Y219" s="236"/>
      <c r="Z219" s="236"/>
      <c r="AA219" s="236"/>
      <c r="AB219" s="236"/>
    </row>
    <row r="220">
      <c r="A220" s="236"/>
      <c r="B220" s="241" t="s">
        <v>3341</v>
      </c>
      <c r="C220" s="242">
        <v>2000000.0</v>
      </c>
      <c r="D220" s="248"/>
      <c r="E220" s="248"/>
      <c r="F220" s="248"/>
      <c r="G220" s="242">
        <v>159423.0</v>
      </c>
      <c r="H220" s="242">
        <v>666667.0</v>
      </c>
      <c r="I220" s="247"/>
      <c r="J220" s="247"/>
      <c r="K220" s="247"/>
      <c r="L220" s="247"/>
      <c r="M220" s="242">
        <v>1661667.0</v>
      </c>
      <c r="N220" s="247"/>
      <c r="O220" s="247"/>
      <c r="P220" s="242">
        <v>4670326.0</v>
      </c>
      <c r="Q220" s="247"/>
      <c r="R220" s="242">
        <v>175280.0</v>
      </c>
      <c r="S220" s="247"/>
      <c r="T220" s="242">
        <v>4495046.0</v>
      </c>
      <c r="U220" s="236"/>
      <c r="V220" s="236"/>
      <c r="W220" s="236"/>
      <c r="X220" s="236"/>
      <c r="Y220" s="236"/>
      <c r="Z220" s="236"/>
      <c r="AA220" s="236"/>
      <c r="AB220" s="236"/>
    </row>
    <row r="221">
      <c r="A221" s="236"/>
      <c r="B221" s="241" t="s">
        <v>3402</v>
      </c>
      <c r="C221" s="242">
        <v>2.0E7</v>
      </c>
      <c r="D221" s="248"/>
      <c r="E221" s="248"/>
      <c r="F221" s="248"/>
      <c r="G221" s="247"/>
      <c r="H221" s="247"/>
      <c r="I221" s="247"/>
      <c r="J221" s="247"/>
      <c r="K221" s="247"/>
      <c r="L221" s="247"/>
      <c r="M221" s="242">
        <v>9.9264595E7</v>
      </c>
      <c r="N221" s="247"/>
      <c r="O221" s="247"/>
      <c r="P221" s="242">
        <v>1.19264595E8</v>
      </c>
      <c r="Q221" s="242">
        <v>0.0</v>
      </c>
      <c r="R221" s="242">
        <v>0.0</v>
      </c>
      <c r="S221" s="242">
        <v>0.0</v>
      </c>
      <c r="T221" s="242">
        <f t="shared" ref="T221:T222" si="24">P221-Q221-R221-S221</f>
        <v>119264595</v>
      </c>
      <c r="U221" s="236"/>
      <c r="V221" s="236"/>
      <c r="W221" s="236"/>
      <c r="X221" s="236"/>
      <c r="Y221" s="236"/>
      <c r="Z221" s="236"/>
      <c r="AA221" s="236"/>
      <c r="AB221" s="236"/>
    </row>
    <row r="222">
      <c r="A222" s="236"/>
      <c r="B222" s="241" t="s">
        <v>3403</v>
      </c>
      <c r="C222" s="242">
        <v>2.0E7</v>
      </c>
      <c r="D222" s="248"/>
      <c r="E222" s="248"/>
      <c r="F222" s="248"/>
      <c r="G222" s="242">
        <v>885577.0</v>
      </c>
      <c r="H222" s="247"/>
      <c r="I222" s="247"/>
      <c r="J222" s="247"/>
      <c r="K222" s="247"/>
      <c r="L222" s="247"/>
      <c r="M222" s="242">
        <v>1.31135328E8</v>
      </c>
      <c r="N222" s="247"/>
      <c r="O222" s="247"/>
      <c r="P222" s="242">
        <v>1.52753366E8</v>
      </c>
      <c r="Q222" s="242">
        <v>0.0</v>
      </c>
      <c r="R222" s="242">
        <v>735000.0</v>
      </c>
      <c r="S222" s="242">
        <v>0.0</v>
      </c>
      <c r="T222" s="242">
        <f t="shared" si="24"/>
        <v>152018366</v>
      </c>
      <c r="U222" s="236"/>
      <c r="V222" s="236"/>
      <c r="W222" s="236"/>
      <c r="X222" s="236"/>
      <c r="Y222" s="236"/>
      <c r="Z222" s="236"/>
      <c r="AA222" s="236"/>
      <c r="AB222" s="236"/>
    </row>
    <row r="223">
      <c r="A223" s="230" t="s">
        <v>129</v>
      </c>
      <c r="B223" s="231" t="s">
        <v>3406</v>
      </c>
      <c r="C223" s="232" t="s">
        <v>3372</v>
      </c>
      <c r="D223" s="250"/>
      <c r="E223" s="250"/>
      <c r="F223" s="250"/>
      <c r="G223" s="232" t="s">
        <v>3376</v>
      </c>
      <c r="H223" s="232" t="s">
        <v>3301</v>
      </c>
      <c r="I223" s="232" t="s">
        <v>3302</v>
      </c>
      <c r="J223" s="232" t="s">
        <v>3303</v>
      </c>
      <c r="K223" s="232" t="s">
        <v>3304</v>
      </c>
      <c r="L223" s="232" t="s">
        <v>3377</v>
      </c>
      <c r="M223" s="232" t="s">
        <v>3378</v>
      </c>
      <c r="N223" s="232" t="s">
        <v>3379</v>
      </c>
      <c r="O223" s="232" t="s">
        <v>124</v>
      </c>
      <c r="P223" s="232" t="s">
        <v>3314</v>
      </c>
      <c r="Q223" s="234" t="s">
        <v>121</v>
      </c>
      <c r="R223" s="234" t="s">
        <v>3309</v>
      </c>
      <c r="S223" s="234" t="s">
        <v>3310</v>
      </c>
      <c r="T223" s="235" t="s">
        <v>3315</v>
      </c>
      <c r="U223" s="236"/>
      <c r="V223" s="236"/>
      <c r="W223" s="236"/>
      <c r="X223" s="236"/>
      <c r="Y223" s="236"/>
      <c r="Z223" s="236"/>
      <c r="AA223" s="236"/>
      <c r="AB223" s="236"/>
    </row>
    <row r="224">
      <c r="A224" s="237"/>
      <c r="B224" s="238" t="s">
        <v>3380</v>
      </c>
      <c r="C224" s="239">
        <f>sum(C225)</f>
        <v>55000000</v>
      </c>
      <c r="D224" s="240"/>
      <c r="E224" s="240"/>
      <c r="F224" s="240"/>
      <c r="G224" s="239">
        <f t="shared" ref="G224:T224" si="25">sum(G225)</f>
        <v>0</v>
      </c>
      <c r="H224" s="239">
        <f t="shared" si="25"/>
        <v>0</v>
      </c>
      <c r="I224" s="239">
        <f t="shared" si="25"/>
        <v>0</v>
      </c>
      <c r="J224" s="239">
        <f t="shared" si="25"/>
        <v>0</v>
      </c>
      <c r="K224" s="239">
        <f t="shared" si="25"/>
        <v>0</v>
      </c>
      <c r="L224" s="239">
        <f t="shared" si="25"/>
        <v>0</v>
      </c>
      <c r="M224" s="239">
        <f t="shared" si="25"/>
        <v>0</v>
      </c>
      <c r="N224" s="239">
        <f t="shared" si="25"/>
        <v>0</v>
      </c>
      <c r="O224" s="239">
        <f t="shared" si="25"/>
        <v>0</v>
      </c>
      <c r="P224" s="239">
        <f t="shared" si="25"/>
        <v>55000000</v>
      </c>
      <c r="Q224" s="239">
        <f t="shared" si="25"/>
        <v>0</v>
      </c>
      <c r="R224" s="239">
        <f t="shared" si="25"/>
        <v>0</v>
      </c>
      <c r="S224" s="239">
        <f t="shared" si="25"/>
        <v>0</v>
      </c>
      <c r="T224" s="239">
        <f t="shared" si="25"/>
        <v>55000000</v>
      </c>
      <c r="U224" s="236"/>
      <c r="V224" s="236"/>
      <c r="W224" s="236"/>
      <c r="X224" s="236"/>
      <c r="Y224" s="236"/>
      <c r="Z224" s="236"/>
      <c r="AA224" s="236"/>
      <c r="AB224" s="236"/>
    </row>
    <row r="225">
      <c r="A225" s="236"/>
      <c r="B225" s="241" t="s">
        <v>3340</v>
      </c>
      <c r="C225" s="242">
        <v>5.5E7</v>
      </c>
      <c r="D225" s="248"/>
      <c r="E225" s="248"/>
      <c r="F225" s="248"/>
      <c r="G225" s="242">
        <v>0.0</v>
      </c>
      <c r="H225" s="242">
        <v>0.0</v>
      </c>
      <c r="I225" s="242">
        <v>0.0</v>
      </c>
      <c r="J225" s="242">
        <v>0.0</v>
      </c>
      <c r="K225" s="242">
        <v>0.0</v>
      </c>
      <c r="L225" s="242">
        <v>0.0</v>
      </c>
      <c r="M225" s="242">
        <v>0.0</v>
      </c>
      <c r="N225" s="242">
        <v>0.0</v>
      </c>
      <c r="O225" s="242">
        <v>0.0</v>
      </c>
      <c r="P225" s="242">
        <f>sum(C225:N225)</f>
        <v>55000000</v>
      </c>
      <c r="Q225" s="242">
        <v>0.0</v>
      </c>
      <c r="R225" s="242">
        <v>0.0</v>
      </c>
      <c r="S225" s="242">
        <v>0.0</v>
      </c>
      <c r="T225" s="242">
        <f>P225-Q225-R225-S225</f>
        <v>55000000</v>
      </c>
      <c r="U225" s="236"/>
      <c r="V225" s="236"/>
      <c r="W225" s="236"/>
      <c r="X225" s="236"/>
      <c r="Y225" s="236"/>
      <c r="Z225" s="236"/>
      <c r="AA225" s="236"/>
      <c r="AB225" s="236"/>
    </row>
    <row r="226">
      <c r="A226" s="237"/>
      <c r="B226" s="238" t="s">
        <v>3381</v>
      </c>
      <c r="C226" s="239"/>
      <c r="D226" s="240"/>
      <c r="E226" s="240"/>
      <c r="F226" s="240"/>
      <c r="G226" s="239"/>
      <c r="H226" s="239"/>
      <c r="I226" s="239"/>
      <c r="J226" s="239"/>
      <c r="K226" s="239"/>
      <c r="L226" s="239"/>
      <c r="M226" s="239"/>
      <c r="N226" s="239"/>
      <c r="O226" s="239"/>
      <c r="P226" s="239"/>
      <c r="Q226" s="239"/>
      <c r="R226" s="239"/>
      <c r="S226" s="239"/>
      <c r="T226" s="239"/>
      <c r="U226" s="236"/>
      <c r="V226" s="236"/>
      <c r="W226" s="236"/>
      <c r="X226" s="236"/>
      <c r="Y226" s="236"/>
      <c r="Z226" s="236"/>
      <c r="AA226" s="236"/>
      <c r="AB226" s="236"/>
    </row>
    <row r="227">
      <c r="A227" s="51"/>
      <c r="B227" s="51"/>
      <c r="C227" s="51"/>
      <c r="D227" s="245"/>
      <c r="E227" s="245"/>
      <c r="F227" s="245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236"/>
      <c r="V227" s="236"/>
      <c r="W227" s="236"/>
      <c r="X227" s="236"/>
      <c r="Y227" s="236"/>
      <c r="Z227" s="236"/>
      <c r="AA227" s="236"/>
      <c r="AB227" s="236"/>
    </row>
    <row r="228">
      <c r="A228" s="237"/>
      <c r="B228" s="238" t="s">
        <v>3382</v>
      </c>
      <c r="C228" s="246"/>
      <c r="D228" s="240"/>
      <c r="E228" s="240"/>
      <c r="F228" s="240"/>
      <c r="G228" s="246"/>
      <c r="H228" s="246"/>
      <c r="I228" s="246"/>
      <c r="J228" s="246"/>
      <c r="K228" s="246"/>
      <c r="L228" s="246"/>
      <c r="M228" s="246"/>
      <c r="N228" s="246"/>
      <c r="O228" s="246"/>
      <c r="P228" s="246"/>
      <c r="Q228" s="246"/>
      <c r="R228" s="246"/>
      <c r="S228" s="246"/>
      <c r="T228" s="246"/>
      <c r="U228" s="236"/>
      <c r="V228" s="236"/>
      <c r="W228" s="236"/>
      <c r="X228" s="236"/>
      <c r="Y228" s="236"/>
      <c r="Z228" s="236"/>
      <c r="AA228" s="236"/>
      <c r="AB228" s="236"/>
    </row>
    <row r="229">
      <c r="A229" s="236"/>
      <c r="B229" s="236"/>
      <c r="C229" s="247"/>
      <c r="D229" s="248"/>
      <c r="E229" s="248"/>
      <c r="F229" s="248"/>
      <c r="G229" s="247"/>
      <c r="H229" s="247"/>
      <c r="I229" s="247"/>
      <c r="J229" s="247"/>
      <c r="K229" s="247"/>
      <c r="L229" s="247"/>
      <c r="M229" s="247"/>
      <c r="N229" s="247"/>
      <c r="O229" s="247"/>
      <c r="P229" s="247"/>
      <c r="Q229" s="247"/>
      <c r="R229" s="247"/>
      <c r="S229" s="247"/>
      <c r="T229" s="247"/>
      <c r="U229" s="236"/>
      <c r="V229" s="236"/>
      <c r="W229" s="236"/>
      <c r="X229" s="236"/>
      <c r="Y229" s="236"/>
      <c r="Z229" s="236"/>
      <c r="AA229" s="236"/>
      <c r="AB229" s="236"/>
    </row>
    <row r="230">
      <c r="A230" s="237"/>
      <c r="B230" s="238" t="s">
        <v>3383</v>
      </c>
      <c r="C230" s="239">
        <f>sum(C231:C239)</f>
        <v>30166667</v>
      </c>
      <c r="D230" s="240"/>
      <c r="E230" s="240"/>
      <c r="F230" s="240"/>
      <c r="G230" s="239">
        <f t="shared" ref="G230:T230" si="26">sum(G231:G239)</f>
        <v>602051</v>
      </c>
      <c r="H230" s="239">
        <f t="shared" si="26"/>
        <v>0</v>
      </c>
      <c r="I230" s="239">
        <f t="shared" si="26"/>
        <v>0</v>
      </c>
      <c r="J230" s="239">
        <f t="shared" si="26"/>
        <v>0</v>
      </c>
      <c r="K230" s="239">
        <f t="shared" si="26"/>
        <v>0</v>
      </c>
      <c r="L230" s="239">
        <f t="shared" si="26"/>
        <v>0</v>
      </c>
      <c r="M230" s="239">
        <f t="shared" si="26"/>
        <v>54501585</v>
      </c>
      <c r="N230" s="239">
        <f t="shared" si="26"/>
        <v>0</v>
      </c>
      <c r="O230" s="239">
        <f t="shared" si="26"/>
        <v>0</v>
      </c>
      <c r="P230" s="239">
        <f t="shared" si="26"/>
        <v>84726503</v>
      </c>
      <c r="Q230" s="239">
        <f t="shared" si="26"/>
        <v>0</v>
      </c>
      <c r="R230" s="239">
        <f t="shared" si="26"/>
        <v>525840</v>
      </c>
      <c r="S230" s="239">
        <f t="shared" si="26"/>
        <v>0</v>
      </c>
      <c r="T230" s="239">
        <f t="shared" si="26"/>
        <v>84200663</v>
      </c>
      <c r="U230" s="236"/>
      <c r="V230" s="236"/>
      <c r="W230" s="236"/>
      <c r="X230" s="236"/>
      <c r="Y230" s="236"/>
      <c r="Z230" s="236"/>
      <c r="AA230" s="236"/>
      <c r="AB230" s="236"/>
    </row>
    <row r="231">
      <c r="A231" s="236"/>
      <c r="B231" s="241" t="s">
        <v>209</v>
      </c>
      <c r="C231" s="242">
        <v>5000000.0</v>
      </c>
      <c r="D231" s="248"/>
      <c r="E231" s="248"/>
      <c r="F231" s="248"/>
      <c r="G231" s="247"/>
      <c r="H231" s="247"/>
      <c r="I231" s="247"/>
      <c r="J231" s="247"/>
      <c r="K231" s="247"/>
      <c r="L231" s="247"/>
      <c r="M231" s="247"/>
      <c r="N231" s="247"/>
      <c r="O231" s="247"/>
      <c r="P231" s="242">
        <v>5000000.0</v>
      </c>
      <c r="Q231" s="247"/>
      <c r="R231" s="247"/>
      <c r="S231" s="247"/>
      <c r="T231" s="242">
        <v>5000000.0</v>
      </c>
      <c r="U231" s="236"/>
      <c r="V231" s="236"/>
      <c r="W231" s="236"/>
      <c r="X231" s="236"/>
      <c r="Y231" s="236"/>
      <c r="Z231" s="236"/>
      <c r="AA231" s="236"/>
      <c r="AB231" s="236"/>
    </row>
    <row r="232">
      <c r="A232" s="236"/>
      <c r="B232" s="241" t="s">
        <v>3384</v>
      </c>
      <c r="C232" s="247"/>
      <c r="D232" s="248"/>
      <c r="E232" s="248"/>
      <c r="F232" s="248"/>
      <c r="G232" s="247"/>
      <c r="H232" s="247"/>
      <c r="I232" s="247"/>
      <c r="J232" s="247"/>
      <c r="K232" s="247"/>
      <c r="L232" s="247"/>
      <c r="M232" s="247"/>
      <c r="N232" s="247"/>
      <c r="O232" s="247"/>
      <c r="P232" s="242">
        <v>66667.0</v>
      </c>
      <c r="Q232" s="247"/>
      <c r="R232" s="247"/>
      <c r="S232" s="247"/>
      <c r="T232" s="242">
        <v>66667.0</v>
      </c>
      <c r="U232" s="236"/>
      <c r="V232" s="236"/>
      <c r="W232" s="236"/>
      <c r="X232" s="236"/>
      <c r="Y232" s="236"/>
      <c r="Z232" s="236"/>
      <c r="AA232" s="236"/>
      <c r="AB232" s="236"/>
    </row>
    <row r="233">
      <c r="A233" s="236"/>
      <c r="B233" s="241" t="s">
        <v>3385</v>
      </c>
      <c r="C233" s="242">
        <v>3250000.0</v>
      </c>
      <c r="D233" s="248"/>
      <c r="E233" s="248"/>
      <c r="F233" s="248"/>
      <c r="G233" s="242">
        <v>15625.0</v>
      </c>
      <c r="H233" s="247"/>
      <c r="I233" s="247"/>
      <c r="J233" s="247"/>
      <c r="K233" s="247"/>
      <c r="L233" s="247"/>
      <c r="M233" s="242">
        <v>9970747.0</v>
      </c>
      <c r="N233" s="247"/>
      <c r="O233" s="247"/>
      <c r="P233" s="242">
        <v>1.307896E7</v>
      </c>
      <c r="Q233" s="247"/>
      <c r="R233" s="247"/>
      <c r="S233" s="247"/>
      <c r="T233" s="242">
        <v>1.307896E7</v>
      </c>
      <c r="U233" s="236"/>
      <c r="V233" s="236"/>
      <c r="W233" s="236"/>
      <c r="X233" s="236"/>
      <c r="Y233" s="236"/>
      <c r="Z233" s="236"/>
      <c r="AA233" s="236"/>
      <c r="AB233" s="236"/>
    </row>
    <row r="234">
      <c r="A234" s="236"/>
      <c r="B234" s="241" t="s">
        <v>3343</v>
      </c>
      <c r="C234" s="242">
        <v>3250000.0</v>
      </c>
      <c r="D234" s="248"/>
      <c r="E234" s="248"/>
      <c r="F234" s="248"/>
      <c r="G234" s="242">
        <v>195000.0</v>
      </c>
      <c r="H234" s="247"/>
      <c r="I234" s="247"/>
      <c r="J234" s="247"/>
      <c r="K234" s="247"/>
      <c r="L234" s="247"/>
      <c r="M234" s="242">
        <v>2.0211186E7</v>
      </c>
      <c r="N234" s="247"/>
      <c r="O234" s="247"/>
      <c r="P234" s="242">
        <v>2.3712311E7</v>
      </c>
      <c r="Q234" s="247"/>
      <c r="R234" s="247"/>
      <c r="S234" s="247"/>
      <c r="T234" s="242">
        <v>2.3712311E7</v>
      </c>
      <c r="U234" s="236"/>
      <c r="V234" s="236"/>
      <c r="W234" s="236"/>
      <c r="X234" s="236"/>
      <c r="Y234" s="236"/>
      <c r="Z234" s="236"/>
      <c r="AA234" s="236"/>
      <c r="AB234" s="236"/>
    </row>
    <row r="235">
      <c r="A235" s="236"/>
      <c r="B235" s="241" t="s">
        <v>201</v>
      </c>
      <c r="C235" s="242">
        <v>2166667.0</v>
      </c>
      <c r="D235" s="248"/>
      <c r="E235" s="248"/>
      <c r="F235" s="248"/>
      <c r="G235" s="242">
        <v>0.0</v>
      </c>
      <c r="H235" s="247"/>
      <c r="I235" s="247"/>
      <c r="J235" s="247"/>
      <c r="K235" s="247"/>
      <c r="L235" s="247"/>
      <c r="M235" s="242">
        <v>1.030698E7</v>
      </c>
      <c r="N235" s="247"/>
      <c r="O235" s="247"/>
      <c r="P235" s="242">
        <v>1.3140313E7</v>
      </c>
      <c r="Q235" s="247"/>
      <c r="R235" s="242">
        <v>175280.0</v>
      </c>
      <c r="S235" s="247"/>
      <c r="T235" s="242">
        <v>1.2965033E7</v>
      </c>
      <c r="U235" s="236"/>
      <c r="V235" s="236"/>
      <c r="W235" s="236"/>
      <c r="X235" s="236"/>
      <c r="Y235" s="236"/>
      <c r="Z235" s="236"/>
      <c r="AA235" s="236"/>
      <c r="AB235" s="236"/>
    </row>
    <row r="236">
      <c r="A236" s="236"/>
      <c r="B236" s="241" t="s">
        <v>204</v>
      </c>
      <c r="C236" s="242">
        <v>2166667.0</v>
      </c>
      <c r="D236" s="248"/>
      <c r="E236" s="248"/>
      <c r="F236" s="248"/>
      <c r="G236" s="242">
        <v>46875.0</v>
      </c>
      <c r="H236" s="247"/>
      <c r="I236" s="247"/>
      <c r="J236" s="247"/>
      <c r="K236" s="247"/>
      <c r="L236" s="247"/>
      <c r="M236" s="242">
        <v>1.4012672E7</v>
      </c>
      <c r="N236" s="247"/>
      <c r="O236" s="247"/>
      <c r="P236" s="242">
        <v>1.676788E7</v>
      </c>
      <c r="Q236" s="247"/>
      <c r="R236" s="242">
        <v>175280.0</v>
      </c>
      <c r="S236" s="247"/>
      <c r="T236" s="242">
        <v>1.65926E7</v>
      </c>
      <c r="U236" s="236"/>
      <c r="V236" s="236"/>
      <c r="W236" s="236"/>
      <c r="X236" s="236"/>
      <c r="Y236" s="236"/>
      <c r="Z236" s="236"/>
      <c r="AA236" s="236"/>
      <c r="AB236" s="236"/>
    </row>
    <row r="237">
      <c r="A237" s="236"/>
      <c r="B237" s="241" t="s">
        <v>3386</v>
      </c>
      <c r="C237" s="242">
        <v>6666667.0</v>
      </c>
      <c r="D237" s="248"/>
      <c r="E237" s="248"/>
      <c r="F237" s="248"/>
      <c r="G237" s="242">
        <v>0.0</v>
      </c>
      <c r="H237" s="247"/>
      <c r="I237" s="247"/>
      <c r="J237" s="247"/>
      <c r="K237" s="247"/>
      <c r="L237" s="247"/>
      <c r="M237" s="247"/>
      <c r="N237" s="247"/>
      <c r="O237" s="247"/>
      <c r="P237" s="242">
        <v>5333769.0</v>
      </c>
      <c r="Q237" s="247"/>
      <c r="R237" s="247"/>
      <c r="S237" s="247"/>
      <c r="T237" s="242">
        <v>5333769.0</v>
      </c>
      <c r="U237" s="236"/>
      <c r="V237" s="236"/>
      <c r="W237" s="236"/>
      <c r="X237" s="236"/>
      <c r="Y237" s="236"/>
      <c r="Z237" s="236"/>
      <c r="AA237" s="236"/>
      <c r="AB237" s="236"/>
    </row>
    <row r="238">
      <c r="A238" s="236"/>
      <c r="B238" s="241" t="s">
        <v>3345</v>
      </c>
      <c r="C238" s="242">
        <v>3333333.0</v>
      </c>
      <c r="D238" s="248"/>
      <c r="E238" s="248"/>
      <c r="F238" s="248"/>
      <c r="G238" s="242">
        <v>136218.0</v>
      </c>
      <c r="H238" s="247"/>
      <c r="I238" s="247"/>
      <c r="J238" s="247"/>
      <c r="K238" s="247"/>
      <c r="L238" s="247"/>
      <c r="M238" s="247"/>
      <c r="N238" s="247"/>
      <c r="O238" s="247"/>
      <c r="P238" s="242">
        <v>3084936.0</v>
      </c>
      <c r="Q238" s="247"/>
      <c r="R238" s="247"/>
      <c r="S238" s="247"/>
      <c r="T238" s="242">
        <v>3084936.0</v>
      </c>
      <c r="U238" s="236"/>
      <c r="V238" s="236"/>
      <c r="W238" s="236"/>
      <c r="X238" s="236"/>
      <c r="Y238" s="236"/>
      <c r="Z238" s="236"/>
      <c r="AA238" s="236"/>
      <c r="AB238" s="236"/>
    </row>
    <row r="239">
      <c r="A239" s="236"/>
      <c r="B239" s="241" t="s">
        <v>3319</v>
      </c>
      <c r="C239" s="242">
        <v>4333333.0</v>
      </c>
      <c r="D239" s="248"/>
      <c r="E239" s="248"/>
      <c r="F239" s="248"/>
      <c r="G239" s="242">
        <v>208333.0</v>
      </c>
      <c r="H239" s="247"/>
      <c r="I239" s="247"/>
      <c r="J239" s="247"/>
      <c r="K239" s="247"/>
      <c r="L239" s="247"/>
      <c r="M239" s="247"/>
      <c r="N239" s="247"/>
      <c r="O239" s="247"/>
      <c r="P239" s="242">
        <v>4541667.0</v>
      </c>
      <c r="Q239" s="247"/>
      <c r="R239" s="242">
        <v>175280.0</v>
      </c>
      <c r="S239" s="247"/>
      <c r="T239" s="242">
        <v>4366387.0</v>
      </c>
      <c r="U239" s="236"/>
      <c r="V239" s="236"/>
      <c r="W239" s="236"/>
      <c r="X239" s="236"/>
      <c r="Y239" s="236"/>
      <c r="Z239" s="236"/>
      <c r="AA239" s="236"/>
      <c r="AB239" s="236"/>
    </row>
    <row r="240">
      <c r="A240" s="237"/>
      <c r="B240" s="238" t="s">
        <v>3387</v>
      </c>
      <c r="C240" s="239">
        <f>sum(C241:C242)</f>
        <v>13333333</v>
      </c>
      <c r="D240" s="240"/>
      <c r="E240" s="240"/>
      <c r="F240" s="240"/>
      <c r="G240" s="239">
        <f t="shared" ref="G240:T240" si="27">sum(G241:G242)</f>
        <v>0</v>
      </c>
      <c r="H240" s="239">
        <f t="shared" si="27"/>
        <v>0</v>
      </c>
      <c r="I240" s="239">
        <f t="shared" si="27"/>
        <v>0</v>
      </c>
      <c r="J240" s="239">
        <f t="shared" si="27"/>
        <v>0</v>
      </c>
      <c r="K240" s="239">
        <f t="shared" si="27"/>
        <v>0</v>
      </c>
      <c r="L240" s="239">
        <f t="shared" si="27"/>
        <v>0</v>
      </c>
      <c r="M240" s="239">
        <f t="shared" si="27"/>
        <v>0</v>
      </c>
      <c r="N240" s="239">
        <f t="shared" si="27"/>
        <v>0</v>
      </c>
      <c r="O240" s="239">
        <f t="shared" si="27"/>
        <v>0</v>
      </c>
      <c r="P240" s="239">
        <f t="shared" si="27"/>
        <v>13333333</v>
      </c>
      <c r="Q240" s="239">
        <f t="shared" si="27"/>
        <v>0</v>
      </c>
      <c r="R240" s="239">
        <f t="shared" si="27"/>
        <v>0</v>
      </c>
      <c r="S240" s="239">
        <f t="shared" si="27"/>
        <v>0</v>
      </c>
      <c r="T240" s="239">
        <f t="shared" si="27"/>
        <v>13333333</v>
      </c>
      <c r="U240" s="236"/>
      <c r="V240" s="236"/>
      <c r="W240" s="236"/>
      <c r="X240" s="236"/>
      <c r="Y240" s="236"/>
      <c r="Z240" s="236"/>
      <c r="AA240" s="236"/>
      <c r="AB240" s="236"/>
    </row>
    <row r="241">
      <c r="A241" s="236"/>
      <c r="B241" s="241" t="s">
        <v>251</v>
      </c>
      <c r="C241" s="242">
        <v>5000000.0</v>
      </c>
      <c r="D241" s="248"/>
      <c r="E241" s="248"/>
      <c r="F241" s="248"/>
      <c r="G241" s="247"/>
      <c r="H241" s="247"/>
      <c r="I241" s="247"/>
      <c r="J241" s="247"/>
      <c r="K241" s="247"/>
      <c r="L241" s="247"/>
      <c r="M241" s="247"/>
      <c r="N241" s="247"/>
      <c r="O241" s="247"/>
      <c r="P241" s="242">
        <v>5000000.0</v>
      </c>
      <c r="Q241" s="247"/>
      <c r="R241" s="247"/>
      <c r="S241" s="247"/>
      <c r="T241" s="242">
        <v>5000000.0</v>
      </c>
      <c r="U241" s="236"/>
      <c r="V241" s="236"/>
      <c r="W241" s="236"/>
      <c r="X241" s="236"/>
      <c r="Y241" s="236"/>
      <c r="Z241" s="236"/>
      <c r="AA241" s="236"/>
      <c r="AB241" s="236"/>
    </row>
    <row r="242">
      <c r="A242" s="236"/>
      <c r="B242" s="241" t="s">
        <v>242</v>
      </c>
      <c r="C242" s="242">
        <v>8333333.0</v>
      </c>
      <c r="D242" s="248"/>
      <c r="E242" s="248"/>
      <c r="F242" s="248"/>
      <c r="G242" s="247"/>
      <c r="H242" s="247"/>
      <c r="I242" s="247"/>
      <c r="J242" s="247"/>
      <c r="K242" s="247"/>
      <c r="L242" s="247"/>
      <c r="M242" s="247"/>
      <c r="N242" s="247"/>
      <c r="O242" s="247"/>
      <c r="P242" s="242">
        <v>8333333.0</v>
      </c>
      <c r="Q242" s="247"/>
      <c r="R242" s="247"/>
      <c r="S242" s="247"/>
      <c r="T242" s="242">
        <v>8333333.0</v>
      </c>
      <c r="U242" s="236"/>
      <c r="V242" s="236"/>
      <c r="W242" s="236"/>
      <c r="X242" s="236"/>
      <c r="Y242" s="236"/>
      <c r="Z242" s="236"/>
      <c r="AA242" s="236"/>
      <c r="AB242" s="236"/>
    </row>
    <row r="243">
      <c r="A243" s="237"/>
      <c r="B243" s="238" t="s">
        <v>3388</v>
      </c>
      <c r="C243" s="239">
        <f>sum(C244:C254)</f>
        <v>75366666</v>
      </c>
      <c r="D243" s="240"/>
      <c r="E243" s="240"/>
      <c r="F243" s="240"/>
      <c r="G243" s="239">
        <f t="shared" ref="G243:T243" si="28">sum(G244:G254)</f>
        <v>2438520</v>
      </c>
      <c r="H243" s="239">
        <f t="shared" si="28"/>
        <v>1133334</v>
      </c>
      <c r="I243" s="239">
        <f t="shared" si="28"/>
        <v>0</v>
      </c>
      <c r="J243" s="239">
        <f t="shared" si="28"/>
        <v>666667</v>
      </c>
      <c r="K243" s="239">
        <f t="shared" si="28"/>
        <v>0</v>
      </c>
      <c r="L243" s="239">
        <f t="shared" si="28"/>
        <v>150000</v>
      </c>
      <c r="M243" s="239">
        <f t="shared" si="28"/>
        <v>0</v>
      </c>
      <c r="N243" s="239">
        <f t="shared" si="28"/>
        <v>0</v>
      </c>
      <c r="O243" s="239">
        <f t="shared" si="28"/>
        <v>0</v>
      </c>
      <c r="P243" s="239">
        <f t="shared" si="28"/>
        <v>79811048</v>
      </c>
      <c r="Q243" s="239">
        <f t="shared" si="28"/>
        <v>0</v>
      </c>
      <c r="R243" s="239">
        <f t="shared" si="28"/>
        <v>1822520</v>
      </c>
      <c r="S243" s="239">
        <f t="shared" si="28"/>
        <v>3333333</v>
      </c>
      <c r="T243" s="239">
        <f t="shared" si="28"/>
        <v>74655194</v>
      </c>
      <c r="U243" s="236"/>
      <c r="V243" s="236"/>
      <c r="W243" s="236"/>
      <c r="X243" s="236"/>
      <c r="Y243" s="236"/>
      <c r="Z243" s="236"/>
      <c r="AA243" s="236"/>
      <c r="AB243" s="236"/>
    </row>
    <row r="244">
      <c r="A244" s="236"/>
      <c r="B244" s="249" t="s">
        <v>3389</v>
      </c>
      <c r="C244" s="242">
        <v>8333333.0</v>
      </c>
      <c r="D244" s="248"/>
      <c r="E244" s="248"/>
      <c r="F244" s="248"/>
      <c r="G244" s="247"/>
      <c r="H244" s="247"/>
      <c r="I244" s="247"/>
      <c r="J244" s="247"/>
      <c r="K244" s="247"/>
      <c r="L244" s="247"/>
      <c r="M244" s="247"/>
      <c r="N244" s="247"/>
      <c r="O244" s="247"/>
      <c r="P244" s="242">
        <v>8333333.0</v>
      </c>
      <c r="Q244" s="247"/>
      <c r="R244" s="242">
        <v>245000.0</v>
      </c>
      <c r="S244" s="247"/>
      <c r="T244" s="242">
        <v>8088333.0</v>
      </c>
      <c r="U244" s="236"/>
      <c r="V244" s="236"/>
      <c r="W244" s="236"/>
      <c r="X244" s="236"/>
      <c r="Y244" s="236"/>
      <c r="Z244" s="236"/>
      <c r="AA244" s="236"/>
      <c r="AB244" s="236"/>
    </row>
    <row r="245">
      <c r="A245" s="236"/>
      <c r="B245" s="249" t="s">
        <v>213</v>
      </c>
      <c r="C245" s="242">
        <v>3.0333333E7</v>
      </c>
      <c r="D245" s="248"/>
      <c r="E245" s="248"/>
      <c r="F245" s="248"/>
      <c r="G245" s="247"/>
      <c r="H245" s="247"/>
      <c r="I245" s="247"/>
      <c r="J245" s="247"/>
      <c r="K245" s="247"/>
      <c r="L245" s="247"/>
      <c r="M245" s="247"/>
      <c r="N245" s="247"/>
      <c r="O245" s="247"/>
      <c r="P245" s="242">
        <v>3.0333333E7</v>
      </c>
      <c r="Q245" s="247"/>
      <c r="R245" s="247"/>
      <c r="S245" s="247"/>
      <c r="T245" s="242">
        <v>3.0333333E7</v>
      </c>
      <c r="U245" s="236"/>
      <c r="V245" s="236"/>
      <c r="W245" s="236"/>
      <c r="X245" s="236"/>
      <c r="Y245" s="236"/>
      <c r="Z245" s="236"/>
      <c r="AA245" s="236"/>
      <c r="AB245" s="236"/>
    </row>
    <row r="246">
      <c r="A246" s="236"/>
      <c r="B246" s="241" t="s">
        <v>221</v>
      </c>
      <c r="C246" s="242">
        <v>5333333.0</v>
      </c>
      <c r="D246" s="248"/>
      <c r="E246" s="248"/>
      <c r="F246" s="248"/>
      <c r="G246" s="247"/>
      <c r="H246" s="247"/>
      <c r="I246" s="247"/>
      <c r="J246" s="247"/>
      <c r="K246" s="247"/>
      <c r="L246" s="247"/>
      <c r="M246" s="247"/>
      <c r="N246" s="247"/>
      <c r="O246" s="247"/>
      <c r="P246" s="242">
        <v>5333333.0</v>
      </c>
      <c r="Q246" s="247"/>
      <c r="R246" s="242">
        <v>175280.0</v>
      </c>
      <c r="S246" s="247"/>
      <c r="T246" s="242">
        <v>5158053.0</v>
      </c>
      <c r="U246" s="236"/>
      <c r="V246" s="236"/>
      <c r="W246" s="236"/>
      <c r="X246" s="236"/>
      <c r="Y246" s="236"/>
      <c r="Z246" s="236"/>
      <c r="AA246" s="236"/>
      <c r="AB246" s="236"/>
    </row>
    <row r="247">
      <c r="A247" s="236"/>
      <c r="B247" s="241" t="s">
        <v>3347</v>
      </c>
      <c r="C247" s="242">
        <v>5000000.0</v>
      </c>
      <c r="D247" s="248"/>
      <c r="E247" s="248"/>
      <c r="F247" s="248"/>
      <c r="G247" s="247"/>
      <c r="H247" s="247"/>
      <c r="I247" s="247"/>
      <c r="J247" s="247"/>
      <c r="K247" s="247"/>
      <c r="L247" s="247"/>
      <c r="M247" s="247"/>
      <c r="N247" s="247"/>
      <c r="O247" s="247"/>
      <c r="P247" s="242">
        <v>4890635.0</v>
      </c>
      <c r="Q247" s="247"/>
      <c r="R247" s="242">
        <v>175280.0</v>
      </c>
      <c r="S247" s="247"/>
      <c r="T247" s="242">
        <v>4715355.0</v>
      </c>
      <c r="U247" s="236"/>
      <c r="V247" s="236"/>
      <c r="W247" s="236"/>
      <c r="X247" s="236"/>
      <c r="Y247" s="236"/>
      <c r="Z247" s="236"/>
      <c r="AA247" s="236"/>
      <c r="AB247" s="236"/>
    </row>
    <row r="248">
      <c r="A248" s="236"/>
      <c r="B248" s="241" t="s">
        <v>245</v>
      </c>
      <c r="C248" s="242">
        <v>2100000.0</v>
      </c>
      <c r="D248" s="248"/>
      <c r="E248" s="248"/>
      <c r="F248" s="248"/>
      <c r="G248" s="242">
        <v>0.0</v>
      </c>
      <c r="H248" s="242">
        <v>566667.0</v>
      </c>
      <c r="I248" s="247"/>
      <c r="J248" s="242">
        <v>0.0</v>
      </c>
      <c r="K248" s="247"/>
      <c r="L248" s="247"/>
      <c r="M248" s="247"/>
      <c r="N248" s="247"/>
      <c r="O248" s="247"/>
      <c r="P248" s="242">
        <v>2662935.0</v>
      </c>
      <c r="Q248" s="247"/>
      <c r="R248" s="242">
        <v>175280.0</v>
      </c>
      <c r="S248" s="247"/>
      <c r="T248" s="242">
        <v>2487655.0</v>
      </c>
      <c r="U248" s="236"/>
      <c r="V248" s="236"/>
      <c r="W248" s="236"/>
      <c r="X248" s="236"/>
      <c r="Y248" s="236"/>
      <c r="Z248" s="236"/>
      <c r="AA248" s="236"/>
      <c r="AB248" s="236"/>
    </row>
    <row r="249">
      <c r="A249" s="236"/>
      <c r="B249" s="241" t="s">
        <v>249</v>
      </c>
      <c r="C249" s="242">
        <v>2100000.0</v>
      </c>
      <c r="D249" s="248"/>
      <c r="E249" s="248"/>
      <c r="F249" s="248"/>
      <c r="G249" s="242">
        <v>145082.0</v>
      </c>
      <c r="H249" s="242">
        <v>566667.0</v>
      </c>
      <c r="I249" s="247"/>
      <c r="J249" s="242">
        <v>666667.0</v>
      </c>
      <c r="K249" s="247"/>
      <c r="L249" s="247"/>
      <c r="M249" s="247"/>
      <c r="N249" s="247"/>
      <c r="O249" s="247"/>
      <c r="P249" s="242">
        <v>3720489.0</v>
      </c>
      <c r="Q249" s="247"/>
      <c r="R249" s="242">
        <v>175280.0</v>
      </c>
      <c r="S249" s="242">
        <v>1333333.0</v>
      </c>
      <c r="T249" s="242">
        <v>2211875.0</v>
      </c>
      <c r="U249" s="236"/>
      <c r="V249" s="236"/>
      <c r="W249" s="236"/>
      <c r="X249" s="236"/>
      <c r="Y249" s="236"/>
      <c r="Z249" s="236"/>
      <c r="AA249" s="236"/>
      <c r="AB249" s="236"/>
    </row>
    <row r="250">
      <c r="A250" s="236"/>
      <c r="B250" s="241" t="s">
        <v>3390</v>
      </c>
      <c r="C250" s="242">
        <v>2666667.0</v>
      </c>
      <c r="D250" s="248"/>
      <c r="E250" s="248"/>
      <c r="F250" s="248"/>
      <c r="G250" s="242">
        <v>0.0</v>
      </c>
      <c r="H250" s="247"/>
      <c r="I250" s="247"/>
      <c r="J250" s="247"/>
      <c r="K250" s="247"/>
      <c r="L250" s="247"/>
      <c r="M250" s="247"/>
      <c r="N250" s="247"/>
      <c r="O250" s="247"/>
      <c r="P250" s="242">
        <v>2461538.0</v>
      </c>
      <c r="Q250" s="247"/>
      <c r="R250" s="247"/>
      <c r="S250" s="247"/>
      <c r="T250" s="242">
        <v>2461538.0</v>
      </c>
      <c r="U250" s="236"/>
      <c r="V250" s="236"/>
      <c r="W250" s="236"/>
      <c r="X250" s="236"/>
      <c r="Y250" s="236"/>
      <c r="Z250" s="236"/>
      <c r="AA250" s="236"/>
      <c r="AB250" s="236"/>
    </row>
    <row r="251">
      <c r="A251" s="236"/>
      <c r="B251" s="241" t="s">
        <v>3339</v>
      </c>
      <c r="C251" s="242">
        <v>4000000.0</v>
      </c>
      <c r="D251" s="248"/>
      <c r="E251" s="248"/>
      <c r="F251" s="248"/>
      <c r="G251" s="242">
        <v>95000.0</v>
      </c>
      <c r="H251" s="242">
        <v>0.0</v>
      </c>
      <c r="I251" s="247"/>
      <c r="J251" s="242">
        <v>0.0</v>
      </c>
      <c r="K251" s="247"/>
      <c r="L251" s="242">
        <v>50000.0</v>
      </c>
      <c r="M251" s="247"/>
      <c r="N251" s="247"/>
      <c r="O251" s="247"/>
      <c r="P251" s="242">
        <v>4134157.0</v>
      </c>
      <c r="Q251" s="247"/>
      <c r="R251" s="242">
        <v>175280.0</v>
      </c>
      <c r="S251" s="242">
        <v>2000000.0</v>
      </c>
      <c r="T251" s="242">
        <v>1958877.0</v>
      </c>
      <c r="U251" s="236"/>
      <c r="V251" s="236"/>
      <c r="W251" s="236"/>
      <c r="X251" s="236"/>
      <c r="Y251" s="236"/>
      <c r="Z251" s="236"/>
      <c r="AA251" s="236"/>
      <c r="AB251" s="236"/>
    </row>
    <row r="252">
      <c r="A252" s="236"/>
      <c r="B252" s="241" t="s">
        <v>258</v>
      </c>
      <c r="C252" s="242">
        <v>4000000.0</v>
      </c>
      <c r="D252" s="248"/>
      <c r="E252" s="248"/>
      <c r="F252" s="248"/>
      <c r="G252" s="242">
        <v>200179.0</v>
      </c>
      <c r="H252" s="242">
        <v>0.0</v>
      </c>
      <c r="I252" s="247"/>
      <c r="J252" s="242">
        <v>0.0</v>
      </c>
      <c r="K252" s="247"/>
      <c r="L252" s="242">
        <v>100000.0</v>
      </c>
      <c r="M252" s="247"/>
      <c r="N252" s="247"/>
      <c r="O252" s="247"/>
      <c r="P252" s="242">
        <v>4443036.0</v>
      </c>
      <c r="Q252" s="247"/>
      <c r="R252" s="242">
        <v>175280.0</v>
      </c>
      <c r="S252" s="247"/>
      <c r="T252" s="242">
        <v>4267756.0</v>
      </c>
      <c r="U252" s="236"/>
      <c r="V252" s="236"/>
      <c r="W252" s="236"/>
      <c r="X252" s="236"/>
      <c r="Y252" s="236"/>
      <c r="Z252" s="236"/>
      <c r="AA252" s="236"/>
      <c r="AB252" s="236"/>
    </row>
    <row r="253">
      <c r="A253" s="236"/>
      <c r="B253" s="241" t="s">
        <v>260</v>
      </c>
      <c r="C253" s="242">
        <v>6000000.0</v>
      </c>
      <c r="D253" s="248"/>
      <c r="E253" s="248"/>
      <c r="F253" s="248"/>
      <c r="G253" s="242">
        <v>1041161.0</v>
      </c>
      <c r="H253" s="242">
        <v>0.0</v>
      </c>
      <c r="I253" s="247"/>
      <c r="J253" s="242">
        <v>0.0</v>
      </c>
      <c r="K253" s="247"/>
      <c r="L253" s="247"/>
      <c r="M253" s="247"/>
      <c r="N253" s="247"/>
      <c r="O253" s="247"/>
      <c r="P253" s="242">
        <v>7041161.0</v>
      </c>
      <c r="Q253" s="247"/>
      <c r="R253" s="242">
        <v>262920.0</v>
      </c>
      <c r="S253" s="247"/>
      <c r="T253" s="242">
        <v>6778241.0</v>
      </c>
      <c r="U253" s="236"/>
      <c r="V253" s="236"/>
      <c r="W253" s="236"/>
      <c r="X253" s="236"/>
      <c r="Y253" s="236"/>
      <c r="Z253" s="236"/>
      <c r="AA253" s="236"/>
      <c r="AB253" s="236"/>
    </row>
    <row r="254">
      <c r="A254" s="236"/>
      <c r="B254" s="241" t="s">
        <v>262</v>
      </c>
      <c r="C254" s="242">
        <v>5500000.0</v>
      </c>
      <c r="D254" s="248"/>
      <c r="E254" s="248"/>
      <c r="F254" s="248"/>
      <c r="G254" s="242">
        <v>957098.0</v>
      </c>
      <c r="H254" s="247"/>
      <c r="I254" s="247"/>
      <c r="J254" s="247"/>
      <c r="K254" s="247"/>
      <c r="L254" s="247"/>
      <c r="M254" s="247"/>
      <c r="N254" s="247"/>
      <c r="O254" s="247"/>
      <c r="P254" s="242">
        <v>6457098.0</v>
      </c>
      <c r="Q254" s="247"/>
      <c r="R254" s="242">
        <v>262920.0</v>
      </c>
      <c r="S254" s="247"/>
      <c r="T254" s="242">
        <v>6194178.0</v>
      </c>
      <c r="U254" s="236"/>
      <c r="V254" s="236"/>
      <c r="W254" s="236"/>
      <c r="X254" s="236"/>
      <c r="Y254" s="236"/>
      <c r="Z254" s="236"/>
      <c r="AA254" s="236"/>
      <c r="AB254" s="236"/>
    </row>
    <row r="255">
      <c r="A255" s="237"/>
      <c r="B255" s="238" t="s">
        <v>3391</v>
      </c>
      <c r="C255" s="239">
        <f>sum(C256:C266)</f>
        <v>51166664</v>
      </c>
      <c r="D255" s="240"/>
      <c r="E255" s="240"/>
      <c r="F255" s="240"/>
      <c r="G255" s="239">
        <f t="shared" ref="G255:T255" si="29">sum(G256:G266)</f>
        <v>625249</v>
      </c>
      <c r="H255" s="239">
        <f t="shared" si="29"/>
        <v>5999998</v>
      </c>
      <c r="I255" s="239">
        <f t="shared" si="29"/>
        <v>0</v>
      </c>
      <c r="J255" s="239">
        <f t="shared" si="29"/>
        <v>0</v>
      </c>
      <c r="K255" s="239">
        <f t="shared" si="29"/>
        <v>0</v>
      </c>
      <c r="L255" s="239">
        <f t="shared" si="29"/>
        <v>0</v>
      </c>
      <c r="M255" s="239">
        <f t="shared" si="29"/>
        <v>11402912</v>
      </c>
      <c r="N255" s="239">
        <f t="shared" si="29"/>
        <v>0</v>
      </c>
      <c r="O255" s="239">
        <f t="shared" si="29"/>
        <v>0</v>
      </c>
      <c r="P255" s="239">
        <f t="shared" si="29"/>
        <v>65618121</v>
      </c>
      <c r="Q255" s="239">
        <f t="shared" si="29"/>
        <v>0</v>
      </c>
      <c r="R255" s="239">
        <f t="shared" si="29"/>
        <v>1576960</v>
      </c>
      <c r="S255" s="239">
        <f t="shared" si="29"/>
        <v>5000000</v>
      </c>
      <c r="T255" s="239">
        <f t="shared" si="29"/>
        <v>59041161</v>
      </c>
      <c r="U255" s="236"/>
      <c r="V255" s="236"/>
      <c r="W255" s="236"/>
      <c r="X255" s="236"/>
      <c r="Y255" s="236"/>
      <c r="Z255" s="236"/>
      <c r="AA255" s="236"/>
      <c r="AB255" s="236"/>
    </row>
    <row r="256">
      <c r="A256" s="236"/>
      <c r="B256" s="241" t="s">
        <v>185</v>
      </c>
      <c r="C256" s="242">
        <v>2666667.0</v>
      </c>
      <c r="D256" s="248"/>
      <c r="E256" s="248"/>
      <c r="F256" s="248"/>
      <c r="G256" s="242">
        <v>6410.0</v>
      </c>
      <c r="H256" s="242">
        <v>3333333.0</v>
      </c>
      <c r="I256" s="247"/>
      <c r="J256" s="247"/>
      <c r="K256" s="247"/>
      <c r="L256" s="247"/>
      <c r="M256" s="247"/>
      <c r="N256" s="247"/>
      <c r="O256" s="247"/>
      <c r="P256" s="242">
        <v>5986718.0</v>
      </c>
      <c r="Q256" s="247"/>
      <c r="R256" s="242">
        <v>175280.0</v>
      </c>
      <c r="S256" s="247"/>
      <c r="T256" s="242">
        <v>5811438.0</v>
      </c>
      <c r="U256" s="236"/>
      <c r="V256" s="236"/>
      <c r="W256" s="236"/>
      <c r="X256" s="236"/>
      <c r="Y256" s="236"/>
      <c r="Z256" s="236"/>
      <c r="AA256" s="236"/>
      <c r="AB256" s="236"/>
    </row>
    <row r="257">
      <c r="A257" s="236"/>
      <c r="B257" s="241" t="s">
        <v>3353</v>
      </c>
      <c r="C257" s="242">
        <v>1833333.0</v>
      </c>
      <c r="D257" s="248"/>
      <c r="E257" s="248"/>
      <c r="F257" s="248"/>
      <c r="G257" s="242">
        <v>84527.0</v>
      </c>
      <c r="H257" s="242">
        <v>333333.0</v>
      </c>
      <c r="I257" s="247"/>
      <c r="J257" s="247"/>
      <c r="K257" s="247"/>
      <c r="L257" s="247"/>
      <c r="M257" s="242">
        <v>1577531.0</v>
      </c>
      <c r="N257" s="247"/>
      <c r="O257" s="247"/>
      <c r="P257" s="242">
        <v>3711491.0</v>
      </c>
      <c r="Q257" s="247"/>
      <c r="R257" s="242">
        <v>175280.0</v>
      </c>
      <c r="S257" s="247"/>
      <c r="T257" s="242">
        <v>3536211.0</v>
      </c>
      <c r="U257" s="236"/>
      <c r="V257" s="236"/>
      <c r="W257" s="236"/>
      <c r="X257" s="236"/>
      <c r="Y257" s="236"/>
      <c r="Z257" s="236"/>
      <c r="AA257" s="236"/>
      <c r="AB257" s="236"/>
    </row>
    <row r="258">
      <c r="A258" s="236"/>
      <c r="B258" s="241" t="s">
        <v>3354</v>
      </c>
      <c r="C258" s="242">
        <v>1833333.0</v>
      </c>
      <c r="D258" s="248"/>
      <c r="E258" s="248"/>
      <c r="F258" s="248"/>
      <c r="G258" s="242">
        <v>128774.0</v>
      </c>
      <c r="H258" s="242">
        <v>333333.0</v>
      </c>
      <c r="I258" s="247"/>
      <c r="J258" s="247"/>
      <c r="K258" s="247"/>
      <c r="L258" s="247"/>
      <c r="M258" s="242">
        <v>1673716.0</v>
      </c>
      <c r="N258" s="247"/>
      <c r="O258" s="247"/>
      <c r="P258" s="242">
        <v>3956557.0</v>
      </c>
      <c r="Q258" s="247"/>
      <c r="R258" s="242">
        <v>175280.0</v>
      </c>
      <c r="S258" s="247"/>
      <c r="T258" s="242">
        <v>3781277.0</v>
      </c>
      <c r="U258" s="236"/>
      <c r="V258" s="236"/>
      <c r="W258" s="236"/>
      <c r="X258" s="236"/>
      <c r="Y258" s="236"/>
      <c r="Z258" s="236"/>
      <c r="AA258" s="236"/>
      <c r="AB258" s="236"/>
    </row>
    <row r="259">
      <c r="A259" s="236"/>
      <c r="B259" s="241" t="s">
        <v>3356</v>
      </c>
      <c r="C259" s="242">
        <v>1833333.0</v>
      </c>
      <c r="D259" s="248"/>
      <c r="E259" s="248"/>
      <c r="F259" s="248"/>
      <c r="G259" s="242">
        <v>121018.0</v>
      </c>
      <c r="H259" s="242">
        <v>333333.0</v>
      </c>
      <c r="I259" s="247"/>
      <c r="J259" s="247"/>
      <c r="K259" s="247"/>
      <c r="L259" s="247"/>
      <c r="M259" s="242">
        <v>1620480.0</v>
      </c>
      <c r="N259" s="247"/>
      <c r="O259" s="247"/>
      <c r="P259" s="242">
        <v>3837652.0</v>
      </c>
      <c r="Q259" s="247"/>
      <c r="R259" s="247"/>
      <c r="S259" s="247"/>
      <c r="T259" s="242">
        <v>3837652.0</v>
      </c>
      <c r="U259" s="236"/>
      <c r="V259" s="236"/>
      <c r="W259" s="236"/>
      <c r="X259" s="236"/>
      <c r="Y259" s="236"/>
      <c r="Z259" s="236"/>
      <c r="AA259" s="236"/>
      <c r="AB259" s="236"/>
    </row>
    <row r="260">
      <c r="A260" s="236"/>
      <c r="B260" s="241" t="s">
        <v>3392</v>
      </c>
      <c r="C260" s="242">
        <v>1833333.0</v>
      </c>
      <c r="D260" s="248"/>
      <c r="E260" s="248"/>
      <c r="F260" s="248"/>
      <c r="G260" s="242">
        <v>37548.0</v>
      </c>
      <c r="H260" s="242">
        <v>666667.0</v>
      </c>
      <c r="I260" s="247"/>
      <c r="J260" s="247"/>
      <c r="K260" s="247"/>
      <c r="L260" s="247"/>
      <c r="M260" s="242">
        <v>1657071.0</v>
      </c>
      <c r="N260" s="247"/>
      <c r="O260" s="247"/>
      <c r="P260" s="242">
        <v>4163911.0</v>
      </c>
      <c r="Q260" s="247"/>
      <c r="R260" s="242">
        <v>175280.0</v>
      </c>
      <c r="S260" s="247"/>
      <c r="T260" s="242">
        <v>3988631.0</v>
      </c>
      <c r="U260" s="236"/>
      <c r="V260" s="236"/>
      <c r="W260" s="236"/>
      <c r="X260" s="236"/>
      <c r="Y260" s="236"/>
      <c r="Z260" s="236"/>
      <c r="AA260" s="236"/>
      <c r="AB260" s="236"/>
    </row>
    <row r="261">
      <c r="A261" s="236"/>
      <c r="B261" s="241" t="s">
        <v>192</v>
      </c>
      <c r="C261" s="242">
        <v>1833333.0</v>
      </c>
      <c r="D261" s="248"/>
      <c r="E261" s="248"/>
      <c r="F261" s="248"/>
      <c r="G261" s="242">
        <v>53502.0</v>
      </c>
      <c r="H261" s="242">
        <v>333333.0</v>
      </c>
      <c r="I261" s="247"/>
      <c r="J261" s="247"/>
      <c r="K261" s="247"/>
      <c r="L261" s="247"/>
      <c r="M261" s="242">
        <v>1683349.0</v>
      </c>
      <c r="N261" s="247"/>
      <c r="O261" s="247"/>
      <c r="P261" s="242">
        <v>3901394.0</v>
      </c>
      <c r="Q261" s="247"/>
      <c r="R261" s="242">
        <v>175280.0</v>
      </c>
      <c r="S261" s="247"/>
      <c r="T261" s="242">
        <v>3726114.0</v>
      </c>
      <c r="U261" s="236"/>
      <c r="V261" s="236"/>
      <c r="W261" s="236"/>
      <c r="X261" s="236"/>
      <c r="Y261" s="236"/>
      <c r="Z261" s="236"/>
      <c r="AA261" s="236"/>
      <c r="AB261" s="236"/>
    </row>
    <row r="262">
      <c r="A262" s="236"/>
      <c r="B262" s="241" t="s">
        <v>194</v>
      </c>
      <c r="C262" s="242">
        <v>1833333.0</v>
      </c>
      <c r="D262" s="248"/>
      <c r="E262" s="248"/>
      <c r="F262" s="248"/>
      <c r="G262" s="242">
        <v>99952.0</v>
      </c>
      <c r="H262" s="242">
        <v>333333.0</v>
      </c>
      <c r="I262" s="247"/>
      <c r="J262" s="247"/>
      <c r="K262" s="247"/>
      <c r="L262" s="247"/>
      <c r="M262" s="242">
        <v>1685300.0</v>
      </c>
      <c r="N262" s="247"/>
      <c r="O262" s="247"/>
      <c r="P262" s="242">
        <v>3951918.0</v>
      </c>
      <c r="Q262" s="247"/>
      <c r="R262" s="242">
        <v>175280.0</v>
      </c>
      <c r="S262" s="247"/>
      <c r="T262" s="242">
        <v>3776638.0</v>
      </c>
      <c r="U262" s="236"/>
      <c r="V262" s="236"/>
      <c r="W262" s="236"/>
      <c r="X262" s="236"/>
      <c r="Y262" s="236"/>
      <c r="Z262" s="236"/>
      <c r="AA262" s="236"/>
      <c r="AB262" s="236"/>
    </row>
    <row r="263">
      <c r="A263" s="236"/>
      <c r="B263" s="241" t="s">
        <v>3393</v>
      </c>
      <c r="C263" s="242">
        <v>1833333.0</v>
      </c>
      <c r="D263" s="248"/>
      <c r="E263" s="248"/>
      <c r="F263" s="248"/>
      <c r="G263" s="242">
        <v>93518.0</v>
      </c>
      <c r="H263" s="242">
        <v>333333.0</v>
      </c>
      <c r="I263" s="247"/>
      <c r="J263" s="247"/>
      <c r="K263" s="247"/>
      <c r="L263" s="247"/>
      <c r="M263" s="242">
        <v>1505465.0</v>
      </c>
      <c r="N263" s="247"/>
      <c r="O263" s="247"/>
      <c r="P263" s="242">
        <v>3570019.0</v>
      </c>
      <c r="Q263" s="247"/>
      <c r="R263" s="247"/>
      <c r="S263" s="247"/>
      <c r="T263" s="242">
        <v>3570019.0</v>
      </c>
      <c r="U263" s="236"/>
      <c r="V263" s="236"/>
      <c r="W263" s="236"/>
      <c r="X263" s="236"/>
      <c r="Y263" s="236"/>
      <c r="Z263" s="236"/>
      <c r="AA263" s="236"/>
      <c r="AB263" s="236"/>
    </row>
    <row r="264">
      <c r="A264" s="236"/>
      <c r="B264" s="249" t="s">
        <v>3394</v>
      </c>
      <c r="C264" s="242">
        <v>1.3333333E7</v>
      </c>
      <c r="D264" s="248"/>
      <c r="E264" s="248"/>
      <c r="F264" s="248"/>
      <c r="G264" s="247"/>
      <c r="H264" s="247"/>
      <c r="I264" s="247"/>
      <c r="J264" s="247"/>
      <c r="K264" s="247"/>
      <c r="L264" s="247"/>
      <c r="M264" s="247"/>
      <c r="N264" s="247"/>
      <c r="O264" s="247"/>
      <c r="P264" s="242">
        <v>1.1282051E7</v>
      </c>
      <c r="Q264" s="247"/>
      <c r="R264" s="247"/>
      <c r="S264" s="242">
        <v>5000000.0</v>
      </c>
      <c r="T264" s="242">
        <v>6282051.0</v>
      </c>
      <c r="U264" s="236"/>
      <c r="V264" s="236"/>
      <c r="W264" s="236"/>
      <c r="X264" s="236"/>
      <c r="Y264" s="236"/>
      <c r="Z264" s="236"/>
      <c r="AA264" s="236"/>
      <c r="AB264" s="236"/>
    </row>
    <row r="265">
      <c r="A265" s="236"/>
      <c r="B265" s="249" t="s">
        <v>217</v>
      </c>
      <c r="C265" s="242">
        <v>1.8333333E7</v>
      </c>
      <c r="D265" s="248"/>
      <c r="E265" s="248"/>
      <c r="F265" s="248"/>
      <c r="G265" s="247"/>
      <c r="H265" s="247"/>
      <c r="I265" s="247"/>
      <c r="J265" s="247"/>
      <c r="K265" s="247"/>
      <c r="L265" s="247"/>
      <c r="M265" s="247"/>
      <c r="N265" s="247"/>
      <c r="O265" s="247"/>
      <c r="P265" s="242">
        <v>1.8333333E7</v>
      </c>
      <c r="Q265" s="247"/>
      <c r="R265" s="242">
        <v>350000.0</v>
      </c>
      <c r="S265" s="247"/>
      <c r="T265" s="242">
        <v>1.7983333E7</v>
      </c>
      <c r="U265" s="236"/>
      <c r="V265" s="236"/>
      <c r="W265" s="236"/>
      <c r="X265" s="236"/>
      <c r="Y265" s="236"/>
      <c r="Z265" s="236"/>
      <c r="AA265" s="236"/>
      <c r="AB265" s="236"/>
    </row>
    <row r="266">
      <c r="A266" s="236"/>
      <c r="B266" s="241" t="s">
        <v>3370</v>
      </c>
      <c r="C266" s="242">
        <v>4000000.0</v>
      </c>
      <c r="D266" s="248"/>
      <c r="E266" s="248"/>
      <c r="F266" s="248"/>
      <c r="G266" s="247"/>
      <c r="H266" s="247"/>
      <c r="I266" s="247"/>
      <c r="J266" s="247"/>
      <c r="K266" s="247"/>
      <c r="L266" s="247"/>
      <c r="M266" s="247"/>
      <c r="N266" s="247"/>
      <c r="O266" s="247"/>
      <c r="P266" s="242">
        <v>2923077.0</v>
      </c>
      <c r="Q266" s="247"/>
      <c r="R266" s="242">
        <v>175280.0</v>
      </c>
      <c r="S266" s="247"/>
      <c r="T266" s="242">
        <v>2747797.0</v>
      </c>
      <c r="U266" s="236"/>
      <c r="V266" s="236"/>
      <c r="W266" s="236"/>
      <c r="X266" s="236"/>
      <c r="Y266" s="236"/>
      <c r="Z266" s="236"/>
      <c r="AA266" s="236"/>
      <c r="AB266" s="236"/>
    </row>
    <row r="267">
      <c r="A267" s="237"/>
      <c r="B267" s="238" t="s">
        <v>3395</v>
      </c>
      <c r="C267" s="239">
        <f>sum(C268:C280)</f>
        <v>91508613</v>
      </c>
      <c r="D267" s="240"/>
      <c r="E267" s="240"/>
      <c r="F267" s="240"/>
      <c r="G267" s="239">
        <f t="shared" ref="G267:T267" si="30">sum(G268:G280)</f>
        <v>507740</v>
      </c>
      <c r="H267" s="239">
        <f t="shared" si="30"/>
        <v>0</v>
      </c>
      <c r="I267" s="239">
        <f t="shared" si="30"/>
        <v>0</v>
      </c>
      <c r="J267" s="239">
        <f t="shared" si="30"/>
        <v>0</v>
      </c>
      <c r="K267" s="239">
        <f t="shared" si="30"/>
        <v>0</v>
      </c>
      <c r="L267" s="239">
        <f t="shared" si="30"/>
        <v>0</v>
      </c>
      <c r="M267" s="239">
        <f t="shared" si="30"/>
        <v>2606250</v>
      </c>
      <c r="N267" s="239">
        <f t="shared" si="30"/>
        <v>0</v>
      </c>
      <c r="O267" s="239">
        <f t="shared" si="30"/>
        <v>0</v>
      </c>
      <c r="P267" s="239">
        <f t="shared" si="30"/>
        <v>94743063</v>
      </c>
      <c r="Q267" s="239">
        <f t="shared" si="30"/>
        <v>0</v>
      </c>
      <c r="R267" s="239">
        <f t="shared" si="30"/>
        <v>1436960</v>
      </c>
      <c r="S267" s="239">
        <f t="shared" si="30"/>
        <v>666667</v>
      </c>
      <c r="T267" s="239">
        <f t="shared" si="30"/>
        <v>92639437</v>
      </c>
      <c r="U267" s="236"/>
      <c r="V267" s="236"/>
      <c r="W267" s="236"/>
      <c r="X267" s="236"/>
      <c r="Y267" s="236"/>
      <c r="Z267" s="236"/>
      <c r="AA267" s="236"/>
      <c r="AB267" s="236"/>
    </row>
    <row r="268">
      <c r="A268" s="236"/>
      <c r="B268" s="249" t="s">
        <v>215</v>
      </c>
      <c r="C268" s="242">
        <v>2.1666667E7</v>
      </c>
      <c r="D268" s="248"/>
      <c r="E268" s="248"/>
      <c r="F268" s="248"/>
      <c r="G268" s="247"/>
      <c r="H268" s="247"/>
      <c r="I268" s="247"/>
      <c r="J268" s="247"/>
      <c r="K268" s="247"/>
      <c r="L268" s="247"/>
      <c r="M268" s="247"/>
      <c r="N268" s="247"/>
      <c r="O268" s="247"/>
      <c r="P268" s="242">
        <v>2.1666667E7</v>
      </c>
      <c r="Q268" s="247"/>
      <c r="R268" s="242">
        <v>175280.0</v>
      </c>
      <c r="S268" s="247"/>
      <c r="T268" s="242">
        <v>2.1491387E7</v>
      </c>
      <c r="U268" s="236"/>
      <c r="V268" s="236"/>
      <c r="W268" s="236"/>
      <c r="X268" s="236"/>
      <c r="Y268" s="236"/>
      <c r="Z268" s="236"/>
      <c r="AA268" s="236"/>
      <c r="AB268" s="236"/>
    </row>
    <row r="269">
      <c r="A269" s="236"/>
      <c r="B269" s="241" t="s">
        <v>3348</v>
      </c>
      <c r="C269" s="242">
        <v>5333333.0</v>
      </c>
      <c r="D269" s="248"/>
      <c r="E269" s="248"/>
      <c r="F269" s="248"/>
      <c r="G269" s="242">
        <v>0.0</v>
      </c>
      <c r="H269" s="247"/>
      <c r="I269" s="247"/>
      <c r="J269" s="247"/>
      <c r="K269" s="247"/>
      <c r="L269" s="247"/>
      <c r="M269" s="247"/>
      <c r="N269" s="247"/>
      <c r="O269" s="247"/>
      <c r="P269" s="242">
        <v>5333333.0</v>
      </c>
      <c r="Q269" s="247"/>
      <c r="R269" s="242">
        <v>175280.0</v>
      </c>
      <c r="S269" s="247"/>
      <c r="T269" s="242">
        <v>5158053.0</v>
      </c>
      <c r="U269" s="236"/>
      <c r="V269" s="236"/>
      <c r="W269" s="236"/>
      <c r="X269" s="236"/>
      <c r="Y269" s="236"/>
      <c r="Z269" s="236"/>
      <c r="AA269" s="236"/>
      <c r="AB269" s="236"/>
    </row>
    <row r="270">
      <c r="A270" s="236"/>
      <c r="B270" s="241" t="s">
        <v>3349</v>
      </c>
      <c r="C270" s="242">
        <v>7666667.0</v>
      </c>
      <c r="D270" s="248"/>
      <c r="E270" s="248"/>
      <c r="F270" s="248"/>
      <c r="G270" s="242">
        <v>0.0</v>
      </c>
      <c r="H270" s="247"/>
      <c r="I270" s="247"/>
      <c r="J270" s="247"/>
      <c r="K270" s="247"/>
      <c r="L270" s="247"/>
      <c r="M270" s="247"/>
      <c r="N270" s="247"/>
      <c r="O270" s="247"/>
      <c r="P270" s="242">
        <v>7666667.0</v>
      </c>
      <c r="Q270" s="247"/>
      <c r="R270" s="242">
        <v>175280.0</v>
      </c>
      <c r="S270" s="247"/>
      <c r="T270" s="242">
        <v>7491387.0</v>
      </c>
      <c r="U270" s="236"/>
      <c r="V270" s="236"/>
      <c r="W270" s="236"/>
      <c r="X270" s="236"/>
      <c r="Y270" s="236"/>
      <c r="Z270" s="236"/>
      <c r="AA270" s="236"/>
      <c r="AB270" s="236"/>
    </row>
    <row r="271">
      <c r="A271" s="236"/>
      <c r="B271" s="241" t="s">
        <v>3321</v>
      </c>
      <c r="C271" s="242">
        <v>6666667.0</v>
      </c>
      <c r="D271" s="248"/>
      <c r="E271" s="248"/>
      <c r="F271" s="248"/>
      <c r="G271" s="242">
        <v>0.0</v>
      </c>
      <c r="H271" s="247"/>
      <c r="I271" s="247"/>
      <c r="J271" s="247"/>
      <c r="K271" s="247"/>
      <c r="L271" s="247"/>
      <c r="M271" s="247"/>
      <c r="N271" s="247"/>
      <c r="O271" s="247"/>
      <c r="P271" s="242">
        <v>6656513.0</v>
      </c>
      <c r="Q271" s="247"/>
      <c r="R271" s="242">
        <v>175280.0</v>
      </c>
      <c r="S271" s="247"/>
      <c r="T271" s="242">
        <v>6481233.0</v>
      </c>
      <c r="U271" s="236"/>
      <c r="V271" s="236"/>
      <c r="W271" s="236"/>
      <c r="X271" s="236"/>
      <c r="Y271" s="236"/>
      <c r="Z271" s="236"/>
      <c r="AA271" s="236"/>
      <c r="AB271" s="236"/>
    </row>
    <row r="272">
      <c r="A272" s="236"/>
      <c r="B272" s="241" t="s">
        <v>230</v>
      </c>
      <c r="C272" s="242">
        <v>8333333.0</v>
      </c>
      <c r="D272" s="248"/>
      <c r="E272" s="248"/>
      <c r="F272" s="248"/>
      <c r="G272" s="242">
        <v>0.0</v>
      </c>
      <c r="H272" s="247"/>
      <c r="I272" s="247"/>
      <c r="J272" s="247"/>
      <c r="K272" s="247"/>
      <c r="L272" s="247"/>
      <c r="M272" s="247"/>
      <c r="N272" s="247"/>
      <c r="O272" s="247"/>
      <c r="P272" s="242">
        <v>8333333.0</v>
      </c>
      <c r="Q272" s="247"/>
      <c r="R272" s="242">
        <v>210000.0</v>
      </c>
      <c r="S272" s="247"/>
      <c r="T272" s="242">
        <v>8123333.0</v>
      </c>
      <c r="U272" s="236"/>
      <c r="V272" s="236"/>
      <c r="W272" s="236"/>
      <c r="X272" s="236"/>
      <c r="Y272" s="236"/>
      <c r="Z272" s="236"/>
      <c r="AA272" s="236"/>
      <c r="AB272" s="236"/>
    </row>
    <row r="273">
      <c r="A273" s="236"/>
      <c r="B273" s="241" t="s">
        <v>232</v>
      </c>
      <c r="C273" s="242">
        <v>8333333.0</v>
      </c>
      <c r="D273" s="248"/>
      <c r="E273" s="248"/>
      <c r="F273" s="248"/>
      <c r="G273" s="242">
        <v>0.0</v>
      </c>
      <c r="H273" s="247"/>
      <c r="I273" s="247"/>
      <c r="J273" s="247"/>
      <c r="K273" s="247"/>
      <c r="L273" s="247"/>
      <c r="M273" s="247"/>
      <c r="N273" s="247"/>
      <c r="O273" s="247"/>
      <c r="P273" s="242">
        <v>8333333.0</v>
      </c>
      <c r="Q273" s="247"/>
      <c r="R273" s="247"/>
      <c r="S273" s="247"/>
      <c r="T273" s="242">
        <v>8333333.0</v>
      </c>
      <c r="U273" s="236"/>
      <c r="V273" s="236"/>
      <c r="W273" s="236"/>
      <c r="X273" s="236"/>
      <c r="Y273" s="236"/>
      <c r="Z273" s="236"/>
      <c r="AA273" s="236"/>
      <c r="AB273" s="236"/>
    </row>
    <row r="274">
      <c r="A274" s="236"/>
      <c r="B274" s="241" t="s">
        <v>234</v>
      </c>
      <c r="C274" s="242">
        <v>4000000.0</v>
      </c>
      <c r="D274" s="248"/>
      <c r="E274" s="248"/>
      <c r="F274" s="248"/>
      <c r="G274" s="242">
        <v>339615.0</v>
      </c>
      <c r="H274" s="247"/>
      <c r="I274" s="247"/>
      <c r="J274" s="247"/>
      <c r="K274" s="247"/>
      <c r="L274" s="247"/>
      <c r="M274" s="242">
        <v>868750.0</v>
      </c>
      <c r="N274" s="247"/>
      <c r="O274" s="247"/>
      <c r="P274" s="242">
        <v>5362212.0</v>
      </c>
      <c r="Q274" s="247"/>
      <c r="R274" s="242">
        <v>175280.0</v>
      </c>
      <c r="S274" s="247"/>
      <c r="T274" s="242">
        <v>5186932.0</v>
      </c>
      <c r="U274" s="236"/>
      <c r="V274" s="236"/>
      <c r="W274" s="236"/>
      <c r="X274" s="236"/>
      <c r="Y274" s="236"/>
      <c r="Z274" s="236"/>
      <c r="AA274" s="236"/>
      <c r="AB274" s="236"/>
    </row>
    <row r="275">
      <c r="A275" s="236"/>
      <c r="B275" s="241" t="s">
        <v>236</v>
      </c>
      <c r="C275" s="242">
        <v>4333333.0</v>
      </c>
      <c r="D275" s="248"/>
      <c r="E275" s="248"/>
      <c r="F275" s="248"/>
      <c r="G275" s="242">
        <v>147292.0</v>
      </c>
      <c r="H275" s="247"/>
      <c r="I275" s="247"/>
      <c r="J275" s="247"/>
      <c r="K275" s="247"/>
      <c r="L275" s="247"/>
      <c r="M275" s="242">
        <v>868750.0</v>
      </c>
      <c r="N275" s="247"/>
      <c r="O275" s="247"/>
      <c r="P275" s="242">
        <v>5349375.0</v>
      </c>
      <c r="Q275" s="247"/>
      <c r="R275" s="247"/>
      <c r="S275" s="247"/>
      <c r="T275" s="242">
        <v>5349375.0</v>
      </c>
      <c r="U275" s="236"/>
      <c r="V275" s="236"/>
      <c r="W275" s="236"/>
      <c r="X275" s="236"/>
      <c r="Y275" s="236"/>
      <c r="Z275" s="236"/>
      <c r="AA275" s="236"/>
      <c r="AB275" s="236"/>
    </row>
    <row r="276">
      <c r="A276" s="236"/>
      <c r="B276" s="241" t="s">
        <v>238</v>
      </c>
      <c r="C276" s="242">
        <v>4333333.0</v>
      </c>
      <c r="D276" s="248"/>
      <c r="E276" s="248"/>
      <c r="F276" s="248"/>
      <c r="G276" s="242">
        <v>20833.0</v>
      </c>
      <c r="H276" s="247"/>
      <c r="I276" s="247"/>
      <c r="J276" s="247"/>
      <c r="K276" s="247"/>
      <c r="L276" s="247"/>
      <c r="M276" s="242">
        <v>868750.0</v>
      </c>
      <c r="N276" s="247"/>
      <c r="O276" s="247"/>
      <c r="P276" s="242">
        <v>5199683.0</v>
      </c>
      <c r="Q276" s="247"/>
      <c r="R276" s="242">
        <v>175280.0</v>
      </c>
      <c r="S276" s="242">
        <v>666667.0</v>
      </c>
      <c r="T276" s="242">
        <v>4357737.0</v>
      </c>
      <c r="U276" s="236"/>
      <c r="V276" s="236"/>
      <c r="W276" s="236"/>
      <c r="X276" s="236"/>
      <c r="Y276" s="236"/>
      <c r="Z276" s="236"/>
      <c r="AA276" s="236"/>
      <c r="AB276" s="236"/>
    </row>
    <row r="277">
      <c r="A277" s="236"/>
      <c r="B277" s="241" t="s">
        <v>3323</v>
      </c>
      <c r="C277" s="242">
        <v>4000000.0</v>
      </c>
      <c r="D277" s="248"/>
      <c r="E277" s="248"/>
      <c r="F277" s="248"/>
      <c r="G277" s="242">
        <v>0.0</v>
      </c>
      <c r="H277" s="247"/>
      <c r="I277" s="247"/>
      <c r="J277" s="247"/>
      <c r="K277" s="247"/>
      <c r="L277" s="247"/>
      <c r="M277" s="247"/>
      <c r="N277" s="247"/>
      <c r="O277" s="247"/>
      <c r="P277" s="242">
        <v>4000000.0</v>
      </c>
      <c r="Q277" s="247"/>
      <c r="R277" s="247"/>
      <c r="S277" s="247"/>
      <c r="T277" s="242">
        <v>4000000.0</v>
      </c>
      <c r="U277" s="236"/>
      <c r="V277" s="236"/>
      <c r="W277" s="236"/>
      <c r="X277" s="236"/>
      <c r="Y277" s="236"/>
      <c r="Z277" s="236"/>
      <c r="AA277" s="236"/>
      <c r="AB277" s="236"/>
    </row>
    <row r="278">
      <c r="A278" s="236"/>
      <c r="B278" s="241" t="s">
        <v>248</v>
      </c>
      <c r="C278" s="242">
        <v>5841947.0</v>
      </c>
      <c r="D278" s="248"/>
      <c r="E278" s="248"/>
      <c r="F278" s="248"/>
      <c r="G278" s="242">
        <v>0.0</v>
      </c>
      <c r="H278" s="247"/>
      <c r="I278" s="247"/>
      <c r="J278" s="247"/>
      <c r="K278" s="247"/>
      <c r="L278" s="247"/>
      <c r="M278" s="247"/>
      <c r="N278" s="247"/>
      <c r="O278" s="247"/>
      <c r="P278" s="242">
        <v>5841947.0</v>
      </c>
      <c r="Q278" s="247"/>
      <c r="R278" s="242">
        <v>175280.0</v>
      </c>
      <c r="S278" s="247"/>
      <c r="T278" s="242">
        <v>5666667.0</v>
      </c>
      <c r="U278" s="236"/>
      <c r="V278" s="236"/>
      <c r="W278" s="236"/>
      <c r="X278" s="236"/>
      <c r="Y278" s="236"/>
      <c r="Z278" s="236"/>
      <c r="AA278" s="236"/>
      <c r="AB278" s="236"/>
    </row>
    <row r="279">
      <c r="A279" s="236"/>
      <c r="B279" s="241" t="s">
        <v>3396</v>
      </c>
      <c r="C279" s="242">
        <v>9333333.0</v>
      </c>
      <c r="D279" s="248"/>
      <c r="E279" s="248"/>
      <c r="F279" s="248"/>
      <c r="G279" s="247"/>
      <c r="H279" s="247"/>
      <c r="I279" s="247"/>
      <c r="J279" s="247"/>
      <c r="K279" s="247"/>
      <c r="L279" s="247"/>
      <c r="M279" s="247"/>
      <c r="N279" s="247"/>
      <c r="O279" s="247"/>
      <c r="P279" s="242">
        <v>9333333.0</v>
      </c>
      <c r="Q279" s="247"/>
      <c r="R279" s="247"/>
      <c r="S279" s="247"/>
      <c r="T279" s="242">
        <v>9333333.0</v>
      </c>
      <c r="U279" s="236"/>
      <c r="V279" s="236"/>
      <c r="W279" s="236"/>
      <c r="X279" s="236"/>
      <c r="Y279" s="236"/>
      <c r="Z279" s="236"/>
      <c r="AA279" s="236"/>
      <c r="AB279" s="236"/>
    </row>
    <row r="280">
      <c r="A280" s="236"/>
      <c r="B280" s="241" t="s">
        <v>3350</v>
      </c>
      <c r="C280" s="242">
        <v>1666667.0</v>
      </c>
      <c r="D280" s="248"/>
      <c r="E280" s="248"/>
      <c r="F280" s="248"/>
      <c r="G280" s="247"/>
      <c r="H280" s="247"/>
      <c r="I280" s="247"/>
      <c r="J280" s="247"/>
      <c r="K280" s="247"/>
      <c r="L280" s="247"/>
      <c r="M280" s="247"/>
      <c r="N280" s="247"/>
      <c r="O280" s="247"/>
      <c r="P280" s="242">
        <v>1666667.0</v>
      </c>
      <c r="Q280" s="247"/>
      <c r="R280" s="247"/>
      <c r="S280" s="247"/>
      <c r="T280" s="242">
        <v>1666667.0</v>
      </c>
      <c r="U280" s="236"/>
      <c r="V280" s="236"/>
      <c r="W280" s="236"/>
      <c r="X280" s="236"/>
      <c r="Y280" s="236"/>
      <c r="Z280" s="236"/>
      <c r="AA280" s="236"/>
      <c r="AB280" s="236"/>
    </row>
    <row r="281">
      <c r="A281" s="237"/>
      <c r="B281" s="238" t="s">
        <v>3397</v>
      </c>
      <c r="C281" s="239">
        <f>sum(C282:C296)</f>
        <v>70666667</v>
      </c>
      <c r="D281" s="240"/>
      <c r="E281" s="240"/>
      <c r="F281" s="240"/>
      <c r="G281" s="239">
        <f t="shared" ref="G281:T281" si="31">sum(G282:G296)</f>
        <v>4021697</v>
      </c>
      <c r="H281" s="239">
        <f t="shared" si="31"/>
        <v>9500000</v>
      </c>
      <c r="I281" s="239">
        <f t="shared" si="31"/>
        <v>2000000</v>
      </c>
      <c r="J281" s="239">
        <f t="shared" si="31"/>
        <v>0</v>
      </c>
      <c r="K281" s="239">
        <f t="shared" si="31"/>
        <v>100000</v>
      </c>
      <c r="L281" s="239">
        <f t="shared" si="31"/>
        <v>0</v>
      </c>
      <c r="M281" s="239">
        <f t="shared" si="31"/>
        <v>247239923</v>
      </c>
      <c r="N281" s="239">
        <f t="shared" si="31"/>
        <v>0</v>
      </c>
      <c r="O281" s="239">
        <f t="shared" si="31"/>
        <v>0</v>
      </c>
      <c r="P281" s="239">
        <f t="shared" si="31"/>
        <v>333985897</v>
      </c>
      <c r="Q281" s="239">
        <f t="shared" si="31"/>
        <v>0</v>
      </c>
      <c r="R281" s="239">
        <f t="shared" si="31"/>
        <v>2802800</v>
      </c>
      <c r="S281" s="239">
        <f t="shared" si="31"/>
        <v>2000000</v>
      </c>
      <c r="T281" s="239">
        <f t="shared" si="31"/>
        <v>329183097</v>
      </c>
      <c r="U281" s="236"/>
      <c r="V281" s="236"/>
      <c r="W281" s="236"/>
      <c r="X281" s="236"/>
      <c r="Y281" s="236"/>
      <c r="Z281" s="236"/>
      <c r="AA281" s="236"/>
      <c r="AB281" s="236"/>
    </row>
    <row r="282">
      <c r="A282" s="236"/>
      <c r="B282" s="241" t="s">
        <v>191</v>
      </c>
      <c r="C282" s="242">
        <v>6666667.0</v>
      </c>
      <c r="D282" s="248"/>
      <c r="E282" s="248"/>
      <c r="F282" s="248"/>
      <c r="G282" s="242">
        <v>1293910.0</v>
      </c>
      <c r="H282" s="247"/>
      <c r="I282" s="247"/>
      <c r="J282" s="247"/>
      <c r="K282" s="247"/>
      <c r="L282" s="247"/>
      <c r="M282" s="242">
        <v>783333.0</v>
      </c>
      <c r="N282" s="247"/>
      <c r="O282" s="247"/>
      <c r="P282" s="242">
        <v>9513141.0</v>
      </c>
      <c r="Q282" s="247"/>
      <c r="R282" s="242">
        <v>315000.0</v>
      </c>
      <c r="S282" s="247"/>
      <c r="T282" s="242">
        <v>9198141.0</v>
      </c>
      <c r="U282" s="236"/>
      <c r="V282" s="236"/>
      <c r="W282" s="236"/>
      <c r="X282" s="236"/>
      <c r="Y282" s="236"/>
      <c r="Z282" s="236"/>
      <c r="AA282" s="236"/>
      <c r="AB282" s="236"/>
    </row>
    <row r="283">
      <c r="A283" s="236"/>
      <c r="B283" s="241" t="s">
        <v>3364</v>
      </c>
      <c r="C283" s="242">
        <v>2000000.0</v>
      </c>
      <c r="D283" s="248"/>
      <c r="E283" s="248"/>
      <c r="F283" s="248"/>
      <c r="G283" s="242">
        <v>155577.0</v>
      </c>
      <c r="H283" s="242">
        <v>1333333.0</v>
      </c>
      <c r="I283" s="247"/>
      <c r="J283" s="247"/>
      <c r="K283" s="247"/>
      <c r="L283" s="247"/>
      <c r="M283" s="242">
        <v>1285000.0</v>
      </c>
      <c r="N283" s="247"/>
      <c r="O283" s="247"/>
      <c r="P283" s="242">
        <v>4817679.0</v>
      </c>
      <c r="Q283" s="247"/>
      <c r="R283" s="242">
        <v>175280.0</v>
      </c>
      <c r="S283" s="247"/>
      <c r="T283" s="242">
        <v>4642399.0</v>
      </c>
      <c r="U283" s="236"/>
      <c r="V283" s="236"/>
      <c r="W283" s="236"/>
      <c r="X283" s="236"/>
      <c r="Y283" s="236"/>
      <c r="Z283" s="236"/>
      <c r="AA283" s="236"/>
      <c r="AB283" s="236"/>
    </row>
    <row r="284">
      <c r="A284" s="236"/>
      <c r="B284" s="241" t="s">
        <v>3363</v>
      </c>
      <c r="C284" s="242">
        <v>2000000.0</v>
      </c>
      <c r="D284" s="248"/>
      <c r="E284" s="248"/>
      <c r="F284" s="248"/>
      <c r="G284" s="242">
        <v>293942.0</v>
      </c>
      <c r="H284" s="242">
        <v>1000000.0</v>
      </c>
      <c r="I284" s="242">
        <v>2000000.0</v>
      </c>
      <c r="J284" s="247"/>
      <c r="K284" s="242">
        <v>100000.0</v>
      </c>
      <c r="L284" s="247"/>
      <c r="M284" s="242">
        <v>1335000.0</v>
      </c>
      <c r="N284" s="247"/>
      <c r="O284" s="247"/>
      <c r="P284" s="242">
        <v>6720619.0</v>
      </c>
      <c r="Q284" s="247"/>
      <c r="R284" s="242">
        <v>175280.0</v>
      </c>
      <c r="S284" s="247"/>
      <c r="T284" s="242">
        <v>6545339.0</v>
      </c>
      <c r="U284" s="236"/>
      <c r="V284" s="236"/>
      <c r="W284" s="236"/>
      <c r="X284" s="236"/>
      <c r="Y284" s="236"/>
      <c r="Z284" s="236"/>
      <c r="AA284" s="236"/>
      <c r="AB284" s="236"/>
    </row>
    <row r="285">
      <c r="A285" s="236"/>
      <c r="B285" s="241" t="s">
        <v>178</v>
      </c>
      <c r="C285" s="242">
        <v>2000000.0</v>
      </c>
      <c r="D285" s="248"/>
      <c r="E285" s="248"/>
      <c r="F285" s="248"/>
      <c r="G285" s="242">
        <v>86538.0</v>
      </c>
      <c r="H285" s="242">
        <v>500000.0</v>
      </c>
      <c r="I285" s="247"/>
      <c r="J285" s="247"/>
      <c r="K285" s="247"/>
      <c r="L285" s="247"/>
      <c r="M285" s="242">
        <v>841667.0</v>
      </c>
      <c r="N285" s="247"/>
      <c r="O285" s="247"/>
      <c r="P285" s="242">
        <v>3473221.0</v>
      </c>
      <c r="Q285" s="247"/>
      <c r="R285" s="242">
        <v>175280.0</v>
      </c>
      <c r="S285" s="247"/>
      <c r="T285" s="242">
        <v>3297941.0</v>
      </c>
      <c r="U285" s="236"/>
      <c r="V285" s="236"/>
      <c r="W285" s="236"/>
      <c r="X285" s="236"/>
      <c r="Y285" s="236"/>
      <c r="Z285" s="236"/>
      <c r="AA285" s="236"/>
      <c r="AB285" s="236"/>
    </row>
    <row r="286">
      <c r="A286" s="236"/>
      <c r="B286" s="241" t="s">
        <v>3398</v>
      </c>
      <c r="C286" s="242">
        <v>2000000.0</v>
      </c>
      <c r="D286" s="248"/>
      <c r="E286" s="248"/>
      <c r="F286" s="248"/>
      <c r="G286" s="242">
        <v>24038.0</v>
      </c>
      <c r="H286" s="242">
        <v>333333.0</v>
      </c>
      <c r="I286" s="247"/>
      <c r="J286" s="247"/>
      <c r="K286" s="247"/>
      <c r="L286" s="247"/>
      <c r="M286" s="242">
        <v>828333.0</v>
      </c>
      <c r="N286" s="247"/>
      <c r="O286" s="247"/>
      <c r="P286" s="242">
        <v>2330428.0</v>
      </c>
      <c r="Q286" s="247"/>
      <c r="R286" s="247"/>
      <c r="S286" s="247"/>
      <c r="T286" s="242">
        <v>2330428.0</v>
      </c>
      <c r="U286" s="236"/>
      <c r="V286" s="236"/>
      <c r="W286" s="236"/>
      <c r="X286" s="236"/>
      <c r="Y286" s="236"/>
      <c r="Z286" s="236"/>
      <c r="AA286" s="236"/>
      <c r="AB286" s="236"/>
    </row>
    <row r="287">
      <c r="A287" s="236"/>
      <c r="B287" s="241" t="s">
        <v>3399</v>
      </c>
      <c r="C287" s="242">
        <v>2000000.0</v>
      </c>
      <c r="D287" s="248"/>
      <c r="E287" s="248"/>
      <c r="F287" s="248"/>
      <c r="G287" s="242">
        <v>210192.0</v>
      </c>
      <c r="H287" s="242">
        <v>500000.0</v>
      </c>
      <c r="I287" s="247"/>
      <c r="J287" s="247"/>
      <c r="K287" s="247"/>
      <c r="L287" s="247"/>
      <c r="M287" s="242">
        <v>1276667.0</v>
      </c>
      <c r="N287" s="247"/>
      <c r="O287" s="247"/>
      <c r="P287" s="242">
        <v>3862821.0</v>
      </c>
      <c r="Q287" s="247"/>
      <c r="R287" s="242">
        <v>175280.0</v>
      </c>
      <c r="S287" s="247"/>
      <c r="T287" s="242">
        <v>3687541.0</v>
      </c>
      <c r="U287" s="236"/>
      <c r="V287" s="236"/>
      <c r="W287" s="236"/>
      <c r="X287" s="236"/>
      <c r="Y287" s="236"/>
      <c r="Z287" s="236"/>
      <c r="AA287" s="236"/>
      <c r="AB287" s="236"/>
    </row>
    <row r="288">
      <c r="A288" s="236"/>
      <c r="B288" s="241" t="s">
        <v>3400</v>
      </c>
      <c r="C288" s="242">
        <v>2000000.0</v>
      </c>
      <c r="D288" s="248"/>
      <c r="E288" s="248"/>
      <c r="F288" s="248"/>
      <c r="G288" s="242">
        <v>161058.0</v>
      </c>
      <c r="H288" s="242">
        <v>500000.0</v>
      </c>
      <c r="I288" s="247"/>
      <c r="J288" s="247"/>
      <c r="K288" s="247"/>
      <c r="L288" s="247"/>
      <c r="M288" s="242">
        <v>1053333.0</v>
      </c>
      <c r="N288" s="247"/>
      <c r="O288" s="247"/>
      <c r="P288" s="242">
        <v>3672222.0</v>
      </c>
      <c r="Q288" s="247"/>
      <c r="R288" s="247"/>
      <c r="S288" s="247"/>
      <c r="T288" s="242">
        <v>3672222.0</v>
      </c>
      <c r="U288" s="236"/>
      <c r="V288" s="236"/>
      <c r="W288" s="236"/>
      <c r="X288" s="236"/>
      <c r="Y288" s="236"/>
      <c r="Z288" s="236"/>
      <c r="AA288" s="236"/>
      <c r="AB288" s="236"/>
    </row>
    <row r="289">
      <c r="A289" s="236"/>
      <c r="B289" s="241" t="s">
        <v>3401</v>
      </c>
      <c r="C289" s="242">
        <v>2000000.0</v>
      </c>
      <c r="D289" s="248"/>
      <c r="E289" s="248"/>
      <c r="F289" s="248"/>
      <c r="G289" s="242">
        <v>149519.0</v>
      </c>
      <c r="H289" s="242">
        <v>1000000.0</v>
      </c>
      <c r="I289" s="247"/>
      <c r="J289" s="247"/>
      <c r="K289" s="247"/>
      <c r="L289" s="247"/>
      <c r="M289" s="242">
        <v>1836667.0</v>
      </c>
      <c r="N289" s="247"/>
      <c r="O289" s="247"/>
      <c r="P289" s="242">
        <v>5048932.0</v>
      </c>
      <c r="Q289" s="247"/>
      <c r="R289" s="242">
        <v>175280.0</v>
      </c>
      <c r="S289" s="247"/>
      <c r="T289" s="242">
        <v>4873652.0</v>
      </c>
      <c r="U289" s="236"/>
      <c r="V289" s="236"/>
      <c r="W289" s="236"/>
      <c r="X289" s="236"/>
      <c r="Y289" s="236"/>
      <c r="Z289" s="236"/>
      <c r="AA289" s="236"/>
      <c r="AB289" s="236"/>
    </row>
    <row r="290">
      <c r="A290" s="236"/>
      <c r="B290" s="241" t="s">
        <v>3358</v>
      </c>
      <c r="C290" s="242">
        <v>2000000.0</v>
      </c>
      <c r="D290" s="248"/>
      <c r="E290" s="248"/>
      <c r="F290" s="248"/>
      <c r="G290" s="242">
        <v>121538.0</v>
      </c>
      <c r="H290" s="242">
        <v>1000000.0</v>
      </c>
      <c r="I290" s="242">
        <v>0.0</v>
      </c>
      <c r="J290" s="247"/>
      <c r="K290" s="247"/>
      <c r="L290" s="247"/>
      <c r="M290" s="242">
        <v>1520000.0</v>
      </c>
      <c r="N290" s="247"/>
      <c r="O290" s="247"/>
      <c r="P290" s="242">
        <v>4699685.0</v>
      </c>
      <c r="Q290" s="247"/>
      <c r="R290" s="242">
        <v>175280.0</v>
      </c>
      <c r="S290" s="242">
        <v>2000000.0</v>
      </c>
      <c r="T290" s="242">
        <v>2524405.0</v>
      </c>
      <c r="U290" s="236"/>
      <c r="V290" s="236"/>
      <c r="W290" s="236"/>
      <c r="X290" s="236"/>
      <c r="Y290" s="236"/>
      <c r="Z290" s="236"/>
      <c r="AA290" s="236"/>
      <c r="AB290" s="236"/>
    </row>
    <row r="291">
      <c r="A291" s="236"/>
      <c r="B291" s="241" t="s">
        <v>3357</v>
      </c>
      <c r="C291" s="242">
        <v>2000000.0</v>
      </c>
      <c r="D291" s="248"/>
      <c r="E291" s="248"/>
      <c r="F291" s="248"/>
      <c r="G291" s="242">
        <v>223558.0</v>
      </c>
      <c r="H291" s="242">
        <v>1000000.0</v>
      </c>
      <c r="I291" s="242">
        <v>0.0</v>
      </c>
      <c r="J291" s="247"/>
      <c r="K291" s="247"/>
      <c r="L291" s="247"/>
      <c r="M291" s="242">
        <v>1783333.0</v>
      </c>
      <c r="N291" s="247"/>
      <c r="O291" s="247"/>
      <c r="P291" s="242">
        <v>5069945.0</v>
      </c>
      <c r="Q291" s="247"/>
      <c r="R291" s="242">
        <v>175280.0</v>
      </c>
      <c r="S291" s="247"/>
      <c r="T291" s="242">
        <v>4894665.0</v>
      </c>
      <c r="U291" s="236"/>
      <c r="V291" s="236"/>
      <c r="W291" s="236"/>
      <c r="X291" s="236"/>
      <c r="Y291" s="236"/>
      <c r="Z291" s="236"/>
      <c r="AA291" s="236"/>
      <c r="AB291" s="236"/>
    </row>
    <row r="292">
      <c r="A292" s="236"/>
      <c r="B292" s="241" t="s">
        <v>3359</v>
      </c>
      <c r="C292" s="242">
        <v>2000000.0</v>
      </c>
      <c r="D292" s="248"/>
      <c r="E292" s="248"/>
      <c r="F292" s="248"/>
      <c r="G292" s="242">
        <v>92212.0</v>
      </c>
      <c r="H292" s="242">
        <v>1000000.0</v>
      </c>
      <c r="I292" s="242">
        <v>0.0</v>
      </c>
      <c r="J292" s="247"/>
      <c r="K292" s="247"/>
      <c r="L292" s="247"/>
      <c r="M292" s="242">
        <v>880000.0</v>
      </c>
      <c r="N292" s="247"/>
      <c r="O292" s="247"/>
      <c r="P292" s="242">
        <v>3433750.0</v>
      </c>
      <c r="Q292" s="247"/>
      <c r="R292" s="242">
        <v>175280.0</v>
      </c>
      <c r="S292" s="247"/>
      <c r="T292" s="242">
        <v>3258470.0</v>
      </c>
      <c r="U292" s="236"/>
      <c r="V292" s="236"/>
      <c r="W292" s="236"/>
      <c r="X292" s="236"/>
      <c r="Y292" s="236"/>
      <c r="Z292" s="236"/>
      <c r="AA292" s="236"/>
      <c r="AB292" s="236"/>
    </row>
    <row r="293">
      <c r="A293" s="236"/>
      <c r="B293" s="241" t="s">
        <v>3361</v>
      </c>
      <c r="C293" s="242">
        <v>2000000.0</v>
      </c>
      <c r="D293" s="248"/>
      <c r="E293" s="248"/>
      <c r="F293" s="248"/>
      <c r="G293" s="242">
        <v>164615.0</v>
      </c>
      <c r="H293" s="242">
        <v>666667.0</v>
      </c>
      <c r="I293" s="247"/>
      <c r="J293" s="247"/>
      <c r="K293" s="247"/>
      <c r="L293" s="247"/>
      <c r="M293" s="242">
        <v>1755000.0</v>
      </c>
      <c r="N293" s="247"/>
      <c r="O293" s="247"/>
      <c r="P293" s="242">
        <v>4655167.0</v>
      </c>
      <c r="Q293" s="247"/>
      <c r="R293" s="242">
        <v>175280.0</v>
      </c>
      <c r="S293" s="247"/>
      <c r="T293" s="242">
        <v>4479887.0</v>
      </c>
      <c r="U293" s="236"/>
      <c r="V293" s="236"/>
      <c r="W293" s="236"/>
      <c r="X293" s="236"/>
      <c r="Y293" s="236"/>
      <c r="Z293" s="236"/>
      <c r="AA293" s="236"/>
      <c r="AB293" s="236"/>
    </row>
    <row r="294">
      <c r="A294" s="236"/>
      <c r="B294" s="241" t="s">
        <v>3341</v>
      </c>
      <c r="C294" s="242">
        <v>2000000.0</v>
      </c>
      <c r="D294" s="248"/>
      <c r="E294" s="248"/>
      <c r="F294" s="248"/>
      <c r="G294" s="242">
        <v>159423.0</v>
      </c>
      <c r="H294" s="242">
        <v>666667.0</v>
      </c>
      <c r="I294" s="247"/>
      <c r="J294" s="247"/>
      <c r="K294" s="247"/>
      <c r="L294" s="247"/>
      <c r="M294" s="242">
        <v>1661667.0</v>
      </c>
      <c r="N294" s="247"/>
      <c r="O294" s="247"/>
      <c r="P294" s="242">
        <v>4670326.0</v>
      </c>
      <c r="Q294" s="247"/>
      <c r="R294" s="242">
        <v>175280.0</v>
      </c>
      <c r="S294" s="247"/>
      <c r="T294" s="242">
        <v>4495046.0</v>
      </c>
      <c r="U294" s="236"/>
      <c r="V294" s="236"/>
      <c r="W294" s="236"/>
      <c r="X294" s="236"/>
      <c r="Y294" s="236"/>
      <c r="Z294" s="236"/>
      <c r="AA294" s="236"/>
      <c r="AB294" s="236"/>
    </row>
    <row r="295">
      <c r="A295" s="236"/>
      <c r="B295" s="241" t="s">
        <v>3402</v>
      </c>
      <c r="C295" s="242">
        <v>2.0E7</v>
      </c>
      <c r="D295" s="248"/>
      <c r="E295" s="248"/>
      <c r="F295" s="248"/>
      <c r="G295" s="247"/>
      <c r="H295" s="247"/>
      <c r="I295" s="247"/>
      <c r="J295" s="247"/>
      <c r="K295" s="247"/>
      <c r="L295" s="247"/>
      <c r="M295" s="242">
        <v>9.9264595E7</v>
      </c>
      <c r="N295" s="247"/>
      <c r="O295" s="247"/>
      <c r="P295" s="242">
        <v>1.19264595E8</v>
      </c>
      <c r="Q295" s="242">
        <v>0.0</v>
      </c>
      <c r="R295" s="242">
        <v>0.0</v>
      </c>
      <c r="S295" s="242">
        <v>0.0</v>
      </c>
      <c r="T295" s="242">
        <f t="shared" ref="T295:T296" si="32">P295-Q295-R295-S295</f>
        <v>119264595</v>
      </c>
      <c r="U295" s="236"/>
      <c r="V295" s="236"/>
      <c r="W295" s="236"/>
      <c r="X295" s="236"/>
      <c r="Y295" s="236"/>
      <c r="Z295" s="236"/>
      <c r="AA295" s="236"/>
      <c r="AB295" s="236"/>
    </row>
    <row r="296">
      <c r="A296" s="236"/>
      <c r="B296" s="241" t="s">
        <v>3403</v>
      </c>
      <c r="C296" s="242">
        <v>2.0E7</v>
      </c>
      <c r="D296" s="248"/>
      <c r="E296" s="248"/>
      <c r="F296" s="248"/>
      <c r="G296" s="242">
        <v>885577.0</v>
      </c>
      <c r="H296" s="247"/>
      <c r="I296" s="247"/>
      <c r="J296" s="247"/>
      <c r="K296" s="247"/>
      <c r="L296" s="247"/>
      <c r="M296" s="242">
        <v>1.31135328E8</v>
      </c>
      <c r="N296" s="247"/>
      <c r="O296" s="247"/>
      <c r="P296" s="242">
        <v>1.52753366E8</v>
      </c>
      <c r="Q296" s="242">
        <v>0.0</v>
      </c>
      <c r="R296" s="242">
        <v>735000.0</v>
      </c>
      <c r="S296" s="242">
        <v>0.0</v>
      </c>
      <c r="T296" s="242">
        <f t="shared" si="32"/>
        <v>152018366</v>
      </c>
      <c r="U296" s="236"/>
      <c r="V296" s="236"/>
      <c r="W296" s="236"/>
      <c r="X296" s="236"/>
      <c r="Y296" s="236"/>
      <c r="Z296" s="236"/>
      <c r="AA296" s="236"/>
      <c r="AB296" s="236"/>
    </row>
    <row r="297">
      <c r="A297" s="230" t="s">
        <v>129</v>
      </c>
      <c r="B297" s="231" t="s">
        <v>3407</v>
      </c>
      <c r="C297" s="232" t="s">
        <v>3372</v>
      </c>
      <c r="D297" s="250"/>
      <c r="E297" s="250"/>
      <c r="F297" s="250"/>
      <c r="G297" s="232" t="s">
        <v>3376</v>
      </c>
      <c r="H297" s="232" t="s">
        <v>3301</v>
      </c>
      <c r="I297" s="232" t="s">
        <v>3302</v>
      </c>
      <c r="J297" s="232" t="s">
        <v>3303</v>
      </c>
      <c r="K297" s="232" t="s">
        <v>3304</v>
      </c>
      <c r="L297" s="232" t="s">
        <v>3377</v>
      </c>
      <c r="M297" s="232" t="s">
        <v>3378</v>
      </c>
      <c r="N297" s="232" t="s">
        <v>3379</v>
      </c>
      <c r="O297" s="232" t="s">
        <v>124</v>
      </c>
      <c r="P297" s="232" t="s">
        <v>3314</v>
      </c>
      <c r="Q297" s="234" t="s">
        <v>121</v>
      </c>
      <c r="R297" s="234" t="s">
        <v>3309</v>
      </c>
      <c r="S297" s="234" t="s">
        <v>3310</v>
      </c>
      <c r="T297" s="235" t="s">
        <v>3315</v>
      </c>
      <c r="U297" s="236"/>
      <c r="V297" s="236"/>
      <c r="W297" s="236"/>
      <c r="X297" s="236"/>
      <c r="Y297" s="236"/>
      <c r="Z297" s="236"/>
      <c r="AA297" s="236"/>
      <c r="AB297" s="236"/>
    </row>
    <row r="298">
      <c r="A298" s="237"/>
      <c r="B298" s="238" t="s">
        <v>3380</v>
      </c>
      <c r="C298" s="239">
        <f>sum(C299)</f>
        <v>55000000</v>
      </c>
      <c r="D298" s="240"/>
      <c r="E298" s="240"/>
      <c r="F298" s="240"/>
      <c r="G298" s="239">
        <f t="shared" ref="G298:T298" si="33">sum(G299)</f>
        <v>0</v>
      </c>
      <c r="H298" s="239">
        <f t="shared" si="33"/>
        <v>0</v>
      </c>
      <c r="I298" s="239">
        <f t="shared" si="33"/>
        <v>0</v>
      </c>
      <c r="J298" s="239">
        <f t="shared" si="33"/>
        <v>0</v>
      </c>
      <c r="K298" s="239">
        <f t="shared" si="33"/>
        <v>0</v>
      </c>
      <c r="L298" s="239">
        <f t="shared" si="33"/>
        <v>0</v>
      </c>
      <c r="M298" s="239">
        <f t="shared" si="33"/>
        <v>0</v>
      </c>
      <c r="N298" s="239">
        <f t="shared" si="33"/>
        <v>0</v>
      </c>
      <c r="O298" s="239">
        <f t="shared" si="33"/>
        <v>0</v>
      </c>
      <c r="P298" s="239">
        <f t="shared" si="33"/>
        <v>55000000</v>
      </c>
      <c r="Q298" s="239">
        <f t="shared" si="33"/>
        <v>0</v>
      </c>
      <c r="R298" s="239">
        <f t="shared" si="33"/>
        <v>0</v>
      </c>
      <c r="S298" s="239">
        <f t="shared" si="33"/>
        <v>0</v>
      </c>
      <c r="T298" s="239">
        <f t="shared" si="33"/>
        <v>55000000</v>
      </c>
      <c r="U298" s="236"/>
      <c r="V298" s="236"/>
      <c r="W298" s="236"/>
      <c r="X298" s="236"/>
      <c r="Y298" s="236"/>
      <c r="Z298" s="236"/>
      <c r="AA298" s="236"/>
      <c r="AB298" s="236"/>
    </row>
    <row r="299">
      <c r="A299" s="236"/>
      <c r="B299" s="241" t="s">
        <v>3340</v>
      </c>
      <c r="C299" s="242">
        <v>5.5E7</v>
      </c>
      <c r="D299" s="248"/>
      <c r="E299" s="248"/>
      <c r="F299" s="248"/>
      <c r="G299" s="242">
        <v>0.0</v>
      </c>
      <c r="H299" s="242">
        <v>0.0</v>
      </c>
      <c r="I299" s="242">
        <v>0.0</v>
      </c>
      <c r="J299" s="242">
        <v>0.0</v>
      </c>
      <c r="K299" s="242">
        <v>0.0</v>
      </c>
      <c r="L299" s="242">
        <v>0.0</v>
      </c>
      <c r="M299" s="242">
        <v>0.0</v>
      </c>
      <c r="N299" s="242">
        <v>0.0</v>
      </c>
      <c r="O299" s="242">
        <v>0.0</v>
      </c>
      <c r="P299" s="242">
        <f>sum(C299:N299)</f>
        <v>55000000</v>
      </c>
      <c r="Q299" s="242">
        <v>0.0</v>
      </c>
      <c r="R299" s="242">
        <v>0.0</v>
      </c>
      <c r="S299" s="242">
        <v>0.0</v>
      </c>
      <c r="T299" s="242">
        <f>P299-Q299-R299-S299</f>
        <v>55000000</v>
      </c>
      <c r="U299" s="236"/>
      <c r="V299" s="236"/>
      <c r="W299" s="236"/>
      <c r="X299" s="236"/>
      <c r="Y299" s="236"/>
      <c r="Z299" s="236"/>
      <c r="AA299" s="236"/>
      <c r="AB299" s="236"/>
    </row>
    <row r="300">
      <c r="A300" s="237"/>
      <c r="B300" s="238" t="s">
        <v>3381</v>
      </c>
      <c r="C300" s="239"/>
      <c r="D300" s="240"/>
      <c r="E300" s="240"/>
      <c r="F300" s="240"/>
      <c r="G300" s="239"/>
      <c r="H300" s="239"/>
      <c r="I300" s="239"/>
      <c r="J300" s="239"/>
      <c r="K300" s="239"/>
      <c r="L300" s="239"/>
      <c r="M300" s="239"/>
      <c r="N300" s="239"/>
      <c r="O300" s="239"/>
      <c r="P300" s="239"/>
      <c r="Q300" s="239"/>
      <c r="R300" s="239"/>
      <c r="S300" s="239"/>
      <c r="T300" s="239"/>
      <c r="U300" s="236"/>
      <c r="V300" s="236"/>
      <c r="W300" s="236"/>
      <c r="X300" s="236"/>
      <c r="Y300" s="236"/>
      <c r="Z300" s="236"/>
      <c r="AA300" s="236"/>
      <c r="AB300" s="236"/>
    </row>
    <row r="301">
      <c r="A301" s="51"/>
      <c r="B301" s="51"/>
      <c r="C301" s="51"/>
      <c r="D301" s="245"/>
      <c r="E301" s="245"/>
      <c r="F301" s="245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236"/>
      <c r="V301" s="236"/>
      <c r="W301" s="236"/>
      <c r="X301" s="236"/>
      <c r="Y301" s="236"/>
      <c r="Z301" s="236"/>
      <c r="AA301" s="236"/>
      <c r="AB301" s="236"/>
    </row>
    <row r="302">
      <c r="A302" s="237"/>
      <c r="B302" s="238" t="s">
        <v>3382</v>
      </c>
      <c r="C302" s="246"/>
      <c r="D302" s="240"/>
      <c r="E302" s="240"/>
      <c r="F302" s="240"/>
      <c r="G302" s="246"/>
      <c r="H302" s="246"/>
      <c r="I302" s="246"/>
      <c r="J302" s="246"/>
      <c r="K302" s="246"/>
      <c r="L302" s="246"/>
      <c r="M302" s="246"/>
      <c r="N302" s="246"/>
      <c r="O302" s="246"/>
      <c r="P302" s="246"/>
      <c r="Q302" s="246"/>
      <c r="R302" s="246"/>
      <c r="S302" s="246"/>
      <c r="T302" s="246"/>
      <c r="U302" s="236"/>
      <c r="V302" s="236"/>
      <c r="W302" s="236"/>
      <c r="X302" s="236"/>
      <c r="Y302" s="236"/>
      <c r="Z302" s="236"/>
      <c r="AA302" s="236"/>
      <c r="AB302" s="236"/>
    </row>
    <row r="303">
      <c r="A303" s="236"/>
      <c r="B303" s="236"/>
      <c r="C303" s="247"/>
      <c r="D303" s="248"/>
      <c r="E303" s="248"/>
      <c r="F303" s="248"/>
      <c r="G303" s="247"/>
      <c r="H303" s="247"/>
      <c r="I303" s="247"/>
      <c r="J303" s="247"/>
      <c r="K303" s="247"/>
      <c r="L303" s="247"/>
      <c r="M303" s="247"/>
      <c r="N303" s="247"/>
      <c r="O303" s="247"/>
      <c r="P303" s="247"/>
      <c r="Q303" s="247"/>
      <c r="R303" s="247"/>
      <c r="S303" s="247"/>
      <c r="T303" s="247"/>
      <c r="U303" s="236"/>
      <c r="V303" s="236"/>
      <c r="W303" s="236"/>
      <c r="X303" s="236"/>
      <c r="Y303" s="236"/>
      <c r="Z303" s="236"/>
      <c r="AA303" s="236"/>
      <c r="AB303" s="236"/>
    </row>
    <row r="304">
      <c r="A304" s="237"/>
      <c r="B304" s="238" t="s">
        <v>3383</v>
      </c>
      <c r="C304" s="239">
        <f>sum(C305:C313)</f>
        <v>30166667</v>
      </c>
      <c r="D304" s="240"/>
      <c r="E304" s="240"/>
      <c r="F304" s="240"/>
      <c r="G304" s="239">
        <f t="shared" ref="G304:T304" si="34">sum(G305:G313)</f>
        <v>602051</v>
      </c>
      <c r="H304" s="239">
        <f t="shared" si="34"/>
        <v>0</v>
      </c>
      <c r="I304" s="239">
        <f t="shared" si="34"/>
        <v>0</v>
      </c>
      <c r="J304" s="239">
        <f t="shared" si="34"/>
        <v>0</v>
      </c>
      <c r="K304" s="239">
        <f t="shared" si="34"/>
        <v>0</v>
      </c>
      <c r="L304" s="239">
        <f t="shared" si="34"/>
        <v>0</v>
      </c>
      <c r="M304" s="239">
        <f t="shared" si="34"/>
        <v>54501585</v>
      </c>
      <c r="N304" s="239">
        <f t="shared" si="34"/>
        <v>0</v>
      </c>
      <c r="O304" s="239">
        <f t="shared" si="34"/>
        <v>0</v>
      </c>
      <c r="P304" s="239">
        <f t="shared" si="34"/>
        <v>84726503</v>
      </c>
      <c r="Q304" s="239">
        <f t="shared" si="34"/>
        <v>0</v>
      </c>
      <c r="R304" s="239">
        <f t="shared" si="34"/>
        <v>525840</v>
      </c>
      <c r="S304" s="239">
        <f t="shared" si="34"/>
        <v>0</v>
      </c>
      <c r="T304" s="239">
        <f t="shared" si="34"/>
        <v>84200663</v>
      </c>
      <c r="U304" s="236"/>
      <c r="V304" s="236"/>
      <c r="W304" s="236"/>
      <c r="X304" s="236"/>
      <c r="Y304" s="236"/>
      <c r="Z304" s="236"/>
      <c r="AA304" s="236"/>
      <c r="AB304" s="236"/>
    </row>
    <row r="305">
      <c r="A305" s="236"/>
      <c r="B305" s="241" t="s">
        <v>209</v>
      </c>
      <c r="C305" s="242">
        <v>5000000.0</v>
      </c>
      <c r="D305" s="248"/>
      <c r="E305" s="248"/>
      <c r="F305" s="248"/>
      <c r="G305" s="247"/>
      <c r="H305" s="247"/>
      <c r="I305" s="247"/>
      <c r="J305" s="247"/>
      <c r="K305" s="247"/>
      <c r="L305" s="247"/>
      <c r="M305" s="247"/>
      <c r="N305" s="247"/>
      <c r="O305" s="247"/>
      <c r="P305" s="242">
        <v>5000000.0</v>
      </c>
      <c r="Q305" s="247"/>
      <c r="R305" s="247"/>
      <c r="S305" s="247"/>
      <c r="T305" s="242">
        <v>5000000.0</v>
      </c>
      <c r="U305" s="236"/>
      <c r="V305" s="236"/>
      <c r="W305" s="236"/>
      <c r="X305" s="236"/>
      <c r="Y305" s="236"/>
      <c r="Z305" s="236"/>
      <c r="AA305" s="236"/>
      <c r="AB305" s="236"/>
    </row>
    <row r="306">
      <c r="A306" s="236"/>
      <c r="B306" s="241" t="s">
        <v>3384</v>
      </c>
      <c r="C306" s="247"/>
      <c r="D306" s="248"/>
      <c r="E306" s="248"/>
      <c r="F306" s="248"/>
      <c r="G306" s="247"/>
      <c r="H306" s="247"/>
      <c r="I306" s="247"/>
      <c r="J306" s="247"/>
      <c r="K306" s="247"/>
      <c r="L306" s="247"/>
      <c r="M306" s="247"/>
      <c r="N306" s="247"/>
      <c r="O306" s="247"/>
      <c r="P306" s="242">
        <v>66667.0</v>
      </c>
      <c r="Q306" s="247"/>
      <c r="R306" s="247"/>
      <c r="S306" s="247"/>
      <c r="T306" s="242">
        <v>66667.0</v>
      </c>
      <c r="U306" s="236"/>
      <c r="V306" s="236"/>
      <c r="W306" s="236"/>
      <c r="X306" s="236"/>
      <c r="Y306" s="236"/>
      <c r="Z306" s="236"/>
      <c r="AA306" s="236"/>
      <c r="AB306" s="236"/>
    </row>
    <row r="307">
      <c r="A307" s="236"/>
      <c r="B307" s="241" t="s">
        <v>3385</v>
      </c>
      <c r="C307" s="242">
        <v>3250000.0</v>
      </c>
      <c r="D307" s="248"/>
      <c r="E307" s="248"/>
      <c r="F307" s="248"/>
      <c r="G307" s="242">
        <v>15625.0</v>
      </c>
      <c r="H307" s="247"/>
      <c r="I307" s="247"/>
      <c r="J307" s="247"/>
      <c r="K307" s="247"/>
      <c r="L307" s="247"/>
      <c r="M307" s="242">
        <v>9970747.0</v>
      </c>
      <c r="N307" s="247"/>
      <c r="O307" s="247"/>
      <c r="P307" s="242">
        <v>1.307896E7</v>
      </c>
      <c r="Q307" s="247"/>
      <c r="R307" s="247"/>
      <c r="S307" s="247"/>
      <c r="T307" s="242">
        <v>1.307896E7</v>
      </c>
      <c r="U307" s="236"/>
      <c r="V307" s="236"/>
      <c r="W307" s="236"/>
      <c r="X307" s="236"/>
      <c r="Y307" s="236"/>
      <c r="Z307" s="236"/>
      <c r="AA307" s="236"/>
      <c r="AB307" s="236"/>
    </row>
    <row r="308">
      <c r="A308" s="236"/>
      <c r="B308" s="241" t="s">
        <v>3343</v>
      </c>
      <c r="C308" s="242">
        <v>3250000.0</v>
      </c>
      <c r="D308" s="248"/>
      <c r="E308" s="248"/>
      <c r="F308" s="248"/>
      <c r="G308" s="242">
        <v>195000.0</v>
      </c>
      <c r="H308" s="247"/>
      <c r="I308" s="247"/>
      <c r="J308" s="247"/>
      <c r="K308" s="247"/>
      <c r="L308" s="247"/>
      <c r="M308" s="242">
        <v>2.0211186E7</v>
      </c>
      <c r="N308" s="247"/>
      <c r="O308" s="247"/>
      <c r="P308" s="242">
        <v>2.3712311E7</v>
      </c>
      <c r="Q308" s="247"/>
      <c r="R308" s="247"/>
      <c r="S308" s="247"/>
      <c r="T308" s="242">
        <v>2.3712311E7</v>
      </c>
      <c r="U308" s="236"/>
      <c r="V308" s="236"/>
      <c r="W308" s="236"/>
      <c r="X308" s="236"/>
      <c r="Y308" s="236"/>
      <c r="Z308" s="236"/>
      <c r="AA308" s="236"/>
      <c r="AB308" s="236"/>
    </row>
    <row r="309">
      <c r="A309" s="236"/>
      <c r="B309" s="241" t="s">
        <v>201</v>
      </c>
      <c r="C309" s="242">
        <v>2166667.0</v>
      </c>
      <c r="D309" s="248"/>
      <c r="E309" s="248"/>
      <c r="F309" s="248"/>
      <c r="G309" s="242">
        <v>0.0</v>
      </c>
      <c r="H309" s="247"/>
      <c r="I309" s="247"/>
      <c r="J309" s="247"/>
      <c r="K309" s="247"/>
      <c r="L309" s="247"/>
      <c r="M309" s="242">
        <v>1.030698E7</v>
      </c>
      <c r="N309" s="247"/>
      <c r="O309" s="247"/>
      <c r="P309" s="242">
        <v>1.3140313E7</v>
      </c>
      <c r="Q309" s="247"/>
      <c r="R309" s="242">
        <v>175280.0</v>
      </c>
      <c r="S309" s="247"/>
      <c r="T309" s="242">
        <v>1.2965033E7</v>
      </c>
      <c r="U309" s="236"/>
      <c r="V309" s="236"/>
      <c r="W309" s="236"/>
      <c r="X309" s="236"/>
      <c r="Y309" s="236"/>
      <c r="Z309" s="236"/>
      <c r="AA309" s="236"/>
      <c r="AB309" s="236"/>
    </row>
    <row r="310">
      <c r="A310" s="236"/>
      <c r="B310" s="241" t="s">
        <v>204</v>
      </c>
      <c r="C310" s="242">
        <v>2166667.0</v>
      </c>
      <c r="D310" s="248"/>
      <c r="E310" s="248"/>
      <c r="F310" s="248"/>
      <c r="G310" s="242">
        <v>46875.0</v>
      </c>
      <c r="H310" s="247"/>
      <c r="I310" s="247"/>
      <c r="J310" s="247"/>
      <c r="K310" s="247"/>
      <c r="L310" s="247"/>
      <c r="M310" s="242">
        <v>1.4012672E7</v>
      </c>
      <c r="N310" s="247"/>
      <c r="O310" s="247"/>
      <c r="P310" s="242">
        <v>1.676788E7</v>
      </c>
      <c r="Q310" s="247"/>
      <c r="R310" s="242">
        <v>175280.0</v>
      </c>
      <c r="S310" s="247"/>
      <c r="T310" s="242">
        <v>1.65926E7</v>
      </c>
      <c r="U310" s="236"/>
      <c r="V310" s="236"/>
      <c r="W310" s="236"/>
      <c r="X310" s="236"/>
      <c r="Y310" s="236"/>
      <c r="Z310" s="236"/>
      <c r="AA310" s="236"/>
      <c r="AB310" s="236"/>
    </row>
    <row r="311">
      <c r="A311" s="236"/>
      <c r="B311" s="241" t="s">
        <v>3386</v>
      </c>
      <c r="C311" s="242">
        <v>6666667.0</v>
      </c>
      <c r="D311" s="248"/>
      <c r="E311" s="248"/>
      <c r="F311" s="248"/>
      <c r="G311" s="242">
        <v>0.0</v>
      </c>
      <c r="H311" s="247"/>
      <c r="I311" s="247"/>
      <c r="J311" s="247"/>
      <c r="K311" s="247"/>
      <c r="L311" s="247"/>
      <c r="M311" s="247"/>
      <c r="N311" s="247"/>
      <c r="O311" s="247"/>
      <c r="P311" s="242">
        <v>5333769.0</v>
      </c>
      <c r="Q311" s="247"/>
      <c r="R311" s="247"/>
      <c r="S311" s="247"/>
      <c r="T311" s="242">
        <v>5333769.0</v>
      </c>
      <c r="U311" s="236"/>
      <c r="V311" s="236"/>
      <c r="W311" s="236"/>
      <c r="X311" s="236"/>
      <c r="Y311" s="236"/>
      <c r="Z311" s="236"/>
      <c r="AA311" s="236"/>
      <c r="AB311" s="236"/>
    </row>
    <row r="312">
      <c r="A312" s="236"/>
      <c r="B312" s="241" t="s">
        <v>3345</v>
      </c>
      <c r="C312" s="242">
        <v>3333333.0</v>
      </c>
      <c r="D312" s="248"/>
      <c r="E312" s="248"/>
      <c r="F312" s="248"/>
      <c r="G312" s="242">
        <v>136218.0</v>
      </c>
      <c r="H312" s="247"/>
      <c r="I312" s="247"/>
      <c r="J312" s="247"/>
      <c r="K312" s="247"/>
      <c r="L312" s="247"/>
      <c r="M312" s="247"/>
      <c r="N312" s="247"/>
      <c r="O312" s="247"/>
      <c r="P312" s="242">
        <v>3084936.0</v>
      </c>
      <c r="Q312" s="247"/>
      <c r="R312" s="247"/>
      <c r="S312" s="247"/>
      <c r="T312" s="242">
        <v>3084936.0</v>
      </c>
      <c r="U312" s="236"/>
      <c r="V312" s="236"/>
      <c r="W312" s="236"/>
      <c r="X312" s="236"/>
      <c r="Y312" s="236"/>
      <c r="Z312" s="236"/>
      <c r="AA312" s="236"/>
      <c r="AB312" s="236"/>
    </row>
    <row r="313">
      <c r="A313" s="236"/>
      <c r="B313" s="241" t="s">
        <v>3319</v>
      </c>
      <c r="C313" s="242">
        <v>4333333.0</v>
      </c>
      <c r="D313" s="248"/>
      <c r="E313" s="248"/>
      <c r="F313" s="248"/>
      <c r="G313" s="242">
        <v>208333.0</v>
      </c>
      <c r="H313" s="247"/>
      <c r="I313" s="247"/>
      <c r="J313" s="247"/>
      <c r="K313" s="247"/>
      <c r="L313" s="247"/>
      <c r="M313" s="247"/>
      <c r="N313" s="247"/>
      <c r="O313" s="247"/>
      <c r="P313" s="242">
        <v>4541667.0</v>
      </c>
      <c r="Q313" s="247"/>
      <c r="R313" s="242">
        <v>175280.0</v>
      </c>
      <c r="S313" s="247"/>
      <c r="T313" s="242">
        <v>4366387.0</v>
      </c>
      <c r="U313" s="236"/>
      <c r="V313" s="236"/>
      <c r="W313" s="236"/>
      <c r="X313" s="236"/>
      <c r="Y313" s="236"/>
      <c r="Z313" s="236"/>
      <c r="AA313" s="236"/>
      <c r="AB313" s="236"/>
    </row>
    <row r="314">
      <c r="A314" s="237"/>
      <c r="B314" s="238" t="s">
        <v>3387</v>
      </c>
      <c r="C314" s="239">
        <f>sum(C315:C316)</f>
        <v>13333333</v>
      </c>
      <c r="D314" s="240"/>
      <c r="E314" s="240"/>
      <c r="F314" s="240"/>
      <c r="G314" s="239">
        <f t="shared" ref="G314:T314" si="35">sum(G315:G316)</f>
        <v>0</v>
      </c>
      <c r="H314" s="239">
        <f t="shared" si="35"/>
        <v>0</v>
      </c>
      <c r="I314" s="239">
        <f t="shared" si="35"/>
        <v>0</v>
      </c>
      <c r="J314" s="239">
        <f t="shared" si="35"/>
        <v>0</v>
      </c>
      <c r="K314" s="239">
        <f t="shared" si="35"/>
        <v>0</v>
      </c>
      <c r="L314" s="239">
        <f t="shared" si="35"/>
        <v>0</v>
      </c>
      <c r="M314" s="239">
        <f t="shared" si="35"/>
        <v>0</v>
      </c>
      <c r="N314" s="239">
        <f t="shared" si="35"/>
        <v>0</v>
      </c>
      <c r="O314" s="239">
        <f t="shared" si="35"/>
        <v>0</v>
      </c>
      <c r="P314" s="239">
        <f t="shared" si="35"/>
        <v>13333333</v>
      </c>
      <c r="Q314" s="239">
        <f t="shared" si="35"/>
        <v>0</v>
      </c>
      <c r="R314" s="239">
        <f t="shared" si="35"/>
        <v>0</v>
      </c>
      <c r="S314" s="239">
        <f t="shared" si="35"/>
        <v>0</v>
      </c>
      <c r="T314" s="239">
        <f t="shared" si="35"/>
        <v>13333333</v>
      </c>
      <c r="U314" s="236"/>
      <c r="V314" s="236"/>
      <c r="W314" s="236"/>
      <c r="X314" s="236"/>
      <c r="Y314" s="236"/>
      <c r="Z314" s="236"/>
      <c r="AA314" s="236"/>
      <c r="AB314" s="236"/>
    </row>
    <row r="315">
      <c r="A315" s="236"/>
      <c r="B315" s="241" t="s">
        <v>251</v>
      </c>
      <c r="C315" s="242">
        <v>5000000.0</v>
      </c>
      <c r="D315" s="248"/>
      <c r="E315" s="248"/>
      <c r="F315" s="248"/>
      <c r="G315" s="247"/>
      <c r="H315" s="247"/>
      <c r="I315" s="247"/>
      <c r="J315" s="247"/>
      <c r="K315" s="247"/>
      <c r="L315" s="247"/>
      <c r="M315" s="247"/>
      <c r="N315" s="247"/>
      <c r="O315" s="247"/>
      <c r="P315" s="242">
        <v>5000000.0</v>
      </c>
      <c r="Q315" s="247"/>
      <c r="R315" s="247"/>
      <c r="S315" s="247"/>
      <c r="T315" s="242">
        <v>5000000.0</v>
      </c>
      <c r="U315" s="236"/>
      <c r="V315" s="236"/>
      <c r="W315" s="236"/>
      <c r="X315" s="236"/>
      <c r="Y315" s="236"/>
      <c r="Z315" s="236"/>
      <c r="AA315" s="236"/>
      <c r="AB315" s="236"/>
    </row>
    <row r="316">
      <c r="A316" s="236"/>
      <c r="B316" s="241" t="s">
        <v>242</v>
      </c>
      <c r="C316" s="242">
        <v>8333333.0</v>
      </c>
      <c r="D316" s="248"/>
      <c r="E316" s="248"/>
      <c r="F316" s="248"/>
      <c r="G316" s="247"/>
      <c r="H316" s="247"/>
      <c r="I316" s="247"/>
      <c r="J316" s="247"/>
      <c r="K316" s="247"/>
      <c r="L316" s="247"/>
      <c r="M316" s="247"/>
      <c r="N316" s="247"/>
      <c r="O316" s="247"/>
      <c r="P316" s="242">
        <v>8333333.0</v>
      </c>
      <c r="Q316" s="247"/>
      <c r="R316" s="247"/>
      <c r="S316" s="247"/>
      <c r="T316" s="242">
        <v>8333333.0</v>
      </c>
      <c r="U316" s="236"/>
      <c r="V316" s="236"/>
      <c r="W316" s="236"/>
      <c r="X316" s="236"/>
      <c r="Y316" s="236"/>
      <c r="Z316" s="236"/>
      <c r="AA316" s="236"/>
      <c r="AB316" s="236"/>
    </row>
    <row r="317">
      <c r="A317" s="237"/>
      <c r="B317" s="238" t="s">
        <v>3388</v>
      </c>
      <c r="C317" s="239">
        <f>sum(C318:C328)</f>
        <v>75366666</v>
      </c>
      <c r="D317" s="240"/>
      <c r="E317" s="240"/>
      <c r="F317" s="240"/>
      <c r="G317" s="239">
        <f t="shared" ref="G317:T317" si="36">sum(G318:G328)</f>
        <v>2438520</v>
      </c>
      <c r="H317" s="239">
        <f t="shared" si="36"/>
        <v>1133334</v>
      </c>
      <c r="I317" s="239">
        <f t="shared" si="36"/>
        <v>0</v>
      </c>
      <c r="J317" s="239">
        <f t="shared" si="36"/>
        <v>666667</v>
      </c>
      <c r="K317" s="239">
        <f t="shared" si="36"/>
        <v>0</v>
      </c>
      <c r="L317" s="239">
        <f t="shared" si="36"/>
        <v>150000</v>
      </c>
      <c r="M317" s="239">
        <f t="shared" si="36"/>
        <v>0</v>
      </c>
      <c r="N317" s="239">
        <f t="shared" si="36"/>
        <v>0</v>
      </c>
      <c r="O317" s="239">
        <f t="shared" si="36"/>
        <v>0</v>
      </c>
      <c r="P317" s="239">
        <f t="shared" si="36"/>
        <v>79811048</v>
      </c>
      <c r="Q317" s="239">
        <f t="shared" si="36"/>
        <v>0</v>
      </c>
      <c r="R317" s="239">
        <f t="shared" si="36"/>
        <v>1822520</v>
      </c>
      <c r="S317" s="239">
        <f t="shared" si="36"/>
        <v>3333333</v>
      </c>
      <c r="T317" s="239">
        <f t="shared" si="36"/>
        <v>74655194</v>
      </c>
      <c r="U317" s="236"/>
      <c r="V317" s="236"/>
      <c r="W317" s="236"/>
      <c r="X317" s="236"/>
      <c r="Y317" s="236"/>
      <c r="Z317" s="236"/>
      <c r="AA317" s="236"/>
      <c r="AB317" s="236"/>
    </row>
    <row r="318">
      <c r="A318" s="236"/>
      <c r="B318" s="249" t="s">
        <v>3389</v>
      </c>
      <c r="C318" s="242">
        <v>8333333.0</v>
      </c>
      <c r="D318" s="248"/>
      <c r="E318" s="248"/>
      <c r="F318" s="248"/>
      <c r="G318" s="247"/>
      <c r="H318" s="247"/>
      <c r="I318" s="247"/>
      <c r="J318" s="247"/>
      <c r="K318" s="247"/>
      <c r="L318" s="247"/>
      <c r="M318" s="247"/>
      <c r="N318" s="247"/>
      <c r="O318" s="247"/>
      <c r="P318" s="242">
        <v>8333333.0</v>
      </c>
      <c r="Q318" s="247"/>
      <c r="R318" s="242">
        <v>245000.0</v>
      </c>
      <c r="S318" s="247"/>
      <c r="T318" s="242">
        <v>8088333.0</v>
      </c>
      <c r="U318" s="236"/>
      <c r="V318" s="236"/>
      <c r="W318" s="236"/>
      <c r="X318" s="236"/>
      <c r="Y318" s="236"/>
      <c r="Z318" s="236"/>
      <c r="AA318" s="236"/>
      <c r="AB318" s="236"/>
    </row>
    <row r="319">
      <c r="A319" s="236"/>
      <c r="B319" s="249" t="s">
        <v>213</v>
      </c>
      <c r="C319" s="242">
        <v>3.0333333E7</v>
      </c>
      <c r="D319" s="248"/>
      <c r="E319" s="248"/>
      <c r="F319" s="248"/>
      <c r="G319" s="247"/>
      <c r="H319" s="247"/>
      <c r="I319" s="247"/>
      <c r="J319" s="247"/>
      <c r="K319" s="247"/>
      <c r="L319" s="247"/>
      <c r="M319" s="247"/>
      <c r="N319" s="247"/>
      <c r="O319" s="247"/>
      <c r="P319" s="242">
        <v>3.0333333E7</v>
      </c>
      <c r="Q319" s="247"/>
      <c r="R319" s="247"/>
      <c r="S319" s="247"/>
      <c r="T319" s="242">
        <v>3.0333333E7</v>
      </c>
      <c r="U319" s="236"/>
      <c r="V319" s="236"/>
      <c r="W319" s="236"/>
      <c r="X319" s="236"/>
      <c r="Y319" s="236"/>
      <c r="Z319" s="236"/>
      <c r="AA319" s="236"/>
      <c r="AB319" s="236"/>
    </row>
    <row r="320">
      <c r="A320" s="236"/>
      <c r="B320" s="241" t="s">
        <v>221</v>
      </c>
      <c r="C320" s="242">
        <v>5333333.0</v>
      </c>
      <c r="D320" s="248"/>
      <c r="E320" s="248"/>
      <c r="F320" s="248"/>
      <c r="G320" s="247"/>
      <c r="H320" s="247"/>
      <c r="I320" s="247"/>
      <c r="J320" s="247"/>
      <c r="K320" s="247"/>
      <c r="L320" s="247"/>
      <c r="M320" s="247"/>
      <c r="N320" s="247"/>
      <c r="O320" s="247"/>
      <c r="P320" s="242">
        <v>5333333.0</v>
      </c>
      <c r="Q320" s="247"/>
      <c r="R320" s="242">
        <v>175280.0</v>
      </c>
      <c r="S320" s="247"/>
      <c r="T320" s="242">
        <v>5158053.0</v>
      </c>
      <c r="U320" s="236"/>
      <c r="V320" s="236"/>
      <c r="W320" s="236"/>
      <c r="X320" s="236"/>
      <c r="Y320" s="236"/>
      <c r="Z320" s="236"/>
      <c r="AA320" s="236"/>
      <c r="AB320" s="236"/>
    </row>
    <row r="321">
      <c r="A321" s="236"/>
      <c r="B321" s="241" t="s">
        <v>3347</v>
      </c>
      <c r="C321" s="242">
        <v>5000000.0</v>
      </c>
      <c r="D321" s="248"/>
      <c r="E321" s="248"/>
      <c r="F321" s="248"/>
      <c r="G321" s="247"/>
      <c r="H321" s="247"/>
      <c r="I321" s="247"/>
      <c r="J321" s="247"/>
      <c r="K321" s="247"/>
      <c r="L321" s="247"/>
      <c r="M321" s="247"/>
      <c r="N321" s="247"/>
      <c r="O321" s="247"/>
      <c r="P321" s="242">
        <v>4890635.0</v>
      </c>
      <c r="Q321" s="247"/>
      <c r="R321" s="242">
        <v>175280.0</v>
      </c>
      <c r="S321" s="247"/>
      <c r="T321" s="242">
        <v>4715355.0</v>
      </c>
      <c r="U321" s="236"/>
      <c r="V321" s="236"/>
      <c r="W321" s="236"/>
      <c r="X321" s="236"/>
      <c r="Y321" s="236"/>
      <c r="Z321" s="236"/>
      <c r="AA321" s="236"/>
      <c r="AB321" s="236"/>
    </row>
    <row r="322">
      <c r="A322" s="236"/>
      <c r="B322" s="241" t="s">
        <v>245</v>
      </c>
      <c r="C322" s="242">
        <v>2100000.0</v>
      </c>
      <c r="D322" s="248"/>
      <c r="E322" s="248"/>
      <c r="F322" s="248"/>
      <c r="G322" s="242">
        <v>0.0</v>
      </c>
      <c r="H322" s="242">
        <v>566667.0</v>
      </c>
      <c r="I322" s="247"/>
      <c r="J322" s="242">
        <v>0.0</v>
      </c>
      <c r="K322" s="247"/>
      <c r="L322" s="247"/>
      <c r="M322" s="247"/>
      <c r="N322" s="247"/>
      <c r="O322" s="247"/>
      <c r="P322" s="242">
        <v>2662935.0</v>
      </c>
      <c r="Q322" s="247"/>
      <c r="R322" s="242">
        <v>175280.0</v>
      </c>
      <c r="S322" s="247"/>
      <c r="T322" s="242">
        <v>2487655.0</v>
      </c>
      <c r="U322" s="236"/>
      <c r="V322" s="236"/>
      <c r="W322" s="236"/>
      <c r="X322" s="236"/>
      <c r="Y322" s="236"/>
      <c r="Z322" s="236"/>
      <c r="AA322" s="236"/>
      <c r="AB322" s="236"/>
    </row>
    <row r="323">
      <c r="A323" s="236"/>
      <c r="B323" s="241" t="s">
        <v>249</v>
      </c>
      <c r="C323" s="242">
        <v>2100000.0</v>
      </c>
      <c r="D323" s="248"/>
      <c r="E323" s="248"/>
      <c r="F323" s="248"/>
      <c r="G323" s="242">
        <v>145082.0</v>
      </c>
      <c r="H323" s="242">
        <v>566667.0</v>
      </c>
      <c r="I323" s="247"/>
      <c r="J323" s="242">
        <v>666667.0</v>
      </c>
      <c r="K323" s="247"/>
      <c r="L323" s="247"/>
      <c r="M323" s="247"/>
      <c r="N323" s="247"/>
      <c r="O323" s="247"/>
      <c r="P323" s="242">
        <v>3720489.0</v>
      </c>
      <c r="Q323" s="247"/>
      <c r="R323" s="242">
        <v>175280.0</v>
      </c>
      <c r="S323" s="242">
        <v>1333333.0</v>
      </c>
      <c r="T323" s="242">
        <v>2211875.0</v>
      </c>
      <c r="U323" s="236"/>
      <c r="V323" s="236"/>
      <c r="W323" s="236"/>
      <c r="X323" s="236"/>
      <c r="Y323" s="236"/>
      <c r="Z323" s="236"/>
      <c r="AA323" s="236"/>
      <c r="AB323" s="236"/>
    </row>
    <row r="324">
      <c r="A324" s="236"/>
      <c r="B324" s="241" t="s">
        <v>3390</v>
      </c>
      <c r="C324" s="242">
        <v>2666667.0</v>
      </c>
      <c r="D324" s="248"/>
      <c r="E324" s="248"/>
      <c r="F324" s="248"/>
      <c r="G324" s="242">
        <v>0.0</v>
      </c>
      <c r="H324" s="247"/>
      <c r="I324" s="247"/>
      <c r="J324" s="247"/>
      <c r="K324" s="247"/>
      <c r="L324" s="247"/>
      <c r="M324" s="247"/>
      <c r="N324" s="247"/>
      <c r="O324" s="247"/>
      <c r="P324" s="242">
        <v>2461538.0</v>
      </c>
      <c r="Q324" s="247"/>
      <c r="R324" s="247"/>
      <c r="S324" s="247"/>
      <c r="T324" s="242">
        <v>2461538.0</v>
      </c>
      <c r="U324" s="236"/>
      <c r="V324" s="236"/>
      <c r="W324" s="236"/>
      <c r="X324" s="236"/>
      <c r="Y324" s="236"/>
      <c r="Z324" s="236"/>
      <c r="AA324" s="236"/>
      <c r="AB324" s="236"/>
    </row>
    <row r="325">
      <c r="A325" s="236"/>
      <c r="B325" s="241" t="s">
        <v>3339</v>
      </c>
      <c r="C325" s="242">
        <v>4000000.0</v>
      </c>
      <c r="D325" s="248"/>
      <c r="E325" s="248"/>
      <c r="F325" s="248"/>
      <c r="G325" s="242">
        <v>95000.0</v>
      </c>
      <c r="H325" s="242">
        <v>0.0</v>
      </c>
      <c r="I325" s="247"/>
      <c r="J325" s="242">
        <v>0.0</v>
      </c>
      <c r="K325" s="247"/>
      <c r="L325" s="242">
        <v>50000.0</v>
      </c>
      <c r="M325" s="247"/>
      <c r="N325" s="247"/>
      <c r="O325" s="247"/>
      <c r="P325" s="242">
        <v>4134157.0</v>
      </c>
      <c r="Q325" s="247"/>
      <c r="R325" s="242">
        <v>175280.0</v>
      </c>
      <c r="S325" s="242">
        <v>2000000.0</v>
      </c>
      <c r="T325" s="242">
        <v>1958877.0</v>
      </c>
      <c r="U325" s="236"/>
      <c r="V325" s="236"/>
      <c r="W325" s="236"/>
      <c r="X325" s="236"/>
      <c r="Y325" s="236"/>
      <c r="Z325" s="236"/>
      <c r="AA325" s="236"/>
      <c r="AB325" s="236"/>
    </row>
    <row r="326">
      <c r="A326" s="236"/>
      <c r="B326" s="241" t="s">
        <v>258</v>
      </c>
      <c r="C326" s="242">
        <v>4000000.0</v>
      </c>
      <c r="D326" s="248"/>
      <c r="E326" s="248"/>
      <c r="F326" s="248"/>
      <c r="G326" s="242">
        <v>200179.0</v>
      </c>
      <c r="H326" s="242">
        <v>0.0</v>
      </c>
      <c r="I326" s="247"/>
      <c r="J326" s="242">
        <v>0.0</v>
      </c>
      <c r="K326" s="247"/>
      <c r="L326" s="242">
        <v>100000.0</v>
      </c>
      <c r="M326" s="247"/>
      <c r="N326" s="247"/>
      <c r="O326" s="247"/>
      <c r="P326" s="242">
        <v>4443036.0</v>
      </c>
      <c r="Q326" s="247"/>
      <c r="R326" s="242">
        <v>175280.0</v>
      </c>
      <c r="S326" s="247"/>
      <c r="T326" s="242">
        <v>4267756.0</v>
      </c>
      <c r="U326" s="236"/>
      <c r="V326" s="236"/>
      <c r="W326" s="236"/>
      <c r="X326" s="236"/>
      <c r="Y326" s="236"/>
      <c r="Z326" s="236"/>
      <c r="AA326" s="236"/>
      <c r="AB326" s="236"/>
    </row>
    <row r="327">
      <c r="A327" s="236"/>
      <c r="B327" s="241" t="s">
        <v>260</v>
      </c>
      <c r="C327" s="242">
        <v>6000000.0</v>
      </c>
      <c r="D327" s="248"/>
      <c r="E327" s="248"/>
      <c r="F327" s="248"/>
      <c r="G327" s="242">
        <v>1041161.0</v>
      </c>
      <c r="H327" s="242">
        <v>0.0</v>
      </c>
      <c r="I327" s="247"/>
      <c r="J327" s="242">
        <v>0.0</v>
      </c>
      <c r="K327" s="247"/>
      <c r="L327" s="247"/>
      <c r="M327" s="247"/>
      <c r="N327" s="247"/>
      <c r="O327" s="247"/>
      <c r="P327" s="242">
        <v>7041161.0</v>
      </c>
      <c r="Q327" s="247"/>
      <c r="R327" s="242">
        <v>262920.0</v>
      </c>
      <c r="S327" s="247"/>
      <c r="T327" s="242">
        <v>6778241.0</v>
      </c>
      <c r="U327" s="236"/>
      <c r="V327" s="236"/>
      <c r="W327" s="236"/>
      <c r="X327" s="236"/>
      <c r="Y327" s="236"/>
      <c r="Z327" s="236"/>
      <c r="AA327" s="236"/>
      <c r="AB327" s="236"/>
    </row>
    <row r="328">
      <c r="A328" s="236"/>
      <c r="B328" s="241" t="s">
        <v>262</v>
      </c>
      <c r="C328" s="242">
        <v>5500000.0</v>
      </c>
      <c r="D328" s="248"/>
      <c r="E328" s="248"/>
      <c r="F328" s="248"/>
      <c r="G328" s="242">
        <v>957098.0</v>
      </c>
      <c r="H328" s="247"/>
      <c r="I328" s="247"/>
      <c r="J328" s="247"/>
      <c r="K328" s="247"/>
      <c r="L328" s="247"/>
      <c r="M328" s="247"/>
      <c r="N328" s="247"/>
      <c r="O328" s="247"/>
      <c r="P328" s="242">
        <v>6457098.0</v>
      </c>
      <c r="Q328" s="247"/>
      <c r="R328" s="242">
        <v>262920.0</v>
      </c>
      <c r="S328" s="247"/>
      <c r="T328" s="242">
        <v>6194178.0</v>
      </c>
      <c r="U328" s="236"/>
      <c r="V328" s="236"/>
      <c r="W328" s="236"/>
      <c r="X328" s="236"/>
      <c r="Y328" s="236"/>
      <c r="Z328" s="236"/>
      <c r="AA328" s="236"/>
      <c r="AB328" s="236"/>
    </row>
    <row r="329">
      <c r="A329" s="237"/>
      <c r="B329" s="238" t="s">
        <v>3391</v>
      </c>
      <c r="C329" s="239">
        <f>sum(C330:C340)</f>
        <v>51166664</v>
      </c>
      <c r="D329" s="240"/>
      <c r="E329" s="240"/>
      <c r="F329" s="240"/>
      <c r="G329" s="239">
        <f t="shared" ref="G329:T329" si="37">sum(G330:G340)</f>
        <v>625249</v>
      </c>
      <c r="H329" s="239">
        <f t="shared" si="37"/>
        <v>5999998</v>
      </c>
      <c r="I329" s="239">
        <f t="shared" si="37"/>
        <v>0</v>
      </c>
      <c r="J329" s="239">
        <f t="shared" si="37"/>
        <v>0</v>
      </c>
      <c r="K329" s="239">
        <f t="shared" si="37"/>
        <v>0</v>
      </c>
      <c r="L329" s="239">
        <f t="shared" si="37"/>
        <v>0</v>
      </c>
      <c r="M329" s="239">
        <f t="shared" si="37"/>
        <v>11402912</v>
      </c>
      <c r="N329" s="239">
        <f t="shared" si="37"/>
        <v>0</v>
      </c>
      <c r="O329" s="239">
        <f t="shared" si="37"/>
        <v>0</v>
      </c>
      <c r="P329" s="239">
        <f t="shared" si="37"/>
        <v>65618121</v>
      </c>
      <c r="Q329" s="239">
        <f t="shared" si="37"/>
        <v>0</v>
      </c>
      <c r="R329" s="239">
        <f t="shared" si="37"/>
        <v>1576960</v>
      </c>
      <c r="S329" s="239">
        <f t="shared" si="37"/>
        <v>5000000</v>
      </c>
      <c r="T329" s="239">
        <f t="shared" si="37"/>
        <v>59041161</v>
      </c>
      <c r="U329" s="236"/>
      <c r="V329" s="236"/>
      <c r="W329" s="236"/>
      <c r="X329" s="236"/>
      <c r="Y329" s="236"/>
      <c r="Z329" s="236"/>
      <c r="AA329" s="236"/>
      <c r="AB329" s="236"/>
    </row>
    <row r="330">
      <c r="A330" s="236"/>
      <c r="B330" s="241" t="s">
        <v>185</v>
      </c>
      <c r="C330" s="242">
        <v>2666667.0</v>
      </c>
      <c r="D330" s="248"/>
      <c r="E330" s="248"/>
      <c r="F330" s="248"/>
      <c r="G330" s="242">
        <v>6410.0</v>
      </c>
      <c r="H330" s="242">
        <v>3333333.0</v>
      </c>
      <c r="I330" s="247"/>
      <c r="J330" s="247"/>
      <c r="K330" s="247"/>
      <c r="L330" s="247"/>
      <c r="M330" s="247"/>
      <c r="N330" s="247"/>
      <c r="O330" s="247"/>
      <c r="P330" s="242">
        <v>5986718.0</v>
      </c>
      <c r="Q330" s="247"/>
      <c r="R330" s="242">
        <v>175280.0</v>
      </c>
      <c r="S330" s="247"/>
      <c r="T330" s="242">
        <v>5811438.0</v>
      </c>
      <c r="U330" s="236"/>
      <c r="V330" s="236"/>
      <c r="W330" s="236"/>
      <c r="X330" s="236"/>
      <c r="Y330" s="236"/>
      <c r="Z330" s="236"/>
      <c r="AA330" s="236"/>
      <c r="AB330" s="236"/>
    </row>
    <row r="331">
      <c r="A331" s="236"/>
      <c r="B331" s="241" t="s">
        <v>3353</v>
      </c>
      <c r="C331" s="242">
        <v>1833333.0</v>
      </c>
      <c r="D331" s="248"/>
      <c r="E331" s="248"/>
      <c r="F331" s="248"/>
      <c r="G331" s="242">
        <v>84527.0</v>
      </c>
      <c r="H331" s="242">
        <v>333333.0</v>
      </c>
      <c r="I331" s="247"/>
      <c r="J331" s="247"/>
      <c r="K331" s="247"/>
      <c r="L331" s="247"/>
      <c r="M331" s="242">
        <v>1577531.0</v>
      </c>
      <c r="N331" s="247"/>
      <c r="O331" s="247"/>
      <c r="P331" s="242">
        <v>3711491.0</v>
      </c>
      <c r="Q331" s="247"/>
      <c r="R331" s="242">
        <v>175280.0</v>
      </c>
      <c r="S331" s="247"/>
      <c r="T331" s="242">
        <v>3536211.0</v>
      </c>
      <c r="U331" s="236"/>
      <c r="V331" s="236"/>
      <c r="W331" s="236"/>
      <c r="X331" s="236"/>
      <c r="Y331" s="236"/>
      <c r="Z331" s="236"/>
      <c r="AA331" s="236"/>
      <c r="AB331" s="236"/>
    </row>
    <row r="332">
      <c r="A332" s="236"/>
      <c r="B332" s="241" t="s">
        <v>3354</v>
      </c>
      <c r="C332" s="242">
        <v>1833333.0</v>
      </c>
      <c r="D332" s="248"/>
      <c r="E332" s="248"/>
      <c r="F332" s="248"/>
      <c r="G332" s="242">
        <v>128774.0</v>
      </c>
      <c r="H332" s="242">
        <v>333333.0</v>
      </c>
      <c r="I332" s="247"/>
      <c r="J332" s="247"/>
      <c r="K332" s="247"/>
      <c r="L332" s="247"/>
      <c r="M332" s="242">
        <v>1673716.0</v>
      </c>
      <c r="N332" s="247"/>
      <c r="O332" s="247"/>
      <c r="P332" s="242">
        <v>3956557.0</v>
      </c>
      <c r="Q332" s="247"/>
      <c r="R332" s="242">
        <v>175280.0</v>
      </c>
      <c r="S332" s="247"/>
      <c r="T332" s="242">
        <v>3781277.0</v>
      </c>
      <c r="U332" s="236"/>
      <c r="V332" s="236"/>
      <c r="W332" s="236"/>
      <c r="X332" s="236"/>
      <c r="Y332" s="236"/>
      <c r="Z332" s="236"/>
      <c r="AA332" s="236"/>
      <c r="AB332" s="236"/>
    </row>
    <row r="333">
      <c r="A333" s="236"/>
      <c r="B333" s="241" t="s">
        <v>3356</v>
      </c>
      <c r="C333" s="242">
        <v>1833333.0</v>
      </c>
      <c r="D333" s="248"/>
      <c r="E333" s="248"/>
      <c r="F333" s="248"/>
      <c r="G333" s="242">
        <v>121018.0</v>
      </c>
      <c r="H333" s="242">
        <v>333333.0</v>
      </c>
      <c r="I333" s="247"/>
      <c r="J333" s="247"/>
      <c r="K333" s="247"/>
      <c r="L333" s="247"/>
      <c r="M333" s="242">
        <v>1620480.0</v>
      </c>
      <c r="N333" s="247"/>
      <c r="O333" s="247"/>
      <c r="P333" s="242">
        <v>3837652.0</v>
      </c>
      <c r="Q333" s="247"/>
      <c r="R333" s="247"/>
      <c r="S333" s="247"/>
      <c r="T333" s="242">
        <v>3837652.0</v>
      </c>
      <c r="U333" s="236"/>
      <c r="V333" s="236"/>
      <c r="W333" s="236"/>
      <c r="X333" s="236"/>
      <c r="Y333" s="236"/>
      <c r="Z333" s="236"/>
      <c r="AA333" s="236"/>
      <c r="AB333" s="236"/>
    </row>
    <row r="334">
      <c r="A334" s="236"/>
      <c r="B334" s="241" t="s">
        <v>3392</v>
      </c>
      <c r="C334" s="242">
        <v>1833333.0</v>
      </c>
      <c r="D334" s="248"/>
      <c r="E334" s="248"/>
      <c r="F334" s="248"/>
      <c r="G334" s="242">
        <v>37548.0</v>
      </c>
      <c r="H334" s="242">
        <v>666667.0</v>
      </c>
      <c r="I334" s="247"/>
      <c r="J334" s="247"/>
      <c r="K334" s="247"/>
      <c r="L334" s="247"/>
      <c r="M334" s="242">
        <v>1657071.0</v>
      </c>
      <c r="N334" s="247"/>
      <c r="O334" s="247"/>
      <c r="P334" s="242">
        <v>4163911.0</v>
      </c>
      <c r="Q334" s="247"/>
      <c r="R334" s="242">
        <v>175280.0</v>
      </c>
      <c r="S334" s="247"/>
      <c r="T334" s="242">
        <v>3988631.0</v>
      </c>
      <c r="U334" s="236"/>
      <c r="V334" s="236"/>
      <c r="W334" s="236"/>
      <c r="X334" s="236"/>
      <c r="Y334" s="236"/>
      <c r="Z334" s="236"/>
      <c r="AA334" s="236"/>
      <c r="AB334" s="236"/>
    </row>
    <row r="335">
      <c r="A335" s="236"/>
      <c r="B335" s="241" t="s">
        <v>192</v>
      </c>
      <c r="C335" s="242">
        <v>1833333.0</v>
      </c>
      <c r="D335" s="248"/>
      <c r="E335" s="248"/>
      <c r="F335" s="248"/>
      <c r="G335" s="242">
        <v>53502.0</v>
      </c>
      <c r="H335" s="242">
        <v>333333.0</v>
      </c>
      <c r="I335" s="247"/>
      <c r="J335" s="247"/>
      <c r="K335" s="247"/>
      <c r="L335" s="247"/>
      <c r="M335" s="242">
        <v>1683349.0</v>
      </c>
      <c r="N335" s="247"/>
      <c r="O335" s="247"/>
      <c r="P335" s="242">
        <v>3901394.0</v>
      </c>
      <c r="Q335" s="247"/>
      <c r="R335" s="242">
        <v>175280.0</v>
      </c>
      <c r="S335" s="247"/>
      <c r="T335" s="242">
        <v>3726114.0</v>
      </c>
      <c r="U335" s="236"/>
      <c r="V335" s="236"/>
      <c r="W335" s="236"/>
      <c r="X335" s="236"/>
      <c r="Y335" s="236"/>
      <c r="Z335" s="236"/>
      <c r="AA335" s="236"/>
      <c r="AB335" s="236"/>
    </row>
    <row r="336">
      <c r="A336" s="236"/>
      <c r="B336" s="241" t="s">
        <v>194</v>
      </c>
      <c r="C336" s="242">
        <v>1833333.0</v>
      </c>
      <c r="D336" s="248"/>
      <c r="E336" s="248"/>
      <c r="F336" s="248"/>
      <c r="G336" s="242">
        <v>99952.0</v>
      </c>
      <c r="H336" s="242">
        <v>333333.0</v>
      </c>
      <c r="I336" s="247"/>
      <c r="J336" s="247"/>
      <c r="K336" s="247"/>
      <c r="L336" s="247"/>
      <c r="M336" s="242">
        <v>1685300.0</v>
      </c>
      <c r="N336" s="247"/>
      <c r="O336" s="247"/>
      <c r="P336" s="242">
        <v>3951918.0</v>
      </c>
      <c r="Q336" s="247"/>
      <c r="R336" s="242">
        <v>175280.0</v>
      </c>
      <c r="S336" s="247"/>
      <c r="T336" s="242">
        <v>3776638.0</v>
      </c>
      <c r="U336" s="236"/>
      <c r="V336" s="236"/>
      <c r="W336" s="236"/>
      <c r="X336" s="236"/>
      <c r="Y336" s="236"/>
      <c r="Z336" s="236"/>
      <c r="AA336" s="236"/>
      <c r="AB336" s="236"/>
    </row>
    <row r="337">
      <c r="A337" s="236"/>
      <c r="B337" s="241" t="s">
        <v>3393</v>
      </c>
      <c r="C337" s="242">
        <v>1833333.0</v>
      </c>
      <c r="D337" s="248"/>
      <c r="E337" s="248"/>
      <c r="F337" s="248"/>
      <c r="G337" s="242">
        <v>93518.0</v>
      </c>
      <c r="H337" s="242">
        <v>333333.0</v>
      </c>
      <c r="I337" s="247"/>
      <c r="J337" s="247"/>
      <c r="K337" s="247"/>
      <c r="L337" s="247"/>
      <c r="M337" s="242">
        <v>1505465.0</v>
      </c>
      <c r="N337" s="247"/>
      <c r="O337" s="247"/>
      <c r="P337" s="242">
        <v>3570019.0</v>
      </c>
      <c r="Q337" s="247"/>
      <c r="R337" s="247"/>
      <c r="S337" s="247"/>
      <c r="T337" s="242">
        <v>3570019.0</v>
      </c>
      <c r="U337" s="236"/>
      <c r="V337" s="236"/>
      <c r="W337" s="236"/>
      <c r="X337" s="236"/>
      <c r="Y337" s="236"/>
      <c r="Z337" s="236"/>
      <c r="AA337" s="236"/>
      <c r="AB337" s="236"/>
    </row>
    <row r="338">
      <c r="A338" s="236"/>
      <c r="B338" s="249" t="s">
        <v>3394</v>
      </c>
      <c r="C338" s="242">
        <v>1.3333333E7</v>
      </c>
      <c r="D338" s="248"/>
      <c r="E338" s="248"/>
      <c r="F338" s="248"/>
      <c r="G338" s="247"/>
      <c r="H338" s="247"/>
      <c r="I338" s="247"/>
      <c r="J338" s="247"/>
      <c r="K338" s="247"/>
      <c r="L338" s="247"/>
      <c r="M338" s="247"/>
      <c r="N338" s="247"/>
      <c r="O338" s="247"/>
      <c r="P338" s="242">
        <v>1.1282051E7</v>
      </c>
      <c r="Q338" s="247"/>
      <c r="R338" s="247"/>
      <c r="S338" s="242">
        <v>5000000.0</v>
      </c>
      <c r="T338" s="242">
        <v>6282051.0</v>
      </c>
      <c r="U338" s="236"/>
      <c r="V338" s="236"/>
      <c r="W338" s="236"/>
      <c r="X338" s="236"/>
      <c r="Y338" s="236"/>
      <c r="Z338" s="236"/>
      <c r="AA338" s="236"/>
      <c r="AB338" s="236"/>
    </row>
    <row r="339">
      <c r="A339" s="236"/>
      <c r="B339" s="249" t="s">
        <v>217</v>
      </c>
      <c r="C339" s="242">
        <v>1.8333333E7</v>
      </c>
      <c r="D339" s="248"/>
      <c r="E339" s="248"/>
      <c r="F339" s="248"/>
      <c r="G339" s="247"/>
      <c r="H339" s="247"/>
      <c r="I339" s="247"/>
      <c r="J339" s="247"/>
      <c r="K339" s="247"/>
      <c r="L339" s="247"/>
      <c r="M339" s="247"/>
      <c r="N339" s="247"/>
      <c r="O339" s="247"/>
      <c r="P339" s="242">
        <v>1.8333333E7</v>
      </c>
      <c r="Q339" s="247"/>
      <c r="R339" s="242">
        <v>350000.0</v>
      </c>
      <c r="S339" s="247"/>
      <c r="T339" s="242">
        <v>1.7983333E7</v>
      </c>
      <c r="U339" s="236"/>
      <c r="V339" s="236"/>
      <c r="W339" s="236"/>
      <c r="X339" s="236"/>
      <c r="Y339" s="236"/>
      <c r="Z339" s="236"/>
      <c r="AA339" s="236"/>
      <c r="AB339" s="236"/>
    </row>
    <row r="340">
      <c r="A340" s="236"/>
      <c r="B340" s="241" t="s">
        <v>3370</v>
      </c>
      <c r="C340" s="242">
        <v>4000000.0</v>
      </c>
      <c r="D340" s="248"/>
      <c r="E340" s="248"/>
      <c r="F340" s="248"/>
      <c r="G340" s="247"/>
      <c r="H340" s="247"/>
      <c r="I340" s="247"/>
      <c r="J340" s="247"/>
      <c r="K340" s="247"/>
      <c r="L340" s="247"/>
      <c r="M340" s="247"/>
      <c r="N340" s="247"/>
      <c r="O340" s="247"/>
      <c r="P340" s="242">
        <v>2923077.0</v>
      </c>
      <c r="Q340" s="247"/>
      <c r="R340" s="242">
        <v>175280.0</v>
      </c>
      <c r="S340" s="247"/>
      <c r="T340" s="242">
        <v>2747797.0</v>
      </c>
      <c r="U340" s="236"/>
      <c r="V340" s="236"/>
      <c r="W340" s="236"/>
      <c r="X340" s="236"/>
      <c r="Y340" s="236"/>
      <c r="Z340" s="236"/>
      <c r="AA340" s="236"/>
      <c r="AB340" s="236"/>
    </row>
    <row r="341">
      <c r="A341" s="237"/>
      <c r="B341" s="238" t="s">
        <v>3395</v>
      </c>
      <c r="C341" s="239">
        <f>sum(C342:C354)</f>
        <v>91508613</v>
      </c>
      <c r="D341" s="240"/>
      <c r="E341" s="240"/>
      <c r="F341" s="240"/>
      <c r="G341" s="239">
        <f t="shared" ref="G341:T341" si="38">sum(G342:G354)</f>
        <v>507740</v>
      </c>
      <c r="H341" s="239">
        <f t="shared" si="38"/>
        <v>0</v>
      </c>
      <c r="I341" s="239">
        <f t="shared" si="38"/>
        <v>0</v>
      </c>
      <c r="J341" s="239">
        <f t="shared" si="38"/>
        <v>0</v>
      </c>
      <c r="K341" s="239">
        <f t="shared" si="38"/>
        <v>0</v>
      </c>
      <c r="L341" s="239">
        <f t="shared" si="38"/>
        <v>0</v>
      </c>
      <c r="M341" s="239">
        <f t="shared" si="38"/>
        <v>2606250</v>
      </c>
      <c r="N341" s="239">
        <f t="shared" si="38"/>
        <v>0</v>
      </c>
      <c r="O341" s="239">
        <f t="shared" si="38"/>
        <v>0</v>
      </c>
      <c r="P341" s="239">
        <f t="shared" si="38"/>
        <v>94743063</v>
      </c>
      <c r="Q341" s="239">
        <f t="shared" si="38"/>
        <v>0</v>
      </c>
      <c r="R341" s="239">
        <f t="shared" si="38"/>
        <v>1436960</v>
      </c>
      <c r="S341" s="239">
        <f t="shared" si="38"/>
        <v>666667</v>
      </c>
      <c r="T341" s="239">
        <f t="shared" si="38"/>
        <v>92639437</v>
      </c>
      <c r="U341" s="236"/>
      <c r="V341" s="236"/>
      <c r="W341" s="236"/>
      <c r="X341" s="236"/>
      <c r="Y341" s="236"/>
      <c r="Z341" s="236"/>
      <c r="AA341" s="236"/>
      <c r="AB341" s="236"/>
    </row>
    <row r="342">
      <c r="A342" s="236"/>
      <c r="B342" s="249" t="s">
        <v>215</v>
      </c>
      <c r="C342" s="242">
        <v>2.1666667E7</v>
      </c>
      <c r="D342" s="248"/>
      <c r="E342" s="248"/>
      <c r="F342" s="248"/>
      <c r="G342" s="247"/>
      <c r="H342" s="247"/>
      <c r="I342" s="247"/>
      <c r="J342" s="247"/>
      <c r="K342" s="247"/>
      <c r="L342" s="247"/>
      <c r="M342" s="247"/>
      <c r="N342" s="247"/>
      <c r="O342" s="247"/>
      <c r="P342" s="242">
        <v>2.1666667E7</v>
      </c>
      <c r="Q342" s="247"/>
      <c r="R342" s="242">
        <v>175280.0</v>
      </c>
      <c r="S342" s="247"/>
      <c r="T342" s="242">
        <v>2.1491387E7</v>
      </c>
      <c r="U342" s="236"/>
      <c r="V342" s="236"/>
      <c r="W342" s="236"/>
      <c r="X342" s="236"/>
      <c r="Y342" s="236"/>
      <c r="Z342" s="236"/>
      <c r="AA342" s="236"/>
      <c r="AB342" s="236"/>
    </row>
    <row r="343">
      <c r="A343" s="236"/>
      <c r="B343" s="241" t="s">
        <v>3348</v>
      </c>
      <c r="C343" s="242">
        <v>5333333.0</v>
      </c>
      <c r="D343" s="248"/>
      <c r="E343" s="248"/>
      <c r="F343" s="248"/>
      <c r="G343" s="242">
        <v>0.0</v>
      </c>
      <c r="H343" s="247"/>
      <c r="I343" s="247"/>
      <c r="J343" s="247"/>
      <c r="K343" s="247"/>
      <c r="L343" s="247"/>
      <c r="M343" s="247"/>
      <c r="N343" s="247"/>
      <c r="O343" s="247"/>
      <c r="P343" s="242">
        <v>5333333.0</v>
      </c>
      <c r="Q343" s="247"/>
      <c r="R343" s="242">
        <v>175280.0</v>
      </c>
      <c r="S343" s="247"/>
      <c r="T343" s="242">
        <v>5158053.0</v>
      </c>
      <c r="U343" s="236"/>
      <c r="V343" s="236"/>
      <c r="W343" s="236"/>
      <c r="X343" s="236"/>
      <c r="Y343" s="236"/>
      <c r="Z343" s="236"/>
      <c r="AA343" s="236"/>
      <c r="AB343" s="236"/>
    </row>
    <row r="344">
      <c r="A344" s="236"/>
      <c r="B344" s="241" t="s">
        <v>3349</v>
      </c>
      <c r="C344" s="242">
        <v>7666667.0</v>
      </c>
      <c r="D344" s="248"/>
      <c r="E344" s="248"/>
      <c r="F344" s="248"/>
      <c r="G344" s="242">
        <v>0.0</v>
      </c>
      <c r="H344" s="247"/>
      <c r="I344" s="247"/>
      <c r="J344" s="247"/>
      <c r="K344" s="247"/>
      <c r="L344" s="247"/>
      <c r="M344" s="247"/>
      <c r="N344" s="247"/>
      <c r="O344" s="247"/>
      <c r="P344" s="242">
        <v>7666667.0</v>
      </c>
      <c r="Q344" s="247"/>
      <c r="R344" s="242">
        <v>175280.0</v>
      </c>
      <c r="S344" s="247"/>
      <c r="T344" s="242">
        <v>7491387.0</v>
      </c>
      <c r="U344" s="236"/>
      <c r="V344" s="236"/>
      <c r="W344" s="236"/>
      <c r="X344" s="236"/>
      <c r="Y344" s="236"/>
      <c r="Z344" s="236"/>
      <c r="AA344" s="236"/>
      <c r="AB344" s="236"/>
    </row>
    <row r="345">
      <c r="A345" s="236"/>
      <c r="B345" s="241" t="s">
        <v>3321</v>
      </c>
      <c r="C345" s="242">
        <v>6666667.0</v>
      </c>
      <c r="D345" s="248"/>
      <c r="E345" s="248"/>
      <c r="F345" s="248"/>
      <c r="G345" s="242">
        <v>0.0</v>
      </c>
      <c r="H345" s="247"/>
      <c r="I345" s="247"/>
      <c r="J345" s="247"/>
      <c r="K345" s="247"/>
      <c r="L345" s="247"/>
      <c r="M345" s="247"/>
      <c r="N345" s="247"/>
      <c r="O345" s="247"/>
      <c r="P345" s="242">
        <v>6656513.0</v>
      </c>
      <c r="Q345" s="247"/>
      <c r="R345" s="242">
        <v>175280.0</v>
      </c>
      <c r="S345" s="247"/>
      <c r="T345" s="242">
        <v>6481233.0</v>
      </c>
      <c r="U345" s="236"/>
      <c r="V345" s="236"/>
      <c r="W345" s="236"/>
      <c r="X345" s="236"/>
      <c r="Y345" s="236"/>
      <c r="Z345" s="236"/>
      <c r="AA345" s="236"/>
      <c r="AB345" s="236"/>
    </row>
    <row r="346">
      <c r="A346" s="236"/>
      <c r="B346" s="241" t="s">
        <v>230</v>
      </c>
      <c r="C346" s="242">
        <v>8333333.0</v>
      </c>
      <c r="D346" s="248"/>
      <c r="E346" s="248"/>
      <c r="F346" s="248"/>
      <c r="G346" s="242">
        <v>0.0</v>
      </c>
      <c r="H346" s="247"/>
      <c r="I346" s="247"/>
      <c r="J346" s="247"/>
      <c r="K346" s="247"/>
      <c r="L346" s="247"/>
      <c r="M346" s="247"/>
      <c r="N346" s="247"/>
      <c r="O346" s="247"/>
      <c r="P346" s="242">
        <v>8333333.0</v>
      </c>
      <c r="Q346" s="247"/>
      <c r="R346" s="242">
        <v>210000.0</v>
      </c>
      <c r="S346" s="247"/>
      <c r="T346" s="242">
        <v>8123333.0</v>
      </c>
      <c r="U346" s="236"/>
      <c r="V346" s="236"/>
      <c r="W346" s="236"/>
      <c r="X346" s="236"/>
      <c r="Y346" s="236"/>
      <c r="Z346" s="236"/>
      <c r="AA346" s="236"/>
      <c r="AB346" s="236"/>
    </row>
    <row r="347">
      <c r="A347" s="236"/>
      <c r="B347" s="241" t="s">
        <v>232</v>
      </c>
      <c r="C347" s="242">
        <v>8333333.0</v>
      </c>
      <c r="D347" s="248"/>
      <c r="E347" s="248"/>
      <c r="F347" s="248"/>
      <c r="G347" s="242">
        <v>0.0</v>
      </c>
      <c r="H347" s="247"/>
      <c r="I347" s="247"/>
      <c r="J347" s="247"/>
      <c r="K347" s="247"/>
      <c r="L347" s="247"/>
      <c r="M347" s="247"/>
      <c r="N347" s="247"/>
      <c r="O347" s="247"/>
      <c r="P347" s="242">
        <v>8333333.0</v>
      </c>
      <c r="Q347" s="247"/>
      <c r="R347" s="247"/>
      <c r="S347" s="247"/>
      <c r="T347" s="242">
        <v>8333333.0</v>
      </c>
      <c r="U347" s="236"/>
      <c r="V347" s="236"/>
      <c r="W347" s="236"/>
      <c r="X347" s="236"/>
      <c r="Y347" s="236"/>
      <c r="Z347" s="236"/>
      <c r="AA347" s="236"/>
      <c r="AB347" s="236"/>
    </row>
    <row r="348">
      <c r="A348" s="236"/>
      <c r="B348" s="241" t="s">
        <v>234</v>
      </c>
      <c r="C348" s="242">
        <v>4000000.0</v>
      </c>
      <c r="D348" s="248"/>
      <c r="E348" s="248"/>
      <c r="F348" s="248"/>
      <c r="G348" s="242">
        <v>339615.0</v>
      </c>
      <c r="H348" s="247"/>
      <c r="I348" s="247"/>
      <c r="J348" s="247"/>
      <c r="K348" s="247"/>
      <c r="L348" s="247"/>
      <c r="M348" s="242">
        <v>868750.0</v>
      </c>
      <c r="N348" s="247"/>
      <c r="O348" s="247"/>
      <c r="P348" s="242">
        <v>5362212.0</v>
      </c>
      <c r="Q348" s="247"/>
      <c r="R348" s="242">
        <v>175280.0</v>
      </c>
      <c r="S348" s="247"/>
      <c r="T348" s="242">
        <v>5186932.0</v>
      </c>
      <c r="U348" s="236"/>
      <c r="V348" s="236"/>
      <c r="W348" s="236"/>
      <c r="X348" s="236"/>
      <c r="Y348" s="236"/>
      <c r="Z348" s="236"/>
      <c r="AA348" s="236"/>
      <c r="AB348" s="236"/>
    </row>
    <row r="349">
      <c r="A349" s="236"/>
      <c r="B349" s="241" t="s">
        <v>236</v>
      </c>
      <c r="C349" s="242">
        <v>4333333.0</v>
      </c>
      <c r="D349" s="248"/>
      <c r="E349" s="248"/>
      <c r="F349" s="248"/>
      <c r="G349" s="242">
        <v>147292.0</v>
      </c>
      <c r="H349" s="247"/>
      <c r="I349" s="247"/>
      <c r="J349" s="247"/>
      <c r="K349" s="247"/>
      <c r="L349" s="247"/>
      <c r="M349" s="242">
        <v>868750.0</v>
      </c>
      <c r="N349" s="247"/>
      <c r="O349" s="247"/>
      <c r="P349" s="242">
        <v>5349375.0</v>
      </c>
      <c r="Q349" s="247"/>
      <c r="R349" s="247"/>
      <c r="S349" s="247"/>
      <c r="T349" s="242">
        <v>5349375.0</v>
      </c>
      <c r="U349" s="236"/>
      <c r="V349" s="236"/>
      <c r="W349" s="236"/>
      <c r="X349" s="236"/>
      <c r="Y349" s="236"/>
      <c r="Z349" s="236"/>
      <c r="AA349" s="236"/>
      <c r="AB349" s="236"/>
    </row>
    <row r="350">
      <c r="A350" s="236"/>
      <c r="B350" s="241" t="s">
        <v>238</v>
      </c>
      <c r="C350" s="242">
        <v>4333333.0</v>
      </c>
      <c r="D350" s="248"/>
      <c r="E350" s="248"/>
      <c r="F350" s="248"/>
      <c r="G350" s="242">
        <v>20833.0</v>
      </c>
      <c r="H350" s="247"/>
      <c r="I350" s="247"/>
      <c r="J350" s="247"/>
      <c r="K350" s="247"/>
      <c r="L350" s="247"/>
      <c r="M350" s="242">
        <v>868750.0</v>
      </c>
      <c r="N350" s="247"/>
      <c r="O350" s="247"/>
      <c r="P350" s="242">
        <v>5199683.0</v>
      </c>
      <c r="Q350" s="247"/>
      <c r="R350" s="242">
        <v>175280.0</v>
      </c>
      <c r="S350" s="242">
        <v>666667.0</v>
      </c>
      <c r="T350" s="242">
        <v>4357737.0</v>
      </c>
      <c r="U350" s="236"/>
      <c r="V350" s="236"/>
      <c r="W350" s="236"/>
      <c r="X350" s="236"/>
      <c r="Y350" s="236"/>
      <c r="Z350" s="236"/>
      <c r="AA350" s="236"/>
      <c r="AB350" s="236"/>
    </row>
    <row r="351">
      <c r="A351" s="236"/>
      <c r="B351" s="241" t="s">
        <v>3323</v>
      </c>
      <c r="C351" s="242">
        <v>4000000.0</v>
      </c>
      <c r="D351" s="248"/>
      <c r="E351" s="248"/>
      <c r="F351" s="248"/>
      <c r="G351" s="242">
        <v>0.0</v>
      </c>
      <c r="H351" s="247"/>
      <c r="I351" s="247"/>
      <c r="J351" s="247"/>
      <c r="K351" s="247"/>
      <c r="L351" s="247"/>
      <c r="M351" s="247"/>
      <c r="N351" s="247"/>
      <c r="O351" s="247"/>
      <c r="P351" s="242">
        <v>4000000.0</v>
      </c>
      <c r="Q351" s="247"/>
      <c r="R351" s="247"/>
      <c r="S351" s="247"/>
      <c r="T351" s="242">
        <v>4000000.0</v>
      </c>
      <c r="U351" s="236"/>
      <c r="V351" s="236"/>
      <c r="W351" s="236"/>
      <c r="X351" s="236"/>
      <c r="Y351" s="236"/>
      <c r="Z351" s="236"/>
      <c r="AA351" s="236"/>
      <c r="AB351" s="236"/>
    </row>
    <row r="352">
      <c r="A352" s="236"/>
      <c r="B352" s="241" t="s">
        <v>248</v>
      </c>
      <c r="C352" s="242">
        <v>5841947.0</v>
      </c>
      <c r="D352" s="248"/>
      <c r="E352" s="248"/>
      <c r="F352" s="248"/>
      <c r="G352" s="242">
        <v>0.0</v>
      </c>
      <c r="H352" s="247"/>
      <c r="I352" s="247"/>
      <c r="J352" s="247"/>
      <c r="K352" s="247"/>
      <c r="L352" s="247"/>
      <c r="M352" s="247"/>
      <c r="N352" s="247"/>
      <c r="O352" s="247"/>
      <c r="P352" s="242">
        <v>5841947.0</v>
      </c>
      <c r="Q352" s="247"/>
      <c r="R352" s="242">
        <v>175280.0</v>
      </c>
      <c r="S352" s="247"/>
      <c r="T352" s="242">
        <v>5666667.0</v>
      </c>
      <c r="U352" s="236"/>
      <c r="V352" s="236"/>
      <c r="W352" s="236"/>
      <c r="X352" s="236"/>
      <c r="Y352" s="236"/>
      <c r="Z352" s="236"/>
      <c r="AA352" s="236"/>
      <c r="AB352" s="236"/>
    </row>
    <row r="353">
      <c r="A353" s="236"/>
      <c r="B353" s="241" t="s">
        <v>3396</v>
      </c>
      <c r="C353" s="242">
        <v>9333333.0</v>
      </c>
      <c r="D353" s="248"/>
      <c r="E353" s="248"/>
      <c r="F353" s="248"/>
      <c r="G353" s="247"/>
      <c r="H353" s="247"/>
      <c r="I353" s="247"/>
      <c r="J353" s="247"/>
      <c r="K353" s="247"/>
      <c r="L353" s="247"/>
      <c r="M353" s="247"/>
      <c r="N353" s="247"/>
      <c r="O353" s="247"/>
      <c r="P353" s="242">
        <v>9333333.0</v>
      </c>
      <c r="Q353" s="247"/>
      <c r="R353" s="247"/>
      <c r="S353" s="247"/>
      <c r="T353" s="242">
        <v>9333333.0</v>
      </c>
      <c r="U353" s="236"/>
      <c r="V353" s="236"/>
      <c r="W353" s="236"/>
      <c r="X353" s="236"/>
      <c r="Y353" s="236"/>
      <c r="Z353" s="236"/>
      <c r="AA353" s="236"/>
      <c r="AB353" s="236"/>
    </row>
    <row r="354">
      <c r="A354" s="236"/>
      <c r="B354" s="241" t="s">
        <v>3350</v>
      </c>
      <c r="C354" s="242">
        <v>1666667.0</v>
      </c>
      <c r="D354" s="248"/>
      <c r="E354" s="248"/>
      <c r="F354" s="248"/>
      <c r="G354" s="247"/>
      <c r="H354" s="247"/>
      <c r="I354" s="247"/>
      <c r="J354" s="247"/>
      <c r="K354" s="247"/>
      <c r="L354" s="247"/>
      <c r="M354" s="247"/>
      <c r="N354" s="247"/>
      <c r="O354" s="247"/>
      <c r="P354" s="242">
        <v>1666667.0</v>
      </c>
      <c r="Q354" s="247"/>
      <c r="R354" s="247"/>
      <c r="S354" s="247"/>
      <c r="T354" s="242">
        <v>1666667.0</v>
      </c>
      <c r="U354" s="236"/>
      <c r="V354" s="236"/>
      <c r="W354" s="236"/>
      <c r="X354" s="236"/>
      <c r="Y354" s="236"/>
      <c r="Z354" s="236"/>
      <c r="AA354" s="236"/>
      <c r="AB354" s="236"/>
    </row>
    <row r="355">
      <c r="A355" s="237"/>
      <c r="B355" s="238" t="s">
        <v>3397</v>
      </c>
      <c r="C355" s="239">
        <f>sum(C356:C370)</f>
        <v>70666667</v>
      </c>
      <c r="D355" s="240"/>
      <c r="E355" s="240"/>
      <c r="F355" s="240"/>
      <c r="G355" s="239">
        <f t="shared" ref="G355:T355" si="39">sum(G356:G370)</f>
        <v>4021697</v>
      </c>
      <c r="H355" s="239">
        <f t="shared" si="39"/>
        <v>9500000</v>
      </c>
      <c r="I355" s="239">
        <f t="shared" si="39"/>
        <v>2000000</v>
      </c>
      <c r="J355" s="239">
        <f t="shared" si="39"/>
        <v>0</v>
      </c>
      <c r="K355" s="239">
        <f t="shared" si="39"/>
        <v>100000</v>
      </c>
      <c r="L355" s="239">
        <f t="shared" si="39"/>
        <v>0</v>
      </c>
      <c r="M355" s="239">
        <f t="shared" si="39"/>
        <v>247239923</v>
      </c>
      <c r="N355" s="239">
        <f t="shared" si="39"/>
        <v>0</v>
      </c>
      <c r="O355" s="239">
        <f t="shared" si="39"/>
        <v>0</v>
      </c>
      <c r="P355" s="239">
        <f t="shared" si="39"/>
        <v>333985897</v>
      </c>
      <c r="Q355" s="239">
        <f t="shared" si="39"/>
        <v>0</v>
      </c>
      <c r="R355" s="239">
        <f t="shared" si="39"/>
        <v>2802800</v>
      </c>
      <c r="S355" s="239">
        <f t="shared" si="39"/>
        <v>2000000</v>
      </c>
      <c r="T355" s="239">
        <f t="shared" si="39"/>
        <v>329183097</v>
      </c>
      <c r="U355" s="236"/>
      <c r="V355" s="236"/>
      <c r="W355" s="236"/>
      <c r="X355" s="236"/>
      <c r="Y355" s="236"/>
      <c r="Z355" s="236"/>
      <c r="AA355" s="236"/>
      <c r="AB355" s="236"/>
    </row>
    <row r="356">
      <c r="A356" s="236"/>
      <c r="B356" s="241" t="s">
        <v>191</v>
      </c>
      <c r="C356" s="242">
        <v>6666667.0</v>
      </c>
      <c r="D356" s="248"/>
      <c r="E356" s="248"/>
      <c r="F356" s="248"/>
      <c r="G356" s="242">
        <v>1293910.0</v>
      </c>
      <c r="H356" s="247"/>
      <c r="I356" s="247"/>
      <c r="J356" s="247"/>
      <c r="K356" s="247"/>
      <c r="L356" s="247"/>
      <c r="M356" s="242">
        <v>783333.0</v>
      </c>
      <c r="N356" s="247"/>
      <c r="O356" s="247"/>
      <c r="P356" s="242">
        <v>9513141.0</v>
      </c>
      <c r="Q356" s="247"/>
      <c r="R356" s="242">
        <v>315000.0</v>
      </c>
      <c r="S356" s="247"/>
      <c r="T356" s="242">
        <v>9198141.0</v>
      </c>
      <c r="U356" s="236"/>
      <c r="V356" s="236"/>
      <c r="W356" s="236"/>
      <c r="X356" s="236"/>
      <c r="Y356" s="236"/>
      <c r="Z356" s="236"/>
      <c r="AA356" s="236"/>
      <c r="AB356" s="236"/>
    </row>
    <row r="357">
      <c r="A357" s="236"/>
      <c r="B357" s="241" t="s">
        <v>3364</v>
      </c>
      <c r="C357" s="242">
        <v>2000000.0</v>
      </c>
      <c r="D357" s="248"/>
      <c r="E357" s="248"/>
      <c r="F357" s="248"/>
      <c r="G357" s="242">
        <v>155577.0</v>
      </c>
      <c r="H357" s="242">
        <v>1333333.0</v>
      </c>
      <c r="I357" s="247"/>
      <c r="J357" s="247"/>
      <c r="K357" s="247"/>
      <c r="L357" s="247"/>
      <c r="M357" s="242">
        <v>1285000.0</v>
      </c>
      <c r="N357" s="247"/>
      <c r="O357" s="247"/>
      <c r="P357" s="242">
        <v>4817679.0</v>
      </c>
      <c r="Q357" s="247"/>
      <c r="R357" s="242">
        <v>175280.0</v>
      </c>
      <c r="S357" s="247"/>
      <c r="T357" s="242">
        <v>4642399.0</v>
      </c>
      <c r="U357" s="236"/>
      <c r="V357" s="236"/>
      <c r="W357" s="236"/>
      <c r="X357" s="236"/>
      <c r="Y357" s="236"/>
      <c r="Z357" s="236"/>
      <c r="AA357" s="236"/>
      <c r="AB357" s="236"/>
    </row>
    <row r="358">
      <c r="A358" s="236"/>
      <c r="B358" s="241" t="s">
        <v>3363</v>
      </c>
      <c r="C358" s="242">
        <v>2000000.0</v>
      </c>
      <c r="D358" s="248"/>
      <c r="E358" s="248"/>
      <c r="F358" s="248"/>
      <c r="G358" s="242">
        <v>293942.0</v>
      </c>
      <c r="H358" s="242">
        <v>1000000.0</v>
      </c>
      <c r="I358" s="242">
        <v>2000000.0</v>
      </c>
      <c r="J358" s="247"/>
      <c r="K358" s="242">
        <v>100000.0</v>
      </c>
      <c r="L358" s="247"/>
      <c r="M358" s="242">
        <v>1335000.0</v>
      </c>
      <c r="N358" s="247"/>
      <c r="O358" s="247"/>
      <c r="P358" s="242">
        <v>6720619.0</v>
      </c>
      <c r="Q358" s="247"/>
      <c r="R358" s="242">
        <v>175280.0</v>
      </c>
      <c r="S358" s="247"/>
      <c r="T358" s="242">
        <v>6545339.0</v>
      </c>
      <c r="U358" s="236"/>
      <c r="V358" s="236"/>
      <c r="W358" s="236"/>
      <c r="X358" s="236"/>
      <c r="Y358" s="236"/>
      <c r="Z358" s="236"/>
      <c r="AA358" s="236"/>
      <c r="AB358" s="236"/>
    </row>
    <row r="359">
      <c r="A359" s="236"/>
      <c r="B359" s="241" t="s">
        <v>178</v>
      </c>
      <c r="C359" s="242">
        <v>2000000.0</v>
      </c>
      <c r="D359" s="248"/>
      <c r="E359" s="248"/>
      <c r="F359" s="248"/>
      <c r="G359" s="242">
        <v>86538.0</v>
      </c>
      <c r="H359" s="242">
        <v>500000.0</v>
      </c>
      <c r="I359" s="247"/>
      <c r="J359" s="247"/>
      <c r="K359" s="247"/>
      <c r="L359" s="247"/>
      <c r="M359" s="242">
        <v>841667.0</v>
      </c>
      <c r="N359" s="247"/>
      <c r="O359" s="247"/>
      <c r="P359" s="242">
        <v>3473221.0</v>
      </c>
      <c r="Q359" s="247"/>
      <c r="R359" s="242">
        <v>175280.0</v>
      </c>
      <c r="S359" s="247"/>
      <c r="T359" s="242">
        <v>3297941.0</v>
      </c>
      <c r="U359" s="236"/>
      <c r="V359" s="236"/>
      <c r="W359" s="236"/>
      <c r="X359" s="236"/>
      <c r="Y359" s="236"/>
      <c r="Z359" s="236"/>
      <c r="AA359" s="236"/>
      <c r="AB359" s="236"/>
    </row>
    <row r="360">
      <c r="A360" s="236"/>
      <c r="B360" s="241" t="s">
        <v>3398</v>
      </c>
      <c r="C360" s="242">
        <v>2000000.0</v>
      </c>
      <c r="D360" s="248"/>
      <c r="E360" s="248"/>
      <c r="F360" s="248"/>
      <c r="G360" s="242">
        <v>24038.0</v>
      </c>
      <c r="H360" s="242">
        <v>333333.0</v>
      </c>
      <c r="I360" s="247"/>
      <c r="J360" s="247"/>
      <c r="K360" s="247"/>
      <c r="L360" s="247"/>
      <c r="M360" s="242">
        <v>828333.0</v>
      </c>
      <c r="N360" s="247"/>
      <c r="O360" s="247"/>
      <c r="P360" s="242">
        <v>2330428.0</v>
      </c>
      <c r="Q360" s="247"/>
      <c r="R360" s="247"/>
      <c r="S360" s="247"/>
      <c r="T360" s="242">
        <v>2330428.0</v>
      </c>
      <c r="U360" s="236"/>
      <c r="V360" s="236"/>
      <c r="W360" s="236"/>
      <c r="X360" s="236"/>
      <c r="Y360" s="236"/>
      <c r="Z360" s="236"/>
      <c r="AA360" s="236"/>
      <c r="AB360" s="236"/>
    </row>
    <row r="361">
      <c r="A361" s="236"/>
      <c r="B361" s="241" t="s">
        <v>3399</v>
      </c>
      <c r="C361" s="242">
        <v>2000000.0</v>
      </c>
      <c r="D361" s="248"/>
      <c r="E361" s="248"/>
      <c r="F361" s="248"/>
      <c r="G361" s="242">
        <v>210192.0</v>
      </c>
      <c r="H361" s="242">
        <v>500000.0</v>
      </c>
      <c r="I361" s="247"/>
      <c r="J361" s="247"/>
      <c r="K361" s="247"/>
      <c r="L361" s="247"/>
      <c r="M361" s="242">
        <v>1276667.0</v>
      </c>
      <c r="N361" s="247"/>
      <c r="O361" s="247"/>
      <c r="P361" s="242">
        <v>3862821.0</v>
      </c>
      <c r="Q361" s="247"/>
      <c r="R361" s="242">
        <v>175280.0</v>
      </c>
      <c r="S361" s="247"/>
      <c r="T361" s="242">
        <v>3687541.0</v>
      </c>
      <c r="U361" s="236"/>
      <c r="V361" s="236"/>
      <c r="W361" s="236"/>
      <c r="X361" s="236"/>
      <c r="Y361" s="236"/>
      <c r="Z361" s="236"/>
      <c r="AA361" s="236"/>
      <c r="AB361" s="236"/>
    </row>
    <row r="362">
      <c r="A362" s="236"/>
      <c r="B362" s="241" t="s">
        <v>3400</v>
      </c>
      <c r="C362" s="242">
        <v>2000000.0</v>
      </c>
      <c r="D362" s="248"/>
      <c r="E362" s="248"/>
      <c r="F362" s="248"/>
      <c r="G362" s="242">
        <v>161058.0</v>
      </c>
      <c r="H362" s="242">
        <v>500000.0</v>
      </c>
      <c r="I362" s="247"/>
      <c r="J362" s="247"/>
      <c r="K362" s="247"/>
      <c r="L362" s="247"/>
      <c r="M362" s="242">
        <v>1053333.0</v>
      </c>
      <c r="N362" s="247"/>
      <c r="O362" s="247"/>
      <c r="P362" s="242">
        <v>3672222.0</v>
      </c>
      <c r="Q362" s="247"/>
      <c r="R362" s="247"/>
      <c r="S362" s="247"/>
      <c r="T362" s="242">
        <v>3672222.0</v>
      </c>
      <c r="U362" s="236"/>
      <c r="V362" s="236"/>
      <c r="W362" s="236"/>
      <c r="X362" s="236"/>
      <c r="Y362" s="236"/>
      <c r="Z362" s="236"/>
      <c r="AA362" s="236"/>
      <c r="AB362" s="236"/>
    </row>
    <row r="363">
      <c r="A363" s="236"/>
      <c r="B363" s="241" t="s">
        <v>3401</v>
      </c>
      <c r="C363" s="242">
        <v>2000000.0</v>
      </c>
      <c r="D363" s="248"/>
      <c r="E363" s="248"/>
      <c r="F363" s="248"/>
      <c r="G363" s="242">
        <v>149519.0</v>
      </c>
      <c r="H363" s="242">
        <v>1000000.0</v>
      </c>
      <c r="I363" s="247"/>
      <c r="J363" s="247"/>
      <c r="K363" s="247"/>
      <c r="L363" s="247"/>
      <c r="M363" s="242">
        <v>1836667.0</v>
      </c>
      <c r="N363" s="247"/>
      <c r="O363" s="247"/>
      <c r="P363" s="242">
        <v>5048932.0</v>
      </c>
      <c r="Q363" s="247"/>
      <c r="R363" s="242">
        <v>175280.0</v>
      </c>
      <c r="S363" s="247"/>
      <c r="T363" s="242">
        <v>4873652.0</v>
      </c>
      <c r="U363" s="236"/>
      <c r="V363" s="236"/>
      <c r="W363" s="236"/>
      <c r="X363" s="236"/>
      <c r="Y363" s="236"/>
      <c r="Z363" s="236"/>
      <c r="AA363" s="236"/>
      <c r="AB363" s="236"/>
    </row>
    <row r="364">
      <c r="A364" s="236"/>
      <c r="B364" s="241" t="s">
        <v>3358</v>
      </c>
      <c r="C364" s="242">
        <v>2000000.0</v>
      </c>
      <c r="D364" s="248"/>
      <c r="E364" s="248"/>
      <c r="F364" s="248"/>
      <c r="G364" s="242">
        <v>121538.0</v>
      </c>
      <c r="H364" s="242">
        <v>1000000.0</v>
      </c>
      <c r="I364" s="242">
        <v>0.0</v>
      </c>
      <c r="J364" s="247"/>
      <c r="K364" s="247"/>
      <c r="L364" s="247"/>
      <c r="M364" s="242">
        <v>1520000.0</v>
      </c>
      <c r="N364" s="247"/>
      <c r="O364" s="247"/>
      <c r="P364" s="242">
        <v>4699685.0</v>
      </c>
      <c r="Q364" s="247"/>
      <c r="R364" s="242">
        <v>175280.0</v>
      </c>
      <c r="S364" s="242">
        <v>2000000.0</v>
      </c>
      <c r="T364" s="242">
        <v>2524405.0</v>
      </c>
      <c r="U364" s="236"/>
      <c r="V364" s="236"/>
      <c r="W364" s="236"/>
      <c r="X364" s="236"/>
      <c r="Y364" s="236"/>
      <c r="Z364" s="236"/>
      <c r="AA364" s="236"/>
      <c r="AB364" s="236"/>
    </row>
    <row r="365">
      <c r="A365" s="236"/>
      <c r="B365" s="241" t="s">
        <v>3357</v>
      </c>
      <c r="C365" s="242">
        <v>2000000.0</v>
      </c>
      <c r="D365" s="248"/>
      <c r="E365" s="248"/>
      <c r="F365" s="248"/>
      <c r="G365" s="242">
        <v>223558.0</v>
      </c>
      <c r="H365" s="242">
        <v>1000000.0</v>
      </c>
      <c r="I365" s="242">
        <v>0.0</v>
      </c>
      <c r="J365" s="247"/>
      <c r="K365" s="247"/>
      <c r="L365" s="247"/>
      <c r="M365" s="242">
        <v>1783333.0</v>
      </c>
      <c r="N365" s="247"/>
      <c r="O365" s="247"/>
      <c r="P365" s="242">
        <v>5069945.0</v>
      </c>
      <c r="Q365" s="247"/>
      <c r="R365" s="242">
        <v>175280.0</v>
      </c>
      <c r="S365" s="247"/>
      <c r="T365" s="242">
        <v>4894665.0</v>
      </c>
      <c r="U365" s="236"/>
      <c r="V365" s="236"/>
      <c r="W365" s="236"/>
      <c r="X365" s="236"/>
      <c r="Y365" s="236"/>
      <c r="Z365" s="236"/>
      <c r="AA365" s="236"/>
      <c r="AB365" s="236"/>
    </row>
    <row r="366">
      <c r="A366" s="236"/>
      <c r="B366" s="241" t="s">
        <v>3359</v>
      </c>
      <c r="C366" s="242">
        <v>2000000.0</v>
      </c>
      <c r="D366" s="248"/>
      <c r="E366" s="248"/>
      <c r="F366" s="248"/>
      <c r="G366" s="242">
        <v>92212.0</v>
      </c>
      <c r="H366" s="242">
        <v>1000000.0</v>
      </c>
      <c r="I366" s="242">
        <v>0.0</v>
      </c>
      <c r="J366" s="247"/>
      <c r="K366" s="247"/>
      <c r="L366" s="247"/>
      <c r="M366" s="242">
        <v>880000.0</v>
      </c>
      <c r="N366" s="247"/>
      <c r="O366" s="247"/>
      <c r="P366" s="242">
        <v>3433750.0</v>
      </c>
      <c r="Q366" s="247"/>
      <c r="R366" s="242">
        <v>175280.0</v>
      </c>
      <c r="S366" s="247"/>
      <c r="T366" s="242">
        <v>3258470.0</v>
      </c>
      <c r="U366" s="236"/>
      <c r="V366" s="236"/>
      <c r="W366" s="236"/>
      <c r="X366" s="236"/>
      <c r="Y366" s="236"/>
      <c r="Z366" s="236"/>
      <c r="AA366" s="236"/>
      <c r="AB366" s="236"/>
    </row>
    <row r="367">
      <c r="A367" s="236"/>
      <c r="B367" s="241" t="s">
        <v>3361</v>
      </c>
      <c r="C367" s="242">
        <v>2000000.0</v>
      </c>
      <c r="D367" s="248"/>
      <c r="E367" s="248"/>
      <c r="F367" s="248"/>
      <c r="G367" s="242">
        <v>164615.0</v>
      </c>
      <c r="H367" s="242">
        <v>666667.0</v>
      </c>
      <c r="I367" s="247"/>
      <c r="J367" s="247"/>
      <c r="K367" s="247"/>
      <c r="L367" s="247"/>
      <c r="M367" s="242">
        <v>1755000.0</v>
      </c>
      <c r="N367" s="247"/>
      <c r="O367" s="247"/>
      <c r="P367" s="242">
        <v>4655167.0</v>
      </c>
      <c r="Q367" s="247"/>
      <c r="R367" s="242">
        <v>175280.0</v>
      </c>
      <c r="S367" s="247"/>
      <c r="T367" s="242">
        <v>4479887.0</v>
      </c>
      <c r="U367" s="236"/>
      <c r="V367" s="236"/>
      <c r="W367" s="236"/>
      <c r="X367" s="236"/>
      <c r="Y367" s="236"/>
      <c r="Z367" s="236"/>
      <c r="AA367" s="236"/>
      <c r="AB367" s="236"/>
    </row>
    <row r="368">
      <c r="A368" s="236"/>
      <c r="B368" s="241" t="s">
        <v>3341</v>
      </c>
      <c r="C368" s="242">
        <v>2000000.0</v>
      </c>
      <c r="D368" s="248"/>
      <c r="E368" s="248"/>
      <c r="F368" s="248"/>
      <c r="G368" s="242">
        <v>159423.0</v>
      </c>
      <c r="H368" s="242">
        <v>666667.0</v>
      </c>
      <c r="I368" s="247"/>
      <c r="J368" s="247"/>
      <c r="K368" s="247"/>
      <c r="L368" s="247"/>
      <c r="M368" s="242">
        <v>1661667.0</v>
      </c>
      <c r="N368" s="247"/>
      <c r="O368" s="247"/>
      <c r="P368" s="242">
        <v>4670326.0</v>
      </c>
      <c r="Q368" s="247"/>
      <c r="R368" s="242">
        <v>175280.0</v>
      </c>
      <c r="S368" s="247"/>
      <c r="T368" s="242">
        <v>4495046.0</v>
      </c>
      <c r="U368" s="236"/>
      <c r="V368" s="236"/>
      <c r="W368" s="236"/>
      <c r="X368" s="236"/>
      <c r="Y368" s="236"/>
      <c r="Z368" s="236"/>
      <c r="AA368" s="236"/>
      <c r="AB368" s="236"/>
    </row>
    <row r="369">
      <c r="A369" s="236"/>
      <c r="B369" s="241" t="s">
        <v>3402</v>
      </c>
      <c r="C369" s="242">
        <v>2.0E7</v>
      </c>
      <c r="D369" s="248"/>
      <c r="E369" s="248"/>
      <c r="F369" s="248"/>
      <c r="G369" s="247"/>
      <c r="H369" s="247"/>
      <c r="I369" s="247"/>
      <c r="J369" s="247"/>
      <c r="K369" s="247"/>
      <c r="L369" s="247"/>
      <c r="M369" s="242">
        <v>9.9264595E7</v>
      </c>
      <c r="N369" s="247"/>
      <c r="O369" s="247"/>
      <c r="P369" s="242">
        <v>1.19264595E8</v>
      </c>
      <c r="Q369" s="242">
        <v>0.0</v>
      </c>
      <c r="R369" s="242">
        <v>0.0</v>
      </c>
      <c r="S369" s="242">
        <v>0.0</v>
      </c>
      <c r="T369" s="242">
        <f t="shared" ref="T369:T370" si="40">P369-Q369-R369-S369</f>
        <v>119264595</v>
      </c>
      <c r="U369" s="236"/>
      <c r="V369" s="236"/>
      <c r="W369" s="236"/>
      <c r="X369" s="236"/>
      <c r="Y369" s="236"/>
      <c r="Z369" s="236"/>
      <c r="AA369" s="236"/>
      <c r="AB369" s="236"/>
    </row>
    <row r="370">
      <c r="A370" s="236"/>
      <c r="B370" s="241" t="s">
        <v>3403</v>
      </c>
      <c r="C370" s="242">
        <v>2.0E7</v>
      </c>
      <c r="D370" s="248"/>
      <c r="E370" s="248"/>
      <c r="F370" s="248"/>
      <c r="G370" s="242">
        <v>885577.0</v>
      </c>
      <c r="H370" s="247"/>
      <c r="I370" s="247"/>
      <c r="J370" s="247"/>
      <c r="K370" s="247"/>
      <c r="L370" s="247"/>
      <c r="M370" s="242">
        <v>1.31135328E8</v>
      </c>
      <c r="N370" s="247"/>
      <c r="O370" s="247"/>
      <c r="P370" s="242">
        <v>1.52753366E8</v>
      </c>
      <c r="Q370" s="242">
        <v>0.0</v>
      </c>
      <c r="R370" s="242">
        <v>735000.0</v>
      </c>
      <c r="S370" s="242">
        <v>0.0</v>
      </c>
      <c r="T370" s="242">
        <f t="shared" si="40"/>
        <v>152018366</v>
      </c>
      <c r="U370" s="236"/>
      <c r="V370" s="236"/>
      <c r="W370" s="236"/>
      <c r="X370" s="236"/>
      <c r="Y370" s="236"/>
      <c r="Z370" s="236"/>
      <c r="AA370" s="236"/>
      <c r="AB370" s="236"/>
    </row>
    <row r="371">
      <c r="A371" s="230" t="s">
        <v>129</v>
      </c>
      <c r="B371" s="231" t="s">
        <v>3408</v>
      </c>
      <c r="C371" s="232" t="s">
        <v>3372</v>
      </c>
      <c r="D371" s="250"/>
      <c r="E371" s="250"/>
      <c r="F371" s="250"/>
      <c r="G371" s="232" t="s">
        <v>3376</v>
      </c>
      <c r="H371" s="232" t="s">
        <v>3301</v>
      </c>
      <c r="I371" s="232" t="s">
        <v>3302</v>
      </c>
      <c r="J371" s="232" t="s">
        <v>3303</v>
      </c>
      <c r="K371" s="232" t="s">
        <v>3304</v>
      </c>
      <c r="L371" s="232" t="s">
        <v>3377</v>
      </c>
      <c r="M371" s="232" t="s">
        <v>3378</v>
      </c>
      <c r="N371" s="232" t="s">
        <v>3379</v>
      </c>
      <c r="O371" s="232" t="s">
        <v>124</v>
      </c>
      <c r="P371" s="232" t="s">
        <v>3314</v>
      </c>
      <c r="Q371" s="234" t="s">
        <v>121</v>
      </c>
      <c r="R371" s="234" t="s">
        <v>3309</v>
      </c>
      <c r="S371" s="234" t="s">
        <v>3310</v>
      </c>
      <c r="T371" s="235" t="s">
        <v>3315</v>
      </c>
      <c r="U371" s="236"/>
      <c r="V371" s="236"/>
      <c r="W371" s="236"/>
      <c r="X371" s="236"/>
      <c r="Y371" s="236"/>
      <c r="Z371" s="236"/>
      <c r="AA371" s="236"/>
      <c r="AB371" s="236"/>
    </row>
    <row r="372">
      <c r="A372" s="237"/>
      <c r="B372" s="238" t="s">
        <v>3380</v>
      </c>
      <c r="C372" s="239">
        <f>sum(C373)</f>
        <v>55000000</v>
      </c>
      <c r="D372" s="240"/>
      <c r="E372" s="240"/>
      <c r="F372" s="240"/>
      <c r="G372" s="239">
        <f t="shared" ref="G372:T372" si="41">sum(G373)</f>
        <v>0</v>
      </c>
      <c r="H372" s="239">
        <f t="shared" si="41"/>
        <v>0</v>
      </c>
      <c r="I372" s="239">
        <f t="shared" si="41"/>
        <v>0</v>
      </c>
      <c r="J372" s="239">
        <f t="shared" si="41"/>
        <v>0</v>
      </c>
      <c r="K372" s="239">
        <f t="shared" si="41"/>
        <v>0</v>
      </c>
      <c r="L372" s="239">
        <f t="shared" si="41"/>
        <v>0</v>
      </c>
      <c r="M372" s="239">
        <f t="shared" si="41"/>
        <v>0</v>
      </c>
      <c r="N372" s="239">
        <f t="shared" si="41"/>
        <v>0</v>
      </c>
      <c r="O372" s="239">
        <f t="shared" si="41"/>
        <v>0</v>
      </c>
      <c r="P372" s="239">
        <f t="shared" si="41"/>
        <v>55000000</v>
      </c>
      <c r="Q372" s="239">
        <f t="shared" si="41"/>
        <v>0</v>
      </c>
      <c r="R372" s="239">
        <f t="shared" si="41"/>
        <v>0</v>
      </c>
      <c r="S372" s="239">
        <f t="shared" si="41"/>
        <v>0</v>
      </c>
      <c r="T372" s="239">
        <f t="shared" si="41"/>
        <v>55000000</v>
      </c>
      <c r="U372" s="236"/>
      <c r="V372" s="236"/>
      <c r="W372" s="236"/>
      <c r="X372" s="236"/>
      <c r="Y372" s="236"/>
      <c r="Z372" s="236"/>
      <c r="AA372" s="236"/>
      <c r="AB372" s="236"/>
    </row>
    <row r="373">
      <c r="A373" s="236"/>
      <c r="B373" s="241" t="s">
        <v>3340</v>
      </c>
      <c r="C373" s="242">
        <v>5.5E7</v>
      </c>
      <c r="D373" s="248"/>
      <c r="E373" s="248"/>
      <c r="F373" s="248"/>
      <c r="G373" s="242">
        <v>0.0</v>
      </c>
      <c r="H373" s="242">
        <v>0.0</v>
      </c>
      <c r="I373" s="242">
        <v>0.0</v>
      </c>
      <c r="J373" s="242">
        <v>0.0</v>
      </c>
      <c r="K373" s="242">
        <v>0.0</v>
      </c>
      <c r="L373" s="242">
        <v>0.0</v>
      </c>
      <c r="M373" s="242">
        <v>0.0</v>
      </c>
      <c r="N373" s="242">
        <v>0.0</v>
      </c>
      <c r="O373" s="242">
        <v>0.0</v>
      </c>
      <c r="P373" s="242">
        <f>sum(C373:N373)</f>
        <v>55000000</v>
      </c>
      <c r="Q373" s="242">
        <v>0.0</v>
      </c>
      <c r="R373" s="242">
        <v>0.0</v>
      </c>
      <c r="S373" s="242">
        <v>0.0</v>
      </c>
      <c r="T373" s="242">
        <f>P373-Q373-R373-S373</f>
        <v>55000000</v>
      </c>
      <c r="U373" s="236"/>
      <c r="V373" s="236"/>
      <c r="W373" s="236"/>
      <c r="X373" s="236"/>
      <c r="Y373" s="236"/>
      <c r="Z373" s="236"/>
      <c r="AA373" s="236"/>
      <c r="AB373" s="236"/>
    </row>
    <row r="374">
      <c r="A374" s="237"/>
      <c r="B374" s="238" t="s">
        <v>3381</v>
      </c>
      <c r="C374" s="239"/>
      <c r="D374" s="240"/>
      <c r="E374" s="240"/>
      <c r="F374" s="240"/>
      <c r="G374" s="239"/>
      <c r="H374" s="239"/>
      <c r="I374" s="239"/>
      <c r="J374" s="239"/>
      <c r="K374" s="239"/>
      <c r="L374" s="239"/>
      <c r="M374" s="239"/>
      <c r="N374" s="239"/>
      <c r="O374" s="239"/>
      <c r="P374" s="239"/>
      <c r="Q374" s="239"/>
      <c r="R374" s="239"/>
      <c r="S374" s="239"/>
      <c r="T374" s="239"/>
      <c r="U374" s="236"/>
      <c r="V374" s="236"/>
      <c r="W374" s="236"/>
      <c r="X374" s="236"/>
      <c r="Y374" s="236"/>
      <c r="Z374" s="236"/>
      <c r="AA374" s="236"/>
      <c r="AB374" s="236"/>
    </row>
    <row r="375">
      <c r="A375" s="51"/>
      <c r="B375" s="51"/>
      <c r="C375" s="51"/>
      <c r="D375" s="245"/>
      <c r="E375" s="245"/>
      <c r="F375" s="245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236"/>
      <c r="V375" s="236"/>
      <c r="W375" s="236"/>
      <c r="X375" s="236"/>
      <c r="Y375" s="236"/>
      <c r="Z375" s="236"/>
      <c r="AA375" s="236"/>
      <c r="AB375" s="236"/>
    </row>
    <row r="376">
      <c r="A376" s="237"/>
      <c r="B376" s="238" t="s">
        <v>3382</v>
      </c>
      <c r="C376" s="246"/>
      <c r="D376" s="240"/>
      <c r="E376" s="240"/>
      <c r="F376" s="240"/>
      <c r="G376" s="246"/>
      <c r="H376" s="246"/>
      <c r="I376" s="246"/>
      <c r="J376" s="246"/>
      <c r="K376" s="246"/>
      <c r="L376" s="246"/>
      <c r="M376" s="246"/>
      <c r="N376" s="246"/>
      <c r="O376" s="246"/>
      <c r="P376" s="246"/>
      <c r="Q376" s="246"/>
      <c r="R376" s="246"/>
      <c r="S376" s="246"/>
      <c r="T376" s="246"/>
      <c r="U376" s="236"/>
      <c r="V376" s="236"/>
      <c r="W376" s="236"/>
      <c r="X376" s="236"/>
      <c r="Y376" s="236"/>
      <c r="Z376" s="236"/>
      <c r="AA376" s="236"/>
      <c r="AB376" s="236"/>
    </row>
    <row r="377">
      <c r="A377" s="236"/>
      <c r="B377" s="236"/>
      <c r="C377" s="247"/>
      <c r="D377" s="248"/>
      <c r="E377" s="248"/>
      <c r="F377" s="248"/>
      <c r="G377" s="247"/>
      <c r="H377" s="247"/>
      <c r="I377" s="247"/>
      <c r="J377" s="247"/>
      <c r="K377" s="247"/>
      <c r="L377" s="247"/>
      <c r="M377" s="247"/>
      <c r="N377" s="247"/>
      <c r="O377" s="247"/>
      <c r="P377" s="247"/>
      <c r="Q377" s="247"/>
      <c r="R377" s="247"/>
      <c r="S377" s="247"/>
      <c r="T377" s="247"/>
      <c r="U377" s="236"/>
      <c r="V377" s="236"/>
      <c r="W377" s="236"/>
      <c r="X377" s="236"/>
      <c r="Y377" s="236"/>
      <c r="Z377" s="236"/>
      <c r="AA377" s="236"/>
      <c r="AB377" s="236"/>
    </row>
    <row r="378">
      <c r="A378" s="237"/>
      <c r="B378" s="238" t="s">
        <v>3383</v>
      </c>
      <c r="C378" s="239">
        <f>sum(C379:C387)</f>
        <v>30166667</v>
      </c>
      <c r="D378" s="240"/>
      <c r="E378" s="240"/>
      <c r="F378" s="240"/>
      <c r="G378" s="239">
        <f t="shared" ref="G378:T378" si="42">sum(G379:G387)</f>
        <v>602051</v>
      </c>
      <c r="H378" s="239">
        <f t="shared" si="42"/>
        <v>0</v>
      </c>
      <c r="I378" s="239">
        <f t="shared" si="42"/>
        <v>0</v>
      </c>
      <c r="J378" s="239">
        <f t="shared" si="42"/>
        <v>0</v>
      </c>
      <c r="K378" s="239">
        <f t="shared" si="42"/>
        <v>0</v>
      </c>
      <c r="L378" s="239">
        <f t="shared" si="42"/>
        <v>0</v>
      </c>
      <c r="M378" s="239">
        <f t="shared" si="42"/>
        <v>54501585</v>
      </c>
      <c r="N378" s="239">
        <f t="shared" si="42"/>
        <v>0</v>
      </c>
      <c r="O378" s="239">
        <f t="shared" si="42"/>
        <v>0</v>
      </c>
      <c r="P378" s="239">
        <f t="shared" si="42"/>
        <v>84726503</v>
      </c>
      <c r="Q378" s="239">
        <f t="shared" si="42"/>
        <v>0</v>
      </c>
      <c r="R378" s="239">
        <f t="shared" si="42"/>
        <v>525840</v>
      </c>
      <c r="S378" s="239">
        <f t="shared" si="42"/>
        <v>0</v>
      </c>
      <c r="T378" s="239">
        <f t="shared" si="42"/>
        <v>84200663</v>
      </c>
      <c r="U378" s="236"/>
      <c r="V378" s="236"/>
      <c r="W378" s="236"/>
      <c r="X378" s="236"/>
      <c r="Y378" s="236"/>
      <c r="Z378" s="236"/>
      <c r="AA378" s="236"/>
      <c r="AB378" s="236"/>
    </row>
    <row r="379">
      <c r="A379" s="236"/>
      <c r="B379" s="241" t="s">
        <v>209</v>
      </c>
      <c r="C379" s="242">
        <v>5000000.0</v>
      </c>
      <c r="D379" s="248"/>
      <c r="E379" s="248"/>
      <c r="F379" s="248"/>
      <c r="G379" s="247"/>
      <c r="H379" s="247"/>
      <c r="I379" s="247"/>
      <c r="J379" s="247"/>
      <c r="K379" s="247"/>
      <c r="L379" s="247"/>
      <c r="M379" s="247"/>
      <c r="N379" s="247"/>
      <c r="O379" s="247"/>
      <c r="P379" s="242">
        <v>5000000.0</v>
      </c>
      <c r="Q379" s="247"/>
      <c r="R379" s="247"/>
      <c r="S379" s="247"/>
      <c r="T379" s="242">
        <v>5000000.0</v>
      </c>
      <c r="U379" s="236"/>
      <c r="V379" s="236"/>
      <c r="W379" s="236"/>
      <c r="X379" s="236"/>
      <c r="Y379" s="236"/>
      <c r="Z379" s="236"/>
      <c r="AA379" s="236"/>
      <c r="AB379" s="236"/>
    </row>
    <row r="380">
      <c r="A380" s="236"/>
      <c r="B380" s="241" t="s">
        <v>3384</v>
      </c>
      <c r="C380" s="247"/>
      <c r="D380" s="248"/>
      <c r="E380" s="248"/>
      <c r="F380" s="248"/>
      <c r="G380" s="247"/>
      <c r="H380" s="247"/>
      <c r="I380" s="247"/>
      <c r="J380" s="247"/>
      <c r="K380" s="247"/>
      <c r="L380" s="247"/>
      <c r="M380" s="247"/>
      <c r="N380" s="247"/>
      <c r="O380" s="247"/>
      <c r="P380" s="242">
        <v>66667.0</v>
      </c>
      <c r="Q380" s="247"/>
      <c r="R380" s="247"/>
      <c r="S380" s="247"/>
      <c r="T380" s="242">
        <v>66667.0</v>
      </c>
      <c r="U380" s="236"/>
      <c r="V380" s="236"/>
      <c r="W380" s="236"/>
      <c r="X380" s="236"/>
      <c r="Y380" s="236"/>
      <c r="Z380" s="236"/>
      <c r="AA380" s="236"/>
      <c r="AB380" s="236"/>
    </row>
    <row r="381">
      <c r="A381" s="236"/>
      <c r="B381" s="241" t="s">
        <v>3385</v>
      </c>
      <c r="C381" s="242">
        <v>3250000.0</v>
      </c>
      <c r="D381" s="248"/>
      <c r="E381" s="248"/>
      <c r="F381" s="248"/>
      <c r="G381" s="242">
        <v>15625.0</v>
      </c>
      <c r="H381" s="247"/>
      <c r="I381" s="247"/>
      <c r="J381" s="247"/>
      <c r="K381" s="247"/>
      <c r="L381" s="247"/>
      <c r="M381" s="242">
        <v>9970747.0</v>
      </c>
      <c r="N381" s="247"/>
      <c r="O381" s="247"/>
      <c r="P381" s="242">
        <v>1.307896E7</v>
      </c>
      <c r="Q381" s="247"/>
      <c r="R381" s="247"/>
      <c r="S381" s="247"/>
      <c r="T381" s="242">
        <v>1.307896E7</v>
      </c>
      <c r="U381" s="236"/>
      <c r="V381" s="236"/>
      <c r="W381" s="236"/>
      <c r="X381" s="236"/>
      <c r="Y381" s="236"/>
      <c r="Z381" s="236"/>
      <c r="AA381" s="236"/>
      <c r="AB381" s="236"/>
    </row>
    <row r="382">
      <c r="A382" s="236"/>
      <c r="B382" s="241" t="s">
        <v>3343</v>
      </c>
      <c r="C382" s="242">
        <v>3250000.0</v>
      </c>
      <c r="D382" s="248"/>
      <c r="E382" s="248"/>
      <c r="F382" s="248"/>
      <c r="G382" s="242">
        <v>195000.0</v>
      </c>
      <c r="H382" s="247"/>
      <c r="I382" s="247"/>
      <c r="J382" s="247"/>
      <c r="K382" s="247"/>
      <c r="L382" s="247"/>
      <c r="M382" s="242">
        <v>2.0211186E7</v>
      </c>
      <c r="N382" s="247"/>
      <c r="O382" s="247"/>
      <c r="P382" s="242">
        <v>2.3712311E7</v>
      </c>
      <c r="Q382" s="247"/>
      <c r="R382" s="247"/>
      <c r="S382" s="247"/>
      <c r="T382" s="242">
        <v>2.3712311E7</v>
      </c>
      <c r="U382" s="236"/>
      <c r="V382" s="236"/>
      <c r="W382" s="236"/>
      <c r="X382" s="236"/>
      <c r="Y382" s="236"/>
      <c r="Z382" s="236"/>
      <c r="AA382" s="236"/>
      <c r="AB382" s="236"/>
    </row>
    <row r="383">
      <c r="A383" s="236"/>
      <c r="B383" s="241" t="s">
        <v>201</v>
      </c>
      <c r="C383" s="242">
        <v>2166667.0</v>
      </c>
      <c r="D383" s="248"/>
      <c r="E383" s="248"/>
      <c r="F383" s="248"/>
      <c r="G383" s="242">
        <v>0.0</v>
      </c>
      <c r="H383" s="247"/>
      <c r="I383" s="247"/>
      <c r="J383" s="247"/>
      <c r="K383" s="247"/>
      <c r="L383" s="247"/>
      <c r="M383" s="242">
        <v>1.030698E7</v>
      </c>
      <c r="N383" s="247"/>
      <c r="O383" s="247"/>
      <c r="P383" s="242">
        <v>1.3140313E7</v>
      </c>
      <c r="Q383" s="247"/>
      <c r="R383" s="242">
        <v>175280.0</v>
      </c>
      <c r="S383" s="247"/>
      <c r="T383" s="242">
        <v>1.2965033E7</v>
      </c>
      <c r="U383" s="236"/>
      <c r="V383" s="236"/>
      <c r="W383" s="236"/>
      <c r="X383" s="236"/>
      <c r="Y383" s="236"/>
      <c r="Z383" s="236"/>
      <c r="AA383" s="236"/>
      <c r="AB383" s="236"/>
    </row>
    <row r="384">
      <c r="A384" s="236"/>
      <c r="B384" s="241" t="s">
        <v>204</v>
      </c>
      <c r="C384" s="242">
        <v>2166667.0</v>
      </c>
      <c r="D384" s="248"/>
      <c r="E384" s="248"/>
      <c r="F384" s="248"/>
      <c r="G384" s="242">
        <v>46875.0</v>
      </c>
      <c r="H384" s="247"/>
      <c r="I384" s="247"/>
      <c r="J384" s="247"/>
      <c r="K384" s="247"/>
      <c r="L384" s="247"/>
      <c r="M384" s="242">
        <v>1.4012672E7</v>
      </c>
      <c r="N384" s="247"/>
      <c r="O384" s="247"/>
      <c r="P384" s="242">
        <v>1.676788E7</v>
      </c>
      <c r="Q384" s="247"/>
      <c r="R384" s="242">
        <v>175280.0</v>
      </c>
      <c r="S384" s="247"/>
      <c r="T384" s="242">
        <v>1.65926E7</v>
      </c>
      <c r="U384" s="236"/>
      <c r="V384" s="236"/>
      <c r="W384" s="236"/>
      <c r="X384" s="236"/>
      <c r="Y384" s="236"/>
      <c r="Z384" s="236"/>
      <c r="AA384" s="236"/>
      <c r="AB384" s="236"/>
    </row>
    <row r="385">
      <c r="A385" s="236"/>
      <c r="B385" s="241" t="s">
        <v>3386</v>
      </c>
      <c r="C385" s="242">
        <v>6666667.0</v>
      </c>
      <c r="D385" s="248"/>
      <c r="E385" s="248"/>
      <c r="F385" s="248"/>
      <c r="G385" s="242">
        <v>0.0</v>
      </c>
      <c r="H385" s="247"/>
      <c r="I385" s="247"/>
      <c r="J385" s="247"/>
      <c r="K385" s="247"/>
      <c r="L385" s="247"/>
      <c r="M385" s="247"/>
      <c r="N385" s="247"/>
      <c r="O385" s="247"/>
      <c r="P385" s="242">
        <v>5333769.0</v>
      </c>
      <c r="Q385" s="247"/>
      <c r="R385" s="247"/>
      <c r="S385" s="247"/>
      <c r="T385" s="242">
        <v>5333769.0</v>
      </c>
      <c r="U385" s="236"/>
      <c r="V385" s="236"/>
      <c r="W385" s="236"/>
      <c r="X385" s="236"/>
      <c r="Y385" s="236"/>
      <c r="Z385" s="236"/>
      <c r="AA385" s="236"/>
      <c r="AB385" s="236"/>
    </row>
    <row r="386">
      <c r="A386" s="236"/>
      <c r="B386" s="241" t="s">
        <v>3345</v>
      </c>
      <c r="C386" s="242">
        <v>3333333.0</v>
      </c>
      <c r="D386" s="248"/>
      <c r="E386" s="248"/>
      <c r="F386" s="248"/>
      <c r="G386" s="242">
        <v>136218.0</v>
      </c>
      <c r="H386" s="247"/>
      <c r="I386" s="247"/>
      <c r="J386" s="247"/>
      <c r="K386" s="247"/>
      <c r="L386" s="247"/>
      <c r="M386" s="247"/>
      <c r="N386" s="247"/>
      <c r="O386" s="247"/>
      <c r="P386" s="242">
        <v>3084936.0</v>
      </c>
      <c r="Q386" s="247"/>
      <c r="R386" s="247"/>
      <c r="S386" s="247"/>
      <c r="T386" s="242">
        <v>3084936.0</v>
      </c>
      <c r="U386" s="236"/>
      <c r="V386" s="236"/>
      <c r="W386" s="236"/>
      <c r="X386" s="236"/>
      <c r="Y386" s="236"/>
      <c r="Z386" s="236"/>
      <c r="AA386" s="236"/>
      <c r="AB386" s="236"/>
    </row>
    <row r="387">
      <c r="A387" s="236"/>
      <c r="B387" s="241" t="s">
        <v>3319</v>
      </c>
      <c r="C387" s="242">
        <v>4333333.0</v>
      </c>
      <c r="D387" s="248"/>
      <c r="E387" s="248"/>
      <c r="F387" s="248"/>
      <c r="G387" s="242">
        <v>208333.0</v>
      </c>
      <c r="H387" s="247"/>
      <c r="I387" s="247"/>
      <c r="J387" s="247"/>
      <c r="K387" s="247"/>
      <c r="L387" s="247"/>
      <c r="M387" s="247"/>
      <c r="N387" s="247"/>
      <c r="O387" s="247"/>
      <c r="P387" s="242">
        <v>4541667.0</v>
      </c>
      <c r="Q387" s="247"/>
      <c r="R387" s="242">
        <v>175280.0</v>
      </c>
      <c r="S387" s="247"/>
      <c r="T387" s="242">
        <v>4366387.0</v>
      </c>
      <c r="U387" s="236"/>
      <c r="V387" s="236"/>
      <c r="W387" s="236"/>
      <c r="X387" s="236"/>
      <c r="Y387" s="236"/>
      <c r="Z387" s="236"/>
      <c r="AA387" s="236"/>
      <c r="AB387" s="236"/>
    </row>
    <row r="388">
      <c r="A388" s="237"/>
      <c r="B388" s="238" t="s">
        <v>3387</v>
      </c>
      <c r="C388" s="239">
        <f>sum(C389:C390)</f>
        <v>13333333</v>
      </c>
      <c r="D388" s="240"/>
      <c r="E388" s="240"/>
      <c r="F388" s="240"/>
      <c r="G388" s="239">
        <f t="shared" ref="G388:T388" si="43">sum(G389:G390)</f>
        <v>0</v>
      </c>
      <c r="H388" s="239">
        <f t="shared" si="43"/>
        <v>0</v>
      </c>
      <c r="I388" s="239">
        <f t="shared" si="43"/>
        <v>0</v>
      </c>
      <c r="J388" s="239">
        <f t="shared" si="43"/>
        <v>0</v>
      </c>
      <c r="K388" s="239">
        <f t="shared" si="43"/>
        <v>0</v>
      </c>
      <c r="L388" s="239">
        <f t="shared" si="43"/>
        <v>0</v>
      </c>
      <c r="M388" s="239">
        <f t="shared" si="43"/>
        <v>0</v>
      </c>
      <c r="N388" s="239">
        <f t="shared" si="43"/>
        <v>0</v>
      </c>
      <c r="O388" s="239">
        <f t="shared" si="43"/>
        <v>0</v>
      </c>
      <c r="P388" s="239">
        <f t="shared" si="43"/>
        <v>13333333</v>
      </c>
      <c r="Q388" s="239">
        <f t="shared" si="43"/>
        <v>0</v>
      </c>
      <c r="R388" s="239">
        <f t="shared" si="43"/>
        <v>0</v>
      </c>
      <c r="S388" s="239">
        <f t="shared" si="43"/>
        <v>0</v>
      </c>
      <c r="T388" s="239">
        <f t="shared" si="43"/>
        <v>13333333</v>
      </c>
      <c r="U388" s="236"/>
      <c r="V388" s="236"/>
      <c r="W388" s="236"/>
      <c r="X388" s="236"/>
      <c r="Y388" s="236"/>
      <c r="Z388" s="236"/>
      <c r="AA388" s="236"/>
      <c r="AB388" s="236"/>
    </row>
    <row r="389">
      <c r="A389" s="236"/>
      <c r="B389" s="241" t="s">
        <v>251</v>
      </c>
      <c r="C389" s="242">
        <v>5000000.0</v>
      </c>
      <c r="D389" s="248"/>
      <c r="E389" s="248"/>
      <c r="F389" s="248"/>
      <c r="G389" s="247"/>
      <c r="H389" s="247"/>
      <c r="I389" s="247"/>
      <c r="J389" s="247"/>
      <c r="K389" s="247"/>
      <c r="L389" s="247"/>
      <c r="M389" s="247"/>
      <c r="N389" s="247"/>
      <c r="O389" s="247"/>
      <c r="P389" s="242">
        <v>5000000.0</v>
      </c>
      <c r="Q389" s="247"/>
      <c r="R389" s="247"/>
      <c r="S389" s="247"/>
      <c r="T389" s="242">
        <v>5000000.0</v>
      </c>
      <c r="U389" s="236"/>
      <c r="V389" s="236"/>
      <c r="W389" s="236"/>
      <c r="X389" s="236"/>
      <c r="Y389" s="236"/>
      <c r="Z389" s="236"/>
      <c r="AA389" s="236"/>
      <c r="AB389" s="236"/>
    </row>
    <row r="390">
      <c r="A390" s="236"/>
      <c r="B390" s="241" t="s">
        <v>242</v>
      </c>
      <c r="C390" s="242">
        <v>8333333.0</v>
      </c>
      <c r="D390" s="248"/>
      <c r="E390" s="248"/>
      <c r="F390" s="248"/>
      <c r="G390" s="247"/>
      <c r="H390" s="247"/>
      <c r="I390" s="247"/>
      <c r="J390" s="247"/>
      <c r="K390" s="247"/>
      <c r="L390" s="247"/>
      <c r="M390" s="247"/>
      <c r="N390" s="247"/>
      <c r="O390" s="247"/>
      <c r="P390" s="242">
        <v>8333333.0</v>
      </c>
      <c r="Q390" s="247"/>
      <c r="R390" s="247"/>
      <c r="S390" s="247"/>
      <c r="T390" s="242">
        <v>8333333.0</v>
      </c>
      <c r="U390" s="236"/>
      <c r="V390" s="236"/>
      <c r="W390" s="236"/>
      <c r="X390" s="236"/>
      <c r="Y390" s="236"/>
      <c r="Z390" s="236"/>
      <c r="AA390" s="236"/>
      <c r="AB390" s="236"/>
    </row>
    <row r="391">
      <c r="A391" s="237"/>
      <c r="B391" s="238" t="s">
        <v>3388</v>
      </c>
      <c r="C391" s="239">
        <f>sum(C392:C402)</f>
        <v>75366666</v>
      </c>
      <c r="D391" s="240"/>
      <c r="E391" s="240"/>
      <c r="F391" s="240"/>
      <c r="G391" s="239">
        <f t="shared" ref="G391:T391" si="44">sum(G392:G402)</f>
        <v>2438520</v>
      </c>
      <c r="H391" s="239">
        <f t="shared" si="44"/>
        <v>1133334</v>
      </c>
      <c r="I391" s="239">
        <f t="shared" si="44"/>
        <v>0</v>
      </c>
      <c r="J391" s="239">
        <f t="shared" si="44"/>
        <v>666667</v>
      </c>
      <c r="K391" s="239">
        <f t="shared" si="44"/>
        <v>0</v>
      </c>
      <c r="L391" s="239">
        <f t="shared" si="44"/>
        <v>150000</v>
      </c>
      <c r="M391" s="239">
        <f t="shared" si="44"/>
        <v>0</v>
      </c>
      <c r="N391" s="239">
        <f t="shared" si="44"/>
        <v>0</v>
      </c>
      <c r="O391" s="239">
        <f t="shared" si="44"/>
        <v>0</v>
      </c>
      <c r="P391" s="239">
        <f t="shared" si="44"/>
        <v>79811048</v>
      </c>
      <c r="Q391" s="239">
        <f t="shared" si="44"/>
        <v>0</v>
      </c>
      <c r="R391" s="239">
        <f t="shared" si="44"/>
        <v>1822520</v>
      </c>
      <c r="S391" s="239">
        <f t="shared" si="44"/>
        <v>3333333</v>
      </c>
      <c r="T391" s="239">
        <f t="shared" si="44"/>
        <v>74655194</v>
      </c>
      <c r="U391" s="236"/>
      <c r="V391" s="236"/>
      <c r="W391" s="236"/>
      <c r="X391" s="236"/>
      <c r="Y391" s="236"/>
      <c r="Z391" s="236"/>
      <c r="AA391" s="236"/>
      <c r="AB391" s="236"/>
    </row>
    <row r="392">
      <c r="A392" s="236"/>
      <c r="B392" s="249" t="s">
        <v>3389</v>
      </c>
      <c r="C392" s="242">
        <v>8333333.0</v>
      </c>
      <c r="D392" s="248"/>
      <c r="E392" s="248"/>
      <c r="F392" s="248"/>
      <c r="G392" s="247"/>
      <c r="H392" s="247"/>
      <c r="I392" s="247"/>
      <c r="J392" s="247"/>
      <c r="K392" s="247"/>
      <c r="L392" s="247"/>
      <c r="M392" s="247"/>
      <c r="N392" s="247"/>
      <c r="O392" s="247"/>
      <c r="P392" s="242">
        <v>8333333.0</v>
      </c>
      <c r="Q392" s="247"/>
      <c r="R392" s="242">
        <v>245000.0</v>
      </c>
      <c r="S392" s="247"/>
      <c r="T392" s="242">
        <v>8088333.0</v>
      </c>
      <c r="U392" s="236"/>
      <c r="V392" s="236"/>
      <c r="W392" s="236"/>
      <c r="X392" s="236"/>
      <c r="Y392" s="236"/>
      <c r="Z392" s="236"/>
      <c r="AA392" s="236"/>
      <c r="AB392" s="236"/>
    </row>
    <row r="393">
      <c r="A393" s="236"/>
      <c r="B393" s="249" t="s">
        <v>213</v>
      </c>
      <c r="C393" s="242">
        <v>3.0333333E7</v>
      </c>
      <c r="D393" s="248"/>
      <c r="E393" s="248"/>
      <c r="F393" s="248"/>
      <c r="G393" s="247"/>
      <c r="H393" s="247"/>
      <c r="I393" s="247"/>
      <c r="J393" s="247"/>
      <c r="K393" s="247"/>
      <c r="L393" s="247"/>
      <c r="M393" s="247"/>
      <c r="N393" s="247"/>
      <c r="O393" s="247"/>
      <c r="P393" s="242">
        <v>3.0333333E7</v>
      </c>
      <c r="Q393" s="247"/>
      <c r="R393" s="247"/>
      <c r="S393" s="247"/>
      <c r="T393" s="242">
        <v>3.0333333E7</v>
      </c>
      <c r="U393" s="236"/>
      <c r="V393" s="236"/>
      <c r="W393" s="236"/>
      <c r="X393" s="236"/>
      <c r="Y393" s="236"/>
      <c r="Z393" s="236"/>
      <c r="AA393" s="236"/>
      <c r="AB393" s="236"/>
    </row>
    <row r="394">
      <c r="A394" s="236"/>
      <c r="B394" s="241" t="s">
        <v>221</v>
      </c>
      <c r="C394" s="242">
        <v>5333333.0</v>
      </c>
      <c r="D394" s="248"/>
      <c r="E394" s="248"/>
      <c r="F394" s="248"/>
      <c r="G394" s="247"/>
      <c r="H394" s="247"/>
      <c r="I394" s="247"/>
      <c r="J394" s="247"/>
      <c r="K394" s="247"/>
      <c r="L394" s="247"/>
      <c r="M394" s="247"/>
      <c r="N394" s="247"/>
      <c r="O394" s="247"/>
      <c r="P394" s="242">
        <v>5333333.0</v>
      </c>
      <c r="Q394" s="247"/>
      <c r="R394" s="242">
        <v>175280.0</v>
      </c>
      <c r="S394" s="247"/>
      <c r="T394" s="242">
        <v>5158053.0</v>
      </c>
      <c r="U394" s="236"/>
      <c r="V394" s="236"/>
      <c r="W394" s="236"/>
      <c r="X394" s="236"/>
      <c r="Y394" s="236"/>
      <c r="Z394" s="236"/>
      <c r="AA394" s="236"/>
      <c r="AB394" s="236"/>
    </row>
    <row r="395">
      <c r="A395" s="236"/>
      <c r="B395" s="241" t="s">
        <v>3347</v>
      </c>
      <c r="C395" s="242">
        <v>5000000.0</v>
      </c>
      <c r="D395" s="248"/>
      <c r="E395" s="248"/>
      <c r="F395" s="248"/>
      <c r="G395" s="247"/>
      <c r="H395" s="247"/>
      <c r="I395" s="247"/>
      <c r="J395" s="247"/>
      <c r="K395" s="247"/>
      <c r="L395" s="247"/>
      <c r="M395" s="247"/>
      <c r="N395" s="247"/>
      <c r="O395" s="247"/>
      <c r="P395" s="242">
        <v>4890635.0</v>
      </c>
      <c r="Q395" s="247"/>
      <c r="R395" s="242">
        <v>175280.0</v>
      </c>
      <c r="S395" s="247"/>
      <c r="T395" s="242">
        <v>4715355.0</v>
      </c>
      <c r="U395" s="236"/>
      <c r="V395" s="236"/>
      <c r="W395" s="236"/>
      <c r="X395" s="236"/>
      <c r="Y395" s="236"/>
      <c r="Z395" s="236"/>
      <c r="AA395" s="236"/>
      <c r="AB395" s="236"/>
    </row>
    <row r="396">
      <c r="A396" s="236"/>
      <c r="B396" s="241" t="s">
        <v>245</v>
      </c>
      <c r="C396" s="242">
        <v>2100000.0</v>
      </c>
      <c r="D396" s="248"/>
      <c r="E396" s="248"/>
      <c r="F396" s="248"/>
      <c r="G396" s="242">
        <v>0.0</v>
      </c>
      <c r="H396" s="242">
        <v>566667.0</v>
      </c>
      <c r="I396" s="247"/>
      <c r="J396" s="242">
        <v>0.0</v>
      </c>
      <c r="K396" s="247"/>
      <c r="L396" s="247"/>
      <c r="M396" s="247"/>
      <c r="N396" s="247"/>
      <c r="O396" s="247"/>
      <c r="P396" s="242">
        <v>2662935.0</v>
      </c>
      <c r="Q396" s="247"/>
      <c r="R396" s="242">
        <v>175280.0</v>
      </c>
      <c r="S396" s="247"/>
      <c r="T396" s="242">
        <v>2487655.0</v>
      </c>
      <c r="U396" s="236"/>
      <c r="V396" s="236"/>
      <c r="W396" s="236"/>
      <c r="X396" s="236"/>
      <c r="Y396" s="236"/>
      <c r="Z396" s="236"/>
      <c r="AA396" s="236"/>
      <c r="AB396" s="236"/>
    </row>
    <row r="397">
      <c r="A397" s="236"/>
      <c r="B397" s="241" t="s">
        <v>249</v>
      </c>
      <c r="C397" s="242">
        <v>2100000.0</v>
      </c>
      <c r="D397" s="248"/>
      <c r="E397" s="248"/>
      <c r="F397" s="248"/>
      <c r="G397" s="242">
        <v>145082.0</v>
      </c>
      <c r="H397" s="242">
        <v>566667.0</v>
      </c>
      <c r="I397" s="247"/>
      <c r="J397" s="242">
        <v>666667.0</v>
      </c>
      <c r="K397" s="247"/>
      <c r="L397" s="247"/>
      <c r="M397" s="247"/>
      <c r="N397" s="247"/>
      <c r="O397" s="247"/>
      <c r="P397" s="242">
        <v>3720489.0</v>
      </c>
      <c r="Q397" s="247"/>
      <c r="R397" s="242">
        <v>175280.0</v>
      </c>
      <c r="S397" s="242">
        <v>1333333.0</v>
      </c>
      <c r="T397" s="242">
        <v>2211875.0</v>
      </c>
      <c r="U397" s="236"/>
      <c r="V397" s="236"/>
      <c r="W397" s="236"/>
      <c r="X397" s="236"/>
      <c r="Y397" s="236"/>
      <c r="Z397" s="236"/>
      <c r="AA397" s="236"/>
      <c r="AB397" s="236"/>
    </row>
    <row r="398">
      <c r="A398" s="236"/>
      <c r="B398" s="241" t="s">
        <v>3390</v>
      </c>
      <c r="C398" s="242">
        <v>2666667.0</v>
      </c>
      <c r="D398" s="248"/>
      <c r="E398" s="248"/>
      <c r="F398" s="248"/>
      <c r="G398" s="242">
        <v>0.0</v>
      </c>
      <c r="H398" s="247"/>
      <c r="I398" s="247"/>
      <c r="J398" s="247"/>
      <c r="K398" s="247"/>
      <c r="L398" s="247"/>
      <c r="M398" s="247"/>
      <c r="N398" s="247"/>
      <c r="O398" s="247"/>
      <c r="P398" s="242">
        <v>2461538.0</v>
      </c>
      <c r="Q398" s="247"/>
      <c r="R398" s="247"/>
      <c r="S398" s="247"/>
      <c r="T398" s="242">
        <v>2461538.0</v>
      </c>
      <c r="U398" s="236"/>
      <c r="V398" s="236"/>
      <c r="W398" s="236"/>
      <c r="X398" s="236"/>
      <c r="Y398" s="236"/>
      <c r="Z398" s="236"/>
      <c r="AA398" s="236"/>
      <c r="AB398" s="236"/>
    </row>
    <row r="399">
      <c r="A399" s="236"/>
      <c r="B399" s="241" t="s">
        <v>3339</v>
      </c>
      <c r="C399" s="242">
        <v>4000000.0</v>
      </c>
      <c r="D399" s="248"/>
      <c r="E399" s="248"/>
      <c r="F399" s="248"/>
      <c r="G399" s="242">
        <v>95000.0</v>
      </c>
      <c r="H399" s="242">
        <v>0.0</v>
      </c>
      <c r="I399" s="247"/>
      <c r="J399" s="242">
        <v>0.0</v>
      </c>
      <c r="K399" s="247"/>
      <c r="L399" s="242">
        <v>50000.0</v>
      </c>
      <c r="M399" s="247"/>
      <c r="N399" s="247"/>
      <c r="O399" s="247"/>
      <c r="P399" s="242">
        <v>4134157.0</v>
      </c>
      <c r="Q399" s="247"/>
      <c r="R399" s="242">
        <v>175280.0</v>
      </c>
      <c r="S399" s="242">
        <v>2000000.0</v>
      </c>
      <c r="T399" s="242">
        <v>1958877.0</v>
      </c>
      <c r="U399" s="236"/>
      <c r="V399" s="236"/>
      <c r="W399" s="236"/>
      <c r="X399" s="236"/>
      <c r="Y399" s="236"/>
      <c r="Z399" s="236"/>
      <c r="AA399" s="236"/>
      <c r="AB399" s="236"/>
    </row>
    <row r="400">
      <c r="A400" s="236"/>
      <c r="B400" s="241" t="s">
        <v>258</v>
      </c>
      <c r="C400" s="242">
        <v>4000000.0</v>
      </c>
      <c r="D400" s="248"/>
      <c r="E400" s="248"/>
      <c r="F400" s="248"/>
      <c r="G400" s="242">
        <v>200179.0</v>
      </c>
      <c r="H400" s="242">
        <v>0.0</v>
      </c>
      <c r="I400" s="247"/>
      <c r="J400" s="242">
        <v>0.0</v>
      </c>
      <c r="K400" s="247"/>
      <c r="L400" s="242">
        <v>100000.0</v>
      </c>
      <c r="M400" s="247"/>
      <c r="N400" s="247"/>
      <c r="O400" s="247"/>
      <c r="P400" s="242">
        <v>4443036.0</v>
      </c>
      <c r="Q400" s="247"/>
      <c r="R400" s="242">
        <v>175280.0</v>
      </c>
      <c r="S400" s="247"/>
      <c r="T400" s="242">
        <v>4267756.0</v>
      </c>
      <c r="U400" s="236"/>
      <c r="V400" s="236"/>
      <c r="W400" s="236"/>
      <c r="X400" s="236"/>
      <c r="Y400" s="236"/>
      <c r="Z400" s="236"/>
      <c r="AA400" s="236"/>
      <c r="AB400" s="236"/>
    </row>
    <row r="401">
      <c r="A401" s="236"/>
      <c r="B401" s="241" t="s">
        <v>260</v>
      </c>
      <c r="C401" s="242">
        <v>6000000.0</v>
      </c>
      <c r="D401" s="248"/>
      <c r="E401" s="248"/>
      <c r="F401" s="248"/>
      <c r="G401" s="242">
        <v>1041161.0</v>
      </c>
      <c r="H401" s="242">
        <v>0.0</v>
      </c>
      <c r="I401" s="247"/>
      <c r="J401" s="242">
        <v>0.0</v>
      </c>
      <c r="K401" s="247"/>
      <c r="L401" s="247"/>
      <c r="M401" s="247"/>
      <c r="N401" s="247"/>
      <c r="O401" s="247"/>
      <c r="P401" s="242">
        <v>7041161.0</v>
      </c>
      <c r="Q401" s="247"/>
      <c r="R401" s="242">
        <v>262920.0</v>
      </c>
      <c r="S401" s="247"/>
      <c r="T401" s="242">
        <v>6778241.0</v>
      </c>
      <c r="U401" s="236"/>
      <c r="V401" s="236"/>
      <c r="W401" s="236"/>
      <c r="X401" s="236"/>
      <c r="Y401" s="236"/>
      <c r="Z401" s="236"/>
      <c r="AA401" s="236"/>
      <c r="AB401" s="236"/>
    </row>
    <row r="402">
      <c r="A402" s="236"/>
      <c r="B402" s="241" t="s">
        <v>262</v>
      </c>
      <c r="C402" s="242">
        <v>5500000.0</v>
      </c>
      <c r="D402" s="248"/>
      <c r="E402" s="248"/>
      <c r="F402" s="248"/>
      <c r="G402" s="242">
        <v>957098.0</v>
      </c>
      <c r="H402" s="247"/>
      <c r="I402" s="247"/>
      <c r="J402" s="247"/>
      <c r="K402" s="247"/>
      <c r="L402" s="247"/>
      <c r="M402" s="247"/>
      <c r="N402" s="247"/>
      <c r="O402" s="247"/>
      <c r="P402" s="242">
        <v>6457098.0</v>
      </c>
      <c r="Q402" s="247"/>
      <c r="R402" s="242">
        <v>262920.0</v>
      </c>
      <c r="S402" s="247"/>
      <c r="T402" s="242">
        <v>6194178.0</v>
      </c>
      <c r="U402" s="236"/>
      <c r="V402" s="236"/>
      <c r="W402" s="236"/>
      <c r="X402" s="236"/>
      <c r="Y402" s="236"/>
      <c r="Z402" s="236"/>
      <c r="AA402" s="236"/>
      <c r="AB402" s="236"/>
    </row>
    <row r="403">
      <c r="A403" s="237"/>
      <c r="B403" s="238" t="s">
        <v>3391</v>
      </c>
      <c r="C403" s="239">
        <f>sum(C404:C414)</f>
        <v>51166664</v>
      </c>
      <c r="D403" s="240"/>
      <c r="E403" s="240"/>
      <c r="F403" s="240"/>
      <c r="G403" s="239">
        <f t="shared" ref="G403:T403" si="45">sum(G404:G414)</f>
        <v>625249</v>
      </c>
      <c r="H403" s="239">
        <f t="shared" si="45"/>
        <v>5999998</v>
      </c>
      <c r="I403" s="239">
        <f t="shared" si="45"/>
        <v>0</v>
      </c>
      <c r="J403" s="239">
        <f t="shared" si="45"/>
        <v>0</v>
      </c>
      <c r="K403" s="239">
        <f t="shared" si="45"/>
        <v>0</v>
      </c>
      <c r="L403" s="239">
        <f t="shared" si="45"/>
        <v>0</v>
      </c>
      <c r="M403" s="239">
        <f t="shared" si="45"/>
        <v>11402912</v>
      </c>
      <c r="N403" s="239">
        <f t="shared" si="45"/>
        <v>0</v>
      </c>
      <c r="O403" s="239">
        <f t="shared" si="45"/>
        <v>0</v>
      </c>
      <c r="P403" s="239">
        <f t="shared" si="45"/>
        <v>65618121</v>
      </c>
      <c r="Q403" s="239">
        <f t="shared" si="45"/>
        <v>0</v>
      </c>
      <c r="R403" s="239">
        <f t="shared" si="45"/>
        <v>1576960</v>
      </c>
      <c r="S403" s="239">
        <f t="shared" si="45"/>
        <v>5000000</v>
      </c>
      <c r="T403" s="239">
        <f t="shared" si="45"/>
        <v>59041161</v>
      </c>
      <c r="U403" s="236"/>
      <c r="V403" s="236"/>
      <c r="W403" s="236"/>
      <c r="X403" s="236"/>
      <c r="Y403" s="236"/>
      <c r="Z403" s="236"/>
      <c r="AA403" s="236"/>
      <c r="AB403" s="236"/>
    </row>
    <row r="404">
      <c r="A404" s="236"/>
      <c r="B404" s="241" t="s">
        <v>185</v>
      </c>
      <c r="C404" s="242">
        <v>2666667.0</v>
      </c>
      <c r="D404" s="248"/>
      <c r="E404" s="248"/>
      <c r="F404" s="248"/>
      <c r="G404" s="242">
        <v>6410.0</v>
      </c>
      <c r="H404" s="242">
        <v>3333333.0</v>
      </c>
      <c r="I404" s="247"/>
      <c r="J404" s="247"/>
      <c r="K404" s="247"/>
      <c r="L404" s="247"/>
      <c r="M404" s="247"/>
      <c r="N404" s="247"/>
      <c r="O404" s="247"/>
      <c r="P404" s="242">
        <v>5986718.0</v>
      </c>
      <c r="Q404" s="247"/>
      <c r="R404" s="242">
        <v>175280.0</v>
      </c>
      <c r="S404" s="247"/>
      <c r="T404" s="242">
        <v>5811438.0</v>
      </c>
      <c r="U404" s="236"/>
      <c r="V404" s="236"/>
      <c r="W404" s="236"/>
      <c r="X404" s="236"/>
      <c r="Y404" s="236"/>
      <c r="Z404" s="236"/>
      <c r="AA404" s="236"/>
      <c r="AB404" s="236"/>
    </row>
    <row r="405">
      <c r="A405" s="236"/>
      <c r="B405" s="241" t="s">
        <v>3353</v>
      </c>
      <c r="C405" s="242">
        <v>1833333.0</v>
      </c>
      <c r="D405" s="248"/>
      <c r="E405" s="248"/>
      <c r="F405" s="248"/>
      <c r="G405" s="242">
        <v>84527.0</v>
      </c>
      <c r="H405" s="242">
        <v>333333.0</v>
      </c>
      <c r="I405" s="247"/>
      <c r="J405" s="247"/>
      <c r="K405" s="247"/>
      <c r="L405" s="247"/>
      <c r="M405" s="242">
        <v>1577531.0</v>
      </c>
      <c r="N405" s="247"/>
      <c r="O405" s="247"/>
      <c r="P405" s="242">
        <v>3711491.0</v>
      </c>
      <c r="Q405" s="247"/>
      <c r="R405" s="242">
        <v>175280.0</v>
      </c>
      <c r="S405" s="247"/>
      <c r="T405" s="242">
        <v>3536211.0</v>
      </c>
      <c r="U405" s="236"/>
      <c r="V405" s="236"/>
      <c r="W405" s="236"/>
      <c r="X405" s="236"/>
      <c r="Y405" s="236"/>
      <c r="Z405" s="236"/>
      <c r="AA405" s="236"/>
      <c r="AB405" s="236"/>
    </row>
    <row r="406">
      <c r="A406" s="236"/>
      <c r="B406" s="241" t="s">
        <v>3354</v>
      </c>
      <c r="C406" s="242">
        <v>1833333.0</v>
      </c>
      <c r="D406" s="248"/>
      <c r="E406" s="248"/>
      <c r="F406" s="248"/>
      <c r="G406" s="242">
        <v>128774.0</v>
      </c>
      <c r="H406" s="242">
        <v>333333.0</v>
      </c>
      <c r="I406" s="247"/>
      <c r="J406" s="247"/>
      <c r="K406" s="247"/>
      <c r="L406" s="247"/>
      <c r="M406" s="242">
        <v>1673716.0</v>
      </c>
      <c r="N406" s="247"/>
      <c r="O406" s="247"/>
      <c r="P406" s="242">
        <v>3956557.0</v>
      </c>
      <c r="Q406" s="247"/>
      <c r="R406" s="242">
        <v>175280.0</v>
      </c>
      <c r="S406" s="247"/>
      <c r="T406" s="242">
        <v>3781277.0</v>
      </c>
      <c r="U406" s="236"/>
      <c r="V406" s="236"/>
      <c r="W406" s="236"/>
      <c r="X406" s="236"/>
      <c r="Y406" s="236"/>
      <c r="Z406" s="236"/>
      <c r="AA406" s="236"/>
      <c r="AB406" s="236"/>
    </row>
    <row r="407">
      <c r="A407" s="236"/>
      <c r="B407" s="241" t="s">
        <v>3356</v>
      </c>
      <c r="C407" s="242">
        <v>1833333.0</v>
      </c>
      <c r="D407" s="248"/>
      <c r="E407" s="248"/>
      <c r="F407" s="248"/>
      <c r="G407" s="242">
        <v>121018.0</v>
      </c>
      <c r="H407" s="242">
        <v>333333.0</v>
      </c>
      <c r="I407" s="247"/>
      <c r="J407" s="247"/>
      <c r="K407" s="247"/>
      <c r="L407" s="247"/>
      <c r="M407" s="242">
        <v>1620480.0</v>
      </c>
      <c r="N407" s="247"/>
      <c r="O407" s="247"/>
      <c r="P407" s="242">
        <v>3837652.0</v>
      </c>
      <c r="Q407" s="247"/>
      <c r="R407" s="247"/>
      <c r="S407" s="247"/>
      <c r="T407" s="242">
        <v>3837652.0</v>
      </c>
      <c r="U407" s="236"/>
      <c r="V407" s="236"/>
      <c r="W407" s="236"/>
      <c r="X407" s="236"/>
      <c r="Y407" s="236"/>
      <c r="Z407" s="236"/>
      <c r="AA407" s="236"/>
      <c r="AB407" s="236"/>
    </row>
    <row r="408">
      <c r="A408" s="236"/>
      <c r="B408" s="241" t="s">
        <v>3392</v>
      </c>
      <c r="C408" s="242">
        <v>1833333.0</v>
      </c>
      <c r="D408" s="248"/>
      <c r="E408" s="248"/>
      <c r="F408" s="248"/>
      <c r="G408" s="242">
        <v>37548.0</v>
      </c>
      <c r="H408" s="242">
        <v>666667.0</v>
      </c>
      <c r="I408" s="247"/>
      <c r="J408" s="247"/>
      <c r="K408" s="247"/>
      <c r="L408" s="247"/>
      <c r="M408" s="242">
        <v>1657071.0</v>
      </c>
      <c r="N408" s="247"/>
      <c r="O408" s="247"/>
      <c r="P408" s="242">
        <v>4163911.0</v>
      </c>
      <c r="Q408" s="247"/>
      <c r="R408" s="242">
        <v>175280.0</v>
      </c>
      <c r="S408" s="247"/>
      <c r="T408" s="242">
        <v>3988631.0</v>
      </c>
      <c r="U408" s="236"/>
      <c r="V408" s="236"/>
      <c r="W408" s="236"/>
      <c r="X408" s="236"/>
      <c r="Y408" s="236"/>
      <c r="Z408" s="236"/>
      <c r="AA408" s="236"/>
      <c r="AB408" s="236"/>
    </row>
    <row r="409">
      <c r="A409" s="236"/>
      <c r="B409" s="241" t="s">
        <v>192</v>
      </c>
      <c r="C409" s="242">
        <v>1833333.0</v>
      </c>
      <c r="D409" s="248"/>
      <c r="E409" s="248"/>
      <c r="F409" s="248"/>
      <c r="G409" s="242">
        <v>53502.0</v>
      </c>
      <c r="H409" s="242">
        <v>333333.0</v>
      </c>
      <c r="I409" s="247"/>
      <c r="J409" s="247"/>
      <c r="K409" s="247"/>
      <c r="L409" s="247"/>
      <c r="M409" s="242">
        <v>1683349.0</v>
      </c>
      <c r="N409" s="247"/>
      <c r="O409" s="247"/>
      <c r="P409" s="242">
        <v>3901394.0</v>
      </c>
      <c r="Q409" s="247"/>
      <c r="R409" s="242">
        <v>175280.0</v>
      </c>
      <c r="S409" s="247"/>
      <c r="T409" s="242">
        <v>3726114.0</v>
      </c>
      <c r="U409" s="236"/>
      <c r="V409" s="236"/>
      <c r="W409" s="236"/>
      <c r="X409" s="236"/>
      <c r="Y409" s="236"/>
      <c r="Z409" s="236"/>
      <c r="AA409" s="236"/>
      <c r="AB409" s="236"/>
    </row>
    <row r="410">
      <c r="A410" s="236"/>
      <c r="B410" s="241" t="s">
        <v>194</v>
      </c>
      <c r="C410" s="242">
        <v>1833333.0</v>
      </c>
      <c r="D410" s="248"/>
      <c r="E410" s="248"/>
      <c r="F410" s="248"/>
      <c r="G410" s="242">
        <v>99952.0</v>
      </c>
      <c r="H410" s="242">
        <v>333333.0</v>
      </c>
      <c r="I410" s="247"/>
      <c r="J410" s="247"/>
      <c r="K410" s="247"/>
      <c r="L410" s="247"/>
      <c r="M410" s="242">
        <v>1685300.0</v>
      </c>
      <c r="N410" s="247"/>
      <c r="O410" s="247"/>
      <c r="P410" s="242">
        <v>3951918.0</v>
      </c>
      <c r="Q410" s="247"/>
      <c r="R410" s="242">
        <v>175280.0</v>
      </c>
      <c r="S410" s="247"/>
      <c r="T410" s="242">
        <v>3776638.0</v>
      </c>
      <c r="U410" s="236"/>
      <c r="V410" s="236"/>
      <c r="W410" s="236"/>
      <c r="X410" s="236"/>
      <c r="Y410" s="236"/>
      <c r="Z410" s="236"/>
      <c r="AA410" s="236"/>
      <c r="AB410" s="236"/>
    </row>
    <row r="411">
      <c r="A411" s="236"/>
      <c r="B411" s="241" t="s">
        <v>3393</v>
      </c>
      <c r="C411" s="242">
        <v>1833333.0</v>
      </c>
      <c r="D411" s="248"/>
      <c r="E411" s="248"/>
      <c r="F411" s="248"/>
      <c r="G411" s="242">
        <v>93518.0</v>
      </c>
      <c r="H411" s="242">
        <v>333333.0</v>
      </c>
      <c r="I411" s="247"/>
      <c r="J411" s="247"/>
      <c r="K411" s="247"/>
      <c r="L411" s="247"/>
      <c r="M411" s="242">
        <v>1505465.0</v>
      </c>
      <c r="N411" s="247"/>
      <c r="O411" s="247"/>
      <c r="P411" s="242">
        <v>3570019.0</v>
      </c>
      <c r="Q411" s="247"/>
      <c r="R411" s="247"/>
      <c r="S411" s="247"/>
      <c r="T411" s="242">
        <v>3570019.0</v>
      </c>
      <c r="U411" s="236"/>
      <c r="V411" s="236"/>
      <c r="W411" s="236"/>
      <c r="X411" s="236"/>
      <c r="Y411" s="236"/>
      <c r="Z411" s="236"/>
      <c r="AA411" s="236"/>
      <c r="AB411" s="236"/>
    </row>
    <row r="412">
      <c r="A412" s="236"/>
      <c r="B412" s="249" t="s">
        <v>3394</v>
      </c>
      <c r="C412" s="242">
        <v>1.3333333E7</v>
      </c>
      <c r="D412" s="248"/>
      <c r="E412" s="248"/>
      <c r="F412" s="248"/>
      <c r="G412" s="247"/>
      <c r="H412" s="247"/>
      <c r="I412" s="247"/>
      <c r="J412" s="247"/>
      <c r="K412" s="247"/>
      <c r="L412" s="247"/>
      <c r="M412" s="247"/>
      <c r="N412" s="247"/>
      <c r="O412" s="247"/>
      <c r="P412" s="242">
        <v>1.1282051E7</v>
      </c>
      <c r="Q412" s="247"/>
      <c r="R412" s="247"/>
      <c r="S412" s="242">
        <v>5000000.0</v>
      </c>
      <c r="T412" s="242">
        <v>6282051.0</v>
      </c>
      <c r="U412" s="236"/>
      <c r="V412" s="236"/>
      <c r="W412" s="236"/>
      <c r="X412" s="236"/>
      <c r="Y412" s="236"/>
      <c r="Z412" s="236"/>
      <c r="AA412" s="236"/>
      <c r="AB412" s="236"/>
    </row>
    <row r="413">
      <c r="A413" s="236"/>
      <c r="B413" s="249" t="s">
        <v>217</v>
      </c>
      <c r="C413" s="242">
        <v>1.8333333E7</v>
      </c>
      <c r="D413" s="248"/>
      <c r="E413" s="248"/>
      <c r="F413" s="248"/>
      <c r="G413" s="247"/>
      <c r="H413" s="247"/>
      <c r="I413" s="247"/>
      <c r="J413" s="247"/>
      <c r="K413" s="247"/>
      <c r="L413" s="247"/>
      <c r="M413" s="247"/>
      <c r="N413" s="247"/>
      <c r="O413" s="247"/>
      <c r="P413" s="242">
        <v>1.8333333E7</v>
      </c>
      <c r="Q413" s="247"/>
      <c r="R413" s="242">
        <v>350000.0</v>
      </c>
      <c r="S413" s="247"/>
      <c r="T413" s="242">
        <v>1.7983333E7</v>
      </c>
      <c r="U413" s="236"/>
      <c r="V413" s="236"/>
      <c r="W413" s="236"/>
      <c r="X413" s="236"/>
      <c r="Y413" s="236"/>
      <c r="Z413" s="236"/>
      <c r="AA413" s="236"/>
      <c r="AB413" s="236"/>
    </row>
    <row r="414">
      <c r="A414" s="236"/>
      <c r="B414" s="241" t="s">
        <v>3370</v>
      </c>
      <c r="C414" s="242">
        <v>4000000.0</v>
      </c>
      <c r="D414" s="248"/>
      <c r="E414" s="248"/>
      <c r="F414" s="248"/>
      <c r="G414" s="247"/>
      <c r="H414" s="247"/>
      <c r="I414" s="247"/>
      <c r="J414" s="247"/>
      <c r="K414" s="247"/>
      <c r="L414" s="247"/>
      <c r="M414" s="247"/>
      <c r="N414" s="247"/>
      <c r="O414" s="247"/>
      <c r="P414" s="242">
        <v>2923077.0</v>
      </c>
      <c r="Q414" s="247"/>
      <c r="R414" s="242">
        <v>175280.0</v>
      </c>
      <c r="S414" s="247"/>
      <c r="T414" s="242">
        <v>2747797.0</v>
      </c>
      <c r="U414" s="236"/>
      <c r="V414" s="236"/>
      <c r="W414" s="236"/>
      <c r="X414" s="236"/>
      <c r="Y414" s="236"/>
      <c r="Z414" s="236"/>
      <c r="AA414" s="236"/>
      <c r="AB414" s="236"/>
    </row>
    <row r="415">
      <c r="A415" s="237"/>
      <c r="B415" s="238" t="s">
        <v>3395</v>
      </c>
      <c r="C415" s="239">
        <f>sum(C416:C428)</f>
        <v>91508613</v>
      </c>
      <c r="D415" s="240"/>
      <c r="E415" s="240"/>
      <c r="F415" s="240"/>
      <c r="G415" s="239">
        <f t="shared" ref="G415:T415" si="46">sum(G416:G428)</f>
        <v>507740</v>
      </c>
      <c r="H415" s="239">
        <f t="shared" si="46"/>
        <v>0</v>
      </c>
      <c r="I415" s="239">
        <f t="shared" si="46"/>
        <v>0</v>
      </c>
      <c r="J415" s="239">
        <f t="shared" si="46"/>
        <v>0</v>
      </c>
      <c r="K415" s="239">
        <f t="shared" si="46"/>
        <v>0</v>
      </c>
      <c r="L415" s="239">
        <f t="shared" si="46"/>
        <v>0</v>
      </c>
      <c r="M415" s="239">
        <f t="shared" si="46"/>
        <v>2606250</v>
      </c>
      <c r="N415" s="239">
        <f t="shared" si="46"/>
        <v>0</v>
      </c>
      <c r="O415" s="239">
        <f t="shared" si="46"/>
        <v>0</v>
      </c>
      <c r="P415" s="239">
        <f t="shared" si="46"/>
        <v>94743063</v>
      </c>
      <c r="Q415" s="239">
        <f t="shared" si="46"/>
        <v>0</v>
      </c>
      <c r="R415" s="239">
        <f t="shared" si="46"/>
        <v>1436960</v>
      </c>
      <c r="S415" s="239">
        <f t="shared" si="46"/>
        <v>666667</v>
      </c>
      <c r="T415" s="239">
        <f t="shared" si="46"/>
        <v>92639437</v>
      </c>
      <c r="U415" s="236"/>
      <c r="V415" s="236"/>
      <c r="W415" s="236"/>
      <c r="X415" s="236"/>
      <c r="Y415" s="236"/>
      <c r="Z415" s="236"/>
      <c r="AA415" s="236"/>
      <c r="AB415" s="236"/>
    </row>
    <row r="416">
      <c r="A416" s="236"/>
      <c r="B416" s="249" t="s">
        <v>215</v>
      </c>
      <c r="C416" s="242">
        <v>2.1666667E7</v>
      </c>
      <c r="D416" s="248"/>
      <c r="E416" s="248"/>
      <c r="F416" s="248"/>
      <c r="G416" s="247"/>
      <c r="H416" s="247"/>
      <c r="I416" s="247"/>
      <c r="J416" s="247"/>
      <c r="K416" s="247"/>
      <c r="L416" s="247"/>
      <c r="M416" s="247"/>
      <c r="N416" s="247"/>
      <c r="O416" s="247"/>
      <c r="P416" s="242">
        <v>2.1666667E7</v>
      </c>
      <c r="Q416" s="247"/>
      <c r="R416" s="242">
        <v>175280.0</v>
      </c>
      <c r="S416" s="247"/>
      <c r="T416" s="242">
        <v>2.1491387E7</v>
      </c>
      <c r="U416" s="236"/>
      <c r="V416" s="236"/>
      <c r="W416" s="236"/>
      <c r="X416" s="236"/>
      <c r="Y416" s="236"/>
      <c r="Z416" s="236"/>
      <c r="AA416" s="236"/>
      <c r="AB416" s="236"/>
    </row>
    <row r="417">
      <c r="A417" s="236"/>
      <c r="B417" s="241" t="s">
        <v>3348</v>
      </c>
      <c r="C417" s="242">
        <v>5333333.0</v>
      </c>
      <c r="D417" s="248"/>
      <c r="E417" s="248"/>
      <c r="F417" s="248"/>
      <c r="G417" s="242">
        <v>0.0</v>
      </c>
      <c r="H417" s="247"/>
      <c r="I417" s="247"/>
      <c r="J417" s="247"/>
      <c r="K417" s="247"/>
      <c r="L417" s="247"/>
      <c r="M417" s="247"/>
      <c r="N417" s="247"/>
      <c r="O417" s="247"/>
      <c r="P417" s="242">
        <v>5333333.0</v>
      </c>
      <c r="Q417" s="247"/>
      <c r="R417" s="242">
        <v>175280.0</v>
      </c>
      <c r="S417" s="247"/>
      <c r="T417" s="242">
        <v>5158053.0</v>
      </c>
      <c r="U417" s="236"/>
      <c r="V417" s="236"/>
      <c r="W417" s="236"/>
      <c r="X417" s="236"/>
      <c r="Y417" s="236"/>
      <c r="Z417" s="236"/>
      <c r="AA417" s="236"/>
      <c r="AB417" s="236"/>
    </row>
    <row r="418">
      <c r="A418" s="236"/>
      <c r="B418" s="241" t="s">
        <v>3349</v>
      </c>
      <c r="C418" s="242">
        <v>7666667.0</v>
      </c>
      <c r="D418" s="248"/>
      <c r="E418" s="248"/>
      <c r="F418" s="248"/>
      <c r="G418" s="242">
        <v>0.0</v>
      </c>
      <c r="H418" s="247"/>
      <c r="I418" s="247"/>
      <c r="J418" s="247"/>
      <c r="K418" s="247"/>
      <c r="L418" s="247"/>
      <c r="M418" s="247"/>
      <c r="N418" s="247"/>
      <c r="O418" s="247"/>
      <c r="P418" s="242">
        <v>7666667.0</v>
      </c>
      <c r="Q418" s="247"/>
      <c r="R418" s="242">
        <v>175280.0</v>
      </c>
      <c r="S418" s="247"/>
      <c r="T418" s="242">
        <v>7491387.0</v>
      </c>
      <c r="U418" s="236"/>
      <c r="V418" s="236"/>
      <c r="W418" s="236"/>
      <c r="X418" s="236"/>
      <c r="Y418" s="236"/>
      <c r="Z418" s="236"/>
      <c r="AA418" s="236"/>
      <c r="AB418" s="236"/>
    </row>
    <row r="419">
      <c r="A419" s="236"/>
      <c r="B419" s="241" t="s">
        <v>3321</v>
      </c>
      <c r="C419" s="242">
        <v>6666667.0</v>
      </c>
      <c r="D419" s="248"/>
      <c r="E419" s="248"/>
      <c r="F419" s="248"/>
      <c r="G419" s="242">
        <v>0.0</v>
      </c>
      <c r="H419" s="247"/>
      <c r="I419" s="247"/>
      <c r="J419" s="247"/>
      <c r="K419" s="247"/>
      <c r="L419" s="247"/>
      <c r="M419" s="247"/>
      <c r="N419" s="247"/>
      <c r="O419" s="247"/>
      <c r="P419" s="242">
        <v>6656513.0</v>
      </c>
      <c r="Q419" s="247"/>
      <c r="R419" s="242">
        <v>175280.0</v>
      </c>
      <c r="S419" s="247"/>
      <c r="T419" s="242">
        <v>6481233.0</v>
      </c>
      <c r="U419" s="236"/>
      <c r="V419" s="236"/>
      <c r="W419" s="236"/>
      <c r="X419" s="236"/>
      <c r="Y419" s="236"/>
      <c r="Z419" s="236"/>
      <c r="AA419" s="236"/>
      <c r="AB419" s="236"/>
    </row>
    <row r="420">
      <c r="A420" s="236"/>
      <c r="B420" s="241" t="s">
        <v>230</v>
      </c>
      <c r="C420" s="242">
        <v>8333333.0</v>
      </c>
      <c r="D420" s="248"/>
      <c r="E420" s="248"/>
      <c r="F420" s="248"/>
      <c r="G420" s="242">
        <v>0.0</v>
      </c>
      <c r="H420" s="247"/>
      <c r="I420" s="247"/>
      <c r="J420" s="247"/>
      <c r="K420" s="247"/>
      <c r="L420" s="247"/>
      <c r="M420" s="247"/>
      <c r="N420" s="247"/>
      <c r="O420" s="247"/>
      <c r="P420" s="242">
        <v>8333333.0</v>
      </c>
      <c r="Q420" s="247"/>
      <c r="R420" s="242">
        <v>210000.0</v>
      </c>
      <c r="S420" s="247"/>
      <c r="T420" s="242">
        <v>8123333.0</v>
      </c>
      <c r="U420" s="236"/>
      <c r="V420" s="236"/>
      <c r="W420" s="236"/>
      <c r="X420" s="236"/>
      <c r="Y420" s="236"/>
      <c r="Z420" s="236"/>
      <c r="AA420" s="236"/>
      <c r="AB420" s="236"/>
    </row>
    <row r="421">
      <c r="A421" s="236"/>
      <c r="B421" s="241" t="s">
        <v>232</v>
      </c>
      <c r="C421" s="242">
        <v>8333333.0</v>
      </c>
      <c r="D421" s="248"/>
      <c r="E421" s="248"/>
      <c r="F421" s="248"/>
      <c r="G421" s="242">
        <v>0.0</v>
      </c>
      <c r="H421" s="247"/>
      <c r="I421" s="247"/>
      <c r="J421" s="247"/>
      <c r="K421" s="247"/>
      <c r="L421" s="247"/>
      <c r="M421" s="247"/>
      <c r="N421" s="247"/>
      <c r="O421" s="247"/>
      <c r="P421" s="242">
        <v>8333333.0</v>
      </c>
      <c r="Q421" s="247"/>
      <c r="R421" s="247"/>
      <c r="S421" s="247"/>
      <c r="T421" s="242">
        <v>8333333.0</v>
      </c>
      <c r="U421" s="236"/>
      <c r="V421" s="236"/>
      <c r="W421" s="236"/>
      <c r="X421" s="236"/>
      <c r="Y421" s="236"/>
      <c r="Z421" s="236"/>
      <c r="AA421" s="236"/>
      <c r="AB421" s="236"/>
    </row>
    <row r="422">
      <c r="A422" s="236"/>
      <c r="B422" s="241" t="s">
        <v>234</v>
      </c>
      <c r="C422" s="242">
        <v>4000000.0</v>
      </c>
      <c r="D422" s="248"/>
      <c r="E422" s="248"/>
      <c r="F422" s="248"/>
      <c r="G422" s="242">
        <v>339615.0</v>
      </c>
      <c r="H422" s="247"/>
      <c r="I422" s="247"/>
      <c r="J422" s="247"/>
      <c r="K422" s="247"/>
      <c r="L422" s="247"/>
      <c r="M422" s="242">
        <v>868750.0</v>
      </c>
      <c r="N422" s="247"/>
      <c r="O422" s="247"/>
      <c r="P422" s="242">
        <v>5362212.0</v>
      </c>
      <c r="Q422" s="247"/>
      <c r="R422" s="242">
        <v>175280.0</v>
      </c>
      <c r="S422" s="247"/>
      <c r="T422" s="242">
        <v>5186932.0</v>
      </c>
      <c r="U422" s="236"/>
      <c r="V422" s="236"/>
      <c r="W422" s="236"/>
      <c r="X422" s="236"/>
      <c r="Y422" s="236"/>
      <c r="Z422" s="236"/>
      <c r="AA422" s="236"/>
      <c r="AB422" s="236"/>
    </row>
    <row r="423">
      <c r="A423" s="236"/>
      <c r="B423" s="241" t="s">
        <v>236</v>
      </c>
      <c r="C423" s="242">
        <v>4333333.0</v>
      </c>
      <c r="D423" s="248"/>
      <c r="E423" s="248"/>
      <c r="F423" s="248"/>
      <c r="G423" s="242">
        <v>147292.0</v>
      </c>
      <c r="H423" s="247"/>
      <c r="I423" s="247"/>
      <c r="J423" s="247"/>
      <c r="K423" s="247"/>
      <c r="L423" s="247"/>
      <c r="M423" s="242">
        <v>868750.0</v>
      </c>
      <c r="N423" s="247"/>
      <c r="O423" s="247"/>
      <c r="P423" s="242">
        <v>5349375.0</v>
      </c>
      <c r="Q423" s="247"/>
      <c r="R423" s="247"/>
      <c r="S423" s="247"/>
      <c r="T423" s="242">
        <v>5349375.0</v>
      </c>
      <c r="U423" s="236"/>
      <c r="V423" s="236"/>
      <c r="W423" s="236"/>
      <c r="X423" s="236"/>
      <c r="Y423" s="236"/>
      <c r="Z423" s="236"/>
      <c r="AA423" s="236"/>
      <c r="AB423" s="236"/>
    </row>
    <row r="424">
      <c r="A424" s="236"/>
      <c r="B424" s="241" t="s">
        <v>238</v>
      </c>
      <c r="C424" s="242">
        <v>4333333.0</v>
      </c>
      <c r="D424" s="248"/>
      <c r="E424" s="248"/>
      <c r="F424" s="248"/>
      <c r="G424" s="242">
        <v>20833.0</v>
      </c>
      <c r="H424" s="247"/>
      <c r="I424" s="247"/>
      <c r="J424" s="247"/>
      <c r="K424" s="247"/>
      <c r="L424" s="247"/>
      <c r="M424" s="242">
        <v>868750.0</v>
      </c>
      <c r="N424" s="247"/>
      <c r="O424" s="247"/>
      <c r="P424" s="242">
        <v>5199683.0</v>
      </c>
      <c r="Q424" s="247"/>
      <c r="R424" s="242">
        <v>175280.0</v>
      </c>
      <c r="S424" s="242">
        <v>666667.0</v>
      </c>
      <c r="T424" s="242">
        <v>4357737.0</v>
      </c>
      <c r="U424" s="236"/>
      <c r="V424" s="236"/>
      <c r="W424" s="236"/>
      <c r="X424" s="236"/>
      <c r="Y424" s="236"/>
      <c r="Z424" s="236"/>
      <c r="AA424" s="236"/>
      <c r="AB424" s="236"/>
    </row>
    <row r="425">
      <c r="A425" s="236"/>
      <c r="B425" s="241" t="s">
        <v>3323</v>
      </c>
      <c r="C425" s="242">
        <v>4000000.0</v>
      </c>
      <c r="D425" s="248"/>
      <c r="E425" s="248"/>
      <c r="F425" s="248"/>
      <c r="G425" s="242">
        <v>0.0</v>
      </c>
      <c r="H425" s="247"/>
      <c r="I425" s="247"/>
      <c r="J425" s="247"/>
      <c r="K425" s="247"/>
      <c r="L425" s="247"/>
      <c r="M425" s="247"/>
      <c r="N425" s="247"/>
      <c r="O425" s="247"/>
      <c r="P425" s="242">
        <v>4000000.0</v>
      </c>
      <c r="Q425" s="247"/>
      <c r="R425" s="247"/>
      <c r="S425" s="247"/>
      <c r="T425" s="242">
        <v>4000000.0</v>
      </c>
      <c r="U425" s="236"/>
      <c r="V425" s="236"/>
      <c r="W425" s="236"/>
      <c r="X425" s="236"/>
      <c r="Y425" s="236"/>
      <c r="Z425" s="236"/>
      <c r="AA425" s="236"/>
      <c r="AB425" s="236"/>
    </row>
    <row r="426">
      <c r="A426" s="236"/>
      <c r="B426" s="241" t="s">
        <v>248</v>
      </c>
      <c r="C426" s="242">
        <v>5841947.0</v>
      </c>
      <c r="D426" s="248"/>
      <c r="E426" s="248"/>
      <c r="F426" s="248"/>
      <c r="G426" s="242">
        <v>0.0</v>
      </c>
      <c r="H426" s="247"/>
      <c r="I426" s="247"/>
      <c r="J426" s="247"/>
      <c r="K426" s="247"/>
      <c r="L426" s="247"/>
      <c r="M426" s="247"/>
      <c r="N426" s="247"/>
      <c r="O426" s="247"/>
      <c r="P426" s="242">
        <v>5841947.0</v>
      </c>
      <c r="Q426" s="247"/>
      <c r="R426" s="242">
        <v>175280.0</v>
      </c>
      <c r="S426" s="247"/>
      <c r="T426" s="242">
        <v>5666667.0</v>
      </c>
      <c r="U426" s="236"/>
      <c r="V426" s="236"/>
      <c r="W426" s="236"/>
      <c r="X426" s="236"/>
      <c r="Y426" s="236"/>
      <c r="Z426" s="236"/>
      <c r="AA426" s="236"/>
      <c r="AB426" s="236"/>
    </row>
    <row r="427">
      <c r="A427" s="236"/>
      <c r="B427" s="241" t="s">
        <v>3396</v>
      </c>
      <c r="C427" s="242">
        <v>9333333.0</v>
      </c>
      <c r="D427" s="248"/>
      <c r="E427" s="248"/>
      <c r="F427" s="248"/>
      <c r="G427" s="247"/>
      <c r="H427" s="247"/>
      <c r="I427" s="247"/>
      <c r="J427" s="247"/>
      <c r="K427" s="247"/>
      <c r="L427" s="247"/>
      <c r="M427" s="247"/>
      <c r="N427" s="247"/>
      <c r="O427" s="247"/>
      <c r="P427" s="242">
        <v>9333333.0</v>
      </c>
      <c r="Q427" s="247"/>
      <c r="R427" s="247"/>
      <c r="S427" s="247"/>
      <c r="T427" s="242">
        <v>9333333.0</v>
      </c>
      <c r="U427" s="236"/>
      <c r="V427" s="236"/>
      <c r="W427" s="236"/>
      <c r="X427" s="236"/>
      <c r="Y427" s="236"/>
      <c r="Z427" s="236"/>
      <c r="AA427" s="236"/>
      <c r="AB427" s="236"/>
    </row>
    <row r="428">
      <c r="A428" s="236"/>
      <c r="B428" s="241" t="s">
        <v>3350</v>
      </c>
      <c r="C428" s="242">
        <v>1666667.0</v>
      </c>
      <c r="D428" s="248"/>
      <c r="E428" s="248"/>
      <c r="F428" s="248"/>
      <c r="G428" s="247"/>
      <c r="H428" s="247"/>
      <c r="I428" s="247"/>
      <c r="J428" s="247"/>
      <c r="K428" s="247"/>
      <c r="L428" s="247"/>
      <c r="M428" s="247"/>
      <c r="N428" s="247"/>
      <c r="O428" s="247"/>
      <c r="P428" s="242">
        <v>1666667.0</v>
      </c>
      <c r="Q428" s="247"/>
      <c r="R428" s="247"/>
      <c r="S428" s="247"/>
      <c r="T428" s="242">
        <v>1666667.0</v>
      </c>
      <c r="U428" s="236"/>
      <c r="V428" s="236"/>
      <c r="W428" s="236"/>
      <c r="X428" s="236"/>
      <c r="Y428" s="236"/>
      <c r="Z428" s="236"/>
      <c r="AA428" s="236"/>
      <c r="AB428" s="236"/>
    </row>
    <row r="429">
      <c r="A429" s="237"/>
      <c r="B429" s="238" t="s">
        <v>3397</v>
      </c>
      <c r="C429" s="239">
        <f>sum(C430:C444)</f>
        <v>70666667</v>
      </c>
      <c r="D429" s="240"/>
      <c r="E429" s="240"/>
      <c r="F429" s="240"/>
      <c r="G429" s="239">
        <f t="shared" ref="G429:T429" si="47">sum(G430:G444)</f>
        <v>4021697</v>
      </c>
      <c r="H429" s="239">
        <f t="shared" si="47"/>
        <v>9500000</v>
      </c>
      <c r="I429" s="239">
        <f t="shared" si="47"/>
        <v>2000000</v>
      </c>
      <c r="J429" s="239">
        <f t="shared" si="47"/>
        <v>0</v>
      </c>
      <c r="K429" s="239">
        <f t="shared" si="47"/>
        <v>100000</v>
      </c>
      <c r="L429" s="239">
        <f t="shared" si="47"/>
        <v>0</v>
      </c>
      <c r="M429" s="239">
        <f t="shared" si="47"/>
        <v>247239923</v>
      </c>
      <c r="N429" s="239">
        <f t="shared" si="47"/>
        <v>0</v>
      </c>
      <c r="O429" s="239">
        <f t="shared" si="47"/>
        <v>0</v>
      </c>
      <c r="P429" s="239">
        <f t="shared" si="47"/>
        <v>333985897</v>
      </c>
      <c r="Q429" s="239">
        <f t="shared" si="47"/>
        <v>0</v>
      </c>
      <c r="R429" s="239">
        <f t="shared" si="47"/>
        <v>2802800</v>
      </c>
      <c r="S429" s="239">
        <f t="shared" si="47"/>
        <v>2000000</v>
      </c>
      <c r="T429" s="239">
        <f t="shared" si="47"/>
        <v>329183097</v>
      </c>
      <c r="U429" s="236"/>
      <c r="V429" s="236"/>
      <c r="W429" s="236"/>
      <c r="X429" s="236"/>
      <c r="Y429" s="236"/>
      <c r="Z429" s="236"/>
      <c r="AA429" s="236"/>
      <c r="AB429" s="236"/>
    </row>
    <row r="430">
      <c r="A430" s="236"/>
      <c r="B430" s="241" t="s">
        <v>191</v>
      </c>
      <c r="C430" s="242">
        <v>6666667.0</v>
      </c>
      <c r="D430" s="248"/>
      <c r="E430" s="248"/>
      <c r="F430" s="248"/>
      <c r="G430" s="242">
        <v>1293910.0</v>
      </c>
      <c r="H430" s="247"/>
      <c r="I430" s="247"/>
      <c r="J430" s="247"/>
      <c r="K430" s="247"/>
      <c r="L430" s="247"/>
      <c r="M430" s="242">
        <v>783333.0</v>
      </c>
      <c r="N430" s="247"/>
      <c r="O430" s="247"/>
      <c r="P430" s="242">
        <v>9513141.0</v>
      </c>
      <c r="Q430" s="247"/>
      <c r="R430" s="242">
        <v>315000.0</v>
      </c>
      <c r="S430" s="247"/>
      <c r="T430" s="242">
        <v>9198141.0</v>
      </c>
      <c r="U430" s="236"/>
      <c r="V430" s="236"/>
      <c r="W430" s="236"/>
      <c r="X430" s="236"/>
      <c r="Y430" s="236"/>
      <c r="Z430" s="236"/>
      <c r="AA430" s="236"/>
      <c r="AB430" s="236"/>
    </row>
    <row r="431">
      <c r="A431" s="236"/>
      <c r="B431" s="241" t="s">
        <v>3364</v>
      </c>
      <c r="C431" s="242">
        <v>2000000.0</v>
      </c>
      <c r="D431" s="248"/>
      <c r="E431" s="248"/>
      <c r="F431" s="248"/>
      <c r="G431" s="242">
        <v>155577.0</v>
      </c>
      <c r="H431" s="242">
        <v>1333333.0</v>
      </c>
      <c r="I431" s="247"/>
      <c r="J431" s="247"/>
      <c r="K431" s="247"/>
      <c r="L431" s="247"/>
      <c r="M431" s="242">
        <v>1285000.0</v>
      </c>
      <c r="N431" s="247"/>
      <c r="O431" s="247"/>
      <c r="P431" s="242">
        <v>4817679.0</v>
      </c>
      <c r="Q431" s="247"/>
      <c r="R431" s="242">
        <v>175280.0</v>
      </c>
      <c r="S431" s="247"/>
      <c r="T431" s="242">
        <v>4642399.0</v>
      </c>
      <c r="U431" s="236"/>
      <c r="V431" s="236"/>
      <c r="W431" s="236"/>
      <c r="X431" s="236"/>
      <c r="Y431" s="236"/>
      <c r="Z431" s="236"/>
      <c r="AA431" s="236"/>
      <c r="AB431" s="236"/>
    </row>
    <row r="432">
      <c r="A432" s="236"/>
      <c r="B432" s="241" t="s">
        <v>3363</v>
      </c>
      <c r="C432" s="242">
        <v>2000000.0</v>
      </c>
      <c r="D432" s="248"/>
      <c r="E432" s="248"/>
      <c r="F432" s="248"/>
      <c r="G432" s="242">
        <v>293942.0</v>
      </c>
      <c r="H432" s="242">
        <v>1000000.0</v>
      </c>
      <c r="I432" s="242">
        <v>2000000.0</v>
      </c>
      <c r="J432" s="247"/>
      <c r="K432" s="242">
        <v>100000.0</v>
      </c>
      <c r="L432" s="247"/>
      <c r="M432" s="242">
        <v>1335000.0</v>
      </c>
      <c r="N432" s="247"/>
      <c r="O432" s="247"/>
      <c r="P432" s="242">
        <v>6720619.0</v>
      </c>
      <c r="Q432" s="247"/>
      <c r="R432" s="242">
        <v>175280.0</v>
      </c>
      <c r="S432" s="247"/>
      <c r="T432" s="242">
        <v>6545339.0</v>
      </c>
      <c r="U432" s="236"/>
      <c r="V432" s="236"/>
      <c r="W432" s="236"/>
      <c r="X432" s="236"/>
      <c r="Y432" s="236"/>
      <c r="Z432" s="236"/>
      <c r="AA432" s="236"/>
      <c r="AB432" s="236"/>
    </row>
    <row r="433">
      <c r="A433" s="236"/>
      <c r="B433" s="241" t="s">
        <v>178</v>
      </c>
      <c r="C433" s="242">
        <v>2000000.0</v>
      </c>
      <c r="D433" s="248"/>
      <c r="E433" s="248"/>
      <c r="F433" s="248"/>
      <c r="G433" s="242">
        <v>86538.0</v>
      </c>
      <c r="H433" s="242">
        <v>500000.0</v>
      </c>
      <c r="I433" s="247"/>
      <c r="J433" s="247"/>
      <c r="K433" s="247"/>
      <c r="L433" s="247"/>
      <c r="M433" s="242">
        <v>841667.0</v>
      </c>
      <c r="N433" s="247"/>
      <c r="O433" s="247"/>
      <c r="P433" s="242">
        <v>3473221.0</v>
      </c>
      <c r="Q433" s="247"/>
      <c r="R433" s="242">
        <v>175280.0</v>
      </c>
      <c r="S433" s="247"/>
      <c r="T433" s="242">
        <v>3297941.0</v>
      </c>
      <c r="U433" s="236"/>
      <c r="V433" s="236"/>
      <c r="W433" s="236"/>
      <c r="X433" s="236"/>
      <c r="Y433" s="236"/>
      <c r="Z433" s="236"/>
      <c r="AA433" s="236"/>
      <c r="AB433" s="236"/>
    </row>
    <row r="434">
      <c r="A434" s="236"/>
      <c r="B434" s="241" t="s">
        <v>3398</v>
      </c>
      <c r="C434" s="242">
        <v>2000000.0</v>
      </c>
      <c r="D434" s="248"/>
      <c r="E434" s="248"/>
      <c r="F434" s="248"/>
      <c r="G434" s="242">
        <v>24038.0</v>
      </c>
      <c r="H434" s="242">
        <v>333333.0</v>
      </c>
      <c r="I434" s="247"/>
      <c r="J434" s="247"/>
      <c r="K434" s="247"/>
      <c r="L434" s="247"/>
      <c r="M434" s="242">
        <v>828333.0</v>
      </c>
      <c r="N434" s="247"/>
      <c r="O434" s="247"/>
      <c r="P434" s="242">
        <v>2330428.0</v>
      </c>
      <c r="Q434" s="247"/>
      <c r="R434" s="247"/>
      <c r="S434" s="247"/>
      <c r="T434" s="242">
        <v>2330428.0</v>
      </c>
      <c r="U434" s="236"/>
      <c r="V434" s="236"/>
      <c r="W434" s="236"/>
      <c r="X434" s="236"/>
      <c r="Y434" s="236"/>
      <c r="Z434" s="236"/>
      <c r="AA434" s="236"/>
      <c r="AB434" s="236"/>
    </row>
    <row r="435">
      <c r="A435" s="236"/>
      <c r="B435" s="241" t="s">
        <v>3399</v>
      </c>
      <c r="C435" s="242">
        <v>2000000.0</v>
      </c>
      <c r="D435" s="248"/>
      <c r="E435" s="248"/>
      <c r="F435" s="248"/>
      <c r="G435" s="242">
        <v>210192.0</v>
      </c>
      <c r="H435" s="242">
        <v>500000.0</v>
      </c>
      <c r="I435" s="247"/>
      <c r="J435" s="247"/>
      <c r="K435" s="247"/>
      <c r="L435" s="247"/>
      <c r="M435" s="242">
        <v>1276667.0</v>
      </c>
      <c r="N435" s="247"/>
      <c r="O435" s="247"/>
      <c r="P435" s="242">
        <v>3862821.0</v>
      </c>
      <c r="Q435" s="247"/>
      <c r="R435" s="242">
        <v>175280.0</v>
      </c>
      <c r="S435" s="247"/>
      <c r="T435" s="242">
        <v>3687541.0</v>
      </c>
      <c r="U435" s="236"/>
      <c r="V435" s="236"/>
      <c r="W435" s="236"/>
      <c r="X435" s="236"/>
      <c r="Y435" s="236"/>
      <c r="Z435" s="236"/>
      <c r="AA435" s="236"/>
      <c r="AB435" s="236"/>
    </row>
    <row r="436">
      <c r="A436" s="236"/>
      <c r="B436" s="241" t="s">
        <v>3400</v>
      </c>
      <c r="C436" s="242">
        <v>2000000.0</v>
      </c>
      <c r="D436" s="248"/>
      <c r="E436" s="248"/>
      <c r="F436" s="248"/>
      <c r="G436" s="242">
        <v>161058.0</v>
      </c>
      <c r="H436" s="242">
        <v>500000.0</v>
      </c>
      <c r="I436" s="247"/>
      <c r="J436" s="247"/>
      <c r="K436" s="247"/>
      <c r="L436" s="247"/>
      <c r="M436" s="242">
        <v>1053333.0</v>
      </c>
      <c r="N436" s="247"/>
      <c r="O436" s="247"/>
      <c r="P436" s="242">
        <v>3672222.0</v>
      </c>
      <c r="Q436" s="247"/>
      <c r="R436" s="247"/>
      <c r="S436" s="247"/>
      <c r="T436" s="242">
        <v>3672222.0</v>
      </c>
      <c r="U436" s="236"/>
      <c r="V436" s="236"/>
      <c r="W436" s="236"/>
      <c r="X436" s="236"/>
      <c r="Y436" s="236"/>
      <c r="Z436" s="236"/>
      <c r="AA436" s="236"/>
      <c r="AB436" s="236"/>
    </row>
    <row r="437">
      <c r="A437" s="236"/>
      <c r="B437" s="241" t="s">
        <v>3401</v>
      </c>
      <c r="C437" s="242">
        <v>2000000.0</v>
      </c>
      <c r="D437" s="248"/>
      <c r="E437" s="248"/>
      <c r="F437" s="248"/>
      <c r="G437" s="242">
        <v>149519.0</v>
      </c>
      <c r="H437" s="242">
        <v>1000000.0</v>
      </c>
      <c r="I437" s="247"/>
      <c r="J437" s="247"/>
      <c r="K437" s="247"/>
      <c r="L437" s="247"/>
      <c r="M437" s="242">
        <v>1836667.0</v>
      </c>
      <c r="N437" s="247"/>
      <c r="O437" s="247"/>
      <c r="P437" s="242">
        <v>5048932.0</v>
      </c>
      <c r="Q437" s="247"/>
      <c r="R437" s="242">
        <v>175280.0</v>
      </c>
      <c r="S437" s="247"/>
      <c r="T437" s="242">
        <v>4873652.0</v>
      </c>
      <c r="U437" s="236"/>
      <c r="V437" s="236"/>
      <c r="W437" s="236"/>
      <c r="X437" s="236"/>
      <c r="Y437" s="236"/>
      <c r="Z437" s="236"/>
      <c r="AA437" s="236"/>
      <c r="AB437" s="236"/>
    </row>
    <row r="438">
      <c r="A438" s="236"/>
      <c r="B438" s="241" t="s">
        <v>3358</v>
      </c>
      <c r="C438" s="242">
        <v>2000000.0</v>
      </c>
      <c r="D438" s="248"/>
      <c r="E438" s="248"/>
      <c r="F438" s="248"/>
      <c r="G438" s="242">
        <v>121538.0</v>
      </c>
      <c r="H438" s="242">
        <v>1000000.0</v>
      </c>
      <c r="I438" s="242">
        <v>0.0</v>
      </c>
      <c r="J438" s="247"/>
      <c r="K438" s="247"/>
      <c r="L438" s="247"/>
      <c r="M438" s="242">
        <v>1520000.0</v>
      </c>
      <c r="N438" s="247"/>
      <c r="O438" s="247"/>
      <c r="P438" s="242">
        <v>4699685.0</v>
      </c>
      <c r="Q438" s="247"/>
      <c r="R438" s="242">
        <v>175280.0</v>
      </c>
      <c r="S438" s="242">
        <v>2000000.0</v>
      </c>
      <c r="T438" s="242">
        <v>2524405.0</v>
      </c>
      <c r="U438" s="236"/>
      <c r="V438" s="236"/>
      <c r="W438" s="236"/>
      <c r="X438" s="236"/>
      <c r="Y438" s="236"/>
      <c r="Z438" s="236"/>
      <c r="AA438" s="236"/>
      <c r="AB438" s="236"/>
    </row>
    <row r="439">
      <c r="A439" s="236"/>
      <c r="B439" s="241" t="s">
        <v>3357</v>
      </c>
      <c r="C439" s="242">
        <v>2000000.0</v>
      </c>
      <c r="D439" s="248"/>
      <c r="E439" s="248"/>
      <c r="F439" s="248"/>
      <c r="G439" s="242">
        <v>223558.0</v>
      </c>
      <c r="H439" s="242">
        <v>1000000.0</v>
      </c>
      <c r="I439" s="242">
        <v>0.0</v>
      </c>
      <c r="J439" s="247"/>
      <c r="K439" s="247"/>
      <c r="L439" s="247"/>
      <c r="M439" s="242">
        <v>1783333.0</v>
      </c>
      <c r="N439" s="247"/>
      <c r="O439" s="247"/>
      <c r="P439" s="242">
        <v>5069945.0</v>
      </c>
      <c r="Q439" s="247"/>
      <c r="R439" s="242">
        <v>175280.0</v>
      </c>
      <c r="S439" s="247"/>
      <c r="T439" s="242">
        <v>4894665.0</v>
      </c>
      <c r="U439" s="236"/>
      <c r="V439" s="236"/>
      <c r="W439" s="236"/>
      <c r="X439" s="236"/>
      <c r="Y439" s="236"/>
      <c r="Z439" s="236"/>
      <c r="AA439" s="236"/>
      <c r="AB439" s="236"/>
    </row>
    <row r="440">
      <c r="A440" s="236"/>
      <c r="B440" s="241" t="s">
        <v>3359</v>
      </c>
      <c r="C440" s="242">
        <v>2000000.0</v>
      </c>
      <c r="D440" s="248"/>
      <c r="E440" s="248"/>
      <c r="F440" s="248"/>
      <c r="G440" s="242">
        <v>92212.0</v>
      </c>
      <c r="H440" s="242">
        <v>1000000.0</v>
      </c>
      <c r="I440" s="242">
        <v>0.0</v>
      </c>
      <c r="J440" s="247"/>
      <c r="K440" s="247"/>
      <c r="L440" s="247"/>
      <c r="M440" s="242">
        <v>880000.0</v>
      </c>
      <c r="N440" s="247"/>
      <c r="O440" s="247"/>
      <c r="P440" s="242">
        <v>3433750.0</v>
      </c>
      <c r="Q440" s="247"/>
      <c r="R440" s="242">
        <v>175280.0</v>
      </c>
      <c r="S440" s="247"/>
      <c r="T440" s="242">
        <v>3258470.0</v>
      </c>
      <c r="U440" s="236"/>
      <c r="V440" s="236"/>
      <c r="W440" s="236"/>
      <c r="X440" s="236"/>
      <c r="Y440" s="236"/>
      <c r="Z440" s="236"/>
      <c r="AA440" s="236"/>
      <c r="AB440" s="236"/>
    </row>
    <row r="441">
      <c r="A441" s="236"/>
      <c r="B441" s="241" t="s">
        <v>3361</v>
      </c>
      <c r="C441" s="242">
        <v>2000000.0</v>
      </c>
      <c r="D441" s="248"/>
      <c r="E441" s="248"/>
      <c r="F441" s="248"/>
      <c r="G441" s="242">
        <v>164615.0</v>
      </c>
      <c r="H441" s="242">
        <v>666667.0</v>
      </c>
      <c r="I441" s="247"/>
      <c r="J441" s="247"/>
      <c r="K441" s="247"/>
      <c r="L441" s="247"/>
      <c r="M441" s="242">
        <v>1755000.0</v>
      </c>
      <c r="N441" s="247"/>
      <c r="O441" s="247"/>
      <c r="P441" s="242">
        <v>4655167.0</v>
      </c>
      <c r="Q441" s="247"/>
      <c r="R441" s="242">
        <v>175280.0</v>
      </c>
      <c r="S441" s="247"/>
      <c r="T441" s="242">
        <v>4479887.0</v>
      </c>
      <c r="U441" s="236"/>
      <c r="V441" s="236"/>
      <c r="W441" s="236"/>
      <c r="X441" s="236"/>
      <c r="Y441" s="236"/>
      <c r="Z441" s="236"/>
      <c r="AA441" s="236"/>
      <c r="AB441" s="236"/>
    </row>
    <row r="442">
      <c r="A442" s="236"/>
      <c r="B442" s="241" t="s">
        <v>3341</v>
      </c>
      <c r="C442" s="242">
        <v>2000000.0</v>
      </c>
      <c r="D442" s="248"/>
      <c r="E442" s="248"/>
      <c r="F442" s="248"/>
      <c r="G442" s="242">
        <v>159423.0</v>
      </c>
      <c r="H442" s="242">
        <v>666667.0</v>
      </c>
      <c r="I442" s="247"/>
      <c r="J442" s="247"/>
      <c r="K442" s="247"/>
      <c r="L442" s="247"/>
      <c r="M442" s="242">
        <v>1661667.0</v>
      </c>
      <c r="N442" s="247"/>
      <c r="O442" s="247"/>
      <c r="P442" s="242">
        <v>4670326.0</v>
      </c>
      <c r="Q442" s="247"/>
      <c r="R442" s="242">
        <v>175280.0</v>
      </c>
      <c r="S442" s="247"/>
      <c r="T442" s="242">
        <v>4495046.0</v>
      </c>
      <c r="U442" s="236"/>
      <c r="V442" s="236"/>
      <c r="W442" s="236"/>
      <c r="X442" s="236"/>
      <c r="Y442" s="236"/>
      <c r="Z442" s="236"/>
      <c r="AA442" s="236"/>
      <c r="AB442" s="236"/>
    </row>
    <row r="443">
      <c r="A443" s="236"/>
      <c r="B443" s="241" t="s">
        <v>3402</v>
      </c>
      <c r="C443" s="242">
        <v>2.0E7</v>
      </c>
      <c r="D443" s="248"/>
      <c r="E443" s="248"/>
      <c r="F443" s="248"/>
      <c r="G443" s="247"/>
      <c r="H443" s="247"/>
      <c r="I443" s="247"/>
      <c r="J443" s="247"/>
      <c r="K443" s="247"/>
      <c r="L443" s="247"/>
      <c r="M443" s="242">
        <v>9.9264595E7</v>
      </c>
      <c r="N443" s="247"/>
      <c r="O443" s="247"/>
      <c r="P443" s="242">
        <v>1.19264595E8</v>
      </c>
      <c r="Q443" s="242">
        <v>0.0</v>
      </c>
      <c r="R443" s="242">
        <v>0.0</v>
      </c>
      <c r="S443" s="242">
        <v>0.0</v>
      </c>
      <c r="T443" s="242">
        <f t="shared" ref="T443:T444" si="48">P443-Q443-R443-S443</f>
        <v>119264595</v>
      </c>
      <c r="U443" s="236"/>
      <c r="V443" s="236"/>
      <c r="W443" s="236"/>
      <c r="X443" s="236"/>
      <c r="Y443" s="236"/>
      <c r="Z443" s="236"/>
      <c r="AA443" s="236"/>
      <c r="AB443" s="236"/>
    </row>
    <row r="444">
      <c r="A444" s="236"/>
      <c r="B444" s="241" t="s">
        <v>3403</v>
      </c>
      <c r="C444" s="242">
        <v>2.0E7</v>
      </c>
      <c r="D444" s="248"/>
      <c r="E444" s="248"/>
      <c r="F444" s="248"/>
      <c r="G444" s="242">
        <v>885577.0</v>
      </c>
      <c r="H444" s="247"/>
      <c r="I444" s="247"/>
      <c r="J444" s="247"/>
      <c r="K444" s="247"/>
      <c r="L444" s="247"/>
      <c r="M444" s="242">
        <v>1.31135328E8</v>
      </c>
      <c r="N444" s="247"/>
      <c r="O444" s="247"/>
      <c r="P444" s="242">
        <v>1.52753366E8</v>
      </c>
      <c r="Q444" s="242">
        <v>0.0</v>
      </c>
      <c r="R444" s="242">
        <v>735000.0</v>
      </c>
      <c r="S444" s="242">
        <v>0.0</v>
      </c>
      <c r="T444" s="242">
        <f t="shared" si="48"/>
        <v>152018366</v>
      </c>
      <c r="U444" s="236"/>
      <c r="V444" s="236"/>
      <c r="W444" s="236"/>
      <c r="X444" s="236"/>
      <c r="Y444" s="236"/>
      <c r="Z444" s="236"/>
      <c r="AA444" s="236"/>
      <c r="AB444" s="236"/>
    </row>
    <row r="445">
      <c r="A445" s="230" t="s">
        <v>129</v>
      </c>
      <c r="B445" s="231" t="s">
        <v>3409</v>
      </c>
      <c r="C445" s="232" t="s">
        <v>3372</v>
      </c>
      <c r="D445" s="250"/>
      <c r="E445" s="250"/>
      <c r="F445" s="250"/>
      <c r="G445" s="232" t="s">
        <v>3376</v>
      </c>
      <c r="H445" s="232" t="s">
        <v>3301</v>
      </c>
      <c r="I445" s="232" t="s">
        <v>3302</v>
      </c>
      <c r="J445" s="232" t="s">
        <v>3303</v>
      </c>
      <c r="K445" s="232" t="s">
        <v>3304</v>
      </c>
      <c r="L445" s="232" t="s">
        <v>3377</v>
      </c>
      <c r="M445" s="232" t="s">
        <v>3378</v>
      </c>
      <c r="N445" s="232" t="s">
        <v>3379</v>
      </c>
      <c r="O445" s="232" t="s">
        <v>124</v>
      </c>
      <c r="P445" s="232" t="s">
        <v>3314</v>
      </c>
      <c r="Q445" s="234" t="s">
        <v>121</v>
      </c>
      <c r="R445" s="234" t="s">
        <v>3309</v>
      </c>
      <c r="S445" s="234" t="s">
        <v>3310</v>
      </c>
      <c r="T445" s="235" t="s">
        <v>3315</v>
      </c>
      <c r="U445" s="236"/>
      <c r="V445" s="236"/>
      <c r="W445" s="236"/>
      <c r="X445" s="236"/>
      <c r="Y445" s="236"/>
      <c r="Z445" s="236"/>
      <c r="AA445" s="236"/>
      <c r="AB445" s="236"/>
    </row>
    <row r="446">
      <c r="A446" s="237"/>
      <c r="B446" s="238" t="s">
        <v>3380</v>
      </c>
      <c r="C446" s="239">
        <f>sum(C447)</f>
        <v>55000000</v>
      </c>
      <c r="D446" s="240"/>
      <c r="E446" s="240"/>
      <c r="F446" s="240"/>
      <c r="G446" s="239">
        <f t="shared" ref="G446:T446" si="49">sum(G447)</f>
        <v>0</v>
      </c>
      <c r="H446" s="239">
        <f t="shared" si="49"/>
        <v>0</v>
      </c>
      <c r="I446" s="239">
        <f t="shared" si="49"/>
        <v>0</v>
      </c>
      <c r="J446" s="239">
        <f t="shared" si="49"/>
        <v>0</v>
      </c>
      <c r="K446" s="239">
        <f t="shared" si="49"/>
        <v>0</v>
      </c>
      <c r="L446" s="239">
        <f t="shared" si="49"/>
        <v>0</v>
      </c>
      <c r="M446" s="239">
        <f t="shared" si="49"/>
        <v>0</v>
      </c>
      <c r="N446" s="239">
        <f t="shared" si="49"/>
        <v>0</v>
      </c>
      <c r="O446" s="239">
        <f t="shared" si="49"/>
        <v>0</v>
      </c>
      <c r="P446" s="239">
        <f t="shared" si="49"/>
        <v>55000000</v>
      </c>
      <c r="Q446" s="239">
        <f t="shared" si="49"/>
        <v>0</v>
      </c>
      <c r="R446" s="239">
        <f t="shared" si="49"/>
        <v>0</v>
      </c>
      <c r="S446" s="239">
        <f t="shared" si="49"/>
        <v>0</v>
      </c>
      <c r="T446" s="239">
        <f t="shared" si="49"/>
        <v>55000000</v>
      </c>
      <c r="U446" s="236"/>
      <c r="V446" s="236"/>
      <c r="W446" s="236"/>
      <c r="X446" s="236"/>
      <c r="Y446" s="236"/>
      <c r="Z446" s="236"/>
      <c r="AA446" s="236"/>
      <c r="AB446" s="236"/>
    </row>
    <row r="447">
      <c r="A447" s="236"/>
      <c r="B447" s="241" t="s">
        <v>3340</v>
      </c>
      <c r="C447" s="242">
        <v>5.5E7</v>
      </c>
      <c r="D447" s="248"/>
      <c r="E447" s="248"/>
      <c r="F447" s="248"/>
      <c r="G447" s="242">
        <v>0.0</v>
      </c>
      <c r="H447" s="242">
        <v>0.0</v>
      </c>
      <c r="I447" s="242">
        <v>0.0</v>
      </c>
      <c r="J447" s="242">
        <v>0.0</v>
      </c>
      <c r="K447" s="242">
        <v>0.0</v>
      </c>
      <c r="L447" s="242">
        <v>0.0</v>
      </c>
      <c r="M447" s="242">
        <v>0.0</v>
      </c>
      <c r="N447" s="242">
        <v>0.0</v>
      </c>
      <c r="O447" s="242">
        <v>0.0</v>
      </c>
      <c r="P447" s="242">
        <f>sum(C447:N447)</f>
        <v>55000000</v>
      </c>
      <c r="Q447" s="242">
        <v>0.0</v>
      </c>
      <c r="R447" s="242">
        <v>0.0</v>
      </c>
      <c r="S447" s="242">
        <v>0.0</v>
      </c>
      <c r="T447" s="242">
        <f>P447-Q447-R447-S447</f>
        <v>55000000</v>
      </c>
      <c r="U447" s="236"/>
      <c r="V447" s="236"/>
      <c r="W447" s="236"/>
      <c r="X447" s="236"/>
      <c r="Y447" s="236"/>
      <c r="Z447" s="236"/>
      <c r="AA447" s="236"/>
      <c r="AB447" s="236"/>
    </row>
    <row r="448">
      <c r="A448" s="237"/>
      <c r="B448" s="238" t="s">
        <v>3381</v>
      </c>
      <c r="C448" s="239"/>
      <c r="D448" s="240"/>
      <c r="E448" s="240"/>
      <c r="F448" s="240"/>
      <c r="G448" s="239"/>
      <c r="H448" s="239"/>
      <c r="I448" s="239"/>
      <c r="J448" s="239"/>
      <c r="K448" s="239"/>
      <c r="L448" s="239"/>
      <c r="M448" s="239"/>
      <c r="N448" s="239"/>
      <c r="O448" s="239"/>
      <c r="P448" s="239"/>
      <c r="Q448" s="239"/>
      <c r="R448" s="239"/>
      <c r="S448" s="239"/>
      <c r="T448" s="239"/>
      <c r="U448" s="236"/>
      <c r="V448" s="236"/>
      <c r="W448" s="236"/>
      <c r="X448" s="236"/>
      <c r="Y448" s="236"/>
      <c r="Z448" s="236"/>
      <c r="AA448" s="236"/>
      <c r="AB448" s="236"/>
    </row>
    <row r="449">
      <c r="A449" s="51"/>
      <c r="B449" s="51"/>
      <c r="C449" s="51"/>
      <c r="D449" s="245"/>
      <c r="E449" s="245"/>
      <c r="F449" s="245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236"/>
      <c r="V449" s="236"/>
      <c r="W449" s="236"/>
      <c r="X449" s="236"/>
      <c r="Y449" s="236"/>
      <c r="Z449" s="236"/>
      <c r="AA449" s="236"/>
      <c r="AB449" s="236"/>
    </row>
    <row r="450">
      <c r="A450" s="237"/>
      <c r="B450" s="238" t="s">
        <v>3382</v>
      </c>
      <c r="C450" s="246"/>
      <c r="D450" s="240"/>
      <c r="E450" s="240"/>
      <c r="F450" s="240"/>
      <c r="G450" s="246"/>
      <c r="H450" s="246"/>
      <c r="I450" s="246"/>
      <c r="J450" s="246"/>
      <c r="K450" s="246"/>
      <c r="L450" s="246"/>
      <c r="M450" s="246"/>
      <c r="N450" s="246"/>
      <c r="O450" s="246"/>
      <c r="P450" s="246"/>
      <c r="Q450" s="246"/>
      <c r="R450" s="246"/>
      <c r="S450" s="246"/>
      <c r="T450" s="246"/>
      <c r="U450" s="236"/>
      <c r="V450" s="236"/>
      <c r="W450" s="236"/>
      <c r="X450" s="236"/>
      <c r="Y450" s="236"/>
      <c r="Z450" s="236"/>
      <c r="AA450" s="236"/>
      <c r="AB450" s="236"/>
    </row>
    <row r="451">
      <c r="A451" s="236"/>
      <c r="B451" s="236"/>
      <c r="C451" s="247"/>
      <c r="D451" s="248"/>
      <c r="E451" s="248"/>
      <c r="F451" s="248"/>
      <c r="G451" s="247"/>
      <c r="H451" s="247"/>
      <c r="I451" s="247"/>
      <c r="J451" s="247"/>
      <c r="K451" s="247"/>
      <c r="L451" s="247"/>
      <c r="M451" s="247"/>
      <c r="N451" s="247"/>
      <c r="O451" s="247"/>
      <c r="P451" s="247"/>
      <c r="Q451" s="247"/>
      <c r="R451" s="247"/>
      <c r="S451" s="247"/>
      <c r="T451" s="247"/>
      <c r="U451" s="236"/>
      <c r="V451" s="236"/>
      <c r="W451" s="236"/>
      <c r="X451" s="236"/>
      <c r="Y451" s="236"/>
      <c r="Z451" s="236"/>
      <c r="AA451" s="236"/>
      <c r="AB451" s="236"/>
    </row>
    <row r="452">
      <c r="A452" s="237"/>
      <c r="B452" s="238" t="s">
        <v>3383</v>
      </c>
      <c r="C452" s="239">
        <f>sum(C453:C461)</f>
        <v>30166667</v>
      </c>
      <c r="D452" s="240"/>
      <c r="E452" s="240"/>
      <c r="F452" s="240"/>
      <c r="G452" s="239">
        <f t="shared" ref="G452:T452" si="50">sum(G453:G461)</f>
        <v>602051</v>
      </c>
      <c r="H452" s="239">
        <f t="shared" si="50"/>
        <v>0</v>
      </c>
      <c r="I452" s="239">
        <f t="shared" si="50"/>
        <v>0</v>
      </c>
      <c r="J452" s="239">
        <f t="shared" si="50"/>
        <v>0</v>
      </c>
      <c r="K452" s="239">
        <f t="shared" si="50"/>
        <v>0</v>
      </c>
      <c r="L452" s="239">
        <f t="shared" si="50"/>
        <v>0</v>
      </c>
      <c r="M452" s="239">
        <f t="shared" si="50"/>
        <v>54501585</v>
      </c>
      <c r="N452" s="239">
        <f t="shared" si="50"/>
        <v>0</v>
      </c>
      <c r="O452" s="239">
        <f t="shared" si="50"/>
        <v>0</v>
      </c>
      <c r="P452" s="239">
        <f t="shared" si="50"/>
        <v>84726503</v>
      </c>
      <c r="Q452" s="239">
        <f t="shared" si="50"/>
        <v>0</v>
      </c>
      <c r="R452" s="239">
        <f t="shared" si="50"/>
        <v>525840</v>
      </c>
      <c r="S452" s="239">
        <f t="shared" si="50"/>
        <v>0</v>
      </c>
      <c r="T452" s="239">
        <f t="shared" si="50"/>
        <v>84200663</v>
      </c>
      <c r="U452" s="236"/>
      <c r="V452" s="236"/>
      <c r="W452" s="236"/>
      <c r="X452" s="236"/>
      <c r="Y452" s="236"/>
      <c r="Z452" s="236"/>
      <c r="AA452" s="236"/>
      <c r="AB452" s="236"/>
    </row>
    <row r="453">
      <c r="A453" s="236"/>
      <c r="B453" s="241" t="s">
        <v>209</v>
      </c>
      <c r="C453" s="242">
        <v>5000000.0</v>
      </c>
      <c r="D453" s="248"/>
      <c r="E453" s="248"/>
      <c r="F453" s="248"/>
      <c r="G453" s="247"/>
      <c r="H453" s="247"/>
      <c r="I453" s="247"/>
      <c r="J453" s="247"/>
      <c r="K453" s="247"/>
      <c r="L453" s="247"/>
      <c r="M453" s="247"/>
      <c r="N453" s="247"/>
      <c r="O453" s="247"/>
      <c r="P453" s="242">
        <v>5000000.0</v>
      </c>
      <c r="Q453" s="247"/>
      <c r="R453" s="247"/>
      <c r="S453" s="247"/>
      <c r="T453" s="242">
        <v>5000000.0</v>
      </c>
      <c r="U453" s="236"/>
      <c r="V453" s="236"/>
      <c r="W453" s="236"/>
      <c r="X453" s="236"/>
      <c r="Y453" s="236"/>
      <c r="Z453" s="236"/>
      <c r="AA453" s="236"/>
      <c r="AB453" s="236"/>
    </row>
    <row r="454">
      <c r="A454" s="236"/>
      <c r="B454" s="241" t="s">
        <v>3384</v>
      </c>
      <c r="C454" s="247"/>
      <c r="D454" s="248"/>
      <c r="E454" s="248"/>
      <c r="F454" s="248"/>
      <c r="G454" s="247"/>
      <c r="H454" s="247"/>
      <c r="I454" s="247"/>
      <c r="J454" s="247"/>
      <c r="K454" s="247"/>
      <c r="L454" s="247"/>
      <c r="M454" s="247"/>
      <c r="N454" s="247"/>
      <c r="O454" s="247"/>
      <c r="P454" s="242">
        <v>66667.0</v>
      </c>
      <c r="Q454" s="247"/>
      <c r="R454" s="247"/>
      <c r="S454" s="247"/>
      <c r="T454" s="242">
        <v>66667.0</v>
      </c>
      <c r="U454" s="236"/>
      <c r="V454" s="236"/>
      <c r="W454" s="236"/>
      <c r="X454" s="236"/>
      <c r="Y454" s="236"/>
      <c r="Z454" s="236"/>
      <c r="AA454" s="236"/>
      <c r="AB454" s="236"/>
    </row>
    <row r="455">
      <c r="A455" s="236"/>
      <c r="B455" s="241" t="s">
        <v>3385</v>
      </c>
      <c r="C455" s="242">
        <v>3250000.0</v>
      </c>
      <c r="D455" s="248"/>
      <c r="E455" s="248"/>
      <c r="F455" s="248"/>
      <c r="G455" s="242">
        <v>15625.0</v>
      </c>
      <c r="H455" s="247"/>
      <c r="I455" s="247"/>
      <c r="J455" s="247"/>
      <c r="K455" s="247"/>
      <c r="L455" s="247"/>
      <c r="M455" s="242">
        <v>9970747.0</v>
      </c>
      <c r="N455" s="247"/>
      <c r="O455" s="247"/>
      <c r="P455" s="242">
        <v>1.307896E7</v>
      </c>
      <c r="Q455" s="247"/>
      <c r="R455" s="247"/>
      <c r="S455" s="247"/>
      <c r="T455" s="242">
        <v>1.307896E7</v>
      </c>
      <c r="U455" s="236"/>
      <c r="V455" s="236"/>
      <c r="W455" s="236"/>
      <c r="X455" s="236"/>
      <c r="Y455" s="236"/>
      <c r="Z455" s="236"/>
      <c r="AA455" s="236"/>
      <c r="AB455" s="236"/>
    </row>
    <row r="456">
      <c r="A456" s="236"/>
      <c r="B456" s="241" t="s">
        <v>3343</v>
      </c>
      <c r="C456" s="242">
        <v>3250000.0</v>
      </c>
      <c r="D456" s="248"/>
      <c r="E456" s="248"/>
      <c r="F456" s="248"/>
      <c r="G456" s="242">
        <v>195000.0</v>
      </c>
      <c r="H456" s="247"/>
      <c r="I456" s="247"/>
      <c r="J456" s="247"/>
      <c r="K456" s="247"/>
      <c r="L456" s="247"/>
      <c r="M456" s="242">
        <v>2.0211186E7</v>
      </c>
      <c r="N456" s="247"/>
      <c r="O456" s="247"/>
      <c r="P456" s="242">
        <v>2.3712311E7</v>
      </c>
      <c r="Q456" s="247"/>
      <c r="R456" s="247"/>
      <c r="S456" s="247"/>
      <c r="T456" s="242">
        <v>2.3712311E7</v>
      </c>
      <c r="U456" s="236"/>
      <c r="V456" s="236"/>
      <c r="W456" s="236"/>
      <c r="X456" s="236"/>
      <c r="Y456" s="236"/>
      <c r="Z456" s="236"/>
      <c r="AA456" s="236"/>
      <c r="AB456" s="236"/>
    </row>
    <row r="457">
      <c r="A457" s="236"/>
      <c r="B457" s="241" t="s">
        <v>201</v>
      </c>
      <c r="C457" s="242">
        <v>2166667.0</v>
      </c>
      <c r="D457" s="248"/>
      <c r="E457" s="248"/>
      <c r="F457" s="248"/>
      <c r="G457" s="242">
        <v>0.0</v>
      </c>
      <c r="H457" s="247"/>
      <c r="I457" s="247"/>
      <c r="J457" s="247"/>
      <c r="K457" s="247"/>
      <c r="L457" s="247"/>
      <c r="M457" s="242">
        <v>1.030698E7</v>
      </c>
      <c r="N457" s="247"/>
      <c r="O457" s="247"/>
      <c r="P457" s="242">
        <v>1.3140313E7</v>
      </c>
      <c r="Q457" s="247"/>
      <c r="R457" s="242">
        <v>175280.0</v>
      </c>
      <c r="S457" s="247"/>
      <c r="T457" s="242">
        <v>1.2965033E7</v>
      </c>
      <c r="U457" s="236"/>
      <c r="V457" s="236"/>
      <c r="W457" s="236"/>
      <c r="X457" s="236"/>
      <c r="Y457" s="236"/>
      <c r="Z457" s="236"/>
      <c r="AA457" s="236"/>
      <c r="AB457" s="236"/>
    </row>
    <row r="458">
      <c r="A458" s="236"/>
      <c r="B458" s="241" t="s">
        <v>204</v>
      </c>
      <c r="C458" s="242">
        <v>2166667.0</v>
      </c>
      <c r="D458" s="248"/>
      <c r="E458" s="248"/>
      <c r="F458" s="248"/>
      <c r="G458" s="242">
        <v>46875.0</v>
      </c>
      <c r="H458" s="247"/>
      <c r="I458" s="247"/>
      <c r="J458" s="247"/>
      <c r="K458" s="247"/>
      <c r="L458" s="247"/>
      <c r="M458" s="242">
        <v>1.4012672E7</v>
      </c>
      <c r="N458" s="247"/>
      <c r="O458" s="247"/>
      <c r="P458" s="242">
        <v>1.676788E7</v>
      </c>
      <c r="Q458" s="247"/>
      <c r="R458" s="242">
        <v>175280.0</v>
      </c>
      <c r="S458" s="247"/>
      <c r="T458" s="242">
        <v>1.65926E7</v>
      </c>
      <c r="U458" s="236"/>
      <c r="V458" s="236"/>
      <c r="W458" s="236"/>
      <c r="X458" s="236"/>
      <c r="Y458" s="236"/>
      <c r="Z458" s="236"/>
      <c r="AA458" s="236"/>
      <c r="AB458" s="236"/>
    </row>
    <row r="459">
      <c r="A459" s="236"/>
      <c r="B459" s="241" t="s">
        <v>3386</v>
      </c>
      <c r="C459" s="242">
        <v>6666667.0</v>
      </c>
      <c r="D459" s="248"/>
      <c r="E459" s="248"/>
      <c r="F459" s="248"/>
      <c r="G459" s="242">
        <v>0.0</v>
      </c>
      <c r="H459" s="247"/>
      <c r="I459" s="247"/>
      <c r="J459" s="247"/>
      <c r="K459" s="247"/>
      <c r="L459" s="247"/>
      <c r="M459" s="247"/>
      <c r="N459" s="247"/>
      <c r="O459" s="247"/>
      <c r="P459" s="242">
        <v>5333769.0</v>
      </c>
      <c r="Q459" s="247"/>
      <c r="R459" s="247"/>
      <c r="S459" s="247"/>
      <c r="T459" s="242">
        <v>5333769.0</v>
      </c>
      <c r="U459" s="236"/>
      <c r="V459" s="236"/>
      <c r="W459" s="236"/>
      <c r="X459" s="236"/>
      <c r="Y459" s="236"/>
      <c r="Z459" s="236"/>
      <c r="AA459" s="236"/>
      <c r="AB459" s="236"/>
    </row>
    <row r="460">
      <c r="A460" s="236"/>
      <c r="B460" s="241" t="s">
        <v>3345</v>
      </c>
      <c r="C460" s="242">
        <v>3333333.0</v>
      </c>
      <c r="D460" s="248"/>
      <c r="E460" s="248"/>
      <c r="F460" s="248"/>
      <c r="G460" s="242">
        <v>136218.0</v>
      </c>
      <c r="H460" s="247"/>
      <c r="I460" s="247"/>
      <c r="J460" s="247"/>
      <c r="K460" s="247"/>
      <c r="L460" s="247"/>
      <c r="M460" s="247"/>
      <c r="N460" s="247"/>
      <c r="O460" s="247"/>
      <c r="P460" s="242">
        <v>3084936.0</v>
      </c>
      <c r="Q460" s="247"/>
      <c r="R460" s="247"/>
      <c r="S460" s="247"/>
      <c r="T460" s="242">
        <v>3084936.0</v>
      </c>
      <c r="U460" s="236"/>
      <c r="V460" s="236"/>
      <c r="W460" s="236"/>
      <c r="X460" s="236"/>
      <c r="Y460" s="236"/>
      <c r="Z460" s="236"/>
      <c r="AA460" s="236"/>
      <c r="AB460" s="236"/>
    </row>
    <row r="461">
      <c r="A461" s="236"/>
      <c r="B461" s="241" t="s">
        <v>3319</v>
      </c>
      <c r="C461" s="242">
        <v>4333333.0</v>
      </c>
      <c r="D461" s="248"/>
      <c r="E461" s="248"/>
      <c r="F461" s="248"/>
      <c r="G461" s="242">
        <v>208333.0</v>
      </c>
      <c r="H461" s="247"/>
      <c r="I461" s="247"/>
      <c r="J461" s="247"/>
      <c r="K461" s="247"/>
      <c r="L461" s="247"/>
      <c r="M461" s="247"/>
      <c r="N461" s="247"/>
      <c r="O461" s="247"/>
      <c r="P461" s="242">
        <v>4541667.0</v>
      </c>
      <c r="Q461" s="247"/>
      <c r="R461" s="242">
        <v>175280.0</v>
      </c>
      <c r="S461" s="247"/>
      <c r="T461" s="242">
        <v>4366387.0</v>
      </c>
      <c r="U461" s="236"/>
      <c r="V461" s="236"/>
      <c r="W461" s="236"/>
      <c r="X461" s="236"/>
      <c r="Y461" s="236"/>
      <c r="Z461" s="236"/>
      <c r="AA461" s="236"/>
      <c r="AB461" s="236"/>
    </row>
    <row r="462">
      <c r="A462" s="237"/>
      <c r="B462" s="238" t="s">
        <v>3387</v>
      </c>
      <c r="C462" s="239">
        <f>sum(C463:C464)</f>
        <v>13333333</v>
      </c>
      <c r="D462" s="240"/>
      <c r="E462" s="240"/>
      <c r="F462" s="240"/>
      <c r="G462" s="239">
        <f t="shared" ref="G462:T462" si="51">sum(G463:G464)</f>
        <v>0</v>
      </c>
      <c r="H462" s="239">
        <f t="shared" si="51"/>
        <v>0</v>
      </c>
      <c r="I462" s="239">
        <f t="shared" si="51"/>
        <v>0</v>
      </c>
      <c r="J462" s="239">
        <f t="shared" si="51"/>
        <v>0</v>
      </c>
      <c r="K462" s="239">
        <f t="shared" si="51"/>
        <v>0</v>
      </c>
      <c r="L462" s="239">
        <f t="shared" si="51"/>
        <v>0</v>
      </c>
      <c r="M462" s="239">
        <f t="shared" si="51"/>
        <v>0</v>
      </c>
      <c r="N462" s="239">
        <f t="shared" si="51"/>
        <v>0</v>
      </c>
      <c r="O462" s="239">
        <f t="shared" si="51"/>
        <v>0</v>
      </c>
      <c r="P462" s="239">
        <f t="shared" si="51"/>
        <v>13333333</v>
      </c>
      <c r="Q462" s="239">
        <f t="shared" si="51"/>
        <v>0</v>
      </c>
      <c r="R462" s="239">
        <f t="shared" si="51"/>
        <v>0</v>
      </c>
      <c r="S462" s="239">
        <f t="shared" si="51"/>
        <v>0</v>
      </c>
      <c r="T462" s="239">
        <f t="shared" si="51"/>
        <v>13333333</v>
      </c>
      <c r="U462" s="236"/>
      <c r="V462" s="236"/>
      <c r="W462" s="236"/>
      <c r="X462" s="236"/>
      <c r="Y462" s="236"/>
      <c r="Z462" s="236"/>
      <c r="AA462" s="236"/>
      <c r="AB462" s="236"/>
    </row>
    <row r="463">
      <c r="A463" s="236"/>
      <c r="B463" s="241" t="s">
        <v>251</v>
      </c>
      <c r="C463" s="242">
        <v>5000000.0</v>
      </c>
      <c r="D463" s="248"/>
      <c r="E463" s="248"/>
      <c r="F463" s="248"/>
      <c r="G463" s="247"/>
      <c r="H463" s="247"/>
      <c r="I463" s="247"/>
      <c r="J463" s="247"/>
      <c r="K463" s="247"/>
      <c r="L463" s="247"/>
      <c r="M463" s="247"/>
      <c r="N463" s="247"/>
      <c r="O463" s="247"/>
      <c r="P463" s="242">
        <v>5000000.0</v>
      </c>
      <c r="Q463" s="247"/>
      <c r="R463" s="247"/>
      <c r="S463" s="247"/>
      <c r="T463" s="242">
        <v>5000000.0</v>
      </c>
      <c r="U463" s="236"/>
      <c r="V463" s="236"/>
      <c r="W463" s="236"/>
      <c r="X463" s="236"/>
      <c r="Y463" s="236"/>
      <c r="Z463" s="236"/>
      <c r="AA463" s="236"/>
      <c r="AB463" s="236"/>
    </row>
    <row r="464">
      <c r="A464" s="236"/>
      <c r="B464" s="241" t="s">
        <v>242</v>
      </c>
      <c r="C464" s="242">
        <v>8333333.0</v>
      </c>
      <c r="D464" s="248"/>
      <c r="E464" s="248"/>
      <c r="F464" s="248"/>
      <c r="G464" s="247"/>
      <c r="H464" s="247"/>
      <c r="I464" s="247"/>
      <c r="J464" s="247"/>
      <c r="K464" s="247"/>
      <c r="L464" s="247"/>
      <c r="M464" s="247"/>
      <c r="N464" s="247"/>
      <c r="O464" s="247"/>
      <c r="P464" s="242">
        <v>8333333.0</v>
      </c>
      <c r="Q464" s="247"/>
      <c r="R464" s="247"/>
      <c r="S464" s="247"/>
      <c r="T464" s="242">
        <v>8333333.0</v>
      </c>
      <c r="U464" s="236"/>
      <c r="V464" s="236"/>
      <c r="W464" s="236"/>
      <c r="X464" s="236"/>
      <c r="Y464" s="236"/>
      <c r="Z464" s="236"/>
      <c r="AA464" s="236"/>
      <c r="AB464" s="236"/>
    </row>
    <row r="465">
      <c r="A465" s="237"/>
      <c r="B465" s="238" t="s">
        <v>3388</v>
      </c>
      <c r="C465" s="239">
        <f>sum(C466:C476)</f>
        <v>75366666</v>
      </c>
      <c r="D465" s="240"/>
      <c r="E465" s="240"/>
      <c r="F465" s="240"/>
      <c r="G465" s="239">
        <f t="shared" ref="G465:T465" si="52">sum(G466:G476)</f>
        <v>2438520</v>
      </c>
      <c r="H465" s="239">
        <f t="shared" si="52"/>
        <v>1133334</v>
      </c>
      <c r="I465" s="239">
        <f t="shared" si="52"/>
        <v>0</v>
      </c>
      <c r="J465" s="239">
        <f t="shared" si="52"/>
        <v>666667</v>
      </c>
      <c r="K465" s="239">
        <f t="shared" si="52"/>
        <v>0</v>
      </c>
      <c r="L465" s="239">
        <f t="shared" si="52"/>
        <v>150000</v>
      </c>
      <c r="M465" s="239">
        <f t="shared" si="52"/>
        <v>0</v>
      </c>
      <c r="N465" s="239">
        <f t="shared" si="52"/>
        <v>0</v>
      </c>
      <c r="O465" s="239">
        <f t="shared" si="52"/>
        <v>0</v>
      </c>
      <c r="P465" s="239">
        <f t="shared" si="52"/>
        <v>79811048</v>
      </c>
      <c r="Q465" s="239">
        <f t="shared" si="52"/>
        <v>0</v>
      </c>
      <c r="R465" s="239">
        <f t="shared" si="52"/>
        <v>1822520</v>
      </c>
      <c r="S465" s="239">
        <f t="shared" si="52"/>
        <v>3333333</v>
      </c>
      <c r="T465" s="239">
        <f t="shared" si="52"/>
        <v>74655194</v>
      </c>
      <c r="U465" s="236"/>
      <c r="V465" s="236"/>
      <c r="W465" s="236"/>
      <c r="X465" s="236"/>
      <c r="Y465" s="236"/>
      <c r="Z465" s="236"/>
      <c r="AA465" s="236"/>
      <c r="AB465" s="236"/>
    </row>
    <row r="466">
      <c r="A466" s="236"/>
      <c r="B466" s="249" t="s">
        <v>3389</v>
      </c>
      <c r="C466" s="242">
        <v>8333333.0</v>
      </c>
      <c r="D466" s="248"/>
      <c r="E466" s="248"/>
      <c r="F466" s="248"/>
      <c r="G466" s="247"/>
      <c r="H466" s="247"/>
      <c r="I466" s="247"/>
      <c r="J466" s="247"/>
      <c r="K466" s="247"/>
      <c r="L466" s="247"/>
      <c r="M466" s="247"/>
      <c r="N466" s="247"/>
      <c r="O466" s="247"/>
      <c r="P466" s="242">
        <v>8333333.0</v>
      </c>
      <c r="Q466" s="247"/>
      <c r="R466" s="242">
        <v>245000.0</v>
      </c>
      <c r="S466" s="247"/>
      <c r="T466" s="242">
        <v>8088333.0</v>
      </c>
      <c r="U466" s="236"/>
      <c r="V466" s="236"/>
      <c r="W466" s="236"/>
      <c r="X466" s="236"/>
      <c r="Y466" s="236"/>
      <c r="Z466" s="236"/>
      <c r="AA466" s="236"/>
      <c r="AB466" s="236"/>
    </row>
    <row r="467">
      <c r="A467" s="236"/>
      <c r="B467" s="249" t="s">
        <v>213</v>
      </c>
      <c r="C467" s="242">
        <v>3.0333333E7</v>
      </c>
      <c r="D467" s="248"/>
      <c r="E467" s="248"/>
      <c r="F467" s="248"/>
      <c r="G467" s="247"/>
      <c r="H467" s="247"/>
      <c r="I467" s="247"/>
      <c r="J467" s="247"/>
      <c r="K467" s="247"/>
      <c r="L467" s="247"/>
      <c r="M467" s="247"/>
      <c r="N467" s="247"/>
      <c r="O467" s="247"/>
      <c r="P467" s="242">
        <v>3.0333333E7</v>
      </c>
      <c r="Q467" s="247"/>
      <c r="R467" s="247"/>
      <c r="S467" s="247"/>
      <c r="T467" s="242">
        <v>3.0333333E7</v>
      </c>
      <c r="U467" s="236"/>
      <c r="V467" s="236"/>
      <c r="W467" s="236"/>
      <c r="X467" s="236"/>
      <c r="Y467" s="236"/>
      <c r="Z467" s="236"/>
      <c r="AA467" s="236"/>
      <c r="AB467" s="236"/>
    </row>
    <row r="468">
      <c r="A468" s="236"/>
      <c r="B468" s="241" t="s">
        <v>221</v>
      </c>
      <c r="C468" s="242">
        <v>5333333.0</v>
      </c>
      <c r="D468" s="248"/>
      <c r="E468" s="248"/>
      <c r="F468" s="248"/>
      <c r="G468" s="247"/>
      <c r="H468" s="247"/>
      <c r="I468" s="247"/>
      <c r="J468" s="247"/>
      <c r="K468" s="247"/>
      <c r="L468" s="247"/>
      <c r="M468" s="247"/>
      <c r="N468" s="247"/>
      <c r="O468" s="247"/>
      <c r="P468" s="242">
        <v>5333333.0</v>
      </c>
      <c r="Q468" s="247"/>
      <c r="R468" s="242">
        <v>175280.0</v>
      </c>
      <c r="S468" s="247"/>
      <c r="T468" s="242">
        <v>5158053.0</v>
      </c>
      <c r="U468" s="236"/>
      <c r="V468" s="236"/>
      <c r="W468" s="236"/>
      <c r="X468" s="236"/>
      <c r="Y468" s="236"/>
      <c r="Z468" s="236"/>
      <c r="AA468" s="236"/>
      <c r="AB468" s="236"/>
    </row>
    <row r="469">
      <c r="A469" s="236"/>
      <c r="B469" s="241" t="s">
        <v>3347</v>
      </c>
      <c r="C469" s="242">
        <v>5000000.0</v>
      </c>
      <c r="D469" s="248"/>
      <c r="E469" s="248"/>
      <c r="F469" s="248"/>
      <c r="G469" s="247"/>
      <c r="H469" s="247"/>
      <c r="I469" s="247"/>
      <c r="J469" s="247"/>
      <c r="K469" s="247"/>
      <c r="L469" s="247"/>
      <c r="M469" s="247"/>
      <c r="N469" s="247"/>
      <c r="O469" s="247"/>
      <c r="P469" s="242">
        <v>4890635.0</v>
      </c>
      <c r="Q469" s="247"/>
      <c r="R469" s="242">
        <v>175280.0</v>
      </c>
      <c r="S469" s="247"/>
      <c r="T469" s="242">
        <v>4715355.0</v>
      </c>
      <c r="U469" s="236"/>
      <c r="V469" s="236"/>
      <c r="W469" s="236"/>
      <c r="X469" s="236"/>
      <c r="Y469" s="236"/>
      <c r="Z469" s="236"/>
      <c r="AA469" s="236"/>
      <c r="AB469" s="236"/>
    </row>
    <row r="470">
      <c r="A470" s="236"/>
      <c r="B470" s="241" t="s">
        <v>245</v>
      </c>
      <c r="C470" s="242">
        <v>2100000.0</v>
      </c>
      <c r="D470" s="248"/>
      <c r="E470" s="248"/>
      <c r="F470" s="248"/>
      <c r="G470" s="242">
        <v>0.0</v>
      </c>
      <c r="H470" s="242">
        <v>566667.0</v>
      </c>
      <c r="I470" s="247"/>
      <c r="J470" s="242">
        <v>0.0</v>
      </c>
      <c r="K470" s="247"/>
      <c r="L470" s="247"/>
      <c r="M470" s="247"/>
      <c r="N470" s="247"/>
      <c r="O470" s="247"/>
      <c r="P470" s="242">
        <v>2662935.0</v>
      </c>
      <c r="Q470" s="247"/>
      <c r="R470" s="242">
        <v>175280.0</v>
      </c>
      <c r="S470" s="247"/>
      <c r="T470" s="242">
        <v>2487655.0</v>
      </c>
      <c r="U470" s="236"/>
      <c r="V470" s="236"/>
      <c r="W470" s="236"/>
      <c r="X470" s="236"/>
      <c r="Y470" s="236"/>
      <c r="Z470" s="236"/>
      <c r="AA470" s="236"/>
      <c r="AB470" s="236"/>
    </row>
    <row r="471">
      <c r="A471" s="236"/>
      <c r="B471" s="241" t="s">
        <v>249</v>
      </c>
      <c r="C471" s="242">
        <v>2100000.0</v>
      </c>
      <c r="D471" s="248"/>
      <c r="E471" s="248"/>
      <c r="F471" s="248"/>
      <c r="G471" s="242">
        <v>145082.0</v>
      </c>
      <c r="H471" s="242">
        <v>566667.0</v>
      </c>
      <c r="I471" s="247"/>
      <c r="J471" s="242">
        <v>666667.0</v>
      </c>
      <c r="K471" s="247"/>
      <c r="L471" s="247"/>
      <c r="M471" s="247"/>
      <c r="N471" s="247"/>
      <c r="O471" s="247"/>
      <c r="P471" s="242">
        <v>3720489.0</v>
      </c>
      <c r="Q471" s="247"/>
      <c r="R471" s="242">
        <v>175280.0</v>
      </c>
      <c r="S471" s="242">
        <v>1333333.0</v>
      </c>
      <c r="T471" s="242">
        <v>2211875.0</v>
      </c>
      <c r="U471" s="236"/>
      <c r="V471" s="236"/>
      <c r="W471" s="236"/>
      <c r="X471" s="236"/>
      <c r="Y471" s="236"/>
      <c r="Z471" s="236"/>
      <c r="AA471" s="236"/>
      <c r="AB471" s="236"/>
    </row>
    <row r="472">
      <c r="A472" s="236"/>
      <c r="B472" s="241" t="s">
        <v>3390</v>
      </c>
      <c r="C472" s="242">
        <v>2666667.0</v>
      </c>
      <c r="D472" s="248"/>
      <c r="E472" s="248"/>
      <c r="F472" s="248"/>
      <c r="G472" s="242">
        <v>0.0</v>
      </c>
      <c r="H472" s="247"/>
      <c r="I472" s="247"/>
      <c r="J472" s="247"/>
      <c r="K472" s="247"/>
      <c r="L472" s="247"/>
      <c r="M472" s="247"/>
      <c r="N472" s="247"/>
      <c r="O472" s="247"/>
      <c r="P472" s="242">
        <v>2461538.0</v>
      </c>
      <c r="Q472" s="247"/>
      <c r="R472" s="247"/>
      <c r="S472" s="247"/>
      <c r="T472" s="242">
        <v>2461538.0</v>
      </c>
      <c r="U472" s="236"/>
      <c r="V472" s="236"/>
      <c r="W472" s="236"/>
      <c r="X472" s="236"/>
      <c r="Y472" s="236"/>
      <c r="Z472" s="236"/>
      <c r="AA472" s="236"/>
      <c r="AB472" s="236"/>
    </row>
    <row r="473">
      <c r="A473" s="236"/>
      <c r="B473" s="241" t="s">
        <v>3339</v>
      </c>
      <c r="C473" s="242">
        <v>4000000.0</v>
      </c>
      <c r="D473" s="248"/>
      <c r="E473" s="248"/>
      <c r="F473" s="248"/>
      <c r="G473" s="242">
        <v>95000.0</v>
      </c>
      <c r="H473" s="242">
        <v>0.0</v>
      </c>
      <c r="I473" s="247"/>
      <c r="J473" s="242">
        <v>0.0</v>
      </c>
      <c r="K473" s="247"/>
      <c r="L473" s="242">
        <v>50000.0</v>
      </c>
      <c r="M473" s="247"/>
      <c r="N473" s="247"/>
      <c r="O473" s="247"/>
      <c r="P473" s="242">
        <v>4134157.0</v>
      </c>
      <c r="Q473" s="247"/>
      <c r="R473" s="242">
        <v>175280.0</v>
      </c>
      <c r="S473" s="242">
        <v>2000000.0</v>
      </c>
      <c r="T473" s="242">
        <v>1958877.0</v>
      </c>
      <c r="U473" s="236"/>
      <c r="V473" s="236"/>
      <c r="W473" s="236"/>
      <c r="X473" s="236"/>
      <c r="Y473" s="236"/>
      <c r="Z473" s="236"/>
      <c r="AA473" s="236"/>
      <c r="AB473" s="236"/>
    </row>
    <row r="474">
      <c r="A474" s="236"/>
      <c r="B474" s="241" t="s">
        <v>258</v>
      </c>
      <c r="C474" s="242">
        <v>4000000.0</v>
      </c>
      <c r="D474" s="248"/>
      <c r="E474" s="248"/>
      <c r="F474" s="248"/>
      <c r="G474" s="242">
        <v>200179.0</v>
      </c>
      <c r="H474" s="242">
        <v>0.0</v>
      </c>
      <c r="I474" s="247"/>
      <c r="J474" s="242">
        <v>0.0</v>
      </c>
      <c r="K474" s="247"/>
      <c r="L474" s="242">
        <v>100000.0</v>
      </c>
      <c r="M474" s="247"/>
      <c r="N474" s="247"/>
      <c r="O474" s="247"/>
      <c r="P474" s="242">
        <v>4443036.0</v>
      </c>
      <c r="Q474" s="247"/>
      <c r="R474" s="242">
        <v>175280.0</v>
      </c>
      <c r="S474" s="247"/>
      <c r="T474" s="242">
        <v>4267756.0</v>
      </c>
      <c r="U474" s="236"/>
      <c r="V474" s="236"/>
      <c r="W474" s="236"/>
      <c r="X474" s="236"/>
      <c r="Y474" s="236"/>
      <c r="Z474" s="236"/>
      <c r="AA474" s="236"/>
      <c r="AB474" s="236"/>
    </row>
    <row r="475">
      <c r="A475" s="236"/>
      <c r="B475" s="241" t="s">
        <v>260</v>
      </c>
      <c r="C475" s="242">
        <v>6000000.0</v>
      </c>
      <c r="D475" s="248"/>
      <c r="E475" s="248"/>
      <c r="F475" s="248"/>
      <c r="G475" s="242">
        <v>1041161.0</v>
      </c>
      <c r="H475" s="242">
        <v>0.0</v>
      </c>
      <c r="I475" s="247"/>
      <c r="J475" s="242">
        <v>0.0</v>
      </c>
      <c r="K475" s="247"/>
      <c r="L475" s="247"/>
      <c r="M475" s="247"/>
      <c r="N475" s="247"/>
      <c r="O475" s="247"/>
      <c r="P475" s="242">
        <v>7041161.0</v>
      </c>
      <c r="Q475" s="247"/>
      <c r="R475" s="242">
        <v>262920.0</v>
      </c>
      <c r="S475" s="247"/>
      <c r="T475" s="242">
        <v>6778241.0</v>
      </c>
      <c r="U475" s="236"/>
      <c r="V475" s="236"/>
      <c r="W475" s="236"/>
      <c r="X475" s="236"/>
      <c r="Y475" s="236"/>
      <c r="Z475" s="236"/>
      <c r="AA475" s="236"/>
      <c r="AB475" s="236"/>
    </row>
    <row r="476">
      <c r="A476" s="236"/>
      <c r="B476" s="241" t="s">
        <v>262</v>
      </c>
      <c r="C476" s="242">
        <v>5500000.0</v>
      </c>
      <c r="D476" s="248"/>
      <c r="E476" s="248"/>
      <c r="F476" s="248"/>
      <c r="G476" s="242">
        <v>957098.0</v>
      </c>
      <c r="H476" s="247"/>
      <c r="I476" s="247"/>
      <c r="J476" s="247"/>
      <c r="K476" s="247"/>
      <c r="L476" s="247"/>
      <c r="M476" s="247"/>
      <c r="N476" s="247"/>
      <c r="O476" s="247"/>
      <c r="P476" s="242">
        <v>6457098.0</v>
      </c>
      <c r="Q476" s="247"/>
      <c r="R476" s="242">
        <v>262920.0</v>
      </c>
      <c r="S476" s="247"/>
      <c r="T476" s="242">
        <v>6194178.0</v>
      </c>
      <c r="U476" s="236"/>
      <c r="V476" s="236"/>
      <c r="W476" s="236"/>
      <c r="X476" s="236"/>
      <c r="Y476" s="236"/>
      <c r="Z476" s="236"/>
      <c r="AA476" s="236"/>
      <c r="AB476" s="236"/>
    </row>
    <row r="477">
      <c r="A477" s="237"/>
      <c r="B477" s="238" t="s">
        <v>3391</v>
      </c>
      <c r="C477" s="239">
        <f>sum(C478:C488)</f>
        <v>51166664</v>
      </c>
      <c r="D477" s="240"/>
      <c r="E477" s="240"/>
      <c r="F477" s="240"/>
      <c r="G477" s="239">
        <f t="shared" ref="G477:T477" si="53">sum(G478:G488)</f>
        <v>625249</v>
      </c>
      <c r="H477" s="239">
        <f t="shared" si="53"/>
        <v>5999998</v>
      </c>
      <c r="I477" s="239">
        <f t="shared" si="53"/>
        <v>0</v>
      </c>
      <c r="J477" s="239">
        <f t="shared" si="53"/>
        <v>0</v>
      </c>
      <c r="K477" s="239">
        <f t="shared" si="53"/>
        <v>0</v>
      </c>
      <c r="L477" s="239">
        <f t="shared" si="53"/>
        <v>0</v>
      </c>
      <c r="M477" s="239">
        <f t="shared" si="53"/>
        <v>11402912</v>
      </c>
      <c r="N477" s="239">
        <f t="shared" si="53"/>
        <v>0</v>
      </c>
      <c r="O477" s="239">
        <f t="shared" si="53"/>
        <v>0</v>
      </c>
      <c r="P477" s="239">
        <f t="shared" si="53"/>
        <v>65618121</v>
      </c>
      <c r="Q477" s="239">
        <f t="shared" si="53"/>
        <v>0</v>
      </c>
      <c r="R477" s="239">
        <f t="shared" si="53"/>
        <v>1576960</v>
      </c>
      <c r="S477" s="239">
        <f t="shared" si="53"/>
        <v>5000000</v>
      </c>
      <c r="T477" s="239">
        <f t="shared" si="53"/>
        <v>59041161</v>
      </c>
      <c r="U477" s="236"/>
      <c r="V477" s="236"/>
      <c r="W477" s="236"/>
      <c r="X477" s="236"/>
      <c r="Y477" s="236"/>
      <c r="Z477" s="236"/>
      <c r="AA477" s="236"/>
      <c r="AB477" s="236"/>
    </row>
    <row r="478">
      <c r="A478" s="236"/>
      <c r="B478" s="241" t="s">
        <v>185</v>
      </c>
      <c r="C478" s="242">
        <v>2666667.0</v>
      </c>
      <c r="D478" s="248"/>
      <c r="E478" s="248"/>
      <c r="F478" s="248"/>
      <c r="G478" s="242">
        <v>6410.0</v>
      </c>
      <c r="H478" s="242">
        <v>3333333.0</v>
      </c>
      <c r="I478" s="247"/>
      <c r="J478" s="247"/>
      <c r="K478" s="247"/>
      <c r="L478" s="247"/>
      <c r="M478" s="247"/>
      <c r="N478" s="247"/>
      <c r="O478" s="247"/>
      <c r="P478" s="242">
        <v>5986718.0</v>
      </c>
      <c r="Q478" s="247"/>
      <c r="R478" s="242">
        <v>175280.0</v>
      </c>
      <c r="S478" s="247"/>
      <c r="T478" s="242">
        <v>5811438.0</v>
      </c>
      <c r="U478" s="236"/>
      <c r="V478" s="236"/>
      <c r="W478" s="236"/>
      <c r="X478" s="236"/>
      <c r="Y478" s="236"/>
      <c r="Z478" s="236"/>
      <c r="AA478" s="236"/>
      <c r="AB478" s="236"/>
    </row>
    <row r="479">
      <c r="A479" s="236"/>
      <c r="B479" s="241" t="s">
        <v>3353</v>
      </c>
      <c r="C479" s="242">
        <v>1833333.0</v>
      </c>
      <c r="D479" s="248"/>
      <c r="E479" s="248"/>
      <c r="F479" s="248"/>
      <c r="G479" s="242">
        <v>84527.0</v>
      </c>
      <c r="H479" s="242">
        <v>333333.0</v>
      </c>
      <c r="I479" s="247"/>
      <c r="J479" s="247"/>
      <c r="K479" s="247"/>
      <c r="L479" s="247"/>
      <c r="M479" s="242">
        <v>1577531.0</v>
      </c>
      <c r="N479" s="247"/>
      <c r="O479" s="247"/>
      <c r="P479" s="242">
        <v>3711491.0</v>
      </c>
      <c r="Q479" s="247"/>
      <c r="R479" s="242">
        <v>175280.0</v>
      </c>
      <c r="S479" s="247"/>
      <c r="T479" s="242">
        <v>3536211.0</v>
      </c>
      <c r="U479" s="236"/>
      <c r="V479" s="236"/>
      <c r="W479" s="236"/>
      <c r="X479" s="236"/>
      <c r="Y479" s="236"/>
      <c r="Z479" s="236"/>
      <c r="AA479" s="236"/>
      <c r="AB479" s="236"/>
    </row>
    <row r="480">
      <c r="A480" s="236"/>
      <c r="B480" s="241" t="s">
        <v>3354</v>
      </c>
      <c r="C480" s="242">
        <v>1833333.0</v>
      </c>
      <c r="D480" s="248"/>
      <c r="E480" s="248"/>
      <c r="F480" s="248"/>
      <c r="G480" s="242">
        <v>128774.0</v>
      </c>
      <c r="H480" s="242">
        <v>333333.0</v>
      </c>
      <c r="I480" s="247"/>
      <c r="J480" s="247"/>
      <c r="K480" s="247"/>
      <c r="L480" s="247"/>
      <c r="M480" s="242">
        <v>1673716.0</v>
      </c>
      <c r="N480" s="247"/>
      <c r="O480" s="247"/>
      <c r="P480" s="242">
        <v>3956557.0</v>
      </c>
      <c r="Q480" s="247"/>
      <c r="R480" s="242">
        <v>175280.0</v>
      </c>
      <c r="S480" s="247"/>
      <c r="T480" s="242">
        <v>3781277.0</v>
      </c>
      <c r="U480" s="236"/>
      <c r="V480" s="236"/>
      <c r="W480" s="236"/>
      <c r="X480" s="236"/>
      <c r="Y480" s="236"/>
      <c r="Z480" s="236"/>
      <c r="AA480" s="236"/>
      <c r="AB480" s="236"/>
    </row>
    <row r="481">
      <c r="A481" s="236"/>
      <c r="B481" s="241" t="s">
        <v>3356</v>
      </c>
      <c r="C481" s="242">
        <v>1833333.0</v>
      </c>
      <c r="D481" s="248"/>
      <c r="E481" s="248"/>
      <c r="F481" s="248"/>
      <c r="G481" s="242">
        <v>121018.0</v>
      </c>
      <c r="H481" s="242">
        <v>333333.0</v>
      </c>
      <c r="I481" s="247"/>
      <c r="J481" s="247"/>
      <c r="K481" s="247"/>
      <c r="L481" s="247"/>
      <c r="M481" s="242">
        <v>1620480.0</v>
      </c>
      <c r="N481" s="247"/>
      <c r="O481" s="247"/>
      <c r="P481" s="242">
        <v>3837652.0</v>
      </c>
      <c r="Q481" s="247"/>
      <c r="R481" s="247"/>
      <c r="S481" s="247"/>
      <c r="T481" s="242">
        <v>3837652.0</v>
      </c>
      <c r="U481" s="236"/>
      <c r="V481" s="236"/>
      <c r="W481" s="236"/>
      <c r="X481" s="236"/>
      <c r="Y481" s="236"/>
      <c r="Z481" s="236"/>
      <c r="AA481" s="236"/>
      <c r="AB481" s="236"/>
    </row>
    <row r="482">
      <c r="A482" s="236"/>
      <c r="B482" s="241" t="s">
        <v>3392</v>
      </c>
      <c r="C482" s="242">
        <v>1833333.0</v>
      </c>
      <c r="D482" s="248"/>
      <c r="E482" s="248"/>
      <c r="F482" s="248"/>
      <c r="G482" s="242">
        <v>37548.0</v>
      </c>
      <c r="H482" s="242">
        <v>666667.0</v>
      </c>
      <c r="I482" s="247"/>
      <c r="J482" s="247"/>
      <c r="K482" s="247"/>
      <c r="L482" s="247"/>
      <c r="M482" s="242">
        <v>1657071.0</v>
      </c>
      <c r="N482" s="247"/>
      <c r="O482" s="247"/>
      <c r="P482" s="242">
        <v>4163911.0</v>
      </c>
      <c r="Q482" s="247"/>
      <c r="R482" s="242">
        <v>175280.0</v>
      </c>
      <c r="S482" s="247"/>
      <c r="T482" s="242">
        <v>3988631.0</v>
      </c>
      <c r="U482" s="236"/>
      <c r="V482" s="236"/>
      <c r="W482" s="236"/>
      <c r="X482" s="236"/>
      <c r="Y482" s="236"/>
      <c r="Z482" s="236"/>
      <c r="AA482" s="236"/>
      <c r="AB482" s="236"/>
    </row>
    <row r="483">
      <c r="A483" s="236"/>
      <c r="B483" s="241" t="s">
        <v>192</v>
      </c>
      <c r="C483" s="242">
        <v>1833333.0</v>
      </c>
      <c r="D483" s="248"/>
      <c r="E483" s="248"/>
      <c r="F483" s="248"/>
      <c r="G483" s="242">
        <v>53502.0</v>
      </c>
      <c r="H483" s="242">
        <v>333333.0</v>
      </c>
      <c r="I483" s="247"/>
      <c r="J483" s="247"/>
      <c r="K483" s="247"/>
      <c r="L483" s="247"/>
      <c r="M483" s="242">
        <v>1683349.0</v>
      </c>
      <c r="N483" s="247"/>
      <c r="O483" s="247"/>
      <c r="P483" s="242">
        <v>3901394.0</v>
      </c>
      <c r="Q483" s="247"/>
      <c r="R483" s="242">
        <v>175280.0</v>
      </c>
      <c r="S483" s="247"/>
      <c r="T483" s="242">
        <v>3726114.0</v>
      </c>
      <c r="U483" s="236"/>
      <c r="V483" s="236"/>
      <c r="W483" s="236"/>
      <c r="X483" s="236"/>
      <c r="Y483" s="236"/>
      <c r="Z483" s="236"/>
      <c r="AA483" s="236"/>
      <c r="AB483" s="236"/>
    </row>
    <row r="484">
      <c r="A484" s="236"/>
      <c r="B484" s="241" t="s">
        <v>194</v>
      </c>
      <c r="C484" s="242">
        <v>1833333.0</v>
      </c>
      <c r="D484" s="248"/>
      <c r="E484" s="248"/>
      <c r="F484" s="248"/>
      <c r="G484" s="242">
        <v>99952.0</v>
      </c>
      <c r="H484" s="242">
        <v>333333.0</v>
      </c>
      <c r="I484" s="247"/>
      <c r="J484" s="247"/>
      <c r="K484" s="247"/>
      <c r="L484" s="247"/>
      <c r="M484" s="242">
        <v>1685300.0</v>
      </c>
      <c r="N484" s="247"/>
      <c r="O484" s="247"/>
      <c r="P484" s="242">
        <v>3951918.0</v>
      </c>
      <c r="Q484" s="247"/>
      <c r="R484" s="242">
        <v>175280.0</v>
      </c>
      <c r="S484" s="247"/>
      <c r="T484" s="242">
        <v>3776638.0</v>
      </c>
      <c r="U484" s="236"/>
      <c r="V484" s="236"/>
      <c r="W484" s="236"/>
      <c r="X484" s="236"/>
      <c r="Y484" s="236"/>
      <c r="Z484" s="236"/>
      <c r="AA484" s="236"/>
      <c r="AB484" s="236"/>
    </row>
    <row r="485">
      <c r="A485" s="236"/>
      <c r="B485" s="241" t="s">
        <v>3393</v>
      </c>
      <c r="C485" s="242">
        <v>1833333.0</v>
      </c>
      <c r="D485" s="248"/>
      <c r="E485" s="248"/>
      <c r="F485" s="248"/>
      <c r="G485" s="242">
        <v>93518.0</v>
      </c>
      <c r="H485" s="242">
        <v>333333.0</v>
      </c>
      <c r="I485" s="247"/>
      <c r="J485" s="247"/>
      <c r="K485" s="247"/>
      <c r="L485" s="247"/>
      <c r="M485" s="242">
        <v>1505465.0</v>
      </c>
      <c r="N485" s="247"/>
      <c r="O485" s="247"/>
      <c r="P485" s="242">
        <v>3570019.0</v>
      </c>
      <c r="Q485" s="247"/>
      <c r="R485" s="247"/>
      <c r="S485" s="247"/>
      <c r="T485" s="242">
        <v>3570019.0</v>
      </c>
      <c r="U485" s="236"/>
      <c r="V485" s="236"/>
      <c r="W485" s="236"/>
      <c r="X485" s="236"/>
      <c r="Y485" s="236"/>
      <c r="Z485" s="236"/>
      <c r="AA485" s="236"/>
      <c r="AB485" s="236"/>
    </row>
    <row r="486">
      <c r="A486" s="236"/>
      <c r="B486" s="249" t="s">
        <v>3394</v>
      </c>
      <c r="C486" s="242">
        <v>1.3333333E7</v>
      </c>
      <c r="D486" s="248"/>
      <c r="E486" s="248"/>
      <c r="F486" s="248"/>
      <c r="G486" s="247"/>
      <c r="H486" s="247"/>
      <c r="I486" s="247"/>
      <c r="J486" s="247"/>
      <c r="K486" s="247"/>
      <c r="L486" s="247"/>
      <c r="M486" s="247"/>
      <c r="N486" s="247"/>
      <c r="O486" s="247"/>
      <c r="P486" s="242">
        <v>1.1282051E7</v>
      </c>
      <c r="Q486" s="247"/>
      <c r="R486" s="247"/>
      <c r="S486" s="242">
        <v>5000000.0</v>
      </c>
      <c r="T486" s="242">
        <v>6282051.0</v>
      </c>
      <c r="U486" s="236"/>
      <c r="V486" s="236"/>
      <c r="W486" s="236"/>
      <c r="X486" s="236"/>
      <c r="Y486" s="236"/>
      <c r="Z486" s="236"/>
      <c r="AA486" s="236"/>
      <c r="AB486" s="236"/>
    </row>
    <row r="487">
      <c r="A487" s="236"/>
      <c r="B487" s="249" t="s">
        <v>217</v>
      </c>
      <c r="C487" s="242">
        <v>1.8333333E7</v>
      </c>
      <c r="D487" s="248"/>
      <c r="E487" s="248"/>
      <c r="F487" s="248"/>
      <c r="G487" s="247"/>
      <c r="H487" s="247"/>
      <c r="I487" s="247"/>
      <c r="J487" s="247"/>
      <c r="K487" s="247"/>
      <c r="L487" s="247"/>
      <c r="M487" s="247"/>
      <c r="N487" s="247"/>
      <c r="O487" s="247"/>
      <c r="P487" s="242">
        <v>1.8333333E7</v>
      </c>
      <c r="Q487" s="247"/>
      <c r="R487" s="242">
        <v>350000.0</v>
      </c>
      <c r="S487" s="247"/>
      <c r="T487" s="242">
        <v>1.7983333E7</v>
      </c>
      <c r="U487" s="236"/>
      <c r="V487" s="236"/>
      <c r="W487" s="236"/>
      <c r="X487" s="236"/>
      <c r="Y487" s="236"/>
      <c r="Z487" s="236"/>
      <c r="AA487" s="236"/>
      <c r="AB487" s="236"/>
    </row>
    <row r="488">
      <c r="A488" s="236"/>
      <c r="B488" s="241" t="s">
        <v>3370</v>
      </c>
      <c r="C488" s="242">
        <v>4000000.0</v>
      </c>
      <c r="D488" s="248"/>
      <c r="E488" s="248"/>
      <c r="F488" s="248"/>
      <c r="G488" s="247"/>
      <c r="H488" s="247"/>
      <c r="I488" s="247"/>
      <c r="J488" s="247"/>
      <c r="K488" s="247"/>
      <c r="L488" s="247"/>
      <c r="M488" s="247"/>
      <c r="N488" s="247"/>
      <c r="O488" s="247"/>
      <c r="P488" s="242">
        <v>2923077.0</v>
      </c>
      <c r="Q488" s="247"/>
      <c r="R488" s="242">
        <v>175280.0</v>
      </c>
      <c r="S488" s="247"/>
      <c r="T488" s="242">
        <v>2747797.0</v>
      </c>
      <c r="U488" s="236"/>
      <c r="V488" s="236"/>
      <c r="W488" s="236"/>
      <c r="X488" s="236"/>
      <c r="Y488" s="236"/>
      <c r="Z488" s="236"/>
      <c r="AA488" s="236"/>
      <c r="AB488" s="236"/>
    </row>
    <row r="489">
      <c r="A489" s="237"/>
      <c r="B489" s="238" t="s">
        <v>3395</v>
      </c>
      <c r="C489" s="239">
        <f>sum(C490:C502)</f>
        <v>91508613</v>
      </c>
      <c r="D489" s="240"/>
      <c r="E489" s="240"/>
      <c r="F489" s="240"/>
      <c r="G489" s="239">
        <f t="shared" ref="G489:T489" si="54">sum(G490:G502)</f>
        <v>507740</v>
      </c>
      <c r="H489" s="239">
        <f t="shared" si="54"/>
        <v>0</v>
      </c>
      <c r="I489" s="239">
        <f t="shared" si="54"/>
        <v>0</v>
      </c>
      <c r="J489" s="239">
        <f t="shared" si="54"/>
        <v>0</v>
      </c>
      <c r="K489" s="239">
        <f t="shared" si="54"/>
        <v>0</v>
      </c>
      <c r="L489" s="239">
        <f t="shared" si="54"/>
        <v>0</v>
      </c>
      <c r="M489" s="239">
        <f t="shared" si="54"/>
        <v>2606250</v>
      </c>
      <c r="N489" s="239">
        <f t="shared" si="54"/>
        <v>0</v>
      </c>
      <c r="O489" s="239">
        <f t="shared" si="54"/>
        <v>0</v>
      </c>
      <c r="P489" s="239">
        <f t="shared" si="54"/>
        <v>94743063</v>
      </c>
      <c r="Q489" s="239">
        <f t="shared" si="54"/>
        <v>0</v>
      </c>
      <c r="R489" s="239">
        <f t="shared" si="54"/>
        <v>1436960</v>
      </c>
      <c r="S489" s="239">
        <f t="shared" si="54"/>
        <v>666667</v>
      </c>
      <c r="T489" s="239">
        <f t="shared" si="54"/>
        <v>92639437</v>
      </c>
      <c r="U489" s="236"/>
      <c r="V489" s="236"/>
      <c r="W489" s="236"/>
      <c r="X489" s="236"/>
      <c r="Y489" s="236"/>
      <c r="Z489" s="236"/>
      <c r="AA489" s="236"/>
      <c r="AB489" s="236"/>
    </row>
    <row r="490">
      <c r="A490" s="236"/>
      <c r="B490" s="249" t="s">
        <v>215</v>
      </c>
      <c r="C490" s="242">
        <v>2.1666667E7</v>
      </c>
      <c r="D490" s="248"/>
      <c r="E490" s="248"/>
      <c r="F490" s="248"/>
      <c r="G490" s="247"/>
      <c r="H490" s="247"/>
      <c r="I490" s="247"/>
      <c r="J490" s="247"/>
      <c r="K490" s="247"/>
      <c r="L490" s="247"/>
      <c r="M490" s="247"/>
      <c r="N490" s="247"/>
      <c r="O490" s="247"/>
      <c r="P490" s="242">
        <v>2.1666667E7</v>
      </c>
      <c r="Q490" s="247"/>
      <c r="R490" s="242">
        <v>175280.0</v>
      </c>
      <c r="S490" s="247"/>
      <c r="T490" s="242">
        <v>2.1491387E7</v>
      </c>
      <c r="U490" s="236"/>
      <c r="V490" s="236"/>
      <c r="W490" s="236"/>
      <c r="X490" s="236"/>
      <c r="Y490" s="236"/>
      <c r="Z490" s="236"/>
      <c r="AA490" s="236"/>
      <c r="AB490" s="236"/>
    </row>
    <row r="491">
      <c r="A491" s="236"/>
      <c r="B491" s="241" t="s">
        <v>3348</v>
      </c>
      <c r="C491" s="242">
        <v>5333333.0</v>
      </c>
      <c r="D491" s="248"/>
      <c r="E491" s="248"/>
      <c r="F491" s="248"/>
      <c r="G491" s="242">
        <v>0.0</v>
      </c>
      <c r="H491" s="247"/>
      <c r="I491" s="247"/>
      <c r="J491" s="247"/>
      <c r="K491" s="247"/>
      <c r="L491" s="247"/>
      <c r="M491" s="247"/>
      <c r="N491" s="247"/>
      <c r="O491" s="247"/>
      <c r="P491" s="242">
        <v>5333333.0</v>
      </c>
      <c r="Q491" s="247"/>
      <c r="R491" s="242">
        <v>175280.0</v>
      </c>
      <c r="S491" s="247"/>
      <c r="T491" s="242">
        <v>5158053.0</v>
      </c>
      <c r="U491" s="236"/>
      <c r="V491" s="236"/>
      <c r="W491" s="236"/>
      <c r="X491" s="236"/>
      <c r="Y491" s="236"/>
      <c r="Z491" s="236"/>
      <c r="AA491" s="236"/>
      <c r="AB491" s="236"/>
    </row>
    <row r="492">
      <c r="A492" s="236"/>
      <c r="B492" s="241" t="s">
        <v>3349</v>
      </c>
      <c r="C492" s="242">
        <v>7666667.0</v>
      </c>
      <c r="D492" s="248"/>
      <c r="E492" s="248"/>
      <c r="F492" s="248"/>
      <c r="G492" s="242">
        <v>0.0</v>
      </c>
      <c r="H492" s="247"/>
      <c r="I492" s="247"/>
      <c r="J492" s="247"/>
      <c r="K492" s="247"/>
      <c r="L492" s="247"/>
      <c r="M492" s="247"/>
      <c r="N492" s="247"/>
      <c r="O492" s="247"/>
      <c r="P492" s="242">
        <v>7666667.0</v>
      </c>
      <c r="Q492" s="247"/>
      <c r="R492" s="242">
        <v>175280.0</v>
      </c>
      <c r="S492" s="247"/>
      <c r="T492" s="242">
        <v>7491387.0</v>
      </c>
      <c r="U492" s="236"/>
      <c r="V492" s="236"/>
      <c r="W492" s="236"/>
      <c r="X492" s="236"/>
      <c r="Y492" s="236"/>
      <c r="Z492" s="236"/>
      <c r="AA492" s="236"/>
      <c r="AB492" s="236"/>
    </row>
    <row r="493">
      <c r="A493" s="236"/>
      <c r="B493" s="241" t="s">
        <v>3321</v>
      </c>
      <c r="C493" s="242">
        <v>6666667.0</v>
      </c>
      <c r="D493" s="248"/>
      <c r="E493" s="248"/>
      <c r="F493" s="248"/>
      <c r="G493" s="242">
        <v>0.0</v>
      </c>
      <c r="H493" s="247"/>
      <c r="I493" s="247"/>
      <c r="J493" s="247"/>
      <c r="K493" s="247"/>
      <c r="L493" s="247"/>
      <c r="M493" s="247"/>
      <c r="N493" s="247"/>
      <c r="O493" s="247"/>
      <c r="P493" s="242">
        <v>6656513.0</v>
      </c>
      <c r="Q493" s="247"/>
      <c r="R493" s="242">
        <v>175280.0</v>
      </c>
      <c r="S493" s="247"/>
      <c r="T493" s="242">
        <v>6481233.0</v>
      </c>
      <c r="U493" s="236"/>
      <c r="V493" s="236"/>
      <c r="W493" s="236"/>
      <c r="X493" s="236"/>
      <c r="Y493" s="236"/>
      <c r="Z493" s="236"/>
      <c r="AA493" s="236"/>
      <c r="AB493" s="236"/>
    </row>
    <row r="494">
      <c r="A494" s="236"/>
      <c r="B494" s="241" t="s">
        <v>230</v>
      </c>
      <c r="C494" s="242">
        <v>8333333.0</v>
      </c>
      <c r="D494" s="248"/>
      <c r="E494" s="248"/>
      <c r="F494" s="248"/>
      <c r="G494" s="242">
        <v>0.0</v>
      </c>
      <c r="H494" s="247"/>
      <c r="I494" s="247"/>
      <c r="J494" s="247"/>
      <c r="K494" s="247"/>
      <c r="L494" s="247"/>
      <c r="M494" s="247"/>
      <c r="N494" s="247"/>
      <c r="O494" s="247"/>
      <c r="P494" s="242">
        <v>8333333.0</v>
      </c>
      <c r="Q494" s="247"/>
      <c r="R494" s="242">
        <v>210000.0</v>
      </c>
      <c r="S494" s="247"/>
      <c r="T494" s="242">
        <v>8123333.0</v>
      </c>
      <c r="U494" s="236"/>
      <c r="V494" s="236"/>
      <c r="W494" s="236"/>
      <c r="X494" s="236"/>
      <c r="Y494" s="236"/>
      <c r="Z494" s="236"/>
      <c r="AA494" s="236"/>
      <c r="AB494" s="236"/>
    </row>
    <row r="495">
      <c r="A495" s="236"/>
      <c r="B495" s="241" t="s">
        <v>232</v>
      </c>
      <c r="C495" s="242">
        <v>8333333.0</v>
      </c>
      <c r="D495" s="248"/>
      <c r="E495" s="248"/>
      <c r="F495" s="248"/>
      <c r="G495" s="242">
        <v>0.0</v>
      </c>
      <c r="H495" s="247"/>
      <c r="I495" s="247"/>
      <c r="J495" s="247"/>
      <c r="K495" s="247"/>
      <c r="L495" s="247"/>
      <c r="M495" s="247"/>
      <c r="N495" s="247"/>
      <c r="O495" s="247"/>
      <c r="P495" s="242">
        <v>8333333.0</v>
      </c>
      <c r="Q495" s="247"/>
      <c r="R495" s="247"/>
      <c r="S495" s="247"/>
      <c r="T495" s="242">
        <v>8333333.0</v>
      </c>
      <c r="U495" s="236"/>
      <c r="V495" s="236"/>
      <c r="W495" s="236"/>
      <c r="X495" s="236"/>
      <c r="Y495" s="236"/>
      <c r="Z495" s="236"/>
      <c r="AA495" s="236"/>
      <c r="AB495" s="236"/>
    </row>
    <row r="496">
      <c r="A496" s="236"/>
      <c r="B496" s="241" t="s">
        <v>234</v>
      </c>
      <c r="C496" s="242">
        <v>4000000.0</v>
      </c>
      <c r="D496" s="248"/>
      <c r="E496" s="248"/>
      <c r="F496" s="248"/>
      <c r="G496" s="242">
        <v>339615.0</v>
      </c>
      <c r="H496" s="247"/>
      <c r="I496" s="247"/>
      <c r="J496" s="247"/>
      <c r="K496" s="247"/>
      <c r="L496" s="247"/>
      <c r="M496" s="242">
        <v>868750.0</v>
      </c>
      <c r="N496" s="247"/>
      <c r="O496" s="247"/>
      <c r="P496" s="242">
        <v>5362212.0</v>
      </c>
      <c r="Q496" s="247"/>
      <c r="R496" s="242">
        <v>175280.0</v>
      </c>
      <c r="S496" s="247"/>
      <c r="T496" s="242">
        <v>5186932.0</v>
      </c>
      <c r="U496" s="236"/>
      <c r="V496" s="236"/>
      <c r="W496" s="236"/>
      <c r="X496" s="236"/>
      <c r="Y496" s="236"/>
      <c r="Z496" s="236"/>
      <c r="AA496" s="236"/>
      <c r="AB496" s="236"/>
    </row>
    <row r="497">
      <c r="A497" s="236"/>
      <c r="B497" s="241" t="s">
        <v>236</v>
      </c>
      <c r="C497" s="242">
        <v>4333333.0</v>
      </c>
      <c r="D497" s="248"/>
      <c r="E497" s="248"/>
      <c r="F497" s="248"/>
      <c r="G497" s="242">
        <v>147292.0</v>
      </c>
      <c r="H497" s="247"/>
      <c r="I497" s="247"/>
      <c r="J497" s="247"/>
      <c r="K497" s="247"/>
      <c r="L497" s="247"/>
      <c r="M497" s="242">
        <v>868750.0</v>
      </c>
      <c r="N497" s="247"/>
      <c r="O497" s="247"/>
      <c r="P497" s="242">
        <v>5349375.0</v>
      </c>
      <c r="Q497" s="247"/>
      <c r="R497" s="247"/>
      <c r="S497" s="247"/>
      <c r="T497" s="242">
        <v>5349375.0</v>
      </c>
      <c r="U497" s="236"/>
      <c r="V497" s="236"/>
      <c r="W497" s="236"/>
      <c r="X497" s="236"/>
      <c r="Y497" s="236"/>
      <c r="Z497" s="236"/>
      <c r="AA497" s="236"/>
      <c r="AB497" s="236"/>
    </row>
    <row r="498">
      <c r="A498" s="236"/>
      <c r="B498" s="241" t="s">
        <v>238</v>
      </c>
      <c r="C498" s="242">
        <v>4333333.0</v>
      </c>
      <c r="D498" s="248"/>
      <c r="E498" s="248"/>
      <c r="F498" s="248"/>
      <c r="G498" s="242">
        <v>20833.0</v>
      </c>
      <c r="H498" s="247"/>
      <c r="I498" s="247"/>
      <c r="J498" s="247"/>
      <c r="K498" s="247"/>
      <c r="L498" s="247"/>
      <c r="M498" s="242">
        <v>868750.0</v>
      </c>
      <c r="N498" s="247"/>
      <c r="O498" s="247"/>
      <c r="P498" s="242">
        <v>5199683.0</v>
      </c>
      <c r="Q498" s="247"/>
      <c r="R498" s="242">
        <v>175280.0</v>
      </c>
      <c r="S498" s="242">
        <v>666667.0</v>
      </c>
      <c r="T498" s="242">
        <v>4357737.0</v>
      </c>
      <c r="U498" s="236"/>
      <c r="V498" s="236"/>
      <c r="W498" s="236"/>
      <c r="X498" s="236"/>
      <c r="Y498" s="236"/>
      <c r="Z498" s="236"/>
      <c r="AA498" s="236"/>
      <c r="AB498" s="236"/>
    </row>
    <row r="499">
      <c r="A499" s="236"/>
      <c r="B499" s="241" t="s">
        <v>3323</v>
      </c>
      <c r="C499" s="242">
        <v>4000000.0</v>
      </c>
      <c r="D499" s="248"/>
      <c r="E499" s="248"/>
      <c r="F499" s="248"/>
      <c r="G499" s="242">
        <v>0.0</v>
      </c>
      <c r="H499" s="247"/>
      <c r="I499" s="247"/>
      <c r="J499" s="247"/>
      <c r="K499" s="247"/>
      <c r="L499" s="247"/>
      <c r="M499" s="247"/>
      <c r="N499" s="247"/>
      <c r="O499" s="247"/>
      <c r="P499" s="242">
        <v>4000000.0</v>
      </c>
      <c r="Q499" s="247"/>
      <c r="R499" s="247"/>
      <c r="S499" s="247"/>
      <c r="T499" s="242">
        <v>4000000.0</v>
      </c>
      <c r="U499" s="236"/>
      <c r="V499" s="236"/>
      <c r="W499" s="236"/>
      <c r="X499" s="236"/>
      <c r="Y499" s="236"/>
      <c r="Z499" s="236"/>
      <c r="AA499" s="236"/>
      <c r="AB499" s="236"/>
    </row>
    <row r="500">
      <c r="A500" s="236"/>
      <c r="B500" s="241" t="s">
        <v>248</v>
      </c>
      <c r="C500" s="242">
        <v>5841947.0</v>
      </c>
      <c r="D500" s="248"/>
      <c r="E500" s="248"/>
      <c r="F500" s="248"/>
      <c r="G500" s="242">
        <v>0.0</v>
      </c>
      <c r="H500" s="247"/>
      <c r="I500" s="247"/>
      <c r="J500" s="247"/>
      <c r="K500" s="247"/>
      <c r="L500" s="247"/>
      <c r="M500" s="247"/>
      <c r="N500" s="247"/>
      <c r="O500" s="247"/>
      <c r="P500" s="242">
        <v>5841947.0</v>
      </c>
      <c r="Q500" s="247"/>
      <c r="R500" s="242">
        <v>175280.0</v>
      </c>
      <c r="S500" s="247"/>
      <c r="T500" s="242">
        <v>5666667.0</v>
      </c>
      <c r="U500" s="236"/>
      <c r="V500" s="236"/>
      <c r="W500" s="236"/>
      <c r="X500" s="236"/>
      <c r="Y500" s="236"/>
      <c r="Z500" s="236"/>
      <c r="AA500" s="236"/>
      <c r="AB500" s="236"/>
    </row>
    <row r="501">
      <c r="A501" s="236"/>
      <c r="B501" s="241" t="s">
        <v>3396</v>
      </c>
      <c r="C501" s="242">
        <v>9333333.0</v>
      </c>
      <c r="D501" s="248"/>
      <c r="E501" s="248"/>
      <c r="F501" s="248"/>
      <c r="G501" s="247"/>
      <c r="H501" s="247"/>
      <c r="I501" s="247"/>
      <c r="J501" s="247"/>
      <c r="K501" s="247"/>
      <c r="L501" s="247"/>
      <c r="M501" s="247"/>
      <c r="N501" s="247"/>
      <c r="O501" s="247"/>
      <c r="P501" s="242">
        <v>9333333.0</v>
      </c>
      <c r="Q501" s="247"/>
      <c r="R501" s="247"/>
      <c r="S501" s="247"/>
      <c r="T501" s="242">
        <v>9333333.0</v>
      </c>
      <c r="U501" s="236"/>
      <c r="V501" s="236"/>
      <c r="W501" s="236"/>
      <c r="X501" s="236"/>
      <c r="Y501" s="236"/>
      <c r="Z501" s="236"/>
      <c r="AA501" s="236"/>
      <c r="AB501" s="236"/>
    </row>
    <row r="502">
      <c r="A502" s="236"/>
      <c r="B502" s="241" t="s">
        <v>3350</v>
      </c>
      <c r="C502" s="242">
        <v>1666667.0</v>
      </c>
      <c r="D502" s="248"/>
      <c r="E502" s="248"/>
      <c r="F502" s="248"/>
      <c r="G502" s="247"/>
      <c r="H502" s="247"/>
      <c r="I502" s="247"/>
      <c r="J502" s="247"/>
      <c r="K502" s="247"/>
      <c r="L502" s="247"/>
      <c r="M502" s="247"/>
      <c r="N502" s="247"/>
      <c r="O502" s="247"/>
      <c r="P502" s="242">
        <v>1666667.0</v>
      </c>
      <c r="Q502" s="247"/>
      <c r="R502" s="247"/>
      <c r="S502" s="247"/>
      <c r="T502" s="242">
        <v>1666667.0</v>
      </c>
      <c r="U502" s="236"/>
      <c r="V502" s="236"/>
      <c r="W502" s="236"/>
      <c r="X502" s="236"/>
      <c r="Y502" s="236"/>
      <c r="Z502" s="236"/>
      <c r="AA502" s="236"/>
      <c r="AB502" s="236"/>
    </row>
    <row r="503">
      <c r="A503" s="237"/>
      <c r="B503" s="238" t="s">
        <v>3397</v>
      </c>
      <c r="C503" s="239">
        <f>sum(C504:C518)</f>
        <v>70666667</v>
      </c>
      <c r="D503" s="240"/>
      <c r="E503" s="240"/>
      <c r="F503" s="240"/>
      <c r="G503" s="239">
        <f t="shared" ref="G503:T503" si="55">sum(G504:G518)</f>
        <v>4021697</v>
      </c>
      <c r="H503" s="239">
        <f t="shared" si="55"/>
        <v>9500000</v>
      </c>
      <c r="I503" s="239">
        <f t="shared" si="55"/>
        <v>2000000</v>
      </c>
      <c r="J503" s="239">
        <f t="shared" si="55"/>
        <v>0</v>
      </c>
      <c r="K503" s="239">
        <f t="shared" si="55"/>
        <v>100000</v>
      </c>
      <c r="L503" s="239">
        <f t="shared" si="55"/>
        <v>0</v>
      </c>
      <c r="M503" s="239">
        <f t="shared" si="55"/>
        <v>247239923</v>
      </c>
      <c r="N503" s="239">
        <f t="shared" si="55"/>
        <v>0</v>
      </c>
      <c r="O503" s="239">
        <f t="shared" si="55"/>
        <v>0</v>
      </c>
      <c r="P503" s="239">
        <f t="shared" si="55"/>
        <v>333985897</v>
      </c>
      <c r="Q503" s="239">
        <f t="shared" si="55"/>
        <v>0</v>
      </c>
      <c r="R503" s="239">
        <f t="shared" si="55"/>
        <v>2802800</v>
      </c>
      <c r="S503" s="239">
        <f t="shared" si="55"/>
        <v>2000000</v>
      </c>
      <c r="T503" s="239">
        <f t="shared" si="55"/>
        <v>329183097</v>
      </c>
      <c r="U503" s="236"/>
      <c r="V503" s="236"/>
      <c r="W503" s="236"/>
      <c r="X503" s="236"/>
      <c r="Y503" s="236"/>
      <c r="Z503" s="236"/>
      <c r="AA503" s="236"/>
      <c r="AB503" s="236"/>
    </row>
    <row r="504">
      <c r="A504" s="236"/>
      <c r="B504" s="241" t="s">
        <v>191</v>
      </c>
      <c r="C504" s="242">
        <v>6666667.0</v>
      </c>
      <c r="D504" s="248"/>
      <c r="E504" s="248"/>
      <c r="F504" s="248"/>
      <c r="G504" s="242">
        <v>1293910.0</v>
      </c>
      <c r="H504" s="247"/>
      <c r="I504" s="247"/>
      <c r="J504" s="247"/>
      <c r="K504" s="247"/>
      <c r="L504" s="247"/>
      <c r="M504" s="242">
        <v>783333.0</v>
      </c>
      <c r="N504" s="247"/>
      <c r="O504" s="247"/>
      <c r="P504" s="242">
        <v>9513141.0</v>
      </c>
      <c r="Q504" s="247"/>
      <c r="R504" s="242">
        <v>315000.0</v>
      </c>
      <c r="S504" s="247"/>
      <c r="T504" s="242">
        <v>9198141.0</v>
      </c>
      <c r="U504" s="236"/>
      <c r="V504" s="236"/>
      <c r="W504" s="236"/>
      <c r="X504" s="236"/>
      <c r="Y504" s="236"/>
      <c r="Z504" s="236"/>
      <c r="AA504" s="236"/>
      <c r="AB504" s="236"/>
    </row>
    <row r="505">
      <c r="A505" s="236"/>
      <c r="B505" s="241" t="s">
        <v>3364</v>
      </c>
      <c r="C505" s="242">
        <v>2000000.0</v>
      </c>
      <c r="D505" s="248"/>
      <c r="E505" s="248"/>
      <c r="F505" s="248"/>
      <c r="G505" s="242">
        <v>155577.0</v>
      </c>
      <c r="H505" s="242">
        <v>1333333.0</v>
      </c>
      <c r="I505" s="247"/>
      <c r="J505" s="247"/>
      <c r="K505" s="247"/>
      <c r="L505" s="247"/>
      <c r="M505" s="242">
        <v>1285000.0</v>
      </c>
      <c r="N505" s="247"/>
      <c r="O505" s="247"/>
      <c r="P505" s="242">
        <v>4817679.0</v>
      </c>
      <c r="Q505" s="247"/>
      <c r="R505" s="242">
        <v>175280.0</v>
      </c>
      <c r="S505" s="247"/>
      <c r="T505" s="242">
        <v>4642399.0</v>
      </c>
      <c r="U505" s="236"/>
      <c r="V505" s="236"/>
      <c r="W505" s="236"/>
      <c r="X505" s="236"/>
      <c r="Y505" s="236"/>
      <c r="Z505" s="236"/>
      <c r="AA505" s="236"/>
      <c r="AB505" s="236"/>
    </row>
    <row r="506">
      <c r="A506" s="236"/>
      <c r="B506" s="241" t="s">
        <v>3363</v>
      </c>
      <c r="C506" s="242">
        <v>2000000.0</v>
      </c>
      <c r="D506" s="248"/>
      <c r="E506" s="248"/>
      <c r="F506" s="248"/>
      <c r="G506" s="242">
        <v>293942.0</v>
      </c>
      <c r="H506" s="242">
        <v>1000000.0</v>
      </c>
      <c r="I506" s="242">
        <v>2000000.0</v>
      </c>
      <c r="J506" s="247"/>
      <c r="K506" s="242">
        <v>100000.0</v>
      </c>
      <c r="L506" s="247"/>
      <c r="M506" s="242">
        <v>1335000.0</v>
      </c>
      <c r="N506" s="247"/>
      <c r="O506" s="247"/>
      <c r="P506" s="242">
        <v>6720619.0</v>
      </c>
      <c r="Q506" s="247"/>
      <c r="R506" s="242">
        <v>175280.0</v>
      </c>
      <c r="S506" s="247"/>
      <c r="T506" s="242">
        <v>6545339.0</v>
      </c>
      <c r="U506" s="236"/>
      <c r="V506" s="236"/>
      <c r="W506" s="236"/>
      <c r="X506" s="236"/>
      <c r="Y506" s="236"/>
      <c r="Z506" s="236"/>
      <c r="AA506" s="236"/>
      <c r="AB506" s="236"/>
    </row>
    <row r="507">
      <c r="A507" s="236"/>
      <c r="B507" s="241" t="s">
        <v>178</v>
      </c>
      <c r="C507" s="242">
        <v>2000000.0</v>
      </c>
      <c r="D507" s="248"/>
      <c r="E507" s="248"/>
      <c r="F507" s="248"/>
      <c r="G507" s="242">
        <v>86538.0</v>
      </c>
      <c r="H507" s="242">
        <v>500000.0</v>
      </c>
      <c r="I507" s="247"/>
      <c r="J507" s="247"/>
      <c r="K507" s="247"/>
      <c r="L507" s="247"/>
      <c r="M507" s="242">
        <v>841667.0</v>
      </c>
      <c r="N507" s="247"/>
      <c r="O507" s="247"/>
      <c r="P507" s="242">
        <v>3473221.0</v>
      </c>
      <c r="Q507" s="247"/>
      <c r="R507" s="242">
        <v>175280.0</v>
      </c>
      <c r="S507" s="247"/>
      <c r="T507" s="242">
        <v>3297941.0</v>
      </c>
      <c r="U507" s="236"/>
      <c r="V507" s="236"/>
      <c r="W507" s="236"/>
      <c r="X507" s="236"/>
      <c r="Y507" s="236"/>
      <c r="Z507" s="236"/>
      <c r="AA507" s="236"/>
      <c r="AB507" s="236"/>
    </row>
    <row r="508">
      <c r="A508" s="236"/>
      <c r="B508" s="241" t="s">
        <v>3398</v>
      </c>
      <c r="C508" s="242">
        <v>2000000.0</v>
      </c>
      <c r="D508" s="248"/>
      <c r="E508" s="248"/>
      <c r="F508" s="248"/>
      <c r="G508" s="242">
        <v>24038.0</v>
      </c>
      <c r="H508" s="242">
        <v>333333.0</v>
      </c>
      <c r="I508" s="247"/>
      <c r="J508" s="247"/>
      <c r="K508" s="247"/>
      <c r="L508" s="247"/>
      <c r="M508" s="242">
        <v>828333.0</v>
      </c>
      <c r="N508" s="247"/>
      <c r="O508" s="247"/>
      <c r="P508" s="242">
        <v>2330428.0</v>
      </c>
      <c r="Q508" s="247"/>
      <c r="R508" s="247"/>
      <c r="S508" s="247"/>
      <c r="T508" s="242">
        <v>2330428.0</v>
      </c>
      <c r="U508" s="236"/>
      <c r="V508" s="236"/>
      <c r="W508" s="236"/>
      <c r="X508" s="236"/>
      <c r="Y508" s="236"/>
      <c r="Z508" s="236"/>
      <c r="AA508" s="236"/>
      <c r="AB508" s="236"/>
    </row>
    <row r="509">
      <c r="A509" s="236"/>
      <c r="B509" s="241" t="s">
        <v>3399</v>
      </c>
      <c r="C509" s="242">
        <v>2000000.0</v>
      </c>
      <c r="D509" s="248"/>
      <c r="E509" s="248"/>
      <c r="F509" s="248"/>
      <c r="G509" s="242">
        <v>210192.0</v>
      </c>
      <c r="H509" s="242">
        <v>500000.0</v>
      </c>
      <c r="I509" s="247"/>
      <c r="J509" s="247"/>
      <c r="K509" s="247"/>
      <c r="L509" s="247"/>
      <c r="M509" s="242">
        <v>1276667.0</v>
      </c>
      <c r="N509" s="247"/>
      <c r="O509" s="247"/>
      <c r="P509" s="242">
        <v>3862821.0</v>
      </c>
      <c r="Q509" s="247"/>
      <c r="R509" s="242">
        <v>175280.0</v>
      </c>
      <c r="S509" s="247"/>
      <c r="T509" s="242">
        <v>3687541.0</v>
      </c>
      <c r="U509" s="236"/>
      <c r="V509" s="236"/>
      <c r="W509" s="236"/>
      <c r="X509" s="236"/>
      <c r="Y509" s="236"/>
      <c r="Z509" s="236"/>
      <c r="AA509" s="236"/>
      <c r="AB509" s="236"/>
    </row>
    <row r="510">
      <c r="A510" s="236"/>
      <c r="B510" s="241" t="s">
        <v>3400</v>
      </c>
      <c r="C510" s="242">
        <v>2000000.0</v>
      </c>
      <c r="D510" s="248"/>
      <c r="E510" s="248"/>
      <c r="F510" s="248"/>
      <c r="G510" s="242">
        <v>161058.0</v>
      </c>
      <c r="H510" s="242">
        <v>500000.0</v>
      </c>
      <c r="I510" s="247"/>
      <c r="J510" s="247"/>
      <c r="K510" s="247"/>
      <c r="L510" s="247"/>
      <c r="M510" s="242">
        <v>1053333.0</v>
      </c>
      <c r="N510" s="247"/>
      <c r="O510" s="247"/>
      <c r="P510" s="242">
        <v>3672222.0</v>
      </c>
      <c r="Q510" s="247"/>
      <c r="R510" s="247"/>
      <c r="S510" s="247"/>
      <c r="T510" s="242">
        <v>3672222.0</v>
      </c>
      <c r="U510" s="236"/>
      <c r="V510" s="236"/>
      <c r="W510" s="236"/>
      <c r="X510" s="236"/>
      <c r="Y510" s="236"/>
      <c r="Z510" s="236"/>
      <c r="AA510" s="236"/>
      <c r="AB510" s="236"/>
    </row>
    <row r="511">
      <c r="A511" s="236"/>
      <c r="B511" s="241" t="s">
        <v>3401</v>
      </c>
      <c r="C511" s="242">
        <v>2000000.0</v>
      </c>
      <c r="D511" s="248"/>
      <c r="E511" s="248"/>
      <c r="F511" s="248"/>
      <c r="G511" s="242">
        <v>149519.0</v>
      </c>
      <c r="H511" s="242">
        <v>1000000.0</v>
      </c>
      <c r="I511" s="247"/>
      <c r="J511" s="247"/>
      <c r="K511" s="247"/>
      <c r="L511" s="247"/>
      <c r="M511" s="242">
        <v>1836667.0</v>
      </c>
      <c r="N511" s="247"/>
      <c r="O511" s="247"/>
      <c r="P511" s="242">
        <v>5048932.0</v>
      </c>
      <c r="Q511" s="247"/>
      <c r="R511" s="242">
        <v>175280.0</v>
      </c>
      <c r="S511" s="247"/>
      <c r="T511" s="242">
        <v>4873652.0</v>
      </c>
      <c r="U511" s="236"/>
      <c r="V511" s="236"/>
      <c r="W511" s="236"/>
      <c r="X511" s="236"/>
      <c r="Y511" s="236"/>
      <c r="Z511" s="236"/>
      <c r="AA511" s="236"/>
      <c r="AB511" s="236"/>
    </row>
    <row r="512">
      <c r="A512" s="236"/>
      <c r="B512" s="241" t="s">
        <v>3358</v>
      </c>
      <c r="C512" s="242">
        <v>2000000.0</v>
      </c>
      <c r="D512" s="248"/>
      <c r="E512" s="248"/>
      <c r="F512" s="248"/>
      <c r="G512" s="242">
        <v>121538.0</v>
      </c>
      <c r="H512" s="242">
        <v>1000000.0</v>
      </c>
      <c r="I512" s="242">
        <v>0.0</v>
      </c>
      <c r="J512" s="247"/>
      <c r="K512" s="247"/>
      <c r="L512" s="247"/>
      <c r="M512" s="242">
        <v>1520000.0</v>
      </c>
      <c r="N512" s="247"/>
      <c r="O512" s="247"/>
      <c r="P512" s="242">
        <v>4699685.0</v>
      </c>
      <c r="Q512" s="247"/>
      <c r="R512" s="242">
        <v>175280.0</v>
      </c>
      <c r="S512" s="242">
        <v>2000000.0</v>
      </c>
      <c r="T512" s="242">
        <v>2524405.0</v>
      </c>
      <c r="U512" s="236"/>
      <c r="V512" s="236"/>
      <c r="W512" s="236"/>
      <c r="X512" s="236"/>
      <c r="Y512" s="236"/>
      <c r="Z512" s="236"/>
      <c r="AA512" s="236"/>
      <c r="AB512" s="236"/>
    </row>
    <row r="513">
      <c r="A513" s="236"/>
      <c r="B513" s="241" t="s">
        <v>3357</v>
      </c>
      <c r="C513" s="242">
        <v>2000000.0</v>
      </c>
      <c r="D513" s="248"/>
      <c r="E513" s="248"/>
      <c r="F513" s="248"/>
      <c r="G513" s="242">
        <v>223558.0</v>
      </c>
      <c r="H513" s="242">
        <v>1000000.0</v>
      </c>
      <c r="I513" s="242">
        <v>0.0</v>
      </c>
      <c r="J513" s="247"/>
      <c r="K513" s="247"/>
      <c r="L513" s="247"/>
      <c r="M513" s="242">
        <v>1783333.0</v>
      </c>
      <c r="N513" s="247"/>
      <c r="O513" s="247"/>
      <c r="P513" s="242">
        <v>5069945.0</v>
      </c>
      <c r="Q513" s="247"/>
      <c r="R513" s="242">
        <v>175280.0</v>
      </c>
      <c r="S513" s="247"/>
      <c r="T513" s="242">
        <v>4894665.0</v>
      </c>
      <c r="U513" s="236"/>
      <c r="V513" s="236"/>
      <c r="W513" s="236"/>
      <c r="X513" s="236"/>
      <c r="Y513" s="236"/>
      <c r="Z513" s="236"/>
      <c r="AA513" s="236"/>
      <c r="AB513" s="236"/>
    </row>
    <row r="514">
      <c r="A514" s="236"/>
      <c r="B514" s="241" t="s">
        <v>3359</v>
      </c>
      <c r="C514" s="242">
        <v>2000000.0</v>
      </c>
      <c r="D514" s="248"/>
      <c r="E514" s="248"/>
      <c r="F514" s="248"/>
      <c r="G514" s="242">
        <v>92212.0</v>
      </c>
      <c r="H514" s="242">
        <v>1000000.0</v>
      </c>
      <c r="I514" s="242">
        <v>0.0</v>
      </c>
      <c r="J514" s="247"/>
      <c r="K514" s="247"/>
      <c r="L514" s="247"/>
      <c r="M514" s="242">
        <v>880000.0</v>
      </c>
      <c r="N514" s="247"/>
      <c r="O514" s="247"/>
      <c r="P514" s="242">
        <v>3433750.0</v>
      </c>
      <c r="Q514" s="247"/>
      <c r="R514" s="242">
        <v>175280.0</v>
      </c>
      <c r="S514" s="247"/>
      <c r="T514" s="242">
        <v>3258470.0</v>
      </c>
      <c r="U514" s="236"/>
      <c r="V514" s="236"/>
      <c r="W514" s="236"/>
      <c r="X514" s="236"/>
      <c r="Y514" s="236"/>
      <c r="Z514" s="236"/>
      <c r="AA514" s="236"/>
      <c r="AB514" s="236"/>
    </row>
    <row r="515">
      <c r="A515" s="236"/>
      <c r="B515" s="241" t="s">
        <v>3361</v>
      </c>
      <c r="C515" s="242">
        <v>2000000.0</v>
      </c>
      <c r="D515" s="248"/>
      <c r="E515" s="248"/>
      <c r="F515" s="248"/>
      <c r="G515" s="242">
        <v>164615.0</v>
      </c>
      <c r="H515" s="242">
        <v>666667.0</v>
      </c>
      <c r="I515" s="247"/>
      <c r="J515" s="247"/>
      <c r="K515" s="247"/>
      <c r="L515" s="247"/>
      <c r="M515" s="242">
        <v>1755000.0</v>
      </c>
      <c r="N515" s="247"/>
      <c r="O515" s="247"/>
      <c r="P515" s="242">
        <v>4655167.0</v>
      </c>
      <c r="Q515" s="247"/>
      <c r="R515" s="242">
        <v>175280.0</v>
      </c>
      <c r="S515" s="247"/>
      <c r="T515" s="242">
        <v>4479887.0</v>
      </c>
      <c r="U515" s="236"/>
      <c r="V515" s="236"/>
      <c r="W515" s="236"/>
      <c r="X515" s="236"/>
      <c r="Y515" s="236"/>
      <c r="Z515" s="236"/>
      <c r="AA515" s="236"/>
      <c r="AB515" s="236"/>
    </row>
    <row r="516">
      <c r="A516" s="236"/>
      <c r="B516" s="241" t="s">
        <v>3341</v>
      </c>
      <c r="C516" s="242">
        <v>2000000.0</v>
      </c>
      <c r="D516" s="248"/>
      <c r="E516" s="248"/>
      <c r="F516" s="248"/>
      <c r="G516" s="242">
        <v>159423.0</v>
      </c>
      <c r="H516" s="242">
        <v>666667.0</v>
      </c>
      <c r="I516" s="247"/>
      <c r="J516" s="247"/>
      <c r="K516" s="247"/>
      <c r="L516" s="247"/>
      <c r="M516" s="242">
        <v>1661667.0</v>
      </c>
      <c r="N516" s="247"/>
      <c r="O516" s="247"/>
      <c r="P516" s="242">
        <v>4670326.0</v>
      </c>
      <c r="Q516" s="247"/>
      <c r="R516" s="242">
        <v>175280.0</v>
      </c>
      <c r="S516" s="247"/>
      <c r="T516" s="242">
        <v>4495046.0</v>
      </c>
      <c r="U516" s="236"/>
      <c r="V516" s="236"/>
      <c r="W516" s="236"/>
      <c r="X516" s="236"/>
      <c r="Y516" s="236"/>
      <c r="Z516" s="236"/>
      <c r="AA516" s="236"/>
      <c r="AB516" s="236"/>
    </row>
    <row r="517">
      <c r="A517" s="236"/>
      <c r="B517" s="241" t="s">
        <v>3402</v>
      </c>
      <c r="C517" s="242">
        <v>2.0E7</v>
      </c>
      <c r="D517" s="248"/>
      <c r="E517" s="248"/>
      <c r="F517" s="248"/>
      <c r="G517" s="247"/>
      <c r="H517" s="247"/>
      <c r="I517" s="247"/>
      <c r="J517" s="247"/>
      <c r="K517" s="247"/>
      <c r="L517" s="247"/>
      <c r="M517" s="242">
        <v>9.9264595E7</v>
      </c>
      <c r="N517" s="247"/>
      <c r="O517" s="247"/>
      <c r="P517" s="242">
        <v>1.19264595E8</v>
      </c>
      <c r="Q517" s="242">
        <v>0.0</v>
      </c>
      <c r="R517" s="242">
        <v>0.0</v>
      </c>
      <c r="S517" s="242">
        <v>0.0</v>
      </c>
      <c r="T517" s="242">
        <f t="shared" ref="T517:T518" si="56">P517-Q517-R517-S517</f>
        <v>119264595</v>
      </c>
      <c r="U517" s="236"/>
      <c r="V517" s="236"/>
      <c r="W517" s="236"/>
      <c r="X517" s="236"/>
      <c r="Y517" s="236"/>
      <c r="Z517" s="236"/>
      <c r="AA517" s="236"/>
      <c r="AB517" s="236"/>
    </row>
    <row r="518">
      <c r="A518" s="236"/>
      <c r="B518" s="241" t="s">
        <v>3403</v>
      </c>
      <c r="C518" s="242">
        <v>2.0E7</v>
      </c>
      <c r="D518" s="248"/>
      <c r="E518" s="248"/>
      <c r="F518" s="248"/>
      <c r="G518" s="242">
        <v>885577.0</v>
      </c>
      <c r="H518" s="247"/>
      <c r="I518" s="247"/>
      <c r="J518" s="247"/>
      <c r="K518" s="247"/>
      <c r="L518" s="247"/>
      <c r="M518" s="242">
        <v>1.31135328E8</v>
      </c>
      <c r="N518" s="247"/>
      <c r="O518" s="247"/>
      <c r="P518" s="242">
        <v>1.52753366E8</v>
      </c>
      <c r="Q518" s="242">
        <v>0.0</v>
      </c>
      <c r="R518" s="242">
        <v>735000.0</v>
      </c>
      <c r="S518" s="242">
        <v>0.0</v>
      </c>
      <c r="T518" s="242">
        <f t="shared" si="56"/>
        <v>152018366</v>
      </c>
      <c r="U518" s="236"/>
      <c r="V518" s="236"/>
      <c r="W518" s="236"/>
      <c r="X518" s="236"/>
      <c r="Y518" s="236"/>
      <c r="Z518" s="236"/>
      <c r="AA518" s="236"/>
      <c r="AB518" s="236"/>
    </row>
    <row r="519">
      <c r="A519" s="236"/>
      <c r="B519" s="236"/>
      <c r="C519" s="236"/>
      <c r="D519" s="248"/>
      <c r="E519" s="248"/>
      <c r="F519" s="248"/>
      <c r="G519" s="236"/>
      <c r="H519" s="236"/>
      <c r="I519" s="236"/>
      <c r="J519" s="236"/>
      <c r="K519" s="236"/>
      <c r="L519" s="236"/>
      <c r="M519" s="236"/>
      <c r="N519" s="236"/>
      <c r="O519" s="236"/>
      <c r="P519" s="236"/>
      <c r="Q519" s="236"/>
      <c r="R519" s="236"/>
      <c r="S519" s="236"/>
      <c r="T519" s="236"/>
      <c r="U519" s="236"/>
      <c r="V519" s="236"/>
      <c r="W519" s="236"/>
      <c r="X519" s="236"/>
      <c r="Y519" s="236"/>
      <c r="Z519" s="236"/>
      <c r="AA519" s="236"/>
      <c r="AB519" s="236"/>
    </row>
    <row r="520">
      <c r="A520" s="236"/>
      <c r="B520" s="236"/>
      <c r="C520" s="236"/>
      <c r="D520" s="248"/>
      <c r="E520" s="248"/>
      <c r="F520" s="248"/>
      <c r="G520" s="236"/>
      <c r="H520" s="236"/>
      <c r="I520" s="236"/>
      <c r="J520" s="236"/>
      <c r="K520" s="236"/>
      <c r="L520" s="236"/>
      <c r="M520" s="236"/>
      <c r="N520" s="236"/>
      <c r="O520" s="236"/>
      <c r="P520" s="236"/>
      <c r="Q520" s="236"/>
      <c r="R520" s="236"/>
      <c r="S520" s="236"/>
      <c r="T520" s="236"/>
      <c r="U520" s="236"/>
      <c r="V520" s="236"/>
      <c r="W520" s="236"/>
      <c r="X520" s="236"/>
      <c r="Y520" s="236"/>
      <c r="Z520" s="236"/>
      <c r="AA520" s="236"/>
      <c r="AB520" s="236"/>
    </row>
    <row r="521">
      <c r="A521" s="236"/>
      <c r="B521" s="236"/>
      <c r="C521" s="236"/>
      <c r="D521" s="248"/>
      <c r="E521" s="248"/>
      <c r="F521" s="248"/>
      <c r="G521" s="236"/>
      <c r="H521" s="236"/>
      <c r="I521" s="236"/>
      <c r="J521" s="236"/>
      <c r="K521" s="236"/>
      <c r="L521" s="236"/>
      <c r="M521" s="236"/>
      <c r="N521" s="236"/>
      <c r="O521" s="236"/>
      <c r="P521" s="236"/>
      <c r="Q521" s="236"/>
      <c r="R521" s="236"/>
      <c r="S521" s="236"/>
      <c r="T521" s="236"/>
      <c r="U521" s="236"/>
      <c r="V521" s="236"/>
      <c r="W521" s="236"/>
      <c r="X521" s="236"/>
      <c r="Y521" s="236"/>
      <c r="Z521" s="236"/>
      <c r="AA521" s="236"/>
      <c r="AB521" s="236"/>
    </row>
    <row r="522">
      <c r="A522" s="236"/>
      <c r="B522" s="236"/>
      <c r="C522" s="236"/>
      <c r="D522" s="248"/>
      <c r="E522" s="248"/>
      <c r="F522" s="248"/>
      <c r="G522" s="236"/>
      <c r="H522" s="236"/>
      <c r="I522" s="236"/>
      <c r="J522" s="236"/>
      <c r="K522" s="236"/>
      <c r="L522" s="236"/>
      <c r="M522" s="236"/>
      <c r="N522" s="236"/>
      <c r="O522" s="236"/>
      <c r="P522" s="236"/>
      <c r="Q522" s="236"/>
      <c r="R522" s="236"/>
      <c r="S522" s="236"/>
      <c r="T522" s="236"/>
      <c r="U522" s="236"/>
      <c r="V522" s="236"/>
      <c r="W522" s="236"/>
      <c r="X522" s="236"/>
      <c r="Y522" s="236"/>
      <c r="Z522" s="236"/>
      <c r="AA522" s="236"/>
      <c r="AB522" s="236"/>
    </row>
    <row r="523">
      <c r="A523" s="236"/>
      <c r="B523" s="236"/>
      <c r="C523" s="236"/>
      <c r="D523" s="248"/>
      <c r="E523" s="248"/>
      <c r="F523" s="248"/>
      <c r="G523" s="236"/>
      <c r="H523" s="236"/>
      <c r="I523" s="236"/>
      <c r="J523" s="236"/>
      <c r="K523" s="236"/>
      <c r="L523" s="236"/>
      <c r="M523" s="236"/>
      <c r="N523" s="236"/>
      <c r="O523" s="236"/>
      <c r="P523" s="236"/>
      <c r="Q523" s="236"/>
      <c r="R523" s="236"/>
      <c r="S523" s="236"/>
      <c r="T523" s="236"/>
      <c r="U523" s="236"/>
      <c r="V523" s="236"/>
      <c r="W523" s="236"/>
      <c r="X523" s="236"/>
      <c r="Y523" s="236"/>
      <c r="Z523" s="236"/>
      <c r="AA523" s="236"/>
      <c r="AB523" s="236"/>
    </row>
    <row r="524">
      <c r="A524" s="236"/>
      <c r="B524" s="236"/>
      <c r="C524" s="236"/>
      <c r="D524" s="248"/>
      <c r="E524" s="248"/>
      <c r="F524" s="248"/>
      <c r="G524" s="236"/>
      <c r="H524" s="236"/>
      <c r="I524" s="236"/>
      <c r="J524" s="236"/>
      <c r="K524" s="236"/>
      <c r="L524" s="236"/>
      <c r="M524" s="236"/>
      <c r="N524" s="236"/>
      <c r="O524" s="236"/>
      <c r="P524" s="236"/>
      <c r="Q524" s="236"/>
      <c r="R524" s="236"/>
      <c r="S524" s="236"/>
      <c r="T524" s="236"/>
      <c r="U524" s="236"/>
      <c r="V524" s="236"/>
      <c r="W524" s="236"/>
      <c r="X524" s="236"/>
      <c r="Y524" s="236"/>
      <c r="Z524" s="236"/>
      <c r="AA524" s="236"/>
      <c r="AB524" s="236"/>
    </row>
    <row r="525">
      <c r="A525" s="236"/>
      <c r="B525" s="236"/>
      <c r="C525" s="236"/>
      <c r="D525" s="248"/>
      <c r="E525" s="248"/>
      <c r="F525" s="248"/>
      <c r="G525" s="236"/>
      <c r="H525" s="236"/>
      <c r="I525" s="236"/>
      <c r="J525" s="236"/>
      <c r="K525" s="236"/>
      <c r="L525" s="236"/>
      <c r="M525" s="236"/>
      <c r="N525" s="236"/>
      <c r="O525" s="236"/>
      <c r="P525" s="236"/>
      <c r="Q525" s="236"/>
      <c r="R525" s="236"/>
      <c r="S525" s="236"/>
      <c r="T525" s="236"/>
      <c r="U525" s="236"/>
      <c r="V525" s="236"/>
      <c r="W525" s="236"/>
      <c r="X525" s="236"/>
      <c r="Y525" s="236"/>
      <c r="Z525" s="236"/>
      <c r="AA525" s="236"/>
      <c r="AB525" s="236"/>
    </row>
    <row r="526">
      <c r="A526" s="236"/>
      <c r="B526" s="236"/>
      <c r="C526" s="236"/>
      <c r="D526" s="248"/>
      <c r="E526" s="248"/>
      <c r="F526" s="248"/>
      <c r="G526" s="236"/>
      <c r="H526" s="236"/>
      <c r="I526" s="236"/>
      <c r="J526" s="236"/>
      <c r="K526" s="236"/>
      <c r="L526" s="236"/>
      <c r="M526" s="236"/>
      <c r="N526" s="236"/>
      <c r="O526" s="236"/>
      <c r="P526" s="236"/>
      <c r="Q526" s="236"/>
      <c r="R526" s="236"/>
      <c r="S526" s="236"/>
      <c r="T526" s="236"/>
      <c r="U526" s="236"/>
      <c r="V526" s="236"/>
      <c r="W526" s="236"/>
      <c r="X526" s="236"/>
      <c r="Y526" s="236"/>
      <c r="Z526" s="236"/>
      <c r="AA526" s="236"/>
      <c r="AB526" s="236"/>
    </row>
    <row r="527">
      <c r="A527" s="236"/>
      <c r="B527" s="236"/>
      <c r="C527" s="236"/>
      <c r="D527" s="248"/>
      <c r="E527" s="248"/>
      <c r="F527" s="248"/>
      <c r="G527" s="236"/>
      <c r="H527" s="236"/>
      <c r="I527" s="236"/>
      <c r="J527" s="236"/>
      <c r="K527" s="236"/>
      <c r="L527" s="236"/>
      <c r="M527" s="236"/>
      <c r="N527" s="236"/>
      <c r="O527" s="236"/>
      <c r="P527" s="236"/>
      <c r="Q527" s="236"/>
      <c r="R527" s="236"/>
      <c r="S527" s="236"/>
      <c r="T527" s="236"/>
      <c r="U527" s="236"/>
      <c r="V527" s="236"/>
      <c r="W527" s="236"/>
      <c r="X527" s="236"/>
      <c r="Y527" s="236"/>
      <c r="Z527" s="236"/>
      <c r="AA527" s="236"/>
      <c r="AB527" s="236"/>
    </row>
    <row r="528">
      <c r="A528" s="236"/>
      <c r="B528" s="236"/>
      <c r="C528" s="236"/>
      <c r="D528" s="248"/>
      <c r="E528" s="248"/>
      <c r="F528" s="248"/>
      <c r="G528" s="236"/>
      <c r="H528" s="236"/>
      <c r="I528" s="236"/>
      <c r="J528" s="236"/>
      <c r="K528" s="236"/>
      <c r="L528" s="236"/>
      <c r="M528" s="236"/>
      <c r="N528" s="236"/>
      <c r="O528" s="236"/>
      <c r="P528" s="236"/>
      <c r="Q528" s="236"/>
      <c r="R528" s="236"/>
      <c r="S528" s="236"/>
      <c r="T528" s="236"/>
      <c r="U528" s="236"/>
      <c r="V528" s="236"/>
      <c r="W528" s="236"/>
      <c r="X528" s="236"/>
      <c r="Y528" s="236"/>
      <c r="Z528" s="236"/>
      <c r="AA528" s="236"/>
      <c r="AB528" s="236"/>
    </row>
    <row r="529">
      <c r="A529" s="236"/>
      <c r="B529" s="236"/>
      <c r="C529" s="236"/>
      <c r="D529" s="248"/>
      <c r="E529" s="248"/>
      <c r="F529" s="248"/>
      <c r="G529" s="236"/>
      <c r="H529" s="236"/>
      <c r="I529" s="236"/>
      <c r="J529" s="236"/>
      <c r="K529" s="236"/>
      <c r="L529" s="236"/>
      <c r="M529" s="236"/>
      <c r="N529" s="236"/>
      <c r="O529" s="236"/>
      <c r="P529" s="236"/>
      <c r="Q529" s="236"/>
      <c r="R529" s="236"/>
      <c r="S529" s="236"/>
      <c r="T529" s="236"/>
      <c r="U529" s="236"/>
      <c r="V529" s="236"/>
      <c r="W529" s="236"/>
      <c r="X529" s="236"/>
      <c r="Y529" s="236"/>
      <c r="Z529" s="236"/>
      <c r="AA529" s="236"/>
      <c r="AB529" s="236"/>
    </row>
    <row r="530">
      <c r="A530" s="236"/>
      <c r="B530" s="236"/>
      <c r="C530" s="236"/>
      <c r="D530" s="248"/>
      <c r="E530" s="248"/>
      <c r="F530" s="248"/>
      <c r="G530" s="236"/>
      <c r="H530" s="236"/>
      <c r="I530" s="236"/>
      <c r="J530" s="236"/>
      <c r="K530" s="236"/>
      <c r="L530" s="236"/>
      <c r="M530" s="236"/>
      <c r="N530" s="236"/>
      <c r="O530" s="236"/>
      <c r="P530" s="236"/>
      <c r="Q530" s="236"/>
      <c r="R530" s="236"/>
      <c r="S530" s="236"/>
      <c r="T530" s="236"/>
      <c r="U530" s="236"/>
      <c r="V530" s="236"/>
      <c r="W530" s="236"/>
      <c r="X530" s="236"/>
      <c r="Y530" s="236"/>
      <c r="Z530" s="236"/>
      <c r="AA530" s="236"/>
      <c r="AB530" s="236"/>
    </row>
    <row r="531">
      <c r="A531" s="236"/>
      <c r="B531" s="236"/>
      <c r="C531" s="236"/>
      <c r="D531" s="248"/>
      <c r="E531" s="248"/>
      <c r="F531" s="248"/>
      <c r="G531" s="236"/>
      <c r="H531" s="236"/>
      <c r="I531" s="236"/>
      <c r="J531" s="236"/>
      <c r="K531" s="236"/>
      <c r="L531" s="236"/>
      <c r="M531" s="236"/>
      <c r="N531" s="236"/>
      <c r="O531" s="236"/>
      <c r="P531" s="236"/>
      <c r="Q531" s="236"/>
      <c r="R531" s="236"/>
      <c r="S531" s="236"/>
      <c r="T531" s="236"/>
      <c r="U531" s="236"/>
      <c r="V531" s="236"/>
      <c r="W531" s="236"/>
      <c r="X531" s="236"/>
      <c r="Y531" s="236"/>
      <c r="Z531" s="236"/>
      <c r="AA531" s="236"/>
      <c r="AB531" s="236"/>
    </row>
    <row r="532">
      <c r="A532" s="236"/>
      <c r="B532" s="236"/>
      <c r="C532" s="236"/>
      <c r="D532" s="248"/>
      <c r="E532" s="248"/>
      <c r="F532" s="248"/>
      <c r="G532" s="236"/>
      <c r="H532" s="236"/>
      <c r="I532" s="236"/>
      <c r="J532" s="236"/>
      <c r="K532" s="236"/>
      <c r="L532" s="236"/>
      <c r="M532" s="236"/>
      <c r="N532" s="236"/>
      <c r="O532" s="236"/>
      <c r="P532" s="236"/>
      <c r="Q532" s="236"/>
      <c r="R532" s="236"/>
      <c r="S532" s="236"/>
      <c r="T532" s="236"/>
      <c r="U532" s="236"/>
      <c r="V532" s="236"/>
      <c r="W532" s="236"/>
      <c r="X532" s="236"/>
      <c r="Y532" s="236"/>
      <c r="Z532" s="236"/>
      <c r="AA532" s="236"/>
      <c r="AB532" s="236"/>
    </row>
    <row r="533">
      <c r="A533" s="236"/>
      <c r="B533" s="236"/>
      <c r="C533" s="236"/>
      <c r="D533" s="248"/>
      <c r="E533" s="248"/>
      <c r="F533" s="248"/>
      <c r="G533" s="236"/>
      <c r="H533" s="236"/>
      <c r="I533" s="236"/>
      <c r="J533" s="236"/>
      <c r="K533" s="236"/>
      <c r="L533" s="236"/>
      <c r="M533" s="236"/>
      <c r="N533" s="236"/>
      <c r="O533" s="236"/>
      <c r="P533" s="236"/>
      <c r="Q533" s="236"/>
      <c r="R533" s="236"/>
      <c r="S533" s="236"/>
      <c r="T533" s="236"/>
      <c r="U533" s="236"/>
      <c r="V533" s="236"/>
      <c r="W533" s="236"/>
      <c r="X533" s="236"/>
      <c r="Y533" s="236"/>
      <c r="Z533" s="236"/>
      <c r="AA533" s="236"/>
      <c r="AB533" s="236"/>
    </row>
    <row r="534">
      <c r="A534" s="236"/>
      <c r="B534" s="236"/>
      <c r="C534" s="236"/>
      <c r="D534" s="248"/>
      <c r="E534" s="248"/>
      <c r="F534" s="248"/>
      <c r="G534" s="236"/>
      <c r="H534" s="236"/>
      <c r="I534" s="236"/>
      <c r="J534" s="236"/>
      <c r="K534" s="236"/>
      <c r="L534" s="236"/>
      <c r="M534" s="236"/>
      <c r="N534" s="236"/>
      <c r="O534" s="236"/>
      <c r="P534" s="236"/>
      <c r="Q534" s="236"/>
      <c r="R534" s="236"/>
      <c r="S534" s="236"/>
      <c r="T534" s="236"/>
      <c r="U534" s="236"/>
      <c r="V534" s="236"/>
      <c r="W534" s="236"/>
      <c r="X534" s="236"/>
      <c r="Y534" s="236"/>
      <c r="Z534" s="236"/>
      <c r="AA534" s="236"/>
      <c r="AB534" s="236"/>
    </row>
    <row r="535">
      <c r="A535" s="236"/>
      <c r="B535" s="236"/>
      <c r="C535" s="236"/>
      <c r="D535" s="248"/>
      <c r="E535" s="248"/>
      <c r="F535" s="248"/>
      <c r="G535" s="236"/>
      <c r="H535" s="236"/>
      <c r="I535" s="236"/>
      <c r="J535" s="236"/>
      <c r="K535" s="236"/>
      <c r="L535" s="236"/>
      <c r="M535" s="236"/>
      <c r="N535" s="236"/>
      <c r="O535" s="236"/>
      <c r="P535" s="236"/>
      <c r="Q535" s="236"/>
      <c r="R535" s="236"/>
      <c r="S535" s="236"/>
      <c r="T535" s="236"/>
      <c r="U535" s="236"/>
      <c r="V535" s="236"/>
      <c r="W535" s="236"/>
      <c r="X535" s="236"/>
      <c r="Y535" s="236"/>
      <c r="Z535" s="236"/>
      <c r="AA535" s="236"/>
      <c r="AB535" s="236"/>
    </row>
    <row r="536">
      <c r="A536" s="236"/>
      <c r="B536" s="236"/>
      <c r="C536" s="236"/>
      <c r="D536" s="248"/>
      <c r="E536" s="248"/>
      <c r="F536" s="248"/>
      <c r="G536" s="236"/>
      <c r="H536" s="236"/>
      <c r="I536" s="236"/>
      <c r="J536" s="236"/>
      <c r="K536" s="236"/>
      <c r="L536" s="236"/>
      <c r="M536" s="236"/>
      <c r="N536" s="236"/>
      <c r="O536" s="236"/>
      <c r="P536" s="236"/>
      <c r="Q536" s="236"/>
      <c r="R536" s="236"/>
      <c r="S536" s="236"/>
      <c r="T536" s="236"/>
      <c r="U536" s="236"/>
      <c r="V536" s="236"/>
      <c r="W536" s="236"/>
      <c r="X536" s="236"/>
      <c r="Y536" s="236"/>
      <c r="Z536" s="236"/>
      <c r="AA536" s="236"/>
      <c r="AB536" s="236"/>
    </row>
    <row r="537">
      <c r="A537" s="236"/>
      <c r="B537" s="236"/>
      <c r="C537" s="236"/>
      <c r="D537" s="248"/>
      <c r="E537" s="248"/>
      <c r="F537" s="248"/>
      <c r="G537" s="236"/>
      <c r="H537" s="236"/>
      <c r="I537" s="236"/>
      <c r="J537" s="236"/>
      <c r="K537" s="236"/>
      <c r="L537" s="236"/>
      <c r="M537" s="236"/>
      <c r="N537" s="236"/>
      <c r="O537" s="236"/>
      <c r="P537" s="236"/>
      <c r="Q537" s="236"/>
      <c r="R537" s="236"/>
      <c r="S537" s="236"/>
      <c r="T537" s="236"/>
      <c r="U537" s="236"/>
      <c r="V537" s="236"/>
      <c r="W537" s="236"/>
      <c r="X537" s="236"/>
      <c r="Y537" s="236"/>
      <c r="Z537" s="236"/>
      <c r="AA537" s="236"/>
      <c r="AB537" s="236"/>
    </row>
    <row r="538">
      <c r="A538" s="236"/>
      <c r="B538" s="236"/>
      <c r="C538" s="236"/>
      <c r="D538" s="248"/>
      <c r="E538" s="248"/>
      <c r="F538" s="248"/>
      <c r="G538" s="236"/>
      <c r="H538" s="236"/>
      <c r="I538" s="236"/>
      <c r="J538" s="236"/>
      <c r="K538" s="236"/>
      <c r="L538" s="236"/>
      <c r="M538" s="236"/>
      <c r="N538" s="236"/>
      <c r="O538" s="236"/>
      <c r="P538" s="236"/>
      <c r="Q538" s="236"/>
      <c r="R538" s="236"/>
      <c r="S538" s="236"/>
      <c r="T538" s="236"/>
      <c r="U538" s="236"/>
      <c r="V538" s="236"/>
      <c r="W538" s="236"/>
      <c r="X538" s="236"/>
      <c r="Y538" s="236"/>
      <c r="Z538" s="236"/>
      <c r="AA538" s="236"/>
      <c r="AB538" s="236"/>
    </row>
    <row r="539">
      <c r="A539" s="236"/>
      <c r="B539" s="236"/>
      <c r="C539" s="236"/>
      <c r="D539" s="248"/>
      <c r="E539" s="248"/>
      <c r="F539" s="248"/>
      <c r="G539" s="236"/>
      <c r="H539" s="236"/>
      <c r="I539" s="236"/>
      <c r="J539" s="236"/>
      <c r="K539" s="236"/>
      <c r="L539" s="236"/>
      <c r="M539" s="236"/>
      <c r="N539" s="236"/>
      <c r="O539" s="236"/>
      <c r="P539" s="236"/>
      <c r="Q539" s="236"/>
      <c r="R539" s="236"/>
      <c r="S539" s="236"/>
      <c r="T539" s="236"/>
      <c r="U539" s="236"/>
      <c r="V539" s="236"/>
      <c r="W539" s="236"/>
      <c r="X539" s="236"/>
      <c r="Y539" s="236"/>
      <c r="Z539" s="236"/>
      <c r="AA539" s="236"/>
      <c r="AB539" s="236"/>
    </row>
    <row r="540">
      <c r="A540" s="236"/>
      <c r="B540" s="236"/>
      <c r="C540" s="236"/>
      <c r="D540" s="248"/>
      <c r="E540" s="248"/>
      <c r="F540" s="248"/>
      <c r="G540" s="236"/>
      <c r="H540" s="236"/>
      <c r="I540" s="236"/>
      <c r="J540" s="236"/>
      <c r="K540" s="236"/>
      <c r="L540" s="236"/>
      <c r="M540" s="236"/>
      <c r="N540" s="236"/>
      <c r="O540" s="236"/>
      <c r="P540" s="236"/>
      <c r="Q540" s="236"/>
      <c r="R540" s="236"/>
      <c r="S540" s="236"/>
      <c r="T540" s="236"/>
      <c r="U540" s="236"/>
      <c r="V540" s="236"/>
      <c r="W540" s="236"/>
      <c r="X540" s="236"/>
      <c r="Y540" s="236"/>
      <c r="Z540" s="236"/>
      <c r="AA540" s="236"/>
      <c r="AB540" s="236"/>
    </row>
    <row r="541">
      <c r="A541" s="236"/>
      <c r="B541" s="236"/>
      <c r="C541" s="236"/>
      <c r="D541" s="248"/>
      <c r="E541" s="248"/>
      <c r="F541" s="248"/>
      <c r="G541" s="236"/>
      <c r="H541" s="236"/>
      <c r="I541" s="236"/>
      <c r="J541" s="236"/>
      <c r="K541" s="236"/>
      <c r="L541" s="236"/>
      <c r="M541" s="236"/>
      <c r="N541" s="236"/>
      <c r="O541" s="236"/>
      <c r="P541" s="236"/>
      <c r="Q541" s="236"/>
      <c r="R541" s="236"/>
      <c r="S541" s="236"/>
      <c r="T541" s="236"/>
      <c r="U541" s="236"/>
      <c r="V541" s="236"/>
      <c r="W541" s="236"/>
      <c r="X541" s="236"/>
      <c r="Y541" s="236"/>
      <c r="Z541" s="236"/>
      <c r="AA541" s="236"/>
      <c r="AB541" s="236"/>
    </row>
    <row r="542">
      <c r="A542" s="236"/>
      <c r="B542" s="236"/>
      <c r="C542" s="236"/>
      <c r="D542" s="248"/>
      <c r="E542" s="248"/>
      <c r="F542" s="248"/>
      <c r="G542" s="236"/>
      <c r="H542" s="236"/>
      <c r="I542" s="236"/>
      <c r="J542" s="236"/>
      <c r="K542" s="236"/>
      <c r="L542" s="236"/>
      <c r="M542" s="236"/>
      <c r="N542" s="236"/>
      <c r="O542" s="236"/>
      <c r="P542" s="236"/>
      <c r="Q542" s="236"/>
      <c r="R542" s="236"/>
      <c r="S542" s="236"/>
      <c r="T542" s="236"/>
      <c r="U542" s="236"/>
      <c r="V542" s="236"/>
      <c r="W542" s="236"/>
      <c r="X542" s="236"/>
      <c r="Y542" s="236"/>
      <c r="Z542" s="236"/>
      <c r="AA542" s="236"/>
      <c r="AB542" s="236"/>
    </row>
    <row r="543">
      <c r="A543" s="236"/>
      <c r="B543" s="236"/>
      <c r="C543" s="236"/>
      <c r="D543" s="248"/>
      <c r="E543" s="248"/>
      <c r="F543" s="248"/>
      <c r="G543" s="236"/>
      <c r="H543" s="236"/>
      <c r="I543" s="236"/>
      <c r="J543" s="236"/>
      <c r="K543" s="236"/>
      <c r="L543" s="236"/>
      <c r="M543" s="236"/>
      <c r="N543" s="236"/>
      <c r="O543" s="236"/>
      <c r="P543" s="236"/>
      <c r="Q543" s="236"/>
      <c r="R543" s="236"/>
      <c r="S543" s="236"/>
      <c r="T543" s="236"/>
      <c r="U543" s="236"/>
      <c r="V543" s="236"/>
      <c r="W543" s="236"/>
      <c r="X543" s="236"/>
      <c r="Y543" s="236"/>
      <c r="Z543" s="236"/>
      <c r="AA543" s="236"/>
      <c r="AB543" s="236"/>
    </row>
    <row r="544">
      <c r="A544" s="236"/>
      <c r="B544" s="236"/>
      <c r="C544" s="236"/>
      <c r="D544" s="248"/>
      <c r="E544" s="248"/>
      <c r="F544" s="248"/>
      <c r="G544" s="236"/>
      <c r="H544" s="236"/>
      <c r="I544" s="236"/>
      <c r="J544" s="236"/>
      <c r="K544" s="236"/>
      <c r="L544" s="236"/>
      <c r="M544" s="236"/>
      <c r="N544" s="236"/>
      <c r="O544" s="236"/>
      <c r="P544" s="236"/>
      <c r="Q544" s="236"/>
      <c r="R544" s="236"/>
      <c r="S544" s="236"/>
      <c r="T544" s="236"/>
      <c r="U544" s="236"/>
      <c r="V544" s="236"/>
      <c r="W544" s="236"/>
      <c r="X544" s="236"/>
      <c r="Y544" s="236"/>
      <c r="Z544" s="236"/>
      <c r="AA544" s="236"/>
      <c r="AB544" s="236"/>
    </row>
    <row r="545">
      <c r="A545" s="236"/>
      <c r="B545" s="236"/>
      <c r="C545" s="236"/>
      <c r="D545" s="248"/>
      <c r="E545" s="248"/>
      <c r="F545" s="248"/>
      <c r="G545" s="236"/>
      <c r="H545" s="236"/>
      <c r="I545" s="236"/>
      <c r="J545" s="236"/>
      <c r="K545" s="236"/>
      <c r="L545" s="236"/>
      <c r="M545" s="236"/>
      <c r="N545" s="236"/>
      <c r="O545" s="236"/>
      <c r="P545" s="236"/>
      <c r="Q545" s="236"/>
      <c r="R545" s="236"/>
      <c r="S545" s="236"/>
      <c r="T545" s="236"/>
      <c r="U545" s="236"/>
      <c r="V545" s="236"/>
      <c r="W545" s="236"/>
      <c r="X545" s="236"/>
      <c r="Y545" s="236"/>
      <c r="Z545" s="236"/>
      <c r="AA545" s="236"/>
      <c r="AB545" s="236"/>
    </row>
    <row r="546">
      <c r="A546" s="236"/>
      <c r="B546" s="236"/>
      <c r="C546" s="236"/>
      <c r="D546" s="248"/>
      <c r="E546" s="248"/>
      <c r="F546" s="248"/>
      <c r="G546" s="236"/>
      <c r="H546" s="236"/>
      <c r="I546" s="236"/>
      <c r="J546" s="236"/>
      <c r="K546" s="236"/>
      <c r="L546" s="236"/>
      <c r="M546" s="236"/>
      <c r="N546" s="236"/>
      <c r="O546" s="236"/>
      <c r="P546" s="236"/>
      <c r="Q546" s="236"/>
      <c r="R546" s="236"/>
      <c r="S546" s="236"/>
      <c r="T546" s="236"/>
      <c r="U546" s="236"/>
      <c r="V546" s="236"/>
      <c r="W546" s="236"/>
      <c r="X546" s="236"/>
      <c r="Y546" s="236"/>
      <c r="Z546" s="236"/>
      <c r="AA546" s="236"/>
      <c r="AB546" s="236"/>
    </row>
    <row r="547">
      <c r="A547" s="236"/>
      <c r="B547" s="236"/>
      <c r="C547" s="236"/>
      <c r="D547" s="248"/>
      <c r="E547" s="248"/>
      <c r="F547" s="248"/>
      <c r="G547" s="236"/>
      <c r="H547" s="236"/>
      <c r="I547" s="236"/>
      <c r="J547" s="236"/>
      <c r="K547" s="236"/>
      <c r="L547" s="236"/>
      <c r="M547" s="236"/>
      <c r="N547" s="236"/>
      <c r="O547" s="236"/>
      <c r="P547" s="236"/>
      <c r="Q547" s="236"/>
      <c r="R547" s="236"/>
      <c r="S547" s="236"/>
      <c r="T547" s="236"/>
      <c r="U547" s="236"/>
      <c r="V547" s="236"/>
      <c r="W547" s="236"/>
      <c r="X547" s="236"/>
      <c r="Y547" s="236"/>
      <c r="Z547" s="236"/>
      <c r="AA547" s="236"/>
      <c r="AB547" s="236"/>
    </row>
    <row r="548">
      <c r="A548" s="236"/>
      <c r="B548" s="236"/>
      <c r="C548" s="236"/>
      <c r="D548" s="248"/>
      <c r="E548" s="248"/>
      <c r="F548" s="248"/>
      <c r="G548" s="236"/>
      <c r="H548" s="236"/>
      <c r="I548" s="236"/>
      <c r="J548" s="236"/>
      <c r="K548" s="236"/>
      <c r="L548" s="236"/>
      <c r="M548" s="236"/>
      <c r="N548" s="236"/>
      <c r="O548" s="236"/>
      <c r="P548" s="236"/>
      <c r="Q548" s="236"/>
      <c r="R548" s="236"/>
      <c r="S548" s="236"/>
      <c r="T548" s="236"/>
      <c r="U548" s="236"/>
      <c r="V548" s="236"/>
      <c r="W548" s="236"/>
      <c r="X548" s="236"/>
      <c r="Y548" s="236"/>
      <c r="Z548" s="236"/>
      <c r="AA548" s="236"/>
      <c r="AB548" s="236"/>
    </row>
    <row r="549">
      <c r="A549" s="236"/>
      <c r="B549" s="236"/>
      <c r="C549" s="236"/>
      <c r="D549" s="248"/>
      <c r="E549" s="248"/>
      <c r="F549" s="248"/>
      <c r="G549" s="236"/>
      <c r="H549" s="236"/>
      <c r="I549" s="236"/>
      <c r="J549" s="236"/>
      <c r="K549" s="236"/>
      <c r="L549" s="236"/>
      <c r="M549" s="236"/>
      <c r="N549" s="236"/>
      <c r="O549" s="236"/>
      <c r="P549" s="236"/>
      <c r="Q549" s="236"/>
      <c r="R549" s="236"/>
      <c r="S549" s="236"/>
      <c r="T549" s="236"/>
      <c r="U549" s="236"/>
      <c r="V549" s="236"/>
      <c r="W549" s="236"/>
      <c r="X549" s="236"/>
      <c r="Y549" s="236"/>
      <c r="Z549" s="236"/>
      <c r="AA549" s="236"/>
      <c r="AB549" s="236"/>
    </row>
    <row r="550">
      <c r="A550" s="236"/>
      <c r="B550" s="236"/>
      <c r="C550" s="236"/>
      <c r="D550" s="248"/>
      <c r="E550" s="248"/>
      <c r="F550" s="248"/>
      <c r="G550" s="236"/>
      <c r="H550" s="236"/>
      <c r="I550" s="236"/>
      <c r="J550" s="236"/>
      <c r="K550" s="236"/>
      <c r="L550" s="236"/>
      <c r="M550" s="236"/>
      <c r="N550" s="236"/>
      <c r="O550" s="236"/>
      <c r="P550" s="236"/>
      <c r="Q550" s="236"/>
      <c r="R550" s="236"/>
      <c r="S550" s="236"/>
      <c r="T550" s="236"/>
      <c r="U550" s="236"/>
      <c r="V550" s="236"/>
      <c r="W550" s="236"/>
      <c r="X550" s="236"/>
      <c r="Y550" s="236"/>
      <c r="Z550" s="236"/>
      <c r="AA550" s="236"/>
      <c r="AB550" s="236"/>
    </row>
    <row r="551">
      <c r="A551" s="236"/>
      <c r="B551" s="236"/>
      <c r="C551" s="236"/>
      <c r="D551" s="248"/>
      <c r="E551" s="248"/>
      <c r="F551" s="248"/>
      <c r="G551" s="236"/>
      <c r="H551" s="236"/>
      <c r="I551" s="236"/>
      <c r="J551" s="236"/>
      <c r="K551" s="236"/>
      <c r="L551" s="236"/>
      <c r="M551" s="236"/>
      <c r="N551" s="236"/>
      <c r="O551" s="236"/>
      <c r="P551" s="236"/>
      <c r="Q551" s="236"/>
      <c r="R551" s="236"/>
      <c r="S551" s="236"/>
      <c r="T551" s="236"/>
      <c r="U551" s="236"/>
      <c r="V551" s="236"/>
      <c r="W551" s="236"/>
      <c r="X551" s="236"/>
      <c r="Y551" s="236"/>
      <c r="Z551" s="236"/>
      <c r="AA551" s="236"/>
      <c r="AB551" s="236"/>
    </row>
    <row r="552">
      <c r="A552" s="236"/>
      <c r="B552" s="236"/>
      <c r="C552" s="236"/>
      <c r="D552" s="248"/>
      <c r="E552" s="248"/>
      <c r="F552" s="248"/>
      <c r="G552" s="236"/>
      <c r="H552" s="236"/>
      <c r="I552" s="236"/>
      <c r="J552" s="236"/>
      <c r="K552" s="236"/>
      <c r="L552" s="236"/>
      <c r="M552" s="236"/>
      <c r="N552" s="236"/>
      <c r="O552" s="236"/>
      <c r="P552" s="236"/>
      <c r="Q552" s="236"/>
      <c r="R552" s="236"/>
      <c r="S552" s="236"/>
      <c r="T552" s="236"/>
      <c r="U552" s="236"/>
      <c r="V552" s="236"/>
      <c r="W552" s="236"/>
      <c r="X552" s="236"/>
      <c r="Y552" s="236"/>
      <c r="Z552" s="236"/>
      <c r="AA552" s="236"/>
      <c r="AB552" s="236"/>
    </row>
    <row r="553">
      <c r="A553" s="236"/>
      <c r="B553" s="236"/>
      <c r="C553" s="236"/>
      <c r="D553" s="248"/>
      <c r="E553" s="248"/>
      <c r="F553" s="248"/>
      <c r="G553" s="236"/>
      <c r="H553" s="236"/>
      <c r="I553" s="236"/>
      <c r="J553" s="236"/>
      <c r="K553" s="236"/>
      <c r="L553" s="236"/>
      <c r="M553" s="236"/>
      <c r="N553" s="236"/>
      <c r="O553" s="236"/>
      <c r="P553" s="236"/>
      <c r="Q553" s="236"/>
      <c r="R553" s="236"/>
      <c r="S553" s="236"/>
      <c r="T553" s="236"/>
      <c r="U553" s="236"/>
      <c r="V553" s="236"/>
      <c r="W553" s="236"/>
      <c r="X553" s="236"/>
      <c r="Y553" s="236"/>
      <c r="Z553" s="236"/>
      <c r="AA553" s="236"/>
      <c r="AB553" s="236"/>
    </row>
    <row r="554">
      <c r="A554" s="236"/>
      <c r="B554" s="236"/>
      <c r="C554" s="236"/>
      <c r="D554" s="248"/>
      <c r="E554" s="248"/>
      <c r="F554" s="248"/>
      <c r="G554" s="236"/>
      <c r="H554" s="236"/>
      <c r="I554" s="236"/>
      <c r="J554" s="236"/>
      <c r="K554" s="236"/>
      <c r="L554" s="236"/>
      <c r="M554" s="236"/>
      <c r="N554" s="236"/>
      <c r="O554" s="236"/>
      <c r="P554" s="236"/>
      <c r="Q554" s="236"/>
      <c r="R554" s="236"/>
      <c r="S554" s="236"/>
      <c r="T554" s="236"/>
      <c r="U554" s="236"/>
      <c r="V554" s="236"/>
      <c r="W554" s="236"/>
      <c r="X554" s="236"/>
      <c r="Y554" s="236"/>
      <c r="Z554" s="236"/>
      <c r="AA554" s="236"/>
      <c r="AB554" s="236"/>
    </row>
    <row r="555">
      <c r="A555" s="236"/>
      <c r="B555" s="236"/>
      <c r="C555" s="236"/>
      <c r="D555" s="248"/>
      <c r="E555" s="248"/>
      <c r="F555" s="248"/>
      <c r="G555" s="236"/>
      <c r="H555" s="236"/>
      <c r="I555" s="236"/>
      <c r="J555" s="236"/>
      <c r="K555" s="236"/>
      <c r="L555" s="236"/>
      <c r="M555" s="236"/>
      <c r="N555" s="236"/>
      <c r="O555" s="236"/>
      <c r="P555" s="236"/>
      <c r="Q555" s="236"/>
      <c r="R555" s="236"/>
      <c r="S555" s="236"/>
      <c r="T555" s="236"/>
      <c r="U555" s="236"/>
      <c r="V555" s="236"/>
      <c r="W555" s="236"/>
      <c r="X555" s="236"/>
      <c r="Y555" s="236"/>
      <c r="Z555" s="236"/>
      <c r="AA555" s="236"/>
      <c r="AB555" s="236"/>
    </row>
    <row r="556">
      <c r="A556" s="236"/>
      <c r="B556" s="236"/>
      <c r="C556" s="236"/>
      <c r="D556" s="248"/>
      <c r="E556" s="248"/>
      <c r="F556" s="248"/>
      <c r="G556" s="236"/>
      <c r="H556" s="236"/>
      <c r="I556" s="236"/>
      <c r="J556" s="236"/>
      <c r="K556" s="236"/>
      <c r="L556" s="236"/>
      <c r="M556" s="236"/>
      <c r="N556" s="236"/>
      <c r="O556" s="236"/>
      <c r="P556" s="236"/>
      <c r="Q556" s="236"/>
      <c r="R556" s="236"/>
      <c r="S556" s="236"/>
      <c r="T556" s="236"/>
      <c r="U556" s="236"/>
      <c r="V556" s="236"/>
      <c r="W556" s="236"/>
      <c r="X556" s="236"/>
      <c r="Y556" s="236"/>
      <c r="Z556" s="236"/>
      <c r="AA556" s="236"/>
      <c r="AB556" s="236"/>
    </row>
    <row r="557">
      <c r="A557" s="236"/>
      <c r="B557" s="236"/>
      <c r="C557" s="236"/>
      <c r="D557" s="248"/>
      <c r="E557" s="248"/>
      <c r="F557" s="248"/>
      <c r="G557" s="236"/>
      <c r="H557" s="236"/>
      <c r="I557" s="236"/>
      <c r="J557" s="236"/>
      <c r="K557" s="236"/>
      <c r="L557" s="236"/>
      <c r="M557" s="236"/>
      <c r="N557" s="236"/>
      <c r="O557" s="236"/>
      <c r="P557" s="236"/>
      <c r="Q557" s="236"/>
      <c r="R557" s="236"/>
      <c r="S557" s="236"/>
      <c r="T557" s="236"/>
      <c r="U557" s="236"/>
      <c r="V557" s="236"/>
      <c r="W557" s="236"/>
      <c r="X557" s="236"/>
      <c r="Y557" s="236"/>
      <c r="Z557" s="236"/>
      <c r="AA557" s="236"/>
      <c r="AB557" s="236"/>
    </row>
    <row r="558">
      <c r="A558" s="236"/>
      <c r="B558" s="236"/>
      <c r="C558" s="236"/>
      <c r="D558" s="248"/>
      <c r="E558" s="248"/>
      <c r="F558" s="248"/>
      <c r="G558" s="236"/>
      <c r="H558" s="236"/>
      <c r="I558" s="236"/>
      <c r="J558" s="236"/>
      <c r="K558" s="236"/>
      <c r="L558" s="236"/>
      <c r="M558" s="236"/>
      <c r="N558" s="236"/>
      <c r="O558" s="236"/>
      <c r="P558" s="236"/>
      <c r="Q558" s="236"/>
      <c r="R558" s="236"/>
      <c r="S558" s="236"/>
      <c r="T558" s="236"/>
      <c r="U558" s="236"/>
      <c r="V558" s="236"/>
      <c r="W558" s="236"/>
      <c r="X558" s="236"/>
      <c r="Y558" s="236"/>
      <c r="Z558" s="236"/>
      <c r="AA558" s="236"/>
      <c r="AB558" s="236"/>
    </row>
    <row r="559">
      <c r="A559" s="236"/>
      <c r="B559" s="236"/>
      <c r="C559" s="236"/>
      <c r="D559" s="248"/>
      <c r="E559" s="248"/>
      <c r="F559" s="248"/>
      <c r="G559" s="236"/>
      <c r="H559" s="236"/>
      <c r="I559" s="236"/>
      <c r="J559" s="236"/>
      <c r="K559" s="236"/>
      <c r="L559" s="236"/>
      <c r="M559" s="236"/>
      <c r="N559" s="236"/>
      <c r="O559" s="236"/>
      <c r="P559" s="236"/>
      <c r="Q559" s="236"/>
      <c r="R559" s="236"/>
      <c r="S559" s="236"/>
      <c r="T559" s="236"/>
      <c r="U559" s="236"/>
      <c r="V559" s="236"/>
      <c r="W559" s="236"/>
      <c r="X559" s="236"/>
      <c r="Y559" s="236"/>
      <c r="Z559" s="236"/>
      <c r="AA559" s="236"/>
      <c r="AB559" s="236"/>
    </row>
    <row r="560">
      <c r="A560" s="236"/>
      <c r="B560" s="236"/>
      <c r="C560" s="236"/>
      <c r="D560" s="248"/>
      <c r="E560" s="248"/>
      <c r="F560" s="248"/>
      <c r="G560" s="236"/>
      <c r="H560" s="236"/>
      <c r="I560" s="236"/>
      <c r="J560" s="236"/>
      <c r="K560" s="236"/>
      <c r="L560" s="236"/>
      <c r="M560" s="236"/>
      <c r="N560" s="236"/>
      <c r="O560" s="236"/>
      <c r="P560" s="236"/>
      <c r="Q560" s="236"/>
      <c r="R560" s="236"/>
      <c r="S560" s="236"/>
      <c r="T560" s="236"/>
      <c r="U560" s="236"/>
      <c r="V560" s="236"/>
      <c r="W560" s="236"/>
      <c r="X560" s="236"/>
      <c r="Y560" s="236"/>
      <c r="Z560" s="236"/>
      <c r="AA560" s="236"/>
      <c r="AB560" s="236"/>
    </row>
    <row r="561">
      <c r="A561" s="236"/>
      <c r="B561" s="236"/>
      <c r="C561" s="236"/>
      <c r="D561" s="248"/>
      <c r="E561" s="248"/>
      <c r="F561" s="248"/>
      <c r="G561" s="236"/>
      <c r="H561" s="236"/>
      <c r="I561" s="236"/>
      <c r="J561" s="236"/>
      <c r="K561" s="236"/>
      <c r="L561" s="236"/>
      <c r="M561" s="236"/>
      <c r="N561" s="236"/>
      <c r="O561" s="236"/>
      <c r="P561" s="236"/>
      <c r="Q561" s="236"/>
      <c r="R561" s="236"/>
      <c r="S561" s="236"/>
      <c r="T561" s="236"/>
      <c r="U561" s="236"/>
      <c r="V561" s="236"/>
      <c r="W561" s="236"/>
      <c r="X561" s="236"/>
      <c r="Y561" s="236"/>
      <c r="Z561" s="236"/>
      <c r="AA561" s="236"/>
      <c r="AB561" s="236"/>
    </row>
    <row r="562">
      <c r="A562" s="236"/>
      <c r="B562" s="236"/>
      <c r="C562" s="236"/>
      <c r="D562" s="248"/>
      <c r="E562" s="248"/>
      <c r="F562" s="248"/>
      <c r="G562" s="236"/>
      <c r="H562" s="236"/>
      <c r="I562" s="236"/>
      <c r="J562" s="236"/>
      <c r="K562" s="236"/>
      <c r="L562" s="236"/>
      <c r="M562" s="236"/>
      <c r="N562" s="236"/>
      <c r="O562" s="236"/>
      <c r="P562" s="236"/>
      <c r="Q562" s="236"/>
      <c r="R562" s="236"/>
      <c r="S562" s="236"/>
      <c r="T562" s="236"/>
      <c r="U562" s="236"/>
      <c r="V562" s="236"/>
      <c r="W562" s="236"/>
      <c r="X562" s="236"/>
      <c r="Y562" s="236"/>
      <c r="Z562" s="236"/>
      <c r="AA562" s="236"/>
      <c r="AB562" s="236"/>
    </row>
    <row r="563">
      <c r="A563" s="236"/>
      <c r="B563" s="236"/>
      <c r="C563" s="236"/>
      <c r="D563" s="248"/>
      <c r="E563" s="248"/>
      <c r="F563" s="248"/>
      <c r="G563" s="236"/>
      <c r="H563" s="236"/>
      <c r="I563" s="236"/>
      <c r="J563" s="236"/>
      <c r="K563" s="236"/>
      <c r="L563" s="236"/>
      <c r="M563" s="236"/>
      <c r="N563" s="236"/>
      <c r="O563" s="236"/>
      <c r="P563" s="236"/>
      <c r="Q563" s="236"/>
      <c r="R563" s="236"/>
      <c r="S563" s="236"/>
      <c r="T563" s="236"/>
      <c r="U563" s="236"/>
      <c r="V563" s="236"/>
      <c r="W563" s="236"/>
      <c r="X563" s="236"/>
      <c r="Y563" s="236"/>
      <c r="Z563" s="236"/>
      <c r="AA563" s="236"/>
      <c r="AB563" s="236"/>
    </row>
    <row r="564">
      <c r="A564" s="236"/>
      <c r="B564" s="236"/>
      <c r="C564" s="236"/>
      <c r="D564" s="248"/>
      <c r="E564" s="248"/>
      <c r="F564" s="248"/>
      <c r="G564" s="236"/>
      <c r="H564" s="236"/>
      <c r="I564" s="236"/>
      <c r="J564" s="236"/>
      <c r="K564" s="236"/>
      <c r="L564" s="236"/>
      <c r="M564" s="236"/>
      <c r="N564" s="236"/>
      <c r="O564" s="236"/>
      <c r="P564" s="236"/>
      <c r="Q564" s="236"/>
      <c r="R564" s="236"/>
      <c r="S564" s="236"/>
      <c r="T564" s="236"/>
      <c r="U564" s="236"/>
      <c r="V564" s="236"/>
      <c r="W564" s="236"/>
      <c r="X564" s="236"/>
      <c r="Y564" s="236"/>
      <c r="Z564" s="236"/>
      <c r="AA564" s="236"/>
      <c r="AB564" s="236"/>
    </row>
    <row r="565">
      <c r="A565" s="236"/>
      <c r="B565" s="236"/>
      <c r="C565" s="236"/>
      <c r="D565" s="248"/>
      <c r="E565" s="248"/>
      <c r="F565" s="248"/>
      <c r="G565" s="236"/>
      <c r="H565" s="236"/>
      <c r="I565" s="236"/>
      <c r="J565" s="236"/>
      <c r="K565" s="236"/>
      <c r="L565" s="236"/>
      <c r="M565" s="236"/>
      <c r="N565" s="236"/>
      <c r="O565" s="236"/>
      <c r="P565" s="236"/>
      <c r="Q565" s="236"/>
      <c r="R565" s="236"/>
      <c r="S565" s="236"/>
      <c r="T565" s="236"/>
      <c r="U565" s="236"/>
      <c r="V565" s="236"/>
      <c r="W565" s="236"/>
      <c r="X565" s="236"/>
      <c r="Y565" s="236"/>
      <c r="Z565" s="236"/>
      <c r="AA565" s="236"/>
      <c r="AB565" s="236"/>
    </row>
    <row r="566">
      <c r="A566" s="236"/>
      <c r="B566" s="236"/>
      <c r="C566" s="236"/>
      <c r="D566" s="248"/>
      <c r="E566" s="248"/>
      <c r="F566" s="248"/>
      <c r="G566" s="236"/>
      <c r="H566" s="236"/>
      <c r="I566" s="236"/>
      <c r="J566" s="236"/>
      <c r="K566" s="236"/>
      <c r="L566" s="236"/>
      <c r="M566" s="236"/>
      <c r="N566" s="236"/>
      <c r="O566" s="236"/>
      <c r="P566" s="236"/>
      <c r="Q566" s="236"/>
      <c r="R566" s="236"/>
      <c r="S566" s="236"/>
      <c r="T566" s="236"/>
      <c r="U566" s="236"/>
      <c r="V566" s="236"/>
      <c r="W566" s="236"/>
      <c r="X566" s="236"/>
      <c r="Y566" s="236"/>
      <c r="Z566" s="236"/>
      <c r="AA566" s="236"/>
      <c r="AB566" s="236"/>
    </row>
    <row r="567">
      <c r="A567" s="236"/>
      <c r="B567" s="236"/>
      <c r="C567" s="236"/>
      <c r="D567" s="248"/>
      <c r="E567" s="248"/>
      <c r="F567" s="248"/>
      <c r="G567" s="236"/>
      <c r="H567" s="236"/>
      <c r="I567" s="236"/>
      <c r="J567" s="236"/>
      <c r="K567" s="236"/>
      <c r="L567" s="236"/>
      <c r="M567" s="236"/>
      <c r="N567" s="236"/>
      <c r="O567" s="236"/>
      <c r="P567" s="236"/>
      <c r="Q567" s="236"/>
      <c r="R567" s="236"/>
      <c r="S567" s="236"/>
      <c r="T567" s="236"/>
      <c r="U567" s="236"/>
      <c r="V567" s="236"/>
      <c r="W567" s="236"/>
      <c r="X567" s="236"/>
      <c r="Y567" s="236"/>
      <c r="Z567" s="236"/>
      <c r="AA567" s="236"/>
      <c r="AB567" s="236"/>
    </row>
    <row r="568">
      <c r="A568" s="236"/>
      <c r="B568" s="236"/>
      <c r="C568" s="236"/>
      <c r="D568" s="248"/>
      <c r="E568" s="248"/>
      <c r="F568" s="248"/>
      <c r="G568" s="236"/>
      <c r="H568" s="236"/>
      <c r="I568" s="236"/>
      <c r="J568" s="236"/>
      <c r="K568" s="236"/>
      <c r="L568" s="236"/>
      <c r="M568" s="236"/>
      <c r="N568" s="236"/>
      <c r="O568" s="236"/>
      <c r="P568" s="236"/>
      <c r="Q568" s="236"/>
      <c r="R568" s="236"/>
      <c r="S568" s="236"/>
      <c r="T568" s="236"/>
      <c r="U568" s="236"/>
      <c r="V568" s="236"/>
      <c r="W568" s="236"/>
      <c r="X568" s="236"/>
      <c r="Y568" s="236"/>
      <c r="Z568" s="236"/>
      <c r="AA568" s="236"/>
      <c r="AB568" s="236"/>
    </row>
    <row r="569">
      <c r="A569" s="236"/>
      <c r="B569" s="236"/>
      <c r="C569" s="236"/>
      <c r="D569" s="248"/>
      <c r="E569" s="248"/>
      <c r="F569" s="248"/>
      <c r="G569" s="236"/>
      <c r="H569" s="236"/>
      <c r="I569" s="236"/>
      <c r="J569" s="236"/>
      <c r="K569" s="236"/>
      <c r="L569" s="236"/>
      <c r="M569" s="236"/>
      <c r="N569" s="236"/>
      <c r="O569" s="236"/>
      <c r="P569" s="236"/>
      <c r="Q569" s="236"/>
      <c r="R569" s="236"/>
      <c r="S569" s="236"/>
      <c r="T569" s="236"/>
      <c r="U569" s="236"/>
      <c r="V569" s="236"/>
      <c r="W569" s="236"/>
      <c r="X569" s="236"/>
      <c r="Y569" s="236"/>
      <c r="Z569" s="236"/>
      <c r="AA569" s="236"/>
      <c r="AB569" s="236"/>
    </row>
    <row r="570">
      <c r="A570" s="236"/>
      <c r="B570" s="236"/>
      <c r="C570" s="236"/>
      <c r="D570" s="248"/>
      <c r="E570" s="248"/>
      <c r="F570" s="248"/>
      <c r="G570" s="236"/>
      <c r="H570" s="236"/>
      <c r="I570" s="236"/>
      <c r="J570" s="236"/>
      <c r="K570" s="236"/>
      <c r="L570" s="236"/>
      <c r="M570" s="236"/>
      <c r="N570" s="236"/>
      <c r="O570" s="236"/>
      <c r="P570" s="236"/>
      <c r="Q570" s="236"/>
      <c r="R570" s="236"/>
      <c r="S570" s="236"/>
      <c r="T570" s="236"/>
      <c r="U570" s="236"/>
      <c r="V570" s="236"/>
      <c r="W570" s="236"/>
      <c r="X570" s="236"/>
      <c r="Y570" s="236"/>
      <c r="Z570" s="236"/>
      <c r="AA570" s="236"/>
      <c r="AB570" s="236"/>
    </row>
    <row r="571">
      <c r="A571" s="236"/>
      <c r="B571" s="236"/>
      <c r="C571" s="236"/>
      <c r="D571" s="248"/>
      <c r="E571" s="248"/>
      <c r="F571" s="248"/>
      <c r="G571" s="236"/>
      <c r="H571" s="236"/>
      <c r="I571" s="236"/>
      <c r="J571" s="236"/>
      <c r="K571" s="236"/>
      <c r="L571" s="236"/>
      <c r="M571" s="236"/>
      <c r="N571" s="236"/>
      <c r="O571" s="236"/>
      <c r="P571" s="236"/>
      <c r="Q571" s="236"/>
      <c r="R571" s="236"/>
      <c r="S571" s="236"/>
      <c r="T571" s="236"/>
      <c r="U571" s="236"/>
      <c r="V571" s="236"/>
      <c r="W571" s="236"/>
      <c r="X571" s="236"/>
      <c r="Y571" s="236"/>
      <c r="Z571" s="236"/>
      <c r="AA571" s="236"/>
      <c r="AB571" s="236"/>
    </row>
    <row r="572">
      <c r="A572" s="236"/>
      <c r="B572" s="236"/>
      <c r="C572" s="236"/>
      <c r="D572" s="248"/>
      <c r="E572" s="248"/>
      <c r="F572" s="248"/>
      <c r="G572" s="236"/>
      <c r="H572" s="236"/>
      <c r="I572" s="236"/>
      <c r="J572" s="236"/>
      <c r="K572" s="236"/>
      <c r="L572" s="236"/>
      <c r="M572" s="236"/>
      <c r="N572" s="236"/>
      <c r="O572" s="236"/>
      <c r="P572" s="236"/>
      <c r="Q572" s="236"/>
      <c r="R572" s="236"/>
      <c r="S572" s="236"/>
      <c r="T572" s="236"/>
      <c r="U572" s="236"/>
      <c r="V572" s="236"/>
      <c r="W572" s="236"/>
      <c r="X572" s="236"/>
      <c r="Y572" s="236"/>
      <c r="Z572" s="236"/>
      <c r="AA572" s="236"/>
      <c r="AB572" s="236"/>
    </row>
    <row r="573">
      <c r="A573" s="236"/>
      <c r="B573" s="236"/>
      <c r="C573" s="236"/>
      <c r="D573" s="248"/>
      <c r="E573" s="248"/>
      <c r="F573" s="248"/>
      <c r="G573" s="236"/>
      <c r="H573" s="236"/>
      <c r="I573" s="236"/>
      <c r="J573" s="236"/>
      <c r="K573" s="236"/>
      <c r="L573" s="236"/>
      <c r="M573" s="236"/>
      <c r="N573" s="236"/>
      <c r="O573" s="236"/>
      <c r="P573" s="236"/>
      <c r="Q573" s="236"/>
      <c r="R573" s="236"/>
      <c r="S573" s="236"/>
      <c r="T573" s="236"/>
      <c r="U573" s="236"/>
      <c r="V573" s="236"/>
      <c r="W573" s="236"/>
      <c r="X573" s="236"/>
      <c r="Y573" s="236"/>
      <c r="Z573" s="236"/>
      <c r="AA573" s="236"/>
      <c r="AB573" s="236"/>
    </row>
    <row r="574">
      <c r="A574" s="236"/>
      <c r="B574" s="236"/>
      <c r="C574" s="236"/>
      <c r="D574" s="248"/>
      <c r="E574" s="248"/>
      <c r="F574" s="248"/>
      <c r="G574" s="236"/>
      <c r="H574" s="236"/>
      <c r="I574" s="236"/>
      <c r="J574" s="236"/>
      <c r="K574" s="236"/>
      <c r="L574" s="236"/>
      <c r="M574" s="236"/>
      <c r="N574" s="236"/>
      <c r="O574" s="236"/>
      <c r="P574" s="236"/>
      <c r="Q574" s="236"/>
      <c r="R574" s="236"/>
      <c r="S574" s="236"/>
      <c r="T574" s="236"/>
      <c r="U574" s="236"/>
      <c r="V574" s="236"/>
      <c r="W574" s="236"/>
      <c r="X574" s="236"/>
      <c r="Y574" s="236"/>
      <c r="Z574" s="236"/>
      <c r="AA574" s="236"/>
      <c r="AB574" s="236"/>
    </row>
    <row r="575">
      <c r="A575" s="236"/>
      <c r="B575" s="236"/>
      <c r="C575" s="236"/>
      <c r="D575" s="248"/>
      <c r="E575" s="248"/>
      <c r="F575" s="248"/>
      <c r="G575" s="236"/>
      <c r="H575" s="236"/>
      <c r="I575" s="236"/>
      <c r="J575" s="236"/>
      <c r="K575" s="236"/>
      <c r="L575" s="236"/>
      <c r="M575" s="236"/>
      <c r="N575" s="236"/>
      <c r="O575" s="236"/>
      <c r="P575" s="236"/>
      <c r="Q575" s="236"/>
      <c r="R575" s="236"/>
      <c r="S575" s="236"/>
      <c r="T575" s="236"/>
      <c r="U575" s="236"/>
      <c r="V575" s="236"/>
      <c r="W575" s="236"/>
      <c r="X575" s="236"/>
      <c r="Y575" s="236"/>
      <c r="Z575" s="236"/>
      <c r="AA575" s="236"/>
      <c r="AB575" s="236"/>
    </row>
    <row r="576">
      <c r="A576" s="236"/>
      <c r="B576" s="236"/>
      <c r="C576" s="236"/>
      <c r="D576" s="248"/>
      <c r="E576" s="248"/>
      <c r="F576" s="248"/>
      <c r="G576" s="236"/>
      <c r="H576" s="236"/>
      <c r="I576" s="236"/>
      <c r="J576" s="236"/>
      <c r="K576" s="236"/>
      <c r="L576" s="236"/>
      <c r="M576" s="236"/>
      <c r="N576" s="236"/>
      <c r="O576" s="236"/>
      <c r="P576" s="236"/>
      <c r="Q576" s="236"/>
      <c r="R576" s="236"/>
      <c r="S576" s="236"/>
      <c r="T576" s="236"/>
      <c r="U576" s="236"/>
      <c r="V576" s="236"/>
      <c r="W576" s="236"/>
      <c r="X576" s="236"/>
      <c r="Y576" s="236"/>
      <c r="Z576" s="236"/>
      <c r="AA576" s="236"/>
      <c r="AB576" s="236"/>
    </row>
    <row r="577">
      <c r="A577" s="236"/>
      <c r="B577" s="236"/>
      <c r="C577" s="236"/>
      <c r="D577" s="248"/>
      <c r="E577" s="248"/>
      <c r="F577" s="248"/>
      <c r="G577" s="236"/>
      <c r="H577" s="236"/>
      <c r="I577" s="236"/>
      <c r="J577" s="236"/>
      <c r="K577" s="236"/>
      <c r="L577" s="236"/>
      <c r="M577" s="236"/>
      <c r="N577" s="236"/>
      <c r="O577" s="236"/>
      <c r="P577" s="236"/>
      <c r="Q577" s="236"/>
      <c r="R577" s="236"/>
      <c r="S577" s="236"/>
      <c r="T577" s="236"/>
      <c r="U577" s="236"/>
      <c r="V577" s="236"/>
      <c r="W577" s="236"/>
      <c r="X577" s="236"/>
      <c r="Y577" s="236"/>
      <c r="Z577" s="236"/>
      <c r="AA577" s="236"/>
      <c r="AB577" s="236"/>
    </row>
    <row r="578">
      <c r="A578" s="236"/>
      <c r="B578" s="236"/>
      <c r="C578" s="236"/>
      <c r="D578" s="248"/>
      <c r="E578" s="248"/>
      <c r="F578" s="248"/>
      <c r="G578" s="236"/>
      <c r="H578" s="236"/>
      <c r="I578" s="236"/>
      <c r="J578" s="236"/>
      <c r="K578" s="236"/>
      <c r="L578" s="236"/>
      <c r="M578" s="236"/>
      <c r="N578" s="236"/>
      <c r="O578" s="236"/>
      <c r="P578" s="236"/>
      <c r="Q578" s="236"/>
      <c r="R578" s="236"/>
      <c r="S578" s="236"/>
      <c r="T578" s="236"/>
      <c r="U578" s="236"/>
      <c r="V578" s="236"/>
      <c r="W578" s="236"/>
      <c r="X578" s="236"/>
      <c r="Y578" s="236"/>
      <c r="Z578" s="236"/>
      <c r="AA578" s="236"/>
      <c r="AB578" s="236"/>
    </row>
    <row r="579">
      <c r="A579" s="236"/>
      <c r="B579" s="236"/>
      <c r="C579" s="236"/>
      <c r="D579" s="248"/>
      <c r="E579" s="248"/>
      <c r="F579" s="248"/>
      <c r="G579" s="236"/>
      <c r="H579" s="236"/>
      <c r="I579" s="236"/>
      <c r="J579" s="236"/>
      <c r="K579" s="236"/>
      <c r="L579" s="236"/>
      <c r="M579" s="236"/>
      <c r="N579" s="236"/>
      <c r="O579" s="236"/>
      <c r="P579" s="236"/>
      <c r="Q579" s="236"/>
      <c r="R579" s="236"/>
      <c r="S579" s="236"/>
      <c r="T579" s="236"/>
      <c r="U579" s="236"/>
      <c r="V579" s="236"/>
      <c r="W579" s="236"/>
      <c r="X579" s="236"/>
      <c r="Y579" s="236"/>
      <c r="Z579" s="236"/>
      <c r="AA579" s="236"/>
      <c r="AB579" s="236"/>
    </row>
    <row r="580">
      <c r="A580" s="236"/>
      <c r="B580" s="236"/>
      <c r="C580" s="236"/>
      <c r="D580" s="248"/>
      <c r="E580" s="248"/>
      <c r="F580" s="248"/>
      <c r="G580" s="236"/>
      <c r="H580" s="236"/>
      <c r="I580" s="236"/>
      <c r="J580" s="236"/>
      <c r="K580" s="236"/>
      <c r="L580" s="236"/>
      <c r="M580" s="236"/>
      <c r="N580" s="236"/>
      <c r="O580" s="236"/>
      <c r="P580" s="236"/>
      <c r="Q580" s="236"/>
      <c r="R580" s="236"/>
      <c r="S580" s="236"/>
      <c r="T580" s="236"/>
      <c r="U580" s="236"/>
      <c r="V580" s="236"/>
      <c r="W580" s="236"/>
      <c r="X580" s="236"/>
      <c r="Y580" s="236"/>
      <c r="Z580" s="236"/>
      <c r="AA580" s="236"/>
      <c r="AB580" s="236"/>
    </row>
    <row r="581">
      <c r="A581" s="236"/>
      <c r="B581" s="236"/>
      <c r="C581" s="236"/>
      <c r="D581" s="248"/>
      <c r="E581" s="248"/>
      <c r="F581" s="248"/>
      <c r="G581" s="236"/>
      <c r="H581" s="236"/>
      <c r="I581" s="236"/>
      <c r="J581" s="236"/>
      <c r="K581" s="236"/>
      <c r="L581" s="236"/>
      <c r="M581" s="236"/>
      <c r="N581" s="236"/>
      <c r="O581" s="236"/>
      <c r="P581" s="236"/>
      <c r="Q581" s="236"/>
      <c r="R581" s="236"/>
      <c r="S581" s="236"/>
      <c r="T581" s="236"/>
      <c r="U581" s="236"/>
      <c r="V581" s="236"/>
      <c r="W581" s="236"/>
      <c r="X581" s="236"/>
      <c r="Y581" s="236"/>
      <c r="Z581" s="236"/>
      <c r="AA581" s="236"/>
      <c r="AB581" s="236"/>
    </row>
    <row r="582">
      <c r="A582" s="236"/>
      <c r="B582" s="236"/>
      <c r="C582" s="236"/>
      <c r="D582" s="248"/>
      <c r="E582" s="248"/>
      <c r="F582" s="248"/>
      <c r="G582" s="236"/>
      <c r="H582" s="236"/>
      <c r="I582" s="236"/>
      <c r="J582" s="236"/>
      <c r="K582" s="236"/>
      <c r="L582" s="236"/>
      <c r="M582" s="236"/>
      <c r="N582" s="236"/>
      <c r="O582" s="236"/>
      <c r="P582" s="236"/>
      <c r="Q582" s="236"/>
      <c r="R582" s="236"/>
      <c r="S582" s="236"/>
      <c r="T582" s="236"/>
      <c r="U582" s="236"/>
      <c r="V582" s="236"/>
      <c r="W582" s="236"/>
      <c r="X582" s="236"/>
      <c r="Y582" s="236"/>
      <c r="Z582" s="236"/>
      <c r="AA582" s="236"/>
      <c r="AB582" s="236"/>
    </row>
    <row r="583">
      <c r="A583" s="236"/>
      <c r="B583" s="236"/>
      <c r="C583" s="236"/>
      <c r="D583" s="248"/>
      <c r="E583" s="248"/>
      <c r="F583" s="248"/>
      <c r="G583" s="236"/>
      <c r="H583" s="236"/>
      <c r="I583" s="236"/>
      <c r="J583" s="236"/>
      <c r="K583" s="236"/>
      <c r="L583" s="236"/>
      <c r="M583" s="236"/>
      <c r="N583" s="236"/>
      <c r="O583" s="236"/>
      <c r="P583" s="236"/>
      <c r="Q583" s="236"/>
      <c r="R583" s="236"/>
      <c r="S583" s="236"/>
      <c r="T583" s="236"/>
      <c r="U583" s="236"/>
      <c r="V583" s="236"/>
      <c r="W583" s="236"/>
      <c r="X583" s="236"/>
      <c r="Y583" s="236"/>
      <c r="Z583" s="236"/>
      <c r="AA583" s="236"/>
      <c r="AB583" s="236"/>
    </row>
    <row r="584">
      <c r="A584" s="236"/>
      <c r="B584" s="236"/>
      <c r="C584" s="236"/>
      <c r="D584" s="248"/>
      <c r="E584" s="248"/>
      <c r="F584" s="248"/>
      <c r="G584" s="236"/>
      <c r="H584" s="236"/>
      <c r="I584" s="236"/>
      <c r="J584" s="236"/>
      <c r="K584" s="236"/>
      <c r="L584" s="236"/>
      <c r="M584" s="236"/>
      <c r="N584" s="236"/>
      <c r="O584" s="236"/>
      <c r="P584" s="236"/>
      <c r="Q584" s="236"/>
      <c r="R584" s="236"/>
      <c r="S584" s="236"/>
      <c r="T584" s="236"/>
      <c r="U584" s="236"/>
      <c r="V584" s="236"/>
      <c r="W584" s="236"/>
      <c r="X584" s="236"/>
      <c r="Y584" s="236"/>
      <c r="Z584" s="236"/>
      <c r="AA584" s="236"/>
      <c r="AB584" s="236"/>
    </row>
    <row r="585">
      <c r="A585" s="236"/>
      <c r="B585" s="236"/>
      <c r="C585" s="236"/>
      <c r="D585" s="248"/>
      <c r="E585" s="248"/>
      <c r="F585" s="248"/>
      <c r="G585" s="236"/>
      <c r="H585" s="236"/>
      <c r="I585" s="236"/>
      <c r="J585" s="236"/>
      <c r="K585" s="236"/>
      <c r="L585" s="236"/>
      <c r="M585" s="236"/>
      <c r="N585" s="236"/>
      <c r="O585" s="236"/>
      <c r="P585" s="236"/>
      <c r="Q585" s="236"/>
      <c r="R585" s="236"/>
      <c r="S585" s="236"/>
      <c r="T585" s="236"/>
      <c r="U585" s="236"/>
      <c r="V585" s="236"/>
      <c r="W585" s="236"/>
      <c r="X585" s="236"/>
      <c r="Y585" s="236"/>
      <c r="Z585" s="236"/>
      <c r="AA585" s="236"/>
      <c r="AB585" s="236"/>
    </row>
    <row r="586">
      <c r="A586" s="236"/>
      <c r="B586" s="236"/>
      <c r="C586" s="236"/>
      <c r="D586" s="248"/>
      <c r="E586" s="248"/>
      <c r="F586" s="248"/>
      <c r="G586" s="236"/>
      <c r="H586" s="236"/>
      <c r="I586" s="236"/>
      <c r="J586" s="236"/>
      <c r="K586" s="236"/>
      <c r="L586" s="236"/>
      <c r="M586" s="236"/>
      <c r="N586" s="236"/>
      <c r="O586" s="236"/>
      <c r="P586" s="236"/>
      <c r="Q586" s="236"/>
      <c r="R586" s="236"/>
      <c r="S586" s="236"/>
      <c r="T586" s="236"/>
      <c r="U586" s="236"/>
      <c r="V586" s="236"/>
      <c r="W586" s="236"/>
      <c r="X586" s="236"/>
      <c r="Y586" s="236"/>
      <c r="Z586" s="236"/>
      <c r="AA586" s="236"/>
      <c r="AB586" s="236"/>
    </row>
    <row r="587">
      <c r="A587" s="236"/>
      <c r="B587" s="236"/>
      <c r="C587" s="236"/>
      <c r="D587" s="248"/>
      <c r="E587" s="248"/>
      <c r="F587" s="248"/>
      <c r="G587" s="236"/>
      <c r="H587" s="236"/>
      <c r="I587" s="236"/>
      <c r="J587" s="236"/>
      <c r="K587" s="236"/>
      <c r="L587" s="236"/>
      <c r="M587" s="236"/>
      <c r="N587" s="236"/>
      <c r="O587" s="236"/>
      <c r="P587" s="236"/>
      <c r="Q587" s="236"/>
      <c r="R587" s="236"/>
      <c r="S587" s="236"/>
      <c r="T587" s="236"/>
      <c r="U587" s="236"/>
      <c r="V587" s="236"/>
      <c r="W587" s="236"/>
      <c r="X587" s="236"/>
      <c r="Y587" s="236"/>
      <c r="Z587" s="236"/>
      <c r="AA587" s="236"/>
      <c r="AB587" s="236"/>
    </row>
    <row r="588">
      <c r="A588" s="236"/>
      <c r="B588" s="236"/>
      <c r="C588" s="236"/>
      <c r="D588" s="248"/>
      <c r="E588" s="248"/>
      <c r="F588" s="248"/>
      <c r="G588" s="236"/>
      <c r="H588" s="236"/>
      <c r="I588" s="236"/>
      <c r="J588" s="236"/>
      <c r="K588" s="236"/>
      <c r="L588" s="236"/>
      <c r="M588" s="236"/>
      <c r="N588" s="236"/>
      <c r="O588" s="236"/>
      <c r="P588" s="236"/>
      <c r="Q588" s="236"/>
      <c r="R588" s="236"/>
      <c r="S588" s="236"/>
      <c r="T588" s="236"/>
      <c r="U588" s="236"/>
      <c r="V588" s="236"/>
      <c r="W588" s="236"/>
      <c r="X588" s="236"/>
      <c r="Y588" s="236"/>
      <c r="Z588" s="236"/>
      <c r="AA588" s="236"/>
      <c r="AB588" s="236"/>
    </row>
    <row r="589">
      <c r="A589" s="236"/>
      <c r="B589" s="236"/>
      <c r="C589" s="236"/>
      <c r="D589" s="248"/>
      <c r="E589" s="248"/>
      <c r="F589" s="248"/>
      <c r="G589" s="236"/>
      <c r="H589" s="236"/>
      <c r="I589" s="236"/>
      <c r="J589" s="236"/>
      <c r="K589" s="236"/>
      <c r="L589" s="236"/>
      <c r="M589" s="236"/>
      <c r="N589" s="236"/>
      <c r="O589" s="236"/>
      <c r="P589" s="236"/>
      <c r="Q589" s="236"/>
      <c r="R589" s="236"/>
      <c r="S589" s="236"/>
      <c r="T589" s="236"/>
      <c r="U589" s="236"/>
      <c r="V589" s="236"/>
      <c r="W589" s="236"/>
      <c r="X589" s="236"/>
      <c r="Y589" s="236"/>
      <c r="Z589" s="236"/>
      <c r="AA589" s="236"/>
      <c r="AB589" s="236"/>
    </row>
    <row r="590">
      <c r="A590" s="236"/>
      <c r="B590" s="236"/>
      <c r="C590" s="236"/>
      <c r="D590" s="248"/>
      <c r="E590" s="248"/>
      <c r="F590" s="248"/>
      <c r="G590" s="236"/>
      <c r="H590" s="236"/>
      <c r="I590" s="236"/>
      <c r="J590" s="236"/>
      <c r="K590" s="236"/>
      <c r="L590" s="236"/>
      <c r="M590" s="236"/>
      <c r="N590" s="236"/>
      <c r="O590" s="236"/>
      <c r="P590" s="236"/>
      <c r="Q590" s="236"/>
      <c r="R590" s="236"/>
      <c r="S590" s="236"/>
      <c r="T590" s="236"/>
      <c r="U590" s="236"/>
      <c r="V590" s="236"/>
      <c r="W590" s="236"/>
      <c r="X590" s="236"/>
      <c r="Y590" s="236"/>
      <c r="Z590" s="236"/>
      <c r="AA590" s="236"/>
      <c r="AB590" s="236"/>
    </row>
    <row r="591">
      <c r="A591" s="236"/>
      <c r="B591" s="236"/>
      <c r="C591" s="236"/>
      <c r="D591" s="248"/>
      <c r="E591" s="248"/>
      <c r="F591" s="248"/>
      <c r="G591" s="236"/>
      <c r="H591" s="236"/>
      <c r="I591" s="236"/>
      <c r="J591" s="236"/>
      <c r="K591" s="236"/>
      <c r="L591" s="236"/>
      <c r="M591" s="236"/>
      <c r="N591" s="236"/>
      <c r="O591" s="236"/>
      <c r="P591" s="236"/>
      <c r="Q591" s="236"/>
      <c r="R591" s="236"/>
      <c r="S591" s="236"/>
      <c r="T591" s="236"/>
      <c r="U591" s="236"/>
      <c r="V591" s="236"/>
      <c r="W591" s="236"/>
      <c r="X591" s="236"/>
      <c r="Y591" s="236"/>
      <c r="Z591" s="236"/>
      <c r="AA591" s="236"/>
      <c r="AB591" s="236"/>
    </row>
    <row r="592">
      <c r="A592" s="236"/>
      <c r="B592" s="236"/>
      <c r="C592" s="236"/>
      <c r="D592" s="248"/>
      <c r="E592" s="248"/>
      <c r="F592" s="248"/>
      <c r="G592" s="236"/>
      <c r="H592" s="236"/>
      <c r="I592" s="236"/>
      <c r="J592" s="236"/>
      <c r="K592" s="236"/>
      <c r="L592" s="236"/>
      <c r="M592" s="236"/>
      <c r="N592" s="236"/>
      <c r="O592" s="236"/>
      <c r="P592" s="236"/>
      <c r="Q592" s="236"/>
      <c r="R592" s="236"/>
      <c r="S592" s="236"/>
      <c r="T592" s="236"/>
      <c r="U592" s="236"/>
      <c r="V592" s="236"/>
      <c r="W592" s="236"/>
      <c r="X592" s="236"/>
      <c r="Y592" s="236"/>
      <c r="Z592" s="236"/>
      <c r="AA592" s="236"/>
      <c r="AB592" s="236"/>
    </row>
    <row r="593">
      <c r="A593" s="236"/>
      <c r="B593" s="236"/>
      <c r="C593" s="236"/>
      <c r="D593" s="248"/>
      <c r="E593" s="248"/>
      <c r="F593" s="248"/>
      <c r="G593" s="236"/>
      <c r="H593" s="236"/>
      <c r="I593" s="236"/>
      <c r="J593" s="236"/>
      <c r="K593" s="236"/>
      <c r="L593" s="236"/>
      <c r="M593" s="236"/>
      <c r="N593" s="236"/>
      <c r="O593" s="236"/>
      <c r="P593" s="236"/>
      <c r="Q593" s="236"/>
      <c r="R593" s="236"/>
      <c r="S593" s="236"/>
      <c r="T593" s="236"/>
      <c r="U593" s="236"/>
      <c r="V593" s="236"/>
      <c r="W593" s="236"/>
      <c r="X593" s="236"/>
      <c r="Y593" s="236"/>
      <c r="Z593" s="236"/>
      <c r="AA593" s="236"/>
      <c r="AB593" s="236"/>
    </row>
    <row r="594">
      <c r="A594" s="236"/>
      <c r="B594" s="236"/>
      <c r="C594" s="236"/>
      <c r="D594" s="248"/>
      <c r="E594" s="248"/>
      <c r="F594" s="248"/>
      <c r="G594" s="236"/>
      <c r="H594" s="236"/>
      <c r="I594" s="236"/>
      <c r="J594" s="236"/>
      <c r="K594" s="236"/>
      <c r="L594" s="236"/>
      <c r="M594" s="236"/>
      <c r="N594" s="236"/>
      <c r="O594" s="236"/>
      <c r="P594" s="236"/>
      <c r="Q594" s="236"/>
      <c r="R594" s="236"/>
      <c r="S594" s="236"/>
      <c r="T594" s="236"/>
      <c r="U594" s="236"/>
      <c r="V594" s="236"/>
      <c r="W594" s="236"/>
      <c r="X594" s="236"/>
      <c r="Y594" s="236"/>
      <c r="Z594" s="236"/>
      <c r="AA594" s="236"/>
      <c r="AB594" s="236"/>
    </row>
    <row r="595">
      <c r="A595" s="236"/>
      <c r="B595" s="236"/>
      <c r="C595" s="236"/>
      <c r="D595" s="248"/>
      <c r="E595" s="248"/>
      <c r="F595" s="248"/>
      <c r="G595" s="236"/>
      <c r="H595" s="236"/>
      <c r="I595" s="236"/>
      <c r="J595" s="236"/>
      <c r="K595" s="236"/>
      <c r="L595" s="236"/>
      <c r="M595" s="236"/>
      <c r="N595" s="236"/>
      <c r="O595" s="236"/>
      <c r="P595" s="236"/>
      <c r="Q595" s="236"/>
      <c r="R595" s="236"/>
      <c r="S595" s="236"/>
      <c r="T595" s="236"/>
      <c r="U595" s="236"/>
      <c r="V595" s="236"/>
      <c r="W595" s="236"/>
      <c r="X595" s="236"/>
      <c r="Y595" s="236"/>
      <c r="Z595" s="236"/>
      <c r="AA595" s="236"/>
      <c r="AB595" s="236"/>
    </row>
    <row r="596">
      <c r="A596" s="236"/>
      <c r="B596" s="236"/>
      <c r="C596" s="236"/>
      <c r="D596" s="248"/>
      <c r="E596" s="248"/>
      <c r="F596" s="248"/>
      <c r="G596" s="236"/>
      <c r="H596" s="236"/>
      <c r="I596" s="236"/>
      <c r="J596" s="236"/>
      <c r="K596" s="236"/>
      <c r="L596" s="236"/>
      <c r="M596" s="236"/>
      <c r="N596" s="236"/>
      <c r="O596" s="236"/>
      <c r="P596" s="236"/>
      <c r="Q596" s="236"/>
      <c r="R596" s="236"/>
      <c r="S596" s="236"/>
      <c r="T596" s="236"/>
      <c r="U596" s="236"/>
      <c r="V596" s="236"/>
      <c r="W596" s="236"/>
      <c r="X596" s="236"/>
      <c r="Y596" s="236"/>
      <c r="Z596" s="236"/>
      <c r="AA596" s="236"/>
      <c r="AB596" s="236"/>
    </row>
    <row r="597">
      <c r="A597" s="236"/>
      <c r="B597" s="236"/>
      <c r="C597" s="236"/>
      <c r="D597" s="248"/>
      <c r="E597" s="248"/>
      <c r="F597" s="248"/>
      <c r="G597" s="236"/>
      <c r="H597" s="236"/>
      <c r="I597" s="236"/>
      <c r="J597" s="236"/>
      <c r="K597" s="236"/>
      <c r="L597" s="236"/>
      <c r="M597" s="236"/>
      <c r="N597" s="236"/>
      <c r="O597" s="236"/>
      <c r="P597" s="236"/>
      <c r="Q597" s="236"/>
      <c r="R597" s="236"/>
      <c r="S597" s="236"/>
      <c r="T597" s="236"/>
      <c r="U597" s="236"/>
      <c r="V597" s="236"/>
      <c r="W597" s="236"/>
      <c r="X597" s="236"/>
      <c r="Y597" s="236"/>
      <c r="Z597" s="236"/>
      <c r="AA597" s="236"/>
      <c r="AB597" s="236"/>
    </row>
    <row r="598">
      <c r="A598" s="236"/>
      <c r="B598" s="236"/>
      <c r="C598" s="236"/>
      <c r="D598" s="248"/>
      <c r="E598" s="248"/>
      <c r="F598" s="248"/>
      <c r="G598" s="236"/>
      <c r="H598" s="236"/>
      <c r="I598" s="236"/>
      <c r="J598" s="236"/>
      <c r="K598" s="236"/>
      <c r="L598" s="236"/>
      <c r="M598" s="236"/>
      <c r="N598" s="236"/>
      <c r="O598" s="236"/>
      <c r="P598" s="236"/>
      <c r="Q598" s="236"/>
      <c r="R598" s="236"/>
      <c r="S598" s="236"/>
      <c r="T598" s="236"/>
      <c r="U598" s="236"/>
      <c r="V598" s="236"/>
      <c r="W598" s="236"/>
      <c r="X598" s="236"/>
      <c r="Y598" s="236"/>
      <c r="Z598" s="236"/>
      <c r="AA598" s="236"/>
      <c r="AB598" s="236"/>
    </row>
    <row r="599">
      <c r="A599" s="236"/>
      <c r="B599" s="236"/>
      <c r="C599" s="236"/>
      <c r="D599" s="248"/>
      <c r="E599" s="248"/>
      <c r="F599" s="248"/>
      <c r="G599" s="236"/>
      <c r="H599" s="236"/>
      <c r="I599" s="236"/>
      <c r="J599" s="236"/>
      <c r="K599" s="236"/>
      <c r="L599" s="236"/>
      <c r="M599" s="236"/>
      <c r="N599" s="236"/>
      <c r="O599" s="236"/>
      <c r="P599" s="236"/>
      <c r="Q599" s="236"/>
      <c r="R599" s="236"/>
      <c r="S599" s="236"/>
      <c r="T599" s="236"/>
      <c r="U599" s="236"/>
      <c r="V599" s="236"/>
      <c r="W599" s="236"/>
      <c r="X599" s="236"/>
      <c r="Y599" s="236"/>
      <c r="Z599" s="236"/>
      <c r="AA599" s="236"/>
      <c r="AB599" s="236"/>
    </row>
    <row r="600">
      <c r="A600" s="236"/>
      <c r="B600" s="236"/>
      <c r="C600" s="236"/>
      <c r="D600" s="248"/>
      <c r="E600" s="248"/>
      <c r="F600" s="248"/>
      <c r="G600" s="236"/>
      <c r="H600" s="236"/>
      <c r="I600" s="236"/>
      <c r="J600" s="236"/>
      <c r="K600" s="236"/>
      <c r="L600" s="236"/>
      <c r="M600" s="236"/>
      <c r="N600" s="236"/>
      <c r="O600" s="236"/>
      <c r="P600" s="236"/>
      <c r="Q600" s="236"/>
      <c r="R600" s="236"/>
      <c r="S600" s="236"/>
      <c r="T600" s="236"/>
      <c r="U600" s="236"/>
      <c r="V600" s="236"/>
      <c r="W600" s="236"/>
      <c r="X600" s="236"/>
      <c r="Y600" s="236"/>
      <c r="Z600" s="236"/>
      <c r="AA600" s="236"/>
      <c r="AB600" s="236"/>
    </row>
    <row r="601">
      <c r="A601" s="236"/>
      <c r="B601" s="236"/>
      <c r="C601" s="236"/>
      <c r="D601" s="248"/>
      <c r="E601" s="248"/>
      <c r="F601" s="248"/>
      <c r="G601" s="236"/>
      <c r="H601" s="236"/>
      <c r="I601" s="236"/>
      <c r="J601" s="236"/>
      <c r="K601" s="236"/>
      <c r="L601" s="236"/>
      <c r="M601" s="236"/>
      <c r="N601" s="236"/>
      <c r="O601" s="236"/>
      <c r="P601" s="236"/>
      <c r="Q601" s="236"/>
      <c r="R601" s="236"/>
      <c r="S601" s="236"/>
      <c r="T601" s="236"/>
      <c r="U601" s="236"/>
      <c r="V601" s="236"/>
      <c r="W601" s="236"/>
      <c r="X601" s="236"/>
      <c r="Y601" s="236"/>
      <c r="Z601" s="236"/>
      <c r="AA601" s="236"/>
      <c r="AB601" s="236"/>
    </row>
    <row r="602">
      <c r="A602" s="236"/>
      <c r="B602" s="236"/>
      <c r="C602" s="236"/>
      <c r="D602" s="248"/>
      <c r="E602" s="248"/>
      <c r="F602" s="248"/>
      <c r="G602" s="236"/>
      <c r="H602" s="236"/>
      <c r="I602" s="236"/>
      <c r="J602" s="236"/>
      <c r="K602" s="236"/>
      <c r="L602" s="236"/>
      <c r="M602" s="236"/>
      <c r="N602" s="236"/>
      <c r="O602" s="236"/>
      <c r="P602" s="236"/>
      <c r="Q602" s="236"/>
      <c r="R602" s="236"/>
      <c r="S602" s="236"/>
      <c r="T602" s="236"/>
      <c r="U602" s="236"/>
      <c r="V602" s="236"/>
      <c r="W602" s="236"/>
      <c r="X602" s="236"/>
      <c r="Y602" s="236"/>
      <c r="Z602" s="236"/>
      <c r="AA602" s="236"/>
      <c r="AB602" s="236"/>
    </row>
    <row r="603">
      <c r="A603" s="236"/>
      <c r="B603" s="236"/>
      <c r="C603" s="236"/>
      <c r="D603" s="248"/>
      <c r="E603" s="248"/>
      <c r="F603" s="248"/>
      <c r="G603" s="236"/>
      <c r="H603" s="236"/>
      <c r="I603" s="236"/>
      <c r="J603" s="236"/>
      <c r="K603" s="236"/>
      <c r="L603" s="236"/>
      <c r="M603" s="236"/>
      <c r="N603" s="236"/>
      <c r="O603" s="236"/>
      <c r="P603" s="236"/>
      <c r="Q603" s="236"/>
      <c r="R603" s="236"/>
      <c r="S603" s="236"/>
      <c r="T603" s="236"/>
      <c r="U603" s="236"/>
      <c r="V603" s="236"/>
      <c r="W603" s="236"/>
      <c r="X603" s="236"/>
      <c r="Y603" s="236"/>
      <c r="Z603" s="236"/>
      <c r="AA603" s="236"/>
      <c r="AB603" s="236"/>
    </row>
    <row r="604">
      <c r="A604" s="236"/>
      <c r="B604" s="236"/>
      <c r="C604" s="236"/>
      <c r="D604" s="248"/>
      <c r="E604" s="248"/>
      <c r="F604" s="248"/>
      <c r="G604" s="236"/>
      <c r="H604" s="236"/>
      <c r="I604" s="236"/>
      <c r="J604" s="236"/>
      <c r="K604" s="236"/>
      <c r="L604" s="236"/>
      <c r="M604" s="236"/>
      <c r="N604" s="236"/>
      <c r="O604" s="236"/>
      <c r="P604" s="236"/>
      <c r="Q604" s="236"/>
      <c r="R604" s="236"/>
      <c r="S604" s="236"/>
      <c r="T604" s="236"/>
      <c r="U604" s="236"/>
      <c r="V604" s="236"/>
      <c r="W604" s="236"/>
      <c r="X604" s="236"/>
      <c r="Y604" s="236"/>
      <c r="Z604" s="236"/>
      <c r="AA604" s="236"/>
      <c r="AB604" s="236"/>
    </row>
    <row r="605">
      <c r="A605" s="236"/>
      <c r="B605" s="236"/>
      <c r="C605" s="236"/>
      <c r="D605" s="248"/>
      <c r="E605" s="248"/>
      <c r="F605" s="248"/>
      <c r="G605" s="236"/>
      <c r="H605" s="236"/>
      <c r="I605" s="236"/>
      <c r="J605" s="236"/>
      <c r="K605" s="236"/>
      <c r="L605" s="236"/>
      <c r="M605" s="236"/>
      <c r="N605" s="236"/>
      <c r="O605" s="236"/>
      <c r="P605" s="236"/>
      <c r="Q605" s="236"/>
      <c r="R605" s="236"/>
      <c r="S605" s="236"/>
      <c r="T605" s="236"/>
      <c r="U605" s="236"/>
      <c r="V605" s="236"/>
      <c r="W605" s="236"/>
      <c r="X605" s="236"/>
      <c r="Y605" s="236"/>
      <c r="Z605" s="236"/>
      <c r="AA605" s="236"/>
      <c r="AB605" s="236"/>
    </row>
    <row r="606">
      <c r="A606" s="236"/>
      <c r="B606" s="236"/>
      <c r="C606" s="236"/>
      <c r="D606" s="248"/>
      <c r="E606" s="248"/>
      <c r="F606" s="248"/>
      <c r="G606" s="236"/>
      <c r="H606" s="236"/>
      <c r="I606" s="236"/>
      <c r="J606" s="236"/>
      <c r="K606" s="236"/>
      <c r="L606" s="236"/>
      <c r="M606" s="236"/>
      <c r="N606" s="236"/>
      <c r="O606" s="236"/>
      <c r="P606" s="236"/>
      <c r="Q606" s="236"/>
      <c r="R606" s="236"/>
      <c r="S606" s="236"/>
      <c r="T606" s="236"/>
      <c r="U606" s="236"/>
      <c r="V606" s="236"/>
      <c r="W606" s="236"/>
      <c r="X606" s="236"/>
      <c r="Y606" s="236"/>
      <c r="Z606" s="236"/>
      <c r="AA606" s="236"/>
      <c r="AB606" s="236"/>
    </row>
    <row r="607">
      <c r="A607" s="236"/>
      <c r="B607" s="236"/>
      <c r="C607" s="236"/>
      <c r="D607" s="248"/>
      <c r="E607" s="248"/>
      <c r="F607" s="248"/>
      <c r="G607" s="236"/>
      <c r="H607" s="236"/>
      <c r="I607" s="236"/>
      <c r="J607" s="236"/>
      <c r="K607" s="236"/>
      <c r="L607" s="236"/>
      <c r="M607" s="236"/>
      <c r="N607" s="236"/>
      <c r="O607" s="236"/>
      <c r="P607" s="236"/>
      <c r="Q607" s="236"/>
      <c r="R607" s="236"/>
      <c r="S607" s="236"/>
      <c r="T607" s="236"/>
      <c r="U607" s="236"/>
      <c r="V607" s="236"/>
      <c r="W607" s="236"/>
      <c r="X607" s="236"/>
      <c r="Y607" s="236"/>
      <c r="Z607" s="236"/>
      <c r="AA607" s="236"/>
      <c r="AB607" s="236"/>
    </row>
    <row r="608">
      <c r="A608" s="236"/>
      <c r="B608" s="236"/>
      <c r="C608" s="236"/>
      <c r="D608" s="248"/>
      <c r="E608" s="248"/>
      <c r="F608" s="248"/>
      <c r="G608" s="236"/>
      <c r="H608" s="236"/>
      <c r="I608" s="236"/>
      <c r="J608" s="236"/>
      <c r="K608" s="236"/>
      <c r="L608" s="236"/>
      <c r="M608" s="236"/>
      <c r="N608" s="236"/>
      <c r="O608" s="236"/>
      <c r="P608" s="236"/>
      <c r="Q608" s="236"/>
      <c r="R608" s="236"/>
      <c r="S608" s="236"/>
      <c r="T608" s="236"/>
      <c r="U608" s="236"/>
      <c r="V608" s="236"/>
      <c r="W608" s="236"/>
      <c r="X608" s="236"/>
      <c r="Y608" s="236"/>
      <c r="Z608" s="236"/>
      <c r="AA608" s="236"/>
      <c r="AB608" s="236"/>
    </row>
    <row r="609">
      <c r="A609" s="236"/>
      <c r="B609" s="236"/>
      <c r="C609" s="236"/>
      <c r="D609" s="248"/>
      <c r="E609" s="248"/>
      <c r="F609" s="248"/>
      <c r="G609" s="236"/>
      <c r="H609" s="236"/>
      <c r="I609" s="236"/>
      <c r="J609" s="236"/>
      <c r="K609" s="236"/>
      <c r="L609" s="236"/>
      <c r="M609" s="236"/>
      <c r="N609" s="236"/>
      <c r="O609" s="236"/>
      <c r="P609" s="236"/>
      <c r="Q609" s="236"/>
      <c r="R609" s="236"/>
      <c r="S609" s="236"/>
      <c r="T609" s="236"/>
      <c r="U609" s="236"/>
      <c r="V609" s="236"/>
      <c r="W609" s="236"/>
      <c r="X609" s="236"/>
      <c r="Y609" s="236"/>
      <c r="Z609" s="236"/>
      <c r="AA609" s="236"/>
      <c r="AB609" s="236"/>
    </row>
    <row r="610">
      <c r="A610" s="236"/>
      <c r="B610" s="236"/>
      <c r="C610" s="236"/>
      <c r="D610" s="248"/>
      <c r="E610" s="248"/>
      <c r="F610" s="248"/>
      <c r="G610" s="236"/>
      <c r="H610" s="236"/>
      <c r="I610" s="236"/>
      <c r="J610" s="236"/>
      <c r="K610" s="236"/>
      <c r="L610" s="236"/>
      <c r="M610" s="236"/>
      <c r="N610" s="236"/>
      <c r="O610" s="236"/>
      <c r="P610" s="236"/>
      <c r="Q610" s="236"/>
      <c r="R610" s="236"/>
      <c r="S610" s="236"/>
      <c r="T610" s="236"/>
      <c r="U610" s="236"/>
      <c r="V610" s="236"/>
      <c r="W610" s="236"/>
      <c r="X610" s="236"/>
      <c r="Y610" s="236"/>
      <c r="Z610" s="236"/>
      <c r="AA610" s="236"/>
      <c r="AB610" s="236"/>
    </row>
    <row r="611">
      <c r="A611" s="236"/>
      <c r="B611" s="236"/>
      <c r="C611" s="236"/>
      <c r="D611" s="248"/>
      <c r="E611" s="248"/>
      <c r="F611" s="248"/>
      <c r="G611" s="236"/>
      <c r="H611" s="236"/>
      <c r="I611" s="236"/>
      <c r="J611" s="236"/>
      <c r="K611" s="236"/>
      <c r="L611" s="236"/>
      <c r="M611" s="236"/>
      <c r="N611" s="236"/>
      <c r="O611" s="236"/>
      <c r="P611" s="236"/>
      <c r="Q611" s="236"/>
      <c r="R611" s="236"/>
      <c r="S611" s="236"/>
      <c r="T611" s="236"/>
      <c r="U611" s="236"/>
      <c r="V611" s="236"/>
      <c r="W611" s="236"/>
      <c r="X611" s="236"/>
      <c r="Y611" s="236"/>
      <c r="Z611" s="236"/>
      <c r="AA611" s="236"/>
      <c r="AB611" s="236"/>
    </row>
    <row r="612">
      <c r="A612" s="236"/>
      <c r="B612" s="236"/>
      <c r="C612" s="236"/>
      <c r="D612" s="248"/>
      <c r="E612" s="248"/>
      <c r="F612" s="248"/>
      <c r="G612" s="236"/>
      <c r="H612" s="236"/>
      <c r="I612" s="236"/>
      <c r="J612" s="236"/>
      <c r="K612" s="236"/>
      <c r="L612" s="236"/>
      <c r="M612" s="236"/>
      <c r="N612" s="236"/>
      <c r="O612" s="236"/>
      <c r="P612" s="236"/>
      <c r="Q612" s="236"/>
      <c r="R612" s="236"/>
      <c r="S612" s="236"/>
      <c r="T612" s="236"/>
      <c r="U612" s="236"/>
      <c r="V612" s="236"/>
      <c r="W612" s="236"/>
      <c r="X612" s="236"/>
      <c r="Y612" s="236"/>
      <c r="Z612" s="236"/>
      <c r="AA612" s="236"/>
      <c r="AB612" s="236"/>
    </row>
    <row r="613">
      <c r="A613" s="236"/>
      <c r="B613" s="236"/>
      <c r="C613" s="236"/>
      <c r="D613" s="248"/>
      <c r="E613" s="248"/>
      <c r="F613" s="248"/>
      <c r="G613" s="236"/>
      <c r="H613" s="236"/>
      <c r="I613" s="236"/>
      <c r="J613" s="236"/>
      <c r="K613" s="236"/>
      <c r="L613" s="236"/>
      <c r="M613" s="236"/>
      <c r="N613" s="236"/>
      <c r="O613" s="236"/>
      <c r="P613" s="236"/>
      <c r="Q613" s="236"/>
      <c r="R613" s="236"/>
      <c r="S613" s="236"/>
      <c r="T613" s="236"/>
      <c r="U613" s="236"/>
      <c r="V613" s="236"/>
      <c r="W613" s="236"/>
      <c r="X613" s="236"/>
      <c r="Y613" s="236"/>
      <c r="Z613" s="236"/>
      <c r="AA613" s="236"/>
      <c r="AB613" s="236"/>
    </row>
    <row r="614">
      <c r="A614" s="236"/>
      <c r="B614" s="236"/>
      <c r="C614" s="236"/>
      <c r="D614" s="248"/>
      <c r="E614" s="248"/>
      <c r="F614" s="248"/>
      <c r="G614" s="236"/>
      <c r="H614" s="236"/>
      <c r="I614" s="236"/>
      <c r="J614" s="236"/>
      <c r="K614" s="236"/>
      <c r="L614" s="236"/>
      <c r="M614" s="236"/>
      <c r="N614" s="236"/>
      <c r="O614" s="236"/>
      <c r="P614" s="236"/>
      <c r="Q614" s="236"/>
      <c r="R614" s="236"/>
      <c r="S614" s="236"/>
      <c r="T614" s="236"/>
      <c r="U614" s="236"/>
      <c r="V614" s="236"/>
      <c r="W614" s="236"/>
      <c r="X614" s="236"/>
      <c r="Y614" s="236"/>
      <c r="Z614" s="236"/>
      <c r="AA614" s="236"/>
      <c r="AB614" s="236"/>
    </row>
    <row r="615">
      <c r="A615" s="236"/>
      <c r="B615" s="236"/>
      <c r="C615" s="236"/>
      <c r="D615" s="248"/>
      <c r="E615" s="248"/>
      <c r="F615" s="248"/>
      <c r="G615" s="236"/>
      <c r="H615" s="236"/>
      <c r="I615" s="236"/>
      <c r="J615" s="236"/>
      <c r="K615" s="236"/>
      <c r="L615" s="236"/>
      <c r="M615" s="236"/>
      <c r="N615" s="236"/>
      <c r="O615" s="236"/>
      <c r="P615" s="236"/>
      <c r="Q615" s="236"/>
      <c r="R615" s="236"/>
      <c r="S615" s="236"/>
      <c r="T615" s="236"/>
      <c r="U615" s="236"/>
      <c r="V615" s="236"/>
      <c r="W615" s="236"/>
      <c r="X615" s="236"/>
      <c r="Y615" s="236"/>
      <c r="Z615" s="236"/>
      <c r="AA615" s="236"/>
      <c r="AB615" s="236"/>
    </row>
    <row r="616">
      <c r="A616" s="236"/>
      <c r="B616" s="236"/>
      <c r="C616" s="236"/>
      <c r="D616" s="248"/>
      <c r="E616" s="248"/>
      <c r="F616" s="248"/>
      <c r="G616" s="236"/>
      <c r="H616" s="236"/>
      <c r="I616" s="236"/>
      <c r="J616" s="236"/>
      <c r="K616" s="236"/>
      <c r="L616" s="236"/>
      <c r="M616" s="236"/>
      <c r="N616" s="236"/>
      <c r="O616" s="236"/>
      <c r="P616" s="236"/>
      <c r="Q616" s="236"/>
      <c r="R616" s="236"/>
      <c r="S616" s="236"/>
      <c r="T616" s="236"/>
      <c r="U616" s="236"/>
      <c r="V616" s="236"/>
      <c r="W616" s="236"/>
      <c r="X616" s="236"/>
      <c r="Y616" s="236"/>
      <c r="Z616" s="236"/>
      <c r="AA616" s="236"/>
      <c r="AB616" s="236"/>
    </row>
    <row r="617">
      <c r="A617" s="236"/>
      <c r="B617" s="236"/>
      <c r="C617" s="236"/>
      <c r="D617" s="248"/>
      <c r="E617" s="248"/>
      <c r="F617" s="248"/>
      <c r="G617" s="236"/>
      <c r="H617" s="236"/>
      <c r="I617" s="236"/>
      <c r="J617" s="236"/>
      <c r="K617" s="236"/>
      <c r="L617" s="236"/>
      <c r="M617" s="236"/>
      <c r="N617" s="236"/>
      <c r="O617" s="236"/>
      <c r="P617" s="236"/>
      <c r="Q617" s="236"/>
      <c r="R617" s="236"/>
      <c r="S617" s="236"/>
      <c r="T617" s="236"/>
      <c r="U617" s="236"/>
      <c r="V617" s="236"/>
      <c r="W617" s="236"/>
      <c r="X617" s="236"/>
      <c r="Y617" s="236"/>
      <c r="Z617" s="236"/>
      <c r="AA617" s="236"/>
      <c r="AB617" s="236"/>
    </row>
    <row r="618">
      <c r="A618" s="236"/>
      <c r="B618" s="236"/>
      <c r="C618" s="236"/>
      <c r="D618" s="248"/>
      <c r="E618" s="248"/>
      <c r="F618" s="248"/>
      <c r="G618" s="236"/>
      <c r="H618" s="236"/>
      <c r="I618" s="236"/>
      <c r="J618" s="236"/>
      <c r="K618" s="236"/>
      <c r="L618" s="236"/>
      <c r="M618" s="236"/>
      <c r="N618" s="236"/>
      <c r="O618" s="236"/>
      <c r="P618" s="236"/>
      <c r="Q618" s="236"/>
      <c r="R618" s="236"/>
      <c r="S618" s="236"/>
      <c r="T618" s="236"/>
      <c r="U618" s="236"/>
      <c r="V618" s="236"/>
      <c r="W618" s="236"/>
      <c r="X618" s="236"/>
      <c r="Y618" s="236"/>
      <c r="Z618" s="236"/>
      <c r="AA618" s="236"/>
      <c r="AB618" s="236"/>
    </row>
    <row r="619">
      <c r="A619" s="236"/>
      <c r="B619" s="236"/>
      <c r="C619" s="236"/>
      <c r="D619" s="248"/>
      <c r="E619" s="248"/>
      <c r="F619" s="248"/>
      <c r="G619" s="236"/>
      <c r="H619" s="236"/>
      <c r="I619" s="236"/>
      <c r="J619" s="236"/>
      <c r="K619" s="236"/>
      <c r="L619" s="236"/>
      <c r="M619" s="236"/>
      <c r="N619" s="236"/>
      <c r="O619" s="236"/>
      <c r="P619" s="236"/>
      <c r="Q619" s="236"/>
      <c r="R619" s="236"/>
      <c r="S619" s="236"/>
      <c r="T619" s="236"/>
      <c r="U619" s="236"/>
      <c r="V619" s="236"/>
      <c r="W619" s="236"/>
      <c r="X619" s="236"/>
      <c r="Y619" s="236"/>
      <c r="Z619" s="236"/>
      <c r="AA619" s="236"/>
      <c r="AB619" s="236"/>
    </row>
    <row r="620">
      <c r="A620" s="236"/>
      <c r="B620" s="236"/>
      <c r="C620" s="236"/>
      <c r="D620" s="248"/>
      <c r="E620" s="248"/>
      <c r="F620" s="248"/>
      <c r="G620" s="236"/>
      <c r="H620" s="236"/>
      <c r="I620" s="236"/>
      <c r="J620" s="236"/>
      <c r="K620" s="236"/>
      <c r="L620" s="236"/>
      <c r="M620" s="236"/>
      <c r="N620" s="236"/>
      <c r="O620" s="236"/>
      <c r="P620" s="236"/>
      <c r="Q620" s="236"/>
      <c r="R620" s="236"/>
      <c r="S620" s="236"/>
      <c r="T620" s="236"/>
      <c r="U620" s="236"/>
      <c r="V620" s="236"/>
      <c r="W620" s="236"/>
      <c r="X620" s="236"/>
      <c r="Y620" s="236"/>
      <c r="Z620" s="236"/>
      <c r="AA620" s="236"/>
      <c r="AB620" s="236"/>
    </row>
    <row r="621">
      <c r="A621" s="236"/>
      <c r="B621" s="236"/>
      <c r="C621" s="236"/>
      <c r="D621" s="248"/>
      <c r="E621" s="248"/>
      <c r="F621" s="248"/>
      <c r="G621" s="236"/>
      <c r="H621" s="236"/>
      <c r="I621" s="236"/>
      <c r="J621" s="236"/>
      <c r="K621" s="236"/>
      <c r="L621" s="236"/>
      <c r="M621" s="236"/>
      <c r="N621" s="236"/>
      <c r="O621" s="236"/>
      <c r="P621" s="236"/>
      <c r="Q621" s="236"/>
      <c r="R621" s="236"/>
      <c r="S621" s="236"/>
      <c r="T621" s="236"/>
      <c r="U621" s="236"/>
      <c r="V621" s="236"/>
      <c r="W621" s="236"/>
      <c r="X621" s="236"/>
      <c r="Y621" s="236"/>
      <c r="Z621" s="236"/>
      <c r="AA621" s="236"/>
      <c r="AB621" s="236"/>
    </row>
    <row r="622">
      <c r="A622" s="236"/>
      <c r="B622" s="236"/>
      <c r="C622" s="236"/>
      <c r="D622" s="248"/>
      <c r="E622" s="248"/>
      <c r="F622" s="248"/>
      <c r="G622" s="236"/>
      <c r="H622" s="236"/>
      <c r="I622" s="236"/>
      <c r="J622" s="236"/>
      <c r="K622" s="236"/>
      <c r="L622" s="236"/>
      <c r="M622" s="236"/>
      <c r="N622" s="236"/>
      <c r="O622" s="236"/>
      <c r="P622" s="236"/>
      <c r="Q622" s="236"/>
      <c r="R622" s="236"/>
      <c r="S622" s="236"/>
      <c r="T622" s="236"/>
      <c r="U622" s="236"/>
      <c r="V622" s="236"/>
      <c r="W622" s="236"/>
      <c r="X622" s="236"/>
      <c r="Y622" s="236"/>
      <c r="Z622" s="236"/>
      <c r="AA622" s="236"/>
      <c r="AB622" s="236"/>
    </row>
    <row r="623">
      <c r="A623" s="236"/>
      <c r="B623" s="236"/>
      <c r="C623" s="236"/>
      <c r="D623" s="248"/>
      <c r="E623" s="248"/>
      <c r="F623" s="248"/>
      <c r="G623" s="236"/>
      <c r="H623" s="236"/>
      <c r="I623" s="236"/>
      <c r="J623" s="236"/>
      <c r="K623" s="236"/>
      <c r="L623" s="236"/>
      <c r="M623" s="236"/>
      <c r="N623" s="236"/>
      <c r="O623" s="236"/>
      <c r="P623" s="236"/>
      <c r="Q623" s="236"/>
      <c r="R623" s="236"/>
      <c r="S623" s="236"/>
      <c r="T623" s="236"/>
      <c r="U623" s="236"/>
      <c r="V623" s="236"/>
      <c r="W623" s="236"/>
      <c r="X623" s="236"/>
      <c r="Y623" s="236"/>
      <c r="Z623" s="236"/>
      <c r="AA623" s="236"/>
      <c r="AB623" s="236"/>
    </row>
    <row r="624">
      <c r="A624" s="236"/>
      <c r="B624" s="236"/>
      <c r="C624" s="236"/>
      <c r="D624" s="248"/>
      <c r="E624" s="248"/>
      <c r="F624" s="248"/>
      <c r="G624" s="236"/>
      <c r="H624" s="236"/>
      <c r="I624" s="236"/>
      <c r="J624" s="236"/>
      <c r="K624" s="236"/>
      <c r="L624" s="236"/>
      <c r="M624" s="236"/>
      <c r="N624" s="236"/>
      <c r="O624" s="236"/>
      <c r="P624" s="236"/>
      <c r="Q624" s="236"/>
      <c r="R624" s="236"/>
      <c r="S624" s="236"/>
      <c r="T624" s="236"/>
      <c r="U624" s="236"/>
      <c r="V624" s="236"/>
      <c r="W624" s="236"/>
      <c r="X624" s="236"/>
      <c r="Y624" s="236"/>
      <c r="Z624" s="236"/>
      <c r="AA624" s="236"/>
      <c r="AB624" s="236"/>
    </row>
    <row r="625">
      <c r="A625" s="236"/>
      <c r="B625" s="236"/>
      <c r="C625" s="236"/>
      <c r="D625" s="248"/>
      <c r="E625" s="248"/>
      <c r="F625" s="248"/>
      <c r="G625" s="236"/>
      <c r="H625" s="236"/>
      <c r="I625" s="236"/>
      <c r="J625" s="236"/>
      <c r="K625" s="236"/>
      <c r="L625" s="236"/>
      <c r="M625" s="236"/>
      <c r="N625" s="236"/>
      <c r="O625" s="236"/>
      <c r="P625" s="236"/>
      <c r="Q625" s="236"/>
      <c r="R625" s="236"/>
      <c r="S625" s="236"/>
      <c r="T625" s="236"/>
      <c r="U625" s="236"/>
      <c r="V625" s="236"/>
      <c r="W625" s="236"/>
      <c r="X625" s="236"/>
      <c r="Y625" s="236"/>
      <c r="Z625" s="236"/>
      <c r="AA625" s="236"/>
      <c r="AB625" s="236"/>
    </row>
    <row r="626">
      <c r="A626" s="236"/>
      <c r="B626" s="236"/>
      <c r="C626" s="236"/>
      <c r="D626" s="248"/>
      <c r="E626" s="248"/>
      <c r="F626" s="248"/>
      <c r="G626" s="236"/>
      <c r="H626" s="236"/>
      <c r="I626" s="236"/>
      <c r="J626" s="236"/>
      <c r="K626" s="236"/>
      <c r="L626" s="236"/>
      <c r="M626" s="236"/>
      <c r="N626" s="236"/>
      <c r="O626" s="236"/>
      <c r="P626" s="236"/>
      <c r="Q626" s="236"/>
      <c r="R626" s="236"/>
      <c r="S626" s="236"/>
      <c r="T626" s="236"/>
      <c r="U626" s="236"/>
      <c r="V626" s="236"/>
      <c r="W626" s="236"/>
      <c r="X626" s="236"/>
      <c r="Y626" s="236"/>
      <c r="Z626" s="236"/>
      <c r="AA626" s="236"/>
      <c r="AB626" s="236"/>
    </row>
    <row r="627">
      <c r="A627" s="236"/>
      <c r="B627" s="236"/>
      <c r="C627" s="236"/>
      <c r="D627" s="248"/>
      <c r="E627" s="248"/>
      <c r="F627" s="248"/>
      <c r="G627" s="236"/>
      <c r="H627" s="236"/>
      <c r="I627" s="236"/>
      <c r="J627" s="236"/>
      <c r="K627" s="236"/>
      <c r="L627" s="236"/>
      <c r="M627" s="236"/>
      <c r="N627" s="236"/>
      <c r="O627" s="236"/>
      <c r="P627" s="236"/>
      <c r="Q627" s="236"/>
      <c r="R627" s="236"/>
      <c r="S627" s="236"/>
      <c r="T627" s="236"/>
      <c r="U627" s="236"/>
      <c r="V627" s="236"/>
      <c r="W627" s="236"/>
      <c r="X627" s="236"/>
      <c r="Y627" s="236"/>
      <c r="Z627" s="236"/>
      <c r="AA627" s="236"/>
      <c r="AB627" s="236"/>
    </row>
    <row r="628">
      <c r="A628" s="236"/>
      <c r="B628" s="236"/>
      <c r="C628" s="236"/>
      <c r="D628" s="248"/>
      <c r="E628" s="248"/>
      <c r="F628" s="248"/>
      <c r="G628" s="236"/>
      <c r="H628" s="236"/>
      <c r="I628" s="236"/>
      <c r="J628" s="236"/>
      <c r="K628" s="236"/>
      <c r="L628" s="236"/>
      <c r="M628" s="236"/>
      <c r="N628" s="236"/>
      <c r="O628" s="236"/>
      <c r="P628" s="236"/>
      <c r="Q628" s="236"/>
      <c r="R628" s="236"/>
      <c r="S628" s="236"/>
      <c r="T628" s="236"/>
      <c r="U628" s="236"/>
      <c r="V628" s="236"/>
      <c r="W628" s="236"/>
      <c r="X628" s="236"/>
      <c r="Y628" s="236"/>
      <c r="Z628" s="236"/>
      <c r="AA628" s="236"/>
      <c r="AB628" s="236"/>
    </row>
    <row r="629">
      <c r="A629" s="236"/>
      <c r="B629" s="236"/>
      <c r="C629" s="236"/>
      <c r="D629" s="248"/>
      <c r="E629" s="248"/>
      <c r="F629" s="248"/>
      <c r="G629" s="236"/>
      <c r="H629" s="236"/>
      <c r="I629" s="236"/>
      <c r="J629" s="236"/>
      <c r="K629" s="236"/>
      <c r="L629" s="236"/>
      <c r="M629" s="236"/>
      <c r="N629" s="236"/>
      <c r="O629" s="236"/>
      <c r="P629" s="236"/>
      <c r="Q629" s="236"/>
      <c r="R629" s="236"/>
      <c r="S629" s="236"/>
      <c r="T629" s="236"/>
      <c r="U629" s="236"/>
      <c r="V629" s="236"/>
      <c r="W629" s="236"/>
      <c r="X629" s="236"/>
      <c r="Y629" s="236"/>
      <c r="Z629" s="236"/>
      <c r="AA629" s="236"/>
      <c r="AB629" s="236"/>
    </row>
    <row r="630">
      <c r="A630" s="236"/>
      <c r="B630" s="236"/>
      <c r="C630" s="236"/>
      <c r="D630" s="248"/>
      <c r="E630" s="248"/>
      <c r="F630" s="248"/>
      <c r="G630" s="236"/>
      <c r="H630" s="236"/>
      <c r="I630" s="236"/>
      <c r="J630" s="236"/>
      <c r="K630" s="236"/>
      <c r="L630" s="236"/>
      <c r="M630" s="236"/>
      <c r="N630" s="236"/>
      <c r="O630" s="236"/>
      <c r="P630" s="236"/>
      <c r="Q630" s="236"/>
      <c r="R630" s="236"/>
      <c r="S630" s="236"/>
      <c r="T630" s="236"/>
      <c r="U630" s="236"/>
      <c r="V630" s="236"/>
      <c r="W630" s="236"/>
      <c r="X630" s="236"/>
      <c r="Y630" s="236"/>
      <c r="Z630" s="236"/>
      <c r="AA630" s="236"/>
      <c r="AB630" s="236"/>
    </row>
    <row r="631">
      <c r="A631" s="236"/>
      <c r="B631" s="236"/>
      <c r="C631" s="236"/>
      <c r="D631" s="248"/>
      <c r="E631" s="248"/>
      <c r="F631" s="248"/>
      <c r="G631" s="236"/>
      <c r="H631" s="236"/>
      <c r="I631" s="236"/>
      <c r="J631" s="236"/>
      <c r="K631" s="236"/>
      <c r="L631" s="236"/>
      <c r="M631" s="236"/>
      <c r="N631" s="236"/>
      <c r="O631" s="236"/>
      <c r="P631" s="236"/>
      <c r="Q631" s="236"/>
      <c r="R631" s="236"/>
      <c r="S631" s="236"/>
      <c r="T631" s="236"/>
      <c r="U631" s="236"/>
      <c r="V631" s="236"/>
      <c r="W631" s="236"/>
      <c r="X631" s="236"/>
      <c r="Y631" s="236"/>
      <c r="Z631" s="236"/>
      <c r="AA631" s="236"/>
      <c r="AB631" s="236"/>
    </row>
    <row r="632">
      <c r="A632" s="236"/>
      <c r="B632" s="236"/>
      <c r="C632" s="236"/>
      <c r="D632" s="248"/>
      <c r="E632" s="248"/>
      <c r="F632" s="248"/>
      <c r="G632" s="236"/>
      <c r="H632" s="236"/>
      <c r="I632" s="236"/>
      <c r="J632" s="236"/>
      <c r="K632" s="236"/>
      <c r="L632" s="236"/>
      <c r="M632" s="236"/>
      <c r="N632" s="236"/>
      <c r="O632" s="236"/>
      <c r="P632" s="236"/>
      <c r="Q632" s="236"/>
      <c r="R632" s="236"/>
      <c r="S632" s="236"/>
      <c r="T632" s="236"/>
      <c r="U632" s="236"/>
      <c r="V632" s="236"/>
      <c r="W632" s="236"/>
      <c r="X632" s="236"/>
      <c r="Y632" s="236"/>
      <c r="Z632" s="236"/>
      <c r="AA632" s="236"/>
      <c r="AB632" s="236"/>
    </row>
    <row r="633">
      <c r="A633" s="236"/>
      <c r="B633" s="236"/>
      <c r="C633" s="236"/>
      <c r="D633" s="248"/>
      <c r="E633" s="248"/>
      <c r="F633" s="248"/>
      <c r="G633" s="236"/>
      <c r="H633" s="236"/>
      <c r="I633" s="236"/>
      <c r="J633" s="236"/>
      <c r="K633" s="236"/>
      <c r="L633" s="236"/>
      <c r="M633" s="236"/>
      <c r="N633" s="236"/>
      <c r="O633" s="236"/>
      <c r="P633" s="236"/>
      <c r="Q633" s="236"/>
      <c r="R633" s="236"/>
      <c r="S633" s="236"/>
      <c r="T633" s="236"/>
      <c r="U633" s="236"/>
      <c r="V633" s="236"/>
      <c r="W633" s="236"/>
      <c r="X633" s="236"/>
      <c r="Y633" s="236"/>
      <c r="Z633" s="236"/>
      <c r="AA633" s="236"/>
      <c r="AB633" s="236"/>
    </row>
    <row r="634">
      <c r="A634" s="236"/>
      <c r="B634" s="236"/>
      <c r="C634" s="236"/>
      <c r="D634" s="248"/>
      <c r="E634" s="248"/>
      <c r="F634" s="248"/>
      <c r="G634" s="236"/>
      <c r="H634" s="236"/>
      <c r="I634" s="236"/>
      <c r="J634" s="236"/>
      <c r="K634" s="236"/>
      <c r="L634" s="236"/>
      <c r="M634" s="236"/>
      <c r="N634" s="236"/>
      <c r="O634" s="236"/>
      <c r="P634" s="236"/>
      <c r="Q634" s="236"/>
      <c r="R634" s="236"/>
      <c r="S634" s="236"/>
      <c r="T634" s="236"/>
      <c r="U634" s="236"/>
      <c r="V634" s="236"/>
      <c r="W634" s="236"/>
      <c r="X634" s="236"/>
      <c r="Y634" s="236"/>
      <c r="Z634" s="236"/>
      <c r="AA634" s="236"/>
      <c r="AB634" s="236"/>
    </row>
    <row r="635">
      <c r="A635" s="236"/>
      <c r="B635" s="236"/>
      <c r="C635" s="236"/>
      <c r="D635" s="248"/>
      <c r="E635" s="248"/>
      <c r="F635" s="248"/>
      <c r="G635" s="236"/>
      <c r="H635" s="236"/>
      <c r="I635" s="236"/>
      <c r="J635" s="236"/>
      <c r="K635" s="236"/>
      <c r="L635" s="236"/>
      <c r="M635" s="236"/>
      <c r="N635" s="236"/>
      <c r="O635" s="236"/>
      <c r="P635" s="236"/>
      <c r="Q635" s="236"/>
      <c r="R635" s="236"/>
      <c r="S635" s="236"/>
      <c r="T635" s="236"/>
      <c r="U635" s="236"/>
      <c r="V635" s="236"/>
      <c r="W635" s="236"/>
      <c r="X635" s="236"/>
      <c r="Y635" s="236"/>
      <c r="Z635" s="236"/>
      <c r="AA635" s="236"/>
      <c r="AB635" s="236"/>
    </row>
    <row r="636">
      <c r="A636" s="236"/>
      <c r="B636" s="236"/>
      <c r="C636" s="236"/>
      <c r="D636" s="248"/>
      <c r="E636" s="248"/>
      <c r="F636" s="248"/>
      <c r="G636" s="236"/>
      <c r="H636" s="236"/>
      <c r="I636" s="236"/>
      <c r="J636" s="236"/>
      <c r="K636" s="236"/>
      <c r="L636" s="236"/>
      <c r="M636" s="236"/>
      <c r="N636" s="236"/>
      <c r="O636" s="236"/>
      <c r="P636" s="236"/>
      <c r="Q636" s="236"/>
      <c r="R636" s="236"/>
      <c r="S636" s="236"/>
      <c r="T636" s="236"/>
      <c r="U636" s="236"/>
      <c r="V636" s="236"/>
      <c r="W636" s="236"/>
      <c r="X636" s="236"/>
      <c r="Y636" s="236"/>
      <c r="Z636" s="236"/>
      <c r="AA636" s="236"/>
      <c r="AB636" s="236"/>
    </row>
    <row r="637">
      <c r="A637" s="236"/>
      <c r="B637" s="236"/>
      <c r="C637" s="236"/>
      <c r="D637" s="248"/>
      <c r="E637" s="248"/>
      <c r="F637" s="248"/>
      <c r="G637" s="236"/>
      <c r="H637" s="236"/>
      <c r="I637" s="236"/>
      <c r="J637" s="236"/>
      <c r="K637" s="236"/>
      <c r="L637" s="236"/>
      <c r="M637" s="236"/>
      <c r="N637" s="236"/>
      <c r="O637" s="236"/>
      <c r="P637" s="236"/>
      <c r="Q637" s="236"/>
      <c r="R637" s="236"/>
      <c r="S637" s="236"/>
      <c r="T637" s="236"/>
      <c r="U637" s="236"/>
      <c r="V637" s="236"/>
      <c r="W637" s="236"/>
      <c r="X637" s="236"/>
      <c r="Y637" s="236"/>
      <c r="Z637" s="236"/>
      <c r="AA637" s="236"/>
      <c r="AB637" s="236"/>
    </row>
    <row r="638">
      <c r="A638" s="236"/>
      <c r="B638" s="236"/>
      <c r="C638" s="236"/>
      <c r="D638" s="248"/>
      <c r="E638" s="248"/>
      <c r="F638" s="248"/>
      <c r="G638" s="236"/>
      <c r="H638" s="236"/>
      <c r="I638" s="236"/>
      <c r="J638" s="236"/>
      <c r="K638" s="236"/>
      <c r="L638" s="236"/>
      <c r="M638" s="236"/>
      <c r="N638" s="236"/>
      <c r="O638" s="236"/>
      <c r="P638" s="236"/>
      <c r="Q638" s="236"/>
      <c r="R638" s="236"/>
      <c r="S638" s="236"/>
      <c r="T638" s="236"/>
      <c r="U638" s="236"/>
      <c r="V638" s="236"/>
      <c r="W638" s="236"/>
      <c r="X638" s="236"/>
      <c r="Y638" s="236"/>
      <c r="Z638" s="236"/>
      <c r="AA638" s="236"/>
      <c r="AB638" s="236"/>
    </row>
    <row r="639">
      <c r="A639" s="236"/>
      <c r="B639" s="236"/>
      <c r="C639" s="236"/>
      <c r="D639" s="248"/>
      <c r="E639" s="248"/>
      <c r="F639" s="248"/>
      <c r="G639" s="236"/>
      <c r="H639" s="236"/>
      <c r="I639" s="236"/>
      <c r="J639" s="236"/>
      <c r="K639" s="236"/>
      <c r="L639" s="236"/>
      <c r="M639" s="236"/>
      <c r="N639" s="236"/>
      <c r="O639" s="236"/>
      <c r="P639" s="236"/>
      <c r="Q639" s="236"/>
      <c r="R639" s="236"/>
      <c r="S639" s="236"/>
      <c r="T639" s="236"/>
      <c r="U639" s="236"/>
      <c r="V639" s="236"/>
      <c r="W639" s="236"/>
      <c r="X639" s="236"/>
      <c r="Y639" s="236"/>
      <c r="Z639" s="236"/>
      <c r="AA639" s="236"/>
      <c r="AB639" s="236"/>
    </row>
    <row r="640">
      <c r="A640" s="236"/>
      <c r="B640" s="236"/>
      <c r="C640" s="236"/>
      <c r="D640" s="248"/>
      <c r="E640" s="248"/>
      <c r="F640" s="248"/>
      <c r="G640" s="236"/>
      <c r="H640" s="236"/>
      <c r="I640" s="236"/>
      <c r="J640" s="236"/>
      <c r="K640" s="236"/>
      <c r="L640" s="236"/>
      <c r="M640" s="236"/>
      <c r="N640" s="236"/>
      <c r="O640" s="236"/>
      <c r="P640" s="236"/>
      <c r="Q640" s="236"/>
      <c r="R640" s="236"/>
      <c r="S640" s="236"/>
      <c r="T640" s="236"/>
      <c r="U640" s="236"/>
      <c r="V640" s="236"/>
      <c r="W640" s="236"/>
      <c r="X640" s="236"/>
      <c r="Y640" s="236"/>
      <c r="Z640" s="236"/>
      <c r="AA640" s="236"/>
      <c r="AB640" s="236"/>
    </row>
    <row r="641">
      <c r="A641" s="236"/>
      <c r="B641" s="236"/>
      <c r="C641" s="236"/>
      <c r="D641" s="248"/>
      <c r="E641" s="248"/>
      <c r="F641" s="248"/>
      <c r="G641" s="236"/>
      <c r="H641" s="236"/>
      <c r="I641" s="236"/>
      <c r="J641" s="236"/>
      <c r="K641" s="236"/>
      <c r="L641" s="236"/>
      <c r="M641" s="236"/>
      <c r="N641" s="236"/>
      <c r="O641" s="236"/>
      <c r="P641" s="236"/>
      <c r="Q641" s="236"/>
      <c r="R641" s="236"/>
      <c r="S641" s="236"/>
      <c r="T641" s="236"/>
      <c r="U641" s="236"/>
      <c r="V641" s="236"/>
      <c r="W641" s="236"/>
      <c r="X641" s="236"/>
      <c r="Y641" s="236"/>
      <c r="Z641" s="236"/>
      <c r="AA641" s="236"/>
      <c r="AB641" s="236"/>
    </row>
    <row r="642">
      <c r="A642" s="236"/>
      <c r="B642" s="236"/>
      <c r="C642" s="236"/>
      <c r="D642" s="248"/>
      <c r="E642" s="248"/>
      <c r="F642" s="248"/>
      <c r="G642" s="236"/>
      <c r="H642" s="236"/>
      <c r="I642" s="236"/>
      <c r="J642" s="236"/>
      <c r="K642" s="236"/>
      <c r="L642" s="236"/>
      <c r="M642" s="236"/>
      <c r="N642" s="236"/>
      <c r="O642" s="236"/>
      <c r="P642" s="236"/>
      <c r="Q642" s="236"/>
      <c r="R642" s="236"/>
      <c r="S642" s="236"/>
      <c r="T642" s="236"/>
      <c r="U642" s="236"/>
      <c r="V642" s="236"/>
      <c r="W642" s="236"/>
      <c r="X642" s="236"/>
      <c r="Y642" s="236"/>
      <c r="Z642" s="236"/>
      <c r="AA642" s="236"/>
      <c r="AB642" s="236"/>
    </row>
    <row r="643">
      <c r="A643" s="236"/>
      <c r="B643" s="236"/>
      <c r="C643" s="236"/>
      <c r="D643" s="248"/>
      <c r="E643" s="248"/>
      <c r="F643" s="248"/>
      <c r="G643" s="236"/>
      <c r="H643" s="236"/>
      <c r="I643" s="236"/>
      <c r="J643" s="236"/>
      <c r="K643" s="236"/>
      <c r="L643" s="236"/>
      <c r="M643" s="236"/>
      <c r="N643" s="236"/>
      <c r="O643" s="236"/>
      <c r="P643" s="236"/>
      <c r="Q643" s="236"/>
      <c r="R643" s="236"/>
      <c r="S643" s="236"/>
      <c r="T643" s="236"/>
      <c r="U643" s="236"/>
      <c r="V643" s="236"/>
      <c r="W643" s="236"/>
      <c r="X643" s="236"/>
      <c r="Y643" s="236"/>
      <c r="Z643" s="236"/>
      <c r="AA643" s="236"/>
      <c r="AB643" s="236"/>
    </row>
    <row r="644">
      <c r="A644" s="236"/>
      <c r="B644" s="236"/>
      <c r="C644" s="236"/>
      <c r="D644" s="248"/>
      <c r="E644" s="248"/>
      <c r="F644" s="248"/>
      <c r="G644" s="236"/>
      <c r="H644" s="236"/>
      <c r="I644" s="236"/>
      <c r="J644" s="236"/>
      <c r="K644" s="236"/>
      <c r="L644" s="236"/>
      <c r="M644" s="236"/>
      <c r="N644" s="236"/>
      <c r="O644" s="236"/>
      <c r="P644" s="236"/>
      <c r="Q644" s="236"/>
      <c r="R644" s="236"/>
      <c r="S644" s="236"/>
      <c r="T644" s="236"/>
      <c r="U644" s="236"/>
      <c r="V644" s="236"/>
      <c r="W644" s="236"/>
      <c r="X644" s="236"/>
      <c r="Y644" s="236"/>
      <c r="Z644" s="236"/>
      <c r="AA644" s="236"/>
      <c r="AB644" s="236"/>
    </row>
    <row r="645">
      <c r="A645" s="236"/>
      <c r="B645" s="236"/>
      <c r="C645" s="236"/>
      <c r="D645" s="248"/>
      <c r="E645" s="248"/>
      <c r="F645" s="248"/>
      <c r="G645" s="236"/>
      <c r="H645" s="236"/>
      <c r="I645" s="236"/>
      <c r="J645" s="236"/>
      <c r="K645" s="236"/>
      <c r="L645" s="236"/>
      <c r="M645" s="236"/>
      <c r="N645" s="236"/>
      <c r="O645" s="236"/>
      <c r="P645" s="236"/>
      <c r="Q645" s="236"/>
      <c r="R645" s="236"/>
      <c r="S645" s="236"/>
      <c r="T645" s="236"/>
      <c r="U645" s="236"/>
      <c r="V645" s="236"/>
      <c r="W645" s="236"/>
      <c r="X645" s="236"/>
      <c r="Y645" s="236"/>
      <c r="Z645" s="236"/>
      <c r="AA645" s="236"/>
      <c r="AB645" s="236"/>
    </row>
    <row r="646">
      <c r="A646" s="236"/>
      <c r="B646" s="236"/>
      <c r="C646" s="236"/>
      <c r="D646" s="248"/>
      <c r="E646" s="248"/>
      <c r="F646" s="248"/>
      <c r="G646" s="236"/>
      <c r="H646" s="236"/>
      <c r="I646" s="236"/>
      <c r="J646" s="236"/>
      <c r="K646" s="236"/>
      <c r="L646" s="236"/>
      <c r="M646" s="236"/>
      <c r="N646" s="236"/>
      <c r="O646" s="236"/>
      <c r="P646" s="236"/>
      <c r="Q646" s="236"/>
      <c r="R646" s="236"/>
      <c r="S646" s="236"/>
      <c r="T646" s="236"/>
      <c r="U646" s="236"/>
      <c r="V646" s="236"/>
      <c r="W646" s="236"/>
      <c r="X646" s="236"/>
      <c r="Y646" s="236"/>
      <c r="Z646" s="236"/>
      <c r="AA646" s="236"/>
      <c r="AB646" s="236"/>
    </row>
    <row r="647">
      <c r="A647" s="236"/>
      <c r="B647" s="236"/>
      <c r="C647" s="236"/>
      <c r="D647" s="248"/>
      <c r="E647" s="248"/>
      <c r="F647" s="248"/>
      <c r="G647" s="236"/>
      <c r="H647" s="236"/>
      <c r="I647" s="236"/>
      <c r="J647" s="236"/>
      <c r="K647" s="236"/>
      <c r="L647" s="236"/>
      <c r="M647" s="236"/>
      <c r="N647" s="236"/>
      <c r="O647" s="236"/>
      <c r="P647" s="236"/>
      <c r="Q647" s="236"/>
      <c r="R647" s="236"/>
      <c r="S647" s="236"/>
      <c r="T647" s="236"/>
      <c r="U647" s="236"/>
      <c r="V647" s="236"/>
      <c r="W647" s="236"/>
      <c r="X647" s="236"/>
      <c r="Y647" s="236"/>
      <c r="Z647" s="236"/>
      <c r="AA647" s="236"/>
      <c r="AB647" s="236"/>
    </row>
    <row r="648">
      <c r="A648" s="236"/>
      <c r="B648" s="236"/>
      <c r="C648" s="236"/>
      <c r="D648" s="248"/>
      <c r="E648" s="248"/>
      <c r="F648" s="248"/>
      <c r="G648" s="236"/>
      <c r="H648" s="236"/>
      <c r="I648" s="236"/>
      <c r="J648" s="236"/>
      <c r="K648" s="236"/>
      <c r="L648" s="236"/>
      <c r="M648" s="236"/>
      <c r="N648" s="236"/>
      <c r="O648" s="236"/>
      <c r="P648" s="236"/>
      <c r="Q648" s="236"/>
      <c r="R648" s="236"/>
      <c r="S648" s="236"/>
      <c r="T648" s="236"/>
      <c r="U648" s="236"/>
      <c r="V648" s="236"/>
      <c r="W648" s="236"/>
      <c r="X648" s="236"/>
      <c r="Y648" s="236"/>
      <c r="Z648" s="236"/>
      <c r="AA648" s="236"/>
      <c r="AB648" s="236"/>
    </row>
    <row r="649">
      <c r="A649" s="236"/>
      <c r="B649" s="236"/>
      <c r="C649" s="236"/>
      <c r="D649" s="248"/>
      <c r="E649" s="248"/>
      <c r="F649" s="248"/>
      <c r="G649" s="236"/>
      <c r="H649" s="236"/>
      <c r="I649" s="236"/>
      <c r="J649" s="236"/>
      <c r="K649" s="236"/>
      <c r="L649" s="236"/>
      <c r="M649" s="236"/>
      <c r="N649" s="236"/>
      <c r="O649" s="236"/>
      <c r="P649" s="236"/>
      <c r="Q649" s="236"/>
      <c r="R649" s="236"/>
      <c r="S649" s="236"/>
      <c r="T649" s="236"/>
      <c r="U649" s="236"/>
      <c r="V649" s="236"/>
      <c r="W649" s="236"/>
      <c r="X649" s="236"/>
      <c r="Y649" s="236"/>
      <c r="Z649" s="236"/>
      <c r="AA649" s="236"/>
      <c r="AB649" s="236"/>
    </row>
    <row r="650">
      <c r="A650" s="236"/>
      <c r="B650" s="236"/>
      <c r="C650" s="236"/>
      <c r="D650" s="248"/>
      <c r="E650" s="248"/>
      <c r="F650" s="248"/>
      <c r="G650" s="236"/>
      <c r="H650" s="236"/>
      <c r="I650" s="236"/>
      <c r="J650" s="236"/>
      <c r="K650" s="236"/>
      <c r="L650" s="236"/>
      <c r="M650" s="236"/>
      <c r="N650" s="236"/>
      <c r="O650" s="236"/>
      <c r="P650" s="236"/>
      <c r="Q650" s="236"/>
      <c r="R650" s="236"/>
      <c r="S650" s="236"/>
      <c r="T650" s="236"/>
      <c r="U650" s="236"/>
      <c r="V650" s="236"/>
      <c r="W650" s="236"/>
      <c r="X650" s="236"/>
      <c r="Y650" s="236"/>
      <c r="Z650" s="236"/>
      <c r="AA650" s="236"/>
      <c r="AB650" s="236"/>
    </row>
    <row r="651">
      <c r="A651" s="236"/>
      <c r="B651" s="236"/>
      <c r="C651" s="236"/>
      <c r="D651" s="248"/>
      <c r="E651" s="248"/>
      <c r="F651" s="248"/>
      <c r="G651" s="236"/>
      <c r="H651" s="236"/>
      <c r="I651" s="236"/>
      <c r="J651" s="236"/>
      <c r="K651" s="236"/>
      <c r="L651" s="236"/>
      <c r="M651" s="236"/>
      <c r="N651" s="236"/>
      <c r="O651" s="236"/>
      <c r="P651" s="236"/>
      <c r="Q651" s="236"/>
      <c r="R651" s="236"/>
      <c r="S651" s="236"/>
      <c r="T651" s="236"/>
      <c r="U651" s="236"/>
      <c r="V651" s="236"/>
      <c r="W651" s="236"/>
      <c r="X651" s="236"/>
      <c r="Y651" s="236"/>
      <c r="Z651" s="236"/>
      <c r="AA651" s="236"/>
      <c r="AB651" s="236"/>
    </row>
    <row r="652">
      <c r="A652" s="236"/>
      <c r="B652" s="236"/>
      <c r="C652" s="236"/>
      <c r="D652" s="248"/>
      <c r="E652" s="248"/>
      <c r="F652" s="248"/>
      <c r="G652" s="236"/>
      <c r="H652" s="236"/>
      <c r="I652" s="236"/>
      <c r="J652" s="236"/>
      <c r="K652" s="236"/>
      <c r="L652" s="236"/>
      <c r="M652" s="236"/>
      <c r="N652" s="236"/>
      <c r="O652" s="236"/>
      <c r="P652" s="236"/>
      <c r="Q652" s="236"/>
      <c r="R652" s="236"/>
      <c r="S652" s="236"/>
      <c r="T652" s="236"/>
      <c r="U652" s="236"/>
      <c r="V652" s="236"/>
      <c r="W652" s="236"/>
      <c r="X652" s="236"/>
      <c r="Y652" s="236"/>
      <c r="Z652" s="236"/>
      <c r="AA652" s="236"/>
      <c r="AB652" s="236"/>
    </row>
    <row r="653">
      <c r="A653" s="236"/>
      <c r="B653" s="236"/>
      <c r="C653" s="236"/>
      <c r="D653" s="248"/>
      <c r="E653" s="248"/>
      <c r="F653" s="248"/>
      <c r="G653" s="236"/>
      <c r="H653" s="236"/>
      <c r="I653" s="236"/>
      <c r="J653" s="236"/>
      <c r="K653" s="236"/>
      <c r="L653" s="236"/>
      <c r="M653" s="236"/>
      <c r="N653" s="236"/>
      <c r="O653" s="236"/>
      <c r="P653" s="236"/>
      <c r="Q653" s="236"/>
      <c r="R653" s="236"/>
      <c r="S653" s="236"/>
      <c r="T653" s="236"/>
      <c r="U653" s="236"/>
      <c r="V653" s="236"/>
      <c r="W653" s="236"/>
      <c r="X653" s="236"/>
      <c r="Y653" s="236"/>
      <c r="Z653" s="236"/>
      <c r="AA653" s="236"/>
      <c r="AB653" s="236"/>
    </row>
    <row r="654">
      <c r="A654" s="236"/>
      <c r="B654" s="236"/>
      <c r="C654" s="236"/>
      <c r="D654" s="248"/>
      <c r="E654" s="248"/>
      <c r="F654" s="248"/>
      <c r="G654" s="236"/>
      <c r="H654" s="236"/>
      <c r="I654" s="236"/>
      <c r="J654" s="236"/>
      <c r="K654" s="236"/>
      <c r="L654" s="236"/>
      <c r="M654" s="236"/>
      <c r="N654" s="236"/>
      <c r="O654" s="236"/>
      <c r="P654" s="236"/>
      <c r="Q654" s="236"/>
      <c r="R654" s="236"/>
      <c r="S654" s="236"/>
      <c r="T654" s="236"/>
      <c r="U654" s="236"/>
      <c r="V654" s="236"/>
      <c r="W654" s="236"/>
      <c r="X654" s="236"/>
      <c r="Y654" s="236"/>
      <c r="Z654" s="236"/>
      <c r="AA654" s="236"/>
      <c r="AB654" s="236"/>
    </row>
    <row r="655">
      <c r="A655" s="236"/>
      <c r="B655" s="236"/>
      <c r="C655" s="236"/>
      <c r="D655" s="248"/>
      <c r="E655" s="248"/>
      <c r="F655" s="248"/>
      <c r="G655" s="236"/>
      <c r="H655" s="236"/>
      <c r="I655" s="236"/>
      <c r="J655" s="236"/>
      <c r="K655" s="236"/>
      <c r="L655" s="236"/>
      <c r="M655" s="236"/>
      <c r="N655" s="236"/>
      <c r="O655" s="236"/>
      <c r="P655" s="236"/>
      <c r="Q655" s="236"/>
      <c r="R655" s="236"/>
      <c r="S655" s="236"/>
      <c r="T655" s="236"/>
      <c r="U655" s="236"/>
      <c r="V655" s="236"/>
      <c r="W655" s="236"/>
      <c r="X655" s="236"/>
      <c r="Y655" s="236"/>
      <c r="Z655" s="236"/>
      <c r="AA655" s="236"/>
      <c r="AB655" s="236"/>
    </row>
    <row r="656">
      <c r="A656" s="236"/>
      <c r="B656" s="236"/>
      <c r="C656" s="236"/>
      <c r="D656" s="248"/>
      <c r="E656" s="248"/>
      <c r="F656" s="248"/>
      <c r="G656" s="236"/>
      <c r="H656" s="236"/>
      <c r="I656" s="236"/>
      <c r="J656" s="236"/>
      <c r="K656" s="236"/>
      <c r="L656" s="236"/>
      <c r="M656" s="236"/>
      <c r="N656" s="236"/>
      <c r="O656" s="236"/>
      <c r="P656" s="236"/>
      <c r="Q656" s="236"/>
      <c r="R656" s="236"/>
      <c r="S656" s="236"/>
      <c r="T656" s="236"/>
      <c r="U656" s="236"/>
      <c r="V656" s="236"/>
      <c r="W656" s="236"/>
      <c r="X656" s="236"/>
      <c r="Y656" s="236"/>
      <c r="Z656" s="236"/>
      <c r="AA656" s="236"/>
      <c r="AB656" s="236"/>
    </row>
    <row r="657">
      <c r="A657" s="236"/>
      <c r="B657" s="236"/>
      <c r="C657" s="236"/>
      <c r="D657" s="248"/>
      <c r="E657" s="248"/>
      <c r="F657" s="248"/>
      <c r="G657" s="236"/>
      <c r="H657" s="236"/>
      <c r="I657" s="236"/>
      <c r="J657" s="236"/>
      <c r="K657" s="236"/>
      <c r="L657" s="236"/>
      <c r="M657" s="236"/>
      <c r="N657" s="236"/>
      <c r="O657" s="236"/>
      <c r="P657" s="236"/>
      <c r="Q657" s="236"/>
      <c r="R657" s="236"/>
      <c r="S657" s="236"/>
      <c r="T657" s="236"/>
      <c r="U657" s="236"/>
      <c r="V657" s="236"/>
      <c r="W657" s="236"/>
      <c r="X657" s="236"/>
      <c r="Y657" s="236"/>
      <c r="Z657" s="236"/>
      <c r="AA657" s="236"/>
      <c r="AB657" s="236"/>
    </row>
    <row r="658">
      <c r="A658" s="236"/>
      <c r="B658" s="236"/>
      <c r="C658" s="236"/>
      <c r="D658" s="248"/>
      <c r="E658" s="248"/>
      <c r="F658" s="248"/>
      <c r="G658" s="236"/>
      <c r="H658" s="236"/>
      <c r="I658" s="236"/>
      <c r="J658" s="236"/>
      <c r="K658" s="236"/>
      <c r="L658" s="236"/>
      <c r="M658" s="236"/>
      <c r="N658" s="236"/>
      <c r="O658" s="236"/>
      <c r="P658" s="236"/>
      <c r="Q658" s="236"/>
      <c r="R658" s="236"/>
      <c r="S658" s="236"/>
      <c r="T658" s="236"/>
      <c r="U658" s="236"/>
      <c r="V658" s="236"/>
      <c r="W658" s="236"/>
      <c r="X658" s="236"/>
      <c r="Y658" s="236"/>
      <c r="Z658" s="236"/>
      <c r="AA658" s="236"/>
      <c r="AB658" s="236"/>
    </row>
    <row r="659">
      <c r="A659" s="236"/>
      <c r="B659" s="236"/>
      <c r="C659" s="236"/>
      <c r="D659" s="248"/>
      <c r="E659" s="248"/>
      <c r="F659" s="248"/>
      <c r="G659" s="236"/>
      <c r="H659" s="236"/>
      <c r="I659" s="236"/>
      <c r="J659" s="236"/>
      <c r="K659" s="236"/>
      <c r="L659" s="236"/>
      <c r="M659" s="236"/>
      <c r="N659" s="236"/>
      <c r="O659" s="236"/>
      <c r="P659" s="236"/>
      <c r="Q659" s="236"/>
      <c r="R659" s="236"/>
      <c r="S659" s="236"/>
      <c r="T659" s="236"/>
      <c r="U659" s="236"/>
      <c r="V659" s="236"/>
      <c r="W659" s="236"/>
      <c r="X659" s="236"/>
      <c r="Y659" s="236"/>
      <c r="Z659" s="236"/>
      <c r="AA659" s="236"/>
      <c r="AB659" s="236"/>
    </row>
    <row r="660">
      <c r="A660" s="236"/>
      <c r="B660" s="236"/>
      <c r="C660" s="236"/>
      <c r="D660" s="248"/>
      <c r="E660" s="248"/>
      <c r="F660" s="248"/>
      <c r="G660" s="236"/>
      <c r="H660" s="236"/>
      <c r="I660" s="236"/>
      <c r="J660" s="236"/>
      <c r="K660" s="236"/>
      <c r="L660" s="236"/>
      <c r="M660" s="236"/>
      <c r="N660" s="236"/>
      <c r="O660" s="236"/>
      <c r="P660" s="236"/>
      <c r="Q660" s="236"/>
      <c r="R660" s="236"/>
      <c r="S660" s="236"/>
      <c r="T660" s="236"/>
      <c r="U660" s="236"/>
      <c r="V660" s="236"/>
      <c r="W660" s="236"/>
      <c r="X660" s="236"/>
      <c r="Y660" s="236"/>
      <c r="Z660" s="236"/>
      <c r="AA660" s="236"/>
      <c r="AB660" s="236"/>
    </row>
    <row r="661">
      <c r="A661" s="236"/>
      <c r="B661" s="236"/>
      <c r="C661" s="236"/>
      <c r="D661" s="248"/>
      <c r="E661" s="248"/>
      <c r="F661" s="248"/>
      <c r="G661" s="236"/>
      <c r="H661" s="236"/>
      <c r="I661" s="236"/>
      <c r="J661" s="236"/>
      <c r="K661" s="236"/>
      <c r="L661" s="236"/>
      <c r="M661" s="236"/>
      <c r="N661" s="236"/>
      <c r="O661" s="236"/>
      <c r="P661" s="236"/>
      <c r="Q661" s="236"/>
      <c r="R661" s="236"/>
      <c r="S661" s="236"/>
      <c r="T661" s="236"/>
      <c r="U661" s="236"/>
      <c r="V661" s="236"/>
      <c r="W661" s="236"/>
      <c r="X661" s="236"/>
      <c r="Y661" s="236"/>
      <c r="Z661" s="236"/>
      <c r="AA661" s="236"/>
      <c r="AB661" s="236"/>
    </row>
    <row r="662">
      <c r="A662" s="236"/>
      <c r="B662" s="236"/>
      <c r="C662" s="236"/>
      <c r="D662" s="248"/>
      <c r="E662" s="248"/>
      <c r="F662" s="248"/>
      <c r="G662" s="236"/>
      <c r="H662" s="236"/>
      <c r="I662" s="236"/>
      <c r="J662" s="236"/>
      <c r="K662" s="236"/>
      <c r="L662" s="236"/>
      <c r="M662" s="236"/>
      <c r="N662" s="236"/>
      <c r="O662" s="236"/>
      <c r="P662" s="236"/>
      <c r="Q662" s="236"/>
      <c r="R662" s="236"/>
      <c r="S662" s="236"/>
      <c r="T662" s="236"/>
      <c r="U662" s="236"/>
      <c r="V662" s="236"/>
      <c r="W662" s="236"/>
      <c r="X662" s="236"/>
      <c r="Y662" s="236"/>
      <c r="Z662" s="236"/>
      <c r="AA662" s="236"/>
      <c r="AB662" s="236"/>
    </row>
    <row r="663">
      <c r="A663" s="236"/>
      <c r="B663" s="236"/>
      <c r="C663" s="236"/>
      <c r="D663" s="248"/>
      <c r="E663" s="248"/>
      <c r="F663" s="248"/>
      <c r="G663" s="236"/>
      <c r="H663" s="236"/>
      <c r="I663" s="236"/>
      <c r="J663" s="236"/>
      <c r="K663" s="236"/>
      <c r="L663" s="236"/>
      <c r="M663" s="236"/>
      <c r="N663" s="236"/>
      <c r="O663" s="236"/>
      <c r="P663" s="236"/>
      <c r="Q663" s="236"/>
      <c r="R663" s="236"/>
      <c r="S663" s="236"/>
      <c r="T663" s="236"/>
      <c r="U663" s="236"/>
      <c r="V663" s="236"/>
      <c r="W663" s="236"/>
      <c r="X663" s="236"/>
      <c r="Y663" s="236"/>
      <c r="Z663" s="236"/>
      <c r="AA663" s="236"/>
      <c r="AB663" s="236"/>
    </row>
    <row r="664">
      <c r="A664" s="236"/>
      <c r="B664" s="236"/>
      <c r="C664" s="236"/>
      <c r="D664" s="248"/>
      <c r="E664" s="248"/>
      <c r="F664" s="248"/>
      <c r="G664" s="236"/>
      <c r="H664" s="236"/>
      <c r="I664" s="236"/>
      <c r="J664" s="236"/>
      <c r="K664" s="236"/>
      <c r="L664" s="236"/>
      <c r="M664" s="236"/>
      <c r="N664" s="236"/>
      <c r="O664" s="236"/>
      <c r="P664" s="236"/>
      <c r="Q664" s="236"/>
      <c r="R664" s="236"/>
      <c r="S664" s="236"/>
      <c r="T664" s="236"/>
      <c r="U664" s="236"/>
      <c r="V664" s="236"/>
      <c r="W664" s="236"/>
      <c r="X664" s="236"/>
      <c r="Y664" s="236"/>
      <c r="Z664" s="236"/>
      <c r="AA664" s="236"/>
      <c r="AB664" s="236"/>
    </row>
    <row r="665">
      <c r="A665" s="236"/>
      <c r="B665" s="236"/>
      <c r="C665" s="236"/>
      <c r="D665" s="248"/>
      <c r="E665" s="248"/>
      <c r="F665" s="248"/>
      <c r="G665" s="236"/>
      <c r="H665" s="236"/>
      <c r="I665" s="236"/>
      <c r="J665" s="236"/>
      <c r="K665" s="236"/>
      <c r="L665" s="236"/>
      <c r="M665" s="236"/>
      <c r="N665" s="236"/>
      <c r="O665" s="236"/>
      <c r="P665" s="236"/>
      <c r="Q665" s="236"/>
      <c r="R665" s="236"/>
      <c r="S665" s="236"/>
      <c r="T665" s="236"/>
      <c r="U665" s="236"/>
      <c r="V665" s="236"/>
      <c r="W665" s="236"/>
      <c r="X665" s="236"/>
      <c r="Y665" s="236"/>
      <c r="Z665" s="236"/>
      <c r="AA665" s="236"/>
      <c r="AB665" s="236"/>
    </row>
    <row r="666">
      <c r="A666" s="236"/>
      <c r="B666" s="236"/>
      <c r="C666" s="236"/>
      <c r="D666" s="248"/>
      <c r="E666" s="248"/>
      <c r="F666" s="248"/>
      <c r="G666" s="236"/>
      <c r="H666" s="236"/>
      <c r="I666" s="236"/>
      <c r="J666" s="236"/>
      <c r="K666" s="236"/>
      <c r="L666" s="236"/>
      <c r="M666" s="236"/>
      <c r="N666" s="236"/>
      <c r="O666" s="236"/>
      <c r="P666" s="236"/>
      <c r="Q666" s="236"/>
      <c r="R666" s="236"/>
      <c r="S666" s="236"/>
      <c r="T666" s="236"/>
      <c r="U666" s="236"/>
      <c r="V666" s="236"/>
      <c r="W666" s="236"/>
      <c r="X666" s="236"/>
      <c r="Y666" s="236"/>
      <c r="Z666" s="236"/>
      <c r="AA666" s="236"/>
      <c r="AB666" s="236"/>
    </row>
    <row r="667">
      <c r="A667" s="236"/>
      <c r="B667" s="236"/>
      <c r="C667" s="236"/>
      <c r="D667" s="248"/>
      <c r="E667" s="248"/>
      <c r="F667" s="248"/>
      <c r="G667" s="236"/>
      <c r="H667" s="236"/>
      <c r="I667" s="236"/>
      <c r="J667" s="236"/>
      <c r="K667" s="236"/>
      <c r="L667" s="236"/>
      <c r="M667" s="236"/>
      <c r="N667" s="236"/>
      <c r="O667" s="236"/>
      <c r="P667" s="236"/>
      <c r="Q667" s="236"/>
      <c r="R667" s="236"/>
      <c r="S667" s="236"/>
      <c r="T667" s="236"/>
      <c r="U667" s="236"/>
      <c r="V667" s="236"/>
      <c r="W667" s="236"/>
      <c r="X667" s="236"/>
      <c r="Y667" s="236"/>
      <c r="Z667" s="236"/>
      <c r="AA667" s="236"/>
      <c r="AB667" s="236"/>
    </row>
    <row r="668">
      <c r="A668" s="236"/>
      <c r="B668" s="236"/>
      <c r="C668" s="236"/>
      <c r="D668" s="248"/>
      <c r="E668" s="248"/>
      <c r="F668" s="248"/>
      <c r="G668" s="236"/>
      <c r="H668" s="236"/>
      <c r="I668" s="236"/>
      <c r="J668" s="236"/>
      <c r="K668" s="236"/>
      <c r="L668" s="236"/>
      <c r="M668" s="236"/>
      <c r="N668" s="236"/>
      <c r="O668" s="236"/>
      <c r="P668" s="236"/>
      <c r="Q668" s="236"/>
      <c r="R668" s="236"/>
      <c r="S668" s="236"/>
      <c r="T668" s="236"/>
      <c r="U668" s="236"/>
      <c r="V668" s="236"/>
      <c r="W668" s="236"/>
      <c r="X668" s="236"/>
      <c r="Y668" s="236"/>
      <c r="Z668" s="236"/>
      <c r="AA668" s="236"/>
      <c r="AB668" s="236"/>
    </row>
    <row r="669">
      <c r="A669" s="236"/>
      <c r="B669" s="236"/>
      <c r="C669" s="236"/>
      <c r="D669" s="248"/>
      <c r="E669" s="248"/>
      <c r="F669" s="248"/>
      <c r="G669" s="236"/>
      <c r="H669" s="236"/>
      <c r="I669" s="236"/>
      <c r="J669" s="236"/>
      <c r="K669" s="236"/>
      <c r="L669" s="236"/>
      <c r="M669" s="236"/>
      <c r="N669" s="236"/>
      <c r="O669" s="236"/>
      <c r="P669" s="236"/>
      <c r="Q669" s="236"/>
      <c r="R669" s="236"/>
      <c r="S669" s="236"/>
      <c r="T669" s="236"/>
      <c r="U669" s="236"/>
      <c r="V669" s="236"/>
      <c r="W669" s="236"/>
      <c r="X669" s="236"/>
      <c r="Y669" s="236"/>
      <c r="Z669" s="236"/>
      <c r="AA669" s="236"/>
      <c r="AB669" s="236"/>
    </row>
    <row r="670">
      <c r="A670" s="236"/>
      <c r="B670" s="236"/>
      <c r="C670" s="236"/>
      <c r="D670" s="248"/>
      <c r="E670" s="248"/>
      <c r="F670" s="248"/>
      <c r="G670" s="236"/>
      <c r="H670" s="236"/>
      <c r="I670" s="236"/>
      <c r="J670" s="236"/>
      <c r="K670" s="236"/>
      <c r="L670" s="236"/>
      <c r="M670" s="236"/>
      <c r="N670" s="236"/>
      <c r="O670" s="236"/>
      <c r="P670" s="236"/>
      <c r="Q670" s="236"/>
      <c r="R670" s="236"/>
      <c r="S670" s="236"/>
      <c r="T670" s="236"/>
      <c r="U670" s="236"/>
      <c r="V670" s="236"/>
      <c r="W670" s="236"/>
      <c r="X670" s="236"/>
      <c r="Y670" s="236"/>
      <c r="Z670" s="236"/>
      <c r="AA670" s="236"/>
      <c r="AB670" s="236"/>
    </row>
    <row r="671">
      <c r="A671" s="236"/>
      <c r="B671" s="236"/>
      <c r="C671" s="236"/>
      <c r="D671" s="248"/>
      <c r="E671" s="248"/>
      <c r="F671" s="248"/>
      <c r="G671" s="236"/>
      <c r="H671" s="236"/>
      <c r="I671" s="236"/>
      <c r="J671" s="236"/>
      <c r="K671" s="236"/>
      <c r="L671" s="236"/>
      <c r="M671" s="236"/>
      <c r="N671" s="236"/>
      <c r="O671" s="236"/>
      <c r="P671" s="236"/>
      <c r="Q671" s="236"/>
      <c r="R671" s="236"/>
      <c r="S671" s="236"/>
      <c r="T671" s="236"/>
      <c r="U671" s="236"/>
      <c r="V671" s="236"/>
      <c r="W671" s="236"/>
      <c r="X671" s="236"/>
      <c r="Y671" s="236"/>
      <c r="Z671" s="236"/>
      <c r="AA671" s="236"/>
      <c r="AB671" s="236"/>
    </row>
    <row r="672">
      <c r="A672" s="236"/>
      <c r="B672" s="236"/>
      <c r="C672" s="236"/>
      <c r="D672" s="248"/>
      <c r="E672" s="248"/>
      <c r="F672" s="248"/>
      <c r="G672" s="236"/>
      <c r="H672" s="236"/>
      <c r="I672" s="236"/>
      <c r="J672" s="236"/>
      <c r="K672" s="236"/>
      <c r="L672" s="236"/>
      <c r="M672" s="236"/>
      <c r="N672" s="236"/>
      <c r="O672" s="236"/>
      <c r="P672" s="236"/>
      <c r="Q672" s="236"/>
      <c r="R672" s="236"/>
      <c r="S672" s="236"/>
      <c r="T672" s="236"/>
      <c r="U672" s="236"/>
      <c r="V672" s="236"/>
      <c r="W672" s="236"/>
      <c r="X672" s="236"/>
      <c r="Y672" s="236"/>
      <c r="Z672" s="236"/>
      <c r="AA672" s="236"/>
      <c r="AB672" s="236"/>
    </row>
    <row r="673">
      <c r="A673" s="236"/>
      <c r="B673" s="236"/>
      <c r="C673" s="236"/>
      <c r="D673" s="248"/>
      <c r="E673" s="248"/>
      <c r="F673" s="248"/>
      <c r="G673" s="236"/>
      <c r="H673" s="236"/>
      <c r="I673" s="236"/>
      <c r="J673" s="236"/>
      <c r="K673" s="236"/>
      <c r="L673" s="236"/>
      <c r="M673" s="236"/>
      <c r="N673" s="236"/>
      <c r="O673" s="236"/>
      <c r="P673" s="236"/>
      <c r="Q673" s="236"/>
      <c r="R673" s="236"/>
      <c r="S673" s="236"/>
      <c r="T673" s="236"/>
      <c r="U673" s="236"/>
      <c r="V673" s="236"/>
      <c r="W673" s="236"/>
      <c r="X673" s="236"/>
      <c r="Y673" s="236"/>
      <c r="Z673" s="236"/>
      <c r="AA673" s="236"/>
      <c r="AB673" s="236"/>
    </row>
    <row r="674">
      <c r="A674" s="236"/>
      <c r="B674" s="236"/>
      <c r="C674" s="236"/>
      <c r="D674" s="248"/>
      <c r="E674" s="248"/>
      <c r="F674" s="248"/>
      <c r="G674" s="236"/>
      <c r="H674" s="236"/>
      <c r="I674" s="236"/>
      <c r="J674" s="236"/>
      <c r="K674" s="236"/>
      <c r="L674" s="236"/>
      <c r="M674" s="236"/>
      <c r="N674" s="236"/>
      <c r="O674" s="236"/>
      <c r="P674" s="236"/>
      <c r="Q674" s="236"/>
      <c r="R674" s="236"/>
      <c r="S674" s="236"/>
      <c r="T674" s="236"/>
      <c r="U674" s="236"/>
      <c r="V674" s="236"/>
      <c r="W674" s="236"/>
      <c r="X674" s="236"/>
      <c r="Y674" s="236"/>
      <c r="Z674" s="236"/>
      <c r="AA674" s="236"/>
      <c r="AB674" s="236"/>
    </row>
    <row r="675">
      <c r="A675" s="236"/>
      <c r="B675" s="236"/>
      <c r="C675" s="236"/>
      <c r="D675" s="248"/>
      <c r="E675" s="248"/>
      <c r="F675" s="248"/>
      <c r="G675" s="236"/>
      <c r="H675" s="236"/>
      <c r="I675" s="236"/>
      <c r="J675" s="236"/>
      <c r="K675" s="236"/>
      <c r="L675" s="236"/>
      <c r="M675" s="236"/>
      <c r="N675" s="236"/>
      <c r="O675" s="236"/>
      <c r="P675" s="236"/>
      <c r="Q675" s="236"/>
      <c r="R675" s="236"/>
      <c r="S675" s="236"/>
      <c r="T675" s="236"/>
      <c r="U675" s="236"/>
      <c r="V675" s="236"/>
      <c r="W675" s="236"/>
      <c r="X675" s="236"/>
      <c r="Y675" s="236"/>
      <c r="Z675" s="236"/>
      <c r="AA675" s="236"/>
      <c r="AB675" s="236"/>
    </row>
    <row r="676">
      <c r="A676" s="236"/>
      <c r="B676" s="236"/>
      <c r="C676" s="236"/>
      <c r="D676" s="248"/>
      <c r="E676" s="248"/>
      <c r="F676" s="248"/>
      <c r="G676" s="236"/>
      <c r="H676" s="236"/>
      <c r="I676" s="236"/>
      <c r="J676" s="236"/>
      <c r="K676" s="236"/>
      <c r="L676" s="236"/>
      <c r="M676" s="236"/>
      <c r="N676" s="236"/>
      <c r="O676" s="236"/>
      <c r="P676" s="236"/>
      <c r="Q676" s="236"/>
      <c r="R676" s="236"/>
      <c r="S676" s="236"/>
      <c r="T676" s="236"/>
      <c r="U676" s="236"/>
      <c r="V676" s="236"/>
      <c r="W676" s="236"/>
      <c r="X676" s="236"/>
      <c r="Y676" s="236"/>
      <c r="Z676" s="236"/>
      <c r="AA676" s="236"/>
      <c r="AB676" s="236"/>
    </row>
    <row r="677">
      <c r="A677" s="236"/>
      <c r="B677" s="236"/>
      <c r="C677" s="236"/>
      <c r="D677" s="248"/>
      <c r="E677" s="248"/>
      <c r="F677" s="248"/>
      <c r="G677" s="236"/>
      <c r="H677" s="236"/>
      <c r="I677" s="236"/>
      <c r="J677" s="236"/>
      <c r="K677" s="236"/>
      <c r="L677" s="236"/>
      <c r="M677" s="236"/>
      <c r="N677" s="236"/>
      <c r="O677" s="236"/>
      <c r="P677" s="236"/>
      <c r="Q677" s="236"/>
      <c r="R677" s="236"/>
      <c r="S677" s="236"/>
      <c r="T677" s="236"/>
      <c r="U677" s="236"/>
      <c r="V677" s="236"/>
      <c r="W677" s="236"/>
      <c r="X677" s="236"/>
      <c r="Y677" s="236"/>
      <c r="Z677" s="236"/>
      <c r="AA677" s="236"/>
      <c r="AB677" s="236"/>
    </row>
    <row r="678">
      <c r="A678" s="236"/>
      <c r="B678" s="236"/>
      <c r="C678" s="236"/>
      <c r="D678" s="248"/>
      <c r="E678" s="248"/>
      <c r="F678" s="248"/>
      <c r="G678" s="236"/>
      <c r="H678" s="236"/>
      <c r="I678" s="236"/>
      <c r="J678" s="236"/>
      <c r="K678" s="236"/>
      <c r="L678" s="236"/>
      <c r="M678" s="236"/>
      <c r="N678" s="236"/>
      <c r="O678" s="236"/>
      <c r="P678" s="236"/>
      <c r="Q678" s="236"/>
      <c r="R678" s="236"/>
      <c r="S678" s="236"/>
      <c r="T678" s="236"/>
      <c r="U678" s="236"/>
      <c r="V678" s="236"/>
      <c r="W678" s="236"/>
      <c r="X678" s="236"/>
      <c r="Y678" s="236"/>
      <c r="Z678" s="236"/>
      <c r="AA678" s="236"/>
      <c r="AB678" s="236"/>
    </row>
    <row r="679">
      <c r="A679" s="236"/>
      <c r="B679" s="236"/>
      <c r="C679" s="236"/>
      <c r="D679" s="248"/>
      <c r="E679" s="248"/>
      <c r="F679" s="248"/>
      <c r="G679" s="236"/>
      <c r="H679" s="236"/>
      <c r="I679" s="236"/>
      <c r="J679" s="236"/>
      <c r="K679" s="236"/>
      <c r="L679" s="236"/>
      <c r="M679" s="236"/>
      <c r="N679" s="236"/>
      <c r="O679" s="236"/>
      <c r="P679" s="236"/>
      <c r="Q679" s="236"/>
      <c r="R679" s="236"/>
      <c r="S679" s="236"/>
      <c r="T679" s="236"/>
      <c r="U679" s="236"/>
      <c r="V679" s="236"/>
      <c r="W679" s="236"/>
      <c r="X679" s="236"/>
      <c r="Y679" s="236"/>
      <c r="Z679" s="236"/>
      <c r="AA679" s="236"/>
      <c r="AB679" s="236"/>
    </row>
    <row r="680">
      <c r="A680" s="236"/>
      <c r="B680" s="236"/>
      <c r="C680" s="236"/>
      <c r="D680" s="248"/>
      <c r="E680" s="248"/>
      <c r="F680" s="248"/>
      <c r="G680" s="236"/>
      <c r="H680" s="236"/>
      <c r="I680" s="236"/>
      <c r="J680" s="236"/>
      <c r="K680" s="236"/>
      <c r="L680" s="236"/>
      <c r="M680" s="236"/>
      <c r="N680" s="236"/>
      <c r="O680" s="236"/>
      <c r="P680" s="236"/>
      <c r="Q680" s="236"/>
      <c r="R680" s="236"/>
      <c r="S680" s="236"/>
      <c r="T680" s="236"/>
      <c r="U680" s="236"/>
      <c r="V680" s="236"/>
      <c r="W680" s="236"/>
      <c r="X680" s="236"/>
      <c r="Y680" s="236"/>
      <c r="Z680" s="236"/>
      <c r="AA680" s="236"/>
      <c r="AB680" s="236"/>
    </row>
    <row r="681">
      <c r="A681" s="236"/>
      <c r="B681" s="236"/>
      <c r="C681" s="236"/>
      <c r="D681" s="248"/>
      <c r="E681" s="248"/>
      <c r="F681" s="248"/>
      <c r="G681" s="236"/>
      <c r="H681" s="236"/>
      <c r="I681" s="236"/>
      <c r="J681" s="236"/>
      <c r="K681" s="236"/>
      <c r="L681" s="236"/>
      <c r="M681" s="236"/>
      <c r="N681" s="236"/>
      <c r="O681" s="236"/>
      <c r="P681" s="236"/>
      <c r="Q681" s="236"/>
      <c r="R681" s="236"/>
      <c r="S681" s="236"/>
      <c r="T681" s="236"/>
      <c r="U681" s="236"/>
      <c r="V681" s="236"/>
      <c r="W681" s="236"/>
      <c r="X681" s="236"/>
      <c r="Y681" s="236"/>
      <c r="Z681" s="236"/>
      <c r="AA681" s="236"/>
      <c r="AB681" s="236"/>
    </row>
    <row r="682">
      <c r="A682" s="236"/>
      <c r="B682" s="236"/>
      <c r="C682" s="236"/>
      <c r="D682" s="248"/>
      <c r="E682" s="248"/>
      <c r="F682" s="248"/>
      <c r="G682" s="236"/>
      <c r="H682" s="236"/>
      <c r="I682" s="236"/>
      <c r="J682" s="236"/>
      <c r="K682" s="236"/>
      <c r="L682" s="236"/>
      <c r="M682" s="236"/>
      <c r="N682" s="236"/>
      <c r="O682" s="236"/>
      <c r="P682" s="236"/>
      <c r="Q682" s="236"/>
      <c r="R682" s="236"/>
      <c r="S682" s="236"/>
      <c r="T682" s="236"/>
      <c r="U682" s="236"/>
      <c r="V682" s="236"/>
      <c r="W682" s="236"/>
      <c r="X682" s="236"/>
      <c r="Y682" s="236"/>
      <c r="Z682" s="236"/>
      <c r="AA682" s="236"/>
      <c r="AB682" s="236"/>
    </row>
    <row r="683">
      <c r="A683" s="236"/>
      <c r="B683" s="236"/>
      <c r="C683" s="236"/>
      <c r="D683" s="248"/>
      <c r="E683" s="248"/>
      <c r="F683" s="248"/>
      <c r="G683" s="236"/>
      <c r="H683" s="236"/>
      <c r="I683" s="236"/>
      <c r="J683" s="236"/>
      <c r="K683" s="236"/>
      <c r="L683" s="236"/>
      <c r="M683" s="236"/>
      <c r="N683" s="236"/>
      <c r="O683" s="236"/>
      <c r="P683" s="236"/>
      <c r="Q683" s="236"/>
      <c r="R683" s="236"/>
      <c r="S683" s="236"/>
      <c r="T683" s="236"/>
      <c r="U683" s="236"/>
      <c r="V683" s="236"/>
      <c r="W683" s="236"/>
      <c r="X683" s="236"/>
      <c r="Y683" s="236"/>
      <c r="Z683" s="236"/>
      <c r="AA683" s="236"/>
      <c r="AB683" s="236"/>
    </row>
    <row r="684">
      <c r="A684" s="236"/>
      <c r="B684" s="236"/>
      <c r="C684" s="236"/>
      <c r="D684" s="248"/>
      <c r="E684" s="248"/>
      <c r="F684" s="248"/>
      <c r="G684" s="236"/>
      <c r="H684" s="236"/>
      <c r="I684" s="236"/>
      <c r="J684" s="236"/>
      <c r="K684" s="236"/>
      <c r="L684" s="236"/>
      <c r="M684" s="236"/>
      <c r="N684" s="236"/>
      <c r="O684" s="236"/>
      <c r="P684" s="236"/>
      <c r="Q684" s="236"/>
      <c r="R684" s="236"/>
      <c r="S684" s="236"/>
      <c r="T684" s="236"/>
      <c r="U684" s="236"/>
      <c r="V684" s="236"/>
      <c r="W684" s="236"/>
      <c r="X684" s="236"/>
      <c r="Y684" s="236"/>
      <c r="Z684" s="236"/>
      <c r="AA684" s="236"/>
      <c r="AB684" s="236"/>
    </row>
    <row r="685">
      <c r="A685" s="236"/>
      <c r="B685" s="236"/>
      <c r="C685" s="236"/>
      <c r="D685" s="248"/>
      <c r="E685" s="248"/>
      <c r="F685" s="248"/>
      <c r="G685" s="236"/>
      <c r="H685" s="236"/>
      <c r="I685" s="236"/>
      <c r="J685" s="236"/>
      <c r="K685" s="236"/>
      <c r="L685" s="236"/>
      <c r="M685" s="236"/>
      <c r="N685" s="236"/>
      <c r="O685" s="236"/>
      <c r="P685" s="236"/>
      <c r="Q685" s="236"/>
      <c r="R685" s="236"/>
      <c r="S685" s="236"/>
      <c r="T685" s="236"/>
      <c r="U685" s="236"/>
      <c r="V685" s="236"/>
      <c r="W685" s="236"/>
      <c r="X685" s="236"/>
      <c r="Y685" s="236"/>
      <c r="Z685" s="236"/>
      <c r="AA685" s="236"/>
      <c r="AB685" s="236"/>
    </row>
    <row r="686">
      <c r="A686" s="236"/>
      <c r="B686" s="236"/>
      <c r="C686" s="236"/>
      <c r="D686" s="248"/>
      <c r="E686" s="248"/>
      <c r="F686" s="248"/>
      <c r="G686" s="236"/>
      <c r="H686" s="236"/>
      <c r="I686" s="236"/>
      <c r="J686" s="236"/>
      <c r="K686" s="236"/>
      <c r="L686" s="236"/>
      <c r="M686" s="236"/>
      <c r="N686" s="236"/>
      <c r="O686" s="236"/>
      <c r="P686" s="236"/>
      <c r="Q686" s="236"/>
      <c r="R686" s="236"/>
      <c r="S686" s="236"/>
      <c r="T686" s="236"/>
      <c r="U686" s="236"/>
      <c r="V686" s="236"/>
      <c r="W686" s="236"/>
      <c r="X686" s="236"/>
      <c r="Y686" s="236"/>
      <c r="Z686" s="236"/>
      <c r="AA686" s="236"/>
      <c r="AB686" s="236"/>
    </row>
    <row r="687">
      <c r="A687" s="236"/>
      <c r="B687" s="236"/>
      <c r="C687" s="236"/>
      <c r="D687" s="248"/>
      <c r="E687" s="248"/>
      <c r="F687" s="248"/>
      <c r="G687" s="236"/>
      <c r="H687" s="236"/>
      <c r="I687" s="236"/>
      <c r="J687" s="236"/>
      <c r="K687" s="236"/>
      <c r="L687" s="236"/>
      <c r="M687" s="236"/>
      <c r="N687" s="236"/>
      <c r="O687" s="236"/>
      <c r="P687" s="236"/>
      <c r="Q687" s="236"/>
      <c r="R687" s="236"/>
      <c r="S687" s="236"/>
      <c r="T687" s="236"/>
      <c r="U687" s="236"/>
      <c r="V687" s="236"/>
      <c r="W687" s="236"/>
      <c r="X687" s="236"/>
      <c r="Y687" s="236"/>
      <c r="Z687" s="236"/>
      <c r="AA687" s="236"/>
      <c r="AB687" s="236"/>
    </row>
    <row r="688">
      <c r="A688" s="236"/>
      <c r="B688" s="236"/>
      <c r="C688" s="236"/>
      <c r="D688" s="248"/>
      <c r="E688" s="248"/>
      <c r="F688" s="248"/>
      <c r="G688" s="236"/>
      <c r="H688" s="236"/>
      <c r="I688" s="236"/>
      <c r="J688" s="236"/>
      <c r="K688" s="236"/>
      <c r="L688" s="236"/>
      <c r="M688" s="236"/>
      <c r="N688" s="236"/>
      <c r="O688" s="236"/>
      <c r="P688" s="236"/>
      <c r="Q688" s="236"/>
      <c r="R688" s="236"/>
      <c r="S688" s="236"/>
      <c r="T688" s="236"/>
      <c r="U688" s="236"/>
      <c r="V688" s="236"/>
      <c r="W688" s="236"/>
      <c r="X688" s="236"/>
      <c r="Y688" s="236"/>
      <c r="Z688" s="236"/>
      <c r="AA688" s="236"/>
      <c r="AB688" s="236"/>
    </row>
    <row r="689">
      <c r="A689" s="236"/>
      <c r="B689" s="236"/>
      <c r="C689" s="236"/>
      <c r="D689" s="248"/>
      <c r="E689" s="248"/>
      <c r="F689" s="248"/>
      <c r="G689" s="236"/>
      <c r="H689" s="236"/>
      <c r="I689" s="236"/>
      <c r="J689" s="236"/>
      <c r="K689" s="236"/>
      <c r="L689" s="236"/>
      <c r="M689" s="236"/>
      <c r="N689" s="236"/>
      <c r="O689" s="236"/>
      <c r="P689" s="236"/>
      <c r="Q689" s="236"/>
      <c r="R689" s="236"/>
      <c r="S689" s="236"/>
      <c r="T689" s="236"/>
      <c r="U689" s="236"/>
      <c r="V689" s="236"/>
      <c r="W689" s="236"/>
      <c r="X689" s="236"/>
      <c r="Y689" s="236"/>
      <c r="Z689" s="236"/>
      <c r="AA689" s="236"/>
      <c r="AB689" s="236"/>
    </row>
    <row r="690">
      <c r="A690" s="236"/>
      <c r="B690" s="236"/>
      <c r="C690" s="236"/>
      <c r="D690" s="248"/>
      <c r="E690" s="248"/>
      <c r="F690" s="248"/>
      <c r="G690" s="236"/>
      <c r="H690" s="236"/>
      <c r="I690" s="236"/>
      <c r="J690" s="236"/>
      <c r="K690" s="236"/>
      <c r="L690" s="236"/>
      <c r="M690" s="236"/>
      <c r="N690" s="236"/>
      <c r="O690" s="236"/>
      <c r="P690" s="236"/>
      <c r="Q690" s="236"/>
      <c r="R690" s="236"/>
      <c r="S690" s="236"/>
      <c r="T690" s="236"/>
      <c r="U690" s="236"/>
      <c r="V690" s="236"/>
      <c r="W690" s="236"/>
      <c r="X690" s="236"/>
      <c r="Y690" s="236"/>
      <c r="Z690" s="236"/>
      <c r="AA690" s="236"/>
      <c r="AB690" s="236"/>
    </row>
    <row r="691">
      <c r="A691" s="236"/>
      <c r="B691" s="236"/>
      <c r="C691" s="236"/>
      <c r="D691" s="248"/>
      <c r="E691" s="248"/>
      <c r="F691" s="248"/>
      <c r="G691" s="236"/>
      <c r="H691" s="236"/>
      <c r="I691" s="236"/>
      <c r="J691" s="236"/>
      <c r="K691" s="236"/>
      <c r="L691" s="236"/>
      <c r="M691" s="236"/>
      <c r="N691" s="236"/>
      <c r="O691" s="236"/>
      <c r="P691" s="236"/>
      <c r="Q691" s="236"/>
      <c r="R691" s="236"/>
      <c r="S691" s="236"/>
      <c r="T691" s="236"/>
      <c r="U691" s="236"/>
      <c r="V691" s="236"/>
      <c r="W691" s="236"/>
      <c r="X691" s="236"/>
      <c r="Y691" s="236"/>
      <c r="Z691" s="236"/>
      <c r="AA691" s="236"/>
      <c r="AB691" s="236"/>
    </row>
    <row r="692">
      <c r="A692" s="236"/>
      <c r="B692" s="236"/>
      <c r="C692" s="236"/>
      <c r="D692" s="248"/>
      <c r="E692" s="248"/>
      <c r="F692" s="248"/>
      <c r="G692" s="236"/>
      <c r="H692" s="236"/>
      <c r="I692" s="236"/>
      <c r="J692" s="236"/>
      <c r="K692" s="236"/>
      <c r="L692" s="236"/>
      <c r="M692" s="236"/>
      <c r="N692" s="236"/>
      <c r="O692" s="236"/>
      <c r="P692" s="236"/>
      <c r="Q692" s="236"/>
      <c r="R692" s="236"/>
      <c r="S692" s="236"/>
      <c r="T692" s="236"/>
      <c r="U692" s="236"/>
      <c r="V692" s="236"/>
      <c r="W692" s="236"/>
      <c r="X692" s="236"/>
      <c r="Y692" s="236"/>
      <c r="Z692" s="236"/>
      <c r="AA692" s="236"/>
      <c r="AB692" s="236"/>
    </row>
    <row r="693">
      <c r="A693" s="236"/>
      <c r="B693" s="236"/>
      <c r="C693" s="236"/>
      <c r="D693" s="248"/>
      <c r="E693" s="248"/>
      <c r="F693" s="248"/>
      <c r="G693" s="236"/>
      <c r="H693" s="236"/>
      <c r="I693" s="236"/>
      <c r="J693" s="236"/>
      <c r="K693" s="236"/>
      <c r="L693" s="236"/>
      <c r="M693" s="236"/>
      <c r="N693" s="236"/>
      <c r="O693" s="236"/>
      <c r="P693" s="236"/>
      <c r="Q693" s="236"/>
      <c r="R693" s="236"/>
      <c r="S693" s="236"/>
      <c r="T693" s="236"/>
      <c r="U693" s="236"/>
      <c r="V693" s="236"/>
      <c r="W693" s="236"/>
      <c r="X693" s="236"/>
      <c r="Y693" s="236"/>
      <c r="Z693" s="236"/>
      <c r="AA693" s="236"/>
      <c r="AB693" s="236"/>
    </row>
    <row r="694">
      <c r="A694" s="236"/>
      <c r="B694" s="236"/>
      <c r="C694" s="236"/>
      <c r="D694" s="248"/>
      <c r="E694" s="248"/>
      <c r="F694" s="248"/>
      <c r="G694" s="236"/>
      <c r="H694" s="236"/>
      <c r="I694" s="236"/>
      <c r="J694" s="236"/>
      <c r="K694" s="236"/>
      <c r="L694" s="236"/>
      <c r="M694" s="236"/>
      <c r="N694" s="236"/>
      <c r="O694" s="236"/>
      <c r="P694" s="236"/>
      <c r="Q694" s="236"/>
      <c r="R694" s="236"/>
      <c r="S694" s="236"/>
      <c r="T694" s="236"/>
      <c r="U694" s="236"/>
      <c r="V694" s="236"/>
      <c r="W694" s="236"/>
      <c r="X694" s="236"/>
      <c r="Y694" s="236"/>
      <c r="Z694" s="236"/>
      <c r="AA694" s="236"/>
      <c r="AB694" s="236"/>
    </row>
    <row r="695">
      <c r="A695" s="236"/>
      <c r="B695" s="236"/>
      <c r="C695" s="236"/>
      <c r="D695" s="248"/>
      <c r="E695" s="248"/>
      <c r="F695" s="248"/>
      <c r="G695" s="236"/>
      <c r="H695" s="236"/>
      <c r="I695" s="236"/>
      <c r="J695" s="236"/>
      <c r="K695" s="236"/>
      <c r="L695" s="236"/>
      <c r="M695" s="236"/>
      <c r="N695" s="236"/>
      <c r="O695" s="236"/>
      <c r="P695" s="236"/>
      <c r="Q695" s="236"/>
      <c r="R695" s="236"/>
      <c r="S695" s="236"/>
      <c r="T695" s="236"/>
      <c r="U695" s="236"/>
      <c r="V695" s="236"/>
      <c r="W695" s="236"/>
      <c r="X695" s="236"/>
      <c r="Y695" s="236"/>
      <c r="Z695" s="236"/>
      <c r="AA695" s="236"/>
      <c r="AB695" s="236"/>
    </row>
    <row r="696">
      <c r="A696" s="236"/>
      <c r="B696" s="236"/>
      <c r="C696" s="236"/>
      <c r="D696" s="248"/>
      <c r="E696" s="248"/>
      <c r="F696" s="248"/>
      <c r="G696" s="236"/>
      <c r="H696" s="236"/>
      <c r="I696" s="236"/>
      <c r="J696" s="236"/>
      <c r="K696" s="236"/>
      <c r="L696" s="236"/>
      <c r="M696" s="236"/>
      <c r="N696" s="236"/>
      <c r="O696" s="236"/>
      <c r="P696" s="236"/>
      <c r="Q696" s="236"/>
      <c r="R696" s="236"/>
      <c r="S696" s="236"/>
      <c r="T696" s="236"/>
      <c r="U696" s="236"/>
      <c r="V696" s="236"/>
      <c r="W696" s="236"/>
      <c r="X696" s="236"/>
      <c r="Y696" s="236"/>
      <c r="Z696" s="236"/>
      <c r="AA696" s="236"/>
      <c r="AB696" s="236"/>
    </row>
    <row r="697">
      <c r="A697" s="236"/>
      <c r="B697" s="236"/>
      <c r="C697" s="236"/>
      <c r="D697" s="248"/>
      <c r="E697" s="248"/>
      <c r="F697" s="248"/>
      <c r="G697" s="236"/>
      <c r="H697" s="236"/>
      <c r="I697" s="236"/>
      <c r="J697" s="236"/>
      <c r="K697" s="236"/>
      <c r="L697" s="236"/>
      <c r="M697" s="236"/>
      <c r="N697" s="236"/>
      <c r="O697" s="236"/>
      <c r="P697" s="236"/>
      <c r="Q697" s="236"/>
      <c r="R697" s="236"/>
      <c r="S697" s="236"/>
      <c r="T697" s="236"/>
      <c r="U697" s="236"/>
      <c r="V697" s="236"/>
      <c r="W697" s="236"/>
      <c r="X697" s="236"/>
      <c r="Y697" s="236"/>
      <c r="Z697" s="236"/>
      <c r="AA697" s="236"/>
      <c r="AB697" s="236"/>
    </row>
    <row r="698">
      <c r="A698" s="236"/>
      <c r="B698" s="236"/>
      <c r="C698" s="236"/>
      <c r="D698" s="248"/>
      <c r="E698" s="248"/>
      <c r="F698" s="248"/>
      <c r="G698" s="236"/>
      <c r="H698" s="236"/>
      <c r="I698" s="236"/>
      <c r="J698" s="236"/>
      <c r="K698" s="236"/>
      <c r="L698" s="236"/>
      <c r="M698" s="236"/>
      <c r="N698" s="236"/>
      <c r="O698" s="236"/>
      <c r="P698" s="236"/>
      <c r="Q698" s="236"/>
      <c r="R698" s="236"/>
      <c r="S698" s="236"/>
      <c r="T698" s="236"/>
      <c r="U698" s="236"/>
      <c r="V698" s="236"/>
      <c r="W698" s="236"/>
      <c r="X698" s="236"/>
      <c r="Y698" s="236"/>
      <c r="Z698" s="236"/>
      <c r="AA698" s="236"/>
      <c r="AB698" s="236"/>
    </row>
    <row r="699">
      <c r="A699" s="236"/>
      <c r="B699" s="236"/>
      <c r="C699" s="236"/>
      <c r="D699" s="248"/>
      <c r="E699" s="248"/>
      <c r="F699" s="248"/>
      <c r="G699" s="236"/>
      <c r="H699" s="236"/>
      <c r="I699" s="236"/>
      <c r="J699" s="236"/>
      <c r="K699" s="236"/>
      <c r="L699" s="236"/>
      <c r="M699" s="236"/>
      <c r="N699" s="236"/>
      <c r="O699" s="236"/>
      <c r="P699" s="236"/>
      <c r="Q699" s="236"/>
      <c r="R699" s="236"/>
      <c r="S699" s="236"/>
      <c r="T699" s="236"/>
      <c r="U699" s="236"/>
      <c r="V699" s="236"/>
      <c r="W699" s="236"/>
      <c r="X699" s="236"/>
      <c r="Y699" s="236"/>
      <c r="Z699" s="236"/>
      <c r="AA699" s="236"/>
      <c r="AB699" s="236"/>
    </row>
    <row r="700">
      <c r="A700" s="236"/>
      <c r="B700" s="236"/>
      <c r="C700" s="236"/>
      <c r="D700" s="248"/>
      <c r="E700" s="248"/>
      <c r="F700" s="248"/>
      <c r="G700" s="236"/>
      <c r="H700" s="236"/>
      <c r="I700" s="236"/>
      <c r="J700" s="236"/>
      <c r="K700" s="236"/>
      <c r="L700" s="236"/>
      <c r="M700" s="236"/>
      <c r="N700" s="236"/>
      <c r="O700" s="236"/>
      <c r="P700" s="236"/>
      <c r="Q700" s="236"/>
      <c r="R700" s="236"/>
      <c r="S700" s="236"/>
      <c r="T700" s="236"/>
      <c r="U700" s="236"/>
      <c r="V700" s="236"/>
      <c r="W700" s="236"/>
      <c r="X700" s="236"/>
      <c r="Y700" s="236"/>
      <c r="Z700" s="236"/>
      <c r="AA700" s="236"/>
      <c r="AB700" s="236"/>
    </row>
    <row r="701">
      <c r="A701" s="236"/>
      <c r="B701" s="236"/>
      <c r="C701" s="236"/>
      <c r="D701" s="248"/>
      <c r="E701" s="248"/>
      <c r="F701" s="248"/>
      <c r="G701" s="236"/>
      <c r="H701" s="236"/>
      <c r="I701" s="236"/>
      <c r="J701" s="236"/>
      <c r="K701" s="236"/>
      <c r="L701" s="236"/>
      <c r="M701" s="236"/>
      <c r="N701" s="236"/>
      <c r="O701" s="236"/>
      <c r="P701" s="236"/>
      <c r="Q701" s="236"/>
      <c r="R701" s="236"/>
      <c r="S701" s="236"/>
      <c r="T701" s="236"/>
      <c r="U701" s="236"/>
      <c r="V701" s="236"/>
      <c r="W701" s="236"/>
      <c r="X701" s="236"/>
      <c r="Y701" s="236"/>
      <c r="Z701" s="236"/>
      <c r="AA701" s="236"/>
      <c r="AB701" s="236"/>
    </row>
    <row r="702">
      <c r="A702" s="236"/>
      <c r="B702" s="236"/>
      <c r="C702" s="236"/>
      <c r="D702" s="248"/>
      <c r="E702" s="248"/>
      <c r="F702" s="248"/>
      <c r="G702" s="236"/>
      <c r="H702" s="236"/>
      <c r="I702" s="236"/>
      <c r="J702" s="236"/>
      <c r="K702" s="236"/>
      <c r="L702" s="236"/>
      <c r="M702" s="236"/>
      <c r="N702" s="236"/>
      <c r="O702" s="236"/>
      <c r="P702" s="236"/>
      <c r="Q702" s="236"/>
      <c r="R702" s="236"/>
      <c r="S702" s="236"/>
      <c r="T702" s="236"/>
      <c r="U702" s="236"/>
      <c r="V702" s="236"/>
      <c r="W702" s="236"/>
      <c r="X702" s="236"/>
      <c r="Y702" s="236"/>
      <c r="Z702" s="236"/>
      <c r="AA702" s="236"/>
      <c r="AB702" s="236"/>
    </row>
    <row r="703">
      <c r="A703" s="236"/>
      <c r="B703" s="236"/>
      <c r="C703" s="236"/>
      <c r="D703" s="248"/>
      <c r="E703" s="248"/>
      <c r="F703" s="248"/>
      <c r="G703" s="236"/>
      <c r="H703" s="236"/>
      <c r="I703" s="236"/>
      <c r="J703" s="236"/>
      <c r="K703" s="236"/>
      <c r="L703" s="236"/>
      <c r="M703" s="236"/>
      <c r="N703" s="236"/>
      <c r="O703" s="236"/>
      <c r="P703" s="236"/>
      <c r="Q703" s="236"/>
      <c r="R703" s="236"/>
      <c r="S703" s="236"/>
      <c r="T703" s="236"/>
      <c r="U703" s="236"/>
      <c r="V703" s="236"/>
      <c r="W703" s="236"/>
      <c r="X703" s="236"/>
      <c r="Y703" s="236"/>
      <c r="Z703" s="236"/>
      <c r="AA703" s="236"/>
      <c r="AB703" s="236"/>
    </row>
    <row r="704">
      <c r="A704" s="236"/>
      <c r="B704" s="236"/>
      <c r="C704" s="236"/>
      <c r="D704" s="248"/>
      <c r="E704" s="248"/>
      <c r="F704" s="248"/>
      <c r="G704" s="236"/>
      <c r="H704" s="236"/>
      <c r="I704" s="236"/>
      <c r="J704" s="236"/>
      <c r="K704" s="236"/>
      <c r="L704" s="236"/>
      <c r="M704" s="236"/>
      <c r="N704" s="236"/>
      <c r="O704" s="236"/>
      <c r="P704" s="236"/>
      <c r="Q704" s="236"/>
      <c r="R704" s="236"/>
      <c r="S704" s="236"/>
      <c r="T704" s="236"/>
      <c r="U704" s="236"/>
      <c r="V704" s="236"/>
      <c r="W704" s="236"/>
      <c r="X704" s="236"/>
      <c r="Y704" s="236"/>
      <c r="Z704" s="236"/>
      <c r="AA704" s="236"/>
      <c r="AB704" s="236"/>
    </row>
    <row r="705">
      <c r="A705" s="236"/>
      <c r="B705" s="236"/>
      <c r="C705" s="236"/>
      <c r="D705" s="248"/>
      <c r="E705" s="248"/>
      <c r="F705" s="248"/>
      <c r="G705" s="236"/>
      <c r="H705" s="236"/>
      <c r="I705" s="236"/>
      <c r="J705" s="236"/>
      <c r="K705" s="236"/>
      <c r="L705" s="236"/>
      <c r="M705" s="236"/>
      <c r="N705" s="236"/>
      <c r="O705" s="236"/>
      <c r="P705" s="236"/>
      <c r="Q705" s="236"/>
      <c r="R705" s="236"/>
      <c r="S705" s="236"/>
      <c r="T705" s="236"/>
      <c r="U705" s="236"/>
      <c r="V705" s="236"/>
      <c r="W705" s="236"/>
      <c r="X705" s="236"/>
      <c r="Y705" s="236"/>
      <c r="Z705" s="236"/>
      <c r="AA705" s="236"/>
      <c r="AB705" s="236"/>
    </row>
    <row r="706">
      <c r="A706" s="236"/>
      <c r="B706" s="236"/>
      <c r="C706" s="236"/>
      <c r="D706" s="248"/>
      <c r="E706" s="248"/>
      <c r="F706" s="248"/>
      <c r="G706" s="236"/>
      <c r="H706" s="236"/>
      <c r="I706" s="236"/>
      <c r="J706" s="236"/>
      <c r="K706" s="236"/>
      <c r="L706" s="236"/>
      <c r="M706" s="236"/>
      <c r="N706" s="236"/>
      <c r="O706" s="236"/>
      <c r="P706" s="236"/>
      <c r="Q706" s="236"/>
      <c r="R706" s="236"/>
      <c r="S706" s="236"/>
      <c r="T706" s="236"/>
      <c r="U706" s="236"/>
      <c r="V706" s="236"/>
      <c r="W706" s="236"/>
      <c r="X706" s="236"/>
      <c r="Y706" s="236"/>
      <c r="Z706" s="236"/>
      <c r="AA706" s="236"/>
      <c r="AB706" s="236"/>
    </row>
    <row r="707">
      <c r="A707" s="236"/>
      <c r="B707" s="236"/>
      <c r="C707" s="236"/>
      <c r="D707" s="248"/>
      <c r="E707" s="248"/>
      <c r="F707" s="248"/>
      <c r="G707" s="236"/>
      <c r="H707" s="236"/>
      <c r="I707" s="236"/>
      <c r="J707" s="236"/>
      <c r="K707" s="236"/>
      <c r="L707" s="236"/>
      <c r="M707" s="236"/>
      <c r="N707" s="236"/>
      <c r="O707" s="236"/>
      <c r="P707" s="236"/>
      <c r="Q707" s="236"/>
      <c r="R707" s="236"/>
      <c r="S707" s="236"/>
      <c r="T707" s="236"/>
      <c r="U707" s="236"/>
      <c r="V707" s="236"/>
      <c r="W707" s="236"/>
      <c r="X707" s="236"/>
      <c r="Y707" s="236"/>
      <c r="Z707" s="236"/>
      <c r="AA707" s="236"/>
      <c r="AB707" s="236"/>
    </row>
    <row r="708">
      <c r="A708" s="236"/>
      <c r="B708" s="236"/>
      <c r="C708" s="236"/>
      <c r="D708" s="248"/>
      <c r="E708" s="248"/>
      <c r="F708" s="248"/>
      <c r="G708" s="236"/>
      <c r="H708" s="236"/>
      <c r="I708" s="236"/>
      <c r="J708" s="236"/>
      <c r="K708" s="236"/>
      <c r="L708" s="236"/>
      <c r="M708" s="236"/>
      <c r="N708" s="236"/>
      <c r="O708" s="236"/>
      <c r="P708" s="236"/>
      <c r="Q708" s="236"/>
      <c r="R708" s="236"/>
      <c r="S708" s="236"/>
      <c r="T708" s="236"/>
      <c r="U708" s="236"/>
      <c r="V708" s="236"/>
      <c r="W708" s="236"/>
      <c r="X708" s="236"/>
      <c r="Y708" s="236"/>
      <c r="Z708" s="236"/>
      <c r="AA708" s="236"/>
      <c r="AB708" s="236"/>
    </row>
    <row r="709">
      <c r="A709" s="236"/>
      <c r="B709" s="236"/>
      <c r="C709" s="236"/>
      <c r="D709" s="248"/>
      <c r="E709" s="248"/>
      <c r="F709" s="248"/>
      <c r="G709" s="236"/>
      <c r="H709" s="236"/>
      <c r="I709" s="236"/>
      <c r="J709" s="236"/>
      <c r="K709" s="236"/>
      <c r="L709" s="236"/>
      <c r="M709" s="236"/>
      <c r="N709" s="236"/>
      <c r="O709" s="236"/>
      <c r="P709" s="236"/>
      <c r="Q709" s="236"/>
      <c r="R709" s="236"/>
      <c r="S709" s="236"/>
      <c r="T709" s="236"/>
      <c r="U709" s="236"/>
      <c r="V709" s="236"/>
      <c r="W709" s="236"/>
      <c r="X709" s="236"/>
      <c r="Y709" s="236"/>
      <c r="Z709" s="236"/>
      <c r="AA709" s="236"/>
      <c r="AB709" s="236"/>
    </row>
    <row r="710">
      <c r="A710" s="236"/>
      <c r="B710" s="236"/>
      <c r="C710" s="236"/>
      <c r="D710" s="248"/>
      <c r="E710" s="248"/>
      <c r="F710" s="248"/>
      <c r="G710" s="236"/>
      <c r="H710" s="236"/>
      <c r="I710" s="236"/>
      <c r="J710" s="236"/>
      <c r="K710" s="236"/>
      <c r="L710" s="236"/>
      <c r="M710" s="236"/>
      <c r="N710" s="236"/>
      <c r="O710" s="236"/>
      <c r="P710" s="236"/>
      <c r="Q710" s="236"/>
      <c r="R710" s="236"/>
      <c r="S710" s="236"/>
      <c r="T710" s="236"/>
      <c r="U710" s="236"/>
      <c r="V710" s="236"/>
      <c r="W710" s="236"/>
      <c r="X710" s="236"/>
      <c r="Y710" s="236"/>
      <c r="Z710" s="236"/>
      <c r="AA710" s="236"/>
      <c r="AB710" s="236"/>
    </row>
    <row r="711">
      <c r="A711" s="236"/>
      <c r="B711" s="236"/>
      <c r="C711" s="236"/>
      <c r="D711" s="248"/>
      <c r="E711" s="248"/>
      <c r="F711" s="248"/>
      <c r="G711" s="236"/>
      <c r="H711" s="236"/>
      <c r="I711" s="236"/>
      <c r="J711" s="236"/>
      <c r="K711" s="236"/>
      <c r="L711" s="236"/>
      <c r="M711" s="236"/>
      <c r="N711" s="236"/>
      <c r="O711" s="236"/>
      <c r="P711" s="236"/>
      <c r="Q711" s="236"/>
      <c r="R711" s="236"/>
      <c r="S711" s="236"/>
      <c r="T711" s="236"/>
      <c r="U711" s="236"/>
      <c r="V711" s="236"/>
      <c r="W711" s="236"/>
      <c r="X711" s="236"/>
      <c r="Y711" s="236"/>
      <c r="Z711" s="236"/>
      <c r="AA711" s="236"/>
      <c r="AB711" s="236"/>
    </row>
    <row r="712">
      <c r="A712" s="236"/>
      <c r="B712" s="236"/>
      <c r="C712" s="236"/>
      <c r="D712" s="248"/>
      <c r="E712" s="248"/>
      <c r="F712" s="248"/>
      <c r="G712" s="236"/>
      <c r="H712" s="236"/>
      <c r="I712" s="236"/>
      <c r="J712" s="236"/>
      <c r="K712" s="236"/>
      <c r="L712" s="236"/>
      <c r="M712" s="236"/>
      <c r="N712" s="236"/>
      <c r="O712" s="236"/>
      <c r="P712" s="236"/>
      <c r="Q712" s="236"/>
      <c r="R712" s="236"/>
      <c r="S712" s="236"/>
      <c r="T712" s="236"/>
      <c r="U712" s="236"/>
      <c r="V712" s="236"/>
      <c r="W712" s="236"/>
      <c r="X712" s="236"/>
      <c r="Y712" s="236"/>
      <c r="Z712" s="236"/>
      <c r="AA712" s="236"/>
      <c r="AB712" s="236"/>
    </row>
    <row r="713">
      <c r="A713" s="236"/>
      <c r="B713" s="236"/>
      <c r="C713" s="236"/>
      <c r="D713" s="248"/>
      <c r="E713" s="248"/>
      <c r="F713" s="248"/>
      <c r="G713" s="236"/>
      <c r="H713" s="236"/>
      <c r="I713" s="236"/>
      <c r="J713" s="236"/>
      <c r="K713" s="236"/>
      <c r="L713" s="236"/>
      <c r="M713" s="236"/>
      <c r="N713" s="236"/>
      <c r="O713" s="236"/>
      <c r="P713" s="236"/>
      <c r="Q713" s="236"/>
      <c r="R713" s="236"/>
      <c r="S713" s="236"/>
      <c r="T713" s="236"/>
      <c r="U713" s="236"/>
      <c r="V713" s="236"/>
      <c r="W713" s="236"/>
      <c r="X713" s="236"/>
      <c r="Y713" s="236"/>
      <c r="Z713" s="236"/>
      <c r="AA713" s="236"/>
      <c r="AB713" s="236"/>
    </row>
    <row r="714">
      <c r="A714" s="236"/>
      <c r="B714" s="236"/>
      <c r="C714" s="236"/>
      <c r="D714" s="248"/>
      <c r="E714" s="248"/>
      <c r="F714" s="248"/>
      <c r="G714" s="236"/>
      <c r="H714" s="236"/>
      <c r="I714" s="236"/>
      <c r="J714" s="236"/>
      <c r="K714" s="236"/>
      <c r="L714" s="236"/>
      <c r="M714" s="236"/>
      <c r="N714" s="236"/>
      <c r="O714" s="236"/>
      <c r="P714" s="236"/>
      <c r="Q714" s="236"/>
      <c r="R714" s="236"/>
      <c r="S714" s="236"/>
      <c r="T714" s="236"/>
      <c r="U714" s="236"/>
      <c r="V714" s="236"/>
      <c r="W714" s="236"/>
      <c r="X714" s="236"/>
      <c r="Y714" s="236"/>
      <c r="Z714" s="236"/>
      <c r="AA714" s="236"/>
      <c r="AB714" s="236"/>
    </row>
    <row r="715">
      <c r="A715" s="236"/>
      <c r="B715" s="236"/>
      <c r="C715" s="236"/>
      <c r="D715" s="248"/>
      <c r="E715" s="248"/>
      <c r="F715" s="248"/>
      <c r="G715" s="236"/>
      <c r="H715" s="236"/>
      <c r="I715" s="236"/>
      <c r="J715" s="236"/>
      <c r="K715" s="236"/>
      <c r="L715" s="236"/>
      <c r="M715" s="236"/>
      <c r="N715" s="236"/>
      <c r="O715" s="236"/>
      <c r="P715" s="236"/>
      <c r="Q715" s="236"/>
      <c r="R715" s="236"/>
      <c r="S715" s="236"/>
      <c r="T715" s="236"/>
      <c r="U715" s="236"/>
      <c r="V715" s="236"/>
      <c r="W715" s="236"/>
      <c r="X715" s="236"/>
      <c r="Y715" s="236"/>
      <c r="Z715" s="236"/>
      <c r="AA715" s="236"/>
      <c r="AB715" s="236"/>
    </row>
    <row r="716">
      <c r="A716" s="236"/>
      <c r="B716" s="236"/>
      <c r="C716" s="236"/>
      <c r="D716" s="248"/>
      <c r="E716" s="248"/>
      <c r="F716" s="248"/>
      <c r="G716" s="236"/>
      <c r="H716" s="236"/>
      <c r="I716" s="236"/>
      <c r="J716" s="236"/>
      <c r="K716" s="236"/>
      <c r="L716" s="236"/>
      <c r="M716" s="236"/>
      <c r="N716" s="236"/>
      <c r="O716" s="236"/>
      <c r="P716" s="236"/>
      <c r="Q716" s="236"/>
      <c r="R716" s="236"/>
      <c r="S716" s="236"/>
      <c r="T716" s="236"/>
      <c r="U716" s="236"/>
      <c r="V716" s="236"/>
      <c r="W716" s="236"/>
      <c r="X716" s="236"/>
      <c r="Y716" s="236"/>
      <c r="Z716" s="236"/>
      <c r="AA716" s="236"/>
      <c r="AB716" s="236"/>
    </row>
    <row r="717">
      <c r="A717" s="236"/>
      <c r="B717" s="236"/>
      <c r="C717" s="236"/>
      <c r="D717" s="248"/>
      <c r="E717" s="248"/>
      <c r="F717" s="248"/>
      <c r="G717" s="236"/>
      <c r="H717" s="236"/>
      <c r="I717" s="236"/>
      <c r="J717" s="236"/>
      <c r="K717" s="236"/>
      <c r="L717" s="236"/>
      <c r="M717" s="236"/>
      <c r="N717" s="236"/>
      <c r="O717" s="236"/>
      <c r="P717" s="236"/>
      <c r="Q717" s="236"/>
      <c r="R717" s="236"/>
      <c r="S717" s="236"/>
      <c r="T717" s="236"/>
      <c r="U717" s="236"/>
      <c r="V717" s="236"/>
      <c r="W717" s="236"/>
      <c r="X717" s="236"/>
      <c r="Y717" s="236"/>
      <c r="Z717" s="236"/>
      <c r="AA717" s="236"/>
      <c r="AB717" s="236"/>
    </row>
    <row r="718">
      <c r="A718" s="236"/>
      <c r="B718" s="236"/>
      <c r="C718" s="236"/>
      <c r="D718" s="248"/>
      <c r="E718" s="248"/>
      <c r="F718" s="248"/>
      <c r="G718" s="236"/>
      <c r="H718" s="236"/>
      <c r="I718" s="236"/>
      <c r="J718" s="236"/>
      <c r="K718" s="236"/>
      <c r="L718" s="236"/>
      <c r="M718" s="236"/>
      <c r="N718" s="236"/>
      <c r="O718" s="236"/>
      <c r="P718" s="236"/>
      <c r="Q718" s="236"/>
      <c r="R718" s="236"/>
      <c r="S718" s="236"/>
      <c r="T718" s="236"/>
      <c r="U718" s="236"/>
      <c r="V718" s="236"/>
      <c r="W718" s="236"/>
      <c r="X718" s="236"/>
      <c r="Y718" s="236"/>
      <c r="Z718" s="236"/>
      <c r="AA718" s="236"/>
      <c r="AB718" s="236"/>
    </row>
    <row r="719">
      <c r="A719" s="236"/>
      <c r="B719" s="236"/>
      <c r="C719" s="236"/>
      <c r="D719" s="248"/>
      <c r="E719" s="248"/>
      <c r="F719" s="248"/>
      <c r="G719" s="236"/>
      <c r="H719" s="236"/>
      <c r="I719" s="236"/>
      <c r="J719" s="236"/>
      <c r="K719" s="236"/>
      <c r="L719" s="236"/>
      <c r="M719" s="236"/>
      <c r="N719" s="236"/>
      <c r="O719" s="236"/>
      <c r="P719" s="236"/>
      <c r="Q719" s="236"/>
      <c r="R719" s="236"/>
      <c r="S719" s="236"/>
      <c r="T719" s="236"/>
      <c r="U719" s="236"/>
      <c r="V719" s="236"/>
      <c r="W719" s="236"/>
      <c r="X719" s="236"/>
      <c r="Y719" s="236"/>
      <c r="Z719" s="236"/>
      <c r="AA719" s="236"/>
      <c r="AB719" s="236"/>
    </row>
    <row r="720">
      <c r="A720" s="236"/>
      <c r="B720" s="236"/>
      <c r="C720" s="236"/>
      <c r="D720" s="248"/>
      <c r="E720" s="248"/>
      <c r="F720" s="248"/>
      <c r="G720" s="236"/>
      <c r="H720" s="236"/>
      <c r="I720" s="236"/>
      <c r="J720" s="236"/>
      <c r="K720" s="236"/>
      <c r="L720" s="236"/>
      <c r="M720" s="236"/>
      <c r="N720" s="236"/>
      <c r="O720" s="236"/>
      <c r="P720" s="236"/>
      <c r="Q720" s="236"/>
      <c r="R720" s="236"/>
      <c r="S720" s="236"/>
      <c r="T720" s="236"/>
      <c r="U720" s="236"/>
      <c r="V720" s="236"/>
      <c r="W720" s="236"/>
      <c r="X720" s="236"/>
      <c r="Y720" s="236"/>
      <c r="Z720" s="236"/>
      <c r="AA720" s="236"/>
      <c r="AB720" s="236"/>
    </row>
    <row r="721">
      <c r="A721" s="236"/>
      <c r="B721" s="236"/>
      <c r="C721" s="236"/>
      <c r="D721" s="248"/>
      <c r="E721" s="248"/>
      <c r="F721" s="248"/>
      <c r="G721" s="236"/>
      <c r="H721" s="236"/>
      <c r="I721" s="236"/>
      <c r="J721" s="236"/>
      <c r="K721" s="236"/>
      <c r="L721" s="236"/>
      <c r="M721" s="236"/>
      <c r="N721" s="236"/>
      <c r="O721" s="236"/>
      <c r="P721" s="236"/>
      <c r="Q721" s="236"/>
      <c r="R721" s="236"/>
      <c r="S721" s="236"/>
      <c r="T721" s="236"/>
      <c r="U721" s="236"/>
      <c r="V721" s="236"/>
      <c r="W721" s="236"/>
      <c r="X721" s="236"/>
      <c r="Y721" s="236"/>
      <c r="Z721" s="236"/>
      <c r="AA721" s="236"/>
      <c r="AB721" s="236"/>
    </row>
    <row r="722">
      <c r="A722" s="236"/>
      <c r="B722" s="236"/>
      <c r="C722" s="236"/>
      <c r="D722" s="248"/>
      <c r="E722" s="248"/>
      <c r="F722" s="248"/>
      <c r="G722" s="236"/>
      <c r="H722" s="236"/>
      <c r="I722" s="236"/>
      <c r="J722" s="236"/>
      <c r="K722" s="236"/>
      <c r="L722" s="236"/>
      <c r="M722" s="236"/>
      <c r="N722" s="236"/>
      <c r="O722" s="236"/>
      <c r="P722" s="236"/>
      <c r="Q722" s="236"/>
      <c r="R722" s="236"/>
      <c r="S722" s="236"/>
      <c r="T722" s="236"/>
      <c r="U722" s="236"/>
      <c r="V722" s="236"/>
      <c r="W722" s="236"/>
      <c r="X722" s="236"/>
      <c r="Y722" s="236"/>
      <c r="Z722" s="236"/>
      <c r="AA722" s="236"/>
      <c r="AB722" s="236"/>
    </row>
    <row r="723">
      <c r="A723" s="236"/>
      <c r="B723" s="236"/>
      <c r="C723" s="236"/>
      <c r="D723" s="248"/>
      <c r="E723" s="248"/>
      <c r="F723" s="248"/>
      <c r="G723" s="236"/>
      <c r="H723" s="236"/>
      <c r="I723" s="236"/>
      <c r="J723" s="236"/>
      <c r="K723" s="236"/>
      <c r="L723" s="236"/>
      <c r="M723" s="236"/>
      <c r="N723" s="236"/>
      <c r="O723" s="236"/>
      <c r="P723" s="236"/>
      <c r="Q723" s="236"/>
      <c r="R723" s="236"/>
      <c r="S723" s="236"/>
      <c r="T723" s="236"/>
      <c r="U723" s="236"/>
      <c r="V723" s="236"/>
      <c r="W723" s="236"/>
      <c r="X723" s="236"/>
      <c r="Y723" s="236"/>
      <c r="Z723" s="236"/>
      <c r="AA723" s="236"/>
      <c r="AB723" s="236"/>
    </row>
    <row r="724">
      <c r="A724" s="236"/>
      <c r="B724" s="236"/>
      <c r="C724" s="236"/>
      <c r="D724" s="248"/>
      <c r="E724" s="248"/>
      <c r="F724" s="248"/>
      <c r="G724" s="236"/>
      <c r="H724" s="236"/>
      <c r="I724" s="236"/>
      <c r="J724" s="236"/>
      <c r="K724" s="236"/>
      <c r="L724" s="236"/>
      <c r="M724" s="236"/>
      <c r="N724" s="236"/>
      <c r="O724" s="236"/>
      <c r="P724" s="236"/>
      <c r="Q724" s="236"/>
      <c r="R724" s="236"/>
      <c r="S724" s="236"/>
      <c r="T724" s="236"/>
      <c r="U724" s="236"/>
      <c r="V724" s="236"/>
      <c r="W724" s="236"/>
      <c r="X724" s="236"/>
      <c r="Y724" s="236"/>
      <c r="Z724" s="236"/>
      <c r="AA724" s="236"/>
      <c r="AB724" s="236"/>
    </row>
    <row r="725">
      <c r="A725" s="236"/>
      <c r="B725" s="236"/>
      <c r="C725" s="236"/>
      <c r="D725" s="248"/>
      <c r="E725" s="248"/>
      <c r="F725" s="248"/>
      <c r="G725" s="236"/>
      <c r="H725" s="236"/>
      <c r="I725" s="236"/>
      <c r="J725" s="236"/>
      <c r="K725" s="236"/>
      <c r="L725" s="236"/>
      <c r="M725" s="236"/>
      <c r="N725" s="236"/>
      <c r="O725" s="236"/>
      <c r="P725" s="236"/>
      <c r="Q725" s="236"/>
      <c r="R725" s="236"/>
      <c r="S725" s="236"/>
      <c r="T725" s="236"/>
      <c r="U725" s="236"/>
      <c r="V725" s="236"/>
      <c r="W725" s="236"/>
      <c r="X725" s="236"/>
      <c r="Y725" s="236"/>
      <c r="Z725" s="236"/>
      <c r="AA725" s="236"/>
      <c r="AB725" s="236"/>
    </row>
    <row r="726">
      <c r="A726" s="236"/>
      <c r="B726" s="236"/>
      <c r="C726" s="236"/>
      <c r="D726" s="248"/>
      <c r="E726" s="248"/>
      <c r="F726" s="248"/>
      <c r="G726" s="236"/>
      <c r="H726" s="236"/>
      <c r="I726" s="236"/>
      <c r="J726" s="236"/>
      <c r="K726" s="236"/>
      <c r="L726" s="236"/>
      <c r="M726" s="236"/>
      <c r="N726" s="236"/>
      <c r="O726" s="236"/>
      <c r="P726" s="236"/>
      <c r="Q726" s="236"/>
      <c r="R726" s="236"/>
      <c r="S726" s="236"/>
      <c r="T726" s="236"/>
      <c r="U726" s="236"/>
      <c r="V726" s="236"/>
      <c r="W726" s="236"/>
      <c r="X726" s="236"/>
      <c r="Y726" s="236"/>
      <c r="Z726" s="236"/>
      <c r="AA726" s="236"/>
      <c r="AB726" s="236"/>
    </row>
    <row r="727">
      <c r="A727" s="236"/>
      <c r="B727" s="236"/>
      <c r="C727" s="236"/>
      <c r="D727" s="248"/>
      <c r="E727" s="248"/>
      <c r="F727" s="248"/>
      <c r="G727" s="236"/>
      <c r="H727" s="236"/>
      <c r="I727" s="236"/>
      <c r="J727" s="236"/>
      <c r="K727" s="236"/>
      <c r="L727" s="236"/>
      <c r="M727" s="236"/>
      <c r="N727" s="236"/>
      <c r="O727" s="236"/>
      <c r="P727" s="236"/>
      <c r="Q727" s="236"/>
      <c r="R727" s="236"/>
      <c r="S727" s="236"/>
      <c r="T727" s="236"/>
      <c r="U727" s="236"/>
      <c r="V727" s="236"/>
      <c r="W727" s="236"/>
      <c r="X727" s="236"/>
      <c r="Y727" s="236"/>
      <c r="Z727" s="236"/>
      <c r="AA727" s="236"/>
      <c r="AB727" s="236"/>
    </row>
    <row r="728">
      <c r="A728" s="236"/>
      <c r="B728" s="236"/>
      <c r="C728" s="236"/>
      <c r="D728" s="248"/>
      <c r="E728" s="248"/>
      <c r="F728" s="248"/>
      <c r="G728" s="236"/>
      <c r="H728" s="236"/>
      <c r="I728" s="236"/>
      <c r="J728" s="236"/>
      <c r="K728" s="236"/>
      <c r="L728" s="236"/>
      <c r="M728" s="236"/>
      <c r="N728" s="236"/>
      <c r="O728" s="236"/>
      <c r="P728" s="236"/>
      <c r="Q728" s="236"/>
      <c r="R728" s="236"/>
      <c r="S728" s="236"/>
      <c r="T728" s="236"/>
      <c r="U728" s="236"/>
      <c r="V728" s="236"/>
      <c r="W728" s="236"/>
      <c r="X728" s="236"/>
      <c r="Y728" s="236"/>
      <c r="Z728" s="236"/>
      <c r="AA728" s="236"/>
      <c r="AB728" s="236"/>
    </row>
    <row r="729">
      <c r="A729" s="236"/>
      <c r="B729" s="236"/>
      <c r="C729" s="236"/>
      <c r="D729" s="248"/>
      <c r="E729" s="248"/>
      <c r="F729" s="248"/>
      <c r="G729" s="236"/>
      <c r="H729" s="236"/>
      <c r="I729" s="236"/>
      <c r="J729" s="236"/>
      <c r="K729" s="236"/>
      <c r="L729" s="236"/>
      <c r="M729" s="236"/>
      <c r="N729" s="236"/>
      <c r="O729" s="236"/>
      <c r="P729" s="236"/>
      <c r="Q729" s="236"/>
      <c r="R729" s="236"/>
      <c r="S729" s="236"/>
      <c r="T729" s="236"/>
      <c r="U729" s="236"/>
      <c r="V729" s="236"/>
      <c r="W729" s="236"/>
      <c r="X729" s="236"/>
      <c r="Y729" s="236"/>
      <c r="Z729" s="236"/>
      <c r="AA729" s="236"/>
      <c r="AB729" s="236"/>
    </row>
    <row r="730">
      <c r="A730" s="236"/>
      <c r="B730" s="236"/>
      <c r="C730" s="236"/>
      <c r="D730" s="248"/>
      <c r="E730" s="248"/>
      <c r="F730" s="248"/>
      <c r="G730" s="236"/>
      <c r="H730" s="236"/>
      <c r="I730" s="236"/>
      <c r="J730" s="236"/>
      <c r="K730" s="236"/>
      <c r="L730" s="236"/>
      <c r="M730" s="236"/>
      <c r="N730" s="236"/>
      <c r="O730" s="236"/>
      <c r="P730" s="236"/>
      <c r="Q730" s="236"/>
      <c r="R730" s="236"/>
      <c r="S730" s="236"/>
      <c r="T730" s="236"/>
      <c r="U730" s="236"/>
      <c r="V730" s="236"/>
      <c r="W730" s="236"/>
      <c r="X730" s="236"/>
      <c r="Y730" s="236"/>
      <c r="Z730" s="236"/>
      <c r="AA730" s="236"/>
      <c r="AB730" s="236"/>
    </row>
    <row r="731">
      <c r="A731" s="236"/>
      <c r="B731" s="236"/>
      <c r="C731" s="236"/>
      <c r="D731" s="248"/>
      <c r="E731" s="248"/>
      <c r="F731" s="248"/>
      <c r="G731" s="236"/>
      <c r="H731" s="236"/>
      <c r="I731" s="236"/>
      <c r="J731" s="236"/>
      <c r="K731" s="236"/>
      <c r="L731" s="236"/>
      <c r="M731" s="236"/>
      <c r="N731" s="236"/>
      <c r="O731" s="236"/>
      <c r="P731" s="236"/>
      <c r="Q731" s="236"/>
      <c r="R731" s="236"/>
      <c r="S731" s="236"/>
      <c r="T731" s="236"/>
      <c r="U731" s="236"/>
      <c r="V731" s="236"/>
      <c r="W731" s="236"/>
      <c r="X731" s="236"/>
      <c r="Y731" s="236"/>
      <c r="Z731" s="236"/>
      <c r="AA731" s="236"/>
      <c r="AB731" s="236"/>
    </row>
    <row r="732">
      <c r="A732" s="236"/>
      <c r="B732" s="236"/>
      <c r="C732" s="236"/>
      <c r="D732" s="248"/>
      <c r="E732" s="248"/>
      <c r="F732" s="248"/>
      <c r="G732" s="236"/>
      <c r="H732" s="236"/>
      <c r="I732" s="236"/>
      <c r="J732" s="236"/>
      <c r="K732" s="236"/>
      <c r="L732" s="236"/>
      <c r="M732" s="236"/>
      <c r="N732" s="236"/>
      <c r="O732" s="236"/>
      <c r="P732" s="236"/>
      <c r="Q732" s="236"/>
      <c r="R732" s="236"/>
      <c r="S732" s="236"/>
      <c r="T732" s="236"/>
      <c r="U732" s="236"/>
      <c r="V732" s="236"/>
      <c r="W732" s="236"/>
      <c r="X732" s="236"/>
      <c r="Y732" s="236"/>
      <c r="Z732" s="236"/>
      <c r="AA732" s="236"/>
      <c r="AB732" s="236"/>
    </row>
    <row r="733">
      <c r="A733" s="236"/>
      <c r="B733" s="236"/>
      <c r="C733" s="236"/>
      <c r="D733" s="248"/>
      <c r="E733" s="248"/>
      <c r="F733" s="248"/>
      <c r="G733" s="236"/>
      <c r="H733" s="236"/>
      <c r="I733" s="236"/>
      <c r="J733" s="236"/>
      <c r="K733" s="236"/>
      <c r="L733" s="236"/>
      <c r="M733" s="236"/>
      <c r="N733" s="236"/>
      <c r="O733" s="236"/>
      <c r="P733" s="236"/>
      <c r="Q733" s="236"/>
      <c r="R733" s="236"/>
      <c r="S733" s="236"/>
      <c r="T733" s="236"/>
      <c r="U733" s="236"/>
      <c r="V733" s="236"/>
      <c r="W733" s="236"/>
      <c r="X733" s="236"/>
      <c r="Y733" s="236"/>
      <c r="Z733" s="236"/>
      <c r="AA733" s="236"/>
      <c r="AB733" s="236"/>
    </row>
    <row r="734">
      <c r="A734" s="236"/>
      <c r="B734" s="236"/>
      <c r="C734" s="236"/>
      <c r="D734" s="248"/>
      <c r="E734" s="248"/>
      <c r="F734" s="248"/>
      <c r="G734" s="236"/>
      <c r="H734" s="236"/>
      <c r="I734" s="236"/>
      <c r="J734" s="236"/>
      <c r="K734" s="236"/>
      <c r="L734" s="236"/>
      <c r="M734" s="236"/>
      <c r="N734" s="236"/>
      <c r="O734" s="236"/>
      <c r="P734" s="236"/>
      <c r="Q734" s="236"/>
      <c r="R734" s="236"/>
      <c r="S734" s="236"/>
      <c r="T734" s="236"/>
      <c r="U734" s="236"/>
      <c r="V734" s="236"/>
      <c r="W734" s="236"/>
      <c r="X734" s="236"/>
      <c r="Y734" s="236"/>
      <c r="Z734" s="236"/>
      <c r="AA734" s="236"/>
      <c r="AB734" s="236"/>
    </row>
    <row r="735">
      <c r="A735" s="236"/>
      <c r="B735" s="236"/>
      <c r="C735" s="236"/>
      <c r="D735" s="248"/>
      <c r="E735" s="248"/>
      <c r="F735" s="248"/>
      <c r="G735" s="236"/>
      <c r="H735" s="236"/>
      <c r="I735" s="236"/>
      <c r="J735" s="236"/>
      <c r="K735" s="236"/>
      <c r="L735" s="236"/>
      <c r="M735" s="236"/>
      <c r="N735" s="236"/>
      <c r="O735" s="236"/>
      <c r="P735" s="236"/>
      <c r="Q735" s="236"/>
      <c r="R735" s="236"/>
      <c r="S735" s="236"/>
      <c r="T735" s="236"/>
      <c r="U735" s="236"/>
      <c r="V735" s="236"/>
      <c r="W735" s="236"/>
      <c r="X735" s="236"/>
      <c r="Y735" s="236"/>
      <c r="Z735" s="236"/>
      <c r="AA735" s="236"/>
      <c r="AB735" s="236"/>
    </row>
    <row r="736">
      <c r="A736" s="236"/>
      <c r="B736" s="236"/>
      <c r="C736" s="236"/>
      <c r="D736" s="248"/>
      <c r="E736" s="248"/>
      <c r="F736" s="248"/>
      <c r="G736" s="236"/>
      <c r="H736" s="236"/>
      <c r="I736" s="236"/>
      <c r="J736" s="236"/>
      <c r="K736" s="236"/>
      <c r="L736" s="236"/>
      <c r="M736" s="236"/>
      <c r="N736" s="236"/>
      <c r="O736" s="236"/>
      <c r="P736" s="236"/>
      <c r="Q736" s="236"/>
      <c r="R736" s="236"/>
      <c r="S736" s="236"/>
      <c r="T736" s="236"/>
      <c r="U736" s="236"/>
      <c r="V736" s="236"/>
      <c r="W736" s="236"/>
      <c r="X736" s="236"/>
      <c r="Y736" s="236"/>
      <c r="Z736" s="236"/>
      <c r="AA736" s="236"/>
      <c r="AB736" s="236"/>
    </row>
    <row r="737">
      <c r="A737" s="236"/>
      <c r="B737" s="236"/>
      <c r="C737" s="236"/>
      <c r="D737" s="248"/>
      <c r="E737" s="248"/>
      <c r="F737" s="248"/>
      <c r="G737" s="236"/>
      <c r="H737" s="236"/>
      <c r="I737" s="236"/>
      <c r="J737" s="236"/>
      <c r="K737" s="236"/>
      <c r="L737" s="236"/>
      <c r="M737" s="236"/>
      <c r="N737" s="236"/>
      <c r="O737" s="236"/>
      <c r="P737" s="236"/>
      <c r="Q737" s="236"/>
      <c r="R737" s="236"/>
      <c r="S737" s="236"/>
      <c r="T737" s="236"/>
      <c r="U737" s="236"/>
      <c r="V737" s="236"/>
      <c r="W737" s="236"/>
      <c r="X737" s="236"/>
      <c r="Y737" s="236"/>
      <c r="Z737" s="236"/>
      <c r="AA737" s="236"/>
      <c r="AB737" s="236"/>
    </row>
    <row r="738">
      <c r="A738" s="236"/>
      <c r="B738" s="236"/>
      <c r="C738" s="236"/>
      <c r="D738" s="248"/>
      <c r="E738" s="248"/>
      <c r="F738" s="248"/>
      <c r="G738" s="236"/>
      <c r="H738" s="236"/>
      <c r="I738" s="236"/>
      <c r="J738" s="236"/>
      <c r="K738" s="236"/>
      <c r="L738" s="236"/>
      <c r="M738" s="236"/>
      <c r="N738" s="236"/>
      <c r="O738" s="236"/>
      <c r="P738" s="236"/>
      <c r="Q738" s="236"/>
      <c r="R738" s="236"/>
      <c r="S738" s="236"/>
      <c r="T738" s="236"/>
      <c r="U738" s="236"/>
      <c r="V738" s="236"/>
      <c r="W738" s="236"/>
      <c r="X738" s="236"/>
      <c r="Y738" s="236"/>
      <c r="Z738" s="236"/>
      <c r="AA738" s="236"/>
      <c r="AB738" s="236"/>
    </row>
    <row r="739">
      <c r="A739" s="236"/>
      <c r="B739" s="236"/>
      <c r="C739" s="236"/>
      <c r="D739" s="248"/>
      <c r="E739" s="248"/>
      <c r="F739" s="248"/>
      <c r="G739" s="236"/>
      <c r="H739" s="236"/>
      <c r="I739" s="236"/>
      <c r="J739" s="236"/>
      <c r="K739" s="236"/>
      <c r="L739" s="236"/>
      <c r="M739" s="236"/>
      <c r="N739" s="236"/>
      <c r="O739" s="236"/>
      <c r="P739" s="236"/>
      <c r="Q739" s="236"/>
      <c r="R739" s="236"/>
      <c r="S739" s="236"/>
      <c r="T739" s="236"/>
      <c r="U739" s="236"/>
      <c r="V739" s="236"/>
      <c r="W739" s="236"/>
      <c r="X739" s="236"/>
      <c r="Y739" s="236"/>
      <c r="Z739" s="236"/>
      <c r="AA739" s="236"/>
      <c r="AB739" s="236"/>
    </row>
    <row r="740">
      <c r="A740" s="236"/>
      <c r="B740" s="236"/>
      <c r="C740" s="236"/>
      <c r="D740" s="248"/>
      <c r="E740" s="248"/>
      <c r="F740" s="248"/>
      <c r="G740" s="236"/>
      <c r="H740" s="236"/>
      <c r="I740" s="236"/>
      <c r="J740" s="236"/>
      <c r="K740" s="236"/>
      <c r="L740" s="236"/>
      <c r="M740" s="236"/>
      <c r="N740" s="236"/>
      <c r="O740" s="236"/>
      <c r="P740" s="236"/>
      <c r="Q740" s="236"/>
      <c r="R740" s="236"/>
      <c r="S740" s="236"/>
      <c r="T740" s="236"/>
      <c r="U740" s="236"/>
      <c r="V740" s="236"/>
      <c r="W740" s="236"/>
      <c r="X740" s="236"/>
      <c r="Y740" s="236"/>
      <c r="Z740" s="236"/>
      <c r="AA740" s="236"/>
      <c r="AB740" s="236"/>
    </row>
    <row r="741">
      <c r="A741" s="236"/>
      <c r="B741" s="236"/>
      <c r="C741" s="236"/>
      <c r="D741" s="248"/>
      <c r="E741" s="248"/>
      <c r="F741" s="248"/>
      <c r="G741" s="236"/>
      <c r="H741" s="236"/>
      <c r="I741" s="236"/>
      <c r="J741" s="236"/>
      <c r="K741" s="236"/>
      <c r="L741" s="236"/>
      <c r="M741" s="236"/>
      <c r="N741" s="236"/>
      <c r="O741" s="236"/>
      <c r="P741" s="236"/>
      <c r="Q741" s="236"/>
      <c r="R741" s="236"/>
      <c r="S741" s="236"/>
      <c r="T741" s="236"/>
      <c r="U741" s="236"/>
      <c r="V741" s="236"/>
      <c r="W741" s="236"/>
      <c r="X741" s="236"/>
      <c r="Y741" s="236"/>
      <c r="Z741" s="236"/>
      <c r="AA741" s="236"/>
      <c r="AB741" s="236"/>
    </row>
    <row r="742">
      <c r="A742" s="236"/>
      <c r="B742" s="236"/>
      <c r="C742" s="236"/>
      <c r="D742" s="248"/>
      <c r="E742" s="248"/>
      <c r="F742" s="248"/>
      <c r="G742" s="236"/>
      <c r="H742" s="236"/>
      <c r="I742" s="236"/>
      <c r="J742" s="236"/>
      <c r="K742" s="236"/>
      <c r="L742" s="236"/>
      <c r="M742" s="236"/>
      <c r="N742" s="236"/>
      <c r="O742" s="236"/>
      <c r="P742" s="236"/>
      <c r="Q742" s="236"/>
      <c r="R742" s="236"/>
      <c r="S742" s="236"/>
      <c r="T742" s="236"/>
      <c r="U742" s="236"/>
      <c r="V742" s="236"/>
      <c r="W742" s="236"/>
      <c r="X742" s="236"/>
      <c r="Y742" s="236"/>
      <c r="Z742" s="236"/>
      <c r="AA742" s="236"/>
      <c r="AB742" s="236"/>
    </row>
    <row r="743">
      <c r="A743" s="236"/>
      <c r="B743" s="236"/>
      <c r="C743" s="236"/>
      <c r="D743" s="248"/>
      <c r="E743" s="248"/>
      <c r="F743" s="248"/>
      <c r="G743" s="236"/>
      <c r="H743" s="236"/>
      <c r="I743" s="236"/>
      <c r="J743" s="236"/>
      <c r="K743" s="236"/>
      <c r="L743" s="236"/>
      <c r="M743" s="236"/>
      <c r="N743" s="236"/>
      <c r="O743" s="236"/>
      <c r="P743" s="236"/>
      <c r="Q743" s="236"/>
      <c r="R743" s="236"/>
      <c r="S743" s="236"/>
      <c r="T743" s="236"/>
      <c r="U743" s="236"/>
      <c r="V743" s="236"/>
      <c r="W743" s="236"/>
      <c r="X743" s="236"/>
      <c r="Y743" s="236"/>
      <c r="Z743" s="236"/>
      <c r="AA743" s="236"/>
      <c r="AB743" s="236"/>
    </row>
    <row r="744">
      <c r="A744" s="236"/>
      <c r="B744" s="236"/>
      <c r="C744" s="236"/>
      <c r="D744" s="248"/>
      <c r="E744" s="248"/>
      <c r="F744" s="248"/>
      <c r="G744" s="236"/>
      <c r="H744" s="236"/>
      <c r="I744" s="236"/>
      <c r="J744" s="236"/>
      <c r="K744" s="236"/>
      <c r="L744" s="236"/>
      <c r="M744" s="236"/>
      <c r="N744" s="236"/>
      <c r="O744" s="236"/>
      <c r="P744" s="236"/>
      <c r="Q744" s="236"/>
      <c r="R744" s="236"/>
      <c r="S744" s="236"/>
      <c r="T744" s="236"/>
      <c r="U744" s="236"/>
      <c r="V744" s="236"/>
      <c r="W744" s="236"/>
      <c r="X744" s="236"/>
      <c r="Y744" s="236"/>
      <c r="Z744" s="236"/>
      <c r="AA744" s="236"/>
      <c r="AB744" s="236"/>
    </row>
    <row r="745">
      <c r="A745" s="236"/>
      <c r="B745" s="236"/>
      <c r="C745" s="236"/>
      <c r="D745" s="248"/>
      <c r="E745" s="248"/>
      <c r="F745" s="248"/>
      <c r="G745" s="236"/>
      <c r="H745" s="236"/>
      <c r="I745" s="236"/>
      <c r="J745" s="236"/>
      <c r="K745" s="236"/>
      <c r="L745" s="236"/>
      <c r="M745" s="236"/>
      <c r="N745" s="236"/>
      <c r="O745" s="236"/>
      <c r="P745" s="236"/>
      <c r="Q745" s="236"/>
      <c r="R745" s="236"/>
      <c r="S745" s="236"/>
      <c r="T745" s="236"/>
      <c r="U745" s="236"/>
      <c r="V745" s="236"/>
      <c r="W745" s="236"/>
      <c r="X745" s="236"/>
      <c r="Y745" s="236"/>
      <c r="Z745" s="236"/>
      <c r="AA745" s="236"/>
      <c r="AB745" s="236"/>
    </row>
    <row r="746">
      <c r="A746" s="236"/>
      <c r="B746" s="236"/>
      <c r="C746" s="236"/>
      <c r="D746" s="248"/>
      <c r="E746" s="248"/>
      <c r="F746" s="248"/>
      <c r="G746" s="236"/>
      <c r="H746" s="236"/>
      <c r="I746" s="236"/>
      <c r="J746" s="236"/>
      <c r="K746" s="236"/>
      <c r="L746" s="236"/>
      <c r="M746" s="236"/>
      <c r="N746" s="236"/>
      <c r="O746" s="236"/>
      <c r="P746" s="236"/>
      <c r="Q746" s="236"/>
      <c r="R746" s="236"/>
      <c r="S746" s="236"/>
      <c r="T746" s="236"/>
      <c r="U746" s="236"/>
      <c r="V746" s="236"/>
      <c r="W746" s="236"/>
      <c r="X746" s="236"/>
      <c r="Y746" s="236"/>
      <c r="Z746" s="236"/>
      <c r="AA746" s="236"/>
      <c r="AB746" s="236"/>
    </row>
    <row r="747">
      <c r="A747" s="236"/>
      <c r="B747" s="236"/>
      <c r="C747" s="236"/>
      <c r="D747" s="248"/>
      <c r="E747" s="248"/>
      <c r="F747" s="248"/>
      <c r="G747" s="236"/>
      <c r="H747" s="236"/>
      <c r="I747" s="236"/>
      <c r="J747" s="236"/>
      <c r="K747" s="236"/>
      <c r="L747" s="236"/>
      <c r="M747" s="236"/>
      <c r="N747" s="236"/>
      <c r="O747" s="236"/>
      <c r="P747" s="236"/>
      <c r="Q747" s="236"/>
      <c r="R747" s="236"/>
      <c r="S747" s="236"/>
      <c r="T747" s="236"/>
      <c r="U747" s="236"/>
      <c r="V747" s="236"/>
      <c r="W747" s="236"/>
      <c r="X747" s="236"/>
      <c r="Y747" s="236"/>
      <c r="Z747" s="236"/>
      <c r="AA747" s="236"/>
      <c r="AB747" s="236"/>
    </row>
    <row r="748">
      <c r="A748" s="236"/>
      <c r="B748" s="236"/>
      <c r="C748" s="236"/>
      <c r="D748" s="248"/>
      <c r="E748" s="248"/>
      <c r="F748" s="248"/>
      <c r="G748" s="236"/>
      <c r="H748" s="236"/>
      <c r="I748" s="236"/>
      <c r="J748" s="236"/>
      <c r="K748" s="236"/>
      <c r="L748" s="236"/>
      <c r="M748" s="236"/>
      <c r="N748" s="236"/>
      <c r="O748" s="236"/>
      <c r="P748" s="236"/>
      <c r="Q748" s="236"/>
      <c r="R748" s="236"/>
      <c r="S748" s="236"/>
      <c r="T748" s="236"/>
      <c r="U748" s="236"/>
      <c r="V748" s="236"/>
      <c r="W748" s="236"/>
      <c r="X748" s="236"/>
      <c r="Y748" s="236"/>
      <c r="Z748" s="236"/>
      <c r="AA748" s="236"/>
      <c r="AB748" s="236"/>
    </row>
    <row r="749">
      <c r="A749" s="236"/>
      <c r="B749" s="236"/>
      <c r="C749" s="236"/>
      <c r="D749" s="248"/>
      <c r="E749" s="248"/>
      <c r="F749" s="248"/>
      <c r="G749" s="236"/>
      <c r="H749" s="236"/>
      <c r="I749" s="236"/>
      <c r="J749" s="236"/>
      <c r="K749" s="236"/>
      <c r="L749" s="236"/>
      <c r="M749" s="236"/>
      <c r="N749" s="236"/>
      <c r="O749" s="236"/>
      <c r="P749" s="236"/>
      <c r="Q749" s="236"/>
      <c r="R749" s="236"/>
      <c r="S749" s="236"/>
      <c r="T749" s="236"/>
      <c r="U749" s="236"/>
      <c r="V749" s="236"/>
      <c r="W749" s="236"/>
      <c r="X749" s="236"/>
      <c r="Y749" s="236"/>
      <c r="Z749" s="236"/>
      <c r="AA749" s="236"/>
      <c r="AB749" s="236"/>
    </row>
    <row r="750">
      <c r="A750" s="236"/>
      <c r="B750" s="236"/>
      <c r="C750" s="236"/>
      <c r="D750" s="248"/>
      <c r="E750" s="248"/>
      <c r="F750" s="248"/>
      <c r="G750" s="236"/>
      <c r="H750" s="236"/>
      <c r="I750" s="236"/>
      <c r="J750" s="236"/>
      <c r="K750" s="236"/>
      <c r="L750" s="236"/>
      <c r="M750" s="236"/>
      <c r="N750" s="236"/>
      <c r="O750" s="236"/>
      <c r="P750" s="236"/>
      <c r="Q750" s="236"/>
      <c r="R750" s="236"/>
      <c r="S750" s="236"/>
      <c r="T750" s="236"/>
      <c r="U750" s="236"/>
      <c r="V750" s="236"/>
      <c r="W750" s="236"/>
      <c r="X750" s="236"/>
      <c r="Y750" s="236"/>
      <c r="Z750" s="236"/>
      <c r="AA750" s="236"/>
      <c r="AB750" s="236"/>
    </row>
    <row r="751">
      <c r="A751" s="236"/>
      <c r="B751" s="236"/>
      <c r="C751" s="236"/>
      <c r="D751" s="248"/>
      <c r="E751" s="248"/>
      <c r="F751" s="248"/>
      <c r="G751" s="236"/>
      <c r="H751" s="236"/>
      <c r="I751" s="236"/>
      <c r="J751" s="236"/>
      <c r="K751" s="236"/>
      <c r="L751" s="236"/>
      <c r="M751" s="236"/>
      <c r="N751" s="236"/>
      <c r="O751" s="236"/>
      <c r="P751" s="236"/>
      <c r="Q751" s="236"/>
      <c r="R751" s="236"/>
      <c r="S751" s="236"/>
      <c r="T751" s="236"/>
      <c r="U751" s="236"/>
      <c r="V751" s="236"/>
      <c r="W751" s="236"/>
      <c r="X751" s="236"/>
      <c r="Y751" s="236"/>
      <c r="Z751" s="236"/>
      <c r="AA751" s="236"/>
      <c r="AB751" s="236"/>
    </row>
    <row r="752">
      <c r="A752" s="236"/>
      <c r="B752" s="236"/>
      <c r="C752" s="236"/>
      <c r="D752" s="248"/>
      <c r="E752" s="248"/>
      <c r="F752" s="248"/>
      <c r="G752" s="236"/>
      <c r="H752" s="236"/>
      <c r="I752" s="236"/>
      <c r="J752" s="236"/>
      <c r="K752" s="236"/>
      <c r="L752" s="236"/>
      <c r="M752" s="236"/>
      <c r="N752" s="236"/>
      <c r="O752" s="236"/>
      <c r="P752" s="236"/>
      <c r="Q752" s="236"/>
      <c r="R752" s="236"/>
      <c r="S752" s="236"/>
      <c r="T752" s="236"/>
      <c r="U752" s="236"/>
      <c r="V752" s="236"/>
      <c r="W752" s="236"/>
      <c r="X752" s="236"/>
      <c r="Y752" s="236"/>
      <c r="Z752" s="236"/>
      <c r="AA752" s="236"/>
      <c r="AB752" s="236"/>
    </row>
    <row r="753">
      <c r="A753" s="236"/>
      <c r="B753" s="236"/>
      <c r="C753" s="236"/>
      <c r="D753" s="248"/>
      <c r="E753" s="248"/>
      <c r="F753" s="248"/>
      <c r="G753" s="236"/>
      <c r="H753" s="236"/>
      <c r="I753" s="236"/>
      <c r="J753" s="236"/>
      <c r="K753" s="236"/>
      <c r="L753" s="236"/>
      <c r="M753" s="236"/>
      <c r="N753" s="236"/>
      <c r="O753" s="236"/>
      <c r="P753" s="236"/>
      <c r="Q753" s="236"/>
      <c r="R753" s="236"/>
      <c r="S753" s="236"/>
      <c r="T753" s="236"/>
      <c r="U753" s="236"/>
      <c r="V753" s="236"/>
      <c r="W753" s="236"/>
      <c r="X753" s="236"/>
      <c r="Y753" s="236"/>
      <c r="Z753" s="236"/>
      <c r="AA753" s="236"/>
      <c r="AB753" s="236"/>
    </row>
    <row r="754">
      <c r="A754" s="236"/>
      <c r="B754" s="236"/>
      <c r="C754" s="236"/>
      <c r="D754" s="248"/>
      <c r="E754" s="248"/>
      <c r="F754" s="248"/>
      <c r="G754" s="236"/>
      <c r="H754" s="236"/>
      <c r="I754" s="236"/>
      <c r="J754" s="236"/>
      <c r="K754" s="236"/>
      <c r="L754" s="236"/>
      <c r="M754" s="236"/>
      <c r="N754" s="236"/>
      <c r="O754" s="236"/>
      <c r="P754" s="236"/>
      <c r="Q754" s="236"/>
      <c r="R754" s="236"/>
      <c r="S754" s="236"/>
      <c r="T754" s="236"/>
      <c r="U754" s="236"/>
      <c r="V754" s="236"/>
      <c r="W754" s="236"/>
      <c r="X754" s="236"/>
      <c r="Y754" s="236"/>
      <c r="Z754" s="236"/>
      <c r="AA754" s="236"/>
      <c r="AB754" s="236"/>
    </row>
    <row r="755">
      <c r="A755" s="236"/>
      <c r="B755" s="236"/>
      <c r="C755" s="236"/>
      <c r="D755" s="248"/>
      <c r="E755" s="248"/>
      <c r="F755" s="248"/>
      <c r="G755" s="236"/>
      <c r="H755" s="236"/>
      <c r="I755" s="236"/>
      <c r="J755" s="236"/>
      <c r="K755" s="236"/>
      <c r="L755" s="236"/>
      <c r="M755" s="236"/>
      <c r="N755" s="236"/>
      <c r="O755" s="236"/>
      <c r="P755" s="236"/>
      <c r="Q755" s="236"/>
      <c r="R755" s="236"/>
      <c r="S755" s="236"/>
      <c r="T755" s="236"/>
      <c r="U755" s="236"/>
      <c r="V755" s="236"/>
      <c r="W755" s="236"/>
      <c r="X755" s="236"/>
      <c r="Y755" s="236"/>
      <c r="Z755" s="236"/>
      <c r="AA755" s="236"/>
      <c r="AB755" s="236"/>
    </row>
    <row r="756">
      <c r="A756" s="236"/>
      <c r="B756" s="236"/>
      <c r="C756" s="236"/>
      <c r="D756" s="248"/>
      <c r="E756" s="248"/>
      <c r="F756" s="248"/>
      <c r="G756" s="236"/>
      <c r="H756" s="236"/>
      <c r="I756" s="236"/>
      <c r="J756" s="236"/>
      <c r="K756" s="236"/>
      <c r="L756" s="236"/>
      <c r="M756" s="236"/>
      <c r="N756" s="236"/>
      <c r="O756" s="236"/>
      <c r="P756" s="236"/>
      <c r="Q756" s="236"/>
      <c r="R756" s="236"/>
      <c r="S756" s="236"/>
      <c r="T756" s="236"/>
      <c r="U756" s="236"/>
      <c r="V756" s="236"/>
      <c r="W756" s="236"/>
      <c r="X756" s="236"/>
      <c r="Y756" s="236"/>
      <c r="Z756" s="236"/>
      <c r="AA756" s="236"/>
      <c r="AB756" s="236"/>
    </row>
    <row r="757">
      <c r="A757" s="236"/>
      <c r="B757" s="236"/>
      <c r="C757" s="236"/>
      <c r="D757" s="248"/>
      <c r="E757" s="248"/>
      <c r="F757" s="248"/>
      <c r="G757" s="236"/>
      <c r="H757" s="236"/>
      <c r="I757" s="236"/>
      <c r="J757" s="236"/>
      <c r="K757" s="236"/>
      <c r="L757" s="236"/>
      <c r="M757" s="236"/>
      <c r="N757" s="236"/>
      <c r="O757" s="236"/>
      <c r="P757" s="236"/>
      <c r="Q757" s="236"/>
      <c r="R757" s="236"/>
      <c r="S757" s="236"/>
      <c r="T757" s="236"/>
      <c r="U757" s="236"/>
      <c r="V757" s="236"/>
      <c r="W757" s="236"/>
      <c r="X757" s="236"/>
      <c r="Y757" s="236"/>
      <c r="Z757" s="236"/>
      <c r="AA757" s="236"/>
      <c r="AB757" s="236"/>
    </row>
    <row r="758">
      <c r="A758" s="236"/>
      <c r="B758" s="236"/>
      <c r="C758" s="236"/>
      <c r="D758" s="248"/>
      <c r="E758" s="248"/>
      <c r="F758" s="248"/>
      <c r="G758" s="236"/>
      <c r="H758" s="236"/>
      <c r="I758" s="236"/>
      <c r="J758" s="236"/>
      <c r="K758" s="236"/>
      <c r="L758" s="236"/>
      <c r="M758" s="236"/>
      <c r="N758" s="236"/>
      <c r="O758" s="236"/>
      <c r="P758" s="236"/>
      <c r="Q758" s="236"/>
      <c r="R758" s="236"/>
      <c r="S758" s="236"/>
      <c r="T758" s="236"/>
      <c r="U758" s="236"/>
      <c r="V758" s="236"/>
      <c r="W758" s="236"/>
      <c r="X758" s="236"/>
      <c r="Y758" s="236"/>
      <c r="Z758" s="236"/>
      <c r="AA758" s="236"/>
      <c r="AB758" s="236"/>
    </row>
    <row r="759">
      <c r="A759" s="236"/>
      <c r="B759" s="236"/>
      <c r="C759" s="236"/>
      <c r="D759" s="248"/>
      <c r="E759" s="248"/>
      <c r="F759" s="248"/>
      <c r="G759" s="236"/>
      <c r="H759" s="236"/>
      <c r="I759" s="236"/>
      <c r="J759" s="236"/>
      <c r="K759" s="236"/>
      <c r="L759" s="236"/>
      <c r="M759" s="236"/>
      <c r="N759" s="236"/>
      <c r="O759" s="236"/>
      <c r="P759" s="236"/>
      <c r="Q759" s="236"/>
      <c r="R759" s="236"/>
      <c r="S759" s="236"/>
      <c r="T759" s="236"/>
      <c r="U759" s="236"/>
      <c r="V759" s="236"/>
      <c r="W759" s="236"/>
      <c r="X759" s="236"/>
      <c r="Y759" s="236"/>
      <c r="Z759" s="236"/>
      <c r="AA759" s="236"/>
      <c r="AB759" s="236"/>
    </row>
    <row r="760">
      <c r="A760" s="236"/>
      <c r="B760" s="236"/>
      <c r="C760" s="236"/>
      <c r="D760" s="248"/>
      <c r="E760" s="248"/>
      <c r="F760" s="248"/>
      <c r="G760" s="236"/>
      <c r="H760" s="236"/>
      <c r="I760" s="236"/>
      <c r="J760" s="236"/>
      <c r="K760" s="236"/>
      <c r="L760" s="236"/>
      <c r="M760" s="236"/>
      <c r="N760" s="236"/>
      <c r="O760" s="236"/>
      <c r="P760" s="236"/>
      <c r="Q760" s="236"/>
      <c r="R760" s="236"/>
      <c r="S760" s="236"/>
      <c r="T760" s="236"/>
      <c r="U760" s="236"/>
      <c r="V760" s="236"/>
      <c r="W760" s="236"/>
      <c r="X760" s="236"/>
      <c r="Y760" s="236"/>
      <c r="Z760" s="236"/>
      <c r="AA760" s="236"/>
      <c r="AB760" s="236"/>
    </row>
    <row r="761">
      <c r="A761" s="236"/>
      <c r="B761" s="236"/>
      <c r="C761" s="236"/>
      <c r="D761" s="248"/>
      <c r="E761" s="248"/>
      <c r="F761" s="248"/>
      <c r="G761" s="236"/>
      <c r="H761" s="236"/>
      <c r="I761" s="236"/>
      <c r="J761" s="236"/>
      <c r="K761" s="236"/>
      <c r="L761" s="236"/>
      <c r="M761" s="236"/>
      <c r="N761" s="236"/>
      <c r="O761" s="236"/>
      <c r="P761" s="236"/>
      <c r="Q761" s="236"/>
      <c r="R761" s="236"/>
      <c r="S761" s="236"/>
      <c r="T761" s="236"/>
      <c r="U761" s="236"/>
      <c r="V761" s="236"/>
      <c r="W761" s="236"/>
      <c r="X761" s="236"/>
      <c r="Y761" s="236"/>
      <c r="Z761" s="236"/>
      <c r="AA761" s="236"/>
      <c r="AB761" s="236"/>
    </row>
    <row r="762">
      <c r="A762" s="236"/>
      <c r="B762" s="236"/>
      <c r="C762" s="236"/>
      <c r="D762" s="248"/>
      <c r="E762" s="248"/>
      <c r="F762" s="248"/>
      <c r="G762" s="236"/>
      <c r="H762" s="236"/>
      <c r="I762" s="236"/>
      <c r="J762" s="236"/>
      <c r="K762" s="236"/>
      <c r="L762" s="236"/>
      <c r="M762" s="236"/>
      <c r="N762" s="236"/>
      <c r="O762" s="236"/>
      <c r="P762" s="236"/>
      <c r="Q762" s="236"/>
      <c r="R762" s="236"/>
      <c r="S762" s="236"/>
      <c r="T762" s="236"/>
      <c r="U762" s="236"/>
      <c r="V762" s="236"/>
      <c r="W762" s="236"/>
      <c r="X762" s="236"/>
      <c r="Y762" s="236"/>
      <c r="Z762" s="236"/>
      <c r="AA762" s="236"/>
      <c r="AB762" s="236"/>
    </row>
    <row r="763">
      <c r="A763" s="236"/>
      <c r="B763" s="236"/>
      <c r="C763" s="236"/>
      <c r="D763" s="248"/>
      <c r="E763" s="248"/>
      <c r="F763" s="248"/>
      <c r="G763" s="236"/>
      <c r="H763" s="236"/>
      <c r="I763" s="236"/>
      <c r="J763" s="236"/>
      <c r="K763" s="236"/>
      <c r="L763" s="236"/>
      <c r="M763" s="236"/>
      <c r="N763" s="236"/>
      <c r="O763" s="236"/>
      <c r="P763" s="236"/>
      <c r="Q763" s="236"/>
      <c r="R763" s="236"/>
      <c r="S763" s="236"/>
      <c r="T763" s="236"/>
      <c r="U763" s="236"/>
      <c r="V763" s="236"/>
      <c r="W763" s="236"/>
      <c r="X763" s="236"/>
      <c r="Y763" s="236"/>
      <c r="Z763" s="236"/>
      <c r="AA763" s="236"/>
      <c r="AB763" s="236"/>
    </row>
    <row r="764">
      <c r="A764" s="236"/>
      <c r="B764" s="236"/>
      <c r="C764" s="236"/>
      <c r="D764" s="248"/>
      <c r="E764" s="248"/>
      <c r="F764" s="248"/>
      <c r="G764" s="236"/>
      <c r="H764" s="236"/>
      <c r="I764" s="236"/>
      <c r="J764" s="236"/>
      <c r="K764" s="236"/>
      <c r="L764" s="236"/>
      <c r="M764" s="236"/>
      <c r="N764" s="236"/>
      <c r="O764" s="236"/>
      <c r="P764" s="236"/>
      <c r="Q764" s="236"/>
      <c r="R764" s="236"/>
      <c r="S764" s="236"/>
      <c r="T764" s="236"/>
      <c r="U764" s="236"/>
      <c r="V764" s="236"/>
      <c r="W764" s="236"/>
      <c r="X764" s="236"/>
      <c r="Y764" s="236"/>
      <c r="Z764" s="236"/>
      <c r="AA764" s="236"/>
      <c r="AB764" s="236"/>
    </row>
    <row r="765">
      <c r="A765" s="236"/>
      <c r="B765" s="236"/>
      <c r="C765" s="236"/>
      <c r="D765" s="248"/>
      <c r="E765" s="248"/>
      <c r="F765" s="248"/>
      <c r="G765" s="236"/>
      <c r="H765" s="236"/>
      <c r="I765" s="236"/>
      <c r="J765" s="236"/>
      <c r="K765" s="236"/>
      <c r="L765" s="236"/>
      <c r="M765" s="236"/>
      <c r="N765" s="236"/>
      <c r="O765" s="236"/>
      <c r="P765" s="236"/>
      <c r="Q765" s="236"/>
      <c r="R765" s="236"/>
      <c r="S765" s="236"/>
      <c r="T765" s="236"/>
      <c r="U765" s="236"/>
      <c r="V765" s="236"/>
      <c r="W765" s="236"/>
      <c r="X765" s="236"/>
      <c r="Y765" s="236"/>
      <c r="Z765" s="236"/>
      <c r="AA765" s="236"/>
      <c r="AB765" s="236"/>
    </row>
    <row r="766">
      <c r="A766" s="236"/>
      <c r="B766" s="236"/>
      <c r="C766" s="236"/>
      <c r="D766" s="248"/>
      <c r="E766" s="248"/>
      <c r="F766" s="248"/>
      <c r="G766" s="236"/>
      <c r="H766" s="236"/>
      <c r="I766" s="236"/>
      <c r="J766" s="236"/>
      <c r="K766" s="236"/>
      <c r="L766" s="236"/>
      <c r="M766" s="236"/>
      <c r="N766" s="236"/>
      <c r="O766" s="236"/>
      <c r="P766" s="236"/>
      <c r="Q766" s="236"/>
      <c r="R766" s="236"/>
      <c r="S766" s="236"/>
      <c r="T766" s="236"/>
      <c r="U766" s="236"/>
      <c r="V766" s="236"/>
      <c r="W766" s="236"/>
      <c r="X766" s="236"/>
      <c r="Y766" s="236"/>
      <c r="Z766" s="236"/>
      <c r="AA766" s="236"/>
      <c r="AB766" s="236"/>
    </row>
    <row r="767">
      <c r="A767" s="236"/>
      <c r="B767" s="236"/>
      <c r="C767" s="236"/>
      <c r="D767" s="248"/>
      <c r="E767" s="248"/>
      <c r="F767" s="248"/>
      <c r="G767" s="236"/>
      <c r="H767" s="236"/>
      <c r="I767" s="236"/>
      <c r="J767" s="236"/>
      <c r="K767" s="236"/>
      <c r="L767" s="236"/>
      <c r="M767" s="236"/>
      <c r="N767" s="236"/>
      <c r="O767" s="236"/>
      <c r="P767" s="236"/>
      <c r="Q767" s="236"/>
      <c r="R767" s="236"/>
      <c r="S767" s="236"/>
      <c r="T767" s="236"/>
      <c r="U767" s="236"/>
      <c r="V767" s="236"/>
      <c r="W767" s="236"/>
      <c r="X767" s="236"/>
      <c r="Y767" s="236"/>
      <c r="Z767" s="236"/>
      <c r="AA767" s="236"/>
      <c r="AB767" s="236"/>
    </row>
    <row r="768">
      <c r="A768" s="236"/>
      <c r="B768" s="236"/>
      <c r="C768" s="236"/>
      <c r="D768" s="248"/>
      <c r="E768" s="248"/>
      <c r="F768" s="248"/>
      <c r="G768" s="236"/>
      <c r="H768" s="236"/>
      <c r="I768" s="236"/>
      <c r="J768" s="236"/>
      <c r="K768" s="236"/>
      <c r="L768" s="236"/>
      <c r="M768" s="236"/>
      <c r="N768" s="236"/>
      <c r="O768" s="236"/>
      <c r="P768" s="236"/>
      <c r="Q768" s="236"/>
      <c r="R768" s="236"/>
      <c r="S768" s="236"/>
      <c r="T768" s="236"/>
      <c r="U768" s="236"/>
      <c r="V768" s="236"/>
      <c r="W768" s="236"/>
      <c r="X768" s="236"/>
      <c r="Y768" s="236"/>
      <c r="Z768" s="236"/>
      <c r="AA768" s="236"/>
      <c r="AB768" s="236"/>
    </row>
    <row r="769">
      <c r="A769" s="236"/>
      <c r="B769" s="236"/>
      <c r="C769" s="236"/>
      <c r="D769" s="248"/>
      <c r="E769" s="248"/>
      <c r="F769" s="248"/>
      <c r="G769" s="236"/>
      <c r="H769" s="236"/>
      <c r="I769" s="236"/>
      <c r="J769" s="236"/>
      <c r="K769" s="236"/>
      <c r="L769" s="236"/>
      <c r="M769" s="236"/>
      <c r="N769" s="236"/>
      <c r="O769" s="236"/>
      <c r="P769" s="236"/>
      <c r="Q769" s="236"/>
      <c r="R769" s="236"/>
      <c r="S769" s="236"/>
      <c r="T769" s="236"/>
      <c r="U769" s="236"/>
      <c r="V769" s="236"/>
      <c r="W769" s="236"/>
      <c r="X769" s="236"/>
      <c r="Y769" s="236"/>
      <c r="Z769" s="236"/>
      <c r="AA769" s="236"/>
      <c r="AB769" s="236"/>
    </row>
    <row r="770">
      <c r="A770" s="236"/>
      <c r="B770" s="236"/>
      <c r="C770" s="236"/>
      <c r="D770" s="248"/>
      <c r="E770" s="248"/>
      <c r="F770" s="248"/>
      <c r="G770" s="236"/>
      <c r="H770" s="236"/>
      <c r="I770" s="236"/>
      <c r="J770" s="236"/>
      <c r="K770" s="236"/>
      <c r="L770" s="236"/>
      <c r="M770" s="236"/>
      <c r="N770" s="236"/>
      <c r="O770" s="236"/>
      <c r="P770" s="236"/>
      <c r="Q770" s="236"/>
      <c r="R770" s="236"/>
      <c r="S770" s="236"/>
      <c r="T770" s="236"/>
      <c r="U770" s="236"/>
      <c r="V770" s="236"/>
      <c r="W770" s="236"/>
      <c r="X770" s="236"/>
      <c r="Y770" s="236"/>
      <c r="Z770" s="236"/>
      <c r="AA770" s="236"/>
      <c r="AB770" s="236"/>
    </row>
    <row r="771">
      <c r="A771" s="236"/>
      <c r="B771" s="236"/>
      <c r="C771" s="236"/>
      <c r="D771" s="248"/>
      <c r="E771" s="248"/>
      <c r="F771" s="248"/>
      <c r="G771" s="236"/>
      <c r="H771" s="236"/>
      <c r="I771" s="236"/>
      <c r="J771" s="236"/>
      <c r="K771" s="236"/>
      <c r="L771" s="236"/>
      <c r="M771" s="236"/>
      <c r="N771" s="236"/>
      <c r="O771" s="236"/>
      <c r="P771" s="236"/>
      <c r="Q771" s="236"/>
      <c r="R771" s="236"/>
      <c r="S771" s="236"/>
      <c r="T771" s="236"/>
      <c r="U771" s="236"/>
      <c r="V771" s="236"/>
      <c r="W771" s="236"/>
      <c r="X771" s="236"/>
      <c r="Y771" s="236"/>
      <c r="Z771" s="236"/>
      <c r="AA771" s="236"/>
      <c r="AB771" s="236"/>
    </row>
    <row r="772">
      <c r="A772" s="236"/>
      <c r="B772" s="236"/>
      <c r="C772" s="236"/>
      <c r="D772" s="248"/>
      <c r="E772" s="248"/>
      <c r="F772" s="248"/>
      <c r="G772" s="236"/>
      <c r="H772" s="236"/>
      <c r="I772" s="236"/>
      <c r="J772" s="236"/>
      <c r="K772" s="236"/>
      <c r="L772" s="236"/>
      <c r="M772" s="236"/>
      <c r="N772" s="236"/>
      <c r="O772" s="236"/>
      <c r="P772" s="236"/>
      <c r="Q772" s="236"/>
      <c r="R772" s="236"/>
      <c r="S772" s="236"/>
      <c r="T772" s="236"/>
      <c r="U772" s="236"/>
      <c r="V772" s="236"/>
      <c r="W772" s="236"/>
      <c r="X772" s="236"/>
      <c r="Y772" s="236"/>
      <c r="Z772" s="236"/>
      <c r="AA772" s="236"/>
      <c r="AB772" s="236"/>
    </row>
    <row r="773">
      <c r="A773" s="236"/>
      <c r="B773" s="236"/>
      <c r="C773" s="236"/>
      <c r="D773" s="248"/>
      <c r="E773" s="248"/>
      <c r="F773" s="248"/>
      <c r="G773" s="236"/>
      <c r="H773" s="236"/>
      <c r="I773" s="236"/>
      <c r="J773" s="236"/>
      <c r="K773" s="236"/>
      <c r="L773" s="236"/>
      <c r="M773" s="236"/>
      <c r="N773" s="236"/>
      <c r="O773" s="236"/>
      <c r="P773" s="236"/>
      <c r="Q773" s="236"/>
      <c r="R773" s="236"/>
      <c r="S773" s="236"/>
      <c r="T773" s="236"/>
      <c r="U773" s="236"/>
      <c r="V773" s="236"/>
      <c r="W773" s="236"/>
      <c r="X773" s="236"/>
      <c r="Y773" s="236"/>
      <c r="Z773" s="236"/>
      <c r="AA773" s="236"/>
      <c r="AB773" s="236"/>
    </row>
    <row r="774">
      <c r="A774" s="236"/>
      <c r="B774" s="236"/>
      <c r="C774" s="236"/>
      <c r="D774" s="248"/>
      <c r="E774" s="248"/>
      <c r="F774" s="248"/>
      <c r="G774" s="236"/>
      <c r="H774" s="236"/>
      <c r="I774" s="236"/>
      <c r="J774" s="236"/>
      <c r="K774" s="236"/>
      <c r="L774" s="236"/>
      <c r="M774" s="236"/>
      <c r="N774" s="236"/>
      <c r="O774" s="236"/>
      <c r="P774" s="236"/>
      <c r="Q774" s="236"/>
      <c r="R774" s="236"/>
      <c r="S774" s="236"/>
      <c r="T774" s="236"/>
      <c r="U774" s="236"/>
      <c r="V774" s="236"/>
      <c r="W774" s="236"/>
      <c r="X774" s="236"/>
      <c r="Y774" s="236"/>
      <c r="Z774" s="236"/>
      <c r="AA774" s="236"/>
      <c r="AB774" s="236"/>
    </row>
    <row r="775">
      <c r="A775" s="236"/>
      <c r="B775" s="236"/>
      <c r="C775" s="236"/>
      <c r="D775" s="248"/>
      <c r="E775" s="248"/>
      <c r="F775" s="248"/>
      <c r="G775" s="236"/>
      <c r="H775" s="236"/>
      <c r="I775" s="236"/>
      <c r="J775" s="236"/>
      <c r="K775" s="236"/>
      <c r="L775" s="236"/>
      <c r="M775" s="236"/>
      <c r="N775" s="236"/>
      <c r="O775" s="236"/>
      <c r="P775" s="236"/>
      <c r="Q775" s="236"/>
      <c r="R775" s="236"/>
      <c r="S775" s="236"/>
      <c r="T775" s="236"/>
      <c r="U775" s="236"/>
      <c r="V775" s="236"/>
      <c r="W775" s="236"/>
      <c r="X775" s="236"/>
      <c r="Y775" s="236"/>
      <c r="Z775" s="236"/>
      <c r="AA775" s="236"/>
      <c r="AB775" s="236"/>
    </row>
    <row r="776">
      <c r="A776" s="236"/>
      <c r="B776" s="236"/>
      <c r="C776" s="236"/>
      <c r="D776" s="248"/>
      <c r="E776" s="248"/>
      <c r="F776" s="248"/>
      <c r="G776" s="236"/>
      <c r="H776" s="236"/>
      <c r="I776" s="236"/>
      <c r="J776" s="236"/>
      <c r="K776" s="236"/>
      <c r="L776" s="236"/>
      <c r="M776" s="236"/>
      <c r="N776" s="236"/>
      <c r="O776" s="236"/>
      <c r="P776" s="236"/>
      <c r="Q776" s="236"/>
      <c r="R776" s="236"/>
      <c r="S776" s="236"/>
      <c r="T776" s="236"/>
      <c r="U776" s="236"/>
      <c r="V776" s="236"/>
      <c r="W776" s="236"/>
      <c r="X776" s="236"/>
      <c r="Y776" s="236"/>
      <c r="Z776" s="236"/>
      <c r="AA776" s="236"/>
      <c r="AB776" s="236"/>
    </row>
    <row r="777">
      <c r="A777" s="236"/>
      <c r="B777" s="236"/>
      <c r="C777" s="236"/>
      <c r="D777" s="248"/>
      <c r="E777" s="248"/>
      <c r="F777" s="248"/>
      <c r="G777" s="236"/>
      <c r="H777" s="236"/>
      <c r="I777" s="236"/>
      <c r="J777" s="236"/>
      <c r="K777" s="236"/>
      <c r="L777" s="236"/>
      <c r="M777" s="236"/>
      <c r="N777" s="236"/>
      <c r="O777" s="236"/>
      <c r="P777" s="236"/>
      <c r="Q777" s="236"/>
      <c r="R777" s="236"/>
      <c r="S777" s="236"/>
      <c r="T777" s="236"/>
      <c r="U777" s="236"/>
      <c r="V777" s="236"/>
      <c r="W777" s="236"/>
      <c r="X777" s="236"/>
      <c r="Y777" s="236"/>
      <c r="Z777" s="236"/>
      <c r="AA777" s="236"/>
      <c r="AB777" s="236"/>
    </row>
    <row r="778">
      <c r="A778" s="236"/>
      <c r="B778" s="236"/>
      <c r="C778" s="236"/>
      <c r="D778" s="248"/>
      <c r="E778" s="248"/>
      <c r="F778" s="248"/>
      <c r="G778" s="236"/>
      <c r="H778" s="236"/>
      <c r="I778" s="236"/>
      <c r="J778" s="236"/>
      <c r="K778" s="236"/>
      <c r="L778" s="236"/>
      <c r="M778" s="236"/>
      <c r="N778" s="236"/>
      <c r="O778" s="236"/>
      <c r="P778" s="236"/>
      <c r="Q778" s="236"/>
      <c r="R778" s="236"/>
      <c r="S778" s="236"/>
      <c r="T778" s="236"/>
      <c r="U778" s="236"/>
      <c r="V778" s="236"/>
      <c r="W778" s="236"/>
      <c r="X778" s="236"/>
      <c r="Y778" s="236"/>
      <c r="Z778" s="236"/>
      <c r="AA778" s="236"/>
      <c r="AB778" s="236"/>
    </row>
    <row r="779">
      <c r="A779" s="236"/>
      <c r="B779" s="236"/>
      <c r="C779" s="236"/>
      <c r="D779" s="248"/>
      <c r="E779" s="248"/>
      <c r="F779" s="248"/>
      <c r="G779" s="236"/>
      <c r="H779" s="236"/>
      <c r="I779" s="236"/>
      <c r="J779" s="236"/>
      <c r="K779" s="236"/>
      <c r="L779" s="236"/>
      <c r="M779" s="236"/>
      <c r="N779" s="236"/>
      <c r="O779" s="236"/>
      <c r="P779" s="236"/>
      <c r="Q779" s="236"/>
      <c r="R779" s="236"/>
      <c r="S779" s="236"/>
      <c r="T779" s="236"/>
      <c r="U779" s="236"/>
      <c r="V779" s="236"/>
      <c r="W779" s="236"/>
      <c r="X779" s="236"/>
      <c r="Y779" s="236"/>
      <c r="Z779" s="236"/>
      <c r="AA779" s="236"/>
      <c r="AB779" s="236"/>
    </row>
    <row r="780">
      <c r="A780" s="236"/>
      <c r="B780" s="236"/>
      <c r="C780" s="236"/>
      <c r="D780" s="248"/>
      <c r="E780" s="248"/>
      <c r="F780" s="248"/>
      <c r="G780" s="236"/>
      <c r="H780" s="236"/>
      <c r="I780" s="236"/>
      <c r="J780" s="236"/>
      <c r="K780" s="236"/>
      <c r="L780" s="236"/>
      <c r="M780" s="236"/>
      <c r="N780" s="236"/>
      <c r="O780" s="236"/>
      <c r="P780" s="236"/>
      <c r="Q780" s="236"/>
      <c r="R780" s="236"/>
      <c r="S780" s="236"/>
      <c r="T780" s="236"/>
      <c r="U780" s="236"/>
      <c r="V780" s="236"/>
      <c r="W780" s="236"/>
      <c r="X780" s="236"/>
      <c r="Y780" s="236"/>
      <c r="Z780" s="236"/>
      <c r="AA780" s="236"/>
      <c r="AB780" s="236"/>
    </row>
    <row r="781">
      <c r="A781" s="236"/>
      <c r="B781" s="236"/>
      <c r="C781" s="236"/>
      <c r="D781" s="248"/>
      <c r="E781" s="248"/>
      <c r="F781" s="248"/>
      <c r="G781" s="236"/>
      <c r="H781" s="236"/>
      <c r="I781" s="236"/>
      <c r="J781" s="236"/>
      <c r="K781" s="236"/>
      <c r="L781" s="236"/>
      <c r="M781" s="236"/>
      <c r="N781" s="236"/>
      <c r="O781" s="236"/>
      <c r="P781" s="236"/>
      <c r="Q781" s="236"/>
      <c r="R781" s="236"/>
      <c r="S781" s="236"/>
      <c r="T781" s="236"/>
      <c r="U781" s="236"/>
      <c r="V781" s="236"/>
      <c r="W781" s="236"/>
      <c r="X781" s="236"/>
      <c r="Y781" s="236"/>
      <c r="Z781" s="236"/>
      <c r="AA781" s="236"/>
      <c r="AB781" s="236"/>
    </row>
    <row r="782">
      <c r="A782" s="236"/>
      <c r="B782" s="236"/>
      <c r="C782" s="236"/>
      <c r="D782" s="248"/>
      <c r="E782" s="248"/>
      <c r="F782" s="248"/>
      <c r="G782" s="236"/>
      <c r="H782" s="236"/>
      <c r="I782" s="236"/>
      <c r="J782" s="236"/>
      <c r="K782" s="236"/>
      <c r="L782" s="236"/>
      <c r="M782" s="236"/>
      <c r="N782" s="236"/>
      <c r="O782" s="236"/>
      <c r="P782" s="236"/>
      <c r="Q782" s="236"/>
      <c r="R782" s="236"/>
      <c r="S782" s="236"/>
      <c r="T782" s="236"/>
      <c r="U782" s="236"/>
      <c r="V782" s="236"/>
      <c r="W782" s="236"/>
      <c r="X782" s="236"/>
      <c r="Y782" s="236"/>
      <c r="Z782" s="236"/>
      <c r="AA782" s="236"/>
      <c r="AB782" s="236"/>
    </row>
    <row r="783">
      <c r="A783" s="236"/>
      <c r="B783" s="236"/>
      <c r="C783" s="236"/>
      <c r="D783" s="248"/>
      <c r="E783" s="248"/>
      <c r="F783" s="248"/>
      <c r="G783" s="236"/>
      <c r="H783" s="236"/>
      <c r="I783" s="236"/>
      <c r="J783" s="236"/>
      <c r="K783" s="236"/>
      <c r="L783" s="236"/>
      <c r="M783" s="236"/>
      <c r="N783" s="236"/>
      <c r="O783" s="236"/>
      <c r="P783" s="236"/>
      <c r="Q783" s="236"/>
      <c r="R783" s="236"/>
      <c r="S783" s="236"/>
      <c r="T783" s="236"/>
      <c r="U783" s="236"/>
      <c r="V783" s="236"/>
      <c r="W783" s="236"/>
      <c r="X783" s="236"/>
      <c r="Y783" s="236"/>
      <c r="Z783" s="236"/>
      <c r="AA783" s="236"/>
      <c r="AB783" s="236"/>
    </row>
    <row r="784">
      <c r="A784" s="236"/>
      <c r="B784" s="236"/>
      <c r="C784" s="236"/>
      <c r="D784" s="248"/>
      <c r="E784" s="248"/>
      <c r="F784" s="248"/>
      <c r="G784" s="236"/>
      <c r="H784" s="236"/>
      <c r="I784" s="236"/>
      <c r="J784" s="236"/>
      <c r="K784" s="236"/>
      <c r="L784" s="236"/>
      <c r="M784" s="236"/>
      <c r="N784" s="236"/>
      <c r="O784" s="236"/>
      <c r="P784" s="236"/>
      <c r="Q784" s="236"/>
      <c r="R784" s="236"/>
      <c r="S784" s="236"/>
      <c r="T784" s="236"/>
      <c r="U784" s="236"/>
      <c r="V784" s="236"/>
      <c r="W784" s="236"/>
      <c r="X784" s="236"/>
      <c r="Y784" s="236"/>
      <c r="Z784" s="236"/>
      <c r="AA784" s="236"/>
      <c r="AB784" s="236"/>
    </row>
    <row r="785">
      <c r="A785" s="236"/>
      <c r="B785" s="236"/>
      <c r="C785" s="236"/>
      <c r="D785" s="248"/>
      <c r="E785" s="248"/>
      <c r="F785" s="248"/>
      <c r="G785" s="236"/>
      <c r="H785" s="236"/>
      <c r="I785" s="236"/>
      <c r="J785" s="236"/>
      <c r="K785" s="236"/>
      <c r="L785" s="236"/>
      <c r="M785" s="236"/>
      <c r="N785" s="236"/>
      <c r="O785" s="236"/>
      <c r="P785" s="236"/>
      <c r="Q785" s="236"/>
      <c r="R785" s="236"/>
      <c r="S785" s="236"/>
      <c r="T785" s="236"/>
      <c r="U785" s="236"/>
      <c r="V785" s="236"/>
      <c r="W785" s="236"/>
      <c r="X785" s="236"/>
      <c r="Y785" s="236"/>
      <c r="Z785" s="236"/>
      <c r="AA785" s="236"/>
      <c r="AB785" s="236"/>
    </row>
    <row r="786">
      <c r="A786" s="236"/>
      <c r="B786" s="236"/>
      <c r="C786" s="236"/>
      <c r="D786" s="248"/>
      <c r="E786" s="248"/>
      <c r="F786" s="248"/>
      <c r="G786" s="236"/>
      <c r="H786" s="236"/>
      <c r="I786" s="236"/>
      <c r="J786" s="236"/>
      <c r="K786" s="236"/>
      <c r="L786" s="236"/>
      <c r="M786" s="236"/>
      <c r="N786" s="236"/>
      <c r="O786" s="236"/>
      <c r="P786" s="236"/>
      <c r="Q786" s="236"/>
      <c r="R786" s="236"/>
      <c r="S786" s="236"/>
      <c r="T786" s="236"/>
      <c r="U786" s="236"/>
      <c r="V786" s="236"/>
      <c r="W786" s="236"/>
      <c r="X786" s="236"/>
      <c r="Y786" s="236"/>
      <c r="Z786" s="236"/>
      <c r="AA786" s="236"/>
      <c r="AB786" s="236"/>
    </row>
    <row r="787">
      <c r="A787" s="236"/>
      <c r="B787" s="236"/>
      <c r="C787" s="236"/>
      <c r="D787" s="248"/>
      <c r="E787" s="248"/>
      <c r="F787" s="248"/>
      <c r="G787" s="236"/>
      <c r="H787" s="236"/>
      <c r="I787" s="236"/>
      <c r="J787" s="236"/>
      <c r="K787" s="236"/>
      <c r="L787" s="236"/>
      <c r="M787" s="236"/>
      <c r="N787" s="236"/>
      <c r="O787" s="236"/>
      <c r="P787" s="236"/>
      <c r="Q787" s="236"/>
      <c r="R787" s="236"/>
      <c r="S787" s="236"/>
      <c r="T787" s="236"/>
      <c r="U787" s="236"/>
      <c r="V787" s="236"/>
      <c r="W787" s="236"/>
      <c r="X787" s="236"/>
      <c r="Y787" s="236"/>
      <c r="Z787" s="236"/>
      <c r="AA787" s="236"/>
      <c r="AB787" s="236"/>
    </row>
    <row r="788">
      <c r="A788" s="236"/>
      <c r="B788" s="236"/>
      <c r="C788" s="236"/>
      <c r="D788" s="248"/>
      <c r="E788" s="248"/>
      <c r="F788" s="248"/>
      <c r="G788" s="236"/>
      <c r="H788" s="236"/>
      <c r="I788" s="236"/>
      <c r="J788" s="236"/>
      <c r="K788" s="236"/>
      <c r="L788" s="236"/>
      <c r="M788" s="236"/>
      <c r="N788" s="236"/>
      <c r="O788" s="236"/>
      <c r="P788" s="236"/>
      <c r="Q788" s="236"/>
      <c r="R788" s="236"/>
      <c r="S788" s="236"/>
      <c r="T788" s="236"/>
      <c r="U788" s="236"/>
      <c r="V788" s="236"/>
      <c r="W788" s="236"/>
      <c r="X788" s="236"/>
      <c r="Y788" s="236"/>
      <c r="Z788" s="236"/>
      <c r="AA788" s="236"/>
      <c r="AB788" s="236"/>
    </row>
    <row r="789">
      <c r="A789" s="236"/>
      <c r="B789" s="236"/>
      <c r="C789" s="236"/>
      <c r="D789" s="248"/>
      <c r="E789" s="248"/>
      <c r="F789" s="248"/>
      <c r="G789" s="236"/>
      <c r="H789" s="236"/>
      <c r="I789" s="236"/>
      <c r="J789" s="236"/>
      <c r="K789" s="236"/>
      <c r="L789" s="236"/>
      <c r="M789" s="236"/>
      <c r="N789" s="236"/>
      <c r="O789" s="236"/>
      <c r="P789" s="236"/>
      <c r="Q789" s="236"/>
      <c r="R789" s="236"/>
      <c r="S789" s="236"/>
      <c r="T789" s="236"/>
      <c r="U789" s="236"/>
      <c r="V789" s="236"/>
      <c r="W789" s="236"/>
      <c r="X789" s="236"/>
      <c r="Y789" s="236"/>
      <c r="Z789" s="236"/>
      <c r="AA789" s="236"/>
      <c r="AB789" s="236"/>
    </row>
    <row r="790">
      <c r="A790" s="236"/>
      <c r="B790" s="236"/>
      <c r="C790" s="236"/>
      <c r="D790" s="248"/>
      <c r="E790" s="248"/>
      <c r="F790" s="248"/>
      <c r="G790" s="236"/>
      <c r="H790" s="236"/>
      <c r="I790" s="236"/>
      <c r="J790" s="236"/>
      <c r="K790" s="236"/>
      <c r="L790" s="236"/>
      <c r="M790" s="236"/>
      <c r="N790" s="236"/>
      <c r="O790" s="236"/>
      <c r="P790" s="236"/>
      <c r="Q790" s="236"/>
      <c r="R790" s="236"/>
      <c r="S790" s="236"/>
      <c r="T790" s="236"/>
      <c r="U790" s="236"/>
      <c r="V790" s="236"/>
      <c r="W790" s="236"/>
      <c r="X790" s="236"/>
      <c r="Y790" s="236"/>
      <c r="Z790" s="236"/>
      <c r="AA790" s="236"/>
      <c r="AB790" s="236"/>
    </row>
    <row r="791">
      <c r="A791" s="236"/>
      <c r="B791" s="236"/>
      <c r="C791" s="236"/>
      <c r="D791" s="248"/>
      <c r="E791" s="248"/>
      <c r="F791" s="248"/>
      <c r="G791" s="236"/>
      <c r="H791" s="236"/>
      <c r="I791" s="236"/>
      <c r="J791" s="236"/>
      <c r="K791" s="236"/>
      <c r="L791" s="236"/>
      <c r="M791" s="236"/>
      <c r="N791" s="236"/>
      <c r="O791" s="236"/>
      <c r="P791" s="236"/>
      <c r="Q791" s="236"/>
      <c r="R791" s="236"/>
      <c r="S791" s="236"/>
      <c r="T791" s="236"/>
      <c r="U791" s="236"/>
      <c r="V791" s="236"/>
      <c r="W791" s="236"/>
      <c r="X791" s="236"/>
      <c r="Y791" s="236"/>
      <c r="Z791" s="236"/>
      <c r="AA791" s="236"/>
      <c r="AB791" s="236"/>
    </row>
    <row r="792">
      <c r="A792" s="236"/>
      <c r="B792" s="236"/>
      <c r="C792" s="236"/>
      <c r="D792" s="248"/>
      <c r="E792" s="248"/>
      <c r="F792" s="248"/>
      <c r="G792" s="236"/>
      <c r="H792" s="236"/>
      <c r="I792" s="236"/>
      <c r="J792" s="236"/>
      <c r="K792" s="236"/>
      <c r="L792" s="236"/>
      <c r="M792" s="236"/>
      <c r="N792" s="236"/>
      <c r="O792" s="236"/>
      <c r="P792" s="236"/>
      <c r="Q792" s="236"/>
      <c r="R792" s="236"/>
      <c r="S792" s="236"/>
      <c r="T792" s="236"/>
      <c r="U792" s="236"/>
      <c r="V792" s="236"/>
      <c r="W792" s="236"/>
      <c r="X792" s="236"/>
      <c r="Y792" s="236"/>
      <c r="Z792" s="236"/>
      <c r="AA792" s="236"/>
      <c r="AB792" s="236"/>
    </row>
    <row r="793">
      <c r="A793" s="236"/>
      <c r="B793" s="236"/>
      <c r="C793" s="236"/>
      <c r="D793" s="248"/>
      <c r="E793" s="248"/>
      <c r="F793" s="248"/>
      <c r="G793" s="236"/>
      <c r="H793" s="236"/>
      <c r="I793" s="236"/>
      <c r="J793" s="236"/>
      <c r="K793" s="236"/>
      <c r="L793" s="236"/>
      <c r="M793" s="236"/>
      <c r="N793" s="236"/>
      <c r="O793" s="236"/>
      <c r="P793" s="236"/>
      <c r="Q793" s="236"/>
      <c r="R793" s="236"/>
      <c r="S793" s="236"/>
      <c r="T793" s="236"/>
      <c r="U793" s="236"/>
      <c r="V793" s="236"/>
      <c r="W793" s="236"/>
      <c r="X793" s="236"/>
      <c r="Y793" s="236"/>
      <c r="Z793" s="236"/>
      <c r="AA793" s="236"/>
      <c r="AB793" s="236"/>
    </row>
    <row r="794">
      <c r="A794" s="236"/>
      <c r="B794" s="236"/>
      <c r="C794" s="236"/>
      <c r="D794" s="248"/>
      <c r="E794" s="248"/>
      <c r="F794" s="248"/>
      <c r="G794" s="236"/>
      <c r="H794" s="236"/>
      <c r="I794" s="236"/>
      <c r="J794" s="236"/>
      <c r="K794" s="236"/>
      <c r="L794" s="236"/>
      <c r="M794" s="236"/>
      <c r="N794" s="236"/>
      <c r="O794" s="236"/>
      <c r="P794" s="236"/>
      <c r="Q794" s="236"/>
      <c r="R794" s="236"/>
      <c r="S794" s="236"/>
      <c r="T794" s="236"/>
      <c r="U794" s="236"/>
      <c r="V794" s="236"/>
      <c r="W794" s="236"/>
      <c r="X794" s="236"/>
      <c r="Y794" s="236"/>
      <c r="Z794" s="236"/>
      <c r="AA794" s="236"/>
      <c r="AB794" s="236"/>
    </row>
    <row r="795">
      <c r="A795" s="236"/>
      <c r="B795" s="236"/>
      <c r="C795" s="236"/>
      <c r="D795" s="248"/>
      <c r="E795" s="248"/>
      <c r="F795" s="248"/>
      <c r="G795" s="236"/>
      <c r="H795" s="236"/>
      <c r="I795" s="236"/>
      <c r="J795" s="236"/>
      <c r="K795" s="236"/>
      <c r="L795" s="236"/>
      <c r="M795" s="236"/>
      <c r="N795" s="236"/>
      <c r="O795" s="236"/>
      <c r="P795" s="236"/>
      <c r="Q795" s="236"/>
      <c r="R795" s="236"/>
      <c r="S795" s="236"/>
      <c r="T795" s="236"/>
      <c r="U795" s="236"/>
      <c r="V795" s="236"/>
      <c r="W795" s="236"/>
      <c r="X795" s="236"/>
      <c r="Y795" s="236"/>
      <c r="Z795" s="236"/>
      <c r="AA795" s="236"/>
      <c r="AB795" s="236"/>
    </row>
    <row r="796">
      <c r="A796" s="236"/>
      <c r="B796" s="236"/>
      <c r="C796" s="236"/>
      <c r="D796" s="248"/>
      <c r="E796" s="248"/>
      <c r="F796" s="248"/>
      <c r="G796" s="236"/>
      <c r="H796" s="236"/>
      <c r="I796" s="236"/>
      <c r="J796" s="236"/>
      <c r="K796" s="236"/>
      <c r="L796" s="236"/>
      <c r="M796" s="236"/>
      <c r="N796" s="236"/>
      <c r="O796" s="236"/>
      <c r="P796" s="236"/>
      <c r="Q796" s="236"/>
      <c r="R796" s="236"/>
      <c r="S796" s="236"/>
      <c r="T796" s="236"/>
      <c r="U796" s="236"/>
      <c r="V796" s="236"/>
      <c r="W796" s="236"/>
      <c r="X796" s="236"/>
      <c r="Y796" s="236"/>
      <c r="Z796" s="236"/>
      <c r="AA796" s="236"/>
      <c r="AB796" s="236"/>
    </row>
    <row r="797">
      <c r="A797" s="236"/>
      <c r="B797" s="236"/>
      <c r="C797" s="236"/>
      <c r="D797" s="248"/>
      <c r="E797" s="248"/>
      <c r="F797" s="248"/>
      <c r="G797" s="236"/>
      <c r="H797" s="236"/>
      <c r="I797" s="236"/>
      <c r="J797" s="236"/>
      <c r="K797" s="236"/>
      <c r="L797" s="236"/>
      <c r="M797" s="236"/>
      <c r="N797" s="236"/>
      <c r="O797" s="236"/>
      <c r="P797" s="236"/>
      <c r="Q797" s="236"/>
      <c r="R797" s="236"/>
      <c r="S797" s="236"/>
      <c r="T797" s="236"/>
      <c r="U797" s="236"/>
      <c r="V797" s="236"/>
      <c r="W797" s="236"/>
      <c r="X797" s="236"/>
      <c r="Y797" s="236"/>
      <c r="Z797" s="236"/>
      <c r="AA797" s="236"/>
      <c r="AB797" s="236"/>
    </row>
    <row r="798">
      <c r="A798" s="236"/>
      <c r="B798" s="236"/>
      <c r="C798" s="236"/>
      <c r="D798" s="248"/>
      <c r="E798" s="248"/>
      <c r="F798" s="248"/>
      <c r="G798" s="236"/>
      <c r="H798" s="236"/>
      <c r="I798" s="236"/>
      <c r="J798" s="236"/>
      <c r="K798" s="236"/>
      <c r="L798" s="236"/>
      <c r="M798" s="236"/>
      <c r="N798" s="236"/>
      <c r="O798" s="236"/>
      <c r="P798" s="236"/>
      <c r="Q798" s="236"/>
      <c r="R798" s="236"/>
      <c r="S798" s="236"/>
      <c r="T798" s="236"/>
      <c r="U798" s="236"/>
      <c r="V798" s="236"/>
      <c r="W798" s="236"/>
      <c r="X798" s="236"/>
      <c r="Y798" s="236"/>
      <c r="Z798" s="236"/>
      <c r="AA798" s="236"/>
      <c r="AB798" s="236"/>
    </row>
    <row r="799">
      <c r="A799" s="236"/>
      <c r="B799" s="236"/>
      <c r="C799" s="236"/>
      <c r="D799" s="248"/>
      <c r="E799" s="248"/>
      <c r="F799" s="248"/>
      <c r="G799" s="236"/>
      <c r="H799" s="236"/>
      <c r="I799" s="236"/>
      <c r="J799" s="236"/>
      <c r="K799" s="236"/>
      <c r="L799" s="236"/>
      <c r="M799" s="236"/>
      <c r="N799" s="236"/>
      <c r="O799" s="236"/>
      <c r="P799" s="236"/>
      <c r="Q799" s="236"/>
      <c r="R799" s="236"/>
      <c r="S799" s="236"/>
      <c r="T799" s="236"/>
      <c r="U799" s="236"/>
      <c r="V799" s="236"/>
      <c r="W799" s="236"/>
      <c r="X799" s="236"/>
      <c r="Y799" s="236"/>
      <c r="Z799" s="236"/>
      <c r="AA799" s="236"/>
      <c r="AB799" s="236"/>
    </row>
    <row r="800">
      <c r="A800" s="236"/>
      <c r="B800" s="236"/>
      <c r="C800" s="236"/>
      <c r="D800" s="248"/>
      <c r="E800" s="248"/>
      <c r="F800" s="248"/>
      <c r="G800" s="236"/>
      <c r="H800" s="236"/>
      <c r="I800" s="236"/>
      <c r="J800" s="236"/>
      <c r="K800" s="236"/>
      <c r="L800" s="236"/>
      <c r="M800" s="236"/>
      <c r="N800" s="236"/>
      <c r="O800" s="236"/>
      <c r="P800" s="236"/>
      <c r="Q800" s="236"/>
      <c r="R800" s="236"/>
      <c r="S800" s="236"/>
      <c r="T800" s="236"/>
      <c r="U800" s="236"/>
      <c r="V800" s="236"/>
      <c r="W800" s="236"/>
      <c r="X800" s="236"/>
      <c r="Y800" s="236"/>
      <c r="Z800" s="236"/>
      <c r="AA800" s="236"/>
      <c r="AB800" s="236"/>
    </row>
    <row r="801">
      <c r="A801" s="236"/>
      <c r="B801" s="236"/>
      <c r="C801" s="236"/>
      <c r="D801" s="248"/>
      <c r="E801" s="248"/>
      <c r="F801" s="248"/>
      <c r="G801" s="236"/>
      <c r="H801" s="236"/>
      <c r="I801" s="236"/>
      <c r="J801" s="236"/>
      <c r="K801" s="236"/>
      <c r="L801" s="236"/>
      <c r="M801" s="236"/>
      <c r="N801" s="236"/>
      <c r="O801" s="236"/>
      <c r="P801" s="236"/>
      <c r="Q801" s="236"/>
      <c r="R801" s="236"/>
      <c r="S801" s="236"/>
      <c r="T801" s="236"/>
      <c r="U801" s="236"/>
      <c r="V801" s="236"/>
      <c r="W801" s="236"/>
      <c r="X801" s="236"/>
      <c r="Y801" s="236"/>
      <c r="Z801" s="236"/>
      <c r="AA801" s="236"/>
      <c r="AB801" s="236"/>
    </row>
    <row r="802">
      <c r="A802" s="236"/>
      <c r="B802" s="236"/>
      <c r="C802" s="236"/>
      <c r="D802" s="248"/>
      <c r="E802" s="248"/>
      <c r="F802" s="248"/>
      <c r="G802" s="236"/>
      <c r="H802" s="236"/>
      <c r="I802" s="236"/>
      <c r="J802" s="236"/>
      <c r="K802" s="236"/>
      <c r="L802" s="236"/>
      <c r="M802" s="236"/>
      <c r="N802" s="236"/>
      <c r="O802" s="236"/>
      <c r="P802" s="236"/>
      <c r="Q802" s="236"/>
      <c r="R802" s="236"/>
      <c r="S802" s="236"/>
      <c r="T802" s="236"/>
      <c r="U802" s="236"/>
      <c r="V802" s="236"/>
      <c r="W802" s="236"/>
      <c r="X802" s="236"/>
      <c r="Y802" s="236"/>
      <c r="Z802" s="236"/>
      <c r="AA802" s="236"/>
      <c r="AB802" s="236"/>
    </row>
    <row r="803">
      <c r="A803" s="236"/>
      <c r="B803" s="236"/>
      <c r="C803" s="236"/>
      <c r="D803" s="248"/>
      <c r="E803" s="248"/>
      <c r="F803" s="248"/>
      <c r="G803" s="236"/>
      <c r="H803" s="236"/>
      <c r="I803" s="236"/>
      <c r="J803" s="236"/>
      <c r="K803" s="236"/>
      <c r="L803" s="236"/>
      <c r="M803" s="236"/>
      <c r="N803" s="236"/>
      <c r="O803" s="236"/>
      <c r="P803" s="236"/>
      <c r="Q803" s="236"/>
      <c r="R803" s="236"/>
      <c r="S803" s="236"/>
      <c r="T803" s="236"/>
      <c r="U803" s="236"/>
      <c r="V803" s="236"/>
      <c r="W803" s="236"/>
      <c r="X803" s="236"/>
      <c r="Y803" s="236"/>
      <c r="Z803" s="236"/>
      <c r="AA803" s="236"/>
      <c r="AB803" s="236"/>
    </row>
    <row r="804">
      <c r="A804" s="236"/>
      <c r="B804" s="236"/>
      <c r="C804" s="236"/>
      <c r="D804" s="248"/>
      <c r="E804" s="248"/>
      <c r="F804" s="248"/>
      <c r="G804" s="236"/>
      <c r="H804" s="236"/>
      <c r="I804" s="236"/>
      <c r="J804" s="236"/>
      <c r="K804" s="236"/>
      <c r="L804" s="236"/>
      <c r="M804" s="236"/>
      <c r="N804" s="236"/>
      <c r="O804" s="236"/>
      <c r="P804" s="236"/>
      <c r="Q804" s="236"/>
      <c r="R804" s="236"/>
      <c r="S804" s="236"/>
      <c r="T804" s="236"/>
      <c r="U804" s="236"/>
      <c r="V804" s="236"/>
      <c r="W804" s="236"/>
      <c r="X804" s="236"/>
      <c r="Y804" s="236"/>
      <c r="Z804" s="236"/>
      <c r="AA804" s="236"/>
      <c r="AB804" s="236"/>
    </row>
    <row r="805">
      <c r="A805" s="236"/>
      <c r="B805" s="236"/>
      <c r="C805" s="236"/>
      <c r="D805" s="248"/>
      <c r="E805" s="248"/>
      <c r="F805" s="248"/>
      <c r="G805" s="236"/>
      <c r="H805" s="236"/>
      <c r="I805" s="236"/>
      <c r="J805" s="236"/>
      <c r="K805" s="236"/>
      <c r="L805" s="236"/>
      <c r="M805" s="236"/>
      <c r="N805" s="236"/>
      <c r="O805" s="236"/>
      <c r="P805" s="236"/>
      <c r="Q805" s="236"/>
      <c r="R805" s="236"/>
      <c r="S805" s="236"/>
      <c r="T805" s="236"/>
      <c r="U805" s="236"/>
      <c r="V805" s="236"/>
      <c r="W805" s="236"/>
      <c r="X805" s="236"/>
      <c r="Y805" s="236"/>
      <c r="Z805" s="236"/>
      <c r="AA805" s="236"/>
      <c r="AB805" s="236"/>
    </row>
    <row r="806">
      <c r="A806" s="236"/>
      <c r="B806" s="236"/>
      <c r="C806" s="236"/>
      <c r="D806" s="248"/>
      <c r="E806" s="248"/>
      <c r="F806" s="248"/>
      <c r="G806" s="236"/>
      <c r="H806" s="236"/>
      <c r="I806" s="236"/>
      <c r="J806" s="236"/>
      <c r="K806" s="236"/>
      <c r="L806" s="236"/>
      <c r="M806" s="236"/>
      <c r="N806" s="236"/>
      <c r="O806" s="236"/>
      <c r="P806" s="236"/>
      <c r="Q806" s="236"/>
      <c r="R806" s="236"/>
      <c r="S806" s="236"/>
      <c r="T806" s="236"/>
      <c r="U806" s="236"/>
      <c r="V806" s="236"/>
      <c r="W806" s="236"/>
      <c r="X806" s="236"/>
      <c r="Y806" s="236"/>
      <c r="Z806" s="236"/>
      <c r="AA806" s="236"/>
      <c r="AB806" s="236"/>
    </row>
    <row r="807">
      <c r="A807" s="236"/>
      <c r="B807" s="236"/>
      <c r="C807" s="236"/>
      <c r="D807" s="248"/>
      <c r="E807" s="248"/>
      <c r="F807" s="248"/>
      <c r="G807" s="236"/>
      <c r="H807" s="236"/>
      <c r="I807" s="236"/>
      <c r="J807" s="236"/>
      <c r="K807" s="236"/>
      <c r="L807" s="236"/>
      <c r="M807" s="236"/>
      <c r="N807" s="236"/>
      <c r="O807" s="236"/>
      <c r="P807" s="236"/>
      <c r="Q807" s="236"/>
      <c r="R807" s="236"/>
      <c r="S807" s="236"/>
      <c r="T807" s="236"/>
      <c r="U807" s="236"/>
      <c r="V807" s="236"/>
      <c r="W807" s="236"/>
      <c r="X807" s="236"/>
      <c r="Y807" s="236"/>
      <c r="Z807" s="236"/>
      <c r="AA807" s="236"/>
      <c r="AB807" s="236"/>
    </row>
    <row r="808">
      <c r="A808" s="236"/>
      <c r="B808" s="236"/>
      <c r="C808" s="236"/>
      <c r="D808" s="248"/>
      <c r="E808" s="248"/>
      <c r="F808" s="248"/>
      <c r="G808" s="236"/>
      <c r="H808" s="236"/>
      <c r="I808" s="236"/>
      <c r="J808" s="236"/>
      <c r="K808" s="236"/>
      <c r="L808" s="236"/>
      <c r="M808" s="236"/>
      <c r="N808" s="236"/>
      <c r="O808" s="236"/>
      <c r="P808" s="236"/>
      <c r="Q808" s="236"/>
      <c r="R808" s="236"/>
      <c r="S808" s="236"/>
      <c r="T808" s="236"/>
      <c r="U808" s="236"/>
      <c r="V808" s="236"/>
      <c r="W808" s="236"/>
      <c r="X808" s="236"/>
      <c r="Y808" s="236"/>
      <c r="Z808" s="236"/>
      <c r="AA808" s="236"/>
      <c r="AB808" s="236"/>
    </row>
    <row r="809">
      <c r="A809" s="236"/>
      <c r="B809" s="236"/>
      <c r="C809" s="236"/>
      <c r="D809" s="248"/>
      <c r="E809" s="248"/>
      <c r="F809" s="248"/>
      <c r="G809" s="236"/>
      <c r="H809" s="236"/>
      <c r="I809" s="236"/>
      <c r="J809" s="236"/>
      <c r="K809" s="236"/>
      <c r="L809" s="236"/>
      <c r="M809" s="236"/>
      <c r="N809" s="236"/>
      <c r="O809" s="236"/>
      <c r="P809" s="236"/>
      <c r="Q809" s="236"/>
      <c r="R809" s="236"/>
      <c r="S809" s="236"/>
      <c r="T809" s="236"/>
      <c r="U809" s="236"/>
      <c r="V809" s="236"/>
      <c r="W809" s="236"/>
      <c r="X809" s="236"/>
      <c r="Y809" s="236"/>
      <c r="Z809" s="236"/>
      <c r="AA809" s="236"/>
      <c r="AB809" s="236"/>
    </row>
    <row r="810">
      <c r="A810" s="236"/>
      <c r="B810" s="236"/>
      <c r="C810" s="236"/>
      <c r="D810" s="248"/>
      <c r="E810" s="248"/>
      <c r="F810" s="248"/>
      <c r="G810" s="236"/>
      <c r="H810" s="236"/>
      <c r="I810" s="236"/>
      <c r="J810" s="236"/>
      <c r="K810" s="236"/>
      <c r="L810" s="236"/>
      <c r="M810" s="236"/>
      <c r="N810" s="236"/>
      <c r="O810" s="236"/>
      <c r="P810" s="236"/>
      <c r="Q810" s="236"/>
      <c r="R810" s="236"/>
      <c r="S810" s="236"/>
      <c r="T810" s="236"/>
      <c r="U810" s="236"/>
      <c r="V810" s="236"/>
      <c r="W810" s="236"/>
      <c r="X810" s="236"/>
      <c r="Y810" s="236"/>
      <c r="Z810" s="236"/>
      <c r="AA810" s="236"/>
      <c r="AB810" s="236"/>
    </row>
    <row r="811">
      <c r="A811" s="236"/>
      <c r="B811" s="236"/>
      <c r="C811" s="236"/>
      <c r="D811" s="248"/>
      <c r="E811" s="248"/>
      <c r="F811" s="248"/>
      <c r="G811" s="236"/>
      <c r="H811" s="236"/>
      <c r="I811" s="236"/>
      <c r="J811" s="236"/>
      <c r="K811" s="236"/>
      <c r="L811" s="236"/>
      <c r="M811" s="236"/>
      <c r="N811" s="236"/>
      <c r="O811" s="236"/>
      <c r="P811" s="236"/>
      <c r="Q811" s="236"/>
      <c r="R811" s="236"/>
      <c r="S811" s="236"/>
      <c r="T811" s="236"/>
      <c r="U811" s="236"/>
      <c r="V811" s="236"/>
      <c r="W811" s="236"/>
      <c r="X811" s="236"/>
      <c r="Y811" s="236"/>
      <c r="Z811" s="236"/>
      <c r="AA811" s="236"/>
      <c r="AB811" s="236"/>
    </row>
    <row r="812">
      <c r="A812" s="236"/>
      <c r="B812" s="236"/>
      <c r="C812" s="236"/>
      <c r="D812" s="248"/>
      <c r="E812" s="248"/>
      <c r="F812" s="248"/>
      <c r="G812" s="236"/>
      <c r="H812" s="236"/>
      <c r="I812" s="236"/>
      <c r="J812" s="236"/>
      <c r="K812" s="236"/>
      <c r="L812" s="236"/>
      <c r="M812" s="236"/>
      <c r="N812" s="236"/>
      <c r="O812" s="236"/>
      <c r="P812" s="236"/>
      <c r="Q812" s="236"/>
      <c r="R812" s="236"/>
      <c r="S812" s="236"/>
      <c r="T812" s="236"/>
      <c r="U812" s="236"/>
      <c r="V812" s="236"/>
      <c r="W812" s="236"/>
      <c r="X812" s="236"/>
      <c r="Y812" s="236"/>
      <c r="Z812" s="236"/>
      <c r="AA812" s="236"/>
      <c r="AB812" s="236"/>
    </row>
    <row r="813">
      <c r="A813" s="236"/>
      <c r="B813" s="236"/>
      <c r="C813" s="236"/>
      <c r="D813" s="248"/>
      <c r="E813" s="248"/>
      <c r="F813" s="248"/>
      <c r="G813" s="236"/>
      <c r="H813" s="236"/>
      <c r="I813" s="236"/>
      <c r="J813" s="236"/>
      <c r="K813" s="236"/>
      <c r="L813" s="236"/>
      <c r="M813" s="236"/>
      <c r="N813" s="236"/>
      <c r="O813" s="236"/>
      <c r="P813" s="236"/>
      <c r="Q813" s="236"/>
      <c r="R813" s="236"/>
      <c r="S813" s="236"/>
      <c r="T813" s="236"/>
      <c r="U813" s="236"/>
      <c r="V813" s="236"/>
      <c r="W813" s="236"/>
      <c r="X813" s="236"/>
      <c r="Y813" s="236"/>
      <c r="Z813" s="236"/>
      <c r="AA813" s="236"/>
      <c r="AB813" s="236"/>
    </row>
    <row r="814">
      <c r="A814" s="236"/>
      <c r="B814" s="236"/>
      <c r="C814" s="236"/>
      <c r="D814" s="248"/>
      <c r="E814" s="248"/>
      <c r="F814" s="248"/>
      <c r="G814" s="236"/>
      <c r="H814" s="236"/>
      <c r="I814" s="236"/>
      <c r="J814" s="236"/>
      <c r="K814" s="236"/>
      <c r="L814" s="236"/>
      <c r="M814" s="236"/>
      <c r="N814" s="236"/>
      <c r="O814" s="236"/>
      <c r="P814" s="236"/>
      <c r="Q814" s="236"/>
      <c r="R814" s="236"/>
      <c r="S814" s="236"/>
      <c r="T814" s="236"/>
      <c r="U814" s="236"/>
      <c r="V814" s="236"/>
      <c r="W814" s="236"/>
      <c r="X814" s="236"/>
      <c r="Y814" s="236"/>
      <c r="Z814" s="236"/>
      <c r="AA814" s="236"/>
      <c r="AB814" s="236"/>
    </row>
    <row r="815">
      <c r="A815" s="236"/>
      <c r="B815" s="236"/>
      <c r="C815" s="236"/>
      <c r="D815" s="248"/>
      <c r="E815" s="248"/>
      <c r="F815" s="248"/>
      <c r="G815" s="236"/>
      <c r="H815" s="236"/>
      <c r="I815" s="236"/>
      <c r="J815" s="236"/>
      <c r="K815" s="236"/>
      <c r="L815" s="236"/>
      <c r="M815" s="236"/>
      <c r="N815" s="236"/>
      <c r="O815" s="236"/>
      <c r="P815" s="236"/>
      <c r="Q815" s="236"/>
      <c r="R815" s="236"/>
      <c r="S815" s="236"/>
      <c r="T815" s="236"/>
      <c r="U815" s="236"/>
      <c r="V815" s="236"/>
      <c r="W815" s="236"/>
      <c r="X815" s="236"/>
      <c r="Y815" s="236"/>
      <c r="Z815" s="236"/>
      <c r="AA815" s="236"/>
      <c r="AB815" s="236"/>
    </row>
    <row r="816">
      <c r="A816" s="236"/>
      <c r="B816" s="236"/>
      <c r="C816" s="236"/>
      <c r="D816" s="248"/>
      <c r="E816" s="248"/>
      <c r="F816" s="248"/>
      <c r="G816" s="236"/>
      <c r="H816" s="236"/>
      <c r="I816" s="236"/>
      <c r="J816" s="236"/>
      <c r="K816" s="236"/>
      <c r="L816" s="236"/>
      <c r="M816" s="236"/>
      <c r="N816" s="236"/>
      <c r="O816" s="236"/>
      <c r="P816" s="236"/>
      <c r="Q816" s="236"/>
      <c r="R816" s="236"/>
      <c r="S816" s="236"/>
      <c r="T816" s="236"/>
      <c r="U816" s="236"/>
      <c r="V816" s="236"/>
      <c r="W816" s="236"/>
      <c r="X816" s="236"/>
      <c r="Y816" s="236"/>
      <c r="Z816" s="236"/>
      <c r="AA816" s="236"/>
      <c r="AB816" s="236"/>
    </row>
    <row r="817">
      <c r="A817" s="236"/>
      <c r="B817" s="236"/>
      <c r="C817" s="236"/>
      <c r="D817" s="248"/>
      <c r="E817" s="248"/>
      <c r="F817" s="248"/>
      <c r="G817" s="236"/>
      <c r="H817" s="236"/>
      <c r="I817" s="236"/>
      <c r="J817" s="236"/>
      <c r="K817" s="236"/>
      <c r="L817" s="236"/>
      <c r="M817" s="236"/>
      <c r="N817" s="236"/>
      <c r="O817" s="236"/>
      <c r="P817" s="236"/>
      <c r="Q817" s="236"/>
      <c r="R817" s="236"/>
      <c r="S817" s="236"/>
      <c r="T817" s="236"/>
      <c r="U817" s="236"/>
      <c r="V817" s="236"/>
      <c r="W817" s="236"/>
      <c r="X817" s="236"/>
      <c r="Y817" s="236"/>
      <c r="Z817" s="236"/>
      <c r="AA817" s="236"/>
      <c r="AB817" s="236"/>
    </row>
    <row r="818">
      <c r="A818" s="236"/>
      <c r="B818" s="236"/>
      <c r="C818" s="236"/>
      <c r="D818" s="248"/>
      <c r="E818" s="248"/>
      <c r="F818" s="248"/>
      <c r="G818" s="236"/>
      <c r="H818" s="236"/>
      <c r="I818" s="236"/>
      <c r="J818" s="236"/>
      <c r="K818" s="236"/>
      <c r="L818" s="236"/>
      <c r="M818" s="236"/>
      <c r="N818" s="236"/>
      <c r="O818" s="236"/>
      <c r="P818" s="236"/>
      <c r="Q818" s="236"/>
      <c r="R818" s="236"/>
      <c r="S818" s="236"/>
      <c r="T818" s="236"/>
      <c r="U818" s="236"/>
      <c r="V818" s="236"/>
      <c r="W818" s="236"/>
      <c r="X818" s="236"/>
      <c r="Y818" s="236"/>
      <c r="Z818" s="236"/>
      <c r="AA818" s="236"/>
      <c r="AB818" s="236"/>
    </row>
    <row r="819">
      <c r="A819" s="236"/>
      <c r="B819" s="236"/>
      <c r="C819" s="236"/>
      <c r="D819" s="248"/>
      <c r="E819" s="248"/>
      <c r="F819" s="248"/>
      <c r="G819" s="236"/>
      <c r="H819" s="236"/>
      <c r="I819" s="236"/>
      <c r="J819" s="236"/>
      <c r="K819" s="236"/>
      <c r="L819" s="236"/>
      <c r="M819" s="236"/>
      <c r="N819" s="236"/>
      <c r="O819" s="236"/>
      <c r="P819" s="236"/>
      <c r="Q819" s="236"/>
      <c r="R819" s="236"/>
      <c r="S819" s="236"/>
      <c r="T819" s="236"/>
      <c r="U819" s="236"/>
      <c r="V819" s="236"/>
      <c r="W819" s="236"/>
      <c r="X819" s="236"/>
      <c r="Y819" s="236"/>
      <c r="Z819" s="236"/>
      <c r="AA819" s="236"/>
      <c r="AB819" s="236"/>
    </row>
    <row r="820">
      <c r="A820" s="236"/>
      <c r="B820" s="236"/>
      <c r="C820" s="236"/>
      <c r="D820" s="248"/>
      <c r="E820" s="248"/>
      <c r="F820" s="248"/>
      <c r="G820" s="236"/>
      <c r="H820" s="236"/>
      <c r="I820" s="236"/>
      <c r="J820" s="236"/>
      <c r="K820" s="236"/>
      <c r="L820" s="236"/>
      <c r="M820" s="236"/>
      <c r="N820" s="236"/>
      <c r="O820" s="236"/>
      <c r="P820" s="236"/>
      <c r="Q820" s="236"/>
      <c r="R820" s="236"/>
      <c r="S820" s="236"/>
      <c r="T820" s="236"/>
      <c r="U820" s="236"/>
      <c r="V820" s="236"/>
      <c r="W820" s="236"/>
      <c r="X820" s="236"/>
      <c r="Y820" s="236"/>
      <c r="Z820" s="236"/>
      <c r="AA820" s="236"/>
      <c r="AB820" s="236"/>
    </row>
    <row r="821">
      <c r="A821" s="236"/>
      <c r="B821" s="236"/>
      <c r="C821" s="236"/>
      <c r="D821" s="248"/>
      <c r="E821" s="248"/>
      <c r="F821" s="248"/>
      <c r="G821" s="236"/>
      <c r="H821" s="236"/>
      <c r="I821" s="236"/>
      <c r="J821" s="236"/>
      <c r="K821" s="236"/>
      <c r="L821" s="236"/>
      <c r="M821" s="236"/>
      <c r="N821" s="236"/>
      <c r="O821" s="236"/>
      <c r="P821" s="236"/>
      <c r="Q821" s="236"/>
      <c r="R821" s="236"/>
      <c r="S821" s="236"/>
      <c r="T821" s="236"/>
      <c r="U821" s="236"/>
      <c r="V821" s="236"/>
      <c r="W821" s="236"/>
      <c r="X821" s="236"/>
      <c r="Y821" s="236"/>
      <c r="Z821" s="236"/>
      <c r="AA821" s="236"/>
      <c r="AB821" s="236"/>
    </row>
    <row r="822">
      <c r="A822" s="236"/>
      <c r="B822" s="236"/>
      <c r="C822" s="236"/>
      <c r="D822" s="248"/>
      <c r="E822" s="248"/>
      <c r="F822" s="248"/>
      <c r="G822" s="236"/>
      <c r="H822" s="236"/>
      <c r="I822" s="236"/>
      <c r="J822" s="236"/>
      <c r="K822" s="236"/>
      <c r="L822" s="236"/>
      <c r="M822" s="236"/>
      <c r="N822" s="236"/>
      <c r="O822" s="236"/>
      <c r="P822" s="236"/>
      <c r="Q822" s="236"/>
      <c r="R822" s="236"/>
      <c r="S822" s="236"/>
      <c r="T822" s="236"/>
      <c r="U822" s="236"/>
      <c r="V822" s="236"/>
      <c r="W822" s="236"/>
      <c r="X822" s="236"/>
      <c r="Y822" s="236"/>
      <c r="Z822" s="236"/>
      <c r="AA822" s="236"/>
      <c r="AB822" s="236"/>
    </row>
    <row r="823">
      <c r="A823" s="236"/>
      <c r="B823" s="236"/>
      <c r="C823" s="236"/>
      <c r="D823" s="248"/>
      <c r="E823" s="248"/>
      <c r="F823" s="248"/>
      <c r="G823" s="236"/>
      <c r="H823" s="236"/>
      <c r="I823" s="236"/>
      <c r="J823" s="236"/>
      <c r="K823" s="236"/>
      <c r="L823" s="236"/>
      <c r="M823" s="236"/>
      <c r="N823" s="236"/>
      <c r="O823" s="236"/>
      <c r="P823" s="236"/>
      <c r="Q823" s="236"/>
      <c r="R823" s="236"/>
      <c r="S823" s="236"/>
      <c r="T823" s="236"/>
      <c r="U823" s="236"/>
      <c r="V823" s="236"/>
      <c r="W823" s="236"/>
      <c r="X823" s="236"/>
      <c r="Y823" s="236"/>
      <c r="Z823" s="236"/>
      <c r="AA823" s="236"/>
      <c r="AB823" s="236"/>
    </row>
    <row r="824">
      <c r="A824" s="236"/>
      <c r="B824" s="236"/>
      <c r="C824" s="236"/>
      <c r="D824" s="248"/>
      <c r="E824" s="248"/>
      <c r="F824" s="248"/>
      <c r="G824" s="236"/>
      <c r="H824" s="236"/>
      <c r="I824" s="236"/>
      <c r="J824" s="236"/>
      <c r="K824" s="236"/>
      <c r="L824" s="236"/>
      <c r="M824" s="236"/>
      <c r="N824" s="236"/>
      <c r="O824" s="236"/>
      <c r="P824" s="236"/>
      <c r="Q824" s="236"/>
      <c r="R824" s="236"/>
      <c r="S824" s="236"/>
      <c r="T824" s="236"/>
      <c r="U824" s="236"/>
      <c r="V824" s="236"/>
      <c r="W824" s="236"/>
      <c r="X824" s="236"/>
      <c r="Y824" s="236"/>
      <c r="Z824" s="236"/>
      <c r="AA824" s="236"/>
      <c r="AB824" s="236"/>
    </row>
    <row r="825">
      <c r="A825" s="236"/>
      <c r="B825" s="236"/>
      <c r="C825" s="236"/>
      <c r="D825" s="248"/>
      <c r="E825" s="248"/>
      <c r="F825" s="248"/>
      <c r="G825" s="236"/>
      <c r="H825" s="236"/>
      <c r="I825" s="236"/>
      <c r="J825" s="236"/>
      <c r="K825" s="236"/>
      <c r="L825" s="236"/>
      <c r="M825" s="236"/>
      <c r="N825" s="236"/>
      <c r="O825" s="236"/>
      <c r="P825" s="236"/>
      <c r="Q825" s="236"/>
      <c r="R825" s="236"/>
      <c r="S825" s="236"/>
      <c r="T825" s="236"/>
      <c r="U825" s="236"/>
      <c r="V825" s="236"/>
      <c r="W825" s="236"/>
      <c r="X825" s="236"/>
      <c r="Y825" s="236"/>
      <c r="Z825" s="236"/>
      <c r="AA825" s="236"/>
      <c r="AB825" s="236"/>
    </row>
    <row r="826">
      <c r="A826" s="236"/>
      <c r="B826" s="236"/>
      <c r="C826" s="236"/>
      <c r="D826" s="248"/>
      <c r="E826" s="248"/>
      <c r="F826" s="248"/>
      <c r="G826" s="236"/>
      <c r="H826" s="236"/>
      <c r="I826" s="236"/>
      <c r="J826" s="236"/>
      <c r="K826" s="236"/>
      <c r="L826" s="236"/>
      <c r="M826" s="236"/>
      <c r="N826" s="236"/>
      <c r="O826" s="236"/>
      <c r="P826" s="236"/>
      <c r="Q826" s="236"/>
      <c r="R826" s="236"/>
      <c r="S826" s="236"/>
      <c r="T826" s="236"/>
      <c r="U826" s="236"/>
      <c r="V826" s="236"/>
      <c r="W826" s="236"/>
      <c r="X826" s="236"/>
      <c r="Y826" s="236"/>
      <c r="Z826" s="236"/>
      <c r="AA826" s="236"/>
      <c r="AB826" s="236"/>
    </row>
    <row r="827">
      <c r="A827" s="236"/>
      <c r="B827" s="236"/>
      <c r="C827" s="236"/>
      <c r="D827" s="248"/>
      <c r="E827" s="248"/>
      <c r="F827" s="248"/>
      <c r="G827" s="236"/>
      <c r="H827" s="236"/>
      <c r="I827" s="236"/>
      <c r="J827" s="236"/>
      <c r="K827" s="236"/>
      <c r="L827" s="236"/>
      <c r="M827" s="236"/>
      <c r="N827" s="236"/>
      <c r="O827" s="236"/>
      <c r="P827" s="236"/>
      <c r="Q827" s="236"/>
      <c r="R827" s="236"/>
      <c r="S827" s="236"/>
      <c r="T827" s="236"/>
      <c r="U827" s="236"/>
      <c r="V827" s="236"/>
      <c r="W827" s="236"/>
      <c r="X827" s="236"/>
      <c r="Y827" s="236"/>
      <c r="Z827" s="236"/>
      <c r="AA827" s="236"/>
      <c r="AB827" s="236"/>
    </row>
    <row r="828">
      <c r="A828" s="236"/>
      <c r="B828" s="236"/>
      <c r="C828" s="236"/>
      <c r="D828" s="248"/>
      <c r="E828" s="248"/>
      <c r="F828" s="248"/>
      <c r="G828" s="236"/>
      <c r="H828" s="236"/>
      <c r="I828" s="236"/>
      <c r="J828" s="236"/>
      <c r="K828" s="236"/>
      <c r="L828" s="236"/>
      <c r="M828" s="236"/>
      <c r="N828" s="236"/>
      <c r="O828" s="236"/>
      <c r="P828" s="236"/>
      <c r="Q828" s="236"/>
      <c r="R828" s="236"/>
      <c r="S828" s="236"/>
      <c r="T828" s="236"/>
      <c r="U828" s="236"/>
      <c r="V828" s="236"/>
      <c r="W828" s="236"/>
      <c r="X828" s="236"/>
      <c r="Y828" s="236"/>
      <c r="Z828" s="236"/>
      <c r="AA828" s="236"/>
      <c r="AB828" s="236"/>
    </row>
    <row r="829">
      <c r="A829" s="236"/>
      <c r="B829" s="236"/>
      <c r="C829" s="236"/>
      <c r="D829" s="248"/>
      <c r="E829" s="248"/>
      <c r="F829" s="248"/>
      <c r="G829" s="236"/>
      <c r="H829" s="236"/>
      <c r="I829" s="236"/>
      <c r="J829" s="236"/>
      <c r="K829" s="236"/>
      <c r="L829" s="236"/>
      <c r="M829" s="236"/>
      <c r="N829" s="236"/>
      <c r="O829" s="236"/>
      <c r="P829" s="236"/>
      <c r="Q829" s="236"/>
      <c r="R829" s="236"/>
      <c r="S829" s="236"/>
      <c r="T829" s="236"/>
      <c r="U829" s="236"/>
      <c r="V829" s="236"/>
      <c r="W829" s="236"/>
      <c r="X829" s="236"/>
      <c r="Y829" s="236"/>
      <c r="Z829" s="236"/>
      <c r="AA829" s="236"/>
      <c r="AB829" s="236"/>
    </row>
    <row r="830">
      <c r="A830" s="236"/>
      <c r="B830" s="236"/>
      <c r="C830" s="236"/>
      <c r="D830" s="248"/>
      <c r="E830" s="248"/>
      <c r="F830" s="248"/>
      <c r="G830" s="236"/>
      <c r="H830" s="236"/>
      <c r="I830" s="236"/>
      <c r="J830" s="236"/>
      <c r="K830" s="236"/>
      <c r="L830" s="236"/>
      <c r="M830" s="236"/>
      <c r="N830" s="236"/>
      <c r="O830" s="236"/>
      <c r="P830" s="236"/>
      <c r="Q830" s="236"/>
      <c r="R830" s="236"/>
      <c r="S830" s="236"/>
      <c r="T830" s="236"/>
      <c r="U830" s="236"/>
      <c r="V830" s="236"/>
      <c r="W830" s="236"/>
      <c r="X830" s="236"/>
      <c r="Y830" s="236"/>
      <c r="Z830" s="236"/>
      <c r="AA830" s="236"/>
      <c r="AB830" s="236"/>
    </row>
    <row r="831">
      <c r="A831" s="236"/>
      <c r="B831" s="236"/>
      <c r="C831" s="236"/>
      <c r="D831" s="248"/>
      <c r="E831" s="248"/>
      <c r="F831" s="248"/>
      <c r="G831" s="236"/>
      <c r="H831" s="236"/>
      <c r="I831" s="236"/>
      <c r="J831" s="236"/>
      <c r="K831" s="236"/>
      <c r="L831" s="236"/>
      <c r="M831" s="236"/>
      <c r="N831" s="236"/>
      <c r="O831" s="236"/>
      <c r="P831" s="236"/>
      <c r="Q831" s="236"/>
      <c r="R831" s="236"/>
      <c r="S831" s="236"/>
      <c r="T831" s="236"/>
      <c r="U831" s="236"/>
      <c r="V831" s="236"/>
      <c r="W831" s="236"/>
      <c r="X831" s="236"/>
      <c r="Y831" s="236"/>
      <c r="Z831" s="236"/>
      <c r="AA831" s="236"/>
      <c r="AB831" s="236"/>
    </row>
    <row r="832">
      <c r="A832" s="236"/>
      <c r="B832" s="236"/>
      <c r="C832" s="236"/>
      <c r="D832" s="248"/>
      <c r="E832" s="248"/>
      <c r="F832" s="248"/>
      <c r="G832" s="236"/>
      <c r="H832" s="236"/>
      <c r="I832" s="236"/>
      <c r="J832" s="236"/>
      <c r="K832" s="236"/>
      <c r="L832" s="236"/>
      <c r="M832" s="236"/>
      <c r="N832" s="236"/>
      <c r="O832" s="236"/>
      <c r="P832" s="236"/>
      <c r="Q832" s="236"/>
      <c r="R832" s="236"/>
      <c r="S832" s="236"/>
      <c r="T832" s="236"/>
      <c r="U832" s="236"/>
      <c r="V832" s="236"/>
      <c r="W832" s="236"/>
      <c r="X832" s="236"/>
      <c r="Y832" s="236"/>
      <c r="Z832" s="236"/>
      <c r="AA832" s="236"/>
      <c r="AB832" s="236"/>
    </row>
    <row r="833">
      <c r="A833" s="236"/>
      <c r="B833" s="236"/>
      <c r="C833" s="236"/>
      <c r="D833" s="248"/>
      <c r="E833" s="248"/>
      <c r="F833" s="248"/>
      <c r="G833" s="236"/>
      <c r="H833" s="236"/>
      <c r="I833" s="236"/>
      <c r="J833" s="236"/>
      <c r="K833" s="236"/>
      <c r="L833" s="236"/>
      <c r="M833" s="236"/>
      <c r="N833" s="236"/>
      <c r="O833" s="236"/>
      <c r="P833" s="236"/>
      <c r="Q833" s="236"/>
      <c r="R833" s="236"/>
      <c r="S833" s="236"/>
      <c r="T833" s="236"/>
      <c r="U833" s="236"/>
      <c r="V833" s="236"/>
      <c r="W833" s="236"/>
      <c r="X833" s="236"/>
      <c r="Y833" s="236"/>
      <c r="Z833" s="236"/>
      <c r="AA833" s="236"/>
      <c r="AB833" s="236"/>
    </row>
    <row r="834">
      <c r="A834" s="236"/>
      <c r="B834" s="236"/>
      <c r="C834" s="236"/>
      <c r="D834" s="248"/>
      <c r="E834" s="248"/>
      <c r="F834" s="248"/>
      <c r="G834" s="236"/>
      <c r="H834" s="236"/>
      <c r="I834" s="236"/>
      <c r="J834" s="236"/>
      <c r="K834" s="236"/>
      <c r="L834" s="236"/>
      <c r="M834" s="236"/>
      <c r="N834" s="236"/>
      <c r="O834" s="236"/>
      <c r="P834" s="236"/>
      <c r="Q834" s="236"/>
      <c r="R834" s="236"/>
      <c r="S834" s="236"/>
      <c r="T834" s="236"/>
      <c r="U834" s="236"/>
      <c r="V834" s="236"/>
      <c r="W834" s="236"/>
      <c r="X834" s="236"/>
      <c r="Y834" s="236"/>
      <c r="Z834" s="236"/>
      <c r="AA834" s="236"/>
      <c r="AB834" s="236"/>
    </row>
    <row r="835">
      <c r="A835" s="236"/>
      <c r="B835" s="236"/>
      <c r="C835" s="236"/>
      <c r="D835" s="248"/>
      <c r="E835" s="248"/>
      <c r="F835" s="248"/>
      <c r="G835" s="236"/>
      <c r="H835" s="236"/>
      <c r="I835" s="236"/>
      <c r="J835" s="236"/>
      <c r="K835" s="236"/>
      <c r="L835" s="236"/>
      <c r="M835" s="236"/>
      <c r="N835" s="236"/>
      <c r="O835" s="236"/>
      <c r="P835" s="236"/>
      <c r="Q835" s="236"/>
      <c r="R835" s="236"/>
      <c r="S835" s="236"/>
      <c r="T835" s="236"/>
      <c r="U835" s="236"/>
      <c r="V835" s="236"/>
      <c r="W835" s="236"/>
      <c r="X835" s="236"/>
      <c r="Y835" s="236"/>
      <c r="Z835" s="236"/>
      <c r="AA835" s="236"/>
      <c r="AB835" s="236"/>
    </row>
    <row r="836">
      <c r="A836" s="236"/>
      <c r="B836" s="236"/>
      <c r="C836" s="236"/>
      <c r="D836" s="248"/>
      <c r="E836" s="248"/>
      <c r="F836" s="248"/>
      <c r="G836" s="236"/>
      <c r="H836" s="236"/>
      <c r="I836" s="236"/>
      <c r="J836" s="236"/>
      <c r="K836" s="236"/>
      <c r="L836" s="236"/>
      <c r="M836" s="236"/>
      <c r="N836" s="236"/>
      <c r="O836" s="236"/>
      <c r="P836" s="236"/>
      <c r="Q836" s="236"/>
      <c r="R836" s="236"/>
      <c r="S836" s="236"/>
      <c r="T836" s="236"/>
      <c r="U836" s="236"/>
      <c r="V836" s="236"/>
      <c r="W836" s="236"/>
      <c r="X836" s="236"/>
      <c r="Y836" s="236"/>
      <c r="Z836" s="236"/>
      <c r="AA836" s="236"/>
      <c r="AB836" s="236"/>
    </row>
    <row r="837">
      <c r="A837" s="236"/>
      <c r="B837" s="236"/>
      <c r="C837" s="236"/>
      <c r="D837" s="248"/>
      <c r="E837" s="248"/>
      <c r="F837" s="248"/>
      <c r="G837" s="236"/>
      <c r="H837" s="236"/>
      <c r="I837" s="236"/>
      <c r="J837" s="236"/>
      <c r="K837" s="236"/>
      <c r="L837" s="236"/>
      <c r="M837" s="236"/>
      <c r="N837" s="236"/>
      <c r="O837" s="236"/>
      <c r="P837" s="236"/>
      <c r="Q837" s="236"/>
      <c r="R837" s="236"/>
      <c r="S837" s="236"/>
      <c r="T837" s="236"/>
      <c r="U837" s="236"/>
      <c r="V837" s="236"/>
      <c r="W837" s="236"/>
      <c r="X837" s="236"/>
      <c r="Y837" s="236"/>
      <c r="Z837" s="236"/>
      <c r="AA837" s="236"/>
      <c r="AB837" s="236"/>
    </row>
    <row r="838">
      <c r="A838" s="236"/>
      <c r="B838" s="236"/>
      <c r="C838" s="236"/>
      <c r="D838" s="248"/>
      <c r="E838" s="248"/>
      <c r="F838" s="248"/>
      <c r="G838" s="236"/>
      <c r="H838" s="236"/>
      <c r="I838" s="236"/>
      <c r="J838" s="236"/>
      <c r="K838" s="236"/>
      <c r="L838" s="236"/>
      <c r="M838" s="236"/>
      <c r="N838" s="236"/>
      <c r="O838" s="236"/>
      <c r="P838" s="236"/>
      <c r="Q838" s="236"/>
      <c r="R838" s="236"/>
      <c r="S838" s="236"/>
      <c r="T838" s="236"/>
      <c r="U838" s="236"/>
      <c r="V838" s="236"/>
      <c r="W838" s="236"/>
      <c r="X838" s="236"/>
      <c r="Y838" s="236"/>
      <c r="Z838" s="236"/>
      <c r="AA838" s="236"/>
      <c r="AB838" s="236"/>
    </row>
    <row r="839">
      <c r="A839" s="236"/>
      <c r="B839" s="236"/>
      <c r="C839" s="236"/>
      <c r="D839" s="248"/>
      <c r="E839" s="248"/>
      <c r="F839" s="248"/>
      <c r="G839" s="236"/>
      <c r="H839" s="236"/>
      <c r="I839" s="236"/>
      <c r="J839" s="236"/>
      <c r="K839" s="236"/>
      <c r="L839" s="236"/>
      <c r="M839" s="236"/>
      <c r="N839" s="236"/>
      <c r="O839" s="236"/>
      <c r="P839" s="236"/>
      <c r="Q839" s="236"/>
      <c r="R839" s="236"/>
      <c r="S839" s="236"/>
      <c r="T839" s="236"/>
      <c r="U839" s="236"/>
      <c r="V839" s="236"/>
      <c r="W839" s="236"/>
      <c r="X839" s="236"/>
      <c r="Y839" s="236"/>
      <c r="Z839" s="236"/>
      <c r="AA839" s="236"/>
      <c r="AB839" s="236"/>
    </row>
    <row r="840">
      <c r="A840" s="236"/>
      <c r="B840" s="236"/>
      <c r="C840" s="236"/>
      <c r="D840" s="248"/>
      <c r="E840" s="248"/>
      <c r="F840" s="248"/>
      <c r="G840" s="236"/>
      <c r="H840" s="236"/>
      <c r="I840" s="236"/>
      <c r="J840" s="236"/>
      <c r="K840" s="236"/>
      <c r="L840" s="236"/>
      <c r="M840" s="236"/>
      <c r="N840" s="236"/>
      <c r="O840" s="236"/>
      <c r="P840" s="236"/>
      <c r="Q840" s="236"/>
      <c r="R840" s="236"/>
      <c r="S840" s="236"/>
      <c r="T840" s="236"/>
      <c r="U840" s="236"/>
      <c r="V840" s="236"/>
      <c r="W840" s="236"/>
      <c r="X840" s="236"/>
      <c r="Y840" s="236"/>
      <c r="Z840" s="236"/>
      <c r="AA840" s="236"/>
      <c r="AB840" s="236"/>
    </row>
    <row r="841">
      <c r="A841" s="236"/>
      <c r="B841" s="236"/>
      <c r="C841" s="236"/>
      <c r="D841" s="248"/>
      <c r="E841" s="248"/>
      <c r="F841" s="248"/>
      <c r="G841" s="236"/>
      <c r="H841" s="236"/>
      <c r="I841" s="236"/>
      <c r="J841" s="236"/>
      <c r="K841" s="236"/>
      <c r="L841" s="236"/>
      <c r="M841" s="236"/>
      <c r="N841" s="236"/>
      <c r="O841" s="236"/>
      <c r="P841" s="236"/>
      <c r="Q841" s="236"/>
      <c r="R841" s="236"/>
      <c r="S841" s="236"/>
      <c r="T841" s="236"/>
      <c r="U841" s="236"/>
      <c r="V841" s="236"/>
      <c r="W841" s="236"/>
      <c r="X841" s="236"/>
      <c r="Y841" s="236"/>
      <c r="Z841" s="236"/>
      <c r="AA841" s="236"/>
      <c r="AB841" s="236"/>
    </row>
    <row r="842">
      <c r="A842" s="236"/>
      <c r="B842" s="236"/>
      <c r="C842" s="236"/>
      <c r="D842" s="248"/>
      <c r="E842" s="248"/>
      <c r="F842" s="248"/>
      <c r="G842" s="236"/>
      <c r="H842" s="236"/>
      <c r="I842" s="236"/>
      <c r="J842" s="236"/>
      <c r="K842" s="236"/>
      <c r="L842" s="236"/>
      <c r="M842" s="236"/>
      <c r="N842" s="236"/>
      <c r="O842" s="236"/>
      <c r="P842" s="236"/>
      <c r="Q842" s="236"/>
      <c r="R842" s="236"/>
      <c r="S842" s="236"/>
      <c r="T842" s="236"/>
      <c r="U842" s="236"/>
      <c r="V842" s="236"/>
      <c r="W842" s="236"/>
      <c r="X842" s="236"/>
      <c r="Y842" s="236"/>
      <c r="Z842" s="236"/>
      <c r="AA842" s="236"/>
      <c r="AB842" s="236"/>
    </row>
    <row r="843">
      <c r="A843" s="236"/>
      <c r="B843" s="236"/>
      <c r="C843" s="236"/>
      <c r="D843" s="248"/>
      <c r="E843" s="248"/>
      <c r="F843" s="248"/>
      <c r="G843" s="236"/>
      <c r="H843" s="236"/>
      <c r="I843" s="236"/>
      <c r="J843" s="236"/>
      <c r="K843" s="236"/>
      <c r="L843" s="236"/>
      <c r="M843" s="236"/>
      <c r="N843" s="236"/>
      <c r="O843" s="236"/>
      <c r="P843" s="236"/>
      <c r="Q843" s="236"/>
      <c r="R843" s="236"/>
      <c r="S843" s="236"/>
      <c r="T843" s="236"/>
      <c r="U843" s="236"/>
      <c r="V843" s="236"/>
      <c r="W843" s="236"/>
      <c r="X843" s="236"/>
      <c r="Y843" s="236"/>
      <c r="Z843" s="236"/>
      <c r="AA843" s="236"/>
      <c r="AB843" s="236"/>
    </row>
    <row r="844">
      <c r="A844" s="236"/>
      <c r="B844" s="236"/>
      <c r="C844" s="236"/>
      <c r="D844" s="248"/>
      <c r="E844" s="248"/>
      <c r="F844" s="248"/>
      <c r="G844" s="236"/>
      <c r="H844" s="236"/>
      <c r="I844" s="236"/>
      <c r="J844" s="236"/>
      <c r="K844" s="236"/>
      <c r="L844" s="236"/>
      <c r="M844" s="236"/>
      <c r="N844" s="236"/>
      <c r="O844" s="236"/>
      <c r="P844" s="236"/>
      <c r="Q844" s="236"/>
      <c r="R844" s="236"/>
      <c r="S844" s="236"/>
      <c r="T844" s="236"/>
      <c r="U844" s="236"/>
      <c r="V844" s="236"/>
      <c r="W844" s="236"/>
      <c r="X844" s="236"/>
      <c r="Y844" s="236"/>
      <c r="Z844" s="236"/>
      <c r="AA844" s="236"/>
      <c r="AB844" s="236"/>
    </row>
    <row r="845">
      <c r="A845" s="236"/>
      <c r="B845" s="236"/>
      <c r="C845" s="236"/>
      <c r="D845" s="248"/>
      <c r="E845" s="248"/>
      <c r="F845" s="248"/>
      <c r="G845" s="236"/>
      <c r="H845" s="236"/>
      <c r="I845" s="236"/>
      <c r="J845" s="236"/>
      <c r="K845" s="236"/>
      <c r="L845" s="236"/>
      <c r="M845" s="236"/>
      <c r="N845" s="236"/>
      <c r="O845" s="236"/>
      <c r="P845" s="236"/>
      <c r="Q845" s="236"/>
      <c r="R845" s="236"/>
      <c r="S845" s="236"/>
      <c r="T845" s="236"/>
      <c r="U845" s="236"/>
      <c r="V845" s="236"/>
      <c r="W845" s="236"/>
      <c r="X845" s="236"/>
      <c r="Y845" s="236"/>
      <c r="Z845" s="236"/>
      <c r="AA845" s="236"/>
      <c r="AB845" s="236"/>
    </row>
    <row r="846">
      <c r="A846" s="236"/>
      <c r="B846" s="236"/>
      <c r="C846" s="236"/>
      <c r="D846" s="248"/>
      <c r="E846" s="248"/>
      <c r="F846" s="248"/>
      <c r="G846" s="236"/>
      <c r="H846" s="236"/>
      <c r="I846" s="236"/>
      <c r="J846" s="236"/>
      <c r="K846" s="236"/>
      <c r="L846" s="236"/>
      <c r="M846" s="236"/>
      <c r="N846" s="236"/>
      <c r="O846" s="236"/>
      <c r="P846" s="236"/>
      <c r="Q846" s="236"/>
      <c r="R846" s="236"/>
      <c r="S846" s="236"/>
      <c r="T846" s="236"/>
      <c r="U846" s="236"/>
      <c r="V846" s="236"/>
      <c r="W846" s="236"/>
      <c r="X846" s="236"/>
      <c r="Y846" s="236"/>
      <c r="Z846" s="236"/>
      <c r="AA846" s="236"/>
      <c r="AB846" s="236"/>
    </row>
    <row r="847">
      <c r="A847" s="236"/>
      <c r="B847" s="236"/>
      <c r="C847" s="236"/>
      <c r="D847" s="248"/>
      <c r="E847" s="248"/>
      <c r="F847" s="248"/>
      <c r="G847" s="236"/>
      <c r="H847" s="236"/>
      <c r="I847" s="236"/>
      <c r="J847" s="236"/>
      <c r="K847" s="236"/>
      <c r="L847" s="236"/>
      <c r="M847" s="236"/>
      <c r="N847" s="236"/>
      <c r="O847" s="236"/>
      <c r="P847" s="236"/>
      <c r="Q847" s="236"/>
      <c r="R847" s="236"/>
      <c r="S847" s="236"/>
      <c r="T847" s="236"/>
      <c r="U847" s="236"/>
      <c r="V847" s="236"/>
      <c r="W847" s="236"/>
      <c r="X847" s="236"/>
      <c r="Y847" s="236"/>
      <c r="Z847" s="236"/>
      <c r="AA847" s="236"/>
      <c r="AB847" s="236"/>
    </row>
    <row r="848">
      <c r="A848" s="236"/>
      <c r="B848" s="236"/>
      <c r="C848" s="236"/>
      <c r="D848" s="248"/>
      <c r="E848" s="248"/>
      <c r="F848" s="248"/>
      <c r="G848" s="236"/>
      <c r="H848" s="236"/>
      <c r="I848" s="236"/>
      <c r="J848" s="236"/>
      <c r="K848" s="236"/>
      <c r="L848" s="236"/>
      <c r="M848" s="236"/>
      <c r="N848" s="236"/>
      <c r="O848" s="236"/>
      <c r="P848" s="236"/>
      <c r="Q848" s="236"/>
      <c r="R848" s="236"/>
      <c r="S848" s="236"/>
      <c r="T848" s="236"/>
      <c r="U848" s="236"/>
      <c r="V848" s="236"/>
      <c r="W848" s="236"/>
      <c r="X848" s="236"/>
      <c r="Y848" s="236"/>
      <c r="Z848" s="236"/>
      <c r="AA848" s="236"/>
      <c r="AB848" s="236"/>
    </row>
    <row r="849">
      <c r="A849" s="236"/>
      <c r="B849" s="236"/>
      <c r="C849" s="236"/>
      <c r="D849" s="248"/>
      <c r="E849" s="248"/>
      <c r="F849" s="248"/>
      <c r="G849" s="236"/>
      <c r="H849" s="236"/>
      <c r="I849" s="236"/>
      <c r="J849" s="236"/>
      <c r="K849" s="236"/>
      <c r="L849" s="236"/>
      <c r="M849" s="236"/>
      <c r="N849" s="236"/>
      <c r="O849" s="236"/>
      <c r="P849" s="236"/>
      <c r="Q849" s="236"/>
      <c r="R849" s="236"/>
      <c r="S849" s="236"/>
      <c r="T849" s="236"/>
      <c r="U849" s="236"/>
      <c r="V849" s="236"/>
      <c r="W849" s="236"/>
      <c r="X849" s="236"/>
      <c r="Y849" s="236"/>
      <c r="Z849" s="236"/>
      <c r="AA849" s="236"/>
      <c r="AB849" s="236"/>
    </row>
    <row r="850">
      <c r="A850" s="236"/>
      <c r="B850" s="236"/>
      <c r="C850" s="236"/>
      <c r="D850" s="248"/>
      <c r="E850" s="248"/>
      <c r="F850" s="248"/>
      <c r="G850" s="236"/>
      <c r="H850" s="236"/>
      <c r="I850" s="236"/>
      <c r="J850" s="236"/>
      <c r="K850" s="236"/>
      <c r="L850" s="236"/>
      <c r="M850" s="236"/>
      <c r="N850" s="236"/>
      <c r="O850" s="236"/>
      <c r="P850" s="236"/>
      <c r="Q850" s="236"/>
      <c r="R850" s="236"/>
      <c r="S850" s="236"/>
      <c r="T850" s="236"/>
      <c r="U850" s="236"/>
      <c r="V850" s="236"/>
      <c r="W850" s="236"/>
      <c r="X850" s="236"/>
      <c r="Y850" s="236"/>
      <c r="Z850" s="236"/>
      <c r="AA850" s="236"/>
      <c r="AB850" s="236"/>
    </row>
    <row r="851">
      <c r="A851" s="236"/>
      <c r="B851" s="236"/>
      <c r="C851" s="236"/>
      <c r="D851" s="248"/>
      <c r="E851" s="248"/>
      <c r="F851" s="248"/>
      <c r="G851" s="236"/>
      <c r="H851" s="236"/>
      <c r="I851" s="236"/>
      <c r="J851" s="236"/>
      <c r="K851" s="236"/>
      <c r="L851" s="236"/>
      <c r="M851" s="236"/>
      <c r="N851" s="236"/>
      <c r="O851" s="236"/>
      <c r="P851" s="236"/>
      <c r="Q851" s="236"/>
      <c r="R851" s="236"/>
      <c r="S851" s="236"/>
      <c r="T851" s="236"/>
      <c r="U851" s="236"/>
      <c r="V851" s="236"/>
      <c r="W851" s="236"/>
      <c r="X851" s="236"/>
      <c r="Y851" s="236"/>
      <c r="Z851" s="236"/>
      <c r="AA851" s="236"/>
      <c r="AB851" s="236"/>
    </row>
    <row r="852">
      <c r="A852" s="236"/>
      <c r="B852" s="236"/>
      <c r="C852" s="236"/>
      <c r="D852" s="248"/>
      <c r="E852" s="248"/>
      <c r="F852" s="248"/>
      <c r="G852" s="236"/>
      <c r="H852" s="236"/>
      <c r="I852" s="236"/>
      <c r="J852" s="236"/>
      <c r="K852" s="236"/>
      <c r="L852" s="236"/>
      <c r="M852" s="236"/>
      <c r="N852" s="236"/>
      <c r="O852" s="236"/>
      <c r="P852" s="236"/>
      <c r="Q852" s="236"/>
      <c r="R852" s="236"/>
      <c r="S852" s="236"/>
      <c r="T852" s="236"/>
      <c r="U852" s="236"/>
      <c r="V852" s="236"/>
      <c r="W852" s="236"/>
      <c r="X852" s="236"/>
      <c r="Y852" s="236"/>
      <c r="Z852" s="236"/>
      <c r="AA852" s="236"/>
      <c r="AB852" s="236"/>
    </row>
    <row r="853">
      <c r="A853" s="236"/>
      <c r="B853" s="236"/>
      <c r="C853" s="236"/>
      <c r="D853" s="248"/>
      <c r="E853" s="248"/>
      <c r="F853" s="248"/>
      <c r="G853" s="236"/>
      <c r="H853" s="236"/>
      <c r="I853" s="236"/>
      <c r="J853" s="236"/>
      <c r="K853" s="236"/>
      <c r="L853" s="236"/>
      <c r="M853" s="236"/>
      <c r="N853" s="236"/>
      <c r="O853" s="236"/>
      <c r="P853" s="236"/>
      <c r="Q853" s="236"/>
      <c r="R853" s="236"/>
      <c r="S853" s="236"/>
      <c r="T853" s="236"/>
      <c r="U853" s="236"/>
      <c r="V853" s="236"/>
      <c r="W853" s="236"/>
      <c r="X853" s="236"/>
      <c r="Y853" s="236"/>
      <c r="Z853" s="236"/>
      <c r="AA853" s="236"/>
      <c r="AB853" s="236"/>
    </row>
    <row r="854">
      <c r="A854" s="236"/>
      <c r="B854" s="236"/>
      <c r="C854" s="236"/>
      <c r="D854" s="248"/>
      <c r="E854" s="248"/>
      <c r="F854" s="248"/>
      <c r="G854" s="236"/>
      <c r="H854" s="236"/>
      <c r="I854" s="236"/>
      <c r="J854" s="236"/>
      <c r="K854" s="236"/>
      <c r="L854" s="236"/>
      <c r="M854" s="236"/>
      <c r="N854" s="236"/>
      <c r="O854" s="236"/>
      <c r="P854" s="236"/>
      <c r="Q854" s="236"/>
      <c r="R854" s="236"/>
      <c r="S854" s="236"/>
      <c r="T854" s="236"/>
      <c r="U854" s="236"/>
      <c r="V854" s="236"/>
      <c r="W854" s="236"/>
      <c r="X854" s="236"/>
      <c r="Y854" s="236"/>
      <c r="Z854" s="236"/>
      <c r="AA854" s="236"/>
      <c r="AB854" s="236"/>
    </row>
    <row r="855">
      <c r="A855" s="236"/>
      <c r="B855" s="236"/>
      <c r="C855" s="236"/>
      <c r="D855" s="248"/>
      <c r="E855" s="248"/>
      <c r="F855" s="248"/>
      <c r="G855" s="236"/>
      <c r="H855" s="236"/>
      <c r="I855" s="236"/>
      <c r="J855" s="236"/>
      <c r="K855" s="236"/>
      <c r="L855" s="236"/>
      <c r="M855" s="236"/>
      <c r="N855" s="236"/>
      <c r="O855" s="236"/>
      <c r="P855" s="236"/>
      <c r="Q855" s="236"/>
      <c r="R855" s="236"/>
      <c r="S855" s="236"/>
      <c r="T855" s="236"/>
      <c r="U855" s="236"/>
      <c r="V855" s="236"/>
      <c r="W855" s="236"/>
      <c r="X855" s="236"/>
      <c r="Y855" s="236"/>
      <c r="Z855" s="236"/>
      <c r="AA855" s="236"/>
      <c r="AB855" s="236"/>
    </row>
    <row r="856">
      <c r="A856" s="236"/>
      <c r="B856" s="236"/>
      <c r="C856" s="236"/>
      <c r="D856" s="248"/>
      <c r="E856" s="248"/>
      <c r="F856" s="248"/>
      <c r="G856" s="236"/>
      <c r="H856" s="236"/>
      <c r="I856" s="236"/>
      <c r="J856" s="236"/>
      <c r="K856" s="236"/>
      <c r="L856" s="236"/>
      <c r="M856" s="236"/>
      <c r="N856" s="236"/>
      <c r="O856" s="236"/>
      <c r="P856" s="236"/>
      <c r="Q856" s="236"/>
      <c r="R856" s="236"/>
      <c r="S856" s="236"/>
      <c r="T856" s="236"/>
      <c r="U856" s="236"/>
      <c r="V856" s="236"/>
      <c r="W856" s="236"/>
      <c r="X856" s="236"/>
      <c r="Y856" s="236"/>
      <c r="Z856" s="236"/>
      <c r="AA856" s="236"/>
      <c r="AB856" s="236"/>
    </row>
    <row r="857">
      <c r="A857" s="236"/>
      <c r="B857" s="236"/>
      <c r="C857" s="236"/>
      <c r="D857" s="248"/>
      <c r="E857" s="248"/>
      <c r="F857" s="248"/>
      <c r="G857" s="236"/>
      <c r="H857" s="236"/>
      <c r="I857" s="236"/>
      <c r="J857" s="236"/>
      <c r="K857" s="236"/>
      <c r="L857" s="236"/>
      <c r="M857" s="236"/>
      <c r="N857" s="236"/>
      <c r="O857" s="236"/>
      <c r="P857" s="236"/>
      <c r="Q857" s="236"/>
      <c r="R857" s="236"/>
      <c r="S857" s="236"/>
      <c r="T857" s="236"/>
      <c r="U857" s="236"/>
      <c r="V857" s="236"/>
      <c r="W857" s="236"/>
      <c r="X857" s="236"/>
      <c r="Y857" s="236"/>
      <c r="Z857" s="236"/>
      <c r="AA857" s="236"/>
      <c r="AB857" s="236"/>
    </row>
    <row r="858">
      <c r="A858" s="236"/>
      <c r="B858" s="236"/>
      <c r="C858" s="236"/>
      <c r="D858" s="248"/>
      <c r="E858" s="248"/>
      <c r="F858" s="248"/>
      <c r="G858" s="236"/>
      <c r="H858" s="236"/>
      <c r="I858" s="236"/>
      <c r="J858" s="236"/>
      <c r="K858" s="236"/>
      <c r="L858" s="236"/>
      <c r="M858" s="236"/>
      <c r="N858" s="236"/>
      <c r="O858" s="236"/>
      <c r="P858" s="236"/>
      <c r="Q858" s="236"/>
      <c r="R858" s="236"/>
      <c r="S858" s="236"/>
      <c r="T858" s="236"/>
      <c r="U858" s="236"/>
      <c r="V858" s="236"/>
      <c r="W858" s="236"/>
      <c r="X858" s="236"/>
      <c r="Y858" s="236"/>
      <c r="Z858" s="236"/>
      <c r="AA858" s="236"/>
      <c r="AB858" s="236"/>
    </row>
    <row r="859">
      <c r="A859" s="236"/>
      <c r="B859" s="236"/>
      <c r="C859" s="236"/>
      <c r="D859" s="248"/>
      <c r="E859" s="248"/>
      <c r="F859" s="248"/>
      <c r="G859" s="236"/>
      <c r="H859" s="236"/>
      <c r="I859" s="236"/>
      <c r="J859" s="236"/>
      <c r="K859" s="236"/>
      <c r="L859" s="236"/>
      <c r="M859" s="236"/>
      <c r="N859" s="236"/>
      <c r="O859" s="236"/>
      <c r="P859" s="236"/>
      <c r="Q859" s="236"/>
      <c r="R859" s="236"/>
      <c r="S859" s="236"/>
      <c r="T859" s="236"/>
      <c r="U859" s="236"/>
      <c r="V859" s="236"/>
      <c r="W859" s="236"/>
      <c r="X859" s="236"/>
      <c r="Y859" s="236"/>
      <c r="Z859" s="236"/>
      <c r="AA859" s="236"/>
      <c r="AB859" s="236"/>
    </row>
    <row r="860">
      <c r="A860" s="236"/>
      <c r="B860" s="236"/>
      <c r="C860" s="236"/>
      <c r="D860" s="248"/>
      <c r="E860" s="248"/>
      <c r="F860" s="248"/>
      <c r="G860" s="236"/>
      <c r="H860" s="236"/>
      <c r="I860" s="236"/>
      <c r="J860" s="236"/>
      <c r="K860" s="236"/>
      <c r="L860" s="236"/>
      <c r="M860" s="236"/>
      <c r="N860" s="236"/>
      <c r="O860" s="236"/>
      <c r="P860" s="236"/>
      <c r="Q860" s="236"/>
      <c r="R860" s="236"/>
      <c r="S860" s="236"/>
      <c r="T860" s="236"/>
      <c r="U860" s="236"/>
      <c r="V860" s="236"/>
      <c r="W860" s="236"/>
      <c r="X860" s="236"/>
      <c r="Y860" s="236"/>
      <c r="Z860" s="236"/>
      <c r="AA860" s="236"/>
      <c r="AB860" s="236"/>
    </row>
    <row r="861">
      <c r="A861" s="236"/>
      <c r="B861" s="236"/>
      <c r="C861" s="236"/>
      <c r="D861" s="248"/>
      <c r="E861" s="248"/>
      <c r="F861" s="248"/>
      <c r="G861" s="236"/>
      <c r="H861" s="236"/>
      <c r="I861" s="236"/>
      <c r="J861" s="236"/>
      <c r="K861" s="236"/>
      <c r="L861" s="236"/>
      <c r="M861" s="236"/>
      <c r="N861" s="236"/>
      <c r="O861" s="236"/>
      <c r="P861" s="236"/>
      <c r="Q861" s="236"/>
      <c r="R861" s="236"/>
      <c r="S861" s="236"/>
      <c r="T861" s="236"/>
      <c r="U861" s="236"/>
      <c r="V861" s="236"/>
      <c r="W861" s="236"/>
      <c r="X861" s="236"/>
      <c r="Y861" s="236"/>
      <c r="Z861" s="236"/>
      <c r="AA861" s="236"/>
      <c r="AB861" s="236"/>
    </row>
    <row r="862">
      <c r="A862" s="236"/>
      <c r="B862" s="236"/>
      <c r="C862" s="236"/>
      <c r="D862" s="248"/>
      <c r="E862" s="248"/>
      <c r="F862" s="248"/>
      <c r="G862" s="236"/>
      <c r="H862" s="236"/>
      <c r="I862" s="236"/>
      <c r="J862" s="236"/>
      <c r="K862" s="236"/>
      <c r="L862" s="236"/>
      <c r="M862" s="236"/>
      <c r="N862" s="236"/>
      <c r="O862" s="236"/>
      <c r="P862" s="236"/>
      <c r="Q862" s="236"/>
      <c r="R862" s="236"/>
      <c r="S862" s="236"/>
      <c r="T862" s="236"/>
      <c r="U862" s="236"/>
      <c r="V862" s="236"/>
      <c r="W862" s="236"/>
      <c r="X862" s="236"/>
      <c r="Y862" s="236"/>
      <c r="Z862" s="236"/>
      <c r="AA862" s="236"/>
      <c r="AB862" s="236"/>
    </row>
    <row r="863">
      <c r="A863" s="236"/>
      <c r="B863" s="236"/>
      <c r="C863" s="236"/>
      <c r="D863" s="248"/>
      <c r="E863" s="248"/>
      <c r="F863" s="248"/>
      <c r="G863" s="236"/>
      <c r="H863" s="236"/>
      <c r="I863" s="236"/>
      <c r="J863" s="236"/>
      <c r="K863" s="236"/>
      <c r="L863" s="236"/>
      <c r="M863" s="236"/>
      <c r="N863" s="236"/>
      <c r="O863" s="236"/>
      <c r="P863" s="236"/>
      <c r="Q863" s="236"/>
      <c r="R863" s="236"/>
      <c r="S863" s="236"/>
      <c r="T863" s="236"/>
      <c r="U863" s="236"/>
      <c r="V863" s="236"/>
      <c r="W863" s="236"/>
      <c r="X863" s="236"/>
      <c r="Y863" s="236"/>
      <c r="Z863" s="236"/>
      <c r="AA863" s="236"/>
      <c r="AB863" s="236"/>
    </row>
    <row r="864">
      <c r="A864" s="236"/>
      <c r="B864" s="236"/>
      <c r="C864" s="236"/>
      <c r="D864" s="248"/>
      <c r="E864" s="248"/>
      <c r="F864" s="248"/>
      <c r="G864" s="236"/>
      <c r="H864" s="236"/>
      <c r="I864" s="236"/>
      <c r="J864" s="236"/>
      <c r="K864" s="236"/>
      <c r="L864" s="236"/>
      <c r="M864" s="236"/>
      <c r="N864" s="236"/>
      <c r="O864" s="236"/>
      <c r="P864" s="236"/>
      <c r="Q864" s="236"/>
      <c r="R864" s="236"/>
      <c r="S864" s="236"/>
      <c r="T864" s="236"/>
      <c r="U864" s="236"/>
      <c r="V864" s="236"/>
      <c r="W864" s="236"/>
      <c r="X864" s="236"/>
      <c r="Y864" s="236"/>
      <c r="Z864" s="236"/>
      <c r="AA864" s="236"/>
      <c r="AB864" s="236"/>
    </row>
    <row r="865">
      <c r="A865" s="236"/>
      <c r="B865" s="236"/>
      <c r="C865" s="236"/>
      <c r="D865" s="248"/>
      <c r="E865" s="248"/>
      <c r="F865" s="248"/>
      <c r="G865" s="236"/>
      <c r="H865" s="236"/>
      <c r="I865" s="236"/>
      <c r="J865" s="236"/>
      <c r="K865" s="236"/>
      <c r="L865" s="236"/>
      <c r="M865" s="236"/>
      <c r="N865" s="236"/>
      <c r="O865" s="236"/>
      <c r="P865" s="236"/>
      <c r="Q865" s="236"/>
      <c r="R865" s="236"/>
      <c r="S865" s="236"/>
      <c r="T865" s="236"/>
      <c r="U865" s="236"/>
      <c r="V865" s="236"/>
      <c r="W865" s="236"/>
      <c r="X865" s="236"/>
      <c r="Y865" s="236"/>
      <c r="Z865" s="236"/>
      <c r="AA865" s="236"/>
      <c r="AB865" s="236"/>
    </row>
    <row r="866">
      <c r="A866" s="236"/>
      <c r="B866" s="236"/>
      <c r="C866" s="236"/>
      <c r="D866" s="248"/>
      <c r="E866" s="248"/>
      <c r="F866" s="248"/>
      <c r="G866" s="236"/>
      <c r="H866" s="236"/>
      <c r="I866" s="236"/>
      <c r="J866" s="236"/>
      <c r="K866" s="236"/>
      <c r="L866" s="236"/>
      <c r="M866" s="236"/>
      <c r="N866" s="236"/>
      <c r="O866" s="236"/>
      <c r="P866" s="236"/>
      <c r="Q866" s="236"/>
      <c r="R866" s="236"/>
      <c r="S866" s="236"/>
      <c r="T866" s="236"/>
      <c r="U866" s="236"/>
      <c r="V866" s="236"/>
      <c r="W866" s="236"/>
      <c r="X866" s="236"/>
      <c r="Y866" s="236"/>
      <c r="Z866" s="236"/>
      <c r="AA866" s="236"/>
      <c r="AB866" s="236"/>
    </row>
    <row r="867">
      <c r="A867" s="236"/>
      <c r="B867" s="236"/>
      <c r="C867" s="236"/>
      <c r="D867" s="248"/>
      <c r="E867" s="248"/>
      <c r="F867" s="248"/>
      <c r="G867" s="236"/>
      <c r="H867" s="236"/>
      <c r="I867" s="236"/>
      <c r="J867" s="236"/>
      <c r="K867" s="236"/>
      <c r="L867" s="236"/>
      <c r="M867" s="236"/>
      <c r="N867" s="236"/>
      <c r="O867" s="236"/>
      <c r="P867" s="236"/>
      <c r="Q867" s="236"/>
      <c r="R867" s="236"/>
      <c r="S867" s="236"/>
      <c r="T867" s="236"/>
      <c r="U867" s="236"/>
      <c r="V867" s="236"/>
      <c r="W867" s="236"/>
      <c r="X867" s="236"/>
      <c r="Y867" s="236"/>
      <c r="Z867" s="236"/>
      <c r="AA867" s="236"/>
      <c r="AB867" s="236"/>
    </row>
    <row r="868">
      <c r="A868" s="236"/>
      <c r="B868" s="236"/>
      <c r="C868" s="236"/>
      <c r="D868" s="248"/>
      <c r="E868" s="248"/>
      <c r="F868" s="248"/>
      <c r="G868" s="236"/>
      <c r="H868" s="236"/>
      <c r="I868" s="236"/>
      <c r="J868" s="236"/>
      <c r="K868" s="236"/>
      <c r="L868" s="236"/>
      <c r="M868" s="236"/>
      <c r="N868" s="236"/>
      <c r="O868" s="236"/>
      <c r="P868" s="236"/>
      <c r="Q868" s="236"/>
      <c r="R868" s="236"/>
      <c r="S868" s="236"/>
      <c r="T868" s="236"/>
      <c r="U868" s="236"/>
      <c r="V868" s="236"/>
      <c r="W868" s="236"/>
      <c r="X868" s="236"/>
      <c r="Y868" s="236"/>
      <c r="Z868" s="236"/>
      <c r="AA868" s="236"/>
      <c r="AB868" s="236"/>
    </row>
    <row r="869">
      <c r="A869" s="236"/>
      <c r="B869" s="236"/>
      <c r="C869" s="236"/>
      <c r="D869" s="248"/>
      <c r="E869" s="248"/>
      <c r="F869" s="248"/>
      <c r="G869" s="236"/>
      <c r="H869" s="236"/>
      <c r="I869" s="236"/>
      <c r="J869" s="236"/>
      <c r="K869" s="236"/>
      <c r="L869" s="236"/>
      <c r="M869" s="236"/>
      <c r="N869" s="236"/>
      <c r="O869" s="236"/>
      <c r="P869" s="236"/>
      <c r="Q869" s="236"/>
      <c r="R869" s="236"/>
      <c r="S869" s="236"/>
      <c r="T869" s="236"/>
      <c r="U869" s="236"/>
      <c r="V869" s="236"/>
      <c r="W869" s="236"/>
      <c r="X869" s="236"/>
      <c r="Y869" s="236"/>
      <c r="Z869" s="236"/>
      <c r="AA869" s="236"/>
      <c r="AB869" s="236"/>
    </row>
    <row r="870">
      <c r="A870" s="236"/>
      <c r="B870" s="236"/>
      <c r="C870" s="236"/>
      <c r="D870" s="248"/>
      <c r="E870" s="248"/>
      <c r="F870" s="248"/>
      <c r="G870" s="236"/>
      <c r="H870" s="236"/>
      <c r="I870" s="236"/>
      <c r="J870" s="236"/>
      <c r="K870" s="236"/>
      <c r="L870" s="236"/>
      <c r="M870" s="236"/>
      <c r="N870" s="236"/>
      <c r="O870" s="236"/>
      <c r="P870" s="236"/>
      <c r="Q870" s="236"/>
      <c r="R870" s="236"/>
      <c r="S870" s="236"/>
      <c r="T870" s="236"/>
      <c r="U870" s="236"/>
      <c r="V870" s="236"/>
      <c r="W870" s="236"/>
      <c r="X870" s="236"/>
      <c r="Y870" s="236"/>
      <c r="Z870" s="236"/>
      <c r="AA870" s="236"/>
      <c r="AB870" s="236"/>
    </row>
    <row r="871">
      <c r="A871" s="236"/>
      <c r="B871" s="236"/>
      <c r="C871" s="236"/>
      <c r="D871" s="248"/>
      <c r="E871" s="248"/>
      <c r="F871" s="248"/>
      <c r="G871" s="236"/>
      <c r="H871" s="236"/>
      <c r="I871" s="236"/>
      <c r="J871" s="236"/>
      <c r="K871" s="236"/>
      <c r="L871" s="236"/>
      <c r="M871" s="236"/>
      <c r="N871" s="236"/>
      <c r="O871" s="236"/>
      <c r="P871" s="236"/>
      <c r="Q871" s="236"/>
      <c r="R871" s="236"/>
      <c r="S871" s="236"/>
      <c r="T871" s="236"/>
      <c r="U871" s="236"/>
      <c r="V871" s="236"/>
      <c r="W871" s="236"/>
      <c r="X871" s="236"/>
      <c r="Y871" s="236"/>
      <c r="Z871" s="236"/>
      <c r="AA871" s="236"/>
      <c r="AB871" s="236"/>
    </row>
    <row r="872">
      <c r="A872" s="236"/>
      <c r="B872" s="236"/>
      <c r="C872" s="236"/>
      <c r="D872" s="248"/>
      <c r="E872" s="248"/>
      <c r="F872" s="248"/>
      <c r="G872" s="236"/>
      <c r="H872" s="236"/>
      <c r="I872" s="236"/>
      <c r="J872" s="236"/>
      <c r="K872" s="236"/>
      <c r="L872" s="236"/>
      <c r="M872" s="236"/>
      <c r="N872" s="236"/>
      <c r="O872" s="236"/>
      <c r="P872" s="236"/>
      <c r="Q872" s="236"/>
      <c r="R872" s="236"/>
      <c r="S872" s="236"/>
      <c r="T872" s="236"/>
      <c r="U872" s="236"/>
      <c r="V872" s="236"/>
      <c r="W872" s="236"/>
      <c r="X872" s="236"/>
      <c r="Y872" s="236"/>
      <c r="Z872" s="236"/>
      <c r="AA872" s="236"/>
      <c r="AB872" s="236"/>
    </row>
    <row r="873">
      <c r="A873" s="236"/>
      <c r="B873" s="236"/>
      <c r="C873" s="236"/>
      <c r="D873" s="248"/>
      <c r="E873" s="248"/>
      <c r="F873" s="248"/>
      <c r="G873" s="236"/>
      <c r="H873" s="236"/>
      <c r="I873" s="236"/>
      <c r="J873" s="236"/>
      <c r="K873" s="236"/>
      <c r="L873" s="236"/>
      <c r="M873" s="236"/>
      <c r="N873" s="236"/>
      <c r="O873" s="236"/>
      <c r="P873" s="236"/>
      <c r="Q873" s="236"/>
      <c r="R873" s="236"/>
      <c r="S873" s="236"/>
      <c r="T873" s="236"/>
      <c r="U873" s="236"/>
      <c r="V873" s="236"/>
      <c r="W873" s="236"/>
      <c r="X873" s="236"/>
      <c r="Y873" s="236"/>
      <c r="Z873" s="236"/>
      <c r="AA873" s="236"/>
      <c r="AB873" s="236"/>
    </row>
    <row r="874">
      <c r="A874" s="236"/>
      <c r="B874" s="236"/>
      <c r="C874" s="236"/>
      <c r="D874" s="248"/>
      <c r="E874" s="248"/>
      <c r="F874" s="248"/>
      <c r="G874" s="236"/>
      <c r="H874" s="236"/>
      <c r="I874" s="236"/>
      <c r="J874" s="236"/>
      <c r="K874" s="236"/>
      <c r="L874" s="236"/>
      <c r="M874" s="236"/>
      <c r="N874" s="236"/>
      <c r="O874" s="236"/>
      <c r="P874" s="236"/>
      <c r="Q874" s="236"/>
      <c r="R874" s="236"/>
      <c r="S874" s="236"/>
      <c r="T874" s="236"/>
      <c r="U874" s="236"/>
      <c r="V874" s="236"/>
      <c r="W874" s="236"/>
      <c r="X874" s="236"/>
      <c r="Y874" s="236"/>
      <c r="Z874" s="236"/>
      <c r="AA874" s="236"/>
      <c r="AB874" s="236"/>
    </row>
    <row r="875">
      <c r="A875" s="236"/>
      <c r="B875" s="236"/>
      <c r="C875" s="236"/>
      <c r="D875" s="248"/>
      <c r="E875" s="248"/>
      <c r="F875" s="248"/>
      <c r="G875" s="236"/>
      <c r="H875" s="236"/>
      <c r="I875" s="236"/>
      <c r="J875" s="236"/>
      <c r="K875" s="236"/>
      <c r="L875" s="236"/>
      <c r="M875" s="236"/>
      <c r="N875" s="236"/>
      <c r="O875" s="236"/>
      <c r="P875" s="236"/>
      <c r="Q875" s="236"/>
      <c r="R875" s="236"/>
      <c r="S875" s="236"/>
      <c r="T875" s="236"/>
      <c r="U875" s="236"/>
      <c r="V875" s="236"/>
      <c r="W875" s="236"/>
      <c r="X875" s="236"/>
      <c r="Y875" s="236"/>
      <c r="Z875" s="236"/>
      <c r="AA875" s="236"/>
      <c r="AB875" s="236"/>
    </row>
    <row r="876">
      <c r="A876" s="236"/>
      <c r="B876" s="236"/>
      <c r="C876" s="236"/>
      <c r="D876" s="248"/>
      <c r="E876" s="248"/>
      <c r="F876" s="248"/>
      <c r="G876" s="236"/>
      <c r="H876" s="236"/>
      <c r="I876" s="236"/>
      <c r="J876" s="236"/>
      <c r="K876" s="236"/>
      <c r="L876" s="236"/>
      <c r="M876" s="236"/>
      <c r="N876" s="236"/>
      <c r="O876" s="236"/>
      <c r="P876" s="236"/>
      <c r="Q876" s="236"/>
      <c r="R876" s="236"/>
      <c r="S876" s="236"/>
      <c r="T876" s="236"/>
      <c r="U876" s="236"/>
      <c r="V876" s="236"/>
      <c r="W876" s="236"/>
      <c r="X876" s="236"/>
      <c r="Y876" s="236"/>
      <c r="Z876" s="236"/>
      <c r="AA876" s="236"/>
      <c r="AB876" s="236"/>
    </row>
    <row r="877">
      <c r="A877" s="236"/>
      <c r="B877" s="236"/>
      <c r="C877" s="236"/>
      <c r="D877" s="248"/>
      <c r="E877" s="248"/>
      <c r="F877" s="248"/>
      <c r="G877" s="236"/>
      <c r="H877" s="236"/>
      <c r="I877" s="236"/>
      <c r="J877" s="236"/>
      <c r="K877" s="236"/>
      <c r="L877" s="236"/>
      <c r="M877" s="236"/>
      <c r="N877" s="236"/>
      <c r="O877" s="236"/>
      <c r="P877" s="236"/>
      <c r="Q877" s="236"/>
      <c r="R877" s="236"/>
      <c r="S877" s="236"/>
      <c r="T877" s="236"/>
      <c r="U877" s="236"/>
      <c r="V877" s="236"/>
      <c r="W877" s="236"/>
      <c r="X877" s="236"/>
      <c r="Y877" s="236"/>
      <c r="Z877" s="236"/>
      <c r="AA877" s="236"/>
      <c r="AB877" s="236"/>
    </row>
    <row r="878">
      <c r="A878" s="236"/>
      <c r="B878" s="236"/>
      <c r="C878" s="236"/>
      <c r="D878" s="248"/>
      <c r="E878" s="248"/>
      <c r="F878" s="248"/>
      <c r="G878" s="236"/>
      <c r="H878" s="236"/>
      <c r="I878" s="236"/>
      <c r="J878" s="236"/>
      <c r="K878" s="236"/>
      <c r="L878" s="236"/>
      <c r="M878" s="236"/>
      <c r="N878" s="236"/>
      <c r="O878" s="236"/>
      <c r="P878" s="236"/>
      <c r="Q878" s="236"/>
      <c r="R878" s="236"/>
      <c r="S878" s="236"/>
      <c r="T878" s="236"/>
      <c r="U878" s="236"/>
      <c r="V878" s="236"/>
      <c r="W878" s="236"/>
      <c r="X878" s="236"/>
      <c r="Y878" s="236"/>
      <c r="Z878" s="236"/>
      <c r="AA878" s="236"/>
      <c r="AB878" s="236"/>
    </row>
    <row r="879">
      <c r="A879" s="236"/>
      <c r="B879" s="236"/>
      <c r="C879" s="236"/>
      <c r="D879" s="248"/>
      <c r="E879" s="248"/>
      <c r="F879" s="248"/>
      <c r="G879" s="236"/>
      <c r="H879" s="236"/>
      <c r="I879" s="236"/>
      <c r="J879" s="236"/>
      <c r="K879" s="236"/>
      <c r="L879" s="236"/>
      <c r="M879" s="236"/>
      <c r="N879" s="236"/>
      <c r="O879" s="236"/>
      <c r="P879" s="236"/>
      <c r="Q879" s="236"/>
      <c r="R879" s="236"/>
      <c r="S879" s="236"/>
      <c r="T879" s="236"/>
      <c r="U879" s="236"/>
      <c r="V879" s="236"/>
      <c r="W879" s="236"/>
      <c r="X879" s="236"/>
      <c r="Y879" s="236"/>
      <c r="Z879" s="236"/>
      <c r="AA879" s="236"/>
      <c r="AB879" s="236"/>
    </row>
    <row r="880">
      <c r="A880" s="236"/>
      <c r="B880" s="236"/>
      <c r="C880" s="236"/>
      <c r="D880" s="248"/>
      <c r="E880" s="248"/>
      <c r="F880" s="248"/>
      <c r="G880" s="236"/>
      <c r="H880" s="236"/>
      <c r="I880" s="236"/>
      <c r="J880" s="236"/>
      <c r="K880" s="236"/>
      <c r="L880" s="236"/>
      <c r="M880" s="236"/>
      <c r="N880" s="236"/>
      <c r="O880" s="236"/>
      <c r="P880" s="236"/>
      <c r="Q880" s="236"/>
      <c r="R880" s="236"/>
      <c r="S880" s="236"/>
      <c r="T880" s="236"/>
      <c r="U880" s="236"/>
      <c r="V880" s="236"/>
      <c r="W880" s="236"/>
      <c r="X880" s="236"/>
      <c r="Y880" s="236"/>
      <c r="Z880" s="236"/>
      <c r="AA880" s="236"/>
      <c r="AB880" s="236"/>
    </row>
    <row r="881">
      <c r="A881" s="236"/>
      <c r="B881" s="236"/>
      <c r="C881" s="236"/>
      <c r="D881" s="248"/>
      <c r="E881" s="248"/>
      <c r="F881" s="248"/>
      <c r="G881" s="236"/>
      <c r="H881" s="236"/>
      <c r="I881" s="236"/>
      <c r="J881" s="236"/>
      <c r="K881" s="236"/>
      <c r="L881" s="236"/>
      <c r="M881" s="236"/>
      <c r="N881" s="236"/>
      <c r="O881" s="236"/>
      <c r="P881" s="236"/>
      <c r="Q881" s="236"/>
      <c r="R881" s="236"/>
      <c r="S881" s="236"/>
      <c r="T881" s="236"/>
      <c r="U881" s="236"/>
      <c r="V881" s="236"/>
      <c r="W881" s="236"/>
      <c r="X881" s="236"/>
      <c r="Y881" s="236"/>
      <c r="Z881" s="236"/>
      <c r="AA881" s="236"/>
      <c r="AB881" s="236"/>
    </row>
    <row r="882">
      <c r="A882" s="236"/>
      <c r="B882" s="236"/>
      <c r="C882" s="236"/>
      <c r="D882" s="248"/>
      <c r="E882" s="248"/>
      <c r="F882" s="248"/>
      <c r="G882" s="236"/>
      <c r="H882" s="236"/>
      <c r="I882" s="236"/>
      <c r="J882" s="236"/>
      <c r="K882" s="236"/>
      <c r="L882" s="236"/>
      <c r="M882" s="236"/>
      <c r="N882" s="236"/>
      <c r="O882" s="236"/>
      <c r="P882" s="236"/>
      <c r="Q882" s="236"/>
      <c r="R882" s="236"/>
      <c r="S882" s="236"/>
      <c r="T882" s="236"/>
      <c r="U882" s="236"/>
      <c r="V882" s="236"/>
      <c r="W882" s="236"/>
      <c r="X882" s="236"/>
      <c r="Y882" s="236"/>
      <c r="Z882" s="236"/>
      <c r="AA882" s="236"/>
      <c r="AB882" s="236"/>
    </row>
    <row r="883">
      <c r="A883" s="236"/>
      <c r="B883" s="236"/>
      <c r="C883" s="236"/>
      <c r="D883" s="248"/>
      <c r="E883" s="248"/>
      <c r="F883" s="248"/>
      <c r="G883" s="236"/>
      <c r="H883" s="236"/>
      <c r="I883" s="236"/>
      <c r="J883" s="236"/>
      <c r="K883" s="236"/>
      <c r="L883" s="236"/>
      <c r="M883" s="236"/>
      <c r="N883" s="236"/>
      <c r="O883" s="236"/>
      <c r="P883" s="236"/>
      <c r="Q883" s="236"/>
      <c r="R883" s="236"/>
      <c r="S883" s="236"/>
      <c r="T883" s="236"/>
      <c r="U883" s="236"/>
      <c r="V883" s="236"/>
      <c r="W883" s="236"/>
      <c r="X883" s="236"/>
      <c r="Y883" s="236"/>
      <c r="Z883" s="236"/>
      <c r="AA883" s="236"/>
      <c r="AB883" s="236"/>
    </row>
    <row r="884">
      <c r="A884" s="236"/>
      <c r="B884" s="236"/>
      <c r="C884" s="236"/>
      <c r="D884" s="248"/>
      <c r="E884" s="248"/>
      <c r="F884" s="248"/>
      <c r="G884" s="236"/>
      <c r="H884" s="236"/>
      <c r="I884" s="236"/>
      <c r="J884" s="236"/>
      <c r="K884" s="236"/>
      <c r="L884" s="236"/>
      <c r="M884" s="236"/>
      <c r="N884" s="236"/>
      <c r="O884" s="236"/>
      <c r="P884" s="236"/>
      <c r="Q884" s="236"/>
      <c r="R884" s="236"/>
      <c r="S884" s="236"/>
      <c r="T884" s="236"/>
      <c r="U884" s="236"/>
      <c r="V884" s="236"/>
      <c r="W884" s="236"/>
      <c r="X884" s="236"/>
      <c r="Y884" s="236"/>
      <c r="Z884" s="236"/>
      <c r="AA884" s="236"/>
      <c r="AB884" s="236"/>
    </row>
    <row r="885">
      <c r="A885" s="236"/>
      <c r="B885" s="236"/>
      <c r="C885" s="236"/>
      <c r="D885" s="248"/>
      <c r="E885" s="248"/>
      <c r="F885" s="248"/>
      <c r="G885" s="236"/>
      <c r="H885" s="236"/>
      <c r="I885" s="236"/>
      <c r="J885" s="236"/>
      <c r="K885" s="236"/>
      <c r="L885" s="236"/>
      <c r="M885" s="236"/>
      <c r="N885" s="236"/>
      <c r="O885" s="236"/>
      <c r="P885" s="236"/>
      <c r="Q885" s="236"/>
      <c r="R885" s="236"/>
      <c r="S885" s="236"/>
      <c r="T885" s="236"/>
      <c r="U885" s="236"/>
      <c r="V885" s="236"/>
      <c r="W885" s="236"/>
      <c r="X885" s="236"/>
      <c r="Y885" s="236"/>
      <c r="Z885" s="236"/>
      <c r="AA885" s="236"/>
      <c r="AB885" s="236"/>
    </row>
    <row r="886">
      <c r="A886" s="236"/>
      <c r="B886" s="236"/>
      <c r="C886" s="236"/>
      <c r="D886" s="248"/>
      <c r="E886" s="248"/>
      <c r="F886" s="248"/>
      <c r="G886" s="236"/>
      <c r="H886" s="236"/>
      <c r="I886" s="236"/>
      <c r="J886" s="236"/>
      <c r="K886" s="236"/>
      <c r="L886" s="236"/>
      <c r="M886" s="236"/>
      <c r="N886" s="236"/>
      <c r="O886" s="236"/>
      <c r="P886" s="236"/>
      <c r="Q886" s="236"/>
      <c r="R886" s="236"/>
      <c r="S886" s="236"/>
      <c r="T886" s="236"/>
      <c r="U886" s="236"/>
      <c r="V886" s="236"/>
      <c r="W886" s="236"/>
      <c r="X886" s="236"/>
      <c r="Y886" s="236"/>
      <c r="Z886" s="236"/>
      <c r="AA886" s="236"/>
      <c r="AB886" s="236"/>
    </row>
    <row r="887">
      <c r="A887" s="236"/>
      <c r="B887" s="236"/>
      <c r="C887" s="236"/>
      <c r="D887" s="248"/>
      <c r="E887" s="248"/>
      <c r="F887" s="248"/>
      <c r="G887" s="236"/>
      <c r="H887" s="236"/>
      <c r="I887" s="236"/>
      <c r="J887" s="236"/>
      <c r="K887" s="236"/>
      <c r="L887" s="236"/>
      <c r="M887" s="236"/>
      <c r="N887" s="236"/>
      <c r="O887" s="236"/>
      <c r="P887" s="236"/>
      <c r="Q887" s="236"/>
      <c r="R887" s="236"/>
      <c r="S887" s="236"/>
      <c r="T887" s="236"/>
      <c r="U887" s="236"/>
      <c r="V887" s="236"/>
      <c r="W887" s="236"/>
      <c r="X887" s="236"/>
      <c r="Y887" s="236"/>
      <c r="Z887" s="236"/>
      <c r="AA887" s="236"/>
      <c r="AB887" s="236"/>
    </row>
    <row r="888">
      <c r="A888" s="236"/>
      <c r="B888" s="236"/>
      <c r="C888" s="236"/>
      <c r="D888" s="248"/>
      <c r="E888" s="248"/>
      <c r="F888" s="248"/>
      <c r="G888" s="236"/>
      <c r="H888" s="236"/>
      <c r="I888" s="236"/>
      <c r="J888" s="236"/>
      <c r="K888" s="236"/>
      <c r="L888" s="236"/>
      <c r="M888" s="236"/>
      <c r="N888" s="236"/>
      <c r="O888" s="236"/>
      <c r="P888" s="236"/>
      <c r="Q888" s="236"/>
      <c r="R888" s="236"/>
      <c r="S888" s="236"/>
      <c r="T888" s="236"/>
      <c r="U888" s="236"/>
      <c r="V888" s="236"/>
      <c r="W888" s="236"/>
      <c r="X888" s="236"/>
      <c r="Y888" s="236"/>
      <c r="Z888" s="236"/>
      <c r="AA888" s="236"/>
      <c r="AB888" s="236"/>
    </row>
    <row r="889">
      <c r="A889" s="236"/>
      <c r="B889" s="236"/>
      <c r="C889" s="236"/>
      <c r="D889" s="248"/>
      <c r="E889" s="248"/>
      <c r="F889" s="248"/>
      <c r="G889" s="236"/>
      <c r="H889" s="236"/>
      <c r="I889" s="236"/>
      <c r="J889" s="236"/>
      <c r="K889" s="236"/>
      <c r="L889" s="236"/>
      <c r="M889" s="236"/>
      <c r="N889" s="236"/>
      <c r="O889" s="236"/>
      <c r="P889" s="236"/>
      <c r="Q889" s="236"/>
      <c r="R889" s="236"/>
      <c r="S889" s="236"/>
      <c r="T889" s="236"/>
      <c r="U889" s="236"/>
      <c r="V889" s="236"/>
      <c r="W889" s="236"/>
      <c r="X889" s="236"/>
      <c r="Y889" s="236"/>
      <c r="Z889" s="236"/>
      <c r="AA889" s="236"/>
      <c r="AB889" s="236"/>
    </row>
    <row r="890">
      <c r="A890" s="236"/>
      <c r="B890" s="236"/>
      <c r="C890" s="236"/>
      <c r="D890" s="248"/>
      <c r="E890" s="248"/>
      <c r="F890" s="248"/>
      <c r="G890" s="236"/>
      <c r="H890" s="236"/>
      <c r="I890" s="236"/>
      <c r="J890" s="236"/>
      <c r="K890" s="236"/>
      <c r="L890" s="236"/>
      <c r="M890" s="236"/>
      <c r="N890" s="236"/>
      <c r="O890" s="236"/>
      <c r="P890" s="236"/>
      <c r="Q890" s="236"/>
      <c r="R890" s="236"/>
      <c r="S890" s="236"/>
      <c r="T890" s="236"/>
      <c r="U890" s="236"/>
      <c r="V890" s="236"/>
      <c r="W890" s="236"/>
      <c r="X890" s="236"/>
      <c r="Y890" s="236"/>
      <c r="Z890" s="236"/>
      <c r="AA890" s="236"/>
      <c r="AB890" s="236"/>
    </row>
    <row r="891">
      <c r="A891" s="236"/>
      <c r="B891" s="236"/>
      <c r="C891" s="236"/>
      <c r="D891" s="248"/>
      <c r="E891" s="248"/>
      <c r="F891" s="248"/>
      <c r="G891" s="236"/>
      <c r="H891" s="236"/>
      <c r="I891" s="236"/>
      <c r="J891" s="236"/>
      <c r="K891" s="236"/>
      <c r="L891" s="236"/>
      <c r="M891" s="236"/>
      <c r="N891" s="236"/>
      <c r="O891" s="236"/>
      <c r="P891" s="236"/>
      <c r="Q891" s="236"/>
      <c r="R891" s="236"/>
      <c r="S891" s="236"/>
      <c r="T891" s="236"/>
      <c r="U891" s="236"/>
      <c r="V891" s="236"/>
      <c r="W891" s="236"/>
      <c r="X891" s="236"/>
      <c r="Y891" s="236"/>
      <c r="Z891" s="236"/>
      <c r="AA891" s="236"/>
      <c r="AB891" s="236"/>
    </row>
    <row r="892">
      <c r="A892" s="236"/>
      <c r="B892" s="236"/>
      <c r="C892" s="236"/>
      <c r="D892" s="248"/>
      <c r="E892" s="248"/>
      <c r="F892" s="248"/>
      <c r="G892" s="236"/>
      <c r="H892" s="236"/>
      <c r="I892" s="236"/>
      <c r="J892" s="236"/>
      <c r="K892" s="236"/>
      <c r="L892" s="236"/>
      <c r="M892" s="236"/>
      <c r="N892" s="236"/>
      <c r="O892" s="236"/>
      <c r="P892" s="236"/>
      <c r="Q892" s="236"/>
      <c r="R892" s="236"/>
      <c r="S892" s="236"/>
      <c r="T892" s="236"/>
      <c r="U892" s="236"/>
      <c r="V892" s="236"/>
      <c r="W892" s="236"/>
      <c r="X892" s="236"/>
      <c r="Y892" s="236"/>
      <c r="Z892" s="236"/>
      <c r="AA892" s="236"/>
      <c r="AB892" s="236"/>
    </row>
    <row r="893">
      <c r="A893" s="236"/>
      <c r="B893" s="236"/>
      <c r="C893" s="236"/>
      <c r="D893" s="248"/>
      <c r="E893" s="248"/>
      <c r="F893" s="248"/>
      <c r="G893" s="236"/>
      <c r="H893" s="236"/>
      <c r="I893" s="236"/>
      <c r="J893" s="236"/>
      <c r="K893" s="236"/>
      <c r="L893" s="236"/>
      <c r="M893" s="236"/>
      <c r="N893" s="236"/>
      <c r="O893" s="236"/>
      <c r="P893" s="236"/>
      <c r="Q893" s="236"/>
      <c r="R893" s="236"/>
      <c r="S893" s="236"/>
      <c r="T893" s="236"/>
      <c r="U893" s="236"/>
      <c r="V893" s="236"/>
      <c r="W893" s="236"/>
      <c r="X893" s="236"/>
      <c r="Y893" s="236"/>
      <c r="Z893" s="236"/>
      <c r="AA893" s="236"/>
      <c r="AB893" s="236"/>
    </row>
    <row r="894">
      <c r="A894" s="236"/>
      <c r="B894" s="236"/>
      <c r="C894" s="236"/>
      <c r="D894" s="248"/>
      <c r="E894" s="248"/>
      <c r="F894" s="248"/>
      <c r="G894" s="236"/>
      <c r="H894" s="236"/>
      <c r="I894" s="236"/>
      <c r="J894" s="236"/>
      <c r="K894" s="236"/>
      <c r="L894" s="236"/>
      <c r="M894" s="236"/>
      <c r="N894" s="236"/>
      <c r="O894" s="236"/>
      <c r="P894" s="236"/>
      <c r="Q894" s="236"/>
      <c r="R894" s="236"/>
      <c r="S894" s="236"/>
      <c r="T894" s="236"/>
      <c r="U894" s="236"/>
      <c r="V894" s="236"/>
      <c r="W894" s="236"/>
      <c r="X894" s="236"/>
      <c r="Y894" s="236"/>
      <c r="Z894" s="236"/>
      <c r="AA894" s="236"/>
      <c r="AB894" s="236"/>
    </row>
    <row r="895">
      <c r="A895" s="236"/>
      <c r="B895" s="236"/>
      <c r="C895" s="236"/>
      <c r="D895" s="248"/>
      <c r="E895" s="248"/>
      <c r="F895" s="248"/>
      <c r="G895" s="236"/>
      <c r="H895" s="236"/>
      <c r="I895" s="236"/>
      <c r="J895" s="236"/>
      <c r="K895" s="236"/>
      <c r="L895" s="236"/>
      <c r="M895" s="236"/>
      <c r="N895" s="236"/>
      <c r="O895" s="236"/>
      <c r="P895" s="236"/>
      <c r="Q895" s="236"/>
      <c r="R895" s="236"/>
      <c r="S895" s="236"/>
      <c r="T895" s="236"/>
      <c r="U895" s="236"/>
      <c r="V895" s="236"/>
      <c r="W895" s="236"/>
      <c r="X895" s="236"/>
      <c r="Y895" s="236"/>
      <c r="Z895" s="236"/>
      <c r="AA895" s="236"/>
      <c r="AB895" s="236"/>
    </row>
    <row r="896">
      <c r="A896" s="236"/>
      <c r="B896" s="236"/>
      <c r="C896" s="236"/>
      <c r="D896" s="248"/>
      <c r="E896" s="248"/>
      <c r="F896" s="248"/>
      <c r="G896" s="236"/>
      <c r="H896" s="236"/>
      <c r="I896" s="236"/>
      <c r="J896" s="236"/>
      <c r="K896" s="236"/>
      <c r="L896" s="236"/>
      <c r="M896" s="236"/>
      <c r="N896" s="236"/>
      <c r="O896" s="236"/>
      <c r="P896" s="236"/>
      <c r="Q896" s="236"/>
      <c r="R896" s="236"/>
      <c r="S896" s="236"/>
      <c r="T896" s="236"/>
      <c r="U896" s="236"/>
      <c r="V896" s="236"/>
      <c r="W896" s="236"/>
      <c r="X896" s="236"/>
      <c r="Y896" s="236"/>
      <c r="Z896" s="236"/>
      <c r="AA896" s="236"/>
      <c r="AB896" s="236"/>
    </row>
    <row r="897">
      <c r="A897" s="236"/>
      <c r="B897" s="236"/>
      <c r="C897" s="236"/>
      <c r="D897" s="248"/>
      <c r="E897" s="248"/>
      <c r="F897" s="248"/>
      <c r="G897" s="236"/>
      <c r="H897" s="236"/>
      <c r="I897" s="236"/>
      <c r="J897" s="236"/>
      <c r="K897" s="236"/>
      <c r="L897" s="236"/>
      <c r="M897" s="236"/>
      <c r="N897" s="236"/>
      <c r="O897" s="236"/>
      <c r="P897" s="236"/>
      <c r="Q897" s="236"/>
      <c r="R897" s="236"/>
      <c r="S897" s="236"/>
      <c r="T897" s="236"/>
      <c r="U897" s="236"/>
      <c r="V897" s="236"/>
      <c r="W897" s="236"/>
      <c r="X897" s="236"/>
      <c r="Y897" s="236"/>
      <c r="Z897" s="236"/>
      <c r="AA897" s="236"/>
      <c r="AB897" s="236"/>
    </row>
    <row r="898">
      <c r="A898" s="236"/>
      <c r="B898" s="236"/>
      <c r="C898" s="236"/>
      <c r="D898" s="248"/>
      <c r="E898" s="248"/>
      <c r="F898" s="248"/>
      <c r="G898" s="236"/>
      <c r="H898" s="236"/>
      <c r="I898" s="236"/>
      <c r="J898" s="236"/>
      <c r="K898" s="236"/>
      <c r="L898" s="236"/>
      <c r="M898" s="236"/>
      <c r="N898" s="236"/>
      <c r="O898" s="236"/>
      <c r="P898" s="236"/>
      <c r="Q898" s="236"/>
      <c r="R898" s="236"/>
      <c r="S898" s="236"/>
      <c r="T898" s="236"/>
      <c r="U898" s="236"/>
      <c r="V898" s="236"/>
      <c r="W898" s="236"/>
      <c r="X898" s="236"/>
      <c r="Y898" s="236"/>
      <c r="Z898" s="236"/>
      <c r="AA898" s="236"/>
      <c r="AB898" s="236"/>
    </row>
    <row r="899">
      <c r="A899" s="236"/>
      <c r="B899" s="236"/>
      <c r="C899" s="236"/>
      <c r="D899" s="248"/>
      <c r="E899" s="248"/>
      <c r="F899" s="248"/>
      <c r="G899" s="236"/>
      <c r="H899" s="236"/>
      <c r="I899" s="236"/>
      <c r="J899" s="236"/>
      <c r="K899" s="236"/>
      <c r="L899" s="236"/>
      <c r="M899" s="236"/>
      <c r="N899" s="236"/>
      <c r="O899" s="236"/>
      <c r="P899" s="236"/>
      <c r="Q899" s="236"/>
      <c r="R899" s="236"/>
      <c r="S899" s="236"/>
      <c r="T899" s="236"/>
      <c r="U899" s="236"/>
      <c r="V899" s="236"/>
      <c r="W899" s="236"/>
      <c r="X899" s="236"/>
      <c r="Y899" s="236"/>
      <c r="Z899" s="236"/>
      <c r="AA899" s="236"/>
      <c r="AB899" s="236"/>
    </row>
    <row r="900">
      <c r="A900" s="236"/>
      <c r="B900" s="236"/>
      <c r="C900" s="236"/>
      <c r="D900" s="248"/>
      <c r="E900" s="248"/>
      <c r="F900" s="248"/>
      <c r="G900" s="236"/>
      <c r="H900" s="236"/>
      <c r="I900" s="236"/>
      <c r="J900" s="236"/>
      <c r="K900" s="236"/>
      <c r="L900" s="236"/>
      <c r="M900" s="236"/>
      <c r="N900" s="236"/>
      <c r="O900" s="236"/>
      <c r="P900" s="236"/>
      <c r="Q900" s="236"/>
      <c r="R900" s="236"/>
      <c r="S900" s="236"/>
      <c r="T900" s="236"/>
      <c r="U900" s="236"/>
      <c r="V900" s="236"/>
      <c r="W900" s="236"/>
      <c r="X900" s="236"/>
      <c r="Y900" s="236"/>
      <c r="Z900" s="236"/>
      <c r="AA900" s="236"/>
      <c r="AB900" s="236"/>
    </row>
    <row r="901">
      <c r="A901" s="236"/>
      <c r="B901" s="236"/>
      <c r="C901" s="236"/>
      <c r="D901" s="248"/>
      <c r="E901" s="248"/>
      <c r="F901" s="248"/>
      <c r="G901" s="236"/>
      <c r="H901" s="236"/>
      <c r="I901" s="236"/>
      <c r="J901" s="236"/>
      <c r="K901" s="236"/>
      <c r="L901" s="236"/>
      <c r="M901" s="236"/>
      <c r="N901" s="236"/>
      <c r="O901" s="236"/>
      <c r="P901" s="236"/>
      <c r="Q901" s="236"/>
      <c r="R901" s="236"/>
      <c r="S901" s="236"/>
      <c r="T901" s="236"/>
      <c r="U901" s="236"/>
      <c r="V901" s="236"/>
      <c r="W901" s="236"/>
      <c r="X901" s="236"/>
      <c r="Y901" s="236"/>
      <c r="Z901" s="236"/>
      <c r="AA901" s="236"/>
      <c r="AB901" s="236"/>
    </row>
    <row r="902">
      <c r="A902" s="236"/>
      <c r="B902" s="236"/>
      <c r="C902" s="236"/>
      <c r="D902" s="248"/>
      <c r="E902" s="248"/>
      <c r="F902" s="248"/>
      <c r="G902" s="236"/>
      <c r="H902" s="236"/>
      <c r="I902" s="236"/>
      <c r="J902" s="236"/>
      <c r="K902" s="236"/>
      <c r="L902" s="236"/>
      <c r="M902" s="236"/>
      <c r="N902" s="236"/>
      <c r="O902" s="236"/>
      <c r="P902" s="236"/>
      <c r="Q902" s="236"/>
      <c r="R902" s="236"/>
      <c r="S902" s="236"/>
      <c r="T902" s="236"/>
      <c r="U902" s="236"/>
      <c r="V902" s="236"/>
      <c r="W902" s="236"/>
      <c r="X902" s="236"/>
      <c r="Y902" s="236"/>
      <c r="Z902" s="236"/>
      <c r="AA902" s="236"/>
      <c r="AB902" s="236"/>
    </row>
    <row r="903">
      <c r="A903" s="236"/>
      <c r="B903" s="236"/>
      <c r="C903" s="236"/>
      <c r="D903" s="248"/>
      <c r="E903" s="248"/>
      <c r="F903" s="248"/>
      <c r="G903" s="236"/>
      <c r="H903" s="236"/>
      <c r="I903" s="236"/>
      <c r="J903" s="236"/>
      <c r="K903" s="236"/>
      <c r="L903" s="236"/>
      <c r="M903" s="236"/>
      <c r="N903" s="236"/>
      <c r="O903" s="236"/>
      <c r="P903" s="236"/>
      <c r="Q903" s="236"/>
      <c r="R903" s="236"/>
      <c r="S903" s="236"/>
      <c r="T903" s="236"/>
      <c r="U903" s="236"/>
      <c r="V903" s="236"/>
      <c r="W903" s="236"/>
      <c r="X903" s="236"/>
      <c r="Y903" s="236"/>
      <c r="Z903" s="236"/>
      <c r="AA903" s="236"/>
      <c r="AB903" s="236"/>
    </row>
    <row r="904">
      <c r="A904" s="236"/>
      <c r="B904" s="236"/>
      <c r="C904" s="236"/>
      <c r="D904" s="248"/>
      <c r="E904" s="248"/>
      <c r="F904" s="248"/>
      <c r="G904" s="236"/>
      <c r="H904" s="236"/>
      <c r="I904" s="236"/>
      <c r="J904" s="236"/>
      <c r="K904" s="236"/>
      <c r="L904" s="236"/>
      <c r="M904" s="236"/>
      <c r="N904" s="236"/>
      <c r="O904" s="236"/>
      <c r="P904" s="236"/>
      <c r="Q904" s="236"/>
      <c r="R904" s="236"/>
      <c r="S904" s="236"/>
      <c r="T904" s="236"/>
      <c r="U904" s="236"/>
      <c r="V904" s="236"/>
      <c r="W904" s="236"/>
      <c r="X904" s="236"/>
      <c r="Y904" s="236"/>
      <c r="Z904" s="236"/>
      <c r="AA904" s="236"/>
      <c r="AB904" s="236"/>
    </row>
    <row r="905">
      <c r="A905" s="236"/>
      <c r="B905" s="236"/>
      <c r="C905" s="236"/>
      <c r="D905" s="248"/>
      <c r="E905" s="248"/>
      <c r="F905" s="248"/>
      <c r="G905" s="236"/>
      <c r="H905" s="236"/>
      <c r="I905" s="236"/>
      <c r="J905" s="236"/>
      <c r="K905" s="236"/>
      <c r="L905" s="236"/>
      <c r="M905" s="236"/>
      <c r="N905" s="236"/>
      <c r="O905" s="236"/>
      <c r="P905" s="236"/>
      <c r="Q905" s="236"/>
      <c r="R905" s="236"/>
      <c r="S905" s="236"/>
      <c r="T905" s="236"/>
      <c r="U905" s="236"/>
      <c r="V905" s="236"/>
      <c r="W905" s="236"/>
      <c r="X905" s="236"/>
      <c r="Y905" s="236"/>
      <c r="Z905" s="236"/>
      <c r="AA905" s="236"/>
      <c r="AB905" s="236"/>
    </row>
    <row r="906">
      <c r="A906" s="236"/>
      <c r="B906" s="236"/>
      <c r="C906" s="236"/>
      <c r="D906" s="248"/>
      <c r="E906" s="248"/>
      <c r="F906" s="248"/>
      <c r="G906" s="236"/>
      <c r="H906" s="236"/>
      <c r="I906" s="236"/>
      <c r="J906" s="236"/>
      <c r="K906" s="236"/>
      <c r="L906" s="236"/>
      <c r="M906" s="236"/>
      <c r="N906" s="236"/>
      <c r="O906" s="236"/>
      <c r="P906" s="236"/>
      <c r="Q906" s="236"/>
      <c r="R906" s="236"/>
      <c r="S906" s="236"/>
      <c r="T906" s="236"/>
      <c r="U906" s="236"/>
      <c r="V906" s="236"/>
      <c r="W906" s="236"/>
      <c r="X906" s="236"/>
      <c r="Y906" s="236"/>
      <c r="Z906" s="236"/>
      <c r="AA906" s="236"/>
      <c r="AB906" s="236"/>
    </row>
    <row r="907">
      <c r="A907" s="236"/>
      <c r="B907" s="236"/>
      <c r="C907" s="236"/>
      <c r="D907" s="248"/>
      <c r="E907" s="248"/>
      <c r="F907" s="248"/>
      <c r="G907" s="236"/>
      <c r="H907" s="236"/>
      <c r="I907" s="236"/>
      <c r="J907" s="236"/>
      <c r="K907" s="236"/>
      <c r="L907" s="236"/>
      <c r="M907" s="236"/>
      <c r="N907" s="236"/>
      <c r="O907" s="236"/>
      <c r="P907" s="236"/>
      <c r="Q907" s="236"/>
      <c r="R907" s="236"/>
      <c r="S907" s="236"/>
      <c r="T907" s="236"/>
      <c r="U907" s="236"/>
      <c r="V907" s="236"/>
      <c r="W907" s="236"/>
      <c r="X907" s="236"/>
      <c r="Y907" s="236"/>
      <c r="Z907" s="236"/>
      <c r="AA907" s="236"/>
      <c r="AB907" s="236"/>
    </row>
    <row r="908">
      <c r="A908" s="236"/>
      <c r="B908" s="236"/>
      <c r="C908" s="236"/>
      <c r="D908" s="248"/>
      <c r="E908" s="248"/>
      <c r="F908" s="248"/>
      <c r="G908" s="236"/>
      <c r="H908" s="236"/>
      <c r="I908" s="236"/>
      <c r="J908" s="236"/>
      <c r="K908" s="236"/>
      <c r="L908" s="236"/>
      <c r="M908" s="236"/>
      <c r="N908" s="236"/>
      <c r="O908" s="236"/>
      <c r="P908" s="236"/>
      <c r="Q908" s="236"/>
      <c r="R908" s="236"/>
      <c r="S908" s="236"/>
      <c r="T908" s="236"/>
      <c r="U908" s="236"/>
      <c r="V908" s="236"/>
      <c r="W908" s="236"/>
      <c r="X908" s="236"/>
      <c r="Y908" s="236"/>
      <c r="Z908" s="236"/>
      <c r="AA908" s="236"/>
      <c r="AB908" s="236"/>
    </row>
    <row r="909">
      <c r="A909" s="236"/>
      <c r="B909" s="236"/>
      <c r="C909" s="236"/>
      <c r="D909" s="248"/>
      <c r="E909" s="248"/>
      <c r="F909" s="248"/>
      <c r="G909" s="236"/>
      <c r="H909" s="236"/>
      <c r="I909" s="236"/>
      <c r="J909" s="236"/>
      <c r="K909" s="236"/>
      <c r="L909" s="236"/>
      <c r="M909" s="236"/>
      <c r="N909" s="236"/>
      <c r="O909" s="236"/>
      <c r="P909" s="236"/>
      <c r="Q909" s="236"/>
      <c r="R909" s="236"/>
      <c r="S909" s="236"/>
      <c r="T909" s="236"/>
      <c r="U909" s="236"/>
      <c r="V909" s="236"/>
      <c r="W909" s="236"/>
      <c r="X909" s="236"/>
      <c r="Y909" s="236"/>
      <c r="Z909" s="236"/>
      <c r="AA909" s="236"/>
      <c r="AB909" s="236"/>
    </row>
    <row r="910">
      <c r="A910" s="236"/>
      <c r="B910" s="236"/>
      <c r="C910" s="236"/>
      <c r="D910" s="248"/>
      <c r="E910" s="248"/>
      <c r="F910" s="248"/>
      <c r="G910" s="236"/>
      <c r="H910" s="236"/>
      <c r="I910" s="236"/>
      <c r="J910" s="236"/>
      <c r="K910" s="236"/>
      <c r="L910" s="236"/>
      <c r="M910" s="236"/>
      <c r="N910" s="236"/>
      <c r="O910" s="236"/>
      <c r="P910" s="236"/>
      <c r="Q910" s="236"/>
      <c r="R910" s="236"/>
      <c r="S910" s="236"/>
      <c r="T910" s="236"/>
      <c r="U910" s="236"/>
      <c r="V910" s="236"/>
      <c r="W910" s="236"/>
      <c r="X910" s="236"/>
      <c r="Y910" s="236"/>
      <c r="Z910" s="236"/>
      <c r="AA910" s="236"/>
      <c r="AB910" s="236"/>
    </row>
    <row r="911">
      <c r="A911" s="236"/>
      <c r="B911" s="236"/>
      <c r="C911" s="236"/>
      <c r="D911" s="248"/>
      <c r="E911" s="248"/>
      <c r="F911" s="248"/>
      <c r="G911" s="236"/>
      <c r="H911" s="236"/>
      <c r="I911" s="236"/>
      <c r="J911" s="236"/>
      <c r="K911" s="236"/>
      <c r="L911" s="236"/>
      <c r="M911" s="236"/>
      <c r="N911" s="236"/>
      <c r="O911" s="236"/>
      <c r="P911" s="236"/>
      <c r="Q911" s="236"/>
      <c r="R911" s="236"/>
      <c r="S911" s="236"/>
      <c r="T911" s="236"/>
      <c r="U911" s="236"/>
      <c r="V911" s="236"/>
      <c r="W911" s="236"/>
      <c r="X911" s="236"/>
      <c r="Y911" s="236"/>
      <c r="Z911" s="236"/>
      <c r="AA911" s="236"/>
      <c r="AB911" s="236"/>
    </row>
    <row r="912">
      <c r="A912" s="236"/>
      <c r="B912" s="236"/>
      <c r="C912" s="236"/>
      <c r="D912" s="248"/>
      <c r="E912" s="248"/>
      <c r="F912" s="248"/>
      <c r="G912" s="236"/>
      <c r="H912" s="236"/>
      <c r="I912" s="236"/>
      <c r="J912" s="236"/>
      <c r="K912" s="236"/>
      <c r="L912" s="236"/>
      <c r="M912" s="236"/>
      <c r="N912" s="236"/>
      <c r="O912" s="236"/>
      <c r="P912" s="236"/>
      <c r="Q912" s="236"/>
      <c r="R912" s="236"/>
      <c r="S912" s="236"/>
      <c r="T912" s="236"/>
      <c r="U912" s="236"/>
      <c r="V912" s="236"/>
      <c r="W912" s="236"/>
      <c r="X912" s="236"/>
      <c r="Y912" s="236"/>
      <c r="Z912" s="236"/>
      <c r="AA912" s="236"/>
      <c r="AB912" s="236"/>
    </row>
    <row r="913">
      <c r="A913" s="236"/>
      <c r="B913" s="236"/>
      <c r="C913" s="236"/>
      <c r="D913" s="248"/>
      <c r="E913" s="248"/>
      <c r="F913" s="248"/>
      <c r="G913" s="236"/>
      <c r="H913" s="236"/>
      <c r="I913" s="236"/>
      <c r="J913" s="236"/>
      <c r="K913" s="236"/>
      <c r="L913" s="236"/>
      <c r="M913" s="236"/>
      <c r="N913" s="236"/>
      <c r="O913" s="236"/>
      <c r="P913" s="236"/>
      <c r="Q913" s="236"/>
      <c r="R913" s="236"/>
      <c r="S913" s="236"/>
      <c r="T913" s="236"/>
      <c r="U913" s="236"/>
      <c r="V913" s="236"/>
      <c r="W913" s="236"/>
      <c r="X913" s="236"/>
      <c r="Y913" s="236"/>
      <c r="Z913" s="236"/>
      <c r="AA913" s="236"/>
      <c r="AB913" s="236"/>
    </row>
    <row r="914">
      <c r="A914" s="236"/>
      <c r="B914" s="236"/>
      <c r="C914" s="236"/>
      <c r="D914" s="248"/>
      <c r="E914" s="248"/>
      <c r="F914" s="248"/>
      <c r="G914" s="236"/>
      <c r="H914" s="236"/>
      <c r="I914" s="236"/>
      <c r="J914" s="236"/>
      <c r="K914" s="236"/>
      <c r="L914" s="236"/>
      <c r="M914" s="236"/>
      <c r="N914" s="236"/>
      <c r="O914" s="236"/>
      <c r="P914" s="236"/>
      <c r="Q914" s="236"/>
      <c r="R914" s="236"/>
      <c r="S914" s="236"/>
      <c r="T914" s="236"/>
      <c r="U914" s="236"/>
      <c r="V914" s="236"/>
      <c r="W914" s="236"/>
      <c r="X914" s="236"/>
      <c r="Y914" s="236"/>
      <c r="Z914" s="236"/>
      <c r="AA914" s="236"/>
      <c r="AB914" s="236"/>
    </row>
    <row r="915">
      <c r="A915" s="236"/>
      <c r="B915" s="236"/>
      <c r="C915" s="236"/>
      <c r="D915" s="248"/>
      <c r="E915" s="248"/>
      <c r="F915" s="248"/>
      <c r="G915" s="236"/>
      <c r="H915" s="236"/>
      <c r="I915" s="236"/>
      <c r="J915" s="236"/>
      <c r="K915" s="236"/>
      <c r="L915" s="236"/>
      <c r="M915" s="236"/>
      <c r="N915" s="236"/>
      <c r="O915" s="236"/>
      <c r="P915" s="236"/>
      <c r="Q915" s="236"/>
      <c r="R915" s="236"/>
      <c r="S915" s="236"/>
      <c r="T915" s="236"/>
      <c r="U915" s="236"/>
      <c r="V915" s="236"/>
      <c r="W915" s="236"/>
      <c r="X915" s="236"/>
      <c r="Y915" s="236"/>
      <c r="Z915" s="236"/>
      <c r="AA915" s="236"/>
      <c r="AB915" s="236"/>
    </row>
    <row r="916">
      <c r="A916" s="236"/>
      <c r="B916" s="236"/>
      <c r="C916" s="236"/>
      <c r="D916" s="248"/>
      <c r="E916" s="248"/>
      <c r="F916" s="248"/>
      <c r="G916" s="236"/>
      <c r="H916" s="236"/>
      <c r="I916" s="236"/>
      <c r="J916" s="236"/>
      <c r="K916" s="236"/>
      <c r="L916" s="236"/>
      <c r="M916" s="236"/>
      <c r="N916" s="236"/>
      <c r="O916" s="236"/>
      <c r="P916" s="236"/>
      <c r="Q916" s="236"/>
      <c r="R916" s="236"/>
      <c r="S916" s="236"/>
      <c r="T916" s="236"/>
      <c r="U916" s="236"/>
      <c r="V916" s="236"/>
      <c r="W916" s="236"/>
      <c r="X916" s="236"/>
      <c r="Y916" s="236"/>
      <c r="Z916" s="236"/>
      <c r="AA916" s="236"/>
      <c r="AB916" s="236"/>
    </row>
    <row r="917">
      <c r="A917" s="236"/>
      <c r="B917" s="236"/>
      <c r="C917" s="236"/>
      <c r="D917" s="248"/>
      <c r="E917" s="248"/>
      <c r="F917" s="248"/>
      <c r="G917" s="236"/>
      <c r="H917" s="236"/>
      <c r="I917" s="236"/>
      <c r="J917" s="236"/>
      <c r="K917" s="236"/>
      <c r="L917" s="236"/>
      <c r="M917" s="236"/>
      <c r="N917" s="236"/>
      <c r="O917" s="236"/>
      <c r="P917" s="236"/>
      <c r="Q917" s="236"/>
      <c r="R917" s="236"/>
      <c r="S917" s="236"/>
      <c r="T917" s="236"/>
      <c r="U917" s="236"/>
      <c r="V917" s="236"/>
      <c r="W917" s="236"/>
      <c r="X917" s="236"/>
      <c r="Y917" s="236"/>
      <c r="Z917" s="236"/>
      <c r="AA917" s="236"/>
      <c r="AB917" s="236"/>
    </row>
    <row r="918">
      <c r="A918" s="236"/>
      <c r="B918" s="236"/>
      <c r="C918" s="236"/>
      <c r="D918" s="248"/>
      <c r="E918" s="248"/>
      <c r="F918" s="248"/>
      <c r="G918" s="236"/>
      <c r="H918" s="236"/>
      <c r="I918" s="236"/>
      <c r="J918" s="236"/>
      <c r="K918" s="236"/>
      <c r="L918" s="236"/>
      <c r="M918" s="236"/>
      <c r="N918" s="236"/>
      <c r="O918" s="236"/>
      <c r="P918" s="236"/>
      <c r="Q918" s="236"/>
      <c r="R918" s="236"/>
      <c r="S918" s="236"/>
      <c r="T918" s="236"/>
      <c r="U918" s="236"/>
      <c r="V918" s="236"/>
      <c r="W918" s="236"/>
      <c r="X918" s="236"/>
      <c r="Y918" s="236"/>
      <c r="Z918" s="236"/>
      <c r="AA918" s="236"/>
      <c r="AB918" s="236"/>
    </row>
    <row r="919">
      <c r="A919" s="236"/>
      <c r="B919" s="236"/>
      <c r="C919" s="236"/>
      <c r="D919" s="248"/>
      <c r="E919" s="248"/>
      <c r="F919" s="248"/>
      <c r="G919" s="236"/>
      <c r="H919" s="236"/>
      <c r="I919" s="236"/>
      <c r="J919" s="236"/>
      <c r="K919" s="236"/>
      <c r="L919" s="236"/>
      <c r="M919" s="236"/>
      <c r="N919" s="236"/>
      <c r="O919" s="236"/>
      <c r="P919" s="236"/>
      <c r="Q919" s="236"/>
      <c r="R919" s="236"/>
      <c r="S919" s="236"/>
      <c r="T919" s="236"/>
      <c r="U919" s="236"/>
      <c r="V919" s="236"/>
      <c r="W919" s="236"/>
      <c r="X919" s="236"/>
      <c r="Y919" s="236"/>
      <c r="Z919" s="236"/>
      <c r="AA919" s="236"/>
      <c r="AB919" s="236"/>
    </row>
    <row r="920">
      <c r="A920" s="236"/>
      <c r="B920" s="236"/>
      <c r="C920" s="236"/>
      <c r="D920" s="248"/>
      <c r="E920" s="248"/>
      <c r="F920" s="248"/>
      <c r="G920" s="236"/>
      <c r="H920" s="236"/>
      <c r="I920" s="236"/>
      <c r="J920" s="236"/>
      <c r="K920" s="236"/>
      <c r="L920" s="236"/>
      <c r="M920" s="236"/>
      <c r="N920" s="236"/>
      <c r="O920" s="236"/>
      <c r="P920" s="236"/>
      <c r="Q920" s="236"/>
      <c r="R920" s="236"/>
      <c r="S920" s="236"/>
      <c r="T920" s="236"/>
      <c r="U920" s="236"/>
      <c r="V920" s="236"/>
      <c r="W920" s="236"/>
      <c r="X920" s="236"/>
      <c r="Y920" s="236"/>
      <c r="Z920" s="236"/>
      <c r="AA920" s="236"/>
      <c r="AB920" s="236"/>
    </row>
    <row r="921">
      <c r="A921" s="236"/>
      <c r="B921" s="236"/>
      <c r="C921" s="236"/>
      <c r="D921" s="248"/>
      <c r="E921" s="248"/>
      <c r="F921" s="248"/>
      <c r="G921" s="236"/>
      <c r="H921" s="236"/>
      <c r="I921" s="236"/>
      <c r="J921" s="236"/>
      <c r="K921" s="236"/>
      <c r="L921" s="236"/>
      <c r="M921" s="236"/>
      <c r="N921" s="236"/>
      <c r="O921" s="236"/>
      <c r="P921" s="236"/>
      <c r="Q921" s="236"/>
      <c r="R921" s="236"/>
      <c r="S921" s="236"/>
      <c r="T921" s="236"/>
      <c r="U921" s="236"/>
      <c r="V921" s="236"/>
      <c r="W921" s="236"/>
      <c r="X921" s="236"/>
      <c r="Y921" s="236"/>
      <c r="Z921" s="236"/>
      <c r="AA921" s="236"/>
      <c r="AB921" s="236"/>
    </row>
    <row r="922">
      <c r="A922" s="236"/>
      <c r="B922" s="236"/>
      <c r="C922" s="236"/>
      <c r="D922" s="248"/>
      <c r="E922" s="248"/>
      <c r="F922" s="248"/>
      <c r="G922" s="236"/>
      <c r="H922" s="236"/>
      <c r="I922" s="236"/>
      <c r="J922" s="236"/>
      <c r="K922" s="236"/>
      <c r="L922" s="236"/>
      <c r="M922" s="236"/>
      <c r="N922" s="236"/>
      <c r="O922" s="236"/>
      <c r="P922" s="236"/>
      <c r="Q922" s="236"/>
      <c r="R922" s="236"/>
      <c r="S922" s="236"/>
      <c r="T922" s="236"/>
      <c r="U922" s="236"/>
      <c r="V922" s="236"/>
      <c r="W922" s="236"/>
      <c r="X922" s="236"/>
      <c r="Y922" s="236"/>
      <c r="Z922" s="236"/>
      <c r="AA922" s="236"/>
      <c r="AB922" s="236"/>
    </row>
    <row r="923">
      <c r="A923" s="236"/>
      <c r="B923" s="236"/>
      <c r="C923" s="236"/>
      <c r="D923" s="248"/>
      <c r="E923" s="248"/>
      <c r="F923" s="248"/>
      <c r="G923" s="236"/>
      <c r="H923" s="236"/>
      <c r="I923" s="236"/>
      <c r="J923" s="236"/>
      <c r="K923" s="236"/>
      <c r="L923" s="236"/>
      <c r="M923" s="236"/>
      <c r="N923" s="236"/>
      <c r="O923" s="236"/>
      <c r="P923" s="236"/>
      <c r="Q923" s="236"/>
      <c r="R923" s="236"/>
      <c r="S923" s="236"/>
      <c r="T923" s="236"/>
      <c r="U923" s="236"/>
      <c r="V923" s="236"/>
      <c r="W923" s="236"/>
      <c r="X923" s="236"/>
      <c r="Y923" s="236"/>
      <c r="Z923" s="236"/>
      <c r="AA923" s="236"/>
      <c r="AB923" s="236"/>
    </row>
    <row r="924">
      <c r="A924" s="236"/>
      <c r="B924" s="236"/>
      <c r="C924" s="236"/>
      <c r="D924" s="248"/>
      <c r="E924" s="248"/>
      <c r="F924" s="248"/>
      <c r="G924" s="236"/>
      <c r="H924" s="236"/>
      <c r="I924" s="236"/>
      <c r="J924" s="236"/>
      <c r="K924" s="236"/>
      <c r="L924" s="236"/>
      <c r="M924" s="236"/>
      <c r="N924" s="236"/>
      <c r="O924" s="236"/>
      <c r="P924" s="236"/>
      <c r="Q924" s="236"/>
      <c r="R924" s="236"/>
      <c r="S924" s="236"/>
      <c r="T924" s="236"/>
      <c r="U924" s="236"/>
      <c r="V924" s="236"/>
      <c r="W924" s="236"/>
      <c r="X924" s="236"/>
      <c r="Y924" s="236"/>
      <c r="Z924" s="236"/>
      <c r="AA924" s="236"/>
      <c r="AB924" s="236"/>
    </row>
    <row r="925">
      <c r="A925" s="236"/>
      <c r="B925" s="236"/>
      <c r="C925" s="236"/>
      <c r="D925" s="248"/>
      <c r="E925" s="248"/>
      <c r="F925" s="248"/>
      <c r="G925" s="236"/>
      <c r="H925" s="236"/>
      <c r="I925" s="236"/>
      <c r="J925" s="236"/>
      <c r="K925" s="236"/>
      <c r="L925" s="236"/>
      <c r="M925" s="236"/>
      <c r="N925" s="236"/>
      <c r="O925" s="236"/>
      <c r="P925" s="236"/>
      <c r="Q925" s="236"/>
      <c r="R925" s="236"/>
      <c r="S925" s="236"/>
      <c r="T925" s="236"/>
      <c r="U925" s="236"/>
      <c r="V925" s="236"/>
      <c r="W925" s="236"/>
      <c r="X925" s="236"/>
      <c r="Y925" s="236"/>
      <c r="Z925" s="236"/>
      <c r="AA925" s="236"/>
      <c r="AB925" s="236"/>
    </row>
    <row r="926">
      <c r="A926" s="236"/>
      <c r="B926" s="236"/>
      <c r="C926" s="236"/>
      <c r="D926" s="248"/>
      <c r="E926" s="248"/>
      <c r="F926" s="248"/>
      <c r="G926" s="236"/>
      <c r="H926" s="236"/>
      <c r="I926" s="236"/>
      <c r="J926" s="236"/>
      <c r="K926" s="236"/>
      <c r="L926" s="236"/>
      <c r="M926" s="236"/>
      <c r="N926" s="236"/>
      <c r="O926" s="236"/>
      <c r="P926" s="236"/>
      <c r="Q926" s="236"/>
      <c r="R926" s="236"/>
      <c r="S926" s="236"/>
      <c r="T926" s="236"/>
      <c r="U926" s="236"/>
      <c r="V926" s="236"/>
      <c r="W926" s="236"/>
      <c r="X926" s="236"/>
      <c r="Y926" s="236"/>
      <c r="Z926" s="236"/>
      <c r="AA926" s="236"/>
      <c r="AB926" s="236"/>
    </row>
    <row r="927">
      <c r="A927" s="236"/>
      <c r="B927" s="236"/>
      <c r="C927" s="236"/>
      <c r="D927" s="248"/>
      <c r="E927" s="248"/>
      <c r="F927" s="248"/>
      <c r="G927" s="236"/>
      <c r="H927" s="236"/>
      <c r="I927" s="236"/>
      <c r="J927" s="236"/>
      <c r="K927" s="236"/>
      <c r="L927" s="236"/>
      <c r="M927" s="236"/>
      <c r="N927" s="236"/>
      <c r="O927" s="236"/>
      <c r="P927" s="236"/>
      <c r="Q927" s="236"/>
      <c r="R927" s="236"/>
      <c r="S927" s="236"/>
      <c r="T927" s="236"/>
      <c r="U927" s="236"/>
      <c r="V927" s="236"/>
      <c r="W927" s="236"/>
      <c r="X927" s="236"/>
      <c r="Y927" s="236"/>
      <c r="Z927" s="236"/>
      <c r="AA927" s="236"/>
      <c r="AB927" s="236"/>
    </row>
    <row r="928">
      <c r="A928" s="236"/>
      <c r="B928" s="236"/>
      <c r="C928" s="236"/>
      <c r="D928" s="248"/>
      <c r="E928" s="248"/>
      <c r="F928" s="248"/>
      <c r="G928" s="236"/>
      <c r="H928" s="236"/>
      <c r="I928" s="236"/>
      <c r="J928" s="236"/>
      <c r="K928" s="236"/>
      <c r="L928" s="236"/>
      <c r="M928" s="236"/>
      <c r="N928" s="236"/>
      <c r="O928" s="236"/>
      <c r="P928" s="236"/>
      <c r="Q928" s="236"/>
      <c r="R928" s="236"/>
      <c r="S928" s="236"/>
      <c r="T928" s="236"/>
      <c r="U928" s="236"/>
      <c r="V928" s="236"/>
      <c r="W928" s="236"/>
      <c r="X928" s="236"/>
      <c r="Y928" s="236"/>
      <c r="Z928" s="236"/>
      <c r="AA928" s="236"/>
      <c r="AB928" s="236"/>
    </row>
    <row r="929">
      <c r="A929" s="236"/>
      <c r="B929" s="236"/>
      <c r="C929" s="236"/>
      <c r="D929" s="248"/>
      <c r="E929" s="248"/>
      <c r="F929" s="248"/>
      <c r="G929" s="236"/>
      <c r="H929" s="236"/>
      <c r="I929" s="236"/>
      <c r="J929" s="236"/>
      <c r="K929" s="236"/>
      <c r="L929" s="236"/>
      <c r="M929" s="236"/>
      <c r="N929" s="236"/>
      <c r="O929" s="236"/>
      <c r="P929" s="236"/>
      <c r="Q929" s="236"/>
      <c r="R929" s="236"/>
      <c r="S929" s="236"/>
      <c r="T929" s="236"/>
      <c r="U929" s="236"/>
      <c r="V929" s="236"/>
      <c r="W929" s="236"/>
      <c r="X929" s="236"/>
      <c r="Y929" s="236"/>
      <c r="Z929" s="236"/>
      <c r="AA929" s="236"/>
      <c r="AB929" s="236"/>
    </row>
    <row r="930">
      <c r="A930" s="236"/>
      <c r="B930" s="236"/>
      <c r="C930" s="236"/>
      <c r="D930" s="248"/>
      <c r="E930" s="248"/>
      <c r="F930" s="248"/>
      <c r="G930" s="236"/>
      <c r="H930" s="236"/>
      <c r="I930" s="236"/>
      <c r="J930" s="236"/>
      <c r="K930" s="236"/>
      <c r="L930" s="236"/>
      <c r="M930" s="236"/>
      <c r="N930" s="236"/>
      <c r="O930" s="236"/>
      <c r="P930" s="236"/>
      <c r="Q930" s="236"/>
      <c r="R930" s="236"/>
      <c r="S930" s="236"/>
      <c r="T930" s="236"/>
      <c r="U930" s="236"/>
      <c r="V930" s="236"/>
      <c r="W930" s="236"/>
      <c r="X930" s="236"/>
      <c r="Y930" s="236"/>
      <c r="Z930" s="236"/>
      <c r="AA930" s="236"/>
      <c r="AB930" s="236"/>
    </row>
    <row r="931">
      <c r="A931" s="236"/>
      <c r="B931" s="236"/>
      <c r="C931" s="236"/>
      <c r="D931" s="248"/>
      <c r="E931" s="248"/>
      <c r="F931" s="248"/>
      <c r="G931" s="236"/>
      <c r="H931" s="236"/>
      <c r="I931" s="236"/>
      <c r="J931" s="236"/>
      <c r="K931" s="236"/>
      <c r="L931" s="236"/>
      <c r="M931" s="236"/>
      <c r="N931" s="236"/>
      <c r="O931" s="236"/>
      <c r="P931" s="236"/>
      <c r="Q931" s="236"/>
      <c r="R931" s="236"/>
      <c r="S931" s="236"/>
      <c r="T931" s="236"/>
      <c r="U931" s="236"/>
      <c r="V931" s="236"/>
      <c r="W931" s="236"/>
      <c r="X931" s="236"/>
      <c r="Y931" s="236"/>
      <c r="Z931" s="236"/>
      <c r="AA931" s="236"/>
      <c r="AB931" s="236"/>
    </row>
    <row r="932">
      <c r="A932" s="236"/>
      <c r="B932" s="236"/>
      <c r="C932" s="236"/>
      <c r="D932" s="248"/>
      <c r="E932" s="248"/>
      <c r="F932" s="248"/>
      <c r="G932" s="236"/>
      <c r="H932" s="236"/>
      <c r="I932" s="236"/>
      <c r="J932" s="236"/>
      <c r="K932" s="236"/>
      <c r="L932" s="236"/>
      <c r="M932" s="236"/>
      <c r="N932" s="236"/>
      <c r="O932" s="236"/>
      <c r="P932" s="236"/>
      <c r="Q932" s="236"/>
      <c r="R932" s="236"/>
      <c r="S932" s="236"/>
      <c r="T932" s="236"/>
      <c r="U932" s="236"/>
      <c r="V932" s="236"/>
      <c r="W932" s="236"/>
      <c r="X932" s="236"/>
      <c r="Y932" s="236"/>
      <c r="Z932" s="236"/>
      <c r="AA932" s="236"/>
      <c r="AB932" s="236"/>
    </row>
    <row r="933">
      <c r="A933" s="236"/>
      <c r="B933" s="236"/>
      <c r="C933" s="236"/>
      <c r="D933" s="248"/>
      <c r="E933" s="248"/>
      <c r="F933" s="248"/>
      <c r="G933" s="236"/>
      <c r="H933" s="236"/>
      <c r="I933" s="236"/>
      <c r="J933" s="236"/>
      <c r="K933" s="236"/>
      <c r="L933" s="236"/>
      <c r="M933" s="236"/>
      <c r="N933" s="236"/>
      <c r="O933" s="236"/>
      <c r="P933" s="236"/>
      <c r="Q933" s="236"/>
      <c r="R933" s="236"/>
      <c r="S933" s="236"/>
      <c r="T933" s="236"/>
      <c r="U933" s="236"/>
      <c r="V933" s="236"/>
      <c r="W933" s="236"/>
      <c r="X933" s="236"/>
      <c r="Y933" s="236"/>
      <c r="Z933" s="236"/>
      <c r="AA933" s="236"/>
      <c r="AB933" s="236"/>
    </row>
    <row r="934">
      <c r="A934" s="236"/>
      <c r="B934" s="236"/>
      <c r="C934" s="236"/>
      <c r="D934" s="248"/>
      <c r="E934" s="248"/>
      <c r="F934" s="248"/>
      <c r="G934" s="236"/>
      <c r="H934" s="236"/>
      <c r="I934" s="236"/>
      <c r="J934" s="236"/>
      <c r="K934" s="236"/>
      <c r="L934" s="236"/>
      <c r="M934" s="236"/>
      <c r="N934" s="236"/>
      <c r="O934" s="236"/>
      <c r="P934" s="236"/>
      <c r="Q934" s="236"/>
      <c r="R934" s="236"/>
      <c r="S934" s="236"/>
      <c r="T934" s="236"/>
      <c r="U934" s="236"/>
      <c r="V934" s="236"/>
      <c r="W934" s="236"/>
      <c r="X934" s="236"/>
      <c r="Y934" s="236"/>
      <c r="Z934" s="236"/>
      <c r="AA934" s="236"/>
      <c r="AB934" s="236"/>
    </row>
    <row r="935">
      <c r="A935" s="236"/>
      <c r="B935" s="236"/>
      <c r="C935" s="236"/>
      <c r="D935" s="248"/>
      <c r="E935" s="248"/>
      <c r="F935" s="248"/>
      <c r="G935" s="236"/>
      <c r="H935" s="236"/>
      <c r="I935" s="236"/>
      <c r="J935" s="236"/>
      <c r="K935" s="236"/>
      <c r="L935" s="236"/>
      <c r="M935" s="236"/>
      <c r="N935" s="236"/>
      <c r="O935" s="236"/>
      <c r="P935" s="236"/>
      <c r="Q935" s="236"/>
      <c r="R935" s="236"/>
      <c r="S935" s="236"/>
      <c r="T935" s="236"/>
      <c r="U935" s="236"/>
      <c r="V935" s="236"/>
      <c r="W935" s="236"/>
      <c r="X935" s="236"/>
      <c r="Y935" s="236"/>
      <c r="Z935" s="236"/>
      <c r="AA935" s="236"/>
      <c r="AB935" s="236"/>
    </row>
    <row r="936">
      <c r="A936" s="236"/>
      <c r="B936" s="236"/>
      <c r="C936" s="236"/>
      <c r="D936" s="248"/>
      <c r="E936" s="248"/>
      <c r="F936" s="248"/>
      <c r="G936" s="236"/>
      <c r="H936" s="236"/>
      <c r="I936" s="236"/>
      <c r="J936" s="236"/>
      <c r="K936" s="236"/>
      <c r="L936" s="236"/>
      <c r="M936" s="236"/>
      <c r="N936" s="236"/>
      <c r="O936" s="236"/>
      <c r="P936" s="236"/>
      <c r="Q936" s="236"/>
      <c r="R936" s="236"/>
      <c r="S936" s="236"/>
      <c r="T936" s="236"/>
      <c r="U936" s="236"/>
      <c r="V936" s="236"/>
      <c r="W936" s="236"/>
      <c r="X936" s="236"/>
      <c r="Y936" s="236"/>
      <c r="Z936" s="236"/>
      <c r="AA936" s="236"/>
      <c r="AB936" s="236"/>
    </row>
    <row r="937">
      <c r="A937" s="236"/>
      <c r="B937" s="236"/>
      <c r="C937" s="236"/>
      <c r="D937" s="248"/>
      <c r="E937" s="248"/>
      <c r="F937" s="248"/>
      <c r="G937" s="236"/>
      <c r="H937" s="236"/>
      <c r="I937" s="236"/>
      <c r="J937" s="236"/>
      <c r="K937" s="236"/>
      <c r="L937" s="236"/>
      <c r="M937" s="236"/>
      <c r="N937" s="236"/>
      <c r="O937" s="236"/>
      <c r="P937" s="236"/>
      <c r="Q937" s="236"/>
      <c r="R937" s="236"/>
      <c r="S937" s="236"/>
      <c r="T937" s="236"/>
      <c r="U937" s="236"/>
      <c r="V937" s="236"/>
      <c r="W937" s="236"/>
      <c r="X937" s="236"/>
      <c r="Y937" s="236"/>
      <c r="Z937" s="236"/>
      <c r="AA937" s="236"/>
      <c r="AB937" s="236"/>
    </row>
    <row r="938">
      <c r="A938" s="236"/>
      <c r="B938" s="236"/>
      <c r="C938" s="236"/>
      <c r="D938" s="248"/>
      <c r="E938" s="248"/>
      <c r="F938" s="248"/>
      <c r="G938" s="236"/>
      <c r="H938" s="236"/>
      <c r="I938" s="236"/>
      <c r="J938" s="236"/>
      <c r="K938" s="236"/>
      <c r="L938" s="236"/>
      <c r="M938" s="236"/>
      <c r="N938" s="236"/>
      <c r="O938" s="236"/>
      <c r="P938" s="236"/>
      <c r="Q938" s="236"/>
      <c r="R938" s="236"/>
      <c r="S938" s="236"/>
      <c r="T938" s="236"/>
      <c r="U938" s="236"/>
      <c r="V938" s="236"/>
      <c r="W938" s="236"/>
      <c r="X938" s="236"/>
      <c r="Y938" s="236"/>
      <c r="Z938" s="236"/>
      <c r="AA938" s="236"/>
      <c r="AB938" s="236"/>
    </row>
    <row r="939">
      <c r="A939" s="236"/>
      <c r="B939" s="236"/>
      <c r="C939" s="236"/>
      <c r="D939" s="248"/>
      <c r="E939" s="248"/>
      <c r="F939" s="248"/>
      <c r="G939" s="236"/>
      <c r="H939" s="236"/>
      <c r="I939" s="236"/>
      <c r="J939" s="236"/>
      <c r="K939" s="236"/>
      <c r="L939" s="236"/>
      <c r="M939" s="236"/>
      <c r="N939" s="236"/>
      <c r="O939" s="236"/>
      <c r="P939" s="236"/>
      <c r="Q939" s="236"/>
      <c r="R939" s="236"/>
      <c r="S939" s="236"/>
      <c r="T939" s="236"/>
      <c r="U939" s="236"/>
      <c r="V939" s="236"/>
      <c r="W939" s="236"/>
      <c r="X939" s="236"/>
      <c r="Y939" s="236"/>
      <c r="Z939" s="236"/>
      <c r="AA939" s="236"/>
      <c r="AB939" s="236"/>
    </row>
    <row r="940">
      <c r="A940" s="236"/>
      <c r="B940" s="236"/>
      <c r="C940" s="236"/>
      <c r="D940" s="248"/>
      <c r="E940" s="248"/>
      <c r="F940" s="248"/>
      <c r="G940" s="236"/>
      <c r="H940" s="236"/>
      <c r="I940" s="236"/>
      <c r="J940" s="236"/>
      <c r="K940" s="236"/>
      <c r="L940" s="236"/>
      <c r="M940" s="236"/>
      <c r="N940" s="236"/>
      <c r="O940" s="236"/>
      <c r="P940" s="236"/>
      <c r="Q940" s="236"/>
      <c r="R940" s="236"/>
      <c r="S940" s="236"/>
      <c r="T940" s="236"/>
      <c r="U940" s="236"/>
      <c r="V940" s="236"/>
      <c r="W940" s="236"/>
      <c r="X940" s="236"/>
      <c r="Y940" s="236"/>
      <c r="Z940" s="236"/>
      <c r="AA940" s="236"/>
      <c r="AB940" s="236"/>
    </row>
    <row r="941">
      <c r="A941" s="236"/>
      <c r="B941" s="236"/>
      <c r="C941" s="236"/>
      <c r="D941" s="248"/>
      <c r="E941" s="248"/>
      <c r="F941" s="248"/>
      <c r="G941" s="236"/>
      <c r="H941" s="236"/>
      <c r="I941" s="236"/>
      <c r="J941" s="236"/>
      <c r="K941" s="236"/>
      <c r="L941" s="236"/>
      <c r="M941" s="236"/>
      <c r="N941" s="236"/>
      <c r="O941" s="236"/>
      <c r="P941" s="236"/>
      <c r="Q941" s="236"/>
      <c r="R941" s="236"/>
      <c r="S941" s="236"/>
      <c r="T941" s="236"/>
      <c r="U941" s="236"/>
      <c r="V941" s="236"/>
      <c r="W941" s="236"/>
      <c r="X941" s="236"/>
      <c r="Y941" s="236"/>
      <c r="Z941" s="236"/>
      <c r="AA941" s="236"/>
      <c r="AB941" s="236"/>
    </row>
    <row r="942">
      <c r="A942" s="236"/>
      <c r="B942" s="236"/>
      <c r="C942" s="236"/>
      <c r="D942" s="248"/>
      <c r="E942" s="248"/>
      <c r="F942" s="248"/>
      <c r="G942" s="236"/>
      <c r="H942" s="236"/>
      <c r="I942" s="236"/>
      <c r="J942" s="236"/>
      <c r="K942" s="236"/>
      <c r="L942" s="236"/>
      <c r="M942" s="236"/>
      <c r="N942" s="236"/>
      <c r="O942" s="236"/>
      <c r="P942" s="236"/>
      <c r="Q942" s="236"/>
      <c r="R942" s="236"/>
      <c r="S942" s="236"/>
      <c r="T942" s="236"/>
      <c r="U942" s="236"/>
      <c r="V942" s="236"/>
      <c r="W942" s="236"/>
      <c r="X942" s="236"/>
      <c r="Y942" s="236"/>
      <c r="Z942" s="236"/>
      <c r="AA942" s="236"/>
      <c r="AB942" s="236"/>
    </row>
    <row r="943">
      <c r="A943" s="236"/>
      <c r="B943" s="236"/>
      <c r="C943" s="236"/>
      <c r="D943" s="248"/>
      <c r="E943" s="248"/>
      <c r="F943" s="248"/>
      <c r="G943" s="236"/>
      <c r="H943" s="236"/>
      <c r="I943" s="236"/>
      <c r="J943" s="236"/>
      <c r="K943" s="236"/>
      <c r="L943" s="236"/>
      <c r="M943" s="236"/>
      <c r="N943" s="236"/>
      <c r="O943" s="236"/>
      <c r="P943" s="236"/>
      <c r="Q943" s="236"/>
      <c r="R943" s="236"/>
      <c r="S943" s="236"/>
      <c r="T943" s="236"/>
      <c r="U943" s="236"/>
      <c r="V943" s="236"/>
      <c r="W943" s="236"/>
      <c r="X943" s="236"/>
      <c r="Y943" s="236"/>
      <c r="Z943" s="236"/>
      <c r="AA943" s="236"/>
      <c r="AB943" s="236"/>
    </row>
    <row r="944">
      <c r="A944" s="236"/>
      <c r="B944" s="236"/>
      <c r="C944" s="236"/>
      <c r="D944" s="248"/>
      <c r="E944" s="248"/>
      <c r="F944" s="248"/>
      <c r="G944" s="236"/>
      <c r="H944" s="236"/>
      <c r="I944" s="236"/>
      <c r="J944" s="236"/>
      <c r="K944" s="236"/>
      <c r="L944" s="236"/>
      <c r="M944" s="236"/>
      <c r="N944" s="236"/>
      <c r="O944" s="236"/>
      <c r="P944" s="236"/>
      <c r="Q944" s="236"/>
      <c r="R944" s="236"/>
      <c r="S944" s="236"/>
      <c r="T944" s="236"/>
      <c r="U944" s="236"/>
      <c r="V944" s="236"/>
      <c r="W944" s="236"/>
      <c r="X944" s="236"/>
      <c r="Y944" s="236"/>
      <c r="Z944" s="236"/>
      <c r="AA944" s="236"/>
      <c r="AB944" s="236"/>
    </row>
    <row r="945">
      <c r="A945" s="236"/>
      <c r="B945" s="236"/>
      <c r="C945" s="236"/>
      <c r="D945" s="248"/>
      <c r="E945" s="248"/>
      <c r="F945" s="248"/>
      <c r="G945" s="236"/>
      <c r="H945" s="236"/>
      <c r="I945" s="236"/>
      <c r="J945" s="236"/>
      <c r="K945" s="236"/>
      <c r="L945" s="236"/>
      <c r="M945" s="236"/>
      <c r="N945" s="236"/>
      <c r="O945" s="236"/>
      <c r="P945" s="236"/>
      <c r="Q945" s="236"/>
      <c r="R945" s="236"/>
      <c r="S945" s="236"/>
      <c r="T945" s="236"/>
      <c r="U945" s="236"/>
      <c r="V945" s="236"/>
      <c r="W945" s="236"/>
      <c r="X945" s="236"/>
      <c r="Y945" s="236"/>
      <c r="Z945" s="236"/>
      <c r="AA945" s="236"/>
      <c r="AB945" s="236"/>
    </row>
    <row r="946">
      <c r="A946" s="236"/>
      <c r="B946" s="236"/>
      <c r="C946" s="236"/>
      <c r="D946" s="248"/>
      <c r="E946" s="248"/>
      <c r="F946" s="248"/>
      <c r="G946" s="236"/>
      <c r="H946" s="236"/>
      <c r="I946" s="236"/>
      <c r="J946" s="236"/>
      <c r="K946" s="236"/>
      <c r="L946" s="236"/>
      <c r="M946" s="236"/>
      <c r="N946" s="236"/>
      <c r="O946" s="236"/>
      <c r="P946" s="236"/>
      <c r="Q946" s="236"/>
      <c r="R946" s="236"/>
      <c r="S946" s="236"/>
      <c r="T946" s="236"/>
      <c r="U946" s="236"/>
      <c r="V946" s="236"/>
      <c r="W946" s="236"/>
      <c r="X946" s="236"/>
      <c r="Y946" s="236"/>
      <c r="Z946" s="236"/>
      <c r="AA946" s="236"/>
      <c r="AB946" s="236"/>
    </row>
    <row r="947">
      <c r="A947" s="236"/>
      <c r="B947" s="236"/>
      <c r="C947" s="236"/>
      <c r="D947" s="248"/>
      <c r="E947" s="248"/>
      <c r="F947" s="248"/>
      <c r="G947" s="236"/>
      <c r="H947" s="236"/>
      <c r="I947" s="236"/>
      <c r="J947" s="236"/>
      <c r="K947" s="236"/>
      <c r="L947" s="236"/>
      <c r="M947" s="236"/>
      <c r="N947" s="236"/>
      <c r="O947" s="236"/>
      <c r="P947" s="236"/>
      <c r="Q947" s="236"/>
      <c r="R947" s="236"/>
      <c r="S947" s="236"/>
      <c r="T947" s="236"/>
      <c r="U947" s="236"/>
      <c r="V947" s="236"/>
      <c r="W947" s="236"/>
      <c r="X947" s="236"/>
      <c r="Y947" s="236"/>
      <c r="Z947" s="236"/>
      <c r="AA947" s="236"/>
      <c r="AB947" s="236"/>
    </row>
    <row r="948">
      <c r="A948" s="236"/>
      <c r="B948" s="236"/>
      <c r="C948" s="236"/>
      <c r="D948" s="248"/>
      <c r="E948" s="248"/>
      <c r="F948" s="248"/>
      <c r="G948" s="236"/>
      <c r="H948" s="236"/>
      <c r="I948" s="236"/>
      <c r="J948" s="236"/>
      <c r="K948" s="236"/>
      <c r="L948" s="236"/>
      <c r="M948" s="236"/>
      <c r="N948" s="236"/>
      <c r="O948" s="236"/>
      <c r="P948" s="236"/>
      <c r="Q948" s="236"/>
      <c r="R948" s="236"/>
      <c r="S948" s="236"/>
      <c r="T948" s="236"/>
      <c r="U948" s="236"/>
      <c r="V948" s="236"/>
      <c r="W948" s="236"/>
      <c r="X948" s="236"/>
      <c r="Y948" s="236"/>
      <c r="Z948" s="236"/>
      <c r="AA948" s="236"/>
      <c r="AB948" s="236"/>
    </row>
    <row r="949">
      <c r="A949" s="236"/>
      <c r="B949" s="236"/>
      <c r="C949" s="236"/>
      <c r="D949" s="248"/>
      <c r="E949" s="248"/>
      <c r="F949" s="248"/>
      <c r="G949" s="236"/>
      <c r="H949" s="236"/>
      <c r="I949" s="236"/>
      <c r="J949" s="236"/>
      <c r="K949" s="236"/>
      <c r="L949" s="236"/>
      <c r="M949" s="236"/>
      <c r="N949" s="236"/>
      <c r="O949" s="236"/>
      <c r="P949" s="236"/>
      <c r="Q949" s="236"/>
      <c r="R949" s="236"/>
      <c r="S949" s="236"/>
      <c r="T949" s="236"/>
      <c r="U949" s="236"/>
      <c r="V949" s="236"/>
      <c r="W949" s="236"/>
      <c r="X949" s="236"/>
      <c r="Y949" s="236"/>
      <c r="Z949" s="236"/>
      <c r="AA949" s="236"/>
      <c r="AB949" s="236"/>
    </row>
    <row r="950">
      <c r="A950" s="236"/>
      <c r="B950" s="236"/>
      <c r="C950" s="236"/>
      <c r="D950" s="248"/>
      <c r="E950" s="248"/>
      <c r="F950" s="248"/>
      <c r="G950" s="236"/>
      <c r="H950" s="236"/>
      <c r="I950" s="236"/>
      <c r="J950" s="236"/>
      <c r="K950" s="236"/>
      <c r="L950" s="236"/>
      <c r="M950" s="236"/>
      <c r="N950" s="236"/>
      <c r="O950" s="236"/>
      <c r="P950" s="236"/>
      <c r="Q950" s="236"/>
      <c r="R950" s="236"/>
      <c r="S950" s="236"/>
      <c r="T950" s="236"/>
      <c r="U950" s="236"/>
      <c r="V950" s="236"/>
      <c r="W950" s="236"/>
      <c r="X950" s="236"/>
      <c r="Y950" s="236"/>
      <c r="Z950" s="236"/>
      <c r="AA950" s="236"/>
      <c r="AB950" s="236"/>
    </row>
    <row r="951">
      <c r="A951" s="236"/>
      <c r="B951" s="236"/>
      <c r="C951" s="236"/>
      <c r="D951" s="248"/>
      <c r="E951" s="248"/>
      <c r="F951" s="248"/>
      <c r="G951" s="236"/>
      <c r="H951" s="236"/>
      <c r="I951" s="236"/>
      <c r="J951" s="236"/>
      <c r="K951" s="236"/>
      <c r="L951" s="236"/>
      <c r="M951" s="236"/>
      <c r="N951" s="236"/>
      <c r="O951" s="236"/>
      <c r="P951" s="236"/>
      <c r="Q951" s="236"/>
      <c r="R951" s="236"/>
      <c r="S951" s="236"/>
      <c r="T951" s="236"/>
      <c r="U951" s="236"/>
      <c r="V951" s="236"/>
      <c r="W951" s="236"/>
      <c r="X951" s="236"/>
      <c r="Y951" s="236"/>
      <c r="Z951" s="236"/>
      <c r="AA951" s="236"/>
      <c r="AB951" s="236"/>
    </row>
    <row r="952">
      <c r="A952" s="236"/>
      <c r="B952" s="236"/>
      <c r="C952" s="236"/>
      <c r="D952" s="248"/>
      <c r="E952" s="248"/>
      <c r="F952" s="248"/>
      <c r="G952" s="236"/>
      <c r="H952" s="236"/>
      <c r="I952" s="236"/>
      <c r="J952" s="236"/>
      <c r="K952" s="236"/>
      <c r="L952" s="236"/>
      <c r="M952" s="236"/>
      <c r="N952" s="236"/>
      <c r="O952" s="236"/>
      <c r="P952" s="236"/>
      <c r="Q952" s="236"/>
      <c r="R952" s="236"/>
      <c r="S952" s="236"/>
      <c r="T952" s="236"/>
      <c r="U952" s="236"/>
      <c r="V952" s="236"/>
      <c r="W952" s="236"/>
      <c r="X952" s="236"/>
      <c r="Y952" s="236"/>
      <c r="Z952" s="236"/>
      <c r="AA952" s="236"/>
      <c r="AB952" s="236"/>
    </row>
    <row r="953">
      <c r="A953" s="236"/>
      <c r="B953" s="236"/>
      <c r="C953" s="236"/>
      <c r="D953" s="248"/>
      <c r="E953" s="248"/>
      <c r="F953" s="248"/>
      <c r="G953" s="236"/>
      <c r="H953" s="236"/>
      <c r="I953" s="236"/>
      <c r="J953" s="236"/>
      <c r="K953" s="236"/>
      <c r="L953" s="236"/>
      <c r="M953" s="236"/>
      <c r="N953" s="236"/>
      <c r="O953" s="236"/>
      <c r="P953" s="236"/>
      <c r="Q953" s="236"/>
      <c r="R953" s="236"/>
      <c r="S953" s="236"/>
      <c r="T953" s="236"/>
      <c r="U953" s="236"/>
      <c r="V953" s="236"/>
      <c r="W953" s="236"/>
      <c r="X953" s="236"/>
      <c r="Y953" s="236"/>
      <c r="Z953" s="236"/>
      <c r="AA953" s="236"/>
      <c r="AB953" s="236"/>
    </row>
    <row r="954">
      <c r="A954" s="236"/>
      <c r="B954" s="236"/>
      <c r="C954" s="236"/>
      <c r="D954" s="248"/>
      <c r="E954" s="248"/>
      <c r="F954" s="248"/>
      <c r="G954" s="236"/>
      <c r="H954" s="236"/>
      <c r="I954" s="236"/>
      <c r="J954" s="236"/>
      <c r="K954" s="236"/>
      <c r="L954" s="236"/>
      <c r="M954" s="236"/>
      <c r="N954" s="236"/>
      <c r="O954" s="236"/>
      <c r="P954" s="236"/>
      <c r="Q954" s="236"/>
      <c r="R954" s="236"/>
      <c r="S954" s="236"/>
      <c r="T954" s="236"/>
      <c r="U954" s="236"/>
      <c r="V954" s="236"/>
      <c r="W954" s="236"/>
      <c r="X954" s="236"/>
      <c r="Y954" s="236"/>
      <c r="Z954" s="236"/>
      <c r="AA954" s="236"/>
      <c r="AB954" s="236"/>
    </row>
    <row r="955">
      <c r="A955" s="236"/>
      <c r="B955" s="236"/>
      <c r="C955" s="236"/>
      <c r="D955" s="248"/>
      <c r="E955" s="248"/>
      <c r="F955" s="248"/>
      <c r="G955" s="236"/>
      <c r="H955" s="236"/>
      <c r="I955" s="236"/>
      <c r="J955" s="236"/>
      <c r="K955" s="236"/>
      <c r="L955" s="236"/>
      <c r="M955" s="236"/>
      <c r="N955" s="236"/>
      <c r="O955" s="236"/>
      <c r="P955" s="236"/>
      <c r="Q955" s="236"/>
      <c r="R955" s="236"/>
      <c r="S955" s="236"/>
      <c r="T955" s="236"/>
      <c r="U955" s="236"/>
      <c r="V955" s="236"/>
      <c r="W955" s="236"/>
      <c r="X955" s="236"/>
      <c r="Y955" s="236"/>
      <c r="Z955" s="236"/>
      <c r="AA955" s="236"/>
      <c r="AB955" s="236"/>
    </row>
    <row r="956">
      <c r="A956" s="236"/>
      <c r="B956" s="236"/>
      <c r="C956" s="236"/>
      <c r="D956" s="248"/>
      <c r="E956" s="248"/>
      <c r="F956" s="248"/>
      <c r="G956" s="236"/>
      <c r="H956" s="236"/>
      <c r="I956" s="236"/>
      <c r="J956" s="236"/>
      <c r="K956" s="236"/>
      <c r="L956" s="236"/>
      <c r="M956" s="236"/>
      <c r="N956" s="236"/>
      <c r="O956" s="236"/>
      <c r="P956" s="236"/>
      <c r="Q956" s="236"/>
      <c r="R956" s="236"/>
      <c r="S956" s="236"/>
      <c r="T956" s="236"/>
      <c r="U956" s="236"/>
      <c r="V956" s="236"/>
      <c r="W956" s="236"/>
      <c r="X956" s="236"/>
      <c r="Y956" s="236"/>
      <c r="Z956" s="236"/>
      <c r="AA956" s="236"/>
      <c r="AB956" s="236"/>
    </row>
    <row r="957">
      <c r="A957" s="236"/>
      <c r="B957" s="236"/>
      <c r="C957" s="236"/>
      <c r="D957" s="248"/>
      <c r="E957" s="248"/>
      <c r="F957" s="248"/>
      <c r="G957" s="236"/>
      <c r="H957" s="236"/>
      <c r="I957" s="236"/>
      <c r="J957" s="236"/>
      <c r="K957" s="236"/>
      <c r="L957" s="236"/>
      <c r="M957" s="236"/>
      <c r="N957" s="236"/>
      <c r="O957" s="236"/>
      <c r="P957" s="236"/>
      <c r="Q957" s="236"/>
      <c r="R957" s="236"/>
      <c r="S957" s="236"/>
      <c r="T957" s="236"/>
      <c r="U957" s="236"/>
      <c r="V957" s="236"/>
      <c r="W957" s="236"/>
      <c r="X957" s="236"/>
      <c r="Y957" s="236"/>
      <c r="Z957" s="236"/>
      <c r="AA957" s="236"/>
      <c r="AB957" s="236"/>
    </row>
    <row r="958">
      <c r="A958" s="236"/>
      <c r="B958" s="236"/>
      <c r="C958" s="236"/>
      <c r="D958" s="248"/>
      <c r="E958" s="248"/>
      <c r="F958" s="248"/>
      <c r="G958" s="236"/>
      <c r="H958" s="236"/>
      <c r="I958" s="236"/>
      <c r="J958" s="236"/>
      <c r="K958" s="236"/>
      <c r="L958" s="236"/>
      <c r="M958" s="236"/>
      <c r="N958" s="236"/>
      <c r="O958" s="236"/>
      <c r="P958" s="236"/>
      <c r="Q958" s="236"/>
      <c r="R958" s="236"/>
      <c r="S958" s="236"/>
      <c r="T958" s="236"/>
      <c r="U958" s="236"/>
      <c r="V958" s="236"/>
      <c r="W958" s="236"/>
      <c r="X958" s="236"/>
      <c r="Y958" s="236"/>
      <c r="Z958" s="236"/>
      <c r="AA958" s="236"/>
      <c r="AB958" s="236"/>
    </row>
    <row r="959">
      <c r="A959" s="236"/>
      <c r="B959" s="236"/>
      <c r="C959" s="236"/>
      <c r="D959" s="248"/>
      <c r="E959" s="248"/>
      <c r="F959" s="248"/>
      <c r="G959" s="236"/>
      <c r="H959" s="236"/>
      <c r="I959" s="236"/>
      <c r="J959" s="236"/>
      <c r="K959" s="236"/>
      <c r="L959" s="236"/>
      <c r="M959" s="236"/>
      <c r="N959" s="236"/>
      <c r="O959" s="236"/>
      <c r="P959" s="236"/>
      <c r="Q959" s="236"/>
      <c r="R959" s="236"/>
      <c r="S959" s="236"/>
      <c r="T959" s="236"/>
      <c r="U959" s="236"/>
      <c r="V959" s="236"/>
      <c r="W959" s="236"/>
      <c r="X959" s="236"/>
      <c r="Y959" s="236"/>
      <c r="Z959" s="236"/>
      <c r="AA959" s="236"/>
      <c r="AB959" s="236"/>
    </row>
    <row r="960">
      <c r="A960" s="236"/>
      <c r="B960" s="236"/>
      <c r="C960" s="236"/>
      <c r="D960" s="248"/>
      <c r="E960" s="248"/>
      <c r="F960" s="248"/>
      <c r="G960" s="236"/>
      <c r="H960" s="236"/>
      <c r="I960" s="236"/>
      <c r="J960" s="236"/>
      <c r="K960" s="236"/>
      <c r="L960" s="236"/>
      <c r="M960" s="236"/>
      <c r="N960" s="236"/>
      <c r="O960" s="236"/>
      <c r="P960" s="236"/>
      <c r="Q960" s="236"/>
      <c r="R960" s="236"/>
      <c r="S960" s="236"/>
      <c r="T960" s="236"/>
      <c r="U960" s="236"/>
      <c r="V960" s="236"/>
      <c r="W960" s="236"/>
      <c r="X960" s="236"/>
      <c r="Y960" s="236"/>
      <c r="Z960" s="236"/>
      <c r="AA960" s="236"/>
      <c r="AB960" s="236"/>
    </row>
    <row r="961">
      <c r="A961" s="236"/>
      <c r="B961" s="236"/>
      <c r="C961" s="236"/>
      <c r="D961" s="248"/>
      <c r="E961" s="248"/>
      <c r="F961" s="248"/>
      <c r="G961" s="236"/>
      <c r="H961" s="236"/>
      <c r="I961" s="236"/>
      <c r="J961" s="236"/>
      <c r="K961" s="236"/>
      <c r="L961" s="236"/>
      <c r="M961" s="236"/>
      <c r="N961" s="236"/>
      <c r="O961" s="236"/>
      <c r="P961" s="236"/>
      <c r="Q961" s="236"/>
      <c r="R961" s="236"/>
      <c r="S961" s="236"/>
      <c r="T961" s="236"/>
      <c r="U961" s="236"/>
      <c r="V961" s="236"/>
      <c r="W961" s="236"/>
      <c r="X961" s="236"/>
      <c r="Y961" s="236"/>
      <c r="Z961" s="236"/>
      <c r="AA961" s="236"/>
      <c r="AB961" s="236"/>
    </row>
    <row r="962">
      <c r="A962" s="236"/>
      <c r="B962" s="236"/>
      <c r="C962" s="236"/>
      <c r="D962" s="248"/>
      <c r="E962" s="248"/>
      <c r="F962" s="248"/>
      <c r="G962" s="236"/>
      <c r="H962" s="236"/>
      <c r="I962" s="236"/>
      <c r="J962" s="236"/>
      <c r="K962" s="236"/>
      <c r="L962" s="236"/>
      <c r="M962" s="236"/>
      <c r="N962" s="236"/>
      <c r="O962" s="236"/>
      <c r="P962" s="236"/>
      <c r="Q962" s="236"/>
      <c r="R962" s="236"/>
      <c r="S962" s="236"/>
      <c r="T962" s="236"/>
      <c r="U962" s="236"/>
      <c r="V962" s="236"/>
      <c r="W962" s="236"/>
      <c r="X962" s="236"/>
      <c r="Y962" s="236"/>
      <c r="Z962" s="236"/>
      <c r="AA962" s="236"/>
      <c r="AB962" s="236"/>
    </row>
    <row r="963">
      <c r="A963" s="236"/>
      <c r="B963" s="236"/>
      <c r="C963" s="236"/>
      <c r="D963" s="248"/>
      <c r="E963" s="248"/>
      <c r="F963" s="248"/>
      <c r="G963" s="236"/>
      <c r="H963" s="236"/>
      <c r="I963" s="236"/>
      <c r="J963" s="236"/>
      <c r="K963" s="236"/>
      <c r="L963" s="236"/>
      <c r="M963" s="236"/>
      <c r="N963" s="236"/>
      <c r="O963" s="236"/>
      <c r="P963" s="236"/>
      <c r="Q963" s="236"/>
      <c r="R963" s="236"/>
      <c r="S963" s="236"/>
      <c r="T963" s="236"/>
      <c r="U963" s="236"/>
      <c r="V963" s="236"/>
      <c r="W963" s="236"/>
      <c r="X963" s="236"/>
      <c r="Y963" s="236"/>
      <c r="Z963" s="236"/>
      <c r="AA963" s="236"/>
      <c r="AB963" s="236"/>
    </row>
    <row r="964">
      <c r="A964" s="236"/>
      <c r="B964" s="236"/>
      <c r="C964" s="236"/>
      <c r="D964" s="248"/>
      <c r="E964" s="248"/>
      <c r="F964" s="248"/>
      <c r="G964" s="236"/>
      <c r="H964" s="236"/>
      <c r="I964" s="236"/>
      <c r="J964" s="236"/>
      <c r="K964" s="236"/>
      <c r="L964" s="236"/>
      <c r="M964" s="236"/>
      <c r="N964" s="236"/>
      <c r="O964" s="236"/>
      <c r="P964" s="236"/>
      <c r="Q964" s="236"/>
      <c r="R964" s="236"/>
      <c r="S964" s="236"/>
      <c r="T964" s="236"/>
      <c r="U964" s="236"/>
      <c r="V964" s="236"/>
      <c r="W964" s="236"/>
      <c r="X964" s="236"/>
      <c r="Y964" s="236"/>
      <c r="Z964" s="236"/>
      <c r="AA964" s="236"/>
      <c r="AB964" s="236"/>
    </row>
    <row r="965">
      <c r="A965" s="236"/>
      <c r="B965" s="236"/>
      <c r="C965" s="236"/>
      <c r="D965" s="248"/>
      <c r="E965" s="248"/>
      <c r="F965" s="248"/>
      <c r="G965" s="236"/>
      <c r="H965" s="236"/>
      <c r="I965" s="236"/>
      <c r="J965" s="236"/>
      <c r="K965" s="236"/>
      <c r="L965" s="236"/>
      <c r="M965" s="236"/>
      <c r="N965" s="236"/>
      <c r="O965" s="236"/>
      <c r="P965" s="236"/>
      <c r="Q965" s="236"/>
      <c r="R965" s="236"/>
      <c r="S965" s="236"/>
      <c r="T965" s="236"/>
      <c r="U965" s="236"/>
      <c r="V965" s="236"/>
      <c r="W965" s="236"/>
      <c r="X965" s="236"/>
      <c r="Y965" s="236"/>
      <c r="Z965" s="236"/>
      <c r="AA965" s="236"/>
      <c r="AB965" s="236"/>
    </row>
    <row r="966">
      <c r="A966" s="236"/>
      <c r="B966" s="236"/>
      <c r="C966" s="236"/>
      <c r="D966" s="248"/>
      <c r="E966" s="248"/>
      <c r="F966" s="248"/>
      <c r="G966" s="236"/>
      <c r="H966" s="236"/>
      <c r="I966" s="236"/>
      <c r="J966" s="236"/>
      <c r="K966" s="236"/>
      <c r="L966" s="236"/>
      <c r="M966" s="236"/>
      <c r="N966" s="236"/>
      <c r="O966" s="236"/>
      <c r="P966" s="236"/>
      <c r="Q966" s="236"/>
      <c r="R966" s="236"/>
      <c r="S966" s="236"/>
      <c r="T966" s="236"/>
      <c r="U966" s="236"/>
      <c r="V966" s="236"/>
      <c r="W966" s="236"/>
      <c r="X966" s="236"/>
      <c r="Y966" s="236"/>
      <c r="Z966" s="236"/>
      <c r="AA966" s="236"/>
      <c r="AB966" s="236"/>
    </row>
    <row r="967">
      <c r="A967" s="236"/>
      <c r="B967" s="236"/>
      <c r="C967" s="236"/>
      <c r="D967" s="248"/>
      <c r="E967" s="248"/>
      <c r="F967" s="248"/>
      <c r="G967" s="236"/>
      <c r="H967" s="236"/>
      <c r="I967" s="236"/>
      <c r="J967" s="236"/>
      <c r="K967" s="236"/>
      <c r="L967" s="236"/>
      <c r="M967" s="236"/>
      <c r="N967" s="236"/>
      <c r="O967" s="236"/>
      <c r="P967" s="236"/>
      <c r="Q967" s="236"/>
      <c r="R967" s="236"/>
      <c r="S967" s="236"/>
      <c r="T967" s="236"/>
      <c r="U967" s="236"/>
      <c r="V967" s="236"/>
      <c r="W967" s="236"/>
      <c r="X967" s="236"/>
      <c r="Y967" s="236"/>
      <c r="Z967" s="236"/>
      <c r="AA967" s="236"/>
      <c r="AB967" s="236"/>
    </row>
    <row r="968">
      <c r="A968" s="236"/>
      <c r="B968" s="236"/>
      <c r="C968" s="236"/>
      <c r="D968" s="248"/>
      <c r="E968" s="248"/>
      <c r="F968" s="248"/>
      <c r="G968" s="236"/>
      <c r="H968" s="236"/>
      <c r="I968" s="236"/>
      <c r="J968" s="236"/>
      <c r="K968" s="236"/>
      <c r="L968" s="236"/>
      <c r="M968" s="236"/>
      <c r="N968" s="236"/>
      <c r="O968" s="236"/>
      <c r="P968" s="236"/>
      <c r="Q968" s="236"/>
      <c r="R968" s="236"/>
      <c r="S968" s="236"/>
      <c r="T968" s="236"/>
      <c r="U968" s="236"/>
      <c r="V968" s="236"/>
      <c r="W968" s="236"/>
      <c r="X968" s="236"/>
      <c r="Y968" s="236"/>
      <c r="Z968" s="236"/>
      <c r="AA968" s="236"/>
      <c r="AB968" s="236"/>
    </row>
    <row r="969">
      <c r="A969" s="236"/>
      <c r="B969" s="236"/>
      <c r="C969" s="236"/>
      <c r="D969" s="248"/>
      <c r="E969" s="248"/>
      <c r="F969" s="248"/>
      <c r="G969" s="236"/>
      <c r="H969" s="236"/>
      <c r="I969" s="236"/>
      <c r="J969" s="236"/>
      <c r="K969" s="236"/>
      <c r="L969" s="236"/>
      <c r="M969" s="236"/>
      <c r="N969" s="236"/>
      <c r="O969" s="236"/>
      <c r="P969" s="236"/>
      <c r="Q969" s="236"/>
      <c r="R969" s="236"/>
      <c r="S969" s="236"/>
      <c r="T969" s="236"/>
      <c r="U969" s="236"/>
      <c r="V969" s="236"/>
      <c r="W969" s="236"/>
      <c r="X969" s="236"/>
      <c r="Y969" s="236"/>
      <c r="Z969" s="236"/>
      <c r="AA969" s="236"/>
      <c r="AB969" s="236"/>
    </row>
    <row r="970">
      <c r="A970" s="236"/>
      <c r="B970" s="236"/>
      <c r="C970" s="236"/>
      <c r="D970" s="248"/>
      <c r="E970" s="248"/>
      <c r="F970" s="248"/>
      <c r="G970" s="236"/>
      <c r="H970" s="236"/>
      <c r="I970" s="236"/>
      <c r="J970" s="236"/>
      <c r="K970" s="236"/>
      <c r="L970" s="236"/>
      <c r="M970" s="236"/>
      <c r="N970" s="236"/>
      <c r="O970" s="236"/>
      <c r="P970" s="236"/>
      <c r="Q970" s="236"/>
      <c r="R970" s="236"/>
      <c r="S970" s="236"/>
      <c r="T970" s="236"/>
      <c r="U970" s="236"/>
      <c r="V970" s="236"/>
      <c r="W970" s="236"/>
      <c r="X970" s="236"/>
      <c r="Y970" s="236"/>
      <c r="Z970" s="236"/>
      <c r="AA970" s="236"/>
      <c r="AB970" s="236"/>
    </row>
    <row r="971">
      <c r="A971" s="236"/>
      <c r="B971" s="236"/>
      <c r="C971" s="236"/>
      <c r="D971" s="248"/>
      <c r="E971" s="248"/>
      <c r="F971" s="248"/>
      <c r="G971" s="236"/>
      <c r="H971" s="236"/>
      <c r="I971" s="236"/>
      <c r="J971" s="236"/>
      <c r="K971" s="236"/>
      <c r="L971" s="236"/>
      <c r="M971" s="236"/>
      <c r="N971" s="236"/>
      <c r="O971" s="236"/>
      <c r="P971" s="236"/>
      <c r="Q971" s="236"/>
      <c r="R971" s="236"/>
      <c r="S971" s="236"/>
      <c r="T971" s="236"/>
      <c r="U971" s="236"/>
      <c r="V971" s="236"/>
      <c r="W971" s="236"/>
      <c r="X971" s="236"/>
      <c r="Y971" s="236"/>
      <c r="Z971" s="236"/>
      <c r="AA971" s="236"/>
      <c r="AB971" s="236"/>
    </row>
    <row r="972">
      <c r="A972" s="236"/>
      <c r="B972" s="236"/>
      <c r="C972" s="236"/>
      <c r="D972" s="248"/>
      <c r="E972" s="248"/>
      <c r="F972" s="248"/>
      <c r="G972" s="236"/>
      <c r="H972" s="236"/>
      <c r="I972" s="236"/>
      <c r="J972" s="236"/>
      <c r="K972" s="236"/>
      <c r="L972" s="236"/>
      <c r="M972" s="236"/>
      <c r="N972" s="236"/>
      <c r="O972" s="236"/>
      <c r="P972" s="236"/>
      <c r="Q972" s="236"/>
      <c r="R972" s="236"/>
      <c r="S972" s="236"/>
      <c r="T972" s="236"/>
      <c r="U972" s="236"/>
      <c r="V972" s="236"/>
      <c r="W972" s="236"/>
      <c r="X972" s="236"/>
      <c r="Y972" s="236"/>
      <c r="Z972" s="236"/>
      <c r="AA972" s="236"/>
      <c r="AB972" s="236"/>
    </row>
    <row r="973">
      <c r="A973" s="236"/>
      <c r="B973" s="236"/>
      <c r="C973" s="236"/>
      <c r="D973" s="248"/>
      <c r="E973" s="248"/>
      <c r="F973" s="248"/>
      <c r="G973" s="236"/>
      <c r="H973" s="236"/>
      <c r="I973" s="236"/>
      <c r="J973" s="236"/>
      <c r="K973" s="236"/>
      <c r="L973" s="236"/>
      <c r="M973" s="236"/>
      <c r="N973" s="236"/>
      <c r="O973" s="236"/>
      <c r="P973" s="236"/>
      <c r="Q973" s="236"/>
      <c r="R973" s="236"/>
      <c r="S973" s="236"/>
      <c r="T973" s="236"/>
      <c r="U973" s="236"/>
      <c r="V973" s="236"/>
      <c r="W973" s="236"/>
      <c r="X973" s="236"/>
      <c r="Y973" s="236"/>
      <c r="Z973" s="236"/>
      <c r="AA973" s="236"/>
      <c r="AB973" s="236"/>
    </row>
    <row r="974">
      <c r="A974" s="236"/>
      <c r="B974" s="236"/>
      <c r="C974" s="236"/>
      <c r="D974" s="248"/>
      <c r="E974" s="248"/>
      <c r="F974" s="248"/>
      <c r="G974" s="236"/>
      <c r="H974" s="236"/>
      <c r="I974" s="236"/>
      <c r="J974" s="236"/>
      <c r="K974" s="236"/>
      <c r="L974" s="236"/>
      <c r="M974" s="236"/>
      <c r="N974" s="236"/>
      <c r="O974" s="236"/>
      <c r="P974" s="236"/>
      <c r="Q974" s="236"/>
      <c r="R974" s="236"/>
      <c r="S974" s="236"/>
      <c r="T974" s="236"/>
      <c r="U974" s="236"/>
      <c r="V974" s="236"/>
      <c r="W974" s="236"/>
      <c r="X974" s="236"/>
      <c r="Y974" s="236"/>
      <c r="Z974" s="236"/>
      <c r="AA974" s="236"/>
      <c r="AB974" s="236"/>
    </row>
    <row r="975">
      <c r="A975" s="236"/>
      <c r="B975" s="236"/>
      <c r="C975" s="236"/>
      <c r="D975" s="248"/>
      <c r="E975" s="248"/>
      <c r="F975" s="248"/>
      <c r="G975" s="236"/>
      <c r="H975" s="236"/>
      <c r="I975" s="236"/>
      <c r="J975" s="236"/>
      <c r="K975" s="236"/>
      <c r="L975" s="236"/>
      <c r="M975" s="236"/>
      <c r="N975" s="236"/>
      <c r="O975" s="236"/>
      <c r="P975" s="236"/>
      <c r="Q975" s="236"/>
      <c r="R975" s="236"/>
      <c r="S975" s="236"/>
      <c r="T975" s="236"/>
      <c r="U975" s="236"/>
      <c r="V975" s="236"/>
      <c r="W975" s="236"/>
      <c r="X975" s="236"/>
      <c r="Y975" s="236"/>
      <c r="Z975" s="236"/>
      <c r="AA975" s="236"/>
      <c r="AB975" s="236"/>
    </row>
    <row r="976">
      <c r="A976" s="236"/>
      <c r="B976" s="236"/>
      <c r="C976" s="236"/>
      <c r="D976" s="248"/>
      <c r="E976" s="248"/>
      <c r="F976" s="248"/>
      <c r="G976" s="236"/>
      <c r="H976" s="236"/>
      <c r="I976" s="236"/>
      <c r="J976" s="236"/>
      <c r="K976" s="236"/>
      <c r="L976" s="236"/>
      <c r="M976" s="236"/>
      <c r="N976" s="236"/>
      <c r="O976" s="236"/>
      <c r="P976" s="236"/>
      <c r="Q976" s="236"/>
      <c r="R976" s="236"/>
      <c r="S976" s="236"/>
      <c r="T976" s="236"/>
      <c r="U976" s="236"/>
      <c r="V976" s="236"/>
      <c r="W976" s="236"/>
      <c r="X976" s="236"/>
      <c r="Y976" s="236"/>
      <c r="Z976" s="236"/>
      <c r="AA976" s="236"/>
      <c r="AB976" s="236"/>
    </row>
    <row r="977">
      <c r="A977" s="236"/>
      <c r="B977" s="236"/>
      <c r="C977" s="236"/>
      <c r="D977" s="248"/>
      <c r="E977" s="248"/>
      <c r="F977" s="248"/>
      <c r="G977" s="236"/>
      <c r="H977" s="236"/>
      <c r="I977" s="236"/>
      <c r="J977" s="236"/>
      <c r="K977" s="236"/>
      <c r="L977" s="236"/>
      <c r="M977" s="236"/>
      <c r="N977" s="236"/>
      <c r="O977" s="236"/>
      <c r="P977" s="236"/>
      <c r="Q977" s="236"/>
      <c r="R977" s="236"/>
      <c r="S977" s="236"/>
      <c r="T977" s="236"/>
      <c r="U977" s="236"/>
      <c r="V977" s="236"/>
      <c r="W977" s="236"/>
      <c r="X977" s="236"/>
      <c r="Y977" s="236"/>
      <c r="Z977" s="236"/>
      <c r="AA977" s="236"/>
      <c r="AB977" s="236"/>
    </row>
    <row r="978">
      <c r="A978" s="236"/>
      <c r="B978" s="236"/>
      <c r="C978" s="236"/>
      <c r="D978" s="248"/>
      <c r="E978" s="248"/>
      <c r="F978" s="248"/>
      <c r="G978" s="236"/>
      <c r="H978" s="236"/>
      <c r="I978" s="236"/>
      <c r="J978" s="236"/>
      <c r="K978" s="236"/>
      <c r="L978" s="236"/>
      <c r="M978" s="236"/>
      <c r="N978" s="236"/>
      <c r="O978" s="236"/>
      <c r="P978" s="236"/>
      <c r="Q978" s="236"/>
      <c r="R978" s="236"/>
      <c r="S978" s="236"/>
      <c r="T978" s="236"/>
      <c r="U978" s="236"/>
      <c r="V978" s="236"/>
      <c r="W978" s="236"/>
      <c r="X978" s="236"/>
      <c r="Y978" s="236"/>
      <c r="Z978" s="236"/>
      <c r="AA978" s="236"/>
      <c r="AB978" s="236"/>
    </row>
    <row r="979">
      <c r="A979" s="236"/>
      <c r="B979" s="236"/>
      <c r="C979" s="236"/>
      <c r="D979" s="248"/>
      <c r="E979" s="248"/>
      <c r="F979" s="248"/>
      <c r="G979" s="236"/>
      <c r="H979" s="236"/>
      <c r="I979" s="236"/>
      <c r="J979" s="236"/>
      <c r="K979" s="236"/>
      <c r="L979" s="236"/>
      <c r="M979" s="236"/>
      <c r="N979" s="236"/>
      <c r="O979" s="236"/>
      <c r="P979" s="236"/>
      <c r="Q979" s="236"/>
      <c r="R979" s="236"/>
      <c r="S979" s="236"/>
      <c r="T979" s="236"/>
      <c r="U979" s="236"/>
      <c r="V979" s="236"/>
      <c r="W979" s="236"/>
      <c r="X979" s="236"/>
      <c r="Y979" s="236"/>
      <c r="Z979" s="236"/>
      <c r="AA979" s="236"/>
      <c r="AB979" s="236"/>
    </row>
    <row r="980">
      <c r="A980" s="236"/>
      <c r="B980" s="236"/>
      <c r="C980" s="236"/>
      <c r="D980" s="248"/>
      <c r="E980" s="248"/>
      <c r="F980" s="248"/>
      <c r="G980" s="236"/>
      <c r="H980" s="236"/>
      <c r="I980" s="236"/>
      <c r="J980" s="236"/>
      <c r="K980" s="236"/>
      <c r="L980" s="236"/>
      <c r="M980" s="236"/>
      <c r="N980" s="236"/>
      <c r="O980" s="236"/>
      <c r="P980" s="236"/>
      <c r="Q980" s="236"/>
      <c r="R980" s="236"/>
      <c r="S980" s="236"/>
      <c r="T980" s="236"/>
      <c r="U980" s="236"/>
      <c r="V980" s="236"/>
      <c r="W980" s="236"/>
      <c r="X980" s="236"/>
      <c r="Y980" s="236"/>
      <c r="Z980" s="236"/>
      <c r="AA980" s="236"/>
      <c r="AB980" s="236"/>
    </row>
    <row r="981">
      <c r="A981" s="236"/>
      <c r="B981" s="236"/>
      <c r="C981" s="236"/>
      <c r="D981" s="248"/>
      <c r="E981" s="248"/>
      <c r="F981" s="248"/>
      <c r="G981" s="236"/>
      <c r="H981" s="236"/>
      <c r="I981" s="236"/>
      <c r="J981" s="236"/>
      <c r="K981" s="236"/>
      <c r="L981" s="236"/>
      <c r="M981" s="236"/>
      <c r="N981" s="236"/>
      <c r="O981" s="236"/>
      <c r="P981" s="236"/>
      <c r="Q981" s="236"/>
      <c r="R981" s="236"/>
      <c r="S981" s="236"/>
      <c r="T981" s="236"/>
      <c r="U981" s="236"/>
      <c r="V981" s="236"/>
      <c r="W981" s="236"/>
      <c r="X981" s="236"/>
      <c r="Y981" s="236"/>
      <c r="Z981" s="236"/>
      <c r="AA981" s="236"/>
      <c r="AB981" s="236"/>
    </row>
    <row r="982">
      <c r="A982" s="236"/>
      <c r="B982" s="236"/>
      <c r="C982" s="236"/>
      <c r="D982" s="248"/>
      <c r="E982" s="248"/>
      <c r="F982" s="248"/>
      <c r="G982" s="236"/>
      <c r="H982" s="236"/>
      <c r="I982" s="236"/>
      <c r="J982" s="236"/>
      <c r="K982" s="236"/>
      <c r="L982" s="236"/>
      <c r="M982" s="236"/>
      <c r="N982" s="236"/>
      <c r="O982" s="236"/>
      <c r="P982" s="236"/>
      <c r="Q982" s="236"/>
      <c r="R982" s="236"/>
      <c r="S982" s="236"/>
      <c r="T982" s="236"/>
      <c r="U982" s="236"/>
      <c r="V982" s="236"/>
      <c r="W982" s="236"/>
      <c r="X982" s="236"/>
      <c r="Y982" s="236"/>
      <c r="Z982" s="236"/>
      <c r="AA982" s="236"/>
      <c r="AB982" s="236"/>
    </row>
    <row r="983">
      <c r="A983" s="236"/>
      <c r="B983" s="236"/>
      <c r="C983" s="236"/>
      <c r="D983" s="248"/>
      <c r="E983" s="248"/>
      <c r="F983" s="248"/>
      <c r="G983" s="236"/>
      <c r="H983" s="236"/>
      <c r="I983" s="236"/>
      <c r="J983" s="236"/>
      <c r="K983" s="236"/>
      <c r="L983" s="236"/>
      <c r="M983" s="236"/>
      <c r="N983" s="236"/>
      <c r="O983" s="236"/>
      <c r="P983" s="236"/>
      <c r="Q983" s="236"/>
      <c r="R983" s="236"/>
      <c r="S983" s="236"/>
      <c r="T983" s="236"/>
      <c r="U983" s="236"/>
      <c r="V983" s="236"/>
      <c r="W983" s="236"/>
      <c r="X983" s="236"/>
      <c r="Y983" s="236"/>
      <c r="Z983" s="236"/>
      <c r="AA983" s="236"/>
      <c r="AB983" s="236"/>
    </row>
    <row r="984">
      <c r="A984" s="236"/>
      <c r="B984" s="236"/>
      <c r="C984" s="236"/>
      <c r="D984" s="248"/>
      <c r="E984" s="248"/>
      <c r="F984" s="248"/>
      <c r="G984" s="236"/>
      <c r="H984" s="236"/>
      <c r="I984" s="236"/>
      <c r="J984" s="236"/>
      <c r="K984" s="236"/>
      <c r="L984" s="236"/>
      <c r="M984" s="236"/>
      <c r="N984" s="236"/>
      <c r="O984" s="236"/>
      <c r="P984" s="236"/>
      <c r="Q984" s="236"/>
      <c r="R984" s="236"/>
      <c r="S984" s="236"/>
      <c r="T984" s="236"/>
      <c r="U984" s="236"/>
      <c r="V984" s="236"/>
      <c r="W984" s="236"/>
      <c r="X984" s="236"/>
      <c r="Y984" s="236"/>
      <c r="Z984" s="236"/>
      <c r="AA984" s="236"/>
      <c r="AB984" s="236"/>
    </row>
    <row r="985">
      <c r="A985" s="236"/>
      <c r="B985" s="236"/>
      <c r="C985" s="236"/>
      <c r="D985" s="248"/>
      <c r="E985" s="248"/>
      <c r="F985" s="248"/>
      <c r="G985" s="236"/>
      <c r="H985" s="236"/>
      <c r="I985" s="236"/>
      <c r="J985" s="236"/>
      <c r="K985" s="236"/>
      <c r="L985" s="236"/>
      <c r="M985" s="236"/>
      <c r="N985" s="236"/>
      <c r="O985" s="236"/>
      <c r="P985" s="236"/>
      <c r="Q985" s="236"/>
      <c r="R985" s="236"/>
      <c r="S985" s="236"/>
      <c r="T985" s="236"/>
      <c r="U985" s="236"/>
      <c r="V985" s="236"/>
      <c r="W985" s="236"/>
      <c r="X985" s="236"/>
      <c r="Y985" s="236"/>
      <c r="Z985" s="236"/>
      <c r="AA985" s="236"/>
      <c r="AB985" s="236"/>
    </row>
    <row r="986">
      <c r="A986" s="236"/>
      <c r="B986" s="236"/>
      <c r="C986" s="236"/>
      <c r="D986" s="248"/>
      <c r="E986" s="248"/>
      <c r="F986" s="248"/>
      <c r="G986" s="236"/>
      <c r="H986" s="236"/>
      <c r="I986" s="236"/>
      <c r="J986" s="236"/>
      <c r="K986" s="236"/>
      <c r="L986" s="236"/>
      <c r="M986" s="236"/>
      <c r="N986" s="236"/>
      <c r="O986" s="236"/>
      <c r="P986" s="236"/>
      <c r="Q986" s="236"/>
      <c r="R986" s="236"/>
      <c r="S986" s="236"/>
      <c r="T986" s="236"/>
      <c r="U986" s="236"/>
      <c r="V986" s="236"/>
      <c r="W986" s="236"/>
      <c r="X986" s="236"/>
      <c r="Y986" s="236"/>
      <c r="Z986" s="236"/>
      <c r="AA986" s="236"/>
      <c r="AB986" s="236"/>
    </row>
    <row r="987">
      <c r="A987" s="236"/>
      <c r="B987" s="236"/>
      <c r="C987" s="236"/>
      <c r="D987" s="248"/>
      <c r="E987" s="248"/>
      <c r="F987" s="248"/>
      <c r="G987" s="236"/>
      <c r="H987" s="236"/>
      <c r="I987" s="236"/>
      <c r="J987" s="236"/>
      <c r="K987" s="236"/>
      <c r="L987" s="236"/>
      <c r="M987" s="236"/>
      <c r="N987" s="236"/>
      <c r="O987" s="236"/>
      <c r="P987" s="236"/>
      <c r="Q987" s="236"/>
      <c r="R987" s="236"/>
      <c r="S987" s="236"/>
      <c r="T987" s="236"/>
      <c r="U987" s="236"/>
      <c r="V987" s="236"/>
      <c r="W987" s="236"/>
      <c r="X987" s="236"/>
      <c r="Y987" s="236"/>
      <c r="Z987" s="236"/>
      <c r="AA987" s="236"/>
      <c r="AB987" s="236"/>
    </row>
    <row r="988">
      <c r="A988" s="236"/>
      <c r="B988" s="236"/>
      <c r="C988" s="236"/>
      <c r="D988" s="248"/>
      <c r="E988" s="248"/>
      <c r="F988" s="248"/>
      <c r="G988" s="236"/>
      <c r="H988" s="236"/>
      <c r="I988" s="236"/>
      <c r="J988" s="236"/>
      <c r="K988" s="236"/>
      <c r="L988" s="236"/>
      <c r="M988" s="236"/>
      <c r="N988" s="236"/>
      <c r="O988" s="236"/>
      <c r="P988" s="236"/>
      <c r="Q988" s="236"/>
      <c r="R988" s="236"/>
      <c r="S988" s="236"/>
      <c r="T988" s="236"/>
      <c r="U988" s="236"/>
      <c r="V988" s="236"/>
      <c r="W988" s="236"/>
      <c r="X988" s="236"/>
      <c r="Y988" s="236"/>
      <c r="Z988" s="236"/>
      <c r="AA988" s="236"/>
      <c r="AB988" s="236"/>
    </row>
    <row r="989">
      <c r="A989" s="236"/>
      <c r="B989" s="236"/>
      <c r="C989" s="236"/>
      <c r="D989" s="248"/>
      <c r="E989" s="248"/>
      <c r="F989" s="248"/>
      <c r="G989" s="236"/>
      <c r="H989" s="236"/>
      <c r="I989" s="236"/>
      <c r="J989" s="236"/>
      <c r="K989" s="236"/>
      <c r="L989" s="236"/>
      <c r="M989" s="236"/>
      <c r="N989" s="236"/>
      <c r="O989" s="236"/>
      <c r="P989" s="236"/>
      <c r="Q989" s="236"/>
      <c r="R989" s="236"/>
      <c r="S989" s="236"/>
      <c r="T989" s="236"/>
      <c r="U989" s="236"/>
      <c r="V989" s="236"/>
      <c r="W989" s="236"/>
      <c r="X989" s="236"/>
      <c r="Y989" s="236"/>
      <c r="Z989" s="236"/>
      <c r="AA989" s="236"/>
      <c r="AB989" s="236"/>
    </row>
    <row r="990">
      <c r="A990" s="236"/>
      <c r="B990" s="236"/>
      <c r="C990" s="236"/>
      <c r="D990" s="248"/>
      <c r="E990" s="248"/>
      <c r="F990" s="248"/>
      <c r="G990" s="236"/>
      <c r="H990" s="236"/>
      <c r="I990" s="236"/>
      <c r="J990" s="236"/>
      <c r="K990" s="236"/>
      <c r="L990" s="236"/>
      <c r="M990" s="236"/>
      <c r="N990" s="236"/>
      <c r="O990" s="236"/>
      <c r="P990" s="236"/>
      <c r="Q990" s="236"/>
      <c r="R990" s="236"/>
      <c r="S990" s="236"/>
      <c r="T990" s="236"/>
      <c r="U990" s="236"/>
      <c r="V990" s="236"/>
      <c r="W990" s="236"/>
      <c r="X990" s="236"/>
      <c r="Y990" s="236"/>
      <c r="Z990" s="236"/>
      <c r="AA990" s="236"/>
      <c r="AB990" s="236"/>
    </row>
    <row r="991">
      <c r="A991" s="236"/>
      <c r="B991" s="236"/>
      <c r="C991" s="236"/>
      <c r="D991" s="248"/>
      <c r="E991" s="248"/>
      <c r="F991" s="248"/>
      <c r="G991" s="236"/>
      <c r="H991" s="236"/>
      <c r="I991" s="236"/>
      <c r="J991" s="236"/>
      <c r="K991" s="236"/>
      <c r="L991" s="236"/>
      <c r="M991" s="236"/>
      <c r="N991" s="236"/>
      <c r="O991" s="236"/>
      <c r="P991" s="236"/>
      <c r="Q991" s="236"/>
      <c r="R991" s="236"/>
      <c r="S991" s="236"/>
      <c r="T991" s="236"/>
      <c r="U991" s="236"/>
      <c r="V991" s="236"/>
      <c r="W991" s="236"/>
      <c r="X991" s="236"/>
      <c r="Y991" s="236"/>
      <c r="Z991" s="236"/>
      <c r="AA991" s="236"/>
      <c r="AB991" s="236"/>
    </row>
    <row r="992">
      <c r="A992" s="236"/>
      <c r="B992" s="236"/>
      <c r="C992" s="236"/>
      <c r="D992" s="248"/>
      <c r="E992" s="248"/>
      <c r="F992" s="248"/>
      <c r="G992" s="236"/>
      <c r="H992" s="236"/>
      <c r="I992" s="236"/>
      <c r="J992" s="236"/>
      <c r="K992" s="236"/>
      <c r="L992" s="236"/>
      <c r="M992" s="236"/>
      <c r="N992" s="236"/>
      <c r="O992" s="236"/>
      <c r="P992" s="236"/>
      <c r="Q992" s="236"/>
      <c r="R992" s="236"/>
      <c r="S992" s="236"/>
      <c r="T992" s="236"/>
      <c r="U992" s="236"/>
      <c r="V992" s="236"/>
      <c r="W992" s="236"/>
      <c r="X992" s="236"/>
      <c r="Y992" s="236"/>
      <c r="Z992" s="236"/>
      <c r="AA992" s="236"/>
      <c r="AB992" s="23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0.5"/>
    <col customWidth="1" min="2" max="2" width="46.13"/>
    <col customWidth="1" min="3" max="3" width="25.13"/>
    <col customWidth="1" min="4" max="4" width="14.25"/>
    <col customWidth="1" min="5" max="5" width="13.25"/>
    <col customWidth="1" min="6" max="6" width="14.5"/>
  </cols>
  <sheetData>
    <row r="1" ht="26.25" customHeight="1">
      <c r="A1" s="162" t="s">
        <v>267</v>
      </c>
      <c r="B1" s="163" t="s">
        <v>268</v>
      </c>
      <c r="C1" s="163" t="s">
        <v>269</v>
      </c>
      <c r="D1" s="164" t="s">
        <v>270</v>
      </c>
      <c r="E1" s="163" t="s">
        <v>271</v>
      </c>
      <c r="F1" s="163" t="s">
        <v>272</v>
      </c>
    </row>
    <row r="2" ht="21.0" customHeight="1">
      <c r="A2" s="165" t="s">
        <v>1809</v>
      </c>
      <c r="B2" s="251" t="s">
        <v>275</v>
      </c>
      <c r="C2" s="252" t="s">
        <v>112</v>
      </c>
      <c r="D2" s="253">
        <v>315000.0</v>
      </c>
      <c r="E2" s="254" t="str">
        <f>vlookup(C2,'Master data'!$A$1:$C$29,3,0)</f>
        <v>Biến phí</v>
      </c>
      <c r="F2" s="254" t="str">
        <f>vlookup(C2,'Master data'!$A$1:$C$29,2,0)</f>
        <v>Chi phí hành chính</v>
      </c>
    </row>
    <row r="3" ht="21.0" customHeight="1">
      <c r="A3" s="165" t="s">
        <v>1809</v>
      </c>
      <c r="B3" s="255" t="s">
        <v>3410</v>
      </c>
      <c r="C3" s="256" t="s">
        <v>112</v>
      </c>
      <c r="D3" s="257">
        <v>620000.0</v>
      </c>
      <c r="E3" s="258" t="str">
        <f>vlookup(C3,'Master data'!$A$1:$C$29,3,0)</f>
        <v>Biến phí</v>
      </c>
      <c r="F3" s="258" t="str">
        <f>vlookup(C3,'Master data'!$A$1:$C$29,2,0)</f>
        <v>Chi phí hành chính</v>
      </c>
    </row>
    <row r="4" ht="21.0" customHeight="1">
      <c r="A4" s="165" t="s">
        <v>1809</v>
      </c>
      <c r="B4" s="259" t="s">
        <v>280</v>
      </c>
      <c r="C4" s="256" t="s">
        <v>112</v>
      </c>
      <c r="D4" s="260">
        <v>325000.0</v>
      </c>
      <c r="E4" s="254" t="str">
        <f>vlookup(C4,'Master data'!$A$1:$C$29,3,0)</f>
        <v>Biến phí</v>
      </c>
      <c r="F4" s="254" t="str">
        <f>vlookup(C4,'Master data'!$A$1:$C$29,2,0)</f>
        <v>Chi phí hành chính</v>
      </c>
    </row>
    <row r="5" ht="21.0" customHeight="1">
      <c r="A5" s="165" t="s">
        <v>1809</v>
      </c>
      <c r="B5" s="255" t="s">
        <v>3411</v>
      </c>
      <c r="C5" s="256" t="s">
        <v>112</v>
      </c>
      <c r="D5" s="257">
        <v>600000.0</v>
      </c>
      <c r="E5" s="258" t="str">
        <f>vlookup(C5,'Master data'!$A$1:$C$29,3,0)</f>
        <v>Biến phí</v>
      </c>
      <c r="F5" s="258" t="str">
        <f>vlookup(C5,'Master data'!$A$1:$C$29,2,0)</f>
        <v>Chi phí hành chính</v>
      </c>
    </row>
    <row r="6" ht="21.0" customHeight="1">
      <c r="A6" s="165" t="s">
        <v>1809</v>
      </c>
      <c r="B6" s="259" t="s">
        <v>3412</v>
      </c>
      <c r="C6" s="256" t="s">
        <v>112</v>
      </c>
      <c r="D6" s="260">
        <v>2000000.0</v>
      </c>
      <c r="E6" s="254" t="str">
        <f>vlookup(C6,'Master data'!$A$1:$C$29,3,0)</f>
        <v>Biến phí</v>
      </c>
      <c r="F6" s="254" t="str">
        <f>vlookup(C6,'Master data'!$A$1:$C$29,2,0)</f>
        <v>Chi phí hành chính</v>
      </c>
    </row>
    <row r="7" ht="21.0" customHeight="1">
      <c r="A7" s="165" t="s">
        <v>1809</v>
      </c>
      <c r="B7" s="255" t="s">
        <v>375</v>
      </c>
      <c r="C7" s="256" t="s">
        <v>112</v>
      </c>
      <c r="D7" s="257">
        <v>276000.0</v>
      </c>
      <c r="E7" s="258" t="str">
        <f>vlookup(C7,'Master data'!$A$1:$C$29,3,0)</f>
        <v>Biến phí</v>
      </c>
      <c r="F7" s="258" t="str">
        <f>vlookup(C7,'Master data'!$A$1:$C$29,2,0)</f>
        <v>Chi phí hành chính</v>
      </c>
    </row>
    <row r="8" ht="21.0" customHeight="1">
      <c r="A8" s="165" t="s">
        <v>1809</v>
      </c>
      <c r="B8" s="259" t="s">
        <v>275</v>
      </c>
      <c r="C8" s="256" t="s">
        <v>112</v>
      </c>
      <c r="D8" s="260">
        <v>500000.0</v>
      </c>
      <c r="E8" s="254" t="str">
        <f>vlookup(C8,'Master data'!$A$1:$C$29,3,0)</f>
        <v>Biến phí</v>
      </c>
      <c r="F8" s="254" t="str">
        <f>vlookup(C8,'Master data'!$A$1:$C$29,2,0)</f>
        <v>Chi phí hành chính</v>
      </c>
    </row>
    <row r="9" ht="21.0" customHeight="1">
      <c r="A9" s="165" t="s">
        <v>1809</v>
      </c>
      <c r="B9" s="255" t="s">
        <v>1352</v>
      </c>
      <c r="C9" s="256" t="s">
        <v>112</v>
      </c>
      <c r="D9" s="257">
        <v>750000.0</v>
      </c>
      <c r="E9" s="258" t="str">
        <f>vlookup(C9,'Master data'!$A$1:$C$29,3,0)</f>
        <v>Biến phí</v>
      </c>
      <c r="F9" s="258" t="str">
        <f>vlookup(C9,'Master data'!$A$1:$C$29,2,0)</f>
        <v>Chi phí hành chính</v>
      </c>
    </row>
    <row r="10" ht="21.0" customHeight="1">
      <c r="A10" s="165" t="s">
        <v>1809</v>
      </c>
      <c r="B10" s="259" t="s">
        <v>3413</v>
      </c>
      <c r="C10" s="256" t="s">
        <v>112</v>
      </c>
      <c r="D10" s="260">
        <v>1000000.0</v>
      </c>
      <c r="E10" s="254" t="str">
        <f>vlookup(C10,'Master data'!$A$1:$C$29,3,0)</f>
        <v>Biến phí</v>
      </c>
      <c r="F10" s="254" t="str">
        <f>vlookup(C10,'Master data'!$A$1:$C$29,2,0)</f>
        <v>Chi phí hành chính</v>
      </c>
    </row>
    <row r="11" ht="21.0" customHeight="1">
      <c r="A11" s="165" t="s">
        <v>1809</v>
      </c>
      <c r="B11" s="255" t="s">
        <v>3414</v>
      </c>
      <c r="C11" s="256" t="s">
        <v>112</v>
      </c>
      <c r="D11" s="257">
        <v>1377000.0</v>
      </c>
      <c r="E11" s="258" t="str">
        <f>vlookup(C11,'Master data'!$A$1:$C$29,3,0)</f>
        <v>Biến phí</v>
      </c>
      <c r="F11" s="258" t="str">
        <f>vlookup(C11,'Master data'!$A$1:$C$29,2,0)</f>
        <v>Chi phí hành chính</v>
      </c>
    </row>
    <row r="12" ht="21.0" customHeight="1">
      <c r="A12" s="165" t="s">
        <v>1809</v>
      </c>
      <c r="B12" s="259" t="s">
        <v>1851</v>
      </c>
      <c r="C12" s="256" t="s">
        <v>112</v>
      </c>
      <c r="D12" s="260">
        <v>1.7787E7</v>
      </c>
      <c r="E12" s="254" t="str">
        <f>vlookup(C12,'Master data'!$A$1:$C$29,3,0)</f>
        <v>Biến phí</v>
      </c>
      <c r="F12" s="254" t="str">
        <f>vlookup(C12,'Master data'!$A$1:$C$29,2,0)</f>
        <v>Chi phí hành chính</v>
      </c>
    </row>
    <row r="13" ht="21.0" customHeight="1">
      <c r="A13" s="165" t="s">
        <v>1809</v>
      </c>
      <c r="B13" s="255" t="s">
        <v>3415</v>
      </c>
      <c r="C13" s="256" t="s">
        <v>112</v>
      </c>
      <c r="D13" s="257">
        <v>2000000.0</v>
      </c>
      <c r="E13" s="258" t="str">
        <f>vlookup(C13,'Master data'!$A$1:$C$29,3,0)</f>
        <v>Biến phí</v>
      </c>
      <c r="F13" s="258" t="str">
        <f>vlookup(C13,'Master data'!$A$1:$C$29,2,0)</f>
        <v>Chi phí hành chính</v>
      </c>
    </row>
    <row r="14" ht="21.0" customHeight="1">
      <c r="A14" s="165" t="s">
        <v>1809</v>
      </c>
      <c r="B14" s="259" t="s">
        <v>3416</v>
      </c>
      <c r="C14" s="256" t="s">
        <v>112</v>
      </c>
      <c r="D14" s="260">
        <v>2000000.0</v>
      </c>
      <c r="E14" s="254" t="str">
        <f>vlookup(C14,'Master data'!$A$1:$C$29,3,0)</f>
        <v>Biến phí</v>
      </c>
      <c r="F14" s="254" t="str">
        <f>vlookup(C14,'Master data'!$A$1:$C$29,2,0)</f>
        <v>Chi phí hành chính</v>
      </c>
    </row>
    <row r="15" ht="21.0" customHeight="1">
      <c r="A15" s="165" t="s">
        <v>1809</v>
      </c>
      <c r="B15" s="255" t="s">
        <v>9</v>
      </c>
      <c r="C15" s="256" t="s">
        <v>95</v>
      </c>
      <c r="D15" s="257">
        <v>3.0E7</v>
      </c>
      <c r="E15" s="258" t="str">
        <f>vlookup(C15,'Master data'!$A$1:$C$29,3,0)</f>
        <v>Biến phí</v>
      </c>
      <c r="F15" s="258" t="str">
        <f>vlookup(C15,'Master data'!$A$1:$C$29,2,0)</f>
        <v>Chi phí bán hàng</v>
      </c>
    </row>
    <row r="16" ht="21.0" customHeight="1">
      <c r="A16" s="165" t="s">
        <v>1809</v>
      </c>
      <c r="B16" s="259" t="s">
        <v>927</v>
      </c>
      <c r="C16" s="256" t="s">
        <v>120</v>
      </c>
      <c r="D16" s="260">
        <v>5.75E7</v>
      </c>
      <c r="E16" s="254" t="str">
        <f>vlookup(C16,'Master data'!$A$1:$C$29,3,0)</f>
        <v>Định phí</v>
      </c>
      <c r="F16" s="254" t="str">
        <f>vlookup(C16,'Master data'!$A$1:$C$29,2,0)</f>
        <v>Chi phí QLDN</v>
      </c>
    </row>
    <row r="17" ht="21.0" customHeight="1">
      <c r="A17" s="165" t="s">
        <v>1809</v>
      </c>
      <c r="B17" s="255" t="s">
        <v>1124</v>
      </c>
      <c r="C17" s="256" t="s">
        <v>116</v>
      </c>
      <c r="D17" s="257">
        <v>1.2026E7</v>
      </c>
      <c r="E17" s="258" t="str">
        <f>vlookup(C17,'Master data'!$A$1:$C$29,3,0)</f>
        <v>Định phí</v>
      </c>
      <c r="F17" s="258" t="str">
        <f>vlookup(C17,'Master data'!$A$1:$C$29,2,0)</f>
        <v>Chi phí hành chính</v>
      </c>
    </row>
    <row r="18" ht="21.0" customHeight="1">
      <c r="A18" s="165" t="s">
        <v>1809</v>
      </c>
      <c r="B18" s="259" t="s">
        <v>3030</v>
      </c>
      <c r="C18" s="256" t="s">
        <v>102</v>
      </c>
      <c r="D18" s="260">
        <v>0.0</v>
      </c>
      <c r="E18" s="254" t="str">
        <f>vlookup(C18,'Master data'!$A$1:$C$29,3,0)</f>
        <v>Biến phí</v>
      </c>
      <c r="F18" s="254" t="str">
        <f>vlookup(C18,'Master data'!$A$1:$C$29,2,0)</f>
        <v>Chi phí giá vốn</v>
      </c>
    </row>
    <row r="19" ht="21.0" customHeight="1">
      <c r="A19" s="165" t="s">
        <v>1809</v>
      </c>
      <c r="B19" s="255" t="s">
        <v>1688</v>
      </c>
      <c r="C19" s="256" t="s">
        <v>121</v>
      </c>
      <c r="D19" s="257">
        <v>8960000.0</v>
      </c>
      <c r="E19" s="258" t="str">
        <f>vlookup(C19,'Master data'!$A$1:$C$29,3,0)</f>
        <v>Định phí</v>
      </c>
      <c r="F19" s="258" t="str">
        <f>vlookup(C19,'Master data'!$A$1:$C$29,2,0)</f>
        <v>Chi phí QLDN</v>
      </c>
    </row>
    <row r="20" ht="21.0" customHeight="1">
      <c r="A20" s="165" t="s">
        <v>1809</v>
      </c>
      <c r="B20" s="259" t="s">
        <v>3417</v>
      </c>
      <c r="C20" s="256" t="s">
        <v>123</v>
      </c>
      <c r="D20" s="260">
        <v>9000000.0</v>
      </c>
      <c r="E20" s="254" t="str">
        <f>vlookup(C20,'Master data'!$A$1:$C$29,3,0)</f>
        <v>Định phí</v>
      </c>
      <c r="F20" s="254" t="str">
        <f>vlookup(C20,'Master data'!$A$1:$C$29,2,0)</f>
        <v>Chi phí QLDN</v>
      </c>
    </row>
    <row r="21" ht="21.0" customHeight="1">
      <c r="A21" s="165" t="s">
        <v>1809</v>
      </c>
      <c r="B21" s="255" t="s">
        <v>3418</v>
      </c>
      <c r="C21" s="256" t="s">
        <v>109</v>
      </c>
      <c r="D21" s="257">
        <v>9.8045455E7</v>
      </c>
      <c r="E21" s="258" t="str">
        <f>vlookup(C21,'Master data'!$A$1:$C$29,3,0)</f>
        <v>Định phí</v>
      </c>
      <c r="F21" s="258" t="str">
        <f>vlookup(C21,'Master data'!$A$1:$C$29,2,0)</f>
        <v>Chi phí QLDN</v>
      </c>
    </row>
    <row r="22" ht="21.0" customHeight="1">
      <c r="A22" s="165" t="s">
        <v>1809</v>
      </c>
      <c r="B22" s="259" t="s">
        <v>3419</v>
      </c>
      <c r="C22" s="256" t="s">
        <v>17</v>
      </c>
      <c r="D22" s="260">
        <v>1.38679E8</v>
      </c>
      <c r="E22" s="254" t="str">
        <f>vlookup(C22,'Master data'!$A$1:$C$29,3,0)</f>
        <v>Biến phí</v>
      </c>
      <c r="F22" s="254" t="str">
        <f>vlookup(C22,'Master data'!$A$1:$C$29,2,0)</f>
        <v>Chi phí bán hàng</v>
      </c>
    </row>
    <row r="23" ht="21.0" customHeight="1">
      <c r="A23" s="165" t="s">
        <v>1809</v>
      </c>
      <c r="B23" s="255" t="s">
        <v>3420</v>
      </c>
      <c r="C23" s="256" t="s">
        <v>109</v>
      </c>
      <c r="D23" s="257">
        <v>1.81216912E8</v>
      </c>
      <c r="E23" s="258" t="str">
        <f>vlookup(C23,'Master data'!$A$1:$C$29,3,0)</f>
        <v>Định phí</v>
      </c>
      <c r="F23" s="258" t="str">
        <f>vlookup(C23,'Master data'!$A$1:$C$29,2,0)</f>
        <v>Chi phí QLDN</v>
      </c>
    </row>
    <row r="24" ht="21.0" customHeight="1">
      <c r="A24" s="165" t="s">
        <v>1809</v>
      </c>
      <c r="B24" s="259" t="s">
        <v>3025</v>
      </c>
      <c r="C24" s="256" t="s">
        <v>17</v>
      </c>
      <c r="D24" s="260">
        <v>3.6405245E7</v>
      </c>
      <c r="E24" s="254" t="str">
        <f>vlookup(C24,'Master data'!$A$1:$C$29,3,0)</f>
        <v>Biến phí</v>
      </c>
      <c r="F24" s="254" t="str">
        <f>vlookup(C24,'Master data'!$A$1:$C$29,2,0)</f>
        <v>Chi phí bán hàng</v>
      </c>
    </row>
    <row r="25" ht="21.0" customHeight="1">
      <c r="A25" s="165" t="s">
        <v>1809</v>
      </c>
      <c r="B25" s="255" t="s">
        <v>3421</v>
      </c>
      <c r="C25" s="256" t="s">
        <v>99</v>
      </c>
      <c r="D25" s="257">
        <v>1500000.0</v>
      </c>
      <c r="E25" s="258" t="str">
        <f>vlookup(C25,'Master data'!$A$1:$C$29,3,0)</f>
        <v>Biến phí</v>
      </c>
      <c r="F25" s="258" t="str">
        <f>vlookup(C25,'Master data'!$A$1:$C$29,2,0)</f>
        <v>Chi phí giá vốn</v>
      </c>
    </row>
    <row r="26" ht="21.0" customHeight="1">
      <c r="A26" s="165" t="s">
        <v>1809</v>
      </c>
      <c r="B26" s="259" t="s">
        <v>1274</v>
      </c>
      <c r="C26" s="256" t="s">
        <v>99</v>
      </c>
      <c r="D26" s="260">
        <v>233000.0</v>
      </c>
      <c r="E26" s="254" t="str">
        <f>vlookup(C26,'Master data'!$A$1:$C$29,3,0)</f>
        <v>Biến phí</v>
      </c>
      <c r="F26" s="254" t="str">
        <f>vlookup(C26,'Master data'!$A$1:$C$29,2,0)</f>
        <v>Chi phí giá vốn</v>
      </c>
    </row>
    <row r="27" ht="21.0" customHeight="1">
      <c r="A27" s="173" t="s">
        <v>1809</v>
      </c>
      <c r="B27" s="261" t="s">
        <v>1896</v>
      </c>
      <c r="C27" s="262" t="s">
        <v>99</v>
      </c>
      <c r="D27" s="263">
        <v>1.857E7</v>
      </c>
      <c r="E27" s="264" t="str">
        <f>vlookup(C27,'Master data'!$A$1:$C$29,3,0)</f>
        <v>Biến phí</v>
      </c>
      <c r="F27" s="264" t="str">
        <f>vlookup(C27,'Master data'!$A$1:$C$29,2,0)</f>
        <v>Chi phí giá vốn</v>
      </c>
    </row>
    <row r="28" ht="21.0" customHeight="1" collapsed="1">
      <c r="A28" s="165" t="s">
        <v>1812</v>
      </c>
      <c r="B28" s="265" t="s">
        <v>274</v>
      </c>
      <c r="C28" s="252" t="s">
        <v>112</v>
      </c>
      <c r="D28" s="266">
        <v>0.0</v>
      </c>
      <c r="E28" s="254" t="str">
        <f>vlookup(C28,'Master data'!$A$1:$C$29,3,0)</f>
        <v>Biến phí</v>
      </c>
      <c r="F28" s="254" t="str">
        <f>vlookup(C28,'Master data'!$A$1:$C$29,2,0)</f>
        <v>Chi phí hành chính</v>
      </c>
    </row>
    <row r="29" ht="21.0" hidden="1" customHeight="1" outlineLevel="1">
      <c r="A29" s="165" t="s">
        <v>1812</v>
      </c>
      <c r="B29" s="251" t="s">
        <v>3422</v>
      </c>
      <c r="C29" s="252" t="s">
        <v>112</v>
      </c>
      <c r="D29" s="253">
        <v>727000.0</v>
      </c>
      <c r="E29" s="254" t="str">
        <f>vlookup(C29,'Master data'!$A$1:$C$29,3,0)</f>
        <v>Biến phí</v>
      </c>
      <c r="F29" s="254" t="str">
        <f>vlookup(C29,'Master data'!$A$1:$C$29,2,0)</f>
        <v>Chi phí hành chính</v>
      </c>
    </row>
    <row r="30" ht="21.0" hidden="1" customHeight="1" outlineLevel="1">
      <c r="A30" s="165" t="s">
        <v>1812</v>
      </c>
      <c r="B30" s="255" t="s">
        <v>3423</v>
      </c>
      <c r="C30" s="256" t="s">
        <v>112</v>
      </c>
      <c r="D30" s="257">
        <v>2000000.0</v>
      </c>
      <c r="E30" s="258" t="str">
        <f>vlookup(C30,'Master data'!$A$1:$C$29,3,0)</f>
        <v>Biến phí</v>
      </c>
      <c r="F30" s="258" t="str">
        <f>vlookup(C30,'Master data'!$A$1:$C$29,2,0)</f>
        <v>Chi phí hành chính</v>
      </c>
    </row>
    <row r="31" ht="21.0" hidden="1" customHeight="1" outlineLevel="1">
      <c r="A31" s="165" t="s">
        <v>1812</v>
      </c>
      <c r="B31" s="259" t="s">
        <v>3424</v>
      </c>
      <c r="C31" s="256" t="s">
        <v>112</v>
      </c>
      <c r="D31" s="260">
        <v>2000000.0</v>
      </c>
      <c r="E31" s="254" t="str">
        <f>vlookup(C31,'Master data'!$A$1:$C$29,3,0)</f>
        <v>Biến phí</v>
      </c>
      <c r="F31" s="254" t="str">
        <f>vlookup(C31,'Master data'!$A$1:$C$29,2,0)</f>
        <v>Chi phí hành chính</v>
      </c>
    </row>
    <row r="32" ht="21.0" hidden="1" customHeight="1" outlineLevel="1">
      <c r="A32" s="165" t="s">
        <v>1812</v>
      </c>
      <c r="B32" s="255" t="s">
        <v>3425</v>
      </c>
      <c r="C32" s="256" t="s">
        <v>112</v>
      </c>
      <c r="D32" s="257">
        <v>550000.0</v>
      </c>
      <c r="E32" s="258" t="str">
        <f>vlookup(C32,'Master data'!$A$1:$C$29,3,0)</f>
        <v>Biến phí</v>
      </c>
      <c r="F32" s="258" t="str">
        <f>vlookup(C32,'Master data'!$A$1:$C$29,2,0)</f>
        <v>Chi phí hành chính</v>
      </c>
    </row>
    <row r="33" ht="21.0" hidden="1" customHeight="1" outlineLevel="1">
      <c r="A33" s="165" t="s">
        <v>1812</v>
      </c>
      <c r="B33" s="259" t="s">
        <v>2337</v>
      </c>
      <c r="C33" s="256" t="s">
        <v>112</v>
      </c>
      <c r="D33" s="260">
        <v>1.7787E7</v>
      </c>
      <c r="E33" s="254" t="str">
        <f>vlookup(C33,'Master data'!$A$1:$C$29,3,0)</f>
        <v>Biến phí</v>
      </c>
      <c r="F33" s="254" t="str">
        <f>vlookup(C33,'Master data'!$A$1:$C$29,2,0)</f>
        <v>Chi phí hành chính</v>
      </c>
    </row>
    <row r="34" ht="21.0" hidden="1" customHeight="1" outlineLevel="1">
      <c r="A34" s="165" t="s">
        <v>1812</v>
      </c>
      <c r="B34" s="255" t="s">
        <v>3426</v>
      </c>
      <c r="C34" s="256" t="s">
        <v>112</v>
      </c>
      <c r="D34" s="257">
        <v>400000.0</v>
      </c>
      <c r="E34" s="258" t="str">
        <f>vlookup(C34,'Master data'!$A$1:$C$29,3,0)</f>
        <v>Biến phí</v>
      </c>
      <c r="F34" s="258" t="str">
        <f>vlookup(C34,'Master data'!$A$1:$C$29,2,0)</f>
        <v>Chi phí hành chính</v>
      </c>
    </row>
    <row r="35" ht="21.0" hidden="1" customHeight="1" outlineLevel="1">
      <c r="A35" s="165" t="s">
        <v>1812</v>
      </c>
      <c r="B35" s="259" t="s">
        <v>3427</v>
      </c>
      <c r="C35" s="256" t="s">
        <v>112</v>
      </c>
      <c r="D35" s="260">
        <v>2000000.0</v>
      </c>
      <c r="E35" s="254" t="str">
        <f>vlookup(C35,'Master data'!$A$1:$C$29,3,0)</f>
        <v>Biến phí</v>
      </c>
      <c r="F35" s="254" t="str">
        <f>vlookup(C35,'Master data'!$A$1:$C$29,2,0)</f>
        <v>Chi phí hành chính</v>
      </c>
    </row>
    <row r="36" ht="21.0" hidden="1" customHeight="1" outlineLevel="1">
      <c r="A36" s="165" t="s">
        <v>1812</v>
      </c>
      <c r="B36" s="255" t="s">
        <v>3428</v>
      </c>
      <c r="C36" s="256" t="s">
        <v>112</v>
      </c>
      <c r="D36" s="257">
        <v>400000.0</v>
      </c>
      <c r="E36" s="258" t="str">
        <f>vlookup(C36,'Master data'!$A$1:$C$29,3,0)</f>
        <v>Biến phí</v>
      </c>
      <c r="F36" s="258" t="str">
        <f>vlookup(C36,'Master data'!$A$1:$C$29,2,0)</f>
        <v>Chi phí hành chính</v>
      </c>
    </row>
    <row r="37" ht="21.0" hidden="1" customHeight="1" outlineLevel="1">
      <c r="A37" s="165" t="s">
        <v>1812</v>
      </c>
      <c r="B37" s="259" t="s">
        <v>3429</v>
      </c>
      <c r="C37" s="256" t="s">
        <v>112</v>
      </c>
      <c r="D37" s="260">
        <v>2000000.0</v>
      </c>
      <c r="E37" s="254" t="str">
        <f>vlookup(C37,'Master data'!$A$1:$C$29,3,0)</f>
        <v>Biến phí</v>
      </c>
      <c r="F37" s="254" t="str">
        <f>vlookup(C37,'Master data'!$A$1:$C$29,2,0)</f>
        <v>Chi phí hành chính</v>
      </c>
    </row>
    <row r="38" ht="21.0" hidden="1" customHeight="1" outlineLevel="1">
      <c r="A38" s="165" t="s">
        <v>1812</v>
      </c>
      <c r="B38" s="255" t="s">
        <v>3430</v>
      </c>
      <c r="C38" s="256" t="s">
        <v>95</v>
      </c>
      <c r="D38" s="257">
        <v>1.15E8</v>
      </c>
      <c r="E38" s="258" t="str">
        <f>vlookup(C38,'Master data'!$A$1:$C$29,3,0)</f>
        <v>Biến phí</v>
      </c>
      <c r="F38" s="258" t="str">
        <f>vlookup(C38,'Master data'!$A$1:$C$29,2,0)</f>
        <v>Chi phí bán hàng</v>
      </c>
    </row>
    <row r="39" ht="21.0" hidden="1" customHeight="1" outlineLevel="1">
      <c r="A39" s="165" t="s">
        <v>1812</v>
      </c>
      <c r="B39" s="259" t="s">
        <v>927</v>
      </c>
      <c r="C39" s="256" t="s">
        <v>120</v>
      </c>
      <c r="D39" s="260">
        <v>5.75E7</v>
      </c>
      <c r="E39" s="254" t="str">
        <f>vlookup(C39,'Master data'!$A$1:$C$29,3,0)</f>
        <v>Định phí</v>
      </c>
      <c r="F39" s="254" t="str">
        <f>vlookup(C39,'Master data'!$A$1:$C$29,2,0)</f>
        <v>Chi phí QLDN</v>
      </c>
    </row>
    <row r="40" ht="21.0" hidden="1" customHeight="1" outlineLevel="1">
      <c r="A40" s="165" t="s">
        <v>1812</v>
      </c>
      <c r="B40" s="255" t="s">
        <v>1124</v>
      </c>
      <c r="C40" s="256" t="s">
        <v>116</v>
      </c>
      <c r="D40" s="257">
        <v>8041000.0</v>
      </c>
      <c r="E40" s="258" t="str">
        <f>vlookup(C40,'Master data'!$A$1:$C$29,3,0)</f>
        <v>Định phí</v>
      </c>
      <c r="F40" s="258" t="str">
        <f>vlookup(C40,'Master data'!$A$1:$C$29,2,0)</f>
        <v>Chi phí hành chính</v>
      </c>
    </row>
    <row r="41" ht="21.0" hidden="1" customHeight="1" outlineLevel="1">
      <c r="A41" s="165" t="s">
        <v>1812</v>
      </c>
      <c r="B41" s="259" t="s">
        <v>364</v>
      </c>
      <c r="C41" s="256" t="s">
        <v>121</v>
      </c>
      <c r="D41" s="260">
        <v>1.376768E7</v>
      </c>
      <c r="E41" s="254" t="str">
        <f>vlookup(C41,'Master data'!$A$1:$C$29,3,0)</f>
        <v>Định phí</v>
      </c>
      <c r="F41" s="254" t="str">
        <f>vlookup(C41,'Master data'!$A$1:$C$29,2,0)</f>
        <v>Chi phí QLDN</v>
      </c>
    </row>
    <row r="42" ht="21.0" hidden="1" customHeight="1" outlineLevel="1">
      <c r="A42" s="165" t="s">
        <v>1812</v>
      </c>
      <c r="B42" s="255" t="s">
        <v>3418</v>
      </c>
      <c r="C42" s="256" t="s">
        <v>109</v>
      </c>
      <c r="D42" s="257">
        <v>1.340625E8</v>
      </c>
      <c r="E42" s="258" t="str">
        <f>vlookup(C42,'Master data'!$A$1:$C$29,3,0)</f>
        <v>Định phí</v>
      </c>
      <c r="F42" s="258" t="str">
        <f>vlookup(C42,'Master data'!$A$1:$C$29,2,0)</f>
        <v>Chi phí QLDN</v>
      </c>
    </row>
    <row r="43" ht="21.0" hidden="1" customHeight="1" outlineLevel="1">
      <c r="A43" s="165" t="s">
        <v>1812</v>
      </c>
      <c r="B43" s="259" t="s">
        <v>3431</v>
      </c>
      <c r="C43" s="256" t="s">
        <v>17</v>
      </c>
      <c r="D43" s="260">
        <v>2.97859175E8</v>
      </c>
      <c r="E43" s="254" t="str">
        <f>vlookup(C43,'Master data'!$A$1:$C$29,3,0)</f>
        <v>Biến phí</v>
      </c>
      <c r="F43" s="254" t="str">
        <f>vlookup(C43,'Master data'!$A$1:$C$29,2,0)</f>
        <v>Chi phí bán hàng</v>
      </c>
    </row>
    <row r="44" ht="21.0" hidden="1" customHeight="1" outlineLevel="1">
      <c r="A44" s="165" t="s">
        <v>1812</v>
      </c>
      <c r="B44" s="255" t="s">
        <v>3056</v>
      </c>
      <c r="C44" s="256" t="s">
        <v>109</v>
      </c>
      <c r="D44" s="257">
        <v>2.17123146E8</v>
      </c>
      <c r="E44" s="258" t="str">
        <f>vlookup(C44,'Master data'!$A$1:$C$29,3,0)</f>
        <v>Định phí</v>
      </c>
      <c r="F44" s="258" t="str">
        <f>vlookup(C44,'Master data'!$A$1:$C$29,2,0)</f>
        <v>Chi phí QLDN</v>
      </c>
    </row>
    <row r="45" ht="21.0" hidden="1" customHeight="1" outlineLevel="1">
      <c r="A45" s="165" t="s">
        <v>1812</v>
      </c>
      <c r="B45" s="259" t="s">
        <v>3057</v>
      </c>
      <c r="C45" s="256" t="s">
        <v>17</v>
      </c>
      <c r="D45" s="260">
        <v>5.6603095E7</v>
      </c>
      <c r="E45" s="254" t="str">
        <f>vlookup(C45,'Master data'!$A$1:$C$29,3,0)</f>
        <v>Biến phí</v>
      </c>
      <c r="F45" s="254" t="str">
        <f>vlookup(C45,'Master data'!$A$1:$C$29,2,0)</f>
        <v>Chi phí bán hàng</v>
      </c>
    </row>
    <row r="46" ht="21.0" hidden="1" customHeight="1" outlineLevel="1">
      <c r="A46" s="165" t="s">
        <v>1812</v>
      </c>
      <c r="B46" s="255" t="s">
        <v>3432</v>
      </c>
      <c r="C46" s="256" t="s">
        <v>99</v>
      </c>
      <c r="D46" s="257">
        <v>1500000.0</v>
      </c>
      <c r="E46" s="258" t="str">
        <f>vlookup(C46,'Master data'!$A$1:$C$29,3,0)</f>
        <v>Biến phí</v>
      </c>
      <c r="F46" s="258" t="str">
        <f>vlookup(C46,'Master data'!$A$1:$C$29,2,0)</f>
        <v>Chi phí giá vốn</v>
      </c>
    </row>
    <row r="47" ht="21.0" hidden="1" customHeight="1" outlineLevel="1">
      <c r="A47" s="165" t="s">
        <v>1812</v>
      </c>
      <c r="B47" s="259" t="s">
        <v>3433</v>
      </c>
      <c r="C47" s="256" t="s">
        <v>99</v>
      </c>
      <c r="D47" s="260">
        <v>1.6642E7</v>
      </c>
      <c r="E47" s="254" t="str">
        <f>vlookup(C47,'Master data'!$A$1:$C$29,3,0)</f>
        <v>Biến phí</v>
      </c>
      <c r="F47" s="254" t="str">
        <f>vlookup(C47,'Master data'!$A$1:$C$29,2,0)</f>
        <v>Chi phí giá vốn</v>
      </c>
    </row>
    <row r="48" ht="21.0" hidden="1" customHeight="1" outlineLevel="1">
      <c r="A48" s="173" t="s">
        <v>1812</v>
      </c>
      <c r="B48" s="261" t="s">
        <v>3434</v>
      </c>
      <c r="C48" s="262" t="s">
        <v>99</v>
      </c>
      <c r="D48" s="263">
        <v>1.9E7</v>
      </c>
      <c r="E48" s="264" t="str">
        <f>vlookup(C48,'Master data'!$A$1:$C$29,3,0)</f>
        <v>Biến phí</v>
      </c>
      <c r="F48" s="264" t="str">
        <f>vlookup(C48,'Master data'!$A$1:$C$29,2,0)</f>
        <v>Chi phí giá vốn</v>
      </c>
    </row>
    <row r="49" ht="21.0" customHeight="1" collapsed="1">
      <c r="A49" s="165" t="s">
        <v>1815</v>
      </c>
      <c r="B49" s="265" t="s">
        <v>274</v>
      </c>
      <c r="C49" s="252" t="s">
        <v>112</v>
      </c>
      <c r="D49" s="266">
        <v>0.0</v>
      </c>
      <c r="E49" s="254" t="str">
        <f>vlookup(C49,'Master data'!$A$1:$C$29,3,0)</f>
        <v>Biến phí</v>
      </c>
      <c r="F49" s="254" t="str">
        <f>vlookup(C49,'Master data'!$A$1:$C$29,2,0)</f>
        <v>Chi phí hành chính</v>
      </c>
    </row>
    <row r="50" ht="21.0" hidden="1" customHeight="1" outlineLevel="1">
      <c r="A50" s="165" t="s">
        <v>1815</v>
      </c>
      <c r="B50" s="251" t="s">
        <v>3435</v>
      </c>
      <c r="C50" s="252" t="s">
        <v>112</v>
      </c>
      <c r="D50" s="253">
        <v>400000.0</v>
      </c>
      <c r="E50" s="254" t="str">
        <f>vlookup(C50,'Master data'!$A$1:$C$29,3,0)</f>
        <v>Biến phí</v>
      </c>
      <c r="F50" s="254" t="str">
        <f>vlookup(C50,'Master data'!$A$1:$C$29,2,0)</f>
        <v>Chi phí hành chính</v>
      </c>
    </row>
    <row r="51" ht="21.0" hidden="1" customHeight="1" outlineLevel="1">
      <c r="A51" s="165" t="s">
        <v>1815</v>
      </c>
      <c r="B51" s="255" t="s">
        <v>3436</v>
      </c>
      <c r="C51" s="256" t="s">
        <v>112</v>
      </c>
      <c r="D51" s="257">
        <v>1.2E7</v>
      </c>
      <c r="E51" s="258" t="str">
        <f>vlookup(C51,'Master data'!$A$1:$C$29,3,0)</f>
        <v>Biến phí</v>
      </c>
      <c r="F51" s="258" t="str">
        <f>vlookup(C51,'Master data'!$A$1:$C$29,2,0)</f>
        <v>Chi phí hành chính</v>
      </c>
    </row>
    <row r="52" ht="21.0" hidden="1" customHeight="1" outlineLevel="1">
      <c r="A52" s="165" t="s">
        <v>1815</v>
      </c>
      <c r="B52" s="259" t="s">
        <v>3437</v>
      </c>
      <c r="C52" s="256" t="s">
        <v>112</v>
      </c>
      <c r="D52" s="260">
        <v>813000.0</v>
      </c>
      <c r="E52" s="254" t="str">
        <f>vlookup(C52,'Master data'!$A$1:$C$29,3,0)</f>
        <v>Biến phí</v>
      </c>
      <c r="F52" s="254" t="str">
        <f>vlookup(C52,'Master data'!$A$1:$C$29,2,0)</f>
        <v>Chi phí hành chính</v>
      </c>
    </row>
    <row r="53" ht="21.0" hidden="1" customHeight="1" outlineLevel="1">
      <c r="A53" s="165" t="s">
        <v>1815</v>
      </c>
      <c r="B53" s="255" t="s">
        <v>3438</v>
      </c>
      <c r="C53" s="256" t="s">
        <v>112</v>
      </c>
      <c r="D53" s="257">
        <v>2000000.0</v>
      </c>
      <c r="E53" s="258" t="str">
        <f>vlookup(C53,'Master data'!$A$1:$C$29,3,0)</f>
        <v>Biến phí</v>
      </c>
      <c r="F53" s="258" t="str">
        <f>vlookup(C53,'Master data'!$A$1:$C$29,2,0)</f>
        <v>Chi phí hành chính</v>
      </c>
    </row>
    <row r="54" ht="21.0" hidden="1" customHeight="1" outlineLevel="1">
      <c r="A54" s="165" t="s">
        <v>1815</v>
      </c>
      <c r="B54" s="259" t="s">
        <v>2337</v>
      </c>
      <c r="C54" s="256" t="s">
        <v>112</v>
      </c>
      <c r="D54" s="260">
        <v>1.7787E7</v>
      </c>
      <c r="E54" s="254" t="str">
        <f>vlookup(C54,'Master data'!$A$1:$C$29,3,0)</f>
        <v>Biến phí</v>
      </c>
      <c r="F54" s="254" t="str">
        <f>vlookup(C54,'Master data'!$A$1:$C$29,2,0)</f>
        <v>Chi phí hành chính</v>
      </c>
    </row>
    <row r="55" ht="21.0" hidden="1" customHeight="1" outlineLevel="1">
      <c r="A55" s="165" t="s">
        <v>1815</v>
      </c>
      <c r="B55" s="255" t="s">
        <v>2145</v>
      </c>
      <c r="C55" s="256" t="s">
        <v>112</v>
      </c>
      <c r="D55" s="257">
        <v>1282000.0</v>
      </c>
      <c r="E55" s="258" t="str">
        <f>vlookup(C55,'Master data'!$A$1:$C$29,3,0)</f>
        <v>Biến phí</v>
      </c>
      <c r="F55" s="258" t="str">
        <f>vlookup(C55,'Master data'!$A$1:$C$29,2,0)</f>
        <v>Chi phí hành chính</v>
      </c>
    </row>
    <row r="56" ht="21.0" hidden="1" customHeight="1" outlineLevel="1">
      <c r="A56" s="165" t="s">
        <v>1815</v>
      </c>
      <c r="B56" s="259" t="s">
        <v>3439</v>
      </c>
      <c r="C56" s="256" t="s">
        <v>112</v>
      </c>
      <c r="D56" s="260">
        <v>2000000.0</v>
      </c>
      <c r="E56" s="254" t="str">
        <f>vlookup(C56,'Master data'!$A$1:$C$29,3,0)</f>
        <v>Biến phí</v>
      </c>
      <c r="F56" s="254" t="str">
        <f>vlookup(C56,'Master data'!$A$1:$C$29,2,0)</f>
        <v>Chi phí hành chính</v>
      </c>
    </row>
    <row r="57" ht="21.0" hidden="1" customHeight="1" outlineLevel="1">
      <c r="A57" s="165" t="s">
        <v>1815</v>
      </c>
      <c r="B57" s="255" t="s">
        <v>3440</v>
      </c>
      <c r="C57" s="256" t="s">
        <v>112</v>
      </c>
      <c r="D57" s="257">
        <v>1.7787E7</v>
      </c>
      <c r="E57" s="258" t="str">
        <f>vlookup(C57,'Master data'!$A$1:$C$29,3,0)</f>
        <v>Biến phí</v>
      </c>
      <c r="F57" s="258" t="str">
        <f>vlookup(C57,'Master data'!$A$1:$C$29,2,0)</f>
        <v>Chi phí hành chính</v>
      </c>
    </row>
    <row r="58" ht="21.0" hidden="1" customHeight="1" outlineLevel="1">
      <c r="A58" s="165" t="s">
        <v>1815</v>
      </c>
      <c r="B58" s="259" t="s">
        <v>3441</v>
      </c>
      <c r="C58" s="256" t="s">
        <v>112</v>
      </c>
      <c r="D58" s="260">
        <v>2000000.0</v>
      </c>
      <c r="E58" s="254" t="str">
        <f>vlookup(C58,'Master data'!$A$1:$C$29,3,0)</f>
        <v>Biến phí</v>
      </c>
      <c r="F58" s="254" t="str">
        <f>vlookup(C58,'Master data'!$A$1:$C$29,2,0)</f>
        <v>Chi phí hành chính</v>
      </c>
    </row>
    <row r="59" ht="21.0" hidden="1" customHeight="1" outlineLevel="1">
      <c r="A59" s="165" t="s">
        <v>1815</v>
      </c>
      <c r="B59" s="255" t="s">
        <v>2096</v>
      </c>
      <c r="C59" s="256" t="s">
        <v>112</v>
      </c>
      <c r="D59" s="257">
        <v>3926921.0</v>
      </c>
      <c r="E59" s="258" t="str">
        <f>vlookup(C59,'Master data'!$A$1:$C$29,3,0)</f>
        <v>Biến phí</v>
      </c>
      <c r="F59" s="258" t="str">
        <f>vlookup(C59,'Master data'!$A$1:$C$29,2,0)</f>
        <v>Chi phí hành chính</v>
      </c>
    </row>
    <row r="60" ht="21.0" hidden="1" customHeight="1" outlineLevel="1">
      <c r="A60" s="165" t="s">
        <v>1815</v>
      </c>
      <c r="B60" s="259" t="s">
        <v>9</v>
      </c>
      <c r="C60" s="256" t="s">
        <v>95</v>
      </c>
      <c r="D60" s="260">
        <v>1.7985E8</v>
      </c>
      <c r="E60" s="254" t="str">
        <f>vlookup(C60,'Master data'!$A$1:$C$29,3,0)</f>
        <v>Biến phí</v>
      </c>
      <c r="F60" s="254" t="str">
        <f>vlookup(C60,'Master data'!$A$1:$C$29,2,0)</f>
        <v>Chi phí bán hàng</v>
      </c>
    </row>
    <row r="61" ht="21.0" hidden="1" customHeight="1" outlineLevel="1">
      <c r="A61" s="165" t="s">
        <v>1815</v>
      </c>
      <c r="B61" s="255" t="s">
        <v>927</v>
      </c>
      <c r="C61" s="256" t="s">
        <v>120</v>
      </c>
      <c r="D61" s="257">
        <v>5.75E7</v>
      </c>
      <c r="E61" s="258" t="str">
        <f>vlookup(C61,'Master data'!$A$1:$C$29,3,0)</f>
        <v>Định phí</v>
      </c>
      <c r="F61" s="258" t="str">
        <f>vlookup(C61,'Master data'!$A$1:$C$29,2,0)</f>
        <v>Chi phí QLDN</v>
      </c>
    </row>
    <row r="62" ht="21.0" hidden="1" customHeight="1" outlineLevel="1">
      <c r="A62" s="165" t="s">
        <v>1815</v>
      </c>
      <c r="B62" s="259" t="s">
        <v>1124</v>
      </c>
      <c r="C62" s="256" t="s">
        <v>116</v>
      </c>
      <c r="D62" s="260">
        <v>1.28165E7</v>
      </c>
      <c r="E62" s="254" t="str">
        <f>vlookup(C62,'Master data'!$A$1:$C$29,3,0)</f>
        <v>Định phí</v>
      </c>
      <c r="F62" s="254" t="str">
        <f>vlookup(C62,'Master data'!$A$1:$C$29,2,0)</f>
        <v>Chi phí hành chính</v>
      </c>
    </row>
    <row r="63" ht="21.0" hidden="1" customHeight="1" outlineLevel="1">
      <c r="A63" s="165" t="s">
        <v>1815</v>
      </c>
      <c r="B63" s="255" t="s">
        <v>1787</v>
      </c>
      <c r="C63" s="256" t="s">
        <v>116</v>
      </c>
      <c r="D63" s="257">
        <v>6605500.0</v>
      </c>
      <c r="E63" s="258" t="str">
        <f>vlookup(C63,'Master data'!$A$1:$C$29,3,0)</f>
        <v>Định phí</v>
      </c>
      <c r="F63" s="258" t="str">
        <f>vlookup(C63,'Master data'!$A$1:$C$29,2,0)</f>
        <v>Chi phí hành chính</v>
      </c>
    </row>
    <row r="64" ht="21.0" hidden="1" customHeight="1" outlineLevel="1">
      <c r="A64" s="165" t="s">
        <v>1815</v>
      </c>
      <c r="B64" s="259" t="s">
        <v>364</v>
      </c>
      <c r="C64" s="256" t="s">
        <v>121</v>
      </c>
      <c r="D64" s="260">
        <v>1.47728E7</v>
      </c>
      <c r="E64" s="254" t="str">
        <f>vlookup(C64,'Master data'!$A$1:$C$29,3,0)</f>
        <v>Định phí</v>
      </c>
      <c r="F64" s="254" t="str">
        <f>vlookup(C64,'Master data'!$A$1:$C$29,2,0)</f>
        <v>Chi phí QLDN</v>
      </c>
    </row>
    <row r="65" ht="21.0" hidden="1" customHeight="1" outlineLevel="1">
      <c r="A65" s="165" t="s">
        <v>1815</v>
      </c>
      <c r="B65" s="255" t="s">
        <v>3418</v>
      </c>
      <c r="C65" s="256" t="s">
        <v>109</v>
      </c>
      <c r="D65" s="257">
        <v>1.3775E8</v>
      </c>
      <c r="E65" s="258" t="str">
        <f>vlookup(C65,'Master data'!$A$1:$C$29,3,0)</f>
        <v>Định phí</v>
      </c>
      <c r="F65" s="258" t="str">
        <f>vlookup(C65,'Master data'!$A$1:$C$29,2,0)</f>
        <v>Chi phí QLDN</v>
      </c>
    </row>
    <row r="66" ht="21.0" hidden="1" customHeight="1" outlineLevel="1">
      <c r="A66" s="165" t="s">
        <v>1815</v>
      </c>
      <c r="B66" s="259" t="s">
        <v>3419</v>
      </c>
      <c r="C66" s="256" t="s">
        <v>17</v>
      </c>
      <c r="D66" s="260">
        <v>3.25362875E8</v>
      </c>
      <c r="E66" s="254" t="str">
        <f>vlookup(C66,'Master data'!$A$1:$C$29,3,0)</f>
        <v>Biến phí</v>
      </c>
      <c r="F66" s="254" t="str">
        <f>vlookup(C66,'Master data'!$A$1:$C$29,2,0)</f>
        <v>Chi phí bán hàng</v>
      </c>
    </row>
    <row r="67" ht="21.0" hidden="1" customHeight="1" outlineLevel="1">
      <c r="A67" s="165" t="s">
        <v>1815</v>
      </c>
      <c r="B67" s="255" t="s">
        <v>3442</v>
      </c>
      <c r="C67" s="256" t="s">
        <v>109</v>
      </c>
      <c r="D67" s="257">
        <v>2.22116243E8</v>
      </c>
      <c r="E67" s="258" t="str">
        <f>vlookup(C67,'Master data'!$A$1:$C$29,3,0)</f>
        <v>Định phí</v>
      </c>
      <c r="F67" s="258" t="str">
        <f>vlookup(C67,'Master data'!$A$1:$C$29,2,0)</f>
        <v>Chi phí QLDN</v>
      </c>
    </row>
    <row r="68" ht="21.0" hidden="1" customHeight="1" outlineLevel="1">
      <c r="A68" s="165" t="s">
        <v>1815</v>
      </c>
      <c r="B68" s="259" t="s">
        <v>3443</v>
      </c>
      <c r="C68" s="256" t="s">
        <v>17</v>
      </c>
      <c r="D68" s="260">
        <v>8.6943465E7</v>
      </c>
      <c r="E68" s="254" t="str">
        <f>vlookup(C68,'Master data'!$A$1:$C$29,3,0)</f>
        <v>Biến phí</v>
      </c>
      <c r="F68" s="254" t="str">
        <f>vlookup(C68,'Master data'!$A$1:$C$29,2,0)</f>
        <v>Chi phí bán hàng</v>
      </c>
    </row>
    <row r="69" ht="21.0" hidden="1" customHeight="1" outlineLevel="1">
      <c r="A69" s="165" t="s">
        <v>1815</v>
      </c>
      <c r="B69" s="255" t="s">
        <v>3444</v>
      </c>
      <c r="C69" s="256" t="s">
        <v>99</v>
      </c>
      <c r="D69" s="257">
        <v>3000000.0</v>
      </c>
      <c r="E69" s="258" t="str">
        <f>vlookup(C69,'Master data'!$A$1:$C$29,3,0)</f>
        <v>Biến phí</v>
      </c>
      <c r="F69" s="258" t="str">
        <f>vlookup(C69,'Master data'!$A$1:$C$29,2,0)</f>
        <v>Chi phí giá vốn</v>
      </c>
    </row>
    <row r="70" ht="21.0" hidden="1" customHeight="1" outlineLevel="1">
      <c r="A70" s="165" t="s">
        <v>1815</v>
      </c>
      <c r="B70" s="259" t="s">
        <v>3445</v>
      </c>
      <c r="C70" s="256" t="s">
        <v>99</v>
      </c>
      <c r="D70" s="260">
        <v>3.34425E7</v>
      </c>
      <c r="E70" s="254" t="str">
        <f>vlookup(C70,'Master data'!$A$1:$C$29,3,0)</f>
        <v>Biến phí</v>
      </c>
      <c r="F70" s="254" t="str">
        <f>vlookup(C70,'Master data'!$A$1:$C$29,2,0)</f>
        <v>Chi phí giá vốn</v>
      </c>
    </row>
    <row r="71" ht="21.0" hidden="1" customHeight="1" outlineLevel="1">
      <c r="A71" s="165" t="s">
        <v>1815</v>
      </c>
      <c r="B71" s="255" t="s">
        <v>3446</v>
      </c>
      <c r="C71" s="256" t="s">
        <v>99</v>
      </c>
      <c r="D71" s="257">
        <v>9450000.0</v>
      </c>
      <c r="E71" s="258" t="str">
        <f>vlookup(C71,'Master data'!$A$1:$C$29,3,0)</f>
        <v>Biến phí</v>
      </c>
      <c r="F71" s="258" t="str">
        <f>vlookup(C71,'Master data'!$A$1:$C$29,2,0)</f>
        <v>Chi phí giá vốn</v>
      </c>
    </row>
    <row r="72" ht="21.0" hidden="1" customHeight="1" outlineLevel="1">
      <c r="A72" s="165" t="s">
        <v>1815</v>
      </c>
      <c r="B72" s="259" t="s">
        <v>3447</v>
      </c>
      <c r="C72" s="256" t="s">
        <v>99</v>
      </c>
      <c r="D72" s="260">
        <v>8580000.0</v>
      </c>
      <c r="E72" s="254" t="str">
        <f>vlookup(C72,'Master data'!$A$1:$C$29,3,0)</f>
        <v>Biến phí</v>
      </c>
      <c r="F72" s="254" t="str">
        <f>vlookup(C72,'Master data'!$A$1:$C$29,2,0)</f>
        <v>Chi phí giá vốn</v>
      </c>
    </row>
    <row r="73" ht="21.0" hidden="1" customHeight="1" outlineLevel="1">
      <c r="A73" s="173" t="s">
        <v>1815</v>
      </c>
      <c r="B73" s="261" t="s">
        <v>2110</v>
      </c>
      <c r="C73" s="262" t="s">
        <v>99</v>
      </c>
      <c r="D73" s="263">
        <v>9410000.0</v>
      </c>
      <c r="E73" s="264" t="str">
        <f>vlookup(C73,'Master data'!$A$1:$C$29,3,0)</f>
        <v>Biến phí</v>
      </c>
      <c r="F73" s="264" t="str">
        <f>vlookup(C73,'Master data'!$A$1:$C$29,2,0)</f>
        <v>Chi phí giá vốn</v>
      </c>
    </row>
    <row r="74" ht="21.0" customHeight="1" collapsed="1">
      <c r="A74" s="165" t="s">
        <v>1818</v>
      </c>
      <c r="B74" s="265" t="s">
        <v>274</v>
      </c>
      <c r="C74" s="252" t="s">
        <v>112</v>
      </c>
      <c r="D74" s="266">
        <v>0.0</v>
      </c>
      <c r="E74" s="254" t="str">
        <f>vlookup(C74,'Master data'!$A$1:$C$29,3,0)</f>
        <v>Biến phí</v>
      </c>
      <c r="F74" s="254" t="str">
        <f>vlookup(C74,'Master data'!$A$1:$C$29,2,0)</f>
        <v>Chi phí hành chính</v>
      </c>
    </row>
    <row r="75" ht="21.0" hidden="1" customHeight="1" outlineLevel="1">
      <c r="A75" s="165" t="s">
        <v>1818</v>
      </c>
      <c r="B75" s="251" t="s">
        <v>3448</v>
      </c>
      <c r="C75" s="252" t="s">
        <v>112</v>
      </c>
      <c r="D75" s="253">
        <v>2000000.0</v>
      </c>
      <c r="E75" s="254" t="str">
        <f>vlookup(C75,'Master data'!$A$1:$C$29,3,0)</f>
        <v>Biến phí</v>
      </c>
      <c r="F75" s="254" t="str">
        <f>vlookup(C75,'Master data'!$A$1:$C$29,2,0)</f>
        <v>Chi phí hành chính</v>
      </c>
    </row>
    <row r="76" ht="21.0" hidden="1" customHeight="1" outlineLevel="1">
      <c r="A76" s="165" t="s">
        <v>1818</v>
      </c>
      <c r="B76" s="255" t="s">
        <v>3437</v>
      </c>
      <c r="C76" s="256" t="s">
        <v>112</v>
      </c>
      <c r="D76" s="257">
        <v>820000.0</v>
      </c>
      <c r="E76" s="258" t="str">
        <f>vlookup(C76,'Master data'!$A$1:$C$29,3,0)</f>
        <v>Biến phí</v>
      </c>
      <c r="F76" s="258" t="str">
        <f>vlookup(C76,'Master data'!$A$1:$C$29,2,0)</f>
        <v>Chi phí hành chính</v>
      </c>
    </row>
    <row r="77" ht="21.0" hidden="1" customHeight="1" outlineLevel="1">
      <c r="A77" s="165" t="s">
        <v>1818</v>
      </c>
      <c r="B77" s="259" t="s">
        <v>3449</v>
      </c>
      <c r="C77" s="256" t="s">
        <v>112</v>
      </c>
      <c r="D77" s="260">
        <v>4000000.0</v>
      </c>
      <c r="E77" s="254" t="str">
        <f>vlookup(C77,'Master data'!$A$1:$C$29,3,0)</f>
        <v>Biến phí</v>
      </c>
      <c r="F77" s="254" t="str">
        <f>vlookup(C77,'Master data'!$A$1:$C$29,2,0)</f>
        <v>Chi phí hành chính</v>
      </c>
    </row>
    <row r="78" ht="21.0" hidden="1" customHeight="1" outlineLevel="1">
      <c r="A78" s="165" t="s">
        <v>1818</v>
      </c>
      <c r="B78" s="255" t="s">
        <v>3450</v>
      </c>
      <c r="C78" s="256" t="s">
        <v>112</v>
      </c>
      <c r="D78" s="257">
        <v>355000.0</v>
      </c>
      <c r="E78" s="258" t="str">
        <f>vlookup(C78,'Master data'!$A$1:$C$29,3,0)</f>
        <v>Biến phí</v>
      </c>
      <c r="F78" s="258" t="str">
        <f>vlookup(C78,'Master data'!$A$1:$C$29,2,0)</f>
        <v>Chi phí hành chính</v>
      </c>
    </row>
    <row r="79" ht="21.0" hidden="1" customHeight="1" outlineLevel="1">
      <c r="A79" s="165" t="s">
        <v>1818</v>
      </c>
      <c r="B79" s="259" t="s">
        <v>3451</v>
      </c>
      <c r="C79" s="256" t="s">
        <v>112</v>
      </c>
      <c r="D79" s="260">
        <v>2000000.0</v>
      </c>
      <c r="E79" s="254" t="str">
        <f>vlookup(C79,'Master data'!$A$1:$C$29,3,0)</f>
        <v>Biến phí</v>
      </c>
      <c r="F79" s="254" t="str">
        <f>vlookup(C79,'Master data'!$A$1:$C$29,2,0)</f>
        <v>Chi phí hành chính</v>
      </c>
    </row>
    <row r="80" ht="21.0" hidden="1" customHeight="1" outlineLevel="1">
      <c r="A80" s="165" t="s">
        <v>1818</v>
      </c>
      <c r="B80" s="255" t="s">
        <v>3452</v>
      </c>
      <c r="C80" s="256" t="s">
        <v>112</v>
      </c>
      <c r="D80" s="257">
        <v>4000000.0</v>
      </c>
      <c r="E80" s="258" t="str">
        <f>vlookup(C80,'Master data'!$A$1:$C$29,3,0)</f>
        <v>Biến phí</v>
      </c>
      <c r="F80" s="258" t="str">
        <f>vlookup(C80,'Master data'!$A$1:$C$29,2,0)</f>
        <v>Chi phí hành chính</v>
      </c>
    </row>
    <row r="81" ht="21.0" hidden="1" customHeight="1" outlineLevel="1">
      <c r="A81" s="165" t="s">
        <v>1818</v>
      </c>
      <c r="B81" s="259" t="s">
        <v>3453</v>
      </c>
      <c r="C81" s="256" t="s">
        <v>112</v>
      </c>
      <c r="D81" s="260">
        <v>2000000.0</v>
      </c>
      <c r="E81" s="254" t="str">
        <f>vlookup(C81,'Master data'!$A$1:$C$29,3,0)</f>
        <v>Biến phí</v>
      </c>
      <c r="F81" s="254" t="str">
        <f>vlookup(C81,'Master data'!$A$1:$C$29,2,0)</f>
        <v>Chi phí hành chính</v>
      </c>
    </row>
    <row r="82" ht="21.0" hidden="1" customHeight="1" outlineLevel="1">
      <c r="A82" s="165" t="s">
        <v>1818</v>
      </c>
      <c r="B82" s="255" t="s">
        <v>3454</v>
      </c>
      <c r="C82" s="256" t="s">
        <v>112</v>
      </c>
      <c r="D82" s="257">
        <v>890000.0</v>
      </c>
      <c r="E82" s="258" t="str">
        <f>vlookup(C82,'Master data'!$A$1:$C$29,3,0)</f>
        <v>Biến phí</v>
      </c>
      <c r="F82" s="258" t="str">
        <f>vlookup(C82,'Master data'!$A$1:$C$29,2,0)</f>
        <v>Chi phí hành chính</v>
      </c>
    </row>
    <row r="83" ht="21.0" hidden="1" customHeight="1" outlineLevel="1">
      <c r="A83" s="165" t="s">
        <v>1818</v>
      </c>
      <c r="B83" s="259" t="s">
        <v>3455</v>
      </c>
      <c r="C83" s="256" t="s">
        <v>112</v>
      </c>
      <c r="D83" s="260">
        <v>2969002.0</v>
      </c>
      <c r="E83" s="254" t="str">
        <f>vlookup(C83,'Master data'!$A$1:$C$29,3,0)</f>
        <v>Biến phí</v>
      </c>
      <c r="F83" s="254" t="str">
        <f>vlookup(C83,'Master data'!$A$1:$C$29,2,0)</f>
        <v>Chi phí hành chính</v>
      </c>
    </row>
    <row r="84" ht="21.0" hidden="1" customHeight="1" outlineLevel="1">
      <c r="A84" s="165" t="s">
        <v>1818</v>
      </c>
      <c r="B84" s="255" t="s">
        <v>9</v>
      </c>
      <c r="C84" s="256" t="s">
        <v>95</v>
      </c>
      <c r="D84" s="257">
        <v>2.22E8</v>
      </c>
      <c r="E84" s="258" t="str">
        <f>vlookup(C84,'Master data'!$A$1:$C$29,3,0)</f>
        <v>Biến phí</v>
      </c>
      <c r="F84" s="258" t="str">
        <f>vlookup(C84,'Master data'!$A$1:$C$29,2,0)</f>
        <v>Chi phí bán hàng</v>
      </c>
    </row>
    <row r="85" ht="21.0" hidden="1" customHeight="1" outlineLevel="1">
      <c r="A85" s="165" t="s">
        <v>1818</v>
      </c>
      <c r="B85" s="259" t="s">
        <v>927</v>
      </c>
      <c r="C85" s="256" t="s">
        <v>120</v>
      </c>
      <c r="D85" s="260">
        <v>5.75E7</v>
      </c>
      <c r="E85" s="254" t="str">
        <f>vlookup(C85,'Master data'!$A$1:$C$29,3,0)</f>
        <v>Định phí</v>
      </c>
      <c r="F85" s="254" t="str">
        <f>vlookup(C85,'Master data'!$A$1:$C$29,2,0)</f>
        <v>Chi phí QLDN</v>
      </c>
    </row>
    <row r="86" ht="21.0" hidden="1" customHeight="1" outlineLevel="1">
      <c r="A86" s="165" t="s">
        <v>1818</v>
      </c>
      <c r="B86" s="255" t="s">
        <v>1124</v>
      </c>
      <c r="C86" s="256" t="s">
        <v>116</v>
      </c>
      <c r="D86" s="257">
        <v>1.3784E7</v>
      </c>
      <c r="E86" s="258" t="str">
        <f>vlookup(C86,'Master data'!$A$1:$C$29,3,0)</f>
        <v>Định phí</v>
      </c>
      <c r="F86" s="258" t="str">
        <f>vlookup(C86,'Master data'!$A$1:$C$29,2,0)</f>
        <v>Chi phí hành chính</v>
      </c>
    </row>
    <row r="87" ht="21.0" hidden="1" customHeight="1" outlineLevel="1">
      <c r="A87" s="165" t="s">
        <v>1818</v>
      </c>
      <c r="B87" s="259" t="s">
        <v>3456</v>
      </c>
      <c r="C87" s="256" t="s">
        <v>116</v>
      </c>
      <c r="D87" s="260">
        <v>9233000.0</v>
      </c>
      <c r="E87" s="254" t="str">
        <f>vlookup(C87,'Master data'!$A$1:$C$29,3,0)</f>
        <v>Định phí</v>
      </c>
      <c r="F87" s="254" t="str">
        <f>vlookup(C87,'Master data'!$A$1:$C$29,2,0)</f>
        <v>Chi phí hành chính</v>
      </c>
    </row>
    <row r="88" ht="21.0" hidden="1" customHeight="1" outlineLevel="1">
      <c r="A88" s="165" t="s">
        <v>1818</v>
      </c>
      <c r="B88" s="255" t="s">
        <v>3457</v>
      </c>
      <c r="C88" s="256" t="s">
        <v>123</v>
      </c>
      <c r="D88" s="257">
        <v>9000000.0</v>
      </c>
      <c r="E88" s="258" t="str">
        <f>vlookup(C88,'Master data'!$A$1:$C$29,3,0)</f>
        <v>Định phí</v>
      </c>
      <c r="F88" s="258" t="str">
        <f>vlookup(C88,'Master data'!$A$1:$C$29,2,0)</f>
        <v>Chi phí QLDN</v>
      </c>
    </row>
    <row r="89" ht="21.0" hidden="1" customHeight="1" outlineLevel="1">
      <c r="A89" s="165" t="s">
        <v>1818</v>
      </c>
      <c r="B89" s="259" t="s">
        <v>430</v>
      </c>
      <c r="C89" s="256" t="s">
        <v>121</v>
      </c>
      <c r="D89" s="260">
        <v>1.761792E7</v>
      </c>
      <c r="E89" s="254" t="str">
        <f>vlookup(C89,'Master data'!$A$1:$C$29,3,0)</f>
        <v>Định phí</v>
      </c>
      <c r="F89" s="254" t="str">
        <f>vlookup(C89,'Master data'!$A$1:$C$29,2,0)</f>
        <v>Chi phí QLDN</v>
      </c>
    </row>
    <row r="90" ht="21.0" hidden="1" customHeight="1" outlineLevel="1">
      <c r="A90" s="165" t="s">
        <v>1818</v>
      </c>
      <c r="B90" s="255" t="s">
        <v>3418</v>
      </c>
      <c r="C90" s="256" t="s">
        <v>109</v>
      </c>
      <c r="D90" s="257">
        <v>1.390625E8</v>
      </c>
      <c r="E90" s="258" t="str">
        <f>vlookup(C90,'Master data'!$A$1:$C$29,3,0)</f>
        <v>Định phí</v>
      </c>
      <c r="F90" s="258" t="str">
        <f>vlookup(C90,'Master data'!$A$1:$C$29,2,0)</f>
        <v>Chi phí QLDN</v>
      </c>
    </row>
    <row r="91" ht="21.0" hidden="1" customHeight="1" outlineLevel="1">
      <c r="A91" s="165" t="s">
        <v>1818</v>
      </c>
      <c r="B91" s="259" t="s">
        <v>3419</v>
      </c>
      <c r="C91" s="256" t="s">
        <v>17</v>
      </c>
      <c r="D91" s="260">
        <v>2.47343148E8</v>
      </c>
      <c r="E91" s="254" t="str">
        <f>vlookup(C91,'Master data'!$A$1:$C$29,3,0)</f>
        <v>Biến phí</v>
      </c>
      <c r="F91" s="254" t="str">
        <f>vlookup(C91,'Master data'!$A$1:$C$29,2,0)</f>
        <v>Chi phí bán hàng</v>
      </c>
    </row>
    <row r="92" ht="21.0" hidden="1" customHeight="1" outlineLevel="1">
      <c r="A92" s="165" t="s">
        <v>1818</v>
      </c>
      <c r="B92" s="255" t="s">
        <v>3024</v>
      </c>
      <c r="C92" s="256" t="s">
        <v>109</v>
      </c>
      <c r="D92" s="257">
        <v>2.33813599E8</v>
      </c>
      <c r="E92" s="258" t="str">
        <f>vlookup(C92,'Master data'!$A$1:$C$29,3,0)</f>
        <v>Định phí</v>
      </c>
      <c r="F92" s="258" t="str">
        <f>vlookup(C92,'Master data'!$A$1:$C$29,2,0)</f>
        <v>Chi phí QLDN</v>
      </c>
    </row>
    <row r="93" ht="21.0" hidden="1" customHeight="1" outlineLevel="1">
      <c r="A93" s="165" t="s">
        <v>1818</v>
      </c>
      <c r="B93" s="259" t="s">
        <v>3025</v>
      </c>
      <c r="C93" s="256" t="s">
        <v>17</v>
      </c>
      <c r="D93" s="260">
        <v>5.7896593E7</v>
      </c>
      <c r="E93" s="254" t="str">
        <f>vlookup(C93,'Master data'!$A$1:$C$29,3,0)</f>
        <v>Biến phí</v>
      </c>
      <c r="F93" s="254" t="str">
        <f>vlookup(C93,'Master data'!$A$1:$C$29,2,0)</f>
        <v>Chi phí bán hàng</v>
      </c>
    </row>
    <row r="94" ht="21.0" hidden="1" customHeight="1" outlineLevel="1">
      <c r="A94" s="165" t="s">
        <v>1818</v>
      </c>
      <c r="B94" s="255" t="s">
        <v>3458</v>
      </c>
      <c r="C94" s="256" t="s">
        <v>99</v>
      </c>
      <c r="D94" s="257">
        <v>1920000.0</v>
      </c>
      <c r="E94" s="258" t="str">
        <f>vlookup(C94,'Master data'!$A$1:$C$29,3,0)</f>
        <v>Biến phí</v>
      </c>
      <c r="F94" s="258" t="str">
        <f>vlookup(C94,'Master data'!$A$1:$C$29,2,0)</f>
        <v>Chi phí giá vốn</v>
      </c>
    </row>
    <row r="95" ht="21.0" hidden="1" customHeight="1" outlineLevel="1">
      <c r="A95" s="165" t="s">
        <v>1818</v>
      </c>
      <c r="B95" s="259" t="s">
        <v>2219</v>
      </c>
      <c r="C95" s="256" t="s">
        <v>99</v>
      </c>
      <c r="D95" s="260">
        <v>2.1359E7</v>
      </c>
      <c r="E95" s="254" t="str">
        <f>vlookup(C95,'Master data'!$A$1:$C$29,3,0)</f>
        <v>Biến phí</v>
      </c>
      <c r="F95" s="254" t="str">
        <f>vlookup(C95,'Master data'!$A$1:$C$29,2,0)</f>
        <v>Chi phí giá vốn</v>
      </c>
    </row>
    <row r="96" ht="21.0" hidden="1" customHeight="1" outlineLevel="1">
      <c r="A96" s="165" t="s">
        <v>1818</v>
      </c>
      <c r="B96" s="255" t="s">
        <v>3459</v>
      </c>
      <c r="C96" s="256" t="s">
        <v>99</v>
      </c>
      <c r="D96" s="257">
        <v>2.64649E7</v>
      </c>
      <c r="E96" s="258" t="str">
        <f>vlookup(C96,'Master data'!$A$1:$C$29,3,0)</f>
        <v>Biến phí</v>
      </c>
      <c r="F96" s="258" t="str">
        <f>vlookup(C96,'Master data'!$A$1:$C$29,2,0)</f>
        <v>Chi phí giá vốn</v>
      </c>
    </row>
    <row r="97" ht="21.0" hidden="1" customHeight="1" outlineLevel="1">
      <c r="A97" s="173" t="s">
        <v>1818</v>
      </c>
      <c r="B97" s="267" t="s">
        <v>2318</v>
      </c>
      <c r="C97" s="262" t="s">
        <v>70</v>
      </c>
      <c r="D97" s="268">
        <v>3.405E7</v>
      </c>
      <c r="E97" s="269" t="str">
        <f>vlookup(C97,'Master data'!$A$1:$C$29,3,0)</f>
        <v>Chi phí khác</v>
      </c>
      <c r="F97" s="269" t="str">
        <f>vlookup(C97,'Master data'!$A$1:$C$29,2,0)</f>
        <v>Chi phí khác</v>
      </c>
    </row>
    <row r="98" ht="21.0" customHeight="1" collapsed="1">
      <c r="A98" s="165" t="s">
        <v>1821</v>
      </c>
      <c r="B98" s="270" t="s">
        <v>274</v>
      </c>
      <c r="C98" s="252" t="s">
        <v>112</v>
      </c>
      <c r="D98" s="271">
        <v>0.0</v>
      </c>
      <c r="E98" s="258" t="str">
        <f>vlookup(C98,'Master data'!$A$1:$C$29,3,0)</f>
        <v>Biến phí</v>
      </c>
      <c r="F98" s="258" t="str">
        <f>vlookup(C98,'Master data'!$A$1:$C$29,2,0)</f>
        <v>Chi phí hành chính</v>
      </c>
    </row>
    <row r="99" ht="21.0" hidden="1" customHeight="1" outlineLevel="1">
      <c r="A99" s="165" t="s">
        <v>1821</v>
      </c>
      <c r="B99" s="272" t="s">
        <v>3460</v>
      </c>
      <c r="C99" s="252" t="s">
        <v>112</v>
      </c>
      <c r="D99" s="273">
        <v>2000000.0</v>
      </c>
      <c r="E99" s="258" t="str">
        <f>vlookup(C99,'Master data'!$A$1:$C$29,3,0)</f>
        <v>Biến phí</v>
      </c>
      <c r="F99" s="258" t="str">
        <f>vlookup(C99,'Master data'!$A$1:$C$29,2,0)</f>
        <v>Chi phí hành chính</v>
      </c>
    </row>
    <row r="100" ht="21.0" hidden="1" customHeight="1" outlineLevel="1">
      <c r="A100" s="165" t="s">
        <v>1821</v>
      </c>
      <c r="B100" s="259" t="s">
        <v>3422</v>
      </c>
      <c r="C100" s="256" t="s">
        <v>112</v>
      </c>
      <c r="D100" s="260">
        <v>1118000.0</v>
      </c>
      <c r="E100" s="254" t="str">
        <f>vlookup(C100,'Master data'!$A$1:$C$29,3,0)</f>
        <v>Biến phí</v>
      </c>
      <c r="F100" s="254" t="str">
        <f>vlookup(C100,'Master data'!$A$1:$C$29,2,0)</f>
        <v>Chi phí hành chính</v>
      </c>
    </row>
    <row r="101" ht="21.0" hidden="1" customHeight="1" outlineLevel="1">
      <c r="A101" s="165" t="s">
        <v>1821</v>
      </c>
      <c r="B101" s="255" t="s">
        <v>3461</v>
      </c>
      <c r="C101" s="256" t="s">
        <v>112</v>
      </c>
      <c r="D101" s="257">
        <v>2000000.0</v>
      </c>
      <c r="E101" s="258" t="str">
        <f>vlookup(C101,'Master data'!$A$1:$C$29,3,0)</f>
        <v>Biến phí</v>
      </c>
      <c r="F101" s="258" t="str">
        <f>vlookup(C101,'Master data'!$A$1:$C$29,2,0)</f>
        <v>Chi phí hành chính</v>
      </c>
    </row>
    <row r="102" ht="21.0" hidden="1" customHeight="1" outlineLevel="1">
      <c r="A102" s="165" t="s">
        <v>1821</v>
      </c>
      <c r="B102" s="259" t="s">
        <v>1851</v>
      </c>
      <c r="C102" s="256" t="s">
        <v>112</v>
      </c>
      <c r="D102" s="260">
        <v>1.7787E7</v>
      </c>
      <c r="E102" s="254" t="str">
        <f>vlookup(C102,'Master data'!$A$1:$C$29,3,0)</f>
        <v>Biến phí</v>
      </c>
      <c r="F102" s="254" t="str">
        <f>vlookup(C102,'Master data'!$A$1:$C$29,2,0)</f>
        <v>Chi phí hành chính</v>
      </c>
    </row>
    <row r="103" ht="21.0" hidden="1" customHeight="1" outlineLevel="1">
      <c r="A103" s="165" t="s">
        <v>1821</v>
      </c>
      <c r="B103" s="255" t="s">
        <v>3462</v>
      </c>
      <c r="C103" s="256" t="s">
        <v>112</v>
      </c>
      <c r="D103" s="257">
        <v>2000000.0</v>
      </c>
      <c r="E103" s="258" t="str">
        <f>vlookup(C103,'Master data'!$A$1:$C$29,3,0)</f>
        <v>Biến phí</v>
      </c>
      <c r="F103" s="258" t="str">
        <f>vlookup(C103,'Master data'!$A$1:$C$29,2,0)</f>
        <v>Chi phí hành chính</v>
      </c>
    </row>
    <row r="104" ht="21.0" hidden="1" customHeight="1" outlineLevel="1">
      <c r="A104" s="165" t="s">
        <v>1821</v>
      </c>
      <c r="B104" s="259" t="s">
        <v>3463</v>
      </c>
      <c r="C104" s="256" t="s">
        <v>112</v>
      </c>
      <c r="D104" s="260">
        <v>2.3E7</v>
      </c>
      <c r="E104" s="254" t="str">
        <f>vlookup(C104,'Master data'!$A$1:$C$29,3,0)</f>
        <v>Biến phí</v>
      </c>
      <c r="F104" s="254" t="str">
        <f>vlookup(C104,'Master data'!$A$1:$C$29,2,0)</f>
        <v>Chi phí hành chính</v>
      </c>
    </row>
    <row r="105" ht="21.0" hidden="1" customHeight="1" outlineLevel="1">
      <c r="A105" s="165" t="s">
        <v>1821</v>
      </c>
      <c r="B105" s="255" t="s">
        <v>3464</v>
      </c>
      <c r="C105" s="256" t="s">
        <v>112</v>
      </c>
      <c r="D105" s="257">
        <v>7000000.0</v>
      </c>
      <c r="E105" s="258" t="str">
        <f>vlookup(C105,'Master data'!$A$1:$C$29,3,0)</f>
        <v>Biến phí</v>
      </c>
      <c r="F105" s="258" t="str">
        <f>vlookup(C105,'Master data'!$A$1:$C$29,2,0)</f>
        <v>Chi phí hành chính</v>
      </c>
    </row>
    <row r="106" ht="21.0" hidden="1" customHeight="1" outlineLevel="1">
      <c r="A106" s="165" t="s">
        <v>1821</v>
      </c>
      <c r="B106" s="259" t="s">
        <v>3465</v>
      </c>
      <c r="C106" s="256" t="s">
        <v>112</v>
      </c>
      <c r="D106" s="260">
        <v>1.8E7</v>
      </c>
      <c r="E106" s="254" t="str">
        <f>vlookup(C106,'Master data'!$A$1:$C$29,3,0)</f>
        <v>Biến phí</v>
      </c>
      <c r="F106" s="254" t="str">
        <f>vlookup(C106,'Master data'!$A$1:$C$29,2,0)</f>
        <v>Chi phí hành chính</v>
      </c>
    </row>
    <row r="107" ht="21.0" hidden="1" customHeight="1" outlineLevel="1">
      <c r="A107" s="165" t="s">
        <v>1821</v>
      </c>
      <c r="B107" s="255" t="s">
        <v>3466</v>
      </c>
      <c r="C107" s="256" t="s">
        <v>112</v>
      </c>
      <c r="D107" s="257">
        <v>3.0E7</v>
      </c>
      <c r="E107" s="258" t="str">
        <f>vlookup(C107,'Master data'!$A$1:$C$29,3,0)</f>
        <v>Biến phí</v>
      </c>
      <c r="F107" s="258" t="str">
        <f>vlookup(C107,'Master data'!$A$1:$C$29,2,0)</f>
        <v>Chi phí hành chính</v>
      </c>
    </row>
    <row r="108" ht="21.0" hidden="1" customHeight="1" outlineLevel="1">
      <c r="A108" s="165" t="s">
        <v>1821</v>
      </c>
      <c r="B108" s="259" t="s">
        <v>3467</v>
      </c>
      <c r="C108" s="256" t="s">
        <v>112</v>
      </c>
      <c r="D108" s="260">
        <v>864000.0</v>
      </c>
      <c r="E108" s="254" t="str">
        <f>vlookup(C108,'Master data'!$A$1:$C$29,3,0)</f>
        <v>Biến phí</v>
      </c>
      <c r="F108" s="254" t="str">
        <f>vlookup(C108,'Master data'!$A$1:$C$29,2,0)</f>
        <v>Chi phí hành chính</v>
      </c>
    </row>
    <row r="109" ht="21.0" hidden="1" customHeight="1" outlineLevel="1">
      <c r="A109" s="165" t="s">
        <v>1821</v>
      </c>
      <c r="B109" s="255" t="s">
        <v>3468</v>
      </c>
      <c r="C109" s="256" t="s">
        <v>112</v>
      </c>
      <c r="D109" s="257">
        <v>6000000.0</v>
      </c>
      <c r="E109" s="258" t="str">
        <f>vlookup(C109,'Master data'!$A$1:$C$29,3,0)</f>
        <v>Biến phí</v>
      </c>
      <c r="F109" s="258" t="str">
        <f>vlookup(C109,'Master data'!$A$1:$C$29,2,0)</f>
        <v>Chi phí hành chính</v>
      </c>
    </row>
    <row r="110" ht="21.0" hidden="1" customHeight="1" outlineLevel="1">
      <c r="A110" s="165" t="s">
        <v>1821</v>
      </c>
      <c r="B110" s="259" t="s">
        <v>3469</v>
      </c>
      <c r="C110" s="256" t="s">
        <v>112</v>
      </c>
      <c r="D110" s="260">
        <v>7000000.0</v>
      </c>
      <c r="E110" s="254" t="str">
        <f>vlookup(C110,'Master data'!$A$1:$C$29,3,0)</f>
        <v>Biến phí</v>
      </c>
      <c r="F110" s="254" t="str">
        <f>vlookup(C110,'Master data'!$A$1:$C$29,2,0)</f>
        <v>Chi phí hành chính</v>
      </c>
    </row>
    <row r="111" ht="21.0" hidden="1" customHeight="1" outlineLevel="1">
      <c r="A111" s="165" t="s">
        <v>1821</v>
      </c>
      <c r="B111" s="255" t="s">
        <v>3470</v>
      </c>
      <c r="C111" s="256" t="s">
        <v>112</v>
      </c>
      <c r="D111" s="257">
        <v>1814000.0</v>
      </c>
      <c r="E111" s="258" t="str">
        <f>vlookup(C111,'Master data'!$A$1:$C$29,3,0)</f>
        <v>Biến phí</v>
      </c>
      <c r="F111" s="258" t="str">
        <f>vlookup(C111,'Master data'!$A$1:$C$29,2,0)</f>
        <v>Chi phí hành chính</v>
      </c>
    </row>
    <row r="112" ht="21.0" hidden="1" customHeight="1" outlineLevel="1">
      <c r="A112" s="165" t="s">
        <v>1821</v>
      </c>
      <c r="B112" s="259" t="s">
        <v>3471</v>
      </c>
      <c r="C112" s="256" t="s">
        <v>112</v>
      </c>
      <c r="D112" s="260">
        <v>919000.0</v>
      </c>
      <c r="E112" s="254" t="str">
        <f>vlookup(C112,'Master data'!$A$1:$C$29,3,0)</f>
        <v>Biến phí</v>
      </c>
      <c r="F112" s="254" t="str">
        <f>vlookup(C112,'Master data'!$A$1:$C$29,2,0)</f>
        <v>Chi phí hành chính</v>
      </c>
    </row>
    <row r="113" ht="21.0" hidden="1" customHeight="1" outlineLevel="1">
      <c r="A113" s="165" t="s">
        <v>1821</v>
      </c>
      <c r="B113" s="255" t="s">
        <v>3472</v>
      </c>
      <c r="C113" s="256" t="s">
        <v>112</v>
      </c>
      <c r="D113" s="257">
        <v>2000000.0</v>
      </c>
      <c r="E113" s="258" t="str">
        <f>vlookup(C113,'Master data'!$A$1:$C$29,3,0)</f>
        <v>Biến phí</v>
      </c>
      <c r="F113" s="258" t="str">
        <f>vlookup(C113,'Master data'!$A$1:$C$29,2,0)</f>
        <v>Chi phí hành chính</v>
      </c>
    </row>
    <row r="114" ht="21.0" hidden="1" customHeight="1" outlineLevel="1">
      <c r="A114" s="165" t="s">
        <v>1821</v>
      </c>
      <c r="B114" s="259" t="s">
        <v>3473</v>
      </c>
      <c r="C114" s="256" t="s">
        <v>112</v>
      </c>
      <c r="D114" s="260">
        <v>4000000.0</v>
      </c>
      <c r="E114" s="254" t="str">
        <f>vlookup(C114,'Master data'!$A$1:$C$29,3,0)</f>
        <v>Biến phí</v>
      </c>
      <c r="F114" s="254" t="str">
        <f>vlookup(C114,'Master data'!$A$1:$C$29,2,0)</f>
        <v>Chi phí hành chính</v>
      </c>
    </row>
    <row r="115" ht="21.0" hidden="1" customHeight="1" outlineLevel="1">
      <c r="A115" s="165" t="s">
        <v>1821</v>
      </c>
      <c r="B115" s="255" t="s">
        <v>3474</v>
      </c>
      <c r="C115" s="256" t="s">
        <v>112</v>
      </c>
      <c r="D115" s="257">
        <v>8900000.0</v>
      </c>
      <c r="E115" s="258" t="str">
        <f>vlookup(C115,'Master data'!$A$1:$C$29,3,0)</f>
        <v>Biến phí</v>
      </c>
      <c r="F115" s="258" t="str">
        <f>vlookup(C115,'Master data'!$A$1:$C$29,2,0)</f>
        <v>Chi phí hành chính</v>
      </c>
    </row>
    <row r="116" ht="21.0" hidden="1" customHeight="1" outlineLevel="1">
      <c r="A116" s="165" t="s">
        <v>1821</v>
      </c>
      <c r="B116" s="259" t="s">
        <v>3475</v>
      </c>
      <c r="C116" s="256" t="s">
        <v>112</v>
      </c>
      <c r="D116" s="260">
        <v>3.42E7</v>
      </c>
      <c r="E116" s="254" t="str">
        <f>vlookup(C116,'Master data'!$A$1:$C$29,3,0)</f>
        <v>Biến phí</v>
      </c>
      <c r="F116" s="254" t="str">
        <f>vlookup(C116,'Master data'!$A$1:$C$29,2,0)</f>
        <v>Chi phí hành chính</v>
      </c>
    </row>
    <row r="117" ht="21.0" hidden="1" customHeight="1" outlineLevel="1">
      <c r="A117" s="165" t="s">
        <v>1821</v>
      </c>
      <c r="B117" s="255" t="s">
        <v>3476</v>
      </c>
      <c r="C117" s="256" t="s">
        <v>112</v>
      </c>
      <c r="D117" s="257">
        <v>3000000.0</v>
      </c>
      <c r="E117" s="258" t="str">
        <f>vlookup(C117,'Master data'!$A$1:$C$29,3,0)</f>
        <v>Biến phí</v>
      </c>
      <c r="F117" s="258" t="str">
        <f>vlookup(C117,'Master data'!$A$1:$C$29,2,0)</f>
        <v>Chi phí hành chính</v>
      </c>
    </row>
    <row r="118" ht="21.0" hidden="1" customHeight="1" outlineLevel="1">
      <c r="A118" s="165" t="s">
        <v>1821</v>
      </c>
      <c r="B118" s="259" t="s">
        <v>3477</v>
      </c>
      <c r="C118" s="256" t="s">
        <v>112</v>
      </c>
      <c r="D118" s="260">
        <v>2.157069E7</v>
      </c>
      <c r="E118" s="254" t="str">
        <f>vlookup(C118,'Master data'!$A$1:$C$29,3,0)</f>
        <v>Biến phí</v>
      </c>
      <c r="F118" s="254" t="str">
        <f>vlookup(C118,'Master data'!$A$1:$C$29,2,0)</f>
        <v>Chi phí hành chính</v>
      </c>
    </row>
    <row r="119" ht="21.0" hidden="1" customHeight="1" outlineLevel="1">
      <c r="A119" s="165" t="s">
        <v>1821</v>
      </c>
      <c r="B119" s="255" t="s">
        <v>9</v>
      </c>
      <c r="C119" s="256" t="s">
        <v>95</v>
      </c>
      <c r="D119" s="257">
        <v>2.65E8</v>
      </c>
      <c r="E119" s="258" t="str">
        <f>vlookup(C119,'Master data'!$A$1:$C$29,3,0)</f>
        <v>Biến phí</v>
      </c>
      <c r="F119" s="258" t="str">
        <f>vlookup(C119,'Master data'!$A$1:$C$29,2,0)</f>
        <v>Chi phí bán hàng</v>
      </c>
    </row>
    <row r="120" ht="21.0" hidden="1" customHeight="1" outlineLevel="1">
      <c r="A120" s="165" t="s">
        <v>1821</v>
      </c>
      <c r="B120" s="259" t="s">
        <v>927</v>
      </c>
      <c r="C120" s="256" t="s">
        <v>120</v>
      </c>
      <c r="D120" s="260">
        <v>5.75E7</v>
      </c>
      <c r="E120" s="254" t="str">
        <f>vlookup(C120,'Master data'!$A$1:$C$29,3,0)</f>
        <v>Định phí</v>
      </c>
      <c r="F120" s="254" t="str">
        <f>vlookup(C120,'Master data'!$A$1:$C$29,2,0)</f>
        <v>Chi phí QLDN</v>
      </c>
    </row>
    <row r="121" ht="21.0" hidden="1" customHeight="1" outlineLevel="1">
      <c r="A121" s="165" t="s">
        <v>1821</v>
      </c>
      <c r="B121" s="255" t="s">
        <v>1124</v>
      </c>
      <c r="C121" s="256" t="s">
        <v>116</v>
      </c>
      <c r="D121" s="257">
        <v>1.3809E7</v>
      </c>
      <c r="E121" s="258" t="str">
        <f>vlookup(C121,'Master data'!$A$1:$C$29,3,0)</f>
        <v>Định phí</v>
      </c>
      <c r="F121" s="258" t="str">
        <f>vlookup(C121,'Master data'!$A$1:$C$29,2,0)</f>
        <v>Chi phí hành chính</v>
      </c>
    </row>
    <row r="122" ht="21.0" hidden="1" customHeight="1" outlineLevel="1">
      <c r="A122" s="165" t="s">
        <v>1821</v>
      </c>
      <c r="B122" s="259" t="s">
        <v>430</v>
      </c>
      <c r="C122" s="256" t="s">
        <v>121</v>
      </c>
      <c r="D122" s="260">
        <v>1.762816E7</v>
      </c>
      <c r="E122" s="254" t="str">
        <f>vlookup(C122,'Master data'!$A$1:$C$29,3,0)</f>
        <v>Định phí</v>
      </c>
      <c r="F122" s="254" t="str">
        <f>vlookup(C122,'Master data'!$A$1:$C$29,2,0)</f>
        <v>Chi phí QLDN</v>
      </c>
    </row>
    <row r="123" ht="21.0" hidden="1" customHeight="1" outlineLevel="1">
      <c r="A123" s="165" t="s">
        <v>1821</v>
      </c>
      <c r="B123" s="255" t="s">
        <v>3418</v>
      </c>
      <c r="C123" s="256" t="s">
        <v>109</v>
      </c>
      <c r="D123" s="257">
        <v>1.41375E8</v>
      </c>
      <c r="E123" s="258" t="str">
        <f>vlookup(C123,'Master data'!$A$1:$C$29,3,0)</f>
        <v>Định phí</v>
      </c>
      <c r="F123" s="258" t="str">
        <f>vlookup(C123,'Master data'!$A$1:$C$29,2,0)</f>
        <v>Chi phí QLDN</v>
      </c>
    </row>
    <row r="124" ht="21.0" hidden="1" customHeight="1" outlineLevel="1">
      <c r="A124" s="165" t="s">
        <v>1821</v>
      </c>
      <c r="B124" s="259" t="s">
        <v>3478</v>
      </c>
      <c r="C124" s="256" t="s">
        <v>17</v>
      </c>
      <c r="D124" s="260">
        <v>2.65036488E8</v>
      </c>
      <c r="E124" s="254" t="str">
        <f>vlookup(C124,'Master data'!$A$1:$C$29,3,0)</f>
        <v>Biến phí</v>
      </c>
      <c r="F124" s="254" t="str">
        <f>vlookup(C124,'Master data'!$A$1:$C$29,2,0)</f>
        <v>Chi phí bán hàng</v>
      </c>
    </row>
    <row r="125" ht="21.0" hidden="1" customHeight="1" outlineLevel="1">
      <c r="A125" s="165" t="s">
        <v>1821</v>
      </c>
      <c r="B125" s="255" t="s">
        <v>3056</v>
      </c>
      <c r="C125" s="256" t="s">
        <v>109</v>
      </c>
      <c r="D125" s="257">
        <v>1.99440659E8</v>
      </c>
      <c r="E125" s="258" t="str">
        <f>vlookup(C125,'Master data'!$A$1:$C$29,3,0)</f>
        <v>Định phí</v>
      </c>
      <c r="F125" s="258" t="str">
        <f>vlookup(C125,'Master data'!$A$1:$C$29,2,0)</f>
        <v>Chi phí QLDN</v>
      </c>
    </row>
    <row r="126" ht="21.0" hidden="1" customHeight="1" outlineLevel="1">
      <c r="A126" s="165" t="s">
        <v>1821</v>
      </c>
      <c r="B126" s="259" t="s">
        <v>3479</v>
      </c>
      <c r="C126" s="256" t="s">
        <v>17</v>
      </c>
      <c r="D126" s="260">
        <v>6.8760357E7</v>
      </c>
      <c r="E126" s="254" t="str">
        <f>vlookup(C126,'Master data'!$A$1:$C$29,3,0)</f>
        <v>Biến phí</v>
      </c>
      <c r="F126" s="254" t="str">
        <f>vlookup(C126,'Master data'!$A$1:$C$29,2,0)</f>
        <v>Chi phí bán hàng</v>
      </c>
    </row>
    <row r="127" ht="21.0" hidden="1" customHeight="1" outlineLevel="1">
      <c r="A127" s="165" t="s">
        <v>1821</v>
      </c>
      <c r="B127" s="255" t="s">
        <v>3480</v>
      </c>
      <c r="C127" s="256" t="s">
        <v>99</v>
      </c>
      <c r="D127" s="257">
        <v>1300000.0</v>
      </c>
      <c r="E127" s="258" t="str">
        <f>vlookup(C127,'Master data'!$A$1:$C$29,3,0)</f>
        <v>Biến phí</v>
      </c>
      <c r="F127" s="258" t="str">
        <f>vlookup(C127,'Master data'!$A$1:$C$29,2,0)</f>
        <v>Chi phí giá vốn</v>
      </c>
    </row>
    <row r="128" ht="21.0" hidden="1" customHeight="1" outlineLevel="1">
      <c r="A128" s="165" t="s">
        <v>1821</v>
      </c>
      <c r="B128" s="259" t="s">
        <v>3481</v>
      </c>
      <c r="C128" s="256" t="s">
        <v>99</v>
      </c>
      <c r="D128" s="260">
        <v>1125000.0</v>
      </c>
      <c r="E128" s="254" t="str">
        <f>vlookup(C128,'Master data'!$A$1:$C$29,3,0)</f>
        <v>Biến phí</v>
      </c>
      <c r="F128" s="254" t="str">
        <f>vlookup(C128,'Master data'!$A$1:$C$29,2,0)</f>
        <v>Chi phí giá vốn</v>
      </c>
    </row>
    <row r="129" ht="21.0" hidden="1" customHeight="1" outlineLevel="1">
      <c r="A129" s="165" t="s">
        <v>1821</v>
      </c>
      <c r="B129" s="255" t="s">
        <v>3482</v>
      </c>
      <c r="C129" s="256" t="s">
        <v>99</v>
      </c>
      <c r="D129" s="257">
        <v>4000000.0</v>
      </c>
      <c r="E129" s="258" t="str">
        <f>vlookup(C129,'Master data'!$A$1:$C$29,3,0)</f>
        <v>Biến phí</v>
      </c>
      <c r="F129" s="258" t="str">
        <f>vlookup(C129,'Master data'!$A$1:$C$29,2,0)</f>
        <v>Chi phí giá vốn</v>
      </c>
    </row>
    <row r="130" ht="21.0" hidden="1" customHeight="1" outlineLevel="1">
      <c r="A130" s="165" t="s">
        <v>1821</v>
      </c>
      <c r="B130" s="259" t="s">
        <v>3483</v>
      </c>
      <c r="C130" s="256" t="s">
        <v>99</v>
      </c>
      <c r="D130" s="260">
        <v>5.5125E7</v>
      </c>
      <c r="E130" s="254" t="str">
        <f>vlookup(C130,'Master data'!$A$1:$C$29,3,0)</f>
        <v>Biến phí</v>
      </c>
      <c r="F130" s="254" t="str">
        <f>vlookup(C130,'Master data'!$A$1:$C$29,2,0)</f>
        <v>Chi phí giá vốn</v>
      </c>
    </row>
    <row r="131" ht="21.0" hidden="1" customHeight="1" outlineLevel="1">
      <c r="A131" s="165" t="s">
        <v>1821</v>
      </c>
      <c r="B131" s="255" t="s">
        <v>3484</v>
      </c>
      <c r="C131" s="256" t="s">
        <v>99</v>
      </c>
      <c r="D131" s="257">
        <v>3.1635E7</v>
      </c>
      <c r="E131" s="258" t="str">
        <f>vlookup(C131,'Master data'!$A$1:$C$29,3,0)</f>
        <v>Biến phí</v>
      </c>
      <c r="F131" s="258" t="str">
        <f>vlookup(C131,'Master data'!$A$1:$C$29,2,0)</f>
        <v>Chi phí giá vốn</v>
      </c>
    </row>
    <row r="132" ht="21.0" hidden="1" customHeight="1" outlineLevel="1">
      <c r="A132" s="173" t="s">
        <v>1821</v>
      </c>
      <c r="B132" s="267" t="s">
        <v>3485</v>
      </c>
      <c r="C132" s="262" t="s">
        <v>99</v>
      </c>
      <c r="D132" s="268">
        <v>3.2523432E7</v>
      </c>
      <c r="E132" s="269" t="str">
        <f>vlookup(C132,'Master data'!$A$1:$C$29,3,0)</f>
        <v>Biến phí</v>
      </c>
      <c r="F132" s="269" t="str">
        <f>vlookup(C132,'Master data'!$A$1:$C$29,2,0)</f>
        <v>Chi phí giá vốn</v>
      </c>
    </row>
    <row r="133" ht="21.0" customHeight="1" collapsed="1">
      <c r="A133" s="165" t="s">
        <v>1824</v>
      </c>
      <c r="B133" s="274" t="s">
        <v>274</v>
      </c>
      <c r="C133" s="275" t="s">
        <v>112</v>
      </c>
      <c r="D133" s="276">
        <v>0.0</v>
      </c>
      <c r="E133" s="277" t="str">
        <f>vlookup(C133,'Master data'!$A$1:$C$29,3,0)</f>
        <v>Biến phí</v>
      </c>
      <c r="F133" s="277" t="str">
        <f>vlookup(C133,'Master data'!$A$1:$C$29,2,0)</f>
        <v>Chi phí hành chính</v>
      </c>
    </row>
    <row r="134" ht="21.0" hidden="1" customHeight="1" outlineLevel="1">
      <c r="A134" s="165" t="s">
        <v>1824</v>
      </c>
      <c r="B134" s="272" t="s">
        <v>1851</v>
      </c>
      <c r="C134" s="252" t="s">
        <v>112</v>
      </c>
      <c r="D134" s="273">
        <v>1.7213E7</v>
      </c>
      <c r="E134" s="258" t="str">
        <f>vlookup(C134,'Master data'!$A$1:$C$29,3,0)</f>
        <v>Biến phí</v>
      </c>
      <c r="F134" s="258" t="str">
        <f>vlookup(C134,'Master data'!$A$1:$C$29,2,0)</f>
        <v>Chi phí hành chính</v>
      </c>
    </row>
    <row r="135" ht="21.0" hidden="1" customHeight="1" outlineLevel="1">
      <c r="A135" s="165" t="s">
        <v>1824</v>
      </c>
      <c r="B135" s="259" t="s">
        <v>3486</v>
      </c>
      <c r="C135" s="256" t="s">
        <v>112</v>
      </c>
      <c r="D135" s="260">
        <v>2.4E7</v>
      </c>
      <c r="E135" s="254" t="str">
        <f>vlookup(C135,'Master data'!$A$1:$C$29,3,0)</f>
        <v>Biến phí</v>
      </c>
      <c r="F135" s="254" t="str">
        <f>vlookup(C135,'Master data'!$A$1:$C$29,2,0)</f>
        <v>Chi phí hành chính</v>
      </c>
    </row>
    <row r="136" ht="21.0" hidden="1" customHeight="1" outlineLevel="1">
      <c r="A136" s="165" t="s">
        <v>1824</v>
      </c>
      <c r="B136" s="255" t="s">
        <v>3487</v>
      </c>
      <c r="C136" s="256" t="s">
        <v>112</v>
      </c>
      <c r="D136" s="257">
        <v>4000000.0</v>
      </c>
      <c r="E136" s="258" t="str">
        <f>vlookup(C136,'Master data'!$A$1:$C$29,3,0)</f>
        <v>Biến phí</v>
      </c>
      <c r="F136" s="258" t="str">
        <f>vlookup(C136,'Master data'!$A$1:$C$29,2,0)</f>
        <v>Chi phí hành chính</v>
      </c>
    </row>
    <row r="137" ht="21.0" hidden="1" customHeight="1" outlineLevel="1">
      <c r="A137" s="165" t="s">
        <v>1824</v>
      </c>
      <c r="B137" s="259" t="s">
        <v>3488</v>
      </c>
      <c r="C137" s="256" t="s">
        <v>112</v>
      </c>
      <c r="D137" s="260">
        <v>2000000.0</v>
      </c>
      <c r="E137" s="254" t="str">
        <f>vlookup(C137,'Master data'!$A$1:$C$29,3,0)</f>
        <v>Biến phí</v>
      </c>
      <c r="F137" s="254" t="str">
        <f>vlookup(C137,'Master data'!$A$1:$C$29,2,0)</f>
        <v>Chi phí hành chính</v>
      </c>
    </row>
    <row r="138" ht="21.0" hidden="1" customHeight="1" outlineLevel="1">
      <c r="A138" s="165" t="s">
        <v>1824</v>
      </c>
      <c r="B138" s="255" t="s">
        <v>3489</v>
      </c>
      <c r="C138" s="256" t="s">
        <v>112</v>
      </c>
      <c r="D138" s="257">
        <v>1000000.0</v>
      </c>
      <c r="E138" s="258" t="str">
        <f>vlookup(C138,'Master data'!$A$1:$C$29,3,0)</f>
        <v>Biến phí</v>
      </c>
      <c r="F138" s="258" t="str">
        <f>vlookup(C138,'Master data'!$A$1:$C$29,2,0)</f>
        <v>Chi phí hành chính</v>
      </c>
    </row>
    <row r="139" ht="21.0" hidden="1" customHeight="1" outlineLevel="1">
      <c r="A139" s="165" t="s">
        <v>1824</v>
      </c>
      <c r="B139" s="259" t="s">
        <v>3490</v>
      </c>
      <c r="C139" s="256" t="s">
        <v>112</v>
      </c>
      <c r="D139" s="260">
        <v>3000000.0</v>
      </c>
      <c r="E139" s="254" t="str">
        <f>vlookup(C139,'Master data'!$A$1:$C$29,3,0)</f>
        <v>Biến phí</v>
      </c>
      <c r="F139" s="254" t="str">
        <f>vlookup(C139,'Master data'!$A$1:$C$29,2,0)</f>
        <v>Chi phí hành chính</v>
      </c>
    </row>
    <row r="140" ht="21.0" hidden="1" customHeight="1" outlineLevel="1">
      <c r="A140" s="165" t="s">
        <v>1824</v>
      </c>
      <c r="B140" s="255" t="s">
        <v>3491</v>
      </c>
      <c r="C140" s="256" t="s">
        <v>112</v>
      </c>
      <c r="D140" s="257">
        <v>2000000.0</v>
      </c>
      <c r="E140" s="258" t="str">
        <f>vlookup(C140,'Master data'!$A$1:$C$29,3,0)</f>
        <v>Biến phí</v>
      </c>
      <c r="F140" s="258" t="str">
        <f>vlookup(C140,'Master data'!$A$1:$C$29,2,0)</f>
        <v>Chi phí hành chính</v>
      </c>
    </row>
    <row r="141" ht="21.0" hidden="1" customHeight="1" outlineLevel="1">
      <c r="A141" s="165" t="s">
        <v>1824</v>
      </c>
      <c r="B141" s="259" t="s">
        <v>3492</v>
      </c>
      <c r="C141" s="256" t="s">
        <v>112</v>
      </c>
      <c r="D141" s="260">
        <v>1.7787E7</v>
      </c>
      <c r="E141" s="254" t="str">
        <f>vlookup(C141,'Master data'!$A$1:$C$29,3,0)</f>
        <v>Biến phí</v>
      </c>
      <c r="F141" s="254" t="str">
        <f>vlookup(C141,'Master data'!$A$1:$C$29,2,0)</f>
        <v>Chi phí hành chính</v>
      </c>
    </row>
    <row r="142" ht="21.0" hidden="1" customHeight="1" outlineLevel="1">
      <c r="A142" s="165" t="s">
        <v>1824</v>
      </c>
      <c r="B142" s="255" t="s">
        <v>3493</v>
      </c>
      <c r="C142" s="256" t="s">
        <v>112</v>
      </c>
      <c r="D142" s="257">
        <v>160000.0</v>
      </c>
      <c r="E142" s="258" t="str">
        <f>vlookup(C142,'Master data'!$A$1:$C$29,3,0)</f>
        <v>Biến phí</v>
      </c>
      <c r="F142" s="258" t="str">
        <f>vlookup(C142,'Master data'!$A$1:$C$29,2,0)</f>
        <v>Chi phí hành chính</v>
      </c>
    </row>
    <row r="143" ht="21.0" hidden="1" customHeight="1" outlineLevel="1">
      <c r="A143" s="165" t="s">
        <v>1824</v>
      </c>
      <c r="B143" s="259" t="s">
        <v>3494</v>
      </c>
      <c r="C143" s="256" t="s">
        <v>112</v>
      </c>
      <c r="D143" s="260">
        <v>656000.0</v>
      </c>
      <c r="E143" s="254" t="str">
        <f>vlookup(C143,'Master data'!$A$1:$C$29,3,0)</f>
        <v>Biến phí</v>
      </c>
      <c r="F143" s="254" t="str">
        <f>vlookup(C143,'Master data'!$A$1:$C$29,2,0)</f>
        <v>Chi phí hành chính</v>
      </c>
    </row>
    <row r="144" ht="21.0" hidden="1" customHeight="1" outlineLevel="1">
      <c r="A144" s="165" t="s">
        <v>1824</v>
      </c>
      <c r="B144" s="255" t="s">
        <v>3495</v>
      </c>
      <c r="C144" s="256" t="s">
        <v>112</v>
      </c>
      <c r="D144" s="257">
        <v>200000.0</v>
      </c>
      <c r="E144" s="258" t="str">
        <f>vlookup(C144,'Master data'!$A$1:$C$29,3,0)</f>
        <v>Biến phí</v>
      </c>
      <c r="F144" s="258" t="str">
        <f>vlookup(C144,'Master data'!$A$1:$C$29,2,0)</f>
        <v>Chi phí hành chính</v>
      </c>
    </row>
    <row r="145" ht="21.0" hidden="1" customHeight="1" outlineLevel="1">
      <c r="A145" s="165" t="s">
        <v>1824</v>
      </c>
      <c r="B145" s="259" t="s">
        <v>3496</v>
      </c>
      <c r="C145" s="256" t="s">
        <v>112</v>
      </c>
      <c r="D145" s="260">
        <v>1000000.0</v>
      </c>
      <c r="E145" s="254" t="str">
        <f>vlookup(C145,'Master data'!$A$1:$C$29,3,0)</f>
        <v>Biến phí</v>
      </c>
      <c r="F145" s="254" t="str">
        <f>vlookup(C145,'Master data'!$A$1:$C$29,2,0)</f>
        <v>Chi phí hành chính</v>
      </c>
    </row>
    <row r="146" ht="21.0" hidden="1" customHeight="1" outlineLevel="1">
      <c r="A146" s="165" t="s">
        <v>1824</v>
      </c>
      <c r="B146" s="255" t="s">
        <v>3497</v>
      </c>
      <c r="C146" s="256" t="s">
        <v>112</v>
      </c>
      <c r="D146" s="257">
        <v>340000.0</v>
      </c>
      <c r="E146" s="258" t="str">
        <f>vlookup(C146,'Master data'!$A$1:$C$29,3,0)</f>
        <v>Biến phí</v>
      </c>
      <c r="F146" s="258" t="str">
        <f>vlookup(C146,'Master data'!$A$1:$C$29,2,0)</f>
        <v>Chi phí hành chính</v>
      </c>
    </row>
    <row r="147" ht="21.0" hidden="1" customHeight="1" outlineLevel="1">
      <c r="A147" s="165" t="s">
        <v>1824</v>
      </c>
      <c r="B147" s="259" t="s">
        <v>2396</v>
      </c>
      <c r="C147" s="256" t="s">
        <v>112</v>
      </c>
      <c r="D147" s="260">
        <v>5180230.0</v>
      </c>
      <c r="E147" s="254" t="str">
        <f>vlookup(C147,'Master data'!$A$1:$C$29,3,0)</f>
        <v>Biến phí</v>
      </c>
      <c r="F147" s="254" t="str">
        <f>vlookup(C147,'Master data'!$A$1:$C$29,2,0)</f>
        <v>Chi phí hành chính</v>
      </c>
    </row>
    <row r="148" ht="21.0" hidden="1" customHeight="1" outlineLevel="1">
      <c r="A148" s="165" t="s">
        <v>1824</v>
      </c>
      <c r="B148" s="255" t="s">
        <v>9</v>
      </c>
      <c r="C148" s="256" t="s">
        <v>95</v>
      </c>
      <c r="D148" s="257">
        <v>3.55E8</v>
      </c>
      <c r="E148" s="258" t="str">
        <f>vlookup(C148,'Master data'!$A$1:$C$29,3,0)</f>
        <v>Biến phí</v>
      </c>
      <c r="F148" s="258" t="str">
        <f>vlookup(C148,'Master data'!$A$1:$C$29,2,0)</f>
        <v>Chi phí bán hàng</v>
      </c>
    </row>
    <row r="149" ht="21.0" hidden="1" customHeight="1" outlineLevel="1">
      <c r="A149" s="165" t="s">
        <v>1824</v>
      </c>
      <c r="B149" s="259" t="s">
        <v>927</v>
      </c>
      <c r="C149" s="256" t="s">
        <v>120</v>
      </c>
      <c r="D149" s="260">
        <v>5.9E7</v>
      </c>
      <c r="E149" s="254" t="str">
        <f>vlookup(C149,'Master data'!$A$1:$C$29,3,0)</f>
        <v>Định phí</v>
      </c>
      <c r="F149" s="254" t="str">
        <f>vlookup(C149,'Master data'!$A$1:$C$29,2,0)</f>
        <v>Chi phí QLDN</v>
      </c>
    </row>
    <row r="150" ht="21.0" hidden="1" customHeight="1" outlineLevel="1">
      <c r="A150" s="165" t="s">
        <v>1824</v>
      </c>
      <c r="B150" s="255" t="s">
        <v>1124</v>
      </c>
      <c r="C150" s="256" t="s">
        <v>116</v>
      </c>
      <c r="D150" s="257">
        <v>1.57545E7</v>
      </c>
      <c r="E150" s="258" t="str">
        <f>vlookup(C150,'Master data'!$A$1:$C$29,3,0)</f>
        <v>Định phí</v>
      </c>
      <c r="F150" s="258" t="str">
        <f>vlookup(C150,'Master data'!$A$1:$C$29,2,0)</f>
        <v>Chi phí hành chính</v>
      </c>
    </row>
    <row r="151" ht="21.0" hidden="1" customHeight="1" outlineLevel="1">
      <c r="A151" s="165" t="s">
        <v>1824</v>
      </c>
      <c r="B151" s="259" t="s">
        <v>2401</v>
      </c>
      <c r="C151" s="256" t="s">
        <v>116</v>
      </c>
      <c r="D151" s="260">
        <v>9150000.0</v>
      </c>
      <c r="E151" s="254" t="str">
        <f>vlookup(C151,'Master data'!$A$1:$C$29,3,0)</f>
        <v>Định phí</v>
      </c>
      <c r="F151" s="254" t="str">
        <f>vlookup(C151,'Master data'!$A$1:$C$29,2,0)</f>
        <v>Chi phí hành chính</v>
      </c>
    </row>
    <row r="152" ht="21.0" hidden="1" customHeight="1" outlineLevel="1">
      <c r="A152" s="165" t="s">
        <v>1824</v>
      </c>
      <c r="B152" s="255" t="s">
        <v>2403</v>
      </c>
      <c r="C152" s="256" t="s">
        <v>121</v>
      </c>
      <c r="D152" s="257">
        <v>1.762816E7</v>
      </c>
      <c r="E152" s="258" t="str">
        <f>vlookup(C152,'Master data'!$A$1:$C$29,3,0)</f>
        <v>Định phí</v>
      </c>
      <c r="F152" s="258" t="str">
        <f>vlookup(C152,'Master data'!$A$1:$C$29,2,0)</f>
        <v>Chi phí QLDN</v>
      </c>
    </row>
    <row r="153" ht="21.0" hidden="1" customHeight="1" outlineLevel="1">
      <c r="A153" s="165" t="s">
        <v>1824</v>
      </c>
      <c r="B153" s="259" t="s">
        <v>3418</v>
      </c>
      <c r="C153" s="256" t="s">
        <v>109</v>
      </c>
      <c r="D153" s="260">
        <v>1.3809375E8</v>
      </c>
      <c r="E153" s="254" t="str">
        <f>vlookup(C153,'Master data'!$A$1:$C$29,3,0)</f>
        <v>Định phí</v>
      </c>
      <c r="F153" s="254" t="str">
        <f>vlookup(C153,'Master data'!$A$1:$C$29,2,0)</f>
        <v>Chi phí QLDN</v>
      </c>
    </row>
    <row r="154" ht="21.0" hidden="1" customHeight="1" outlineLevel="1">
      <c r="A154" s="165" t="s">
        <v>1824</v>
      </c>
      <c r="B154" s="255" t="s">
        <v>3498</v>
      </c>
      <c r="C154" s="256" t="s">
        <v>17</v>
      </c>
      <c r="D154" s="257">
        <v>3.88687651E8</v>
      </c>
      <c r="E154" s="258" t="str">
        <f>vlookup(C154,'Master data'!$A$1:$C$29,3,0)</f>
        <v>Biến phí</v>
      </c>
      <c r="F154" s="258" t="str">
        <f>vlookup(C154,'Master data'!$A$1:$C$29,2,0)</f>
        <v>Chi phí bán hàng</v>
      </c>
    </row>
    <row r="155" ht="21.0" hidden="1" customHeight="1" outlineLevel="1">
      <c r="A155" s="165" t="s">
        <v>1824</v>
      </c>
      <c r="B155" s="259" t="s">
        <v>3056</v>
      </c>
      <c r="C155" s="256" t="s">
        <v>109</v>
      </c>
      <c r="D155" s="260">
        <v>1.96452953E8</v>
      </c>
      <c r="E155" s="254" t="str">
        <f>vlookup(C155,'Master data'!$A$1:$C$29,3,0)</f>
        <v>Định phí</v>
      </c>
      <c r="F155" s="254" t="str">
        <f>vlookup(C155,'Master data'!$A$1:$C$29,2,0)</f>
        <v>Chi phí QLDN</v>
      </c>
    </row>
    <row r="156" ht="21.0" hidden="1" customHeight="1" outlineLevel="1">
      <c r="A156" s="165" t="s">
        <v>1824</v>
      </c>
      <c r="B156" s="255" t="s">
        <v>3479</v>
      </c>
      <c r="C156" s="256" t="s">
        <v>17</v>
      </c>
      <c r="D156" s="257">
        <v>7.9261632E7</v>
      </c>
      <c r="E156" s="258" t="str">
        <f>vlookup(C156,'Master data'!$A$1:$C$29,3,0)</f>
        <v>Biến phí</v>
      </c>
      <c r="F156" s="258" t="str">
        <f>vlookup(C156,'Master data'!$A$1:$C$29,2,0)</f>
        <v>Chi phí bán hàng</v>
      </c>
    </row>
    <row r="157" ht="21.0" hidden="1" customHeight="1" outlineLevel="1">
      <c r="A157" s="165" t="s">
        <v>1824</v>
      </c>
      <c r="B157" s="259" t="s">
        <v>3499</v>
      </c>
      <c r="C157" s="256" t="s">
        <v>99</v>
      </c>
      <c r="D157" s="260">
        <v>3900000.0</v>
      </c>
      <c r="E157" s="254" t="str">
        <f>vlookup(C157,'Master data'!$A$1:$C$29,3,0)</f>
        <v>Biến phí</v>
      </c>
      <c r="F157" s="254" t="str">
        <f>vlookup(C157,'Master data'!$A$1:$C$29,2,0)</f>
        <v>Chi phí giá vốn</v>
      </c>
    </row>
    <row r="158" ht="21.0" hidden="1" customHeight="1" outlineLevel="1">
      <c r="A158" s="165" t="s">
        <v>1824</v>
      </c>
      <c r="B158" s="255" t="s">
        <v>3500</v>
      </c>
      <c r="C158" s="256" t="s">
        <v>99</v>
      </c>
      <c r="D158" s="257">
        <v>1440000.0</v>
      </c>
      <c r="E158" s="258" t="str">
        <f>vlookup(C158,'Master data'!$A$1:$C$29,3,0)</f>
        <v>Biến phí</v>
      </c>
      <c r="F158" s="258" t="str">
        <f>vlookup(C158,'Master data'!$A$1:$C$29,2,0)</f>
        <v>Chi phí giá vốn</v>
      </c>
    </row>
    <row r="159" ht="21.0" hidden="1" customHeight="1" outlineLevel="1">
      <c r="A159" s="165" t="s">
        <v>1824</v>
      </c>
      <c r="B159" s="259" t="s">
        <v>3501</v>
      </c>
      <c r="C159" s="256" t="s">
        <v>99</v>
      </c>
      <c r="D159" s="260">
        <v>450000.0</v>
      </c>
      <c r="E159" s="254" t="str">
        <f>vlookup(C159,'Master data'!$A$1:$C$29,3,0)</f>
        <v>Biến phí</v>
      </c>
      <c r="F159" s="254" t="str">
        <f>vlookup(C159,'Master data'!$A$1:$C$29,2,0)</f>
        <v>Chi phí giá vốn</v>
      </c>
    </row>
    <row r="160" ht="21.0" hidden="1" customHeight="1" outlineLevel="1">
      <c r="A160" s="165" t="s">
        <v>1824</v>
      </c>
      <c r="B160" s="255" t="s">
        <v>3502</v>
      </c>
      <c r="C160" s="256" t="s">
        <v>99</v>
      </c>
      <c r="D160" s="257">
        <v>3300000.0</v>
      </c>
      <c r="E160" s="258" t="str">
        <f>vlookup(C160,'Master data'!$A$1:$C$29,3,0)</f>
        <v>Biến phí</v>
      </c>
      <c r="F160" s="258" t="str">
        <f>vlookup(C160,'Master data'!$A$1:$C$29,2,0)</f>
        <v>Chi phí giá vốn</v>
      </c>
    </row>
    <row r="161" ht="21.0" hidden="1" customHeight="1" outlineLevel="1">
      <c r="A161" s="165" t="s">
        <v>1824</v>
      </c>
      <c r="B161" s="259" t="s">
        <v>1278</v>
      </c>
      <c r="C161" s="256" t="s">
        <v>99</v>
      </c>
      <c r="D161" s="260">
        <v>1.7736E7</v>
      </c>
      <c r="E161" s="254" t="str">
        <f>vlookup(C161,'Master data'!$A$1:$C$29,3,0)</f>
        <v>Biến phí</v>
      </c>
      <c r="F161" s="254" t="str">
        <f>vlookup(C161,'Master data'!$A$1:$C$29,2,0)</f>
        <v>Chi phí giá vốn</v>
      </c>
    </row>
    <row r="162" ht="21.0" hidden="1" customHeight="1" outlineLevel="1">
      <c r="A162" s="165" t="s">
        <v>1824</v>
      </c>
      <c r="B162" s="255" t="s">
        <v>3503</v>
      </c>
      <c r="C162" s="256" t="s">
        <v>99</v>
      </c>
      <c r="D162" s="257">
        <v>3660000.0</v>
      </c>
      <c r="E162" s="258" t="str">
        <f>vlookup(C162,'Master data'!$A$1:$C$29,3,0)</f>
        <v>Biến phí</v>
      </c>
      <c r="F162" s="258" t="str">
        <f>vlookup(C162,'Master data'!$A$1:$C$29,2,0)</f>
        <v>Chi phí giá vốn</v>
      </c>
    </row>
    <row r="163" ht="21.0" hidden="1" customHeight="1" outlineLevel="1">
      <c r="A163" s="165" t="s">
        <v>1824</v>
      </c>
      <c r="B163" s="259" t="s">
        <v>3504</v>
      </c>
      <c r="C163" s="256" t="s">
        <v>99</v>
      </c>
      <c r="D163" s="260">
        <v>2043000.0</v>
      </c>
      <c r="E163" s="254" t="str">
        <f>vlookup(C163,'Master data'!$A$1:$C$29,3,0)</f>
        <v>Biến phí</v>
      </c>
      <c r="F163" s="254" t="str">
        <f>vlookup(C163,'Master data'!$A$1:$C$29,2,0)</f>
        <v>Chi phí giá vốn</v>
      </c>
    </row>
    <row r="164" ht="21.0" hidden="1" customHeight="1" outlineLevel="1">
      <c r="A164" s="173" t="s">
        <v>1824</v>
      </c>
      <c r="B164" s="261" t="s">
        <v>3505</v>
      </c>
      <c r="C164" s="262" t="s">
        <v>99</v>
      </c>
      <c r="D164" s="263">
        <v>5.65E7</v>
      </c>
      <c r="E164" s="264" t="str">
        <f>vlookup(C164,'Master data'!$A$1:$C$29,3,0)</f>
        <v>Biến phí</v>
      </c>
      <c r="F164" s="264" t="str">
        <f>vlookup(C164,'Master data'!$A$1:$C$29,2,0)</f>
        <v>Chi phí giá vốn</v>
      </c>
    </row>
    <row r="165" ht="21.0" customHeight="1" collapsed="1">
      <c r="A165" s="165" t="s">
        <v>1827</v>
      </c>
      <c r="B165" s="274" t="s">
        <v>274</v>
      </c>
      <c r="C165" s="275" t="s">
        <v>112</v>
      </c>
      <c r="D165" s="276">
        <v>0.0</v>
      </c>
      <c r="E165" s="277" t="str">
        <f>vlookup(C165,'Master data'!$A$1:$C$29,3,0)</f>
        <v>Biến phí</v>
      </c>
      <c r="F165" s="277" t="str">
        <f>vlookup(C165,'Master data'!$A$1:$C$29,2,0)</f>
        <v>Chi phí hành chính</v>
      </c>
    </row>
    <row r="166" ht="21.0" hidden="1" customHeight="1" outlineLevel="1">
      <c r="A166" s="165" t="s">
        <v>1827</v>
      </c>
      <c r="B166" s="251" t="s">
        <v>3506</v>
      </c>
      <c r="C166" s="252" t="s">
        <v>112</v>
      </c>
      <c r="D166" s="253">
        <v>9365000.0</v>
      </c>
      <c r="E166" s="254" t="str">
        <f>vlookup(C166,'Master data'!$A$1:$C$29,3,0)</f>
        <v>Biến phí</v>
      </c>
      <c r="F166" s="254" t="str">
        <f>vlookup(C166,'Master data'!$A$1:$C$29,2,0)</f>
        <v>Chi phí hành chính</v>
      </c>
    </row>
    <row r="167" ht="21.0" hidden="1" customHeight="1" outlineLevel="1">
      <c r="A167" s="165" t="s">
        <v>1827</v>
      </c>
      <c r="B167" s="255" t="s">
        <v>3507</v>
      </c>
      <c r="C167" s="256" t="s">
        <v>112</v>
      </c>
      <c r="D167" s="257">
        <v>300000.0</v>
      </c>
      <c r="E167" s="258" t="str">
        <f>vlookup(C167,'Master data'!$A$1:$C$29,3,0)</f>
        <v>Biến phí</v>
      </c>
      <c r="F167" s="258" t="str">
        <f>vlookup(C167,'Master data'!$A$1:$C$29,2,0)</f>
        <v>Chi phí hành chính</v>
      </c>
    </row>
    <row r="168" ht="21.0" hidden="1" customHeight="1" outlineLevel="1">
      <c r="A168" s="165" t="s">
        <v>1827</v>
      </c>
      <c r="B168" s="259" t="s">
        <v>3508</v>
      </c>
      <c r="C168" s="256" t="s">
        <v>112</v>
      </c>
      <c r="D168" s="260">
        <v>1000000.0</v>
      </c>
      <c r="E168" s="254" t="str">
        <f>vlookup(C168,'Master data'!$A$1:$C$29,3,0)</f>
        <v>Biến phí</v>
      </c>
      <c r="F168" s="254" t="str">
        <f>vlookup(C168,'Master data'!$A$1:$C$29,2,0)</f>
        <v>Chi phí hành chính</v>
      </c>
    </row>
    <row r="169" ht="21.0" hidden="1" customHeight="1" outlineLevel="1">
      <c r="A169" s="165" t="s">
        <v>1827</v>
      </c>
      <c r="B169" s="255" t="s">
        <v>3509</v>
      </c>
      <c r="C169" s="256" t="s">
        <v>112</v>
      </c>
      <c r="D169" s="257">
        <v>2.0E7</v>
      </c>
      <c r="E169" s="258" t="str">
        <f>vlookup(C169,'Master data'!$A$1:$C$29,3,0)</f>
        <v>Biến phí</v>
      </c>
      <c r="F169" s="258" t="str">
        <f>vlookup(C169,'Master data'!$A$1:$C$29,2,0)</f>
        <v>Chi phí hành chính</v>
      </c>
    </row>
    <row r="170" ht="21.0" hidden="1" customHeight="1" outlineLevel="1">
      <c r="A170" s="165" t="s">
        <v>1827</v>
      </c>
      <c r="B170" s="259" t="s">
        <v>3510</v>
      </c>
      <c r="C170" s="256" t="s">
        <v>112</v>
      </c>
      <c r="D170" s="260">
        <v>1.7787E7</v>
      </c>
      <c r="E170" s="254" t="str">
        <f>vlookup(C170,'Master data'!$A$1:$C$29,3,0)</f>
        <v>Biến phí</v>
      </c>
      <c r="F170" s="254" t="str">
        <f>vlookup(C170,'Master data'!$A$1:$C$29,2,0)</f>
        <v>Chi phí hành chính</v>
      </c>
    </row>
    <row r="171" ht="21.0" hidden="1" customHeight="1" outlineLevel="1">
      <c r="A171" s="165" t="s">
        <v>1827</v>
      </c>
      <c r="B171" s="255" t="s">
        <v>3511</v>
      </c>
      <c r="C171" s="256" t="s">
        <v>112</v>
      </c>
      <c r="D171" s="257">
        <v>1625000.0</v>
      </c>
      <c r="E171" s="258" t="str">
        <f>vlookup(C171,'Master data'!$A$1:$C$29,3,0)</f>
        <v>Biến phí</v>
      </c>
      <c r="F171" s="258" t="str">
        <f>vlookup(C171,'Master data'!$A$1:$C$29,2,0)</f>
        <v>Chi phí hành chính</v>
      </c>
    </row>
    <row r="172" ht="21.0" hidden="1" customHeight="1" outlineLevel="1">
      <c r="A172" s="165" t="s">
        <v>1827</v>
      </c>
      <c r="B172" s="259" t="s">
        <v>3512</v>
      </c>
      <c r="C172" s="256" t="s">
        <v>112</v>
      </c>
      <c r="D172" s="260">
        <v>7770000.0</v>
      </c>
      <c r="E172" s="254" t="str">
        <f>vlookup(C172,'Master data'!$A$1:$C$29,3,0)</f>
        <v>Biến phí</v>
      </c>
      <c r="F172" s="254" t="str">
        <f>vlookup(C172,'Master data'!$A$1:$C$29,2,0)</f>
        <v>Chi phí hành chính</v>
      </c>
    </row>
    <row r="173" ht="21.0" hidden="1" customHeight="1" outlineLevel="1">
      <c r="A173" s="165" t="s">
        <v>1827</v>
      </c>
      <c r="B173" s="255" t="s">
        <v>3513</v>
      </c>
      <c r="C173" s="256" t="s">
        <v>112</v>
      </c>
      <c r="D173" s="257">
        <v>3500000.0</v>
      </c>
      <c r="E173" s="258" t="str">
        <f>vlookup(C173,'Master data'!$A$1:$C$29,3,0)</f>
        <v>Biến phí</v>
      </c>
      <c r="F173" s="258" t="str">
        <f>vlookup(C173,'Master data'!$A$1:$C$29,2,0)</f>
        <v>Chi phí hành chính</v>
      </c>
    </row>
    <row r="174" ht="21.0" hidden="1" customHeight="1" outlineLevel="1">
      <c r="A174" s="165" t="s">
        <v>1827</v>
      </c>
      <c r="B174" s="259" t="s">
        <v>3514</v>
      </c>
      <c r="C174" s="256" t="s">
        <v>112</v>
      </c>
      <c r="D174" s="260">
        <v>985000.0</v>
      </c>
      <c r="E174" s="254" t="str">
        <f>vlookup(C174,'Master data'!$A$1:$C$29,3,0)</f>
        <v>Biến phí</v>
      </c>
      <c r="F174" s="254" t="str">
        <f>vlookup(C174,'Master data'!$A$1:$C$29,2,0)</f>
        <v>Chi phí hành chính</v>
      </c>
    </row>
    <row r="175" ht="21.0" hidden="1" customHeight="1" outlineLevel="1">
      <c r="A175" s="165" t="s">
        <v>1827</v>
      </c>
      <c r="B175" s="255" t="s">
        <v>3515</v>
      </c>
      <c r="C175" s="256" t="s">
        <v>112</v>
      </c>
      <c r="D175" s="257">
        <v>88000.0</v>
      </c>
      <c r="E175" s="258" t="str">
        <f>vlookup(C175,'Master data'!$A$1:$C$29,3,0)</f>
        <v>Biến phí</v>
      </c>
      <c r="F175" s="258" t="str">
        <f>vlookup(C175,'Master data'!$A$1:$C$29,2,0)</f>
        <v>Chi phí hành chính</v>
      </c>
    </row>
    <row r="176" ht="21.0" hidden="1" customHeight="1" outlineLevel="1">
      <c r="A176" s="165" t="s">
        <v>1827</v>
      </c>
      <c r="B176" s="259" t="s">
        <v>3516</v>
      </c>
      <c r="C176" s="256" t="s">
        <v>112</v>
      </c>
      <c r="D176" s="260">
        <v>130000.0</v>
      </c>
      <c r="E176" s="254" t="str">
        <f>vlookup(C176,'Master data'!$A$1:$C$29,3,0)</f>
        <v>Biến phí</v>
      </c>
      <c r="F176" s="254" t="str">
        <f>vlookup(C176,'Master data'!$A$1:$C$29,2,0)</f>
        <v>Chi phí hành chính</v>
      </c>
    </row>
    <row r="177" ht="21.0" hidden="1" customHeight="1" outlineLevel="1">
      <c r="A177" s="165" t="s">
        <v>1827</v>
      </c>
      <c r="B177" s="255" t="s">
        <v>3517</v>
      </c>
      <c r="C177" s="256" t="s">
        <v>112</v>
      </c>
      <c r="D177" s="257">
        <v>295000.0</v>
      </c>
      <c r="E177" s="258" t="str">
        <f>vlookup(C177,'Master data'!$A$1:$C$29,3,0)</f>
        <v>Biến phí</v>
      </c>
      <c r="F177" s="258" t="str">
        <f>vlookup(C177,'Master data'!$A$1:$C$29,2,0)</f>
        <v>Chi phí hành chính</v>
      </c>
    </row>
    <row r="178" ht="21.0" hidden="1" customHeight="1" outlineLevel="1">
      <c r="A178" s="165" t="s">
        <v>1827</v>
      </c>
      <c r="B178" s="259" t="s">
        <v>3518</v>
      </c>
      <c r="C178" s="256" t="s">
        <v>112</v>
      </c>
      <c r="D178" s="260">
        <v>300000.0</v>
      </c>
      <c r="E178" s="254" t="str">
        <f>vlookup(C178,'Master data'!$A$1:$C$29,3,0)</f>
        <v>Biến phí</v>
      </c>
      <c r="F178" s="254" t="str">
        <f>vlookup(C178,'Master data'!$A$1:$C$29,2,0)</f>
        <v>Chi phí hành chính</v>
      </c>
    </row>
    <row r="179" ht="21.0" hidden="1" customHeight="1" outlineLevel="1">
      <c r="A179" s="165" t="s">
        <v>1827</v>
      </c>
      <c r="B179" s="255" t="s">
        <v>3519</v>
      </c>
      <c r="C179" s="256" t="s">
        <v>112</v>
      </c>
      <c r="D179" s="257">
        <v>203000.0</v>
      </c>
      <c r="E179" s="258" t="str">
        <f>vlookup(C179,'Master data'!$A$1:$C$29,3,0)</f>
        <v>Biến phí</v>
      </c>
      <c r="F179" s="258" t="str">
        <f>vlookup(C179,'Master data'!$A$1:$C$29,2,0)</f>
        <v>Chi phí hành chính</v>
      </c>
    </row>
    <row r="180" ht="21.0" hidden="1" customHeight="1" outlineLevel="1">
      <c r="A180" s="165" t="s">
        <v>1827</v>
      </c>
      <c r="B180" s="259" t="s">
        <v>3520</v>
      </c>
      <c r="C180" s="256" t="s">
        <v>112</v>
      </c>
      <c r="D180" s="260">
        <v>1000000.0</v>
      </c>
      <c r="E180" s="254" t="str">
        <f>vlookup(C180,'Master data'!$A$1:$C$29,3,0)</f>
        <v>Biến phí</v>
      </c>
      <c r="F180" s="254" t="str">
        <f>vlookup(C180,'Master data'!$A$1:$C$29,2,0)</f>
        <v>Chi phí hành chính</v>
      </c>
    </row>
    <row r="181" ht="21.0" hidden="1" customHeight="1" outlineLevel="1">
      <c r="A181" s="165" t="s">
        <v>1827</v>
      </c>
      <c r="B181" s="255" t="s">
        <v>2496</v>
      </c>
      <c r="C181" s="256" t="s">
        <v>112</v>
      </c>
      <c r="D181" s="257">
        <v>4055601.0</v>
      </c>
      <c r="E181" s="258" t="str">
        <f>vlookup(C181,'Master data'!$A$1:$C$29,3,0)</f>
        <v>Biến phí</v>
      </c>
      <c r="F181" s="258" t="str">
        <f>vlookup(C181,'Master data'!$A$1:$C$29,2,0)</f>
        <v>Chi phí hành chính</v>
      </c>
    </row>
    <row r="182" ht="21.0" hidden="1" customHeight="1" outlineLevel="1">
      <c r="A182" s="165" t="s">
        <v>1827</v>
      </c>
      <c r="B182" s="259" t="s">
        <v>9</v>
      </c>
      <c r="C182" s="256" t="s">
        <v>95</v>
      </c>
      <c r="D182" s="260">
        <v>3.45E8</v>
      </c>
      <c r="E182" s="254" t="str">
        <f>vlookup(C182,'Master data'!$A$1:$C$29,3,0)</f>
        <v>Biến phí</v>
      </c>
      <c r="F182" s="254" t="str">
        <f>vlookup(C182,'Master data'!$A$1:$C$29,2,0)</f>
        <v>Chi phí bán hàng</v>
      </c>
    </row>
    <row r="183" ht="21.0" hidden="1" customHeight="1" outlineLevel="1">
      <c r="A183" s="165" t="s">
        <v>1827</v>
      </c>
      <c r="B183" s="255" t="s">
        <v>927</v>
      </c>
      <c r="C183" s="256" t="s">
        <v>120</v>
      </c>
      <c r="D183" s="257">
        <v>5.9E7</v>
      </c>
      <c r="E183" s="258" t="str">
        <f>vlookup(C183,'Master data'!$A$1:$C$29,3,0)</f>
        <v>Định phí</v>
      </c>
      <c r="F183" s="258" t="str">
        <f>vlookup(C183,'Master data'!$A$1:$C$29,2,0)</f>
        <v>Chi phí QLDN</v>
      </c>
    </row>
    <row r="184" ht="21.0" hidden="1" customHeight="1" outlineLevel="1">
      <c r="A184" s="165" t="s">
        <v>1827</v>
      </c>
      <c r="B184" s="259" t="s">
        <v>1124</v>
      </c>
      <c r="C184" s="256" t="s">
        <v>116</v>
      </c>
      <c r="D184" s="260">
        <v>1.47745E7</v>
      </c>
      <c r="E184" s="254" t="str">
        <f>vlookup(C184,'Master data'!$A$1:$C$29,3,0)</f>
        <v>Định phí</v>
      </c>
      <c r="F184" s="254" t="str">
        <f>vlookup(C184,'Master data'!$A$1:$C$29,2,0)</f>
        <v>Chi phí hành chính</v>
      </c>
    </row>
    <row r="185" ht="21.0" hidden="1" customHeight="1" outlineLevel="1">
      <c r="A185" s="165" t="s">
        <v>1827</v>
      </c>
      <c r="B185" s="255" t="s">
        <v>1573</v>
      </c>
      <c r="C185" s="256" t="s">
        <v>116</v>
      </c>
      <c r="D185" s="257">
        <v>4790000.0</v>
      </c>
      <c r="E185" s="258" t="str">
        <f>vlookup(C185,'Master data'!$A$1:$C$29,3,0)</f>
        <v>Định phí</v>
      </c>
      <c r="F185" s="258" t="str">
        <f>vlookup(C185,'Master data'!$A$1:$C$29,2,0)</f>
        <v>Chi phí hành chính</v>
      </c>
    </row>
    <row r="186" ht="21.0" hidden="1" customHeight="1" outlineLevel="1">
      <c r="A186" s="165" t="s">
        <v>1827</v>
      </c>
      <c r="B186" s="259" t="s">
        <v>2403</v>
      </c>
      <c r="C186" s="256" t="s">
        <v>121</v>
      </c>
      <c r="D186" s="260">
        <v>1.923072E7</v>
      </c>
      <c r="E186" s="254" t="str">
        <f>vlookup(C186,'Master data'!$A$1:$C$29,3,0)</f>
        <v>Định phí</v>
      </c>
      <c r="F186" s="254" t="str">
        <f>vlookup(C186,'Master data'!$A$1:$C$29,2,0)</f>
        <v>Chi phí QLDN</v>
      </c>
    </row>
    <row r="187" ht="21.0" hidden="1" customHeight="1" outlineLevel="1">
      <c r="A187" s="165" t="s">
        <v>1827</v>
      </c>
      <c r="B187" s="255" t="s">
        <v>3457</v>
      </c>
      <c r="C187" s="256" t="s">
        <v>123</v>
      </c>
      <c r="D187" s="257">
        <v>9000000.0</v>
      </c>
      <c r="E187" s="258" t="str">
        <f>vlookup(C187,'Master data'!$A$1:$C$29,3,0)</f>
        <v>Định phí</v>
      </c>
      <c r="F187" s="258" t="str">
        <f>vlookup(C187,'Master data'!$A$1:$C$29,2,0)</f>
        <v>Chi phí QLDN</v>
      </c>
    </row>
    <row r="188" ht="21.0" hidden="1" customHeight="1" outlineLevel="1">
      <c r="A188" s="165" t="s">
        <v>1827</v>
      </c>
      <c r="B188" s="259" t="s">
        <v>3418</v>
      </c>
      <c r="C188" s="256" t="s">
        <v>109</v>
      </c>
      <c r="D188" s="260">
        <v>1.4965084E8</v>
      </c>
      <c r="E188" s="254" t="str">
        <f>vlookup(C188,'Master data'!$A$1:$C$29,3,0)</f>
        <v>Định phí</v>
      </c>
      <c r="F188" s="254" t="str">
        <f>vlookup(C188,'Master data'!$A$1:$C$29,2,0)</f>
        <v>Chi phí QLDN</v>
      </c>
    </row>
    <row r="189" ht="21.0" hidden="1" customHeight="1" outlineLevel="1">
      <c r="A189" s="165" t="s">
        <v>1827</v>
      </c>
      <c r="B189" s="255" t="s">
        <v>3419</v>
      </c>
      <c r="C189" s="256" t="s">
        <v>17</v>
      </c>
      <c r="D189" s="257">
        <v>4.01560151E8</v>
      </c>
      <c r="E189" s="258" t="str">
        <f>vlookup(C189,'Master data'!$A$1:$C$29,3,0)</f>
        <v>Biến phí</v>
      </c>
      <c r="F189" s="258" t="str">
        <f>vlookup(C189,'Master data'!$A$1:$C$29,2,0)</f>
        <v>Chi phí bán hàng</v>
      </c>
    </row>
    <row r="190" ht="21.0" hidden="1" customHeight="1" outlineLevel="1">
      <c r="A190" s="165" t="s">
        <v>1827</v>
      </c>
      <c r="B190" s="259" t="s">
        <v>3024</v>
      </c>
      <c r="C190" s="256" t="s">
        <v>109</v>
      </c>
      <c r="D190" s="260">
        <v>2.10631044E8</v>
      </c>
      <c r="E190" s="254" t="str">
        <f>vlookup(C190,'Master data'!$A$1:$C$29,3,0)</f>
        <v>Định phí</v>
      </c>
      <c r="F190" s="254" t="str">
        <f>vlookup(C190,'Master data'!$A$1:$C$29,2,0)</f>
        <v>Chi phí QLDN</v>
      </c>
    </row>
    <row r="191" ht="21.0" hidden="1" customHeight="1" outlineLevel="1">
      <c r="A191" s="165" t="s">
        <v>1827</v>
      </c>
      <c r="B191" s="255" t="s">
        <v>3025</v>
      </c>
      <c r="C191" s="256" t="s">
        <v>17</v>
      </c>
      <c r="D191" s="257">
        <v>9.9615689E7</v>
      </c>
      <c r="E191" s="258" t="str">
        <f>vlookup(C191,'Master data'!$A$1:$C$29,3,0)</f>
        <v>Biến phí</v>
      </c>
      <c r="F191" s="258" t="str">
        <f>vlookup(C191,'Master data'!$A$1:$C$29,2,0)</f>
        <v>Chi phí bán hàng</v>
      </c>
    </row>
    <row r="192" ht="21.0" hidden="1" customHeight="1" outlineLevel="1">
      <c r="A192" s="165" t="s">
        <v>1827</v>
      </c>
      <c r="B192" s="259" t="s">
        <v>3521</v>
      </c>
      <c r="C192" s="256" t="s">
        <v>99</v>
      </c>
      <c r="D192" s="260">
        <v>1500000.0</v>
      </c>
      <c r="E192" s="254" t="str">
        <f>vlookup(C192,'Master data'!$A$1:$C$29,3,0)</f>
        <v>Biến phí</v>
      </c>
      <c r="F192" s="254" t="str">
        <f>vlookup(C192,'Master data'!$A$1:$C$29,2,0)</f>
        <v>Chi phí giá vốn</v>
      </c>
    </row>
    <row r="193" ht="21.0" hidden="1" customHeight="1" outlineLevel="1">
      <c r="A193" s="165" t="s">
        <v>1827</v>
      </c>
      <c r="B193" s="255" t="s">
        <v>3522</v>
      </c>
      <c r="C193" s="256" t="s">
        <v>99</v>
      </c>
      <c r="D193" s="257">
        <v>1.545E7</v>
      </c>
      <c r="E193" s="258" t="str">
        <f>vlookup(C193,'Master data'!$A$1:$C$29,3,0)</f>
        <v>Biến phí</v>
      </c>
      <c r="F193" s="258" t="str">
        <f>vlookup(C193,'Master data'!$A$1:$C$29,2,0)</f>
        <v>Chi phí giá vốn</v>
      </c>
    </row>
    <row r="194" ht="21.0" hidden="1" customHeight="1" outlineLevel="1">
      <c r="A194" s="165" t="s">
        <v>1827</v>
      </c>
      <c r="B194" s="259" t="s">
        <v>1281</v>
      </c>
      <c r="C194" s="256" t="s">
        <v>99</v>
      </c>
      <c r="D194" s="260">
        <v>1.9823E7</v>
      </c>
      <c r="E194" s="254" t="str">
        <f>vlookup(C194,'Master data'!$A$1:$C$29,3,0)</f>
        <v>Biến phí</v>
      </c>
      <c r="F194" s="254" t="str">
        <f>vlookup(C194,'Master data'!$A$1:$C$29,2,0)</f>
        <v>Chi phí giá vốn</v>
      </c>
    </row>
    <row r="195" ht="21.0" hidden="1" customHeight="1" outlineLevel="1">
      <c r="A195" s="173" t="s">
        <v>1827</v>
      </c>
      <c r="B195" s="261" t="s">
        <v>3523</v>
      </c>
      <c r="C195" s="262" t="s">
        <v>99</v>
      </c>
      <c r="D195" s="263">
        <v>3.87478E7</v>
      </c>
      <c r="E195" s="264" t="str">
        <f>vlookup(C195,'Master data'!$A$1:$C$29,3,0)</f>
        <v>Biến phí</v>
      </c>
      <c r="F195" s="264" t="str">
        <f>vlookup(C195,'Master data'!$A$1:$C$29,2,0)</f>
        <v>Chi phí giá vốn</v>
      </c>
    </row>
    <row r="196" ht="21.0" customHeight="1" collapsed="1">
      <c r="A196" s="165" t="s">
        <v>1830</v>
      </c>
      <c r="B196" s="278" t="s">
        <v>274</v>
      </c>
      <c r="C196" s="279" t="s">
        <v>112</v>
      </c>
      <c r="D196" s="280">
        <v>0.0</v>
      </c>
      <c r="E196" s="281" t="s">
        <v>4</v>
      </c>
      <c r="F196" s="281" t="s">
        <v>113</v>
      </c>
    </row>
    <row r="197" ht="21.0" hidden="1" customHeight="1" outlineLevel="1">
      <c r="A197" s="165" t="s">
        <v>1830</v>
      </c>
      <c r="B197" s="251" t="s">
        <v>3524</v>
      </c>
      <c r="C197" s="252" t="s">
        <v>112</v>
      </c>
      <c r="D197" s="253">
        <v>1480000.0</v>
      </c>
      <c r="E197" s="254" t="str">
        <f>vlookup(C197,'Master data'!$A$1:$C$29,3,0)</f>
        <v>Biến phí</v>
      </c>
      <c r="F197" s="254" t="str">
        <f>vlookup(C197,'Master data'!$A$1:$C$29,2,0)</f>
        <v>Chi phí hành chính</v>
      </c>
    </row>
    <row r="198" ht="21.0" hidden="1" customHeight="1" outlineLevel="1">
      <c r="A198" s="165" t="s">
        <v>1830</v>
      </c>
      <c r="B198" s="255" t="s">
        <v>3525</v>
      </c>
      <c r="C198" s="256" t="s">
        <v>112</v>
      </c>
      <c r="D198" s="257">
        <v>1300000.0</v>
      </c>
      <c r="E198" s="258" t="str">
        <f>vlookup(C198,'Master data'!$A$1:$C$29,3,0)</f>
        <v>Biến phí</v>
      </c>
      <c r="F198" s="258" t="str">
        <f>vlookup(C198,'Master data'!$A$1:$C$29,2,0)</f>
        <v>Chi phí hành chính</v>
      </c>
    </row>
    <row r="199" ht="21.0" hidden="1" customHeight="1" outlineLevel="1">
      <c r="A199" s="165" t="s">
        <v>1830</v>
      </c>
      <c r="B199" s="259" t="s">
        <v>3526</v>
      </c>
      <c r="C199" s="256" t="s">
        <v>112</v>
      </c>
      <c r="D199" s="260">
        <v>1.7787E7</v>
      </c>
      <c r="E199" s="254" t="str">
        <f>vlookup(C199,'Master data'!$A$1:$C$29,3,0)</f>
        <v>Biến phí</v>
      </c>
      <c r="F199" s="254" t="str">
        <f>vlookup(C199,'Master data'!$A$1:$C$29,2,0)</f>
        <v>Chi phí hành chính</v>
      </c>
    </row>
    <row r="200" ht="21.0" hidden="1" customHeight="1" outlineLevel="1">
      <c r="A200" s="165" t="s">
        <v>1830</v>
      </c>
      <c r="B200" s="255" t="s">
        <v>2437</v>
      </c>
      <c r="C200" s="256" t="s">
        <v>112</v>
      </c>
      <c r="D200" s="257">
        <v>1.0E7</v>
      </c>
      <c r="E200" s="258" t="str">
        <f>vlookup(C200,'Master data'!$A$1:$C$29,3,0)</f>
        <v>Biến phí</v>
      </c>
      <c r="F200" s="258" t="str">
        <f>vlookup(C200,'Master data'!$A$1:$C$29,2,0)</f>
        <v>Chi phí hành chính</v>
      </c>
    </row>
    <row r="201" ht="21.0" hidden="1" customHeight="1" outlineLevel="1">
      <c r="A201" s="165" t="s">
        <v>1830</v>
      </c>
      <c r="B201" s="259" t="s">
        <v>3527</v>
      </c>
      <c r="C201" s="256" t="s">
        <v>112</v>
      </c>
      <c r="D201" s="260">
        <v>2000000.0</v>
      </c>
      <c r="E201" s="254" t="str">
        <f>vlookup(C201,'Master data'!$A$1:$C$29,3,0)</f>
        <v>Biến phí</v>
      </c>
      <c r="F201" s="254" t="str">
        <f>vlookup(C201,'Master data'!$A$1:$C$29,2,0)</f>
        <v>Chi phí hành chính</v>
      </c>
    </row>
    <row r="202" ht="21.0" hidden="1" customHeight="1" outlineLevel="1">
      <c r="A202" s="165" t="s">
        <v>1830</v>
      </c>
      <c r="B202" s="255" t="s">
        <v>3528</v>
      </c>
      <c r="C202" s="256" t="s">
        <v>112</v>
      </c>
      <c r="D202" s="257">
        <v>340000.0</v>
      </c>
      <c r="E202" s="258" t="str">
        <f>vlookup(C202,'Master data'!$A$1:$C$29,3,0)</f>
        <v>Biến phí</v>
      </c>
      <c r="F202" s="258" t="str">
        <f>vlookup(C202,'Master data'!$A$1:$C$29,2,0)</f>
        <v>Chi phí hành chính</v>
      </c>
    </row>
    <row r="203" ht="21.0" hidden="1" customHeight="1" outlineLevel="1">
      <c r="A203" s="165" t="s">
        <v>1830</v>
      </c>
      <c r="B203" s="259" t="s">
        <v>3529</v>
      </c>
      <c r="C203" s="256" t="s">
        <v>112</v>
      </c>
      <c r="D203" s="260">
        <v>6000000.0</v>
      </c>
      <c r="E203" s="254" t="str">
        <f>vlookup(C203,'Master data'!$A$1:$C$29,3,0)</f>
        <v>Biến phí</v>
      </c>
      <c r="F203" s="254" t="str">
        <f>vlookup(C203,'Master data'!$A$1:$C$29,2,0)</f>
        <v>Chi phí hành chính</v>
      </c>
    </row>
    <row r="204" ht="21.0" hidden="1" customHeight="1" outlineLevel="1">
      <c r="A204" s="165" t="s">
        <v>1830</v>
      </c>
      <c r="B204" s="255" t="s">
        <v>3467</v>
      </c>
      <c r="C204" s="256" t="s">
        <v>112</v>
      </c>
      <c r="D204" s="257">
        <v>2509000.0</v>
      </c>
      <c r="E204" s="258" t="str">
        <f>vlookup(C204,'Master data'!$A$1:$C$29,3,0)</f>
        <v>Biến phí</v>
      </c>
      <c r="F204" s="258" t="str">
        <f>vlookup(C204,'Master data'!$A$1:$C$29,2,0)</f>
        <v>Chi phí hành chính</v>
      </c>
    </row>
    <row r="205" ht="21.0" hidden="1" customHeight="1" outlineLevel="1">
      <c r="A205" s="165" t="s">
        <v>1830</v>
      </c>
      <c r="B205" s="259" t="s">
        <v>3530</v>
      </c>
      <c r="C205" s="256" t="s">
        <v>112</v>
      </c>
      <c r="D205" s="260">
        <v>1376000.0</v>
      </c>
      <c r="E205" s="254" t="str">
        <f>vlookup(C205,'Master data'!$A$1:$C$29,3,0)</f>
        <v>Biến phí</v>
      </c>
      <c r="F205" s="254" t="str">
        <f>vlookup(C205,'Master data'!$A$1:$C$29,2,0)</f>
        <v>Chi phí hành chính</v>
      </c>
    </row>
    <row r="206" ht="21.0" hidden="1" customHeight="1" outlineLevel="1">
      <c r="A206" s="165" t="s">
        <v>1830</v>
      </c>
      <c r="B206" s="255" t="s">
        <v>3531</v>
      </c>
      <c r="C206" s="256" t="s">
        <v>112</v>
      </c>
      <c r="D206" s="257">
        <v>550000.0</v>
      </c>
      <c r="E206" s="258" t="str">
        <f>vlookup(C206,'Master data'!$A$1:$C$29,3,0)</f>
        <v>Biến phí</v>
      </c>
      <c r="F206" s="258" t="str">
        <f>vlookup(C206,'Master data'!$A$1:$C$29,2,0)</f>
        <v>Chi phí hành chính</v>
      </c>
    </row>
    <row r="207" ht="21.0" hidden="1" customHeight="1" outlineLevel="1">
      <c r="A207" s="165" t="s">
        <v>1830</v>
      </c>
      <c r="B207" s="259" t="s">
        <v>3532</v>
      </c>
      <c r="C207" s="256" t="s">
        <v>112</v>
      </c>
      <c r="D207" s="260">
        <v>3.4117E7</v>
      </c>
      <c r="E207" s="254" t="str">
        <f>vlookup(C207,'Master data'!$A$1:$C$29,3,0)</f>
        <v>Biến phí</v>
      </c>
      <c r="F207" s="254" t="str">
        <f>vlookup(C207,'Master data'!$A$1:$C$29,2,0)</f>
        <v>Chi phí hành chính</v>
      </c>
    </row>
    <row r="208" ht="21.0" hidden="1" customHeight="1" outlineLevel="1">
      <c r="A208" s="165" t="s">
        <v>1830</v>
      </c>
      <c r="B208" s="255" t="s">
        <v>3533</v>
      </c>
      <c r="C208" s="256" t="s">
        <v>112</v>
      </c>
      <c r="D208" s="257">
        <v>20000.0</v>
      </c>
      <c r="E208" s="258" t="str">
        <f>vlookup(C208,'Master data'!$A$1:$C$29,3,0)</f>
        <v>Biến phí</v>
      </c>
      <c r="F208" s="258" t="str">
        <f>vlookup(C208,'Master data'!$A$1:$C$29,2,0)</f>
        <v>Chi phí hành chính</v>
      </c>
    </row>
    <row r="209" ht="21.0" hidden="1" customHeight="1" outlineLevel="1">
      <c r="A209" s="165" t="s">
        <v>1830</v>
      </c>
      <c r="B209" s="259" t="s">
        <v>3534</v>
      </c>
      <c r="C209" s="256" t="s">
        <v>112</v>
      </c>
      <c r="D209" s="260">
        <v>300000.0</v>
      </c>
      <c r="E209" s="254" t="str">
        <f>vlookup(C209,'Master data'!$A$1:$C$29,3,0)</f>
        <v>Biến phí</v>
      </c>
      <c r="F209" s="254" t="str">
        <f>vlookup(C209,'Master data'!$A$1:$C$29,2,0)</f>
        <v>Chi phí hành chính</v>
      </c>
    </row>
    <row r="210" ht="21.0" hidden="1" customHeight="1" outlineLevel="1">
      <c r="A210" s="165" t="s">
        <v>1830</v>
      </c>
      <c r="B210" s="255" t="s">
        <v>3535</v>
      </c>
      <c r="C210" s="256" t="s">
        <v>112</v>
      </c>
      <c r="D210" s="257">
        <v>45000.0</v>
      </c>
      <c r="E210" s="258" t="str">
        <f>vlookup(C210,'Master data'!$A$1:$C$29,3,0)</f>
        <v>Biến phí</v>
      </c>
      <c r="F210" s="258" t="str">
        <f>vlookup(C210,'Master data'!$A$1:$C$29,2,0)</f>
        <v>Chi phí hành chính</v>
      </c>
    </row>
    <row r="211" ht="21.0" hidden="1" customHeight="1" outlineLevel="1">
      <c r="A211" s="165" t="s">
        <v>1830</v>
      </c>
      <c r="B211" s="259" t="s">
        <v>3536</v>
      </c>
      <c r="C211" s="256" t="s">
        <v>112</v>
      </c>
      <c r="D211" s="260">
        <v>140000.0</v>
      </c>
      <c r="E211" s="254" t="str">
        <f>vlookup(C211,'Master data'!$A$1:$C$29,3,0)</f>
        <v>Biến phí</v>
      </c>
      <c r="F211" s="254" t="str">
        <f>vlookup(C211,'Master data'!$A$1:$C$29,2,0)</f>
        <v>Chi phí hành chính</v>
      </c>
    </row>
    <row r="212" ht="21.0" hidden="1" customHeight="1" outlineLevel="1">
      <c r="A212" s="165" t="s">
        <v>1830</v>
      </c>
      <c r="B212" s="255" t="s">
        <v>3537</v>
      </c>
      <c r="C212" s="256" t="s">
        <v>112</v>
      </c>
      <c r="D212" s="257">
        <v>616000.0</v>
      </c>
      <c r="E212" s="258" t="str">
        <f>vlookup(C212,'Master data'!$A$1:$C$29,3,0)</f>
        <v>Biến phí</v>
      </c>
      <c r="F212" s="258" t="str">
        <f>vlookup(C212,'Master data'!$A$1:$C$29,2,0)</f>
        <v>Chi phí hành chính</v>
      </c>
    </row>
    <row r="213" ht="21.0" hidden="1" customHeight="1" outlineLevel="1">
      <c r="A213" s="165" t="s">
        <v>1830</v>
      </c>
      <c r="B213" s="259" t="s">
        <v>3538</v>
      </c>
      <c r="C213" s="256" t="s">
        <v>112</v>
      </c>
      <c r="D213" s="260">
        <v>25000.0</v>
      </c>
      <c r="E213" s="254" t="str">
        <f>vlookup(C213,'Master data'!$A$1:$C$29,3,0)</f>
        <v>Biến phí</v>
      </c>
      <c r="F213" s="254" t="str">
        <f>vlookup(C213,'Master data'!$A$1:$C$29,2,0)</f>
        <v>Chi phí hành chính</v>
      </c>
    </row>
    <row r="214" ht="21.0" hidden="1" customHeight="1" outlineLevel="1">
      <c r="A214" s="165" t="s">
        <v>1830</v>
      </c>
      <c r="B214" s="255" t="s">
        <v>3539</v>
      </c>
      <c r="C214" s="256" t="s">
        <v>112</v>
      </c>
      <c r="D214" s="257">
        <v>239000.0</v>
      </c>
      <c r="E214" s="258" t="str">
        <f>vlookup(C214,'Master data'!$A$1:$C$29,3,0)</f>
        <v>Biến phí</v>
      </c>
      <c r="F214" s="258" t="str">
        <f>vlookup(C214,'Master data'!$A$1:$C$29,2,0)</f>
        <v>Chi phí hành chính</v>
      </c>
    </row>
    <row r="215" ht="21.0" hidden="1" customHeight="1" outlineLevel="1">
      <c r="A215" s="165" t="s">
        <v>1830</v>
      </c>
      <c r="B215" s="259" t="s">
        <v>3540</v>
      </c>
      <c r="C215" s="256" t="s">
        <v>112</v>
      </c>
      <c r="D215" s="260">
        <v>196000.0</v>
      </c>
      <c r="E215" s="254" t="str">
        <f>vlookup(C215,'Master data'!$A$1:$C$29,3,0)</f>
        <v>Biến phí</v>
      </c>
      <c r="F215" s="254" t="str">
        <f>vlookup(C215,'Master data'!$A$1:$C$29,2,0)</f>
        <v>Chi phí hành chính</v>
      </c>
    </row>
    <row r="216" ht="21.0" hidden="1" customHeight="1" outlineLevel="1">
      <c r="A216" s="165" t="s">
        <v>1830</v>
      </c>
      <c r="B216" s="255" t="s">
        <v>3541</v>
      </c>
      <c r="C216" s="256" t="s">
        <v>112</v>
      </c>
      <c r="D216" s="257">
        <v>160000.0</v>
      </c>
      <c r="E216" s="258" t="str">
        <f>vlookup(C216,'Master data'!$A$1:$C$29,3,0)</f>
        <v>Biến phí</v>
      </c>
      <c r="F216" s="258" t="str">
        <f>vlookup(C216,'Master data'!$A$1:$C$29,2,0)</f>
        <v>Chi phí hành chính</v>
      </c>
    </row>
    <row r="217" ht="21.0" hidden="1" customHeight="1" outlineLevel="1">
      <c r="A217" s="165" t="s">
        <v>1830</v>
      </c>
      <c r="B217" s="259" t="s">
        <v>3542</v>
      </c>
      <c r="C217" s="256" t="s">
        <v>112</v>
      </c>
      <c r="D217" s="260">
        <v>600000.0</v>
      </c>
      <c r="E217" s="254" t="str">
        <f>vlookup(C217,'Master data'!$A$1:$C$29,3,0)</f>
        <v>Biến phí</v>
      </c>
      <c r="F217" s="254" t="str">
        <f>vlookup(C217,'Master data'!$A$1:$C$29,2,0)</f>
        <v>Chi phí hành chính</v>
      </c>
    </row>
    <row r="218" ht="21.0" hidden="1" customHeight="1" outlineLevel="1">
      <c r="A218" s="165" t="s">
        <v>1830</v>
      </c>
      <c r="B218" s="255" t="s">
        <v>1404</v>
      </c>
      <c r="C218" s="256" t="s">
        <v>112</v>
      </c>
      <c r="D218" s="257">
        <v>4342619.0</v>
      </c>
      <c r="E218" s="258" t="str">
        <f>vlookup(C218,'Master data'!$A$1:$C$29,3,0)</f>
        <v>Biến phí</v>
      </c>
      <c r="F218" s="258" t="str">
        <f>vlookup(C218,'Master data'!$A$1:$C$29,2,0)</f>
        <v>Chi phí hành chính</v>
      </c>
    </row>
    <row r="219" ht="21.0" hidden="1" customHeight="1" outlineLevel="1">
      <c r="A219" s="165" t="s">
        <v>1830</v>
      </c>
      <c r="B219" s="259" t="s">
        <v>9</v>
      </c>
      <c r="C219" s="256" t="s">
        <v>95</v>
      </c>
      <c r="D219" s="260">
        <v>3.15E8</v>
      </c>
      <c r="E219" s="254" t="str">
        <f>vlookup(C219,'Master data'!$A$1:$C$29,3,0)</f>
        <v>Biến phí</v>
      </c>
      <c r="F219" s="254" t="str">
        <f>vlookup(C219,'Master data'!$A$1:$C$29,2,0)</f>
        <v>Chi phí bán hàng</v>
      </c>
    </row>
    <row r="220" ht="21.0" hidden="1" customHeight="1" outlineLevel="1">
      <c r="A220" s="165" t="s">
        <v>1830</v>
      </c>
      <c r="B220" s="255" t="s">
        <v>927</v>
      </c>
      <c r="C220" s="256" t="s">
        <v>120</v>
      </c>
      <c r="D220" s="257">
        <v>5.9E7</v>
      </c>
      <c r="E220" s="258" t="str">
        <f>vlookup(C220,'Master data'!$A$1:$C$29,3,0)</f>
        <v>Định phí</v>
      </c>
      <c r="F220" s="258" t="str">
        <f>vlookup(C220,'Master data'!$A$1:$C$29,2,0)</f>
        <v>Chi phí QLDN</v>
      </c>
    </row>
    <row r="221" ht="21.0" hidden="1" customHeight="1" outlineLevel="1">
      <c r="A221" s="165" t="s">
        <v>1830</v>
      </c>
      <c r="B221" s="259" t="s">
        <v>1124</v>
      </c>
      <c r="C221" s="256" t="s">
        <v>116</v>
      </c>
      <c r="D221" s="260">
        <v>1.50995E7</v>
      </c>
      <c r="E221" s="254" t="str">
        <f>vlookup(C221,'Master data'!$A$1:$C$29,3,0)</f>
        <v>Định phí</v>
      </c>
      <c r="F221" s="254" t="str">
        <f>vlookup(C221,'Master data'!$A$1:$C$29,2,0)</f>
        <v>Chi phí hành chính</v>
      </c>
    </row>
    <row r="222" ht="21.0" hidden="1" customHeight="1" outlineLevel="1">
      <c r="A222" s="165" t="s">
        <v>1830</v>
      </c>
      <c r="B222" s="255" t="s">
        <v>2588</v>
      </c>
      <c r="C222" s="256" t="s">
        <v>116</v>
      </c>
      <c r="D222" s="257">
        <v>6500000.0</v>
      </c>
      <c r="E222" s="258" t="str">
        <f>vlookup(C222,'Master data'!$A$1:$C$29,3,0)</f>
        <v>Định phí</v>
      </c>
      <c r="F222" s="258" t="str">
        <f>vlookup(C222,'Master data'!$A$1:$C$29,2,0)</f>
        <v>Chi phí hành chính</v>
      </c>
    </row>
    <row r="223" ht="21.0" hidden="1" customHeight="1" outlineLevel="1">
      <c r="A223" s="165" t="s">
        <v>1830</v>
      </c>
      <c r="B223" s="259" t="s">
        <v>2403</v>
      </c>
      <c r="C223" s="256" t="s">
        <v>121</v>
      </c>
      <c r="D223" s="260">
        <v>1.923072E7</v>
      </c>
      <c r="E223" s="254" t="str">
        <f>vlookup(C223,'Master data'!$A$1:$C$29,3,0)</f>
        <v>Định phí</v>
      </c>
      <c r="F223" s="254" t="str">
        <f>vlookup(C223,'Master data'!$A$1:$C$29,2,0)</f>
        <v>Chi phí QLDN</v>
      </c>
    </row>
    <row r="224" ht="21.0" hidden="1" customHeight="1" outlineLevel="1">
      <c r="A224" s="165" t="s">
        <v>1830</v>
      </c>
      <c r="B224" s="255" t="s">
        <v>3418</v>
      </c>
      <c r="C224" s="256" t="s">
        <v>109</v>
      </c>
      <c r="D224" s="257">
        <v>1.48125E8</v>
      </c>
      <c r="E224" s="258" t="str">
        <f>vlookup(C224,'Master data'!$A$1:$C$29,3,0)</f>
        <v>Định phí</v>
      </c>
      <c r="F224" s="258" t="str">
        <f>vlookup(C224,'Master data'!$A$1:$C$29,2,0)</f>
        <v>Chi phí QLDN</v>
      </c>
    </row>
    <row r="225" ht="21.0" hidden="1" customHeight="1" outlineLevel="1">
      <c r="A225" s="165" t="s">
        <v>1830</v>
      </c>
      <c r="B225" s="259" t="s">
        <v>3543</v>
      </c>
      <c r="C225" s="256" t="s">
        <v>17</v>
      </c>
      <c r="D225" s="260">
        <v>4.29563723E8</v>
      </c>
      <c r="E225" s="254" t="str">
        <f>vlookup(C225,'Master data'!$A$1:$C$29,3,0)</f>
        <v>Biến phí</v>
      </c>
      <c r="F225" s="254" t="str">
        <f>vlookup(C225,'Master data'!$A$1:$C$29,2,0)</f>
        <v>Chi phí bán hàng</v>
      </c>
    </row>
    <row r="226" ht="21.0" hidden="1" customHeight="1" outlineLevel="1">
      <c r="A226" s="165" t="s">
        <v>1830</v>
      </c>
      <c r="B226" s="255" t="s">
        <v>3056</v>
      </c>
      <c r="C226" s="256" t="s">
        <v>109</v>
      </c>
      <c r="D226" s="257">
        <v>2.1108901E8</v>
      </c>
      <c r="E226" s="258" t="str">
        <f>vlookup(C226,'Master data'!$A$1:$C$29,3,0)</f>
        <v>Định phí</v>
      </c>
      <c r="F226" s="258" t="str">
        <f>vlookup(C226,'Master data'!$A$1:$C$29,2,0)</f>
        <v>Chi phí QLDN</v>
      </c>
    </row>
    <row r="227" ht="21.0" hidden="1" customHeight="1" outlineLevel="1">
      <c r="A227" s="165" t="s">
        <v>1830</v>
      </c>
      <c r="B227" s="259" t="s">
        <v>3544</v>
      </c>
      <c r="C227" s="256" t="s">
        <v>17</v>
      </c>
      <c r="D227" s="260">
        <v>1.11717386E8</v>
      </c>
      <c r="E227" s="254" t="str">
        <f>vlookup(C227,'Master data'!$A$1:$C$29,3,0)</f>
        <v>Biến phí</v>
      </c>
      <c r="F227" s="254" t="str">
        <f>vlookup(C227,'Master data'!$A$1:$C$29,2,0)</f>
        <v>Chi phí bán hàng</v>
      </c>
    </row>
    <row r="228" ht="21.0" hidden="1" customHeight="1" outlineLevel="1">
      <c r="A228" s="165" t="s">
        <v>1830</v>
      </c>
      <c r="B228" s="255" t="s">
        <v>2590</v>
      </c>
      <c r="C228" s="256" t="s">
        <v>99</v>
      </c>
      <c r="D228" s="257">
        <v>8200000.0</v>
      </c>
      <c r="E228" s="258" t="str">
        <f>vlookup(C228,'Master data'!$A$1:$C$29,3,0)</f>
        <v>Biến phí</v>
      </c>
      <c r="F228" s="258" t="str">
        <f>vlookup(C228,'Master data'!$A$1:$C$29,2,0)</f>
        <v>Chi phí giá vốn</v>
      </c>
    </row>
    <row r="229" ht="21.0" hidden="1" customHeight="1" outlineLevel="1">
      <c r="A229" s="165" t="s">
        <v>1830</v>
      </c>
      <c r="B229" s="259" t="s">
        <v>3545</v>
      </c>
      <c r="C229" s="256" t="s">
        <v>99</v>
      </c>
      <c r="D229" s="260">
        <v>8100000.0</v>
      </c>
      <c r="E229" s="254" t="str">
        <f>vlookup(C229,'Master data'!$A$1:$C$29,3,0)</f>
        <v>Biến phí</v>
      </c>
      <c r="F229" s="254" t="str">
        <f>vlookup(C229,'Master data'!$A$1:$C$29,2,0)</f>
        <v>Chi phí giá vốn</v>
      </c>
    </row>
    <row r="230" ht="21.0" hidden="1" customHeight="1" outlineLevel="1">
      <c r="A230" s="165" t="s">
        <v>1830</v>
      </c>
      <c r="B230" s="255" t="s">
        <v>3546</v>
      </c>
      <c r="C230" s="256" t="s">
        <v>99</v>
      </c>
      <c r="D230" s="257">
        <v>2.375E7</v>
      </c>
      <c r="E230" s="258" t="str">
        <f>vlookup(C230,'Master data'!$A$1:$C$29,3,0)</f>
        <v>Biến phí</v>
      </c>
      <c r="F230" s="258" t="str">
        <f>vlookup(C230,'Master data'!$A$1:$C$29,2,0)</f>
        <v>Chi phí giá vốn</v>
      </c>
    </row>
    <row r="231" ht="21.0" hidden="1" customHeight="1" outlineLevel="1">
      <c r="A231" s="165" t="s">
        <v>1830</v>
      </c>
      <c r="B231" s="259" t="s">
        <v>2593</v>
      </c>
      <c r="C231" s="256" t="s">
        <v>99</v>
      </c>
      <c r="D231" s="260">
        <v>2.4686E7</v>
      </c>
      <c r="E231" s="254" t="str">
        <f>vlookup(C231,'Master data'!$A$1:$C$29,3,0)</f>
        <v>Biến phí</v>
      </c>
      <c r="F231" s="254" t="str">
        <f>vlookup(C231,'Master data'!$A$1:$C$29,2,0)</f>
        <v>Chi phí giá vốn</v>
      </c>
    </row>
    <row r="232" ht="21.0" hidden="1" customHeight="1" outlineLevel="1">
      <c r="A232" s="165" t="s">
        <v>1830</v>
      </c>
      <c r="B232" s="255" t="s">
        <v>3547</v>
      </c>
      <c r="C232" s="256" t="s">
        <v>99</v>
      </c>
      <c r="D232" s="257">
        <v>4.2461E7</v>
      </c>
      <c r="E232" s="258" t="str">
        <f>vlookup(C232,'Master data'!$A$1:$C$29,3,0)</f>
        <v>Biến phí</v>
      </c>
      <c r="F232" s="258" t="str">
        <f>vlookup(C232,'Master data'!$A$1:$C$29,2,0)</f>
        <v>Chi phí giá vốn</v>
      </c>
    </row>
    <row r="233" ht="21.0" hidden="1" customHeight="1" outlineLevel="1">
      <c r="A233" s="173" t="s">
        <v>1830</v>
      </c>
      <c r="B233" s="267" t="s">
        <v>3548</v>
      </c>
      <c r="C233" s="262" t="s">
        <v>99</v>
      </c>
      <c r="D233" s="268">
        <v>4.23E7</v>
      </c>
      <c r="E233" s="269" t="str">
        <f>vlookup(C233,'Master data'!$A$1:$C$29,3,0)</f>
        <v>Biến phí</v>
      </c>
      <c r="F233" s="269" t="str">
        <f>vlookup(C233,'Master data'!$A$1:$C$29,2,0)</f>
        <v>Chi phí giá vốn</v>
      </c>
    </row>
    <row r="234" ht="21.0" customHeight="1" collapsed="1">
      <c r="A234" s="165" t="s">
        <v>1833</v>
      </c>
      <c r="B234" s="282" t="s">
        <v>274</v>
      </c>
      <c r="C234" s="279" t="s">
        <v>112</v>
      </c>
      <c r="D234" s="283">
        <v>0.0</v>
      </c>
      <c r="E234" s="277" t="s">
        <v>4</v>
      </c>
      <c r="F234" s="277" t="s">
        <v>113</v>
      </c>
    </row>
    <row r="235" ht="21.0" hidden="1" customHeight="1" outlineLevel="1">
      <c r="A235" s="165" t="s">
        <v>1833</v>
      </c>
      <c r="B235" s="272" t="s">
        <v>3549</v>
      </c>
      <c r="C235" s="252" t="s">
        <v>112</v>
      </c>
      <c r="D235" s="273">
        <v>1595000.0</v>
      </c>
      <c r="E235" s="258" t="str">
        <f>vlookup(C235,'Master data'!$A$1:$C$29,3,0)</f>
        <v>Biến phí</v>
      </c>
      <c r="F235" s="258" t="str">
        <f>vlookup(C235,'Master data'!$A$1:$C$29,2,0)</f>
        <v>Chi phí hành chính</v>
      </c>
    </row>
    <row r="236" ht="21.0" hidden="1" customHeight="1" outlineLevel="1">
      <c r="A236" s="165" t="s">
        <v>1833</v>
      </c>
      <c r="B236" s="259" t="s">
        <v>2437</v>
      </c>
      <c r="C236" s="256" t="s">
        <v>112</v>
      </c>
      <c r="D236" s="260">
        <v>1.0E7</v>
      </c>
      <c r="E236" s="254" t="str">
        <f>vlookup(C236,'Master data'!$A$1:$C$29,3,0)</f>
        <v>Biến phí</v>
      </c>
      <c r="F236" s="254" t="str">
        <f>vlookup(C236,'Master data'!$A$1:$C$29,2,0)</f>
        <v>Chi phí hành chính</v>
      </c>
    </row>
    <row r="237" ht="21.0" hidden="1" customHeight="1" outlineLevel="1">
      <c r="A237" s="165" t="s">
        <v>1833</v>
      </c>
      <c r="B237" s="255" t="s">
        <v>3550</v>
      </c>
      <c r="C237" s="256" t="s">
        <v>112</v>
      </c>
      <c r="D237" s="257">
        <v>5000000.0</v>
      </c>
      <c r="E237" s="258" t="str">
        <f>vlookup(C237,'Master data'!$A$1:$C$29,3,0)</f>
        <v>Biến phí</v>
      </c>
      <c r="F237" s="258" t="str">
        <f>vlookup(C237,'Master data'!$A$1:$C$29,2,0)</f>
        <v>Chi phí hành chính</v>
      </c>
    </row>
    <row r="238" ht="21.0" hidden="1" customHeight="1" outlineLevel="1">
      <c r="A238" s="165" t="s">
        <v>1833</v>
      </c>
      <c r="B238" s="259" t="s">
        <v>3551</v>
      </c>
      <c r="C238" s="256" t="s">
        <v>112</v>
      </c>
      <c r="D238" s="260">
        <v>1000000.0</v>
      </c>
      <c r="E238" s="254" t="str">
        <f>vlookup(C238,'Master data'!$A$1:$C$29,3,0)</f>
        <v>Biến phí</v>
      </c>
      <c r="F238" s="254" t="str">
        <f>vlookup(C238,'Master data'!$A$1:$C$29,2,0)</f>
        <v>Chi phí hành chính</v>
      </c>
    </row>
    <row r="239" ht="21.0" hidden="1" customHeight="1" outlineLevel="1">
      <c r="A239" s="165" t="s">
        <v>1833</v>
      </c>
      <c r="B239" s="255" t="s">
        <v>1930</v>
      </c>
      <c r="C239" s="256" t="s">
        <v>112</v>
      </c>
      <c r="D239" s="257">
        <v>200000.0</v>
      </c>
      <c r="E239" s="258" t="str">
        <f>vlookup(C239,'Master data'!$A$1:$C$29,3,0)</f>
        <v>Biến phí</v>
      </c>
      <c r="F239" s="258" t="str">
        <f>vlookup(C239,'Master data'!$A$1:$C$29,2,0)</f>
        <v>Chi phí hành chính</v>
      </c>
    </row>
    <row r="240" ht="21.0" hidden="1" customHeight="1" outlineLevel="1">
      <c r="A240" s="165" t="s">
        <v>1833</v>
      </c>
      <c r="B240" s="259" t="s">
        <v>3552</v>
      </c>
      <c r="C240" s="256" t="s">
        <v>112</v>
      </c>
      <c r="D240" s="260">
        <v>3.8415E7</v>
      </c>
      <c r="E240" s="254" t="str">
        <f>vlookup(C240,'Master data'!$A$1:$C$29,3,0)</f>
        <v>Biến phí</v>
      </c>
      <c r="F240" s="254" t="str">
        <f>vlookup(C240,'Master data'!$A$1:$C$29,2,0)</f>
        <v>Chi phí hành chính</v>
      </c>
    </row>
    <row r="241" ht="21.0" hidden="1" customHeight="1" outlineLevel="1">
      <c r="A241" s="165" t="s">
        <v>1833</v>
      </c>
      <c r="B241" s="255" t="s">
        <v>2644</v>
      </c>
      <c r="C241" s="256" t="s">
        <v>112</v>
      </c>
      <c r="D241" s="257">
        <v>5500000.0</v>
      </c>
      <c r="E241" s="258" t="str">
        <f>vlookup(C241,'Master data'!$A$1:$C$29,3,0)</f>
        <v>Biến phí</v>
      </c>
      <c r="F241" s="258" t="str">
        <f>vlookup(C241,'Master data'!$A$1:$C$29,2,0)</f>
        <v>Chi phí hành chính</v>
      </c>
    </row>
    <row r="242" ht="21.0" hidden="1" customHeight="1" outlineLevel="1">
      <c r="A242" s="165" t="s">
        <v>1833</v>
      </c>
      <c r="B242" s="259" t="s">
        <v>3553</v>
      </c>
      <c r="C242" s="256" t="s">
        <v>112</v>
      </c>
      <c r="D242" s="260">
        <v>1.6517E7</v>
      </c>
      <c r="E242" s="254" t="str">
        <f>vlookup(C242,'Master data'!$A$1:$C$29,3,0)</f>
        <v>Biến phí</v>
      </c>
      <c r="F242" s="254" t="str">
        <f>vlookup(C242,'Master data'!$A$1:$C$29,2,0)</f>
        <v>Chi phí hành chính</v>
      </c>
    </row>
    <row r="243" ht="21.0" hidden="1" customHeight="1" outlineLevel="1">
      <c r="A243" s="165" t="s">
        <v>1833</v>
      </c>
      <c r="B243" s="255" t="s">
        <v>3531</v>
      </c>
      <c r="C243" s="256" t="s">
        <v>112</v>
      </c>
      <c r="D243" s="257">
        <v>800000.0</v>
      </c>
      <c r="E243" s="258" t="str">
        <f>vlookup(C243,'Master data'!$A$1:$C$29,3,0)</f>
        <v>Biến phí</v>
      </c>
      <c r="F243" s="258" t="str">
        <f>vlookup(C243,'Master data'!$A$1:$C$29,2,0)</f>
        <v>Chi phí hành chính</v>
      </c>
    </row>
    <row r="244" ht="21.0" hidden="1" customHeight="1" outlineLevel="1">
      <c r="A244" s="165" t="s">
        <v>1833</v>
      </c>
      <c r="B244" s="259" t="s">
        <v>3554</v>
      </c>
      <c r="C244" s="256" t="s">
        <v>112</v>
      </c>
      <c r="D244" s="260">
        <v>4340000.0</v>
      </c>
      <c r="E244" s="254" t="str">
        <f>vlookup(C244,'Master data'!$A$1:$C$29,3,0)</f>
        <v>Biến phí</v>
      </c>
      <c r="F244" s="254" t="str">
        <f>vlookup(C244,'Master data'!$A$1:$C$29,2,0)</f>
        <v>Chi phí hành chính</v>
      </c>
    </row>
    <row r="245" ht="21.0" hidden="1" customHeight="1" outlineLevel="1">
      <c r="A245" s="165" t="s">
        <v>1833</v>
      </c>
      <c r="B245" s="255" t="s">
        <v>3555</v>
      </c>
      <c r="C245" s="256" t="s">
        <v>112</v>
      </c>
      <c r="D245" s="257">
        <v>2000000.0</v>
      </c>
      <c r="E245" s="258" t="str">
        <f>vlookup(C245,'Master data'!$A$1:$C$29,3,0)</f>
        <v>Biến phí</v>
      </c>
      <c r="F245" s="258" t="str">
        <f>vlookup(C245,'Master data'!$A$1:$C$29,2,0)</f>
        <v>Chi phí hành chính</v>
      </c>
    </row>
    <row r="246" ht="21.0" hidden="1" customHeight="1" outlineLevel="1">
      <c r="A246" s="165" t="s">
        <v>1833</v>
      </c>
      <c r="B246" s="259" t="s">
        <v>3556</v>
      </c>
      <c r="C246" s="256" t="s">
        <v>112</v>
      </c>
      <c r="D246" s="260">
        <v>400000.0</v>
      </c>
      <c r="E246" s="254" t="str">
        <f>vlookup(C246,'Master data'!$A$1:$C$29,3,0)</f>
        <v>Biến phí</v>
      </c>
      <c r="F246" s="254" t="str">
        <f>vlookup(C246,'Master data'!$A$1:$C$29,2,0)</f>
        <v>Chi phí hành chính</v>
      </c>
    </row>
    <row r="247" ht="21.0" hidden="1" customHeight="1" outlineLevel="1">
      <c r="A247" s="165" t="s">
        <v>1833</v>
      </c>
      <c r="B247" s="255" t="s">
        <v>3557</v>
      </c>
      <c r="C247" s="256" t="s">
        <v>112</v>
      </c>
      <c r="D247" s="257">
        <v>770000.0</v>
      </c>
      <c r="E247" s="258" t="str">
        <f>vlookup(C247,'Master data'!$A$1:$C$29,3,0)</f>
        <v>Biến phí</v>
      </c>
      <c r="F247" s="258" t="str">
        <f>vlookup(C247,'Master data'!$A$1:$C$29,2,0)</f>
        <v>Chi phí hành chính</v>
      </c>
    </row>
    <row r="248" ht="21.0" hidden="1" customHeight="1" outlineLevel="1">
      <c r="A248" s="165" t="s">
        <v>1833</v>
      </c>
      <c r="B248" s="259" t="s">
        <v>3558</v>
      </c>
      <c r="C248" s="256" t="s">
        <v>112</v>
      </c>
      <c r="D248" s="260">
        <v>7770000.0</v>
      </c>
      <c r="E248" s="254" t="str">
        <f>vlookup(C248,'Master data'!$A$1:$C$29,3,0)</f>
        <v>Biến phí</v>
      </c>
      <c r="F248" s="254" t="str">
        <f>vlookup(C248,'Master data'!$A$1:$C$29,2,0)</f>
        <v>Chi phí hành chính</v>
      </c>
    </row>
    <row r="249" ht="21.0" hidden="1" customHeight="1" outlineLevel="1">
      <c r="A249" s="165" t="s">
        <v>1833</v>
      </c>
      <c r="B249" s="255" t="s">
        <v>3559</v>
      </c>
      <c r="C249" s="256" t="s">
        <v>112</v>
      </c>
      <c r="D249" s="257">
        <v>2200000.0</v>
      </c>
      <c r="E249" s="258" t="str">
        <f>vlookup(C249,'Master data'!$A$1:$C$29,3,0)</f>
        <v>Biến phí</v>
      </c>
      <c r="F249" s="258" t="str">
        <f>vlookup(C249,'Master data'!$A$1:$C$29,2,0)</f>
        <v>Chi phí hành chính</v>
      </c>
    </row>
    <row r="250" ht="21.0" hidden="1" customHeight="1" outlineLevel="1">
      <c r="A250" s="165" t="s">
        <v>1833</v>
      </c>
      <c r="B250" s="259" t="s">
        <v>3034</v>
      </c>
      <c r="C250" s="256" t="s">
        <v>112</v>
      </c>
      <c r="D250" s="260">
        <v>2000000.0</v>
      </c>
      <c r="E250" s="254" t="str">
        <f>vlookup(C250,'Master data'!$A$1:$C$29,3,0)</f>
        <v>Biến phí</v>
      </c>
      <c r="F250" s="254" t="str">
        <f>vlookup(C250,'Master data'!$A$1:$C$29,2,0)</f>
        <v>Chi phí hành chính</v>
      </c>
    </row>
    <row r="251" ht="21.0" hidden="1" customHeight="1" outlineLevel="1">
      <c r="A251" s="165" t="s">
        <v>1833</v>
      </c>
      <c r="B251" s="255" t="s">
        <v>3560</v>
      </c>
      <c r="C251" s="256" t="s">
        <v>112</v>
      </c>
      <c r="D251" s="257">
        <v>135000.0</v>
      </c>
      <c r="E251" s="258" t="str">
        <f>vlookup(C251,'Master data'!$A$1:$C$29,3,0)</f>
        <v>Biến phí</v>
      </c>
      <c r="F251" s="258" t="str">
        <f>vlookup(C251,'Master data'!$A$1:$C$29,2,0)</f>
        <v>Chi phí hành chính</v>
      </c>
    </row>
    <row r="252" ht="21.0" hidden="1" customHeight="1" outlineLevel="1">
      <c r="A252" s="165" t="s">
        <v>1833</v>
      </c>
      <c r="B252" s="259" t="s">
        <v>3561</v>
      </c>
      <c r="C252" s="256" t="s">
        <v>112</v>
      </c>
      <c r="D252" s="260">
        <v>50000.0</v>
      </c>
      <c r="E252" s="254" t="str">
        <f>vlookup(C252,'Master data'!$A$1:$C$29,3,0)</f>
        <v>Biến phí</v>
      </c>
      <c r="F252" s="254" t="str">
        <f>vlookup(C252,'Master data'!$A$1:$C$29,2,0)</f>
        <v>Chi phí hành chính</v>
      </c>
    </row>
    <row r="253" ht="21.0" hidden="1" customHeight="1" outlineLevel="1">
      <c r="A253" s="165" t="s">
        <v>1833</v>
      </c>
      <c r="B253" s="255" t="s">
        <v>3562</v>
      </c>
      <c r="C253" s="256" t="s">
        <v>112</v>
      </c>
      <c r="D253" s="257">
        <v>3000000.0</v>
      </c>
      <c r="E253" s="258" t="str">
        <f>vlookup(C253,'Master data'!$A$1:$C$29,3,0)</f>
        <v>Biến phí</v>
      </c>
      <c r="F253" s="258" t="str">
        <f>vlookup(C253,'Master data'!$A$1:$C$29,2,0)</f>
        <v>Chi phí hành chính</v>
      </c>
    </row>
    <row r="254" ht="21.0" hidden="1" customHeight="1" outlineLevel="1">
      <c r="A254" s="165" t="s">
        <v>1833</v>
      </c>
      <c r="B254" s="259" t="s">
        <v>1450</v>
      </c>
      <c r="C254" s="256" t="s">
        <v>112</v>
      </c>
      <c r="D254" s="260">
        <v>4437884.0</v>
      </c>
      <c r="E254" s="254" t="str">
        <f>vlookup(C254,'Master data'!$A$1:$C$29,3,0)</f>
        <v>Biến phí</v>
      </c>
      <c r="F254" s="254" t="str">
        <f>vlookup(C254,'Master data'!$A$1:$C$29,2,0)</f>
        <v>Chi phí hành chính</v>
      </c>
    </row>
    <row r="255" ht="21.0" hidden="1" customHeight="1" outlineLevel="1">
      <c r="A255" s="165" t="s">
        <v>1833</v>
      </c>
      <c r="B255" s="255" t="s">
        <v>9</v>
      </c>
      <c r="C255" s="256" t="s">
        <v>95</v>
      </c>
      <c r="D255" s="257">
        <v>3.35E8</v>
      </c>
      <c r="E255" s="258" t="str">
        <f>vlookup(C255,'Master data'!$A$1:$C$29,3,0)</f>
        <v>Biến phí</v>
      </c>
      <c r="F255" s="258" t="str">
        <f>vlookup(C255,'Master data'!$A$1:$C$29,2,0)</f>
        <v>Chi phí bán hàng</v>
      </c>
    </row>
    <row r="256" ht="21.0" hidden="1" customHeight="1" outlineLevel="1">
      <c r="A256" s="165" t="s">
        <v>1833</v>
      </c>
      <c r="B256" s="259" t="s">
        <v>927</v>
      </c>
      <c r="C256" s="256" t="s">
        <v>120</v>
      </c>
      <c r="D256" s="260">
        <v>5.9E7</v>
      </c>
      <c r="E256" s="254" t="str">
        <f>vlookup(C256,'Master data'!$A$1:$C$29,3,0)</f>
        <v>Định phí</v>
      </c>
      <c r="F256" s="254" t="str">
        <f>vlookup(C256,'Master data'!$A$1:$C$29,2,0)</f>
        <v>Chi phí QLDN</v>
      </c>
    </row>
    <row r="257" ht="21.0" hidden="1" customHeight="1" outlineLevel="1">
      <c r="A257" s="165" t="s">
        <v>1833</v>
      </c>
      <c r="B257" s="255" t="s">
        <v>1124</v>
      </c>
      <c r="C257" s="256" t="s">
        <v>116</v>
      </c>
      <c r="D257" s="257">
        <v>2.7714E7</v>
      </c>
      <c r="E257" s="258" t="str">
        <f>vlookup(C257,'Master data'!$A$1:$C$29,3,0)</f>
        <v>Định phí</v>
      </c>
      <c r="F257" s="258" t="str">
        <f>vlookup(C257,'Master data'!$A$1:$C$29,2,0)</f>
        <v>Chi phí hành chính</v>
      </c>
    </row>
    <row r="258" ht="21.0" hidden="1" customHeight="1" outlineLevel="1">
      <c r="A258" s="165" t="s">
        <v>1833</v>
      </c>
      <c r="B258" s="259" t="s">
        <v>3563</v>
      </c>
      <c r="C258" s="256" t="s">
        <v>116</v>
      </c>
      <c r="D258" s="260">
        <v>5990000.0</v>
      </c>
      <c r="E258" s="254" t="str">
        <f>vlookup(C258,'Master data'!$A$1:$C$29,3,0)</f>
        <v>Định phí</v>
      </c>
      <c r="F258" s="254" t="str">
        <f>vlookup(C258,'Master data'!$A$1:$C$29,2,0)</f>
        <v>Chi phí hành chính</v>
      </c>
    </row>
    <row r="259" ht="21.0" hidden="1" customHeight="1" outlineLevel="1">
      <c r="A259" s="165" t="s">
        <v>1833</v>
      </c>
      <c r="B259" s="255" t="s">
        <v>2403</v>
      </c>
      <c r="C259" s="256" t="s">
        <v>121</v>
      </c>
      <c r="D259" s="257">
        <v>1.762816E7</v>
      </c>
      <c r="E259" s="258" t="str">
        <f>vlookup(C259,'Master data'!$A$1:$C$29,3,0)</f>
        <v>Định phí</v>
      </c>
      <c r="F259" s="258" t="str">
        <f>vlookup(C259,'Master data'!$A$1:$C$29,2,0)</f>
        <v>Chi phí QLDN</v>
      </c>
    </row>
    <row r="260" ht="21.0" hidden="1" customHeight="1" outlineLevel="1">
      <c r="A260" s="165" t="s">
        <v>1833</v>
      </c>
      <c r="B260" s="259" t="s">
        <v>3564</v>
      </c>
      <c r="C260" s="256" t="s">
        <v>109</v>
      </c>
      <c r="D260" s="260">
        <v>1.470625E8</v>
      </c>
      <c r="E260" s="254" t="str">
        <f>vlookup(C260,'Master data'!$A$1:$C$29,3,0)</f>
        <v>Định phí</v>
      </c>
      <c r="F260" s="254" t="str">
        <f>vlookup(C260,'Master data'!$A$1:$C$29,2,0)</f>
        <v>Chi phí QLDN</v>
      </c>
    </row>
    <row r="261" ht="21.0" hidden="1" customHeight="1" outlineLevel="1">
      <c r="A261" s="165" t="s">
        <v>1833</v>
      </c>
      <c r="B261" s="255" t="s">
        <v>3478</v>
      </c>
      <c r="C261" s="256" t="s">
        <v>17</v>
      </c>
      <c r="D261" s="257">
        <v>4.33183848E8</v>
      </c>
      <c r="E261" s="258" t="str">
        <f>vlookup(C261,'Master data'!$A$1:$C$29,3,0)</f>
        <v>Biến phí</v>
      </c>
      <c r="F261" s="258" t="str">
        <f>vlookup(C261,'Master data'!$A$1:$C$29,2,0)</f>
        <v>Chi phí bán hàng</v>
      </c>
    </row>
    <row r="262" ht="21.0" hidden="1" customHeight="1" outlineLevel="1">
      <c r="A262" s="165" t="s">
        <v>1833</v>
      </c>
      <c r="B262" s="259" t="s">
        <v>3565</v>
      </c>
      <c r="C262" s="256" t="s">
        <v>109</v>
      </c>
      <c r="D262" s="260">
        <v>2.08927584E8</v>
      </c>
      <c r="E262" s="254" t="str">
        <f>vlookup(C262,'Master data'!$A$1:$C$29,3,0)</f>
        <v>Định phí</v>
      </c>
      <c r="F262" s="254" t="str">
        <f>vlookup(C262,'Master data'!$A$1:$C$29,2,0)</f>
        <v>Chi phí QLDN</v>
      </c>
    </row>
    <row r="263" ht="21.0" hidden="1" customHeight="1" outlineLevel="1">
      <c r="A263" s="165" t="s">
        <v>1833</v>
      </c>
      <c r="B263" s="255" t="s">
        <v>3566</v>
      </c>
      <c r="C263" s="256" t="s">
        <v>17</v>
      </c>
      <c r="D263" s="257">
        <v>1.08210948E8</v>
      </c>
      <c r="E263" s="258" t="str">
        <f>vlookup(C263,'Master data'!$A$1:$C$29,3,0)</f>
        <v>Biến phí</v>
      </c>
      <c r="F263" s="258" t="str">
        <f>vlookup(C263,'Master data'!$A$1:$C$29,2,0)</f>
        <v>Chi phí bán hàng</v>
      </c>
    </row>
    <row r="264" ht="21.0" hidden="1" customHeight="1" outlineLevel="1">
      <c r="A264" s="165" t="s">
        <v>1833</v>
      </c>
      <c r="B264" s="259" t="s">
        <v>3567</v>
      </c>
      <c r="C264" s="256" t="s">
        <v>99</v>
      </c>
      <c r="D264" s="260">
        <v>1750000.0</v>
      </c>
      <c r="E264" s="254" t="str">
        <f>vlookup(C264,'Master data'!$A$1:$C$29,3,0)</f>
        <v>Biến phí</v>
      </c>
      <c r="F264" s="254" t="str">
        <f>vlookup(C264,'Master data'!$A$1:$C$29,2,0)</f>
        <v>Chi phí giá vốn</v>
      </c>
    </row>
    <row r="265" ht="21.0" hidden="1" customHeight="1" outlineLevel="1">
      <c r="A265" s="165" t="s">
        <v>1833</v>
      </c>
      <c r="B265" s="255" t="s">
        <v>3568</v>
      </c>
      <c r="C265" s="256" t="s">
        <v>99</v>
      </c>
      <c r="D265" s="257">
        <v>3650000.0</v>
      </c>
      <c r="E265" s="258" t="str">
        <f>vlookup(C265,'Master data'!$A$1:$C$29,3,0)</f>
        <v>Biến phí</v>
      </c>
      <c r="F265" s="258" t="str">
        <f>vlookup(C265,'Master data'!$A$1:$C$29,2,0)</f>
        <v>Chi phí giá vốn</v>
      </c>
    </row>
    <row r="266" ht="21.0" hidden="1" customHeight="1" outlineLevel="1">
      <c r="A266" s="165" t="s">
        <v>1833</v>
      </c>
      <c r="B266" s="259" t="s">
        <v>3569</v>
      </c>
      <c r="C266" s="256" t="s">
        <v>99</v>
      </c>
      <c r="D266" s="260">
        <v>8100000.0</v>
      </c>
      <c r="E266" s="254" t="str">
        <f>vlookup(C266,'Master data'!$A$1:$C$29,3,0)</f>
        <v>Biến phí</v>
      </c>
      <c r="F266" s="254" t="str">
        <f>vlookup(C266,'Master data'!$A$1:$C$29,2,0)</f>
        <v>Chi phí giá vốn</v>
      </c>
    </row>
    <row r="267" ht="21.0" hidden="1" customHeight="1" outlineLevel="1">
      <c r="A267" s="165" t="s">
        <v>1833</v>
      </c>
      <c r="B267" s="255" t="s">
        <v>3570</v>
      </c>
      <c r="C267" s="256" t="s">
        <v>99</v>
      </c>
      <c r="D267" s="257">
        <v>3.875E7</v>
      </c>
      <c r="E267" s="258" t="str">
        <f>vlookup(C267,'Master data'!$A$1:$C$29,3,0)</f>
        <v>Biến phí</v>
      </c>
      <c r="F267" s="258" t="str">
        <f>vlookup(C267,'Master data'!$A$1:$C$29,2,0)</f>
        <v>Chi phí giá vốn</v>
      </c>
    </row>
    <row r="268" ht="21.0" hidden="1" customHeight="1" outlineLevel="1">
      <c r="A268" s="165" t="s">
        <v>1833</v>
      </c>
      <c r="B268" s="259" t="s">
        <v>3571</v>
      </c>
      <c r="C268" s="256" t="s">
        <v>99</v>
      </c>
      <c r="D268" s="260">
        <v>4.9937E7</v>
      </c>
      <c r="E268" s="254" t="str">
        <f>vlookup(C268,'Master data'!$A$1:$C$29,3,0)</f>
        <v>Biến phí</v>
      </c>
      <c r="F268" s="254" t="str">
        <f>vlookup(C268,'Master data'!$A$1:$C$29,2,0)</f>
        <v>Chi phí giá vốn</v>
      </c>
    </row>
    <row r="269" ht="21.0" hidden="1" customHeight="1" outlineLevel="1">
      <c r="A269" s="165" t="s">
        <v>1833</v>
      </c>
      <c r="B269" s="255" t="s">
        <v>1495</v>
      </c>
      <c r="C269" s="256" t="s">
        <v>99</v>
      </c>
      <c r="D269" s="257">
        <v>2.4776E7</v>
      </c>
      <c r="E269" s="258" t="str">
        <f>vlookup(C269,'Master data'!$A$1:$C$29,3,0)</f>
        <v>Biến phí</v>
      </c>
      <c r="F269" s="258" t="str">
        <f>vlookup(C269,'Master data'!$A$1:$C$29,2,0)</f>
        <v>Chi phí giá vốn</v>
      </c>
    </row>
    <row r="270" ht="21.0" hidden="1" customHeight="1" outlineLevel="1">
      <c r="A270" s="173" t="s">
        <v>1833</v>
      </c>
      <c r="B270" s="267" t="s">
        <v>3572</v>
      </c>
      <c r="C270" s="262" t="s">
        <v>99</v>
      </c>
      <c r="D270" s="268">
        <v>1.265E7</v>
      </c>
      <c r="E270" s="269" t="str">
        <f>vlookup(C270,'Master data'!$A$1:$C$29,3,0)</f>
        <v>Biến phí</v>
      </c>
      <c r="F270" s="269" t="str">
        <f>vlookup(C270,'Master data'!$A$1:$C$29,2,0)</f>
        <v>Chi phí giá vốn</v>
      </c>
    </row>
    <row r="271" ht="21.0" customHeight="1" collapsed="1">
      <c r="A271" s="165" t="s">
        <v>1836</v>
      </c>
      <c r="B271" s="274" t="s">
        <v>274</v>
      </c>
      <c r="C271" s="275" t="s">
        <v>112</v>
      </c>
      <c r="D271" s="276">
        <v>0.0</v>
      </c>
      <c r="E271" s="277" t="str">
        <f>vlookup(C271,'Master data'!$A$1:$C$29,3,0)</f>
        <v>Biến phí</v>
      </c>
      <c r="F271" s="277" t="str">
        <f>vlookup(C271,'Master data'!$A$1:$C$29,2,0)</f>
        <v>Chi phí hành chính</v>
      </c>
    </row>
    <row r="272" ht="21.0" hidden="1" customHeight="1" outlineLevel="1">
      <c r="A272" s="165" t="s">
        <v>1836</v>
      </c>
      <c r="B272" s="272" t="s">
        <v>2437</v>
      </c>
      <c r="C272" s="252" t="s">
        <v>112</v>
      </c>
      <c r="D272" s="273">
        <v>1.0E7</v>
      </c>
      <c r="E272" s="258" t="str">
        <f>vlookup(C272,'Master data'!$A$1:$C$29,3,0)</f>
        <v>Biến phí</v>
      </c>
      <c r="F272" s="258" t="str">
        <f>vlookup(C272,'Master data'!$A$1:$C$29,2,0)</f>
        <v>Chi phí hành chính</v>
      </c>
    </row>
    <row r="273" ht="21.0" hidden="1" customHeight="1" outlineLevel="1">
      <c r="A273" s="165" t="s">
        <v>1836</v>
      </c>
      <c r="B273" s="259" t="s">
        <v>392</v>
      </c>
      <c r="C273" s="256" t="s">
        <v>112</v>
      </c>
      <c r="D273" s="260">
        <v>605000.0</v>
      </c>
      <c r="E273" s="254" t="str">
        <f>vlookup(C273,'Master data'!$A$1:$C$29,3,0)</f>
        <v>Biến phí</v>
      </c>
      <c r="F273" s="254" t="str">
        <f>vlookup(C273,'Master data'!$A$1:$C$29,2,0)</f>
        <v>Chi phí hành chính</v>
      </c>
    </row>
    <row r="274" ht="21.0" hidden="1" customHeight="1" outlineLevel="1">
      <c r="A274" s="165" t="s">
        <v>1836</v>
      </c>
      <c r="B274" s="255" t="s">
        <v>3470</v>
      </c>
      <c r="C274" s="256" t="s">
        <v>112</v>
      </c>
      <c r="D274" s="257">
        <v>1544000.0</v>
      </c>
      <c r="E274" s="258" t="str">
        <f>vlookup(C274,'Master data'!$A$1:$C$29,3,0)</f>
        <v>Biến phí</v>
      </c>
      <c r="F274" s="258" t="str">
        <f>vlookup(C274,'Master data'!$A$1:$C$29,2,0)</f>
        <v>Chi phí hành chính</v>
      </c>
    </row>
    <row r="275" ht="21.0" hidden="1" customHeight="1" outlineLevel="1">
      <c r="A275" s="165" t="s">
        <v>1836</v>
      </c>
      <c r="B275" s="259" t="s">
        <v>3573</v>
      </c>
      <c r="C275" s="256" t="s">
        <v>112</v>
      </c>
      <c r="D275" s="260">
        <v>1715000.0</v>
      </c>
      <c r="E275" s="254" t="str">
        <f>vlookup(C275,'Master data'!$A$1:$C$29,3,0)</f>
        <v>Biến phí</v>
      </c>
      <c r="F275" s="254" t="str">
        <f>vlookup(C275,'Master data'!$A$1:$C$29,2,0)</f>
        <v>Chi phí hành chính</v>
      </c>
    </row>
    <row r="276" ht="21.0" hidden="1" customHeight="1" outlineLevel="1">
      <c r="A276" s="165" t="s">
        <v>1836</v>
      </c>
      <c r="B276" s="255" t="s">
        <v>2337</v>
      </c>
      <c r="C276" s="256" t="s">
        <v>112</v>
      </c>
      <c r="D276" s="257">
        <v>1.6822E7</v>
      </c>
      <c r="E276" s="258" t="str">
        <f>vlookup(C276,'Master data'!$A$1:$C$29,3,0)</f>
        <v>Biến phí</v>
      </c>
      <c r="F276" s="258" t="str">
        <f>vlookup(C276,'Master data'!$A$1:$C$29,2,0)</f>
        <v>Chi phí hành chính</v>
      </c>
    </row>
    <row r="277" ht="21.0" hidden="1" customHeight="1" outlineLevel="1">
      <c r="A277" s="165" t="s">
        <v>1836</v>
      </c>
      <c r="B277" s="259" t="s">
        <v>3574</v>
      </c>
      <c r="C277" s="256" t="s">
        <v>112</v>
      </c>
      <c r="D277" s="260">
        <v>2500000.0</v>
      </c>
      <c r="E277" s="254" t="str">
        <f>vlookup(C277,'Master data'!$A$1:$C$29,3,0)</f>
        <v>Biến phí</v>
      </c>
      <c r="F277" s="254" t="str">
        <f>vlookup(C277,'Master data'!$A$1:$C$29,2,0)</f>
        <v>Chi phí hành chính</v>
      </c>
    </row>
    <row r="278" ht="21.0" hidden="1" customHeight="1" outlineLevel="1">
      <c r="A278" s="165" t="s">
        <v>1836</v>
      </c>
      <c r="B278" s="255" t="s">
        <v>3575</v>
      </c>
      <c r="C278" s="256" t="s">
        <v>112</v>
      </c>
      <c r="D278" s="257">
        <v>544000.0</v>
      </c>
      <c r="E278" s="258" t="str">
        <f>vlookup(C278,'Master data'!$A$1:$C$29,3,0)</f>
        <v>Biến phí</v>
      </c>
      <c r="F278" s="258" t="str">
        <f>vlookup(C278,'Master data'!$A$1:$C$29,2,0)</f>
        <v>Chi phí hành chính</v>
      </c>
    </row>
    <row r="279" ht="21.0" hidden="1" customHeight="1" outlineLevel="1">
      <c r="A279" s="165" t="s">
        <v>1836</v>
      </c>
      <c r="B279" s="259" t="s">
        <v>3576</v>
      </c>
      <c r="C279" s="256" t="s">
        <v>112</v>
      </c>
      <c r="D279" s="260">
        <v>1000000.0</v>
      </c>
      <c r="E279" s="254" t="str">
        <f>vlookup(C279,'Master data'!$A$1:$C$29,3,0)</f>
        <v>Biến phí</v>
      </c>
      <c r="F279" s="254" t="str">
        <f>vlookup(C279,'Master data'!$A$1:$C$29,2,0)</f>
        <v>Chi phí hành chính</v>
      </c>
    </row>
    <row r="280" ht="21.0" hidden="1" customHeight="1" outlineLevel="1">
      <c r="A280" s="165" t="s">
        <v>1836</v>
      </c>
      <c r="B280" s="255" t="s">
        <v>3577</v>
      </c>
      <c r="C280" s="256" t="s">
        <v>112</v>
      </c>
      <c r="D280" s="257">
        <v>562000.0</v>
      </c>
      <c r="E280" s="258" t="str">
        <f>vlookup(C280,'Master data'!$A$1:$C$29,3,0)</f>
        <v>Biến phí</v>
      </c>
      <c r="F280" s="258" t="str">
        <f>vlookup(C280,'Master data'!$A$1:$C$29,2,0)</f>
        <v>Chi phí hành chính</v>
      </c>
    </row>
    <row r="281" ht="21.0" hidden="1" customHeight="1" outlineLevel="1">
      <c r="A281" s="165" t="s">
        <v>1836</v>
      </c>
      <c r="B281" s="259" t="s">
        <v>3578</v>
      </c>
      <c r="C281" s="256" t="s">
        <v>112</v>
      </c>
      <c r="D281" s="260">
        <v>1000000.0</v>
      </c>
      <c r="E281" s="254" t="str">
        <f>vlookup(C281,'Master data'!$A$1:$C$29,3,0)</f>
        <v>Biến phí</v>
      </c>
      <c r="F281" s="254" t="str">
        <f>vlookup(C281,'Master data'!$A$1:$C$29,2,0)</f>
        <v>Chi phí hành chính</v>
      </c>
    </row>
    <row r="282" ht="21.0" hidden="1" customHeight="1" outlineLevel="1">
      <c r="A282" s="165" t="s">
        <v>1836</v>
      </c>
      <c r="B282" s="255" t="s">
        <v>3579</v>
      </c>
      <c r="C282" s="256" t="s">
        <v>112</v>
      </c>
      <c r="D282" s="257">
        <v>2000000.0</v>
      </c>
      <c r="E282" s="258" t="str">
        <f>vlookup(C282,'Master data'!$A$1:$C$29,3,0)</f>
        <v>Biến phí</v>
      </c>
      <c r="F282" s="258" t="str">
        <f>vlookup(C282,'Master data'!$A$1:$C$29,2,0)</f>
        <v>Chi phí hành chính</v>
      </c>
    </row>
    <row r="283" ht="21.0" hidden="1" customHeight="1" outlineLevel="1">
      <c r="A283" s="165" t="s">
        <v>1836</v>
      </c>
      <c r="B283" s="259" t="s">
        <v>3580</v>
      </c>
      <c r="C283" s="256" t="s">
        <v>112</v>
      </c>
      <c r="D283" s="260">
        <v>1000000.0</v>
      </c>
      <c r="E283" s="254" t="str">
        <f>vlookup(C283,'Master data'!$A$1:$C$29,3,0)</f>
        <v>Biến phí</v>
      </c>
      <c r="F283" s="254" t="str">
        <f>vlookup(C283,'Master data'!$A$1:$C$29,2,0)</f>
        <v>Chi phí hành chính</v>
      </c>
    </row>
    <row r="284" ht="21.0" hidden="1" customHeight="1" outlineLevel="1">
      <c r="A284" s="165" t="s">
        <v>1836</v>
      </c>
      <c r="B284" s="255" t="s">
        <v>3581</v>
      </c>
      <c r="C284" s="256" t="s">
        <v>112</v>
      </c>
      <c r="D284" s="257">
        <v>400000.0</v>
      </c>
      <c r="E284" s="258" t="str">
        <f>vlookup(C284,'Master data'!$A$1:$C$29,3,0)</f>
        <v>Biến phí</v>
      </c>
      <c r="F284" s="258" t="str">
        <f>vlookup(C284,'Master data'!$A$1:$C$29,2,0)</f>
        <v>Chi phí hành chính</v>
      </c>
    </row>
    <row r="285" ht="21.0" hidden="1" customHeight="1" outlineLevel="1">
      <c r="A285" s="165" t="s">
        <v>1836</v>
      </c>
      <c r="B285" s="259" t="s">
        <v>2639</v>
      </c>
      <c r="C285" s="256" t="s">
        <v>112</v>
      </c>
      <c r="D285" s="260">
        <v>500000.0</v>
      </c>
      <c r="E285" s="254" t="str">
        <f>vlookup(C285,'Master data'!$A$1:$C$29,3,0)</f>
        <v>Biến phí</v>
      </c>
      <c r="F285" s="254" t="str">
        <f>vlookup(C285,'Master data'!$A$1:$C$29,2,0)</f>
        <v>Chi phí hành chính</v>
      </c>
    </row>
    <row r="286" ht="21.0" hidden="1" customHeight="1" outlineLevel="1">
      <c r="A286" s="165" t="s">
        <v>1836</v>
      </c>
      <c r="B286" s="255" t="s">
        <v>3582</v>
      </c>
      <c r="C286" s="256" t="s">
        <v>112</v>
      </c>
      <c r="D286" s="257">
        <v>4000000.0</v>
      </c>
      <c r="E286" s="258" t="str">
        <f>vlookup(C286,'Master data'!$A$1:$C$29,3,0)</f>
        <v>Biến phí</v>
      </c>
      <c r="F286" s="258" t="str">
        <f>vlookup(C286,'Master data'!$A$1:$C$29,2,0)</f>
        <v>Chi phí hành chính</v>
      </c>
    </row>
    <row r="287" ht="21.0" hidden="1" customHeight="1" outlineLevel="1">
      <c r="A287" s="165" t="s">
        <v>1836</v>
      </c>
      <c r="B287" s="259" t="s">
        <v>3583</v>
      </c>
      <c r="C287" s="256" t="s">
        <v>112</v>
      </c>
      <c r="D287" s="260">
        <v>700000.0</v>
      </c>
      <c r="E287" s="254" t="str">
        <f>vlookup(C287,'Master data'!$A$1:$C$29,3,0)</f>
        <v>Biến phí</v>
      </c>
      <c r="F287" s="254" t="str">
        <f>vlookup(C287,'Master data'!$A$1:$C$29,2,0)</f>
        <v>Chi phí hành chính</v>
      </c>
    </row>
    <row r="288" ht="21.0" hidden="1" customHeight="1" outlineLevel="1">
      <c r="A288" s="165" t="s">
        <v>1836</v>
      </c>
      <c r="B288" s="255" t="s">
        <v>3584</v>
      </c>
      <c r="C288" s="256" t="s">
        <v>112</v>
      </c>
      <c r="D288" s="257">
        <v>6300000.0</v>
      </c>
      <c r="E288" s="258" t="str">
        <f>vlookup(C288,'Master data'!$A$1:$C$29,3,0)</f>
        <v>Biến phí</v>
      </c>
      <c r="F288" s="258" t="str">
        <f>vlookup(C288,'Master data'!$A$1:$C$29,2,0)</f>
        <v>Chi phí hành chính</v>
      </c>
    </row>
    <row r="289" ht="21.0" hidden="1" customHeight="1" outlineLevel="1">
      <c r="A289" s="165" t="s">
        <v>1836</v>
      </c>
      <c r="B289" s="259" t="s">
        <v>3585</v>
      </c>
      <c r="C289" s="256" t="s">
        <v>112</v>
      </c>
      <c r="D289" s="260">
        <v>1000000.0</v>
      </c>
      <c r="E289" s="254" t="str">
        <f>vlookup(C289,'Master data'!$A$1:$C$29,3,0)</f>
        <v>Biến phí</v>
      </c>
      <c r="F289" s="254" t="str">
        <f>vlookup(C289,'Master data'!$A$1:$C$29,2,0)</f>
        <v>Chi phí hành chính</v>
      </c>
    </row>
    <row r="290" ht="21.0" hidden="1" customHeight="1" outlineLevel="1">
      <c r="A290" s="165" t="s">
        <v>1836</v>
      </c>
      <c r="B290" s="255" t="s">
        <v>3586</v>
      </c>
      <c r="C290" s="256" t="s">
        <v>112</v>
      </c>
      <c r="D290" s="257">
        <v>3.7884E7</v>
      </c>
      <c r="E290" s="258" t="str">
        <f>vlookup(C290,'Master data'!$A$1:$C$29,3,0)</f>
        <v>Biến phí</v>
      </c>
      <c r="F290" s="258" t="str">
        <f>vlookup(C290,'Master data'!$A$1:$C$29,2,0)</f>
        <v>Chi phí hành chính</v>
      </c>
    </row>
    <row r="291" ht="21.0" hidden="1" customHeight="1" outlineLevel="1">
      <c r="A291" s="165" t="s">
        <v>1836</v>
      </c>
      <c r="B291" s="259" t="s">
        <v>3587</v>
      </c>
      <c r="C291" s="256" t="s">
        <v>112</v>
      </c>
      <c r="D291" s="260">
        <v>1000000.0</v>
      </c>
      <c r="E291" s="254" t="str">
        <f>vlookup(C291,'Master data'!$A$1:$C$29,3,0)</f>
        <v>Biến phí</v>
      </c>
      <c r="F291" s="254" t="str">
        <f>vlookup(C291,'Master data'!$A$1:$C$29,2,0)</f>
        <v>Chi phí hành chính</v>
      </c>
    </row>
    <row r="292" ht="21.0" hidden="1" customHeight="1" outlineLevel="1">
      <c r="A292" s="165" t="s">
        <v>1836</v>
      </c>
      <c r="B292" s="255" t="s">
        <v>3588</v>
      </c>
      <c r="C292" s="256" t="s">
        <v>112</v>
      </c>
      <c r="D292" s="257">
        <v>1000000.0</v>
      </c>
      <c r="E292" s="258" t="str">
        <f>vlookup(C292,'Master data'!$A$1:$C$29,3,0)</f>
        <v>Biến phí</v>
      </c>
      <c r="F292" s="258" t="str">
        <f>vlookup(C292,'Master data'!$A$1:$C$29,2,0)</f>
        <v>Chi phí hành chính</v>
      </c>
    </row>
    <row r="293" ht="21.0" hidden="1" customHeight="1" outlineLevel="1">
      <c r="A293" s="165" t="s">
        <v>1836</v>
      </c>
      <c r="B293" s="259" t="s">
        <v>1563</v>
      </c>
      <c r="C293" s="256" t="s">
        <v>112</v>
      </c>
      <c r="D293" s="260">
        <v>2526522.0</v>
      </c>
      <c r="E293" s="254" t="str">
        <f>vlookup(C293,'Master data'!$A$1:$C$29,3,0)</f>
        <v>Biến phí</v>
      </c>
      <c r="F293" s="254" t="str">
        <f>vlookup(C293,'Master data'!$A$1:$C$29,2,0)</f>
        <v>Chi phí hành chính</v>
      </c>
    </row>
    <row r="294" ht="21.0" hidden="1" customHeight="1" outlineLevel="1">
      <c r="A294" s="165" t="s">
        <v>1836</v>
      </c>
      <c r="B294" s="255" t="s">
        <v>3589</v>
      </c>
      <c r="C294" s="256" t="s">
        <v>112</v>
      </c>
      <c r="D294" s="257">
        <v>195000.0</v>
      </c>
      <c r="E294" s="258" t="str">
        <f>vlookup(C294,'Master data'!$A$1:$C$29,3,0)</f>
        <v>Biến phí</v>
      </c>
      <c r="F294" s="258" t="str">
        <f>vlookup(C294,'Master data'!$A$1:$C$29,2,0)</f>
        <v>Chi phí hành chính</v>
      </c>
    </row>
    <row r="295" ht="21.0" hidden="1" customHeight="1" outlineLevel="1">
      <c r="A295" s="165" t="s">
        <v>1836</v>
      </c>
      <c r="B295" s="259" t="s">
        <v>3590</v>
      </c>
      <c r="C295" s="256" t="s">
        <v>112</v>
      </c>
      <c r="D295" s="260">
        <v>100000.0</v>
      </c>
      <c r="E295" s="254" t="str">
        <f>vlookup(C295,'Master data'!$A$1:$C$29,3,0)</f>
        <v>Biến phí</v>
      </c>
      <c r="F295" s="254" t="str">
        <f>vlookup(C295,'Master data'!$A$1:$C$29,2,0)</f>
        <v>Chi phí hành chính</v>
      </c>
    </row>
    <row r="296" ht="21.0" hidden="1" customHeight="1" outlineLevel="1">
      <c r="A296" s="165" t="s">
        <v>1836</v>
      </c>
      <c r="B296" s="255" t="s">
        <v>3591</v>
      </c>
      <c r="C296" s="256" t="s">
        <v>112</v>
      </c>
      <c r="D296" s="257">
        <v>210000.0</v>
      </c>
      <c r="E296" s="258" t="str">
        <f>vlookup(C296,'Master data'!$A$1:$C$29,3,0)</f>
        <v>Biến phí</v>
      </c>
      <c r="F296" s="258" t="str">
        <f>vlookup(C296,'Master data'!$A$1:$C$29,2,0)</f>
        <v>Chi phí hành chính</v>
      </c>
    </row>
    <row r="297" ht="21.0" hidden="1" customHeight="1" outlineLevel="1">
      <c r="A297" s="165" t="s">
        <v>1836</v>
      </c>
      <c r="B297" s="259" t="s">
        <v>3592</v>
      </c>
      <c r="C297" s="256" t="s">
        <v>112</v>
      </c>
      <c r="D297" s="260">
        <v>169000.0</v>
      </c>
      <c r="E297" s="254" t="str">
        <f>vlookup(C297,'Master data'!$A$1:$C$29,3,0)</f>
        <v>Biến phí</v>
      </c>
      <c r="F297" s="254" t="str">
        <f>vlookup(C297,'Master data'!$A$1:$C$29,2,0)</f>
        <v>Chi phí hành chính</v>
      </c>
    </row>
    <row r="298" ht="21.0" hidden="1" customHeight="1" outlineLevel="1">
      <c r="A298" s="165" t="s">
        <v>1836</v>
      </c>
      <c r="B298" s="255" t="s">
        <v>3593</v>
      </c>
      <c r="C298" s="256" t="s">
        <v>112</v>
      </c>
      <c r="D298" s="257">
        <v>180000.0</v>
      </c>
      <c r="E298" s="258" t="str">
        <f>vlookup(C298,'Master data'!$A$1:$C$29,3,0)</f>
        <v>Biến phí</v>
      </c>
      <c r="F298" s="258" t="str">
        <f>vlookup(C298,'Master data'!$A$1:$C$29,2,0)</f>
        <v>Chi phí hành chính</v>
      </c>
    </row>
    <row r="299" ht="21.0" hidden="1" customHeight="1" outlineLevel="1">
      <c r="A299" s="165" t="s">
        <v>1836</v>
      </c>
      <c r="B299" s="259" t="s">
        <v>3594</v>
      </c>
      <c r="C299" s="256" t="s">
        <v>112</v>
      </c>
      <c r="D299" s="260">
        <v>30000.0</v>
      </c>
      <c r="E299" s="254" t="str">
        <f>vlookup(C299,'Master data'!$A$1:$C$29,3,0)</f>
        <v>Biến phí</v>
      </c>
      <c r="F299" s="254" t="str">
        <f>vlookup(C299,'Master data'!$A$1:$C$29,2,0)</f>
        <v>Chi phí hành chính</v>
      </c>
    </row>
    <row r="300" ht="21.0" hidden="1" customHeight="1" outlineLevel="1">
      <c r="A300" s="165" t="s">
        <v>1836</v>
      </c>
      <c r="B300" s="255" t="s">
        <v>3595</v>
      </c>
      <c r="C300" s="256" t="s">
        <v>112</v>
      </c>
      <c r="D300" s="257">
        <v>950000.0</v>
      </c>
      <c r="E300" s="258" t="str">
        <f>vlookup(C300,'Master data'!$A$1:$C$29,3,0)</f>
        <v>Biến phí</v>
      </c>
      <c r="F300" s="258" t="str">
        <f>vlookup(C300,'Master data'!$A$1:$C$29,2,0)</f>
        <v>Chi phí hành chính</v>
      </c>
    </row>
    <row r="301" ht="21.0" hidden="1" customHeight="1" outlineLevel="1">
      <c r="A301" s="165" t="s">
        <v>1836</v>
      </c>
      <c r="B301" s="259" t="s">
        <v>3596</v>
      </c>
      <c r="C301" s="256" t="s">
        <v>112</v>
      </c>
      <c r="D301" s="260">
        <v>3000000.0</v>
      </c>
      <c r="E301" s="254" t="str">
        <f>vlookup(C301,'Master data'!$A$1:$C$29,3,0)</f>
        <v>Biến phí</v>
      </c>
      <c r="F301" s="254" t="str">
        <f>vlookup(C301,'Master data'!$A$1:$C$29,2,0)</f>
        <v>Chi phí hành chính</v>
      </c>
    </row>
    <row r="302" ht="21.0" hidden="1" customHeight="1" outlineLevel="1">
      <c r="A302" s="165" t="s">
        <v>1836</v>
      </c>
      <c r="B302" s="255" t="s">
        <v>9</v>
      </c>
      <c r="C302" s="256" t="s">
        <v>95</v>
      </c>
      <c r="D302" s="257">
        <v>2.85E8</v>
      </c>
      <c r="E302" s="258" t="str">
        <f>vlookup(C302,'Master data'!$A$1:$C$29,3,0)</f>
        <v>Biến phí</v>
      </c>
      <c r="F302" s="258" t="str">
        <f>vlookup(C302,'Master data'!$A$1:$C$29,2,0)</f>
        <v>Chi phí bán hàng</v>
      </c>
    </row>
    <row r="303" ht="21.0" hidden="1" customHeight="1" outlineLevel="1">
      <c r="A303" s="165" t="s">
        <v>1836</v>
      </c>
      <c r="B303" s="259" t="s">
        <v>927</v>
      </c>
      <c r="C303" s="256" t="s">
        <v>120</v>
      </c>
      <c r="D303" s="260">
        <v>4.9166667E7</v>
      </c>
      <c r="E303" s="254" t="str">
        <f>vlookup(C303,'Master data'!$A$1:$C$29,3,0)</f>
        <v>Định phí</v>
      </c>
      <c r="F303" s="254" t="str">
        <f>vlookup(C303,'Master data'!$A$1:$C$29,2,0)</f>
        <v>Chi phí QLDN</v>
      </c>
    </row>
    <row r="304" ht="21.0" hidden="1" customHeight="1" outlineLevel="1">
      <c r="A304" s="165" t="s">
        <v>1836</v>
      </c>
      <c r="B304" s="255" t="s">
        <v>1124</v>
      </c>
      <c r="C304" s="256" t="s">
        <v>116</v>
      </c>
      <c r="D304" s="257">
        <v>1.7164583E7</v>
      </c>
      <c r="E304" s="258" t="str">
        <f>vlookup(C304,'Master data'!$A$1:$C$29,3,0)</f>
        <v>Định phí</v>
      </c>
      <c r="F304" s="258" t="str">
        <f>vlookup(C304,'Master data'!$A$1:$C$29,2,0)</f>
        <v>Chi phí hành chính</v>
      </c>
    </row>
    <row r="305" ht="21.0" hidden="1" customHeight="1" outlineLevel="1">
      <c r="A305" s="165" t="s">
        <v>1836</v>
      </c>
      <c r="B305" s="259" t="s">
        <v>1573</v>
      </c>
      <c r="C305" s="256" t="s">
        <v>116</v>
      </c>
      <c r="D305" s="260">
        <v>0.0</v>
      </c>
      <c r="E305" s="254" t="str">
        <f>vlookup(C305,'Master data'!$A$1:$C$29,3,0)</f>
        <v>Định phí</v>
      </c>
      <c r="F305" s="254" t="str">
        <f>vlookup(C305,'Master data'!$A$1:$C$29,2,0)</f>
        <v>Chi phí hành chính</v>
      </c>
    </row>
    <row r="306" ht="21.0" hidden="1" customHeight="1" outlineLevel="1">
      <c r="A306" s="165" t="s">
        <v>1836</v>
      </c>
      <c r="B306" s="255" t="s">
        <v>3597</v>
      </c>
      <c r="C306" s="256" t="s">
        <v>121</v>
      </c>
      <c r="D306" s="257">
        <v>1.079224E7</v>
      </c>
      <c r="E306" s="258" t="str">
        <f>vlookup(C306,'Master data'!$A$1:$C$29,3,0)</f>
        <v>Định phí</v>
      </c>
      <c r="F306" s="258" t="str">
        <f>vlookup(C306,'Master data'!$A$1:$C$29,2,0)</f>
        <v>Chi phí QLDN</v>
      </c>
    </row>
    <row r="307" ht="21.0" hidden="1" customHeight="1" outlineLevel="1">
      <c r="A307" s="165" t="s">
        <v>1836</v>
      </c>
      <c r="B307" s="259" t="s">
        <v>3598</v>
      </c>
      <c r="C307" s="256" t="s">
        <v>123</v>
      </c>
      <c r="D307" s="260">
        <v>9000000.0</v>
      </c>
      <c r="E307" s="254" t="str">
        <f>vlookup(C307,'Master data'!$A$1:$C$29,3,0)</f>
        <v>Định phí</v>
      </c>
      <c r="F307" s="254" t="str">
        <f>vlookup(C307,'Master data'!$A$1:$C$29,2,0)</f>
        <v>Chi phí QLDN</v>
      </c>
    </row>
    <row r="308" ht="21.0" hidden="1" customHeight="1" outlineLevel="1">
      <c r="A308" s="165" t="s">
        <v>1836</v>
      </c>
      <c r="B308" s="255" t="s">
        <v>3599</v>
      </c>
      <c r="C308" s="256" t="s">
        <v>123</v>
      </c>
      <c r="D308" s="257">
        <v>2.2E7</v>
      </c>
      <c r="E308" s="258" t="str">
        <f>vlookup(C308,'Master data'!$A$1:$C$29,3,0)</f>
        <v>Định phí</v>
      </c>
      <c r="F308" s="258" t="str">
        <f>vlookup(C308,'Master data'!$A$1:$C$29,2,0)</f>
        <v>Chi phí QLDN</v>
      </c>
    </row>
    <row r="309" ht="21.0" hidden="1" customHeight="1" outlineLevel="1">
      <c r="A309" s="165" t="s">
        <v>1836</v>
      </c>
      <c r="B309" s="259" t="s">
        <v>3418</v>
      </c>
      <c r="C309" s="256" t="s">
        <v>109</v>
      </c>
      <c r="D309" s="260">
        <v>1.72625E8</v>
      </c>
      <c r="E309" s="254" t="str">
        <f>vlookup(C309,'Master data'!$A$1:$C$29,3,0)</f>
        <v>Định phí</v>
      </c>
      <c r="F309" s="254" t="str">
        <f>vlookup(C309,'Master data'!$A$1:$C$29,2,0)</f>
        <v>Chi phí QLDN</v>
      </c>
    </row>
    <row r="310" ht="21.0" hidden="1" customHeight="1" outlineLevel="1">
      <c r="A310" s="165" t="s">
        <v>1836</v>
      </c>
      <c r="B310" s="255" t="s">
        <v>3600</v>
      </c>
      <c r="C310" s="256" t="s">
        <v>17</v>
      </c>
      <c r="D310" s="257">
        <v>5.0837161E8</v>
      </c>
      <c r="E310" s="258" t="str">
        <f>vlookup(C310,'Master data'!$A$1:$C$29,3,0)</f>
        <v>Biến phí</v>
      </c>
      <c r="F310" s="258" t="str">
        <f>vlookup(C310,'Master data'!$A$1:$C$29,2,0)</f>
        <v>Chi phí bán hàng</v>
      </c>
    </row>
    <row r="311" ht="21.0" hidden="1" customHeight="1" outlineLevel="1">
      <c r="A311" s="165" t="s">
        <v>1836</v>
      </c>
      <c r="B311" s="259" t="s">
        <v>3056</v>
      </c>
      <c r="C311" s="256" t="s">
        <v>109</v>
      </c>
      <c r="D311" s="260">
        <v>2.39835285E8</v>
      </c>
      <c r="E311" s="254" t="str">
        <f>vlookup(C311,'Master data'!$A$1:$C$29,3,0)</f>
        <v>Định phí</v>
      </c>
      <c r="F311" s="254" t="str">
        <f>vlookup(C311,'Master data'!$A$1:$C$29,2,0)</f>
        <v>Chi phí QLDN</v>
      </c>
    </row>
    <row r="312" ht="21.0" hidden="1" customHeight="1" outlineLevel="1">
      <c r="A312" s="165" t="s">
        <v>1836</v>
      </c>
      <c r="B312" s="255" t="s">
        <v>3057</v>
      </c>
      <c r="C312" s="256" t="s">
        <v>17</v>
      </c>
      <c r="D312" s="257">
        <v>1.29797349E8</v>
      </c>
      <c r="E312" s="258" t="str">
        <f>vlookup(C312,'Master data'!$A$1:$C$29,3,0)</f>
        <v>Biến phí</v>
      </c>
      <c r="F312" s="258" t="str">
        <f>vlookup(C312,'Master data'!$A$1:$C$29,2,0)</f>
        <v>Chi phí bán hàng</v>
      </c>
    </row>
    <row r="313" ht="21.0" hidden="1" customHeight="1" outlineLevel="1">
      <c r="A313" s="165" t="s">
        <v>1836</v>
      </c>
      <c r="B313" s="259" t="s">
        <v>3601</v>
      </c>
      <c r="C313" s="256" t="s">
        <v>99</v>
      </c>
      <c r="D313" s="260">
        <v>5.5125E7</v>
      </c>
      <c r="E313" s="254" t="str">
        <f>vlookup(C313,'Master data'!$A$1:$C$29,3,0)</f>
        <v>Biến phí</v>
      </c>
      <c r="F313" s="254" t="str">
        <f>vlookup(C313,'Master data'!$A$1:$C$29,2,0)</f>
        <v>Chi phí giá vốn</v>
      </c>
    </row>
    <row r="314" ht="21.0" hidden="1" customHeight="1" outlineLevel="1">
      <c r="A314" s="165" t="s">
        <v>1836</v>
      </c>
      <c r="B314" s="255" t="s">
        <v>3602</v>
      </c>
      <c r="C314" s="256" t="s">
        <v>99</v>
      </c>
      <c r="D314" s="257">
        <v>5400000.0</v>
      </c>
      <c r="E314" s="258" t="str">
        <f>vlookup(C314,'Master data'!$A$1:$C$29,3,0)</f>
        <v>Biến phí</v>
      </c>
      <c r="F314" s="258" t="str">
        <f>vlookup(C314,'Master data'!$A$1:$C$29,2,0)</f>
        <v>Chi phí giá vốn</v>
      </c>
    </row>
    <row r="315" ht="21.0" hidden="1" customHeight="1" outlineLevel="1">
      <c r="A315" s="165" t="s">
        <v>1836</v>
      </c>
      <c r="B315" s="259" t="s">
        <v>3603</v>
      </c>
      <c r="C315" s="256" t="s">
        <v>99</v>
      </c>
      <c r="D315" s="260">
        <v>1.725E7</v>
      </c>
      <c r="E315" s="254" t="str">
        <f>vlookup(C315,'Master data'!$A$1:$C$29,3,0)</f>
        <v>Biến phí</v>
      </c>
      <c r="F315" s="254" t="str">
        <f>vlookup(C315,'Master data'!$A$1:$C$29,2,0)</f>
        <v>Chi phí giá vốn</v>
      </c>
    </row>
    <row r="316" ht="21.0" hidden="1" customHeight="1" outlineLevel="1">
      <c r="A316" s="165" t="s">
        <v>1836</v>
      </c>
      <c r="B316" s="255" t="s">
        <v>3604</v>
      </c>
      <c r="C316" s="256" t="s">
        <v>99</v>
      </c>
      <c r="D316" s="257">
        <v>3636000.0</v>
      </c>
      <c r="E316" s="258" t="str">
        <f>vlookup(C316,'Master data'!$A$1:$C$29,3,0)</f>
        <v>Biến phí</v>
      </c>
      <c r="F316" s="258" t="str">
        <f>vlookup(C316,'Master data'!$A$1:$C$29,2,0)</f>
        <v>Chi phí giá vốn</v>
      </c>
    </row>
    <row r="317" ht="21.0" hidden="1" customHeight="1" outlineLevel="1">
      <c r="A317" s="165" t="s">
        <v>1836</v>
      </c>
      <c r="B317" s="259" t="s">
        <v>3605</v>
      </c>
      <c r="C317" s="256" t="s">
        <v>99</v>
      </c>
      <c r="D317" s="260">
        <v>2.093494E7</v>
      </c>
      <c r="E317" s="254" t="str">
        <f>vlookup(C317,'Master data'!$A$1:$C$29,3,0)</f>
        <v>Biến phí</v>
      </c>
      <c r="F317" s="254" t="str">
        <f>vlookup(C317,'Master data'!$A$1:$C$29,2,0)</f>
        <v>Chi phí giá vốn</v>
      </c>
    </row>
    <row r="318" ht="21.0" hidden="1" customHeight="1" outlineLevel="1">
      <c r="A318" s="165" t="s">
        <v>1836</v>
      </c>
      <c r="B318" s="255" t="s">
        <v>3606</v>
      </c>
      <c r="C318" s="256" t="s">
        <v>99</v>
      </c>
      <c r="D318" s="257">
        <v>1950000.0</v>
      </c>
      <c r="E318" s="258" t="str">
        <f>vlookup(C318,'Master data'!$A$1:$C$29,3,0)</f>
        <v>Biến phí</v>
      </c>
      <c r="F318" s="258" t="str">
        <f>vlookup(C318,'Master data'!$A$1:$C$29,2,0)</f>
        <v>Chi phí giá vốn</v>
      </c>
    </row>
    <row r="319" ht="21.0" hidden="1" customHeight="1" outlineLevel="1">
      <c r="A319" s="165" t="s">
        <v>1836</v>
      </c>
      <c r="B319" s="259" t="s">
        <v>1579</v>
      </c>
      <c r="C319" s="256" t="s">
        <v>99</v>
      </c>
      <c r="D319" s="260">
        <v>3.2895E7</v>
      </c>
      <c r="E319" s="254" t="str">
        <f>vlookup(C319,'Master data'!$A$1:$C$29,3,0)</f>
        <v>Biến phí</v>
      </c>
      <c r="F319" s="254" t="str">
        <f>vlookup(C319,'Master data'!$A$1:$C$29,2,0)</f>
        <v>Chi phí giá vốn</v>
      </c>
    </row>
    <row r="320" ht="21.0" hidden="1" customHeight="1" outlineLevel="1">
      <c r="A320" s="165" t="s">
        <v>1836</v>
      </c>
      <c r="B320" s="255" t="s">
        <v>3607</v>
      </c>
      <c r="C320" s="256" t="s">
        <v>99</v>
      </c>
      <c r="D320" s="257">
        <v>1.4892E7</v>
      </c>
      <c r="E320" s="258" t="str">
        <f>vlookup(C320,'Master data'!$A$1:$C$29,3,0)</f>
        <v>Biến phí</v>
      </c>
      <c r="F320" s="258" t="str">
        <f>vlookup(C320,'Master data'!$A$1:$C$29,2,0)</f>
        <v>Chi phí giá vốn</v>
      </c>
    </row>
    <row r="321" ht="21.0" hidden="1" customHeight="1" outlineLevel="1">
      <c r="A321" s="165" t="s">
        <v>1836</v>
      </c>
      <c r="B321" s="259" t="s">
        <v>3602</v>
      </c>
      <c r="C321" s="256" t="s">
        <v>99</v>
      </c>
      <c r="D321" s="260">
        <v>6750000.0</v>
      </c>
      <c r="E321" s="254" t="str">
        <f>vlookup(C321,'Master data'!$A$1:$C$29,3,0)</f>
        <v>Biến phí</v>
      </c>
      <c r="F321" s="254" t="str">
        <f>vlookup(C321,'Master data'!$A$1:$C$29,2,0)</f>
        <v>Chi phí giá vốn</v>
      </c>
    </row>
    <row r="322" ht="21.0" hidden="1" customHeight="1" outlineLevel="1">
      <c r="A322" s="165" t="s">
        <v>1836</v>
      </c>
      <c r="B322" s="255" t="s">
        <v>3608</v>
      </c>
      <c r="C322" s="256" t="s">
        <v>99</v>
      </c>
      <c r="D322" s="257">
        <v>2250000.0</v>
      </c>
      <c r="E322" s="258" t="str">
        <f>vlookup(C322,'Master data'!$A$1:$C$29,3,0)</f>
        <v>Biến phí</v>
      </c>
      <c r="F322" s="258" t="str">
        <f>vlookup(C322,'Master data'!$A$1:$C$29,2,0)</f>
        <v>Chi phí giá vốn</v>
      </c>
    </row>
    <row r="323" ht="21.0" hidden="1" customHeight="1" outlineLevel="1">
      <c r="A323" s="173" t="s">
        <v>1836</v>
      </c>
      <c r="B323" s="267" t="s">
        <v>3609</v>
      </c>
      <c r="C323" s="262" t="s">
        <v>99</v>
      </c>
      <c r="D323" s="268">
        <v>6150000.0</v>
      </c>
      <c r="E323" s="269" t="str">
        <f>vlookup(C323,'Master data'!$A$1:$C$29,3,0)</f>
        <v>Biến phí</v>
      </c>
      <c r="F323" s="269" t="str">
        <f>vlookup(C323,'Master data'!$A$1:$C$29,2,0)</f>
        <v>Chi phí giá vốn</v>
      </c>
    </row>
    <row r="324" ht="21.0" customHeight="1" collapsed="1">
      <c r="A324" s="165" t="s">
        <v>1839</v>
      </c>
      <c r="B324" s="274" t="s">
        <v>274</v>
      </c>
      <c r="C324" s="252" t="s">
        <v>112</v>
      </c>
      <c r="D324" s="276">
        <v>0.0</v>
      </c>
      <c r="E324" s="277" t="str">
        <f>vlookup(C324,'Master data'!$A$1:$C$29,3,0)</f>
        <v>Biến phí</v>
      </c>
      <c r="F324" s="277" t="str">
        <f>vlookup(C324,'Master data'!$A$1:$C$29,2,0)</f>
        <v>Chi phí hành chính</v>
      </c>
    </row>
    <row r="325" ht="21.0" hidden="1" customHeight="1" outlineLevel="1">
      <c r="A325" s="165" t="s">
        <v>1839</v>
      </c>
      <c r="B325" s="272" t="s">
        <v>1493</v>
      </c>
      <c r="C325" s="252" t="s">
        <v>112</v>
      </c>
      <c r="D325" s="273">
        <v>1000000.0</v>
      </c>
      <c r="E325" s="258" t="str">
        <f>vlookup(C325,'Master data'!$A$1:$C$29,3,0)</f>
        <v>Biến phí</v>
      </c>
      <c r="F325" s="258" t="str">
        <f>vlookup(C325,'Master data'!$A$1:$C$29,2,0)</f>
        <v>Chi phí hành chính</v>
      </c>
    </row>
    <row r="326" ht="21.0" hidden="1" customHeight="1" outlineLevel="1">
      <c r="A326" s="165" t="s">
        <v>1839</v>
      </c>
      <c r="B326" s="259" t="s">
        <v>3610</v>
      </c>
      <c r="C326" s="256" t="s">
        <v>112</v>
      </c>
      <c r="D326" s="260">
        <v>8294000.0</v>
      </c>
      <c r="E326" s="254" t="str">
        <f>vlookup(C326,'Master data'!$A$1:$C$29,3,0)</f>
        <v>Biến phí</v>
      </c>
      <c r="F326" s="254" t="str">
        <f>vlookup(C326,'Master data'!$A$1:$C$29,2,0)</f>
        <v>Chi phí hành chính</v>
      </c>
    </row>
    <row r="327" ht="21.0" hidden="1" customHeight="1" outlineLevel="1">
      <c r="A327" s="165" t="s">
        <v>1839</v>
      </c>
      <c r="B327" s="255" t="s">
        <v>3611</v>
      </c>
      <c r="C327" s="256" t="s">
        <v>112</v>
      </c>
      <c r="D327" s="257">
        <v>100000.0</v>
      </c>
      <c r="E327" s="258" t="str">
        <f>vlookup(C327,'Master data'!$A$1:$C$29,3,0)</f>
        <v>Biến phí</v>
      </c>
      <c r="F327" s="258" t="str">
        <f>vlookup(C327,'Master data'!$A$1:$C$29,2,0)</f>
        <v>Chi phí hành chính</v>
      </c>
    </row>
    <row r="328" ht="21.0" hidden="1" customHeight="1" outlineLevel="1">
      <c r="A328" s="165" t="s">
        <v>1839</v>
      </c>
      <c r="B328" s="259" t="s">
        <v>3612</v>
      </c>
      <c r="C328" s="256" t="s">
        <v>112</v>
      </c>
      <c r="D328" s="260">
        <v>6000000.0</v>
      </c>
      <c r="E328" s="254" t="str">
        <f>vlookup(C328,'Master data'!$A$1:$C$29,3,0)</f>
        <v>Biến phí</v>
      </c>
      <c r="F328" s="254" t="str">
        <f>vlookup(C328,'Master data'!$A$1:$C$29,2,0)</f>
        <v>Chi phí hành chính</v>
      </c>
    </row>
    <row r="329" ht="21.0" hidden="1" customHeight="1" outlineLevel="1">
      <c r="A329" s="165" t="s">
        <v>1839</v>
      </c>
      <c r="B329" s="255" t="s">
        <v>3613</v>
      </c>
      <c r="C329" s="256" t="s">
        <v>112</v>
      </c>
      <c r="D329" s="257">
        <v>2000000.0</v>
      </c>
      <c r="E329" s="258" t="str">
        <f>vlookup(C329,'Master data'!$A$1:$C$29,3,0)</f>
        <v>Biến phí</v>
      </c>
      <c r="F329" s="258" t="str">
        <f>vlookup(C329,'Master data'!$A$1:$C$29,2,0)</f>
        <v>Chi phí hành chính</v>
      </c>
    </row>
    <row r="330" ht="21.0" hidden="1" customHeight="1" outlineLevel="1">
      <c r="A330" s="165" t="s">
        <v>1839</v>
      </c>
      <c r="B330" s="259" t="s">
        <v>3614</v>
      </c>
      <c r="C330" s="256" t="s">
        <v>112</v>
      </c>
      <c r="D330" s="260">
        <v>1000000.0</v>
      </c>
      <c r="E330" s="254" t="str">
        <f>vlookup(C330,'Master data'!$A$1:$C$29,3,0)</f>
        <v>Biến phí</v>
      </c>
      <c r="F330" s="254" t="str">
        <f>vlookup(C330,'Master data'!$A$1:$C$29,2,0)</f>
        <v>Chi phí hành chính</v>
      </c>
    </row>
    <row r="331" ht="21.0" hidden="1" customHeight="1" outlineLevel="1">
      <c r="A331" s="165" t="s">
        <v>1839</v>
      </c>
      <c r="B331" s="255" t="s">
        <v>3615</v>
      </c>
      <c r="C331" s="256" t="s">
        <v>112</v>
      </c>
      <c r="D331" s="257">
        <v>670000.0</v>
      </c>
      <c r="E331" s="258" t="str">
        <f>vlookup(C331,'Master data'!$A$1:$C$29,3,0)</f>
        <v>Biến phí</v>
      </c>
      <c r="F331" s="258" t="str">
        <f>vlookup(C331,'Master data'!$A$1:$C$29,2,0)</f>
        <v>Chi phí hành chính</v>
      </c>
    </row>
    <row r="332" ht="21.0" hidden="1" customHeight="1" outlineLevel="1">
      <c r="A332" s="165" t="s">
        <v>1839</v>
      </c>
      <c r="B332" s="259" t="s">
        <v>2437</v>
      </c>
      <c r="C332" s="256" t="s">
        <v>112</v>
      </c>
      <c r="D332" s="260">
        <v>1.0E7</v>
      </c>
      <c r="E332" s="254" t="str">
        <f>vlookup(C332,'Master data'!$A$1:$C$29,3,0)</f>
        <v>Biến phí</v>
      </c>
      <c r="F332" s="254" t="str">
        <f>vlookup(C332,'Master data'!$A$1:$C$29,2,0)</f>
        <v>Chi phí hành chính</v>
      </c>
    </row>
    <row r="333" ht="21.0" hidden="1" customHeight="1" outlineLevel="1">
      <c r="A333" s="165" t="s">
        <v>1839</v>
      </c>
      <c r="B333" s="255" t="s">
        <v>3616</v>
      </c>
      <c r="C333" s="256" t="s">
        <v>112</v>
      </c>
      <c r="D333" s="257">
        <v>4000000.0</v>
      </c>
      <c r="E333" s="258" t="str">
        <f>vlookup(C333,'Master data'!$A$1:$C$29,3,0)</f>
        <v>Biến phí</v>
      </c>
      <c r="F333" s="258" t="str">
        <f>vlookup(C333,'Master data'!$A$1:$C$29,2,0)</f>
        <v>Chi phí hành chính</v>
      </c>
    </row>
    <row r="334" ht="21.0" hidden="1" customHeight="1" outlineLevel="1">
      <c r="A334" s="165" t="s">
        <v>1839</v>
      </c>
      <c r="B334" s="259" t="s">
        <v>2838</v>
      </c>
      <c r="C334" s="256" t="s">
        <v>112</v>
      </c>
      <c r="D334" s="260">
        <v>1666667.0</v>
      </c>
      <c r="E334" s="254" t="str">
        <f>vlookup(C334,'Master data'!$A$1:$C$29,3,0)</f>
        <v>Biến phí</v>
      </c>
      <c r="F334" s="254" t="str">
        <f>vlookup(C334,'Master data'!$A$1:$C$29,2,0)</f>
        <v>Chi phí hành chính</v>
      </c>
    </row>
    <row r="335" ht="21.0" hidden="1" customHeight="1" outlineLevel="1">
      <c r="A335" s="165" t="s">
        <v>1839</v>
      </c>
      <c r="B335" s="255" t="s">
        <v>3581</v>
      </c>
      <c r="C335" s="256" t="s">
        <v>112</v>
      </c>
      <c r="D335" s="257">
        <v>400000.0</v>
      </c>
      <c r="E335" s="258" t="str">
        <f>vlookup(C335,'Master data'!$A$1:$C$29,3,0)</f>
        <v>Biến phí</v>
      </c>
      <c r="F335" s="258" t="str">
        <f>vlookup(C335,'Master data'!$A$1:$C$29,2,0)</f>
        <v>Chi phí hành chính</v>
      </c>
    </row>
    <row r="336" ht="21.0" hidden="1" customHeight="1" outlineLevel="1">
      <c r="A336" s="165" t="s">
        <v>1839</v>
      </c>
      <c r="B336" s="259" t="s">
        <v>3617</v>
      </c>
      <c r="C336" s="256" t="s">
        <v>112</v>
      </c>
      <c r="D336" s="260">
        <v>3000000.0</v>
      </c>
      <c r="E336" s="254" t="str">
        <f>vlookup(C336,'Master data'!$A$1:$C$29,3,0)</f>
        <v>Biến phí</v>
      </c>
      <c r="F336" s="254" t="str">
        <f>vlookup(C336,'Master data'!$A$1:$C$29,2,0)</f>
        <v>Chi phí hành chính</v>
      </c>
    </row>
    <row r="337" ht="21.0" hidden="1" customHeight="1" outlineLevel="1">
      <c r="A337" s="165" t="s">
        <v>1839</v>
      </c>
      <c r="B337" s="255" t="s">
        <v>3618</v>
      </c>
      <c r="C337" s="256" t="s">
        <v>112</v>
      </c>
      <c r="D337" s="257">
        <v>2970000.0</v>
      </c>
      <c r="E337" s="258" t="str">
        <f>vlookup(C337,'Master data'!$A$1:$C$29,3,0)</f>
        <v>Biến phí</v>
      </c>
      <c r="F337" s="258" t="str">
        <f>vlookup(C337,'Master data'!$A$1:$C$29,2,0)</f>
        <v>Chi phí hành chính</v>
      </c>
    </row>
    <row r="338" ht="21.0" hidden="1" customHeight="1" outlineLevel="1">
      <c r="A338" s="165" t="s">
        <v>1839</v>
      </c>
      <c r="B338" s="259" t="s">
        <v>3619</v>
      </c>
      <c r="C338" s="256" t="s">
        <v>112</v>
      </c>
      <c r="D338" s="260">
        <v>6.0E7</v>
      </c>
      <c r="E338" s="254" t="str">
        <f>vlookup(C338,'Master data'!$A$1:$C$29,3,0)</f>
        <v>Biến phí</v>
      </c>
      <c r="F338" s="254" t="str">
        <f>vlookup(C338,'Master data'!$A$1:$C$29,2,0)</f>
        <v>Chi phí hành chính</v>
      </c>
    </row>
    <row r="339" ht="21.0" hidden="1" customHeight="1" outlineLevel="1">
      <c r="A339" s="165" t="s">
        <v>1839</v>
      </c>
      <c r="B339" s="255" t="s">
        <v>3620</v>
      </c>
      <c r="C339" s="256" t="s">
        <v>112</v>
      </c>
      <c r="D339" s="257">
        <v>1.33E7</v>
      </c>
      <c r="E339" s="258" t="str">
        <f>vlookup(C339,'Master data'!$A$1:$C$29,3,0)</f>
        <v>Biến phí</v>
      </c>
      <c r="F339" s="258" t="str">
        <f>vlookup(C339,'Master data'!$A$1:$C$29,2,0)</f>
        <v>Chi phí hành chính</v>
      </c>
    </row>
    <row r="340" ht="21.0" hidden="1" customHeight="1" outlineLevel="1">
      <c r="A340" s="165" t="s">
        <v>1839</v>
      </c>
      <c r="B340" s="259" t="s">
        <v>3621</v>
      </c>
      <c r="C340" s="256" t="s">
        <v>112</v>
      </c>
      <c r="D340" s="260">
        <v>2400000.0</v>
      </c>
      <c r="E340" s="254" t="str">
        <f>vlookup(C340,'Master data'!$A$1:$C$29,3,0)</f>
        <v>Biến phí</v>
      </c>
      <c r="F340" s="254" t="str">
        <f>vlookup(C340,'Master data'!$A$1:$C$29,2,0)</f>
        <v>Chi phí hành chính</v>
      </c>
    </row>
    <row r="341" ht="21.0" hidden="1" customHeight="1" outlineLevel="1">
      <c r="A341" s="165" t="s">
        <v>1839</v>
      </c>
      <c r="B341" s="255" t="s">
        <v>2875</v>
      </c>
      <c r="C341" s="256" t="s">
        <v>112</v>
      </c>
      <c r="D341" s="257">
        <v>200000.0</v>
      </c>
      <c r="E341" s="258" t="str">
        <f>vlookup(C341,'Master data'!$A$1:$C$29,3,0)</f>
        <v>Biến phí</v>
      </c>
      <c r="F341" s="258" t="str">
        <f>vlookup(C341,'Master data'!$A$1:$C$29,2,0)</f>
        <v>Chi phí hành chính</v>
      </c>
    </row>
    <row r="342" ht="21.0" hidden="1" customHeight="1" outlineLevel="1">
      <c r="A342" s="165" t="s">
        <v>1839</v>
      </c>
      <c r="B342" s="259" t="s">
        <v>3622</v>
      </c>
      <c r="C342" s="256" t="s">
        <v>112</v>
      </c>
      <c r="D342" s="260">
        <v>670000.0</v>
      </c>
      <c r="E342" s="254" t="str">
        <f>vlookup(C342,'Master data'!$A$1:$C$29,3,0)</f>
        <v>Biến phí</v>
      </c>
      <c r="F342" s="254" t="str">
        <f>vlookup(C342,'Master data'!$A$1:$C$29,2,0)</f>
        <v>Chi phí hành chính</v>
      </c>
    </row>
    <row r="343" ht="21.0" hidden="1" customHeight="1" outlineLevel="1">
      <c r="A343" s="165" t="s">
        <v>1839</v>
      </c>
      <c r="B343" s="255" t="s">
        <v>2885</v>
      </c>
      <c r="C343" s="256" t="s">
        <v>112</v>
      </c>
      <c r="D343" s="257">
        <v>2560000.0</v>
      </c>
      <c r="E343" s="258" t="str">
        <f>vlookup(C343,'Master data'!$A$1:$C$29,3,0)</f>
        <v>Biến phí</v>
      </c>
      <c r="F343" s="258" t="str">
        <f>vlookup(C343,'Master data'!$A$1:$C$29,2,0)</f>
        <v>Chi phí hành chính</v>
      </c>
    </row>
    <row r="344" ht="21.0" hidden="1" customHeight="1" outlineLevel="1">
      <c r="A344" s="165" t="s">
        <v>1839</v>
      </c>
      <c r="B344" s="259" t="s">
        <v>3623</v>
      </c>
      <c r="C344" s="256" t="s">
        <v>112</v>
      </c>
      <c r="D344" s="260">
        <v>160000.0</v>
      </c>
      <c r="E344" s="254" t="str">
        <f>vlookup(C344,'Master data'!$A$1:$C$29,3,0)</f>
        <v>Biến phí</v>
      </c>
      <c r="F344" s="254" t="str">
        <f>vlookup(C344,'Master data'!$A$1:$C$29,2,0)</f>
        <v>Chi phí hành chính</v>
      </c>
    </row>
    <row r="345" ht="21.0" hidden="1" customHeight="1" outlineLevel="1">
      <c r="A345" s="165" t="s">
        <v>1839</v>
      </c>
      <c r="B345" s="255" t="s">
        <v>3624</v>
      </c>
      <c r="C345" s="256" t="s">
        <v>112</v>
      </c>
      <c r="D345" s="257">
        <v>40000.0</v>
      </c>
      <c r="E345" s="258" t="str">
        <f>vlookup(C345,'Master data'!$A$1:$C$29,3,0)</f>
        <v>Biến phí</v>
      </c>
      <c r="F345" s="258" t="str">
        <f>vlookup(C345,'Master data'!$A$1:$C$29,2,0)</f>
        <v>Chi phí hành chính</v>
      </c>
    </row>
    <row r="346" ht="21.0" hidden="1" customHeight="1" outlineLevel="1">
      <c r="A346" s="165" t="s">
        <v>1839</v>
      </c>
      <c r="B346" s="259" t="s">
        <v>3625</v>
      </c>
      <c r="C346" s="256" t="s">
        <v>112</v>
      </c>
      <c r="D346" s="260">
        <v>20000.0</v>
      </c>
      <c r="E346" s="254" t="str">
        <f>vlookup(C346,'Master data'!$A$1:$C$29,3,0)</f>
        <v>Biến phí</v>
      </c>
      <c r="F346" s="254" t="str">
        <f>vlookup(C346,'Master data'!$A$1:$C$29,2,0)</f>
        <v>Chi phí hành chính</v>
      </c>
    </row>
    <row r="347" ht="21.0" hidden="1" customHeight="1" outlineLevel="1">
      <c r="A347" s="165" t="s">
        <v>1839</v>
      </c>
      <c r="B347" s="255" t="s">
        <v>946</v>
      </c>
      <c r="C347" s="256" t="s">
        <v>112</v>
      </c>
      <c r="D347" s="257">
        <v>150000.0</v>
      </c>
      <c r="E347" s="258" t="str">
        <f>vlookup(C347,'Master data'!$A$1:$C$29,3,0)</f>
        <v>Biến phí</v>
      </c>
      <c r="F347" s="258" t="str">
        <f>vlookup(C347,'Master data'!$A$1:$C$29,2,0)</f>
        <v>Chi phí hành chính</v>
      </c>
    </row>
    <row r="348" ht="21.0" hidden="1" customHeight="1" outlineLevel="1">
      <c r="A348" s="165" t="s">
        <v>1839</v>
      </c>
      <c r="B348" s="259" t="s">
        <v>3626</v>
      </c>
      <c r="C348" s="256" t="s">
        <v>112</v>
      </c>
      <c r="D348" s="260">
        <v>210000.0</v>
      </c>
      <c r="E348" s="254" t="str">
        <f>vlookup(C348,'Master data'!$A$1:$C$29,3,0)</f>
        <v>Biến phí</v>
      </c>
      <c r="F348" s="254" t="str">
        <f>vlookup(C348,'Master data'!$A$1:$C$29,2,0)</f>
        <v>Chi phí hành chính</v>
      </c>
    </row>
    <row r="349" ht="21.0" hidden="1" customHeight="1" outlineLevel="1">
      <c r="A349" s="165" t="s">
        <v>1839</v>
      </c>
      <c r="B349" s="255" t="s">
        <v>3627</v>
      </c>
      <c r="C349" s="256" t="s">
        <v>112</v>
      </c>
      <c r="D349" s="257">
        <v>2200000.0</v>
      </c>
      <c r="E349" s="258" t="str">
        <f>vlookup(C349,'Master data'!$A$1:$C$29,3,0)</f>
        <v>Biến phí</v>
      </c>
      <c r="F349" s="258" t="str">
        <f>vlookup(C349,'Master data'!$A$1:$C$29,2,0)</f>
        <v>Chi phí hành chính</v>
      </c>
    </row>
    <row r="350" ht="21.0" hidden="1" customHeight="1" outlineLevel="1">
      <c r="A350" s="165" t="s">
        <v>1839</v>
      </c>
      <c r="B350" s="259" t="s">
        <v>3628</v>
      </c>
      <c r="C350" s="256" t="s">
        <v>112</v>
      </c>
      <c r="D350" s="260">
        <v>1000000.0</v>
      </c>
      <c r="E350" s="254" t="str">
        <f>vlookup(C350,'Master data'!$A$1:$C$29,3,0)</f>
        <v>Biến phí</v>
      </c>
      <c r="F350" s="254" t="str">
        <f>vlookup(C350,'Master data'!$A$1:$C$29,2,0)</f>
        <v>Chi phí hành chính</v>
      </c>
    </row>
    <row r="351" ht="21.0" hidden="1" customHeight="1" outlineLevel="1">
      <c r="A351" s="165" t="s">
        <v>1839</v>
      </c>
      <c r="B351" s="255" t="s">
        <v>3629</v>
      </c>
      <c r="C351" s="256" t="s">
        <v>112</v>
      </c>
      <c r="D351" s="257">
        <v>860000.0</v>
      </c>
      <c r="E351" s="258" t="str">
        <f>vlookup(C351,'Master data'!$A$1:$C$29,3,0)</f>
        <v>Biến phí</v>
      </c>
      <c r="F351" s="258" t="str">
        <f>vlookup(C351,'Master data'!$A$1:$C$29,2,0)</f>
        <v>Chi phí hành chính</v>
      </c>
    </row>
    <row r="352" ht="21.0" hidden="1" customHeight="1" outlineLevel="1">
      <c r="A352" s="165" t="s">
        <v>1839</v>
      </c>
      <c r="B352" s="259" t="s">
        <v>3630</v>
      </c>
      <c r="C352" s="256" t="s">
        <v>112</v>
      </c>
      <c r="D352" s="260">
        <v>900000.0</v>
      </c>
      <c r="E352" s="254" t="str">
        <f>vlookup(C352,'Master data'!$A$1:$C$29,3,0)</f>
        <v>Biến phí</v>
      </c>
      <c r="F352" s="254" t="str">
        <f>vlookup(C352,'Master data'!$A$1:$C$29,2,0)</f>
        <v>Chi phí hành chính</v>
      </c>
    </row>
    <row r="353" ht="21.0" hidden="1" customHeight="1" outlineLevel="1">
      <c r="A353" s="165" t="s">
        <v>1839</v>
      </c>
      <c r="B353" s="255" t="s">
        <v>3631</v>
      </c>
      <c r="C353" s="256" t="s">
        <v>112</v>
      </c>
      <c r="D353" s="257">
        <v>1080000.0</v>
      </c>
      <c r="E353" s="258" t="str">
        <f>vlookup(C353,'Master data'!$A$1:$C$29,3,0)</f>
        <v>Biến phí</v>
      </c>
      <c r="F353" s="258" t="str">
        <f>vlookup(C353,'Master data'!$A$1:$C$29,2,0)</f>
        <v>Chi phí hành chính</v>
      </c>
    </row>
    <row r="354" ht="21.0" hidden="1" customHeight="1" outlineLevel="1">
      <c r="A354" s="165" t="s">
        <v>1839</v>
      </c>
      <c r="B354" s="259" t="s">
        <v>3632</v>
      </c>
      <c r="C354" s="256" t="s">
        <v>112</v>
      </c>
      <c r="D354" s="260">
        <v>1000000.0</v>
      </c>
      <c r="E354" s="254" t="str">
        <f>vlookup(C354,'Master data'!$A$1:$C$29,3,0)</f>
        <v>Biến phí</v>
      </c>
      <c r="F354" s="254" t="str">
        <f>vlookup(C354,'Master data'!$A$1:$C$29,2,0)</f>
        <v>Chi phí hành chính</v>
      </c>
    </row>
    <row r="355" ht="21.0" hidden="1" customHeight="1" outlineLevel="1">
      <c r="A355" s="165" t="s">
        <v>1839</v>
      </c>
      <c r="B355" s="255" t="s">
        <v>3633</v>
      </c>
      <c r="C355" s="256" t="s">
        <v>112</v>
      </c>
      <c r="D355" s="257">
        <v>242000.0</v>
      </c>
      <c r="E355" s="258" t="str">
        <f>vlookup(C355,'Master data'!$A$1:$C$29,3,0)</f>
        <v>Biến phí</v>
      </c>
      <c r="F355" s="258" t="str">
        <f>vlookup(C355,'Master data'!$A$1:$C$29,2,0)</f>
        <v>Chi phí hành chính</v>
      </c>
    </row>
    <row r="356" ht="21.0" hidden="1" customHeight="1" outlineLevel="1">
      <c r="A356" s="165" t="s">
        <v>1839</v>
      </c>
      <c r="B356" s="259" t="s">
        <v>1382</v>
      </c>
      <c r="C356" s="256" t="s">
        <v>112</v>
      </c>
      <c r="D356" s="260">
        <v>150000.0</v>
      </c>
      <c r="E356" s="254" t="str">
        <f>vlookup(C356,'Master data'!$A$1:$C$29,3,0)</f>
        <v>Biến phí</v>
      </c>
      <c r="F356" s="254" t="str">
        <f>vlookup(C356,'Master data'!$A$1:$C$29,2,0)</f>
        <v>Chi phí hành chính</v>
      </c>
    </row>
    <row r="357" ht="21.0" hidden="1" customHeight="1" outlineLevel="1">
      <c r="A357" s="165" t="s">
        <v>1839</v>
      </c>
      <c r="B357" s="255" t="s">
        <v>3634</v>
      </c>
      <c r="C357" s="256" t="s">
        <v>112</v>
      </c>
      <c r="D357" s="257">
        <v>145000.0</v>
      </c>
      <c r="E357" s="258" t="str">
        <f>vlookup(C357,'Master data'!$A$1:$C$29,3,0)</f>
        <v>Biến phí</v>
      </c>
      <c r="F357" s="258" t="str">
        <f>vlookup(C357,'Master data'!$A$1:$C$29,2,0)</f>
        <v>Chi phí hành chính</v>
      </c>
    </row>
    <row r="358" ht="21.0" hidden="1" customHeight="1" outlineLevel="1">
      <c r="A358" s="165" t="s">
        <v>1839</v>
      </c>
      <c r="B358" s="259" t="s">
        <v>2093</v>
      </c>
      <c r="C358" s="256" t="s">
        <v>112</v>
      </c>
      <c r="D358" s="260">
        <v>700000.0</v>
      </c>
      <c r="E358" s="254" t="str">
        <f>vlookup(C358,'Master data'!$A$1:$C$29,3,0)</f>
        <v>Biến phí</v>
      </c>
      <c r="F358" s="254" t="str">
        <f>vlookup(C358,'Master data'!$A$1:$C$29,2,0)</f>
        <v>Chi phí hành chính</v>
      </c>
    </row>
    <row r="359" ht="21.0" hidden="1" customHeight="1" outlineLevel="1">
      <c r="A359" s="165" t="s">
        <v>1839</v>
      </c>
      <c r="B359" s="255" t="s">
        <v>3531</v>
      </c>
      <c r="C359" s="256" t="s">
        <v>112</v>
      </c>
      <c r="D359" s="257">
        <v>765000.0</v>
      </c>
      <c r="E359" s="258" t="str">
        <f>vlookup(C359,'Master data'!$A$1:$C$29,3,0)</f>
        <v>Biến phí</v>
      </c>
      <c r="F359" s="258" t="str">
        <f>vlookup(C359,'Master data'!$A$1:$C$29,2,0)</f>
        <v>Chi phí hành chính</v>
      </c>
    </row>
    <row r="360" ht="21.0" hidden="1" customHeight="1" outlineLevel="1">
      <c r="A360" s="165" t="s">
        <v>1839</v>
      </c>
      <c r="B360" s="259" t="s">
        <v>3635</v>
      </c>
      <c r="C360" s="256" t="s">
        <v>112</v>
      </c>
      <c r="D360" s="260">
        <v>1890000.0</v>
      </c>
      <c r="E360" s="254" t="str">
        <f>vlookup(C360,'Master data'!$A$1:$C$29,3,0)</f>
        <v>Biến phí</v>
      </c>
      <c r="F360" s="254" t="str">
        <f>vlookup(C360,'Master data'!$A$1:$C$29,2,0)</f>
        <v>Chi phí hành chính</v>
      </c>
    </row>
    <row r="361" ht="21.0" hidden="1" customHeight="1" outlineLevel="1">
      <c r="A361" s="165" t="s">
        <v>1839</v>
      </c>
      <c r="B361" s="255" t="s">
        <v>2093</v>
      </c>
      <c r="C361" s="256" t="s">
        <v>112</v>
      </c>
      <c r="D361" s="257">
        <v>250000.0</v>
      </c>
      <c r="E361" s="258" t="str">
        <f>vlookup(C361,'Master data'!$A$1:$C$29,3,0)</f>
        <v>Biến phí</v>
      </c>
      <c r="F361" s="258" t="str">
        <f>vlookup(C361,'Master data'!$A$1:$C$29,2,0)</f>
        <v>Chi phí hành chính</v>
      </c>
    </row>
    <row r="362" ht="21.0" hidden="1" customHeight="1" outlineLevel="1">
      <c r="A362" s="165" t="s">
        <v>1839</v>
      </c>
      <c r="B362" s="259" t="s">
        <v>3636</v>
      </c>
      <c r="C362" s="256" t="s">
        <v>112</v>
      </c>
      <c r="D362" s="260">
        <v>1.48E7</v>
      </c>
      <c r="E362" s="254" t="str">
        <f>vlookup(C362,'Master data'!$A$1:$C$29,3,0)</f>
        <v>Biến phí</v>
      </c>
      <c r="F362" s="254" t="str">
        <f>vlookup(C362,'Master data'!$A$1:$C$29,2,0)</f>
        <v>Chi phí hành chính</v>
      </c>
    </row>
    <row r="363" ht="21.0" hidden="1" customHeight="1" outlineLevel="1">
      <c r="A363" s="165" t="s">
        <v>1839</v>
      </c>
      <c r="B363" s="255" t="s">
        <v>3637</v>
      </c>
      <c r="C363" s="256" t="s">
        <v>112</v>
      </c>
      <c r="D363" s="257">
        <v>2850000.0</v>
      </c>
      <c r="E363" s="258" t="str">
        <f>vlookup(C363,'Master data'!$A$1:$C$29,3,0)</f>
        <v>Biến phí</v>
      </c>
      <c r="F363" s="258" t="str">
        <f>vlookup(C363,'Master data'!$A$1:$C$29,2,0)</f>
        <v>Chi phí hành chính</v>
      </c>
    </row>
    <row r="364" ht="21.0" hidden="1" customHeight="1" outlineLevel="1">
      <c r="A364" s="165" t="s">
        <v>1839</v>
      </c>
      <c r="B364" s="259" t="s">
        <v>3638</v>
      </c>
      <c r="C364" s="256" t="s">
        <v>112</v>
      </c>
      <c r="D364" s="260">
        <v>1280000.0</v>
      </c>
      <c r="E364" s="254" t="str">
        <f>vlookup(C364,'Master data'!$A$1:$C$29,3,0)</f>
        <v>Biến phí</v>
      </c>
      <c r="F364" s="254" t="str">
        <f>vlookup(C364,'Master data'!$A$1:$C$29,2,0)</f>
        <v>Chi phí hành chính</v>
      </c>
    </row>
    <row r="365" ht="21.0" hidden="1" customHeight="1" outlineLevel="1">
      <c r="A365" s="165" t="s">
        <v>1839</v>
      </c>
      <c r="B365" s="255" t="s">
        <v>3639</v>
      </c>
      <c r="C365" s="256" t="s">
        <v>112</v>
      </c>
      <c r="D365" s="257">
        <v>100000.0</v>
      </c>
      <c r="E365" s="258" t="str">
        <f>vlookup(C365,'Master data'!$A$1:$C$29,3,0)</f>
        <v>Biến phí</v>
      </c>
      <c r="F365" s="258" t="str">
        <f>vlookup(C365,'Master data'!$A$1:$C$29,2,0)</f>
        <v>Chi phí hành chính</v>
      </c>
    </row>
    <row r="366" ht="21.0" hidden="1" customHeight="1" outlineLevel="1">
      <c r="A366" s="165" t="s">
        <v>1839</v>
      </c>
      <c r="B366" s="259" t="s">
        <v>2891</v>
      </c>
      <c r="C366" s="256" t="s">
        <v>112</v>
      </c>
      <c r="D366" s="260">
        <v>400000.0</v>
      </c>
      <c r="E366" s="254" t="str">
        <f>vlookup(C366,'Master data'!$A$1:$C$29,3,0)</f>
        <v>Biến phí</v>
      </c>
      <c r="F366" s="254" t="str">
        <f>vlookup(C366,'Master data'!$A$1:$C$29,2,0)</f>
        <v>Chi phí hành chính</v>
      </c>
    </row>
    <row r="367" ht="21.0" hidden="1" customHeight="1" outlineLevel="1">
      <c r="A367" s="165" t="s">
        <v>1839</v>
      </c>
      <c r="B367" s="255" t="s">
        <v>3640</v>
      </c>
      <c r="C367" s="256" t="s">
        <v>112</v>
      </c>
      <c r="D367" s="257">
        <v>1460000.0</v>
      </c>
      <c r="E367" s="258" t="str">
        <f>vlookup(C367,'Master data'!$A$1:$C$29,3,0)</f>
        <v>Biến phí</v>
      </c>
      <c r="F367" s="258" t="str">
        <f>vlookup(C367,'Master data'!$A$1:$C$29,2,0)</f>
        <v>Chi phí hành chính</v>
      </c>
    </row>
    <row r="368" ht="21.0" hidden="1" customHeight="1" outlineLevel="1">
      <c r="A368" s="165" t="s">
        <v>1839</v>
      </c>
      <c r="B368" s="259" t="s">
        <v>3641</v>
      </c>
      <c r="C368" s="256" t="s">
        <v>112</v>
      </c>
      <c r="D368" s="260">
        <v>1300000.0</v>
      </c>
      <c r="E368" s="254" t="str">
        <f>vlookup(C368,'Master data'!$A$1:$C$29,3,0)</f>
        <v>Biến phí</v>
      </c>
      <c r="F368" s="254" t="str">
        <f>vlookup(C368,'Master data'!$A$1:$C$29,2,0)</f>
        <v>Chi phí hành chính</v>
      </c>
    </row>
    <row r="369" ht="21.0" hidden="1" customHeight="1" outlineLevel="1">
      <c r="A369" s="165" t="s">
        <v>1839</v>
      </c>
      <c r="B369" s="255" t="s">
        <v>2893</v>
      </c>
      <c r="C369" s="256" t="s">
        <v>112</v>
      </c>
      <c r="D369" s="257">
        <v>2300000.0</v>
      </c>
      <c r="E369" s="258" t="str">
        <f>vlookup(C369,'Master data'!$A$1:$C$29,3,0)</f>
        <v>Biến phí</v>
      </c>
      <c r="F369" s="258" t="str">
        <f>vlookup(C369,'Master data'!$A$1:$C$29,2,0)</f>
        <v>Chi phí hành chính</v>
      </c>
    </row>
    <row r="370" ht="21.0" hidden="1" customHeight="1" outlineLevel="1">
      <c r="A370" s="165" t="s">
        <v>1839</v>
      </c>
      <c r="B370" s="259" t="s">
        <v>3642</v>
      </c>
      <c r="C370" s="256" t="s">
        <v>112</v>
      </c>
      <c r="D370" s="260">
        <v>2052000.0</v>
      </c>
      <c r="E370" s="254" t="str">
        <f>vlookup(C370,'Master data'!$A$1:$C$29,3,0)</f>
        <v>Biến phí</v>
      </c>
      <c r="F370" s="254" t="str">
        <f>vlookup(C370,'Master data'!$A$1:$C$29,2,0)</f>
        <v>Chi phí hành chính</v>
      </c>
    </row>
    <row r="371" ht="21.0" hidden="1" customHeight="1" outlineLevel="1">
      <c r="A371" s="165" t="s">
        <v>1839</v>
      </c>
      <c r="B371" s="255" t="s">
        <v>3643</v>
      </c>
      <c r="C371" s="256" t="s">
        <v>112</v>
      </c>
      <c r="D371" s="257">
        <v>128000.0</v>
      </c>
      <c r="E371" s="258" t="str">
        <f>vlookup(C371,'Master data'!$A$1:$C$29,3,0)</f>
        <v>Biến phí</v>
      </c>
      <c r="F371" s="258" t="str">
        <f>vlookup(C371,'Master data'!$A$1:$C$29,2,0)</f>
        <v>Chi phí hành chính</v>
      </c>
    </row>
    <row r="372" ht="21.0" hidden="1" customHeight="1" outlineLevel="1">
      <c r="A372" s="165" t="s">
        <v>1839</v>
      </c>
      <c r="B372" s="259" t="s">
        <v>3644</v>
      </c>
      <c r="C372" s="256" t="s">
        <v>112</v>
      </c>
      <c r="D372" s="260">
        <v>1020000.0</v>
      </c>
      <c r="E372" s="254" t="str">
        <f>vlookup(C372,'Master data'!$A$1:$C$29,3,0)</f>
        <v>Biến phí</v>
      </c>
      <c r="F372" s="254" t="str">
        <f>vlookup(C372,'Master data'!$A$1:$C$29,2,0)</f>
        <v>Chi phí hành chính</v>
      </c>
    </row>
    <row r="373" ht="21.0" hidden="1" customHeight="1" outlineLevel="1">
      <c r="A373" s="165" t="s">
        <v>1839</v>
      </c>
      <c r="B373" s="255" t="s">
        <v>3645</v>
      </c>
      <c r="C373" s="256" t="s">
        <v>112</v>
      </c>
      <c r="D373" s="257">
        <v>330000.0</v>
      </c>
      <c r="E373" s="258" t="str">
        <f>vlookup(C373,'Master data'!$A$1:$C$29,3,0)</f>
        <v>Biến phí</v>
      </c>
      <c r="F373" s="258" t="str">
        <f>vlookup(C373,'Master data'!$A$1:$C$29,2,0)</f>
        <v>Chi phí hành chính</v>
      </c>
    </row>
    <row r="374" ht="21.0" hidden="1" customHeight="1" outlineLevel="1">
      <c r="A374" s="165" t="s">
        <v>1839</v>
      </c>
      <c r="B374" s="259" t="s">
        <v>3646</v>
      </c>
      <c r="C374" s="256" t="s">
        <v>112</v>
      </c>
      <c r="D374" s="260">
        <v>150000.0</v>
      </c>
      <c r="E374" s="254" t="str">
        <f>vlookup(C374,'Master data'!$A$1:$C$29,3,0)</f>
        <v>Biến phí</v>
      </c>
      <c r="F374" s="254" t="str">
        <f>vlookup(C374,'Master data'!$A$1:$C$29,2,0)</f>
        <v>Chi phí hành chính</v>
      </c>
    </row>
    <row r="375" ht="21.0" hidden="1" customHeight="1" outlineLevel="1">
      <c r="A375" s="165" t="s">
        <v>1839</v>
      </c>
      <c r="B375" s="255" t="s">
        <v>3647</v>
      </c>
      <c r="C375" s="256" t="s">
        <v>112</v>
      </c>
      <c r="D375" s="257">
        <v>45000.0</v>
      </c>
      <c r="E375" s="258" t="str">
        <f>vlookup(C375,'Master data'!$A$1:$C$29,3,0)</f>
        <v>Biến phí</v>
      </c>
      <c r="F375" s="258" t="str">
        <f>vlookup(C375,'Master data'!$A$1:$C$29,2,0)</f>
        <v>Chi phí hành chính</v>
      </c>
    </row>
    <row r="376" ht="21.0" hidden="1" customHeight="1" outlineLevel="1">
      <c r="A376" s="165" t="s">
        <v>1839</v>
      </c>
      <c r="B376" s="259" t="s">
        <v>3648</v>
      </c>
      <c r="C376" s="256" t="s">
        <v>112</v>
      </c>
      <c r="D376" s="260">
        <v>150000.0</v>
      </c>
      <c r="E376" s="254" t="str">
        <f>vlookup(C376,'Master data'!$A$1:$C$29,3,0)</f>
        <v>Biến phí</v>
      </c>
      <c r="F376" s="254" t="str">
        <f>vlookup(C376,'Master data'!$A$1:$C$29,2,0)</f>
        <v>Chi phí hành chính</v>
      </c>
    </row>
    <row r="377" ht="21.0" hidden="1" customHeight="1" outlineLevel="1">
      <c r="A377" s="165" t="s">
        <v>1839</v>
      </c>
      <c r="B377" s="255" t="s">
        <v>3649</v>
      </c>
      <c r="C377" s="256" t="s">
        <v>112</v>
      </c>
      <c r="D377" s="257">
        <v>155000.0</v>
      </c>
      <c r="E377" s="258" t="str">
        <f>vlookup(C377,'Master data'!$A$1:$C$29,3,0)</f>
        <v>Biến phí</v>
      </c>
      <c r="F377" s="258" t="str">
        <f>vlookup(C377,'Master data'!$A$1:$C$29,2,0)</f>
        <v>Chi phí hành chính</v>
      </c>
    </row>
    <row r="378" ht="21.0" hidden="1" customHeight="1" outlineLevel="1">
      <c r="A378" s="165" t="s">
        <v>1839</v>
      </c>
      <c r="B378" s="259" t="s">
        <v>3650</v>
      </c>
      <c r="C378" s="256" t="s">
        <v>112</v>
      </c>
      <c r="D378" s="260">
        <v>52000.0</v>
      </c>
      <c r="E378" s="254" t="str">
        <f>vlookup(C378,'Master data'!$A$1:$C$29,3,0)</f>
        <v>Biến phí</v>
      </c>
      <c r="F378" s="254" t="str">
        <f>vlookup(C378,'Master data'!$A$1:$C$29,2,0)</f>
        <v>Chi phí hành chính</v>
      </c>
    </row>
    <row r="379" ht="21.0" hidden="1" customHeight="1" outlineLevel="1">
      <c r="A379" s="165" t="s">
        <v>1839</v>
      </c>
      <c r="B379" s="255" t="s">
        <v>2911</v>
      </c>
      <c r="C379" s="256" t="s">
        <v>112</v>
      </c>
      <c r="D379" s="257">
        <v>183333.0</v>
      </c>
      <c r="E379" s="258" t="str">
        <f>vlookup(C379,'Master data'!$A$1:$C$29,3,0)</f>
        <v>Biến phí</v>
      </c>
      <c r="F379" s="258" t="str">
        <f>vlookup(C379,'Master data'!$A$1:$C$29,2,0)</f>
        <v>Chi phí hành chính</v>
      </c>
    </row>
    <row r="380" ht="21.0" hidden="1" customHeight="1" outlineLevel="1">
      <c r="A380" s="165" t="s">
        <v>1839</v>
      </c>
      <c r="B380" s="259" t="s">
        <v>2912</v>
      </c>
      <c r="C380" s="256" t="s">
        <v>112</v>
      </c>
      <c r="D380" s="260">
        <v>50000.0</v>
      </c>
      <c r="E380" s="254" t="str">
        <f>vlookup(C380,'Master data'!$A$1:$C$29,3,0)</f>
        <v>Biến phí</v>
      </c>
      <c r="F380" s="254" t="str">
        <f>vlookup(C380,'Master data'!$A$1:$C$29,2,0)</f>
        <v>Chi phí hành chính</v>
      </c>
    </row>
    <row r="381" ht="21.0" hidden="1" customHeight="1" outlineLevel="1">
      <c r="A381" s="165" t="s">
        <v>1839</v>
      </c>
      <c r="B381" s="255" t="s">
        <v>2913</v>
      </c>
      <c r="C381" s="256" t="s">
        <v>112</v>
      </c>
      <c r="D381" s="257">
        <v>150000.0</v>
      </c>
      <c r="E381" s="258" t="str">
        <f>vlookup(C381,'Master data'!$A$1:$C$29,3,0)</f>
        <v>Biến phí</v>
      </c>
      <c r="F381" s="258" t="str">
        <f>vlookup(C381,'Master data'!$A$1:$C$29,2,0)</f>
        <v>Chi phí hành chính</v>
      </c>
    </row>
    <row r="382" ht="21.0" hidden="1" customHeight="1" outlineLevel="1">
      <c r="A382" s="165" t="s">
        <v>1839</v>
      </c>
      <c r="B382" s="259" t="s">
        <v>3651</v>
      </c>
      <c r="C382" s="256" t="s">
        <v>112</v>
      </c>
      <c r="D382" s="260">
        <v>100000.0</v>
      </c>
      <c r="E382" s="254" t="str">
        <f>vlookup(C382,'Master data'!$A$1:$C$29,3,0)</f>
        <v>Biến phí</v>
      </c>
      <c r="F382" s="254" t="str">
        <f>vlookup(C382,'Master data'!$A$1:$C$29,2,0)</f>
        <v>Chi phí hành chính</v>
      </c>
    </row>
    <row r="383" ht="21.0" hidden="1" customHeight="1" outlineLevel="1">
      <c r="A383" s="165" t="s">
        <v>1839</v>
      </c>
      <c r="B383" s="255" t="s">
        <v>3652</v>
      </c>
      <c r="C383" s="256" t="s">
        <v>112</v>
      </c>
      <c r="D383" s="257">
        <v>300000.0</v>
      </c>
      <c r="E383" s="258" t="str">
        <f>vlookup(C383,'Master data'!$A$1:$C$29,3,0)</f>
        <v>Biến phí</v>
      </c>
      <c r="F383" s="258" t="str">
        <f>vlookup(C383,'Master data'!$A$1:$C$29,2,0)</f>
        <v>Chi phí hành chính</v>
      </c>
    </row>
    <row r="384" ht="21.0" hidden="1" customHeight="1" outlineLevel="1">
      <c r="A384" s="165" t="s">
        <v>1839</v>
      </c>
      <c r="B384" s="259" t="s">
        <v>2526</v>
      </c>
      <c r="C384" s="256" t="s">
        <v>112</v>
      </c>
      <c r="D384" s="260">
        <v>1500000.0</v>
      </c>
      <c r="E384" s="254" t="str">
        <f>vlookup(C384,'Master data'!$A$1:$C$29,3,0)</f>
        <v>Biến phí</v>
      </c>
      <c r="F384" s="254" t="str">
        <f>vlookup(C384,'Master data'!$A$1:$C$29,2,0)</f>
        <v>Chi phí hành chính</v>
      </c>
    </row>
    <row r="385" ht="21.0" hidden="1" customHeight="1" outlineLevel="1">
      <c r="A385" s="165" t="s">
        <v>1839</v>
      </c>
      <c r="B385" s="255" t="s">
        <v>396</v>
      </c>
      <c r="C385" s="256" t="s">
        <v>112</v>
      </c>
      <c r="D385" s="257">
        <v>3714024.0</v>
      </c>
      <c r="E385" s="258" t="str">
        <f>vlookup(C385,'Master data'!$A$1:$C$29,3,0)</f>
        <v>Biến phí</v>
      </c>
      <c r="F385" s="258" t="str">
        <f>vlookup(C385,'Master data'!$A$1:$C$29,2,0)</f>
        <v>Chi phí hành chính</v>
      </c>
    </row>
    <row r="386" ht="21.0" hidden="1" customHeight="1" outlineLevel="1">
      <c r="A386" s="165" t="s">
        <v>1839</v>
      </c>
      <c r="B386" s="259" t="s">
        <v>9</v>
      </c>
      <c r="C386" s="256" t="s">
        <v>95</v>
      </c>
      <c r="D386" s="260">
        <v>2.45E8</v>
      </c>
      <c r="E386" s="254" t="str">
        <f>vlookup(C386,'Master data'!$A$1:$C$29,3,0)</f>
        <v>Biến phí</v>
      </c>
      <c r="F386" s="254" t="str">
        <f>vlookup(C386,'Master data'!$A$1:$C$29,2,0)</f>
        <v>Chi phí bán hàng</v>
      </c>
    </row>
    <row r="387" ht="21.0" hidden="1" customHeight="1" outlineLevel="1">
      <c r="A387" s="165" t="s">
        <v>1839</v>
      </c>
      <c r="B387" s="255" t="s">
        <v>2918</v>
      </c>
      <c r="C387" s="256" t="s">
        <v>120</v>
      </c>
      <c r="D387" s="257">
        <v>8.2120833E7</v>
      </c>
      <c r="E387" s="258" t="str">
        <f>vlookup(C387,'Master data'!$A$1:$C$29,3,0)</f>
        <v>Định phí</v>
      </c>
      <c r="F387" s="258" t="str">
        <f>vlookup(C387,'Master data'!$A$1:$C$29,2,0)</f>
        <v>Chi phí QLDN</v>
      </c>
    </row>
    <row r="388" ht="21.0" hidden="1" customHeight="1" outlineLevel="1">
      <c r="A388" s="165" t="s">
        <v>1839</v>
      </c>
      <c r="B388" s="259" t="s">
        <v>1124</v>
      </c>
      <c r="C388" s="256" t="s">
        <v>116</v>
      </c>
      <c r="D388" s="260">
        <v>5162333.0</v>
      </c>
      <c r="E388" s="254" t="str">
        <f>vlookup(C388,'Master data'!$A$1:$C$29,3,0)</f>
        <v>Định phí</v>
      </c>
      <c r="F388" s="254" t="str">
        <f>vlookup(C388,'Master data'!$A$1:$C$29,2,0)</f>
        <v>Chi phí hành chính</v>
      </c>
    </row>
    <row r="389" ht="21.0" hidden="1" customHeight="1" outlineLevel="1">
      <c r="A389" s="165" t="s">
        <v>1839</v>
      </c>
      <c r="B389" s="255" t="s">
        <v>1573</v>
      </c>
      <c r="C389" s="256" t="s">
        <v>116</v>
      </c>
      <c r="D389" s="257">
        <v>3633333.0</v>
      </c>
      <c r="E389" s="258" t="str">
        <f>vlookup(C389,'Master data'!$A$1:$C$29,3,0)</f>
        <v>Định phí</v>
      </c>
      <c r="F389" s="258" t="str">
        <f>vlookup(C389,'Master data'!$A$1:$C$29,2,0)</f>
        <v>Chi phí hành chính</v>
      </c>
    </row>
    <row r="390" ht="21.0" hidden="1" customHeight="1" outlineLevel="1">
      <c r="A390" s="165" t="s">
        <v>1839</v>
      </c>
      <c r="B390" s="259" t="s">
        <v>3653</v>
      </c>
      <c r="C390" s="256" t="s">
        <v>121</v>
      </c>
      <c r="D390" s="260">
        <v>1.6251E7</v>
      </c>
      <c r="E390" s="254" t="str">
        <f>vlookup(C390,'Master data'!$A$1:$C$29,3,0)</f>
        <v>Định phí</v>
      </c>
      <c r="F390" s="254" t="str">
        <f>vlookup(C390,'Master data'!$A$1:$C$29,2,0)</f>
        <v>Chi phí QLDN</v>
      </c>
    </row>
    <row r="391" ht="21.0" hidden="1" customHeight="1" outlineLevel="1">
      <c r="A391" s="165" t="s">
        <v>1839</v>
      </c>
      <c r="B391" s="255" t="s">
        <v>3599</v>
      </c>
      <c r="C391" s="256" t="s">
        <v>123</v>
      </c>
      <c r="D391" s="257">
        <v>2.2E7</v>
      </c>
      <c r="E391" s="258" t="str">
        <f>vlookup(C391,'Master data'!$A$1:$C$29,3,0)</f>
        <v>Định phí</v>
      </c>
      <c r="F391" s="258" t="str">
        <f>vlookup(C391,'Master data'!$A$1:$C$29,2,0)</f>
        <v>Chi phí QLDN</v>
      </c>
    </row>
    <row r="392" ht="21.0" hidden="1" customHeight="1" outlineLevel="1">
      <c r="A392" s="165" t="s">
        <v>1839</v>
      </c>
      <c r="B392" s="259" t="s">
        <v>3418</v>
      </c>
      <c r="C392" s="256" t="s">
        <v>109</v>
      </c>
      <c r="D392" s="260">
        <v>1.67325E8</v>
      </c>
      <c r="E392" s="254" t="str">
        <f>vlookup(C392,'Master data'!$A$1:$C$29,3,0)</f>
        <v>Định phí</v>
      </c>
      <c r="F392" s="254" t="str">
        <f>vlookup(C392,'Master data'!$A$1:$C$29,2,0)</f>
        <v>Chi phí QLDN</v>
      </c>
    </row>
    <row r="393" ht="21.0" hidden="1" customHeight="1" outlineLevel="1">
      <c r="A393" s="165" t="s">
        <v>1839</v>
      </c>
      <c r="B393" s="255" t="s">
        <v>3431</v>
      </c>
      <c r="C393" s="256" t="s">
        <v>17</v>
      </c>
      <c r="D393" s="257">
        <v>3.57536398E8</v>
      </c>
      <c r="E393" s="258" t="str">
        <f>vlookup(C393,'Master data'!$A$1:$C$29,3,0)</f>
        <v>Biến phí</v>
      </c>
      <c r="F393" s="258" t="str">
        <f>vlookup(C393,'Master data'!$A$1:$C$29,2,0)</f>
        <v>Chi phí bán hàng</v>
      </c>
    </row>
    <row r="394" ht="21.0" hidden="1" customHeight="1" outlineLevel="1">
      <c r="A394" s="165" t="s">
        <v>1839</v>
      </c>
      <c r="B394" s="259" t="s">
        <v>3182</v>
      </c>
      <c r="C394" s="256" t="s">
        <v>109</v>
      </c>
      <c r="D394" s="260">
        <v>1.87540032E8</v>
      </c>
      <c r="E394" s="254" t="str">
        <f>vlookup(C394,'Master data'!$A$1:$C$29,3,0)</f>
        <v>Định phí</v>
      </c>
      <c r="F394" s="254" t="str">
        <f>vlookup(C394,'Master data'!$A$1:$C$29,2,0)</f>
        <v>Chi phí QLDN</v>
      </c>
    </row>
    <row r="395" ht="21.0" hidden="1" customHeight="1" outlineLevel="1">
      <c r="A395" s="165" t="s">
        <v>1839</v>
      </c>
      <c r="B395" s="255" t="s">
        <v>3654</v>
      </c>
      <c r="C395" s="256" t="s">
        <v>17</v>
      </c>
      <c r="D395" s="257">
        <v>5.3965701E7</v>
      </c>
      <c r="E395" s="258" t="str">
        <f>vlookup(C395,'Master data'!$A$1:$C$29,3,0)</f>
        <v>Biến phí</v>
      </c>
      <c r="F395" s="258" t="str">
        <f>vlookup(C395,'Master data'!$A$1:$C$29,2,0)</f>
        <v>Chi phí bán hàng</v>
      </c>
    </row>
    <row r="396" ht="21.0" hidden="1" customHeight="1" outlineLevel="1">
      <c r="A396" s="165" t="s">
        <v>1839</v>
      </c>
      <c r="B396" s="259" t="s">
        <v>3655</v>
      </c>
      <c r="C396" s="256" t="s">
        <v>99</v>
      </c>
      <c r="D396" s="260">
        <v>6900000.0</v>
      </c>
      <c r="E396" s="254" t="str">
        <f>vlookup(C396,'Master data'!$A$1:$C$29,3,0)</f>
        <v>Biến phí</v>
      </c>
      <c r="F396" s="254" t="str">
        <f>vlookup(C396,'Master data'!$A$1:$C$29,2,0)</f>
        <v>Chi phí giá vốn</v>
      </c>
    </row>
    <row r="397" ht="21.0" hidden="1" customHeight="1" outlineLevel="1">
      <c r="A397" s="165" t="s">
        <v>1839</v>
      </c>
      <c r="B397" s="255" t="s">
        <v>3656</v>
      </c>
      <c r="C397" s="256" t="s">
        <v>99</v>
      </c>
      <c r="D397" s="257">
        <v>2400000.0</v>
      </c>
      <c r="E397" s="258" t="str">
        <f>vlookup(C397,'Master data'!$A$1:$C$29,3,0)</f>
        <v>Biến phí</v>
      </c>
      <c r="F397" s="258" t="str">
        <f>vlookup(C397,'Master data'!$A$1:$C$29,2,0)</f>
        <v>Chi phí giá vốn</v>
      </c>
    </row>
    <row r="398" ht="21.0" hidden="1" customHeight="1" outlineLevel="1">
      <c r="A398" s="165" t="s">
        <v>1839</v>
      </c>
      <c r="B398" s="259" t="s">
        <v>3657</v>
      </c>
      <c r="C398" s="256" t="s">
        <v>99</v>
      </c>
      <c r="D398" s="260">
        <v>1.78E7</v>
      </c>
      <c r="E398" s="254" t="str">
        <f>vlookup(C398,'Master data'!$A$1:$C$29,3,0)</f>
        <v>Biến phí</v>
      </c>
      <c r="F398" s="254" t="str">
        <f>vlookup(C398,'Master data'!$A$1:$C$29,2,0)</f>
        <v>Chi phí giá vốn</v>
      </c>
    </row>
    <row r="399" ht="21.0" hidden="1" customHeight="1" outlineLevel="1">
      <c r="A399" s="165" t="s">
        <v>1839</v>
      </c>
      <c r="B399" s="255" t="s">
        <v>3658</v>
      </c>
      <c r="C399" s="256" t="s">
        <v>99</v>
      </c>
      <c r="D399" s="257">
        <v>3680000.0</v>
      </c>
      <c r="E399" s="258" t="str">
        <f>vlookup(C399,'Master data'!$A$1:$C$29,3,0)</f>
        <v>Biến phí</v>
      </c>
      <c r="F399" s="258" t="str">
        <f>vlookup(C399,'Master data'!$A$1:$C$29,2,0)</f>
        <v>Chi phí giá vốn</v>
      </c>
    </row>
    <row r="400" ht="21.0" hidden="1" customHeight="1" outlineLevel="1">
      <c r="A400" s="165" t="s">
        <v>1839</v>
      </c>
      <c r="B400" s="259" t="s">
        <v>3659</v>
      </c>
      <c r="C400" s="256" t="s">
        <v>99</v>
      </c>
      <c r="D400" s="260">
        <v>4540000.0</v>
      </c>
      <c r="E400" s="254" t="str">
        <f>vlookup(C400,'Master data'!$A$1:$C$29,3,0)</f>
        <v>Biến phí</v>
      </c>
      <c r="F400" s="254" t="str">
        <f>vlookup(C400,'Master data'!$A$1:$C$29,2,0)</f>
        <v>Chi phí giá vốn</v>
      </c>
    </row>
    <row r="401" ht="21.0" hidden="1" customHeight="1" outlineLevel="1">
      <c r="A401" s="165" t="s">
        <v>1839</v>
      </c>
      <c r="B401" s="255" t="s">
        <v>3660</v>
      </c>
      <c r="C401" s="256" t="s">
        <v>99</v>
      </c>
      <c r="D401" s="257">
        <v>5400000.0</v>
      </c>
      <c r="E401" s="258" t="str">
        <f>vlookup(C401,'Master data'!$A$1:$C$29,3,0)</f>
        <v>Biến phí</v>
      </c>
      <c r="F401" s="258" t="str">
        <f>vlookup(C401,'Master data'!$A$1:$C$29,2,0)</f>
        <v>Chi phí giá vốn</v>
      </c>
    </row>
    <row r="402" ht="21.0" hidden="1" customHeight="1" outlineLevel="1">
      <c r="A402" s="165" t="s">
        <v>1839</v>
      </c>
      <c r="B402" s="259" t="s">
        <v>2921</v>
      </c>
      <c r="C402" s="256" t="s">
        <v>99</v>
      </c>
      <c r="D402" s="260">
        <v>2.49695E7</v>
      </c>
      <c r="E402" s="254" t="str">
        <f>vlookup(C402,'Master data'!$A$1:$C$29,3,0)</f>
        <v>Biến phí</v>
      </c>
      <c r="F402" s="254" t="str">
        <f>vlookup(C402,'Master data'!$A$1:$C$29,2,0)</f>
        <v>Chi phí giá vốn</v>
      </c>
    </row>
    <row r="403" ht="21.0" hidden="1" customHeight="1" outlineLevel="1">
      <c r="A403" s="165" t="s">
        <v>1839</v>
      </c>
      <c r="B403" s="255" t="s">
        <v>3661</v>
      </c>
      <c r="C403" s="256" t="s">
        <v>99</v>
      </c>
      <c r="D403" s="257">
        <v>8540000.0</v>
      </c>
      <c r="E403" s="258" t="str">
        <f>vlookup(C403,'Master data'!$A$1:$C$29,3,0)</f>
        <v>Biến phí</v>
      </c>
      <c r="F403" s="258" t="str">
        <f>vlookup(C403,'Master data'!$A$1:$C$29,2,0)</f>
        <v>Chi phí giá vốn</v>
      </c>
    </row>
    <row r="404" ht="21.0" hidden="1" customHeight="1" outlineLevel="1">
      <c r="A404" s="165" t="s">
        <v>1839</v>
      </c>
      <c r="B404" s="259" t="s">
        <v>3662</v>
      </c>
      <c r="C404" s="256" t="s">
        <v>99</v>
      </c>
      <c r="D404" s="260">
        <v>4.1181611E7</v>
      </c>
      <c r="E404" s="254" t="str">
        <f>vlookup(C404,'Master data'!$A$1:$C$29,3,0)</f>
        <v>Biến phí</v>
      </c>
      <c r="F404" s="254" t="str">
        <f>vlookup(C404,'Master data'!$A$1:$C$29,2,0)</f>
        <v>Chi phí giá vốn</v>
      </c>
    </row>
    <row r="405" ht="21.0" hidden="1" customHeight="1" outlineLevel="1">
      <c r="A405" s="165" t="s">
        <v>1839</v>
      </c>
      <c r="B405" s="255" t="s">
        <v>3663</v>
      </c>
      <c r="C405" s="256" t="s">
        <v>70</v>
      </c>
      <c r="D405" s="257">
        <v>5432000.0</v>
      </c>
      <c r="E405" s="258" t="str">
        <f>vlookup(C405,'Master data'!$A$1:$C$29,3,0)</f>
        <v>Chi phí khác</v>
      </c>
      <c r="F405" s="258" t="str">
        <f>vlookup(C405,'Master data'!$A$1:$C$29,2,0)</f>
        <v>Chi phí khác</v>
      </c>
    </row>
    <row r="406" ht="21.0" hidden="1" customHeight="1" outlineLevel="1">
      <c r="A406" s="165" t="s">
        <v>1839</v>
      </c>
      <c r="B406" s="259" t="s">
        <v>3664</v>
      </c>
      <c r="C406" s="256" t="s">
        <v>70</v>
      </c>
      <c r="D406" s="260">
        <v>1.249E7</v>
      </c>
      <c r="E406" s="254" t="str">
        <f>vlookup(C406,'Master data'!$A$1:$C$29,3,0)</f>
        <v>Chi phí khác</v>
      </c>
      <c r="F406" s="254" t="str">
        <f>vlookup(C406,'Master data'!$A$1:$C$29,2,0)</f>
        <v>Chi phí khác</v>
      </c>
    </row>
    <row r="407" ht="21.0" hidden="1" customHeight="1" outlineLevel="1">
      <c r="A407" s="165" t="s">
        <v>1839</v>
      </c>
      <c r="B407" s="255" t="s">
        <v>3665</v>
      </c>
      <c r="C407" s="256" t="s">
        <v>70</v>
      </c>
      <c r="D407" s="257">
        <v>3600000.0</v>
      </c>
      <c r="E407" s="258" t="str">
        <f>vlookup(C407,'Master data'!$A$1:$C$29,3,0)</f>
        <v>Chi phí khác</v>
      </c>
      <c r="F407" s="258" t="str">
        <f>vlookup(C407,'Master data'!$A$1:$C$29,2,0)</f>
        <v>Chi phí khác</v>
      </c>
    </row>
    <row r="408" ht="21.0" hidden="1" customHeight="1" outlineLevel="1">
      <c r="A408" s="165" t="s">
        <v>1839</v>
      </c>
      <c r="B408" s="259" t="s">
        <v>3666</v>
      </c>
      <c r="C408" s="256" t="s">
        <v>70</v>
      </c>
      <c r="D408" s="260">
        <v>5500000.0</v>
      </c>
      <c r="E408" s="254" t="str">
        <f>vlookup(C408,'Master data'!$A$1:$C$29,3,0)</f>
        <v>Chi phí khác</v>
      </c>
      <c r="F408" s="254" t="str">
        <f>vlookup(C408,'Master data'!$A$1:$C$29,2,0)</f>
        <v>Chi phí khác</v>
      </c>
    </row>
    <row r="409" ht="21.0" hidden="1" customHeight="1" outlineLevel="1">
      <c r="A409" s="173" t="s">
        <v>1839</v>
      </c>
      <c r="B409" s="261" t="s">
        <v>2922</v>
      </c>
      <c r="C409" s="262" t="s">
        <v>70</v>
      </c>
      <c r="D409" s="263">
        <v>1750000.0</v>
      </c>
      <c r="E409" s="264" t="str">
        <f>vlookup(C409,'Master data'!$A$1:$C$29,3,0)</f>
        <v>Chi phí khác</v>
      </c>
      <c r="F409" s="264" t="str">
        <f>vlookup(C409,'Master data'!$A$1:$C$29,2,0)</f>
        <v>Chi phí khác</v>
      </c>
    </row>
    <row r="410" ht="21.0" customHeight="1" collapsed="1">
      <c r="A410" s="165" t="s">
        <v>1842</v>
      </c>
      <c r="B410" s="274" t="s">
        <v>274</v>
      </c>
      <c r="C410" s="252" t="s">
        <v>112</v>
      </c>
      <c r="D410" s="276">
        <v>0.0</v>
      </c>
      <c r="E410" s="277" t="str">
        <f>vlookup(C410,'Master data'!$A$1:$C$29,3,0)</f>
        <v>Biến phí</v>
      </c>
      <c r="F410" s="277" t="str">
        <f>vlookup(C410,'Master data'!$A$1:$C$29,2,0)</f>
        <v>Chi phí hành chính</v>
      </c>
    </row>
    <row r="411" ht="21.0" hidden="1" customHeight="1" outlineLevel="1">
      <c r="A411" s="165" t="s">
        <v>1842</v>
      </c>
      <c r="B411" s="251" t="s">
        <v>3667</v>
      </c>
      <c r="C411" s="252" t="s">
        <v>112</v>
      </c>
      <c r="D411" s="253">
        <v>65000.0</v>
      </c>
      <c r="E411" s="254" t="str">
        <f>vlookup(C411,'Master data'!$A$1:$C$29,3,0)</f>
        <v>Biến phí</v>
      </c>
      <c r="F411" s="254" t="str">
        <f>vlookup(C411,'Master data'!$A$1:$C$29,2,0)</f>
        <v>Chi phí hành chính</v>
      </c>
    </row>
    <row r="412" ht="21.0" hidden="1" customHeight="1" outlineLevel="1">
      <c r="A412" s="165" t="s">
        <v>1842</v>
      </c>
      <c r="B412" s="255" t="s">
        <v>3668</v>
      </c>
      <c r="C412" s="256" t="s">
        <v>112</v>
      </c>
      <c r="D412" s="257">
        <v>543000.0</v>
      </c>
      <c r="E412" s="258" t="str">
        <f>vlookup(C412,'Master data'!$A$1:$C$29,3,0)</f>
        <v>Biến phí</v>
      </c>
      <c r="F412" s="258" t="str">
        <f>vlookup(C412,'Master data'!$A$1:$C$29,2,0)</f>
        <v>Chi phí hành chính</v>
      </c>
    </row>
    <row r="413" ht="21.0" hidden="1" customHeight="1" outlineLevel="1">
      <c r="A413" s="165" t="s">
        <v>1842</v>
      </c>
      <c r="B413" s="259" t="s">
        <v>3669</v>
      </c>
      <c r="C413" s="256" t="s">
        <v>112</v>
      </c>
      <c r="D413" s="260">
        <v>132000.0</v>
      </c>
      <c r="E413" s="254" t="str">
        <f>vlookup(C413,'Master data'!$A$1:$C$29,3,0)</f>
        <v>Biến phí</v>
      </c>
      <c r="F413" s="254" t="str">
        <f>vlookup(C413,'Master data'!$A$1:$C$29,2,0)</f>
        <v>Chi phí hành chính</v>
      </c>
    </row>
    <row r="414" ht="21.0" hidden="1" customHeight="1" outlineLevel="1">
      <c r="A414" s="165" t="s">
        <v>1842</v>
      </c>
      <c r="B414" s="255" t="s">
        <v>3670</v>
      </c>
      <c r="C414" s="256" t="s">
        <v>112</v>
      </c>
      <c r="D414" s="257">
        <v>104000.0</v>
      </c>
      <c r="E414" s="258" t="str">
        <f>vlookup(C414,'Master data'!$A$1:$C$29,3,0)</f>
        <v>Biến phí</v>
      </c>
      <c r="F414" s="258" t="str">
        <f>vlookup(C414,'Master data'!$A$1:$C$29,2,0)</f>
        <v>Chi phí hành chính</v>
      </c>
    </row>
    <row r="415" ht="21.0" hidden="1" customHeight="1" outlineLevel="1">
      <c r="A415" s="165" t="s">
        <v>1842</v>
      </c>
      <c r="B415" s="259" t="s">
        <v>3671</v>
      </c>
      <c r="C415" s="256" t="s">
        <v>112</v>
      </c>
      <c r="D415" s="260">
        <v>25000.0</v>
      </c>
      <c r="E415" s="254" t="str">
        <f>vlookup(C415,'Master data'!$A$1:$C$29,3,0)</f>
        <v>Biến phí</v>
      </c>
      <c r="F415" s="254" t="str">
        <f>vlookup(C415,'Master data'!$A$1:$C$29,2,0)</f>
        <v>Chi phí hành chính</v>
      </c>
    </row>
    <row r="416" ht="21.0" hidden="1" customHeight="1" outlineLevel="1">
      <c r="A416" s="165" t="s">
        <v>1842</v>
      </c>
      <c r="B416" s="255" t="s">
        <v>3672</v>
      </c>
      <c r="C416" s="256" t="s">
        <v>112</v>
      </c>
      <c r="D416" s="257">
        <v>1000000.0</v>
      </c>
      <c r="E416" s="258" t="str">
        <f>vlookup(C416,'Master data'!$A$1:$C$29,3,0)</f>
        <v>Biến phí</v>
      </c>
      <c r="F416" s="258" t="str">
        <f>vlookup(C416,'Master data'!$A$1:$C$29,2,0)</f>
        <v>Chi phí hành chính</v>
      </c>
    </row>
    <row r="417" ht="21.0" hidden="1" customHeight="1" outlineLevel="1">
      <c r="A417" s="165" t="s">
        <v>1842</v>
      </c>
      <c r="B417" s="259" t="s">
        <v>3673</v>
      </c>
      <c r="C417" s="256" t="s">
        <v>112</v>
      </c>
      <c r="D417" s="260">
        <v>300000.0</v>
      </c>
      <c r="E417" s="254" t="str">
        <f>vlookup(C417,'Master data'!$A$1:$C$29,3,0)</f>
        <v>Biến phí</v>
      </c>
      <c r="F417" s="254" t="str">
        <f>vlookup(C417,'Master data'!$A$1:$C$29,2,0)</f>
        <v>Chi phí hành chính</v>
      </c>
    </row>
    <row r="418" ht="21.0" hidden="1" customHeight="1" outlineLevel="1">
      <c r="A418" s="165" t="s">
        <v>1842</v>
      </c>
      <c r="B418" s="255" t="s">
        <v>3674</v>
      </c>
      <c r="C418" s="256" t="s">
        <v>112</v>
      </c>
      <c r="D418" s="257">
        <v>1000000.0</v>
      </c>
      <c r="E418" s="258" t="str">
        <f>vlookup(C418,'Master data'!$A$1:$C$29,3,0)</f>
        <v>Biến phí</v>
      </c>
      <c r="F418" s="258" t="str">
        <f>vlookup(C418,'Master data'!$A$1:$C$29,2,0)</f>
        <v>Chi phí hành chính</v>
      </c>
    </row>
    <row r="419" ht="21.0" hidden="1" customHeight="1" outlineLevel="1">
      <c r="A419" s="165" t="s">
        <v>1842</v>
      </c>
      <c r="B419" s="259" t="s">
        <v>2945</v>
      </c>
      <c r="C419" s="256" t="s">
        <v>112</v>
      </c>
      <c r="D419" s="260">
        <v>1.1E7</v>
      </c>
      <c r="E419" s="254" t="str">
        <f>vlookup(C419,'Master data'!$A$1:$C$29,3,0)</f>
        <v>Biến phí</v>
      </c>
      <c r="F419" s="254" t="str">
        <f>vlookup(C419,'Master data'!$A$1:$C$29,2,0)</f>
        <v>Chi phí hành chính</v>
      </c>
    </row>
    <row r="420" ht="21.0" hidden="1" customHeight="1" outlineLevel="1">
      <c r="A420" s="165" t="s">
        <v>1842</v>
      </c>
      <c r="B420" s="255" t="s">
        <v>3675</v>
      </c>
      <c r="C420" s="256" t="s">
        <v>112</v>
      </c>
      <c r="D420" s="257">
        <v>2000000.0</v>
      </c>
      <c r="E420" s="258" t="str">
        <f>vlookup(C420,'Master data'!$A$1:$C$29,3,0)</f>
        <v>Biến phí</v>
      </c>
      <c r="F420" s="258" t="str">
        <f>vlookup(C420,'Master data'!$A$1:$C$29,2,0)</f>
        <v>Chi phí hành chính</v>
      </c>
    </row>
    <row r="421" ht="21.0" hidden="1" customHeight="1" outlineLevel="1">
      <c r="A421" s="165" t="s">
        <v>1842</v>
      </c>
      <c r="B421" s="259" t="s">
        <v>2950</v>
      </c>
      <c r="C421" s="256" t="s">
        <v>112</v>
      </c>
      <c r="D421" s="260">
        <v>1643333.0</v>
      </c>
      <c r="E421" s="254" t="str">
        <f>vlookup(C421,'Master data'!$A$1:$C$29,3,0)</f>
        <v>Biến phí</v>
      </c>
      <c r="F421" s="254" t="str">
        <f>vlookup(C421,'Master data'!$A$1:$C$29,2,0)</f>
        <v>Chi phí hành chính</v>
      </c>
    </row>
    <row r="422" ht="21.0" hidden="1" customHeight="1" outlineLevel="1">
      <c r="A422" s="165" t="s">
        <v>1842</v>
      </c>
      <c r="B422" s="255" t="s">
        <v>3676</v>
      </c>
      <c r="C422" s="256" t="s">
        <v>112</v>
      </c>
      <c r="D422" s="257">
        <v>530000.0</v>
      </c>
      <c r="E422" s="258" t="str">
        <f>vlookup(C422,'Master data'!$A$1:$C$29,3,0)</f>
        <v>Biến phí</v>
      </c>
      <c r="F422" s="258" t="str">
        <f>vlookup(C422,'Master data'!$A$1:$C$29,2,0)</f>
        <v>Chi phí hành chính</v>
      </c>
    </row>
    <row r="423" ht="21.0" hidden="1" customHeight="1" outlineLevel="1">
      <c r="A423" s="165" t="s">
        <v>1842</v>
      </c>
      <c r="B423" s="259" t="s">
        <v>3677</v>
      </c>
      <c r="C423" s="256" t="s">
        <v>112</v>
      </c>
      <c r="D423" s="260">
        <v>300000.0</v>
      </c>
      <c r="E423" s="254" t="str">
        <f>vlookup(C423,'Master data'!$A$1:$C$29,3,0)</f>
        <v>Biến phí</v>
      </c>
      <c r="F423" s="254" t="str">
        <f>vlookup(C423,'Master data'!$A$1:$C$29,2,0)</f>
        <v>Chi phí hành chính</v>
      </c>
    </row>
    <row r="424" ht="21.0" hidden="1" customHeight="1" outlineLevel="1">
      <c r="A424" s="165" t="s">
        <v>1842</v>
      </c>
      <c r="B424" s="255" t="s">
        <v>3678</v>
      </c>
      <c r="C424" s="256" t="s">
        <v>112</v>
      </c>
      <c r="D424" s="257">
        <v>30000.0</v>
      </c>
      <c r="E424" s="258" t="str">
        <f>vlookup(C424,'Master data'!$A$1:$C$29,3,0)</f>
        <v>Biến phí</v>
      </c>
      <c r="F424" s="258" t="str">
        <f>vlookup(C424,'Master data'!$A$1:$C$29,2,0)</f>
        <v>Chi phí hành chính</v>
      </c>
    </row>
    <row r="425" ht="21.0" hidden="1" customHeight="1" outlineLevel="1">
      <c r="A425" s="165" t="s">
        <v>1842</v>
      </c>
      <c r="B425" s="259" t="s">
        <v>1328</v>
      </c>
      <c r="C425" s="256" t="s">
        <v>112</v>
      </c>
      <c r="D425" s="260">
        <v>150000.0</v>
      </c>
      <c r="E425" s="254" t="str">
        <f>vlookup(C425,'Master data'!$A$1:$C$29,3,0)</f>
        <v>Biến phí</v>
      </c>
      <c r="F425" s="254" t="str">
        <f>vlookup(C425,'Master data'!$A$1:$C$29,2,0)</f>
        <v>Chi phí hành chính</v>
      </c>
    </row>
    <row r="426" ht="21.0" hidden="1" customHeight="1" outlineLevel="1">
      <c r="A426" s="165" t="s">
        <v>1842</v>
      </c>
      <c r="B426" s="255" t="s">
        <v>3679</v>
      </c>
      <c r="C426" s="256" t="s">
        <v>112</v>
      </c>
      <c r="D426" s="257">
        <v>150000.0</v>
      </c>
      <c r="E426" s="258" t="str">
        <f>vlookup(C426,'Master data'!$A$1:$C$29,3,0)</f>
        <v>Biến phí</v>
      </c>
      <c r="F426" s="258" t="str">
        <f>vlookup(C426,'Master data'!$A$1:$C$29,2,0)</f>
        <v>Chi phí hành chính</v>
      </c>
    </row>
    <row r="427" ht="21.0" hidden="1" customHeight="1" outlineLevel="1">
      <c r="A427" s="165" t="s">
        <v>1842</v>
      </c>
      <c r="B427" s="259" t="s">
        <v>3680</v>
      </c>
      <c r="C427" s="256" t="s">
        <v>112</v>
      </c>
      <c r="D427" s="260">
        <v>1600000.0</v>
      </c>
      <c r="E427" s="254" t="str">
        <f>vlookup(C427,'Master data'!$A$1:$C$29,3,0)</f>
        <v>Biến phí</v>
      </c>
      <c r="F427" s="254" t="str">
        <f>vlookup(C427,'Master data'!$A$1:$C$29,2,0)</f>
        <v>Chi phí hành chính</v>
      </c>
    </row>
    <row r="428" ht="21.0" hidden="1" customHeight="1" outlineLevel="1">
      <c r="A428" s="165" t="s">
        <v>1842</v>
      </c>
      <c r="B428" s="255" t="s">
        <v>2953</v>
      </c>
      <c r="C428" s="256" t="s">
        <v>112</v>
      </c>
      <c r="D428" s="257">
        <v>180000.0</v>
      </c>
      <c r="E428" s="258" t="str">
        <f>vlookup(C428,'Master data'!$A$1:$C$29,3,0)</f>
        <v>Biến phí</v>
      </c>
      <c r="F428" s="258" t="str">
        <f>vlookup(C428,'Master data'!$A$1:$C$29,2,0)</f>
        <v>Chi phí hành chính</v>
      </c>
    </row>
    <row r="429" ht="21.0" hidden="1" customHeight="1" outlineLevel="1">
      <c r="A429" s="165" t="s">
        <v>1842</v>
      </c>
      <c r="B429" s="259" t="s">
        <v>2954</v>
      </c>
      <c r="C429" s="256" t="s">
        <v>112</v>
      </c>
      <c r="D429" s="260">
        <v>1.3E7</v>
      </c>
      <c r="E429" s="254" t="str">
        <f>vlookup(C429,'Master data'!$A$1:$C$29,3,0)</f>
        <v>Biến phí</v>
      </c>
      <c r="F429" s="254" t="str">
        <f>vlookup(C429,'Master data'!$A$1:$C$29,2,0)</f>
        <v>Chi phí hành chính</v>
      </c>
    </row>
    <row r="430" ht="21.0" hidden="1" customHeight="1" outlineLevel="1">
      <c r="A430" s="165" t="s">
        <v>1842</v>
      </c>
      <c r="B430" s="255" t="s">
        <v>2955</v>
      </c>
      <c r="C430" s="256" t="s">
        <v>112</v>
      </c>
      <c r="D430" s="257">
        <v>3766500.0</v>
      </c>
      <c r="E430" s="258" t="str">
        <f>vlookup(C430,'Master data'!$A$1:$C$29,3,0)</f>
        <v>Biến phí</v>
      </c>
      <c r="F430" s="258" t="str">
        <f>vlookup(C430,'Master data'!$A$1:$C$29,2,0)</f>
        <v>Chi phí hành chính</v>
      </c>
    </row>
    <row r="431" ht="21.0" hidden="1" customHeight="1" outlineLevel="1">
      <c r="A431" s="165" t="s">
        <v>1842</v>
      </c>
      <c r="B431" s="259" t="s">
        <v>2957</v>
      </c>
      <c r="C431" s="256" t="s">
        <v>112</v>
      </c>
      <c r="D431" s="260">
        <v>1500000.0</v>
      </c>
      <c r="E431" s="254" t="str">
        <f>vlookup(C431,'Master data'!$A$1:$C$29,3,0)</f>
        <v>Biến phí</v>
      </c>
      <c r="F431" s="254" t="str">
        <f>vlookup(C431,'Master data'!$A$1:$C$29,2,0)</f>
        <v>Chi phí hành chính</v>
      </c>
    </row>
    <row r="432" ht="21.0" hidden="1" customHeight="1" outlineLevel="1">
      <c r="A432" s="165" t="s">
        <v>1842</v>
      </c>
      <c r="B432" s="255" t="s">
        <v>3681</v>
      </c>
      <c r="C432" s="256" t="s">
        <v>112</v>
      </c>
      <c r="D432" s="257">
        <v>1000000.0</v>
      </c>
      <c r="E432" s="258" t="str">
        <f>vlookup(C432,'Master data'!$A$1:$C$29,3,0)</f>
        <v>Biến phí</v>
      </c>
      <c r="F432" s="258" t="str">
        <f>vlookup(C432,'Master data'!$A$1:$C$29,2,0)</f>
        <v>Chi phí hành chính</v>
      </c>
    </row>
    <row r="433" ht="21.0" hidden="1" customHeight="1" outlineLevel="1">
      <c r="A433" s="165" t="s">
        <v>1842</v>
      </c>
      <c r="B433" s="259" t="s">
        <v>3682</v>
      </c>
      <c r="C433" s="256" t="s">
        <v>112</v>
      </c>
      <c r="D433" s="260">
        <v>1000000.0</v>
      </c>
      <c r="E433" s="254" t="str">
        <f>vlookup(C433,'Master data'!$A$1:$C$29,3,0)</f>
        <v>Biến phí</v>
      </c>
      <c r="F433" s="254" t="str">
        <f>vlookup(C433,'Master data'!$A$1:$C$29,2,0)</f>
        <v>Chi phí hành chính</v>
      </c>
    </row>
    <row r="434" ht="21.0" hidden="1" customHeight="1" outlineLevel="1">
      <c r="A434" s="165" t="s">
        <v>1842</v>
      </c>
      <c r="B434" s="255" t="s">
        <v>673</v>
      </c>
      <c r="C434" s="256" t="s">
        <v>112</v>
      </c>
      <c r="D434" s="257">
        <v>4000000.0</v>
      </c>
      <c r="E434" s="258" t="str">
        <f>vlookup(C434,'Master data'!$A$1:$C$29,3,0)</f>
        <v>Biến phí</v>
      </c>
      <c r="F434" s="258" t="str">
        <f>vlookup(C434,'Master data'!$A$1:$C$29,2,0)</f>
        <v>Chi phí hành chính</v>
      </c>
    </row>
    <row r="435" ht="21.0" hidden="1" customHeight="1" outlineLevel="1">
      <c r="A435" s="165" t="s">
        <v>1842</v>
      </c>
      <c r="B435" s="259" t="s">
        <v>1851</v>
      </c>
      <c r="C435" s="256" t="s">
        <v>112</v>
      </c>
      <c r="D435" s="260">
        <v>7500000.0</v>
      </c>
      <c r="E435" s="254" t="str">
        <f>vlookup(C435,'Master data'!$A$1:$C$29,3,0)</f>
        <v>Biến phí</v>
      </c>
      <c r="F435" s="254" t="str">
        <f>vlookup(C435,'Master data'!$A$1:$C$29,2,0)</f>
        <v>Chi phí hành chính</v>
      </c>
    </row>
    <row r="436" ht="21.0" hidden="1" customHeight="1" outlineLevel="1">
      <c r="A436" s="165" t="s">
        <v>1842</v>
      </c>
      <c r="B436" s="255" t="s">
        <v>3683</v>
      </c>
      <c r="C436" s="256" t="s">
        <v>112</v>
      </c>
      <c r="D436" s="257">
        <v>2200000.0</v>
      </c>
      <c r="E436" s="258" t="str">
        <f>vlookup(C436,'Master data'!$A$1:$C$29,3,0)</f>
        <v>Biến phí</v>
      </c>
      <c r="F436" s="258" t="str">
        <f>vlookup(C436,'Master data'!$A$1:$C$29,2,0)</f>
        <v>Chi phí hành chính</v>
      </c>
    </row>
    <row r="437" ht="21.0" hidden="1" customHeight="1" outlineLevel="1">
      <c r="A437" s="165" t="s">
        <v>1842</v>
      </c>
      <c r="B437" s="259" t="s">
        <v>2965</v>
      </c>
      <c r="C437" s="256" t="s">
        <v>112</v>
      </c>
      <c r="D437" s="260">
        <v>648333.0</v>
      </c>
      <c r="E437" s="254" t="str">
        <f>vlookup(C437,'Master data'!$A$1:$C$29,3,0)</f>
        <v>Biến phí</v>
      </c>
      <c r="F437" s="254" t="str">
        <f>vlookup(C437,'Master data'!$A$1:$C$29,2,0)</f>
        <v>Chi phí hành chính</v>
      </c>
    </row>
    <row r="438" ht="21.0" hidden="1" customHeight="1" outlineLevel="1">
      <c r="A438" s="165" t="s">
        <v>1842</v>
      </c>
      <c r="B438" s="255" t="s">
        <v>3684</v>
      </c>
      <c r="C438" s="256" t="s">
        <v>112</v>
      </c>
      <c r="D438" s="257">
        <v>1.29E7</v>
      </c>
      <c r="E438" s="258" t="str">
        <f>vlookup(C438,'Master data'!$A$1:$C$29,3,0)</f>
        <v>Biến phí</v>
      </c>
      <c r="F438" s="258" t="str">
        <f>vlookup(C438,'Master data'!$A$1:$C$29,2,0)</f>
        <v>Chi phí hành chính</v>
      </c>
    </row>
    <row r="439" ht="21.0" hidden="1" customHeight="1" outlineLevel="1">
      <c r="A439" s="165" t="s">
        <v>1842</v>
      </c>
      <c r="B439" s="259" t="s">
        <v>3685</v>
      </c>
      <c r="C439" s="256" t="s">
        <v>112</v>
      </c>
      <c r="D439" s="260">
        <v>360000.0</v>
      </c>
      <c r="E439" s="254" t="str">
        <f>vlookup(C439,'Master data'!$A$1:$C$29,3,0)</f>
        <v>Biến phí</v>
      </c>
      <c r="F439" s="254" t="str">
        <f>vlookup(C439,'Master data'!$A$1:$C$29,2,0)</f>
        <v>Chi phí hành chính</v>
      </c>
    </row>
    <row r="440" ht="21.0" hidden="1" customHeight="1" outlineLevel="1">
      <c r="A440" s="165" t="s">
        <v>1842</v>
      </c>
      <c r="B440" s="255" t="s">
        <v>3686</v>
      </c>
      <c r="C440" s="256" t="s">
        <v>112</v>
      </c>
      <c r="D440" s="257">
        <v>300000.0</v>
      </c>
      <c r="E440" s="258" t="str">
        <f>vlookup(C440,'Master data'!$A$1:$C$29,3,0)</f>
        <v>Biến phí</v>
      </c>
      <c r="F440" s="258" t="str">
        <f>vlookup(C440,'Master data'!$A$1:$C$29,2,0)</f>
        <v>Chi phí hành chính</v>
      </c>
    </row>
    <row r="441" ht="21.0" hidden="1" customHeight="1" outlineLevel="1">
      <c r="A441" s="165" t="s">
        <v>1842</v>
      </c>
      <c r="B441" s="259" t="s">
        <v>3687</v>
      </c>
      <c r="C441" s="256" t="s">
        <v>112</v>
      </c>
      <c r="D441" s="260">
        <v>450000.0</v>
      </c>
      <c r="E441" s="254" t="str">
        <f>vlookup(C441,'Master data'!$A$1:$C$29,3,0)</f>
        <v>Biến phí</v>
      </c>
      <c r="F441" s="254" t="str">
        <f>vlookup(C441,'Master data'!$A$1:$C$29,2,0)</f>
        <v>Chi phí hành chính</v>
      </c>
    </row>
    <row r="442" ht="21.0" hidden="1" customHeight="1" outlineLevel="1">
      <c r="A442" s="165" t="s">
        <v>1842</v>
      </c>
      <c r="B442" s="255" t="s">
        <v>3688</v>
      </c>
      <c r="C442" s="256" t="s">
        <v>112</v>
      </c>
      <c r="D442" s="257">
        <v>491000.0</v>
      </c>
      <c r="E442" s="258" t="str">
        <f>vlookup(C442,'Master data'!$A$1:$C$29,3,0)</f>
        <v>Biến phí</v>
      </c>
      <c r="F442" s="258" t="str">
        <f>vlookup(C442,'Master data'!$A$1:$C$29,2,0)</f>
        <v>Chi phí hành chính</v>
      </c>
    </row>
    <row r="443" ht="21.0" hidden="1" customHeight="1" outlineLevel="1">
      <c r="A443" s="165" t="s">
        <v>1842</v>
      </c>
      <c r="B443" s="259" t="s">
        <v>3689</v>
      </c>
      <c r="C443" s="256" t="s">
        <v>112</v>
      </c>
      <c r="D443" s="260">
        <v>186000.0</v>
      </c>
      <c r="E443" s="254" t="str">
        <f>vlookup(C443,'Master data'!$A$1:$C$29,3,0)</f>
        <v>Biến phí</v>
      </c>
      <c r="F443" s="254" t="str">
        <f>vlookup(C443,'Master data'!$A$1:$C$29,2,0)</f>
        <v>Chi phí hành chính</v>
      </c>
    </row>
    <row r="444" ht="21.0" hidden="1" customHeight="1" outlineLevel="1">
      <c r="A444" s="165" t="s">
        <v>1842</v>
      </c>
      <c r="B444" s="255" t="s">
        <v>3690</v>
      </c>
      <c r="C444" s="256" t="s">
        <v>112</v>
      </c>
      <c r="D444" s="257">
        <v>3000000.0</v>
      </c>
      <c r="E444" s="258" t="str">
        <f>vlookup(C444,'Master data'!$A$1:$C$29,3,0)</f>
        <v>Biến phí</v>
      </c>
      <c r="F444" s="258" t="str">
        <f>vlookup(C444,'Master data'!$A$1:$C$29,2,0)</f>
        <v>Chi phí hành chính</v>
      </c>
    </row>
    <row r="445" ht="21.0" hidden="1" customHeight="1" outlineLevel="1">
      <c r="A445" s="165" t="s">
        <v>1842</v>
      </c>
      <c r="B445" s="259" t="s">
        <v>3691</v>
      </c>
      <c r="C445" s="256" t="s">
        <v>112</v>
      </c>
      <c r="D445" s="260">
        <v>1000000.0</v>
      </c>
      <c r="E445" s="254" t="str">
        <f>vlookup(C445,'Master data'!$A$1:$C$29,3,0)</f>
        <v>Biến phí</v>
      </c>
      <c r="F445" s="254" t="str">
        <f>vlookup(C445,'Master data'!$A$1:$C$29,2,0)</f>
        <v>Chi phí hành chính</v>
      </c>
    </row>
    <row r="446" ht="21.0" hidden="1" customHeight="1" outlineLevel="1">
      <c r="A446" s="165" t="s">
        <v>1842</v>
      </c>
      <c r="B446" s="255" t="s">
        <v>3692</v>
      </c>
      <c r="C446" s="256" t="s">
        <v>112</v>
      </c>
      <c r="D446" s="257">
        <v>3.125E7</v>
      </c>
      <c r="E446" s="258" t="str">
        <f>vlookup(C446,'Master data'!$A$1:$C$29,3,0)</f>
        <v>Biến phí</v>
      </c>
      <c r="F446" s="258" t="str">
        <f>vlookup(C446,'Master data'!$A$1:$C$29,2,0)</f>
        <v>Chi phí hành chính</v>
      </c>
    </row>
    <row r="447" ht="21.0" hidden="1" customHeight="1" outlineLevel="1">
      <c r="A447" s="165" t="s">
        <v>1842</v>
      </c>
      <c r="B447" s="259" t="s">
        <v>2974</v>
      </c>
      <c r="C447" s="256" t="s">
        <v>112</v>
      </c>
      <c r="D447" s="260">
        <v>1783333.0</v>
      </c>
      <c r="E447" s="254" t="str">
        <f>vlookup(C447,'Master data'!$A$1:$C$29,3,0)</f>
        <v>Biến phí</v>
      </c>
      <c r="F447" s="254" t="str">
        <f>vlookup(C447,'Master data'!$A$1:$C$29,2,0)</f>
        <v>Chi phí hành chính</v>
      </c>
    </row>
    <row r="448" ht="21.0" hidden="1" customHeight="1" outlineLevel="1">
      <c r="A448" s="165" t="s">
        <v>1842</v>
      </c>
      <c r="B448" s="255" t="s">
        <v>2975</v>
      </c>
      <c r="C448" s="256" t="s">
        <v>112</v>
      </c>
      <c r="D448" s="257">
        <v>1000000.0</v>
      </c>
      <c r="E448" s="258" t="str">
        <f>vlookup(C448,'Master data'!$A$1:$C$29,3,0)</f>
        <v>Biến phí</v>
      </c>
      <c r="F448" s="258" t="str">
        <f>vlookup(C448,'Master data'!$A$1:$C$29,2,0)</f>
        <v>Chi phí hành chính</v>
      </c>
    </row>
    <row r="449" ht="21.0" hidden="1" customHeight="1" outlineLevel="1">
      <c r="A449" s="165" t="s">
        <v>1842</v>
      </c>
      <c r="B449" s="259" t="s">
        <v>3693</v>
      </c>
      <c r="C449" s="256" t="s">
        <v>112</v>
      </c>
      <c r="D449" s="260">
        <v>600000.0</v>
      </c>
      <c r="E449" s="254" t="str">
        <f>vlookup(C449,'Master data'!$A$1:$C$29,3,0)</f>
        <v>Biến phí</v>
      </c>
      <c r="F449" s="254" t="str">
        <f>vlookup(C449,'Master data'!$A$1:$C$29,2,0)</f>
        <v>Chi phí hành chính</v>
      </c>
    </row>
    <row r="450" ht="21.0" hidden="1" customHeight="1" outlineLevel="1">
      <c r="A450" s="165" t="s">
        <v>1842</v>
      </c>
      <c r="B450" s="255" t="s">
        <v>3694</v>
      </c>
      <c r="C450" s="256" t="s">
        <v>112</v>
      </c>
      <c r="D450" s="257">
        <v>1000000.0</v>
      </c>
      <c r="E450" s="258" t="str">
        <f>vlookup(C450,'Master data'!$A$1:$C$29,3,0)</f>
        <v>Biến phí</v>
      </c>
      <c r="F450" s="258" t="str">
        <f>vlookup(C450,'Master data'!$A$1:$C$29,2,0)</f>
        <v>Chi phí hành chính</v>
      </c>
    </row>
    <row r="451" ht="21.0" hidden="1" customHeight="1" outlineLevel="1">
      <c r="A451" s="165" t="s">
        <v>1842</v>
      </c>
      <c r="B451" s="259" t="s">
        <v>3695</v>
      </c>
      <c r="C451" s="256" t="s">
        <v>112</v>
      </c>
      <c r="D451" s="260">
        <v>155000.0</v>
      </c>
      <c r="E451" s="254" t="str">
        <f>vlookup(C451,'Master data'!$A$1:$C$29,3,0)</f>
        <v>Biến phí</v>
      </c>
      <c r="F451" s="254" t="str">
        <f>vlookup(C451,'Master data'!$A$1:$C$29,2,0)</f>
        <v>Chi phí hành chính</v>
      </c>
    </row>
    <row r="452" ht="21.0" hidden="1" customHeight="1" outlineLevel="1">
      <c r="A452" s="165" t="s">
        <v>1842</v>
      </c>
      <c r="B452" s="255" t="s">
        <v>3696</v>
      </c>
      <c r="C452" s="256" t="s">
        <v>112</v>
      </c>
      <c r="D452" s="257">
        <v>1000000.0</v>
      </c>
      <c r="E452" s="258" t="str">
        <f>vlookup(C452,'Master data'!$A$1:$C$29,3,0)</f>
        <v>Biến phí</v>
      </c>
      <c r="F452" s="258" t="str">
        <f>vlookup(C452,'Master data'!$A$1:$C$29,2,0)</f>
        <v>Chi phí hành chính</v>
      </c>
    </row>
    <row r="453" ht="21.0" hidden="1" customHeight="1" outlineLevel="1">
      <c r="A453" s="165" t="s">
        <v>1842</v>
      </c>
      <c r="B453" s="259" t="s">
        <v>3697</v>
      </c>
      <c r="C453" s="256" t="s">
        <v>112</v>
      </c>
      <c r="D453" s="260">
        <v>1000000.0</v>
      </c>
      <c r="E453" s="254" t="str">
        <f>vlookup(C453,'Master data'!$A$1:$C$29,3,0)</f>
        <v>Biến phí</v>
      </c>
      <c r="F453" s="254" t="str">
        <f>vlookup(C453,'Master data'!$A$1:$C$29,2,0)</f>
        <v>Chi phí hành chính</v>
      </c>
    </row>
    <row r="454" ht="21.0" hidden="1" customHeight="1" outlineLevel="1">
      <c r="A454" s="165" t="s">
        <v>1842</v>
      </c>
      <c r="B454" s="255" t="s">
        <v>3698</v>
      </c>
      <c r="C454" s="256" t="s">
        <v>112</v>
      </c>
      <c r="D454" s="257">
        <v>1000000.0</v>
      </c>
      <c r="E454" s="258" t="str">
        <f>vlookup(C454,'Master data'!$A$1:$C$29,3,0)</f>
        <v>Biến phí</v>
      </c>
      <c r="F454" s="258" t="str">
        <f>vlookup(C454,'Master data'!$A$1:$C$29,2,0)</f>
        <v>Chi phí hành chính</v>
      </c>
    </row>
    <row r="455" ht="21.0" hidden="1" customHeight="1" outlineLevel="1">
      <c r="A455" s="165" t="s">
        <v>1842</v>
      </c>
      <c r="B455" s="259" t="s">
        <v>3581</v>
      </c>
      <c r="C455" s="256" t="s">
        <v>112</v>
      </c>
      <c r="D455" s="260">
        <v>400000.0</v>
      </c>
      <c r="E455" s="254" t="str">
        <f>vlookup(C455,'Master data'!$A$1:$C$29,3,0)</f>
        <v>Biến phí</v>
      </c>
      <c r="F455" s="254" t="str">
        <f>vlookup(C455,'Master data'!$A$1:$C$29,2,0)</f>
        <v>Chi phí hành chính</v>
      </c>
    </row>
    <row r="456" ht="21.0" hidden="1" customHeight="1" outlineLevel="1">
      <c r="A456" s="165" t="s">
        <v>1842</v>
      </c>
      <c r="B456" s="255" t="s">
        <v>3699</v>
      </c>
      <c r="C456" s="256" t="s">
        <v>926</v>
      </c>
      <c r="D456" s="257">
        <v>1250000.0</v>
      </c>
      <c r="E456" s="258" t="str">
        <f>vlookup(C456,'Master data'!$A$1:$C$29,3,0)</f>
        <v>Định phí</v>
      </c>
      <c r="F456" s="258" t="str">
        <f>vlookup(C456,'Master data'!$A$1:$C$29,2,0)</f>
        <v>Chi phí hành chính</v>
      </c>
    </row>
    <row r="457" ht="21.0" hidden="1" customHeight="1" outlineLevel="1">
      <c r="A457" s="165" t="s">
        <v>1842</v>
      </c>
      <c r="B457" s="259" t="s">
        <v>3700</v>
      </c>
      <c r="C457" s="256" t="s">
        <v>112</v>
      </c>
      <c r="D457" s="260">
        <v>611000.0</v>
      </c>
      <c r="E457" s="254" t="str">
        <f>vlookup(C457,'Master data'!$A$1:$C$29,3,0)</f>
        <v>Biến phí</v>
      </c>
      <c r="F457" s="254" t="str">
        <f>vlookup(C457,'Master data'!$A$1:$C$29,2,0)</f>
        <v>Chi phí hành chính</v>
      </c>
    </row>
    <row r="458" ht="21.0" hidden="1" customHeight="1" outlineLevel="1">
      <c r="A458" s="165" t="s">
        <v>1842</v>
      </c>
      <c r="B458" s="255" t="s">
        <v>2982</v>
      </c>
      <c r="C458" s="256" t="s">
        <v>124</v>
      </c>
      <c r="D458" s="257">
        <v>1333333.0</v>
      </c>
      <c r="E458" s="258" t="str">
        <f>vlookup(C458,'Master data'!$A$1:$C$29,3,0)</f>
        <v>Chi phí khác</v>
      </c>
      <c r="F458" s="258" t="str">
        <f>vlookup(C458,'Master data'!$A$1:$C$29,2,0)</f>
        <v>Chi phí khác</v>
      </c>
    </row>
    <row r="459" ht="21.0" hidden="1" customHeight="1" outlineLevel="1">
      <c r="A459" s="165" t="s">
        <v>1842</v>
      </c>
      <c r="B459" s="259" t="s">
        <v>3701</v>
      </c>
      <c r="C459" s="256" t="s">
        <v>112</v>
      </c>
      <c r="D459" s="260">
        <v>630000.0</v>
      </c>
      <c r="E459" s="254" t="str">
        <f>vlookup(C459,'Master data'!$A$1:$C$29,3,0)</f>
        <v>Biến phí</v>
      </c>
      <c r="F459" s="254" t="str">
        <f>vlookup(C459,'Master data'!$A$1:$C$29,2,0)</f>
        <v>Chi phí hành chính</v>
      </c>
    </row>
    <row r="460" ht="21.0" hidden="1" customHeight="1" outlineLevel="1">
      <c r="A460" s="165" t="s">
        <v>1842</v>
      </c>
      <c r="B460" s="255" t="s">
        <v>1025</v>
      </c>
      <c r="C460" s="256" t="s">
        <v>112</v>
      </c>
      <c r="D460" s="257">
        <v>952000.0</v>
      </c>
      <c r="E460" s="258" t="str">
        <f>vlookup(C460,'Master data'!$A$1:$C$29,3,0)</f>
        <v>Biến phí</v>
      </c>
      <c r="F460" s="258" t="str">
        <f>vlookup(C460,'Master data'!$A$1:$C$29,2,0)</f>
        <v>Chi phí hành chính</v>
      </c>
    </row>
    <row r="461" ht="21.0" hidden="1" customHeight="1" outlineLevel="1">
      <c r="A461" s="165" t="s">
        <v>1842</v>
      </c>
      <c r="B461" s="259" t="s">
        <v>3702</v>
      </c>
      <c r="C461" s="256" t="s">
        <v>112</v>
      </c>
      <c r="D461" s="260">
        <v>210000.0</v>
      </c>
      <c r="E461" s="254" t="str">
        <f>vlookup(C461,'Master data'!$A$1:$C$29,3,0)</f>
        <v>Biến phí</v>
      </c>
      <c r="F461" s="254" t="str">
        <f>vlookup(C461,'Master data'!$A$1:$C$29,2,0)</f>
        <v>Chi phí hành chính</v>
      </c>
    </row>
    <row r="462" ht="21.0" hidden="1" customHeight="1" outlineLevel="1">
      <c r="A462" s="165" t="s">
        <v>1842</v>
      </c>
      <c r="B462" s="255" t="s">
        <v>615</v>
      </c>
      <c r="C462" s="256" t="s">
        <v>112</v>
      </c>
      <c r="D462" s="257">
        <v>150000.0</v>
      </c>
      <c r="E462" s="258" t="str">
        <f>vlookup(C462,'Master data'!$A$1:$C$29,3,0)</f>
        <v>Biến phí</v>
      </c>
      <c r="F462" s="258" t="str">
        <f>vlookup(C462,'Master data'!$A$1:$C$29,2,0)</f>
        <v>Chi phí hành chính</v>
      </c>
    </row>
    <row r="463" ht="21.0" hidden="1" customHeight="1" outlineLevel="1">
      <c r="A463" s="165" t="s">
        <v>1842</v>
      </c>
      <c r="B463" s="259" t="s">
        <v>3703</v>
      </c>
      <c r="C463" s="256" t="s">
        <v>112</v>
      </c>
      <c r="D463" s="260">
        <v>150000.0</v>
      </c>
      <c r="E463" s="254" t="str">
        <f>vlookup(C463,'Master data'!$A$1:$C$29,3,0)</f>
        <v>Biến phí</v>
      </c>
      <c r="F463" s="254" t="str">
        <f>vlookup(C463,'Master data'!$A$1:$C$29,2,0)</f>
        <v>Chi phí hành chính</v>
      </c>
    </row>
    <row r="464" ht="21.0" hidden="1" customHeight="1" outlineLevel="1">
      <c r="A464" s="165" t="s">
        <v>1842</v>
      </c>
      <c r="B464" s="255" t="s">
        <v>3704</v>
      </c>
      <c r="C464" s="256" t="s">
        <v>112</v>
      </c>
      <c r="D464" s="257">
        <v>1625000.0</v>
      </c>
      <c r="E464" s="258" t="str">
        <f>vlookup(C464,'Master data'!$A$1:$C$29,3,0)</f>
        <v>Biến phí</v>
      </c>
      <c r="F464" s="258" t="str">
        <f>vlookup(C464,'Master data'!$A$1:$C$29,2,0)</f>
        <v>Chi phí hành chính</v>
      </c>
    </row>
    <row r="465" ht="21.0" hidden="1" customHeight="1" outlineLevel="1">
      <c r="A465" s="165" t="s">
        <v>1842</v>
      </c>
      <c r="B465" s="259" t="s">
        <v>2988</v>
      </c>
      <c r="C465" s="256" t="s">
        <v>112</v>
      </c>
      <c r="D465" s="260">
        <v>2280000.0</v>
      </c>
      <c r="E465" s="254" t="str">
        <f>vlookup(C465,'Master data'!$A$1:$C$29,3,0)</f>
        <v>Biến phí</v>
      </c>
      <c r="F465" s="254" t="str">
        <f>vlookup(C465,'Master data'!$A$1:$C$29,2,0)</f>
        <v>Chi phí hành chính</v>
      </c>
    </row>
    <row r="466" ht="21.0" hidden="1" customHeight="1" outlineLevel="1">
      <c r="A466" s="165" t="s">
        <v>1842</v>
      </c>
      <c r="B466" s="255" t="s">
        <v>3705</v>
      </c>
      <c r="C466" s="256" t="s">
        <v>112</v>
      </c>
      <c r="D466" s="257">
        <v>130000.0</v>
      </c>
      <c r="E466" s="258" t="str">
        <f>vlookup(C466,'Master data'!$A$1:$C$29,3,0)</f>
        <v>Biến phí</v>
      </c>
      <c r="F466" s="258" t="str">
        <f>vlookup(C466,'Master data'!$A$1:$C$29,2,0)</f>
        <v>Chi phí hành chính</v>
      </c>
    </row>
    <row r="467" ht="21.0" hidden="1" customHeight="1" outlineLevel="1">
      <c r="A467" s="165" t="s">
        <v>1842</v>
      </c>
      <c r="B467" s="259" t="s">
        <v>3706</v>
      </c>
      <c r="C467" s="256" t="s">
        <v>112</v>
      </c>
      <c r="D467" s="260">
        <v>55000.0</v>
      </c>
      <c r="E467" s="254" t="str">
        <f>vlookup(C467,'Master data'!$A$1:$C$29,3,0)</f>
        <v>Biến phí</v>
      </c>
      <c r="F467" s="254" t="str">
        <f>vlookup(C467,'Master data'!$A$1:$C$29,2,0)</f>
        <v>Chi phí hành chính</v>
      </c>
    </row>
    <row r="468" ht="21.0" hidden="1" customHeight="1" outlineLevel="1">
      <c r="A468" s="165" t="s">
        <v>1842</v>
      </c>
      <c r="B468" s="255" t="s">
        <v>3707</v>
      </c>
      <c r="C468" s="256" t="s">
        <v>112</v>
      </c>
      <c r="D468" s="257">
        <v>200000.0</v>
      </c>
      <c r="E468" s="258" t="str">
        <f>vlookup(C468,'Master data'!$A$1:$C$29,3,0)</f>
        <v>Biến phí</v>
      </c>
      <c r="F468" s="258" t="str">
        <f>vlookup(C468,'Master data'!$A$1:$C$29,2,0)</f>
        <v>Chi phí hành chính</v>
      </c>
    </row>
    <row r="469" ht="21.0" hidden="1" customHeight="1" outlineLevel="1">
      <c r="A469" s="165" t="s">
        <v>1842</v>
      </c>
      <c r="B469" s="259" t="s">
        <v>2990</v>
      </c>
      <c r="C469" s="256" t="s">
        <v>112</v>
      </c>
      <c r="D469" s="260">
        <v>1666667.0</v>
      </c>
      <c r="E469" s="254" t="str">
        <f>vlookup(C469,'Master data'!$A$1:$C$29,3,0)</f>
        <v>Biến phí</v>
      </c>
      <c r="F469" s="254" t="str">
        <f>vlookup(C469,'Master data'!$A$1:$C$29,2,0)</f>
        <v>Chi phí hành chính</v>
      </c>
    </row>
    <row r="470" ht="21.0" hidden="1" customHeight="1" outlineLevel="1">
      <c r="A470" s="165" t="s">
        <v>1842</v>
      </c>
      <c r="B470" s="255" t="s">
        <v>3708</v>
      </c>
      <c r="C470" s="256" t="s">
        <v>112</v>
      </c>
      <c r="D470" s="257">
        <v>1356000.0</v>
      </c>
      <c r="E470" s="258" t="str">
        <f>vlookup(C470,'Master data'!$A$1:$C$29,3,0)</f>
        <v>Biến phí</v>
      </c>
      <c r="F470" s="258" t="str">
        <f>vlookup(C470,'Master data'!$A$1:$C$29,2,0)</f>
        <v>Chi phí hành chính</v>
      </c>
    </row>
    <row r="471" ht="21.0" hidden="1" customHeight="1" outlineLevel="1">
      <c r="A471" s="165" t="s">
        <v>1842</v>
      </c>
      <c r="B471" s="259" t="s">
        <v>3709</v>
      </c>
      <c r="C471" s="256" t="s">
        <v>112</v>
      </c>
      <c r="D471" s="260">
        <v>1410000.0</v>
      </c>
      <c r="E471" s="254" t="str">
        <f>vlookup(C471,'Master data'!$A$1:$C$29,3,0)</f>
        <v>Biến phí</v>
      </c>
      <c r="F471" s="254" t="str">
        <f>vlookup(C471,'Master data'!$A$1:$C$29,2,0)</f>
        <v>Chi phí hành chính</v>
      </c>
    </row>
    <row r="472" ht="21.0" hidden="1" customHeight="1" outlineLevel="1">
      <c r="A472" s="165" t="s">
        <v>1842</v>
      </c>
      <c r="B472" s="255" t="s">
        <v>1717</v>
      </c>
      <c r="C472" s="256" t="s">
        <v>112</v>
      </c>
      <c r="D472" s="257">
        <v>3948799.0</v>
      </c>
      <c r="E472" s="258" t="str">
        <f>vlookup(C472,'Master data'!$A$1:$C$29,3,0)</f>
        <v>Biến phí</v>
      </c>
      <c r="F472" s="258" t="str">
        <f>vlookup(C472,'Master data'!$A$1:$C$29,2,0)</f>
        <v>Chi phí hành chính</v>
      </c>
    </row>
    <row r="473" ht="21.0" hidden="1" customHeight="1" outlineLevel="1">
      <c r="A473" s="165" t="s">
        <v>1842</v>
      </c>
      <c r="B473" s="259" t="s">
        <v>3710</v>
      </c>
      <c r="C473" s="256" t="s">
        <v>112</v>
      </c>
      <c r="D473" s="260">
        <v>944667.0</v>
      </c>
      <c r="E473" s="254" t="str">
        <f>vlookup(C473,'Master data'!$A$1:$C$29,3,0)</f>
        <v>Biến phí</v>
      </c>
      <c r="F473" s="254" t="str">
        <f>vlookup(C473,'Master data'!$A$1:$C$29,2,0)</f>
        <v>Chi phí hành chính</v>
      </c>
    </row>
    <row r="474" ht="21.0" hidden="1" customHeight="1" outlineLevel="1">
      <c r="A474" s="165" t="s">
        <v>1842</v>
      </c>
      <c r="B474" s="255" t="s">
        <v>3711</v>
      </c>
      <c r="C474" s="256" t="s">
        <v>112</v>
      </c>
      <c r="D474" s="257">
        <v>8001333.0</v>
      </c>
      <c r="E474" s="258" t="str">
        <f>vlookup(C474,'Master data'!$A$1:$C$29,3,0)</f>
        <v>Biến phí</v>
      </c>
      <c r="F474" s="258" t="str">
        <f>vlookup(C474,'Master data'!$A$1:$C$29,2,0)</f>
        <v>Chi phí hành chính</v>
      </c>
    </row>
    <row r="475" ht="21.0" hidden="1" customHeight="1" outlineLevel="1">
      <c r="A475" s="165" t="s">
        <v>1842</v>
      </c>
      <c r="B475" s="259" t="s">
        <v>2299</v>
      </c>
      <c r="C475" s="256" t="s">
        <v>112</v>
      </c>
      <c r="D475" s="260">
        <v>1833333.0</v>
      </c>
      <c r="E475" s="254" t="str">
        <f>vlookup(C475,'Master data'!$A$1:$C$29,3,0)</f>
        <v>Biến phí</v>
      </c>
      <c r="F475" s="254" t="str">
        <f>vlookup(C475,'Master data'!$A$1:$C$29,2,0)</f>
        <v>Chi phí hành chính</v>
      </c>
    </row>
    <row r="476" ht="21.0" hidden="1" customHeight="1" outlineLevel="1">
      <c r="A476" s="165" t="s">
        <v>1842</v>
      </c>
      <c r="B476" s="255" t="s">
        <v>2997</v>
      </c>
      <c r="C476" s="256" t="s">
        <v>112</v>
      </c>
      <c r="D476" s="257">
        <v>331667.0</v>
      </c>
      <c r="E476" s="258" t="str">
        <f>vlookup(C476,'Master data'!$A$1:$C$29,3,0)</f>
        <v>Biến phí</v>
      </c>
      <c r="F476" s="258" t="str">
        <f>vlookup(C476,'Master data'!$A$1:$C$29,2,0)</f>
        <v>Chi phí hành chính</v>
      </c>
    </row>
    <row r="477" ht="21.0" hidden="1" customHeight="1" outlineLevel="1">
      <c r="A477" s="165" t="s">
        <v>1842</v>
      </c>
      <c r="B477" s="259" t="s">
        <v>2999</v>
      </c>
      <c r="C477" s="256" t="s">
        <v>112</v>
      </c>
      <c r="D477" s="260">
        <v>134667.0</v>
      </c>
      <c r="E477" s="254" t="str">
        <f>vlookup(C477,'Master data'!$A$1:$C$29,3,0)</f>
        <v>Biến phí</v>
      </c>
      <c r="F477" s="254" t="str">
        <f>vlookup(C477,'Master data'!$A$1:$C$29,2,0)</f>
        <v>Chi phí hành chính</v>
      </c>
    </row>
    <row r="478" ht="21.0" hidden="1" customHeight="1" outlineLevel="1">
      <c r="A478" s="165" t="s">
        <v>1842</v>
      </c>
      <c r="B478" s="255" t="s">
        <v>3712</v>
      </c>
      <c r="C478" s="256" t="s">
        <v>112</v>
      </c>
      <c r="D478" s="257">
        <v>320000.0</v>
      </c>
      <c r="E478" s="258" t="str">
        <f>vlookup(C478,'Master data'!$A$1:$C$29,3,0)</f>
        <v>Biến phí</v>
      </c>
      <c r="F478" s="258" t="str">
        <f>vlookup(C478,'Master data'!$A$1:$C$29,2,0)</f>
        <v>Chi phí hành chính</v>
      </c>
    </row>
    <row r="479" ht="21.0" hidden="1" customHeight="1" outlineLevel="1">
      <c r="A479" s="165" t="s">
        <v>1842</v>
      </c>
      <c r="B479" s="259" t="s">
        <v>3713</v>
      </c>
      <c r="C479" s="256" t="s">
        <v>112</v>
      </c>
      <c r="D479" s="260">
        <v>472000.0</v>
      </c>
      <c r="E479" s="254" t="str">
        <f>vlookup(C479,'Master data'!$A$1:$C$29,3,0)</f>
        <v>Biến phí</v>
      </c>
      <c r="F479" s="254" t="str">
        <f>vlookup(C479,'Master data'!$A$1:$C$29,2,0)</f>
        <v>Chi phí hành chính</v>
      </c>
    </row>
    <row r="480" ht="21.0" hidden="1" customHeight="1" outlineLevel="1">
      <c r="A480" s="165" t="s">
        <v>1842</v>
      </c>
      <c r="B480" s="255" t="s">
        <v>3714</v>
      </c>
      <c r="C480" s="256" t="s">
        <v>112</v>
      </c>
      <c r="D480" s="257">
        <v>660000.0</v>
      </c>
      <c r="E480" s="258" t="str">
        <f>vlookup(C480,'Master data'!$A$1:$C$29,3,0)</f>
        <v>Biến phí</v>
      </c>
      <c r="F480" s="258" t="str">
        <f>vlookup(C480,'Master data'!$A$1:$C$29,2,0)</f>
        <v>Chi phí hành chính</v>
      </c>
    </row>
    <row r="481" ht="21.0" hidden="1" customHeight="1" outlineLevel="1">
      <c r="A481" s="165" t="s">
        <v>1842</v>
      </c>
      <c r="B481" s="259" t="s">
        <v>3715</v>
      </c>
      <c r="C481" s="256" t="s">
        <v>112</v>
      </c>
      <c r="D481" s="260">
        <v>330000.0</v>
      </c>
      <c r="E481" s="254" t="str">
        <f>vlookup(C481,'Master data'!$A$1:$C$29,3,0)</f>
        <v>Biến phí</v>
      </c>
      <c r="F481" s="254" t="str">
        <f>vlookup(C481,'Master data'!$A$1:$C$29,2,0)</f>
        <v>Chi phí hành chính</v>
      </c>
    </row>
    <row r="482" ht="21.0" hidden="1" customHeight="1" outlineLevel="1">
      <c r="A482" s="165" t="s">
        <v>1842</v>
      </c>
      <c r="B482" s="255" t="s">
        <v>3716</v>
      </c>
      <c r="C482" s="256" t="s">
        <v>112</v>
      </c>
      <c r="D482" s="257">
        <v>600000.0</v>
      </c>
      <c r="E482" s="258" t="str">
        <f>vlookup(C482,'Master data'!$A$1:$C$29,3,0)</f>
        <v>Biến phí</v>
      </c>
      <c r="F482" s="258" t="str">
        <f>vlookup(C482,'Master data'!$A$1:$C$29,2,0)</f>
        <v>Chi phí hành chính</v>
      </c>
    </row>
    <row r="483" ht="21.0" hidden="1" customHeight="1" outlineLevel="1">
      <c r="A483" s="165" t="s">
        <v>1842</v>
      </c>
      <c r="B483" s="259" t="s">
        <v>3717</v>
      </c>
      <c r="C483" s="256" t="s">
        <v>112</v>
      </c>
      <c r="D483" s="260">
        <v>200000.0</v>
      </c>
      <c r="E483" s="254" t="str">
        <f>vlookup(C483,'Master data'!$A$1:$C$29,3,0)</f>
        <v>Biến phí</v>
      </c>
      <c r="F483" s="254" t="str">
        <f>vlookup(C483,'Master data'!$A$1:$C$29,2,0)</f>
        <v>Chi phí hành chính</v>
      </c>
    </row>
    <row r="484" ht="21.0" hidden="1" customHeight="1" outlineLevel="1">
      <c r="A484" s="165" t="s">
        <v>1842</v>
      </c>
      <c r="B484" s="255" t="s">
        <v>3718</v>
      </c>
      <c r="C484" s="256" t="s">
        <v>112</v>
      </c>
      <c r="D484" s="257">
        <v>1167000.0</v>
      </c>
      <c r="E484" s="258" t="str">
        <f>vlookup(C484,'Master data'!$A$1:$C$29,3,0)</f>
        <v>Biến phí</v>
      </c>
      <c r="F484" s="258" t="str">
        <f>vlookup(C484,'Master data'!$A$1:$C$29,2,0)</f>
        <v>Chi phí hành chính</v>
      </c>
    </row>
    <row r="485" ht="21.0" hidden="1" customHeight="1" outlineLevel="1">
      <c r="A485" s="165" t="s">
        <v>1842</v>
      </c>
      <c r="B485" s="259" t="s">
        <v>3719</v>
      </c>
      <c r="C485" s="256" t="s">
        <v>112</v>
      </c>
      <c r="D485" s="260">
        <v>154000.0</v>
      </c>
      <c r="E485" s="254" t="str">
        <f>vlookup(C485,'Master data'!$A$1:$C$29,3,0)</f>
        <v>Biến phí</v>
      </c>
      <c r="F485" s="254" t="str">
        <f>vlookup(C485,'Master data'!$A$1:$C$29,2,0)</f>
        <v>Chi phí hành chính</v>
      </c>
    </row>
    <row r="486" ht="21.0" hidden="1" customHeight="1" outlineLevel="1">
      <c r="A486" s="165" t="s">
        <v>1842</v>
      </c>
      <c r="B486" s="255" t="s">
        <v>9</v>
      </c>
      <c r="C486" s="256" t="s">
        <v>95</v>
      </c>
      <c r="D486" s="257">
        <v>2.35E8</v>
      </c>
      <c r="E486" s="258" t="str">
        <f>vlookup(C486,'Master data'!$A$1:$C$29,3,0)</f>
        <v>Biến phí</v>
      </c>
      <c r="F486" s="258" t="str">
        <f>vlookup(C486,'Master data'!$A$1:$C$29,2,0)</f>
        <v>Chi phí bán hàng</v>
      </c>
    </row>
    <row r="487" ht="21.0" hidden="1" customHeight="1" outlineLevel="1">
      <c r="A487" s="165" t="s">
        <v>1842</v>
      </c>
      <c r="B487" s="259" t="s">
        <v>3008</v>
      </c>
      <c r="C487" s="256" t="s">
        <v>120</v>
      </c>
      <c r="D487" s="260">
        <v>9.14625E7</v>
      </c>
      <c r="E487" s="254" t="str">
        <f>vlookup(C487,'Master data'!$A$1:$C$29,3,0)</f>
        <v>Định phí</v>
      </c>
      <c r="F487" s="254" t="str">
        <f>vlookup(C487,'Master data'!$A$1:$C$29,2,0)</f>
        <v>Chi phí QLDN</v>
      </c>
    </row>
    <row r="488" ht="21.0" hidden="1" customHeight="1" outlineLevel="1">
      <c r="A488" s="165" t="s">
        <v>1842</v>
      </c>
      <c r="B488" s="255" t="s">
        <v>3009</v>
      </c>
      <c r="C488" s="256" t="s">
        <v>116</v>
      </c>
      <c r="D488" s="257">
        <v>9674667.0</v>
      </c>
      <c r="E488" s="258" t="str">
        <f>vlookup(C488,'Master data'!$A$1:$C$29,3,0)</f>
        <v>Định phí</v>
      </c>
      <c r="F488" s="258" t="str">
        <f>vlookup(C488,'Master data'!$A$1:$C$29,2,0)</f>
        <v>Chi phí hành chính</v>
      </c>
    </row>
    <row r="489" ht="21.0" hidden="1" customHeight="1" outlineLevel="1">
      <c r="A489" s="165" t="s">
        <v>1842</v>
      </c>
      <c r="B489" s="259" t="s">
        <v>3010</v>
      </c>
      <c r="C489" s="256" t="s">
        <v>116</v>
      </c>
      <c r="D489" s="260">
        <v>1932549.0</v>
      </c>
      <c r="E489" s="254" t="str">
        <f>vlookup(C489,'Master data'!$A$1:$C$29,3,0)</f>
        <v>Định phí</v>
      </c>
      <c r="F489" s="254" t="str">
        <f>vlookup(C489,'Master data'!$A$1:$C$29,2,0)</f>
        <v>Chi phí hành chính</v>
      </c>
    </row>
    <row r="490" ht="21.0" hidden="1" customHeight="1" outlineLevel="1">
      <c r="A490" s="165" t="s">
        <v>1842</v>
      </c>
      <c r="B490" s="255" t="s">
        <v>2403</v>
      </c>
      <c r="C490" s="256" t="s">
        <v>121</v>
      </c>
      <c r="D490" s="257">
        <v>2.147072E7</v>
      </c>
      <c r="E490" s="258" t="str">
        <f>vlookup(C490,'Master data'!$A$1:$C$29,3,0)</f>
        <v>Định phí</v>
      </c>
      <c r="F490" s="258" t="str">
        <f>vlookup(C490,'Master data'!$A$1:$C$29,2,0)</f>
        <v>Chi phí QLDN</v>
      </c>
    </row>
    <row r="491" ht="21.0" hidden="1" customHeight="1" outlineLevel="1">
      <c r="A491" s="165" t="s">
        <v>1842</v>
      </c>
      <c r="B491" s="259" t="s">
        <v>3599</v>
      </c>
      <c r="C491" s="256" t="s">
        <v>123</v>
      </c>
      <c r="D491" s="260">
        <v>2.2E7</v>
      </c>
      <c r="E491" s="254" t="str">
        <f>vlookup(C491,'Master data'!$A$1:$C$29,3,0)</f>
        <v>Định phí</v>
      </c>
      <c r="F491" s="254" t="str">
        <f>vlookup(C491,'Master data'!$A$1:$C$29,2,0)</f>
        <v>Chi phí QLDN</v>
      </c>
    </row>
    <row r="492" ht="21.0" hidden="1" customHeight="1" outlineLevel="1">
      <c r="A492" s="165" t="s">
        <v>1842</v>
      </c>
      <c r="B492" s="255" t="s">
        <v>3720</v>
      </c>
      <c r="C492" s="256" t="s">
        <v>109</v>
      </c>
      <c r="D492" s="257">
        <v>1.728E8</v>
      </c>
      <c r="E492" s="258" t="str">
        <f>vlookup(C492,'Master data'!$A$1:$C$29,3,0)</f>
        <v>Định phí</v>
      </c>
      <c r="F492" s="258" t="str">
        <f>vlookup(C492,'Master data'!$A$1:$C$29,2,0)</f>
        <v>Chi phí QLDN</v>
      </c>
    </row>
    <row r="493" ht="21.0" hidden="1" customHeight="1" outlineLevel="1">
      <c r="A493" s="165" t="s">
        <v>1842</v>
      </c>
      <c r="B493" s="259" t="s">
        <v>3419</v>
      </c>
      <c r="C493" s="256" t="s">
        <v>17</v>
      </c>
      <c r="D493" s="260">
        <v>4.59529398E8</v>
      </c>
      <c r="E493" s="254" t="str">
        <f>vlookup(C493,'Master data'!$A$1:$C$29,3,0)</f>
        <v>Biến phí</v>
      </c>
      <c r="F493" s="254" t="str">
        <f>vlookup(C493,'Master data'!$A$1:$C$29,2,0)</f>
        <v>Chi phí bán hàng</v>
      </c>
    </row>
    <row r="494" ht="21.0" hidden="1" customHeight="1" outlineLevel="1">
      <c r="A494" s="165" t="s">
        <v>1842</v>
      </c>
      <c r="B494" s="255" t="s">
        <v>3182</v>
      </c>
      <c r="C494" s="256" t="s">
        <v>109</v>
      </c>
      <c r="D494" s="257">
        <v>1.79394965E8</v>
      </c>
      <c r="E494" s="258" t="str">
        <f>vlookup(C494,'Master data'!$A$1:$C$29,3,0)</f>
        <v>Định phí</v>
      </c>
      <c r="F494" s="258" t="str">
        <f>vlookup(C494,'Master data'!$A$1:$C$29,2,0)</f>
        <v>Chi phí QLDN</v>
      </c>
    </row>
    <row r="495" ht="21.0" hidden="1" customHeight="1" outlineLevel="1">
      <c r="A495" s="165" t="s">
        <v>1842</v>
      </c>
      <c r="B495" s="259" t="s">
        <v>3057</v>
      </c>
      <c r="C495" s="256" t="s">
        <v>17</v>
      </c>
      <c r="D495" s="260">
        <v>7.740535E7</v>
      </c>
      <c r="E495" s="254" t="str">
        <f>vlookup(C495,'Master data'!$A$1:$C$29,3,0)</f>
        <v>Biến phí</v>
      </c>
      <c r="F495" s="254" t="str">
        <f>vlookup(C495,'Master data'!$A$1:$C$29,2,0)</f>
        <v>Chi phí bán hàng</v>
      </c>
    </row>
    <row r="496" ht="21.0" hidden="1" customHeight="1" outlineLevel="1">
      <c r="A496" s="165" t="s">
        <v>1842</v>
      </c>
      <c r="B496" s="255" t="s">
        <v>3721</v>
      </c>
      <c r="C496" s="256" t="s">
        <v>99</v>
      </c>
      <c r="D496" s="257">
        <v>2560000.0</v>
      </c>
      <c r="E496" s="258" t="str">
        <f>vlookup(C496,'Master data'!$A$1:$C$29,3,0)</f>
        <v>Biến phí</v>
      </c>
      <c r="F496" s="258" t="str">
        <f>vlookup(C496,'Master data'!$A$1:$C$29,2,0)</f>
        <v>Chi phí giá vốn</v>
      </c>
    </row>
    <row r="497" ht="21.0" hidden="1" customHeight="1" outlineLevel="1">
      <c r="A497" s="165" t="s">
        <v>1842</v>
      </c>
      <c r="B497" s="259" t="s">
        <v>3722</v>
      </c>
      <c r="C497" s="256" t="s">
        <v>99</v>
      </c>
      <c r="D497" s="260">
        <v>330000.0</v>
      </c>
      <c r="E497" s="254" t="str">
        <f>vlookup(C497,'Master data'!$A$1:$C$29,3,0)</f>
        <v>Biến phí</v>
      </c>
      <c r="F497" s="254" t="str">
        <f>vlookup(C497,'Master data'!$A$1:$C$29,2,0)</f>
        <v>Chi phí giá vốn</v>
      </c>
    </row>
    <row r="498" ht="21.0" hidden="1" customHeight="1" outlineLevel="1">
      <c r="A498" s="165" t="s">
        <v>1842</v>
      </c>
      <c r="B498" s="255" t="s">
        <v>3723</v>
      </c>
      <c r="C498" s="256" t="s">
        <v>99</v>
      </c>
      <c r="D498" s="257">
        <v>5.0158E7</v>
      </c>
      <c r="E498" s="258" t="str">
        <f>vlookup(C498,'Master data'!$A$1:$C$29,3,0)</f>
        <v>Biến phí</v>
      </c>
      <c r="F498" s="258" t="str">
        <f>vlookup(C498,'Master data'!$A$1:$C$29,2,0)</f>
        <v>Chi phí giá vốn</v>
      </c>
    </row>
    <row r="499" ht="21.0" hidden="1" customHeight="1" outlineLevel="1">
      <c r="A499" s="165" t="s">
        <v>1842</v>
      </c>
      <c r="B499" s="259" t="s">
        <v>3012</v>
      </c>
      <c r="C499" s="256" t="s">
        <v>99</v>
      </c>
      <c r="D499" s="260">
        <v>1.4025E7</v>
      </c>
      <c r="E499" s="254" t="str">
        <f>vlookup(C499,'Master data'!$A$1:$C$29,3,0)</f>
        <v>Biến phí</v>
      </c>
      <c r="F499" s="254" t="str">
        <f>vlookup(C499,'Master data'!$A$1:$C$29,2,0)</f>
        <v>Chi phí giá vốn</v>
      </c>
    </row>
    <row r="500" ht="21.0" hidden="1" customHeight="1" outlineLevel="1">
      <c r="A500" s="165" t="s">
        <v>1842</v>
      </c>
      <c r="B500" s="255" t="s">
        <v>3447</v>
      </c>
      <c r="C500" s="256" t="s">
        <v>99</v>
      </c>
      <c r="D500" s="257">
        <v>6250000.0</v>
      </c>
      <c r="E500" s="258" t="str">
        <f>vlookup(C500,'Master data'!$A$1:$C$29,3,0)</f>
        <v>Biến phí</v>
      </c>
      <c r="F500" s="258" t="str">
        <f>vlookup(C500,'Master data'!$A$1:$C$29,2,0)</f>
        <v>Chi phí giá vốn</v>
      </c>
    </row>
    <row r="501" ht="21.0" hidden="1" customHeight="1" outlineLevel="1">
      <c r="A501" s="165" t="s">
        <v>1842</v>
      </c>
      <c r="B501" s="259" t="s">
        <v>3724</v>
      </c>
      <c r="C501" s="256" t="s">
        <v>99</v>
      </c>
      <c r="D501" s="260">
        <v>6600000.0</v>
      </c>
      <c r="E501" s="254" t="str">
        <f>vlookup(C501,'Master data'!$A$1:$C$29,3,0)</f>
        <v>Biến phí</v>
      </c>
      <c r="F501" s="254" t="str">
        <f>vlookup(C501,'Master data'!$A$1:$C$29,2,0)</f>
        <v>Chi phí giá vốn</v>
      </c>
    </row>
    <row r="502" ht="21.0" hidden="1" customHeight="1" outlineLevel="1">
      <c r="A502" s="165" t="s">
        <v>1842</v>
      </c>
      <c r="B502" s="255" t="s">
        <v>3725</v>
      </c>
      <c r="C502" s="256" t="s">
        <v>99</v>
      </c>
      <c r="D502" s="257">
        <v>9180000.0</v>
      </c>
      <c r="E502" s="258" t="str">
        <f>vlookup(C502,'Master data'!$A$1:$C$29,3,0)</f>
        <v>Biến phí</v>
      </c>
      <c r="F502" s="258" t="str">
        <f>vlookup(C502,'Master data'!$A$1:$C$29,2,0)</f>
        <v>Chi phí giá vốn</v>
      </c>
    </row>
    <row r="503" ht="21.0" hidden="1" customHeight="1" outlineLevel="1">
      <c r="A503" s="165" t="s">
        <v>1842</v>
      </c>
      <c r="B503" s="259" t="s">
        <v>1796</v>
      </c>
      <c r="C503" s="256" t="s">
        <v>99</v>
      </c>
      <c r="D503" s="260">
        <v>2.8626E7</v>
      </c>
      <c r="E503" s="254" t="str">
        <f>vlookup(C503,'Master data'!$A$1:$C$29,3,0)</f>
        <v>Biến phí</v>
      </c>
      <c r="F503" s="254" t="str">
        <f>vlookup(C503,'Master data'!$A$1:$C$29,2,0)</f>
        <v>Chi phí giá vốn</v>
      </c>
    </row>
    <row r="504" ht="21.0" hidden="1" customHeight="1" outlineLevel="1">
      <c r="A504" s="165" t="s">
        <v>1842</v>
      </c>
      <c r="B504" s="255" t="s">
        <v>3726</v>
      </c>
      <c r="C504" s="256" t="s">
        <v>99</v>
      </c>
      <c r="D504" s="257">
        <v>8.53E7</v>
      </c>
      <c r="E504" s="258" t="str">
        <f>vlookup(C504,'Master data'!$A$1:$C$29,3,0)</f>
        <v>Biến phí</v>
      </c>
      <c r="F504" s="258" t="str">
        <f>vlookup(C504,'Master data'!$A$1:$C$29,2,0)</f>
        <v>Chi phí giá vốn</v>
      </c>
    </row>
    <row r="505" ht="21.0" hidden="1" customHeight="1" outlineLevel="1">
      <c r="A505" s="165" t="s">
        <v>1842</v>
      </c>
      <c r="B505" s="259" t="s">
        <v>3727</v>
      </c>
      <c r="C505" s="256" t="s">
        <v>70</v>
      </c>
      <c r="D505" s="260">
        <v>1.8E7</v>
      </c>
      <c r="E505" s="254" t="str">
        <f>vlookup(C505,'Master data'!$A$1:$C$29,3,0)</f>
        <v>Chi phí khác</v>
      </c>
      <c r="F505" s="254" t="str">
        <f>vlookup(C505,'Master data'!$A$1:$C$29,2,0)</f>
        <v>Chi phí khác</v>
      </c>
    </row>
    <row r="506" ht="21.0" hidden="1" customHeight="1" outlineLevel="1">
      <c r="A506" s="173" t="s">
        <v>1842</v>
      </c>
      <c r="B506" s="261" t="s">
        <v>3728</v>
      </c>
      <c r="C506" s="262" t="s">
        <v>70</v>
      </c>
      <c r="D506" s="263">
        <v>5300000.0</v>
      </c>
      <c r="E506" s="264" t="str">
        <f>vlookup(C506,'Master data'!$A$1:$C$29,3,0)</f>
        <v>Chi phí khác</v>
      </c>
      <c r="F506" s="264" t="str">
        <f>vlookup(C506,'Master data'!$A$1:$C$29,2,0)</f>
        <v>Chi phí khác</v>
      </c>
    </row>
    <row r="507" ht="21.0" customHeight="1" collapsed="1">
      <c r="A507" s="165" t="s">
        <v>3018</v>
      </c>
      <c r="B507" s="274" t="s">
        <v>274</v>
      </c>
      <c r="C507" s="252" t="s">
        <v>112</v>
      </c>
      <c r="D507" s="276">
        <v>0.0</v>
      </c>
      <c r="E507" s="277" t="str">
        <f>vlookup(C507,'Master data'!$A$1:$C$29,3,0)</f>
        <v>Biến phí</v>
      </c>
      <c r="F507" s="277" t="str">
        <f>vlookup(C507,'Master data'!$A$1:$C$29,2,0)</f>
        <v>Chi phí hành chính</v>
      </c>
    </row>
    <row r="508" ht="21.0" hidden="1" customHeight="1" outlineLevel="1">
      <c r="A508" s="165" t="s">
        <v>3018</v>
      </c>
      <c r="B508" s="251" t="s">
        <v>9</v>
      </c>
      <c r="C508" s="252" t="s">
        <v>95</v>
      </c>
      <c r="D508" s="253">
        <f>20000000+50000000+5000000+50000000+20000000+20000000+20000000+20000000</f>
        <v>205000000</v>
      </c>
      <c r="E508" s="254" t="str">
        <f>vlookup(C508,'Master data'!$A$1:$C$29,3,0)</f>
        <v>Biến phí</v>
      </c>
      <c r="F508" s="254" t="str">
        <f>vlookup(C508,'Master data'!$A$1:$C$29,2,0)</f>
        <v>Chi phí bán hàng</v>
      </c>
    </row>
    <row r="509" ht="21.0" hidden="1" customHeight="1" outlineLevel="1">
      <c r="A509" s="165" t="s">
        <v>3018</v>
      </c>
      <c r="B509" s="255" t="s">
        <v>3729</v>
      </c>
      <c r="C509" s="256" t="s">
        <v>120</v>
      </c>
      <c r="D509" s="257">
        <f>274725000/3</f>
        <v>91575000</v>
      </c>
      <c r="E509" s="258" t="str">
        <f>vlookup(C509,'Master data'!$A$1:$C$29,3,0)</f>
        <v>Định phí</v>
      </c>
      <c r="F509" s="258" t="str">
        <f>vlookup(C509,'Master data'!$A$1:$C$29,2,0)</f>
        <v>Chi phí QLDN</v>
      </c>
    </row>
    <row r="510" ht="21.0" hidden="1" customHeight="1" outlineLevel="1">
      <c r="A510" s="165" t="s">
        <v>3018</v>
      </c>
      <c r="B510" s="259" t="s">
        <v>3009</v>
      </c>
      <c r="C510" s="256" t="s">
        <v>116</v>
      </c>
      <c r="D510" s="260">
        <f>(36312000+3282000+4241000)/3</f>
        <v>14611666.67</v>
      </c>
      <c r="E510" s="254" t="str">
        <f>vlookup(C510,'Master data'!$A$1:$C$29,3,0)</f>
        <v>Định phí</v>
      </c>
      <c r="F510" s="254" t="str">
        <f>vlookup(C510,'Master data'!$A$1:$C$29,2,0)</f>
        <v>Chi phí hành chính</v>
      </c>
    </row>
    <row r="511" ht="21.0" hidden="1" customHeight="1" outlineLevel="1">
      <c r="A511" s="165" t="s">
        <v>3018</v>
      </c>
      <c r="B511" s="255" t="s">
        <v>3156</v>
      </c>
      <c r="C511" s="256" t="s">
        <v>112</v>
      </c>
      <c r="D511" s="257">
        <v>1.34960633E8</v>
      </c>
      <c r="E511" s="258" t="str">
        <f>vlookup(C511,'Master data'!$A$1:$C$29,3,0)</f>
        <v>Biến phí</v>
      </c>
      <c r="F511" s="258" t="str">
        <f>vlookup(C511,'Master data'!$A$1:$C$29,2,0)</f>
        <v>Chi phí hành chính</v>
      </c>
    </row>
    <row r="512" ht="21.0" hidden="1" customHeight="1" outlineLevel="1">
      <c r="A512" s="165" t="s">
        <v>3018</v>
      </c>
      <c r="B512" s="259" t="s">
        <v>2403</v>
      </c>
      <c r="C512" s="256" t="s">
        <v>121</v>
      </c>
      <c r="D512" s="260">
        <f>21470720</f>
        <v>21470720</v>
      </c>
      <c r="E512" s="254" t="str">
        <f>vlookup(C512,'Master data'!$A$1:$C$29,3,0)</f>
        <v>Định phí</v>
      </c>
      <c r="F512" s="254" t="str">
        <f>vlookup(C512,'Master data'!$A$1:$C$29,2,0)</f>
        <v>Chi phí QLDN</v>
      </c>
    </row>
    <row r="513" ht="21.0" hidden="1" customHeight="1" outlineLevel="1">
      <c r="A513" s="165" t="s">
        <v>3018</v>
      </c>
      <c r="B513" s="255" t="s">
        <v>3599</v>
      </c>
      <c r="C513" s="256" t="s">
        <v>123</v>
      </c>
      <c r="D513" s="257">
        <f>22000000</f>
        <v>22000000</v>
      </c>
      <c r="E513" s="258" t="str">
        <f>vlookup(C513,'Master data'!$A$1:$C$29,3,0)</f>
        <v>Định phí</v>
      </c>
      <c r="F513" s="258" t="str">
        <f>vlookup(C513,'Master data'!$A$1:$C$29,2,0)</f>
        <v>Chi phí QLDN</v>
      </c>
    </row>
    <row r="514" ht="21.0" hidden="1" customHeight="1" outlineLevel="1">
      <c r="A514" s="165" t="s">
        <v>3018</v>
      </c>
      <c r="B514" s="259" t="s">
        <v>800</v>
      </c>
      <c r="C514" s="256" t="s">
        <v>120</v>
      </c>
      <c r="D514" s="260">
        <f>24292000/3</f>
        <v>8097333.333</v>
      </c>
      <c r="E514" s="254" t="str">
        <f>vlookup(C514,'Master data'!$A$1:$C$29,3,0)</f>
        <v>Định phí</v>
      </c>
      <c r="F514" s="254" t="str">
        <f>vlookup(C514,'Master data'!$A$1:$C$29,2,0)</f>
        <v>Chi phí QLDN</v>
      </c>
    </row>
    <row r="515" ht="21.0" hidden="1" customHeight="1" outlineLevel="1">
      <c r="A515" s="165" t="s">
        <v>3018</v>
      </c>
      <c r="B515" s="255" t="s">
        <v>3730</v>
      </c>
      <c r="C515" s="256" t="s">
        <v>123</v>
      </c>
      <c r="D515" s="257">
        <f>9000000</f>
        <v>9000000</v>
      </c>
      <c r="E515" s="258" t="str">
        <f>vlookup(C515,'Master data'!$A$1:$C$29,3,0)</f>
        <v>Định phí</v>
      </c>
      <c r="F515" s="258" t="str">
        <f>vlookup(C515,'Master data'!$A$1:$C$29,2,0)</f>
        <v>Chi phí QLDN</v>
      </c>
    </row>
    <row r="516" ht="21.0" hidden="1" customHeight="1" outlineLevel="1">
      <c r="A516" s="165" t="s">
        <v>3018</v>
      </c>
      <c r="B516" s="259" t="s">
        <v>961</v>
      </c>
      <c r="C516" s="284" t="s">
        <v>112</v>
      </c>
      <c r="D516" s="260">
        <f>(1000000+1450000)/3</f>
        <v>816666.6667</v>
      </c>
      <c r="E516" s="254" t="str">
        <f>vlookup(C516,'Master data'!$A$1:$C$29,3,0)</f>
        <v>Biến phí</v>
      </c>
      <c r="F516" s="254" t="str">
        <f>vlookup(C516,'Master data'!$A$1:$C$29,2,0)</f>
        <v>Chi phí hành chính</v>
      </c>
    </row>
    <row r="517" ht="21.0" hidden="1" customHeight="1" outlineLevel="1">
      <c r="A517" s="165" t="s">
        <v>3018</v>
      </c>
      <c r="B517" s="255" t="s">
        <v>3020</v>
      </c>
      <c r="C517" s="284" t="s">
        <v>115</v>
      </c>
      <c r="D517" s="257">
        <v>2333333.0</v>
      </c>
      <c r="E517" s="258" t="str">
        <f>vlookup(C517,'Master data'!$A$1:$C$29,3,0)</f>
        <v>Định phí</v>
      </c>
      <c r="F517" s="258" t="str">
        <f>vlookup(C517,'Master data'!$A$1:$C$29,2,0)</f>
        <v>Chi phí hành chính</v>
      </c>
    </row>
    <row r="518" ht="21.0" hidden="1" customHeight="1" outlineLevel="1">
      <c r="A518" s="165" t="s">
        <v>3018</v>
      </c>
      <c r="B518" s="259" t="s">
        <v>974</v>
      </c>
      <c r="C518" s="256" t="s">
        <v>109</v>
      </c>
      <c r="D518" s="260">
        <v>1.3693E8</v>
      </c>
      <c r="E518" s="254" t="str">
        <f>vlookup(C518,'Master data'!$A$1:$C$29,3,0)</f>
        <v>Định phí</v>
      </c>
      <c r="F518" s="254" t="str">
        <f>vlookup(C518,'Master data'!$A$1:$C$29,2,0)</f>
        <v>Chi phí QLDN</v>
      </c>
    </row>
    <row r="519" ht="21.0" hidden="1" customHeight="1" outlineLevel="1">
      <c r="A519" s="165" t="s">
        <v>3018</v>
      </c>
      <c r="B519" s="255" t="s">
        <v>3023</v>
      </c>
      <c r="C519" s="256" t="s">
        <v>17</v>
      </c>
      <c r="D519" s="257">
        <v>4.18857023E8</v>
      </c>
      <c r="E519" s="258" t="str">
        <f>vlookup(C519,'Master data'!$A$1:$C$29,3,0)</f>
        <v>Biến phí</v>
      </c>
      <c r="F519" s="258" t="str">
        <f>vlookup(C519,'Master data'!$A$1:$C$29,2,0)</f>
        <v>Chi phí bán hàng</v>
      </c>
    </row>
    <row r="520" ht="21.0" hidden="1" customHeight="1" outlineLevel="1">
      <c r="A520" s="165" t="s">
        <v>3018</v>
      </c>
      <c r="B520" s="259" t="s">
        <v>3024</v>
      </c>
      <c r="C520" s="256" t="s">
        <v>109</v>
      </c>
      <c r="D520" s="260">
        <v>2.21899765E8</v>
      </c>
      <c r="E520" s="254" t="str">
        <f>vlookup(C520,'Master data'!$A$1:$C$29,3,0)</f>
        <v>Định phí</v>
      </c>
      <c r="F520" s="254" t="str">
        <f>vlookup(C520,'Master data'!$A$1:$C$29,2,0)</f>
        <v>Chi phí QLDN</v>
      </c>
    </row>
    <row r="521" ht="21.0" hidden="1" customHeight="1" outlineLevel="1">
      <c r="A521" s="165" t="s">
        <v>3018</v>
      </c>
      <c r="B521" s="255" t="s">
        <v>3025</v>
      </c>
      <c r="C521" s="256" t="s">
        <v>17</v>
      </c>
      <c r="D521" s="257">
        <v>9.9379314E7</v>
      </c>
      <c r="E521" s="258" t="str">
        <f>vlookup(C521,'Master data'!$A$1:$C$29,3,0)</f>
        <v>Biến phí</v>
      </c>
      <c r="F521" s="258" t="str">
        <f>vlookup(C521,'Master data'!$A$1:$C$29,2,0)</f>
        <v>Chi phí bán hàng</v>
      </c>
    </row>
    <row r="522" ht="21.0" hidden="1" customHeight="1" outlineLevel="1">
      <c r="A522" s="165" t="s">
        <v>3018</v>
      </c>
      <c r="B522" s="259" t="s">
        <v>3731</v>
      </c>
      <c r="C522" s="256" t="s">
        <v>99</v>
      </c>
      <c r="D522" s="260">
        <v>6604000.0</v>
      </c>
      <c r="E522" s="254" t="str">
        <f>vlookup(C522,'Master data'!$A$1:$C$29,3,0)</f>
        <v>Biến phí</v>
      </c>
      <c r="F522" s="254" t="str">
        <f>vlookup(C522,'Master data'!$A$1:$C$29,2,0)</f>
        <v>Chi phí giá vốn</v>
      </c>
    </row>
    <row r="523" ht="21.0" hidden="1" customHeight="1" outlineLevel="1">
      <c r="A523" s="165" t="s">
        <v>3018</v>
      </c>
      <c r="B523" s="255" t="s">
        <v>3732</v>
      </c>
      <c r="C523" s="256" t="s">
        <v>99</v>
      </c>
      <c r="D523" s="257">
        <v>4200000.0</v>
      </c>
      <c r="E523" s="258" t="str">
        <f>vlookup(C523,'Master data'!$A$1:$C$29,3,0)</f>
        <v>Biến phí</v>
      </c>
      <c r="F523" s="258" t="str">
        <f>vlookup(C523,'Master data'!$A$1:$C$29,2,0)</f>
        <v>Chi phí giá vốn</v>
      </c>
    </row>
    <row r="524" ht="21.0" hidden="1" customHeight="1" outlineLevel="1">
      <c r="A524" s="165" t="s">
        <v>3018</v>
      </c>
      <c r="B524" s="259" t="s">
        <v>3572</v>
      </c>
      <c r="C524" s="256" t="s">
        <v>99</v>
      </c>
      <c r="D524" s="260">
        <v>1.515E7</v>
      </c>
      <c r="E524" s="254" t="str">
        <f>vlookup(C524,'Master data'!$A$1:$C$29,3,0)</f>
        <v>Biến phí</v>
      </c>
      <c r="F524" s="254" t="str">
        <f>vlookup(C524,'Master data'!$A$1:$C$29,2,0)</f>
        <v>Chi phí giá vốn</v>
      </c>
    </row>
    <row r="525" ht="21.0" hidden="1" customHeight="1" outlineLevel="1">
      <c r="A525" s="165" t="s">
        <v>3018</v>
      </c>
      <c r="B525" s="255" t="s">
        <v>3733</v>
      </c>
      <c r="C525" s="256" t="s">
        <v>99</v>
      </c>
      <c r="D525" s="257">
        <v>5.83365E7</v>
      </c>
      <c r="E525" s="258" t="str">
        <f>vlookup(C525,'Master data'!$A$1:$C$29,3,0)</f>
        <v>Biến phí</v>
      </c>
      <c r="F525" s="258" t="str">
        <f>vlookup(C525,'Master data'!$A$1:$C$29,2,0)</f>
        <v>Chi phí giá vốn</v>
      </c>
    </row>
    <row r="526" ht="21.0" hidden="1" customHeight="1" outlineLevel="1">
      <c r="A526" s="165" t="s">
        <v>3018</v>
      </c>
      <c r="B526" s="259" t="s">
        <v>3572</v>
      </c>
      <c r="C526" s="256" t="s">
        <v>99</v>
      </c>
      <c r="D526" s="260">
        <v>5760000.0</v>
      </c>
      <c r="E526" s="254" t="str">
        <f>vlookup(C526,'Master data'!$A$1:$C$29,3,0)</f>
        <v>Biến phí</v>
      </c>
      <c r="F526" s="254" t="str">
        <f>vlookup(C526,'Master data'!$A$1:$C$29,2,0)</f>
        <v>Chi phí giá vốn</v>
      </c>
    </row>
    <row r="527" ht="21.0" hidden="1" customHeight="1" outlineLevel="1">
      <c r="A527" s="165" t="s">
        <v>3018</v>
      </c>
      <c r="B527" s="255" t="s">
        <v>3734</v>
      </c>
      <c r="C527" s="256" t="s">
        <v>99</v>
      </c>
      <c r="D527" s="257">
        <v>3.56167E7</v>
      </c>
      <c r="E527" s="258" t="str">
        <f>vlookup(C527,'Master data'!$A$1:$C$29,3,0)</f>
        <v>Biến phí</v>
      </c>
      <c r="F527" s="258" t="str">
        <f>vlookup(C527,'Master data'!$A$1:$C$29,2,0)</f>
        <v>Chi phí giá vốn</v>
      </c>
    </row>
    <row r="528" ht="21.0" hidden="1" customHeight="1" outlineLevel="1">
      <c r="A528" s="165" t="s">
        <v>3018</v>
      </c>
      <c r="B528" s="259" t="s">
        <v>3027</v>
      </c>
      <c r="C528" s="256" t="s">
        <v>99</v>
      </c>
      <c r="D528" s="260">
        <v>3.2865E7</v>
      </c>
      <c r="E528" s="254" t="str">
        <f>vlookup(C528,'Master data'!$A$1:$C$29,3,0)</f>
        <v>Biến phí</v>
      </c>
      <c r="F528" s="254" t="str">
        <f>vlookup(C528,'Master data'!$A$1:$C$29,2,0)</f>
        <v>Chi phí giá vốn</v>
      </c>
    </row>
    <row r="529" ht="21.0" hidden="1" customHeight="1" outlineLevel="1">
      <c r="A529" s="165" t="s">
        <v>3018</v>
      </c>
      <c r="B529" s="255" t="s">
        <v>3735</v>
      </c>
      <c r="C529" s="256" t="s">
        <v>99</v>
      </c>
      <c r="D529" s="257">
        <v>1.26E7</v>
      </c>
      <c r="E529" s="258" t="str">
        <f>vlookup(C529,'Master data'!$A$1:$C$29,3,0)</f>
        <v>Biến phí</v>
      </c>
      <c r="F529" s="258" t="str">
        <f>vlookup(C529,'Master data'!$A$1:$C$29,2,0)</f>
        <v>Chi phí giá vốn</v>
      </c>
    </row>
    <row r="530" ht="21.0" hidden="1" customHeight="1" outlineLevel="1">
      <c r="A530" s="165" t="s">
        <v>3018</v>
      </c>
      <c r="B530" s="259" t="s">
        <v>3736</v>
      </c>
      <c r="C530" s="256" t="s">
        <v>111</v>
      </c>
      <c r="D530" s="260">
        <f>7237269.094</f>
        <v>7237269.094</v>
      </c>
      <c r="E530" s="254" t="str">
        <f>vlookup(C530,'Master data'!$A$1:$C$29,3,0)</f>
        <v>Định phí</v>
      </c>
      <c r="F530" s="254" t="str">
        <f>vlookup(C530,'Master data'!$A$1:$C$29,2,0)</f>
        <v>Chi phí khác</v>
      </c>
    </row>
    <row r="531" ht="21.0" hidden="1" customHeight="1" outlineLevel="1">
      <c r="A531" s="165" t="s">
        <v>3018</v>
      </c>
      <c r="B531" s="255" t="s">
        <v>3737</v>
      </c>
      <c r="C531" s="256" t="s">
        <v>111</v>
      </c>
      <c r="D531" s="257">
        <v>1.1111111E7</v>
      </c>
      <c r="E531" s="258" t="str">
        <f>vlookup(C531,'Master data'!$A$1:$C$29,3,0)</f>
        <v>Định phí</v>
      </c>
      <c r="F531" s="258" t="str">
        <f>vlookup(C531,'Master data'!$A$1:$C$29,2,0)</f>
        <v>Chi phí khác</v>
      </c>
    </row>
    <row r="532" ht="21.0" hidden="1" customHeight="1" outlineLevel="1">
      <c r="A532" s="173" t="s">
        <v>3018</v>
      </c>
      <c r="B532" s="267" t="s">
        <v>10</v>
      </c>
      <c r="C532" s="262" t="s">
        <v>70</v>
      </c>
      <c r="D532" s="268">
        <v>0.0</v>
      </c>
      <c r="E532" s="269" t="str">
        <f>vlookup(C532,'Master data'!$A$1:$C$29,3,0)</f>
        <v>Chi phí khác</v>
      </c>
      <c r="F532" s="269" t="str">
        <f>vlookup(C532,'Master data'!$A$1:$C$29,2,0)</f>
        <v>Chi phí khác</v>
      </c>
    </row>
    <row r="533" ht="21.0" customHeight="1" collapsed="1">
      <c r="A533" s="165" t="s">
        <v>3032</v>
      </c>
      <c r="B533" s="274" t="s">
        <v>274</v>
      </c>
      <c r="C533" s="252" t="s">
        <v>112</v>
      </c>
      <c r="D533" s="276">
        <v>0.0</v>
      </c>
      <c r="E533" s="277" t="str">
        <f>vlookup(C533,'Master data'!$A$1:$C$29,3,0)</f>
        <v>Biến phí</v>
      </c>
      <c r="F533" s="277" t="str">
        <f>vlookup(C533,'Master data'!$A$1:$C$29,2,0)</f>
        <v>Chi phí hành chính</v>
      </c>
    </row>
    <row r="534" ht="21.0" hidden="1" customHeight="1" outlineLevel="1">
      <c r="A534" s="165" t="s">
        <v>3032</v>
      </c>
      <c r="B534" s="272" t="s">
        <v>3156</v>
      </c>
      <c r="C534" s="252" t="s">
        <v>112</v>
      </c>
      <c r="D534" s="271">
        <v>3.7180335E7</v>
      </c>
      <c r="E534" s="258" t="str">
        <f>vlookup(C534,'Master data'!$A$1:$C$29,3,0)</f>
        <v>Biến phí</v>
      </c>
      <c r="F534" s="258" t="str">
        <f>vlookup(C534,'Master data'!$A$1:$C$29,2,0)</f>
        <v>Chi phí hành chính</v>
      </c>
    </row>
    <row r="535" ht="21.0" hidden="1" customHeight="1" outlineLevel="1">
      <c r="A535" s="165" t="s">
        <v>3032</v>
      </c>
      <c r="B535" s="259" t="s">
        <v>3738</v>
      </c>
      <c r="C535" s="256" t="s">
        <v>95</v>
      </c>
      <c r="D535" s="285">
        <v>1000000.0</v>
      </c>
      <c r="E535" s="254" t="str">
        <f>vlookup(C535,'Master data'!$A$1:$C$29,3,0)</f>
        <v>Biến phí</v>
      </c>
      <c r="F535" s="254" t="str">
        <f>vlookup(C535,'Master data'!$A$1:$C$29,2,0)</f>
        <v>Chi phí bán hàng</v>
      </c>
    </row>
    <row r="536" ht="21.0" hidden="1" customHeight="1" outlineLevel="1">
      <c r="A536" s="165" t="s">
        <v>3032</v>
      </c>
      <c r="B536" s="255" t="s">
        <v>3739</v>
      </c>
      <c r="C536" s="256" t="s">
        <v>95</v>
      </c>
      <c r="D536" s="286">
        <v>1780000.0</v>
      </c>
      <c r="E536" s="258" t="str">
        <f>vlookup(C536,'Master data'!$A$1:$C$29,3,0)</f>
        <v>Biến phí</v>
      </c>
      <c r="F536" s="258" t="str">
        <f>vlookup(C536,'Master data'!$A$1:$C$29,2,0)</f>
        <v>Chi phí bán hàng</v>
      </c>
    </row>
    <row r="537" ht="21.0" hidden="1" customHeight="1" outlineLevel="1">
      <c r="A537" s="165" t="s">
        <v>3032</v>
      </c>
      <c r="B537" s="259" t="s">
        <v>3036</v>
      </c>
      <c r="C537" s="256" t="s">
        <v>95</v>
      </c>
      <c r="D537" s="285">
        <v>6686666.0</v>
      </c>
      <c r="E537" s="254" t="str">
        <f>vlookup(C537,'Master data'!$A$1:$C$29,3,0)</f>
        <v>Biến phí</v>
      </c>
      <c r="F537" s="254" t="str">
        <f>vlookup(C537,'Master data'!$A$1:$C$29,2,0)</f>
        <v>Chi phí bán hàng</v>
      </c>
    </row>
    <row r="538" ht="21.0" hidden="1" customHeight="1" outlineLevel="1">
      <c r="A538" s="165" t="s">
        <v>3032</v>
      </c>
      <c r="B538" s="255" t="s">
        <v>3039</v>
      </c>
      <c r="C538" s="256" t="s">
        <v>95</v>
      </c>
      <c r="D538" s="286">
        <v>5416667.0</v>
      </c>
      <c r="E538" s="258" t="str">
        <f>vlookup(C538,'Master data'!$A$1:$C$29,3,0)</f>
        <v>Biến phí</v>
      </c>
      <c r="F538" s="258" t="str">
        <f>vlookup(C538,'Master data'!$A$1:$C$29,2,0)</f>
        <v>Chi phí bán hàng</v>
      </c>
    </row>
    <row r="539" ht="21.0" hidden="1" customHeight="1" outlineLevel="1">
      <c r="A539" s="165" t="s">
        <v>3032</v>
      </c>
      <c r="B539" s="259" t="s">
        <v>3040</v>
      </c>
      <c r="C539" s="284" t="s">
        <v>106</v>
      </c>
      <c r="D539" s="285">
        <v>2637676.0</v>
      </c>
      <c r="E539" s="254" t="str">
        <f>vlookup(C539,'Master data'!$A$1:$C$29,3,0)</f>
        <v>Biến phí</v>
      </c>
      <c r="F539" s="254" t="str">
        <f>vlookup(C539,'Master data'!$A$1:$C$29,2,0)</f>
        <v>Chi phí bán hàng</v>
      </c>
    </row>
    <row r="540" ht="21.0" hidden="1" customHeight="1" outlineLevel="1">
      <c r="A540" s="165" t="s">
        <v>3032</v>
      </c>
      <c r="B540" s="255" t="s">
        <v>3041</v>
      </c>
      <c r="C540" s="256" t="s">
        <v>95</v>
      </c>
      <c r="D540" s="286">
        <v>1.75E8</v>
      </c>
      <c r="E540" s="258" t="str">
        <f>vlookup(C540,'Master data'!$A$1:$C$29,3,0)</f>
        <v>Biến phí</v>
      </c>
      <c r="F540" s="258" t="str">
        <f>vlookup(C540,'Master data'!$A$1:$C$29,2,0)</f>
        <v>Chi phí bán hàng</v>
      </c>
    </row>
    <row r="541" ht="21.0" hidden="1" customHeight="1" outlineLevel="1">
      <c r="A541" s="165" t="s">
        <v>3032</v>
      </c>
      <c r="B541" s="259" t="s">
        <v>3740</v>
      </c>
      <c r="C541" s="256" t="s">
        <v>95</v>
      </c>
      <c r="D541" s="285">
        <v>1.1E7</v>
      </c>
      <c r="E541" s="254" t="str">
        <f>vlookup(C541,'Master data'!$A$1:$C$29,3,0)</f>
        <v>Biến phí</v>
      </c>
      <c r="F541" s="254" t="str">
        <f>vlookup(C541,'Master data'!$A$1:$C$29,2,0)</f>
        <v>Chi phí bán hàng</v>
      </c>
    </row>
    <row r="542" ht="21.0" hidden="1" customHeight="1" outlineLevel="1">
      <c r="A542" s="165" t="s">
        <v>3032</v>
      </c>
      <c r="B542" s="255" t="s">
        <v>3729</v>
      </c>
      <c r="C542" s="256" t="s">
        <v>120</v>
      </c>
      <c r="D542" s="257">
        <f>276300000/3</f>
        <v>92100000</v>
      </c>
      <c r="E542" s="258" t="str">
        <f>vlookup(C542,'Master data'!$A$1:$C$29,3,0)</f>
        <v>Định phí</v>
      </c>
      <c r="F542" s="258" t="str">
        <f>vlookup(C542,'Master data'!$A$1:$C$29,2,0)</f>
        <v>Chi phí QLDN</v>
      </c>
    </row>
    <row r="543" ht="21.0" hidden="1" customHeight="1" outlineLevel="1">
      <c r="A543" s="165" t="s">
        <v>3032</v>
      </c>
      <c r="B543" s="259" t="s">
        <v>3009</v>
      </c>
      <c r="C543" s="256" t="s">
        <v>116</v>
      </c>
      <c r="D543" s="260">
        <f>(4209257+4168660+44598163)/3</f>
        <v>17658693.33</v>
      </c>
      <c r="E543" s="254" t="str">
        <f>vlookup(C543,'Master data'!$A$1:$C$29,3,0)</f>
        <v>Định phí</v>
      </c>
      <c r="F543" s="254" t="str">
        <f>vlookup(C543,'Master data'!$A$1:$C$29,2,0)</f>
        <v>Chi phí hành chính</v>
      </c>
    </row>
    <row r="544" ht="21.0" hidden="1" customHeight="1" outlineLevel="1">
      <c r="A544" s="165" t="s">
        <v>3032</v>
      </c>
      <c r="B544" s="255" t="s">
        <v>3043</v>
      </c>
      <c r="C544" s="256" t="s">
        <v>116</v>
      </c>
      <c r="D544" s="257">
        <f>4085027/3</f>
        <v>1361675.667</v>
      </c>
      <c r="E544" s="258" t="str">
        <f>vlookup(C544,'Master data'!$A$1:$C$29,3,0)</f>
        <v>Định phí</v>
      </c>
      <c r="F544" s="258" t="str">
        <f>vlookup(C544,'Master data'!$A$1:$C$29,2,0)</f>
        <v>Chi phí hành chính</v>
      </c>
    </row>
    <row r="545" ht="21.0" hidden="1" customHeight="1" outlineLevel="1">
      <c r="A545" s="165" t="s">
        <v>3032</v>
      </c>
      <c r="B545" s="259" t="s">
        <v>3741</v>
      </c>
      <c r="C545" s="256" t="s">
        <v>121</v>
      </c>
      <c r="D545" s="285">
        <v>2.147072E7</v>
      </c>
      <c r="E545" s="254" t="str">
        <f>vlookup(C545,'Master data'!$A$1:$C$29,3,0)</f>
        <v>Định phí</v>
      </c>
      <c r="F545" s="254" t="str">
        <f>vlookup(C545,'Master data'!$A$1:$C$29,2,0)</f>
        <v>Chi phí QLDN</v>
      </c>
    </row>
    <row r="546" ht="21.0" hidden="1" customHeight="1" outlineLevel="1">
      <c r="A546" s="165" t="s">
        <v>3032</v>
      </c>
      <c r="B546" s="255" t="s">
        <v>3599</v>
      </c>
      <c r="C546" s="256" t="s">
        <v>123</v>
      </c>
      <c r="D546" s="257">
        <v>2.2E7</v>
      </c>
      <c r="E546" s="258" t="str">
        <f>vlookup(C546,'Master data'!$A$1:$C$29,3,0)</f>
        <v>Định phí</v>
      </c>
      <c r="F546" s="258" t="str">
        <f>vlookup(C546,'Master data'!$A$1:$C$29,2,0)</f>
        <v>Chi phí QLDN</v>
      </c>
    </row>
    <row r="547" ht="21.0" hidden="1" customHeight="1" outlineLevel="1">
      <c r="A547" s="165" t="s">
        <v>3032</v>
      </c>
      <c r="B547" s="259" t="s">
        <v>800</v>
      </c>
      <c r="C547" s="256" t="s">
        <v>120</v>
      </c>
      <c r="D547" s="260">
        <f>23602000/3</f>
        <v>7867333.333</v>
      </c>
      <c r="E547" s="254" t="str">
        <f>vlookup(C547,'Master data'!$A$1:$C$29,3,0)</f>
        <v>Định phí</v>
      </c>
      <c r="F547" s="254" t="str">
        <f>vlookup(C547,'Master data'!$A$1:$C$29,2,0)</f>
        <v>Chi phí QLDN</v>
      </c>
    </row>
    <row r="548" ht="21.0" hidden="1" customHeight="1" outlineLevel="1">
      <c r="A548" s="165" t="s">
        <v>3032</v>
      </c>
      <c r="B548" s="255" t="s">
        <v>961</v>
      </c>
      <c r="C548" s="284" t="s">
        <v>112</v>
      </c>
      <c r="D548" s="257">
        <f>(1145000+1000000)/3</f>
        <v>715000</v>
      </c>
      <c r="E548" s="258" t="str">
        <f>vlookup(C548,'Master data'!$A$1:$C$29,3,0)</f>
        <v>Biến phí</v>
      </c>
      <c r="F548" s="258" t="str">
        <f>vlookup(C548,'Master data'!$A$1:$C$29,2,0)</f>
        <v>Chi phí hành chính</v>
      </c>
    </row>
    <row r="549" ht="21.0" hidden="1" customHeight="1" outlineLevel="1">
      <c r="A549" s="165" t="s">
        <v>3032</v>
      </c>
      <c r="B549" s="259" t="s">
        <v>3045</v>
      </c>
      <c r="C549" s="256" t="s">
        <v>116</v>
      </c>
      <c r="D549" s="260">
        <f>4388296/3</f>
        <v>1462765.333</v>
      </c>
      <c r="E549" s="254" t="str">
        <f>vlookup(C549,'Master data'!$A$1:$C$29,3,0)</f>
        <v>Định phí</v>
      </c>
      <c r="F549" s="254" t="str">
        <f>vlookup(C549,'Master data'!$A$1:$C$29,2,0)</f>
        <v>Chi phí hành chính</v>
      </c>
    </row>
    <row r="550" ht="21.0" hidden="1" customHeight="1" outlineLevel="1">
      <c r="A550" s="165" t="s">
        <v>3032</v>
      </c>
      <c r="B550" s="255" t="s">
        <v>3742</v>
      </c>
      <c r="C550" s="256" t="s">
        <v>112</v>
      </c>
      <c r="D550" s="286">
        <v>5700000.0</v>
      </c>
      <c r="E550" s="258" t="str">
        <f>vlookup(C550,'Master data'!$A$1:$C$29,3,0)</f>
        <v>Biến phí</v>
      </c>
      <c r="F550" s="258" t="str">
        <f>vlookup(C550,'Master data'!$A$1:$C$29,2,0)</f>
        <v>Chi phí hành chính</v>
      </c>
    </row>
    <row r="551" ht="21.0" hidden="1" customHeight="1" outlineLevel="1">
      <c r="A551" s="165" t="s">
        <v>3032</v>
      </c>
      <c r="B551" s="259" t="s">
        <v>3047</v>
      </c>
      <c r="C551" s="256" t="s">
        <v>112</v>
      </c>
      <c r="D551" s="260">
        <v>1000000.0</v>
      </c>
      <c r="E551" s="254" t="str">
        <f>vlookup(C551,'Master data'!$A$1:$C$29,3,0)</f>
        <v>Biến phí</v>
      </c>
      <c r="F551" s="254" t="str">
        <f>vlookup(C551,'Master data'!$A$1:$C$29,2,0)</f>
        <v>Chi phí hành chính</v>
      </c>
    </row>
    <row r="552" ht="21.0" hidden="1" customHeight="1" outlineLevel="1">
      <c r="A552" s="165" t="s">
        <v>3032</v>
      </c>
      <c r="B552" s="255" t="s">
        <v>974</v>
      </c>
      <c r="C552" s="256" t="s">
        <v>109</v>
      </c>
      <c r="D552" s="257">
        <v>9.9597895E7</v>
      </c>
      <c r="E552" s="258" t="str">
        <f>vlookup(C552,'Master data'!$A$1:$C$29,3,0)</f>
        <v>Định phí</v>
      </c>
      <c r="F552" s="258" t="str">
        <f>vlookup(C552,'Master data'!$A$1:$C$29,2,0)</f>
        <v>Chi phí QLDN</v>
      </c>
    </row>
    <row r="553" ht="21.0" hidden="1" customHeight="1" outlineLevel="1">
      <c r="A553" s="165" t="s">
        <v>3032</v>
      </c>
      <c r="B553" s="259" t="s">
        <v>3023</v>
      </c>
      <c r="C553" s="256" t="s">
        <v>17</v>
      </c>
      <c r="D553" s="260">
        <v>2.62272235E8</v>
      </c>
      <c r="E553" s="254" t="str">
        <f>vlookup(C553,'Master data'!$A$1:$C$29,3,0)</f>
        <v>Biến phí</v>
      </c>
      <c r="F553" s="254" t="str">
        <f>vlookup(C553,'Master data'!$A$1:$C$29,2,0)</f>
        <v>Chi phí bán hàng</v>
      </c>
    </row>
    <row r="554" ht="21.0" hidden="1" customHeight="1" outlineLevel="1">
      <c r="A554" s="165" t="s">
        <v>3032</v>
      </c>
      <c r="B554" s="255" t="s">
        <v>3024</v>
      </c>
      <c r="C554" s="256" t="s">
        <v>109</v>
      </c>
      <c r="D554" s="257">
        <v>2.02157609E8</v>
      </c>
      <c r="E554" s="258" t="str">
        <f>vlookup(C554,'Master data'!$A$1:$C$29,3,0)</f>
        <v>Định phí</v>
      </c>
      <c r="F554" s="258" t="str">
        <f>vlookup(C554,'Master data'!$A$1:$C$29,2,0)</f>
        <v>Chi phí QLDN</v>
      </c>
    </row>
    <row r="555" ht="21.0" hidden="1" customHeight="1" outlineLevel="1">
      <c r="A555" s="165" t="s">
        <v>3032</v>
      </c>
      <c r="B555" s="259" t="s">
        <v>3025</v>
      </c>
      <c r="C555" s="256" t="s">
        <v>17</v>
      </c>
      <c r="D555" s="260">
        <v>4.0929313E7</v>
      </c>
      <c r="E555" s="254" t="str">
        <f>vlookup(C555,'Master data'!$A$1:$C$29,3,0)</f>
        <v>Biến phí</v>
      </c>
      <c r="F555" s="254" t="str">
        <f>vlookup(C555,'Master data'!$A$1:$C$29,2,0)</f>
        <v>Chi phí bán hàng</v>
      </c>
    </row>
    <row r="556" ht="21.0" hidden="1" customHeight="1" outlineLevel="1">
      <c r="A556" s="165" t="s">
        <v>3032</v>
      </c>
      <c r="B556" s="255" t="s">
        <v>3446</v>
      </c>
      <c r="C556" s="256" t="s">
        <v>99</v>
      </c>
      <c r="D556" s="257">
        <v>1.5E7</v>
      </c>
      <c r="E556" s="258" t="str">
        <f>vlookup(C556,'Master data'!$A$1:$C$29,3,0)</f>
        <v>Biến phí</v>
      </c>
      <c r="F556" s="258" t="str">
        <f>vlookup(C556,'Master data'!$A$1:$C$29,2,0)</f>
        <v>Chi phí giá vốn</v>
      </c>
    </row>
    <row r="557" ht="21.0" hidden="1" customHeight="1" outlineLevel="1">
      <c r="A557" s="165" t="s">
        <v>3032</v>
      </c>
      <c r="B557" s="259" t="s">
        <v>3656</v>
      </c>
      <c r="C557" s="256" t="s">
        <v>99</v>
      </c>
      <c r="D557" s="260">
        <v>5176000.0</v>
      </c>
      <c r="E557" s="254" t="str">
        <f>vlookup(C557,'Master data'!$A$1:$C$29,3,0)</f>
        <v>Biến phí</v>
      </c>
      <c r="F557" s="254" t="str">
        <f>vlookup(C557,'Master data'!$A$1:$C$29,2,0)</f>
        <v>Chi phí giá vốn</v>
      </c>
    </row>
    <row r="558" ht="21.0" hidden="1" customHeight="1" outlineLevel="1">
      <c r="A558" s="165" t="s">
        <v>3032</v>
      </c>
      <c r="B558" s="255" t="s">
        <v>3743</v>
      </c>
      <c r="C558" s="256" t="s">
        <v>99</v>
      </c>
      <c r="D558" s="257">
        <v>880000.0</v>
      </c>
      <c r="E558" s="258" t="str">
        <f>vlookup(C558,'Master data'!$A$1:$C$29,3,0)</f>
        <v>Biến phí</v>
      </c>
      <c r="F558" s="258" t="str">
        <f>vlookup(C558,'Master data'!$A$1:$C$29,2,0)</f>
        <v>Chi phí giá vốn</v>
      </c>
    </row>
    <row r="559" ht="21.0" hidden="1" customHeight="1" outlineLevel="1">
      <c r="A559" s="165" t="s">
        <v>3032</v>
      </c>
      <c r="B559" s="259" t="s">
        <v>3744</v>
      </c>
      <c r="C559" s="256" t="s">
        <v>99</v>
      </c>
      <c r="D559" s="260">
        <v>3.675E7</v>
      </c>
      <c r="E559" s="254" t="str">
        <f>vlookup(C559,'Master data'!$A$1:$C$29,3,0)</f>
        <v>Biến phí</v>
      </c>
      <c r="F559" s="254" t="str">
        <f>vlookup(C559,'Master data'!$A$1:$C$29,2,0)</f>
        <v>Chi phí giá vốn</v>
      </c>
    </row>
    <row r="560" ht="21.0" hidden="1" customHeight="1" outlineLevel="1">
      <c r="A560" s="165" t="s">
        <v>3032</v>
      </c>
      <c r="B560" s="255" t="s">
        <v>3745</v>
      </c>
      <c r="C560" s="256" t="s">
        <v>99</v>
      </c>
      <c r="D560" s="257">
        <v>965000.0</v>
      </c>
      <c r="E560" s="258" t="str">
        <f>vlookup(C560,'Master data'!$A$1:$C$29,3,0)</f>
        <v>Biến phí</v>
      </c>
      <c r="F560" s="258" t="str">
        <f>vlookup(C560,'Master data'!$A$1:$C$29,2,0)</f>
        <v>Chi phí giá vốn</v>
      </c>
    </row>
    <row r="561" ht="21.0" hidden="1" customHeight="1" outlineLevel="1">
      <c r="A561" s="165" t="s">
        <v>3032</v>
      </c>
      <c r="B561" s="259" t="s">
        <v>3746</v>
      </c>
      <c r="C561" s="256" t="s">
        <v>99</v>
      </c>
      <c r="D561" s="260">
        <v>405000.0</v>
      </c>
      <c r="E561" s="254" t="str">
        <f>vlookup(C561,'Master data'!$A$1:$C$29,3,0)</f>
        <v>Biến phí</v>
      </c>
      <c r="F561" s="254" t="str">
        <f>vlookup(C561,'Master data'!$A$1:$C$29,2,0)</f>
        <v>Chi phí giá vốn</v>
      </c>
    </row>
    <row r="562" ht="21.0" hidden="1" customHeight="1" outlineLevel="1">
      <c r="A562" s="165" t="s">
        <v>3032</v>
      </c>
      <c r="B562" s="255" t="s">
        <v>3049</v>
      </c>
      <c r="C562" s="256" t="s">
        <v>99</v>
      </c>
      <c r="D562" s="257">
        <v>2.8635E7</v>
      </c>
      <c r="E562" s="258" t="str">
        <f>vlookup(C562,'Master data'!$A$1:$C$29,3,0)</f>
        <v>Biến phí</v>
      </c>
      <c r="F562" s="258" t="str">
        <f>vlookup(C562,'Master data'!$A$1:$C$29,2,0)</f>
        <v>Chi phí giá vốn</v>
      </c>
    </row>
    <row r="563" ht="21.0" hidden="1" customHeight="1" outlineLevel="1">
      <c r="A563" s="165" t="s">
        <v>3032</v>
      </c>
      <c r="B563" s="259" t="s">
        <v>3050</v>
      </c>
      <c r="C563" s="256" t="s">
        <v>70</v>
      </c>
      <c r="D563" s="260">
        <f>16535000/3</f>
        <v>5511666.667</v>
      </c>
      <c r="E563" s="254" t="str">
        <f>vlookup(C563,'Master data'!$A$1:$C$29,3,0)</f>
        <v>Chi phí khác</v>
      </c>
      <c r="F563" s="254" t="str">
        <f>vlookup(C563,'Master data'!$A$1:$C$29,2,0)</f>
        <v>Chi phí khác</v>
      </c>
    </row>
    <row r="564" ht="21.0" hidden="1" customHeight="1" outlineLevel="1">
      <c r="A564" s="165" t="s">
        <v>3032</v>
      </c>
      <c r="B564" s="255" t="s">
        <v>3051</v>
      </c>
      <c r="C564" s="256" t="s">
        <v>70</v>
      </c>
      <c r="D564" s="257">
        <v>1650000.0</v>
      </c>
      <c r="E564" s="258" t="str">
        <f>vlookup(C564,'Master data'!$A$1:$C$29,3,0)</f>
        <v>Chi phí khác</v>
      </c>
      <c r="F564" s="258" t="str">
        <f>vlookup(C564,'Master data'!$A$1:$C$29,2,0)</f>
        <v>Chi phí khác</v>
      </c>
    </row>
    <row r="565" ht="21.0" hidden="1" customHeight="1" outlineLevel="1">
      <c r="A565" s="165" t="s">
        <v>3032</v>
      </c>
      <c r="B565" s="259" t="s">
        <v>3053</v>
      </c>
      <c r="C565" s="256" t="s">
        <v>111</v>
      </c>
      <c r="D565" s="260">
        <f>(400000000/3)/12</f>
        <v>11111111.11</v>
      </c>
      <c r="E565" s="254" t="str">
        <f>vlookup(C565,'Master data'!$A$1:$C$29,3,0)</f>
        <v>Định phí</v>
      </c>
      <c r="F565" s="254" t="str">
        <f>vlookup(C565,'Master data'!$A$1:$C$29,2,0)</f>
        <v>Chi phí khác</v>
      </c>
    </row>
    <row r="566" ht="21.0" hidden="1" customHeight="1" outlineLevel="1">
      <c r="A566" s="173" t="s">
        <v>3032</v>
      </c>
      <c r="B566" s="261" t="s">
        <v>3054</v>
      </c>
      <c r="C566" s="262" t="s">
        <v>122</v>
      </c>
      <c r="D566" s="263">
        <f>4000000</f>
        <v>4000000</v>
      </c>
      <c r="E566" s="264" t="str">
        <f>vlookup(C566,'Master data'!$A$1:$C$29,3,0)</f>
        <v>Định phí</v>
      </c>
      <c r="F566" s="264" t="str">
        <f>vlookup(C566,'Master data'!$A$1:$C$29,2,0)</f>
        <v>Chi phí khác</v>
      </c>
    </row>
    <row r="567" ht="21.0" customHeight="1" collapsed="1">
      <c r="A567" s="165" t="s">
        <v>3055</v>
      </c>
      <c r="B567" s="274" t="s">
        <v>274</v>
      </c>
      <c r="C567" s="252" t="s">
        <v>112</v>
      </c>
      <c r="D567" s="276">
        <v>0.0</v>
      </c>
      <c r="E567" s="277" t="str">
        <f>vlookup(C567,'Master data'!$A$1:$C$29,3,0)</f>
        <v>Biến phí</v>
      </c>
      <c r="F567" s="277" t="str">
        <f>vlookup(C567,'Master data'!$A$1:$C$29,2,0)</f>
        <v>Chi phí hành chính</v>
      </c>
    </row>
    <row r="568" ht="21.0" hidden="1" customHeight="1" outlineLevel="1">
      <c r="A568" s="165" t="s">
        <v>3055</v>
      </c>
      <c r="B568" s="251" t="s">
        <v>3156</v>
      </c>
      <c r="C568" s="252" t="s">
        <v>112</v>
      </c>
      <c r="D568" s="253">
        <f>38806066</f>
        <v>38806066</v>
      </c>
      <c r="E568" s="254" t="str">
        <f>vlookup(C568,'Master data'!$A$1:$C$29,3,0)</f>
        <v>Biến phí</v>
      </c>
      <c r="F568" s="254" t="str">
        <f>vlookup(C568,'Master data'!$A$1:$C$29,2,0)</f>
        <v>Chi phí hành chính</v>
      </c>
    </row>
    <row r="569" ht="21.0" hidden="1" customHeight="1" outlineLevel="1">
      <c r="A569" s="165" t="s">
        <v>3055</v>
      </c>
      <c r="B569" s="255" t="s">
        <v>3747</v>
      </c>
      <c r="C569" s="256" t="s">
        <v>95</v>
      </c>
      <c r="D569" s="257">
        <v>88000.0</v>
      </c>
      <c r="E569" s="258" t="str">
        <f>vlookup(C569,'Master data'!$A$1:$C$29,3,0)</f>
        <v>Biến phí</v>
      </c>
      <c r="F569" s="258" t="str">
        <f>vlookup(C569,'Master data'!$A$1:$C$29,2,0)</f>
        <v>Chi phí bán hàng</v>
      </c>
    </row>
    <row r="570" ht="21.0" hidden="1" customHeight="1" outlineLevel="1">
      <c r="A570" s="165" t="s">
        <v>3055</v>
      </c>
      <c r="B570" s="259" t="s">
        <v>3059</v>
      </c>
      <c r="C570" s="256" t="s">
        <v>95</v>
      </c>
      <c r="D570" s="260">
        <v>3.4727E7</v>
      </c>
      <c r="E570" s="254" t="str">
        <f>vlookup(C570,'Master data'!$A$1:$C$29,3,0)</f>
        <v>Biến phí</v>
      </c>
      <c r="F570" s="254" t="str">
        <f>vlookup(C570,'Master data'!$A$1:$C$29,2,0)</f>
        <v>Chi phí bán hàng</v>
      </c>
    </row>
    <row r="571" ht="21.0" hidden="1" customHeight="1" outlineLevel="1">
      <c r="A571" s="165" t="s">
        <v>3055</v>
      </c>
      <c r="B571" s="255" t="s">
        <v>3748</v>
      </c>
      <c r="C571" s="256" t="s">
        <v>95</v>
      </c>
      <c r="D571" s="257">
        <v>1.1E7</v>
      </c>
      <c r="E571" s="258" t="str">
        <f>vlookup(C571,'Master data'!$A$1:$C$29,3,0)</f>
        <v>Biến phí</v>
      </c>
      <c r="F571" s="258" t="str">
        <f>vlookup(C571,'Master data'!$A$1:$C$29,2,0)</f>
        <v>Chi phí bán hàng</v>
      </c>
    </row>
    <row r="572" ht="21.0" hidden="1" customHeight="1" outlineLevel="1">
      <c r="A572" s="165" t="s">
        <v>3055</v>
      </c>
      <c r="B572" s="259" t="s">
        <v>3749</v>
      </c>
      <c r="C572" s="256" t="s">
        <v>112</v>
      </c>
      <c r="D572" s="260">
        <v>1.2E7</v>
      </c>
      <c r="E572" s="254" t="str">
        <f>vlookup(C572,'Master data'!$A$1:$C$29,3,0)</f>
        <v>Biến phí</v>
      </c>
      <c r="F572" s="254" t="str">
        <f>vlookup(C572,'Master data'!$A$1:$C$29,2,0)</f>
        <v>Chi phí hành chính</v>
      </c>
    </row>
    <row r="573" ht="21.0" hidden="1" customHeight="1" outlineLevel="1">
      <c r="A573" s="165" t="s">
        <v>3055</v>
      </c>
      <c r="B573" s="255" t="s">
        <v>306</v>
      </c>
      <c r="C573" s="256" t="s">
        <v>95</v>
      </c>
      <c r="D573" s="257">
        <v>1400000.0</v>
      </c>
      <c r="E573" s="258" t="str">
        <f>vlookup(C573,'Master data'!$A$1:$C$29,3,0)</f>
        <v>Biến phí</v>
      </c>
      <c r="F573" s="258" t="str">
        <f>vlookup(C573,'Master data'!$A$1:$C$29,2,0)</f>
        <v>Chi phí bán hàng</v>
      </c>
    </row>
    <row r="574" ht="21.0" hidden="1" customHeight="1" outlineLevel="1">
      <c r="A574" s="165" t="s">
        <v>3055</v>
      </c>
      <c r="B574" s="259" t="s">
        <v>3065</v>
      </c>
      <c r="C574" s="256" t="s">
        <v>112</v>
      </c>
      <c r="D574" s="260">
        <v>2750000.0</v>
      </c>
      <c r="E574" s="254" t="str">
        <f>vlookup(C574,'Master data'!$A$1:$C$29,3,0)</f>
        <v>Biến phí</v>
      </c>
      <c r="F574" s="254" t="str">
        <f>vlookup(C574,'Master data'!$A$1:$C$29,2,0)</f>
        <v>Chi phí hành chính</v>
      </c>
    </row>
    <row r="575" ht="21.0" hidden="1" customHeight="1" outlineLevel="1">
      <c r="A575" s="165" t="s">
        <v>3055</v>
      </c>
      <c r="B575" s="255" t="s">
        <v>3034</v>
      </c>
      <c r="C575" s="256" t="s">
        <v>95</v>
      </c>
      <c r="D575" s="257">
        <v>1000000.0</v>
      </c>
      <c r="E575" s="258" t="str">
        <f>vlookup(C575,'Master data'!$A$1:$C$29,3,0)</f>
        <v>Biến phí</v>
      </c>
      <c r="F575" s="258" t="str">
        <f>vlookup(C575,'Master data'!$A$1:$C$29,2,0)</f>
        <v>Chi phí bán hàng</v>
      </c>
    </row>
    <row r="576" ht="21.0" hidden="1" customHeight="1" outlineLevel="1">
      <c r="A576" s="165" t="s">
        <v>3055</v>
      </c>
      <c r="B576" s="259" t="s">
        <v>3750</v>
      </c>
      <c r="C576" s="256" t="s">
        <v>95</v>
      </c>
      <c r="D576" s="260">
        <v>1000000.0</v>
      </c>
      <c r="E576" s="254" t="str">
        <f>vlookup(C576,'Master data'!$A$1:$C$29,3,0)</f>
        <v>Biến phí</v>
      </c>
      <c r="F576" s="254" t="str">
        <f>vlookup(C576,'Master data'!$A$1:$C$29,2,0)</f>
        <v>Chi phí bán hàng</v>
      </c>
    </row>
    <row r="577" ht="21.0" hidden="1" customHeight="1" outlineLevel="1">
      <c r="A577" s="165" t="s">
        <v>3055</v>
      </c>
      <c r="B577" s="255" t="s">
        <v>3066</v>
      </c>
      <c r="C577" s="256" t="s">
        <v>95</v>
      </c>
      <c r="D577" s="257">
        <v>266666.6666666667</v>
      </c>
      <c r="E577" s="258" t="str">
        <f>vlookup(C577,'Master data'!$A$1:$C$29,3,0)</f>
        <v>Biến phí</v>
      </c>
      <c r="F577" s="258" t="str">
        <f>vlookup(C577,'Master data'!$A$1:$C$29,2,0)</f>
        <v>Chi phí bán hàng</v>
      </c>
    </row>
    <row r="578" ht="21.0" hidden="1" customHeight="1" outlineLevel="1">
      <c r="A578" s="165" t="s">
        <v>3055</v>
      </c>
      <c r="B578" s="259" t="s">
        <v>1459</v>
      </c>
      <c r="C578" s="256" t="s">
        <v>112</v>
      </c>
      <c r="D578" s="260">
        <v>337666.6666666667</v>
      </c>
      <c r="E578" s="254" t="str">
        <f>vlookup(C578,'Master data'!$A$1:$C$29,3,0)</f>
        <v>Biến phí</v>
      </c>
      <c r="F578" s="254" t="str">
        <f>vlookup(C578,'Master data'!$A$1:$C$29,2,0)</f>
        <v>Chi phí hành chính</v>
      </c>
    </row>
    <row r="579" ht="21.0" hidden="1" customHeight="1" outlineLevel="1">
      <c r="A579" s="165" t="s">
        <v>3055</v>
      </c>
      <c r="B579" s="255" t="s">
        <v>3034</v>
      </c>
      <c r="C579" s="256" t="s">
        <v>95</v>
      </c>
      <c r="D579" s="257">
        <v>3000000.0</v>
      </c>
      <c r="E579" s="258" t="str">
        <f>vlookup(C579,'Master data'!$A$1:$C$29,3,0)</f>
        <v>Biến phí</v>
      </c>
      <c r="F579" s="258" t="str">
        <f>vlookup(C579,'Master data'!$A$1:$C$29,2,0)</f>
        <v>Chi phí bán hàng</v>
      </c>
    </row>
    <row r="580" ht="21.0" hidden="1" customHeight="1" outlineLevel="1">
      <c r="A580" s="165" t="s">
        <v>3055</v>
      </c>
      <c r="B580" s="259" t="s">
        <v>3067</v>
      </c>
      <c r="C580" s="256" t="s">
        <v>95</v>
      </c>
      <c r="D580" s="260">
        <f>27500000/3</f>
        <v>9166666.667</v>
      </c>
      <c r="E580" s="254" t="str">
        <f>vlookup(C580,'Master data'!$A$1:$C$29,3,0)</f>
        <v>Biến phí</v>
      </c>
      <c r="F580" s="254" t="str">
        <f>vlookup(C580,'Master data'!$A$1:$C$29,2,0)</f>
        <v>Chi phí bán hàng</v>
      </c>
    </row>
    <row r="581" ht="21.0" hidden="1" customHeight="1" outlineLevel="1">
      <c r="A581" s="165" t="s">
        <v>3055</v>
      </c>
      <c r="B581" s="255" t="s">
        <v>106</v>
      </c>
      <c r="C581" s="256" t="s">
        <v>112</v>
      </c>
      <c r="D581" s="257">
        <v>3616225.0</v>
      </c>
      <c r="E581" s="258" t="str">
        <f>vlookup(C581,'Master data'!$A$1:$C$29,3,0)</f>
        <v>Biến phí</v>
      </c>
      <c r="F581" s="258" t="str">
        <f>vlookup(C581,'Master data'!$A$1:$C$29,2,0)</f>
        <v>Chi phí hành chính</v>
      </c>
    </row>
    <row r="582" ht="21.0" hidden="1" customHeight="1" outlineLevel="1">
      <c r="A582" s="165" t="s">
        <v>3055</v>
      </c>
      <c r="B582" s="259" t="s">
        <v>3751</v>
      </c>
      <c r="C582" s="256" t="s">
        <v>95</v>
      </c>
      <c r="D582" s="260">
        <v>1000000.0</v>
      </c>
      <c r="E582" s="254" t="str">
        <f>vlookup(C582,'Master data'!$A$1:$C$29,3,0)</f>
        <v>Biến phí</v>
      </c>
      <c r="F582" s="254" t="str">
        <f>vlookup(C582,'Master data'!$A$1:$C$29,2,0)</f>
        <v>Chi phí bán hàng</v>
      </c>
    </row>
    <row r="583" ht="21.0" hidden="1" customHeight="1" outlineLevel="1">
      <c r="A583" s="165" t="s">
        <v>3055</v>
      </c>
      <c r="B583" s="255" t="s">
        <v>3752</v>
      </c>
      <c r="C583" s="256" t="s">
        <v>95</v>
      </c>
      <c r="D583" s="257">
        <f>10000000+50000000+25000000+25000000+20000000+25000000+25000000+25000000+15000000+25000000+20000000</f>
        <v>265000000</v>
      </c>
      <c r="E583" s="258" t="str">
        <f>vlookup(C583,'Master data'!$A$1:$C$29,3,0)</f>
        <v>Biến phí</v>
      </c>
      <c r="F583" s="258" t="str">
        <f>vlookup(C583,'Master data'!$A$1:$C$29,2,0)</f>
        <v>Chi phí bán hàng</v>
      </c>
    </row>
    <row r="584" ht="21.0" hidden="1" customHeight="1" outlineLevel="1">
      <c r="A584" s="165" t="s">
        <v>3055</v>
      </c>
      <c r="B584" s="259" t="s">
        <v>3753</v>
      </c>
      <c r="C584" s="256" t="s">
        <v>95</v>
      </c>
      <c r="D584" s="260">
        <f>12100000+11900000</f>
        <v>24000000</v>
      </c>
      <c r="E584" s="254" t="str">
        <f>vlookup(C584,'Master data'!$A$1:$C$29,3,0)</f>
        <v>Biến phí</v>
      </c>
      <c r="F584" s="254" t="str">
        <f>vlookup(C584,'Master data'!$A$1:$C$29,2,0)</f>
        <v>Chi phí bán hàng</v>
      </c>
    </row>
    <row r="585" ht="21.0" hidden="1" customHeight="1" outlineLevel="1">
      <c r="A585" s="165" t="s">
        <v>3055</v>
      </c>
      <c r="B585" s="255" t="s">
        <v>2437</v>
      </c>
      <c r="C585" s="256" t="s">
        <v>95</v>
      </c>
      <c r="D585" s="257">
        <v>1.1E7</v>
      </c>
      <c r="E585" s="258" t="str">
        <f>vlookup(C585,'Master data'!$A$1:$C$29,3,0)</f>
        <v>Biến phí</v>
      </c>
      <c r="F585" s="258" t="str">
        <f>vlookup(C585,'Master data'!$A$1:$C$29,2,0)</f>
        <v>Chi phí bán hàng</v>
      </c>
    </row>
    <row r="586" ht="21.0" hidden="1" customHeight="1" outlineLevel="1">
      <c r="A586" s="165" t="s">
        <v>3055</v>
      </c>
      <c r="B586" s="259" t="s">
        <v>3754</v>
      </c>
      <c r="C586" s="256" t="s">
        <v>95</v>
      </c>
      <c r="D586" s="260">
        <v>200000.0</v>
      </c>
      <c r="E586" s="254" t="str">
        <f>vlookup(C586,'Master data'!$A$1:$C$29,3,0)</f>
        <v>Biến phí</v>
      </c>
      <c r="F586" s="254" t="str">
        <f>vlookup(C586,'Master data'!$A$1:$C$29,2,0)</f>
        <v>Chi phí bán hàng</v>
      </c>
    </row>
    <row r="587" ht="21.0" hidden="1" customHeight="1" outlineLevel="1">
      <c r="A587" s="165" t="s">
        <v>3055</v>
      </c>
      <c r="B587" s="255" t="s">
        <v>3755</v>
      </c>
      <c r="C587" s="256" t="s">
        <v>112</v>
      </c>
      <c r="D587" s="257">
        <f>13500000*2</f>
        <v>27000000</v>
      </c>
      <c r="E587" s="258" t="str">
        <f>vlookup(C587,'Master data'!$A$1:$C$29,3,0)</f>
        <v>Biến phí</v>
      </c>
      <c r="F587" s="258" t="str">
        <f>vlookup(C587,'Master data'!$A$1:$C$29,2,0)</f>
        <v>Chi phí hành chính</v>
      </c>
    </row>
    <row r="588" ht="21.0" hidden="1" customHeight="1" outlineLevel="1">
      <c r="A588" s="165" t="s">
        <v>3055</v>
      </c>
      <c r="B588" s="259" t="s">
        <v>3756</v>
      </c>
      <c r="C588" s="256" t="s">
        <v>95</v>
      </c>
      <c r="D588" s="260">
        <v>7000000.0</v>
      </c>
      <c r="E588" s="254" t="str">
        <f>vlookup(C588,'Master data'!$A$1:$C$29,3,0)</f>
        <v>Biến phí</v>
      </c>
      <c r="F588" s="254" t="str">
        <f>vlookup(C588,'Master data'!$A$1:$C$29,2,0)</f>
        <v>Chi phí bán hàng</v>
      </c>
    </row>
    <row r="589" ht="21.0" hidden="1" customHeight="1" outlineLevel="1">
      <c r="A589" s="165" t="s">
        <v>3055</v>
      </c>
      <c r="B589" s="255" t="s">
        <v>3072</v>
      </c>
      <c r="C589" s="256" t="s">
        <v>95</v>
      </c>
      <c r="D589" s="257">
        <v>2.975E7</v>
      </c>
      <c r="E589" s="258" t="str">
        <f>vlookup(C589,'Master data'!$A$1:$C$29,3,0)</f>
        <v>Biến phí</v>
      </c>
      <c r="F589" s="258" t="str">
        <f>vlookup(C589,'Master data'!$A$1:$C$29,2,0)</f>
        <v>Chi phí bán hàng</v>
      </c>
    </row>
    <row r="590" ht="21.0" hidden="1" customHeight="1" outlineLevel="1">
      <c r="A590" s="165" t="s">
        <v>3055</v>
      </c>
      <c r="B590" s="259" t="s">
        <v>3757</v>
      </c>
      <c r="C590" s="256" t="s">
        <v>95</v>
      </c>
      <c r="D590" s="260">
        <v>2.025E7</v>
      </c>
      <c r="E590" s="254" t="str">
        <f>vlookup(C590,'Master data'!$A$1:$C$29,3,0)</f>
        <v>Biến phí</v>
      </c>
      <c r="F590" s="254" t="str">
        <f>vlookup(C590,'Master data'!$A$1:$C$29,2,0)</f>
        <v>Chi phí bán hàng</v>
      </c>
    </row>
    <row r="591" ht="21.0" hidden="1" customHeight="1" outlineLevel="1">
      <c r="A591" s="165" t="s">
        <v>3055</v>
      </c>
      <c r="B591" s="255" t="s">
        <v>3758</v>
      </c>
      <c r="C591" s="256" t="s">
        <v>95</v>
      </c>
      <c r="D591" s="257">
        <v>440000.0</v>
      </c>
      <c r="E591" s="258" t="str">
        <f>vlookup(C591,'Master data'!$A$1:$C$29,3,0)</f>
        <v>Biến phí</v>
      </c>
      <c r="F591" s="258" t="str">
        <f>vlookup(C591,'Master data'!$A$1:$C$29,2,0)</f>
        <v>Chi phí bán hàng</v>
      </c>
    </row>
    <row r="592" ht="21.0" hidden="1" customHeight="1" outlineLevel="1">
      <c r="A592" s="165" t="s">
        <v>3055</v>
      </c>
      <c r="B592" s="259" t="s">
        <v>3759</v>
      </c>
      <c r="C592" s="256" t="s">
        <v>95</v>
      </c>
      <c r="D592" s="260">
        <v>2.0E7</v>
      </c>
      <c r="E592" s="254" t="str">
        <f>vlookup(C592,'Master data'!$A$1:$C$29,3,0)</f>
        <v>Biến phí</v>
      </c>
      <c r="F592" s="254" t="str">
        <f>vlookup(C592,'Master data'!$A$1:$C$29,2,0)</f>
        <v>Chi phí bán hàng</v>
      </c>
    </row>
    <row r="593" ht="21.0" hidden="1" customHeight="1" outlineLevel="1">
      <c r="A593" s="165" t="s">
        <v>3055</v>
      </c>
      <c r="B593" s="255" t="s">
        <v>3760</v>
      </c>
      <c r="C593" s="256" t="s">
        <v>95</v>
      </c>
      <c r="D593" s="257">
        <v>5500000.0</v>
      </c>
      <c r="E593" s="258" t="str">
        <f>vlookup(C593,'Master data'!$A$1:$C$29,3,0)</f>
        <v>Biến phí</v>
      </c>
      <c r="F593" s="258" t="str">
        <f>vlookup(C593,'Master data'!$A$1:$C$29,2,0)</f>
        <v>Chi phí bán hàng</v>
      </c>
    </row>
    <row r="594" ht="21.0" hidden="1" customHeight="1" outlineLevel="1">
      <c r="A594" s="165" t="s">
        <v>3055</v>
      </c>
      <c r="B594" s="259" t="s">
        <v>3761</v>
      </c>
      <c r="C594" s="256" t="s">
        <v>95</v>
      </c>
      <c r="D594" s="260">
        <v>2687000.0</v>
      </c>
      <c r="E594" s="254" t="str">
        <f>vlookup(C594,'Master data'!$A$1:$C$29,3,0)</f>
        <v>Biến phí</v>
      </c>
      <c r="F594" s="254" t="str">
        <f>vlookup(C594,'Master data'!$A$1:$C$29,2,0)</f>
        <v>Chi phí bán hàng</v>
      </c>
    </row>
    <row r="595" ht="21.0" hidden="1" customHeight="1" outlineLevel="1">
      <c r="A595" s="165" t="s">
        <v>3055</v>
      </c>
      <c r="B595" s="255" t="s">
        <v>3729</v>
      </c>
      <c r="C595" s="256" t="s">
        <v>120</v>
      </c>
      <c r="D595" s="257">
        <f>279225000/3</f>
        <v>93075000</v>
      </c>
      <c r="E595" s="258" t="str">
        <f>vlookup(C595,'Master data'!$A$1:$C$29,3,0)</f>
        <v>Định phí</v>
      </c>
      <c r="F595" s="258" t="str">
        <f>vlookup(C595,'Master data'!$A$1:$C$29,2,0)</f>
        <v>Chi phí QLDN</v>
      </c>
    </row>
    <row r="596" ht="21.0" hidden="1" customHeight="1" outlineLevel="1">
      <c r="A596" s="165" t="s">
        <v>3055</v>
      </c>
      <c r="B596" s="259" t="s">
        <v>3009</v>
      </c>
      <c r="C596" s="256" t="s">
        <v>116</v>
      </c>
      <c r="D596" s="260">
        <f>(3942691+2374687+27518941)/3</f>
        <v>11278773</v>
      </c>
      <c r="E596" s="254" t="str">
        <f>vlookup(C596,'Master data'!$A$1:$C$29,3,0)</f>
        <v>Định phí</v>
      </c>
      <c r="F596" s="254" t="str">
        <f>vlookup(C596,'Master data'!$A$1:$C$29,2,0)</f>
        <v>Chi phí hành chính</v>
      </c>
    </row>
    <row r="597" ht="21.0" hidden="1" customHeight="1" outlineLevel="1">
      <c r="A597" s="165" t="s">
        <v>3055</v>
      </c>
      <c r="B597" s="255" t="s">
        <v>3074</v>
      </c>
      <c r="C597" s="256" t="s">
        <v>116</v>
      </c>
      <c r="D597" s="257">
        <f>3349000/3</f>
        <v>1116333.333</v>
      </c>
      <c r="E597" s="258" t="str">
        <f>vlookup(C597,'Master data'!$A$1:$C$29,3,0)</f>
        <v>Định phí</v>
      </c>
      <c r="F597" s="258" t="str">
        <f>vlookup(C597,'Master data'!$A$1:$C$29,2,0)</f>
        <v>Chi phí hành chính</v>
      </c>
    </row>
    <row r="598" ht="21.0" hidden="1" customHeight="1" outlineLevel="1">
      <c r="A598" s="165" t="s">
        <v>3055</v>
      </c>
      <c r="B598" s="259" t="s">
        <v>3762</v>
      </c>
      <c r="C598" s="256" t="s">
        <v>121</v>
      </c>
      <c r="D598" s="285">
        <v>2.147072E7</v>
      </c>
      <c r="E598" s="254" t="str">
        <f>vlookup(C598,'Master data'!$A$1:$C$29,3,0)</f>
        <v>Định phí</v>
      </c>
      <c r="F598" s="254" t="str">
        <f>vlookup(C598,'Master data'!$A$1:$C$29,2,0)</f>
        <v>Chi phí QLDN</v>
      </c>
    </row>
    <row r="599" ht="21.0" hidden="1" customHeight="1" outlineLevel="1">
      <c r="A599" s="165" t="s">
        <v>3055</v>
      </c>
      <c r="B599" s="255" t="s">
        <v>3599</v>
      </c>
      <c r="C599" s="256" t="s">
        <v>123</v>
      </c>
      <c r="D599" s="257">
        <v>2.2E7</v>
      </c>
      <c r="E599" s="258" t="str">
        <f>vlookup(C599,'Master data'!$A$1:$C$29,3,0)</f>
        <v>Định phí</v>
      </c>
      <c r="F599" s="258" t="str">
        <f>vlookup(C599,'Master data'!$A$1:$C$29,2,0)</f>
        <v>Chi phí QLDN</v>
      </c>
    </row>
    <row r="600" ht="21.0" hidden="1" customHeight="1" outlineLevel="1">
      <c r="A600" s="165" t="s">
        <v>3055</v>
      </c>
      <c r="B600" s="259" t="s">
        <v>800</v>
      </c>
      <c r="C600" s="256" t="s">
        <v>120</v>
      </c>
      <c r="D600" s="260">
        <f>(20811000+2000000)/3</f>
        <v>7603666.667</v>
      </c>
      <c r="E600" s="254" t="str">
        <f>vlookup(C600,'Master data'!$A$1:$C$29,3,0)</f>
        <v>Định phí</v>
      </c>
      <c r="F600" s="254" t="str">
        <f>vlookup(C600,'Master data'!$A$1:$C$29,2,0)</f>
        <v>Chi phí QLDN</v>
      </c>
    </row>
    <row r="601" ht="21.0" hidden="1" customHeight="1" outlineLevel="1">
      <c r="A601" s="165" t="s">
        <v>3055</v>
      </c>
      <c r="B601" s="255" t="s">
        <v>961</v>
      </c>
      <c r="C601" s="284" t="s">
        <v>112</v>
      </c>
      <c r="D601" s="257">
        <f>(1000000+1145000)/3</f>
        <v>715000</v>
      </c>
      <c r="E601" s="258" t="str">
        <f>vlookup(C601,'Master data'!$A$1:$C$29,3,0)</f>
        <v>Biến phí</v>
      </c>
      <c r="F601" s="258" t="str">
        <f>vlookup(C601,'Master data'!$A$1:$C$29,2,0)</f>
        <v>Chi phí hành chính</v>
      </c>
    </row>
    <row r="602" ht="21.0" hidden="1" customHeight="1" outlineLevel="1">
      <c r="A602" s="165" t="s">
        <v>3055</v>
      </c>
      <c r="B602" s="259" t="s">
        <v>3763</v>
      </c>
      <c r="C602" s="256" t="s">
        <v>112</v>
      </c>
      <c r="D602" s="285">
        <v>5033333.0</v>
      </c>
      <c r="E602" s="254" t="str">
        <f>vlookup(C602,'Master data'!$A$1:$C$29,3,0)</f>
        <v>Biến phí</v>
      </c>
      <c r="F602" s="254" t="str">
        <f>vlookup(C602,'Master data'!$A$1:$C$29,2,0)</f>
        <v>Chi phí hành chính</v>
      </c>
    </row>
    <row r="603" ht="21.0" hidden="1" customHeight="1" outlineLevel="1">
      <c r="A603" s="165" t="s">
        <v>3055</v>
      </c>
      <c r="B603" s="255" t="s">
        <v>3076</v>
      </c>
      <c r="C603" s="284" t="s">
        <v>112</v>
      </c>
      <c r="D603" s="257">
        <v>2216666.667</v>
      </c>
      <c r="E603" s="258" t="str">
        <f>vlookup(C603,'Master data'!$A$1:$C$29,3,0)</f>
        <v>Biến phí</v>
      </c>
      <c r="F603" s="258" t="str">
        <f>vlookup(C603,'Master data'!$A$1:$C$29,2,0)</f>
        <v>Chi phí hành chính</v>
      </c>
    </row>
    <row r="604" ht="21.0" hidden="1" customHeight="1" outlineLevel="1">
      <c r="A604" s="165" t="s">
        <v>3055</v>
      </c>
      <c r="B604" s="259" t="s">
        <v>974</v>
      </c>
      <c r="C604" s="256" t="s">
        <v>109</v>
      </c>
      <c r="D604" s="260">
        <v>1.8183135E8</v>
      </c>
      <c r="E604" s="254" t="str">
        <f>vlookup(C604,'Master data'!$A$1:$C$29,3,0)</f>
        <v>Định phí</v>
      </c>
      <c r="F604" s="254" t="str">
        <f>vlookup(C604,'Master data'!$A$1:$C$29,2,0)</f>
        <v>Chi phí QLDN</v>
      </c>
    </row>
    <row r="605" ht="21.0" hidden="1" customHeight="1" outlineLevel="1">
      <c r="A605" s="165" t="s">
        <v>3055</v>
      </c>
      <c r="B605" s="255" t="s">
        <v>975</v>
      </c>
      <c r="C605" s="256" t="s">
        <v>17</v>
      </c>
      <c r="D605" s="257">
        <v>6.1111661E8</v>
      </c>
      <c r="E605" s="258" t="str">
        <f>vlookup(C605,'Master data'!$A$1:$C$29,3,0)</f>
        <v>Biến phí</v>
      </c>
      <c r="F605" s="258" t="str">
        <f>vlookup(C605,'Master data'!$A$1:$C$29,2,0)</f>
        <v>Chi phí bán hàng</v>
      </c>
    </row>
    <row r="606" ht="21.0" hidden="1" customHeight="1" outlineLevel="1">
      <c r="A606" s="165" t="s">
        <v>3055</v>
      </c>
      <c r="B606" s="259" t="s">
        <v>3056</v>
      </c>
      <c r="C606" s="256" t="s">
        <v>109</v>
      </c>
      <c r="D606" s="260">
        <v>2.28817043E8</v>
      </c>
      <c r="E606" s="254" t="str">
        <f>vlookup(C606,'Master data'!$A$1:$C$29,3,0)</f>
        <v>Định phí</v>
      </c>
      <c r="F606" s="254" t="str">
        <f>vlookup(C606,'Master data'!$A$1:$C$29,2,0)</f>
        <v>Chi phí QLDN</v>
      </c>
    </row>
    <row r="607" ht="21.0" hidden="1" customHeight="1" outlineLevel="1">
      <c r="A607" s="165" t="s">
        <v>3055</v>
      </c>
      <c r="B607" s="255" t="s">
        <v>3057</v>
      </c>
      <c r="C607" s="256" t="s">
        <v>17</v>
      </c>
      <c r="D607" s="257">
        <v>1.12592325E8</v>
      </c>
      <c r="E607" s="258" t="str">
        <f>vlookup(C607,'Master data'!$A$1:$C$29,3,0)</f>
        <v>Biến phí</v>
      </c>
      <c r="F607" s="258" t="str">
        <f>vlookup(C607,'Master data'!$A$1:$C$29,2,0)</f>
        <v>Chi phí bán hàng</v>
      </c>
    </row>
    <row r="608" ht="21.0" hidden="1" customHeight="1" outlineLevel="1">
      <c r="A608" s="165" t="s">
        <v>3055</v>
      </c>
      <c r="B608" s="259" t="s">
        <v>3764</v>
      </c>
      <c r="C608" s="256" t="s">
        <v>99</v>
      </c>
      <c r="D608" s="260">
        <v>210000.0</v>
      </c>
      <c r="E608" s="254" t="str">
        <f>vlookup(C608,'Master data'!$A$1:$C$29,3,0)</f>
        <v>Biến phí</v>
      </c>
      <c r="F608" s="254" t="str">
        <f>vlookup(C608,'Master data'!$A$1:$C$29,2,0)</f>
        <v>Chi phí giá vốn</v>
      </c>
    </row>
    <row r="609" ht="21.0" hidden="1" customHeight="1" outlineLevel="1">
      <c r="A609" s="165" t="s">
        <v>3055</v>
      </c>
      <c r="B609" s="255" t="s">
        <v>3078</v>
      </c>
      <c r="C609" s="256" t="s">
        <v>99</v>
      </c>
      <c r="D609" s="257">
        <v>33333.0</v>
      </c>
      <c r="E609" s="258" t="str">
        <f>vlookup(C609,'Master data'!$A$1:$C$29,3,0)</f>
        <v>Biến phí</v>
      </c>
      <c r="F609" s="258" t="str">
        <f>vlookup(C609,'Master data'!$A$1:$C$29,2,0)</f>
        <v>Chi phí giá vốn</v>
      </c>
    </row>
    <row r="610" ht="21.0" hidden="1" customHeight="1" outlineLevel="1">
      <c r="A610" s="165" t="s">
        <v>3055</v>
      </c>
      <c r="B610" s="259" t="s">
        <v>3765</v>
      </c>
      <c r="C610" s="256" t="s">
        <v>99</v>
      </c>
      <c r="D610" s="260">
        <v>1.449E7</v>
      </c>
      <c r="E610" s="254" t="str">
        <f>vlookup(C610,'Master data'!$A$1:$C$29,3,0)</f>
        <v>Biến phí</v>
      </c>
      <c r="F610" s="254" t="str">
        <f>vlookup(C610,'Master data'!$A$1:$C$29,2,0)</f>
        <v>Chi phí giá vốn</v>
      </c>
    </row>
    <row r="611" ht="21.0" hidden="1" customHeight="1" outlineLevel="1">
      <c r="A611" s="165" t="s">
        <v>3055</v>
      </c>
      <c r="B611" s="255" t="s">
        <v>3658</v>
      </c>
      <c r="C611" s="256" t="s">
        <v>99</v>
      </c>
      <c r="D611" s="257">
        <v>7341000.0</v>
      </c>
      <c r="E611" s="258" t="str">
        <f>vlookup(C611,'Master data'!$A$1:$C$29,3,0)</f>
        <v>Biến phí</v>
      </c>
      <c r="F611" s="258" t="str">
        <f>vlookup(C611,'Master data'!$A$1:$C$29,2,0)</f>
        <v>Chi phí giá vốn</v>
      </c>
    </row>
    <row r="612" ht="21.0" hidden="1" customHeight="1" outlineLevel="1">
      <c r="A612" s="165" t="s">
        <v>3055</v>
      </c>
      <c r="B612" s="259" t="s">
        <v>3766</v>
      </c>
      <c r="C612" s="256" t="s">
        <v>99</v>
      </c>
      <c r="D612" s="260">
        <v>5.3582E7</v>
      </c>
      <c r="E612" s="254" t="str">
        <f>vlookup(C612,'Master data'!$A$1:$C$29,3,0)</f>
        <v>Biến phí</v>
      </c>
      <c r="F612" s="254" t="str">
        <f>vlookup(C612,'Master data'!$A$1:$C$29,2,0)</f>
        <v>Chi phí giá vốn</v>
      </c>
    </row>
    <row r="613" ht="21.0" hidden="1" customHeight="1" outlineLevel="1">
      <c r="A613" s="165" t="s">
        <v>3055</v>
      </c>
      <c r="B613" s="255" t="s">
        <v>3531</v>
      </c>
      <c r="C613" s="256" t="s">
        <v>99</v>
      </c>
      <c r="D613" s="257">
        <v>493000.0</v>
      </c>
      <c r="E613" s="258" t="str">
        <f>vlookup(C613,'Master data'!$A$1:$C$29,3,0)</f>
        <v>Biến phí</v>
      </c>
      <c r="F613" s="258" t="str">
        <f>vlookup(C613,'Master data'!$A$1:$C$29,2,0)</f>
        <v>Chi phí giá vốn</v>
      </c>
    </row>
    <row r="614" ht="21.0" hidden="1" customHeight="1" outlineLevel="1">
      <c r="A614" s="165" t="s">
        <v>3055</v>
      </c>
      <c r="B614" s="259" t="s">
        <v>3080</v>
      </c>
      <c r="C614" s="256" t="s">
        <v>99</v>
      </c>
      <c r="D614" s="260">
        <v>1.1373E7</v>
      </c>
      <c r="E614" s="254" t="str">
        <f>vlookup(C614,'Master data'!$A$1:$C$29,3,0)</f>
        <v>Biến phí</v>
      </c>
      <c r="F614" s="254" t="str">
        <f>vlookup(C614,'Master data'!$A$1:$C$29,2,0)</f>
        <v>Chi phí giá vốn</v>
      </c>
    </row>
    <row r="615" ht="21.0" hidden="1" customHeight="1" outlineLevel="1">
      <c r="A615" s="165" t="s">
        <v>3055</v>
      </c>
      <c r="B615" s="255" t="s">
        <v>3531</v>
      </c>
      <c r="C615" s="256" t="s">
        <v>99</v>
      </c>
      <c r="D615" s="257">
        <v>295000.0</v>
      </c>
      <c r="E615" s="258" t="str">
        <f>vlookup(C615,'Master data'!$A$1:$C$29,3,0)</f>
        <v>Biến phí</v>
      </c>
      <c r="F615" s="258" t="str">
        <f>vlookup(C615,'Master data'!$A$1:$C$29,2,0)</f>
        <v>Chi phí giá vốn</v>
      </c>
    </row>
    <row r="616" ht="21.0" hidden="1" customHeight="1" outlineLevel="1">
      <c r="A616" s="165" t="s">
        <v>3055</v>
      </c>
      <c r="B616" s="259" t="s">
        <v>3657</v>
      </c>
      <c r="C616" s="256" t="s">
        <v>99</v>
      </c>
      <c r="D616" s="260">
        <v>1.0E7</v>
      </c>
      <c r="E616" s="254" t="str">
        <f>vlookup(C616,'Master data'!$A$1:$C$29,3,0)</f>
        <v>Biến phí</v>
      </c>
      <c r="F616" s="254" t="str">
        <f>vlookup(C616,'Master data'!$A$1:$C$29,2,0)</f>
        <v>Chi phí giá vốn</v>
      </c>
    </row>
    <row r="617" ht="21.0" hidden="1" customHeight="1" outlineLevel="1">
      <c r="A617" s="165" t="s">
        <v>3055</v>
      </c>
      <c r="B617" s="255" t="s">
        <v>3767</v>
      </c>
      <c r="C617" s="256" t="s">
        <v>70</v>
      </c>
      <c r="D617" s="257">
        <v>2400000.0</v>
      </c>
      <c r="E617" s="258" t="str">
        <f>vlookup(C617,'Master data'!$A$1:$C$29,3,0)</f>
        <v>Chi phí khác</v>
      </c>
      <c r="F617" s="258" t="str">
        <f>vlookup(C617,'Master data'!$A$1:$C$29,2,0)</f>
        <v>Chi phí khác</v>
      </c>
    </row>
    <row r="618" ht="21.0" hidden="1" customHeight="1" outlineLevel="1">
      <c r="A618" s="165" t="s">
        <v>3055</v>
      </c>
      <c r="B618" s="259" t="s">
        <v>3768</v>
      </c>
      <c r="C618" s="256" t="s">
        <v>70</v>
      </c>
      <c r="D618" s="260">
        <v>530000.0</v>
      </c>
      <c r="E618" s="254" t="str">
        <f>vlookup(C618,'Master data'!$A$1:$C$29,3,0)</f>
        <v>Chi phí khác</v>
      </c>
      <c r="F618" s="254" t="str">
        <f>vlookup(C618,'Master data'!$A$1:$C$29,2,0)</f>
        <v>Chi phí khác</v>
      </c>
    </row>
    <row r="619" ht="21.0" hidden="1" customHeight="1" outlineLevel="1">
      <c r="A619" s="165" t="s">
        <v>3055</v>
      </c>
      <c r="B619" s="255" t="s">
        <v>3083</v>
      </c>
      <c r="C619" s="256" t="s">
        <v>70</v>
      </c>
      <c r="D619" s="257">
        <f>5984000/3</f>
        <v>1994666.667</v>
      </c>
      <c r="E619" s="258" t="str">
        <f>vlookup(C619,'Master data'!$A$1:$C$29,3,0)</f>
        <v>Chi phí khác</v>
      </c>
      <c r="F619" s="258" t="str">
        <f>vlookup(C619,'Master data'!$A$1:$C$29,2,0)</f>
        <v>Chi phí khác</v>
      </c>
    </row>
    <row r="620" ht="21.0" hidden="1" customHeight="1" outlineLevel="1">
      <c r="A620" s="165" t="s">
        <v>3055</v>
      </c>
      <c r="B620" s="259" t="s">
        <v>3769</v>
      </c>
      <c r="C620" s="256" t="s">
        <v>70</v>
      </c>
      <c r="D620" s="260">
        <v>1500000.0</v>
      </c>
      <c r="E620" s="254" t="str">
        <f>vlookup(C620,'Master data'!$A$1:$C$29,3,0)</f>
        <v>Chi phí khác</v>
      </c>
      <c r="F620" s="254" t="str">
        <f>vlookup(C620,'Master data'!$A$1:$C$29,2,0)</f>
        <v>Chi phí khác</v>
      </c>
    </row>
    <row r="621" ht="21.0" hidden="1" customHeight="1" outlineLevel="1">
      <c r="A621" s="165" t="s">
        <v>3055</v>
      </c>
      <c r="B621" s="255" t="s">
        <v>3085</v>
      </c>
      <c r="C621" s="256" t="s">
        <v>70</v>
      </c>
      <c r="D621" s="257">
        <f>(600000+3000000)/3</f>
        <v>1200000</v>
      </c>
      <c r="E621" s="258" t="str">
        <f>vlookup(C621,'Master data'!$A$1:$C$29,3,0)</f>
        <v>Chi phí khác</v>
      </c>
      <c r="F621" s="258" t="str">
        <f>vlookup(C621,'Master data'!$A$1:$C$29,2,0)</f>
        <v>Chi phí khác</v>
      </c>
    </row>
    <row r="622" ht="21.0" hidden="1" customHeight="1" outlineLevel="1">
      <c r="A622" s="165" t="s">
        <v>3055</v>
      </c>
      <c r="B622" s="259" t="s">
        <v>3086</v>
      </c>
      <c r="C622" s="256" t="s">
        <v>70</v>
      </c>
      <c r="D622" s="260">
        <f>16000000/3</f>
        <v>5333333.333</v>
      </c>
      <c r="E622" s="254" t="str">
        <f>vlookup(C622,'Master data'!$A$1:$C$29,3,0)</f>
        <v>Chi phí khác</v>
      </c>
      <c r="F622" s="254" t="str">
        <f>vlookup(C622,'Master data'!$A$1:$C$29,2,0)</f>
        <v>Chi phí khác</v>
      </c>
    </row>
    <row r="623" ht="21.0" hidden="1" customHeight="1" outlineLevel="1">
      <c r="A623" s="165" t="s">
        <v>3055</v>
      </c>
      <c r="B623" s="255" t="s">
        <v>3087</v>
      </c>
      <c r="C623" s="256" t="s">
        <v>70</v>
      </c>
      <c r="D623" s="257">
        <v>950000.0</v>
      </c>
      <c r="E623" s="258" t="str">
        <f>vlookup(C623,'Master data'!$A$1:$C$29,3,0)</f>
        <v>Chi phí khác</v>
      </c>
      <c r="F623" s="258" t="str">
        <f>vlookup(C623,'Master data'!$A$1:$C$29,2,0)</f>
        <v>Chi phí khác</v>
      </c>
    </row>
    <row r="624" ht="21.0" hidden="1" customHeight="1" outlineLevel="1">
      <c r="A624" s="165" t="s">
        <v>3055</v>
      </c>
      <c r="B624" s="259" t="s">
        <v>3084</v>
      </c>
      <c r="C624" s="256" t="s">
        <v>70</v>
      </c>
      <c r="D624" s="260">
        <v>1000000.0</v>
      </c>
      <c r="E624" s="254" t="str">
        <f>vlookup(C624,'Master data'!$A$1:$C$29,3,0)</f>
        <v>Chi phí khác</v>
      </c>
      <c r="F624" s="254" t="str">
        <f>vlookup(C624,'Master data'!$A$1:$C$29,2,0)</f>
        <v>Chi phí khác</v>
      </c>
    </row>
    <row r="625" ht="21.0" hidden="1" customHeight="1" outlineLevel="1">
      <c r="A625" s="165" t="s">
        <v>3055</v>
      </c>
      <c r="B625" s="255" t="s">
        <v>3770</v>
      </c>
      <c r="C625" s="256" t="s">
        <v>70</v>
      </c>
      <c r="D625" s="257">
        <v>190000.0</v>
      </c>
      <c r="E625" s="258" t="str">
        <f>vlookup(C625,'Master data'!$A$1:$C$29,3,0)</f>
        <v>Chi phí khác</v>
      </c>
      <c r="F625" s="258" t="str">
        <f>vlookup(C625,'Master data'!$A$1:$C$29,2,0)</f>
        <v>Chi phí khác</v>
      </c>
    </row>
    <row r="626" ht="21.0" hidden="1" customHeight="1" outlineLevel="1">
      <c r="A626" s="165" t="s">
        <v>3055</v>
      </c>
      <c r="B626" s="259" t="s">
        <v>3771</v>
      </c>
      <c r="C626" s="256" t="s">
        <v>70</v>
      </c>
      <c r="D626" s="260">
        <v>237000.0</v>
      </c>
      <c r="E626" s="254" t="str">
        <f>vlookup(C626,'Master data'!$A$1:$C$29,3,0)</f>
        <v>Chi phí khác</v>
      </c>
      <c r="F626" s="254" t="str">
        <f>vlookup(C626,'Master data'!$A$1:$C$29,2,0)</f>
        <v>Chi phí khác</v>
      </c>
    </row>
    <row r="627" ht="21.0" hidden="1" customHeight="1" outlineLevel="1">
      <c r="A627" s="165" t="s">
        <v>3055</v>
      </c>
      <c r="B627" s="255" t="s">
        <v>3772</v>
      </c>
      <c r="C627" s="256" t="s">
        <v>70</v>
      </c>
      <c r="D627" s="257">
        <v>1590000.0</v>
      </c>
      <c r="E627" s="258" t="str">
        <f>vlookup(C627,'Master data'!$A$1:$C$29,3,0)</f>
        <v>Chi phí khác</v>
      </c>
      <c r="F627" s="258" t="str">
        <f>vlookup(C627,'Master data'!$A$1:$C$29,2,0)</f>
        <v>Chi phí khác</v>
      </c>
    </row>
    <row r="628" ht="21.0" hidden="1" customHeight="1" outlineLevel="1">
      <c r="A628" s="165" t="s">
        <v>3055</v>
      </c>
      <c r="B628" s="259" t="s">
        <v>3088</v>
      </c>
      <c r="C628" s="256" t="s">
        <v>70</v>
      </c>
      <c r="D628" s="260">
        <v>666666.6666666666</v>
      </c>
      <c r="E628" s="254" t="str">
        <f>vlookup(C628,'Master data'!$A$1:$C$29,3,0)</f>
        <v>Chi phí khác</v>
      </c>
      <c r="F628" s="254" t="str">
        <f>vlookup(C628,'Master data'!$A$1:$C$29,2,0)</f>
        <v>Chi phí khác</v>
      </c>
    </row>
    <row r="629" ht="21.0" hidden="1" customHeight="1" outlineLevel="1">
      <c r="A629" s="165" t="s">
        <v>3055</v>
      </c>
      <c r="B629" s="255" t="s">
        <v>3773</v>
      </c>
      <c r="C629" s="256" t="s">
        <v>70</v>
      </c>
      <c r="D629" s="257">
        <v>525000.0</v>
      </c>
      <c r="E629" s="258" t="str">
        <f>vlookup(C629,'Master data'!$A$1:$C$29,3,0)</f>
        <v>Chi phí khác</v>
      </c>
      <c r="F629" s="258" t="str">
        <f>vlookup(C629,'Master data'!$A$1:$C$29,2,0)</f>
        <v>Chi phí khác</v>
      </c>
    </row>
    <row r="630" ht="21.0" hidden="1" customHeight="1" outlineLevel="1">
      <c r="A630" s="165" t="s">
        <v>3055</v>
      </c>
      <c r="B630" s="259" t="s">
        <v>3052</v>
      </c>
      <c r="C630" s="256" t="s">
        <v>111</v>
      </c>
      <c r="D630" s="260">
        <f>1220043</f>
        <v>1220043</v>
      </c>
      <c r="E630" s="254" t="str">
        <f>vlookup(C630,'Master data'!$A$1:$C$29,3,0)</f>
        <v>Định phí</v>
      </c>
      <c r="F630" s="254" t="str">
        <f>vlookup(C630,'Master data'!$A$1:$C$29,2,0)</f>
        <v>Chi phí khác</v>
      </c>
    </row>
    <row r="631" ht="21.0" hidden="1" customHeight="1" outlineLevel="1">
      <c r="A631" s="165" t="s">
        <v>3055</v>
      </c>
      <c r="B631" s="255" t="s">
        <v>3053</v>
      </c>
      <c r="C631" s="256" t="s">
        <v>111</v>
      </c>
      <c r="D631" s="257">
        <v>1.0E7</v>
      </c>
      <c r="E631" s="258" t="str">
        <f>vlookup(C631,'Master data'!$A$1:$C$29,3,0)</f>
        <v>Định phí</v>
      </c>
      <c r="F631" s="258" t="str">
        <f>vlookup(C631,'Master data'!$A$1:$C$29,2,0)</f>
        <v>Chi phí khác</v>
      </c>
    </row>
    <row r="632" ht="21.0" hidden="1" customHeight="1" outlineLevel="1">
      <c r="A632" s="165" t="s">
        <v>3055</v>
      </c>
      <c r="B632" s="259" t="s">
        <v>3774</v>
      </c>
      <c r="C632" s="256" t="s">
        <v>124</v>
      </c>
      <c r="D632" s="260">
        <f>11000000/3</f>
        <v>3666666.667</v>
      </c>
      <c r="E632" s="254" t="str">
        <f>vlookup(C632,'Master data'!$A$1:$C$29,3,0)</f>
        <v>Chi phí khác</v>
      </c>
      <c r="F632" s="254" t="str">
        <f>vlookup(C632,'Master data'!$A$1:$C$29,2,0)</f>
        <v>Chi phí khác</v>
      </c>
    </row>
    <row r="633" ht="21.0" hidden="1" customHeight="1" outlineLevel="1">
      <c r="A633" s="173" t="s">
        <v>3055</v>
      </c>
      <c r="B633" s="261" t="s">
        <v>3092</v>
      </c>
      <c r="C633" s="287" t="s">
        <v>122</v>
      </c>
      <c r="D633" s="263">
        <f>10000000</f>
        <v>10000000</v>
      </c>
      <c r="E633" s="264" t="str">
        <f>vlookup(C633,'Master data'!$A$1:$C$29,3,0)</f>
        <v>Định phí</v>
      </c>
      <c r="F633" s="264" t="str">
        <f>vlookup(C633,'Master data'!$A$1:$C$29,2,0)</f>
        <v>Chi phí khác</v>
      </c>
    </row>
    <row r="634" ht="21.0" customHeight="1" collapsed="1">
      <c r="A634" s="165" t="s">
        <v>3093</v>
      </c>
      <c r="B634" s="274" t="s">
        <v>274</v>
      </c>
      <c r="C634" s="252" t="s">
        <v>112</v>
      </c>
      <c r="D634" s="276">
        <v>0.0</v>
      </c>
      <c r="E634" s="277" t="str">
        <f>vlookup(C634,'Master data'!$A$1:$C$29,3,0)</f>
        <v>Biến phí</v>
      </c>
      <c r="F634" s="277" t="str">
        <f>vlookup(C634,'Master data'!$A$1:$C$29,2,0)</f>
        <v>Chi phí hành chính</v>
      </c>
    </row>
    <row r="635" ht="21.0" hidden="1" customHeight="1" outlineLevel="1">
      <c r="A635" s="165" t="s">
        <v>3093</v>
      </c>
      <c r="B635" s="251" t="s">
        <v>3156</v>
      </c>
      <c r="C635" s="288" t="s">
        <v>112</v>
      </c>
      <c r="D635" s="253">
        <f>47810002</f>
        <v>47810002</v>
      </c>
      <c r="E635" s="254" t="str">
        <f>vlookup(C635,'Master data'!$A$1:$C$29,3,0)</f>
        <v>Biến phí</v>
      </c>
      <c r="F635" s="254" t="str">
        <f>vlookup(C635,'Master data'!$A$1:$C$29,2,0)</f>
        <v>Chi phí hành chính</v>
      </c>
    </row>
    <row r="636" ht="21.0" hidden="1" customHeight="1" outlineLevel="1">
      <c r="A636" s="165" t="s">
        <v>3093</v>
      </c>
      <c r="B636" s="255" t="s">
        <v>3775</v>
      </c>
      <c r="C636" s="256" t="s">
        <v>112</v>
      </c>
      <c r="D636" s="257">
        <f>150000+1652000</f>
        <v>1802000</v>
      </c>
      <c r="E636" s="258" t="str">
        <f>vlookup(C636,'Master data'!$A$1:$C$29,3,0)</f>
        <v>Biến phí</v>
      </c>
      <c r="F636" s="258" t="str">
        <f>vlookup(C636,'Master data'!$A$1:$C$29,2,0)</f>
        <v>Chi phí hành chính</v>
      </c>
    </row>
    <row r="637" ht="21.0" hidden="1" customHeight="1" outlineLevel="1">
      <c r="A637" s="165" t="s">
        <v>3093</v>
      </c>
      <c r="B637" s="259" t="s">
        <v>3776</v>
      </c>
      <c r="C637" s="289" t="s">
        <v>95</v>
      </c>
      <c r="D637" s="260">
        <f>1000000</f>
        <v>1000000</v>
      </c>
      <c r="E637" s="254" t="str">
        <f>vlookup(C637,'Master data'!$A$1:$C$29,3,0)</f>
        <v>Biến phí</v>
      </c>
      <c r="F637" s="254" t="str">
        <f>vlookup(C637,'Master data'!$A$1:$C$29,2,0)</f>
        <v>Chi phí bán hàng</v>
      </c>
    </row>
    <row r="638" ht="21.0" hidden="1" customHeight="1" outlineLevel="1">
      <c r="A638" s="165" t="s">
        <v>3093</v>
      </c>
      <c r="B638" s="255" t="s">
        <v>3777</v>
      </c>
      <c r="C638" s="289" t="s">
        <v>95</v>
      </c>
      <c r="D638" s="257">
        <v>1000000.0</v>
      </c>
      <c r="E638" s="258" t="str">
        <f>vlookup(C638,'Master data'!$A$1:$C$29,3,0)</f>
        <v>Biến phí</v>
      </c>
      <c r="F638" s="258" t="str">
        <f>vlookup(C638,'Master data'!$A$1:$C$29,2,0)</f>
        <v>Chi phí bán hàng</v>
      </c>
    </row>
    <row r="639" ht="21.0" hidden="1" customHeight="1" outlineLevel="1">
      <c r="A639" s="165" t="s">
        <v>3093</v>
      </c>
      <c r="B639" s="259" t="s">
        <v>3098</v>
      </c>
      <c r="C639" s="256" t="s">
        <v>95</v>
      </c>
      <c r="D639" s="260">
        <v>200000.0</v>
      </c>
      <c r="E639" s="254" t="str">
        <f>vlookup(C639,'Master data'!$A$1:$C$29,3,0)</f>
        <v>Biến phí</v>
      </c>
      <c r="F639" s="254" t="str">
        <f>vlookup(C639,'Master data'!$A$1:$C$29,2,0)</f>
        <v>Chi phí bán hàng</v>
      </c>
    </row>
    <row r="640" ht="21.0" hidden="1" customHeight="1" outlineLevel="1">
      <c r="A640" s="165" t="s">
        <v>3093</v>
      </c>
      <c r="B640" s="255" t="s">
        <v>3778</v>
      </c>
      <c r="C640" s="256" t="s">
        <v>112</v>
      </c>
      <c r="D640" s="257">
        <v>1615300.0</v>
      </c>
      <c r="E640" s="258" t="str">
        <f>vlookup(C640,'Master data'!$A$1:$C$29,3,0)</f>
        <v>Biến phí</v>
      </c>
      <c r="F640" s="258" t="str">
        <f>vlookup(C640,'Master data'!$A$1:$C$29,2,0)</f>
        <v>Chi phí hành chính</v>
      </c>
    </row>
    <row r="641" ht="21.0" hidden="1" customHeight="1" outlineLevel="1">
      <c r="A641" s="165" t="s">
        <v>3093</v>
      </c>
      <c r="B641" s="259" t="s">
        <v>3779</v>
      </c>
      <c r="C641" s="289" t="s">
        <v>95</v>
      </c>
      <c r="D641" s="260">
        <v>3000000.0</v>
      </c>
      <c r="E641" s="254" t="str">
        <f>vlookup(C641,'Master data'!$A$1:$C$29,3,0)</f>
        <v>Biến phí</v>
      </c>
      <c r="F641" s="254" t="str">
        <f>vlookup(C641,'Master data'!$A$1:$C$29,2,0)</f>
        <v>Chi phí bán hàng</v>
      </c>
    </row>
    <row r="642" ht="21.0" hidden="1" customHeight="1" outlineLevel="1">
      <c r="A642" s="165" t="s">
        <v>3093</v>
      </c>
      <c r="B642" s="255" t="s">
        <v>3099</v>
      </c>
      <c r="C642" s="289" t="s">
        <v>112</v>
      </c>
      <c r="D642" s="257">
        <v>3020000.0</v>
      </c>
      <c r="E642" s="258" t="str">
        <f>vlookup(C642,'Master data'!$A$1:$C$29,3,0)</f>
        <v>Biến phí</v>
      </c>
      <c r="F642" s="258" t="str">
        <f>vlookup(C642,'Master data'!$A$1:$C$29,2,0)</f>
        <v>Chi phí hành chính</v>
      </c>
    </row>
    <row r="643" ht="21.0" hidden="1" customHeight="1" outlineLevel="1">
      <c r="A643" s="165" t="s">
        <v>3093</v>
      </c>
      <c r="B643" s="259" t="s">
        <v>3520</v>
      </c>
      <c r="C643" s="256" t="s">
        <v>95</v>
      </c>
      <c r="D643" s="260">
        <v>2000000.0</v>
      </c>
      <c r="E643" s="254" t="str">
        <f>vlookup(C643,'Master data'!$A$1:$C$29,3,0)</f>
        <v>Biến phí</v>
      </c>
      <c r="F643" s="254" t="str">
        <f>vlookup(C643,'Master data'!$A$1:$C$29,2,0)</f>
        <v>Chi phí bán hàng</v>
      </c>
    </row>
    <row r="644" ht="21.0" hidden="1" customHeight="1" outlineLevel="1">
      <c r="A644" s="165" t="s">
        <v>3093</v>
      </c>
      <c r="B644" s="255" t="s">
        <v>3780</v>
      </c>
      <c r="C644" s="289" t="s">
        <v>95</v>
      </c>
      <c r="D644" s="257">
        <v>2000000.0</v>
      </c>
      <c r="E644" s="258" t="str">
        <f>vlookup(C644,'Master data'!$A$1:$C$29,3,0)</f>
        <v>Biến phí</v>
      </c>
      <c r="F644" s="258" t="str">
        <f>vlookup(C644,'Master data'!$A$1:$C$29,2,0)</f>
        <v>Chi phí bán hàng</v>
      </c>
    </row>
    <row r="645" ht="21.0" hidden="1" customHeight="1" outlineLevel="1">
      <c r="A645" s="165" t="s">
        <v>3093</v>
      </c>
      <c r="B645" s="259" t="s">
        <v>3552</v>
      </c>
      <c r="C645" s="289" t="s">
        <v>95</v>
      </c>
      <c r="D645" s="260">
        <v>2.0E7</v>
      </c>
      <c r="E645" s="254" t="str">
        <f>vlookup(C645,'Master data'!$A$1:$C$29,3,0)</f>
        <v>Biến phí</v>
      </c>
      <c r="F645" s="254" t="str">
        <f>vlookup(C645,'Master data'!$A$1:$C$29,2,0)</f>
        <v>Chi phí bán hàng</v>
      </c>
    </row>
    <row r="646" ht="21.0" hidden="1" customHeight="1" outlineLevel="1">
      <c r="A646" s="165" t="s">
        <v>3093</v>
      </c>
      <c r="B646" s="255" t="s">
        <v>3101</v>
      </c>
      <c r="C646" s="256" t="s">
        <v>112</v>
      </c>
      <c r="D646" s="257">
        <f>43200000/3</f>
        <v>14400000</v>
      </c>
      <c r="E646" s="258" t="str">
        <f>vlookup(C646,'Master data'!$A$1:$C$29,3,0)</f>
        <v>Biến phí</v>
      </c>
      <c r="F646" s="258" t="str">
        <f>vlookup(C646,'Master data'!$A$1:$C$29,2,0)</f>
        <v>Chi phí hành chính</v>
      </c>
    </row>
    <row r="647" ht="21.0" hidden="1" customHeight="1" outlineLevel="1">
      <c r="A647" s="165" t="s">
        <v>3093</v>
      </c>
      <c r="B647" s="259" t="s">
        <v>3781</v>
      </c>
      <c r="C647" s="289" t="s">
        <v>95</v>
      </c>
      <c r="D647" s="260">
        <v>8000000.0</v>
      </c>
      <c r="E647" s="254" t="str">
        <f>vlookup(C647,'Master data'!$A$1:$C$29,3,0)</f>
        <v>Biến phí</v>
      </c>
      <c r="F647" s="254" t="str">
        <f>vlookup(C647,'Master data'!$A$1:$C$29,2,0)</f>
        <v>Chi phí bán hàng</v>
      </c>
    </row>
    <row r="648" ht="21.0" hidden="1" customHeight="1" outlineLevel="1">
      <c r="A648" s="165" t="s">
        <v>3093</v>
      </c>
      <c r="B648" s="255" t="s">
        <v>3781</v>
      </c>
      <c r="C648" s="289" t="s">
        <v>95</v>
      </c>
      <c r="D648" s="257">
        <v>4000000.0</v>
      </c>
      <c r="E648" s="258" t="str">
        <f>vlookup(C648,'Master data'!$A$1:$C$29,3,0)</f>
        <v>Biến phí</v>
      </c>
      <c r="F648" s="258" t="str">
        <f>vlookup(C648,'Master data'!$A$1:$C$29,2,0)</f>
        <v>Chi phí bán hàng</v>
      </c>
    </row>
    <row r="649" ht="21.0" hidden="1" customHeight="1" outlineLevel="1">
      <c r="A649" s="165" t="s">
        <v>3093</v>
      </c>
      <c r="B649" s="259" t="s">
        <v>3106</v>
      </c>
      <c r="C649" s="256" t="s">
        <v>112</v>
      </c>
      <c r="D649" s="260">
        <v>3056805.0</v>
      </c>
      <c r="E649" s="254" t="str">
        <f>vlookup(C649,'Master data'!$A$1:$C$29,3,0)</f>
        <v>Biến phí</v>
      </c>
      <c r="F649" s="254" t="str">
        <f>vlookup(C649,'Master data'!$A$1:$C$29,2,0)</f>
        <v>Chi phí hành chính</v>
      </c>
    </row>
    <row r="650" ht="21.0" hidden="1" customHeight="1" outlineLevel="1">
      <c r="A650" s="165" t="s">
        <v>3093</v>
      </c>
      <c r="B650" s="255" t="s">
        <v>2526</v>
      </c>
      <c r="C650" s="256" t="s">
        <v>95</v>
      </c>
      <c r="D650" s="257">
        <f>15000000/3</f>
        <v>5000000</v>
      </c>
      <c r="E650" s="258" t="str">
        <f>vlookup(C650,'Master data'!$A$1:$C$29,3,0)</f>
        <v>Biến phí</v>
      </c>
      <c r="F650" s="258" t="str">
        <f>vlookup(C650,'Master data'!$A$1:$C$29,2,0)</f>
        <v>Chi phí bán hàng</v>
      </c>
    </row>
    <row r="651" ht="21.0" hidden="1" customHeight="1" outlineLevel="1">
      <c r="A651" s="165" t="s">
        <v>3093</v>
      </c>
      <c r="B651" s="259" t="s">
        <v>3782</v>
      </c>
      <c r="C651" s="256" t="s">
        <v>95</v>
      </c>
      <c r="D651" s="260">
        <f>20000000+25000000+25000000+25000000+8000000+25000000+20000000+25000000+20000000+25000000+15000000+20000000</f>
        <v>253000000</v>
      </c>
      <c r="E651" s="254" t="str">
        <f>vlookup(C651,'Master data'!$A$1:$C$29,3,0)</f>
        <v>Biến phí</v>
      </c>
      <c r="F651" s="254" t="str">
        <f>vlookup(C651,'Master data'!$A$1:$C$29,2,0)</f>
        <v>Chi phí bán hàng</v>
      </c>
    </row>
    <row r="652" ht="21.0" hidden="1" customHeight="1" outlineLevel="1">
      <c r="A652" s="165" t="s">
        <v>3093</v>
      </c>
      <c r="B652" s="255" t="s">
        <v>3783</v>
      </c>
      <c r="C652" s="256" t="s">
        <v>95</v>
      </c>
      <c r="D652" s="257">
        <v>8000000.0</v>
      </c>
      <c r="E652" s="258" t="str">
        <f>vlookup(C652,'Master data'!$A$1:$C$29,3,0)</f>
        <v>Biến phí</v>
      </c>
      <c r="F652" s="258" t="str">
        <f>vlookup(C652,'Master data'!$A$1:$C$29,2,0)</f>
        <v>Chi phí bán hàng</v>
      </c>
    </row>
    <row r="653" ht="21.0" hidden="1" customHeight="1" outlineLevel="1">
      <c r="A653" s="165" t="s">
        <v>3093</v>
      </c>
      <c r="B653" s="259" t="s">
        <v>2437</v>
      </c>
      <c r="C653" s="256" t="s">
        <v>95</v>
      </c>
      <c r="D653" s="260">
        <v>1.1E7</v>
      </c>
      <c r="E653" s="254" t="str">
        <f>vlookup(C653,'Master data'!$A$1:$C$29,3,0)</f>
        <v>Biến phí</v>
      </c>
      <c r="F653" s="254" t="str">
        <f>vlookup(C653,'Master data'!$A$1:$C$29,2,0)</f>
        <v>Chi phí bán hàng</v>
      </c>
    </row>
    <row r="654" ht="21.0" hidden="1" customHeight="1" outlineLevel="1">
      <c r="A654" s="165" t="s">
        <v>3093</v>
      </c>
      <c r="B654" s="255" t="s">
        <v>3108</v>
      </c>
      <c r="C654" s="256" t="s">
        <v>95</v>
      </c>
      <c r="D654" s="257">
        <v>2314400.0</v>
      </c>
      <c r="E654" s="258" t="str">
        <f>vlookup(C654,'Master data'!$A$1:$C$29,3,0)</f>
        <v>Biến phí</v>
      </c>
      <c r="F654" s="258" t="str">
        <f>vlookup(C654,'Master data'!$A$1:$C$29,2,0)</f>
        <v>Chi phí bán hàng</v>
      </c>
    </row>
    <row r="655" ht="21.0" hidden="1" customHeight="1" outlineLevel="1">
      <c r="A655" s="165" t="s">
        <v>3093</v>
      </c>
      <c r="B655" s="259" t="s">
        <v>3784</v>
      </c>
      <c r="C655" s="256" t="s">
        <v>95</v>
      </c>
      <c r="D655" s="260">
        <v>500000.0</v>
      </c>
      <c r="E655" s="254" t="str">
        <f>vlookup(C655,'Master data'!$A$1:$C$29,3,0)</f>
        <v>Biến phí</v>
      </c>
      <c r="F655" s="254" t="str">
        <f>vlookup(C655,'Master data'!$A$1:$C$29,2,0)</f>
        <v>Chi phí bán hàng</v>
      </c>
    </row>
    <row r="656" ht="21.0" hidden="1" customHeight="1" outlineLevel="1">
      <c r="A656" s="165" t="s">
        <v>3093</v>
      </c>
      <c r="B656" s="255" t="s">
        <v>3729</v>
      </c>
      <c r="C656" s="256" t="s">
        <v>120</v>
      </c>
      <c r="D656" s="257">
        <f>280800000/3</f>
        <v>93600000</v>
      </c>
      <c r="E656" s="258" t="str">
        <f>vlookup(C656,'Master data'!$A$1:$C$29,3,0)</f>
        <v>Định phí</v>
      </c>
      <c r="F656" s="258" t="str">
        <f>vlookup(C656,'Master data'!$A$1:$C$29,2,0)</f>
        <v>Chi phí QLDN</v>
      </c>
    </row>
    <row r="657" ht="21.0" hidden="1" customHeight="1" outlineLevel="1">
      <c r="A657" s="165" t="s">
        <v>3093</v>
      </c>
      <c r="B657" s="259" t="s">
        <v>3009</v>
      </c>
      <c r="C657" s="256" t="s">
        <v>116</v>
      </c>
      <c r="D657" s="260">
        <f>21505000</f>
        <v>21505000</v>
      </c>
      <c r="E657" s="254" t="str">
        <f>vlookup(C657,'Master data'!$A$1:$C$29,3,0)</f>
        <v>Định phí</v>
      </c>
      <c r="F657" s="254" t="str">
        <f>vlookup(C657,'Master data'!$A$1:$C$29,2,0)</f>
        <v>Chi phí hành chính</v>
      </c>
    </row>
    <row r="658" ht="21.0" hidden="1" customHeight="1" outlineLevel="1">
      <c r="A658" s="165" t="s">
        <v>3093</v>
      </c>
      <c r="B658" s="255" t="s">
        <v>3785</v>
      </c>
      <c r="C658" s="256" t="s">
        <v>116</v>
      </c>
      <c r="D658" s="257">
        <f>1613000</f>
        <v>1613000</v>
      </c>
      <c r="E658" s="258" t="str">
        <f>vlookup(C658,'Master data'!$A$1:$C$29,3,0)</f>
        <v>Định phí</v>
      </c>
      <c r="F658" s="258" t="str">
        <f>vlookup(C658,'Master data'!$A$1:$C$29,2,0)</f>
        <v>Chi phí hành chính</v>
      </c>
    </row>
    <row r="659" ht="21.0" hidden="1" customHeight="1" outlineLevel="1">
      <c r="A659" s="165" t="s">
        <v>3093</v>
      </c>
      <c r="B659" s="259" t="s">
        <v>2403</v>
      </c>
      <c r="C659" s="256" t="s">
        <v>121</v>
      </c>
      <c r="D659" s="285">
        <v>2.339072E7</v>
      </c>
      <c r="E659" s="254" t="str">
        <f>vlookup(C659,'Master data'!$A$1:$C$29,3,0)</f>
        <v>Định phí</v>
      </c>
      <c r="F659" s="254" t="str">
        <f>vlookup(C659,'Master data'!$A$1:$C$29,2,0)</f>
        <v>Chi phí QLDN</v>
      </c>
    </row>
    <row r="660" ht="21.0" hidden="1" customHeight="1" outlineLevel="1">
      <c r="A660" s="165" t="s">
        <v>3093</v>
      </c>
      <c r="B660" s="255" t="s">
        <v>3599</v>
      </c>
      <c r="C660" s="256" t="s">
        <v>123</v>
      </c>
      <c r="D660" s="257">
        <v>2.2E7</v>
      </c>
      <c r="E660" s="258" t="str">
        <f>vlookup(C660,'Master data'!$A$1:$C$29,3,0)</f>
        <v>Định phí</v>
      </c>
      <c r="F660" s="258" t="str">
        <f>vlookup(C660,'Master data'!$A$1:$C$29,2,0)</f>
        <v>Chi phí QLDN</v>
      </c>
    </row>
    <row r="661" ht="21.0" hidden="1" customHeight="1" outlineLevel="1">
      <c r="A661" s="165" t="s">
        <v>3093</v>
      </c>
      <c r="B661" s="259" t="s">
        <v>800</v>
      </c>
      <c r="C661" s="256" t="s">
        <v>120</v>
      </c>
      <c r="D661" s="260">
        <f>24085000/3</f>
        <v>8028333.333</v>
      </c>
      <c r="E661" s="254" t="str">
        <f>vlookup(C661,'Master data'!$A$1:$C$29,3,0)</f>
        <v>Định phí</v>
      </c>
      <c r="F661" s="254" t="str">
        <f>vlookup(C661,'Master data'!$A$1:$C$29,2,0)</f>
        <v>Chi phí QLDN</v>
      </c>
    </row>
    <row r="662" ht="21.0" hidden="1" customHeight="1" outlineLevel="1">
      <c r="A662" s="165" t="s">
        <v>3093</v>
      </c>
      <c r="B662" s="255" t="s">
        <v>961</v>
      </c>
      <c r="C662" s="256" t="s">
        <v>112</v>
      </c>
      <c r="D662" s="257">
        <f>715000</f>
        <v>715000</v>
      </c>
      <c r="E662" s="258" t="str">
        <f>vlookup(C662,'Master data'!$A$1:$C$29,3,0)</f>
        <v>Biến phí</v>
      </c>
      <c r="F662" s="258" t="str">
        <f>vlookup(C662,'Master data'!$A$1:$C$29,2,0)</f>
        <v>Chi phí hành chính</v>
      </c>
    </row>
    <row r="663" ht="21.0" hidden="1" customHeight="1" outlineLevel="1">
      <c r="A663" s="165" t="s">
        <v>3093</v>
      </c>
      <c r="B663" s="259" t="s">
        <v>3786</v>
      </c>
      <c r="C663" s="256" t="s">
        <v>112</v>
      </c>
      <c r="D663" s="285">
        <v>6033333.0</v>
      </c>
      <c r="E663" s="254" t="str">
        <f>vlookup(C663,'Master data'!$A$1:$C$29,3,0)</f>
        <v>Biến phí</v>
      </c>
      <c r="F663" s="254" t="str">
        <f>vlookup(C663,'Master data'!$A$1:$C$29,2,0)</f>
        <v>Chi phí hành chính</v>
      </c>
    </row>
    <row r="664" ht="21.0" hidden="1" customHeight="1" outlineLevel="1">
      <c r="A664" s="165" t="s">
        <v>3093</v>
      </c>
      <c r="B664" s="255" t="s">
        <v>1041</v>
      </c>
      <c r="C664" s="256" t="s">
        <v>112</v>
      </c>
      <c r="D664" s="257">
        <v>1000000.0</v>
      </c>
      <c r="E664" s="258" t="str">
        <f>vlookup(C664,'Master data'!$A$1:$C$29,3,0)</f>
        <v>Biến phí</v>
      </c>
      <c r="F664" s="258" t="str">
        <f>vlookup(C664,'Master data'!$A$1:$C$29,2,0)</f>
        <v>Chi phí hành chính</v>
      </c>
    </row>
    <row r="665" ht="21.0" hidden="1" customHeight="1" outlineLevel="1">
      <c r="A665" s="165" t="s">
        <v>3093</v>
      </c>
      <c r="B665" s="259" t="s">
        <v>3787</v>
      </c>
      <c r="C665" s="256" t="s">
        <v>123</v>
      </c>
      <c r="D665" s="260">
        <v>9000000.0</v>
      </c>
      <c r="E665" s="254" t="str">
        <f>vlookup(C665,'Master data'!$A$1:$C$29,3,0)</f>
        <v>Định phí</v>
      </c>
      <c r="F665" s="254" t="str">
        <f>vlookup(C665,'Master data'!$A$1:$C$29,2,0)</f>
        <v>Chi phí QLDN</v>
      </c>
    </row>
    <row r="666" ht="21.0" hidden="1" customHeight="1" outlineLevel="1">
      <c r="A666" s="165" t="s">
        <v>3093</v>
      </c>
      <c r="B666" s="255" t="s">
        <v>3076</v>
      </c>
      <c r="C666" s="284" t="s">
        <v>112</v>
      </c>
      <c r="D666" s="257">
        <f>2334000</f>
        <v>2334000</v>
      </c>
      <c r="E666" s="258" t="str">
        <f>vlookup(C666,'Master data'!$A$1:$C$29,3,0)</f>
        <v>Biến phí</v>
      </c>
      <c r="F666" s="258" t="str">
        <f>vlookup(C666,'Master data'!$A$1:$C$29,2,0)</f>
        <v>Chi phí hành chính</v>
      </c>
    </row>
    <row r="667" ht="21.0" hidden="1" customHeight="1" outlineLevel="1">
      <c r="A667" s="165" t="s">
        <v>3093</v>
      </c>
      <c r="B667" s="259" t="s">
        <v>3788</v>
      </c>
      <c r="C667" s="256" t="s">
        <v>109</v>
      </c>
      <c r="D667" s="260">
        <v>3.75E7</v>
      </c>
      <c r="E667" s="254" t="str">
        <f>vlookup(C667,'Master data'!$A$1:$C$29,3,0)</f>
        <v>Định phí</v>
      </c>
      <c r="F667" s="254" t="str">
        <f>vlookup(C667,'Master data'!$A$1:$C$29,2,0)</f>
        <v>Chi phí QLDN</v>
      </c>
    </row>
    <row r="668" ht="21.0" hidden="1" customHeight="1" outlineLevel="1">
      <c r="A668" s="165" t="s">
        <v>3093</v>
      </c>
      <c r="B668" s="255" t="s">
        <v>3114</v>
      </c>
      <c r="C668" s="256" t="s">
        <v>109</v>
      </c>
      <c r="D668" s="257">
        <v>1.27302279E8</v>
      </c>
      <c r="E668" s="258" t="str">
        <f>vlookup(C668,'Master data'!$A$1:$C$29,3,0)</f>
        <v>Định phí</v>
      </c>
      <c r="F668" s="258" t="str">
        <f>vlookup(C668,'Master data'!$A$1:$C$29,2,0)</f>
        <v>Chi phí QLDN</v>
      </c>
    </row>
    <row r="669" ht="21.0" hidden="1" customHeight="1" outlineLevel="1">
      <c r="A669" s="165" t="s">
        <v>3093</v>
      </c>
      <c r="B669" s="259" t="s">
        <v>975</v>
      </c>
      <c r="C669" s="256" t="s">
        <v>17</v>
      </c>
      <c r="D669" s="260">
        <v>4.64008898E8</v>
      </c>
      <c r="E669" s="254" t="str">
        <f>vlookup(C669,'Master data'!$A$1:$C$29,3,0)</f>
        <v>Biến phí</v>
      </c>
      <c r="F669" s="254" t="str">
        <f>vlookup(C669,'Master data'!$A$1:$C$29,2,0)</f>
        <v>Chi phí bán hàng</v>
      </c>
    </row>
    <row r="670" ht="21.0" hidden="1" customHeight="1" outlineLevel="1">
      <c r="A670" s="165" t="s">
        <v>3093</v>
      </c>
      <c r="B670" s="255" t="s">
        <v>3024</v>
      </c>
      <c r="C670" s="256" t="s">
        <v>109</v>
      </c>
      <c r="D670" s="257">
        <v>2.45282854E8</v>
      </c>
      <c r="E670" s="258" t="str">
        <f>vlookup(C670,'Master data'!$A$1:$C$29,3,0)</f>
        <v>Định phí</v>
      </c>
      <c r="F670" s="258" t="str">
        <f>vlookup(C670,'Master data'!$A$1:$C$29,2,0)</f>
        <v>Chi phí QLDN</v>
      </c>
    </row>
    <row r="671" ht="21.0" hidden="1" customHeight="1" outlineLevel="1">
      <c r="A671" s="165" t="s">
        <v>3093</v>
      </c>
      <c r="B671" s="259" t="s">
        <v>3057</v>
      </c>
      <c r="C671" s="256" t="s">
        <v>17</v>
      </c>
      <c r="D671" s="260">
        <v>6.7713592E7</v>
      </c>
      <c r="E671" s="254" t="str">
        <f>vlookup(C671,'Master data'!$A$1:$C$29,3,0)</f>
        <v>Biến phí</v>
      </c>
      <c r="F671" s="254" t="str">
        <f>vlookup(C671,'Master data'!$A$1:$C$29,2,0)</f>
        <v>Chi phí bán hàng</v>
      </c>
    </row>
    <row r="672" ht="21.0" hidden="1" customHeight="1" outlineLevel="1">
      <c r="A672" s="165" t="s">
        <v>3093</v>
      </c>
      <c r="B672" s="255" t="s">
        <v>976</v>
      </c>
      <c r="C672" s="256" t="s">
        <v>99</v>
      </c>
      <c r="D672" s="257">
        <v>1100000.0</v>
      </c>
      <c r="E672" s="258" t="str">
        <f>vlookup(C672,'Master data'!$A$1:$C$29,3,0)</f>
        <v>Biến phí</v>
      </c>
      <c r="F672" s="258" t="str">
        <f>vlookup(C672,'Master data'!$A$1:$C$29,2,0)</f>
        <v>Chi phí giá vốn</v>
      </c>
    </row>
    <row r="673" ht="21.0" hidden="1" customHeight="1" outlineLevel="1">
      <c r="A673" s="165" t="s">
        <v>3093</v>
      </c>
      <c r="B673" s="259" t="s">
        <v>3789</v>
      </c>
      <c r="C673" s="256" t="s">
        <v>99</v>
      </c>
      <c r="D673" s="260">
        <v>3564000.0</v>
      </c>
      <c r="E673" s="254" t="str">
        <f>vlookup(C673,'Master data'!$A$1:$C$29,3,0)</f>
        <v>Biến phí</v>
      </c>
      <c r="F673" s="254" t="str">
        <f>vlookup(C673,'Master data'!$A$1:$C$29,2,0)</f>
        <v>Chi phí giá vốn</v>
      </c>
    </row>
    <row r="674" ht="21.0" hidden="1" customHeight="1" outlineLevel="1">
      <c r="A674" s="165" t="s">
        <v>3093</v>
      </c>
      <c r="B674" s="255" t="s">
        <v>3658</v>
      </c>
      <c r="C674" s="256" t="s">
        <v>99</v>
      </c>
      <c r="D674" s="257">
        <v>9280000.0</v>
      </c>
      <c r="E674" s="258" t="str">
        <f>vlookup(C674,'Master data'!$A$1:$C$29,3,0)</f>
        <v>Biến phí</v>
      </c>
      <c r="F674" s="258" t="str">
        <f>vlookup(C674,'Master data'!$A$1:$C$29,2,0)</f>
        <v>Chi phí giá vốn</v>
      </c>
    </row>
    <row r="675" ht="21.0" hidden="1" customHeight="1" outlineLevel="1">
      <c r="A675" s="165" t="s">
        <v>3093</v>
      </c>
      <c r="B675" s="259" t="s">
        <v>3531</v>
      </c>
      <c r="C675" s="256" t="s">
        <v>99</v>
      </c>
      <c r="D675" s="260">
        <v>1115000.0</v>
      </c>
      <c r="E675" s="254" t="str">
        <f>vlookup(C675,'Master data'!$A$1:$C$29,3,0)</f>
        <v>Biến phí</v>
      </c>
      <c r="F675" s="254" t="str">
        <f>vlookup(C675,'Master data'!$A$1:$C$29,2,0)</f>
        <v>Chi phí giá vốn</v>
      </c>
    </row>
    <row r="676" ht="21.0" hidden="1" customHeight="1" outlineLevel="1">
      <c r="A676" s="165" t="s">
        <v>3093</v>
      </c>
      <c r="B676" s="255" t="s">
        <v>3790</v>
      </c>
      <c r="C676" s="256" t="s">
        <v>99</v>
      </c>
      <c r="D676" s="257">
        <v>3720000.0</v>
      </c>
      <c r="E676" s="258" t="str">
        <f>vlookup(C676,'Master data'!$A$1:$C$29,3,0)</f>
        <v>Biến phí</v>
      </c>
      <c r="F676" s="258" t="str">
        <f>vlookup(C676,'Master data'!$A$1:$C$29,2,0)</f>
        <v>Chi phí giá vốn</v>
      </c>
    </row>
    <row r="677" ht="21.0" hidden="1" customHeight="1" outlineLevel="1">
      <c r="A677" s="165" t="s">
        <v>3093</v>
      </c>
      <c r="B677" s="259" t="s">
        <v>3725</v>
      </c>
      <c r="C677" s="256" t="s">
        <v>99</v>
      </c>
      <c r="D677" s="260">
        <v>3.5E7</v>
      </c>
      <c r="E677" s="254" t="str">
        <f>vlookup(C677,'Master data'!$A$1:$C$29,3,0)</f>
        <v>Biến phí</v>
      </c>
      <c r="F677" s="254" t="str">
        <f>vlookup(C677,'Master data'!$A$1:$C$29,2,0)</f>
        <v>Chi phí giá vốn</v>
      </c>
    </row>
    <row r="678" ht="21.0" hidden="1" customHeight="1" outlineLevel="1">
      <c r="A678" s="165" t="s">
        <v>3093</v>
      </c>
      <c r="B678" s="255" t="s">
        <v>3791</v>
      </c>
      <c r="C678" s="256" t="s">
        <v>99</v>
      </c>
      <c r="D678" s="257">
        <v>1.41E7</v>
      </c>
      <c r="E678" s="258" t="str">
        <f>vlookup(C678,'Master data'!$A$1:$C$29,3,0)</f>
        <v>Biến phí</v>
      </c>
      <c r="F678" s="258" t="str">
        <f>vlookup(C678,'Master data'!$A$1:$C$29,2,0)</f>
        <v>Chi phí giá vốn</v>
      </c>
    </row>
    <row r="679" ht="21.0" hidden="1" customHeight="1" outlineLevel="1">
      <c r="A679" s="165" t="s">
        <v>3093</v>
      </c>
      <c r="B679" s="259" t="s">
        <v>3792</v>
      </c>
      <c r="C679" s="256" t="s">
        <v>99</v>
      </c>
      <c r="D679" s="260">
        <v>8562000.0</v>
      </c>
      <c r="E679" s="254" t="str">
        <f>vlookup(C679,'Master data'!$A$1:$C$29,3,0)</f>
        <v>Biến phí</v>
      </c>
      <c r="F679" s="254" t="str">
        <f>vlookup(C679,'Master data'!$A$1:$C$29,2,0)</f>
        <v>Chi phí giá vốn</v>
      </c>
    </row>
    <row r="680" ht="21.0" hidden="1" customHeight="1" outlineLevel="1">
      <c r="A680" s="165" t="s">
        <v>3093</v>
      </c>
      <c r="B680" s="255" t="s">
        <v>3115</v>
      </c>
      <c r="C680" s="256" t="s">
        <v>99</v>
      </c>
      <c r="D680" s="257">
        <v>2.09835E7</v>
      </c>
      <c r="E680" s="258" t="str">
        <f>vlookup(C680,'Master data'!$A$1:$C$29,3,0)</f>
        <v>Biến phí</v>
      </c>
      <c r="F680" s="258" t="str">
        <f>vlookup(C680,'Master data'!$A$1:$C$29,2,0)</f>
        <v>Chi phí giá vốn</v>
      </c>
    </row>
    <row r="681" ht="21.0" hidden="1" customHeight="1" outlineLevel="1">
      <c r="A681" s="165" t="s">
        <v>3093</v>
      </c>
      <c r="B681" s="259" t="s">
        <v>3481</v>
      </c>
      <c r="C681" s="256" t="s">
        <v>99</v>
      </c>
      <c r="D681" s="260">
        <v>4280000.0</v>
      </c>
      <c r="E681" s="254" t="str">
        <f>vlookup(C681,'Master data'!$A$1:$C$29,3,0)</f>
        <v>Biến phí</v>
      </c>
      <c r="F681" s="254" t="str">
        <f>vlookup(C681,'Master data'!$A$1:$C$29,2,0)</f>
        <v>Chi phí giá vốn</v>
      </c>
    </row>
    <row r="682" ht="21.0" hidden="1" customHeight="1" outlineLevel="1">
      <c r="A682" s="165" t="s">
        <v>3093</v>
      </c>
      <c r="B682" s="255" t="s">
        <v>3116</v>
      </c>
      <c r="C682" s="256" t="s">
        <v>99</v>
      </c>
      <c r="D682" s="257">
        <f>4975000/3</f>
        <v>1658333.333</v>
      </c>
      <c r="E682" s="258" t="str">
        <f>vlookup(C682,'Master data'!$A$1:$C$29,3,0)</f>
        <v>Biến phí</v>
      </c>
      <c r="F682" s="258" t="str">
        <f>vlookup(C682,'Master data'!$A$1:$C$29,2,0)</f>
        <v>Chi phí giá vốn</v>
      </c>
    </row>
    <row r="683" ht="21.0" hidden="1" customHeight="1" outlineLevel="1">
      <c r="A683" s="165" t="s">
        <v>3093</v>
      </c>
      <c r="B683" s="259" t="s">
        <v>3117</v>
      </c>
      <c r="C683" s="256" t="s">
        <v>99</v>
      </c>
      <c r="D683" s="260">
        <v>183333.33333333334</v>
      </c>
      <c r="E683" s="254" t="str">
        <f>vlookup(C683,'Master data'!$A$1:$C$29,3,0)</f>
        <v>Biến phí</v>
      </c>
      <c r="F683" s="254" t="str">
        <f>vlookup(C683,'Master data'!$A$1:$C$29,2,0)</f>
        <v>Chi phí giá vốn</v>
      </c>
    </row>
    <row r="684" ht="21.0" hidden="1" customHeight="1" outlineLevel="1">
      <c r="A684" s="165" t="s">
        <v>3093</v>
      </c>
      <c r="B684" s="255" t="s">
        <v>3793</v>
      </c>
      <c r="C684" s="256" t="s">
        <v>99</v>
      </c>
      <c r="D684" s="257">
        <v>5.56E7</v>
      </c>
      <c r="E684" s="258" t="str">
        <f>vlookup(C684,'Master data'!$A$1:$C$29,3,0)</f>
        <v>Biến phí</v>
      </c>
      <c r="F684" s="258" t="str">
        <f>vlookup(C684,'Master data'!$A$1:$C$29,2,0)</f>
        <v>Chi phí giá vốn</v>
      </c>
    </row>
    <row r="685" ht="21.0" hidden="1" customHeight="1" outlineLevel="1">
      <c r="A685" s="165" t="s">
        <v>3093</v>
      </c>
      <c r="B685" s="259" t="s">
        <v>3794</v>
      </c>
      <c r="C685" s="256" t="s">
        <v>70</v>
      </c>
      <c r="D685" s="260">
        <f>165000</f>
        <v>165000</v>
      </c>
      <c r="E685" s="254" t="str">
        <f>vlookup(C685,'Master data'!$A$1:$C$29,3,0)</f>
        <v>Chi phí khác</v>
      </c>
      <c r="F685" s="254" t="str">
        <f>vlookup(C685,'Master data'!$A$1:$C$29,2,0)</f>
        <v>Chi phí khác</v>
      </c>
    </row>
    <row r="686" ht="21.0" hidden="1" customHeight="1" outlineLevel="1">
      <c r="A686" s="165" t="s">
        <v>3093</v>
      </c>
      <c r="B686" s="255" t="s">
        <v>3795</v>
      </c>
      <c r="C686" s="256" t="s">
        <v>70</v>
      </c>
      <c r="D686" s="257">
        <v>316000.0</v>
      </c>
      <c r="E686" s="258" t="str">
        <f>vlookup(C686,'Master data'!$A$1:$C$29,3,0)</f>
        <v>Chi phí khác</v>
      </c>
      <c r="F686" s="258" t="str">
        <f>vlookup(C686,'Master data'!$A$1:$C$29,2,0)</f>
        <v>Chi phí khác</v>
      </c>
    </row>
    <row r="687" ht="21.0" hidden="1" customHeight="1" outlineLevel="1">
      <c r="A687" s="165" t="s">
        <v>3093</v>
      </c>
      <c r="B687" s="259" t="s">
        <v>3118</v>
      </c>
      <c r="C687" s="256" t="s">
        <v>70</v>
      </c>
      <c r="D687" s="260">
        <f>500000+733333</f>
        <v>1233333</v>
      </c>
      <c r="E687" s="254" t="str">
        <f>vlookup(C687,'Master data'!$A$1:$C$29,3,0)</f>
        <v>Chi phí khác</v>
      </c>
      <c r="F687" s="254" t="str">
        <f>vlookup(C687,'Master data'!$A$1:$C$29,2,0)</f>
        <v>Chi phí khác</v>
      </c>
    </row>
    <row r="688" ht="21.0" hidden="1" customHeight="1" outlineLevel="1">
      <c r="A688" s="165" t="s">
        <v>3093</v>
      </c>
      <c r="B688" s="255" t="s">
        <v>3796</v>
      </c>
      <c r="C688" s="256" t="s">
        <v>70</v>
      </c>
      <c r="D688" s="257">
        <v>500000.0</v>
      </c>
      <c r="E688" s="258" t="str">
        <f>vlookup(C688,'Master data'!$A$1:$C$29,3,0)</f>
        <v>Chi phí khác</v>
      </c>
      <c r="F688" s="258" t="str">
        <f>vlookup(C688,'Master data'!$A$1:$C$29,2,0)</f>
        <v>Chi phí khác</v>
      </c>
    </row>
    <row r="689" ht="21.0" hidden="1" customHeight="1" outlineLevel="1">
      <c r="A689" s="165" t="s">
        <v>3093</v>
      </c>
      <c r="B689" s="259" t="s">
        <v>3797</v>
      </c>
      <c r="C689" s="256" t="s">
        <v>70</v>
      </c>
      <c r="D689" s="260">
        <v>1950000.0</v>
      </c>
      <c r="E689" s="254" t="str">
        <f>vlookup(C689,'Master data'!$A$1:$C$29,3,0)</f>
        <v>Chi phí khác</v>
      </c>
      <c r="F689" s="254" t="str">
        <f>vlookup(C689,'Master data'!$A$1:$C$29,2,0)</f>
        <v>Chi phí khác</v>
      </c>
    </row>
    <row r="690" ht="21.0" hidden="1" customHeight="1" outlineLevel="1">
      <c r="A690" s="165" t="s">
        <v>3093</v>
      </c>
      <c r="B690" s="255" t="s">
        <v>3053</v>
      </c>
      <c r="C690" s="256" t="s">
        <v>111</v>
      </c>
      <c r="D690" s="257">
        <v>1.0E7</v>
      </c>
      <c r="E690" s="258" t="str">
        <f>vlookup(C690,'Master data'!$A$1:$C$29,3,0)</f>
        <v>Định phí</v>
      </c>
      <c r="F690" s="258" t="str">
        <f>vlookup(C690,'Master data'!$A$1:$C$29,2,0)</f>
        <v>Chi phí khác</v>
      </c>
    </row>
    <row r="691" ht="21.0" hidden="1" customHeight="1" outlineLevel="1">
      <c r="A691" s="173" t="s">
        <v>3093</v>
      </c>
      <c r="B691" s="267" t="s">
        <v>3798</v>
      </c>
      <c r="C691" s="262" t="s">
        <v>122</v>
      </c>
      <c r="D691" s="268">
        <f>10000000</f>
        <v>10000000</v>
      </c>
      <c r="E691" s="269" t="str">
        <f>vlookup(C691,'Master data'!$A$1:$C$29,3,0)</f>
        <v>Định phí</v>
      </c>
      <c r="F691" s="269" t="str">
        <f>vlookup(C691,'Master data'!$A$1:$C$29,2,0)</f>
        <v>Chi phí khác</v>
      </c>
    </row>
    <row r="692" ht="21.0" customHeight="1" collapsed="1">
      <c r="A692" s="165" t="s">
        <v>3119</v>
      </c>
      <c r="B692" s="274" t="s">
        <v>274</v>
      </c>
      <c r="C692" s="252" t="s">
        <v>112</v>
      </c>
      <c r="D692" s="276">
        <v>0.0</v>
      </c>
      <c r="E692" s="277" t="str">
        <f>vlookup(C692,'Master data'!$A$1:$C$29,3,0)</f>
        <v>Biến phí</v>
      </c>
      <c r="F692" s="277" t="str">
        <f>vlookup(C692,'Master data'!$A$1:$C$29,2,0)</f>
        <v>Chi phí hành chính</v>
      </c>
    </row>
    <row r="693" ht="21.0" hidden="1" customHeight="1" outlineLevel="1">
      <c r="A693" s="165" t="s">
        <v>3119</v>
      </c>
      <c r="B693" s="272" t="s">
        <v>3799</v>
      </c>
      <c r="C693" s="252" t="s">
        <v>95</v>
      </c>
      <c r="D693" s="273">
        <v>3000000.0</v>
      </c>
      <c r="E693" s="258" t="str">
        <f>vlookup(C693,'Master data'!$A$1:$C$29,3,0)</f>
        <v>Biến phí</v>
      </c>
      <c r="F693" s="258" t="str">
        <f>vlookup(C693,'Master data'!$A$1:$C$29,2,0)</f>
        <v>Chi phí bán hàng</v>
      </c>
    </row>
    <row r="694" ht="21.0" hidden="1" customHeight="1" outlineLevel="1">
      <c r="A694" s="165" t="s">
        <v>3119</v>
      </c>
      <c r="B694" s="259" t="s">
        <v>3122</v>
      </c>
      <c r="C694" s="256" t="s">
        <v>101</v>
      </c>
      <c r="D694" s="260">
        <v>550000.0</v>
      </c>
      <c r="E694" s="254" t="str">
        <f>vlookup(C694,'Master data'!$A$1:$C$29,3,0)</f>
        <v>Biến phí</v>
      </c>
      <c r="F694" s="254" t="str">
        <f>vlookup(C694,'Master data'!$A$1:$C$29,2,0)</f>
        <v>Chi phí bán hàng</v>
      </c>
    </row>
    <row r="695" ht="21.0" hidden="1" customHeight="1" outlineLevel="1">
      <c r="A695" s="165" t="s">
        <v>3119</v>
      </c>
      <c r="B695" s="255" t="s">
        <v>3034</v>
      </c>
      <c r="C695" s="256" t="s">
        <v>95</v>
      </c>
      <c r="D695" s="257">
        <v>2000000.0</v>
      </c>
      <c r="E695" s="258" t="str">
        <f>vlookup(C695,'Master data'!$A$1:$C$29,3,0)</f>
        <v>Biến phí</v>
      </c>
      <c r="F695" s="258" t="str">
        <f>vlookup(C695,'Master data'!$A$1:$C$29,2,0)</f>
        <v>Chi phí bán hàng</v>
      </c>
    </row>
    <row r="696" ht="21.0" hidden="1" customHeight="1" outlineLevel="1">
      <c r="A696" s="165" t="s">
        <v>3119</v>
      </c>
      <c r="B696" s="259" t="s">
        <v>3800</v>
      </c>
      <c r="C696" s="256" t="s">
        <v>101</v>
      </c>
      <c r="D696" s="260">
        <v>500000.0</v>
      </c>
      <c r="E696" s="254" t="str">
        <f>vlookup(C696,'Master data'!$A$1:$C$29,3,0)</f>
        <v>Biến phí</v>
      </c>
      <c r="F696" s="254" t="str">
        <f>vlookup(C696,'Master data'!$A$1:$C$29,2,0)</f>
        <v>Chi phí bán hàng</v>
      </c>
    </row>
    <row r="697" ht="21.0" hidden="1" customHeight="1" outlineLevel="1">
      <c r="A697" s="165" t="s">
        <v>3119</v>
      </c>
      <c r="B697" s="255" t="s">
        <v>3801</v>
      </c>
      <c r="C697" s="256" t="s">
        <v>112</v>
      </c>
      <c r="D697" s="257">
        <v>553000.0</v>
      </c>
      <c r="E697" s="258" t="str">
        <f>vlookup(C697,'Master data'!$A$1:$C$29,3,0)</f>
        <v>Biến phí</v>
      </c>
      <c r="F697" s="258" t="str">
        <f>vlookup(C697,'Master data'!$A$1:$C$29,2,0)</f>
        <v>Chi phí hành chính</v>
      </c>
    </row>
    <row r="698" ht="21.0" hidden="1" customHeight="1" outlineLevel="1">
      <c r="A698" s="165" t="s">
        <v>3119</v>
      </c>
      <c r="B698" s="259" t="s">
        <v>3802</v>
      </c>
      <c r="C698" s="256" t="s">
        <v>95</v>
      </c>
      <c r="D698" s="260">
        <v>1000000.0</v>
      </c>
      <c r="E698" s="254" t="str">
        <f>vlookup(C698,'Master data'!$A$1:$C$29,3,0)</f>
        <v>Biến phí</v>
      </c>
      <c r="F698" s="254" t="str">
        <f>vlookup(C698,'Master data'!$A$1:$C$29,2,0)</f>
        <v>Chi phí bán hàng</v>
      </c>
    </row>
    <row r="699" ht="21.0" hidden="1" customHeight="1" outlineLevel="1">
      <c r="A699" s="165" t="s">
        <v>3119</v>
      </c>
      <c r="B699" s="255" t="s">
        <v>3128</v>
      </c>
      <c r="C699" s="256" t="s">
        <v>95</v>
      </c>
      <c r="D699" s="257">
        <v>3.4727E7</v>
      </c>
      <c r="E699" s="258" t="str">
        <f>vlookup(C699,'Master data'!$A$1:$C$29,3,0)</f>
        <v>Biến phí</v>
      </c>
      <c r="F699" s="258" t="str">
        <f>vlookup(C699,'Master data'!$A$1:$C$29,2,0)</f>
        <v>Chi phí bán hàng</v>
      </c>
    </row>
    <row r="700" ht="21.0" hidden="1" customHeight="1" outlineLevel="1">
      <c r="A700" s="165" t="s">
        <v>3119</v>
      </c>
      <c r="B700" s="259" t="s">
        <v>3129</v>
      </c>
      <c r="C700" s="256" t="s">
        <v>112</v>
      </c>
      <c r="D700" s="260">
        <v>506667.0</v>
      </c>
      <c r="E700" s="254" t="str">
        <f>vlookup(C700,'Master data'!$A$1:$C$29,3,0)</f>
        <v>Biến phí</v>
      </c>
      <c r="F700" s="254" t="str">
        <f>vlookup(C700,'Master data'!$A$1:$C$29,2,0)</f>
        <v>Chi phí hành chính</v>
      </c>
    </row>
    <row r="701" ht="21.0" hidden="1" customHeight="1" outlineLevel="1">
      <c r="A701" s="165" t="s">
        <v>3119</v>
      </c>
      <c r="B701" s="255" t="s">
        <v>3802</v>
      </c>
      <c r="C701" s="256" t="s">
        <v>95</v>
      </c>
      <c r="D701" s="257">
        <v>3000000.0</v>
      </c>
      <c r="E701" s="258" t="str">
        <f>vlookup(C701,'Master data'!$A$1:$C$29,3,0)</f>
        <v>Biến phí</v>
      </c>
      <c r="F701" s="258" t="str">
        <f>vlookup(C701,'Master data'!$A$1:$C$29,2,0)</f>
        <v>Chi phí bán hàng</v>
      </c>
    </row>
    <row r="702" ht="21.0" hidden="1" customHeight="1" outlineLevel="1">
      <c r="A702" s="165" t="s">
        <v>3119</v>
      </c>
      <c r="B702" s="259" t="s">
        <v>3131</v>
      </c>
      <c r="C702" s="256" t="s">
        <v>101</v>
      </c>
      <c r="D702" s="260">
        <v>2800000.0</v>
      </c>
      <c r="E702" s="254" t="str">
        <f>vlookup(C702,'Master data'!$A$1:$C$29,3,0)</f>
        <v>Biến phí</v>
      </c>
      <c r="F702" s="254" t="str">
        <f>vlookup(C702,'Master data'!$A$1:$C$29,2,0)</f>
        <v>Chi phí bán hàng</v>
      </c>
    </row>
    <row r="703" ht="21.0" hidden="1" customHeight="1" outlineLevel="1">
      <c r="A703" s="165" t="s">
        <v>3119</v>
      </c>
      <c r="B703" s="255" t="s">
        <v>2526</v>
      </c>
      <c r="C703" s="256" t="s">
        <v>118</v>
      </c>
      <c r="D703" s="257">
        <v>5383333.0</v>
      </c>
      <c r="E703" s="258" t="str">
        <f>vlookup(C703,'Master data'!$A$1:$C$29,3,0)</f>
        <v>Định phí</v>
      </c>
      <c r="F703" s="258" t="str">
        <f>vlookup(C703,'Master data'!$A$1:$C$29,2,0)</f>
        <v>Chi phí hành chính</v>
      </c>
    </row>
    <row r="704" ht="21.0" hidden="1" customHeight="1" outlineLevel="1">
      <c r="A704" s="165" t="s">
        <v>3119</v>
      </c>
      <c r="B704" s="259" t="s">
        <v>3068</v>
      </c>
      <c r="C704" s="256" t="s">
        <v>106</v>
      </c>
      <c r="D704" s="260">
        <v>4391374.0</v>
      </c>
      <c r="E704" s="254" t="str">
        <f>vlookup(C704,'Master data'!$A$1:$C$29,3,0)</f>
        <v>Biến phí</v>
      </c>
      <c r="F704" s="254" t="str">
        <f>vlookup(C704,'Master data'!$A$1:$C$29,2,0)</f>
        <v>Chi phí bán hàng</v>
      </c>
    </row>
    <row r="705" ht="21.0" hidden="1" customHeight="1" outlineLevel="1">
      <c r="A705" s="165" t="s">
        <v>3119</v>
      </c>
      <c r="B705" s="255" t="s">
        <v>3752</v>
      </c>
      <c r="C705" s="256" t="s">
        <v>95</v>
      </c>
      <c r="D705" s="257">
        <v>2.55E8</v>
      </c>
      <c r="E705" s="258" t="str">
        <f>vlookup(C705,'Master data'!$A$1:$C$29,3,0)</f>
        <v>Biến phí</v>
      </c>
      <c r="F705" s="258" t="str">
        <f>vlookup(C705,'Master data'!$A$1:$C$29,2,0)</f>
        <v>Chi phí bán hàng</v>
      </c>
    </row>
    <row r="706" ht="21.0" hidden="1" customHeight="1" outlineLevel="1">
      <c r="A706" s="165" t="s">
        <v>3119</v>
      </c>
      <c r="B706" s="259" t="s">
        <v>3803</v>
      </c>
      <c r="C706" s="256" t="s">
        <v>95</v>
      </c>
      <c r="D706" s="260">
        <v>7900000.0</v>
      </c>
      <c r="E706" s="254" t="str">
        <f>vlookup(C706,'Master data'!$A$1:$C$29,3,0)</f>
        <v>Biến phí</v>
      </c>
      <c r="F706" s="254" t="str">
        <f>vlookup(C706,'Master data'!$A$1:$C$29,2,0)</f>
        <v>Chi phí bán hàng</v>
      </c>
    </row>
    <row r="707" ht="21.0" hidden="1" customHeight="1" outlineLevel="1">
      <c r="A707" s="165" t="s">
        <v>3119</v>
      </c>
      <c r="B707" s="255" t="s">
        <v>2437</v>
      </c>
      <c r="C707" s="256" t="s">
        <v>95</v>
      </c>
      <c r="D707" s="257">
        <v>1.1E7</v>
      </c>
      <c r="E707" s="258" t="str">
        <f>vlookup(C707,'Master data'!$A$1:$C$29,3,0)</f>
        <v>Biến phí</v>
      </c>
      <c r="F707" s="258" t="str">
        <f>vlookup(C707,'Master data'!$A$1:$C$29,2,0)</f>
        <v>Chi phí bán hàng</v>
      </c>
    </row>
    <row r="708" ht="21.0" hidden="1" customHeight="1" outlineLevel="1">
      <c r="A708" s="165" t="s">
        <v>3119</v>
      </c>
      <c r="B708" s="259" t="s">
        <v>3804</v>
      </c>
      <c r="C708" s="256" t="s">
        <v>95</v>
      </c>
      <c r="D708" s="260">
        <v>2.0E7</v>
      </c>
      <c r="E708" s="254" t="str">
        <f>vlookup(C708,'Master data'!$A$1:$C$29,3,0)</f>
        <v>Biến phí</v>
      </c>
      <c r="F708" s="254" t="str">
        <f>vlookup(C708,'Master data'!$A$1:$C$29,2,0)</f>
        <v>Chi phí bán hàng</v>
      </c>
    </row>
    <row r="709" ht="21.0" hidden="1" customHeight="1" outlineLevel="1">
      <c r="A709" s="165" t="s">
        <v>3119</v>
      </c>
      <c r="B709" s="255" t="s">
        <v>3805</v>
      </c>
      <c r="C709" s="256" t="s">
        <v>95</v>
      </c>
      <c r="D709" s="257">
        <v>1.0E7</v>
      </c>
      <c r="E709" s="258" t="str">
        <f>vlookup(C709,'Master data'!$A$1:$C$29,3,0)</f>
        <v>Biến phí</v>
      </c>
      <c r="F709" s="258" t="str">
        <f>vlookup(C709,'Master data'!$A$1:$C$29,2,0)</f>
        <v>Chi phí bán hàng</v>
      </c>
    </row>
    <row r="710" ht="21.0" hidden="1" customHeight="1" outlineLevel="1">
      <c r="A710" s="165" t="s">
        <v>3119</v>
      </c>
      <c r="B710" s="259" t="s">
        <v>3806</v>
      </c>
      <c r="C710" s="256" t="s">
        <v>95</v>
      </c>
      <c r="D710" s="260">
        <v>1.891E7</v>
      </c>
      <c r="E710" s="254" t="str">
        <f>vlookup(C710,'Master data'!$A$1:$C$29,3,0)</f>
        <v>Biến phí</v>
      </c>
      <c r="F710" s="254" t="str">
        <f>vlookup(C710,'Master data'!$A$1:$C$29,2,0)</f>
        <v>Chi phí bán hàng</v>
      </c>
    </row>
    <row r="711" ht="21.0" hidden="1" customHeight="1" outlineLevel="1">
      <c r="A711" s="165" t="s">
        <v>3119</v>
      </c>
      <c r="B711" s="255" t="s">
        <v>3133</v>
      </c>
      <c r="C711" s="256" t="s">
        <v>95</v>
      </c>
      <c r="D711" s="257">
        <v>1083333.0</v>
      </c>
      <c r="E711" s="258" t="str">
        <f>vlookup(C711,'Master data'!$A$1:$C$29,3,0)</f>
        <v>Biến phí</v>
      </c>
      <c r="F711" s="258" t="str">
        <f>vlookup(C711,'Master data'!$A$1:$C$29,2,0)</f>
        <v>Chi phí bán hàng</v>
      </c>
    </row>
    <row r="712" ht="21.0" hidden="1" customHeight="1" outlineLevel="1">
      <c r="A712" s="165" t="s">
        <v>3119</v>
      </c>
      <c r="B712" s="259" t="s">
        <v>3134</v>
      </c>
      <c r="C712" s="256" t="s">
        <v>95</v>
      </c>
      <c r="D712" s="260">
        <v>1333333.0</v>
      </c>
      <c r="E712" s="254" t="str">
        <f>vlookup(C712,'Master data'!$A$1:$C$29,3,0)</f>
        <v>Biến phí</v>
      </c>
      <c r="F712" s="254" t="str">
        <f>vlookup(C712,'Master data'!$A$1:$C$29,2,0)</f>
        <v>Chi phí bán hàng</v>
      </c>
    </row>
    <row r="713" ht="21.0" hidden="1" customHeight="1" outlineLevel="1">
      <c r="A713" s="165" t="s">
        <v>3119</v>
      </c>
      <c r="B713" s="255" t="s">
        <v>3807</v>
      </c>
      <c r="C713" s="256" t="s">
        <v>95</v>
      </c>
      <c r="D713" s="257">
        <v>5000000.0</v>
      </c>
      <c r="E713" s="258" t="str">
        <f>vlookup(C713,'Master data'!$A$1:$C$29,3,0)</f>
        <v>Biến phí</v>
      </c>
      <c r="F713" s="258" t="str">
        <f>vlookup(C713,'Master data'!$A$1:$C$29,2,0)</f>
        <v>Chi phí bán hàng</v>
      </c>
    </row>
    <row r="714" ht="21.0" hidden="1" customHeight="1" outlineLevel="1">
      <c r="A714" s="165" t="s">
        <v>3119</v>
      </c>
      <c r="B714" s="259" t="s">
        <v>3135</v>
      </c>
      <c r="C714" s="256" t="s">
        <v>95</v>
      </c>
      <c r="D714" s="260">
        <v>6666667.0</v>
      </c>
      <c r="E714" s="254" t="str">
        <f>vlookup(C714,'Master data'!$A$1:$C$29,3,0)</f>
        <v>Biến phí</v>
      </c>
      <c r="F714" s="254" t="str">
        <f>vlookup(C714,'Master data'!$A$1:$C$29,2,0)</f>
        <v>Chi phí bán hàng</v>
      </c>
    </row>
    <row r="715" ht="21.0" hidden="1" customHeight="1" outlineLevel="1">
      <c r="A715" s="165" t="s">
        <v>3119</v>
      </c>
      <c r="B715" s="255" t="s">
        <v>3808</v>
      </c>
      <c r="C715" s="256" t="s">
        <v>95</v>
      </c>
      <c r="D715" s="257">
        <v>2110000.0</v>
      </c>
      <c r="E715" s="258" t="str">
        <f>vlookup(C715,'Master data'!$A$1:$C$29,3,0)</f>
        <v>Biến phí</v>
      </c>
      <c r="F715" s="258" t="str">
        <f>vlookup(C715,'Master data'!$A$1:$C$29,2,0)</f>
        <v>Chi phí bán hàng</v>
      </c>
    </row>
    <row r="716" ht="21.0" hidden="1" customHeight="1" outlineLevel="1">
      <c r="A716" s="165" t="s">
        <v>3119</v>
      </c>
      <c r="B716" s="259" t="s">
        <v>3136</v>
      </c>
      <c r="C716" s="256" t="s">
        <v>95</v>
      </c>
      <c r="D716" s="260">
        <v>726667.0</v>
      </c>
      <c r="E716" s="254" t="str">
        <f>vlookup(C716,'Master data'!$A$1:$C$29,3,0)</f>
        <v>Biến phí</v>
      </c>
      <c r="F716" s="254" t="str">
        <f>vlookup(C716,'Master data'!$A$1:$C$29,2,0)</f>
        <v>Chi phí bán hàng</v>
      </c>
    </row>
    <row r="717" ht="21.0" hidden="1" customHeight="1" outlineLevel="1">
      <c r="A717" s="165" t="s">
        <v>3119</v>
      </c>
      <c r="B717" s="255" t="s">
        <v>3137</v>
      </c>
      <c r="C717" s="256" t="s">
        <v>95</v>
      </c>
      <c r="D717" s="257">
        <v>1.4562E7</v>
      </c>
      <c r="E717" s="258" t="str">
        <f>vlookup(C717,'Master data'!$A$1:$C$29,3,0)</f>
        <v>Biến phí</v>
      </c>
      <c r="F717" s="258" t="str">
        <f>vlookup(C717,'Master data'!$A$1:$C$29,2,0)</f>
        <v>Chi phí bán hàng</v>
      </c>
    </row>
    <row r="718" ht="21.0" hidden="1" customHeight="1" outlineLevel="1">
      <c r="A718" s="165" t="s">
        <v>3119</v>
      </c>
      <c r="B718" s="259" t="s">
        <v>3809</v>
      </c>
      <c r="C718" s="256" t="s">
        <v>95</v>
      </c>
      <c r="D718" s="260">
        <v>1000000.0</v>
      </c>
      <c r="E718" s="254" t="str">
        <f>vlookup(C718,'Master data'!$A$1:$C$29,3,0)</f>
        <v>Biến phí</v>
      </c>
      <c r="F718" s="254" t="str">
        <f>vlookup(C718,'Master data'!$A$1:$C$29,2,0)</f>
        <v>Chi phí bán hàng</v>
      </c>
    </row>
    <row r="719" ht="21.0" hidden="1" customHeight="1" outlineLevel="1">
      <c r="A719" s="165" t="s">
        <v>3119</v>
      </c>
      <c r="B719" s="255" t="s">
        <v>3810</v>
      </c>
      <c r="C719" s="256" t="s">
        <v>95</v>
      </c>
      <c r="D719" s="257">
        <v>410000.0</v>
      </c>
      <c r="E719" s="258" t="str">
        <f>vlookup(C719,'Master data'!$A$1:$C$29,3,0)</f>
        <v>Biến phí</v>
      </c>
      <c r="F719" s="258" t="str">
        <f>vlookup(C719,'Master data'!$A$1:$C$29,2,0)</f>
        <v>Chi phí bán hàng</v>
      </c>
    </row>
    <row r="720" ht="21.0" hidden="1" customHeight="1" outlineLevel="1">
      <c r="A720" s="165" t="s">
        <v>3119</v>
      </c>
      <c r="B720" s="259" t="s">
        <v>1260</v>
      </c>
      <c r="C720" s="256" t="s">
        <v>95</v>
      </c>
      <c r="D720" s="260">
        <v>3638750.0</v>
      </c>
      <c r="E720" s="254" t="str">
        <f>vlookup(C720,'Master data'!$A$1:$C$29,3,0)</f>
        <v>Biến phí</v>
      </c>
      <c r="F720" s="254" t="str">
        <f>vlookup(C720,'Master data'!$A$1:$C$29,2,0)</f>
        <v>Chi phí bán hàng</v>
      </c>
    </row>
    <row r="721" ht="21.0" hidden="1" customHeight="1" outlineLevel="1">
      <c r="A721" s="165" t="s">
        <v>3119</v>
      </c>
      <c r="B721" s="255" t="s">
        <v>3811</v>
      </c>
      <c r="C721" s="256" t="s">
        <v>95</v>
      </c>
      <c r="D721" s="257">
        <v>480000.0</v>
      </c>
      <c r="E721" s="258" t="str">
        <f>vlookup(C721,'Master data'!$A$1:$C$29,3,0)</f>
        <v>Biến phí</v>
      </c>
      <c r="F721" s="258" t="str">
        <f>vlookup(C721,'Master data'!$A$1:$C$29,2,0)</f>
        <v>Chi phí bán hàng</v>
      </c>
    </row>
    <row r="722" ht="21.0" hidden="1" customHeight="1" outlineLevel="1">
      <c r="A722" s="165" t="s">
        <v>3119</v>
      </c>
      <c r="B722" s="259" t="s">
        <v>3138</v>
      </c>
      <c r="C722" s="256" t="s">
        <v>95</v>
      </c>
      <c r="D722" s="260">
        <v>1.375E7</v>
      </c>
      <c r="E722" s="254" t="str">
        <f>vlookup(C722,'Master data'!$A$1:$C$29,3,0)</f>
        <v>Biến phí</v>
      </c>
      <c r="F722" s="254" t="str">
        <f>vlookup(C722,'Master data'!$A$1:$C$29,2,0)</f>
        <v>Chi phí bán hàng</v>
      </c>
    </row>
    <row r="723" ht="21.0" hidden="1" customHeight="1" outlineLevel="1">
      <c r="A723" s="165" t="s">
        <v>3119</v>
      </c>
      <c r="B723" s="255" t="s">
        <v>3140</v>
      </c>
      <c r="C723" s="256" t="s">
        <v>95</v>
      </c>
      <c r="D723" s="257">
        <v>7666667.0</v>
      </c>
      <c r="E723" s="258" t="str">
        <f>vlookup(C723,'Master data'!$A$1:$C$29,3,0)</f>
        <v>Biến phí</v>
      </c>
      <c r="F723" s="258" t="str">
        <f>vlookup(C723,'Master data'!$A$1:$C$29,2,0)</f>
        <v>Chi phí bán hàng</v>
      </c>
    </row>
    <row r="724" ht="21.0" hidden="1" customHeight="1" outlineLevel="1">
      <c r="A724" s="165" t="s">
        <v>3119</v>
      </c>
      <c r="B724" s="259" t="s">
        <v>3812</v>
      </c>
      <c r="C724" s="256" t="s">
        <v>95</v>
      </c>
      <c r="D724" s="260">
        <v>5000000.0</v>
      </c>
      <c r="E724" s="254" t="str">
        <f>vlookup(C724,'Master data'!$A$1:$C$29,3,0)</f>
        <v>Biến phí</v>
      </c>
      <c r="F724" s="254" t="str">
        <f>vlookup(C724,'Master data'!$A$1:$C$29,2,0)</f>
        <v>Chi phí bán hàng</v>
      </c>
    </row>
    <row r="725" ht="21.0" hidden="1" customHeight="1" outlineLevel="1">
      <c r="A725" s="165" t="s">
        <v>3119</v>
      </c>
      <c r="B725" s="255" t="s">
        <v>3141</v>
      </c>
      <c r="C725" s="256" t="s">
        <v>95</v>
      </c>
      <c r="D725" s="257">
        <v>498333.0</v>
      </c>
      <c r="E725" s="258" t="str">
        <f>vlookup(C725,'Master data'!$A$1:$C$29,3,0)</f>
        <v>Biến phí</v>
      </c>
      <c r="F725" s="258" t="str">
        <f>vlookup(C725,'Master data'!$A$1:$C$29,2,0)</f>
        <v>Chi phí bán hàng</v>
      </c>
    </row>
    <row r="726" ht="21.0" hidden="1" customHeight="1" outlineLevel="1">
      <c r="A726" s="165" t="s">
        <v>3119</v>
      </c>
      <c r="B726" s="259" t="s">
        <v>3813</v>
      </c>
      <c r="C726" s="256" t="s">
        <v>95</v>
      </c>
      <c r="D726" s="260">
        <v>1.35E7</v>
      </c>
      <c r="E726" s="254" t="str">
        <f>vlookup(C726,'Master data'!$A$1:$C$29,3,0)</f>
        <v>Biến phí</v>
      </c>
      <c r="F726" s="254" t="str">
        <f>vlookup(C726,'Master data'!$A$1:$C$29,2,0)</f>
        <v>Chi phí bán hàng</v>
      </c>
    </row>
    <row r="727" ht="21.0" hidden="1" customHeight="1" outlineLevel="1">
      <c r="A727" s="165" t="s">
        <v>3119</v>
      </c>
      <c r="B727" s="255" t="s">
        <v>3814</v>
      </c>
      <c r="C727" s="256" t="s">
        <v>95</v>
      </c>
      <c r="D727" s="257">
        <v>7200000.0</v>
      </c>
      <c r="E727" s="258" t="str">
        <f>vlookup(C727,'Master data'!$A$1:$C$29,3,0)</f>
        <v>Biến phí</v>
      </c>
      <c r="F727" s="258" t="str">
        <f>vlookup(C727,'Master data'!$A$1:$C$29,2,0)</f>
        <v>Chi phí bán hàng</v>
      </c>
    </row>
    <row r="728" ht="21.0" hidden="1" customHeight="1" outlineLevel="1">
      <c r="A728" s="165" t="s">
        <v>3119</v>
      </c>
      <c r="B728" s="259" t="s">
        <v>3142</v>
      </c>
      <c r="C728" s="256" t="s">
        <v>95</v>
      </c>
      <c r="D728" s="260">
        <v>2300000.0</v>
      </c>
      <c r="E728" s="254" t="str">
        <f>vlookup(C728,'Master data'!$A$1:$C$29,3,0)</f>
        <v>Biến phí</v>
      </c>
      <c r="F728" s="254" t="str">
        <f>vlookup(C728,'Master data'!$A$1:$C$29,2,0)</f>
        <v>Chi phí bán hàng</v>
      </c>
    </row>
    <row r="729" ht="21.0" hidden="1" customHeight="1" outlineLevel="1">
      <c r="A729" s="165" t="s">
        <v>3119</v>
      </c>
      <c r="B729" s="255" t="s">
        <v>3815</v>
      </c>
      <c r="C729" s="256" t="s">
        <v>95</v>
      </c>
      <c r="D729" s="257">
        <v>7200000.0</v>
      </c>
      <c r="E729" s="258" t="str">
        <f>vlookup(C729,'Master data'!$A$1:$C$29,3,0)</f>
        <v>Biến phí</v>
      </c>
      <c r="F729" s="258" t="str">
        <f>vlookup(C729,'Master data'!$A$1:$C$29,2,0)</f>
        <v>Chi phí bán hàng</v>
      </c>
    </row>
    <row r="730" ht="21.0" hidden="1" customHeight="1" outlineLevel="1">
      <c r="A730" s="165" t="s">
        <v>3119</v>
      </c>
      <c r="B730" s="259" t="s">
        <v>3816</v>
      </c>
      <c r="C730" s="256" t="s">
        <v>95</v>
      </c>
      <c r="D730" s="260">
        <v>2.25E7</v>
      </c>
      <c r="E730" s="254" t="str">
        <f>vlookup(C730,'Master data'!$A$1:$C$29,3,0)</f>
        <v>Biến phí</v>
      </c>
      <c r="F730" s="254" t="str">
        <f>vlookup(C730,'Master data'!$A$1:$C$29,2,0)</f>
        <v>Chi phí bán hàng</v>
      </c>
    </row>
    <row r="731" ht="21.0" hidden="1" customHeight="1" outlineLevel="1">
      <c r="A731" s="165" t="s">
        <v>3119</v>
      </c>
      <c r="B731" s="255" t="s">
        <v>3817</v>
      </c>
      <c r="C731" s="256" t="s">
        <v>95</v>
      </c>
      <c r="D731" s="257">
        <v>3113000.0</v>
      </c>
      <c r="E731" s="258" t="str">
        <f>vlookup(C731,'Master data'!$A$1:$C$29,3,0)</f>
        <v>Biến phí</v>
      </c>
      <c r="F731" s="258" t="str">
        <f>vlookup(C731,'Master data'!$A$1:$C$29,2,0)</f>
        <v>Chi phí bán hàng</v>
      </c>
    </row>
    <row r="732" ht="21.0" hidden="1" customHeight="1" outlineLevel="1">
      <c r="A732" s="165" t="s">
        <v>3119</v>
      </c>
      <c r="B732" s="259" t="s">
        <v>3818</v>
      </c>
      <c r="C732" s="256" t="s">
        <v>95</v>
      </c>
      <c r="D732" s="260">
        <v>9600000.0</v>
      </c>
      <c r="E732" s="254" t="str">
        <f>vlookup(C732,'Master data'!$A$1:$C$29,3,0)</f>
        <v>Biến phí</v>
      </c>
      <c r="F732" s="254" t="str">
        <f>vlookup(C732,'Master data'!$A$1:$C$29,2,0)</f>
        <v>Chi phí bán hàng</v>
      </c>
    </row>
    <row r="733" ht="21.0" hidden="1" customHeight="1" outlineLevel="1">
      <c r="A733" s="165" t="s">
        <v>3119</v>
      </c>
      <c r="B733" s="255" t="s">
        <v>3819</v>
      </c>
      <c r="C733" s="256" t="s">
        <v>95</v>
      </c>
      <c r="D733" s="257">
        <v>2400000.0</v>
      </c>
      <c r="E733" s="258" t="str">
        <f>vlookup(C733,'Master data'!$A$1:$C$29,3,0)</f>
        <v>Biến phí</v>
      </c>
      <c r="F733" s="258" t="str">
        <f>vlookup(C733,'Master data'!$A$1:$C$29,2,0)</f>
        <v>Chi phí bán hàng</v>
      </c>
    </row>
    <row r="734" ht="21.0" hidden="1" customHeight="1" outlineLevel="1">
      <c r="A734" s="165" t="s">
        <v>3119</v>
      </c>
      <c r="B734" s="259" t="s">
        <v>3820</v>
      </c>
      <c r="C734" s="256" t="s">
        <v>95</v>
      </c>
      <c r="D734" s="260">
        <v>450000.0</v>
      </c>
      <c r="E734" s="254" t="str">
        <f>vlookup(C734,'Master data'!$A$1:$C$29,3,0)</f>
        <v>Biến phí</v>
      </c>
      <c r="F734" s="254" t="str">
        <f>vlookup(C734,'Master data'!$A$1:$C$29,2,0)</f>
        <v>Chi phí bán hàng</v>
      </c>
    </row>
    <row r="735" ht="21.0" hidden="1" customHeight="1" outlineLevel="1">
      <c r="A735" s="165" t="s">
        <v>3119</v>
      </c>
      <c r="B735" s="255" t="s">
        <v>3821</v>
      </c>
      <c r="C735" s="256" t="s">
        <v>95</v>
      </c>
      <c r="D735" s="257">
        <v>356000.0</v>
      </c>
      <c r="E735" s="258" t="str">
        <f>vlookup(C735,'Master data'!$A$1:$C$29,3,0)</f>
        <v>Biến phí</v>
      </c>
      <c r="F735" s="258" t="str">
        <f>vlookup(C735,'Master data'!$A$1:$C$29,2,0)</f>
        <v>Chi phí bán hàng</v>
      </c>
    </row>
    <row r="736" ht="21.0" hidden="1" customHeight="1" outlineLevel="1">
      <c r="A736" s="165" t="s">
        <v>3119</v>
      </c>
      <c r="B736" s="259" t="s">
        <v>3822</v>
      </c>
      <c r="C736" s="256" t="s">
        <v>95</v>
      </c>
      <c r="D736" s="260">
        <v>3800000.0</v>
      </c>
      <c r="E736" s="254" t="str">
        <f>vlookup(C736,'Master data'!$A$1:$C$29,3,0)</f>
        <v>Biến phí</v>
      </c>
      <c r="F736" s="254" t="str">
        <f>vlookup(C736,'Master data'!$A$1:$C$29,2,0)</f>
        <v>Chi phí bán hàng</v>
      </c>
    </row>
    <row r="737" ht="21.0" hidden="1" customHeight="1" outlineLevel="1">
      <c r="A737" s="165" t="s">
        <v>3119</v>
      </c>
      <c r="B737" s="255" t="s">
        <v>3823</v>
      </c>
      <c r="C737" s="256" t="s">
        <v>95</v>
      </c>
      <c r="D737" s="257">
        <v>700000.0</v>
      </c>
      <c r="E737" s="258" t="str">
        <f>vlookup(C737,'Master data'!$A$1:$C$29,3,0)</f>
        <v>Biến phí</v>
      </c>
      <c r="F737" s="258" t="str">
        <f>vlookup(C737,'Master data'!$A$1:$C$29,2,0)</f>
        <v>Chi phí bán hàng</v>
      </c>
    </row>
    <row r="738" ht="21.0" hidden="1" customHeight="1" outlineLevel="1">
      <c r="A738" s="165" t="s">
        <v>3119</v>
      </c>
      <c r="B738" s="259" t="s">
        <v>3008</v>
      </c>
      <c r="C738" s="256" t="s">
        <v>120</v>
      </c>
      <c r="D738" s="260">
        <v>9.54525E7</v>
      </c>
      <c r="E738" s="254" t="str">
        <f>vlookup(C738,'Master data'!$A$1:$C$29,3,0)</f>
        <v>Định phí</v>
      </c>
      <c r="F738" s="254" t="str">
        <f>vlookup(C738,'Master data'!$A$1:$C$29,2,0)</f>
        <v>Chi phí QLDN</v>
      </c>
    </row>
    <row r="739" ht="21.0" hidden="1" customHeight="1" outlineLevel="1">
      <c r="A739" s="165" t="s">
        <v>3119</v>
      </c>
      <c r="B739" s="255" t="s">
        <v>3009</v>
      </c>
      <c r="C739" s="256" t="s">
        <v>116</v>
      </c>
      <c r="D739" s="257">
        <v>1.9273323E7</v>
      </c>
      <c r="E739" s="258" t="str">
        <f>vlookup(C739,'Master data'!$A$1:$C$29,3,0)</f>
        <v>Định phí</v>
      </c>
      <c r="F739" s="258" t="str">
        <f>vlookup(C739,'Master data'!$A$1:$C$29,2,0)</f>
        <v>Chi phí hành chính</v>
      </c>
    </row>
    <row r="740" ht="21.0" hidden="1" customHeight="1" outlineLevel="1">
      <c r="A740" s="165" t="s">
        <v>3119</v>
      </c>
      <c r="B740" s="259" t="s">
        <v>3110</v>
      </c>
      <c r="C740" s="256" t="s">
        <v>116</v>
      </c>
      <c r="D740" s="260">
        <v>1537741.0</v>
      </c>
      <c r="E740" s="254" t="str">
        <f>vlookup(C740,'Master data'!$A$1:$C$29,3,0)</f>
        <v>Định phí</v>
      </c>
      <c r="F740" s="254" t="str">
        <f>vlookup(C740,'Master data'!$A$1:$C$29,2,0)</f>
        <v>Chi phí hành chính</v>
      </c>
    </row>
    <row r="741" ht="21.0" hidden="1" customHeight="1" outlineLevel="1">
      <c r="A741" s="165" t="s">
        <v>3119</v>
      </c>
      <c r="B741" s="255" t="s">
        <v>2403</v>
      </c>
      <c r="C741" s="256" t="s">
        <v>121</v>
      </c>
      <c r="D741" s="286">
        <v>2.178816E7</v>
      </c>
      <c r="E741" s="258" t="str">
        <f>vlookup(C741,'Master data'!$A$1:$C$29,3,0)</f>
        <v>Định phí</v>
      </c>
      <c r="F741" s="258" t="str">
        <f>vlookup(C741,'Master data'!$A$1:$C$29,2,0)</f>
        <v>Chi phí QLDN</v>
      </c>
    </row>
    <row r="742" ht="21.0" hidden="1" customHeight="1" outlineLevel="1">
      <c r="A742" s="165" t="s">
        <v>3119</v>
      </c>
      <c r="B742" s="259" t="s">
        <v>3599</v>
      </c>
      <c r="C742" s="256" t="s">
        <v>123</v>
      </c>
      <c r="D742" s="260">
        <v>2.2E7</v>
      </c>
      <c r="E742" s="254" t="str">
        <f>vlookup(C742,'Master data'!$A$1:$C$29,3,0)</f>
        <v>Định phí</v>
      </c>
      <c r="F742" s="254" t="str">
        <f>vlookup(C742,'Master data'!$A$1:$C$29,2,0)</f>
        <v>Chi phí QLDN</v>
      </c>
    </row>
    <row r="743" ht="21.0" hidden="1" customHeight="1" outlineLevel="1">
      <c r="A743" s="165" t="s">
        <v>3119</v>
      </c>
      <c r="B743" s="255" t="s">
        <v>800</v>
      </c>
      <c r="C743" s="256" t="s">
        <v>120</v>
      </c>
      <c r="D743" s="257">
        <v>8017333.0</v>
      </c>
      <c r="E743" s="258" t="str">
        <f>vlookup(C743,'Master data'!$A$1:$C$29,3,0)</f>
        <v>Định phí</v>
      </c>
      <c r="F743" s="258" t="str">
        <f>vlookup(C743,'Master data'!$A$1:$C$29,2,0)</f>
        <v>Chi phí QLDN</v>
      </c>
    </row>
    <row r="744" ht="21.0" hidden="1" customHeight="1" outlineLevel="1">
      <c r="A744" s="165" t="s">
        <v>3119</v>
      </c>
      <c r="B744" s="259" t="s">
        <v>961</v>
      </c>
      <c r="C744" s="284" t="s">
        <v>112</v>
      </c>
      <c r="D744" s="260">
        <v>715000.0</v>
      </c>
      <c r="E744" s="254" t="str">
        <f>vlookup(C744,'Master data'!$A$1:$C$29,3,0)</f>
        <v>Biến phí</v>
      </c>
      <c r="F744" s="254" t="str">
        <f>vlookup(C744,'Master data'!$A$1:$C$29,2,0)</f>
        <v>Chi phí hành chính</v>
      </c>
    </row>
    <row r="745" ht="21.0" hidden="1" customHeight="1" outlineLevel="1">
      <c r="A745" s="165" t="s">
        <v>3119</v>
      </c>
      <c r="B745" s="255" t="s">
        <v>3144</v>
      </c>
      <c r="C745" s="284" t="s">
        <v>112</v>
      </c>
      <c r="D745" s="286">
        <v>5700000.0</v>
      </c>
      <c r="E745" s="258" t="str">
        <f>vlookup(C745,'Master data'!$A$1:$C$29,3,0)</f>
        <v>Biến phí</v>
      </c>
      <c r="F745" s="258" t="str">
        <f>vlookup(C745,'Master data'!$A$1:$C$29,2,0)</f>
        <v>Chi phí hành chính</v>
      </c>
    </row>
    <row r="746" ht="21.0" hidden="1" customHeight="1" outlineLevel="1">
      <c r="A746" s="165" t="s">
        <v>3119</v>
      </c>
      <c r="B746" s="259" t="s">
        <v>3145</v>
      </c>
      <c r="C746" s="256" t="s">
        <v>115</v>
      </c>
      <c r="D746" s="260">
        <v>2479333.0</v>
      </c>
      <c r="E746" s="254" t="str">
        <f>vlookup(C746,'Master data'!$A$1:$C$29,3,0)</f>
        <v>Định phí</v>
      </c>
      <c r="F746" s="254" t="str">
        <f>vlookup(C746,'Master data'!$A$1:$C$29,2,0)</f>
        <v>Chi phí hành chính</v>
      </c>
    </row>
    <row r="747" ht="21.0" hidden="1" customHeight="1" outlineLevel="1">
      <c r="A747" s="165" t="s">
        <v>3119</v>
      </c>
      <c r="B747" s="255" t="s">
        <v>3788</v>
      </c>
      <c r="C747" s="256" t="s">
        <v>109</v>
      </c>
      <c r="D747" s="257">
        <v>3.75E7</v>
      </c>
      <c r="E747" s="258" t="str">
        <f>vlookup(C747,'Master data'!$A$1:$C$29,3,0)</f>
        <v>Định phí</v>
      </c>
      <c r="F747" s="258" t="str">
        <f>vlookup(C747,'Master data'!$A$1:$C$29,2,0)</f>
        <v>Chi phí QLDN</v>
      </c>
    </row>
    <row r="748" ht="21.0" hidden="1" customHeight="1" outlineLevel="1">
      <c r="A748" s="165" t="s">
        <v>3119</v>
      </c>
      <c r="B748" s="259" t="s">
        <v>974</v>
      </c>
      <c r="C748" s="256" t="s">
        <v>109</v>
      </c>
      <c r="D748" s="260">
        <v>1.20419142E8</v>
      </c>
      <c r="E748" s="254" t="str">
        <f>vlookup(C748,'Master data'!$A$1:$C$29,3,0)</f>
        <v>Định phí</v>
      </c>
      <c r="F748" s="254" t="str">
        <f>vlookup(C748,'Master data'!$A$1:$C$29,2,0)</f>
        <v>Chi phí QLDN</v>
      </c>
    </row>
    <row r="749" ht="21.0" hidden="1" customHeight="1" outlineLevel="1">
      <c r="A749" s="165" t="s">
        <v>3119</v>
      </c>
      <c r="B749" s="255" t="s">
        <v>3146</v>
      </c>
      <c r="C749" s="256" t="s">
        <v>17</v>
      </c>
      <c r="D749" s="257">
        <v>4.18017273E8</v>
      </c>
      <c r="E749" s="258" t="str">
        <f>vlookup(C749,'Master data'!$A$1:$C$29,3,0)</f>
        <v>Biến phí</v>
      </c>
      <c r="F749" s="258" t="str">
        <f>vlookup(C749,'Master data'!$A$1:$C$29,2,0)</f>
        <v>Chi phí bán hàng</v>
      </c>
    </row>
    <row r="750" ht="21.0" hidden="1" customHeight="1" outlineLevel="1">
      <c r="A750" s="165" t="s">
        <v>3119</v>
      </c>
      <c r="B750" s="259" t="s">
        <v>3056</v>
      </c>
      <c r="C750" s="256" t="s">
        <v>109</v>
      </c>
      <c r="D750" s="260">
        <v>2.86484704E8</v>
      </c>
      <c r="E750" s="254" t="str">
        <f>vlookup(C750,'Master data'!$A$1:$C$29,3,0)</f>
        <v>Định phí</v>
      </c>
      <c r="F750" s="254" t="str">
        <f>vlookup(C750,'Master data'!$A$1:$C$29,2,0)</f>
        <v>Chi phí QLDN</v>
      </c>
    </row>
    <row r="751" ht="21.0" hidden="1" customHeight="1" outlineLevel="1">
      <c r="A751" s="165" t="s">
        <v>3119</v>
      </c>
      <c r="B751" s="255" t="s">
        <v>3147</v>
      </c>
      <c r="C751" s="256" t="s">
        <v>17</v>
      </c>
      <c r="D751" s="257">
        <v>7.3749518E7</v>
      </c>
      <c r="E751" s="258" t="str">
        <f>vlookup(C751,'Master data'!$A$1:$C$29,3,0)</f>
        <v>Biến phí</v>
      </c>
      <c r="F751" s="258" t="str">
        <f>vlookup(C751,'Master data'!$A$1:$C$29,2,0)</f>
        <v>Chi phí bán hàng</v>
      </c>
    </row>
    <row r="752" ht="21.0" hidden="1" customHeight="1" outlineLevel="1">
      <c r="A752" s="165" t="s">
        <v>3119</v>
      </c>
      <c r="B752" s="259" t="s">
        <v>3824</v>
      </c>
      <c r="C752" s="256" t="s">
        <v>99</v>
      </c>
      <c r="D752" s="260">
        <v>2670000.0</v>
      </c>
      <c r="E752" s="254" t="str">
        <f>vlookup(C752,'Master data'!$A$1:$C$29,3,0)</f>
        <v>Biến phí</v>
      </c>
      <c r="F752" s="254" t="str">
        <f>vlookup(C752,'Master data'!$A$1:$C$29,2,0)</f>
        <v>Chi phí giá vốn</v>
      </c>
    </row>
    <row r="753" ht="21.0" hidden="1" customHeight="1" outlineLevel="1">
      <c r="A753" s="165" t="s">
        <v>3119</v>
      </c>
      <c r="B753" s="255" t="s">
        <v>3446</v>
      </c>
      <c r="C753" s="256" t="s">
        <v>99</v>
      </c>
      <c r="D753" s="257">
        <v>1.35E7</v>
      </c>
      <c r="E753" s="258" t="str">
        <f>vlookup(C753,'Master data'!$A$1:$C$29,3,0)</f>
        <v>Biến phí</v>
      </c>
      <c r="F753" s="258" t="str">
        <f>vlookup(C753,'Master data'!$A$1:$C$29,2,0)</f>
        <v>Chi phí giá vốn</v>
      </c>
    </row>
    <row r="754" ht="21.0" hidden="1" customHeight="1" outlineLevel="1">
      <c r="A754" s="165" t="s">
        <v>3119</v>
      </c>
      <c r="B754" s="259" t="s">
        <v>3825</v>
      </c>
      <c r="C754" s="256" t="s">
        <v>99</v>
      </c>
      <c r="D754" s="260">
        <v>3600000.0</v>
      </c>
      <c r="E754" s="254" t="str">
        <f>vlookup(C754,'Master data'!$A$1:$C$29,3,0)</f>
        <v>Biến phí</v>
      </c>
      <c r="F754" s="254" t="str">
        <f>vlookup(C754,'Master data'!$A$1:$C$29,2,0)</f>
        <v>Chi phí giá vốn</v>
      </c>
    </row>
    <row r="755" ht="21.0" hidden="1" customHeight="1" outlineLevel="1">
      <c r="A755" s="165" t="s">
        <v>3119</v>
      </c>
      <c r="B755" s="255" t="s">
        <v>2593</v>
      </c>
      <c r="C755" s="256" t="s">
        <v>99</v>
      </c>
      <c r="D755" s="257">
        <v>2.7725E7</v>
      </c>
      <c r="E755" s="258" t="str">
        <f>vlookup(C755,'Master data'!$A$1:$C$29,3,0)</f>
        <v>Biến phí</v>
      </c>
      <c r="F755" s="258" t="str">
        <f>vlookup(C755,'Master data'!$A$1:$C$29,2,0)</f>
        <v>Chi phí giá vốn</v>
      </c>
    </row>
    <row r="756" ht="21.0" hidden="1" customHeight="1" outlineLevel="1">
      <c r="A756" s="165" t="s">
        <v>3119</v>
      </c>
      <c r="B756" s="259" t="s">
        <v>3826</v>
      </c>
      <c r="C756" s="256" t="s">
        <v>99</v>
      </c>
      <c r="D756" s="260">
        <v>2.18572E7</v>
      </c>
      <c r="E756" s="254" t="str">
        <f>vlookup(C756,'Master data'!$A$1:$C$29,3,0)</f>
        <v>Biến phí</v>
      </c>
      <c r="F756" s="254" t="str">
        <f>vlookup(C756,'Master data'!$A$1:$C$29,2,0)</f>
        <v>Chi phí giá vốn</v>
      </c>
    </row>
    <row r="757" ht="21.0" hidden="1" customHeight="1" outlineLevel="1">
      <c r="A757" s="165" t="s">
        <v>3119</v>
      </c>
      <c r="B757" s="255" t="s">
        <v>3827</v>
      </c>
      <c r="C757" s="256" t="s">
        <v>99</v>
      </c>
      <c r="D757" s="257">
        <v>4.82395E7</v>
      </c>
      <c r="E757" s="258" t="str">
        <f>vlookup(C757,'Master data'!$A$1:$C$29,3,0)</f>
        <v>Biến phí</v>
      </c>
      <c r="F757" s="258" t="str">
        <f>vlookup(C757,'Master data'!$A$1:$C$29,2,0)</f>
        <v>Chi phí giá vốn</v>
      </c>
    </row>
    <row r="758" ht="21.0" hidden="1" customHeight="1" outlineLevel="1">
      <c r="A758" s="165" t="s">
        <v>3119</v>
      </c>
      <c r="B758" s="259" t="s">
        <v>3828</v>
      </c>
      <c r="C758" s="256" t="s">
        <v>99</v>
      </c>
      <c r="D758" s="260">
        <v>4320000.0</v>
      </c>
      <c r="E758" s="254" t="str">
        <f>vlookup(C758,'Master data'!$A$1:$C$29,3,0)</f>
        <v>Biến phí</v>
      </c>
      <c r="F758" s="254" t="str">
        <f>vlookup(C758,'Master data'!$A$1:$C$29,2,0)</f>
        <v>Chi phí giá vốn</v>
      </c>
    </row>
    <row r="759" ht="21.0" hidden="1" customHeight="1" outlineLevel="1">
      <c r="A759" s="165" t="s">
        <v>3119</v>
      </c>
      <c r="B759" s="255" t="s">
        <v>3444</v>
      </c>
      <c r="C759" s="256" t="s">
        <v>99</v>
      </c>
      <c r="D759" s="257">
        <v>5170000.0</v>
      </c>
      <c r="E759" s="258" t="str">
        <f>vlookup(C759,'Master data'!$A$1:$C$29,3,0)</f>
        <v>Biến phí</v>
      </c>
      <c r="F759" s="258" t="str">
        <f>vlookup(C759,'Master data'!$A$1:$C$29,2,0)</f>
        <v>Chi phí giá vốn</v>
      </c>
    </row>
    <row r="760" ht="21.0" hidden="1" customHeight="1" outlineLevel="1">
      <c r="A760" s="165" t="s">
        <v>3119</v>
      </c>
      <c r="B760" s="259" t="s">
        <v>3829</v>
      </c>
      <c r="C760" s="256" t="s">
        <v>99</v>
      </c>
      <c r="D760" s="260">
        <v>1.53E7</v>
      </c>
      <c r="E760" s="254" t="str">
        <f>vlookup(C760,'Master data'!$A$1:$C$29,3,0)</f>
        <v>Biến phí</v>
      </c>
      <c r="F760" s="254" t="str">
        <f>vlookup(C760,'Master data'!$A$1:$C$29,2,0)</f>
        <v>Chi phí giá vốn</v>
      </c>
    </row>
    <row r="761" ht="21.0" hidden="1" customHeight="1" outlineLevel="1">
      <c r="A761" s="165" t="s">
        <v>3119</v>
      </c>
      <c r="B761" s="255" t="s">
        <v>1375</v>
      </c>
      <c r="C761" s="256" t="s">
        <v>70</v>
      </c>
      <c r="D761" s="257">
        <v>2450000.0</v>
      </c>
      <c r="E761" s="258" t="str">
        <f>vlookup(C761,'Master data'!$A$1:$C$29,3,0)</f>
        <v>Chi phí khác</v>
      </c>
      <c r="F761" s="258" t="str">
        <f>vlookup(C761,'Master data'!$A$1:$C$29,2,0)</f>
        <v>Chi phí khác</v>
      </c>
    </row>
    <row r="762" ht="21.0" hidden="1" customHeight="1" outlineLevel="1">
      <c r="A762" s="165" t="s">
        <v>3119</v>
      </c>
      <c r="B762" s="259" t="s">
        <v>3830</v>
      </c>
      <c r="C762" s="256" t="s">
        <v>70</v>
      </c>
      <c r="D762" s="260">
        <v>3000000.0</v>
      </c>
      <c r="E762" s="254" t="str">
        <f>vlookup(C762,'Master data'!$A$1:$C$29,3,0)</f>
        <v>Chi phí khác</v>
      </c>
      <c r="F762" s="254" t="str">
        <f>vlookup(C762,'Master data'!$A$1:$C$29,2,0)</f>
        <v>Chi phí khác</v>
      </c>
    </row>
    <row r="763" ht="21.0" hidden="1" customHeight="1" outlineLevel="1">
      <c r="A763" s="165" t="s">
        <v>3119</v>
      </c>
      <c r="B763" s="255" t="s">
        <v>3831</v>
      </c>
      <c r="C763" s="256" t="s">
        <v>70</v>
      </c>
      <c r="D763" s="257">
        <v>250000.0</v>
      </c>
      <c r="E763" s="258" t="str">
        <f>vlookup(C763,'Master data'!$A$1:$C$29,3,0)</f>
        <v>Chi phí khác</v>
      </c>
      <c r="F763" s="258" t="str">
        <f>vlookup(C763,'Master data'!$A$1:$C$29,2,0)</f>
        <v>Chi phí khác</v>
      </c>
    </row>
    <row r="764" ht="21.0" hidden="1" customHeight="1" outlineLevel="1">
      <c r="A764" s="165" t="s">
        <v>3119</v>
      </c>
      <c r="B764" s="259" t="s">
        <v>3150</v>
      </c>
      <c r="C764" s="256" t="s">
        <v>70</v>
      </c>
      <c r="D764" s="260">
        <v>1.039E7</v>
      </c>
      <c r="E764" s="254" t="str">
        <f>vlookup(C764,'Master data'!$A$1:$C$29,3,0)</f>
        <v>Chi phí khác</v>
      </c>
      <c r="F764" s="254" t="str">
        <f>vlookup(C764,'Master data'!$A$1:$C$29,2,0)</f>
        <v>Chi phí khác</v>
      </c>
    </row>
    <row r="765" ht="21.0" hidden="1" customHeight="1" outlineLevel="1">
      <c r="A765" s="165" t="s">
        <v>3119</v>
      </c>
      <c r="B765" s="255" t="s">
        <v>3832</v>
      </c>
      <c r="C765" s="256" t="s">
        <v>70</v>
      </c>
      <c r="D765" s="257">
        <v>1350000.0</v>
      </c>
      <c r="E765" s="258" t="str">
        <f>vlookup(C765,'Master data'!$A$1:$C$29,3,0)</f>
        <v>Chi phí khác</v>
      </c>
      <c r="F765" s="258" t="str">
        <f>vlookup(C765,'Master data'!$A$1:$C$29,2,0)</f>
        <v>Chi phí khác</v>
      </c>
    </row>
    <row r="766" ht="21.0" hidden="1" customHeight="1" outlineLevel="1">
      <c r="A766" s="165" t="s">
        <v>3119</v>
      </c>
      <c r="B766" s="259" t="s">
        <v>3053</v>
      </c>
      <c r="C766" s="256" t="s">
        <v>111</v>
      </c>
      <c r="D766" s="260">
        <v>1.0E7</v>
      </c>
      <c r="E766" s="254" t="str">
        <f>vlookup(C766,'Master data'!$A$1:$C$29,3,0)</f>
        <v>Định phí</v>
      </c>
      <c r="F766" s="254" t="str">
        <f>vlookup(C766,'Master data'!$A$1:$C$29,2,0)</f>
        <v>Chi phí khác</v>
      </c>
    </row>
    <row r="767" ht="21.0" hidden="1" customHeight="1" outlineLevel="1">
      <c r="A767" s="165" t="s">
        <v>3119</v>
      </c>
      <c r="B767" s="255" t="s">
        <v>3833</v>
      </c>
      <c r="C767" s="256" t="s">
        <v>124</v>
      </c>
      <c r="D767" s="257">
        <v>6666667.0</v>
      </c>
      <c r="E767" s="258" t="str">
        <f>vlookup(C767,'Master data'!$A$1:$C$29,3,0)</f>
        <v>Chi phí khác</v>
      </c>
      <c r="F767" s="258" t="str">
        <f>vlookup(C767,'Master data'!$A$1:$C$29,2,0)</f>
        <v>Chi phí khác</v>
      </c>
    </row>
    <row r="768" ht="21.0" hidden="1" customHeight="1" outlineLevel="1">
      <c r="A768" s="165" t="s">
        <v>3119</v>
      </c>
      <c r="B768" s="259" t="s">
        <v>3798</v>
      </c>
      <c r="C768" s="256" t="s">
        <v>122</v>
      </c>
      <c r="D768" s="260">
        <v>1.0E7</v>
      </c>
      <c r="E768" s="254" t="str">
        <f>vlookup(C768,'Master data'!$A$1:$C$29,3,0)</f>
        <v>Định phí</v>
      </c>
      <c r="F768" s="254" t="str">
        <f>vlookup(C768,'Master data'!$A$1:$C$29,2,0)</f>
        <v>Chi phí khác</v>
      </c>
    </row>
    <row r="769" ht="21.0" hidden="1" customHeight="1" outlineLevel="1">
      <c r="A769" s="173" t="s">
        <v>3119</v>
      </c>
      <c r="B769" s="261" t="s">
        <v>3156</v>
      </c>
      <c r="C769" s="262" t="s">
        <v>112</v>
      </c>
      <c r="D769" s="263">
        <v>6.3190337E7</v>
      </c>
      <c r="E769" s="264" t="str">
        <f>vlookup(C769,'Master data'!$A$1:$C$29,3,0)</f>
        <v>Biến phí</v>
      </c>
      <c r="F769" s="264" t="str">
        <f>vlookup(C769,'Master data'!$A$1:$C$29,2,0)</f>
        <v>Chi phí hành chính</v>
      </c>
    </row>
    <row r="770" ht="21.0" customHeight="1" collapsed="1">
      <c r="A770" s="165" t="s">
        <v>3155</v>
      </c>
      <c r="B770" s="274" t="s">
        <v>274</v>
      </c>
      <c r="C770" s="252" t="s">
        <v>112</v>
      </c>
      <c r="D770" s="276">
        <v>0.0</v>
      </c>
      <c r="E770" s="277" t="str">
        <f>vlookup(C770,'Master data'!$A$1:$C$29,3,0)</f>
        <v>Biến phí</v>
      </c>
      <c r="F770" s="277" t="str">
        <f>vlookup(C770,'Master data'!$A$1:$C$29,2,0)</f>
        <v>Chi phí hành chính</v>
      </c>
    </row>
    <row r="771" ht="21.0" hidden="1" customHeight="1" outlineLevel="1">
      <c r="A771" s="165" t="s">
        <v>3155</v>
      </c>
      <c r="B771" s="251" t="s">
        <v>3156</v>
      </c>
      <c r="C771" s="252" t="s">
        <v>112</v>
      </c>
      <c r="D771" s="253">
        <v>8.7057333E7</v>
      </c>
      <c r="E771" s="254" t="str">
        <f>vlookup(C771,'Master data'!$A$1:$C$29,3,0)</f>
        <v>Biến phí</v>
      </c>
      <c r="F771" s="254" t="str">
        <f>vlookup(C771,'Master data'!$A$1:$C$29,2,0)</f>
        <v>Chi phí hành chính</v>
      </c>
    </row>
    <row r="772" ht="21.0" hidden="1" customHeight="1" outlineLevel="1">
      <c r="A772" s="165" t="s">
        <v>3155</v>
      </c>
      <c r="B772" s="255" t="s">
        <v>3145</v>
      </c>
      <c r="C772" s="256" t="s">
        <v>115</v>
      </c>
      <c r="D772" s="257">
        <v>2766000.0</v>
      </c>
      <c r="E772" s="258" t="str">
        <f>vlookup(C772,'Master data'!$A$1:$C$29,3,0)</f>
        <v>Định phí</v>
      </c>
      <c r="F772" s="258" t="str">
        <f>vlookup(C772,'Master data'!$A$1:$C$29,2,0)</f>
        <v>Chi phí hành chính</v>
      </c>
    </row>
    <row r="773" ht="21.0" hidden="1" customHeight="1" outlineLevel="1">
      <c r="A773" s="165" t="s">
        <v>3155</v>
      </c>
      <c r="B773" s="259" t="s">
        <v>3158</v>
      </c>
      <c r="C773" s="256" t="s">
        <v>101</v>
      </c>
      <c r="D773" s="260">
        <v>1735920.0</v>
      </c>
      <c r="E773" s="254" t="str">
        <f>vlookup(C773,'Master data'!$A$1:$C$29,3,0)</f>
        <v>Biến phí</v>
      </c>
      <c r="F773" s="254" t="str">
        <f>vlookup(C773,'Master data'!$A$1:$C$29,2,0)</f>
        <v>Chi phí bán hàng</v>
      </c>
    </row>
    <row r="774" ht="21.0" hidden="1" customHeight="1" outlineLevel="1">
      <c r="A774" s="165" t="s">
        <v>3155</v>
      </c>
      <c r="B774" s="255" t="s">
        <v>3161</v>
      </c>
      <c r="C774" s="256" t="s">
        <v>101</v>
      </c>
      <c r="D774" s="257">
        <v>253587.0</v>
      </c>
      <c r="E774" s="258" t="str">
        <f>vlookup(C774,'Master data'!$A$1:$C$29,3,0)</f>
        <v>Biến phí</v>
      </c>
      <c r="F774" s="258" t="str">
        <f>vlookup(C774,'Master data'!$A$1:$C$29,2,0)</f>
        <v>Chi phí bán hàng</v>
      </c>
    </row>
    <row r="775" ht="21.0" hidden="1" customHeight="1" outlineLevel="1">
      <c r="A775" s="165" t="s">
        <v>3155</v>
      </c>
      <c r="B775" s="259" t="s">
        <v>3163</v>
      </c>
      <c r="C775" s="256" t="s">
        <v>101</v>
      </c>
      <c r="D775" s="260">
        <v>1500000.0</v>
      </c>
      <c r="E775" s="254" t="str">
        <f>vlookup(C775,'Master data'!$A$1:$C$29,3,0)</f>
        <v>Biến phí</v>
      </c>
      <c r="F775" s="254" t="str">
        <f>vlookup(C775,'Master data'!$A$1:$C$29,2,0)</f>
        <v>Chi phí bán hàng</v>
      </c>
    </row>
    <row r="776" ht="21.0" hidden="1" customHeight="1" outlineLevel="1">
      <c r="A776" s="165" t="s">
        <v>3155</v>
      </c>
      <c r="B776" s="255" t="s">
        <v>3164</v>
      </c>
      <c r="C776" s="256" t="s">
        <v>101</v>
      </c>
      <c r="D776" s="257">
        <v>800000.0</v>
      </c>
      <c r="E776" s="258" t="str">
        <f>vlookup(C776,'Master data'!$A$1:$C$29,3,0)</f>
        <v>Biến phí</v>
      </c>
      <c r="F776" s="258" t="str">
        <f>vlookup(C776,'Master data'!$A$1:$C$29,2,0)</f>
        <v>Chi phí bán hàng</v>
      </c>
    </row>
    <row r="777" ht="21.0" hidden="1" customHeight="1" outlineLevel="1">
      <c r="A777" s="165" t="s">
        <v>3155</v>
      </c>
      <c r="B777" s="259" t="s">
        <v>3834</v>
      </c>
      <c r="C777" s="256" t="s">
        <v>101</v>
      </c>
      <c r="D777" s="260">
        <v>692000.0</v>
      </c>
      <c r="E777" s="254" t="str">
        <f>vlookup(C777,'Master data'!$A$1:$C$29,3,0)</f>
        <v>Biến phí</v>
      </c>
      <c r="F777" s="254" t="str">
        <f>vlookup(C777,'Master data'!$A$1:$C$29,2,0)</f>
        <v>Chi phí bán hàng</v>
      </c>
    </row>
    <row r="778" ht="21.0" hidden="1" customHeight="1" outlineLevel="1">
      <c r="A778" s="165" t="s">
        <v>3155</v>
      </c>
      <c r="B778" s="255" t="s">
        <v>3835</v>
      </c>
      <c r="C778" s="256" t="s">
        <v>101</v>
      </c>
      <c r="D778" s="257">
        <v>315000.0</v>
      </c>
      <c r="E778" s="258" t="str">
        <f>vlookup(C778,'Master data'!$A$1:$C$29,3,0)</f>
        <v>Biến phí</v>
      </c>
      <c r="F778" s="258" t="str">
        <f>vlookup(C778,'Master data'!$A$1:$C$29,2,0)</f>
        <v>Chi phí bán hàng</v>
      </c>
    </row>
    <row r="779" ht="21.0" hidden="1" customHeight="1" outlineLevel="1">
      <c r="A779" s="165" t="s">
        <v>3155</v>
      </c>
      <c r="B779" s="259" t="s">
        <v>3836</v>
      </c>
      <c r="C779" s="256" t="s">
        <v>101</v>
      </c>
      <c r="D779" s="260">
        <v>9000000.0</v>
      </c>
      <c r="E779" s="254" t="str">
        <f>vlookup(C779,'Master data'!$A$1:$C$29,3,0)</f>
        <v>Biến phí</v>
      </c>
      <c r="F779" s="254" t="str">
        <f>vlookup(C779,'Master data'!$A$1:$C$29,2,0)</f>
        <v>Chi phí bán hàng</v>
      </c>
    </row>
    <row r="780" ht="21.0" hidden="1" customHeight="1" outlineLevel="1">
      <c r="A780" s="165" t="s">
        <v>3155</v>
      </c>
      <c r="B780" s="255" t="s">
        <v>3837</v>
      </c>
      <c r="C780" s="256" t="s">
        <v>101</v>
      </c>
      <c r="D780" s="257">
        <v>120000.0</v>
      </c>
      <c r="E780" s="258" t="str">
        <f>vlookup(C780,'Master data'!$A$1:$C$29,3,0)</f>
        <v>Biến phí</v>
      </c>
      <c r="F780" s="258" t="str">
        <f>vlookup(C780,'Master data'!$A$1:$C$29,2,0)</f>
        <v>Chi phí bán hàng</v>
      </c>
    </row>
    <row r="781" ht="21.0" hidden="1" customHeight="1" outlineLevel="1">
      <c r="A781" s="165" t="s">
        <v>3155</v>
      </c>
      <c r="B781" s="259" t="s">
        <v>3068</v>
      </c>
      <c r="C781" s="256" t="s">
        <v>106</v>
      </c>
      <c r="D781" s="260">
        <v>4408470.0</v>
      </c>
      <c r="E781" s="254" t="str">
        <f>vlookup(C781,'Master data'!$A$1:$C$29,3,0)</f>
        <v>Biến phí</v>
      </c>
      <c r="F781" s="254" t="str">
        <f>vlookup(C781,'Master data'!$A$1:$C$29,2,0)</f>
        <v>Chi phí bán hàng</v>
      </c>
    </row>
    <row r="782" ht="21.0" hidden="1" customHeight="1" outlineLevel="1">
      <c r="A782" s="165" t="s">
        <v>3155</v>
      </c>
      <c r="B782" s="255" t="s">
        <v>3838</v>
      </c>
      <c r="C782" s="256" t="s">
        <v>95</v>
      </c>
      <c r="D782" s="257">
        <v>3.1E8</v>
      </c>
      <c r="E782" s="258" t="str">
        <f>vlookup(C782,'Master data'!$A$1:$C$29,3,0)</f>
        <v>Biến phí</v>
      </c>
      <c r="F782" s="258" t="str">
        <f>vlookup(C782,'Master data'!$A$1:$C$29,2,0)</f>
        <v>Chi phí bán hàng</v>
      </c>
    </row>
    <row r="783" ht="21.0" hidden="1" customHeight="1" outlineLevel="1">
      <c r="A783" s="165" t="s">
        <v>3155</v>
      </c>
      <c r="B783" s="259" t="s">
        <v>3839</v>
      </c>
      <c r="C783" s="256" t="s">
        <v>95</v>
      </c>
      <c r="D783" s="260">
        <v>1.36E7</v>
      </c>
      <c r="E783" s="254" t="str">
        <f>vlookup(C783,'Master data'!$A$1:$C$29,3,0)</f>
        <v>Biến phí</v>
      </c>
      <c r="F783" s="254" t="str">
        <f>vlookup(C783,'Master data'!$A$1:$C$29,2,0)</f>
        <v>Chi phí bán hàng</v>
      </c>
    </row>
    <row r="784" ht="21.0" hidden="1" customHeight="1" outlineLevel="1">
      <c r="A784" s="165" t="s">
        <v>3155</v>
      </c>
      <c r="B784" s="255" t="s">
        <v>3840</v>
      </c>
      <c r="C784" s="256" t="s">
        <v>95</v>
      </c>
      <c r="D784" s="257">
        <v>479000.0</v>
      </c>
      <c r="E784" s="258" t="str">
        <f>vlookup(C784,'Master data'!$A$1:$C$29,3,0)</f>
        <v>Biến phí</v>
      </c>
      <c r="F784" s="258" t="str">
        <f>vlookup(C784,'Master data'!$A$1:$C$29,2,0)</f>
        <v>Chi phí bán hàng</v>
      </c>
    </row>
    <row r="785" ht="21.0" hidden="1" customHeight="1" outlineLevel="1">
      <c r="A785" s="165" t="s">
        <v>3155</v>
      </c>
      <c r="B785" s="259" t="s">
        <v>3841</v>
      </c>
      <c r="C785" s="256" t="s">
        <v>95</v>
      </c>
      <c r="D785" s="260">
        <v>1865000.0</v>
      </c>
      <c r="E785" s="254" t="str">
        <f>vlookup(C785,'Master data'!$A$1:$C$29,3,0)</f>
        <v>Biến phí</v>
      </c>
      <c r="F785" s="254" t="str">
        <f>vlookup(C785,'Master data'!$A$1:$C$29,2,0)</f>
        <v>Chi phí bán hàng</v>
      </c>
    </row>
    <row r="786" ht="21.0" hidden="1" customHeight="1" outlineLevel="1">
      <c r="A786" s="165" t="s">
        <v>3155</v>
      </c>
      <c r="B786" s="255" t="s">
        <v>3842</v>
      </c>
      <c r="C786" s="256" t="s">
        <v>95</v>
      </c>
      <c r="D786" s="257">
        <v>5000000.0</v>
      </c>
      <c r="E786" s="258" t="str">
        <f>vlookup(C786,'Master data'!$A$1:$C$29,3,0)</f>
        <v>Biến phí</v>
      </c>
      <c r="F786" s="258" t="str">
        <f>vlookup(C786,'Master data'!$A$1:$C$29,2,0)</f>
        <v>Chi phí bán hàng</v>
      </c>
    </row>
    <row r="787" ht="21.0" hidden="1" customHeight="1" outlineLevel="1">
      <c r="A787" s="165" t="s">
        <v>3155</v>
      </c>
      <c r="B787" s="259" t="s">
        <v>3843</v>
      </c>
      <c r="C787" s="256" t="s">
        <v>95</v>
      </c>
      <c r="D787" s="260">
        <v>5000000.0</v>
      </c>
      <c r="E787" s="254" t="str">
        <f>vlookup(C787,'Master data'!$A$1:$C$29,3,0)</f>
        <v>Biến phí</v>
      </c>
      <c r="F787" s="254" t="str">
        <f>vlookup(C787,'Master data'!$A$1:$C$29,2,0)</f>
        <v>Chi phí bán hàng</v>
      </c>
    </row>
    <row r="788" ht="21.0" hidden="1" customHeight="1" outlineLevel="1">
      <c r="A788" s="165" t="s">
        <v>3155</v>
      </c>
      <c r="B788" s="255" t="s">
        <v>3844</v>
      </c>
      <c r="C788" s="256" t="s">
        <v>95</v>
      </c>
      <c r="D788" s="257">
        <v>1.35E7</v>
      </c>
      <c r="E788" s="258" t="str">
        <f>vlookup(C788,'Master data'!$A$1:$C$29,3,0)</f>
        <v>Biến phí</v>
      </c>
      <c r="F788" s="258" t="str">
        <f>vlookup(C788,'Master data'!$A$1:$C$29,2,0)</f>
        <v>Chi phí bán hàng</v>
      </c>
    </row>
    <row r="789" ht="21.0" hidden="1" customHeight="1" outlineLevel="1">
      <c r="A789" s="165" t="s">
        <v>3155</v>
      </c>
      <c r="B789" s="259" t="s">
        <v>3845</v>
      </c>
      <c r="C789" s="256" t="s">
        <v>95</v>
      </c>
      <c r="D789" s="260">
        <v>5000000.0</v>
      </c>
      <c r="E789" s="254" t="str">
        <f>vlookup(C789,'Master data'!$A$1:$C$29,3,0)</f>
        <v>Biến phí</v>
      </c>
      <c r="F789" s="254" t="str">
        <f>vlookup(C789,'Master data'!$A$1:$C$29,2,0)</f>
        <v>Chi phí bán hàng</v>
      </c>
    </row>
    <row r="790" ht="21.0" hidden="1" customHeight="1" outlineLevel="1">
      <c r="A790" s="165" t="s">
        <v>3155</v>
      </c>
      <c r="B790" s="255" t="s">
        <v>3846</v>
      </c>
      <c r="C790" s="256" t="s">
        <v>95</v>
      </c>
      <c r="D790" s="257">
        <v>842000.0</v>
      </c>
      <c r="E790" s="258" t="str">
        <f>vlookup(C790,'Master data'!$A$1:$C$29,3,0)</f>
        <v>Biến phí</v>
      </c>
      <c r="F790" s="258" t="str">
        <f>vlookup(C790,'Master data'!$A$1:$C$29,2,0)</f>
        <v>Chi phí bán hàng</v>
      </c>
    </row>
    <row r="791" ht="21.0" hidden="1" customHeight="1" outlineLevel="1">
      <c r="A791" s="165" t="s">
        <v>3155</v>
      </c>
      <c r="B791" s="259" t="s">
        <v>3847</v>
      </c>
      <c r="C791" s="256" t="s">
        <v>95</v>
      </c>
      <c r="D791" s="260">
        <v>1594000.0</v>
      </c>
      <c r="E791" s="254" t="str">
        <f>vlookup(C791,'Master data'!$A$1:$C$29,3,0)</f>
        <v>Biến phí</v>
      </c>
      <c r="F791" s="254" t="str">
        <f>vlookup(C791,'Master data'!$A$1:$C$29,2,0)</f>
        <v>Chi phí bán hàng</v>
      </c>
    </row>
    <row r="792" ht="21.0" hidden="1" customHeight="1" outlineLevel="1">
      <c r="A792" s="165" t="s">
        <v>3155</v>
      </c>
      <c r="B792" s="255" t="s">
        <v>3848</v>
      </c>
      <c r="C792" s="256" t="s">
        <v>95</v>
      </c>
      <c r="D792" s="257">
        <v>3.0E7</v>
      </c>
      <c r="E792" s="258" t="str">
        <f>vlookup(C792,'Master data'!$A$1:$C$29,3,0)</f>
        <v>Biến phí</v>
      </c>
      <c r="F792" s="258" t="str">
        <f>vlookup(C792,'Master data'!$A$1:$C$29,2,0)</f>
        <v>Chi phí bán hàng</v>
      </c>
    </row>
    <row r="793" ht="21.0" hidden="1" customHeight="1" outlineLevel="1">
      <c r="A793" s="165" t="s">
        <v>3155</v>
      </c>
      <c r="B793" s="259" t="s">
        <v>3849</v>
      </c>
      <c r="C793" s="256" t="s">
        <v>95</v>
      </c>
      <c r="D793" s="260">
        <v>5000000.0</v>
      </c>
      <c r="E793" s="254" t="str">
        <f>vlookup(C793,'Master data'!$A$1:$C$29,3,0)</f>
        <v>Biến phí</v>
      </c>
      <c r="F793" s="254" t="str">
        <f>vlookup(C793,'Master data'!$A$1:$C$29,2,0)</f>
        <v>Chi phí bán hàng</v>
      </c>
    </row>
    <row r="794" ht="21.0" hidden="1" customHeight="1" outlineLevel="1">
      <c r="A794" s="165" t="s">
        <v>3155</v>
      </c>
      <c r="B794" s="255" t="s">
        <v>3138</v>
      </c>
      <c r="C794" s="256" t="s">
        <v>95</v>
      </c>
      <c r="D794" s="257">
        <v>1.4416667E7</v>
      </c>
      <c r="E794" s="258" t="str">
        <f>vlookup(C794,'Master data'!$A$1:$C$29,3,0)</f>
        <v>Biến phí</v>
      </c>
      <c r="F794" s="258" t="str">
        <f>vlookup(C794,'Master data'!$A$1:$C$29,2,0)</f>
        <v>Chi phí bán hàng</v>
      </c>
    </row>
    <row r="795" ht="21.0" hidden="1" customHeight="1" outlineLevel="1">
      <c r="A795" s="165" t="s">
        <v>3155</v>
      </c>
      <c r="B795" s="259" t="s">
        <v>3177</v>
      </c>
      <c r="C795" s="256" t="s">
        <v>95</v>
      </c>
      <c r="D795" s="260">
        <v>1960000.0</v>
      </c>
      <c r="E795" s="254" t="str">
        <f>vlookup(C795,'Master data'!$A$1:$C$29,3,0)</f>
        <v>Biến phí</v>
      </c>
      <c r="F795" s="254" t="str">
        <f>vlookup(C795,'Master data'!$A$1:$C$29,2,0)</f>
        <v>Chi phí bán hàng</v>
      </c>
    </row>
    <row r="796" ht="21.0" hidden="1" customHeight="1" outlineLevel="1">
      <c r="A796" s="165" t="s">
        <v>3155</v>
      </c>
      <c r="B796" s="255" t="s">
        <v>3178</v>
      </c>
      <c r="C796" s="256" t="s">
        <v>95</v>
      </c>
      <c r="D796" s="257">
        <v>833333.0</v>
      </c>
      <c r="E796" s="258" t="str">
        <f>vlookup(C796,'Master data'!$A$1:$C$29,3,0)</f>
        <v>Biến phí</v>
      </c>
      <c r="F796" s="258" t="str">
        <f>vlookup(C796,'Master data'!$A$1:$C$29,2,0)</f>
        <v>Chi phí bán hàng</v>
      </c>
    </row>
    <row r="797" ht="21.0" hidden="1" customHeight="1" outlineLevel="1">
      <c r="A797" s="165" t="s">
        <v>3155</v>
      </c>
      <c r="B797" s="259" t="s">
        <v>3179</v>
      </c>
      <c r="C797" s="256" t="s">
        <v>95</v>
      </c>
      <c r="D797" s="260">
        <v>496667.0</v>
      </c>
      <c r="E797" s="254" t="str">
        <f>vlookup(C797,'Master data'!$A$1:$C$29,3,0)</f>
        <v>Biến phí</v>
      </c>
      <c r="F797" s="254" t="str">
        <f>vlookup(C797,'Master data'!$A$1:$C$29,2,0)</f>
        <v>Chi phí bán hàng</v>
      </c>
    </row>
    <row r="798" ht="21.0" hidden="1" customHeight="1" outlineLevel="1">
      <c r="A798" s="165" t="s">
        <v>3155</v>
      </c>
      <c r="B798" s="255" t="s">
        <v>3850</v>
      </c>
      <c r="C798" s="256" t="s">
        <v>95</v>
      </c>
      <c r="D798" s="257">
        <v>597000.0</v>
      </c>
      <c r="E798" s="258" t="str">
        <f>vlookup(C798,'Master data'!$A$1:$C$29,3,0)</f>
        <v>Biến phí</v>
      </c>
      <c r="F798" s="258" t="str">
        <f>vlookup(C798,'Master data'!$A$1:$C$29,2,0)</f>
        <v>Chi phí bán hàng</v>
      </c>
    </row>
    <row r="799" ht="21.0" hidden="1" customHeight="1" outlineLevel="1">
      <c r="A799" s="165" t="s">
        <v>3155</v>
      </c>
      <c r="B799" s="259" t="s">
        <v>3008</v>
      </c>
      <c r="C799" s="256" t="s">
        <v>120</v>
      </c>
      <c r="D799" s="260">
        <v>9.55275E7</v>
      </c>
      <c r="E799" s="254" t="str">
        <f>vlookup(C799,'Master data'!$A$1:$C$29,3,0)</f>
        <v>Định phí</v>
      </c>
      <c r="F799" s="254" t="str">
        <f>vlookup(C799,'Master data'!$A$1:$C$29,2,0)</f>
        <v>Chi phí QLDN</v>
      </c>
    </row>
    <row r="800" ht="21.0" hidden="1" customHeight="1" outlineLevel="1">
      <c r="A800" s="165" t="s">
        <v>3155</v>
      </c>
      <c r="B800" s="255" t="s">
        <v>3009</v>
      </c>
      <c r="C800" s="256" t="s">
        <v>116</v>
      </c>
      <c r="D800" s="257">
        <v>1.8407457E7</v>
      </c>
      <c r="E800" s="258" t="str">
        <f>vlookup(C800,'Master data'!$A$1:$C$29,3,0)</f>
        <v>Định phí</v>
      </c>
      <c r="F800" s="258" t="str">
        <f>vlookup(C800,'Master data'!$A$1:$C$29,2,0)</f>
        <v>Chi phí hành chính</v>
      </c>
    </row>
    <row r="801" ht="21.0" hidden="1" customHeight="1" outlineLevel="1">
      <c r="A801" s="165" t="s">
        <v>3155</v>
      </c>
      <c r="B801" s="259" t="s">
        <v>3110</v>
      </c>
      <c r="C801" s="256" t="s">
        <v>116</v>
      </c>
      <c r="D801" s="260">
        <v>1566000.0</v>
      </c>
      <c r="E801" s="254" t="str">
        <f>vlookup(C801,'Master data'!$A$1:$C$29,3,0)</f>
        <v>Định phí</v>
      </c>
      <c r="F801" s="254" t="str">
        <f>vlookup(C801,'Master data'!$A$1:$C$29,2,0)</f>
        <v>Chi phí hành chính</v>
      </c>
    </row>
    <row r="802" ht="21.0" hidden="1" customHeight="1" outlineLevel="1">
      <c r="A802" s="165" t="s">
        <v>3155</v>
      </c>
      <c r="B802" s="255" t="s">
        <v>2403</v>
      </c>
      <c r="C802" s="256" t="s">
        <v>121</v>
      </c>
      <c r="D802" s="286">
        <v>2.4989867E7</v>
      </c>
      <c r="E802" s="258" t="str">
        <f>vlookup(C802,'Master data'!$A$1:$C$29,3,0)</f>
        <v>Định phí</v>
      </c>
      <c r="F802" s="258" t="str">
        <f>vlookup(C802,'Master data'!$A$1:$C$29,2,0)</f>
        <v>Chi phí QLDN</v>
      </c>
    </row>
    <row r="803" ht="21.0" hidden="1" customHeight="1" outlineLevel="1">
      <c r="A803" s="165" t="s">
        <v>3155</v>
      </c>
      <c r="B803" s="259" t="s">
        <v>3599</v>
      </c>
      <c r="C803" s="256" t="s">
        <v>123</v>
      </c>
      <c r="D803" s="260">
        <v>2.2E7</v>
      </c>
      <c r="E803" s="254" t="str">
        <f>vlookup(C803,'Master data'!$A$1:$C$29,3,0)</f>
        <v>Định phí</v>
      </c>
      <c r="F803" s="254" t="str">
        <f>vlookup(C803,'Master data'!$A$1:$C$29,2,0)</f>
        <v>Chi phí QLDN</v>
      </c>
    </row>
    <row r="804" ht="21.0" hidden="1" customHeight="1" outlineLevel="1">
      <c r="A804" s="165" t="s">
        <v>3155</v>
      </c>
      <c r="B804" s="255" t="s">
        <v>800</v>
      </c>
      <c r="C804" s="256" t="s">
        <v>120</v>
      </c>
      <c r="D804" s="257">
        <v>8119333.0</v>
      </c>
      <c r="E804" s="258" t="str">
        <f>vlookup(C804,'Master data'!$A$1:$C$29,3,0)</f>
        <v>Định phí</v>
      </c>
      <c r="F804" s="258" t="str">
        <f>vlookup(C804,'Master data'!$A$1:$C$29,2,0)</f>
        <v>Chi phí QLDN</v>
      </c>
    </row>
    <row r="805" ht="21.0" hidden="1" customHeight="1" outlineLevel="1">
      <c r="A805" s="165" t="s">
        <v>3155</v>
      </c>
      <c r="B805" s="259" t="s">
        <v>961</v>
      </c>
      <c r="C805" s="284" t="s">
        <v>112</v>
      </c>
      <c r="D805" s="260">
        <v>715000.0</v>
      </c>
      <c r="E805" s="254" t="str">
        <f>vlookup(C805,'Master data'!$A$1:$C$29,3,0)</f>
        <v>Biến phí</v>
      </c>
      <c r="F805" s="254" t="str">
        <f>vlookup(C805,'Master data'!$A$1:$C$29,2,0)</f>
        <v>Chi phí hành chính</v>
      </c>
    </row>
    <row r="806" ht="21.0" hidden="1" customHeight="1" outlineLevel="1">
      <c r="A806" s="165" t="s">
        <v>3155</v>
      </c>
      <c r="B806" s="255" t="s">
        <v>3144</v>
      </c>
      <c r="C806" s="284" t="s">
        <v>112</v>
      </c>
      <c r="D806" s="286">
        <v>5033333.0</v>
      </c>
      <c r="E806" s="258" t="str">
        <f>vlookup(C806,'Master data'!$A$1:$C$29,3,0)</f>
        <v>Biến phí</v>
      </c>
      <c r="F806" s="258" t="str">
        <f>vlookup(C806,'Master data'!$A$1:$C$29,2,0)</f>
        <v>Chi phí hành chính</v>
      </c>
    </row>
    <row r="807" ht="21.0" hidden="1" customHeight="1" outlineLevel="1">
      <c r="A807" s="165" t="s">
        <v>3155</v>
      </c>
      <c r="B807" s="259" t="s">
        <v>3181</v>
      </c>
      <c r="C807" s="256" t="s">
        <v>109</v>
      </c>
      <c r="D807" s="260">
        <v>5.1666667E7</v>
      </c>
      <c r="E807" s="254" t="str">
        <f>vlookup(C807,'Master data'!$A$1:$C$29,3,0)</f>
        <v>Định phí</v>
      </c>
      <c r="F807" s="254" t="str">
        <f>vlookup(C807,'Master data'!$A$1:$C$29,2,0)</f>
        <v>Chi phí QLDN</v>
      </c>
    </row>
    <row r="808" ht="21.0" hidden="1" customHeight="1" outlineLevel="1">
      <c r="A808" s="165" t="s">
        <v>3155</v>
      </c>
      <c r="B808" s="255" t="s">
        <v>974</v>
      </c>
      <c r="C808" s="256" t="s">
        <v>109</v>
      </c>
      <c r="D808" s="257">
        <v>1.18727911E8</v>
      </c>
      <c r="E808" s="258" t="str">
        <f>vlookup(C808,'Master data'!$A$1:$C$29,3,0)</f>
        <v>Định phí</v>
      </c>
      <c r="F808" s="258" t="str">
        <f>vlookup(C808,'Master data'!$A$1:$C$29,2,0)</f>
        <v>Chi phí QLDN</v>
      </c>
    </row>
    <row r="809" ht="21.0" hidden="1" customHeight="1" outlineLevel="1">
      <c r="A809" s="165" t="s">
        <v>3155</v>
      </c>
      <c r="B809" s="259" t="s">
        <v>3146</v>
      </c>
      <c r="C809" s="256" t="s">
        <v>17</v>
      </c>
      <c r="D809" s="260">
        <v>5.37079273E8</v>
      </c>
      <c r="E809" s="254" t="str">
        <f>vlookup(C809,'Master data'!$A$1:$C$29,3,0)</f>
        <v>Biến phí</v>
      </c>
      <c r="F809" s="254" t="str">
        <f>vlookup(C809,'Master data'!$A$1:$C$29,2,0)</f>
        <v>Chi phí bán hàng</v>
      </c>
    </row>
    <row r="810" ht="21.0" hidden="1" customHeight="1" outlineLevel="1">
      <c r="A810" s="165" t="s">
        <v>3155</v>
      </c>
      <c r="B810" s="255" t="s">
        <v>3182</v>
      </c>
      <c r="C810" s="256" t="s">
        <v>109</v>
      </c>
      <c r="D810" s="257">
        <v>2.94525008E8</v>
      </c>
      <c r="E810" s="258" t="str">
        <f>vlookup(C810,'Master data'!$A$1:$C$29,3,0)</f>
        <v>Định phí</v>
      </c>
      <c r="F810" s="258" t="str">
        <f>vlookup(C810,'Master data'!$A$1:$C$29,2,0)</f>
        <v>Chi phí QLDN</v>
      </c>
    </row>
    <row r="811" ht="21.0" hidden="1" customHeight="1" outlineLevel="1">
      <c r="A811" s="165" t="s">
        <v>3155</v>
      </c>
      <c r="B811" s="259" t="s">
        <v>3147</v>
      </c>
      <c r="C811" s="256" t="s">
        <v>17</v>
      </c>
      <c r="D811" s="260">
        <v>1.04668444E8</v>
      </c>
      <c r="E811" s="254" t="str">
        <f>vlookup(C811,'Master data'!$A$1:$C$29,3,0)</f>
        <v>Biến phí</v>
      </c>
      <c r="F811" s="254" t="str">
        <f>vlookup(C811,'Master data'!$A$1:$C$29,2,0)</f>
        <v>Chi phí bán hàng</v>
      </c>
    </row>
    <row r="812" ht="21.0" hidden="1" customHeight="1" outlineLevel="1">
      <c r="A812" s="165" t="s">
        <v>3155</v>
      </c>
      <c r="B812" s="255" t="s">
        <v>1203</v>
      </c>
      <c r="C812" s="256" t="s">
        <v>99</v>
      </c>
      <c r="D812" s="257">
        <v>4100000.0</v>
      </c>
      <c r="E812" s="258" t="str">
        <f>vlookup(C812,'Master data'!$A$1:$C$29,3,0)</f>
        <v>Biến phí</v>
      </c>
      <c r="F812" s="258" t="str">
        <f>vlookup(C812,'Master data'!$A$1:$C$29,2,0)</f>
        <v>Chi phí giá vốn</v>
      </c>
    </row>
    <row r="813" ht="21.0" hidden="1" customHeight="1" outlineLevel="1">
      <c r="A813" s="165" t="s">
        <v>3155</v>
      </c>
      <c r="B813" s="259" t="s">
        <v>3851</v>
      </c>
      <c r="C813" s="256" t="s">
        <v>99</v>
      </c>
      <c r="D813" s="260">
        <v>930000.0</v>
      </c>
      <c r="E813" s="254" t="str">
        <f>vlookup(C813,'Master data'!$A$1:$C$29,3,0)</f>
        <v>Biến phí</v>
      </c>
      <c r="F813" s="254" t="str">
        <f>vlookup(C813,'Master data'!$A$1:$C$29,2,0)</f>
        <v>Chi phí giá vốn</v>
      </c>
    </row>
    <row r="814" ht="21.0" hidden="1" customHeight="1" outlineLevel="1">
      <c r="A814" s="165" t="s">
        <v>3155</v>
      </c>
      <c r="B814" s="255" t="s">
        <v>3852</v>
      </c>
      <c r="C814" s="256" t="s">
        <v>99</v>
      </c>
      <c r="D814" s="257">
        <v>1.14E7</v>
      </c>
      <c r="E814" s="258" t="str">
        <f>vlookup(C814,'Master data'!$A$1:$C$29,3,0)</f>
        <v>Biến phí</v>
      </c>
      <c r="F814" s="258" t="str">
        <f>vlookup(C814,'Master data'!$A$1:$C$29,2,0)</f>
        <v>Chi phí giá vốn</v>
      </c>
    </row>
    <row r="815" ht="21.0" hidden="1" customHeight="1" outlineLevel="1">
      <c r="A815" s="165" t="s">
        <v>3155</v>
      </c>
      <c r="B815" s="259" t="s">
        <v>2596</v>
      </c>
      <c r="C815" s="256" t="s">
        <v>99</v>
      </c>
      <c r="D815" s="260">
        <v>3.152E7</v>
      </c>
      <c r="E815" s="254" t="str">
        <f>vlookup(C815,'Master data'!$A$1:$C$29,3,0)</f>
        <v>Biến phí</v>
      </c>
      <c r="F815" s="254" t="str">
        <f>vlookup(C815,'Master data'!$A$1:$C$29,2,0)</f>
        <v>Chi phí giá vốn</v>
      </c>
    </row>
    <row r="816" ht="21.0" hidden="1" customHeight="1" outlineLevel="1">
      <c r="A816" s="165" t="s">
        <v>3155</v>
      </c>
      <c r="B816" s="255" t="s">
        <v>3184</v>
      </c>
      <c r="C816" s="256" t="s">
        <v>99</v>
      </c>
      <c r="D816" s="257">
        <v>1416667.0</v>
      </c>
      <c r="E816" s="258" t="str">
        <f>vlookup(C816,'Master data'!$A$1:$C$29,3,0)</f>
        <v>Biến phí</v>
      </c>
      <c r="F816" s="258" t="str">
        <f>vlookup(C816,'Master data'!$A$1:$C$29,2,0)</f>
        <v>Chi phí giá vốn</v>
      </c>
    </row>
    <row r="817" ht="21.0" hidden="1" customHeight="1" outlineLevel="1">
      <c r="A817" s="165" t="s">
        <v>3155</v>
      </c>
      <c r="B817" s="259" t="s">
        <v>1278</v>
      </c>
      <c r="C817" s="256" t="s">
        <v>99</v>
      </c>
      <c r="D817" s="260">
        <v>1.8772E7</v>
      </c>
      <c r="E817" s="254" t="str">
        <f>vlookup(C817,'Master data'!$A$1:$C$29,3,0)</f>
        <v>Biến phí</v>
      </c>
      <c r="F817" s="254" t="str">
        <f>vlookup(C817,'Master data'!$A$1:$C$29,2,0)</f>
        <v>Chi phí giá vốn</v>
      </c>
    </row>
    <row r="818" ht="21.0" hidden="1" customHeight="1" outlineLevel="1">
      <c r="A818" s="165" t="s">
        <v>3155</v>
      </c>
      <c r="B818" s="255" t="s">
        <v>3656</v>
      </c>
      <c r="C818" s="256" t="s">
        <v>99</v>
      </c>
      <c r="D818" s="257">
        <v>7900000.0</v>
      </c>
      <c r="E818" s="258" t="str">
        <f>vlookup(C818,'Master data'!$A$1:$C$29,3,0)</f>
        <v>Biến phí</v>
      </c>
      <c r="F818" s="258" t="str">
        <f>vlookup(C818,'Master data'!$A$1:$C$29,2,0)</f>
        <v>Chi phí giá vốn</v>
      </c>
    </row>
    <row r="819" ht="21.0" hidden="1" customHeight="1" outlineLevel="1">
      <c r="A819" s="165" t="s">
        <v>3155</v>
      </c>
      <c r="B819" s="259" t="s">
        <v>3853</v>
      </c>
      <c r="C819" s="256" t="s">
        <v>99</v>
      </c>
      <c r="D819" s="260">
        <v>1000000.0</v>
      </c>
      <c r="E819" s="254" t="str">
        <f>vlookup(C819,'Master data'!$A$1:$C$29,3,0)</f>
        <v>Biến phí</v>
      </c>
      <c r="F819" s="254" t="str">
        <f>vlookup(C819,'Master data'!$A$1:$C$29,2,0)</f>
        <v>Chi phí giá vốn</v>
      </c>
    </row>
    <row r="820" ht="21.0" hidden="1" customHeight="1" outlineLevel="1">
      <c r="A820" s="165" t="s">
        <v>3155</v>
      </c>
      <c r="B820" s="255" t="s">
        <v>3185</v>
      </c>
      <c r="C820" s="256" t="s">
        <v>99</v>
      </c>
      <c r="D820" s="257">
        <v>1540000.0</v>
      </c>
      <c r="E820" s="258" t="str">
        <f>vlookup(C820,'Master data'!$A$1:$C$29,3,0)</f>
        <v>Biến phí</v>
      </c>
      <c r="F820" s="258" t="str">
        <f>vlookup(C820,'Master data'!$A$1:$C$29,2,0)</f>
        <v>Chi phí giá vốn</v>
      </c>
    </row>
    <row r="821" ht="21.0" hidden="1" customHeight="1" outlineLevel="1">
      <c r="A821" s="165" t="s">
        <v>3155</v>
      </c>
      <c r="B821" s="259" t="s">
        <v>3829</v>
      </c>
      <c r="C821" s="256" t="s">
        <v>99</v>
      </c>
      <c r="D821" s="260">
        <v>2.59E7</v>
      </c>
      <c r="E821" s="254" t="str">
        <f>vlookup(C821,'Master data'!$A$1:$C$29,3,0)</f>
        <v>Biến phí</v>
      </c>
      <c r="F821" s="254" t="str">
        <f>vlookup(C821,'Master data'!$A$1:$C$29,2,0)</f>
        <v>Chi phí giá vốn</v>
      </c>
    </row>
    <row r="822" ht="21.0" hidden="1" customHeight="1" outlineLevel="1">
      <c r="A822" s="165" t="s">
        <v>3155</v>
      </c>
      <c r="B822" s="255" t="s">
        <v>3854</v>
      </c>
      <c r="C822" s="256" t="s">
        <v>70</v>
      </c>
      <c r="D822" s="257">
        <v>1180000.0</v>
      </c>
      <c r="E822" s="258" t="str">
        <f>vlookup(C822,'Master data'!$A$1:$C$29,3,0)</f>
        <v>Chi phí khác</v>
      </c>
      <c r="F822" s="258" t="str">
        <f>vlookup(C822,'Master data'!$A$1:$C$29,2,0)</f>
        <v>Chi phí khác</v>
      </c>
    </row>
    <row r="823" ht="21.0" hidden="1" customHeight="1" outlineLevel="1">
      <c r="A823" s="165" t="s">
        <v>3155</v>
      </c>
      <c r="B823" s="259" t="s">
        <v>3855</v>
      </c>
      <c r="C823" s="256" t="s">
        <v>70</v>
      </c>
      <c r="D823" s="260">
        <v>1120000.0</v>
      </c>
      <c r="E823" s="254" t="str">
        <f>vlookup(C823,'Master data'!$A$1:$C$29,3,0)</f>
        <v>Chi phí khác</v>
      </c>
      <c r="F823" s="254" t="str">
        <f>vlookup(C823,'Master data'!$A$1:$C$29,2,0)</f>
        <v>Chi phí khác</v>
      </c>
    </row>
    <row r="824" ht="21.0" hidden="1" customHeight="1" outlineLevel="1">
      <c r="A824" s="165" t="s">
        <v>3155</v>
      </c>
      <c r="B824" s="255" t="s">
        <v>3186</v>
      </c>
      <c r="C824" s="256" t="s">
        <v>70</v>
      </c>
      <c r="D824" s="257">
        <v>833333.0</v>
      </c>
      <c r="E824" s="258" t="str">
        <f>vlookup(C824,'Master data'!$A$1:$C$29,3,0)</f>
        <v>Chi phí khác</v>
      </c>
      <c r="F824" s="258" t="str">
        <f>vlookup(C824,'Master data'!$A$1:$C$29,2,0)</f>
        <v>Chi phí khác</v>
      </c>
    </row>
    <row r="825" ht="21.0" hidden="1" customHeight="1" outlineLevel="1">
      <c r="A825" s="165" t="s">
        <v>3155</v>
      </c>
      <c r="B825" s="259" t="s">
        <v>3187</v>
      </c>
      <c r="C825" s="256" t="s">
        <v>70</v>
      </c>
      <c r="D825" s="260">
        <v>2715000.0</v>
      </c>
      <c r="E825" s="254" t="str">
        <f>vlookup(C825,'Master data'!$A$1:$C$29,3,0)</f>
        <v>Chi phí khác</v>
      </c>
      <c r="F825" s="254" t="str">
        <f>vlookup(C825,'Master data'!$A$1:$C$29,2,0)</f>
        <v>Chi phí khác</v>
      </c>
    </row>
    <row r="826" ht="21.0" hidden="1" customHeight="1" outlineLevel="1">
      <c r="A826" s="165" t="s">
        <v>3155</v>
      </c>
      <c r="B826" s="255" t="s">
        <v>3189</v>
      </c>
      <c r="C826" s="256" t="s">
        <v>70</v>
      </c>
      <c r="D826" s="257">
        <v>1666667.0</v>
      </c>
      <c r="E826" s="258" t="str">
        <f>vlookup(C826,'Master data'!$A$1:$C$29,3,0)</f>
        <v>Chi phí khác</v>
      </c>
      <c r="F826" s="258" t="str">
        <f>vlookup(C826,'Master data'!$A$1:$C$29,2,0)</f>
        <v>Chi phí khác</v>
      </c>
    </row>
    <row r="827" ht="21.0" hidden="1" customHeight="1" outlineLevel="1">
      <c r="A827" s="165" t="s">
        <v>3155</v>
      </c>
      <c r="B827" s="259" t="s">
        <v>3856</v>
      </c>
      <c r="C827" s="256" t="s">
        <v>70</v>
      </c>
      <c r="D827" s="260">
        <v>2.58E7</v>
      </c>
      <c r="E827" s="254" t="str">
        <f>vlookup(C827,'Master data'!$A$1:$C$29,3,0)</f>
        <v>Chi phí khác</v>
      </c>
      <c r="F827" s="254" t="str">
        <f>vlookup(C827,'Master data'!$A$1:$C$29,2,0)</f>
        <v>Chi phí khác</v>
      </c>
    </row>
    <row r="828" ht="21.0" hidden="1" customHeight="1" outlineLevel="1">
      <c r="A828" s="165" t="s">
        <v>3155</v>
      </c>
      <c r="B828" s="255" t="s">
        <v>3190</v>
      </c>
      <c r="C828" s="256" t="s">
        <v>70</v>
      </c>
      <c r="D828" s="257">
        <v>890000.0</v>
      </c>
      <c r="E828" s="258" t="str">
        <f>vlookup(C828,'Master data'!$A$1:$C$29,3,0)</f>
        <v>Chi phí khác</v>
      </c>
      <c r="F828" s="258" t="str">
        <f>vlookup(C828,'Master data'!$A$1:$C$29,2,0)</f>
        <v>Chi phí khác</v>
      </c>
    </row>
    <row r="829" ht="21.0" hidden="1" customHeight="1" outlineLevel="1">
      <c r="A829" s="165" t="s">
        <v>3155</v>
      </c>
      <c r="B829" s="259" t="s">
        <v>3191</v>
      </c>
      <c r="C829" s="256" t="s">
        <v>70</v>
      </c>
      <c r="D829" s="260">
        <v>1.1333333E7</v>
      </c>
      <c r="E829" s="254" t="str">
        <f>vlookup(C829,'Master data'!$A$1:$C$29,3,0)</f>
        <v>Chi phí khác</v>
      </c>
      <c r="F829" s="254" t="str">
        <f>vlookup(C829,'Master data'!$A$1:$C$29,2,0)</f>
        <v>Chi phí khác</v>
      </c>
    </row>
    <row r="830" ht="21.0" hidden="1" customHeight="1" outlineLevel="1">
      <c r="A830" s="165" t="s">
        <v>3155</v>
      </c>
      <c r="B830" s="255" t="s">
        <v>3192</v>
      </c>
      <c r="C830" s="256" t="s">
        <v>70</v>
      </c>
      <c r="D830" s="257">
        <v>2950000.0</v>
      </c>
      <c r="E830" s="258" t="str">
        <f>vlookup(C830,'Master data'!$A$1:$C$29,3,0)</f>
        <v>Chi phí khác</v>
      </c>
      <c r="F830" s="258" t="str">
        <f>vlookup(C830,'Master data'!$A$1:$C$29,2,0)</f>
        <v>Chi phí khác</v>
      </c>
    </row>
    <row r="831" ht="21.0" hidden="1" customHeight="1" outlineLevel="1">
      <c r="A831" s="165" t="s">
        <v>3155</v>
      </c>
      <c r="B831" s="259" t="s">
        <v>3193</v>
      </c>
      <c r="C831" s="256" t="s">
        <v>70</v>
      </c>
      <c r="D831" s="260">
        <v>7333333.0</v>
      </c>
      <c r="E831" s="254" t="str">
        <f>vlookup(C831,'Master data'!$A$1:$C$29,3,0)</f>
        <v>Chi phí khác</v>
      </c>
      <c r="F831" s="254" t="str">
        <f>vlookup(C831,'Master data'!$A$1:$C$29,2,0)</f>
        <v>Chi phí khác</v>
      </c>
    </row>
    <row r="832" ht="21.0" hidden="1" customHeight="1" outlineLevel="1">
      <c r="A832" s="165" t="s">
        <v>3155</v>
      </c>
      <c r="B832" s="255" t="s">
        <v>3857</v>
      </c>
      <c r="C832" s="256" t="s">
        <v>70</v>
      </c>
      <c r="D832" s="257">
        <v>9000000.0</v>
      </c>
      <c r="E832" s="258" t="str">
        <f>vlookup(C832,'Master data'!$A$1:$C$29,3,0)</f>
        <v>Chi phí khác</v>
      </c>
      <c r="F832" s="258" t="str">
        <f>vlookup(C832,'Master data'!$A$1:$C$29,2,0)</f>
        <v>Chi phí khác</v>
      </c>
    </row>
    <row r="833" ht="21.0" hidden="1" customHeight="1" outlineLevel="1">
      <c r="A833" s="165" t="s">
        <v>3155</v>
      </c>
      <c r="B833" s="259" t="s">
        <v>3194</v>
      </c>
      <c r="C833" s="256" t="s">
        <v>70</v>
      </c>
      <c r="D833" s="260">
        <v>3.3333333E7</v>
      </c>
      <c r="E833" s="254" t="str">
        <f>vlookup(C833,'Master data'!$A$1:$C$29,3,0)</f>
        <v>Chi phí khác</v>
      </c>
      <c r="F833" s="254" t="str">
        <f>vlookup(C833,'Master data'!$A$1:$C$29,2,0)</f>
        <v>Chi phí khác</v>
      </c>
    </row>
    <row r="834" ht="21.0" hidden="1" customHeight="1" outlineLevel="1">
      <c r="A834" s="165" t="s">
        <v>3155</v>
      </c>
      <c r="B834" s="255" t="s">
        <v>3858</v>
      </c>
      <c r="C834" s="256" t="s">
        <v>70</v>
      </c>
      <c r="D834" s="257">
        <v>135000.0</v>
      </c>
      <c r="E834" s="258" t="str">
        <f>vlookup(C834,'Master data'!$A$1:$C$29,3,0)</f>
        <v>Chi phí khác</v>
      </c>
      <c r="F834" s="258" t="str">
        <f>vlookup(C834,'Master data'!$A$1:$C$29,2,0)</f>
        <v>Chi phí khác</v>
      </c>
    </row>
    <row r="835" ht="21.0" hidden="1" customHeight="1" outlineLevel="1">
      <c r="A835" s="165" t="s">
        <v>3155</v>
      </c>
      <c r="B835" s="259" t="s">
        <v>3195</v>
      </c>
      <c r="C835" s="256" t="s">
        <v>70</v>
      </c>
      <c r="D835" s="260">
        <v>589000.0</v>
      </c>
      <c r="E835" s="254" t="str">
        <f>vlookup(C835,'Master data'!$A$1:$C$29,3,0)</f>
        <v>Chi phí khác</v>
      </c>
      <c r="F835" s="254" t="str">
        <f>vlookup(C835,'Master data'!$A$1:$C$29,2,0)</f>
        <v>Chi phí khác</v>
      </c>
    </row>
    <row r="836" ht="21.0" hidden="1" customHeight="1" outlineLevel="1">
      <c r="A836" s="165" t="s">
        <v>3155</v>
      </c>
      <c r="B836" s="255" t="s">
        <v>3052</v>
      </c>
      <c r="C836" s="256" t="s">
        <v>111</v>
      </c>
      <c r="D836" s="257">
        <v>8250887.0</v>
      </c>
      <c r="E836" s="258" t="str">
        <f>vlookup(C836,'Master data'!$A$1:$C$29,3,0)</f>
        <v>Định phí</v>
      </c>
      <c r="F836" s="258" t="str">
        <f>vlookup(C836,'Master data'!$A$1:$C$29,2,0)</f>
        <v>Chi phí khác</v>
      </c>
    </row>
    <row r="837" ht="21.0" hidden="1" customHeight="1" outlineLevel="1">
      <c r="A837" s="165" t="s">
        <v>3155</v>
      </c>
      <c r="B837" s="259" t="s">
        <v>3053</v>
      </c>
      <c r="C837" s="256" t="s">
        <v>111</v>
      </c>
      <c r="D837" s="260">
        <v>1.0E7</v>
      </c>
      <c r="E837" s="254" t="str">
        <f>vlookup(C837,'Master data'!$A$1:$C$29,3,0)</f>
        <v>Định phí</v>
      </c>
      <c r="F837" s="254" t="str">
        <f>vlookup(C837,'Master data'!$A$1:$C$29,2,0)</f>
        <v>Chi phí khác</v>
      </c>
    </row>
    <row r="838" ht="21.0" hidden="1" customHeight="1" outlineLevel="1">
      <c r="A838" s="165" t="s">
        <v>3155</v>
      </c>
      <c r="B838" s="255" t="s">
        <v>3197</v>
      </c>
      <c r="C838" s="256" t="s">
        <v>124</v>
      </c>
      <c r="D838" s="257">
        <v>683333.0</v>
      </c>
      <c r="E838" s="258" t="str">
        <f>vlookup(C838,'Master data'!$A$1:$C$29,3,0)</f>
        <v>Chi phí khác</v>
      </c>
      <c r="F838" s="258" t="str">
        <f>vlookup(C838,'Master data'!$A$1:$C$29,2,0)</f>
        <v>Chi phí khác</v>
      </c>
    </row>
    <row r="839" ht="21.0" hidden="1" customHeight="1" outlineLevel="1">
      <c r="A839" s="165" t="s">
        <v>3155</v>
      </c>
      <c r="B839" s="259" t="s">
        <v>3198</v>
      </c>
      <c r="C839" s="256" t="s">
        <v>124</v>
      </c>
      <c r="D839" s="260">
        <v>1526667.0</v>
      </c>
      <c r="E839" s="254" t="str">
        <f>vlookup(C839,'Master data'!$A$1:$C$29,3,0)</f>
        <v>Chi phí khác</v>
      </c>
      <c r="F839" s="254" t="str">
        <f>vlookup(C839,'Master data'!$A$1:$C$29,2,0)</f>
        <v>Chi phí khác</v>
      </c>
    </row>
    <row r="840" ht="21.0" hidden="1" customHeight="1" outlineLevel="1">
      <c r="A840" s="173" t="s">
        <v>3155</v>
      </c>
      <c r="B840" s="261" t="s">
        <v>3092</v>
      </c>
      <c r="C840" s="262" t="s">
        <v>111</v>
      </c>
      <c r="D840" s="263">
        <v>1.0E7</v>
      </c>
      <c r="E840" s="264" t="str">
        <f>vlookup(C840,'Master data'!$A$1:$C$29,3,0)</f>
        <v>Định phí</v>
      </c>
      <c r="F840" s="264" t="str">
        <f>vlookup(C840,'Master data'!$A$1:$C$29,2,0)</f>
        <v>Chi phí khác</v>
      </c>
    </row>
    <row r="841" ht="21.0" customHeight="1" collapsed="1">
      <c r="A841" s="165" t="s">
        <v>3199</v>
      </c>
      <c r="B841" s="274" t="s">
        <v>274</v>
      </c>
      <c r="C841" s="252" t="s">
        <v>112</v>
      </c>
      <c r="D841" s="276">
        <v>0.0</v>
      </c>
      <c r="E841" s="277" t="str">
        <f>vlookup(C841,'Master data'!$A$1:$C$29,3,0)</f>
        <v>Biến phí</v>
      </c>
      <c r="F841" s="277" t="str">
        <f>vlookup(C841,'Master data'!$A$1:$C$29,2,0)</f>
        <v>Chi phí hành chính</v>
      </c>
    </row>
    <row r="842" ht="21.0" hidden="1" customHeight="1" outlineLevel="1">
      <c r="A842" s="165" t="s">
        <v>3199</v>
      </c>
      <c r="B842" s="251" t="s">
        <v>112</v>
      </c>
      <c r="C842" s="252" t="s">
        <v>101</v>
      </c>
      <c r="D842" s="253">
        <v>3.1324003E7</v>
      </c>
      <c r="E842" s="254" t="str">
        <f>vlookup(C842,'Master data'!$A$1:$C$29,3,0)</f>
        <v>Biến phí</v>
      </c>
      <c r="F842" s="254" t="str">
        <f>vlookup(C842,'Master data'!$A$1:$C$29,2,0)</f>
        <v>Chi phí bán hàng</v>
      </c>
    </row>
    <row r="843" ht="21.0" hidden="1" customHeight="1" outlineLevel="1">
      <c r="A843" s="165" t="s">
        <v>3199</v>
      </c>
      <c r="B843" s="255" t="s">
        <v>3859</v>
      </c>
      <c r="C843" s="256" t="s">
        <v>115</v>
      </c>
      <c r="D843" s="257">
        <v>2546667.0</v>
      </c>
      <c r="E843" s="258" t="str">
        <f>vlookup(C843,'Master data'!$A$1:$C$29,3,0)</f>
        <v>Định phí</v>
      </c>
      <c r="F843" s="258" t="str">
        <f>vlookup(C843,'Master data'!$A$1:$C$29,2,0)</f>
        <v>Chi phí hành chính</v>
      </c>
    </row>
    <row r="844" ht="21.0" hidden="1" customHeight="1" outlineLevel="1">
      <c r="A844" s="165" t="s">
        <v>3199</v>
      </c>
      <c r="B844" s="259" t="s">
        <v>3201</v>
      </c>
      <c r="C844" s="256" t="s">
        <v>116</v>
      </c>
      <c r="D844" s="260">
        <v>2.1138485E7</v>
      </c>
      <c r="E844" s="254" t="str">
        <f>vlookup(C844,'Master data'!$A$1:$C$29,3,0)</f>
        <v>Định phí</v>
      </c>
      <c r="F844" s="254" t="str">
        <f>vlookup(C844,'Master data'!$A$1:$C$29,2,0)</f>
        <v>Chi phí hành chính</v>
      </c>
    </row>
    <row r="845" ht="21.0" hidden="1" customHeight="1" outlineLevel="1">
      <c r="A845" s="165" t="s">
        <v>3199</v>
      </c>
      <c r="B845" s="255" t="s">
        <v>3202</v>
      </c>
      <c r="C845" s="256" t="s">
        <v>118</v>
      </c>
      <c r="D845" s="257">
        <v>2.0E7</v>
      </c>
      <c r="E845" s="258" t="str">
        <f>vlookup(C845,'Master data'!$A$1:$C$29,3,0)</f>
        <v>Định phí</v>
      </c>
      <c r="F845" s="258" t="str">
        <f>vlookup(C845,'Master data'!$A$1:$C$29,2,0)</f>
        <v>Chi phí hành chính</v>
      </c>
    </row>
    <row r="846" ht="21.0" hidden="1" customHeight="1" outlineLevel="1">
      <c r="A846" s="165" t="s">
        <v>3199</v>
      </c>
      <c r="B846" s="259" t="s">
        <v>3203</v>
      </c>
      <c r="C846" s="256" t="s">
        <v>107</v>
      </c>
      <c r="D846" s="260">
        <v>5.8647333E7</v>
      </c>
      <c r="E846" s="254" t="str">
        <f>vlookup(C846,'Master data'!$A$1:$C$29,3,0)</f>
        <v>Biến phí</v>
      </c>
      <c r="F846" s="254" t="str">
        <f>vlookup(C846,'Master data'!$A$1:$C$29,2,0)</f>
        <v>Chi phí bán hàng</v>
      </c>
    </row>
    <row r="847" ht="21.0" hidden="1" customHeight="1" outlineLevel="1">
      <c r="A847" s="165" t="s">
        <v>3199</v>
      </c>
      <c r="B847" s="255" t="s">
        <v>3204</v>
      </c>
      <c r="C847" s="256" t="s">
        <v>95</v>
      </c>
      <c r="D847" s="257">
        <v>2.65E8</v>
      </c>
      <c r="E847" s="258" t="str">
        <f>vlookup(C847,'Master data'!$A$1:$C$29,3,0)</f>
        <v>Biến phí</v>
      </c>
      <c r="F847" s="258" t="str">
        <f>vlookup(C847,'Master data'!$A$1:$C$29,2,0)</f>
        <v>Chi phí bán hàng</v>
      </c>
    </row>
    <row r="848" ht="21.0" hidden="1" customHeight="1" outlineLevel="1">
      <c r="A848" s="165" t="s">
        <v>3199</v>
      </c>
      <c r="B848" s="259" t="s">
        <v>3205</v>
      </c>
      <c r="C848" s="256" t="s">
        <v>114</v>
      </c>
      <c r="D848" s="285">
        <v>4.2507499E7</v>
      </c>
      <c r="E848" s="254" t="str">
        <f>vlookup(C848,'Master data'!$A$1:$C$29,3,0)</f>
        <v>Định phí</v>
      </c>
      <c r="F848" s="254" t="str">
        <f>vlookup(C848,'Master data'!$A$1:$C$29,2,0)</f>
        <v>Chi phí hành chính</v>
      </c>
    </row>
    <row r="849" ht="21.0" hidden="1" customHeight="1" outlineLevel="1">
      <c r="A849" s="165" t="s">
        <v>3199</v>
      </c>
      <c r="B849" s="255" t="s">
        <v>97</v>
      </c>
      <c r="C849" s="256" t="s">
        <v>97</v>
      </c>
      <c r="D849" s="257">
        <v>0.0</v>
      </c>
      <c r="E849" s="258" t="str">
        <f>vlookup(C849,'Master data'!$A$1:$C$29,3,0)</f>
        <v>Biến phí</v>
      </c>
      <c r="F849" s="258" t="str">
        <f>vlookup(C849,'Master data'!$A$1:$C$29,2,0)</f>
        <v>Chi phí bán hàng</v>
      </c>
    </row>
    <row r="850" ht="21.0" hidden="1" customHeight="1" outlineLevel="1">
      <c r="A850" s="165" t="s">
        <v>3199</v>
      </c>
      <c r="B850" s="259" t="s">
        <v>3031</v>
      </c>
      <c r="C850" s="256" t="s">
        <v>98</v>
      </c>
      <c r="D850" s="260">
        <v>6966667.0</v>
      </c>
      <c r="E850" s="254" t="str">
        <f>vlookup(C850,'Master data'!$A$1:$C$29,3,0)</f>
        <v>Biến phí</v>
      </c>
      <c r="F850" s="254" t="str">
        <f>vlookup(C850,'Master data'!$A$1:$C$29,2,0)</f>
        <v>Chi phí bán hàng</v>
      </c>
    </row>
    <row r="851" ht="21.0" hidden="1" customHeight="1" outlineLevel="1">
      <c r="A851" s="165" t="s">
        <v>3199</v>
      </c>
      <c r="B851" s="255" t="s">
        <v>117</v>
      </c>
      <c r="C851" s="256" t="s">
        <v>117</v>
      </c>
      <c r="D851" s="257">
        <v>1.5E7</v>
      </c>
      <c r="E851" s="258" t="str">
        <f>vlookup(C851,'Master data'!$A$1:$C$29,3,0)</f>
        <v>Định phí</v>
      </c>
      <c r="F851" s="258" t="str">
        <f>vlookup(C851,'Master data'!$A$1:$C$29,2,0)</f>
        <v>Chi phí bán hàng</v>
      </c>
    </row>
    <row r="852" ht="21.0" hidden="1" customHeight="1" outlineLevel="1">
      <c r="A852" s="165" t="s">
        <v>3199</v>
      </c>
      <c r="B852" s="259" t="s">
        <v>101</v>
      </c>
      <c r="C852" s="256" t="s">
        <v>101</v>
      </c>
      <c r="D852" s="260">
        <v>1.8403934E7</v>
      </c>
      <c r="E852" s="254" t="str">
        <f>vlookup(C852,'Master data'!$A$1:$C$29,3,0)</f>
        <v>Biến phí</v>
      </c>
      <c r="F852" s="254" t="str">
        <f>vlookup(C852,'Master data'!$A$1:$C$29,2,0)</f>
        <v>Chi phí bán hàng</v>
      </c>
    </row>
    <row r="853" ht="21.0" hidden="1" customHeight="1" outlineLevel="1">
      <c r="A853" s="165" t="s">
        <v>3199</v>
      </c>
      <c r="B853" s="255" t="s">
        <v>3206</v>
      </c>
      <c r="C853" s="256" t="s">
        <v>103</v>
      </c>
      <c r="D853" s="257">
        <v>3000000.0</v>
      </c>
      <c r="E853" s="258" t="str">
        <f>vlookup(C853,'Master data'!$A$1:$C$29,3,0)</f>
        <v>Biến phí</v>
      </c>
      <c r="F853" s="258" t="str">
        <f>vlookup(C853,'Master data'!$A$1:$C$29,2,0)</f>
        <v>Chi phí bán hàng</v>
      </c>
    </row>
    <row r="854" ht="21.0" hidden="1" customHeight="1" outlineLevel="1">
      <c r="A854" s="165" t="s">
        <v>3199</v>
      </c>
      <c r="B854" s="259" t="s">
        <v>3207</v>
      </c>
      <c r="C854" s="256" t="s">
        <v>104</v>
      </c>
      <c r="D854" s="260">
        <v>7500000.0</v>
      </c>
      <c r="E854" s="254" t="str">
        <f>vlookup(C854,'Master data'!$A$1:$C$29,3,0)</f>
        <v>Biến phí</v>
      </c>
      <c r="F854" s="254" t="str">
        <f>vlookup(C854,'Master data'!$A$1:$C$29,2,0)</f>
        <v>Chi phí bán hàng</v>
      </c>
    </row>
    <row r="855" ht="21.0" hidden="1" customHeight="1" outlineLevel="1">
      <c r="A855" s="165" t="s">
        <v>3199</v>
      </c>
      <c r="B855" s="255" t="s">
        <v>105</v>
      </c>
      <c r="C855" s="256" t="s">
        <v>105</v>
      </c>
      <c r="D855" s="257">
        <v>1.375E7</v>
      </c>
      <c r="E855" s="258" t="str">
        <f>vlookup(C855,'Master data'!$A$1:$C$29,3,0)</f>
        <v>Biến phí</v>
      </c>
      <c r="F855" s="258" t="str">
        <f>vlookup(C855,'Master data'!$A$1:$C$29,2,0)</f>
        <v>Chi phí bán hàng</v>
      </c>
    </row>
    <row r="856" ht="21.0" hidden="1" customHeight="1" outlineLevel="1">
      <c r="A856" s="165" t="s">
        <v>3199</v>
      </c>
      <c r="B856" s="259" t="s">
        <v>3208</v>
      </c>
      <c r="C856" s="256" t="s">
        <v>17</v>
      </c>
      <c r="D856" s="260">
        <v>6.66336656E8</v>
      </c>
      <c r="E856" s="254" t="str">
        <f>vlookup(C856,'Master data'!$A$1:$C$29,3,0)</f>
        <v>Biến phí</v>
      </c>
      <c r="F856" s="254" t="str">
        <f>vlookup(C856,'Master data'!$A$1:$C$29,2,0)</f>
        <v>Chi phí bán hàng</v>
      </c>
    </row>
    <row r="857" ht="21.0" hidden="1" customHeight="1" outlineLevel="1">
      <c r="A857" s="165" t="s">
        <v>3199</v>
      </c>
      <c r="B857" s="255" t="s">
        <v>106</v>
      </c>
      <c r="C857" s="256" t="s">
        <v>106</v>
      </c>
      <c r="D857" s="257">
        <v>6633953.0</v>
      </c>
      <c r="E857" s="258" t="str">
        <f>vlookup(C857,'Master data'!$A$1:$C$29,3,0)</f>
        <v>Biến phí</v>
      </c>
      <c r="F857" s="258" t="str">
        <f>vlookup(C857,'Master data'!$A$1:$C$29,2,0)</f>
        <v>Chi phí bán hàng</v>
      </c>
    </row>
    <row r="858" ht="21.0" hidden="1" customHeight="1" outlineLevel="1">
      <c r="A858" s="165" t="s">
        <v>3199</v>
      </c>
      <c r="B858" s="259" t="s">
        <v>109</v>
      </c>
      <c r="C858" s="256" t="s">
        <v>109</v>
      </c>
      <c r="D858" s="260">
        <v>4.56943665E8</v>
      </c>
      <c r="E858" s="254" t="str">
        <f>vlookup(C858,'Master data'!$A$1:$C$29,3,0)</f>
        <v>Định phí</v>
      </c>
      <c r="F858" s="254" t="str">
        <f>vlookup(C858,'Master data'!$A$1:$C$29,2,0)</f>
        <v>Chi phí QLDN</v>
      </c>
    </row>
    <row r="859" ht="21.0" hidden="1" customHeight="1" outlineLevel="1">
      <c r="A859" s="165" t="s">
        <v>3199</v>
      </c>
      <c r="B859" s="255" t="s">
        <v>3210</v>
      </c>
      <c r="C859" s="256" t="s">
        <v>120</v>
      </c>
      <c r="D859" s="257">
        <v>1.03691333E8</v>
      </c>
      <c r="E859" s="258" t="str">
        <f>vlookup(C859,'Master data'!$A$1:$C$29,3,0)</f>
        <v>Định phí</v>
      </c>
      <c r="F859" s="258" t="str">
        <f>vlookup(C859,'Master data'!$A$1:$C$29,2,0)</f>
        <v>Chi phí QLDN</v>
      </c>
    </row>
    <row r="860" ht="21.0" hidden="1" customHeight="1" outlineLevel="1">
      <c r="A860" s="165" t="s">
        <v>3199</v>
      </c>
      <c r="B860" s="259" t="s">
        <v>121</v>
      </c>
      <c r="C860" s="256" t="s">
        <v>121</v>
      </c>
      <c r="D860" s="285">
        <v>2.4989867E7</v>
      </c>
      <c r="E860" s="254" t="str">
        <f>vlookup(C860,'Master data'!$A$1:$C$29,3,0)</f>
        <v>Định phí</v>
      </c>
      <c r="F860" s="254" t="str">
        <f>vlookup(C860,'Master data'!$A$1:$C$29,2,0)</f>
        <v>Chi phí QLDN</v>
      </c>
    </row>
    <row r="861" ht="21.0" hidden="1" customHeight="1" outlineLevel="1">
      <c r="A861" s="165" t="s">
        <v>3199</v>
      </c>
      <c r="B861" s="255" t="s">
        <v>3211</v>
      </c>
      <c r="C861" s="256" t="s">
        <v>123</v>
      </c>
      <c r="D861" s="257">
        <v>3.1E7</v>
      </c>
      <c r="E861" s="258" t="str">
        <f>vlookup(C861,'Master data'!$A$1:$C$29,3,0)</f>
        <v>Định phí</v>
      </c>
      <c r="F861" s="258" t="str">
        <f>vlookup(C861,'Master data'!$A$1:$C$29,2,0)</f>
        <v>Chi phí QLDN</v>
      </c>
    </row>
    <row r="862" ht="21.0" hidden="1" customHeight="1" outlineLevel="1">
      <c r="A862" s="165" t="s">
        <v>3199</v>
      </c>
      <c r="B862" s="259" t="s">
        <v>3212</v>
      </c>
      <c r="C862" s="284" t="s">
        <v>112</v>
      </c>
      <c r="D862" s="285">
        <v>6200000.0</v>
      </c>
      <c r="E862" s="254" t="str">
        <f>vlookup(C862,'Master data'!$A$1:$C$29,3,0)</f>
        <v>Biến phí</v>
      </c>
      <c r="F862" s="254" t="str">
        <f>vlookup(C862,'Master data'!$A$1:$C$29,2,0)</f>
        <v>Chi phí hành chính</v>
      </c>
    </row>
    <row r="863" ht="21.0" hidden="1" customHeight="1" outlineLevel="1">
      <c r="A863" s="165" t="s">
        <v>3199</v>
      </c>
      <c r="B863" s="255" t="s">
        <v>3860</v>
      </c>
      <c r="C863" s="256" t="s">
        <v>99</v>
      </c>
      <c r="D863" s="257">
        <v>353000.0</v>
      </c>
      <c r="E863" s="258" t="str">
        <f>vlookup(C863,'Master data'!$A$1:$C$29,3,0)</f>
        <v>Biến phí</v>
      </c>
      <c r="F863" s="258" t="str">
        <f>vlookup(C863,'Master data'!$A$1:$C$29,2,0)</f>
        <v>Chi phí giá vốn</v>
      </c>
    </row>
    <row r="864" ht="21.0" hidden="1" customHeight="1" outlineLevel="1">
      <c r="A864" s="165" t="s">
        <v>3199</v>
      </c>
      <c r="B864" s="259" t="s">
        <v>3861</v>
      </c>
      <c r="C864" s="256" t="s">
        <v>99</v>
      </c>
      <c r="D864" s="260">
        <v>1.335E7</v>
      </c>
      <c r="E864" s="254" t="str">
        <f>vlookup(C864,'Master data'!$A$1:$C$29,3,0)</f>
        <v>Biến phí</v>
      </c>
      <c r="F864" s="254" t="str">
        <f>vlookup(C864,'Master data'!$A$1:$C$29,2,0)</f>
        <v>Chi phí giá vốn</v>
      </c>
    </row>
    <row r="865" ht="21.0" hidden="1" customHeight="1" outlineLevel="1">
      <c r="A865" s="165" t="s">
        <v>3199</v>
      </c>
      <c r="B865" s="255" t="s">
        <v>3608</v>
      </c>
      <c r="C865" s="256" t="s">
        <v>99</v>
      </c>
      <c r="D865" s="257">
        <v>3.9424E7</v>
      </c>
      <c r="E865" s="258" t="str">
        <f>vlookup(C865,'Master data'!$A$1:$C$29,3,0)</f>
        <v>Biến phí</v>
      </c>
      <c r="F865" s="258" t="str">
        <f>vlookup(C865,'Master data'!$A$1:$C$29,2,0)</f>
        <v>Chi phí giá vốn</v>
      </c>
    </row>
    <row r="866" ht="21.0" hidden="1" customHeight="1" outlineLevel="1">
      <c r="A866" s="165" t="s">
        <v>3199</v>
      </c>
      <c r="B866" s="259" t="s">
        <v>3862</v>
      </c>
      <c r="C866" s="256" t="s">
        <v>99</v>
      </c>
      <c r="D866" s="260">
        <v>4140000.0</v>
      </c>
      <c r="E866" s="254" t="str">
        <f>vlookup(C866,'Master data'!$A$1:$C$29,3,0)</f>
        <v>Biến phí</v>
      </c>
      <c r="F866" s="254" t="str">
        <f>vlookup(C866,'Master data'!$A$1:$C$29,2,0)</f>
        <v>Chi phí giá vốn</v>
      </c>
    </row>
    <row r="867" ht="21.0" hidden="1" customHeight="1" outlineLevel="1">
      <c r="A867" s="165" t="s">
        <v>3199</v>
      </c>
      <c r="B867" s="255" t="s">
        <v>3863</v>
      </c>
      <c r="C867" s="256" t="s">
        <v>99</v>
      </c>
      <c r="D867" s="257">
        <v>6400000.0</v>
      </c>
      <c r="E867" s="258" t="str">
        <f>vlookup(C867,'Master data'!$A$1:$C$29,3,0)</f>
        <v>Biến phí</v>
      </c>
      <c r="F867" s="258" t="str">
        <f>vlookup(C867,'Master data'!$A$1:$C$29,2,0)</f>
        <v>Chi phí giá vốn</v>
      </c>
    </row>
    <row r="868" ht="21.0" hidden="1" customHeight="1" outlineLevel="1">
      <c r="A868" s="165" t="s">
        <v>3199</v>
      </c>
      <c r="B868" s="259" t="s">
        <v>3864</v>
      </c>
      <c r="C868" s="256" t="s">
        <v>99</v>
      </c>
      <c r="D868" s="260">
        <v>530000.0</v>
      </c>
      <c r="E868" s="254" t="str">
        <f>vlookup(C868,'Master data'!$A$1:$C$29,3,0)</f>
        <v>Biến phí</v>
      </c>
      <c r="F868" s="254" t="str">
        <f>vlookup(C868,'Master data'!$A$1:$C$29,2,0)</f>
        <v>Chi phí giá vốn</v>
      </c>
    </row>
    <row r="869" ht="21.0" hidden="1" customHeight="1" outlineLevel="1">
      <c r="A869" s="165" t="s">
        <v>3199</v>
      </c>
      <c r="B869" s="255" t="s">
        <v>366</v>
      </c>
      <c r="C869" s="256" t="s">
        <v>99</v>
      </c>
      <c r="D869" s="257">
        <v>2.8679E7</v>
      </c>
      <c r="E869" s="258" t="str">
        <f>vlookup(C869,'Master data'!$A$1:$C$29,3,0)</f>
        <v>Biến phí</v>
      </c>
      <c r="F869" s="258" t="str">
        <f>vlookup(C869,'Master data'!$A$1:$C$29,2,0)</f>
        <v>Chi phí giá vốn</v>
      </c>
    </row>
    <row r="870" ht="21.0" hidden="1" customHeight="1" outlineLevel="1">
      <c r="A870" s="165" t="s">
        <v>3199</v>
      </c>
      <c r="B870" s="259" t="s">
        <v>3602</v>
      </c>
      <c r="C870" s="256" t="s">
        <v>99</v>
      </c>
      <c r="D870" s="260">
        <v>1.35E7</v>
      </c>
      <c r="E870" s="254" t="str">
        <f>vlookup(C870,'Master data'!$A$1:$C$29,3,0)</f>
        <v>Biến phí</v>
      </c>
      <c r="F870" s="254" t="str">
        <f>vlookup(C870,'Master data'!$A$1:$C$29,2,0)</f>
        <v>Chi phí giá vốn</v>
      </c>
    </row>
    <row r="871" ht="21.0" hidden="1" customHeight="1" outlineLevel="1">
      <c r="A871" s="165" t="s">
        <v>3199</v>
      </c>
      <c r="B871" s="255" t="s">
        <v>3865</v>
      </c>
      <c r="C871" s="256" t="s">
        <v>99</v>
      </c>
      <c r="D871" s="257">
        <v>9420000.0</v>
      </c>
      <c r="E871" s="258" t="str">
        <f>vlookup(C871,'Master data'!$A$1:$C$29,3,0)</f>
        <v>Biến phí</v>
      </c>
      <c r="F871" s="258" t="str">
        <f>vlookup(C871,'Master data'!$A$1:$C$29,2,0)</f>
        <v>Chi phí giá vốn</v>
      </c>
    </row>
    <row r="872" ht="21.0" hidden="1" customHeight="1" outlineLevel="1">
      <c r="A872" s="165" t="s">
        <v>3199</v>
      </c>
      <c r="B872" s="259" t="s">
        <v>3866</v>
      </c>
      <c r="C872" s="256" t="s">
        <v>99</v>
      </c>
      <c r="D872" s="260">
        <v>113000.0</v>
      </c>
      <c r="E872" s="254" t="str">
        <f>vlookup(C872,'Master data'!$A$1:$C$29,3,0)</f>
        <v>Biến phí</v>
      </c>
      <c r="F872" s="254" t="str">
        <f>vlookup(C872,'Master data'!$A$1:$C$29,2,0)</f>
        <v>Chi phí giá vốn</v>
      </c>
    </row>
    <row r="873" ht="21.0" hidden="1" customHeight="1" outlineLevel="1">
      <c r="A873" s="165" t="s">
        <v>3199</v>
      </c>
      <c r="B873" s="255" t="s">
        <v>3867</v>
      </c>
      <c r="C873" s="256" t="s">
        <v>99</v>
      </c>
      <c r="D873" s="257">
        <v>810000.0</v>
      </c>
      <c r="E873" s="258" t="str">
        <f>vlookup(C873,'Master data'!$A$1:$C$29,3,0)</f>
        <v>Biến phí</v>
      </c>
      <c r="F873" s="258" t="str">
        <f>vlookup(C873,'Master data'!$A$1:$C$29,2,0)</f>
        <v>Chi phí giá vốn</v>
      </c>
    </row>
    <row r="874" ht="21.0" hidden="1" customHeight="1" outlineLevel="1">
      <c r="A874" s="165" t="s">
        <v>3199</v>
      </c>
      <c r="B874" s="259" t="s">
        <v>3868</v>
      </c>
      <c r="C874" s="256" t="s">
        <v>99</v>
      </c>
      <c r="D874" s="260">
        <v>4.43016E7</v>
      </c>
      <c r="E874" s="254" t="str">
        <f>vlookup(C874,'Master data'!$A$1:$C$29,3,0)</f>
        <v>Biến phí</v>
      </c>
      <c r="F874" s="254" t="str">
        <f>vlookup(C874,'Master data'!$A$1:$C$29,2,0)</f>
        <v>Chi phí giá vốn</v>
      </c>
    </row>
    <row r="875" ht="21.0" hidden="1" customHeight="1" outlineLevel="1">
      <c r="A875" s="165" t="s">
        <v>3199</v>
      </c>
      <c r="B875" s="255" t="s">
        <v>3869</v>
      </c>
      <c r="C875" s="256" t="s">
        <v>99</v>
      </c>
      <c r="D875" s="257">
        <v>3.675E7</v>
      </c>
      <c r="E875" s="258" t="str">
        <f>vlookup(C875,'Master data'!$A$1:$C$29,3,0)</f>
        <v>Biến phí</v>
      </c>
      <c r="F875" s="258" t="str">
        <f>vlookup(C875,'Master data'!$A$1:$C$29,2,0)</f>
        <v>Chi phí giá vốn</v>
      </c>
    </row>
    <row r="876" ht="21.0" hidden="1" customHeight="1" outlineLevel="1">
      <c r="A876" s="165" t="s">
        <v>3199</v>
      </c>
      <c r="B876" s="259" t="s">
        <v>3870</v>
      </c>
      <c r="C876" s="256" t="s">
        <v>99</v>
      </c>
      <c r="D876" s="260">
        <v>2.405E7</v>
      </c>
      <c r="E876" s="254" t="str">
        <f>vlookup(C876,'Master data'!$A$1:$C$29,3,0)</f>
        <v>Biến phí</v>
      </c>
      <c r="F876" s="254" t="str">
        <f>vlookup(C876,'Master data'!$A$1:$C$29,2,0)</f>
        <v>Chi phí giá vốn</v>
      </c>
    </row>
    <row r="877" ht="21.0" hidden="1" customHeight="1" outlineLevel="1">
      <c r="A877" s="165" t="s">
        <v>3199</v>
      </c>
      <c r="B877" s="255" t="s">
        <v>591</v>
      </c>
      <c r="C877" s="256" t="s">
        <v>111</v>
      </c>
      <c r="D877" s="257">
        <v>3.0E7</v>
      </c>
      <c r="E877" s="258" t="str">
        <f>vlookup(C877,'Master data'!$A$1:$C$29,3,0)</f>
        <v>Định phí</v>
      </c>
      <c r="F877" s="258" t="str">
        <f>vlookup(C877,'Master data'!$A$1:$C$29,2,0)</f>
        <v>Chi phí khác</v>
      </c>
    </row>
    <row r="878" ht="21.0" hidden="1" customHeight="1" outlineLevel="1">
      <c r="A878" s="165" t="s">
        <v>3199</v>
      </c>
      <c r="B878" s="259" t="s">
        <v>3225</v>
      </c>
      <c r="C878" s="256" t="s">
        <v>119</v>
      </c>
      <c r="D878" s="260">
        <v>0.0</v>
      </c>
      <c r="E878" s="254" t="str">
        <f>vlookup(C878,'Master data'!$A$1:$C$29,3,0)</f>
        <v>Định phí</v>
      </c>
      <c r="F878" s="254" t="str">
        <f>vlookup(C878,'Master data'!$A$1:$C$29,2,0)</f>
        <v>Chi phí khác</v>
      </c>
    </row>
    <row r="879" ht="21.0" hidden="1" customHeight="1" outlineLevel="1">
      <c r="A879" s="165" t="s">
        <v>3199</v>
      </c>
      <c r="B879" s="255" t="s">
        <v>70</v>
      </c>
      <c r="C879" s="256" t="s">
        <v>70</v>
      </c>
      <c r="D879" s="257">
        <v>9788333.0</v>
      </c>
      <c r="E879" s="258" t="str">
        <f>vlookup(C879,'Master data'!$A$1:$C$29,3,0)</f>
        <v>Chi phí khác</v>
      </c>
      <c r="F879" s="258" t="str">
        <f>vlookup(C879,'Master data'!$A$1:$C$29,2,0)</f>
        <v>Chi phí khác</v>
      </c>
    </row>
    <row r="880" ht="21.0" hidden="1" customHeight="1" outlineLevel="1">
      <c r="A880" s="165" t="s">
        <v>3199</v>
      </c>
      <c r="B880" s="259" t="s">
        <v>3218</v>
      </c>
      <c r="C880" s="256" t="s">
        <v>122</v>
      </c>
      <c r="D880" s="260">
        <v>1.57E7</v>
      </c>
      <c r="E880" s="254" t="str">
        <f>vlookup(C880,'Master data'!$A$1:$C$29,3,0)</f>
        <v>Định phí</v>
      </c>
      <c r="F880" s="254" t="str">
        <f>vlookup(C880,'Master data'!$A$1:$C$29,2,0)</f>
        <v>Chi phí khác</v>
      </c>
    </row>
    <row r="881" ht="21.0" hidden="1" customHeight="1" outlineLevel="1">
      <c r="A881" s="165" t="s">
        <v>3199</v>
      </c>
      <c r="B881" s="255" t="s">
        <v>3219</v>
      </c>
      <c r="C881" s="256" t="s">
        <v>122</v>
      </c>
      <c r="D881" s="257">
        <v>2000000.0</v>
      </c>
      <c r="E881" s="258" t="str">
        <f>vlookup(C881,'Master data'!$A$1:$C$29,3,0)</f>
        <v>Định phí</v>
      </c>
      <c r="F881" s="258" t="str">
        <f>vlookup(C881,'Master data'!$A$1:$C$29,2,0)</f>
        <v>Chi phí khác</v>
      </c>
    </row>
    <row r="882" ht="21.0" hidden="1" customHeight="1" outlineLevel="1">
      <c r="A882" s="173" t="s">
        <v>3199</v>
      </c>
      <c r="B882" s="267" t="s">
        <v>3220</v>
      </c>
      <c r="C882" s="262" t="s">
        <v>124</v>
      </c>
      <c r="D882" s="268">
        <v>1.0E7</v>
      </c>
      <c r="E882" s="269" t="str">
        <f>vlookup(C882,'Master data'!$A$1:$C$29,3,0)</f>
        <v>Chi phí khác</v>
      </c>
      <c r="F882" s="269" t="str">
        <f>vlookup(C882,'Master data'!$A$1:$C$29,2,0)</f>
        <v>Chi phí khác</v>
      </c>
    </row>
    <row r="883" ht="21.0" customHeight="1" collapsed="1">
      <c r="A883" s="165" t="s">
        <v>92</v>
      </c>
      <c r="B883" s="274" t="s">
        <v>274</v>
      </c>
      <c r="C883" s="252" t="s">
        <v>112</v>
      </c>
      <c r="D883" s="276">
        <v>0.0</v>
      </c>
      <c r="E883" s="277" t="str">
        <f>vlookup(C883,'Master data'!$A$1:$C$29,3,0)</f>
        <v>Biến phí</v>
      </c>
      <c r="F883" s="277" t="str">
        <f>vlookup(C883,'Master data'!$A$1:$C$29,2,0)</f>
        <v>Chi phí hành chính</v>
      </c>
    </row>
    <row r="884" ht="21.0" hidden="1" customHeight="1" outlineLevel="1">
      <c r="A884" s="165" t="s">
        <v>92</v>
      </c>
      <c r="B884" s="272" t="s">
        <v>112</v>
      </c>
      <c r="C884" s="252" t="s">
        <v>112</v>
      </c>
      <c r="D884" s="273">
        <v>2.1479834E7</v>
      </c>
      <c r="E884" s="258" t="str">
        <f>vlookup(C884,'Master data'!$A$1:$C$29,3,0)</f>
        <v>Biến phí</v>
      </c>
      <c r="F884" s="258" t="str">
        <f>vlookup(C884,'Master data'!$A$1:$C$29,2,0)</f>
        <v>Chi phí hành chính</v>
      </c>
    </row>
    <row r="885" ht="21.0" hidden="1" customHeight="1" outlineLevel="1">
      <c r="A885" s="165" t="s">
        <v>92</v>
      </c>
      <c r="B885" s="259" t="s">
        <v>3859</v>
      </c>
      <c r="C885" s="256" t="s">
        <v>115</v>
      </c>
      <c r="D885" s="260">
        <v>2760000.0</v>
      </c>
      <c r="E885" s="254" t="str">
        <f>vlookup(C885,'Master data'!$A$1:$C$29,3,0)</f>
        <v>Định phí</v>
      </c>
      <c r="F885" s="254" t="str">
        <f>vlookup(C885,'Master data'!$A$1:$C$29,2,0)</f>
        <v>Chi phí hành chính</v>
      </c>
    </row>
    <row r="886" ht="21.0" hidden="1" customHeight="1" outlineLevel="1">
      <c r="A886" s="165" t="s">
        <v>92</v>
      </c>
      <c r="B886" s="255" t="s">
        <v>3201</v>
      </c>
      <c r="C886" s="256" t="s">
        <v>116</v>
      </c>
      <c r="D886" s="257">
        <v>2.1064082E7</v>
      </c>
      <c r="E886" s="258" t="str">
        <f>vlookup(C886,'Master data'!$A$1:$C$29,3,0)</f>
        <v>Định phí</v>
      </c>
      <c r="F886" s="258" t="str">
        <f>vlookup(C886,'Master data'!$A$1:$C$29,2,0)</f>
        <v>Chi phí hành chính</v>
      </c>
    </row>
    <row r="887" ht="21.0" hidden="1" customHeight="1" outlineLevel="1">
      <c r="A887" s="165" t="s">
        <v>92</v>
      </c>
      <c r="B887" s="259" t="s">
        <v>3202</v>
      </c>
      <c r="C887" s="256" t="s">
        <v>118</v>
      </c>
      <c r="D887" s="260">
        <v>1.2927334E7</v>
      </c>
      <c r="E887" s="254" t="str">
        <f>vlookup(C887,'Master data'!$A$1:$C$29,3,0)</f>
        <v>Định phí</v>
      </c>
      <c r="F887" s="254" t="str">
        <f>vlookup(C887,'Master data'!$A$1:$C$29,2,0)</f>
        <v>Chi phí hành chính</v>
      </c>
    </row>
    <row r="888" ht="21.0" hidden="1" customHeight="1" outlineLevel="1">
      <c r="A888" s="165" t="s">
        <v>92</v>
      </c>
      <c r="B888" s="255" t="s">
        <v>3203</v>
      </c>
      <c r="C888" s="256" t="s">
        <v>107</v>
      </c>
      <c r="D888" s="257">
        <v>5.4958667E7</v>
      </c>
      <c r="E888" s="258" t="str">
        <f>vlookup(C888,'Master data'!$A$1:$C$29,3,0)</f>
        <v>Biến phí</v>
      </c>
      <c r="F888" s="258" t="str">
        <f>vlookup(C888,'Master data'!$A$1:$C$29,2,0)</f>
        <v>Chi phí bán hàng</v>
      </c>
    </row>
    <row r="889" ht="21.0" hidden="1" customHeight="1" outlineLevel="1">
      <c r="A889" s="165" t="s">
        <v>92</v>
      </c>
      <c r="B889" s="259" t="s">
        <v>3204</v>
      </c>
      <c r="C889" s="256" t="s">
        <v>95</v>
      </c>
      <c r="D889" s="260">
        <v>2.97E8</v>
      </c>
      <c r="E889" s="254" t="str">
        <f>vlookup(C889,'Master data'!$A$1:$C$29,3,0)</f>
        <v>Biến phí</v>
      </c>
      <c r="F889" s="254" t="str">
        <f>vlookup(C889,'Master data'!$A$1:$C$29,2,0)</f>
        <v>Chi phí bán hàng</v>
      </c>
    </row>
    <row r="890" ht="21.0" hidden="1" customHeight="1" outlineLevel="1">
      <c r="A890" s="165" t="s">
        <v>92</v>
      </c>
      <c r="B890" s="255" t="s">
        <v>3205</v>
      </c>
      <c r="C890" s="256" t="s">
        <v>114</v>
      </c>
      <c r="D890" s="286">
        <v>2.8831999E7</v>
      </c>
      <c r="E890" s="258" t="str">
        <f>vlookup(C890,'Master data'!$A$1:$C$29,3,0)</f>
        <v>Định phí</v>
      </c>
      <c r="F890" s="258" t="str">
        <f>vlookup(C890,'Master data'!$A$1:$C$29,2,0)</f>
        <v>Chi phí hành chính</v>
      </c>
    </row>
    <row r="891" ht="21.0" hidden="1" customHeight="1" outlineLevel="1">
      <c r="A891" s="165" t="s">
        <v>92</v>
      </c>
      <c r="B891" s="259" t="s">
        <v>97</v>
      </c>
      <c r="C891" s="256" t="s">
        <v>97</v>
      </c>
      <c r="D891" s="260">
        <v>1.0E7</v>
      </c>
      <c r="E891" s="254" t="str">
        <f>vlookup(C891,'Master data'!$A$1:$C$29,3,0)</f>
        <v>Biến phí</v>
      </c>
      <c r="F891" s="254" t="str">
        <f>vlookup(C891,'Master data'!$A$1:$C$29,2,0)</f>
        <v>Chi phí bán hàng</v>
      </c>
    </row>
    <row r="892" ht="21.0" hidden="1" customHeight="1" outlineLevel="1">
      <c r="A892" s="165" t="s">
        <v>92</v>
      </c>
      <c r="B892" s="255" t="s">
        <v>3031</v>
      </c>
      <c r="C892" s="256" t="s">
        <v>98</v>
      </c>
      <c r="D892" s="290"/>
      <c r="E892" s="258" t="str">
        <f>vlookup(C892,'Master data'!$A$1:$C$29,3,0)</f>
        <v>Biến phí</v>
      </c>
      <c r="F892" s="258" t="str">
        <f>vlookup(C892,'Master data'!$A$1:$C$29,2,0)</f>
        <v>Chi phí bán hàng</v>
      </c>
    </row>
    <row r="893" ht="21.0" hidden="1" customHeight="1" outlineLevel="1">
      <c r="A893" s="165" t="s">
        <v>92</v>
      </c>
      <c r="B893" s="259" t="s">
        <v>117</v>
      </c>
      <c r="C893" s="256" t="s">
        <v>117</v>
      </c>
      <c r="D893" s="260">
        <v>1.5E7</v>
      </c>
      <c r="E893" s="254" t="str">
        <f>vlookup(C893,'Master data'!$A$1:$C$29,3,0)</f>
        <v>Định phí</v>
      </c>
      <c r="F893" s="254" t="str">
        <f>vlookup(C893,'Master data'!$A$1:$C$29,2,0)</f>
        <v>Chi phí bán hàng</v>
      </c>
    </row>
    <row r="894" ht="21.0" hidden="1" customHeight="1" outlineLevel="1">
      <c r="A894" s="165" t="s">
        <v>92</v>
      </c>
      <c r="B894" s="255" t="s">
        <v>101</v>
      </c>
      <c r="C894" s="256" t="s">
        <v>101</v>
      </c>
      <c r="D894" s="257">
        <v>3.0306667E7</v>
      </c>
      <c r="E894" s="258" t="str">
        <f>vlookup(C894,'Master data'!$A$1:$C$29,3,0)</f>
        <v>Biến phí</v>
      </c>
      <c r="F894" s="258" t="str">
        <f>vlookup(C894,'Master data'!$A$1:$C$29,2,0)</f>
        <v>Chi phí bán hàng</v>
      </c>
    </row>
    <row r="895" ht="21.0" hidden="1" customHeight="1" outlineLevel="1">
      <c r="A895" s="165" t="s">
        <v>92</v>
      </c>
      <c r="B895" s="259" t="s">
        <v>3206</v>
      </c>
      <c r="C895" s="256" t="s">
        <v>103</v>
      </c>
      <c r="D895" s="260">
        <v>1.0E7</v>
      </c>
      <c r="E895" s="254" t="str">
        <f>vlookup(C895,'Master data'!$A$1:$C$29,3,0)</f>
        <v>Biến phí</v>
      </c>
      <c r="F895" s="254" t="str">
        <f>vlookup(C895,'Master data'!$A$1:$C$29,2,0)</f>
        <v>Chi phí bán hàng</v>
      </c>
    </row>
    <row r="896" ht="21.0" hidden="1" customHeight="1" outlineLevel="1">
      <c r="A896" s="165" t="s">
        <v>92</v>
      </c>
      <c r="B896" s="255" t="s">
        <v>3207</v>
      </c>
      <c r="C896" s="256" t="s">
        <v>104</v>
      </c>
      <c r="D896" s="257">
        <v>7000000.0</v>
      </c>
      <c r="E896" s="258" t="str">
        <f>vlookup(C896,'Master data'!$A$1:$C$29,3,0)</f>
        <v>Biến phí</v>
      </c>
      <c r="F896" s="258" t="str">
        <f>vlookup(C896,'Master data'!$A$1:$C$29,2,0)</f>
        <v>Chi phí bán hàng</v>
      </c>
    </row>
    <row r="897" ht="21.0" hidden="1" customHeight="1" outlineLevel="1">
      <c r="A897" s="165" t="s">
        <v>92</v>
      </c>
      <c r="B897" s="259" t="s">
        <v>105</v>
      </c>
      <c r="C897" s="256" t="s">
        <v>105</v>
      </c>
      <c r="D897" s="260">
        <v>1.375E7</v>
      </c>
      <c r="E897" s="254" t="str">
        <f>vlookup(C897,'Master data'!$A$1:$C$29,3,0)</f>
        <v>Biến phí</v>
      </c>
      <c r="F897" s="254" t="str">
        <f>vlookup(C897,'Master data'!$A$1:$C$29,2,0)</f>
        <v>Chi phí bán hàng</v>
      </c>
    </row>
    <row r="898" ht="21.0" hidden="1" customHeight="1" outlineLevel="1">
      <c r="A898" s="165" t="s">
        <v>92</v>
      </c>
      <c r="B898" s="255" t="s">
        <v>3208</v>
      </c>
      <c r="C898" s="256" t="s">
        <v>17</v>
      </c>
      <c r="D898" s="257">
        <v>5.82871882E8</v>
      </c>
      <c r="E898" s="258" t="str">
        <f>vlookup(C898,'Master data'!$A$1:$C$29,3,0)</f>
        <v>Biến phí</v>
      </c>
      <c r="F898" s="258" t="str">
        <f>vlookup(C898,'Master data'!$A$1:$C$29,2,0)</f>
        <v>Chi phí bán hàng</v>
      </c>
    </row>
    <row r="899" ht="21.0" hidden="1" customHeight="1" outlineLevel="1">
      <c r="A899" s="165" t="s">
        <v>92</v>
      </c>
      <c r="B899" s="259" t="s">
        <v>106</v>
      </c>
      <c r="C899" s="256" t="s">
        <v>106</v>
      </c>
      <c r="D899" s="260">
        <v>5742503.0</v>
      </c>
      <c r="E899" s="254" t="str">
        <f>vlookup(C899,'Master data'!$A$1:$C$29,3,0)</f>
        <v>Biến phí</v>
      </c>
      <c r="F899" s="254" t="str">
        <f>vlookup(C899,'Master data'!$A$1:$C$29,2,0)</f>
        <v>Chi phí bán hàng</v>
      </c>
    </row>
    <row r="900" ht="21.0" hidden="1" customHeight="1" outlineLevel="1">
      <c r="A900" s="165" t="s">
        <v>92</v>
      </c>
      <c r="B900" s="255" t="s">
        <v>3871</v>
      </c>
      <c r="C900" s="256" t="s">
        <v>118</v>
      </c>
      <c r="D900" s="257">
        <v>1.2E7</v>
      </c>
      <c r="E900" s="258" t="str">
        <f>vlookup(C900,'Master data'!$A$1:$C$29,3,0)</f>
        <v>Định phí</v>
      </c>
      <c r="F900" s="258" t="str">
        <f>vlookup(C900,'Master data'!$A$1:$C$29,2,0)</f>
        <v>Chi phí hành chính</v>
      </c>
    </row>
    <row r="901" ht="21.0" hidden="1" customHeight="1" outlineLevel="1">
      <c r="A901" s="165" t="s">
        <v>92</v>
      </c>
      <c r="B901" s="259" t="s">
        <v>109</v>
      </c>
      <c r="C901" s="256" t="s">
        <v>109</v>
      </c>
      <c r="D901" s="260">
        <v>4.67596426E8</v>
      </c>
      <c r="E901" s="254" t="str">
        <f>vlookup(C901,'Master data'!$A$1:$C$29,3,0)</f>
        <v>Định phí</v>
      </c>
      <c r="F901" s="254" t="str">
        <f>vlookup(C901,'Master data'!$A$1:$C$29,2,0)</f>
        <v>Chi phí QLDN</v>
      </c>
    </row>
    <row r="902" ht="21.0" hidden="1" customHeight="1" outlineLevel="1">
      <c r="A902" s="165" t="s">
        <v>92</v>
      </c>
      <c r="B902" s="255" t="s">
        <v>3210</v>
      </c>
      <c r="C902" s="256" t="s">
        <v>120</v>
      </c>
      <c r="D902" s="257">
        <v>1.03246833E8</v>
      </c>
      <c r="E902" s="258" t="str">
        <f>vlookup(C902,'Master data'!$A$1:$C$29,3,0)</f>
        <v>Định phí</v>
      </c>
      <c r="F902" s="258" t="str">
        <f>vlookup(C902,'Master data'!$A$1:$C$29,2,0)</f>
        <v>Chi phí QLDN</v>
      </c>
    </row>
    <row r="903" ht="21.0" hidden="1" customHeight="1" outlineLevel="1">
      <c r="A903" s="165" t="s">
        <v>92</v>
      </c>
      <c r="B903" s="259" t="s">
        <v>121</v>
      </c>
      <c r="C903" s="256" t="s">
        <v>121</v>
      </c>
      <c r="D903" s="285">
        <v>2.5311867E7</v>
      </c>
      <c r="E903" s="254" t="str">
        <f>vlookup(C903,'Master data'!$A$1:$C$29,3,0)</f>
        <v>Định phí</v>
      </c>
      <c r="F903" s="254" t="str">
        <f>vlookup(C903,'Master data'!$A$1:$C$29,2,0)</f>
        <v>Chi phí QLDN</v>
      </c>
    </row>
    <row r="904" ht="21.0" hidden="1" customHeight="1" outlineLevel="1">
      <c r="A904" s="165" t="s">
        <v>92</v>
      </c>
      <c r="B904" s="255" t="s">
        <v>3211</v>
      </c>
      <c r="C904" s="256" t="s">
        <v>123</v>
      </c>
      <c r="D904" s="257">
        <v>2.2E7</v>
      </c>
      <c r="E904" s="258" t="str">
        <f>vlookup(C904,'Master data'!$A$1:$C$29,3,0)</f>
        <v>Định phí</v>
      </c>
      <c r="F904" s="258" t="str">
        <f>vlookup(C904,'Master data'!$A$1:$C$29,2,0)</f>
        <v>Chi phí QLDN</v>
      </c>
    </row>
    <row r="905" ht="21.0" hidden="1" customHeight="1" outlineLevel="1">
      <c r="A905" s="165" t="s">
        <v>92</v>
      </c>
      <c r="B905" s="259" t="s">
        <v>3212</v>
      </c>
      <c r="C905" s="284" t="s">
        <v>112</v>
      </c>
      <c r="D905" s="285">
        <v>3.91E7</v>
      </c>
      <c r="E905" s="254" t="str">
        <f>vlookup(C905,'Master data'!$A$1:$C$29,3,0)</f>
        <v>Biến phí</v>
      </c>
      <c r="F905" s="254" t="str">
        <f>vlookup(C905,'Master data'!$A$1:$C$29,2,0)</f>
        <v>Chi phí hành chính</v>
      </c>
    </row>
    <row r="906" ht="21.0" hidden="1" customHeight="1" outlineLevel="1">
      <c r="A906" s="165" t="s">
        <v>92</v>
      </c>
      <c r="B906" s="255" t="s">
        <v>3221</v>
      </c>
      <c r="C906" s="284" t="s">
        <v>112</v>
      </c>
      <c r="D906" s="257">
        <v>1000000.0</v>
      </c>
      <c r="E906" s="258" t="str">
        <f>vlookup(C906,'Master data'!$A$1:$C$29,3,0)</f>
        <v>Biến phí</v>
      </c>
      <c r="F906" s="258" t="str">
        <f>vlookup(C906,'Master data'!$A$1:$C$29,2,0)</f>
        <v>Chi phí hành chính</v>
      </c>
    </row>
    <row r="907" ht="21.0" hidden="1" customHeight="1" outlineLevel="1">
      <c r="A907" s="165" t="s">
        <v>92</v>
      </c>
      <c r="B907" s="259" t="s">
        <v>3222</v>
      </c>
      <c r="C907" s="256" t="s">
        <v>99</v>
      </c>
      <c r="D907" s="260">
        <v>7670000.0</v>
      </c>
      <c r="E907" s="254" t="str">
        <f>vlookup(C907,'Master data'!$A$1:$C$29,3,0)</f>
        <v>Biến phí</v>
      </c>
      <c r="F907" s="254" t="str">
        <f>vlookup(C907,'Master data'!$A$1:$C$29,2,0)</f>
        <v>Chi phí giá vốn</v>
      </c>
    </row>
    <row r="908" ht="21.0" hidden="1" customHeight="1" outlineLevel="1">
      <c r="A908" s="165" t="s">
        <v>92</v>
      </c>
      <c r="B908" s="255" t="s">
        <v>3872</v>
      </c>
      <c r="C908" s="256" t="s">
        <v>99</v>
      </c>
      <c r="D908" s="257">
        <v>2.0E7</v>
      </c>
      <c r="E908" s="258" t="str">
        <f>vlookup(C908,'Master data'!$A$1:$C$29,3,0)</f>
        <v>Biến phí</v>
      </c>
      <c r="F908" s="258" t="str">
        <f>vlookup(C908,'Master data'!$A$1:$C$29,2,0)</f>
        <v>Chi phí giá vốn</v>
      </c>
    </row>
    <row r="909" ht="21.0" hidden="1" customHeight="1" outlineLevel="1">
      <c r="A909" s="165" t="s">
        <v>92</v>
      </c>
      <c r="B909" s="259" t="s">
        <v>3873</v>
      </c>
      <c r="C909" s="256" t="s">
        <v>99</v>
      </c>
      <c r="D909" s="260">
        <v>450000.0</v>
      </c>
      <c r="E909" s="254" t="str">
        <f>vlookup(C909,'Master data'!$A$1:$C$29,3,0)</f>
        <v>Biến phí</v>
      </c>
      <c r="F909" s="254" t="str">
        <f>vlookup(C909,'Master data'!$A$1:$C$29,2,0)</f>
        <v>Chi phí giá vốn</v>
      </c>
    </row>
    <row r="910" ht="21.0" hidden="1" customHeight="1" outlineLevel="1">
      <c r="A910" s="165" t="s">
        <v>92</v>
      </c>
      <c r="B910" s="255" t="s">
        <v>3874</v>
      </c>
      <c r="C910" s="256" t="s">
        <v>99</v>
      </c>
      <c r="D910" s="257">
        <v>1962000.0</v>
      </c>
      <c r="E910" s="258" t="str">
        <f>vlookup(C910,'Master data'!$A$1:$C$29,3,0)</f>
        <v>Biến phí</v>
      </c>
      <c r="F910" s="258" t="str">
        <f>vlookup(C910,'Master data'!$A$1:$C$29,2,0)</f>
        <v>Chi phí giá vốn</v>
      </c>
    </row>
    <row r="911" ht="21.0" hidden="1" customHeight="1" outlineLevel="1">
      <c r="A911" s="165" t="s">
        <v>92</v>
      </c>
      <c r="B911" s="259" t="s">
        <v>976</v>
      </c>
      <c r="C911" s="256" t="s">
        <v>99</v>
      </c>
      <c r="D911" s="260">
        <v>5760000.0</v>
      </c>
      <c r="E911" s="254" t="str">
        <f>vlookup(C911,'Master data'!$A$1:$C$29,3,0)</f>
        <v>Biến phí</v>
      </c>
      <c r="F911" s="254" t="str">
        <f>vlookup(C911,'Master data'!$A$1:$C$29,2,0)</f>
        <v>Chi phí giá vốn</v>
      </c>
    </row>
    <row r="912" ht="21.0" hidden="1" customHeight="1" outlineLevel="1">
      <c r="A912" s="165" t="s">
        <v>92</v>
      </c>
      <c r="B912" s="255" t="s">
        <v>3875</v>
      </c>
      <c r="C912" s="256" t="s">
        <v>99</v>
      </c>
      <c r="D912" s="257">
        <v>1133333.0</v>
      </c>
      <c r="E912" s="258" t="str">
        <f>vlookup(C912,'Master data'!$A$1:$C$29,3,0)</f>
        <v>Biến phí</v>
      </c>
      <c r="F912" s="258" t="str">
        <f>vlookup(C912,'Master data'!$A$1:$C$29,2,0)</f>
        <v>Chi phí giá vốn</v>
      </c>
    </row>
    <row r="913" ht="21.0" hidden="1" customHeight="1" outlineLevel="1">
      <c r="A913" s="165" t="s">
        <v>92</v>
      </c>
      <c r="B913" s="259" t="s">
        <v>1789</v>
      </c>
      <c r="C913" s="256" t="s">
        <v>99</v>
      </c>
      <c r="D913" s="260">
        <v>6400000.0</v>
      </c>
      <c r="E913" s="254" t="str">
        <f>vlookup(C913,'Master data'!$A$1:$C$29,3,0)</f>
        <v>Biến phí</v>
      </c>
      <c r="F913" s="254" t="str">
        <f>vlookup(C913,'Master data'!$A$1:$C$29,2,0)</f>
        <v>Chi phí giá vốn</v>
      </c>
    </row>
    <row r="914" ht="21.0" hidden="1" customHeight="1" outlineLevel="1">
      <c r="A914" s="165" t="s">
        <v>92</v>
      </c>
      <c r="B914" s="255" t="s">
        <v>3223</v>
      </c>
      <c r="C914" s="256" t="s">
        <v>99</v>
      </c>
      <c r="D914" s="257">
        <v>6244000.0</v>
      </c>
      <c r="E914" s="258" t="str">
        <f>vlookup(C914,'Master data'!$A$1:$C$29,3,0)</f>
        <v>Biến phí</v>
      </c>
      <c r="F914" s="258" t="str">
        <f>vlookup(C914,'Master data'!$A$1:$C$29,2,0)</f>
        <v>Chi phí giá vốn</v>
      </c>
    </row>
    <row r="915" ht="21.0" hidden="1" customHeight="1" outlineLevel="1">
      <c r="A915" s="165" t="s">
        <v>92</v>
      </c>
      <c r="B915" s="259" t="s">
        <v>3876</v>
      </c>
      <c r="C915" s="256" t="s">
        <v>99</v>
      </c>
      <c r="D915" s="260">
        <v>930000.0</v>
      </c>
      <c r="E915" s="254" t="str">
        <f>vlookup(C915,'Master data'!$A$1:$C$29,3,0)</f>
        <v>Biến phí</v>
      </c>
      <c r="F915" s="254" t="str">
        <f>vlookup(C915,'Master data'!$A$1:$C$29,2,0)</f>
        <v>Chi phí giá vốn</v>
      </c>
    </row>
    <row r="916" ht="21.0" hidden="1" customHeight="1" outlineLevel="1">
      <c r="A916" s="165" t="s">
        <v>92</v>
      </c>
      <c r="B916" s="255" t="s">
        <v>2593</v>
      </c>
      <c r="C916" s="256" t="s">
        <v>99</v>
      </c>
      <c r="D916" s="257">
        <v>2.8191E7</v>
      </c>
      <c r="E916" s="258" t="str">
        <f>vlookup(C916,'Master data'!$A$1:$C$29,3,0)</f>
        <v>Biến phí</v>
      </c>
      <c r="F916" s="258" t="str">
        <f>vlookup(C916,'Master data'!$A$1:$C$29,2,0)</f>
        <v>Chi phí giá vốn</v>
      </c>
    </row>
    <row r="917" ht="21.0" hidden="1" customHeight="1" outlineLevel="1">
      <c r="A917" s="165" t="s">
        <v>92</v>
      </c>
      <c r="B917" s="259" t="s">
        <v>3569</v>
      </c>
      <c r="C917" s="256" t="s">
        <v>99</v>
      </c>
      <c r="D917" s="260">
        <v>2.64E7</v>
      </c>
      <c r="E917" s="254" t="str">
        <f>vlookup(C917,'Master data'!$A$1:$C$29,3,0)</f>
        <v>Biến phí</v>
      </c>
      <c r="F917" s="254" t="str">
        <f>vlookup(C917,'Master data'!$A$1:$C$29,2,0)</f>
        <v>Chi phí giá vốn</v>
      </c>
    </row>
    <row r="918" ht="21.0" hidden="1" customHeight="1" outlineLevel="1">
      <c r="A918" s="165" t="s">
        <v>92</v>
      </c>
      <c r="B918" s="255" t="s">
        <v>1203</v>
      </c>
      <c r="C918" s="256" t="s">
        <v>99</v>
      </c>
      <c r="D918" s="257">
        <v>1.9859667E7</v>
      </c>
      <c r="E918" s="258" t="str">
        <f>vlookup(C918,'Master data'!$A$1:$C$29,3,0)</f>
        <v>Biến phí</v>
      </c>
      <c r="F918" s="258" t="str">
        <f>vlookup(C918,'Master data'!$A$1:$C$29,2,0)</f>
        <v>Chi phí giá vốn</v>
      </c>
    </row>
    <row r="919" ht="21.0" hidden="1" customHeight="1" outlineLevel="1">
      <c r="A919" s="165" t="s">
        <v>92</v>
      </c>
      <c r="B919" s="259" t="s">
        <v>591</v>
      </c>
      <c r="C919" s="256" t="s">
        <v>111</v>
      </c>
      <c r="D919" s="260">
        <v>3.4116667E7</v>
      </c>
      <c r="E919" s="254" t="str">
        <f>vlookup(C919,'Master data'!$A$1:$C$29,3,0)</f>
        <v>Định phí</v>
      </c>
      <c r="F919" s="254" t="str">
        <f>vlookup(C919,'Master data'!$A$1:$C$29,2,0)</f>
        <v>Chi phí khác</v>
      </c>
    </row>
    <row r="920" ht="21.0" hidden="1" customHeight="1" outlineLevel="1">
      <c r="A920" s="165" t="s">
        <v>92</v>
      </c>
      <c r="B920" s="255" t="s">
        <v>3225</v>
      </c>
      <c r="C920" s="256" t="s">
        <v>119</v>
      </c>
      <c r="D920" s="257">
        <v>0.0</v>
      </c>
      <c r="E920" s="258" t="str">
        <f>vlookup(C920,'Master data'!$A$1:$C$29,3,0)</f>
        <v>Định phí</v>
      </c>
      <c r="F920" s="258" t="str">
        <f>vlookup(C920,'Master data'!$A$1:$C$29,2,0)</f>
        <v>Chi phí khác</v>
      </c>
    </row>
    <row r="921" ht="21.0" hidden="1" customHeight="1" outlineLevel="1">
      <c r="A921" s="165" t="s">
        <v>92</v>
      </c>
      <c r="B921" s="259" t="s">
        <v>70</v>
      </c>
      <c r="C921" s="256" t="s">
        <v>70</v>
      </c>
      <c r="D921" s="260">
        <v>1.4786667E7</v>
      </c>
      <c r="E921" s="254" t="str">
        <f>vlookup(C921,'Master data'!$A$1:$C$29,3,0)</f>
        <v>Chi phí khác</v>
      </c>
      <c r="F921" s="254" t="str">
        <f>vlookup(C921,'Master data'!$A$1:$C$29,2,0)</f>
        <v>Chi phí khác</v>
      </c>
    </row>
    <row r="922" ht="21.0" hidden="1" customHeight="1" outlineLevel="1">
      <c r="A922" s="165" t="s">
        <v>92</v>
      </c>
      <c r="B922" s="255" t="s">
        <v>3218</v>
      </c>
      <c r="C922" s="256" t="s">
        <v>122</v>
      </c>
      <c r="D922" s="257">
        <v>1.35E7</v>
      </c>
      <c r="E922" s="258" t="str">
        <f>vlookup(C922,'Master data'!$A$1:$C$29,3,0)</f>
        <v>Định phí</v>
      </c>
      <c r="F922" s="258" t="str">
        <f>vlookup(C922,'Master data'!$A$1:$C$29,2,0)</f>
        <v>Chi phí khác</v>
      </c>
    </row>
    <row r="923" ht="21.0" hidden="1" customHeight="1" outlineLevel="1">
      <c r="A923" s="165" t="s">
        <v>92</v>
      </c>
      <c r="B923" s="259" t="s">
        <v>3219</v>
      </c>
      <c r="C923" s="256" t="s">
        <v>103</v>
      </c>
      <c r="D923" s="260">
        <v>0.0</v>
      </c>
      <c r="E923" s="254" t="str">
        <f>vlookup(C923,'Master data'!$A$1:$C$29,3,0)</f>
        <v>Biến phí</v>
      </c>
      <c r="F923" s="254" t="str">
        <f>vlookup(C923,'Master data'!$A$1:$C$29,2,0)</f>
        <v>Chi phí bán hàng</v>
      </c>
    </row>
    <row r="924" ht="21.0" hidden="1" customHeight="1" outlineLevel="1">
      <c r="A924" s="173" t="s">
        <v>92</v>
      </c>
      <c r="B924" s="261" t="s">
        <v>3220</v>
      </c>
      <c r="C924" s="262" t="s">
        <v>124</v>
      </c>
      <c r="D924" s="263">
        <v>5128333.0</v>
      </c>
      <c r="E924" s="264" t="str">
        <f>vlookup(C924,'Master data'!$A$1:$C$29,3,0)</f>
        <v>Chi phí khác</v>
      </c>
      <c r="F924" s="264" t="str">
        <f>vlookup(C924,'Master data'!$A$1:$C$29,2,0)</f>
        <v>Chi phí khác</v>
      </c>
    </row>
    <row r="925" ht="21.0" customHeight="1" collapsed="1">
      <c r="A925" s="165" t="s">
        <v>3226</v>
      </c>
      <c r="B925" s="274" t="s">
        <v>274</v>
      </c>
      <c r="C925" s="252" t="s">
        <v>112</v>
      </c>
      <c r="D925" s="276">
        <v>0.0</v>
      </c>
      <c r="E925" s="277" t="str">
        <f>vlookup(C925,'Master data'!$A$1:$C$29,3,0)</f>
        <v>Biến phí</v>
      </c>
      <c r="F925" s="277" t="str">
        <f>vlookup(C925,'Master data'!$A$1:$C$29,2,0)</f>
        <v>Chi phí hành chính</v>
      </c>
    </row>
    <row r="926" ht="21.0" hidden="1" customHeight="1" outlineLevel="1">
      <c r="A926" s="165" t="s">
        <v>3226</v>
      </c>
      <c r="B926" s="265" t="s">
        <v>112</v>
      </c>
      <c r="C926" s="291" t="s">
        <v>112</v>
      </c>
      <c r="D926" s="266">
        <v>1.9857669E7</v>
      </c>
      <c r="E926" s="254" t="str">
        <f>vlookup(C926,'Master data'!$A$1:$C$29,3,0)</f>
        <v>Biến phí</v>
      </c>
      <c r="F926" s="254" t="str">
        <f>vlookup(C926,'Master data'!$A$1:$C$29,2,0)</f>
        <v>Chi phí hành chính</v>
      </c>
    </row>
    <row r="927" ht="21.0" hidden="1" customHeight="1" outlineLevel="1">
      <c r="A927" s="165" t="s">
        <v>3226</v>
      </c>
      <c r="B927" s="292" t="s">
        <v>3859</v>
      </c>
      <c r="C927" s="284" t="s">
        <v>115</v>
      </c>
      <c r="D927" s="286">
        <v>2709333.0</v>
      </c>
      <c r="E927" s="258" t="str">
        <f>vlookup(C927,'Master data'!$A$1:$C$29,3,0)</f>
        <v>Định phí</v>
      </c>
      <c r="F927" s="258" t="str">
        <f>vlookup(C927,'Master data'!$A$1:$C$29,2,0)</f>
        <v>Chi phí hành chính</v>
      </c>
    </row>
    <row r="928" ht="21.0" hidden="1" customHeight="1" outlineLevel="1">
      <c r="A928" s="165" t="s">
        <v>3226</v>
      </c>
      <c r="B928" s="293" t="s">
        <v>3201</v>
      </c>
      <c r="C928" s="284" t="s">
        <v>116</v>
      </c>
      <c r="D928" s="285">
        <v>2.0344614E7</v>
      </c>
      <c r="E928" s="254" t="str">
        <f>vlookup(C928,'Master data'!$A$1:$C$29,3,0)</f>
        <v>Định phí</v>
      </c>
      <c r="F928" s="254" t="str">
        <f>vlookup(C928,'Master data'!$A$1:$C$29,2,0)</f>
        <v>Chi phí hành chính</v>
      </c>
    </row>
    <row r="929" ht="21.0" hidden="1" customHeight="1" outlineLevel="1">
      <c r="A929" s="165" t="s">
        <v>3226</v>
      </c>
      <c r="B929" s="292" t="s">
        <v>3202</v>
      </c>
      <c r="C929" s="284" t="s">
        <v>118</v>
      </c>
      <c r="D929" s="286">
        <v>1.8078667E7</v>
      </c>
      <c r="E929" s="258" t="str">
        <f>vlookup(C929,'Master data'!$A$1:$C$29,3,0)</f>
        <v>Định phí</v>
      </c>
      <c r="F929" s="258" t="str">
        <f>vlookup(C929,'Master data'!$A$1:$C$29,2,0)</f>
        <v>Chi phí hành chính</v>
      </c>
    </row>
    <row r="930" ht="21.0" hidden="1" customHeight="1" outlineLevel="1">
      <c r="A930" s="165" t="s">
        <v>3226</v>
      </c>
      <c r="B930" s="293" t="s">
        <v>3203</v>
      </c>
      <c r="C930" s="284" t="s">
        <v>107</v>
      </c>
      <c r="D930" s="285">
        <v>2.35E7</v>
      </c>
      <c r="E930" s="254" t="str">
        <f>vlookup(C930,'Master data'!$A$1:$C$29,3,0)</f>
        <v>Biến phí</v>
      </c>
      <c r="F930" s="254" t="str">
        <f>vlookup(C930,'Master data'!$A$1:$C$29,2,0)</f>
        <v>Chi phí bán hàng</v>
      </c>
    </row>
    <row r="931" ht="21.0" hidden="1" customHeight="1" outlineLevel="1">
      <c r="A931" s="165" t="s">
        <v>3226</v>
      </c>
      <c r="B931" s="292" t="s">
        <v>3204</v>
      </c>
      <c r="C931" s="284" t="s">
        <v>95</v>
      </c>
      <c r="D931" s="286">
        <v>2.5E8</v>
      </c>
      <c r="E931" s="258" t="str">
        <f>vlookup(C931,'Master data'!$A$1:$C$29,3,0)</f>
        <v>Biến phí</v>
      </c>
      <c r="F931" s="258" t="str">
        <f>vlookup(C931,'Master data'!$A$1:$C$29,2,0)</f>
        <v>Chi phí bán hàng</v>
      </c>
    </row>
    <row r="932" ht="21.0" hidden="1" customHeight="1" outlineLevel="1">
      <c r="A932" s="165" t="s">
        <v>3226</v>
      </c>
      <c r="B932" s="293" t="s">
        <v>3205</v>
      </c>
      <c r="C932" s="284" t="s">
        <v>114</v>
      </c>
      <c r="D932" s="285">
        <v>2.01124E7</v>
      </c>
      <c r="E932" s="254" t="str">
        <f>vlookup(C932,'Master data'!$A$1:$C$29,3,0)</f>
        <v>Định phí</v>
      </c>
      <c r="F932" s="254" t="str">
        <f>vlookup(C932,'Master data'!$A$1:$C$29,2,0)</f>
        <v>Chi phí hành chính</v>
      </c>
    </row>
    <row r="933" ht="21.0" hidden="1" customHeight="1" outlineLevel="1">
      <c r="A933" s="165" t="s">
        <v>3226</v>
      </c>
      <c r="B933" s="292" t="s">
        <v>97</v>
      </c>
      <c r="C933" s="284" t="s">
        <v>97</v>
      </c>
      <c r="D933" s="286">
        <v>1.0E7</v>
      </c>
      <c r="E933" s="258" t="str">
        <f>vlookup(C933,'Master data'!$A$1:$C$29,3,0)</f>
        <v>Biến phí</v>
      </c>
      <c r="F933" s="258" t="str">
        <f>vlookup(C933,'Master data'!$A$1:$C$29,2,0)</f>
        <v>Chi phí bán hàng</v>
      </c>
    </row>
    <row r="934" ht="21.0" hidden="1" customHeight="1" outlineLevel="1">
      <c r="A934" s="165" t="s">
        <v>3226</v>
      </c>
      <c r="B934" s="293" t="s">
        <v>3031</v>
      </c>
      <c r="C934" s="284" t="s">
        <v>98</v>
      </c>
      <c r="D934" s="285">
        <v>1.0E7</v>
      </c>
      <c r="E934" s="254" t="str">
        <f>vlookup(C934,'Master data'!$A$1:$C$29,3,0)</f>
        <v>Biến phí</v>
      </c>
      <c r="F934" s="254" t="str">
        <f>vlookup(C934,'Master data'!$A$1:$C$29,2,0)</f>
        <v>Chi phí bán hàng</v>
      </c>
    </row>
    <row r="935" ht="21.0" hidden="1" customHeight="1" outlineLevel="1">
      <c r="A935" s="165" t="s">
        <v>3226</v>
      </c>
      <c r="B935" s="292" t="s">
        <v>117</v>
      </c>
      <c r="C935" s="284" t="s">
        <v>117</v>
      </c>
      <c r="D935" s="286">
        <v>4.352E7</v>
      </c>
      <c r="E935" s="258" t="str">
        <f>vlookup(C935,'Master data'!$A$1:$C$29,3,0)</f>
        <v>Định phí</v>
      </c>
      <c r="F935" s="258" t="str">
        <f>vlookup(C935,'Master data'!$A$1:$C$29,2,0)</f>
        <v>Chi phí bán hàng</v>
      </c>
    </row>
    <row r="936" ht="21.0" hidden="1" customHeight="1" outlineLevel="1">
      <c r="A936" s="165" t="s">
        <v>3226</v>
      </c>
      <c r="B936" s="293" t="s">
        <v>101</v>
      </c>
      <c r="C936" s="284" t="s">
        <v>101</v>
      </c>
      <c r="D936" s="285">
        <v>6.2042667E7</v>
      </c>
      <c r="E936" s="254" t="str">
        <f>vlookup(C936,'Master data'!$A$1:$C$29,3,0)</f>
        <v>Biến phí</v>
      </c>
      <c r="F936" s="254" t="str">
        <f>vlookup(C936,'Master data'!$A$1:$C$29,2,0)</f>
        <v>Chi phí bán hàng</v>
      </c>
    </row>
    <row r="937" ht="21.0" hidden="1" customHeight="1" outlineLevel="1">
      <c r="A937" s="165" t="s">
        <v>3226</v>
      </c>
      <c r="B937" s="292" t="s">
        <v>3206</v>
      </c>
      <c r="C937" s="284" t="s">
        <v>103</v>
      </c>
      <c r="D937" s="286">
        <v>1.2E7</v>
      </c>
      <c r="E937" s="258" t="str">
        <f>vlookup(C937,'Master data'!$A$1:$C$29,3,0)</f>
        <v>Biến phí</v>
      </c>
      <c r="F937" s="258" t="str">
        <f>vlookup(C937,'Master data'!$A$1:$C$29,2,0)</f>
        <v>Chi phí bán hàng</v>
      </c>
    </row>
    <row r="938" ht="21.0" hidden="1" customHeight="1" outlineLevel="1">
      <c r="A938" s="165" t="s">
        <v>3226</v>
      </c>
      <c r="B938" s="293" t="s">
        <v>3207</v>
      </c>
      <c r="C938" s="284" t="s">
        <v>104</v>
      </c>
      <c r="D938" s="285">
        <v>1.7E7</v>
      </c>
      <c r="E938" s="254" t="str">
        <f>vlookup(C938,'Master data'!$A$1:$C$29,3,0)</f>
        <v>Biến phí</v>
      </c>
      <c r="F938" s="254" t="str">
        <f>vlookup(C938,'Master data'!$A$1:$C$29,2,0)</f>
        <v>Chi phí bán hàng</v>
      </c>
    </row>
    <row r="939" ht="21.0" hidden="1" customHeight="1" outlineLevel="1">
      <c r="A939" s="165" t="s">
        <v>3226</v>
      </c>
      <c r="B939" s="292" t="s">
        <v>105</v>
      </c>
      <c r="C939" s="284" t="s">
        <v>105</v>
      </c>
      <c r="D939" s="286">
        <v>1.375E7</v>
      </c>
      <c r="E939" s="258" t="str">
        <f>vlookup(C939,'Master data'!$A$1:$C$29,3,0)</f>
        <v>Biến phí</v>
      </c>
      <c r="F939" s="258" t="str">
        <f>vlookup(C939,'Master data'!$A$1:$C$29,2,0)</f>
        <v>Chi phí bán hàng</v>
      </c>
    </row>
    <row r="940" ht="21.0" hidden="1" customHeight="1" outlineLevel="1">
      <c r="A940" s="165" t="s">
        <v>3226</v>
      </c>
      <c r="B940" s="293" t="s">
        <v>3208</v>
      </c>
      <c r="C940" s="284" t="s">
        <v>17</v>
      </c>
      <c r="D940" s="285">
        <v>6.39365807E8</v>
      </c>
      <c r="E940" s="254" t="str">
        <f>vlookup(C940,'Master data'!$A$1:$C$29,3,0)</f>
        <v>Biến phí</v>
      </c>
      <c r="F940" s="254" t="str">
        <f>vlookup(C940,'Master data'!$A$1:$C$29,2,0)</f>
        <v>Chi phí bán hàng</v>
      </c>
    </row>
    <row r="941" ht="21.0" hidden="1" customHeight="1" outlineLevel="1">
      <c r="A941" s="165" t="s">
        <v>3226</v>
      </c>
      <c r="B941" s="292" t="s">
        <v>106</v>
      </c>
      <c r="C941" s="284" t="s">
        <v>106</v>
      </c>
      <c r="D941" s="286">
        <v>7481700.0</v>
      </c>
      <c r="E941" s="258" t="str">
        <f>vlookup(C941,'Master data'!$A$1:$C$29,3,0)</f>
        <v>Biến phí</v>
      </c>
      <c r="F941" s="258" t="str">
        <f>vlookup(C941,'Master data'!$A$1:$C$29,2,0)</f>
        <v>Chi phí bán hàng</v>
      </c>
    </row>
    <row r="942" ht="21.0" hidden="1" customHeight="1" outlineLevel="1">
      <c r="A942" s="165" t="s">
        <v>3226</v>
      </c>
      <c r="B942" s="293" t="s">
        <v>3871</v>
      </c>
      <c r="C942" s="284" t="s">
        <v>118</v>
      </c>
      <c r="D942" s="285">
        <v>1.213E7</v>
      </c>
      <c r="E942" s="254" t="str">
        <f>vlookup(C942,'Master data'!$A$1:$C$29,3,0)</f>
        <v>Định phí</v>
      </c>
      <c r="F942" s="254" t="str">
        <f>vlookup(C942,'Master data'!$A$1:$C$29,2,0)</f>
        <v>Chi phí hành chính</v>
      </c>
    </row>
    <row r="943" ht="21.0" hidden="1" customHeight="1" outlineLevel="1">
      <c r="A943" s="165" t="s">
        <v>3226</v>
      </c>
      <c r="B943" s="292" t="s">
        <v>109</v>
      </c>
      <c r="C943" s="284" t="s">
        <v>109</v>
      </c>
      <c r="D943" s="286">
        <v>4.67554232E8</v>
      </c>
      <c r="E943" s="258" t="str">
        <f>vlookup(C943,'Master data'!$A$1:$C$29,3,0)</f>
        <v>Định phí</v>
      </c>
      <c r="F943" s="258" t="str">
        <f>vlookup(C943,'Master data'!$A$1:$C$29,2,0)</f>
        <v>Chi phí QLDN</v>
      </c>
    </row>
    <row r="944" ht="21.0" hidden="1" customHeight="1" outlineLevel="1">
      <c r="A944" s="165" t="s">
        <v>3226</v>
      </c>
      <c r="B944" s="293" t="s">
        <v>3210</v>
      </c>
      <c r="C944" s="284" t="s">
        <v>120</v>
      </c>
      <c r="D944" s="285">
        <v>1.02086833E8</v>
      </c>
      <c r="E944" s="254" t="str">
        <f>vlookup(C944,'Master data'!$A$1:$C$29,3,0)</f>
        <v>Định phí</v>
      </c>
      <c r="F944" s="254" t="str">
        <f>vlookup(C944,'Master data'!$A$1:$C$29,2,0)</f>
        <v>Chi phí QLDN</v>
      </c>
    </row>
    <row r="945" ht="21.0" hidden="1" customHeight="1" outlineLevel="1">
      <c r="A945" s="165" t="s">
        <v>3226</v>
      </c>
      <c r="B945" s="292" t="s">
        <v>121</v>
      </c>
      <c r="C945" s="284" t="s">
        <v>121</v>
      </c>
      <c r="D945" s="286">
        <v>2.5311573E7</v>
      </c>
      <c r="E945" s="258" t="str">
        <f>vlookup(C945,'Master data'!$A$1:$C$29,3,0)</f>
        <v>Định phí</v>
      </c>
      <c r="F945" s="258" t="str">
        <f>vlookup(C945,'Master data'!$A$1:$C$29,2,0)</f>
        <v>Chi phí QLDN</v>
      </c>
    </row>
    <row r="946" ht="21.0" hidden="1" customHeight="1" outlineLevel="1">
      <c r="A946" s="165" t="s">
        <v>3226</v>
      </c>
      <c r="B946" s="293" t="s">
        <v>3211</v>
      </c>
      <c r="C946" s="284" t="s">
        <v>123</v>
      </c>
      <c r="D946" s="285">
        <v>2.2E7</v>
      </c>
      <c r="E946" s="254" t="str">
        <f>vlookup(C946,'Master data'!$A$1:$C$29,3,0)</f>
        <v>Định phí</v>
      </c>
      <c r="F946" s="254" t="str">
        <f>vlookup(C946,'Master data'!$A$1:$C$29,2,0)</f>
        <v>Chi phí QLDN</v>
      </c>
    </row>
    <row r="947" ht="21.0" hidden="1" customHeight="1" outlineLevel="1">
      <c r="A947" s="165" t="s">
        <v>3226</v>
      </c>
      <c r="B947" s="292" t="s">
        <v>3212</v>
      </c>
      <c r="C947" s="284" t="s">
        <v>112</v>
      </c>
      <c r="D947" s="286">
        <v>4.0033333E7</v>
      </c>
      <c r="E947" s="258" t="str">
        <f>vlookup(C947,'Master data'!$A$1:$C$29,3,0)</f>
        <v>Biến phí</v>
      </c>
      <c r="F947" s="258" t="str">
        <f>vlookup(C947,'Master data'!$A$1:$C$29,2,0)</f>
        <v>Chi phí hành chính</v>
      </c>
    </row>
    <row r="948" ht="21.0" hidden="1" customHeight="1" outlineLevel="1">
      <c r="A948" s="165" t="s">
        <v>3226</v>
      </c>
      <c r="B948" s="293" t="s">
        <v>3877</v>
      </c>
      <c r="C948" s="284" t="s">
        <v>99</v>
      </c>
      <c r="D948" s="285">
        <v>1.78E7</v>
      </c>
      <c r="E948" s="254" t="str">
        <f>vlookup(C948,'Master data'!$A$1:$C$29,3,0)</f>
        <v>Biến phí</v>
      </c>
      <c r="F948" s="254" t="str">
        <f>vlookup(C948,'Master data'!$A$1:$C$29,2,0)</f>
        <v>Chi phí giá vốn</v>
      </c>
    </row>
    <row r="949" ht="21.0" hidden="1" customHeight="1" outlineLevel="1">
      <c r="A949" s="165" t="s">
        <v>3226</v>
      </c>
      <c r="B949" s="292" t="s">
        <v>3878</v>
      </c>
      <c r="C949" s="284" t="s">
        <v>99</v>
      </c>
      <c r="D949" s="286">
        <v>2.27E7</v>
      </c>
      <c r="E949" s="258" t="str">
        <f>vlookup(C949,'Master data'!$A$1:$C$29,3,0)</f>
        <v>Biến phí</v>
      </c>
      <c r="F949" s="258" t="str">
        <f>vlookup(C949,'Master data'!$A$1:$C$29,2,0)</f>
        <v>Chi phí giá vốn</v>
      </c>
    </row>
    <row r="950" ht="21.0" hidden="1" customHeight="1" outlineLevel="1">
      <c r="A950" s="165" t="s">
        <v>3226</v>
      </c>
      <c r="B950" s="293" t="s">
        <v>3724</v>
      </c>
      <c r="C950" s="284" t="s">
        <v>99</v>
      </c>
      <c r="D950" s="285">
        <v>6900000.0</v>
      </c>
      <c r="E950" s="254" t="str">
        <f>vlookup(C950,'Master data'!$A$1:$C$29,3,0)</f>
        <v>Biến phí</v>
      </c>
      <c r="F950" s="254" t="str">
        <f>vlookup(C950,'Master data'!$A$1:$C$29,2,0)</f>
        <v>Chi phí giá vốn</v>
      </c>
    </row>
    <row r="951" ht="21.0" hidden="1" customHeight="1" outlineLevel="1">
      <c r="A951" s="165" t="s">
        <v>3226</v>
      </c>
      <c r="B951" s="292" t="s">
        <v>3879</v>
      </c>
      <c r="C951" s="284" t="s">
        <v>99</v>
      </c>
      <c r="D951" s="286">
        <v>3.7764E7</v>
      </c>
      <c r="E951" s="258" t="str">
        <f>vlookup(C951,'Master data'!$A$1:$C$29,3,0)</f>
        <v>Biến phí</v>
      </c>
      <c r="F951" s="258" t="str">
        <f>vlookup(C951,'Master data'!$A$1:$C$29,2,0)</f>
        <v>Chi phí giá vốn</v>
      </c>
    </row>
    <row r="952" ht="21.0" hidden="1" customHeight="1" outlineLevel="1">
      <c r="A952" s="165" t="s">
        <v>3226</v>
      </c>
      <c r="B952" s="293" t="s">
        <v>3581</v>
      </c>
      <c r="C952" s="284" t="s">
        <v>99</v>
      </c>
      <c r="D952" s="285">
        <v>8460000.0</v>
      </c>
      <c r="E952" s="254" t="str">
        <f>vlookup(C952,'Master data'!$A$1:$C$29,3,0)</f>
        <v>Biến phí</v>
      </c>
      <c r="F952" s="254" t="str">
        <f>vlookup(C952,'Master data'!$A$1:$C$29,2,0)</f>
        <v>Chi phí giá vốn</v>
      </c>
    </row>
    <row r="953" ht="21.0" hidden="1" customHeight="1" outlineLevel="1">
      <c r="A953" s="165" t="s">
        <v>3226</v>
      </c>
      <c r="B953" s="292" t="s">
        <v>3880</v>
      </c>
      <c r="C953" s="284" t="s">
        <v>99</v>
      </c>
      <c r="D953" s="286">
        <v>3.6343E7</v>
      </c>
      <c r="E953" s="258" t="str">
        <f>vlookup(C953,'Master data'!$A$1:$C$29,3,0)</f>
        <v>Biến phí</v>
      </c>
      <c r="F953" s="258" t="str">
        <f>vlookup(C953,'Master data'!$A$1:$C$29,2,0)</f>
        <v>Chi phí giá vốn</v>
      </c>
    </row>
    <row r="954" ht="21.0" hidden="1" customHeight="1" outlineLevel="1">
      <c r="A954" s="165" t="s">
        <v>3226</v>
      </c>
      <c r="B954" s="293" t="s">
        <v>3881</v>
      </c>
      <c r="C954" s="284" t="s">
        <v>99</v>
      </c>
      <c r="D954" s="285">
        <v>6.2175E7</v>
      </c>
      <c r="E954" s="254" t="str">
        <f>vlookup(C954,'Master data'!$A$1:$C$29,3,0)</f>
        <v>Biến phí</v>
      </c>
      <c r="F954" s="254" t="str">
        <f>vlookup(C954,'Master data'!$A$1:$C$29,2,0)</f>
        <v>Chi phí giá vốn</v>
      </c>
    </row>
    <row r="955" ht="21.0" hidden="1" customHeight="1" outlineLevel="1">
      <c r="A955" s="165" t="s">
        <v>3226</v>
      </c>
      <c r="B955" s="292" t="s">
        <v>3882</v>
      </c>
      <c r="C955" s="284" t="s">
        <v>99</v>
      </c>
      <c r="D955" s="286">
        <v>425000.0</v>
      </c>
      <c r="E955" s="258" t="str">
        <f>vlookup(C955,'Master data'!$A$1:$C$29,3,0)</f>
        <v>Biến phí</v>
      </c>
      <c r="F955" s="258" t="str">
        <f>vlookup(C955,'Master data'!$A$1:$C$29,2,0)</f>
        <v>Chi phí giá vốn</v>
      </c>
    </row>
    <row r="956" ht="21.0" hidden="1" customHeight="1" outlineLevel="1">
      <c r="A956" s="165" t="s">
        <v>3226</v>
      </c>
      <c r="B956" s="293" t="s">
        <v>3883</v>
      </c>
      <c r="C956" s="284" t="s">
        <v>99</v>
      </c>
      <c r="D956" s="285">
        <v>6375000.0</v>
      </c>
      <c r="E956" s="254" t="str">
        <f>vlookup(C956,'Master data'!$A$1:$C$29,3,0)</f>
        <v>Biến phí</v>
      </c>
      <c r="F956" s="254" t="str">
        <f>vlookup(C956,'Master data'!$A$1:$C$29,2,0)</f>
        <v>Chi phí giá vốn</v>
      </c>
    </row>
    <row r="957" ht="21.0" hidden="1" customHeight="1" outlineLevel="1">
      <c r="A957" s="165" t="s">
        <v>3226</v>
      </c>
      <c r="B957" s="292" t="s">
        <v>2593</v>
      </c>
      <c r="C957" s="284" t="s">
        <v>99</v>
      </c>
      <c r="D957" s="286">
        <v>2.5387E7</v>
      </c>
      <c r="E957" s="258" t="str">
        <f>vlookup(C957,'Master data'!$A$1:$C$29,3,0)</f>
        <v>Biến phí</v>
      </c>
      <c r="F957" s="258" t="str">
        <f>vlookup(C957,'Master data'!$A$1:$C$29,2,0)</f>
        <v>Chi phí giá vốn</v>
      </c>
    </row>
    <row r="958" ht="21.0" hidden="1" customHeight="1" outlineLevel="1">
      <c r="A958" s="165" t="s">
        <v>3226</v>
      </c>
      <c r="B958" s="293" t="s">
        <v>3884</v>
      </c>
      <c r="C958" s="284" t="s">
        <v>99</v>
      </c>
      <c r="D958" s="285">
        <v>3.675E7</v>
      </c>
      <c r="E958" s="254" t="str">
        <f>vlookup(C958,'Master data'!$A$1:$C$29,3,0)</f>
        <v>Biến phí</v>
      </c>
      <c r="F958" s="254" t="str">
        <f>vlookup(C958,'Master data'!$A$1:$C$29,2,0)</f>
        <v>Chi phí giá vốn</v>
      </c>
    </row>
    <row r="959" ht="21.0" hidden="1" customHeight="1" outlineLevel="1">
      <c r="A959" s="165" t="s">
        <v>3226</v>
      </c>
      <c r="B959" s="292" t="s">
        <v>3829</v>
      </c>
      <c r="C959" s="284" t="s">
        <v>99</v>
      </c>
      <c r="D959" s="286">
        <v>2.1E7</v>
      </c>
      <c r="E959" s="258" t="str">
        <f>vlookup(C959,'Master data'!$A$1:$C$29,3,0)</f>
        <v>Biến phí</v>
      </c>
      <c r="F959" s="258" t="str">
        <f>vlookup(C959,'Master data'!$A$1:$C$29,2,0)</f>
        <v>Chi phí giá vốn</v>
      </c>
    </row>
    <row r="960" ht="21.0" hidden="1" customHeight="1" outlineLevel="1">
      <c r="A960" s="165" t="s">
        <v>3226</v>
      </c>
      <c r="B960" s="293" t="s">
        <v>3885</v>
      </c>
      <c r="C960" s="284" t="s">
        <v>99</v>
      </c>
      <c r="D960" s="285">
        <v>760000.0</v>
      </c>
      <c r="E960" s="254" t="str">
        <f>vlookup(C960,'Master data'!$A$1:$C$29,3,0)</f>
        <v>Biến phí</v>
      </c>
      <c r="F960" s="254" t="str">
        <f>vlookup(C960,'Master data'!$A$1:$C$29,2,0)</f>
        <v>Chi phí giá vốn</v>
      </c>
    </row>
    <row r="961" ht="21.0" hidden="1" customHeight="1" outlineLevel="1">
      <c r="A961" s="165" t="s">
        <v>3226</v>
      </c>
      <c r="B961" s="292" t="s">
        <v>3886</v>
      </c>
      <c r="C961" s="284" t="s">
        <v>99</v>
      </c>
      <c r="D961" s="286">
        <v>7345000.0</v>
      </c>
      <c r="E961" s="258" t="str">
        <f>vlookup(C961,'Master data'!$A$1:$C$29,3,0)</f>
        <v>Biến phí</v>
      </c>
      <c r="F961" s="258" t="str">
        <f>vlookup(C961,'Master data'!$A$1:$C$29,2,0)</f>
        <v>Chi phí giá vốn</v>
      </c>
    </row>
    <row r="962" ht="21.0" hidden="1" customHeight="1" outlineLevel="1">
      <c r="A962" s="165" t="s">
        <v>3226</v>
      </c>
      <c r="B962" s="293" t="s">
        <v>591</v>
      </c>
      <c r="C962" s="284" t="s">
        <v>111</v>
      </c>
      <c r="D962" s="285">
        <v>3.0E7</v>
      </c>
      <c r="E962" s="254" t="str">
        <f>vlookup(C962,'Master data'!$A$1:$C$29,3,0)</f>
        <v>Định phí</v>
      </c>
      <c r="F962" s="254" t="str">
        <f>vlookup(C962,'Master data'!$A$1:$C$29,2,0)</f>
        <v>Chi phí khác</v>
      </c>
    </row>
    <row r="963" ht="21.0" hidden="1" customHeight="1" outlineLevel="1">
      <c r="A963" s="165" t="s">
        <v>3226</v>
      </c>
      <c r="B963" s="292" t="s">
        <v>3225</v>
      </c>
      <c r="C963" s="284" t="s">
        <v>119</v>
      </c>
      <c r="D963" s="286">
        <v>0.0</v>
      </c>
      <c r="E963" s="258" t="str">
        <f>vlookup(C963,'Master data'!$A$1:$C$29,3,0)</f>
        <v>Định phí</v>
      </c>
      <c r="F963" s="258" t="str">
        <f>vlookup(C963,'Master data'!$A$1:$C$29,2,0)</f>
        <v>Chi phí khác</v>
      </c>
    </row>
    <row r="964" ht="21.0" hidden="1" customHeight="1" outlineLevel="1">
      <c r="A964" s="165" t="s">
        <v>3226</v>
      </c>
      <c r="B964" s="293" t="s">
        <v>70</v>
      </c>
      <c r="C964" s="256" t="s">
        <v>70</v>
      </c>
      <c r="D964" s="285">
        <v>3.2551667E7</v>
      </c>
      <c r="E964" s="254" t="str">
        <f>vlookup(C964,'Master data'!$A$1:$C$29,3,0)</f>
        <v>Chi phí khác</v>
      </c>
      <c r="F964" s="254" t="str">
        <f>vlookup(C964,'Master data'!$A$1:$C$29,2,0)</f>
        <v>Chi phí khác</v>
      </c>
    </row>
    <row r="965" ht="21.0" hidden="1" customHeight="1" outlineLevel="1">
      <c r="A965" s="165" t="s">
        <v>3226</v>
      </c>
      <c r="B965" s="292" t="s">
        <v>3218</v>
      </c>
      <c r="C965" s="284" t="s">
        <v>122</v>
      </c>
      <c r="D965" s="286">
        <v>1.9624E7</v>
      </c>
      <c r="E965" s="258" t="str">
        <f>vlookup(C965,'Master data'!$A$1:$C$29,3,0)</f>
        <v>Định phí</v>
      </c>
      <c r="F965" s="258" t="str">
        <f>vlookup(C965,'Master data'!$A$1:$C$29,2,0)</f>
        <v>Chi phí khác</v>
      </c>
    </row>
    <row r="966" ht="21.0" hidden="1" customHeight="1" outlineLevel="1">
      <c r="A966" s="165" t="s">
        <v>3226</v>
      </c>
      <c r="B966" s="293" t="s">
        <v>3219</v>
      </c>
      <c r="C966" s="284" t="s">
        <v>103</v>
      </c>
      <c r="D966" s="285">
        <v>0.0</v>
      </c>
      <c r="E966" s="254" t="str">
        <f>vlookup(C966,'Master data'!$A$1:$C$29,3,0)</f>
        <v>Biến phí</v>
      </c>
      <c r="F966" s="254" t="str">
        <f>vlookup(C966,'Master data'!$A$1:$C$29,2,0)</f>
        <v>Chi phí bán hàng</v>
      </c>
    </row>
    <row r="967" ht="21.0" hidden="1" customHeight="1" outlineLevel="1">
      <c r="A967" s="173" t="s">
        <v>3226</v>
      </c>
      <c r="B967" s="294" t="s">
        <v>3220</v>
      </c>
      <c r="C967" s="295" t="s">
        <v>124</v>
      </c>
      <c r="D967" s="296">
        <v>949333.0</v>
      </c>
      <c r="E967" s="264" t="str">
        <f>vlookup(C967,'Master data'!$A$1:$C$29,3,0)</f>
        <v>Chi phí khác</v>
      </c>
      <c r="F967" s="264" t="str">
        <f>vlookup(C967,'Master data'!$A$1:$C$29,2,0)</f>
        <v>Chi phí khác</v>
      </c>
    </row>
    <row r="968" ht="21.0" customHeight="1" collapsed="1">
      <c r="A968" s="165" t="s">
        <v>3228</v>
      </c>
      <c r="B968" s="274" t="s">
        <v>274</v>
      </c>
      <c r="C968" s="252" t="s">
        <v>112</v>
      </c>
      <c r="D968" s="276">
        <v>0.0</v>
      </c>
      <c r="E968" s="277" t="str">
        <f>vlookup(C968,'Master data'!$A$1:$C$29,3,0)</f>
        <v>Biến phí</v>
      </c>
      <c r="F968" s="277" t="str">
        <f>vlookup(C968,'Master data'!$A$1:$C$29,2,0)</f>
        <v>Chi phí hành chính</v>
      </c>
    </row>
    <row r="969" ht="21.0" hidden="1" customHeight="1" outlineLevel="1">
      <c r="A969" s="165" t="s">
        <v>3228</v>
      </c>
      <c r="B969" s="265" t="s">
        <v>112</v>
      </c>
      <c r="C969" s="291" t="s">
        <v>112</v>
      </c>
      <c r="D969" s="266">
        <v>1.7836667E7</v>
      </c>
      <c r="E969" s="254" t="str">
        <f>vlookup(C969,'Master data'!$A$1:$C$29,3,0)</f>
        <v>Biến phí</v>
      </c>
      <c r="F969" s="254" t="str">
        <f>vlookup(C969,'Master data'!$A$1:$C$29,2,0)</f>
        <v>Chi phí hành chính</v>
      </c>
    </row>
    <row r="970" ht="21.0" hidden="1" customHeight="1" outlineLevel="1">
      <c r="A970" s="165" t="s">
        <v>3228</v>
      </c>
      <c r="B970" s="292" t="s">
        <v>3859</v>
      </c>
      <c r="C970" s="284" t="s">
        <v>115</v>
      </c>
      <c r="D970" s="286">
        <v>4299000.0</v>
      </c>
      <c r="E970" s="258" t="str">
        <f>vlookup(C970,'Master data'!$A$1:$C$29,3,0)</f>
        <v>Định phí</v>
      </c>
      <c r="F970" s="258" t="str">
        <f>vlookup(C970,'Master data'!$A$1:$C$29,2,0)</f>
        <v>Chi phí hành chính</v>
      </c>
    </row>
    <row r="971" ht="21.0" hidden="1" customHeight="1" outlineLevel="1">
      <c r="A971" s="165" t="s">
        <v>3228</v>
      </c>
      <c r="B971" s="293" t="s">
        <v>3201</v>
      </c>
      <c r="C971" s="284" t="s">
        <v>116</v>
      </c>
      <c r="D971" s="285">
        <v>1.9317944E7</v>
      </c>
      <c r="E971" s="254" t="str">
        <f>vlookup(C971,'Master data'!$A$1:$C$29,3,0)</f>
        <v>Định phí</v>
      </c>
      <c r="F971" s="254" t="str">
        <f>vlookup(C971,'Master data'!$A$1:$C$29,2,0)</f>
        <v>Chi phí hành chính</v>
      </c>
    </row>
    <row r="972" ht="21.0" hidden="1" customHeight="1" outlineLevel="1">
      <c r="A972" s="165" t="s">
        <v>3228</v>
      </c>
      <c r="B972" s="292" t="s">
        <v>3202</v>
      </c>
      <c r="C972" s="284" t="s">
        <v>118</v>
      </c>
      <c r="D972" s="286">
        <v>1.1124999E7</v>
      </c>
      <c r="E972" s="258" t="str">
        <f>vlookup(C972,'Master data'!$A$1:$C$29,3,0)</f>
        <v>Định phí</v>
      </c>
      <c r="F972" s="258" t="str">
        <f>vlookup(C972,'Master data'!$A$1:$C$29,2,0)</f>
        <v>Chi phí hành chính</v>
      </c>
    </row>
    <row r="973" ht="21.0" hidden="1" customHeight="1" outlineLevel="1">
      <c r="A973" s="165" t="s">
        <v>3228</v>
      </c>
      <c r="B973" s="293" t="s">
        <v>3203</v>
      </c>
      <c r="C973" s="284" t="s">
        <v>107</v>
      </c>
      <c r="D973" s="285">
        <v>4.05E7</v>
      </c>
      <c r="E973" s="254" t="str">
        <f>vlookup(C973,'Master data'!$A$1:$C$29,3,0)</f>
        <v>Biến phí</v>
      </c>
      <c r="F973" s="254" t="str">
        <f>vlookup(C973,'Master data'!$A$1:$C$29,2,0)</f>
        <v>Chi phí bán hàng</v>
      </c>
    </row>
    <row r="974" ht="21.0" hidden="1" customHeight="1" outlineLevel="1">
      <c r="A974" s="165" t="s">
        <v>3228</v>
      </c>
      <c r="B974" s="292" t="s">
        <v>3204</v>
      </c>
      <c r="C974" s="284" t="s">
        <v>95</v>
      </c>
      <c r="D974" s="286">
        <v>2.95E8</v>
      </c>
      <c r="E974" s="258" t="str">
        <f>vlookup(C974,'Master data'!$A$1:$C$29,3,0)</f>
        <v>Biến phí</v>
      </c>
      <c r="F974" s="258" t="str">
        <f>vlookup(C974,'Master data'!$A$1:$C$29,2,0)</f>
        <v>Chi phí bán hàng</v>
      </c>
    </row>
    <row r="975" ht="21.0" hidden="1" customHeight="1" outlineLevel="1">
      <c r="A975" s="165" t="s">
        <v>3228</v>
      </c>
      <c r="B975" s="293" t="s">
        <v>3205</v>
      </c>
      <c r="C975" s="284" t="s">
        <v>114</v>
      </c>
      <c r="D975" s="285">
        <v>2.044E7</v>
      </c>
      <c r="E975" s="254" t="str">
        <f>vlookup(C975,'Master data'!$A$1:$C$29,3,0)</f>
        <v>Định phí</v>
      </c>
      <c r="F975" s="254" t="str">
        <f>vlookup(C975,'Master data'!$A$1:$C$29,2,0)</f>
        <v>Chi phí hành chính</v>
      </c>
    </row>
    <row r="976" ht="21.0" hidden="1" customHeight="1" outlineLevel="1">
      <c r="A976" s="165" t="s">
        <v>3228</v>
      </c>
      <c r="B976" s="292" t="s">
        <v>97</v>
      </c>
      <c r="C976" s="284" t="s">
        <v>97</v>
      </c>
      <c r="D976" s="286">
        <v>0.0</v>
      </c>
      <c r="E976" s="258" t="str">
        <f>vlookup(C976,'Master data'!$A$1:$C$29,3,0)</f>
        <v>Biến phí</v>
      </c>
      <c r="F976" s="258" t="str">
        <f>vlookup(C976,'Master data'!$A$1:$C$29,2,0)</f>
        <v>Chi phí bán hàng</v>
      </c>
    </row>
    <row r="977" ht="21.0" hidden="1" customHeight="1" outlineLevel="1">
      <c r="A977" s="165" t="s">
        <v>3228</v>
      </c>
      <c r="B977" s="293" t="s">
        <v>3031</v>
      </c>
      <c r="C977" s="284" t="s">
        <v>98</v>
      </c>
      <c r="D977" s="285">
        <v>0.0</v>
      </c>
      <c r="E977" s="254" t="str">
        <f>vlookup(C977,'Master data'!$A$1:$C$29,3,0)</f>
        <v>Biến phí</v>
      </c>
      <c r="F977" s="254" t="str">
        <f>vlookup(C977,'Master data'!$A$1:$C$29,2,0)</f>
        <v>Chi phí bán hàng</v>
      </c>
    </row>
    <row r="978" ht="21.0" hidden="1" customHeight="1" outlineLevel="1">
      <c r="A978" s="165" t="s">
        <v>3228</v>
      </c>
      <c r="B978" s="292" t="s">
        <v>117</v>
      </c>
      <c r="C978" s="284" t="s">
        <v>117</v>
      </c>
      <c r="D978" s="286">
        <v>9040000.0</v>
      </c>
      <c r="E978" s="258" t="str">
        <f>vlookup(C978,'Master data'!$A$1:$C$29,3,0)</f>
        <v>Định phí</v>
      </c>
      <c r="F978" s="258" t="str">
        <f>vlookup(C978,'Master data'!$A$1:$C$29,2,0)</f>
        <v>Chi phí bán hàng</v>
      </c>
    </row>
    <row r="979" ht="21.0" hidden="1" customHeight="1" outlineLevel="1">
      <c r="A979" s="165" t="s">
        <v>3228</v>
      </c>
      <c r="B979" s="293" t="s">
        <v>101</v>
      </c>
      <c r="C979" s="284" t="s">
        <v>101</v>
      </c>
      <c r="D979" s="285">
        <v>4.2374334E7</v>
      </c>
      <c r="E979" s="254" t="str">
        <f>vlookup(C979,'Master data'!$A$1:$C$29,3,0)</f>
        <v>Biến phí</v>
      </c>
      <c r="F979" s="254" t="str">
        <f>vlookup(C979,'Master data'!$A$1:$C$29,2,0)</f>
        <v>Chi phí bán hàng</v>
      </c>
    </row>
    <row r="980" ht="21.0" hidden="1" customHeight="1" outlineLevel="1">
      <c r="A980" s="165" t="s">
        <v>3228</v>
      </c>
      <c r="B980" s="292" t="s">
        <v>3206</v>
      </c>
      <c r="C980" s="284" t="s">
        <v>103</v>
      </c>
      <c r="D980" s="286">
        <v>1.0E7</v>
      </c>
      <c r="E980" s="258" t="str">
        <f>vlookup(C980,'Master data'!$A$1:$C$29,3,0)</f>
        <v>Biến phí</v>
      </c>
      <c r="F980" s="258" t="str">
        <f>vlookup(C980,'Master data'!$A$1:$C$29,2,0)</f>
        <v>Chi phí bán hàng</v>
      </c>
    </row>
    <row r="981" ht="21.0" hidden="1" customHeight="1" outlineLevel="1">
      <c r="A981" s="165" t="s">
        <v>3228</v>
      </c>
      <c r="B981" s="293" t="s">
        <v>3207</v>
      </c>
      <c r="C981" s="284" t="s">
        <v>104</v>
      </c>
      <c r="D981" s="285">
        <v>0.0</v>
      </c>
      <c r="E981" s="254" t="str">
        <f>vlookup(C981,'Master data'!$A$1:$C$29,3,0)</f>
        <v>Biến phí</v>
      </c>
      <c r="F981" s="254" t="str">
        <f>vlookup(C981,'Master data'!$A$1:$C$29,2,0)</f>
        <v>Chi phí bán hàng</v>
      </c>
    </row>
    <row r="982" ht="21.0" hidden="1" customHeight="1" outlineLevel="1">
      <c r="A982" s="165" t="s">
        <v>3228</v>
      </c>
      <c r="B982" s="292" t="s">
        <v>105</v>
      </c>
      <c r="C982" s="284" t="s">
        <v>105</v>
      </c>
      <c r="D982" s="286">
        <v>1.375E7</v>
      </c>
      <c r="E982" s="258" t="str">
        <f>vlookup(C982,'Master data'!$A$1:$C$29,3,0)</f>
        <v>Biến phí</v>
      </c>
      <c r="F982" s="258" t="str">
        <f>vlookup(C982,'Master data'!$A$1:$C$29,2,0)</f>
        <v>Chi phí bán hàng</v>
      </c>
    </row>
    <row r="983" ht="21.0" hidden="1" customHeight="1" outlineLevel="1">
      <c r="A983" s="165" t="s">
        <v>3228</v>
      </c>
      <c r="B983" s="293" t="s">
        <v>3208</v>
      </c>
      <c r="C983" s="284" t="s">
        <v>17</v>
      </c>
      <c r="D983" s="285">
        <v>6.40282732E8</v>
      </c>
      <c r="E983" s="254" t="str">
        <f>vlookup(C983,'Master data'!$A$1:$C$29,3,0)</f>
        <v>Biến phí</v>
      </c>
      <c r="F983" s="254" t="str">
        <f>vlookup(C983,'Master data'!$A$1:$C$29,2,0)</f>
        <v>Chi phí bán hàng</v>
      </c>
    </row>
    <row r="984" ht="21.0" hidden="1" customHeight="1" outlineLevel="1">
      <c r="A984" s="165" t="s">
        <v>3228</v>
      </c>
      <c r="B984" s="292" t="s">
        <v>106</v>
      </c>
      <c r="C984" s="284" t="s">
        <v>106</v>
      </c>
      <c r="D984" s="286">
        <v>7424379.0</v>
      </c>
      <c r="E984" s="258" t="str">
        <f>vlookup(C984,'Master data'!$A$1:$C$29,3,0)</f>
        <v>Biến phí</v>
      </c>
      <c r="F984" s="258" t="str">
        <f>vlookup(C984,'Master data'!$A$1:$C$29,2,0)</f>
        <v>Chi phí bán hàng</v>
      </c>
    </row>
    <row r="985" ht="21.0" hidden="1" customHeight="1" outlineLevel="1">
      <c r="A985" s="165" t="s">
        <v>3228</v>
      </c>
      <c r="B985" s="293" t="s">
        <v>3871</v>
      </c>
      <c r="C985" s="284" t="s">
        <v>118</v>
      </c>
      <c r="D985" s="285">
        <v>4054667.0</v>
      </c>
      <c r="E985" s="254" t="str">
        <f>vlookup(C985,'Master data'!$A$1:$C$29,3,0)</f>
        <v>Định phí</v>
      </c>
      <c r="F985" s="254" t="str">
        <f>vlookup(C985,'Master data'!$A$1:$C$29,2,0)</f>
        <v>Chi phí hành chính</v>
      </c>
    </row>
    <row r="986" ht="21.0" hidden="1" customHeight="1" outlineLevel="1">
      <c r="A986" s="165" t="s">
        <v>3228</v>
      </c>
      <c r="B986" s="292" t="s">
        <v>109</v>
      </c>
      <c r="C986" s="284" t="s">
        <v>109</v>
      </c>
      <c r="D986" s="286">
        <v>4.89506372E8</v>
      </c>
      <c r="E986" s="258" t="str">
        <f>vlookup(C986,'Master data'!$A$1:$C$29,3,0)</f>
        <v>Định phí</v>
      </c>
      <c r="F986" s="258" t="str">
        <f>vlookup(C986,'Master data'!$A$1:$C$29,2,0)</f>
        <v>Chi phí QLDN</v>
      </c>
    </row>
    <row r="987" ht="21.0" hidden="1" customHeight="1" outlineLevel="1">
      <c r="A987" s="165" t="s">
        <v>3228</v>
      </c>
      <c r="B987" s="293" t="s">
        <v>3210</v>
      </c>
      <c r="C987" s="284" t="s">
        <v>120</v>
      </c>
      <c r="D987" s="285">
        <v>1.14689097E8</v>
      </c>
      <c r="E987" s="254" t="str">
        <f>vlookup(C987,'Master data'!$A$1:$C$29,3,0)</f>
        <v>Định phí</v>
      </c>
      <c r="F987" s="254" t="str">
        <f>vlookup(C987,'Master data'!$A$1:$C$29,2,0)</f>
        <v>Chi phí QLDN</v>
      </c>
    </row>
    <row r="988" ht="21.0" hidden="1" customHeight="1" outlineLevel="1">
      <c r="A988" s="165" t="s">
        <v>3228</v>
      </c>
      <c r="B988" s="292" t="s">
        <v>121</v>
      </c>
      <c r="C988" s="284" t="s">
        <v>121</v>
      </c>
      <c r="D988" s="286">
        <v>2.584576E7</v>
      </c>
      <c r="E988" s="258" t="str">
        <f>vlookup(C988,'Master data'!$A$1:$C$29,3,0)</f>
        <v>Định phí</v>
      </c>
      <c r="F988" s="258" t="str">
        <f>vlookup(C988,'Master data'!$A$1:$C$29,2,0)</f>
        <v>Chi phí QLDN</v>
      </c>
    </row>
    <row r="989" ht="21.0" hidden="1" customHeight="1" outlineLevel="1">
      <c r="A989" s="165" t="s">
        <v>3228</v>
      </c>
      <c r="B989" s="293" t="s">
        <v>3887</v>
      </c>
      <c r="C989" s="284" t="s">
        <v>123</v>
      </c>
      <c r="D989" s="285">
        <v>2.5E7</v>
      </c>
      <c r="E989" s="254" t="str">
        <f>vlookup(C989,'Master data'!$A$1:$C$29,3,0)</f>
        <v>Định phí</v>
      </c>
      <c r="F989" s="254" t="str">
        <f>vlookup(C989,'Master data'!$A$1:$C$29,2,0)</f>
        <v>Chi phí QLDN</v>
      </c>
    </row>
    <row r="990" ht="21.0" hidden="1" customHeight="1" outlineLevel="1">
      <c r="A990" s="165" t="s">
        <v>3228</v>
      </c>
      <c r="B990" s="292" t="s">
        <v>3212</v>
      </c>
      <c r="C990" s="284" t="s">
        <v>112</v>
      </c>
      <c r="D990" s="286">
        <v>1.1700001E7</v>
      </c>
      <c r="E990" s="258" t="str">
        <f>vlookup(C990,'Master data'!$A$1:$C$29,3,0)</f>
        <v>Biến phí</v>
      </c>
      <c r="F990" s="258" t="str">
        <f>vlookup(C990,'Master data'!$A$1:$C$29,2,0)</f>
        <v>Chi phí hành chính</v>
      </c>
    </row>
    <row r="991" ht="21.0" hidden="1" customHeight="1" outlineLevel="1">
      <c r="A991" s="165" t="s">
        <v>3228</v>
      </c>
      <c r="B991" s="293" t="s">
        <v>3221</v>
      </c>
      <c r="C991" s="284" t="s">
        <v>112</v>
      </c>
      <c r="D991" s="285">
        <v>1000000.0</v>
      </c>
      <c r="E991" s="254" t="str">
        <f>vlookup(C991,'Master data'!$A$1:$C$29,3,0)</f>
        <v>Biến phí</v>
      </c>
      <c r="F991" s="254" t="str">
        <f>vlookup(C991,'Master data'!$A$1:$C$29,2,0)</f>
        <v>Chi phí hành chính</v>
      </c>
    </row>
    <row r="992" ht="21.0" hidden="1" customHeight="1" outlineLevel="1">
      <c r="A992" s="165" t="s">
        <v>3228</v>
      </c>
      <c r="B992" s="292" t="s">
        <v>3888</v>
      </c>
      <c r="C992" s="284" t="s">
        <v>99</v>
      </c>
      <c r="D992" s="286">
        <v>1.876E7</v>
      </c>
      <c r="E992" s="258" t="str">
        <f>vlookup(C992,'Master data'!$A$1:$C$29,3,0)</f>
        <v>Biến phí</v>
      </c>
      <c r="F992" s="258" t="str">
        <f>vlookup(C992,'Master data'!$A$1:$C$29,2,0)</f>
        <v>Chi phí giá vốn</v>
      </c>
    </row>
    <row r="993" ht="21.0" hidden="1" customHeight="1" outlineLevel="1">
      <c r="A993" s="165" t="s">
        <v>3228</v>
      </c>
      <c r="B993" s="293" t="s">
        <v>3829</v>
      </c>
      <c r="C993" s="284" t="s">
        <v>99</v>
      </c>
      <c r="D993" s="285">
        <v>2.79E7</v>
      </c>
      <c r="E993" s="254" t="str">
        <f>vlookup(C993,'Master data'!$A$1:$C$29,3,0)</f>
        <v>Biến phí</v>
      </c>
      <c r="F993" s="254" t="str">
        <f>vlookup(C993,'Master data'!$A$1:$C$29,2,0)</f>
        <v>Chi phí giá vốn</v>
      </c>
    </row>
    <row r="994" ht="21.0" hidden="1" customHeight="1" outlineLevel="1">
      <c r="A994" s="165" t="s">
        <v>3228</v>
      </c>
      <c r="B994" s="292" t="s">
        <v>3889</v>
      </c>
      <c r="C994" s="284" t="s">
        <v>99</v>
      </c>
      <c r="D994" s="286">
        <v>1.873E7</v>
      </c>
      <c r="E994" s="258" t="str">
        <f>vlookup(C994,'Master data'!$A$1:$C$29,3,0)</f>
        <v>Biến phí</v>
      </c>
      <c r="F994" s="258" t="str">
        <f>vlookup(C994,'Master data'!$A$1:$C$29,2,0)</f>
        <v>Chi phí giá vốn</v>
      </c>
    </row>
    <row r="995" ht="21.0" hidden="1" customHeight="1" outlineLevel="1">
      <c r="A995" s="165" t="s">
        <v>3228</v>
      </c>
      <c r="B995" s="293" t="s">
        <v>3890</v>
      </c>
      <c r="C995" s="284" t="s">
        <v>99</v>
      </c>
      <c r="D995" s="285">
        <v>1.8829E7</v>
      </c>
      <c r="E995" s="254" t="str">
        <f>vlookup(C995,'Master data'!$A$1:$C$29,3,0)</f>
        <v>Biến phí</v>
      </c>
      <c r="F995" s="254" t="str">
        <f>vlookup(C995,'Master data'!$A$1:$C$29,2,0)</f>
        <v>Chi phí giá vốn</v>
      </c>
    </row>
    <row r="996" ht="21.0" hidden="1" customHeight="1" outlineLevel="1">
      <c r="A996" s="165" t="s">
        <v>3228</v>
      </c>
      <c r="B996" s="292" t="s">
        <v>3891</v>
      </c>
      <c r="C996" s="284" t="s">
        <v>99</v>
      </c>
      <c r="D996" s="286">
        <v>2.5241E7</v>
      </c>
      <c r="E996" s="258" t="str">
        <f>vlookup(C996,'Master data'!$A$1:$C$29,3,0)</f>
        <v>Biến phí</v>
      </c>
      <c r="F996" s="258" t="str">
        <f>vlookup(C996,'Master data'!$A$1:$C$29,2,0)</f>
        <v>Chi phí giá vốn</v>
      </c>
    </row>
    <row r="997" ht="21.0" hidden="1" customHeight="1" outlineLevel="1">
      <c r="A997" s="165" t="s">
        <v>3228</v>
      </c>
      <c r="B997" s="293" t="s">
        <v>3892</v>
      </c>
      <c r="C997" s="284" t="s">
        <v>99</v>
      </c>
      <c r="D997" s="285">
        <v>3.493155E7</v>
      </c>
      <c r="E997" s="254" t="str">
        <f>vlookup(C997,'Master data'!$A$1:$C$29,3,0)</f>
        <v>Biến phí</v>
      </c>
      <c r="F997" s="254" t="str">
        <f>vlookup(C997,'Master data'!$A$1:$C$29,2,0)</f>
        <v>Chi phí giá vốn</v>
      </c>
    </row>
    <row r="998" ht="21.0" hidden="1" customHeight="1" outlineLevel="1">
      <c r="A998" s="165" t="s">
        <v>3228</v>
      </c>
      <c r="B998" s="292" t="s">
        <v>3608</v>
      </c>
      <c r="C998" s="284" t="s">
        <v>99</v>
      </c>
      <c r="D998" s="286">
        <v>3.675E7</v>
      </c>
      <c r="E998" s="258" t="str">
        <f>vlookup(C998,'Master data'!$A$1:$C$29,3,0)</f>
        <v>Biến phí</v>
      </c>
      <c r="F998" s="258" t="str">
        <f>vlookup(C998,'Master data'!$A$1:$C$29,2,0)</f>
        <v>Chi phí giá vốn</v>
      </c>
    </row>
    <row r="999" ht="21.0" hidden="1" customHeight="1" outlineLevel="1">
      <c r="A999" s="165" t="s">
        <v>3228</v>
      </c>
      <c r="B999" s="293" t="s">
        <v>2593</v>
      </c>
      <c r="C999" s="284" t="s">
        <v>99</v>
      </c>
      <c r="D999" s="285">
        <v>1.4424E7</v>
      </c>
      <c r="E999" s="254" t="str">
        <f>vlookup(C999,'Master data'!$A$1:$C$29,3,0)</f>
        <v>Biến phí</v>
      </c>
      <c r="F999" s="254" t="str">
        <f>vlookup(C999,'Master data'!$A$1:$C$29,2,0)</f>
        <v>Chi phí giá vốn</v>
      </c>
    </row>
    <row r="1000" ht="21.0" hidden="1" customHeight="1" outlineLevel="1">
      <c r="A1000" s="165" t="s">
        <v>3228</v>
      </c>
      <c r="B1000" s="292" t="s">
        <v>3893</v>
      </c>
      <c r="C1000" s="284" t="s">
        <v>99</v>
      </c>
      <c r="D1000" s="286">
        <v>7.7697E7</v>
      </c>
      <c r="E1000" s="258" t="str">
        <f>vlookup(C1000,'Master data'!$A$1:$C$29,3,0)</f>
        <v>Biến phí</v>
      </c>
      <c r="F1000" s="258" t="str">
        <f>vlookup(C1000,'Master data'!$A$1:$C$29,2,0)</f>
        <v>Chi phí giá vốn</v>
      </c>
    </row>
    <row r="1001" ht="21.0" hidden="1" customHeight="1" outlineLevel="1">
      <c r="A1001" s="165" t="s">
        <v>3228</v>
      </c>
      <c r="B1001" s="293" t="s">
        <v>591</v>
      </c>
      <c r="C1001" s="284" t="s">
        <v>111</v>
      </c>
      <c r="D1001" s="285">
        <v>3.0E7</v>
      </c>
      <c r="E1001" s="254" t="str">
        <f>vlookup(C1001,'Master data'!$A$1:$C$29,3,0)</f>
        <v>Định phí</v>
      </c>
      <c r="F1001" s="254" t="str">
        <f>vlookup(C1001,'Master data'!$A$1:$C$29,2,0)</f>
        <v>Chi phí khác</v>
      </c>
    </row>
    <row r="1002" ht="21.0" hidden="1" customHeight="1" outlineLevel="1">
      <c r="A1002" s="165" t="s">
        <v>3228</v>
      </c>
      <c r="B1002" s="292" t="s">
        <v>3225</v>
      </c>
      <c r="C1002" s="284" t="s">
        <v>119</v>
      </c>
      <c r="D1002" s="286">
        <v>0.0</v>
      </c>
      <c r="E1002" s="258" t="str">
        <f>vlookup(C1002,'Master data'!$A$1:$C$29,3,0)</f>
        <v>Định phí</v>
      </c>
      <c r="F1002" s="258" t="str">
        <f>vlookup(C1002,'Master data'!$A$1:$C$29,2,0)</f>
        <v>Chi phí khác</v>
      </c>
    </row>
    <row r="1003" ht="21.0" hidden="1" customHeight="1" outlineLevel="1">
      <c r="A1003" s="165" t="s">
        <v>3228</v>
      </c>
      <c r="B1003" s="293" t="s">
        <v>70</v>
      </c>
      <c r="C1003" s="256" t="s">
        <v>70</v>
      </c>
      <c r="D1003" s="285">
        <v>4.8600333E7</v>
      </c>
      <c r="E1003" s="254" t="str">
        <f>vlookup(C1003,'Master data'!$A$1:$C$29,3,0)</f>
        <v>Chi phí khác</v>
      </c>
      <c r="F1003" s="254" t="str">
        <f>vlookup(C1003,'Master data'!$A$1:$C$29,2,0)</f>
        <v>Chi phí khác</v>
      </c>
    </row>
    <row r="1004" ht="21.0" hidden="1" customHeight="1" outlineLevel="1">
      <c r="A1004" s="165" t="s">
        <v>3228</v>
      </c>
      <c r="B1004" s="292" t="s">
        <v>3218</v>
      </c>
      <c r="C1004" s="284" t="s">
        <v>122</v>
      </c>
      <c r="D1004" s="286">
        <v>7929669.0</v>
      </c>
      <c r="E1004" s="258" t="str">
        <f>vlookup(C1004,'Master data'!$A$1:$C$29,3,0)</f>
        <v>Định phí</v>
      </c>
      <c r="F1004" s="258" t="str">
        <f>vlookup(C1004,'Master data'!$A$1:$C$29,2,0)</f>
        <v>Chi phí khác</v>
      </c>
    </row>
    <row r="1005" ht="21.0" hidden="1" customHeight="1" outlineLevel="1">
      <c r="A1005" s="165" t="s">
        <v>3228</v>
      </c>
      <c r="B1005" s="293" t="s">
        <v>3219</v>
      </c>
      <c r="C1005" s="284" t="s">
        <v>103</v>
      </c>
      <c r="D1005" s="285">
        <v>1000000.0</v>
      </c>
      <c r="E1005" s="254" t="str">
        <f>vlookup(C1005,'Master data'!$A$1:$C$29,3,0)</f>
        <v>Biến phí</v>
      </c>
      <c r="F1005" s="254" t="str">
        <f>vlookup(C1005,'Master data'!$A$1:$C$29,2,0)</f>
        <v>Chi phí bán hàng</v>
      </c>
    </row>
    <row r="1006" ht="21.0" hidden="1" customHeight="1" outlineLevel="1">
      <c r="A1006" s="173" t="s">
        <v>3228</v>
      </c>
      <c r="B1006" s="294" t="s">
        <v>3220</v>
      </c>
      <c r="C1006" s="295" t="s">
        <v>124</v>
      </c>
      <c r="D1006" s="296">
        <v>3333333.0</v>
      </c>
      <c r="E1006" s="264" t="str">
        <f>vlookup(C1006,'Master data'!$A$1:$C$29,3,0)</f>
        <v>Chi phí khác</v>
      </c>
      <c r="F1006" s="264" t="str">
        <f>vlookup(C1006,'Master data'!$A$1:$C$29,2,0)</f>
        <v>Chi phí khác</v>
      </c>
    </row>
    <row r="1007" ht="21.0" customHeight="1" collapsed="1">
      <c r="A1007" s="165" t="s">
        <v>3233</v>
      </c>
      <c r="B1007" s="274" t="s">
        <v>274</v>
      </c>
      <c r="C1007" s="252" t="s">
        <v>112</v>
      </c>
      <c r="D1007" s="276">
        <v>0.0</v>
      </c>
      <c r="E1007" s="277" t="str">
        <f>vlookup(C1007,'Master data'!$A$1:$C$29,3,0)</f>
        <v>Biến phí</v>
      </c>
      <c r="F1007" s="277" t="str">
        <f>vlookup(C1007,'Master data'!$A$1:$C$29,2,0)</f>
        <v>Chi phí hành chính</v>
      </c>
    </row>
    <row r="1008" ht="21.0" hidden="1" customHeight="1" outlineLevel="1">
      <c r="A1008" s="165" t="s">
        <v>3233</v>
      </c>
      <c r="B1008" s="265" t="s">
        <v>112</v>
      </c>
      <c r="C1008" s="291" t="s">
        <v>112</v>
      </c>
      <c r="D1008" s="266">
        <v>2.9359663E7</v>
      </c>
      <c r="E1008" s="254" t="str">
        <f>vlookup(C1008,'Master data'!$A$1:$C$29,3,0)</f>
        <v>Biến phí</v>
      </c>
      <c r="F1008" s="254" t="str">
        <f>vlookup(C1008,'Master data'!$A$1:$C$29,2,0)</f>
        <v>Chi phí hành chính</v>
      </c>
    </row>
    <row r="1009" ht="21.0" hidden="1" customHeight="1" outlineLevel="1">
      <c r="A1009" s="165" t="s">
        <v>3233</v>
      </c>
      <c r="B1009" s="292" t="s">
        <v>3859</v>
      </c>
      <c r="C1009" s="284" t="s">
        <v>112</v>
      </c>
      <c r="D1009" s="286">
        <v>2879000.0</v>
      </c>
      <c r="E1009" s="258" t="str">
        <f>vlookup(C1009,'Master data'!$A$1:$C$29,3,0)</f>
        <v>Biến phí</v>
      </c>
      <c r="F1009" s="258" t="str">
        <f>vlookup(C1009,'Master data'!$A$1:$C$29,2,0)</f>
        <v>Chi phí hành chính</v>
      </c>
    </row>
    <row r="1010" ht="21.0" hidden="1" customHeight="1" outlineLevel="1">
      <c r="A1010" s="165" t="s">
        <v>3233</v>
      </c>
      <c r="B1010" s="293" t="s">
        <v>3201</v>
      </c>
      <c r="C1010" s="284" t="s">
        <v>116</v>
      </c>
      <c r="D1010" s="285">
        <v>2.1024631E7</v>
      </c>
      <c r="E1010" s="254" t="str">
        <f>vlookup(C1010,'Master data'!$A$1:$C$29,3,0)</f>
        <v>Định phí</v>
      </c>
      <c r="F1010" s="254" t="str">
        <f>vlookup(C1010,'Master data'!$A$1:$C$29,2,0)</f>
        <v>Chi phí hành chính</v>
      </c>
    </row>
    <row r="1011" ht="21.0" hidden="1" customHeight="1" outlineLevel="1">
      <c r="A1011" s="165" t="s">
        <v>3233</v>
      </c>
      <c r="B1011" s="292" t="s">
        <v>3202</v>
      </c>
      <c r="C1011" s="284" t="s">
        <v>118</v>
      </c>
      <c r="D1011" s="286">
        <v>1.5005668E7</v>
      </c>
      <c r="E1011" s="258" t="str">
        <f>vlookup(C1011,'Master data'!$A$1:$C$29,3,0)</f>
        <v>Định phí</v>
      </c>
      <c r="F1011" s="258" t="str">
        <f>vlookup(C1011,'Master data'!$A$1:$C$29,2,0)</f>
        <v>Chi phí hành chính</v>
      </c>
    </row>
    <row r="1012" ht="21.0" hidden="1" customHeight="1" outlineLevel="1">
      <c r="A1012" s="165" t="s">
        <v>3233</v>
      </c>
      <c r="B1012" s="293" t="s">
        <v>3203</v>
      </c>
      <c r="C1012" s="284" t="s">
        <v>107</v>
      </c>
      <c r="D1012" s="285">
        <v>4.2858E7</v>
      </c>
      <c r="E1012" s="254" t="str">
        <f>vlookup(C1012,'Master data'!$A$1:$C$29,3,0)</f>
        <v>Biến phí</v>
      </c>
      <c r="F1012" s="254" t="str">
        <f>vlookup(C1012,'Master data'!$A$1:$C$29,2,0)</f>
        <v>Chi phí bán hàng</v>
      </c>
    </row>
    <row r="1013" ht="21.0" hidden="1" customHeight="1" outlineLevel="1">
      <c r="A1013" s="165" t="s">
        <v>3233</v>
      </c>
      <c r="B1013" s="292" t="s">
        <v>3204</v>
      </c>
      <c r="C1013" s="284" t="s">
        <v>95</v>
      </c>
      <c r="D1013" s="286">
        <v>2.58E8</v>
      </c>
      <c r="E1013" s="258" t="str">
        <f>vlookup(C1013,'Master data'!$A$1:$C$29,3,0)</f>
        <v>Biến phí</v>
      </c>
      <c r="F1013" s="258" t="str">
        <f>vlookup(C1013,'Master data'!$A$1:$C$29,2,0)</f>
        <v>Chi phí bán hàng</v>
      </c>
    </row>
    <row r="1014" ht="21.0" hidden="1" customHeight="1" outlineLevel="1">
      <c r="A1014" s="165" t="s">
        <v>3233</v>
      </c>
      <c r="B1014" s="293" t="s">
        <v>3205</v>
      </c>
      <c r="C1014" s="284" t="s">
        <v>114</v>
      </c>
      <c r="D1014" s="285">
        <v>2.351E7</v>
      </c>
      <c r="E1014" s="254" t="str">
        <f>vlookup(C1014,'Master data'!$A$1:$C$29,3,0)</f>
        <v>Định phí</v>
      </c>
      <c r="F1014" s="254" t="str">
        <f>vlookup(C1014,'Master data'!$A$1:$C$29,2,0)</f>
        <v>Chi phí hành chính</v>
      </c>
    </row>
    <row r="1015" ht="21.0" hidden="1" customHeight="1" outlineLevel="1">
      <c r="A1015" s="165" t="s">
        <v>3233</v>
      </c>
      <c r="B1015" s="292" t="s">
        <v>97</v>
      </c>
      <c r="C1015" s="284" t="s">
        <v>97</v>
      </c>
      <c r="D1015" s="286">
        <v>2.4321667E7</v>
      </c>
      <c r="E1015" s="258" t="str">
        <f>vlookup(C1015,'Master data'!$A$1:$C$29,3,0)</f>
        <v>Biến phí</v>
      </c>
      <c r="F1015" s="258" t="str">
        <f>vlookup(C1015,'Master data'!$A$1:$C$29,2,0)</f>
        <v>Chi phí bán hàng</v>
      </c>
    </row>
    <row r="1016" ht="21.0" hidden="1" customHeight="1" outlineLevel="1">
      <c r="A1016" s="165" t="s">
        <v>3233</v>
      </c>
      <c r="B1016" s="293" t="s">
        <v>3031</v>
      </c>
      <c r="C1016" s="284" t="s">
        <v>98</v>
      </c>
      <c r="D1016" s="260"/>
      <c r="E1016" s="254" t="str">
        <f>vlookup(C1016,'Master data'!$A$1:$C$29,3,0)</f>
        <v>Biến phí</v>
      </c>
      <c r="F1016" s="254" t="str">
        <f>vlookup(C1016,'Master data'!$A$1:$C$29,2,0)</f>
        <v>Chi phí bán hàng</v>
      </c>
    </row>
    <row r="1017" ht="21.0" hidden="1" customHeight="1" outlineLevel="1">
      <c r="A1017" s="165" t="s">
        <v>3233</v>
      </c>
      <c r="B1017" s="292" t="s">
        <v>117</v>
      </c>
      <c r="C1017" s="284" t="s">
        <v>117</v>
      </c>
      <c r="D1017" s="286">
        <v>2.3E7</v>
      </c>
      <c r="E1017" s="258" t="str">
        <f>vlookup(C1017,'Master data'!$A$1:$C$29,3,0)</f>
        <v>Định phí</v>
      </c>
      <c r="F1017" s="258" t="str">
        <f>vlookup(C1017,'Master data'!$A$1:$C$29,2,0)</f>
        <v>Chi phí bán hàng</v>
      </c>
    </row>
    <row r="1018" ht="21.0" hidden="1" customHeight="1" outlineLevel="1">
      <c r="A1018" s="165" t="s">
        <v>3233</v>
      </c>
      <c r="B1018" s="293" t="s">
        <v>101</v>
      </c>
      <c r="C1018" s="284" t="s">
        <v>101</v>
      </c>
      <c r="D1018" s="285">
        <v>5.8683667E7</v>
      </c>
      <c r="E1018" s="254" t="str">
        <f>vlookup(C1018,'Master data'!$A$1:$C$29,3,0)</f>
        <v>Biến phí</v>
      </c>
      <c r="F1018" s="254" t="str">
        <f>vlookup(C1018,'Master data'!$A$1:$C$29,2,0)</f>
        <v>Chi phí bán hàng</v>
      </c>
    </row>
    <row r="1019" ht="21.0" hidden="1" customHeight="1" outlineLevel="1">
      <c r="A1019" s="165" t="s">
        <v>3233</v>
      </c>
      <c r="B1019" s="292" t="s">
        <v>3206</v>
      </c>
      <c r="C1019" s="284" t="s">
        <v>103</v>
      </c>
      <c r="D1019" s="286">
        <v>9000000.0</v>
      </c>
      <c r="E1019" s="258" t="str">
        <f>vlookup(C1019,'Master data'!$A$1:$C$29,3,0)</f>
        <v>Biến phí</v>
      </c>
      <c r="F1019" s="258" t="str">
        <f>vlookup(C1019,'Master data'!$A$1:$C$29,2,0)</f>
        <v>Chi phí bán hàng</v>
      </c>
    </row>
    <row r="1020" ht="21.0" hidden="1" customHeight="1" outlineLevel="1">
      <c r="A1020" s="165" t="s">
        <v>3233</v>
      </c>
      <c r="B1020" s="293" t="s">
        <v>3207</v>
      </c>
      <c r="C1020" s="284" t="s">
        <v>104</v>
      </c>
      <c r="D1020" s="285">
        <v>0.0</v>
      </c>
      <c r="E1020" s="254" t="str">
        <f>vlookup(C1020,'Master data'!$A$1:$C$29,3,0)</f>
        <v>Biến phí</v>
      </c>
      <c r="F1020" s="254" t="str">
        <f>vlookup(C1020,'Master data'!$A$1:$C$29,2,0)</f>
        <v>Chi phí bán hàng</v>
      </c>
    </row>
    <row r="1021" ht="21.0" hidden="1" customHeight="1" outlineLevel="1">
      <c r="A1021" s="165" t="s">
        <v>3233</v>
      </c>
      <c r="B1021" s="292" t="s">
        <v>105</v>
      </c>
      <c r="C1021" s="284" t="s">
        <v>105</v>
      </c>
      <c r="D1021" s="286">
        <v>1.375E7</v>
      </c>
      <c r="E1021" s="258" t="str">
        <f>vlookup(C1021,'Master data'!$A$1:$C$29,3,0)</f>
        <v>Biến phí</v>
      </c>
      <c r="F1021" s="258" t="str">
        <f>vlookup(C1021,'Master data'!$A$1:$C$29,2,0)</f>
        <v>Chi phí bán hàng</v>
      </c>
    </row>
    <row r="1022" ht="21.0" hidden="1" customHeight="1" outlineLevel="1">
      <c r="A1022" s="165" t="s">
        <v>3233</v>
      </c>
      <c r="B1022" s="293" t="s">
        <v>3208</v>
      </c>
      <c r="C1022" s="284" t="s">
        <v>17</v>
      </c>
      <c r="D1022" s="285">
        <v>6.36386638E8</v>
      </c>
      <c r="E1022" s="254" t="str">
        <f>vlookup(C1022,'Master data'!$A$1:$C$29,3,0)</f>
        <v>Biến phí</v>
      </c>
      <c r="F1022" s="254" t="str">
        <f>vlookup(C1022,'Master data'!$A$1:$C$29,2,0)</f>
        <v>Chi phí bán hàng</v>
      </c>
    </row>
    <row r="1023" ht="21.0" hidden="1" customHeight="1" outlineLevel="1">
      <c r="A1023" s="165" t="s">
        <v>3233</v>
      </c>
      <c r="B1023" s="292" t="s">
        <v>106</v>
      </c>
      <c r="C1023" s="284" t="s">
        <v>106</v>
      </c>
      <c r="D1023" s="286">
        <v>7888484.0</v>
      </c>
      <c r="E1023" s="258" t="str">
        <f>vlookup(C1023,'Master data'!$A$1:$C$29,3,0)</f>
        <v>Biến phí</v>
      </c>
      <c r="F1023" s="258" t="str">
        <f>vlookup(C1023,'Master data'!$A$1:$C$29,2,0)</f>
        <v>Chi phí bán hàng</v>
      </c>
    </row>
    <row r="1024" ht="21.0" hidden="1" customHeight="1" outlineLevel="1">
      <c r="A1024" s="165" t="s">
        <v>3233</v>
      </c>
      <c r="B1024" s="293" t="s">
        <v>3871</v>
      </c>
      <c r="C1024" s="284" t="s">
        <v>118</v>
      </c>
      <c r="D1024" s="285">
        <v>9679667.0</v>
      </c>
      <c r="E1024" s="254" t="str">
        <f>vlookup(C1024,'Master data'!$A$1:$C$29,3,0)</f>
        <v>Định phí</v>
      </c>
      <c r="F1024" s="254" t="str">
        <f>vlookup(C1024,'Master data'!$A$1:$C$29,2,0)</f>
        <v>Chi phí hành chính</v>
      </c>
    </row>
    <row r="1025" ht="21.0" hidden="1" customHeight="1" outlineLevel="1">
      <c r="A1025" s="165" t="s">
        <v>3233</v>
      </c>
      <c r="B1025" s="292" t="s">
        <v>109</v>
      </c>
      <c r="C1025" s="284" t="s">
        <v>109</v>
      </c>
      <c r="D1025" s="286">
        <v>4.9314951E8</v>
      </c>
      <c r="E1025" s="258" t="str">
        <f>vlookup(C1025,'Master data'!$A$1:$C$29,3,0)</f>
        <v>Định phí</v>
      </c>
      <c r="F1025" s="258" t="str">
        <f>vlookup(C1025,'Master data'!$A$1:$C$29,2,0)</f>
        <v>Chi phí QLDN</v>
      </c>
    </row>
    <row r="1026" ht="21.0" hidden="1" customHeight="1" outlineLevel="1">
      <c r="A1026" s="165" t="s">
        <v>3233</v>
      </c>
      <c r="B1026" s="293" t="s">
        <v>3210</v>
      </c>
      <c r="C1026" s="284" t="s">
        <v>120</v>
      </c>
      <c r="D1026" s="285">
        <v>1.27611167E8</v>
      </c>
      <c r="E1026" s="254" t="str">
        <f>vlookup(C1026,'Master data'!$A$1:$C$29,3,0)</f>
        <v>Định phí</v>
      </c>
      <c r="F1026" s="254" t="str">
        <f>vlookup(C1026,'Master data'!$A$1:$C$29,2,0)</f>
        <v>Chi phí QLDN</v>
      </c>
    </row>
    <row r="1027" ht="21.0" hidden="1" customHeight="1" outlineLevel="1">
      <c r="A1027" s="165" t="s">
        <v>3233</v>
      </c>
      <c r="B1027" s="292" t="s">
        <v>121</v>
      </c>
      <c r="C1027" s="284" t="s">
        <v>121</v>
      </c>
      <c r="D1027" s="286">
        <v>2.7766613E7</v>
      </c>
      <c r="E1027" s="258" t="str">
        <f>vlookup(C1027,'Master data'!$A$1:$C$29,3,0)</f>
        <v>Định phí</v>
      </c>
      <c r="F1027" s="258" t="str">
        <f>vlookup(C1027,'Master data'!$A$1:$C$29,2,0)</f>
        <v>Chi phí QLDN</v>
      </c>
    </row>
    <row r="1028" ht="21.0" hidden="1" customHeight="1" outlineLevel="1">
      <c r="A1028" s="165" t="s">
        <v>3233</v>
      </c>
      <c r="B1028" s="293" t="s">
        <v>3887</v>
      </c>
      <c r="C1028" s="284" t="s">
        <v>123</v>
      </c>
      <c r="D1028" s="285">
        <v>2.5E7</v>
      </c>
      <c r="E1028" s="254" t="str">
        <f>vlookup(C1028,'Master data'!$A$1:$C$29,3,0)</f>
        <v>Định phí</v>
      </c>
      <c r="F1028" s="254" t="str">
        <f>vlookup(C1028,'Master data'!$A$1:$C$29,2,0)</f>
        <v>Chi phí QLDN</v>
      </c>
    </row>
    <row r="1029" ht="21.0" hidden="1" customHeight="1" outlineLevel="1">
      <c r="A1029" s="165" t="s">
        <v>3233</v>
      </c>
      <c r="B1029" s="292" t="s">
        <v>3212</v>
      </c>
      <c r="C1029" s="284" t="s">
        <v>112</v>
      </c>
      <c r="D1029" s="286">
        <v>6033333.0</v>
      </c>
      <c r="E1029" s="258" t="str">
        <f>vlookup(C1029,'Master data'!$A$1:$C$29,3,0)</f>
        <v>Biến phí</v>
      </c>
      <c r="F1029" s="258" t="str">
        <f>vlookup(C1029,'Master data'!$A$1:$C$29,2,0)</f>
        <v>Chi phí hành chính</v>
      </c>
    </row>
    <row r="1030" ht="21.0" hidden="1" customHeight="1" outlineLevel="1">
      <c r="A1030" s="165" t="s">
        <v>3233</v>
      </c>
      <c r="B1030" s="293" t="s">
        <v>3231</v>
      </c>
      <c r="C1030" s="284" t="s">
        <v>99</v>
      </c>
      <c r="D1030" s="285">
        <v>1.0666667E7</v>
      </c>
      <c r="E1030" s="254" t="str">
        <f>vlookup(C1030,'Master data'!$A$1:$C$29,3,0)</f>
        <v>Biến phí</v>
      </c>
      <c r="F1030" s="254" t="str">
        <f>vlookup(C1030,'Master data'!$A$1:$C$29,2,0)</f>
        <v>Chi phí giá vốn</v>
      </c>
    </row>
    <row r="1031" ht="21.0" hidden="1" customHeight="1" outlineLevel="1">
      <c r="A1031" s="165" t="s">
        <v>3233</v>
      </c>
      <c r="B1031" s="292" t="s">
        <v>3894</v>
      </c>
      <c r="C1031" s="284" t="s">
        <v>99</v>
      </c>
      <c r="D1031" s="286">
        <v>6.1221E7</v>
      </c>
      <c r="E1031" s="258" t="str">
        <f>vlookup(C1031,'Master data'!$A$1:$C$29,3,0)</f>
        <v>Biến phí</v>
      </c>
      <c r="F1031" s="258" t="str">
        <f>vlookup(C1031,'Master data'!$A$1:$C$29,2,0)</f>
        <v>Chi phí giá vốn</v>
      </c>
    </row>
    <row r="1032" ht="21.0" hidden="1" customHeight="1" outlineLevel="1">
      <c r="A1032" s="165" t="s">
        <v>3233</v>
      </c>
      <c r="B1032" s="293" t="s">
        <v>3227</v>
      </c>
      <c r="C1032" s="284" t="s">
        <v>99</v>
      </c>
      <c r="D1032" s="285">
        <v>5120000.0</v>
      </c>
      <c r="E1032" s="254" t="str">
        <f>vlookup(C1032,'Master data'!$A$1:$C$29,3,0)</f>
        <v>Biến phí</v>
      </c>
      <c r="F1032" s="254" t="str">
        <f>vlookup(C1032,'Master data'!$A$1:$C$29,2,0)</f>
        <v>Chi phí giá vốn</v>
      </c>
    </row>
    <row r="1033" ht="21.0" hidden="1" customHeight="1" outlineLevel="1">
      <c r="A1033" s="165" t="s">
        <v>3233</v>
      </c>
      <c r="B1033" s="292" t="s">
        <v>3895</v>
      </c>
      <c r="C1033" s="284" t="s">
        <v>99</v>
      </c>
      <c r="D1033" s="286">
        <v>5780000.0</v>
      </c>
      <c r="E1033" s="258" t="str">
        <f>vlookup(C1033,'Master data'!$A$1:$C$29,3,0)</f>
        <v>Biến phí</v>
      </c>
      <c r="F1033" s="258" t="str">
        <f>vlookup(C1033,'Master data'!$A$1:$C$29,2,0)</f>
        <v>Chi phí giá vốn</v>
      </c>
    </row>
    <row r="1034" ht="21.0" hidden="1" customHeight="1" outlineLevel="1">
      <c r="A1034" s="165" t="s">
        <v>3233</v>
      </c>
      <c r="B1034" s="293" t="s">
        <v>3880</v>
      </c>
      <c r="C1034" s="284" t="s">
        <v>99</v>
      </c>
      <c r="D1034" s="285">
        <v>9000000.0</v>
      </c>
      <c r="E1034" s="254" t="str">
        <f>vlookup(C1034,'Master data'!$A$1:$C$29,3,0)</f>
        <v>Biến phí</v>
      </c>
      <c r="F1034" s="254" t="str">
        <f>vlookup(C1034,'Master data'!$A$1:$C$29,2,0)</f>
        <v>Chi phí giá vốn</v>
      </c>
    </row>
    <row r="1035" ht="21.0" hidden="1" customHeight="1" outlineLevel="1">
      <c r="A1035" s="165" t="s">
        <v>3233</v>
      </c>
      <c r="B1035" s="292" t="s">
        <v>3829</v>
      </c>
      <c r="C1035" s="284" t="s">
        <v>99</v>
      </c>
      <c r="D1035" s="286">
        <v>2.485E7</v>
      </c>
      <c r="E1035" s="258" t="str">
        <f>vlookup(C1035,'Master data'!$A$1:$C$29,3,0)</f>
        <v>Biến phí</v>
      </c>
      <c r="F1035" s="258" t="str">
        <f>vlookup(C1035,'Master data'!$A$1:$C$29,2,0)</f>
        <v>Chi phí giá vốn</v>
      </c>
    </row>
    <row r="1036" ht="21.0" hidden="1" customHeight="1" outlineLevel="1">
      <c r="A1036" s="165" t="s">
        <v>3233</v>
      </c>
      <c r="B1036" s="293" t="s">
        <v>3896</v>
      </c>
      <c r="C1036" s="284" t="s">
        <v>99</v>
      </c>
      <c r="D1036" s="285">
        <v>1.7E7</v>
      </c>
      <c r="E1036" s="254" t="str">
        <f>vlookup(C1036,'Master data'!$A$1:$C$29,3,0)</f>
        <v>Biến phí</v>
      </c>
      <c r="F1036" s="254" t="str">
        <f>vlookup(C1036,'Master data'!$A$1:$C$29,2,0)</f>
        <v>Chi phí giá vốn</v>
      </c>
    </row>
    <row r="1037" ht="21.0" hidden="1" customHeight="1" outlineLevel="1">
      <c r="A1037" s="165" t="s">
        <v>3233</v>
      </c>
      <c r="B1037" s="292" t="s">
        <v>3897</v>
      </c>
      <c r="C1037" s="284" t="s">
        <v>99</v>
      </c>
      <c r="D1037" s="286">
        <v>3.0447E7</v>
      </c>
      <c r="E1037" s="258" t="str">
        <f>vlookup(C1037,'Master data'!$A$1:$C$29,3,0)</f>
        <v>Biến phí</v>
      </c>
      <c r="F1037" s="258" t="str">
        <f>vlookup(C1037,'Master data'!$A$1:$C$29,2,0)</f>
        <v>Chi phí giá vốn</v>
      </c>
    </row>
    <row r="1038" ht="21.0" hidden="1" customHeight="1" outlineLevel="1">
      <c r="A1038" s="165" t="s">
        <v>3233</v>
      </c>
      <c r="B1038" s="293" t="s">
        <v>3898</v>
      </c>
      <c r="C1038" s="284" t="s">
        <v>99</v>
      </c>
      <c r="D1038" s="285">
        <v>1.2E7</v>
      </c>
      <c r="E1038" s="254" t="str">
        <f>vlookup(C1038,'Master data'!$A$1:$C$29,3,0)</f>
        <v>Biến phí</v>
      </c>
      <c r="F1038" s="254" t="str">
        <f>vlookup(C1038,'Master data'!$A$1:$C$29,2,0)</f>
        <v>Chi phí giá vốn</v>
      </c>
    </row>
    <row r="1039" ht="21.0" hidden="1" customHeight="1" outlineLevel="1">
      <c r="A1039" s="165" t="s">
        <v>3233</v>
      </c>
      <c r="B1039" s="292" t="s">
        <v>3899</v>
      </c>
      <c r="C1039" s="284" t="s">
        <v>99</v>
      </c>
      <c r="D1039" s="286">
        <v>1.7855E7</v>
      </c>
      <c r="E1039" s="258" t="str">
        <f>vlookup(C1039,'Master data'!$A$1:$C$29,3,0)</f>
        <v>Biến phí</v>
      </c>
      <c r="F1039" s="258" t="str">
        <f>vlookup(C1039,'Master data'!$A$1:$C$29,2,0)</f>
        <v>Chi phí giá vốn</v>
      </c>
    </row>
    <row r="1040" ht="21.0" hidden="1" customHeight="1" outlineLevel="1">
      <c r="A1040" s="165" t="s">
        <v>3233</v>
      </c>
      <c r="B1040" s="293" t="s">
        <v>3237</v>
      </c>
      <c r="C1040" s="284" t="s">
        <v>99</v>
      </c>
      <c r="D1040" s="285">
        <v>2.6924E7</v>
      </c>
      <c r="E1040" s="254" t="str">
        <f>vlookup(C1040,'Master data'!$A$1:$C$29,3,0)</f>
        <v>Biến phí</v>
      </c>
      <c r="F1040" s="254" t="str">
        <f>vlookup(C1040,'Master data'!$A$1:$C$29,2,0)</f>
        <v>Chi phí giá vốn</v>
      </c>
    </row>
    <row r="1041" ht="21.0" hidden="1" customHeight="1" outlineLevel="1">
      <c r="A1041" s="165" t="s">
        <v>3233</v>
      </c>
      <c r="B1041" s="292" t="s">
        <v>3900</v>
      </c>
      <c r="C1041" s="284" t="s">
        <v>99</v>
      </c>
      <c r="D1041" s="286">
        <v>3730000.0</v>
      </c>
      <c r="E1041" s="258" t="str">
        <f>vlookup(C1041,'Master data'!$A$1:$C$29,3,0)</f>
        <v>Biến phí</v>
      </c>
      <c r="F1041" s="258" t="str">
        <f>vlookup(C1041,'Master data'!$A$1:$C$29,2,0)</f>
        <v>Chi phí giá vốn</v>
      </c>
    </row>
    <row r="1042" ht="21.0" hidden="1" customHeight="1" outlineLevel="1">
      <c r="A1042" s="165" t="s">
        <v>3233</v>
      </c>
      <c r="B1042" s="293" t="s">
        <v>3901</v>
      </c>
      <c r="C1042" s="284" t="s">
        <v>99</v>
      </c>
      <c r="D1042" s="286">
        <v>1452000.0</v>
      </c>
      <c r="E1042" s="254" t="str">
        <f>vlookup(C1042,'Master data'!$A$1:$C$29,3,0)</f>
        <v>Biến phí</v>
      </c>
      <c r="F1042" s="254" t="str">
        <f>vlookup(C1042,'Master data'!$A$1:$C$29,2,0)</f>
        <v>Chi phí giá vốn</v>
      </c>
    </row>
    <row r="1043" ht="21.0" hidden="1" customHeight="1" outlineLevel="1">
      <c r="A1043" s="165" t="s">
        <v>3233</v>
      </c>
      <c r="B1043" s="292" t="s">
        <v>591</v>
      </c>
      <c r="C1043" s="284" t="s">
        <v>111</v>
      </c>
      <c r="D1043" s="286">
        <v>5.0E7</v>
      </c>
      <c r="E1043" s="258" t="str">
        <f>vlookup(C1043,'Master data'!$A$1:$C$29,3,0)</f>
        <v>Định phí</v>
      </c>
      <c r="F1043" s="258" t="str">
        <f>vlookup(C1043,'Master data'!$A$1:$C$29,2,0)</f>
        <v>Chi phí khác</v>
      </c>
    </row>
    <row r="1044" ht="21.0" hidden="1" customHeight="1" outlineLevel="1">
      <c r="A1044" s="165" t="s">
        <v>3233</v>
      </c>
      <c r="B1044" s="293" t="s">
        <v>3225</v>
      </c>
      <c r="C1044" s="284" t="s">
        <v>119</v>
      </c>
      <c r="D1044" s="286">
        <v>0.0</v>
      </c>
      <c r="E1044" s="254" t="str">
        <f>vlookup(C1044,'Master data'!$A$1:$C$29,3,0)</f>
        <v>Định phí</v>
      </c>
      <c r="F1044" s="254" t="str">
        <f>vlookup(C1044,'Master data'!$A$1:$C$29,2,0)</f>
        <v>Chi phí khác</v>
      </c>
    </row>
    <row r="1045" ht="21.0" hidden="1" customHeight="1" outlineLevel="1">
      <c r="A1045" s="165" t="s">
        <v>3233</v>
      </c>
      <c r="B1045" s="292" t="s">
        <v>70</v>
      </c>
      <c r="C1045" s="256" t="s">
        <v>70</v>
      </c>
      <c r="D1045" s="286">
        <f>3070000+1000000</f>
        <v>4070000</v>
      </c>
      <c r="E1045" s="258" t="str">
        <f>vlookup(C1045,'Master data'!$A$1:$C$29,3,0)</f>
        <v>Chi phí khác</v>
      </c>
      <c r="F1045" s="258" t="str">
        <f>vlookup(C1045,'Master data'!$A$1:$C$29,2,0)</f>
        <v>Chi phí khác</v>
      </c>
    </row>
    <row r="1046" ht="21.0" hidden="1" customHeight="1" outlineLevel="1">
      <c r="A1046" s="165" t="s">
        <v>3233</v>
      </c>
      <c r="B1046" s="293" t="s">
        <v>3218</v>
      </c>
      <c r="C1046" s="284" t="s">
        <v>122</v>
      </c>
      <c r="D1046" s="286">
        <f>13479000</f>
        <v>13479000</v>
      </c>
      <c r="E1046" s="254" t="str">
        <f>vlookup(C1046,'Master data'!$A$1:$C$29,3,0)</f>
        <v>Định phí</v>
      </c>
      <c r="F1046" s="254" t="str">
        <f>vlookup(C1046,'Master data'!$A$1:$C$29,2,0)</f>
        <v>Chi phí khác</v>
      </c>
    </row>
    <row r="1047" ht="21.0" hidden="1" customHeight="1" outlineLevel="1">
      <c r="A1047" s="165" t="s">
        <v>3233</v>
      </c>
      <c r="B1047" s="292" t="s">
        <v>3219</v>
      </c>
      <c r="C1047" s="284" t="s">
        <v>103</v>
      </c>
      <c r="D1047" s="286">
        <v>0.0</v>
      </c>
      <c r="E1047" s="258" t="str">
        <f>vlookup(C1047,'Master data'!$A$1:$C$29,3,0)</f>
        <v>Biến phí</v>
      </c>
      <c r="F1047" s="258" t="str">
        <f>vlookup(C1047,'Master data'!$A$1:$C$29,2,0)</f>
        <v>Chi phí bán hàng</v>
      </c>
    </row>
    <row r="1048" ht="21.0" hidden="1" customHeight="1" outlineLevel="1">
      <c r="A1048" s="173" t="s">
        <v>3233</v>
      </c>
      <c r="B1048" s="297" t="s">
        <v>3220</v>
      </c>
      <c r="C1048" s="295" t="s">
        <v>124</v>
      </c>
      <c r="D1048" s="296">
        <f>10000000</f>
        <v>10000000</v>
      </c>
      <c r="E1048" s="269" t="str">
        <f>vlookup(C1048,'Master data'!$A$1:$C$29,3,0)</f>
        <v>Chi phí khác</v>
      </c>
      <c r="F1048" s="269" t="str">
        <f>vlookup(C1048,'Master data'!$A$1:$C$29,2,0)</f>
        <v>Chi phí khác</v>
      </c>
    </row>
    <row r="1049" ht="21.0" customHeight="1" collapsed="1">
      <c r="A1049" s="165" t="s">
        <v>3238</v>
      </c>
      <c r="B1049" s="274" t="s">
        <v>274</v>
      </c>
      <c r="C1049" s="252" t="s">
        <v>112</v>
      </c>
      <c r="D1049" s="276">
        <v>0.0</v>
      </c>
      <c r="E1049" s="277" t="str">
        <f>vlookup(C1049,'Master data'!$A$1:$C$29,3,0)</f>
        <v>Biến phí</v>
      </c>
      <c r="F1049" s="277" t="str">
        <f>vlookup(C1049,'Master data'!$A$1:$C$29,2,0)</f>
        <v>Chi phí hành chính</v>
      </c>
    </row>
    <row r="1050" ht="21.0" hidden="1" customHeight="1" outlineLevel="1">
      <c r="A1050" s="165" t="s">
        <v>3238</v>
      </c>
      <c r="B1050" s="270" t="s">
        <v>112</v>
      </c>
      <c r="C1050" s="291" t="s">
        <v>112</v>
      </c>
      <c r="D1050" s="271">
        <v>1.8218996E7</v>
      </c>
      <c r="E1050" s="258" t="str">
        <f>vlookup(C1050,'Master data'!$A$1:$C$29,3,0)</f>
        <v>Biến phí</v>
      </c>
      <c r="F1050" s="258" t="str">
        <f>vlookup(C1050,'Master data'!$A$1:$C$29,2,0)</f>
        <v>Chi phí hành chính</v>
      </c>
    </row>
    <row r="1051" ht="21.0" hidden="1" customHeight="1" outlineLevel="1">
      <c r="A1051" s="165" t="s">
        <v>3238</v>
      </c>
      <c r="B1051" s="293" t="s">
        <v>3859</v>
      </c>
      <c r="C1051" s="284" t="s">
        <v>112</v>
      </c>
      <c r="D1051" s="286">
        <v>2829667.0</v>
      </c>
      <c r="E1051" s="254" t="str">
        <f>vlookup(C1051,'Master data'!$A$1:$C$29,3,0)</f>
        <v>Biến phí</v>
      </c>
      <c r="F1051" s="254" t="str">
        <f>vlookup(C1051,'Master data'!$A$1:$C$29,2,0)</f>
        <v>Chi phí hành chính</v>
      </c>
    </row>
    <row r="1052" ht="21.0" hidden="1" customHeight="1" outlineLevel="1">
      <c r="A1052" s="165" t="s">
        <v>3238</v>
      </c>
      <c r="B1052" s="292" t="s">
        <v>3201</v>
      </c>
      <c r="C1052" s="284" t="s">
        <v>116</v>
      </c>
      <c r="D1052" s="286">
        <v>2.1342273E7</v>
      </c>
      <c r="E1052" s="258" t="str">
        <f>vlookup(C1052,'Master data'!$A$1:$C$29,3,0)</f>
        <v>Định phí</v>
      </c>
      <c r="F1052" s="258" t="str">
        <f>vlookup(C1052,'Master data'!$A$1:$C$29,2,0)</f>
        <v>Chi phí hành chính</v>
      </c>
    </row>
    <row r="1053" ht="21.0" hidden="1" customHeight="1" outlineLevel="1">
      <c r="A1053" s="165" t="s">
        <v>3238</v>
      </c>
      <c r="B1053" s="293" t="s">
        <v>3202</v>
      </c>
      <c r="C1053" s="284" t="s">
        <v>118</v>
      </c>
      <c r="D1053" s="286">
        <v>2.1444333E7</v>
      </c>
      <c r="E1053" s="254" t="str">
        <f>vlookup(C1053,'Master data'!$A$1:$C$29,3,0)</f>
        <v>Định phí</v>
      </c>
      <c r="F1053" s="254" t="str">
        <f>vlookup(C1053,'Master data'!$A$1:$C$29,2,0)</f>
        <v>Chi phí hành chính</v>
      </c>
    </row>
    <row r="1054" ht="21.0" hidden="1" customHeight="1" outlineLevel="1">
      <c r="A1054" s="165" t="s">
        <v>3238</v>
      </c>
      <c r="B1054" s="292" t="s">
        <v>3203</v>
      </c>
      <c r="C1054" s="284" t="s">
        <v>107</v>
      </c>
      <c r="D1054" s="286">
        <v>2.0831333E7</v>
      </c>
      <c r="E1054" s="258" t="str">
        <f>vlookup(C1054,'Master data'!$A$1:$C$29,3,0)</f>
        <v>Biến phí</v>
      </c>
      <c r="F1054" s="258" t="str">
        <f>vlookup(C1054,'Master data'!$A$1:$C$29,2,0)</f>
        <v>Chi phí bán hàng</v>
      </c>
    </row>
    <row r="1055" ht="21.0" hidden="1" customHeight="1" outlineLevel="1">
      <c r="A1055" s="165" t="s">
        <v>3238</v>
      </c>
      <c r="B1055" s="293" t="s">
        <v>3204</v>
      </c>
      <c r="C1055" s="284" t="s">
        <v>95</v>
      </c>
      <c r="D1055" s="286">
        <v>1.0E8</v>
      </c>
      <c r="E1055" s="254" t="str">
        <f>vlookup(C1055,'Master data'!$A$1:$C$29,3,0)</f>
        <v>Biến phí</v>
      </c>
      <c r="F1055" s="254" t="str">
        <f>vlookup(C1055,'Master data'!$A$1:$C$29,2,0)</f>
        <v>Chi phí bán hàng</v>
      </c>
    </row>
    <row r="1056" ht="21.0" hidden="1" customHeight="1" outlineLevel="1">
      <c r="A1056" s="165" t="s">
        <v>3238</v>
      </c>
      <c r="B1056" s="292" t="s">
        <v>3205</v>
      </c>
      <c r="C1056" s="284" t="s">
        <v>114</v>
      </c>
      <c r="D1056" s="286">
        <v>2.8878667E7</v>
      </c>
      <c r="E1056" s="258" t="str">
        <f>vlookup(C1056,'Master data'!$A$1:$C$29,3,0)</f>
        <v>Định phí</v>
      </c>
      <c r="F1056" s="258" t="str">
        <f>vlookup(C1056,'Master data'!$A$1:$C$29,2,0)</f>
        <v>Chi phí hành chính</v>
      </c>
    </row>
    <row r="1057" ht="21.0" hidden="1" customHeight="1" outlineLevel="1">
      <c r="A1057" s="165" t="s">
        <v>3238</v>
      </c>
      <c r="B1057" s="293" t="s">
        <v>97</v>
      </c>
      <c r="C1057" s="284" t="s">
        <v>97</v>
      </c>
      <c r="D1057" s="286">
        <v>0.0</v>
      </c>
      <c r="E1057" s="254" t="str">
        <f>vlookup(C1057,'Master data'!$A$1:$C$29,3,0)</f>
        <v>Biến phí</v>
      </c>
      <c r="F1057" s="254" t="str">
        <f>vlookup(C1057,'Master data'!$A$1:$C$29,2,0)</f>
        <v>Chi phí bán hàng</v>
      </c>
    </row>
    <row r="1058" ht="21.0" hidden="1" customHeight="1" outlineLevel="1">
      <c r="A1058" s="165" t="s">
        <v>3238</v>
      </c>
      <c r="B1058" s="292" t="s">
        <v>3031</v>
      </c>
      <c r="C1058" s="284" t="s">
        <v>98</v>
      </c>
      <c r="D1058" s="286">
        <v>0.0</v>
      </c>
      <c r="E1058" s="258" t="str">
        <f>vlookup(C1058,'Master data'!$A$1:$C$29,3,0)</f>
        <v>Biến phí</v>
      </c>
      <c r="F1058" s="258" t="str">
        <f>vlookup(C1058,'Master data'!$A$1:$C$29,2,0)</f>
        <v>Chi phí bán hàng</v>
      </c>
    </row>
    <row r="1059" ht="21.0" hidden="1" customHeight="1" outlineLevel="1">
      <c r="A1059" s="165" t="s">
        <v>3238</v>
      </c>
      <c r="B1059" s="293" t="s">
        <v>117</v>
      </c>
      <c r="C1059" s="284" t="s">
        <v>117</v>
      </c>
      <c r="D1059" s="286">
        <v>0.0</v>
      </c>
      <c r="E1059" s="254" t="str">
        <f>vlookup(C1059,'Master data'!$A$1:$C$29,3,0)</f>
        <v>Định phí</v>
      </c>
      <c r="F1059" s="254" t="str">
        <f>vlookup(C1059,'Master data'!$A$1:$C$29,2,0)</f>
        <v>Chi phí bán hàng</v>
      </c>
    </row>
    <row r="1060" ht="21.0" hidden="1" customHeight="1" outlineLevel="1">
      <c r="A1060" s="165" t="s">
        <v>3238</v>
      </c>
      <c r="B1060" s="292" t="s">
        <v>101</v>
      </c>
      <c r="C1060" s="284" t="s">
        <v>101</v>
      </c>
      <c r="D1060" s="286">
        <v>5.3933999E7</v>
      </c>
      <c r="E1060" s="258" t="str">
        <f>vlookup(C1060,'Master data'!$A$1:$C$29,3,0)</f>
        <v>Biến phí</v>
      </c>
      <c r="F1060" s="258" t="str">
        <f>vlookup(C1060,'Master data'!$A$1:$C$29,2,0)</f>
        <v>Chi phí bán hàng</v>
      </c>
    </row>
    <row r="1061" ht="21.0" hidden="1" customHeight="1" outlineLevel="1">
      <c r="A1061" s="165" t="s">
        <v>3238</v>
      </c>
      <c r="B1061" s="293" t="s">
        <v>3206</v>
      </c>
      <c r="C1061" s="284" t="s">
        <v>103</v>
      </c>
      <c r="D1061" s="286">
        <v>1.5E7</v>
      </c>
      <c r="E1061" s="254" t="str">
        <f>vlookup(C1061,'Master data'!$A$1:$C$29,3,0)</f>
        <v>Biến phí</v>
      </c>
      <c r="F1061" s="254" t="str">
        <f>vlookup(C1061,'Master data'!$A$1:$C$29,2,0)</f>
        <v>Chi phí bán hàng</v>
      </c>
    </row>
    <row r="1062" ht="21.0" hidden="1" customHeight="1" outlineLevel="1">
      <c r="A1062" s="165" t="s">
        <v>3238</v>
      </c>
      <c r="B1062" s="292" t="s">
        <v>3207</v>
      </c>
      <c r="C1062" s="284" t="s">
        <v>104</v>
      </c>
      <c r="D1062" s="286">
        <v>2.15E7</v>
      </c>
      <c r="E1062" s="258" t="str">
        <f>vlookup(C1062,'Master data'!$A$1:$C$29,3,0)</f>
        <v>Biến phí</v>
      </c>
      <c r="F1062" s="258" t="str">
        <f>vlookup(C1062,'Master data'!$A$1:$C$29,2,0)</f>
        <v>Chi phí bán hàng</v>
      </c>
    </row>
    <row r="1063" ht="21.0" hidden="1" customHeight="1" outlineLevel="1">
      <c r="A1063" s="165" t="s">
        <v>3238</v>
      </c>
      <c r="B1063" s="293" t="s">
        <v>3902</v>
      </c>
      <c r="C1063" s="284" t="s">
        <v>112</v>
      </c>
      <c r="D1063" s="286">
        <v>4.0E7</v>
      </c>
      <c r="E1063" s="254" t="str">
        <f>vlookup(C1063,'Master data'!$A$1:$C$29,3,0)</f>
        <v>Biến phí</v>
      </c>
      <c r="F1063" s="254" t="str">
        <f>vlookup(C1063,'Master data'!$A$1:$C$29,2,0)</f>
        <v>Chi phí hành chính</v>
      </c>
    </row>
    <row r="1064" ht="21.0" hidden="1" customHeight="1" outlineLevel="1">
      <c r="A1064" s="165" t="s">
        <v>3238</v>
      </c>
      <c r="B1064" s="292" t="s">
        <v>3208</v>
      </c>
      <c r="C1064" s="284" t="s">
        <v>17</v>
      </c>
      <c r="D1064" s="286">
        <v>6.02379112E8</v>
      </c>
      <c r="E1064" s="258" t="str">
        <f>vlookup(C1064,'Master data'!$A$1:$C$29,3,0)</f>
        <v>Biến phí</v>
      </c>
      <c r="F1064" s="258" t="str">
        <f>vlookup(C1064,'Master data'!$A$1:$C$29,2,0)</f>
        <v>Chi phí bán hàng</v>
      </c>
    </row>
    <row r="1065" ht="21.0" hidden="1" customHeight="1" outlineLevel="1">
      <c r="A1065" s="165" t="s">
        <v>3238</v>
      </c>
      <c r="B1065" s="293" t="s">
        <v>106</v>
      </c>
      <c r="C1065" s="284" t="s">
        <v>106</v>
      </c>
      <c r="D1065" s="286">
        <v>5926846.0</v>
      </c>
      <c r="E1065" s="254" t="str">
        <f>vlookup(C1065,'Master data'!$A$1:$C$29,3,0)</f>
        <v>Biến phí</v>
      </c>
      <c r="F1065" s="254" t="str">
        <f>vlookup(C1065,'Master data'!$A$1:$C$29,2,0)</f>
        <v>Chi phí bán hàng</v>
      </c>
    </row>
    <row r="1066" ht="21.0" hidden="1" customHeight="1" outlineLevel="1">
      <c r="A1066" s="165" t="s">
        <v>3238</v>
      </c>
      <c r="B1066" s="292" t="s">
        <v>3871</v>
      </c>
      <c r="C1066" s="284" t="s">
        <v>118</v>
      </c>
      <c r="D1066" s="286">
        <v>9314666.0</v>
      </c>
      <c r="E1066" s="258" t="str">
        <f>vlookup(C1066,'Master data'!$A$1:$C$29,3,0)</f>
        <v>Định phí</v>
      </c>
      <c r="F1066" s="258" t="str">
        <f>vlookup(C1066,'Master data'!$A$1:$C$29,2,0)</f>
        <v>Chi phí hành chính</v>
      </c>
    </row>
    <row r="1067" ht="21.0" hidden="1" customHeight="1" outlineLevel="1">
      <c r="A1067" s="165" t="s">
        <v>3238</v>
      </c>
      <c r="B1067" s="293" t="s">
        <v>109</v>
      </c>
      <c r="C1067" s="284" t="s">
        <v>109</v>
      </c>
      <c r="D1067" s="286">
        <v>4.90082419E8</v>
      </c>
      <c r="E1067" s="254" t="str">
        <f>vlookup(C1067,'Master data'!$A$1:$C$29,3,0)</f>
        <v>Định phí</v>
      </c>
      <c r="F1067" s="254" t="str">
        <f>vlookup(C1067,'Master data'!$A$1:$C$29,2,0)</f>
        <v>Chi phí QLDN</v>
      </c>
    </row>
    <row r="1068" ht="21.0" hidden="1" customHeight="1" outlineLevel="1">
      <c r="A1068" s="165" t="s">
        <v>3238</v>
      </c>
      <c r="B1068" s="292" t="s">
        <v>3210</v>
      </c>
      <c r="C1068" s="284" t="s">
        <v>120</v>
      </c>
      <c r="D1068" s="286">
        <v>1.27364E8</v>
      </c>
      <c r="E1068" s="258" t="str">
        <f>vlookup(C1068,'Master data'!$A$1:$C$29,3,0)</f>
        <v>Định phí</v>
      </c>
      <c r="F1068" s="258" t="str">
        <f>vlookup(C1068,'Master data'!$A$1:$C$29,2,0)</f>
        <v>Chi phí QLDN</v>
      </c>
    </row>
    <row r="1069" ht="21.0" hidden="1" customHeight="1" outlineLevel="1">
      <c r="A1069" s="165" t="s">
        <v>3238</v>
      </c>
      <c r="B1069" s="293" t="s">
        <v>121</v>
      </c>
      <c r="C1069" s="284" t="s">
        <v>121</v>
      </c>
      <c r="D1069" s="286">
        <v>2.851328E7</v>
      </c>
      <c r="E1069" s="254" t="str">
        <f>vlookup(C1069,'Master data'!$A$1:$C$29,3,0)</f>
        <v>Định phí</v>
      </c>
      <c r="F1069" s="254" t="str">
        <f>vlookup(C1069,'Master data'!$A$1:$C$29,2,0)</f>
        <v>Chi phí QLDN</v>
      </c>
    </row>
    <row r="1070" ht="21.0" hidden="1" customHeight="1" outlineLevel="1">
      <c r="A1070" s="165" t="s">
        <v>3238</v>
      </c>
      <c r="B1070" s="292" t="s">
        <v>3887</v>
      </c>
      <c r="C1070" s="284" t="s">
        <v>123</v>
      </c>
      <c r="D1070" s="286">
        <v>2.5E7</v>
      </c>
      <c r="E1070" s="258" t="str">
        <f>vlookup(C1070,'Master data'!$A$1:$C$29,3,0)</f>
        <v>Định phí</v>
      </c>
      <c r="F1070" s="258" t="str">
        <f>vlookup(C1070,'Master data'!$A$1:$C$29,2,0)</f>
        <v>Chi phí QLDN</v>
      </c>
    </row>
    <row r="1071" ht="21.0" hidden="1" customHeight="1" outlineLevel="1">
      <c r="A1071" s="165" t="s">
        <v>3238</v>
      </c>
      <c r="B1071" s="293" t="s">
        <v>3212</v>
      </c>
      <c r="C1071" s="284" t="s">
        <v>112</v>
      </c>
      <c r="D1071" s="286">
        <v>6700000.0</v>
      </c>
      <c r="E1071" s="254" t="str">
        <f>vlookup(C1071,'Master data'!$A$1:$C$29,3,0)</f>
        <v>Biến phí</v>
      </c>
      <c r="F1071" s="254" t="str">
        <f>vlookup(C1071,'Master data'!$A$1:$C$29,2,0)</f>
        <v>Chi phí hành chính</v>
      </c>
    </row>
    <row r="1072" ht="21.0" hidden="1" customHeight="1" outlineLevel="1">
      <c r="A1072" s="165" t="s">
        <v>3238</v>
      </c>
      <c r="B1072" s="292" t="s">
        <v>3745</v>
      </c>
      <c r="C1072" s="284" t="s">
        <v>99</v>
      </c>
      <c r="D1072" s="286">
        <v>1.308E7</v>
      </c>
      <c r="E1072" s="258" t="str">
        <f>vlookup(C1072,'Master data'!$A$1:$C$29,3,0)</f>
        <v>Biến phí</v>
      </c>
      <c r="F1072" s="258" t="str">
        <f>vlookup(C1072,'Master data'!$A$1:$C$29,2,0)</f>
        <v>Chi phí giá vốn</v>
      </c>
    </row>
    <row r="1073" ht="21.0" hidden="1" customHeight="1" outlineLevel="1">
      <c r="A1073" s="165" t="s">
        <v>3238</v>
      </c>
      <c r="B1073" s="293" t="s">
        <v>3903</v>
      </c>
      <c r="C1073" s="284" t="s">
        <v>99</v>
      </c>
      <c r="D1073" s="286">
        <v>7218000.0</v>
      </c>
      <c r="E1073" s="254" t="str">
        <f>vlookup(C1073,'Master data'!$A$1:$C$29,3,0)</f>
        <v>Biến phí</v>
      </c>
      <c r="F1073" s="254" t="str">
        <f>vlookup(C1073,'Master data'!$A$1:$C$29,2,0)</f>
        <v>Chi phí giá vốn</v>
      </c>
    </row>
    <row r="1074" ht="21.0" hidden="1" customHeight="1" outlineLevel="1">
      <c r="A1074" s="165" t="s">
        <v>3238</v>
      </c>
      <c r="B1074" s="292" t="s">
        <v>3904</v>
      </c>
      <c r="C1074" s="284" t="s">
        <v>99</v>
      </c>
      <c r="D1074" s="286">
        <v>3707000.0</v>
      </c>
      <c r="E1074" s="258" t="str">
        <f>vlookup(C1074,'Master data'!$A$1:$C$29,3,0)</f>
        <v>Biến phí</v>
      </c>
      <c r="F1074" s="258" t="str">
        <f>vlookup(C1074,'Master data'!$A$1:$C$29,2,0)</f>
        <v>Chi phí giá vốn</v>
      </c>
    </row>
    <row r="1075" ht="21.0" hidden="1" customHeight="1" outlineLevel="1">
      <c r="A1075" s="165" t="s">
        <v>3238</v>
      </c>
      <c r="B1075" s="293" t="s">
        <v>3905</v>
      </c>
      <c r="C1075" s="284" t="s">
        <v>99</v>
      </c>
      <c r="D1075" s="286">
        <v>5500000.0</v>
      </c>
      <c r="E1075" s="254" t="str">
        <f>vlookup(C1075,'Master data'!$A$1:$C$29,3,0)</f>
        <v>Biến phí</v>
      </c>
      <c r="F1075" s="254" t="str">
        <f>vlookup(C1075,'Master data'!$A$1:$C$29,2,0)</f>
        <v>Chi phí giá vốn</v>
      </c>
    </row>
    <row r="1076" ht="21.0" hidden="1" customHeight="1" outlineLevel="1">
      <c r="A1076" s="165" t="s">
        <v>3238</v>
      </c>
      <c r="B1076" s="292" t="s">
        <v>3240</v>
      </c>
      <c r="C1076" s="284" t="s">
        <v>99</v>
      </c>
      <c r="D1076" s="286">
        <v>3840000.0</v>
      </c>
      <c r="E1076" s="258" t="str">
        <f>vlookup(C1076,'Master data'!$A$1:$C$29,3,0)</f>
        <v>Biến phí</v>
      </c>
      <c r="F1076" s="258" t="str">
        <f>vlookup(C1076,'Master data'!$A$1:$C$29,2,0)</f>
        <v>Chi phí giá vốn</v>
      </c>
    </row>
    <row r="1077" ht="21.0" hidden="1" customHeight="1" outlineLevel="1">
      <c r="A1077" s="165" t="s">
        <v>3238</v>
      </c>
      <c r="B1077" s="293" t="s">
        <v>3906</v>
      </c>
      <c r="C1077" s="284" t="s">
        <v>99</v>
      </c>
      <c r="D1077" s="286">
        <v>3.675E7</v>
      </c>
      <c r="E1077" s="254" t="str">
        <f>vlookup(C1077,'Master data'!$A$1:$C$29,3,0)</f>
        <v>Biến phí</v>
      </c>
      <c r="F1077" s="254" t="str">
        <f>vlookup(C1077,'Master data'!$A$1:$C$29,2,0)</f>
        <v>Chi phí giá vốn</v>
      </c>
    </row>
    <row r="1078" ht="21.0" hidden="1" customHeight="1" outlineLevel="1">
      <c r="A1078" s="165" t="s">
        <v>3238</v>
      </c>
      <c r="B1078" s="292" t="s">
        <v>3907</v>
      </c>
      <c r="C1078" s="284" t="s">
        <v>99</v>
      </c>
      <c r="D1078" s="286">
        <v>3.675E7</v>
      </c>
      <c r="E1078" s="258" t="str">
        <f>vlookup(C1078,'Master data'!$A$1:$C$29,3,0)</f>
        <v>Biến phí</v>
      </c>
      <c r="F1078" s="258" t="str">
        <f>vlookup(C1078,'Master data'!$A$1:$C$29,2,0)</f>
        <v>Chi phí giá vốn</v>
      </c>
    </row>
    <row r="1079" ht="21.0" hidden="1" customHeight="1" outlineLevel="1">
      <c r="A1079" s="165" t="s">
        <v>3238</v>
      </c>
      <c r="B1079" s="293" t="s">
        <v>3908</v>
      </c>
      <c r="C1079" s="284" t="s">
        <v>99</v>
      </c>
      <c r="D1079" s="286">
        <v>8640000.0</v>
      </c>
      <c r="E1079" s="254" t="str">
        <f>vlookup(C1079,'Master data'!$A$1:$C$29,3,0)</f>
        <v>Biến phí</v>
      </c>
      <c r="F1079" s="254" t="str">
        <f>vlookup(C1079,'Master data'!$A$1:$C$29,2,0)</f>
        <v>Chi phí giá vốn</v>
      </c>
    </row>
    <row r="1080" ht="21.0" hidden="1" customHeight="1" outlineLevel="1">
      <c r="A1080" s="165" t="s">
        <v>3238</v>
      </c>
      <c r="B1080" s="292" t="s">
        <v>3909</v>
      </c>
      <c r="C1080" s="284" t="s">
        <v>99</v>
      </c>
      <c r="D1080" s="286">
        <v>6400000.0</v>
      </c>
      <c r="E1080" s="258" t="str">
        <f>vlookup(C1080,'Master data'!$A$1:$C$29,3,0)</f>
        <v>Biến phí</v>
      </c>
      <c r="F1080" s="258" t="str">
        <f>vlookup(C1080,'Master data'!$A$1:$C$29,2,0)</f>
        <v>Chi phí giá vốn</v>
      </c>
    </row>
    <row r="1081" ht="21.0" hidden="1" customHeight="1" outlineLevel="1">
      <c r="A1081" s="165" t="s">
        <v>3238</v>
      </c>
      <c r="B1081" s="293" t="s">
        <v>3242</v>
      </c>
      <c r="C1081" s="284" t="s">
        <v>99</v>
      </c>
      <c r="D1081" s="286">
        <v>8540000.0</v>
      </c>
      <c r="E1081" s="254" t="str">
        <f>vlookup(C1081,'Master data'!$A$1:$C$29,3,0)</f>
        <v>Biến phí</v>
      </c>
      <c r="F1081" s="254" t="str">
        <f>vlookup(C1081,'Master data'!$A$1:$C$29,2,0)</f>
        <v>Chi phí giá vốn</v>
      </c>
    </row>
    <row r="1082" ht="21.0" hidden="1" customHeight="1" outlineLevel="1">
      <c r="A1082" s="165" t="s">
        <v>3238</v>
      </c>
      <c r="B1082" s="292" t="s">
        <v>3910</v>
      </c>
      <c r="C1082" s="284" t="s">
        <v>99</v>
      </c>
      <c r="D1082" s="286">
        <v>7795000.0</v>
      </c>
      <c r="E1082" s="258" t="str">
        <f>vlookup(C1082,'Master data'!$A$1:$C$29,3,0)</f>
        <v>Biến phí</v>
      </c>
      <c r="F1082" s="258" t="str">
        <f>vlookup(C1082,'Master data'!$A$1:$C$29,2,0)</f>
        <v>Chi phí giá vốn</v>
      </c>
    </row>
    <row r="1083" ht="21.0" hidden="1" customHeight="1" outlineLevel="1">
      <c r="A1083" s="165" t="s">
        <v>3238</v>
      </c>
      <c r="B1083" s="293" t="s">
        <v>3911</v>
      </c>
      <c r="C1083" s="284" t="s">
        <v>99</v>
      </c>
      <c r="D1083" s="286">
        <v>5598000.0</v>
      </c>
      <c r="E1083" s="254" t="str">
        <f>vlookup(C1083,'Master data'!$A$1:$C$29,3,0)</f>
        <v>Biến phí</v>
      </c>
      <c r="F1083" s="254" t="str">
        <f>vlookup(C1083,'Master data'!$A$1:$C$29,2,0)</f>
        <v>Chi phí giá vốn</v>
      </c>
    </row>
    <row r="1084" ht="21.0" hidden="1" customHeight="1" outlineLevel="1">
      <c r="A1084" s="165" t="s">
        <v>3238</v>
      </c>
      <c r="B1084" s="292" t="s">
        <v>366</v>
      </c>
      <c r="C1084" s="284" t="s">
        <v>99</v>
      </c>
      <c r="D1084" s="286">
        <v>2.6731E7</v>
      </c>
      <c r="E1084" s="258" t="str">
        <f>vlookup(C1084,'Master data'!$A$1:$C$29,3,0)</f>
        <v>Biến phí</v>
      </c>
      <c r="F1084" s="258" t="str">
        <f>vlookup(C1084,'Master data'!$A$1:$C$29,2,0)</f>
        <v>Chi phí giá vốn</v>
      </c>
    </row>
    <row r="1085" ht="21.0" hidden="1" customHeight="1" outlineLevel="1">
      <c r="A1085" s="165" t="s">
        <v>3238</v>
      </c>
      <c r="B1085" s="293" t="s">
        <v>3912</v>
      </c>
      <c r="C1085" s="284" t="s">
        <v>99</v>
      </c>
      <c r="D1085" s="286">
        <v>3.73065E7</v>
      </c>
      <c r="E1085" s="254" t="str">
        <f>vlookup(C1085,'Master data'!$A$1:$C$29,3,0)</f>
        <v>Biến phí</v>
      </c>
      <c r="F1085" s="254" t="str">
        <f>vlookup(C1085,'Master data'!$A$1:$C$29,2,0)</f>
        <v>Chi phí giá vốn</v>
      </c>
    </row>
    <row r="1086" ht="21.0" hidden="1" customHeight="1" outlineLevel="1">
      <c r="A1086" s="165" t="s">
        <v>3238</v>
      </c>
      <c r="B1086" s="292" t="s">
        <v>3913</v>
      </c>
      <c r="C1086" s="284" t="s">
        <v>99</v>
      </c>
      <c r="D1086" s="286">
        <v>6.3621E7</v>
      </c>
      <c r="E1086" s="258" t="str">
        <f>vlookup(C1086,'Master data'!$A$1:$C$29,3,0)</f>
        <v>Biến phí</v>
      </c>
      <c r="F1086" s="258" t="str">
        <f>vlookup(C1086,'Master data'!$A$1:$C$29,2,0)</f>
        <v>Chi phí giá vốn</v>
      </c>
    </row>
    <row r="1087" ht="21.0" hidden="1" customHeight="1" outlineLevel="1">
      <c r="A1087" s="165" t="s">
        <v>3238</v>
      </c>
      <c r="B1087" s="293" t="s">
        <v>591</v>
      </c>
      <c r="C1087" s="284" t="s">
        <v>111</v>
      </c>
      <c r="D1087" s="286">
        <v>5.0E7</v>
      </c>
      <c r="E1087" s="254" t="str">
        <f>vlookup(C1087,'Master data'!$A$1:$C$29,3,0)</f>
        <v>Định phí</v>
      </c>
      <c r="F1087" s="254" t="str">
        <f>vlookup(C1087,'Master data'!$A$1:$C$29,2,0)</f>
        <v>Chi phí khác</v>
      </c>
    </row>
    <row r="1088" ht="21.0" hidden="1" customHeight="1" outlineLevel="1">
      <c r="A1088" s="165" t="s">
        <v>3238</v>
      </c>
      <c r="B1088" s="292" t="s">
        <v>3225</v>
      </c>
      <c r="C1088" s="284" t="s">
        <v>119</v>
      </c>
      <c r="D1088" s="286">
        <v>0.0</v>
      </c>
      <c r="E1088" s="258" t="str">
        <f>vlookup(C1088,'Master data'!$A$1:$C$29,3,0)</f>
        <v>Định phí</v>
      </c>
      <c r="F1088" s="258" t="str">
        <f>vlookup(C1088,'Master data'!$A$1:$C$29,2,0)</f>
        <v>Chi phí khác</v>
      </c>
    </row>
    <row r="1089" ht="21.0" hidden="1" customHeight="1" outlineLevel="1">
      <c r="A1089" s="165" t="s">
        <v>3238</v>
      </c>
      <c r="B1089" s="293" t="s">
        <v>70</v>
      </c>
      <c r="C1089" s="256" t="s">
        <v>70</v>
      </c>
      <c r="D1089" s="286">
        <v>3.19E7</v>
      </c>
      <c r="E1089" s="254" t="str">
        <f>vlookup(C1089,'Master data'!$A$1:$C$29,3,0)</f>
        <v>Chi phí khác</v>
      </c>
      <c r="F1089" s="254" t="str">
        <f>vlookup(C1089,'Master data'!$A$1:$C$29,2,0)</f>
        <v>Chi phí khác</v>
      </c>
    </row>
    <row r="1090" ht="21.0" hidden="1" customHeight="1" outlineLevel="1">
      <c r="A1090" s="165" t="s">
        <v>3238</v>
      </c>
      <c r="B1090" s="292" t="s">
        <v>3218</v>
      </c>
      <c r="C1090" s="284" t="s">
        <v>122</v>
      </c>
      <c r="D1090" s="286">
        <v>6933334.0</v>
      </c>
      <c r="E1090" s="258" t="str">
        <f>vlookup(C1090,'Master data'!$A$1:$C$29,3,0)</f>
        <v>Định phí</v>
      </c>
      <c r="F1090" s="258" t="str">
        <f>vlookup(C1090,'Master data'!$A$1:$C$29,2,0)</f>
        <v>Chi phí khác</v>
      </c>
    </row>
    <row r="1091" ht="21.0" hidden="1" customHeight="1" outlineLevel="1">
      <c r="A1091" s="165" t="s">
        <v>3238</v>
      </c>
      <c r="B1091" s="293" t="s">
        <v>3219</v>
      </c>
      <c r="C1091" s="284" t="s">
        <v>103</v>
      </c>
      <c r="D1091" s="286">
        <v>0.0</v>
      </c>
      <c r="E1091" s="254" t="str">
        <f>vlookup(C1091,'Master data'!$A$1:$C$29,3,0)</f>
        <v>Biến phí</v>
      </c>
      <c r="F1091" s="254" t="str">
        <f>vlookup(C1091,'Master data'!$A$1:$C$29,2,0)</f>
        <v>Chi phí bán hàng</v>
      </c>
    </row>
    <row r="1092" ht="21.0" hidden="1" customHeight="1" outlineLevel="1">
      <c r="A1092" s="173" t="s">
        <v>3238</v>
      </c>
      <c r="B1092" s="294" t="s">
        <v>3220</v>
      </c>
      <c r="C1092" s="295" t="s">
        <v>124</v>
      </c>
      <c r="D1092" s="296">
        <v>1711666.0</v>
      </c>
      <c r="E1092" s="264" t="str">
        <f>vlookup(C1092,'Master data'!$A$1:$C$29,3,0)</f>
        <v>Chi phí khác</v>
      </c>
      <c r="F1092" s="264" t="str">
        <f>vlookup(C1092,'Master data'!$A$1:$C$29,2,0)</f>
        <v>Chi phí khác</v>
      </c>
    </row>
    <row r="1093" ht="21.0" customHeight="1" collapsed="1">
      <c r="A1093" s="165" t="s">
        <v>3243</v>
      </c>
      <c r="B1093" s="274" t="s">
        <v>274</v>
      </c>
      <c r="C1093" s="252" t="s">
        <v>112</v>
      </c>
      <c r="D1093" s="276">
        <v>0.0</v>
      </c>
      <c r="E1093" s="277" t="str">
        <f>vlookup(C1093,'Master data'!$A$1:$C$29,3,0)</f>
        <v>Biến phí</v>
      </c>
      <c r="F1093" s="277" t="str">
        <f>vlookup(C1093,'Master data'!$A$1:$C$29,2,0)</f>
        <v>Chi phí hành chính</v>
      </c>
    </row>
    <row r="1094" ht="21.0" hidden="1" customHeight="1" outlineLevel="1">
      <c r="A1094" s="165" t="s">
        <v>3243</v>
      </c>
      <c r="B1094" s="265" t="s">
        <v>112</v>
      </c>
      <c r="C1094" s="291" t="s">
        <v>112</v>
      </c>
      <c r="D1094" s="271">
        <v>1.5933334E7</v>
      </c>
      <c r="E1094" s="254" t="str">
        <f>vlookup(C1094,'Master data'!$A$1:$C$29,3,0)</f>
        <v>Biến phí</v>
      </c>
      <c r="F1094" s="254" t="str">
        <f>vlookup(C1094,'Master data'!$A$1:$C$29,2,0)</f>
        <v>Chi phí hành chính</v>
      </c>
    </row>
    <row r="1095" ht="21.0" hidden="1" customHeight="1" outlineLevel="1">
      <c r="A1095" s="165" t="s">
        <v>3243</v>
      </c>
      <c r="B1095" s="292" t="s">
        <v>3859</v>
      </c>
      <c r="C1095" s="291" t="s">
        <v>112</v>
      </c>
      <c r="D1095" s="286">
        <v>2860000.0</v>
      </c>
      <c r="E1095" s="258" t="str">
        <f>vlookup(C1095,'Master data'!$A$1:$C$29,3,0)</f>
        <v>Biến phí</v>
      </c>
      <c r="F1095" s="258" t="str">
        <f>vlookup(C1095,'Master data'!$A$1:$C$29,2,0)</f>
        <v>Chi phí hành chính</v>
      </c>
    </row>
    <row r="1096" ht="21.0" hidden="1" customHeight="1" outlineLevel="1">
      <c r="A1096" s="165" t="s">
        <v>3243</v>
      </c>
      <c r="B1096" s="293" t="s">
        <v>3201</v>
      </c>
      <c r="C1096" s="284" t="s">
        <v>116</v>
      </c>
      <c r="D1096" s="286">
        <v>1.8494808E7</v>
      </c>
      <c r="E1096" s="254" t="str">
        <f>vlookup(C1096,'Master data'!$A$1:$C$29,3,0)</f>
        <v>Định phí</v>
      </c>
      <c r="F1096" s="254" t="str">
        <f>vlookup(C1096,'Master data'!$A$1:$C$29,2,0)</f>
        <v>Chi phí hành chính</v>
      </c>
    </row>
    <row r="1097" ht="21.0" hidden="1" customHeight="1" outlineLevel="1">
      <c r="A1097" s="165" t="s">
        <v>3243</v>
      </c>
      <c r="B1097" s="292" t="s">
        <v>3202</v>
      </c>
      <c r="C1097" s="284" t="s">
        <v>118</v>
      </c>
      <c r="D1097" s="286">
        <v>1.2026667E7</v>
      </c>
      <c r="E1097" s="258" t="str">
        <f>vlookup(C1097,'Master data'!$A$1:$C$29,3,0)</f>
        <v>Định phí</v>
      </c>
      <c r="F1097" s="258" t="str">
        <f>vlookup(C1097,'Master data'!$A$1:$C$29,2,0)</f>
        <v>Chi phí hành chính</v>
      </c>
    </row>
    <row r="1098" ht="21.0" hidden="1" customHeight="1" outlineLevel="1">
      <c r="A1098" s="165" t="s">
        <v>3243</v>
      </c>
      <c r="B1098" s="293" t="s">
        <v>3203</v>
      </c>
      <c r="C1098" s="284" t="s">
        <v>107</v>
      </c>
      <c r="D1098" s="286">
        <v>4.4291333E7</v>
      </c>
      <c r="E1098" s="254" t="str">
        <f>vlookup(C1098,'Master data'!$A$1:$C$29,3,0)</f>
        <v>Biến phí</v>
      </c>
      <c r="F1098" s="254" t="str">
        <f>vlookup(C1098,'Master data'!$A$1:$C$29,2,0)</f>
        <v>Chi phí bán hàng</v>
      </c>
    </row>
    <row r="1099" ht="21.0" hidden="1" customHeight="1" outlineLevel="1">
      <c r="A1099" s="165" t="s">
        <v>3243</v>
      </c>
      <c r="B1099" s="292" t="s">
        <v>3204</v>
      </c>
      <c r="C1099" s="284" t="s">
        <v>95</v>
      </c>
      <c r="D1099" s="286">
        <v>5.5E7</v>
      </c>
      <c r="E1099" s="258" t="str">
        <f>vlookup(C1099,'Master data'!$A$1:$C$29,3,0)</f>
        <v>Biến phí</v>
      </c>
      <c r="F1099" s="258" t="str">
        <f>vlookup(C1099,'Master data'!$A$1:$C$29,2,0)</f>
        <v>Chi phí bán hàng</v>
      </c>
    </row>
    <row r="1100" ht="21.0" hidden="1" customHeight="1" outlineLevel="1">
      <c r="A1100" s="165" t="s">
        <v>3243</v>
      </c>
      <c r="B1100" s="293" t="s">
        <v>3205</v>
      </c>
      <c r="C1100" s="284" t="s">
        <v>114</v>
      </c>
      <c r="D1100" s="286">
        <v>1.518E7</v>
      </c>
      <c r="E1100" s="254" t="str">
        <f>vlookup(C1100,'Master data'!$A$1:$C$29,3,0)</f>
        <v>Định phí</v>
      </c>
      <c r="F1100" s="254" t="str">
        <f>vlookup(C1100,'Master data'!$A$1:$C$29,2,0)</f>
        <v>Chi phí hành chính</v>
      </c>
    </row>
    <row r="1101" ht="21.0" hidden="1" customHeight="1" outlineLevel="1">
      <c r="A1101" s="165" t="s">
        <v>3243</v>
      </c>
      <c r="B1101" s="293" t="s">
        <v>3031</v>
      </c>
      <c r="C1101" s="284" t="s">
        <v>98</v>
      </c>
      <c r="D1101" s="286">
        <v>1.0533123E7</v>
      </c>
      <c r="E1101" s="254" t="str">
        <f>vlookup(C1101,'Master data'!$A$1:$C$29,3,0)</f>
        <v>Biến phí</v>
      </c>
      <c r="F1101" s="254" t="str">
        <f>vlookup(C1101,'Master data'!$A$1:$C$29,2,0)</f>
        <v>Chi phí bán hàng</v>
      </c>
    </row>
    <row r="1102" ht="21.0" hidden="1" customHeight="1" outlineLevel="1">
      <c r="A1102" s="165" t="s">
        <v>3243</v>
      </c>
      <c r="B1102" s="293" t="s">
        <v>101</v>
      </c>
      <c r="C1102" s="284" t="s">
        <v>101</v>
      </c>
      <c r="D1102" s="286">
        <v>3.1210667E7</v>
      </c>
      <c r="E1102" s="254" t="str">
        <f>vlookup(C1102,'Master data'!$A$1:$C$29,3,0)</f>
        <v>Biến phí</v>
      </c>
      <c r="F1102" s="254" t="str">
        <f>vlookup(C1102,'Master data'!$A$1:$C$29,2,0)</f>
        <v>Chi phí bán hàng</v>
      </c>
    </row>
    <row r="1103" ht="21.0" hidden="1" customHeight="1" outlineLevel="1">
      <c r="A1103" s="165" t="s">
        <v>3243</v>
      </c>
      <c r="B1103" s="292" t="s">
        <v>3206</v>
      </c>
      <c r="C1103" s="284" t="s">
        <v>103</v>
      </c>
      <c r="D1103" s="286">
        <v>6000000.0</v>
      </c>
      <c r="E1103" s="258" t="str">
        <f>vlookup(C1103,'Master data'!$A$1:$C$29,3,0)</f>
        <v>Biến phí</v>
      </c>
      <c r="F1103" s="258" t="str">
        <f>vlookup(C1103,'Master data'!$A$1:$C$29,2,0)</f>
        <v>Chi phí bán hàng</v>
      </c>
    </row>
    <row r="1104" ht="21.0" hidden="1" customHeight="1" outlineLevel="1">
      <c r="A1104" s="165" t="s">
        <v>3243</v>
      </c>
      <c r="B1104" s="293" t="s">
        <v>3208</v>
      </c>
      <c r="C1104" s="284" t="s">
        <v>17</v>
      </c>
      <c r="D1104" s="286">
        <v>5.32648623E8</v>
      </c>
      <c r="E1104" s="254" t="str">
        <f>vlookup(C1104,'Master data'!$A$1:$C$29,3,0)</f>
        <v>Biến phí</v>
      </c>
      <c r="F1104" s="254" t="str">
        <f>vlookup(C1104,'Master data'!$A$1:$C$29,2,0)</f>
        <v>Chi phí bán hàng</v>
      </c>
    </row>
    <row r="1105" ht="21.0" hidden="1" customHeight="1" outlineLevel="1">
      <c r="A1105" s="165" t="s">
        <v>3243</v>
      </c>
      <c r="B1105" s="292" t="s">
        <v>106</v>
      </c>
      <c r="C1105" s="284" t="s">
        <v>106</v>
      </c>
      <c r="D1105" s="286">
        <v>6310704.0</v>
      </c>
      <c r="E1105" s="258" t="str">
        <f>vlookup(C1105,'Master data'!$A$1:$C$29,3,0)</f>
        <v>Biến phí</v>
      </c>
      <c r="F1105" s="258" t="str">
        <f>vlookup(C1105,'Master data'!$A$1:$C$29,2,0)</f>
        <v>Chi phí bán hàng</v>
      </c>
    </row>
    <row r="1106" ht="21.0" hidden="1" customHeight="1" outlineLevel="1">
      <c r="A1106" s="165" t="s">
        <v>3243</v>
      </c>
      <c r="B1106" s="293" t="s">
        <v>3871</v>
      </c>
      <c r="C1106" s="284" t="s">
        <v>118</v>
      </c>
      <c r="D1106" s="286">
        <v>5756500.0</v>
      </c>
      <c r="E1106" s="254" t="str">
        <f>vlookup(C1106,'Master data'!$A$1:$C$29,3,0)</f>
        <v>Định phí</v>
      </c>
      <c r="F1106" s="254" t="str">
        <f>vlookup(C1106,'Master data'!$A$1:$C$29,2,0)</f>
        <v>Chi phí hành chính</v>
      </c>
    </row>
    <row r="1107" ht="21.0" hidden="1" customHeight="1" outlineLevel="1">
      <c r="A1107" s="165" t="s">
        <v>3243</v>
      </c>
      <c r="B1107" s="292" t="s">
        <v>109</v>
      </c>
      <c r="C1107" s="284" t="s">
        <v>109</v>
      </c>
      <c r="D1107" s="286">
        <v>4.70747438E8</v>
      </c>
      <c r="E1107" s="258" t="str">
        <f>vlookup(C1107,'Master data'!$A$1:$C$29,3,0)</f>
        <v>Định phí</v>
      </c>
      <c r="F1107" s="258" t="str">
        <f>vlookup(C1107,'Master data'!$A$1:$C$29,2,0)</f>
        <v>Chi phí QLDN</v>
      </c>
    </row>
    <row r="1108" ht="21.0" hidden="1" customHeight="1" outlineLevel="1">
      <c r="A1108" s="165" t="s">
        <v>3243</v>
      </c>
      <c r="B1108" s="293" t="s">
        <v>3210</v>
      </c>
      <c r="C1108" s="284" t="s">
        <v>120</v>
      </c>
      <c r="D1108" s="286">
        <v>1.286785E8</v>
      </c>
      <c r="E1108" s="254" t="str">
        <f>vlookup(C1108,'Master data'!$A$1:$C$29,3,0)</f>
        <v>Định phí</v>
      </c>
      <c r="F1108" s="254" t="str">
        <f>vlookup(C1108,'Master data'!$A$1:$C$29,2,0)</f>
        <v>Chi phí QLDN</v>
      </c>
    </row>
    <row r="1109" ht="21.0" hidden="1" customHeight="1" outlineLevel="1">
      <c r="A1109" s="165" t="s">
        <v>3243</v>
      </c>
      <c r="B1109" s="292" t="s">
        <v>121</v>
      </c>
      <c r="C1109" s="284" t="s">
        <v>121</v>
      </c>
      <c r="D1109" s="286">
        <v>2.7979E7</v>
      </c>
      <c r="E1109" s="258" t="str">
        <f>vlookup(C1109,'Master data'!$A$1:$C$29,3,0)</f>
        <v>Định phí</v>
      </c>
      <c r="F1109" s="258" t="str">
        <f>vlookup(C1109,'Master data'!$A$1:$C$29,2,0)</f>
        <v>Chi phí QLDN</v>
      </c>
    </row>
    <row r="1110" ht="21.0" hidden="1" customHeight="1" outlineLevel="1">
      <c r="A1110" s="165" t="s">
        <v>3243</v>
      </c>
      <c r="B1110" s="293" t="s">
        <v>3887</v>
      </c>
      <c r="C1110" s="284" t="s">
        <v>123</v>
      </c>
      <c r="D1110" s="286">
        <v>2.5E7</v>
      </c>
      <c r="E1110" s="254" t="str">
        <f>vlookup(C1110,'Master data'!$A$1:$C$29,3,0)</f>
        <v>Định phí</v>
      </c>
      <c r="F1110" s="254" t="str">
        <f>vlookup(C1110,'Master data'!$A$1:$C$29,2,0)</f>
        <v>Chi phí QLDN</v>
      </c>
    </row>
    <row r="1111" ht="21.0" hidden="1" customHeight="1" outlineLevel="1">
      <c r="A1111" s="165" t="s">
        <v>3243</v>
      </c>
      <c r="B1111" s="292" t="s">
        <v>3212</v>
      </c>
      <c r="C1111" s="284" t="s">
        <v>112</v>
      </c>
      <c r="D1111" s="286">
        <v>1.5883333E7</v>
      </c>
      <c r="E1111" s="258" t="str">
        <f>vlookup(C1111,'Master data'!$A$1:$C$29,3,0)</f>
        <v>Biến phí</v>
      </c>
      <c r="F1111" s="258" t="str">
        <f>vlookup(C1111,'Master data'!$A$1:$C$29,2,0)</f>
        <v>Chi phí hành chính</v>
      </c>
    </row>
    <row r="1112" ht="21.0" hidden="1" customHeight="1" outlineLevel="1">
      <c r="A1112" s="165" t="s">
        <v>3243</v>
      </c>
      <c r="B1112" s="293" t="s">
        <v>3221</v>
      </c>
      <c r="C1112" s="284" t="s">
        <v>112</v>
      </c>
      <c r="D1112" s="286">
        <v>3508500.0</v>
      </c>
      <c r="E1112" s="254" t="str">
        <f>vlookup(C1112,'Master data'!$A$1:$C$29,3,0)</f>
        <v>Biến phí</v>
      </c>
      <c r="F1112" s="254" t="str">
        <f>vlookup(C1112,'Master data'!$A$1:$C$29,2,0)</f>
        <v>Chi phí hành chính</v>
      </c>
    </row>
    <row r="1113" ht="21.0" hidden="1" customHeight="1" outlineLevel="1">
      <c r="A1113" s="165" t="s">
        <v>3243</v>
      </c>
      <c r="B1113" s="292" t="s">
        <v>3911</v>
      </c>
      <c r="C1113" s="284" t="s">
        <v>99</v>
      </c>
      <c r="D1113" s="286">
        <v>699000.0</v>
      </c>
      <c r="E1113" s="258" t="str">
        <f>vlookup(C1113,'Master data'!$A$1:$C$29,3,0)</f>
        <v>Biến phí</v>
      </c>
      <c r="F1113" s="258" t="str">
        <f>vlookup(C1113,'Master data'!$A$1:$C$29,2,0)</f>
        <v>Chi phí giá vốn</v>
      </c>
    </row>
    <row r="1114" ht="21.0" hidden="1" customHeight="1" outlineLevel="1">
      <c r="A1114" s="165" t="s">
        <v>3243</v>
      </c>
      <c r="B1114" s="293" t="s">
        <v>3914</v>
      </c>
      <c r="C1114" s="284" t="s">
        <v>99</v>
      </c>
      <c r="D1114" s="286">
        <v>8426000.0</v>
      </c>
      <c r="E1114" s="254" t="str">
        <f>vlookup(C1114,'Master data'!$A$1:$C$29,3,0)</f>
        <v>Biến phí</v>
      </c>
      <c r="F1114" s="254" t="str">
        <f>vlookup(C1114,'Master data'!$A$1:$C$29,2,0)</f>
        <v>Chi phí giá vốn</v>
      </c>
    </row>
    <row r="1115" ht="21.0" hidden="1" customHeight="1" outlineLevel="1">
      <c r="A1115" s="165" t="s">
        <v>3243</v>
      </c>
      <c r="B1115" s="292" t="s">
        <v>3245</v>
      </c>
      <c r="C1115" s="284" t="s">
        <v>99</v>
      </c>
      <c r="D1115" s="286">
        <v>983333.0</v>
      </c>
      <c r="E1115" s="258" t="str">
        <f>vlookup(C1115,'Master data'!$A$1:$C$29,3,0)</f>
        <v>Biến phí</v>
      </c>
      <c r="F1115" s="258" t="str">
        <f>vlookup(C1115,'Master data'!$A$1:$C$29,2,0)</f>
        <v>Chi phí giá vốn</v>
      </c>
    </row>
    <row r="1116" ht="21.0" hidden="1" customHeight="1" outlineLevel="1">
      <c r="A1116" s="165" t="s">
        <v>3243</v>
      </c>
      <c r="B1116" s="293" t="s">
        <v>3246</v>
      </c>
      <c r="C1116" s="284" t="s">
        <v>99</v>
      </c>
      <c r="D1116" s="286">
        <v>440000.0</v>
      </c>
      <c r="E1116" s="254" t="str">
        <f>vlookup(C1116,'Master data'!$A$1:$C$29,3,0)</f>
        <v>Biến phí</v>
      </c>
      <c r="F1116" s="254" t="str">
        <f>vlookup(C1116,'Master data'!$A$1:$C$29,2,0)</f>
        <v>Chi phí giá vốn</v>
      </c>
    </row>
    <row r="1117" ht="21.0" hidden="1" customHeight="1" outlineLevel="1">
      <c r="A1117" s="165" t="s">
        <v>3243</v>
      </c>
      <c r="B1117" s="292" t="s">
        <v>3915</v>
      </c>
      <c r="C1117" s="284" t="s">
        <v>99</v>
      </c>
      <c r="D1117" s="286">
        <v>9624000.0</v>
      </c>
      <c r="E1117" s="258" t="str">
        <f>vlookup(C1117,'Master data'!$A$1:$C$29,3,0)</f>
        <v>Biến phí</v>
      </c>
      <c r="F1117" s="258" t="str">
        <f>vlookup(C1117,'Master data'!$A$1:$C$29,2,0)</f>
        <v>Chi phí giá vốn</v>
      </c>
    </row>
    <row r="1118" ht="21.0" hidden="1" customHeight="1" outlineLevel="1">
      <c r="A1118" s="165" t="s">
        <v>3243</v>
      </c>
      <c r="B1118" s="293" t="s">
        <v>3247</v>
      </c>
      <c r="C1118" s="284" t="s">
        <v>99</v>
      </c>
      <c r="D1118" s="286">
        <v>1273000.0</v>
      </c>
      <c r="E1118" s="254" t="str">
        <f>vlookup(C1118,'Master data'!$A$1:$C$29,3,0)</f>
        <v>Biến phí</v>
      </c>
      <c r="F1118" s="254" t="str">
        <f>vlookup(C1118,'Master data'!$A$1:$C$29,2,0)</f>
        <v>Chi phí giá vốn</v>
      </c>
    </row>
    <row r="1119" ht="21.0" hidden="1" customHeight="1" outlineLevel="1">
      <c r="A1119" s="165" t="s">
        <v>3243</v>
      </c>
      <c r="B1119" s="292" t="s">
        <v>3248</v>
      </c>
      <c r="C1119" s="284" t="s">
        <v>99</v>
      </c>
      <c r="D1119" s="286">
        <v>895000.0</v>
      </c>
      <c r="E1119" s="258" t="str">
        <f>vlookup(C1119,'Master data'!$A$1:$C$29,3,0)</f>
        <v>Biến phí</v>
      </c>
      <c r="F1119" s="258" t="str">
        <f>vlookup(C1119,'Master data'!$A$1:$C$29,2,0)</f>
        <v>Chi phí giá vốn</v>
      </c>
    </row>
    <row r="1120" ht="21.0" hidden="1" customHeight="1" outlineLevel="1">
      <c r="A1120" s="165" t="s">
        <v>3243</v>
      </c>
      <c r="B1120" s="293" t="s">
        <v>3249</v>
      </c>
      <c r="C1120" s="284" t="s">
        <v>99</v>
      </c>
      <c r="D1120" s="286">
        <v>1400000.0</v>
      </c>
      <c r="E1120" s="254" t="str">
        <f>vlookup(C1120,'Master data'!$A$1:$C$29,3,0)</f>
        <v>Biến phí</v>
      </c>
      <c r="F1120" s="254" t="str">
        <f>vlookup(C1120,'Master data'!$A$1:$C$29,2,0)</f>
        <v>Chi phí giá vốn</v>
      </c>
    </row>
    <row r="1121" ht="21.0" hidden="1" customHeight="1" outlineLevel="1">
      <c r="A1121" s="165" t="s">
        <v>3243</v>
      </c>
      <c r="B1121" s="292" t="s">
        <v>3852</v>
      </c>
      <c r="C1121" s="284" t="s">
        <v>99</v>
      </c>
      <c r="D1121" s="286">
        <v>7218000.0</v>
      </c>
      <c r="E1121" s="258" t="str">
        <f>vlookup(C1121,'Master data'!$A$1:$C$29,3,0)</f>
        <v>Biến phí</v>
      </c>
      <c r="F1121" s="258" t="str">
        <f>vlookup(C1121,'Master data'!$A$1:$C$29,2,0)</f>
        <v>Chi phí giá vốn</v>
      </c>
    </row>
    <row r="1122" ht="21.0" hidden="1" customHeight="1" outlineLevel="1">
      <c r="A1122" s="165" t="s">
        <v>3243</v>
      </c>
      <c r="B1122" s="293" t="s">
        <v>3916</v>
      </c>
      <c r="C1122" s="284" t="s">
        <v>99</v>
      </c>
      <c r="D1122" s="286">
        <v>450000.0</v>
      </c>
      <c r="E1122" s="254" t="str">
        <f>vlookup(C1122,'Master data'!$A$1:$C$29,3,0)</f>
        <v>Biến phí</v>
      </c>
      <c r="F1122" s="254" t="str">
        <f>vlookup(C1122,'Master data'!$A$1:$C$29,2,0)</f>
        <v>Chi phí giá vốn</v>
      </c>
    </row>
    <row r="1123" ht="21.0" hidden="1" customHeight="1" outlineLevel="1">
      <c r="A1123" s="165" t="s">
        <v>3243</v>
      </c>
      <c r="B1123" s="292" t="s">
        <v>3917</v>
      </c>
      <c r="C1123" s="284" t="s">
        <v>99</v>
      </c>
      <c r="D1123" s="286">
        <v>200000.0</v>
      </c>
      <c r="E1123" s="258" t="str">
        <f>vlookup(C1123,'Master data'!$A$1:$C$29,3,0)</f>
        <v>Biến phí</v>
      </c>
      <c r="F1123" s="258" t="str">
        <f>vlookup(C1123,'Master data'!$A$1:$C$29,2,0)</f>
        <v>Chi phí giá vốn</v>
      </c>
    </row>
    <row r="1124" ht="21.0" hidden="1" customHeight="1" outlineLevel="1">
      <c r="A1124" s="165" t="s">
        <v>3243</v>
      </c>
      <c r="B1124" s="293" t="s">
        <v>366</v>
      </c>
      <c r="C1124" s="284" t="s">
        <v>99</v>
      </c>
      <c r="D1124" s="286">
        <v>2.7623E7</v>
      </c>
      <c r="E1124" s="254" t="str">
        <f>vlookup(C1124,'Master data'!$A$1:$C$29,3,0)</f>
        <v>Biến phí</v>
      </c>
      <c r="F1124" s="254" t="str">
        <f>vlookup(C1124,'Master data'!$A$1:$C$29,2,0)</f>
        <v>Chi phí giá vốn</v>
      </c>
    </row>
    <row r="1125" ht="21.0" hidden="1" customHeight="1" outlineLevel="1">
      <c r="A1125" s="165" t="s">
        <v>3243</v>
      </c>
      <c r="B1125" s="292" t="s">
        <v>1274</v>
      </c>
      <c r="C1125" s="284" t="s">
        <v>99</v>
      </c>
      <c r="D1125" s="286">
        <v>1.3E7</v>
      </c>
      <c r="E1125" s="258" t="str">
        <f>vlookup(C1125,'Master data'!$A$1:$C$29,3,0)</f>
        <v>Biến phí</v>
      </c>
      <c r="F1125" s="258" t="str">
        <f>vlookup(C1125,'Master data'!$A$1:$C$29,2,0)</f>
        <v>Chi phí giá vốn</v>
      </c>
    </row>
    <row r="1126" ht="21.0" hidden="1" customHeight="1" outlineLevel="1">
      <c r="A1126" s="165" t="s">
        <v>3243</v>
      </c>
      <c r="B1126" s="293" t="s">
        <v>591</v>
      </c>
      <c r="C1126" s="284" t="s">
        <v>111</v>
      </c>
      <c r="D1126" s="286">
        <v>5.0E7</v>
      </c>
      <c r="E1126" s="254" t="str">
        <f>vlookup(C1126,'Master data'!$A$1:$C$29,3,0)</f>
        <v>Định phí</v>
      </c>
      <c r="F1126" s="254" t="str">
        <f>vlookup(C1126,'Master data'!$A$1:$C$29,2,0)</f>
        <v>Chi phí khác</v>
      </c>
    </row>
    <row r="1127" ht="21.0" hidden="1" customHeight="1" outlineLevel="1">
      <c r="A1127" s="165" t="s">
        <v>3243</v>
      </c>
      <c r="B1127" s="293" t="s">
        <v>70</v>
      </c>
      <c r="C1127" s="256" t="s">
        <v>70</v>
      </c>
      <c r="D1127" s="286">
        <v>1.221125E7</v>
      </c>
      <c r="E1127" s="254" t="str">
        <f>vlookup(C1127,'Master data'!$A$1:$C$29,3,0)</f>
        <v>Chi phí khác</v>
      </c>
      <c r="F1127" s="254" t="str">
        <f>vlookup(C1127,'Master data'!$A$1:$C$29,2,0)</f>
        <v>Chi phí khác</v>
      </c>
    </row>
    <row r="1128" ht="21.0" hidden="1" customHeight="1" outlineLevel="1">
      <c r="A1128" s="165" t="s">
        <v>3243</v>
      </c>
      <c r="B1128" s="292" t="s">
        <v>3218</v>
      </c>
      <c r="C1128" s="284" t="s">
        <v>122</v>
      </c>
      <c r="D1128" s="286">
        <v>2859333.0</v>
      </c>
      <c r="E1128" s="258" t="str">
        <f>vlookup(C1128,'Master data'!$A$1:$C$29,3,0)</f>
        <v>Định phí</v>
      </c>
      <c r="F1128" s="258" t="str">
        <f>vlookup(C1128,'Master data'!$A$1:$C$29,2,0)</f>
        <v>Chi phí khác</v>
      </c>
    </row>
    <row r="1129" ht="21.0" hidden="1" customHeight="1" outlineLevel="1">
      <c r="A1129" s="173" t="s">
        <v>3243</v>
      </c>
      <c r="B1129" s="294" t="s">
        <v>3220</v>
      </c>
      <c r="C1129" s="295" t="s">
        <v>124</v>
      </c>
      <c r="D1129" s="296">
        <v>2413333.0</v>
      </c>
      <c r="E1129" s="264" t="str">
        <f>vlookup(C1129,'Master data'!$A$1:$C$29,3,0)</f>
        <v>Chi phí khác</v>
      </c>
      <c r="F1129" s="264" t="str">
        <f>vlookup(C1129,'Master data'!$A$1:$C$29,2,0)</f>
        <v>Chi phí khác</v>
      </c>
    </row>
    <row r="1130" ht="21.0" customHeight="1" collapsed="1">
      <c r="A1130" s="165" t="s">
        <v>3250</v>
      </c>
      <c r="B1130" s="274" t="s">
        <v>274</v>
      </c>
      <c r="C1130" s="252" t="s">
        <v>112</v>
      </c>
      <c r="D1130" s="276">
        <v>0.0</v>
      </c>
      <c r="E1130" s="277" t="str">
        <f>vlookup(C1130,'Master data'!$A$1:$C$29,3,0)</f>
        <v>Biến phí</v>
      </c>
      <c r="F1130" s="277" t="str">
        <f>vlookup(C1130,'Master data'!$A$1:$C$29,2,0)</f>
        <v>Chi phí hành chính</v>
      </c>
    </row>
    <row r="1131" ht="21.0" hidden="1" customHeight="1" outlineLevel="1">
      <c r="A1131" s="165" t="s">
        <v>3250</v>
      </c>
      <c r="B1131" s="265" t="s">
        <v>112</v>
      </c>
      <c r="C1131" s="291" t="s">
        <v>112</v>
      </c>
      <c r="D1131" s="271">
        <v>3.3867335E7</v>
      </c>
      <c r="E1131" s="254" t="str">
        <f>vlookup(C1131,'Master data'!$A$1:$C$29,3,0)</f>
        <v>Biến phí</v>
      </c>
      <c r="F1131" s="254" t="str">
        <f>vlookup(C1131,'Master data'!$A$1:$C$29,2,0)</f>
        <v>Chi phí hành chính</v>
      </c>
    </row>
    <row r="1132" ht="21.0" hidden="1" customHeight="1" outlineLevel="1">
      <c r="A1132" s="165" t="s">
        <v>3250</v>
      </c>
      <c r="B1132" s="292" t="s">
        <v>3859</v>
      </c>
      <c r="C1132" s="291" t="s">
        <v>112</v>
      </c>
      <c r="D1132" s="286">
        <v>2666667.0</v>
      </c>
      <c r="E1132" s="258" t="str">
        <f>vlookup(C1132,'Master data'!$A$1:$C$29,3,0)</f>
        <v>Biến phí</v>
      </c>
      <c r="F1132" s="258" t="str">
        <f>vlookup(C1132,'Master data'!$A$1:$C$29,2,0)</f>
        <v>Chi phí hành chính</v>
      </c>
    </row>
    <row r="1133" ht="21.0" hidden="1" customHeight="1" outlineLevel="1">
      <c r="A1133" s="165" t="s">
        <v>3250</v>
      </c>
      <c r="B1133" s="293" t="s">
        <v>3201</v>
      </c>
      <c r="C1133" s="284" t="s">
        <v>116</v>
      </c>
      <c r="D1133" s="286">
        <v>1.4738973E7</v>
      </c>
      <c r="E1133" s="254" t="str">
        <f>vlookup(C1133,'Master data'!$A$1:$C$29,3,0)</f>
        <v>Định phí</v>
      </c>
      <c r="F1133" s="254" t="str">
        <f>vlookup(C1133,'Master data'!$A$1:$C$29,2,0)</f>
        <v>Chi phí hành chính</v>
      </c>
    </row>
    <row r="1134" ht="21.0" hidden="1" customHeight="1" outlineLevel="1">
      <c r="A1134" s="165" t="s">
        <v>3250</v>
      </c>
      <c r="B1134" s="292" t="s">
        <v>3202</v>
      </c>
      <c r="C1134" s="284" t="s">
        <v>118</v>
      </c>
      <c r="D1134" s="286">
        <v>1.9016666E7</v>
      </c>
      <c r="E1134" s="258" t="str">
        <f>vlookup(C1134,'Master data'!$A$1:$C$29,3,0)</f>
        <v>Định phí</v>
      </c>
      <c r="F1134" s="258" t="str">
        <f>vlookup(C1134,'Master data'!$A$1:$C$29,2,0)</f>
        <v>Chi phí hành chính</v>
      </c>
    </row>
    <row r="1135" ht="21.0" hidden="1" customHeight="1" outlineLevel="1">
      <c r="A1135" s="165" t="s">
        <v>3250</v>
      </c>
      <c r="B1135" s="293" t="s">
        <v>3203</v>
      </c>
      <c r="C1135" s="284" t="s">
        <v>107</v>
      </c>
      <c r="D1135" s="286">
        <v>4.8418667E7</v>
      </c>
      <c r="E1135" s="254" t="str">
        <f>vlookup(C1135,'Master data'!$A$1:$C$29,3,0)</f>
        <v>Biến phí</v>
      </c>
      <c r="F1135" s="254" t="str">
        <f>vlookup(C1135,'Master data'!$A$1:$C$29,2,0)</f>
        <v>Chi phí bán hàng</v>
      </c>
    </row>
    <row r="1136" ht="21.0" hidden="1" customHeight="1" outlineLevel="1">
      <c r="A1136" s="165" t="s">
        <v>3250</v>
      </c>
      <c r="B1136" s="292" t="s">
        <v>3204</v>
      </c>
      <c r="C1136" s="284" t="s">
        <v>95</v>
      </c>
      <c r="D1136" s="286">
        <v>8.5E7</v>
      </c>
      <c r="E1136" s="258" t="str">
        <f>vlookup(C1136,'Master data'!$A$1:$C$29,3,0)</f>
        <v>Biến phí</v>
      </c>
      <c r="F1136" s="258" t="str">
        <f>vlookup(C1136,'Master data'!$A$1:$C$29,2,0)</f>
        <v>Chi phí bán hàng</v>
      </c>
    </row>
    <row r="1137" ht="21.0" hidden="1" customHeight="1" outlineLevel="1">
      <c r="A1137" s="165" t="s">
        <v>3250</v>
      </c>
      <c r="B1137" s="293" t="s">
        <v>3205</v>
      </c>
      <c r="C1137" s="284" t="s">
        <v>114</v>
      </c>
      <c r="D1137" s="286">
        <v>1.8293333E7</v>
      </c>
      <c r="E1137" s="254" t="str">
        <f>vlookup(C1137,'Master data'!$A$1:$C$29,3,0)</f>
        <v>Định phí</v>
      </c>
      <c r="F1137" s="254" t="str">
        <f>vlookup(C1137,'Master data'!$A$1:$C$29,2,0)</f>
        <v>Chi phí hành chính</v>
      </c>
    </row>
    <row r="1138" ht="21.0" hidden="1" customHeight="1" outlineLevel="1">
      <c r="A1138" s="165" t="s">
        <v>3250</v>
      </c>
      <c r="B1138" s="293" t="s">
        <v>3031</v>
      </c>
      <c r="C1138" s="284" t="s">
        <v>98</v>
      </c>
      <c r="D1138" s="286">
        <v>7788727.0</v>
      </c>
      <c r="E1138" s="254" t="str">
        <f>vlookup(C1138,'Master data'!$A$1:$C$29,3,0)</f>
        <v>Biến phí</v>
      </c>
      <c r="F1138" s="254" t="str">
        <f>vlookup(C1138,'Master data'!$A$1:$C$29,2,0)</f>
        <v>Chi phí bán hàng</v>
      </c>
    </row>
    <row r="1139" ht="21.0" hidden="1" customHeight="1" outlineLevel="1">
      <c r="A1139" s="165" t="s">
        <v>3250</v>
      </c>
      <c r="B1139" s="293" t="s">
        <v>101</v>
      </c>
      <c r="C1139" s="284" t="s">
        <v>101</v>
      </c>
      <c r="D1139" s="286">
        <v>8733333.0</v>
      </c>
      <c r="E1139" s="254" t="str">
        <f>vlookup(C1139,'Master data'!$A$1:$C$29,3,0)</f>
        <v>Biến phí</v>
      </c>
      <c r="F1139" s="254" t="str">
        <f>vlookup(C1139,'Master data'!$A$1:$C$29,2,0)</f>
        <v>Chi phí bán hàng</v>
      </c>
    </row>
    <row r="1140" ht="21.0" hidden="1" customHeight="1" outlineLevel="1">
      <c r="A1140" s="165" t="s">
        <v>3250</v>
      </c>
      <c r="B1140" s="292" t="s">
        <v>3206</v>
      </c>
      <c r="C1140" s="284" t="s">
        <v>103</v>
      </c>
      <c r="D1140" s="286">
        <v>1.2E7</v>
      </c>
      <c r="E1140" s="258" t="str">
        <f>vlookup(C1140,'Master data'!$A$1:$C$29,3,0)</f>
        <v>Biến phí</v>
      </c>
      <c r="F1140" s="258" t="str">
        <f>vlookup(C1140,'Master data'!$A$1:$C$29,2,0)</f>
        <v>Chi phí bán hàng</v>
      </c>
    </row>
    <row r="1141" ht="21.0" hidden="1" customHeight="1" outlineLevel="1">
      <c r="A1141" s="165" t="s">
        <v>3250</v>
      </c>
      <c r="B1141" s="293" t="s">
        <v>3208</v>
      </c>
      <c r="C1141" s="284" t="s">
        <v>17</v>
      </c>
      <c r="D1141" s="286">
        <v>5.23662333E8</v>
      </c>
      <c r="E1141" s="254" t="str">
        <f>vlookup(C1141,'Master data'!$A$1:$C$29,3,0)</f>
        <v>Biến phí</v>
      </c>
      <c r="F1141" s="254" t="str">
        <f>vlookup(C1141,'Master data'!$A$1:$C$29,2,0)</f>
        <v>Chi phí bán hàng</v>
      </c>
    </row>
    <row r="1142" ht="21.0" hidden="1" customHeight="1" outlineLevel="1">
      <c r="A1142" s="165" t="s">
        <v>3250</v>
      </c>
      <c r="B1142" s="292" t="s">
        <v>106</v>
      </c>
      <c r="C1142" s="284" t="s">
        <v>106</v>
      </c>
      <c r="D1142" s="286">
        <v>5206193.0</v>
      </c>
      <c r="E1142" s="258" t="str">
        <f>vlookup(C1142,'Master data'!$A$1:$C$29,3,0)</f>
        <v>Biến phí</v>
      </c>
      <c r="F1142" s="258" t="str">
        <f>vlookup(C1142,'Master data'!$A$1:$C$29,2,0)</f>
        <v>Chi phí bán hàng</v>
      </c>
    </row>
    <row r="1143" ht="21.0" hidden="1" customHeight="1" outlineLevel="1">
      <c r="A1143" s="165" t="s">
        <v>3250</v>
      </c>
      <c r="B1143" s="293" t="s">
        <v>3871</v>
      </c>
      <c r="C1143" s="284" t="s">
        <v>118</v>
      </c>
      <c r="D1143" s="286">
        <v>6142000.0</v>
      </c>
      <c r="E1143" s="254" t="str">
        <f>vlookup(C1143,'Master data'!$A$1:$C$29,3,0)</f>
        <v>Định phí</v>
      </c>
      <c r="F1143" s="254" t="str">
        <f>vlookup(C1143,'Master data'!$A$1:$C$29,2,0)</f>
        <v>Chi phí hành chính</v>
      </c>
    </row>
    <row r="1144" ht="21.0" hidden="1" customHeight="1" outlineLevel="1">
      <c r="A1144" s="165" t="s">
        <v>3250</v>
      </c>
      <c r="B1144" s="292" t="s">
        <v>109</v>
      </c>
      <c r="C1144" s="284" t="s">
        <v>109</v>
      </c>
      <c r="D1144" s="286">
        <v>4.42482508E8</v>
      </c>
      <c r="E1144" s="258" t="str">
        <f>vlookup(C1144,'Master data'!$A$1:$C$29,3,0)</f>
        <v>Định phí</v>
      </c>
      <c r="F1144" s="258" t="str">
        <f>vlookup(C1144,'Master data'!$A$1:$C$29,2,0)</f>
        <v>Chi phí QLDN</v>
      </c>
    </row>
    <row r="1145" ht="21.0" hidden="1" customHeight="1" outlineLevel="1">
      <c r="A1145" s="165" t="s">
        <v>3250</v>
      </c>
      <c r="B1145" s="293" t="s">
        <v>3210</v>
      </c>
      <c r="C1145" s="284" t="s">
        <v>120</v>
      </c>
      <c r="D1145" s="286">
        <v>1.2771466E8</v>
      </c>
      <c r="E1145" s="254" t="str">
        <f>vlookup(C1145,'Master data'!$A$1:$C$29,3,0)</f>
        <v>Định phí</v>
      </c>
      <c r="F1145" s="254" t="str">
        <f>vlookup(C1145,'Master data'!$A$1:$C$29,2,0)</f>
        <v>Chi phí QLDN</v>
      </c>
    </row>
    <row r="1146" ht="21.0" hidden="1" customHeight="1" outlineLevel="1">
      <c r="A1146" s="165" t="s">
        <v>3250</v>
      </c>
      <c r="B1146" s="292" t="s">
        <v>121</v>
      </c>
      <c r="C1146" s="284" t="s">
        <v>121</v>
      </c>
      <c r="D1146" s="286">
        <v>3.0006613E7</v>
      </c>
      <c r="E1146" s="258" t="str">
        <f>vlookup(C1146,'Master data'!$A$1:$C$29,3,0)</f>
        <v>Định phí</v>
      </c>
      <c r="F1146" s="258" t="str">
        <f>vlookup(C1146,'Master data'!$A$1:$C$29,2,0)</f>
        <v>Chi phí QLDN</v>
      </c>
    </row>
    <row r="1147" ht="21.0" hidden="1" customHeight="1" outlineLevel="1">
      <c r="A1147" s="165" t="s">
        <v>3250</v>
      </c>
      <c r="B1147" s="293" t="s">
        <v>3887</v>
      </c>
      <c r="C1147" s="284" t="s">
        <v>123</v>
      </c>
      <c r="D1147" s="286">
        <v>2.5E7</v>
      </c>
      <c r="E1147" s="254" t="str">
        <f>vlookup(C1147,'Master data'!$A$1:$C$29,3,0)</f>
        <v>Định phí</v>
      </c>
      <c r="F1147" s="254" t="str">
        <f>vlookup(C1147,'Master data'!$A$1:$C$29,2,0)</f>
        <v>Chi phí QLDN</v>
      </c>
    </row>
    <row r="1148" ht="21.0" hidden="1" customHeight="1" outlineLevel="1">
      <c r="A1148" s="165" t="s">
        <v>3250</v>
      </c>
      <c r="B1148" s="292" t="s">
        <v>3212</v>
      </c>
      <c r="C1148" s="284" t="s">
        <v>112</v>
      </c>
      <c r="D1148" s="286">
        <v>1.0666667E7</v>
      </c>
      <c r="E1148" s="258" t="str">
        <f>vlookup(C1148,'Master data'!$A$1:$C$29,3,0)</f>
        <v>Biến phí</v>
      </c>
      <c r="F1148" s="258" t="str">
        <f>vlookup(C1148,'Master data'!$A$1:$C$29,2,0)</f>
        <v>Chi phí hành chính</v>
      </c>
    </row>
    <row r="1149" ht="21.0" hidden="1" customHeight="1" outlineLevel="1">
      <c r="A1149" s="165" t="s">
        <v>3250</v>
      </c>
      <c r="B1149" s="293" t="s">
        <v>2405</v>
      </c>
      <c r="C1149" s="284" t="s">
        <v>99</v>
      </c>
      <c r="D1149" s="286">
        <v>6400000.0</v>
      </c>
      <c r="E1149" s="254" t="str">
        <f>vlookup(C1149,'Master data'!$A$1:$C$29,3,0)</f>
        <v>Biến phí</v>
      </c>
      <c r="F1149" s="254" t="str">
        <f>vlookup(C1149,'Master data'!$A$1:$C$29,2,0)</f>
        <v>Chi phí giá vốn</v>
      </c>
    </row>
    <row r="1150" ht="21.0" hidden="1" customHeight="1" outlineLevel="1">
      <c r="A1150" s="165" t="s">
        <v>3250</v>
      </c>
      <c r="B1150" s="292" t="s">
        <v>3502</v>
      </c>
      <c r="C1150" s="284" t="s">
        <v>99</v>
      </c>
      <c r="D1150" s="286">
        <v>3500000.0</v>
      </c>
      <c r="E1150" s="258" t="str">
        <f>vlookup(C1150,'Master data'!$A$1:$C$29,3,0)</f>
        <v>Biến phí</v>
      </c>
      <c r="F1150" s="258" t="str">
        <f>vlookup(C1150,'Master data'!$A$1:$C$29,2,0)</f>
        <v>Chi phí giá vốn</v>
      </c>
    </row>
    <row r="1151" ht="21.0" hidden="1" customHeight="1" outlineLevel="1">
      <c r="A1151" s="165" t="s">
        <v>3250</v>
      </c>
      <c r="B1151" s="293" t="s">
        <v>3251</v>
      </c>
      <c r="C1151" s="284" t="s">
        <v>99</v>
      </c>
      <c r="D1151" s="286">
        <v>5116000.0</v>
      </c>
      <c r="E1151" s="254" t="str">
        <f>vlookup(C1151,'Master data'!$A$1:$C$29,3,0)</f>
        <v>Biến phí</v>
      </c>
      <c r="F1151" s="254" t="str">
        <f>vlookup(C1151,'Master data'!$A$1:$C$29,2,0)</f>
        <v>Chi phí giá vốn</v>
      </c>
    </row>
    <row r="1152" ht="21.0" hidden="1" customHeight="1" outlineLevel="1">
      <c r="A1152" s="165" t="s">
        <v>3250</v>
      </c>
      <c r="B1152" s="292" t="s">
        <v>3918</v>
      </c>
      <c r="C1152" s="284" t="s">
        <v>99</v>
      </c>
      <c r="D1152" s="286">
        <v>3600000.0</v>
      </c>
      <c r="E1152" s="258" t="str">
        <f>vlookup(C1152,'Master data'!$A$1:$C$29,3,0)</f>
        <v>Biến phí</v>
      </c>
      <c r="F1152" s="258" t="str">
        <f>vlookup(C1152,'Master data'!$A$1:$C$29,2,0)</f>
        <v>Chi phí giá vốn</v>
      </c>
    </row>
    <row r="1153" ht="21.0" hidden="1" customHeight="1" outlineLevel="1">
      <c r="A1153" s="165" t="s">
        <v>3250</v>
      </c>
      <c r="B1153" s="293" t="s">
        <v>3919</v>
      </c>
      <c r="C1153" s="284" t="s">
        <v>99</v>
      </c>
      <c r="D1153" s="286">
        <v>9624000.0</v>
      </c>
      <c r="E1153" s="254" t="str">
        <f>vlookup(C1153,'Master data'!$A$1:$C$29,3,0)</f>
        <v>Biến phí</v>
      </c>
      <c r="F1153" s="254" t="str">
        <f>vlookup(C1153,'Master data'!$A$1:$C$29,2,0)</f>
        <v>Chi phí giá vốn</v>
      </c>
    </row>
    <row r="1154" ht="21.0" hidden="1" customHeight="1" outlineLevel="1">
      <c r="A1154" s="165" t="s">
        <v>3250</v>
      </c>
      <c r="B1154" s="292" t="s">
        <v>3920</v>
      </c>
      <c r="C1154" s="284" t="s">
        <v>99</v>
      </c>
      <c r="D1154" s="286">
        <v>1918000.0</v>
      </c>
      <c r="E1154" s="258" t="str">
        <f>vlookup(C1154,'Master data'!$A$1:$C$29,3,0)</f>
        <v>Biến phí</v>
      </c>
      <c r="F1154" s="258" t="str">
        <f>vlookup(C1154,'Master data'!$A$1:$C$29,2,0)</f>
        <v>Chi phí giá vốn</v>
      </c>
    </row>
    <row r="1155" ht="21.0" hidden="1" customHeight="1" outlineLevel="1">
      <c r="A1155" s="165" t="s">
        <v>3250</v>
      </c>
      <c r="B1155" s="293" t="s">
        <v>3921</v>
      </c>
      <c r="C1155" s="284" t="s">
        <v>99</v>
      </c>
      <c r="D1155" s="286">
        <v>3.083E7</v>
      </c>
      <c r="E1155" s="254" t="str">
        <f>vlookup(C1155,'Master data'!$A$1:$C$29,3,0)</f>
        <v>Biến phí</v>
      </c>
      <c r="F1155" s="254" t="str">
        <f>vlookup(C1155,'Master data'!$A$1:$C$29,2,0)</f>
        <v>Chi phí giá vốn</v>
      </c>
    </row>
    <row r="1156" ht="21.0" hidden="1" customHeight="1" outlineLevel="1">
      <c r="A1156" s="165" t="s">
        <v>3250</v>
      </c>
      <c r="B1156" s="292" t="s">
        <v>3252</v>
      </c>
      <c r="C1156" s="284" t="s">
        <v>99</v>
      </c>
      <c r="D1156" s="286">
        <v>1.9648E7</v>
      </c>
      <c r="E1156" s="258" t="str">
        <f>vlookup(C1156,'Master data'!$A$1:$C$29,3,0)</f>
        <v>Biến phí</v>
      </c>
      <c r="F1156" s="258" t="str">
        <f>vlookup(C1156,'Master data'!$A$1:$C$29,2,0)</f>
        <v>Chi phí giá vốn</v>
      </c>
    </row>
    <row r="1157" ht="21.0" hidden="1" customHeight="1" outlineLevel="1">
      <c r="A1157" s="165" t="s">
        <v>3250</v>
      </c>
      <c r="B1157" s="293" t="s">
        <v>3922</v>
      </c>
      <c r="C1157" s="284" t="s">
        <v>99</v>
      </c>
      <c r="D1157" s="286">
        <v>1.78E7</v>
      </c>
      <c r="E1157" s="254" t="str">
        <f>vlookup(C1157,'Master data'!$A$1:$C$29,3,0)</f>
        <v>Biến phí</v>
      </c>
      <c r="F1157" s="254" t="str">
        <f>vlookup(C1157,'Master data'!$A$1:$C$29,2,0)</f>
        <v>Chi phí giá vốn</v>
      </c>
    </row>
    <row r="1158" ht="21.0" hidden="1" customHeight="1" outlineLevel="1">
      <c r="A1158" s="165" t="s">
        <v>3250</v>
      </c>
      <c r="B1158" s="292" t="s">
        <v>3873</v>
      </c>
      <c r="C1158" s="284" t="s">
        <v>99</v>
      </c>
      <c r="D1158" s="286">
        <v>814000.0</v>
      </c>
      <c r="E1158" s="258" t="str">
        <f>vlookup(C1158,'Master data'!$A$1:$C$29,3,0)</f>
        <v>Biến phí</v>
      </c>
      <c r="F1158" s="258" t="str">
        <f>vlookup(C1158,'Master data'!$A$1:$C$29,2,0)</f>
        <v>Chi phí giá vốn</v>
      </c>
    </row>
    <row r="1159" ht="21.0" hidden="1" customHeight="1" outlineLevel="1">
      <c r="A1159" s="165" t="s">
        <v>3250</v>
      </c>
      <c r="B1159" s="293" t="s">
        <v>976</v>
      </c>
      <c r="C1159" s="284" t="s">
        <v>99</v>
      </c>
      <c r="D1159" s="286">
        <v>1337000.0</v>
      </c>
      <c r="E1159" s="254" t="str">
        <f>vlookup(C1159,'Master data'!$A$1:$C$29,3,0)</f>
        <v>Biến phí</v>
      </c>
      <c r="F1159" s="254" t="str">
        <f>vlookup(C1159,'Master data'!$A$1:$C$29,2,0)</f>
        <v>Chi phí giá vốn</v>
      </c>
    </row>
    <row r="1160" ht="21.0" hidden="1" customHeight="1" outlineLevel="1">
      <c r="A1160" s="165" t="s">
        <v>3250</v>
      </c>
      <c r="B1160" s="292" t="s">
        <v>3923</v>
      </c>
      <c r="C1160" s="284" t="s">
        <v>99</v>
      </c>
      <c r="D1160" s="286">
        <v>3.48E7</v>
      </c>
      <c r="E1160" s="258" t="str">
        <f>vlookup(C1160,'Master data'!$A$1:$C$29,3,0)</f>
        <v>Biến phí</v>
      </c>
      <c r="F1160" s="258" t="str">
        <f>vlookup(C1160,'Master data'!$A$1:$C$29,2,0)</f>
        <v>Chi phí giá vốn</v>
      </c>
    </row>
    <row r="1161" ht="21.0" hidden="1" customHeight="1" outlineLevel="1">
      <c r="A1161" s="165" t="s">
        <v>3250</v>
      </c>
      <c r="B1161" s="293" t="s">
        <v>70</v>
      </c>
      <c r="C1161" s="256" t="s">
        <v>70</v>
      </c>
      <c r="D1161" s="286">
        <v>1.195325E7</v>
      </c>
      <c r="E1161" s="254" t="str">
        <f>vlookup(C1161,'Master data'!$A$1:$C$29,3,0)</f>
        <v>Chi phí khác</v>
      </c>
      <c r="F1161" s="254" t="str">
        <f>vlookup(C1161,'Master data'!$A$1:$C$29,2,0)</f>
        <v>Chi phí khác</v>
      </c>
    </row>
    <row r="1162" ht="21.0" hidden="1" customHeight="1" outlineLevel="1">
      <c r="A1162" s="165" t="s">
        <v>3250</v>
      </c>
      <c r="B1162" s="292" t="s">
        <v>3218</v>
      </c>
      <c r="C1162" s="284" t="s">
        <v>122</v>
      </c>
      <c r="D1162" s="286">
        <v>1.5596668E7</v>
      </c>
      <c r="E1162" s="258" t="str">
        <f>vlookup(C1162,'Master data'!$A$1:$C$29,3,0)</f>
        <v>Định phí</v>
      </c>
      <c r="F1162" s="258" t="str">
        <f>vlookup(C1162,'Master data'!$A$1:$C$29,2,0)</f>
        <v>Chi phí khác</v>
      </c>
    </row>
    <row r="1163" ht="21.0" hidden="1" customHeight="1" outlineLevel="1">
      <c r="A1163" s="173" t="s">
        <v>3250</v>
      </c>
      <c r="B1163" s="294" t="s">
        <v>3220</v>
      </c>
      <c r="C1163" s="295" t="s">
        <v>124</v>
      </c>
      <c r="D1163" s="296">
        <v>666667.0</v>
      </c>
      <c r="E1163" s="264" t="str">
        <f>vlookup(C1163,'Master data'!$A$1:$C$29,3,0)</f>
        <v>Chi phí khác</v>
      </c>
      <c r="F1163" s="264" t="str">
        <f>vlookup(C1163,'Master data'!$A$1:$C$29,2,0)</f>
        <v>Chi phí khác</v>
      </c>
    </row>
    <row r="1164" ht="21.0" customHeight="1" collapsed="1">
      <c r="A1164" s="165" t="s">
        <v>3253</v>
      </c>
      <c r="B1164" s="274" t="s">
        <v>274</v>
      </c>
      <c r="C1164" s="252" t="s">
        <v>112</v>
      </c>
      <c r="D1164" s="276">
        <v>0.0</v>
      </c>
      <c r="E1164" s="277" t="str">
        <f>vlookup(C1164,'Master data'!$A$1:$C$29,3,0)</f>
        <v>Biến phí</v>
      </c>
      <c r="F1164" s="277" t="str">
        <f>vlookup(C1164,'Master data'!$A$1:$C$29,2,0)</f>
        <v>Chi phí hành chính</v>
      </c>
    </row>
    <row r="1165" ht="21.0" hidden="1" customHeight="1" outlineLevel="1">
      <c r="A1165" s="165" t="s">
        <v>3253</v>
      </c>
      <c r="B1165" s="265" t="s">
        <v>112</v>
      </c>
      <c r="C1165" s="291" t="s">
        <v>112</v>
      </c>
      <c r="D1165" s="271">
        <v>6.5050019E7</v>
      </c>
      <c r="E1165" s="254" t="str">
        <f>vlookup(C1165,'Master data'!$A$1:$C$29,3,0)</f>
        <v>Biến phí</v>
      </c>
      <c r="F1165" s="254" t="str">
        <f>vlookup(C1165,'Master data'!$A$1:$C$29,2,0)</f>
        <v>Chi phí hành chính</v>
      </c>
    </row>
    <row r="1166" ht="21.0" hidden="1" customHeight="1" outlineLevel="1">
      <c r="A1166" s="165" t="s">
        <v>3253</v>
      </c>
      <c r="B1166" s="292" t="s">
        <v>3859</v>
      </c>
      <c r="C1166" s="291" t="s">
        <v>112</v>
      </c>
      <c r="D1166" s="286">
        <v>2338000.0</v>
      </c>
      <c r="E1166" s="258" t="str">
        <f>vlookup(C1166,'Master data'!$A$1:$C$29,3,0)</f>
        <v>Biến phí</v>
      </c>
      <c r="F1166" s="258" t="str">
        <f>vlookup(C1166,'Master data'!$A$1:$C$29,2,0)</f>
        <v>Chi phí hành chính</v>
      </c>
    </row>
    <row r="1167" ht="21.0" hidden="1" customHeight="1" outlineLevel="1">
      <c r="A1167" s="165" t="s">
        <v>3253</v>
      </c>
      <c r="B1167" s="293" t="s">
        <v>3201</v>
      </c>
      <c r="C1167" s="284" t="s">
        <v>116</v>
      </c>
      <c r="D1167" s="286">
        <v>1.5760186E7</v>
      </c>
      <c r="E1167" s="254" t="str">
        <f>vlookup(C1167,'Master data'!$A$1:$C$29,3,0)</f>
        <v>Định phí</v>
      </c>
      <c r="F1167" s="254" t="str">
        <f>vlookup(C1167,'Master data'!$A$1:$C$29,2,0)</f>
        <v>Chi phí hành chính</v>
      </c>
    </row>
    <row r="1168" ht="21.0" hidden="1" customHeight="1" outlineLevel="1">
      <c r="A1168" s="165" t="s">
        <v>3253</v>
      </c>
      <c r="B1168" s="292" t="s">
        <v>3202</v>
      </c>
      <c r="C1168" s="284" t="s">
        <v>118</v>
      </c>
      <c r="D1168" s="286">
        <v>2.0771335E7</v>
      </c>
      <c r="E1168" s="258" t="str">
        <f>vlookup(C1168,'Master data'!$A$1:$C$29,3,0)</f>
        <v>Định phí</v>
      </c>
      <c r="F1168" s="258" t="str">
        <f>vlookup(C1168,'Master data'!$A$1:$C$29,2,0)</f>
        <v>Chi phí hành chính</v>
      </c>
    </row>
    <row r="1169" ht="21.0" hidden="1" customHeight="1" outlineLevel="1">
      <c r="A1169" s="165" t="s">
        <v>3253</v>
      </c>
      <c r="B1169" s="293" t="s">
        <v>3203</v>
      </c>
      <c r="C1169" s="284" t="s">
        <v>107</v>
      </c>
      <c r="D1169" s="286">
        <v>4.3588667E7</v>
      </c>
      <c r="E1169" s="254" t="str">
        <f>vlookup(C1169,'Master data'!$A$1:$C$29,3,0)</f>
        <v>Biến phí</v>
      </c>
      <c r="F1169" s="254" t="str">
        <f>vlookup(C1169,'Master data'!$A$1:$C$29,2,0)</f>
        <v>Chi phí bán hàng</v>
      </c>
    </row>
    <row r="1170" ht="21.0" hidden="1" customHeight="1" outlineLevel="1">
      <c r="A1170" s="165" t="s">
        <v>3253</v>
      </c>
      <c r="B1170" s="292" t="s">
        <v>3204</v>
      </c>
      <c r="C1170" s="284" t="s">
        <v>95</v>
      </c>
      <c r="D1170" s="286">
        <v>1.28E8</v>
      </c>
      <c r="E1170" s="258" t="str">
        <f>vlookup(C1170,'Master data'!$A$1:$C$29,3,0)</f>
        <v>Biến phí</v>
      </c>
      <c r="F1170" s="258" t="str">
        <f>vlookup(C1170,'Master data'!$A$1:$C$29,2,0)</f>
        <v>Chi phí bán hàng</v>
      </c>
    </row>
    <row r="1171" ht="21.0" hidden="1" customHeight="1" outlineLevel="1">
      <c r="A1171" s="165" t="s">
        <v>3253</v>
      </c>
      <c r="B1171" s="293" t="s">
        <v>3205</v>
      </c>
      <c r="C1171" s="284" t="s">
        <v>114</v>
      </c>
      <c r="D1171" s="286">
        <v>2.8668334E7</v>
      </c>
      <c r="E1171" s="254" t="str">
        <f>vlookup(C1171,'Master data'!$A$1:$C$29,3,0)</f>
        <v>Định phí</v>
      </c>
      <c r="F1171" s="254" t="str">
        <f>vlookup(C1171,'Master data'!$A$1:$C$29,2,0)</f>
        <v>Chi phí hành chính</v>
      </c>
    </row>
    <row r="1172" ht="21.0" hidden="1" customHeight="1" outlineLevel="1">
      <c r="A1172" s="165" t="s">
        <v>3253</v>
      </c>
      <c r="B1172" s="293" t="s">
        <v>97</v>
      </c>
      <c r="C1172" s="284" t="s">
        <v>98</v>
      </c>
      <c r="D1172" s="286">
        <v>0.0</v>
      </c>
      <c r="E1172" s="254" t="str">
        <f>vlookup(C1172,'Master data'!$A$1:$C$29,3,0)</f>
        <v>Biến phí</v>
      </c>
      <c r="F1172" s="254" t="str">
        <f>vlookup(C1172,'Master data'!$A$1:$C$29,2,0)</f>
        <v>Chi phí bán hàng</v>
      </c>
    </row>
    <row r="1173" ht="21.0" hidden="1" customHeight="1" outlineLevel="1">
      <c r="A1173" s="165" t="s">
        <v>3253</v>
      </c>
      <c r="B1173" s="292" t="s">
        <v>3031</v>
      </c>
      <c r="C1173" s="284" t="s">
        <v>117</v>
      </c>
      <c r="D1173" s="286">
        <v>1.2821541E7</v>
      </c>
      <c r="E1173" s="258" t="str">
        <f>vlookup(C1173,'Master data'!$A$1:$C$29,3,0)</f>
        <v>Định phí</v>
      </c>
      <c r="F1173" s="258" t="str">
        <f>vlookup(C1173,'Master data'!$A$1:$C$29,2,0)</f>
        <v>Chi phí bán hàng</v>
      </c>
    </row>
    <row r="1174" ht="21.0" hidden="1" customHeight="1" outlineLevel="1">
      <c r="A1174" s="165" t="s">
        <v>3253</v>
      </c>
      <c r="B1174" s="293" t="s">
        <v>117</v>
      </c>
      <c r="C1174" s="284" t="s">
        <v>101</v>
      </c>
      <c r="D1174" s="286">
        <v>6544000.0</v>
      </c>
      <c r="E1174" s="254" t="str">
        <f>vlookup(C1174,'Master data'!$A$1:$C$29,3,0)</f>
        <v>Biến phí</v>
      </c>
      <c r="F1174" s="254" t="str">
        <f>vlookup(C1174,'Master data'!$A$1:$C$29,2,0)</f>
        <v>Chi phí bán hàng</v>
      </c>
    </row>
    <row r="1175" ht="21.0" hidden="1" customHeight="1" outlineLevel="1">
      <c r="A1175" s="165" t="s">
        <v>3253</v>
      </c>
      <c r="B1175" s="292" t="s">
        <v>101</v>
      </c>
      <c r="C1175" s="284" t="s">
        <v>103</v>
      </c>
      <c r="D1175" s="286">
        <v>6.8237334E7</v>
      </c>
      <c r="E1175" s="258" t="str">
        <f>vlookup(C1175,'Master data'!$A$1:$C$29,3,0)</f>
        <v>Biến phí</v>
      </c>
      <c r="F1175" s="258" t="str">
        <f>vlookup(C1175,'Master data'!$A$1:$C$29,2,0)</f>
        <v>Chi phí bán hàng</v>
      </c>
    </row>
    <row r="1176" ht="21.0" hidden="1" customHeight="1" outlineLevel="1">
      <c r="A1176" s="165" t="s">
        <v>3253</v>
      </c>
      <c r="B1176" s="293" t="s">
        <v>3206</v>
      </c>
      <c r="C1176" s="284" t="s">
        <v>17</v>
      </c>
      <c r="D1176" s="286">
        <v>1.3E7</v>
      </c>
      <c r="E1176" s="254" t="str">
        <f>vlookup(C1176,'Master data'!$A$1:$C$29,3,0)</f>
        <v>Biến phí</v>
      </c>
      <c r="F1176" s="254" t="str">
        <f>vlookup(C1176,'Master data'!$A$1:$C$29,2,0)</f>
        <v>Chi phí bán hàng</v>
      </c>
    </row>
    <row r="1177" ht="21.0" hidden="1" customHeight="1" outlineLevel="1">
      <c r="A1177" s="165" t="s">
        <v>3253</v>
      </c>
      <c r="B1177" s="293" t="s">
        <v>3207</v>
      </c>
      <c r="C1177" s="284" t="s">
        <v>104</v>
      </c>
      <c r="D1177" s="286">
        <v>0.0</v>
      </c>
      <c r="E1177" s="254" t="str">
        <f>vlookup(C1177,'Master data'!$A$1:$C$29,3,0)</f>
        <v>Biến phí</v>
      </c>
      <c r="F1177" s="254" t="str">
        <f>vlookup(C1177,'Master data'!$A$1:$C$29,2,0)</f>
        <v>Chi phí bán hàng</v>
      </c>
    </row>
    <row r="1178" ht="21.0" hidden="1" customHeight="1" outlineLevel="1">
      <c r="A1178" s="165" t="s">
        <v>3253</v>
      </c>
      <c r="B1178" s="293" t="s">
        <v>105</v>
      </c>
      <c r="C1178" s="284" t="s">
        <v>105</v>
      </c>
      <c r="D1178" s="286">
        <v>0.0</v>
      </c>
      <c r="E1178" s="254" t="str">
        <f>vlookup(C1178,'Master data'!$A$1:$C$29,3,0)</f>
        <v>Biến phí</v>
      </c>
      <c r="F1178" s="254" t="str">
        <f>vlookup(C1178,'Master data'!$A$1:$C$29,2,0)</f>
        <v>Chi phí bán hàng</v>
      </c>
    </row>
    <row r="1179" ht="21.0" hidden="1" customHeight="1" outlineLevel="1">
      <c r="A1179" s="165" t="s">
        <v>3253</v>
      </c>
      <c r="B1179" s="293" t="s">
        <v>3208</v>
      </c>
      <c r="C1179" s="284" t="s">
        <v>17</v>
      </c>
      <c r="D1179" s="286">
        <v>6.81943394E8</v>
      </c>
      <c r="E1179" s="254" t="str">
        <f>vlookup(C1179,'Master data'!$A$1:$C$29,3,0)</f>
        <v>Biến phí</v>
      </c>
      <c r="F1179" s="254" t="str">
        <f>vlookup(C1179,'Master data'!$A$1:$C$29,2,0)</f>
        <v>Chi phí bán hàng</v>
      </c>
    </row>
    <row r="1180" ht="21.0" hidden="1" customHeight="1" outlineLevel="1">
      <c r="A1180" s="165" t="s">
        <v>3253</v>
      </c>
      <c r="B1180" s="293" t="s">
        <v>106</v>
      </c>
      <c r="C1180" s="284" t="s">
        <v>106</v>
      </c>
      <c r="D1180" s="286">
        <v>5837797.0</v>
      </c>
      <c r="E1180" s="254" t="str">
        <f>vlookup(C1180,'Master data'!$A$1:$C$29,3,0)</f>
        <v>Biến phí</v>
      </c>
      <c r="F1180" s="254" t="str">
        <f>vlookup(C1180,'Master data'!$A$1:$C$29,2,0)</f>
        <v>Chi phí bán hàng</v>
      </c>
    </row>
    <row r="1181" ht="21.0" hidden="1" customHeight="1" outlineLevel="1">
      <c r="A1181" s="165" t="s">
        <v>3253</v>
      </c>
      <c r="B1181" s="293" t="s">
        <v>3871</v>
      </c>
      <c r="C1181" s="284" t="s">
        <v>118</v>
      </c>
      <c r="D1181" s="286">
        <v>6623000.0</v>
      </c>
      <c r="E1181" s="254" t="str">
        <f>vlookup(C1181,'Master data'!$A$1:$C$29,3,0)</f>
        <v>Định phí</v>
      </c>
      <c r="F1181" s="254" t="str">
        <f>vlookup(C1181,'Master data'!$A$1:$C$29,2,0)</f>
        <v>Chi phí hành chính</v>
      </c>
    </row>
    <row r="1182" ht="21.0" hidden="1" customHeight="1" outlineLevel="1">
      <c r="A1182" s="165" t="s">
        <v>3253</v>
      </c>
      <c r="B1182" s="293" t="s">
        <v>109</v>
      </c>
      <c r="C1182" s="284" t="s">
        <v>109</v>
      </c>
      <c r="D1182" s="286">
        <v>4.84209004E8</v>
      </c>
      <c r="E1182" s="254" t="str">
        <f>vlookup(C1182,'Master data'!$A$1:$C$29,3,0)</f>
        <v>Định phí</v>
      </c>
      <c r="F1182" s="254" t="str">
        <f>vlookup(C1182,'Master data'!$A$1:$C$29,2,0)</f>
        <v>Chi phí QLDN</v>
      </c>
    </row>
    <row r="1183" ht="21.0" hidden="1" customHeight="1" outlineLevel="1">
      <c r="A1183" s="165" t="s">
        <v>3253</v>
      </c>
      <c r="B1183" s="293" t="s">
        <v>3210</v>
      </c>
      <c r="C1183" s="284" t="s">
        <v>120</v>
      </c>
      <c r="D1183" s="286">
        <v>1.28489333E8</v>
      </c>
      <c r="E1183" s="254" t="str">
        <f>vlookup(C1183,'Master data'!$A$1:$C$29,3,0)</f>
        <v>Định phí</v>
      </c>
      <c r="F1183" s="254" t="str">
        <f>vlookup(C1183,'Master data'!$A$1:$C$29,2,0)</f>
        <v>Chi phí QLDN</v>
      </c>
    </row>
    <row r="1184" ht="21.0" hidden="1" customHeight="1" outlineLevel="1">
      <c r="A1184" s="165" t="s">
        <v>3253</v>
      </c>
      <c r="B1184" s="293" t="s">
        <v>121</v>
      </c>
      <c r="C1184" s="284" t="s">
        <v>121</v>
      </c>
      <c r="D1184" s="286">
        <v>2.893824E7</v>
      </c>
      <c r="E1184" s="254" t="str">
        <f>vlookup(C1184,'Master data'!$A$1:$C$29,3,0)</f>
        <v>Định phí</v>
      </c>
      <c r="F1184" s="254" t="str">
        <f>vlookup(C1184,'Master data'!$A$1:$C$29,2,0)</f>
        <v>Chi phí QLDN</v>
      </c>
    </row>
    <row r="1185" ht="21.0" hidden="1" customHeight="1" outlineLevel="1">
      <c r="A1185" s="165" t="s">
        <v>3253</v>
      </c>
      <c r="B1185" s="293" t="s">
        <v>3887</v>
      </c>
      <c r="C1185" s="284" t="s">
        <v>123</v>
      </c>
      <c r="D1185" s="286">
        <v>2.5E7</v>
      </c>
      <c r="E1185" s="254" t="str">
        <f>vlookup(C1185,'Master data'!$A$1:$C$29,3,0)</f>
        <v>Định phí</v>
      </c>
      <c r="F1185" s="254" t="str">
        <f>vlookup(C1185,'Master data'!$A$1:$C$29,2,0)</f>
        <v>Chi phí QLDN</v>
      </c>
    </row>
    <row r="1186" ht="21.0" hidden="1" customHeight="1" outlineLevel="1">
      <c r="A1186" s="165" t="s">
        <v>3253</v>
      </c>
      <c r="B1186" s="292" t="s">
        <v>3212</v>
      </c>
      <c r="C1186" s="284" t="s">
        <v>112</v>
      </c>
      <c r="D1186" s="286">
        <v>1.2E7</v>
      </c>
      <c r="E1186" s="258" t="str">
        <f>vlookup(C1186,'Master data'!$A$1:$C$29,3,0)</f>
        <v>Biến phí</v>
      </c>
      <c r="F1186" s="258" t="str">
        <f>vlookup(C1186,'Master data'!$A$1:$C$29,2,0)</f>
        <v>Chi phí hành chính</v>
      </c>
    </row>
    <row r="1187" ht="21.0" hidden="1" customHeight="1" outlineLevel="1">
      <c r="A1187" s="165" t="s">
        <v>3253</v>
      </c>
      <c r="B1187" s="293" t="s">
        <v>3221</v>
      </c>
      <c r="C1187" s="284" t="s">
        <v>112</v>
      </c>
      <c r="D1187" s="286">
        <v>0.0</v>
      </c>
      <c r="E1187" s="254" t="str">
        <f>vlookup(C1187,'Master data'!$A$1:$C$29,3,0)</f>
        <v>Biến phí</v>
      </c>
      <c r="F1187" s="254" t="str">
        <f>vlookup(C1187,'Master data'!$A$1:$C$29,2,0)</f>
        <v>Chi phí hành chính</v>
      </c>
    </row>
    <row r="1188" ht="21.0" hidden="1" customHeight="1" outlineLevel="1">
      <c r="A1188" s="165" t="s">
        <v>3253</v>
      </c>
      <c r="B1188" s="292" t="s">
        <v>3924</v>
      </c>
      <c r="C1188" s="284" t="s">
        <v>99</v>
      </c>
      <c r="D1188" s="286">
        <v>3.1877E7</v>
      </c>
      <c r="E1188" s="258" t="str">
        <f>vlookup(C1188,'Master data'!$A$1:$C$29,3,0)</f>
        <v>Biến phí</v>
      </c>
      <c r="F1188" s="258" t="str">
        <f>vlookup(C1188,'Master data'!$A$1:$C$29,2,0)</f>
        <v>Chi phí giá vốn</v>
      </c>
    </row>
    <row r="1189" ht="21.0" hidden="1" customHeight="1" outlineLevel="1">
      <c r="A1189" s="165" t="s">
        <v>3253</v>
      </c>
      <c r="B1189" s="293" t="s">
        <v>3925</v>
      </c>
      <c r="C1189" s="284" t="s">
        <v>99</v>
      </c>
      <c r="D1189" s="286">
        <v>2.8857E7</v>
      </c>
      <c r="E1189" s="254" t="str">
        <f>vlookup(C1189,'Master data'!$A$1:$C$29,3,0)</f>
        <v>Biến phí</v>
      </c>
      <c r="F1189" s="254" t="str">
        <f>vlookup(C1189,'Master data'!$A$1:$C$29,2,0)</f>
        <v>Chi phí giá vốn</v>
      </c>
    </row>
    <row r="1190" ht="21.0" hidden="1" customHeight="1" outlineLevel="1">
      <c r="A1190" s="165" t="s">
        <v>3253</v>
      </c>
      <c r="B1190" s="292" t="s">
        <v>3926</v>
      </c>
      <c r="C1190" s="284" t="s">
        <v>99</v>
      </c>
      <c r="D1190" s="286">
        <v>2.31E7</v>
      </c>
      <c r="E1190" s="258" t="str">
        <f>vlookup(C1190,'Master data'!$A$1:$C$29,3,0)</f>
        <v>Biến phí</v>
      </c>
      <c r="F1190" s="258" t="str">
        <f>vlookup(C1190,'Master data'!$A$1:$C$29,2,0)</f>
        <v>Chi phí giá vốn</v>
      </c>
    </row>
    <row r="1191" ht="21.0" hidden="1" customHeight="1" outlineLevel="1">
      <c r="A1191" s="165" t="s">
        <v>3253</v>
      </c>
      <c r="B1191" s="293" t="s">
        <v>3601</v>
      </c>
      <c r="C1191" s="284" t="s">
        <v>99</v>
      </c>
      <c r="D1191" s="286">
        <v>3.675E7</v>
      </c>
      <c r="E1191" s="254" t="str">
        <f>vlookup(C1191,'Master data'!$A$1:$C$29,3,0)</f>
        <v>Biến phí</v>
      </c>
      <c r="F1191" s="254" t="str">
        <f>vlookup(C1191,'Master data'!$A$1:$C$29,2,0)</f>
        <v>Chi phí giá vốn</v>
      </c>
    </row>
    <row r="1192" ht="21.0" hidden="1" customHeight="1" outlineLevel="1">
      <c r="A1192" s="165" t="s">
        <v>3253</v>
      </c>
      <c r="B1192" s="292" t="s">
        <v>3880</v>
      </c>
      <c r="C1192" s="284" t="s">
        <v>99</v>
      </c>
      <c r="D1192" s="286">
        <v>2.3436E7</v>
      </c>
      <c r="E1192" s="258" t="str">
        <f>vlookup(C1192,'Master data'!$A$1:$C$29,3,0)</f>
        <v>Biến phí</v>
      </c>
      <c r="F1192" s="258" t="str">
        <f>vlookup(C1192,'Master data'!$A$1:$C$29,2,0)</f>
        <v>Chi phí giá vốn</v>
      </c>
    </row>
    <row r="1193" ht="21.0" hidden="1" customHeight="1" outlineLevel="1">
      <c r="A1193" s="165" t="s">
        <v>3253</v>
      </c>
      <c r="B1193" s="293" t="s">
        <v>3927</v>
      </c>
      <c r="C1193" s="284" t="s">
        <v>99</v>
      </c>
      <c r="D1193" s="286">
        <v>3200000.0</v>
      </c>
      <c r="E1193" s="254" t="str">
        <f>vlookup(C1193,'Master data'!$A$1:$C$29,3,0)</f>
        <v>Biến phí</v>
      </c>
      <c r="F1193" s="254" t="str">
        <f>vlookup(C1193,'Master data'!$A$1:$C$29,2,0)</f>
        <v>Chi phí giá vốn</v>
      </c>
    </row>
    <row r="1194" ht="21.0" hidden="1" customHeight="1" outlineLevel="1">
      <c r="A1194" s="165" t="s">
        <v>3253</v>
      </c>
      <c r="B1194" s="292" t="s">
        <v>591</v>
      </c>
      <c r="C1194" s="284" t="s">
        <v>111</v>
      </c>
      <c r="D1194" s="286">
        <v>1.0E8</v>
      </c>
      <c r="E1194" s="258" t="str">
        <f>vlookup(C1194,'Master data'!$A$1:$C$29,3,0)</f>
        <v>Định phí</v>
      </c>
      <c r="F1194" s="258" t="str">
        <f>vlookup(C1194,'Master data'!$A$1:$C$29,2,0)</f>
        <v>Chi phí khác</v>
      </c>
    </row>
    <row r="1195" ht="21.0" hidden="1" customHeight="1" outlineLevel="1">
      <c r="A1195" s="165" t="s">
        <v>3253</v>
      </c>
      <c r="B1195" s="293" t="s">
        <v>3225</v>
      </c>
      <c r="C1195" s="284" t="s">
        <v>119</v>
      </c>
      <c r="D1195" s="286">
        <v>0.0</v>
      </c>
      <c r="E1195" s="254" t="str">
        <f>vlookup(C1195,'Master data'!$A$1:$C$29,3,0)</f>
        <v>Định phí</v>
      </c>
      <c r="F1195" s="254" t="str">
        <f>vlookup(C1195,'Master data'!$A$1:$C$29,2,0)</f>
        <v>Chi phí khác</v>
      </c>
    </row>
    <row r="1196" ht="21.0" hidden="1" customHeight="1" outlineLevel="1">
      <c r="A1196" s="165" t="s">
        <v>3253</v>
      </c>
      <c r="B1196" s="292" t="s">
        <v>70</v>
      </c>
      <c r="C1196" s="284" t="s">
        <v>70</v>
      </c>
      <c r="D1196" s="286">
        <v>4.5629917E7</v>
      </c>
      <c r="E1196" s="258" t="str">
        <f>vlookup(C1196,'Master data'!$A$1:$C$29,3,0)</f>
        <v>Chi phí khác</v>
      </c>
      <c r="F1196" s="258" t="str">
        <f>vlookup(C1196,'Master data'!$A$1:$C$29,2,0)</f>
        <v>Chi phí khác</v>
      </c>
    </row>
    <row r="1197" ht="21.0" hidden="1" customHeight="1" outlineLevel="1">
      <c r="A1197" s="165" t="s">
        <v>3253</v>
      </c>
      <c r="B1197" s="293" t="s">
        <v>3218</v>
      </c>
      <c r="C1197" s="284" t="s">
        <v>122</v>
      </c>
      <c r="D1197" s="286">
        <v>1.7762667E7</v>
      </c>
      <c r="E1197" s="254" t="str">
        <f>vlookup(C1197,'Master data'!$A$1:$C$29,3,0)</f>
        <v>Định phí</v>
      </c>
      <c r="F1197" s="254" t="str">
        <f>vlookup(C1197,'Master data'!$A$1:$C$29,2,0)</f>
        <v>Chi phí khác</v>
      </c>
    </row>
    <row r="1198" ht="21.0" hidden="1" customHeight="1" outlineLevel="1">
      <c r="A1198" s="165" t="s">
        <v>3253</v>
      </c>
      <c r="B1198" s="292" t="s">
        <v>3219</v>
      </c>
      <c r="C1198" s="284" t="s">
        <v>103</v>
      </c>
      <c r="D1198" s="286">
        <v>0.0</v>
      </c>
      <c r="E1198" s="258" t="str">
        <f>vlookup(C1198,'Master data'!$A$1:$C$29,3,0)</f>
        <v>Biến phí</v>
      </c>
      <c r="F1198" s="258" t="str">
        <f>vlookup(C1198,'Master data'!$A$1:$C$29,2,0)</f>
        <v>Chi phí bán hàng</v>
      </c>
    </row>
    <row r="1199" ht="21.0" hidden="1" customHeight="1" outlineLevel="1">
      <c r="A1199" s="173" t="s">
        <v>3253</v>
      </c>
      <c r="B1199" s="297" t="s">
        <v>3220</v>
      </c>
      <c r="C1199" s="295" t="s">
        <v>124</v>
      </c>
      <c r="D1199" s="296">
        <v>1166667.0</v>
      </c>
      <c r="E1199" s="269" t="str">
        <f>vlookup(C1199,'Master data'!$A$1:$C$29,3,0)</f>
        <v>Chi phí khác</v>
      </c>
      <c r="F1199" s="269" t="str">
        <f>vlookup(C1199,'Master data'!$A$1:$C$29,2,0)</f>
        <v>Chi phí khác</v>
      </c>
    </row>
    <row r="1200" ht="21.0" customHeight="1" collapsed="1">
      <c r="A1200" s="165" t="s">
        <v>3254</v>
      </c>
      <c r="B1200" s="274" t="s">
        <v>274</v>
      </c>
      <c r="C1200" s="252" t="s">
        <v>112</v>
      </c>
      <c r="D1200" s="276">
        <v>0.0</v>
      </c>
      <c r="E1200" s="277" t="str">
        <f>vlookup(C1200,'Master data'!$A$1:$C$29,3,0)</f>
        <v>Biến phí</v>
      </c>
      <c r="F1200" s="277" t="str">
        <f>vlookup(C1200,'Master data'!$A$1:$C$29,2,0)</f>
        <v>Chi phí hành chính</v>
      </c>
    </row>
    <row r="1201" ht="21.0" hidden="1" customHeight="1" outlineLevel="1">
      <c r="A1201" s="165" t="s">
        <v>3254</v>
      </c>
      <c r="B1201" s="270" t="s">
        <v>112</v>
      </c>
      <c r="C1201" s="291" t="s">
        <v>112</v>
      </c>
      <c r="D1201" s="271">
        <v>2.0205669E7</v>
      </c>
      <c r="E1201" s="258" t="str">
        <f>iferror(vlookup(C1201,'Master data'!$A$1:$C$29,3,0),"--")</f>
        <v>Biến phí</v>
      </c>
      <c r="F1201" s="258" t="str">
        <f>iferror(vlookup(C1201,'Master data'!$A$1:$C$29,2,0),"--")</f>
        <v>Chi phí hành chính</v>
      </c>
    </row>
    <row r="1202" ht="21.0" hidden="1" customHeight="1" outlineLevel="1">
      <c r="A1202" s="165" t="s">
        <v>3254</v>
      </c>
      <c r="B1202" s="293" t="s">
        <v>3859</v>
      </c>
      <c r="C1202" s="284" t="s">
        <v>112</v>
      </c>
      <c r="D1202" s="286">
        <v>2610667.0</v>
      </c>
      <c r="E1202" s="258" t="str">
        <f>iferror(vlookup(C1202,'Master data'!$A$1:$C$29,3,0),"--")</f>
        <v>Biến phí</v>
      </c>
      <c r="F1202" s="258" t="str">
        <f>iferror(vlookup(C1202,'Master data'!$A$1:$C$29,2,0),"--")</f>
        <v>Chi phí hành chính</v>
      </c>
    </row>
    <row r="1203" ht="21.0" hidden="1" customHeight="1" outlineLevel="1">
      <c r="A1203" s="165" t="s">
        <v>3254</v>
      </c>
      <c r="B1203" s="292" t="s">
        <v>3201</v>
      </c>
      <c r="C1203" s="284" t="s">
        <v>116</v>
      </c>
      <c r="D1203" s="286">
        <v>2.2915694E7</v>
      </c>
      <c r="E1203" s="258" t="str">
        <f>iferror(vlookup(C1203,'Master data'!$A$1:$C$29,3,0),"--")</f>
        <v>Định phí</v>
      </c>
      <c r="F1203" s="258" t="str">
        <f>iferror(vlookup(C1203,'Master data'!$A$1:$C$29,2,0),"--")</f>
        <v>Chi phí hành chính</v>
      </c>
    </row>
    <row r="1204" ht="21.0" hidden="1" customHeight="1" outlineLevel="1">
      <c r="A1204" s="165" t="s">
        <v>3254</v>
      </c>
      <c r="B1204" s="298" t="s">
        <v>3202</v>
      </c>
      <c r="C1204" s="299" t="s">
        <v>118</v>
      </c>
      <c r="D1204" s="300">
        <v>1.086568E7</v>
      </c>
      <c r="E1204" s="258" t="str">
        <f>iferror(vlookup(C1204,'Master data'!$A$1:$C$29,3,0),"--")</f>
        <v>Định phí</v>
      </c>
      <c r="F1204" s="258" t="str">
        <f>iferror(vlookup(C1204,'Master data'!$A$1:$C$29,2,0),"--")</f>
        <v>Chi phí hành chính</v>
      </c>
    </row>
    <row r="1205" ht="21.0" hidden="1" customHeight="1" outlineLevel="1">
      <c r="A1205" s="165" t="s">
        <v>3254</v>
      </c>
      <c r="B1205" s="301" t="s">
        <v>3204</v>
      </c>
      <c r="C1205" s="299" t="s">
        <v>95</v>
      </c>
      <c r="D1205" s="302">
        <v>1.29E8</v>
      </c>
      <c r="E1205" s="258" t="str">
        <f>iferror(vlookup(C1205,'Master data'!$A$1:$C$29,3,0),"--")</f>
        <v>Biến phí</v>
      </c>
      <c r="F1205" s="258" t="str">
        <f>iferror(vlookup(C1205,'Master data'!$A$1:$C$29,2,0),"--")</f>
        <v>Chi phí bán hàng</v>
      </c>
    </row>
    <row r="1206" ht="21.0" hidden="1" customHeight="1" outlineLevel="1">
      <c r="A1206" s="165" t="s">
        <v>3254</v>
      </c>
      <c r="B1206" s="298" t="s">
        <v>3205</v>
      </c>
      <c r="C1206" s="299" t="s">
        <v>114</v>
      </c>
      <c r="D1206" s="300">
        <v>3.52232E7</v>
      </c>
      <c r="E1206" s="258" t="str">
        <f>iferror(vlookup(C1206,'Master data'!$A$1:$C$29,3,0),"--")</f>
        <v>Định phí</v>
      </c>
      <c r="F1206" s="258" t="str">
        <f>iferror(vlookup(C1206,'Master data'!$A$1:$C$29,2,0),"--")</f>
        <v>Chi phí hành chính</v>
      </c>
    </row>
    <row r="1207" ht="21.0" hidden="1" customHeight="1" outlineLevel="1">
      <c r="A1207" s="165" t="s">
        <v>3254</v>
      </c>
      <c r="B1207" s="301" t="s">
        <v>97</v>
      </c>
      <c r="C1207" s="299" t="s">
        <v>97</v>
      </c>
      <c r="D1207" s="302">
        <v>0.0</v>
      </c>
      <c r="E1207" s="258" t="str">
        <f>iferror(vlookup(C1207,'Master data'!$A$1:$C$29,3,0),"--")</f>
        <v>Biến phí</v>
      </c>
      <c r="F1207" s="258" t="str">
        <f>iferror(vlookup(C1207,'Master data'!$A$1:$C$29,2,0),"--")</f>
        <v>Chi phí bán hàng</v>
      </c>
    </row>
    <row r="1208" ht="21.0" hidden="1" customHeight="1" outlineLevel="1">
      <c r="A1208" s="165" t="s">
        <v>3254</v>
      </c>
      <c r="B1208" s="298" t="s">
        <v>3031</v>
      </c>
      <c r="C1208" s="299" t="s">
        <v>98</v>
      </c>
      <c r="D1208" s="300">
        <v>1.0291074E7</v>
      </c>
      <c r="E1208" s="258" t="str">
        <f>iferror(vlookup(C1208,'Master data'!$A$1:$C$29,3,0),"--")</f>
        <v>Biến phí</v>
      </c>
      <c r="F1208" s="258" t="str">
        <f>iferror(vlookup(C1208,'Master data'!$A$1:$C$29,2,0),"--")</f>
        <v>Chi phí bán hàng</v>
      </c>
    </row>
    <row r="1209" ht="21.0" hidden="1" customHeight="1" outlineLevel="1">
      <c r="A1209" s="165" t="s">
        <v>3254</v>
      </c>
      <c r="B1209" s="301" t="s">
        <v>117</v>
      </c>
      <c r="C1209" s="299" t="s">
        <v>117</v>
      </c>
      <c r="D1209" s="302">
        <v>1283000.0</v>
      </c>
      <c r="E1209" s="258" t="str">
        <f>iferror(vlookup(C1209,'Master data'!$A$1:$C$29,3,0),"--")</f>
        <v>Định phí</v>
      </c>
      <c r="F1209" s="258" t="str">
        <f>iferror(vlookup(C1209,'Master data'!$A$1:$C$29,2,0),"--")</f>
        <v>Chi phí bán hàng</v>
      </c>
    </row>
    <row r="1210" ht="21.0" hidden="1" customHeight="1" outlineLevel="1">
      <c r="A1210" s="165" t="s">
        <v>3254</v>
      </c>
      <c r="B1210" s="298" t="s">
        <v>101</v>
      </c>
      <c r="C1210" s="299" t="s">
        <v>101</v>
      </c>
      <c r="D1210" s="300">
        <v>1.8036734E7</v>
      </c>
      <c r="E1210" s="258" t="str">
        <f>iferror(vlookup(C1210,'Master data'!$A$1:$C$29,3,0),"--")</f>
        <v>Biến phí</v>
      </c>
      <c r="F1210" s="258" t="str">
        <f>iferror(vlookup(C1210,'Master data'!$A$1:$C$29,2,0),"--")</f>
        <v>Chi phí bán hàng</v>
      </c>
    </row>
    <row r="1211" ht="21.0" hidden="1" customHeight="1" outlineLevel="1">
      <c r="A1211" s="165" t="s">
        <v>3254</v>
      </c>
      <c r="B1211" s="301" t="s">
        <v>3206</v>
      </c>
      <c r="C1211" s="299" t="s">
        <v>103</v>
      </c>
      <c r="D1211" s="302">
        <v>9000000.0</v>
      </c>
      <c r="E1211" s="258" t="str">
        <f>iferror(vlookup(C1211,'Master data'!$A$1:$C$29,3,0),"--")</f>
        <v>Biến phí</v>
      </c>
      <c r="F1211" s="258" t="str">
        <f>iferror(vlookup(C1211,'Master data'!$A$1:$C$29,2,0),"--")</f>
        <v>Chi phí bán hàng</v>
      </c>
    </row>
    <row r="1212" ht="21.0" hidden="1" customHeight="1" outlineLevel="1">
      <c r="A1212" s="165" t="s">
        <v>3254</v>
      </c>
      <c r="B1212" s="298" t="s">
        <v>3207</v>
      </c>
      <c r="C1212" s="299" t="s">
        <v>104</v>
      </c>
      <c r="D1212" s="300">
        <v>0.0</v>
      </c>
      <c r="E1212" s="258" t="str">
        <f>iferror(vlookup(C1212,'Master data'!$A$1:$C$29,3,0),"--")</f>
        <v>Biến phí</v>
      </c>
      <c r="F1212" s="258" t="str">
        <f>iferror(vlookup(C1212,'Master data'!$A$1:$C$29,2,0),"--")</f>
        <v>Chi phí bán hàng</v>
      </c>
    </row>
    <row r="1213" ht="21.0" hidden="1" customHeight="1" outlineLevel="1">
      <c r="A1213" s="165" t="s">
        <v>3254</v>
      </c>
      <c r="B1213" s="301" t="s">
        <v>105</v>
      </c>
      <c r="C1213" s="299" t="s">
        <v>105</v>
      </c>
      <c r="D1213" s="302">
        <v>0.0</v>
      </c>
      <c r="E1213" s="258" t="str">
        <f>iferror(vlookup(C1213,'Master data'!$A$1:$C$29,3,0),"--")</f>
        <v>Biến phí</v>
      </c>
      <c r="F1213" s="258" t="str">
        <f>iferror(vlookup(C1213,'Master data'!$A$1:$C$29,2,0),"--")</f>
        <v>Chi phí bán hàng</v>
      </c>
    </row>
    <row r="1214" ht="21.0" hidden="1" customHeight="1" outlineLevel="1">
      <c r="A1214" s="165" t="s">
        <v>3254</v>
      </c>
      <c r="B1214" s="298" t="s">
        <v>3208</v>
      </c>
      <c r="C1214" s="299" t="s">
        <v>17</v>
      </c>
      <c r="D1214" s="300">
        <v>6.14242726E8</v>
      </c>
      <c r="E1214" s="258" t="str">
        <f>iferror(vlookup(C1214,'Master data'!$A$1:$C$29,3,0),"--")</f>
        <v>Biến phí</v>
      </c>
      <c r="F1214" s="258" t="str">
        <f>iferror(vlookup(C1214,'Master data'!$A$1:$C$29,2,0),"--")</f>
        <v>Chi phí bán hàng</v>
      </c>
    </row>
    <row r="1215" ht="21.0" hidden="1" customHeight="1" outlineLevel="1">
      <c r="A1215" s="165" t="s">
        <v>3254</v>
      </c>
      <c r="B1215" s="301" t="s">
        <v>106</v>
      </c>
      <c r="C1215" s="299" t="s">
        <v>106</v>
      </c>
      <c r="D1215" s="302">
        <v>6790734.0</v>
      </c>
      <c r="E1215" s="258" t="str">
        <f>iferror(vlookup(C1215,'Master data'!$A$1:$C$29,3,0),"--")</f>
        <v>Biến phí</v>
      </c>
      <c r="F1215" s="258" t="str">
        <f>iferror(vlookup(C1215,'Master data'!$A$1:$C$29,2,0),"--")</f>
        <v>Chi phí bán hàng</v>
      </c>
    </row>
    <row r="1216" ht="21.0" hidden="1" customHeight="1" outlineLevel="1">
      <c r="A1216" s="165" t="s">
        <v>3254</v>
      </c>
      <c r="B1216" s="298" t="s">
        <v>3871</v>
      </c>
      <c r="C1216" s="299" t="s">
        <v>118</v>
      </c>
      <c r="D1216" s="300">
        <v>4473000.0</v>
      </c>
      <c r="E1216" s="258" t="str">
        <f>iferror(vlookup(C1216,'Master data'!$A$1:$C$29,3,0),"--")</f>
        <v>Định phí</v>
      </c>
      <c r="F1216" s="258" t="str">
        <f>iferror(vlookup(C1216,'Master data'!$A$1:$C$29,2,0),"--")</f>
        <v>Chi phí hành chính</v>
      </c>
    </row>
    <row r="1217" ht="21.0" hidden="1" customHeight="1" outlineLevel="1">
      <c r="A1217" s="165" t="s">
        <v>3254</v>
      </c>
      <c r="B1217" s="301" t="s">
        <v>109</v>
      </c>
      <c r="C1217" s="299" t="s">
        <v>109</v>
      </c>
      <c r="D1217" s="302">
        <v>4.34557392E8</v>
      </c>
      <c r="E1217" s="258" t="str">
        <f>iferror(vlookup(C1217,'Master data'!$A$1:$C$29,3,0),"--")</f>
        <v>Định phí</v>
      </c>
      <c r="F1217" s="258" t="str">
        <f>iferror(vlookup(C1217,'Master data'!$A$1:$C$29,2,0),"--")</f>
        <v>Chi phí QLDN</v>
      </c>
    </row>
    <row r="1218" ht="21.0" hidden="1" customHeight="1" outlineLevel="1">
      <c r="A1218" s="165" t="s">
        <v>3254</v>
      </c>
      <c r="B1218" s="298" t="s">
        <v>3210</v>
      </c>
      <c r="C1218" s="299" t="s">
        <v>120</v>
      </c>
      <c r="D1218" s="300">
        <v>1.2991302E8</v>
      </c>
      <c r="E1218" s="258" t="str">
        <f>iferror(vlookup(C1218,'Master data'!$A$1:$C$29,3,0),"--")</f>
        <v>Định phí</v>
      </c>
      <c r="F1218" s="258" t="str">
        <f>iferror(vlookup(C1218,'Master data'!$A$1:$C$29,2,0),"--")</f>
        <v>Chi phí QLDN</v>
      </c>
    </row>
    <row r="1219" ht="21.0" hidden="1" customHeight="1" outlineLevel="1">
      <c r="A1219" s="165" t="s">
        <v>3254</v>
      </c>
      <c r="B1219" s="301" t="s">
        <v>121</v>
      </c>
      <c r="C1219" s="299" t="s">
        <v>121</v>
      </c>
      <c r="D1219" s="302">
        <v>2.901336E7</v>
      </c>
      <c r="E1219" s="258" t="str">
        <f>iferror(vlookup(C1219,'Master data'!$A$1:$C$29,3,0),"--")</f>
        <v>Định phí</v>
      </c>
      <c r="F1219" s="258" t="str">
        <f>iferror(vlookup(C1219,'Master data'!$A$1:$C$29,2,0),"--")</f>
        <v>Chi phí QLDN</v>
      </c>
    </row>
    <row r="1220" ht="21.0" hidden="1" customHeight="1" outlineLevel="1">
      <c r="A1220" s="165" t="s">
        <v>3254</v>
      </c>
      <c r="B1220" s="298" t="s">
        <v>3887</v>
      </c>
      <c r="C1220" s="299" t="s">
        <v>123</v>
      </c>
      <c r="D1220" s="300">
        <v>2.5E7</v>
      </c>
      <c r="E1220" s="258" t="str">
        <f>iferror(vlookup(C1220,'Master data'!$A$1:$C$29,3,0),"--")</f>
        <v>Định phí</v>
      </c>
      <c r="F1220" s="258" t="str">
        <f>iferror(vlookup(C1220,'Master data'!$A$1:$C$29,2,0),"--")</f>
        <v>Chi phí QLDN</v>
      </c>
    </row>
    <row r="1221" ht="21.0" hidden="1" customHeight="1" outlineLevel="1">
      <c r="A1221" s="165" t="s">
        <v>3254</v>
      </c>
      <c r="B1221" s="301" t="s">
        <v>3212</v>
      </c>
      <c r="C1221" s="299" t="s">
        <v>112</v>
      </c>
      <c r="D1221" s="302">
        <v>1.4166667E7</v>
      </c>
      <c r="E1221" s="258" t="str">
        <f>iferror(vlookup(C1221,'Master data'!$A$1:$C$29,3,0),"--")</f>
        <v>Biến phí</v>
      </c>
      <c r="F1221" s="258" t="str">
        <f>iferror(vlookup(C1221,'Master data'!$A$1:$C$29,2,0),"--")</f>
        <v>Chi phí hành chính</v>
      </c>
    </row>
    <row r="1222" ht="21.0" hidden="1" customHeight="1" outlineLevel="1">
      <c r="A1222" s="165" t="s">
        <v>3254</v>
      </c>
      <c r="B1222" s="298" t="s">
        <v>3928</v>
      </c>
      <c r="C1222" s="299" t="s">
        <v>99</v>
      </c>
      <c r="D1222" s="300">
        <v>1.6370667E7</v>
      </c>
      <c r="E1222" s="258" t="str">
        <f>iferror(vlookup(C1222,'Master data'!$A$1:$C$29,3,0),"--")</f>
        <v>Biến phí</v>
      </c>
      <c r="F1222" s="258" t="str">
        <f>iferror(vlookup(C1222,'Master data'!$A$1:$C$29,2,0),"--")</f>
        <v>Chi phí giá vốn</v>
      </c>
    </row>
    <row r="1223" ht="21.0" hidden="1" customHeight="1" outlineLevel="1">
      <c r="A1223" s="165" t="s">
        <v>3254</v>
      </c>
      <c r="B1223" s="301" t="s">
        <v>3929</v>
      </c>
      <c r="C1223" s="299" t="s">
        <v>99</v>
      </c>
      <c r="D1223" s="302">
        <v>471000.0</v>
      </c>
      <c r="E1223" s="258" t="str">
        <f>iferror(vlookup(C1223,'Master data'!$A$1:$C$29,3,0),"--")</f>
        <v>Biến phí</v>
      </c>
      <c r="F1223" s="258" t="str">
        <f>iferror(vlookup(C1223,'Master data'!$A$1:$C$29,2,0),"--")</f>
        <v>Chi phí giá vốn</v>
      </c>
    </row>
    <row r="1224" ht="21.0" hidden="1" customHeight="1" outlineLevel="1">
      <c r="A1224" s="165" t="s">
        <v>3254</v>
      </c>
      <c r="B1224" s="298" t="s">
        <v>3930</v>
      </c>
      <c r="C1224" s="299" t="s">
        <v>99</v>
      </c>
      <c r="D1224" s="300">
        <v>138000.0</v>
      </c>
      <c r="E1224" s="258" t="str">
        <f>iferror(vlookup(C1224,'Master data'!$A$1:$C$29,3,0),"--")</f>
        <v>Biến phí</v>
      </c>
      <c r="F1224" s="258" t="str">
        <f>iferror(vlookup(C1224,'Master data'!$A$1:$C$29,2,0),"--")</f>
        <v>Chi phí giá vốn</v>
      </c>
    </row>
    <row r="1225" ht="21.0" hidden="1" customHeight="1" outlineLevel="1">
      <c r="A1225" s="303" t="s">
        <v>3254</v>
      </c>
      <c r="B1225" s="301" t="s">
        <v>3931</v>
      </c>
      <c r="C1225" s="299" t="s">
        <v>99</v>
      </c>
      <c r="D1225" s="302">
        <v>1240000.0</v>
      </c>
      <c r="E1225" s="258" t="str">
        <f>iferror(vlookup(C1225,'Master data'!$A$1:$C$29,3,0),"--")</f>
        <v>Biến phí</v>
      </c>
      <c r="F1225" s="258" t="str">
        <f>iferror(vlookup(C1225,'Master data'!$A$1:$C$29,2,0),"--")</f>
        <v>Chi phí giá vốn</v>
      </c>
    </row>
    <row r="1226" ht="21.0" hidden="1" customHeight="1" outlineLevel="1">
      <c r="A1226" s="304" t="s">
        <v>3254</v>
      </c>
      <c r="B1226" s="298" t="s">
        <v>3257</v>
      </c>
      <c r="C1226" s="299" t="s">
        <v>99</v>
      </c>
      <c r="D1226" s="300">
        <v>2.1735E7</v>
      </c>
      <c r="E1226" s="258" t="str">
        <f>iferror(vlookup(C1226,'Master data'!$A$1:$C$29,3,0),"--")</f>
        <v>Biến phí</v>
      </c>
      <c r="F1226" s="258" t="str">
        <f>iferror(vlookup(C1226,'Master data'!$A$1:$C$29,2,0),"--")</f>
        <v>Chi phí giá vốn</v>
      </c>
    </row>
    <row r="1227" ht="21.0" hidden="1" customHeight="1" outlineLevel="1">
      <c r="A1227" s="303" t="s">
        <v>3254</v>
      </c>
      <c r="B1227" s="301" t="s">
        <v>3932</v>
      </c>
      <c r="C1227" s="299" t="s">
        <v>99</v>
      </c>
      <c r="D1227" s="302">
        <v>400000.0</v>
      </c>
      <c r="E1227" s="258" t="str">
        <f>iferror(vlookup(C1227,'Master data'!$A$1:$C$29,3,0),"--")</f>
        <v>Biến phí</v>
      </c>
      <c r="F1227" s="258" t="str">
        <f>iferror(vlookup(C1227,'Master data'!$A$1:$C$29,2,0),"--")</f>
        <v>Chi phí giá vốn</v>
      </c>
    </row>
    <row r="1228" ht="21.0" hidden="1" customHeight="1" outlineLevel="1">
      <c r="A1228" s="304" t="s">
        <v>3254</v>
      </c>
      <c r="B1228" s="298" t="s">
        <v>3933</v>
      </c>
      <c r="C1228" s="299" t="s">
        <v>99</v>
      </c>
      <c r="D1228" s="300">
        <v>1.26E7</v>
      </c>
      <c r="E1228" s="258" t="str">
        <f>iferror(vlookup(C1228,'Master data'!$A$1:$C$29,3,0),"--")</f>
        <v>Biến phí</v>
      </c>
      <c r="F1228" s="258" t="str">
        <f>iferror(vlookup(C1228,'Master data'!$A$1:$C$29,2,0),"--")</f>
        <v>Chi phí giá vốn</v>
      </c>
    </row>
    <row r="1229" ht="21.0" hidden="1" customHeight="1" outlineLevel="1">
      <c r="A1229" s="303" t="s">
        <v>3254</v>
      </c>
      <c r="B1229" s="301" t="s">
        <v>1203</v>
      </c>
      <c r="C1229" s="299" t="s">
        <v>99</v>
      </c>
      <c r="D1229" s="302">
        <v>7619000.0</v>
      </c>
      <c r="E1229" s="258" t="str">
        <f>iferror(vlookup(C1229,'Master data'!$A$1:$C$29,3,0),"--")</f>
        <v>Biến phí</v>
      </c>
      <c r="F1229" s="258" t="str">
        <f>iferror(vlookup(C1229,'Master data'!$A$1:$C$29,2,0),"--")</f>
        <v>Chi phí giá vốn</v>
      </c>
    </row>
    <row r="1230" ht="21.0" hidden="1" customHeight="1" outlineLevel="1">
      <c r="A1230" s="304" t="s">
        <v>3254</v>
      </c>
      <c r="B1230" s="298" t="s">
        <v>3934</v>
      </c>
      <c r="C1230" s="299" t="s">
        <v>99</v>
      </c>
      <c r="D1230" s="300">
        <v>2.5263E7</v>
      </c>
      <c r="E1230" s="258" t="str">
        <f>iferror(vlookup(C1230,'Master data'!$A$1:$C$29,3,0),"--")</f>
        <v>Biến phí</v>
      </c>
      <c r="F1230" s="258" t="str">
        <f>iferror(vlookup(C1230,'Master data'!$A$1:$C$29,2,0),"--")</f>
        <v>Chi phí giá vốn</v>
      </c>
    </row>
    <row r="1231" ht="21.0" hidden="1" customHeight="1" outlineLevel="1">
      <c r="A1231" s="303" t="s">
        <v>3254</v>
      </c>
      <c r="B1231" s="301" t="s">
        <v>3935</v>
      </c>
      <c r="C1231" s="299" t="s">
        <v>99</v>
      </c>
      <c r="D1231" s="302">
        <v>1.162E7</v>
      </c>
      <c r="E1231" s="258" t="str">
        <f>iferror(vlookup(C1231,'Master data'!$A$1:$C$29,3,0),"--")</f>
        <v>Biến phí</v>
      </c>
      <c r="F1231" s="258" t="str">
        <f>iferror(vlookup(C1231,'Master data'!$A$1:$C$29,2,0),"--")</f>
        <v>Chi phí giá vốn</v>
      </c>
    </row>
    <row r="1232" ht="21.0" hidden="1" customHeight="1" outlineLevel="1">
      <c r="A1232" s="304" t="s">
        <v>3254</v>
      </c>
      <c r="B1232" s="298" t="s">
        <v>3936</v>
      </c>
      <c r="C1232" s="299" t="s">
        <v>99</v>
      </c>
      <c r="D1232" s="300">
        <v>2.5672E7</v>
      </c>
      <c r="E1232" s="258" t="str">
        <f>iferror(vlookup(C1232,'Master data'!$A$1:$C$29,3,0),"--")</f>
        <v>Biến phí</v>
      </c>
      <c r="F1232" s="258" t="str">
        <f>iferror(vlookup(C1232,'Master data'!$A$1:$C$29,2,0),"--")</f>
        <v>Chi phí giá vốn</v>
      </c>
    </row>
    <row r="1233" ht="21.0" hidden="1" customHeight="1" outlineLevel="1">
      <c r="A1233" s="303" t="s">
        <v>3254</v>
      </c>
      <c r="B1233" s="301" t="s">
        <v>3937</v>
      </c>
      <c r="C1233" s="299" t="s">
        <v>99</v>
      </c>
      <c r="D1233" s="302">
        <v>4.75E7</v>
      </c>
      <c r="E1233" s="258" t="str">
        <f>iferror(vlookup(C1233,'Master data'!$A$1:$C$29,3,0),"--")</f>
        <v>Biến phí</v>
      </c>
      <c r="F1233" s="258" t="str">
        <f>iferror(vlookup(C1233,'Master data'!$A$1:$C$29,2,0),"--")</f>
        <v>Chi phí giá vốn</v>
      </c>
    </row>
    <row r="1234" ht="21.0" hidden="1" customHeight="1" outlineLevel="1">
      <c r="A1234" s="304" t="s">
        <v>3254</v>
      </c>
      <c r="B1234" s="298" t="s">
        <v>591</v>
      </c>
      <c r="C1234" s="299" t="s">
        <v>111</v>
      </c>
      <c r="D1234" s="300">
        <v>1.0E8</v>
      </c>
      <c r="E1234" s="258" t="str">
        <f>iferror(vlookup(C1234,'Master data'!$A$1:$C$29,3,0),"--")</f>
        <v>Định phí</v>
      </c>
      <c r="F1234" s="258" t="str">
        <f>iferror(vlookup(C1234,'Master data'!$A$1:$C$29,2,0),"--")</f>
        <v>Chi phí khác</v>
      </c>
    </row>
    <row r="1235" ht="21.0" hidden="1" customHeight="1" outlineLevel="1">
      <c r="A1235" s="303" t="s">
        <v>3254</v>
      </c>
      <c r="B1235" s="301" t="s">
        <v>3225</v>
      </c>
      <c r="C1235" s="299" t="s">
        <v>119</v>
      </c>
      <c r="D1235" s="302">
        <v>0.0</v>
      </c>
      <c r="E1235" s="258" t="str">
        <f>iferror(vlookup(C1235,'Master data'!$A$1:$C$29,3,0),"--")</f>
        <v>Định phí</v>
      </c>
      <c r="F1235" s="258" t="str">
        <f>iferror(vlookup(C1235,'Master data'!$A$1:$C$29,2,0),"--")</f>
        <v>Chi phí khác</v>
      </c>
    </row>
    <row r="1236" ht="21.0" hidden="1" customHeight="1" outlineLevel="1">
      <c r="A1236" s="304" t="s">
        <v>3254</v>
      </c>
      <c r="B1236" s="298" t="s">
        <v>70</v>
      </c>
      <c r="C1236" s="299" t="s">
        <v>70</v>
      </c>
      <c r="D1236" s="300">
        <v>6833001.0</v>
      </c>
      <c r="E1236" s="258" t="str">
        <f>iferror(vlookup(C1236,'Master data'!$A$1:$C$29,3,0),"--")</f>
        <v>Chi phí khác</v>
      </c>
      <c r="F1236" s="258" t="str">
        <f>iferror(vlookup(C1236,'Master data'!$A$1:$C$29,2,0),"--")</f>
        <v>Chi phí khác</v>
      </c>
    </row>
    <row r="1237" ht="21.0" hidden="1" customHeight="1" outlineLevel="1">
      <c r="A1237" s="303" t="s">
        <v>3254</v>
      </c>
      <c r="B1237" s="301" t="s">
        <v>3218</v>
      </c>
      <c r="C1237" s="299" t="s">
        <v>122</v>
      </c>
      <c r="D1237" s="302">
        <v>3191667.0</v>
      </c>
      <c r="E1237" s="258" t="str">
        <f>iferror(vlookup(C1237,'Master data'!$A$1:$C$29,3,0),"--")</f>
        <v>Định phí</v>
      </c>
      <c r="F1237" s="258" t="str">
        <f>iferror(vlookup(C1237,'Master data'!$A$1:$C$29,2,0),"--")</f>
        <v>Chi phí khác</v>
      </c>
    </row>
    <row r="1238" ht="21.0" hidden="1" customHeight="1" outlineLevel="1">
      <c r="A1238" s="304" t="s">
        <v>3254</v>
      </c>
      <c r="B1238" s="298" t="s">
        <v>3219</v>
      </c>
      <c r="C1238" s="299" t="s">
        <v>103</v>
      </c>
      <c r="D1238" s="300">
        <v>0.0</v>
      </c>
      <c r="E1238" s="258" t="str">
        <f>iferror(vlookup(C1238,'Master data'!$A$1:$C$29,3,0),"--")</f>
        <v>Biến phí</v>
      </c>
      <c r="F1238" s="258" t="str">
        <f>iferror(vlookup(C1238,'Master data'!$A$1:$C$29,2,0),"--")</f>
        <v>Chi phí bán hàng</v>
      </c>
    </row>
    <row r="1239" ht="21.0" hidden="1" customHeight="1" outlineLevel="1">
      <c r="A1239" s="305" t="s">
        <v>3254</v>
      </c>
      <c r="B1239" s="306" t="s">
        <v>3220</v>
      </c>
      <c r="C1239" s="307" t="s">
        <v>124</v>
      </c>
      <c r="D1239" s="308">
        <v>1000000.0</v>
      </c>
      <c r="E1239" s="264" t="str">
        <f>iferror(vlookup(C1239,'Master data'!$A$1:$C$29,3,0),"--")</f>
        <v>Chi phí khác</v>
      </c>
      <c r="F1239" s="264" t="str">
        <f>iferror(vlookup(C1239,'Master data'!$A$1:$C$29,2,0),"--")</f>
        <v>Chi phí khác</v>
      </c>
    </row>
    <row r="1240" ht="21.0" customHeight="1" collapsed="1">
      <c r="A1240" s="309" t="s">
        <v>3261</v>
      </c>
      <c r="B1240" s="274" t="s">
        <v>274</v>
      </c>
      <c r="C1240" s="252" t="s">
        <v>112</v>
      </c>
      <c r="D1240" s="276">
        <v>0.0</v>
      </c>
      <c r="E1240" s="277" t="str">
        <f>vlookup(C1240,'Master data'!$A$1:$C$29,3,0)</f>
        <v>Biến phí</v>
      </c>
      <c r="F1240" s="277" t="str">
        <f>vlookup(C1240,'Master data'!$A$1:$C$29,2,0)</f>
        <v>Chi phí hành chính</v>
      </c>
    </row>
    <row r="1241" ht="21.0" hidden="1" customHeight="1" outlineLevel="1">
      <c r="A1241" s="304" t="s">
        <v>3261</v>
      </c>
      <c r="B1241" s="298" t="s">
        <v>112</v>
      </c>
      <c r="C1241" s="299" t="s">
        <v>112</v>
      </c>
      <c r="D1241" s="300">
        <v>2.9282003E7</v>
      </c>
      <c r="E1241" s="258" t="str">
        <f>iferror(vlookup(C1241,'Master data'!$A$1:$C$29,3,0),"--")</f>
        <v>Biến phí</v>
      </c>
      <c r="F1241" s="258" t="str">
        <f>iferror(vlookup(C1241,'Master data'!$A$1:$C$29,2,0),"--")</f>
        <v>Chi phí hành chính</v>
      </c>
    </row>
    <row r="1242" ht="21.0" hidden="1" customHeight="1" outlineLevel="1">
      <c r="A1242" s="303" t="s">
        <v>3261</v>
      </c>
      <c r="B1242" s="301" t="s">
        <v>3859</v>
      </c>
      <c r="C1242" s="299" t="s">
        <v>112</v>
      </c>
      <c r="D1242" s="302">
        <v>3170334.0</v>
      </c>
      <c r="E1242" s="258" t="str">
        <f>iferror(vlookup(C1242,'Master data'!$A$1:$C$29,3,0),"--")</f>
        <v>Biến phí</v>
      </c>
      <c r="F1242" s="258" t="str">
        <f>iferror(vlookup(C1242,'Master data'!$A$1:$C$29,2,0),"--")</f>
        <v>Chi phí hành chính</v>
      </c>
    </row>
    <row r="1243" ht="21.0" hidden="1" customHeight="1" outlineLevel="1">
      <c r="A1243" s="303" t="s">
        <v>3261</v>
      </c>
      <c r="B1243" s="298" t="s">
        <v>3201</v>
      </c>
      <c r="C1243" s="299" t="s">
        <v>116</v>
      </c>
      <c r="D1243" s="300">
        <v>2.6520745E7</v>
      </c>
      <c r="E1243" s="258" t="str">
        <f>iferror(vlookup(C1243,'Master data'!$A$1:$C$29,3,0),"--")</f>
        <v>Định phí</v>
      </c>
      <c r="F1243" s="258" t="str">
        <f>iferror(vlookup(C1243,'Master data'!$A$1:$C$29,2,0),"--")</f>
        <v>Chi phí hành chính</v>
      </c>
    </row>
    <row r="1244" ht="21.0" hidden="1" customHeight="1" outlineLevel="1">
      <c r="A1244" s="303" t="s">
        <v>3261</v>
      </c>
      <c r="B1244" s="301" t="s">
        <v>3202</v>
      </c>
      <c r="C1244" s="299" t="s">
        <v>118</v>
      </c>
      <c r="D1244" s="302">
        <v>2.1598935E7</v>
      </c>
      <c r="E1244" s="258" t="str">
        <f>iferror(vlookup(C1244,'Master data'!$A$1:$C$29,3,0),"--")</f>
        <v>Định phí</v>
      </c>
      <c r="F1244" s="258" t="str">
        <f>iferror(vlookup(C1244,'Master data'!$A$1:$C$29,2,0),"--")</f>
        <v>Chi phí hành chính</v>
      </c>
    </row>
    <row r="1245" ht="21.0" hidden="1" customHeight="1" outlineLevel="1">
      <c r="A1245" s="303" t="s">
        <v>3261</v>
      </c>
      <c r="B1245" s="298" t="s">
        <v>3203</v>
      </c>
      <c r="C1245" s="299" t="s">
        <v>107</v>
      </c>
      <c r="D1245" s="300">
        <v>1.9E7</v>
      </c>
      <c r="E1245" s="258" t="str">
        <f>iferror(vlookup(C1245,'Master data'!$A$1:$C$29,3,0),"--")</f>
        <v>Biến phí</v>
      </c>
      <c r="F1245" s="258" t="str">
        <f>iferror(vlookup(C1245,'Master data'!$A$1:$C$29,2,0),"--")</f>
        <v>Chi phí bán hàng</v>
      </c>
    </row>
    <row r="1246" ht="21.0" hidden="1" customHeight="1" outlineLevel="1">
      <c r="A1246" s="303" t="s">
        <v>3261</v>
      </c>
      <c r="B1246" s="301" t="s">
        <v>3204</v>
      </c>
      <c r="C1246" s="299" t="s">
        <v>95</v>
      </c>
      <c r="D1246" s="302">
        <v>1.75E8</v>
      </c>
      <c r="E1246" s="258" t="str">
        <f>iferror(vlookup(C1246,'Master data'!$A$1:$C$29,3,0),"--")</f>
        <v>Biến phí</v>
      </c>
      <c r="F1246" s="258" t="str">
        <f>iferror(vlookup(C1246,'Master data'!$A$1:$C$29,2,0),"--")</f>
        <v>Chi phí bán hàng</v>
      </c>
    </row>
    <row r="1247" ht="21.0" hidden="1" customHeight="1" outlineLevel="1">
      <c r="A1247" s="303" t="s">
        <v>3261</v>
      </c>
      <c r="B1247" s="298" t="s">
        <v>3205</v>
      </c>
      <c r="C1247" s="299" t="s">
        <v>114</v>
      </c>
      <c r="D1247" s="300">
        <v>1.7825E7</v>
      </c>
      <c r="E1247" s="258" t="str">
        <f>iferror(vlookup(C1247,'Master data'!$A$1:$C$29,3,0),"--")</f>
        <v>Định phí</v>
      </c>
      <c r="F1247" s="258" t="str">
        <f>iferror(vlookup(C1247,'Master data'!$A$1:$C$29,2,0),"--")</f>
        <v>Chi phí hành chính</v>
      </c>
    </row>
    <row r="1248" ht="21.0" hidden="1" customHeight="1" outlineLevel="1">
      <c r="A1248" s="303" t="s">
        <v>3261</v>
      </c>
      <c r="B1248" s="301" t="s">
        <v>97</v>
      </c>
      <c r="C1248" s="299" t="s">
        <v>97</v>
      </c>
      <c r="D1248" s="302">
        <v>0.0</v>
      </c>
      <c r="E1248" s="258" t="str">
        <f>iferror(vlookup(C1248,'Master data'!$A$1:$C$29,3,0),"--")</f>
        <v>Biến phí</v>
      </c>
      <c r="F1248" s="258" t="str">
        <f>iferror(vlookup(C1248,'Master data'!$A$1:$C$29,2,0),"--")</f>
        <v>Chi phí bán hàng</v>
      </c>
    </row>
    <row r="1249" ht="21.0" hidden="1" customHeight="1" outlineLevel="1">
      <c r="A1249" s="303" t="s">
        <v>3261</v>
      </c>
      <c r="B1249" s="298" t="s">
        <v>3031</v>
      </c>
      <c r="C1249" s="299" t="s">
        <v>98</v>
      </c>
      <c r="D1249" s="300">
        <v>1.1399934E7</v>
      </c>
      <c r="E1249" s="258" t="str">
        <f>iferror(vlookup(C1249,'Master data'!$A$1:$C$29,3,0),"--")</f>
        <v>Biến phí</v>
      </c>
      <c r="F1249" s="258" t="str">
        <f>iferror(vlookup(C1249,'Master data'!$A$1:$C$29,2,0),"--")</f>
        <v>Chi phí bán hàng</v>
      </c>
    </row>
    <row r="1250" ht="21.0" hidden="1" customHeight="1" outlineLevel="1">
      <c r="A1250" s="303" t="s">
        <v>3261</v>
      </c>
      <c r="B1250" s="301" t="s">
        <v>117</v>
      </c>
      <c r="C1250" s="299" t="s">
        <v>117</v>
      </c>
      <c r="D1250" s="302">
        <v>0.0</v>
      </c>
      <c r="E1250" s="258" t="str">
        <f>iferror(vlookup(C1250,'Master data'!$A$1:$C$29,3,0),"--")</f>
        <v>Định phí</v>
      </c>
      <c r="F1250" s="258" t="str">
        <f>iferror(vlookup(C1250,'Master data'!$A$1:$C$29,2,0),"--")</f>
        <v>Chi phí bán hàng</v>
      </c>
    </row>
    <row r="1251" ht="21.0" hidden="1" customHeight="1" outlineLevel="1">
      <c r="A1251" s="303" t="s">
        <v>3261</v>
      </c>
      <c r="B1251" s="298" t="s">
        <v>101</v>
      </c>
      <c r="C1251" s="299" t="s">
        <v>101</v>
      </c>
      <c r="D1251" s="300">
        <v>8.335E7</v>
      </c>
      <c r="E1251" s="258" t="str">
        <f>iferror(vlookup(C1251,'Master data'!$A$1:$C$29,3,0),"--")</f>
        <v>Biến phí</v>
      </c>
      <c r="F1251" s="258" t="str">
        <f>iferror(vlookup(C1251,'Master data'!$A$1:$C$29,2,0),"--")</f>
        <v>Chi phí bán hàng</v>
      </c>
    </row>
    <row r="1252" ht="21.0" hidden="1" customHeight="1" outlineLevel="1">
      <c r="A1252" s="303" t="s">
        <v>3261</v>
      </c>
      <c r="B1252" s="301" t="s">
        <v>3206</v>
      </c>
      <c r="C1252" s="299" t="s">
        <v>103</v>
      </c>
      <c r="D1252" s="302">
        <v>7000000.0</v>
      </c>
      <c r="E1252" s="258" t="str">
        <f>iferror(vlookup(C1252,'Master data'!$A$1:$C$29,3,0),"--")</f>
        <v>Biến phí</v>
      </c>
      <c r="F1252" s="258" t="str">
        <f>iferror(vlookup(C1252,'Master data'!$A$1:$C$29,2,0),"--")</f>
        <v>Chi phí bán hàng</v>
      </c>
    </row>
    <row r="1253" ht="21.0" hidden="1" customHeight="1" outlineLevel="1">
      <c r="A1253" s="303" t="s">
        <v>3261</v>
      </c>
      <c r="B1253" s="298" t="s">
        <v>3207</v>
      </c>
      <c r="C1253" s="299" t="s">
        <v>104</v>
      </c>
      <c r="D1253" s="300">
        <v>0.0</v>
      </c>
      <c r="E1253" s="258" t="str">
        <f>iferror(vlookup(C1253,'Master data'!$A$1:$C$29,3,0),"--")</f>
        <v>Biến phí</v>
      </c>
      <c r="F1253" s="258" t="str">
        <f>iferror(vlookup(C1253,'Master data'!$A$1:$C$29,2,0),"--")</f>
        <v>Chi phí bán hàng</v>
      </c>
    </row>
    <row r="1254" ht="21.0" hidden="1" customHeight="1" outlineLevel="1">
      <c r="A1254" s="303" t="s">
        <v>3261</v>
      </c>
      <c r="B1254" s="301" t="s">
        <v>105</v>
      </c>
      <c r="C1254" s="299" t="s">
        <v>105</v>
      </c>
      <c r="D1254" s="302">
        <v>0.0</v>
      </c>
      <c r="E1254" s="258" t="str">
        <f>iferror(vlookup(C1254,'Master data'!$A$1:$C$29,3,0),"--")</f>
        <v>Biến phí</v>
      </c>
      <c r="F1254" s="258" t="str">
        <f>iferror(vlookup(C1254,'Master data'!$A$1:$C$29,2,0),"--")</f>
        <v>Chi phí bán hàng</v>
      </c>
    </row>
    <row r="1255" ht="21.0" hidden="1" customHeight="1" outlineLevel="1">
      <c r="A1255" s="303" t="s">
        <v>3261</v>
      </c>
      <c r="B1255" s="298" t="s">
        <v>3208</v>
      </c>
      <c r="C1255" s="299" t="s">
        <v>17</v>
      </c>
      <c r="D1255" s="300">
        <v>6.35936724E8</v>
      </c>
      <c r="E1255" s="258" t="str">
        <f>iferror(vlookup(C1255,'Master data'!$A$1:$C$29,3,0),"--")</f>
        <v>Biến phí</v>
      </c>
      <c r="F1255" s="258" t="str">
        <f>iferror(vlookup(C1255,'Master data'!$A$1:$C$29,2,0),"--")</f>
        <v>Chi phí bán hàng</v>
      </c>
    </row>
    <row r="1256" ht="21.0" hidden="1" customHeight="1" outlineLevel="1">
      <c r="A1256" s="303" t="s">
        <v>3261</v>
      </c>
      <c r="B1256" s="301" t="s">
        <v>106</v>
      </c>
      <c r="C1256" s="299" t="s">
        <v>106</v>
      </c>
      <c r="D1256" s="302">
        <v>4947239.0</v>
      </c>
      <c r="E1256" s="258" t="str">
        <f>iferror(vlookup(C1256,'Master data'!$A$1:$C$29,3,0),"--")</f>
        <v>Biến phí</v>
      </c>
      <c r="F1256" s="258" t="str">
        <f>iferror(vlookup(C1256,'Master data'!$A$1:$C$29,2,0),"--")</f>
        <v>Chi phí bán hàng</v>
      </c>
    </row>
    <row r="1257" ht="21.0" hidden="1" customHeight="1" outlineLevel="1">
      <c r="A1257" s="303" t="s">
        <v>3261</v>
      </c>
      <c r="B1257" s="298" t="s">
        <v>3871</v>
      </c>
      <c r="C1257" s="299" t="s">
        <v>118</v>
      </c>
      <c r="D1257" s="300">
        <v>6023000.0</v>
      </c>
      <c r="E1257" s="258" t="str">
        <f>iferror(vlookup(C1257,'Master data'!$A$1:$C$29,3,0),"--")</f>
        <v>Định phí</v>
      </c>
      <c r="F1257" s="258" t="str">
        <f>iferror(vlookup(C1257,'Master data'!$A$1:$C$29,2,0),"--")</f>
        <v>Chi phí hành chính</v>
      </c>
    </row>
    <row r="1258" ht="21.0" hidden="1" customHeight="1" outlineLevel="1">
      <c r="A1258" s="303" t="s">
        <v>3261</v>
      </c>
      <c r="B1258" s="301" t="s">
        <v>109</v>
      </c>
      <c r="C1258" s="299" t="s">
        <v>109</v>
      </c>
      <c r="D1258" s="302">
        <v>4.91458305E8</v>
      </c>
      <c r="E1258" s="258" t="str">
        <f>iferror(vlookup(C1258,'Master data'!$A$1:$C$29,3,0),"--")</f>
        <v>Định phí</v>
      </c>
      <c r="F1258" s="258" t="str">
        <f>iferror(vlookup(C1258,'Master data'!$A$1:$C$29,2,0),"--")</f>
        <v>Chi phí QLDN</v>
      </c>
    </row>
    <row r="1259" ht="21.0" hidden="1" customHeight="1" outlineLevel="1">
      <c r="A1259" s="303" t="s">
        <v>3261</v>
      </c>
      <c r="B1259" s="298" t="s">
        <v>3210</v>
      </c>
      <c r="C1259" s="299" t="s">
        <v>120</v>
      </c>
      <c r="D1259" s="300">
        <v>1.42111333E8</v>
      </c>
      <c r="E1259" s="258" t="str">
        <f>iferror(vlookup(C1259,'Master data'!$A$1:$C$29,3,0),"--")</f>
        <v>Định phí</v>
      </c>
      <c r="F1259" s="258" t="str">
        <f>iferror(vlookup(C1259,'Master data'!$A$1:$C$29,2,0),"--")</f>
        <v>Chi phí QLDN</v>
      </c>
    </row>
    <row r="1260" ht="21.0" hidden="1" customHeight="1" outlineLevel="1">
      <c r="A1260" s="303" t="s">
        <v>3261</v>
      </c>
      <c r="B1260" s="301" t="s">
        <v>121</v>
      </c>
      <c r="C1260" s="299" t="s">
        <v>121</v>
      </c>
      <c r="D1260" s="302">
        <v>3.1069867E7</v>
      </c>
      <c r="E1260" s="258" t="str">
        <f>iferror(vlookup(C1260,'Master data'!$A$1:$C$29,3,0),"--")</f>
        <v>Định phí</v>
      </c>
      <c r="F1260" s="258" t="str">
        <f>iferror(vlookup(C1260,'Master data'!$A$1:$C$29,2,0),"--")</f>
        <v>Chi phí QLDN</v>
      </c>
    </row>
    <row r="1261" ht="21.0" hidden="1" customHeight="1" outlineLevel="1">
      <c r="A1261" s="303" t="s">
        <v>3261</v>
      </c>
      <c r="B1261" s="298" t="s">
        <v>3887</v>
      </c>
      <c r="C1261" s="299" t="s">
        <v>123</v>
      </c>
      <c r="D1261" s="300">
        <v>2.5E7</v>
      </c>
      <c r="E1261" s="258" t="str">
        <f>iferror(vlookup(C1261,'Master data'!$A$1:$C$29,3,0),"--")</f>
        <v>Định phí</v>
      </c>
      <c r="F1261" s="258" t="str">
        <f>iferror(vlookup(C1261,'Master data'!$A$1:$C$29,2,0),"--")</f>
        <v>Chi phí QLDN</v>
      </c>
    </row>
    <row r="1262" ht="21.0" hidden="1" customHeight="1" outlineLevel="1">
      <c r="A1262" s="303" t="s">
        <v>3261</v>
      </c>
      <c r="B1262" s="301" t="s">
        <v>3212</v>
      </c>
      <c r="C1262" s="299" t="s">
        <v>112</v>
      </c>
      <c r="D1262" s="302">
        <v>1.3666667E7</v>
      </c>
      <c r="E1262" s="258" t="str">
        <f>iferror(vlookup(C1262,'Master data'!$A$1:$C$29,3,0),"--")</f>
        <v>Biến phí</v>
      </c>
      <c r="F1262" s="258" t="str">
        <f>iferror(vlookup(C1262,'Master data'!$A$1:$C$29,2,0),"--")</f>
        <v>Chi phí hành chính</v>
      </c>
    </row>
    <row r="1263" ht="21.0" hidden="1" customHeight="1" outlineLevel="1">
      <c r="A1263" s="303" t="s">
        <v>3261</v>
      </c>
      <c r="B1263" s="298" t="s">
        <v>3938</v>
      </c>
      <c r="C1263" s="299" t="s">
        <v>99</v>
      </c>
      <c r="D1263" s="300">
        <v>3.675E7</v>
      </c>
      <c r="E1263" s="258" t="str">
        <f>iferror(vlookup(C1263,'Master data'!$A$1:$C$29,3,0),"--")</f>
        <v>Biến phí</v>
      </c>
      <c r="F1263" s="258" t="str">
        <f>iferror(vlookup(C1263,'Master data'!$A$1:$C$29,2,0),"--")</f>
        <v>Chi phí giá vốn</v>
      </c>
    </row>
    <row r="1264" ht="21.0" hidden="1" customHeight="1" outlineLevel="1">
      <c r="A1264" s="303" t="s">
        <v>3261</v>
      </c>
      <c r="B1264" s="301" t="s">
        <v>3939</v>
      </c>
      <c r="C1264" s="299" t="s">
        <v>99</v>
      </c>
      <c r="D1264" s="302">
        <v>1.78E7</v>
      </c>
      <c r="E1264" s="258" t="str">
        <f>iferror(vlookup(C1264,'Master data'!$A$1:$C$29,3,0),"--")</f>
        <v>Biến phí</v>
      </c>
      <c r="F1264" s="258" t="str">
        <f>iferror(vlookup(C1264,'Master data'!$A$1:$C$29,2,0),"--")</f>
        <v>Chi phí giá vốn</v>
      </c>
    </row>
    <row r="1265" ht="21.0" hidden="1" customHeight="1" outlineLevel="1">
      <c r="A1265" s="303" t="s">
        <v>3261</v>
      </c>
      <c r="B1265" s="298" t="s">
        <v>3940</v>
      </c>
      <c r="C1265" s="299" t="s">
        <v>99</v>
      </c>
      <c r="D1265" s="300">
        <v>1.427E7</v>
      </c>
      <c r="E1265" s="258" t="str">
        <f>iferror(vlookup(C1265,'Master data'!$A$1:$C$29,3,0),"--")</f>
        <v>Biến phí</v>
      </c>
      <c r="F1265" s="258" t="str">
        <f>iferror(vlookup(C1265,'Master data'!$A$1:$C$29,2,0),"--")</f>
        <v>Chi phí giá vốn</v>
      </c>
    </row>
    <row r="1266" ht="21.0" hidden="1" customHeight="1" outlineLevel="1">
      <c r="A1266" s="303" t="s">
        <v>3261</v>
      </c>
      <c r="B1266" s="301" t="s">
        <v>1274</v>
      </c>
      <c r="C1266" s="299" t="s">
        <v>99</v>
      </c>
      <c r="D1266" s="302">
        <v>1.6533E7</v>
      </c>
      <c r="E1266" s="258" t="str">
        <f>iferror(vlookup(C1266,'Master data'!$A$1:$C$29,3,0),"--")</f>
        <v>Biến phí</v>
      </c>
      <c r="F1266" s="258" t="str">
        <f>iferror(vlookup(C1266,'Master data'!$A$1:$C$29,2,0),"--")</f>
        <v>Chi phí giá vốn</v>
      </c>
    </row>
    <row r="1267" ht="21.0" hidden="1" customHeight="1" outlineLevel="1">
      <c r="A1267" s="303" t="s">
        <v>3261</v>
      </c>
      <c r="B1267" s="298" t="s">
        <v>3941</v>
      </c>
      <c r="C1267" s="299" t="s">
        <v>99</v>
      </c>
      <c r="D1267" s="300">
        <v>1215000.0</v>
      </c>
      <c r="E1267" s="258" t="str">
        <f>iferror(vlookup(C1267,'Master data'!$A$1:$C$29,3,0),"--")</f>
        <v>Biến phí</v>
      </c>
      <c r="F1267" s="258" t="str">
        <f>iferror(vlookup(C1267,'Master data'!$A$1:$C$29,2,0),"--")</f>
        <v>Chi phí giá vốn</v>
      </c>
    </row>
    <row r="1268" ht="21.0" hidden="1" customHeight="1" outlineLevel="1">
      <c r="A1268" s="303" t="s">
        <v>3261</v>
      </c>
      <c r="B1268" s="301" t="s">
        <v>3942</v>
      </c>
      <c r="C1268" s="299" t="s">
        <v>99</v>
      </c>
      <c r="D1268" s="302">
        <v>7.2448E7</v>
      </c>
      <c r="E1268" s="258" t="str">
        <f>iferror(vlookup(C1268,'Master data'!$A$1:$C$29,3,0),"--")</f>
        <v>Biến phí</v>
      </c>
      <c r="F1268" s="258" t="str">
        <f>iferror(vlookup(C1268,'Master data'!$A$1:$C$29,2,0),"--")</f>
        <v>Chi phí giá vốn</v>
      </c>
    </row>
    <row r="1269" ht="21.0" hidden="1" customHeight="1" outlineLevel="1">
      <c r="A1269" s="303" t="s">
        <v>3261</v>
      </c>
      <c r="B1269" s="298" t="s">
        <v>297</v>
      </c>
      <c r="C1269" s="299" t="s">
        <v>99</v>
      </c>
      <c r="D1269" s="300">
        <v>1.92E7</v>
      </c>
      <c r="E1269" s="258" t="str">
        <f>iferror(vlookup(C1269,'Master data'!$A$1:$C$29,3,0),"--")</f>
        <v>Biến phí</v>
      </c>
      <c r="F1269" s="258" t="str">
        <f>iferror(vlookup(C1269,'Master data'!$A$1:$C$29,2,0),"--")</f>
        <v>Chi phí giá vốn</v>
      </c>
    </row>
    <row r="1270" ht="21.0" hidden="1" customHeight="1" outlineLevel="1">
      <c r="A1270" s="303" t="s">
        <v>3261</v>
      </c>
      <c r="B1270" s="301" t="s">
        <v>3943</v>
      </c>
      <c r="C1270" s="299" t="s">
        <v>99</v>
      </c>
      <c r="D1270" s="302">
        <v>1.356E7</v>
      </c>
      <c r="E1270" s="258" t="str">
        <f>iferror(vlookup(C1270,'Master data'!$A$1:$C$29,3,0),"--")</f>
        <v>Biến phí</v>
      </c>
      <c r="F1270" s="258" t="str">
        <f>iferror(vlookup(C1270,'Master data'!$A$1:$C$29,2,0),"--")</f>
        <v>Chi phí giá vốn</v>
      </c>
    </row>
    <row r="1271" ht="21.0" hidden="1" customHeight="1" outlineLevel="1">
      <c r="A1271" s="303" t="s">
        <v>3261</v>
      </c>
      <c r="B1271" s="298" t="s">
        <v>3852</v>
      </c>
      <c r="C1271" s="299" t="s">
        <v>99</v>
      </c>
      <c r="D1271" s="300">
        <v>1.26E7</v>
      </c>
      <c r="E1271" s="258" t="str">
        <f>iferror(vlookup(C1271,'Master data'!$A$1:$C$29,3,0),"--")</f>
        <v>Biến phí</v>
      </c>
      <c r="F1271" s="258" t="str">
        <f>iferror(vlookup(C1271,'Master data'!$A$1:$C$29,2,0),"--")</f>
        <v>Chi phí giá vốn</v>
      </c>
    </row>
    <row r="1272" ht="21.0" hidden="1" customHeight="1" outlineLevel="1">
      <c r="A1272" s="303" t="s">
        <v>3261</v>
      </c>
      <c r="B1272" s="301" t="s">
        <v>3267</v>
      </c>
      <c r="C1272" s="299" t="s">
        <v>99</v>
      </c>
      <c r="D1272" s="302">
        <v>2910000.0</v>
      </c>
      <c r="E1272" s="258" t="str">
        <f>iferror(vlookup(C1272,'Master data'!$A$1:$C$29,3,0),"--")</f>
        <v>Biến phí</v>
      </c>
      <c r="F1272" s="258" t="str">
        <f>iferror(vlookup(C1272,'Master data'!$A$1:$C$29,2,0),"--")</f>
        <v>Chi phí giá vốn</v>
      </c>
    </row>
    <row r="1273" ht="21.0" hidden="1" customHeight="1" outlineLevel="1">
      <c r="A1273" s="303" t="s">
        <v>3261</v>
      </c>
      <c r="B1273" s="298" t="s">
        <v>3268</v>
      </c>
      <c r="C1273" s="299" t="s">
        <v>99</v>
      </c>
      <c r="D1273" s="300">
        <v>5556000.0</v>
      </c>
      <c r="E1273" s="258" t="str">
        <f>iferror(vlookup(C1273,'Master data'!$A$1:$C$29,3,0),"--")</f>
        <v>Biến phí</v>
      </c>
      <c r="F1273" s="258" t="str">
        <f>iferror(vlookup(C1273,'Master data'!$A$1:$C$29,2,0),"--")</f>
        <v>Chi phí giá vốn</v>
      </c>
    </row>
    <row r="1274" ht="21.0" hidden="1" customHeight="1" outlineLevel="1">
      <c r="A1274" s="303" t="s">
        <v>3261</v>
      </c>
      <c r="B1274" s="301" t="s">
        <v>3944</v>
      </c>
      <c r="C1274" s="299" t="s">
        <v>99</v>
      </c>
      <c r="D1274" s="302">
        <v>1500000.0</v>
      </c>
      <c r="E1274" s="258" t="str">
        <f>iferror(vlookup(C1274,'Master data'!$A$1:$C$29,3,0),"--")</f>
        <v>Biến phí</v>
      </c>
      <c r="F1274" s="258" t="str">
        <f>iferror(vlookup(C1274,'Master data'!$A$1:$C$29,2,0),"--")</f>
        <v>Chi phí giá vốn</v>
      </c>
    </row>
    <row r="1275" ht="21.0" hidden="1" customHeight="1" outlineLevel="1">
      <c r="A1275" s="303" t="s">
        <v>3261</v>
      </c>
      <c r="B1275" s="298" t="s">
        <v>3945</v>
      </c>
      <c r="C1275" s="299" t="s">
        <v>99</v>
      </c>
      <c r="D1275" s="300">
        <v>150000.0</v>
      </c>
      <c r="E1275" s="258" t="str">
        <f>iferror(vlookup(C1275,'Master data'!$A$1:$C$29,3,0),"--")</f>
        <v>Biến phí</v>
      </c>
      <c r="F1275" s="258" t="str">
        <f>iferror(vlookup(C1275,'Master data'!$A$1:$C$29,2,0),"--")</f>
        <v>Chi phí giá vốn</v>
      </c>
    </row>
    <row r="1276" ht="21.0" hidden="1" customHeight="1" outlineLevel="1">
      <c r="A1276" s="303" t="s">
        <v>3261</v>
      </c>
      <c r="B1276" s="301" t="s">
        <v>3946</v>
      </c>
      <c r="C1276" s="299" t="s">
        <v>99</v>
      </c>
      <c r="D1276" s="302">
        <v>8883000.0</v>
      </c>
      <c r="E1276" s="258" t="str">
        <f>iferror(vlookup(C1276,'Master data'!$A$1:$C$29,3,0),"--")</f>
        <v>Biến phí</v>
      </c>
      <c r="F1276" s="258" t="str">
        <f>iferror(vlookup(C1276,'Master data'!$A$1:$C$29,2,0),"--")</f>
        <v>Chi phí giá vốn</v>
      </c>
    </row>
    <row r="1277" ht="21.0" hidden="1" customHeight="1" outlineLevel="1">
      <c r="A1277" s="303" t="s">
        <v>3261</v>
      </c>
      <c r="B1277" s="298" t="s">
        <v>3270</v>
      </c>
      <c r="C1277" s="299" t="s">
        <v>99</v>
      </c>
      <c r="D1277" s="300">
        <v>1.8343E7</v>
      </c>
      <c r="E1277" s="258" t="str">
        <f>iferror(vlookup(C1277,'Master data'!$A$1:$C$29,3,0),"--")</f>
        <v>Biến phí</v>
      </c>
      <c r="F1277" s="258" t="str">
        <f>iferror(vlookup(C1277,'Master data'!$A$1:$C$29,2,0),"--")</f>
        <v>Chi phí giá vốn</v>
      </c>
    </row>
    <row r="1278" ht="21.0" hidden="1" customHeight="1" outlineLevel="1">
      <c r="A1278" s="303" t="s">
        <v>3261</v>
      </c>
      <c r="B1278" s="301" t="s">
        <v>3947</v>
      </c>
      <c r="C1278" s="299" t="s">
        <v>99</v>
      </c>
      <c r="D1278" s="302">
        <v>6360000.0</v>
      </c>
      <c r="E1278" s="258" t="str">
        <f>iferror(vlookup(C1278,'Master data'!$A$1:$C$29,3,0),"--")</f>
        <v>Biến phí</v>
      </c>
      <c r="F1278" s="258" t="str">
        <f>iferror(vlookup(C1278,'Master data'!$A$1:$C$29,2,0),"--")</f>
        <v>Chi phí giá vốn</v>
      </c>
    </row>
    <row r="1279" ht="21.0" hidden="1" customHeight="1" outlineLevel="1">
      <c r="A1279" s="303" t="s">
        <v>3261</v>
      </c>
      <c r="B1279" s="298" t="s">
        <v>3829</v>
      </c>
      <c r="C1279" s="299" t="s">
        <v>99</v>
      </c>
      <c r="D1279" s="300">
        <v>2.48E7</v>
      </c>
      <c r="E1279" s="258" t="str">
        <f>iferror(vlookup(C1279,'Master data'!$A$1:$C$29,3,0),"--")</f>
        <v>Biến phí</v>
      </c>
      <c r="F1279" s="258" t="str">
        <f>iferror(vlookup(C1279,'Master data'!$A$1:$C$29,2,0),"--")</f>
        <v>Chi phí giá vốn</v>
      </c>
    </row>
    <row r="1280" ht="21.0" hidden="1" customHeight="1" outlineLevel="1">
      <c r="A1280" s="303" t="s">
        <v>3261</v>
      </c>
      <c r="B1280" s="301" t="s">
        <v>591</v>
      </c>
      <c r="C1280" s="299" t="s">
        <v>111</v>
      </c>
      <c r="D1280" s="302">
        <v>1.0E8</v>
      </c>
      <c r="E1280" s="258" t="str">
        <f>iferror(vlookup(C1280,'Master data'!$A$1:$C$29,3,0),"--")</f>
        <v>Định phí</v>
      </c>
      <c r="F1280" s="258" t="str">
        <f>iferror(vlookup(C1280,'Master data'!$A$1:$C$29,2,0),"--")</f>
        <v>Chi phí khác</v>
      </c>
    </row>
    <row r="1281" ht="21.0" hidden="1" customHeight="1" outlineLevel="1">
      <c r="A1281" s="303" t="s">
        <v>3261</v>
      </c>
      <c r="B1281" s="298" t="s">
        <v>70</v>
      </c>
      <c r="C1281" s="299" t="s">
        <v>70</v>
      </c>
      <c r="D1281" s="300">
        <v>1.3484583E7</v>
      </c>
      <c r="E1281" s="258" t="str">
        <f>iferror(vlookup(C1281,'Master data'!$A$1:$C$29,3,0),"--")</f>
        <v>Chi phí khác</v>
      </c>
      <c r="F1281" s="258" t="str">
        <f>iferror(vlookup(C1281,'Master data'!$A$1:$C$29,2,0),"--")</f>
        <v>Chi phí khác</v>
      </c>
    </row>
    <row r="1282" ht="21.0" hidden="1" customHeight="1" outlineLevel="1">
      <c r="A1282" s="303" t="s">
        <v>3261</v>
      </c>
      <c r="B1282" s="301" t="s">
        <v>3218</v>
      </c>
      <c r="C1282" s="299" t="s">
        <v>122</v>
      </c>
      <c r="D1282" s="302">
        <v>7848333.0</v>
      </c>
      <c r="E1282" s="258" t="str">
        <f>iferror(vlookup(C1282,'Master data'!$A$1:$C$29,3,0),"--")</f>
        <v>Định phí</v>
      </c>
      <c r="F1282" s="258" t="str">
        <f>iferror(vlookup(C1282,'Master data'!$A$1:$C$29,2,0),"--")</f>
        <v>Chi phí khác</v>
      </c>
    </row>
    <row r="1283" ht="21.0" hidden="1" customHeight="1" outlineLevel="1">
      <c r="A1283" s="303" t="s">
        <v>3261</v>
      </c>
      <c r="B1283" s="298" t="s">
        <v>3219</v>
      </c>
      <c r="C1283" s="299" t="s">
        <v>103</v>
      </c>
      <c r="D1283" s="300">
        <v>0.0</v>
      </c>
      <c r="E1283" s="258" t="str">
        <f>iferror(vlookup(C1283,'Master data'!$A$1:$C$29,3,0),"--")</f>
        <v>Biến phí</v>
      </c>
      <c r="F1283" s="258" t="str">
        <f>iferror(vlookup(C1283,'Master data'!$A$1:$C$29,2,0),"--")</f>
        <v>Chi phí bán hàng</v>
      </c>
    </row>
    <row r="1284" ht="21.0" hidden="1" customHeight="1" outlineLevel="1">
      <c r="A1284" s="305" t="s">
        <v>3261</v>
      </c>
      <c r="B1284" s="306" t="s">
        <v>3220</v>
      </c>
      <c r="C1284" s="307" t="s">
        <v>124</v>
      </c>
      <c r="D1284" s="308">
        <v>9828000.0</v>
      </c>
      <c r="E1284" s="264" t="str">
        <f>iferror(vlookup(C1284,'Master data'!$A$1:$C$29,3,0),"--")</f>
        <v>Chi phí khác</v>
      </c>
      <c r="F1284" s="264" t="str">
        <f>iferror(vlookup(C1284,'Master data'!$A$1:$C$29,2,0),"--")</f>
        <v>Chi phí khác</v>
      </c>
    </row>
    <row r="1285" ht="21.0" customHeight="1" collapsed="1">
      <c r="A1285" s="165" t="s">
        <v>3271</v>
      </c>
      <c r="B1285" s="274" t="s">
        <v>274</v>
      </c>
      <c r="C1285" s="252" t="s">
        <v>112</v>
      </c>
      <c r="D1285" s="276">
        <v>0.0</v>
      </c>
      <c r="E1285" s="277" t="str">
        <f>vlookup(C1285,'Master data'!$A$1:$C$29,3,0)</f>
        <v>Biến phí</v>
      </c>
      <c r="F1285" s="277" t="str">
        <f>vlookup(C1285,'Master data'!$A$1:$C$29,2,0)</f>
        <v>Chi phí hành chính</v>
      </c>
    </row>
    <row r="1286" ht="21.0" hidden="1" customHeight="1" outlineLevel="1">
      <c r="A1286" s="165" t="s">
        <v>3271</v>
      </c>
      <c r="B1286" s="298" t="s">
        <v>112</v>
      </c>
      <c r="C1286" s="299" t="s">
        <v>112</v>
      </c>
      <c r="D1286" s="300">
        <v>1.7052668E7</v>
      </c>
      <c r="E1286" s="258" t="str">
        <f>iferror(vlookup(C1286,'Master data'!$A$1:$C$29,3,0),"--")</f>
        <v>Biến phí</v>
      </c>
      <c r="F1286" s="258" t="str">
        <f>iferror(vlookup(C1286,'Master data'!$A$1:$C$29,2,0),"--")</f>
        <v>Chi phí hành chính</v>
      </c>
    </row>
    <row r="1287" ht="21.0" hidden="1" customHeight="1" outlineLevel="1">
      <c r="A1287" s="303" t="s">
        <v>3271</v>
      </c>
      <c r="B1287" s="301" t="s">
        <v>3859</v>
      </c>
      <c r="C1287" s="299" t="s">
        <v>112</v>
      </c>
      <c r="D1287" s="302">
        <v>2613333.0</v>
      </c>
      <c r="E1287" s="258" t="str">
        <f>iferror(vlookup(C1287,'Master data'!$A$1:$C$29,3,0),"--")</f>
        <v>Biến phí</v>
      </c>
      <c r="F1287" s="258" t="str">
        <f>iferror(vlookup(C1287,'Master data'!$A$1:$C$29,2,0),"--")</f>
        <v>Chi phí hành chính</v>
      </c>
    </row>
    <row r="1288" ht="21.0" hidden="1" customHeight="1" outlineLevel="1">
      <c r="A1288" s="303" t="s">
        <v>3271</v>
      </c>
      <c r="B1288" s="298" t="s">
        <v>3201</v>
      </c>
      <c r="C1288" s="299" t="s">
        <v>116</v>
      </c>
      <c r="D1288" s="300">
        <v>2.2709164E7</v>
      </c>
      <c r="E1288" s="258" t="str">
        <f>iferror(vlookup(C1288,'Master data'!$A$1:$C$29,3,0),"--")</f>
        <v>Định phí</v>
      </c>
      <c r="F1288" s="258" t="str">
        <f>iferror(vlookup(C1288,'Master data'!$A$1:$C$29,2,0),"--")</f>
        <v>Chi phí hành chính</v>
      </c>
    </row>
    <row r="1289" ht="21.0" hidden="1" customHeight="1" outlineLevel="1">
      <c r="A1289" s="303" t="s">
        <v>3271</v>
      </c>
      <c r="B1289" s="301" t="s">
        <v>3202</v>
      </c>
      <c r="C1289" s="299" t="s">
        <v>118</v>
      </c>
      <c r="D1289" s="302">
        <v>2.3846632E7</v>
      </c>
      <c r="E1289" s="258" t="str">
        <f>iferror(vlookup(C1289,'Master data'!$A$1:$C$29,3,0),"--")</f>
        <v>Định phí</v>
      </c>
      <c r="F1289" s="258" t="str">
        <f>iferror(vlookup(C1289,'Master data'!$A$1:$C$29,2,0),"--")</f>
        <v>Chi phí hành chính</v>
      </c>
    </row>
    <row r="1290" ht="21.0" hidden="1" customHeight="1" outlineLevel="1">
      <c r="A1290" s="303" t="s">
        <v>3271</v>
      </c>
      <c r="B1290" s="298" t="s">
        <v>3203</v>
      </c>
      <c r="C1290" s="299" t="s">
        <v>107</v>
      </c>
      <c r="D1290" s="300">
        <v>1.15125E8</v>
      </c>
      <c r="E1290" s="258" t="str">
        <f>iferror(vlookup(C1290,'Master data'!$A$1:$C$29,3,0),"--")</f>
        <v>Biến phí</v>
      </c>
      <c r="F1290" s="258" t="str">
        <f>iferror(vlookup(C1290,'Master data'!$A$1:$C$29,2,0),"--")</f>
        <v>Chi phí bán hàng</v>
      </c>
    </row>
    <row r="1291" ht="21.0" hidden="1" customHeight="1" outlineLevel="1">
      <c r="A1291" s="303" t="s">
        <v>3271</v>
      </c>
      <c r="B1291" s="301" t="s">
        <v>3204</v>
      </c>
      <c r="C1291" s="299" t="s">
        <v>95</v>
      </c>
      <c r="D1291" s="302">
        <v>2.55E8</v>
      </c>
      <c r="E1291" s="258" t="str">
        <f>iferror(vlookup(C1291,'Master data'!$A$1:$C$29,3,0),"--")</f>
        <v>Biến phí</v>
      </c>
      <c r="F1291" s="258" t="str">
        <f>iferror(vlookup(C1291,'Master data'!$A$1:$C$29,2,0),"--")</f>
        <v>Chi phí bán hàng</v>
      </c>
    </row>
    <row r="1292" ht="21.0" hidden="1" customHeight="1" outlineLevel="1">
      <c r="A1292" s="303" t="s">
        <v>3271</v>
      </c>
      <c r="B1292" s="298" t="s">
        <v>3205</v>
      </c>
      <c r="C1292" s="299" t="s">
        <v>114</v>
      </c>
      <c r="D1292" s="300">
        <v>2.9201669E7</v>
      </c>
      <c r="E1292" s="258" t="str">
        <f>iferror(vlookup(C1292,'Master data'!$A$1:$C$29,3,0),"--")</f>
        <v>Định phí</v>
      </c>
      <c r="F1292" s="258" t="str">
        <f>iferror(vlookup(C1292,'Master data'!$A$1:$C$29,2,0),"--")</f>
        <v>Chi phí hành chính</v>
      </c>
    </row>
    <row r="1293" ht="21.0" hidden="1" customHeight="1" outlineLevel="1">
      <c r="A1293" s="303" t="s">
        <v>3271</v>
      </c>
      <c r="B1293" s="301" t="s">
        <v>97</v>
      </c>
      <c r="C1293" s="299" t="s">
        <v>97</v>
      </c>
      <c r="D1293" s="302">
        <v>0.0</v>
      </c>
      <c r="E1293" s="258" t="str">
        <f>iferror(vlookup(C1293,'Master data'!$A$1:$C$29,3,0),"--")</f>
        <v>Biến phí</v>
      </c>
      <c r="F1293" s="258" t="str">
        <f>iferror(vlookup(C1293,'Master data'!$A$1:$C$29,2,0),"--")</f>
        <v>Chi phí bán hàng</v>
      </c>
    </row>
    <row r="1294" ht="21.0" hidden="1" customHeight="1" outlineLevel="1">
      <c r="A1294" s="303" t="s">
        <v>3271</v>
      </c>
      <c r="B1294" s="298" t="s">
        <v>3031</v>
      </c>
      <c r="C1294" s="299" t="s">
        <v>98</v>
      </c>
      <c r="D1294" s="300">
        <v>1.2502918E7</v>
      </c>
      <c r="E1294" s="258" t="str">
        <f>iferror(vlookup(C1294,'Master data'!$A$1:$C$29,3,0),"--")</f>
        <v>Biến phí</v>
      </c>
      <c r="F1294" s="258" t="str">
        <f>iferror(vlookup(C1294,'Master data'!$A$1:$C$29,2,0),"--")</f>
        <v>Chi phí bán hàng</v>
      </c>
    </row>
    <row r="1295" ht="21.0" hidden="1" customHeight="1" outlineLevel="1">
      <c r="A1295" s="303" t="s">
        <v>3271</v>
      </c>
      <c r="B1295" s="301" t="s">
        <v>117</v>
      </c>
      <c r="C1295" s="299" t="s">
        <v>117</v>
      </c>
      <c r="D1295" s="302">
        <v>0.0</v>
      </c>
      <c r="E1295" s="258" t="str">
        <f>iferror(vlookup(C1295,'Master data'!$A$1:$C$29,3,0),"--")</f>
        <v>Định phí</v>
      </c>
      <c r="F1295" s="258" t="str">
        <f>iferror(vlookup(C1295,'Master data'!$A$1:$C$29,2,0),"--")</f>
        <v>Chi phí bán hàng</v>
      </c>
    </row>
    <row r="1296" ht="21.0" hidden="1" customHeight="1" outlineLevel="1">
      <c r="A1296" s="303" t="s">
        <v>3271</v>
      </c>
      <c r="B1296" s="298" t="s">
        <v>101</v>
      </c>
      <c r="C1296" s="299" t="s">
        <v>101</v>
      </c>
      <c r="D1296" s="300">
        <v>4.6188334E7</v>
      </c>
      <c r="E1296" s="258" t="str">
        <f>iferror(vlookup(C1296,'Master data'!$A$1:$C$29,3,0),"--")</f>
        <v>Biến phí</v>
      </c>
      <c r="F1296" s="258" t="str">
        <f>iferror(vlookup(C1296,'Master data'!$A$1:$C$29,2,0),"--")</f>
        <v>Chi phí bán hàng</v>
      </c>
    </row>
    <row r="1297" ht="21.0" hidden="1" customHeight="1" outlineLevel="1">
      <c r="A1297" s="303" t="s">
        <v>3271</v>
      </c>
      <c r="B1297" s="301" t="s">
        <v>3206</v>
      </c>
      <c r="C1297" s="299" t="s">
        <v>103</v>
      </c>
      <c r="D1297" s="302">
        <v>1.1E7</v>
      </c>
      <c r="E1297" s="258" t="str">
        <f>iferror(vlookup(C1297,'Master data'!$A$1:$C$29,3,0),"--")</f>
        <v>Biến phí</v>
      </c>
      <c r="F1297" s="258" t="str">
        <f>iferror(vlookup(C1297,'Master data'!$A$1:$C$29,2,0),"--")</f>
        <v>Chi phí bán hàng</v>
      </c>
    </row>
    <row r="1298" ht="21.0" hidden="1" customHeight="1" outlineLevel="1">
      <c r="A1298" s="303" t="s">
        <v>3271</v>
      </c>
      <c r="B1298" s="298" t="s">
        <v>3207</v>
      </c>
      <c r="C1298" s="299" t="s">
        <v>104</v>
      </c>
      <c r="D1298" s="300">
        <v>0.0</v>
      </c>
      <c r="E1298" s="258" t="str">
        <f>iferror(vlookup(C1298,'Master data'!$A$1:$C$29,3,0),"--")</f>
        <v>Biến phí</v>
      </c>
      <c r="F1298" s="258" t="str">
        <f>iferror(vlookup(C1298,'Master data'!$A$1:$C$29,2,0),"--")</f>
        <v>Chi phí bán hàng</v>
      </c>
    </row>
    <row r="1299" ht="21.0" hidden="1" customHeight="1" outlineLevel="1">
      <c r="A1299" s="303" t="s">
        <v>3271</v>
      </c>
      <c r="B1299" s="301" t="s">
        <v>105</v>
      </c>
      <c r="C1299" s="299" t="s">
        <v>105</v>
      </c>
      <c r="D1299" s="302">
        <v>0.0</v>
      </c>
      <c r="E1299" s="258" t="str">
        <f>iferror(vlookup(C1299,'Master data'!$A$1:$C$29,3,0),"--")</f>
        <v>Biến phí</v>
      </c>
      <c r="F1299" s="258" t="str">
        <f>iferror(vlookup(C1299,'Master data'!$A$1:$C$29,2,0),"--")</f>
        <v>Chi phí bán hàng</v>
      </c>
    </row>
    <row r="1300" ht="21.0" hidden="1" customHeight="1" outlineLevel="1">
      <c r="A1300" s="303" t="s">
        <v>3271</v>
      </c>
      <c r="B1300" s="298" t="s">
        <v>3208</v>
      </c>
      <c r="C1300" s="299" t="s">
        <v>17</v>
      </c>
      <c r="D1300" s="300">
        <v>8.99188379E8</v>
      </c>
      <c r="E1300" s="258" t="str">
        <f>iferror(vlookup(C1300,'Master data'!$A$1:$C$29,3,0),"--")</f>
        <v>Biến phí</v>
      </c>
      <c r="F1300" s="258" t="str">
        <f>iferror(vlookup(C1300,'Master data'!$A$1:$C$29,2,0),"--")</f>
        <v>Chi phí bán hàng</v>
      </c>
    </row>
    <row r="1301" ht="21.0" hidden="1" customHeight="1" outlineLevel="1">
      <c r="A1301" s="303" t="s">
        <v>3271</v>
      </c>
      <c r="B1301" s="301" t="s">
        <v>106</v>
      </c>
      <c r="C1301" s="299" t="s">
        <v>106</v>
      </c>
      <c r="D1301" s="302">
        <v>6032005.0</v>
      </c>
      <c r="E1301" s="258" t="str">
        <f>iferror(vlookup(C1301,'Master data'!$A$1:$C$29,3,0),"--")</f>
        <v>Biến phí</v>
      </c>
      <c r="F1301" s="258" t="str">
        <f>iferror(vlookup(C1301,'Master data'!$A$1:$C$29,2,0),"--")</f>
        <v>Chi phí bán hàng</v>
      </c>
    </row>
    <row r="1302" ht="21.0" hidden="1" customHeight="1" outlineLevel="1">
      <c r="A1302" s="303" t="s">
        <v>3271</v>
      </c>
      <c r="B1302" s="298" t="s">
        <v>3871</v>
      </c>
      <c r="C1302" s="299" t="s">
        <v>118</v>
      </c>
      <c r="D1302" s="300">
        <v>5924466.0</v>
      </c>
      <c r="E1302" s="258" t="str">
        <f>iferror(vlookup(C1302,'Master data'!$A$1:$C$29,3,0),"--")</f>
        <v>Định phí</v>
      </c>
      <c r="F1302" s="258" t="str">
        <f>iferror(vlookup(C1302,'Master data'!$A$1:$C$29,2,0),"--")</f>
        <v>Chi phí hành chính</v>
      </c>
    </row>
    <row r="1303" ht="21.0" hidden="1" customHeight="1" outlineLevel="1">
      <c r="A1303" s="303" t="s">
        <v>3271</v>
      </c>
      <c r="B1303" s="301" t="s">
        <v>109</v>
      </c>
      <c r="C1303" s="299" t="s">
        <v>109</v>
      </c>
      <c r="D1303" s="302">
        <v>4.75533355E8</v>
      </c>
      <c r="E1303" s="258" t="str">
        <f>iferror(vlookup(C1303,'Master data'!$A$1:$C$29,3,0),"--")</f>
        <v>Định phí</v>
      </c>
      <c r="F1303" s="258" t="str">
        <f>iferror(vlookup(C1303,'Master data'!$A$1:$C$29,2,0),"--")</f>
        <v>Chi phí QLDN</v>
      </c>
    </row>
    <row r="1304" ht="21.0" hidden="1" customHeight="1" outlineLevel="1">
      <c r="A1304" s="303" t="s">
        <v>3271</v>
      </c>
      <c r="B1304" s="298" t="s">
        <v>3210</v>
      </c>
      <c r="C1304" s="299" t="s">
        <v>120</v>
      </c>
      <c r="D1304" s="300">
        <v>1.17945E8</v>
      </c>
      <c r="E1304" s="258" t="str">
        <f>iferror(vlookup(C1304,'Master data'!$A$1:$C$29,3,0),"--")</f>
        <v>Định phí</v>
      </c>
      <c r="F1304" s="258" t="str">
        <f>iferror(vlookup(C1304,'Master data'!$A$1:$C$29,2,0),"--")</f>
        <v>Chi phí QLDN</v>
      </c>
    </row>
    <row r="1305" ht="21.0" hidden="1" customHeight="1" outlineLevel="1">
      <c r="A1305" s="303" t="s">
        <v>3271</v>
      </c>
      <c r="B1305" s="301" t="s">
        <v>121</v>
      </c>
      <c r="C1305" s="299" t="s">
        <v>121</v>
      </c>
      <c r="D1305" s="302">
        <v>3.822336E7</v>
      </c>
      <c r="E1305" s="258" t="str">
        <f>iferror(vlookup(C1305,'Master data'!$A$1:$C$29,3,0),"--")</f>
        <v>Định phí</v>
      </c>
      <c r="F1305" s="258" t="str">
        <f>iferror(vlookup(C1305,'Master data'!$A$1:$C$29,2,0),"--")</f>
        <v>Chi phí QLDN</v>
      </c>
    </row>
    <row r="1306" ht="21.0" hidden="1" customHeight="1" outlineLevel="1">
      <c r="A1306" s="303" t="s">
        <v>3271</v>
      </c>
      <c r="B1306" s="298" t="s">
        <v>3887</v>
      </c>
      <c r="C1306" s="299" t="s">
        <v>123</v>
      </c>
      <c r="D1306" s="300">
        <v>2.5E7</v>
      </c>
      <c r="E1306" s="258" t="str">
        <f>iferror(vlookup(C1306,'Master data'!$A$1:$C$29,3,0),"--")</f>
        <v>Định phí</v>
      </c>
      <c r="F1306" s="258" t="str">
        <f>iferror(vlookup(C1306,'Master data'!$A$1:$C$29,2,0),"--")</f>
        <v>Chi phí QLDN</v>
      </c>
    </row>
    <row r="1307" ht="21.0" hidden="1" customHeight="1" outlineLevel="1">
      <c r="A1307" s="303" t="s">
        <v>3271</v>
      </c>
      <c r="B1307" s="301" t="s">
        <v>3212</v>
      </c>
      <c r="C1307" s="299" t="s">
        <v>112</v>
      </c>
      <c r="D1307" s="302">
        <v>1.5333333E7</v>
      </c>
      <c r="E1307" s="258" t="str">
        <f>iferror(vlookup(C1307,'Master data'!$A$1:$C$29,3,0),"--")</f>
        <v>Biến phí</v>
      </c>
      <c r="F1307" s="258" t="str">
        <f>iferror(vlookup(C1307,'Master data'!$A$1:$C$29,2,0),"--")</f>
        <v>Chi phí hành chính</v>
      </c>
    </row>
    <row r="1308" ht="21.0" hidden="1" customHeight="1" outlineLevel="1">
      <c r="A1308" s="303" t="s">
        <v>3271</v>
      </c>
      <c r="B1308" s="298" t="s">
        <v>3948</v>
      </c>
      <c r="C1308" s="299" t="s">
        <v>99</v>
      </c>
      <c r="D1308" s="300">
        <v>3.412155E7</v>
      </c>
      <c r="E1308" s="258" t="str">
        <f>iferror(vlookup(C1308,'Master data'!$A$1:$C$29,3,0),"--")</f>
        <v>Biến phí</v>
      </c>
      <c r="F1308" s="258" t="str">
        <f>iferror(vlookup(C1308,'Master data'!$A$1:$C$29,2,0),"--")</f>
        <v>Chi phí giá vốn</v>
      </c>
    </row>
    <row r="1309" ht="21.0" hidden="1" customHeight="1" outlineLevel="1">
      <c r="A1309" s="303" t="s">
        <v>3271</v>
      </c>
      <c r="B1309" s="301" t="s">
        <v>3949</v>
      </c>
      <c r="C1309" s="299" t="s">
        <v>99</v>
      </c>
      <c r="D1309" s="302">
        <v>1.2377E7</v>
      </c>
      <c r="E1309" s="258" t="str">
        <f>iferror(vlookup(C1309,'Master data'!$A$1:$C$29,3,0),"--")</f>
        <v>Biến phí</v>
      </c>
      <c r="F1309" s="258" t="str">
        <f>iferror(vlookup(C1309,'Master data'!$A$1:$C$29,2,0),"--")</f>
        <v>Chi phí giá vốn</v>
      </c>
    </row>
    <row r="1310" ht="21.0" hidden="1" customHeight="1" outlineLevel="1">
      <c r="A1310" s="303" t="s">
        <v>3271</v>
      </c>
      <c r="B1310" s="298" t="s">
        <v>3950</v>
      </c>
      <c r="C1310" s="299" t="s">
        <v>99</v>
      </c>
      <c r="D1310" s="300">
        <v>2.7088E7</v>
      </c>
      <c r="E1310" s="258" t="str">
        <f>iferror(vlookup(C1310,'Master data'!$A$1:$C$29,3,0),"--")</f>
        <v>Biến phí</v>
      </c>
      <c r="F1310" s="258" t="str">
        <f>iferror(vlookup(C1310,'Master data'!$A$1:$C$29,2,0),"--")</f>
        <v>Chi phí giá vốn</v>
      </c>
    </row>
    <row r="1311" ht="21.0" hidden="1" customHeight="1" outlineLevel="1">
      <c r="A1311" s="303" t="s">
        <v>3271</v>
      </c>
      <c r="B1311" s="301" t="s">
        <v>3951</v>
      </c>
      <c r="C1311" s="299" t="s">
        <v>99</v>
      </c>
      <c r="D1311" s="302">
        <v>4.2432E7</v>
      </c>
      <c r="E1311" s="258" t="str">
        <f>iferror(vlookup(C1311,'Master data'!$A$1:$C$29,3,0),"--")</f>
        <v>Biến phí</v>
      </c>
      <c r="F1311" s="258" t="str">
        <f>iferror(vlookup(C1311,'Master data'!$A$1:$C$29,2,0),"--")</f>
        <v>Chi phí giá vốn</v>
      </c>
    </row>
    <row r="1312" ht="21.0" hidden="1" customHeight="1" outlineLevel="1">
      <c r="A1312" s="303" t="s">
        <v>3271</v>
      </c>
      <c r="B1312" s="298" t="s">
        <v>3952</v>
      </c>
      <c r="C1312" s="299" t="s">
        <v>99</v>
      </c>
      <c r="D1312" s="300">
        <v>3.675E7</v>
      </c>
      <c r="E1312" s="258" t="str">
        <f>iferror(vlookup(C1312,'Master data'!$A$1:$C$29,3,0),"--")</f>
        <v>Biến phí</v>
      </c>
      <c r="F1312" s="258" t="str">
        <f>iferror(vlookup(C1312,'Master data'!$A$1:$C$29,2,0),"--")</f>
        <v>Chi phí giá vốn</v>
      </c>
    </row>
    <row r="1313" ht="21.0" hidden="1" customHeight="1" outlineLevel="1">
      <c r="A1313" s="303" t="s">
        <v>3271</v>
      </c>
      <c r="B1313" s="301" t="s">
        <v>3953</v>
      </c>
      <c r="C1313" s="299" t="s">
        <v>99</v>
      </c>
      <c r="D1313" s="302">
        <v>5.4038E7</v>
      </c>
      <c r="E1313" s="258" t="str">
        <f>iferror(vlookup(C1313,'Master data'!$A$1:$C$29,3,0),"--")</f>
        <v>Biến phí</v>
      </c>
      <c r="F1313" s="258" t="str">
        <f>iferror(vlookup(C1313,'Master data'!$A$1:$C$29,2,0),"--")</f>
        <v>Chi phí giá vốn</v>
      </c>
    </row>
    <row r="1314" ht="21.0" hidden="1" customHeight="1" outlineLevel="1">
      <c r="A1314" s="303" t="s">
        <v>3271</v>
      </c>
      <c r="B1314" s="298" t="s">
        <v>297</v>
      </c>
      <c r="C1314" s="299" t="s">
        <v>99</v>
      </c>
      <c r="D1314" s="300">
        <v>1.28E7</v>
      </c>
      <c r="E1314" s="258" t="str">
        <f>iferror(vlookup(C1314,'Master data'!$A$1:$C$29,3,0),"--")</f>
        <v>Biến phí</v>
      </c>
      <c r="F1314" s="258" t="str">
        <f>iferror(vlookup(C1314,'Master data'!$A$1:$C$29,2,0),"--")</f>
        <v>Chi phí giá vốn</v>
      </c>
    </row>
    <row r="1315" ht="21.0" hidden="1" customHeight="1" outlineLevel="1">
      <c r="A1315" s="303" t="s">
        <v>3271</v>
      </c>
      <c r="B1315" s="301" t="s">
        <v>3829</v>
      </c>
      <c r="C1315" s="299" t="s">
        <v>99</v>
      </c>
      <c r="D1315" s="302">
        <v>3.77E7</v>
      </c>
      <c r="E1315" s="258" t="str">
        <f>iferror(vlookup(C1315,'Master data'!$A$1:$C$29,3,0),"--")</f>
        <v>Biến phí</v>
      </c>
      <c r="F1315" s="258" t="str">
        <f>iferror(vlookup(C1315,'Master data'!$A$1:$C$29,2,0),"--")</f>
        <v>Chi phí giá vốn</v>
      </c>
    </row>
    <row r="1316" ht="21.0" hidden="1" customHeight="1" outlineLevel="1">
      <c r="A1316" s="303" t="s">
        <v>3271</v>
      </c>
      <c r="B1316" s="298" t="s">
        <v>591</v>
      </c>
      <c r="C1316" s="299" t="s">
        <v>111</v>
      </c>
      <c r="D1316" s="300">
        <v>1.5E8</v>
      </c>
      <c r="E1316" s="258" t="str">
        <f>iferror(vlookup(C1316,'Master data'!$A$1:$C$29,3,0),"--")</f>
        <v>Định phí</v>
      </c>
      <c r="F1316" s="258" t="str">
        <f>iferror(vlookup(C1316,'Master data'!$A$1:$C$29,2,0),"--")</f>
        <v>Chi phí khác</v>
      </c>
    </row>
    <row r="1317" ht="21.0" hidden="1" customHeight="1" outlineLevel="1">
      <c r="A1317" s="303" t="s">
        <v>3271</v>
      </c>
      <c r="B1317" s="301" t="s">
        <v>3225</v>
      </c>
      <c r="C1317" s="299" t="s">
        <v>119</v>
      </c>
      <c r="D1317" s="302">
        <v>0.0</v>
      </c>
      <c r="E1317" s="258" t="str">
        <f>iferror(vlookup(C1317,'Master data'!$A$1:$C$29,3,0),"--")</f>
        <v>Định phí</v>
      </c>
      <c r="F1317" s="258" t="str">
        <f>iferror(vlookup(C1317,'Master data'!$A$1:$C$29,2,0),"--")</f>
        <v>Chi phí khác</v>
      </c>
    </row>
    <row r="1318" ht="21.0" hidden="1" customHeight="1" outlineLevel="1">
      <c r="A1318" s="303" t="s">
        <v>3271</v>
      </c>
      <c r="B1318" s="298" t="s">
        <v>70</v>
      </c>
      <c r="C1318" s="299" t="s">
        <v>70</v>
      </c>
      <c r="D1318" s="300">
        <v>4083334.0</v>
      </c>
      <c r="E1318" s="258" t="str">
        <f>iferror(vlookup(C1318,'Master data'!$A$1:$C$29,3,0),"--")</f>
        <v>Chi phí khác</v>
      </c>
      <c r="F1318" s="258" t="str">
        <f>iferror(vlookup(C1318,'Master data'!$A$1:$C$29,2,0),"--")</f>
        <v>Chi phí khác</v>
      </c>
    </row>
    <row r="1319" ht="21.0" hidden="1" customHeight="1" outlineLevel="1">
      <c r="A1319" s="303" t="s">
        <v>3271</v>
      </c>
      <c r="B1319" s="301" t="s">
        <v>3218</v>
      </c>
      <c r="C1319" s="299" t="s">
        <v>122</v>
      </c>
      <c r="D1319" s="302">
        <v>4600000.0</v>
      </c>
      <c r="E1319" s="258" t="str">
        <f>iferror(vlookup(C1319,'Master data'!$A$1:$C$29,3,0),"--")</f>
        <v>Định phí</v>
      </c>
      <c r="F1319" s="258" t="str">
        <f>iferror(vlookup(C1319,'Master data'!$A$1:$C$29,2,0),"--")</f>
        <v>Chi phí khác</v>
      </c>
    </row>
    <row r="1320" ht="21.0" hidden="1" customHeight="1" outlineLevel="1">
      <c r="A1320" s="303" t="s">
        <v>3271</v>
      </c>
      <c r="B1320" s="298" t="s">
        <v>3219</v>
      </c>
      <c r="C1320" s="299" t="s">
        <v>103</v>
      </c>
      <c r="D1320" s="300">
        <v>0.0</v>
      </c>
      <c r="E1320" s="258" t="str">
        <f>iferror(vlookup(C1320,'Master data'!$A$1:$C$29,3,0),"--")</f>
        <v>Biến phí</v>
      </c>
      <c r="F1320" s="258" t="str">
        <f>iferror(vlookup(C1320,'Master data'!$A$1:$C$29,2,0),"--")</f>
        <v>Chi phí bán hàng</v>
      </c>
    </row>
    <row r="1321" ht="21.0" hidden="1" customHeight="1" outlineLevel="1">
      <c r="A1321" s="305" t="s">
        <v>3271</v>
      </c>
      <c r="B1321" s="306" t="s">
        <v>3220</v>
      </c>
      <c r="C1321" s="307" t="s">
        <v>124</v>
      </c>
      <c r="D1321" s="308">
        <v>1.0166666E7</v>
      </c>
      <c r="E1321" s="264" t="str">
        <f>iferror(vlookup(C1321,'Master data'!$A$1:$C$29,3,0),"--")</f>
        <v>Chi phí khác</v>
      </c>
      <c r="F1321" s="264" t="str">
        <f>iferror(vlookup(C1321,'Master data'!$A$1:$C$29,2,0),"--")</f>
        <v>Chi phí khác</v>
      </c>
    </row>
    <row r="1322" ht="21.0" customHeight="1" collapsed="1">
      <c r="A1322" s="304" t="s">
        <v>3274</v>
      </c>
      <c r="B1322" s="274" t="s">
        <v>274</v>
      </c>
      <c r="C1322" s="252" t="s">
        <v>112</v>
      </c>
      <c r="D1322" s="276">
        <v>0.0</v>
      </c>
      <c r="E1322" s="277" t="str">
        <f>vlookup(C1322,'Master data'!$A$1:$C$29,3,0)</f>
        <v>Biến phí</v>
      </c>
      <c r="F1322" s="277" t="str">
        <f>vlookup(C1322,'Master data'!$A$1:$C$29,2,0)</f>
        <v>Chi phí hành chính</v>
      </c>
    </row>
    <row r="1323" ht="21.0" hidden="1" customHeight="1" outlineLevel="1">
      <c r="A1323" s="304" t="s">
        <v>3274</v>
      </c>
      <c r="B1323" s="298" t="s">
        <v>112</v>
      </c>
      <c r="C1323" s="299" t="s">
        <v>112</v>
      </c>
      <c r="D1323" s="300">
        <v>2.2448672E7</v>
      </c>
      <c r="E1323" s="258" t="str">
        <f>iferror(vlookup(C1323,'Master data'!$A$1:$C$29,3,0),"--")</f>
        <v>Biến phí</v>
      </c>
      <c r="F1323" s="258" t="str">
        <f>iferror(vlookup(C1323,'Master data'!$A$1:$C$29,2,0),"--")</f>
        <v>Chi phí hành chính</v>
      </c>
    </row>
    <row r="1324" ht="21.0" hidden="1" customHeight="1" outlineLevel="1">
      <c r="A1324" s="303" t="s">
        <v>3274</v>
      </c>
      <c r="B1324" s="301" t="s">
        <v>3859</v>
      </c>
      <c r="C1324" s="299" t="s">
        <v>112</v>
      </c>
      <c r="D1324" s="302">
        <v>2856667.0</v>
      </c>
      <c r="E1324" s="258" t="str">
        <f>iferror(vlookup(C1324,'Master data'!$A$1:$C$29,3,0),"--")</f>
        <v>Biến phí</v>
      </c>
      <c r="F1324" s="258" t="str">
        <f>iferror(vlookup(C1324,'Master data'!$A$1:$C$29,2,0),"--")</f>
        <v>Chi phí hành chính</v>
      </c>
    </row>
    <row r="1325" ht="21.0" hidden="1" customHeight="1" outlineLevel="1">
      <c r="A1325" s="303" t="s">
        <v>3274</v>
      </c>
      <c r="B1325" s="298" t="s">
        <v>3201</v>
      </c>
      <c r="C1325" s="299" t="s">
        <v>116</v>
      </c>
      <c r="D1325" s="300">
        <v>2.3540712E7</v>
      </c>
      <c r="E1325" s="258" t="str">
        <f>iferror(vlookup(C1325,'Master data'!$A$1:$C$29,3,0),"--")</f>
        <v>Định phí</v>
      </c>
      <c r="F1325" s="258" t="str">
        <f>iferror(vlookup(C1325,'Master data'!$A$1:$C$29,2,0),"--")</f>
        <v>Chi phí hành chính</v>
      </c>
    </row>
    <row r="1326" ht="21.0" hidden="1" customHeight="1" outlineLevel="1">
      <c r="A1326" s="303" t="s">
        <v>3274</v>
      </c>
      <c r="B1326" s="301" t="s">
        <v>3202</v>
      </c>
      <c r="C1326" s="299" t="s">
        <v>118</v>
      </c>
      <c r="D1326" s="302">
        <v>1.8466E7</v>
      </c>
      <c r="E1326" s="258" t="str">
        <f>iferror(vlookup(C1326,'Master data'!$A$1:$C$29,3,0),"--")</f>
        <v>Định phí</v>
      </c>
      <c r="F1326" s="258" t="str">
        <f>iferror(vlookup(C1326,'Master data'!$A$1:$C$29,2,0),"--")</f>
        <v>Chi phí hành chính</v>
      </c>
    </row>
    <row r="1327" ht="21.0" hidden="1" customHeight="1" outlineLevel="1">
      <c r="A1327" s="303" t="s">
        <v>3274</v>
      </c>
      <c r="B1327" s="298" t="s">
        <v>3203</v>
      </c>
      <c r="C1327" s="299" t="s">
        <v>107</v>
      </c>
      <c r="D1327" s="300">
        <v>6.4118E7</v>
      </c>
      <c r="E1327" s="258" t="str">
        <f>iferror(vlookup(C1327,'Master data'!$A$1:$C$29,3,0),"--")</f>
        <v>Biến phí</v>
      </c>
      <c r="F1327" s="258" t="str">
        <f>iferror(vlookup(C1327,'Master data'!$A$1:$C$29,2,0),"--")</f>
        <v>Chi phí bán hàng</v>
      </c>
    </row>
    <row r="1328" ht="21.0" hidden="1" customHeight="1" outlineLevel="1">
      <c r="A1328" s="303" t="s">
        <v>3274</v>
      </c>
      <c r="B1328" s="301" t="s">
        <v>3204</v>
      </c>
      <c r="C1328" s="299" t="s">
        <v>95</v>
      </c>
      <c r="D1328" s="302">
        <v>2.98E8</v>
      </c>
      <c r="E1328" s="258" t="str">
        <f>iferror(vlookup(C1328,'Master data'!$A$1:$C$29,3,0),"--")</f>
        <v>Biến phí</v>
      </c>
      <c r="F1328" s="258" t="str">
        <f>iferror(vlookup(C1328,'Master data'!$A$1:$C$29,2,0),"--")</f>
        <v>Chi phí bán hàng</v>
      </c>
    </row>
    <row r="1329" ht="21.0" hidden="1" customHeight="1" outlineLevel="1">
      <c r="A1329" s="303" t="s">
        <v>3274</v>
      </c>
      <c r="B1329" s="298" t="s">
        <v>3205</v>
      </c>
      <c r="C1329" s="299" t="s">
        <v>114</v>
      </c>
      <c r="D1329" s="300">
        <v>2.4086001E7</v>
      </c>
      <c r="E1329" s="258" t="str">
        <f>iferror(vlookup(C1329,'Master data'!$A$1:$C$29,3,0),"--")</f>
        <v>Định phí</v>
      </c>
      <c r="F1329" s="258" t="str">
        <f>iferror(vlookup(C1329,'Master data'!$A$1:$C$29,2,0),"--")</f>
        <v>Chi phí hành chính</v>
      </c>
    </row>
    <row r="1330" ht="21.0" hidden="1" customHeight="1" outlineLevel="1">
      <c r="A1330" s="303" t="s">
        <v>3274</v>
      </c>
      <c r="B1330" s="301" t="s">
        <v>97</v>
      </c>
      <c r="C1330" s="299" t="s">
        <v>97</v>
      </c>
      <c r="D1330" s="302">
        <v>0.0</v>
      </c>
      <c r="E1330" s="258" t="str">
        <f>iferror(vlookup(C1330,'Master data'!$A$1:$C$29,3,0),"--")</f>
        <v>Biến phí</v>
      </c>
      <c r="F1330" s="258" t="str">
        <f>iferror(vlookup(C1330,'Master data'!$A$1:$C$29,2,0),"--")</f>
        <v>Chi phí bán hàng</v>
      </c>
    </row>
    <row r="1331" ht="21.0" hidden="1" customHeight="1" outlineLevel="1">
      <c r="A1331" s="303" t="s">
        <v>3274</v>
      </c>
      <c r="B1331" s="298" t="s">
        <v>3031</v>
      </c>
      <c r="C1331" s="299" t="s">
        <v>98</v>
      </c>
      <c r="D1331" s="300">
        <v>1.1782443E7</v>
      </c>
      <c r="E1331" s="258" t="str">
        <f>iferror(vlookup(C1331,'Master data'!$A$1:$C$29,3,0),"--")</f>
        <v>Biến phí</v>
      </c>
      <c r="F1331" s="258" t="str">
        <f>iferror(vlookup(C1331,'Master data'!$A$1:$C$29,2,0),"--")</f>
        <v>Chi phí bán hàng</v>
      </c>
    </row>
    <row r="1332" ht="21.0" hidden="1" customHeight="1" outlineLevel="1">
      <c r="A1332" s="303" t="s">
        <v>3274</v>
      </c>
      <c r="B1332" s="301" t="s">
        <v>117</v>
      </c>
      <c r="C1332" s="299" t="s">
        <v>117</v>
      </c>
      <c r="D1332" s="302">
        <v>0.0</v>
      </c>
      <c r="E1332" s="258" t="str">
        <f>iferror(vlookup(C1332,'Master data'!$A$1:$C$29,3,0),"--")</f>
        <v>Định phí</v>
      </c>
      <c r="F1332" s="258" t="str">
        <f>iferror(vlookup(C1332,'Master data'!$A$1:$C$29,2,0),"--")</f>
        <v>Chi phí bán hàng</v>
      </c>
    </row>
    <row r="1333" ht="21.0" hidden="1" customHeight="1" outlineLevel="1">
      <c r="A1333" s="303" t="s">
        <v>3274</v>
      </c>
      <c r="B1333" s="298" t="s">
        <v>101</v>
      </c>
      <c r="C1333" s="299" t="s">
        <v>101</v>
      </c>
      <c r="D1333" s="300">
        <v>2.0623667E7</v>
      </c>
      <c r="E1333" s="258" t="str">
        <f>iferror(vlookup(C1333,'Master data'!$A$1:$C$29,3,0),"--")</f>
        <v>Biến phí</v>
      </c>
      <c r="F1333" s="258" t="str">
        <f>iferror(vlookup(C1333,'Master data'!$A$1:$C$29,2,0),"--")</f>
        <v>Chi phí bán hàng</v>
      </c>
    </row>
    <row r="1334" ht="21.0" hidden="1" customHeight="1" outlineLevel="1">
      <c r="A1334" s="303" t="s">
        <v>3274</v>
      </c>
      <c r="B1334" s="301" t="s">
        <v>3206</v>
      </c>
      <c r="C1334" s="299" t="s">
        <v>103</v>
      </c>
      <c r="D1334" s="302">
        <v>2.4E7</v>
      </c>
      <c r="E1334" s="258" t="str">
        <f>iferror(vlookup(C1334,'Master data'!$A$1:$C$29,3,0),"--")</f>
        <v>Biến phí</v>
      </c>
      <c r="F1334" s="258" t="str">
        <f>iferror(vlookup(C1334,'Master data'!$A$1:$C$29,2,0),"--")</f>
        <v>Chi phí bán hàng</v>
      </c>
    </row>
    <row r="1335" ht="21.0" hidden="1" customHeight="1" outlineLevel="1">
      <c r="A1335" s="303" t="s">
        <v>3274</v>
      </c>
      <c r="B1335" s="298" t="s">
        <v>3207</v>
      </c>
      <c r="C1335" s="299" t="s">
        <v>104</v>
      </c>
      <c r="D1335" s="300">
        <v>0.0</v>
      </c>
      <c r="E1335" s="258" t="str">
        <f>iferror(vlookup(C1335,'Master data'!$A$1:$C$29,3,0),"--")</f>
        <v>Biến phí</v>
      </c>
      <c r="F1335" s="258" t="str">
        <f>iferror(vlookup(C1335,'Master data'!$A$1:$C$29,2,0),"--")</f>
        <v>Chi phí bán hàng</v>
      </c>
    </row>
    <row r="1336" ht="21.0" hidden="1" customHeight="1" outlineLevel="1">
      <c r="A1336" s="303" t="s">
        <v>3274</v>
      </c>
      <c r="B1336" s="301" t="s">
        <v>105</v>
      </c>
      <c r="C1336" s="299" t="s">
        <v>105</v>
      </c>
      <c r="D1336" s="302">
        <v>0.0</v>
      </c>
      <c r="E1336" s="258" t="str">
        <f>iferror(vlookup(C1336,'Master data'!$A$1:$C$29,3,0),"--")</f>
        <v>Biến phí</v>
      </c>
      <c r="F1336" s="258" t="str">
        <f>iferror(vlookup(C1336,'Master data'!$A$1:$C$29,2,0),"--")</f>
        <v>Chi phí bán hàng</v>
      </c>
    </row>
    <row r="1337" ht="21.0" hidden="1" customHeight="1" outlineLevel="1">
      <c r="A1337" s="303" t="s">
        <v>3274</v>
      </c>
      <c r="B1337" s="298" t="s">
        <v>3208</v>
      </c>
      <c r="C1337" s="299" t="s">
        <v>17</v>
      </c>
      <c r="D1337" s="300">
        <v>9.18888621E8</v>
      </c>
      <c r="E1337" s="258" t="str">
        <f>iferror(vlookup(C1337,'Master data'!$A$1:$C$29,3,0),"--")</f>
        <v>Biến phí</v>
      </c>
      <c r="F1337" s="258" t="str">
        <f>iferror(vlookup(C1337,'Master data'!$A$1:$C$29,2,0),"--")</f>
        <v>Chi phí bán hàng</v>
      </c>
    </row>
    <row r="1338" ht="21.0" hidden="1" customHeight="1" outlineLevel="1">
      <c r="A1338" s="303" t="s">
        <v>3274</v>
      </c>
      <c r="B1338" s="301" t="s">
        <v>106</v>
      </c>
      <c r="C1338" s="299" t="s">
        <v>106</v>
      </c>
      <c r="D1338" s="302">
        <v>5961182.0</v>
      </c>
      <c r="E1338" s="258" t="str">
        <f>iferror(vlookup(C1338,'Master data'!$A$1:$C$29,3,0),"--")</f>
        <v>Biến phí</v>
      </c>
      <c r="F1338" s="258" t="str">
        <f>iferror(vlookup(C1338,'Master data'!$A$1:$C$29,2,0),"--")</f>
        <v>Chi phí bán hàng</v>
      </c>
    </row>
    <row r="1339" ht="21.0" hidden="1" customHeight="1" outlineLevel="1">
      <c r="A1339" s="303" t="s">
        <v>3274</v>
      </c>
      <c r="B1339" s="298" t="s">
        <v>3871</v>
      </c>
      <c r="C1339" s="299" t="s">
        <v>118</v>
      </c>
      <c r="D1339" s="300">
        <v>7617000.0</v>
      </c>
      <c r="E1339" s="258" t="str">
        <f>iferror(vlookup(C1339,'Master data'!$A$1:$C$29,3,0),"--")</f>
        <v>Định phí</v>
      </c>
      <c r="F1339" s="258" t="str">
        <f>iferror(vlookup(C1339,'Master data'!$A$1:$C$29,2,0),"--")</f>
        <v>Chi phí hành chính</v>
      </c>
    </row>
    <row r="1340" ht="21.0" hidden="1" customHeight="1" outlineLevel="1">
      <c r="A1340" s="303" t="s">
        <v>3274</v>
      </c>
      <c r="B1340" s="301" t="s">
        <v>109</v>
      </c>
      <c r="C1340" s="299" t="s">
        <v>109</v>
      </c>
      <c r="D1340" s="302">
        <v>4.85022918E8</v>
      </c>
      <c r="E1340" s="258" t="str">
        <f>iferror(vlookup(C1340,'Master data'!$A$1:$C$29,3,0),"--")</f>
        <v>Định phí</v>
      </c>
      <c r="F1340" s="258" t="str">
        <f>iferror(vlookup(C1340,'Master data'!$A$1:$C$29,2,0),"--")</f>
        <v>Chi phí QLDN</v>
      </c>
    </row>
    <row r="1341" ht="21.0" hidden="1" customHeight="1" outlineLevel="1">
      <c r="A1341" s="303" t="s">
        <v>3274</v>
      </c>
      <c r="B1341" s="298" t="s">
        <v>3210</v>
      </c>
      <c r="C1341" s="299" t="s">
        <v>120</v>
      </c>
      <c r="D1341" s="300">
        <v>1.21861667E8</v>
      </c>
      <c r="E1341" s="258" t="str">
        <f>iferror(vlookup(C1341,'Master data'!$A$1:$C$29,3,0),"--")</f>
        <v>Định phí</v>
      </c>
      <c r="F1341" s="258" t="str">
        <f>iferror(vlookup(C1341,'Master data'!$A$1:$C$29,2,0),"--")</f>
        <v>Chi phí QLDN</v>
      </c>
    </row>
    <row r="1342" ht="21.0" hidden="1" customHeight="1" outlineLevel="1">
      <c r="A1342" s="303" t="s">
        <v>3274</v>
      </c>
      <c r="B1342" s="301" t="s">
        <v>121</v>
      </c>
      <c r="C1342" s="299" t="s">
        <v>121</v>
      </c>
      <c r="D1342" s="302">
        <v>3.8329173E7</v>
      </c>
      <c r="E1342" s="258" t="str">
        <f>iferror(vlookup(C1342,'Master data'!$A$1:$C$29,3,0),"--")</f>
        <v>Định phí</v>
      </c>
      <c r="F1342" s="258" t="str">
        <f>iferror(vlookup(C1342,'Master data'!$A$1:$C$29,2,0),"--")</f>
        <v>Chi phí QLDN</v>
      </c>
    </row>
    <row r="1343" ht="21.0" hidden="1" customHeight="1" outlineLevel="1">
      <c r="A1343" s="303" t="s">
        <v>3274</v>
      </c>
      <c r="B1343" s="298" t="s">
        <v>3887</v>
      </c>
      <c r="C1343" s="299" t="s">
        <v>123</v>
      </c>
      <c r="D1343" s="300">
        <v>2.5E7</v>
      </c>
      <c r="E1343" s="258" t="str">
        <f>iferror(vlookup(C1343,'Master data'!$A$1:$C$29,3,0),"--")</f>
        <v>Định phí</v>
      </c>
      <c r="F1343" s="258" t="str">
        <f>iferror(vlookup(C1343,'Master data'!$A$1:$C$29,2,0),"--")</f>
        <v>Chi phí QLDN</v>
      </c>
    </row>
    <row r="1344" ht="21.0" hidden="1" customHeight="1" outlineLevel="1">
      <c r="A1344" s="303" t="s">
        <v>3274</v>
      </c>
      <c r="B1344" s="301" t="s">
        <v>3212</v>
      </c>
      <c r="C1344" s="299" t="s">
        <v>112</v>
      </c>
      <c r="D1344" s="302">
        <v>1.0333333E7</v>
      </c>
      <c r="E1344" s="258" t="str">
        <f>iferror(vlookup(C1344,'Master data'!$A$1:$C$29,3,0),"--")</f>
        <v>Biến phí</v>
      </c>
      <c r="F1344" s="258" t="str">
        <f>iferror(vlookup(C1344,'Master data'!$A$1:$C$29,2,0),"--")</f>
        <v>Chi phí hành chính</v>
      </c>
    </row>
    <row r="1345" ht="21.0" hidden="1" customHeight="1" outlineLevel="1">
      <c r="A1345" s="303" t="s">
        <v>3274</v>
      </c>
      <c r="B1345" s="298" t="s">
        <v>3954</v>
      </c>
      <c r="C1345" s="299" t="s">
        <v>99</v>
      </c>
      <c r="D1345" s="300">
        <v>3.78E7</v>
      </c>
      <c r="E1345" s="258" t="str">
        <f>iferror(vlookup(C1345,'Master data'!$A$1:$C$29,3,0),"--")</f>
        <v>Biến phí</v>
      </c>
      <c r="F1345" s="258" t="str">
        <f>iferror(vlookup(C1345,'Master data'!$A$1:$C$29,2,0),"--")</f>
        <v>Chi phí giá vốn</v>
      </c>
    </row>
    <row r="1346" ht="21.0" hidden="1" customHeight="1" outlineLevel="1">
      <c r="A1346" s="303" t="s">
        <v>3274</v>
      </c>
      <c r="B1346" s="301" t="s">
        <v>3955</v>
      </c>
      <c r="C1346" s="299" t="s">
        <v>99</v>
      </c>
      <c r="D1346" s="302">
        <v>5.0129E7</v>
      </c>
      <c r="E1346" s="258" t="str">
        <f>iferror(vlookup(C1346,'Master data'!$A$1:$C$29,3,0),"--")</f>
        <v>Biến phí</v>
      </c>
      <c r="F1346" s="258" t="str">
        <f>iferror(vlookup(C1346,'Master data'!$A$1:$C$29,2,0),"--")</f>
        <v>Chi phí giá vốn</v>
      </c>
    </row>
    <row r="1347" ht="21.0" hidden="1" customHeight="1" outlineLevel="1">
      <c r="A1347" s="303" t="s">
        <v>3274</v>
      </c>
      <c r="B1347" s="298" t="s">
        <v>1274</v>
      </c>
      <c r="C1347" s="299" t="s">
        <v>99</v>
      </c>
      <c r="D1347" s="300">
        <v>6.6064601E7</v>
      </c>
      <c r="E1347" s="258" t="str">
        <f>iferror(vlookup(C1347,'Master data'!$A$1:$C$29,3,0),"--")</f>
        <v>Biến phí</v>
      </c>
      <c r="F1347" s="258" t="str">
        <f>iferror(vlookup(C1347,'Master data'!$A$1:$C$29,2,0),"--")</f>
        <v>Chi phí giá vốn</v>
      </c>
    </row>
    <row r="1348" ht="21.0" hidden="1" customHeight="1" outlineLevel="1">
      <c r="A1348" s="303" t="s">
        <v>3274</v>
      </c>
      <c r="B1348" s="301" t="s">
        <v>591</v>
      </c>
      <c r="C1348" s="299" t="s">
        <v>111</v>
      </c>
      <c r="D1348" s="302">
        <v>1.0E8</v>
      </c>
      <c r="E1348" s="258" t="str">
        <f>iferror(vlookup(C1348,'Master data'!$A$1:$C$29,3,0),"--")</f>
        <v>Định phí</v>
      </c>
      <c r="F1348" s="258" t="str">
        <f>iferror(vlookup(C1348,'Master data'!$A$1:$C$29,2,0),"--")</f>
        <v>Chi phí khác</v>
      </c>
    </row>
    <row r="1349" ht="21.0" hidden="1" customHeight="1" outlineLevel="1">
      <c r="A1349" s="303" t="s">
        <v>3274</v>
      </c>
      <c r="B1349" s="298" t="s">
        <v>3225</v>
      </c>
      <c r="C1349" s="299" t="s">
        <v>119</v>
      </c>
      <c r="D1349" s="300">
        <v>0.0</v>
      </c>
      <c r="E1349" s="258" t="str">
        <f>iferror(vlookup(C1349,'Master data'!$A$1:$C$29,3,0),"--")</f>
        <v>Định phí</v>
      </c>
      <c r="F1349" s="258" t="str">
        <f>iferror(vlookup(C1349,'Master data'!$A$1:$C$29,2,0),"--")</f>
        <v>Chi phí khác</v>
      </c>
    </row>
    <row r="1350" ht="21.0" hidden="1" customHeight="1" outlineLevel="1">
      <c r="A1350" s="303" t="s">
        <v>3274</v>
      </c>
      <c r="B1350" s="301" t="s">
        <v>70</v>
      </c>
      <c r="C1350" s="299" t="s">
        <v>70</v>
      </c>
      <c r="D1350" s="302">
        <v>1.8137333E7</v>
      </c>
      <c r="E1350" s="258" t="str">
        <f>iferror(vlookup(C1350,'Master data'!$A$1:$C$29,3,0),"--")</f>
        <v>Chi phí khác</v>
      </c>
      <c r="F1350" s="258" t="str">
        <f>iferror(vlookup(C1350,'Master data'!$A$1:$C$29,2,0),"--")</f>
        <v>Chi phí khác</v>
      </c>
    </row>
    <row r="1351" ht="21.0" hidden="1" customHeight="1" outlineLevel="1">
      <c r="A1351" s="303" t="s">
        <v>3274</v>
      </c>
      <c r="B1351" s="298" t="s">
        <v>3218</v>
      </c>
      <c r="C1351" s="299" t="s">
        <v>122</v>
      </c>
      <c r="D1351" s="300">
        <v>1.0043E7</v>
      </c>
      <c r="E1351" s="258" t="str">
        <f>iferror(vlookup(C1351,'Master data'!$A$1:$C$29,3,0),"--")</f>
        <v>Định phí</v>
      </c>
      <c r="F1351" s="258" t="str">
        <f>iferror(vlookup(C1351,'Master data'!$A$1:$C$29,2,0),"--")</f>
        <v>Chi phí khác</v>
      </c>
    </row>
    <row r="1352" ht="21.0" hidden="1" customHeight="1" outlineLevel="1">
      <c r="A1352" s="305" t="s">
        <v>3274</v>
      </c>
      <c r="B1352" s="306" t="s">
        <v>3219</v>
      </c>
      <c r="C1352" s="307" t="s">
        <v>103</v>
      </c>
      <c r="D1352" s="308">
        <v>3000000.0</v>
      </c>
      <c r="E1352" s="264" t="str">
        <f>iferror(vlookup(C1352,'Master data'!$A$1:$C$29,3,0),"--")</f>
        <v>Biến phí</v>
      </c>
      <c r="F1352" s="264" t="str">
        <f>iferror(vlookup(C1352,'Master data'!$A$1:$C$29,2,0),"--")</f>
        <v>Chi phí bán hàng</v>
      </c>
    </row>
    <row r="1353" ht="21.0" customHeight="1" collapsed="1">
      <c r="A1353" s="304" t="s">
        <v>3276</v>
      </c>
      <c r="B1353" s="274" t="s">
        <v>274</v>
      </c>
      <c r="C1353" s="252" t="s">
        <v>112</v>
      </c>
      <c r="D1353" s="276">
        <v>0.0</v>
      </c>
      <c r="E1353" s="277" t="str">
        <f>vlookup(C1353,'Master data'!$A$1:$C$29,3,0)</f>
        <v>Biến phí</v>
      </c>
      <c r="F1353" s="277" t="str">
        <f>vlookup(C1353,'Master data'!$A$1:$C$29,2,0)</f>
        <v>Chi phí hành chính</v>
      </c>
    </row>
    <row r="1354" ht="21.0" hidden="1" customHeight="1" outlineLevel="1">
      <c r="A1354" s="304" t="s">
        <v>3276</v>
      </c>
      <c r="B1354" s="298" t="s">
        <v>112</v>
      </c>
      <c r="C1354" s="299" t="s">
        <v>112</v>
      </c>
      <c r="D1354" s="300">
        <v>1.9803333E7</v>
      </c>
      <c r="E1354" s="258" t="str">
        <f>iferror(vlookup(C1354,'Master data'!$A$1:$C$29,3,0),"--")</f>
        <v>Biến phí</v>
      </c>
      <c r="F1354" s="258" t="str">
        <f>iferror(vlookup(C1354,'Master data'!$A$1:$C$29,2,0),"--")</f>
        <v>Chi phí hành chính</v>
      </c>
    </row>
    <row r="1355" ht="21.0" hidden="1" customHeight="1" outlineLevel="1">
      <c r="A1355" s="304" t="s">
        <v>3276</v>
      </c>
      <c r="B1355" s="301" t="s">
        <v>3859</v>
      </c>
      <c r="C1355" s="299" t="s">
        <v>112</v>
      </c>
      <c r="D1355" s="302">
        <v>2900000.0</v>
      </c>
      <c r="E1355" s="258" t="str">
        <f>iferror(vlookup(C1355,'Master data'!$A$1:$C$29,3,0),"--")</f>
        <v>Biến phí</v>
      </c>
      <c r="F1355" s="258" t="str">
        <f>iferror(vlookup(C1355,'Master data'!$A$1:$C$29,2,0),"--")</f>
        <v>Chi phí hành chính</v>
      </c>
    </row>
    <row r="1356" ht="21.0" hidden="1" customHeight="1" outlineLevel="1">
      <c r="A1356" s="304" t="s">
        <v>3276</v>
      </c>
      <c r="B1356" s="298" t="s">
        <v>3201</v>
      </c>
      <c r="C1356" s="299" t="s">
        <v>116</v>
      </c>
      <c r="D1356" s="300">
        <v>2.1316171E7</v>
      </c>
      <c r="E1356" s="258" t="str">
        <f>iferror(vlookup(C1356,'Master data'!$A$1:$C$29,3,0),"--")</f>
        <v>Định phí</v>
      </c>
      <c r="F1356" s="258" t="str">
        <f>iferror(vlookup(C1356,'Master data'!$A$1:$C$29,2,0),"--")</f>
        <v>Chi phí hành chính</v>
      </c>
    </row>
    <row r="1357" ht="21.0" hidden="1" customHeight="1" outlineLevel="1">
      <c r="A1357" s="304" t="s">
        <v>3276</v>
      </c>
      <c r="B1357" s="301" t="s">
        <v>3202</v>
      </c>
      <c r="C1357" s="299" t="s">
        <v>118</v>
      </c>
      <c r="D1357" s="302">
        <v>2.0194913E7</v>
      </c>
      <c r="E1357" s="258" t="str">
        <f>iferror(vlookup(C1357,'Master data'!$A$1:$C$29,3,0),"--")</f>
        <v>Định phí</v>
      </c>
      <c r="F1357" s="258" t="str">
        <f>iferror(vlookup(C1357,'Master data'!$A$1:$C$29,2,0),"--")</f>
        <v>Chi phí hành chính</v>
      </c>
    </row>
    <row r="1358" ht="21.0" hidden="1" customHeight="1" outlineLevel="1">
      <c r="A1358" s="304" t="s">
        <v>3276</v>
      </c>
      <c r="B1358" s="298" t="s">
        <v>3203</v>
      </c>
      <c r="C1358" s="299" t="s">
        <v>107</v>
      </c>
      <c r="D1358" s="300">
        <v>2679000.0</v>
      </c>
      <c r="E1358" s="258" t="str">
        <f>iferror(vlookup(C1358,'Master data'!$A$1:$C$29,3,0),"--")</f>
        <v>Biến phí</v>
      </c>
      <c r="F1358" s="258" t="str">
        <f>iferror(vlookup(C1358,'Master data'!$A$1:$C$29,2,0),"--")</f>
        <v>Chi phí bán hàng</v>
      </c>
    </row>
    <row r="1359" ht="21.0" hidden="1" customHeight="1" outlineLevel="1">
      <c r="A1359" s="304" t="s">
        <v>3276</v>
      </c>
      <c r="B1359" s="301" t="s">
        <v>3204</v>
      </c>
      <c r="C1359" s="299" t="s">
        <v>95</v>
      </c>
      <c r="D1359" s="302">
        <v>3.71E8</v>
      </c>
      <c r="E1359" s="258" t="str">
        <f>iferror(vlookup(C1359,'Master data'!$A$1:$C$29,3,0),"--")</f>
        <v>Biến phí</v>
      </c>
      <c r="F1359" s="258" t="str">
        <f>iferror(vlookup(C1359,'Master data'!$A$1:$C$29,2,0),"--")</f>
        <v>Chi phí bán hàng</v>
      </c>
    </row>
    <row r="1360" ht="21.0" hidden="1" customHeight="1" outlineLevel="1">
      <c r="A1360" s="304" t="s">
        <v>3276</v>
      </c>
      <c r="B1360" s="298" t="s">
        <v>3205</v>
      </c>
      <c r="C1360" s="299" t="s">
        <v>114</v>
      </c>
      <c r="D1360" s="300">
        <v>2.8373666E7</v>
      </c>
      <c r="E1360" s="258" t="str">
        <f>iferror(vlookup(C1360,'Master data'!$A$1:$C$29,3,0),"--")</f>
        <v>Định phí</v>
      </c>
      <c r="F1360" s="258" t="str">
        <f>iferror(vlookup(C1360,'Master data'!$A$1:$C$29,2,0),"--")</f>
        <v>Chi phí hành chính</v>
      </c>
    </row>
    <row r="1361" ht="21.0" hidden="1" customHeight="1" outlineLevel="1">
      <c r="A1361" s="304" t="s">
        <v>3276</v>
      </c>
      <c r="B1361" s="298" t="s">
        <v>101</v>
      </c>
      <c r="C1361" s="299" t="s">
        <v>101</v>
      </c>
      <c r="D1361" s="300">
        <v>2.7669662E7</v>
      </c>
      <c r="E1361" s="258" t="str">
        <f>iferror(vlookup(C1361,'Master data'!$A$1:$C$29,3,0),"--")</f>
        <v>Biến phí</v>
      </c>
      <c r="F1361" s="258" t="str">
        <f>iferror(vlookup(C1361,'Master data'!$A$1:$C$29,2,0),"--")</f>
        <v>Chi phí bán hàng</v>
      </c>
    </row>
    <row r="1362" ht="21.0" hidden="1" customHeight="1" outlineLevel="1">
      <c r="A1362" s="304" t="s">
        <v>3276</v>
      </c>
      <c r="B1362" s="301" t="s">
        <v>3206</v>
      </c>
      <c r="C1362" s="299" t="s">
        <v>103</v>
      </c>
      <c r="D1362" s="302">
        <v>1.7E7</v>
      </c>
      <c r="E1362" s="258" t="str">
        <f>iferror(vlookup(C1362,'Master data'!$A$1:$C$29,3,0),"--")</f>
        <v>Biến phí</v>
      </c>
      <c r="F1362" s="258" t="str">
        <f>iferror(vlookup(C1362,'Master data'!$A$1:$C$29,2,0),"--")</f>
        <v>Chi phí bán hàng</v>
      </c>
    </row>
    <row r="1363" ht="21.0" hidden="1" customHeight="1" outlineLevel="1">
      <c r="A1363" s="304" t="s">
        <v>3276</v>
      </c>
      <c r="B1363" s="298" t="s">
        <v>3208</v>
      </c>
      <c r="C1363" s="299" t="s">
        <v>17</v>
      </c>
      <c r="D1363" s="300">
        <v>7.90153005E8</v>
      </c>
      <c r="E1363" s="258" t="str">
        <f>iferror(vlookup(C1363,'Master data'!$A$1:$C$29,3,0),"--")</f>
        <v>Biến phí</v>
      </c>
      <c r="F1363" s="258" t="str">
        <f>iferror(vlookup(C1363,'Master data'!$A$1:$C$29,2,0),"--")</f>
        <v>Chi phí bán hàng</v>
      </c>
    </row>
    <row r="1364" ht="21.0" hidden="1" customHeight="1" outlineLevel="1">
      <c r="A1364" s="304" t="s">
        <v>3276</v>
      </c>
      <c r="B1364" s="301" t="s">
        <v>106</v>
      </c>
      <c r="C1364" s="299" t="s">
        <v>106</v>
      </c>
      <c r="D1364" s="302">
        <v>8086237.0</v>
      </c>
      <c r="E1364" s="258" t="str">
        <f>iferror(vlookup(C1364,'Master data'!$A$1:$C$29,3,0),"--")</f>
        <v>Biến phí</v>
      </c>
      <c r="F1364" s="258" t="str">
        <f>iferror(vlookup(C1364,'Master data'!$A$1:$C$29,2,0),"--")</f>
        <v>Chi phí bán hàng</v>
      </c>
    </row>
    <row r="1365" ht="21.0" hidden="1" customHeight="1" outlineLevel="1">
      <c r="A1365" s="304" t="s">
        <v>3276</v>
      </c>
      <c r="B1365" s="298" t="s">
        <v>3871</v>
      </c>
      <c r="C1365" s="299" t="s">
        <v>118</v>
      </c>
      <c r="D1365" s="300">
        <v>6568000.0</v>
      </c>
      <c r="E1365" s="258" t="str">
        <f>iferror(vlookup(C1365,'Master data'!$A$1:$C$29,3,0),"--")</f>
        <v>Định phí</v>
      </c>
      <c r="F1365" s="258" t="str">
        <f>iferror(vlookup(C1365,'Master data'!$A$1:$C$29,2,0),"--")</f>
        <v>Chi phí hành chính</v>
      </c>
    </row>
    <row r="1366" ht="21.0" hidden="1" customHeight="1" outlineLevel="1">
      <c r="A1366" s="304" t="s">
        <v>3276</v>
      </c>
      <c r="B1366" s="301" t="s">
        <v>109</v>
      </c>
      <c r="C1366" s="299" t="s">
        <v>109</v>
      </c>
      <c r="D1366" s="302">
        <v>4.71872703E8</v>
      </c>
      <c r="E1366" s="258" t="str">
        <f>iferror(vlookup(C1366,'Master data'!$A$1:$C$29,3,0),"--")</f>
        <v>Định phí</v>
      </c>
      <c r="F1366" s="258" t="str">
        <f>iferror(vlookup(C1366,'Master data'!$A$1:$C$29,2,0),"--")</f>
        <v>Chi phí QLDN</v>
      </c>
    </row>
    <row r="1367" ht="21.0" hidden="1" customHeight="1" outlineLevel="1">
      <c r="A1367" s="304" t="s">
        <v>3276</v>
      </c>
      <c r="B1367" s="298" t="s">
        <v>3210</v>
      </c>
      <c r="C1367" s="299" t="s">
        <v>120</v>
      </c>
      <c r="D1367" s="300">
        <v>1.25986077E8</v>
      </c>
      <c r="E1367" s="258" t="str">
        <f>iferror(vlookup(C1367,'Master data'!$A$1:$C$29,3,0),"--")</f>
        <v>Định phí</v>
      </c>
      <c r="F1367" s="258" t="str">
        <f>iferror(vlookup(C1367,'Master data'!$A$1:$C$29,2,0),"--")</f>
        <v>Chi phí QLDN</v>
      </c>
    </row>
    <row r="1368" ht="21.0" hidden="1" customHeight="1" outlineLevel="1">
      <c r="A1368" s="304" t="s">
        <v>3276</v>
      </c>
      <c r="B1368" s="301" t="s">
        <v>121</v>
      </c>
      <c r="C1368" s="299" t="s">
        <v>121</v>
      </c>
      <c r="D1368" s="302">
        <v>3.7582333E7</v>
      </c>
      <c r="E1368" s="258" t="str">
        <f>iferror(vlookup(C1368,'Master data'!$A$1:$C$29,3,0),"--")</f>
        <v>Định phí</v>
      </c>
      <c r="F1368" s="258" t="str">
        <f>iferror(vlookup(C1368,'Master data'!$A$1:$C$29,2,0),"--")</f>
        <v>Chi phí QLDN</v>
      </c>
    </row>
    <row r="1369" ht="21.0" hidden="1" customHeight="1" outlineLevel="1">
      <c r="A1369" s="304" t="s">
        <v>3276</v>
      </c>
      <c r="B1369" s="298" t="s">
        <v>3887</v>
      </c>
      <c r="C1369" s="299" t="s">
        <v>123</v>
      </c>
      <c r="D1369" s="300">
        <v>2.5E7</v>
      </c>
      <c r="E1369" s="258" t="str">
        <f>iferror(vlookup(C1369,'Master data'!$A$1:$C$29,3,0),"--")</f>
        <v>Định phí</v>
      </c>
      <c r="F1369" s="258" t="str">
        <f>iferror(vlookup(C1369,'Master data'!$A$1:$C$29,2,0),"--")</f>
        <v>Chi phí QLDN</v>
      </c>
    </row>
    <row r="1370" ht="21.0" hidden="1" customHeight="1" outlineLevel="1">
      <c r="A1370" s="304" t="s">
        <v>3276</v>
      </c>
      <c r="B1370" s="301" t="s">
        <v>3212</v>
      </c>
      <c r="C1370" s="299" t="s">
        <v>112</v>
      </c>
      <c r="D1370" s="302">
        <v>1.4333333E7</v>
      </c>
      <c r="E1370" s="258" t="str">
        <f>iferror(vlookup(C1370,'Master data'!$A$1:$C$29,3,0),"--")</f>
        <v>Biến phí</v>
      </c>
      <c r="F1370" s="258" t="str">
        <f>iferror(vlookup(C1370,'Master data'!$A$1:$C$29,2,0),"--")</f>
        <v>Chi phí hành chính</v>
      </c>
    </row>
    <row r="1371" ht="21.0" hidden="1" customHeight="1" outlineLevel="1">
      <c r="A1371" s="304" t="s">
        <v>3276</v>
      </c>
      <c r="B1371" s="298" t="s">
        <v>3956</v>
      </c>
      <c r="C1371" s="299" t="s">
        <v>112</v>
      </c>
      <c r="D1371" s="300">
        <v>1938000.0</v>
      </c>
      <c r="E1371" s="258" t="str">
        <f>iferror(vlookup(C1371,'Master data'!$A$1:$C$29,3,0),"--")</f>
        <v>Biến phí</v>
      </c>
      <c r="F1371" s="258" t="str">
        <f>iferror(vlookup(C1371,'Master data'!$A$1:$C$29,2,0),"--")</f>
        <v>Chi phí hành chính</v>
      </c>
    </row>
    <row r="1372" ht="21.0" hidden="1" customHeight="1" outlineLevel="1">
      <c r="A1372" s="304" t="s">
        <v>3276</v>
      </c>
      <c r="B1372" s="301" t="s">
        <v>3957</v>
      </c>
      <c r="C1372" s="299" t="s">
        <v>99</v>
      </c>
      <c r="D1372" s="302">
        <v>3.0835E7</v>
      </c>
      <c r="E1372" s="258" t="str">
        <f>iferror(vlookup(C1372,'Master data'!$A$1:$C$29,3,0),"--")</f>
        <v>Biến phí</v>
      </c>
      <c r="F1372" s="258" t="str">
        <f>iferror(vlookup(C1372,'Master data'!$A$1:$C$29,2,0),"--")</f>
        <v>Chi phí giá vốn</v>
      </c>
    </row>
    <row r="1373" ht="21.0" hidden="1" customHeight="1" outlineLevel="1">
      <c r="A1373" s="304" t="s">
        <v>3276</v>
      </c>
      <c r="B1373" s="298" t="s">
        <v>1274</v>
      </c>
      <c r="C1373" s="299" t="s">
        <v>99</v>
      </c>
      <c r="D1373" s="300">
        <v>9238950.0</v>
      </c>
      <c r="E1373" s="258" t="str">
        <f>iferror(vlookup(C1373,'Master data'!$A$1:$C$29,3,0),"--")</f>
        <v>Biến phí</v>
      </c>
      <c r="F1373" s="258" t="str">
        <f>iferror(vlookup(C1373,'Master data'!$A$1:$C$29,2,0),"--")</f>
        <v>Chi phí giá vốn</v>
      </c>
    </row>
    <row r="1374" ht="21.0" hidden="1" customHeight="1" outlineLevel="1">
      <c r="A1374" s="304" t="s">
        <v>3276</v>
      </c>
      <c r="B1374" s="301" t="s">
        <v>3608</v>
      </c>
      <c r="C1374" s="299" t="s">
        <v>99</v>
      </c>
      <c r="D1374" s="302">
        <v>3.675E7</v>
      </c>
      <c r="E1374" s="258" t="str">
        <f>iferror(vlookup(C1374,'Master data'!$A$1:$C$29,3,0),"--")</f>
        <v>Biến phí</v>
      </c>
      <c r="F1374" s="258" t="str">
        <f>iferror(vlookup(C1374,'Master data'!$A$1:$C$29,2,0),"--")</f>
        <v>Chi phí giá vốn</v>
      </c>
    </row>
    <row r="1375" ht="21.0" hidden="1" customHeight="1" outlineLevel="1">
      <c r="A1375" s="304" t="s">
        <v>3276</v>
      </c>
      <c r="B1375" s="298" t="s">
        <v>3231</v>
      </c>
      <c r="C1375" s="299" t="s">
        <v>99</v>
      </c>
      <c r="D1375" s="300">
        <v>5666667.0</v>
      </c>
      <c r="E1375" s="258" t="str">
        <f>iferror(vlookup(C1375,'Master data'!$A$1:$C$29,3,0),"--")</f>
        <v>Biến phí</v>
      </c>
      <c r="F1375" s="258" t="str">
        <f>iferror(vlookup(C1375,'Master data'!$A$1:$C$29,2,0),"--")</f>
        <v>Chi phí giá vốn</v>
      </c>
    </row>
    <row r="1376" ht="21.0" hidden="1" customHeight="1" outlineLevel="1">
      <c r="A1376" s="304" t="s">
        <v>3276</v>
      </c>
      <c r="B1376" s="301" t="s">
        <v>3958</v>
      </c>
      <c r="C1376" s="299" t="s">
        <v>99</v>
      </c>
      <c r="D1376" s="302">
        <v>5100000.0</v>
      </c>
      <c r="E1376" s="258" t="str">
        <f>iferror(vlookup(C1376,'Master data'!$A$1:$C$29,3,0),"--")</f>
        <v>Biến phí</v>
      </c>
      <c r="F1376" s="258" t="str">
        <f>iferror(vlookup(C1376,'Master data'!$A$1:$C$29,2,0),"--")</f>
        <v>Chi phí giá vốn</v>
      </c>
    </row>
    <row r="1377" ht="21.0" hidden="1" customHeight="1" outlineLevel="1">
      <c r="A1377" s="304" t="s">
        <v>3276</v>
      </c>
      <c r="B1377" s="298" t="s">
        <v>3959</v>
      </c>
      <c r="C1377" s="299" t="s">
        <v>99</v>
      </c>
      <c r="D1377" s="300">
        <v>3.38E7</v>
      </c>
      <c r="E1377" s="258" t="str">
        <f>iferror(vlookup(C1377,'Master data'!$A$1:$C$29,3,0),"--")</f>
        <v>Biến phí</v>
      </c>
      <c r="F1377" s="258" t="str">
        <f>iferror(vlookup(C1377,'Master data'!$A$1:$C$29,2,0),"--")</f>
        <v>Chi phí giá vốn</v>
      </c>
    </row>
    <row r="1378" ht="21.0" hidden="1" customHeight="1" outlineLevel="1">
      <c r="A1378" s="304" t="s">
        <v>3276</v>
      </c>
      <c r="B1378" s="301" t="s">
        <v>3960</v>
      </c>
      <c r="C1378" s="299" t="s">
        <v>99</v>
      </c>
      <c r="D1378" s="302">
        <v>4.7318E7</v>
      </c>
      <c r="E1378" s="258" t="str">
        <f>iferror(vlookup(C1378,'Master data'!$A$1:$C$29,3,0),"--")</f>
        <v>Biến phí</v>
      </c>
      <c r="F1378" s="258" t="str">
        <f>iferror(vlookup(C1378,'Master data'!$A$1:$C$29,2,0),"--")</f>
        <v>Chi phí giá vốn</v>
      </c>
    </row>
    <row r="1379" ht="21.0" hidden="1" customHeight="1" outlineLevel="1">
      <c r="A1379" s="304" t="s">
        <v>3276</v>
      </c>
      <c r="B1379" s="298" t="s">
        <v>3961</v>
      </c>
      <c r="C1379" s="299" t="s">
        <v>99</v>
      </c>
      <c r="D1379" s="300">
        <v>1125000.0</v>
      </c>
      <c r="E1379" s="258" t="str">
        <f>iferror(vlookup(C1379,'Master data'!$A$1:$C$29,3,0),"--")</f>
        <v>Biến phí</v>
      </c>
      <c r="F1379" s="258" t="str">
        <f>iferror(vlookup(C1379,'Master data'!$A$1:$C$29,2,0),"--")</f>
        <v>Chi phí giá vốn</v>
      </c>
    </row>
    <row r="1380" ht="21.0" hidden="1" customHeight="1" outlineLevel="1">
      <c r="A1380" s="304" t="s">
        <v>3276</v>
      </c>
      <c r="B1380" s="301" t="s">
        <v>3962</v>
      </c>
      <c r="C1380" s="299" t="s">
        <v>99</v>
      </c>
      <c r="D1380" s="302">
        <v>1930000.0</v>
      </c>
      <c r="E1380" s="258" t="str">
        <f>iferror(vlookup(C1380,'Master data'!$A$1:$C$29,3,0),"--")</f>
        <v>Biến phí</v>
      </c>
      <c r="F1380" s="258" t="str">
        <f>iferror(vlookup(C1380,'Master data'!$A$1:$C$29,2,0),"--")</f>
        <v>Chi phí giá vốn</v>
      </c>
    </row>
    <row r="1381" ht="21.0" hidden="1" customHeight="1" outlineLevel="1">
      <c r="A1381" s="304" t="s">
        <v>3276</v>
      </c>
      <c r="B1381" s="298" t="s">
        <v>3963</v>
      </c>
      <c r="C1381" s="299" t="s">
        <v>99</v>
      </c>
      <c r="D1381" s="300">
        <v>407000.0</v>
      </c>
      <c r="E1381" s="258" t="str">
        <f>iferror(vlookup(C1381,'Master data'!$A$1:$C$29,3,0),"--")</f>
        <v>Biến phí</v>
      </c>
      <c r="F1381" s="258" t="str">
        <f>iferror(vlookup(C1381,'Master data'!$A$1:$C$29,2,0),"--")</f>
        <v>Chi phí giá vốn</v>
      </c>
    </row>
    <row r="1382" ht="21.0" hidden="1" customHeight="1" outlineLevel="1">
      <c r="A1382" s="304" t="s">
        <v>3276</v>
      </c>
      <c r="B1382" s="301" t="s">
        <v>297</v>
      </c>
      <c r="C1382" s="299" t="s">
        <v>99</v>
      </c>
      <c r="D1382" s="302">
        <v>7245828.0</v>
      </c>
      <c r="E1382" s="258" t="str">
        <f>iferror(vlookup(C1382,'Master data'!$A$1:$C$29,3,0),"--")</f>
        <v>Biến phí</v>
      </c>
      <c r="F1382" s="258" t="str">
        <f>iferror(vlookup(C1382,'Master data'!$A$1:$C$29,2,0),"--")</f>
        <v>Chi phí giá vốn</v>
      </c>
    </row>
    <row r="1383" ht="21.0" hidden="1" customHeight="1" outlineLevel="1">
      <c r="A1383" s="304" t="s">
        <v>3276</v>
      </c>
      <c r="B1383" s="298" t="s">
        <v>3964</v>
      </c>
      <c r="C1383" s="299" t="s">
        <v>99</v>
      </c>
      <c r="D1383" s="300">
        <v>6.7134E7</v>
      </c>
      <c r="E1383" s="258" t="str">
        <f>iferror(vlookup(C1383,'Master data'!$A$1:$C$29,3,0),"--")</f>
        <v>Biến phí</v>
      </c>
      <c r="F1383" s="258" t="str">
        <f>iferror(vlookup(C1383,'Master data'!$A$1:$C$29,2,0),"--")</f>
        <v>Chi phí giá vốn</v>
      </c>
    </row>
    <row r="1384" ht="21.0" hidden="1" customHeight="1" outlineLevel="1">
      <c r="A1384" s="304" t="s">
        <v>3276</v>
      </c>
      <c r="B1384" s="301" t="s">
        <v>70</v>
      </c>
      <c r="C1384" s="299" t="s">
        <v>70</v>
      </c>
      <c r="D1384" s="302">
        <v>1487000.0</v>
      </c>
      <c r="E1384" s="258" t="str">
        <f>iferror(vlookup(C1384,'Master data'!$A$1:$C$29,3,0),"--")</f>
        <v>Chi phí khác</v>
      </c>
      <c r="F1384" s="258" t="str">
        <f>iferror(vlookup(C1384,'Master data'!$A$1:$C$29,2,0),"--")</f>
        <v>Chi phí khác</v>
      </c>
    </row>
    <row r="1385" ht="21.0" hidden="1" customHeight="1" outlineLevel="1">
      <c r="A1385" s="304" t="s">
        <v>3276</v>
      </c>
      <c r="B1385" s="298" t="s">
        <v>3218</v>
      </c>
      <c r="C1385" s="299" t="s">
        <v>122</v>
      </c>
      <c r="D1385" s="300">
        <v>4380334.0</v>
      </c>
      <c r="E1385" s="258" t="str">
        <f>iferror(vlookup(C1385,'Master data'!$A$1:$C$29,3,0),"--")</f>
        <v>Định phí</v>
      </c>
      <c r="F1385" s="258" t="str">
        <f>iferror(vlookup(C1385,'Master data'!$A$1:$C$29,2,0),"--")</f>
        <v>Chi phí khác</v>
      </c>
    </row>
    <row r="1386" ht="21.0" hidden="1" customHeight="1" outlineLevel="1">
      <c r="A1386" s="304" t="s">
        <v>3276</v>
      </c>
      <c r="B1386" s="310" t="s">
        <v>3220</v>
      </c>
      <c r="C1386" s="307" t="s">
        <v>124</v>
      </c>
      <c r="D1386" s="311">
        <v>1.1139333E7</v>
      </c>
      <c r="E1386" s="264" t="str">
        <f>iferror(vlookup(C1386,'Master data'!$A$1:$C$29,3,0),"--")</f>
        <v>Chi phí khác</v>
      </c>
      <c r="F1386" s="264" t="str">
        <f>iferror(vlookup(C1386,'Master data'!$A$1:$C$29,2,0),"--")</f>
        <v>Chi phí khác</v>
      </c>
    </row>
    <row r="1387" ht="21.0" customHeight="1" collapsed="1">
      <c r="A1387" s="304" t="s">
        <v>3280</v>
      </c>
      <c r="B1387" s="274" t="s">
        <v>274</v>
      </c>
      <c r="C1387" s="252" t="s">
        <v>112</v>
      </c>
      <c r="D1387" s="276">
        <v>0.0</v>
      </c>
      <c r="E1387" s="277" t="str">
        <f>vlookup(C1387,'Master data'!$A$1:$C$29,3,0)</f>
        <v>Biến phí</v>
      </c>
      <c r="F1387" s="277" t="str">
        <f>vlookup(C1387,'Master data'!$A$1:$C$29,2,0)</f>
        <v>Chi phí hành chính</v>
      </c>
    </row>
    <row r="1388" ht="21.0" hidden="1" customHeight="1" outlineLevel="1">
      <c r="A1388" s="304" t="s">
        <v>3280</v>
      </c>
      <c r="B1388" s="298" t="s">
        <v>112</v>
      </c>
      <c r="C1388" s="252" t="s">
        <v>112</v>
      </c>
      <c r="D1388" s="300">
        <v>2.8576333E7</v>
      </c>
      <c r="E1388" s="258" t="str">
        <f>iferror(vlookup(C1388,'Master data'!$A$1:$C$29,3,0),"--")</f>
        <v>Biến phí</v>
      </c>
      <c r="F1388" s="258" t="str">
        <f>iferror(vlookup(C1388,'Master data'!$A$1:$C$29,2,0),"--")</f>
        <v>Chi phí hành chính</v>
      </c>
    </row>
    <row r="1389" ht="21.0" hidden="1" customHeight="1" outlineLevel="1">
      <c r="A1389" s="303" t="s">
        <v>3280</v>
      </c>
      <c r="B1389" s="301" t="s">
        <v>3859</v>
      </c>
      <c r="C1389" s="252" t="s">
        <v>112</v>
      </c>
      <c r="D1389" s="302">
        <v>2666667.0</v>
      </c>
      <c r="E1389" s="258" t="str">
        <f>iferror(vlookup(C1389,'Master data'!$A$1:$C$29,3,0),"--")</f>
        <v>Biến phí</v>
      </c>
      <c r="F1389" s="258" t="str">
        <f>iferror(vlookup(C1389,'Master data'!$A$1:$C$29,2,0),"--")</f>
        <v>Chi phí hành chính</v>
      </c>
    </row>
    <row r="1390" ht="21.0" hidden="1" customHeight="1" outlineLevel="1">
      <c r="A1390" s="304" t="s">
        <v>3280</v>
      </c>
      <c r="B1390" s="298" t="s">
        <v>3201</v>
      </c>
      <c r="C1390" s="299" t="s">
        <v>116</v>
      </c>
      <c r="D1390" s="300">
        <v>2.4284731E7</v>
      </c>
      <c r="E1390" s="258" t="str">
        <f>iferror(vlookup(C1390,'Master data'!$A$1:$C$29,3,0),"--")</f>
        <v>Định phí</v>
      </c>
      <c r="F1390" s="258" t="str">
        <f>iferror(vlookup(C1390,'Master data'!$A$1:$C$29,2,0),"--")</f>
        <v>Chi phí hành chính</v>
      </c>
    </row>
    <row r="1391" ht="21.0" hidden="1" customHeight="1" outlineLevel="1">
      <c r="A1391" s="303" t="s">
        <v>3280</v>
      </c>
      <c r="B1391" s="301" t="s">
        <v>3202</v>
      </c>
      <c r="C1391" s="299" t="s">
        <v>118</v>
      </c>
      <c r="D1391" s="302">
        <v>2.9458E7</v>
      </c>
      <c r="E1391" s="258" t="str">
        <f>iferror(vlookup(C1391,'Master data'!$A$1:$C$29,3,0),"--")</f>
        <v>Định phí</v>
      </c>
      <c r="F1391" s="258" t="str">
        <f>iferror(vlookup(C1391,'Master data'!$A$1:$C$29,2,0),"--")</f>
        <v>Chi phí hành chính</v>
      </c>
    </row>
    <row r="1392" ht="21.0" hidden="1" customHeight="1" outlineLevel="1">
      <c r="A1392" s="304" t="s">
        <v>3280</v>
      </c>
      <c r="B1392" s="298" t="s">
        <v>3203</v>
      </c>
      <c r="C1392" s="299" t="s">
        <v>107</v>
      </c>
      <c r="D1392" s="300">
        <v>1.2656801E7</v>
      </c>
      <c r="E1392" s="258" t="str">
        <f>iferror(vlookup(C1392,'Master data'!$A$1:$C$29,3,0),"--")</f>
        <v>Biến phí</v>
      </c>
      <c r="F1392" s="258" t="str">
        <f>iferror(vlookup(C1392,'Master data'!$A$1:$C$29,2,0),"--")</f>
        <v>Chi phí bán hàng</v>
      </c>
    </row>
    <row r="1393" ht="21.0" hidden="1" customHeight="1" outlineLevel="1">
      <c r="A1393" s="303" t="s">
        <v>3280</v>
      </c>
      <c r="B1393" s="301" t="s">
        <v>3204</v>
      </c>
      <c r="C1393" s="299" t="s">
        <v>95</v>
      </c>
      <c r="D1393" s="302">
        <v>3.69E8</v>
      </c>
      <c r="E1393" s="258" t="str">
        <f>iferror(vlookup(C1393,'Master data'!$A$1:$C$29,3,0),"--")</f>
        <v>Biến phí</v>
      </c>
      <c r="F1393" s="258" t="str">
        <f>iferror(vlookup(C1393,'Master data'!$A$1:$C$29,2,0),"--")</f>
        <v>Chi phí bán hàng</v>
      </c>
    </row>
    <row r="1394" ht="21.0" hidden="1" customHeight="1" outlineLevel="1">
      <c r="A1394" s="304" t="s">
        <v>3280</v>
      </c>
      <c r="B1394" s="298" t="s">
        <v>3205</v>
      </c>
      <c r="C1394" s="299" t="s">
        <v>114</v>
      </c>
      <c r="D1394" s="300">
        <v>2.7069E7</v>
      </c>
      <c r="E1394" s="258" t="str">
        <f>iferror(vlookup(C1394,'Master data'!$A$1:$C$29,3,0),"--")</f>
        <v>Định phí</v>
      </c>
      <c r="F1394" s="258" t="str">
        <f>iferror(vlookup(C1394,'Master data'!$A$1:$C$29,2,0),"--")</f>
        <v>Chi phí hành chính</v>
      </c>
    </row>
    <row r="1395" ht="21.0" hidden="1" customHeight="1" outlineLevel="1">
      <c r="A1395" s="303" t="s">
        <v>3280</v>
      </c>
      <c r="B1395" s="301" t="s">
        <v>97</v>
      </c>
      <c r="C1395" s="299" t="s">
        <v>97</v>
      </c>
      <c r="D1395" s="302">
        <v>2.0E7</v>
      </c>
      <c r="E1395" s="258" t="str">
        <f>iferror(vlookup(C1395,'Master data'!$A$1:$C$29,3,0),"--")</f>
        <v>Biến phí</v>
      </c>
      <c r="F1395" s="258" t="str">
        <f>iferror(vlookup(C1395,'Master data'!$A$1:$C$29,2,0),"--")</f>
        <v>Chi phí bán hàng</v>
      </c>
    </row>
    <row r="1396" ht="21.0" hidden="1" customHeight="1" outlineLevel="1">
      <c r="A1396" s="304" t="s">
        <v>3280</v>
      </c>
      <c r="B1396" s="298" t="s">
        <v>3031</v>
      </c>
      <c r="C1396" s="299" t="s">
        <v>98</v>
      </c>
      <c r="D1396" s="300">
        <v>1.1027418E7</v>
      </c>
      <c r="E1396" s="258" t="str">
        <f>iferror(vlookup(C1396,'Master data'!$A$1:$C$29,3,0),"--")</f>
        <v>Biến phí</v>
      </c>
      <c r="F1396" s="258" t="str">
        <f>iferror(vlookup(C1396,'Master data'!$A$1:$C$29,2,0),"--")</f>
        <v>Chi phí bán hàng</v>
      </c>
    </row>
    <row r="1397" ht="21.0" hidden="1" customHeight="1" outlineLevel="1">
      <c r="A1397" s="303" t="s">
        <v>3280</v>
      </c>
      <c r="B1397" s="301" t="s">
        <v>117</v>
      </c>
      <c r="C1397" s="299" t="s">
        <v>117</v>
      </c>
      <c r="D1397" s="302">
        <v>4.0432E7</v>
      </c>
      <c r="E1397" s="258" t="str">
        <f>iferror(vlookup(C1397,'Master data'!$A$1:$C$29,3,0),"--")</f>
        <v>Định phí</v>
      </c>
      <c r="F1397" s="258" t="str">
        <f>iferror(vlookup(C1397,'Master data'!$A$1:$C$29,2,0),"--")</f>
        <v>Chi phí bán hàng</v>
      </c>
    </row>
    <row r="1398" ht="21.0" hidden="1" customHeight="1" outlineLevel="1">
      <c r="A1398" s="304" t="s">
        <v>3280</v>
      </c>
      <c r="B1398" s="298" t="s">
        <v>101</v>
      </c>
      <c r="C1398" s="299" t="s">
        <v>101</v>
      </c>
      <c r="D1398" s="300">
        <v>3.8525001E7</v>
      </c>
      <c r="E1398" s="258" t="str">
        <f>iferror(vlookup(C1398,'Master data'!$A$1:$C$29,3,0),"--")</f>
        <v>Biến phí</v>
      </c>
      <c r="F1398" s="258" t="str">
        <f>iferror(vlookup(C1398,'Master data'!$A$1:$C$29,2,0),"--")</f>
        <v>Chi phí bán hàng</v>
      </c>
    </row>
    <row r="1399" ht="21.0" hidden="1" customHeight="1" outlineLevel="1">
      <c r="A1399" s="303" t="s">
        <v>3280</v>
      </c>
      <c r="B1399" s="301" t="s">
        <v>3206</v>
      </c>
      <c r="C1399" s="299" t="s">
        <v>103</v>
      </c>
      <c r="D1399" s="302">
        <v>7000000.0</v>
      </c>
      <c r="E1399" s="258" t="str">
        <f>iferror(vlookup(C1399,'Master data'!$A$1:$C$29,3,0),"--")</f>
        <v>Biến phí</v>
      </c>
      <c r="F1399" s="258" t="str">
        <f>iferror(vlookup(C1399,'Master data'!$A$1:$C$29,2,0),"--")</f>
        <v>Chi phí bán hàng</v>
      </c>
    </row>
    <row r="1400" ht="21.0" hidden="1" customHeight="1" outlineLevel="1">
      <c r="A1400" s="304" t="s">
        <v>3280</v>
      </c>
      <c r="B1400" s="298" t="s">
        <v>3207</v>
      </c>
      <c r="C1400" s="299" t="s">
        <v>104</v>
      </c>
      <c r="D1400" s="300">
        <v>0.0</v>
      </c>
      <c r="E1400" s="258" t="str">
        <f>iferror(vlookup(C1400,'Master data'!$A$1:$C$29,3,0),"--")</f>
        <v>Biến phí</v>
      </c>
      <c r="F1400" s="258" t="str">
        <f>iferror(vlookup(C1400,'Master data'!$A$1:$C$29,2,0),"--")</f>
        <v>Chi phí bán hàng</v>
      </c>
    </row>
    <row r="1401" ht="21.0" hidden="1" customHeight="1" outlineLevel="1">
      <c r="A1401" s="303" t="s">
        <v>3280</v>
      </c>
      <c r="B1401" s="301" t="s">
        <v>105</v>
      </c>
      <c r="C1401" s="299" t="s">
        <v>105</v>
      </c>
      <c r="D1401" s="302">
        <v>0.0</v>
      </c>
      <c r="E1401" s="258" t="str">
        <f>iferror(vlookup(C1401,'Master data'!$A$1:$C$29,3,0),"--")</f>
        <v>Biến phí</v>
      </c>
      <c r="F1401" s="258" t="str">
        <f>iferror(vlookup(C1401,'Master data'!$A$1:$C$29,2,0),"--")</f>
        <v>Chi phí bán hàng</v>
      </c>
    </row>
    <row r="1402" ht="21.0" hidden="1" customHeight="1" outlineLevel="1">
      <c r="A1402" s="304" t="s">
        <v>3280</v>
      </c>
      <c r="B1402" s="298" t="s">
        <v>3208</v>
      </c>
      <c r="C1402" s="299" t="s">
        <v>17</v>
      </c>
      <c r="D1402" s="300">
        <v>8.14938489E8</v>
      </c>
      <c r="E1402" s="258" t="str">
        <f>iferror(vlookup(C1402,'Master data'!$A$1:$C$29,3,0),"--")</f>
        <v>Biến phí</v>
      </c>
      <c r="F1402" s="258" t="str">
        <f>iferror(vlookup(C1402,'Master data'!$A$1:$C$29,2,0),"--")</f>
        <v>Chi phí bán hàng</v>
      </c>
    </row>
    <row r="1403" ht="21.0" hidden="1" customHeight="1" outlineLevel="1">
      <c r="A1403" s="303" t="s">
        <v>3280</v>
      </c>
      <c r="B1403" s="301" t="s">
        <v>106</v>
      </c>
      <c r="C1403" s="299" t="s">
        <v>106</v>
      </c>
      <c r="D1403" s="302">
        <v>7583375.0</v>
      </c>
      <c r="E1403" s="258" t="str">
        <f>iferror(vlookup(C1403,'Master data'!$A$1:$C$29,3,0),"--")</f>
        <v>Biến phí</v>
      </c>
      <c r="F1403" s="258" t="str">
        <f>iferror(vlookup(C1403,'Master data'!$A$1:$C$29,2,0),"--")</f>
        <v>Chi phí bán hàng</v>
      </c>
    </row>
    <row r="1404" ht="21.0" hidden="1" customHeight="1" outlineLevel="1">
      <c r="A1404" s="304" t="s">
        <v>3280</v>
      </c>
      <c r="B1404" s="298" t="s">
        <v>3871</v>
      </c>
      <c r="C1404" s="299" t="s">
        <v>118</v>
      </c>
      <c r="D1404" s="300">
        <v>8344667.0</v>
      </c>
      <c r="E1404" s="258" t="str">
        <f>iferror(vlookup(C1404,'Master data'!$A$1:$C$29,3,0),"--")</f>
        <v>Định phí</v>
      </c>
      <c r="F1404" s="258" t="str">
        <f>iferror(vlookup(C1404,'Master data'!$A$1:$C$29,2,0),"--")</f>
        <v>Chi phí hành chính</v>
      </c>
    </row>
    <row r="1405" ht="21.0" hidden="1" customHeight="1" outlineLevel="1">
      <c r="A1405" s="303" t="s">
        <v>3280</v>
      </c>
      <c r="B1405" s="301" t="s">
        <v>109</v>
      </c>
      <c r="C1405" s="299" t="s">
        <v>109</v>
      </c>
      <c r="D1405" s="302">
        <v>5.03532482E8</v>
      </c>
      <c r="E1405" s="258" t="str">
        <f>iferror(vlookup(C1405,'Master data'!$A$1:$C$29,3,0),"--")</f>
        <v>Định phí</v>
      </c>
      <c r="F1405" s="258" t="str">
        <f>iferror(vlookup(C1405,'Master data'!$A$1:$C$29,2,0),"--")</f>
        <v>Chi phí QLDN</v>
      </c>
    </row>
    <row r="1406" ht="21.0" hidden="1" customHeight="1" outlineLevel="1">
      <c r="A1406" s="304" t="s">
        <v>3280</v>
      </c>
      <c r="B1406" s="298" t="s">
        <v>3210</v>
      </c>
      <c r="C1406" s="299" t="s">
        <v>120</v>
      </c>
      <c r="D1406" s="300">
        <v>1.19286E8</v>
      </c>
      <c r="E1406" s="258" t="str">
        <f>iferror(vlookup(C1406,'Master data'!$A$1:$C$29,3,0),"--")</f>
        <v>Định phí</v>
      </c>
      <c r="F1406" s="258" t="str">
        <f>iferror(vlookup(C1406,'Master data'!$A$1:$C$29,2,0),"--")</f>
        <v>Chi phí QLDN</v>
      </c>
    </row>
    <row r="1407" ht="21.0" hidden="1" customHeight="1" outlineLevel="1">
      <c r="A1407" s="303" t="s">
        <v>3280</v>
      </c>
      <c r="B1407" s="301" t="s">
        <v>121</v>
      </c>
      <c r="C1407" s="299" t="s">
        <v>121</v>
      </c>
      <c r="D1407" s="302">
        <v>3.8116667E7</v>
      </c>
      <c r="E1407" s="258" t="str">
        <f>iferror(vlookup(C1407,'Master data'!$A$1:$C$29,3,0),"--")</f>
        <v>Định phí</v>
      </c>
      <c r="F1407" s="258" t="str">
        <f>iferror(vlookup(C1407,'Master data'!$A$1:$C$29,2,0),"--")</f>
        <v>Chi phí QLDN</v>
      </c>
    </row>
    <row r="1408" ht="21.0" hidden="1" customHeight="1" outlineLevel="1">
      <c r="A1408" s="304" t="s">
        <v>3280</v>
      </c>
      <c r="B1408" s="298" t="s">
        <v>3887</v>
      </c>
      <c r="C1408" s="299" t="s">
        <v>123</v>
      </c>
      <c r="D1408" s="300">
        <v>2.5E7</v>
      </c>
      <c r="E1408" s="258" t="str">
        <f>iferror(vlookup(C1408,'Master data'!$A$1:$C$29,3,0),"--")</f>
        <v>Định phí</v>
      </c>
      <c r="F1408" s="258" t="str">
        <f>iferror(vlookup(C1408,'Master data'!$A$1:$C$29,2,0),"--")</f>
        <v>Chi phí QLDN</v>
      </c>
    </row>
    <row r="1409" ht="21.0" hidden="1" customHeight="1" outlineLevel="1">
      <c r="A1409" s="303" t="s">
        <v>3280</v>
      </c>
      <c r="B1409" s="301" t="s">
        <v>3212</v>
      </c>
      <c r="C1409" s="299" t="s">
        <v>112</v>
      </c>
      <c r="D1409" s="302">
        <v>2166667.0</v>
      </c>
      <c r="E1409" s="258" t="str">
        <f>iferror(vlookup(C1409,'Master data'!$A$1:$C$29,3,0),"--")</f>
        <v>Biến phí</v>
      </c>
      <c r="F1409" s="258" t="str">
        <f>iferror(vlookup(C1409,'Master data'!$A$1:$C$29,2,0),"--")</f>
        <v>Chi phí hành chính</v>
      </c>
    </row>
    <row r="1410" ht="21.0" hidden="1" customHeight="1" outlineLevel="1">
      <c r="A1410" s="304" t="s">
        <v>3280</v>
      </c>
      <c r="B1410" s="298" t="s">
        <v>3965</v>
      </c>
      <c r="C1410" s="299" t="s">
        <v>99</v>
      </c>
      <c r="D1410" s="300">
        <v>1.4226E7</v>
      </c>
      <c r="E1410" s="258" t="str">
        <f>iferror(vlookup(C1410,'Master data'!$A$1:$C$29,3,0),"--")</f>
        <v>Biến phí</v>
      </c>
      <c r="F1410" s="258" t="str">
        <f>iferror(vlookup(C1410,'Master data'!$A$1:$C$29,2,0),"--")</f>
        <v>Chi phí giá vốn</v>
      </c>
    </row>
    <row r="1411" ht="21.0" hidden="1" customHeight="1" outlineLevel="1">
      <c r="A1411" s="303" t="s">
        <v>3280</v>
      </c>
      <c r="B1411" s="301" t="s">
        <v>3966</v>
      </c>
      <c r="C1411" s="299" t="s">
        <v>99</v>
      </c>
      <c r="D1411" s="302">
        <v>5500000.0</v>
      </c>
      <c r="E1411" s="258" t="str">
        <f>iferror(vlookup(C1411,'Master data'!$A$1:$C$29,3,0),"--")</f>
        <v>Biến phí</v>
      </c>
      <c r="F1411" s="258" t="str">
        <f>iferror(vlookup(C1411,'Master data'!$A$1:$C$29,2,0),"--")</f>
        <v>Chi phí giá vốn</v>
      </c>
    </row>
    <row r="1412" ht="21.0" hidden="1" customHeight="1" outlineLevel="1">
      <c r="A1412" s="304" t="s">
        <v>3280</v>
      </c>
      <c r="B1412" s="298" t="s">
        <v>3967</v>
      </c>
      <c r="C1412" s="299" t="s">
        <v>99</v>
      </c>
      <c r="D1412" s="300">
        <v>5.4882E7</v>
      </c>
      <c r="E1412" s="258" t="str">
        <f>iferror(vlookup(C1412,'Master data'!$A$1:$C$29,3,0),"--")</f>
        <v>Biến phí</v>
      </c>
      <c r="F1412" s="258" t="str">
        <f>iferror(vlookup(C1412,'Master data'!$A$1:$C$29,2,0),"--")</f>
        <v>Chi phí giá vốn</v>
      </c>
    </row>
    <row r="1413" ht="21.0" hidden="1" customHeight="1" outlineLevel="1">
      <c r="A1413" s="303" t="s">
        <v>3280</v>
      </c>
      <c r="B1413" s="301" t="s">
        <v>3968</v>
      </c>
      <c r="C1413" s="299" t="s">
        <v>99</v>
      </c>
      <c r="D1413" s="302">
        <v>1.202E7</v>
      </c>
      <c r="E1413" s="258" t="str">
        <f>iferror(vlookup(C1413,'Master data'!$A$1:$C$29,3,0),"--")</f>
        <v>Biến phí</v>
      </c>
      <c r="F1413" s="258" t="str">
        <f>iferror(vlookup(C1413,'Master data'!$A$1:$C$29,2,0),"--")</f>
        <v>Chi phí giá vốn</v>
      </c>
    </row>
    <row r="1414" ht="21.0" hidden="1" customHeight="1" outlineLevel="1">
      <c r="A1414" s="304" t="s">
        <v>3280</v>
      </c>
      <c r="B1414" s="298" t="s">
        <v>3969</v>
      </c>
      <c r="C1414" s="299" t="s">
        <v>99</v>
      </c>
      <c r="D1414" s="300">
        <v>6.7071659E7</v>
      </c>
      <c r="E1414" s="258" t="str">
        <f>iferror(vlookup(C1414,'Master data'!$A$1:$C$29,3,0),"--")</f>
        <v>Biến phí</v>
      </c>
      <c r="F1414" s="258" t="str">
        <f>iferror(vlookup(C1414,'Master data'!$A$1:$C$29,2,0),"--")</f>
        <v>Chi phí giá vốn</v>
      </c>
    </row>
    <row r="1415" ht="21.0" hidden="1" customHeight="1" outlineLevel="1">
      <c r="A1415" s="303" t="s">
        <v>3280</v>
      </c>
      <c r="B1415" s="301" t="s">
        <v>3601</v>
      </c>
      <c r="C1415" s="299" t="s">
        <v>99</v>
      </c>
      <c r="D1415" s="302">
        <v>8.61E7</v>
      </c>
      <c r="E1415" s="258" t="str">
        <f>iferror(vlookup(C1415,'Master data'!$A$1:$C$29,3,0),"--")</f>
        <v>Biến phí</v>
      </c>
      <c r="F1415" s="258" t="str">
        <f>iferror(vlookup(C1415,'Master data'!$A$1:$C$29,2,0),"--")</f>
        <v>Chi phí giá vốn</v>
      </c>
    </row>
    <row r="1416" ht="21.0" hidden="1" customHeight="1" outlineLevel="1">
      <c r="A1416" s="304" t="s">
        <v>3280</v>
      </c>
      <c r="B1416" s="298" t="s">
        <v>3970</v>
      </c>
      <c r="C1416" s="299" t="s">
        <v>99</v>
      </c>
      <c r="D1416" s="300">
        <v>3.06E7</v>
      </c>
      <c r="E1416" s="258" t="str">
        <f>iferror(vlookup(C1416,'Master data'!$A$1:$C$29,3,0),"--")</f>
        <v>Biến phí</v>
      </c>
      <c r="F1416" s="258" t="str">
        <f>iferror(vlookup(C1416,'Master data'!$A$1:$C$29,2,0),"--")</f>
        <v>Chi phí giá vốn</v>
      </c>
    </row>
    <row r="1417" ht="21.0" hidden="1" customHeight="1" outlineLevel="1">
      <c r="A1417" s="303" t="s">
        <v>3280</v>
      </c>
      <c r="B1417" s="301" t="s">
        <v>3971</v>
      </c>
      <c r="C1417" s="299" t="s">
        <v>99</v>
      </c>
      <c r="D1417" s="302">
        <v>2.7718387E7</v>
      </c>
      <c r="E1417" s="258" t="str">
        <f>iferror(vlookup(C1417,'Master data'!$A$1:$C$29,3,0),"--")</f>
        <v>Biến phí</v>
      </c>
      <c r="F1417" s="258" t="str">
        <f>iferror(vlookup(C1417,'Master data'!$A$1:$C$29,2,0),"--")</f>
        <v>Chi phí giá vốn</v>
      </c>
    </row>
    <row r="1418" ht="21.0" hidden="1" customHeight="1" outlineLevel="1">
      <c r="A1418" s="304" t="s">
        <v>3280</v>
      </c>
      <c r="B1418" s="298" t="s">
        <v>591</v>
      </c>
      <c r="C1418" s="299" t="s">
        <v>122</v>
      </c>
      <c r="D1418" s="300">
        <v>1.0E8</v>
      </c>
      <c r="E1418" s="258" t="str">
        <f>iferror(vlookup(C1418,'Master data'!$A$1:$C$29,3,0),"--")</f>
        <v>Định phí</v>
      </c>
      <c r="F1418" s="258" t="str">
        <f>iferror(vlookup(C1418,'Master data'!$A$1:$C$29,2,0),"--")</f>
        <v>Chi phí khác</v>
      </c>
    </row>
    <row r="1419" ht="21.0" hidden="1" customHeight="1" outlineLevel="1">
      <c r="A1419" s="303" t="s">
        <v>3280</v>
      </c>
      <c r="B1419" s="301" t="s">
        <v>3225</v>
      </c>
      <c r="C1419" s="299" t="s">
        <v>119</v>
      </c>
      <c r="D1419" s="302">
        <v>0.0</v>
      </c>
      <c r="E1419" s="258" t="str">
        <f>iferror(vlookup(C1419,'Master data'!$A$1:$C$29,3,0),"--")</f>
        <v>Định phí</v>
      </c>
      <c r="F1419" s="258" t="str">
        <f>iferror(vlookup(C1419,'Master data'!$A$1:$C$29,2,0),"--")</f>
        <v>Chi phí khác</v>
      </c>
    </row>
    <row r="1420" ht="21.0" hidden="1" customHeight="1" outlineLevel="1">
      <c r="A1420" s="304" t="s">
        <v>3280</v>
      </c>
      <c r="B1420" s="298" t="s">
        <v>70</v>
      </c>
      <c r="C1420" s="299" t="s">
        <v>70</v>
      </c>
      <c r="D1420" s="300">
        <v>9000000.0</v>
      </c>
      <c r="E1420" s="258" t="str">
        <f>iferror(vlookup(C1420,'Master data'!$A$1:$C$29,3,0),"--")</f>
        <v>Chi phí khác</v>
      </c>
      <c r="F1420" s="258" t="str">
        <f>iferror(vlookup(C1420,'Master data'!$A$1:$C$29,2,0),"--")</f>
        <v>Chi phí khác</v>
      </c>
    </row>
    <row r="1421" ht="21.0" hidden="1" customHeight="1" outlineLevel="1">
      <c r="A1421" s="303" t="s">
        <v>3280</v>
      </c>
      <c r="B1421" s="301" t="s">
        <v>3218</v>
      </c>
      <c r="C1421" s="299" t="s">
        <v>122</v>
      </c>
      <c r="D1421" s="302">
        <v>9563334.0</v>
      </c>
      <c r="E1421" s="258" t="str">
        <f>iferror(vlookup(C1421,'Master data'!$A$1:$C$29,3,0),"--")</f>
        <v>Định phí</v>
      </c>
      <c r="F1421" s="258" t="str">
        <f>iferror(vlookup(C1421,'Master data'!$A$1:$C$29,2,0),"--")</f>
        <v>Chi phí khác</v>
      </c>
    </row>
    <row r="1422" ht="21.0" hidden="1" customHeight="1" outlineLevel="1">
      <c r="A1422" s="304" t="s">
        <v>3280</v>
      </c>
      <c r="B1422" s="298" t="s">
        <v>3219</v>
      </c>
      <c r="C1422" s="299" t="s">
        <v>103</v>
      </c>
      <c r="D1422" s="300">
        <v>0.0</v>
      </c>
      <c r="E1422" s="258" t="str">
        <f>iferror(vlookup(C1422,'Master data'!$A$1:$C$29,3,0),"--")</f>
        <v>Biến phí</v>
      </c>
      <c r="F1422" s="258" t="str">
        <f>iferror(vlookup(C1422,'Master data'!$A$1:$C$29,2,0),"--")</f>
        <v>Chi phí bán hàng</v>
      </c>
    </row>
    <row r="1423" ht="21.0" hidden="1" customHeight="1" outlineLevel="1">
      <c r="A1423" s="303" t="s">
        <v>3280</v>
      </c>
      <c r="B1423" s="301" t="s">
        <v>3220</v>
      </c>
      <c r="C1423" s="299" t="s">
        <v>124</v>
      </c>
      <c r="D1423" s="302">
        <v>1.3333333E7</v>
      </c>
      <c r="E1423" s="258" t="str">
        <f>iferror(vlookup(C1423,'Master data'!$A$1:$C$29,3,0),"--")</f>
        <v>Chi phí khác</v>
      </c>
      <c r="F1423" s="258" t="str">
        <f>iferror(vlookup(C1423,'Master data'!$A$1:$C$29,2,0),"--")</f>
        <v>Chi phí khác</v>
      </c>
    </row>
    <row r="1424" ht="21.0" customHeight="1">
      <c r="A1424" s="304" t="s">
        <v>3282</v>
      </c>
      <c r="B1424" s="274" t="s">
        <v>274</v>
      </c>
      <c r="C1424" s="252" t="s">
        <v>112</v>
      </c>
      <c r="D1424" s="276">
        <v>0.0</v>
      </c>
      <c r="E1424" s="277" t="str">
        <f>vlookup(C1424,'Master data'!$A$1:$C$29,3,0)</f>
        <v>Biến phí</v>
      </c>
      <c r="F1424" s="277" t="str">
        <f>vlookup(C1424,'Master data'!$A$1:$C$29,2,0)</f>
        <v>Chi phí hành chính</v>
      </c>
    </row>
    <row r="1425" ht="21.0" customHeight="1" outlineLevel="1">
      <c r="A1425" s="303" t="s">
        <v>3282</v>
      </c>
      <c r="B1425" s="301" t="s">
        <v>112</v>
      </c>
      <c r="C1425" s="299" t="s">
        <v>112</v>
      </c>
      <c r="D1425" s="302">
        <v>4.062467E7</v>
      </c>
      <c r="E1425" s="258" t="str">
        <f>iferror(vlookup(C1425,'Master data'!$A$1:$C$29,3,0),"--")</f>
        <v>Biến phí</v>
      </c>
      <c r="F1425" s="258" t="str">
        <f>iferror(vlookup(C1425,'Master data'!$A$1:$C$29,2,0),"--")</f>
        <v>Chi phí hành chính</v>
      </c>
    </row>
    <row r="1426" ht="21.0" customHeight="1" outlineLevel="1">
      <c r="A1426" s="304" t="s">
        <v>3282</v>
      </c>
      <c r="B1426" s="298" t="s">
        <v>3859</v>
      </c>
      <c r="C1426" s="299" t="s">
        <v>112</v>
      </c>
      <c r="D1426" s="300">
        <v>2700000.0</v>
      </c>
      <c r="E1426" s="258" t="str">
        <f>iferror(vlookup(C1426,'Master data'!$A$1:$C$29,3,0),"--")</f>
        <v>Biến phí</v>
      </c>
      <c r="F1426" s="258" t="str">
        <f>iferror(vlookup(C1426,'Master data'!$A$1:$C$29,2,0),"--")</f>
        <v>Chi phí hành chính</v>
      </c>
    </row>
    <row r="1427" ht="21.0" customHeight="1" outlineLevel="1">
      <c r="A1427" s="303" t="s">
        <v>3282</v>
      </c>
      <c r="B1427" s="301" t="s">
        <v>3201</v>
      </c>
      <c r="C1427" s="299" t="s">
        <v>116</v>
      </c>
      <c r="D1427" s="302">
        <v>2.2305564E7</v>
      </c>
      <c r="E1427" s="258" t="str">
        <f>iferror(vlookup(C1427,'Master data'!$A$1:$C$29,3,0),"--")</f>
        <v>Định phí</v>
      </c>
      <c r="F1427" s="258" t="str">
        <f>iferror(vlookup(C1427,'Master data'!$A$1:$C$29,2,0),"--")</f>
        <v>Chi phí hành chính</v>
      </c>
    </row>
    <row r="1428" ht="21.0" customHeight="1" outlineLevel="1">
      <c r="A1428" s="304" t="s">
        <v>3282</v>
      </c>
      <c r="B1428" s="298" t="s">
        <v>3202</v>
      </c>
      <c r="C1428" s="299" t="s">
        <v>118</v>
      </c>
      <c r="D1428" s="300">
        <v>1.4818667E7</v>
      </c>
      <c r="E1428" s="258" t="str">
        <f>iferror(vlookup(C1428,'Master data'!$A$1:$C$29,3,0),"--")</f>
        <v>Định phí</v>
      </c>
      <c r="F1428" s="258" t="str">
        <f>iferror(vlookup(C1428,'Master data'!$A$1:$C$29,2,0),"--")</f>
        <v>Chi phí hành chính</v>
      </c>
    </row>
    <row r="1429" ht="21.0" customHeight="1" outlineLevel="1">
      <c r="A1429" s="303" t="s">
        <v>3282</v>
      </c>
      <c r="B1429" s="301" t="s">
        <v>3203</v>
      </c>
      <c r="C1429" s="299" t="s">
        <v>107</v>
      </c>
      <c r="D1429" s="302">
        <v>7.1742667E7</v>
      </c>
      <c r="E1429" s="258" t="str">
        <f>iferror(vlookup(C1429,'Master data'!$A$1:$C$29,3,0),"--")</f>
        <v>Biến phí</v>
      </c>
      <c r="F1429" s="258" t="str">
        <f>iferror(vlookup(C1429,'Master data'!$A$1:$C$29,2,0),"--")</f>
        <v>Chi phí bán hàng</v>
      </c>
    </row>
    <row r="1430" ht="21.0" customHeight="1" outlineLevel="1">
      <c r="A1430" s="304" t="s">
        <v>3282</v>
      </c>
      <c r="B1430" s="298" t="s">
        <v>3204</v>
      </c>
      <c r="C1430" s="299" t="s">
        <v>95</v>
      </c>
      <c r="D1430" s="300">
        <v>3.47E8</v>
      </c>
      <c r="E1430" s="258" t="str">
        <f>iferror(vlookup(C1430,'Master data'!$A$1:$C$29,3,0),"--")</f>
        <v>Biến phí</v>
      </c>
      <c r="F1430" s="258" t="str">
        <f>iferror(vlookup(C1430,'Master data'!$A$1:$C$29,2,0),"--")</f>
        <v>Chi phí bán hàng</v>
      </c>
    </row>
    <row r="1431" ht="21.0" customHeight="1" outlineLevel="1">
      <c r="A1431" s="303" t="s">
        <v>3282</v>
      </c>
      <c r="B1431" s="301" t="s">
        <v>3205</v>
      </c>
      <c r="C1431" s="299" t="s">
        <v>114</v>
      </c>
      <c r="D1431" s="302">
        <v>2.4317334E7</v>
      </c>
      <c r="E1431" s="258" t="str">
        <f>iferror(vlookup(C1431,'Master data'!$A$1:$C$29,3,0),"--")</f>
        <v>Định phí</v>
      </c>
      <c r="F1431" s="258" t="str">
        <f>iferror(vlookup(C1431,'Master data'!$A$1:$C$29,2,0),"--")</f>
        <v>Chi phí hành chính</v>
      </c>
    </row>
    <row r="1432" ht="21.0" customHeight="1" outlineLevel="1">
      <c r="A1432" s="304" t="s">
        <v>3282</v>
      </c>
      <c r="B1432" s="298" t="s">
        <v>97</v>
      </c>
      <c r="C1432" s="299" t="s">
        <v>97</v>
      </c>
      <c r="D1432" s="300">
        <v>0.0</v>
      </c>
      <c r="E1432" s="258" t="str">
        <f>iferror(vlookup(C1432,'Master data'!$A$1:$C$29,3,0),"--")</f>
        <v>Biến phí</v>
      </c>
      <c r="F1432" s="258" t="str">
        <f>iferror(vlookup(C1432,'Master data'!$A$1:$C$29,2,0),"--")</f>
        <v>Chi phí bán hàng</v>
      </c>
    </row>
    <row r="1433" ht="21.0" customHeight="1" outlineLevel="1">
      <c r="A1433" s="303" t="s">
        <v>3282</v>
      </c>
      <c r="B1433" s="301" t="s">
        <v>3031</v>
      </c>
      <c r="C1433" s="299" t="s">
        <v>98</v>
      </c>
      <c r="D1433" s="302">
        <v>1.295286E7</v>
      </c>
      <c r="E1433" s="258" t="str">
        <f>iferror(vlookup(C1433,'Master data'!$A$1:$C$29,3,0),"--")</f>
        <v>Biến phí</v>
      </c>
      <c r="F1433" s="258" t="str">
        <f>iferror(vlookup(C1433,'Master data'!$A$1:$C$29,2,0),"--")</f>
        <v>Chi phí bán hàng</v>
      </c>
    </row>
    <row r="1434" ht="21.0" customHeight="1" outlineLevel="1">
      <c r="A1434" s="304" t="s">
        <v>3282</v>
      </c>
      <c r="B1434" s="298" t="s">
        <v>117</v>
      </c>
      <c r="C1434" s="299" t="s">
        <v>117</v>
      </c>
      <c r="D1434" s="300">
        <v>3675000.0</v>
      </c>
      <c r="E1434" s="258" t="str">
        <f>iferror(vlookup(C1434,'Master data'!$A$1:$C$29,3,0),"--")</f>
        <v>Định phí</v>
      </c>
      <c r="F1434" s="258" t="str">
        <f>iferror(vlookup(C1434,'Master data'!$A$1:$C$29,2,0),"--")</f>
        <v>Chi phí bán hàng</v>
      </c>
    </row>
    <row r="1435" ht="21.0" customHeight="1" outlineLevel="1">
      <c r="A1435" s="303" t="s">
        <v>3282</v>
      </c>
      <c r="B1435" s="301" t="s">
        <v>101</v>
      </c>
      <c r="C1435" s="299" t="s">
        <v>101</v>
      </c>
      <c r="D1435" s="302">
        <v>3.2811634E7</v>
      </c>
      <c r="E1435" s="258" t="str">
        <f>iferror(vlookup(C1435,'Master data'!$A$1:$C$29,3,0),"--")</f>
        <v>Biến phí</v>
      </c>
      <c r="F1435" s="258" t="str">
        <f>iferror(vlookup(C1435,'Master data'!$A$1:$C$29,2,0),"--")</f>
        <v>Chi phí bán hàng</v>
      </c>
    </row>
    <row r="1436" ht="21.0" customHeight="1" outlineLevel="1">
      <c r="A1436" s="304" t="s">
        <v>3282</v>
      </c>
      <c r="B1436" s="298" t="s">
        <v>3206</v>
      </c>
      <c r="C1436" s="299" t="s">
        <v>103</v>
      </c>
      <c r="D1436" s="300">
        <v>1.9E7</v>
      </c>
      <c r="E1436" s="258" t="str">
        <f>iferror(vlookup(C1436,'Master data'!$A$1:$C$29,3,0),"--")</f>
        <v>Biến phí</v>
      </c>
      <c r="F1436" s="258" t="str">
        <f>iferror(vlookup(C1436,'Master data'!$A$1:$C$29,2,0),"--")</f>
        <v>Chi phí bán hàng</v>
      </c>
    </row>
    <row r="1437" ht="21.0" customHeight="1" outlineLevel="1">
      <c r="A1437" s="303" t="s">
        <v>3282</v>
      </c>
      <c r="B1437" s="301" t="s">
        <v>3207</v>
      </c>
      <c r="C1437" s="299" t="s">
        <v>104</v>
      </c>
      <c r="D1437" s="302">
        <v>0.0</v>
      </c>
      <c r="E1437" s="258" t="str">
        <f>iferror(vlookup(C1437,'Master data'!$A$1:$C$29,3,0),"--")</f>
        <v>Biến phí</v>
      </c>
      <c r="F1437" s="258" t="str">
        <f>iferror(vlookup(C1437,'Master data'!$A$1:$C$29,2,0),"--")</f>
        <v>Chi phí bán hàng</v>
      </c>
    </row>
    <row r="1438" ht="21.0" customHeight="1" outlineLevel="1">
      <c r="A1438" s="304" t="s">
        <v>3282</v>
      </c>
      <c r="B1438" s="298" t="s">
        <v>105</v>
      </c>
      <c r="C1438" s="299" t="s">
        <v>105</v>
      </c>
      <c r="D1438" s="300">
        <v>0.0</v>
      </c>
      <c r="E1438" s="258" t="str">
        <f>iferror(vlookup(C1438,'Master data'!$A$1:$C$29,3,0),"--")</f>
        <v>Biến phí</v>
      </c>
      <c r="F1438" s="258" t="str">
        <f>iferror(vlookup(C1438,'Master data'!$A$1:$C$29,2,0),"--")</f>
        <v>Chi phí bán hàng</v>
      </c>
    </row>
    <row r="1439" ht="21.0" customHeight="1" outlineLevel="1">
      <c r="A1439" s="303" t="s">
        <v>3282</v>
      </c>
      <c r="B1439" s="301" t="s">
        <v>3208</v>
      </c>
      <c r="C1439" s="299" t="s">
        <v>17</v>
      </c>
      <c r="D1439" s="302">
        <v>9.74004724E8</v>
      </c>
      <c r="E1439" s="258" t="str">
        <f>iferror(vlookup(C1439,'Master data'!$A$1:$C$29,3,0),"--")</f>
        <v>Biến phí</v>
      </c>
      <c r="F1439" s="258" t="str">
        <f>iferror(vlookup(C1439,'Master data'!$A$1:$C$29,2,0),"--")</f>
        <v>Chi phí bán hàng</v>
      </c>
    </row>
    <row r="1440" ht="21.0" customHeight="1" outlineLevel="1">
      <c r="A1440" s="304" t="s">
        <v>3282</v>
      </c>
      <c r="B1440" s="298" t="s">
        <v>106</v>
      </c>
      <c r="C1440" s="299" t="s">
        <v>106</v>
      </c>
      <c r="D1440" s="300">
        <v>9515081.0</v>
      </c>
      <c r="E1440" s="258" t="str">
        <f>iferror(vlookup(C1440,'Master data'!$A$1:$C$29,3,0),"--")</f>
        <v>Biến phí</v>
      </c>
      <c r="F1440" s="258" t="str">
        <f>iferror(vlookup(C1440,'Master data'!$A$1:$C$29,2,0),"--")</f>
        <v>Chi phí bán hàng</v>
      </c>
    </row>
    <row r="1441" ht="21.0" customHeight="1" outlineLevel="1">
      <c r="A1441" s="303" t="s">
        <v>3282</v>
      </c>
      <c r="B1441" s="301" t="s">
        <v>3871</v>
      </c>
      <c r="C1441" s="299" t="s">
        <v>118</v>
      </c>
      <c r="D1441" s="302">
        <v>6790667.0</v>
      </c>
      <c r="E1441" s="258" t="str">
        <f>iferror(vlookup(C1441,'Master data'!$A$1:$C$29,3,0),"--")</f>
        <v>Định phí</v>
      </c>
      <c r="F1441" s="258" t="str">
        <f>iferror(vlookup(C1441,'Master data'!$A$1:$C$29,2,0),"--")</f>
        <v>Chi phí hành chính</v>
      </c>
    </row>
    <row r="1442" ht="21.0" customHeight="1" outlineLevel="1">
      <c r="A1442" s="304" t="s">
        <v>3282</v>
      </c>
      <c r="B1442" s="298" t="s">
        <v>109</v>
      </c>
      <c r="C1442" s="299" t="s">
        <v>109</v>
      </c>
      <c r="D1442" s="300">
        <v>5.15275285E8</v>
      </c>
      <c r="E1442" s="258" t="str">
        <f>iferror(vlookup(C1442,'Master data'!$A$1:$C$29,3,0),"--")</f>
        <v>Định phí</v>
      </c>
      <c r="F1442" s="258" t="str">
        <f>iferror(vlookup(C1442,'Master data'!$A$1:$C$29,2,0),"--")</f>
        <v>Chi phí QLDN</v>
      </c>
    </row>
    <row r="1443" ht="21.0" customHeight="1" outlineLevel="1">
      <c r="A1443" s="303" t="s">
        <v>3282</v>
      </c>
      <c r="B1443" s="301" t="s">
        <v>3210</v>
      </c>
      <c r="C1443" s="299" t="s">
        <v>120</v>
      </c>
      <c r="D1443" s="302">
        <v>1.23805667E8</v>
      </c>
      <c r="E1443" s="258" t="str">
        <f>iferror(vlookup(C1443,'Master data'!$A$1:$C$29,3,0),"--")</f>
        <v>Định phí</v>
      </c>
      <c r="F1443" s="258" t="str">
        <f>iferror(vlookup(C1443,'Master data'!$A$1:$C$29,2,0),"--")</f>
        <v>Chi phí QLDN</v>
      </c>
    </row>
    <row r="1444" ht="21.0" customHeight="1" outlineLevel="1">
      <c r="A1444" s="304" t="s">
        <v>3282</v>
      </c>
      <c r="B1444" s="298" t="s">
        <v>121</v>
      </c>
      <c r="C1444" s="299" t="s">
        <v>121</v>
      </c>
      <c r="D1444" s="300">
        <v>3.6623333E7</v>
      </c>
      <c r="E1444" s="258" t="str">
        <f>iferror(vlookup(C1444,'Master data'!$A$1:$C$29,3,0),"--")</f>
        <v>Định phí</v>
      </c>
      <c r="F1444" s="258" t="str">
        <f>iferror(vlookup(C1444,'Master data'!$A$1:$C$29,2,0),"--")</f>
        <v>Chi phí QLDN</v>
      </c>
    </row>
    <row r="1445" ht="21.0" customHeight="1" outlineLevel="1">
      <c r="A1445" s="303" t="s">
        <v>3282</v>
      </c>
      <c r="B1445" s="301" t="s">
        <v>3211</v>
      </c>
      <c r="C1445" s="299" t="s">
        <v>123</v>
      </c>
      <c r="D1445" s="302">
        <v>2.2E7</v>
      </c>
      <c r="E1445" s="258" t="str">
        <f>iferror(vlookup(C1445,'Master data'!$A$1:$C$29,3,0),"--")</f>
        <v>Định phí</v>
      </c>
      <c r="F1445" s="258" t="str">
        <f>iferror(vlookup(C1445,'Master data'!$A$1:$C$29,2,0),"--")</f>
        <v>Chi phí QLDN</v>
      </c>
    </row>
    <row r="1446" ht="21.0" customHeight="1" outlineLevel="1">
      <c r="A1446" s="304" t="s">
        <v>3282</v>
      </c>
      <c r="B1446" s="298" t="s">
        <v>3212</v>
      </c>
      <c r="C1446" s="299" t="s">
        <v>112</v>
      </c>
      <c r="D1446" s="300">
        <v>8304000.0</v>
      </c>
      <c r="E1446" s="258" t="str">
        <f>iferror(vlookup(C1446,'Master data'!$A$1:$C$29,3,0),"--")</f>
        <v>Biến phí</v>
      </c>
      <c r="F1446" s="258" t="str">
        <f>iferror(vlookup(C1446,'Master data'!$A$1:$C$29,2,0),"--")</f>
        <v>Chi phí hành chính</v>
      </c>
    </row>
    <row r="1447" ht="21.0" customHeight="1" outlineLevel="1">
      <c r="A1447" s="303" t="s">
        <v>3282</v>
      </c>
      <c r="B1447" s="301" t="s">
        <v>3221</v>
      </c>
      <c r="C1447" s="299" t="s">
        <v>112</v>
      </c>
      <c r="D1447" s="302">
        <v>1000000.0</v>
      </c>
      <c r="E1447" s="258" t="str">
        <f>iferror(vlookup(C1447,'Master data'!$A$1:$C$29,3,0),"--")</f>
        <v>Biến phí</v>
      </c>
      <c r="F1447" s="258" t="str">
        <f>iferror(vlookup(C1447,'Master data'!$A$1:$C$29,2,0),"--")</f>
        <v>Chi phí hành chính</v>
      </c>
    </row>
    <row r="1448" ht="21.0" customHeight="1" outlineLevel="1">
      <c r="A1448" s="304" t="s">
        <v>3282</v>
      </c>
      <c r="B1448" s="298" t="s">
        <v>3972</v>
      </c>
      <c r="C1448" s="299" t="s">
        <v>99</v>
      </c>
      <c r="D1448" s="300">
        <v>2.708E7</v>
      </c>
      <c r="E1448" s="258" t="str">
        <f>iferror(vlookup(C1448,'Master data'!$A$1:$C$29,3,0),"--")</f>
        <v>Biến phí</v>
      </c>
      <c r="F1448" s="258" t="str">
        <f>iferror(vlookup(C1448,'Master data'!$A$1:$C$29,2,0),"--")</f>
        <v>Chi phí giá vốn</v>
      </c>
    </row>
    <row r="1449" ht="21.0" customHeight="1" outlineLevel="1">
      <c r="A1449" s="303" t="s">
        <v>3282</v>
      </c>
      <c r="B1449" s="301" t="s">
        <v>3973</v>
      </c>
      <c r="C1449" s="299" t="s">
        <v>99</v>
      </c>
      <c r="D1449" s="302">
        <v>2268000.0</v>
      </c>
      <c r="E1449" s="258" t="str">
        <f>iferror(vlookup(C1449,'Master data'!$A$1:$C$29,3,0),"--")</f>
        <v>Biến phí</v>
      </c>
      <c r="F1449" s="258" t="str">
        <f>iferror(vlookup(C1449,'Master data'!$A$1:$C$29,2,0),"--")</f>
        <v>Chi phí giá vốn</v>
      </c>
    </row>
    <row r="1450" ht="21.0" customHeight="1" outlineLevel="1">
      <c r="A1450" s="304" t="s">
        <v>3282</v>
      </c>
      <c r="B1450" s="298" t="s">
        <v>3974</v>
      </c>
      <c r="C1450" s="299" t="s">
        <v>99</v>
      </c>
      <c r="D1450" s="300">
        <v>1.2749333E7</v>
      </c>
      <c r="E1450" s="258" t="str">
        <f>iferror(vlookup(C1450,'Master data'!$A$1:$C$29,3,0),"--")</f>
        <v>Biến phí</v>
      </c>
      <c r="F1450" s="258" t="str">
        <f>iferror(vlookup(C1450,'Master data'!$A$1:$C$29,2,0),"--")</f>
        <v>Chi phí giá vốn</v>
      </c>
    </row>
    <row r="1451" ht="21.0" customHeight="1" outlineLevel="1">
      <c r="A1451" s="303" t="s">
        <v>3282</v>
      </c>
      <c r="B1451" s="301" t="s">
        <v>3975</v>
      </c>
      <c r="C1451" s="299" t="s">
        <v>99</v>
      </c>
      <c r="D1451" s="302">
        <v>6300000.0</v>
      </c>
      <c r="E1451" s="258" t="str">
        <f>iferror(vlookup(C1451,'Master data'!$A$1:$C$29,3,0),"--")</f>
        <v>Biến phí</v>
      </c>
      <c r="F1451" s="258" t="str">
        <f>iferror(vlookup(C1451,'Master data'!$A$1:$C$29,2,0),"--")</f>
        <v>Chi phí giá vốn</v>
      </c>
    </row>
    <row r="1452" ht="21.0" customHeight="1" outlineLevel="1">
      <c r="A1452" s="304" t="s">
        <v>3282</v>
      </c>
      <c r="B1452" s="298" t="s">
        <v>3976</v>
      </c>
      <c r="C1452" s="299" t="s">
        <v>99</v>
      </c>
      <c r="D1452" s="300">
        <v>3.1628E7</v>
      </c>
      <c r="E1452" s="258" t="str">
        <f>iferror(vlookup(C1452,'Master data'!$A$1:$C$29,3,0),"--")</f>
        <v>Biến phí</v>
      </c>
      <c r="F1452" s="258" t="str">
        <f>iferror(vlookup(C1452,'Master data'!$A$1:$C$29,2,0),"--")</f>
        <v>Chi phí giá vốn</v>
      </c>
    </row>
    <row r="1453" ht="21.0" customHeight="1" outlineLevel="1">
      <c r="A1453" s="303" t="s">
        <v>3282</v>
      </c>
      <c r="B1453" s="301" t="s">
        <v>3977</v>
      </c>
      <c r="C1453" s="299" t="s">
        <v>99</v>
      </c>
      <c r="D1453" s="302">
        <v>8.9969E7</v>
      </c>
      <c r="E1453" s="258" t="str">
        <f>iferror(vlookup(C1453,'Master data'!$A$1:$C$29,3,0),"--")</f>
        <v>Biến phí</v>
      </c>
      <c r="F1453" s="258" t="str">
        <f>iferror(vlookup(C1453,'Master data'!$A$1:$C$29,2,0),"--")</f>
        <v>Chi phí giá vốn</v>
      </c>
    </row>
    <row r="1454" ht="21.0" customHeight="1" outlineLevel="1">
      <c r="A1454" s="304" t="s">
        <v>3282</v>
      </c>
      <c r="B1454" s="298" t="s">
        <v>3978</v>
      </c>
      <c r="C1454" s="299" t="s">
        <v>99</v>
      </c>
      <c r="D1454" s="300">
        <v>6.33E7</v>
      </c>
      <c r="E1454" s="258" t="str">
        <f>iferror(vlookup(C1454,'Master data'!$A$1:$C$29,3,0),"--")</f>
        <v>Biến phí</v>
      </c>
      <c r="F1454" s="258" t="str">
        <f>iferror(vlookup(C1454,'Master data'!$A$1:$C$29,2,0),"--")</f>
        <v>Chi phí giá vốn</v>
      </c>
    </row>
    <row r="1455" ht="21.0" customHeight="1" outlineLevel="1">
      <c r="A1455" s="303" t="s">
        <v>3282</v>
      </c>
      <c r="B1455" s="301" t="s">
        <v>591</v>
      </c>
      <c r="C1455" s="299" t="s">
        <v>111</v>
      </c>
      <c r="D1455" s="302">
        <v>1.0E8</v>
      </c>
      <c r="E1455" s="258" t="str">
        <f>iferror(vlookup(C1455,'Master data'!$A$1:$C$29,3,0),"--")</f>
        <v>Định phí</v>
      </c>
      <c r="F1455" s="258" t="str">
        <f>iferror(vlookup(C1455,'Master data'!$A$1:$C$29,2,0),"--")</f>
        <v>Chi phí khác</v>
      </c>
    </row>
    <row r="1456" ht="21.0" customHeight="1" outlineLevel="1">
      <c r="A1456" s="304" t="s">
        <v>3282</v>
      </c>
      <c r="B1456" s="298" t="s">
        <v>3225</v>
      </c>
      <c r="C1456" s="299" t="s">
        <v>119</v>
      </c>
      <c r="D1456" s="300">
        <v>0.0</v>
      </c>
      <c r="E1456" s="258" t="str">
        <f>iferror(vlookup(C1456,'Master data'!$A$1:$C$29,3,0),"--")</f>
        <v>Định phí</v>
      </c>
      <c r="F1456" s="258" t="str">
        <f>iferror(vlookup(C1456,'Master data'!$A$1:$C$29,2,0),"--")</f>
        <v>Chi phí khác</v>
      </c>
    </row>
    <row r="1457" ht="21.0" customHeight="1" outlineLevel="1">
      <c r="A1457" s="303" t="s">
        <v>3282</v>
      </c>
      <c r="B1457" s="301" t="s">
        <v>70</v>
      </c>
      <c r="C1457" s="299" t="s">
        <v>70</v>
      </c>
      <c r="D1457" s="302">
        <v>5547001.0</v>
      </c>
      <c r="E1457" s="258" t="str">
        <f>iferror(vlookup(C1457,'Master data'!$A$1:$C$29,3,0),"--")</f>
        <v>Chi phí khác</v>
      </c>
      <c r="F1457" s="258" t="str">
        <f>iferror(vlookup(C1457,'Master data'!$A$1:$C$29,2,0),"--")</f>
        <v>Chi phí khác</v>
      </c>
    </row>
    <row r="1458" ht="21.0" customHeight="1" outlineLevel="1">
      <c r="A1458" s="304" t="s">
        <v>3282</v>
      </c>
      <c r="B1458" s="298" t="s">
        <v>3218</v>
      </c>
      <c r="C1458" s="299" t="s">
        <v>122</v>
      </c>
      <c r="D1458" s="300">
        <v>1.2835001E7</v>
      </c>
      <c r="E1458" s="258" t="str">
        <f>iferror(vlookup(C1458,'Master data'!$A$1:$C$29,3,0),"--")</f>
        <v>Định phí</v>
      </c>
      <c r="F1458" s="258" t="str">
        <f>iferror(vlookup(C1458,'Master data'!$A$1:$C$29,2,0),"--")</f>
        <v>Chi phí khác</v>
      </c>
    </row>
    <row r="1459" ht="21.0" customHeight="1" outlineLevel="1">
      <c r="A1459" s="303" t="s">
        <v>3282</v>
      </c>
      <c r="B1459" s="301" t="s">
        <v>3219</v>
      </c>
      <c r="C1459" s="299" t="s">
        <v>103</v>
      </c>
      <c r="D1459" s="302">
        <v>0.0</v>
      </c>
      <c r="E1459" s="258" t="str">
        <f>iferror(vlookup(C1459,'Master data'!$A$1:$C$29,3,0),"--")</f>
        <v>Biến phí</v>
      </c>
      <c r="F1459" s="258" t="str">
        <f>iferror(vlookup(C1459,'Master data'!$A$1:$C$29,2,0),"--")</f>
        <v>Chi phí bán hàng</v>
      </c>
    </row>
    <row r="1460" ht="21.0" customHeight="1">
      <c r="A1460" s="303" t="s">
        <v>3282</v>
      </c>
      <c r="B1460" s="298" t="s">
        <v>3220</v>
      </c>
      <c r="C1460" s="299" t="s">
        <v>124</v>
      </c>
      <c r="D1460" s="300">
        <v>5751667.0</v>
      </c>
      <c r="E1460" s="258" t="str">
        <f>iferror(vlookup(C1460,'Master data'!$A$1:$C$29,3,0),"--")</f>
        <v>Chi phí khác</v>
      </c>
      <c r="F1460" s="258" t="str">
        <f>iferror(vlookup(C1460,'Master data'!$A$1:$C$29,2,0),"--")</f>
        <v>Chi phí khác</v>
      </c>
    </row>
    <row r="1461" ht="21.0" customHeight="1">
      <c r="A1461" s="312"/>
      <c r="B1461" s="313"/>
      <c r="C1461" s="314"/>
      <c r="D1461" s="315"/>
      <c r="E1461" s="258" t="str">
        <f>iferror(vlookup(C1461,'Master data'!$A$1:$C$29,3,0),"--")</f>
        <v>--</v>
      </c>
      <c r="F1461" s="258" t="str">
        <f>iferror(vlookup(C1461,'Master data'!$A$1:$C$29,2,0),"--")</f>
        <v>--</v>
      </c>
    </row>
    <row r="1462" ht="21.0" customHeight="1">
      <c r="A1462" s="316"/>
      <c r="B1462" s="317"/>
      <c r="C1462" s="314"/>
      <c r="D1462" s="318"/>
      <c r="E1462" s="258" t="str">
        <f>iferror(vlookup(C1462,'Master data'!$A$1:$C$29,3,0),"--")</f>
        <v>--</v>
      </c>
      <c r="F1462" s="258" t="str">
        <f>iferror(vlookup(C1462,'Master data'!$A$1:$C$29,2,0),"--")</f>
        <v>--</v>
      </c>
    </row>
    <row r="1463" ht="21.0" customHeight="1">
      <c r="A1463" s="312"/>
      <c r="B1463" s="313"/>
      <c r="C1463" s="314"/>
      <c r="D1463" s="315"/>
      <c r="E1463" s="258" t="str">
        <f>iferror(vlookup(C1463,'Master data'!$A$1:$C$29,3,0),"--")</f>
        <v>--</v>
      </c>
      <c r="F1463" s="258" t="str">
        <f>iferror(vlookup(C1463,'Master data'!$A$1:$C$29,2,0),"--")</f>
        <v>--</v>
      </c>
    </row>
    <row r="1464" ht="21.0" customHeight="1">
      <c r="A1464" s="316"/>
      <c r="B1464" s="317"/>
      <c r="C1464" s="314"/>
      <c r="D1464" s="318"/>
      <c r="E1464" s="258" t="str">
        <f>iferror(vlookup(C1464,'Master data'!$A$1:$C$29,3,0),"--")</f>
        <v>--</v>
      </c>
      <c r="F1464" s="258" t="str">
        <f>iferror(vlookup(C1464,'Master data'!$A$1:$C$29,2,0),"--")</f>
        <v>--</v>
      </c>
    </row>
    <row r="1465" ht="21.0" customHeight="1">
      <c r="A1465" s="312"/>
      <c r="B1465" s="313"/>
      <c r="C1465" s="314"/>
      <c r="D1465" s="315"/>
      <c r="E1465" s="258" t="str">
        <f>iferror(vlookup(C1465,'Master data'!$A$1:$C$29,3,0),"--")</f>
        <v>--</v>
      </c>
      <c r="F1465" s="258" t="str">
        <f>iferror(vlookup(C1465,'Master data'!$A$1:$C$29,2,0),"--")</f>
        <v>--</v>
      </c>
    </row>
    <row r="1466" ht="21.0" customHeight="1">
      <c r="A1466" s="316"/>
      <c r="B1466" s="317"/>
      <c r="C1466" s="314"/>
      <c r="D1466" s="318"/>
      <c r="E1466" s="258" t="str">
        <f>iferror(vlookup(C1466,'Master data'!$A$1:$C$29,3,0),"--")</f>
        <v>--</v>
      </c>
      <c r="F1466" s="258" t="str">
        <f>iferror(vlookup(C1466,'Master data'!$A$1:$C$29,2,0),"--")</f>
        <v>--</v>
      </c>
    </row>
    <row r="1467" ht="21.0" customHeight="1">
      <c r="A1467" s="312"/>
      <c r="B1467" s="313"/>
      <c r="C1467" s="314"/>
      <c r="D1467" s="315"/>
      <c r="E1467" s="258" t="str">
        <f>iferror(vlookup(C1467,'Master data'!$A$1:$C$29,3,0),"--")</f>
        <v>--</v>
      </c>
      <c r="F1467" s="258" t="str">
        <f>iferror(vlookup(C1467,'Master data'!$A$1:$C$29,2,0),"--")</f>
        <v>--</v>
      </c>
    </row>
    <row r="1468" ht="21.0" customHeight="1">
      <c r="A1468" s="316"/>
      <c r="B1468" s="317"/>
      <c r="C1468" s="314"/>
      <c r="D1468" s="318"/>
      <c r="E1468" s="258" t="str">
        <f>iferror(vlookup(C1468,'Master data'!$A$1:$C$29,3,0),"--")</f>
        <v>--</v>
      </c>
      <c r="F1468" s="258" t="str">
        <f>iferror(vlookup(C1468,'Master data'!$A$1:$C$29,2,0),"--")</f>
        <v>--</v>
      </c>
    </row>
    <row r="1469" ht="21.0" customHeight="1">
      <c r="A1469" s="312"/>
      <c r="B1469" s="313"/>
      <c r="C1469" s="314"/>
      <c r="D1469" s="315"/>
      <c r="E1469" s="258" t="str">
        <f>iferror(vlookup(C1469,'Master data'!$A$1:$C$29,3,0),"--")</f>
        <v>--</v>
      </c>
      <c r="F1469" s="258" t="str">
        <f>iferror(vlookup(C1469,'Master data'!$A$1:$C$29,2,0),"--")</f>
        <v>--</v>
      </c>
    </row>
    <row r="1470" ht="21.0" customHeight="1">
      <c r="A1470" s="316"/>
      <c r="B1470" s="317"/>
      <c r="C1470" s="314"/>
      <c r="D1470" s="318"/>
      <c r="E1470" s="258" t="str">
        <f>iferror(vlookup(C1470,'Master data'!$A$1:$C$29,3,0),"--")</f>
        <v>--</v>
      </c>
      <c r="F1470" s="258" t="str">
        <f>iferror(vlookup(C1470,'Master data'!$A$1:$C$29,2,0),"--")</f>
        <v>--</v>
      </c>
    </row>
    <row r="1471" ht="21.0" customHeight="1">
      <c r="A1471" s="312"/>
      <c r="B1471" s="313"/>
      <c r="C1471" s="314"/>
      <c r="D1471" s="315"/>
      <c r="E1471" s="258" t="str">
        <f>iferror(vlookup(C1471,'Master data'!$A$1:$C$29,3,0),"--")</f>
        <v>--</v>
      </c>
      <c r="F1471" s="258" t="str">
        <f>iferror(vlookup(C1471,'Master data'!$A$1:$C$29,2,0),"--")</f>
        <v>--</v>
      </c>
    </row>
    <row r="1472" ht="21.0" customHeight="1">
      <c r="A1472" s="316"/>
      <c r="B1472" s="317"/>
      <c r="C1472" s="314"/>
      <c r="D1472" s="318"/>
      <c r="E1472" s="258" t="str">
        <f>iferror(vlookup(C1472,'Master data'!$A$1:$C$29,3,0),"--")</f>
        <v>--</v>
      </c>
      <c r="F1472" s="258" t="str">
        <f>iferror(vlookup(C1472,'Master data'!$A$1:$C$29,2,0),"--")</f>
        <v>--</v>
      </c>
    </row>
    <row r="1473" ht="21.0" customHeight="1">
      <c r="A1473" s="312"/>
      <c r="B1473" s="313"/>
      <c r="C1473" s="314"/>
      <c r="D1473" s="315"/>
      <c r="E1473" s="258" t="str">
        <f>iferror(vlookup(C1473,'Master data'!$A$1:$C$29,3,0),"--")</f>
        <v>--</v>
      </c>
      <c r="F1473" s="258" t="str">
        <f>iferror(vlookup(C1473,'Master data'!$A$1:$C$29,2,0),"--")</f>
        <v>--</v>
      </c>
    </row>
    <row r="1474" ht="21.0" customHeight="1">
      <c r="A1474" s="316"/>
      <c r="B1474" s="317"/>
      <c r="C1474" s="314"/>
      <c r="D1474" s="318"/>
      <c r="E1474" s="258" t="str">
        <f>iferror(vlookup(C1474,'Master data'!$A$1:$C$29,3,0),"--")</f>
        <v>--</v>
      </c>
      <c r="F1474" s="258" t="str">
        <f>iferror(vlookup(C1474,'Master data'!$A$1:$C$29,2,0),"--")</f>
        <v>--</v>
      </c>
    </row>
    <row r="1475" ht="21.0" customHeight="1">
      <c r="A1475" s="312"/>
      <c r="B1475" s="313"/>
      <c r="C1475" s="314"/>
      <c r="D1475" s="315"/>
      <c r="E1475" s="258" t="str">
        <f>iferror(vlookup(C1475,'Master data'!$A$1:$C$29,3,0),"--")</f>
        <v>--</v>
      </c>
      <c r="F1475" s="258" t="str">
        <f>iferror(vlookup(C1475,'Master data'!$A$1:$C$29,2,0),"--")</f>
        <v>--</v>
      </c>
    </row>
    <row r="1476" ht="21.0" customHeight="1">
      <c r="A1476" s="316"/>
      <c r="B1476" s="317"/>
      <c r="C1476" s="314"/>
      <c r="D1476" s="318"/>
      <c r="E1476" s="258" t="str">
        <f>iferror(vlookup(C1476,'Master data'!$A$1:$C$29,3,0),"--")</f>
        <v>--</v>
      </c>
      <c r="F1476" s="258" t="str">
        <f>iferror(vlookup(C1476,'Master data'!$A$1:$C$29,2,0),"--")</f>
        <v>--</v>
      </c>
    </row>
    <row r="1477" ht="21.0" customHeight="1">
      <c r="A1477" s="312"/>
      <c r="B1477" s="313"/>
      <c r="C1477" s="314"/>
      <c r="D1477" s="315"/>
      <c r="E1477" s="258" t="str">
        <f>iferror(vlookup(C1477,'Master data'!$A$1:$C$29,3,0),"--")</f>
        <v>--</v>
      </c>
      <c r="F1477" s="258" t="str">
        <f>iferror(vlookup(C1477,'Master data'!$A$1:$C$29,2,0),"--")</f>
        <v>--</v>
      </c>
    </row>
    <row r="1478" ht="21.0" customHeight="1">
      <c r="A1478" s="316"/>
      <c r="B1478" s="317"/>
      <c r="C1478" s="314"/>
      <c r="D1478" s="318"/>
      <c r="E1478" s="258" t="str">
        <f>iferror(vlookup(C1478,'Master data'!$A$1:$C$29,3,0),"--")</f>
        <v>--</v>
      </c>
      <c r="F1478" s="258" t="str">
        <f>iferror(vlookup(C1478,'Master data'!$A$1:$C$29,2,0),"--")</f>
        <v>--</v>
      </c>
    </row>
    <row r="1479" ht="21.0" customHeight="1">
      <c r="A1479" s="312"/>
      <c r="B1479" s="313"/>
      <c r="C1479" s="314"/>
      <c r="D1479" s="315"/>
      <c r="E1479" s="258" t="str">
        <f>iferror(vlookup(C1479,'Master data'!$A$1:$C$29,3,0),"--")</f>
        <v>--</v>
      </c>
      <c r="F1479" s="258" t="str">
        <f>iferror(vlookup(C1479,'Master data'!$A$1:$C$29,2,0),"--")</f>
        <v>--</v>
      </c>
    </row>
    <row r="1480" ht="21.0" customHeight="1">
      <c r="A1480" s="316"/>
      <c r="B1480" s="317"/>
      <c r="C1480" s="314"/>
      <c r="D1480" s="318"/>
      <c r="E1480" s="258" t="str">
        <f>iferror(vlookup(C1480,'Master data'!$A$1:$C$29,3,0),"--")</f>
        <v>--</v>
      </c>
      <c r="F1480" s="258" t="str">
        <f>iferror(vlookup(C1480,'Master data'!$A$1:$C$29,2,0),"--")</f>
        <v>--</v>
      </c>
    </row>
    <row r="1481" ht="21.0" customHeight="1">
      <c r="A1481" s="312"/>
      <c r="B1481" s="313"/>
      <c r="C1481" s="314"/>
      <c r="D1481" s="315"/>
      <c r="E1481" s="258" t="str">
        <f>iferror(vlookup(C1481,'Master data'!$A$1:$C$29,3,0),"--")</f>
        <v>--</v>
      </c>
      <c r="F1481" s="258" t="str">
        <f>iferror(vlookup(C1481,'Master data'!$A$1:$C$29,2,0),"--")</f>
        <v>--</v>
      </c>
    </row>
    <row r="1482" ht="21.0" customHeight="1">
      <c r="A1482" s="316"/>
      <c r="B1482" s="317"/>
      <c r="C1482" s="314"/>
      <c r="D1482" s="318"/>
      <c r="E1482" s="258" t="str">
        <f>iferror(vlookup(C1482,'Master data'!$A$1:$C$29,3,0),"--")</f>
        <v>--</v>
      </c>
      <c r="F1482" s="258" t="str">
        <f>iferror(vlookup(C1482,'Master data'!$A$1:$C$29,2,0),"--")</f>
        <v>--</v>
      </c>
    </row>
    <row r="1483" ht="21.0" customHeight="1">
      <c r="A1483" s="312"/>
      <c r="B1483" s="313"/>
      <c r="C1483" s="314"/>
      <c r="D1483" s="315"/>
      <c r="E1483" s="258" t="str">
        <f>iferror(vlookup(C1483,'Master data'!$A$1:$C$29,3,0),"--")</f>
        <v>--</v>
      </c>
      <c r="F1483" s="258" t="str">
        <f>iferror(vlookup(C1483,'Master data'!$A$1:$C$29,2,0),"--")</f>
        <v>--</v>
      </c>
    </row>
    <row r="1484" ht="21.0" customHeight="1">
      <c r="A1484" s="316"/>
      <c r="B1484" s="317"/>
      <c r="C1484" s="314"/>
      <c r="D1484" s="318"/>
      <c r="E1484" s="258" t="str">
        <f>iferror(vlookup(C1484,'Master data'!$A$1:$C$29,3,0),"--")</f>
        <v>--</v>
      </c>
      <c r="F1484" s="258" t="str">
        <f>iferror(vlookup(C1484,'Master data'!$A$1:$C$29,2,0),"--")</f>
        <v>--</v>
      </c>
    </row>
    <row r="1485" ht="21.0" customHeight="1">
      <c r="A1485" s="312"/>
      <c r="B1485" s="313"/>
      <c r="C1485" s="314"/>
      <c r="D1485" s="315"/>
      <c r="E1485" s="258" t="str">
        <f>iferror(vlookup(C1485,'Master data'!$A$1:$C$29,3,0),"--")</f>
        <v>--</v>
      </c>
      <c r="F1485" s="258" t="str">
        <f>iferror(vlookup(C1485,'Master data'!$A$1:$C$29,2,0),"--")</f>
        <v>--</v>
      </c>
    </row>
    <row r="1486" ht="21.0" customHeight="1">
      <c r="A1486" s="316"/>
      <c r="B1486" s="317"/>
      <c r="C1486" s="314"/>
      <c r="D1486" s="318"/>
      <c r="E1486" s="258" t="str">
        <f>iferror(vlookup(C1486,'Master data'!$A$1:$C$29,3,0),"--")</f>
        <v>--</v>
      </c>
      <c r="F1486" s="258" t="str">
        <f>iferror(vlookup(C1486,'Master data'!$A$1:$C$29,2,0),"--")</f>
        <v>--</v>
      </c>
    </row>
    <row r="1487" ht="21.0" customHeight="1">
      <c r="A1487" s="312"/>
      <c r="B1487" s="313"/>
      <c r="C1487" s="314"/>
      <c r="D1487" s="315"/>
      <c r="E1487" s="258" t="str">
        <f>iferror(vlookup(C1487,'Master data'!$A$1:$C$29,3,0),"--")</f>
        <v>--</v>
      </c>
      <c r="F1487" s="258" t="str">
        <f>iferror(vlookup(C1487,'Master data'!$A$1:$C$29,2,0),"--")</f>
        <v>--</v>
      </c>
    </row>
    <row r="1488" ht="21.0" customHeight="1">
      <c r="A1488" s="316"/>
      <c r="B1488" s="317"/>
      <c r="C1488" s="314"/>
      <c r="D1488" s="318"/>
      <c r="E1488" s="258" t="str">
        <f>iferror(vlookup(C1488,'Master data'!$A$1:$C$29,3,0),"--")</f>
        <v>--</v>
      </c>
      <c r="F1488" s="258" t="str">
        <f>iferror(vlookup(C1488,'Master data'!$A$1:$C$29,2,0),"--")</f>
        <v>--</v>
      </c>
    </row>
    <row r="1489" ht="21.0" customHeight="1">
      <c r="A1489" s="312"/>
      <c r="B1489" s="313"/>
      <c r="C1489" s="314"/>
      <c r="D1489" s="315"/>
      <c r="E1489" s="258" t="str">
        <f>iferror(vlookup(C1489,'Master data'!$A$1:$C$29,3,0),"--")</f>
        <v>--</v>
      </c>
      <c r="F1489" s="258" t="str">
        <f>iferror(vlookup(C1489,'Master data'!$A$1:$C$29,2,0),"--")</f>
        <v>--</v>
      </c>
    </row>
    <row r="1490" ht="21.0" customHeight="1">
      <c r="A1490" s="316"/>
      <c r="B1490" s="317"/>
      <c r="C1490" s="314"/>
      <c r="D1490" s="318"/>
      <c r="E1490" s="258" t="str">
        <f>iferror(vlookup(C1490,'Master data'!$A$1:$C$29,3,0),"--")</f>
        <v>--</v>
      </c>
      <c r="F1490" s="258" t="str">
        <f>iferror(vlookup(C1490,'Master data'!$A$1:$C$29,2,0),"--")</f>
        <v>--</v>
      </c>
    </row>
    <row r="1491" ht="21.0" customHeight="1">
      <c r="A1491" s="312"/>
      <c r="B1491" s="313"/>
      <c r="C1491" s="314"/>
      <c r="D1491" s="315"/>
      <c r="E1491" s="258" t="str">
        <f>iferror(vlookup(C1491,'Master data'!$A$1:$C$29,3,0),"--")</f>
        <v>--</v>
      </c>
      <c r="F1491" s="258" t="str">
        <f>iferror(vlookup(C1491,'Master data'!$A$1:$C$29,2,0),"--")</f>
        <v>--</v>
      </c>
    </row>
    <row r="1492" ht="21.0" customHeight="1">
      <c r="A1492" s="316"/>
      <c r="B1492" s="317"/>
      <c r="C1492" s="314"/>
      <c r="D1492" s="318"/>
      <c r="E1492" s="258" t="str">
        <f>iferror(vlookup(C1492,'Master data'!$A$1:$C$29,3,0),"--")</f>
        <v>--</v>
      </c>
      <c r="F1492" s="258" t="str">
        <f>iferror(vlookup(C1492,'Master data'!$A$1:$C$29,2,0),"--")</f>
        <v>--</v>
      </c>
    </row>
    <row r="1493" ht="21.0" customHeight="1">
      <c r="A1493" s="319"/>
      <c r="B1493" s="320"/>
      <c r="C1493" s="321"/>
      <c r="D1493" s="322"/>
      <c r="E1493" s="258" t="str">
        <f>iferror(vlookup(C1493,'Master data'!$A$1:$C$29,3,0),"--")</f>
        <v>--</v>
      </c>
      <c r="F1493" s="258" t="str">
        <f>iferror(vlookup(C1493,'Master data'!$A$1:$C$29,2,0),"--")</f>
        <v>--</v>
      </c>
    </row>
    <row r="1494" ht="21.0" customHeight="1">
      <c r="A1494" s="323"/>
      <c r="B1494" s="324"/>
      <c r="C1494" s="321"/>
      <c r="D1494" s="325"/>
      <c r="E1494" s="258" t="str">
        <f>iferror(vlookup(C1494,'Master data'!$A$1:$C$29,3,0),"--")</f>
        <v>--</v>
      </c>
      <c r="F1494" s="258" t="str">
        <f>iferror(vlookup(C1494,'Master data'!$A$1:$C$29,2,0),"--")</f>
        <v>--</v>
      </c>
    </row>
    <row r="1495" ht="21.0" customHeight="1">
      <c r="A1495" s="319"/>
      <c r="B1495" s="320"/>
      <c r="C1495" s="321"/>
      <c r="D1495" s="322"/>
      <c r="E1495" s="258" t="str">
        <f>iferror(vlookup(C1495,'Master data'!$A$1:$C$29,3,0),"--")</f>
        <v>--</v>
      </c>
      <c r="F1495" s="258" t="str">
        <f>iferror(vlookup(C1495,'Master data'!$A$1:$C$29,2,0),"--")</f>
        <v>--</v>
      </c>
    </row>
    <row r="1496" ht="21.0" customHeight="1">
      <c r="A1496" s="323"/>
      <c r="B1496" s="324"/>
      <c r="C1496" s="321"/>
      <c r="D1496" s="325"/>
      <c r="E1496" s="258" t="str">
        <f>iferror(vlookup(C1496,'Master data'!$A$1:$C$29,3,0),"--")</f>
        <v>--</v>
      </c>
      <c r="F1496" s="258" t="str">
        <f>iferror(vlookup(C1496,'Master data'!$A$1:$C$29,2,0),"--")</f>
        <v>--</v>
      </c>
    </row>
    <row r="1497" ht="21.0" customHeight="1">
      <c r="A1497" s="319"/>
      <c r="B1497" s="320"/>
      <c r="C1497" s="321"/>
      <c r="D1497" s="322"/>
      <c r="E1497" s="258" t="str">
        <f>iferror(vlookup(C1497,'Master data'!$A$1:$C$29,3,0),"--")</f>
        <v>--</v>
      </c>
      <c r="F1497" s="258" t="str">
        <f>iferror(vlookup(C1497,'Master data'!$A$1:$C$29,2,0),"--")</f>
        <v>--</v>
      </c>
    </row>
    <row r="1498" ht="21.0" customHeight="1">
      <c r="A1498" s="323"/>
      <c r="B1498" s="324"/>
      <c r="C1498" s="321"/>
      <c r="D1498" s="325"/>
      <c r="E1498" s="258" t="str">
        <f>iferror(vlookup(C1498,'Master data'!$A$1:$C$29,3,0),"--")</f>
        <v>--</v>
      </c>
      <c r="F1498" s="258" t="str">
        <f>iferror(vlookup(C1498,'Master data'!$A$1:$C$29,2,0),"--")</f>
        <v>--</v>
      </c>
    </row>
    <row r="1499" ht="21.0" customHeight="1">
      <c r="A1499" s="319"/>
      <c r="B1499" s="320"/>
      <c r="C1499" s="321"/>
      <c r="D1499" s="322"/>
      <c r="E1499" s="258" t="str">
        <f>iferror(vlookup(C1499,'Master data'!$A$1:$C$29,3,0),"--")</f>
        <v>--</v>
      </c>
      <c r="F1499" s="258" t="str">
        <f>iferror(vlookup(C1499,'Master data'!$A$1:$C$29,2,0),"--")</f>
        <v>--</v>
      </c>
    </row>
    <row r="1500" ht="21.0" customHeight="1">
      <c r="A1500" s="165"/>
      <c r="B1500" s="172"/>
      <c r="C1500" s="167"/>
      <c r="D1500" s="168"/>
      <c r="E1500" s="258" t="str">
        <f>iferror(vlookup(C1500,'Master data'!$A$1:$C$29,3,0),"--")</f>
        <v>--</v>
      </c>
      <c r="F1500" s="258" t="str">
        <f>iferror(vlookup(C1500,'Master data'!$A$1:$C$29,2,0),"--")</f>
        <v>--</v>
      </c>
    </row>
    <row r="1501" ht="21.0" customHeight="1">
      <c r="A1501" s="165"/>
      <c r="B1501" s="172"/>
      <c r="C1501" s="167"/>
      <c r="D1501" s="168"/>
      <c r="E1501" s="258" t="str">
        <f>iferror(vlookup(C1501,'Master data'!$A$1:$C$29,3,0),"--")</f>
        <v>--</v>
      </c>
      <c r="F1501" s="258" t="str">
        <f>iferror(vlookup(C1501,'Master data'!$A$1:$C$29,2,0),"--")</f>
        <v>--</v>
      </c>
    </row>
    <row r="1502" ht="21.0" customHeight="1">
      <c r="A1502" s="165"/>
      <c r="B1502" s="172"/>
      <c r="C1502" s="167"/>
      <c r="D1502" s="168"/>
      <c r="E1502" s="258" t="str">
        <f>iferror(vlookup(C1502,'Master data'!$A$1:$C$29,3,0),"--")</f>
        <v>--</v>
      </c>
      <c r="F1502" s="258" t="str">
        <f>iferror(vlookup(C1502,'Master data'!$A$1:$C$29,2,0),"--")</f>
        <v>--</v>
      </c>
    </row>
    <row r="1503" ht="21.0" customHeight="1">
      <c r="A1503" s="165"/>
      <c r="B1503" s="172"/>
      <c r="C1503" s="167"/>
      <c r="D1503" s="168"/>
      <c r="E1503" s="258" t="str">
        <f>iferror(vlookup(C1503,'Master data'!$A$1:$C$29,3,0),"--")</f>
        <v>--</v>
      </c>
      <c r="F1503" s="258" t="str">
        <f>iferror(vlookup(C1503,'Master data'!$A$1:$C$29,2,0),"--")</f>
        <v>--</v>
      </c>
    </row>
    <row r="1504" ht="21.0" customHeight="1">
      <c r="A1504" s="165"/>
      <c r="B1504" s="172"/>
      <c r="C1504" s="167"/>
      <c r="D1504" s="168"/>
      <c r="E1504" s="258" t="str">
        <f>iferror(vlookup(C1504,'Master data'!$A$1:$C$29,3,0),"--")</f>
        <v>--</v>
      </c>
      <c r="F1504" s="258" t="str">
        <f>iferror(vlookup(C1504,'Master data'!$A$1:$C$29,2,0),"--")</f>
        <v>--</v>
      </c>
    </row>
    <row r="1505" ht="21.0" customHeight="1">
      <c r="A1505" s="165"/>
      <c r="B1505" s="172"/>
      <c r="C1505" s="167"/>
      <c r="D1505" s="168"/>
      <c r="E1505" s="258" t="str">
        <f>iferror(vlookup(C1505,'Master data'!$A$1:$C$29,3,0),"--")</f>
        <v>--</v>
      </c>
      <c r="F1505" s="258" t="str">
        <f>iferror(vlookup(C1505,'Master data'!$A$1:$C$29,2,0),"--")</f>
        <v>--</v>
      </c>
    </row>
    <row r="1506" ht="21.0" customHeight="1">
      <c r="A1506" s="165"/>
      <c r="B1506" s="172"/>
      <c r="C1506" s="167"/>
      <c r="D1506" s="168"/>
      <c r="E1506" s="258" t="str">
        <f>iferror(vlookup(C1506,'Master data'!$A$1:$C$29,3,0),"--")</f>
        <v>--</v>
      </c>
      <c r="F1506" s="258" t="str">
        <f>iferror(vlookup(C1506,'Master data'!$A$1:$C$29,2,0),"--")</f>
        <v>--</v>
      </c>
    </row>
    <row r="1507" ht="21.0" customHeight="1">
      <c r="A1507" s="165"/>
      <c r="B1507" s="172"/>
      <c r="C1507" s="167"/>
      <c r="D1507" s="168"/>
      <c r="E1507" s="258" t="str">
        <f>iferror(vlookup(C1507,'Master data'!$A$1:$C$29,3,0),"--")</f>
        <v>--</v>
      </c>
      <c r="F1507" s="258" t="str">
        <f>iferror(vlookup(C1507,'Master data'!$A$1:$C$29,2,0),"--")</f>
        <v>--</v>
      </c>
    </row>
    <row r="1508" ht="21.0" customHeight="1">
      <c r="A1508" s="165"/>
      <c r="B1508" s="172"/>
      <c r="C1508" s="167"/>
      <c r="D1508" s="168"/>
      <c r="E1508" s="258" t="str">
        <f>iferror(vlookup(C1508,'Master data'!$A$1:$C$29,3,0),"--")</f>
        <v>--</v>
      </c>
      <c r="F1508" s="258" t="str">
        <f>iferror(vlookup(C1508,'Master data'!$A$1:$C$29,2,0),"--")</f>
        <v>--</v>
      </c>
    </row>
    <row r="1509" ht="21.0" customHeight="1">
      <c r="A1509" s="165"/>
      <c r="B1509" s="172"/>
      <c r="C1509" s="167"/>
      <c r="D1509" s="168"/>
      <c r="E1509" s="258" t="str">
        <f>iferror(vlookup(C1509,'Master data'!$A$1:$C$29,3,0),"--")</f>
        <v>--</v>
      </c>
      <c r="F1509" s="258" t="str">
        <f>iferror(vlookup(C1509,'Master data'!$A$1:$C$29,2,0),"--")</f>
        <v>--</v>
      </c>
    </row>
    <row r="1510" ht="21.0" customHeight="1">
      <c r="A1510" s="165"/>
      <c r="B1510" s="172"/>
      <c r="C1510" s="167"/>
      <c r="D1510" s="168"/>
      <c r="E1510" s="258" t="str">
        <f>iferror(vlookup(C1510,'Master data'!$A$1:$C$29,3,0),"--")</f>
        <v>--</v>
      </c>
      <c r="F1510" s="258" t="str">
        <f>iferror(vlookup(C1510,'Master data'!$A$1:$C$29,2,0),"--")</f>
        <v>--</v>
      </c>
    </row>
    <row r="1511" ht="21.0" customHeight="1">
      <c r="A1511" s="165"/>
      <c r="B1511" s="172"/>
      <c r="C1511" s="167"/>
      <c r="D1511" s="168"/>
      <c r="E1511" s="258" t="str">
        <f>iferror(vlookup(C1511,'Master data'!$A$1:$C$29,3,0),"--")</f>
        <v>--</v>
      </c>
      <c r="F1511" s="258" t="str">
        <f>iferror(vlookup(C1511,'Master data'!$A$1:$C$29,2,0),"--")</f>
        <v>--</v>
      </c>
    </row>
    <row r="1512" ht="21.0" customHeight="1">
      <c r="A1512" s="165"/>
      <c r="B1512" s="172"/>
      <c r="C1512" s="167"/>
      <c r="D1512" s="168"/>
      <c r="E1512" s="258" t="str">
        <f>iferror(vlookup(C1512,'Master data'!$A$1:$C$29,3,0),"--")</f>
        <v>--</v>
      </c>
      <c r="F1512" s="258" t="str">
        <f>iferror(vlookup(C1512,'Master data'!$A$1:$C$29,2,0),"--")</f>
        <v>--</v>
      </c>
    </row>
    <row r="1513" ht="21.0" customHeight="1">
      <c r="A1513" s="165"/>
      <c r="B1513" s="172"/>
      <c r="C1513" s="167"/>
      <c r="D1513" s="168"/>
      <c r="E1513" s="258" t="str">
        <f>iferror(vlookup(C1513,'Master data'!$A$1:$C$29,3,0),"--")</f>
        <v>--</v>
      </c>
      <c r="F1513" s="258" t="str">
        <f>iferror(vlookup(C1513,'Master data'!$A$1:$C$29,2,0),"--")</f>
        <v>--</v>
      </c>
    </row>
    <row r="1514" ht="21.0" customHeight="1">
      <c r="A1514" s="165"/>
      <c r="B1514" s="172"/>
      <c r="C1514" s="167"/>
      <c r="D1514" s="168"/>
      <c r="E1514" s="258" t="str">
        <f>iferror(vlookup(C1514,'Master data'!$A$1:$C$29,3,0),"--")</f>
        <v>--</v>
      </c>
      <c r="F1514" s="258" t="str">
        <f>iferror(vlookup(C1514,'Master data'!$A$1:$C$29,2,0),"--")</f>
        <v>--</v>
      </c>
    </row>
    <row r="1515" ht="21.0" customHeight="1">
      <c r="A1515" s="165"/>
      <c r="B1515" s="172"/>
      <c r="C1515" s="167"/>
      <c r="D1515" s="168"/>
      <c r="E1515" s="258" t="str">
        <f>iferror(vlookup(C1515,'Master data'!$A$1:$C$29,3,0),"--")</f>
        <v>--</v>
      </c>
      <c r="F1515" s="258" t="str">
        <f>iferror(vlookup(C1515,'Master data'!$A$1:$C$29,2,0),"--")</f>
        <v>--</v>
      </c>
    </row>
    <row r="1516" ht="21.0" customHeight="1">
      <c r="A1516" s="165"/>
      <c r="B1516" s="172"/>
      <c r="C1516" s="167"/>
      <c r="D1516" s="168"/>
      <c r="E1516" s="258" t="str">
        <f>iferror(vlookup(C1516,'Master data'!$A$1:$C$29,3,0),"--")</f>
        <v>--</v>
      </c>
      <c r="F1516" s="258" t="str">
        <f>iferror(vlookup(C1516,'Master data'!$A$1:$C$29,2,0),"--")</f>
        <v>--</v>
      </c>
    </row>
    <row r="1517" ht="21.0" customHeight="1">
      <c r="A1517" s="165"/>
      <c r="B1517" s="172"/>
      <c r="C1517" s="167"/>
      <c r="D1517" s="168"/>
      <c r="E1517" s="258" t="str">
        <f>iferror(vlookup(C1517,'Master data'!$A$1:$C$29,3,0),"--")</f>
        <v>--</v>
      </c>
      <c r="F1517" s="258" t="str">
        <f>iferror(vlookup(C1517,'Master data'!$A$1:$C$29,2,0),"--")</f>
        <v>--</v>
      </c>
    </row>
    <row r="1518" ht="21.0" customHeight="1">
      <c r="A1518" s="165"/>
      <c r="B1518" s="172"/>
      <c r="C1518" s="167"/>
      <c r="D1518" s="168"/>
      <c r="E1518" s="258" t="str">
        <f>iferror(vlookup(C1518,'Master data'!$A$1:$C$29,3,0),"--")</f>
        <v>--</v>
      </c>
      <c r="F1518" s="258" t="str">
        <f>iferror(vlookup(C1518,'Master data'!$A$1:$C$29,2,0),"--")</f>
        <v>--</v>
      </c>
    </row>
    <row r="1519" ht="21.0" customHeight="1">
      <c r="A1519" s="165"/>
      <c r="B1519" s="172"/>
      <c r="C1519" s="167"/>
      <c r="D1519" s="168"/>
      <c r="E1519" s="258" t="str">
        <f>iferror(vlookup(C1519,'Master data'!$A$1:$C$29,3,0),"--")</f>
        <v>--</v>
      </c>
      <c r="F1519" s="258" t="str">
        <f>iferror(vlookup(C1519,'Master data'!$A$1:$C$29,2,0),"--")</f>
        <v>--</v>
      </c>
    </row>
    <row r="1520" ht="21.0" customHeight="1">
      <c r="A1520" s="165"/>
      <c r="B1520" s="172"/>
      <c r="C1520" s="167"/>
      <c r="D1520" s="168"/>
      <c r="E1520" s="258" t="str">
        <f>iferror(vlookup(C1520,'Master data'!$A$1:$C$29,3,0),"--")</f>
        <v>--</v>
      </c>
      <c r="F1520" s="258" t="str">
        <f>iferror(vlookup(C1520,'Master data'!$A$1:$C$29,2,0),"--")</f>
        <v>--</v>
      </c>
    </row>
    <row r="1521" ht="21.0" customHeight="1">
      <c r="A1521" s="165"/>
      <c r="B1521" s="172"/>
      <c r="C1521" s="167"/>
      <c r="D1521" s="168"/>
      <c r="E1521" s="258" t="str">
        <f>iferror(vlookup(C1521,'Master data'!$A$1:$C$29,3,0),"--")</f>
        <v>--</v>
      </c>
      <c r="F1521" s="258" t="str">
        <f>iferror(vlookup(C1521,'Master data'!$A$1:$C$29,2,0),"--")</f>
        <v>--</v>
      </c>
    </row>
    <row r="1522" ht="21.0" customHeight="1">
      <c r="A1522" s="165"/>
      <c r="B1522" s="172"/>
      <c r="C1522" s="167"/>
      <c r="D1522" s="168"/>
      <c r="E1522" s="258" t="str">
        <f>iferror(vlookup(C1522,'Master data'!$A$1:$C$29,3,0),"--")</f>
        <v>--</v>
      </c>
      <c r="F1522" s="258" t="str">
        <f>iferror(vlookup(C1522,'Master data'!$A$1:$C$29,2,0),"--")</f>
        <v>--</v>
      </c>
    </row>
    <row r="1523" ht="21.0" customHeight="1">
      <c r="A1523" s="165"/>
      <c r="B1523" s="172"/>
      <c r="C1523" s="167"/>
      <c r="D1523" s="168"/>
      <c r="E1523" s="258" t="str">
        <f>iferror(vlookup(C1523,'Master data'!$A$1:$C$29,3,0),"--")</f>
        <v>--</v>
      </c>
      <c r="F1523" s="258" t="str">
        <f>iferror(vlookup(C1523,'Master data'!$A$1:$C$29,2,0),"--")</f>
        <v>--</v>
      </c>
    </row>
    <row r="1524" ht="21.0" customHeight="1">
      <c r="A1524" s="165"/>
      <c r="B1524" s="172"/>
      <c r="C1524" s="167"/>
      <c r="D1524" s="168"/>
      <c r="E1524" s="258" t="str">
        <f>iferror(vlookup(C1524,'Master data'!$A$1:$C$29,3,0),"--")</f>
        <v>--</v>
      </c>
      <c r="F1524" s="258" t="str">
        <f>iferror(vlookup(C1524,'Master data'!$A$1:$C$29,2,0),"--")</f>
        <v>--</v>
      </c>
    </row>
    <row r="1525" ht="21.0" customHeight="1">
      <c r="A1525" s="165"/>
      <c r="B1525" s="172"/>
      <c r="C1525" s="167"/>
      <c r="D1525" s="168"/>
      <c r="E1525" s="258" t="str">
        <f>iferror(vlookup(C1525,'Master data'!$A$1:$C$29,3,0),"--")</f>
        <v>--</v>
      </c>
      <c r="F1525" s="258" t="str">
        <f>iferror(vlookup(C1525,'Master data'!$A$1:$C$29,2,0),"--")</f>
        <v>--</v>
      </c>
    </row>
    <row r="1526" ht="21.0" customHeight="1">
      <c r="A1526" s="165"/>
      <c r="B1526" s="172"/>
      <c r="C1526" s="167"/>
      <c r="D1526" s="168"/>
      <c r="E1526" s="258" t="str">
        <f>iferror(vlookup(C1526,'Master data'!$A$1:$C$29,3,0),"--")</f>
        <v>--</v>
      </c>
      <c r="F1526" s="258" t="str">
        <f>iferror(vlookup(C1526,'Master data'!$A$1:$C$29,2,0),"--")</f>
        <v>--</v>
      </c>
    </row>
    <row r="1527" ht="21.0" customHeight="1">
      <c r="A1527" s="165"/>
      <c r="B1527" s="172"/>
      <c r="C1527" s="167"/>
      <c r="D1527" s="168"/>
      <c r="E1527" s="258" t="str">
        <f>iferror(vlookup(C1527,'Master data'!$A$1:$C$29,3,0),"--")</f>
        <v>--</v>
      </c>
      <c r="F1527" s="258" t="str">
        <f>iferror(vlookup(C1527,'Master data'!$A$1:$C$29,2,0),"--")</f>
        <v>--</v>
      </c>
    </row>
    <row r="1528" ht="21.0" customHeight="1">
      <c r="A1528" s="165"/>
      <c r="B1528" s="172"/>
      <c r="C1528" s="167"/>
      <c r="D1528" s="168"/>
      <c r="E1528" s="258" t="str">
        <f>iferror(vlookup(C1528,'Master data'!$A$1:$C$29,3,0),"--")</f>
        <v>--</v>
      </c>
      <c r="F1528" s="258" t="str">
        <f>iferror(vlookup(C1528,'Master data'!$A$1:$C$29,2,0),"--")</f>
        <v>--</v>
      </c>
    </row>
    <row r="1529" ht="21.0" customHeight="1">
      <c r="A1529" s="165"/>
      <c r="B1529" s="172"/>
      <c r="C1529" s="167"/>
      <c r="D1529" s="168"/>
      <c r="E1529" s="258" t="str">
        <f>iferror(vlookup(C1529,'Master data'!$A$1:$C$29,3,0),"--")</f>
        <v>--</v>
      </c>
      <c r="F1529" s="258" t="str">
        <f>iferror(vlookup(C1529,'Master data'!$A$1:$C$29,2,0),"--")</f>
        <v>--</v>
      </c>
    </row>
    <row r="1530" ht="21.0" customHeight="1">
      <c r="A1530" s="165"/>
      <c r="B1530" s="172"/>
      <c r="C1530" s="167"/>
      <c r="D1530" s="168"/>
      <c r="E1530" s="258" t="str">
        <f>iferror(vlookup(C1530,'Master data'!$A$1:$C$29,3,0),"--")</f>
        <v>--</v>
      </c>
      <c r="F1530" s="258" t="str">
        <f>iferror(vlookup(C1530,'Master data'!$A$1:$C$29,2,0),"--")</f>
        <v>--</v>
      </c>
    </row>
    <row r="1531" ht="21.0" customHeight="1">
      <c r="A1531" s="165"/>
      <c r="B1531" s="172"/>
      <c r="C1531" s="167"/>
      <c r="D1531" s="168"/>
      <c r="E1531" s="258" t="str">
        <f>iferror(vlookup(C1531,'Master data'!$A$1:$C$29,3,0),"--")</f>
        <v>--</v>
      </c>
      <c r="F1531" s="258" t="str">
        <f>iferror(vlookup(C1531,'Master data'!$A$1:$C$29,2,0),"--")</f>
        <v>--</v>
      </c>
    </row>
    <row r="1532" ht="21.0" customHeight="1">
      <c r="A1532" s="165"/>
      <c r="B1532" s="172"/>
      <c r="C1532" s="167"/>
      <c r="D1532" s="168"/>
      <c r="E1532" s="258" t="str">
        <f>iferror(vlookup(C1532,'Master data'!$A$1:$C$29,3,0),"--")</f>
        <v>--</v>
      </c>
      <c r="F1532" s="258" t="str">
        <f>iferror(vlookup(C1532,'Master data'!$A$1:$C$29,2,0),"--")</f>
        <v>--</v>
      </c>
    </row>
    <row r="1533" ht="21.0" customHeight="1">
      <c r="A1533" s="165"/>
      <c r="B1533" s="172"/>
      <c r="C1533" s="167"/>
      <c r="D1533" s="168"/>
      <c r="E1533" s="258" t="str">
        <f>iferror(vlookup(C1533,'Master data'!$A$1:$C$29,3,0),"--")</f>
        <v>--</v>
      </c>
      <c r="F1533" s="258" t="str">
        <f>iferror(vlookup(C1533,'Master data'!$A$1:$C$29,2,0),"--")</f>
        <v>--</v>
      </c>
    </row>
    <row r="1534" ht="21.0" customHeight="1">
      <c r="A1534" s="165"/>
      <c r="B1534" s="172"/>
      <c r="C1534" s="167"/>
      <c r="D1534" s="168"/>
      <c r="E1534" s="258" t="str">
        <f>iferror(vlookup(C1534,'Master data'!$A$1:$C$29,3,0),"--")</f>
        <v>--</v>
      </c>
      <c r="F1534" s="258" t="str">
        <f>iferror(vlookup(C1534,'Master data'!$A$1:$C$29,2,0),"--")</f>
        <v>--</v>
      </c>
    </row>
    <row r="1535" ht="21.0" customHeight="1">
      <c r="A1535" s="165"/>
      <c r="B1535" s="172"/>
      <c r="C1535" s="167"/>
      <c r="D1535" s="168"/>
      <c r="E1535" s="258" t="str">
        <f>iferror(vlookup(C1535,'Master data'!$A$1:$C$29,3,0),"--")</f>
        <v>--</v>
      </c>
      <c r="F1535" s="258" t="str">
        <f>iferror(vlookup(C1535,'Master data'!$A$1:$C$29,2,0),"--")</f>
        <v>--</v>
      </c>
    </row>
    <row r="1536" ht="21.0" customHeight="1">
      <c r="A1536" s="165"/>
      <c r="B1536" s="172"/>
      <c r="C1536" s="167"/>
      <c r="D1536" s="168"/>
      <c r="E1536" s="258" t="str">
        <f>iferror(vlookup(C1536,'Master data'!$A$1:$C$29,3,0),"--")</f>
        <v>--</v>
      </c>
      <c r="F1536" s="258" t="str">
        <f>iferror(vlookup(C1536,'Master data'!$A$1:$C$29,2,0),"--")</f>
        <v>--</v>
      </c>
    </row>
    <row r="1537" ht="21.0" customHeight="1">
      <c r="A1537" s="165"/>
      <c r="B1537" s="172"/>
      <c r="C1537" s="167"/>
      <c r="D1537" s="168"/>
      <c r="E1537" s="258" t="str">
        <f>iferror(vlookup(C1537,'Master data'!$A$1:$C$29,3,0),"--")</f>
        <v>--</v>
      </c>
      <c r="F1537" s="258" t="str">
        <f>iferror(vlookup(C1537,'Master data'!$A$1:$C$29,2,0),"--")</f>
        <v>--</v>
      </c>
    </row>
    <row r="1538" ht="21.0" customHeight="1">
      <c r="A1538" s="165"/>
      <c r="B1538" s="172"/>
      <c r="C1538" s="167"/>
      <c r="D1538" s="168"/>
      <c r="E1538" s="258" t="str">
        <f>iferror(vlookup(C1538,'Master data'!$A$1:$C$29,3,0),"--")</f>
        <v>--</v>
      </c>
      <c r="F1538" s="258" t="str">
        <f>iferror(vlookup(C1538,'Master data'!$A$1:$C$29,2,0),"--")</f>
        <v>--</v>
      </c>
    </row>
    <row r="1539" ht="21.0" customHeight="1">
      <c r="A1539" s="165"/>
      <c r="B1539" s="172"/>
      <c r="C1539" s="167"/>
      <c r="D1539" s="168"/>
      <c r="E1539" s="258" t="str">
        <f>iferror(vlookup(C1539,'Master data'!$A$1:$C$29,3,0),"--")</f>
        <v>--</v>
      </c>
      <c r="F1539" s="258" t="str">
        <f>iferror(vlookup(C1539,'Master data'!$A$1:$C$29,2,0),"--")</f>
        <v>--</v>
      </c>
    </row>
    <row r="1540" ht="21.0" customHeight="1">
      <c r="A1540" s="165"/>
      <c r="B1540" s="172"/>
      <c r="C1540" s="167"/>
      <c r="D1540" s="168"/>
      <c r="E1540" s="258" t="str">
        <f>iferror(vlookup(C1540,'Master data'!$A$1:$C$29,3,0),"--")</f>
        <v>--</v>
      </c>
      <c r="F1540" s="258" t="str">
        <f>iferror(vlookup(C1540,'Master data'!$A$1:$C$29,2,0),"--")</f>
        <v>--</v>
      </c>
    </row>
    <row r="1541" ht="21.0" customHeight="1">
      <c r="A1541" s="165"/>
      <c r="B1541" s="172"/>
      <c r="C1541" s="167"/>
      <c r="D1541" s="168"/>
      <c r="E1541" s="258" t="str">
        <f>iferror(vlookup(C1541,'Master data'!$A$1:$C$29,3,0),"--")</f>
        <v>--</v>
      </c>
      <c r="F1541" s="258" t="str">
        <f>iferror(vlookup(C1541,'Master data'!$A$1:$C$29,2,0),"--")</f>
        <v>--</v>
      </c>
    </row>
    <row r="1542" ht="21.0" customHeight="1">
      <c r="A1542" s="165"/>
      <c r="B1542" s="172"/>
      <c r="C1542" s="167"/>
      <c r="D1542" s="168"/>
      <c r="E1542" s="258" t="str">
        <f>iferror(vlookup(C1542,'Master data'!$A$1:$C$29,3,0),"--")</f>
        <v>--</v>
      </c>
      <c r="F1542" s="258" t="str">
        <f>iferror(vlookup(C1542,'Master data'!$A$1:$C$29,2,0),"--")</f>
        <v>--</v>
      </c>
    </row>
    <row r="1543" ht="21.0" customHeight="1">
      <c r="A1543" s="165"/>
      <c r="B1543" s="172"/>
      <c r="C1543" s="167"/>
      <c r="D1543" s="168"/>
      <c r="E1543" s="258" t="str">
        <f>iferror(vlookup(C1543,'Master data'!$A$1:$C$29,3,0),"--")</f>
        <v>--</v>
      </c>
      <c r="F1543" s="258" t="str">
        <f>iferror(vlookup(C1543,'Master data'!$A$1:$C$29,2,0),"--")</f>
        <v>--</v>
      </c>
    </row>
    <row r="1544" ht="21.0" customHeight="1">
      <c r="A1544" s="165"/>
      <c r="B1544" s="172"/>
      <c r="C1544" s="167"/>
      <c r="D1544" s="168"/>
      <c r="E1544" s="258" t="str">
        <f>iferror(vlookup(C1544,'Master data'!$A$1:$C$29,3,0),"--")</f>
        <v>--</v>
      </c>
      <c r="F1544" s="258" t="str">
        <f>iferror(vlookup(C1544,'Master data'!$A$1:$C$29,2,0),"--")</f>
        <v>--</v>
      </c>
    </row>
    <row r="1545" ht="21.0" customHeight="1">
      <c r="A1545" s="165"/>
      <c r="B1545" s="172"/>
      <c r="C1545" s="167"/>
      <c r="D1545" s="168"/>
      <c r="E1545" s="258" t="str">
        <f>iferror(vlookup(C1545,'Master data'!$A$1:$C$29,3,0),"--")</f>
        <v>--</v>
      </c>
      <c r="F1545" s="258" t="str">
        <f>iferror(vlookup(C1545,'Master data'!$A$1:$C$29,2,0),"--")</f>
        <v>--</v>
      </c>
    </row>
    <row r="1546" ht="21.0" customHeight="1">
      <c r="A1546" s="165"/>
      <c r="B1546" s="172"/>
      <c r="C1546" s="167"/>
      <c r="D1546" s="168"/>
      <c r="E1546" s="258" t="str">
        <f>iferror(vlookup(C1546,'Master data'!$A$1:$C$29,3,0),"--")</f>
        <v>--</v>
      </c>
      <c r="F1546" s="258" t="str">
        <f>iferror(vlookup(C1546,'Master data'!$A$1:$C$29,2,0),"--")</f>
        <v>--</v>
      </c>
    </row>
    <row r="1547" ht="21.0" customHeight="1">
      <c r="A1547" s="165"/>
      <c r="B1547" s="172"/>
      <c r="C1547" s="167"/>
      <c r="D1547" s="168"/>
      <c r="E1547" s="258" t="str">
        <f>iferror(vlookup(C1547,'Master data'!$A$1:$C$29,3,0),"--")</f>
        <v>--</v>
      </c>
      <c r="F1547" s="258" t="str">
        <f>iferror(vlookup(C1547,'Master data'!$A$1:$C$29,2,0),"--")</f>
        <v>--</v>
      </c>
    </row>
    <row r="1548" ht="21.0" customHeight="1">
      <c r="A1548" s="165"/>
      <c r="B1548" s="172"/>
      <c r="C1548" s="167"/>
      <c r="D1548" s="168"/>
      <c r="E1548" s="258" t="str">
        <f>iferror(vlookup(C1548,'Master data'!$A$1:$C$29,3,0),"--")</f>
        <v>--</v>
      </c>
      <c r="F1548" s="258" t="str">
        <f>iferror(vlookup(C1548,'Master data'!$A$1:$C$29,2,0),"--")</f>
        <v>--</v>
      </c>
    </row>
    <row r="1549" ht="21.0" customHeight="1">
      <c r="A1549" s="165"/>
      <c r="B1549" s="172"/>
      <c r="C1549" s="167"/>
      <c r="D1549" s="168"/>
      <c r="E1549" s="258" t="str">
        <f>iferror(vlookup(C1549,'Master data'!$A$1:$C$29,3,0),"--")</f>
        <v>--</v>
      </c>
      <c r="F1549" s="258" t="str">
        <f>iferror(vlookup(C1549,'Master data'!$A$1:$C$29,2,0),"--")</f>
        <v>--</v>
      </c>
    </row>
    <row r="1550" ht="21.0" customHeight="1">
      <c r="A1550" s="165"/>
      <c r="B1550" s="172"/>
      <c r="C1550" s="167"/>
      <c r="D1550" s="168"/>
      <c r="E1550" s="258" t="str">
        <f>iferror(vlookup(C1550,'Master data'!$A$1:$C$29,3,0),"--")</f>
        <v>--</v>
      </c>
      <c r="F1550" s="258" t="str">
        <f>iferror(vlookup(C1550,'Master data'!$A$1:$C$29,2,0),"--")</f>
        <v>--</v>
      </c>
    </row>
    <row r="1551" ht="21.0" customHeight="1">
      <c r="A1551" s="165"/>
      <c r="B1551" s="172"/>
      <c r="C1551" s="167"/>
      <c r="D1551" s="168"/>
      <c r="E1551" s="258" t="str">
        <f>iferror(vlookup(C1551,'Master data'!$A$1:$C$29,3,0),"--")</f>
        <v>--</v>
      </c>
      <c r="F1551" s="258" t="str">
        <f>iferror(vlookup(C1551,'Master data'!$A$1:$C$29,2,0),"--")</f>
        <v>--</v>
      </c>
    </row>
    <row r="1552" ht="21.0" customHeight="1">
      <c r="A1552" s="165"/>
      <c r="B1552" s="172"/>
      <c r="C1552" s="167"/>
      <c r="D1552" s="168"/>
      <c r="E1552" s="258" t="str">
        <f>iferror(vlookup(C1552,'Master data'!$A$1:$C$29,3,0),"--")</f>
        <v>--</v>
      </c>
      <c r="F1552" s="258" t="str">
        <f>iferror(vlookup(C1552,'Master data'!$A$1:$C$29,2,0),"--")</f>
        <v>--</v>
      </c>
    </row>
    <row r="1553" ht="21.0" customHeight="1">
      <c r="A1553" s="165"/>
      <c r="B1553" s="172"/>
      <c r="C1553" s="167"/>
      <c r="D1553" s="168"/>
      <c r="E1553" s="258" t="str">
        <f>iferror(vlookup(C1553,'Master data'!$A$1:$C$29,3,0),"--")</f>
        <v>--</v>
      </c>
      <c r="F1553" s="258" t="str">
        <f>iferror(vlookup(C1553,'Master data'!$A$1:$C$29,2,0),"--")</f>
        <v>--</v>
      </c>
    </row>
    <row r="1554" ht="21.0" customHeight="1">
      <c r="A1554" s="165"/>
      <c r="B1554" s="172"/>
      <c r="C1554" s="167"/>
      <c r="D1554" s="168"/>
      <c r="E1554" s="258" t="str">
        <f>iferror(vlookup(C1554,'Master data'!$A$1:$C$29,3,0),"--")</f>
        <v>--</v>
      </c>
      <c r="F1554" s="258" t="str">
        <f>iferror(vlookup(C1554,'Master data'!$A$1:$C$29,2,0),"--")</f>
        <v>--</v>
      </c>
    </row>
    <row r="1555" ht="21.0" customHeight="1">
      <c r="A1555" s="165"/>
      <c r="B1555" s="172"/>
      <c r="C1555" s="167"/>
      <c r="D1555" s="168"/>
      <c r="E1555" s="258" t="str">
        <f>iferror(vlookup(C1555,'Master data'!$A$1:$C$29,3,0),"--")</f>
        <v>--</v>
      </c>
      <c r="F1555" s="258" t="str">
        <f>iferror(vlookup(C1555,'Master data'!$A$1:$C$29,2,0),"--")</f>
        <v>--</v>
      </c>
    </row>
    <row r="1556" ht="21.0" customHeight="1">
      <c r="A1556" s="165"/>
      <c r="B1556" s="172"/>
      <c r="C1556" s="167"/>
      <c r="D1556" s="168"/>
      <c r="E1556" s="258" t="str">
        <f>iferror(vlookup(C1556,'Master data'!$A$1:$C$29,3,0),"--")</f>
        <v>--</v>
      </c>
      <c r="F1556" s="258" t="str">
        <f>iferror(vlookup(C1556,'Master data'!$A$1:$C$29,2,0),"--")</f>
        <v>--</v>
      </c>
    </row>
    <row r="1557" ht="21.0" customHeight="1">
      <c r="A1557" s="165"/>
      <c r="B1557" s="172"/>
      <c r="C1557" s="167"/>
      <c r="D1557" s="168"/>
      <c r="E1557" s="258" t="str">
        <f>iferror(vlookup(C1557,'Master data'!$A$1:$C$29,3,0),"--")</f>
        <v>--</v>
      </c>
      <c r="F1557" s="258" t="str">
        <f>iferror(vlookup(C1557,'Master data'!$A$1:$C$29,2,0),"--")</f>
        <v>--</v>
      </c>
    </row>
    <row r="1558" ht="21.0" customHeight="1">
      <c r="A1558" s="165"/>
      <c r="B1558" s="172"/>
      <c r="C1558" s="167"/>
      <c r="D1558" s="168"/>
      <c r="E1558" s="258" t="str">
        <f>iferror(vlookup(C1558,'Master data'!$A$1:$C$29,3,0),"--")</f>
        <v>--</v>
      </c>
      <c r="F1558" s="258" t="str">
        <f>iferror(vlookup(C1558,'Master data'!$A$1:$C$29,2,0),"--")</f>
        <v>--</v>
      </c>
    </row>
    <row r="1559" ht="21.0" customHeight="1">
      <c r="A1559" s="165"/>
      <c r="B1559" s="172"/>
      <c r="C1559" s="167"/>
      <c r="D1559" s="168"/>
      <c r="E1559" s="258" t="str">
        <f>iferror(vlookup(C1559,'Master data'!$A$1:$C$29,3,0),"--")</f>
        <v>--</v>
      </c>
      <c r="F1559" s="258" t="str">
        <f>iferror(vlookup(C1559,'Master data'!$A$1:$C$29,2,0),"--")</f>
        <v>--</v>
      </c>
    </row>
    <row r="1560" ht="21.0" customHeight="1">
      <c r="A1560" s="165"/>
      <c r="B1560" s="172"/>
      <c r="C1560" s="167"/>
      <c r="D1560" s="168"/>
      <c r="E1560" s="258" t="str">
        <f>iferror(vlookup(C1560,'Master data'!$A$1:$C$29,3,0),"--")</f>
        <v>--</v>
      </c>
      <c r="F1560" s="258" t="str">
        <f>iferror(vlookup(C1560,'Master data'!$A$1:$C$29,2,0),"--")</f>
        <v>--</v>
      </c>
    </row>
    <row r="1561" ht="21.0" customHeight="1">
      <c r="A1561" s="165"/>
      <c r="B1561" s="172"/>
      <c r="C1561" s="167"/>
      <c r="D1561" s="168"/>
      <c r="E1561" s="258" t="str">
        <f>iferror(vlookup(C1561,'Master data'!$A$1:$C$29,3,0),"--")</f>
        <v>--</v>
      </c>
      <c r="F1561" s="258" t="str">
        <f>iferror(vlookup(C1561,'Master data'!$A$1:$C$29,2,0),"--")</f>
        <v>--</v>
      </c>
    </row>
    <row r="1562" ht="21.0" customHeight="1">
      <c r="A1562" s="165"/>
      <c r="B1562" s="172"/>
      <c r="C1562" s="167"/>
      <c r="D1562" s="168"/>
      <c r="E1562" s="258" t="str">
        <f>iferror(vlookup(C1562,'Master data'!$A$1:$C$29,3,0),"--")</f>
        <v>--</v>
      </c>
      <c r="F1562" s="258" t="str">
        <f>iferror(vlookup(C1562,'Master data'!$A$1:$C$29,2,0),"--")</f>
        <v>--</v>
      </c>
    </row>
    <row r="1563" ht="21.0" customHeight="1">
      <c r="A1563" s="165"/>
      <c r="B1563" s="172"/>
      <c r="C1563" s="167"/>
      <c r="D1563" s="168"/>
      <c r="E1563" s="258" t="str">
        <f>iferror(vlookup(C1563,'Master data'!$A$1:$C$29,3,0),"--")</f>
        <v>--</v>
      </c>
      <c r="F1563" s="258" t="str">
        <f>iferror(vlookup(C1563,'Master data'!$A$1:$C$29,2,0),"--")</f>
        <v>--</v>
      </c>
    </row>
    <row r="1564" ht="21.0" customHeight="1">
      <c r="A1564" s="165"/>
      <c r="B1564" s="172"/>
      <c r="C1564" s="167"/>
      <c r="D1564" s="168"/>
      <c r="E1564" s="258" t="str">
        <f>iferror(vlookup(C1564,'Master data'!$A$1:$C$29,3,0),"--")</f>
        <v>--</v>
      </c>
      <c r="F1564" s="258" t="str">
        <f>iferror(vlookup(C1564,'Master data'!$A$1:$C$29,2,0),"--")</f>
        <v>--</v>
      </c>
    </row>
    <row r="1565" ht="21.0" customHeight="1">
      <c r="A1565" s="165"/>
      <c r="B1565" s="172"/>
      <c r="C1565" s="167"/>
      <c r="D1565" s="168"/>
      <c r="E1565" s="258" t="str">
        <f>iferror(vlookup(C1565,'Master data'!$A$1:$C$29,3,0),"--")</f>
        <v>--</v>
      </c>
      <c r="F1565" s="258" t="str">
        <f>iferror(vlookup(C1565,'Master data'!$A$1:$C$29,2,0),"--")</f>
        <v>--</v>
      </c>
    </row>
    <row r="1566" ht="21.0" customHeight="1">
      <c r="A1566" s="165"/>
      <c r="B1566" s="172"/>
      <c r="C1566" s="167"/>
      <c r="D1566" s="168"/>
      <c r="E1566" s="258" t="str">
        <f>iferror(vlookup(C1566,'Master data'!$A$1:$C$29,3,0),"--")</f>
        <v>--</v>
      </c>
      <c r="F1566" s="258" t="str">
        <f>iferror(vlookup(C1566,'Master data'!$A$1:$C$29,2,0),"--")</f>
        <v>--</v>
      </c>
    </row>
    <row r="1567" ht="21.0" customHeight="1">
      <c r="A1567" s="165"/>
      <c r="B1567" s="172"/>
      <c r="C1567" s="167"/>
      <c r="D1567" s="168"/>
      <c r="E1567" s="258" t="str">
        <f>iferror(vlookup(C1567,'Master data'!$A$1:$C$29,3,0),"--")</f>
        <v>--</v>
      </c>
      <c r="F1567" s="258" t="str">
        <f>iferror(vlookup(C1567,'Master data'!$A$1:$C$29,2,0),"--")</f>
        <v>--</v>
      </c>
    </row>
    <row r="1568" ht="21.0" customHeight="1">
      <c r="A1568" s="165"/>
      <c r="B1568" s="172"/>
      <c r="C1568" s="167"/>
      <c r="D1568" s="168"/>
      <c r="E1568" s="258" t="str">
        <f>iferror(vlookup(C1568,'Master data'!$A$1:$C$29,3,0),"--")</f>
        <v>--</v>
      </c>
      <c r="F1568" s="258" t="str">
        <f>iferror(vlookup(C1568,'Master data'!$A$1:$C$29,2,0),"--")</f>
        <v>--</v>
      </c>
    </row>
    <row r="1569" ht="21.0" customHeight="1">
      <c r="A1569" s="165"/>
      <c r="B1569" s="172"/>
      <c r="C1569" s="167"/>
      <c r="D1569" s="168"/>
      <c r="E1569" s="258" t="str">
        <f>iferror(vlookup(C1569,'Master data'!$A$1:$C$29,3,0),"--")</f>
        <v>--</v>
      </c>
      <c r="F1569" s="258" t="str">
        <f>iferror(vlookup(C1569,'Master data'!$A$1:$C$29,2,0),"--")</f>
        <v>--</v>
      </c>
    </row>
    <row r="1570" ht="21.0" customHeight="1">
      <c r="A1570" s="165"/>
      <c r="B1570" s="172"/>
      <c r="C1570" s="167"/>
      <c r="D1570" s="168"/>
      <c r="E1570" s="258" t="str">
        <f>iferror(vlookup(C1570,'Master data'!$A$1:$C$29,3,0),"--")</f>
        <v>--</v>
      </c>
      <c r="F1570" s="258" t="str">
        <f>iferror(vlookup(C1570,'Master data'!$A$1:$C$29,2,0),"--")</f>
        <v>--</v>
      </c>
    </row>
    <row r="1571" ht="21.0" customHeight="1">
      <c r="A1571" s="165"/>
      <c r="B1571" s="172"/>
      <c r="C1571" s="167"/>
      <c r="D1571" s="168"/>
      <c r="E1571" s="258" t="str">
        <f>iferror(vlookup(C1571,'Master data'!$A$1:$C$29,3,0),"--")</f>
        <v>--</v>
      </c>
      <c r="F1571" s="258" t="str">
        <f>iferror(vlookup(C1571,'Master data'!$A$1:$C$29,2,0),"--")</f>
        <v>--</v>
      </c>
    </row>
    <row r="1572" ht="21.0" customHeight="1">
      <c r="A1572" s="165"/>
      <c r="B1572" s="172"/>
      <c r="C1572" s="167"/>
      <c r="D1572" s="168"/>
      <c r="E1572" s="258" t="str">
        <f>iferror(vlookup(C1572,'Master data'!$A$1:$C$29,3,0),"--")</f>
        <v>--</v>
      </c>
      <c r="F1572" s="258" t="str">
        <f>iferror(vlookup(C1572,'Master data'!$A$1:$C$29,2,0),"--")</f>
        <v>--</v>
      </c>
    </row>
    <row r="1573" ht="21.0" customHeight="1">
      <c r="A1573" s="165"/>
      <c r="B1573" s="172"/>
      <c r="C1573" s="167"/>
      <c r="D1573" s="168"/>
      <c r="E1573" s="258" t="str">
        <f>iferror(vlookup(C1573,'Master data'!$A$1:$C$29,3,0),"--")</f>
        <v>--</v>
      </c>
      <c r="F1573" s="258" t="str">
        <f>iferror(vlookup(C1573,'Master data'!$A$1:$C$29,2,0),"--")</f>
        <v>--</v>
      </c>
    </row>
    <row r="1574" ht="21.0" customHeight="1">
      <c r="A1574" s="165"/>
      <c r="B1574" s="172"/>
      <c r="C1574" s="167"/>
      <c r="D1574" s="168"/>
      <c r="E1574" s="258" t="str">
        <f>iferror(vlookup(C1574,'Master data'!$A$1:$C$29,3,0),"--")</f>
        <v>--</v>
      </c>
      <c r="F1574" s="258" t="str">
        <f>iferror(vlookup(C1574,'Master data'!$A$1:$C$29,2,0),"--")</f>
        <v>--</v>
      </c>
    </row>
    <row r="1575" ht="21.0" customHeight="1">
      <c r="A1575" s="165"/>
      <c r="B1575" s="172"/>
      <c r="C1575" s="167"/>
      <c r="D1575" s="168"/>
      <c r="E1575" s="258" t="str">
        <f>iferror(vlookup(C1575,'Master data'!$A$1:$C$29,3,0),"--")</f>
        <v>--</v>
      </c>
      <c r="F1575" s="258" t="str">
        <f>iferror(vlookup(C1575,'Master data'!$A$1:$C$29,2,0),"--")</f>
        <v>--</v>
      </c>
    </row>
    <row r="1576" ht="21.0" customHeight="1">
      <c r="A1576" s="165"/>
      <c r="B1576" s="172"/>
      <c r="C1576" s="167"/>
      <c r="D1576" s="168"/>
      <c r="E1576" s="258" t="str">
        <f>iferror(vlookup(C1576,'Master data'!$A$1:$C$29,3,0),"--")</f>
        <v>--</v>
      </c>
      <c r="F1576" s="258" t="str">
        <f>iferror(vlookup(C1576,'Master data'!$A$1:$C$29,2,0),"--")</f>
        <v>--</v>
      </c>
    </row>
    <row r="1577" ht="21.0" customHeight="1">
      <c r="A1577" s="165"/>
      <c r="B1577" s="172"/>
      <c r="C1577" s="167"/>
      <c r="D1577" s="168"/>
      <c r="E1577" s="258" t="str">
        <f>iferror(vlookup(C1577,'Master data'!$A$1:$C$29,3,0),"--")</f>
        <v>--</v>
      </c>
      <c r="F1577" s="258" t="str">
        <f>iferror(vlookup(C1577,'Master data'!$A$1:$C$29,2,0),"--")</f>
        <v>--</v>
      </c>
    </row>
    <row r="1578" ht="21.0" customHeight="1">
      <c r="A1578" s="165"/>
      <c r="B1578" s="172"/>
      <c r="C1578" s="167"/>
      <c r="D1578" s="168"/>
      <c r="E1578" s="258" t="str">
        <f>iferror(vlookup(C1578,'Master data'!$A$1:$C$29,3,0),"--")</f>
        <v>--</v>
      </c>
      <c r="F1578" s="258" t="str">
        <f>iferror(vlookup(C1578,'Master data'!$A$1:$C$29,2,0),"--")</f>
        <v>--</v>
      </c>
    </row>
    <row r="1579" ht="21.0" customHeight="1">
      <c r="A1579" s="165"/>
      <c r="B1579" s="172"/>
      <c r="C1579" s="167"/>
      <c r="D1579" s="168"/>
      <c r="E1579" s="258" t="str">
        <f>iferror(vlookup(C1579,'Master data'!$A$1:$C$29,3,0),"--")</f>
        <v>--</v>
      </c>
      <c r="F1579" s="258" t="str">
        <f>iferror(vlookup(C1579,'Master data'!$A$1:$C$29,2,0),"--")</f>
        <v>--</v>
      </c>
    </row>
    <row r="1580" ht="21.0" customHeight="1">
      <c r="A1580" s="165"/>
      <c r="B1580" s="172"/>
      <c r="C1580" s="167"/>
      <c r="D1580" s="168"/>
      <c r="E1580" s="258" t="str">
        <f>iferror(vlookup(C1580,'Master data'!$A$1:$C$29,3,0),"--")</f>
        <v>--</v>
      </c>
      <c r="F1580" s="258" t="str">
        <f>iferror(vlookup(C1580,'Master data'!$A$1:$C$29,2,0),"--")</f>
        <v>--</v>
      </c>
    </row>
    <row r="1581" ht="21.0" customHeight="1">
      <c r="A1581" s="165"/>
      <c r="B1581" s="172"/>
      <c r="C1581" s="167"/>
      <c r="D1581" s="168"/>
      <c r="E1581" s="258" t="str">
        <f>iferror(vlookup(C1581,'Master data'!$A$1:$C$29,3,0),"--")</f>
        <v>--</v>
      </c>
      <c r="F1581" s="258" t="str">
        <f>iferror(vlookup(C1581,'Master data'!$A$1:$C$29,2,0),"--")</f>
        <v>--</v>
      </c>
    </row>
    <row r="1582" ht="21.0" customHeight="1">
      <c r="A1582" s="165"/>
      <c r="B1582" s="172"/>
      <c r="C1582" s="167"/>
      <c r="D1582" s="168"/>
      <c r="E1582" s="258" t="str">
        <f>iferror(vlookup(C1582,'Master data'!$A$1:$C$29,3,0),"--")</f>
        <v>--</v>
      </c>
      <c r="F1582" s="258" t="str">
        <f>iferror(vlookup(C1582,'Master data'!$A$1:$C$29,2,0),"--")</f>
        <v>--</v>
      </c>
    </row>
    <row r="1583" ht="21.0" customHeight="1">
      <c r="A1583" s="165"/>
      <c r="B1583" s="172"/>
      <c r="C1583" s="167"/>
      <c r="D1583" s="168"/>
      <c r="E1583" s="258" t="str">
        <f>iferror(vlookup(C1583,'Master data'!$A$1:$C$29,3,0),"--")</f>
        <v>--</v>
      </c>
      <c r="F1583" s="258" t="str">
        <f>iferror(vlookup(C1583,'Master data'!$A$1:$C$29,2,0),"--")</f>
        <v>--</v>
      </c>
    </row>
    <row r="1584" ht="21.0" customHeight="1">
      <c r="A1584" s="165"/>
      <c r="B1584" s="172"/>
      <c r="C1584" s="167"/>
      <c r="D1584" s="168"/>
      <c r="E1584" s="258" t="str">
        <f>iferror(vlookup(C1584,'Master data'!$A$1:$C$29,3,0),"--")</f>
        <v>--</v>
      </c>
      <c r="F1584" s="258" t="str">
        <f>iferror(vlookup(C1584,'Master data'!$A$1:$C$29,2,0),"--")</f>
        <v>--</v>
      </c>
    </row>
    <row r="1585" ht="21.0" customHeight="1">
      <c r="A1585" s="165"/>
      <c r="B1585" s="172"/>
      <c r="C1585" s="167"/>
      <c r="D1585" s="168"/>
      <c r="E1585" s="258" t="str">
        <f>iferror(vlookup(C1585,'Master data'!$A$1:$C$29,3,0),"--")</f>
        <v>--</v>
      </c>
      <c r="F1585" s="258" t="str">
        <f>iferror(vlookup(C1585,'Master data'!$A$1:$C$29,2,0),"--")</f>
        <v>--</v>
      </c>
    </row>
    <row r="1586" ht="21.0" customHeight="1">
      <c r="A1586" s="165"/>
      <c r="B1586" s="172"/>
      <c r="C1586" s="167"/>
      <c r="D1586" s="168"/>
      <c r="E1586" s="258" t="str">
        <f>iferror(vlookup(C1586,'Master data'!$A$1:$C$29,3,0),"--")</f>
        <v>--</v>
      </c>
      <c r="F1586" s="258" t="str">
        <f>iferror(vlookup(C1586,'Master data'!$A$1:$C$29,2,0),"--")</f>
        <v>--</v>
      </c>
    </row>
    <row r="1587" ht="21.0" customHeight="1">
      <c r="A1587" s="165"/>
      <c r="B1587" s="172"/>
      <c r="C1587" s="167"/>
      <c r="D1587" s="168"/>
      <c r="E1587" s="258" t="str">
        <f>iferror(vlookup(C1587,'Master data'!$A$1:$C$29,3,0),"--")</f>
        <v>--</v>
      </c>
      <c r="F1587" s="258" t="str">
        <f>iferror(vlookup(C1587,'Master data'!$A$1:$C$29,2,0),"--")</f>
        <v>--</v>
      </c>
    </row>
    <row r="1588" ht="21.0" customHeight="1">
      <c r="A1588" s="165"/>
      <c r="B1588" s="172"/>
      <c r="C1588" s="167"/>
      <c r="D1588" s="168"/>
      <c r="E1588" s="258" t="str">
        <f>iferror(vlookup(C1588,'Master data'!$A$1:$C$29,3,0),"--")</f>
        <v>--</v>
      </c>
      <c r="F1588" s="258" t="str">
        <f>iferror(vlookup(C1588,'Master data'!$A$1:$C$29,2,0),"--")</f>
        <v>--</v>
      </c>
    </row>
    <row r="1589" ht="21.0" customHeight="1">
      <c r="A1589" s="165"/>
      <c r="B1589" s="172"/>
      <c r="C1589" s="167"/>
      <c r="D1589" s="168"/>
      <c r="E1589" s="258" t="str">
        <f>iferror(vlookup(C1589,'Master data'!$A$1:$C$29,3,0),"--")</f>
        <v>--</v>
      </c>
      <c r="F1589" s="258" t="str">
        <f>iferror(vlookup(C1589,'Master data'!$A$1:$C$29,2,0),"--")</f>
        <v>--</v>
      </c>
    </row>
    <row r="1590" ht="21.0" customHeight="1">
      <c r="A1590" s="165"/>
      <c r="B1590" s="172"/>
      <c r="C1590" s="167"/>
      <c r="D1590" s="168"/>
      <c r="E1590" s="258" t="str">
        <f>iferror(vlookup(C1590,'Master data'!$A$1:$C$29,3,0),"--")</f>
        <v>--</v>
      </c>
      <c r="F1590" s="258" t="str">
        <f>iferror(vlookup(C1590,'Master data'!$A$1:$C$29,2,0),"--")</f>
        <v>--</v>
      </c>
    </row>
    <row r="1591" ht="21.0" customHeight="1">
      <c r="A1591" s="165"/>
      <c r="B1591" s="172"/>
      <c r="C1591" s="167"/>
      <c r="D1591" s="168"/>
      <c r="E1591" s="258" t="str">
        <f>iferror(vlookup(C1591,'Master data'!$A$1:$C$29,3,0),"--")</f>
        <v>--</v>
      </c>
      <c r="F1591" s="258" t="str">
        <f>iferror(vlookup(C1591,'Master data'!$A$1:$C$29,2,0),"--")</f>
        <v>--</v>
      </c>
    </row>
    <row r="1592" ht="21.0" customHeight="1">
      <c r="A1592" s="165"/>
      <c r="B1592" s="172"/>
      <c r="C1592" s="167"/>
      <c r="D1592" s="168"/>
      <c r="E1592" s="258" t="str">
        <f>iferror(vlookup(C1592,'Master data'!$A$1:$C$29,3,0),"--")</f>
        <v>--</v>
      </c>
      <c r="F1592" s="258" t="str">
        <f>iferror(vlookup(C1592,'Master data'!$A$1:$C$29,2,0),"--")</f>
        <v>--</v>
      </c>
    </row>
    <row r="1593" ht="21.0" customHeight="1">
      <c r="A1593" s="165"/>
      <c r="B1593" s="172"/>
      <c r="C1593" s="167"/>
      <c r="D1593" s="168"/>
      <c r="E1593" s="258" t="str">
        <f>iferror(vlookup(C1593,'Master data'!$A$1:$C$29,3,0),"--")</f>
        <v>--</v>
      </c>
      <c r="F1593" s="258" t="str">
        <f>iferror(vlookup(C1593,'Master data'!$A$1:$C$29,2,0),"--")</f>
        <v>--</v>
      </c>
    </row>
    <row r="1594" ht="21.0" customHeight="1">
      <c r="A1594" s="165"/>
      <c r="B1594" s="172"/>
      <c r="C1594" s="167"/>
      <c r="D1594" s="168"/>
      <c r="E1594" s="258" t="str">
        <f>iferror(vlookup(C1594,'Master data'!$A$1:$C$29,3,0),"--")</f>
        <v>--</v>
      </c>
      <c r="F1594" s="258" t="str">
        <f>iferror(vlookup(C1594,'Master data'!$A$1:$C$29,2,0),"--")</f>
        <v>--</v>
      </c>
    </row>
    <row r="1595" ht="21.0" customHeight="1">
      <c r="A1595" s="165"/>
      <c r="B1595" s="172"/>
      <c r="C1595" s="167"/>
      <c r="D1595" s="168"/>
      <c r="E1595" s="258" t="str">
        <f>iferror(vlookup(C1595,'Master data'!$A$1:$C$29,3,0),"--")</f>
        <v>--</v>
      </c>
      <c r="F1595" s="258" t="str">
        <f>iferror(vlookup(C1595,'Master data'!$A$1:$C$29,2,0),"--")</f>
        <v>--</v>
      </c>
    </row>
    <row r="1596" ht="21.0" customHeight="1">
      <c r="A1596" s="165"/>
      <c r="B1596" s="172"/>
      <c r="C1596" s="167"/>
      <c r="D1596" s="168"/>
      <c r="E1596" s="258" t="str">
        <f>iferror(vlookup(C1596,'Master data'!$A$1:$C$29,3,0),"--")</f>
        <v>--</v>
      </c>
      <c r="F1596" s="258" t="str">
        <f>iferror(vlookup(C1596,'Master data'!$A$1:$C$29,2,0),"--")</f>
        <v>--</v>
      </c>
    </row>
    <row r="1597" ht="21.0" customHeight="1">
      <c r="A1597" s="165"/>
      <c r="B1597" s="172"/>
      <c r="C1597" s="167"/>
      <c r="D1597" s="168"/>
      <c r="E1597" s="258" t="str">
        <f>iferror(vlookup(C1597,'Master data'!$A$1:$C$29,3,0),"--")</f>
        <v>--</v>
      </c>
      <c r="F1597" s="258" t="str">
        <f>iferror(vlookup(C1597,'Master data'!$A$1:$C$29,2,0),"--")</f>
        <v>--</v>
      </c>
    </row>
    <row r="1598" ht="21.0" customHeight="1">
      <c r="A1598" s="165"/>
      <c r="B1598" s="172"/>
      <c r="C1598" s="167"/>
      <c r="D1598" s="168"/>
      <c r="E1598" s="258" t="str">
        <f>iferror(vlookup(C1598,'Master data'!$A$1:$C$29,3,0),"--")</f>
        <v>--</v>
      </c>
      <c r="F1598" s="258" t="str">
        <f>iferror(vlookup(C1598,'Master data'!$A$1:$C$29,2,0),"--")</f>
        <v>--</v>
      </c>
    </row>
    <row r="1599" ht="21.0" customHeight="1">
      <c r="A1599" s="165"/>
      <c r="B1599" s="172"/>
      <c r="C1599" s="167"/>
      <c r="D1599" s="168"/>
      <c r="E1599" s="258" t="str">
        <f>iferror(vlookup(C1599,'Master data'!$A$1:$C$29,3,0),"--")</f>
        <v>--</v>
      </c>
      <c r="F1599" s="258" t="str">
        <f>iferror(vlookup(C1599,'Master data'!$A$1:$C$29,2,0),"--")</f>
        <v>--</v>
      </c>
    </row>
    <row r="1600" ht="21.0" customHeight="1">
      <c r="A1600" s="165"/>
      <c r="B1600" s="172"/>
      <c r="C1600" s="167"/>
      <c r="D1600" s="168"/>
      <c r="E1600" s="258" t="str">
        <f>iferror(vlookup(C1600,'Master data'!$A$1:$C$29,3,0),"--")</f>
        <v>--</v>
      </c>
      <c r="F1600" s="258" t="str">
        <f>iferror(vlookup(C1600,'Master data'!$A$1:$C$29,2,0),"--")</f>
        <v>--</v>
      </c>
    </row>
    <row r="1601" ht="21.0" customHeight="1">
      <c r="A1601" s="165"/>
      <c r="B1601" s="172"/>
      <c r="C1601" s="167"/>
      <c r="D1601" s="168"/>
      <c r="E1601" s="258" t="str">
        <f>iferror(vlookup(C1601,'Master data'!$A$1:$C$29,3,0),"--")</f>
        <v>--</v>
      </c>
      <c r="F1601" s="258" t="str">
        <f>iferror(vlookup(C1601,'Master data'!$A$1:$C$29,2,0),"--")</f>
        <v>--</v>
      </c>
    </row>
    <row r="1602" ht="21.0" customHeight="1">
      <c r="A1602" s="165"/>
      <c r="B1602" s="172"/>
      <c r="C1602" s="167"/>
      <c r="D1602" s="168"/>
      <c r="E1602" s="258" t="str">
        <f>iferror(vlookup(C1602,'Master data'!$A$1:$C$29,3,0),"--")</f>
        <v>--</v>
      </c>
      <c r="F1602" s="258" t="str">
        <f>iferror(vlookup(C1602,'Master data'!$A$1:$C$29,2,0),"--")</f>
        <v>--</v>
      </c>
    </row>
    <row r="1603" ht="21.0" customHeight="1">
      <c r="A1603" s="165"/>
      <c r="B1603" s="172"/>
      <c r="C1603" s="167"/>
      <c r="D1603" s="168"/>
      <c r="E1603" s="258" t="str">
        <f>iferror(vlookup(C1603,'Master data'!$A$1:$C$29,3,0),"--")</f>
        <v>--</v>
      </c>
      <c r="F1603" s="258" t="str">
        <f>iferror(vlookup(C1603,'Master data'!$A$1:$C$29,2,0),"--")</f>
        <v>--</v>
      </c>
    </row>
    <row r="1604" ht="21.0" customHeight="1">
      <c r="A1604" s="165"/>
      <c r="B1604" s="172"/>
      <c r="C1604" s="167"/>
      <c r="D1604" s="168"/>
      <c r="E1604" s="258" t="str">
        <f>iferror(vlookup(C1604,'Master data'!$A$1:$C$29,3,0),"--")</f>
        <v>--</v>
      </c>
      <c r="F1604" s="258" t="str">
        <f>iferror(vlookup(C1604,'Master data'!$A$1:$C$29,2,0),"--")</f>
        <v>--</v>
      </c>
    </row>
    <row r="1605" ht="21.0" customHeight="1">
      <c r="A1605" s="165"/>
      <c r="B1605" s="172"/>
      <c r="C1605" s="167"/>
      <c r="D1605" s="168"/>
      <c r="E1605" s="258" t="str">
        <f>iferror(vlookup(C1605,'Master data'!$A$1:$C$29,3,0),"--")</f>
        <v>--</v>
      </c>
      <c r="F1605" s="258" t="str">
        <f>iferror(vlookup(C1605,'Master data'!$A$1:$C$29,2,0),"--")</f>
        <v>--</v>
      </c>
    </row>
    <row r="1606" ht="21.0" customHeight="1">
      <c r="A1606" s="165"/>
      <c r="B1606" s="172"/>
      <c r="C1606" s="167"/>
      <c r="D1606" s="168"/>
      <c r="E1606" s="258" t="str">
        <f>iferror(vlookup(C1606,'Master data'!$A$1:$C$29,3,0),"--")</f>
        <v>--</v>
      </c>
      <c r="F1606" s="258" t="str">
        <f>iferror(vlookup(C1606,'Master data'!$A$1:$C$29,2,0),"--")</f>
        <v>--</v>
      </c>
    </row>
    <row r="1607" ht="21.0" customHeight="1">
      <c r="A1607" s="165"/>
      <c r="B1607" s="172"/>
      <c r="C1607" s="167"/>
      <c r="D1607" s="168"/>
      <c r="E1607" s="258" t="str">
        <f>iferror(vlookup(C1607,'Master data'!$A$1:$C$29,3,0),"--")</f>
        <v>--</v>
      </c>
      <c r="F1607" s="258" t="str">
        <f>iferror(vlookup(C1607,'Master data'!$A$1:$C$29,2,0),"--")</f>
        <v>--</v>
      </c>
    </row>
    <row r="1608" ht="21.0" customHeight="1">
      <c r="A1608" s="165"/>
      <c r="B1608" s="172"/>
      <c r="C1608" s="167"/>
      <c r="D1608" s="168"/>
      <c r="E1608" s="258" t="str">
        <f>iferror(vlookup(C1608,'Master data'!$A$1:$C$29,3,0),"--")</f>
        <v>--</v>
      </c>
      <c r="F1608" s="258" t="str">
        <f>iferror(vlookup(C1608,'Master data'!$A$1:$C$29,2,0),"--")</f>
        <v>--</v>
      </c>
    </row>
    <row r="1609" ht="21.0" customHeight="1">
      <c r="A1609" s="165"/>
      <c r="B1609" s="172"/>
      <c r="C1609" s="167"/>
      <c r="D1609" s="168"/>
      <c r="E1609" s="258" t="str">
        <f>iferror(vlookup(C1609,'Master data'!$A$1:$C$29,3,0),"--")</f>
        <v>--</v>
      </c>
      <c r="F1609" s="258" t="str">
        <f>iferror(vlookup(C1609,'Master data'!$A$1:$C$29,2,0),"--")</f>
        <v>--</v>
      </c>
    </row>
    <row r="1610" ht="21.0" customHeight="1">
      <c r="A1610" s="165"/>
      <c r="B1610" s="172"/>
      <c r="C1610" s="167"/>
      <c r="D1610" s="168"/>
      <c r="E1610" s="258" t="str">
        <f>iferror(vlookup(C1610,'Master data'!$A$1:$C$29,3,0),"--")</f>
        <v>--</v>
      </c>
      <c r="F1610" s="258" t="str">
        <f>iferror(vlookup(C1610,'Master data'!$A$1:$C$29,2,0),"--")</f>
        <v>--</v>
      </c>
    </row>
    <row r="1611" ht="21.0" customHeight="1">
      <c r="A1611" s="165"/>
      <c r="B1611" s="172"/>
      <c r="C1611" s="167"/>
      <c r="D1611" s="168"/>
      <c r="E1611" s="258" t="str">
        <f>iferror(vlookup(C1611,'Master data'!$A$1:$C$29,3,0),"--")</f>
        <v>--</v>
      </c>
      <c r="F1611" s="258" t="str">
        <f>iferror(vlookup(C1611,'Master data'!$A$1:$C$29,2,0),"--")</f>
        <v>--</v>
      </c>
    </row>
    <row r="1612" ht="21.0" customHeight="1">
      <c r="A1612" s="165"/>
      <c r="B1612" s="172"/>
      <c r="C1612" s="167"/>
      <c r="D1612" s="168"/>
      <c r="E1612" s="258" t="str">
        <f>iferror(vlookup(C1612,'Master data'!$A$1:$C$29,3,0),"--")</f>
        <v>--</v>
      </c>
      <c r="F1612" s="258" t="str">
        <f>iferror(vlookup(C1612,'Master data'!$A$1:$C$29,2,0),"--")</f>
        <v>--</v>
      </c>
    </row>
    <row r="1613" ht="21.0" customHeight="1">
      <c r="A1613" s="165"/>
      <c r="B1613" s="172"/>
      <c r="C1613" s="167"/>
      <c r="D1613" s="168"/>
      <c r="E1613" s="258" t="str">
        <f>iferror(vlookup(C1613,'Master data'!$A$1:$C$29,3,0),"--")</f>
        <v>--</v>
      </c>
      <c r="F1613" s="258" t="str">
        <f>iferror(vlookup(C1613,'Master data'!$A$1:$C$29,2,0),"--")</f>
        <v>--</v>
      </c>
    </row>
    <row r="1614" ht="21.0" customHeight="1">
      <c r="A1614" s="165"/>
      <c r="B1614" s="172"/>
      <c r="C1614" s="167"/>
      <c r="D1614" s="168"/>
      <c r="E1614" s="258" t="str">
        <f>iferror(vlookup(C1614,'Master data'!$A$1:$C$29,3,0),"--")</f>
        <v>--</v>
      </c>
      <c r="F1614" s="258" t="str">
        <f>iferror(vlookup(C1614,'Master data'!$A$1:$C$29,2,0),"--")</f>
        <v>--</v>
      </c>
    </row>
    <row r="1615" ht="21.0" customHeight="1">
      <c r="A1615" s="165"/>
      <c r="B1615" s="172"/>
      <c r="C1615" s="167"/>
      <c r="D1615" s="168"/>
      <c r="E1615" s="258" t="str">
        <f>iferror(vlookup(C1615,'Master data'!$A$1:$C$29,3,0),"--")</f>
        <v>--</v>
      </c>
      <c r="F1615" s="258" t="str">
        <f>iferror(vlookup(C1615,'Master data'!$A$1:$C$29,2,0),"--")</f>
        <v>--</v>
      </c>
    </row>
    <row r="1616" ht="21.0" customHeight="1">
      <c r="A1616" s="165"/>
      <c r="B1616" s="172"/>
      <c r="C1616" s="167"/>
      <c r="D1616" s="168"/>
      <c r="E1616" s="258" t="str">
        <f>iferror(vlookup(C1616,'Master data'!$A$1:$C$29,3,0),"--")</f>
        <v>--</v>
      </c>
      <c r="F1616" s="258" t="str">
        <f>iferror(vlookup(C1616,'Master data'!$A$1:$C$29,2,0),"--")</f>
        <v>--</v>
      </c>
    </row>
    <row r="1617" ht="21.0" customHeight="1">
      <c r="A1617" s="165"/>
      <c r="B1617" s="172"/>
      <c r="C1617" s="167"/>
      <c r="D1617" s="168"/>
      <c r="E1617" s="258" t="str">
        <f>iferror(vlookup(C1617,'Master data'!$A$1:$C$29,3,0),"--")</f>
        <v>--</v>
      </c>
      <c r="F1617" s="258" t="str">
        <f>iferror(vlookup(C1617,'Master data'!$A$1:$C$29,2,0),"--")</f>
        <v>--</v>
      </c>
    </row>
    <row r="1618" ht="21.0" customHeight="1">
      <c r="A1618" s="165"/>
      <c r="B1618" s="172"/>
      <c r="C1618" s="167"/>
      <c r="D1618" s="168"/>
      <c r="E1618" s="258" t="str">
        <f>iferror(vlookup(C1618,'Master data'!$A$1:$C$29,3,0),"--")</f>
        <v>--</v>
      </c>
      <c r="F1618" s="258" t="str">
        <f>iferror(vlookup(C1618,'Master data'!$A$1:$C$29,2,0),"--")</f>
        <v>--</v>
      </c>
    </row>
    <row r="1619" ht="21.0" customHeight="1">
      <c r="A1619" s="165"/>
      <c r="B1619" s="172"/>
      <c r="C1619" s="167"/>
      <c r="D1619" s="168"/>
      <c r="E1619" s="258" t="str">
        <f>iferror(vlookup(C1619,'Master data'!$A$1:$C$29,3,0),"--")</f>
        <v>--</v>
      </c>
      <c r="F1619" s="258" t="str">
        <f>iferror(vlookup(C1619,'Master data'!$A$1:$C$29,2,0),"--")</f>
        <v>--</v>
      </c>
    </row>
    <row r="1620" ht="21.0" customHeight="1">
      <c r="A1620" s="165"/>
      <c r="B1620" s="172"/>
      <c r="C1620" s="167"/>
      <c r="D1620" s="168"/>
      <c r="E1620" s="258" t="str">
        <f>iferror(vlookup(C1620,'Master data'!$A$1:$C$29,3,0),"--")</f>
        <v>--</v>
      </c>
      <c r="F1620" s="258" t="str">
        <f>iferror(vlookup(C1620,'Master data'!$A$1:$C$29,2,0),"--")</f>
        <v>--</v>
      </c>
    </row>
    <row r="1621" ht="21.0" customHeight="1">
      <c r="A1621" s="165"/>
      <c r="B1621" s="172"/>
      <c r="C1621" s="167"/>
      <c r="D1621" s="168"/>
      <c r="E1621" s="258" t="str">
        <f>iferror(vlookup(C1621,'Master data'!$A$1:$C$29,3,0),"--")</f>
        <v>--</v>
      </c>
      <c r="F1621" s="258" t="str">
        <f>iferror(vlookup(C1621,'Master data'!$A$1:$C$29,2,0),"--")</f>
        <v>--</v>
      </c>
    </row>
    <row r="1622" ht="21.0" customHeight="1">
      <c r="A1622" s="165"/>
      <c r="B1622" s="172"/>
      <c r="C1622" s="167"/>
      <c r="D1622" s="168"/>
      <c r="E1622" s="258" t="str">
        <f>iferror(vlookup(C1622,'Master data'!$A$1:$C$29,3,0),"--")</f>
        <v>--</v>
      </c>
      <c r="F1622" s="258" t="str">
        <f>iferror(vlookup(C1622,'Master data'!$A$1:$C$29,2,0),"--")</f>
        <v>--</v>
      </c>
    </row>
    <row r="1623" ht="21.0" customHeight="1">
      <c r="A1623" s="165"/>
      <c r="B1623" s="172"/>
      <c r="C1623" s="167"/>
      <c r="D1623" s="168"/>
      <c r="E1623" s="258" t="str">
        <f>iferror(vlookup(C1623,'Master data'!$A$1:$C$29,3,0),"--")</f>
        <v>--</v>
      </c>
      <c r="F1623" s="258" t="str">
        <f>iferror(vlookup(C1623,'Master data'!$A$1:$C$29,2,0),"--")</f>
        <v>--</v>
      </c>
    </row>
    <row r="1624" ht="21.0" customHeight="1">
      <c r="A1624" s="165"/>
      <c r="B1624" s="172"/>
      <c r="C1624" s="167"/>
      <c r="D1624" s="168"/>
      <c r="E1624" s="258" t="str">
        <f>iferror(vlookup(C1624,'Master data'!$A$1:$C$29,3,0),"--")</f>
        <v>--</v>
      </c>
      <c r="F1624" s="258" t="str">
        <f>iferror(vlookup(C1624,'Master data'!$A$1:$C$29,2,0),"--")</f>
        <v>--</v>
      </c>
    </row>
    <row r="1625" ht="21.0" customHeight="1">
      <c r="A1625" s="165"/>
      <c r="B1625" s="172"/>
      <c r="C1625" s="167"/>
      <c r="D1625" s="168"/>
      <c r="E1625" s="258" t="str">
        <f>iferror(vlookup(C1625,'Master data'!$A$1:$C$29,3,0),"--")</f>
        <v>--</v>
      </c>
      <c r="F1625" s="258" t="str">
        <f>iferror(vlookup(C1625,'Master data'!$A$1:$C$29,2,0),"--")</f>
        <v>--</v>
      </c>
    </row>
    <row r="1626" ht="21.0" customHeight="1">
      <c r="A1626" s="165"/>
      <c r="B1626" s="172"/>
      <c r="C1626" s="167"/>
      <c r="D1626" s="168"/>
      <c r="E1626" s="258" t="str">
        <f>iferror(vlookup(C1626,'Master data'!$A$1:$C$29,3,0),"--")</f>
        <v>--</v>
      </c>
      <c r="F1626" s="258" t="str">
        <f>iferror(vlookup(C1626,'Master data'!$A$1:$C$29,2,0),"--")</f>
        <v>--</v>
      </c>
    </row>
    <row r="1627" ht="21.0" customHeight="1">
      <c r="A1627" s="165"/>
      <c r="B1627" s="172"/>
      <c r="C1627" s="167"/>
      <c r="D1627" s="168"/>
      <c r="E1627" s="258" t="str">
        <f>iferror(vlookup(C1627,'Master data'!$A$1:$C$29,3,0),"--")</f>
        <v>--</v>
      </c>
      <c r="F1627" s="258" t="str">
        <f>iferror(vlookup(C1627,'Master data'!$A$1:$C$29,2,0),"--")</f>
        <v>--</v>
      </c>
    </row>
    <row r="1628" ht="21.0" customHeight="1">
      <c r="A1628" s="165"/>
      <c r="B1628" s="172"/>
      <c r="C1628" s="167"/>
      <c r="D1628" s="168"/>
      <c r="E1628" s="258" t="str">
        <f>iferror(vlookup(C1628,'Master data'!$A$1:$C$29,3,0),"--")</f>
        <v>--</v>
      </c>
      <c r="F1628" s="258" t="str">
        <f>iferror(vlookup(C1628,'Master data'!$A$1:$C$29,2,0),"--")</f>
        <v>--</v>
      </c>
    </row>
    <row r="1629" ht="21.0" customHeight="1">
      <c r="A1629" s="165"/>
      <c r="B1629" s="172"/>
      <c r="C1629" s="167"/>
      <c r="D1629" s="168"/>
      <c r="E1629" s="258" t="str">
        <f>iferror(vlookup(C1629,'Master data'!$A$1:$C$29,3,0),"--")</f>
        <v>--</v>
      </c>
      <c r="F1629" s="258" t="str">
        <f>iferror(vlookup(C1629,'Master data'!$A$1:$C$29,2,0),"--")</f>
        <v>--</v>
      </c>
    </row>
    <row r="1630" ht="21.0" customHeight="1">
      <c r="A1630" s="165"/>
      <c r="B1630" s="172"/>
      <c r="C1630" s="167"/>
      <c r="D1630" s="168"/>
      <c r="E1630" s="258" t="str">
        <f>iferror(vlookup(C1630,'Master data'!$A$1:$C$29,3,0),"--")</f>
        <v>--</v>
      </c>
      <c r="F1630" s="258" t="str">
        <f>iferror(vlookup(C1630,'Master data'!$A$1:$C$29,2,0),"--")</f>
        <v>--</v>
      </c>
    </row>
    <row r="1631" ht="21.0" customHeight="1">
      <c r="A1631" s="165"/>
      <c r="B1631" s="172"/>
      <c r="C1631" s="167"/>
      <c r="D1631" s="168"/>
      <c r="E1631" s="258" t="str">
        <f>iferror(vlookup(C1631,'Master data'!$A$1:$C$29,3,0),"--")</f>
        <v>--</v>
      </c>
      <c r="F1631" s="258" t="str">
        <f>iferror(vlookup(C1631,'Master data'!$A$1:$C$29,2,0),"--")</f>
        <v>--</v>
      </c>
    </row>
    <row r="1632" ht="21.0" customHeight="1">
      <c r="A1632" s="165"/>
      <c r="B1632" s="172"/>
      <c r="C1632" s="167"/>
      <c r="D1632" s="168"/>
      <c r="E1632" s="258" t="str">
        <f>iferror(vlookup(C1632,'Master data'!$A$1:$C$29,3,0),"--")</f>
        <v>--</v>
      </c>
      <c r="F1632" s="258" t="str">
        <f>iferror(vlookup(C1632,'Master data'!$A$1:$C$29,2,0),"--")</f>
        <v>--</v>
      </c>
    </row>
    <row r="1633" ht="21.0" customHeight="1">
      <c r="A1633" s="165"/>
      <c r="B1633" s="172"/>
      <c r="C1633" s="167"/>
      <c r="D1633" s="168"/>
      <c r="E1633" s="258" t="str">
        <f>iferror(vlookup(C1633,'Master data'!$A$1:$C$29,3,0),"--")</f>
        <v>--</v>
      </c>
      <c r="F1633" s="258" t="str">
        <f>iferror(vlookup(C1633,'Master data'!$A$1:$C$29,2,0),"--")</f>
        <v>--</v>
      </c>
    </row>
    <row r="1634" ht="21.0" customHeight="1">
      <c r="A1634" s="165"/>
      <c r="B1634" s="172"/>
      <c r="C1634" s="167"/>
      <c r="D1634" s="168"/>
      <c r="E1634" s="258" t="str">
        <f>iferror(vlookup(C1634,'Master data'!$A$1:$C$29,3,0),"--")</f>
        <v>--</v>
      </c>
      <c r="F1634" s="258" t="str">
        <f>iferror(vlookup(C1634,'Master data'!$A$1:$C$29,2,0),"--")</f>
        <v>--</v>
      </c>
    </row>
    <row r="1635" ht="21.0" customHeight="1">
      <c r="A1635" s="165"/>
      <c r="B1635" s="172"/>
      <c r="C1635" s="167"/>
      <c r="D1635" s="168"/>
      <c r="E1635" s="258" t="str">
        <f>iferror(vlookup(C1635,'Master data'!$A$1:$C$29,3,0),"--")</f>
        <v>--</v>
      </c>
      <c r="F1635" s="258" t="str">
        <f>iferror(vlookup(C1635,'Master data'!$A$1:$C$29,2,0),"--")</f>
        <v>--</v>
      </c>
    </row>
    <row r="1636" ht="21.0" customHeight="1">
      <c r="A1636" s="165"/>
      <c r="B1636" s="172"/>
      <c r="C1636" s="167"/>
      <c r="D1636" s="168"/>
      <c r="E1636" s="258" t="str">
        <f>iferror(vlookup(C1636,'Master data'!$A$1:$C$29,3,0),"--")</f>
        <v>--</v>
      </c>
      <c r="F1636" s="258" t="str">
        <f>iferror(vlookup(C1636,'Master data'!$A$1:$C$29,2,0),"--")</f>
        <v>--</v>
      </c>
    </row>
    <row r="1637" ht="21.0" customHeight="1">
      <c r="A1637" s="165"/>
      <c r="B1637" s="172"/>
      <c r="C1637" s="167"/>
      <c r="D1637" s="168"/>
      <c r="E1637" s="258" t="str">
        <f>iferror(vlookup(C1637,'Master data'!$A$1:$C$29,3,0),"--")</f>
        <v>--</v>
      </c>
      <c r="F1637" s="258" t="str">
        <f>iferror(vlookup(C1637,'Master data'!$A$1:$C$29,2,0),"--")</f>
        <v>--</v>
      </c>
    </row>
    <row r="1638" ht="21.0" customHeight="1">
      <c r="A1638" s="165"/>
      <c r="B1638" s="172"/>
      <c r="C1638" s="167"/>
      <c r="D1638" s="168"/>
      <c r="E1638" s="258" t="str">
        <f>iferror(vlookup(C1638,'Master data'!$A$1:$C$29,3,0),"--")</f>
        <v>--</v>
      </c>
      <c r="F1638" s="258" t="str">
        <f>iferror(vlookup(C1638,'Master data'!$A$1:$C$29,2,0),"--")</f>
        <v>--</v>
      </c>
    </row>
    <row r="1639" ht="21.0" customHeight="1">
      <c r="A1639" s="165"/>
      <c r="B1639" s="172"/>
      <c r="C1639" s="167"/>
      <c r="D1639" s="168"/>
      <c r="E1639" s="258" t="str">
        <f>iferror(vlookup(C1639,'Master data'!$A$1:$C$29,3,0),"--")</f>
        <v>--</v>
      </c>
      <c r="F1639" s="258" t="str">
        <f>iferror(vlookup(C1639,'Master data'!$A$1:$C$29,2,0),"--")</f>
        <v>--</v>
      </c>
    </row>
    <row r="1640" ht="21.0" customHeight="1">
      <c r="A1640" s="165"/>
      <c r="B1640" s="172"/>
      <c r="C1640" s="167"/>
      <c r="D1640" s="168"/>
      <c r="E1640" s="258" t="str">
        <f>iferror(vlookup(C1640,'Master data'!$A$1:$C$29,3,0),"--")</f>
        <v>--</v>
      </c>
      <c r="F1640" s="258" t="str">
        <f>iferror(vlookup(C1640,'Master data'!$A$1:$C$29,2,0),"--")</f>
        <v>--</v>
      </c>
    </row>
    <row r="1641" ht="21.0" customHeight="1">
      <c r="A1641" s="165"/>
      <c r="B1641" s="172"/>
      <c r="C1641" s="167"/>
      <c r="D1641" s="168"/>
      <c r="E1641" s="258" t="str">
        <f>iferror(vlookup(C1641,'Master data'!$A$1:$C$29,3,0),"--")</f>
        <v>--</v>
      </c>
      <c r="F1641" s="258" t="str">
        <f>iferror(vlookup(C1641,'Master data'!$A$1:$C$29,2,0),"--")</f>
        <v>--</v>
      </c>
    </row>
    <row r="1642" ht="21.0" customHeight="1">
      <c r="A1642" s="165"/>
      <c r="B1642" s="172"/>
      <c r="C1642" s="167"/>
      <c r="D1642" s="168"/>
      <c r="E1642" s="258" t="str">
        <f>iferror(vlookup(C1642,'Master data'!$A$1:$C$29,3,0),"--")</f>
        <v>--</v>
      </c>
      <c r="F1642" s="258" t="str">
        <f>iferror(vlookup(C1642,'Master data'!$A$1:$C$29,2,0),"--")</f>
        <v>--</v>
      </c>
    </row>
    <row r="1643" ht="21.0" customHeight="1">
      <c r="A1643" s="165"/>
      <c r="B1643" s="172"/>
      <c r="C1643" s="167"/>
      <c r="D1643" s="168"/>
      <c r="E1643" s="258" t="str">
        <f>iferror(vlookup(C1643,'Master data'!$A$1:$C$29,3,0),"--")</f>
        <v>--</v>
      </c>
      <c r="F1643" s="258" t="str">
        <f>iferror(vlookup(C1643,'Master data'!$A$1:$C$29,2,0),"--")</f>
        <v>--</v>
      </c>
    </row>
    <row r="1644" ht="21.0" customHeight="1">
      <c r="A1644" s="165"/>
      <c r="B1644" s="172"/>
      <c r="C1644" s="167"/>
      <c r="D1644" s="168"/>
      <c r="E1644" s="258" t="str">
        <f>iferror(vlookup(C1644,'Master data'!$A$1:$C$29,3,0),"--")</f>
        <v>--</v>
      </c>
      <c r="F1644" s="258" t="str">
        <f>iferror(vlookup(C1644,'Master data'!$A$1:$C$29,2,0),"--")</f>
        <v>--</v>
      </c>
    </row>
    <row r="1645" ht="21.0" customHeight="1">
      <c r="A1645" s="165"/>
      <c r="B1645" s="172"/>
      <c r="C1645" s="167"/>
      <c r="D1645" s="168"/>
      <c r="E1645" s="258" t="str">
        <f>iferror(vlookup(C1645,'Master data'!$A$1:$C$29,3,0),"--")</f>
        <v>--</v>
      </c>
      <c r="F1645" s="258" t="str">
        <f>iferror(vlookup(C1645,'Master data'!$A$1:$C$29,2,0),"--")</f>
        <v>--</v>
      </c>
    </row>
    <row r="1646" ht="21.0" customHeight="1">
      <c r="A1646" s="165"/>
      <c r="B1646" s="172"/>
      <c r="C1646" s="167"/>
      <c r="D1646" s="168"/>
      <c r="E1646" s="258" t="str">
        <f>iferror(vlookup(C1646,'Master data'!$A$1:$C$29,3,0),"--")</f>
        <v>--</v>
      </c>
      <c r="F1646" s="258" t="str">
        <f>iferror(vlookup(C1646,'Master data'!$A$1:$C$29,2,0),"--")</f>
        <v>--</v>
      </c>
    </row>
    <row r="1647" ht="21.0" customHeight="1">
      <c r="A1647" s="165"/>
      <c r="B1647" s="172"/>
      <c r="C1647" s="167"/>
      <c r="D1647" s="168"/>
      <c r="E1647" s="258" t="str">
        <f>iferror(vlookup(C1647,'Master data'!$A$1:$C$29,3,0),"--")</f>
        <v>--</v>
      </c>
      <c r="F1647" s="258" t="str">
        <f>iferror(vlookup(C1647,'Master data'!$A$1:$C$29,2,0),"--")</f>
        <v>--</v>
      </c>
    </row>
    <row r="1648" ht="21.0" customHeight="1">
      <c r="A1648" s="165"/>
      <c r="B1648" s="172"/>
      <c r="C1648" s="167"/>
      <c r="D1648" s="168"/>
      <c r="E1648" s="258" t="str">
        <f>iferror(vlookup(C1648,'Master data'!$A$1:$C$29,3,0),"--")</f>
        <v>--</v>
      </c>
      <c r="F1648" s="258" t="str">
        <f>iferror(vlookup(C1648,'Master data'!$A$1:$C$29,2,0),"--")</f>
        <v>--</v>
      </c>
    </row>
    <row r="1649" ht="21.0" customHeight="1">
      <c r="A1649" s="165"/>
      <c r="B1649" s="172"/>
      <c r="C1649" s="167"/>
      <c r="D1649" s="168"/>
      <c r="E1649" s="258" t="str">
        <f>iferror(vlookup(C1649,'Master data'!$A$1:$C$29,3,0),"--")</f>
        <v>--</v>
      </c>
      <c r="F1649" s="258" t="str">
        <f>iferror(vlookup(C1649,'Master data'!$A$1:$C$29,2,0),"--")</f>
        <v>--</v>
      </c>
    </row>
    <row r="1650" ht="21.0" customHeight="1">
      <c r="A1650" s="165"/>
      <c r="B1650" s="172"/>
      <c r="C1650" s="167"/>
      <c r="D1650" s="168"/>
      <c r="E1650" s="258" t="str">
        <f>iferror(vlookup(C1650,'Master data'!$A$1:$C$29,3,0),"--")</f>
        <v>--</v>
      </c>
      <c r="F1650" s="258" t="str">
        <f>iferror(vlookup(C1650,'Master data'!$A$1:$C$29,2,0),"--")</f>
        <v>--</v>
      </c>
    </row>
    <row r="1651" ht="21.0" customHeight="1">
      <c r="A1651" s="165"/>
      <c r="B1651" s="172"/>
      <c r="C1651" s="167"/>
      <c r="D1651" s="168"/>
      <c r="E1651" s="258" t="str">
        <f>iferror(vlookup(C1651,'Master data'!$A$1:$C$29,3,0),"--")</f>
        <v>--</v>
      </c>
      <c r="F1651" s="258" t="str">
        <f>iferror(vlookup(C1651,'Master data'!$A$1:$C$29,2,0),"--")</f>
        <v>--</v>
      </c>
    </row>
    <row r="1652" ht="21.0" customHeight="1">
      <c r="A1652" s="165"/>
      <c r="B1652" s="172"/>
      <c r="C1652" s="167"/>
      <c r="D1652" s="168"/>
      <c r="E1652" s="258" t="str">
        <f>iferror(vlookup(C1652,'Master data'!$A$1:$C$29,3,0),"--")</f>
        <v>--</v>
      </c>
      <c r="F1652" s="258" t="str">
        <f>iferror(vlookup(C1652,'Master data'!$A$1:$C$29,2,0),"--")</f>
        <v>--</v>
      </c>
    </row>
    <row r="1653" ht="21.0" customHeight="1">
      <c r="A1653" s="165"/>
      <c r="B1653" s="172"/>
      <c r="C1653" s="167"/>
      <c r="D1653" s="168"/>
      <c r="E1653" s="258" t="str">
        <f>iferror(vlookup(C1653,'Master data'!$A$1:$C$29,3,0),"--")</f>
        <v>--</v>
      </c>
      <c r="F1653" s="258" t="str">
        <f>iferror(vlookup(C1653,'Master data'!$A$1:$C$29,2,0),"--")</f>
        <v>--</v>
      </c>
    </row>
    <row r="1654" ht="21.0" customHeight="1">
      <c r="A1654" s="165"/>
      <c r="B1654" s="172"/>
      <c r="C1654" s="167"/>
      <c r="D1654" s="168"/>
      <c r="E1654" s="258" t="str">
        <f>iferror(vlookup(C1654,'Master data'!$A$1:$C$29,3,0),"--")</f>
        <v>--</v>
      </c>
      <c r="F1654" s="258" t="str">
        <f>iferror(vlookup(C1654,'Master data'!$A$1:$C$29,2,0),"--")</f>
        <v>--</v>
      </c>
    </row>
    <row r="1655" ht="21.0" customHeight="1">
      <c r="A1655" s="165"/>
      <c r="B1655" s="172"/>
      <c r="C1655" s="167"/>
      <c r="D1655" s="168"/>
      <c r="E1655" s="258" t="str">
        <f>iferror(vlookup(C1655,'Master data'!$A$1:$C$29,3,0),"--")</f>
        <v>--</v>
      </c>
      <c r="F1655" s="258" t="str">
        <f>iferror(vlookup(C1655,'Master data'!$A$1:$C$29,2,0),"--")</f>
        <v>--</v>
      </c>
    </row>
    <row r="1656" ht="21.0" customHeight="1">
      <c r="A1656" s="165"/>
      <c r="B1656" s="172"/>
      <c r="C1656" s="167"/>
      <c r="D1656" s="168"/>
      <c r="E1656" s="258" t="str">
        <f>iferror(vlookup(C1656,'Master data'!$A$1:$C$29,3,0),"--")</f>
        <v>--</v>
      </c>
      <c r="F1656" s="258" t="str">
        <f>iferror(vlookup(C1656,'Master data'!$A$1:$C$29,2,0),"--")</f>
        <v>--</v>
      </c>
    </row>
    <row r="1657" ht="21.0" customHeight="1">
      <c r="A1657" s="165"/>
      <c r="B1657" s="172"/>
      <c r="C1657" s="167"/>
      <c r="D1657" s="168"/>
      <c r="E1657" s="258" t="str">
        <f>iferror(vlookup(C1657,'Master data'!$A$1:$C$29,3,0),"--")</f>
        <v>--</v>
      </c>
      <c r="F1657" s="258" t="str">
        <f>iferror(vlookup(C1657,'Master data'!$A$1:$C$29,2,0),"--")</f>
        <v>--</v>
      </c>
    </row>
    <row r="1658" ht="21.0" customHeight="1">
      <c r="A1658" s="165"/>
      <c r="B1658" s="172"/>
      <c r="C1658" s="167"/>
      <c r="D1658" s="168"/>
      <c r="E1658" s="258" t="str">
        <f>iferror(vlookup(C1658,'Master data'!$A$1:$C$29,3,0),"--")</f>
        <v>--</v>
      </c>
      <c r="F1658" s="258" t="str">
        <f>iferror(vlookup(C1658,'Master data'!$A$1:$C$29,2,0),"--")</f>
        <v>--</v>
      </c>
    </row>
    <row r="1659" ht="21.0" customHeight="1">
      <c r="A1659" s="165"/>
      <c r="B1659" s="172"/>
      <c r="C1659" s="167"/>
      <c r="D1659" s="168"/>
      <c r="E1659" s="258" t="str">
        <f>iferror(vlookup(C1659,'Master data'!$A$1:$C$29,3,0),"--")</f>
        <v>--</v>
      </c>
      <c r="F1659" s="258" t="str">
        <f>iferror(vlookup(C1659,'Master data'!$A$1:$C$29,2,0),"--")</f>
        <v>--</v>
      </c>
    </row>
    <row r="1660" ht="21.0" customHeight="1">
      <c r="A1660" s="165"/>
      <c r="B1660" s="172"/>
      <c r="C1660" s="167"/>
      <c r="D1660" s="168"/>
      <c r="E1660" s="258" t="str">
        <f>iferror(vlookup(C1660,'Master data'!$A$1:$C$29,3,0),"--")</f>
        <v>--</v>
      </c>
      <c r="F1660" s="258" t="str">
        <f>iferror(vlookup(C1660,'Master data'!$A$1:$C$29,2,0),"--")</f>
        <v>--</v>
      </c>
    </row>
    <row r="1661" ht="21.0" customHeight="1">
      <c r="A1661" s="165"/>
      <c r="B1661" s="172"/>
      <c r="C1661" s="167"/>
      <c r="D1661" s="168"/>
      <c r="E1661" s="258" t="str">
        <f>iferror(vlookup(C1661,'Master data'!$A$1:$C$29,3,0),"--")</f>
        <v>--</v>
      </c>
      <c r="F1661" s="258" t="str">
        <f>iferror(vlookup(C1661,'Master data'!$A$1:$C$29,2,0),"--")</f>
        <v>--</v>
      </c>
    </row>
    <row r="1662" ht="21.0" customHeight="1">
      <c r="A1662" s="165"/>
      <c r="B1662" s="172"/>
      <c r="C1662" s="167"/>
      <c r="D1662" s="168"/>
      <c r="E1662" s="258" t="str">
        <f>iferror(vlookup(C1662,'Master data'!$A$1:$C$29,3,0),"--")</f>
        <v>--</v>
      </c>
      <c r="F1662" s="258" t="str">
        <f>iferror(vlookup(C1662,'Master data'!$A$1:$C$29,2,0),"--")</f>
        <v>--</v>
      </c>
    </row>
    <row r="1663" ht="21.0" customHeight="1">
      <c r="A1663" s="165"/>
      <c r="B1663" s="172"/>
      <c r="C1663" s="167"/>
      <c r="D1663" s="168"/>
      <c r="E1663" s="258" t="str">
        <f>iferror(vlookup(C1663,'Master data'!$A$1:$C$29,3,0),"--")</f>
        <v>--</v>
      </c>
      <c r="F1663" s="258" t="str">
        <f>iferror(vlookup(C1663,'Master data'!$A$1:$C$29,2,0),"--")</f>
        <v>--</v>
      </c>
    </row>
    <row r="1664" ht="21.0" customHeight="1">
      <c r="A1664" s="165"/>
      <c r="B1664" s="172"/>
      <c r="C1664" s="167"/>
      <c r="D1664" s="168"/>
      <c r="E1664" s="258" t="str">
        <f>iferror(vlookup(C1664,'Master data'!$A$1:$C$29,3,0),"--")</f>
        <v>--</v>
      </c>
      <c r="F1664" s="258" t="str">
        <f>iferror(vlookup(C1664,'Master data'!$A$1:$C$29,2,0),"--")</f>
        <v>--</v>
      </c>
    </row>
    <row r="1665" ht="21.0" customHeight="1">
      <c r="A1665" s="165"/>
      <c r="B1665" s="172"/>
      <c r="C1665" s="167"/>
      <c r="D1665" s="168"/>
      <c r="E1665" s="258" t="str">
        <f>iferror(vlookup(C1665,'Master data'!$A$1:$C$29,3,0),"--")</f>
        <v>--</v>
      </c>
      <c r="F1665" s="258" t="str">
        <f>iferror(vlookup(C1665,'Master data'!$A$1:$C$29,2,0),"--")</f>
        <v>--</v>
      </c>
    </row>
    <row r="1666" ht="21.0" customHeight="1">
      <c r="A1666" s="165"/>
      <c r="B1666" s="172"/>
      <c r="C1666" s="167"/>
      <c r="D1666" s="168"/>
      <c r="E1666" s="258" t="str">
        <f>iferror(vlookup(C1666,'Master data'!$A$1:$C$29,3,0),"--")</f>
        <v>--</v>
      </c>
      <c r="F1666" s="258" t="str">
        <f>iferror(vlookup(C1666,'Master data'!$A$1:$C$29,2,0),"--")</f>
        <v>--</v>
      </c>
    </row>
    <row r="1667" ht="21.0" customHeight="1">
      <c r="A1667" s="165"/>
      <c r="B1667" s="172"/>
      <c r="C1667" s="167"/>
      <c r="D1667" s="168"/>
      <c r="E1667" s="258" t="str">
        <f>iferror(vlookup(C1667,'Master data'!$A$1:$C$29,3,0),"--")</f>
        <v>--</v>
      </c>
      <c r="F1667" s="258" t="str">
        <f>iferror(vlookup(C1667,'Master data'!$A$1:$C$29,2,0),"--")</f>
        <v>--</v>
      </c>
    </row>
    <row r="1668" ht="21.0" customHeight="1">
      <c r="A1668" s="165"/>
      <c r="B1668" s="172"/>
      <c r="C1668" s="167"/>
      <c r="D1668" s="168"/>
      <c r="E1668" s="258" t="str">
        <f>iferror(vlookup(C1668,'Master data'!$A$1:$C$29,3,0),"--")</f>
        <v>--</v>
      </c>
      <c r="F1668" s="258" t="str">
        <f>iferror(vlookup(C1668,'Master data'!$A$1:$C$29,2,0),"--")</f>
        <v>--</v>
      </c>
    </row>
    <row r="1669" ht="21.0" customHeight="1">
      <c r="A1669" s="165"/>
      <c r="B1669" s="172"/>
      <c r="C1669" s="167"/>
      <c r="D1669" s="168"/>
      <c r="E1669" s="258" t="str">
        <f>iferror(vlookup(C1669,'Master data'!$A$1:$C$29,3,0),"--")</f>
        <v>--</v>
      </c>
      <c r="F1669" s="258" t="str">
        <f>iferror(vlookup(C1669,'Master data'!$A$1:$C$29,2,0),"--")</f>
        <v>--</v>
      </c>
    </row>
    <row r="1670" ht="21.0" customHeight="1">
      <c r="A1670" s="165"/>
      <c r="B1670" s="172"/>
      <c r="C1670" s="167"/>
      <c r="D1670" s="168"/>
      <c r="E1670" s="258" t="str">
        <f>iferror(vlookup(C1670,'Master data'!$A$1:$C$29,3,0),"--")</f>
        <v>--</v>
      </c>
      <c r="F1670" s="258" t="str">
        <f>iferror(vlookup(C1670,'Master data'!$A$1:$C$29,2,0),"--")</f>
        <v>--</v>
      </c>
    </row>
    <row r="1671" ht="21.0" customHeight="1">
      <c r="A1671" s="165"/>
      <c r="B1671" s="172"/>
      <c r="C1671" s="167"/>
      <c r="D1671" s="168"/>
      <c r="E1671" s="258" t="str">
        <f>iferror(vlookup(C1671,'Master data'!$A$1:$C$29,3,0),"--")</f>
        <v>--</v>
      </c>
      <c r="F1671" s="258" t="str">
        <f>iferror(vlookup(C1671,'Master data'!$A$1:$C$29,2,0),"--")</f>
        <v>--</v>
      </c>
    </row>
    <row r="1672" ht="21.0" customHeight="1">
      <c r="A1672" s="165"/>
      <c r="B1672" s="172"/>
      <c r="C1672" s="167"/>
      <c r="D1672" s="168"/>
      <c r="E1672" s="258" t="str">
        <f>iferror(vlookup(C1672,'Master data'!$A$1:$C$29,3,0),"--")</f>
        <v>--</v>
      </c>
      <c r="F1672" s="258" t="str">
        <f>iferror(vlookup(C1672,'Master data'!$A$1:$C$29,2,0),"--")</f>
        <v>--</v>
      </c>
    </row>
    <row r="1673" ht="21.0" customHeight="1">
      <c r="A1673" s="165"/>
      <c r="B1673" s="172"/>
      <c r="C1673" s="167"/>
      <c r="D1673" s="168"/>
      <c r="E1673" s="258" t="str">
        <f>iferror(vlookup(C1673,'Master data'!$A$1:$C$29,3,0),"--")</f>
        <v>--</v>
      </c>
      <c r="F1673" s="258" t="str">
        <f>iferror(vlookup(C1673,'Master data'!$A$1:$C$29,2,0),"--")</f>
        <v>--</v>
      </c>
    </row>
    <row r="1674" ht="21.0" customHeight="1">
      <c r="A1674" s="165"/>
      <c r="B1674" s="172"/>
      <c r="C1674" s="167"/>
      <c r="D1674" s="168"/>
      <c r="E1674" s="258" t="str">
        <f>iferror(vlookup(C1674,'Master data'!$A$1:$C$29,3,0),"--")</f>
        <v>--</v>
      </c>
      <c r="F1674" s="258" t="str">
        <f>iferror(vlookup(C1674,'Master data'!$A$1:$C$29,2,0),"--")</f>
        <v>--</v>
      </c>
    </row>
    <row r="1675" ht="21.0" customHeight="1">
      <c r="A1675" s="165"/>
      <c r="B1675" s="172"/>
      <c r="C1675" s="167"/>
      <c r="D1675" s="168"/>
      <c r="E1675" s="258" t="str">
        <f>iferror(vlookup(C1675,'Master data'!$A$1:$C$29,3,0),"--")</f>
        <v>--</v>
      </c>
      <c r="F1675" s="258" t="str">
        <f>iferror(vlookup(C1675,'Master data'!$A$1:$C$29,2,0),"--")</f>
        <v>--</v>
      </c>
    </row>
    <row r="1676" ht="21.0" customHeight="1">
      <c r="A1676" s="165"/>
      <c r="B1676" s="172"/>
      <c r="C1676" s="167"/>
      <c r="D1676" s="168"/>
      <c r="E1676" s="258" t="str">
        <f>iferror(vlookup(C1676,'Master data'!$A$1:$C$29,3,0),"--")</f>
        <v>--</v>
      </c>
      <c r="F1676" s="258" t="str">
        <f>iferror(vlookup(C1676,'Master data'!$A$1:$C$29,2,0),"--")</f>
        <v>--</v>
      </c>
    </row>
    <row r="1677" ht="21.0" customHeight="1">
      <c r="A1677" s="165"/>
      <c r="B1677" s="172"/>
      <c r="C1677" s="167"/>
      <c r="D1677" s="168"/>
      <c r="E1677" s="258" t="str">
        <f>iferror(vlookup(C1677,'Master data'!$A$1:$C$29,3,0),"--")</f>
        <v>--</v>
      </c>
      <c r="F1677" s="258" t="str">
        <f>iferror(vlookup(C1677,'Master data'!$A$1:$C$29,2,0),"--")</f>
        <v>--</v>
      </c>
    </row>
    <row r="1678" ht="21.0" customHeight="1">
      <c r="A1678" s="165"/>
      <c r="B1678" s="172"/>
      <c r="C1678" s="167"/>
      <c r="D1678" s="168"/>
      <c r="E1678" s="258" t="str">
        <f>iferror(vlookup(C1678,'Master data'!$A$1:$C$29,3,0),"--")</f>
        <v>--</v>
      </c>
      <c r="F1678" s="258" t="str">
        <f>iferror(vlookup(C1678,'Master data'!$A$1:$C$29,2,0),"--")</f>
        <v>--</v>
      </c>
    </row>
    <row r="1679" ht="21.0" customHeight="1">
      <c r="A1679" s="165"/>
      <c r="B1679" s="172"/>
      <c r="C1679" s="167"/>
      <c r="D1679" s="168"/>
      <c r="E1679" s="258" t="str">
        <f>iferror(vlookup(C1679,'Master data'!$A$1:$C$29,3,0),"--")</f>
        <v>--</v>
      </c>
      <c r="F1679" s="258" t="str">
        <f>iferror(vlookup(C1679,'Master data'!$A$1:$C$29,2,0),"--")</f>
        <v>--</v>
      </c>
    </row>
    <row r="1680" ht="21.0" customHeight="1">
      <c r="A1680" s="165"/>
      <c r="B1680" s="172"/>
      <c r="C1680" s="167"/>
      <c r="D1680" s="168"/>
      <c r="E1680" s="258" t="str">
        <f>iferror(vlookup(C1680,'Master data'!$A$1:$C$29,3,0),"--")</f>
        <v>--</v>
      </c>
      <c r="F1680" s="258" t="str">
        <f>iferror(vlookup(C1680,'Master data'!$A$1:$C$29,2,0),"--")</f>
        <v>--</v>
      </c>
    </row>
    <row r="1681" ht="21.0" customHeight="1">
      <c r="A1681" s="165"/>
      <c r="B1681" s="172"/>
      <c r="C1681" s="167"/>
      <c r="D1681" s="168"/>
      <c r="E1681" s="258" t="str">
        <f>iferror(vlookup(C1681,'Master data'!$A$1:$C$29,3,0),"--")</f>
        <v>--</v>
      </c>
      <c r="F1681" s="258" t="str">
        <f>iferror(vlookup(C1681,'Master data'!$A$1:$C$29,2,0),"--")</f>
        <v>--</v>
      </c>
    </row>
    <row r="1682" ht="21.0" customHeight="1">
      <c r="A1682" s="165"/>
      <c r="B1682" s="172"/>
      <c r="C1682" s="167"/>
      <c r="D1682" s="168"/>
      <c r="E1682" s="258" t="str">
        <f>iferror(vlookup(C1682,'Master data'!$A$1:$C$29,3,0),"--")</f>
        <v>--</v>
      </c>
      <c r="F1682" s="258" t="str">
        <f>iferror(vlookup(C1682,'Master data'!$A$1:$C$29,2,0),"--")</f>
        <v>--</v>
      </c>
    </row>
    <row r="1683" ht="21.0" customHeight="1">
      <c r="A1683" s="165"/>
      <c r="B1683" s="172"/>
      <c r="C1683" s="167"/>
      <c r="D1683" s="168"/>
      <c r="E1683" s="258" t="str">
        <f>iferror(vlookup(C1683,'Master data'!$A$1:$C$29,3,0),"--")</f>
        <v>--</v>
      </c>
      <c r="F1683" s="258" t="str">
        <f>iferror(vlookup(C1683,'Master data'!$A$1:$C$29,2,0),"--")</f>
        <v>--</v>
      </c>
    </row>
    <row r="1684" ht="21.0" customHeight="1">
      <c r="A1684" s="165"/>
      <c r="B1684" s="172"/>
      <c r="C1684" s="167"/>
      <c r="D1684" s="168"/>
      <c r="E1684" s="258" t="str">
        <f>iferror(vlookup(C1684,'Master data'!$A$1:$C$29,3,0),"--")</f>
        <v>--</v>
      </c>
      <c r="F1684" s="258" t="str">
        <f>iferror(vlookup(C1684,'Master data'!$A$1:$C$29,2,0),"--")</f>
        <v>--</v>
      </c>
    </row>
    <row r="1685" ht="21.0" customHeight="1">
      <c r="A1685" s="165"/>
      <c r="B1685" s="172"/>
      <c r="C1685" s="167"/>
      <c r="D1685" s="168"/>
      <c r="E1685" s="258" t="str">
        <f>iferror(vlookup(C1685,'Master data'!$A$1:$C$29,3,0),"--")</f>
        <v>--</v>
      </c>
      <c r="F1685" s="258" t="str">
        <f>iferror(vlookup(C1685,'Master data'!$A$1:$C$29,2,0),"--")</f>
        <v>--</v>
      </c>
    </row>
    <row r="1686" ht="21.0" customHeight="1">
      <c r="A1686" s="165"/>
      <c r="B1686" s="172"/>
      <c r="C1686" s="167"/>
      <c r="D1686" s="168"/>
      <c r="E1686" s="258" t="str">
        <f>iferror(vlookup(C1686,'Master data'!$A$1:$C$29,3,0),"--")</f>
        <v>--</v>
      </c>
      <c r="F1686" s="258" t="str">
        <f>iferror(vlookup(C1686,'Master data'!$A$1:$C$29,2,0),"--")</f>
        <v>--</v>
      </c>
    </row>
    <row r="1687" ht="21.0" customHeight="1">
      <c r="A1687" s="165"/>
      <c r="B1687" s="172"/>
      <c r="C1687" s="167"/>
      <c r="D1687" s="168"/>
      <c r="E1687" s="258" t="str">
        <f>iferror(vlookup(C1687,'Master data'!$A$1:$C$29,3,0),"--")</f>
        <v>--</v>
      </c>
      <c r="F1687" s="258" t="str">
        <f>iferror(vlookup(C1687,'Master data'!$A$1:$C$29,2,0),"--")</f>
        <v>--</v>
      </c>
    </row>
    <row r="1688" ht="21.0" customHeight="1">
      <c r="A1688" s="165"/>
      <c r="B1688" s="172"/>
      <c r="C1688" s="167"/>
      <c r="D1688" s="168"/>
      <c r="E1688" s="258" t="str">
        <f>iferror(vlookup(C1688,'Master data'!$A$1:$C$29,3,0),"--")</f>
        <v>--</v>
      </c>
      <c r="F1688" s="258" t="str">
        <f>iferror(vlookup(C1688,'Master data'!$A$1:$C$29,2,0),"--")</f>
        <v>--</v>
      </c>
    </row>
    <row r="1689" ht="21.0" customHeight="1">
      <c r="A1689" s="165"/>
      <c r="B1689" s="172"/>
      <c r="C1689" s="167"/>
      <c r="D1689" s="168"/>
      <c r="E1689" s="258" t="str">
        <f>iferror(vlookup(C1689,'Master data'!$A$1:$C$29,3,0),"--")</f>
        <v>--</v>
      </c>
      <c r="F1689" s="258" t="str">
        <f>iferror(vlookup(C1689,'Master data'!$A$1:$C$29,2,0),"--")</f>
        <v>--</v>
      </c>
    </row>
    <row r="1690" ht="21.0" customHeight="1">
      <c r="A1690" s="165"/>
      <c r="B1690" s="172"/>
      <c r="C1690" s="167"/>
      <c r="D1690" s="168"/>
      <c r="E1690" s="258" t="str">
        <f>iferror(vlookup(C1690,'Master data'!$A$1:$C$29,3,0),"--")</f>
        <v>--</v>
      </c>
      <c r="F1690" s="258" t="str">
        <f>iferror(vlookup(C1690,'Master data'!$A$1:$C$29,2,0),"--")</f>
        <v>--</v>
      </c>
    </row>
    <row r="1691" ht="21.0" customHeight="1">
      <c r="A1691" s="165"/>
      <c r="B1691" s="172"/>
      <c r="C1691" s="167"/>
      <c r="D1691" s="168"/>
      <c r="E1691" s="258" t="str">
        <f>iferror(vlookup(C1691,'Master data'!$A$1:$C$29,3,0),"--")</f>
        <v>--</v>
      </c>
      <c r="F1691" s="258" t="str">
        <f>iferror(vlookup(C1691,'Master data'!$A$1:$C$29,2,0),"--")</f>
        <v>--</v>
      </c>
    </row>
    <row r="1692" ht="21.0" customHeight="1">
      <c r="A1692" s="165"/>
      <c r="B1692" s="172"/>
      <c r="C1692" s="167"/>
      <c r="D1692" s="168"/>
      <c r="E1692" s="258" t="str">
        <f>iferror(vlookup(C1692,'Master data'!$A$1:$C$29,3,0),"--")</f>
        <v>--</v>
      </c>
      <c r="F1692" s="258" t="str">
        <f>iferror(vlookup(C1692,'Master data'!$A$1:$C$29,2,0),"--")</f>
        <v>--</v>
      </c>
    </row>
    <row r="1693" ht="21.0" customHeight="1">
      <c r="A1693" s="165"/>
      <c r="B1693" s="172"/>
      <c r="C1693" s="167"/>
      <c r="D1693" s="168"/>
      <c r="E1693" s="258" t="str">
        <f>iferror(vlookup(C1693,'Master data'!$A$1:$C$29,3,0),"--")</f>
        <v>--</v>
      </c>
      <c r="F1693" s="258" t="str">
        <f>iferror(vlookup(C1693,'Master data'!$A$1:$C$29,2,0),"--")</f>
        <v>--</v>
      </c>
    </row>
    <row r="1694" ht="21.0" customHeight="1">
      <c r="A1694" s="165"/>
      <c r="B1694" s="172"/>
      <c r="C1694" s="167"/>
      <c r="D1694" s="168"/>
      <c r="E1694" s="258" t="str">
        <f>iferror(vlookup(C1694,'Master data'!$A$1:$C$29,3,0),"--")</f>
        <v>--</v>
      </c>
      <c r="F1694" s="258" t="str">
        <f>iferror(vlookup(C1694,'Master data'!$A$1:$C$29,2,0),"--")</f>
        <v>--</v>
      </c>
    </row>
    <row r="1695" ht="21.0" customHeight="1">
      <c r="A1695" s="165"/>
      <c r="B1695" s="172"/>
      <c r="C1695" s="167"/>
      <c r="D1695" s="168"/>
      <c r="E1695" s="258" t="str">
        <f>iferror(vlookup(C1695,'Master data'!$A$1:$C$29,3,0),"--")</f>
        <v>--</v>
      </c>
      <c r="F1695" s="258" t="str">
        <f>iferror(vlookup(C1695,'Master data'!$A$1:$C$29,2,0),"--")</f>
        <v>--</v>
      </c>
    </row>
    <row r="1696" ht="21.0" customHeight="1">
      <c r="A1696" s="165"/>
      <c r="B1696" s="172"/>
      <c r="C1696" s="167"/>
      <c r="D1696" s="168"/>
      <c r="E1696" s="258" t="str">
        <f>iferror(vlookup(C1696,'Master data'!$A$1:$C$29,3,0),"--")</f>
        <v>--</v>
      </c>
      <c r="F1696" s="258" t="str">
        <f>iferror(vlookup(C1696,'Master data'!$A$1:$C$29,2,0),"--")</f>
        <v>--</v>
      </c>
    </row>
    <row r="1697" ht="21.0" customHeight="1">
      <c r="A1697" s="165"/>
      <c r="B1697" s="172"/>
      <c r="C1697" s="167"/>
      <c r="D1697" s="168"/>
      <c r="E1697" s="258" t="str">
        <f>iferror(vlookup(C1697,'Master data'!$A$1:$C$29,3,0),"--")</f>
        <v>--</v>
      </c>
      <c r="F1697" s="258" t="str">
        <f>iferror(vlookup(C1697,'Master data'!$A$1:$C$29,2,0),"--")</f>
        <v>--</v>
      </c>
    </row>
    <row r="1698" ht="21.0" customHeight="1">
      <c r="A1698" s="165"/>
      <c r="B1698" s="172"/>
      <c r="C1698" s="167"/>
      <c r="D1698" s="168"/>
      <c r="E1698" s="258" t="str">
        <f>iferror(vlookup(C1698,'Master data'!$A$1:$C$29,3,0),"--")</f>
        <v>--</v>
      </c>
      <c r="F1698" s="258" t="str">
        <f>iferror(vlookup(C1698,'Master data'!$A$1:$C$29,2,0),"--")</f>
        <v>--</v>
      </c>
    </row>
    <row r="1699" ht="21.0" customHeight="1">
      <c r="A1699" s="165"/>
      <c r="B1699" s="172"/>
      <c r="C1699" s="167"/>
      <c r="D1699" s="168"/>
      <c r="E1699" s="258" t="str">
        <f>iferror(vlookup(C1699,'Master data'!$A$1:$C$29,3,0),"--")</f>
        <v>--</v>
      </c>
      <c r="F1699" s="258" t="str">
        <f>iferror(vlookup(C1699,'Master data'!$A$1:$C$29,2,0),"--")</f>
        <v>--</v>
      </c>
    </row>
    <row r="1700" ht="21.0" customHeight="1">
      <c r="A1700" s="165"/>
      <c r="B1700" s="172"/>
      <c r="C1700" s="167"/>
      <c r="D1700" s="168"/>
      <c r="E1700" s="258" t="str">
        <f>iferror(vlookup(C1700,'Master data'!$A$1:$C$29,3,0),"--")</f>
        <v>--</v>
      </c>
      <c r="F1700" s="258" t="str">
        <f>iferror(vlookup(C1700,'Master data'!$A$1:$C$29,2,0),"--")</f>
        <v>--</v>
      </c>
    </row>
    <row r="1701" ht="21.0" customHeight="1">
      <c r="A1701" s="165"/>
      <c r="B1701" s="172"/>
      <c r="C1701" s="167"/>
      <c r="D1701" s="168"/>
      <c r="E1701" s="258" t="str">
        <f>iferror(vlookup(C1701,'Master data'!$A$1:$C$29,3,0),"--")</f>
        <v>--</v>
      </c>
      <c r="F1701" s="258" t="str">
        <f>iferror(vlookup(C1701,'Master data'!$A$1:$C$29,2,0),"--")</f>
        <v>--</v>
      </c>
    </row>
    <row r="1702" ht="21.0" customHeight="1">
      <c r="A1702" s="165"/>
      <c r="B1702" s="172"/>
      <c r="C1702" s="167"/>
      <c r="D1702" s="168"/>
      <c r="E1702" s="258" t="str">
        <f>iferror(vlookup(C1702,'Master data'!$A$1:$C$29,3,0),"--")</f>
        <v>--</v>
      </c>
      <c r="F1702" s="258" t="str">
        <f>iferror(vlookup(C1702,'Master data'!$A$1:$C$29,2,0),"--")</f>
        <v>--</v>
      </c>
    </row>
    <row r="1703" ht="21.0" customHeight="1">
      <c r="A1703" s="165"/>
      <c r="B1703" s="172"/>
      <c r="C1703" s="167"/>
      <c r="D1703" s="168"/>
      <c r="E1703" s="258" t="str">
        <f>iferror(vlookup(C1703,'Master data'!$A$1:$C$29,3,0),"--")</f>
        <v>--</v>
      </c>
      <c r="F1703" s="258" t="str">
        <f>iferror(vlookup(C1703,'Master data'!$A$1:$C$29,2,0),"--")</f>
        <v>--</v>
      </c>
    </row>
    <row r="1704" ht="21.0" customHeight="1">
      <c r="A1704" s="165"/>
      <c r="B1704" s="172"/>
      <c r="C1704" s="167"/>
      <c r="D1704" s="168"/>
      <c r="E1704" s="258" t="str">
        <f>iferror(vlookup(C1704,'Master data'!$A$1:$C$29,3,0),"--")</f>
        <v>--</v>
      </c>
      <c r="F1704" s="258" t="str">
        <f>iferror(vlookup(C1704,'Master data'!$A$1:$C$29,2,0),"--")</f>
        <v>--</v>
      </c>
    </row>
    <row r="1705" ht="21.0" customHeight="1">
      <c r="A1705" s="165"/>
      <c r="B1705" s="172"/>
      <c r="C1705" s="167"/>
      <c r="D1705" s="168"/>
      <c r="E1705" s="258" t="str">
        <f>iferror(vlookup(C1705,'Master data'!$A$1:$C$29,3,0),"--")</f>
        <v>--</v>
      </c>
      <c r="F1705" s="258" t="str">
        <f>iferror(vlookup(C1705,'Master data'!$A$1:$C$29,2,0),"--")</f>
        <v>--</v>
      </c>
    </row>
    <row r="1706" ht="21.0" customHeight="1">
      <c r="A1706" s="165"/>
      <c r="B1706" s="172"/>
      <c r="C1706" s="167"/>
      <c r="D1706" s="168"/>
      <c r="E1706" s="258" t="str">
        <f>iferror(vlookup(C1706,'Master data'!$A$1:$C$29,3,0),"--")</f>
        <v>--</v>
      </c>
      <c r="F1706" s="258" t="str">
        <f>iferror(vlookup(C1706,'Master data'!$A$1:$C$29,2,0),"--")</f>
        <v>--</v>
      </c>
    </row>
    <row r="1707" ht="21.0" customHeight="1">
      <c r="A1707" s="165"/>
      <c r="B1707" s="172"/>
      <c r="C1707" s="167"/>
      <c r="D1707" s="168"/>
      <c r="E1707" s="258" t="str">
        <f>iferror(vlookup(C1707,'Master data'!$A$1:$C$29,3,0),"--")</f>
        <v>--</v>
      </c>
      <c r="F1707" s="258" t="str">
        <f>iferror(vlookup(C1707,'Master data'!$A$1:$C$29,2,0),"--")</f>
        <v>--</v>
      </c>
    </row>
    <row r="1708" ht="21.0" customHeight="1">
      <c r="A1708" s="165"/>
      <c r="B1708" s="172"/>
      <c r="C1708" s="167"/>
      <c r="D1708" s="168"/>
      <c r="E1708" s="258" t="str">
        <f>iferror(vlookup(C1708,'Master data'!$A$1:$C$29,3,0),"--")</f>
        <v>--</v>
      </c>
      <c r="F1708" s="258" t="str">
        <f>iferror(vlookup(C1708,'Master data'!$A$1:$C$29,2,0),"--")</f>
        <v>--</v>
      </c>
    </row>
    <row r="1709" ht="21.0" customHeight="1">
      <c r="A1709" s="165"/>
      <c r="B1709" s="172"/>
      <c r="C1709" s="167"/>
      <c r="D1709" s="168"/>
      <c r="E1709" s="258" t="str">
        <f>iferror(vlookup(C1709,'Master data'!$A$1:$C$29,3,0),"--")</f>
        <v>--</v>
      </c>
      <c r="F1709" s="258" t="str">
        <f>iferror(vlookup(C1709,'Master data'!$A$1:$C$29,2,0),"--")</f>
        <v>--</v>
      </c>
    </row>
    <row r="1710" ht="21.0" customHeight="1">
      <c r="A1710" s="165"/>
      <c r="B1710" s="172"/>
      <c r="C1710" s="167"/>
      <c r="D1710" s="168"/>
      <c r="E1710" s="258" t="str">
        <f>iferror(vlookup(C1710,'Master data'!$A$1:$C$29,3,0),"--")</f>
        <v>--</v>
      </c>
      <c r="F1710" s="258" t="str">
        <f>iferror(vlookup(C1710,'Master data'!$A$1:$C$29,2,0),"--")</f>
        <v>--</v>
      </c>
    </row>
    <row r="1711" ht="21.0" customHeight="1">
      <c r="A1711" s="165"/>
      <c r="B1711" s="172"/>
      <c r="C1711" s="167"/>
      <c r="D1711" s="168"/>
      <c r="E1711" s="258" t="str">
        <f>iferror(vlookup(C1711,'Master data'!$A$1:$C$29,3,0),"--")</f>
        <v>--</v>
      </c>
      <c r="F1711" s="258" t="str">
        <f>iferror(vlookup(C1711,'Master data'!$A$1:$C$29,2,0),"--")</f>
        <v>--</v>
      </c>
    </row>
    <row r="1712" ht="21.0" customHeight="1">
      <c r="A1712" s="165"/>
      <c r="B1712" s="172"/>
      <c r="C1712" s="167"/>
      <c r="D1712" s="168"/>
      <c r="E1712" s="258" t="str">
        <f>iferror(vlookup(C1712,'Master data'!$A$1:$C$29,3,0),"--")</f>
        <v>--</v>
      </c>
      <c r="F1712" s="258" t="str">
        <f>iferror(vlookup(C1712,'Master data'!$A$1:$C$29,2,0),"--")</f>
        <v>--</v>
      </c>
    </row>
    <row r="1713" ht="21.0" customHeight="1">
      <c r="A1713" s="165"/>
      <c r="B1713" s="172"/>
      <c r="C1713" s="167"/>
      <c r="D1713" s="168"/>
      <c r="E1713" s="258" t="str">
        <f>iferror(vlookup(C1713,'Master data'!$A$1:$C$29,3,0),"--")</f>
        <v>--</v>
      </c>
      <c r="F1713" s="258" t="str">
        <f>iferror(vlookup(C1713,'Master data'!$A$1:$C$29,2,0),"--")</f>
        <v>--</v>
      </c>
    </row>
    <row r="1714" ht="21.0" customHeight="1">
      <c r="A1714" s="165"/>
      <c r="B1714" s="172"/>
      <c r="C1714" s="167"/>
      <c r="D1714" s="168"/>
      <c r="E1714" s="258" t="str">
        <f>iferror(vlookup(C1714,'Master data'!$A$1:$C$29,3,0),"--")</f>
        <v>--</v>
      </c>
      <c r="F1714" s="258" t="str">
        <f>iferror(vlookup(C1714,'Master data'!$A$1:$C$29,2,0),"--")</f>
        <v>--</v>
      </c>
    </row>
    <row r="1715" ht="21.0" customHeight="1">
      <c r="A1715" s="165"/>
      <c r="B1715" s="172"/>
      <c r="C1715" s="167"/>
      <c r="D1715" s="168"/>
      <c r="E1715" s="258" t="str">
        <f>iferror(vlookup(C1715,'Master data'!$A$1:$C$29,3,0),"--")</f>
        <v>--</v>
      </c>
      <c r="F1715" s="258" t="str">
        <f>iferror(vlookup(C1715,'Master data'!$A$1:$C$29,2,0),"--")</f>
        <v>--</v>
      </c>
    </row>
    <row r="1716" ht="21.0" customHeight="1">
      <c r="A1716" s="165"/>
      <c r="B1716" s="172"/>
      <c r="C1716" s="167"/>
      <c r="D1716" s="168"/>
      <c r="E1716" s="258" t="str">
        <f>iferror(vlookup(C1716,'Master data'!$A$1:$C$29,3,0),"--")</f>
        <v>--</v>
      </c>
      <c r="F1716" s="258" t="str">
        <f>iferror(vlookup(C1716,'Master data'!$A$1:$C$29,2,0),"--")</f>
        <v>--</v>
      </c>
    </row>
    <row r="1717" ht="21.0" customHeight="1">
      <c r="A1717" s="165"/>
      <c r="B1717" s="172"/>
      <c r="C1717" s="167"/>
      <c r="D1717" s="168"/>
      <c r="E1717" s="258" t="str">
        <f>iferror(vlookup(C1717,'Master data'!$A$1:$C$29,3,0),"--")</f>
        <v>--</v>
      </c>
      <c r="F1717" s="258" t="str">
        <f>iferror(vlookup(C1717,'Master data'!$A$1:$C$29,2,0),"--")</f>
        <v>--</v>
      </c>
    </row>
    <row r="1718" ht="21.0" customHeight="1">
      <c r="A1718" s="165"/>
      <c r="B1718" s="172"/>
      <c r="C1718" s="167"/>
      <c r="D1718" s="168"/>
      <c r="E1718" s="258" t="str">
        <f>iferror(vlookup(C1718,'Master data'!$A$1:$C$29,3,0),"--")</f>
        <v>--</v>
      </c>
      <c r="F1718" s="258" t="str">
        <f>iferror(vlookup(C1718,'Master data'!$A$1:$C$29,2,0),"--")</f>
        <v>--</v>
      </c>
    </row>
    <row r="1719" ht="21.0" customHeight="1">
      <c r="A1719" s="165"/>
      <c r="B1719" s="172"/>
      <c r="C1719" s="167"/>
      <c r="D1719" s="168"/>
      <c r="E1719" s="258" t="str">
        <f>iferror(vlookup(C1719,'Master data'!$A$1:$C$29,3,0),"--")</f>
        <v>--</v>
      </c>
      <c r="F1719" s="258" t="str">
        <f>iferror(vlookup(C1719,'Master data'!$A$1:$C$29,2,0),"--")</f>
        <v>--</v>
      </c>
    </row>
    <row r="1720" ht="21.0" customHeight="1">
      <c r="A1720" s="165"/>
      <c r="B1720" s="172"/>
      <c r="C1720" s="167"/>
      <c r="D1720" s="168"/>
      <c r="E1720" s="258" t="str">
        <f>iferror(vlookup(C1720,'Master data'!$A$1:$C$29,3,0),"--")</f>
        <v>--</v>
      </c>
      <c r="F1720" s="258" t="str">
        <f>iferror(vlookup(C1720,'Master data'!$A$1:$C$29,2,0),"--")</f>
        <v>--</v>
      </c>
    </row>
    <row r="1721" ht="21.0" customHeight="1">
      <c r="A1721" s="165"/>
      <c r="B1721" s="172"/>
      <c r="C1721" s="167"/>
      <c r="D1721" s="168"/>
      <c r="E1721" s="258" t="str">
        <f>iferror(vlookup(C1721,'Master data'!$A$1:$C$29,3,0),"--")</f>
        <v>--</v>
      </c>
      <c r="F1721" s="258" t="str">
        <f>iferror(vlookup(C1721,'Master data'!$A$1:$C$29,2,0),"--")</f>
        <v>--</v>
      </c>
    </row>
    <row r="1722" ht="21.0" customHeight="1">
      <c r="A1722" s="165"/>
      <c r="B1722" s="172"/>
      <c r="C1722" s="167"/>
      <c r="D1722" s="168"/>
      <c r="E1722" s="258" t="str">
        <f>iferror(vlookup(C1722,'Master data'!$A$1:$C$29,3,0),"--")</f>
        <v>--</v>
      </c>
      <c r="F1722" s="258" t="str">
        <f>iferror(vlookup(C1722,'Master data'!$A$1:$C$29,2,0),"--")</f>
        <v>--</v>
      </c>
    </row>
    <row r="1723" ht="21.0" customHeight="1">
      <c r="A1723" s="165"/>
      <c r="B1723" s="172"/>
      <c r="C1723" s="167"/>
      <c r="D1723" s="168"/>
      <c r="E1723" s="258" t="str">
        <f>iferror(vlookup(C1723,'Master data'!$A$1:$C$29,3,0),"--")</f>
        <v>--</v>
      </c>
      <c r="F1723" s="258" t="str">
        <f>iferror(vlookup(C1723,'Master data'!$A$1:$C$29,2,0),"--")</f>
        <v>--</v>
      </c>
    </row>
    <row r="1724" ht="21.0" customHeight="1">
      <c r="A1724" s="165"/>
      <c r="B1724" s="172"/>
      <c r="C1724" s="167"/>
      <c r="D1724" s="168"/>
      <c r="E1724" s="258" t="str">
        <f>iferror(vlookup(C1724,'Master data'!$A$1:$C$29,3,0),"--")</f>
        <v>--</v>
      </c>
      <c r="F1724" s="258" t="str">
        <f>iferror(vlookup(C1724,'Master data'!$A$1:$C$29,2,0),"--")</f>
        <v>--</v>
      </c>
    </row>
    <row r="1725" ht="21.0" customHeight="1">
      <c r="A1725" s="165"/>
      <c r="B1725" s="172"/>
      <c r="C1725" s="167"/>
      <c r="D1725" s="168"/>
      <c r="E1725" s="258" t="str">
        <f>iferror(vlookup(C1725,'Master data'!$A$1:$C$29,3,0),"--")</f>
        <v>--</v>
      </c>
      <c r="F1725" s="258" t="str">
        <f>iferror(vlookup(C1725,'Master data'!$A$1:$C$29,2,0),"--")</f>
        <v>--</v>
      </c>
    </row>
    <row r="1726" ht="21.0" customHeight="1">
      <c r="A1726" s="165"/>
      <c r="B1726" s="172"/>
      <c r="C1726" s="167"/>
      <c r="D1726" s="168"/>
      <c r="E1726" s="258" t="str">
        <f>iferror(vlookup(C1726,'Master data'!$A$1:$C$29,3,0),"--")</f>
        <v>--</v>
      </c>
      <c r="F1726" s="258" t="str">
        <f>iferror(vlookup(C1726,'Master data'!$A$1:$C$29,2,0),"--")</f>
        <v>--</v>
      </c>
    </row>
    <row r="1727" ht="21.0" customHeight="1">
      <c r="A1727" s="165"/>
      <c r="B1727" s="172"/>
      <c r="C1727" s="167"/>
      <c r="D1727" s="168"/>
      <c r="E1727" s="258" t="str">
        <f>iferror(vlookup(C1727,'Master data'!$A$1:$C$29,3,0),"--")</f>
        <v>--</v>
      </c>
      <c r="F1727" s="258" t="str">
        <f>iferror(vlookup(C1727,'Master data'!$A$1:$C$29,2,0),"--")</f>
        <v>--</v>
      </c>
    </row>
    <row r="1728" ht="21.0" customHeight="1">
      <c r="A1728" s="165"/>
      <c r="B1728" s="172"/>
      <c r="C1728" s="167"/>
      <c r="D1728" s="168"/>
      <c r="E1728" s="258" t="str">
        <f>iferror(vlookup(C1728,'Master data'!$A$1:$C$29,3,0),"--")</f>
        <v>--</v>
      </c>
      <c r="F1728" s="258" t="str">
        <f>iferror(vlookup(C1728,'Master data'!$A$1:$C$29,2,0),"--")</f>
        <v>--</v>
      </c>
    </row>
    <row r="1729" ht="21.0" customHeight="1">
      <c r="A1729" s="165"/>
      <c r="B1729" s="172"/>
      <c r="C1729" s="167"/>
      <c r="D1729" s="168"/>
      <c r="E1729" s="258" t="str">
        <f>iferror(vlookup(C1729,'Master data'!$A$1:$C$29,3,0),"--")</f>
        <v>--</v>
      </c>
      <c r="F1729" s="258" t="str">
        <f>iferror(vlookup(C1729,'Master data'!$A$1:$C$29,2,0),"--")</f>
        <v>--</v>
      </c>
    </row>
    <row r="1730" ht="21.0" customHeight="1">
      <c r="A1730" s="165"/>
      <c r="B1730" s="172"/>
      <c r="C1730" s="167"/>
      <c r="D1730" s="168"/>
      <c r="E1730" s="258" t="str">
        <f>iferror(vlookup(C1730,'Master data'!$A$1:$C$29,3,0),"--")</f>
        <v>--</v>
      </c>
      <c r="F1730" s="258" t="str">
        <f>iferror(vlookup(C1730,'Master data'!$A$1:$C$29,2,0),"--")</f>
        <v>--</v>
      </c>
    </row>
    <row r="1731" ht="21.0" customHeight="1">
      <c r="A1731" s="165"/>
      <c r="B1731" s="172"/>
      <c r="C1731" s="167"/>
      <c r="D1731" s="168"/>
      <c r="E1731" s="258" t="str">
        <f>iferror(vlookup(C1731,'Master data'!$A$1:$C$29,3,0),"--")</f>
        <v>--</v>
      </c>
      <c r="F1731" s="258" t="str">
        <f>iferror(vlookup(C1731,'Master data'!$A$1:$C$29,2,0),"--")</f>
        <v>--</v>
      </c>
    </row>
    <row r="1732" ht="21.0" customHeight="1">
      <c r="A1732" s="165"/>
      <c r="B1732" s="172"/>
      <c r="C1732" s="167"/>
      <c r="D1732" s="168"/>
      <c r="E1732" s="258" t="str">
        <f>iferror(vlookup(C1732,'Master data'!$A$1:$C$29,3,0),"--")</f>
        <v>--</v>
      </c>
      <c r="F1732" s="258" t="str">
        <f>iferror(vlookup(C1732,'Master data'!$A$1:$C$29,2,0),"--")</f>
        <v>--</v>
      </c>
    </row>
    <row r="1733" ht="21.0" customHeight="1">
      <c r="A1733" s="165"/>
      <c r="B1733" s="172"/>
      <c r="C1733" s="167"/>
      <c r="D1733" s="168"/>
      <c r="E1733" s="258" t="str">
        <f>iferror(vlookup(C1733,'Master data'!$A$1:$C$29,3,0),"--")</f>
        <v>--</v>
      </c>
      <c r="F1733" s="258" t="str">
        <f>iferror(vlookup(C1733,'Master data'!$A$1:$C$29,2,0),"--")</f>
        <v>--</v>
      </c>
    </row>
    <row r="1734" ht="21.0" customHeight="1">
      <c r="A1734" s="165"/>
      <c r="B1734" s="172"/>
      <c r="C1734" s="167"/>
      <c r="D1734" s="168"/>
      <c r="E1734" s="258" t="str">
        <f>iferror(vlookup(C1734,'Master data'!$A$1:$C$29,3,0),"--")</f>
        <v>--</v>
      </c>
      <c r="F1734" s="258" t="str">
        <f>iferror(vlookup(C1734,'Master data'!$A$1:$C$29,2,0),"--")</f>
        <v>--</v>
      </c>
    </row>
    <row r="1735" ht="21.0" customHeight="1">
      <c r="A1735" s="165"/>
      <c r="B1735" s="172"/>
      <c r="C1735" s="167"/>
      <c r="D1735" s="168"/>
      <c r="E1735" s="258" t="str">
        <f>iferror(vlookup(C1735,'Master data'!$A$1:$C$29,3,0),"--")</f>
        <v>--</v>
      </c>
      <c r="F1735" s="258" t="str">
        <f>iferror(vlookup(C1735,'Master data'!$A$1:$C$29,2,0),"--")</f>
        <v>--</v>
      </c>
    </row>
    <row r="1736" ht="21.0" customHeight="1">
      <c r="A1736" s="165"/>
      <c r="B1736" s="172"/>
      <c r="C1736" s="167"/>
      <c r="D1736" s="168"/>
      <c r="E1736" s="258" t="str">
        <f>iferror(vlookup(C1736,'Master data'!$A$1:$C$29,3,0),"--")</f>
        <v>--</v>
      </c>
      <c r="F1736" s="258" t="str">
        <f>iferror(vlookup(C1736,'Master data'!$A$1:$C$29,2,0),"--")</f>
        <v>--</v>
      </c>
    </row>
    <row r="1737" ht="21.0" customHeight="1">
      <c r="A1737" s="165"/>
      <c r="B1737" s="172"/>
      <c r="C1737" s="167"/>
      <c r="D1737" s="168"/>
      <c r="E1737" s="258" t="str">
        <f>iferror(vlookup(C1737,'Master data'!$A$1:$C$29,3,0),"--")</f>
        <v>--</v>
      </c>
      <c r="F1737" s="258" t="str">
        <f>iferror(vlookup(C1737,'Master data'!$A$1:$C$29,2,0),"--")</f>
        <v>--</v>
      </c>
    </row>
    <row r="1738" ht="21.0" customHeight="1">
      <c r="A1738" s="165"/>
      <c r="B1738" s="172"/>
      <c r="C1738" s="167"/>
      <c r="D1738" s="168"/>
      <c r="E1738" s="258" t="str">
        <f>iferror(vlookup(C1738,'Master data'!$A$1:$C$29,3,0),"--")</f>
        <v>--</v>
      </c>
      <c r="F1738" s="258" t="str">
        <f>iferror(vlookup(C1738,'Master data'!$A$1:$C$29,2,0),"--")</f>
        <v>--</v>
      </c>
    </row>
    <row r="1739" ht="21.0" customHeight="1">
      <c r="A1739" s="165"/>
      <c r="B1739" s="172"/>
      <c r="C1739" s="167"/>
      <c r="D1739" s="168"/>
      <c r="E1739" s="258" t="str">
        <f>iferror(vlookup(C1739,'Master data'!$A$1:$C$29,3,0),"--")</f>
        <v>--</v>
      </c>
      <c r="F1739" s="258" t="str">
        <f>iferror(vlookup(C1739,'Master data'!$A$1:$C$29,2,0),"--")</f>
        <v>--</v>
      </c>
    </row>
    <row r="1740" ht="21.0" customHeight="1">
      <c r="A1740" s="165"/>
      <c r="B1740" s="172"/>
      <c r="C1740" s="167"/>
      <c r="D1740" s="168"/>
      <c r="E1740" s="258" t="str">
        <f>iferror(vlookup(C1740,'Master data'!$A$1:$C$29,3,0),"--")</f>
        <v>--</v>
      </c>
      <c r="F1740" s="258" t="str">
        <f>iferror(vlookup(C1740,'Master data'!$A$1:$C$29,2,0),"--")</f>
        <v>--</v>
      </c>
    </row>
    <row r="1741" ht="21.0" customHeight="1">
      <c r="A1741" s="165"/>
      <c r="B1741" s="172"/>
      <c r="C1741" s="167"/>
      <c r="D1741" s="168"/>
      <c r="E1741" s="258" t="str">
        <f>iferror(vlookup(C1741,'Master data'!$A$1:$C$29,3,0),"--")</f>
        <v>--</v>
      </c>
      <c r="F1741" s="258" t="str">
        <f>iferror(vlookup(C1741,'Master data'!$A$1:$C$29,2,0),"--")</f>
        <v>--</v>
      </c>
    </row>
    <row r="1742" ht="21.0" customHeight="1">
      <c r="A1742" s="165"/>
      <c r="B1742" s="172"/>
      <c r="C1742" s="167"/>
      <c r="D1742" s="168"/>
      <c r="E1742" s="258" t="str">
        <f>iferror(vlookup(C1742,'Master data'!$A$1:$C$29,3,0),"--")</f>
        <v>--</v>
      </c>
      <c r="F1742" s="258" t="str">
        <f>iferror(vlookup(C1742,'Master data'!$A$1:$C$29,2,0),"--")</f>
        <v>--</v>
      </c>
    </row>
    <row r="1743" ht="21.0" customHeight="1">
      <c r="A1743" s="165"/>
      <c r="B1743" s="172"/>
      <c r="C1743" s="167"/>
      <c r="D1743" s="168"/>
      <c r="E1743" s="258" t="str">
        <f>iferror(vlookup(C1743,'Master data'!$A$1:$C$29,3,0),"--")</f>
        <v>--</v>
      </c>
      <c r="F1743" s="258" t="str">
        <f>iferror(vlookup(C1743,'Master data'!$A$1:$C$29,2,0),"--")</f>
        <v>--</v>
      </c>
    </row>
    <row r="1744" ht="21.0" customHeight="1">
      <c r="A1744" s="165"/>
      <c r="B1744" s="172"/>
      <c r="C1744" s="167"/>
      <c r="D1744" s="168"/>
      <c r="E1744" s="258" t="str">
        <f>iferror(vlookup(C1744,'Master data'!$A$1:$C$29,3,0),"--")</f>
        <v>--</v>
      </c>
      <c r="F1744" s="258" t="str">
        <f>iferror(vlookup(C1744,'Master data'!$A$1:$C$29,2,0),"--")</f>
        <v>--</v>
      </c>
    </row>
    <row r="1745" ht="21.0" customHeight="1">
      <c r="A1745" s="165"/>
      <c r="B1745" s="172"/>
      <c r="C1745" s="167"/>
      <c r="D1745" s="168"/>
      <c r="E1745" s="258" t="str">
        <f>iferror(vlookup(C1745,'Master data'!$A$1:$C$29,3,0),"--")</f>
        <v>--</v>
      </c>
      <c r="F1745" s="258" t="str">
        <f>iferror(vlookup(C1745,'Master data'!$A$1:$C$29,2,0),"--")</f>
        <v>--</v>
      </c>
    </row>
    <row r="1746" ht="21.0" customHeight="1">
      <c r="A1746" s="165"/>
      <c r="B1746" s="172"/>
      <c r="C1746" s="167"/>
      <c r="D1746" s="168"/>
      <c r="E1746" s="258" t="str">
        <f>iferror(vlookup(C1746,'Master data'!$A$1:$C$29,3,0),"--")</f>
        <v>--</v>
      </c>
      <c r="F1746" s="258" t="str">
        <f>iferror(vlookup(C1746,'Master data'!$A$1:$C$29,2,0),"--")</f>
        <v>--</v>
      </c>
    </row>
    <row r="1747" ht="21.0" customHeight="1">
      <c r="A1747" s="165"/>
      <c r="B1747" s="172"/>
      <c r="C1747" s="167"/>
      <c r="D1747" s="168"/>
      <c r="E1747" s="258" t="str">
        <f>iferror(vlookup(C1747,'Master data'!$A$1:$C$29,3,0),"--")</f>
        <v>--</v>
      </c>
      <c r="F1747" s="258" t="str">
        <f>iferror(vlookup(C1747,'Master data'!$A$1:$C$29,2,0),"--")</f>
        <v>--</v>
      </c>
    </row>
    <row r="1748" ht="21.0" customHeight="1">
      <c r="A1748" s="165"/>
      <c r="B1748" s="172"/>
      <c r="C1748" s="167"/>
      <c r="D1748" s="168"/>
      <c r="E1748" s="258" t="str">
        <f>iferror(vlookup(C1748,'Master data'!$A$1:$C$29,3,0),"--")</f>
        <v>--</v>
      </c>
      <c r="F1748" s="258" t="str">
        <f>iferror(vlookup(C1748,'Master data'!$A$1:$C$29,2,0),"--")</f>
        <v>--</v>
      </c>
    </row>
    <row r="1749" ht="21.0" customHeight="1">
      <c r="A1749" s="165"/>
      <c r="B1749" s="172"/>
      <c r="C1749" s="167"/>
      <c r="D1749" s="168"/>
      <c r="E1749" s="258" t="str">
        <f>iferror(vlookup(C1749,'Master data'!$A$1:$C$29,3,0),"--")</f>
        <v>--</v>
      </c>
      <c r="F1749" s="258" t="str">
        <f>iferror(vlookup(C1749,'Master data'!$A$1:$C$29,2,0),"--")</f>
        <v>--</v>
      </c>
    </row>
    <row r="1750" ht="21.0" customHeight="1">
      <c r="A1750" s="165"/>
      <c r="B1750" s="172"/>
      <c r="C1750" s="167"/>
      <c r="D1750" s="168"/>
      <c r="E1750" s="258" t="str">
        <f>iferror(vlookup(C1750,'Master data'!$A$1:$C$29,3,0),"--")</f>
        <v>--</v>
      </c>
      <c r="F1750" s="258" t="str">
        <f>iferror(vlookup(C1750,'Master data'!$A$1:$C$29,2,0),"--")</f>
        <v>--</v>
      </c>
    </row>
    <row r="1751" ht="21.0" customHeight="1">
      <c r="A1751" s="165"/>
      <c r="B1751" s="172"/>
      <c r="C1751" s="167"/>
      <c r="D1751" s="168"/>
      <c r="E1751" s="258" t="str">
        <f>iferror(vlookup(C1751,'Master data'!$A$1:$C$29,3,0),"--")</f>
        <v>--</v>
      </c>
      <c r="F1751" s="258" t="str">
        <f>iferror(vlookup(C1751,'Master data'!$A$1:$C$29,2,0),"--")</f>
        <v>--</v>
      </c>
    </row>
    <row r="1752" ht="21.0" customHeight="1">
      <c r="A1752" s="165"/>
      <c r="B1752" s="172"/>
      <c r="C1752" s="167"/>
      <c r="D1752" s="168"/>
      <c r="E1752" s="258" t="str">
        <f>iferror(vlookup(C1752,'Master data'!$A$1:$C$29,3,0),"--")</f>
        <v>--</v>
      </c>
      <c r="F1752" s="258" t="str">
        <f>iferror(vlookup(C1752,'Master data'!$A$1:$C$29,2,0),"--")</f>
        <v>--</v>
      </c>
    </row>
    <row r="1753" ht="21.0" customHeight="1">
      <c r="A1753" s="165"/>
      <c r="B1753" s="172"/>
      <c r="C1753" s="167"/>
      <c r="D1753" s="168"/>
      <c r="E1753" s="258" t="str">
        <f>iferror(vlookup(C1753,'Master data'!$A$1:$C$29,3,0),"--")</f>
        <v>--</v>
      </c>
      <c r="F1753" s="258" t="str">
        <f>iferror(vlookup(C1753,'Master data'!$A$1:$C$29,2,0),"--")</f>
        <v>--</v>
      </c>
    </row>
    <row r="1754" ht="21.0" customHeight="1">
      <c r="A1754" s="165"/>
      <c r="B1754" s="172"/>
      <c r="C1754" s="167"/>
      <c r="D1754" s="168"/>
      <c r="E1754" s="258" t="str">
        <f>iferror(vlookup(C1754,'Master data'!$A$1:$C$29,3,0),"--")</f>
        <v>--</v>
      </c>
      <c r="F1754" s="258" t="str">
        <f>iferror(vlookup(C1754,'Master data'!$A$1:$C$29,2,0),"--")</f>
        <v>--</v>
      </c>
    </row>
    <row r="1755" ht="21.0" customHeight="1">
      <c r="A1755" s="165"/>
      <c r="B1755" s="172"/>
      <c r="C1755" s="167"/>
      <c r="D1755" s="168"/>
      <c r="E1755" s="258" t="str">
        <f>iferror(vlookup(C1755,'Master data'!$A$1:$C$29,3,0),"--")</f>
        <v>--</v>
      </c>
      <c r="F1755" s="258" t="str">
        <f>iferror(vlookup(C1755,'Master data'!$A$1:$C$29,2,0),"--")</f>
        <v>--</v>
      </c>
    </row>
    <row r="1756" ht="21.0" customHeight="1">
      <c r="A1756" s="165"/>
      <c r="B1756" s="172"/>
      <c r="C1756" s="167"/>
      <c r="D1756" s="168"/>
      <c r="E1756" s="258" t="str">
        <f>iferror(vlookup(C1756,'Master data'!$A$1:$C$29,3,0),"--")</f>
        <v>--</v>
      </c>
      <c r="F1756" s="258" t="str">
        <f>iferror(vlookup(C1756,'Master data'!$A$1:$C$29,2,0),"--")</f>
        <v>--</v>
      </c>
    </row>
    <row r="1757" ht="21.0" customHeight="1">
      <c r="A1757" s="165"/>
      <c r="B1757" s="172"/>
      <c r="C1757" s="167"/>
      <c r="D1757" s="168"/>
      <c r="E1757" s="258" t="str">
        <f>iferror(vlookup(C1757,'Master data'!$A$1:$C$29,3,0),"--")</f>
        <v>--</v>
      </c>
      <c r="F1757" s="258" t="str">
        <f>iferror(vlookup(C1757,'Master data'!$A$1:$C$29,2,0),"--")</f>
        <v>--</v>
      </c>
    </row>
    <row r="1758" ht="21.0" customHeight="1">
      <c r="A1758" s="165"/>
      <c r="B1758" s="172"/>
      <c r="C1758" s="167"/>
      <c r="D1758" s="168"/>
      <c r="E1758" s="258" t="str">
        <f>iferror(vlookup(C1758,'Master data'!$A$1:$C$29,3,0),"--")</f>
        <v>--</v>
      </c>
      <c r="F1758" s="258" t="str">
        <f>iferror(vlookup(C1758,'Master data'!$A$1:$C$29,2,0),"--")</f>
        <v>--</v>
      </c>
    </row>
    <row r="1759" ht="21.0" customHeight="1">
      <c r="A1759" s="165"/>
      <c r="B1759" s="172"/>
      <c r="C1759" s="167"/>
      <c r="D1759" s="168"/>
      <c r="E1759" s="258" t="str">
        <f>iferror(vlookup(C1759,'Master data'!$A$1:$C$29,3,0),"--")</f>
        <v>--</v>
      </c>
      <c r="F1759" s="258" t="str">
        <f>iferror(vlookup(C1759,'Master data'!$A$1:$C$29,2,0),"--")</f>
        <v>--</v>
      </c>
    </row>
    <row r="1760" ht="21.0" customHeight="1">
      <c r="A1760" s="165"/>
      <c r="B1760" s="172"/>
      <c r="C1760" s="167"/>
      <c r="D1760" s="168"/>
      <c r="E1760" s="258" t="str">
        <f>iferror(vlookup(C1760,'Master data'!$A$1:$C$29,3,0),"--")</f>
        <v>--</v>
      </c>
      <c r="F1760" s="258" t="str">
        <f>iferror(vlookup(C1760,'Master data'!$A$1:$C$29,2,0),"--")</f>
        <v>--</v>
      </c>
    </row>
    <row r="1761" ht="21.0" customHeight="1">
      <c r="A1761" s="165"/>
      <c r="B1761" s="172"/>
      <c r="C1761" s="167"/>
      <c r="D1761" s="168"/>
      <c r="E1761" s="258" t="str">
        <f>iferror(vlookup(C1761,'Master data'!$A$1:$C$29,3,0),"--")</f>
        <v>--</v>
      </c>
      <c r="F1761" s="258" t="str">
        <f>iferror(vlookup(C1761,'Master data'!$A$1:$C$29,2,0),"--")</f>
        <v>--</v>
      </c>
    </row>
    <row r="1762" ht="21.0" customHeight="1">
      <c r="A1762" s="165"/>
      <c r="B1762" s="172"/>
      <c r="C1762" s="167"/>
      <c r="D1762" s="168"/>
      <c r="E1762" s="258" t="str">
        <f>iferror(vlookup(C1762,'Master data'!$A$1:$C$29,3,0),"--")</f>
        <v>--</v>
      </c>
      <c r="F1762" s="258" t="str">
        <f>iferror(vlookup(C1762,'Master data'!$A$1:$C$29,2,0),"--")</f>
        <v>--</v>
      </c>
    </row>
    <row r="1763" ht="21.0" customHeight="1">
      <c r="A1763" s="165"/>
      <c r="B1763" s="172"/>
      <c r="C1763" s="167"/>
      <c r="D1763" s="168"/>
      <c r="E1763" s="258" t="str">
        <f>iferror(vlookup(C1763,'Master data'!$A$1:$C$29,3,0),"--")</f>
        <v>--</v>
      </c>
      <c r="F1763" s="258" t="str">
        <f>iferror(vlookup(C1763,'Master data'!$A$1:$C$29,2,0),"--")</f>
        <v>--</v>
      </c>
    </row>
    <row r="1764" ht="21.0" customHeight="1">
      <c r="A1764" s="165"/>
      <c r="B1764" s="172"/>
      <c r="C1764" s="167"/>
      <c r="D1764" s="168"/>
      <c r="E1764" s="258" t="str">
        <f>iferror(vlookup(C1764,'Master data'!$A$1:$C$29,3,0),"--")</f>
        <v>--</v>
      </c>
      <c r="F1764" s="258" t="str">
        <f>iferror(vlookup(C1764,'Master data'!$A$1:$C$29,2,0),"--")</f>
        <v>--</v>
      </c>
    </row>
    <row r="1765" ht="21.0" customHeight="1">
      <c r="A1765" s="165"/>
      <c r="B1765" s="172"/>
      <c r="C1765" s="167"/>
      <c r="D1765" s="168"/>
      <c r="E1765" s="258" t="str">
        <f>iferror(vlookup(C1765,'Master data'!$A$1:$C$29,3,0),"--")</f>
        <v>--</v>
      </c>
      <c r="F1765" s="258" t="str">
        <f>iferror(vlookup(C1765,'Master data'!$A$1:$C$29,2,0),"--")</f>
        <v>--</v>
      </c>
    </row>
    <row r="1766" ht="21.0" customHeight="1">
      <c r="A1766" s="165"/>
      <c r="B1766" s="172"/>
      <c r="C1766" s="167"/>
      <c r="D1766" s="168"/>
      <c r="E1766" s="258" t="str">
        <f>iferror(vlookup(C1766,'Master data'!$A$1:$C$29,3,0),"--")</f>
        <v>--</v>
      </c>
      <c r="F1766" s="258" t="str">
        <f>iferror(vlookup(C1766,'Master data'!$A$1:$C$29,2,0),"--")</f>
        <v>--</v>
      </c>
    </row>
    <row r="1767" ht="21.0" customHeight="1">
      <c r="A1767" s="165"/>
      <c r="B1767" s="172"/>
      <c r="C1767" s="167"/>
      <c r="D1767" s="168"/>
      <c r="E1767" s="258" t="str">
        <f>iferror(vlookup(C1767,'Master data'!$A$1:$C$29,3,0),"--")</f>
        <v>--</v>
      </c>
      <c r="F1767" s="258" t="str">
        <f>iferror(vlookup(C1767,'Master data'!$A$1:$C$29,2,0),"--")</f>
        <v>--</v>
      </c>
    </row>
    <row r="1768" ht="21.0" customHeight="1">
      <c r="A1768" s="165"/>
      <c r="B1768" s="172"/>
      <c r="C1768" s="167"/>
      <c r="D1768" s="168"/>
      <c r="E1768" s="258" t="str">
        <f>iferror(vlookup(C1768,'Master data'!$A$1:$C$29,3,0),"--")</f>
        <v>--</v>
      </c>
      <c r="F1768" s="258" t="str">
        <f>iferror(vlookup(C1768,'Master data'!$A$1:$C$29,2,0),"--")</f>
        <v>--</v>
      </c>
    </row>
    <row r="1769" ht="21.0" customHeight="1">
      <c r="A1769" s="165"/>
      <c r="B1769" s="172"/>
      <c r="C1769" s="167"/>
      <c r="D1769" s="168"/>
      <c r="E1769" s="258" t="str">
        <f>iferror(vlookup(C1769,'Master data'!$A$1:$C$29,3,0),"--")</f>
        <v>--</v>
      </c>
      <c r="F1769" s="258" t="str">
        <f>iferror(vlookup(C1769,'Master data'!$A$1:$C$29,2,0),"--")</f>
        <v>--</v>
      </c>
    </row>
    <row r="1770" ht="21.0" customHeight="1">
      <c r="A1770" s="165"/>
      <c r="B1770" s="172"/>
      <c r="C1770" s="167"/>
      <c r="D1770" s="168"/>
      <c r="E1770" s="258" t="str">
        <f>iferror(vlookup(C1770,'Master data'!$A$1:$C$29,3,0),"--")</f>
        <v>--</v>
      </c>
      <c r="F1770" s="258" t="str">
        <f>iferror(vlookup(C1770,'Master data'!$A$1:$C$29,2,0),"--")</f>
        <v>--</v>
      </c>
    </row>
    <row r="1771" ht="21.0" customHeight="1">
      <c r="A1771" s="165"/>
      <c r="B1771" s="172"/>
      <c r="C1771" s="167"/>
      <c r="D1771" s="168"/>
      <c r="E1771" s="258" t="str">
        <f>iferror(vlookup(C1771,'Master data'!$A$1:$C$29,3,0),"--")</f>
        <v>--</v>
      </c>
      <c r="F1771" s="258" t="str">
        <f>iferror(vlookup(C1771,'Master data'!$A$1:$C$29,2,0),"--")</f>
        <v>--</v>
      </c>
    </row>
    <row r="1772" ht="21.0" customHeight="1">
      <c r="A1772" s="165"/>
      <c r="B1772" s="172"/>
      <c r="C1772" s="167"/>
      <c r="D1772" s="168"/>
      <c r="E1772" s="258" t="str">
        <f>iferror(vlookup(C1772,'Master data'!$A$1:$C$29,3,0),"--")</f>
        <v>--</v>
      </c>
      <c r="F1772" s="258" t="str">
        <f>iferror(vlookup(C1772,'Master data'!$A$1:$C$29,2,0),"--")</f>
        <v>--</v>
      </c>
    </row>
    <row r="1773" ht="21.0" customHeight="1">
      <c r="A1773" s="165"/>
      <c r="B1773" s="172"/>
      <c r="C1773" s="167"/>
      <c r="D1773" s="168"/>
      <c r="E1773" s="258" t="str">
        <f>iferror(vlookup(C1773,'Master data'!$A$1:$C$29,3,0),"--")</f>
        <v>--</v>
      </c>
      <c r="F1773" s="258" t="str">
        <f>iferror(vlookup(C1773,'Master data'!$A$1:$C$29,2,0),"--")</f>
        <v>--</v>
      </c>
    </row>
    <row r="1774" ht="21.0" customHeight="1">
      <c r="A1774" s="165"/>
      <c r="B1774" s="172"/>
      <c r="C1774" s="167"/>
      <c r="D1774" s="168"/>
      <c r="E1774" s="258" t="str">
        <f>iferror(vlookup(C1774,'Master data'!$A$1:$C$29,3,0),"--")</f>
        <v>--</v>
      </c>
      <c r="F1774" s="258" t="str">
        <f>iferror(vlookup(C1774,'Master data'!$A$1:$C$29,2,0),"--")</f>
        <v>--</v>
      </c>
    </row>
    <row r="1775" ht="21.0" customHeight="1">
      <c r="A1775" s="165"/>
      <c r="B1775" s="172"/>
      <c r="C1775" s="167"/>
      <c r="D1775" s="168"/>
      <c r="E1775" s="258" t="str">
        <f>iferror(vlookup(C1775,'Master data'!$A$1:$C$29,3,0),"--")</f>
        <v>--</v>
      </c>
      <c r="F1775" s="258" t="str">
        <f>iferror(vlookup(C1775,'Master data'!$A$1:$C$29,2,0),"--")</f>
        <v>--</v>
      </c>
    </row>
    <row r="1776" ht="21.0" customHeight="1">
      <c r="A1776" s="165"/>
      <c r="B1776" s="172"/>
      <c r="C1776" s="167"/>
      <c r="D1776" s="168"/>
      <c r="E1776" s="258" t="str">
        <f>iferror(vlookup(C1776,'Master data'!$A$1:$C$29,3,0),"--")</f>
        <v>--</v>
      </c>
      <c r="F1776" s="258" t="str">
        <f>iferror(vlookup(C1776,'Master data'!$A$1:$C$29,2,0),"--")</f>
        <v>--</v>
      </c>
    </row>
    <row r="1777" ht="21.0" customHeight="1">
      <c r="A1777" s="165"/>
      <c r="B1777" s="172"/>
      <c r="C1777" s="167"/>
      <c r="D1777" s="168"/>
      <c r="E1777" s="258" t="str">
        <f>iferror(vlookup(C1777,'Master data'!$A$1:$C$29,3,0),"--")</f>
        <v>--</v>
      </c>
      <c r="F1777" s="258" t="str">
        <f>iferror(vlookup(C1777,'Master data'!$A$1:$C$29,2,0),"--")</f>
        <v>--</v>
      </c>
    </row>
    <row r="1778" ht="21.0" customHeight="1">
      <c r="A1778" s="165"/>
      <c r="B1778" s="172"/>
      <c r="C1778" s="167"/>
      <c r="D1778" s="168"/>
      <c r="E1778" s="258" t="str">
        <f>iferror(vlookup(C1778,'Master data'!$A$1:$C$29,3,0),"--")</f>
        <v>--</v>
      </c>
      <c r="F1778" s="258" t="str">
        <f>iferror(vlookup(C1778,'Master data'!$A$1:$C$29,2,0),"--")</f>
        <v>--</v>
      </c>
    </row>
    <row r="1779" ht="21.0" customHeight="1">
      <c r="A1779" s="165"/>
      <c r="B1779" s="172"/>
      <c r="C1779" s="167"/>
      <c r="D1779" s="168"/>
      <c r="E1779" s="258" t="str">
        <f>iferror(vlookup(C1779,'Master data'!$A$1:$C$29,3,0),"--")</f>
        <v>--</v>
      </c>
      <c r="F1779" s="258" t="str">
        <f>iferror(vlookup(C1779,'Master data'!$A$1:$C$29,2,0),"--")</f>
        <v>--</v>
      </c>
    </row>
    <row r="1780" ht="21.0" customHeight="1">
      <c r="A1780" s="165"/>
      <c r="B1780" s="172"/>
      <c r="C1780" s="167"/>
      <c r="D1780" s="168"/>
      <c r="E1780" s="258" t="str">
        <f>iferror(vlookup(C1780,'Master data'!$A$1:$C$29,3,0),"--")</f>
        <v>--</v>
      </c>
      <c r="F1780" s="258" t="str">
        <f>iferror(vlookup(C1780,'Master data'!$A$1:$C$29,2,0),"--")</f>
        <v>--</v>
      </c>
    </row>
    <row r="1781" ht="21.0" customHeight="1">
      <c r="A1781" s="165"/>
      <c r="B1781" s="172"/>
      <c r="C1781" s="167"/>
      <c r="D1781" s="168"/>
      <c r="E1781" s="258" t="str">
        <f>iferror(vlookup(C1781,'Master data'!$A$1:$C$29,3,0),"--")</f>
        <v>--</v>
      </c>
      <c r="F1781" s="258" t="str">
        <f>iferror(vlookup(C1781,'Master data'!$A$1:$C$29,2,0),"--")</f>
        <v>--</v>
      </c>
    </row>
    <row r="1782" ht="21.0" customHeight="1">
      <c r="A1782" s="165"/>
      <c r="B1782" s="172"/>
      <c r="C1782" s="167"/>
      <c r="D1782" s="168"/>
      <c r="E1782" s="258" t="str">
        <f>iferror(vlookup(C1782,'Master data'!$A$1:$C$29,3,0),"--")</f>
        <v>--</v>
      </c>
      <c r="F1782" s="258" t="str">
        <f>iferror(vlookup(C1782,'Master data'!$A$1:$C$29,2,0),"--")</f>
        <v>--</v>
      </c>
    </row>
    <row r="1783" ht="21.0" customHeight="1">
      <c r="A1783" s="165"/>
      <c r="B1783" s="172"/>
      <c r="C1783" s="167"/>
      <c r="D1783" s="168"/>
      <c r="E1783" s="258" t="str">
        <f>iferror(vlookup(C1783,'Master data'!$A$1:$C$29,3,0),"--")</f>
        <v>--</v>
      </c>
      <c r="F1783" s="258" t="str">
        <f>iferror(vlookup(C1783,'Master data'!$A$1:$C$29,2,0),"--")</f>
        <v>--</v>
      </c>
    </row>
    <row r="1784" ht="21.0" customHeight="1">
      <c r="A1784" s="165"/>
      <c r="B1784" s="172"/>
      <c r="C1784" s="167"/>
      <c r="D1784" s="168"/>
      <c r="E1784" s="258" t="str">
        <f>iferror(vlookup(C1784,'Master data'!$A$1:$C$29,3,0),"--")</f>
        <v>--</v>
      </c>
      <c r="F1784" s="258" t="str">
        <f>iferror(vlookup(C1784,'Master data'!$A$1:$C$29,2,0),"--")</f>
        <v>--</v>
      </c>
    </row>
    <row r="1785" ht="21.0" customHeight="1">
      <c r="A1785" s="165"/>
      <c r="B1785" s="172"/>
      <c r="C1785" s="167"/>
      <c r="D1785" s="168"/>
      <c r="E1785" s="258" t="str">
        <f>iferror(vlookup(C1785,'Master data'!$A$1:$C$29,3,0),"--")</f>
        <v>--</v>
      </c>
      <c r="F1785" s="258" t="str">
        <f>iferror(vlookup(C1785,'Master data'!$A$1:$C$29,2,0),"--")</f>
        <v>--</v>
      </c>
    </row>
    <row r="1786" ht="21.0" customHeight="1">
      <c r="A1786" s="165"/>
      <c r="B1786" s="172"/>
      <c r="C1786" s="167"/>
      <c r="D1786" s="168"/>
      <c r="E1786" s="258" t="str">
        <f>iferror(vlookup(C1786,'Master data'!$A$1:$C$29,3,0),"--")</f>
        <v>--</v>
      </c>
      <c r="F1786" s="258" t="str">
        <f>iferror(vlookup(C1786,'Master data'!$A$1:$C$29,2,0),"--")</f>
        <v>--</v>
      </c>
    </row>
    <row r="1787" ht="21.0" customHeight="1">
      <c r="A1787" s="165"/>
      <c r="B1787" s="172"/>
      <c r="C1787" s="167"/>
      <c r="D1787" s="168"/>
      <c r="E1787" s="258" t="str">
        <f>iferror(vlookup(C1787,'Master data'!$A$1:$C$29,3,0),"--")</f>
        <v>--</v>
      </c>
      <c r="F1787" s="258" t="str">
        <f>iferror(vlookup(C1787,'Master data'!$A$1:$C$29,2,0),"--")</f>
        <v>--</v>
      </c>
    </row>
    <row r="1788" ht="21.0" customHeight="1">
      <c r="A1788" s="165"/>
      <c r="B1788" s="172"/>
      <c r="C1788" s="167"/>
      <c r="D1788" s="168"/>
      <c r="E1788" s="258" t="str">
        <f>iferror(vlookup(C1788,'Master data'!$A$1:$C$29,3,0),"--")</f>
        <v>--</v>
      </c>
      <c r="F1788" s="258" t="str">
        <f>iferror(vlookup(C1788,'Master data'!$A$1:$C$29,2,0),"--")</f>
        <v>--</v>
      </c>
    </row>
    <row r="1789" ht="21.0" customHeight="1">
      <c r="A1789" s="165"/>
      <c r="B1789" s="172"/>
      <c r="C1789" s="167"/>
      <c r="D1789" s="168"/>
      <c r="E1789" s="258" t="str">
        <f>iferror(vlookup(C1789,'Master data'!$A$1:$C$29,3,0),"--")</f>
        <v>--</v>
      </c>
      <c r="F1789" s="258" t="str">
        <f>iferror(vlookup(C1789,'Master data'!$A$1:$C$29,2,0),"--")</f>
        <v>--</v>
      </c>
    </row>
    <row r="1790" ht="21.0" customHeight="1">
      <c r="A1790" s="165"/>
      <c r="B1790" s="172"/>
      <c r="C1790" s="167"/>
      <c r="D1790" s="168"/>
      <c r="E1790" s="258" t="str">
        <f>iferror(vlookup(C1790,'Master data'!$A$1:$C$29,3,0),"--")</f>
        <v>--</v>
      </c>
      <c r="F1790" s="258" t="str">
        <f>iferror(vlookup(C1790,'Master data'!$A$1:$C$29,2,0),"--")</f>
        <v>--</v>
      </c>
    </row>
    <row r="1791" ht="21.0" customHeight="1">
      <c r="A1791" s="165"/>
      <c r="B1791" s="172"/>
      <c r="C1791" s="167"/>
      <c r="D1791" s="168"/>
      <c r="E1791" s="258" t="str">
        <f>iferror(vlookup(C1791,'Master data'!$A$1:$C$29,3,0),"--")</f>
        <v>--</v>
      </c>
      <c r="F1791" s="258" t="str">
        <f>iferror(vlookup(C1791,'Master data'!$A$1:$C$29,2,0),"--")</f>
        <v>--</v>
      </c>
    </row>
    <row r="1792" ht="21.0" customHeight="1">
      <c r="A1792" s="165"/>
      <c r="B1792" s="172"/>
      <c r="C1792" s="167"/>
      <c r="D1792" s="168"/>
      <c r="E1792" s="258" t="str">
        <f>iferror(vlookup(C1792,'Master data'!$A$1:$C$29,3,0),"--")</f>
        <v>--</v>
      </c>
      <c r="F1792" s="258" t="str">
        <f>iferror(vlookup(C1792,'Master data'!$A$1:$C$29,2,0),"--")</f>
        <v>--</v>
      </c>
    </row>
    <row r="1793" ht="21.0" customHeight="1">
      <c r="A1793" s="165"/>
      <c r="B1793" s="172"/>
      <c r="C1793" s="167"/>
      <c r="D1793" s="168"/>
      <c r="E1793" s="258" t="str">
        <f>iferror(vlookup(C1793,'Master data'!$A$1:$C$29,3,0),"--")</f>
        <v>--</v>
      </c>
      <c r="F1793" s="258" t="str">
        <f>iferror(vlookup(C1793,'Master data'!$A$1:$C$29,2,0),"--")</f>
        <v>--</v>
      </c>
    </row>
    <row r="1794" ht="21.0" customHeight="1">
      <c r="A1794" s="165"/>
      <c r="B1794" s="172"/>
      <c r="C1794" s="167"/>
      <c r="D1794" s="168"/>
      <c r="E1794" s="258" t="str">
        <f>iferror(vlookup(C1794,'Master data'!$A$1:$C$29,3,0),"--")</f>
        <v>--</v>
      </c>
      <c r="F1794" s="258" t="str">
        <f>iferror(vlookup(C1794,'Master data'!$A$1:$C$29,2,0),"--")</f>
        <v>--</v>
      </c>
    </row>
    <row r="1795" ht="21.0" customHeight="1">
      <c r="A1795" s="165"/>
      <c r="B1795" s="172"/>
      <c r="C1795" s="167"/>
      <c r="D1795" s="168"/>
      <c r="E1795" s="258" t="str">
        <f>iferror(vlookup(C1795,'Master data'!$A$1:$C$29,3,0),"--")</f>
        <v>--</v>
      </c>
      <c r="F1795" s="258" t="str">
        <f>iferror(vlookup(C1795,'Master data'!$A$1:$C$29,2,0),"--")</f>
        <v>--</v>
      </c>
    </row>
    <row r="1796" ht="21.0" customHeight="1">
      <c r="A1796" s="165"/>
      <c r="B1796" s="172"/>
      <c r="C1796" s="167"/>
      <c r="D1796" s="168"/>
      <c r="E1796" s="258" t="str">
        <f>iferror(vlookup(C1796,'Master data'!$A$1:$C$29,3,0),"--")</f>
        <v>--</v>
      </c>
      <c r="F1796" s="258" t="str">
        <f>iferror(vlookup(C1796,'Master data'!$A$1:$C$29,2,0),"--")</f>
        <v>--</v>
      </c>
    </row>
    <row r="1797" ht="21.0" customHeight="1">
      <c r="A1797" s="165"/>
      <c r="B1797" s="172"/>
      <c r="C1797" s="167"/>
      <c r="D1797" s="168"/>
      <c r="E1797" s="258" t="str">
        <f>iferror(vlookup(C1797,'Master data'!$A$1:$C$29,3,0),"--")</f>
        <v>--</v>
      </c>
      <c r="F1797" s="258" t="str">
        <f>iferror(vlookup(C1797,'Master data'!$A$1:$C$29,2,0),"--")</f>
        <v>--</v>
      </c>
    </row>
    <row r="1798" ht="21.0" customHeight="1">
      <c r="A1798" s="165"/>
      <c r="B1798" s="172"/>
      <c r="C1798" s="167"/>
      <c r="D1798" s="168"/>
      <c r="E1798" s="258" t="str">
        <f>iferror(vlookup(C1798,'Master data'!$A$1:$C$29,3,0),"--")</f>
        <v>--</v>
      </c>
      <c r="F1798" s="258" t="str">
        <f>iferror(vlookup(C1798,'Master data'!$A$1:$C$29,2,0),"--")</f>
        <v>--</v>
      </c>
    </row>
    <row r="1799" ht="21.0" customHeight="1">
      <c r="A1799" s="165"/>
      <c r="B1799" s="172"/>
      <c r="C1799" s="167"/>
      <c r="D1799" s="168"/>
      <c r="E1799" s="258" t="str">
        <f>iferror(vlookup(C1799,'Master data'!$A$1:$C$29,3,0),"--")</f>
        <v>--</v>
      </c>
      <c r="F1799" s="258" t="str">
        <f>iferror(vlookup(C1799,'Master data'!$A$1:$C$29,2,0),"--")</f>
        <v>--</v>
      </c>
    </row>
    <row r="1800" ht="21.0" customHeight="1">
      <c r="A1800" s="165"/>
      <c r="B1800" s="172"/>
      <c r="C1800" s="167"/>
      <c r="D1800" s="168"/>
      <c r="E1800" s="258" t="str">
        <f>iferror(vlookup(C1800,'Master data'!$A$1:$C$29,3,0),"--")</f>
        <v>--</v>
      </c>
      <c r="F1800" s="258" t="str">
        <f>iferror(vlookup(C1800,'Master data'!$A$1:$C$29,2,0),"--")</f>
        <v>--</v>
      </c>
    </row>
    <row r="1801" ht="21.0" customHeight="1">
      <c r="A1801" s="165"/>
      <c r="B1801" s="172"/>
      <c r="C1801" s="167"/>
      <c r="D1801" s="168"/>
      <c r="E1801" s="258" t="str">
        <f>iferror(vlookup(C1801,'Master data'!$A$1:$C$29,3,0),"--")</f>
        <v>--</v>
      </c>
      <c r="F1801" s="258" t="str">
        <f>iferror(vlookup(C1801,'Master data'!$A$1:$C$29,2,0),"--")</f>
        <v>--</v>
      </c>
    </row>
    <row r="1802" ht="21.0" customHeight="1">
      <c r="A1802" s="165"/>
      <c r="B1802" s="172"/>
      <c r="C1802" s="167"/>
      <c r="D1802" s="168"/>
      <c r="E1802" s="258" t="str">
        <f>iferror(vlookup(C1802,'Master data'!$A$1:$C$29,3,0),"--")</f>
        <v>--</v>
      </c>
      <c r="F1802" s="258" t="str">
        <f>iferror(vlookup(C1802,'Master data'!$A$1:$C$29,2,0),"--")</f>
        <v>--</v>
      </c>
    </row>
    <row r="1803" ht="21.0" customHeight="1">
      <c r="A1803" s="165"/>
      <c r="B1803" s="172"/>
      <c r="C1803" s="167"/>
      <c r="D1803" s="168"/>
      <c r="E1803" s="258" t="str">
        <f>iferror(vlookup(C1803,'Master data'!$A$1:$C$29,3,0),"--")</f>
        <v>--</v>
      </c>
      <c r="F1803" s="258" t="str">
        <f>iferror(vlookup(C1803,'Master data'!$A$1:$C$29,2,0),"--")</f>
        <v>--</v>
      </c>
    </row>
    <row r="1804" ht="21.0" customHeight="1">
      <c r="A1804" s="165"/>
      <c r="B1804" s="172"/>
      <c r="C1804" s="167"/>
      <c r="D1804" s="168"/>
      <c r="E1804" s="258" t="str">
        <f>iferror(vlookup(C1804,'Master data'!$A$1:$C$29,3,0),"--")</f>
        <v>--</v>
      </c>
      <c r="F1804" s="258" t="str">
        <f>iferror(vlookup(C1804,'Master data'!$A$1:$C$29,2,0),"--")</f>
        <v>--</v>
      </c>
    </row>
    <row r="1805" ht="21.0" customHeight="1">
      <c r="A1805" s="165"/>
      <c r="B1805" s="172"/>
      <c r="C1805" s="167"/>
      <c r="D1805" s="168"/>
      <c r="E1805" s="258" t="str">
        <f>iferror(vlookup(C1805,'Master data'!$A$1:$C$29,3,0),"--")</f>
        <v>--</v>
      </c>
      <c r="F1805" s="258" t="str">
        <f>iferror(vlookup(C1805,'Master data'!$A$1:$C$29,2,0),"--")</f>
        <v>--</v>
      </c>
    </row>
    <row r="1806" ht="21.0" customHeight="1">
      <c r="A1806" s="165"/>
      <c r="B1806" s="172"/>
      <c r="C1806" s="167"/>
      <c r="D1806" s="168"/>
      <c r="E1806" s="258" t="str">
        <f>iferror(vlookup(C1806,'Master data'!$A$1:$C$29,3,0),"--")</f>
        <v>--</v>
      </c>
      <c r="F1806" s="258" t="str">
        <f>iferror(vlookup(C1806,'Master data'!$A$1:$C$29,2,0),"--")</f>
        <v>--</v>
      </c>
    </row>
    <row r="1807" ht="21.0" customHeight="1">
      <c r="A1807" s="165"/>
      <c r="B1807" s="172"/>
      <c r="C1807" s="167"/>
      <c r="D1807" s="168"/>
      <c r="E1807" s="258" t="str">
        <f>iferror(vlookup(C1807,'Master data'!$A$1:$C$29,3,0),"--")</f>
        <v>--</v>
      </c>
      <c r="F1807" s="258" t="str">
        <f>iferror(vlookup(C1807,'Master data'!$A$1:$C$29,2,0),"--")</f>
        <v>--</v>
      </c>
    </row>
    <row r="1808" ht="21.0" customHeight="1">
      <c r="A1808" s="165"/>
      <c r="B1808" s="172"/>
      <c r="C1808" s="167"/>
      <c r="D1808" s="168"/>
      <c r="E1808" s="258" t="str">
        <f>iferror(vlookup(C1808,'Master data'!$A$1:$C$29,3,0),"--")</f>
        <v>--</v>
      </c>
      <c r="F1808" s="258" t="str">
        <f>iferror(vlookup(C1808,'Master data'!$A$1:$C$29,2,0),"--")</f>
        <v>--</v>
      </c>
    </row>
    <row r="1809" ht="21.0" customHeight="1">
      <c r="A1809" s="165"/>
      <c r="B1809" s="172"/>
      <c r="C1809" s="167"/>
      <c r="D1809" s="168"/>
      <c r="E1809" s="258" t="str">
        <f>iferror(vlookup(C1809,'Master data'!$A$1:$C$29,3,0),"--")</f>
        <v>--</v>
      </c>
      <c r="F1809" s="258" t="str">
        <f>iferror(vlookup(C1809,'Master data'!$A$1:$C$29,2,0),"--")</f>
        <v>--</v>
      </c>
    </row>
    <row r="1810" ht="21.0" customHeight="1">
      <c r="A1810" s="165"/>
      <c r="B1810" s="172"/>
      <c r="C1810" s="167"/>
      <c r="D1810" s="168"/>
      <c r="E1810" s="258" t="str">
        <f>iferror(vlookup(C1810,'Master data'!$A$1:$C$29,3,0),"--")</f>
        <v>--</v>
      </c>
      <c r="F1810" s="258" t="str">
        <f>iferror(vlookup(C1810,'Master data'!$A$1:$C$29,2,0),"--")</f>
        <v>--</v>
      </c>
    </row>
    <row r="1811" ht="21.0" customHeight="1">
      <c r="A1811" s="165"/>
      <c r="B1811" s="172"/>
      <c r="C1811" s="167"/>
      <c r="D1811" s="168"/>
      <c r="E1811" s="258" t="str">
        <f>iferror(vlookup(C1811,'Master data'!$A$1:$C$29,3,0),"--")</f>
        <v>--</v>
      </c>
      <c r="F1811" s="258" t="str">
        <f>iferror(vlookup(C1811,'Master data'!$A$1:$C$29,2,0),"--")</f>
        <v>--</v>
      </c>
    </row>
    <row r="1812" ht="21.0" customHeight="1">
      <c r="A1812" s="165"/>
      <c r="B1812" s="172"/>
      <c r="C1812" s="167"/>
      <c r="D1812" s="168"/>
      <c r="E1812" s="258" t="str">
        <f>iferror(vlookup(C1812,'Master data'!$A$1:$C$29,3,0),"--")</f>
        <v>--</v>
      </c>
      <c r="F1812" s="258" t="str">
        <f>iferror(vlookup(C1812,'Master data'!$A$1:$C$29,2,0),"--")</f>
        <v>--</v>
      </c>
    </row>
    <row r="1813" ht="21.0" customHeight="1">
      <c r="A1813" s="165"/>
      <c r="B1813" s="172"/>
      <c r="C1813" s="167"/>
      <c r="D1813" s="168"/>
      <c r="E1813" s="258" t="str">
        <f>iferror(vlookup(C1813,'Master data'!$A$1:$C$29,3,0),"--")</f>
        <v>--</v>
      </c>
      <c r="F1813" s="258" t="str">
        <f>iferror(vlookup(C1813,'Master data'!$A$1:$C$29,2,0),"--")</f>
        <v>--</v>
      </c>
    </row>
    <row r="1814" ht="21.0" customHeight="1">
      <c r="A1814" s="165"/>
      <c r="B1814" s="172"/>
      <c r="C1814" s="167"/>
      <c r="D1814" s="168"/>
      <c r="E1814" s="258" t="str">
        <f>iferror(vlookup(C1814,'Master data'!$A$1:$C$29,3,0),"--")</f>
        <v>--</v>
      </c>
      <c r="F1814" s="258" t="str">
        <f>iferror(vlookup(C1814,'Master data'!$A$1:$C$29,2,0),"--")</f>
        <v>--</v>
      </c>
    </row>
    <row r="1815" ht="21.0" customHeight="1">
      <c r="A1815" s="165"/>
      <c r="B1815" s="172"/>
      <c r="C1815" s="167"/>
      <c r="D1815" s="168"/>
      <c r="E1815" s="258" t="str">
        <f>iferror(vlookup(C1815,'Master data'!$A$1:$C$29,3,0),"--")</f>
        <v>--</v>
      </c>
      <c r="F1815" s="258" t="str">
        <f>iferror(vlookup(C1815,'Master data'!$A$1:$C$29,2,0),"--")</f>
        <v>--</v>
      </c>
    </row>
    <row r="1816" ht="21.0" customHeight="1">
      <c r="A1816" s="165"/>
      <c r="B1816" s="172"/>
      <c r="C1816" s="167"/>
      <c r="D1816" s="168"/>
      <c r="E1816" s="258" t="str">
        <f>iferror(vlookup(C1816,'Master data'!$A$1:$C$29,3,0),"--")</f>
        <v>--</v>
      </c>
      <c r="F1816" s="258" t="str">
        <f>iferror(vlookup(C1816,'Master data'!$A$1:$C$29,2,0),"--")</f>
        <v>--</v>
      </c>
    </row>
    <row r="1817" ht="21.0" customHeight="1">
      <c r="A1817" s="165"/>
      <c r="B1817" s="172"/>
      <c r="C1817" s="167"/>
      <c r="D1817" s="168"/>
      <c r="E1817" s="258" t="str">
        <f>iferror(vlookup(C1817,'Master data'!$A$1:$C$29,3,0),"--")</f>
        <v>--</v>
      </c>
      <c r="F1817" s="258" t="str">
        <f>iferror(vlookup(C1817,'Master data'!$A$1:$C$29,2,0),"--")</f>
        <v>--</v>
      </c>
    </row>
    <row r="1818" ht="21.0" customHeight="1">
      <c r="A1818" s="165"/>
      <c r="B1818" s="172"/>
      <c r="C1818" s="167"/>
      <c r="D1818" s="168"/>
      <c r="E1818" s="258" t="str">
        <f>iferror(vlookup(C1818,'Master data'!$A$1:$C$29,3,0),"--")</f>
        <v>--</v>
      </c>
      <c r="F1818" s="258" t="str">
        <f>iferror(vlookup(C1818,'Master data'!$A$1:$C$29,2,0),"--")</f>
        <v>--</v>
      </c>
    </row>
    <row r="1819" ht="21.0" customHeight="1">
      <c r="A1819" s="165"/>
      <c r="B1819" s="172"/>
      <c r="C1819" s="167"/>
      <c r="D1819" s="168"/>
      <c r="E1819" s="258" t="str">
        <f>iferror(vlookup(C1819,'Master data'!$A$1:$C$29,3,0),"--")</f>
        <v>--</v>
      </c>
      <c r="F1819" s="258" t="str">
        <f>iferror(vlookup(C1819,'Master data'!$A$1:$C$29,2,0),"--")</f>
        <v>--</v>
      </c>
    </row>
    <row r="1820" ht="21.0" customHeight="1">
      <c r="A1820" s="165"/>
      <c r="B1820" s="172"/>
      <c r="C1820" s="167"/>
      <c r="D1820" s="168"/>
      <c r="E1820" s="258" t="str">
        <f>iferror(vlookup(C1820,'Master data'!$A$1:$C$29,3,0),"--")</f>
        <v>--</v>
      </c>
      <c r="F1820" s="258" t="str">
        <f>iferror(vlookup(C1820,'Master data'!$A$1:$C$29,2,0),"--")</f>
        <v>--</v>
      </c>
    </row>
    <row r="1821" ht="21.0" customHeight="1">
      <c r="A1821" s="165"/>
      <c r="B1821" s="172"/>
      <c r="C1821" s="167"/>
      <c r="D1821" s="168"/>
      <c r="E1821" s="258" t="str">
        <f>iferror(vlookup(C1821,'Master data'!$A$1:$C$29,3,0),"--")</f>
        <v>--</v>
      </c>
      <c r="F1821" s="258" t="str">
        <f>iferror(vlookup(C1821,'Master data'!$A$1:$C$29,2,0),"--")</f>
        <v>--</v>
      </c>
    </row>
    <row r="1822" ht="21.0" customHeight="1">
      <c r="A1822" s="165"/>
      <c r="B1822" s="172"/>
      <c r="C1822" s="167"/>
      <c r="D1822" s="168"/>
      <c r="E1822" s="258" t="str">
        <f>iferror(vlookup(C1822,'Master data'!$A$1:$C$29,3,0),"--")</f>
        <v>--</v>
      </c>
      <c r="F1822" s="258" t="str">
        <f>iferror(vlookup(C1822,'Master data'!$A$1:$C$29,2,0),"--")</f>
        <v>--</v>
      </c>
    </row>
    <row r="1823" ht="21.0" customHeight="1">
      <c r="A1823" s="165"/>
      <c r="B1823" s="172"/>
      <c r="C1823" s="167"/>
      <c r="D1823" s="168"/>
      <c r="E1823" s="258" t="str">
        <f>iferror(vlookup(C1823,'Master data'!$A$1:$C$29,3,0),"--")</f>
        <v>--</v>
      </c>
      <c r="F1823" s="258" t="str">
        <f>iferror(vlookup(C1823,'Master data'!$A$1:$C$29,2,0),"--")</f>
        <v>--</v>
      </c>
    </row>
    <row r="1824" ht="21.0" customHeight="1">
      <c r="A1824" s="165"/>
      <c r="B1824" s="172"/>
      <c r="C1824" s="167"/>
      <c r="D1824" s="168"/>
      <c r="E1824" s="258" t="str">
        <f>iferror(vlookup(C1824,'Master data'!$A$1:$C$29,3,0),"--")</f>
        <v>--</v>
      </c>
      <c r="F1824" s="258" t="str">
        <f>iferror(vlookup(C1824,'Master data'!$A$1:$C$29,2,0),"--")</f>
        <v>--</v>
      </c>
    </row>
    <row r="1825" ht="21.0" customHeight="1">
      <c r="A1825" s="165"/>
      <c r="B1825" s="172"/>
      <c r="C1825" s="167"/>
      <c r="D1825" s="168"/>
      <c r="E1825" s="258" t="str">
        <f>iferror(vlookup(C1825,'Master data'!$A$1:$C$29,3,0),"--")</f>
        <v>--</v>
      </c>
      <c r="F1825" s="258" t="str">
        <f>iferror(vlookup(C1825,'Master data'!$A$1:$C$29,2,0),"--")</f>
        <v>--</v>
      </c>
    </row>
    <row r="1826" ht="21.0" customHeight="1">
      <c r="A1826" s="165"/>
      <c r="B1826" s="172"/>
      <c r="C1826" s="167"/>
      <c r="D1826" s="168"/>
      <c r="E1826" s="258" t="str">
        <f>iferror(vlookup(C1826,'Master data'!$A$1:$C$29,3,0),"--")</f>
        <v>--</v>
      </c>
      <c r="F1826" s="258" t="str">
        <f>iferror(vlookup(C1826,'Master data'!$A$1:$C$29,2,0),"--")</f>
        <v>--</v>
      </c>
    </row>
    <row r="1827" ht="21.0" customHeight="1">
      <c r="A1827" s="165"/>
      <c r="B1827" s="172"/>
      <c r="C1827" s="167"/>
      <c r="D1827" s="168"/>
      <c r="E1827" s="258" t="str">
        <f>iferror(vlookup(C1827,'Master data'!$A$1:$C$29,3,0),"--")</f>
        <v>--</v>
      </c>
      <c r="F1827" s="258" t="str">
        <f>iferror(vlookup(C1827,'Master data'!$A$1:$C$29,2,0),"--")</f>
        <v>--</v>
      </c>
    </row>
    <row r="1828" ht="21.0" customHeight="1">
      <c r="A1828" s="165"/>
      <c r="B1828" s="172"/>
      <c r="C1828" s="167"/>
      <c r="D1828" s="168"/>
      <c r="E1828" s="258" t="str">
        <f>iferror(vlookup(C1828,'Master data'!$A$1:$C$29,3,0),"--")</f>
        <v>--</v>
      </c>
      <c r="F1828" s="258" t="str">
        <f>iferror(vlookup(C1828,'Master data'!$A$1:$C$29,2,0),"--")</f>
        <v>--</v>
      </c>
    </row>
    <row r="1829" ht="21.0" customHeight="1">
      <c r="A1829" s="165"/>
      <c r="B1829" s="172"/>
      <c r="C1829" s="167"/>
      <c r="D1829" s="168"/>
      <c r="E1829" s="258" t="str">
        <f>iferror(vlookup(C1829,'Master data'!$A$1:$C$29,3,0),"--")</f>
        <v>--</v>
      </c>
      <c r="F1829" s="258" t="str">
        <f>iferror(vlookup(C1829,'Master data'!$A$1:$C$29,2,0),"--")</f>
        <v>--</v>
      </c>
    </row>
    <row r="1830" ht="21.0" customHeight="1">
      <c r="A1830" s="165"/>
      <c r="B1830" s="172"/>
      <c r="C1830" s="167"/>
      <c r="D1830" s="168"/>
      <c r="E1830" s="258" t="str">
        <f>iferror(vlookup(C1830,'Master data'!$A$1:$C$29,3,0),"--")</f>
        <v>--</v>
      </c>
      <c r="F1830" s="258" t="str">
        <f>iferror(vlookup(C1830,'Master data'!$A$1:$C$29,2,0),"--")</f>
        <v>--</v>
      </c>
    </row>
    <row r="1831" ht="21.0" customHeight="1">
      <c r="A1831" s="165"/>
      <c r="B1831" s="172"/>
      <c r="C1831" s="167"/>
      <c r="D1831" s="168"/>
      <c r="E1831" s="258" t="str">
        <f>iferror(vlookup(C1831,'Master data'!$A$1:$C$29,3,0),"--")</f>
        <v>--</v>
      </c>
      <c r="F1831" s="258" t="str">
        <f>iferror(vlookup(C1831,'Master data'!$A$1:$C$29,2,0),"--")</f>
        <v>--</v>
      </c>
    </row>
    <row r="1832" ht="21.0" customHeight="1">
      <c r="A1832" s="165"/>
      <c r="B1832" s="172"/>
      <c r="C1832" s="167"/>
      <c r="D1832" s="168"/>
      <c r="E1832" s="258" t="str">
        <f>iferror(vlookup(C1832,'Master data'!$A$1:$C$29,3,0),"--")</f>
        <v>--</v>
      </c>
      <c r="F1832" s="258" t="str">
        <f>iferror(vlookup(C1832,'Master data'!$A$1:$C$29,2,0),"--")</f>
        <v>--</v>
      </c>
    </row>
    <row r="1833" ht="21.0" customHeight="1">
      <c r="A1833" s="165"/>
      <c r="B1833" s="172"/>
      <c r="C1833" s="167"/>
      <c r="D1833" s="168"/>
      <c r="E1833" s="258" t="str">
        <f>iferror(vlookup(C1833,'Master data'!$A$1:$C$29,3,0),"--")</f>
        <v>--</v>
      </c>
      <c r="F1833" s="258" t="str">
        <f>iferror(vlookup(C1833,'Master data'!$A$1:$C$29,2,0),"--")</f>
        <v>--</v>
      </c>
    </row>
    <row r="1834" ht="21.0" customHeight="1">
      <c r="A1834" s="165"/>
      <c r="B1834" s="172"/>
      <c r="C1834" s="167"/>
      <c r="D1834" s="168"/>
      <c r="E1834" s="258" t="str">
        <f>iferror(vlookup(C1834,'Master data'!$A$1:$C$29,3,0),"--")</f>
        <v>--</v>
      </c>
      <c r="F1834" s="258" t="str">
        <f>iferror(vlookup(C1834,'Master data'!$A$1:$C$29,2,0),"--")</f>
        <v>--</v>
      </c>
    </row>
    <row r="1835" ht="21.0" customHeight="1">
      <c r="A1835" s="165"/>
      <c r="B1835" s="172"/>
      <c r="C1835" s="167"/>
      <c r="D1835" s="168"/>
      <c r="E1835" s="258" t="str">
        <f>iferror(vlookup(C1835,'Master data'!$A$1:$C$29,3,0),"--")</f>
        <v>--</v>
      </c>
      <c r="F1835" s="258" t="str">
        <f>iferror(vlookup(C1835,'Master data'!$A$1:$C$29,2,0),"--")</f>
        <v>--</v>
      </c>
    </row>
    <row r="1836" ht="21.0" customHeight="1">
      <c r="A1836" s="165"/>
      <c r="B1836" s="172"/>
      <c r="C1836" s="167"/>
      <c r="D1836" s="168"/>
      <c r="E1836" s="258" t="str">
        <f>iferror(vlookup(C1836,'Master data'!$A$1:$C$29,3,0),"--")</f>
        <v>--</v>
      </c>
      <c r="F1836" s="258" t="str">
        <f>iferror(vlookup(C1836,'Master data'!$A$1:$C$29,2,0),"--")</f>
        <v>--</v>
      </c>
    </row>
    <row r="1837" ht="21.0" customHeight="1">
      <c r="A1837" s="165"/>
      <c r="B1837" s="172"/>
      <c r="C1837" s="167"/>
      <c r="D1837" s="168"/>
      <c r="E1837" s="258" t="str">
        <f>iferror(vlookup(C1837,'Master data'!$A$1:$C$29,3,0),"--")</f>
        <v>--</v>
      </c>
      <c r="F1837" s="258" t="str">
        <f>iferror(vlookup(C1837,'Master data'!$A$1:$C$29,2,0),"--")</f>
        <v>--</v>
      </c>
    </row>
    <row r="1838" ht="21.0" customHeight="1">
      <c r="A1838" s="165"/>
      <c r="B1838" s="172"/>
      <c r="C1838" s="167"/>
      <c r="D1838" s="168"/>
      <c r="E1838" s="258" t="str">
        <f>iferror(vlookup(C1838,'Master data'!$A$1:$C$29,3,0),"--")</f>
        <v>--</v>
      </c>
      <c r="F1838" s="258" t="str">
        <f>iferror(vlookup(C1838,'Master data'!$A$1:$C$29,2,0),"--")</f>
        <v>--</v>
      </c>
    </row>
    <row r="1839" ht="21.0" customHeight="1">
      <c r="A1839" s="165"/>
      <c r="B1839" s="172"/>
      <c r="C1839" s="167"/>
      <c r="D1839" s="168"/>
      <c r="E1839" s="258" t="str">
        <f>iferror(vlookup(C1839,'Master data'!$A$1:$C$29,3,0),"--")</f>
        <v>--</v>
      </c>
      <c r="F1839" s="258" t="str">
        <f>iferror(vlookup(C1839,'Master data'!$A$1:$C$29,2,0),"--")</f>
        <v>--</v>
      </c>
    </row>
    <row r="1840" ht="21.0" customHeight="1">
      <c r="A1840" s="165"/>
      <c r="B1840" s="172"/>
      <c r="C1840" s="167"/>
      <c r="D1840" s="168"/>
      <c r="E1840" s="258" t="str">
        <f>iferror(vlookup(C1840,'Master data'!$A$1:$C$29,3,0),"--")</f>
        <v>--</v>
      </c>
      <c r="F1840" s="258" t="str">
        <f>iferror(vlookup(C1840,'Master data'!$A$1:$C$29,2,0),"--")</f>
        <v>--</v>
      </c>
    </row>
    <row r="1841" ht="21.0" customHeight="1">
      <c r="A1841" s="165"/>
      <c r="B1841" s="172"/>
      <c r="C1841" s="167"/>
      <c r="D1841" s="168"/>
      <c r="E1841" s="258" t="str">
        <f>iferror(vlookup(C1841,'Master data'!$A$1:$C$29,3,0),"--")</f>
        <v>--</v>
      </c>
      <c r="F1841" s="258" t="str">
        <f>iferror(vlookup(C1841,'Master data'!$A$1:$C$29,2,0),"--")</f>
        <v>--</v>
      </c>
    </row>
    <row r="1842" ht="21.0" customHeight="1">
      <c r="A1842" s="165"/>
      <c r="B1842" s="172"/>
      <c r="C1842" s="167"/>
      <c r="D1842" s="168"/>
      <c r="E1842" s="258" t="str">
        <f>iferror(vlookup(C1842,'Master data'!$A$1:$C$29,3,0),"--")</f>
        <v>--</v>
      </c>
      <c r="F1842" s="258" t="str">
        <f>iferror(vlookup(C1842,'Master data'!$A$1:$C$29,2,0),"--")</f>
        <v>--</v>
      </c>
    </row>
    <row r="1843" ht="21.0" customHeight="1">
      <c r="A1843" s="165"/>
      <c r="B1843" s="172"/>
      <c r="C1843" s="167"/>
      <c r="D1843" s="168"/>
      <c r="E1843" s="258" t="str">
        <f>iferror(vlookup(C1843,'Master data'!$A$1:$C$29,3,0),"--")</f>
        <v>--</v>
      </c>
      <c r="F1843" s="258" t="str">
        <f>iferror(vlookup(C1843,'Master data'!$A$1:$C$29,2,0),"--")</f>
        <v>--</v>
      </c>
    </row>
    <row r="1844" ht="21.0" customHeight="1">
      <c r="A1844" s="165"/>
      <c r="B1844" s="172"/>
      <c r="C1844" s="167"/>
      <c r="D1844" s="168"/>
      <c r="E1844" s="258" t="str">
        <f>iferror(vlookup(C1844,'Master data'!$A$1:$C$29,3,0),"--")</f>
        <v>--</v>
      </c>
      <c r="F1844" s="258" t="str">
        <f>iferror(vlookup(C1844,'Master data'!$A$1:$C$29,2,0),"--")</f>
        <v>--</v>
      </c>
    </row>
    <row r="1845" ht="21.0" customHeight="1">
      <c r="A1845" s="165"/>
      <c r="B1845" s="172"/>
      <c r="C1845" s="167"/>
      <c r="D1845" s="168"/>
      <c r="E1845" s="258" t="str">
        <f>iferror(vlookup(C1845,'Master data'!$A$1:$C$29,3,0),"--")</f>
        <v>--</v>
      </c>
      <c r="F1845" s="258" t="str">
        <f>iferror(vlookup(C1845,'Master data'!$A$1:$C$29,2,0),"--")</f>
        <v>--</v>
      </c>
    </row>
    <row r="1846" ht="21.0" customHeight="1">
      <c r="A1846" s="165"/>
      <c r="B1846" s="172"/>
      <c r="C1846" s="167"/>
      <c r="D1846" s="168"/>
      <c r="E1846" s="258" t="str">
        <f>iferror(vlookup(C1846,'Master data'!$A$1:$C$29,3,0),"--")</f>
        <v>--</v>
      </c>
      <c r="F1846" s="258" t="str">
        <f>iferror(vlookup(C1846,'Master data'!$A$1:$C$29,2,0),"--")</f>
        <v>--</v>
      </c>
    </row>
    <row r="1847" ht="21.0" customHeight="1">
      <c r="A1847" s="165"/>
      <c r="B1847" s="172"/>
      <c r="C1847" s="167"/>
      <c r="D1847" s="168"/>
      <c r="E1847" s="258" t="str">
        <f>iferror(vlookup(C1847,'Master data'!$A$1:$C$29,3,0),"--")</f>
        <v>--</v>
      </c>
      <c r="F1847" s="258" t="str">
        <f>iferror(vlookup(C1847,'Master data'!$A$1:$C$29,2,0),"--")</f>
        <v>--</v>
      </c>
    </row>
    <row r="1848" ht="21.0" customHeight="1">
      <c r="A1848" s="165"/>
      <c r="B1848" s="172"/>
      <c r="C1848" s="167"/>
      <c r="D1848" s="168"/>
      <c r="E1848" s="258" t="str">
        <f>iferror(vlookup(C1848,'Master data'!$A$1:$C$29,3,0),"--")</f>
        <v>--</v>
      </c>
      <c r="F1848" s="258" t="str">
        <f>iferror(vlookup(C1848,'Master data'!$A$1:$C$29,2,0),"--")</f>
        <v>--</v>
      </c>
    </row>
    <row r="1849" ht="21.0" customHeight="1">
      <c r="A1849" s="165"/>
      <c r="B1849" s="172"/>
      <c r="C1849" s="167"/>
      <c r="D1849" s="168"/>
      <c r="E1849" s="258" t="str">
        <f>iferror(vlookup(C1849,'Master data'!$A$1:$C$29,3,0),"--")</f>
        <v>--</v>
      </c>
      <c r="F1849" s="258" t="str">
        <f>iferror(vlookup(C1849,'Master data'!$A$1:$C$29,2,0),"--")</f>
        <v>--</v>
      </c>
    </row>
    <row r="1850" ht="21.0" customHeight="1">
      <c r="A1850" s="165"/>
      <c r="B1850" s="172"/>
      <c r="C1850" s="167"/>
      <c r="D1850" s="168"/>
      <c r="E1850" s="258" t="str">
        <f>iferror(vlookup(C1850,'Master data'!$A$1:$C$29,3,0),"--")</f>
        <v>--</v>
      </c>
      <c r="F1850" s="258" t="str">
        <f>iferror(vlookup(C1850,'Master data'!$A$1:$C$29,2,0),"--")</f>
        <v>--</v>
      </c>
    </row>
    <row r="1851" ht="21.0" customHeight="1">
      <c r="A1851" s="165"/>
      <c r="B1851" s="172"/>
      <c r="C1851" s="167"/>
      <c r="D1851" s="168"/>
      <c r="E1851" s="258" t="str">
        <f>iferror(vlookup(C1851,'Master data'!$A$1:$C$29,3,0),"--")</f>
        <v>--</v>
      </c>
      <c r="F1851" s="258" t="str">
        <f>iferror(vlookup(C1851,'Master data'!$A$1:$C$29,2,0),"--")</f>
        <v>--</v>
      </c>
    </row>
    <row r="1852" ht="21.0" customHeight="1">
      <c r="A1852" s="165"/>
      <c r="B1852" s="172"/>
      <c r="C1852" s="167"/>
      <c r="D1852" s="168"/>
      <c r="E1852" s="258" t="str">
        <f>iferror(vlookup(C1852,'Master data'!$A$1:$C$29,3,0),"--")</f>
        <v>--</v>
      </c>
      <c r="F1852" s="258" t="str">
        <f>iferror(vlookup(C1852,'Master data'!$A$1:$C$29,2,0),"--")</f>
        <v>--</v>
      </c>
    </row>
    <row r="1853" ht="21.0" customHeight="1">
      <c r="A1853" s="165"/>
      <c r="B1853" s="172"/>
      <c r="C1853" s="167"/>
      <c r="D1853" s="168"/>
      <c r="E1853" s="258" t="str">
        <f>iferror(vlookup(C1853,'Master data'!$A$1:$C$29,3,0),"--")</f>
        <v>--</v>
      </c>
      <c r="F1853" s="258" t="str">
        <f>iferror(vlookup(C1853,'Master data'!$A$1:$C$29,2,0),"--")</f>
        <v>--</v>
      </c>
    </row>
    <row r="1854" ht="21.0" customHeight="1">
      <c r="A1854" s="165"/>
      <c r="B1854" s="172"/>
      <c r="C1854" s="167"/>
      <c r="D1854" s="168"/>
      <c r="E1854" s="258" t="str">
        <f>iferror(vlookup(C1854,'Master data'!$A$1:$C$29,3,0),"--")</f>
        <v>--</v>
      </c>
      <c r="F1854" s="258" t="str">
        <f>iferror(vlookup(C1854,'Master data'!$A$1:$C$29,2,0),"--")</f>
        <v>--</v>
      </c>
    </row>
    <row r="1855" ht="21.0" customHeight="1">
      <c r="A1855" s="165"/>
      <c r="B1855" s="172"/>
      <c r="C1855" s="167"/>
      <c r="D1855" s="168"/>
      <c r="E1855" s="258" t="str">
        <f>iferror(vlookup(C1855,'Master data'!$A$1:$C$29,3,0),"--")</f>
        <v>--</v>
      </c>
      <c r="F1855" s="258" t="str">
        <f>iferror(vlookup(C1855,'Master data'!$A$1:$C$29,2,0),"--")</f>
        <v>--</v>
      </c>
    </row>
    <row r="1856" ht="21.0" customHeight="1">
      <c r="A1856" s="165"/>
      <c r="B1856" s="172"/>
      <c r="C1856" s="167"/>
      <c r="D1856" s="168"/>
      <c r="E1856" s="258" t="str">
        <f>iferror(vlookup(C1856,'Master data'!$A$1:$C$29,3,0),"--")</f>
        <v>--</v>
      </c>
      <c r="F1856" s="258" t="str">
        <f>iferror(vlookup(C1856,'Master data'!$A$1:$C$29,2,0),"--")</f>
        <v>--</v>
      </c>
    </row>
    <row r="1857" ht="21.0" customHeight="1">
      <c r="A1857" s="165"/>
      <c r="B1857" s="172"/>
      <c r="C1857" s="167"/>
      <c r="D1857" s="168"/>
      <c r="E1857" s="258" t="str">
        <f>iferror(vlookup(C1857,'Master data'!$A$1:$C$29,3,0),"--")</f>
        <v>--</v>
      </c>
      <c r="F1857" s="258" t="str">
        <f>iferror(vlookup(C1857,'Master data'!$A$1:$C$29,2,0),"--")</f>
        <v>--</v>
      </c>
    </row>
    <row r="1858" ht="21.0" customHeight="1">
      <c r="A1858" s="165"/>
      <c r="B1858" s="172"/>
      <c r="C1858" s="167"/>
      <c r="D1858" s="168"/>
      <c r="E1858" s="258" t="str">
        <f>iferror(vlookup(C1858,'Master data'!$A$1:$C$29,3,0),"--")</f>
        <v>--</v>
      </c>
      <c r="F1858" s="258" t="str">
        <f>iferror(vlookup(C1858,'Master data'!$A$1:$C$29,2,0),"--")</f>
        <v>--</v>
      </c>
    </row>
    <row r="1859" ht="21.0" customHeight="1">
      <c r="A1859" s="165"/>
      <c r="B1859" s="172"/>
      <c r="C1859" s="167"/>
      <c r="D1859" s="168"/>
      <c r="E1859" s="258" t="str">
        <f>iferror(vlookup(C1859,'Master data'!$A$1:$C$29,3,0),"--")</f>
        <v>--</v>
      </c>
      <c r="F1859" s="258" t="str">
        <f>iferror(vlookup(C1859,'Master data'!$A$1:$C$29,2,0),"--")</f>
        <v>--</v>
      </c>
    </row>
    <row r="1860" ht="21.0" customHeight="1">
      <c r="A1860" s="165"/>
      <c r="B1860" s="172"/>
      <c r="C1860" s="167"/>
      <c r="D1860" s="168"/>
      <c r="E1860" s="258" t="str">
        <f>iferror(vlookup(C1860,'Master data'!$A$1:$C$29,3,0),"--")</f>
        <v>--</v>
      </c>
      <c r="F1860" s="258" t="str">
        <f>iferror(vlookup(C1860,'Master data'!$A$1:$C$29,2,0),"--")</f>
        <v>--</v>
      </c>
    </row>
    <row r="1861" ht="21.0" customHeight="1">
      <c r="A1861" s="165"/>
      <c r="B1861" s="172"/>
      <c r="C1861" s="167"/>
      <c r="D1861" s="168"/>
      <c r="E1861" s="258" t="str">
        <f>iferror(vlookup(C1861,'Master data'!$A$1:$C$29,3,0),"--")</f>
        <v>--</v>
      </c>
      <c r="F1861" s="258" t="str">
        <f>iferror(vlookup(C1861,'Master data'!$A$1:$C$29,2,0),"--")</f>
        <v>--</v>
      </c>
    </row>
    <row r="1862" ht="21.0" customHeight="1">
      <c r="A1862" s="165"/>
      <c r="B1862" s="172"/>
      <c r="C1862" s="167"/>
      <c r="D1862" s="168"/>
      <c r="E1862" s="258" t="str">
        <f>iferror(vlookup(C1862,'Master data'!$A$1:$C$29,3,0),"--")</f>
        <v>--</v>
      </c>
      <c r="F1862" s="258" t="str">
        <f>iferror(vlookup(C1862,'Master data'!$A$1:$C$29,2,0),"--")</f>
        <v>--</v>
      </c>
    </row>
    <row r="1863" ht="21.0" customHeight="1">
      <c r="A1863" s="165"/>
      <c r="B1863" s="172"/>
      <c r="C1863" s="167"/>
      <c r="D1863" s="168"/>
      <c r="E1863" s="258" t="str">
        <f>iferror(vlookup(C1863,'Master data'!$A$1:$C$29,3,0),"--")</f>
        <v>--</v>
      </c>
      <c r="F1863" s="258" t="str">
        <f>iferror(vlookup(C1863,'Master data'!$A$1:$C$29,2,0),"--")</f>
        <v>--</v>
      </c>
    </row>
    <row r="1864" ht="21.0" customHeight="1">
      <c r="A1864" s="165"/>
      <c r="B1864" s="172"/>
      <c r="C1864" s="167"/>
      <c r="D1864" s="168"/>
      <c r="E1864" s="258" t="str">
        <f>iferror(vlookup(C1864,'Master data'!$A$1:$C$29,3,0),"--")</f>
        <v>--</v>
      </c>
      <c r="F1864" s="258" t="str">
        <f>iferror(vlookup(C1864,'Master data'!$A$1:$C$29,2,0),"--")</f>
        <v>--</v>
      </c>
    </row>
    <row r="1865" ht="21.0" customHeight="1">
      <c r="A1865" s="165"/>
      <c r="B1865" s="172"/>
      <c r="C1865" s="167"/>
      <c r="D1865" s="168"/>
      <c r="E1865" s="258" t="str">
        <f>iferror(vlookup(C1865,'Master data'!$A$1:$C$29,3,0),"--")</f>
        <v>--</v>
      </c>
      <c r="F1865" s="258" t="str">
        <f>iferror(vlookup(C1865,'Master data'!$A$1:$C$29,2,0),"--")</f>
        <v>--</v>
      </c>
    </row>
    <row r="1866" ht="21.0" customHeight="1">
      <c r="A1866" s="165"/>
      <c r="B1866" s="172"/>
      <c r="C1866" s="167"/>
      <c r="D1866" s="168"/>
      <c r="E1866" s="258" t="str">
        <f>iferror(vlookup(C1866,'Master data'!$A$1:$C$29,3,0),"--")</f>
        <v>--</v>
      </c>
      <c r="F1866" s="258" t="str">
        <f>iferror(vlookup(C1866,'Master data'!$A$1:$C$29,2,0),"--")</f>
        <v>--</v>
      </c>
    </row>
    <row r="1867" ht="21.0" customHeight="1">
      <c r="A1867" s="165"/>
      <c r="B1867" s="172"/>
      <c r="C1867" s="167"/>
      <c r="D1867" s="168"/>
      <c r="E1867" s="258" t="str">
        <f>iferror(vlookup(C1867,'Master data'!$A$1:$C$29,3,0),"--")</f>
        <v>--</v>
      </c>
      <c r="F1867" s="258" t="str">
        <f>iferror(vlookup(C1867,'Master data'!$A$1:$C$29,2,0),"--")</f>
        <v>--</v>
      </c>
    </row>
    <row r="1868" ht="21.0" customHeight="1">
      <c r="A1868" s="165"/>
      <c r="B1868" s="172"/>
      <c r="C1868" s="167"/>
      <c r="D1868" s="168"/>
      <c r="E1868" s="258" t="str">
        <f>iferror(vlookup(C1868,'Master data'!$A$1:$C$29,3,0),"--")</f>
        <v>--</v>
      </c>
      <c r="F1868" s="258" t="str">
        <f>iferror(vlookup(C1868,'Master data'!$A$1:$C$29,2,0),"--")</f>
        <v>--</v>
      </c>
    </row>
    <row r="1869" ht="21.0" customHeight="1">
      <c r="A1869" s="165"/>
      <c r="B1869" s="172"/>
      <c r="C1869" s="167"/>
      <c r="D1869" s="168"/>
      <c r="E1869" s="258" t="str">
        <f>iferror(vlookup(C1869,'Master data'!$A$1:$C$29,3,0),"--")</f>
        <v>--</v>
      </c>
      <c r="F1869" s="258" t="str">
        <f>iferror(vlookup(C1869,'Master data'!$A$1:$C$29,2,0),"--")</f>
        <v>--</v>
      </c>
    </row>
    <row r="1870" ht="21.0" customHeight="1">
      <c r="A1870" s="165"/>
      <c r="B1870" s="172"/>
      <c r="C1870" s="167"/>
      <c r="D1870" s="168"/>
      <c r="E1870" s="258" t="str">
        <f>iferror(vlookup(C1870,'Master data'!$A$1:$C$29,3,0),"--")</f>
        <v>--</v>
      </c>
      <c r="F1870" s="258" t="str">
        <f>iferror(vlookup(C1870,'Master data'!$A$1:$C$29,2,0),"--")</f>
        <v>--</v>
      </c>
    </row>
    <row r="1871" ht="21.0" customHeight="1">
      <c r="A1871" s="165"/>
      <c r="B1871" s="172"/>
      <c r="C1871" s="167"/>
      <c r="D1871" s="168"/>
      <c r="E1871" s="258" t="str">
        <f>iferror(vlookup(C1871,'Master data'!$A$1:$C$29,3,0),"--")</f>
        <v>--</v>
      </c>
      <c r="F1871" s="258" t="str">
        <f>iferror(vlookup(C1871,'Master data'!$A$1:$C$29,2,0),"--")</f>
        <v>--</v>
      </c>
    </row>
    <row r="1872" ht="21.0" customHeight="1">
      <c r="A1872" s="165"/>
      <c r="B1872" s="172"/>
      <c r="C1872" s="167"/>
      <c r="D1872" s="168"/>
      <c r="E1872" s="258" t="str">
        <f>iferror(vlookup(C1872,'Master data'!$A$1:$C$29,3,0),"--")</f>
        <v>--</v>
      </c>
      <c r="F1872" s="258" t="str">
        <f>iferror(vlookup(C1872,'Master data'!$A$1:$C$29,2,0),"--")</f>
        <v>--</v>
      </c>
    </row>
    <row r="1873" ht="21.0" customHeight="1">
      <c r="A1873" s="165"/>
      <c r="B1873" s="172"/>
      <c r="C1873" s="167"/>
      <c r="D1873" s="168"/>
      <c r="E1873" s="258" t="str">
        <f>iferror(vlookup(C1873,'Master data'!$A$1:$C$29,3,0),"--")</f>
        <v>--</v>
      </c>
      <c r="F1873" s="258" t="str">
        <f>iferror(vlookup(C1873,'Master data'!$A$1:$C$29,2,0),"--")</f>
        <v>--</v>
      </c>
    </row>
    <row r="1874" ht="21.0" customHeight="1">
      <c r="A1874" s="165"/>
      <c r="B1874" s="172"/>
      <c r="C1874" s="167"/>
      <c r="D1874" s="168"/>
      <c r="E1874" s="258" t="str">
        <f>iferror(vlookup(C1874,'Master data'!$A$1:$C$29,3,0),"--")</f>
        <v>--</v>
      </c>
      <c r="F1874" s="258" t="str">
        <f>iferror(vlookup(C1874,'Master data'!$A$1:$C$29,2,0),"--")</f>
        <v>--</v>
      </c>
    </row>
    <row r="1875" ht="21.0" customHeight="1">
      <c r="A1875" s="165"/>
      <c r="B1875" s="172"/>
      <c r="C1875" s="167"/>
      <c r="D1875" s="168"/>
      <c r="E1875" s="258" t="str">
        <f>iferror(vlookup(C1875,'Master data'!$A$1:$C$29,3,0),"--")</f>
        <v>--</v>
      </c>
      <c r="F1875" s="258" t="str">
        <f>iferror(vlookup(C1875,'Master data'!$A$1:$C$29,2,0),"--")</f>
        <v>--</v>
      </c>
    </row>
    <row r="1876" ht="21.0" customHeight="1">
      <c r="A1876" s="165"/>
      <c r="B1876" s="172"/>
      <c r="C1876" s="167"/>
      <c r="D1876" s="168"/>
      <c r="E1876" s="258" t="str">
        <f>iferror(vlookup(C1876,'Master data'!$A$1:$C$29,3,0),"--")</f>
        <v>--</v>
      </c>
      <c r="F1876" s="258" t="str">
        <f>iferror(vlookup(C1876,'Master data'!$A$1:$C$29,2,0),"--")</f>
        <v>--</v>
      </c>
    </row>
    <row r="1877" ht="21.0" customHeight="1">
      <c r="A1877" s="165"/>
      <c r="B1877" s="172"/>
      <c r="C1877" s="167"/>
      <c r="D1877" s="168"/>
      <c r="E1877" s="258" t="str">
        <f>iferror(vlookup(C1877,'Master data'!$A$1:$C$29,3,0),"--")</f>
        <v>--</v>
      </c>
      <c r="F1877" s="258" t="str">
        <f>iferror(vlookup(C1877,'Master data'!$A$1:$C$29,2,0),"--")</f>
        <v>--</v>
      </c>
    </row>
    <row r="1878" ht="21.0" customHeight="1">
      <c r="A1878" s="165"/>
      <c r="B1878" s="172"/>
      <c r="C1878" s="167"/>
      <c r="D1878" s="168"/>
      <c r="E1878" s="258" t="str">
        <f>iferror(vlookup(C1878,'Master data'!$A$1:$C$29,3,0),"--")</f>
        <v>--</v>
      </c>
      <c r="F1878" s="258" t="str">
        <f>iferror(vlookup(C1878,'Master data'!$A$1:$C$29,2,0),"--")</f>
        <v>--</v>
      </c>
    </row>
    <row r="1879" ht="21.0" customHeight="1">
      <c r="A1879" s="165"/>
      <c r="B1879" s="172"/>
      <c r="C1879" s="167"/>
      <c r="D1879" s="168"/>
      <c r="E1879" s="258" t="str">
        <f>iferror(vlookup(C1879,'Master data'!$A$1:$C$29,3,0),"--")</f>
        <v>--</v>
      </c>
      <c r="F1879" s="258" t="str">
        <f>iferror(vlookup(C1879,'Master data'!$A$1:$C$29,2,0),"--")</f>
        <v>--</v>
      </c>
    </row>
    <row r="1880" ht="21.0" customHeight="1">
      <c r="A1880" s="165"/>
      <c r="B1880" s="172"/>
      <c r="C1880" s="167"/>
      <c r="D1880" s="168"/>
      <c r="E1880" s="258" t="str">
        <f>iferror(vlookup(C1880,'Master data'!$A$1:$C$29,3,0),"--")</f>
        <v>--</v>
      </c>
      <c r="F1880" s="258" t="str">
        <f>iferror(vlookup(C1880,'Master data'!$A$1:$C$29,2,0),"--")</f>
        <v>--</v>
      </c>
    </row>
    <row r="1881" ht="21.0" customHeight="1">
      <c r="A1881" s="165"/>
      <c r="B1881" s="172"/>
      <c r="C1881" s="167"/>
      <c r="D1881" s="168"/>
      <c r="E1881" s="258" t="str">
        <f>iferror(vlookup(C1881,'Master data'!$A$1:$C$29,3,0),"--")</f>
        <v>--</v>
      </c>
      <c r="F1881" s="258" t="str">
        <f>iferror(vlookup(C1881,'Master data'!$A$1:$C$29,2,0),"--")</f>
        <v>--</v>
      </c>
    </row>
    <row r="1882" ht="21.0" customHeight="1">
      <c r="A1882" s="165"/>
      <c r="B1882" s="172"/>
      <c r="C1882" s="167"/>
      <c r="D1882" s="168"/>
      <c r="E1882" s="258" t="str">
        <f>iferror(vlookup(C1882,'Master data'!$A$1:$C$29,3,0),"--")</f>
        <v>--</v>
      </c>
      <c r="F1882" s="258" t="str">
        <f>iferror(vlookup(C1882,'Master data'!$A$1:$C$29,2,0),"--")</f>
        <v>--</v>
      </c>
    </row>
    <row r="1883" ht="21.0" customHeight="1">
      <c r="A1883" s="165"/>
      <c r="B1883" s="172"/>
      <c r="C1883" s="167"/>
      <c r="D1883" s="168"/>
      <c r="E1883" s="258" t="str">
        <f>iferror(vlookup(C1883,'Master data'!$A$1:$C$29,3,0),"--")</f>
        <v>--</v>
      </c>
      <c r="F1883" s="258" t="str">
        <f>iferror(vlookup(C1883,'Master data'!$A$1:$C$29,2,0),"--")</f>
        <v>--</v>
      </c>
    </row>
    <row r="1884" ht="21.0" customHeight="1">
      <c r="A1884" s="165"/>
      <c r="B1884" s="172"/>
      <c r="C1884" s="167"/>
      <c r="D1884" s="168"/>
      <c r="E1884" s="258" t="str">
        <f>iferror(vlookup(C1884,'Master data'!$A$1:$C$29,3,0),"--")</f>
        <v>--</v>
      </c>
      <c r="F1884" s="258" t="str">
        <f>iferror(vlookup(C1884,'Master data'!$A$1:$C$29,2,0),"--")</f>
        <v>--</v>
      </c>
    </row>
    <row r="1885" ht="21.0" customHeight="1">
      <c r="A1885" s="165"/>
      <c r="B1885" s="172"/>
      <c r="C1885" s="167"/>
      <c r="D1885" s="168"/>
      <c r="E1885" s="258" t="str">
        <f>iferror(vlookup(C1885,'Master data'!$A$1:$C$29,3,0),"--")</f>
        <v>--</v>
      </c>
      <c r="F1885" s="258" t="str">
        <f>iferror(vlookup(C1885,'Master data'!$A$1:$C$29,2,0),"--")</f>
        <v>--</v>
      </c>
    </row>
    <row r="1886" ht="21.0" customHeight="1">
      <c r="A1886" s="165"/>
      <c r="B1886" s="172"/>
      <c r="C1886" s="167"/>
      <c r="D1886" s="168"/>
      <c r="E1886" s="258" t="str">
        <f>iferror(vlookup(C1886,'Master data'!$A$1:$C$29,3,0),"--")</f>
        <v>--</v>
      </c>
      <c r="F1886" s="258" t="str">
        <f>iferror(vlookup(C1886,'Master data'!$A$1:$C$29,2,0),"--")</f>
        <v>--</v>
      </c>
    </row>
    <row r="1887" ht="21.0" customHeight="1">
      <c r="A1887" s="165"/>
      <c r="B1887" s="172"/>
      <c r="C1887" s="167"/>
      <c r="D1887" s="168"/>
      <c r="E1887" s="258" t="str">
        <f>iferror(vlookup(C1887,'Master data'!$A$1:$C$29,3,0),"--")</f>
        <v>--</v>
      </c>
      <c r="F1887" s="258" t="str">
        <f>iferror(vlookup(C1887,'Master data'!$A$1:$C$29,2,0),"--")</f>
        <v>--</v>
      </c>
    </row>
    <row r="1888" ht="21.0" customHeight="1">
      <c r="A1888" s="165"/>
      <c r="B1888" s="172"/>
      <c r="C1888" s="167"/>
      <c r="D1888" s="168"/>
      <c r="E1888" s="258" t="str">
        <f>iferror(vlookup(C1888,'Master data'!$A$1:$C$29,3,0),"--")</f>
        <v>--</v>
      </c>
      <c r="F1888" s="258" t="str">
        <f>iferror(vlookup(C1888,'Master data'!$A$1:$C$29,2,0),"--")</f>
        <v>--</v>
      </c>
    </row>
    <row r="1889" ht="21.0" customHeight="1">
      <c r="A1889" s="165"/>
      <c r="B1889" s="172"/>
      <c r="C1889" s="167"/>
      <c r="D1889" s="168"/>
      <c r="E1889" s="258" t="str">
        <f>iferror(vlookup(C1889,'Master data'!$A$1:$C$29,3,0),"--")</f>
        <v>--</v>
      </c>
      <c r="F1889" s="258" t="str">
        <f>iferror(vlookup(C1889,'Master data'!$A$1:$C$29,2,0),"--")</f>
        <v>--</v>
      </c>
    </row>
    <row r="1890" ht="21.0" customHeight="1">
      <c r="A1890" s="165"/>
      <c r="B1890" s="172"/>
      <c r="C1890" s="167"/>
      <c r="D1890" s="168"/>
      <c r="E1890" s="258" t="str">
        <f>iferror(vlookup(C1890,'Master data'!$A$1:$C$29,3,0),"--")</f>
        <v>--</v>
      </c>
      <c r="F1890" s="258" t="str">
        <f>iferror(vlookup(C1890,'Master data'!$A$1:$C$29,2,0),"--")</f>
        <v>--</v>
      </c>
    </row>
    <row r="1891" ht="21.0" customHeight="1">
      <c r="A1891" s="165"/>
      <c r="B1891" s="172"/>
      <c r="C1891" s="167"/>
      <c r="D1891" s="168"/>
      <c r="E1891" s="258" t="str">
        <f>iferror(vlookup(C1891,'Master data'!$A$1:$C$29,3,0),"--")</f>
        <v>--</v>
      </c>
      <c r="F1891" s="258" t="str">
        <f>iferror(vlookup(C1891,'Master data'!$A$1:$C$29,2,0),"--")</f>
        <v>--</v>
      </c>
    </row>
    <row r="1892" ht="21.0" customHeight="1">
      <c r="A1892" s="165"/>
      <c r="B1892" s="172"/>
      <c r="C1892" s="167"/>
      <c r="D1892" s="168"/>
      <c r="E1892" s="258" t="str">
        <f>iferror(vlookup(C1892,'Master data'!$A$1:$C$29,3,0),"--")</f>
        <v>--</v>
      </c>
      <c r="F1892" s="258" t="str">
        <f>iferror(vlookup(C1892,'Master data'!$A$1:$C$29,2,0),"--")</f>
        <v>--</v>
      </c>
    </row>
    <row r="1893" ht="21.0" customHeight="1">
      <c r="A1893" s="165"/>
      <c r="B1893" s="172"/>
      <c r="C1893" s="167"/>
      <c r="D1893" s="168"/>
      <c r="E1893" s="258" t="str">
        <f>iferror(vlookup(C1893,'Master data'!$A$1:$C$29,3,0),"--")</f>
        <v>--</v>
      </c>
      <c r="F1893" s="258" t="str">
        <f>iferror(vlookup(C1893,'Master data'!$A$1:$C$29,2,0),"--")</f>
        <v>--</v>
      </c>
    </row>
    <row r="1894" ht="21.0" customHeight="1">
      <c r="A1894" s="165"/>
      <c r="B1894" s="172"/>
      <c r="C1894" s="167"/>
      <c r="D1894" s="168"/>
      <c r="E1894" s="258" t="str">
        <f>iferror(vlookup(C1894,'Master data'!$A$1:$C$29,3,0),"--")</f>
        <v>--</v>
      </c>
      <c r="F1894" s="258" t="str">
        <f>iferror(vlookup(C1894,'Master data'!$A$1:$C$29,2,0),"--")</f>
        <v>--</v>
      </c>
    </row>
    <row r="1895" ht="21.0" customHeight="1">
      <c r="A1895" s="165"/>
      <c r="B1895" s="172"/>
      <c r="C1895" s="167"/>
      <c r="D1895" s="168"/>
      <c r="E1895" s="258" t="str">
        <f>iferror(vlookup(C1895,'Master data'!$A$1:$C$29,3,0),"--")</f>
        <v>--</v>
      </c>
      <c r="F1895" s="258" t="str">
        <f>iferror(vlookup(C1895,'Master data'!$A$1:$C$29,2,0),"--")</f>
        <v>--</v>
      </c>
    </row>
    <row r="1896" ht="21.0" customHeight="1">
      <c r="A1896" s="165"/>
      <c r="B1896" s="172"/>
      <c r="C1896" s="167"/>
      <c r="D1896" s="168"/>
      <c r="E1896" s="258" t="str">
        <f>iferror(vlookup(C1896,'Master data'!$A$1:$C$29,3,0),"--")</f>
        <v>--</v>
      </c>
      <c r="F1896" s="258" t="str">
        <f>iferror(vlookup(C1896,'Master data'!$A$1:$C$29,2,0),"--")</f>
        <v>--</v>
      </c>
    </row>
    <row r="1897" ht="21.0" customHeight="1">
      <c r="A1897" s="165"/>
      <c r="B1897" s="172"/>
      <c r="C1897" s="167"/>
      <c r="D1897" s="168"/>
      <c r="E1897" s="258" t="str">
        <f>iferror(vlookup(C1897,'Master data'!$A$1:$C$29,3,0),"--")</f>
        <v>--</v>
      </c>
      <c r="F1897" s="258" t="str">
        <f>iferror(vlookup(C1897,'Master data'!$A$1:$C$29,2,0),"--")</f>
        <v>--</v>
      </c>
    </row>
    <row r="1898" ht="21.0" customHeight="1">
      <c r="A1898" s="165"/>
      <c r="B1898" s="172"/>
      <c r="C1898" s="167"/>
      <c r="D1898" s="168"/>
      <c r="E1898" s="258" t="str">
        <f>iferror(vlookup(C1898,'Master data'!$A$1:$C$29,3,0),"--")</f>
        <v>--</v>
      </c>
      <c r="F1898" s="258" t="str">
        <f>iferror(vlookup(C1898,'Master data'!$A$1:$C$29,2,0),"--")</f>
        <v>--</v>
      </c>
    </row>
    <row r="1899" ht="21.0" customHeight="1">
      <c r="A1899" s="165"/>
      <c r="B1899" s="172"/>
      <c r="C1899" s="167"/>
      <c r="D1899" s="168"/>
      <c r="E1899" s="258" t="str">
        <f>iferror(vlookup(C1899,'Master data'!$A$1:$C$29,3,0),"--")</f>
        <v>--</v>
      </c>
      <c r="F1899" s="258" t="str">
        <f>iferror(vlookup(C1899,'Master data'!$A$1:$C$29,2,0),"--")</f>
        <v>--</v>
      </c>
    </row>
    <row r="1900" ht="21.0" customHeight="1">
      <c r="A1900" s="165"/>
      <c r="B1900" s="172"/>
      <c r="C1900" s="167"/>
      <c r="D1900" s="168"/>
      <c r="E1900" s="258" t="str">
        <f>iferror(vlookup(C1900,'Master data'!$A$1:$C$29,3,0),"--")</f>
        <v>--</v>
      </c>
      <c r="F1900" s="258" t="str">
        <f>iferror(vlookup(C1900,'Master data'!$A$1:$C$29,2,0),"--")</f>
        <v>--</v>
      </c>
    </row>
    <row r="1901" ht="21.0" customHeight="1">
      <c r="A1901" s="165"/>
      <c r="B1901" s="172"/>
      <c r="C1901" s="167"/>
      <c r="D1901" s="168"/>
      <c r="E1901" s="258" t="str">
        <f>iferror(vlookup(C1901,'Master data'!$A$1:$C$29,3,0),"--")</f>
        <v>--</v>
      </c>
      <c r="F1901" s="258" t="str">
        <f>iferror(vlookup(C1901,'Master data'!$A$1:$C$29,2,0),"--")</f>
        <v>--</v>
      </c>
    </row>
    <row r="1902" ht="21.0" customHeight="1">
      <c r="A1902" s="165"/>
      <c r="B1902" s="172"/>
      <c r="C1902" s="167"/>
      <c r="D1902" s="168"/>
      <c r="E1902" s="258" t="str">
        <f>iferror(vlookup(C1902,'Master data'!$A$1:$C$29,3,0),"--")</f>
        <v>--</v>
      </c>
      <c r="F1902" s="258" t="str">
        <f>iferror(vlookup(C1902,'Master data'!$A$1:$C$29,2,0),"--")</f>
        <v>--</v>
      </c>
    </row>
    <row r="1903" ht="21.0" customHeight="1">
      <c r="A1903" s="165"/>
      <c r="B1903" s="172"/>
      <c r="C1903" s="167"/>
      <c r="D1903" s="168"/>
      <c r="E1903" s="258" t="str">
        <f>iferror(vlookup(C1903,'Master data'!$A$1:$C$29,3,0),"--")</f>
        <v>--</v>
      </c>
      <c r="F1903" s="258" t="str">
        <f>iferror(vlookup(C1903,'Master data'!$A$1:$C$29,2,0),"--")</f>
        <v>--</v>
      </c>
    </row>
    <row r="1904" ht="21.0" customHeight="1">
      <c r="A1904" s="165"/>
      <c r="B1904" s="172"/>
      <c r="C1904" s="167"/>
      <c r="D1904" s="168"/>
      <c r="E1904" s="258" t="str">
        <f>iferror(vlookup(C1904,'Master data'!$A$1:$C$29,3,0),"--")</f>
        <v>--</v>
      </c>
      <c r="F1904" s="258" t="str">
        <f>iferror(vlookup(C1904,'Master data'!$A$1:$C$29,2,0),"--")</f>
        <v>--</v>
      </c>
    </row>
    <row r="1905" ht="21.0" customHeight="1">
      <c r="A1905" s="165"/>
      <c r="B1905" s="172"/>
      <c r="C1905" s="167"/>
      <c r="D1905" s="168"/>
      <c r="E1905" s="258" t="str">
        <f>iferror(vlookup(C1905,'Master data'!$A$1:$C$29,3,0),"--")</f>
        <v>--</v>
      </c>
      <c r="F1905" s="258" t="str">
        <f>iferror(vlookup(C1905,'Master data'!$A$1:$C$29,2,0),"--")</f>
        <v>--</v>
      </c>
    </row>
    <row r="1906" ht="21.0" customHeight="1">
      <c r="A1906" s="165"/>
      <c r="B1906" s="172"/>
      <c r="C1906" s="167"/>
      <c r="D1906" s="168"/>
      <c r="E1906" s="258" t="str">
        <f>iferror(vlookup(C1906,'Master data'!$A$1:$C$29,3,0),"--")</f>
        <v>--</v>
      </c>
      <c r="F1906" s="258" t="str">
        <f>iferror(vlookup(C1906,'Master data'!$A$1:$C$29,2,0),"--")</f>
        <v>--</v>
      </c>
    </row>
    <row r="1907" ht="21.0" customHeight="1">
      <c r="A1907" s="165"/>
      <c r="B1907" s="172"/>
      <c r="C1907" s="167"/>
      <c r="D1907" s="168"/>
      <c r="E1907" s="258" t="str">
        <f>iferror(vlookup(C1907,'Master data'!$A$1:$C$29,3,0),"--")</f>
        <v>--</v>
      </c>
      <c r="F1907" s="258" t="str">
        <f>iferror(vlookup(C1907,'Master data'!$A$1:$C$29,2,0),"--")</f>
        <v>--</v>
      </c>
    </row>
    <row r="1908" ht="21.0" customHeight="1">
      <c r="A1908" s="165"/>
      <c r="B1908" s="172"/>
      <c r="C1908" s="167"/>
      <c r="D1908" s="168"/>
      <c r="E1908" s="258" t="str">
        <f>iferror(vlookup(C1908,'Master data'!$A$1:$C$29,3,0),"--")</f>
        <v>--</v>
      </c>
      <c r="F1908" s="258" t="str">
        <f>iferror(vlookup(C1908,'Master data'!$A$1:$C$29,2,0),"--")</f>
        <v>--</v>
      </c>
    </row>
    <row r="1909" ht="21.0" customHeight="1">
      <c r="A1909" s="165"/>
      <c r="B1909" s="172"/>
      <c r="C1909" s="167"/>
      <c r="D1909" s="168"/>
      <c r="E1909" s="258" t="str">
        <f>iferror(vlookup(C1909,'Master data'!$A$1:$C$29,3,0),"--")</f>
        <v>--</v>
      </c>
      <c r="F1909" s="258" t="str">
        <f>iferror(vlookup(C1909,'Master data'!$A$1:$C$29,2,0),"--")</f>
        <v>--</v>
      </c>
    </row>
    <row r="1910" ht="21.0" customHeight="1">
      <c r="A1910" s="165"/>
      <c r="B1910" s="172"/>
      <c r="C1910" s="167"/>
      <c r="D1910" s="168"/>
      <c r="E1910" s="258" t="str">
        <f>iferror(vlookup(C1910,'Master data'!$A$1:$C$29,3,0),"--")</f>
        <v>--</v>
      </c>
      <c r="F1910" s="258" t="str">
        <f>iferror(vlookup(C1910,'Master data'!$A$1:$C$29,2,0),"--")</f>
        <v>--</v>
      </c>
    </row>
    <row r="1911" ht="21.0" customHeight="1">
      <c r="A1911" s="165"/>
      <c r="B1911" s="172"/>
      <c r="C1911" s="167"/>
      <c r="D1911" s="168"/>
      <c r="E1911" s="258" t="str">
        <f>iferror(vlookup(C1911,'Master data'!$A$1:$C$29,3,0),"--")</f>
        <v>--</v>
      </c>
      <c r="F1911" s="258" t="str">
        <f>iferror(vlookup(C1911,'Master data'!$A$1:$C$29,2,0),"--")</f>
        <v>--</v>
      </c>
    </row>
    <row r="1912" ht="21.0" customHeight="1">
      <c r="A1912" s="165"/>
      <c r="B1912" s="172"/>
      <c r="C1912" s="167"/>
      <c r="D1912" s="168"/>
      <c r="E1912" s="258" t="str">
        <f>iferror(vlookup(C1912,'Master data'!$A$1:$C$29,3,0),"--")</f>
        <v>--</v>
      </c>
      <c r="F1912" s="258" t="str">
        <f>iferror(vlookup(C1912,'Master data'!$A$1:$C$29,2,0),"--")</f>
        <v>--</v>
      </c>
    </row>
    <row r="1913" ht="21.0" customHeight="1">
      <c r="A1913" s="165"/>
      <c r="B1913" s="172"/>
      <c r="C1913" s="167"/>
      <c r="D1913" s="168"/>
      <c r="E1913" s="258" t="str">
        <f>iferror(vlookup(C1913,'Master data'!$A$1:$C$29,3,0),"--")</f>
        <v>--</v>
      </c>
      <c r="F1913" s="258" t="str">
        <f>iferror(vlookup(C1913,'Master data'!$A$1:$C$29,2,0),"--")</f>
        <v>--</v>
      </c>
    </row>
    <row r="1914" ht="21.0" customHeight="1">
      <c r="A1914" s="165"/>
      <c r="B1914" s="172"/>
      <c r="C1914" s="167"/>
      <c r="D1914" s="168"/>
      <c r="E1914" s="258" t="str">
        <f>iferror(vlookup(C1914,'Master data'!$A$1:$C$29,3,0),"--")</f>
        <v>--</v>
      </c>
      <c r="F1914" s="258" t="str">
        <f>iferror(vlookup(C1914,'Master data'!$A$1:$C$29,2,0),"--")</f>
        <v>--</v>
      </c>
    </row>
    <row r="1915" ht="21.0" customHeight="1">
      <c r="A1915" s="165"/>
      <c r="B1915" s="172"/>
      <c r="C1915" s="167"/>
      <c r="D1915" s="168"/>
      <c r="E1915" s="258" t="str">
        <f>iferror(vlookup(C1915,'Master data'!$A$1:$C$29,3,0),"--")</f>
        <v>--</v>
      </c>
      <c r="F1915" s="258" t="str">
        <f>iferror(vlookup(C1915,'Master data'!$A$1:$C$29,2,0),"--")</f>
        <v>--</v>
      </c>
    </row>
    <row r="1916" ht="21.0" customHeight="1">
      <c r="A1916" s="165"/>
      <c r="B1916" s="172"/>
      <c r="C1916" s="167"/>
      <c r="D1916" s="168"/>
      <c r="E1916" s="258" t="str">
        <f>iferror(vlookup(C1916,'Master data'!$A$1:$C$29,3,0),"--")</f>
        <v>--</v>
      </c>
      <c r="F1916" s="258" t="str">
        <f>iferror(vlookup(C1916,'Master data'!$A$1:$C$29,2,0),"--")</f>
        <v>--</v>
      </c>
    </row>
    <row r="1917" ht="21.0" customHeight="1">
      <c r="A1917" s="165"/>
      <c r="B1917" s="172"/>
      <c r="C1917" s="167"/>
      <c r="D1917" s="168"/>
      <c r="E1917" s="258" t="str">
        <f>iferror(vlookup(C1917,'Master data'!$A$1:$C$29,3,0),"--")</f>
        <v>--</v>
      </c>
      <c r="F1917" s="258" t="str">
        <f>iferror(vlookup(C1917,'Master data'!$A$1:$C$29,2,0),"--")</f>
        <v>--</v>
      </c>
    </row>
    <row r="1918" ht="21.0" customHeight="1">
      <c r="A1918" s="165"/>
      <c r="B1918" s="172"/>
      <c r="C1918" s="167"/>
      <c r="D1918" s="168"/>
      <c r="E1918" s="258" t="str">
        <f>iferror(vlookup(C1918,'Master data'!$A$1:$C$29,3,0),"--")</f>
        <v>--</v>
      </c>
      <c r="F1918" s="258" t="str">
        <f>iferror(vlookup(C1918,'Master data'!$A$1:$C$29,2,0),"--")</f>
        <v>--</v>
      </c>
    </row>
    <row r="1919" ht="21.0" customHeight="1">
      <c r="A1919" s="165"/>
      <c r="B1919" s="172"/>
      <c r="C1919" s="167"/>
      <c r="D1919" s="168"/>
      <c r="E1919" s="258" t="str">
        <f>iferror(vlookup(C1919,'Master data'!$A$1:$C$29,3,0),"--")</f>
        <v>--</v>
      </c>
      <c r="F1919" s="258" t="str">
        <f>iferror(vlookup(C1919,'Master data'!$A$1:$C$29,2,0),"--")</f>
        <v>--</v>
      </c>
    </row>
    <row r="1920" ht="21.0" customHeight="1">
      <c r="A1920" s="165"/>
      <c r="B1920" s="172"/>
      <c r="C1920" s="167"/>
      <c r="D1920" s="168"/>
      <c r="E1920" s="258" t="str">
        <f>iferror(vlookup(C1920,'Master data'!$A$1:$C$29,3,0),"--")</f>
        <v>--</v>
      </c>
      <c r="F1920" s="258" t="str">
        <f>iferror(vlookup(C1920,'Master data'!$A$1:$C$29,2,0),"--")</f>
        <v>--</v>
      </c>
    </row>
    <row r="1921" ht="21.0" customHeight="1">
      <c r="A1921" s="165"/>
      <c r="B1921" s="172"/>
      <c r="C1921" s="167"/>
      <c r="D1921" s="168"/>
      <c r="E1921" s="258" t="str">
        <f>iferror(vlookup(C1921,'Master data'!$A$1:$C$29,3,0),"--")</f>
        <v>--</v>
      </c>
      <c r="F1921" s="258" t="str">
        <f>iferror(vlookup(C1921,'Master data'!$A$1:$C$29,2,0),"--")</f>
        <v>--</v>
      </c>
    </row>
    <row r="1922" ht="21.0" customHeight="1">
      <c r="A1922" s="165"/>
      <c r="B1922" s="172"/>
      <c r="C1922" s="167"/>
      <c r="D1922" s="168"/>
      <c r="E1922" s="258" t="str">
        <f>iferror(vlookup(C1922,'Master data'!$A$1:$C$29,3,0),"--")</f>
        <v>--</v>
      </c>
      <c r="F1922" s="258" t="str">
        <f>iferror(vlookup(C1922,'Master data'!$A$1:$C$29,2,0),"--")</f>
        <v>--</v>
      </c>
    </row>
    <row r="1923" ht="21.0" customHeight="1">
      <c r="A1923" s="165"/>
      <c r="B1923" s="172"/>
      <c r="C1923" s="167"/>
      <c r="D1923" s="168"/>
      <c r="E1923" s="258" t="str">
        <f>iferror(vlookup(C1923,'Master data'!$A$1:$C$29,3,0),"--")</f>
        <v>--</v>
      </c>
      <c r="F1923" s="258" t="str">
        <f>iferror(vlookup(C1923,'Master data'!$A$1:$C$29,2,0),"--")</f>
        <v>--</v>
      </c>
    </row>
    <row r="1924" ht="21.0" customHeight="1">
      <c r="A1924" s="165"/>
      <c r="B1924" s="172"/>
      <c r="C1924" s="167"/>
      <c r="D1924" s="168"/>
      <c r="E1924" s="258" t="str">
        <f>iferror(vlookup(C1924,'Master data'!$A$1:$C$29,3,0),"--")</f>
        <v>--</v>
      </c>
      <c r="F1924" s="258" t="str">
        <f>iferror(vlookup(C1924,'Master data'!$A$1:$C$29,2,0),"--")</f>
        <v>--</v>
      </c>
    </row>
    <row r="1925" ht="21.0" customHeight="1">
      <c r="A1925" s="165"/>
      <c r="B1925" s="172"/>
      <c r="C1925" s="167"/>
      <c r="D1925" s="168"/>
      <c r="E1925" s="258" t="str">
        <f>iferror(vlookup(C1925,'Master data'!$A$1:$C$29,3,0),"--")</f>
        <v>--</v>
      </c>
      <c r="F1925" s="258" t="str">
        <f>iferror(vlookup(C1925,'Master data'!$A$1:$C$29,2,0),"--")</f>
        <v>--</v>
      </c>
    </row>
    <row r="1926" ht="21.0" customHeight="1">
      <c r="A1926" s="165"/>
      <c r="B1926" s="172"/>
      <c r="C1926" s="167"/>
      <c r="D1926" s="168"/>
      <c r="E1926" s="258" t="str">
        <f>iferror(vlookup(C1926,'Master data'!$A$1:$C$29,3,0),"--")</f>
        <v>--</v>
      </c>
      <c r="F1926" s="258" t="str">
        <f>iferror(vlookup(C1926,'Master data'!$A$1:$C$29,2,0),"--")</f>
        <v>--</v>
      </c>
    </row>
    <row r="1927" ht="21.0" customHeight="1">
      <c r="A1927" s="165"/>
      <c r="B1927" s="172"/>
      <c r="C1927" s="167"/>
      <c r="D1927" s="168"/>
      <c r="E1927" s="258" t="str">
        <f>iferror(vlookup(C1927,'Master data'!$A$1:$C$29,3,0),"--")</f>
        <v>--</v>
      </c>
      <c r="F1927" s="258" t="str">
        <f>iferror(vlookup(C1927,'Master data'!$A$1:$C$29,2,0),"--")</f>
        <v>--</v>
      </c>
    </row>
    <row r="1928" ht="21.0" customHeight="1">
      <c r="A1928" s="165"/>
      <c r="B1928" s="172"/>
      <c r="C1928" s="167"/>
      <c r="D1928" s="168"/>
      <c r="E1928" s="258" t="str">
        <f>iferror(vlookup(C1928,'Master data'!$A$1:$C$29,3,0),"--")</f>
        <v>--</v>
      </c>
      <c r="F1928" s="258" t="str">
        <f>iferror(vlookup(C1928,'Master data'!$A$1:$C$29,2,0),"--")</f>
        <v>--</v>
      </c>
    </row>
    <row r="1929" ht="21.0" customHeight="1">
      <c r="A1929" s="165"/>
      <c r="B1929" s="172"/>
      <c r="C1929" s="167"/>
      <c r="D1929" s="168"/>
      <c r="E1929" s="258" t="str">
        <f>iferror(vlookup(C1929,'Master data'!$A$1:$C$29,3,0),"--")</f>
        <v>--</v>
      </c>
      <c r="F1929" s="258" t="str">
        <f>iferror(vlookup(C1929,'Master data'!$A$1:$C$29,2,0),"--")</f>
        <v>--</v>
      </c>
    </row>
    <row r="1930" ht="21.0" customHeight="1">
      <c r="A1930" s="165"/>
      <c r="B1930" s="172"/>
      <c r="C1930" s="167"/>
      <c r="D1930" s="168"/>
      <c r="E1930" s="258" t="str">
        <f>iferror(vlookup(C1930,'Master data'!$A$1:$C$29,3,0),"--")</f>
        <v>--</v>
      </c>
      <c r="F1930" s="258" t="str">
        <f>iferror(vlookup(C1930,'Master data'!$A$1:$C$29,2,0),"--")</f>
        <v>--</v>
      </c>
    </row>
    <row r="1931" ht="21.0" customHeight="1">
      <c r="A1931" s="165"/>
      <c r="B1931" s="172"/>
      <c r="C1931" s="167"/>
      <c r="D1931" s="168"/>
      <c r="E1931" s="258" t="str">
        <f>iferror(vlookup(C1931,'Master data'!$A$1:$C$29,3,0),"--")</f>
        <v>--</v>
      </c>
      <c r="F1931" s="258" t="str">
        <f>iferror(vlookup(C1931,'Master data'!$A$1:$C$29,2,0),"--")</f>
        <v>--</v>
      </c>
    </row>
    <row r="1932" ht="21.0" customHeight="1">
      <c r="A1932" s="165"/>
      <c r="B1932" s="172"/>
      <c r="C1932" s="167"/>
      <c r="D1932" s="168"/>
      <c r="E1932" s="258" t="str">
        <f>iferror(vlookup(C1932,'Master data'!$A$1:$C$29,3,0),"--")</f>
        <v>--</v>
      </c>
      <c r="F1932" s="258" t="str">
        <f>iferror(vlookup(C1932,'Master data'!$A$1:$C$29,2,0),"--")</f>
        <v>--</v>
      </c>
    </row>
    <row r="1933" ht="21.0" customHeight="1">
      <c r="A1933" s="165"/>
      <c r="B1933" s="172"/>
      <c r="C1933" s="167"/>
      <c r="D1933" s="168"/>
      <c r="E1933" s="258" t="str">
        <f>iferror(vlookup(C1933,'Master data'!$A$1:$C$29,3,0),"--")</f>
        <v>--</v>
      </c>
      <c r="F1933" s="258" t="str">
        <f>iferror(vlookup(C1933,'Master data'!$A$1:$C$29,2,0),"--")</f>
        <v>--</v>
      </c>
    </row>
    <row r="1934" ht="21.0" customHeight="1">
      <c r="A1934" s="165"/>
      <c r="B1934" s="172"/>
      <c r="C1934" s="167"/>
      <c r="D1934" s="168"/>
      <c r="E1934" s="258" t="str">
        <f>iferror(vlookup(C1934,'Master data'!$A$1:$C$29,3,0),"--")</f>
        <v>--</v>
      </c>
      <c r="F1934" s="258" t="str">
        <f>iferror(vlookup(C1934,'Master data'!$A$1:$C$29,2,0),"--")</f>
        <v>--</v>
      </c>
    </row>
    <row r="1935" ht="21.0" customHeight="1">
      <c r="A1935" s="165"/>
      <c r="B1935" s="172"/>
      <c r="C1935" s="167"/>
      <c r="D1935" s="168"/>
      <c r="E1935" s="258" t="str">
        <f>iferror(vlookup(C1935,'Master data'!$A$1:$C$29,3,0),"--")</f>
        <v>--</v>
      </c>
      <c r="F1935" s="258" t="str">
        <f>iferror(vlookup(C1935,'Master data'!$A$1:$C$29,2,0),"--")</f>
        <v>--</v>
      </c>
    </row>
    <row r="1936" ht="21.0" customHeight="1">
      <c r="A1936" s="165"/>
      <c r="B1936" s="172"/>
      <c r="C1936" s="167"/>
      <c r="D1936" s="168"/>
      <c r="E1936" s="258" t="str">
        <f>iferror(vlookup(C1936,'Master data'!$A$1:$C$29,3,0),"--")</f>
        <v>--</v>
      </c>
      <c r="F1936" s="258" t="str">
        <f>iferror(vlookup(C1936,'Master data'!$A$1:$C$29,2,0),"--")</f>
        <v>--</v>
      </c>
    </row>
    <row r="1937" ht="21.0" customHeight="1">
      <c r="A1937" s="165"/>
      <c r="B1937" s="172"/>
      <c r="C1937" s="167"/>
      <c r="D1937" s="168"/>
      <c r="E1937" s="258" t="str">
        <f>iferror(vlookup(C1937,'Master data'!$A$1:$C$29,3,0),"--")</f>
        <v>--</v>
      </c>
      <c r="F1937" s="258" t="str">
        <f>iferror(vlookup(C1937,'Master data'!$A$1:$C$29,2,0),"--")</f>
        <v>--</v>
      </c>
    </row>
    <row r="1938" ht="21.0" customHeight="1">
      <c r="A1938" s="165"/>
      <c r="B1938" s="172"/>
      <c r="C1938" s="167"/>
      <c r="D1938" s="168"/>
      <c r="E1938" s="258" t="str">
        <f>iferror(vlookup(C1938,'Master data'!$A$1:$C$29,3,0),"--")</f>
        <v>--</v>
      </c>
      <c r="F1938" s="258" t="str">
        <f>iferror(vlookup(C1938,'Master data'!$A$1:$C$29,2,0),"--")</f>
        <v>--</v>
      </c>
    </row>
    <row r="1939" ht="21.0" customHeight="1">
      <c r="A1939" s="165"/>
      <c r="B1939" s="172"/>
      <c r="C1939" s="167"/>
      <c r="D1939" s="168"/>
      <c r="E1939" s="258" t="str">
        <f>iferror(vlookup(C1939,'Master data'!$A$1:$C$29,3,0),"--")</f>
        <v>--</v>
      </c>
      <c r="F1939" s="258" t="str">
        <f>iferror(vlookup(C1939,'Master data'!$A$1:$C$29,2,0),"--")</f>
        <v>--</v>
      </c>
    </row>
    <row r="1940" ht="21.0" customHeight="1">
      <c r="A1940" s="165"/>
      <c r="B1940" s="172"/>
      <c r="C1940" s="167"/>
      <c r="D1940" s="168"/>
      <c r="E1940" s="258" t="str">
        <f>iferror(vlookup(C1940,'Master data'!$A$1:$C$29,3,0),"--")</f>
        <v>--</v>
      </c>
      <c r="F1940" s="258" t="str">
        <f>iferror(vlookup(C1940,'Master data'!$A$1:$C$29,2,0),"--")</f>
        <v>--</v>
      </c>
    </row>
    <row r="1941" ht="21.0" customHeight="1">
      <c r="A1941" s="165"/>
      <c r="B1941" s="172"/>
      <c r="C1941" s="167"/>
      <c r="D1941" s="168"/>
      <c r="E1941" s="258" t="str">
        <f>iferror(vlookup(C1941,'Master data'!$A$1:$C$29,3,0),"--")</f>
        <v>--</v>
      </c>
      <c r="F1941" s="258" t="str">
        <f>iferror(vlookup(C1941,'Master data'!$A$1:$C$29,2,0),"--")</f>
        <v>--</v>
      </c>
    </row>
    <row r="1942" ht="21.0" customHeight="1">
      <c r="A1942" s="165"/>
      <c r="B1942" s="172"/>
      <c r="C1942" s="167"/>
      <c r="D1942" s="168"/>
      <c r="E1942" s="258" t="str">
        <f>iferror(vlookup(C1942,'Master data'!$A$1:$C$29,3,0),"--")</f>
        <v>--</v>
      </c>
      <c r="F1942" s="258" t="str">
        <f>iferror(vlookup(C1942,'Master data'!$A$1:$C$29,2,0),"--")</f>
        <v>--</v>
      </c>
    </row>
    <row r="1943" ht="21.0" customHeight="1">
      <c r="A1943" s="165"/>
      <c r="B1943" s="172"/>
      <c r="C1943" s="167"/>
      <c r="D1943" s="168"/>
      <c r="E1943" s="258" t="str">
        <f>iferror(vlookup(C1943,'Master data'!$A$1:$C$29,3,0),"--")</f>
        <v>--</v>
      </c>
      <c r="F1943" s="258" t="str">
        <f>iferror(vlookup(C1943,'Master data'!$A$1:$C$29,2,0),"--")</f>
        <v>--</v>
      </c>
    </row>
    <row r="1944" ht="21.0" customHeight="1">
      <c r="A1944" s="165"/>
      <c r="B1944" s="172"/>
      <c r="C1944" s="167"/>
      <c r="D1944" s="168"/>
      <c r="E1944" s="258" t="str">
        <f>iferror(vlookup(C1944,'Master data'!$A$1:$C$29,3,0),"--")</f>
        <v>--</v>
      </c>
      <c r="F1944" s="258" t="str">
        <f>iferror(vlookup(C1944,'Master data'!$A$1:$C$29,2,0),"--")</f>
        <v>--</v>
      </c>
    </row>
    <row r="1945" ht="21.0" customHeight="1">
      <c r="A1945" s="165"/>
      <c r="B1945" s="172"/>
      <c r="C1945" s="167"/>
      <c r="D1945" s="168"/>
      <c r="E1945" s="258" t="str">
        <f>iferror(vlookup(C1945,'Master data'!$A$1:$C$29,3,0),"--")</f>
        <v>--</v>
      </c>
      <c r="F1945" s="258" t="str">
        <f>iferror(vlookup(C1945,'Master data'!$A$1:$C$29,2,0),"--")</f>
        <v>--</v>
      </c>
    </row>
    <row r="1946" ht="21.0" customHeight="1">
      <c r="A1946" s="165"/>
      <c r="B1946" s="172"/>
      <c r="C1946" s="167"/>
      <c r="D1946" s="168"/>
      <c r="E1946" s="258" t="str">
        <f>iferror(vlookup(C1946,'Master data'!$A$1:$C$29,3,0),"--")</f>
        <v>--</v>
      </c>
      <c r="F1946" s="258" t="str">
        <f>iferror(vlookup(C1946,'Master data'!$A$1:$C$29,2,0),"--")</f>
        <v>--</v>
      </c>
    </row>
    <row r="1947" ht="21.0" customHeight="1">
      <c r="A1947" s="165"/>
      <c r="B1947" s="172"/>
      <c r="C1947" s="167"/>
      <c r="D1947" s="168"/>
      <c r="E1947" s="258" t="str">
        <f>iferror(vlookup(C1947,'Master data'!$A$1:$C$29,3,0),"--")</f>
        <v>--</v>
      </c>
      <c r="F1947" s="258" t="str">
        <f>iferror(vlookup(C1947,'Master data'!$A$1:$C$29,2,0),"--")</f>
        <v>--</v>
      </c>
    </row>
    <row r="1948" ht="21.0" customHeight="1">
      <c r="A1948" s="165"/>
      <c r="B1948" s="172"/>
      <c r="C1948" s="167"/>
      <c r="D1948" s="168"/>
      <c r="E1948" s="258" t="str">
        <f>iferror(vlookup(C1948,'Master data'!$A$1:$C$29,3,0),"--")</f>
        <v>--</v>
      </c>
      <c r="F1948" s="258" t="str">
        <f>iferror(vlookup(C1948,'Master data'!$A$1:$C$29,2,0),"--")</f>
        <v>--</v>
      </c>
    </row>
    <row r="1949" ht="21.0" customHeight="1">
      <c r="A1949" s="165"/>
      <c r="B1949" s="172"/>
      <c r="C1949" s="167"/>
      <c r="D1949" s="168"/>
      <c r="E1949" s="258" t="str">
        <f>iferror(vlookup(C1949,'Master data'!$A$1:$C$29,3,0),"--")</f>
        <v>--</v>
      </c>
      <c r="F1949" s="258" t="str">
        <f>iferror(vlookup(C1949,'Master data'!$A$1:$C$29,2,0),"--")</f>
        <v>--</v>
      </c>
    </row>
    <row r="1950" ht="21.0" customHeight="1">
      <c r="A1950" s="165"/>
      <c r="B1950" s="172"/>
      <c r="C1950" s="167"/>
      <c r="D1950" s="168"/>
      <c r="E1950" s="258" t="str">
        <f>iferror(vlookup(C1950,'Master data'!$A$1:$C$29,3,0),"--")</f>
        <v>--</v>
      </c>
      <c r="F1950" s="258" t="str">
        <f>iferror(vlookup(C1950,'Master data'!$A$1:$C$29,2,0),"--")</f>
        <v>--</v>
      </c>
    </row>
    <row r="1951" ht="21.0" customHeight="1">
      <c r="A1951" s="165"/>
      <c r="B1951" s="172"/>
      <c r="C1951" s="167"/>
      <c r="D1951" s="168"/>
      <c r="E1951" s="258" t="str">
        <f>iferror(vlookup(C1951,'Master data'!$A$1:$C$29,3,0),"--")</f>
        <v>--</v>
      </c>
      <c r="F1951" s="258" t="str">
        <f>iferror(vlookup(C1951,'Master data'!$A$1:$C$29,2,0),"--")</f>
        <v>--</v>
      </c>
    </row>
    <row r="1952" ht="21.0" customHeight="1">
      <c r="A1952" s="165"/>
      <c r="B1952" s="172"/>
      <c r="C1952" s="167"/>
      <c r="D1952" s="168"/>
      <c r="E1952" s="258" t="str">
        <f>iferror(vlookup(C1952,'Master data'!$A$1:$C$29,3,0),"--")</f>
        <v>--</v>
      </c>
      <c r="F1952" s="258" t="str">
        <f>iferror(vlookup(C1952,'Master data'!$A$1:$C$29,2,0),"--")</f>
        <v>--</v>
      </c>
    </row>
    <row r="1953" ht="21.0" customHeight="1">
      <c r="A1953" s="165"/>
      <c r="B1953" s="172"/>
      <c r="C1953" s="167"/>
      <c r="D1953" s="168"/>
      <c r="E1953" s="258" t="str">
        <f>iferror(vlookup(C1953,'Master data'!$A$1:$C$29,3,0),"--")</f>
        <v>--</v>
      </c>
      <c r="F1953" s="258" t="str">
        <f>iferror(vlookup(C1953,'Master data'!$A$1:$C$29,2,0),"--")</f>
        <v>--</v>
      </c>
    </row>
    <row r="1954" ht="21.0" customHeight="1">
      <c r="A1954" s="165"/>
      <c r="B1954" s="172"/>
      <c r="C1954" s="167"/>
      <c r="D1954" s="168"/>
      <c r="E1954" s="258" t="str">
        <f>iferror(vlookup(C1954,'Master data'!$A$1:$C$29,3,0),"--")</f>
        <v>--</v>
      </c>
      <c r="F1954" s="258" t="str">
        <f>iferror(vlookup(C1954,'Master data'!$A$1:$C$29,2,0),"--")</f>
        <v>--</v>
      </c>
    </row>
    <row r="1955" ht="21.0" customHeight="1">
      <c r="A1955" s="165"/>
      <c r="B1955" s="172"/>
      <c r="C1955" s="167"/>
      <c r="D1955" s="168"/>
      <c r="E1955" s="258" t="str">
        <f>iferror(vlookup(C1955,'Master data'!$A$1:$C$29,3,0),"--")</f>
        <v>--</v>
      </c>
      <c r="F1955" s="258" t="str">
        <f>iferror(vlookup(C1955,'Master data'!$A$1:$C$29,2,0),"--")</f>
        <v>--</v>
      </c>
    </row>
    <row r="1956" ht="21.0" customHeight="1">
      <c r="A1956" s="165"/>
      <c r="B1956" s="172"/>
      <c r="C1956" s="167"/>
      <c r="D1956" s="168"/>
      <c r="E1956" s="258" t="str">
        <f>iferror(vlookup(C1956,'Master data'!$A$1:$C$29,3,0),"--")</f>
        <v>--</v>
      </c>
      <c r="F1956" s="258" t="str">
        <f>iferror(vlookup(C1956,'Master data'!$A$1:$C$29,2,0),"--")</f>
        <v>--</v>
      </c>
    </row>
    <row r="1957" ht="21.0" customHeight="1">
      <c r="A1957" s="165"/>
      <c r="B1957" s="172"/>
      <c r="C1957" s="167"/>
      <c r="D1957" s="168"/>
      <c r="E1957" s="258" t="str">
        <f>iferror(vlookup(C1957,'Master data'!$A$1:$C$29,3,0),"--")</f>
        <v>--</v>
      </c>
      <c r="F1957" s="258" t="str">
        <f>iferror(vlookup(C1957,'Master data'!$A$1:$C$29,2,0),"--")</f>
        <v>--</v>
      </c>
    </row>
    <row r="1958" ht="21.0" customHeight="1">
      <c r="A1958" s="165"/>
      <c r="B1958" s="172"/>
      <c r="C1958" s="167"/>
      <c r="D1958" s="168"/>
      <c r="E1958" s="258" t="str">
        <f>iferror(vlookup(C1958,'Master data'!$A$1:$C$29,3,0),"--")</f>
        <v>--</v>
      </c>
      <c r="F1958" s="258" t="str">
        <f>iferror(vlookup(C1958,'Master data'!$A$1:$C$29,2,0),"--")</f>
        <v>--</v>
      </c>
    </row>
    <row r="1959" ht="21.0" customHeight="1">
      <c r="A1959" s="165"/>
      <c r="B1959" s="172"/>
      <c r="C1959" s="167"/>
      <c r="D1959" s="168"/>
      <c r="E1959" s="258" t="str">
        <f>iferror(vlookup(C1959,'Master data'!$A$1:$C$29,3,0),"--")</f>
        <v>--</v>
      </c>
      <c r="F1959" s="258" t="str">
        <f>iferror(vlookup(C1959,'Master data'!$A$1:$C$29,2,0),"--")</f>
        <v>--</v>
      </c>
    </row>
    <row r="1960" ht="21.0" customHeight="1">
      <c r="A1960" s="165"/>
      <c r="B1960" s="172"/>
      <c r="C1960" s="167"/>
      <c r="D1960" s="168"/>
      <c r="E1960" s="258" t="str">
        <f>iferror(vlookup(C1960,'Master data'!$A$1:$C$29,3,0),"--")</f>
        <v>--</v>
      </c>
      <c r="F1960" s="258" t="str">
        <f>iferror(vlookup(C1960,'Master data'!$A$1:$C$29,2,0),"--")</f>
        <v>--</v>
      </c>
    </row>
    <row r="1961" ht="21.0" customHeight="1">
      <c r="A1961" s="165"/>
      <c r="B1961" s="172"/>
      <c r="C1961" s="167"/>
      <c r="D1961" s="168"/>
      <c r="E1961" s="258" t="str">
        <f>iferror(vlookup(C1961,'Master data'!$A$1:$C$29,3,0),"--")</f>
        <v>--</v>
      </c>
      <c r="F1961" s="258" t="str">
        <f>iferror(vlookup(C1961,'Master data'!$A$1:$C$29,2,0),"--")</f>
        <v>--</v>
      </c>
    </row>
    <row r="1962" ht="21.0" customHeight="1">
      <c r="A1962" s="165"/>
      <c r="B1962" s="172"/>
      <c r="C1962" s="167"/>
      <c r="D1962" s="168"/>
      <c r="E1962" s="258" t="str">
        <f>iferror(vlookup(C1962,'Master data'!$A$1:$C$29,3,0),"--")</f>
        <v>--</v>
      </c>
      <c r="F1962" s="258" t="str">
        <f>iferror(vlookup(C1962,'Master data'!$A$1:$C$29,2,0),"--")</f>
        <v>--</v>
      </c>
    </row>
    <row r="1963" ht="21.0" customHeight="1">
      <c r="A1963" s="165"/>
      <c r="B1963" s="172"/>
      <c r="C1963" s="167"/>
      <c r="D1963" s="168"/>
      <c r="E1963" s="258" t="str">
        <f>iferror(vlookup(C1963,'Master data'!$A$1:$C$29,3,0),"--")</f>
        <v>--</v>
      </c>
      <c r="F1963" s="258" t="str">
        <f>iferror(vlookup(C1963,'Master data'!$A$1:$C$29,2,0),"--")</f>
        <v>--</v>
      </c>
    </row>
    <row r="1964" ht="21.0" customHeight="1">
      <c r="A1964" s="165"/>
      <c r="B1964" s="172"/>
      <c r="C1964" s="167"/>
      <c r="D1964" s="168"/>
      <c r="E1964" s="258" t="str">
        <f>iferror(vlookup(C1964,'Master data'!$A$1:$C$29,3,0),"--")</f>
        <v>--</v>
      </c>
      <c r="F1964" s="258" t="str">
        <f>iferror(vlookup(C1964,'Master data'!$A$1:$C$29,2,0),"--")</f>
        <v>--</v>
      </c>
    </row>
    <row r="1965" ht="21.0" customHeight="1">
      <c r="A1965" s="165"/>
      <c r="B1965" s="172"/>
      <c r="C1965" s="167"/>
      <c r="D1965" s="168"/>
      <c r="E1965" s="258" t="str">
        <f>iferror(vlookup(C1965,'Master data'!$A$1:$C$29,3,0),"--")</f>
        <v>--</v>
      </c>
      <c r="F1965" s="258" t="str">
        <f>iferror(vlookup(C1965,'Master data'!$A$1:$C$29,2,0),"--")</f>
        <v>--</v>
      </c>
    </row>
    <row r="1966" ht="21.0" customHeight="1">
      <c r="A1966" s="165"/>
      <c r="B1966" s="172"/>
      <c r="C1966" s="167"/>
      <c r="D1966" s="168"/>
      <c r="E1966" s="258" t="str">
        <f>iferror(vlookup(C1966,'Master data'!$A$1:$C$29,3,0),"--")</f>
        <v>--</v>
      </c>
      <c r="F1966" s="258" t="str">
        <f>iferror(vlookup(C1966,'Master data'!$A$1:$C$29,2,0),"--")</f>
        <v>--</v>
      </c>
    </row>
    <row r="1967" ht="21.0" customHeight="1">
      <c r="A1967" s="165"/>
      <c r="B1967" s="172"/>
      <c r="C1967" s="167"/>
      <c r="D1967" s="168"/>
      <c r="E1967" s="258" t="str">
        <f>iferror(vlookup(C1967,'Master data'!$A$1:$C$29,3,0),"--")</f>
        <v>--</v>
      </c>
      <c r="F1967" s="258" t="str">
        <f>iferror(vlookup(C1967,'Master data'!$A$1:$C$29,2,0),"--")</f>
        <v>--</v>
      </c>
    </row>
    <row r="1968" ht="21.0" customHeight="1">
      <c r="A1968" s="165"/>
      <c r="B1968" s="172"/>
      <c r="C1968" s="167"/>
      <c r="D1968" s="168"/>
      <c r="E1968" s="258" t="str">
        <f>iferror(vlookup(C1968,'Master data'!$A$1:$C$29,3,0),"--")</f>
        <v>--</v>
      </c>
      <c r="F1968" s="258" t="str">
        <f>iferror(vlookup(C1968,'Master data'!$A$1:$C$29,2,0),"--")</f>
        <v>--</v>
      </c>
    </row>
    <row r="1969" ht="21.0" customHeight="1">
      <c r="A1969" s="165"/>
      <c r="B1969" s="172"/>
      <c r="C1969" s="167"/>
      <c r="D1969" s="168"/>
      <c r="E1969" s="258" t="str">
        <f>iferror(vlookup(C1969,'Master data'!$A$1:$C$29,3,0),"--")</f>
        <v>--</v>
      </c>
      <c r="F1969" s="258" t="str">
        <f>iferror(vlookup(C1969,'Master data'!$A$1:$C$29,2,0),"--")</f>
        <v>--</v>
      </c>
    </row>
    <row r="1970" ht="21.0" customHeight="1">
      <c r="A1970" s="165"/>
      <c r="B1970" s="172"/>
      <c r="C1970" s="167"/>
      <c r="D1970" s="168"/>
      <c r="E1970" s="258" t="str">
        <f>iferror(vlookup(C1970,'Master data'!$A$1:$C$29,3,0),"--")</f>
        <v>--</v>
      </c>
      <c r="F1970" s="258" t="str">
        <f>iferror(vlookup(C1970,'Master data'!$A$1:$C$29,2,0),"--")</f>
        <v>--</v>
      </c>
    </row>
    <row r="1971" ht="21.0" customHeight="1">
      <c r="A1971" s="165"/>
      <c r="B1971" s="172"/>
      <c r="C1971" s="167"/>
      <c r="D1971" s="168"/>
      <c r="E1971" s="258" t="str">
        <f>iferror(vlookup(C1971,'Master data'!$A$1:$C$29,3,0),"--")</f>
        <v>--</v>
      </c>
      <c r="F1971" s="258" t="str">
        <f>iferror(vlookup(C1971,'Master data'!$A$1:$C$29,2,0),"--")</f>
        <v>--</v>
      </c>
    </row>
    <row r="1972" ht="21.0" customHeight="1">
      <c r="A1972" s="165"/>
      <c r="B1972" s="172"/>
      <c r="C1972" s="167"/>
      <c r="D1972" s="168"/>
      <c r="E1972" s="258" t="str">
        <f>iferror(vlookup(C1972,'Master data'!$A$1:$C$29,3,0),"--")</f>
        <v>--</v>
      </c>
      <c r="F1972" s="258" t="str">
        <f>iferror(vlookup(C1972,'Master data'!$A$1:$C$29,2,0),"--")</f>
        <v>--</v>
      </c>
    </row>
    <row r="1973" ht="21.0" customHeight="1">
      <c r="A1973" s="165"/>
      <c r="B1973" s="172"/>
      <c r="C1973" s="167"/>
      <c r="D1973" s="168"/>
      <c r="E1973" s="258" t="str">
        <f>iferror(vlookup(C1973,'Master data'!$A$1:$C$29,3,0),"--")</f>
        <v>--</v>
      </c>
      <c r="F1973" s="258" t="str">
        <f>iferror(vlookup(C1973,'Master data'!$A$1:$C$29,2,0),"--")</f>
        <v>--</v>
      </c>
    </row>
    <row r="1974" ht="21.0" customHeight="1">
      <c r="A1974" s="165"/>
      <c r="B1974" s="172"/>
      <c r="C1974" s="167"/>
      <c r="D1974" s="168"/>
      <c r="E1974" s="258" t="str">
        <f>iferror(vlookup(C1974,'Master data'!$A$1:$C$29,3,0),"--")</f>
        <v>--</v>
      </c>
      <c r="F1974" s="258" t="str">
        <f>iferror(vlookup(C1974,'Master data'!$A$1:$C$29,2,0),"--")</f>
        <v>--</v>
      </c>
    </row>
    <row r="1975" ht="21.0" customHeight="1">
      <c r="A1975" s="165"/>
      <c r="B1975" s="172"/>
      <c r="C1975" s="167"/>
      <c r="D1975" s="168"/>
      <c r="E1975" s="258" t="str">
        <f>iferror(vlookup(C1975,'Master data'!$A$1:$C$29,3,0),"--")</f>
        <v>--</v>
      </c>
      <c r="F1975" s="258" t="str">
        <f>iferror(vlookup(C1975,'Master data'!$A$1:$C$29,2,0),"--")</f>
        <v>--</v>
      </c>
    </row>
    <row r="1976" ht="21.0" customHeight="1">
      <c r="A1976" s="165"/>
      <c r="B1976" s="172"/>
      <c r="C1976" s="167"/>
      <c r="D1976" s="168"/>
      <c r="E1976" s="258" t="str">
        <f>iferror(vlookup(C1976,'Master data'!$A$1:$C$29,3,0),"--")</f>
        <v>--</v>
      </c>
      <c r="F1976" s="258" t="str">
        <f>iferror(vlookup(C1976,'Master data'!$A$1:$C$29,2,0),"--")</f>
        <v>--</v>
      </c>
    </row>
    <row r="1977" ht="21.0" customHeight="1">
      <c r="A1977" s="165"/>
      <c r="B1977" s="172"/>
      <c r="C1977" s="167"/>
      <c r="D1977" s="168"/>
      <c r="E1977" s="258" t="str">
        <f>iferror(vlookup(C1977,'Master data'!$A$1:$C$29,3,0),"--")</f>
        <v>--</v>
      </c>
      <c r="F1977" s="258" t="str">
        <f>iferror(vlookup(C1977,'Master data'!$A$1:$C$29,2,0),"--")</f>
        <v>--</v>
      </c>
    </row>
    <row r="1978" ht="21.0" customHeight="1">
      <c r="A1978" s="165"/>
      <c r="B1978" s="172"/>
      <c r="C1978" s="167"/>
      <c r="D1978" s="168"/>
      <c r="E1978" s="258" t="str">
        <f>iferror(vlookup(C1978,'Master data'!$A$1:$C$29,3,0),"--")</f>
        <v>--</v>
      </c>
      <c r="F1978" s="258" t="str">
        <f>iferror(vlookup(C1978,'Master data'!$A$1:$C$29,2,0),"--")</f>
        <v>--</v>
      </c>
    </row>
    <row r="1979" ht="21.0" customHeight="1">
      <c r="A1979" s="165"/>
      <c r="B1979" s="172"/>
      <c r="C1979" s="167"/>
      <c r="D1979" s="168"/>
      <c r="E1979" s="258" t="str">
        <f>iferror(vlookup(C1979,'Master data'!$A$1:$C$29,3,0),"--")</f>
        <v>--</v>
      </c>
      <c r="F1979" s="258" t="str">
        <f>iferror(vlookup(C1979,'Master data'!$A$1:$C$29,2,0),"--")</f>
        <v>--</v>
      </c>
    </row>
    <row r="1980" ht="21.0" customHeight="1">
      <c r="A1980" s="165"/>
      <c r="B1980" s="172"/>
      <c r="C1980" s="167"/>
      <c r="D1980" s="168"/>
      <c r="E1980" s="258" t="str">
        <f>iferror(vlookup(C1980,'Master data'!$A$1:$C$29,3,0),"--")</f>
        <v>--</v>
      </c>
      <c r="F1980" s="258" t="str">
        <f>iferror(vlookup(C1980,'Master data'!$A$1:$C$29,2,0),"--")</f>
        <v>--</v>
      </c>
    </row>
    <row r="1981" ht="21.0" customHeight="1">
      <c r="A1981" s="165"/>
      <c r="B1981" s="172"/>
      <c r="C1981" s="167"/>
      <c r="D1981" s="168"/>
      <c r="E1981" s="258" t="str">
        <f>iferror(vlookup(C1981,'Master data'!$A$1:$C$29,3,0),"--")</f>
        <v>--</v>
      </c>
      <c r="F1981" s="258" t="str">
        <f>iferror(vlookup(C1981,'Master data'!$A$1:$C$29,2,0),"--")</f>
        <v>--</v>
      </c>
    </row>
    <row r="1982" ht="21.0" customHeight="1">
      <c r="A1982" s="165"/>
      <c r="B1982" s="172"/>
      <c r="C1982" s="167"/>
      <c r="D1982" s="168"/>
      <c r="E1982" s="258" t="str">
        <f>iferror(vlookup(C1982,'Master data'!$A$1:$C$29,3,0),"--")</f>
        <v>--</v>
      </c>
      <c r="F1982" s="258" t="str">
        <f>iferror(vlookup(C1982,'Master data'!$A$1:$C$29,2,0),"--")</f>
        <v>--</v>
      </c>
    </row>
    <row r="1983" ht="21.0" customHeight="1">
      <c r="A1983" s="165"/>
      <c r="B1983" s="172"/>
      <c r="C1983" s="167"/>
      <c r="D1983" s="168"/>
      <c r="E1983" s="258" t="str">
        <f>iferror(vlookup(C1983,'Master data'!$A$1:$C$29,3,0),"--")</f>
        <v>--</v>
      </c>
      <c r="F1983" s="258" t="str">
        <f>iferror(vlookup(C1983,'Master data'!$A$1:$C$29,2,0),"--")</f>
        <v>--</v>
      </c>
    </row>
    <row r="1984" ht="21.0" customHeight="1">
      <c r="A1984" s="165"/>
      <c r="B1984" s="172"/>
      <c r="C1984" s="167"/>
      <c r="D1984" s="168"/>
      <c r="E1984" s="258" t="str">
        <f>iferror(vlookup(C1984,'Master data'!$A$1:$C$29,3,0),"--")</f>
        <v>--</v>
      </c>
      <c r="F1984" s="258" t="str">
        <f>iferror(vlookup(C1984,'Master data'!$A$1:$C$29,2,0),"--")</f>
        <v>--</v>
      </c>
    </row>
    <row r="1985" ht="21.0" customHeight="1">
      <c r="A1985" s="165"/>
      <c r="B1985" s="172"/>
      <c r="C1985" s="167"/>
      <c r="D1985" s="168"/>
      <c r="E1985" s="258" t="str">
        <f>iferror(vlookup(C1985,'Master data'!$A$1:$C$29,3,0),"--")</f>
        <v>--</v>
      </c>
      <c r="F1985" s="258" t="str">
        <f>iferror(vlookup(C1985,'Master data'!$A$1:$C$29,2,0),"--")</f>
        <v>--</v>
      </c>
    </row>
    <row r="1986" ht="21.0" customHeight="1">
      <c r="A1986" s="165"/>
      <c r="B1986" s="172"/>
      <c r="C1986" s="167"/>
      <c r="D1986" s="168"/>
      <c r="E1986" s="258" t="str">
        <f>iferror(vlookup(C1986,'Master data'!$A$1:$C$29,3,0),"--")</f>
        <v>--</v>
      </c>
      <c r="F1986" s="258" t="str">
        <f>iferror(vlookup(C1986,'Master data'!$A$1:$C$29,2,0),"--")</f>
        <v>--</v>
      </c>
    </row>
    <row r="1987" ht="21.0" customHeight="1">
      <c r="A1987" s="165"/>
      <c r="B1987" s="172"/>
      <c r="C1987" s="167"/>
      <c r="D1987" s="168"/>
      <c r="E1987" s="258" t="str">
        <f>iferror(vlookup(C1987,'Master data'!$A$1:$C$29,3,0),"--")</f>
        <v>--</v>
      </c>
      <c r="F1987" s="258" t="str">
        <f>iferror(vlookup(C1987,'Master data'!$A$1:$C$29,2,0),"--")</f>
        <v>--</v>
      </c>
    </row>
    <row r="1988" ht="21.0" customHeight="1">
      <c r="A1988" s="165"/>
      <c r="B1988" s="172"/>
      <c r="C1988" s="167"/>
      <c r="D1988" s="168"/>
      <c r="E1988" s="258" t="str">
        <f>iferror(vlookup(C1988,'Master data'!$A$1:$C$29,3,0),"--")</f>
        <v>--</v>
      </c>
      <c r="F1988" s="258" t="str">
        <f>iferror(vlookup(C1988,'Master data'!$A$1:$C$29,2,0),"--")</f>
        <v>--</v>
      </c>
    </row>
    <row r="1989" ht="21.0" customHeight="1">
      <c r="A1989" s="165"/>
      <c r="B1989" s="172"/>
      <c r="C1989" s="167"/>
      <c r="D1989" s="168"/>
      <c r="E1989" s="258" t="str">
        <f>iferror(vlookup(C1989,'Master data'!$A$1:$C$29,3,0),"--")</f>
        <v>--</v>
      </c>
      <c r="F1989" s="258" t="str">
        <f>iferror(vlookup(C1989,'Master data'!$A$1:$C$29,2,0),"--")</f>
        <v>--</v>
      </c>
    </row>
    <row r="1990" ht="21.0" customHeight="1">
      <c r="A1990" s="165"/>
      <c r="B1990" s="172"/>
      <c r="C1990" s="167"/>
      <c r="D1990" s="168"/>
      <c r="E1990" s="258" t="str">
        <f>iferror(vlookup(C1990,'Master data'!$A$1:$C$29,3,0),"--")</f>
        <v>--</v>
      </c>
      <c r="F1990" s="258" t="str">
        <f>iferror(vlookup(C1990,'Master data'!$A$1:$C$29,2,0),"--")</f>
        <v>--</v>
      </c>
    </row>
    <row r="1991" ht="21.0" customHeight="1">
      <c r="A1991" s="165"/>
      <c r="B1991" s="172"/>
      <c r="C1991" s="167"/>
      <c r="D1991" s="168"/>
      <c r="E1991" s="258" t="str">
        <f>iferror(vlookup(C1991,'Master data'!$A$1:$C$29,3,0),"--")</f>
        <v>--</v>
      </c>
      <c r="F1991" s="258" t="str">
        <f>iferror(vlookup(C1991,'Master data'!$A$1:$C$29,2,0),"--")</f>
        <v>--</v>
      </c>
    </row>
    <row r="1992" ht="21.0" customHeight="1">
      <c r="A1992" s="165"/>
      <c r="B1992" s="172"/>
      <c r="C1992" s="167"/>
      <c r="D1992" s="168"/>
      <c r="E1992" s="258" t="str">
        <f>iferror(vlookup(C1992,'Master data'!$A$1:$C$29,3,0),"--")</f>
        <v>--</v>
      </c>
      <c r="F1992" s="258" t="str">
        <f>iferror(vlookup(C1992,'Master data'!$A$1:$C$29,2,0),"--")</f>
        <v>--</v>
      </c>
    </row>
    <row r="1993" ht="21.0" customHeight="1">
      <c r="A1993" s="165"/>
      <c r="B1993" s="172"/>
      <c r="C1993" s="167"/>
      <c r="D1993" s="168"/>
      <c r="E1993" s="258" t="str">
        <f>iferror(vlookup(C1993,'Master data'!$A$1:$C$29,3,0),"--")</f>
        <v>--</v>
      </c>
      <c r="F1993" s="258" t="str">
        <f>iferror(vlookup(C1993,'Master data'!$A$1:$C$29,2,0),"--")</f>
        <v>--</v>
      </c>
    </row>
    <row r="1994" ht="21.0" customHeight="1">
      <c r="A1994" s="165"/>
      <c r="B1994" s="172"/>
      <c r="C1994" s="167"/>
      <c r="D1994" s="168"/>
      <c r="E1994" s="258" t="str">
        <f>iferror(vlookup(C1994,'Master data'!$A$1:$C$29,3,0),"--")</f>
        <v>--</v>
      </c>
      <c r="F1994" s="258" t="str">
        <f>iferror(vlookup(C1994,'Master data'!$A$1:$C$29,2,0),"--")</f>
        <v>--</v>
      </c>
    </row>
    <row r="1995" ht="21.0" customHeight="1">
      <c r="A1995" s="165"/>
      <c r="B1995" s="172"/>
      <c r="C1995" s="167"/>
      <c r="D1995" s="168"/>
      <c r="E1995" s="258" t="str">
        <f>iferror(vlookup(C1995,'Master data'!$A$1:$C$29,3,0),"--")</f>
        <v>--</v>
      </c>
      <c r="F1995" s="258" t="str">
        <f>iferror(vlookup(C1995,'Master data'!$A$1:$C$29,2,0),"--")</f>
        <v>--</v>
      </c>
    </row>
    <row r="1996" ht="21.0" customHeight="1">
      <c r="A1996" s="165"/>
      <c r="B1996" s="172"/>
      <c r="C1996" s="167"/>
      <c r="D1996" s="168"/>
      <c r="E1996" s="258" t="str">
        <f>iferror(vlookup(C1996,'Master data'!$A$1:$C$29,3,0),"--")</f>
        <v>--</v>
      </c>
      <c r="F1996" s="258" t="str">
        <f>iferror(vlookup(C1996,'Master data'!$A$1:$C$29,2,0),"--")</f>
        <v>--</v>
      </c>
    </row>
    <row r="1997" ht="21.0" customHeight="1">
      <c r="A1997" s="165"/>
      <c r="B1997" s="172"/>
      <c r="C1997" s="167"/>
      <c r="D1997" s="168"/>
      <c r="E1997" s="258" t="str">
        <f>iferror(vlookup(C1997,'Master data'!$A$1:$C$29,3,0),"--")</f>
        <v>--</v>
      </c>
      <c r="F1997" s="258" t="str">
        <f>iferror(vlookup(C1997,'Master data'!$A$1:$C$29,2,0),"--")</f>
        <v>--</v>
      </c>
    </row>
    <row r="1998" ht="21.0" customHeight="1">
      <c r="A1998" s="165"/>
      <c r="B1998" s="172"/>
      <c r="C1998" s="167"/>
      <c r="D1998" s="168"/>
      <c r="E1998" s="258" t="str">
        <f>iferror(vlookup(C1998,'Master data'!$A$1:$C$29,3,0),"--")</f>
        <v>--</v>
      </c>
      <c r="F1998" s="258" t="str">
        <f>iferror(vlookup(C1998,'Master data'!$A$1:$C$29,2,0),"--")</f>
        <v>--</v>
      </c>
    </row>
    <row r="1999" ht="21.0" customHeight="1">
      <c r="A1999" s="165"/>
      <c r="B1999" s="172"/>
      <c r="C1999" s="167"/>
      <c r="D1999" s="168"/>
      <c r="E1999" s="258" t="str">
        <f>iferror(vlookup(C1999,'Master data'!$A$1:$C$29,3,0),"--")</f>
        <v>--</v>
      </c>
      <c r="F1999" s="258" t="str">
        <f>iferror(vlookup(C1999,'Master data'!$A$1:$C$29,2,0),"--")</f>
        <v>--</v>
      </c>
    </row>
    <row r="2000" ht="21.0" customHeight="1">
      <c r="A2000" s="165"/>
      <c r="B2000" s="172"/>
      <c r="C2000" s="167"/>
      <c r="D2000" s="168"/>
      <c r="E2000" s="258" t="str">
        <f>iferror(vlookup(C2000,'Master data'!$A$1:$C$29,3,0),"--")</f>
        <v>--</v>
      </c>
      <c r="F2000" s="258" t="str">
        <f>iferror(vlookup(C2000,'Master data'!$A$1:$C$29,2,0),"--")</f>
        <v>--</v>
      </c>
    </row>
    <row r="2001" ht="21.0" customHeight="1">
      <c r="A2001" s="165"/>
      <c r="B2001" s="172"/>
      <c r="C2001" s="167"/>
      <c r="D2001" s="168"/>
      <c r="E2001" s="258" t="str">
        <f>iferror(vlookup(C2001,'Master data'!$A$1:$C$29,3,0),"--")</f>
        <v>--</v>
      </c>
      <c r="F2001" s="258" t="str">
        <f>iferror(vlookup(C2001,'Master data'!$A$1:$C$29,2,0),"--")</f>
        <v>--</v>
      </c>
    </row>
    <row r="2002" ht="21.0" customHeight="1">
      <c r="A2002" s="165"/>
      <c r="B2002" s="172"/>
      <c r="C2002" s="167"/>
      <c r="D2002" s="168"/>
      <c r="E2002" s="258" t="str">
        <f>iferror(vlookup(C2002,'Master data'!$A$1:$C$29,3,0),"--")</f>
        <v>--</v>
      </c>
      <c r="F2002" s="258" t="str">
        <f>iferror(vlookup(C2002,'Master data'!$A$1:$C$29,2,0),"--")</f>
        <v>--</v>
      </c>
    </row>
    <row r="2003" ht="21.0" customHeight="1">
      <c r="A2003" s="165"/>
      <c r="B2003" s="172"/>
      <c r="C2003" s="167"/>
      <c r="D2003" s="168"/>
      <c r="E2003" s="258" t="str">
        <f>iferror(vlookup(C2003,'Master data'!$A$1:$C$29,3,0),"--")</f>
        <v>--</v>
      </c>
      <c r="F2003" s="258" t="str">
        <f>iferror(vlookup(C2003,'Master data'!$A$1:$C$29,2,0),"--")</f>
        <v>--</v>
      </c>
    </row>
    <row r="2004" ht="21.0" customHeight="1">
      <c r="A2004" s="165"/>
      <c r="B2004" s="172"/>
      <c r="C2004" s="167"/>
      <c r="D2004" s="168"/>
      <c r="E2004" s="258" t="str">
        <f>iferror(vlookup(C2004,'Master data'!$A$1:$C$29,3,0),"--")</f>
        <v>--</v>
      </c>
      <c r="F2004" s="258" t="str">
        <f>iferror(vlookup(C2004,'Master data'!$A$1:$C$29,2,0),"--")</f>
        <v>--</v>
      </c>
    </row>
    <row r="2005" ht="21.0" customHeight="1">
      <c r="A2005" s="165"/>
      <c r="B2005" s="172"/>
      <c r="C2005" s="167"/>
      <c r="D2005" s="168"/>
      <c r="E2005" s="258" t="str">
        <f>iferror(vlookup(C2005,'Master data'!$A$1:$C$29,3,0),"--")</f>
        <v>--</v>
      </c>
      <c r="F2005" s="258" t="str">
        <f>iferror(vlookup(C2005,'Master data'!$A$1:$C$29,2,0),"--")</f>
        <v>--</v>
      </c>
    </row>
    <row r="2006" ht="21.0" customHeight="1">
      <c r="A2006" s="165"/>
      <c r="B2006" s="172"/>
      <c r="C2006" s="167"/>
      <c r="D2006" s="168"/>
      <c r="E2006" s="258" t="str">
        <f>iferror(vlookup(C2006,'Master data'!$A$1:$C$29,3,0),"--")</f>
        <v>--</v>
      </c>
      <c r="F2006" s="258" t="str">
        <f>iferror(vlookup(C2006,'Master data'!$A$1:$C$29,2,0),"--")</f>
        <v>--</v>
      </c>
    </row>
    <row r="2007" ht="21.0" customHeight="1">
      <c r="A2007" s="165"/>
      <c r="B2007" s="172"/>
      <c r="C2007" s="167"/>
      <c r="D2007" s="168"/>
      <c r="E2007" s="258" t="str">
        <f>iferror(vlookup(C2007,'Master data'!$A$1:$C$29,3,0),"--")</f>
        <v>--</v>
      </c>
      <c r="F2007" s="258" t="str">
        <f>iferror(vlookup(C2007,'Master data'!$A$1:$C$29,2,0),"--")</f>
        <v>--</v>
      </c>
    </row>
    <row r="2008" ht="21.0" customHeight="1">
      <c r="A2008" s="165"/>
      <c r="B2008" s="172"/>
      <c r="C2008" s="167"/>
      <c r="D2008" s="168"/>
      <c r="E2008" s="258" t="str">
        <f>iferror(vlookup(C2008,'Master data'!$A$1:$C$29,3,0),"--")</f>
        <v>--</v>
      </c>
      <c r="F2008" s="258" t="str">
        <f>iferror(vlookup(C2008,'Master data'!$A$1:$C$29,2,0),"--")</f>
        <v>--</v>
      </c>
    </row>
    <row r="2009" ht="21.0" customHeight="1">
      <c r="A2009" s="165"/>
      <c r="B2009" s="172"/>
      <c r="C2009" s="167"/>
      <c r="D2009" s="168"/>
      <c r="E2009" s="258" t="str">
        <f>iferror(vlookup(C2009,'Master data'!$A$1:$C$29,3,0),"--")</f>
        <v>--</v>
      </c>
      <c r="F2009" s="258" t="str">
        <f>iferror(vlookup(C2009,'Master data'!$A$1:$C$29,2,0),"--")</f>
        <v>--</v>
      </c>
    </row>
    <row r="2010" ht="21.0" customHeight="1">
      <c r="A2010" s="165"/>
      <c r="B2010" s="172"/>
      <c r="C2010" s="167"/>
      <c r="D2010" s="168"/>
      <c r="E2010" s="258" t="str">
        <f>iferror(vlookup(C2010,'Master data'!$A$1:$C$29,3,0),"--")</f>
        <v>--</v>
      </c>
      <c r="F2010" s="258" t="str">
        <f>iferror(vlookup(C2010,'Master data'!$A$1:$C$29,2,0),"--")</f>
        <v>--</v>
      </c>
    </row>
    <row r="2011" ht="21.0" customHeight="1">
      <c r="A2011" s="165"/>
      <c r="B2011" s="172"/>
      <c r="C2011" s="167"/>
      <c r="D2011" s="168"/>
      <c r="E2011" s="258" t="str">
        <f>iferror(vlookup(C2011,'Master data'!$A$1:$C$29,3,0),"--")</f>
        <v>--</v>
      </c>
      <c r="F2011" s="258" t="str">
        <f>iferror(vlookup(C2011,'Master data'!$A$1:$C$29,2,0),"--")</f>
        <v>--</v>
      </c>
    </row>
    <row r="2012" ht="21.0" customHeight="1">
      <c r="A2012" s="165"/>
      <c r="B2012" s="172"/>
      <c r="C2012" s="167"/>
      <c r="D2012" s="168"/>
      <c r="E2012" s="258" t="str">
        <f>iferror(vlookup(C2012,'Master data'!$A$1:$C$29,3,0),"--")</f>
        <v>--</v>
      </c>
      <c r="F2012" s="258" t="str">
        <f>iferror(vlookup(C2012,'Master data'!$A$1:$C$29,2,0),"--")</f>
        <v>--</v>
      </c>
    </row>
    <row r="2013" ht="21.0" customHeight="1">
      <c r="A2013" s="165"/>
      <c r="B2013" s="172"/>
      <c r="C2013" s="167"/>
      <c r="D2013" s="168"/>
      <c r="E2013" s="258" t="str">
        <f>iferror(vlookup(C2013,'Master data'!$A$1:$C$29,3,0),"--")</f>
        <v>--</v>
      </c>
      <c r="F2013" s="258" t="str">
        <f>iferror(vlookup(C2013,'Master data'!$A$1:$C$29,2,0),"--")</f>
        <v>--</v>
      </c>
    </row>
    <row r="2014" ht="21.0" customHeight="1">
      <c r="A2014" s="165"/>
      <c r="B2014" s="172"/>
      <c r="C2014" s="167"/>
      <c r="D2014" s="168"/>
      <c r="E2014" s="258" t="str">
        <f>iferror(vlookup(C2014,'Master data'!$A$1:$C$29,3,0),"--")</f>
        <v>--</v>
      </c>
      <c r="F2014" s="258" t="str">
        <f>iferror(vlookup(C2014,'Master data'!$A$1:$C$29,2,0),"--")</f>
        <v>--</v>
      </c>
    </row>
    <row r="2015" ht="21.0" customHeight="1">
      <c r="A2015" s="165"/>
      <c r="B2015" s="172"/>
      <c r="C2015" s="167"/>
      <c r="D2015" s="168"/>
      <c r="E2015" s="258" t="str">
        <f>iferror(vlookup(C2015,'Master data'!$A$1:$C$29,3,0),"--")</f>
        <v>--</v>
      </c>
      <c r="F2015" s="258" t="str">
        <f>iferror(vlookup(C2015,'Master data'!$A$1:$C$29,2,0),"--")</f>
        <v>--</v>
      </c>
    </row>
    <row r="2016" ht="21.0" customHeight="1">
      <c r="A2016" s="165"/>
      <c r="B2016" s="172"/>
      <c r="C2016" s="167"/>
      <c r="D2016" s="168"/>
      <c r="E2016" s="258" t="str">
        <f>iferror(vlookup(C2016,'Master data'!$A$1:$C$29,3,0),"--")</f>
        <v>--</v>
      </c>
      <c r="F2016" s="258" t="str">
        <f>iferror(vlookup(C2016,'Master data'!$A$1:$C$29,2,0),"--")</f>
        <v>--</v>
      </c>
    </row>
    <row r="2017" ht="21.0" customHeight="1">
      <c r="A2017" s="165"/>
      <c r="B2017" s="172"/>
      <c r="C2017" s="167"/>
      <c r="D2017" s="168"/>
      <c r="E2017" s="258" t="str">
        <f>iferror(vlookup(C2017,'Master data'!$A$1:$C$29,3,0),"--")</f>
        <v>--</v>
      </c>
      <c r="F2017" s="258" t="str">
        <f>iferror(vlookup(C2017,'Master data'!$A$1:$C$29,2,0),"--")</f>
        <v>--</v>
      </c>
    </row>
    <row r="2018" ht="21.0" customHeight="1">
      <c r="A2018" s="165"/>
      <c r="B2018" s="172"/>
      <c r="C2018" s="167"/>
      <c r="D2018" s="168"/>
      <c r="E2018" s="258" t="str">
        <f>iferror(vlookup(C2018,'Master data'!$A$1:$C$29,3,0),"--")</f>
        <v>--</v>
      </c>
      <c r="F2018" s="258" t="str">
        <f>iferror(vlookup(C2018,'Master data'!$A$1:$C$29,2,0),"--")</f>
        <v>--</v>
      </c>
    </row>
    <row r="2019" ht="21.0" customHeight="1">
      <c r="A2019" s="165"/>
      <c r="B2019" s="172"/>
      <c r="C2019" s="167"/>
      <c r="D2019" s="168"/>
      <c r="E2019" s="258" t="str">
        <f>iferror(vlookup(C2019,'Master data'!$A$1:$C$29,3,0),"--")</f>
        <v>--</v>
      </c>
      <c r="F2019" s="258" t="str">
        <f>iferror(vlookup(C2019,'Master data'!$A$1:$C$29,2,0),"--")</f>
        <v>--</v>
      </c>
    </row>
    <row r="2020" ht="21.0" customHeight="1">
      <c r="A2020" s="165"/>
      <c r="B2020" s="172"/>
      <c r="C2020" s="167"/>
      <c r="D2020" s="168"/>
      <c r="E2020" s="258" t="str">
        <f>iferror(vlookup(C2020,'Master data'!$A$1:$C$29,3,0),"--")</f>
        <v>--</v>
      </c>
      <c r="F2020" s="258" t="str">
        <f>iferror(vlookup(C2020,'Master data'!$A$1:$C$29,2,0),"--")</f>
        <v>--</v>
      </c>
    </row>
    <row r="2021" ht="21.0" customHeight="1">
      <c r="A2021" s="165"/>
      <c r="B2021" s="172"/>
      <c r="C2021" s="167"/>
      <c r="D2021" s="168"/>
      <c r="E2021" s="258" t="str">
        <f>iferror(vlookup(C2021,'Master data'!$A$1:$C$29,3,0),"--")</f>
        <v>--</v>
      </c>
      <c r="F2021" s="258" t="str">
        <f>iferror(vlookup(C2021,'Master data'!$A$1:$C$29,2,0),"--")</f>
        <v>--</v>
      </c>
    </row>
    <row r="2022" ht="21.0" customHeight="1">
      <c r="A2022" s="165"/>
      <c r="B2022" s="172"/>
      <c r="C2022" s="167"/>
      <c r="D2022" s="168"/>
      <c r="E2022" s="258" t="str">
        <f>iferror(vlookup(C2022,'Master data'!$A$1:$C$29,3,0),"--")</f>
        <v>--</v>
      </c>
      <c r="F2022" s="258" t="str">
        <f>iferror(vlookup(C2022,'Master data'!$A$1:$C$29,2,0),"--")</f>
        <v>--</v>
      </c>
    </row>
    <row r="2023" ht="21.0" customHeight="1">
      <c r="A2023" s="165"/>
      <c r="B2023" s="172"/>
      <c r="C2023" s="167"/>
      <c r="D2023" s="168"/>
      <c r="E2023" s="258" t="str">
        <f>iferror(vlookup(C2023,'Master data'!$A$1:$C$29,3,0),"--")</f>
        <v>--</v>
      </c>
      <c r="F2023" s="258" t="str">
        <f>iferror(vlookup(C2023,'Master data'!$A$1:$C$29,2,0),"--")</f>
        <v>--</v>
      </c>
    </row>
    <row r="2024" ht="21.0" customHeight="1">
      <c r="A2024" s="165"/>
      <c r="B2024" s="172"/>
      <c r="C2024" s="167"/>
      <c r="D2024" s="168"/>
      <c r="E2024" s="258" t="str">
        <f>iferror(vlookup(C2024,'Master data'!$A$1:$C$29,3,0),"--")</f>
        <v>--</v>
      </c>
      <c r="F2024" s="258" t="str">
        <f>iferror(vlookup(C2024,'Master data'!$A$1:$C$29,2,0),"--")</f>
        <v>--</v>
      </c>
    </row>
    <row r="2025" ht="21.0" customHeight="1">
      <c r="A2025" s="165"/>
      <c r="B2025" s="172"/>
      <c r="C2025" s="167"/>
      <c r="D2025" s="168"/>
      <c r="E2025" s="258" t="str">
        <f>iferror(vlookup(C2025,'Master data'!$A$1:$C$29,3,0),"--")</f>
        <v>--</v>
      </c>
      <c r="F2025" s="258" t="str">
        <f>iferror(vlookup(C2025,'Master data'!$A$1:$C$29,2,0),"--")</f>
        <v>--</v>
      </c>
    </row>
    <row r="2026" ht="21.0" customHeight="1">
      <c r="A2026" s="165"/>
      <c r="B2026" s="172"/>
      <c r="C2026" s="167"/>
      <c r="D2026" s="168"/>
      <c r="E2026" s="258" t="str">
        <f>iferror(vlookup(C2026,'Master data'!$A$1:$C$29,3,0),"--")</f>
        <v>--</v>
      </c>
      <c r="F2026" s="258" t="str">
        <f>iferror(vlookup(C2026,'Master data'!$A$1:$C$29,2,0),"--")</f>
        <v>--</v>
      </c>
    </row>
    <row r="2027" ht="21.0" customHeight="1">
      <c r="A2027" s="165"/>
      <c r="B2027" s="172"/>
      <c r="C2027" s="167"/>
      <c r="D2027" s="168"/>
      <c r="E2027" s="258" t="str">
        <f>iferror(vlookup(C2027,'Master data'!$A$1:$C$29,3,0),"--")</f>
        <v>--</v>
      </c>
      <c r="F2027" s="258" t="str">
        <f>iferror(vlookup(C2027,'Master data'!$A$1:$C$29,2,0),"--")</f>
        <v>--</v>
      </c>
    </row>
    <row r="2028" ht="21.0" customHeight="1">
      <c r="A2028" s="165"/>
      <c r="B2028" s="172"/>
      <c r="C2028" s="167"/>
      <c r="D2028" s="168"/>
      <c r="E2028" s="258" t="str">
        <f>iferror(vlookup(C2028,'Master data'!$A$1:$C$29,3,0),"--")</f>
        <v>--</v>
      </c>
      <c r="F2028" s="258" t="str">
        <f>iferror(vlookup(C2028,'Master data'!$A$1:$C$29,2,0),"--")</f>
        <v>--</v>
      </c>
    </row>
    <row r="2029" ht="21.0" customHeight="1">
      <c r="A2029" s="165"/>
      <c r="B2029" s="172"/>
      <c r="C2029" s="167"/>
      <c r="D2029" s="168"/>
      <c r="E2029" s="258" t="str">
        <f>iferror(vlookup(C2029,'Master data'!$A$1:$C$29,3,0),"--")</f>
        <v>--</v>
      </c>
      <c r="F2029" s="258" t="str">
        <f>iferror(vlookup(C2029,'Master data'!$A$1:$C$29,2,0),"--")</f>
        <v>--</v>
      </c>
    </row>
    <row r="2030" ht="21.0" customHeight="1">
      <c r="A2030" s="165"/>
      <c r="B2030" s="172"/>
      <c r="C2030" s="167"/>
      <c r="D2030" s="168"/>
      <c r="E2030" s="258" t="str">
        <f>iferror(vlookup(C2030,'Master data'!$A$1:$C$29,3,0),"--")</f>
        <v>--</v>
      </c>
      <c r="F2030" s="258" t="str">
        <f>iferror(vlookup(C2030,'Master data'!$A$1:$C$29,2,0),"--")</f>
        <v>--</v>
      </c>
    </row>
    <row r="2031" ht="21.0" customHeight="1">
      <c r="A2031" s="165"/>
      <c r="B2031" s="172"/>
      <c r="C2031" s="167"/>
      <c r="D2031" s="168"/>
      <c r="E2031" s="258" t="str">
        <f>iferror(vlookup(C2031,'Master data'!$A$1:$C$29,3,0),"--")</f>
        <v>--</v>
      </c>
      <c r="F2031" s="258" t="str">
        <f>iferror(vlookup(C2031,'Master data'!$A$1:$C$29,2,0),"--")</f>
        <v>--</v>
      </c>
    </row>
    <row r="2032" ht="21.0" customHeight="1">
      <c r="A2032" s="165"/>
      <c r="B2032" s="172"/>
      <c r="C2032" s="167"/>
      <c r="D2032" s="168"/>
      <c r="E2032" s="258" t="str">
        <f>iferror(vlookup(C2032,'Master data'!$A$1:$C$29,3,0),"--")</f>
        <v>--</v>
      </c>
      <c r="F2032" s="258" t="str">
        <f>iferror(vlookup(C2032,'Master data'!$A$1:$C$29,2,0),"--")</f>
        <v>--</v>
      </c>
    </row>
    <row r="2033" ht="21.0" customHeight="1">
      <c r="A2033" s="165"/>
      <c r="B2033" s="172"/>
      <c r="C2033" s="167"/>
      <c r="D2033" s="168"/>
      <c r="E2033" s="258" t="str">
        <f>iferror(vlookup(C2033,'Master data'!$A$1:$C$29,3,0),"--")</f>
        <v>--</v>
      </c>
      <c r="F2033" s="258" t="str">
        <f>iferror(vlookup(C2033,'Master data'!$A$1:$C$29,2,0),"--")</f>
        <v>--</v>
      </c>
    </row>
    <row r="2034" ht="21.0" customHeight="1">
      <c r="A2034" s="165"/>
      <c r="B2034" s="172"/>
      <c r="C2034" s="167"/>
      <c r="D2034" s="168"/>
      <c r="E2034" s="258" t="str">
        <f>iferror(vlookup(C2034,'Master data'!$A$1:$C$29,3,0),"--")</f>
        <v>--</v>
      </c>
      <c r="F2034" s="258" t="str">
        <f>iferror(vlookup(C2034,'Master data'!$A$1:$C$29,2,0),"--")</f>
        <v>--</v>
      </c>
    </row>
    <row r="2035" ht="21.0" customHeight="1">
      <c r="A2035" s="165"/>
      <c r="B2035" s="172"/>
      <c r="C2035" s="167"/>
      <c r="D2035" s="168"/>
      <c r="E2035" s="258" t="str">
        <f>iferror(vlookup(C2035,'Master data'!$A$1:$C$29,3,0),"--")</f>
        <v>--</v>
      </c>
      <c r="F2035" s="258" t="str">
        <f>iferror(vlookup(C2035,'Master data'!$A$1:$C$29,2,0),"--")</f>
        <v>--</v>
      </c>
    </row>
    <row r="2036" ht="21.0" customHeight="1">
      <c r="A2036" s="165"/>
      <c r="B2036" s="172"/>
      <c r="C2036" s="167"/>
      <c r="D2036" s="168"/>
      <c r="E2036" s="258" t="str">
        <f>iferror(vlookup(C2036,'Master data'!$A$1:$C$29,3,0),"--")</f>
        <v>--</v>
      </c>
      <c r="F2036" s="258" t="str">
        <f>iferror(vlookup(C2036,'Master data'!$A$1:$C$29,2,0),"--")</f>
        <v>--</v>
      </c>
    </row>
    <row r="2037" ht="21.0" customHeight="1">
      <c r="A2037" s="165"/>
      <c r="B2037" s="172"/>
      <c r="C2037" s="167"/>
      <c r="D2037" s="168"/>
      <c r="E2037" s="258" t="str">
        <f>iferror(vlookup(C2037,'Master data'!$A$1:$C$29,3,0),"--")</f>
        <v>--</v>
      </c>
      <c r="F2037" s="258" t="str">
        <f>iferror(vlookup(C2037,'Master data'!$A$1:$C$29,2,0),"--")</f>
        <v>--</v>
      </c>
    </row>
    <row r="2038" ht="21.0" customHeight="1">
      <c r="A2038" s="165"/>
      <c r="B2038" s="172"/>
      <c r="C2038" s="167"/>
      <c r="D2038" s="168"/>
      <c r="E2038" s="258" t="str">
        <f>iferror(vlookup(C2038,'Master data'!$A$1:$C$29,3,0),"--")</f>
        <v>--</v>
      </c>
      <c r="F2038" s="258" t="str">
        <f>iferror(vlookup(C2038,'Master data'!$A$1:$C$29,2,0),"--")</f>
        <v>--</v>
      </c>
    </row>
    <row r="2039" ht="21.0" customHeight="1">
      <c r="A2039" s="165"/>
      <c r="B2039" s="172"/>
      <c r="C2039" s="167"/>
      <c r="D2039" s="168"/>
      <c r="E2039" s="258" t="str">
        <f>iferror(vlookup(C2039,'Master data'!$A$1:$C$29,3,0),"--")</f>
        <v>--</v>
      </c>
      <c r="F2039" s="258" t="str">
        <f>iferror(vlookup(C2039,'Master data'!$A$1:$C$29,2,0),"--")</f>
        <v>--</v>
      </c>
    </row>
    <row r="2040" ht="21.0" customHeight="1">
      <c r="A2040" s="165"/>
      <c r="B2040" s="172"/>
      <c r="C2040" s="167"/>
      <c r="D2040" s="168"/>
      <c r="E2040" s="258" t="str">
        <f>iferror(vlookup(C2040,'Master data'!$A$1:$C$29,3,0),"--")</f>
        <v>--</v>
      </c>
      <c r="F2040" s="258" t="str">
        <f>iferror(vlookup(C2040,'Master data'!$A$1:$C$29,2,0),"--")</f>
        <v>--</v>
      </c>
    </row>
    <row r="2041" ht="21.0" customHeight="1">
      <c r="A2041" s="165"/>
      <c r="B2041" s="172"/>
      <c r="C2041" s="167"/>
      <c r="D2041" s="168"/>
      <c r="E2041" s="258" t="str">
        <f>iferror(vlookup(C2041,'Master data'!$A$1:$C$29,3,0),"--")</f>
        <v>--</v>
      </c>
      <c r="F2041" s="258" t="str">
        <f>iferror(vlookup(C2041,'Master data'!$A$1:$C$29,2,0),"--")</f>
        <v>--</v>
      </c>
    </row>
    <row r="2042" ht="21.0" customHeight="1">
      <c r="A2042" s="165"/>
      <c r="B2042" s="172"/>
      <c r="C2042" s="167"/>
      <c r="D2042" s="168"/>
      <c r="E2042" s="258" t="str">
        <f>iferror(vlookup(C2042,'Master data'!$A$1:$C$29,3,0),"--")</f>
        <v>--</v>
      </c>
      <c r="F2042" s="258" t="str">
        <f>iferror(vlookup(C2042,'Master data'!$A$1:$C$29,2,0),"--")</f>
        <v>--</v>
      </c>
    </row>
    <row r="2043" ht="21.0" customHeight="1">
      <c r="A2043" s="165"/>
      <c r="B2043" s="172"/>
      <c r="C2043" s="167"/>
      <c r="D2043" s="168"/>
      <c r="E2043" s="258" t="str">
        <f>iferror(vlookup(C2043,'Master data'!$A$1:$C$29,3,0),"--")</f>
        <v>--</v>
      </c>
      <c r="F2043" s="258" t="str">
        <f>iferror(vlookup(C2043,'Master data'!$A$1:$C$29,2,0),"--")</f>
        <v>--</v>
      </c>
    </row>
    <row r="2044" ht="21.0" customHeight="1">
      <c r="A2044" s="165"/>
      <c r="B2044" s="172"/>
      <c r="C2044" s="167"/>
      <c r="D2044" s="168"/>
      <c r="E2044" s="258" t="str">
        <f>iferror(vlookup(C2044,'Master data'!$A$1:$C$29,3,0),"--")</f>
        <v>--</v>
      </c>
      <c r="F2044" s="258" t="str">
        <f>iferror(vlookup(C2044,'Master data'!$A$1:$C$29,2,0),"--")</f>
        <v>--</v>
      </c>
    </row>
    <row r="2045" ht="21.0" customHeight="1">
      <c r="A2045" s="165"/>
      <c r="B2045" s="172"/>
      <c r="C2045" s="167"/>
      <c r="D2045" s="168"/>
      <c r="E2045" s="258" t="str">
        <f>iferror(vlookup(C2045,'Master data'!$A$1:$C$29,3,0),"--")</f>
        <v>--</v>
      </c>
      <c r="F2045" s="258" t="str">
        <f>iferror(vlookup(C2045,'Master data'!$A$1:$C$29,2,0),"--")</f>
        <v>--</v>
      </c>
    </row>
    <row r="2046" ht="21.0" customHeight="1">
      <c r="A2046" s="165"/>
      <c r="B2046" s="172"/>
      <c r="C2046" s="167"/>
      <c r="D2046" s="168"/>
      <c r="E2046" s="258" t="str">
        <f>iferror(vlookup(C2046,'Master data'!$A$1:$C$29,3,0),"--")</f>
        <v>--</v>
      </c>
      <c r="F2046" s="258" t="str">
        <f>iferror(vlookup(C2046,'Master data'!$A$1:$C$29,2,0),"--")</f>
        <v>--</v>
      </c>
    </row>
    <row r="2047" ht="21.0" customHeight="1">
      <c r="A2047" s="165"/>
      <c r="B2047" s="172"/>
      <c r="C2047" s="167"/>
      <c r="D2047" s="168"/>
      <c r="E2047" s="258" t="str">
        <f>iferror(vlookup(C2047,'Master data'!$A$1:$C$29,3,0),"--")</f>
        <v>--</v>
      </c>
      <c r="F2047" s="258" t="str">
        <f>iferror(vlookup(C2047,'Master data'!$A$1:$C$29,2,0),"--")</f>
        <v>--</v>
      </c>
    </row>
    <row r="2048" ht="21.0" customHeight="1">
      <c r="A2048" s="165"/>
      <c r="B2048" s="172"/>
      <c r="C2048" s="167"/>
      <c r="D2048" s="168"/>
      <c r="E2048" s="258" t="str">
        <f>iferror(vlookup(C2048,'Master data'!$A$1:$C$29,3,0),"--")</f>
        <v>--</v>
      </c>
      <c r="F2048" s="258" t="str">
        <f>iferror(vlookup(C2048,'Master data'!$A$1:$C$29,2,0),"--")</f>
        <v>--</v>
      </c>
    </row>
    <row r="2049" ht="21.0" customHeight="1">
      <c r="A2049" s="165"/>
      <c r="B2049" s="172"/>
      <c r="C2049" s="167"/>
      <c r="D2049" s="168"/>
      <c r="E2049" s="258" t="str">
        <f>iferror(vlookup(C2049,'Master data'!$A$1:$C$29,3,0),"--")</f>
        <v>--</v>
      </c>
      <c r="F2049" s="258" t="str">
        <f>iferror(vlookup(C2049,'Master data'!$A$1:$C$29,2,0),"--")</f>
        <v>--</v>
      </c>
    </row>
    <row r="2050" ht="21.0" customHeight="1">
      <c r="A2050" s="165"/>
      <c r="B2050" s="172"/>
      <c r="C2050" s="167"/>
      <c r="D2050" s="168"/>
      <c r="E2050" s="258" t="str">
        <f>iferror(vlookup(C2050,'Master data'!$A$1:$C$29,3,0),"--")</f>
        <v>--</v>
      </c>
      <c r="F2050" s="258" t="str">
        <f>iferror(vlookup(C2050,'Master data'!$A$1:$C$29,2,0),"--")</f>
        <v>--</v>
      </c>
    </row>
    <row r="2051" ht="21.0" customHeight="1">
      <c r="A2051" s="165"/>
      <c r="B2051" s="172"/>
      <c r="C2051" s="167"/>
      <c r="D2051" s="168"/>
      <c r="E2051" s="258" t="str">
        <f>iferror(vlookup(C2051,'Master data'!$A$1:$C$29,3,0),"--")</f>
        <v>--</v>
      </c>
      <c r="F2051" s="258" t="str">
        <f>iferror(vlookup(C2051,'Master data'!$A$1:$C$29,2,0),"--")</f>
        <v>--</v>
      </c>
    </row>
    <row r="2052" ht="21.0" customHeight="1">
      <c r="A2052" s="165"/>
      <c r="B2052" s="172"/>
      <c r="C2052" s="167"/>
      <c r="D2052" s="168"/>
      <c r="E2052" s="258" t="str">
        <f>iferror(vlookup(C2052,'Master data'!$A$1:$C$29,3,0),"--")</f>
        <v>--</v>
      </c>
      <c r="F2052" s="258" t="str">
        <f>iferror(vlookup(C2052,'Master data'!$A$1:$C$29,2,0),"--")</f>
        <v>--</v>
      </c>
    </row>
    <row r="2053" ht="21.0" customHeight="1">
      <c r="A2053" s="165"/>
      <c r="B2053" s="172"/>
      <c r="C2053" s="167"/>
      <c r="D2053" s="168"/>
      <c r="E2053" s="258" t="str">
        <f>iferror(vlookup(C2053,'Master data'!$A$1:$C$29,3,0),"--")</f>
        <v>--</v>
      </c>
      <c r="F2053" s="258" t="str">
        <f>iferror(vlookup(C2053,'Master data'!$A$1:$C$29,2,0),"--")</f>
        <v>--</v>
      </c>
    </row>
    <row r="2054" ht="21.0" customHeight="1">
      <c r="A2054" s="165"/>
      <c r="B2054" s="172"/>
      <c r="C2054" s="167"/>
      <c r="D2054" s="168"/>
      <c r="E2054" s="258" t="str">
        <f>iferror(vlookup(C2054,'Master data'!$A$1:$C$29,3,0),"--")</f>
        <v>--</v>
      </c>
      <c r="F2054" s="258" t="str">
        <f>iferror(vlookup(C2054,'Master data'!$A$1:$C$29,2,0),"--")</f>
        <v>--</v>
      </c>
    </row>
    <row r="2055" ht="21.0" customHeight="1">
      <c r="A2055" s="165"/>
      <c r="B2055" s="172"/>
      <c r="C2055" s="167"/>
      <c r="D2055" s="168"/>
      <c r="E2055" s="258" t="str">
        <f>iferror(vlookup(C2055,'Master data'!$A$1:$C$29,3,0),"--")</f>
        <v>--</v>
      </c>
      <c r="F2055" s="258" t="str">
        <f>iferror(vlookup(C2055,'Master data'!$A$1:$C$29,2,0),"--")</f>
        <v>--</v>
      </c>
    </row>
    <row r="2056" ht="21.0" customHeight="1">
      <c r="A2056" s="165"/>
      <c r="B2056" s="172"/>
      <c r="C2056" s="167"/>
      <c r="D2056" s="168"/>
      <c r="E2056" s="258" t="str">
        <f>iferror(vlookup(C2056,'Master data'!$A$1:$C$29,3,0),"--")</f>
        <v>--</v>
      </c>
      <c r="F2056" s="258" t="str">
        <f>iferror(vlookup(C2056,'Master data'!$A$1:$C$29,2,0),"--")</f>
        <v>--</v>
      </c>
    </row>
    <row r="2057" ht="21.0" customHeight="1">
      <c r="A2057" s="165"/>
      <c r="B2057" s="172"/>
      <c r="C2057" s="167"/>
      <c r="D2057" s="168"/>
      <c r="E2057" s="258" t="str">
        <f>iferror(vlookup(C2057,'Master data'!$A$1:$C$29,3,0),"--")</f>
        <v>--</v>
      </c>
      <c r="F2057" s="258" t="str">
        <f>iferror(vlookup(C2057,'Master data'!$A$1:$C$29,2,0),"--")</f>
        <v>--</v>
      </c>
    </row>
    <row r="2058" ht="21.0" customHeight="1">
      <c r="A2058" s="165"/>
      <c r="B2058" s="172"/>
      <c r="C2058" s="167"/>
      <c r="D2058" s="168"/>
      <c r="E2058" s="258" t="str">
        <f>iferror(vlookup(C2058,'Master data'!$A$1:$C$29,3,0),"--")</f>
        <v>--</v>
      </c>
      <c r="F2058" s="258" t="str">
        <f>iferror(vlookup(C2058,'Master data'!$A$1:$C$29,2,0),"--")</f>
        <v>--</v>
      </c>
    </row>
    <row r="2059" ht="21.0" customHeight="1">
      <c r="A2059" s="165"/>
      <c r="B2059" s="172"/>
      <c r="C2059" s="167"/>
      <c r="D2059" s="168"/>
      <c r="E2059" s="258" t="str">
        <f>iferror(vlookup(C2059,'Master data'!$A$1:$C$29,3,0),"--")</f>
        <v>--</v>
      </c>
      <c r="F2059" s="258" t="str">
        <f>iferror(vlookup(C2059,'Master data'!$A$1:$C$29,2,0),"--")</f>
        <v>--</v>
      </c>
    </row>
    <row r="2060" ht="21.0" customHeight="1">
      <c r="A2060" s="165"/>
      <c r="B2060" s="172"/>
      <c r="C2060" s="167"/>
      <c r="D2060" s="168"/>
      <c r="E2060" s="258" t="str">
        <f>iferror(vlookup(C2060,'Master data'!$A$1:$C$29,3,0),"--")</f>
        <v>--</v>
      </c>
      <c r="F2060" s="258" t="str">
        <f>iferror(vlookup(C2060,'Master data'!$A$1:$C$29,2,0),"--")</f>
        <v>--</v>
      </c>
    </row>
    <row r="2061" ht="21.0" customHeight="1">
      <c r="A2061" s="165"/>
      <c r="B2061" s="172"/>
      <c r="C2061" s="167"/>
      <c r="D2061" s="168"/>
      <c r="E2061" s="258" t="str">
        <f>iferror(vlookup(C2061,'Master data'!$A$1:$C$29,3,0),"--")</f>
        <v>--</v>
      </c>
      <c r="F2061" s="258" t="str">
        <f>iferror(vlookup(C2061,'Master data'!$A$1:$C$29,2,0),"--")</f>
        <v>--</v>
      </c>
    </row>
    <row r="2062" ht="21.0" customHeight="1">
      <c r="A2062" s="165"/>
      <c r="B2062" s="172"/>
      <c r="C2062" s="167"/>
      <c r="D2062" s="168"/>
      <c r="E2062" s="258" t="str">
        <f>iferror(vlookup(C2062,'Master data'!$A$1:$C$29,3,0),"--")</f>
        <v>--</v>
      </c>
      <c r="F2062" s="258" t="str">
        <f>iferror(vlookup(C2062,'Master data'!$A$1:$C$29,2,0),"--")</f>
        <v>--</v>
      </c>
    </row>
    <row r="2063" ht="21.0" customHeight="1">
      <c r="A2063" s="165"/>
      <c r="B2063" s="172"/>
      <c r="C2063" s="167"/>
      <c r="D2063" s="168"/>
      <c r="E2063" s="258" t="str">
        <f>iferror(vlookup(C2063,'Master data'!$A$1:$C$29,3,0),"--")</f>
        <v>--</v>
      </c>
      <c r="F2063" s="258" t="str">
        <f>iferror(vlookup(C2063,'Master data'!$A$1:$C$29,2,0),"--")</f>
        <v>--</v>
      </c>
    </row>
    <row r="2064" ht="21.0" customHeight="1">
      <c r="A2064" s="165"/>
      <c r="B2064" s="172"/>
      <c r="C2064" s="167"/>
      <c r="D2064" s="168"/>
      <c r="E2064" s="258" t="str">
        <f>iferror(vlookup(C2064,'Master data'!$A$1:$C$29,3,0),"--")</f>
        <v>--</v>
      </c>
      <c r="F2064" s="258" t="str">
        <f>iferror(vlookup(C2064,'Master data'!$A$1:$C$29,2,0),"--")</f>
        <v>--</v>
      </c>
    </row>
    <row r="2065" ht="21.0" customHeight="1">
      <c r="A2065" s="165"/>
      <c r="B2065" s="172"/>
      <c r="C2065" s="167"/>
      <c r="D2065" s="168"/>
      <c r="E2065" s="258" t="str">
        <f>iferror(vlookup(C2065,'Master data'!$A$1:$C$29,3,0),"--")</f>
        <v>--</v>
      </c>
      <c r="F2065" s="258" t="str">
        <f>iferror(vlookup(C2065,'Master data'!$A$1:$C$29,2,0),"--")</f>
        <v>--</v>
      </c>
    </row>
    <row r="2066" ht="21.0" customHeight="1">
      <c r="A2066" s="165"/>
      <c r="B2066" s="172"/>
      <c r="C2066" s="167"/>
      <c r="D2066" s="168"/>
      <c r="E2066" s="258" t="str">
        <f>iferror(vlookup(C2066,'Master data'!$A$1:$C$29,3,0),"--")</f>
        <v>--</v>
      </c>
      <c r="F2066" s="258" t="str">
        <f>iferror(vlookup(C2066,'Master data'!$A$1:$C$29,2,0),"--")</f>
        <v>--</v>
      </c>
    </row>
    <row r="2067" ht="21.0" customHeight="1">
      <c r="A2067" s="165"/>
      <c r="B2067" s="172"/>
      <c r="C2067" s="167"/>
      <c r="D2067" s="168"/>
      <c r="E2067" s="258" t="str">
        <f>iferror(vlookup(C2067,'Master data'!$A$1:$C$29,3,0),"--")</f>
        <v>--</v>
      </c>
      <c r="F2067" s="258" t="str">
        <f>iferror(vlookup(C2067,'Master data'!$A$1:$C$29,2,0),"--")</f>
        <v>--</v>
      </c>
    </row>
    <row r="2068" ht="21.0" customHeight="1">
      <c r="A2068" s="165"/>
      <c r="B2068" s="172"/>
      <c r="C2068" s="167"/>
      <c r="D2068" s="168"/>
      <c r="E2068" s="258" t="str">
        <f>iferror(vlookup(C2068,'Master data'!$A$1:$C$29,3,0),"--")</f>
        <v>--</v>
      </c>
      <c r="F2068" s="258" t="str">
        <f>iferror(vlookup(C2068,'Master data'!$A$1:$C$29,2,0),"--")</f>
        <v>--</v>
      </c>
    </row>
    <row r="2069" ht="21.0" customHeight="1">
      <c r="A2069" s="165"/>
      <c r="B2069" s="172"/>
      <c r="C2069" s="167"/>
      <c r="D2069" s="168"/>
      <c r="E2069" s="258" t="str">
        <f>iferror(vlookup(C2069,'Master data'!$A$1:$C$29,3,0),"--")</f>
        <v>--</v>
      </c>
      <c r="F2069" s="258" t="str">
        <f>iferror(vlookup(C2069,'Master data'!$A$1:$C$29,2,0),"--")</f>
        <v>--</v>
      </c>
    </row>
    <row r="2070" ht="21.0" customHeight="1">
      <c r="A2070" s="165"/>
      <c r="B2070" s="172"/>
      <c r="C2070" s="167"/>
      <c r="D2070" s="168"/>
      <c r="E2070" s="258" t="str">
        <f>iferror(vlookup(C2070,'Master data'!$A$1:$C$29,3,0),"--")</f>
        <v>--</v>
      </c>
      <c r="F2070" s="258" t="str">
        <f>iferror(vlookup(C2070,'Master data'!$A$1:$C$29,2,0),"--")</f>
        <v>--</v>
      </c>
    </row>
    <row r="2071" ht="21.0" customHeight="1">
      <c r="A2071" s="165"/>
      <c r="B2071" s="172"/>
      <c r="C2071" s="167"/>
      <c r="D2071" s="168"/>
      <c r="E2071" s="258" t="str">
        <f>iferror(vlookup(C2071,'Master data'!$A$1:$C$29,3,0),"--")</f>
        <v>--</v>
      </c>
      <c r="F2071" s="258" t="str">
        <f>iferror(vlookup(C2071,'Master data'!$A$1:$C$29,2,0),"--")</f>
        <v>--</v>
      </c>
    </row>
    <row r="2072" ht="21.0" customHeight="1">
      <c r="A2072" s="165"/>
      <c r="B2072" s="172"/>
      <c r="C2072" s="167"/>
      <c r="D2072" s="168"/>
      <c r="E2072" s="258" t="str">
        <f>iferror(vlookup(C2072,'Master data'!$A$1:$C$29,3,0),"--")</f>
        <v>--</v>
      </c>
      <c r="F2072" s="258" t="str">
        <f>iferror(vlookup(C2072,'Master data'!$A$1:$C$29,2,0),"--")</f>
        <v>--</v>
      </c>
    </row>
    <row r="2073" ht="21.0" customHeight="1">
      <c r="A2073" s="165"/>
      <c r="B2073" s="172"/>
      <c r="C2073" s="167"/>
      <c r="D2073" s="168"/>
      <c r="E2073" s="258" t="str">
        <f>iferror(vlookup(C2073,'Master data'!$A$1:$C$29,3,0),"--")</f>
        <v>--</v>
      </c>
      <c r="F2073" s="258" t="str">
        <f>iferror(vlookup(C2073,'Master data'!$A$1:$C$29,2,0),"--")</f>
        <v>--</v>
      </c>
    </row>
    <row r="2074" ht="21.0" customHeight="1">
      <c r="A2074" s="165"/>
      <c r="B2074" s="172"/>
      <c r="C2074" s="167"/>
      <c r="D2074" s="168"/>
      <c r="E2074" s="258" t="str">
        <f>iferror(vlookup(C2074,'Master data'!$A$1:$C$29,3,0),"--")</f>
        <v>--</v>
      </c>
      <c r="F2074" s="258" t="str">
        <f>iferror(vlookup(C2074,'Master data'!$A$1:$C$29,2,0),"--")</f>
        <v>--</v>
      </c>
    </row>
    <row r="2075" ht="21.0" customHeight="1">
      <c r="A2075" s="165"/>
      <c r="B2075" s="172"/>
      <c r="C2075" s="167"/>
      <c r="D2075" s="168"/>
      <c r="E2075" s="258" t="str">
        <f>iferror(vlookup(C2075,'Master data'!$A$1:$C$29,3,0),"--")</f>
        <v>--</v>
      </c>
      <c r="F2075" s="258" t="str">
        <f>iferror(vlookup(C2075,'Master data'!$A$1:$C$29,2,0),"--")</f>
        <v>--</v>
      </c>
    </row>
    <row r="2076" ht="21.0" customHeight="1">
      <c r="A2076" s="165"/>
      <c r="B2076" s="172"/>
      <c r="C2076" s="167"/>
      <c r="D2076" s="168"/>
      <c r="E2076" s="258" t="str">
        <f>iferror(vlookup(C2076,'Master data'!$A$1:$C$29,3,0),"--")</f>
        <v>--</v>
      </c>
      <c r="F2076" s="258" t="str">
        <f>iferror(vlookup(C2076,'Master data'!$A$1:$C$29,2,0),"--")</f>
        <v>--</v>
      </c>
    </row>
    <row r="2077" ht="21.0" customHeight="1">
      <c r="A2077" s="165"/>
      <c r="B2077" s="172"/>
      <c r="C2077" s="167"/>
      <c r="D2077" s="168"/>
      <c r="E2077" s="258" t="str">
        <f>iferror(vlookup(C2077,'Master data'!$A$1:$C$29,3,0),"--")</f>
        <v>--</v>
      </c>
      <c r="F2077" s="258" t="str">
        <f>iferror(vlookup(C2077,'Master data'!$A$1:$C$29,2,0),"--")</f>
        <v>--</v>
      </c>
    </row>
    <row r="2078" ht="21.0" customHeight="1">
      <c r="A2078" s="165"/>
      <c r="B2078" s="172"/>
      <c r="C2078" s="167"/>
      <c r="D2078" s="168"/>
      <c r="E2078" s="258" t="str">
        <f>iferror(vlookup(C2078,'Master data'!$A$1:$C$29,3,0),"--")</f>
        <v>--</v>
      </c>
      <c r="F2078" s="258" t="str">
        <f>iferror(vlookup(C2078,'Master data'!$A$1:$C$29,2,0),"--")</f>
        <v>--</v>
      </c>
    </row>
    <row r="2079" ht="21.0" customHeight="1">
      <c r="A2079" s="165"/>
      <c r="B2079" s="172"/>
      <c r="C2079" s="167"/>
      <c r="D2079" s="168"/>
      <c r="E2079" s="258" t="str">
        <f>iferror(vlookup(C2079,'Master data'!$A$1:$C$29,3,0),"--")</f>
        <v>--</v>
      </c>
      <c r="F2079" s="258" t="str">
        <f>iferror(vlookup(C2079,'Master data'!$A$1:$C$29,2,0),"--")</f>
        <v>--</v>
      </c>
    </row>
    <row r="2080" ht="21.0" customHeight="1">
      <c r="A2080" s="165"/>
      <c r="B2080" s="172"/>
      <c r="C2080" s="167"/>
      <c r="D2080" s="168"/>
      <c r="E2080" s="258" t="str">
        <f>iferror(vlookup(C2080,'Master data'!$A$1:$C$29,3,0),"--")</f>
        <v>--</v>
      </c>
      <c r="F2080" s="258" t="str">
        <f>iferror(vlookup(C2080,'Master data'!$A$1:$C$29,2,0),"--")</f>
        <v>--</v>
      </c>
    </row>
    <row r="2081" ht="21.0" customHeight="1">
      <c r="A2081" s="165"/>
      <c r="B2081" s="172"/>
      <c r="C2081" s="167"/>
      <c r="D2081" s="168"/>
      <c r="E2081" s="258" t="str">
        <f>iferror(vlookup(C2081,'Master data'!$A$1:$C$29,3,0),"--")</f>
        <v>--</v>
      </c>
      <c r="F2081" s="258" t="str">
        <f>iferror(vlookup(C2081,'Master data'!$A$1:$C$29,2,0),"--")</f>
        <v>--</v>
      </c>
    </row>
    <row r="2082" ht="21.0" customHeight="1">
      <c r="A2082" s="165"/>
      <c r="B2082" s="172"/>
      <c r="C2082" s="167"/>
      <c r="D2082" s="168"/>
      <c r="E2082" s="258" t="str">
        <f>iferror(vlookup(C2082,'Master data'!$A$1:$C$29,3,0),"--")</f>
        <v>--</v>
      </c>
      <c r="F2082" s="258" t="str">
        <f>iferror(vlookup(C2082,'Master data'!$A$1:$C$29,2,0),"--")</f>
        <v>--</v>
      </c>
    </row>
    <row r="2083" ht="21.0" customHeight="1">
      <c r="A2083" s="165"/>
      <c r="B2083" s="172"/>
      <c r="C2083" s="167"/>
      <c r="D2083" s="168"/>
      <c r="E2083" s="258" t="str">
        <f>iferror(vlookup(C2083,'Master data'!$A$1:$C$29,3,0),"--")</f>
        <v>--</v>
      </c>
      <c r="F2083" s="258" t="str">
        <f>iferror(vlookup(C2083,'Master data'!$A$1:$C$29,2,0),"--")</f>
        <v>--</v>
      </c>
    </row>
    <row r="2084" ht="21.0" customHeight="1">
      <c r="A2084" s="165"/>
      <c r="B2084" s="172"/>
      <c r="C2084" s="167"/>
      <c r="D2084" s="168"/>
      <c r="E2084" s="258" t="str">
        <f>iferror(vlookup(C2084,'Master data'!$A$1:$C$29,3,0),"--")</f>
        <v>--</v>
      </c>
      <c r="F2084" s="258" t="str">
        <f>iferror(vlookup(C2084,'Master data'!$A$1:$C$29,2,0),"--")</f>
        <v>--</v>
      </c>
    </row>
    <row r="2085" ht="21.0" customHeight="1">
      <c r="A2085" s="165"/>
      <c r="B2085" s="172"/>
      <c r="C2085" s="167"/>
      <c r="D2085" s="168"/>
      <c r="E2085" s="258" t="str">
        <f>iferror(vlookup(C2085,'Master data'!$A$1:$C$29,3,0),"--")</f>
        <v>--</v>
      </c>
      <c r="F2085" s="258" t="str">
        <f>iferror(vlookup(C2085,'Master data'!$A$1:$C$29,2,0),"--")</f>
        <v>--</v>
      </c>
    </row>
    <row r="2086" ht="21.0" customHeight="1">
      <c r="A2086" s="165"/>
      <c r="B2086" s="172"/>
      <c r="C2086" s="167"/>
      <c r="D2086" s="168"/>
      <c r="E2086" s="258" t="str">
        <f>iferror(vlookup(C2086,'Master data'!$A$1:$C$29,3,0),"--")</f>
        <v>--</v>
      </c>
      <c r="F2086" s="258" t="str">
        <f>iferror(vlookup(C2086,'Master data'!$A$1:$C$29,2,0),"--")</f>
        <v>--</v>
      </c>
    </row>
    <row r="2087" ht="21.0" customHeight="1">
      <c r="A2087" s="165"/>
      <c r="B2087" s="172"/>
      <c r="C2087" s="167"/>
      <c r="D2087" s="168"/>
      <c r="E2087" s="258" t="str">
        <f>iferror(vlookup(C2087,'Master data'!$A$1:$C$29,3,0),"--")</f>
        <v>--</v>
      </c>
      <c r="F2087" s="258" t="str">
        <f>iferror(vlookup(C2087,'Master data'!$A$1:$C$29,2,0),"--")</f>
        <v>--</v>
      </c>
    </row>
    <row r="2088" ht="21.0" customHeight="1">
      <c r="A2088" s="165"/>
      <c r="B2088" s="172"/>
      <c r="C2088" s="167"/>
      <c r="D2088" s="168"/>
      <c r="E2088" s="258" t="str">
        <f>iferror(vlookup(C2088,'Master data'!$A$1:$C$29,3,0),"--")</f>
        <v>--</v>
      </c>
      <c r="F2088" s="258" t="str">
        <f>iferror(vlookup(C2088,'Master data'!$A$1:$C$29,2,0),"--")</f>
        <v>--</v>
      </c>
    </row>
    <row r="2089" ht="21.0" customHeight="1">
      <c r="A2089" s="165"/>
      <c r="B2089" s="172"/>
      <c r="C2089" s="167"/>
      <c r="D2089" s="168"/>
      <c r="E2089" s="258" t="str">
        <f>iferror(vlookup(C2089,'Master data'!$A$1:$C$29,3,0),"--")</f>
        <v>--</v>
      </c>
      <c r="F2089" s="258" t="str">
        <f>iferror(vlookup(C2089,'Master data'!$A$1:$C$29,2,0),"--")</f>
        <v>--</v>
      </c>
    </row>
    <row r="2090" ht="21.0" customHeight="1">
      <c r="A2090" s="165"/>
      <c r="B2090" s="172"/>
      <c r="C2090" s="167"/>
      <c r="D2090" s="168"/>
      <c r="E2090" s="258" t="str">
        <f>iferror(vlookup(C2090,'Master data'!$A$1:$C$29,3,0),"--")</f>
        <v>--</v>
      </c>
      <c r="F2090" s="258" t="str">
        <f>iferror(vlookup(C2090,'Master data'!$A$1:$C$29,2,0),"--")</f>
        <v>--</v>
      </c>
    </row>
    <row r="2091" ht="21.0" customHeight="1">
      <c r="A2091" s="165"/>
      <c r="B2091" s="172"/>
      <c r="C2091" s="167"/>
      <c r="D2091" s="168"/>
      <c r="E2091" s="258" t="str">
        <f>iferror(vlookup(C2091,'Master data'!$A$1:$C$29,3,0),"--")</f>
        <v>--</v>
      </c>
      <c r="F2091" s="258" t="str">
        <f>iferror(vlookup(C2091,'Master data'!$A$1:$C$29,2,0),"--")</f>
        <v>--</v>
      </c>
    </row>
    <row r="2092" ht="21.0" customHeight="1">
      <c r="A2092" s="165"/>
      <c r="B2092" s="172"/>
      <c r="C2092" s="167"/>
      <c r="D2092" s="168"/>
      <c r="E2092" s="258" t="str">
        <f>iferror(vlookup(C2092,'Master data'!$A$1:$C$29,3,0),"--")</f>
        <v>--</v>
      </c>
      <c r="F2092" s="258" t="str">
        <f>iferror(vlookup(C2092,'Master data'!$A$1:$C$29,2,0),"--")</f>
        <v>--</v>
      </c>
    </row>
    <row r="2093" ht="21.0" customHeight="1">
      <c r="A2093" s="165"/>
      <c r="B2093" s="172"/>
      <c r="C2093" s="167"/>
      <c r="D2093" s="168"/>
      <c r="E2093" s="258" t="str">
        <f>iferror(vlookup(C2093,'Master data'!$A$1:$C$29,3,0),"--")</f>
        <v>--</v>
      </c>
      <c r="F2093" s="258" t="str">
        <f>iferror(vlookup(C2093,'Master data'!$A$1:$C$29,2,0),"--")</f>
        <v>--</v>
      </c>
    </row>
    <row r="2094" ht="21.0" customHeight="1">
      <c r="A2094" s="165"/>
      <c r="B2094" s="172"/>
      <c r="C2094" s="167"/>
      <c r="D2094" s="168"/>
      <c r="E2094" s="258" t="str">
        <f>iferror(vlookup(C2094,'Master data'!$A$1:$C$29,3,0),"--")</f>
        <v>--</v>
      </c>
      <c r="F2094" s="258" t="str">
        <f>iferror(vlookup(C2094,'Master data'!$A$1:$C$29,2,0),"--")</f>
        <v>--</v>
      </c>
    </row>
    <row r="2095" ht="21.0" customHeight="1">
      <c r="A2095" s="165"/>
      <c r="B2095" s="172"/>
      <c r="C2095" s="167"/>
      <c r="D2095" s="168"/>
      <c r="E2095" s="258" t="str">
        <f>iferror(vlookup(C2095,'Master data'!$A$1:$C$29,3,0),"--")</f>
        <v>--</v>
      </c>
      <c r="F2095" s="258" t="str">
        <f>iferror(vlookup(C2095,'Master data'!$A$1:$C$29,2,0),"--")</f>
        <v>--</v>
      </c>
    </row>
    <row r="2096" ht="21.0" customHeight="1">
      <c r="A2096" s="165"/>
      <c r="B2096" s="172"/>
      <c r="C2096" s="167"/>
      <c r="D2096" s="168"/>
      <c r="E2096" s="258" t="str">
        <f>iferror(vlookup(C2096,'Master data'!$A$1:$C$29,3,0),"--")</f>
        <v>--</v>
      </c>
      <c r="F2096" s="258" t="str">
        <f>iferror(vlookup(C2096,'Master data'!$A$1:$C$29,2,0),"--")</f>
        <v>--</v>
      </c>
    </row>
    <row r="2097" ht="21.0" customHeight="1">
      <c r="A2097" s="165"/>
      <c r="B2097" s="172"/>
      <c r="C2097" s="167"/>
      <c r="D2097" s="168"/>
      <c r="E2097" s="258" t="str">
        <f>iferror(vlookup(C2097,'Master data'!$A$1:$C$29,3,0),"--")</f>
        <v>--</v>
      </c>
      <c r="F2097" s="258" t="str">
        <f>iferror(vlookup(C2097,'Master data'!$A$1:$C$29,2,0),"--")</f>
        <v>--</v>
      </c>
    </row>
    <row r="2098" ht="21.0" customHeight="1">
      <c r="A2098" s="165"/>
      <c r="B2098" s="172"/>
      <c r="C2098" s="167"/>
      <c r="D2098" s="168"/>
      <c r="E2098" s="258" t="str">
        <f>iferror(vlookup(C2098,'Master data'!$A$1:$C$29,3,0),"--")</f>
        <v>--</v>
      </c>
      <c r="F2098" s="258" t="str">
        <f>iferror(vlookup(C2098,'Master data'!$A$1:$C$29,2,0),"--")</f>
        <v>--</v>
      </c>
    </row>
    <row r="2099" ht="21.0" customHeight="1">
      <c r="A2099" s="165"/>
      <c r="B2099" s="172"/>
      <c r="C2099" s="167"/>
      <c r="D2099" s="168"/>
      <c r="E2099" s="258" t="str">
        <f>iferror(vlookup(C2099,'Master data'!$A$1:$C$29,3,0),"--")</f>
        <v>--</v>
      </c>
      <c r="F2099" s="258" t="str">
        <f>iferror(vlookup(C2099,'Master data'!$A$1:$C$29,2,0),"--")</f>
        <v>--</v>
      </c>
    </row>
    <row r="2100" ht="21.0" customHeight="1">
      <c r="A2100" s="165"/>
      <c r="B2100" s="172"/>
      <c r="C2100" s="167"/>
      <c r="D2100" s="168"/>
      <c r="E2100" s="258" t="str">
        <f>iferror(vlookup(C2100,'Master data'!$A$1:$C$29,3,0),"--")</f>
        <v>--</v>
      </c>
      <c r="F2100" s="258" t="str">
        <f>iferror(vlookup(C2100,'Master data'!$A$1:$C$29,2,0),"--")</f>
        <v>--</v>
      </c>
    </row>
    <row r="2101" ht="21.0" customHeight="1">
      <c r="A2101" s="165"/>
      <c r="B2101" s="172"/>
      <c r="C2101" s="167"/>
      <c r="D2101" s="168"/>
      <c r="E2101" s="258" t="str">
        <f>iferror(vlookup(C2101,'Master data'!$A$1:$C$29,3,0),"--")</f>
        <v>--</v>
      </c>
      <c r="F2101" s="258" t="str">
        <f>iferror(vlookup(C2101,'Master data'!$A$1:$C$29,2,0),"--")</f>
        <v>--</v>
      </c>
    </row>
    <row r="2102" ht="21.0" customHeight="1">
      <c r="A2102" s="165"/>
      <c r="B2102" s="172"/>
      <c r="C2102" s="167"/>
      <c r="D2102" s="168"/>
      <c r="E2102" s="258" t="str">
        <f>iferror(vlookup(C2102,'Master data'!$A$1:$C$29,3,0),"--")</f>
        <v>--</v>
      </c>
      <c r="F2102" s="258" t="str">
        <f>iferror(vlookup(C2102,'Master data'!$A$1:$C$29,2,0),"--")</f>
        <v>--</v>
      </c>
    </row>
    <row r="2103" ht="21.0" customHeight="1">
      <c r="A2103" s="165"/>
      <c r="B2103" s="172"/>
      <c r="C2103" s="167"/>
      <c r="D2103" s="168"/>
      <c r="E2103" s="258" t="str">
        <f>iferror(vlookup(C2103,'Master data'!$A$1:$C$29,3,0),"--")</f>
        <v>--</v>
      </c>
      <c r="F2103" s="258" t="str">
        <f>iferror(vlookup(C2103,'Master data'!$A$1:$C$29,2,0),"--")</f>
        <v>--</v>
      </c>
    </row>
    <row r="2104" ht="21.0" customHeight="1">
      <c r="A2104" s="165"/>
      <c r="B2104" s="172"/>
      <c r="C2104" s="167"/>
      <c r="D2104" s="168"/>
      <c r="E2104" s="258" t="str">
        <f>iferror(vlookup(C2104,'Master data'!$A$1:$C$29,3,0),"--")</f>
        <v>--</v>
      </c>
      <c r="F2104" s="258" t="str">
        <f>iferror(vlookup(C2104,'Master data'!$A$1:$C$29,2,0),"--")</f>
        <v>--</v>
      </c>
    </row>
    <row r="2105" ht="21.0" customHeight="1">
      <c r="A2105" s="165"/>
      <c r="B2105" s="172"/>
      <c r="C2105" s="167"/>
      <c r="D2105" s="168"/>
      <c r="E2105" s="258" t="str">
        <f>iferror(vlookup(C2105,'Master data'!$A$1:$C$29,3,0),"--")</f>
        <v>--</v>
      </c>
      <c r="F2105" s="258" t="str">
        <f>iferror(vlookup(C2105,'Master data'!$A$1:$C$29,2,0),"--")</f>
        <v>--</v>
      </c>
    </row>
    <row r="2106" ht="21.0" customHeight="1">
      <c r="A2106" s="165"/>
      <c r="B2106" s="172"/>
      <c r="C2106" s="167"/>
      <c r="D2106" s="168"/>
      <c r="E2106" s="258" t="str">
        <f>iferror(vlookup(C2106,'Master data'!$A$1:$C$29,3,0),"--")</f>
        <v>--</v>
      </c>
      <c r="F2106" s="258" t="str">
        <f>iferror(vlookup(C2106,'Master data'!$A$1:$C$29,2,0),"--")</f>
        <v>--</v>
      </c>
    </row>
    <row r="2107" ht="21.0" customHeight="1">
      <c r="A2107" s="165"/>
      <c r="B2107" s="172"/>
      <c r="C2107" s="167"/>
      <c r="D2107" s="168"/>
      <c r="E2107" s="258" t="str">
        <f>iferror(vlookup(C2107,'Master data'!$A$1:$C$29,3,0),"--")</f>
        <v>--</v>
      </c>
      <c r="F2107" s="258" t="str">
        <f>iferror(vlookup(C2107,'Master data'!$A$1:$C$29,2,0),"--")</f>
        <v>--</v>
      </c>
    </row>
    <row r="2108" ht="21.0" customHeight="1">
      <c r="A2108" s="165"/>
      <c r="B2108" s="172"/>
      <c r="C2108" s="167"/>
      <c r="D2108" s="168"/>
      <c r="E2108" s="258" t="str">
        <f>iferror(vlookup(C2108,'Master data'!$A$1:$C$29,3,0),"--")</f>
        <v>--</v>
      </c>
      <c r="F2108" s="258" t="str">
        <f>iferror(vlookup(C2108,'Master data'!$A$1:$C$29,2,0),"--")</f>
        <v>--</v>
      </c>
    </row>
    <row r="2109" ht="21.0" customHeight="1">
      <c r="A2109" s="165"/>
      <c r="B2109" s="172"/>
      <c r="C2109" s="167"/>
      <c r="D2109" s="168"/>
      <c r="E2109" s="258" t="str">
        <f>iferror(vlookup(C2109,'Master data'!$A$1:$C$29,3,0),"--")</f>
        <v>--</v>
      </c>
      <c r="F2109" s="258" t="str">
        <f>iferror(vlookup(C2109,'Master data'!$A$1:$C$29,2,0),"--")</f>
        <v>--</v>
      </c>
    </row>
    <row r="2110" ht="21.0" customHeight="1">
      <c r="A2110" s="165"/>
      <c r="B2110" s="172"/>
      <c r="C2110" s="167"/>
      <c r="D2110" s="168"/>
      <c r="E2110" s="258" t="str">
        <f>iferror(vlookup(C2110,'Master data'!$A$1:$C$29,3,0),"--")</f>
        <v>--</v>
      </c>
      <c r="F2110" s="258" t="str">
        <f>iferror(vlookup(C2110,'Master data'!$A$1:$C$29,2,0),"--")</f>
        <v>--</v>
      </c>
    </row>
    <row r="2111" ht="21.0" customHeight="1">
      <c r="A2111" s="165"/>
      <c r="B2111" s="172"/>
      <c r="C2111" s="167"/>
      <c r="D2111" s="168"/>
      <c r="E2111" s="258" t="str">
        <f>iferror(vlookup(C2111,'Master data'!$A$1:$C$29,3,0),"--")</f>
        <v>--</v>
      </c>
      <c r="F2111" s="258" t="str">
        <f>iferror(vlookup(C2111,'Master data'!$A$1:$C$29,2,0),"--")</f>
        <v>--</v>
      </c>
    </row>
    <row r="2112" ht="21.0" customHeight="1">
      <c r="A2112" s="165"/>
      <c r="B2112" s="172"/>
      <c r="C2112" s="167"/>
      <c r="D2112" s="168"/>
      <c r="E2112" s="258" t="str">
        <f>iferror(vlookup(C2112,'Master data'!$A$1:$C$29,3,0),"--")</f>
        <v>--</v>
      </c>
      <c r="F2112" s="258" t="str">
        <f>iferror(vlookup(C2112,'Master data'!$A$1:$C$29,2,0),"--")</f>
        <v>--</v>
      </c>
    </row>
    <row r="2113" ht="21.0" customHeight="1">
      <c r="A2113" s="165"/>
      <c r="B2113" s="172"/>
      <c r="C2113" s="167"/>
      <c r="D2113" s="168"/>
      <c r="E2113" s="258" t="str">
        <f>iferror(vlookup(C2113,'Master data'!$A$1:$C$29,3,0),"--")</f>
        <v>--</v>
      </c>
      <c r="F2113" s="258" t="str">
        <f>iferror(vlookup(C2113,'Master data'!$A$1:$C$29,2,0),"--")</f>
        <v>--</v>
      </c>
    </row>
    <row r="2114" ht="21.0" customHeight="1">
      <c r="A2114" s="165"/>
      <c r="B2114" s="172"/>
      <c r="C2114" s="167"/>
      <c r="D2114" s="168"/>
      <c r="E2114" s="258" t="str">
        <f>iferror(vlookup(C2114,'Master data'!$A$1:$C$29,3,0),"--")</f>
        <v>--</v>
      </c>
      <c r="F2114" s="258" t="str">
        <f>iferror(vlookup(C2114,'Master data'!$A$1:$C$29,2,0),"--")</f>
        <v>--</v>
      </c>
    </row>
    <row r="2115" ht="21.0" customHeight="1">
      <c r="A2115" s="165"/>
      <c r="B2115" s="172"/>
      <c r="C2115" s="167"/>
      <c r="D2115" s="168"/>
      <c r="E2115" s="258" t="str">
        <f>iferror(vlookup(C2115,'Master data'!$A$1:$C$29,3,0),"--")</f>
        <v>--</v>
      </c>
      <c r="F2115" s="258" t="str">
        <f>iferror(vlookup(C2115,'Master data'!$A$1:$C$29,2,0),"--")</f>
        <v>--</v>
      </c>
    </row>
    <row r="2116" ht="21.0" customHeight="1">
      <c r="A2116" s="165"/>
      <c r="B2116" s="172"/>
      <c r="C2116" s="167"/>
      <c r="D2116" s="168"/>
      <c r="E2116" s="258" t="str">
        <f>iferror(vlookup(C2116,'Master data'!$A$1:$C$29,3,0),"--")</f>
        <v>--</v>
      </c>
      <c r="F2116" s="258" t="str">
        <f>iferror(vlookup(C2116,'Master data'!$A$1:$C$29,2,0),"--")</f>
        <v>--</v>
      </c>
    </row>
    <row r="2117" ht="21.0" customHeight="1">
      <c r="A2117" s="165"/>
      <c r="B2117" s="172"/>
      <c r="C2117" s="167"/>
      <c r="D2117" s="168"/>
      <c r="E2117" s="258" t="str">
        <f>iferror(vlookup(C2117,'Master data'!$A$1:$C$29,3,0),"--")</f>
        <v>--</v>
      </c>
      <c r="F2117" s="258" t="str">
        <f>iferror(vlookup(C2117,'Master data'!$A$1:$C$29,2,0),"--")</f>
        <v>--</v>
      </c>
    </row>
    <row r="2118" ht="21.0" customHeight="1">
      <c r="A2118" s="165"/>
      <c r="B2118" s="172"/>
      <c r="C2118" s="167"/>
      <c r="D2118" s="168"/>
      <c r="E2118" s="258" t="str">
        <f>iferror(vlookup(C2118,'Master data'!$A$1:$C$29,3,0),"--")</f>
        <v>--</v>
      </c>
      <c r="F2118" s="258" t="str">
        <f>iferror(vlookup(C2118,'Master data'!$A$1:$C$29,2,0),"--")</f>
        <v>--</v>
      </c>
    </row>
    <row r="2119" ht="21.0" customHeight="1">
      <c r="A2119" s="165"/>
      <c r="B2119" s="172"/>
      <c r="C2119" s="167"/>
      <c r="D2119" s="168"/>
      <c r="E2119" s="258" t="str">
        <f>iferror(vlookup(C2119,'Master data'!$A$1:$C$29,3,0),"--")</f>
        <v>--</v>
      </c>
      <c r="F2119" s="258" t="str">
        <f>iferror(vlookup(C2119,'Master data'!$A$1:$C$29,2,0),"--")</f>
        <v>--</v>
      </c>
    </row>
    <row r="2120" ht="21.0" customHeight="1">
      <c r="A2120" s="165"/>
      <c r="B2120" s="172"/>
      <c r="C2120" s="167"/>
      <c r="D2120" s="168"/>
      <c r="E2120" s="258" t="str">
        <f>iferror(vlookup(C2120,'Master data'!$A$1:$C$29,3,0),"--")</f>
        <v>--</v>
      </c>
      <c r="F2120" s="258" t="str">
        <f>iferror(vlookup(C2120,'Master data'!$A$1:$C$29,2,0),"--")</f>
        <v>--</v>
      </c>
    </row>
    <row r="2121" ht="21.0" customHeight="1">
      <c r="A2121" s="165"/>
      <c r="B2121" s="172"/>
      <c r="C2121" s="167"/>
      <c r="D2121" s="168"/>
      <c r="E2121" s="258" t="str">
        <f>iferror(vlookup(C2121,'Master data'!$A$1:$C$29,3,0),"--")</f>
        <v>--</v>
      </c>
      <c r="F2121" s="258" t="str">
        <f>iferror(vlookup(C2121,'Master data'!$A$1:$C$29,2,0),"--")</f>
        <v>--</v>
      </c>
    </row>
    <row r="2122" ht="21.0" customHeight="1">
      <c r="A2122" s="165"/>
      <c r="B2122" s="172"/>
      <c r="C2122" s="167"/>
      <c r="D2122" s="168"/>
      <c r="E2122" s="258" t="str">
        <f>iferror(vlookup(C2122,'Master data'!$A$1:$C$29,3,0),"--")</f>
        <v>--</v>
      </c>
      <c r="F2122" s="258" t="str">
        <f>iferror(vlookup(C2122,'Master data'!$A$1:$C$29,2,0),"--")</f>
        <v>--</v>
      </c>
    </row>
    <row r="2123" ht="21.0" customHeight="1">
      <c r="A2123" s="165"/>
      <c r="B2123" s="172"/>
      <c r="C2123" s="167"/>
      <c r="D2123" s="168"/>
      <c r="E2123" s="258" t="str">
        <f>iferror(vlookup(C2123,'Master data'!$A$1:$C$29,3,0),"--")</f>
        <v>--</v>
      </c>
      <c r="F2123" s="258" t="str">
        <f>iferror(vlookup(C2123,'Master data'!$A$1:$C$29,2,0),"--")</f>
        <v>--</v>
      </c>
    </row>
    <row r="2124" ht="21.0" customHeight="1">
      <c r="A2124" s="165"/>
      <c r="B2124" s="172"/>
      <c r="C2124" s="167"/>
      <c r="D2124" s="168"/>
      <c r="E2124" s="258" t="str">
        <f>iferror(vlookup(C2124,'Master data'!$A$1:$C$29,3,0),"--")</f>
        <v>--</v>
      </c>
      <c r="F2124" s="258" t="str">
        <f>iferror(vlookup(C2124,'Master data'!$A$1:$C$29,2,0),"--")</f>
        <v>--</v>
      </c>
    </row>
    <row r="2125" ht="21.0" customHeight="1">
      <c r="A2125" s="165"/>
      <c r="B2125" s="172"/>
      <c r="C2125" s="167"/>
      <c r="D2125" s="168"/>
      <c r="E2125" s="258" t="str">
        <f>iferror(vlookup(C2125,'Master data'!$A$1:$C$29,3,0),"--")</f>
        <v>--</v>
      </c>
      <c r="F2125" s="258" t="str">
        <f>iferror(vlookup(C2125,'Master data'!$A$1:$C$29,2,0),"--")</f>
        <v>--</v>
      </c>
    </row>
    <row r="2126" ht="21.0" customHeight="1">
      <c r="A2126" s="165"/>
      <c r="B2126" s="172"/>
      <c r="C2126" s="167"/>
      <c r="D2126" s="168"/>
      <c r="E2126" s="258" t="str">
        <f>iferror(vlookup(C2126,'Master data'!$A$1:$C$29,3,0),"--")</f>
        <v>--</v>
      </c>
      <c r="F2126" s="258" t="str">
        <f>iferror(vlookup(C2126,'Master data'!$A$1:$C$29,2,0),"--")</f>
        <v>--</v>
      </c>
    </row>
    <row r="2127" ht="21.0" customHeight="1">
      <c r="A2127" s="165"/>
      <c r="B2127" s="172"/>
      <c r="C2127" s="167"/>
      <c r="D2127" s="168"/>
      <c r="E2127" s="258" t="str">
        <f>iferror(vlookup(C2127,'Master data'!$A$1:$C$29,3,0),"--")</f>
        <v>--</v>
      </c>
      <c r="F2127" s="258" t="str">
        <f>iferror(vlookup(C2127,'Master data'!$A$1:$C$29,2,0),"--")</f>
        <v>--</v>
      </c>
    </row>
    <row r="2128" ht="21.0" customHeight="1">
      <c r="A2128" s="165"/>
      <c r="B2128" s="172"/>
      <c r="C2128" s="167"/>
      <c r="D2128" s="168"/>
      <c r="E2128" s="258" t="str">
        <f>iferror(vlookup(C2128,'Master data'!$A$1:$C$29,3,0),"--")</f>
        <v>--</v>
      </c>
      <c r="F2128" s="258" t="str">
        <f>iferror(vlookup(C2128,'Master data'!$A$1:$C$29,2,0),"--")</f>
        <v>--</v>
      </c>
    </row>
    <row r="2129" ht="21.0" customHeight="1">
      <c r="A2129" s="165"/>
      <c r="B2129" s="172"/>
      <c r="C2129" s="167"/>
      <c r="D2129" s="168"/>
      <c r="E2129" s="258" t="str">
        <f>iferror(vlookup(C2129,'Master data'!$A$1:$C$29,3,0),"--")</f>
        <v>--</v>
      </c>
      <c r="F2129" s="258" t="str">
        <f>iferror(vlookup(C2129,'Master data'!$A$1:$C$29,2,0),"--")</f>
        <v>--</v>
      </c>
    </row>
    <row r="2130" ht="21.0" customHeight="1">
      <c r="A2130" s="165"/>
      <c r="B2130" s="172"/>
      <c r="C2130" s="167"/>
      <c r="D2130" s="168"/>
      <c r="E2130" s="258" t="str">
        <f>iferror(vlookup(C2130,'Master data'!$A$1:$C$29,3,0),"--")</f>
        <v>--</v>
      </c>
      <c r="F2130" s="258" t="str">
        <f>iferror(vlookup(C2130,'Master data'!$A$1:$C$29,2,0),"--")</f>
        <v>--</v>
      </c>
    </row>
    <row r="2131" ht="21.0" customHeight="1">
      <c r="A2131" s="165"/>
      <c r="B2131" s="172"/>
      <c r="C2131" s="167"/>
      <c r="D2131" s="168"/>
      <c r="E2131" s="258" t="str">
        <f>iferror(vlookup(C2131,'Master data'!$A$1:$C$29,3,0),"--")</f>
        <v>--</v>
      </c>
      <c r="F2131" s="258" t="str">
        <f>iferror(vlookup(C2131,'Master data'!$A$1:$C$29,2,0),"--")</f>
        <v>--</v>
      </c>
    </row>
    <row r="2132" ht="21.0" customHeight="1">
      <c r="A2132" s="165"/>
      <c r="B2132" s="172"/>
      <c r="C2132" s="167"/>
      <c r="D2132" s="168"/>
      <c r="E2132" s="258" t="str">
        <f>iferror(vlookup(C2132,'Master data'!$A$1:$C$29,3,0),"--")</f>
        <v>--</v>
      </c>
      <c r="F2132" s="258" t="str">
        <f>iferror(vlookup(C2132,'Master data'!$A$1:$C$29,2,0),"--")</f>
        <v>--</v>
      </c>
    </row>
    <row r="2133" ht="21.0" customHeight="1">
      <c r="A2133" s="165"/>
      <c r="B2133" s="172"/>
      <c r="C2133" s="167"/>
      <c r="D2133" s="168"/>
      <c r="E2133" s="258" t="str">
        <f>iferror(vlookup(C2133,'Master data'!$A$1:$C$29,3,0),"--")</f>
        <v>--</v>
      </c>
      <c r="F2133" s="258" t="str">
        <f>iferror(vlookup(C2133,'Master data'!$A$1:$C$29,2,0),"--")</f>
        <v>--</v>
      </c>
    </row>
    <row r="2134" ht="21.0" customHeight="1">
      <c r="A2134" s="165"/>
      <c r="B2134" s="172"/>
      <c r="C2134" s="167"/>
      <c r="D2134" s="168"/>
      <c r="E2134" s="258" t="str">
        <f>iferror(vlookup(C2134,'Master data'!$A$1:$C$29,3,0),"--")</f>
        <v>--</v>
      </c>
      <c r="F2134" s="258" t="str">
        <f>iferror(vlookup(C2134,'Master data'!$A$1:$C$29,2,0),"--")</f>
        <v>--</v>
      </c>
    </row>
    <row r="2135" ht="21.0" customHeight="1">
      <c r="A2135" s="165"/>
      <c r="B2135" s="172"/>
      <c r="C2135" s="167"/>
      <c r="D2135" s="168"/>
      <c r="E2135" s="258" t="str">
        <f>iferror(vlookup(C2135,'Master data'!$A$1:$C$29,3,0),"--")</f>
        <v>--</v>
      </c>
      <c r="F2135" s="258" t="str">
        <f>iferror(vlookup(C2135,'Master data'!$A$1:$C$29,2,0),"--")</f>
        <v>--</v>
      </c>
    </row>
    <row r="2136" ht="21.0" customHeight="1">
      <c r="A2136" s="165"/>
      <c r="B2136" s="172"/>
      <c r="C2136" s="167"/>
      <c r="D2136" s="168"/>
      <c r="E2136" s="258" t="str">
        <f>iferror(vlookup(C2136,'Master data'!$A$1:$C$29,3,0),"--")</f>
        <v>--</v>
      </c>
      <c r="F2136" s="258" t="str">
        <f>iferror(vlookup(C2136,'Master data'!$A$1:$C$29,2,0),"--")</f>
        <v>--</v>
      </c>
    </row>
    <row r="2137" ht="21.0" customHeight="1">
      <c r="A2137" s="165"/>
      <c r="B2137" s="172"/>
      <c r="C2137" s="167"/>
      <c r="D2137" s="168"/>
      <c r="E2137" s="258" t="str">
        <f>iferror(vlookup(C2137,'Master data'!$A$1:$C$29,3,0),"--")</f>
        <v>--</v>
      </c>
      <c r="F2137" s="258" t="str">
        <f>iferror(vlookup(C2137,'Master data'!$A$1:$C$29,2,0),"--")</f>
        <v>--</v>
      </c>
    </row>
    <row r="2138" ht="21.0" customHeight="1">
      <c r="A2138" s="165"/>
      <c r="B2138" s="172"/>
      <c r="C2138" s="167"/>
      <c r="D2138" s="168"/>
      <c r="E2138" s="258" t="str">
        <f>iferror(vlookup(C2138,'Master data'!$A$1:$C$29,3,0),"--")</f>
        <v>--</v>
      </c>
      <c r="F2138" s="258" t="str">
        <f>iferror(vlookup(C2138,'Master data'!$A$1:$C$29,2,0),"--")</f>
        <v>--</v>
      </c>
    </row>
    <row r="2139" ht="21.0" customHeight="1">
      <c r="A2139" s="165"/>
      <c r="B2139" s="172"/>
      <c r="C2139" s="167"/>
      <c r="D2139" s="168"/>
      <c r="E2139" s="258" t="str">
        <f>iferror(vlookup(C2139,'Master data'!$A$1:$C$29,3,0),"--")</f>
        <v>--</v>
      </c>
      <c r="F2139" s="258" t="str">
        <f>iferror(vlookup(C2139,'Master data'!$A$1:$C$29,2,0),"--")</f>
        <v>--</v>
      </c>
    </row>
    <row r="2140" ht="21.0" customHeight="1">
      <c r="A2140" s="165"/>
      <c r="B2140" s="172"/>
      <c r="C2140" s="167"/>
      <c r="D2140" s="168"/>
      <c r="E2140" s="258" t="str">
        <f>iferror(vlookup(C2140,'Master data'!$A$1:$C$29,3,0),"--")</f>
        <v>--</v>
      </c>
      <c r="F2140" s="258" t="str">
        <f>iferror(vlookup(C2140,'Master data'!$A$1:$C$29,2,0),"--")</f>
        <v>--</v>
      </c>
    </row>
    <row r="2141" ht="21.0" customHeight="1">
      <c r="A2141" s="165"/>
      <c r="B2141" s="172"/>
      <c r="C2141" s="167"/>
      <c r="D2141" s="168"/>
      <c r="E2141" s="258" t="str">
        <f>iferror(vlookup(C2141,'Master data'!$A$1:$C$29,3,0),"--")</f>
        <v>--</v>
      </c>
      <c r="F2141" s="258" t="str">
        <f>iferror(vlookup(C2141,'Master data'!$A$1:$C$29,2,0),"--")</f>
        <v>--</v>
      </c>
    </row>
    <row r="2142" ht="21.0" customHeight="1">
      <c r="A2142" s="165"/>
      <c r="B2142" s="172"/>
      <c r="C2142" s="167"/>
      <c r="D2142" s="168"/>
      <c r="E2142" s="258" t="str">
        <f>iferror(vlookup(C2142,'Master data'!$A$1:$C$29,3,0),"--")</f>
        <v>--</v>
      </c>
      <c r="F2142" s="258" t="str">
        <f>iferror(vlookup(C2142,'Master data'!$A$1:$C$29,2,0),"--")</f>
        <v>--</v>
      </c>
    </row>
    <row r="2143" ht="21.0" customHeight="1">
      <c r="A2143" s="165"/>
      <c r="B2143" s="172"/>
      <c r="C2143" s="167"/>
      <c r="D2143" s="168"/>
      <c r="E2143" s="258" t="str">
        <f>iferror(vlookup(C2143,'Master data'!$A$1:$C$29,3,0),"--")</f>
        <v>--</v>
      </c>
      <c r="F2143" s="258" t="str">
        <f>iferror(vlookup(C2143,'Master data'!$A$1:$C$29,2,0),"--")</f>
        <v>--</v>
      </c>
    </row>
    <row r="2144" ht="21.0" customHeight="1">
      <c r="A2144" s="165"/>
      <c r="B2144" s="172"/>
      <c r="C2144" s="167"/>
      <c r="D2144" s="168"/>
      <c r="E2144" s="258" t="str">
        <f>iferror(vlookup(C2144,'Master data'!$A$1:$C$29,3,0),"--")</f>
        <v>--</v>
      </c>
      <c r="F2144" s="258" t="str">
        <f>iferror(vlookup(C2144,'Master data'!$A$1:$C$29,2,0),"--")</f>
        <v>--</v>
      </c>
    </row>
    <row r="2145" ht="21.0" customHeight="1">
      <c r="A2145" s="165"/>
      <c r="B2145" s="172"/>
      <c r="C2145" s="167"/>
      <c r="D2145" s="168"/>
      <c r="E2145" s="258" t="str">
        <f>iferror(vlookup(C2145,'Master data'!$A$1:$C$29,3,0),"--")</f>
        <v>--</v>
      </c>
      <c r="F2145" s="258" t="str">
        <f>iferror(vlookup(C2145,'Master data'!$A$1:$C$29,2,0),"--")</f>
        <v>--</v>
      </c>
    </row>
    <row r="2146" ht="21.0" customHeight="1">
      <c r="A2146" s="165"/>
      <c r="B2146" s="172"/>
      <c r="C2146" s="167"/>
      <c r="D2146" s="168"/>
      <c r="E2146" s="258" t="str">
        <f>iferror(vlookup(C2146,'Master data'!$A$1:$C$29,3,0),"--")</f>
        <v>--</v>
      </c>
      <c r="F2146" s="258" t="str">
        <f>iferror(vlookup(C2146,'Master data'!$A$1:$C$29,2,0),"--")</f>
        <v>--</v>
      </c>
    </row>
    <row r="2147" ht="21.0" customHeight="1">
      <c r="A2147" s="165"/>
      <c r="B2147" s="172"/>
      <c r="C2147" s="167"/>
      <c r="D2147" s="168"/>
      <c r="E2147" s="258" t="str">
        <f>iferror(vlookup(C2147,'Master data'!$A$1:$C$29,3,0),"--")</f>
        <v>--</v>
      </c>
      <c r="F2147" s="258" t="str">
        <f>iferror(vlookup(C2147,'Master data'!$A$1:$C$29,2,0),"--")</f>
        <v>--</v>
      </c>
    </row>
    <row r="2148" ht="21.0" customHeight="1">
      <c r="A2148" s="165"/>
      <c r="B2148" s="172"/>
      <c r="C2148" s="167"/>
      <c r="D2148" s="168"/>
      <c r="E2148" s="258" t="str">
        <f>iferror(vlookup(C2148,'Master data'!$A$1:$C$29,3,0),"--")</f>
        <v>--</v>
      </c>
      <c r="F2148" s="258" t="str">
        <f>iferror(vlookup(C2148,'Master data'!$A$1:$C$29,2,0),"--")</f>
        <v>--</v>
      </c>
    </row>
    <row r="2149" ht="21.0" customHeight="1">
      <c r="A2149" s="165"/>
      <c r="B2149" s="172"/>
      <c r="C2149" s="167"/>
      <c r="D2149" s="168"/>
      <c r="E2149" s="258" t="str">
        <f>iferror(vlookup(C2149,'Master data'!$A$1:$C$29,3,0),"--")</f>
        <v>--</v>
      </c>
      <c r="F2149" s="258" t="str">
        <f>iferror(vlookup(C2149,'Master data'!$A$1:$C$29,2,0),"--")</f>
        <v>--</v>
      </c>
    </row>
    <row r="2150" ht="21.0" customHeight="1">
      <c r="A2150" s="165"/>
      <c r="B2150" s="172"/>
      <c r="C2150" s="167"/>
      <c r="D2150" s="168"/>
      <c r="E2150" s="258" t="str">
        <f>iferror(vlookup(C2150,'Master data'!$A$1:$C$29,3,0),"--")</f>
        <v>--</v>
      </c>
      <c r="F2150" s="258" t="str">
        <f>iferror(vlookup(C2150,'Master data'!$A$1:$C$29,2,0),"--")</f>
        <v>--</v>
      </c>
    </row>
    <row r="2151" ht="21.0" customHeight="1">
      <c r="A2151" s="165"/>
      <c r="B2151" s="172"/>
      <c r="C2151" s="167"/>
      <c r="D2151" s="168"/>
      <c r="E2151" s="258" t="str">
        <f>iferror(vlookup(C2151,'Master data'!$A$1:$C$29,3,0),"--")</f>
        <v>--</v>
      </c>
      <c r="F2151" s="258" t="str">
        <f>iferror(vlookup(C2151,'Master data'!$A$1:$C$29,2,0),"--")</f>
        <v>--</v>
      </c>
    </row>
    <row r="2152" ht="21.0" customHeight="1">
      <c r="A2152" s="165"/>
      <c r="B2152" s="172"/>
      <c r="C2152" s="167"/>
      <c r="D2152" s="168"/>
      <c r="E2152" s="258" t="str">
        <f>iferror(vlookup(C2152,'Master data'!$A$1:$C$29,3,0),"--")</f>
        <v>--</v>
      </c>
      <c r="F2152" s="258" t="str">
        <f>iferror(vlookup(C2152,'Master data'!$A$1:$C$29,2,0),"--")</f>
        <v>--</v>
      </c>
    </row>
    <row r="2153" ht="21.0" customHeight="1">
      <c r="A2153" s="165"/>
      <c r="B2153" s="172"/>
      <c r="C2153" s="167"/>
      <c r="D2153" s="168"/>
      <c r="E2153" s="258" t="str">
        <f>iferror(vlookup(C2153,'Master data'!$A$1:$C$29,3,0),"--")</f>
        <v>--</v>
      </c>
      <c r="F2153" s="258" t="str">
        <f>iferror(vlookup(C2153,'Master data'!$A$1:$C$29,2,0),"--")</f>
        <v>--</v>
      </c>
    </row>
    <row r="2154" ht="21.0" customHeight="1">
      <c r="A2154" s="165"/>
      <c r="B2154" s="172"/>
      <c r="C2154" s="167"/>
      <c r="D2154" s="168"/>
      <c r="E2154" s="258" t="str">
        <f>iferror(vlookup(C2154,'Master data'!$A$1:$C$29,3,0),"--")</f>
        <v>--</v>
      </c>
      <c r="F2154" s="258" t="str">
        <f>iferror(vlookup(C2154,'Master data'!$A$1:$C$29,2,0),"--")</f>
        <v>--</v>
      </c>
    </row>
    <row r="2155" ht="21.0" customHeight="1">
      <c r="A2155" s="165"/>
      <c r="B2155" s="172"/>
      <c r="C2155" s="167"/>
      <c r="D2155" s="168"/>
      <c r="E2155" s="258" t="str">
        <f>iferror(vlookup(C2155,'Master data'!$A$1:$C$29,3,0),"--")</f>
        <v>--</v>
      </c>
      <c r="F2155" s="258" t="str">
        <f>iferror(vlookup(C2155,'Master data'!$A$1:$C$29,2,0),"--")</f>
        <v>--</v>
      </c>
    </row>
    <row r="2156" ht="21.0" customHeight="1">
      <c r="A2156" s="165"/>
      <c r="B2156" s="172"/>
      <c r="C2156" s="167"/>
      <c r="D2156" s="168"/>
      <c r="E2156" s="258" t="str">
        <f>iferror(vlookup(C2156,'Master data'!$A$1:$C$29,3,0),"--")</f>
        <v>--</v>
      </c>
      <c r="F2156" s="258" t="str">
        <f>iferror(vlookup(C2156,'Master data'!$A$1:$C$29,2,0),"--")</f>
        <v>--</v>
      </c>
    </row>
    <row r="2157" ht="21.0" customHeight="1">
      <c r="A2157" s="165"/>
      <c r="B2157" s="172"/>
      <c r="C2157" s="167"/>
      <c r="D2157" s="168"/>
      <c r="E2157" s="258" t="str">
        <f>iferror(vlookup(C2157,'Master data'!$A$1:$C$29,3,0),"--")</f>
        <v>--</v>
      </c>
      <c r="F2157" s="258" t="str">
        <f>iferror(vlookup(C2157,'Master data'!$A$1:$C$29,2,0),"--")</f>
        <v>--</v>
      </c>
    </row>
    <row r="2158" ht="21.0" customHeight="1">
      <c r="A2158" s="165"/>
      <c r="B2158" s="172"/>
      <c r="C2158" s="167"/>
      <c r="D2158" s="168"/>
      <c r="E2158" s="258" t="str">
        <f>iferror(vlookup(C2158,'Master data'!$A$1:$C$29,3,0),"--")</f>
        <v>--</v>
      </c>
      <c r="F2158" s="258" t="str">
        <f>iferror(vlookup(C2158,'Master data'!$A$1:$C$29,2,0),"--")</f>
        <v>--</v>
      </c>
    </row>
    <row r="2159" ht="21.0" customHeight="1">
      <c r="A2159" s="165"/>
      <c r="B2159" s="172"/>
      <c r="C2159" s="167"/>
      <c r="D2159" s="168"/>
      <c r="E2159" s="258" t="str">
        <f>iferror(vlookup(C2159,'Master data'!$A$1:$C$29,3,0),"--")</f>
        <v>--</v>
      </c>
      <c r="F2159" s="258" t="str">
        <f>iferror(vlookup(C2159,'Master data'!$A$1:$C$29,2,0),"--")</f>
        <v>--</v>
      </c>
    </row>
    <row r="2160" ht="21.0" customHeight="1">
      <c r="A2160" s="165"/>
      <c r="B2160" s="172"/>
      <c r="C2160" s="167"/>
      <c r="D2160" s="168"/>
      <c r="E2160" s="258" t="str">
        <f>iferror(vlookup(C2160,'Master data'!$A$1:$C$29,3,0),"--")</f>
        <v>--</v>
      </c>
      <c r="F2160" s="258" t="str">
        <f>iferror(vlookup(C2160,'Master data'!$A$1:$C$29,2,0),"--")</f>
        <v>--</v>
      </c>
    </row>
    <row r="2161" ht="21.0" customHeight="1">
      <c r="A2161" s="165"/>
      <c r="B2161" s="172"/>
      <c r="C2161" s="167"/>
      <c r="D2161" s="168"/>
      <c r="E2161" s="258" t="str">
        <f>iferror(vlookup(C2161,'Master data'!$A$1:$C$29,3,0),"--")</f>
        <v>--</v>
      </c>
      <c r="F2161" s="258" t="str">
        <f>iferror(vlookup(C2161,'Master data'!$A$1:$C$29,2,0),"--")</f>
        <v>--</v>
      </c>
    </row>
    <row r="2162" ht="21.0" customHeight="1">
      <c r="A2162" s="165"/>
      <c r="B2162" s="172"/>
      <c r="C2162" s="167"/>
      <c r="D2162" s="168"/>
      <c r="E2162" s="258" t="str">
        <f>iferror(vlookup(C2162,'Master data'!$A$1:$C$29,3,0),"--")</f>
        <v>--</v>
      </c>
      <c r="F2162" s="258" t="str">
        <f>iferror(vlookup(C2162,'Master data'!$A$1:$C$29,2,0),"--")</f>
        <v>--</v>
      </c>
    </row>
    <row r="2163" ht="21.0" customHeight="1">
      <c r="A2163" s="165"/>
      <c r="B2163" s="172"/>
      <c r="C2163" s="167"/>
      <c r="D2163" s="168"/>
      <c r="E2163" s="258" t="str">
        <f>iferror(vlookup(C2163,'Master data'!$A$1:$C$29,3,0),"--")</f>
        <v>--</v>
      </c>
      <c r="F2163" s="258" t="str">
        <f>iferror(vlookup(C2163,'Master data'!$A$1:$C$29,2,0),"--")</f>
        <v>--</v>
      </c>
    </row>
    <row r="2164" ht="21.0" customHeight="1">
      <c r="A2164" s="165"/>
      <c r="B2164" s="172"/>
      <c r="C2164" s="167"/>
      <c r="D2164" s="168"/>
      <c r="E2164" s="258" t="str">
        <f>iferror(vlookup(C2164,'Master data'!$A$1:$C$29,3,0),"--")</f>
        <v>--</v>
      </c>
      <c r="F2164" s="258" t="str">
        <f>iferror(vlookup(C2164,'Master data'!$A$1:$C$29,2,0),"--")</f>
        <v>--</v>
      </c>
    </row>
    <row r="2165" ht="21.0" customHeight="1">
      <c r="A2165" s="165"/>
      <c r="B2165" s="172"/>
      <c r="C2165" s="167"/>
      <c r="D2165" s="168"/>
      <c r="E2165" s="258" t="str">
        <f>iferror(vlookup(C2165,'Master data'!$A$1:$C$29,3,0),"--")</f>
        <v>--</v>
      </c>
      <c r="F2165" s="258" t="str">
        <f>iferror(vlookup(C2165,'Master data'!$A$1:$C$29,2,0),"--")</f>
        <v>--</v>
      </c>
    </row>
    <row r="2166" ht="21.0" customHeight="1">
      <c r="A2166" s="165"/>
      <c r="B2166" s="172"/>
      <c r="C2166" s="167"/>
      <c r="D2166" s="168"/>
      <c r="E2166" s="258" t="str">
        <f>iferror(vlookup(C2166,'Master data'!$A$1:$C$29,3,0),"--")</f>
        <v>--</v>
      </c>
      <c r="F2166" s="258" t="str">
        <f>iferror(vlookup(C2166,'Master data'!$A$1:$C$29,2,0),"--")</f>
        <v>--</v>
      </c>
    </row>
    <row r="2167" ht="21.0" customHeight="1">
      <c r="A2167" s="165"/>
      <c r="B2167" s="172"/>
      <c r="C2167" s="167"/>
      <c r="D2167" s="168"/>
      <c r="E2167" s="258" t="str">
        <f>iferror(vlookup(C2167,'Master data'!$A$1:$C$29,3,0),"--")</f>
        <v>--</v>
      </c>
      <c r="F2167" s="258" t="str">
        <f>iferror(vlookup(C2167,'Master data'!$A$1:$C$29,2,0),"--")</f>
        <v>--</v>
      </c>
    </row>
    <row r="2168" ht="21.0" customHeight="1">
      <c r="A2168" s="165"/>
      <c r="B2168" s="172"/>
      <c r="C2168" s="167"/>
      <c r="D2168" s="168"/>
      <c r="E2168" s="258" t="str">
        <f>iferror(vlookup(C2168,'Master data'!$A$1:$C$29,3,0),"--")</f>
        <v>--</v>
      </c>
      <c r="F2168" s="258" t="str">
        <f>iferror(vlookup(C2168,'Master data'!$A$1:$C$29,2,0),"--")</f>
        <v>--</v>
      </c>
    </row>
    <row r="2169" ht="21.0" customHeight="1">
      <c r="A2169" s="165"/>
      <c r="B2169" s="172"/>
      <c r="C2169" s="167"/>
      <c r="D2169" s="168"/>
      <c r="E2169" s="258" t="str">
        <f>iferror(vlookup(C2169,'Master data'!$A$1:$C$29,3,0),"--")</f>
        <v>--</v>
      </c>
      <c r="F2169" s="258" t="str">
        <f>iferror(vlookup(C2169,'Master data'!$A$1:$C$29,2,0),"--")</f>
        <v>--</v>
      </c>
    </row>
    <row r="2170" ht="21.0" customHeight="1">
      <c r="A2170" s="165"/>
      <c r="B2170" s="172"/>
      <c r="C2170" s="167"/>
      <c r="D2170" s="168"/>
      <c r="E2170" s="258" t="str">
        <f>iferror(vlookup(C2170,'Master data'!$A$1:$C$29,3,0),"--")</f>
        <v>--</v>
      </c>
      <c r="F2170" s="258" t="str">
        <f>iferror(vlookup(C2170,'Master data'!$A$1:$C$29,2,0),"--")</f>
        <v>--</v>
      </c>
    </row>
    <row r="2171" ht="21.0" customHeight="1">
      <c r="A2171" s="165"/>
      <c r="B2171" s="172"/>
      <c r="C2171" s="167"/>
      <c r="D2171" s="168"/>
      <c r="E2171" s="258" t="str">
        <f>iferror(vlookup(C2171,'Master data'!$A$1:$C$29,3,0),"--")</f>
        <v>--</v>
      </c>
      <c r="F2171" s="258" t="str">
        <f>iferror(vlookup(C2171,'Master data'!$A$1:$C$29,2,0),"--")</f>
        <v>--</v>
      </c>
    </row>
    <row r="2172" ht="21.0" customHeight="1">
      <c r="A2172" s="165"/>
      <c r="B2172" s="172"/>
      <c r="C2172" s="167"/>
      <c r="D2172" s="168"/>
      <c r="E2172" s="258" t="str">
        <f>iferror(vlookup(C2172,'Master data'!$A$1:$C$29,3,0),"--")</f>
        <v>--</v>
      </c>
      <c r="F2172" s="258" t="str">
        <f>iferror(vlookup(C2172,'Master data'!$A$1:$C$29,2,0),"--")</f>
        <v>--</v>
      </c>
    </row>
    <row r="2173" ht="21.0" customHeight="1">
      <c r="A2173" s="165"/>
      <c r="B2173" s="172"/>
      <c r="C2173" s="167"/>
      <c r="D2173" s="168"/>
      <c r="E2173" s="258" t="str">
        <f>iferror(vlookup(C2173,'Master data'!$A$1:$C$29,3,0),"--")</f>
        <v>--</v>
      </c>
      <c r="F2173" s="258" t="str">
        <f>iferror(vlookup(C2173,'Master data'!$A$1:$C$29,2,0),"--")</f>
        <v>--</v>
      </c>
    </row>
    <row r="2174" ht="21.0" customHeight="1">
      <c r="A2174" s="165"/>
      <c r="B2174" s="172"/>
      <c r="C2174" s="167"/>
      <c r="D2174" s="168"/>
      <c r="E2174" s="258" t="str">
        <f>iferror(vlookup(C2174,'Master data'!$A$1:$C$29,3,0),"--")</f>
        <v>--</v>
      </c>
      <c r="F2174" s="258" t="str">
        <f>iferror(vlookup(C2174,'Master data'!$A$1:$C$29,2,0),"--")</f>
        <v>--</v>
      </c>
    </row>
    <row r="2175" ht="21.0" customHeight="1">
      <c r="A2175" s="165"/>
      <c r="B2175" s="172"/>
      <c r="C2175" s="167"/>
      <c r="D2175" s="168"/>
      <c r="E2175" s="258" t="str">
        <f>iferror(vlookup(C2175,'Master data'!$A$1:$C$29,3,0),"--")</f>
        <v>--</v>
      </c>
      <c r="F2175" s="258" t="str">
        <f>iferror(vlookup(C2175,'Master data'!$A$1:$C$29,2,0),"--")</f>
        <v>--</v>
      </c>
    </row>
    <row r="2176" ht="21.0" customHeight="1">
      <c r="A2176" s="165"/>
      <c r="B2176" s="172"/>
      <c r="C2176" s="167"/>
      <c r="D2176" s="168"/>
      <c r="E2176" s="258" t="str">
        <f>iferror(vlookup(C2176,'Master data'!$A$1:$C$29,3,0),"--")</f>
        <v>--</v>
      </c>
      <c r="F2176" s="258" t="str">
        <f>iferror(vlookup(C2176,'Master data'!$A$1:$C$29,2,0),"--")</f>
        <v>--</v>
      </c>
    </row>
    <row r="2177" ht="21.0" customHeight="1">
      <c r="A2177" s="165"/>
      <c r="B2177" s="172"/>
      <c r="C2177" s="167"/>
      <c r="D2177" s="168"/>
      <c r="E2177" s="258" t="str">
        <f>iferror(vlookup(C2177,'Master data'!$A$1:$C$29,3,0),"--")</f>
        <v>--</v>
      </c>
      <c r="F2177" s="258" t="str">
        <f>iferror(vlookup(C2177,'Master data'!$A$1:$C$29,2,0),"--")</f>
        <v>--</v>
      </c>
    </row>
    <row r="2178" ht="21.0" customHeight="1">
      <c r="A2178" s="165"/>
      <c r="B2178" s="172"/>
      <c r="C2178" s="167"/>
      <c r="D2178" s="168"/>
      <c r="E2178" s="258" t="str">
        <f>iferror(vlookup(C2178,'Master data'!$A$1:$C$29,3,0),"--")</f>
        <v>--</v>
      </c>
      <c r="F2178" s="258" t="str">
        <f>iferror(vlookup(C2178,'Master data'!$A$1:$C$29,2,0),"--")</f>
        <v>--</v>
      </c>
    </row>
    <row r="2179" ht="21.0" customHeight="1">
      <c r="A2179" s="165"/>
      <c r="B2179" s="172"/>
      <c r="C2179" s="167"/>
      <c r="D2179" s="168"/>
      <c r="E2179" s="258" t="str">
        <f>iferror(vlookup(C2179,'Master data'!$A$1:$C$29,3,0),"--")</f>
        <v>--</v>
      </c>
      <c r="F2179" s="258" t="str">
        <f>iferror(vlookup(C2179,'Master data'!$A$1:$C$29,2,0),"--")</f>
        <v>--</v>
      </c>
    </row>
    <row r="2180" ht="21.0" customHeight="1">
      <c r="A2180" s="165"/>
      <c r="B2180" s="172"/>
      <c r="C2180" s="167"/>
      <c r="D2180" s="168"/>
      <c r="E2180" s="258" t="str">
        <f>iferror(vlookup(C2180,'Master data'!$A$1:$C$29,3,0),"--")</f>
        <v>--</v>
      </c>
      <c r="F2180" s="258" t="str">
        <f>iferror(vlookup(C2180,'Master data'!$A$1:$C$29,2,0),"--")</f>
        <v>--</v>
      </c>
    </row>
    <row r="2181" ht="21.0" customHeight="1">
      <c r="A2181" s="165"/>
      <c r="B2181" s="172"/>
      <c r="C2181" s="167"/>
      <c r="D2181" s="168"/>
      <c r="E2181" s="258" t="str">
        <f>iferror(vlookup(C2181,'Master data'!$A$1:$C$29,3,0),"--")</f>
        <v>--</v>
      </c>
      <c r="F2181" s="258" t="str">
        <f>iferror(vlookup(C2181,'Master data'!$A$1:$C$29,2,0),"--")</f>
        <v>--</v>
      </c>
    </row>
    <row r="2182" ht="21.0" customHeight="1">
      <c r="A2182" s="165"/>
      <c r="B2182" s="172"/>
      <c r="C2182" s="167"/>
      <c r="D2182" s="168"/>
      <c r="E2182" s="258" t="str">
        <f>iferror(vlookup(C2182,'Master data'!$A$1:$C$29,3,0),"--")</f>
        <v>--</v>
      </c>
      <c r="F2182" s="258" t="str">
        <f>iferror(vlookup(C2182,'Master data'!$A$1:$C$29,2,0),"--")</f>
        <v>--</v>
      </c>
    </row>
    <row r="2183" ht="21.0" customHeight="1">
      <c r="A2183" s="165"/>
      <c r="B2183" s="172"/>
      <c r="C2183" s="167"/>
      <c r="D2183" s="168"/>
      <c r="E2183" s="258" t="str">
        <f>iferror(vlookup(C2183,'Master data'!$A$1:$C$29,3,0),"--")</f>
        <v>--</v>
      </c>
      <c r="F2183" s="258" t="str">
        <f>iferror(vlookup(C2183,'Master data'!$A$1:$C$29,2,0),"--")</f>
        <v>--</v>
      </c>
    </row>
    <row r="2184" ht="21.0" customHeight="1">
      <c r="A2184" s="165"/>
      <c r="B2184" s="172"/>
      <c r="C2184" s="167"/>
      <c r="D2184" s="168"/>
      <c r="E2184" s="258" t="str">
        <f>iferror(vlookup(C2184,'Master data'!$A$1:$C$29,3,0),"--")</f>
        <v>--</v>
      </c>
      <c r="F2184" s="258" t="str">
        <f>iferror(vlookup(C2184,'Master data'!$A$1:$C$29,2,0),"--")</f>
        <v>--</v>
      </c>
    </row>
    <row r="2185" ht="21.0" customHeight="1">
      <c r="A2185" s="165"/>
      <c r="B2185" s="172"/>
      <c r="C2185" s="167"/>
      <c r="D2185" s="168"/>
      <c r="E2185" s="258" t="str">
        <f>iferror(vlookup(C2185,'Master data'!$A$1:$C$29,3,0),"--")</f>
        <v>--</v>
      </c>
      <c r="F2185" s="258" t="str">
        <f>iferror(vlookup(C2185,'Master data'!$A$1:$C$29,2,0),"--")</f>
        <v>--</v>
      </c>
    </row>
    <row r="2186" ht="21.0" customHeight="1">
      <c r="A2186" s="165"/>
      <c r="B2186" s="172"/>
      <c r="C2186" s="167"/>
      <c r="D2186" s="168"/>
      <c r="E2186" s="258" t="str">
        <f>iferror(vlookup(C2186,'Master data'!$A$1:$C$29,3,0),"--")</f>
        <v>--</v>
      </c>
      <c r="F2186" s="258" t="str">
        <f>iferror(vlookup(C2186,'Master data'!$A$1:$C$29,2,0),"--")</f>
        <v>--</v>
      </c>
    </row>
    <row r="2187" ht="21.0" customHeight="1">
      <c r="A2187" s="165"/>
      <c r="B2187" s="172"/>
      <c r="C2187" s="167"/>
      <c r="D2187" s="168"/>
      <c r="E2187" s="258" t="str">
        <f>iferror(vlookup(C2187,'Master data'!$A$1:$C$29,3,0),"--")</f>
        <v>--</v>
      </c>
      <c r="F2187" s="258" t="str">
        <f>iferror(vlookup(C2187,'Master data'!$A$1:$C$29,2,0),"--")</f>
        <v>--</v>
      </c>
    </row>
    <row r="2188" ht="21.0" customHeight="1">
      <c r="A2188" s="165"/>
      <c r="B2188" s="172"/>
      <c r="C2188" s="167"/>
      <c r="D2188" s="168"/>
      <c r="E2188" s="258" t="str">
        <f>iferror(vlookup(C2188,'Master data'!$A$1:$C$29,3,0),"--")</f>
        <v>--</v>
      </c>
      <c r="F2188" s="258" t="str">
        <f>iferror(vlookup(C2188,'Master data'!$A$1:$C$29,2,0),"--")</f>
        <v>--</v>
      </c>
    </row>
    <row r="2189" ht="21.0" customHeight="1">
      <c r="A2189" s="165"/>
      <c r="B2189" s="172"/>
      <c r="C2189" s="167"/>
      <c r="D2189" s="168"/>
      <c r="E2189" s="258" t="str">
        <f>iferror(vlookup(C2189,'Master data'!$A$1:$C$29,3,0),"--")</f>
        <v>--</v>
      </c>
      <c r="F2189" s="258" t="str">
        <f>iferror(vlookup(C2189,'Master data'!$A$1:$C$29,2,0),"--")</f>
        <v>--</v>
      </c>
    </row>
    <row r="2190" ht="21.0" customHeight="1">
      <c r="A2190" s="165"/>
      <c r="B2190" s="172"/>
      <c r="C2190" s="167"/>
      <c r="D2190" s="168"/>
      <c r="E2190" s="258" t="str">
        <f>iferror(vlookup(C2190,'Master data'!$A$1:$C$29,3,0),"--")</f>
        <v>--</v>
      </c>
      <c r="F2190" s="258" t="str">
        <f>iferror(vlookup(C2190,'Master data'!$A$1:$C$29,2,0),"--")</f>
        <v>--</v>
      </c>
    </row>
    <row r="2191" ht="21.0" customHeight="1">
      <c r="A2191" s="165"/>
      <c r="B2191" s="172"/>
      <c r="C2191" s="167"/>
      <c r="D2191" s="168"/>
      <c r="E2191" s="258" t="str">
        <f>iferror(vlookup(C2191,'Master data'!$A$1:$C$29,3,0),"--")</f>
        <v>--</v>
      </c>
      <c r="F2191" s="258" t="str">
        <f>iferror(vlookup(C2191,'Master data'!$A$1:$C$29,2,0),"--")</f>
        <v>--</v>
      </c>
    </row>
    <row r="2192" ht="21.0" customHeight="1">
      <c r="A2192" s="165"/>
      <c r="B2192" s="172"/>
      <c r="C2192" s="167"/>
      <c r="D2192" s="168"/>
      <c r="E2192" s="258" t="str">
        <f>iferror(vlookup(C2192,'Master data'!$A$1:$C$29,3,0),"--")</f>
        <v>--</v>
      </c>
      <c r="F2192" s="258" t="str">
        <f>iferror(vlookup(C2192,'Master data'!$A$1:$C$29,2,0),"--")</f>
        <v>--</v>
      </c>
    </row>
    <row r="2193" ht="21.0" customHeight="1">
      <c r="A2193" s="165"/>
      <c r="B2193" s="172"/>
      <c r="C2193" s="167"/>
      <c r="D2193" s="168"/>
      <c r="E2193" s="258" t="str">
        <f>iferror(vlookup(C2193,'Master data'!$A$1:$C$29,3,0),"--")</f>
        <v>--</v>
      </c>
      <c r="F2193" s="258" t="str">
        <f>iferror(vlookup(C2193,'Master data'!$A$1:$C$29,2,0),"--")</f>
        <v>--</v>
      </c>
    </row>
    <row r="2194" ht="21.0" customHeight="1">
      <c r="A2194" s="165"/>
      <c r="B2194" s="172"/>
      <c r="C2194" s="167"/>
      <c r="D2194" s="168"/>
      <c r="E2194" s="258" t="str">
        <f>iferror(vlookup(C2194,'Master data'!$A$1:$C$29,3,0),"--")</f>
        <v>--</v>
      </c>
      <c r="F2194" s="258" t="str">
        <f>iferror(vlookup(C2194,'Master data'!$A$1:$C$29,2,0),"--")</f>
        <v>--</v>
      </c>
    </row>
    <row r="2195" ht="21.0" customHeight="1">
      <c r="A2195" s="165"/>
      <c r="B2195" s="172"/>
      <c r="C2195" s="167"/>
      <c r="D2195" s="168"/>
      <c r="E2195" s="258" t="str">
        <f>iferror(vlookup(C2195,'Master data'!$A$1:$C$29,3,0),"--")</f>
        <v>--</v>
      </c>
      <c r="F2195" s="258" t="str">
        <f>iferror(vlookup(C2195,'Master data'!$A$1:$C$29,2,0),"--")</f>
        <v>--</v>
      </c>
    </row>
    <row r="2196" ht="21.0" customHeight="1">
      <c r="A2196" s="165"/>
      <c r="B2196" s="172"/>
      <c r="C2196" s="167"/>
      <c r="D2196" s="168"/>
      <c r="E2196" s="258" t="str">
        <f>iferror(vlookup(C2196,'Master data'!$A$1:$C$29,3,0),"--")</f>
        <v>--</v>
      </c>
      <c r="F2196" s="258" t="str">
        <f>iferror(vlookup(C2196,'Master data'!$A$1:$C$29,2,0),"--")</f>
        <v>--</v>
      </c>
    </row>
    <row r="2197" ht="21.0" customHeight="1">
      <c r="A2197" s="165"/>
      <c r="B2197" s="172"/>
      <c r="C2197" s="167"/>
      <c r="D2197" s="168"/>
      <c r="E2197" s="258" t="str">
        <f>iferror(vlookup(C2197,'Master data'!$A$1:$C$29,3,0),"--")</f>
        <v>--</v>
      </c>
      <c r="F2197" s="258" t="str">
        <f>iferror(vlookup(C2197,'Master data'!$A$1:$C$29,2,0),"--")</f>
        <v>--</v>
      </c>
    </row>
    <row r="2198" ht="21.0" customHeight="1">
      <c r="A2198" s="165"/>
      <c r="B2198" s="172"/>
      <c r="C2198" s="167"/>
      <c r="D2198" s="168"/>
      <c r="E2198" s="258" t="str">
        <f>iferror(vlookup(C2198,'Master data'!$A$1:$C$29,3,0),"--")</f>
        <v>--</v>
      </c>
      <c r="F2198" s="258" t="str">
        <f>iferror(vlookup(C2198,'Master data'!$A$1:$C$29,2,0),"--")</f>
        <v>--</v>
      </c>
    </row>
    <row r="2199" ht="21.0" customHeight="1">
      <c r="A2199" s="165"/>
      <c r="B2199" s="172"/>
      <c r="C2199" s="167"/>
      <c r="D2199" s="168"/>
      <c r="E2199" s="258" t="str">
        <f>iferror(vlookup(C2199,'Master data'!$A$1:$C$29,3,0),"--")</f>
        <v>--</v>
      </c>
      <c r="F2199" s="258" t="str">
        <f>iferror(vlookup(C2199,'Master data'!$A$1:$C$29,2,0),"--")</f>
        <v>--</v>
      </c>
    </row>
    <row r="2200" ht="21.0" customHeight="1">
      <c r="A2200" s="165"/>
      <c r="B2200" s="172"/>
      <c r="C2200" s="167"/>
      <c r="D2200" s="168"/>
      <c r="E2200" s="258" t="str">
        <f>iferror(vlookup(C2200,'Master data'!$A$1:$C$29,3,0),"--")</f>
        <v>--</v>
      </c>
      <c r="F2200" s="258" t="str">
        <f>iferror(vlookup(C2200,'Master data'!$A$1:$C$29,2,0),"--")</f>
        <v>--</v>
      </c>
    </row>
    <row r="2201" ht="21.0" customHeight="1">
      <c r="A2201" s="165"/>
      <c r="B2201" s="172"/>
      <c r="C2201" s="167"/>
      <c r="D2201" s="168"/>
      <c r="E2201" s="258" t="str">
        <f>iferror(vlookup(C2201,'Master data'!$A$1:$C$29,3,0),"--")</f>
        <v>--</v>
      </c>
      <c r="F2201" s="258" t="str">
        <f>iferror(vlookup(C2201,'Master data'!$A$1:$C$29,2,0),"--")</f>
        <v>--</v>
      </c>
    </row>
    <row r="2202" ht="21.0" customHeight="1">
      <c r="A2202" s="165"/>
      <c r="B2202" s="172"/>
      <c r="C2202" s="167"/>
      <c r="D2202" s="168"/>
      <c r="E2202" s="258" t="str">
        <f>iferror(vlookup(C2202,'Master data'!$A$1:$C$29,3,0),"--")</f>
        <v>--</v>
      </c>
      <c r="F2202" s="258" t="str">
        <f>iferror(vlookup(C2202,'Master data'!$A$1:$C$29,2,0),"--")</f>
        <v>--</v>
      </c>
    </row>
    <row r="2203" ht="21.0" customHeight="1">
      <c r="A2203" s="165"/>
      <c r="B2203" s="172"/>
      <c r="C2203" s="167"/>
      <c r="D2203" s="168"/>
      <c r="E2203" s="258" t="str">
        <f>iferror(vlookup(C2203,'Master data'!$A$1:$C$29,3,0),"--")</f>
        <v>--</v>
      </c>
      <c r="F2203" s="258" t="str">
        <f>iferror(vlookup(C2203,'Master data'!$A$1:$C$29,2,0),"--")</f>
        <v>--</v>
      </c>
    </row>
    <row r="2204" ht="21.0" customHeight="1">
      <c r="A2204" s="165"/>
      <c r="B2204" s="172"/>
      <c r="C2204" s="167"/>
      <c r="D2204" s="168"/>
      <c r="E2204" s="258" t="str">
        <f>iferror(vlookup(C2204,'Master data'!$A$1:$C$29,3,0),"--")</f>
        <v>--</v>
      </c>
      <c r="F2204" s="258" t="str">
        <f>iferror(vlookup(C2204,'Master data'!$A$1:$C$29,2,0),"--")</f>
        <v>--</v>
      </c>
    </row>
    <row r="2205" ht="21.0" customHeight="1">
      <c r="A2205" s="165"/>
      <c r="B2205" s="172"/>
      <c r="C2205" s="167"/>
      <c r="D2205" s="168"/>
      <c r="E2205" s="258" t="str">
        <f>iferror(vlookup(C2205,'Master data'!$A$1:$C$29,3,0),"--")</f>
        <v>--</v>
      </c>
      <c r="F2205" s="258" t="str">
        <f>iferror(vlookup(C2205,'Master data'!$A$1:$C$29,2,0),"--")</f>
        <v>--</v>
      </c>
    </row>
    <row r="2206" ht="21.0" customHeight="1">
      <c r="A2206" s="165"/>
      <c r="B2206" s="172"/>
      <c r="C2206" s="167"/>
      <c r="D2206" s="168"/>
      <c r="E2206" s="258" t="str">
        <f>iferror(vlookup(C2206,'Master data'!$A$1:$C$29,3,0),"--")</f>
        <v>--</v>
      </c>
      <c r="F2206" s="258" t="str">
        <f>iferror(vlookup(C2206,'Master data'!$A$1:$C$29,2,0),"--")</f>
        <v>--</v>
      </c>
    </row>
    <row r="2207" ht="21.0" customHeight="1">
      <c r="A2207" s="165"/>
      <c r="B2207" s="172"/>
      <c r="C2207" s="167"/>
      <c r="D2207" s="168"/>
      <c r="E2207" s="258" t="str">
        <f>iferror(vlookup(C2207,'Master data'!$A$1:$C$29,3,0),"--")</f>
        <v>--</v>
      </c>
      <c r="F2207" s="258" t="str">
        <f>iferror(vlookup(C2207,'Master data'!$A$1:$C$29,2,0),"--")</f>
        <v>--</v>
      </c>
    </row>
    <row r="2208" ht="21.0" customHeight="1">
      <c r="A2208" s="165"/>
      <c r="B2208" s="172"/>
      <c r="C2208" s="167"/>
      <c r="D2208" s="168"/>
      <c r="E2208" s="258" t="str">
        <f>iferror(vlookup(C2208,'Master data'!$A$1:$C$29,3,0),"--")</f>
        <v>--</v>
      </c>
      <c r="F2208" s="258" t="str">
        <f>iferror(vlookup(C2208,'Master data'!$A$1:$C$29,2,0),"--")</f>
        <v>--</v>
      </c>
    </row>
    <row r="2209" ht="21.0" customHeight="1">
      <c r="A2209" s="165"/>
      <c r="B2209" s="172"/>
      <c r="C2209" s="167"/>
      <c r="D2209" s="168"/>
      <c r="E2209" s="258" t="str">
        <f>iferror(vlookup(C2209,'Master data'!$A$1:$C$29,3,0),"--")</f>
        <v>--</v>
      </c>
      <c r="F2209" s="258" t="str">
        <f>iferror(vlookup(C2209,'Master data'!$A$1:$C$29,2,0),"--")</f>
        <v>--</v>
      </c>
    </row>
    <row r="2210" ht="21.0" customHeight="1">
      <c r="A2210" s="165"/>
      <c r="B2210" s="172"/>
      <c r="C2210" s="167"/>
      <c r="D2210" s="168"/>
      <c r="E2210" s="258" t="str">
        <f>iferror(vlookup(C2210,'Master data'!$A$1:$C$29,3,0),"--")</f>
        <v>--</v>
      </c>
      <c r="F2210" s="258" t="str">
        <f>iferror(vlookup(C2210,'Master data'!$A$1:$C$29,2,0),"--")</f>
        <v>--</v>
      </c>
    </row>
    <row r="2211" ht="21.0" customHeight="1">
      <c r="A2211" s="165"/>
      <c r="B2211" s="172"/>
      <c r="C2211" s="167"/>
      <c r="D2211" s="168"/>
      <c r="E2211" s="258" t="str">
        <f>iferror(vlookup(C2211,'Master data'!$A$1:$C$29,3,0),"--")</f>
        <v>--</v>
      </c>
      <c r="F2211" s="258" t="str">
        <f>iferror(vlookup(C2211,'Master data'!$A$1:$C$29,2,0),"--")</f>
        <v>--</v>
      </c>
    </row>
    <row r="2212" ht="21.0" customHeight="1">
      <c r="A2212" s="165"/>
      <c r="B2212" s="172"/>
      <c r="C2212" s="167"/>
      <c r="D2212" s="168"/>
      <c r="E2212" s="258" t="str">
        <f>iferror(vlookup(C2212,'Master data'!$A$1:$C$29,3,0),"--")</f>
        <v>--</v>
      </c>
      <c r="F2212" s="258" t="str">
        <f>iferror(vlookup(C2212,'Master data'!$A$1:$C$29,2,0),"--")</f>
        <v>--</v>
      </c>
    </row>
    <row r="2213" ht="21.0" customHeight="1">
      <c r="A2213" s="165"/>
      <c r="B2213" s="172"/>
      <c r="C2213" s="167"/>
      <c r="D2213" s="168"/>
      <c r="E2213" s="258" t="str">
        <f>iferror(vlookup(C2213,'Master data'!$A$1:$C$29,3,0),"--")</f>
        <v>--</v>
      </c>
      <c r="F2213" s="258" t="str">
        <f>iferror(vlookup(C2213,'Master data'!$A$1:$C$29,2,0),"--")</f>
        <v>--</v>
      </c>
    </row>
    <row r="2214" ht="21.0" customHeight="1">
      <c r="A2214" s="165"/>
      <c r="B2214" s="172"/>
      <c r="C2214" s="167"/>
      <c r="D2214" s="168"/>
      <c r="E2214" s="258" t="str">
        <f>iferror(vlookup(C2214,'Master data'!$A$1:$C$29,3,0),"--")</f>
        <v>--</v>
      </c>
      <c r="F2214" s="258" t="str">
        <f>iferror(vlookup(C2214,'Master data'!$A$1:$C$29,2,0),"--")</f>
        <v>--</v>
      </c>
    </row>
    <row r="2215" ht="21.0" customHeight="1">
      <c r="A2215" s="165"/>
      <c r="B2215" s="172"/>
      <c r="C2215" s="167"/>
      <c r="D2215" s="168"/>
      <c r="E2215" s="258" t="str">
        <f>iferror(vlookup(C2215,'Master data'!$A$1:$C$29,3,0),"--")</f>
        <v>--</v>
      </c>
      <c r="F2215" s="258" t="str">
        <f>iferror(vlookup(C2215,'Master data'!$A$1:$C$29,2,0),"--")</f>
        <v>--</v>
      </c>
    </row>
    <row r="2216" ht="21.0" customHeight="1">
      <c r="A2216" s="165"/>
      <c r="B2216" s="172"/>
      <c r="C2216" s="167"/>
      <c r="D2216" s="168"/>
      <c r="E2216" s="258" t="str">
        <f>iferror(vlookup(C2216,'Master data'!$A$1:$C$29,3,0),"--")</f>
        <v>--</v>
      </c>
      <c r="F2216" s="258" t="str">
        <f>iferror(vlookup(C2216,'Master data'!$A$1:$C$29,2,0),"--")</f>
        <v>--</v>
      </c>
    </row>
    <row r="2217" ht="21.0" customHeight="1">
      <c r="A2217" s="165"/>
      <c r="B2217" s="172"/>
      <c r="C2217" s="167"/>
      <c r="D2217" s="168"/>
      <c r="E2217" s="258" t="str">
        <f>iferror(vlookup(C2217,'Master data'!$A$1:$C$29,3,0),"--")</f>
        <v>--</v>
      </c>
      <c r="F2217" s="258" t="str">
        <f>iferror(vlookup(C2217,'Master data'!$A$1:$C$29,2,0),"--")</f>
        <v>--</v>
      </c>
    </row>
    <row r="2218" ht="21.0" customHeight="1">
      <c r="A2218" s="165"/>
      <c r="B2218" s="172"/>
      <c r="C2218" s="167"/>
      <c r="D2218" s="168"/>
      <c r="E2218" s="258" t="str">
        <f>iferror(vlookup(C2218,'Master data'!$A$1:$C$29,3,0),"--")</f>
        <v>--</v>
      </c>
      <c r="F2218" s="258" t="str">
        <f>iferror(vlookup(C2218,'Master data'!$A$1:$C$29,2,0),"--")</f>
        <v>--</v>
      </c>
    </row>
    <row r="2219" ht="21.0" customHeight="1">
      <c r="A2219" s="165"/>
      <c r="B2219" s="172"/>
      <c r="C2219" s="167"/>
      <c r="D2219" s="168"/>
      <c r="E2219" s="258" t="str">
        <f>iferror(vlookup(C2219,'Master data'!$A$1:$C$29,3,0),"--")</f>
        <v>--</v>
      </c>
      <c r="F2219" s="258" t="str">
        <f>iferror(vlookup(C2219,'Master data'!$A$1:$C$29,2,0),"--")</f>
        <v>--</v>
      </c>
    </row>
    <row r="2220" ht="21.0" customHeight="1">
      <c r="A2220" s="165"/>
      <c r="B2220" s="172"/>
      <c r="C2220" s="167"/>
      <c r="D2220" s="168"/>
      <c r="E2220" s="258" t="str">
        <f>iferror(vlookup(C2220,'Master data'!$A$1:$C$29,3,0),"--")</f>
        <v>--</v>
      </c>
      <c r="F2220" s="258" t="str">
        <f>iferror(vlookup(C2220,'Master data'!$A$1:$C$29,2,0),"--")</f>
        <v>--</v>
      </c>
    </row>
    <row r="2221" ht="21.0" customHeight="1">
      <c r="A2221" s="165"/>
      <c r="B2221" s="172"/>
      <c r="C2221" s="167"/>
      <c r="D2221" s="168"/>
      <c r="E2221" s="258" t="str">
        <f>iferror(vlookup(C2221,'Master data'!$A$1:$C$29,3,0),"--")</f>
        <v>--</v>
      </c>
      <c r="F2221" s="258" t="str">
        <f>iferror(vlookup(C2221,'Master data'!$A$1:$C$29,2,0),"--")</f>
        <v>--</v>
      </c>
    </row>
    <row r="2222" ht="21.0" customHeight="1">
      <c r="A2222" s="165"/>
      <c r="B2222" s="172"/>
      <c r="C2222" s="167"/>
      <c r="D2222" s="168"/>
      <c r="E2222" s="258" t="str">
        <f>iferror(vlookup(C2222,'Master data'!$A$1:$C$29,3,0),"--")</f>
        <v>--</v>
      </c>
      <c r="F2222" s="258" t="str">
        <f>iferror(vlookup(C2222,'Master data'!$A$1:$C$29,2,0),"--")</f>
        <v>--</v>
      </c>
    </row>
    <row r="2223" ht="21.0" customHeight="1">
      <c r="A2223" s="165"/>
      <c r="B2223" s="172"/>
      <c r="C2223" s="167"/>
      <c r="D2223" s="168"/>
      <c r="E2223" s="258" t="str">
        <f>iferror(vlookup(C2223,'Master data'!$A$1:$C$29,3,0),"--")</f>
        <v>--</v>
      </c>
      <c r="F2223" s="258" t="str">
        <f>iferror(vlookup(C2223,'Master data'!$A$1:$C$29,2,0),"--")</f>
        <v>--</v>
      </c>
    </row>
    <row r="2224" ht="21.0" customHeight="1">
      <c r="A2224" s="165"/>
      <c r="B2224" s="172"/>
      <c r="C2224" s="167"/>
      <c r="D2224" s="168"/>
      <c r="E2224" s="258" t="str">
        <f>iferror(vlookup(C2224,'Master data'!$A$1:$C$29,3,0),"--")</f>
        <v>--</v>
      </c>
      <c r="F2224" s="258" t="str">
        <f>iferror(vlookup(C2224,'Master data'!$A$1:$C$29,2,0),"--")</f>
        <v>--</v>
      </c>
    </row>
    <row r="2225" ht="21.0" customHeight="1">
      <c r="A2225" s="165"/>
      <c r="B2225" s="172"/>
      <c r="C2225" s="167"/>
      <c r="D2225" s="168"/>
      <c r="E2225" s="258" t="str">
        <f>iferror(vlookup(C2225,'Master data'!$A$1:$C$29,3,0),"--")</f>
        <v>--</v>
      </c>
      <c r="F2225" s="258" t="str">
        <f>iferror(vlookup(C2225,'Master data'!$A$1:$C$29,2,0),"--")</f>
        <v>--</v>
      </c>
    </row>
    <row r="2226" ht="21.0" customHeight="1">
      <c r="A2226" s="165"/>
      <c r="B2226" s="172"/>
      <c r="C2226" s="167"/>
      <c r="D2226" s="168"/>
      <c r="E2226" s="258" t="str">
        <f>iferror(vlookup(C2226,'Master data'!$A$1:$C$29,3,0),"--")</f>
        <v>--</v>
      </c>
      <c r="F2226" s="258" t="str">
        <f>iferror(vlookup(C2226,'Master data'!$A$1:$C$29,2,0),"--")</f>
        <v>--</v>
      </c>
    </row>
    <row r="2227" ht="21.0" customHeight="1">
      <c r="A2227" s="165"/>
      <c r="B2227" s="172"/>
      <c r="C2227" s="167"/>
      <c r="D2227" s="168"/>
      <c r="E2227" s="258" t="str">
        <f>iferror(vlookup(C2227,'Master data'!$A$1:$C$29,3,0),"--")</f>
        <v>--</v>
      </c>
      <c r="F2227" s="258" t="str">
        <f>iferror(vlookup(C2227,'Master data'!$A$1:$C$29,2,0),"--")</f>
        <v>--</v>
      </c>
    </row>
    <row r="2228" ht="21.0" customHeight="1">
      <c r="A2228" s="165"/>
      <c r="B2228" s="172"/>
      <c r="C2228" s="167"/>
      <c r="D2228" s="168"/>
      <c r="E2228" s="258" t="str">
        <f>iferror(vlookup(C2228,'Master data'!$A$1:$C$29,3,0),"--")</f>
        <v>--</v>
      </c>
      <c r="F2228" s="258" t="str">
        <f>iferror(vlookup(C2228,'Master data'!$A$1:$C$29,2,0),"--")</f>
        <v>--</v>
      </c>
    </row>
    <row r="2229" ht="21.0" customHeight="1">
      <c r="A2229" s="165"/>
      <c r="B2229" s="172"/>
      <c r="C2229" s="167"/>
      <c r="D2229" s="168"/>
      <c r="E2229" s="258" t="str">
        <f>iferror(vlookup(C2229,'Master data'!$A$1:$C$29,3,0),"--")</f>
        <v>--</v>
      </c>
      <c r="F2229" s="258" t="str">
        <f>iferror(vlookup(C2229,'Master data'!$A$1:$C$29,2,0),"--")</f>
        <v>--</v>
      </c>
    </row>
    <row r="2230" ht="21.0" customHeight="1">
      <c r="A2230" s="165"/>
      <c r="B2230" s="172"/>
      <c r="C2230" s="167"/>
      <c r="D2230" s="168"/>
      <c r="E2230" s="258" t="str">
        <f>iferror(vlookup(C2230,'Master data'!$A$1:$C$29,3,0),"--")</f>
        <v>--</v>
      </c>
      <c r="F2230" s="258" t="str">
        <f>iferror(vlookup(C2230,'Master data'!$A$1:$C$29,2,0),"--")</f>
        <v>--</v>
      </c>
    </row>
    <row r="2231" ht="21.0" customHeight="1">
      <c r="A2231" s="165"/>
      <c r="B2231" s="172"/>
      <c r="C2231" s="167"/>
      <c r="D2231" s="168"/>
      <c r="E2231" s="258" t="str">
        <f>iferror(vlookup(C2231,'Master data'!$A$1:$C$29,3,0),"--")</f>
        <v>--</v>
      </c>
      <c r="F2231" s="258" t="str">
        <f>iferror(vlookup(C2231,'Master data'!$A$1:$C$29,2,0),"--")</f>
        <v>--</v>
      </c>
    </row>
    <row r="2232" ht="21.0" customHeight="1">
      <c r="A2232" s="165"/>
      <c r="B2232" s="172"/>
      <c r="C2232" s="167"/>
      <c r="D2232" s="168"/>
      <c r="E2232" s="258" t="str">
        <f>iferror(vlookup(C2232,'Master data'!$A$1:$C$29,3,0),"--")</f>
        <v>--</v>
      </c>
      <c r="F2232" s="258" t="str">
        <f>iferror(vlookup(C2232,'Master data'!$A$1:$C$29,2,0),"--")</f>
        <v>--</v>
      </c>
    </row>
    <row r="2233" ht="21.0" customHeight="1">
      <c r="A2233" s="165"/>
      <c r="B2233" s="172"/>
      <c r="C2233" s="167"/>
      <c r="D2233" s="168"/>
      <c r="E2233" s="258" t="str">
        <f>iferror(vlookup(C2233,'Master data'!$A$1:$C$29,3,0),"--")</f>
        <v>--</v>
      </c>
      <c r="F2233" s="258" t="str">
        <f>iferror(vlookup(C2233,'Master data'!$A$1:$C$29,2,0),"--")</f>
        <v>--</v>
      </c>
    </row>
    <row r="2234" ht="21.0" customHeight="1">
      <c r="A2234" s="165"/>
      <c r="B2234" s="172"/>
      <c r="C2234" s="167"/>
      <c r="D2234" s="168"/>
      <c r="E2234" s="258" t="str">
        <f>iferror(vlookup(C2234,'Master data'!$A$1:$C$29,3,0),"--")</f>
        <v>--</v>
      </c>
      <c r="F2234" s="258" t="str">
        <f>iferror(vlookup(C2234,'Master data'!$A$1:$C$29,2,0),"--")</f>
        <v>--</v>
      </c>
    </row>
    <row r="2235" ht="21.0" customHeight="1">
      <c r="A2235" s="165"/>
      <c r="B2235" s="172"/>
      <c r="C2235" s="167"/>
      <c r="D2235" s="168"/>
      <c r="E2235" s="258" t="str">
        <f>iferror(vlookup(C2235,'Master data'!$A$1:$C$29,3,0),"--")</f>
        <v>--</v>
      </c>
      <c r="F2235" s="258" t="str">
        <f>iferror(vlookup(C2235,'Master data'!$A$1:$C$29,2,0),"--")</f>
        <v>--</v>
      </c>
    </row>
    <row r="2236" ht="21.0" customHeight="1">
      <c r="A2236" s="165"/>
      <c r="B2236" s="172"/>
      <c r="C2236" s="167"/>
      <c r="D2236" s="168"/>
      <c r="E2236" s="258" t="str">
        <f>iferror(vlookup(C2236,'Master data'!$A$1:$C$29,3,0),"--")</f>
        <v>--</v>
      </c>
      <c r="F2236" s="258" t="str">
        <f>iferror(vlookup(C2236,'Master data'!$A$1:$C$29,2,0),"--")</f>
        <v>--</v>
      </c>
    </row>
    <row r="2237" ht="21.0" customHeight="1">
      <c r="A2237" s="165"/>
      <c r="B2237" s="172"/>
      <c r="C2237" s="167"/>
      <c r="D2237" s="168"/>
      <c r="E2237" s="258" t="str">
        <f>iferror(vlookup(C2237,'Master data'!$A$1:$C$29,3,0),"--")</f>
        <v>--</v>
      </c>
      <c r="F2237" s="258" t="str">
        <f>iferror(vlookup(C2237,'Master data'!$A$1:$C$29,2,0),"--")</f>
        <v>--</v>
      </c>
    </row>
    <row r="2238" ht="21.0" customHeight="1">
      <c r="A2238" s="165"/>
      <c r="B2238" s="172"/>
      <c r="C2238" s="167"/>
      <c r="D2238" s="168"/>
      <c r="E2238" s="258" t="str">
        <f>iferror(vlookup(C2238,'Master data'!$A$1:$C$29,3,0),"--")</f>
        <v>--</v>
      </c>
      <c r="F2238" s="258" t="str">
        <f>iferror(vlookup(C2238,'Master data'!$A$1:$C$29,2,0),"--")</f>
        <v>--</v>
      </c>
    </row>
    <row r="2239" ht="21.0" customHeight="1">
      <c r="A2239" s="165"/>
      <c r="B2239" s="172"/>
      <c r="C2239" s="167"/>
      <c r="D2239" s="168"/>
      <c r="E2239" s="258" t="str">
        <f>iferror(vlookup(C2239,'Master data'!$A$1:$C$29,3,0),"--")</f>
        <v>--</v>
      </c>
      <c r="F2239" s="258" t="str">
        <f>iferror(vlookup(C2239,'Master data'!$A$1:$C$29,2,0),"--")</f>
        <v>--</v>
      </c>
    </row>
    <row r="2240" ht="21.0" customHeight="1">
      <c r="A2240" s="165"/>
      <c r="B2240" s="172"/>
      <c r="C2240" s="167"/>
      <c r="D2240" s="168"/>
      <c r="E2240" s="258" t="str">
        <f>iferror(vlookup(C2240,'Master data'!$A$1:$C$29,3,0),"--")</f>
        <v>--</v>
      </c>
      <c r="F2240" s="258" t="str">
        <f>iferror(vlookup(C2240,'Master data'!$A$1:$C$29,2,0),"--")</f>
        <v>--</v>
      </c>
    </row>
    <row r="2241" ht="21.0" customHeight="1">
      <c r="A2241" s="165"/>
      <c r="B2241" s="172"/>
      <c r="C2241" s="167"/>
      <c r="D2241" s="168"/>
      <c r="E2241" s="258" t="str">
        <f>iferror(vlookup(C2241,'Master data'!$A$1:$C$29,3,0),"--")</f>
        <v>--</v>
      </c>
      <c r="F2241" s="258" t="str">
        <f>iferror(vlookup(C2241,'Master data'!$A$1:$C$29,2,0),"--")</f>
        <v>--</v>
      </c>
    </row>
    <row r="2242" ht="21.0" customHeight="1">
      <c r="A2242" s="165"/>
      <c r="B2242" s="172"/>
      <c r="C2242" s="167"/>
      <c r="D2242" s="168"/>
      <c r="E2242" s="258" t="str">
        <f>iferror(vlookup(C2242,'Master data'!$A$1:$C$29,3,0),"--")</f>
        <v>--</v>
      </c>
      <c r="F2242" s="258" t="str">
        <f>iferror(vlookup(C2242,'Master data'!$A$1:$C$29,2,0),"--")</f>
        <v>--</v>
      </c>
    </row>
    <row r="2243" ht="21.0" customHeight="1">
      <c r="A2243" s="165"/>
      <c r="B2243" s="172"/>
      <c r="C2243" s="167"/>
      <c r="D2243" s="168"/>
      <c r="E2243" s="258" t="str">
        <f>iferror(vlookup(C2243,'Master data'!$A$1:$C$29,3,0),"--")</f>
        <v>--</v>
      </c>
      <c r="F2243" s="258" t="str">
        <f>iferror(vlookup(C2243,'Master data'!$A$1:$C$29,2,0),"--")</f>
        <v>--</v>
      </c>
    </row>
    <row r="2244" ht="21.0" customHeight="1">
      <c r="A2244" s="165"/>
      <c r="B2244" s="172"/>
      <c r="C2244" s="167"/>
      <c r="D2244" s="168"/>
      <c r="E2244" s="258" t="str">
        <f>iferror(vlookup(C2244,'Master data'!$A$1:$C$29,3,0),"--")</f>
        <v>--</v>
      </c>
      <c r="F2244" s="258" t="str">
        <f>iferror(vlookup(C2244,'Master data'!$A$1:$C$29,2,0),"--")</f>
        <v>--</v>
      </c>
    </row>
    <row r="2245" ht="21.0" customHeight="1">
      <c r="A2245" s="165"/>
      <c r="B2245" s="172"/>
      <c r="C2245" s="167"/>
      <c r="D2245" s="168"/>
      <c r="E2245" s="258" t="str">
        <f>iferror(vlookup(C2245,'Master data'!$A$1:$C$29,3,0),"--")</f>
        <v>--</v>
      </c>
      <c r="F2245" s="258" t="str">
        <f>iferror(vlookup(C2245,'Master data'!$A$1:$C$29,2,0),"--")</f>
        <v>--</v>
      </c>
    </row>
    <row r="2246" ht="21.0" customHeight="1">
      <c r="A2246" s="165"/>
      <c r="B2246" s="172"/>
      <c r="C2246" s="167"/>
      <c r="D2246" s="168"/>
      <c r="E2246" s="258" t="str">
        <f>iferror(vlookup(C2246,'Master data'!$A$1:$C$29,3,0),"--")</f>
        <v>--</v>
      </c>
      <c r="F2246" s="258" t="str">
        <f>iferror(vlookup(C2246,'Master data'!$A$1:$C$29,2,0),"--")</f>
        <v>--</v>
      </c>
    </row>
    <row r="2247" ht="21.0" customHeight="1">
      <c r="A2247" s="165"/>
      <c r="B2247" s="172"/>
      <c r="C2247" s="167"/>
      <c r="D2247" s="168"/>
      <c r="E2247" s="258" t="str">
        <f>iferror(vlookup(C2247,'Master data'!$A$1:$C$29,3,0),"--")</f>
        <v>--</v>
      </c>
      <c r="F2247" s="258" t="str">
        <f>iferror(vlookup(C2247,'Master data'!$A$1:$C$29,2,0),"--")</f>
        <v>--</v>
      </c>
    </row>
    <row r="2248" ht="21.0" customHeight="1">
      <c r="A2248" s="165"/>
      <c r="B2248" s="172"/>
      <c r="C2248" s="167"/>
      <c r="D2248" s="168"/>
      <c r="E2248" s="258" t="str">
        <f>iferror(vlookup(C2248,'Master data'!$A$1:$C$29,3,0),"--")</f>
        <v>--</v>
      </c>
      <c r="F2248" s="258" t="str">
        <f>iferror(vlookup(C2248,'Master data'!$A$1:$C$29,2,0),"--")</f>
        <v>--</v>
      </c>
    </row>
    <row r="2249" ht="21.0" customHeight="1">
      <c r="A2249" s="165"/>
      <c r="B2249" s="172"/>
      <c r="C2249" s="167"/>
      <c r="D2249" s="168"/>
      <c r="E2249" s="258" t="str">
        <f>iferror(vlookup(C2249,'Master data'!$A$1:$C$29,3,0),"--")</f>
        <v>--</v>
      </c>
      <c r="F2249" s="258" t="str">
        <f>iferror(vlookup(C2249,'Master data'!$A$1:$C$29,2,0),"--")</f>
        <v>--</v>
      </c>
    </row>
    <row r="2250" ht="21.0" customHeight="1">
      <c r="A2250" s="165"/>
      <c r="B2250" s="172"/>
      <c r="C2250" s="167"/>
      <c r="D2250" s="168"/>
      <c r="E2250" s="258" t="str">
        <f>iferror(vlookup(C2250,'Master data'!$A$1:$C$29,3,0),"--")</f>
        <v>--</v>
      </c>
      <c r="F2250" s="258" t="str">
        <f>iferror(vlookup(C2250,'Master data'!$A$1:$C$29,2,0),"--")</f>
        <v>--</v>
      </c>
    </row>
    <row r="2251" ht="21.0" customHeight="1">
      <c r="A2251" s="165"/>
      <c r="B2251" s="172"/>
      <c r="C2251" s="167"/>
      <c r="D2251" s="168"/>
      <c r="E2251" s="258" t="str">
        <f>iferror(vlookup(C2251,'Master data'!$A$1:$C$29,3,0),"--")</f>
        <v>--</v>
      </c>
      <c r="F2251" s="258" t="str">
        <f>iferror(vlookup(C2251,'Master data'!$A$1:$C$29,2,0),"--")</f>
        <v>--</v>
      </c>
    </row>
    <row r="2252" ht="21.0" customHeight="1">
      <c r="A2252" s="165"/>
      <c r="B2252" s="172"/>
      <c r="C2252" s="167"/>
      <c r="D2252" s="168"/>
      <c r="E2252" s="258" t="str">
        <f>iferror(vlookup(C2252,'Master data'!$A$1:$C$29,3,0),"--")</f>
        <v>--</v>
      </c>
      <c r="F2252" s="258" t="str">
        <f>iferror(vlookup(C2252,'Master data'!$A$1:$C$29,2,0),"--")</f>
        <v>--</v>
      </c>
    </row>
    <row r="2253" ht="21.0" customHeight="1">
      <c r="A2253" s="165"/>
      <c r="B2253" s="172"/>
      <c r="C2253" s="167"/>
      <c r="D2253" s="168"/>
      <c r="E2253" s="258" t="str">
        <f>iferror(vlookup(C2253,'Master data'!$A$1:$C$29,3,0),"--")</f>
        <v>--</v>
      </c>
      <c r="F2253" s="258" t="str">
        <f>iferror(vlookup(C2253,'Master data'!$A$1:$C$29,2,0),"--")</f>
        <v>--</v>
      </c>
    </row>
    <row r="2254" ht="21.0" customHeight="1">
      <c r="A2254" s="165"/>
      <c r="B2254" s="172"/>
      <c r="C2254" s="167"/>
      <c r="D2254" s="168"/>
      <c r="E2254" s="258" t="str">
        <f>iferror(vlookup(C2254,'Master data'!$A$1:$C$29,3,0),"--")</f>
        <v>--</v>
      </c>
      <c r="F2254" s="258" t="str">
        <f>iferror(vlookup(C2254,'Master data'!$A$1:$C$29,2,0),"--")</f>
        <v>--</v>
      </c>
    </row>
    <row r="2255" ht="21.0" customHeight="1">
      <c r="A2255" s="165"/>
      <c r="B2255" s="172"/>
      <c r="C2255" s="167"/>
      <c r="D2255" s="168"/>
      <c r="E2255" s="258" t="str">
        <f>iferror(vlookup(C2255,'Master data'!$A$1:$C$29,3,0),"--")</f>
        <v>--</v>
      </c>
      <c r="F2255" s="258" t="str">
        <f>iferror(vlookup(C2255,'Master data'!$A$1:$C$29,2,0),"--")</f>
        <v>--</v>
      </c>
    </row>
    <row r="2256" ht="21.0" customHeight="1">
      <c r="A2256" s="165"/>
      <c r="B2256" s="172"/>
      <c r="C2256" s="167"/>
      <c r="D2256" s="168"/>
      <c r="E2256" s="258" t="str">
        <f>iferror(vlookup(C2256,'Master data'!$A$1:$C$29,3,0),"--")</f>
        <v>--</v>
      </c>
      <c r="F2256" s="258" t="str">
        <f>iferror(vlookup(C2256,'Master data'!$A$1:$C$29,2,0),"--")</f>
        <v>--</v>
      </c>
    </row>
    <row r="2257" ht="21.0" customHeight="1">
      <c r="A2257" s="165"/>
      <c r="B2257" s="172"/>
      <c r="C2257" s="167"/>
      <c r="D2257" s="168"/>
      <c r="E2257" s="258" t="str">
        <f>iferror(vlookup(C2257,'Master data'!$A$1:$C$29,3,0),"--")</f>
        <v>--</v>
      </c>
      <c r="F2257" s="258" t="str">
        <f>iferror(vlookup(C2257,'Master data'!$A$1:$C$29,2,0),"--")</f>
        <v>--</v>
      </c>
    </row>
    <row r="2258" ht="21.0" customHeight="1">
      <c r="A2258" s="165"/>
      <c r="B2258" s="172"/>
      <c r="C2258" s="167"/>
      <c r="D2258" s="168"/>
      <c r="E2258" s="258" t="str">
        <f>iferror(vlookup(C2258,'Master data'!$A$1:$C$29,3,0),"--")</f>
        <v>--</v>
      </c>
      <c r="F2258" s="258" t="str">
        <f>iferror(vlookup(C2258,'Master data'!$A$1:$C$29,2,0),"--")</f>
        <v>--</v>
      </c>
    </row>
    <row r="2259" ht="21.0" customHeight="1">
      <c r="A2259" s="165"/>
      <c r="B2259" s="172"/>
      <c r="C2259" s="167"/>
      <c r="D2259" s="168"/>
      <c r="E2259" s="258" t="str">
        <f>iferror(vlookup(C2259,'Master data'!$A$1:$C$29,3,0),"--")</f>
        <v>--</v>
      </c>
      <c r="F2259" s="258" t="str">
        <f>iferror(vlookup(C2259,'Master data'!$A$1:$C$29,2,0),"--")</f>
        <v>--</v>
      </c>
    </row>
    <row r="2260" ht="21.0" customHeight="1">
      <c r="A2260" s="165"/>
      <c r="B2260" s="172"/>
      <c r="C2260" s="167"/>
      <c r="D2260" s="168"/>
      <c r="E2260" s="258" t="str">
        <f>iferror(vlookup(C2260,'Master data'!$A$1:$C$29,3,0),"--")</f>
        <v>--</v>
      </c>
      <c r="F2260" s="258" t="str">
        <f>iferror(vlookup(C2260,'Master data'!$A$1:$C$29,2,0),"--")</f>
        <v>--</v>
      </c>
    </row>
    <row r="2261" ht="21.0" customHeight="1">
      <c r="A2261" s="165"/>
      <c r="B2261" s="172"/>
      <c r="C2261" s="167"/>
      <c r="D2261" s="168"/>
      <c r="E2261" s="258" t="str">
        <f>iferror(vlookup(C2261,'Master data'!$A$1:$C$29,3,0),"--")</f>
        <v>--</v>
      </c>
      <c r="F2261" s="258" t="str">
        <f>iferror(vlookup(C2261,'Master data'!$A$1:$C$29,2,0),"--")</f>
        <v>--</v>
      </c>
    </row>
    <row r="2262" ht="21.0" customHeight="1">
      <c r="A2262" s="165"/>
      <c r="B2262" s="172"/>
      <c r="C2262" s="167"/>
      <c r="D2262" s="168"/>
      <c r="E2262" s="258" t="str">
        <f>iferror(vlookup(C2262,'Master data'!$A$1:$C$29,3,0),"--")</f>
        <v>--</v>
      </c>
      <c r="F2262" s="258" t="str">
        <f>iferror(vlookup(C2262,'Master data'!$A$1:$C$29,2,0),"--")</f>
        <v>--</v>
      </c>
    </row>
    <row r="2263" ht="21.0" customHeight="1">
      <c r="A2263" s="165"/>
      <c r="B2263" s="172"/>
      <c r="C2263" s="167"/>
      <c r="D2263" s="168"/>
      <c r="E2263" s="258" t="str">
        <f>iferror(vlookup(C2263,'Master data'!$A$1:$C$29,3,0),"--")</f>
        <v>--</v>
      </c>
      <c r="F2263" s="258" t="str">
        <f>iferror(vlookup(C2263,'Master data'!$A$1:$C$29,2,0),"--")</f>
        <v>--</v>
      </c>
    </row>
    <row r="2264" ht="21.0" customHeight="1">
      <c r="A2264" s="165"/>
      <c r="B2264" s="172"/>
      <c r="C2264" s="167"/>
      <c r="D2264" s="168"/>
      <c r="E2264" s="258" t="str">
        <f>iferror(vlookup(C2264,'Master data'!$A$1:$C$29,3,0),"--")</f>
        <v>--</v>
      </c>
      <c r="F2264" s="258" t="str">
        <f>iferror(vlookup(C2264,'Master data'!$A$1:$C$29,2,0),"--")</f>
        <v>--</v>
      </c>
    </row>
    <row r="2265" ht="21.0" customHeight="1">
      <c r="A2265" s="165"/>
      <c r="B2265" s="172"/>
      <c r="C2265" s="167"/>
      <c r="D2265" s="168"/>
      <c r="E2265" s="258" t="str">
        <f>iferror(vlookup(C2265,'Master data'!$A$1:$C$29,3,0),"--")</f>
        <v>--</v>
      </c>
      <c r="F2265" s="258" t="str">
        <f>iferror(vlookup(C2265,'Master data'!$A$1:$C$29,2,0),"--")</f>
        <v>--</v>
      </c>
    </row>
    <row r="2266" ht="21.0" customHeight="1">
      <c r="A2266" s="165"/>
      <c r="B2266" s="172"/>
      <c r="C2266" s="167"/>
      <c r="D2266" s="168"/>
      <c r="E2266" s="258" t="str">
        <f>iferror(vlookup(C2266,'Master data'!$A$1:$C$29,3,0),"--")</f>
        <v>--</v>
      </c>
      <c r="F2266" s="258" t="str">
        <f>iferror(vlookup(C2266,'Master data'!$A$1:$C$29,2,0),"--")</f>
        <v>--</v>
      </c>
    </row>
    <row r="2267" ht="21.0" customHeight="1">
      <c r="A2267" s="165"/>
      <c r="B2267" s="172"/>
      <c r="C2267" s="167"/>
      <c r="D2267" s="168"/>
      <c r="E2267" s="258" t="str">
        <f>iferror(vlookup(C2267,'Master data'!$A$1:$C$29,3,0),"--")</f>
        <v>--</v>
      </c>
      <c r="F2267" s="258" t="str">
        <f>iferror(vlookup(C2267,'Master data'!$A$1:$C$29,2,0),"--")</f>
        <v>--</v>
      </c>
    </row>
    <row r="2268" ht="21.0" customHeight="1">
      <c r="A2268" s="165"/>
      <c r="B2268" s="172"/>
      <c r="C2268" s="167"/>
      <c r="D2268" s="168"/>
      <c r="E2268" s="258" t="str">
        <f>iferror(vlookup(C2268,'Master data'!$A$1:$C$29,3,0),"--")</f>
        <v>--</v>
      </c>
      <c r="F2268" s="258" t="str">
        <f>iferror(vlookup(C2268,'Master data'!$A$1:$C$29,2,0),"--")</f>
        <v>--</v>
      </c>
    </row>
    <row r="2269" ht="21.0" customHeight="1">
      <c r="A2269" s="165"/>
      <c r="B2269" s="172"/>
      <c r="C2269" s="167"/>
      <c r="D2269" s="168"/>
      <c r="E2269" s="258" t="str">
        <f>iferror(vlookup(C2269,'Master data'!$A$1:$C$29,3,0),"--")</f>
        <v>--</v>
      </c>
      <c r="F2269" s="258" t="str">
        <f>iferror(vlookup(C2269,'Master data'!$A$1:$C$29,2,0),"--")</f>
        <v>--</v>
      </c>
    </row>
    <row r="2270" ht="21.0" customHeight="1">
      <c r="A2270" s="165"/>
      <c r="B2270" s="172"/>
      <c r="C2270" s="167"/>
      <c r="D2270" s="168"/>
      <c r="E2270" s="258" t="str">
        <f>iferror(vlookup(C2270,'Master data'!$A$1:$C$29,3,0),"--")</f>
        <v>--</v>
      </c>
      <c r="F2270" s="258" t="str">
        <f>iferror(vlookup(C2270,'Master data'!$A$1:$C$29,2,0),"--")</f>
        <v>--</v>
      </c>
    </row>
    <row r="2271" ht="21.0" customHeight="1">
      <c r="A2271" s="165"/>
      <c r="B2271" s="172"/>
      <c r="C2271" s="167"/>
      <c r="D2271" s="168"/>
      <c r="E2271" s="258" t="str">
        <f>iferror(vlookup(C2271,'Master data'!$A$1:$C$29,3,0),"--")</f>
        <v>--</v>
      </c>
      <c r="F2271" s="258" t="str">
        <f>iferror(vlookup(C2271,'Master data'!$A$1:$C$29,2,0),"--")</f>
        <v>--</v>
      </c>
    </row>
    <row r="2272" ht="21.0" customHeight="1">
      <c r="A2272" s="165"/>
      <c r="B2272" s="172"/>
      <c r="C2272" s="167"/>
      <c r="D2272" s="168"/>
      <c r="E2272" s="258" t="str">
        <f>iferror(vlookup(C2272,'Master data'!$A$1:$C$29,3,0),"--")</f>
        <v>--</v>
      </c>
      <c r="F2272" s="258" t="str">
        <f>iferror(vlookup(C2272,'Master data'!$A$1:$C$29,2,0),"--")</f>
        <v>--</v>
      </c>
    </row>
    <row r="2273" ht="21.0" customHeight="1">
      <c r="A2273" s="165"/>
      <c r="B2273" s="172"/>
      <c r="C2273" s="167"/>
      <c r="D2273" s="168"/>
      <c r="E2273" s="258" t="str">
        <f>iferror(vlookup(C2273,'Master data'!$A$1:$C$29,3,0),"--")</f>
        <v>--</v>
      </c>
      <c r="F2273" s="258" t="str">
        <f>iferror(vlookup(C2273,'Master data'!$A$1:$C$29,2,0),"--")</f>
        <v>--</v>
      </c>
    </row>
    <row r="2274" ht="21.0" customHeight="1">
      <c r="A2274" s="165"/>
      <c r="B2274" s="172"/>
      <c r="C2274" s="167"/>
      <c r="D2274" s="168"/>
      <c r="E2274" s="258" t="str">
        <f>iferror(vlookup(C2274,'Master data'!$A$1:$C$29,3,0),"--")</f>
        <v>--</v>
      </c>
      <c r="F2274" s="258" t="str">
        <f>iferror(vlookup(C2274,'Master data'!$A$1:$C$29,2,0),"--")</f>
        <v>--</v>
      </c>
    </row>
    <row r="2275" ht="21.0" customHeight="1">
      <c r="A2275" s="165"/>
      <c r="B2275" s="172"/>
      <c r="C2275" s="167"/>
      <c r="D2275" s="168"/>
      <c r="E2275" s="258" t="str">
        <f>iferror(vlookup(C2275,'Master data'!$A$1:$C$29,3,0),"--")</f>
        <v>--</v>
      </c>
      <c r="F2275" s="258" t="str">
        <f>iferror(vlookup(C2275,'Master data'!$A$1:$C$29,2,0),"--")</f>
        <v>--</v>
      </c>
    </row>
    <row r="2276" ht="21.0" customHeight="1">
      <c r="A2276" s="165"/>
      <c r="B2276" s="172"/>
      <c r="C2276" s="167"/>
      <c r="D2276" s="168"/>
      <c r="E2276" s="258" t="str">
        <f>iferror(vlookup(C2276,'Master data'!$A$1:$C$29,3,0),"--")</f>
        <v>--</v>
      </c>
      <c r="F2276" s="258" t="str">
        <f>iferror(vlookup(C2276,'Master data'!$A$1:$C$29,2,0),"--")</f>
        <v>--</v>
      </c>
    </row>
    <row r="2277" ht="21.0" customHeight="1">
      <c r="A2277" s="165"/>
      <c r="B2277" s="172"/>
      <c r="C2277" s="167"/>
      <c r="D2277" s="168"/>
      <c r="E2277" s="258" t="str">
        <f>iferror(vlookup(C2277,'Master data'!$A$1:$C$29,3,0),"--")</f>
        <v>--</v>
      </c>
      <c r="F2277" s="258" t="str">
        <f>iferror(vlookup(C2277,'Master data'!$A$1:$C$29,2,0),"--")</f>
        <v>--</v>
      </c>
    </row>
    <row r="2278" ht="21.0" customHeight="1">
      <c r="A2278" s="165"/>
      <c r="B2278" s="172"/>
      <c r="C2278" s="167"/>
      <c r="D2278" s="168"/>
      <c r="E2278" s="258" t="str">
        <f>iferror(vlookup(C2278,'Master data'!$A$1:$C$29,3,0),"--")</f>
        <v>--</v>
      </c>
      <c r="F2278" s="258" t="str">
        <f>iferror(vlookup(C2278,'Master data'!$A$1:$C$29,2,0),"--")</f>
        <v>--</v>
      </c>
    </row>
    <row r="2279" ht="21.0" customHeight="1">
      <c r="A2279" s="165"/>
      <c r="B2279" s="172"/>
      <c r="C2279" s="167"/>
      <c r="D2279" s="168"/>
      <c r="E2279" s="258" t="str">
        <f>iferror(vlookup(C2279,'Master data'!$A$1:$C$29,3,0),"--")</f>
        <v>--</v>
      </c>
      <c r="F2279" s="258" t="str">
        <f>iferror(vlookup(C2279,'Master data'!$A$1:$C$29,2,0),"--")</f>
        <v>--</v>
      </c>
    </row>
    <row r="2280" ht="21.0" customHeight="1">
      <c r="A2280" s="165"/>
      <c r="B2280" s="172"/>
      <c r="C2280" s="167"/>
      <c r="D2280" s="168"/>
      <c r="E2280" s="258" t="str">
        <f>iferror(vlookup(C2280,'Master data'!$A$1:$C$29,3,0),"--")</f>
        <v>--</v>
      </c>
      <c r="F2280" s="258" t="str">
        <f>iferror(vlookup(C2280,'Master data'!$A$1:$C$29,2,0),"--")</f>
        <v>--</v>
      </c>
    </row>
    <row r="2281" ht="21.0" customHeight="1">
      <c r="A2281" s="165"/>
      <c r="B2281" s="172"/>
      <c r="C2281" s="167"/>
      <c r="D2281" s="168"/>
      <c r="E2281" s="258" t="str">
        <f>iferror(vlookup(C2281,'Master data'!$A$1:$C$29,3,0),"--")</f>
        <v>--</v>
      </c>
      <c r="F2281" s="258" t="str">
        <f>iferror(vlookup(C2281,'Master data'!$A$1:$C$29,2,0),"--")</f>
        <v>--</v>
      </c>
    </row>
    <row r="2282" ht="21.0" customHeight="1">
      <c r="A2282" s="165"/>
      <c r="B2282" s="172"/>
      <c r="C2282" s="167"/>
      <c r="D2282" s="168"/>
      <c r="E2282" s="258" t="str">
        <f>iferror(vlookup(C2282,'Master data'!$A$1:$C$29,3,0),"--")</f>
        <v>--</v>
      </c>
      <c r="F2282" s="258" t="str">
        <f>iferror(vlookup(C2282,'Master data'!$A$1:$C$29,2,0),"--")</f>
        <v>--</v>
      </c>
    </row>
    <row r="2283" ht="21.0" customHeight="1">
      <c r="A2283" s="165"/>
      <c r="B2283" s="172"/>
      <c r="C2283" s="167"/>
      <c r="D2283" s="168"/>
      <c r="E2283" s="258" t="str">
        <f>iferror(vlookup(C2283,'Master data'!$A$1:$C$29,3,0),"--")</f>
        <v>--</v>
      </c>
      <c r="F2283" s="258" t="str">
        <f>iferror(vlookup(C2283,'Master data'!$A$1:$C$29,2,0),"--")</f>
        <v>--</v>
      </c>
    </row>
    <row r="2284" ht="21.0" customHeight="1">
      <c r="A2284" s="165"/>
      <c r="B2284" s="172"/>
      <c r="C2284" s="167"/>
      <c r="D2284" s="168"/>
      <c r="E2284" s="258" t="str">
        <f>iferror(vlookup(C2284,'Master data'!$A$1:$C$29,3,0),"--")</f>
        <v>--</v>
      </c>
      <c r="F2284" s="258" t="str">
        <f>iferror(vlookup(C2284,'Master data'!$A$1:$C$29,2,0),"--")</f>
        <v>--</v>
      </c>
    </row>
    <row r="2285" ht="21.0" customHeight="1">
      <c r="A2285" s="165"/>
      <c r="B2285" s="172"/>
      <c r="C2285" s="167"/>
      <c r="D2285" s="168"/>
      <c r="E2285" s="258" t="str">
        <f>iferror(vlookup(C2285,'Master data'!$A$1:$C$29,3,0),"--")</f>
        <v>--</v>
      </c>
      <c r="F2285" s="258" t="str">
        <f>iferror(vlookup(C2285,'Master data'!$A$1:$C$29,2,0),"--")</f>
        <v>--</v>
      </c>
    </row>
    <row r="2286" ht="21.0" customHeight="1">
      <c r="A2286" s="165"/>
      <c r="B2286" s="172"/>
      <c r="C2286" s="167"/>
      <c r="D2286" s="168"/>
      <c r="E2286" s="258" t="str">
        <f>iferror(vlookup(C2286,'Master data'!$A$1:$C$29,3,0),"--")</f>
        <v>--</v>
      </c>
      <c r="F2286" s="258" t="str">
        <f>iferror(vlookup(C2286,'Master data'!$A$1:$C$29,2,0),"--")</f>
        <v>--</v>
      </c>
    </row>
    <row r="2287" ht="21.0" customHeight="1">
      <c r="A2287" s="165"/>
      <c r="B2287" s="172"/>
      <c r="C2287" s="167"/>
      <c r="D2287" s="168"/>
      <c r="E2287" s="258" t="str">
        <f>iferror(vlookup(C2287,'Master data'!$A$1:$C$29,3,0),"--")</f>
        <v>--</v>
      </c>
      <c r="F2287" s="258" t="str">
        <f>iferror(vlookup(C2287,'Master data'!$A$1:$C$29,2,0),"--")</f>
        <v>--</v>
      </c>
    </row>
    <row r="2288" ht="21.0" customHeight="1">
      <c r="A2288" s="165"/>
      <c r="B2288" s="172"/>
      <c r="C2288" s="167"/>
      <c r="D2288" s="168"/>
      <c r="E2288" s="258" t="str">
        <f>iferror(vlookup(C2288,'Master data'!$A$1:$C$29,3,0),"--")</f>
        <v>--</v>
      </c>
      <c r="F2288" s="258" t="str">
        <f>iferror(vlookup(C2288,'Master data'!$A$1:$C$29,2,0),"--")</f>
        <v>--</v>
      </c>
    </row>
    <row r="2289" ht="21.0" customHeight="1">
      <c r="A2289" s="165"/>
      <c r="B2289" s="172"/>
      <c r="C2289" s="167"/>
      <c r="D2289" s="168"/>
      <c r="E2289" s="258" t="str">
        <f>iferror(vlookup(C2289,'Master data'!$A$1:$C$29,3,0),"--")</f>
        <v>--</v>
      </c>
      <c r="F2289" s="258" t="str">
        <f>iferror(vlookup(C2289,'Master data'!$A$1:$C$29,2,0),"--")</f>
        <v>--</v>
      </c>
    </row>
    <row r="2290" ht="21.0" customHeight="1">
      <c r="A2290" s="165"/>
      <c r="B2290" s="172"/>
      <c r="C2290" s="167"/>
      <c r="D2290" s="168"/>
      <c r="E2290" s="258" t="str">
        <f>iferror(vlookup(C2290,'Master data'!$A$1:$C$29,3,0),"--")</f>
        <v>--</v>
      </c>
      <c r="F2290" s="258" t="str">
        <f>iferror(vlookup(C2290,'Master data'!$A$1:$C$29,2,0),"--")</f>
        <v>--</v>
      </c>
    </row>
    <row r="2291" ht="21.0" customHeight="1">
      <c r="A2291" s="165"/>
      <c r="B2291" s="172"/>
      <c r="C2291" s="167"/>
      <c r="D2291" s="168"/>
      <c r="E2291" s="258" t="str">
        <f>iferror(vlookup(C2291,'Master data'!$A$1:$C$29,3,0),"--")</f>
        <v>--</v>
      </c>
      <c r="F2291" s="258" t="str">
        <f>iferror(vlookup(C2291,'Master data'!$A$1:$C$29,2,0),"--")</f>
        <v>--</v>
      </c>
    </row>
    <row r="2292" ht="21.0" customHeight="1">
      <c r="A2292" s="165"/>
      <c r="B2292" s="172"/>
      <c r="C2292" s="167"/>
      <c r="D2292" s="168"/>
      <c r="E2292" s="258" t="str">
        <f>iferror(vlookup(C2292,'Master data'!$A$1:$C$29,3,0),"--")</f>
        <v>--</v>
      </c>
      <c r="F2292" s="258" t="str">
        <f>iferror(vlookup(C2292,'Master data'!$A$1:$C$29,2,0),"--")</f>
        <v>--</v>
      </c>
    </row>
    <row r="2293" ht="21.0" customHeight="1">
      <c r="A2293" s="165"/>
      <c r="B2293" s="172"/>
      <c r="C2293" s="167"/>
      <c r="D2293" s="168"/>
      <c r="E2293" s="258" t="str">
        <f>iferror(vlookup(C2293,'Master data'!$A$1:$C$29,3,0),"--")</f>
        <v>--</v>
      </c>
      <c r="F2293" s="258" t="str">
        <f>iferror(vlookup(C2293,'Master data'!$A$1:$C$29,2,0),"--")</f>
        <v>--</v>
      </c>
    </row>
    <row r="2294" ht="21.0" customHeight="1">
      <c r="A2294" s="165"/>
      <c r="B2294" s="172"/>
      <c r="C2294" s="167"/>
      <c r="D2294" s="168"/>
      <c r="E2294" s="258" t="str">
        <f>iferror(vlookup(C2294,'Master data'!$A$1:$C$29,3,0),"--")</f>
        <v>--</v>
      </c>
      <c r="F2294" s="258" t="str">
        <f>iferror(vlookup(C2294,'Master data'!$A$1:$C$29,2,0),"--")</f>
        <v>--</v>
      </c>
    </row>
    <row r="2295" ht="21.0" customHeight="1">
      <c r="A2295" s="165"/>
      <c r="B2295" s="172"/>
      <c r="C2295" s="167"/>
      <c r="D2295" s="168"/>
      <c r="E2295" s="258" t="str">
        <f>iferror(vlookup(C2295,'Master data'!$A$1:$C$29,3,0),"--")</f>
        <v>--</v>
      </c>
      <c r="F2295" s="258" t="str">
        <f>iferror(vlookup(C2295,'Master data'!$A$1:$C$29,2,0),"--")</f>
        <v>--</v>
      </c>
    </row>
    <row r="2296" ht="21.0" customHeight="1">
      <c r="A2296" s="165"/>
      <c r="B2296" s="172"/>
      <c r="C2296" s="167"/>
      <c r="D2296" s="168"/>
      <c r="E2296" s="258" t="str">
        <f>iferror(vlookup(C2296,'Master data'!$A$1:$C$29,3,0),"--")</f>
        <v>--</v>
      </c>
      <c r="F2296" s="258" t="str">
        <f>iferror(vlookup(C2296,'Master data'!$A$1:$C$29,2,0),"--")</f>
        <v>--</v>
      </c>
    </row>
    <row r="2297" ht="21.0" customHeight="1">
      <c r="A2297" s="165"/>
      <c r="B2297" s="172"/>
      <c r="C2297" s="167"/>
      <c r="D2297" s="168"/>
      <c r="E2297" s="258" t="str">
        <f>iferror(vlookup(C2297,'Master data'!$A$1:$C$29,3,0),"--")</f>
        <v>--</v>
      </c>
      <c r="F2297" s="258" t="str">
        <f>iferror(vlookup(C2297,'Master data'!$A$1:$C$29,2,0),"--")</f>
        <v>--</v>
      </c>
    </row>
    <row r="2298" ht="21.0" customHeight="1">
      <c r="A2298" s="165"/>
      <c r="B2298" s="172"/>
      <c r="C2298" s="167"/>
      <c r="D2298" s="168"/>
      <c r="E2298" s="258" t="str">
        <f>iferror(vlookup(C2298,'Master data'!$A$1:$C$29,3,0),"--")</f>
        <v>--</v>
      </c>
      <c r="F2298" s="258" t="str">
        <f>iferror(vlookup(C2298,'Master data'!$A$1:$C$29,2,0),"--")</f>
        <v>--</v>
      </c>
    </row>
    <row r="2299" ht="21.0" customHeight="1">
      <c r="A2299" s="165"/>
      <c r="B2299" s="172"/>
      <c r="C2299" s="167"/>
      <c r="D2299" s="168"/>
      <c r="E2299" s="258" t="str">
        <f>iferror(vlookup(C2299,'Master data'!$A$1:$C$29,3,0),"--")</f>
        <v>--</v>
      </c>
      <c r="F2299" s="258" t="str">
        <f>iferror(vlookup(C2299,'Master data'!$A$1:$C$29,2,0),"--")</f>
        <v>--</v>
      </c>
    </row>
    <row r="2300" ht="21.0" customHeight="1">
      <c r="A2300" s="165"/>
      <c r="B2300" s="172"/>
      <c r="C2300" s="167"/>
      <c r="D2300" s="168"/>
      <c r="E2300" s="258" t="str">
        <f>iferror(vlookup(C2300,'Master data'!$A$1:$C$29,3,0),"--")</f>
        <v>--</v>
      </c>
      <c r="F2300" s="258" t="str">
        <f>iferror(vlookup(C2300,'Master data'!$A$1:$C$29,2,0),"--")</f>
        <v>--</v>
      </c>
    </row>
    <row r="2301" ht="21.0" customHeight="1">
      <c r="A2301" s="165"/>
      <c r="B2301" s="172"/>
      <c r="C2301" s="167"/>
      <c r="D2301" s="168"/>
      <c r="E2301" s="258" t="str">
        <f>iferror(vlookup(C2301,'Master data'!$A$1:$C$29,3,0),"--")</f>
        <v>--</v>
      </c>
      <c r="F2301" s="258" t="str">
        <f>iferror(vlookup(C2301,'Master data'!$A$1:$C$29,2,0),"--")</f>
        <v>--</v>
      </c>
    </row>
    <row r="2302" ht="21.0" customHeight="1">
      <c r="A2302" s="165"/>
      <c r="B2302" s="172"/>
      <c r="C2302" s="167"/>
      <c r="D2302" s="168"/>
      <c r="E2302" s="258" t="str">
        <f>iferror(vlookup(C2302,'Master data'!$A$1:$C$29,3,0),"--")</f>
        <v>--</v>
      </c>
      <c r="F2302" s="258" t="str">
        <f>iferror(vlookup(C2302,'Master data'!$A$1:$C$29,2,0),"--")</f>
        <v>--</v>
      </c>
    </row>
    <row r="2303" ht="21.0" customHeight="1">
      <c r="A2303" s="165"/>
      <c r="B2303" s="172"/>
      <c r="C2303" s="167"/>
      <c r="D2303" s="168"/>
      <c r="E2303" s="258" t="str">
        <f>iferror(vlookup(C2303,'Master data'!$A$1:$C$29,3,0),"--")</f>
        <v>--</v>
      </c>
      <c r="F2303" s="258" t="str">
        <f>iferror(vlookup(C2303,'Master data'!$A$1:$C$29,2,0),"--")</f>
        <v>--</v>
      </c>
    </row>
    <row r="2304" ht="21.0" customHeight="1">
      <c r="A2304" s="165"/>
      <c r="B2304" s="172"/>
      <c r="C2304" s="167"/>
      <c r="D2304" s="168"/>
      <c r="E2304" s="258" t="str">
        <f>iferror(vlookup(C2304,'Master data'!$A$1:$C$29,3,0),"--")</f>
        <v>--</v>
      </c>
      <c r="F2304" s="258" t="str">
        <f>iferror(vlookup(C2304,'Master data'!$A$1:$C$29,2,0),"--")</f>
        <v>--</v>
      </c>
    </row>
    <row r="2305" ht="21.0" customHeight="1">
      <c r="A2305" s="165"/>
      <c r="B2305" s="172"/>
      <c r="C2305" s="167"/>
      <c r="D2305" s="168"/>
      <c r="E2305" s="258" t="str">
        <f>iferror(vlookup(C2305,'Master data'!$A$1:$C$29,3,0),"--")</f>
        <v>--</v>
      </c>
      <c r="F2305" s="258" t="str">
        <f>iferror(vlookup(C2305,'Master data'!$A$1:$C$29,2,0),"--")</f>
        <v>--</v>
      </c>
    </row>
    <row r="2306" ht="21.0" customHeight="1">
      <c r="A2306" s="165"/>
      <c r="B2306" s="172"/>
      <c r="C2306" s="167"/>
      <c r="D2306" s="168"/>
      <c r="E2306" s="258" t="str">
        <f>iferror(vlookup(C2306,'Master data'!$A$1:$C$29,3,0),"--")</f>
        <v>--</v>
      </c>
      <c r="F2306" s="258" t="str">
        <f>iferror(vlookup(C2306,'Master data'!$A$1:$C$29,2,0),"--")</f>
        <v>--</v>
      </c>
    </row>
    <row r="2307" ht="21.0" customHeight="1">
      <c r="A2307" s="165"/>
      <c r="B2307" s="172"/>
      <c r="C2307" s="167"/>
      <c r="D2307" s="168"/>
      <c r="E2307" s="258" t="str">
        <f>iferror(vlookup(C2307,'Master data'!$A$1:$C$29,3,0),"--")</f>
        <v>--</v>
      </c>
      <c r="F2307" s="258" t="str">
        <f>iferror(vlookup(C2307,'Master data'!$A$1:$C$29,2,0),"--")</f>
        <v>--</v>
      </c>
    </row>
    <row r="2308" ht="21.0" customHeight="1">
      <c r="A2308" s="165"/>
      <c r="B2308" s="172"/>
      <c r="C2308" s="167"/>
      <c r="D2308" s="168"/>
      <c r="E2308" s="258" t="str">
        <f>iferror(vlookup(C2308,'Master data'!$A$1:$C$29,3,0),"--")</f>
        <v>--</v>
      </c>
      <c r="F2308" s="258" t="str">
        <f>iferror(vlookup(C2308,'Master data'!$A$1:$C$29,2,0),"--")</f>
        <v>--</v>
      </c>
    </row>
    <row r="2309" ht="21.0" customHeight="1">
      <c r="A2309" s="165"/>
      <c r="B2309" s="172"/>
      <c r="C2309" s="167"/>
      <c r="D2309" s="168"/>
      <c r="E2309" s="258" t="str">
        <f>iferror(vlookup(C2309,'Master data'!$A$1:$C$29,3,0),"--")</f>
        <v>--</v>
      </c>
      <c r="F2309" s="258" t="str">
        <f>iferror(vlookup(C2309,'Master data'!$A$1:$C$29,2,0),"--")</f>
        <v>--</v>
      </c>
    </row>
    <row r="2310" ht="21.0" customHeight="1">
      <c r="A2310" s="165"/>
      <c r="B2310" s="172"/>
      <c r="C2310" s="167"/>
      <c r="D2310" s="168"/>
      <c r="E2310" s="258" t="str">
        <f>iferror(vlookup(C2310,'Master data'!$A$1:$C$29,3,0),"--")</f>
        <v>--</v>
      </c>
      <c r="F2310" s="258" t="str">
        <f>iferror(vlookup(C2310,'Master data'!$A$1:$C$29,2,0),"--")</f>
        <v>--</v>
      </c>
    </row>
    <row r="2311" ht="21.0" customHeight="1">
      <c r="A2311" s="165"/>
      <c r="B2311" s="172"/>
      <c r="C2311" s="167"/>
      <c r="D2311" s="168"/>
      <c r="E2311" s="258" t="str">
        <f>iferror(vlookup(C2311,'Master data'!$A$1:$C$29,3,0),"--")</f>
        <v>--</v>
      </c>
      <c r="F2311" s="258" t="str">
        <f>iferror(vlookup(C2311,'Master data'!$A$1:$C$29,2,0),"--")</f>
        <v>--</v>
      </c>
    </row>
    <row r="2312" ht="21.0" customHeight="1">
      <c r="A2312" s="165"/>
      <c r="B2312" s="172"/>
      <c r="C2312" s="167"/>
      <c r="D2312" s="168"/>
      <c r="E2312" s="258" t="str">
        <f>iferror(vlookup(C2312,'Master data'!$A$1:$C$29,3,0),"--")</f>
        <v>--</v>
      </c>
      <c r="F2312" s="258" t="str">
        <f>iferror(vlookup(C2312,'Master data'!$A$1:$C$29,2,0),"--")</f>
        <v>--</v>
      </c>
    </row>
    <row r="2313" ht="21.0" customHeight="1">
      <c r="A2313" s="165"/>
      <c r="B2313" s="172"/>
      <c r="C2313" s="167"/>
      <c r="D2313" s="168"/>
      <c r="E2313" s="258" t="str">
        <f>iferror(vlookup(C2313,'Master data'!$A$1:$C$29,3,0),"--")</f>
        <v>--</v>
      </c>
      <c r="F2313" s="258" t="str">
        <f>iferror(vlookup(C2313,'Master data'!$A$1:$C$29,2,0),"--")</f>
        <v>--</v>
      </c>
    </row>
    <row r="2314" ht="21.0" customHeight="1">
      <c r="A2314" s="165"/>
      <c r="B2314" s="172"/>
      <c r="C2314" s="167"/>
      <c r="D2314" s="168"/>
      <c r="E2314" s="258" t="str">
        <f>iferror(vlookup(C2314,'Master data'!$A$1:$C$29,3,0),"--")</f>
        <v>--</v>
      </c>
      <c r="F2314" s="258" t="str">
        <f>iferror(vlookup(C2314,'Master data'!$A$1:$C$29,2,0),"--")</f>
        <v>--</v>
      </c>
    </row>
    <row r="2315" ht="21.0" customHeight="1">
      <c r="A2315" s="165"/>
      <c r="B2315" s="172"/>
      <c r="C2315" s="167"/>
      <c r="D2315" s="168"/>
      <c r="E2315" s="258" t="str">
        <f>iferror(vlookup(C2315,'Master data'!$A$1:$C$29,3,0),"--")</f>
        <v>--</v>
      </c>
      <c r="F2315" s="258" t="str">
        <f>iferror(vlookup(C2315,'Master data'!$A$1:$C$29,2,0),"--")</f>
        <v>--</v>
      </c>
    </row>
    <row r="2316" ht="21.0" customHeight="1">
      <c r="A2316" s="165"/>
      <c r="B2316" s="172"/>
      <c r="C2316" s="167"/>
      <c r="D2316" s="168"/>
      <c r="E2316" s="258" t="str">
        <f>iferror(vlookup(C2316,'Master data'!$A$1:$C$29,3,0),"--")</f>
        <v>--</v>
      </c>
      <c r="F2316" s="258" t="str">
        <f>iferror(vlookup(C2316,'Master data'!$A$1:$C$29,2,0),"--")</f>
        <v>--</v>
      </c>
    </row>
    <row r="2317" ht="21.0" customHeight="1">
      <c r="A2317" s="165"/>
      <c r="B2317" s="172"/>
      <c r="C2317" s="167"/>
      <c r="D2317" s="168"/>
      <c r="E2317" s="258" t="str">
        <f>iferror(vlookup(C2317,'Master data'!$A$1:$C$29,3,0),"--")</f>
        <v>--</v>
      </c>
      <c r="F2317" s="258" t="str">
        <f>iferror(vlookup(C2317,'Master data'!$A$1:$C$29,2,0),"--")</f>
        <v>--</v>
      </c>
    </row>
    <row r="2318" ht="21.0" customHeight="1">
      <c r="A2318" s="165"/>
      <c r="B2318" s="172"/>
      <c r="C2318" s="167"/>
      <c r="D2318" s="168"/>
      <c r="E2318" s="258" t="str">
        <f>iferror(vlookup(C2318,'Master data'!$A$1:$C$29,3,0),"--")</f>
        <v>--</v>
      </c>
      <c r="F2318" s="258" t="str">
        <f>iferror(vlookup(C2318,'Master data'!$A$1:$C$29,2,0),"--")</f>
        <v>--</v>
      </c>
    </row>
    <row r="2319" ht="21.0" customHeight="1">
      <c r="A2319" s="165"/>
      <c r="B2319" s="172"/>
      <c r="C2319" s="167"/>
      <c r="D2319" s="168"/>
      <c r="E2319" s="258" t="str">
        <f>iferror(vlookup(C2319,'Master data'!$A$1:$C$29,3,0),"--")</f>
        <v>--</v>
      </c>
      <c r="F2319" s="258" t="str">
        <f>iferror(vlookup(C2319,'Master data'!$A$1:$C$29,2,0),"--")</f>
        <v>--</v>
      </c>
    </row>
    <row r="2320" ht="21.0" customHeight="1">
      <c r="A2320" s="165"/>
      <c r="B2320" s="172"/>
      <c r="C2320" s="167"/>
      <c r="D2320" s="168"/>
      <c r="E2320" s="258" t="str">
        <f>iferror(vlookup(C2320,'Master data'!$A$1:$C$29,3,0),"--")</f>
        <v>--</v>
      </c>
      <c r="F2320" s="258" t="str">
        <f>iferror(vlookup(C2320,'Master data'!$A$1:$C$29,2,0),"--")</f>
        <v>--</v>
      </c>
    </row>
    <row r="2321" ht="21.0" customHeight="1">
      <c r="A2321" s="165"/>
      <c r="B2321" s="172"/>
      <c r="C2321" s="167"/>
      <c r="D2321" s="168"/>
      <c r="E2321" s="258" t="str">
        <f>iferror(vlookup(C2321,'Master data'!$A$1:$C$29,3,0),"--")</f>
        <v>--</v>
      </c>
      <c r="F2321" s="258" t="str">
        <f>iferror(vlookup(C2321,'Master data'!$A$1:$C$29,2,0),"--")</f>
        <v>--</v>
      </c>
    </row>
    <row r="2322" ht="21.0" customHeight="1">
      <c r="A2322" s="165"/>
      <c r="B2322" s="172"/>
      <c r="C2322" s="167"/>
      <c r="D2322" s="168"/>
      <c r="E2322" s="258" t="str">
        <f>iferror(vlookup(C2322,'Master data'!$A$1:$C$29,3,0),"--")</f>
        <v>--</v>
      </c>
      <c r="F2322" s="258" t="str">
        <f>iferror(vlookup(C2322,'Master data'!$A$1:$C$29,2,0),"--")</f>
        <v>--</v>
      </c>
    </row>
    <row r="2323" ht="21.0" customHeight="1">
      <c r="A2323" s="165"/>
      <c r="B2323" s="172"/>
      <c r="C2323" s="167"/>
      <c r="D2323" s="168"/>
      <c r="E2323" s="258" t="str">
        <f>iferror(vlookup(C2323,'Master data'!$A$1:$C$29,3,0),"--")</f>
        <v>--</v>
      </c>
      <c r="F2323" s="258" t="str">
        <f>iferror(vlookup(C2323,'Master data'!$A$1:$C$29,2,0),"--")</f>
        <v>--</v>
      </c>
    </row>
    <row r="2324" ht="21.0" customHeight="1">
      <c r="A2324" s="165"/>
      <c r="B2324" s="172"/>
      <c r="C2324" s="167"/>
      <c r="D2324" s="168"/>
      <c r="E2324" s="258" t="str">
        <f>iferror(vlookup(C2324,'Master data'!$A$1:$C$29,3,0),"--")</f>
        <v>--</v>
      </c>
      <c r="F2324" s="258" t="str">
        <f>iferror(vlookup(C2324,'Master data'!$A$1:$C$29,2,0),"--")</f>
        <v>--</v>
      </c>
    </row>
    <row r="2325" ht="21.0" customHeight="1">
      <c r="A2325" s="165"/>
      <c r="B2325" s="172"/>
      <c r="C2325" s="167"/>
      <c r="D2325" s="168"/>
      <c r="E2325" s="258" t="str">
        <f>iferror(vlookup(C2325,'Master data'!$A$1:$C$29,3,0),"--")</f>
        <v>--</v>
      </c>
      <c r="F2325" s="258" t="str">
        <f>iferror(vlookup(C2325,'Master data'!$A$1:$C$29,2,0),"--")</f>
        <v>--</v>
      </c>
    </row>
    <row r="2326" ht="21.0" customHeight="1">
      <c r="A2326" s="165"/>
      <c r="B2326" s="172"/>
      <c r="C2326" s="167"/>
      <c r="D2326" s="168"/>
      <c r="E2326" s="258" t="str">
        <f>iferror(vlookup(C2326,'Master data'!$A$1:$C$29,3,0),"--")</f>
        <v>--</v>
      </c>
      <c r="F2326" s="258" t="str">
        <f>iferror(vlookup(C2326,'Master data'!$A$1:$C$29,2,0),"--")</f>
        <v>--</v>
      </c>
    </row>
    <row r="2327" ht="21.0" customHeight="1">
      <c r="A2327" s="165"/>
      <c r="B2327" s="172"/>
      <c r="C2327" s="167"/>
      <c r="D2327" s="168"/>
      <c r="E2327" s="258" t="str">
        <f>iferror(vlookup(C2327,'Master data'!$A$1:$C$29,3,0),"--")</f>
        <v>--</v>
      </c>
      <c r="F2327" s="258" t="str">
        <f>iferror(vlookup(C2327,'Master data'!$A$1:$C$29,2,0),"--")</f>
        <v>--</v>
      </c>
    </row>
    <row r="2328" ht="21.0" customHeight="1">
      <c r="A2328" s="165"/>
      <c r="B2328" s="172"/>
      <c r="C2328" s="167"/>
      <c r="D2328" s="168"/>
      <c r="E2328" s="258" t="str">
        <f>iferror(vlookup(C2328,'Master data'!$A$1:$C$29,3,0),"--")</f>
        <v>--</v>
      </c>
      <c r="F2328" s="258" t="str">
        <f>iferror(vlookup(C2328,'Master data'!$A$1:$C$29,2,0),"--")</f>
        <v>--</v>
      </c>
    </row>
    <row r="2329" ht="21.0" customHeight="1">
      <c r="A2329" s="165"/>
      <c r="B2329" s="172"/>
      <c r="C2329" s="167"/>
      <c r="D2329" s="168"/>
      <c r="E2329" s="258" t="str">
        <f>iferror(vlookup(C2329,'Master data'!$A$1:$C$29,3,0),"--")</f>
        <v>--</v>
      </c>
      <c r="F2329" s="258" t="str">
        <f>iferror(vlookup(C2329,'Master data'!$A$1:$C$29,2,0),"--")</f>
        <v>--</v>
      </c>
    </row>
    <row r="2330" ht="21.0" customHeight="1">
      <c r="A2330" s="165"/>
      <c r="B2330" s="172"/>
      <c r="C2330" s="167"/>
      <c r="D2330" s="168"/>
      <c r="E2330" s="258" t="str">
        <f>iferror(vlookup(C2330,'Master data'!$A$1:$C$29,3,0),"--")</f>
        <v>--</v>
      </c>
      <c r="F2330" s="258" t="str">
        <f>iferror(vlookup(C2330,'Master data'!$A$1:$C$29,2,0),"--")</f>
        <v>--</v>
      </c>
    </row>
    <row r="2331" ht="21.0" customHeight="1">
      <c r="A2331" s="165"/>
      <c r="B2331" s="172"/>
      <c r="C2331" s="167"/>
      <c r="D2331" s="168"/>
      <c r="E2331" s="258" t="str">
        <f>iferror(vlookup(C2331,'Master data'!$A$1:$C$29,3,0),"--")</f>
        <v>--</v>
      </c>
      <c r="F2331" s="258" t="str">
        <f>iferror(vlookup(C2331,'Master data'!$A$1:$C$29,2,0),"--")</f>
        <v>--</v>
      </c>
    </row>
    <row r="2332" ht="21.0" customHeight="1">
      <c r="A2332" s="165"/>
      <c r="B2332" s="172"/>
      <c r="C2332" s="167"/>
      <c r="D2332" s="168"/>
      <c r="E2332" s="258" t="str">
        <f>iferror(vlookup(C2332,'Master data'!$A$1:$C$29,3,0),"--")</f>
        <v>--</v>
      </c>
      <c r="F2332" s="258" t="str">
        <f>iferror(vlookup(C2332,'Master data'!$A$1:$C$29,2,0),"--")</f>
        <v>--</v>
      </c>
    </row>
    <row r="2333" ht="21.0" customHeight="1">
      <c r="A2333" s="165"/>
      <c r="B2333" s="172"/>
      <c r="C2333" s="167"/>
      <c r="D2333" s="168"/>
      <c r="E2333" s="258" t="str">
        <f>iferror(vlookup(C2333,'Master data'!$A$1:$C$29,3,0),"--")</f>
        <v>--</v>
      </c>
      <c r="F2333" s="258" t="str">
        <f>iferror(vlookup(C2333,'Master data'!$A$1:$C$29,2,0),"--")</f>
        <v>--</v>
      </c>
    </row>
    <row r="2334" ht="21.0" customHeight="1">
      <c r="A2334" s="165"/>
      <c r="B2334" s="172"/>
      <c r="C2334" s="167"/>
      <c r="D2334" s="168"/>
      <c r="E2334" s="258" t="str">
        <f>iferror(vlookup(C2334,'Master data'!$A$1:$C$29,3,0),"--")</f>
        <v>--</v>
      </c>
      <c r="F2334" s="258" t="str">
        <f>iferror(vlookup(C2334,'Master data'!$A$1:$C$29,2,0),"--")</f>
        <v>--</v>
      </c>
    </row>
    <row r="2335" ht="21.0" customHeight="1">
      <c r="A2335" s="165"/>
      <c r="B2335" s="172"/>
      <c r="C2335" s="167"/>
      <c r="D2335" s="168"/>
      <c r="E2335" s="258" t="str">
        <f>iferror(vlookup(C2335,'Master data'!$A$1:$C$29,3,0),"--")</f>
        <v>--</v>
      </c>
      <c r="F2335" s="258" t="str">
        <f>iferror(vlookup(C2335,'Master data'!$A$1:$C$29,2,0),"--")</f>
        <v>--</v>
      </c>
    </row>
    <row r="2336" ht="21.0" customHeight="1">
      <c r="A2336" s="165"/>
      <c r="B2336" s="172"/>
      <c r="C2336" s="167"/>
      <c r="D2336" s="168"/>
      <c r="E2336" s="258" t="str">
        <f>iferror(vlookup(C2336,'Master data'!$A$1:$C$29,3,0),"--")</f>
        <v>--</v>
      </c>
      <c r="F2336" s="258" t="str">
        <f>iferror(vlookup(C2336,'Master data'!$A$1:$C$29,2,0),"--")</f>
        <v>--</v>
      </c>
    </row>
    <row r="2337" ht="21.0" customHeight="1">
      <c r="A2337" s="165"/>
      <c r="B2337" s="172"/>
      <c r="C2337" s="167"/>
      <c r="D2337" s="168"/>
      <c r="E2337" s="258" t="str">
        <f>iferror(vlookup(C2337,'Master data'!$A$1:$C$29,3,0),"--")</f>
        <v>--</v>
      </c>
      <c r="F2337" s="258" t="str">
        <f>iferror(vlookup(C2337,'Master data'!$A$1:$C$29,2,0),"--")</f>
        <v>--</v>
      </c>
    </row>
    <row r="2338" ht="21.0" customHeight="1">
      <c r="A2338" s="165"/>
      <c r="B2338" s="172"/>
      <c r="C2338" s="167"/>
      <c r="D2338" s="168"/>
      <c r="E2338" s="258" t="str">
        <f>iferror(vlookup(C2338,'Master data'!$A$1:$C$29,3,0),"--")</f>
        <v>--</v>
      </c>
      <c r="F2338" s="258" t="str">
        <f>iferror(vlookup(C2338,'Master data'!$A$1:$C$29,2,0),"--")</f>
        <v>--</v>
      </c>
    </row>
    <row r="2339" ht="21.0" customHeight="1">
      <c r="A2339" s="165"/>
      <c r="B2339" s="172"/>
      <c r="C2339" s="167"/>
      <c r="D2339" s="168"/>
      <c r="E2339" s="258" t="str">
        <f>iferror(vlookup(C2339,'Master data'!$A$1:$C$29,3,0),"--")</f>
        <v>--</v>
      </c>
      <c r="F2339" s="258" t="str">
        <f>iferror(vlookup(C2339,'Master data'!$A$1:$C$29,2,0),"--")</f>
        <v>--</v>
      </c>
    </row>
    <row r="2340" ht="21.0" customHeight="1">
      <c r="A2340" s="165"/>
      <c r="B2340" s="172"/>
      <c r="C2340" s="167"/>
      <c r="D2340" s="168"/>
      <c r="E2340" s="258" t="str">
        <f>iferror(vlookup(C2340,'Master data'!$A$1:$C$29,3,0),"--")</f>
        <v>--</v>
      </c>
      <c r="F2340" s="258" t="str">
        <f>iferror(vlookup(C2340,'Master data'!$A$1:$C$29,2,0),"--")</f>
        <v>--</v>
      </c>
    </row>
    <row r="2341" ht="21.0" customHeight="1">
      <c r="A2341" s="165"/>
      <c r="B2341" s="172"/>
      <c r="C2341" s="167"/>
      <c r="D2341" s="168"/>
      <c r="E2341" s="258" t="str">
        <f>iferror(vlookup(C2341,'Master data'!$A$1:$C$29,3,0),"--")</f>
        <v>--</v>
      </c>
      <c r="F2341" s="258" t="str">
        <f>iferror(vlookup(C2341,'Master data'!$A$1:$C$29,2,0),"--")</f>
        <v>--</v>
      </c>
    </row>
    <row r="2342" ht="21.0" customHeight="1">
      <c r="A2342" s="165"/>
      <c r="B2342" s="172"/>
      <c r="C2342" s="167"/>
      <c r="D2342" s="168"/>
      <c r="E2342" s="258" t="str">
        <f>iferror(vlookup(C2342,'Master data'!$A$1:$C$29,3,0),"--")</f>
        <v>--</v>
      </c>
      <c r="F2342" s="258" t="str">
        <f>iferror(vlookup(C2342,'Master data'!$A$1:$C$29,2,0),"--")</f>
        <v>--</v>
      </c>
    </row>
    <row r="2343" ht="21.0" customHeight="1">
      <c r="A2343" s="165"/>
      <c r="B2343" s="172"/>
      <c r="C2343" s="167"/>
      <c r="D2343" s="168"/>
      <c r="E2343" s="258" t="str">
        <f>iferror(vlookup(C2343,'Master data'!$A$1:$C$29,3,0),"--")</f>
        <v>--</v>
      </c>
      <c r="F2343" s="258" t="str">
        <f>iferror(vlookup(C2343,'Master data'!$A$1:$C$29,2,0),"--")</f>
        <v>--</v>
      </c>
    </row>
    <row r="2344" ht="21.0" customHeight="1">
      <c r="A2344" s="165"/>
      <c r="B2344" s="172"/>
      <c r="C2344" s="167"/>
      <c r="D2344" s="168"/>
      <c r="E2344" s="258" t="str">
        <f>iferror(vlookup(C2344,'Master data'!$A$1:$C$29,3,0),"--")</f>
        <v>--</v>
      </c>
      <c r="F2344" s="258" t="str">
        <f>iferror(vlookup(C2344,'Master data'!$A$1:$C$29,2,0),"--")</f>
        <v>--</v>
      </c>
    </row>
    <row r="2345" ht="21.0" customHeight="1">
      <c r="A2345" s="165"/>
      <c r="B2345" s="172"/>
      <c r="C2345" s="167"/>
      <c r="D2345" s="168"/>
      <c r="E2345" s="258" t="str">
        <f>iferror(vlookup(C2345,'Master data'!$A$1:$C$29,3,0),"--")</f>
        <v>--</v>
      </c>
      <c r="F2345" s="258" t="str">
        <f>iferror(vlookup(C2345,'Master data'!$A$1:$C$29,2,0),"--")</f>
        <v>--</v>
      </c>
    </row>
    <row r="2346" ht="21.0" customHeight="1">
      <c r="A2346" s="165"/>
      <c r="B2346" s="172"/>
      <c r="C2346" s="167"/>
      <c r="D2346" s="168"/>
      <c r="E2346" s="258" t="str">
        <f>iferror(vlookup(C2346,'Master data'!$A$1:$C$29,3,0),"--")</f>
        <v>--</v>
      </c>
      <c r="F2346" s="258" t="str">
        <f>iferror(vlookup(C2346,'Master data'!$A$1:$C$29,2,0),"--")</f>
        <v>--</v>
      </c>
    </row>
    <row r="2347" ht="21.0" customHeight="1">
      <c r="A2347" s="165"/>
      <c r="B2347" s="172"/>
      <c r="C2347" s="167"/>
      <c r="D2347" s="168"/>
      <c r="E2347" s="258" t="str">
        <f>iferror(vlookup(C2347,'Master data'!$A$1:$C$29,3,0),"--")</f>
        <v>--</v>
      </c>
      <c r="F2347" s="258" t="str">
        <f>iferror(vlookup(C2347,'Master data'!$A$1:$C$29,2,0),"--")</f>
        <v>--</v>
      </c>
    </row>
    <row r="2348" ht="21.0" customHeight="1">
      <c r="A2348" s="165"/>
      <c r="B2348" s="172"/>
      <c r="C2348" s="167"/>
      <c r="D2348" s="168"/>
      <c r="E2348" s="258" t="str">
        <f>iferror(vlookup(C2348,'Master data'!$A$1:$C$29,3,0),"--")</f>
        <v>--</v>
      </c>
      <c r="F2348" s="258" t="str">
        <f>iferror(vlookup(C2348,'Master data'!$A$1:$C$29,2,0),"--")</f>
        <v>--</v>
      </c>
    </row>
    <row r="2349" ht="21.0" customHeight="1">
      <c r="A2349" s="165"/>
      <c r="B2349" s="172"/>
      <c r="C2349" s="167"/>
      <c r="D2349" s="168"/>
      <c r="E2349" s="258" t="str">
        <f>iferror(vlookup(C2349,'Master data'!$A$1:$C$29,3,0),"--")</f>
        <v>--</v>
      </c>
      <c r="F2349" s="258" t="str">
        <f>iferror(vlookup(C2349,'Master data'!$A$1:$C$29,2,0),"--")</f>
        <v>--</v>
      </c>
    </row>
    <row r="2350" ht="21.0" customHeight="1">
      <c r="A2350" s="165"/>
      <c r="B2350" s="172"/>
      <c r="C2350" s="167"/>
      <c r="D2350" s="168"/>
      <c r="E2350" s="258" t="str">
        <f>iferror(vlookup(C2350,'Master data'!$A$1:$C$29,3,0),"--")</f>
        <v>--</v>
      </c>
      <c r="F2350" s="258" t="str">
        <f>iferror(vlookup(C2350,'Master data'!$A$1:$C$29,2,0),"--")</f>
        <v>--</v>
      </c>
    </row>
    <row r="2351" ht="21.0" customHeight="1">
      <c r="A2351" s="165"/>
      <c r="B2351" s="172"/>
      <c r="C2351" s="167"/>
      <c r="D2351" s="168"/>
      <c r="E2351" s="258" t="str">
        <f>iferror(vlookup(C2351,'Master data'!$A$1:$C$29,3,0),"--")</f>
        <v>--</v>
      </c>
      <c r="F2351" s="258" t="str">
        <f>iferror(vlookup(C2351,'Master data'!$A$1:$C$29,2,0),"--")</f>
        <v>--</v>
      </c>
    </row>
    <row r="2352" ht="21.0" customHeight="1">
      <c r="A2352" s="165"/>
      <c r="B2352" s="172"/>
      <c r="C2352" s="167"/>
      <c r="D2352" s="168"/>
      <c r="E2352" s="258" t="str">
        <f>iferror(vlookup(C2352,'Master data'!$A$1:$C$29,3,0),"--")</f>
        <v>--</v>
      </c>
      <c r="F2352" s="258" t="str">
        <f>iferror(vlookup(C2352,'Master data'!$A$1:$C$29,2,0),"--")</f>
        <v>--</v>
      </c>
    </row>
    <row r="2353" ht="21.0" customHeight="1">
      <c r="A2353" s="165"/>
      <c r="B2353" s="172"/>
      <c r="C2353" s="167"/>
      <c r="D2353" s="168"/>
      <c r="E2353" s="258" t="str">
        <f>iferror(vlookup(C2353,'Master data'!$A$1:$C$29,3,0),"--")</f>
        <v>--</v>
      </c>
      <c r="F2353" s="258" t="str">
        <f>iferror(vlookup(C2353,'Master data'!$A$1:$C$29,2,0),"--")</f>
        <v>--</v>
      </c>
    </row>
    <row r="2354" ht="21.0" customHeight="1">
      <c r="A2354" s="165"/>
      <c r="B2354" s="172"/>
      <c r="C2354" s="167"/>
      <c r="D2354" s="168"/>
      <c r="E2354" s="258" t="str">
        <f>iferror(vlookup(C2354,'Master data'!$A$1:$C$29,3,0),"--")</f>
        <v>--</v>
      </c>
      <c r="F2354" s="258" t="str">
        <f>iferror(vlookup(C2354,'Master data'!$A$1:$C$29,2,0),"--")</f>
        <v>--</v>
      </c>
    </row>
    <row r="2355" ht="21.0" customHeight="1">
      <c r="A2355" s="165"/>
      <c r="B2355" s="172"/>
      <c r="C2355" s="167"/>
      <c r="D2355" s="168"/>
      <c r="E2355" s="258" t="str">
        <f>iferror(vlookup(C2355,'Master data'!$A$1:$C$29,3,0),"--")</f>
        <v>--</v>
      </c>
      <c r="F2355" s="258" t="str">
        <f>iferror(vlookup(C2355,'Master data'!$A$1:$C$29,2,0),"--")</f>
        <v>--</v>
      </c>
    </row>
    <row r="2356" ht="21.0" customHeight="1">
      <c r="A2356" s="165"/>
      <c r="B2356" s="172"/>
      <c r="C2356" s="167"/>
      <c r="D2356" s="168"/>
      <c r="E2356" s="258" t="str">
        <f>iferror(vlookup(C2356,'Master data'!$A$1:$C$29,3,0),"--")</f>
        <v>--</v>
      </c>
      <c r="F2356" s="258" t="str">
        <f>iferror(vlookup(C2356,'Master data'!$A$1:$C$29,2,0),"--")</f>
        <v>--</v>
      </c>
    </row>
    <row r="2357" ht="21.0" customHeight="1">
      <c r="A2357" s="165"/>
      <c r="B2357" s="172"/>
      <c r="C2357" s="167"/>
      <c r="D2357" s="168"/>
      <c r="E2357" s="258" t="str">
        <f>iferror(vlookup(C2357,'Master data'!$A$1:$C$29,3,0),"--")</f>
        <v>--</v>
      </c>
      <c r="F2357" s="258" t="str">
        <f>iferror(vlookup(C2357,'Master data'!$A$1:$C$29,2,0),"--")</f>
        <v>--</v>
      </c>
    </row>
    <row r="2358" ht="21.0" customHeight="1">
      <c r="A2358" s="165"/>
      <c r="B2358" s="172"/>
      <c r="C2358" s="167"/>
      <c r="D2358" s="168"/>
      <c r="E2358" s="258" t="str">
        <f>iferror(vlookup(C2358,'Master data'!$A$1:$C$29,3,0),"--")</f>
        <v>--</v>
      </c>
      <c r="F2358" s="258" t="str">
        <f>iferror(vlookup(C2358,'Master data'!$A$1:$C$29,2,0),"--")</f>
        <v>--</v>
      </c>
    </row>
    <row r="2359" ht="21.0" customHeight="1">
      <c r="A2359" s="165"/>
      <c r="B2359" s="172"/>
      <c r="C2359" s="167"/>
      <c r="D2359" s="168"/>
      <c r="E2359" s="258" t="str">
        <f>iferror(vlookup(C2359,'Master data'!$A$1:$C$29,3,0),"--")</f>
        <v>--</v>
      </c>
      <c r="F2359" s="258" t="str">
        <f>iferror(vlookup(C2359,'Master data'!$A$1:$C$29,2,0),"--")</f>
        <v>--</v>
      </c>
    </row>
    <row r="2360" ht="21.0" customHeight="1">
      <c r="A2360" s="165"/>
      <c r="B2360" s="172"/>
      <c r="C2360" s="167"/>
      <c r="D2360" s="168"/>
      <c r="E2360" s="258" t="str">
        <f>iferror(vlookup(C2360,'Master data'!$A$1:$C$29,3,0),"--")</f>
        <v>--</v>
      </c>
      <c r="F2360" s="258" t="str">
        <f>iferror(vlookup(C2360,'Master data'!$A$1:$C$29,2,0),"--")</f>
        <v>--</v>
      </c>
    </row>
    <row r="2361" ht="21.0" customHeight="1">
      <c r="A2361" s="165"/>
      <c r="B2361" s="172"/>
      <c r="C2361" s="167"/>
      <c r="D2361" s="168"/>
      <c r="E2361" s="258" t="str">
        <f>iferror(vlookup(C2361,'Master data'!$A$1:$C$29,3,0),"--")</f>
        <v>--</v>
      </c>
      <c r="F2361" s="258" t="str">
        <f>iferror(vlookup(C2361,'Master data'!$A$1:$C$29,2,0),"--")</f>
        <v>--</v>
      </c>
    </row>
    <row r="2362" ht="21.0" customHeight="1">
      <c r="A2362" s="165"/>
      <c r="B2362" s="172"/>
      <c r="C2362" s="167"/>
      <c r="D2362" s="168"/>
      <c r="E2362" s="258" t="str">
        <f>iferror(vlookup(C2362,'Master data'!$A$1:$C$29,3,0),"--")</f>
        <v>--</v>
      </c>
      <c r="F2362" s="258" t="str">
        <f>iferror(vlookup(C2362,'Master data'!$A$1:$C$29,2,0),"--")</f>
        <v>--</v>
      </c>
    </row>
    <row r="2363" ht="21.0" customHeight="1">
      <c r="A2363" s="165"/>
      <c r="B2363" s="172"/>
      <c r="C2363" s="167"/>
      <c r="D2363" s="168"/>
      <c r="E2363" s="258" t="str">
        <f>iferror(vlookup(C2363,'Master data'!$A$1:$C$29,3,0),"--")</f>
        <v>--</v>
      </c>
      <c r="F2363" s="258" t="str">
        <f>iferror(vlookup(C2363,'Master data'!$A$1:$C$29,2,0),"--")</f>
        <v>--</v>
      </c>
    </row>
    <row r="2364" ht="21.0" customHeight="1">
      <c r="A2364" s="165"/>
      <c r="B2364" s="172"/>
      <c r="C2364" s="167"/>
      <c r="D2364" s="168"/>
      <c r="E2364" s="258" t="str">
        <f>iferror(vlookup(C2364,'Master data'!$A$1:$C$29,3,0),"--")</f>
        <v>--</v>
      </c>
      <c r="F2364" s="258" t="str">
        <f>iferror(vlookup(C2364,'Master data'!$A$1:$C$29,2,0),"--")</f>
        <v>--</v>
      </c>
    </row>
    <row r="2365" ht="21.0" customHeight="1">
      <c r="A2365" s="165"/>
      <c r="B2365" s="172"/>
      <c r="C2365" s="167"/>
      <c r="D2365" s="168"/>
      <c r="E2365" s="258" t="str">
        <f>iferror(vlookup(C2365,'Master data'!$A$1:$C$29,3,0),"--")</f>
        <v>--</v>
      </c>
      <c r="F2365" s="258" t="str">
        <f>iferror(vlookup(C2365,'Master data'!$A$1:$C$29,2,0),"--")</f>
        <v>--</v>
      </c>
    </row>
    <row r="2366" ht="21.0" customHeight="1">
      <c r="A2366" s="165"/>
      <c r="B2366" s="172"/>
      <c r="C2366" s="167"/>
      <c r="D2366" s="168"/>
      <c r="E2366" s="258" t="str">
        <f>iferror(vlookup(C2366,'Master data'!$A$1:$C$29,3,0),"--")</f>
        <v>--</v>
      </c>
      <c r="F2366" s="258" t="str">
        <f>iferror(vlookup(C2366,'Master data'!$A$1:$C$29,2,0),"--")</f>
        <v>--</v>
      </c>
    </row>
    <row r="2367" ht="21.0" customHeight="1">
      <c r="A2367" s="165"/>
      <c r="B2367" s="172"/>
      <c r="C2367" s="167"/>
      <c r="D2367" s="168"/>
      <c r="E2367" s="258" t="str">
        <f>iferror(vlookup(C2367,'Master data'!$A$1:$C$29,3,0),"--")</f>
        <v>--</v>
      </c>
      <c r="F2367" s="258" t="str">
        <f>iferror(vlookup(C2367,'Master data'!$A$1:$C$29,2,0),"--")</f>
        <v>--</v>
      </c>
    </row>
    <row r="2368" ht="21.0" customHeight="1">
      <c r="A2368" s="165"/>
      <c r="B2368" s="172"/>
      <c r="C2368" s="167"/>
      <c r="D2368" s="168"/>
      <c r="E2368" s="258" t="str">
        <f>iferror(vlookup(C2368,'Master data'!$A$1:$C$29,3,0),"--")</f>
        <v>--</v>
      </c>
      <c r="F2368" s="258" t="str">
        <f>iferror(vlookup(C2368,'Master data'!$A$1:$C$29,2,0),"--")</f>
        <v>--</v>
      </c>
    </row>
    <row r="2369" ht="21.0" customHeight="1">
      <c r="A2369" s="165"/>
      <c r="B2369" s="172"/>
      <c r="C2369" s="167"/>
      <c r="D2369" s="168"/>
      <c r="E2369" s="258" t="str">
        <f>iferror(vlookup(C2369,'Master data'!$A$1:$C$29,3,0),"--")</f>
        <v>--</v>
      </c>
      <c r="F2369" s="258" t="str">
        <f>iferror(vlookup(C2369,'Master data'!$A$1:$C$29,2,0),"--")</f>
        <v>--</v>
      </c>
    </row>
    <row r="2370" ht="21.0" customHeight="1">
      <c r="A2370" s="165"/>
      <c r="B2370" s="172"/>
      <c r="C2370" s="167"/>
      <c r="D2370" s="168"/>
      <c r="E2370" s="258" t="str">
        <f>iferror(vlookup(C2370,'Master data'!$A$1:$C$29,3,0),"--")</f>
        <v>--</v>
      </c>
      <c r="F2370" s="258" t="str">
        <f>iferror(vlookup(C2370,'Master data'!$A$1:$C$29,2,0),"--")</f>
        <v>--</v>
      </c>
    </row>
    <row r="2371" ht="21.0" customHeight="1">
      <c r="A2371" s="165"/>
      <c r="B2371" s="172"/>
      <c r="C2371" s="167"/>
      <c r="D2371" s="168"/>
      <c r="E2371" s="258" t="str">
        <f>iferror(vlookup(C2371,'Master data'!$A$1:$C$29,3,0),"--")</f>
        <v>--</v>
      </c>
      <c r="F2371" s="258" t="str">
        <f>iferror(vlookup(C2371,'Master data'!$A$1:$C$29,2,0),"--")</f>
        <v>--</v>
      </c>
    </row>
    <row r="2372" ht="21.0" customHeight="1">
      <c r="A2372" s="165"/>
      <c r="B2372" s="172"/>
      <c r="C2372" s="167"/>
      <c r="D2372" s="168"/>
      <c r="E2372" s="258" t="str">
        <f>iferror(vlookup(C2372,'Master data'!$A$1:$C$29,3,0),"--")</f>
        <v>--</v>
      </c>
      <c r="F2372" s="258" t="str">
        <f>iferror(vlookup(C2372,'Master data'!$A$1:$C$29,2,0),"--")</f>
        <v>--</v>
      </c>
    </row>
    <row r="2373" ht="21.0" customHeight="1">
      <c r="A2373" s="165"/>
      <c r="B2373" s="172"/>
      <c r="C2373" s="167"/>
      <c r="D2373" s="168"/>
      <c r="E2373" s="258" t="str">
        <f>iferror(vlookup(C2373,'Master data'!$A$1:$C$29,3,0),"--")</f>
        <v>--</v>
      </c>
      <c r="F2373" s="258" t="str">
        <f>iferror(vlookup(C2373,'Master data'!$A$1:$C$29,2,0),"--")</f>
        <v>--</v>
      </c>
    </row>
    <row r="2374" ht="21.0" customHeight="1">
      <c r="A2374" s="165"/>
      <c r="B2374" s="172"/>
      <c r="C2374" s="167"/>
      <c r="D2374" s="168"/>
      <c r="E2374" s="258" t="str">
        <f>iferror(vlookup(C2374,'Master data'!$A$1:$C$29,3,0),"--")</f>
        <v>--</v>
      </c>
      <c r="F2374" s="258" t="str">
        <f>iferror(vlookup(C2374,'Master data'!$A$1:$C$29,2,0),"--")</f>
        <v>--</v>
      </c>
    </row>
    <row r="2375" ht="21.0" customHeight="1">
      <c r="A2375" s="165"/>
      <c r="B2375" s="172"/>
      <c r="C2375" s="167"/>
      <c r="D2375" s="168"/>
      <c r="E2375" s="258" t="str">
        <f>iferror(vlookup(C2375,'Master data'!$A$1:$C$29,3,0),"--")</f>
        <v>--</v>
      </c>
      <c r="F2375" s="258" t="str">
        <f>iferror(vlookup(C2375,'Master data'!$A$1:$C$29,2,0),"--")</f>
        <v>--</v>
      </c>
    </row>
    <row r="2376" ht="21.0" customHeight="1">
      <c r="A2376" s="165"/>
      <c r="B2376" s="172"/>
      <c r="C2376" s="167"/>
      <c r="D2376" s="168"/>
      <c r="E2376" s="258" t="str">
        <f>iferror(vlookup(C2376,'Master data'!$A$1:$C$29,3,0),"--")</f>
        <v>--</v>
      </c>
      <c r="F2376" s="258" t="str">
        <f>iferror(vlookup(C2376,'Master data'!$A$1:$C$29,2,0),"--")</f>
        <v>--</v>
      </c>
    </row>
    <row r="2377" ht="21.0" customHeight="1">
      <c r="A2377" s="165"/>
      <c r="B2377" s="172"/>
      <c r="C2377" s="167"/>
      <c r="D2377" s="168"/>
      <c r="E2377" s="258" t="str">
        <f>iferror(vlookup(C2377,'Master data'!$A$1:$C$29,3,0),"--")</f>
        <v>--</v>
      </c>
      <c r="F2377" s="258" t="str">
        <f>iferror(vlookup(C2377,'Master data'!$A$1:$C$29,2,0),"--")</f>
        <v>--</v>
      </c>
    </row>
    <row r="2378" ht="21.0" customHeight="1">
      <c r="A2378" s="165"/>
      <c r="B2378" s="172"/>
      <c r="C2378" s="167"/>
      <c r="D2378" s="168"/>
      <c r="E2378" s="258" t="str">
        <f>iferror(vlookup(C2378,'Master data'!$A$1:$C$29,3,0),"--")</f>
        <v>--</v>
      </c>
      <c r="F2378" s="258" t="str">
        <f>iferror(vlookup(C2378,'Master data'!$A$1:$C$29,2,0),"--")</f>
        <v>--</v>
      </c>
    </row>
    <row r="2379" ht="21.0" customHeight="1">
      <c r="A2379" s="165"/>
      <c r="B2379" s="172"/>
      <c r="C2379" s="167"/>
      <c r="D2379" s="168"/>
      <c r="E2379" s="258" t="str">
        <f>iferror(vlookup(C2379,'Master data'!$A$1:$C$29,3,0),"--")</f>
        <v>--</v>
      </c>
      <c r="F2379" s="258" t="str">
        <f>iferror(vlookup(C2379,'Master data'!$A$1:$C$29,2,0),"--")</f>
        <v>--</v>
      </c>
    </row>
    <row r="2380" ht="21.0" customHeight="1">
      <c r="A2380" s="165"/>
      <c r="B2380" s="172"/>
      <c r="C2380" s="167"/>
      <c r="D2380" s="168"/>
      <c r="E2380" s="258" t="str">
        <f>iferror(vlookup(C2380,'Master data'!$A$1:$C$29,3,0),"--")</f>
        <v>--</v>
      </c>
      <c r="F2380" s="258" t="str">
        <f>iferror(vlookup(C2380,'Master data'!$A$1:$C$29,2,0),"--")</f>
        <v>--</v>
      </c>
    </row>
    <row r="2381" ht="21.0" customHeight="1">
      <c r="A2381" s="165"/>
      <c r="B2381" s="172"/>
      <c r="C2381" s="167"/>
      <c r="D2381" s="168"/>
      <c r="E2381" s="258" t="str">
        <f>iferror(vlookup(C2381,'Master data'!$A$1:$C$29,3,0),"--")</f>
        <v>--</v>
      </c>
      <c r="F2381" s="258" t="str">
        <f>iferror(vlookup(C2381,'Master data'!$A$1:$C$29,2,0),"--")</f>
        <v>--</v>
      </c>
    </row>
    <row r="2382" ht="21.0" customHeight="1">
      <c r="A2382" s="165"/>
      <c r="B2382" s="172"/>
      <c r="C2382" s="167"/>
      <c r="D2382" s="168"/>
      <c r="E2382" s="258" t="str">
        <f>iferror(vlookup(C2382,'Master data'!$A$1:$C$29,3,0),"--")</f>
        <v>--</v>
      </c>
      <c r="F2382" s="258" t="str">
        <f>iferror(vlookup(C2382,'Master data'!$A$1:$C$29,2,0),"--")</f>
        <v>--</v>
      </c>
    </row>
    <row r="2383" ht="21.0" customHeight="1">
      <c r="A2383" s="165"/>
      <c r="B2383" s="172"/>
      <c r="C2383" s="167"/>
      <c r="D2383" s="168"/>
      <c r="E2383" s="258" t="str">
        <f>iferror(vlookup(C2383,'Master data'!$A$1:$C$29,3,0),"--")</f>
        <v>--</v>
      </c>
      <c r="F2383" s="258" t="str">
        <f>iferror(vlookup(C2383,'Master data'!$A$1:$C$29,2,0),"--")</f>
        <v>--</v>
      </c>
    </row>
    <row r="2384" ht="21.0" customHeight="1">
      <c r="A2384" s="165"/>
      <c r="B2384" s="172"/>
      <c r="C2384" s="167"/>
      <c r="D2384" s="168"/>
      <c r="E2384" s="258" t="str">
        <f>iferror(vlookup(C2384,'Master data'!$A$1:$C$29,3,0),"--")</f>
        <v>--</v>
      </c>
      <c r="F2384" s="258" t="str">
        <f>iferror(vlookup(C2384,'Master data'!$A$1:$C$29,2,0),"--")</f>
        <v>--</v>
      </c>
    </row>
    <row r="2385" ht="21.0" customHeight="1">
      <c r="A2385" s="165"/>
      <c r="B2385" s="172"/>
      <c r="C2385" s="167"/>
      <c r="D2385" s="168"/>
      <c r="E2385" s="258" t="str">
        <f>iferror(vlookup(C2385,'Master data'!$A$1:$C$29,3,0),"--")</f>
        <v>--</v>
      </c>
      <c r="F2385" s="258" t="str">
        <f>iferror(vlookup(C2385,'Master data'!$A$1:$C$29,2,0),"--")</f>
        <v>--</v>
      </c>
    </row>
    <row r="2386" ht="21.0" customHeight="1">
      <c r="A2386" s="165"/>
      <c r="B2386" s="172"/>
      <c r="C2386" s="167"/>
      <c r="D2386" s="168"/>
      <c r="E2386" s="258" t="str">
        <f>iferror(vlookup(C2386,'Master data'!$A$1:$C$29,3,0),"--")</f>
        <v>--</v>
      </c>
      <c r="F2386" s="258" t="str">
        <f>iferror(vlookup(C2386,'Master data'!$A$1:$C$29,2,0),"--")</f>
        <v>--</v>
      </c>
    </row>
    <row r="2387" ht="21.0" customHeight="1">
      <c r="A2387" s="165"/>
      <c r="B2387" s="172"/>
      <c r="C2387" s="167"/>
      <c r="D2387" s="168"/>
      <c r="E2387" s="258" t="str">
        <f>iferror(vlookup(C2387,'Master data'!$A$1:$C$29,3,0),"--")</f>
        <v>--</v>
      </c>
      <c r="F2387" s="258" t="str">
        <f>iferror(vlookup(C2387,'Master data'!$A$1:$C$29,2,0),"--")</f>
        <v>--</v>
      </c>
    </row>
    <row r="2388" ht="21.0" customHeight="1">
      <c r="A2388" s="165"/>
      <c r="B2388" s="172"/>
      <c r="C2388" s="167"/>
      <c r="D2388" s="168"/>
      <c r="E2388" s="258" t="str">
        <f>iferror(vlookup(C2388,'Master data'!$A$1:$C$29,3,0),"--")</f>
        <v>--</v>
      </c>
      <c r="F2388" s="258" t="str">
        <f>iferror(vlookup(C2388,'Master data'!$A$1:$C$29,2,0),"--")</f>
        <v>--</v>
      </c>
    </row>
    <row r="2389" ht="21.0" customHeight="1">
      <c r="A2389" s="165"/>
      <c r="B2389" s="172"/>
      <c r="C2389" s="167"/>
      <c r="D2389" s="168"/>
      <c r="E2389" s="258" t="str">
        <f>iferror(vlookup(C2389,'Master data'!$A$1:$C$29,3,0),"--")</f>
        <v>--</v>
      </c>
      <c r="F2389" s="258" t="str">
        <f>iferror(vlookup(C2389,'Master data'!$A$1:$C$29,2,0),"--")</f>
        <v>--</v>
      </c>
    </row>
    <row r="2390" ht="21.0" customHeight="1">
      <c r="A2390" s="165"/>
      <c r="B2390" s="172"/>
      <c r="C2390" s="167"/>
      <c r="D2390" s="168"/>
      <c r="E2390" s="258" t="str">
        <f>iferror(vlookup(C2390,'Master data'!$A$1:$C$29,3,0),"--")</f>
        <v>--</v>
      </c>
      <c r="F2390" s="258" t="str">
        <f>iferror(vlookup(C2390,'Master data'!$A$1:$C$29,2,0),"--")</f>
        <v>--</v>
      </c>
    </row>
    <row r="2391" ht="21.0" customHeight="1">
      <c r="A2391" s="165"/>
      <c r="B2391" s="172"/>
      <c r="C2391" s="167"/>
      <c r="D2391" s="168"/>
      <c r="E2391" s="258" t="str">
        <f>iferror(vlookup(C2391,'Master data'!$A$1:$C$29,3,0),"--")</f>
        <v>--</v>
      </c>
      <c r="F2391" s="258" t="str">
        <f>iferror(vlookup(C2391,'Master data'!$A$1:$C$29,2,0),"--")</f>
        <v>--</v>
      </c>
    </row>
    <row r="2392" ht="21.0" customHeight="1">
      <c r="A2392" s="165"/>
      <c r="B2392" s="172"/>
      <c r="C2392" s="167"/>
      <c r="D2392" s="168"/>
      <c r="E2392" s="258" t="str">
        <f>iferror(vlookup(C2392,'Master data'!$A$1:$C$29,3,0),"--")</f>
        <v>--</v>
      </c>
      <c r="F2392" s="258" t="str">
        <f>iferror(vlookup(C2392,'Master data'!$A$1:$C$29,2,0),"--")</f>
        <v>--</v>
      </c>
    </row>
    <row r="2393" ht="21.0" customHeight="1">
      <c r="A2393" s="165"/>
      <c r="B2393" s="172"/>
      <c r="C2393" s="167"/>
      <c r="D2393" s="168"/>
      <c r="E2393" s="258" t="str">
        <f>iferror(vlookup(C2393,'Master data'!$A$1:$C$29,3,0),"--")</f>
        <v>--</v>
      </c>
      <c r="F2393" s="258" t="str">
        <f>iferror(vlookup(C2393,'Master data'!$A$1:$C$29,2,0),"--")</f>
        <v>--</v>
      </c>
    </row>
    <row r="2394" ht="21.0" customHeight="1">
      <c r="A2394" s="165"/>
      <c r="B2394" s="172"/>
      <c r="C2394" s="167"/>
      <c r="D2394" s="168"/>
      <c r="E2394" s="258" t="str">
        <f>iferror(vlookup(C2394,'Master data'!$A$1:$C$29,3,0),"--")</f>
        <v>--</v>
      </c>
      <c r="F2394" s="258" t="str">
        <f>iferror(vlookup(C2394,'Master data'!$A$1:$C$29,2,0),"--")</f>
        <v>--</v>
      </c>
    </row>
    <row r="2395" ht="21.0" customHeight="1">
      <c r="A2395" s="165"/>
      <c r="B2395" s="172"/>
      <c r="C2395" s="167"/>
      <c r="D2395" s="168"/>
      <c r="E2395" s="258" t="str">
        <f>iferror(vlookup(C2395,'Master data'!$A$1:$C$29,3,0),"--")</f>
        <v>--</v>
      </c>
      <c r="F2395" s="258" t="str">
        <f>iferror(vlookup(C2395,'Master data'!$A$1:$C$29,2,0),"--")</f>
        <v>--</v>
      </c>
    </row>
    <row r="2396" ht="21.0" customHeight="1">
      <c r="A2396" s="165"/>
      <c r="B2396" s="172"/>
      <c r="C2396" s="167"/>
      <c r="D2396" s="168"/>
      <c r="E2396" s="258" t="str">
        <f>iferror(vlookup(C2396,'Master data'!$A$1:$C$29,3,0),"--")</f>
        <v>--</v>
      </c>
      <c r="F2396" s="258" t="str">
        <f>iferror(vlookup(C2396,'Master data'!$A$1:$C$29,2,0),"--")</f>
        <v>--</v>
      </c>
    </row>
    <row r="2397" ht="21.0" customHeight="1">
      <c r="A2397" s="165"/>
      <c r="B2397" s="172"/>
      <c r="C2397" s="167"/>
      <c r="D2397" s="168"/>
      <c r="E2397" s="258" t="str">
        <f>iferror(vlookup(C2397,'Master data'!$A$1:$C$29,3,0),"--")</f>
        <v>--</v>
      </c>
      <c r="F2397" s="258" t="str">
        <f>iferror(vlookup(C2397,'Master data'!$A$1:$C$29,2,0),"--")</f>
        <v>--</v>
      </c>
    </row>
    <row r="2398" ht="21.0" customHeight="1">
      <c r="A2398" s="165"/>
      <c r="B2398" s="172"/>
      <c r="C2398" s="167"/>
      <c r="D2398" s="168"/>
      <c r="E2398" s="258" t="str">
        <f>iferror(vlookup(C2398,'Master data'!$A$1:$C$29,3,0),"--")</f>
        <v>--</v>
      </c>
      <c r="F2398" s="258" t="str">
        <f>iferror(vlookup(C2398,'Master data'!$A$1:$C$29,2,0),"--")</f>
        <v>--</v>
      </c>
    </row>
    <row r="2399" ht="21.0" customHeight="1">
      <c r="A2399" s="165"/>
      <c r="B2399" s="172"/>
      <c r="C2399" s="167"/>
      <c r="D2399" s="168"/>
      <c r="E2399" s="258" t="str">
        <f>iferror(vlookup(C2399,'Master data'!$A$1:$C$29,3,0),"--")</f>
        <v>--</v>
      </c>
      <c r="F2399" s="258" t="str">
        <f>iferror(vlookup(C2399,'Master data'!$A$1:$C$29,2,0),"--")</f>
        <v>--</v>
      </c>
    </row>
    <row r="2400" ht="21.0" customHeight="1">
      <c r="A2400" s="165"/>
      <c r="B2400" s="172"/>
      <c r="C2400" s="167"/>
      <c r="D2400" s="168"/>
      <c r="E2400" s="258" t="str">
        <f>iferror(vlookup(C2400,'Master data'!$A$1:$C$29,3,0),"--")</f>
        <v>--</v>
      </c>
      <c r="F2400" s="258" t="str">
        <f>iferror(vlookup(C2400,'Master data'!$A$1:$C$29,2,0),"--")</f>
        <v>--</v>
      </c>
    </row>
    <row r="2401" ht="21.0" customHeight="1">
      <c r="A2401" s="165"/>
      <c r="B2401" s="172"/>
      <c r="C2401" s="167"/>
      <c r="D2401" s="168"/>
      <c r="E2401" s="258" t="str">
        <f>iferror(vlookup(C2401,'Master data'!$A$1:$C$29,3,0),"--")</f>
        <v>--</v>
      </c>
      <c r="F2401" s="258" t="str">
        <f>iferror(vlookup(C2401,'Master data'!$A$1:$C$29,2,0),"--")</f>
        <v>--</v>
      </c>
    </row>
    <row r="2402" ht="21.0" customHeight="1">
      <c r="A2402" s="165"/>
      <c r="B2402" s="172"/>
      <c r="C2402" s="167"/>
      <c r="D2402" s="168"/>
      <c r="E2402" s="258" t="str">
        <f>iferror(vlookup(C2402,'Master data'!$A$1:$C$29,3,0),"--")</f>
        <v>--</v>
      </c>
      <c r="F2402" s="258" t="str">
        <f>iferror(vlookup(C2402,'Master data'!$A$1:$C$29,2,0),"--")</f>
        <v>--</v>
      </c>
    </row>
    <row r="2403" ht="21.0" customHeight="1">
      <c r="A2403" s="165"/>
      <c r="B2403" s="172"/>
      <c r="C2403" s="167"/>
      <c r="D2403" s="168"/>
      <c r="E2403" s="258" t="str">
        <f>iferror(vlookup(C2403,'Master data'!$A$1:$C$29,3,0),"--")</f>
        <v>--</v>
      </c>
      <c r="F2403" s="258" t="str">
        <f>iferror(vlookup(C2403,'Master data'!$A$1:$C$29,2,0),"--")</f>
        <v>--</v>
      </c>
    </row>
    <row r="2404" ht="21.0" customHeight="1">
      <c r="A2404" s="165"/>
      <c r="B2404" s="172"/>
      <c r="C2404" s="167"/>
      <c r="D2404" s="168"/>
      <c r="E2404" s="258" t="str">
        <f>iferror(vlookup(C2404,'Master data'!$A$1:$C$29,3,0),"--")</f>
        <v>--</v>
      </c>
      <c r="F2404" s="258" t="str">
        <f>iferror(vlookup(C2404,'Master data'!$A$1:$C$29,2,0),"--")</f>
        <v>--</v>
      </c>
    </row>
    <row r="2405" ht="21.0" customHeight="1">
      <c r="A2405" s="165"/>
      <c r="B2405" s="172"/>
      <c r="C2405" s="167"/>
      <c r="D2405" s="168"/>
      <c r="E2405" s="258" t="str">
        <f>iferror(vlookup(C2405,'Master data'!$A$1:$C$29,3,0),"--")</f>
        <v>--</v>
      </c>
      <c r="F2405" s="258" t="str">
        <f>iferror(vlookup(C2405,'Master data'!$A$1:$C$29,2,0),"--")</f>
        <v>--</v>
      </c>
    </row>
    <row r="2406" ht="21.0" customHeight="1">
      <c r="A2406" s="165"/>
      <c r="B2406" s="172"/>
      <c r="C2406" s="167"/>
      <c r="D2406" s="168"/>
      <c r="E2406" s="258" t="str">
        <f>iferror(vlookup(C2406,'Master data'!$A$1:$C$29,3,0),"--")</f>
        <v>--</v>
      </c>
      <c r="F2406" s="258" t="str">
        <f>iferror(vlookup(C2406,'Master data'!$A$1:$C$29,2,0),"--")</f>
        <v>--</v>
      </c>
    </row>
    <row r="2407" ht="21.0" customHeight="1">
      <c r="A2407" s="165"/>
      <c r="B2407" s="172"/>
      <c r="C2407" s="167"/>
      <c r="D2407" s="168"/>
      <c r="E2407" s="258" t="str">
        <f>iferror(vlookup(C2407,'Master data'!$A$1:$C$29,3,0),"--")</f>
        <v>--</v>
      </c>
      <c r="F2407" s="258" t="str">
        <f>iferror(vlookup(C2407,'Master data'!$A$1:$C$29,2,0),"--")</f>
        <v>--</v>
      </c>
    </row>
    <row r="2408" ht="21.0" customHeight="1">
      <c r="A2408" s="165"/>
      <c r="B2408" s="172"/>
      <c r="C2408" s="167"/>
      <c r="D2408" s="168"/>
      <c r="E2408" s="258" t="str">
        <f>iferror(vlookup(C2408,'Master data'!$A$1:$C$29,3,0),"--")</f>
        <v>--</v>
      </c>
      <c r="F2408" s="258" t="str">
        <f>iferror(vlookup(C2408,'Master data'!$A$1:$C$29,2,0),"--")</f>
        <v>--</v>
      </c>
    </row>
    <row r="2409" ht="21.0" customHeight="1">
      <c r="A2409" s="165"/>
      <c r="B2409" s="172"/>
      <c r="C2409" s="167"/>
      <c r="D2409" s="168"/>
      <c r="E2409" s="258" t="str">
        <f>iferror(vlookup(C2409,'Master data'!$A$1:$C$29,3,0),"--")</f>
        <v>--</v>
      </c>
      <c r="F2409" s="258" t="str">
        <f>iferror(vlookup(C2409,'Master data'!$A$1:$C$29,2,0),"--")</f>
        <v>--</v>
      </c>
    </row>
    <row r="2410" ht="21.0" customHeight="1">
      <c r="A2410" s="165"/>
      <c r="B2410" s="172"/>
      <c r="C2410" s="167"/>
      <c r="D2410" s="168"/>
      <c r="E2410" s="258" t="str">
        <f>iferror(vlookup(C2410,'Master data'!$A$1:$C$29,3,0),"--")</f>
        <v>--</v>
      </c>
      <c r="F2410" s="258" t="str">
        <f>iferror(vlookup(C2410,'Master data'!$A$1:$C$29,2,0),"--")</f>
        <v>--</v>
      </c>
    </row>
    <row r="2411" ht="21.0" customHeight="1">
      <c r="A2411" s="165"/>
      <c r="B2411" s="172"/>
      <c r="C2411" s="167"/>
      <c r="D2411" s="168"/>
      <c r="E2411" s="258" t="str">
        <f>iferror(vlookup(C2411,'Master data'!$A$1:$C$29,3,0),"--")</f>
        <v>--</v>
      </c>
      <c r="F2411" s="258" t="str">
        <f>iferror(vlookup(C2411,'Master data'!$A$1:$C$29,2,0),"--")</f>
        <v>--</v>
      </c>
    </row>
    <row r="2412" ht="21.0" customHeight="1">
      <c r="A2412" s="165"/>
      <c r="B2412" s="172"/>
      <c r="C2412" s="167"/>
      <c r="D2412" s="168"/>
      <c r="E2412" s="258" t="str">
        <f>iferror(vlookup(C2412,'Master data'!$A$1:$C$29,3,0),"--")</f>
        <v>--</v>
      </c>
      <c r="F2412" s="258" t="str">
        <f>iferror(vlookup(C2412,'Master data'!$A$1:$C$29,2,0),"--")</f>
        <v>--</v>
      </c>
    </row>
    <row r="2413" ht="21.0" customHeight="1">
      <c r="A2413" s="165"/>
      <c r="B2413" s="172"/>
      <c r="C2413" s="167"/>
      <c r="D2413" s="168"/>
      <c r="E2413" s="258" t="str">
        <f>iferror(vlookup(C2413,'Master data'!$A$1:$C$29,3,0),"--")</f>
        <v>--</v>
      </c>
      <c r="F2413" s="258" t="str">
        <f>iferror(vlookup(C2413,'Master data'!$A$1:$C$29,2,0),"--")</f>
        <v>--</v>
      </c>
    </row>
    <row r="2414" ht="21.0" customHeight="1">
      <c r="A2414" s="165"/>
      <c r="B2414" s="172"/>
      <c r="C2414" s="167"/>
      <c r="D2414" s="168"/>
      <c r="E2414" s="258" t="str">
        <f>iferror(vlookup(C2414,'Master data'!$A$1:$C$29,3,0),"--")</f>
        <v>--</v>
      </c>
      <c r="F2414" s="258" t="str">
        <f>iferror(vlookup(C2414,'Master data'!$A$1:$C$29,2,0),"--")</f>
        <v>--</v>
      </c>
    </row>
    <row r="2415" ht="21.0" customHeight="1">
      <c r="A2415" s="165"/>
      <c r="B2415" s="172"/>
      <c r="C2415" s="167"/>
      <c r="D2415" s="168"/>
      <c r="E2415" s="258" t="str">
        <f>iferror(vlookup(C2415,'Master data'!$A$1:$C$29,3,0),"--")</f>
        <v>--</v>
      </c>
      <c r="F2415" s="258" t="str">
        <f>iferror(vlookup(C2415,'Master data'!$A$1:$C$29,2,0),"--")</f>
        <v>--</v>
      </c>
    </row>
    <row r="2416" ht="21.0" customHeight="1">
      <c r="A2416" s="165"/>
      <c r="B2416" s="172"/>
      <c r="C2416" s="167"/>
      <c r="D2416" s="168"/>
      <c r="E2416" s="258" t="str">
        <f>iferror(vlookup(C2416,'Master data'!$A$1:$C$29,3,0),"--")</f>
        <v>--</v>
      </c>
      <c r="F2416" s="258" t="str">
        <f>iferror(vlookup(C2416,'Master data'!$A$1:$C$29,2,0),"--")</f>
        <v>--</v>
      </c>
    </row>
    <row r="2417" ht="21.0" customHeight="1">
      <c r="A2417" s="165"/>
      <c r="B2417" s="172"/>
      <c r="C2417" s="167"/>
      <c r="D2417" s="168"/>
      <c r="E2417" s="258" t="str">
        <f>iferror(vlookup(C2417,'Master data'!$A$1:$C$29,3,0),"--")</f>
        <v>--</v>
      </c>
      <c r="F2417" s="258" t="str">
        <f>iferror(vlookup(C2417,'Master data'!$A$1:$C$29,2,0),"--")</f>
        <v>--</v>
      </c>
    </row>
    <row r="2418" ht="21.0" customHeight="1">
      <c r="A2418" s="165"/>
      <c r="B2418" s="172"/>
      <c r="C2418" s="167"/>
      <c r="D2418" s="168"/>
      <c r="E2418" s="258" t="str">
        <f>iferror(vlookup(C2418,'Master data'!$A$1:$C$29,3,0),"--")</f>
        <v>--</v>
      </c>
      <c r="F2418" s="258" t="str">
        <f>iferror(vlookup(C2418,'Master data'!$A$1:$C$29,2,0),"--")</f>
        <v>--</v>
      </c>
    </row>
    <row r="2419" ht="21.0" customHeight="1">
      <c r="A2419" s="165"/>
      <c r="B2419" s="172"/>
      <c r="C2419" s="167"/>
      <c r="D2419" s="168"/>
      <c r="E2419" s="258" t="str">
        <f>iferror(vlookup(C2419,'Master data'!$A$1:$C$29,3,0),"--")</f>
        <v>--</v>
      </c>
      <c r="F2419" s="258" t="str">
        <f>iferror(vlookup(C2419,'Master data'!$A$1:$C$29,2,0),"--")</f>
        <v>--</v>
      </c>
    </row>
    <row r="2420" ht="21.0" customHeight="1">
      <c r="A2420" s="165"/>
      <c r="B2420" s="172"/>
      <c r="C2420" s="167"/>
      <c r="D2420" s="168"/>
      <c r="E2420" s="258" t="str">
        <f>iferror(vlookup(C2420,'Master data'!$A$1:$C$29,3,0),"--")</f>
        <v>--</v>
      </c>
      <c r="F2420" s="258" t="str">
        <f>iferror(vlookup(C2420,'Master data'!$A$1:$C$29,2,0),"--")</f>
        <v>--</v>
      </c>
    </row>
    <row r="2421" ht="21.0" customHeight="1">
      <c r="A2421" s="165"/>
      <c r="B2421" s="172"/>
      <c r="C2421" s="167"/>
      <c r="D2421" s="168"/>
      <c r="E2421" s="258" t="str">
        <f>iferror(vlookup(C2421,'Master data'!$A$1:$C$29,3,0),"--")</f>
        <v>--</v>
      </c>
      <c r="F2421" s="258" t="str">
        <f>iferror(vlookup(C2421,'Master data'!$A$1:$C$29,2,0),"--")</f>
        <v>--</v>
      </c>
    </row>
    <row r="2422" ht="21.0" customHeight="1">
      <c r="A2422" s="165"/>
      <c r="B2422" s="172"/>
      <c r="C2422" s="167"/>
      <c r="D2422" s="168"/>
      <c r="E2422" s="258" t="str">
        <f>iferror(vlookup(C2422,'Master data'!$A$1:$C$29,3,0),"--")</f>
        <v>--</v>
      </c>
      <c r="F2422" s="258" t="str">
        <f>iferror(vlookup(C2422,'Master data'!$A$1:$C$29,2,0),"--")</f>
        <v>--</v>
      </c>
    </row>
    <row r="2423" ht="21.0" customHeight="1">
      <c r="A2423" s="165"/>
      <c r="B2423" s="172"/>
      <c r="C2423" s="167"/>
      <c r="D2423" s="168"/>
      <c r="E2423" s="258" t="str">
        <f>iferror(vlookup(C2423,'Master data'!$A$1:$C$29,3,0),"--")</f>
        <v>--</v>
      </c>
      <c r="F2423" s="258" t="str">
        <f>iferror(vlookup(C2423,'Master data'!$A$1:$C$29,2,0),"--")</f>
        <v>--</v>
      </c>
    </row>
    <row r="2424" ht="21.0" customHeight="1">
      <c r="A2424" s="165"/>
      <c r="B2424" s="172"/>
      <c r="C2424" s="167"/>
      <c r="D2424" s="168"/>
      <c r="E2424" s="258" t="str">
        <f>iferror(vlookup(C2424,'Master data'!$A$1:$C$29,3,0),"--")</f>
        <v>--</v>
      </c>
      <c r="F2424" s="258" t="str">
        <f>iferror(vlookup(C2424,'Master data'!$A$1:$C$29,2,0),"--")</f>
        <v>--</v>
      </c>
    </row>
    <row r="2425" ht="21.0" customHeight="1">
      <c r="A2425" s="165"/>
      <c r="B2425" s="172"/>
      <c r="C2425" s="167"/>
      <c r="D2425" s="168"/>
      <c r="E2425" s="258" t="str">
        <f>iferror(vlookup(C2425,'Master data'!$A$1:$C$29,3,0),"--")</f>
        <v>--</v>
      </c>
      <c r="F2425" s="258" t="str">
        <f>iferror(vlookup(C2425,'Master data'!$A$1:$C$29,2,0),"--")</f>
        <v>--</v>
      </c>
    </row>
    <row r="2426" ht="21.0" customHeight="1">
      <c r="A2426" s="165"/>
      <c r="B2426" s="172"/>
      <c r="C2426" s="167"/>
      <c r="D2426" s="168"/>
      <c r="E2426" s="258" t="str">
        <f>iferror(vlookup(C2426,'Master data'!$A$1:$C$29,3,0),"--")</f>
        <v>--</v>
      </c>
      <c r="F2426" s="258" t="str">
        <f>iferror(vlookup(C2426,'Master data'!$A$1:$C$29,2,0),"--")</f>
        <v>--</v>
      </c>
    </row>
    <row r="2427" ht="21.0" customHeight="1">
      <c r="A2427" s="165"/>
      <c r="B2427" s="172"/>
      <c r="C2427" s="167"/>
      <c r="D2427" s="168"/>
      <c r="E2427" s="258" t="str">
        <f>iferror(vlookup(C2427,'Master data'!$A$1:$C$29,3,0),"--")</f>
        <v>--</v>
      </c>
      <c r="F2427" s="258" t="str">
        <f>iferror(vlookup(C2427,'Master data'!$A$1:$C$29,2,0),"--")</f>
        <v>--</v>
      </c>
    </row>
    <row r="2428" ht="21.0" customHeight="1">
      <c r="A2428" s="165"/>
      <c r="B2428" s="172"/>
      <c r="C2428" s="167"/>
      <c r="D2428" s="168"/>
      <c r="E2428" s="258" t="str">
        <f>iferror(vlookup(C2428,'Master data'!$A$1:$C$29,3,0),"--")</f>
        <v>--</v>
      </c>
      <c r="F2428" s="258" t="str">
        <f>iferror(vlookup(C2428,'Master data'!$A$1:$C$29,2,0),"--")</f>
        <v>--</v>
      </c>
    </row>
    <row r="2429" ht="21.0" customHeight="1">
      <c r="A2429" s="165"/>
      <c r="B2429" s="172"/>
      <c r="C2429" s="167"/>
      <c r="D2429" s="168"/>
      <c r="E2429" s="258" t="str">
        <f>iferror(vlookup(C2429,'Master data'!$A$1:$C$29,3,0),"--")</f>
        <v>--</v>
      </c>
      <c r="F2429" s="258" t="str">
        <f>iferror(vlookup(C2429,'Master data'!$A$1:$C$29,2,0),"--")</f>
        <v>--</v>
      </c>
    </row>
    <row r="2430" ht="21.0" customHeight="1">
      <c r="A2430" s="165"/>
      <c r="B2430" s="172"/>
      <c r="C2430" s="167"/>
      <c r="D2430" s="168"/>
      <c r="E2430" s="258" t="str">
        <f>iferror(vlookup(C2430,'Master data'!$A$1:$C$29,3,0),"--")</f>
        <v>--</v>
      </c>
      <c r="F2430" s="258" t="str">
        <f>iferror(vlookup(C2430,'Master data'!$A$1:$C$29,2,0),"--")</f>
        <v>--</v>
      </c>
    </row>
    <row r="2431" ht="21.0" customHeight="1">
      <c r="A2431" s="165"/>
      <c r="B2431" s="172"/>
      <c r="C2431" s="167"/>
      <c r="D2431" s="168"/>
      <c r="E2431" s="258" t="str">
        <f>iferror(vlookup(C2431,'Master data'!$A$1:$C$29,3,0),"--")</f>
        <v>--</v>
      </c>
      <c r="F2431" s="258" t="str">
        <f>iferror(vlookup(C2431,'Master data'!$A$1:$C$29,2,0),"--")</f>
        <v>--</v>
      </c>
    </row>
    <row r="2432" ht="21.0" customHeight="1">
      <c r="A2432" s="165"/>
      <c r="B2432" s="172"/>
      <c r="C2432" s="167"/>
      <c r="D2432" s="168"/>
      <c r="E2432" s="258" t="str">
        <f>iferror(vlookup(C2432,'Master data'!$A$1:$C$29,3,0),"--")</f>
        <v>--</v>
      </c>
      <c r="F2432" s="258" t="str">
        <f>iferror(vlookup(C2432,'Master data'!$A$1:$C$29,2,0),"--")</f>
        <v>--</v>
      </c>
    </row>
    <row r="2433" ht="21.0" customHeight="1">
      <c r="A2433" s="165"/>
      <c r="B2433" s="172"/>
      <c r="C2433" s="167"/>
      <c r="D2433" s="168"/>
      <c r="E2433" s="258" t="str">
        <f>iferror(vlookup(C2433,'Master data'!$A$1:$C$29,3,0),"--")</f>
        <v>--</v>
      </c>
      <c r="F2433" s="258" t="str">
        <f>iferror(vlookup(C2433,'Master data'!$A$1:$C$29,2,0),"--")</f>
        <v>--</v>
      </c>
    </row>
    <row r="2434" ht="21.0" customHeight="1">
      <c r="A2434" s="165"/>
      <c r="B2434" s="172"/>
      <c r="C2434" s="167"/>
      <c r="D2434" s="168"/>
      <c r="E2434" s="258" t="str">
        <f>iferror(vlookup(C2434,'Master data'!$A$1:$C$29,3,0),"--")</f>
        <v>--</v>
      </c>
      <c r="F2434" s="258" t="str">
        <f>iferror(vlookup(C2434,'Master data'!$A$1:$C$29,2,0),"--")</f>
        <v>--</v>
      </c>
    </row>
    <row r="2435" ht="21.0" customHeight="1">
      <c r="A2435" s="165"/>
      <c r="B2435" s="172"/>
      <c r="C2435" s="167"/>
      <c r="D2435" s="168"/>
      <c r="E2435" s="258" t="str">
        <f>iferror(vlookup(C2435,'Master data'!$A$1:$C$29,3,0),"--")</f>
        <v>--</v>
      </c>
      <c r="F2435" s="258" t="str">
        <f>iferror(vlookup(C2435,'Master data'!$A$1:$C$29,2,0),"--")</f>
        <v>--</v>
      </c>
    </row>
    <row r="2436" ht="21.0" customHeight="1">
      <c r="A2436" s="165"/>
      <c r="B2436" s="172"/>
      <c r="C2436" s="167"/>
      <c r="D2436" s="168"/>
      <c r="E2436" s="258" t="str">
        <f>iferror(vlookup(C2436,'Master data'!$A$1:$C$29,3,0),"--")</f>
        <v>--</v>
      </c>
      <c r="F2436" s="258" t="str">
        <f>iferror(vlookup(C2436,'Master data'!$A$1:$C$29,2,0),"--")</f>
        <v>--</v>
      </c>
    </row>
    <row r="2437" ht="21.0" customHeight="1">
      <c r="A2437" s="165"/>
      <c r="B2437" s="172"/>
      <c r="C2437" s="167"/>
      <c r="D2437" s="168"/>
      <c r="E2437" s="258" t="str">
        <f>iferror(vlookup(C2437,'Master data'!$A$1:$C$29,3,0),"--")</f>
        <v>--</v>
      </c>
      <c r="F2437" s="258" t="str">
        <f>iferror(vlookup(C2437,'Master data'!$A$1:$C$29,2,0),"--")</f>
        <v>--</v>
      </c>
    </row>
    <row r="2438" ht="21.0" customHeight="1">
      <c r="A2438" s="165"/>
      <c r="B2438" s="172"/>
      <c r="C2438" s="167"/>
      <c r="D2438" s="168"/>
      <c r="E2438" s="258" t="str">
        <f>iferror(vlookup(C2438,'Master data'!$A$1:$C$29,3,0),"--")</f>
        <v>--</v>
      </c>
      <c r="F2438" s="258" t="str">
        <f>iferror(vlookup(C2438,'Master data'!$A$1:$C$29,2,0),"--")</f>
        <v>--</v>
      </c>
    </row>
    <row r="2439" ht="21.0" customHeight="1">
      <c r="A2439" s="165"/>
      <c r="B2439" s="172"/>
      <c r="C2439" s="167"/>
      <c r="D2439" s="168"/>
      <c r="E2439" s="258" t="str">
        <f>iferror(vlookup(C2439,'Master data'!$A$1:$C$29,3,0),"--")</f>
        <v>--</v>
      </c>
      <c r="F2439" s="258" t="str">
        <f>iferror(vlookup(C2439,'Master data'!$A$1:$C$29,2,0),"--")</f>
        <v>--</v>
      </c>
    </row>
    <row r="2440" ht="21.0" customHeight="1">
      <c r="A2440" s="165"/>
      <c r="B2440" s="172"/>
      <c r="C2440" s="167"/>
      <c r="D2440" s="168"/>
      <c r="E2440" s="258" t="str">
        <f>iferror(vlookup(C2440,'Master data'!$A$1:$C$29,3,0),"--")</f>
        <v>--</v>
      </c>
      <c r="F2440" s="258" t="str">
        <f>iferror(vlookup(C2440,'Master data'!$A$1:$C$29,2,0),"--")</f>
        <v>--</v>
      </c>
    </row>
    <row r="2441" ht="21.0" customHeight="1">
      <c r="A2441" s="165"/>
      <c r="B2441" s="172"/>
      <c r="C2441" s="167"/>
      <c r="D2441" s="168"/>
      <c r="E2441" s="258" t="str">
        <f>iferror(vlookup(C2441,'Master data'!$A$1:$C$29,3,0),"--")</f>
        <v>--</v>
      </c>
      <c r="F2441" s="258" t="str">
        <f>iferror(vlookup(C2441,'Master data'!$A$1:$C$29,2,0),"--")</f>
        <v>--</v>
      </c>
    </row>
    <row r="2442" ht="21.0" customHeight="1">
      <c r="A2442" s="165"/>
      <c r="B2442" s="172"/>
      <c r="C2442" s="167"/>
      <c r="D2442" s="168"/>
      <c r="E2442" s="258" t="str">
        <f>iferror(vlookup(C2442,'Master data'!$A$1:$C$29,3,0),"--")</f>
        <v>--</v>
      </c>
      <c r="F2442" s="258" t="str">
        <f>iferror(vlookup(C2442,'Master data'!$A$1:$C$29,2,0),"--")</f>
        <v>--</v>
      </c>
    </row>
    <row r="2443" ht="21.0" customHeight="1">
      <c r="A2443" s="165"/>
      <c r="B2443" s="172"/>
      <c r="C2443" s="167"/>
      <c r="D2443" s="168"/>
      <c r="E2443" s="258" t="str">
        <f>iferror(vlookup(C2443,'Master data'!$A$1:$C$29,3,0),"--")</f>
        <v>--</v>
      </c>
      <c r="F2443" s="258" t="str">
        <f>iferror(vlookup(C2443,'Master data'!$A$1:$C$29,2,0),"--")</f>
        <v>--</v>
      </c>
    </row>
    <row r="2444" ht="21.0" customHeight="1">
      <c r="A2444" s="165"/>
      <c r="B2444" s="172"/>
      <c r="C2444" s="167"/>
      <c r="D2444" s="168"/>
      <c r="E2444" s="258" t="str">
        <f>iferror(vlookup(C2444,'Master data'!$A$1:$C$29,3,0),"--")</f>
        <v>--</v>
      </c>
      <c r="F2444" s="258" t="str">
        <f>iferror(vlookup(C2444,'Master data'!$A$1:$C$29,2,0),"--")</f>
        <v>--</v>
      </c>
    </row>
    <row r="2445" ht="21.0" customHeight="1">
      <c r="A2445" s="165"/>
      <c r="B2445" s="172"/>
      <c r="C2445" s="167"/>
      <c r="D2445" s="168"/>
      <c r="E2445" s="258" t="str">
        <f>iferror(vlookup(C2445,'Master data'!$A$1:$C$29,3,0),"--")</f>
        <v>--</v>
      </c>
      <c r="F2445" s="258" t="str">
        <f>iferror(vlookup(C2445,'Master data'!$A$1:$C$29,2,0),"--")</f>
        <v>--</v>
      </c>
    </row>
    <row r="2446" ht="21.0" customHeight="1">
      <c r="A2446" s="165"/>
      <c r="B2446" s="172"/>
      <c r="C2446" s="167"/>
      <c r="D2446" s="168"/>
      <c r="E2446" s="258" t="str">
        <f>iferror(vlookup(C2446,'Master data'!$A$1:$C$29,3,0),"--")</f>
        <v>--</v>
      </c>
      <c r="F2446" s="258" t="str">
        <f>iferror(vlookup(C2446,'Master data'!$A$1:$C$29,2,0),"--")</f>
        <v>--</v>
      </c>
    </row>
    <row r="2447" ht="21.0" customHeight="1">
      <c r="A2447" s="165"/>
      <c r="B2447" s="172"/>
      <c r="C2447" s="167"/>
      <c r="D2447" s="168"/>
      <c r="E2447" s="258" t="str">
        <f>iferror(vlookup(C2447,'Master data'!$A$1:$C$29,3,0),"--")</f>
        <v>--</v>
      </c>
      <c r="F2447" s="258" t="str">
        <f>iferror(vlookup(C2447,'Master data'!$A$1:$C$29,2,0),"--")</f>
        <v>--</v>
      </c>
    </row>
    <row r="2448" ht="21.0" customHeight="1">
      <c r="A2448" s="165"/>
      <c r="B2448" s="172"/>
      <c r="C2448" s="167"/>
      <c r="D2448" s="168"/>
      <c r="E2448" s="258" t="str">
        <f>iferror(vlookup(C2448,'Master data'!$A$1:$C$29,3,0),"--")</f>
        <v>--</v>
      </c>
      <c r="F2448" s="258" t="str">
        <f>iferror(vlookup(C2448,'Master data'!$A$1:$C$29,2,0),"--")</f>
        <v>--</v>
      </c>
    </row>
    <row r="2449" ht="21.0" customHeight="1">
      <c r="A2449" s="165"/>
      <c r="B2449" s="172"/>
      <c r="C2449" s="167"/>
      <c r="D2449" s="168"/>
      <c r="E2449" s="258" t="str">
        <f>iferror(vlookup(C2449,'Master data'!$A$1:$C$29,3,0),"--")</f>
        <v>--</v>
      </c>
      <c r="F2449" s="258" t="str">
        <f>iferror(vlookup(C2449,'Master data'!$A$1:$C$29,2,0),"--")</f>
        <v>--</v>
      </c>
    </row>
    <row r="2450" ht="21.0" customHeight="1">
      <c r="A2450" s="165"/>
      <c r="B2450" s="172"/>
      <c r="C2450" s="167"/>
      <c r="D2450" s="168"/>
      <c r="E2450" s="258" t="str">
        <f>iferror(vlookup(C2450,'Master data'!$A$1:$C$29,3,0),"--")</f>
        <v>--</v>
      </c>
      <c r="F2450" s="258" t="str">
        <f>iferror(vlookup(C2450,'Master data'!$A$1:$C$29,2,0),"--")</f>
        <v>--</v>
      </c>
    </row>
    <row r="2451" ht="21.0" customHeight="1">
      <c r="A2451" s="165"/>
      <c r="B2451" s="172"/>
      <c r="C2451" s="167"/>
      <c r="D2451" s="168"/>
      <c r="E2451" s="258" t="str">
        <f>iferror(vlookup(C2451,'Master data'!$A$1:$C$29,3,0),"--")</f>
        <v>--</v>
      </c>
      <c r="F2451" s="258" t="str">
        <f>iferror(vlookup(C2451,'Master data'!$A$1:$C$29,2,0),"--")</f>
        <v>--</v>
      </c>
    </row>
    <row r="2452" ht="21.0" customHeight="1">
      <c r="A2452" s="165"/>
      <c r="B2452" s="172"/>
      <c r="C2452" s="167"/>
      <c r="D2452" s="168"/>
      <c r="E2452" s="258" t="str">
        <f>iferror(vlookup(C2452,'Master data'!$A$1:$C$29,3,0),"--")</f>
        <v>--</v>
      </c>
      <c r="F2452" s="258" t="str">
        <f>iferror(vlookup(C2452,'Master data'!$A$1:$C$29,2,0),"--")</f>
        <v>--</v>
      </c>
    </row>
    <row r="2453" ht="21.0" customHeight="1">
      <c r="A2453" s="165"/>
      <c r="B2453" s="172"/>
      <c r="C2453" s="167"/>
      <c r="D2453" s="168"/>
      <c r="E2453" s="258" t="str">
        <f>iferror(vlookup(C2453,'Master data'!$A$1:$C$29,3,0),"--")</f>
        <v>--</v>
      </c>
      <c r="F2453" s="258" t="str">
        <f>iferror(vlookup(C2453,'Master data'!$A$1:$C$29,2,0),"--")</f>
        <v>--</v>
      </c>
    </row>
    <row r="2454" ht="21.0" customHeight="1">
      <c r="A2454" s="165"/>
      <c r="B2454" s="172"/>
      <c r="C2454" s="167"/>
      <c r="D2454" s="168"/>
      <c r="E2454" s="258" t="str">
        <f>iferror(vlookup(C2454,'Master data'!$A$1:$C$29,3,0),"--")</f>
        <v>--</v>
      </c>
      <c r="F2454" s="258" t="str">
        <f>iferror(vlookup(C2454,'Master data'!$A$1:$C$29,2,0),"--")</f>
        <v>--</v>
      </c>
    </row>
    <row r="2455" ht="21.0" customHeight="1">
      <c r="A2455" s="165"/>
      <c r="B2455" s="172"/>
      <c r="C2455" s="167"/>
      <c r="D2455" s="168"/>
      <c r="E2455" s="258" t="str">
        <f>iferror(vlookup(C2455,'Master data'!$A$1:$C$29,3,0),"--")</f>
        <v>--</v>
      </c>
      <c r="F2455" s="258" t="str">
        <f>iferror(vlookup(C2455,'Master data'!$A$1:$C$29,2,0),"--")</f>
        <v>--</v>
      </c>
    </row>
    <row r="2456" ht="21.0" customHeight="1">
      <c r="A2456" s="165"/>
      <c r="B2456" s="172"/>
      <c r="C2456" s="167"/>
      <c r="D2456" s="168"/>
      <c r="E2456" s="258" t="str">
        <f>iferror(vlookup(C2456,'Master data'!$A$1:$C$29,3,0),"--")</f>
        <v>--</v>
      </c>
      <c r="F2456" s="258" t="str">
        <f>iferror(vlookup(C2456,'Master data'!$A$1:$C$29,2,0),"--")</f>
        <v>--</v>
      </c>
    </row>
    <row r="2457" ht="21.0" customHeight="1">
      <c r="A2457" s="165"/>
      <c r="B2457" s="172"/>
      <c r="C2457" s="167"/>
      <c r="D2457" s="168"/>
      <c r="E2457" s="258" t="str">
        <f>iferror(vlookup(C2457,'Master data'!$A$1:$C$29,3,0),"--")</f>
        <v>--</v>
      </c>
      <c r="F2457" s="258" t="str">
        <f>iferror(vlookup(C2457,'Master data'!$A$1:$C$29,2,0),"--")</f>
        <v>--</v>
      </c>
    </row>
    <row r="2458" ht="21.0" customHeight="1">
      <c r="A2458" s="165"/>
      <c r="B2458" s="172"/>
      <c r="C2458" s="167"/>
      <c r="D2458" s="168"/>
      <c r="E2458" s="258" t="str">
        <f>iferror(vlookup(C2458,'Master data'!$A$1:$C$29,3,0),"--")</f>
        <v>--</v>
      </c>
      <c r="F2458" s="258" t="str">
        <f>iferror(vlookup(C2458,'Master data'!$A$1:$C$29,2,0),"--")</f>
        <v>--</v>
      </c>
    </row>
    <row r="2459" ht="21.0" customHeight="1">
      <c r="A2459" s="165"/>
      <c r="B2459" s="172"/>
      <c r="C2459" s="167"/>
      <c r="D2459" s="168"/>
      <c r="E2459" s="258" t="str">
        <f>iferror(vlookup(C2459,'Master data'!$A$1:$C$29,3,0),"--")</f>
        <v>--</v>
      </c>
      <c r="F2459" s="258" t="str">
        <f>iferror(vlookup(C2459,'Master data'!$A$1:$C$29,2,0),"--")</f>
        <v>--</v>
      </c>
    </row>
    <row r="2460" ht="21.0" customHeight="1">
      <c r="A2460" s="165"/>
      <c r="B2460" s="172"/>
      <c r="C2460" s="167"/>
      <c r="D2460" s="168"/>
      <c r="E2460" s="258" t="str">
        <f>iferror(vlookup(C2460,'Master data'!$A$1:$C$29,3,0),"--")</f>
        <v>--</v>
      </c>
      <c r="F2460" s="258" t="str">
        <f>iferror(vlookup(C2460,'Master data'!$A$1:$C$29,2,0),"--")</f>
        <v>--</v>
      </c>
    </row>
    <row r="2461" ht="21.0" customHeight="1">
      <c r="A2461" s="165"/>
      <c r="B2461" s="172"/>
      <c r="C2461" s="167"/>
      <c r="D2461" s="168"/>
      <c r="E2461" s="258" t="str">
        <f>iferror(vlookup(C2461,'Master data'!$A$1:$C$29,3,0),"--")</f>
        <v>--</v>
      </c>
      <c r="F2461" s="258" t="str">
        <f>iferror(vlookup(C2461,'Master data'!$A$1:$C$29,2,0),"--")</f>
        <v>--</v>
      </c>
    </row>
    <row r="2462" ht="21.0" customHeight="1">
      <c r="A2462" s="165"/>
      <c r="B2462" s="172"/>
      <c r="C2462" s="167"/>
      <c r="D2462" s="168"/>
      <c r="E2462" s="258" t="str">
        <f>iferror(vlookup(C2462,'Master data'!$A$1:$C$29,3,0),"--")</f>
        <v>--</v>
      </c>
      <c r="F2462" s="258" t="str">
        <f>iferror(vlookup(C2462,'Master data'!$A$1:$C$29,2,0),"--")</f>
        <v>--</v>
      </c>
    </row>
    <row r="2463" ht="21.0" customHeight="1">
      <c r="A2463" s="165"/>
      <c r="B2463" s="172"/>
      <c r="C2463" s="167"/>
      <c r="D2463" s="168"/>
      <c r="E2463" s="258" t="str">
        <f>iferror(vlookup(C2463,'Master data'!$A$1:$C$29,3,0),"--")</f>
        <v>--</v>
      </c>
      <c r="F2463" s="258" t="str">
        <f>iferror(vlookup(C2463,'Master data'!$A$1:$C$29,2,0),"--")</f>
        <v>--</v>
      </c>
    </row>
    <row r="2464" ht="21.0" customHeight="1">
      <c r="A2464" s="165"/>
      <c r="B2464" s="172"/>
      <c r="C2464" s="167"/>
      <c r="D2464" s="168"/>
      <c r="E2464" s="258" t="str">
        <f>iferror(vlookup(C2464,'Master data'!$A$1:$C$29,3,0),"--")</f>
        <v>--</v>
      </c>
      <c r="F2464" s="258" t="str">
        <f>iferror(vlookup(C2464,'Master data'!$A$1:$C$29,2,0),"--")</f>
        <v>--</v>
      </c>
    </row>
    <row r="2465" ht="21.0" customHeight="1">
      <c r="A2465" s="165"/>
      <c r="B2465" s="172"/>
      <c r="C2465" s="167"/>
      <c r="D2465" s="168"/>
      <c r="E2465" s="258" t="str">
        <f>iferror(vlookup(C2465,'Master data'!$A$1:$C$29,3,0),"--")</f>
        <v>--</v>
      </c>
      <c r="F2465" s="258" t="str">
        <f>iferror(vlookup(C2465,'Master data'!$A$1:$C$29,2,0),"--")</f>
        <v>--</v>
      </c>
    </row>
    <row r="2466" ht="21.0" customHeight="1">
      <c r="A2466" s="165"/>
      <c r="B2466" s="172"/>
      <c r="C2466" s="167"/>
      <c r="D2466" s="168"/>
      <c r="E2466" s="258" t="str">
        <f>iferror(vlookup(C2466,'Master data'!$A$1:$C$29,3,0),"--")</f>
        <v>--</v>
      </c>
      <c r="F2466" s="258" t="str">
        <f>iferror(vlookup(C2466,'Master data'!$A$1:$C$29,2,0),"--")</f>
        <v>--</v>
      </c>
    </row>
    <row r="2467" ht="21.0" customHeight="1">
      <c r="A2467" s="165"/>
      <c r="B2467" s="172"/>
      <c r="C2467" s="167"/>
      <c r="D2467" s="168"/>
      <c r="E2467" s="258" t="str">
        <f>iferror(vlookup(C2467,'Master data'!$A$1:$C$29,3,0),"--")</f>
        <v>--</v>
      </c>
      <c r="F2467" s="258" t="str">
        <f>iferror(vlookup(C2467,'Master data'!$A$1:$C$29,2,0),"--")</f>
        <v>--</v>
      </c>
    </row>
    <row r="2468" ht="21.0" customHeight="1">
      <c r="A2468" s="165"/>
      <c r="B2468" s="172"/>
      <c r="C2468" s="167"/>
      <c r="D2468" s="168"/>
      <c r="E2468" s="258" t="str">
        <f>iferror(vlookup(C2468,'Master data'!$A$1:$C$29,3,0),"--")</f>
        <v>--</v>
      </c>
      <c r="F2468" s="258" t="str">
        <f>iferror(vlookup(C2468,'Master data'!$A$1:$C$29,2,0),"--")</f>
        <v>--</v>
      </c>
    </row>
    <row r="2469" ht="21.0" customHeight="1">
      <c r="A2469" s="165"/>
      <c r="B2469" s="172"/>
      <c r="C2469" s="167"/>
      <c r="D2469" s="168"/>
      <c r="E2469" s="258" t="str">
        <f>iferror(vlookup(C2469,'Master data'!$A$1:$C$29,3,0),"--")</f>
        <v>--</v>
      </c>
      <c r="F2469" s="258" t="str">
        <f>iferror(vlookup(C2469,'Master data'!$A$1:$C$29,2,0),"--")</f>
        <v>--</v>
      </c>
    </row>
    <row r="2470" ht="21.0" customHeight="1">
      <c r="A2470" s="165"/>
      <c r="B2470" s="172"/>
      <c r="C2470" s="167"/>
      <c r="D2470" s="168"/>
      <c r="E2470" s="258" t="str">
        <f>iferror(vlookup(C2470,'Master data'!$A$1:$C$29,3,0),"--")</f>
        <v>--</v>
      </c>
      <c r="F2470" s="258" t="str">
        <f>iferror(vlookup(C2470,'Master data'!$A$1:$C$29,2,0),"--")</f>
        <v>--</v>
      </c>
    </row>
    <row r="2471" ht="21.0" customHeight="1">
      <c r="A2471" s="165"/>
      <c r="B2471" s="172"/>
      <c r="C2471" s="167"/>
      <c r="D2471" s="168"/>
      <c r="E2471" s="258" t="str">
        <f>iferror(vlookup(C2471,'Master data'!$A$1:$C$29,3,0),"--")</f>
        <v>--</v>
      </c>
      <c r="F2471" s="258" t="str">
        <f>iferror(vlookup(C2471,'Master data'!$A$1:$C$29,2,0),"--")</f>
        <v>--</v>
      </c>
    </row>
    <row r="2472" ht="21.0" customHeight="1">
      <c r="A2472" s="165"/>
      <c r="B2472" s="172"/>
      <c r="C2472" s="167"/>
      <c r="D2472" s="168"/>
      <c r="E2472" s="258" t="str">
        <f>iferror(vlookup(C2472,'Master data'!$A$1:$C$29,3,0),"--")</f>
        <v>--</v>
      </c>
      <c r="F2472" s="258" t="str">
        <f>iferror(vlookup(C2472,'Master data'!$A$1:$C$29,2,0),"--")</f>
        <v>--</v>
      </c>
    </row>
    <row r="2473" ht="21.0" customHeight="1">
      <c r="A2473" s="165"/>
      <c r="B2473" s="172"/>
      <c r="C2473" s="167"/>
      <c r="D2473" s="168"/>
      <c r="E2473" s="258" t="str">
        <f>iferror(vlookup(C2473,'Master data'!$A$1:$C$29,3,0),"--")</f>
        <v>--</v>
      </c>
      <c r="F2473" s="258" t="str">
        <f>iferror(vlookup(C2473,'Master data'!$A$1:$C$29,2,0),"--")</f>
        <v>--</v>
      </c>
    </row>
    <row r="2474" ht="21.0" customHeight="1">
      <c r="A2474" s="165"/>
      <c r="B2474" s="172"/>
      <c r="C2474" s="167"/>
      <c r="D2474" s="168"/>
      <c r="E2474" s="258" t="str">
        <f>iferror(vlookup(C2474,'Master data'!$A$1:$C$29,3,0),"--")</f>
        <v>--</v>
      </c>
      <c r="F2474" s="258" t="str">
        <f>iferror(vlookup(C2474,'Master data'!$A$1:$C$29,2,0),"--")</f>
        <v>--</v>
      </c>
    </row>
    <row r="2475" ht="21.0" customHeight="1">
      <c r="A2475" s="165"/>
      <c r="B2475" s="172"/>
      <c r="C2475" s="167"/>
      <c r="D2475" s="168"/>
      <c r="E2475" s="258" t="str">
        <f>iferror(vlookup(C2475,'Master data'!$A$1:$C$29,3,0),"--")</f>
        <v>--</v>
      </c>
      <c r="F2475" s="258" t="str">
        <f>iferror(vlookup(C2475,'Master data'!$A$1:$C$29,2,0),"--")</f>
        <v>--</v>
      </c>
    </row>
    <row r="2476" ht="21.0" customHeight="1">
      <c r="A2476" s="165"/>
      <c r="B2476" s="172"/>
      <c r="C2476" s="167"/>
      <c r="D2476" s="168"/>
      <c r="E2476" s="258" t="str">
        <f>iferror(vlookup(C2476,'Master data'!$A$1:$C$29,3,0),"--")</f>
        <v>--</v>
      </c>
      <c r="F2476" s="258" t="str">
        <f>iferror(vlookup(C2476,'Master data'!$A$1:$C$29,2,0),"--")</f>
        <v>--</v>
      </c>
    </row>
    <row r="2477" ht="21.0" customHeight="1">
      <c r="A2477" s="165"/>
      <c r="B2477" s="172"/>
      <c r="C2477" s="167"/>
      <c r="D2477" s="168"/>
      <c r="E2477" s="258" t="str">
        <f>iferror(vlookup(C2477,'Master data'!$A$1:$C$29,3,0),"--")</f>
        <v>--</v>
      </c>
      <c r="F2477" s="258" t="str">
        <f>iferror(vlookup(C2477,'Master data'!$A$1:$C$29,2,0),"--")</f>
        <v>--</v>
      </c>
    </row>
    <row r="2478" ht="21.0" customHeight="1">
      <c r="A2478" s="165"/>
      <c r="B2478" s="172"/>
      <c r="C2478" s="167"/>
      <c r="D2478" s="168"/>
      <c r="E2478" s="258" t="str">
        <f>iferror(vlookup(C2478,'Master data'!$A$1:$C$29,3,0),"--")</f>
        <v>--</v>
      </c>
      <c r="F2478" s="258" t="str">
        <f>iferror(vlookup(C2478,'Master data'!$A$1:$C$29,2,0),"--")</f>
        <v>--</v>
      </c>
    </row>
    <row r="2479" ht="21.0" customHeight="1">
      <c r="A2479" s="165"/>
      <c r="B2479" s="172"/>
      <c r="C2479" s="167"/>
      <c r="D2479" s="168"/>
      <c r="E2479" s="258" t="str">
        <f>iferror(vlookup(C2479,'Master data'!$A$1:$C$29,3,0),"--")</f>
        <v>--</v>
      </c>
      <c r="F2479" s="258" t="str">
        <f>iferror(vlookup(C2479,'Master data'!$A$1:$C$29,2,0),"--")</f>
        <v>--</v>
      </c>
    </row>
    <row r="2480" ht="21.0" customHeight="1">
      <c r="A2480" s="165"/>
      <c r="B2480" s="172"/>
      <c r="C2480" s="167"/>
      <c r="D2480" s="168"/>
      <c r="E2480" s="258" t="str">
        <f>iferror(vlookup(C2480,'Master data'!$A$1:$C$29,3,0),"--")</f>
        <v>--</v>
      </c>
      <c r="F2480" s="258" t="str">
        <f>iferror(vlookup(C2480,'Master data'!$A$1:$C$29,2,0),"--")</f>
        <v>--</v>
      </c>
    </row>
    <row r="2481" ht="21.0" customHeight="1">
      <c r="A2481" s="165"/>
      <c r="B2481" s="172"/>
      <c r="C2481" s="167"/>
      <c r="D2481" s="168"/>
      <c r="E2481" s="258" t="str">
        <f>iferror(vlookup(C2481,'Master data'!$A$1:$C$29,3,0),"--")</f>
        <v>--</v>
      </c>
      <c r="F2481" s="258" t="str">
        <f>iferror(vlookup(C2481,'Master data'!$A$1:$C$29,2,0),"--")</f>
        <v>--</v>
      </c>
    </row>
    <row r="2482" ht="21.0" customHeight="1">
      <c r="A2482" s="165"/>
      <c r="B2482" s="172"/>
      <c r="C2482" s="167"/>
      <c r="D2482" s="168"/>
      <c r="E2482" s="258" t="str">
        <f>iferror(vlookup(C2482,'Master data'!$A$1:$C$29,3,0),"--")</f>
        <v>--</v>
      </c>
      <c r="F2482" s="258" t="str">
        <f>iferror(vlookup(C2482,'Master data'!$A$1:$C$29,2,0),"--")</f>
        <v>--</v>
      </c>
    </row>
    <row r="2483" ht="21.0" customHeight="1">
      <c r="A2483" s="165"/>
      <c r="B2483" s="172"/>
      <c r="C2483" s="167"/>
      <c r="D2483" s="168"/>
      <c r="E2483" s="258" t="str">
        <f>iferror(vlookup(C2483,'Master data'!$A$1:$C$29,3,0),"--")</f>
        <v>--</v>
      </c>
      <c r="F2483" s="258" t="str">
        <f>iferror(vlookup(C2483,'Master data'!$A$1:$C$29,2,0),"--")</f>
        <v>--</v>
      </c>
    </row>
    <row r="2484" ht="21.0" customHeight="1">
      <c r="A2484" s="165"/>
      <c r="B2484" s="172"/>
      <c r="C2484" s="167"/>
      <c r="D2484" s="168"/>
      <c r="E2484" s="258" t="str">
        <f>iferror(vlookup(C2484,'Master data'!$A$1:$C$29,3,0),"--")</f>
        <v>--</v>
      </c>
      <c r="F2484" s="258" t="str">
        <f>iferror(vlookup(C2484,'Master data'!$A$1:$C$29,2,0),"--")</f>
        <v>--</v>
      </c>
    </row>
    <row r="2485" ht="21.0" customHeight="1">
      <c r="A2485" s="165"/>
      <c r="B2485" s="172"/>
      <c r="C2485" s="167"/>
      <c r="D2485" s="168"/>
      <c r="E2485" s="258" t="str">
        <f>iferror(vlookup(C2485,'Master data'!$A$1:$C$29,3,0),"--")</f>
        <v>--</v>
      </c>
      <c r="F2485" s="258" t="str">
        <f>iferror(vlookup(C2485,'Master data'!$A$1:$C$29,2,0),"--")</f>
        <v>--</v>
      </c>
    </row>
    <row r="2486" ht="21.0" customHeight="1">
      <c r="A2486" s="165"/>
      <c r="B2486" s="172"/>
      <c r="C2486" s="167"/>
      <c r="D2486" s="168"/>
      <c r="E2486" s="258" t="str">
        <f>iferror(vlookup(C2486,'Master data'!$A$1:$C$29,3,0),"--")</f>
        <v>--</v>
      </c>
      <c r="F2486" s="258" t="str">
        <f>iferror(vlookup(C2486,'Master data'!$A$1:$C$29,2,0),"--")</f>
        <v>--</v>
      </c>
    </row>
    <row r="2487" ht="21.0" customHeight="1">
      <c r="A2487" s="165"/>
      <c r="B2487" s="172"/>
      <c r="C2487" s="167"/>
      <c r="D2487" s="168"/>
      <c r="E2487" s="258" t="str">
        <f>iferror(vlookup(C2487,'Master data'!$A$1:$C$29,3,0),"--")</f>
        <v>--</v>
      </c>
      <c r="F2487" s="258" t="str">
        <f>iferror(vlookup(C2487,'Master data'!$A$1:$C$29,2,0),"--")</f>
        <v>--</v>
      </c>
    </row>
    <row r="2488" ht="21.0" customHeight="1">
      <c r="A2488" s="165"/>
      <c r="B2488" s="172"/>
      <c r="C2488" s="167"/>
      <c r="D2488" s="168"/>
      <c r="E2488" s="258" t="str">
        <f>iferror(vlookup(C2488,'Master data'!$A$1:$C$29,3,0),"--")</f>
        <v>--</v>
      </c>
      <c r="F2488" s="258" t="str">
        <f>iferror(vlookup(C2488,'Master data'!$A$1:$C$29,2,0),"--")</f>
        <v>--</v>
      </c>
    </row>
    <row r="2489" ht="21.0" customHeight="1">
      <c r="A2489" s="165"/>
      <c r="B2489" s="172"/>
      <c r="C2489" s="167"/>
      <c r="D2489" s="168"/>
      <c r="E2489" s="258" t="str">
        <f>iferror(vlookup(C2489,'Master data'!$A$1:$C$29,3,0),"--")</f>
        <v>--</v>
      </c>
      <c r="F2489" s="258" t="str">
        <f>iferror(vlookup(C2489,'Master data'!$A$1:$C$29,2,0),"--")</f>
        <v>--</v>
      </c>
    </row>
    <row r="2490" ht="21.0" customHeight="1">
      <c r="A2490" s="165"/>
      <c r="B2490" s="172"/>
      <c r="C2490" s="167"/>
      <c r="D2490" s="168"/>
      <c r="E2490" s="258" t="str">
        <f>iferror(vlookup(C2490,'Master data'!$A$1:$C$29,3,0),"--")</f>
        <v>--</v>
      </c>
      <c r="F2490" s="258" t="str">
        <f>iferror(vlookup(C2490,'Master data'!$A$1:$C$29,2,0),"--")</f>
        <v>--</v>
      </c>
    </row>
    <row r="2491" ht="21.0" customHeight="1">
      <c r="A2491" s="165"/>
      <c r="B2491" s="172"/>
      <c r="C2491" s="167"/>
      <c r="D2491" s="168"/>
      <c r="E2491" s="258" t="str">
        <f>iferror(vlookup(C2491,'Master data'!$A$1:$C$29,3,0),"--")</f>
        <v>--</v>
      </c>
      <c r="F2491" s="258" t="str">
        <f>iferror(vlookup(C2491,'Master data'!$A$1:$C$29,2,0),"--")</f>
        <v>--</v>
      </c>
    </row>
    <row r="2492" ht="21.0" customHeight="1">
      <c r="A2492" s="165"/>
      <c r="B2492" s="172"/>
      <c r="C2492" s="167"/>
      <c r="D2492" s="168"/>
      <c r="E2492" s="258" t="str">
        <f>iferror(vlookup(C2492,'Master data'!$A$1:$C$29,3,0),"--")</f>
        <v>--</v>
      </c>
      <c r="F2492" s="258" t="str">
        <f>iferror(vlookup(C2492,'Master data'!$A$1:$C$29,2,0),"--")</f>
        <v>--</v>
      </c>
    </row>
    <row r="2493" ht="21.0" customHeight="1">
      <c r="A2493" s="165"/>
      <c r="B2493" s="172"/>
      <c r="C2493" s="167"/>
      <c r="D2493" s="168"/>
      <c r="E2493" s="258" t="str">
        <f>iferror(vlookup(C2493,'Master data'!$A$1:$C$29,3,0),"--")</f>
        <v>--</v>
      </c>
      <c r="F2493" s="258" t="str">
        <f>iferror(vlookup(C2493,'Master data'!$A$1:$C$29,2,0),"--")</f>
        <v>--</v>
      </c>
    </row>
    <row r="2494" ht="21.0" customHeight="1">
      <c r="A2494" s="165"/>
      <c r="B2494" s="172"/>
      <c r="C2494" s="167"/>
      <c r="D2494" s="168"/>
      <c r="E2494" s="258" t="str">
        <f>iferror(vlookup(C2494,'Master data'!$A$1:$C$29,3,0),"--")</f>
        <v>--</v>
      </c>
      <c r="F2494" s="258" t="str">
        <f>iferror(vlookup(C2494,'Master data'!$A$1:$C$29,2,0),"--")</f>
        <v>--</v>
      </c>
    </row>
    <row r="2495" ht="21.0" customHeight="1">
      <c r="A2495" s="165"/>
      <c r="B2495" s="172"/>
      <c r="C2495" s="167"/>
      <c r="D2495" s="168"/>
      <c r="E2495" s="258" t="str">
        <f>iferror(vlookup(C2495,'Master data'!$A$1:$C$29,3,0),"--")</f>
        <v>--</v>
      </c>
      <c r="F2495" s="258" t="str">
        <f>iferror(vlookup(C2495,'Master data'!$A$1:$C$29,2,0),"--")</f>
        <v>--</v>
      </c>
    </row>
    <row r="2496" ht="21.0" customHeight="1">
      <c r="A2496" s="165"/>
      <c r="B2496" s="172"/>
      <c r="C2496" s="167"/>
      <c r="D2496" s="168"/>
      <c r="E2496" s="258" t="str">
        <f>iferror(vlookup(C2496,'Master data'!$A$1:$C$29,3,0),"--")</f>
        <v>--</v>
      </c>
      <c r="F2496" s="258" t="str">
        <f>iferror(vlookup(C2496,'Master data'!$A$1:$C$29,2,0),"--")</f>
        <v>--</v>
      </c>
    </row>
    <row r="2497" ht="21.0" customHeight="1">
      <c r="A2497" s="165"/>
      <c r="B2497" s="172"/>
      <c r="C2497" s="167"/>
      <c r="D2497" s="168"/>
      <c r="E2497" s="258" t="str">
        <f>iferror(vlookup(C2497,'Master data'!$A$1:$C$29,3,0),"--")</f>
        <v>--</v>
      </c>
      <c r="F2497" s="258" t="str">
        <f>iferror(vlookup(C2497,'Master data'!$A$1:$C$29,2,0),"--")</f>
        <v>--</v>
      </c>
    </row>
    <row r="2498" ht="21.0" customHeight="1">
      <c r="A2498" s="165"/>
      <c r="B2498" s="172"/>
      <c r="C2498" s="167"/>
      <c r="D2498" s="168"/>
      <c r="E2498" s="258" t="str">
        <f>iferror(vlookup(C2498,'Master data'!$A$1:$C$29,3,0),"--")</f>
        <v>--</v>
      </c>
      <c r="F2498" s="258" t="str">
        <f>iferror(vlookup(C2498,'Master data'!$A$1:$C$29,2,0),"--")</f>
        <v>--</v>
      </c>
    </row>
    <row r="2499" ht="21.0" customHeight="1">
      <c r="A2499" s="165"/>
      <c r="B2499" s="172"/>
      <c r="C2499" s="167"/>
      <c r="D2499" s="168"/>
      <c r="E2499" s="258" t="str">
        <f>iferror(vlookup(C2499,'Master data'!$A$1:$C$29,3,0),"--")</f>
        <v>--</v>
      </c>
      <c r="F2499" s="258" t="str">
        <f>iferror(vlookup(C2499,'Master data'!$A$1:$C$29,2,0),"--")</f>
        <v>--</v>
      </c>
    </row>
    <row r="2500" ht="21.0" customHeight="1">
      <c r="A2500" s="165"/>
      <c r="B2500" s="172"/>
      <c r="C2500" s="167"/>
      <c r="D2500" s="168"/>
      <c r="E2500" s="258" t="str">
        <f>iferror(vlookup(C2500,'Master data'!$A$1:$C$29,3,0),"--")</f>
        <v>--</v>
      </c>
      <c r="F2500" s="258" t="str">
        <f>iferror(vlookup(C2500,'Master data'!$A$1:$C$29,2,0),"--")</f>
        <v>--</v>
      </c>
    </row>
    <row r="2501" ht="21.0" customHeight="1">
      <c r="A2501" s="165"/>
      <c r="B2501" s="172"/>
      <c r="C2501" s="167"/>
      <c r="D2501" s="168"/>
      <c r="E2501" s="258" t="str">
        <f>iferror(vlookup(C2501,'Master data'!$A$1:$C$29,3,0),"--")</f>
        <v>--</v>
      </c>
      <c r="F2501" s="258" t="str">
        <f>iferror(vlookup(C2501,'Master data'!$A$1:$C$29,2,0),"--")</f>
        <v>--</v>
      </c>
    </row>
    <row r="2502" ht="21.0" customHeight="1">
      <c r="A2502" s="165"/>
      <c r="B2502" s="172"/>
      <c r="C2502" s="167"/>
      <c r="D2502" s="168"/>
      <c r="E2502" s="258" t="str">
        <f>iferror(vlookup(C2502,'Master data'!$A$1:$C$29,3,0),"--")</f>
        <v>--</v>
      </c>
      <c r="F2502" s="258" t="str">
        <f>iferror(vlookup(C2502,'Master data'!$A$1:$C$29,2,0),"--")</f>
        <v>--</v>
      </c>
    </row>
    <row r="2503" ht="21.0" customHeight="1">
      <c r="A2503" s="165"/>
      <c r="B2503" s="172"/>
      <c r="C2503" s="167"/>
      <c r="D2503" s="168"/>
      <c r="E2503" s="258" t="str">
        <f>iferror(vlookup(C2503,'Master data'!$A$1:$C$29,3,0),"--")</f>
        <v>--</v>
      </c>
      <c r="F2503" s="258" t="str">
        <f>iferror(vlookup(C2503,'Master data'!$A$1:$C$29,2,0),"--")</f>
        <v>--</v>
      </c>
    </row>
    <row r="2504" ht="21.0" customHeight="1">
      <c r="A2504" s="165"/>
      <c r="B2504" s="172"/>
      <c r="C2504" s="167"/>
      <c r="D2504" s="168"/>
      <c r="E2504" s="258" t="str">
        <f>iferror(vlookup(C2504,'Master data'!$A$1:$C$29,3,0),"--")</f>
        <v>--</v>
      </c>
      <c r="F2504" s="258" t="str">
        <f>iferror(vlookup(C2504,'Master data'!$A$1:$C$29,2,0),"--")</f>
        <v>--</v>
      </c>
    </row>
    <row r="2505" ht="21.0" customHeight="1">
      <c r="A2505" s="165"/>
      <c r="B2505" s="172"/>
      <c r="C2505" s="167"/>
      <c r="D2505" s="168"/>
      <c r="E2505" s="258" t="str">
        <f>iferror(vlookup(C2505,'Master data'!$A$1:$C$29,3,0),"--")</f>
        <v>--</v>
      </c>
      <c r="F2505" s="258" t="str">
        <f>iferror(vlookup(C2505,'Master data'!$A$1:$C$29,2,0),"--")</f>
        <v>--</v>
      </c>
    </row>
    <row r="2506" ht="21.0" customHeight="1">
      <c r="A2506" s="165"/>
      <c r="B2506" s="172"/>
      <c r="C2506" s="167"/>
      <c r="D2506" s="168"/>
      <c r="E2506" s="258" t="str">
        <f>iferror(vlookup(C2506,'Master data'!$A$1:$C$29,3,0),"--")</f>
        <v>--</v>
      </c>
      <c r="F2506" s="258" t="str">
        <f>iferror(vlookup(C2506,'Master data'!$A$1:$C$29,2,0),"--")</f>
        <v>--</v>
      </c>
    </row>
    <row r="2507" ht="21.0" customHeight="1">
      <c r="A2507" s="165"/>
      <c r="B2507" s="172"/>
      <c r="C2507" s="167"/>
      <c r="D2507" s="168"/>
      <c r="E2507" s="258" t="str">
        <f>iferror(vlookup(C2507,'Master data'!$A$1:$C$29,3,0),"--")</f>
        <v>--</v>
      </c>
      <c r="F2507" s="258" t="str">
        <f>iferror(vlookup(C2507,'Master data'!$A$1:$C$29,2,0),"--")</f>
        <v>--</v>
      </c>
    </row>
    <row r="2508" ht="21.0" customHeight="1">
      <c r="A2508" s="165"/>
      <c r="B2508" s="172"/>
      <c r="C2508" s="167"/>
      <c r="D2508" s="168"/>
      <c r="E2508" s="258" t="str">
        <f>iferror(vlookup(C2508,'Master data'!$A$1:$C$29,3,0),"--")</f>
        <v>--</v>
      </c>
      <c r="F2508" s="258" t="str">
        <f>iferror(vlookup(C2508,'Master data'!$A$1:$C$29,2,0),"--")</f>
        <v>--</v>
      </c>
    </row>
    <row r="2509" ht="21.0" customHeight="1">
      <c r="A2509" s="165"/>
      <c r="B2509" s="172"/>
      <c r="C2509" s="167"/>
      <c r="D2509" s="168"/>
      <c r="E2509" s="258" t="str">
        <f>iferror(vlookup(C2509,'Master data'!$A$1:$C$29,3,0),"--")</f>
        <v>--</v>
      </c>
      <c r="F2509" s="258" t="str">
        <f>iferror(vlookup(C2509,'Master data'!$A$1:$C$29,2,0),"--")</f>
        <v>--</v>
      </c>
    </row>
    <row r="2510" ht="21.0" customHeight="1">
      <c r="A2510" s="165"/>
      <c r="B2510" s="172"/>
      <c r="C2510" s="167"/>
      <c r="D2510" s="168"/>
      <c r="E2510" s="258" t="str">
        <f>iferror(vlookup(C2510,'Master data'!$A$1:$C$29,3,0),"--")</f>
        <v>--</v>
      </c>
      <c r="F2510" s="258" t="str">
        <f>iferror(vlookup(C2510,'Master data'!$A$1:$C$29,2,0),"--")</f>
        <v>--</v>
      </c>
    </row>
    <row r="2511" ht="21.0" customHeight="1">
      <c r="A2511" s="165"/>
      <c r="B2511" s="172"/>
      <c r="C2511" s="167"/>
      <c r="D2511" s="168"/>
      <c r="E2511" s="258" t="str">
        <f>iferror(vlookup(C2511,'Master data'!$A$1:$C$29,3,0),"--")</f>
        <v>--</v>
      </c>
      <c r="F2511" s="258" t="str">
        <f>iferror(vlookup(C2511,'Master data'!$A$1:$C$29,2,0),"--")</f>
        <v>--</v>
      </c>
    </row>
    <row r="2512" ht="21.0" customHeight="1">
      <c r="A2512" s="165"/>
      <c r="B2512" s="172"/>
      <c r="C2512" s="167"/>
      <c r="D2512" s="168"/>
      <c r="E2512" s="258" t="str">
        <f>iferror(vlookup(C2512,'Master data'!$A$1:$C$29,3,0),"--")</f>
        <v>--</v>
      </c>
      <c r="F2512" s="258" t="str">
        <f>iferror(vlookup(C2512,'Master data'!$A$1:$C$29,2,0),"--")</f>
        <v>--</v>
      </c>
    </row>
    <row r="2513" ht="21.0" customHeight="1">
      <c r="A2513" s="165"/>
      <c r="B2513" s="172"/>
      <c r="C2513" s="167"/>
      <c r="D2513" s="168"/>
      <c r="E2513" s="258" t="str">
        <f>iferror(vlookup(C2513,'Master data'!$A$1:$C$29,3,0),"--")</f>
        <v>--</v>
      </c>
      <c r="F2513" s="258" t="str">
        <f>iferror(vlookup(C2513,'Master data'!$A$1:$C$29,2,0),"--")</f>
        <v>--</v>
      </c>
    </row>
    <row r="2514" ht="21.0" customHeight="1">
      <c r="A2514" s="165"/>
      <c r="B2514" s="172"/>
      <c r="C2514" s="167"/>
      <c r="D2514" s="168"/>
      <c r="E2514" s="258" t="str">
        <f>iferror(vlookup(C2514,'Master data'!$A$1:$C$29,3,0),"--")</f>
        <v>--</v>
      </c>
      <c r="F2514" s="258" t="str">
        <f>iferror(vlookup(C2514,'Master data'!$A$1:$C$29,2,0),"--")</f>
        <v>--</v>
      </c>
    </row>
    <row r="2515" ht="21.0" customHeight="1">
      <c r="A2515" s="165"/>
      <c r="B2515" s="172"/>
      <c r="C2515" s="167"/>
      <c r="D2515" s="168"/>
      <c r="E2515" s="258" t="str">
        <f>iferror(vlookup(C2515,'Master data'!$A$1:$C$29,3,0),"--")</f>
        <v>--</v>
      </c>
      <c r="F2515" s="258" t="str">
        <f>iferror(vlookup(C2515,'Master data'!$A$1:$C$29,2,0),"--")</f>
        <v>--</v>
      </c>
    </row>
    <row r="2516" ht="21.0" customHeight="1">
      <c r="A2516" s="165"/>
      <c r="B2516" s="172"/>
      <c r="C2516" s="167"/>
      <c r="D2516" s="168"/>
      <c r="E2516" s="258" t="str">
        <f>iferror(vlookup(C2516,'Master data'!$A$1:$C$29,3,0),"--")</f>
        <v>--</v>
      </c>
      <c r="F2516" s="258" t="str">
        <f>iferror(vlookup(C2516,'Master data'!$A$1:$C$29,2,0),"--")</f>
        <v>--</v>
      </c>
    </row>
    <row r="2517" ht="21.0" customHeight="1">
      <c r="A2517" s="165"/>
      <c r="B2517" s="172"/>
      <c r="C2517" s="167"/>
      <c r="D2517" s="168"/>
      <c r="E2517" s="258" t="str">
        <f>iferror(vlookup(C2517,'Master data'!$A$1:$C$29,3,0),"--")</f>
        <v>--</v>
      </c>
      <c r="F2517" s="258" t="str">
        <f>iferror(vlookup(C2517,'Master data'!$A$1:$C$29,2,0),"--")</f>
        <v>--</v>
      </c>
    </row>
    <row r="2518" ht="21.0" customHeight="1">
      <c r="A2518" s="165"/>
      <c r="B2518" s="172"/>
      <c r="C2518" s="167"/>
      <c r="D2518" s="168"/>
      <c r="E2518" s="258" t="str">
        <f>iferror(vlookup(C2518,'Master data'!$A$1:$C$29,3,0),"--")</f>
        <v>--</v>
      </c>
      <c r="F2518" s="258" t="str">
        <f>iferror(vlookup(C2518,'Master data'!$A$1:$C$29,2,0),"--")</f>
        <v>--</v>
      </c>
    </row>
    <row r="2519" ht="21.0" customHeight="1">
      <c r="A2519" s="165"/>
      <c r="B2519" s="172"/>
      <c r="C2519" s="167"/>
      <c r="D2519" s="168"/>
      <c r="E2519" s="258" t="str">
        <f>iferror(vlookup(C2519,'Master data'!$A$1:$C$29,3,0),"--")</f>
        <v>--</v>
      </c>
      <c r="F2519" s="258" t="str">
        <f>iferror(vlookup(C2519,'Master data'!$A$1:$C$29,2,0),"--")</f>
        <v>--</v>
      </c>
    </row>
    <row r="2520" ht="21.0" customHeight="1">
      <c r="A2520" s="165"/>
      <c r="B2520" s="172"/>
      <c r="C2520" s="167"/>
      <c r="D2520" s="168"/>
      <c r="E2520" s="258" t="str">
        <f>iferror(vlookup(C2520,'Master data'!$A$1:$C$29,3,0),"--")</f>
        <v>--</v>
      </c>
      <c r="F2520" s="258" t="str">
        <f>iferror(vlookup(C2520,'Master data'!$A$1:$C$29,2,0),"--")</f>
        <v>--</v>
      </c>
    </row>
    <row r="2521" ht="21.0" customHeight="1">
      <c r="A2521" s="165"/>
      <c r="B2521" s="172"/>
      <c r="C2521" s="167"/>
      <c r="D2521" s="168"/>
      <c r="E2521" s="258" t="str">
        <f>iferror(vlookup(C2521,'Master data'!$A$1:$C$29,3,0),"--")</f>
        <v>--</v>
      </c>
      <c r="F2521" s="258" t="str">
        <f>iferror(vlookup(C2521,'Master data'!$A$1:$C$29,2,0),"--")</f>
        <v>--</v>
      </c>
    </row>
    <row r="2522" ht="21.0" customHeight="1">
      <c r="A2522" s="165"/>
      <c r="B2522" s="172"/>
      <c r="C2522" s="167"/>
      <c r="D2522" s="168"/>
      <c r="E2522" s="258" t="str">
        <f>iferror(vlookup(C2522,'Master data'!$A$1:$C$29,3,0),"--")</f>
        <v>--</v>
      </c>
      <c r="F2522" s="258" t="str">
        <f>iferror(vlookup(C2522,'Master data'!$A$1:$C$29,2,0),"--")</f>
        <v>--</v>
      </c>
    </row>
    <row r="2523" ht="21.0" customHeight="1">
      <c r="A2523" s="165"/>
      <c r="B2523" s="172"/>
      <c r="C2523" s="167"/>
      <c r="D2523" s="168"/>
      <c r="E2523" s="258" t="str">
        <f>iferror(vlookup(C2523,'Master data'!$A$1:$C$29,3,0),"--")</f>
        <v>--</v>
      </c>
      <c r="F2523" s="258" t="str">
        <f>iferror(vlookup(C2523,'Master data'!$A$1:$C$29,2,0),"--")</f>
        <v>--</v>
      </c>
    </row>
    <row r="2524" ht="21.0" customHeight="1">
      <c r="A2524" s="165"/>
      <c r="B2524" s="172"/>
      <c r="C2524" s="167"/>
      <c r="D2524" s="168"/>
      <c r="E2524" s="258" t="str">
        <f>iferror(vlookup(C2524,'Master data'!$A$1:$C$29,3,0),"--")</f>
        <v>--</v>
      </c>
      <c r="F2524" s="258" t="str">
        <f>iferror(vlookup(C2524,'Master data'!$A$1:$C$29,2,0),"--")</f>
        <v>--</v>
      </c>
    </row>
    <row r="2525" ht="21.0" customHeight="1">
      <c r="A2525" s="165"/>
      <c r="B2525" s="172"/>
      <c r="C2525" s="167"/>
      <c r="D2525" s="168"/>
      <c r="E2525" s="258" t="str">
        <f>iferror(vlookup(C2525,'Master data'!$A$1:$C$29,3,0),"--")</f>
        <v>--</v>
      </c>
      <c r="F2525" s="258" t="str">
        <f>iferror(vlookup(C2525,'Master data'!$A$1:$C$29,2,0),"--")</f>
        <v>--</v>
      </c>
    </row>
    <row r="2526" ht="21.0" customHeight="1">
      <c r="A2526" s="165"/>
      <c r="B2526" s="172"/>
      <c r="C2526" s="167"/>
      <c r="D2526" s="168"/>
      <c r="E2526" s="258" t="str">
        <f>iferror(vlookup(C2526,'Master data'!$A$1:$C$29,3,0),"--")</f>
        <v>--</v>
      </c>
      <c r="F2526" s="258" t="str">
        <f>iferror(vlookup(C2526,'Master data'!$A$1:$C$29,2,0),"--")</f>
        <v>--</v>
      </c>
    </row>
    <row r="2527" ht="21.0" customHeight="1">
      <c r="A2527" s="165"/>
      <c r="B2527" s="172"/>
      <c r="C2527" s="167"/>
      <c r="D2527" s="168"/>
      <c r="E2527" s="258" t="str">
        <f>iferror(vlookup(C2527,'Master data'!$A$1:$C$29,3,0),"--")</f>
        <v>--</v>
      </c>
      <c r="F2527" s="258" t="str">
        <f>iferror(vlookup(C2527,'Master data'!$A$1:$C$29,2,0),"--")</f>
        <v>--</v>
      </c>
    </row>
    <row r="2528" ht="21.0" customHeight="1">
      <c r="A2528" s="165"/>
      <c r="B2528" s="172"/>
      <c r="C2528" s="167"/>
      <c r="D2528" s="168"/>
      <c r="E2528" s="258" t="str">
        <f>iferror(vlookup(C2528,'Master data'!$A$1:$C$29,3,0),"--")</f>
        <v>--</v>
      </c>
      <c r="F2528" s="258" t="str">
        <f>iferror(vlookup(C2528,'Master data'!$A$1:$C$29,2,0),"--")</f>
        <v>--</v>
      </c>
    </row>
    <row r="2529" ht="21.0" customHeight="1">
      <c r="A2529" s="165"/>
      <c r="B2529" s="172"/>
      <c r="C2529" s="167"/>
      <c r="D2529" s="168"/>
      <c r="E2529" s="258" t="str">
        <f>iferror(vlookup(C2529,'Master data'!$A$1:$C$29,3,0),"--")</f>
        <v>--</v>
      </c>
      <c r="F2529" s="258" t="str">
        <f>iferror(vlookup(C2529,'Master data'!$A$1:$C$29,2,0),"--")</f>
        <v>--</v>
      </c>
    </row>
    <row r="2530" ht="21.0" customHeight="1">
      <c r="A2530" s="165"/>
      <c r="B2530" s="172"/>
      <c r="C2530" s="167"/>
      <c r="D2530" s="168"/>
      <c r="E2530" s="258" t="str">
        <f>iferror(vlookup(C2530,'Master data'!$A$1:$C$29,3,0),"--")</f>
        <v>--</v>
      </c>
      <c r="F2530" s="258" t="str">
        <f>iferror(vlookup(C2530,'Master data'!$A$1:$C$29,2,0),"--")</f>
        <v>--</v>
      </c>
    </row>
    <row r="2531" ht="21.0" customHeight="1">
      <c r="A2531" s="165"/>
      <c r="B2531" s="172"/>
      <c r="C2531" s="167"/>
      <c r="D2531" s="168"/>
      <c r="E2531" s="258" t="str">
        <f>iferror(vlookup(C2531,'Master data'!$A$1:$C$29,3,0),"--")</f>
        <v>--</v>
      </c>
      <c r="F2531" s="258" t="str">
        <f>iferror(vlookup(C2531,'Master data'!$A$1:$C$29,2,0),"--")</f>
        <v>--</v>
      </c>
    </row>
    <row r="2532" ht="21.0" customHeight="1">
      <c r="A2532" s="165"/>
      <c r="B2532" s="172"/>
      <c r="C2532" s="167"/>
      <c r="D2532" s="168"/>
      <c r="E2532" s="258" t="str">
        <f>iferror(vlookup(C2532,'Master data'!$A$1:$C$29,3,0),"--")</f>
        <v>--</v>
      </c>
      <c r="F2532" s="258" t="str">
        <f>iferror(vlookup(C2532,'Master data'!$A$1:$C$29,2,0),"--")</f>
        <v>--</v>
      </c>
    </row>
    <row r="2533" ht="21.0" customHeight="1">
      <c r="A2533" s="165"/>
      <c r="B2533" s="172"/>
      <c r="C2533" s="167"/>
      <c r="D2533" s="168"/>
      <c r="E2533" s="258" t="str">
        <f>iferror(vlookup(C2533,'Master data'!$A$1:$C$29,3,0),"--")</f>
        <v>--</v>
      </c>
      <c r="F2533" s="258" t="str">
        <f>iferror(vlookup(C2533,'Master data'!$A$1:$C$29,2,0),"--")</f>
        <v>--</v>
      </c>
    </row>
    <row r="2534" ht="21.0" customHeight="1">
      <c r="A2534" s="165"/>
      <c r="B2534" s="172"/>
      <c r="C2534" s="167"/>
      <c r="D2534" s="168"/>
      <c r="E2534" s="258" t="str">
        <f>iferror(vlookup(C2534,'Master data'!$A$1:$C$29,3,0),"--")</f>
        <v>--</v>
      </c>
      <c r="F2534" s="258" t="str">
        <f>iferror(vlookup(C2534,'Master data'!$A$1:$C$29,2,0),"--")</f>
        <v>--</v>
      </c>
    </row>
    <row r="2535" ht="21.0" customHeight="1">
      <c r="A2535" s="165"/>
      <c r="B2535" s="172"/>
      <c r="C2535" s="167"/>
      <c r="D2535" s="168"/>
      <c r="E2535" s="258" t="str">
        <f>iferror(vlookup(C2535,'Master data'!$A$1:$C$29,3,0),"--")</f>
        <v>--</v>
      </c>
      <c r="F2535" s="258" t="str">
        <f>iferror(vlookup(C2535,'Master data'!$A$1:$C$29,2,0),"--")</f>
        <v>--</v>
      </c>
    </row>
    <row r="2536" ht="21.0" customHeight="1">
      <c r="A2536" s="165"/>
      <c r="B2536" s="172"/>
      <c r="C2536" s="167"/>
      <c r="D2536" s="168"/>
      <c r="E2536" s="258" t="str">
        <f>iferror(vlookup(C2536,'Master data'!$A$1:$C$29,3,0),"--")</f>
        <v>--</v>
      </c>
      <c r="F2536" s="258" t="str">
        <f>iferror(vlookup(C2536,'Master data'!$A$1:$C$29,2,0),"--")</f>
        <v>--</v>
      </c>
    </row>
    <row r="2537" ht="21.0" customHeight="1">
      <c r="A2537" s="165"/>
      <c r="B2537" s="172"/>
      <c r="C2537" s="167"/>
      <c r="D2537" s="168"/>
      <c r="E2537" s="258" t="str">
        <f>iferror(vlookup(C2537,'Master data'!$A$1:$C$29,3,0),"--")</f>
        <v>--</v>
      </c>
      <c r="F2537" s="258" t="str">
        <f>iferror(vlookup(C2537,'Master data'!$A$1:$C$29,2,0),"--")</f>
        <v>--</v>
      </c>
    </row>
    <row r="2538" ht="21.0" customHeight="1">
      <c r="A2538" s="165"/>
      <c r="B2538" s="172"/>
      <c r="C2538" s="167"/>
      <c r="D2538" s="168"/>
      <c r="E2538" s="258" t="str">
        <f>iferror(vlookup(C2538,'Master data'!$A$1:$C$29,3,0),"--")</f>
        <v>--</v>
      </c>
      <c r="F2538" s="258" t="str">
        <f>iferror(vlookup(C2538,'Master data'!$A$1:$C$29,2,0),"--")</f>
        <v>--</v>
      </c>
    </row>
    <row r="2539" ht="21.0" customHeight="1">
      <c r="A2539" s="165"/>
      <c r="B2539" s="172"/>
      <c r="C2539" s="167"/>
      <c r="D2539" s="168"/>
      <c r="E2539" s="258" t="str">
        <f>iferror(vlookup(C2539,'Master data'!$A$1:$C$29,3,0),"--")</f>
        <v>--</v>
      </c>
      <c r="F2539" s="258" t="str">
        <f>iferror(vlookup(C2539,'Master data'!$A$1:$C$29,2,0),"--")</f>
        <v>--</v>
      </c>
    </row>
    <row r="2540" ht="21.0" customHeight="1">
      <c r="A2540" s="165"/>
      <c r="B2540" s="172"/>
      <c r="C2540" s="167"/>
      <c r="D2540" s="168"/>
      <c r="E2540" s="258" t="str">
        <f>iferror(vlookup(C2540,'Master data'!$A$1:$C$29,3,0),"--")</f>
        <v>--</v>
      </c>
      <c r="F2540" s="258" t="str">
        <f>iferror(vlookup(C2540,'Master data'!$A$1:$C$29,2,0),"--")</f>
        <v>--</v>
      </c>
    </row>
    <row r="2541" ht="21.0" customHeight="1">
      <c r="A2541" s="165"/>
      <c r="B2541" s="172"/>
      <c r="C2541" s="167"/>
      <c r="D2541" s="168"/>
      <c r="E2541" s="258" t="str">
        <f>iferror(vlookup(C2541,'Master data'!$A$1:$C$29,3,0),"--")</f>
        <v>--</v>
      </c>
      <c r="F2541" s="258" t="str">
        <f>iferror(vlookup(C2541,'Master data'!$A$1:$C$29,2,0),"--")</f>
        <v>--</v>
      </c>
    </row>
    <row r="2542" ht="21.0" customHeight="1">
      <c r="A2542" s="165"/>
      <c r="B2542" s="172"/>
      <c r="C2542" s="167"/>
      <c r="D2542" s="168"/>
      <c r="E2542" s="258" t="str">
        <f>iferror(vlookup(C2542,'Master data'!$A$1:$C$29,3,0),"--")</f>
        <v>--</v>
      </c>
      <c r="F2542" s="258" t="str">
        <f>iferror(vlookup(C2542,'Master data'!$A$1:$C$29,2,0),"--")</f>
        <v>--</v>
      </c>
    </row>
    <row r="2543" ht="21.0" customHeight="1">
      <c r="A2543" s="165"/>
      <c r="B2543" s="172"/>
      <c r="C2543" s="167"/>
      <c r="D2543" s="168"/>
      <c r="E2543" s="258" t="str">
        <f>iferror(vlookup(C2543,'Master data'!$A$1:$C$29,3,0),"--")</f>
        <v>--</v>
      </c>
      <c r="F2543" s="258" t="str">
        <f>iferror(vlookup(C2543,'Master data'!$A$1:$C$29,2,0),"--")</f>
        <v>--</v>
      </c>
    </row>
    <row r="2544" ht="21.0" customHeight="1">
      <c r="A2544" s="165"/>
      <c r="B2544" s="172"/>
      <c r="C2544" s="167"/>
      <c r="D2544" s="168"/>
      <c r="E2544" s="258" t="str">
        <f>iferror(vlookup(C2544,'Master data'!$A$1:$C$29,3,0),"--")</f>
        <v>--</v>
      </c>
      <c r="F2544" s="258" t="str">
        <f>iferror(vlookup(C2544,'Master data'!$A$1:$C$29,2,0),"--")</f>
        <v>--</v>
      </c>
    </row>
    <row r="2545" ht="21.0" customHeight="1">
      <c r="A2545" s="165"/>
      <c r="B2545" s="172"/>
      <c r="C2545" s="167"/>
      <c r="D2545" s="168"/>
      <c r="E2545" s="258" t="str">
        <f>iferror(vlookup(C2545,'Master data'!$A$1:$C$29,3,0),"--")</f>
        <v>--</v>
      </c>
      <c r="F2545" s="258" t="str">
        <f>iferror(vlookup(C2545,'Master data'!$A$1:$C$29,2,0),"--")</f>
        <v>--</v>
      </c>
    </row>
    <row r="2546" ht="21.0" customHeight="1">
      <c r="A2546" s="165"/>
      <c r="B2546" s="172"/>
      <c r="C2546" s="167"/>
      <c r="D2546" s="168"/>
      <c r="E2546" s="258" t="str">
        <f>iferror(vlookup(C2546,'Master data'!$A$1:$C$29,3,0),"--")</f>
        <v>--</v>
      </c>
      <c r="F2546" s="258" t="str">
        <f>iferror(vlookup(C2546,'Master data'!$A$1:$C$29,2,0),"--")</f>
        <v>--</v>
      </c>
    </row>
    <row r="2547" ht="21.0" customHeight="1">
      <c r="A2547" s="165"/>
      <c r="B2547" s="172"/>
      <c r="C2547" s="167"/>
      <c r="D2547" s="168"/>
      <c r="E2547" s="258" t="str">
        <f>iferror(vlookup(C2547,'Master data'!$A$1:$C$29,3,0),"--")</f>
        <v>--</v>
      </c>
      <c r="F2547" s="258" t="str">
        <f>iferror(vlookup(C2547,'Master data'!$A$1:$C$29,2,0),"--")</f>
        <v>--</v>
      </c>
    </row>
    <row r="2548" ht="21.0" customHeight="1">
      <c r="A2548" s="165"/>
      <c r="B2548" s="172"/>
      <c r="C2548" s="167"/>
      <c r="D2548" s="168"/>
      <c r="E2548" s="258" t="str">
        <f>iferror(vlookup(C2548,'Master data'!$A$1:$C$29,3,0),"--")</f>
        <v>--</v>
      </c>
      <c r="F2548" s="258" t="str">
        <f>iferror(vlookup(C2548,'Master data'!$A$1:$C$29,2,0),"--")</f>
        <v>--</v>
      </c>
    </row>
    <row r="2549" ht="21.0" customHeight="1">
      <c r="A2549" s="165"/>
      <c r="B2549" s="172"/>
      <c r="C2549" s="167"/>
      <c r="D2549" s="168"/>
      <c r="E2549" s="258" t="str">
        <f>iferror(vlookup(C2549,'Master data'!$A$1:$C$29,3,0),"--")</f>
        <v>--</v>
      </c>
      <c r="F2549" s="258" t="str">
        <f>iferror(vlookup(C2549,'Master data'!$A$1:$C$29,2,0),"--")</f>
        <v>--</v>
      </c>
    </row>
    <row r="2550" ht="21.0" customHeight="1">
      <c r="A2550" s="165"/>
      <c r="B2550" s="172"/>
      <c r="C2550" s="167"/>
      <c r="D2550" s="168"/>
      <c r="E2550" s="258" t="str">
        <f>iferror(vlookup(C2550,'Master data'!$A$1:$C$29,3,0),"--")</f>
        <v>--</v>
      </c>
      <c r="F2550" s="258" t="str">
        <f>iferror(vlookup(C2550,'Master data'!$A$1:$C$29,2,0),"--")</f>
        <v>--</v>
      </c>
    </row>
    <row r="2551" ht="21.0" customHeight="1">
      <c r="A2551" s="165"/>
      <c r="B2551" s="172"/>
      <c r="C2551" s="167"/>
      <c r="D2551" s="168"/>
      <c r="E2551" s="258" t="str">
        <f>iferror(vlookup(C2551,'Master data'!$A$1:$C$29,3,0),"--")</f>
        <v>--</v>
      </c>
      <c r="F2551" s="258" t="str">
        <f>iferror(vlookup(C2551,'Master data'!$A$1:$C$29,2,0),"--")</f>
        <v>--</v>
      </c>
    </row>
    <row r="2552" ht="21.0" customHeight="1">
      <c r="A2552" s="165"/>
      <c r="B2552" s="172"/>
      <c r="C2552" s="167"/>
      <c r="D2552" s="168"/>
      <c r="E2552" s="258" t="str">
        <f>iferror(vlookup(C2552,'Master data'!$A$1:$C$29,3,0),"--")</f>
        <v>--</v>
      </c>
      <c r="F2552" s="258" t="str">
        <f>iferror(vlookup(C2552,'Master data'!$A$1:$C$29,2,0),"--")</f>
        <v>--</v>
      </c>
    </row>
    <row r="2553" ht="21.0" customHeight="1">
      <c r="A2553" s="165"/>
      <c r="B2553" s="172"/>
      <c r="C2553" s="167"/>
      <c r="D2553" s="168"/>
      <c r="E2553" s="258" t="str">
        <f>iferror(vlookup(C2553,'Master data'!$A$1:$C$29,3,0),"--")</f>
        <v>--</v>
      </c>
      <c r="F2553" s="258" t="str">
        <f>iferror(vlookup(C2553,'Master data'!$A$1:$C$29,2,0),"--")</f>
        <v>--</v>
      </c>
    </row>
    <row r="2554" ht="21.0" customHeight="1">
      <c r="A2554" s="165"/>
      <c r="B2554" s="172"/>
      <c r="C2554" s="167"/>
      <c r="D2554" s="168"/>
      <c r="E2554" s="258" t="str">
        <f>iferror(vlookup(C2554,'Master data'!$A$1:$C$29,3,0),"--")</f>
        <v>--</v>
      </c>
      <c r="F2554" s="258" t="str">
        <f>iferror(vlookup(C2554,'Master data'!$A$1:$C$29,2,0),"--")</f>
        <v>--</v>
      </c>
    </row>
    <row r="2555" ht="21.0" customHeight="1">
      <c r="A2555" s="165"/>
      <c r="B2555" s="172"/>
      <c r="C2555" s="167"/>
      <c r="D2555" s="168"/>
      <c r="E2555" s="258" t="str">
        <f>iferror(vlookup(C2555,'Master data'!$A$1:$C$29,3,0),"--")</f>
        <v>--</v>
      </c>
      <c r="F2555" s="258" t="str">
        <f>iferror(vlookup(C2555,'Master data'!$A$1:$C$29,2,0),"--")</f>
        <v>--</v>
      </c>
    </row>
    <row r="2556" ht="21.0" customHeight="1">
      <c r="A2556" s="165"/>
      <c r="B2556" s="172"/>
      <c r="C2556" s="167"/>
      <c r="D2556" s="168"/>
      <c r="E2556" s="258" t="str">
        <f>iferror(vlookup(C2556,'Master data'!$A$1:$C$29,3,0),"--")</f>
        <v>--</v>
      </c>
      <c r="F2556" s="258" t="str">
        <f>iferror(vlookup(C2556,'Master data'!$A$1:$C$29,2,0),"--")</f>
        <v>--</v>
      </c>
    </row>
    <row r="2557" ht="21.0" customHeight="1">
      <c r="A2557" s="165"/>
      <c r="B2557" s="172"/>
      <c r="C2557" s="167"/>
      <c r="D2557" s="168"/>
      <c r="E2557" s="258" t="str">
        <f>iferror(vlookup(C2557,'Master data'!$A$1:$C$29,3,0),"--")</f>
        <v>--</v>
      </c>
      <c r="F2557" s="258" t="str">
        <f>iferror(vlookup(C2557,'Master data'!$A$1:$C$29,2,0),"--")</f>
        <v>--</v>
      </c>
    </row>
    <row r="2558" ht="21.0" customHeight="1">
      <c r="A2558" s="165"/>
      <c r="B2558" s="172"/>
      <c r="C2558" s="167"/>
      <c r="D2558" s="168"/>
      <c r="E2558" s="258" t="str">
        <f>iferror(vlookup(C2558,'Master data'!$A$1:$C$29,3,0),"--")</f>
        <v>--</v>
      </c>
      <c r="F2558" s="258" t="str">
        <f>iferror(vlookup(C2558,'Master data'!$A$1:$C$29,2,0),"--")</f>
        <v>--</v>
      </c>
    </row>
    <row r="2559" ht="21.0" customHeight="1">
      <c r="A2559" s="165"/>
      <c r="B2559" s="172"/>
      <c r="C2559" s="167"/>
      <c r="D2559" s="168"/>
      <c r="E2559" s="258" t="str">
        <f>iferror(vlookup(C2559,'Master data'!$A$1:$C$29,3,0),"--")</f>
        <v>--</v>
      </c>
      <c r="F2559" s="258" t="str">
        <f>iferror(vlookup(C2559,'Master data'!$A$1:$C$29,2,0),"--")</f>
        <v>--</v>
      </c>
    </row>
    <row r="2560" ht="21.0" customHeight="1">
      <c r="A2560" s="165"/>
      <c r="B2560" s="172"/>
      <c r="C2560" s="167"/>
      <c r="D2560" s="168"/>
      <c r="E2560" s="258" t="str">
        <f>iferror(vlookup(C2560,'Master data'!$A$1:$C$29,3,0),"--")</f>
        <v>--</v>
      </c>
      <c r="F2560" s="258" t="str">
        <f>iferror(vlookup(C2560,'Master data'!$A$1:$C$29,2,0),"--")</f>
        <v>--</v>
      </c>
    </row>
    <row r="2561" ht="21.0" customHeight="1">
      <c r="A2561" s="165"/>
      <c r="B2561" s="172"/>
      <c r="C2561" s="167"/>
      <c r="D2561" s="168"/>
      <c r="E2561" s="258" t="str">
        <f>iferror(vlookup(C2561,'Master data'!$A$1:$C$29,3,0),"--")</f>
        <v>--</v>
      </c>
      <c r="F2561" s="258" t="str">
        <f>iferror(vlookup(C2561,'Master data'!$A$1:$C$29,2,0),"--")</f>
        <v>--</v>
      </c>
    </row>
    <row r="2562" ht="21.0" customHeight="1">
      <c r="A2562" s="165"/>
      <c r="B2562" s="172"/>
      <c r="C2562" s="167"/>
      <c r="D2562" s="168"/>
      <c r="E2562" s="258" t="str">
        <f>iferror(vlookup(C2562,'Master data'!$A$1:$C$29,3,0),"--")</f>
        <v>--</v>
      </c>
      <c r="F2562" s="258" t="str">
        <f>iferror(vlookup(C2562,'Master data'!$A$1:$C$29,2,0),"--")</f>
        <v>--</v>
      </c>
    </row>
    <row r="2563" ht="21.0" customHeight="1">
      <c r="A2563" s="165"/>
      <c r="B2563" s="172"/>
      <c r="C2563" s="167"/>
      <c r="D2563" s="168"/>
      <c r="E2563" s="258" t="str">
        <f>iferror(vlookup(C2563,'Master data'!$A$1:$C$29,3,0),"--")</f>
        <v>--</v>
      </c>
      <c r="F2563" s="258" t="str">
        <f>iferror(vlookup(C2563,'Master data'!$A$1:$C$29,2,0),"--")</f>
        <v>--</v>
      </c>
    </row>
    <row r="2564" ht="21.0" customHeight="1">
      <c r="A2564" s="165"/>
      <c r="B2564" s="172"/>
      <c r="C2564" s="167"/>
      <c r="D2564" s="168"/>
      <c r="E2564" s="258" t="str">
        <f>iferror(vlookup(C2564,'Master data'!$A$1:$C$29,3,0),"--")</f>
        <v>--</v>
      </c>
      <c r="F2564" s="258" t="str">
        <f>iferror(vlookup(C2564,'Master data'!$A$1:$C$29,2,0),"--")</f>
        <v>--</v>
      </c>
    </row>
    <row r="2565" ht="21.0" customHeight="1">
      <c r="A2565" s="165"/>
      <c r="B2565" s="172"/>
      <c r="C2565" s="167"/>
      <c r="D2565" s="168"/>
      <c r="E2565" s="258" t="str">
        <f>iferror(vlookup(C2565,'Master data'!$A$1:$C$29,3,0),"--")</f>
        <v>--</v>
      </c>
      <c r="F2565" s="258" t="str">
        <f>iferror(vlookup(C2565,'Master data'!$A$1:$C$29,2,0),"--")</f>
        <v>--</v>
      </c>
    </row>
    <row r="2566" ht="21.0" customHeight="1">
      <c r="A2566" s="165"/>
      <c r="B2566" s="172"/>
      <c r="C2566" s="167"/>
      <c r="D2566" s="168"/>
      <c r="E2566" s="258" t="str">
        <f>iferror(vlookup(C2566,'Master data'!$A$1:$C$29,3,0),"--")</f>
        <v>--</v>
      </c>
      <c r="F2566" s="258" t="str">
        <f>iferror(vlookup(C2566,'Master data'!$A$1:$C$29,2,0),"--")</f>
        <v>--</v>
      </c>
    </row>
    <row r="2567" ht="21.0" customHeight="1">
      <c r="A2567" s="165"/>
      <c r="B2567" s="172"/>
      <c r="C2567" s="167"/>
      <c r="D2567" s="168"/>
      <c r="E2567" s="258" t="str">
        <f>iferror(vlookup(C2567,'Master data'!$A$1:$C$29,3,0),"--")</f>
        <v>--</v>
      </c>
      <c r="F2567" s="258" t="str">
        <f>iferror(vlookup(C2567,'Master data'!$A$1:$C$29,2,0),"--")</f>
        <v>--</v>
      </c>
    </row>
    <row r="2568" ht="21.0" customHeight="1">
      <c r="A2568" s="165"/>
      <c r="B2568" s="172"/>
      <c r="C2568" s="167"/>
      <c r="D2568" s="168"/>
      <c r="E2568" s="258" t="str">
        <f>iferror(vlookup(C2568,'Master data'!$A$1:$C$29,3,0),"--")</f>
        <v>--</v>
      </c>
      <c r="F2568" s="258" t="str">
        <f>iferror(vlookup(C2568,'Master data'!$A$1:$C$29,2,0),"--")</f>
        <v>--</v>
      </c>
    </row>
    <row r="2569" ht="21.0" customHeight="1">
      <c r="A2569" s="165"/>
      <c r="B2569" s="172"/>
      <c r="C2569" s="167"/>
      <c r="D2569" s="168"/>
      <c r="E2569" s="258" t="str">
        <f>iferror(vlookup(C2569,'Master data'!$A$1:$C$29,3,0),"--")</f>
        <v>--</v>
      </c>
      <c r="F2569" s="258" t="str">
        <f>iferror(vlookup(C2569,'Master data'!$A$1:$C$29,2,0),"--")</f>
        <v>--</v>
      </c>
    </row>
    <row r="2570" ht="21.0" customHeight="1">
      <c r="A2570" s="165"/>
      <c r="B2570" s="172"/>
      <c r="C2570" s="167"/>
      <c r="D2570" s="168"/>
      <c r="E2570" s="258" t="str">
        <f>iferror(vlookup(C2570,'Master data'!$A$1:$C$29,3,0),"--")</f>
        <v>--</v>
      </c>
      <c r="F2570" s="258" t="str">
        <f>iferror(vlookup(C2570,'Master data'!$A$1:$C$29,2,0),"--")</f>
        <v>--</v>
      </c>
    </row>
    <row r="2571" ht="21.0" customHeight="1">
      <c r="A2571" s="165"/>
      <c r="B2571" s="172"/>
      <c r="C2571" s="167"/>
      <c r="D2571" s="168"/>
      <c r="E2571" s="258" t="str">
        <f>iferror(vlookup(C2571,'Master data'!$A$1:$C$29,3,0),"--")</f>
        <v>--</v>
      </c>
      <c r="F2571" s="258" t="str">
        <f>iferror(vlookup(C2571,'Master data'!$A$1:$C$29,2,0),"--")</f>
        <v>--</v>
      </c>
    </row>
    <row r="2572" ht="21.0" customHeight="1">
      <c r="A2572" s="165"/>
      <c r="B2572" s="172"/>
      <c r="C2572" s="167"/>
      <c r="D2572" s="168"/>
      <c r="E2572" s="258" t="str">
        <f>iferror(vlookup(C2572,'Master data'!$A$1:$C$29,3,0),"--")</f>
        <v>--</v>
      </c>
      <c r="F2572" s="258" t="str">
        <f>iferror(vlookup(C2572,'Master data'!$A$1:$C$29,2,0),"--")</f>
        <v>--</v>
      </c>
    </row>
    <row r="2573" ht="21.0" customHeight="1">
      <c r="A2573" s="165"/>
      <c r="B2573" s="172"/>
      <c r="C2573" s="167"/>
      <c r="D2573" s="168"/>
      <c r="E2573" s="258" t="str">
        <f>iferror(vlookup(C2573,'Master data'!$A$1:$C$29,3,0),"--")</f>
        <v>--</v>
      </c>
      <c r="F2573" s="258" t="str">
        <f>iferror(vlookup(C2573,'Master data'!$A$1:$C$29,2,0),"--")</f>
        <v>--</v>
      </c>
    </row>
    <row r="2574" ht="21.0" customHeight="1">
      <c r="A2574" s="165"/>
      <c r="B2574" s="172"/>
      <c r="C2574" s="167"/>
      <c r="D2574" s="168"/>
      <c r="E2574" s="258" t="str">
        <f>iferror(vlookup(C2574,'Master data'!$A$1:$C$29,3,0),"--")</f>
        <v>--</v>
      </c>
      <c r="F2574" s="258" t="str">
        <f>iferror(vlookup(C2574,'Master data'!$A$1:$C$29,2,0),"--")</f>
        <v>--</v>
      </c>
    </row>
    <row r="2575" ht="21.0" customHeight="1">
      <c r="A2575" s="165"/>
      <c r="B2575" s="172"/>
      <c r="C2575" s="167"/>
      <c r="D2575" s="168"/>
      <c r="E2575" s="258" t="str">
        <f>iferror(vlookup(C2575,'Master data'!$A$1:$C$29,3,0),"--")</f>
        <v>--</v>
      </c>
      <c r="F2575" s="258" t="str">
        <f>iferror(vlookup(C2575,'Master data'!$A$1:$C$29,2,0),"--")</f>
        <v>--</v>
      </c>
    </row>
    <row r="2576" ht="21.0" customHeight="1">
      <c r="A2576" s="165"/>
      <c r="B2576" s="172"/>
      <c r="C2576" s="167"/>
      <c r="D2576" s="168"/>
      <c r="E2576" s="258" t="str">
        <f>iferror(vlookup(C2576,'Master data'!$A$1:$C$29,3,0),"--")</f>
        <v>--</v>
      </c>
      <c r="F2576" s="258" t="str">
        <f>iferror(vlookup(C2576,'Master data'!$A$1:$C$29,2,0),"--")</f>
        <v>--</v>
      </c>
    </row>
    <row r="2577" ht="21.0" customHeight="1">
      <c r="A2577" s="165"/>
      <c r="B2577" s="172"/>
      <c r="C2577" s="167"/>
      <c r="D2577" s="168"/>
      <c r="E2577" s="258" t="str">
        <f>iferror(vlookup(C2577,'Master data'!$A$1:$C$29,3,0),"--")</f>
        <v>--</v>
      </c>
      <c r="F2577" s="258" t="str">
        <f>iferror(vlookup(C2577,'Master data'!$A$1:$C$29,2,0),"--")</f>
        <v>--</v>
      </c>
    </row>
    <row r="2578" ht="21.0" customHeight="1">
      <c r="A2578" s="165"/>
      <c r="B2578" s="172"/>
      <c r="C2578" s="167"/>
      <c r="D2578" s="168"/>
      <c r="E2578" s="258" t="str">
        <f>iferror(vlookup(C2578,'Master data'!$A$1:$C$29,3,0),"--")</f>
        <v>--</v>
      </c>
      <c r="F2578" s="258" t="str">
        <f>iferror(vlookup(C2578,'Master data'!$A$1:$C$29,2,0),"--")</f>
        <v>--</v>
      </c>
    </row>
    <row r="2579" ht="21.0" customHeight="1">
      <c r="A2579" s="165"/>
      <c r="B2579" s="172"/>
      <c r="C2579" s="167"/>
      <c r="D2579" s="168"/>
      <c r="E2579" s="258" t="str">
        <f>iferror(vlookup(C2579,'Master data'!$A$1:$C$29,3,0),"--")</f>
        <v>--</v>
      </c>
      <c r="F2579" s="258" t="str">
        <f>iferror(vlookup(C2579,'Master data'!$A$1:$C$29,2,0),"--")</f>
        <v>--</v>
      </c>
    </row>
    <row r="2580" ht="21.0" customHeight="1">
      <c r="A2580" s="165"/>
      <c r="B2580" s="172"/>
      <c r="C2580" s="167"/>
      <c r="D2580" s="168"/>
      <c r="E2580" s="258" t="str">
        <f>iferror(vlookup(C2580,'Master data'!$A$1:$C$29,3,0),"--")</f>
        <v>--</v>
      </c>
      <c r="F2580" s="258" t="str">
        <f>iferror(vlookup(C2580,'Master data'!$A$1:$C$29,2,0),"--")</f>
        <v>--</v>
      </c>
    </row>
    <row r="2581" ht="21.0" customHeight="1">
      <c r="A2581" s="165"/>
      <c r="B2581" s="172"/>
      <c r="C2581" s="167"/>
      <c r="D2581" s="168"/>
      <c r="E2581" s="258" t="str">
        <f>iferror(vlookup(C2581,'Master data'!$A$1:$C$29,3,0),"--")</f>
        <v>--</v>
      </c>
      <c r="F2581" s="258" t="str">
        <f>iferror(vlookup(C2581,'Master data'!$A$1:$C$29,2,0),"--")</f>
        <v>--</v>
      </c>
    </row>
    <row r="2582" ht="21.0" customHeight="1">
      <c r="A2582" s="165"/>
      <c r="B2582" s="172"/>
      <c r="C2582" s="167"/>
      <c r="D2582" s="168"/>
      <c r="E2582" s="258" t="str">
        <f>iferror(vlookup(C2582,'Master data'!$A$1:$C$29,3,0),"--")</f>
        <v>--</v>
      </c>
      <c r="F2582" s="258" t="str">
        <f>iferror(vlookup(C2582,'Master data'!$A$1:$C$29,2,0),"--")</f>
        <v>--</v>
      </c>
    </row>
    <row r="2583" ht="21.0" customHeight="1">
      <c r="A2583" s="165"/>
      <c r="B2583" s="172"/>
      <c r="C2583" s="167"/>
      <c r="D2583" s="168"/>
      <c r="E2583" s="258" t="str">
        <f>iferror(vlookup(C2583,'Master data'!$A$1:$C$29,3,0),"--")</f>
        <v>--</v>
      </c>
      <c r="F2583" s="258" t="str">
        <f>iferror(vlookup(C2583,'Master data'!$A$1:$C$29,2,0),"--")</f>
        <v>--</v>
      </c>
    </row>
    <row r="2584" ht="21.0" customHeight="1">
      <c r="A2584" s="165"/>
      <c r="B2584" s="172"/>
      <c r="C2584" s="167"/>
      <c r="D2584" s="168"/>
      <c r="E2584" s="258" t="str">
        <f>iferror(vlookup(C2584,'Master data'!$A$1:$C$29,3,0),"--")</f>
        <v>--</v>
      </c>
      <c r="F2584" s="258" t="str">
        <f>iferror(vlookup(C2584,'Master data'!$A$1:$C$29,2,0),"--")</f>
        <v>--</v>
      </c>
    </row>
    <row r="2585" ht="21.0" customHeight="1">
      <c r="A2585" s="165"/>
      <c r="B2585" s="172"/>
      <c r="C2585" s="167"/>
      <c r="D2585" s="168"/>
      <c r="E2585" s="258" t="str">
        <f>iferror(vlookup(C2585,'Master data'!$A$1:$C$29,3,0),"--")</f>
        <v>--</v>
      </c>
      <c r="F2585" s="258" t="str">
        <f>iferror(vlookup(C2585,'Master data'!$A$1:$C$29,2,0),"--")</f>
        <v>--</v>
      </c>
    </row>
    <row r="2586" ht="21.0" customHeight="1">
      <c r="A2586" s="165"/>
      <c r="B2586" s="172"/>
      <c r="C2586" s="167"/>
      <c r="D2586" s="168"/>
      <c r="E2586" s="258" t="str">
        <f>iferror(vlookup(C2586,'Master data'!$A$1:$C$29,3,0),"--")</f>
        <v>--</v>
      </c>
      <c r="F2586" s="258" t="str">
        <f>iferror(vlookup(C2586,'Master data'!$A$1:$C$29,2,0),"--")</f>
        <v>--</v>
      </c>
    </row>
    <row r="2587" ht="21.0" customHeight="1">
      <c r="A2587" s="165"/>
      <c r="B2587" s="172"/>
      <c r="C2587" s="167"/>
      <c r="D2587" s="168"/>
      <c r="E2587" s="258" t="str">
        <f>iferror(vlookup(C2587,'Master data'!$A$1:$C$29,3,0),"--")</f>
        <v>--</v>
      </c>
      <c r="F2587" s="258" t="str">
        <f>iferror(vlookup(C2587,'Master data'!$A$1:$C$29,2,0),"--")</f>
        <v>--</v>
      </c>
    </row>
    <row r="2588" ht="21.0" customHeight="1">
      <c r="A2588" s="165"/>
      <c r="B2588" s="172"/>
      <c r="C2588" s="167"/>
      <c r="D2588" s="168"/>
      <c r="E2588" s="258" t="str">
        <f>iferror(vlookup(C2588,'Master data'!$A$1:$C$29,3,0),"--")</f>
        <v>--</v>
      </c>
      <c r="F2588" s="258" t="str">
        <f>iferror(vlookup(C2588,'Master data'!$A$1:$C$29,2,0),"--")</f>
        <v>--</v>
      </c>
    </row>
    <row r="2589" ht="21.0" customHeight="1">
      <c r="A2589" s="165"/>
      <c r="B2589" s="172"/>
      <c r="C2589" s="167"/>
      <c r="D2589" s="168"/>
      <c r="E2589" s="258" t="str">
        <f>iferror(vlookup(C2589,'Master data'!$A$1:$C$29,3,0),"--")</f>
        <v>--</v>
      </c>
      <c r="F2589" s="258" t="str">
        <f>iferror(vlookup(C2589,'Master data'!$A$1:$C$29,2,0),"--")</f>
        <v>--</v>
      </c>
    </row>
    <row r="2590" ht="21.0" customHeight="1">
      <c r="A2590" s="165"/>
      <c r="B2590" s="172"/>
      <c r="C2590" s="167"/>
      <c r="D2590" s="168"/>
      <c r="E2590" s="258" t="str">
        <f>iferror(vlookup(C2590,'Master data'!$A$1:$C$29,3,0),"--")</f>
        <v>--</v>
      </c>
      <c r="F2590" s="258" t="str">
        <f>iferror(vlookup(C2590,'Master data'!$A$1:$C$29,2,0),"--")</f>
        <v>--</v>
      </c>
    </row>
    <row r="2591" ht="21.0" customHeight="1">
      <c r="A2591" s="165"/>
      <c r="B2591" s="172"/>
      <c r="C2591" s="167"/>
      <c r="D2591" s="168"/>
      <c r="E2591" s="258" t="str">
        <f>iferror(vlookup(C2591,'Master data'!$A$1:$C$29,3,0),"--")</f>
        <v>--</v>
      </c>
      <c r="F2591" s="258" t="str">
        <f>iferror(vlookup(C2591,'Master data'!$A$1:$C$29,2,0),"--")</f>
        <v>--</v>
      </c>
    </row>
    <row r="2592" ht="21.0" customHeight="1">
      <c r="A2592" s="165"/>
      <c r="B2592" s="172"/>
      <c r="C2592" s="167"/>
      <c r="D2592" s="168"/>
      <c r="E2592" s="258" t="str">
        <f>iferror(vlookup(C2592,'Master data'!$A$1:$C$29,3,0),"--")</f>
        <v>--</v>
      </c>
      <c r="F2592" s="258" t="str">
        <f>iferror(vlookup(C2592,'Master data'!$A$1:$C$29,2,0),"--")</f>
        <v>--</v>
      </c>
    </row>
    <row r="2593" ht="21.0" customHeight="1">
      <c r="A2593" s="165"/>
      <c r="B2593" s="172"/>
      <c r="C2593" s="167"/>
      <c r="D2593" s="168"/>
      <c r="E2593" s="258" t="str">
        <f>iferror(vlookup(C2593,'Master data'!$A$1:$C$29,3,0),"--")</f>
        <v>--</v>
      </c>
      <c r="F2593" s="258" t="str">
        <f>iferror(vlookup(C2593,'Master data'!$A$1:$C$29,2,0),"--")</f>
        <v>--</v>
      </c>
    </row>
    <row r="2594" ht="21.0" customHeight="1">
      <c r="A2594" s="165"/>
      <c r="B2594" s="172"/>
      <c r="C2594" s="167"/>
      <c r="D2594" s="168"/>
      <c r="E2594" s="258" t="str">
        <f>iferror(vlookup(C2594,'Master data'!$A$1:$C$29,3,0),"--")</f>
        <v>--</v>
      </c>
      <c r="F2594" s="258" t="str">
        <f>iferror(vlookup(C2594,'Master data'!$A$1:$C$29,2,0),"--")</f>
        <v>--</v>
      </c>
    </row>
    <row r="2595" ht="21.0" customHeight="1">
      <c r="A2595" s="165"/>
      <c r="B2595" s="172"/>
      <c r="C2595" s="167"/>
      <c r="D2595" s="168"/>
      <c r="E2595" s="258" t="str">
        <f>iferror(vlookup(C2595,'Master data'!$A$1:$C$29,3,0),"--")</f>
        <v>--</v>
      </c>
      <c r="F2595" s="258" t="str">
        <f>iferror(vlookup(C2595,'Master data'!$A$1:$C$29,2,0),"--")</f>
        <v>--</v>
      </c>
    </row>
    <row r="2596" ht="21.0" customHeight="1">
      <c r="A2596" s="165"/>
      <c r="B2596" s="172"/>
      <c r="C2596" s="167"/>
      <c r="D2596" s="168"/>
      <c r="E2596" s="258" t="str">
        <f>iferror(vlookup(C2596,'Master data'!$A$1:$C$29,3,0),"--")</f>
        <v>--</v>
      </c>
      <c r="F2596" s="258" t="str">
        <f>iferror(vlookup(C2596,'Master data'!$A$1:$C$29,2,0),"--")</f>
        <v>--</v>
      </c>
    </row>
    <row r="2597" ht="21.0" customHeight="1">
      <c r="A2597" s="165"/>
      <c r="B2597" s="172"/>
      <c r="C2597" s="167"/>
      <c r="D2597" s="168"/>
      <c r="E2597" s="258" t="str">
        <f>iferror(vlookup(C2597,'Master data'!$A$1:$C$29,3,0),"--")</f>
        <v>--</v>
      </c>
      <c r="F2597" s="258" t="str">
        <f>iferror(vlookup(C2597,'Master data'!$A$1:$C$29,2,0),"--")</f>
        <v>--</v>
      </c>
    </row>
    <row r="2598" ht="21.0" customHeight="1">
      <c r="A2598" s="165"/>
      <c r="B2598" s="172"/>
      <c r="C2598" s="167"/>
      <c r="D2598" s="168"/>
      <c r="E2598" s="258" t="str">
        <f>iferror(vlookup(C2598,'Master data'!$A$1:$C$29,3,0),"--")</f>
        <v>--</v>
      </c>
      <c r="F2598" s="258" t="str">
        <f>iferror(vlookup(C2598,'Master data'!$A$1:$C$29,2,0),"--")</f>
        <v>--</v>
      </c>
    </row>
    <row r="2599" ht="21.0" customHeight="1">
      <c r="A2599" s="165"/>
      <c r="B2599" s="172"/>
      <c r="C2599" s="167"/>
      <c r="D2599" s="168"/>
      <c r="E2599" s="258" t="str">
        <f>iferror(vlookup(C2599,'Master data'!$A$1:$C$29,3,0),"--")</f>
        <v>--</v>
      </c>
      <c r="F2599" s="258" t="str">
        <f>iferror(vlookup(C2599,'Master data'!$A$1:$C$29,2,0),"--")</f>
        <v>--</v>
      </c>
    </row>
    <row r="2600" ht="21.0" customHeight="1">
      <c r="A2600" s="165"/>
      <c r="B2600" s="172"/>
      <c r="C2600" s="167"/>
      <c r="D2600" s="168"/>
      <c r="E2600" s="258" t="str">
        <f>iferror(vlookup(C2600,'Master data'!$A$1:$C$29,3,0),"--")</f>
        <v>--</v>
      </c>
      <c r="F2600" s="258" t="str">
        <f>iferror(vlookup(C2600,'Master data'!$A$1:$C$29,2,0),"--")</f>
        <v>--</v>
      </c>
    </row>
    <row r="2601" ht="21.0" customHeight="1">
      <c r="A2601" s="165"/>
      <c r="B2601" s="172"/>
      <c r="C2601" s="167"/>
      <c r="D2601" s="168"/>
      <c r="E2601" s="258" t="str">
        <f>iferror(vlookup(C2601,'Master data'!$A$1:$C$29,3,0),"--")</f>
        <v>--</v>
      </c>
      <c r="F2601" s="258" t="str">
        <f>iferror(vlookup(C2601,'Master data'!$A$1:$C$29,2,0),"--")</f>
        <v>--</v>
      </c>
    </row>
    <row r="2602" ht="21.0" customHeight="1">
      <c r="A2602" s="165"/>
      <c r="B2602" s="172"/>
      <c r="C2602" s="167"/>
      <c r="D2602" s="168"/>
      <c r="E2602" s="258" t="str">
        <f>iferror(vlookup(C2602,'Master data'!$A$1:$C$29,3,0),"--")</f>
        <v>--</v>
      </c>
      <c r="F2602" s="258" t="str">
        <f>iferror(vlookup(C2602,'Master data'!$A$1:$C$29,2,0),"--")</f>
        <v>--</v>
      </c>
    </row>
    <row r="2603" ht="21.0" customHeight="1">
      <c r="A2603" s="165"/>
      <c r="B2603" s="172"/>
      <c r="C2603" s="167"/>
      <c r="D2603" s="168"/>
      <c r="E2603" s="258" t="str">
        <f>iferror(vlookup(C2603,'Master data'!$A$1:$C$29,3,0),"--")</f>
        <v>--</v>
      </c>
      <c r="F2603" s="258" t="str">
        <f>iferror(vlookup(C2603,'Master data'!$A$1:$C$29,2,0),"--")</f>
        <v>--</v>
      </c>
    </row>
    <row r="2604" ht="21.0" customHeight="1">
      <c r="A2604" s="165"/>
      <c r="B2604" s="172"/>
      <c r="C2604" s="167"/>
      <c r="D2604" s="168"/>
      <c r="E2604" s="258" t="str">
        <f>iferror(vlookup(C2604,'Master data'!$A$1:$C$29,3,0),"--")</f>
        <v>--</v>
      </c>
      <c r="F2604" s="258" t="str">
        <f>iferror(vlookup(C2604,'Master data'!$A$1:$C$29,2,0),"--")</f>
        <v>--</v>
      </c>
    </row>
    <row r="2605" ht="21.0" customHeight="1">
      <c r="A2605" s="165"/>
      <c r="B2605" s="172"/>
      <c r="C2605" s="167"/>
      <c r="D2605" s="168"/>
      <c r="E2605" s="258" t="str">
        <f>iferror(vlookup(C2605,'Master data'!$A$1:$C$29,3,0),"--")</f>
        <v>--</v>
      </c>
      <c r="F2605" s="258" t="str">
        <f>iferror(vlookup(C2605,'Master data'!$A$1:$C$29,2,0),"--")</f>
        <v>--</v>
      </c>
    </row>
    <row r="2606" ht="21.0" customHeight="1">
      <c r="A2606" s="165"/>
      <c r="B2606" s="172"/>
      <c r="C2606" s="167"/>
      <c r="D2606" s="168"/>
      <c r="E2606" s="258" t="str">
        <f>iferror(vlookup(C2606,'Master data'!$A$1:$C$29,3,0),"--")</f>
        <v>--</v>
      </c>
      <c r="F2606" s="258" t="str">
        <f>iferror(vlookup(C2606,'Master data'!$A$1:$C$29,2,0),"--")</f>
        <v>--</v>
      </c>
    </row>
    <row r="2607" ht="21.0" customHeight="1">
      <c r="A2607" s="165"/>
      <c r="B2607" s="172"/>
      <c r="C2607" s="167"/>
      <c r="D2607" s="168"/>
      <c r="E2607" s="258" t="str">
        <f>iferror(vlookup(C2607,'Master data'!$A$1:$C$29,3,0),"--")</f>
        <v>--</v>
      </c>
      <c r="F2607" s="258" t="str">
        <f>iferror(vlookup(C2607,'Master data'!$A$1:$C$29,2,0),"--")</f>
        <v>--</v>
      </c>
    </row>
    <row r="2608" ht="21.0" customHeight="1">
      <c r="A2608" s="165"/>
      <c r="B2608" s="172"/>
      <c r="C2608" s="167"/>
      <c r="D2608" s="168"/>
      <c r="E2608" s="258" t="str">
        <f>iferror(vlookup(C2608,'Master data'!$A$1:$C$29,3,0),"--")</f>
        <v>--</v>
      </c>
      <c r="F2608" s="258" t="str">
        <f>iferror(vlookup(C2608,'Master data'!$A$1:$C$29,2,0),"--")</f>
        <v>--</v>
      </c>
    </row>
    <row r="2609" ht="21.0" customHeight="1">
      <c r="A2609" s="165"/>
      <c r="B2609" s="172"/>
      <c r="C2609" s="167"/>
      <c r="D2609" s="168"/>
      <c r="E2609" s="258" t="str">
        <f>iferror(vlookup(C2609,'Master data'!$A$1:$C$29,3,0),"--")</f>
        <v>--</v>
      </c>
      <c r="F2609" s="258" t="str">
        <f>iferror(vlookup(C2609,'Master data'!$A$1:$C$29,2,0),"--")</f>
        <v>--</v>
      </c>
    </row>
    <row r="2610" ht="21.0" customHeight="1">
      <c r="A2610" s="165"/>
      <c r="B2610" s="172"/>
      <c r="C2610" s="167"/>
      <c r="D2610" s="168"/>
      <c r="E2610" s="258" t="str">
        <f>iferror(vlookup(C2610,'Master data'!$A$1:$C$29,3,0),"--")</f>
        <v>--</v>
      </c>
      <c r="F2610" s="258" t="str">
        <f>iferror(vlookup(C2610,'Master data'!$A$1:$C$29,2,0),"--")</f>
        <v>--</v>
      </c>
    </row>
    <row r="2611" ht="21.0" customHeight="1">
      <c r="A2611" s="165"/>
      <c r="B2611" s="172"/>
      <c r="C2611" s="167"/>
      <c r="D2611" s="168"/>
      <c r="E2611" s="258" t="str">
        <f>iferror(vlookup(C2611,'Master data'!$A$1:$C$29,3,0),"--")</f>
        <v>--</v>
      </c>
      <c r="F2611" s="258" t="str">
        <f>iferror(vlookup(C2611,'Master data'!$A$1:$C$29,2,0),"--")</f>
        <v>--</v>
      </c>
    </row>
    <row r="2612" ht="21.0" customHeight="1">
      <c r="A2612" s="165"/>
      <c r="B2612" s="172"/>
      <c r="C2612" s="167"/>
      <c r="D2612" s="168"/>
      <c r="E2612" s="258" t="str">
        <f>iferror(vlookup(C2612,'Master data'!$A$1:$C$29,3,0),"--")</f>
        <v>--</v>
      </c>
      <c r="F2612" s="258" t="str">
        <f>iferror(vlookup(C2612,'Master data'!$A$1:$C$29,2,0),"--")</f>
        <v>--</v>
      </c>
    </row>
    <row r="2613" ht="21.0" customHeight="1">
      <c r="A2613" s="165"/>
      <c r="B2613" s="172"/>
      <c r="C2613" s="167"/>
      <c r="D2613" s="168"/>
      <c r="E2613" s="258" t="str">
        <f>iferror(vlookup(C2613,'Master data'!$A$1:$C$29,3,0),"--")</f>
        <v>--</v>
      </c>
      <c r="F2613" s="258" t="str">
        <f>iferror(vlookup(C2613,'Master data'!$A$1:$C$29,2,0),"--")</f>
        <v>--</v>
      </c>
    </row>
    <row r="2614" ht="21.0" customHeight="1">
      <c r="A2614" s="165"/>
      <c r="B2614" s="172"/>
      <c r="C2614" s="167"/>
      <c r="D2614" s="168"/>
      <c r="E2614" s="258" t="str">
        <f>iferror(vlookup(C2614,'Master data'!$A$1:$C$29,3,0),"--")</f>
        <v>--</v>
      </c>
      <c r="F2614" s="258" t="str">
        <f>iferror(vlookup(C2614,'Master data'!$A$1:$C$29,2,0),"--")</f>
        <v>--</v>
      </c>
    </row>
    <row r="2615" ht="21.0" customHeight="1">
      <c r="A2615" s="165"/>
      <c r="B2615" s="172"/>
      <c r="C2615" s="167"/>
      <c r="D2615" s="168"/>
      <c r="E2615" s="258" t="str">
        <f>iferror(vlookup(C2615,'Master data'!$A$1:$C$29,3,0),"--")</f>
        <v>--</v>
      </c>
      <c r="F2615" s="258" t="str">
        <f>iferror(vlookup(C2615,'Master data'!$A$1:$C$29,2,0),"--")</f>
        <v>--</v>
      </c>
    </row>
    <row r="2616" ht="21.0" customHeight="1">
      <c r="A2616" s="165"/>
      <c r="B2616" s="172"/>
      <c r="C2616" s="167"/>
      <c r="D2616" s="168"/>
      <c r="E2616" s="258" t="str">
        <f>iferror(vlookup(C2616,'Master data'!$A$1:$C$29,3,0),"--")</f>
        <v>--</v>
      </c>
      <c r="F2616" s="258" t="str">
        <f>iferror(vlookup(C2616,'Master data'!$A$1:$C$29,2,0),"--")</f>
        <v>--</v>
      </c>
    </row>
    <row r="2617" ht="21.0" customHeight="1">
      <c r="A2617" s="165"/>
      <c r="B2617" s="172"/>
      <c r="C2617" s="167"/>
      <c r="D2617" s="168"/>
      <c r="E2617" s="258" t="str">
        <f>iferror(vlookup(C2617,'Master data'!$A$1:$C$29,3,0),"--")</f>
        <v>--</v>
      </c>
      <c r="F2617" s="258" t="str">
        <f>iferror(vlookup(C2617,'Master data'!$A$1:$C$29,2,0),"--")</f>
        <v>--</v>
      </c>
    </row>
    <row r="2618" ht="21.0" customHeight="1">
      <c r="A2618" s="165"/>
      <c r="B2618" s="172"/>
      <c r="C2618" s="167"/>
      <c r="D2618" s="168"/>
      <c r="E2618" s="258" t="str">
        <f>iferror(vlookup(C2618,'Master data'!$A$1:$C$29,3,0),"--")</f>
        <v>--</v>
      </c>
      <c r="F2618" s="258" t="str">
        <f>iferror(vlookup(C2618,'Master data'!$A$1:$C$29,2,0),"--")</f>
        <v>--</v>
      </c>
    </row>
    <row r="2619" ht="21.0" customHeight="1">
      <c r="A2619" s="165"/>
      <c r="B2619" s="172"/>
      <c r="C2619" s="167"/>
      <c r="D2619" s="168"/>
      <c r="E2619" s="258" t="str">
        <f>iferror(vlookup(C2619,'Master data'!$A$1:$C$29,3,0),"--")</f>
        <v>--</v>
      </c>
      <c r="F2619" s="258" t="str">
        <f>iferror(vlookup(C2619,'Master data'!$A$1:$C$29,2,0),"--")</f>
        <v>--</v>
      </c>
    </row>
    <row r="2620" ht="21.0" customHeight="1">
      <c r="A2620" s="165"/>
      <c r="B2620" s="172"/>
      <c r="C2620" s="167"/>
      <c r="D2620" s="168"/>
      <c r="E2620" s="258" t="str">
        <f>iferror(vlookup(C2620,'Master data'!$A$1:$C$29,3,0),"--")</f>
        <v>--</v>
      </c>
      <c r="F2620" s="258" t="str">
        <f>iferror(vlookup(C2620,'Master data'!$A$1:$C$29,2,0),"--")</f>
        <v>--</v>
      </c>
    </row>
    <row r="2621" ht="21.0" customHeight="1">
      <c r="A2621" s="165"/>
      <c r="B2621" s="172"/>
      <c r="C2621" s="167"/>
      <c r="D2621" s="168"/>
      <c r="E2621" s="258" t="str">
        <f>iferror(vlookup(C2621,'Master data'!$A$1:$C$29,3,0),"--")</f>
        <v>--</v>
      </c>
      <c r="F2621" s="258" t="str">
        <f>iferror(vlookup(C2621,'Master data'!$A$1:$C$29,2,0),"--")</f>
        <v>--</v>
      </c>
    </row>
    <row r="2622" ht="21.0" customHeight="1">
      <c r="A2622" s="165"/>
      <c r="B2622" s="172"/>
      <c r="C2622" s="167"/>
      <c r="D2622" s="168"/>
      <c r="E2622" s="258" t="str">
        <f>iferror(vlookup(C2622,'Master data'!$A$1:$C$29,3,0),"--")</f>
        <v>--</v>
      </c>
      <c r="F2622" s="258" t="str">
        <f>iferror(vlookup(C2622,'Master data'!$A$1:$C$29,2,0),"--")</f>
        <v>--</v>
      </c>
    </row>
    <row r="2623" ht="21.0" customHeight="1">
      <c r="A2623" s="165"/>
      <c r="B2623" s="172"/>
      <c r="C2623" s="167"/>
      <c r="D2623" s="168"/>
      <c r="E2623" s="258" t="str">
        <f>iferror(vlookup(C2623,'Master data'!$A$1:$C$29,3,0),"--")</f>
        <v>--</v>
      </c>
      <c r="F2623" s="258" t="str">
        <f>iferror(vlookup(C2623,'Master data'!$A$1:$C$29,2,0),"--")</f>
        <v>--</v>
      </c>
    </row>
    <row r="2624" ht="21.0" customHeight="1">
      <c r="A2624" s="165"/>
      <c r="B2624" s="172"/>
      <c r="C2624" s="167"/>
      <c r="D2624" s="168"/>
      <c r="E2624" s="258" t="str">
        <f>iferror(vlookup(C2624,'Master data'!$A$1:$C$29,3,0),"--")</f>
        <v>--</v>
      </c>
      <c r="F2624" s="258" t="str">
        <f>iferror(vlookup(C2624,'Master data'!$A$1:$C$29,2,0),"--")</f>
        <v>--</v>
      </c>
    </row>
    <row r="2625" ht="21.0" customHeight="1">
      <c r="A2625" s="165"/>
      <c r="B2625" s="172"/>
      <c r="C2625" s="167"/>
      <c r="D2625" s="168"/>
      <c r="E2625" s="258" t="str">
        <f>iferror(vlookup(C2625,'Master data'!$A$1:$C$29,3,0),"--")</f>
        <v>--</v>
      </c>
      <c r="F2625" s="258" t="str">
        <f>iferror(vlookup(C2625,'Master data'!$A$1:$C$29,2,0),"--")</f>
        <v>--</v>
      </c>
    </row>
    <row r="2626" ht="21.0" customHeight="1">
      <c r="A2626" s="165"/>
      <c r="B2626" s="172"/>
      <c r="C2626" s="167"/>
      <c r="D2626" s="168"/>
      <c r="E2626" s="258" t="str">
        <f>iferror(vlookup(C2626,'Master data'!$A$1:$C$29,3,0),"--")</f>
        <v>--</v>
      </c>
      <c r="F2626" s="258" t="str">
        <f>iferror(vlookup(C2626,'Master data'!$A$1:$C$29,2,0),"--")</f>
        <v>--</v>
      </c>
    </row>
    <row r="2627" ht="21.0" customHeight="1">
      <c r="A2627" s="165"/>
      <c r="B2627" s="172"/>
      <c r="C2627" s="167"/>
      <c r="D2627" s="168"/>
      <c r="E2627" s="258" t="str">
        <f>iferror(vlookup(C2627,'Master data'!$A$1:$C$29,3,0),"--")</f>
        <v>--</v>
      </c>
      <c r="F2627" s="258" t="str">
        <f>iferror(vlookup(C2627,'Master data'!$A$1:$C$29,2,0),"--")</f>
        <v>--</v>
      </c>
    </row>
    <row r="2628" ht="21.0" customHeight="1">
      <c r="A2628" s="165"/>
      <c r="B2628" s="172"/>
      <c r="C2628" s="167"/>
      <c r="D2628" s="168"/>
      <c r="E2628" s="258" t="str">
        <f>iferror(vlookup(C2628,'Master data'!$A$1:$C$29,3,0),"--")</f>
        <v>--</v>
      </c>
      <c r="F2628" s="258" t="str">
        <f>iferror(vlookup(C2628,'Master data'!$A$1:$C$29,2,0),"--")</f>
        <v>--</v>
      </c>
    </row>
    <row r="2629" ht="21.0" customHeight="1">
      <c r="A2629" s="165"/>
      <c r="B2629" s="172"/>
      <c r="C2629" s="167"/>
      <c r="D2629" s="168"/>
      <c r="E2629" s="258" t="str">
        <f>iferror(vlookup(C2629,'Master data'!$A$1:$C$29,3,0),"--")</f>
        <v>--</v>
      </c>
      <c r="F2629" s="258" t="str">
        <f>iferror(vlookup(C2629,'Master data'!$A$1:$C$29,2,0),"--")</f>
        <v>--</v>
      </c>
    </row>
    <row r="2630" ht="21.0" customHeight="1">
      <c r="A2630" s="165"/>
      <c r="B2630" s="172"/>
      <c r="C2630" s="167"/>
      <c r="D2630" s="168"/>
      <c r="E2630" s="258" t="str">
        <f>iferror(vlookup(C2630,'Master data'!$A$1:$C$29,3,0),"--")</f>
        <v>--</v>
      </c>
      <c r="F2630" s="258" t="str">
        <f>iferror(vlookup(C2630,'Master data'!$A$1:$C$29,2,0),"--")</f>
        <v>--</v>
      </c>
    </row>
    <row r="2631" ht="21.0" customHeight="1">
      <c r="A2631" s="165"/>
      <c r="B2631" s="172"/>
      <c r="C2631" s="167"/>
      <c r="D2631" s="168"/>
      <c r="E2631" s="258" t="str">
        <f>iferror(vlookup(C2631,'Master data'!$A$1:$C$29,3,0),"--")</f>
        <v>--</v>
      </c>
      <c r="F2631" s="258" t="str">
        <f>iferror(vlookup(C2631,'Master data'!$A$1:$C$29,2,0),"--")</f>
        <v>--</v>
      </c>
    </row>
    <row r="2632" ht="21.0" customHeight="1">
      <c r="A2632" s="165"/>
      <c r="B2632" s="172"/>
      <c r="C2632" s="167"/>
      <c r="D2632" s="168"/>
      <c r="E2632" s="258" t="str">
        <f>iferror(vlookup(C2632,'Master data'!$A$1:$C$29,3,0),"--")</f>
        <v>--</v>
      </c>
      <c r="F2632" s="258" t="str">
        <f>iferror(vlookup(C2632,'Master data'!$A$1:$C$29,2,0),"--")</f>
        <v>--</v>
      </c>
    </row>
    <row r="2633" ht="21.0" customHeight="1">
      <c r="A2633" s="165"/>
      <c r="B2633" s="172"/>
      <c r="C2633" s="167"/>
      <c r="D2633" s="168"/>
      <c r="E2633" s="258" t="str">
        <f>iferror(vlookup(C2633,'Master data'!$A$1:$C$29,3,0),"--")</f>
        <v>--</v>
      </c>
      <c r="F2633" s="258" t="str">
        <f>iferror(vlookup(C2633,'Master data'!$A$1:$C$29,2,0),"--")</f>
        <v>--</v>
      </c>
    </row>
    <row r="2634" ht="21.0" customHeight="1">
      <c r="A2634" s="165"/>
      <c r="B2634" s="172"/>
      <c r="C2634" s="167"/>
      <c r="D2634" s="168"/>
      <c r="E2634" s="258" t="str">
        <f>iferror(vlookup(C2634,'Master data'!$A$1:$C$29,3,0),"--")</f>
        <v>--</v>
      </c>
      <c r="F2634" s="258" t="str">
        <f>iferror(vlookup(C2634,'Master data'!$A$1:$C$29,2,0),"--")</f>
        <v>--</v>
      </c>
    </row>
    <row r="2635" ht="21.0" customHeight="1">
      <c r="A2635" s="165"/>
      <c r="B2635" s="172"/>
      <c r="C2635" s="167"/>
      <c r="D2635" s="168"/>
      <c r="E2635" s="258" t="str">
        <f>iferror(vlookup(C2635,'Master data'!$A$1:$C$29,3,0),"--")</f>
        <v>--</v>
      </c>
      <c r="F2635" s="258" t="str">
        <f>iferror(vlookup(C2635,'Master data'!$A$1:$C$29,2,0),"--")</f>
        <v>--</v>
      </c>
    </row>
    <row r="2636" ht="21.0" customHeight="1">
      <c r="A2636" s="165"/>
      <c r="B2636" s="172"/>
      <c r="C2636" s="167"/>
      <c r="D2636" s="168"/>
      <c r="E2636" s="258" t="str">
        <f>iferror(vlookup(C2636,'Master data'!$A$1:$C$29,3,0),"--")</f>
        <v>--</v>
      </c>
      <c r="F2636" s="258" t="str">
        <f>iferror(vlookup(C2636,'Master data'!$A$1:$C$29,2,0),"--")</f>
        <v>--</v>
      </c>
    </row>
    <row r="2637" ht="21.0" customHeight="1">
      <c r="A2637" s="165"/>
      <c r="B2637" s="172"/>
      <c r="C2637" s="167"/>
      <c r="D2637" s="168"/>
      <c r="E2637" s="258" t="str">
        <f>iferror(vlookup(C2637,'Master data'!$A$1:$C$29,3,0),"--")</f>
        <v>--</v>
      </c>
      <c r="F2637" s="258" t="str">
        <f>iferror(vlookup(C2637,'Master data'!$A$1:$C$29,2,0),"--")</f>
        <v>--</v>
      </c>
    </row>
    <row r="2638" ht="21.0" customHeight="1">
      <c r="A2638" s="165"/>
      <c r="B2638" s="172"/>
      <c r="C2638" s="167"/>
      <c r="D2638" s="168"/>
      <c r="E2638" s="258" t="str">
        <f>iferror(vlookup(C2638,'Master data'!$A$1:$C$29,3,0),"--")</f>
        <v>--</v>
      </c>
      <c r="F2638" s="258" t="str">
        <f>iferror(vlookup(C2638,'Master data'!$A$1:$C$29,2,0),"--")</f>
        <v>--</v>
      </c>
    </row>
    <row r="2639" ht="21.0" customHeight="1">
      <c r="A2639" s="165"/>
      <c r="B2639" s="172"/>
      <c r="C2639" s="167"/>
      <c r="D2639" s="168"/>
      <c r="E2639" s="258" t="str">
        <f>iferror(vlookup(C2639,'Master data'!$A$1:$C$29,3,0),"--")</f>
        <v>--</v>
      </c>
      <c r="F2639" s="258" t="str">
        <f>iferror(vlookup(C2639,'Master data'!$A$1:$C$29,2,0),"--")</f>
        <v>--</v>
      </c>
    </row>
    <row r="2640" ht="21.0" customHeight="1">
      <c r="A2640" s="165"/>
      <c r="B2640" s="172"/>
      <c r="C2640" s="167"/>
      <c r="D2640" s="168"/>
      <c r="E2640" s="258" t="str">
        <f>iferror(vlookup(C2640,'Master data'!$A$1:$C$29,3,0),"--")</f>
        <v>--</v>
      </c>
      <c r="F2640" s="258" t="str">
        <f>iferror(vlookup(C2640,'Master data'!$A$1:$C$29,2,0),"--")</f>
        <v>--</v>
      </c>
    </row>
    <row r="2641" ht="21.0" customHeight="1">
      <c r="A2641" s="165"/>
      <c r="B2641" s="172"/>
      <c r="C2641" s="167"/>
      <c r="D2641" s="168"/>
      <c r="E2641" s="258" t="str">
        <f>iferror(vlookup(C2641,'Master data'!$A$1:$C$29,3,0),"--")</f>
        <v>--</v>
      </c>
      <c r="F2641" s="258" t="str">
        <f>iferror(vlookup(C2641,'Master data'!$A$1:$C$29,2,0),"--")</f>
        <v>--</v>
      </c>
    </row>
    <row r="2642" ht="21.0" customHeight="1">
      <c r="A2642" s="165"/>
      <c r="B2642" s="172"/>
      <c r="C2642" s="167"/>
      <c r="D2642" s="168"/>
      <c r="E2642" s="258" t="str">
        <f>iferror(vlookup(C2642,'Master data'!$A$1:$C$29,3,0),"--")</f>
        <v>--</v>
      </c>
      <c r="F2642" s="258" t="str">
        <f>iferror(vlookup(C2642,'Master data'!$A$1:$C$29,2,0),"--")</f>
        <v>--</v>
      </c>
    </row>
    <row r="2643" ht="21.0" customHeight="1">
      <c r="A2643" s="165"/>
      <c r="B2643" s="172"/>
      <c r="C2643" s="167"/>
      <c r="D2643" s="168"/>
      <c r="E2643" s="258" t="str">
        <f>iferror(vlookup(C2643,'Master data'!$A$1:$C$29,3,0),"--")</f>
        <v>--</v>
      </c>
      <c r="F2643" s="258" t="str">
        <f>iferror(vlookup(C2643,'Master data'!$A$1:$C$29,2,0),"--")</f>
        <v>--</v>
      </c>
    </row>
    <row r="2644" ht="21.0" customHeight="1">
      <c r="A2644" s="165"/>
      <c r="B2644" s="172"/>
      <c r="C2644" s="167"/>
      <c r="D2644" s="168"/>
      <c r="E2644" s="258" t="str">
        <f>iferror(vlookup(C2644,'Master data'!$A$1:$C$29,3,0),"--")</f>
        <v>--</v>
      </c>
      <c r="F2644" s="258" t="str">
        <f>iferror(vlookup(C2644,'Master data'!$A$1:$C$29,2,0),"--")</f>
        <v>--</v>
      </c>
    </row>
    <row r="2645" ht="21.0" customHeight="1">
      <c r="A2645" s="165"/>
      <c r="B2645" s="172"/>
      <c r="C2645" s="167"/>
      <c r="D2645" s="168"/>
      <c r="E2645" s="258" t="str">
        <f>iferror(vlookup(C2645,'Master data'!$A$1:$C$29,3,0),"--")</f>
        <v>--</v>
      </c>
      <c r="F2645" s="258" t="str">
        <f>iferror(vlookup(C2645,'Master data'!$A$1:$C$29,2,0),"--")</f>
        <v>--</v>
      </c>
    </row>
    <row r="2646" ht="21.0" customHeight="1">
      <c r="A2646" s="165"/>
      <c r="B2646" s="172"/>
      <c r="C2646" s="167"/>
      <c r="D2646" s="168"/>
      <c r="E2646" s="258" t="str">
        <f>iferror(vlookup(C2646,'Master data'!$A$1:$C$29,3,0),"--")</f>
        <v>--</v>
      </c>
      <c r="F2646" s="258" t="str">
        <f>iferror(vlookup(C2646,'Master data'!$A$1:$C$29,2,0),"--")</f>
        <v>--</v>
      </c>
    </row>
    <row r="2647" ht="21.0" customHeight="1">
      <c r="A2647" s="165"/>
      <c r="B2647" s="172"/>
      <c r="C2647" s="167"/>
      <c r="D2647" s="168"/>
      <c r="E2647" s="258" t="str">
        <f>iferror(vlookup(C2647,'Master data'!$A$1:$C$29,3,0),"--")</f>
        <v>--</v>
      </c>
      <c r="F2647" s="258" t="str">
        <f>iferror(vlookup(C2647,'Master data'!$A$1:$C$29,2,0),"--")</f>
        <v>--</v>
      </c>
    </row>
    <row r="2648" ht="21.0" customHeight="1">
      <c r="A2648" s="165"/>
      <c r="B2648" s="172"/>
      <c r="C2648" s="167"/>
      <c r="D2648" s="168"/>
      <c r="E2648" s="258" t="str">
        <f>iferror(vlookup(C2648,'Master data'!$A$1:$C$29,3,0),"--")</f>
        <v>--</v>
      </c>
      <c r="F2648" s="258" t="str">
        <f>iferror(vlookup(C2648,'Master data'!$A$1:$C$29,2,0),"--")</f>
        <v>--</v>
      </c>
    </row>
    <row r="2649" ht="21.0" customHeight="1">
      <c r="A2649" s="165"/>
      <c r="B2649" s="172"/>
      <c r="C2649" s="167"/>
      <c r="D2649" s="168"/>
      <c r="E2649" s="258" t="str">
        <f>iferror(vlookup(C2649,'Master data'!$A$1:$C$29,3,0),"--")</f>
        <v>--</v>
      </c>
      <c r="F2649" s="258" t="str">
        <f>iferror(vlookup(C2649,'Master data'!$A$1:$C$29,2,0),"--")</f>
        <v>--</v>
      </c>
    </row>
    <row r="2650" ht="21.0" customHeight="1">
      <c r="A2650" s="165"/>
      <c r="B2650" s="172"/>
      <c r="C2650" s="167"/>
      <c r="D2650" s="168"/>
      <c r="E2650" s="258" t="str">
        <f>iferror(vlookup(C2650,'Master data'!$A$1:$C$29,3,0),"--")</f>
        <v>--</v>
      </c>
      <c r="F2650" s="258" t="str">
        <f>iferror(vlookup(C2650,'Master data'!$A$1:$C$29,2,0),"--")</f>
        <v>--</v>
      </c>
    </row>
    <row r="2651" ht="21.0" customHeight="1">
      <c r="A2651" s="165"/>
      <c r="B2651" s="172"/>
      <c r="C2651" s="167"/>
      <c r="D2651" s="168"/>
      <c r="E2651" s="258" t="str">
        <f>iferror(vlookup(C2651,'Master data'!$A$1:$C$29,3,0),"--")</f>
        <v>--</v>
      </c>
      <c r="F2651" s="258" t="str">
        <f>iferror(vlookup(C2651,'Master data'!$A$1:$C$29,2,0),"--")</f>
        <v>--</v>
      </c>
    </row>
    <row r="2652" ht="21.0" customHeight="1">
      <c r="A2652" s="165"/>
      <c r="B2652" s="172"/>
      <c r="C2652" s="167"/>
      <c r="D2652" s="168"/>
      <c r="E2652" s="258" t="str">
        <f>iferror(vlookup(C2652,'Master data'!$A$1:$C$29,3,0),"--")</f>
        <v>--</v>
      </c>
      <c r="F2652" s="258" t="str">
        <f>iferror(vlookup(C2652,'Master data'!$A$1:$C$29,2,0),"--")</f>
        <v>--</v>
      </c>
    </row>
    <row r="2653" ht="21.0" customHeight="1">
      <c r="A2653" s="165"/>
      <c r="B2653" s="172"/>
      <c r="C2653" s="167"/>
      <c r="D2653" s="168"/>
      <c r="E2653" s="258" t="str">
        <f>iferror(vlookup(C2653,'Master data'!$A$1:$C$29,3,0),"--")</f>
        <v>--</v>
      </c>
      <c r="F2653" s="258" t="str">
        <f>iferror(vlookup(C2653,'Master data'!$A$1:$C$29,2,0),"--")</f>
        <v>--</v>
      </c>
    </row>
    <row r="2654" ht="21.0" customHeight="1">
      <c r="A2654" s="165"/>
      <c r="B2654" s="172"/>
      <c r="C2654" s="167"/>
      <c r="D2654" s="168"/>
      <c r="E2654" s="258" t="str">
        <f>iferror(vlookup(C2654,'Master data'!$A$1:$C$29,3,0),"--")</f>
        <v>--</v>
      </c>
      <c r="F2654" s="258" t="str">
        <f>iferror(vlookup(C2654,'Master data'!$A$1:$C$29,2,0),"--")</f>
        <v>--</v>
      </c>
    </row>
    <row r="2655" ht="21.0" customHeight="1">
      <c r="A2655" s="165"/>
      <c r="B2655" s="172"/>
      <c r="C2655" s="167"/>
      <c r="D2655" s="168"/>
      <c r="E2655" s="258" t="str">
        <f>iferror(vlookup(C2655,'Master data'!$A$1:$C$29,3,0),"--")</f>
        <v>--</v>
      </c>
      <c r="F2655" s="258" t="str">
        <f>iferror(vlookup(C2655,'Master data'!$A$1:$C$29,2,0),"--")</f>
        <v>--</v>
      </c>
    </row>
    <row r="2656" ht="21.0" customHeight="1">
      <c r="A2656" s="165"/>
      <c r="B2656" s="172"/>
      <c r="C2656" s="167"/>
      <c r="D2656" s="168"/>
      <c r="E2656" s="258" t="str">
        <f>iferror(vlookup(C2656,'Master data'!$A$1:$C$29,3,0),"--")</f>
        <v>--</v>
      </c>
      <c r="F2656" s="258" t="str">
        <f>iferror(vlookup(C2656,'Master data'!$A$1:$C$29,2,0),"--")</f>
        <v>--</v>
      </c>
    </row>
    <row r="2657" ht="21.0" customHeight="1">
      <c r="A2657" s="165"/>
      <c r="B2657" s="172"/>
      <c r="C2657" s="167"/>
      <c r="D2657" s="168"/>
      <c r="E2657" s="258" t="str">
        <f>iferror(vlookup(C2657,'Master data'!$A$1:$C$29,3,0),"--")</f>
        <v>--</v>
      </c>
      <c r="F2657" s="258" t="str">
        <f>iferror(vlookup(C2657,'Master data'!$A$1:$C$29,2,0),"--")</f>
        <v>--</v>
      </c>
    </row>
    <row r="2658" ht="21.0" customHeight="1">
      <c r="A2658" s="165"/>
      <c r="B2658" s="172"/>
      <c r="C2658" s="167"/>
      <c r="D2658" s="168"/>
      <c r="E2658" s="258" t="str">
        <f>iferror(vlookup(C2658,'Master data'!$A$1:$C$29,3,0),"--")</f>
        <v>--</v>
      </c>
      <c r="F2658" s="258" t="str">
        <f>iferror(vlookup(C2658,'Master data'!$A$1:$C$29,2,0),"--")</f>
        <v>--</v>
      </c>
    </row>
    <row r="2659" ht="21.0" customHeight="1">
      <c r="A2659" s="165"/>
      <c r="B2659" s="172"/>
      <c r="C2659" s="167"/>
      <c r="D2659" s="168"/>
      <c r="E2659" s="258" t="str">
        <f>iferror(vlookup(C2659,'Master data'!$A$1:$C$29,3,0),"--")</f>
        <v>--</v>
      </c>
      <c r="F2659" s="258" t="str">
        <f>iferror(vlookup(C2659,'Master data'!$A$1:$C$29,2,0),"--")</f>
        <v>--</v>
      </c>
    </row>
    <row r="2660" ht="21.0" customHeight="1">
      <c r="A2660" s="165"/>
      <c r="B2660" s="172"/>
      <c r="C2660" s="167"/>
      <c r="D2660" s="168"/>
      <c r="E2660" s="258" t="str">
        <f>iferror(vlookup(C2660,'Master data'!$A$1:$C$29,3,0),"--")</f>
        <v>--</v>
      </c>
      <c r="F2660" s="258" t="str">
        <f>iferror(vlookup(C2660,'Master data'!$A$1:$C$29,2,0),"--")</f>
        <v>--</v>
      </c>
    </row>
    <row r="2661" ht="21.0" customHeight="1">
      <c r="A2661" s="165"/>
      <c r="B2661" s="172"/>
      <c r="C2661" s="167"/>
      <c r="D2661" s="168"/>
      <c r="E2661" s="258" t="str">
        <f>iferror(vlookup(C2661,'Master data'!$A$1:$C$29,3,0),"--")</f>
        <v>--</v>
      </c>
      <c r="F2661" s="258" t="str">
        <f>iferror(vlookup(C2661,'Master data'!$A$1:$C$29,2,0),"--")</f>
        <v>--</v>
      </c>
    </row>
    <row r="2662" ht="21.0" customHeight="1">
      <c r="A2662" s="165"/>
      <c r="B2662" s="172"/>
      <c r="C2662" s="167"/>
      <c r="D2662" s="168"/>
      <c r="E2662" s="258" t="str">
        <f>iferror(vlookup(C2662,'Master data'!$A$1:$C$29,3,0),"--")</f>
        <v>--</v>
      </c>
      <c r="F2662" s="258" t="str">
        <f>iferror(vlookup(C2662,'Master data'!$A$1:$C$29,2,0),"--")</f>
        <v>--</v>
      </c>
    </row>
    <row r="2663" ht="21.0" customHeight="1">
      <c r="A2663" s="165"/>
      <c r="B2663" s="172"/>
      <c r="C2663" s="167"/>
      <c r="D2663" s="168"/>
      <c r="E2663" s="258" t="str">
        <f>iferror(vlookup(C2663,'Master data'!$A$1:$C$29,3,0),"--")</f>
        <v>--</v>
      </c>
      <c r="F2663" s="258" t="str">
        <f>iferror(vlookup(C2663,'Master data'!$A$1:$C$29,2,0),"--")</f>
        <v>--</v>
      </c>
    </row>
    <row r="2664" ht="21.0" customHeight="1">
      <c r="A2664" s="165"/>
      <c r="B2664" s="172"/>
      <c r="C2664" s="167"/>
      <c r="D2664" s="168"/>
      <c r="E2664" s="258" t="str">
        <f>iferror(vlookup(C2664,'Master data'!$A$1:$C$29,3,0),"--")</f>
        <v>--</v>
      </c>
      <c r="F2664" s="258" t="str">
        <f>iferror(vlookup(C2664,'Master data'!$A$1:$C$29,2,0),"--")</f>
        <v>--</v>
      </c>
    </row>
    <row r="2665" ht="21.0" customHeight="1">
      <c r="A2665" s="165"/>
      <c r="B2665" s="172"/>
      <c r="C2665" s="167"/>
      <c r="D2665" s="168"/>
      <c r="E2665" s="258" t="str">
        <f>iferror(vlookup(C2665,'Master data'!$A$1:$C$29,3,0),"--")</f>
        <v>--</v>
      </c>
      <c r="F2665" s="258" t="str">
        <f>iferror(vlookup(C2665,'Master data'!$A$1:$C$29,2,0),"--")</f>
        <v>--</v>
      </c>
    </row>
    <row r="2666" ht="21.0" customHeight="1">
      <c r="A2666" s="165"/>
      <c r="B2666" s="172"/>
      <c r="C2666" s="167"/>
      <c r="D2666" s="168"/>
      <c r="E2666" s="258" t="str">
        <f>iferror(vlookup(C2666,'Master data'!$A$1:$C$29,3,0),"--")</f>
        <v>--</v>
      </c>
      <c r="F2666" s="258" t="str">
        <f>iferror(vlookup(C2666,'Master data'!$A$1:$C$29,2,0),"--")</f>
        <v>--</v>
      </c>
    </row>
    <row r="2667" ht="21.0" customHeight="1">
      <c r="A2667" s="165"/>
      <c r="B2667" s="172"/>
      <c r="C2667" s="167"/>
      <c r="D2667" s="168"/>
      <c r="E2667" s="258" t="str">
        <f>iferror(vlookup(C2667,'Master data'!$A$1:$C$29,3,0),"--")</f>
        <v>--</v>
      </c>
      <c r="F2667" s="258" t="str">
        <f>iferror(vlookup(C2667,'Master data'!$A$1:$C$29,2,0),"--")</f>
        <v>--</v>
      </c>
    </row>
    <row r="2668" ht="21.0" customHeight="1">
      <c r="A2668" s="165"/>
      <c r="B2668" s="172"/>
      <c r="C2668" s="167"/>
      <c r="D2668" s="168"/>
      <c r="E2668" s="258" t="str">
        <f>iferror(vlookup(C2668,'Master data'!$A$1:$C$29,3,0),"--")</f>
        <v>--</v>
      </c>
      <c r="F2668" s="258" t="str">
        <f>iferror(vlookup(C2668,'Master data'!$A$1:$C$29,2,0),"--")</f>
        <v>--</v>
      </c>
    </row>
    <row r="2669" ht="21.0" customHeight="1">
      <c r="A2669" s="165"/>
      <c r="B2669" s="172"/>
      <c r="C2669" s="167"/>
      <c r="D2669" s="168"/>
      <c r="E2669" s="258" t="str">
        <f>iferror(vlookup(C2669,'Master data'!$A$1:$C$29,3,0),"--")</f>
        <v>--</v>
      </c>
      <c r="F2669" s="258" t="str">
        <f>iferror(vlookup(C2669,'Master data'!$A$1:$C$29,2,0),"--")</f>
        <v>--</v>
      </c>
    </row>
    <row r="2670" ht="21.0" customHeight="1">
      <c r="A2670" s="165"/>
      <c r="B2670" s="172"/>
      <c r="C2670" s="167"/>
      <c r="D2670" s="168"/>
      <c r="E2670" s="258" t="str">
        <f>iferror(vlookup(C2670,'Master data'!$A$1:$C$29,3,0),"--")</f>
        <v>--</v>
      </c>
      <c r="F2670" s="258" t="str">
        <f>iferror(vlookup(C2670,'Master data'!$A$1:$C$29,2,0),"--")</f>
        <v>--</v>
      </c>
    </row>
    <row r="2671" ht="21.0" customHeight="1">
      <c r="A2671" s="165"/>
      <c r="B2671" s="172"/>
      <c r="C2671" s="167"/>
      <c r="D2671" s="168"/>
      <c r="E2671" s="258" t="str">
        <f>iferror(vlookup(C2671,'Master data'!$A$1:$C$29,3,0),"--")</f>
        <v>--</v>
      </c>
      <c r="F2671" s="258" t="str">
        <f>iferror(vlookup(C2671,'Master data'!$A$1:$C$29,2,0),"--")</f>
        <v>--</v>
      </c>
    </row>
    <row r="2672" ht="21.0" customHeight="1">
      <c r="A2672" s="165"/>
      <c r="B2672" s="172"/>
      <c r="C2672" s="167"/>
      <c r="D2672" s="168"/>
      <c r="E2672" s="258" t="str">
        <f>iferror(vlookup(C2672,'Master data'!$A$1:$C$29,3,0),"--")</f>
        <v>--</v>
      </c>
      <c r="F2672" s="258" t="str">
        <f>iferror(vlookup(C2672,'Master data'!$A$1:$C$29,2,0),"--")</f>
        <v>--</v>
      </c>
    </row>
    <row r="2673" ht="21.0" customHeight="1">
      <c r="A2673" s="165"/>
      <c r="B2673" s="172"/>
      <c r="C2673" s="167"/>
      <c r="D2673" s="168"/>
      <c r="E2673" s="258" t="str">
        <f>iferror(vlookup(C2673,'Master data'!$A$1:$C$29,3,0),"--")</f>
        <v>--</v>
      </c>
      <c r="F2673" s="258" t="str">
        <f>iferror(vlookup(C2673,'Master data'!$A$1:$C$29,2,0),"--")</f>
        <v>--</v>
      </c>
    </row>
    <row r="2674" ht="21.0" customHeight="1">
      <c r="A2674" s="165"/>
      <c r="B2674" s="172"/>
      <c r="C2674" s="167"/>
      <c r="D2674" s="168"/>
      <c r="E2674" s="258" t="str">
        <f>iferror(vlookup(C2674,'Master data'!$A$1:$C$29,3,0),"--")</f>
        <v>--</v>
      </c>
      <c r="F2674" s="258" t="str">
        <f>iferror(vlookup(C2674,'Master data'!$A$1:$C$29,2,0),"--")</f>
        <v>--</v>
      </c>
    </row>
    <row r="2675" ht="21.0" customHeight="1">
      <c r="A2675" s="165"/>
      <c r="B2675" s="172"/>
      <c r="C2675" s="167"/>
      <c r="D2675" s="168"/>
      <c r="E2675" s="258" t="str">
        <f>iferror(vlookup(C2675,'Master data'!$A$1:$C$29,3,0),"--")</f>
        <v>--</v>
      </c>
      <c r="F2675" s="258" t="str">
        <f>iferror(vlookup(C2675,'Master data'!$A$1:$C$29,2,0),"--")</f>
        <v>--</v>
      </c>
    </row>
    <row r="2676" ht="21.0" customHeight="1">
      <c r="A2676" s="165"/>
      <c r="B2676" s="172"/>
      <c r="C2676" s="167"/>
      <c r="D2676" s="168"/>
      <c r="E2676" s="258" t="str">
        <f>iferror(vlookup(C2676,'Master data'!$A$1:$C$29,3,0),"--")</f>
        <v>--</v>
      </c>
      <c r="F2676" s="258" t="str">
        <f>iferror(vlookup(C2676,'Master data'!$A$1:$C$29,2,0),"--")</f>
        <v>--</v>
      </c>
    </row>
    <row r="2677" ht="21.0" customHeight="1">
      <c r="A2677" s="165"/>
      <c r="B2677" s="172"/>
      <c r="C2677" s="167"/>
      <c r="D2677" s="168"/>
      <c r="E2677" s="258" t="str">
        <f>iferror(vlookup(C2677,'Master data'!$A$1:$C$29,3,0),"--")</f>
        <v>--</v>
      </c>
      <c r="F2677" s="258" t="str">
        <f>iferror(vlookup(C2677,'Master data'!$A$1:$C$29,2,0),"--")</f>
        <v>--</v>
      </c>
    </row>
    <row r="2678" ht="21.0" customHeight="1">
      <c r="A2678" s="165"/>
      <c r="B2678" s="172"/>
      <c r="C2678" s="167"/>
      <c r="D2678" s="168"/>
      <c r="E2678" s="258" t="str">
        <f>iferror(vlookup(C2678,'Master data'!$A$1:$C$29,3,0),"--")</f>
        <v>--</v>
      </c>
      <c r="F2678" s="258" t="str">
        <f>iferror(vlookup(C2678,'Master data'!$A$1:$C$29,2,0),"--")</f>
        <v>--</v>
      </c>
    </row>
    <row r="2679" ht="21.0" customHeight="1">
      <c r="A2679" s="165"/>
      <c r="B2679" s="172"/>
      <c r="C2679" s="167"/>
      <c r="D2679" s="168"/>
      <c r="E2679" s="258" t="str">
        <f>iferror(vlookup(C2679,'Master data'!$A$1:$C$29,3,0),"--")</f>
        <v>--</v>
      </c>
      <c r="F2679" s="258" t="str">
        <f>iferror(vlookup(C2679,'Master data'!$A$1:$C$29,2,0),"--")</f>
        <v>--</v>
      </c>
    </row>
    <row r="2680" ht="21.0" customHeight="1">
      <c r="A2680" s="165"/>
      <c r="B2680" s="172"/>
      <c r="C2680" s="167"/>
      <c r="D2680" s="168"/>
      <c r="E2680" s="258" t="str">
        <f>iferror(vlookup(C2680,'Master data'!$A$1:$C$29,3,0),"--")</f>
        <v>--</v>
      </c>
      <c r="F2680" s="258" t="str">
        <f>iferror(vlookup(C2680,'Master data'!$A$1:$C$29,2,0),"--")</f>
        <v>--</v>
      </c>
    </row>
    <row r="2681" ht="21.0" customHeight="1">
      <c r="A2681" s="165"/>
      <c r="B2681" s="172"/>
      <c r="C2681" s="167"/>
      <c r="D2681" s="168"/>
      <c r="E2681" s="258" t="str">
        <f>iferror(vlookup(C2681,'Master data'!$A$1:$C$29,3,0),"--")</f>
        <v>--</v>
      </c>
      <c r="F2681" s="258" t="str">
        <f>iferror(vlookup(C2681,'Master data'!$A$1:$C$29,2,0),"--")</f>
        <v>--</v>
      </c>
    </row>
    <row r="2682" ht="21.0" customHeight="1">
      <c r="A2682" s="165"/>
      <c r="B2682" s="172"/>
      <c r="C2682" s="167"/>
      <c r="D2682" s="168"/>
      <c r="E2682" s="258" t="str">
        <f>iferror(vlookup(C2682,'Master data'!$A$1:$C$29,3,0),"--")</f>
        <v>--</v>
      </c>
      <c r="F2682" s="258" t="str">
        <f>iferror(vlookup(C2682,'Master data'!$A$1:$C$29,2,0),"--")</f>
        <v>--</v>
      </c>
    </row>
    <row r="2683" ht="21.0" customHeight="1">
      <c r="A2683" s="165"/>
      <c r="B2683" s="172"/>
      <c r="C2683" s="167"/>
      <c r="D2683" s="168"/>
      <c r="E2683" s="258" t="str">
        <f>iferror(vlookup(C2683,'Master data'!$A$1:$C$29,3,0),"--")</f>
        <v>--</v>
      </c>
      <c r="F2683" s="258" t="str">
        <f>iferror(vlookup(C2683,'Master data'!$A$1:$C$29,2,0),"--")</f>
        <v>--</v>
      </c>
    </row>
    <row r="2684" ht="21.0" customHeight="1">
      <c r="A2684" s="165"/>
      <c r="B2684" s="172"/>
      <c r="C2684" s="167"/>
      <c r="D2684" s="168"/>
      <c r="E2684" s="258" t="str">
        <f>iferror(vlookup(C2684,'Master data'!$A$1:$C$29,3,0),"--")</f>
        <v>--</v>
      </c>
      <c r="F2684" s="258" t="str">
        <f>iferror(vlookup(C2684,'Master data'!$A$1:$C$29,2,0),"--")</f>
        <v>--</v>
      </c>
    </row>
    <row r="2685" ht="21.0" customHeight="1">
      <c r="A2685" s="165"/>
      <c r="B2685" s="172"/>
      <c r="C2685" s="167"/>
      <c r="D2685" s="168"/>
      <c r="E2685" s="258" t="str">
        <f>iferror(vlookup(C2685,'Master data'!$A$1:$C$29,3,0),"--")</f>
        <v>--</v>
      </c>
      <c r="F2685" s="258" t="str">
        <f>iferror(vlookup(C2685,'Master data'!$A$1:$C$29,2,0),"--")</f>
        <v>--</v>
      </c>
    </row>
    <row r="2686" ht="21.0" customHeight="1">
      <c r="A2686" s="165"/>
      <c r="B2686" s="172"/>
      <c r="C2686" s="167"/>
      <c r="D2686" s="168"/>
      <c r="E2686" s="258" t="str">
        <f>iferror(vlookup(C2686,'Master data'!$A$1:$C$29,3,0),"--")</f>
        <v>--</v>
      </c>
      <c r="F2686" s="258" t="str">
        <f>iferror(vlookup(C2686,'Master data'!$A$1:$C$29,2,0),"--")</f>
        <v>--</v>
      </c>
    </row>
    <row r="2687" ht="21.0" customHeight="1">
      <c r="A2687" s="165"/>
      <c r="B2687" s="172"/>
      <c r="C2687" s="167"/>
      <c r="D2687" s="168"/>
      <c r="E2687" s="258" t="str">
        <f>iferror(vlookup(C2687,'Master data'!$A$1:$C$29,3,0),"--")</f>
        <v>--</v>
      </c>
      <c r="F2687" s="258" t="str">
        <f>iferror(vlookup(C2687,'Master data'!$A$1:$C$29,2,0),"--")</f>
        <v>--</v>
      </c>
    </row>
    <row r="2688" ht="21.0" customHeight="1">
      <c r="A2688" s="165"/>
      <c r="B2688" s="172"/>
      <c r="C2688" s="167"/>
      <c r="D2688" s="168"/>
      <c r="E2688" s="258" t="str">
        <f>iferror(vlookup(C2688,'Master data'!$A$1:$C$29,3,0),"--")</f>
        <v>--</v>
      </c>
      <c r="F2688" s="258" t="str">
        <f>iferror(vlookup(C2688,'Master data'!$A$1:$C$29,2,0),"--")</f>
        <v>--</v>
      </c>
    </row>
    <row r="2689" ht="21.0" customHeight="1">
      <c r="A2689" s="165"/>
      <c r="B2689" s="172"/>
      <c r="C2689" s="167"/>
      <c r="D2689" s="168"/>
      <c r="E2689" s="258" t="str">
        <f>iferror(vlookup(C2689,'Master data'!$A$1:$C$29,3,0),"--")</f>
        <v>--</v>
      </c>
      <c r="F2689" s="258" t="str">
        <f>iferror(vlookup(C2689,'Master data'!$A$1:$C$29,2,0),"--")</f>
        <v>--</v>
      </c>
    </row>
    <row r="2690" ht="21.0" customHeight="1">
      <c r="A2690" s="165"/>
      <c r="B2690" s="172"/>
      <c r="C2690" s="167"/>
      <c r="D2690" s="168"/>
      <c r="E2690" s="258" t="str">
        <f>iferror(vlookup(C2690,'Master data'!$A$1:$C$29,3,0),"--")</f>
        <v>--</v>
      </c>
      <c r="F2690" s="258" t="str">
        <f>iferror(vlookup(C2690,'Master data'!$A$1:$C$29,2,0),"--")</f>
        <v>--</v>
      </c>
    </row>
    <row r="2691" ht="21.0" customHeight="1">
      <c r="A2691" s="165"/>
      <c r="B2691" s="172"/>
      <c r="C2691" s="167"/>
      <c r="D2691" s="168"/>
      <c r="E2691" s="258" t="str">
        <f>iferror(vlookup(C2691,'Master data'!$A$1:$C$29,3,0),"--")</f>
        <v>--</v>
      </c>
      <c r="F2691" s="258" t="str">
        <f>iferror(vlookup(C2691,'Master data'!$A$1:$C$29,2,0),"--")</f>
        <v>--</v>
      </c>
    </row>
    <row r="2692" ht="21.0" customHeight="1">
      <c r="A2692" s="165"/>
      <c r="B2692" s="172"/>
      <c r="C2692" s="167"/>
      <c r="D2692" s="168"/>
      <c r="E2692" s="258" t="str">
        <f>iferror(vlookup(C2692,'Master data'!$A$1:$C$29,3,0),"--")</f>
        <v>--</v>
      </c>
      <c r="F2692" s="258" t="str">
        <f>iferror(vlookup(C2692,'Master data'!$A$1:$C$29,2,0),"--")</f>
        <v>--</v>
      </c>
    </row>
    <row r="2693" ht="21.0" customHeight="1">
      <c r="A2693" s="165"/>
      <c r="B2693" s="172"/>
      <c r="C2693" s="167"/>
      <c r="D2693" s="168"/>
      <c r="E2693" s="258" t="str">
        <f>iferror(vlookup(C2693,'Master data'!$A$1:$C$29,3,0),"--")</f>
        <v>--</v>
      </c>
      <c r="F2693" s="258" t="str">
        <f>iferror(vlookup(C2693,'Master data'!$A$1:$C$29,2,0),"--")</f>
        <v>--</v>
      </c>
    </row>
    <row r="2694" ht="21.0" customHeight="1">
      <c r="A2694" s="165"/>
      <c r="B2694" s="172"/>
      <c r="C2694" s="167"/>
      <c r="D2694" s="168"/>
      <c r="E2694" s="258" t="str">
        <f>iferror(vlookup(C2694,'Master data'!$A$1:$C$29,3,0),"--")</f>
        <v>--</v>
      </c>
      <c r="F2694" s="258" t="str">
        <f>iferror(vlookup(C2694,'Master data'!$A$1:$C$29,2,0),"--")</f>
        <v>--</v>
      </c>
    </row>
    <row r="2695" ht="21.0" customHeight="1">
      <c r="A2695" s="165"/>
      <c r="B2695" s="172"/>
      <c r="C2695" s="167"/>
      <c r="D2695" s="168"/>
      <c r="E2695" s="258" t="str">
        <f>iferror(vlookup(C2695,'Master data'!$A$1:$C$29,3,0),"--")</f>
        <v>--</v>
      </c>
      <c r="F2695" s="258" t="str">
        <f>iferror(vlookup(C2695,'Master data'!$A$1:$C$29,2,0),"--")</f>
        <v>--</v>
      </c>
    </row>
    <row r="2696" ht="21.0" customHeight="1">
      <c r="A2696" s="165"/>
      <c r="B2696" s="172"/>
      <c r="C2696" s="167"/>
      <c r="D2696" s="168"/>
      <c r="E2696" s="258" t="str">
        <f>iferror(vlookup(C2696,'Master data'!$A$1:$C$29,3,0),"--")</f>
        <v>--</v>
      </c>
      <c r="F2696" s="258" t="str">
        <f>iferror(vlookup(C2696,'Master data'!$A$1:$C$29,2,0),"--")</f>
        <v>--</v>
      </c>
    </row>
    <row r="2697" ht="21.0" customHeight="1">
      <c r="A2697" s="165"/>
      <c r="B2697" s="172"/>
      <c r="C2697" s="167"/>
      <c r="D2697" s="168"/>
      <c r="E2697" s="258" t="str">
        <f>iferror(vlookup(C2697,'Master data'!$A$1:$C$29,3,0),"--")</f>
        <v>--</v>
      </c>
      <c r="F2697" s="258" t="str">
        <f>iferror(vlookup(C2697,'Master data'!$A$1:$C$29,2,0),"--")</f>
        <v>--</v>
      </c>
    </row>
    <row r="2698" ht="21.0" customHeight="1">
      <c r="A2698" s="165"/>
      <c r="B2698" s="172"/>
      <c r="C2698" s="167"/>
      <c r="D2698" s="168"/>
      <c r="E2698" s="258" t="str">
        <f>iferror(vlookup(C2698,'Master data'!$A$1:$C$29,3,0),"--")</f>
        <v>--</v>
      </c>
      <c r="F2698" s="258" t="str">
        <f>iferror(vlookup(C2698,'Master data'!$A$1:$C$29,2,0),"--")</f>
        <v>--</v>
      </c>
    </row>
    <row r="2699" ht="21.0" customHeight="1">
      <c r="A2699" s="165"/>
      <c r="B2699" s="172"/>
      <c r="C2699" s="167"/>
      <c r="D2699" s="168"/>
      <c r="E2699" s="258" t="str">
        <f>iferror(vlookup(C2699,'Master data'!$A$1:$C$29,3,0),"--")</f>
        <v>--</v>
      </c>
      <c r="F2699" s="258" t="str">
        <f>iferror(vlookup(C2699,'Master data'!$A$1:$C$29,2,0),"--")</f>
        <v>--</v>
      </c>
    </row>
    <row r="2700" ht="21.0" customHeight="1">
      <c r="A2700" s="165"/>
      <c r="B2700" s="172"/>
      <c r="C2700" s="167"/>
      <c r="D2700" s="168"/>
      <c r="E2700" s="258" t="str">
        <f>iferror(vlookup(C2700,'Master data'!$A$1:$C$29,3,0),"--")</f>
        <v>--</v>
      </c>
      <c r="F2700" s="258" t="str">
        <f>iferror(vlookup(C2700,'Master data'!$A$1:$C$29,2,0),"--")</f>
        <v>--</v>
      </c>
    </row>
    <row r="2701" ht="21.0" customHeight="1">
      <c r="A2701" s="165"/>
      <c r="B2701" s="172"/>
      <c r="C2701" s="167"/>
      <c r="D2701" s="168"/>
      <c r="E2701" s="258" t="str">
        <f>iferror(vlookup(C2701,'Master data'!$A$1:$C$29,3,0),"--")</f>
        <v>--</v>
      </c>
      <c r="F2701" s="258" t="str">
        <f>iferror(vlookup(C2701,'Master data'!$A$1:$C$29,2,0),"--")</f>
        <v>--</v>
      </c>
    </row>
    <row r="2702" ht="21.0" customHeight="1">
      <c r="A2702" s="165"/>
      <c r="B2702" s="172"/>
      <c r="C2702" s="167"/>
      <c r="D2702" s="168"/>
      <c r="E2702" s="258" t="str">
        <f>iferror(vlookup(C2702,'Master data'!$A$1:$C$29,3,0),"--")</f>
        <v>--</v>
      </c>
      <c r="F2702" s="258" t="str">
        <f>iferror(vlookup(C2702,'Master data'!$A$1:$C$29,2,0),"--")</f>
        <v>--</v>
      </c>
    </row>
    <row r="2703" ht="21.0" customHeight="1">
      <c r="A2703" s="165"/>
      <c r="B2703" s="172"/>
      <c r="C2703" s="167"/>
      <c r="D2703" s="168"/>
      <c r="E2703" s="258" t="str">
        <f>iferror(vlookup(C2703,'Master data'!$A$1:$C$29,3,0),"--")</f>
        <v>--</v>
      </c>
      <c r="F2703" s="258" t="str">
        <f>iferror(vlookup(C2703,'Master data'!$A$1:$C$29,2,0),"--")</f>
        <v>--</v>
      </c>
    </row>
    <row r="2704" ht="21.0" customHeight="1">
      <c r="A2704" s="165"/>
      <c r="B2704" s="172"/>
      <c r="C2704" s="167"/>
      <c r="D2704" s="168"/>
      <c r="E2704" s="258" t="str">
        <f>iferror(vlookup(C2704,'Master data'!$A$1:$C$29,3,0),"--")</f>
        <v>--</v>
      </c>
      <c r="F2704" s="258" t="str">
        <f>iferror(vlookup(C2704,'Master data'!$A$1:$C$29,2,0),"--")</f>
        <v>--</v>
      </c>
    </row>
    <row r="2705" ht="21.0" customHeight="1">
      <c r="A2705" s="165"/>
      <c r="B2705" s="172"/>
      <c r="C2705" s="167"/>
      <c r="D2705" s="168"/>
      <c r="E2705" s="258" t="str">
        <f>iferror(vlookup(C2705,'Master data'!$A$1:$C$29,3,0),"--")</f>
        <v>--</v>
      </c>
      <c r="F2705" s="258" t="str">
        <f>iferror(vlookup(C2705,'Master data'!$A$1:$C$29,2,0),"--")</f>
        <v>--</v>
      </c>
    </row>
    <row r="2706" ht="21.0" customHeight="1">
      <c r="A2706" s="165"/>
      <c r="B2706" s="172"/>
      <c r="C2706" s="167"/>
      <c r="D2706" s="168"/>
      <c r="E2706" s="258" t="str">
        <f>iferror(vlookup(C2706,'Master data'!$A$1:$C$29,3,0),"--")</f>
        <v>--</v>
      </c>
      <c r="F2706" s="258" t="str">
        <f>iferror(vlookup(C2706,'Master data'!$A$1:$C$29,2,0),"--")</f>
        <v>--</v>
      </c>
    </row>
    <row r="2707" ht="21.0" customHeight="1">
      <c r="A2707" s="165"/>
      <c r="B2707" s="172"/>
      <c r="C2707" s="167"/>
      <c r="D2707" s="168"/>
      <c r="E2707" s="258" t="str">
        <f>iferror(vlookup(C2707,'Master data'!$A$1:$C$29,3,0),"--")</f>
        <v>--</v>
      </c>
      <c r="F2707" s="258" t="str">
        <f>iferror(vlookup(C2707,'Master data'!$A$1:$C$29,2,0),"--")</f>
        <v>--</v>
      </c>
    </row>
    <row r="2708" ht="21.0" customHeight="1">
      <c r="A2708" s="165"/>
      <c r="B2708" s="172"/>
      <c r="C2708" s="167"/>
      <c r="D2708" s="168"/>
      <c r="E2708" s="258" t="str">
        <f>iferror(vlookup(C2708,'Master data'!$A$1:$C$29,3,0),"--")</f>
        <v>--</v>
      </c>
      <c r="F2708" s="258" t="str">
        <f>iferror(vlookup(C2708,'Master data'!$A$1:$C$29,2,0),"--")</f>
        <v>--</v>
      </c>
    </row>
    <row r="2709" ht="21.0" customHeight="1">
      <c r="A2709" s="165"/>
      <c r="B2709" s="172"/>
      <c r="C2709" s="167"/>
      <c r="D2709" s="168"/>
      <c r="E2709" s="258" t="str">
        <f>iferror(vlookup(C2709,'Master data'!$A$1:$C$29,3,0),"--")</f>
        <v>--</v>
      </c>
      <c r="F2709" s="258" t="str">
        <f>iferror(vlookup(C2709,'Master data'!$A$1:$C$29,2,0),"--")</f>
        <v>--</v>
      </c>
    </row>
    <row r="2710" ht="21.0" customHeight="1">
      <c r="A2710" s="165"/>
      <c r="B2710" s="172"/>
      <c r="C2710" s="167"/>
      <c r="D2710" s="168"/>
      <c r="E2710" s="258" t="str">
        <f>iferror(vlookup(C2710,'Master data'!$A$1:$C$29,3,0),"--")</f>
        <v>--</v>
      </c>
      <c r="F2710" s="258" t="str">
        <f>iferror(vlookup(C2710,'Master data'!$A$1:$C$29,2,0),"--")</f>
        <v>--</v>
      </c>
    </row>
    <row r="2711" ht="21.0" customHeight="1">
      <c r="A2711" s="165"/>
      <c r="B2711" s="172"/>
      <c r="C2711" s="167"/>
      <c r="D2711" s="168"/>
      <c r="E2711" s="258" t="str">
        <f>iferror(vlookup(C2711,'Master data'!$A$1:$C$29,3,0),"--")</f>
        <v>--</v>
      </c>
      <c r="F2711" s="258" t="str">
        <f>iferror(vlookup(C2711,'Master data'!$A$1:$C$29,2,0),"--")</f>
        <v>--</v>
      </c>
    </row>
    <row r="2712" ht="21.0" customHeight="1">
      <c r="A2712" s="165"/>
      <c r="B2712" s="172"/>
      <c r="C2712" s="167"/>
      <c r="D2712" s="168"/>
      <c r="E2712" s="258" t="str">
        <f>iferror(vlookup(C2712,'Master data'!$A$1:$C$29,3,0),"--")</f>
        <v>--</v>
      </c>
      <c r="F2712" s="258" t="str">
        <f>iferror(vlookup(C2712,'Master data'!$A$1:$C$29,2,0),"--")</f>
        <v>--</v>
      </c>
    </row>
    <row r="2713" ht="21.0" customHeight="1">
      <c r="A2713" s="165"/>
      <c r="B2713" s="172"/>
      <c r="C2713" s="167"/>
      <c r="D2713" s="168"/>
      <c r="E2713" s="258" t="str">
        <f>iferror(vlookup(C2713,'Master data'!$A$1:$C$29,3,0),"--")</f>
        <v>--</v>
      </c>
      <c r="F2713" s="258" t="str">
        <f>iferror(vlookup(C2713,'Master data'!$A$1:$C$29,2,0),"--")</f>
        <v>--</v>
      </c>
    </row>
    <row r="2714" ht="21.0" customHeight="1">
      <c r="A2714" s="165"/>
      <c r="B2714" s="172"/>
      <c r="C2714" s="167"/>
      <c r="D2714" s="168"/>
      <c r="E2714" s="258" t="str">
        <f>iferror(vlookup(C2714,'Master data'!$A$1:$C$29,3,0),"--")</f>
        <v>--</v>
      </c>
      <c r="F2714" s="258" t="str">
        <f>iferror(vlookup(C2714,'Master data'!$A$1:$C$29,2,0),"--")</f>
        <v>--</v>
      </c>
    </row>
    <row r="2715" ht="21.0" customHeight="1">
      <c r="A2715" s="165"/>
      <c r="B2715" s="172"/>
      <c r="C2715" s="167"/>
      <c r="D2715" s="168"/>
      <c r="E2715" s="258" t="str">
        <f>iferror(vlookup(C2715,'Master data'!$A$1:$C$29,3,0),"--")</f>
        <v>--</v>
      </c>
      <c r="F2715" s="258" t="str">
        <f>iferror(vlookup(C2715,'Master data'!$A$1:$C$29,2,0),"--")</f>
        <v>--</v>
      </c>
    </row>
    <row r="2716" ht="21.0" customHeight="1">
      <c r="A2716" s="165"/>
      <c r="B2716" s="172"/>
      <c r="C2716" s="167"/>
      <c r="D2716" s="168"/>
      <c r="E2716" s="258" t="str">
        <f>iferror(vlookup(C2716,'Master data'!$A$1:$C$29,3,0),"--")</f>
        <v>--</v>
      </c>
      <c r="F2716" s="258" t="str">
        <f>iferror(vlookup(C2716,'Master data'!$A$1:$C$29,2,0),"--")</f>
        <v>--</v>
      </c>
    </row>
    <row r="2717" ht="21.0" customHeight="1">
      <c r="A2717" s="165"/>
      <c r="B2717" s="172"/>
      <c r="C2717" s="167"/>
      <c r="D2717" s="168"/>
      <c r="E2717" s="258" t="str">
        <f>iferror(vlookup(C2717,'Master data'!$A$1:$C$29,3,0),"--")</f>
        <v>--</v>
      </c>
      <c r="F2717" s="258" t="str">
        <f>iferror(vlookup(C2717,'Master data'!$A$1:$C$29,2,0),"--")</f>
        <v>--</v>
      </c>
    </row>
    <row r="2718" ht="21.0" customHeight="1">
      <c r="A2718" s="165"/>
      <c r="B2718" s="172"/>
      <c r="C2718" s="167"/>
      <c r="D2718" s="168"/>
      <c r="E2718" s="258" t="str">
        <f>iferror(vlookup(C2718,'Master data'!$A$1:$C$29,3,0),"--")</f>
        <v>--</v>
      </c>
      <c r="F2718" s="258" t="str">
        <f>iferror(vlookup(C2718,'Master data'!$A$1:$C$29,2,0),"--")</f>
        <v>--</v>
      </c>
    </row>
    <row r="2719" ht="21.0" customHeight="1">
      <c r="A2719" s="165"/>
      <c r="B2719" s="172"/>
      <c r="C2719" s="167"/>
      <c r="D2719" s="168"/>
      <c r="E2719" s="258" t="str">
        <f>iferror(vlookup(C2719,'Master data'!$A$1:$C$29,3,0),"--")</f>
        <v>--</v>
      </c>
      <c r="F2719" s="258" t="str">
        <f>iferror(vlookup(C2719,'Master data'!$A$1:$C$29,2,0),"--")</f>
        <v>--</v>
      </c>
    </row>
    <row r="2720" ht="21.0" customHeight="1">
      <c r="A2720" s="165"/>
      <c r="B2720" s="172"/>
      <c r="C2720" s="167"/>
      <c r="D2720" s="168"/>
      <c r="E2720" s="258" t="str">
        <f>iferror(vlookup(C2720,'Master data'!$A$1:$C$29,3,0),"--")</f>
        <v>--</v>
      </c>
      <c r="F2720" s="258" t="str">
        <f>iferror(vlookup(C2720,'Master data'!$A$1:$C$29,2,0),"--")</f>
        <v>--</v>
      </c>
    </row>
    <row r="2721" ht="21.0" customHeight="1">
      <c r="A2721" s="165"/>
      <c r="B2721" s="172"/>
      <c r="C2721" s="167"/>
      <c r="D2721" s="168"/>
      <c r="E2721" s="258" t="str">
        <f>iferror(vlookup(C2721,'Master data'!$A$1:$C$29,3,0),"--")</f>
        <v>--</v>
      </c>
      <c r="F2721" s="258" t="str">
        <f>iferror(vlookup(C2721,'Master data'!$A$1:$C$29,2,0),"--")</f>
        <v>--</v>
      </c>
    </row>
    <row r="2722" ht="21.0" customHeight="1">
      <c r="A2722" s="165"/>
      <c r="B2722" s="172"/>
      <c r="C2722" s="167"/>
      <c r="D2722" s="168"/>
      <c r="E2722" s="258" t="str">
        <f>iferror(vlookup(C2722,'Master data'!$A$1:$C$29,3,0),"--")</f>
        <v>--</v>
      </c>
      <c r="F2722" s="258" t="str">
        <f>iferror(vlookup(C2722,'Master data'!$A$1:$C$29,2,0),"--")</f>
        <v>--</v>
      </c>
    </row>
    <row r="2723" ht="21.0" customHeight="1">
      <c r="A2723" s="165"/>
      <c r="B2723" s="172"/>
      <c r="C2723" s="167"/>
      <c r="D2723" s="168"/>
      <c r="E2723" s="258" t="str">
        <f>iferror(vlookup(C2723,'Master data'!$A$1:$C$29,3,0),"--")</f>
        <v>--</v>
      </c>
      <c r="F2723" s="258" t="str">
        <f>iferror(vlookup(C2723,'Master data'!$A$1:$C$29,2,0),"--")</f>
        <v>--</v>
      </c>
    </row>
    <row r="2724" ht="21.0" customHeight="1">
      <c r="A2724" s="165"/>
      <c r="B2724" s="172"/>
      <c r="C2724" s="167"/>
      <c r="D2724" s="168"/>
      <c r="E2724" s="258" t="str">
        <f>iferror(vlookup(C2724,'Master data'!$A$1:$C$29,3,0),"--")</f>
        <v>--</v>
      </c>
      <c r="F2724" s="258" t="str">
        <f>iferror(vlookup(C2724,'Master data'!$A$1:$C$29,2,0),"--")</f>
        <v>--</v>
      </c>
    </row>
    <row r="2725" ht="21.0" customHeight="1">
      <c r="A2725" s="165"/>
      <c r="B2725" s="172"/>
      <c r="C2725" s="167"/>
      <c r="D2725" s="168"/>
      <c r="E2725" s="258" t="str">
        <f>iferror(vlookup(C2725,'Master data'!$A$1:$C$29,3,0),"--")</f>
        <v>--</v>
      </c>
      <c r="F2725" s="258" t="str">
        <f>iferror(vlookup(C2725,'Master data'!$A$1:$C$29,2,0),"--")</f>
        <v>--</v>
      </c>
    </row>
    <row r="2726" ht="21.0" customHeight="1">
      <c r="A2726" s="165"/>
      <c r="B2726" s="172"/>
      <c r="C2726" s="167"/>
      <c r="D2726" s="168"/>
      <c r="E2726" s="258" t="str">
        <f>iferror(vlookup(C2726,'Master data'!$A$1:$C$29,3,0),"--")</f>
        <v>--</v>
      </c>
      <c r="F2726" s="258" t="str">
        <f>iferror(vlookup(C2726,'Master data'!$A$1:$C$29,2,0),"--")</f>
        <v>--</v>
      </c>
    </row>
    <row r="2727" ht="21.0" customHeight="1">
      <c r="A2727" s="165"/>
      <c r="B2727" s="172"/>
      <c r="C2727" s="167"/>
      <c r="D2727" s="168"/>
      <c r="E2727" s="258" t="str">
        <f>iferror(vlookup(C2727,'Master data'!$A$1:$C$29,3,0),"--")</f>
        <v>--</v>
      </c>
      <c r="F2727" s="258" t="str">
        <f>iferror(vlookup(C2727,'Master data'!$A$1:$C$29,2,0),"--")</f>
        <v>--</v>
      </c>
    </row>
    <row r="2728" ht="21.0" customHeight="1">
      <c r="A2728" s="165"/>
      <c r="B2728" s="172"/>
      <c r="C2728" s="167"/>
      <c r="D2728" s="168"/>
      <c r="E2728" s="258" t="str">
        <f>iferror(vlookup(C2728,'Master data'!$A$1:$C$29,3,0),"--")</f>
        <v>--</v>
      </c>
      <c r="F2728" s="258" t="str">
        <f>iferror(vlookup(C2728,'Master data'!$A$1:$C$29,2,0),"--")</f>
        <v>--</v>
      </c>
    </row>
    <row r="2729" ht="21.0" customHeight="1">
      <c r="A2729" s="165"/>
      <c r="B2729" s="172"/>
      <c r="C2729" s="167"/>
      <c r="D2729" s="168"/>
      <c r="E2729" s="258" t="str">
        <f>iferror(vlookup(C2729,'Master data'!$A$1:$C$29,3,0),"--")</f>
        <v>--</v>
      </c>
      <c r="F2729" s="258" t="str">
        <f>iferror(vlookup(C2729,'Master data'!$A$1:$C$29,2,0),"--")</f>
        <v>--</v>
      </c>
    </row>
    <row r="2730" ht="21.0" customHeight="1">
      <c r="A2730" s="165"/>
      <c r="B2730" s="172"/>
      <c r="C2730" s="167"/>
      <c r="D2730" s="168"/>
      <c r="E2730" s="258" t="str">
        <f>iferror(vlookup(C2730,'Master data'!$A$1:$C$29,3,0),"--")</f>
        <v>--</v>
      </c>
      <c r="F2730" s="258" t="str">
        <f>iferror(vlookup(C2730,'Master data'!$A$1:$C$29,2,0),"--")</f>
        <v>--</v>
      </c>
    </row>
    <row r="2731" ht="21.0" customHeight="1">
      <c r="A2731" s="165"/>
      <c r="B2731" s="172"/>
      <c r="C2731" s="167"/>
      <c r="D2731" s="168"/>
      <c r="E2731" s="258" t="str">
        <f>iferror(vlookup(C2731,'Master data'!$A$1:$C$29,3,0),"--")</f>
        <v>--</v>
      </c>
      <c r="F2731" s="258" t="str">
        <f>iferror(vlookup(C2731,'Master data'!$A$1:$C$29,2,0),"--")</f>
        <v>--</v>
      </c>
    </row>
    <row r="2732" ht="21.0" customHeight="1">
      <c r="A2732" s="165"/>
      <c r="B2732" s="172"/>
      <c r="C2732" s="167"/>
      <c r="D2732" s="168"/>
      <c r="E2732" s="258" t="str">
        <f>iferror(vlookup(C2732,'Master data'!$A$1:$C$29,3,0),"--")</f>
        <v>--</v>
      </c>
      <c r="F2732" s="258" t="str">
        <f>iferror(vlookup(C2732,'Master data'!$A$1:$C$29,2,0),"--")</f>
        <v>--</v>
      </c>
    </row>
    <row r="2733" ht="21.0" customHeight="1">
      <c r="A2733" s="165"/>
      <c r="B2733" s="172"/>
      <c r="C2733" s="167"/>
      <c r="D2733" s="168"/>
      <c r="E2733" s="258" t="str">
        <f>iferror(vlookup(C2733,'Master data'!$A$1:$C$29,3,0),"--")</f>
        <v>--</v>
      </c>
      <c r="F2733" s="258" t="str">
        <f>iferror(vlookup(C2733,'Master data'!$A$1:$C$29,2,0),"--")</f>
        <v>--</v>
      </c>
    </row>
    <row r="2734" ht="21.0" customHeight="1">
      <c r="A2734" s="165"/>
      <c r="B2734" s="172"/>
      <c r="C2734" s="167"/>
      <c r="D2734" s="168"/>
      <c r="E2734" s="258" t="str">
        <f>iferror(vlookup(C2734,'Master data'!$A$1:$C$29,3,0),"--")</f>
        <v>--</v>
      </c>
      <c r="F2734" s="258" t="str">
        <f>iferror(vlookup(C2734,'Master data'!$A$1:$C$29,2,0),"--")</f>
        <v>--</v>
      </c>
    </row>
    <row r="2735" ht="21.0" customHeight="1">
      <c r="A2735" s="165"/>
      <c r="B2735" s="172"/>
      <c r="C2735" s="167"/>
      <c r="D2735" s="168"/>
      <c r="E2735" s="258" t="str">
        <f>iferror(vlookup(C2735,'Master data'!$A$1:$C$29,3,0),"--")</f>
        <v>--</v>
      </c>
      <c r="F2735" s="258" t="str">
        <f>iferror(vlookup(C2735,'Master data'!$A$1:$C$29,2,0),"--")</f>
        <v>--</v>
      </c>
    </row>
    <row r="2736" ht="21.0" customHeight="1">
      <c r="A2736" s="165"/>
      <c r="B2736" s="172"/>
      <c r="C2736" s="167"/>
      <c r="D2736" s="168"/>
      <c r="E2736" s="258" t="str">
        <f>iferror(vlookup(C2736,'Master data'!$A$1:$C$29,3,0),"--")</f>
        <v>--</v>
      </c>
      <c r="F2736" s="258" t="str">
        <f>iferror(vlookup(C2736,'Master data'!$A$1:$C$29,2,0),"--")</f>
        <v>--</v>
      </c>
    </row>
    <row r="2737" ht="21.0" customHeight="1">
      <c r="A2737" s="165"/>
      <c r="B2737" s="172"/>
      <c r="C2737" s="167"/>
      <c r="D2737" s="168"/>
      <c r="E2737" s="258" t="str">
        <f>iferror(vlookup(C2737,'Master data'!$A$1:$C$29,3,0),"--")</f>
        <v>--</v>
      </c>
      <c r="F2737" s="258" t="str">
        <f>iferror(vlookup(C2737,'Master data'!$A$1:$C$29,2,0),"--")</f>
        <v>--</v>
      </c>
    </row>
    <row r="2738" ht="21.0" customHeight="1">
      <c r="A2738" s="165"/>
      <c r="B2738" s="172"/>
      <c r="C2738" s="167"/>
      <c r="D2738" s="168"/>
      <c r="E2738" s="258" t="str">
        <f>iferror(vlookup(C2738,'Master data'!$A$1:$C$29,3,0),"--")</f>
        <v>--</v>
      </c>
      <c r="F2738" s="258" t="str">
        <f>iferror(vlookup(C2738,'Master data'!$A$1:$C$29,2,0),"--")</f>
        <v>--</v>
      </c>
    </row>
    <row r="2739" ht="21.0" customHeight="1">
      <c r="A2739" s="165"/>
      <c r="B2739" s="172"/>
      <c r="C2739" s="167"/>
      <c r="D2739" s="168"/>
      <c r="E2739" s="258" t="str">
        <f>iferror(vlookup(C2739,'Master data'!$A$1:$C$29,3,0),"--")</f>
        <v>--</v>
      </c>
      <c r="F2739" s="258" t="str">
        <f>iferror(vlookup(C2739,'Master data'!$A$1:$C$29,2,0),"--")</f>
        <v>--</v>
      </c>
    </row>
    <row r="2740" ht="21.0" customHeight="1">
      <c r="A2740" s="165"/>
      <c r="B2740" s="172"/>
      <c r="C2740" s="167"/>
      <c r="D2740" s="168"/>
      <c r="E2740" s="258" t="str">
        <f>iferror(vlookup(C2740,'Master data'!$A$1:$C$29,3,0),"--")</f>
        <v>--</v>
      </c>
      <c r="F2740" s="258" t="str">
        <f>iferror(vlookup(C2740,'Master data'!$A$1:$C$29,2,0),"--")</f>
        <v>--</v>
      </c>
    </row>
    <row r="2741" ht="21.0" customHeight="1">
      <c r="A2741" s="165"/>
      <c r="B2741" s="172"/>
      <c r="C2741" s="167"/>
      <c r="D2741" s="168"/>
      <c r="E2741" s="258" t="str">
        <f>iferror(vlookup(C2741,'Master data'!$A$1:$C$29,3,0),"--")</f>
        <v>--</v>
      </c>
      <c r="F2741" s="258" t="str">
        <f>iferror(vlookup(C2741,'Master data'!$A$1:$C$29,2,0),"--")</f>
        <v>--</v>
      </c>
    </row>
    <row r="2742" ht="21.0" customHeight="1">
      <c r="A2742" s="165"/>
      <c r="B2742" s="172"/>
      <c r="C2742" s="167"/>
      <c r="D2742" s="168"/>
      <c r="E2742" s="258" t="str">
        <f>iferror(vlookup(C2742,'Master data'!$A$1:$C$29,3,0),"--")</f>
        <v>--</v>
      </c>
      <c r="F2742" s="258" t="str">
        <f>iferror(vlookup(C2742,'Master data'!$A$1:$C$29,2,0),"--")</f>
        <v>--</v>
      </c>
    </row>
    <row r="2743" ht="21.0" customHeight="1">
      <c r="A2743" s="165"/>
      <c r="B2743" s="172"/>
      <c r="C2743" s="167"/>
      <c r="D2743" s="168"/>
      <c r="E2743" s="258" t="str">
        <f>iferror(vlookup(C2743,'Master data'!$A$1:$C$29,3,0),"--")</f>
        <v>--</v>
      </c>
      <c r="F2743" s="258" t="str">
        <f>iferror(vlookup(C2743,'Master data'!$A$1:$C$29,2,0),"--")</f>
        <v>--</v>
      </c>
    </row>
    <row r="2744" ht="21.0" customHeight="1">
      <c r="A2744" s="165"/>
      <c r="B2744" s="172"/>
      <c r="C2744" s="167"/>
      <c r="D2744" s="168"/>
      <c r="E2744" s="258" t="str">
        <f>iferror(vlookup(C2744,'Master data'!$A$1:$C$29,3,0),"--")</f>
        <v>--</v>
      </c>
      <c r="F2744" s="258" t="str">
        <f>iferror(vlookup(C2744,'Master data'!$A$1:$C$29,2,0),"--")</f>
        <v>--</v>
      </c>
    </row>
    <row r="2745" ht="21.0" customHeight="1">
      <c r="A2745" s="165"/>
      <c r="B2745" s="172"/>
      <c r="C2745" s="167"/>
      <c r="D2745" s="168"/>
      <c r="E2745" s="258" t="str">
        <f>iferror(vlookup(C2745,'Master data'!$A$1:$C$29,3,0),"--")</f>
        <v>--</v>
      </c>
      <c r="F2745" s="258" t="str">
        <f>iferror(vlookup(C2745,'Master data'!$A$1:$C$29,2,0),"--")</f>
        <v>--</v>
      </c>
    </row>
    <row r="2746" ht="21.0" customHeight="1">
      <c r="A2746" s="165"/>
      <c r="B2746" s="172"/>
      <c r="C2746" s="167"/>
      <c r="D2746" s="168"/>
      <c r="E2746" s="258" t="str">
        <f>iferror(vlookup(C2746,'Master data'!$A$1:$C$29,3,0),"--")</f>
        <v>--</v>
      </c>
      <c r="F2746" s="258" t="str">
        <f>iferror(vlookup(C2746,'Master data'!$A$1:$C$29,2,0),"--")</f>
        <v>--</v>
      </c>
    </row>
    <row r="2747" ht="21.0" customHeight="1">
      <c r="A2747" s="165"/>
      <c r="B2747" s="172"/>
      <c r="C2747" s="167"/>
      <c r="D2747" s="168"/>
      <c r="E2747" s="258" t="str">
        <f>iferror(vlookup(C2747,'Master data'!$A$1:$C$29,3,0),"--")</f>
        <v>--</v>
      </c>
      <c r="F2747" s="258" t="str">
        <f>iferror(vlookup(C2747,'Master data'!$A$1:$C$29,2,0),"--")</f>
        <v>--</v>
      </c>
    </row>
    <row r="2748" ht="21.0" customHeight="1">
      <c r="A2748" s="165"/>
      <c r="B2748" s="172"/>
      <c r="C2748" s="167"/>
      <c r="D2748" s="168"/>
      <c r="E2748" s="258" t="str">
        <f>iferror(vlookup(C2748,'Master data'!$A$1:$C$29,3,0),"--")</f>
        <v>--</v>
      </c>
      <c r="F2748" s="258" t="str">
        <f>iferror(vlookup(C2748,'Master data'!$A$1:$C$29,2,0),"--")</f>
        <v>--</v>
      </c>
    </row>
    <row r="2749" ht="21.0" customHeight="1">
      <c r="A2749" s="165"/>
      <c r="B2749" s="172"/>
      <c r="C2749" s="167"/>
      <c r="D2749" s="168"/>
      <c r="E2749" s="258" t="str">
        <f>iferror(vlookup(C2749,'Master data'!$A$1:$C$29,3,0),"--")</f>
        <v>--</v>
      </c>
      <c r="F2749" s="258" t="str">
        <f>iferror(vlookup(C2749,'Master data'!$A$1:$C$29,2,0),"--")</f>
        <v>--</v>
      </c>
    </row>
    <row r="2750" ht="21.0" customHeight="1">
      <c r="A2750" s="165"/>
      <c r="B2750" s="172"/>
      <c r="C2750" s="167"/>
      <c r="D2750" s="168"/>
      <c r="E2750" s="258" t="str">
        <f>iferror(vlookup(C2750,'Master data'!$A$1:$C$29,3,0),"--")</f>
        <v>--</v>
      </c>
      <c r="F2750" s="258" t="str">
        <f>iferror(vlookup(C2750,'Master data'!$A$1:$C$29,2,0),"--")</f>
        <v>--</v>
      </c>
    </row>
    <row r="2751" ht="21.0" customHeight="1">
      <c r="A2751" s="165"/>
      <c r="B2751" s="172"/>
      <c r="C2751" s="167"/>
      <c r="D2751" s="168"/>
      <c r="E2751" s="258" t="str">
        <f>iferror(vlookup(C2751,'Master data'!$A$1:$C$29,3,0),"--")</f>
        <v>--</v>
      </c>
      <c r="F2751" s="258" t="str">
        <f>iferror(vlookup(C2751,'Master data'!$A$1:$C$29,2,0),"--")</f>
        <v>--</v>
      </c>
    </row>
    <row r="2752" ht="21.0" customHeight="1">
      <c r="A2752" s="165"/>
      <c r="B2752" s="172"/>
      <c r="C2752" s="167"/>
      <c r="D2752" s="168"/>
      <c r="E2752" s="258" t="str">
        <f>iferror(vlookup(C2752,'Master data'!$A$1:$C$29,3,0),"--")</f>
        <v>--</v>
      </c>
      <c r="F2752" s="258" t="str">
        <f>iferror(vlookup(C2752,'Master data'!$A$1:$C$29,2,0),"--")</f>
        <v>--</v>
      </c>
    </row>
    <row r="2753" ht="21.0" customHeight="1">
      <c r="A2753" s="165"/>
      <c r="B2753" s="172"/>
      <c r="C2753" s="167"/>
      <c r="D2753" s="168"/>
      <c r="E2753" s="258" t="str">
        <f>iferror(vlookup(C2753,'Master data'!$A$1:$C$29,3,0),"--")</f>
        <v>--</v>
      </c>
      <c r="F2753" s="258" t="str">
        <f>iferror(vlookup(C2753,'Master data'!$A$1:$C$29,2,0),"--")</f>
        <v>--</v>
      </c>
    </row>
    <row r="2754" ht="21.0" customHeight="1">
      <c r="A2754" s="165"/>
      <c r="B2754" s="172"/>
      <c r="C2754" s="167"/>
      <c r="D2754" s="168"/>
      <c r="E2754" s="258" t="str">
        <f>iferror(vlookup(C2754,'Master data'!$A$1:$C$29,3,0),"--")</f>
        <v>--</v>
      </c>
      <c r="F2754" s="258" t="str">
        <f>iferror(vlookup(C2754,'Master data'!$A$1:$C$29,2,0),"--")</f>
        <v>--</v>
      </c>
    </row>
    <row r="2755" ht="21.0" customHeight="1">
      <c r="A2755" s="165"/>
      <c r="B2755" s="172"/>
      <c r="C2755" s="167"/>
      <c r="D2755" s="168"/>
      <c r="E2755" s="258" t="str">
        <f>iferror(vlookup(C2755,'Master data'!$A$1:$C$29,3,0),"--")</f>
        <v>--</v>
      </c>
      <c r="F2755" s="258" t="str">
        <f>iferror(vlookup(C2755,'Master data'!$A$1:$C$29,2,0),"--")</f>
        <v>--</v>
      </c>
    </row>
    <row r="2756" ht="21.0" customHeight="1">
      <c r="A2756" s="165"/>
      <c r="B2756" s="172"/>
      <c r="C2756" s="167"/>
      <c r="D2756" s="168"/>
      <c r="E2756" s="258" t="str">
        <f>iferror(vlookup(C2756,'Master data'!$A$1:$C$29,3,0),"--")</f>
        <v>--</v>
      </c>
      <c r="F2756" s="258" t="str">
        <f>iferror(vlookup(C2756,'Master data'!$A$1:$C$29,2,0),"--")</f>
        <v>--</v>
      </c>
    </row>
    <row r="2757" ht="21.0" customHeight="1">
      <c r="A2757" s="165"/>
      <c r="B2757" s="172"/>
      <c r="C2757" s="167"/>
      <c r="D2757" s="168"/>
      <c r="E2757" s="258" t="str">
        <f>iferror(vlookup(C2757,'Master data'!$A$1:$C$29,3,0),"--")</f>
        <v>--</v>
      </c>
      <c r="F2757" s="258" t="str">
        <f>iferror(vlookup(C2757,'Master data'!$A$1:$C$29,2,0),"--")</f>
        <v>--</v>
      </c>
    </row>
    <row r="2758" ht="21.0" customHeight="1">
      <c r="A2758" s="165"/>
      <c r="B2758" s="172"/>
      <c r="C2758" s="167"/>
      <c r="D2758" s="168"/>
      <c r="E2758" s="258" t="str">
        <f>iferror(vlookup(C2758,'Master data'!$A$1:$C$29,3,0),"--")</f>
        <v>--</v>
      </c>
      <c r="F2758" s="258" t="str">
        <f>iferror(vlookup(C2758,'Master data'!$A$1:$C$29,2,0),"--")</f>
        <v>--</v>
      </c>
    </row>
    <row r="2759" ht="21.0" customHeight="1">
      <c r="A2759" s="165"/>
      <c r="B2759" s="172"/>
      <c r="C2759" s="167"/>
      <c r="D2759" s="168"/>
      <c r="E2759" s="258" t="str">
        <f>iferror(vlookup(C2759,'Master data'!$A$1:$C$29,3,0),"--")</f>
        <v>--</v>
      </c>
      <c r="F2759" s="258" t="str">
        <f>iferror(vlookup(C2759,'Master data'!$A$1:$C$29,2,0),"--")</f>
        <v>--</v>
      </c>
    </row>
    <row r="2760" ht="21.0" customHeight="1">
      <c r="A2760" s="165"/>
      <c r="B2760" s="172"/>
      <c r="C2760" s="167"/>
      <c r="D2760" s="168"/>
      <c r="E2760" s="258" t="str">
        <f>iferror(vlookup(C2760,'Master data'!$A$1:$C$29,3,0),"--")</f>
        <v>--</v>
      </c>
      <c r="F2760" s="258" t="str">
        <f>iferror(vlookup(C2760,'Master data'!$A$1:$C$29,2,0),"--")</f>
        <v>--</v>
      </c>
    </row>
    <row r="2761" ht="21.0" customHeight="1">
      <c r="A2761" s="165"/>
      <c r="B2761" s="172"/>
      <c r="C2761" s="167"/>
      <c r="D2761" s="168"/>
      <c r="E2761" s="258" t="str">
        <f>iferror(vlookup(C2761,'Master data'!$A$1:$C$29,3,0),"--")</f>
        <v>--</v>
      </c>
      <c r="F2761" s="258" t="str">
        <f>iferror(vlookup(C2761,'Master data'!$A$1:$C$29,2,0),"--")</f>
        <v>--</v>
      </c>
    </row>
    <row r="2762" ht="21.0" customHeight="1">
      <c r="A2762" s="165"/>
      <c r="B2762" s="172"/>
      <c r="C2762" s="167"/>
      <c r="D2762" s="168"/>
      <c r="E2762" s="258" t="str">
        <f>iferror(vlookup(C2762,'Master data'!$A$1:$C$29,3,0),"--")</f>
        <v>--</v>
      </c>
      <c r="F2762" s="258" t="str">
        <f>iferror(vlookup(C2762,'Master data'!$A$1:$C$29,2,0),"--")</f>
        <v>--</v>
      </c>
    </row>
    <row r="2763" ht="21.0" customHeight="1">
      <c r="A2763" s="165"/>
      <c r="B2763" s="172"/>
      <c r="C2763" s="167"/>
      <c r="D2763" s="168"/>
      <c r="E2763" s="258" t="str">
        <f>iferror(vlookup(C2763,'Master data'!$A$1:$C$29,3,0),"--")</f>
        <v>--</v>
      </c>
      <c r="F2763" s="258" t="str">
        <f>iferror(vlookup(C2763,'Master data'!$A$1:$C$29,2,0),"--")</f>
        <v>--</v>
      </c>
    </row>
    <row r="2764" ht="21.0" customHeight="1">
      <c r="A2764" s="165"/>
      <c r="B2764" s="172"/>
      <c r="C2764" s="167"/>
      <c r="D2764" s="168"/>
      <c r="E2764" s="258" t="str">
        <f>iferror(vlookup(C2764,'Master data'!$A$1:$C$29,3,0),"--")</f>
        <v>--</v>
      </c>
      <c r="F2764" s="258" t="str">
        <f>iferror(vlookup(C2764,'Master data'!$A$1:$C$29,2,0),"--")</f>
        <v>--</v>
      </c>
    </row>
    <row r="2765" ht="21.0" customHeight="1">
      <c r="A2765" s="165"/>
      <c r="B2765" s="172"/>
      <c r="C2765" s="167"/>
      <c r="D2765" s="168"/>
      <c r="E2765" s="258" t="str">
        <f>iferror(vlookup(C2765,'Master data'!$A$1:$C$29,3,0),"--")</f>
        <v>--</v>
      </c>
      <c r="F2765" s="258" t="str">
        <f>iferror(vlookup(C2765,'Master data'!$A$1:$C$29,2,0),"--")</f>
        <v>--</v>
      </c>
    </row>
    <row r="2766" ht="21.0" customHeight="1">
      <c r="A2766" s="165"/>
      <c r="B2766" s="172"/>
      <c r="C2766" s="167"/>
      <c r="D2766" s="168"/>
      <c r="E2766" s="258" t="str">
        <f>iferror(vlookup(C2766,'Master data'!$A$1:$C$29,3,0),"--")</f>
        <v>--</v>
      </c>
      <c r="F2766" s="258" t="str">
        <f>iferror(vlookup(C2766,'Master data'!$A$1:$C$29,2,0),"--")</f>
        <v>--</v>
      </c>
    </row>
    <row r="2767" ht="21.0" customHeight="1">
      <c r="A2767" s="165"/>
      <c r="B2767" s="172"/>
      <c r="C2767" s="167"/>
      <c r="D2767" s="168"/>
      <c r="E2767" s="258" t="str">
        <f>iferror(vlookup(C2767,'Master data'!$A$1:$C$29,3,0),"--")</f>
        <v>--</v>
      </c>
      <c r="F2767" s="258" t="str">
        <f>iferror(vlookup(C2767,'Master data'!$A$1:$C$29,2,0),"--")</f>
        <v>--</v>
      </c>
    </row>
    <row r="2768" ht="21.0" customHeight="1">
      <c r="A2768" s="165"/>
      <c r="B2768" s="172"/>
      <c r="C2768" s="167"/>
      <c r="D2768" s="168"/>
      <c r="E2768" s="258" t="str">
        <f>iferror(vlookup(C2768,'Master data'!$A$1:$C$29,3,0),"--")</f>
        <v>--</v>
      </c>
      <c r="F2768" s="258" t="str">
        <f>iferror(vlookup(C2768,'Master data'!$A$1:$C$29,2,0),"--")</f>
        <v>--</v>
      </c>
    </row>
    <row r="2769" ht="21.0" customHeight="1">
      <c r="A2769" s="165"/>
      <c r="B2769" s="172"/>
      <c r="C2769" s="167"/>
      <c r="D2769" s="168"/>
      <c r="E2769" s="258" t="str">
        <f>iferror(vlookup(C2769,'Master data'!$A$1:$C$29,3,0),"--")</f>
        <v>--</v>
      </c>
      <c r="F2769" s="258" t="str">
        <f>iferror(vlookup(C2769,'Master data'!$A$1:$C$29,2,0),"--")</f>
        <v>--</v>
      </c>
    </row>
    <row r="2770" ht="21.0" customHeight="1">
      <c r="A2770" s="165"/>
      <c r="B2770" s="172"/>
      <c r="C2770" s="167"/>
      <c r="D2770" s="168"/>
      <c r="E2770" s="258" t="str">
        <f>iferror(vlookup(C2770,'Master data'!$A$1:$C$29,3,0),"--")</f>
        <v>--</v>
      </c>
      <c r="F2770" s="258" t="str">
        <f>iferror(vlookup(C2770,'Master data'!$A$1:$C$29,2,0),"--")</f>
        <v>--</v>
      </c>
    </row>
    <row r="2771" ht="21.0" customHeight="1">
      <c r="A2771" s="165"/>
      <c r="B2771" s="172"/>
      <c r="C2771" s="167"/>
      <c r="D2771" s="168"/>
      <c r="E2771" s="258" t="str">
        <f>iferror(vlookup(C2771,'Master data'!$A$1:$C$29,3,0),"--")</f>
        <v>--</v>
      </c>
      <c r="F2771" s="258" t="str">
        <f>iferror(vlookup(C2771,'Master data'!$A$1:$C$29,2,0),"--")</f>
        <v>--</v>
      </c>
    </row>
    <row r="2772" ht="21.0" customHeight="1">
      <c r="A2772" s="165"/>
      <c r="B2772" s="172"/>
      <c r="C2772" s="167"/>
      <c r="D2772" s="168"/>
      <c r="E2772" s="258" t="str">
        <f>iferror(vlookup(C2772,'Master data'!$A$1:$C$29,3,0),"--")</f>
        <v>--</v>
      </c>
      <c r="F2772" s="258" t="str">
        <f>iferror(vlookup(C2772,'Master data'!$A$1:$C$29,2,0),"--")</f>
        <v>--</v>
      </c>
    </row>
    <row r="2773" ht="21.0" customHeight="1">
      <c r="A2773" s="165"/>
      <c r="B2773" s="172"/>
      <c r="C2773" s="167"/>
      <c r="D2773" s="168"/>
      <c r="E2773" s="258" t="str">
        <f>iferror(vlookup(C2773,'Master data'!$A$1:$C$29,3,0),"--")</f>
        <v>--</v>
      </c>
      <c r="F2773" s="258" t="str">
        <f>iferror(vlookup(C2773,'Master data'!$A$1:$C$29,2,0),"--")</f>
        <v>--</v>
      </c>
    </row>
    <row r="2774" ht="21.0" customHeight="1">
      <c r="A2774" s="165"/>
      <c r="B2774" s="172"/>
      <c r="C2774" s="167"/>
      <c r="D2774" s="168"/>
      <c r="E2774" s="258" t="str">
        <f>iferror(vlookup(C2774,'Master data'!$A$1:$C$29,3,0),"--")</f>
        <v>--</v>
      </c>
      <c r="F2774" s="258" t="str">
        <f>iferror(vlookup(C2774,'Master data'!$A$1:$C$29,2,0),"--")</f>
        <v>--</v>
      </c>
    </row>
    <row r="2775" ht="21.0" customHeight="1">
      <c r="A2775" s="165"/>
      <c r="B2775" s="172"/>
      <c r="C2775" s="167"/>
      <c r="D2775" s="168"/>
      <c r="E2775" s="258" t="str">
        <f>iferror(vlookup(C2775,'Master data'!$A$1:$C$29,3,0),"--")</f>
        <v>--</v>
      </c>
      <c r="F2775" s="258" t="str">
        <f>iferror(vlookup(C2775,'Master data'!$A$1:$C$29,2,0),"--")</f>
        <v>--</v>
      </c>
    </row>
    <row r="2776" ht="21.0" customHeight="1">
      <c r="A2776" s="165"/>
      <c r="B2776" s="172"/>
      <c r="C2776" s="167"/>
      <c r="D2776" s="168"/>
      <c r="E2776" s="258" t="str">
        <f>iferror(vlookup(C2776,'Master data'!$A$1:$C$29,3,0),"--")</f>
        <v>--</v>
      </c>
      <c r="F2776" s="258" t="str">
        <f>iferror(vlookup(C2776,'Master data'!$A$1:$C$29,2,0),"--")</f>
        <v>--</v>
      </c>
    </row>
    <row r="2777" ht="21.0" customHeight="1">
      <c r="A2777" s="165"/>
      <c r="B2777" s="172"/>
      <c r="C2777" s="167"/>
      <c r="D2777" s="168"/>
      <c r="E2777" s="258" t="str">
        <f>iferror(vlookup(C2777,'Master data'!$A$1:$C$29,3,0),"--")</f>
        <v>--</v>
      </c>
      <c r="F2777" s="258" t="str">
        <f>iferror(vlookup(C2777,'Master data'!$A$1:$C$29,2,0),"--")</f>
        <v>--</v>
      </c>
    </row>
    <row r="2778" ht="21.0" customHeight="1">
      <c r="A2778" s="165"/>
      <c r="B2778" s="172"/>
      <c r="C2778" s="167"/>
      <c r="D2778" s="168"/>
      <c r="E2778" s="258" t="str">
        <f>iferror(vlookup(C2778,'Master data'!$A$1:$C$29,3,0),"--")</f>
        <v>--</v>
      </c>
      <c r="F2778" s="258" t="str">
        <f>iferror(vlookup(C2778,'Master data'!$A$1:$C$29,2,0),"--")</f>
        <v>--</v>
      </c>
    </row>
    <row r="2779" ht="21.0" customHeight="1">
      <c r="A2779" s="165"/>
      <c r="B2779" s="172"/>
      <c r="C2779" s="167"/>
      <c r="D2779" s="168"/>
      <c r="E2779" s="258" t="str">
        <f>iferror(vlookup(C2779,'Master data'!$A$1:$C$29,3,0),"--")</f>
        <v>--</v>
      </c>
      <c r="F2779" s="258" t="str">
        <f>iferror(vlookup(C2779,'Master data'!$A$1:$C$29,2,0),"--")</f>
        <v>--</v>
      </c>
    </row>
    <row r="2780" ht="21.0" customHeight="1">
      <c r="A2780" s="165"/>
      <c r="B2780" s="172"/>
      <c r="C2780" s="167"/>
      <c r="D2780" s="168"/>
      <c r="E2780" s="258" t="str">
        <f>iferror(vlookup(C2780,'Master data'!$A$1:$C$29,3,0),"--")</f>
        <v>--</v>
      </c>
      <c r="F2780" s="258" t="str">
        <f>iferror(vlookup(C2780,'Master data'!$A$1:$C$29,2,0),"--")</f>
        <v>--</v>
      </c>
    </row>
    <row r="2781" ht="21.0" customHeight="1">
      <c r="A2781" s="165"/>
      <c r="B2781" s="172"/>
      <c r="C2781" s="167"/>
      <c r="D2781" s="168"/>
      <c r="E2781" s="258" t="str">
        <f>iferror(vlookup(C2781,'Master data'!$A$1:$C$29,3,0),"--")</f>
        <v>--</v>
      </c>
      <c r="F2781" s="258" t="str">
        <f>iferror(vlookup(C2781,'Master data'!$A$1:$C$29,2,0),"--")</f>
        <v>--</v>
      </c>
    </row>
    <row r="2782" ht="21.0" customHeight="1">
      <c r="A2782" s="165"/>
      <c r="B2782" s="172"/>
      <c r="C2782" s="167"/>
      <c r="D2782" s="168"/>
      <c r="E2782" s="258" t="str">
        <f>iferror(vlookup(C2782,'Master data'!$A$1:$C$29,3,0),"--")</f>
        <v>--</v>
      </c>
      <c r="F2782" s="258" t="str">
        <f>iferror(vlookup(C2782,'Master data'!$A$1:$C$29,2,0),"--")</f>
        <v>--</v>
      </c>
    </row>
    <row r="2783" ht="21.0" customHeight="1">
      <c r="A2783" s="165"/>
      <c r="B2783" s="172"/>
      <c r="C2783" s="167"/>
      <c r="D2783" s="168"/>
      <c r="E2783" s="258" t="str">
        <f>iferror(vlookup(C2783,'Master data'!$A$1:$C$29,3,0),"--")</f>
        <v>--</v>
      </c>
      <c r="F2783" s="258" t="str">
        <f>iferror(vlookup(C2783,'Master data'!$A$1:$C$29,2,0),"--")</f>
        <v>--</v>
      </c>
    </row>
    <row r="2784" ht="21.0" customHeight="1">
      <c r="A2784" s="165"/>
      <c r="B2784" s="172"/>
      <c r="C2784" s="167"/>
      <c r="D2784" s="168"/>
      <c r="E2784" s="258" t="str">
        <f>iferror(vlookup(C2784,'Master data'!$A$1:$C$29,3,0),"--")</f>
        <v>--</v>
      </c>
      <c r="F2784" s="258" t="str">
        <f>iferror(vlookup(C2784,'Master data'!$A$1:$C$29,2,0),"--")</f>
        <v>--</v>
      </c>
    </row>
    <row r="2785" ht="21.0" customHeight="1">
      <c r="A2785" s="165"/>
      <c r="B2785" s="172"/>
      <c r="C2785" s="167"/>
      <c r="D2785" s="168"/>
      <c r="E2785" s="258" t="str">
        <f>iferror(vlookup(C2785,'Master data'!$A$1:$C$29,3,0),"--")</f>
        <v>--</v>
      </c>
      <c r="F2785" s="258" t="str">
        <f>iferror(vlookup(C2785,'Master data'!$A$1:$C$29,2,0),"--")</f>
        <v>--</v>
      </c>
    </row>
    <row r="2786" ht="21.0" customHeight="1">
      <c r="A2786" s="165"/>
      <c r="B2786" s="172"/>
      <c r="C2786" s="167"/>
      <c r="D2786" s="168"/>
      <c r="E2786" s="258" t="str">
        <f>iferror(vlookup(C2786,'Master data'!$A$1:$C$29,3,0),"--")</f>
        <v>--</v>
      </c>
      <c r="F2786" s="258" t="str">
        <f>iferror(vlookup(C2786,'Master data'!$A$1:$C$29,2,0),"--")</f>
        <v>--</v>
      </c>
    </row>
    <row r="2787" ht="21.0" customHeight="1">
      <c r="A2787" s="165"/>
      <c r="B2787" s="172"/>
      <c r="C2787" s="167"/>
      <c r="D2787" s="168"/>
      <c r="E2787" s="258" t="str">
        <f>iferror(vlookup(C2787,'Master data'!$A$1:$C$29,3,0),"--")</f>
        <v>--</v>
      </c>
      <c r="F2787" s="258" t="str">
        <f>iferror(vlookup(C2787,'Master data'!$A$1:$C$29,2,0),"--")</f>
        <v>--</v>
      </c>
    </row>
    <row r="2788" ht="21.0" customHeight="1">
      <c r="A2788" s="165"/>
      <c r="B2788" s="172"/>
      <c r="C2788" s="167"/>
      <c r="D2788" s="168"/>
      <c r="E2788" s="258" t="str">
        <f>iferror(vlookup(C2788,'Master data'!$A$1:$C$29,3,0),"--")</f>
        <v>--</v>
      </c>
      <c r="F2788" s="258" t="str">
        <f>iferror(vlookup(C2788,'Master data'!$A$1:$C$29,2,0),"--")</f>
        <v>--</v>
      </c>
    </row>
    <row r="2789" ht="21.0" customHeight="1">
      <c r="A2789" s="165"/>
      <c r="B2789" s="172"/>
      <c r="C2789" s="167"/>
      <c r="D2789" s="168"/>
      <c r="E2789" s="258" t="str">
        <f>iferror(vlookup(C2789,'Master data'!$A$1:$C$29,3,0),"--")</f>
        <v>--</v>
      </c>
      <c r="F2789" s="258" t="str">
        <f>iferror(vlookup(C2789,'Master data'!$A$1:$C$29,2,0),"--")</f>
        <v>--</v>
      </c>
    </row>
    <row r="2790" ht="21.0" customHeight="1">
      <c r="A2790" s="165"/>
      <c r="B2790" s="172"/>
      <c r="C2790" s="167"/>
      <c r="D2790" s="168"/>
      <c r="E2790" s="258" t="str">
        <f>iferror(vlookup(C2790,'Master data'!$A$1:$C$29,3,0),"--")</f>
        <v>--</v>
      </c>
      <c r="F2790" s="258" t="str">
        <f>iferror(vlookup(C2790,'Master data'!$A$1:$C$29,2,0),"--")</f>
        <v>--</v>
      </c>
    </row>
    <row r="2791" ht="21.0" customHeight="1">
      <c r="A2791" s="165"/>
      <c r="B2791" s="172"/>
      <c r="C2791" s="167"/>
      <c r="D2791" s="168"/>
      <c r="E2791" s="258" t="str">
        <f>iferror(vlookup(C2791,'Master data'!$A$1:$C$29,3,0),"--")</f>
        <v>--</v>
      </c>
      <c r="F2791" s="258" t="str">
        <f>iferror(vlookup(C2791,'Master data'!$A$1:$C$29,2,0),"--")</f>
        <v>--</v>
      </c>
    </row>
    <row r="2792" ht="21.0" customHeight="1">
      <c r="A2792" s="165"/>
      <c r="B2792" s="172"/>
      <c r="C2792" s="167"/>
      <c r="D2792" s="168"/>
      <c r="E2792" s="258" t="str">
        <f>iferror(vlookup(C2792,'Master data'!$A$1:$C$29,3,0),"--")</f>
        <v>--</v>
      </c>
      <c r="F2792" s="258" t="str">
        <f>iferror(vlookup(C2792,'Master data'!$A$1:$C$29,2,0),"--")</f>
        <v>--</v>
      </c>
    </row>
    <row r="2793" ht="21.0" customHeight="1">
      <c r="A2793" s="165"/>
      <c r="B2793" s="172"/>
      <c r="C2793" s="167"/>
      <c r="D2793" s="168"/>
      <c r="E2793" s="258" t="str">
        <f>iferror(vlookup(C2793,'Master data'!$A$1:$C$29,3,0),"--")</f>
        <v>--</v>
      </c>
      <c r="F2793" s="258" t="str">
        <f>iferror(vlookup(C2793,'Master data'!$A$1:$C$29,2,0),"--")</f>
        <v>--</v>
      </c>
    </row>
    <row r="2794" ht="21.0" customHeight="1">
      <c r="A2794" s="165"/>
      <c r="B2794" s="172"/>
      <c r="C2794" s="167"/>
      <c r="D2794" s="168"/>
      <c r="E2794" s="258" t="str">
        <f>iferror(vlookup(C2794,'Master data'!$A$1:$C$29,3,0),"--")</f>
        <v>--</v>
      </c>
      <c r="F2794" s="258" t="str">
        <f>iferror(vlookup(C2794,'Master data'!$A$1:$C$29,2,0),"--")</f>
        <v>--</v>
      </c>
    </row>
    <row r="2795" ht="21.0" customHeight="1">
      <c r="A2795" s="165"/>
      <c r="B2795" s="172"/>
      <c r="C2795" s="167"/>
      <c r="D2795" s="168"/>
      <c r="E2795" s="258" t="str">
        <f>iferror(vlookup(C2795,'Master data'!$A$1:$C$29,3,0),"--")</f>
        <v>--</v>
      </c>
      <c r="F2795" s="258" t="str">
        <f>iferror(vlookup(C2795,'Master data'!$A$1:$C$29,2,0),"--")</f>
        <v>--</v>
      </c>
    </row>
    <row r="2796" ht="21.0" customHeight="1">
      <c r="A2796" s="165"/>
      <c r="B2796" s="172"/>
      <c r="C2796" s="167"/>
      <c r="D2796" s="168"/>
      <c r="E2796" s="258" t="str">
        <f>iferror(vlookup(C2796,'Master data'!$A$1:$C$29,3,0),"--")</f>
        <v>--</v>
      </c>
      <c r="F2796" s="258" t="str">
        <f>iferror(vlookup(C2796,'Master data'!$A$1:$C$29,2,0),"--")</f>
        <v>--</v>
      </c>
    </row>
    <row r="2797" ht="21.0" customHeight="1">
      <c r="A2797" s="165"/>
      <c r="B2797" s="172"/>
      <c r="C2797" s="167"/>
      <c r="D2797" s="168"/>
      <c r="E2797" s="258" t="str">
        <f>iferror(vlookup(C2797,'Master data'!$A$1:$C$29,3,0),"--")</f>
        <v>--</v>
      </c>
      <c r="F2797" s="258" t="str">
        <f>iferror(vlookup(C2797,'Master data'!$A$1:$C$29,2,0),"--")</f>
        <v>--</v>
      </c>
    </row>
    <row r="2798" ht="21.0" customHeight="1">
      <c r="A2798" s="165"/>
      <c r="B2798" s="172"/>
      <c r="C2798" s="167"/>
      <c r="D2798" s="168"/>
      <c r="E2798" s="258" t="str">
        <f>iferror(vlookup(C2798,'Master data'!$A$1:$C$29,3,0),"--")</f>
        <v>--</v>
      </c>
      <c r="F2798" s="258" t="str">
        <f>iferror(vlookup(C2798,'Master data'!$A$1:$C$29,2,0),"--")</f>
        <v>--</v>
      </c>
    </row>
    <row r="2799" ht="21.0" customHeight="1">
      <c r="A2799" s="165"/>
      <c r="B2799" s="172"/>
      <c r="C2799" s="167"/>
      <c r="D2799" s="168"/>
      <c r="E2799" s="258" t="str">
        <f>iferror(vlookup(C2799,'Master data'!$A$1:$C$29,3,0),"--")</f>
        <v>--</v>
      </c>
      <c r="F2799" s="258" t="str">
        <f>iferror(vlookup(C2799,'Master data'!$A$1:$C$29,2,0),"--")</f>
        <v>--</v>
      </c>
    </row>
    <row r="2800" ht="21.0" customHeight="1">
      <c r="A2800" s="165"/>
      <c r="B2800" s="172"/>
      <c r="C2800" s="167"/>
      <c r="D2800" s="168"/>
      <c r="E2800" s="258" t="str">
        <f>iferror(vlookup(C2800,'Master data'!$A$1:$C$29,3,0),"--")</f>
        <v>--</v>
      </c>
      <c r="F2800" s="258" t="str">
        <f>iferror(vlookup(C2800,'Master data'!$A$1:$C$29,2,0),"--")</f>
        <v>--</v>
      </c>
    </row>
    <row r="2801" ht="21.0" customHeight="1">
      <c r="A2801" s="165"/>
      <c r="B2801" s="172"/>
      <c r="C2801" s="167"/>
      <c r="D2801" s="168"/>
      <c r="E2801" s="258" t="str">
        <f>iferror(vlookup(C2801,'Master data'!$A$1:$C$29,3,0),"--")</f>
        <v>--</v>
      </c>
      <c r="F2801" s="258" t="str">
        <f>iferror(vlookup(C2801,'Master data'!$A$1:$C$29,2,0),"--")</f>
        <v>--</v>
      </c>
    </row>
    <row r="2802" ht="21.0" customHeight="1">
      <c r="A2802" s="165"/>
      <c r="B2802" s="172"/>
      <c r="C2802" s="167"/>
      <c r="D2802" s="168"/>
      <c r="E2802" s="258" t="str">
        <f>iferror(vlookup(C2802,'Master data'!$A$1:$C$29,3,0),"--")</f>
        <v>--</v>
      </c>
      <c r="F2802" s="258" t="str">
        <f>iferror(vlookup(C2802,'Master data'!$A$1:$C$29,2,0),"--")</f>
        <v>--</v>
      </c>
    </row>
    <row r="2803" ht="21.0" customHeight="1">
      <c r="A2803" s="165"/>
      <c r="B2803" s="172"/>
      <c r="C2803" s="167"/>
      <c r="D2803" s="168"/>
      <c r="E2803" s="258" t="str">
        <f>iferror(vlookup(C2803,'Master data'!$A$1:$C$29,3,0),"--")</f>
        <v>--</v>
      </c>
      <c r="F2803" s="258" t="str">
        <f>iferror(vlookup(C2803,'Master data'!$A$1:$C$29,2,0),"--")</f>
        <v>--</v>
      </c>
    </row>
    <row r="2804" ht="21.0" customHeight="1">
      <c r="A2804" s="165"/>
      <c r="B2804" s="172"/>
      <c r="C2804" s="167"/>
      <c r="D2804" s="168"/>
      <c r="E2804" s="258" t="str">
        <f>iferror(vlookup(C2804,'Master data'!$A$1:$C$29,3,0),"--")</f>
        <v>--</v>
      </c>
      <c r="F2804" s="258" t="str">
        <f>iferror(vlookup(C2804,'Master data'!$A$1:$C$29,2,0),"--")</f>
        <v>--</v>
      </c>
    </row>
    <row r="2805" ht="21.0" customHeight="1">
      <c r="A2805" s="165"/>
      <c r="B2805" s="172"/>
      <c r="C2805" s="167"/>
      <c r="D2805" s="168"/>
      <c r="E2805" s="258" t="str">
        <f>iferror(vlookup(C2805,'Master data'!$A$1:$C$29,3,0),"--")</f>
        <v>--</v>
      </c>
      <c r="F2805" s="258" t="str">
        <f>iferror(vlookup(C2805,'Master data'!$A$1:$C$29,2,0),"--")</f>
        <v>--</v>
      </c>
    </row>
    <row r="2806" ht="21.0" customHeight="1">
      <c r="A2806" s="165"/>
      <c r="B2806" s="172"/>
      <c r="C2806" s="167"/>
      <c r="D2806" s="168"/>
      <c r="E2806" s="258" t="str">
        <f>iferror(vlookup(C2806,'Master data'!$A$1:$C$29,3,0),"--")</f>
        <v>--</v>
      </c>
      <c r="F2806" s="258" t="str">
        <f>iferror(vlookup(C2806,'Master data'!$A$1:$C$29,2,0),"--")</f>
        <v>--</v>
      </c>
    </row>
    <row r="2807" ht="21.0" customHeight="1">
      <c r="A2807" s="165"/>
      <c r="B2807" s="172"/>
      <c r="C2807" s="167"/>
      <c r="D2807" s="168"/>
      <c r="E2807" s="258" t="str">
        <f>iferror(vlookup(C2807,'Master data'!$A$1:$C$29,3,0),"--")</f>
        <v>--</v>
      </c>
      <c r="F2807" s="258" t="str">
        <f>iferror(vlookup(C2807,'Master data'!$A$1:$C$29,2,0),"--")</f>
        <v>--</v>
      </c>
    </row>
    <row r="2808" ht="21.0" customHeight="1">
      <c r="A2808" s="165"/>
      <c r="B2808" s="172"/>
      <c r="C2808" s="167"/>
      <c r="D2808" s="168"/>
      <c r="E2808" s="258" t="str">
        <f>iferror(vlookup(C2808,'Master data'!$A$1:$C$29,3,0),"--")</f>
        <v>--</v>
      </c>
      <c r="F2808" s="258" t="str">
        <f>iferror(vlookup(C2808,'Master data'!$A$1:$C$29,2,0),"--")</f>
        <v>--</v>
      </c>
    </row>
    <row r="2809" ht="21.0" customHeight="1">
      <c r="A2809" s="165"/>
      <c r="B2809" s="172"/>
      <c r="C2809" s="167"/>
      <c r="D2809" s="168"/>
      <c r="E2809" s="258" t="str">
        <f>iferror(vlookup(C2809,'Master data'!$A$1:$C$29,3,0),"--")</f>
        <v>--</v>
      </c>
      <c r="F2809" s="258" t="str">
        <f>iferror(vlookup(C2809,'Master data'!$A$1:$C$29,2,0),"--")</f>
        <v>--</v>
      </c>
    </row>
    <row r="2810" ht="21.0" customHeight="1">
      <c r="A2810" s="165"/>
      <c r="B2810" s="172"/>
      <c r="C2810" s="167"/>
      <c r="D2810" s="168"/>
      <c r="E2810" s="258" t="str">
        <f>iferror(vlookup(C2810,'Master data'!$A$1:$C$29,3,0),"--")</f>
        <v>--</v>
      </c>
      <c r="F2810" s="258" t="str">
        <f>iferror(vlookup(C2810,'Master data'!$A$1:$C$29,2,0),"--")</f>
        <v>--</v>
      </c>
    </row>
    <row r="2811" ht="21.0" customHeight="1">
      <c r="A2811" s="165"/>
      <c r="B2811" s="172"/>
      <c r="C2811" s="167"/>
      <c r="D2811" s="168"/>
      <c r="E2811" s="258" t="str">
        <f>iferror(vlookup(C2811,'Master data'!$A$1:$C$29,3,0),"--")</f>
        <v>--</v>
      </c>
      <c r="F2811" s="258" t="str">
        <f>iferror(vlookup(C2811,'Master data'!$A$1:$C$29,2,0),"--")</f>
        <v>--</v>
      </c>
    </row>
    <row r="2812" ht="21.0" customHeight="1">
      <c r="A2812" s="165"/>
      <c r="B2812" s="172"/>
      <c r="C2812" s="167"/>
      <c r="D2812" s="168"/>
      <c r="E2812" s="258" t="str">
        <f>iferror(vlookup(C2812,'Master data'!$A$1:$C$29,3,0),"--")</f>
        <v>--</v>
      </c>
      <c r="F2812" s="258" t="str">
        <f>iferror(vlookup(C2812,'Master data'!$A$1:$C$29,2,0),"--")</f>
        <v>--</v>
      </c>
    </row>
    <row r="2813" ht="21.0" customHeight="1">
      <c r="A2813" s="165"/>
      <c r="B2813" s="172"/>
      <c r="C2813" s="167"/>
      <c r="D2813" s="168"/>
      <c r="E2813" s="258" t="str">
        <f>iferror(vlookup(C2813,'Master data'!$A$1:$C$29,3,0),"--")</f>
        <v>--</v>
      </c>
      <c r="F2813" s="258" t="str">
        <f>iferror(vlookup(C2813,'Master data'!$A$1:$C$29,2,0),"--")</f>
        <v>--</v>
      </c>
    </row>
    <row r="2814" ht="21.0" customHeight="1">
      <c r="A2814" s="165"/>
      <c r="B2814" s="172"/>
      <c r="C2814" s="167"/>
      <c r="D2814" s="168"/>
      <c r="E2814" s="258" t="str">
        <f>iferror(vlookup(C2814,'Master data'!$A$1:$C$29,3,0),"--")</f>
        <v>--</v>
      </c>
      <c r="F2814" s="258" t="str">
        <f>iferror(vlookup(C2814,'Master data'!$A$1:$C$29,2,0),"--")</f>
        <v>--</v>
      </c>
    </row>
    <row r="2815" ht="21.0" customHeight="1">
      <c r="A2815" s="165"/>
      <c r="B2815" s="172"/>
      <c r="C2815" s="167"/>
      <c r="D2815" s="168"/>
      <c r="E2815" s="258" t="str">
        <f>iferror(vlookup(C2815,'Master data'!$A$1:$C$29,3,0),"--")</f>
        <v>--</v>
      </c>
      <c r="F2815" s="258" t="str">
        <f>iferror(vlookup(C2815,'Master data'!$A$1:$C$29,2,0),"--")</f>
        <v>--</v>
      </c>
    </row>
    <row r="2816" ht="21.0" customHeight="1">
      <c r="A2816" s="165"/>
      <c r="B2816" s="172"/>
      <c r="C2816" s="167"/>
      <c r="D2816" s="168"/>
      <c r="E2816" s="258" t="str">
        <f>iferror(vlookup(C2816,'Master data'!$A$1:$C$29,3,0),"--")</f>
        <v>--</v>
      </c>
      <c r="F2816" s="258" t="str">
        <f>iferror(vlookup(C2816,'Master data'!$A$1:$C$29,2,0),"--")</f>
        <v>--</v>
      </c>
    </row>
    <row r="2817" ht="21.0" customHeight="1">
      <c r="A2817" s="165"/>
      <c r="B2817" s="172"/>
      <c r="C2817" s="167"/>
      <c r="D2817" s="168"/>
      <c r="E2817" s="258" t="str">
        <f>iferror(vlookup(C2817,'Master data'!$A$1:$C$29,3,0),"--")</f>
        <v>--</v>
      </c>
      <c r="F2817" s="258" t="str">
        <f>iferror(vlookup(C2817,'Master data'!$A$1:$C$29,2,0),"--")</f>
        <v>--</v>
      </c>
    </row>
    <row r="2818" ht="21.0" customHeight="1">
      <c r="A2818" s="165"/>
      <c r="B2818" s="172"/>
      <c r="C2818" s="167"/>
      <c r="D2818" s="168"/>
      <c r="E2818" s="258" t="str">
        <f>iferror(vlookup(C2818,'Master data'!$A$1:$C$29,3,0),"--")</f>
        <v>--</v>
      </c>
      <c r="F2818" s="258" t="str">
        <f>iferror(vlookup(C2818,'Master data'!$A$1:$C$29,2,0),"--")</f>
        <v>--</v>
      </c>
    </row>
    <row r="2819" ht="21.0" customHeight="1">
      <c r="A2819" s="165"/>
      <c r="B2819" s="172"/>
      <c r="C2819" s="167"/>
      <c r="D2819" s="168"/>
      <c r="E2819" s="258" t="str">
        <f>iferror(vlookup(C2819,'Master data'!$A$1:$C$29,3,0),"--")</f>
        <v>--</v>
      </c>
      <c r="F2819" s="258" t="str">
        <f>iferror(vlookup(C2819,'Master data'!$A$1:$C$29,2,0),"--")</f>
        <v>--</v>
      </c>
    </row>
    <row r="2820" ht="21.0" customHeight="1">
      <c r="A2820" s="165"/>
      <c r="B2820" s="172"/>
      <c r="C2820" s="167"/>
      <c r="D2820" s="168"/>
      <c r="E2820" s="258" t="str">
        <f>iferror(vlookup(C2820,'Master data'!$A$1:$C$29,3,0),"--")</f>
        <v>--</v>
      </c>
      <c r="F2820" s="258" t="str">
        <f>iferror(vlookup(C2820,'Master data'!$A$1:$C$29,2,0),"--")</f>
        <v>--</v>
      </c>
    </row>
    <row r="2821" ht="21.0" customHeight="1">
      <c r="A2821" s="165"/>
      <c r="B2821" s="172"/>
      <c r="C2821" s="167"/>
      <c r="D2821" s="168"/>
      <c r="E2821" s="258" t="str">
        <f>iferror(vlookup(C2821,'Master data'!$A$1:$C$29,3,0),"--")</f>
        <v>--</v>
      </c>
      <c r="F2821" s="258" t="str">
        <f>iferror(vlookup(C2821,'Master data'!$A$1:$C$29,2,0),"--")</f>
        <v>--</v>
      </c>
    </row>
    <row r="2822" ht="21.0" customHeight="1">
      <c r="A2822" s="165"/>
      <c r="B2822" s="172"/>
      <c r="C2822" s="167"/>
      <c r="D2822" s="168"/>
      <c r="E2822" s="258" t="str">
        <f>iferror(vlookup(C2822,'Master data'!$A$1:$C$29,3,0),"--")</f>
        <v>--</v>
      </c>
      <c r="F2822" s="258" t="str">
        <f>iferror(vlookup(C2822,'Master data'!$A$1:$C$29,2,0),"--")</f>
        <v>--</v>
      </c>
    </row>
    <row r="2823" ht="21.0" customHeight="1">
      <c r="A2823" s="165"/>
      <c r="B2823" s="172"/>
      <c r="C2823" s="167"/>
      <c r="D2823" s="168"/>
      <c r="E2823" s="258" t="str">
        <f>iferror(vlookup(C2823,'Master data'!$A$1:$C$29,3,0),"--")</f>
        <v>--</v>
      </c>
      <c r="F2823" s="258" t="str">
        <f>iferror(vlookup(C2823,'Master data'!$A$1:$C$29,2,0),"--")</f>
        <v>--</v>
      </c>
    </row>
    <row r="2824" ht="21.0" customHeight="1">
      <c r="A2824" s="165"/>
      <c r="B2824" s="172"/>
      <c r="C2824" s="167"/>
      <c r="D2824" s="168"/>
      <c r="E2824" s="258" t="str">
        <f>iferror(vlookup(C2824,'Master data'!$A$1:$C$29,3,0),"--")</f>
        <v>--</v>
      </c>
      <c r="F2824" s="258" t="str">
        <f>iferror(vlookup(C2824,'Master data'!$A$1:$C$29,2,0),"--")</f>
        <v>--</v>
      </c>
    </row>
    <row r="2825" ht="21.0" customHeight="1">
      <c r="A2825" s="165"/>
      <c r="B2825" s="172"/>
      <c r="C2825" s="167"/>
      <c r="D2825" s="168"/>
      <c r="E2825" s="258" t="str">
        <f>iferror(vlookup(C2825,'Master data'!$A$1:$C$29,3,0),"--")</f>
        <v>--</v>
      </c>
      <c r="F2825" s="258" t="str">
        <f>iferror(vlookup(C2825,'Master data'!$A$1:$C$29,2,0),"--")</f>
        <v>--</v>
      </c>
    </row>
    <row r="2826" ht="21.0" customHeight="1">
      <c r="A2826" s="165"/>
      <c r="B2826" s="172"/>
      <c r="C2826" s="167"/>
      <c r="D2826" s="168"/>
      <c r="E2826" s="258" t="str">
        <f>iferror(vlookup(C2826,'Master data'!$A$1:$C$29,3,0),"--")</f>
        <v>--</v>
      </c>
      <c r="F2826" s="258" t="str">
        <f>iferror(vlookup(C2826,'Master data'!$A$1:$C$29,2,0),"--")</f>
        <v>--</v>
      </c>
    </row>
    <row r="2827" ht="21.0" customHeight="1">
      <c r="A2827" s="165"/>
      <c r="B2827" s="172"/>
      <c r="C2827" s="167"/>
      <c r="D2827" s="168"/>
      <c r="E2827" s="258" t="str">
        <f>iferror(vlookup(C2827,'Master data'!$A$1:$C$29,3,0),"--")</f>
        <v>--</v>
      </c>
      <c r="F2827" s="258" t="str">
        <f>iferror(vlookup(C2827,'Master data'!$A$1:$C$29,2,0),"--")</f>
        <v>--</v>
      </c>
    </row>
    <row r="2828" ht="21.0" customHeight="1">
      <c r="A2828" s="165"/>
      <c r="B2828" s="172"/>
      <c r="C2828" s="167"/>
      <c r="D2828" s="168"/>
      <c r="E2828" s="258" t="str">
        <f>iferror(vlookup(C2828,'Master data'!$A$1:$C$29,3,0),"--")</f>
        <v>--</v>
      </c>
      <c r="F2828" s="258" t="str">
        <f>iferror(vlookup(C2828,'Master data'!$A$1:$C$29,2,0),"--")</f>
        <v>--</v>
      </c>
    </row>
    <row r="2829" ht="21.0" customHeight="1">
      <c r="A2829" s="165"/>
      <c r="B2829" s="172"/>
      <c r="C2829" s="167"/>
      <c r="D2829" s="168"/>
      <c r="E2829" s="258" t="str">
        <f>iferror(vlookup(C2829,'Master data'!$A$1:$C$29,3,0),"--")</f>
        <v>--</v>
      </c>
      <c r="F2829" s="258" t="str">
        <f>iferror(vlookup(C2829,'Master data'!$A$1:$C$29,2,0),"--")</f>
        <v>--</v>
      </c>
    </row>
    <row r="2830" ht="21.0" customHeight="1">
      <c r="A2830" s="165"/>
      <c r="B2830" s="172"/>
      <c r="C2830" s="167"/>
      <c r="D2830" s="168"/>
      <c r="E2830" s="258" t="str">
        <f>iferror(vlookup(C2830,'Master data'!$A$1:$C$29,3,0),"--")</f>
        <v>--</v>
      </c>
      <c r="F2830" s="258" t="str">
        <f>iferror(vlookup(C2830,'Master data'!$A$1:$C$29,2,0),"--")</f>
        <v>--</v>
      </c>
    </row>
    <row r="2831" ht="21.0" customHeight="1">
      <c r="A2831" s="165"/>
      <c r="B2831" s="172"/>
      <c r="C2831" s="167"/>
      <c r="D2831" s="168"/>
      <c r="E2831" s="258" t="str">
        <f>iferror(vlookup(C2831,'Master data'!$A$1:$C$29,3,0),"--")</f>
        <v>--</v>
      </c>
      <c r="F2831" s="258" t="str">
        <f>iferror(vlookup(C2831,'Master data'!$A$1:$C$29,2,0),"--")</f>
        <v>--</v>
      </c>
    </row>
    <row r="2832" ht="21.0" customHeight="1">
      <c r="A2832" s="165"/>
      <c r="B2832" s="172"/>
      <c r="C2832" s="167"/>
      <c r="D2832" s="168"/>
      <c r="E2832" s="258" t="str">
        <f>iferror(vlookup(C2832,'Master data'!$A$1:$C$29,3,0),"--")</f>
        <v>--</v>
      </c>
      <c r="F2832" s="258" t="str">
        <f>iferror(vlookup(C2832,'Master data'!$A$1:$C$29,2,0),"--")</f>
        <v>--</v>
      </c>
    </row>
    <row r="2833" ht="21.0" customHeight="1">
      <c r="A2833" s="165"/>
      <c r="B2833" s="172"/>
      <c r="C2833" s="167"/>
      <c r="D2833" s="168"/>
      <c r="E2833" s="258" t="str">
        <f>iferror(vlookup(C2833,'Master data'!$A$1:$C$29,3,0),"--")</f>
        <v>--</v>
      </c>
      <c r="F2833" s="258" t="str">
        <f>iferror(vlookup(C2833,'Master data'!$A$1:$C$29,2,0),"--")</f>
        <v>--</v>
      </c>
    </row>
    <row r="2834" ht="21.0" customHeight="1">
      <c r="A2834" s="165"/>
      <c r="B2834" s="172"/>
      <c r="C2834" s="167"/>
      <c r="D2834" s="168"/>
      <c r="E2834" s="258" t="str">
        <f>iferror(vlookup(C2834,'Master data'!$A$1:$C$29,3,0),"--")</f>
        <v>--</v>
      </c>
      <c r="F2834" s="258" t="str">
        <f>iferror(vlookup(C2834,'Master data'!$A$1:$C$29,2,0),"--")</f>
        <v>--</v>
      </c>
    </row>
    <row r="2835" ht="21.0" customHeight="1">
      <c r="A2835" s="165"/>
      <c r="B2835" s="172"/>
      <c r="C2835" s="167"/>
      <c r="D2835" s="168"/>
      <c r="E2835" s="258" t="str">
        <f>iferror(vlookup(C2835,'Master data'!$A$1:$C$29,3,0),"--")</f>
        <v>--</v>
      </c>
      <c r="F2835" s="258" t="str">
        <f>iferror(vlookup(C2835,'Master data'!$A$1:$C$29,2,0),"--")</f>
        <v>--</v>
      </c>
    </row>
    <row r="2836" ht="21.0" customHeight="1">
      <c r="A2836" s="165"/>
      <c r="B2836" s="172"/>
      <c r="C2836" s="167"/>
      <c r="D2836" s="168"/>
      <c r="E2836" s="258" t="str">
        <f>iferror(vlookup(C2836,'Master data'!$A$1:$C$29,3,0),"--")</f>
        <v>--</v>
      </c>
      <c r="F2836" s="258" t="str">
        <f>iferror(vlookup(C2836,'Master data'!$A$1:$C$29,2,0),"--")</f>
        <v>--</v>
      </c>
    </row>
    <row r="2837" ht="21.0" customHeight="1">
      <c r="A2837" s="165"/>
      <c r="B2837" s="172"/>
      <c r="C2837" s="167"/>
      <c r="D2837" s="168"/>
      <c r="E2837" s="258" t="str">
        <f>iferror(vlookup(C2837,'Master data'!$A$1:$C$29,3,0),"--")</f>
        <v>--</v>
      </c>
      <c r="F2837" s="258" t="str">
        <f>iferror(vlookup(C2837,'Master data'!$A$1:$C$29,2,0),"--")</f>
        <v>--</v>
      </c>
    </row>
    <row r="2838" ht="21.0" customHeight="1">
      <c r="A2838" s="165"/>
      <c r="B2838" s="172"/>
      <c r="C2838" s="167"/>
      <c r="D2838" s="168"/>
      <c r="E2838" s="258" t="str">
        <f>iferror(vlookup(C2838,'Master data'!$A$1:$C$29,3,0),"--")</f>
        <v>--</v>
      </c>
      <c r="F2838" s="258" t="str">
        <f>iferror(vlookup(C2838,'Master data'!$A$1:$C$29,2,0),"--")</f>
        <v>--</v>
      </c>
    </row>
    <row r="2839" ht="21.0" customHeight="1">
      <c r="A2839" s="165"/>
      <c r="B2839" s="172"/>
      <c r="C2839" s="167"/>
      <c r="D2839" s="168"/>
      <c r="E2839" s="258" t="str">
        <f>iferror(vlookup(C2839,'Master data'!$A$1:$C$29,3,0),"--")</f>
        <v>--</v>
      </c>
      <c r="F2839" s="258" t="str">
        <f>iferror(vlookup(C2839,'Master data'!$A$1:$C$29,2,0),"--")</f>
        <v>--</v>
      </c>
    </row>
    <row r="2840" ht="21.0" customHeight="1">
      <c r="A2840" s="165"/>
      <c r="B2840" s="172"/>
      <c r="C2840" s="167"/>
      <c r="D2840" s="168"/>
      <c r="E2840" s="258" t="str">
        <f>iferror(vlookup(C2840,'Master data'!$A$1:$C$29,3,0),"--")</f>
        <v>--</v>
      </c>
      <c r="F2840" s="258" t="str">
        <f>iferror(vlookup(C2840,'Master data'!$A$1:$C$29,2,0),"--")</f>
        <v>--</v>
      </c>
    </row>
    <row r="2841" ht="21.0" customHeight="1">
      <c r="A2841" s="165"/>
      <c r="B2841" s="172"/>
      <c r="C2841" s="167"/>
      <c r="D2841" s="168"/>
      <c r="E2841" s="258" t="str">
        <f>iferror(vlookup(C2841,'Master data'!$A$1:$C$29,3,0),"--")</f>
        <v>--</v>
      </c>
      <c r="F2841" s="258" t="str">
        <f>iferror(vlookup(C2841,'Master data'!$A$1:$C$29,2,0),"--")</f>
        <v>--</v>
      </c>
    </row>
    <row r="2842" ht="21.0" customHeight="1">
      <c r="A2842" s="165"/>
      <c r="B2842" s="172"/>
      <c r="C2842" s="167"/>
      <c r="D2842" s="168"/>
      <c r="E2842" s="258" t="str">
        <f>iferror(vlookup(C2842,'Master data'!$A$1:$C$29,3,0),"--")</f>
        <v>--</v>
      </c>
      <c r="F2842" s="258" t="str">
        <f>iferror(vlookup(C2842,'Master data'!$A$1:$C$29,2,0),"--")</f>
        <v>--</v>
      </c>
    </row>
    <row r="2843" ht="21.0" customHeight="1">
      <c r="A2843" s="165"/>
      <c r="B2843" s="172"/>
      <c r="C2843" s="167"/>
      <c r="D2843" s="168"/>
      <c r="E2843" s="258" t="str">
        <f>iferror(vlookup(C2843,'Master data'!$A$1:$C$29,3,0),"--")</f>
        <v>--</v>
      </c>
      <c r="F2843" s="258" t="str">
        <f>iferror(vlookup(C2843,'Master data'!$A$1:$C$29,2,0),"--")</f>
        <v>--</v>
      </c>
    </row>
    <row r="2844" ht="21.0" customHeight="1">
      <c r="A2844" s="165"/>
      <c r="B2844" s="172"/>
      <c r="C2844" s="167"/>
      <c r="D2844" s="168"/>
      <c r="E2844" s="258" t="str">
        <f>iferror(vlookup(C2844,'Master data'!$A$1:$C$29,3,0),"--")</f>
        <v>--</v>
      </c>
      <c r="F2844" s="258" t="str">
        <f>iferror(vlookup(C2844,'Master data'!$A$1:$C$29,2,0),"--")</f>
        <v>--</v>
      </c>
    </row>
    <row r="2845" ht="21.0" customHeight="1">
      <c r="A2845" s="165"/>
      <c r="B2845" s="172"/>
      <c r="C2845" s="167"/>
      <c r="D2845" s="168"/>
      <c r="E2845" s="258" t="str">
        <f>iferror(vlookup(C2845,'Master data'!$A$1:$C$29,3,0),"--")</f>
        <v>--</v>
      </c>
      <c r="F2845" s="258" t="str">
        <f>iferror(vlookup(C2845,'Master data'!$A$1:$C$29,2,0),"--")</f>
        <v>--</v>
      </c>
    </row>
    <row r="2846" ht="21.0" customHeight="1">
      <c r="A2846" s="165"/>
      <c r="B2846" s="172"/>
      <c r="C2846" s="167"/>
      <c r="D2846" s="168"/>
      <c r="E2846" s="258" t="str">
        <f>iferror(vlookup(C2846,'Master data'!$A$1:$C$29,3,0),"--")</f>
        <v>--</v>
      </c>
      <c r="F2846" s="258" t="str">
        <f>iferror(vlookup(C2846,'Master data'!$A$1:$C$29,2,0),"--")</f>
        <v>--</v>
      </c>
    </row>
    <row r="2847" ht="21.0" customHeight="1">
      <c r="A2847" s="165"/>
      <c r="B2847" s="172"/>
      <c r="C2847" s="167"/>
      <c r="D2847" s="168"/>
      <c r="E2847" s="258" t="str">
        <f>iferror(vlookup(C2847,'Master data'!$A$1:$C$29,3,0),"--")</f>
        <v>--</v>
      </c>
      <c r="F2847" s="258" t="str">
        <f>iferror(vlookup(C2847,'Master data'!$A$1:$C$29,2,0),"--")</f>
        <v>--</v>
      </c>
    </row>
    <row r="2848" ht="21.0" customHeight="1">
      <c r="A2848" s="165"/>
      <c r="B2848" s="172"/>
      <c r="C2848" s="167"/>
      <c r="D2848" s="168"/>
      <c r="E2848" s="258" t="str">
        <f>iferror(vlookup(C2848,'Master data'!$A$1:$C$29,3,0),"--")</f>
        <v>--</v>
      </c>
      <c r="F2848" s="258" t="str">
        <f>iferror(vlookup(C2848,'Master data'!$A$1:$C$29,2,0),"--")</f>
        <v>--</v>
      </c>
    </row>
    <row r="2849" ht="21.0" customHeight="1">
      <c r="A2849" s="165"/>
      <c r="B2849" s="172"/>
      <c r="C2849" s="167"/>
      <c r="D2849" s="168"/>
      <c r="E2849" s="258" t="str">
        <f>iferror(vlookup(C2849,'Master data'!$A$1:$C$29,3,0),"--")</f>
        <v>--</v>
      </c>
      <c r="F2849" s="258" t="str">
        <f>iferror(vlookup(C2849,'Master data'!$A$1:$C$29,2,0),"--")</f>
        <v>--</v>
      </c>
    </row>
    <row r="2850" ht="21.0" customHeight="1">
      <c r="A2850" s="165"/>
      <c r="B2850" s="172"/>
      <c r="C2850" s="167"/>
      <c r="D2850" s="168"/>
      <c r="E2850" s="258" t="str">
        <f>iferror(vlookup(C2850,'Master data'!$A$1:$C$29,3,0),"--")</f>
        <v>--</v>
      </c>
      <c r="F2850" s="258" t="str">
        <f>iferror(vlookup(C2850,'Master data'!$A$1:$C$29,2,0),"--")</f>
        <v>--</v>
      </c>
    </row>
    <row r="2851" ht="21.0" customHeight="1">
      <c r="A2851" s="165"/>
      <c r="B2851" s="172"/>
      <c r="C2851" s="167"/>
      <c r="D2851" s="168"/>
      <c r="E2851" s="258" t="str">
        <f>iferror(vlookup(C2851,'Master data'!$A$1:$C$29,3,0),"--")</f>
        <v>--</v>
      </c>
      <c r="F2851" s="258" t="str">
        <f>iferror(vlookup(C2851,'Master data'!$A$1:$C$29,2,0),"--")</f>
        <v>--</v>
      </c>
    </row>
    <row r="2852" ht="21.0" customHeight="1">
      <c r="A2852" s="165"/>
      <c r="B2852" s="172"/>
      <c r="C2852" s="167"/>
      <c r="D2852" s="168"/>
      <c r="E2852" s="258" t="str">
        <f>iferror(vlookup(C2852,'Master data'!$A$1:$C$29,3,0),"--")</f>
        <v>--</v>
      </c>
      <c r="F2852" s="258" t="str">
        <f>iferror(vlookup(C2852,'Master data'!$A$1:$C$29,2,0),"--")</f>
        <v>--</v>
      </c>
    </row>
    <row r="2853" ht="21.0" customHeight="1">
      <c r="A2853" s="165"/>
      <c r="B2853" s="172"/>
      <c r="C2853" s="167"/>
      <c r="D2853" s="168"/>
      <c r="E2853" s="258" t="str">
        <f>iferror(vlookup(C2853,'Master data'!$A$1:$C$29,3,0),"--")</f>
        <v>--</v>
      </c>
      <c r="F2853" s="258" t="str">
        <f>iferror(vlookup(C2853,'Master data'!$A$1:$C$29,2,0),"--")</f>
        <v>--</v>
      </c>
    </row>
    <row r="2854" ht="21.0" customHeight="1">
      <c r="A2854" s="165"/>
      <c r="B2854" s="172"/>
      <c r="C2854" s="167"/>
      <c r="D2854" s="168"/>
      <c r="E2854" s="258" t="str">
        <f>iferror(vlookup(C2854,'Master data'!$A$1:$C$29,3,0),"--")</f>
        <v>--</v>
      </c>
      <c r="F2854" s="258" t="str">
        <f>iferror(vlookup(C2854,'Master data'!$A$1:$C$29,2,0),"--")</f>
        <v>--</v>
      </c>
    </row>
    <row r="2855" ht="21.0" customHeight="1">
      <c r="A2855" s="165"/>
      <c r="B2855" s="172"/>
      <c r="C2855" s="167"/>
      <c r="D2855" s="168"/>
      <c r="E2855" s="258" t="str">
        <f>iferror(vlookup(C2855,'Master data'!$A$1:$C$29,3,0),"--")</f>
        <v>--</v>
      </c>
      <c r="F2855" s="258" t="str">
        <f>iferror(vlookup(C2855,'Master data'!$A$1:$C$29,2,0),"--")</f>
        <v>--</v>
      </c>
    </row>
    <row r="2856" ht="21.0" customHeight="1">
      <c r="A2856" s="165"/>
      <c r="B2856" s="172"/>
      <c r="C2856" s="167"/>
      <c r="D2856" s="168"/>
      <c r="E2856" s="258" t="str">
        <f>iferror(vlookup(C2856,'Master data'!$A$1:$C$29,3,0),"--")</f>
        <v>--</v>
      </c>
      <c r="F2856" s="258" t="str">
        <f>iferror(vlookup(C2856,'Master data'!$A$1:$C$29,2,0),"--")</f>
        <v>--</v>
      </c>
    </row>
    <row r="2857" ht="21.0" customHeight="1">
      <c r="A2857" s="165"/>
      <c r="B2857" s="172"/>
      <c r="C2857" s="167"/>
      <c r="D2857" s="168"/>
      <c r="E2857" s="258" t="str">
        <f>iferror(vlookup(C2857,'Master data'!$A$1:$C$29,3,0),"--")</f>
        <v>--</v>
      </c>
      <c r="F2857" s="258" t="str">
        <f>iferror(vlookup(C2857,'Master data'!$A$1:$C$29,2,0),"--")</f>
        <v>--</v>
      </c>
    </row>
    <row r="2858" ht="21.0" customHeight="1">
      <c r="A2858" s="165"/>
      <c r="B2858" s="172"/>
      <c r="C2858" s="167"/>
      <c r="D2858" s="168"/>
      <c r="E2858" s="258" t="str">
        <f>iferror(vlookup(C2858,'Master data'!$A$1:$C$29,3,0),"--")</f>
        <v>--</v>
      </c>
      <c r="F2858" s="258" t="str">
        <f>iferror(vlookup(C2858,'Master data'!$A$1:$C$29,2,0),"--")</f>
        <v>--</v>
      </c>
    </row>
    <row r="2859" ht="21.0" customHeight="1">
      <c r="A2859" s="165"/>
      <c r="B2859" s="172"/>
      <c r="C2859" s="167"/>
      <c r="D2859" s="168"/>
      <c r="E2859" s="258" t="str">
        <f>iferror(vlookup(C2859,'Master data'!$A$1:$C$29,3,0),"--")</f>
        <v>--</v>
      </c>
      <c r="F2859" s="258" t="str">
        <f>iferror(vlookup(C2859,'Master data'!$A$1:$C$29,2,0),"--")</f>
        <v>--</v>
      </c>
    </row>
    <row r="2860" ht="21.0" customHeight="1">
      <c r="A2860" s="165"/>
      <c r="B2860" s="172"/>
      <c r="C2860" s="167"/>
      <c r="D2860" s="168"/>
      <c r="E2860" s="258" t="str">
        <f>iferror(vlookup(C2860,'Master data'!$A$1:$C$29,3,0),"--")</f>
        <v>--</v>
      </c>
      <c r="F2860" s="258" t="str">
        <f>iferror(vlookup(C2860,'Master data'!$A$1:$C$29,2,0),"--")</f>
        <v>--</v>
      </c>
    </row>
    <row r="2861" ht="21.0" customHeight="1">
      <c r="A2861" s="165"/>
      <c r="B2861" s="172"/>
      <c r="C2861" s="167"/>
      <c r="D2861" s="168"/>
      <c r="E2861" s="258" t="str">
        <f>iferror(vlookup(C2861,'Master data'!$A$1:$C$29,3,0),"--")</f>
        <v>--</v>
      </c>
      <c r="F2861" s="258" t="str">
        <f>iferror(vlookup(C2861,'Master data'!$A$1:$C$29,2,0),"--")</f>
        <v>--</v>
      </c>
    </row>
    <row r="2862" ht="21.0" customHeight="1">
      <c r="A2862" s="165"/>
      <c r="B2862" s="172"/>
      <c r="C2862" s="167"/>
      <c r="D2862" s="168"/>
      <c r="E2862" s="258" t="str">
        <f>iferror(vlookup(C2862,'Master data'!$A$1:$C$29,3,0),"--")</f>
        <v>--</v>
      </c>
      <c r="F2862" s="258" t="str">
        <f>iferror(vlookup(C2862,'Master data'!$A$1:$C$29,2,0),"--")</f>
        <v>--</v>
      </c>
    </row>
    <row r="2863" ht="21.0" customHeight="1">
      <c r="A2863" s="165"/>
      <c r="B2863" s="172"/>
      <c r="C2863" s="167"/>
      <c r="D2863" s="168"/>
      <c r="E2863" s="258" t="str">
        <f>iferror(vlookup(C2863,'Master data'!$A$1:$C$29,3,0),"--")</f>
        <v>--</v>
      </c>
      <c r="F2863" s="258" t="str">
        <f>iferror(vlookup(C2863,'Master data'!$A$1:$C$29,2,0),"--")</f>
        <v>--</v>
      </c>
    </row>
    <row r="2864" ht="21.0" customHeight="1">
      <c r="A2864" s="165"/>
      <c r="B2864" s="172"/>
      <c r="C2864" s="167"/>
      <c r="D2864" s="168"/>
      <c r="E2864" s="258" t="str">
        <f>iferror(vlookup(C2864,'Master data'!$A$1:$C$29,3,0),"--")</f>
        <v>--</v>
      </c>
      <c r="F2864" s="258" t="str">
        <f>iferror(vlookup(C2864,'Master data'!$A$1:$C$29,2,0),"--")</f>
        <v>--</v>
      </c>
    </row>
    <row r="2865" ht="21.0" customHeight="1">
      <c r="A2865" s="165"/>
      <c r="B2865" s="172"/>
      <c r="C2865" s="167"/>
      <c r="D2865" s="168"/>
      <c r="E2865" s="258" t="str">
        <f>iferror(vlookup(C2865,'Master data'!$A$1:$C$29,3,0),"--")</f>
        <v>--</v>
      </c>
      <c r="F2865" s="258" t="str">
        <f>iferror(vlookup(C2865,'Master data'!$A$1:$C$29,2,0),"--")</f>
        <v>--</v>
      </c>
    </row>
    <row r="2866" ht="21.0" customHeight="1">
      <c r="A2866" s="165"/>
      <c r="B2866" s="172"/>
      <c r="C2866" s="167"/>
      <c r="D2866" s="168"/>
      <c r="E2866" s="258" t="str">
        <f>iferror(vlookup(C2866,'Master data'!$A$1:$C$29,3,0),"--")</f>
        <v>--</v>
      </c>
      <c r="F2866" s="258" t="str">
        <f>iferror(vlookup(C2866,'Master data'!$A$1:$C$29,2,0),"--")</f>
        <v>--</v>
      </c>
    </row>
    <row r="2867" ht="21.0" customHeight="1">
      <c r="A2867" s="165"/>
      <c r="B2867" s="172"/>
      <c r="C2867" s="167"/>
      <c r="D2867" s="168"/>
      <c r="E2867" s="258" t="str">
        <f>iferror(vlookup(C2867,'Master data'!$A$1:$C$29,3,0),"--")</f>
        <v>--</v>
      </c>
      <c r="F2867" s="258" t="str">
        <f>iferror(vlookup(C2867,'Master data'!$A$1:$C$29,2,0),"--")</f>
        <v>--</v>
      </c>
    </row>
    <row r="2868" ht="21.0" customHeight="1">
      <c r="A2868" s="165"/>
      <c r="B2868" s="172"/>
      <c r="C2868" s="167"/>
      <c r="D2868" s="168"/>
      <c r="E2868" s="258" t="str">
        <f>iferror(vlookup(C2868,'Master data'!$A$1:$C$29,3,0),"--")</f>
        <v>--</v>
      </c>
      <c r="F2868" s="258" t="str">
        <f>iferror(vlookup(C2868,'Master data'!$A$1:$C$29,2,0),"--")</f>
        <v>--</v>
      </c>
    </row>
    <row r="2869" ht="21.0" customHeight="1">
      <c r="A2869" s="165"/>
      <c r="B2869" s="172"/>
      <c r="C2869" s="167"/>
      <c r="D2869" s="168"/>
      <c r="E2869" s="258" t="str">
        <f>iferror(vlookup(C2869,'Master data'!$A$1:$C$29,3,0),"--")</f>
        <v>--</v>
      </c>
      <c r="F2869" s="258" t="str">
        <f>iferror(vlookup(C2869,'Master data'!$A$1:$C$29,2,0),"--")</f>
        <v>--</v>
      </c>
    </row>
    <row r="2870" ht="21.0" customHeight="1">
      <c r="A2870" s="165"/>
      <c r="B2870" s="172"/>
      <c r="C2870" s="167"/>
      <c r="D2870" s="168"/>
      <c r="E2870" s="258" t="str">
        <f>iferror(vlookup(C2870,'Master data'!$A$1:$C$29,3,0),"--")</f>
        <v>--</v>
      </c>
      <c r="F2870" s="258" t="str">
        <f>iferror(vlookup(C2870,'Master data'!$A$1:$C$29,2,0),"--")</f>
        <v>--</v>
      </c>
    </row>
    <row r="2871" ht="21.0" customHeight="1">
      <c r="A2871" s="165"/>
      <c r="B2871" s="172"/>
      <c r="C2871" s="167"/>
      <c r="D2871" s="168"/>
      <c r="E2871" s="258" t="str">
        <f>iferror(vlookup(C2871,'Master data'!$A$1:$C$29,3,0),"--")</f>
        <v>--</v>
      </c>
      <c r="F2871" s="258" t="str">
        <f>iferror(vlookup(C2871,'Master data'!$A$1:$C$29,2,0),"--")</f>
        <v>--</v>
      </c>
    </row>
    <row r="2872" ht="21.0" customHeight="1">
      <c r="A2872" s="165"/>
      <c r="B2872" s="172"/>
      <c r="C2872" s="167"/>
      <c r="D2872" s="168"/>
      <c r="E2872" s="258" t="str">
        <f>iferror(vlookup(C2872,'Master data'!$A$1:$C$29,3,0),"--")</f>
        <v>--</v>
      </c>
      <c r="F2872" s="258" t="str">
        <f>iferror(vlookup(C2872,'Master data'!$A$1:$C$29,2,0),"--")</f>
        <v>--</v>
      </c>
    </row>
    <row r="2873" ht="21.0" customHeight="1">
      <c r="A2873" s="165"/>
      <c r="B2873" s="172"/>
      <c r="C2873" s="167"/>
      <c r="D2873" s="168"/>
      <c r="E2873" s="258" t="str">
        <f>iferror(vlookup(C2873,'Master data'!$A$1:$C$29,3,0),"--")</f>
        <v>--</v>
      </c>
      <c r="F2873" s="258" t="str">
        <f>iferror(vlookup(C2873,'Master data'!$A$1:$C$29,2,0),"--")</f>
        <v>--</v>
      </c>
    </row>
    <row r="2874" ht="21.0" customHeight="1">
      <c r="A2874" s="165"/>
      <c r="B2874" s="172"/>
      <c r="C2874" s="167"/>
      <c r="D2874" s="168"/>
      <c r="E2874" s="258" t="str">
        <f>iferror(vlookup(C2874,'Master data'!$A$1:$C$29,3,0),"--")</f>
        <v>--</v>
      </c>
      <c r="F2874" s="258" t="str">
        <f>iferror(vlookup(C2874,'Master data'!$A$1:$C$29,2,0),"--")</f>
        <v>--</v>
      </c>
    </row>
    <row r="2875" ht="21.0" customHeight="1">
      <c r="A2875" s="165"/>
      <c r="B2875" s="172"/>
      <c r="C2875" s="167"/>
      <c r="D2875" s="168"/>
      <c r="E2875" s="258" t="str">
        <f>iferror(vlookup(C2875,'Master data'!$A$1:$C$29,3,0),"--")</f>
        <v>--</v>
      </c>
      <c r="F2875" s="258" t="str">
        <f>iferror(vlookup(C2875,'Master data'!$A$1:$C$29,2,0),"--")</f>
        <v>--</v>
      </c>
    </row>
    <row r="2876" ht="21.0" customHeight="1">
      <c r="A2876" s="165"/>
      <c r="B2876" s="172"/>
      <c r="C2876" s="167"/>
      <c r="D2876" s="168"/>
      <c r="E2876" s="258" t="str">
        <f>iferror(vlookup(C2876,'Master data'!$A$1:$C$29,3,0),"--")</f>
        <v>--</v>
      </c>
      <c r="F2876" s="258" t="str">
        <f>iferror(vlookup(C2876,'Master data'!$A$1:$C$29,2,0),"--")</f>
        <v>--</v>
      </c>
    </row>
    <row r="2877" ht="21.0" customHeight="1">
      <c r="A2877" s="165"/>
      <c r="B2877" s="172"/>
      <c r="C2877" s="167"/>
      <c r="D2877" s="168"/>
      <c r="E2877" s="258" t="str">
        <f>iferror(vlookup(C2877,'Master data'!$A$1:$C$29,3,0),"--")</f>
        <v>--</v>
      </c>
      <c r="F2877" s="258" t="str">
        <f>iferror(vlookup(C2877,'Master data'!$A$1:$C$29,2,0),"--")</f>
        <v>--</v>
      </c>
    </row>
    <row r="2878" ht="21.0" customHeight="1">
      <c r="A2878" s="165"/>
      <c r="B2878" s="172"/>
      <c r="C2878" s="167"/>
      <c r="D2878" s="168"/>
      <c r="E2878" s="258" t="str">
        <f>iferror(vlookup(C2878,'Master data'!$A$1:$C$29,3,0),"--")</f>
        <v>--</v>
      </c>
      <c r="F2878" s="258" t="str">
        <f>iferror(vlookup(C2878,'Master data'!$A$1:$C$29,2,0),"--")</f>
        <v>--</v>
      </c>
    </row>
    <row r="2879" ht="21.0" customHeight="1">
      <c r="A2879" s="165"/>
      <c r="B2879" s="172"/>
      <c r="C2879" s="167"/>
      <c r="D2879" s="168"/>
      <c r="E2879" s="258" t="str">
        <f>iferror(vlookup(C2879,'Master data'!$A$1:$C$29,3,0),"--")</f>
        <v>--</v>
      </c>
      <c r="F2879" s="258" t="str">
        <f>iferror(vlookup(C2879,'Master data'!$A$1:$C$29,2,0),"--")</f>
        <v>--</v>
      </c>
    </row>
    <row r="2880" ht="21.0" customHeight="1">
      <c r="A2880" s="165"/>
      <c r="B2880" s="172"/>
      <c r="C2880" s="167"/>
      <c r="D2880" s="168"/>
      <c r="E2880" s="258" t="str">
        <f>iferror(vlookup(C2880,'Master data'!$A$1:$C$29,3,0),"--")</f>
        <v>--</v>
      </c>
      <c r="F2880" s="258" t="str">
        <f>iferror(vlookup(C2880,'Master data'!$A$1:$C$29,2,0),"--")</f>
        <v>--</v>
      </c>
    </row>
    <row r="2881" ht="21.0" customHeight="1">
      <c r="A2881" s="165"/>
      <c r="B2881" s="172"/>
      <c r="C2881" s="167"/>
      <c r="D2881" s="168"/>
      <c r="E2881" s="258" t="str">
        <f>iferror(vlookup(C2881,'Master data'!$A$1:$C$29,3,0),"--")</f>
        <v>--</v>
      </c>
      <c r="F2881" s="258" t="str">
        <f>iferror(vlookup(C2881,'Master data'!$A$1:$C$29,2,0),"--")</f>
        <v>--</v>
      </c>
    </row>
    <row r="2882" ht="21.0" customHeight="1">
      <c r="A2882" s="165"/>
      <c r="B2882" s="172"/>
      <c r="C2882" s="167"/>
      <c r="D2882" s="168"/>
      <c r="E2882" s="258" t="str">
        <f>iferror(vlookup(C2882,'Master data'!$A$1:$C$29,3,0),"--")</f>
        <v>--</v>
      </c>
      <c r="F2882" s="258" t="str">
        <f>iferror(vlookup(C2882,'Master data'!$A$1:$C$29,2,0),"--")</f>
        <v>--</v>
      </c>
    </row>
    <row r="2883" ht="21.0" customHeight="1">
      <c r="A2883" s="165"/>
      <c r="B2883" s="172"/>
      <c r="C2883" s="167"/>
      <c r="D2883" s="168"/>
      <c r="E2883" s="258" t="str">
        <f>iferror(vlookup(C2883,'Master data'!$A$1:$C$29,3,0),"--")</f>
        <v>--</v>
      </c>
      <c r="F2883" s="258" t="str">
        <f>iferror(vlookup(C2883,'Master data'!$A$1:$C$29,2,0),"--")</f>
        <v>--</v>
      </c>
    </row>
    <row r="2884" ht="21.0" customHeight="1">
      <c r="A2884" s="165"/>
      <c r="B2884" s="172"/>
      <c r="C2884" s="167"/>
      <c r="D2884" s="168"/>
      <c r="E2884" s="258" t="str">
        <f>iferror(vlookup(C2884,'Master data'!$A$1:$C$29,3,0),"--")</f>
        <v>--</v>
      </c>
      <c r="F2884" s="258" t="str">
        <f>iferror(vlookup(C2884,'Master data'!$A$1:$C$29,2,0),"--")</f>
        <v>--</v>
      </c>
    </row>
    <row r="2885" ht="21.0" customHeight="1">
      <c r="A2885" s="165"/>
      <c r="B2885" s="172"/>
      <c r="C2885" s="167"/>
      <c r="D2885" s="168"/>
      <c r="E2885" s="258" t="str">
        <f>iferror(vlookup(C2885,'Master data'!$A$1:$C$29,3,0),"--")</f>
        <v>--</v>
      </c>
      <c r="F2885" s="258" t="str">
        <f>iferror(vlookup(C2885,'Master data'!$A$1:$C$29,2,0),"--")</f>
        <v>--</v>
      </c>
    </row>
    <row r="2886" ht="21.0" customHeight="1">
      <c r="A2886" s="165"/>
      <c r="B2886" s="172"/>
      <c r="C2886" s="167"/>
      <c r="D2886" s="168"/>
      <c r="E2886" s="258" t="str">
        <f>iferror(vlookup(C2886,'Master data'!$A$1:$C$29,3,0),"--")</f>
        <v>--</v>
      </c>
      <c r="F2886" s="258" t="str">
        <f>iferror(vlookup(C2886,'Master data'!$A$1:$C$29,2,0),"--")</f>
        <v>--</v>
      </c>
    </row>
    <row r="2887" ht="21.0" customHeight="1">
      <c r="A2887" s="165"/>
      <c r="B2887" s="172"/>
      <c r="C2887" s="167"/>
      <c r="D2887" s="168"/>
      <c r="E2887" s="258" t="str">
        <f>iferror(vlookup(C2887,'Master data'!$A$1:$C$29,3,0),"--")</f>
        <v>--</v>
      </c>
      <c r="F2887" s="258" t="str">
        <f>iferror(vlookup(C2887,'Master data'!$A$1:$C$29,2,0),"--")</f>
        <v>--</v>
      </c>
    </row>
    <row r="2888" ht="21.0" customHeight="1">
      <c r="A2888" s="165"/>
      <c r="B2888" s="172"/>
      <c r="C2888" s="167"/>
      <c r="D2888" s="168"/>
      <c r="E2888" s="258" t="str">
        <f>iferror(vlookup(C2888,'Master data'!$A$1:$C$29,3,0),"--")</f>
        <v>--</v>
      </c>
      <c r="F2888" s="258" t="str">
        <f>iferror(vlookup(C2888,'Master data'!$A$1:$C$29,2,0),"--")</f>
        <v>--</v>
      </c>
    </row>
    <row r="2889" ht="21.0" customHeight="1">
      <c r="A2889" s="165"/>
      <c r="B2889" s="172"/>
      <c r="C2889" s="167"/>
      <c r="D2889" s="168"/>
      <c r="E2889" s="258" t="str">
        <f>iferror(vlookup(C2889,'Master data'!$A$1:$C$29,3,0),"--")</f>
        <v>--</v>
      </c>
      <c r="F2889" s="258" t="str">
        <f>iferror(vlookup(C2889,'Master data'!$A$1:$C$29,2,0),"--")</f>
        <v>--</v>
      </c>
    </row>
    <row r="2890" ht="21.0" customHeight="1">
      <c r="A2890" s="165"/>
      <c r="B2890" s="172"/>
      <c r="C2890" s="167"/>
      <c r="D2890" s="168"/>
      <c r="E2890" s="258" t="str">
        <f>iferror(vlookup(C2890,'Master data'!$A$1:$C$29,3,0),"--")</f>
        <v>--</v>
      </c>
      <c r="F2890" s="258" t="str">
        <f>iferror(vlookup(C2890,'Master data'!$A$1:$C$29,2,0),"--")</f>
        <v>--</v>
      </c>
    </row>
    <row r="2891" ht="21.0" customHeight="1">
      <c r="A2891" s="165"/>
      <c r="B2891" s="172"/>
      <c r="C2891" s="167"/>
      <c r="D2891" s="168"/>
      <c r="E2891" s="258" t="str">
        <f>iferror(vlookup(C2891,'Master data'!$A$1:$C$29,3,0),"--")</f>
        <v>--</v>
      </c>
      <c r="F2891" s="258" t="str">
        <f>iferror(vlookup(C2891,'Master data'!$A$1:$C$29,2,0),"--")</f>
        <v>--</v>
      </c>
    </row>
    <row r="2892" ht="21.0" customHeight="1">
      <c r="A2892" s="165"/>
      <c r="B2892" s="172"/>
      <c r="C2892" s="167"/>
      <c r="D2892" s="168"/>
      <c r="E2892" s="258" t="str">
        <f>iferror(vlookup(C2892,'Master data'!$A$1:$C$29,3,0),"--")</f>
        <v>--</v>
      </c>
      <c r="F2892" s="258" t="str">
        <f>iferror(vlookup(C2892,'Master data'!$A$1:$C$29,2,0),"--")</f>
        <v>--</v>
      </c>
    </row>
    <row r="2893" ht="21.0" customHeight="1">
      <c r="A2893" s="165"/>
      <c r="B2893" s="172"/>
      <c r="C2893" s="167"/>
      <c r="D2893" s="168"/>
      <c r="E2893" s="258" t="str">
        <f>iferror(vlookup(C2893,'Master data'!$A$1:$C$29,3,0),"--")</f>
        <v>--</v>
      </c>
      <c r="F2893" s="258" t="str">
        <f>iferror(vlookup(C2893,'Master data'!$A$1:$C$29,2,0),"--")</f>
        <v>--</v>
      </c>
    </row>
    <row r="2894" ht="21.0" customHeight="1">
      <c r="A2894" s="165"/>
      <c r="B2894" s="172"/>
      <c r="C2894" s="167"/>
      <c r="D2894" s="168"/>
      <c r="E2894" s="258" t="str">
        <f>iferror(vlookup(C2894,'Master data'!$A$1:$C$29,3,0),"--")</f>
        <v>--</v>
      </c>
      <c r="F2894" s="258" t="str">
        <f>iferror(vlookup(C2894,'Master data'!$A$1:$C$29,2,0),"--")</f>
        <v>--</v>
      </c>
    </row>
    <row r="2895" ht="21.0" customHeight="1">
      <c r="A2895" s="165"/>
      <c r="B2895" s="172"/>
      <c r="C2895" s="167"/>
      <c r="D2895" s="168"/>
      <c r="E2895" s="258" t="str">
        <f>iferror(vlookup(C2895,'Master data'!$A$1:$C$29,3,0),"--")</f>
        <v>--</v>
      </c>
      <c r="F2895" s="258" t="str">
        <f>iferror(vlookup(C2895,'Master data'!$A$1:$C$29,2,0),"--")</f>
        <v>--</v>
      </c>
    </row>
    <row r="2896" ht="21.0" customHeight="1">
      <c r="A2896" s="165"/>
      <c r="B2896" s="172"/>
      <c r="C2896" s="167"/>
      <c r="D2896" s="168"/>
      <c r="E2896" s="258" t="str">
        <f>iferror(vlookup(C2896,'Master data'!$A$1:$C$29,3,0),"--")</f>
        <v>--</v>
      </c>
      <c r="F2896" s="258" t="str">
        <f>iferror(vlookup(C2896,'Master data'!$A$1:$C$29,2,0),"--")</f>
        <v>--</v>
      </c>
    </row>
    <row r="2897" ht="21.0" customHeight="1">
      <c r="A2897" s="165"/>
      <c r="B2897" s="172"/>
      <c r="C2897" s="167"/>
      <c r="D2897" s="168"/>
      <c r="E2897" s="258" t="str">
        <f>iferror(vlookup(C2897,'Master data'!$A$1:$C$29,3,0),"--")</f>
        <v>--</v>
      </c>
      <c r="F2897" s="258" t="str">
        <f>iferror(vlookup(C2897,'Master data'!$A$1:$C$29,2,0),"--")</f>
        <v>--</v>
      </c>
    </row>
    <row r="2898" ht="21.0" customHeight="1">
      <c r="A2898" s="165"/>
      <c r="B2898" s="172"/>
      <c r="C2898" s="167"/>
      <c r="D2898" s="168"/>
      <c r="E2898" s="258" t="str">
        <f>iferror(vlookup(C2898,'Master data'!$A$1:$C$29,3,0),"--")</f>
        <v>--</v>
      </c>
      <c r="F2898" s="258" t="str">
        <f>iferror(vlookup(C2898,'Master data'!$A$1:$C$29,2,0),"--")</f>
        <v>--</v>
      </c>
    </row>
    <row r="2899" ht="21.0" customHeight="1">
      <c r="A2899" s="165"/>
      <c r="B2899" s="172"/>
      <c r="C2899" s="167"/>
      <c r="D2899" s="168"/>
      <c r="E2899" s="258" t="str">
        <f>iferror(vlookup(C2899,'Master data'!$A$1:$C$29,3,0),"--")</f>
        <v>--</v>
      </c>
      <c r="F2899" s="258" t="str">
        <f>iferror(vlookup(C2899,'Master data'!$A$1:$C$29,2,0),"--")</f>
        <v>--</v>
      </c>
    </row>
    <row r="2900" ht="21.0" customHeight="1">
      <c r="A2900" s="165"/>
      <c r="B2900" s="172"/>
      <c r="C2900" s="167"/>
      <c r="D2900" s="168"/>
      <c r="E2900" s="258" t="str">
        <f>iferror(vlookup(C2900,'Master data'!$A$1:$C$29,3,0),"--")</f>
        <v>--</v>
      </c>
      <c r="F2900" s="258" t="str">
        <f>iferror(vlookup(C2900,'Master data'!$A$1:$C$29,2,0),"--")</f>
        <v>--</v>
      </c>
    </row>
    <row r="2901" ht="21.0" customHeight="1">
      <c r="A2901" s="165"/>
      <c r="B2901" s="172"/>
      <c r="C2901" s="167"/>
      <c r="D2901" s="168"/>
      <c r="E2901" s="258" t="str">
        <f>iferror(vlookup(C2901,'Master data'!$A$1:$C$29,3,0),"--")</f>
        <v>--</v>
      </c>
      <c r="F2901" s="258" t="str">
        <f>iferror(vlookup(C2901,'Master data'!$A$1:$C$29,2,0),"--")</f>
        <v>--</v>
      </c>
    </row>
    <row r="2902" ht="21.0" customHeight="1">
      <c r="A2902" s="165"/>
      <c r="B2902" s="172"/>
      <c r="C2902" s="167"/>
      <c r="D2902" s="168"/>
      <c r="E2902" s="258" t="str">
        <f>iferror(vlookup(C2902,'Master data'!$A$1:$C$29,3,0),"--")</f>
        <v>--</v>
      </c>
      <c r="F2902" s="258" t="str">
        <f>iferror(vlookup(C2902,'Master data'!$A$1:$C$29,2,0),"--")</f>
        <v>--</v>
      </c>
    </row>
    <row r="2903" ht="21.0" customHeight="1">
      <c r="A2903" s="165"/>
      <c r="B2903" s="172"/>
      <c r="C2903" s="167"/>
      <c r="D2903" s="168"/>
      <c r="E2903" s="258" t="str">
        <f>iferror(vlookup(C2903,'Master data'!$A$1:$C$29,3,0),"--")</f>
        <v>--</v>
      </c>
      <c r="F2903" s="258" t="str">
        <f>iferror(vlookup(C2903,'Master data'!$A$1:$C$29,2,0),"--")</f>
        <v>--</v>
      </c>
    </row>
    <row r="2904" ht="21.0" customHeight="1">
      <c r="A2904" s="165"/>
      <c r="B2904" s="172"/>
      <c r="C2904" s="167"/>
      <c r="D2904" s="168"/>
      <c r="E2904" s="258" t="str">
        <f>iferror(vlookup(C2904,'Master data'!$A$1:$C$29,3,0),"--")</f>
        <v>--</v>
      </c>
      <c r="F2904" s="258" t="str">
        <f>iferror(vlookup(C2904,'Master data'!$A$1:$C$29,2,0),"--")</f>
        <v>--</v>
      </c>
    </row>
    <row r="2905" ht="21.0" customHeight="1">
      <c r="A2905" s="165"/>
      <c r="B2905" s="172"/>
      <c r="C2905" s="167"/>
      <c r="D2905" s="168"/>
      <c r="E2905" s="258" t="str">
        <f>iferror(vlookup(C2905,'Master data'!$A$1:$C$29,3,0),"--")</f>
        <v>--</v>
      </c>
      <c r="F2905" s="258" t="str">
        <f>iferror(vlookup(C2905,'Master data'!$A$1:$C$29,2,0),"--")</f>
        <v>--</v>
      </c>
    </row>
    <row r="2906" ht="21.0" customHeight="1">
      <c r="A2906" s="165"/>
      <c r="B2906" s="172"/>
      <c r="C2906" s="167"/>
      <c r="D2906" s="168"/>
      <c r="E2906" s="258" t="str">
        <f>iferror(vlookup(C2906,'Master data'!$A$1:$C$29,3,0),"--")</f>
        <v>--</v>
      </c>
      <c r="F2906" s="258" t="str">
        <f>iferror(vlookup(C2906,'Master data'!$A$1:$C$29,2,0),"--")</f>
        <v>--</v>
      </c>
    </row>
    <row r="2907" ht="21.0" customHeight="1">
      <c r="A2907" s="165"/>
      <c r="B2907" s="172"/>
      <c r="C2907" s="167"/>
      <c r="D2907" s="168"/>
      <c r="E2907" s="258" t="str">
        <f>iferror(vlookup(C2907,'Master data'!$A$1:$C$29,3,0),"--")</f>
        <v>--</v>
      </c>
      <c r="F2907" s="258" t="str">
        <f>iferror(vlookup(C2907,'Master data'!$A$1:$C$29,2,0),"--")</f>
        <v>--</v>
      </c>
    </row>
    <row r="2908" ht="21.0" customHeight="1">
      <c r="A2908" s="165"/>
      <c r="B2908" s="172"/>
      <c r="C2908" s="167"/>
      <c r="D2908" s="168"/>
      <c r="E2908" s="258" t="str">
        <f>iferror(vlookup(C2908,'Master data'!$A$1:$C$29,3,0),"--")</f>
        <v>--</v>
      </c>
      <c r="F2908" s="258" t="str">
        <f>iferror(vlookup(C2908,'Master data'!$A$1:$C$29,2,0),"--")</f>
        <v>--</v>
      </c>
    </row>
    <row r="2909" ht="21.0" customHeight="1">
      <c r="A2909" s="165"/>
      <c r="B2909" s="172"/>
      <c r="C2909" s="167"/>
      <c r="D2909" s="168"/>
      <c r="E2909" s="258" t="str">
        <f>iferror(vlookup(C2909,'Master data'!$A$1:$C$29,3,0),"--")</f>
        <v>--</v>
      </c>
      <c r="F2909" s="258" t="str">
        <f>iferror(vlookup(C2909,'Master data'!$A$1:$C$29,2,0),"--")</f>
        <v>--</v>
      </c>
    </row>
    <row r="2910" ht="21.0" customHeight="1">
      <c r="A2910" s="165"/>
      <c r="B2910" s="172"/>
      <c r="C2910" s="167"/>
      <c r="D2910" s="168"/>
      <c r="E2910" s="258" t="str">
        <f>iferror(vlookup(C2910,'Master data'!$A$1:$C$29,3,0),"--")</f>
        <v>--</v>
      </c>
      <c r="F2910" s="258" t="str">
        <f>iferror(vlookup(C2910,'Master data'!$A$1:$C$29,2,0),"--")</f>
        <v>--</v>
      </c>
    </row>
    <row r="2911" ht="21.0" customHeight="1">
      <c r="A2911" s="165"/>
      <c r="B2911" s="172"/>
      <c r="C2911" s="167"/>
      <c r="D2911" s="168"/>
      <c r="E2911" s="258" t="str">
        <f>iferror(vlookup(C2911,'Master data'!$A$1:$C$29,3,0),"--")</f>
        <v>--</v>
      </c>
      <c r="F2911" s="258" t="str">
        <f>iferror(vlookup(C2911,'Master data'!$A$1:$C$29,2,0),"--")</f>
        <v>--</v>
      </c>
    </row>
    <row r="2912" ht="21.0" customHeight="1">
      <c r="A2912" s="165"/>
      <c r="B2912" s="172"/>
      <c r="C2912" s="167"/>
      <c r="D2912" s="168"/>
      <c r="E2912" s="258" t="str">
        <f>iferror(vlookup(C2912,'Master data'!$A$1:$C$29,3,0),"--")</f>
        <v>--</v>
      </c>
      <c r="F2912" s="258" t="str">
        <f>iferror(vlookup(C2912,'Master data'!$A$1:$C$29,2,0),"--")</f>
        <v>--</v>
      </c>
    </row>
    <row r="2913" ht="21.0" customHeight="1">
      <c r="A2913" s="165"/>
      <c r="B2913" s="172"/>
      <c r="C2913" s="167"/>
      <c r="D2913" s="168"/>
      <c r="E2913" s="258" t="str">
        <f>iferror(vlookup(C2913,'Master data'!$A$1:$C$29,3,0),"--")</f>
        <v>--</v>
      </c>
      <c r="F2913" s="258" t="str">
        <f>iferror(vlookup(C2913,'Master data'!$A$1:$C$29,2,0),"--")</f>
        <v>--</v>
      </c>
    </row>
    <row r="2914" ht="21.0" customHeight="1">
      <c r="A2914" s="165"/>
      <c r="B2914" s="172"/>
      <c r="C2914" s="167"/>
      <c r="D2914" s="168"/>
      <c r="E2914" s="258" t="str">
        <f>iferror(vlookup(C2914,'Master data'!$A$1:$C$29,3,0),"--")</f>
        <v>--</v>
      </c>
      <c r="F2914" s="258" t="str">
        <f>iferror(vlookup(C2914,'Master data'!$A$1:$C$29,2,0),"--")</f>
        <v>--</v>
      </c>
    </row>
    <row r="2915" ht="21.0" customHeight="1">
      <c r="A2915" s="165"/>
      <c r="B2915" s="172"/>
      <c r="C2915" s="167"/>
      <c r="D2915" s="168"/>
      <c r="E2915" s="258" t="str">
        <f>iferror(vlookup(C2915,'Master data'!$A$1:$C$29,3,0),"--")</f>
        <v>--</v>
      </c>
      <c r="F2915" s="258" t="str">
        <f>iferror(vlookup(C2915,'Master data'!$A$1:$C$29,2,0),"--")</f>
        <v>--</v>
      </c>
    </row>
    <row r="2916" ht="21.0" customHeight="1">
      <c r="A2916" s="165"/>
      <c r="B2916" s="172"/>
      <c r="C2916" s="167"/>
      <c r="D2916" s="168"/>
      <c r="E2916" s="258" t="str">
        <f>iferror(vlookup(C2916,'Master data'!$A$1:$C$29,3,0),"--")</f>
        <v>--</v>
      </c>
      <c r="F2916" s="258" t="str">
        <f>iferror(vlookup(C2916,'Master data'!$A$1:$C$29,2,0),"--")</f>
        <v>--</v>
      </c>
    </row>
    <row r="2917" ht="21.0" customHeight="1">
      <c r="A2917" s="165"/>
      <c r="B2917" s="172"/>
      <c r="C2917" s="167"/>
      <c r="D2917" s="168"/>
      <c r="E2917" s="258" t="str">
        <f>iferror(vlookup(C2917,'Master data'!$A$1:$C$29,3,0),"--")</f>
        <v>--</v>
      </c>
      <c r="F2917" s="258" t="str">
        <f>iferror(vlookup(C2917,'Master data'!$A$1:$C$29,2,0),"--")</f>
        <v>--</v>
      </c>
    </row>
    <row r="2918" ht="21.0" customHeight="1">
      <c r="A2918" s="165"/>
      <c r="B2918" s="172"/>
      <c r="C2918" s="167"/>
      <c r="D2918" s="168"/>
      <c r="E2918" s="258" t="str">
        <f>iferror(vlookup(C2918,'Master data'!$A$1:$C$29,3,0),"--")</f>
        <v>--</v>
      </c>
      <c r="F2918" s="258" t="str">
        <f>iferror(vlookup(C2918,'Master data'!$A$1:$C$29,2,0),"--")</f>
        <v>--</v>
      </c>
    </row>
    <row r="2919" ht="21.0" customHeight="1">
      <c r="A2919" s="165"/>
      <c r="B2919" s="172"/>
      <c r="C2919" s="167"/>
      <c r="D2919" s="168"/>
      <c r="E2919" s="258" t="str">
        <f>iferror(vlookup(C2919,'Master data'!$A$1:$C$29,3,0),"--")</f>
        <v>--</v>
      </c>
      <c r="F2919" s="258" t="str">
        <f>iferror(vlookup(C2919,'Master data'!$A$1:$C$29,2,0),"--")</f>
        <v>--</v>
      </c>
    </row>
    <row r="2920" ht="21.0" customHeight="1">
      <c r="A2920" s="165"/>
      <c r="B2920" s="172"/>
      <c r="C2920" s="167"/>
      <c r="D2920" s="168"/>
      <c r="E2920" s="258" t="str">
        <f>iferror(vlookup(C2920,'Master data'!$A$1:$C$29,3,0),"--")</f>
        <v>--</v>
      </c>
      <c r="F2920" s="258" t="str">
        <f>iferror(vlookup(C2920,'Master data'!$A$1:$C$29,2,0),"--")</f>
        <v>--</v>
      </c>
    </row>
    <row r="2921" ht="21.0" customHeight="1">
      <c r="A2921" s="165"/>
      <c r="B2921" s="172"/>
      <c r="C2921" s="167"/>
      <c r="D2921" s="168"/>
      <c r="E2921" s="258" t="str">
        <f>iferror(vlookup(C2921,'Master data'!$A$1:$C$29,3,0),"--")</f>
        <v>--</v>
      </c>
      <c r="F2921" s="258" t="str">
        <f>iferror(vlookup(C2921,'Master data'!$A$1:$C$29,2,0),"--")</f>
        <v>--</v>
      </c>
    </row>
    <row r="2922" ht="21.0" customHeight="1">
      <c r="A2922" s="165"/>
      <c r="B2922" s="172"/>
      <c r="C2922" s="167"/>
      <c r="D2922" s="168"/>
      <c r="E2922" s="258" t="str">
        <f>iferror(vlookup(C2922,'Master data'!$A$1:$C$29,3,0),"--")</f>
        <v>--</v>
      </c>
      <c r="F2922" s="258" t="str">
        <f>iferror(vlookup(C2922,'Master data'!$A$1:$C$29,2,0),"--")</f>
        <v>--</v>
      </c>
    </row>
    <row r="2923" ht="21.0" customHeight="1">
      <c r="A2923" s="165"/>
      <c r="B2923" s="172"/>
      <c r="C2923" s="167"/>
      <c r="D2923" s="168"/>
      <c r="E2923" s="258" t="str">
        <f>iferror(vlookup(C2923,'Master data'!$A$1:$C$29,3,0),"--")</f>
        <v>--</v>
      </c>
      <c r="F2923" s="258" t="str">
        <f>iferror(vlookup(C2923,'Master data'!$A$1:$C$29,2,0),"--")</f>
        <v>--</v>
      </c>
    </row>
    <row r="2924" ht="21.0" customHeight="1">
      <c r="A2924" s="165"/>
      <c r="B2924" s="172"/>
      <c r="C2924" s="167"/>
      <c r="D2924" s="168"/>
      <c r="E2924" s="258" t="str">
        <f>iferror(vlookup(C2924,'Master data'!$A$1:$C$29,3,0),"--")</f>
        <v>--</v>
      </c>
      <c r="F2924" s="258" t="str">
        <f>iferror(vlookup(C2924,'Master data'!$A$1:$C$29,2,0),"--")</f>
        <v>--</v>
      </c>
    </row>
    <row r="2925" ht="21.0" customHeight="1">
      <c r="A2925" s="165"/>
      <c r="B2925" s="172"/>
      <c r="C2925" s="167"/>
      <c r="D2925" s="168"/>
      <c r="E2925" s="258" t="str">
        <f>iferror(vlookup(C2925,'Master data'!$A$1:$C$29,3,0),"--")</f>
        <v>--</v>
      </c>
      <c r="F2925" s="258" t="str">
        <f>iferror(vlookup(C2925,'Master data'!$A$1:$C$29,2,0),"--")</f>
        <v>--</v>
      </c>
    </row>
    <row r="2926" ht="21.0" customHeight="1">
      <c r="A2926" s="165"/>
      <c r="B2926" s="172"/>
      <c r="C2926" s="167"/>
      <c r="D2926" s="168"/>
      <c r="E2926" s="258" t="str">
        <f>iferror(vlookup(C2926,'Master data'!$A$1:$C$29,3,0),"--")</f>
        <v>--</v>
      </c>
      <c r="F2926" s="258" t="str">
        <f>iferror(vlookup(C2926,'Master data'!$A$1:$C$29,2,0),"--")</f>
        <v>--</v>
      </c>
    </row>
    <row r="2927" ht="21.0" customHeight="1">
      <c r="A2927" s="165"/>
      <c r="B2927" s="172"/>
      <c r="C2927" s="167"/>
      <c r="D2927" s="168"/>
      <c r="E2927" s="258" t="str">
        <f>iferror(vlookup(C2927,'Master data'!$A$1:$C$29,3,0),"--")</f>
        <v>--</v>
      </c>
      <c r="F2927" s="258" t="str">
        <f>iferror(vlookup(C2927,'Master data'!$A$1:$C$29,2,0),"--")</f>
        <v>--</v>
      </c>
    </row>
    <row r="2928" ht="21.0" customHeight="1">
      <c r="A2928" s="165"/>
      <c r="B2928" s="172"/>
      <c r="C2928" s="167"/>
      <c r="D2928" s="168"/>
      <c r="E2928" s="258" t="str">
        <f>iferror(vlookup(C2928,'Master data'!$A$1:$C$29,3,0),"--")</f>
        <v>--</v>
      </c>
      <c r="F2928" s="258" t="str">
        <f>iferror(vlookup(C2928,'Master data'!$A$1:$C$29,2,0),"--")</f>
        <v>--</v>
      </c>
    </row>
    <row r="2929" ht="21.0" customHeight="1">
      <c r="A2929" s="165"/>
      <c r="B2929" s="172"/>
      <c r="C2929" s="167"/>
      <c r="D2929" s="168"/>
      <c r="E2929" s="258" t="str">
        <f>iferror(vlookup(C2929,'Master data'!$A$1:$C$29,3,0),"--")</f>
        <v>--</v>
      </c>
      <c r="F2929" s="258" t="str">
        <f>iferror(vlookup(C2929,'Master data'!$A$1:$C$29,2,0),"--")</f>
        <v>--</v>
      </c>
    </row>
    <row r="2930" ht="21.0" customHeight="1">
      <c r="A2930" s="165"/>
      <c r="B2930" s="172"/>
      <c r="C2930" s="167"/>
      <c r="D2930" s="168"/>
      <c r="E2930" s="258" t="str">
        <f>iferror(vlookup(C2930,'Master data'!$A$1:$C$29,3,0),"--")</f>
        <v>--</v>
      </c>
      <c r="F2930" s="258" t="str">
        <f>iferror(vlookup(C2930,'Master data'!$A$1:$C$29,2,0),"--")</f>
        <v>--</v>
      </c>
    </row>
    <row r="2931" ht="21.0" customHeight="1">
      <c r="A2931" s="165"/>
      <c r="B2931" s="172"/>
      <c r="C2931" s="167"/>
      <c r="D2931" s="168"/>
      <c r="E2931" s="258" t="str">
        <f>iferror(vlookup(C2931,'Master data'!$A$1:$C$29,3,0),"--")</f>
        <v>--</v>
      </c>
      <c r="F2931" s="258" t="str">
        <f>iferror(vlookup(C2931,'Master data'!$A$1:$C$29,2,0),"--")</f>
        <v>--</v>
      </c>
    </row>
    <row r="2932" ht="21.0" customHeight="1">
      <c r="A2932" s="165"/>
      <c r="B2932" s="172"/>
      <c r="C2932" s="167"/>
      <c r="D2932" s="168"/>
      <c r="E2932" s="258" t="str">
        <f>iferror(vlookup(C2932,'Master data'!$A$1:$C$29,3,0),"--")</f>
        <v>--</v>
      </c>
      <c r="F2932" s="258" t="str">
        <f>iferror(vlookup(C2932,'Master data'!$A$1:$C$29,2,0),"--")</f>
        <v>--</v>
      </c>
    </row>
    <row r="2933" ht="21.0" customHeight="1">
      <c r="A2933" s="165"/>
      <c r="B2933" s="172"/>
      <c r="C2933" s="167"/>
      <c r="D2933" s="168"/>
      <c r="E2933" s="258" t="str">
        <f>iferror(vlookup(C2933,'Master data'!$A$1:$C$29,3,0),"--")</f>
        <v>--</v>
      </c>
      <c r="F2933" s="258" t="str">
        <f>iferror(vlookup(C2933,'Master data'!$A$1:$C$29,2,0),"--")</f>
        <v>--</v>
      </c>
    </row>
    <row r="2934" ht="21.0" customHeight="1">
      <c r="A2934" s="165"/>
      <c r="B2934" s="172"/>
      <c r="C2934" s="167"/>
      <c r="D2934" s="168"/>
      <c r="E2934" s="258" t="str">
        <f>iferror(vlookup(C2934,'Master data'!$A$1:$C$29,3,0),"--")</f>
        <v>--</v>
      </c>
      <c r="F2934" s="258" t="str">
        <f>iferror(vlookup(C2934,'Master data'!$A$1:$C$29,2,0),"--")</f>
        <v>--</v>
      </c>
    </row>
    <row r="2935" ht="21.0" customHeight="1">
      <c r="A2935" s="165"/>
      <c r="B2935" s="172"/>
      <c r="C2935" s="167"/>
      <c r="D2935" s="168"/>
      <c r="E2935" s="258" t="str">
        <f>iferror(vlookup(C2935,'Master data'!$A$1:$C$29,3,0),"--")</f>
        <v>--</v>
      </c>
      <c r="F2935" s="258" t="str">
        <f>iferror(vlookup(C2935,'Master data'!$A$1:$C$29,2,0),"--")</f>
        <v>--</v>
      </c>
    </row>
    <row r="2936" ht="21.0" customHeight="1">
      <c r="A2936" s="165"/>
      <c r="B2936" s="172"/>
      <c r="C2936" s="167"/>
      <c r="D2936" s="168"/>
      <c r="E2936" s="258" t="str">
        <f>iferror(vlookup(C2936,'Master data'!$A$1:$C$29,3,0),"--")</f>
        <v>--</v>
      </c>
      <c r="F2936" s="258" t="str">
        <f>iferror(vlookup(C2936,'Master data'!$A$1:$C$29,2,0),"--")</f>
        <v>--</v>
      </c>
    </row>
    <row r="2937" ht="21.0" customHeight="1">
      <c r="A2937" s="165"/>
      <c r="B2937" s="172"/>
      <c r="C2937" s="167"/>
      <c r="D2937" s="168"/>
      <c r="E2937" s="258" t="str">
        <f>iferror(vlookup(C2937,'Master data'!$A$1:$C$29,3,0),"--")</f>
        <v>--</v>
      </c>
      <c r="F2937" s="258" t="str">
        <f>iferror(vlookup(C2937,'Master data'!$A$1:$C$29,2,0),"--")</f>
        <v>--</v>
      </c>
    </row>
    <row r="2938" ht="21.0" customHeight="1">
      <c r="A2938" s="165"/>
      <c r="B2938" s="172"/>
      <c r="C2938" s="167"/>
      <c r="D2938" s="168"/>
      <c r="E2938" s="258" t="str">
        <f>iferror(vlookup(C2938,'Master data'!$A$1:$C$29,3,0),"--")</f>
        <v>--</v>
      </c>
      <c r="F2938" s="258" t="str">
        <f>iferror(vlookup(C2938,'Master data'!$A$1:$C$29,2,0),"--")</f>
        <v>--</v>
      </c>
    </row>
    <row r="2939" ht="21.0" customHeight="1">
      <c r="A2939" s="165"/>
      <c r="B2939" s="172"/>
      <c r="C2939" s="167"/>
      <c r="D2939" s="168"/>
      <c r="E2939" s="258" t="str">
        <f>iferror(vlookup(C2939,'Master data'!$A$1:$C$29,3,0),"--")</f>
        <v>--</v>
      </c>
      <c r="F2939" s="258" t="str">
        <f>iferror(vlookup(C2939,'Master data'!$A$1:$C$29,2,0),"--")</f>
        <v>--</v>
      </c>
    </row>
    <row r="2940" ht="21.0" customHeight="1">
      <c r="A2940" s="165"/>
      <c r="B2940" s="172"/>
      <c r="C2940" s="167"/>
      <c r="D2940" s="168"/>
      <c r="E2940" s="258" t="str">
        <f>iferror(vlookup(C2940,'Master data'!$A$1:$C$29,3,0),"--")</f>
        <v>--</v>
      </c>
      <c r="F2940" s="258" t="str">
        <f>iferror(vlookup(C2940,'Master data'!$A$1:$C$29,2,0),"--")</f>
        <v>--</v>
      </c>
    </row>
    <row r="2941" ht="21.0" customHeight="1">
      <c r="A2941" s="165"/>
      <c r="B2941" s="172"/>
      <c r="C2941" s="167"/>
      <c r="D2941" s="168"/>
      <c r="E2941" s="258" t="str">
        <f>iferror(vlookup(C2941,'Master data'!$A$1:$C$29,3,0),"--")</f>
        <v>--</v>
      </c>
      <c r="F2941" s="258" t="str">
        <f>iferror(vlookup(C2941,'Master data'!$A$1:$C$29,2,0),"--")</f>
        <v>--</v>
      </c>
    </row>
    <row r="2942" ht="21.0" customHeight="1">
      <c r="A2942" s="165"/>
      <c r="B2942" s="172"/>
      <c r="C2942" s="167"/>
      <c r="D2942" s="168"/>
      <c r="E2942" s="258" t="str">
        <f>iferror(vlookup(C2942,'Master data'!$A$1:$C$29,3,0),"--")</f>
        <v>--</v>
      </c>
      <c r="F2942" s="258" t="str">
        <f>iferror(vlookup(C2942,'Master data'!$A$1:$C$29,2,0),"--")</f>
        <v>--</v>
      </c>
    </row>
    <row r="2943" ht="21.0" customHeight="1">
      <c r="A2943" s="165"/>
      <c r="B2943" s="172"/>
      <c r="C2943" s="167"/>
      <c r="D2943" s="168"/>
      <c r="E2943" s="258" t="str">
        <f>iferror(vlookup(C2943,'Master data'!$A$1:$C$29,3,0),"--")</f>
        <v>--</v>
      </c>
      <c r="F2943" s="258" t="str">
        <f>iferror(vlookup(C2943,'Master data'!$A$1:$C$29,2,0),"--")</f>
        <v>--</v>
      </c>
    </row>
    <row r="2944" ht="21.0" customHeight="1">
      <c r="A2944" s="165"/>
      <c r="B2944" s="172"/>
      <c r="C2944" s="167"/>
      <c r="D2944" s="168"/>
      <c r="E2944" s="258" t="str">
        <f>iferror(vlookup(C2944,'Master data'!$A$1:$C$29,3,0),"--")</f>
        <v>--</v>
      </c>
      <c r="F2944" s="258" t="str">
        <f>iferror(vlookup(C2944,'Master data'!$A$1:$C$29,2,0),"--")</f>
        <v>--</v>
      </c>
    </row>
    <row r="2945" ht="21.0" customHeight="1">
      <c r="A2945" s="165"/>
      <c r="B2945" s="172"/>
      <c r="C2945" s="167"/>
      <c r="D2945" s="168"/>
      <c r="E2945" s="258" t="str">
        <f>iferror(vlookup(C2945,'Master data'!$A$1:$C$29,3,0),"--")</f>
        <v>--</v>
      </c>
      <c r="F2945" s="258" t="str">
        <f>iferror(vlookup(C2945,'Master data'!$A$1:$C$29,2,0),"--")</f>
        <v>--</v>
      </c>
    </row>
    <row r="2946" ht="21.0" customHeight="1">
      <c r="A2946" s="165"/>
      <c r="B2946" s="172"/>
      <c r="C2946" s="167"/>
      <c r="D2946" s="168"/>
      <c r="E2946" s="258" t="str">
        <f>iferror(vlookup(C2946,'Master data'!$A$1:$C$29,3,0),"--")</f>
        <v>--</v>
      </c>
      <c r="F2946" s="258" t="str">
        <f>iferror(vlookup(C2946,'Master data'!$A$1:$C$29,2,0),"--")</f>
        <v>--</v>
      </c>
    </row>
    <row r="2947" ht="21.0" customHeight="1">
      <c r="A2947" s="165"/>
      <c r="B2947" s="172"/>
      <c r="C2947" s="167"/>
      <c r="D2947" s="168"/>
      <c r="E2947" s="258" t="str">
        <f>iferror(vlookup(C2947,'Master data'!$A$1:$C$29,3,0),"--")</f>
        <v>--</v>
      </c>
      <c r="F2947" s="258" t="str">
        <f>iferror(vlookup(C2947,'Master data'!$A$1:$C$29,2,0),"--")</f>
        <v>--</v>
      </c>
    </row>
    <row r="2948" ht="21.0" customHeight="1">
      <c r="A2948" s="165"/>
      <c r="B2948" s="172"/>
      <c r="C2948" s="167"/>
      <c r="D2948" s="168"/>
      <c r="E2948" s="258" t="str">
        <f>iferror(vlookup(C2948,'Master data'!$A$1:$C$29,3,0),"--")</f>
        <v>--</v>
      </c>
      <c r="F2948" s="258" t="str">
        <f>iferror(vlookup(C2948,'Master data'!$A$1:$C$29,2,0),"--")</f>
        <v>--</v>
      </c>
    </row>
    <row r="2949" ht="21.0" customHeight="1">
      <c r="A2949" s="165"/>
      <c r="B2949" s="172"/>
      <c r="C2949" s="167"/>
      <c r="D2949" s="168"/>
      <c r="E2949" s="258" t="str">
        <f>iferror(vlookup(C2949,'Master data'!$A$1:$C$29,3,0),"--")</f>
        <v>--</v>
      </c>
      <c r="F2949" s="258" t="str">
        <f>iferror(vlookup(C2949,'Master data'!$A$1:$C$29,2,0),"--")</f>
        <v>--</v>
      </c>
    </row>
    <row r="2950" ht="21.0" customHeight="1">
      <c r="A2950" s="165"/>
      <c r="B2950" s="172"/>
      <c r="C2950" s="167"/>
      <c r="D2950" s="168"/>
      <c r="E2950" s="258" t="str">
        <f>iferror(vlookup(C2950,'Master data'!$A$1:$C$29,3,0),"--")</f>
        <v>--</v>
      </c>
      <c r="F2950" s="258" t="str">
        <f>iferror(vlookup(C2950,'Master data'!$A$1:$C$29,2,0),"--")</f>
        <v>--</v>
      </c>
    </row>
    <row r="2951" ht="21.0" customHeight="1">
      <c r="A2951" s="165"/>
      <c r="B2951" s="172"/>
      <c r="C2951" s="167"/>
      <c r="D2951" s="168"/>
      <c r="E2951" s="258" t="str">
        <f>iferror(vlookup(C2951,'Master data'!$A$1:$C$29,3,0),"--")</f>
        <v>--</v>
      </c>
      <c r="F2951" s="258" t="str">
        <f>iferror(vlookup(C2951,'Master data'!$A$1:$C$29,2,0),"--")</f>
        <v>--</v>
      </c>
    </row>
    <row r="2952" ht="21.0" customHeight="1">
      <c r="A2952" s="165"/>
      <c r="B2952" s="172"/>
      <c r="C2952" s="167"/>
      <c r="D2952" s="168"/>
      <c r="E2952" s="258" t="str">
        <f>iferror(vlookup(C2952,'Master data'!$A$1:$C$29,3,0),"--")</f>
        <v>--</v>
      </c>
      <c r="F2952" s="258" t="str">
        <f>iferror(vlookup(C2952,'Master data'!$A$1:$C$29,2,0),"--")</f>
        <v>--</v>
      </c>
    </row>
    <row r="2953" ht="21.0" customHeight="1">
      <c r="A2953" s="165"/>
      <c r="B2953" s="172"/>
      <c r="C2953" s="167"/>
      <c r="D2953" s="168"/>
      <c r="E2953" s="258" t="str">
        <f>iferror(vlookup(C2953,'Master data'!$A$1:$C$29,3,0),"--")</f>
        <v>--</v>
      </c>
      <c r="F2953" s="258" t="str">
        <f>iferror(vlookup(C2953,'Master data'!$A$1:$C$29,2,0),"--")</f>
        <v>--</v>
      </c>
    </row>
    <row r="2954" ht="21.0" customHeight="1">
      <c r="A2954" s="165"/>
      <c r="B2954" s="172"/>
      <c r="C2954" s="167"/>
      <c r="D2954" s="168"/>
      <c r="E2954" s="258" t="str">
        <f>iferror(vlookup(C2954,'Master data'!$A$1:$C$29,3,0),"--")</f>
        <v>--</v>
      </c>
      <c r="F2954" s="258" t="str">
        <f>iferror(vlookup(C2954,'Master data'!$A$1:$C$29,2,0),"--")</f>
        <v>--</v>
      </c>
    </row>
    <row r="2955" ht="21.0" customHeight="1">
      <c r="A2955" s="165"/>
      <c r="B2955" s="172"/>
      <c r="C2955" s="167"/>
      <c r="D2955" s="168"/>
      <c r="E2955" s="258" t="str">
        <f>iferror(vlookup(C2955,'Master data'!$A$1:$C$29,3,0),"--")</f>
        <v>--</v>
      </c>
      <c r="F2955" s="258" t="str">
        <f>iferror(vlookup(C2955,'Master data'!$A$1:$C$29,2,0),"--")</f>
        <v>--</v>
      </c>
    </row>
    <row r="2956" ht="21.0" customHeight="1">
      <c r="A2956" s="165"/>
      <c r="B2956" s="172"/>
      <c r="C2956" s="167"/>
      <c r="D2956" s="168"/>
      <c r="E2956" s="258" t="str">
        <f>iferror(vlookup(C2956,'Master data'!$A$1:$C$29,3,0),"--")</f>
        <v>--</v>
      </c>
      <c r="F2956" s="258" t="str">
        <f>iferror(vlookup(C2956,'Master data'!$A$1:$C$29,2,0),"--")</f>
        <v>--</v>
      </c>
    </row>
    <row r="2957" ht="21.0" customHeight="1">
      <c r="A2957" s="165"/>
      <c r="B2957" s="172"/>
      <c r="C2957" s="167"/>
      <c r="D2957" s="168"/>
      <c r="E2957" s="258" t="str">
        <f>iferror(vlookup(C2957,'Master data'!$A$1:$C$29,3,0),"--")</f>
        <v>--</v>
      </c>
      <c r="F2957" s="258" t="str">
        <f>iferror(vlookup(C2957,'Master data'!$A$1:$C$29,2,0),"--")</f>
        <v>--</v>
      </c>
    </row>
    <row r="2958" ht="21.0" customHeight="1">
      <c r="A2958" s="165"/>
      <c r="B2958" s="172"/>
      <c r="C2958" s="167"/>
      <c r="D2958" s="168"/>
      <c r="E2958" s="258" t="str">
        <f>iferror(vlookup(C2958,'Master data'!$A$1:$C$29,3,0),"--")</f>
        <v>--</v>
      </c>
      <c r="F2958" s="258" t="str">
        <f>iferror(vlookup(C2958,'Master data'!$A$1:$C$29,2,0),"--")</f>
        <v>--</v>
      </c>
    </row>
    <row r="2959" ht="21.0" customHeight="1">
      <c r="A2959" s="165"/>
      <c r="B2959" s="172"/>
      <c r="C2959" s="167"/>
      <c r="D2959" s="168"/>
      <c r="E2959" s="258" t="str">
        <f>iferror(vlookup(C2959,'Master data'!$A$1:$C$29,3,0),"--")</f>
        <v>--</v>
      </c>
      <c r="F2959" s="258" t="str">
        <f>iferror(vlookup(C2959,'Master data'!$A$1:$C$29,2,0),"--")</f>
        <v>--</v>
      </c>
    </row>
    <row r="2960" ht="21.0" customHeight="1">
      <c r="A2960" s="165"/>
      <c r="B2960" s="172"/>
      <c r="C2960" s="167"/>
      <c r="D2960" s="168"/>
      <c r="E2960" s="258" t="str">
        <f>iferror(vlookup(C2960,'Master data'!$A$1:$C$29,3,0),"--")</f>
        <v>--</v>
      </c>
      <c r="F2960" s="258" t="str">
        <f>iferror(vlookup(C2960,'Master data'!$A$1:$C$29,2,0),"--")</f>
        <v>--</v>
      </c>
    </row>
    <row r="2961" ht="21.0" customHeight="1">
      <c r="A2961" s="165"/>
      <c r="B2961" s="172"/>
      <c r="C2961" s="167"/>
      <c r="D2961" s="168"/>
      <c r="E2961" s="258" t="str">
        <f>iferror(vlookup(C2961,'Master data'!$A$1:$C$29,3,0),"--")</f>
        <v>--</v>
      </c>
      <c r="F2961" s="258" t="str">
        <f>iferror(vlookup(C2961,'Master data'!$A$1:$C$29,2,0),"--")</f>
        <v>--</v>
      </c>
    </row>
    <row r="2962" ht="21.0" customHeight="1">
      <c r="A2962" s="165"/>
      <c r="B2962" s="172"/>
      <c r="C2962" s="167"/>
      <c r="D2962" s="168"/>
      <c r="E2962" s="258" t="str">
        <f>iferror(vlookup(C2962,'Master data'!$A$1:$C$29,3,0),"--")</f>
        <v>--</v>
      </c>
      <c r="F2962" s="258" t="str">
        <f>iferror(vlookup(C2962,'Master data'!$A$1:$C$29,2,0),"--")</f>
        <v>--</v>
      </c>
    </row>
    <row r="2963" ht="21.0" customHeight="1">
      <c r="A2963" s="165"/>
      <c r="B2963" s="172"/>
      <c r="C2963" s="167"/>
      <c r="D2963" s="168"/>
      <c r="E2963" s="258" t="str">
        <f>iferror(vlookup(C2963,'Master data'!$A$1:$C$29,3,0),"--")</f>
        <v>--</v>
      </c>
      <c r="F2963" s="258" t="str">
        <f>iferror(vlookup(C2963,'Master data'!$A$1:$C$29,2,0),"--")</f>
        <v>--</v>
      </c>
    </row>
    <row r="2964" ht="21.0" customHeight="1">
      <c r="A2964" s="165"/>
      <c r="B2964" s="172"/>
      <c r="C2964" s="167"/>
      <c r="D2964" s="168"/>
      <c r="E2964" s="258" t="str">
        <f>iferror(vlookup(C2964,'Master data'!$A$1:$C$29,3,0),"--")</f>
        <v>--</v>
      </c>
      <c r="F2964" s="258" t="str">
        <f>iferror(vlookup(C2964,'Master data'!$A$1:$C$29,2,0),"--")</f>
        <v>--</v>
      </c>
    </row>
    <row r="2965" ht="21.0" customHeight="1">
      <c r="A2965" s="165"/>
      <c r="B2965" s="172"/>
      <c r="C2965" s="167"/>
      <c r="D2965" s="168"/>
      <c r="E2965" s="258" t="str">
        <f>iferror(vlookup(C2965,'Master data'!$A$1:$C$29,3,0),"--")</f>
        <v>--</v>
      </c>
      <c r="F2965" s="258" t="str">
        <f>iferror(vlookup(C2965,'Master data'!$A$1:$C$29,2,0),"--")</f>
        <v>--</v>
      </c>
    </row>
    <row r="2966" ht="21.0" customHeight="1">
      <c r="A2966" s="165"/>
      <c r="B2966" s="172"/>
      <c r="C2966" s="167"/>
      <c r="D2966" s="168"/>
      <c r="E2966" s="258" t="str">
        <f>iferror(vlookup(C2966,'Master data'!$A$1:$C$29,3,0),"--")</f>
        <v>--</v>
      </c>
      <c r="F2966" s="258" t="str">
        <f>iferror(vlookup(C2966,'Master data'!$A$1:$C$29,2,0),"--")</f>
        <v>--</v>
      </c>
    </row>
    <row r="2967" ht="21.0" customHeight="1">
      <c r="A2967" s="165"/>
      <c r="B2967" s="172"/>
      <c r="C2967" s="167"/>
      <c r="D2967" s="168"/>
      <c r="E2967" s="258" t="str">
        <f>iferror(vlookup(C2967,'Master data'!$A$1:$C$29,3,0),"--")</f>
        <v>--</v>
      </c>
      <c r="F2967" s="258" t="str">
        <f>iferror(vlookup(C2967,'Master data'!$A$1:$C$29,2,0),"--")</f>
        <v>--</v>
      </c>
    </row>
    <row r="2968" ht="21.0" customHeight="1">
      <c r="A2968" s="165"/>
      <c r="B2968" s="172"/>
      <c r="C2968" s="167"/>
      <c r="D2968" s="168"/>
      <c r="E2968" s="258" t="str">
        <f>iferror(vlookup(C2968,'Master data'!$A$1:$C$29,3,0),"--")</f>
        <v>--</v>
      </c>
      <c r="F2968" s="258" t="str">
        <f>iferror(vlookup(C2968,'Master data'!$A$1:$C$29,2,0),"--")</f>
        <v>--</v>
      </c>
    </row>
    <row r="2969" ht="21.0" customHeight="1">
      <c r="A2969" s="165"/>
      <c r="B2969" s="172"/>
      <c r="C2969" s="167"/>
      <c r="D2969" s="168"/>
      <c r="E2969" s="258" t="str">
        <f>iferror(vlookup(C2969,'Master data'!$A$1:$C$29,3,0),"--")</f>
        <v>--</v>
      </c>
      <c r="F2969" s="258" t="str">
        <f>iferror(vlookup(C2969,'Master data'!$A$1:$C$29,2,0),"--")</f>
        <v>--</v>
      </c>
    </row>
    <row r="2970" ht="21.0" customHeight="1">
      <c r="A2970" s="165"/>
      <c r="B2970" s="172"/>
      <c r="C2970" s="167"/>
      <c r="D2970" s="168"/>
      <c r="E2970" s="258" t="str">
        <f>iferror(vlookup(C2970,'Master data'!$A$1:$C$29,3,0),"--")</f>
        <v>--</v>
      </c>
      <c r="F2970" s="258" t="str">
        <f>iferror(vlookup(C2970,'Master data'!$A$1:$C$29,2,0),"--")</f>
        <v>--</v>
      </c>
    </row>
    <row r="2971" ht="21.0" customHeight="1">
      <c r="A2971" s="165"/>
      <c r="B2971" s="172"/>
      <c r="C2971" s="167"/>
      <c r="D2971" s="168"/>
      <c r="E2971" s="258" t="str">
        <f>iferror(vlookup(C2971,'Master data'!$A$1:$C$29,3,0),"--")</f>
        <v>--</v>
      </c>
      <c r="F2971" s="258" t="str">
        <f>iferror(vlookup(C2971,'Master data'!$A$1:$C$29,2,0),"--")</f>
        <v>--</v>
      </c>
    </row>
    <row r="2972" ht="21.0" customHeight="1">
      <c r="A2972" s="165"/>
      <c r="B2972" s="172"/>
      <c r="C2972" s="167"/>
      <c r="D2972" s="168"/>
      <c r="E2972" s="258" t="str">
        <f>iferror(vlookup(C2972,'Master data'!$A$1:$C$29,3,0),"--")</f>
        <v>--</v>
      </c>
      <c r="F2972" s="258" t="str">
        <f>iferror(vlookup(C2972,'Master data'!$A$1:$C$29,2,0),"--")</f>
        <v>--</v>
      </c>
    </row>
    <row r="2973" ht="21.0" customHeight="1">
      <c r="A2973" s="165"/>
      <c r="B2973" s="172"/>
      <c r="C2973" s="167"/>
      <c r="D2973" s="168"/>
      <c r="E2973" s="258" t="str">
        <f>iferror(vlookup(C2973,'Master data'!$A$1:$C$29,3,0),"--")</f>
        <v>--</v>
      </c>
      <c r="F2973" s="258" t="str">
        <f>iferror(vlookup(C2973,'Master data'!$A$1:$C$29,2,0),"--")</f>
        <v>--</v>
      </c>
    </row>
    <row r="2974" ht="21.0" customHeight="1">
      <c r="A2974" s="165"/>
      <c r="B2974" s="172"/>
      <c r="C2974" s="167"/>
      <c r="D2974" s="168"/>
      <c r="E2974" s="258" t="str">
        <f>iferror(vlookup(C2974,'Master data'!$A$1:$C$29,3,0),"--")</f>
        <v>--</v>
      </c>
      <c r="F2974" s="258" t="str">
        <f>iferror(vlookup(C2974,'Master data'!$A$1:$C$29,2,0),"--")</f>
        <v>--</v>
      </c>
    </row>
    <row r="2975" ht="21.0" customHeight="1">
      <c r="A2975" s="165"/>
      <c r="B2975" s="172"/>
      <c r="C2975" s="167"/>
      <c r="D2975" s="168"/>
      <c r="E2975" s="258" t="str">
        <f>iferror(vlookup(C2975,'Master data'!$A$1:$C$29,3,0),"--")</f>
        <v>--</v>
      </c>
      <c r="F2975" s="258" t="str">
        <f>iferror(vlookup(C2975,'Master data'!$A$1:$C$29,2,0),"--")</f>
        <v>--</v>
      </c>
    </row>
    <row r="2976" ht="21.0" customHeight="1">
      <c r="A2976" s="165"/>
      <c r="B2976" s="172"/>
      <c r="C2976" s="167"/>
      <c r="D2976" s="168"/>
      <c r="E2976" s="258" t="str">
        <f>iferror(vlookup(C2976,'Master data'!$A$1:$C$29,3,0),"--")</f>
        <v>--</v>
      </c>
      <c r="F2976" s="258" t="str">
        <f>iferror(vlookup(C2976,'Master data'!$A$1:$C$29,2,0),"--")</f>
        <v>--</v>
      </c>
    </row>
    <row r="2977" ht="21.0" customHeight="1">
      <c r="A2977" s="165"/>
      <c r="B2977" s="172"/>
      <c r="C2977" s="167"/>
      <c r="D2977" s="168"/>
      <c r="E2977" s="258" t="str">
        <f>iferror(vlookup(C2977,'Master data'!$A$1:$C$29,3,0),"--")</f>
        <v>--</v>
      </c>
      <c r="F2977" s="258" t="str">
        <f>iferror(vlookup(C2977,'Master data'!$A$1:$C$29,2,0),"--")</f>
        <v>--</v>
      </c>
    </row>
    <row r="2978" ht="21.0" customHeight="1">
      <c r="A2978" s="165"/>
      <c r="B2978" s="172"/>
      <c r="C2978" s="167"/>
      <c r="D2978" s="168"/>
      <c r="E2978" s="258" t="str">
        <f>iferror(vlookup(C2978,'Master data'!$A$1:$C$29,3,0),"--")</f>
        <v>--</v>
      </c>
      <c r="F2978" s="258" t="str">
        <f>iferror(vlookup(C2978,'Master data'!$A$1:$C$29,2,0),"--")</f>
        <v>--</v>
      </c>
    </row>
    <row r="2979" ht="21.0" customHeight="1">
      <c r="A2979" s="165"/>
      <c r="B2979" s="172"/>
      <c r="C2979" s="167"/>
      <c r="D2979" s="168"/>
      <c r="E2979" s="258" t="str">
        <f>iferror(vlookup(C2979,'Master data'!$A$1:$C$29,3,0),"--")</f>
        <v>--</v>
      </c>
      <c r="F2979" s="258" t="str">
        <f>iferror(vlookup(C2979,'Master data'!$A$1:$C$29,2,0),"--")</f>
        <v>--</v>
      </c>
    </row>
    <row r="2980" ht="21.0" customHeight="1">
      <c r="A2980" s="165"/>
      <c r="B2980" s="172"/>
      <c r="C2980" s="167"/>
      <c r="D2980" s="168"/>
      <c r="E2980" s="258" t="str">
        <f>iferror(vlookup(C2980,'Master data'!$A$1:$C$29,3,0),"--")</f>
        <v>--</v>
      </c>
      <c r="F2980" s="258" t="str">
        <f>iferror(vlookup(C2980,'Master data'!$A$1:$C$29,2,0),"--")</f>
        <v>--</v>
      </c>
    </row>
    <row r="2981" ht="21.0" customHeight="1">
      <c r="A2981" s="165"/>
      <c r="B2981" s="172"/>
      <c r="C2981" s="167"/>
      <c r="D2981" s="168"/>
      <c r="E2981" s="258" t="str">
        <f>iferror(vlookup(C2981,'Master data'!$A$1:$C$29,3,0),"--")</f>
        <v>--</v>
      </c>
      <c r="F2981" s="258" t="str">
        <f>iferror(vlookup(C2981,'Master data'!$A$1:$C$29,2,0),"--")</f>
        <v>--</v>
      </c>
    </row>
    <row r="2982" ht="21.0" customHeight="1">
      <c r="A2982" s="165"/>
      <c r="B2982" s="172"/>
      <c r="C2982" s="167"/>
      <c r="D2982" s="168"/>
      <c r="E2982" s="258" t="str">
        <f>iferror(vlookup(C2982,'Master data'!$A$1:$C$29,3,0),"--")</f>
        <v>--</v>
      </c>
      <c r="F2982" s="258" t="str">
        <f>iferror(vlookup(C2982,'Master data'!$A$1:$C$29,2,0),"--")</f>
        <v>--</v>
      </c>
    </row>
    <row r="2983" ht="21.0" customHeight="1">
      <c r="A2983" s="165"/>
      <c r="B2983" s="172"/>
      <c r="C2983" s="167"/>
      <c r="D2983" s="168"/>
      <c r="E2983" s="258" t="str">
        <f>iferror(vlookup(C2983,'Master data'!$A$1:$C$29,3,0),"--")</f>
        <v>--</v>
      </c>
      <c r="F2983" s="258" t="str">
        <f>iferror(vlookup(C2983,'Master data'!$A$1:$C$29,2,0),"--")</f>
        <v>--</v>
      </c>
    </row>
    <row r="2984" ht="21.0" customHeight="1">
      <c r="A2984" s="165"/>
      <c r="B2984" s="172"/>
      <c r="C2984" s="167"/>
      <c r="D2984" s="168"/>
      <c r="E2984" s="258" t="str">
        <f>iferror(vlookup(C2984,'Master data'!$A$1:$C$29,3,0),"--")</f>
        <v>--</v>
      </c>
      <c r="F2984" s="258" t="str">
        <f>iferror(vlookup(C2984,'Master data'!$A$1:$C$29,2,0),"--")</f>
        <v>--</v>
      </c>
    </row>
    <row r="2985" ht="21.0" customHeight="1">
      <c r="A2985" s="165"/>
      <c r="B2985" s="172"/>
      <c r="C2985" s="167"/>
      <c r="D2985" s="168"/>
      <c r="E2985" s="258" t="str">
        <f>iferror(vlookup(C2985,'Master data'!$A$1:$C$29,3,0),"--")</f>
        <v>--</v>
      </c>
      <c r="F2985" s="258" t="str">
        <f>iferror(vlookup(C2985,'Master data'!$A$1:$C$29,2,0),"--")</f>
        <v>--</v>
      </c>
    </row>
    <row r="2986" ht="21.0" customHeight="1">
      <c r="A2986" s="165"/>
      <c r="B2986" s="172"/>
      <c r="C2986" s="167"/>
      <c r="D2986" s="168"/>
      <c r="E2986" s="258" t="str">
        <f>iferror(vlookup(C2986,'Master data'!$A$1:$C$29,3,0),"--")</f>
        <v>--</v>
      </c>
      <c r="F2986" s="258" t="str">
        <f>iferror(vlookup(C2986,'Master data'!$A$1:$C$29,2,0),"--")</f>
        <v>--</v>
      </c>
    </row>
    <row r="2987" ht="21.0" customHeight="1">
      <c r="A2987" s="165"/>
      <c r="B2987" s="172"/>
      <c r="C2987" s="167"/>
      <c r="D2987" s="168"/>
      <c r="E2987" s="258" t="str">
        <f>iferror(vlookup(C2987,'Master data'!$A$1:$C$29,3,0),"--")</f>
        <v>--</v>
      </c>
      <c r="F2987" s="258" t="str">
        <f>iferror(vlookup(C2987,'Master data'!$A$1:$C$29,2,0),"--")</f>
        <v>--</v>
      </c>
    </row>
    <row r="2988" ht="21.0" customHeight="1">
      <c r="A2988" s="165"/>
      <c r="B2988" s="172"/>
      <c r="C2988" s="167"/>
      <c r="D2988" s="168"/>
      <c r="E2988" s="258" t="str">
        <f>iferror(vlookup(C2988,'Master data'!$A$1:$C$29,3,0),"--")</f>
        <v>--</v>
      </c>
      <c r="F2988" s="258" t="str">
        <f>iferror(vlookup(C2988,'Master data'!$A$1:$C$29,2,0),"--")</f>
        <v>--</v>
      </c>
    </row>
    <row r="2989" ht="21.0" customHeight="1">
      <c r="A2989" s="165"/>
      <c r="B2989" s="172"/>
      <c r="C2989" s="167"/>
      <c r="D2989" s="168"/>
      <c r="E2989" s="258" t="str">
        <f>iferror(vlookup(C2989,'Master data'!$A$1:$C$29,3,0),"--")</f>
        <v>--</v>
      </c>
      <c r="F2989" s="258" t="str">
        <f>iferror(vlookup(C2989,'Master data'!$A$1:$C$29,2,0),"--")</f>
        <v>--</v>
      </c>
    </row>
    <row r="2990" ht="21.0" customHeight="1">
      <c r="A2990" s="165"/>
      <c r="B2990" s="172"/>
      <c r="C2990" s="167"/>
      <c r="D2990" s="168"/>
      <c r="E2990" s="258" t="str">
        <f>iferror(vlookup(C2990,'Master data'!$A$1:$C$29,3,0),"--")</f>
        <v>--</v>
      </c>
      <c r="F2990" s="258" t="str">
        <f>iferror(vlookup(C2990,'Master data'!$A$1:$C$29,2,0),"--")</f>
        <v>--</v>
      </c>
    </row>
    <row r="2991" ht="21.0" customHeight="1">
      <c r="A2991" s="165"/>
      <c r="B2991" s="172"/>
      <c r="C2991" s="167"/>
      <c r="D2991" s="168"/>
      <c r="E2991" s="258" t="str">
        <f>iferror(vlookup(C2991,'Master data'!$A$1:$C$29,3,0),"--")</f>
        <v>--</v>
      </c>
      <c r="F2991" s="258" t="str">
        <f>iferror(vlookup(C2991,'Master data'!$A$1:$C$29,2,0),"--")</f>
        <v>--</v>
      </c>
    </row>
    <row r="2992" ht="21.0" customHeight="1">
      <c r="A2992" s="165"/>
      <c r="B2992" s="172"/>
      <c r="C2992" s="167"/>
      <c r="D2992" s="168"/>
      <c r="E2992" s="258" t="str">
        <f>iferror(vlookup(C2992,'Master data'!$A$1:$C$29,3,0),"--")</f>
        <v>--</v>
      </c>
      <c r="F2992" s="258" t="str">
        <f>iferror(vlookup(C2992,'Master data'!$A$1:$C$29,2,0),"--")</f>
        <v>--</v>
      </c>
    </row>
    <row r="2993" ht="21.0" customHeight="1">
      <c r="A2993" s="165"/>
      <c r="B2993" s="172"/>
      <c r="C2993" s="167"/>
      <c r="D2993" s="168"/>
      <c r="E2993" s="258" t="str">
        <f>iferror(vlookup(C2993,'Master data'!$A$1:$C$29,3,0),"--")</f>
        <v>--</v>
      </c>
      <c r="F2993" s="258" t="str">
        <f>iferror(vlookup(C2993,'Master data'!$A$1:$C$29,2,0),"--")</f>
        <v>--</v>
      </c>
    </row>
    <row r="2994" ht="21.0" customHeight="1">
      <c r="A2994" s="165"/>
      <c r="B2994" s="172"/>
      <c r="C2994" s="167"/>
      <c r="D2994" s="168"/>
      <c r="E2994" s="258" t="str">
        <f>iferror(vlookup(C2994,'Master data'!$A$1:$C$29,3,0),"--")</f>
        <v>--</v>
      </c>
      <c r="F2994" s="258" t="str">
        <f>iferror(vlookup(C2994,'Master data'!$A$1:$C$29,2,0),"--")</f>
        <v>--</v>
      </c>
    </row>
    <row r="2995" ht="21.0" customHeight="1">
      <c r="A2995" s="165"/>
      <c r="B2995" s="172"/>
      <c r="C2995" s="167"/>
      <c r="D2995" s="168"/>
      <c r="E2995" s="258" t="str">
        <f>iferror(vlookup(C2995,'Master data'!$A$1:$C$29,3,0),"--")</f>
        <v>--</v>
      </c>
      <c r="F2995" s="258" t="str">
        <f>iferror(vlookup(C2995,'Master data'!$A$1:$C$29,2,0),"--")</f>
        <v>--</v>
      </c>
    </row>
    <row r="2996" ht="21.0" customHeight="1">
      <c r="A2996" s="165"/>
      <c r="B2996" s="172"/>
      <c r="C2996" s="167"/>
      <c r="D2996" s="168"/>
      <c r="E2996" s="258" t="str">
        <f>iferror(vlookup(C2996,'Master data'!$A$1:$C$29,3,0),"--")</f>
        <v>--</v>
      </c>
      <c r="F2996" s="258" t="str">
        <f>iferror(vlookup(C2996,'Master data'!$A$1:$C$29,2,0),"--")</f>
        <v>--</v>
      </c>
    </row>
    <row r="2997" ht="21.0" customHeight="1">
      <c r="A2997" s="165"/>
      <c r="B2997" s="172"/>
      <c r="C2997" s="167"/>
      <c r="D2997" s="168"/>
      <c r="E2997" s="258" t="str">
        <f>iferror(vlookup(C2997,'Master data'!$A$1:$C$29,3,0),"--")</f>
        <v>--</v>
      </c>
      <c r="F2997" s="258" t="str">
        <f>iferror(vlookup(C2997,'Master data'!$A$1:$C$29,2,0),"--")</f>
        <v>--</v>
      </c>
    </row>
    <row r="2998" ht="21.0" customHeight="1">
      <c r="A2998" s="165"/>
      <c r="B2998" s="172"/>
      <c r="C2998" s="167"/>
      <c r="D2998" s="168"/>
      <c r="E2998" s="258" t="str">
        <f>iferror(vlookup(C2998,'Master data'!$A$1:$C$29,3,0),"--")</f>
        <v>--</v>
      </c>
      <c r="F2998" s="258" t="str">
        <f>iferror(vlookup(C2998,'Master data'!$A$1:$C$29,2,0),"--")</f>
        <v>--</v>
      </c>
    </row>
    <row r="2999" ht="21.0" customHeight="1">
      <c r="A2999" s="165"/>
      <c r="B2999" s="172"/>
      <c r="C2999" s="167"/>
      <c r="D2999" s="168"/>
      <c r="E2999" s="258" t="str">
        <f>iferror(vlookup(C2999,'Master data'!$A$1:$C$29,3,0),"--")</f>
        <v>--</v>
      </c>
      <c r="F2999" s="258" t="str">
        <f>iferror(vlookup(C2999,'Master data'!$A$1:$C$29,2,0),"--")</f>
        <v>--</v>
      </c>
    </row>
    <row r="3000" ht="21.0" customHeight="1">
      <c r="A3000" s="165"/>
      <c r="B3000" s="172"/>
      <c r="C3000" s="167"/>
      <c r="D3000" s="168"/>
      <c r="E3000" s="258" t="str">
        <f>iferror(vlookup(C3000,'Master data'!$A$1:$C$29,3,0),"--")</f>
        <v>--</v>
      </c>
      <c r="F3000" s="258" t="str">
        <f>iferror(vlookup(C3000,'Master data'!$A$1:$C$29,2,0),"--")</f>
        <v>--</v>
      </c>
    </row>
    <row r="3001" ht="21.0" customHeight="1">
      <c r="A3001" s="165"/>
      <c r="B3001" s="172"/>
      <c r="C3001" s="167"/>
      <c r="D3001" s="168"/>
      <c r="E3001" s="258" t="str">
        <f>iferror(vlookup(C3001,'Master data'!$A$1:$C$29,3,0),"--")</f>
        <v>--</v>
      </c>
      <c r="F3001" s="258" t="str">
        <f>iferror(vlookup(C3001,'Master data'!$A$1:$C$29,2,0),"--")</f>
        <v>--</v>
      </c>
    </row>
    <row r="3002" ht="21.0" customHeight="1">
      <c r="A3002" s="165"/>
      <c r="B3002" s="172"/>
      <c r="C3002" s="167"/>
      <c r="D3002" s="168"/>
      <c r="E3002" s="258" t="str">
        <f>iferror(vlookup(C3002,'Master data'!$A$1:$C$29,3,0),"--")</f>
        <v>--</v>
      </c>
      <c r="F3002" s="258" t="str">
        <f>iferror(vlookup(C3002,'Master data'!$A$1:$C$29,2,0),"--")</f>
        <v>--</v>
      </c>
    </row>
    <row r="3003" ht="21.0" customHeight="1">
      <c r="A3003" s="165"/>
      <c r="B3003" s="172"/>
      <c r="C3003" s="167"/>
      <c r="D3003" s="168"/>
      <c r="E3003" s="258" t="str">
        <f>iferror(vlookup(C3003,'Master data'!$A$1:$C$29,3,0),"--")</f>
        <v>--</v>
      </c>
      <c r="F3003" s="258" t="str">
        <f>iferror(vlookup(C3003,'Master data'!$A$1:$C$29,2,0),"--")</f>
        <v>--</v>
      </c>
    </row>
    <row r="3004" ht="21.0" customHeight="1">
      <c r="A3004" s="165"/>
      <c r="B3004" s="172"/>
      <c r="C3004" s="167"/>
      <c r="D3004" s="168"/>
      <c r="E3004" s="258" t="str">
        <f>iferror(vlookup(C3004,'Master data'!$A$1:$C$29,3,0),"--")</f>
        <v>--</v>
      </c>
      <c r="F3004" s="258" t="str">
        <f>iferror(vlookup(C3004,'Master data'!$A$1:$C$29,2,0),"--")</f>
        <v>--</v>
      </c>
    </row>
    <row r="3005" ht="21.0" customHeight="1">
      <c r="A3005" s="165"/>
      <c r="B3005" s="172"/>
      <c r="C3005" s="167"/>
      <c r="D3005" s="168"/>
      <c r="E3005" s="258" t="str">
        <f>iferror(vlookup(C3005,'Master data'!$A$1:$C$29,3,0),"--")</f>
        <v>--</v>
      </c>
      <c r="F3005" s="258" t="str">
        <f>iferror(vlookup(C3005,'Master data'!$A$1:$C$29,2,0),"--")</f>
        <v>--</v>
      </c>
    </row>
    <row r="3006" ht="21.0" customHeight="1">
      <c r="A3006" s="165"/>
      <c r="B3006" s="172"/>
      <c r="C3006" s="167"/>
      <c r="D3006" s="168"/>
      <c r="E3006" s="258" t="str">
        <f>iferror(vlookup(C3006,'Master data'!$A$1:$C$29,3,0),"--")</f>
        <v>--</v>
      </c>
      <c r="F3006" s="258" t="str">
        <f>iferror(vlookup(C3006,'Master data'!$A$1:$C$29,2,0),"--")</f>
        <v>--</v>
      </c>
    </row>
    <row r="3007" ht="21.0" customHeight="1">
      <c r="A3007" s="165"/>
      <c r="B3007" s="172"/>
      <c r="C3007" s="167"/>
      <c r="D3007" s="168"/>
      <c r="E3007" s="258" t="str">
        <f>iferror(vlookup(C3007,'Master data'!$A$1:$C$29,3,0),"--")</f>
        <v>--</v>
      </c>
      <c r="F3007" s="258" t="str">
        <f>iferror(vlookup(C3007,'Master data'!$A$1:$C$29,2,0),"--")</f>
        <v>--</v>
      </c>
    </row>
    <row r="3008" ht="21.0" customHeight="1">
      <c r="A3008" s="165"/>
      <c r="B3008" s="172"/>
      <c r="C3008" s="167"/>
      <c r="D3008" s="168"/>
      <c r="E3008" s="258" t="str">
        <f>iferror(vlookup(C3008,'Master data'!$A$1:$C$29,3,0),"--")</f>
        <v>--</v>
      </c>
      <c r="F3008" s="258" t="str">
        <f>iferror(vlookup(C3008,'Master data'!$A$1:$C$29,2,0),"--")</f>
        <v>--</v>
      </c>
    </row>
    <row r="3009" ht="21.0" customHeight="1">
      <c r="A3009" s="165"/>
      <c r="B3009" s="172"/>
      <c r="C3009" s="167"/>
      <c r="D3009" s="168"/>
      <c r="E3009" s="258" t="str">
        <f>iferror(vlookup(C3009,'Master data'!$A$1:$C$29,3,0),"--")</f>
        <v>--</v>
      </c>
      <c r="F3009" s="258" t="str">
        <f>iferror(vlookup(C3009,'Master data'!$A$1:$C$29,2,0),"--")</f>
        <v>--</v>
      </c>
    </row>
    <row r="3010" ht="21.0" customHeight="1">
      <c r="A3010" s="165"/>
      <c r="B3010" s="172"/>
      <c r="C3010" s="167"/>
      <c r="D3010" s="168"/>
      <c r="E3010" s="258" t="str">
        <f>iferror(vlookup(C3010,'Master data'!$A$1:$C$29,3,0),"--")</f>
        <v>--</v>
      </c>
      <c r="F3010" s="258" t="str">
        <f>iferror(vlookup(C3010,'Master data'!$A$1:$C$29,2,0),"--")</f>
        <v>--</v>
      </c>
    </row>
    <row r="3011" ht="21.0" customHeight="1">
      <c r="A3011" s="165"/>
      <c r="B3011" s="172"/>
      <c r="C3011" s="167"/>
      <c r="D3011" s="168"/>
      <c r="E3011" s="258" t="str">
        <f>iferror(vlookup(C3011,'Master data'!$A$1:$C$29,3,0),"--")</f>
        <v>--</v>
      </c>
      <c r="F3011" s="258" t="str">
        <f>iferror(vlookup(C3011,'Master data'!$A$1:$C$29,2,0),"--")</f>
        <v>--</v>
      </c>
    </row>
    <row r="3012" ht="21.0" customHeight="1">
      <c r="A3012" s="165"/>
      <c r="B3012" s="172"/>
      <c r="C3012" s="167"/>
      <c r="D3012" s="168"/>
      <c r="E3012" s="258" t="str">
        <f>iferror(vlookup(C3012,'Master data'!$A$1:$C$29,3,0),"--")</f>
        <v>--</v>
      </c>
      <c r="F3012" s="258" t="str">
        <f>iferror(vlookup(C3012,'Master data'!$A$1:$C$29,2,0),"--")</f>
        <v>--</v>
      </c>
    </row>
    <row r="3013" ht="21.0" customHeight="1">
      <c r="A3013" s="165"/>
      <c r="B3013" s="172"/>
      <c r="C3013" s="167"/>
      <c r="D3013" s="168"/>
      <c r="E3013" s="258" t="str">
        <f>iferror(vlookup(C3013,'Master data'!$A$1:$C$29,3,0),"--")</f>
        <v>--</v>
      </c>
      <c r="F3013" s="258" t="str">
        <f>iferror(vlookup(C3013,'Master data'!$A$1:$C$29,2,0),"--")</f>
        <v>--</v>
      </c>
    </row>
    <row r="3014" ht="21.0" customHeight="1">
      <c r="A3014" s="165"/>
      <c r="B3014" s="172"/>
      <c r="C3014" s="167"/>
      <c r="D3014" s="168"/>
      <c r="E3014" s="258" t="str">
        <f>iferror(vlookup(C3014,'Master data'!$A$1:$C$29,3,0),"--")</f>
        <v>--</v>
      </c>
      <c r="F3014" s="258" t="str">
        <f>iferror(vlookup(C3014,'Master data'!$A$1:$C$29,2,0),"--")</f>
        <v>--</v>
      </c>
    </row>
    <row r="3015" ht="21.0" customHeight="1">
      <c r="A3015" s="165"/>
      <c r="B3015" s="172"/>
      <c r="C3015" s="167"/>
      <c r="D3015" s="168"/>
      <c r="E3015" s="258" t="str">
        <f>iferror(vlookup(C3015,'Master data'!$A$1:$C$29,3,0),"--")</f>
        <v>--</v>
      </c>
      <c r="F3015" s="258" t="str">
        <f>iferror(vlookup(C3015,'Master data'!$A$1:$C$29,2,0),"--")</f>
        <v>--</v>
      </c>
    </row>
    <row r="3016" ht="21.0" customHeight="1">
      <c r="A3016" s="165"/>
      <c r="B3016" s="172"/>
      <c r="C3016" s="167"/>
      <c r="D3016" s="168"/>
      <c r="E3016" s="258" t="str">
        <f>iferror(vlookup(C3016,'Master data'!$A$1:$C$29,3,0),"--")</f>
        <v>--</v>
      </c>
      <c r="F3016" s="258" t="str">
        <f>iferror(vlookup(C3016,'Master data'!$A$1:$C$29,2,0),"--")</f>
        <v>--</v>
      </c>
    </row>
    <row r="3017" ht="21.0" customHeight="1">
      <c r="A3017" s="165"/>
      <c r="B3017" s="172"/>
      <c r="C3017" s="167"/>
      <c r="D3017" s="168"/>
      <c r="E3017" s="258" t="str">
        <f>iferror(vlookup(C3017,'Master data'!$A$1:$C$29,3,0),"--")</f>
        <v>--</v>
      </c>
      <c r="F3017" s="258" t="str">
        <f>iferror(vlookup(C3017,'Master data'!$A$1:$C$29,2,0),"--")</f>
        <v>--</v>
      </c>
    </row>
    <row r="3018" ht="21.0" customHeight="1">
      <c r="A3018" s="165"/>
      <c r="B3018" s="172"/>
      <c r="C3018" s="167"/>
      <c r="D3018" s="168"/>
      <c r="E3018" s="258" t="str">
        <f>iferror(vlookup(C3018,'Master data'!$A$1:$C$29,3,0),"--")</f>
        <v>--</v>
      </c>
      <c r="F3018" s="258" t="str">
        <f>iferror(vlookup(C3018,'Master data'!$A$1:$C$29,2,0),"--")</f>
        <v>--</v>
      </c>
    </row>
    <row r="3019" ht="21.0" customHeight="1">
      <c r="A3019" s="165"/>
      <c r="B3019" s="172"/>
      <c r="C3019" s="167"/>
      <c r="D3019" s="168"/>
      <c r="E3019" s="258" t="str">
        <f>iferror(vlookup(C3019,'Master data'!$A$1:$C$29,3,0),"--")</f>
        <v>--</v>
      </c>
      <c r="F3019" s="258" t="str">
        <f>iferror(vlookup(C3019,'Master data'!$A$1:$C$29,2,0),"--")</f>
        <v>--</v>
      </c>
    </row>
    <row r="3020" ht="21.0" customHeight="1">
      <c r="A3020" s="165"/>
      <c r="B3020" s="172"/>
      <c r="C3020" s="167"/>
      <c r="D3020" s="168"/>
      <c r="E3020" s="258" t="str">
        <f>iferror(vlookup(C3020,'Master data'!$A$1:$C$29,3,0),"--")</f>
        <v>--</v>
      </c>
      <c r="F3020" s="258" t="str">
        <f>iferror(vlookup(C3020,'Master data'!$A$1:$C$29,2,0),"--")</f>
        <v>--</v>
      </c>
    </row>
    <row r="3021" ht="21.0" customHeight="1">
      <c r="A3021" s="165"/>
      <c r="B3021" s="172"/>
      <c r="C3021" s="167"/>
      <c r="D3021" s="168"/>
      <c r="E3021" s="258" t="str">
        <f>iferror(vlookup(C3021,'Master data'!$A$1:$C$29,3,0),"--")</f>
        <v>--</v>
      </c>
      <c r="F3021" s="258" t="str">
        <f>iferror(vlookup(C3021,'Master data'!$A$1:$C$29,2,0),"--")</f>
        <v>--</v>
      </c>
    </row>
    <row r="3022" ht="21.0" customHeight="1">
      <c r="A3022" s="165"/>
      <c r="B3022" s="172"/>
      <c r="C3022" s="167"/>
      <c r="D3022" s="168"/>
      <c r="E3022" s="258" t="str">
        <f>iferror(vlookup(C3022,'Master data'!$A$1:$C$29,3,0),"--")</f>
        <v>--</v>
      </c>
      <c r="F3022" s="258" t="str">
        <f>iferror(vlookup(C3022,'Master data'!$A$1:$C$29,2,0),"--")</f>
        <v>--</v>
      </c>
    </row>
    <row r="3023" ht="21.0" customHeight="1">
      <c r="A3023" s="165"/>
      <c r="B3023" s="172"/>
      <c r="C3023" s="167"/>
      <c r="D3023" s="168"/>
      <c r="E3023" s="258" t="str">
        <f>iferror(vlookup(C3023,'Master data'!$A$1:$C$29,3,0),"--")</f>
        <v>--</v>
      </c>
      <c r="F3023" s="258" t="str">
        <f>iferror(vlookup(C3023,'Master data'!$A$1:$C$29,2,0),"--")</f>
        <v>--</v>
      </c>
    </row>
    <row r="3024" ht="21.0" customHeight="1">
      <c r="A3024" s="165"/>
      <c r="B3024" s="172"/>
      <c r="C3024" s="167"/>
      <c r="D3024" s="168"/>
      <c r="E3024" s="258" t="str">
        <f>iferror(vlookup(C3024,'Master data'!$A$1:$C$29,3,0),"--")</f>
        <v>--</v>
      </c>
      <c r="F3024" s="258" t="str">
        <f>iferror(vlookup(C3024,'Master data'!$A$1:$C$29,2,0),"--")</f>
        <v>--</v>
      </c>
    </row>
    <row r="3025" ht="21.0" customHeight="1">
      <c r="A3025" s="165"/>
      <c r="B3025" s="172"/>
      <c r="C3025" s="167"/>
      <c r="D3025" s="168"/>
      <c r="E3025" s="258" t="str">
        <f>iferror(vlookup(C3025,'Master data'!$A$1:$C$29,3,0),"--")</f>
        <v>--</v>
      </c>
      <c r="F3025" s="258" t="str">
        <f>iferror(vlookup(C3025,'Master data'!$A$1:$C$29,2,0),"--")</f>
        <v>--</v>
      </c>
    </row>
    <row r="3026" ht="21.0" customHeight="1">
      <c r="A3026" s="165"/>
      <c r="B3026" s="172"/>
      <c r="C3026" s="167"/>
      <c r="D3026" s="168"/>
      <c r="E3026" s="258" t="str">
        <f>iferror(vlookup(C3026,'Master data'!$A$1:$C$29,3,0),"--")</f>
        <v>--</v>
      </c>
      <c r="F3026" s="258" t="str">
        <f>iferror(vlookup(C3026,'Master data'!$A$1:$C$29,2,0),"--")</f>
        <v>--</v>
      </c>
    </row>
    <row r="3027" ht="21.0" customHeight="1">
      <c r="A3027" s="165"/>
      <c r="B3027" s="172"/>
      <c r="C3027" s="167"/>
      <c r="D3027" s="168"/>
      <c r="E3027" s="258" t="str">
        <f>iferror(vlookup(C3027,'Master data'!$A$1:$C$29,3,0),"--")</f>
        <v>--</v>
      </c>
      <c r="F3027" s="258" t="str">
        <f>iferror(vlookup(C3027,'Master data'!$A$1:$C$29,2,0),"--")</f>
        <v>--</v>
      </c>
    </row>
    <row r="3028" ht="21.0" customHeight="1">
      <c r="A3028" s="165"/>
      <c r="B3028" s="172"/>
      <c r="C3028" s="167"/>
      <c r="D3028" s="168"/>
      <c r="E3028" s="258" t="str">
        <f>iferror(vlookup(C3028,'Master data'!$A$1:$C$29,3,0),"--")</f>
        <v>--</v>
      </c>
      <c r="F3028" s="258" t="str">
        <f>iferror(vlookup(C3028,'Master data'!$A$1:$C$29,2,0),"--")</f>
        <v>--</v>
      </c>
    </row>
    <row r="3029" ht="21.0" customHeight="1">
      <c r="A3029" s="165"/>
      <c r="B3029" s="172"/>
      <c r="C3029" s="167"/>
      <c r="D3029" s="168"/>
      <c r="E3029" s="258" t="str">
        <f>iferror(vlookup(C3029,'Master data'!$A$1:$C$29,3,0),"--")</f>
        <v>--</v>
      </c>
      <c r="F3029" s="258" t="str">
        <f>iferror(vlookup(C3029,'Master data'!$A$1:$C$29,2,0),"--")</f>
        <v>--</v>
      </c>
    </row>
    <row r="3030" ht="21.0" customHeight="1">
      <c r="A3030" s="165"/>
      <c r="B3030" s="172"/>
      <c r="C3030" s="167"/>
      <c r="D3030" s="168"/>
      <c r="E3030" s="258" t="str">
        <f>iferror(vlookup(C3030,'Master data'!$A$1:$C$29,3,0),"--")</f>
        <v>--</v>
      </c>
      <c r="F3030" s="258" t="str">
        <f>iferror(vlookup(C3030,'Master data'!$A$1:$C$29,2,0),"--")</f>
        <v>--</v>
      </c>
    </row>
    <row r="3031" ht="21.0" customHeight="1">
      <c r="A3031" s="165"/>
      <c r="B3031" s="172"/>
      <c r="C3031" s="167"/>
      <c r="D3031" s="168"/>
      <c r="E3031" s="258" t="str">
        <f>iferror(vlookup(C3031,'Master data'!$A$1:$C$29,3,0),"--")</f>
        <v>--</v>
      </c>
      <c r="F3031" s="258" t="str">
        <f>iferror(vlookup(C3031,'Master data'!$A$1:$C$29,2,0),"--")</f>
        <v>--</v>
      </c>
    </row>
    <row r="3032" ht="21.0" customHeight="1">
      <c r="A3032" s="165"/>
      <c r="B3032" s="172"/>
      <c r="C3032" s="167"/>
      <c r="D3032" s="168"/>
      <c r="E3032" s="258" t="str">
        <f>iferror(vlookup(C3032,'Master data'!$A$1:$C$29,3,0),"--")</f>
        <v>--</v>
      </c>
      <c r="F3032" s="258" t="str">
        <f>iferror(vlookup(C3032,'Master data'!$A$1:$C$29,2,0),"--")</f>
        <v>--</v>
      </c>
    </row>
    <row r="3033" ht="21.0" customHeight="1">
      <c r="A3033" s="165"/>
      <c r="B3033" s="172"/>
      <c r="C3033" s="167"/>
      <c r="D3033" s="168"/>
      <c r="E3033" s="258" t="str">
        <f>iferror(vlookup(C3033,'Master data'!$A$1:$C$29,3,0),"--")</f>
        <v>--</v>
      </c>
      <c r="F3033" s="258" t="str">
        <f>iferror(vlookup(C3033,'Master data'!$A$1:$C$29,2,0),"--")</f>
        <v>--</v>
      </c>
    </row>
    <row r="3034" ht="21.0" customHeight="1">
      <c r="A3034" s="165"/>
      <c r="B3034" s="172"/>
      <c r="C3034" s="167"/>
      <c r="D3034" s="168"/>
      <c r="E3034" s="258" t="str">
        <f>iferror(vlookup(C3034,'Master data'!$A$1:$C$29,3,0),"--")</f>
        <v>--</v>
      </c>
      <c r="F3034" s="258" t="str">
        <f>iferror(vlookup(C3034,'Master data'!$A$1:$C$29,2,0),"--")</f>
        <v>--</v>
      </c>
    </row>
    <row r="3035" ht="21.0" customHeight="1">
      <c r="A3035" s="165"/>
      <c r="B3035" s="172"/>
      <c r="C3035" s="167"/>
      <c r="D3035" s="168"/>
      <c r="E3035" s="258" t="str">
        <f>iferror(vlookup(C3035,'Master data'!$A$1:$C$29,3,0),"--")</f>
        <v>--</v>
      </c>
      <c r="F3035" s="258" t="str">
        <f>iferror(vlookup(C3035,'Master data'!$A$1:$C$29,2,0),"--")</f>
        <v>--</v>
      </c>
    </row>
    <row r="3036" ht="21.0" customHeight="1">
      <c r="A3036" s="165"/>
      <c r="B3036" s="172"/>
      <c r="C3036" s="167"/>
      <c r="D3036" s="168"/>
      <c r="E3036" s="258" t="str">
        <f>iferror(vlookup(C3036,'Master data'!$A$1:$C$29,3,0),"--")</f>
        <v>--</v>
      </c>
      <c r="F3036" s="258" t="str">
        <f>iferror(vlookup(C3036,'Master data'!$A$1:$C$29,2,0),"--")</f>
        <v>--</v>
      </c>
    </row>
    <row r="3037" ht="21.0" customHeight="1">
      <c r="A3037" s="165"/>
      <c r="B3037" s="172"/>
      <c r="C3037" s="167"/>
      <c r="D3037" s="168"/>
      <c r="E3037" s="258" t="str">
        <f>iferror(vlookup(C3037,'Master data'!$A$1:$C$29,3,0),"--")</f>
        <v>--</v>
      </c>
      <c r="F3037" s="258" t="str">
        <f>iferror(vlookup(C3037,'Master data'!$A$1:$C$29,2,0),"--")</f>
        <v>--</v>
      </c>
    </row>
    <row r="3038" ht="21.0" customHeight="1">
      <c r="A3038" s="165"/>
      <c r="B3038" s="172"/>
      <c r="C3038" s="167"/>
      <c r="D3038" s="168"/>
      <c r="E3038" s="258" t="str">
        <f>iferror(vlookup(C3038,'Master data'!$A$1:$C$29,3,0),"--")</f>
        <v>--</v>
      </c>
      <c r="F3038" s="258" t="str">
        <f>iferror(vlookup(C3038,'Master data'!$A$1:$C$29,2,0),"--")</f>
        <v>--</v>
      </c>
    </row>
    <row r="3039" ht="21.0" customHeight="1">
      <c r="A3039" s="165"/>
      <c r="B3039" s="172"/>
      <c r="C3039" s="167"/>
      <c r="D3039" s="168"/>
      <c r="E3039" s="258" t="str">
        <f>iferror(vlookup(C3039,'Master data'!$A$1:$C$29,3,0),"--")</f>
        <v>--</v>
      </c>
      <c r="F3039" s="258" t="str">
        <f>iferror(vlookup(C3039,'Master data'!$A$1:$C$29,2,0),"--")</f>
        <v>--</v>
      </c>
    </row>
    <row r="3040" ht="21.0" customHeight="1">
      <c r="A3040" s="165"/>
      <c r="B3040" s="172"/>
      <c r="C3040" s="167"/>
      <c r="D3040" s="168"/>
      <c r="E3040" s="258" t="str">
        <f>iferror(vlookup(C3040,'Master data'!$A$1:$C$29,3,0),"--")</f>
        <v>--</v>
      </c>
      <c r="F3040" s="258" t="str">
        <f>iferror(vlookup(C3040,'Master data'!$A$1:$C$29,2,0),"--")</f>
        <v>--</v>
      </c>
    </row>
    <row r="3041" ht="21.0" customHeight="1">
      <c r="A3041" s="165"/>
      <c r="B3041" s="172"/>
      <c r="C3041" s="167"/>
      <c r="D3041" s="168"/>
      <c r="E3041" s="258" t="str">
        <f>iferror(vlookup(C3041,'Master data'!$A$1:$C$29,3,0),"--")</f>
        <v>--</v>
      </c>
      <c r="F3041" s="258" t="str">
        <f>iferror(vlookup(C3041,'Master data'!$A$1:$C$29,2,0),"--")</f>
        <v>--</v>
      </c>
    </row>
    <row r="3042" ht="21.0" customHeight="1">
      <c r="A3042" s="165"/>
      <c r="B3042" s="172"/>
      <c r="C3042" s="167"/>
      <c r="D3042" s="168"/>
      <c r="E3042" s="258" t="str">
        <f>iferror(vlookup(C3042,'Master data'!$A$1:$C$29,3,0),"--")</f>
        <v>--</v>
      </c>
      <c r="F3042" s="258" t="str">
        <f>iferror(vlookup(C3042,'Master data'!$A$1:$C$29,2,0),"--")</f>
        <v>--</v>
      </c>
    </row>
    <row r="3043" ht="21.0" customHeight="1">
      <c r="A3043" s="165"/>
      <c r="B3043" s="172"/>
      <c r="C3043" s="167"/>
      <c r="D3043" s="168"/>
      <c r="E3043" s="258" t="str">
        <f>iferror(vlookup(C3043,'Master data'!$A$1:$C$29,3,0),"--")</f>
        <v>--</v>
      </c>
      <c r="F3043" s="258" t="str">
        <f>iferror(vlookup(C3043,'Master data'!$A$1:$C$29,2,0),"--")</f>
        <v>--</v>
      </c>
    </row>
    <row r="3044" ht="21.0" customHeight="1">
      <c r="A3044" s="165"/>
      <c r="B3044" s="172"/>
      <c r="C3044" s="167"/>
      <c r="D3044" s="168"/>
      <c r="E3044" s="258" t="str">
        <f>iferror(vlookup(C3044,'Master data'!$A$1:$C$29,3,0),"--")</f>
        <v>--</v>
      </c>
      <c r="F3044" s="258" t="str">
        <f>iferror(vlookup(C3044,'Master data'!$A$1:$C$29,2,0),"--")</f>
        <v>--</v>
      </c>
    </row>
    <row r="3045" ht="21.0" customHeight="1">
      <c r="A3045" s="165"/>
      <c r="B3045" s="172"/>
      <c r="C3045" s="167"/>
      <c r="D3045" s="168"/>
      <c r="E3045" s="258" t="str">
        <f>iferror(vlookup(C3045,'Master data'!$A$1:$C$29,3,0),"--")</f>
        <v>--</v>
      </c>
      <c r="F3045" s="258" t="str">
        <f>iferror(vlookup(C3045,'Master data'!$A$1:$C$29,2,0),"--")</f>
        <v>--</v>
      </c>
    </row>
    <row r="3046" ht="21.0" customHeight="1">
      <c r="A3046" s="165"/>
      <c r="B3046" s="172"/>
      <c r="C3046" s="167"/>
      <c r="D3046" s="168"/>
      <c r="E3046" s="258" t="str">
        <f>iferror(vlookup(C3046,'Master data'!$A$1:$C$29,3,0),"--")</f>
        <v>--</v>
      </c>
      <c r="F3046" s="258" t="str">
        <f>iferror(vlookup(C3046,'Master data'!$A$1:$C$29,2,0),"--")</f>
        <v>--</v>
      </c>
    </row>
    <row r="3047" ht="21.0" customHeight="1">
      <c r="A3047" s="165"/>
      <c r="B3047" s="172"/>
      <c r="C3047" s="167"/>
      <c r="D3047" s="168"/>
      <c r="E3047" s="258" t="str">
        <f>iferror(vlookup(C3047,'Master data'!$A$1:$C$29,3,0),"--")</f>
        <v>--</v>
      </c>
      <c r="F3047" s="258" t="str">
        <f>iferror(vlookup(C3047,'Master data'!$A$1:$C$29,2,0),"--")</f>
        <v>--</v>
      </c>
    </row>
    <row r="3048" ht="21.0" customHeight="1">
      <c r="A3048" s="165"/>
      <c r="B3048" s="172"/>
      <c r="C3048" s="167"/>
      <c r="D3048" s="168"/>
      <c r="E3048" s="258" t="str">
        <f>iferror(vlookup(C3048,'Master data'!$A$1:$C$29,3,0),"--")</f>
        <v>--</v>
      </c>
      <c r="F3048" s="258" t="str">
        <f>iferror(vlookup(C3048,'Master data'!$A$1:$C$29,2,0),"--")</f>
        <v>--</v>
      </c>
    </row>
    <row r="3049" ht="21.0" customHeight="1">
      <c r="A3049" s="165"/>
      <c r="B3049" s="172"/>
      <c r="C3049" s="167"/>
      <c r="D3049" s="168"/>
      <c r="E3049" s="258" t="str">
        <f>iferror(vlookup(C3049,'Master data'!$A$1:$C$29,3,0),"--")</f>
        <v>--</v>
      </c>
      <c r="F3049" s="258" t="str">
        <f>iferror(vlookup(C3049,'Master data'!$A$1:$C$29,2,0),"--")</f>
        <v>--</v>
      </c>
    </row>
    <row r="3050" ht="21.0" customHeight="1">
      <c r="A3050" s="165"/>
      <c r="B3050" s="172"/>
      <c r="C3050" s="167"/>
      <c r="D3050" s="168"/>
      <c r="E3050" s="258" t="str">
        <f>iferror(vlookup(C3050,'Master data'!$A$1:$C$29,3,0),"--")</f>
        <v>--</v>
      </c>
      <c r="F3050" s="258" t="str">
        <f>iferror(vlookup(C3050,'Master data'!$A$1:$C$29,2,0),"--")</f>
        <v>--</v>
      </c>
    </row>
    <row r="3051" ht="21.0" customHeight="1">
      <c r="A3051" s="165"/>
      <c r="B3051" s="172"/>
      <c r="C3051" s="167"/>
      <c r="D3051" s="168"/>
      <c r="E3051" s="258" t="str">
        <f>iferror(vlookup(C3051,'Master data'!$A$1:$C$29,3,0),"--")</f>
        <v>--</v>
      </c>
      <c r="F3051" s="258" t="str">
        <f>iferror(vlookup(C3051,'Master data'!$A$1:$C$29,2,0),"--")</f>
        <v>--</v>
      </c>
    </row>
    <row r="3052" ht="21.0" customHeight="1">
      <c r="A3052" s="165"/>
      <c r="B3052" s="172"/>
      <c r="C3052" s="167"/>
      <c r="D3052" s="168"/>
      <c r="E3052" s="258" t="str">
        <f>iferror(vlookup(C3052,'Master data'!$A$1:$C$29,3,0),"--")</f>
        <v>--</v>
      </c>
      <c r="F3052" s="258" t="str">
        <f>iferror(vlookup(C3052,'Master data'!$A$1:$C$29,2,0),"--")</f>
        <v>--</v>
      </c>
    </row>
    <row r="3053" ht="21.0" customHeight="1">
      <c r="A3053" s="165"/>
      <c r="B3053" s="172"/>
      <c r="C3053" s="167"/>
      <c r="D3053" s="168"/>
      <c r="E3053" s="258" t="str">
        <f>iferror(vlookup(C3053,'Master data'!$A$1:$C$29,3,0),"--")</f>
        <v>--</v>
      </c>
      <c r="F3053" s="258" t="str">
        <f>iferror(vlookup(C3053,'Master data'!$A$1:$C$29,2,0),"--")</f>
        <v>--</v>
      </c>
    </row>
    <row r="3054" ht="21.0" customHeight="1">
      <c r="A3054" s="165"/>
      <c r="B3054" s="172"/>
      <c r="C3054" s="167"/>
      <c r="D3054" s="168"/>
      <c r="E3054" s="258" t="str">
        <f>iferror(vlookup(C3054,'Master data'!$A$1:$C$29,3,0),"--")</f>
        <v>--</v>
      </c>
      <c r="F3054" s="258" t="str">
        <f>iferror(vlookup(C3054,'Master data'!$A$1:$C$29,2,0),"--")</f>
        <v>--</v>
      </c>
    </row>
    <row r="3055" ht="21.0" customHeight="1">
      <c r="A3055" s="165"/>
      <c r="B3055" s="172"/>
      <c r="C3055" s="167"/>
      <c r="D3055" s="168"/>
      <c r="E3055" s="258" t="str">
        <f>iferror(vlookup(C3055,'Master data'!$A$1:$C$29,3,0),"--")</f>
        <v>--</v>
      </c>
      <c r="F3055" s="258" t="str">
        <f>iferror(vlookup(C3055,'Master data'!$A$1:$C$29,2,0),"--")</f>
        <v>--</v>
      </c>
    </row>
    <row r="3056" ht="21.0" customHeight="1">
      <c r="A3056" s="165"/>
      <c r="B3056" s="172"/>
      <c r="C3056" s="167"/>
      <c r="D3056" s="168"/>
      <c r="E3056" s="258" t="str">
        <f>iferror(vlookup(C3056,'Master data'!$A$1:$C$29,3,0),"--")</f>
        <v>--</v>
      </c>
      <c r="F3056" s="258" t="str">
        <f>iferror(vlookup(C3056,'Master data'!$A$1:$C$29,2,0),"--")</f>
        <v>--</v>
      </c>
    </row>
    <row r="3057" ht="21.0" customHeight="1">
      <c r="A3057" s="165"/>
      <c r="B3057" s="172"/>
      <c r="C3057" s="167"/>
      <c r="D3057" s="168"/>
      <c r="E3057" s="258" t="str">
        <f>iferror(vlookup(C3057,'Master data'!$A$1:$C$29,3,0),"--")</f>
        <v>--</v>
      </c>
      <c r="F3057" s="258" t="str">
        <f>iferror(vlookup(C3057,'Master data'!$A$1:$C$29,2,0),"--")</f>
        <v>--</v>
      </c>
    </row>
    <row r="3058" ht="21.0" customHeight="1">
      <c r="A3058" s="165"/>
      <c r="B3058" s="172"/>
      <c r="C3058" s="167"/>
      <c r="D3058" s="168"/>
      <c r="E3058" s="258" t="str">
        <f>iferror(vlookup(C3058,'Master data'!$A$1:$C$29,3,0),"--")</f>
        <v>--</v>
      </c>
      <c r="F3058" s="258" t="str">
        <f>iferror(vlookup(C3058,'Master data'!$A$1:$C$29,2,0),"--")</f>
        <v>--</v>
      </c>
    </row>
    <row r="3059" ht="21.0" customHeight="1">
      <c r="A3059" s="165"/>
      <c r="B3059" s="172"/>
      <c r="C3059" s="167"/>
      <c r="D3059" s="168"/>
      <c r="E3059" s="258" t="str">
        <f>iferror(vlookup(C3059,'Master data'!$A$1:$C$29,3,0),"--")</f>
        <v>--</v>
      </c>
      <c r="F3059" s="258" t="str">
        <f>iferror(vlookup(C3059,'Master data'!$A$1:$C$29,2,0),"--")</f>
        <v>--</v>
      </c>
    </row>
    <row r="3060" ht="21.0" customHeight="1">
      <c r="A3060" s="165"/>
      <c r="B3060" s="172"/>
      <c r="C3060" s="167"/>
      <c r="D3060" s="168"/>
      <c r="E3060" s="258" t="str">
        <f>iferror(vlookup(C3060,'Master data'!$A$1:$C$29,3,0),"--")</f>
        <v>--</v>
      </c>
      <c r="F3060" s="258" t="str">
        <f>iferror(vlookup(C3060,'Master data'!$A$1:$C$29,2,0),"--")</f>
        <v>--</v>
      </c>
    </row>
    <row r="3061" ht="21.0" customHeight="1">
      <c r="A3061" s="165"/>
      <c r="B3061" s="172"/>
      <c r="C3061" s="167"/>
      <c r="D3061" s="168"/>
      <c r="E3061" s="258" t="str">
        <f>iferror(vlookup(C3061,'Master data'!$A$1:$C$29,3,0),"--")</f>
        <v>--</v>
      </c>
      <c r="F3061" s="258" t="str">
        <f>iferror(vlookup(C3061,'Master data'!$A$1:$C$29,2,0),"--")</f>
        <v>--</v>
      </c>
    </row>
    <row r="3062" ht="21.0" customHeight="1">
      <c r="A3062" s="165"/>
      <c r="B3062" s="172"/>
      <c r="C3062" s="167"/>
      <c r="D3062" s="168"/>
      <c r="E3062" s="258" t="str">
        <f>iferror(vlookup(C3062,'Master data'!$A$1:$C$29,3,0),"--")</f>
        <v>--</v>
      </c>
      <c r="F3062" s="258" t="str">
        <f>iferror(vlookup(C3062,'Master data'!$A$1:$C$29,2,0),"--")</f>
        <v>--</v>
      </c>
    </row>
    <row r="3063" ht="21.0" customHeight="1">
      <c r="A3063" s="165"/>
      <c r="B3063" s="172"/>
      <c r="C3063" s="167"/>
      <c r="D3063" s="168"/>
      <c r="E3063" s="258" t="str">
        <f>iferror(vlookup(C3063,'Master data'!$A$1:$C$29,3,0),"--")</f>
        <v>--</v>
      </c>
      <c r="F3063" s="258" t="str">
        <f>iferror(vlookup(C3063,'Master data'!$A$1:$C$29,2,0),"--")</f>
        <v>--</v>
      </c>
    </row>
    <row r="3064" ht="21.0" customHeight="1">
      <c r="A3064" s="165"/>
      <c r="B3064" s="172"/>
      <c r="C3064" s="167"/>
      <c r="D3064" s="168"/>
      <c r="E3064" s="258" t="str">
        <f>iferror(vlookup(C3064,'Master data'!$A$1:$C$29,3,0),"--")</f>
        <v>--</v>
      </c>
      <c r="F3064" s="258" t="str">
        <f>iferror(vlookup(C3064,'Master data'!$A$1:$C$29,2,0),"--")</f>
        <v>--</v>
      </c>
    </row>
    <row r="3065" ht="21.0" customHeight="1">
      <c r="A3065" s="165"/>
      <c r="B3065" s="172"/>
      <c r="C3065" s="167"/>
      <c r="D3065" s="168"/>
      <c r="E3065" s="258" t="str">
        <f>iferror(vlookup(C3065,'Master data'!$A$1:$C$29,3,0),"--")</f>
        <v>--</v>
      </c>
      <c r="F3065" s="258" t="str">
        <f>iferror(vlookup(C3065,'Master data'!$A$1:$C$29,2,0),"--")</f>
        <v>--</v>
      </c>
    </row>
    <row r="3066" ht="21.0" customHeight="1">
      <c r="A3066" s="165"/>
      <c r="B3066" s="172"/>
      <c r="C3066" s="167"/>
      <c r="D3066" s="168"/>
      <c r="E3066" s="258" t="str">
        <f>iferror(vlookup(C3066,'Master data'!$A$1:$C$29,3,0),"--")</f>
        <v>--</v>
      </c>
      <c r="F3066" s="258" t="str">
        <f>iferror(vlookup(C3066,'Master data'!$A$1:$C$29,2,0),"--")</f>
        <v>--</v>
      </c>
    </row>
    <row r="3067" ht="21.0" customHeight="1">
      <c r="A3067" s="165"/>
      <c r="B3067" s="172"/>
      <c r="C3067" s="167"/>
      <c r="D3067" s="168"/>
      <c r="E3067" s="258" t="str">
        <f>iferror(vlookup(C3067,'Master data'!$A$1:$C$29,3,0),"--")</f>
        <v>--</v>
      </c>
      <c r="F3067" s="258" t="str">
        <f>iferror(vlookup(C3067,'Master data'!$A$1:$C$29,2,0),"--")</f>
        <v>--</v>
      </c>
    </row>
    <row r="3068" ht="21.0" customHeight="1">
      <c r="A3068" s="165"/>
      <c r="B3068" s="172"/>
      <c r="C3068" s="167"/>
      <c r="D3068" s="168"/>
      <c r="E3068" s="258" t="str">
        <f>iferror(vlookup(C3068,'Master data'!$A$1:$C$29,3,0),"--")</f>
        <v>--</v>
      </c>
      <c r="F3068" s="258" t="str">
        <f>iferror(vlookup(C3068,'Master data'!$A$1:$C$29,2,0),"--")</f>
        <v>--</v>
      </c>
    </row>
    <row r="3069" ht="21.0" customHeight="1">
      <c r="A3069" s="165"/>
      <c r="B3069" s="172"/>
      <c r="C3069" s="167"/>
      <c r="D3069" s="168"/>
      <c r="E3069" s="258" t="str">
        <f>iferror(vlookup(C3069,'Master data'!$A$1:$C$29,3,0),"--")</f>
        <v>--</v>
      </c>
      <c r="F3069" s="258" t="str">
        <f>iferror(vlookup(C3069,'Master data'!$A$1:$C$29,2,0),"--")</f>
        <v>--</v>
      </c>
    </row>
    <row r="3070" ht="21.0" customHeight="1">
      <c r="A3070" s="165"/>
      <c r="B3070" s="172"/>
      <c r="C3070" s="167"/>
      <c r="D3070" s="168"/>
      <c r="E3070" s="258" t="str">
        <f>iferror(vlookup(C3070,'Master data'!$A$1:$C$29,3,0),"--")</f>
        <v>--</v>
      </c>
      <c r="F3070" s="258" t="str">
        <f>iferror(vlookup(C3070,'Master data'!$A$1:$C$29,2,0),"--")</f>
        <v>--</v>
      </c>
    </row>
    <row r="3071" ht="21.0" customHeight="1">
      <c r="A3071" s="165"/>
      <c r="B3071" s="172"/>
      <c r="C3071" s="167"/>
      <c r="D3071" s="168"/>
      <c r="E3071" s="258" t="str">
        <f>iferror(vlookup(C3071,'Master data'!$A$1:$C$29,3,0),"--")</f>
        <v>--</v>
      </c>
      <c r="F3071" s="258" t="str">
        <f>iferror(vlookup(C3071,'Master data'!$A$1:$C$29,2,0),"--")</f>
        <v>--</v>
      </c>
    </row>
    <row r="3072" ht="21.0" customHeight="1">
      <c r="A3072" s="165"/>
      <c r="B3072" s="172"/>
      <c r="C3072" s="167"/>
      <c r="D3072" s="168"/>
      <c r="E3072" s="258" t="str">
        <f>iferror(vlookup(C3072,'Master data'!$A$1:$C$29,3,0),"--")</f>
        <v>--</v>
      </c>
      <c r="F3072" s="258" t="str">
        <f>iferror(vlookup(C3072,'Master data'!$A$1:$C$29,2,0),"--")</f>
        <v>--</v>
      </c>
    </row>
    <row r="3073" ht="21.0" customHeight="1">
      <c r="A3073" s="165"/>
      <c r="B3073" s="172"/>
      <c r="C3073" s="167"/>
      <c r="D3073" s="168"/>
      <c r="E3073" s="258" t="str">
        <f>iferror(vlookup(C3073,'Master data'!$A$1:$C$29,3,0),"--")</f>
        <v>--</v>
      </c>
      <c r="F3073" s="258" t="str">
        <f>iferror(vlookup(C3073,'Master data'!$A$1:$C$29,2,0),"--")</f>
        <v>--</v>
      </c>
    </row>
    <row r="3074" ht="21.0" customHeight="1">
      <c r="A3074" s="165"/>
      <c r="B3074" s="172"/>
      <c r="C3074" s="167"/>
      <c r="D3074" s="168"/>
      <c r="E3074" s="258" t="str">
        <f>iferror(vlookup(C3074,'Master data'!$A$1:$C$29,3,0),"--")</f>
        <v>--</v>
      </c>
      <c r="F3074" s="258" t="str">
        <f>iferror(vlookup(C3074,'Master data'!$A$1:$C$29,2,0),"--")</f>
        <v>--</v>
      </c>
    </row>
    <row r="3075" ht="21.0" customHeight="1">
      <c r="A3075" s="165"/>
      <c r="B3075" s="172"/>
      <c r="C3075" s="167"/>
      <c r="D3075" s="168"/>
      <c r="E3075" s="258" t="str">
        <f>iferror(vlookup(C3075,'Master data'!$A$1:$C$29,3,0),"--")</f>
        <v>--</v>
      </c>
      <c r="F3075" s="258" t="str">
        <f>iferror(vlookup(C3075,'Master data'!$A$1:$C$29,2,0),"--")</f>
        <v>--</v>
      </c>
    </row>
    <row r="3076" ht="21.0" customHeight="1">
      <c r="A3076" s="165"/>
      <c r="B3076" s="172"/>
      <c r="C3076" s="167"/>
      <c r="D3076" s="168"/>
      <c r="E3076" s="258" t="str">
        <f>iferror(vlookup(C3076,'Master data'!$A$1:$C$29,3,0),"--")</f>
        <v>--</v>
      </c>
      <c r="F3076" s="258" t="str">
        <f>iferror(vlookup(C3076,'Master data'!$A$1:$C$29,2,0),"--")</f>
        <v>--</v>
      </c>
    </row>
    <row r="3077" ht="21.0" customHeight="1">
      <c r="A3077" s="165"/>
      <c r="B3077" s="172"/>
      <c r="C3077" s="167"/>
      <c r="D3077" s="168"/>
      <c r="E3077" s="258" t="str">
        <f>iferror(vlookup(C3077,'Master data'!$A$1:$C$29,3,0),"--")</f>
        <v>--</v>
      </c>
      <c r="F3077" s="258" t="str">
        <f>iferror(vlookup(C3077,'Master data'!$A$1:$C$29,2,0),"--")</f>
        <v>--</v>
      </c>
    </row>
    <row r="3078" ht="21.0" customHeight="1">
      <c r="A3078" s="165"/>
      <c r="B3078" s="172"/>
      <c r="C3078" s="167"/>
      <c r="D3078" s="168"/>
      <c r="E3078" s="258" t="str">
        <f>iferror(vlookup(C3078,'Master data'!$A$1:$C$29,3,0),"--")</f>
        <v>--</v>
      </c>
      <c r="F3078" s="258" t="str">
        <f>iferror(vlookup(C3078,'Master data'!$A$1:$C$29,2,0),"--")</f>
        <v>--</v>
      </c>
    </row>
    <row r="3079" ht="21.0" customHeight="1">
      <c r="A3079" s="165"/>
      <c r="B3079" s="172"/>
      <c r="C3079" s="167"/>
      <c r="D3079" s="168"/>
      <c r="E3079" s="258" t="str">
        <f>iferror(vlookup(C3079,'Master data'!$A$1:$C$29,3,0),"--")</f>
        <v>--</v>
      </c>
      <c r="F3079" s="258" t="str">
        <f>iferror(vlookup(C3079,'Master data'!$A$1:$C$29,2,0),"--")</f>
        <v>--</v>
      </c>
    </row>
    <row r="3080" ht="21.0" customHeight="1">
      <c r="A3080" s="165"/>
      <c r="B3080" s="172"/>
      <c r="C3080" s="167"/>
      <c r="D3080" s="168"/>
      <c r="E3080" s="258" t="str">
        <f>iferror(vlookup(C3080,'Master data'!$A$1:$C$29,3,0),"--")</f>
        <v>--</v>
      </c>
      <c r="F3080" s="258" t="str">
        <f>iferror(vlookup(C3080,'Master data'!$A$1:$C$29,2,0),"--")</f>
        <v>--</v>
      </c>
    </row>
    <row r="3081" ht="21.0" customHeight="1">
      <c r="A3081" s="165"/>
      <c r="B3081" s="172"/>
      <c r="C3081" s="167"/>
      <c r="D3081" s="168"/>
      <c r="E3081" s="258" t="str">
        <f>iferror(vlookup(C3081,'Master data'!$A$1:$C$29,3,0),"--")</f>
        <v>--</v>
      </c>
      <c r="F3081" s="258" t="str">
        <f>iferror(vlookup(C3081,'Master data'!$A$1:$C$29,2,0),"--")</f>
        <v>--</v>
      </c>
    </row>
    <row r="3082" ht="21.0" customHeight="1">
      <c r="A3082" s="165"/>
      <c r="B3082" s="172"/>
      <c r="C3082" s="167"/>
      <c r="D3082" s="168"/>
      <c r="E3082" s="258" t="str">
        <f>iferror(vlookup(C3082,'Master data'!$A$1:$C$29,3,0),"--")</f>
        <v>--</v>
      </c>
      <c r="F3082" s="258" t="str">
        <f>iferror(vlookup(C3082,'Master data'!$A$1:$C$29,2,0),"--")</f>
        <v>--</v>
      </c>
    </row>
    <row r="3083" ht="21.0" customHeight="1">
      <c r="A3083" s="165"/>
      <c r="B3083" s="172"/>
      <c r="C3083" s="167"/>
      <c r="D3083" s="168"/>
      <c r="E3083" s="258" t="str">
        <f>iferror(vlookup(C3083,'Master data'!$A$1:$C$29,3,0),"--")</f>
        <v>--</v>
      </c>
      <c r="F3083" s="258" t="str">
        <f>iferror(vlookup(C3083,'Master data'!$A$1:$C$29,2,0),"--")</f>
        <v>--</v>
      </c>
    </row>
    <row r="3084" ht="21.0" customHeight="1">
      <c r="A3084" s="165"/>
      <c r="B3084" s="172"/>
      <c r="C3084" s="167"/>
      <c r="D3084" s="168"/>
      <c r="E3084" s="258" t="str">
        <f>iferror(vlookup(C3084,'Master data'!$A$1:$C$29,3,0),"--")</f>
        <v>--</v>
      </c>
      <c r="F3084" s="258" t="str">
        <f>iferror(vlookup(C3084,'Master data'!$A$1:$C$29,2,0),"--")</f>
        <v>--</v>
      </c>
    </row>
    <row r="3085" ht="21.0" customHeight="1">
      <c r="A3085" s="165"/>
      <c r="B3085" s="172"/>
      <c r="C3085" s="167"/>
      <c r="D3085" s="168"/>
      <c r="E3085" s="258" t="str">
        <f>iferror(vlookup(C3085,'Master data'!$A$1:$C$29,3,0),"--")</f>
        <v>--</v>
      </c>
      <c r="F3085" s="258" t="str">
        <f>iferror(vlookup(C3085,'Master data'!$A$1:$C$29,2,0),"--")</f>
        <v>--</v>
      </c>
    </row>
    <row r="3086" ht="21.0" customHeight="1">
      <c r="A3086" s="165"/>
      <c r="B3086" s="172"/>
      <c r="C3086" s="167"/>
      <c r="D3086" s="168"/>
      <c r="E3086" s="258" t="str">
        <f>iferror(vlookup(C3086,'Master data'!$A$1:$C$29,3,0),"--")</f>
        <v>--</v>
      </c>
      <c r="F3086" s="258" t="str">
        <f>iferror(vlookup(C3086,'Master data'!$A$1:$C$29,2,0),"--")</f>
        <v>--</v>
      </c>
    </row>
    <row r="3087" ht="21.0" customHeight="1">
      <c r="A3087" s="165"/>
      <c r="B3087" s="172"/>
      <c r="C3087" s="167"/>
      <c r="D3087" s="168"/>
      <c r="E3087" s="258" t="str">
        <f>iferror(vlookup(C3087,'Master data'!$A$1:$C$29,3,0),"--")</f>
        <v>--</v>
      </c>
      <c r="F3087" s="258" t="str">
        <f>iferror(vlookup(C3087,'Master data'!$A$1:$C$29,2,0),"--")</f>
        <v>--</v>
      </c>
    </row>
    <row r="3088" ht="21.0" customHeight="1">
      <c r="A3088" s="165"/>
      <c r="B3088" s="172"/>
      <c r="C3088" s="167"/>
      <c r="D3088" s="168"/>
      <c r="E3088" s="258" t="str">
        <f>iferror(vlookup(C3088,'Master data'!$A$1:$C$29,3,0),"--")</f>
        <v>--</v>
      </c>
      <c r="F3088" s="258" t="str">
        <f>iferror(vlookup(C3088,'Master data'!$A$1:$C$29,2,0),"--")</f>
        <v>--</v>
      </c>
    </row>
    <row r="3089" ht="21.0" customHeight="1">
      <c r="A3089" s="165"/>
      <c r="B3089" s="172"/>
      <c r="C3089" s="167"/>
      <c r="D3089" s="168"/>
      <c r="E3089" s="258" t="str">
        <f>iferror(vlookup(C3089,'Master data'!$A$1:$C$29,3,0),"--")</f>
        <v>--</v>
      </c>
      <c r="F3089" s="258" t="str">
        <f>iferror(vlookup(C3089,'Master data'!$A$1:$C$29,2,0),"--")</f>
        <v>--</v>
      </c>
    </row>
    <row r="3090" ht="21.0" customHeight="1">
      <c r="A3090" s="165"/>
      <c r="B3090" s="172"/>
      <c r="C3090" s="167"/>
      <c r="D3090" s="168"/>
      <c r="E3090" s="258" t="str">
        <f>iferror(vlookup(C3090,'Master data'!$A$1:$C$29,3,0),"--")</f>
        <v>--</v>
      </c>
      <c r="F3090" s="258" t="str">
        <f>iferror(vlookup(C3090,'Master data'!$A$1:$C$29,2,0),"--")</f>
        <v>--</v>
      </c>
    </row>
    <row r="3091" ht="21.0" customHeight="1">
      <c r="A3091" s="165"/>
      <c r="B3091" s="172"/>
      <c r="C3091" s="167"/>
      <c r="D3091" s="168"/>
      <c r="E3091" s="258" t="str">
        <f>iferror(vlookup(C3091,'Master data'!$A$1:$C$29,3,0),"--")</f>
        <v>--</v>
      </c>
      <c r="F3091" s="258" t="str">
        <f>iferror(vlookup(C3091,'Master data'!$A$1:$C$29,2,0),"--")</f>
        <v>--</v>
      </c>
    </row>
    <row r="3092" ht="21.0" customHeight="1">
      <c r="A3092" s="165"/>
      <c r="B3092" s="172"/>
      <c r="C3092" s="167"/>
      <c r="D3092" s="168"/>
      <c r="E3092" s="258" t="str">
        <f>iferror(vlookup(C3092,'Master data'!$A$1:$C$29,3,0),"--")</f>
        <v>--</v>
      </c>
      <c r="F3092" s="258" t="str">
        <f>iferror(vlookup(C3092,'Master data'!$A$1:$C$29,2,0),"--")</f>
        <v>--</v>
      </c>
    </row>
    <row r="3093" ht="21.0" customHeight="1">
      <c r="A3093" s="165"/>
      <c r="B3093" s="172"/>
      <c r="C3093" s="167"/>
      <c r="D3093" s="168"/>
      <c r="E3093" s="258" t="str">
        <f>iferror(vlookup(C3093,'Master data'!$A$1:$C$29,3,0),"--")</f>
        <v>--</v>
      </c>
      <c r="F3093" s="258" t="str">
        <f>iferror(vlookup(C3093,'Master data'!$A$1:$C$29,2,0),"--")</f>
        <v>--</v>
      </c>
    </row>
    <row r="3094" ht="21.0" customHeight="1">
      <c r="A3094" s="165"/>
      <c r="B3094" s="172"/>
      <c r="C3094" s="167"/>
      <c r="D3094" s="168"/>
      <c r="E3094" s="258" t="str">
        <f>iferror(vlookup(C3094,'Master data'!$A$1:$C$29,3,0),"--")</f>
        <v>--</v>
      </c>
      <c r="F3094" s="258" t="str">
        <f>iferror(vlookup(C3094,'Master data'!$A$1:$C$29,2,0),"--")</f>
        <v>--</v>
      </c>
    </row>
    <row r="3095" ht="21.0" customHeight="1">
      <c r="A3095" s="165"/>
      <c r="B3095" s="172"/>
      <c r="C3095" s="167"/>
      <c r="D3095" s="168"/>
      <c r="E3095" s="258" t="str">
        <f>iferror(vlookup(C3095,'Master data'!$A$1:$C$29,3,0),"--")</f>
        <v>--</v>
      </c>
      <c r="F3095" s="258" t="str">
        <f>iferror(vlookup(C3095,'Master data'!$A$1:$C$29,2,0),"--")</f>
        <v>--</v>
      </c>
    </row>
    <row r="3096" ht="21.0" customHeight="1">
      <c r="A3096" s="165"/>
      <c r="B3096" s="172"/>
      <c r="C3096" s="167"/>
      <c r="D3096" s="168"/>
      <c r="E3096" s="258" t="str">
        <f>iferror(vlookup(C3096,'Master data'!$A$1:$C$29,3,0),"--")</f>
        <v>--</v>
      </c>
      <c r="F3096" s="258" t="str">
        <f>iferror(vlookup(C3096,'Master data'!$A$1:$C$29,2,0),"--")</f>
        <v>--</v>
      </c>
    </row>
    <row r="3097" ht="21.0" customHeight="1">
      <c r="A3097" s="165"/>
      <c r="B3097" s="172"/>
      <c r="C3097" s="167"/>
      <c r="D3097" s="168"/>
      <c r="E3097" s="258" t="str">
        <f>iferror(vlookup(C3097,'Master data'!$A$1:$C$29,3,0),"--")</f>
        <v>--</v>
      </c>
      <c r="F3097" s="258" t="str">
        <f>iferror(vlookup(C3097,'Master data'!$A$1:$C$29,2,0),"--")</f>
        <v>--</v>
      </c>
    </row>
    <row r="3098" ht="21.0" customHeight="1">
      <c r="A3098" s="165"/>
      <c r="B3098" s="172"/>
      <c r="C3098" s="167"/>
      <c r="D3098" s="168"/>
      <c r="E3098" s="258" t="str">
        <f>iferror(vlookup(C3098,'Master data'!$A$1:$C$29,3,0),"--")</f>
        <v>--</v>
      </c>
      <c r="F3098" s="258" t="str">
        <f>iferror(vlookup(C3098,'Master data'!$A$1:$C$29,2,0),"--")</f>
        <v>--</v>
      </c>
    </row>
    <row r="3099" ht="21.0" customHeight="1">
      <c r="A3099" s="165"/>
      <c r="B3099" s="172"/>
      <c r="C3099" s="167"/>
      <c r="D3099" s="168"/>
      <c r="E3099" s="258" t="str">
        <f>iferror(vlookup(C3099,'Master data'!$A$1:$C$29,3,0),"--")</f>
        <v>--</v>
      </c>
      <c r="F3099" s="258" t="str">
        <f>iferror(vlookup(C3099,'Master data'!$A$1:$C$29,2,0),"--")</f>
        <v>--</v>
      </c>
    </row>
    <row r="3100" ht="21.0" customHeight="1">
      <c r="A3100" s="165"/>
      <c r="B3100" s="172"/>
      <c r="C3100" s="167"/>
      <c r="D3100" s="168"/>
      <c r="E3100" s="258" t="str">
        <f>iferror(vlookup(C3100,'Master data'!$A$1:$C$29,3,0),"--")</f>
        <v>--</v>
      </c>
      <c r="F3100" s="258" t="str">
        <f>iferror(vlookup(C3100,'Master data'!$A$1:$C$29,2,0),"--")</f>
        <v>--</v>
      </c>
    </row>
    <row r="3101" ht="21.0" customHeight="1">
      <c r="A3101" s="165"/>
      <c r="B3101" s="172"/>
      <c r="C3101" s="167"/>
      <c r="D3101" s="168"/>
      <c r="E3101" s="258" t="str">
        <f>iferror(vlookup(C3101,'Master data'!$A$1:$C$29,3,0),"--")</f>
        <v>--</v>
      </c>
      <c r="F3101" s="258" t="str">
        <f>iferror(vlookup(C3101,'Master data'!$A$1:$C$29,2,0),"--")</f>
        <v>--</v>
      </c>
    </row>
    <row r="3102" ht="21.0" customHeight="1">
      <c r="A3102" s="165"/>
      <c r="B3102" s="172"/>
      <c r="C3102" s="167"/>
      <c r="D3102" s="168"/>
      <c r="E3102" s="258" t="str">
        <f>iferror(vlookup(C3102,'Master data'!$A$1:$C$29,3,0),"--")</f>
        <v>--</v>
      </c>
      <c r="F3102" s="258" t="str">
        <f>iferror(vlookup(C3102,'Master data'!$A$1:$C$29,2,0),"--")</f>
        <v>--</v>
      </c>
    </row>
    <row r="3103" ht="21.0" customHeight="1">
      <c r="A3103" s="165"/>
      <c r="B3103" s="172"/>
      <c r="C3103" s="167"/>
      <c r="D3103" s="168"/>
      <c r="E3103" s="258" t="str">
        <f>iferror(vlookup(C3103,'Master data'!$A$1:$C$29,3,0),"--")</f>
        <v>--</v>
      </c>
      <c r="F3103" s="258" t="str">
        <f>iferror(vlookup(C3103,'Master data'!$A$1:$C$29,2,0),"--")</f>
        <v>--</v>
      </c>
    </row>
    <row r="3104" ht="21.0" customHeight="1">
      <c r="A3104" s="165"/>
      <c r="B3104" s="172"/>
      <c r="C3104" s="167"/>
      <c r="D3104" s="168"/>
      <c r="E3104" s="258" t="str">
        <f>iferror(vlookup(C3104,'Master data'!$A$1:$C$29,3,0),"--")</f>
        <v>--</v>
      </c>
      <c r="F3104" s="258" t="str">
        <f>iferror(vlookup(C3104,'Master data'!$A$1:$C$29,2,0),"--")</f>
        <v>--</v>
      </c>
    </row>
    <row r="3105" ht="21.0" customHeight="1">
      <c r="A3105" s="165"/>
      <c r="B3105" s="172"/>
      <c r="C3105" s="167"/>
      <c r="D3105" s="168"/>
      <c r="E3105" s="258" t="str">
        <f>iferror(vlookup(C3105,'Master data'!$A$1:$C$29,3,0),"--")</f>
        <v>--</v>
      </c>
      <c r="F3105" s="258" t="str">
        <f>iferror(vlookup(C3105,'Master data'!$A$1:$C$29,2,0),"--")</f>
        <v>--</v>
      </c>
    </row>
    <row r="3106" ht="21.0" customHeight="1">
      <c r="A3106" s="165"/>
      <c r="B3106" s="172"/>
      <c r="C3106" s="167"/>
      <c r="D3106" s="168"/>
      <c r="E3106" s="258" t="str">
        <f>iferror(vlookup(C3106,'Master data'!$A$1:$C$29,3,0),"--")</f>
        <v>--</v>
      </c>
      <c r="F3106" s="258" t="str">
        <f>iferror(vlookup(C3106,'Master data'!$A$1:$C$29,2,0),"--")</f>
        <v>--</v>
      </c>
    </row>
    <row r="3107" ht="21.0" customHeight="1">
      <c r="A3107" s="165"/>
      <c r="B3107" s="172"/>
      <c r="C3107" s="167"/>
      <c r="D3107" s="168"/>
      <c r="E3107" s="258" t="str">
        <f>iferror(vlookup(C3107,'Master data'!$A$1:$C$29,3,0),"--")</f>
        <v>--</v>
      </c>
      <c r="F3107" s="258" t="str">
        <f>iferror(vlookup(C3107,'Master data'!$A$1:$C$29,2,0),"--")</f>
        <v>--</v>
      </c>
    </row>
    <row r="3108" ht="21.0" customHeight="1">
      <c r="A3108" s="165"/>
      <c r="B3108" s="172"/>
      <c r="C3108" s="167"/>
      <c r="D3108" s="168"/>
      <c r="E3108" s="258" t="str">
        <f>iferror(vlookup(C3108,'Master data'!$A$1:$C$29,3,0),"--")</f>
        <v>--</v>
      </c>
      <c r="F3108" s="258" t="str">
        <f>iferror(vlookup(C3108,'Master data'!$A$1:$C$29,2,0),"--")</f>
        <v>--</v>
      </c>
    </row>
    <row r="3109" ht="21.0" customHeight="1">
      <c r="A3109" s="165"/>
      <c r="B3109" s="172"/>
      <c r="C3109" s="167"/>
      <c r="D3109" s="168"/>
      <c r="E3109" s="258" t="str">
        <f>iferror(vlookup(C3109,'Master data'!$A$1:$C$29,3,0),"--")</f>
        <v>--</v>
      </c>
      <c r="F3109" s="258" t="str">
        <f>iferror(vlookup(C3109,'Master data'!$A$1:$C$29,2,0),"--")</f>
        <v>--</v>
      </c>
    </row>
    <row r="3110" ht="21.0" customHeight="1">
      <c r="A3110" s="165"/>
      <c r="B3110" s="172"/>
      <c r="C3110" s="167"/>
      <c r="D3110" s="168"/>
      <c r="E3110" s="258" t="str">
        <f>iferror(vlookup(C3110,'Master data'!$A$1:$C$29,3,0),"--")</f>
        <v>--</v>
      </c>
      <c r="F3110" s="258" t="str">
        <f>iferror(vlookup(C3110,'Master data'!$A$1:$C$29,2,0),"--")</f>
        <v>--</v>
      </c>
    </row>
    <row r="3111" ht="21.0" customHeight="1">
      <c r="A3111" s="165"/>
      <c r="B3111" s="172"/>
      <c r="C3111" s="167"/>
      <c r="D3111" s="168"/>
      <c r="E3111" s="258" t="str">
        <f>iferror(vlookup(C3111,'Master data'!$A$1:$C$29,3,0),"--")</f>
        <v>--</v>
      </c>
      <c r="F3111" s="258" t="str">
        <f>iferror(vlookup(C3111,'Master data'!$A$1:$C$29,2,0),"--")</f>
        <v>--</v>
      </c>
    </row>
    <row r="3112" ht="21.0" customHeight="1">
      <c r="A3112" s="165"/>
      <c r="B3112" s="172"/>
      <c r="C3112" s="167"/>
      <c r="D3112" s="168"/>
      <c r="E3112" s="258" t="str">
        <f>iferror(vlookup(C3112,'Master data'!$A$1:$C$29,3,0),"--")</f>
        <v>--</v>
      </c>
      <c r="F3112" s="258" t="str">
        <f>iferror(vlookup(C3112,'Master data'!$A$1:$C$29,2,0),"--")</f>
        <v>--</v>
      </c>
    </row>
    <row r="3113" ht="21.0" customHeight="1">
      <c r="A3113" s="165"/>
      <c r="B3113" s="172"/>
      <c r="C3113" s="167"/>
      <c r="D3113" s="168"/>
      <c r="E3113" s="258" t="str">
        <f>iferror(vlookup(C3113,'Master data'!$A$1:$C$29,3,0),"--")</f>
        <v>--</v>
      </c>
      <c r="F3113" s="258" t="str">
        <f>iferror(vlookup(C3113,'Master data'!$A$1:$C$29,2,0),"--")</f>
        <v>--</v>
      </c>
    </row>
    <row r="3114" ht="21.0" customHeight="1">
      <c r="A3114" s="165"/>
      <c r="B3114" s="172"/>
      <c r="C3114" s="167"/>
      <c r="D3114" s="168"/>
      <c r="E3114" s="258" t="str">
        <f>iferror(vlookup(C3114,'Master data'!$A$1:$C$29,3,0),"--")</f>
        <v>--</v>
      </c>
      <c r="F3114" s="258" t="str">
        <f>iferror(vlookup(C3114,'Master data'!$A$1:$C$29,2,0),"--")</f>
        <v>--</v>
      </c>
    </row>
    <row r="3115" ht="21.0" customHeight="1">
      <c r="A3115" s="165"/>
      <c r="B3115" s="172"/>
      <c r="C3115" s="167"/>
      <c r="D3115" s="168"/>
      <c r="E3115" s="258" t="str">
        <f>iferror(vlookup(C3115,'Master data'!$A$1:$C$29,3,0),"--")</f>
        <v>--</v>
      </c>
      <c r="F3115" s="258" t="str">
        <f>iferror(vlookup(C3115,'Master data'!$A$1:$C$29,2,0),"--")</f>
        <v>--</v>
      </c>
    </row>
    <row r="3116" ht="21.0" customHeight="1">
      <c r="A3116" s="165"/>
      <c r="B3116" s="172"/>
      <c r="C3116" s="167"/>
      <c r="D3116" s="168"/>
      <c r="E3116" s="258" t="str">
        <f>iferror(vlookup(C3116,'Master data'!$A$1:$C$29,3,0),"--")</f>
        <v>--</v>
      </c>
      <c r="F3116" s="258" t="str">
        <f>iferror(vlookup(C3116,'Master data'!$A$1:$C$29,2,0),"--")</f>
        <v>--</v>
      </c>
    </row>
    <row r="3117" ht="21.0" customHeight="1">
      <c r="A3117" s="165"/>
      <c r="B3117" s="172"/>
      <c r="C3117" s="167"/>
      <c r="D3117" s="168"/>
      <c r="E3117" s="258" t="str">
        <f>iferror(vlookup(C3117,'Master data'!$A$1:$C$29,3,0),"--")</f>
        <v>--</v>
      </c>
      <c r="F3117" s="258" t="str">
        <f>iferror(vlookup(C3117,'Master data'!$A$1:$C$29,2,0),"--")</f>
        <v>--</v>
      </c>
    </row>
    <row r="3118" ht="21.0" customHeight="1">
      <c r="A3118" s="165"/>
      <c r="B3118" s="172"/>
      <c r="C3118" s="167"/>
      <c r="D3118" s="168"/>
      <c r="E3118" s="258" t="str">
        <f>iferror(vlookup(C3118,'Master data'!$A$1:$C$29,3,0),"--")</f>
        <v>--</v>
      </c>
      <c r="F3118" s="258" t="str">
        <f>iferror(vlookup(C3118,'Master data'!$A$1:$C$29,2,0),"--")</f>
        <v>--</v>
      </c>
    </row>
    <row r="3119" ht="21.0" customHeight="1">
      <c r="A3119" s="165"/>
      <c r="B3119" s="172"/>
      <c r="C3119" s="167"/>
      <c r="D3119" s="168"/>
      <c r="E3119" s="258" t="str">
        <f>iferror(vlookup(C3119,'Master data'!$A$1:$C$29,3,0),"--")</f>
        <v>--</v>
      </c>
      <c r="F3119" s="258" t="str">
        <f>iferror(vlookup(C3119,'Master data'!$A$1:$C$29,2,0),"--")</f>
        <v>--</v>
      </c>
    </row>
    <row r="3120" ht="21.0" customHeight="1">
      <c r="A3120" s="165"/>
      <c r="B3120" s="172"/>
      <c r="C3120" s="167"/>
      <c r="D3120" s="168"/>
      <c r="E3120" s="258" t="str">
        <f>iferror(vlookup(C3120,'Master data'!$A$1:$C$29,3,0),"--")</f>
        <v>--</v>
      </c>
      <c r="F3120" s="258" t="str">
        <f>iferror(vlookup(C3120,'Master data'!$A$1:$C$29,2,0),"--")</f>
        <v>--</v>
      </c>
    </row>
    <row r="3121" ht="21.0" customHeight="1">
      <c r="A3121" s="165"/>
      <c r="B3121" s="172"/>
      <c r="C3121" s="167"/>
      <c r="D3121" s="168"/>
      <c r="E3121" s="258" t="str">
        <f>iferror(vlookup(C3121,'Master data'!$A$1:$C$29,3,0),"--")</f>
        <v>--</v>
      </c>
      <c r="F3121" s="258" t="str">
        <f>iferror(vlookup(C3121,'Master data'!$A$1:$C$29,2,0),"--")</f>
        <v>--</v>
      </c>
    </row>
    <row r="3122" ht="21.0" customHeight="1">
      <c r="A3122" s="165"/>
      <c r="B3122" s="172"/>
      <c r="C3122" s="167"/>
      <c r="D3122" s="168"/>
      <c r="E3122" s="258" t="str">
        <f>iferror(vlookup(C3122,'Master data'!$A$1:$C$29,3,0),"--")</f>
        <v>--</v>
      </c>
      <c r="F3122" s="258" t="str">
        <f>iferror(vlookup(C3122,'Master data'!$A$1:$C$29,2,0),"--")</f>
        <v>--</v>
      </c>
    </row>
    <row r="3123" ht="21.0" customHeight="1">
      <c r="A3123" s="165"/>
      <c r="B3123" s="172"/>
      <c r="C3123" s="167"/>
      <c r="D3123" s="168"/>
      <c r="E3123" s="258" t="str">
        <f>iferror(vlookup(C3123,'Master data'!$A$1:$C$29,3,0),"--")</f>
        <v>--</v>
      </c>
      <c r="F3123" s="258" t="str">
        <f>iferror(vlookup(C3123,'Master data'!$A$1:$C$29,2,0),"--")</f>
        <v>--</v>
      </c>
    </row>
    <row r="3124" ht="21.0" customHeight="1">
      <c r="A3124" s="165"/>
      <c r="B3124" s="172"/>
      <c r="C3124" s="167"/>
      <c r="D3124" s="168"/>
      <c r="E3124" s="258" t="str">
        <f>iferror(vlookup(C3124,'Master data'!$A$1:$C$29,3,0),"--")</f>
        <v>--</v>
      </c>
      <c r="F3124" s="258" t="str">
        <f>iferror(vlookup(C3124,'Master data'!$A$1:$C$29,2,0),"--")</f>
        <v>--</v>
      </c>
    </row>
    <row r="3125" ht="21.0" customHeight="1">
      <c r="A3125" s="165"/>
      <c r="B3125" s="172"/>
      <c r="C3125" s="167"/>
      <c r="D3125" s="168"/>
      <c r="E3125" s="258" t="str">
        <f>iferror(vlookup(C3125,'Master data'!$A$1:$C$29,3,0),"--")</f>
        <v>--</v>
      </c>
      <c r="F3125" s="258" t="str">
        <f>iferror(vlookup(C3125,'Master data'!$A$1:$C$29,2,0),"--")</f>
        <v>--</v>
      </c>
    </row>
    <row r="3126" ht="21.0" customHeight="1">
      <c r="A3126" s="165"/>
      <c r="B3126" s="172"/>
      <c r="C3126" s="167"/>
      <c r="D3126" s="168"/>
      <c r="E3126" s="258" t="str">
        <f>iferror(vlookup(C3126,'Master data'!$A$1:$C$29,3,0),"--")</f>
        <v>--</v>
      </c>
      <c r="F3126" s="258" t="str">
        <f>iferror(vlookup(C3126,'Master data'!$A$1:$C$29,2,0),"--")</f>
        <v>--</v>
      </c>
    </row>
    <row r="3127" ht="21.0" customHeight="1">
      <c r="A3127" s="165"/>
      <c r="B3127" s="172"/>
      <c r="C3127" s="167"/>
      <c r="D3127" s="168"/>
      <c r="E3127" s="258" t="str">
        <f>iferror(vlookup(C3127,'Master data'!$A$1:$C$29,3,0),"--")</f>
        <v>--</v>
      </c>
      <c r="F3127" s="258" t="str">
        <f>iferror(vlookup(C3127,'Master data'!$A$1:$C$29,2,0),"--")</f>
        <v>--</v>
      </c>
    </row>
    <row r="3128" ht="21.0" customHeight="1">
      <c r="A3128" s="165"/>
      <c r="B3128" s="172"/>
      <c r="C3128" s="167"/>
      <c r="D3128" s="168"/>
      <c r="E3128" s="258" t="str">
        <f>iferror(vlookup(C3128,'Master data'!$A$1:$C$29,3,0),"--")</f>
        <v>--</v>
      </c>
      <c r="F3128" s="258" t="str">
        <f>iferror(vlookup(C3128,'Master data'!$A$1:$C$29,2,0),"--")</f>
        <v>--</v>
      </c>
    </row>
    <row r="3129" ht="21.0" customHeight="1">
      <c r="A3129" s="165"/>
      <c r="B3129" s="172"/>
      <c r="C3129" s="167"/>
      <c r="D3129" s="168"/>
      <c r="E3129" s="258" t="str">
        <f>iferror(vlookup(C3129,'Master data'!$A$1:$C$29,3,0),"--")</f>
        <v>--</v>
      </c>
      <c r="F3129" s="258" t="str">
        <f>iferror(vlookup(C3129,'Master data'!$A$1:$C$29,2,0),"--")</f>
        <v>--</v>
      </c>
    </row>
    <row r="3130" ht="21.0" customHeight="1">
      <c r="A3130" s="165"/>
      <c r="B3130" s="172"/>
      <c r="C3130" s="167"/>
      <c r="D3130" s="168"/>
      <c r="E3130" s="258" t="str">
        <f>iferror(vlookup(C3130,'Master data'!$A$1:$C$29,3,0),"--")</f>
        <v>--</v>
      </c>
      <c r="F3130" s="258" t="str">
        <f>iferror(vlookup(C3130,'Master data'!$A$1:$C$29,2,0),"--")</f>
        <v>--</v>
      </c>
    </row>
    <row r="3131" ht="21.0" customHeight="1">
      <c r="A3131" s="165"/>
      <c r="B3131" s="172"/>
      <c r="C3131" s="167"/>
      <c r="D3131" s="168"/>
      <c r="E3131" s="258" t="str">
        <f>iferror(vlookup(C3131,'Master data'!$A$1:$C$29,3,0),"--")</f>
        <v>--</v>
      </c>
      <c r="F3131" s="258" t="str">
        <f>iferror(vlookup(C3131,'Master data'!$A$1:$C$29,2,0),"--")</f>
        <v>--</v>
      </c>
    </row>
    <row r="3132" ht="21.0" customHeight="1">
      <c r="A3132" s="165"/>
      <c r="B3132" s="172"/>
      <c r="C3132" s="167"/>
      <c r="D3132" s="168"/>
      <c r="E3132" s="258" t="str">
        <f>iferror(vlookup(C3132,'Master data'!$A$1:$C$29,3,0),"--")</f>
        <v>--</v>
      </c>
      <c r="F3132" s="258" t="str">
        <f>iferror(vlookup(C3132,'Master data'!$A$1:$C$29,2,0),"--")</f>
        <v>--</v>
      </c>
    </row>
    <row r="3133" ht="21.0" customHeight="1">
      <c r="A3133" s="165"/>
      <c r="B3133" s="172"/>
      <c r="C3133" s="167"/>
      <c r="D3133" s="168"/>
      <c r="E3133" s="258" t="str">
        <f>iferror(vlookup(C3133,'Master data'!$A$1:$C$29,3,0),"--")</f>
        <v>--</v>
      </c>
      <c r="F3133" s="258" t="str">
        <f>iferror(vlookup(C3133,'Master data'!$A$1:$C$29,2,0),"--")</f>
        <v>--</v>
      </c>
    </row>
    <row r="3134" ht="21.0" customHeight="1">
      <c r="A3134" s="165"/>
      <c r="B3134" s="172"/>
      <c r="C3134" s="167"/>
      <c r="D3134" s="168"/>
      <c r="E3134" s="258" t="str">
        <f>iferror(vlookup(C3134,'Master data'!$A$1:$C$29,3,0),"--")</f>
        <v>--</v>
      </c>
      <c r="F3134" s="258" t="str">
        <f>iferror(vlookup(C3134,'Master data'!$A$1:$C$29,2,0),"--")</f>
        <v>--</v>
      </c>
    </row>
    <row r="3135" ht="21.0" customHeight="1">
      <c r="A3135" s="165"/>
      <c r="B3135" s="172"/>
      <c r="C3135" s="167"/>
      <c r="D3135" s="168"/>
      <c r="E3135" s="258" t="str">
        <f>iferror(vlookup(C3135,'Master data'!$A$1:$C$29,3,0),"--")</f>
        <v>--</v>
      </c>
      <c r="F3135" s="258" t="str">
        <f>iferror(vlookup(C3135,'Master data'!$A$1:$C$29,2,0),"--")</f>
        <v>--</v>
      </c>
    </row>
    <row r="3136" ht="21.0" customHeight="1">
      <c r="A3136" s="165"/>
      <c r="B3136" s="172"/>
      <c r="C3136" s="167"/>
      <c r="D3136" s="168"/>
      <c r="E3136" s="258" t="str">
        <f>iferror(vlookup(C3136,'Master data'!$A$1:$C$29,3,0),"--")</f>
        <v>--</v>
      </c>
      <c r="F3136" s="258" t="str">
        <f>iferror(vlookup(C3136,'Master data'!$A$1:$C$29,2,0),"--")</f>
        <v>--</v>
      </c>
    </row>
    <row r="3137" ht="21.0" customHeight="1">
      <c r="A3137" s="165"/>
      <c r="B3137" s="172"/>
      <c r="C3137" s="167"/>
      <c r="D3137" s="168"/>
      <c r="E3137" s="258" t="str">
        <f>iferror(vlookup(C3137,'Master data'!$A$1:$C$29,3,0),"--")</f>
        <v>--</v>
      </c>
      <c r="F3137" s="258" t="str">
        <f>iferror(vlookup(C3137,'Master data'!$A$1:$C$29,2,0),"--")</f>
        <v>--</v>
      </c>
    </row>
    <row r="3138" ht="21.0" customHeight="1">
      <c r="A3138" s="165"/>
      <c r="B3138" s="172"/>
      <c r="C3138" s="167"/>
      <c r="D3138" s="168"/>
      <c r="E3138" s="258" t="str">
        <f>iferror(vlookup(C3138,'Master data'!$A$1:$C$29,3,0),"--")</f>
        <v>--</v>
      </c>
      <c r="F3138" s="258" t="str">
        <f>iferror(vlookup(C3138,'Master data'!$A$1:$C$29,2,0),"--")</f>
        <v>--</v>
      </c>
    </row>
    <row r="3139" ht="21.0" customHeight="1">
      <c r="A3139" s="165"/>
      <c r="B3139" s="172"/>
      <c r="C3139" s="167"/>
      <c r="D3139" s="168"/>
      <c r="E3139" s="258" t="str">
        <f>iferror(vlookup(C3139,'Master data'!$A$1:$C$29,3,0),"--")</f>
        <v>--</v>
      </c>
      <c r="F3139" s="258" t="str">
        <f>iferror(vlookup(C3139,'Master data'!$A$1:$C$29,2,0),"--")</f>
        <v>--</v>
      </c>
    </row>
    <row r="3140" ht="21.0" customHeight="1">
      <c r="A3140" s="165"/>
      <c r="B3140" s="172"/>
      <c r="C3140" s="167"/>
      <c r="D3140" s="168"/>
      <c r="E3140" s="258" t="str">
        <f>iferror(vlookup(C3140,'Master data'!$A$1:$C$29,3,0),"--")</f>
        <v>--</v>
      </c>
      <c r="F3140" s="258" t="str">
        <f>iferror(vlookup(C3140,'Master data'!$A$1:$C$29,2,0),"--")</f>
        <v>--</v>
      </c>
    </row>
    <row r="3141" ht="21.0" customHeight="1">
      <c r="A3141" s="165"/>
      <c r="B3141" s="172"/>
      <c r="C3141" s="167"/>
      <c r="D3141" s="168"/>
      <c r="E3141" s="258" t="str">
        <f>iferror(vlookup(C3141,'Master data'!$A$1:$C$29,3,0),"--")</f>
        <v>--</v>
      </c>
      <c r="F3141" s="258" t="str">
        <f>iferror(vlookup(C3141,'Master data'!$A$1:$C$29,2,0),"--")</f>
        <v>--</v>
      </c>
    </row>
    <row r="3142" ht="21.0" customHeight="1">
      <c r="A3142" s="165"/>
      <c r="B3142" s="172"/>
      <c r="C3142" s="167"/>
      <c r="D3142" s="168"/>
      <c r="E3142" s="258" t="str">
        <f>iferror(vlookup(C3142,'Master data'!$A$1:$C$29,3,0),"--")</f>
        <v>--</v>
      </c>
      <c r="F3142" s="258" t="str">
        <f>iferror(vlookup(C3142,'Master data'!$A$1:$C$29,2,0),"--")</f>
        <v>--</v>
      </c>
    </row>
    <row r="3143" ht="21.0" customHeight="1">
      <c r="A3143" s="165"/>
      <c r="B3143" s="172"/>
      <c r="C3143" s="167"/>
      <c r="D3143" s="168"/>
      <c r="E3143" s="258" t="str">
        <f>iferror(vlookup(C3143,'Master data'!$A$1:$C$29,3,0),"--")</f>
        <v>--</v>
      </c>
      <c r="F3143" s="258" t="str">
        <f>iferror(vlookup(C3143,'Master data'!$A$1:$C$29,2,0),"--")</f>
        <v>--</v>
      </c>
    </row>
    <row r="3144" ht="21.0" customHeight="1">
      <c r="A3144" s="165"/>
      <c r="B3144" s="172"/>
      <c r="C3144" s="167"/>
      <c r="D3144" s="168"/>
      <c r="E3144" s="258" t="str">
        <f>iferror(vlookup(C3144,'Master data'!$A$1:$C$29,3,0),"--")</f>
        <v>--</v>
      </c>
      <c r="F3144" s="258" t="str">
        <f>iferror(vlookup(C3144,'Master data'!$A$1:$C$29,2,0),"--")</f>
        <v>--</v>
      </c>
    </row>
    <row r="3145" ht="21.0" customHeight="1">
      <c r="A3145" s="165"/>
      <c r="B3145" s="172"/>
      <c r="C3145" s="167"/>
      <c r="D3145" s="168"/>
      <c r="E3145" s="258" t="str">
        <f>iferror(vlookup(C3145,'Master data'!$A$1:$C$29,3,0),"--")</f>
        <v>--</v>
      </c>
      <c r="F3145" s="258" t="str">
        <f>iferror(vlookup(C3145,'Master data'!$A$1:$C$29,2,0),"--")</f>
        <v>--</v>
      </c>
    </row>
    <row r="3146" ht="21.0" customHeight="1">
      <c r="A3146" s="165"/>
      <c r="B3146" s="172"/>
      <c r="C3146" s="167"/>
      <c r="D3146" s="168"/>
      <c r="E3146" s="258" t="str">
        <f>iferror(vlookup(C3146,'Master data'!$A$1:$C$29,3,0),"--")</f>
        <v>--</v>
      </c>
      <c r="F3146" s="258" t="str">
        <f>iferror(vlookup(C3146,'Master data'!$A$1:$C$29,2,0),"--")</f>
        <v>--</v>
      </c>
    </row>
    <row r="3147" ht="21.0" customHeight="1">
      <c r="A3147" s="165"/>
      <c r="B3147" s="172"/>
      <c r="C3147" s="167"/>
      <c r="D3147" s="168"/>
      <c r="E3147" s="258" t="str">
        <f>iferror(vlookup(C3147,'Master data'!$A$1:$C$29,3,0),"--")</f>
        <v>--</v>
      </c>
      <c r="F3147" s="258" t="str">
        <f>iferror(vlookup(C3147,'Master data'!$A$1:$C$29,2,0),"--")</f>
        <v>--</v>
      </c>
    </row>
    <row r="3148" ht="21.0" customHeight="1">
      <c r="A3148" s="165"/>
      <c r="B3148" s="172"/>
      <c r="C3148" s="167"/>
      <c r="D3148" s="168"/>
      <c r="E3148" s="258" t="str">
        <f>iferror(vlookup(C3148,'Master data'!$A$1:$C$29,3,0),"--")</f>
        <v>--</v>
      </c>
      <c r="F3148" s="258" t="str">
        <f>iferror(vlookup(C3148,'Master data'!$A$1:$C$29,2,0),"--")</f>
        <v>--</v>
      </c>
    </row>
    <row r="3149" ht="21.0" customHeight="1">
      <c r="A3149" s="165"/>
      <c r="B3149" s="172"/>
      <c r="C3149" s="167"/>
      <c r="D3149" s="168"/>
      <c r="E3149" s="258" t="str">
        <f>iferror(vlookup(C3149,'Master data'!$A$1:$C$29,3,0),"--")</f>
        <v>--</v>
      </c>
      <c r="F3149" s="258" t="str">
        <f>iferror(vlookup(C3149,'Master data'!$A$1:$C$29,2,0),"--")</f>
        <v>--</v>
      </c>
    </row>
    <row r="3150" ht="21.0" customHeight="1">
      <c r="A3150" s="165"/>
      <c r="B3150" s="172"/>
      <c r="C3150" s="167"/>
      <c r="D3150" s="168"/>
      <c r="E3150" s="258" t="str">
        <f>iferror(vlookup(C3150,'Master data'!$A$1:$C$29,3,0),"--")</f>
        <v>--</v>
      </c>
      <c r="F3150" s="258" t="str">
        <f>iferror(vlookup(C3150,'Master data'!$A$1:$C$29,2,0),"--")</f>
        <v>--</v>
      </c>
    </row>
    <row r="3151" ht="21.0" customHeight="1">
      <c r="A3151" s="165"/>
      <c r="B3151" s="172"/>
      <c r="C3151" s="167"/>
      <c r="D3151" s="168"/>
      <c r="E3151" s="258" t="str">
        <f>iferror(vlookup(C3151,'Master data'!$A$1:$C$29,3,0),"--")</f>
        <v>--</v>
      </c>
      <c r="F3151" s="258" t="str">
        <f>iferror(vlookup(C3151,'Master data'!$A$1:$C$29,2,0),"--")</f>
        <v>--</v>
      </c>
    </row>
    <row r="3152" ht="21.0" customHeight="1">
      <c r="A3152" s="165"/>
      <c r="B3152" s="172"/>
      <c r="C3152" s="167"/>
      <c r="D3152" s="168"/>
      <c r="E3152" s="258" t="str">
        <f>iferror(vlookup(C3152,'Master data'!$A$1:$C$29,3,0),"--")</f>
        <v>--</v>
      </c>
      <c r="F3152" s="258" t="str">
        <f>iferror(vlookup(C3152,'Master data'!$A$1:$C$29,2,0),"--")</f>
        <v>--</v>
      </c>
    </row>
    <row r="3153" ht="21.0" customHeight="1">
      <c r="A3153" s="165"/>
      <c r="B3153" s="172"/>
      <c r="C3153" s="167"/>
      <c r="D3153" s="168"/>
      <c r="E3153" s="258" t="str">
        <f>iferror(vlookup(C3153,'Master data'!$A$1:$C$29,3,0),"--")</f>
        <v>--</v>
      </c>
      <c r="F3153" s="258" t="str">
        <f>iferror(vlookup(C3153,'Master data'!$A$1:$C$29,2,0),"--")</f>
        <v>--</v>
      </c>
    </row>
    <row r="3154" ht="21.0" customHeight="1">
      <c r="A3154" s="165"/>
      <c r="B3154" s="172"/>
      <c r="C3154" s="167"/>
      <c r="D3154" s="168"/>
      <c r="E3154" s="258" t="str">
        <f>iferror(vlookup(C3154,'Master data'!$A$1:$C$29,3,0),"--")</f>
        <v>--</v>
      </c>
      <c r="F3154" s="258" t="str">
        <f>iferror(vlookup(C3154,'Master data'!$A$1:$C$29,2,0),"--")</f>
        <v>--</v>
      </c>
    </row>
    <row r="3155" ht="21.0" customHeight="1">
      <c r="A3155" s="165"/>
      <c r="B3155" s="172"/>
      <c r="C3155" s="167"/>
      <c r="D3155" s="168"/>
      <c r="E3155" s="258" t="str">
        <f>iferror(vlookup(C3155,'Master data'!$A$1:$C$29,3,0),"--")</f>
        <v>--</v>
      </c>
      <c r="F3155" s="258" t="str">
        <f>iferror(vlookup(C3155,'Master data'!$A$1:$C$29,2,0),"--")</f>
        <v>--</v>
      </c>
    </row>
    <row r="3156" ht="21.0" customHeight="1">
      <c r="A3156" s="165"/>
      <c r="B3156" s="172"/>
      <c r="C3156" s="167"/>
      <c r="D3156" s="168"/>
      <c r="E3156" s="258" t="str">
        <f>iferror(vlookup(C3156,'Master data'!$A$1:$C$29,3,0),"--")</f>
        <v>--</v>
      </c>
      <c r="F3156" s="258" t="str">
        <f>iferror(vlookup(C3156,'Master data'!$A$1:$C$29,2,0),"--")</f>
        <v>--</v>
      </c>
    </row>
    <row r="3157" ht="21.0" customHeight="1">
      <c r="A3157" s="165"/>
      <c r="B3157" s="172"/>
      <c r="C3157" s="167"/>
      <c r="D3157" s="168"/>
      <c r="E3157" s="258" t="str">
        <f>iferror(vlookup(C3157,'Master data'!$A$1:$C$29,3,0),"--")</f>
        <v>--</v>
      </c>
      <c r="F3157" s="258" t="str">
        <f>iferror(vlookup(C3157,'Master data'!$A$1:$C$29,2,0),"--")</f>
        <v>--</v>
      </c>
    </row>
    <row r="3158" ht="21.0" customHeight="1">
      <c r="A3158" s="165"/>
      <c r="B3158" s="172"/>
      <c r="C3158" s="167"/>
      <c r="D3158" s="168"/>
      <c r="E3158" s="258" t="str">
        <f>iferror(vlookup(C3158,'Master data'!$A$1:$C$29,3,0),"--")</f>
        <v>--</v>
      </c>
      <c r="F3158" s="258" t="str">
        <f>iferror(vlookup(C3158,'Master data'!$A$1:$C$29,2,0),"--")</f>
        <v>--</v>
      </c>
    </row>
    <row r="3159" ht="21.0" customHeight="1">
      <c r="A3159" s="165"/>
      <c r="B3159" s="172"/>
      <c r="C3159" s="167"/>
      <c r="D3159" s="168"/>
      <c r="E3159" s="258" t="str">
        <f>iferror(vlookup(C3159,'Master data'!$A$1:$C$29,3,0),"--")</f>
        <v>--</v>
      </c>
      <c r="F3159" s="258" t="str">
        <f>iferror(vlookup(C3159,'Master data'!$A$1:$C$29,2,0),"--")</f>
        <v>--</v>
      </c>
    </row>
    <row r="3160" ht="21.0" customHeight="1">
      <c r="A3160" s="165"/>
      <c r="B3160" s="172"/>
      <c r="C3160" s="167"/>
      <c r="D3160" s="168"/>
      <c r="E3160" s="258" t="str">
        <f>iferror(vlookup(C3160,'Master data'!$A$1:$C$29,3,0),"--")</f>
        <v>--</v>
      </c>
      <c r="F3160" s="258" t="str">
        <f>iferror(vlookup(C3160,'Master data'!$A$1:$C$29,2,0),"--")</f>
        <v>--</v>
      </c>
    </row>
    <row r="3161" ht="21.0" customHeight="1">
      <c r="A3161" s="165"/>
      <c r="B3161" s="172"/>
      <c r="C3161" s="167"/>
      <c r="D3161" s="168"/>
      <c r="E3161" s="258" t="str">
        <f>iferror(vlookup(C3161,'Master data'!$A$1:$C$29,3,0),"--")</f>
        <v>--</v>
      </c>
      <c r="F3161" s="258" t="str">
        <f>iferror(vlookup(C3161,'Master data'!$A$1:$C$29,2,0),"--")</f>
        <v>--</v>
      </c>
    </row>
    <row r="3162" ht="21.0" customHeight="1">
      <c r="A3162" s="165"/>
      <c r="B3162" s="172"/>
      <c r="C3162" s="167"/>
      <c r="D3162" s="168"/>
      <c r="E3162" s="258" t="str">
        <f>iferror(vlookup(C3162,'Master data'!$A$1:$C$29,3,0),"--")</f>
        <v>--</v>
      </c>
      <c r="F3162" s="258" t="str">
        <f>iferror(vlookup(C3162,'Master data'!$A$1:$C$29,2,0),"--")</f>
        <v>--</v>
      </c>
    </row>
    <row r="3163" ht="21.0" customHeight="1">
      <c r="A3163" s="165"/>
      <c r="B3163" s="172"/>
      <c r="C3163" s="167"/>
      <c r="D3163" s="168"/>
      <c r="E3163" s="258" t="str">
        <f>iferror(vlookup(C3163,'Master data'!$A$1:$C$29,3,0),"--")</f>
        <v>--</v>
      </c>
      <c r="F3163" s="258" t="str">
        <f>iferror(vlookup(C3163,'Master data'!$A$1:$C$29,2,0),"--")</f>
        <v>--</v>
      </c>
    </row>
    <row r="3164" ht="21.0" customHeight="1">
      <c r="A3164" s="165"/>
      <c r="B3164" s="172"/>
      <c r="C3164" s="167"/>
      <c r="D3164" s="168"/>
      <c r="E3164" s="258" t="str">
        <f>iferror(vlookup(C3164,'Master data'!$A$1:$C$29,3,0),"--")</f>
        <v>--</v>
      </c>
      <c r="F3164" s="258" t="str">
        <f>iferror(vlookup(C3164,'Master data'!$A$1:$C$29,2,0),"--")</f>
        <v>--</v>
      </c>
    </row>
    <row r="3165" ht="21.0" customHeight="1">
      <c r="A3165" s="165"/>
      <c r="B3165" s="172"/>
      <c r="C3165" s="167"/>
      <c r="D3165" s="168"/>
      <c r="E3165" s="258" t="str">
        <f>iferror(vlookup(C3165,'Master data'!$A$1:$C$29,3,0),"--")</f>
        <v>--</v>
      </c>
      <c r="F3165" s="258" t="str">
        <f>iferror(vlookup(C3165,'Master data'!$A$1:$C$29,2,0),"--")</f>
        <v>--</v>
      </c>
    </row>
    <row r="3166" ht="21.0" customHeight="1">
      <c r="A3166" s="165"/>
      <c r="B3166" s="172"/>
      <c r="C3166" s="167"/>
      <c r="D3166" s="168"/>
      <c r="E3166" s="258" t="str">
        <f>iferror(vlookup(C3166,'Master data'!$A$1:$C$29,3,0),"--")</f>
        <v>--</v>
      </c>
      <c r="F3166" s="258" t="str">
        <f>iferror(vlookup(C3166,'Master data'!$A$1:$C$29,2,0),"--")</f>
        <v>--</v>
      </c>
    </row>
    <row r="3167" ht="21.0" customHeight="1">
      <c r="A3167" s="165"/>
      <c r="B3167" s="172"/>
      <c r="C3167" s="167"/>
      <c r="D3167" s="168"/>
      <c r="E3167" s="258" t="str">
        <f>iferror(vlookup(C3167,'Master data'!$A$1:$C$29,3,0),"--")</f>
        <v>--</v>
      </c>
      <c r="F3167" s="258" t="str">
        <f>iferror(vlookup(C3167,'Master data'!$A$1:$C$29,2,0),"--")</f>
        <v>--</v>
      </c>
    </row>
    <row r="3168" ht="21.0" customHeight="1">
      <c r="A3168" s="165"/>
      <c r="B3168" s="172"/>
      <c r="C3168" s="167"/>
      <c r="D3168" s="168"/>
      <c r="E3168" s="258" t="str">
        <f>iferror(vlookup(C3168,'Master data'!$A$1:$C$29,3,0),"--")</f>
        <v>--</v>
      </c>
      <c r="F3168" s="258" t="str">
        <f>iferror(vlookup(C3168,'Master data'!$A$1:$C$29,2,0),"--")</f>
        <v>--</v>
      </c>
    </row>
    <row r="3169" ht="21.0" customHeight="1">
      <c r="A3169" s="165"/>
      <c r="B3169" s="172"/>
      <c r="C3169" s="167"/>
      <c r="D3169" s="168"/>
      <c r="E3169" s="258" t="str">
        <f>iferror(vlookup(C3169,'Master data'!$A$1:$C$29,3,0),"--")</f>
        <v>--</v>
      </c>
      <c r="F3169" s="258" t="str">
        <f>iferror(vlookup(C3169,'Master data'!$A$1:$C$29,2,0),"--")</f>
        <v>--</v>
      </c>
    </row>
    <row r="3170" ht="21.0" customHeight="1">
      <c r="A3170" s="165"/>
      <c r="B3170" s="172"/>
      <c r="C3170" s="167"/>
      <c r="D3170" s="168"/>
      <c r="E3170" s="258" t="str">
        <f>iferror(vlookup(C3170,'Master data'!$A$1:$C$29,3,0),"--")</f>
        <v>--</v>
      </c>
      <c r="F3170" s="258" t="str">
        <f>iferror(vlookup(C3170,'Master data'!$A$1:$C$29,2,0),"--")</f>
        <v>--</v>
      </c>
    </row>
    <row r="3171" ht="21.0" customHeight="1">
      <c r="A3171" s="165"/>
      <c r="B3171" s="172"/>
      <c r="C3171" s="167"/>
      <c r="D3171" s="168"/>
      <c r="E3171" s="258" t="str">
        <f>iferror(vlookup(C3171,'Master data'!$A$1:$C$29,3,0),"--")</f>
        <v>--</v>
      </c>
      <c r="F3171" s="258" t="str">
        <f>iferror(vlookup(C3171,'Master data'!$A$1:$C$29,2,0),"--")</f>
        <v>--</v>
      </c>
    </row>
    <row r="3172" ht="21.0" customHeight="1">
      <c r="A3172" s="165"/>
      <c r="B3172" s="172"/>
      <c r="C3172" s="167"/>
      <c r="D3172" s="168"/>
      <c r="E3172" s="258" t="str">
        <f>iferror(vlookup(C3172,'Master data'!$A$1:$C$29,3,0),"--")</f>
        <v>--</v>
      </c>
      <c r="F3172" s="258" t="str">
        <f>iferror(vlookup(C3172,'Master data'!$A$1:$C$29,2,0),"--")</f>
        <v>--</v>
      </c>
    </row>
    <row r="3173" ht="21.0" customHeight="1">
      <c r="A3173" s="165"/>
      <c r="B3173" s="172"/>
      <c r="C3173" s="167"/>
      <c r="D3173" s="168"/>
      <c r="E3173" s="258" t="str">
        <f>iferror(vlookup(C3173,'Master data'!$A$1:$C$29,3,0),"--")</f>
        <v>--</v>
      </c>
      <c r="F3173" s="258" t="str">
        <f>iferror(vlookup(C3173,'Master data'!$A$1:$C$29,2,0),"--")</f>
        <v>--</v>
      </c>
    </row>
    <row r="3174" ht="21.0" customHeight="1">
      <c r="A3174" s="165"/>
      <c r="B3174" s="172"/>
      <c r="C3174" s="167"/>
      <c r="D3174" s="168"/>
      <c r="E3174" s="258" t="str">
        <f>iferror(vlookup(C3174,'Master data'!$A$1:$C$29,3,0),"--")</f>
        <v>--</v>
      </c>
      <c r="F3174" s="258" t="str">
        <f>iferror(vlookup(C3174,'Master data'!$A$1:$C$29,2,0),"--")</f>
        <v>--</v>
      </c>
    </row>
    <row r="3175" ht="21.0" customHeight="1">
      <c r="A3175" s="165"/>
      <c r="B3175" s="172"/>
      <c r="C3175" s="167"/>
      <c r="D3175" s="168"/>
      <c r="E3175" s="258" t="str">
        <f>iferror(vlookup(C3175,'Master data'!$A$1:$C$29,3,0),"--")</f>
        <v>--</v>
      </c>
      <c r="F3175" s="258" t="str">
        <f>iferror(vlookup(C3175,'Master data'!$A$1:$C$29,2,0),"--")</f>
        <v>--</v>
      </c>
    </row>
    <row r="3176" ht="21.0" customHeight="1">
      <c r="A3176" s="165"/>
      <c r="B3176" s="172"/>
      <c r="C3176" s="167"/>
      <c r="D3176" s="168"/>
      <c r="E3176" s="258" t="str">
        <f>iferror(vlookup(C3176,'Master data'!$A$1:$C$29,3,0),"--")</f>
        <v>--</v>
      </c>
      <c r="F3176" s="258" t="str">
        <f>iferror(vlookup(C3176,'Master data'!$A$1:$C$29,2,0),"--")</f>
        <v>--</v>
      </c>
    </row>
    <row r="3177" ht="21.0" customHeight="1">
      <c r="A3177" s="165"/>
      <c r="B3177" s="172"/>
      <c r="C3177" s="167"/>
      <c r="D3177" s="168"/>
      <c r="E3177" s="258" t="str">
        <f>iferror(vlookup(C3177,'Master data'!$A$1:$C$29,3,0),"--")</f>
        <v>--</v>
      </c>
      <c r="F3177" s="258" t="str">
        <f>iferror(vlookup(C3177,'Master data'!$A$1:$C$29,2,0),"--")</f>
        <v>--</v>
      </c>
    </row>
    <row r="3178" ht="21.0" customHeight="1">
      <c r="A3178" s="165"/>
      <c r="B3178" s="172"/>
      <c r="C3178" s="167"/>
      <c r="D3178" s="168"/>
      <c r="E3178" s="258" t="str">
        <f>iferror(vlookup(C3178,'Master data'!$A$1:$C$29,3,0),"--")</f>
        <v>--</v>
      </c>
      <c r="F3178" s="258" t="str">
        <f>iferror(vlookup(C3178,'Master data'!$A$1:$C$29,2,0),"--")</f>
        <v>--</v>
      </c>
    </row>
    <row r="3179" ht="21.0" customHeight="1">
      <c r="A3179" s="165"/>
      <c r="B3179" s="172"/>
      <c r="C3179" s="167"/>
      <c r="D3179" s="168"/>
      <c r="E3179" s="258" t="str">
        <f>iferror(vlookup(C3179,'Master data'!$A$1:$C$29,3,0),"--")</f>
        <v>--</v>
      </c>
      <c r="F3179" s="258" t="str">
        <f>iferror(vlookup(C3179,'Master data'!$A$1:$C$29,2,0),"--")</f>
        <v>--</v>
      </c>
    </row>
    <row r="3180" ht="21.0" customHeight="1">
      <c r="A3180" s="165"/>
      <c r="B3180" s="172"/>
      <c r="C3180" s="167"/>
      <c r="D3180" s="168"/>
      <c r="E3180" s="258" t="str">
        <f>iferror(vlookup(C3180,'Master data'!$A$1:$C$29,3,0),"--")</f>
        <v>--</v>
      </c>
      <c r="F3180" s="258" t="str">
        <f>iferror(vlookup(C3180,'Master data'!$A$1:$C$29,2,0),"--")</f>
        <v>--</v>
      </c>
    </row>
    <row r="3181" ht="21.0" customHeight="1">
      <c r="A3181" s="165"/>
      <c r="B3181" s="172"/>
      <c r="C3181" s="167"/>
      <c r="D3181" s="168"/>
      <c r="E3181" s="258" t="str">
        <f>iferror(vlookup(C3181,'Master data'!$A$1:$C$29,3,0),"--")</f>
        <v>--</v>
      </c>
      <c r="F3181" s="258" t="str">
        <f>iferror(vlookup(C3181,'Master data'!$A$1:$C$29,2,0),"--")</f>
        <v>--</v>
      </c>
    </row>
    <row r="3182" ht="21.0" customHeight="1">
      <c r="A3182" s="165"/>
      <c r="B3182" s="172"/>
      <c r="C3182" s="167"/>
      <c r="D3182" s="168"/>
      <c r="E3182" s="258" t="str">
        <f>iferror(vlookup(C3182,'Master data'!$A$1:$C$29,3,0),"--")</f>
        <v>--</v>
      </c>
      <c r="F3182" s="258" t="str">
        <f>iferror(vlookup(C3182,'Master data'!$A$1:$C$29,2,0),"--")</f>
        <v>--</v>
      </c>
    </row>
    <row r="3183" ht="21.0" customHeight="1">
      <c r="A3183" s="165"/>
      <c r="B3183" s="172"/>
      <c r="C3183" s="167"/>
      <c r="D3183" s="168"/>
      <c r="E3183" s="258" t="str">
        <f>iferror(vlookup(C3183,'Master data'!$A$1:$C$29,3,0),"--")</f>
        <v>--</v>
      </c>
      <c r="F3183" s="258" t="str">
        <f>iferror(vlookup(C3183,'Master data'!$A$1:$C$29,2,0),"--")</f>
        <v>--</v>
      </c>
    </row>
    <row r="3184" ht="21.0" customHeight="1">
      <c r="A3184" s="165"/>
      <c r="B3184" s="172"/>
      <c r="C3184" s="167"/>
      <c r="D3184" s="168"/>
      <c r="E3184" s="258" t="str">
        <f>iferror(vlookup(C3184,'Master data'!$A$1:$C$29,3,0),"--")</f>
        <v>--</v>
      </c>
      <c r="F3184" s="258" t="str">
        <f>iferror(vlookup(C3184,'Master data'!$A$1:$C$29,2,0),"--")</f>
        <v>--</v>
      </c>
    </row>
    <row r="3185" ht="21.0" customHeight="1">
      <c r="A3185" s="165"/>
      <c r="B3185" s="172"/>
      <c r="C3185" s="167"/>
      <c r="D3185" s="168"/>
      <c r="E3185" s="258" t="str">
        <f>iferror(vlookup(C3185,'Master data'!$A$1:$C$29,3,0),"--")</f>
        <v>--</v>
      </c>
      <c r="F3185" s="258" t="str">
        <f>iferror(vlookup(C3185,'Master data'!$A$1:$C$29,2,0),"--")</f>
        <v>--</v>
      </c>
    </row>
    <row r="3186" ht="21.0" customHeight="1">
      <c r="A3186" s="165"/>
      <c r="B3186" s="172"/>
      <c r="C3186" s="167"/>
      <c r="D3186" s="168"/>
      <c r="E3186" s="258" t="str">
        <f>iferror(vlookup(C3186,'Master data'!$A$1:$C$29,3,0),"--")</f>
        <v>--</v>
      </c>
      <c r="F3186" s="258" t="str">
        <f>iferror(vlookup(C3186,'Master data'!$A$1:$C$29,2,0),"--")</f>
        <v>--</v>
      </c>
    </row>
    <row r="3187" ht="21.0" customHeight="1">
      <c r="A3187" s="165"/>
      <c r="B3187" s="172"/>
      <c r="C3187" s="167"/>
      <c r="D3187" s="168"/>
      <c r="E3187" s="258" t="str">
        <f>iferror(vlookup(C3187,'Master data'!$A$1:$C$29,3,0),"--")</f>
        <v>--</v>
      </c>
      <c r="F3187" s="258" t="str">
        <f>iferror(vlookup(C3187,'Master data'!$A$1:$C$29,2,0),"--")</f>
        <v>--</v>
      </c>
    </row>
    <row r="3188" ht="21.0" customHeight="1">
      <c r="A3188" s="165"/>
      <c r="B3188" s="172"/>
      <c r="C3188" s="167"/>
      <c r="D3188" s="168"/>
      <c r="E3188" s="258" t="str">
        <f>iferror(vlookup(C3188,'Master data'!$A$1:$C$29,3,0),"--")</f>
        <v>--</v>
      </c>
      <c r="F3188" s="258" t="str">
        <f>iferror(vlookup(C3188,'Master data'!$A$1:$C$29,2,0),"--")</f>
        <v>--</v>
      </c>
    </row>
    <row r="3189" ht="21.0" customHeight="1">
      <c r="A3189" s="165"/>
      <c r="B3189" s="172"/>
      <c r="C3189" s="167"/>
      <c r="D3189" s="168"/>
      <c r="E3189" s="258" t="str">
        <f>iferror(vlookup(C3189,'Master data'!$A$1:$C$29,3,0),"--")</f>
        <v>--</v>
      </c>
      <c r="F3189" s="258" t="str">
        <f>iferror(vlookup(C3189,'Master data'!$A$1:$C$29,2,0),"--")</f>
        <v>--</v>
      </c>
    </row>
    <row r="3190" ht="21.0" customHeight="1">
      <c r="A3190" s="165"/>
      <c r="B3190" s="172"/>
      <c r="C3190" s="167"/>
      <c r="D3190" s="168"/>
      <c r="E3190" s="258" t="str">
        <f>iferror(vlookup(C3190,'Master data'!$A$1:$C$29,3,0),"--")</f>
        <v>--</v>
      </c>
      <c r="F3190" s="258" t="str">
        <f>iferror(vlookup(C3190,'Master data'!$A$1:$C$29,2,0),"--")</f>
        <v>--</v>
      </c>
    </row>
    <row r="3191" ht="21.0" customHeight="1">
      <c r="A3191" s="165"/>
      <c r="B3191" s="172"/>
      <c r="C3191" s="167"/>
      <c r="D3191" s="168"/>
      <c r="E3191" s="258" t="str">
        <f>iferror(vlookup(C3191,'Master data'!$A$1:$C$29,3,0),"--")</f>
        <v>--</v>
      </c>
      <c r="F3191" s="258" t="str">
        <f>iferror(vlookup(C3191,'Master data'!$A$1:$C$29,2,0),"--")</f>
        <v>--</v>
      </c>
    </row>
    <row r="3192" ht="21.0" customHeight="1">
      <c r="A3192" s="165"/>
      <c r="B3192" s="172"/>
      <c r="C3192" s="167"/>
      <c r="D3192" s="168"/>
      <c r="E3192" s="258" t="str">
        <f>iferror(vlookup(C3192,'Master data'!$A$1:$C$29,3,0),"--")</f>
        <v>--</v>
      </c>
      <c r="F3192" s="258" t="str">
        <f>iferror(vlookup(C3192,'Master data'!$A$1:$C$29,2,0),"--")</f>
        <v>--</v>
      </c>
    </row>
    <row r="3193" ht="21.0" customHeight="1">
      <c r="A3193" s="165"/>
      <c r="B3193" s="172"/>
      <c r="C3193" s="167"/>
      <c r="D3193" s="168"/>
      <c r="E3193" s="258" t="str">
        <f>iferror(vlookup(C3193,'Master data'!$A$1:$C$29,3,0),"--")</f>
        <v>--</v>
      </c>
      <c r="F3193" s="258" t="str">
        <f>iferror(vlookup(C3193,'Master data'!$A$1:$C$29,2,0),"--")</f>
        <v>--</v>
      </c>
    </row>
    <row r="3194" ht="21.0" customHeight="1">
      <c r="A3194" s="165"/>
      <c r="B3194" s="172"/>
      <c r="C3194" s="167"/>
      <c r="D3194" s="168"/>
      <c r="E3194" s="258" t="str">
        <f>iferror(vlookup(C3194,'Master data'!$A$1:$C$29,3,0),"--")</f>
        <v>--</v>
      </c>
      <c r="F3194" s="258" t="str">
        <f>iferror(vlookup(C3194,'Master data'!$A$1:$C$29,2,0),"--")</f>
        <v>--</v>
      </c>
    </row>
    <row r="3195" ht="21.0" customHeight="1">
      <c r="A3195" s="165"/>
      <c r="B3195" s="172"/>
      <c r="C3195" s="167"/>
      <c r="D3195" s="168"/>
      <c r="E3195" s="258" t="str">
        <f>iferror(vlookup(C3195,'Master data'!$A$1:$C$29,3,0),"--")</f>
        <v>--</v>
      </c>
      <c r="F3195" s="258" t="str">
        <f>iferror(vlookup(C3195,'Master data'!$A$1:$C$29,2,0),"--")</f>
        <v>--</v>
      </c>
    </row>
    <row r="3196" ht="21.0" customHeight="1">
      <c r="A3196" s="165"/>
      <c r="B3196" s="172"/>
      <c r="C3196" s="167"/>
      <c r="D3196" s="168"/>
      <c r="E3196" s="258" t="str">
        <f>iferror(vlookup(C3196,'Master data'!$A$1:$C$29,3,0),"--")</f>
        <v>--</v>
      </c>
      <c r="F3196" s="258" t="str">
        <f>iferror(vlookup(C3196,'Master data'!$A$1:$C$29,2,0),"--")</f>
        <v>--</v>
      </c>
    </row>
    <row r="3197" ht="21.0" customHeight="1">
      <c r="A3197" s="165"/>
      <c r="B3197" s="172"/>
      <c r="C3197" s="167"/>
      <c r="D3197" s="168"/>
      <c r="E3197" s="258" t="str">
        <f>iferror(vlookup(C3197,'Master data'!$A$1:$C$29,3,0),"--")</f>
        <v>--</v>
      </c>
      <c r="F3197" s="258" t="str">
        <f>iferror(vlookup(C3197,'Master data'!$A$1:$C$29,2,0),"--")</f>
        <v>--</v>
      </c>
    </row>
    <row r="3198" ht="21.0" customHeight="1">
      <c r="A3198" s="165"/>
      <c r="B3198" s="172"/>
      <c r="C3198" s="167"/>
      <c r="D3198" s="168"/>
      <c r="E3198" s="258" t="str">
        <f>iferror(vlookup(C3198,'Master data'!$A$1:$C$29,3,0),"--")</f>
        <v>--</v>
      </c>
      <c r="F3198" s="258" t="str">
        <f>iferror(vlookup(C3198,'Master data'!$A$1:$C$29,2,0),"--")</f>
        <v>--</v>
      </c>
    </row>
    <row r="3199" ht="21.0" customHeight="1">
      <c r="A3199" s="165"/>
      <c r="B3199" s="172"/>
      <c r="C3199" s="167"/>
      <c r="D3199" s="168"/>
      <c r="E3199" s="258" t="str">
        <f>iferror(vlookup(C3199,'Master data'!$A$1:$C$29,3,0),"--")</f>
        <v>--</v>
      </c>
      <c r="F3199" s="258" t="str">
        <f>iferror(vlookup(C3199,'Master data'!$A$1:$C$29,2,0),"--")</f>
        <v>--</v>
      </c>
    </row>
    <row r="3200" ht="21.0" customHeight="1">
      <c r="A3200" s="165"/>
      <c r="B3200" s="172"/>
      <c r="C3200" s="167"/>
      <c r="D3200" s="168"/>
      <c r="E3200" s="258" t="str">
        <f>iferror(vlookup(C3200,'Master data'!$A$1:$C$29,3,0),"--")</f>
        <v>--</v>
      </c>
      <c r="F3200" s="258" t="str">
        <f>iferror(vlookup(C3200,'Master data'!$A$1:$C$29,2,0),"--")</f>
        <v>--</v>
      </c>
    </row>
    <row r="3201" ht="21.0" customHeight="1">
      <c r="A3201" s="165"/>
      <c r="B3201" s="172"/>
      <c r="C3201" s="167"/>
      <c r="D3201" s="168"/>
      <c r="E3201" s="258" t="str">
        <f>iferror(vlookup(C3201,'Master data'!$A$1:$C$29,3,0),"--")</f>
        <v>--</v>
      </c>
      <c r="F3201" s="258" t="str">
        <f>iferror(vlookup(C3201,'Master data'!$A$1:$C$29,2,0),"--")</f>
        <v>--</v>
      </c>
    </row>
    <row r="3202" ht="21.0" customHeight="1">
      <c r="A3202" s="165"/>
      <c r="B3202" s="172"/>
      <c r="C3202" s="167"/>
      <c r="D3202" s="168"/>
      <c r="E3202" s="258" t="str">
        <f>iferror(vlookup(C3202,'Master data'!$A$1:$C$29,3,0),"--")</f>
        <v>--</v>
      </c>
      <c r="F3202" s="258" t="str">
        <f>iferror(vlookup(C3202,'Master data'!$A$1:$C$29,2,0),"--")</f>
        <v>--</v>
      </c>
    </row>
    <row r="3203" ht="21.0" customHeight="1">
      <c r="A3203" s="165"/>
      <c r="B3203" s="172"/>
      <c r="C3203" s="167"/>
      <c r="D3203" s="168"/>
      <c r="E3203" s="258" t="str">
        <f>iferror(vlookup(C3203,'Master data'!$A$1:$C$29,3,0),"--")</f>
        <v>--</v>
      </c>
      <c r="F3203" s="258" t="str">
        <f>iferror(vlookup(C3203,'Master data'!$A$1:$C$29,2,0),"--")</f>
        <v>--</v>
      </c>
    </row>
    <row r="3204" ht="21.0" customHeight="1">
      <c r="A3204" s="165"/>
      <c r="B3204" s="172"/>
      <c r="C3204" s="167"/>
      <c r="D3204" s="168"/>
      <c r="E3204" s="258" t="str">
        <f>iferror(vlookup(C3204,'Master data'!$A$1:$C$29,3,0),"--")</f>
        <v>--</v>
      </c>
      <c r="F3204" s="258" t="str">
        <f>iferror(vlookup(C3204,'Master data'!$A$1:$C$29,2,0),"--")</f>
        <v>--</v>
      </c>
    </row>
    <row r="3205" ht="21.0" customHeight="1">
      <c r="A3205" s="165"/>
      <c r="B3205" s="172"/>
      <c r="C3205" s="167"/>
      <c r="D3205" s="168"/>
      <c r="E3205" s="258" t="str">
        <f>iferror(vlookup(C3205,'Master data'!$A$1:$C$29,3,0),"--")</f>
        <v>--</v>
      </c>
      <c r="F3205" s="258" t="str">
        <f>iferror(vlookup(C3205,'Master data'!$A$1:$C$29,2,0),"--")</f>
        <v>--</v>
      </c>
    </row>
    <row r="3206" ht="21.0" customHeight="1">
      <c r="A3206" s="165"/>
      <c r="B3206" s="172"/>
      <c r="C3206" s="167"/>
      <c r="D3206" s="168"/>
      <c r="E3206" s="258" t="str">
        <f>iferror(vlookup(C3206,'Master data'!$A$1:$C$29,3,0),"--")</f>
        <v>--</v>
      </c>
      <c r="F3206" s="258" t="str">
        <f>iferror(vlookup(C3206,'Master data'!$A$1:$C$29,2,0),"--")</f>
        <v>--</v>
      </c>
    </row>
    <row r="3207" ht="21.0" customHeight="1">
      <c r="A3207" s="165"/>
      <c r="B3207" s="172"/>
      <c r="C3207" s="167"/>
      <c r="D3207" s="168"/>
      <c r="E3207" s="258" t="str">
        <f>iferror(vlookup(C3207,'Master data'!$A$1:$C$29,3,0),"--")</f>
        <v>--</v>
      </c>
      <c r="F3207" s="258" t="str">
        <f>iferror(vlookup(C3207,'Master data'!$A$1:$C$29,2,0),"--")</f>
        <v>--</v>
      </c>
    </row>
    <row r="3208" ht="21.0" customHeight="1">
      <c r="A3208" s="165"/>
      <c r="B3208" s="172"/>
      <c r="C3208" s="167"/>
      <c r="D3208" s="168"/>
      <c r="E3208" s="258" t="str">
        <f>iferror(vlookup(C3208,'Master data'!$A$1:$C$29,3,0),"--")</f>
        <v>--</v>
      </c>
      <c r="F3208" s="258" t="str">
        <f>iferror(vlookup(C3208,'Master data'!$A$1:$C$29,2,0),"--")</f>
        <v>--</v>
      </c>
    </row>
    <row r="3209" ht="21.0" customHeight="1">
      <c r="A3209" s="165"/>
      <c r="B3209" s="172"/>
      <c r="C3209" s="167"/>
      <c r="D3209" s="168"/>
      <c r="E3209" s="258" t="str">
        <f>iferror(vlookup(C3209,'Master data'!$A$1:$C$29,3,0),"--")</f>
        <v>--</v>
      </c>
      <c r="F3209" s="258" t="str">
        <f>iferror(vlookup(C3209,'Master data'!$A$1:$C$29,2,0),"--")</f>
        <v>--</v>
      </c>
    </row>
    <row r="3210" ht="21.0" customHeight="1">
      <c r="A3210" s="165"/>
      <c r="B3210" s="172"/>
      <c r="C3210" s="167"/>
      <c r="D3210" s="168"/>
      <c r="E3210" s="258" t="str">
        <f>iferror(vlookup(C3210,'Master data'!$A$1:$C$29,3,0),"--")</f>
        <v>--</v>
      </c>
      <c r="F3210" s="258" t="str">
        <f>iferror(vlookup(C3210,'Master data'!$A$1:$C$29,2,0),"--")</f>
        <v>--</v>
      </c>
    </row>
    <row r="3211" ht="21.0" customHeight="1">
      <c r="A3211" s="165"/>
      <c r="B3211" s="172"/>
      <c r="C3211" s="167"/>
      <c r="D3211" s="168"/>
      <c r="E3211" s="258" t="str">
        <f>iferror(vlookup(C3211,'Master data'!$A$1:$C$29,3,0),"--")</f>
        <v>--</v>
      </c>
      <c r="F3211" s="258" t="str">
        <f>iferror(vlookup(C3211,'Master data'!$A$1:$C$29,2,0),"--")</f>
        <v>--</v>
      </c>
    </row>
    <row r="3212" ht="21.0" customHeight="1">
      <c r="A3212" s="165"/>
      <c r="B3212" s="172"/>
      <c r="C3212" s="167"/>
      <c r="D3212" s="168"/>
      <c r="E3212" s="258" t="str">
        <f>iferror(vlookup(C3212,'Master data'!$A$1:$C$29,3,0),"--")</f>
        <v>--</v>
      </c>
      <c r="F3212" s="258" t="str">
        <f>iferror(vlookup(C3212,'Master data'!$A$1:$C$29,2,0),"--")</f>
        <v>--</v>
      </c>
    </row>
    <row r="3213" ht="21.0" customHeight="1">
      <c r="A3213" s="165"/>
      <c r="B3213" s="172"/>
      <c r="C3213" s="167"/>
      <c r="D3213" s="168"/>
      <c r="E3213" s="258" t="str">
        <f>iferror(vlookup(C3213,'Master data'!$A$1:$C$29,3,0),"--")</f>
        <v>--</v>
      </c>
      <c r="F3213" s="258" t="str">
        <f>iferror(vlookup(C3213,'Master data'!$A$1:$C$29,2,0),"--")</f>
        <v>--</v>
      </c>
    </row>
    <row r="3214" ht="21.0" customHeight="1">
      <c r="A3214" s="165"/>
      <c r="B3214" s="172"/>
      <c r="C3214" s="167"/>
      <c r="D3214" s="168"/>
      <c r="E3214" s="258" t="str">
        <f>iferror(vlookup(C3214,'Master data'!$A$1:$C$29,3,0),"--")</f>
        <v>--</v>
      </c>
      <c r="F3214" s="258" t="str">
        <f>iferror(vlookup(C3214,'Master data'!$A$1:$C$29,2,0),"--")</f>
        <v>--</v>
      </c>
    </row>
    <row r="3215" ht="21.0" customHeight="1">
      <c r="A3215" s="165"/>
      <c r="B3215" s="172"/>
      <c r="C3215" s="167"/>
      <c r="D3215" s="168"/>
      <c r="E3215" s="258" t="str">
        <f>iferror(vlookup(C3215,'Master data'!$A$1:$C$29,3,0),"--")</f>
        <v>--</v>
      </c>
      <c r="F3215" s="258" t="str">
        <f>iferror(vlookup(C3215,'Master data'!$A$1:$C$29,2,0),"--")</f>
        <v>--</v>
      </c>
    </row>
    <row r="3216" ht="21.0" customHeight="1">
      <c r="A3216" s="165"/>
      <c r="B3216" s="172"/>
      <c r="C3216" s="167"/>
      <c r="D3216" s="168"/>
      <c r="E3216" s="258" t="str">
        <f>iferror(vlookup(C3216,'Master data'!$A$1:$C$29,3,0),"--")</f>
        <v>--</v>
      </c>
      <c r="F3216" s="258" t="str">
        <f>iferror(vlookup(C3216,'Master data'!$A$1:$C$29,2,0),"--")</f>
        <v>--</v>
      </c>
    </row>
    <row r="3217" ht="21.0" customHeight="1">
      <c r="A3217" s="165"/>
      <c r="B3217" s="172"/>
      <c r="C3217" s="167"/>
      <c r="D3217" s="168"/>
      <c r="E3217" s="258" t="str">
        <f>iferror(vlookup(C3217,'Master data'!$A$1:$C$29,3,0),"--")</f>
        <v>--</v>
      </c>
      <c r="F3217" s="258" t="str">
        <f>iferror(vlookup(C3217,'Master data'!$A$1:$C$29,2,0),"--")</f>
        <v>--</v>
      </c>
    </row>
    <row r="3218" ht="21.0" customHeight="1">
      <c r="A3218" s="165"/>
      <c r="B3218" s="172"/>
      <c r="C3218" s="167"/>
      <c r="D3218" s="168"/>
      <c r="E3218" s="258" t="str">
        <f>iferror(vlookup(C3218,'Master data'!$A$1:$C$29,3,0),"--")</f>
        <v>--</v>
      </c>
      <c r="F3218" s="258" t="str">
        <f>iferror(vlookup(C3218,'Master data'!$A$1:$C$29,2,0),"--")</f>
        <v>--</v>
      </c>
    </row>
    <row r="3219" ht="21.0" customHeight="1">
      <c r="A3219" s="165"/>
      <c r="B3219" s="172"/>
      <c r="C3219" s="167"/>
      <c r="D3219" s="168"/>
      <c r="E3219" s="258" t="str">
        <f>iferror(vlookup(C3219,'Master data'!$A$1:$C$29,3,0),"--")</f>
        <v>--</v>
      </c>
      <c r="F3219" s="258" t="str">
        <f>iferror(vlookup(C3219,'Master data'!$A$1:$C$29,2,0),"--")</f>
        <v>--</v>
      </c>
    </row>
    <row r="3220" ht="21.0" customHeight="1">
      <c r="A3220" s="165"/>
      <c r="B3220" s="172"/>
      <c r="C3220" s="167"/>
      <c r="D3220" s="168"/>
      <c r="E3220" s="258" t="str">
        <f>iferror(vlookup(C3220,'Master data'!$A$1:$C$29,3,0),"--")</f>
        <v>--</v>
      </c>
      <c r="F3220" s="258" t="str">
        <f>iferror(vlookup(C3220,'Master data'!$A$1:$C$29,2,0),"--")</f>
        <v>--</v>
      </c>
    </row>
    <row r="3221" ht="21.0" customHeight="1">
      <c r="A3221" s="165"/>
      <c r="B3221" s="172"/>
      <c r="C3221" s="167"/>
      <c r="D3221" s="168"/>
      <c r="E3221" s="258" t="str">
        <f>iferror(vlookup(C3221,'Master data'!$A$1:$C$29,3,0),"--")</f>
        <v>--</v>
      </c>
      <c r="F3221" s="258" t="str">
        <f>iferror(vlookup(C3221,'Master data'!$A$1:$C$29,2,0),"--")</f>
        <v>--</v>
      </c>
    </row>
    <row r="3222" ht="21.0" customHeight="1">
      <c r="A3222" s="165"/>
      <c r="B3222" s="172"/>
      <c r="C3222" s="167"/>
      <c r="D3222" s="168"/>
      <c r="E3222" s="258" t="str">
        <f>iferror(vlookup(C3222,'Master data'!$A$1:$C$29,3,0),"--")</f>
        <v>--</v>
      </c>
      <c r="F3222" s="258" t="str">
        <f>iferror(vlookup(C3222,'Master data'!$A$1:$C$29,2,0),"--")</f>
        <v>--</v>
      </c>
    </row>
    <row r="3223" ht="21.0" customHeight="1">
      <c r="A3223" s="165"/>
      <c r="B3223" s="172"/>
      <c r="C3223" s="167"/>
      <c r="D3223" s="168"/>
      <c r="E3223" s="258" t="str">
        <f>iferror(vlookup(C3223,'Master data'!$A$1:$C$29,3,0),"--")</f>
        <v>--</v>
      </c>
      <c r="F3223" s="258" t="str">
        <f>iferror(vlookup(C3223,'Master data'!$A$1:$C$29,2,0),"--")</f>
        <v>--</v>
      </c>
    </row>
    <row r="3224" ht="21.0" customHeight="1">
      <c r="A3224" s="165"/>
      <c r="B3224" s="172"/>
      <c r="C3224" s="167"/>
      <c r="D3224" s="168"/>
      <c r="E3224" s="258" t="str">
        <f>iferror(vlookup(C3224,'Master data'!$A$1:$C$29,3,0),"--")</f>
        <v>--</v>
      </c>
      <c r="F3224" s="258" t="str">
        <f>iferror(vlookup(C3224,'Master data'!$A$1:$C$29,2,0),"--")</f>
        <v>--</v>
      </c>
    </row>
    <row r="3225" ht="21.0" customHeight="1">
      <c r="A3225" s="165"/>
      <c r="B3225" s="172"/>
      <c r="C3225" s="167"/>
      <c r="D3225" s="168"/>
      <c r="E3225" s="258" t="str">
        <f>iferror(vlookup(C3225,'Master data'!$A$1:$C$29,3,0),"--")</f>
        <v>--</v>
      </c>
      <c r="F3225" s="258" t="str">
        <f>iferror(vlookup(C3225,'Master data'!$A$1:$C$29,2,0),"--")</f>
        <v>--</v>
      </c>
    </row>
    <row r="3226" ht="21.0" customHeight="1">
      <c r="A3226" s="165"/>
      <c r="B3226" s="172"/>
      <c r="C3226" s="167"/>
      <c r="D3226" s="168"/>
      <c r="E3226" s="258" t="str">
        <f>iferror(vlookup(C3226,'Master data'!$A$1:$C$29,3,0),"--")</f>
        <v>--</v>
      </c>
      <c r="F3226" s="258" t="str">
        <f>iferror(vlookup(C3226,'Master data'!$A$1:$C$29,2,0),"--")</f>
        <v>--</v>
      </c>
    </row>
    <row r="3227" ht="21.0" customHeight="1">
      <c r="A3227" s="165"/>
      <c r="B3227" s="172"/>
      <c r="C3227" s="167"/>
      <c r="D3227" s="168"/>
      <c r="E3227" s="258" t="str">
        <f>iferror(vlookup(C3227,'Master data'!$A$1:$C$29,3,0),"--")</f>
        <v>--</v>
      </c>
      <c r="F3227" s="258" t="str">
        <f>iferror(vlookup(C3227,'Master data'!$A$1:$C$29,2,0),"--")</f>
        <v>--</v>
      </c>
    </row>
    <row r="3228" ht="21.0" customHeight="1">
      <c r="A3228" s="165"/>
      <c r="B3228" s="172"/>
      <c r="C3228" s="167"/>
      <c r="D3228" s="168"/>
      <c r="E3228" s="258" t="str">
        <f>iferror(vlookup(C3228,'Master data'!$A$1:$C$29,3,0),"--")</f>
        <v>--</v>
      </c>
      <c r="F3228" s="258" t="str">
        <f>iferror(vlookup(C3228,'Master data'!$A$1:$C$29,2,0),"--")</f>
        <v>--</v>
      </c>
    </row>
    <row r="3229" ht="21.0" customHeight="1">
      <c r="A3229" s="165"/>
      <c r="B3229" s="172"/>
      <c r="C3229" s="167"/>
      <c r="D3229" s="168"/>
      <c r="E3229" s="258" t="str">
        <f>iferror(vlookup(C3229,'Master data'!$A$1:$C$29,3,0),"--")</f>
        <v>--</v>
      </c>
      <c r="F3229" s="258" t="str">
        <f>iferror(vlookup(C3229,'Master data'!$A$1:$C$29,2,0),"--")</f>
        <v>--</v>
      </c>
    </row>
    <row r="3230" ht="21.0" customHeight="1">
      <c r="A3230" s="165"/>
      <c r="B3230" s="172"/>
      <c r="C3230" s="167"/>
      <c r="D3230" s="168"/>
      <c r="E3230" s="258" t="str">
        <f>iferror(vlookup(C3230,'Master data'!$A$1:$C$29,3,0),"--")</f>
        <v>--</v>
      </c>
      <c r="F3230" s="258" t="str">
        <f>iferror(vlookup(C3230,'Master data'!$A$1:$C$29,2,0),"--")</f>
        <v>--</v>
      </c>
    </row>
    <row r="3231" ht="21.0" customHeight="1">
      <c r="A3231" s="165"/>
      <c r="B3231" s="172"/>
      <c r="C3231" s="167"/>
      <c r="D3231" s="168"/>
      <c r="E3231" s="258" t="str">
        <f>iferror(vlookup(C3231,'Master data'!$A$1:$C$29,3,0),"--")</f>
        <v>--</v>
      </c>
      <c r="F3231" s="258" t="str">
        <f>iferror(vlookup(C3231,'Master data'!$A$1:$C$29,2,0),"--")</f>
        <v>--</v>
      </c>
    </row>
    <row r="3232" ht="21.0" customHeight="1">
      <c r="A3232" s="165"/>
      <c r="B3232" s="172"/>
      <c r="C3232" s="167"/>
      <c r="D3232" s="168"/>
      <c r="E3232" s="258" t="str">
        <f>iferror(vlookup(C3232,'Master data'!$A$1:$C$29,3,0),"--")</f>
        <v>--</v>
      </c>
      <c r="F3232" s="258" t="str">
        <f>iferror(vlookup(C3232,'Master data'!$A$1:$C$29,2,0),"--")</f>
        <v>--</v>
      </c>
    </row>
    <row r="3233" ht="21.0" customHeight="1">
      <c r="A3233" s="165"/>
      <c r="B3233" s="172"/>
      <c r="C3233" s="167"/>
      <c r="D3233" s="168"/>
      <c r="E3233" s="258" t="str">
        <f>iferror(vlookup(C3233,'Master data'!$A$1:$C$29,3,0),"--")</f>
        <v>--</v>
      </c>
      <c r="F3233" s="258" t="str">
        <f>iferror(vlookup(C3233,'Master data'!$A$1:$C$29,2,0),"--")</f>
        <v>--</v>
      </c>
    </row>
    <row r="3234" ht="21.0" customHeight="1">
      <c r="A3234" s="165"/>
      <c r="B3234" s="172"/>
      <c r="C3234" s="167"/>
      <c r="D3234" s="168"/>
      <c r="E3234" s="258" t="str">
        <f>iferror(vlookup(C3234,'Master data'!$A$1:$C$29,3,0),"--")</f>
        <v>--</v>
      </c>
      <c r="F3234" s="258" t="str">
        <f>iferror(vlookup(C3234,'Master data'!$A$1:$C$29,2,0),"--")</f>
        <v>--</v>
      </c>
    </row>
    <row r="3235" ht="21.0" customHeight="1">
      <c r="A3235" s="165"/>
      <c r="B3235" s="172"/>
      <c r="C3235" s="167"/>
      <c r="D3235" s="168"/>
      <c r="E3235" s="258" t="str">
        <f>iferror(vlookup(C3235,'Master data'!$A$1:$C$29,3,0),"--")</f>
        <v>--</v>
      </c>
      <c r="F3235" s="258" t="str">
        <f>iferror(vlookup(C3235,'Master data'!$A$1:$C$29,2,0),"--")</f>
        <v>--</v>
      </c>
    </row>
    <row r="3236" ht="21.0" customHeight="1">
      <c r="A3236" s="165"/>
      <c r="B3236" s="172"/>
      <c r="C3236" s="167"/>
      <c r="D3236" s="168"/>
      <c r="E3236" s="258" t="str">
        <f>iferror(vlookup(C3236,'Master data'!$A$1:$C$29,3,0),"--")</f>
        <v>--</v>
      </c>
      <c r="F3236" s="258" t="str">
        <f>iferror(vlookup(C3236,'Master data'!$A$1:$C$29,2,0),"--")</f>
        <v>--</v>
      </c>
    </row>
    <row r="3237" ht="21.0" customHeight="1">
      <c r="A3237" s="165"/>
      <c r="B3237" s="172"/>
      <c r="C3237" s="167"/>
      <c r="D3237" s="168"/>
      <c r="E3237" s="258" t="str">
        <f>iferror(vlookup(C3237,'Master data'!$A$1:$C$29,3,0),"--")</f>
        <v>--</v>
      </c>
      <c r="F3237" s="258" t="str">
        <f>iferror(vlookup(C3237,'Master data'!$A$1:$C$29,2,0),"--")</f>
        <v>--</v>
      </c>
    </row>
    <row r="3238" ht="21.0" customHeight="1">
      <c r="A3238" s="165"/>
      <c r="B3238" s="172"/>
      <c r="C3238" s="167"/>
      <c r="D3238" s="168"/>
      <c r="E3238" s="258" t="str">
        <f>iferror(vlookup(C3238,'Master data'!$A$1:$C$29,3,0),"--")</f>
        <v>--</v>
      </c>
      <c r="F3238" s="258" t="str">
        <f>iferror(vlookup(C3238,'Master data'!$A$1:$C$29,2,0),"--")</f>
        <v>--</v>
      </c>
    </row>
    <row r="3239" ht="21.0" customHeight="1">
      <c r="A3239" s="165"/>
      <c r="B3239" s="172"/>
      <c r="C3239" s="167"/>
      <c r="D3239" s="168"/>
      <c r="E3239" s="258" t="str">
        <f>iferror(vlookup(C3239,'Master data'!$A$1:$C$29,3,0),"--")</f>
        <v>--</v>
      </c>
      <c r="F3239" s="258" t="str">
        <f>iferror(vlookup(C3239,'Master data'!$A$1:$C$29,2,0),"--")</f>
        <v>--</v>
      </c>
    </row>
    <row r="3240" ht="21.0" customHeight="1">
      <c r="A3240" s="165"/>
      <c r="B3240" s="172"/>
      <c r="C3240" s="167"/>
      <c r="D3240" s="168"/>
      <c r="E3240" s="258" t="str">
        <f>iferror(vlookup(C3240,'Master data'!$A$1:$C$29,3,0),"--")</f>
        <v>--</v>
      </c>
      <c r="F3240" s="258" t="str">
        <f>iferror(vlookup(C3240,'Master data'!$A$1:$C$29,2,0),"--")</f>
        <v>--</v>
      </c>
    </row>
    <row r="3241" ht="21.0" customHeight="1">
      <c r="A3241" s="165"/>
      <c r="B3241" s="172"/>
      <c r="C3241" s="167"/>
      <c r="D3241" s="168"/>
      <c r="E3241" s="258" t="str">
        <f>iferror(vlookup(C3241,'Master data'!$A$1:$C$29,3,0),"--")</f>
        <v>--</v>
      </c>
      <c r="F3241" s="258" t="str">
        <f>iferror(vlookup(C3241,'Master data'!$A$1:$C$29,2,0),"--")</f>
        <v>--</v>
      </c>
    </row>
    <row r="3242" ht="21.0" customHeight="1">
      <c r="A3242" s="165"/>
      <c r="B3242" s="172"/>
      <c r="C3242" s="167"/>
      <c r="D3242" s="168"/>
      <c r="E3242" s="258" t="str">
        <f>iferror(vlookup(C3242,'Master data'!$A$1:$C$29,3,0),"--")</f>
        <v>--</v>
      </c>
      <c r="F3242" s="258" t="str">
        <f>iferror(vlookup(C3242,'Master data'!$A$1:$C$29,2,0),"--")</f>
        <v>--</v>
      </c>
    </row>
    <row r="3243" ht="21.0" customHeight="1">
      <c r="A3243" s="165"/>
      <c r="B3243" s="172"/>
      <c r="C3243" s="167"/>
      <c r="D3243" s="168"/>
      <c r="E3243" s="258" t="str">
        <f>iferror(vlookup(C3243,'Master data'!$A$1:$C$29,3,0),"--")</f>
        <v>--</v>
      </c>
      <c r="F3243" s="258" t="str">
        <f>iferror(vlookup(C3243,'Master data'!$A$1:$C$29,2,0),"--")</f>
        <v>--</v>
      </c>
    </row>
    <row r="3244" ht="21.0" customHeight="1">
      <c r="A3244" s="165"/>
      <c r="B3244" s="172"/>
      <c r="C3244" s="167"/>
      <c r="D3244" s="168"/>
      <c r="E3244" s="258" t="str">
        <f>iferror(vlookup(C3244,'Master data'!$A$1:$C$29,3,0),"--")</f>
        <v>--</v>
      </c>
      <c r="F3244" s="258" t="str">
        <f>iferror(vlookup(C3244,'Master data'!$A$1:$C$29,2,0),"--")</f>
        <v>--</v>
      </c>
    </row>
    <row r="3245" ht="21.0" customHeight="1">
      <c r="A3245" s="165"/>
      <c r="B3245" s="172"/>
      <c r="C3245" s="167"/>
      <c r="D3245" s="168"/>
      <c r="E3245" s="258" t="str">
        <f>iferror(vlookup(C3245,'Master data'!$A$1:$C$29,3,0),"--")</f>
        <v>--</v>
      </c>
      <c r="F3245" s="258" t="str">
        <f>iferror(vlookup(C3245,'Master data'!$A$1:$C$29,2,0),"--")</f>
        <v>--</v>
      </c>
    </row>
    <row r="3246" ht="21.0" customHeight="1">
      <c r="A3246" s="165"/>
      <c r="B3246" s="172"/>
      <c r="C3246" s="167"/>
      <c r="D3246" s="168"/>
      <c r="E3246" s="258" t="str">
        <f>iferror(vlookup(C3246,'Master data'!$A$1:$C$29,3,0),"--")</f>
        <v>--</v>
      </c>
      <c r="F3246" s="258" t="str">
        <f>iferror(vlookup(C3246,'Master data'!$A$1:$C$29,2,0),"--")</f>
        <v>--</v>
      </c>
    </row>
    <row r="3247" ht="21.0" customHeight="1">
      <c r="A3247" s="165"/>
      <c r="B3247" s="172"/>
      <c r="C3247" s="167"/>
      <c r="D3247" s="168"/>
      <c r="E3247" s="258" t="str">
        <f>iferror(vlookup(C3247,'Master data'!$A$1:$C$29,3,0),"--")</f>
        <v>--</v>
      </c>
      <c r="F3247" s="258" t="str">
        <f>iferror(vlookup(C3247,'Master data'!$A$1:$C$29,2,0),"--")</f>
        <v>--</v>
      </c>
    </row>
    <row r="3248" ht="21.0" customHeight="1">
      <c r="A3248" s="165"/>
      <c r="B3248" s="172"/>
      <c r="C3248" s="167"/>
      <c r="D3248" s="168"/>
      <c r="E3248" s="258" t="str">
        <f>iferror(vlookup(C3248,'Master data'!$A$1:$C$29,3,0),"--")</f>
        <v>--</v>
      </c>
      <c r="F3248" s="258" t="str">
        <f>iferror(vlookup(C3248,'Master data'!$A$1:$C$29,2,0),"--")</f>
        <v>--</v>
      </c>
    </row>
    <row r="3249" ht="21.0" customHeight="1">
      <c r="A3249" s="165"/>
      <c r="B3249" s="172"/>
      <c r="C3249" s="167"/>
      <c r="D3249" s="168"/>
      <c r="E3249" s="258" t="str">
        <f>iferror(vlookup(C3249,'Master data'!$A$1:$C$29,3,0),"--")</f>
        <v>--</v>
      </c>
      <c r="F3249" s="258" t="str">
        <f>iferror(vlookup(C3249,'Master data'!$A$1:$C$29,2,0),"--")</f>
        <v>--</v>
      </c>
    </row>
    <row r="3250" ht="21.0" customHeight="1">
      <c r="A3250" s="165"/>
      <c r="B3250" s="172"/>
      <c r="C3250" s="167"/>
      <c r="D3250" s="168"/>
      <c r="E3250" s="258" t="str">
        <f>iferror(vlookup(C3250,'Master data'!$A$1:$C$29,3,0),"--")</f>
        <v>--</v>
      </c>
      <c r="F3250" s="258" t="str">
        <f>iferror(vlookup(C3250,'Master data'!$A$1:$C$29,2,0),"--")</f>
        <v>--</v>
      </c>
    </row>
    <row r="3251" ht="21.0" customHeight="1">
      <c r="A3251" s="165"/>
      <c r="B3251" s="172"/>
      <c r="C3251" s="167"/>
      <c r="D3251" s="168"/>
      <c r="E3251" s="258" t="str">
        <f>iferror(vlookup(C3251,'Master data'!$A$1:$C$29,3,0),"--")</f>
        <v>--</v>
      </c>
      <c r="F3251" s="258" t="str">
        <f>iferror(vlookup(C3251,'Master data'!$A$1:$C$29,2,0),"--")</f>
        <v>--</v>
      </c>
    </row>
    <row r="3252" ht="21.0" customHeight="1">
      <c r="A3252" s="165"/>
      <c r="B3252" s="172"/>
      <c r="C3252" s="167"/>
      <c r="D3252" s="168"/>
      <c r="E3252" s="258" t="str">
        <f>iferror(vlookup(C3252,'Master data'!$A$1:$C$29,3,0),"--")</f>
        <v>--</v>
      </c>
      <c r="F3252" s="258" t="str">
        <f>iferror(vlookup(C3252,'Master data'!$A$1:$C$29,2,0),"--")</f>
        <v>--</v>
      </c>
    </row>
    <row r="3253" ht="21.0" customHeight="1">
      <c r="A3253" s="165"/>
      <c r="B3253" s="172"/>
      <c r="C3253" s="167"/>
      <c r="D3253" s="168"/>
      <c r="E3253" s="258" t="str">
        <f>iferror(vlookup(C3253,'Master data'!$A$1:$C$29,3,0),"--")</f>
        <v>--</v>
      </c>
      <c r="F3253" s="258" t="str">
        <f>iferror(vlookup(C3253,'Master data'!$A$1:$C$29,2,0),"--")</f>
        <v>--</v>
      </c>
    </row>
    <row r="3254" ht="21.0" customHeight="1">
      <c r="A3254" s="165"/>
      <c r="B3254" s="172"/>
      <c r="C3254" s="167"/>
      <c r="D3254" s="168"/>
      <c r="E3254" s="258" t="str">
        <f>iferror(vlookup(C3254,'Master data'!$A$1:$C$29,3,0),"--")</f>
        <v>--</v>
      </c>
      <c r="F3254" s="258" t="str">
        <f>iferror(vlookup(C3254,'Master data'!$A$1:$C$29,2,0),"--")</f>
        <v>--</v>
      </c>
    </row>
    <row r="3255" ht="21.0" customHeight="1">
      <c r="A3255" s="165"/>
      <c r="B3255" s="172"/>
      <c r="C3255" s="167"/>
      <c r="D3255" s="168"/>
      <c r="E3255" s="258" t="str">
        <f>iferror(vlookup(C3255,'Master data'!$A$1:$C$29,3,0),"--")</f>
        <v>--</v>
      </c>
      <c r="F3255" s="258" t="str">
        <f>iferror(vlookup(C3255,'Master data'!$A$1:$C$29,2,0),"--")</f>
        <v>--</v>
      </c>
    </row>
    <row r="3256" ht="21.0" customHeight="1">
      <c r="A3256" s="165"/>
      <c r="B3256" s="172"/>
      <c r="C3256" s="167"/>
      <c r="D3256" s="168"/>
      <c r="E3256" s="258" t="str">
        <f>iferror(vlookup(C3256,'Master data'!$A$1:$C$29,3,0),"--")</f>
        <v>--</v>
      </c>
      <c r="F3256" s="258" t="str">
        <f>iferror(vlookup(C3256,'Master data'!$A$1:$C$29,2,0),"--")</f>
        <v>--</v>
      </c>
    </row>
    <row r="3257" ht="21.0" customHeight="1">
      <c r="A3257" s="165"/>
      <c r="B3257" s="172"/>
      <c r="C3257" s="167"/>
      <c r="D3257" s="168"/>
      <c r="E3257" s="258" t="str">
        <f>iferror(vlookup(C3257,'Master data'!$A$1:$C$29,3,0),"--")</f>
        <v>--</v>
      </c>
      <c r="F3257" s="258" t="str">
        <f>iferror(vlookup(C3257,'Master data'!$A$1:$C$29,2,0),"--")</f>
        <v>--</v>
      </c>
    </row>
    <row r="3258" ht="21.0" customHeight="1">
      <c r="A3258" s="165"/>
      <c r="B3258" s="172"/>
      <c r="C3258" s="167"/>
      <c r="D3258" s="168"/>
      <c r="E3258" s="258" t="str">
        <f>iferror(vlookup(C3258,'Master data'!$A$1:$C$29,3,0),"--")</f>
        <v>--</v>
      </c>
      <c r="F3258" s="258" t="str">
        <f>iferror(vlookup(C3258,'Master data'!$A$1:$C$29,2,0),"--")</f>
        <v>--</v>
      </c>
    </row>
    <row r="3259" ht="21.0" customHeight="1">
      <c r="A3259" s="165"/>
      <c r="B3259" s="172"/>
      <c r="C3259" s="167"/>
      <c r="D3259" s="168"/>
      <c r="E3259" s="258" t="str">
        <f>iferror(vlookup(C3259,'Master data'!$A$1:$C$29,3,0),"--")</f>
        <v>--</v>
      </c>
      <c r="F3259" s="258" t="str">
        <f>iferror(vlookup(C3259,'Master data'!$A$1:$C$29,2,0),"--")</f>
        <v>--</v>
      </c>
    </row>
    <row r="3260" ht="21.0" customHeight="1">
      <c r="A3260" s="165"/>
      <c r="B3260" s="172"/>
      <c r="C3260" s="167"/>
      <c r="D3260" s="168"/>
      <c r="E3260" s="258" t="str">
        <f>iferror(vlookup(C3260,'Master data'!$A$1:$C$29,3,0),"--")</f>
        <v>--</v>
      </c>
      <c r="F3260" s="258" t="str">
        <f>iferror(vlookup(C3260,'Master data'!$A$1:$C$29,2,0),"--")</f>
        <v>--</v>
      </c>
    </row>
    <row r="3261" ht="21.0" customHeight="1">
      <c r="A3261" s="165"/>
      <c r="B3261" s="172"/>
      <c r="C3261" s="167"/>
      <c r="D3261" s="168"/>
      <c r="E3261" s="258" t="str">
        <f>iferror(vlookup(C3261,'Master data'!$A$1:$C$29,3,0),"--")</f>
        <v>--</v>
      </c>
      <c r="F3261" s="258" t="str">
        <f>iferror(vlookup(C3261,'Master data'!$A$1:$C$29,2,0),"--")</f>
        <v>--</v>
      </c>
    </row>
    <row r="3262" ht="21.0" customHeight="1">
      <c r="A3262" s="165"/>
      <c r="B3262" s="172"/>
      <c r="C3262" s="167"/>
      <c r="D3262" s="168"/>
      <c r="E3262" s="258" t="str">
        <f>iferror(vlookup(C3262,'Master data'!$A$1:$C$29,3,0),"--")</f>
        <v>--</v>
      </c>
      <c r="F3262" s="258" t="str">
        <f>iferror(vlookup(C3262,'Master data'!$A$1:$C$29,2,0),"--")</f>
        <v>--</v>
      </c>
    </row>
    <row r="3263" ht="21.0" customHeight="1">
      <c r="A3263" s="165"/>
      <c r="B3263" s="172"/>
      <c r="C3263" s="167"/>
      <c r="D3263" s="168"/>
      <c r="E3263" s="258" t="str">
        <f>iferror(vlookup(C3263,'Master data'!$A$1:$C$29,3,0),"--")</f>
        <v>--</v>
      </c>
      <c r="F3263" s="258" t="str">
        <f>iferror(vlookup(C3263,'Master data'!$A$1:$C$29,2,0),"--")</f>
        <v>--</v>
      </c>
    </row>
    <row r="3264" ht="21.0" customHeight="1">
      <c r="A3264" s="165"/>
      <c r="B3264" s="172"/>
      <c r="C3264" s="167"/>
      <c r="D3264" s="168"/>
      <c r="E3264" s="258" t="str">
        <f>iferror(vlookup(C3264,'Master data'!$A$1:$C$29,3,0),"--")</f>
        <v>--</v>
      </c>
      <c r="F3264" s="258" t="str">
        <f>iferror(vlookup(C3264,'Master data'!$A$1:$C$29,2,0),"--")</f>
        <v>--</v>
      </c>
    </row>
    <row r="3265" ht="21.0" customHeight="1">
      <c r="A3265" s="165"/>
      <c r="B3265" s="172"/>
      <c r="C3265" s="167"/>
      <c r="D3265" s="168"/>
      <c r="E3265" s="258" t="str">
        <f>iferror(vlookup(C3265,'Master data'!$A$1:$C$29,3,0),"--")</f>
        <v>--</v>
      </c>
      <c r="F3265" s="258" t="str">
        <f>iferror(vlookup(C3265,'Master data'!$A$1:$C$29,2,0),"--")</f>
        <v>--</v>
      </c>
    </row>
    <row r="3266" ht="21.0" customHeight="1">
      <c r="A3266" s="165"/>
      <c r="B3266" s="172"/>
      <c r="C3266" s="167"/>
      <c r="D3266" s="168"/>
      <c r="E3266" s="258" t="str">
        <f>iferror(vlookup(C3266,'Master data'!$A$1:$C$29,3,0),"--")</f>
        <v>--</v>
      </c>
      <c r="F3266" s="258" t="str">
        <f>iferror(vlookup(C3266,'Master data'!$A$1:$C$29,2,0),"--")</f>
        <v>--</v>
      </c>
    </row>
    <row r="3267" ht="21.0" customHeight="1">
      <c r="A3267" s="165"/>
      <c r="B3267" s="172"/>
      <c r="C3267" s="167"/>
      <c r="D3267" s="168"/>
      <c r="E3267" s="258" t="str">
        <f>iferror(vlookup(C3267,'Master data'!$A$1:$C$29,3,0),"--")</f>
        <v>--</v>
      </c>
      <c r="F3267" s="258" t="str">
        <f>iferror(vlookup(C3267,'Master data'!$A$1:$C$29,2,0),"--")</f>
        <v>--</v>
      </c>
    </row>
    <row r="3268" ht="21.0" customHeight="1">
      <c r="A3268" s="165"/>
      <c r="B3268" s="172"/>
      <c r="C3268" s="167"/>
      <c r="D3268" s="168"/>
      <c r="E3268" s="258" t="str">
        <f>iferror(vlookup(C3268,'Master data'!$A$1:$C$29,3,0),"--")</f>
        <v>--</v>
      </c>
      <c r="F3268" s="258" t="str">
        <f>iferror(vlookup(C3268,'Master data'!$A$1:$C$29,2,0),"--")</f>
        <v>--</v>
      </c>
    </row>
    <row r="3269" ht="21.0" customHeight="1">
      <c r="A3269" s="165"/>
      <c r="B3269" s="172"/>
      <c r="C3269" s="167"/>
      <c r="D3269" s="168"/>
      <c r="E3269" s="258" t="str">
        <f>iferror(vlookup(C3269,'Master data'!$A$1:$C$29,3,0),"--")</f>
        <v>--</v>
      </c>
      <c r="F3269" s="258" t="str">
        <f>iferror(vlookup(C3269,'Master data'!$A$1:$C$29,2,0),"--")</f>
        <v>--</v>
      </c>
    </row>
    <row r="3270" ht="21.0" customHeight="1">
      <c r="A3270" s="165"/>
      <c r="B3270" s="172"/>
      <c r="C3270" s="167"/>
      <c r="D3270" s="168"/>
      <c r="E3270" s="258" t="str">
        <f>iferror(vlookup(C3270,'Master data'!$A$1:$C$29,3,0),"--")</f>
        <v>--</v>
      </c>
      <c r="F3270" s="258" t="str">
        <f>iferror(vlookup(C3270,'Master data'!$A$1:$C$29,2,0),"--")</f>
        <v>--</v>
      </c>
    </row>
    <row r="3271" ht="21.0" customHeight="1">
      <c r="A3271" s="165"/>
      <c r="B3271" s="172"/>
      <c r="C3271" s="167"/>
      <c r="D3271" s="168"/>
      <c r="E3271" s="258" t="str">
        <f>iferror(vlookup(C3271,'Master data'!$A$1:$C$29,3,0),"--")</f>
        <v>--</v>
      </c>
      <c r="F3271" s="258" t="str">
        <f>iferror(vlookup(C3271,'Master data'!$A$1:$C$29,2,0),"--")</f>
        <v>--</v>
      </c>
    </row>
    <row r="3272" ht="21.0" customHeight="1">
      <c r="A3272" s="165"/>
      <c r="B3272" s="172"/>
      <c r="C3272" s="167"/>
      <c r="D3272" s="168"/>
      <c r="E3272" s="258" t="str">
        <f>iferror(vlookup(C3272,'Master data'!$A$1:$C$29,3,0),"--")</f>
        <v>--</v>
      </c>
      <c r="F3272" s="258" t="str">
        <f>iferror(vlookup(C3272,'Master data'!$A$1:$C$29,2,0),"--")</f>
        <v>--</v>
      </c>
    </row>
    <row r="3273" ht="21.0" customHeight="1">
      <c r="A3273" s="165"/>
      <c r="B3273" s="172"/>
      <c r="C3273" s="167"/>
      <c r="D3273" s="168"/>
      <c r="E3273" s="258" t="str">
        <f>iferror(vlookup(C3273,'Master data'!$A$1:$C$29,3,0),"--")</f>
        <v>--</v>
      </c>
      <c r="F3273" s="258" t="str">
        <f>iferror(vlookup(C3273,'Master data'!$A$1:$C$29,2,0),"--")</f>
        <v>--</v>
      </c>
    </row>
    <row r="3274" ht="21.0" customHeight="1">
      <c r="A3274" s="165"/>
      <c r="B3274" s="172"/>
      <c r="C3274" s="167"/>
      <c r="D3274" s="168"/>
      <c r="E3274" s="258" t="str">
        <f>iferror(vlookup(C3274,'Master data'!$A$1:$C$29,3,0),"--")</f>
        <v>--</v>
      </c>
      <c r="F3274" s="258" t="str">
        <f>iferror(vlookup(C3274,'Master data'!$A$1:$C$29,2,0),"--")</f>
        <v>--</v>
      </c>
    </row>
    <row r="3275" ht="21.0" customHeight="1">
      <c r="A3275" s="165"/>
      <c r="B3275" s="172"/>
      <c r="C3275" s="167"/>
      <c r="D3275" s="168"/>
      <c r="E3275" s="258" t="str">
        <f>iferror(vlookup(C3275,'Master data'!$A$1:$C$29,3,0),"--")</f>
        <v>--</v>
      </c>
      <c r="F3275" s="258" t="str">
        <f>iferror(vlookup(C3275,'Master data'!$A$1:$C$29,2,0),"--")</f>
        <v>--</v>
      </c>
    </row>
    <row r="3276" ht="21.0" customHeight="1">
      <c r="A3276" s="165"/>
      <c r="B3276" s="172"/>
      <c r="C3276" s="167"/>
      <c r="D3276" s="168"/>
      <c r="E3276" s="258" t="str">
        <f>iferror(vlookup(C3276,'Master data'!$A$1:$C$29,3,0),"--")</f>
        <v>--</v>
      </c>
      <c r="F3276" s="258" t="str">
        <f>iferror(vlookup(C3276,'Master data'!$A$1:$C$29,2,0),"--")</f>
        <v>--</v>
      </c>
    </row>
    <row r="3277" ht="21.0" customHeight="1">
      <c r="A3277" s="165"/>
      <c r="B3277" s="172"/>
      <c r="C3277" s="167"/>
      <c r="D3277" s="168"/>
      <c r="E3277" s="258" t="str">
        <f>iferror(vlookup(C3277,'Master data'!$A$1:$C$29,3,0),"--")</f>
        <v>--</v>
      </c>
      <c r="F3277" s="258" t="str">
        <f>iferror(vlookup(C3277,'Master data'!$A$1:$C$29,2,0),"--")</f>
        <v>--</v>
      </c>
    </row>
    <row r="3278" ht="21.0" customHeight="1">
      <c r="A3278" s="165"/>
      <c r="B3278" s="172"/>
      <c r="C3278" s="167"/>
      <c r="D3278" s="168"/>
      <c r="E3278" s="258" t="str">
        <f>iferror(vlookup(C3278,'Master data'!$A$1:$C$29,3,0),"--")</f>
        <v>--</v>
      </c>
      <c r="F3278" s="258" t="str">
        <f>iferror(vlookup(C3278,'Master data'!$A$1:$C$29,2,0),"--")</f>
        <v>--</v>
      </c>
    </row>
    <row r="3279" ht="21.0" customHeight="1">
      <c r="A3279" s="165"/>
      <c r="B3279" s="172"/>
      <c r="C3279" s="167"/>
      <c r="D3279" s="168"/>
      <c r="E3279" s="258" t="str">
        <f>iferror(vlookup(C3279,'Master data'!$A$1:$C$29,3,0),"--")</f>
        <v>--</v>
      </c>
      <c r="F3279" s="258" t="str">
        <f>iferror(vlookup(C3279,'Master data'!$A$1:$C$29,2,0),"--")</f>
        <v>--</v>
      </c>
    </row>
    <row r="3280" ht="21.0" customHeight="1">
      <c r="A3280" s="165"/>
      <c r="B3280" s="172"/>
      <c r="C3280" s="167"/>
      <c r="D3280" s="168"/>
      <c r="E3280" s="258" t="str">
        <f>iferror(vlookup(C3280,'Master data'!$A$1:$C$29,3,0),"--")</f>
        <v>--</v>
      </c>
      <c r="F3280" s="258" t="str">
        <f>iferror(vlookup(C3280,'Master data'!$A$1:$C$29,2,0),"--")</f>
        <v>--</v>
      </c>
    </row>
    <row r="3281" ht="21.0" customHeight="1">
      <c r="A3281" s="165"/>
      <c r="B3281" s="172"/>
      <c r="C3281" s="167"/>
      <c r="D3281" s="168"/>
      <c r="E3281" s="258" t="str">
        <f>iferror(vlookup(C3281,'Master data'!$A$1:$C$29,3,0),"--")</f>
        <v>--</v>
      </c>
      <c r="F3281" s="258" t="str">
        <f>iferror(vlookup(C3281,'Master data'!$A$1:$C$29,2,0),"--")</f>
        <v>--</v>
      </c>
    </row>
    <row r="3282" ht="21.0" customHeight="1">
      <c r="A3282" s="165"/>
      <c r="B3282" s="172"/>
      <c r="C3282" s="167"/>
      <c r="D3282" s="168"/>
      <c r="E3282" s="258" t="str">
        <f>iferror(vlookup(C3282,'Master data'!$A$1:$C$29,3,0),"--")</f>
        <v>--</v>
      </c>
      <c r="F3282" s="258" t="str">
        <f>iferror(vlookup(C3282,'Master data'!$A$1:$C$29,2,0),"--")</f>
        <v>--</v>
      </c>
    </row>
    <row r="3283" ht="21.0" customHeight="1">
      <c r="A3283" s="165"/>
      <c r="B3283" s="172"/>
      <c r="C3283" s="167"/>
      <c r="D3283" s="168"/>
      <c r="E3283" s="258" t="str">
        <f>iferror(vlookup(C3283,'Master data'!$A$1:$C$29,3,0),"--")</f>
        <v>--</v>
      </c>
      <c r="F3283" s="258" t="str">
        <f>iferror(vlookup(C3283,'Master data'!$A$1:$C$29,2,0),"--")</f>
        <v>--</v>
      </c>
    </row>
    <row r="3284" ht="21.0" customHeight="1">
      <c r="A3284" s="165"/>
      <c r="B3284" s="172"/>
      <c r="C3284" s="167"/>
      <c r="D3284" s="168"/>
      <c r="E3284" s="258" t="str">
        <f>iferror(vlookup(C3284,'Master data'!$A$1:$C$29,3,0),"--")</f>
        <v>--</v>
      </c>
      <c r="F3284" s="258" t="str">
        <f>iferror(vlookup(C3284,'Master data'!$A$1:$C$29,2,0),"--")</f>
        <v>--</v>
      </c>
    </row>
    <row r="3285" ht="21.0" customHeight="1">
      <c r="A3285" s="165"/>
      <c r="B3285" s="172"/>
      <c r="C3285" s="167"/>
      <c r="D3285" s="168"/>
      <c r="E3285" s="258" t="str">
        <f>iferror(vlookup(C3285,'Master data'!$A$1:$C$29,3,0),"--")</f>
        <v>--</v>
      </c>
      <c r="F3285" s="258" t="str">
        <f>iferror(vlookup(C3285,'Master data'!$A$1:$C$29,2,0),"--")</f>
        <v>--</v>
      </c>
    </row>
    <row r="3286" ht="21.0" customHeight="1">
      <c r="A3286" s="165"/>
      <c r="B3286" s="172"/>
      <c r="C3286" s="167"/>
      <c r="D3286" s="168"/>
      <c r="E3286" s="258" t="str">
        <f>iferror(vlookup(C3286,'Master data'!$A$1:$C$29,3,0),"--")</f>
        <v>--</v>
      </c>
      <c r="F3286" s="258" t="str">
        <f>iferror(vlookup(C3286,'Master data'!$A$1:$C$29,2,0),"--")</f>
        <v>--</v>
      </c>
    </row>
    <row r="3287" ht="21.0" customHeight="1">
      <c r="A3287" s="165"/>
      <c r="B3287" s="172"/>
      <c r="C3287" s="167"/>
      <c r="D3287" s="168"/>
      <c r="E3287" s="258" t="str">
        <f>iferror(vlookup(C3287,'Master data'!$A$1:$C$29,3,0),"--")</f>
        <v>--</v>
      </c>
      <c r="F3287" s="258" t="str">
        <f>iferror(vlookup(C3287,'Master data'!$A$1:$C$29,2,0),"--")</f>
        <v>--</v>
      </c>
    </row>
    <row r="3288" ht="21.0" customHeight="1">
      <c r="A3288" s="165"/>
      <c r="B3288" s="172"/>
      <c r="C3288" s="167"/>
      <c r="D3288" s="168"/>
      <c r="E3288" s="258" t="str">
        <f>iferror(vlookup(C3288,'Master data'!$A$1:$C$29,3,0),"--")</f>
        <v>--</v>
      </c>
      <c r="F3288" s="258" t="str">
        <f>iferror(vlookup(C3288,'Master data'!$A$1:$C$29,2,0),"--")</f>
        <v>--</v>
      </c>
    </row>
    <row r="3289" ht="21.0" customHeight="1">
      <c r="A3289" s="165"/>
      <c r="B3289" s="172"/>
      <c r="C3289" s="167"/>
      <c r="D3289" s="168"/>
      <c r="E3289" s="258" t="str">
        <f>iferror(vlookup(C3289,'Master data'!$A$1:$C$29,3,0),"--")</f>
        <v>--</v>
      </c>
      <c r="F3289" s="258" t="str">
        <f>iferror(vlookup(C3289,'Master data'!$A$1:$C$29,2,0),"--")</f>
        <v>--</v>
      </c>
    </row>
    <row r="3290" ht="21.0" customHeight="1">
      <c r="A3290" s="165"/>
      <c r="B3290" s="172"/>
      <c r="C3290" s="167"/>
      <c r="D3290" s="168"/>
      <c r="E3290" s="258" t="str">
        <f>iferror(vlookup(C3290,'Master data'!$A$1:$C$29,3,0),"--")</f>
        <v>--</v>
      </c>
      <c r="F3290" s="258" t="str">
        <f>iferror(vlookup(C3290,'Master data'!$A$1:$C$29,2,0),"--")</f>
        <v>--</v>
      </c>
    </row>
    <row r="3291" ht="21.0" customHeight="1">
      <c r="A3291" s="165"/>
      <c r="B3291" s="172"/>
      <c r="C3291" s="167"/>
      <c r="D3291" s="168"/>
      <c r="E3291" s="258" t="str">
        <f>iferror(vlookup(C3291,'Master data'!$A$1:$C$29,3,0),"--")</f>
        <v>--</v>
      </c>
      <c r="F3291" s="258" t="str">
        <f>iferror(vlookup(C3291,'Master data'!$A$1:$C$29,2,0),"--")</f>
        <v>--</v>
      </c>
    </row>
    <row r="3292" ht="21.0" customHeight="1">
      <c r="A3292" s="165"/>
      <c r="B3292" s="172"/>
      <c r="C3292" s="167"/>
      <c r="D3292" s="168"/>
      <c r="E3292" s="258" t="str">
        <f>iferror(vlookup(C3292,'Master data'!$A$1:$C$29,3,0),"--")</f>
        <v>--</v>
      </c>
      <c r="F3292" s="258" t="str">
        <f>iferror(vlookup(C3292,'Master data'!$A$1:$C$29,2,0),"--")</f>
        <v>--</v>
      </c>
    </row>
    <row r="3293" ht="21.0" customHeight="1">
      <c r="A3293" s="165"/>
      <c r="B3293" s="172"/>
      <c r="C3293" s="167"/>
      <c r="D3293" s="168"/>
      <c r="E3293" s="258" t="str">
        <f>iferror(vlookup(C3293,'Master data'!$A$1:$C$29,3,0),"--")</f>
        <v>--</v>
      </c>
      <c r="F3293" s="258" t="str">
        <f>iferror(vlookup(C3293,'Master data'!$A$1:$C$29,2,0),"--")</f>
        <v>--</v>
      </c>
    </row>
    <row r="3294" ht="21.0" customHeight="1">
      <c r="A3294" s="165"/>
      <c r="B3294" s="172"/>
      <c r="C3294" s="167"/>
      <c r="D3294" s="168"/>
      <c r="E3294" s="258" t="str">
        <f>iferror(vlookup(C3294,'Master data'!$A$1:$C$29,3,0),"--")</f>
        <v>--</v>
      </c>
      <c r="F3294" s="258" t="str">
        <f>iferror(vlookup(C3294,'Master data'!$A$1:$C$29,2,0),"--")</f>
        <v>--</v>
      </c>
    </row>
    <row r="3295" ht="21.0" customHeight="1">
      <c r="A3295" s="165"/>
      <c r="B3295" s="172"/>
      <c r="C3295" s="167"/>
      <c r="D3295" s="168"/>
      <c r="E3295" s="258" t="str">
        <f>iferror(vlookup(C3295,'Master data'!$A$1:$C$29,3,0),"--")</f>
        <v>--</v>
      </c>
      <c r="F3295" s="258" t="str">
        <f>iferror(vlookup(C3295,'Master data'!$A$1:$C$29,2,0),"--")</f>
        <v>--</v>
      </c>
    </row>
    <row r="3296" ht="21.0" customHeight="1">
      <c r="A3296" s="165"/>
      <c r="B3296" s="172"/>
      <c r="C3296" s="167"/>
      <c r="D3296" s="168"/>
      <c r="E3296" s="258" t="str">
        <f>iferror(vlookup(C3296,'Master data'!$A$1:$C$29,3,0),"--")</f>
        <v>--</v>
      </c>
      <c r="F3296" s="258" t="str">
        <f>iferror(vlookup(C3296,'Master data'!$A$1:$C$29,2,0),"--")</f>
        <v>--</v>
      </c>
    </row>
    <row r="3297" ht="21.0" customHeight="1">
      <c r="A3297" s="165"/>
      <c r="B3297" s="172"/>
      <c r="C3297" s="167"/>
      <c r="D3297" s="168"/>
      <c r="E3297" s="258" t="str">
        <f>iferror(vlookup(C3297,'Master data'!$A$1:$C$29,3,0),"--")</f>
        <v>--</v>
      </c>
      <c r="F3297" s="258" t="str">
        <f>iferror(vlookup(C3297,'Master data'!$A$1:$C$29,2,0),"--")</f>
        <v>--</v>
      </c>
    </row>
    <row r="3298" ht="21.0" customHeight="1">
      <c r="A3298" s="165"/>
      <c r="B3298" s="172"/>
      <c r="C3298" s="167"/>
      <c r="D3298" s="168"/>
      <c r="E3298" s="258" t="str">
        <f>iferror(vlookup(C3298,'Master data'!$A$1:$C$29,3,0),"--")</f>
        <v>--</v>
      </c>
      <c r="F3298" s="258" t="str">
        <f>iferror(vlookup(C3298,'Master data'!$A$1:$C$29,2,0),"--")</f>
        <v>--</v>
      </c>
    </row>
    <row r="3299" ht="21.0" customHeight="1">
      <c r="A3299" s="165"/>
      <c r="B3299" s="172"/>
      <c r="C3299" s="167"/>
      <c r="D3299" s="168"/>
      <c r="E3299" s="258" t="str">
        <f>iferror(vlookup(C3299,'Master data'!$A$1:$C$29,3,0),"--")</f>
        <v>--</v>
      </c>
      <c r="F3299" s="258" t="str">
        <f>iferror(vlookup(C3299,'Master data'!$A$1:$C$29,2,0),"--")</f>
        <v>--</v>
      </c>
    </row>
    <row r="3300" ht="21.0" customHeight="1">
      <c r="A3300" s="165"/>
      <c r="B3300" s="172"/>
      <c r="C3300" s="167"/>
      <c r="D3300" s="168"/>
      <c r="E3300" s="258" t="str">
        <f>iferror(vlookup(C3300,'Master data'!$A$1:$C$29,3,0),"--")</f>
        <v>--</v>
      </c>
      <c r="F3300" s="258" t="str">
        <f>iferror(vlookup(C3300,'Master data'!$A$1:$C$29,2,0),"--")</f>
        <v>--</v>
      </c>
    </row>
    <row r="3301" ht="21.0" customHeight="1">
      <c r="A3301" s="165"/>
      <c r="B3301" s="172"/>
      <c r="C3301" s="167"/>
      <c r="D3301" s="168"/>
      <c r="E3301" s="258" t="str">
        <f>iferror(vlookup(C3301,'Master data'!$A$1:$C$29,3,0),"--")</f>
        <v>--</v>
      </c>
      <c r="F3301" s="258" t="str">
        <f>iferror(vlookup(C3301,'Master data'!$A$1:$C$29,2,0),"--")</f>
        <v>--</v>
      </c>
    </row>
    <row r="3302" ht="21.0" customHeight="1">
      <c r="A3302" s="165"/>
      <c r="B3302" s="172"/>
      <c r="C3302" s="167"/>
      <c r="D3302" s="168"/>
      <c r="E3302" s="258" t="str">
        <f>iferror(vlookup(C3302,'Master data'!$A$1:$C$29,3,0),"--")</f>
        <v>--</v>
      </c>
      <c r="F3302" s="258" t="str">
        <f>iferror(vlookup(C3302,'Master data'!$A$1:$C$29,2,0),"--")</f>
        <v>--</v>
      </c>
    </row>
    <row r="3303" ht="21.0" customHeight="1">
      <c r="A3303" s="165"/>
      <c r="B3303" s="172"/>
      <c r="C3303" s="167"/>
      <c r="D3303" s="168"/>
      <c r="E3303" s="258" t="str">
        <f>iferror(vlookup(C3303,'Master data'!$A$1:$C$29,3,0),"--")</f>
        <v>--</v>
      </c>
      <c r="F3303" s="258" t="str">
        <f>iferror(vlookup(C3303,'Master data'!$A$1:$C$29,2,0),"--")</f>
        <v>--</v>
      </c>
    </row>
    <row r="3304" ht="21.0" customHeight="1">
      <c r="A3304" s="165"/>
      <c r="B3304" s="172"/>
      <c r="C3304" s="167"/>
      <c r="D3304" s="168"/>
      <c r="E3304" s="258" t="str">
        <f>iferror(vlookup(C3304,'Master data'!$A$1:$C$29,3,0),"--")</f>
        <v>--</v>
      </c>
      <c r="F3304" s="258" t="str">
        <f>iferror(vlookup(C3304,'Master data'!$A$1:$C$29,2,0),"--")</f>
        <v>--</v>
      </c>
    </row>
    <row r="3305" ht="21.0" customHeight="1">
      <c r="A3305" s="165"/>
      <c r="B3305" s="172"/>
      <c r="C3305" s="167"/>
      <c r="D3305" s="168"/>
      <c r="E3305" s="258" t="str">
        <f>iferror(vlookup(C3305,'Master data'!$A$1:$C$29,3,0),"--")</f>
        <v>--</v>
      </c>
      <c r="F3305" s="258" t="str">
        <f>iferror(vlookup(C3305,'Master data'!$A$1:$C$29,2,0),"--")</f>
        <v>--</v>
      </c>
    </row>
    <row r="3306" ht="21.0" customHeight="1">
      <c r="A3306" s="165"/>
      <c r="B3306" s="172"/>
      <c r="C3306" s="167"/>
      <c r="D3306" s="168"/>
      <c r="E3306" s="258" t="str">
        <f>iferror(vlookup(C3306,'Master data'!$A$1:$C$29,3,0),"--")</f>
        <v>--</v>
      </c>
      <c r="F3306" s="258" t="str">
        <f>iferror(vlookup(C3306,'Master data'!$A$1:$C$29,2,0),"--")</f>
        <v>--</v>
      </c>
    </row>
    <row r="3307" ht="21.0" customHeight="1">
      <c r="A3307" s="165"/>
      <c r="B3307" s="172"/>
      <c r="C3307" s="167"/>
      <c r="D3307" s="168"/>
      <c r="E3307" s="258" t="str">
        <f>iferror(vlookup(C3307,'Master data'!$A$1:$C$29,3,0),"--")</f>
        <v>--</v>
      </c>
      <c r="F3307" s="258" t="str">
        <f>iferror(vlookup(C3307,'Master data'!$A$1:$C$29,2,0),"--")</f>
        <v>--</v>
      </c>
    </row>
    <row r="3308" ht="21.0" customHeight="1">
      <c r="A3308" s="165"/>
      <c r="B3308" s="172"/>
      <c r="C3308" s="167"/>
      <c r="D3308" s="168"/>
      <c r="E3308" s="258" t="str">
        <f>iferror(vlookup(C3308,'Master data'!$A$1:$C$29,3,0),"--")</f>
        <v>--</v>
      </c>
      <c r="F3308" s="258" t="str">
        <f>iferror(vlookup(C3308,'Master data'!$A$1:$C$29,2,0),"--")</f>
        <v>--</v>
      </c>
    </row>
    <row r="3309" ht="21.0" customHeight="1">
      <c r="A3309" s="165"/>
      <c r="B3309" s="172"/>
      <c r="C3309" s="167"/>
      <c r="D3309" s="168"/>
      <c r="E3309" s="258" t="str">
        <f>iferror(vlookup(C3309,'Master data'!$A$1:$C$29,3,0),"--")</f>
        <v>--</v>
      </c>
      <c r="F3309" s="258" t="str">
        <f>iferror(vlookup(C3309,'Master data'!$A$1:$C$29,2,0),"--")</f>
        <v>--</v>
      </c>
    </row>
    <row r="3310" ht="21.0" customHeight="1">
      <c r="A3310" s="165"/>
      <c r="B3310" s="172"/>
      <c r="C3310" s="167"/>
      <c r="D3310" s="168"/>
      <c r="E3310" s="258" t="str">
        <f>iferror(vlookup(C3310,'Master data'!$A$1:$C$29,3,0),"--")</f>
        <v>--</v>
      </c>
      <c r="F3310" s="258" t="str">
        <f>iferror(vlookup(C3310,'Master data'!$A$1:$C$29,2,0),"--")</f>
        <v>--</v>
      </c>
    </row>
    <row r="3311" ht="21.0" customHeight="1">
      <c r="A3311" s="165"/>
      <c r="B3311" s="172"/>
      <c r="C3311" s="167"/>
      <c r="D3311" s="168"/>
      <c r="E3311" s="258" t="str">
        <f>iferror(vlookup(C3311,'Master data'!$A$1:$C$29,3,0),"--")</f>
        <v>--</v>
      </c>
      <c r="F3311" s="258" t="str">
        <f>iferror(vlookup(C3311,'Master data'!$A$1:$C$29,2,0),"--")</f>
        <v>--</v>
      </c>
    </row>
    <row r="3312" ht="21.0" customHeight="1">
      <c r="A3312" s="165"/>
      <c r="B3312" s="172"/>
      <c r="C3312" s="167"/>
      <c r="D3312" s="168"/>
      <c r="E3312" s="258" t="str">
        <f>iferror(vlookup(C3312,'Master data'!$A$1:$C$29,3,0),"--")</f>
        <v>--</v>
      </c>
      <c r="F3312" s="258" t="str">
        <f>iferror(vlookup(C3312,'Master data'!$A$1:$C$29,2,0),"--")</f>
        <v>--</v>
      </c>
    </row>
    <row r="3313" ht="21.0" customHeight="1">
      <c r="A3313" s="165"/>
      <c r="B3313" s="172"/>
      <c r="C3313" s="167"/>
      <c r="D3313" s="168"/>
      <c r="E3313" s="258" t="str">
        <f>iferror(vlookup(C3313,'Master data'!$A$1:$C$29,3,0),"--")</f>
        <v>--</v>
      </c>
      <c r="F3313" s="258" t="str">
        <f>iferror(vlookup(C3313,'Master data'!$A$1:$C$29,2,0),"--")</f>
        <v>--</v>
      </c>
    </row>
    <row r="3314" ht="21.0" customHeight="1">
      <c r="A3314" s="165"/>
      <c r="B3314" s="172"/>
      <c r="C3314" s="167"/>
      <c r="D3314" s="168"/>
      <c r="E3314" s="258" t="str">
        <f>iferror(vlookup(C3314,'Master data'!$A$1:$C$29,3,0),"--")</f>
        <v>--</v>
      </c>
      <c r="F3314" s="258" t="str">
        <f>iferror(vlookup(C3314,'Master data'!$A$1:$C$29,2,0),"--")</f>
        <v>--</v>
      </c>
    </row>
    <row r="3315" ht="21.0" customHeight="1">
      <c r="A3315" s="165"/>
      <c r="B3315" s="172"/>
      <c r="C3315" s="167"/>
      <c r="D3315" s="168"/>
      <c r="E3315" s="258" t="str">
        <f>iferror(vlookup(C3315,'Master data'!$A$1:$C$29,3,0),"--")</f>
        <v>--</v>
      </c>
      <c r="F3315" s="258" t="str">
        <f>iferror(vlookup(C3315,'Master data'!$A$1:$C$29,2,0),"--")</f>
        <v>--</v>
      </c>
    </row>
    <row r="3316" ht="21.0" customHeight="1">
      <c r="A3316" s="165"/>
      <c r="B3316" s="172"/>
      <c r="C3316" s="167"/>
      <c r="D3316" s="168"/>
      <c r="E3316" s="258" t="str">
        <f>iferror(vlookup(C3316,'Master data'!$A$1:$C$29,3,0),"--")</f>
        <v>--</v>
      </c>
      <c r="F3316" s="258" t="str">
        <f>iferror(vlookup(C3316,'Master data'!$A$1:$C$29,2,0),"--")</f>
        <v>--</v>
      </c>
    </row>
    <row r="3317" ht="21.0" customHeight="1">
      <c r="A3317" s="165"/>
      <c r="B3317" s="172"/>
      <c r="C3317" s="167"/>
      <c r="D3317" s="168"/>
      <c r="E3317" s="258" t="str">
        <f>iferror(vlookup(C3317,'Master data'!$A$1:$C$29,3,0),"--")</f>
        <v>--</v>
      </c>
      <c r="F3317" s="258" t="str">
        <f>iferror(vlookup(C3317,'Master data'!$A$1:$C$29,2,0),"--")</f>
        <v>--</v>
      </c>
    </row>
    <row r="3318" ht="21.0" customHeight="1">
      <c r="A3318" s="165"/>
      <c r="B3318" s="172"/>
      <c r="C3318" s="167"/>
      <c r="D3318" s="168"/>
      <c r="E3318" s="258" t="str">
        <f>iferror(vlookup(C3318,'Master data'!$A$1:$C$29,3,0),"--")</f>
        <v>--</v>
      </c>
      <c r="F3318" s="258" t="str">
        <f>iferror(vlookup(C3318,'Master data'!$A$1:$C$29,2,0),"--")</f>
        <v>--</v>
      </c>
    </row>
    <row r="3319" ht="21.0" customHeight="1">
      <c r="A3319" s="165"/>
      <c r="B3319" s="172"/>
      <c r="C3319" s="167"/>
      <c r="D3319" s="168"/>
      <c r="E3319" s="258" t="str">
        <f>iferror(vlookup(C3319,'Master data'!$A$1:$C$29,3,0),"--")</f>
        <v>--</v>
      </c>
      <c r="F3319" s="258" t="str">
        <f>iferror(vlookup(C3319,'Master data'!$A$1:$C$29,2,0),"--")</f>
        <v>--</v>
      </c>
    </row>
    <row r="3320" ht="21.0" customHeight="1">
      <c r="A3320" s="165"/>
      <c r="B3320" s="172"/>
      <c r="C3320" s="167"/>
      <c r="D3320" s="168"/>
      <c r="E3320" s="258" t="str">
        <f>iferror(vlookup(C3320,'Master data'!$A$1:$C$29,3,0),"--")</f>
        <v>--</v>
      </c>
      <c r="F3320" s="258" t="str">
        <f>iferror(vlookup(C3320,'Master data'!$A$1:$C$29,2,0),"--")</f>
        <v>--</v>
      </c>
    </row>
    <row r="3321" ht="21.0" customHeight="1">
      <c r="A3321" s="165"/>
      <c r="B3321" s="172"/>
      <c r="C3321" s="167"/>
      <c r="D3321" s="168"/>
      <c r="E3321" s="258" t="str">
        <f>iferror(vlookup(C3321,'Master data'!$A$1:$C$29,3,0),"--")</f>
        <v>--</v>
      </c>
      <c r="F3321" s="258" t="str">
        <f>iferror(vlookup(C3321,'Master data'!$A$1:$C$29,2,0),"--")</f>
        <v>--</v>
      </c>
    </row>
    <row r="3322" ht="21.0" customHeight="1">
      <c r="A3322" s="165"/>
      <c r="B3322" s="172"/>
      <c r="C3322" s="167"/>
      <c r="D3322" s="168"/>
      <c r="E3322" s="258" t="str">
        <f>iferror(vlookup(C3322,'Master data'!$A$1:$C$29,3,0),"--")</f>
        <v>--</v>
      </c>
      <c r="F3322" s="258" t="str">
        <f>iferror(vlookup(C3322,'Master data'!$A$1:$C$29,2,0),"--")</f>
        <v>--</v>
      </c>
    </row>
    <row r="3323" ht="21.0" customHeight="1">
      <c r="A3323" s="165"/>
      <c r="B3323" s="172"/>
      <c r="C3323" s="167"/>
      <c r="D3323" s="168"/>
      <c r="E3323" s="258" t="str">
        <f>iferror(vlookup(C3323,'Master data'!$A$1:$C$29,3,0),"--")</f>
        <v>--</v>
      </c>
      <c r="F3323" s="258" t="str">
        <f>iferror(vlookup(C3323,'Master data'!$A$1:$C$29,2,0),"--")</f>
        <v>--</v>
      </c>
    </row>
    <row r="3324" ht="21.0" customHeight="1">
      <c r="A3324" s="165"/>
      <c r="B3324" s="172"/>
      <c r="C3324" s="167"/>
      <c r="D3324" s="168"/>
      <c r="E3324" s="258" t="str">
        <f>iferror(vlookup(C3324,'Master data'!$A$1:$C$29,3,0),"--")</f>
        <v>--</v>
      </c>
      <c r="F3324" s="258" t="str">
        <f>iferror(vlookup(C3324,'Master data'!$A$1:$C$29,2,0),"--")</f>
        <v>--</v>
      </c>
    </row>
    <row r="3325" ht="21.0" customHeight="1">
      <c r="A3325" s="165"/>
      <c r="B3325" s="172"/>
      <c r="C3325" s="167"/>
      <c r="D3325" s="168"/>
      <c r="E3325" s="258" t="str">
        <f>iferror(vlookup(C3325,'Master data'!$A$1:$C$29,3,0),"--")</f>
        <v>--</v>
      </c>
      <c r="F3325" s="258" t="str">
        <f>iferror(vlookup(C3325,'Master data'!$A$1:$C$29,2,0),"--")</f>
        <v>--</v>
      </c>
    </row>
    <row r="3326" ht="21.0" customHeight="1">
      <c r="A3326" s="165"/>
      <c r="B3326" s="172"/>
      <c r="C3326" s="167"/>
      <c r="D3326" s="168"/>
      <c r="E3326" s="258" t="str">
        <f>iferror(vlookup(C3326,'Master data'!$A$1:$C$29,3,0),"--")</f>
        <v>--</v>
      </c>
      <c r="F3326" s="258" t="str">
        <f>iferror(vlookup(C3326,'Master data'!$A$1:$C$29,2,0),"--")</f>
        <v>--</v>
      </c>
    </row>
    <row r="3327" ht="21.0" customHeight="1">
      <c r="A3327" s="165"/>
      <c r="B3327" s="172"/>
      <c r="C3327" s="167"/>
      <c r="D3327" s="168"/>
      <c r="E3327" s="258" t="str">
        <f>iferror(vlookup(C3327,'Master data'!$A$1:$C$29,3,0),"--")</f>
        <v>--</v>
      </c>
      <c r="F3327" s="258" t="str">
        <f>iferror(vlookup(C3327,'Master data'!$A$1:$C$29,2,0),"--")</f>
        <v>--</v>
      </c>
    </row>
    <row r="3328" ht="21.0" customHeight="1">
      <c r="A3328" s="165"/>
      <c r="B3328" s="172"/>
      <c r="C3328" s="167"/>
      <c r="D3328" s="168"/>
      <c r="E3328" s="258" t="str">
        <f>iferror(vlookup(C3328,'Master data'!$A$1:$C$29,3,0),"--")</f>
        <v>--</v>
      </c>
      <c r="F3328" s="258" t="str">
        <f>iferror(vlookup(C3328,'Master data'!$A$1:$C$29,2,0),"--")</f>
        <v>--</v>
      </c>
    </row>
    <row r="3329" ht="21.0" customHeight="1">
      <c r="A3329" s="165"/>
      <c r="B3329" s="172"/>
      <c r="C3329" s="167"/>
      <c r="D3329" s="168"/>
      <c r="E3329" s="258" t="str">
        <f>iferror(vlookup(C3329,'Master data'!$A$1:$C$29,3,0),"--")</f>
        <v>--</v>
      </c>
      <c r="F3329" s="258" t="str">
        <f>iferror(vlookup(C3329,'Master data'!$A$1:$C$29,2,0),"--")</f>
        <v>--</v>
      </c>
    </row>
    <row r="3330" ht="21.0" customHeight="1">
      <c r="A3330" s="165"/>
      <c r="B3330" s="172"/>
      <c r="C3330" s="167"/>
      <c r="D3330" s="168"/>
      <c r="E3330" s="258" t="str">
        <f>iferror(vlookup(C3330,'Master data'!$A$1:$C$29,3,0),"--")</f>
        <v>--</v>
      </c>
      <c r="F3330" s="258" t="str">
        <f>iferror(vlookup(C3330,'Master data'!$A$1:$C$29,2,0),"--")</f>
        <v>--</v>
      </c>
    </row>
    <row r="3331" ht="21.0" customHeight="1">
      <c r="A3331" s="165"/>
      <c r="B3331" s="172"/>
      <c r="C3331" s="167"/>
      <c r="D3331" s="168"/>
      <c r="E3331" s="258" t="str">
        <f>iferror(vlookup(C3331,'Master data'!$A$1:$C$29,3,0),"--")</f>
        <v>--</v>
      </c>
      <c r="F3331" s="258" t="str">
        <f>iferror(vlookup(C3331,'Master data'!$A$1:$C$29,2,0),"--")</f>
        <v>--</v>
      </c>
    </row>
    <row r="3332" ht="21.0" customHeight="1">
      <c r="A3332" s="165"/>
      <c r="B3332" s="172"/>
      <c r="C3332" s="167"/>
      <c r="D3332" s="168"/>
      <c r="E3332" s="258" t="str">
        <f>iferror(vlookup(C3332,'Master data'!$A$1:$C$29,3,0),"--")</f>
        <v>--</v>
      </c>
      <c r="F3332" s="258" t="str">
        <f>iferror(vlookup(C3332,'Master data'!$A$1:$C$29,2,0),"--")</f>
        <v>--</v>
      </c>
    </row>
    <row r="3333" ht="21.0" customHeight="1">
      <c r="A3333" s="165"/>
      <c r="B3333" s="172"/>
      <c r="C3333" s="167"/>
      <c r="D3333" s="168"/>
      <c r="E3333" s="258" t="str">
        <f>iferror(vlookup(C3333,'Master data'!$A$1:$C$29,3,0),"--")</f>
        <v>--</v>
      </c>
      <c r="F3333" s="258" t="str">
        <f>iferror(vlookup(C3333,'Master data'!$A$1:$C$29,2,0),"--")</f>
        <v>--</v>
      </c>
    </row>
    <row r="3334" ht="21.0" customHeight="1">
      <c r="A3334" s="165"/>
      <c r="B3334" s="172"/>
      <c r="C3334" s="167"/>
      <c r="D3334" s="168"/>
      <c r="E3334" s="258" t="str">
        <f>iferror(vlookup(C3334,'Master data'!$A$1:$C$29,3,0),"--")</f>
        <v>--</v>
      </c>
      <c r="F3334" s="258" t="str">
        <f>iferror(vlookup(C3334,'Master data'!$A$1:$C$29,2,0),"--")</f>
        <v>--</v>
      </c>
    </row>
    <row r="3335" ht="21.0" customHeight="1">
      <c r="A3335" s="165"/>
      <c r="B3335" s="172"/>
      <c r="C3335" s="167"/>
      <c r="D3335" s="168"/>
      <c r="E3335" s="258" t="str">
        <f>iferror(vlookup(C3335,'Master data'!$A$1:$C$29,3,0),"--")</f>
        <v>--</v>
      </c>
      <c r="F3335" s="258" t="str">
        <f>iferror(vlookup(C3335,'Master data'!$A$1:$C$29,2,0),"--")</f>
        <v>--</v>
      </c>
    </row>
    <row r="3336" ht="21.0" customHeight="1">
      <c r="A3336" s="165"/>
      <c r="B3336" s="172"/>
      <c r="C3336" s="167"/>
      <c r="D3336" s="168"/>
      <c r="E3336" s="258" t="str">
        <f>iferror(vlookup(C3336,'Master data'!$A$1:$C$29,3,0),"--")</f>
        <v>--</v>
      </c>
      <c r="F3336" s="258" t="str">
        <f>iferror(vlookup(C3336,'Master data'!$A$1:$C$29,2,0),"--")</f>
        <v>--</v>
      </c>
    </row>
    <row r="3337" ht="21.0" customHeight="1">
      <c r="A3337" s="165"/>
      <c r="B3337" s="172"/>
      <c r="C3337" s="167"/>
      <c r="D3337" s="168"/>
      <c r="E3337" s="258" t="str">
        <f>iferror(vlookup(C3337,'Master data'!$A$1:$C$29,3,0),"--")</f>
        <v>--</v>
      </c>
      <c r="F3337" s="258" t="str">
        <f>iferror(vlookup(C3337,'Master data'!$A$1:$C$29,2,0),"--")</f>
        <v>--</v>
      </c>
    </row>
    <row r="3338" ht="21.0" customHeight="1">
      <c r="A3338" s="165"/>
      <c r="B3338" s="172"/>
      <c r="C3338" s="167"/>
      <c r="D3338" s="168"/>
      <c r="E3338" s="258" t="str">
        <f>iferror(vlookup(C3338,'Master data'!$A$1:$C$29,3,0),"--")</f>
        <v>--</v>
      </c>
      <c r="F3338" s="258" t="str">
        <f>iferror(vlookup(C3338,'Master data'!$A$1:$C$29,2,0),"--")</f>
        <v>--</v>
      </c>
    </row>
    <row r="3339" ht="21.0" customHeight="1">
      <c r="A3339" s="165"/>
      <c r="B3339" s="172"/>
      <c r="C3339" s="167"/>
      <c r="D3339" s="168"/>
      <c r="E3339" s="258" t="str">
        <f>iferror(vlookup(C3339,'Master data'!$A$1:$C$29,3,0),"--")</f>
        <v>--</v>
      </c>
      <c r="F3339" s="258" t="str">
        <f>iferror(vlookup(C3339,'Master data'!$A$1:$C$29,2,0),"--")</f>
        <v>--</v>
      </c>
    </row>
    <row r="3340" ht="21.0" customHeight="1">
      <c r="A3340" s="165"/>
      <c r="B3340" s="172"/>
      <c r="C3340" s="167"/>
      <c r="D3340" s="168"/>
      <c r="E3340" s="258" t="str">
        <f>iferror(vlookup(C3340,'Master data'!$A$1:$C$29,3,0),"--")</f>
        <v>--</v>
      </c>
      <c r="F3340" s="258" t="str">
        <f>iferror(vlookup(C3340,'Master data'!$A$1:$C$29,2,0),"--")</f>
        <v>--</v>
      </c>
    </row>
    <row r="3341" ht="21.0" customHeight="1">
      <c r="A3341" s="165"/>
      <c r="B3341" s="172"/>
      <c r="C3341" s="167"/>
      <c r="D3341" s="168"/>
      <c r="E3341" s="258" t="str">
        <f>iferror(vlookup(C3341,'Master data'!$A$1:$C$29,3,0),"--")</f>
        <v>--</v>
      </c>
      <c r="F3341" s="258" t="str">
        <f>iferror(vlookup(C3341,'Master data'!$A$1:$C$29,2,0),"--")</f>
        <v>--</v>
      </c>
    </row>
    <row r="3342" ht="21.0" customHeight="1">
      <c r="A3342" s="165"/>
      <c r="B3342" s="172"/>
      <c r="C3342" s="167"/>
      <c r="D3342" s="168"/>
      <c r="E3342" s="258" t="str">
        <f>iferror(vlookup(C3342,'Master data'!$A$1:$C$29,3,0),"--")</f>
        <v>--</v>
      </c>
      <c r="F3342" s="258" t="str">
        <f>iferror(vlookup(C3342,'Master data'!$A$1:$C$29,2,0),"--")</f>
        <v>--</v>
      </c>
    </row>
    <row r="3343" ht="21.0" customHeight="1">
      <c r="A3343" s="165"/>
      <c r="B3343" s="172"/>
      <c r="C3343" s="167"/>
      <c r="D3343" s="168"/>
      <c r="E3343" s="258" t="str">
        <f>iferror(vlookup(C3343,'Master data'!$A$1:$C$29,3,0),"--")</f>
        <v>--</v>
      </c>
      <c r="F3343" s="258" t="str">
        <f>iferror(vlookup(C3343,'Master data'!$A$1:$C$29,2,0),"--")</f>
        <v>--</v>
      </c>
    </row>
    <row r="3344" ht="21.0" customHeight="1">
      <c r="A3344" s="165"/>
      <c r="B3344" s="172"/>
      <c r="C3344" s="167"/>
      <c r="D3344" s="168"/>
      <c r="E3344" s="258" t="str">
        <f>iferror(vlookup(C3344,'Master data'!$A$1:$C$29,3,0),"--")</f>
        <v>--</v>
      </c>
      <c r="F3344" s="258" t="str">
        <f>iferror(vlookup(C3344,'Master data'!$A$1:$C$29,2,0),"--")</f>
        <v>--</v>
      </c>
    </row>
    <row r="3345" ht="21.0" customHeight="1">
      <c r="A3345" s="165"/>
      <c r="B3345" s="172"/>
      <c r="C3345" s="167"/>
      <c r="D3345" s="168"/>
      <c r="E3345" s="258" t="str">
        <f>iferror(vlookup(C3345,'Master data'!$A$1:$C$29,3,0),"--")</f>
        <v>--</v>
      </c>
      <c r="F3345" s="258" t="str">
        <f>iferror(vlookup(C3345,'Master data'!$A$1:$C$29,2,0),"--")</f>
        <v>--</v>
      </c>
    </row>
    <row r="3346" ht="21.0" customHeight="1">
      <c r="A3346" s="165"/>
      <c r="B3346" s="172"/>
      <c r="C3346" s="167"/>
      <c r="D3346" s="168"/>
      <c r="E3346" s="258" t="str">
        <f>iferror(vlookup(C3346,'Master data'!$A$1:$C$29,3,0),"--")</f>
        <v>--</v>
      </c>
      <c r="F3346" s="258" t="str">
        <f>iferror(vlookup(C3346,'Master data'!$A$1:$C$29,2,0),"--")</f>
        <v>--</v>
      </c>
    </row>
    <row r="3347" ht="21.0" customHeight="1">
      <c r="A3347" s="165"/>
      <c r="B3347" s="172"/>
      <c r="C3347" s="167"/>
      <c r="D3347" s="168"/>
      <c r="E3347" s="258" t="str">
        <f>iferror(vlookup(C3347,'Master data'!$A$1:$C$29,3,0),"--")</f>
        <v>--</v>
      </c>
      <c r="F3347" s="258" t="str">
        <f>iferror(vlookup(C3347,'Master data'!$A$1:$C$29,2,0),"--")</f>
        <v>--</v>
      </c>
    </row>
    <row r="3348" ht="21.0" customHeight="1">
      <c r="A3348" s="165"/>
      <c r="B3348" s="172"/>
      <c r="C3348" s="167"/>
      <c r="D3348" s="168"/>
      <c r="E3348" s="258" t="str">
        <f>iferror(vlookup(C3348,'Master data'!$A$1:$C$29,3,0),"--")</f>
        <v>--</v>
      </c>
      <c r="F3348" s="258" t="str">
        <f>iferror(vlookup(C3348,'Master data'!$A$1:$C$29,2,0),"--")</f>
        <v>--</v>
      </c>
    </row>
    <row r="3349" ht="21.0" customHeight="1">
      <c r="A3349" s="165"/>
      <c r="B3349" s="172"/>
      <c r="C3349" s="167"/>
      <c r="D3349" s="168"/>
      <c r="E3349" s="258" t="str">
        <f>iferror(vlookup(C3349,'Master data'!$A$1:$C$29,3,0),"--")</f>
        <v>--</v>
      </c>
      <c r="F3349" s="258" t="str">
        <f>iferror(vlookup(C3349,'Master data'!$A$1:$C$29,2,0),"--")</f>
        <v>--</v>
      </c>
    </row>
    <row r="3350" ht="21.0" customHeight="1">
      <c r="A3350" s="165"/>
      <c r="B3350" s="172"/>
      <c r="C3350" s="167"/>
      <c r="D3350" s="168"/>
      <c r="E3350" s="258" t="str">
        <f>iferror(vlookup(C3350,'Master data'!$A$1:$C$29,3,0),"--")</f>
        <v>--</v>
      </c>
      <c r="F3350" s="258" t="str">
        <f>iferror(vlookup(C3350,'Master data'!$A$1:$C$29,2,0),"--")</f>
        <v>--</v>
      </c>
    </row>
    <row r="3351" ht="21.0" customHeight="1">
      <c r="A3351" s="165"/>
      <c r="B3351" s="172"/>
      <c r="C3351" s="167"/>
      <c r="D3351" s="168"/>
      <c r="E3351" s="258" t="str">
        <f>iferror(vlookup(C3351,'Master data'!$A$1:$C$29,3,0),"--")</f>
        <v>--</v>
      </c>
      <c r="F3351" s="258" t="str">
        <f>iferror(vlookup(C3351,'Master data'!$A$1:$C$29,2,0),"--")</f>
        <v>--</v>
      </c>
    </row>
    <row r="3352" ht="21.0" customHeight="1">
      <c r="A3352" s="165"/>
      <c r="B3352" s="172"/>
      <c r="C3352" s="167"/>
      <c r="D3352" s="168"/>
      <c r="E3352" s="258" t="str">
        <f>iferror(vlookup(C3352,'Master data'!$A$1:$C$29,3,0),"--")</f>
        <v>--</v>
      </c>
      <c r="F3352" s="258" t="str">
        <f>iferror(vlookup(C3352,'Master data'!$A$1:$C$29,2,0),"--")</f>
        <v>--</v>
      </c>
    </row>
    <row r="3353" ht="21.0" customHeight="1">
      <c r="A3353" s="165"/>
      <c r="B3353" s="172"/>
      <c r="C3353" s="167"/>
      <c r="D3353" s="168"/>
      <c r="E3353" s="258" t="str">
        <f>iferror(vlookup(C3353,'Master data'!$A$1:$C$29,3,0),"--")</f>
        <v>--</v>
      </c>
      <c r="F3353" s="258" t="str">
        <f>iferror(vlookup(C3353,'Master data'!$A$1:$C$29,2,0),"--")</f>
        <v>--</v>
      </c>
    </row>
    <row r="3354" ht="21.0" customHeight="1">
      <c r="A3354" s="165"/>
      <c r="B3354" s="172"/>
      <c r="C3354" s="167"/>
      <c r="D3354" s="168"/>
      <c r="E3354" s="258" t="str">
        <f>iferror(vlookup(C3354,'Master data'!$A$1:$C$29,3,0),"--")</f>
        <v>--</v>
      </c>
      <c r="F3354" s="258" t="str">
        <f>iferror(vlookup(C3354,'Master data'!$A$1:$C$29,2,0),"--")</f>
        <v>--</v>
      </c>
    </row>
    <row r="3355" ht="21.0" customHeight="1">
      <c r="A3355" s="165"/>
      <c r="B3355" s="172"/>
      <c r="C3355" s="167"/>
      <c r="D3355" s="168"/>
      <c r="E3355" s="258" t="str">
        <f>iferror(vlookup(C3355,'Master data'!$A$1:$C$29,3,0),"--")</f>
        <v>--</v>
      </c>
      <c r="F3355" s="258" t="str">
        <f>iferror(vlookup(C3355,'Master data'!$A$1:$C$29,2,0),"--")</f>
        <v>--</v>
      </c>
    </row>
    <row r="3356" ht="21.0" customHeight="1">
      <c r="A3356" s="165"/>
      <c r="B3356" s="172"/>
      <c r="C3356" s="167"/>
      <c r="D3356" s="168"/>
      <c r="E3356" s="258" t="str">
        <f>iferror(vlookup(C3356,'Master data'!$A$1:$C$29,3,0),"--")</f>
        <v>--</v>
      </c>
      <c r="F3356" s="258" t="str">
        <f>iferror(vlookup(C3356,'Master data'!$A$1:$C$29,2,0),"--")</f>
        <v>--</v>
      </c>
    </row>
    <row r="3357" ht="21.0" customHeight="1">
      <c r="A3357" s="165"/>
      <c r="B3357" s="172"/>
      <c r="C3357" s="167"/>
      <c r="D3357" s="168"/>
      <c r="E3357" s="258" t="str">
        <f>iferror(vlookup(C3357,'Master data'!$A$1:$C$29,3,0),"--")</f>
        <v>--</v>
      </c>
      <c r="F3357" s="258" t="str">
        <f>iferror(vlookup(C3357,'Master data'!$A$1:$C$29,2,0),"--")</f>
        <v>--</v>
      </c>
    </row>
    <row r="3358" ht="21.0" customHeight="1">
      <c r="A3358" s="165"/>
      <c r="B3358" s="172"/>
      <c r="C3358" s="167"/>
      <c r="D3358" s="168"/>
      <c r="E3358" s="258" t="str">
        <f>iferror(vlookup(C3358,'Master data'!$A$1:$C$29,3,0),"--")</f>
        <v>--</v>
      </c>
      <c r="F3358" s="258" t="str">
        <f>iferror(vlookup(C3358,'Master data'!$A$1:$C$29,2,0),"--")</f>
        <v>--</v>
      </c>
    </row>
    <row r="3359" ht="21.0" customHeight="1">
      <c r="A3359" s="165"/>
      <c r="B3359" s="172"/>
      <c r="C3359" s="167"/>
      <c r="D3359" s="168"/>
      <c r="E3359" s="258" t="str">
        <f>iferror(vlookup(C3359,'Master data'!$A$1:$C$29,3,0),"--")</f>
        <v>--</v>
      </c>
      <c r="F3359" s="258" t="str">
        <f>iferror(vlookup(C3359,'Master data'!$A$1:$C$29,2,0),"--")</f>
        <v>--</v>
      </c>
    </row>
    <row r="3360" ht="21.0" customHeight="1">
      <c r="A3360" s="165"/>
      <c r="B3360" s="172"/>
      <c r="C3360" s="167"/>
      <c r="D3360" s="168"/>
      <c r="E3360" s="258" t="str">
        <f>iferror(vlookup(C3360,'Master data'!$A$1:$C$29,3,0),"--")</f>
        <v>--</v>
      </c>
      <c r="F3360" s="258" t="str">
        <f>iferror(vlookup(C3360,'Master data'!$A$1:$C$29,2,0),"--")</f>
        <v>--</v>
      </c>
    </row>
    <row r="3361" ht="21.0" customHeight="1">
      <c r="A3361" s="165"/>
      <c r="B3361" s="172"/>
      <c r="C3361" s="167"/>
      <c r="D3361" s="168"/>
      <c r="E3361" s="258" t="str">
        <f>iferror(vlookup(C3361,'Master data'!$A$1:$C$29,3,0),"--")</f>
        <v>--</v>
      </c>
      <c r="F3361" s="258" t="str">
        <f>iferror(vlookup(C3361,'Master data'!$A$1:$C$29,2,0),"--")</f>
        <v>--</v>
      </c>
    </row>
    <row r="3362" ht="21.0" customHeight="1">
      <c r="A3362" s="165"/>
      <c r="B3362" s="172"/>
      <c r="C3362" s="167"/>
      <c r="D3362" s="168"/>
      <c r="E3362" s="258" t="str">
        <f>iferror(vlookup(C3362,'Master data'!$A$1:$C$29,3,0),"--")</f>
        <v>--</v>
      </c>
      <c r="F3362" s="258" t="str">
        <f>iferror(vlookup(C3362,'Master data'!$A$1:$C$29,2,0),"--")</f>
        <v>--</v>
      </c>
    </row>
    <row r="3363" ht="21.0" customHeight="1">
      <c r="A3363" s="165"/>
      <c r="B3363" s="172"/>
      <c r="C3363" s="167"/>
      <c r="D3363" s="168"/>
      <c r="E3363" s="258" t="str">
        <f>iferror(vlookup(C3363,'Master data'!$A$1:$C$29,3,0),"--")</f>
        <v>--</v>
      </c>
      <c r="F3363" s="258" t="str">
        <f>iferror(vlookup(C3363,'Master data'!$A$1:$C$29,2,0),"--")</f>
        <v>--</v>
      </c>
    </row>
    <row r="3364" ht="21.0" customHeight="1">
      <c r="A3364" s="165"/>
      <c r="B3364" s="172"/>
      <c r="C3364" s="167"/>
      <c r="D3364" s="168"/>
      <c r="E3364" s="258" t="str">
        <f>iferror(vlookup(C3364,'Master data'!$A$1:$C$29,3,0),"--")</f>
        <v>--</v>
      </c>
      <c r="F3364" s="258" t="str">
        <f>iferror(vlookup(C3364,'Master data'!$A$1:$C$29,2,0),"--")</f>
        <v>--</v>
      </c>
    </row>
    <row r="3365" ht="21.0" customHeight="1">
      <c r="A3365" s="165"/>
      <c r="B3365" s="172"/>
      <c r="C3365" s="167"/>
      <c r="D3365" s="168"/>
      <c r="E3365" s="258" t="str">
        <f>iferror(vlookup(C3365,'Master data'!$A$1:$C$29,3,0),"--")</f>
        <v>--</v>
      </c>
      <c r="F3365" s="258" t="str">
        <f>iferror(vlookup(C3365,'Master data'!$A$1:$C$29,2,0),"--")</f>
        <v>--</v>
      </c>
    </row>
    <row r="3366" ht="21.0" customHeight="1">
      <c r="A3366" s="165"/>
      <c r="B3366" s="172"/>
      <c r="C3366" s="167"/>
      <c r="D3366" s="168"/>
      <c r="E3366" s="258" t="str">
        <f>iferror(vlookup(C3366,'Master data'!$A$1:$C$29,3,0),"--")</f>
        <v>--</v>
      </c>
      <c r="F3366" s="258" t="str">
        <f>iferror(vlookup(C3366,'Master data'!$A$1:$C$29,2,0),"--")</f>
        <v>--</v>
      </c>
    </row>
    <row r="3367" ht="21.0" customHeight="1">
      <c r="A3367" s="165"/>
      <c r="B3367" s="172"/>
      <c r="C3367" s="167"/>
      <c r="D3367" s="168"/>
      <c r="E3367" s="258" t="str">
        <f>iferror(vlookup(C3367,'Master data'!$A$1:$C$29,3,0),"--")</f>
        <v>--</v>
      </c>
      <c r="F3367" s="258" t="str">
        <f>iferror(vlookup(C3367,'Master data'!$A$1:$C$29,2,0),"--")</f>
        <v>--</v>
      </c>
    </row>
    <row r="3368" ht="21.0" customHeight="1">
      <c r="A3368" s="165"/>
      <c r="B3368" s="172"/>
      <c r="C3368" s="167"/>
      <c r="D3368" s="168"/>
      <c r="E3368" s="258" t="str">
        <f>iferror(vlookup(C3368,'Master data'!$A$1:$C$29,3,0),"--")</f>
        <v>--</v>
      </c>
      <c r="F3368" s="258" t="str">
        <f>iferror(vlookup(C3368,'Master data'!$A$1:$C$29,2,0),"--")</f>
        <v>--</v>
      </c>
    </row>
    <row r="3369" ht="21.0" customHeight="1">
      <c r="A3369" s="165"/>
      <c r="B3369" s="172"/>
      <c r="C3369" s="167"/>
      <c r="D3369" s="168"/>
      <c r="E3369" s="258" t="str">
        <f>iferror(vlookup(C3369,'Master data'!$A$1:$C$29,3,0),"--")</f>
        <v>--</v>
      </c>
      <c r="F3369" s="258" t="str">
        <f>iferror(vlookup(C3369,'Master data'!$A$1:$C$29,2,0),"--")</f>
        <v>--</v>
      </c>
    </row>
    <row r="3370" ht="21.0" customHeight="1">
      <c r="A3370" s="165"/>
      <c r="B3370" s="172"/>
      <c r="C3370" s="167"/>
      <c r="D3370" s="168"/>
      <c r="E3370" s="258" t="str">
        <f>iferror(vlookup(C3370,'Master data'!$A$1:$C$29,3,0),"--")</f>
        <v>--</v>
      </c>
      <c r="F3370" s="258" t="str">
        <f>iferror(vlookup(C3370,'Master data'!$A$1:$C$29,2,0),"--")</f>
        <v>--</v>
      </c>
    </row>
    <row r="3371" ht="21.0" customHeight="1">
      <c r="A3371" s="165"/>
      <c r="B3371" s="172"/>
      <c r="C3371" s="167"/>
      <c r="D3371" s="168"/>
      <c r="E3371" s="258" t="str">
        <f>iferror(vlookup(C3371,'Master data'!$A$1:$C$29,3,0),"--")</f>
        <v>--</v>
      </c>
      <c r="F3371" s="258" t="str">
        <f>iferror(vlookup(C3371,'Master data'!$A$1:$C$29,2,0),"--")</f>
        <v>--</v>
      </c>
    </row>
    <row r="3372" ht="21.0" customHeight="1">
      <c r="A3372" s="165"/>
      <c r="B3372" s="172"/>
      <c r="C3372" s="167"/>
      <c r="D3372" s="168"/>
      <c r="E3372" s="258" t="str">
        <f>iferror(vlookup(C3372,'Master data'!$A$1:$C$29,3,0),"--")</f>
        <v>--</v>
      </c>
      <c r="F3372" s="258" t="str">
        <f>iferror(vlookup(C3372,'Master data'!$A$1:$C$29,2,0),"--")</f>
        <v>--</v>
      </c>
    </row>
    <row r="3373" ht="21.0" customHeight="1">
      <c r="A3373" s="165"/>
      <c r="B3373" s="172"/>
      <c r="C3373" s="167"/>
      <c r="D3373" s="168"/>
      <c r="E3373" s="258" t="str">
        <f>iferror(vlookup(C3373,'Master data'!$A$1:$C$29,3,0),"--")</f>
        <v>--</v>
      </c>
      <c r="F3373" s="258" t="str">
        <f>iferror(vlookup(C3373,'Master data'!$A$1:$C$29,2,0),"--")</f>
        <v>--</v>
      </c>
    </row>
    <row r="3374" ht="21.0" customHeight="1">
      <c r="A3374" s="165"/>
      <c r="B3374" s="172"/>
      <c r="C3374" s="167"/>
      <c r="D3374" s="168"/>
      <c r="E3374" s="258" t="str">
        <f>iferror(vlookup(C3374,'Master data'!$A$1:$C$29,3,0),"--")</f>
        <v>--</v>
      </c>
      <c r="F3374" s="258" t="str">
        <f>iferror(vlookup(C3374,'Master data'!$A$1:$C$29,2,0),"--")</f>
        <v>--</v>
      </c>
    </row>
    <row r="3375" ht="21.0" customHeight="1">
      <c r="A3375" s="165"/>
      <c r="B3375" s="172"/>
      <c r="C3375" s="167"/>
      <c r="D3375" s="168"/>
      <c r="E3375" s="258" t="str">
        <f>iferror(vlookup(C3375,'Master data'!$A$1:$C$29,3,0),"--")</f>
        <v>--</v>
      </c>
      <c r="F3375" s="258" t="str">
        <f>iferror(vlookup(C3375,'Master data'!$A$1:$C$29,2,0),"--")</f>
        <v>--</v>
      </c>
    </row>
    <row r="3376" ht="21.0" customHeight="1">
      <c r="A3376" s="165"/>
      <c r="B3376" s="172"/>
      <c r="C3376" s="167"/>
      <c r="D3376" s="168"/>
      <c r="E3376" s="258" t="str">
        <f>iferror(vlookup(C3376,'Master data'!$A$1:$C$29,3,0),"--")</f>
        <v>--</v>
      </c>
      <c r="F3376" s="258" t="str">
        <f>iferror(vlookup(C3376,'Master data'!$A$1:$C$29,2,0),"--")</f>
        <v>--</v>
      </c>
    </row>
    <row r="3377" ht="21.0" customHeight="1">
      <c r="A3377" s="165"/>
      <c r="B3377" s="172"/>
      <c r="C3377" s="167"/>
      <c r="D3377" s="168"/>
      <c r="E3377" s="258" t="str">
        <f>iferror(vlookup(C3377,'Master data'!$A$1:$C$29,3,0),"--")</f>
        <v>--</v>
      </c>
      <c r="F3377" s="258" t="str">
        <f>iferror(vlookup(C3377,'Master data'!$A$1:$C$29,2,0),"--")</f>
        <v>--</v>
      </c>
    </row>
    <row r="3378" ht="21.0" customHeight="1">
      <c r="A3378" s="165"/>
      <c r="B3378" s="172"/>
      <c r="C3378" s="167"/>
      <c r="D3378" s="168"/>
      <c r="E3378" s="258" t="str">
        <f>iferror(vlookup(C3378,'Master data'!$A$1:$C$29,3,0),"--")</f>
        <v>--</v>
      </c>
      <c r="F3378" s="258" t="str">
        <f>iferror(vlookup(C3378,'Master data'!$A$1:$C$29,2,0),"--")</f>
        <v>--</v>
      </c>
    </row>
    <row r="3379" ht="21.0" customHeight="1">
      <c r="A3379" s="165"/>
      <c r="B3379" s="172"/>
      <c r="C3379" s="167"/>
      <c r="D3379" s="168"/>
      <c r="E3379" s="258" t="str">
        <f>iferror(vlookup(C3379,'Master data'!$A$1:$C$29,3,0),"--")</f>
        <v>--</v>
      </c>
      <c r="F3379" s="258" t="str">
        <f>iferror(vlookup(C3379,'Master data'!$A$1:$C$29,2,0),"--")</f>
        <v>--</v>
      </c>
    </row>
    <row r="3380" ht="21.0" customHeight="1">
      <c r="A3380" s="165"/>
      <c r="B3380" s="172"/>
      <c r="C3380" s="167"/>
      <c r="D3380" s="168"/>
      <c r="E3380" s="258" t="str">
        <f>iferror(vlookup(C3380,'Master data'!$A$1:$C$29,3,0),"--")</f>
        <v>--</v>
      </c>
      <c r="F3380" s="258" t="str">
        <f>iferror(vlookup(C3380,'Master data'!$A$1:$C$29,2,0),"--")</f>
        <v>--</v>
      </c>
    </row>
    <row r="3381" ht="21.0" customHeight="1">
      <c r="A3381" s="165"/>
      <c r="B3381" s="172"/>
      <c r="C3381" s="167"/>
      <c r="D3381" s="168"/>
      <c r="E3381" s="258" t="str">
        <f>iferror(vlookup(C3381,'Master data'!$A$1:$C$29,3,0),"--")</f>
        <v>--</v>
      </c>
      <c r="F3381" s="258" t="str">
        <f>iferror(vlookup(C3381,'Master data'!$A$1:$C$29,2,0),"--")</f>
        <v>--</v>
      </c>
    </row>
    <row r="3382" ht="21.0" customHeight="1">
      <c r="A3382" s="165"/>
      <c r="B3382" s="172"/>
      <c r="C3382" s="167"/>
      <c r="D3382" s="168"/>
      <c r="E3382" s="258" t="str">
        <f>iferror(vlookup(C3382,'Master data'!$A$1:$C$29,3,0),"--")</f>
        <v>--</v>
      </c>
      <c r="F3382" s="258" t="str">
        <f>iferror(vlookup(C3382,'Master data'!$A$1:$C$29,2,0),"--")</f>
        <v>--</v>
      </c>
    </row>
    <row r="3383" ht="21.0" customHeight="1">
      <c r="A3383" s="165"/>
      <c r="B3383" s="172"/>
      <c r="C3383" s="167"/>
      <c r="D3383" s="168"/>
      <c r="E3383" s="258" t="str">
        <f>iferror(vlookup(C3383,'Master data'!$A$1:$C$29,3,0),"--")</f>
        <v>--</v>
      </c>
      <c r="F3383" s="258" t="str">
        <f>iferror(vlookup(C3383,'Master data'!$A$1:$C$29,2,0),"--")</f>
        <v>--</v>
      </c>
    </row>
    <row r="3384" ht="21.0" customHeight="1">
      <c r="A3384" s="165"/>
      <c r="B3384" s="172"/>
      <c r="C3384" s="167"/>
      <c r="D3384" s="168"/>
      <c r="E3384" s="258" t="str">
        <f>iferror(vlookup(C3384,'Master data'!$A$1:$C$29,3,0),"--")</f>
        <v>--</v>
      </c>
      <c r="F3384" s="258" t="str">
        <f>iferror(vlookup(C3384,'Master data'!$A$1:$C$29,2,0),"--")</f>
        <v>--</v>
      </c>
    </row>
    <row r="3385" ht="21.0" customHeight="1">
      <c r="A3385" s="165"/>
      <c r="B3385" s="172"/>
      <c r="C3385" s="167"/>
      <c r="D3385" s="168"/>
      <c r="E3385" s="258" t="str">
        <f>iferror(vlookup(C3385,'Master data'!$A$1:$C$29,3,0),"--")</f>
        <v>--</v>
      </c>
      <c r="F3385" s="258" t="str">
        <f>iferror(vlookup(C3385,'Master data'!$A$1:$C$29,2,0),"--")</f>
        <v>--</v>
      </c>
    </row>
    <row r="3386" ht="21.0" customHeight="1">
      <c r="A3386" s="165"/>
      <c r="B3386" s="172"/>
      <c r="C3386" s="167"/>
      <c r="D3386" s="168"/>
      <c r="E3386" s="258" t="str">
        <f>iferror(vlookup(C3386,'Master data'!$A$1:$C$29,3,0),"--")</f>
        <v>--</v>
      </c>
      <c r="F3386" s="258" t="str">
        <f>iferror(vlookup(C3386,'Master data'!$A$1:$C$29,2,0),"--")</f>
        <v>--</v>
      </c>
    </row>
    <row r="3387" ht="21.0" customHeight="1">
      <c r="A3387" s="165"/>
      <c r="B3387" s="172"/>
      <c r="C3387" s="167"/>
      <c r="D3387" s="168"/>
      <c r="E3387" s="258" t="str">
        <f>iferror(vlookup(C3387,'Master data'!$A$1:$C$29,3,0),"--")</f>
        <v>--</v>
      </c>
      <c r="F3387" s="258" t="str">
        <f>iferror(vlookup(C3387,'Master data'!$A$1:$C$29,2,0),"--")</f>
        <v>--</v>
      </c>
    </row>
    <row r="3388" ht="21.0" customHeight="1">
      <c r="A3388" s="165"/>
      <c r="B3388" s="172"/>
      <c r="C3388" s="167"/>
      <c r="D3388" s="168"/>
      <c r="E3388" s="258" t="str">
        <f>iferror(vlookup(C3388,'Master data'!$A$1:$C$29,3,0),"--")</f>
        <v>--</v>
      </c>
      <c r="F3388" s="258" t="str">
        <f>iferror(vlookup(C3388,'Master data'!$A$1:$C$29,2,0),"--")</f>
        <v>--</v>
      </c>
    </row>
    <row r="3389" ht="21.0" customHeight="1">
      <c r="A3389" s="165"/>
      <c r="B3389" s="172"/>
      <c r="C3389" s="167"/>
      <c r="D3389" s="168"/>
      <c r="E3389" s="258" t="str">
        <f>iferror(vlookup(C3389,'Master data'!$A$1:$C$29,3,0),"--")</f>
        <v>--</v>
      </c>
      <c r="F3389" s="258" t="str">
        <f>iferror(vlookup(C3389,'Master data'!$A$1:$C$29,2,0),"--")</f>
        <v>--</v>
      </c>
    </row>
    <row r="3390" ht="21.0" customHeight="1">
      <c r="A3390" s="165"/>
      <c r="B3390" s="172"/>
      <c r="C3390" s="167"/>
      <c r="D3390" s="168"/>
      <c r="E3390" s="258" t="str">
        <f>iferror(vlookup(C3390,'Master data'!$A$1:$C$29,3,0),"--")</f>
        <v>--</v>
      </c>
      <c r="F3390" s="258" t="str">
        <f>iferror(vlookup(C3390,'Master data'!$A$1:$C$29,2,0),"--")</f>
        <v>--</v>
      </c>
    </row>
    <row r="3391" ht="21.0" customHeight="1">
      <c r="A3391" s="165"/>
      <c r="B3391" s="172"/>
      <c r="C3391" s="167"/>
      <c r="D3391" s="168"/>
      <c r="E3391" s="258" t="str">
        <f>iferror(vlookup(C3391,'Master data'!$A$1:$C$29,3,0),"--")</f>
        <v>--</v>
      </c>
      <c r="F3391" s="258" t="str">
        <f>iferror(vlookup(C3391,'Master data'!$A$1:$C$29,2,0),"--")</f>
        <v>--</v>
      </c>
    </row>
    <row r="3392" ht="21.0" customHeight="1">
      <c r="A3392" s="165"/>
      <c r="B3392" s="172"/>
      <c r="C3392" s="167"/>
      <c r="D3392" s="168"/>
      <c r="E3392" s="258" t="str">
        <f>iferror(vlookup(C3392,'Master data'!$A$1:$C$29,3,0),"--")</f>
        <v>--</v>
      </c>
      <c r="F3392" s="258" t="str">
        <f>iferror(vlookup(C3392,'Master data'!$A$1:$C$29,2,0),"--")</f>
        <v>--</v>
      </c>
    </row>
    <row r="3393" ht="21.0" customHeight="1">
      <c r="A3393" s="165"/>
      <c r="B3393" s="172"/>
      <c r="C3393" s="167"/>
      <c r="D3393" s="168"/>
      <c r="E3393" s="258" t="str">
        <f>iferror(vlookup(C3393,'Master data'!$A$1:$C$29,3,0),"--")</f>
        <v>--</v>
      </c>
      <c r="F3393" s="258" t="str">
        <f>iferror(vlookup(C3393,'Master data'!$A$1:$C$29,2,0),"--")</f>
        <v>--</v>
      </c>
    </row>
    <row r="3394" ht="21.0" customHeight="1">
      <c r="A3394" s="165"/>
      <c r="B3394" s="172"/>
      <c r="C3394" s="167"/>
      <c r="D3394" s="168"/>
      <c r="E3394" s="258" t="str">
        <f>iferror(vlookup(C3394,'Master data'!$A$1:$C$29,3,0),"--")</f>
        <v>--</v>
      </c>
      <c r="F3394" s="258" t="str">
        <f>iferror(vlookup(C3394,'Master data'!$A$1:$C$29,2,0),"--")</f>
        <v>--</v>
      </c>
    </row>
    <row r="3395" ht="21.0" customHeight="1">
      <c r="A3395" s="165"/>
      <c r="B3395" s="172"/>
      <c r="C3395" s="167"/>
      <c r="D3395" s="168"/>
      <c r="E3395" s="258" t="str">
        <f>iferror(vlookup(C3395,'Master data'!$A$1:$C$29,3,0),"--")</f>
        <v>--</v>
      </c>
      <c r="F3395" s="258" t="str">
        <f>iferror(vlookup(C3395,'Master data'!$A$1:$C$29,2,0),"--")</f>
        <v>--</v>
      </c>
    </row>
    <row r="3396" ht="21.0" customHeight="1">
      <c r="A3396" s="165"/>
      <c r="B3396" s="172"/>
      <c r="C3396" s="167"/>
      <c r="D3396" s="168"/>
      <c r="E3396" s="258" t="str">
        <f>iferror(vlookup(C3396,'Master data'!$A$1:$C$29,3,0),"--")</f>
        <v>--</v>
      </c>
      <c r="F3396" s="258" t="str">
        <f>iferror(vlookup(C3396,'Master data'!$A$1:$C$29,2,0),"--")</f>
        <v>--</v>
      </c>
    </row>
    <row r="3397" ht="21.0" customHeight="1">
      <c r="A3397" s="165"/>
      <c r="B3397" s="172"/>
      <c r="C3397" s="167"/>
      <c r="D3397" s="168"/>
      <c r="E3397" s="258" t="str">
        <f>iferror(vlookup(C3397,'Master data'!$A$1:$C$29,3,0),"--")</f>
        <v>--</v>
      </c>
      <c r="F3397" s="258" t="str">
        <f>iferror(vlookup(C3397,'Master data'!$A$1:$C$29,2,0),"--")</f>
        <v>--</v>
      </c>
    </row>
    <row r="3398" ht="21.0" customHeight="1">
      <c r="A3398" s="165"/>
      <c r="B3398" s="172"/>
      <c r="C3398" s="167"/>
      <c r="D3398" s="168"/>
      <c r="E3398" s="258" t="str">
        <f>iferror(vlookup(C3398,'Master data'!$A$1:$C$29,3,0),"--")</f>
        <v>--</v>
      </c>
      <c r="F3398" s="258" t="str">
        <f>iferror(vlookup(C3398,'Master data'!$A$1:$C$29,2,0),"--")</f>
        <v>--</v>
      </c>
    </row>
    <row r="3399" ht="21.0" customHeight="1">
      <c r="A3399" s="165"/>
      <c r="B3399" s="172"/>
      <c r="C3399" s="167"/>
      <c r="D3399" s="168"/>
      <c r="E3399" s="258" t="str">
        <f>iferror(vlookup(C3399,'Master data'!$A$1:$C$29,3,0),"--")</f>
        <v>--</v>
      </c>
      <c r="F3399" s="258" t="str">
        <f>iferror(vlookup(C3399,'Master data'!$A$1:$C$29,2,0),"--")</f>
        <v>--</v>
      </c>
    </row>
    <row r="3400" ht="21.0" customHeight="1">
      <c r="A3400" s="165"/>
      <c r="B3400" s="172"/>
      <c r="C3400" s="167"/>
      <c r="D3400" s="168"/>
      <c r="E3400" s="258" t="str">
        <f>iferror(vlookup(C3400,'Master data'!$A$1:$C$29,3,0),"--")</f>
        <v>--</v>
      </c>
      <c r="F3400" s="258" t="str">
        <f>iferror(vlookup(C3400,'Master data'!$A$1:$C$29,2,0),"--")</f>
        <v>--</v>
      </c>
    </row>
    <row r="3401" ht="21.0" customHeight="1">
      <c r="A3401" s="165"/>
      <c r="B3401" s="172"/>
      <c r="C3401" s="167"/>
      <c r="D3401" s="168"/>
      <c r="E3401" s="258" t="str">
        <f>iferror(vlookup(C3401,'Master data'!$A$1:$C$29,3,0),"--")</f>
        <v>--</v>
      </c>
      <c r="F3401" s="258" t="str">
        <f>iferror(vlookup(C3401,'Master data'!$A$1:$C$29,2,0),"--")</f>
        <v>--</v>
      </c>
    </row>
    <row r="3402" ht="21.0" customHeight="1">
      <c r="A3402" s="165"/>
      <c r="B3402" s="172"/>
      <c r="C3402" s="167"/>
      <c r="D3402" s="168"/>
      <c r="E3402" s="258" t="str">
        <f>iferror(vlookup(C3402,'Master data'!$A$1:$C$29,3,0),"--")</f>
        <v>--</v>
      </c>
      <c r="F3402" s="258" t="str">
        <f>iferror(vlookup(C3402,'Master data'!$A$1:$C$29,2,0),"--")</f>
        <v>--</v>
      </c>
    </row>
    <row r="3403" ht="21.0" customHeight="1">
      <c r="A3403" s="165"/>
      <c r="B3403" s="172"/>
      <c r="C3403" s="167"/>
      <c r="D3403" s="168"/>
      <c r="E3403" s="258" t="str">
        <f>iferror(vlookup(C3403,'Master data'!$A$1:$C$29,3,0),"--")</f>
        <v>--</v>
      </c>
      <c r="F3403" s="258" t="str">
        <f>iferror(vlookup(C3403,'Master data'!$A$1:$C$29,2,0),"--")</f>
        <v>--</v>
      </c>
    </row>
    <row r="3404" ht="21.0" customHeight="1">
      <c r="A3404" s="165"/>
      <c r="B3404" s="172"/>
      <c r="C3404" s="167"/>
      <c r="D3404" s="168"/>
      <c r="E3404" s="258" t="str">
        <f>iferror(vlookup(C3404,'Master data'!$A$1:$C$29,3,0),"--")</f>
        <v>--</v>
      </c>
      <c r="F3404" s="258" t="str">
        <f>iferror(vlookup(C3404,'Master data'!$A$1:$C$29,2,0),"--")</f>
        <v>--</v>
      </c>
    </row>
    <row r="3405" ht="21.0" customHeight="1">
      <c r="A3405" s="165"/>
      <c r="B3405" s="172"/>
      <c r="C3405" s="167"/>
      <c r="D3405" s="168"/>
      <c r="E3405" s="258" t="str">
        <f>iferror(vlookup(C3405,'Master data'!$A$1:$C$29,3,0),"--")</f>
        <v>--</v>
      </c>
      <c r="F3405" s="258" t="str">
        <f>iferror(vlookup(C3405,'Master data'!$A$1:$C$29,2,0),"--")</f>
        <v>--</v>
      </c>
    </row>
    <row r="3406" ht="21.0" customHeight="1">
      <c r="A3406" s="165"/>
      <c r="B3406" s="172"/>
      <c r="C3406" s="167"/>
      <c r="D3406" s="168"/>
      <c r="E3406" s="258" t="str">
        <f>iferror(vlookup(C3406,'Master data'!$A$1:$C$29,3,0),"--")</f>
        <v>--</v>
      </c>
      <c r="F3406" s="258" t="str">
        <f>iferror(vlookup(C3406,'Master data'!$A$1:$C$29,2,0),"--")</f>
        <v>--</v>
      </c>
    </row>
    <row r="3407" ht="21.0" customHeight="1">
      <c r="A3407" s="165"/>
      <c r="B3407" s="172"/>
      <c r="C3407" s="167"/>
      <c r="D3407" s="168"/>
      <c r="E3407" s="258" t="str">
        <f>iferror(vlookup(C3407,'Master data'!$A$1:$C$29,3,0),"--")</f>
        <v>--</v>
      </c>
      <c r="F3407" s="258" t="str">
        <f>iferror(vlookup(C3407,'Master data'!$A$1:$C$29,2,0),"--")</f>
        <v>--</v>
      </c>
    </row>
    <row r="3408" ht="21.0" customHeight="1">
      <c r="A3408" s="165"/>
      <c r="B3408" s="172"/>
      <c r="C3408" s="167"/>
      <c r="D3408" s="168"/>
      <c r="E3408" s="258" t="str">
        <f>iferror(vlookup(C3408,'Master data'!$A$1:$C$29,3,0),"--")</f>
        <v>--</v>
      </c>
      <c r="F3408" s="258" t="str">
        <f>iferror(vlookup(C3408,'Master data'!$A$1:$C$29,2,0),"--")</f>
        <v>--</v>
      </c>
    </row>
    <row r="3409" ht="21.0" customHeight="1">
      <c r="A3409" s="165"/>
      <c r="B3409" s="172"/>
      <c r="C3409" s="167"/>
      <c r="D3409" s="168"/>
      <c r="E3409" s="258" t="str">
        <f>iferror(vlookup(C3409,'Master data'!$A$1:$C$29,3,0),"--")</f>
        <v>--</v>
      </c>
      <c r="F3409" s="258" t="str">
        <f>iferror(vlookup(C3409,'Master data'!$A$1:$C$29,2,0),"--")</f>
        <v>--</v>
      </c>
    </row>
    <row r="3410" ht="21.0" customHeight="1">
      <c r="A3410" s="165"/>
      <c r="B3410" s="172"/>
      <c r="C3410" s="167"/>
      <c r="D3410" s="168"/>
      <c r="E3410" s="258" t="str">
        <f>iferror(vlookup(C3410,'Master data'!$A$1:$C$29,3,0),"--")</f>
        <v>--</v>
      </c>
      <c r="F3410" s="258" t="str">
        <f>iferror(vlookup(C3410,'Master data'!$A$1:$C$29,2,0),"--")</f>
        <v>--</v>
      </c>
    </row>
    <row r="3411" ht="21.0" customHeight="1">
      <c r="A3411" s="165"/>
      <c r="B3411" s="172"/>
      <c r="C3411" s="167"/>
      <c r="D3411" s="168"/>
      <c r="E3411" s="258" t="str">
        <f>iferror(vlookup(C3411,'Master data'!$A$1:$C$29,3,0),"--")</f>
        <v>--</v>
      </c>
      <c r="F3411" s="258" t="str">
        <f>iferror(vlookup(C3411,'Master data'!$A$1:$C$29,2,0),"--")</f>
        <v>--</v>
      </c>
    </row>
    <row r="3412" ht="21.0" customHeight="1">
      <c r="A3412" s="165"/>
      <c r="B3412" s="172"/>
      <c r="C3412" s="167"/>
      <c r="D3412" s="168"/>
      <c r="E3412" s="258" t="str">
        <f>iferror(vlookup(C3412,'Master data'!$A$1:$C$29,3,0),"--")</f>
        <v>--</v>
      </c>
      <c r="F3412" s="258" t="str">
        <f>iferror(vlookup(C3412,'Master data'!$A$1:$C$29,2,0),"--")</f>
        <v>--</v>
      </c>
    </row>
    <row r="3413" ht="21.0" customHeight="1">
      <c r="A3413" s="165"/>
      <c r="B3413" s="172"/>
      <c r="C3413" s="167"/>
      <c r="D3413" s="168"/>
      <c r="E3413" s="258" t="str">
        <f>iferror(vlookup(C3413,'Master data'!$A$1:$C$29,3,0),"--")</f>
        <v>--</v>
      </c>
      <c r="F3413" s="258" t="str">
        <f>iferror(vlookup(C3413,'Master data'!$A$1:$C$29,2,0),"--")</f>
        <v>--</v>
      </c>
    </row>
    <row r="3414" ht="21.0" customHeight="1">
      <c r="A3414" s="165"/>
      <c r="B3414" s="172"/>
      <c r="C3414" s="167"/>
      <c r="D3414" s="168"/>
      <c r="E3414" s="258" t="str">
        <f>iferror(vlookup(C3414,'Master data'!$A$1:$C$29,3,0),"--")</f>
        <v>--</v>
      </c>
      <c r="F3414" s="258" t="str">
        <f>iferror(vlookup(C3414,'Master data'!$A$1:$C$29,2,0),"--")</f>
        <v>--</v>
      </c>
    </row>
    <row r="3415" ht="21.0" customHeight="1">
      <c r="A3415" s="165"/>
      <c r="B3415" s="172"/>
      <c r="C3415" s="167"/>
      <c r="D3415" s="168"/>
      <c r="E3415" s="258" t="str">
        <f>iferror(vlookup(C3415,'Master data'!$A$1:$C$29,3,0),"--")</f>
        <v>--</v>
      </c>
      <c r="F3415" s="258" t="str">
        <f>iferror(vlookup(C3415,'Master data'!$A$1:$C$29,2,0),"--")</f>
        <v>--</v>
      </c>
    </row>
    <row r="3416" ht="21.0" customHeight="1">
      <c r="A3416" s="165"/>
      <c r="B3416" s="172"/>
      <c r="C3416" s="167"/>
      <c r="D3416" s="168"/>
      <c r="E3416" s="258" t="str">
        <f>iferror(vlookup(C3416,'Master data'!$A$1:$C$29,3,0),"--")</f>
        <v>--</v>
      </c>
      <c r="F3416" s="258" t="str">
        <f>iferror(vlookup(C3416,'Master data'!$A$1:$C$29,2,0),"--")</f>
        <v>--</v>
      </c>
    </row>
    <row r="3417" ht="21.0" customHeight="1">
      <c r="A3417" s="165"/>
      <c r="B3417" s="172"/>
      <c r="C3417" s="167"/>
      <c r="D3417" s="168"/>
      <c r="E3417" s="258" t="str">
        <f>iferror(vlookup(C3417,'Master data'!$A$1:$C$29,3,0),"--")</f>
        <v>--</v>
      </c>
      <c r="F3417" s="258" t="str">
        <f>iferror(vlookup(C3417,'Master data'!$A$1:$C$29,2,0),"--")</f>
        <v>--</v>
      </c>
    </row>
    <row r="3418" ht="21.0" customHeight="1">
      <c r="A3418" s="165"/>
      <c r="B3418" s="172"/>
      <c r="C3418" s="167"/>
      <c r="D3418" s="168"/>
      <c r="E3418" s="258" t="str">
        <f>iferror(vlookup(C3418,'Master data'!$A$1:$C$29,3,0),"--")</f>
        <v>--</v>
      </c>
      <c r="F3418" s="258" t="str">
        <f>iferror(vlookup(C3418,'Master data'!$A$1:$C$29,2,0),"--")</f>
        <v>--</v>
      </c>
    </row>
    <row r="3419" ht="21.0" customHeight="1">
      <c r="A3419" s="165"/>
      <c r="B3419" s="172"/>
      <c r="C3419" s="167"/>
      <c r="D3419" s="168"/>
      <c r="E3419" s="258" t="str">
        <f>iferror(vlookup(C3419,'Master data'!$A$1:$C$29,3,0),"--")</f>
        <v>--</v>
      </c>
      <c r="F3419" s="258" t="str">
        <f>iferror(vlookup(C3419,'Master data'!$A$1:$C$29,2,0),"--")</f>
        <v>--</v>
      </c>
    </row>
    <row r="3420" ht="21.0" customHeight="1">
      <c r="A3420" s="165"/>
      <c r="B3420" s="172"/>
      <c r="C3420" s="167"/>
      <c r="D3420" s="168"/>
      <c r="E3420" s="258" t="str">
        <f>iferror(vlookup(C3420,'Master data'!$A$1:$C$29,3,0),"--")</f>
        <v>--</v>
      </c>
      <c r="F3420" s="258" t="str">
        <f>iferror(vlookup(C3420,'Master data'!$A$1:$C$29,2,0),"--")</f>
        <v>--</v>
      </c>
    </row>
    <row r="3421" ht="21.0" customHeight="1">
      <c r="A3421" s="165"/>
      <c r="B3421" s="172"/>
      <c r="C3421" s="167"/>
      <c r="D3421" s="168"/>
      <c r="E3421" s="258" t="str">
        <f>iferror(vlookup(C3421,'Master data'!$A$1:$C$29,3,0),"--")</f>
        <v>--</v>
      </c>
      <c r="F3421" s="258" t="str">
        <f>iferror(vlookup(C3421,'Master data'!$A$1:$C$29,2,0),"--")</f>
        <v>--</v>
      </c>
    </row>
    <row r="3422" ht="21.0" customHeight="1">
      <c r="A3422" s="165"/>
      <c r="B3422" s="172"/>
      <c r="C3422" s="167"/>
      <c r="D3422" s="168"/>
      <c r="E3422" s="258" t="str">
        <f>iferror(vlookup(C3422,'Master data'!$A$1:$C$29,3,0),"--")</f>
        <v>--</v>
      </c>
      <c r="F3422" s="258" t="str">
        <f>iferror(vlookup(C3422,'Master data'!$A$1:$C$29,2,0),"--")</f>
        <v>--</v>
      </c>
    </row>
    <row r="3423" ht="21.0" customHeight="1">
      <c r="A3423" s="165"/>
      <c r="B3423" s="172"/>
      <c r="C3423" s="167"/>
      <c r="D3423" s="168"/>
      <c r="E3423" s="258" t="str">
        <f>iferror(vlookup(C3423,'Master data'!$A$1:$C$29,3,0),"--")</f>
        <v>--</v>
      </c>
      <c r="F3423" s="258" t="str">
        <f>iferror(vlookup(C3423,'Master data'!$A$1:$C$29,2,0),"--")</f>
        <v>--</v>
      </c>
    </row>
    <row r="3424" ht="21.0" customHeight="1">
      <c r="A3424" s="165"/>
      <c r="B3424" s="172"/>
      <c r="C3424" s="167"/>
      <c r="D3424" s="168"/>
      <c r="E3424" s="258" t="str">
        <f>iferror(vlookup(C3424,'Master data'!$A$1:$C$29,3,0),"--")</f>
        <v>--</v>
      </c>
      <c r="F3424" s="258" t="str">
        <f>iferror(vlookup(C3424,'Master data'!$A$1:$C$29,2,0),"--")</f>
        <v>--</v>
      </c>
    </row>
    <row r="3425" ht="21.0" customHeight="1">
      <c r="A3425" s="165"/>
      <c r="B3425" s="172"/>
      <c r="C3425" s="167"/>
      <c r="D3425" s="168"/>
      <c r="E3425" s="258" t="str">
        <f>iferror(vlookup(C3425,'Master data'!$A$1:$C$29,3,0),"--")</f>
        <v>--</v>
      </c>
      <c r="F3425" s="258" t="str">
        <f>iferror(vlookup(C3425,'Master data'!$A$1:$C$29,2,0),"--")</f>
        <v>--</v>
      </c>
    </row>
    <row r="3426" ht="21.0" customHeight="1">
      <c r="A3426" s="165"/>
      <c r="B3426" s="172"/>
      <c r="C3426" s="167"/>
      <c r="D3426" s="168"/>
      <c r="E3426" s="258" t="str">
        <f>iferror(vlookup(C3426,'Master data'!$A$1:$C$29,3,0),"--")</f>
        <v>--</v>
      </c>
      <c r="F3426" s="258" t="str">
        <f>iferror(vlookup(C3426,'Master data'!$A$1:$C$29,2,0),"--")</f>
        <v>--</v>
      </c>
    </row>
    <row r="3427" ht="21.0" customHeight="1">
      <c r="A3427" s="165"/>
      <c r="B3427" s="172"/>
      <c r="C3427" s="167"/>
      <c r="D3427" s="168"/>
      <c r="E3427" s="258" t="str">
        <f>iferror(vlookup(C3427,'Master data'!$A$1:$C$29,3,0),"--")</f>
        <v>--</v>
      </c>
      <c r="F3427" s="258" t="str">
        <f>iferror(vlookup(C3427,'Master data'!$A$1:$C$29,2,0),"--")</f>
        <v>--</v>
      </c>
    </row>
    <row r="3428" ht="21.0" customHeight="1">
      <c r="A3428" s="165"/>
      <c r="B3428" s="172"/>
      <c r="C3428" s="167"/>
      <c r="D3428" s="168"/>
      <c r="E3428" s="258" t="str">
        <f>iferror(vlookup(C3428,'Master data'!$A$1:$C$29,3,0),"--")</f>
        <v>--</v>
      </c>
      <c r="F3428" s="258" t="str">
        <f>iferror(vlookup(C3428,'Master data'!$A$1:$C$29,2,0),"--")</f>
        <v>--</v>
      </c>
    </row>
    <row r="3429" ht="21.0" customHeight="1">
      <c r="A3429" s="165"/>
      <c r="B3429" s="172"/>
      <c r="C3429" s="167"/>
      <c r="D3429" s="168"/>
      <c r="E3429" s="258" t="str">
        <f>iferror(vlookup(C3429,'Master data'!$A$1:$C$29,3,0),"--")</f>
        <v>--</v>
      </c>
      <c r="F3429" s="258" t="str">
        <f>iferror(vlookup(C3429,'Master data'!$A$1:$C$29,2,0),"--")</f>
        <v>--</v>
      </c>
    </row>
    <row r="3430" ht="21.0" customHeight="1">
      <c r="A3430" s="165"/>
      <c r="B3430" s="172"/>
      <c r="C3430" s="167"/>
      <c r="D3430" s="168"/>
      <c r="E3430" s="258" t="str">
        <f>iferror(vlookup(C3430,'Master data'!$A$1:$C$29,3,0),"--")</f>
        <v>--</v>
      </c>
      <c r="F3430" s="258" t="str">
        <f>iferror(vlookup(C3430,'Master data'!$A$1:$C$29,2,0),"--")</f>
        <v>--</v>
      </c>
    </row>
    <row r="3431" ht="21.0" customHeight="1">
      <c r="A3431" s="165"/>
      <c r="B3431" s="172"/>
      <c r="C3431" s="167"/>
      <c r="D3431" s="168"/>
      <c r="E3431" s="258" t="str">
        <f>iferror(vlookup(C3431,'Master data'!$A$1:$C$29,3,0),"--")</f>
        <v>--</v>
      </c>
      <c r="F3431" s="258" t="str">
        <f>iferror(vlookup(C3431,'Master data'!$A$1:$C$29,2,0),"--")</f>
        <v>--</v>
      </c>
    </row>
    <row r="3432" ht="21.0" customHeight="1">
      <c r="A3432" s="165"/>
      <c r="B3432" s="172"/>
      <c r="C3432" s="167"/>
      <c r="D3432" s="168"/>
      <c r="E3432" s="258" t="str">
        <f>iferror(vlookup(C3432,'Master data'!$A$1:$C$29,3,0),"--")</f>
        <v>--</v>
      </c>
      <c r="F3432" s="258" t="str">
        <f>iferror(vlookup(C3432,'Master data'!$A$1:$C$29,2,0),"--")</f>
        <v>--</v>
      </c>
    </row>
    <row r="3433" ht="21.0" customHeight="1">
      <c r="A3433" s="165"/>
      <c r="B3433" s="172"/>
      <c r="C3433" s="167"/>
      <c r="D3433" s="168"/>
      <c r="E3433" s="258" t="str">
        <f>iferror(vlookup(C3433,'Master data'!$A$1:$C$29,3,0),"--")</f>
        <v>--</v>
      </c>
      <c r="F3433" s="258" t="str">
        <f>iferror(vlookup(C3433,'Master data'!$A$1:$C$29,2,0),"--")</f>
        <v>--</v>
      </c>
    </row>
    <row r="3434" ht="21.0" customHeight="1">
      <c r="A3434" s="165"/>
      <c r="B3434" s="172"/>
      <c r="C3434" s="167"/>
      <c r="D3434" s="168"/>
      <c r="E3434" s="258" t="str">
        <f>iferror(vlookup(C3434,'Master data'!$A$1:$C$29,3,0),"--")</f>
        <v>--</v>
      </c>
      <c r="F3434" s="258" t="str">
        <f>iferror(vlookup(C3434,'Master data'!$A$1:$C$29,2,0),"--")</f>
        <v>--</v>
      </c>
    </row>
    <row r="3435" ht="21.0" customHeight="1">
      <c r="A3435" s="165"/>
      <c r="B3435" s="172"/>
      <c r="C3435" s="167"/>
      <c r="D3435" s="168"/>
      <c r="E3435" s="258" t="str">
        <f>iferror(vlookup(C3435,'Master data'!$A$1:$C$29,3,0),"--")</f>
        <v>--</v>
      </c>
      <c r="F3435" s="258" t="str">
        <f>iferror(vlookup(C3435,'Master data'!$A$1:$C$29,2,0),"--")</f>
        <v>--</v>
      </c>
    </row>
    <row r="3436" ht="21.0" customHeight="1">
      <c r="A3436" s="165"/>
      <c r="B3436" s="172"/>
      <c r="C3436" s="167"/>
      <c r="D3436" s="168"/>
      <c r="E3436" s="258" t="str">
        <f>iferror(vlookup(C3436,'Master data'!$A$1:$C$29,3,0),"--")</f>
        <v>--</v>
      </c>
      <c r="F3436" s="258" t="str">
        <f>iferror(vlookup(C3436,'Master data'!$A$1:$C$29,2,0),"--")</f>
        <v>--</v>
      </c>
    </row>
    <row r="3437" ht="21.0" customHeight="1">
      <c r="A3437" s="165"/>
      <c r="B3437" s="172"/>
      <c r="C3437" s="167"/>
      <c r="D3437" s="168"/>
      <c r="E3437" s="258" t="str">
        <f>iferror(vlookup(C3437,'Master data'!$A$1:$C$29,3,0),"--")</f>
        <v>--</v>
      </c>
      <c r="F3437" s="258" t="str">
        <f>iferror(vlookup(C3437,'Master data'!$A$1:$C$29,2,0),"--")</f>
        <v>--</v>
      </c>
    </row>
    <row r="3438" ht="21.0" customHeight="1">
      <c r="A3438" s="165"/>
      <c r="B3438" s="172"/>
      <c r="C3438" s="167"/>
      <c r="D3438" s="168"/>
      <c r="E3438" s="258" t="str">
        <f>iferror(vlookup(C3438,'Master data'!$A$1:$C$29,3,0),"--")</f>
        <v>--</v>
      </c>
      <c r="F3438" s="258" t="str">
        <f>iferror(vlookup(C3438,'Master data'!$A$1:$C$29,2,0),"--")</f>
        <v>--</v>
      </c>
    </row>
    <row r="3439" ht="21.0" customHeight="1">
      <c r="A3439" s="165"/>
      <c r="B3439" s="172"/>
      <c r="C3439" s="167"/>
      <c r="D3439" s="168"/>
      <c r="E3439" s="258" t="str">
        <f>iferror(vlookup(C3439,'Master data'!$A$1:$C$29,3,0),"--")</f>
        <v>--</v>
      </c>
      <c r="F3439" s="258" t="str">
        <f>iferror(vlookup(C3439,'Master data'!$A$1:$C$29,2,0),"--")</f>
        <v>--</v>
      </c>
    </row>
    <row r="3440" ht="21.0" customHeight="1">
      <c r="A3440" s="165"/>
      <c r="B3440" s="172"/>
      <c r="C3440" s="167"/>
      <c r="D3440" s="168"/>
      <c r="E3440" s="258" t="str">
        <f>iferror(vlookup(C3440,'Master data'!$A$1:$C$29,3,0),"--")</f>
        <v>--</v>
      </c>
      <c r="F3440" s="258" t="str">
        <f>iferror(vlookup(C3440,'Master data'!$A$1:$C$29,2,0),"--")</f>
        <v>--</v>
      </c>
    </row>
    <row r="3441" ht="21.0" customHeight="1">
      <c r="A3441" s="165"/>
      <c r="B3441" s="172"/>
      <c r="C3441" s="167"/>
      <c r="D3441" s="168"/>
      <c r="E3441" s="258" t="str">
        <f>iferror(vlookup(C3441,'Master data'!$A$1:$C$29,3,0),"--")</f>
        <v>--</v>
      </c>
      <c r="F3441" s="258" t="str">
        <f>iferror(vlookup(C3441,'Master data'!$A$1:$C$29,2,0),"--")</f>
        <v>--</v>
      </c>
    </row>
    <row r="3442" ht="21.0" customHeight="1">
      <c r="A3442" s="165"/>
      <c r="B3442" s="172"/>
      <c r="C3442" s="167"/>
      <c r="D3442" s="168"/>
      <c r="E3442" s="258" t="str">
        <f>iferror(vlookup(C3442,'Master data'!$A$1:$C$29,3,0),"--")</f>
        <v>--</v>
      </c>
      <c r="F3442" s="258" t="str">
        <f>iferror(vlookup(C3442,'Master data'!$A$1:$C$29,2,0),"--")</f>
        <v>--</v>
      </c>
    </row>
    <row r="3443" ht="21.0" customHeight="1">
      <c r="A3443" s="165"/>
      <c r="B3443" s="172"/>
      <c r="C3443" s="167"/>
      <c r="D3443" s="168"/>
      <c r="E3443" s="258" t="str">
        <f>iferror(vlookup(C3443,'Master data'!$A$1:$C$29,3,0),"--")</f>
        <v>--</v>
      </c>
      <c r="F3443" s="258" t="str">
        <f>iferror(vlookup(C3443,'Master data'!$A$1:$C$29,2,0),"--")</f>
        <v>--</v>
      </c>
    </row>
    <row r="3444" ht="21.0" customHeight="1">
      <c r="A3444" s="165"/>
      <c r="B3444" s="172"/>
      <c r="C3444" s="167"/>
      <c r="D3444" s="168"/>
      <c r="E3444" s="258" t="str">
        <f>iferror(vlookup(C3444,'Master data'!$A$1:$C$29,3,0),"--")</f>
        <v>--</v>
      </c>
      <c r="F3444" s="258" t="str">
        <f>iferror(vlookup(C3444,'Master data'!$A$1:$C$29,2,0),"--")</f>
        <v>--</v>
      </c>
    </row>
    <row r="3445" ht="21.0" customHeight="1">
      <c r="A3445" s="165"/>
      <c r="B3445" s="172"/>
      <c r="C3445" s="167"/>
      <c r="D3445" s="168"/>
      <c r="E3445" s="258" t="str">
        <f>iferror(vlookup(C3445,'Master data'!$A$1:$C$29,3,0),"--")</f>
        <v>--</v>
      </c>
      <c r="F3445" s="258" t="str">
        <f>iferror(vlookup(C3445,'Master data'!$A$1:$C$29,2,0),"--")</f>
        <v>--</v>
      </c>
    </row>
    <row r="3446" ht="21.0" customHeight="1">
      <c r="A3446" s="165"/>
      <c r="B3446" s="172"/>
      <c r="C3446" s="167"/>
      <c r="D3446" s="168"/>
      <c r="E3446" s="258" t="str">
        <f>iferror(vlookup(C3446,'Master data'!$A$1:$C$29,3,0),"--")</f>
        <v>--</v>
      </c>
      <c r="F3446" s="258" t="str">
        <f>iferror(vlookup(C3446,'Master data'!$A$1:$C$29,2,0),"--")</f>
        <v>--</v>
      </c>
    </row>
    <row r="3447" ht="21.0" customHeight="1">
      <c r="A3447" s="165"/>
      <c r="B3447" s="172"/>
      <c r="C3447" s="167"/>
      <c r="D3447" s="168"/>
      <c r="E3447" s="258" t="str">
        <f>iferror(vlookup(C3447,'Master data'!$A$1:$C$29,3,0),"--")</f>
        <v>--</v>
      </c>
      <c r="F3447" s="258" t="str">
        <f>iferror(vlookup(C3447,'Master data'!$A$1:$C$29,2,0),"--")</f>
        <v>--</v>
      </c>
    </row>
    <row r="3448" ht="21.0" customHeight="1">
      <c r="A3448" s="165"/>
      <c r="B3448" s="172"/>
      <c r="C3448" s="167"/>
      <c r="D3448" s="168"/>
      <c r="E3448" s="258" t="str">
        <f>iferror(vlookup(C3448,'Master data'!$A$1:$C$29,3,0),"--")</f>
        <v>--</v>
      </c>
      <c r="F3448" s="258" t="str">
        <f>iferror(vlookup(C3448,'Master data'!$A$1:$C$29,2,0),"--")</f>
        <v>--</v>
      </c>
    </row>
    <row r="3449" ht="21.0" customHeight="1">
      <c r="A3449" s="165"/>
      <c r="B3449" s="172"/>
      <c r="C3449" s="167"/>
      <c r="D3449" s="168"/>
      <c r="E3449" s="258" t="str">
        <f>iferror(vlookup(C3449,'Master data'!$A$1:$C$29,3,0),"--")</f>
        <v>--</v>
      </c>
      <c r="F3449" s="258" t="str">
        <f>iferror(vlookup(C3449,'Master data'!$A$1:$C$29,2,0),"--")</f>
        <v>--</v>
      </c>
    </row>
    <row r="3450" ht="21.0" customHeight="1">
      <c r="A3450" s="165"/>
      <c r="B3450" s="172"/>
      <c r="C3450" s="167"/>
      <c r="D3450" s="168"/>
      <c r="E3450" s="258" t="str">
        <f>iferror(vlookup(C3450,'Master data'!$A$1:$C$29,3,0),"--")</f>
        <v>--</v>
      </c>
      <c r="F3450" s="258" t="str">
        <f>iferror(vlookup(C3450,'Master data'!$A$1:$C$29,2,0),"--")</f>
        <v>--</v>
      </c>
    </row>
    <row r="3451" ht="21.0" customHeight="1">
      <c r="A3451" s="165"/>
      <c r="B3451" s="172"/>
      <c r="C3451" s="167"/>
      <c r="D3451" s="168"/>
      <c r="E3451" s="258" t="str">
        <f>iferror(vlookup(C3451,'Master data'!$A$1:$C$29,3,0),"--")</f>
        <v>--</v>
      </c>
      <c r="F3451" s="258" t="str">
        <f>iferror(vlookup(C3451,'Master data'!$A$1:$C$29,2,0),"--")</f>
        <v>--</v>
      </c>
    </row>
    <row r="3452" ht="21.0" customHeight="1">
      <c r="A3452" s="165"/>
      <c r="B3452" s="172"/>
      <c r="C3452" s="167"/>
      <c r="D3452" s="168"/>
      <c r="E3452" s="258" t="str">
        <f>iferror(vlookup(C3452,'Master data'!$A$1:$C$29,3,0),"--")</f>
        <v>--</v>
      </c>
      <c r="F3452" s="258" t="str">
        <f>iferror(vlookup(C3452,'Master data'!$A$1:$C$29,2,0),"--")</f>
        <v>--</v>
      </c>
    </row>
    <row r="3453" ht="21.0" customHeight="1">
      <c r="A3453" s="165"/>
      <c r="B3453" s="172"/>
      <c r="C3453" s="167"/>
      <c r="D3453" s="168"/>
      <c r="E3453" s="258" t="str">
        <f>iferror(vlookup(C3453,'Master data'!$A$1:$C$29,3,0),"--")</f>
        <v>--</v>
      </c>
      <c r="F3453" s="258" t="str">
        <f>iferror(vlookup(C3453,'Master data'!$A$1:$C$29,2,0),"--")</f>
        <v>--</v>
      </c>
    </row>
    <row r="3454" ht="21.0" customHeight="1">
      <c r="A3454" s="165"/>
      <c r="B3454" s="172"/>
      <c r="C3454" s="167"/>
      <c r="D3454" s="168"/>
      <c r="E3454" s="258" t="str">
        <f>iferror(vlookup(C3454,'Master data'!$A$1:$C$29,3,0),"--")</f>
        <v>--</v>
      </c>
      <c r="F3454" s="258" t="str">
        <f>iferror(vlookup(C3454,'Master data'!$A$1:$C$29,2,0),"--")</f>
        <v>--</v>
      </c>
    </row>
    <row r="3455" ht="21.0" customHeight="1">
      <c r="A3455" s="165"/>
      <c r="B3455" s="172"/>
      <c r="C3455" s="167"/>
      <c r="D3455" s="168"/>
      <c r="E3455" s="258" t="str">
        <f>iferror(vlookup(C3455,'Master data'!$A$1:$C$29,3,0),"--")</f>
        <v>--</v>
      </c>
      <c r="F3455" s="258" t="str">
        <f>iferror(vlookup(C3455,'Master data'!$A$1:$C$29,2,0),"--")</f>
        <v>--</v>
      </c>
    </row>
    <row r="3456" ht="21.0" customHeight="1">
      <c r="A3456" s="165"/>
      <c r="B3456" s="172"/>
      <c r="C3456" s="167"/>
      <c r="D3456" s="168"/>
      <c r="E3456" s="258" t="str">
        <f>iferror(vlookup(C3456,'Master data'!$A$1:$C$29,3,0),"--")</f>
        <v>--</v>
      </c>
      <c r="F3456" s="258" t="str">
        <f>iferror(vlookup(C3456,'Master data'!$A$1:$C$29,2,0),"--")</f>
        <v>--</v>
      </c>
    </row>
    <row r="3457" ht="21.0" customHeight="1">
      <c r="A3457" s="165"/>
      <c r="B3457" s="172"/>
      <c r="C3457" s="167"/>
      <c r="D3457" s="168"/>
      <c r="E3457" s="258" t="str">
        <f>iferror(vlookup(C3457,'Master data'!$A$1:$C$29,3,0),"--")</f>
        <v>--</v>
      </c>
      <c r="F3457" s="258" t="str">
        <f>iferror(vlookup(C3457,'Master data'!$A$1:$C$29,2,0),"--")</f>
        <v>--</v>
      </c>
    </row>
    <row r="3458" ht="21.0" customHeight="1">
      <c r="A3458" s="165"/>
      <c r="B3458" s="172"/>
      <c r="C3458" s="167"/>
      <c r="D3458" s="168"/>
      <c r="E3458" s="258" t="str">
        <f>iferror(vlookup(C3458,'Master data'!$A$1:$C$29,3,0),"--")</f>
        <v>--</v>
      </c>
      <c r="F3458" s="258" t="str">
        <f>iferror(vlookup(C3458,'Master data'!$A$1:$C$29,2,0),"--")</f>
        <v>--</v>
      </c>
    </row>
    <row r="3459" ht="21.0" customHeight="1">
      <c r="A3459" s="165"/>
      <c r="B3459" s="172"/>
      <c r="C3459" s="167"/>
      <c r="D3459" s="168"/>
      <c r="E3459" s="258" t="str">
        <f>iferror(vlookup(C3459,'Master data'!$A$1:$C$29,3,0),"--")</f>
        <v>--</v>
      </c>
      <c r="F3459" s="258" t="str">
        <f>iferror(vlookup(C3459,'Master data'!$A$1:$C$29,2,0),"--")</f>
        <v>--</v>
      </c>
    </row>
    <row r="3460" ht="21.0" customHeight="1">
      <c r="A3460" s="165"/>
      <c r="B3460" s="172"/>
      <c r="C3460" s="167"/>
      <c r="D3460" s="168"/>
      <c r="E3460" s="258" t="str">
        <f>iferror(vlookup(C3460,'Master data'!$A$1:$C$29,3,0),"--")</f>
        <v>--</v>
      </c>
      <c r="F3460" s="258" t="str">
        <f>iferror(vlookup(C3460,'Master data'!$A$1:$C$29,2,0),"--")</f>
        <v>--</v>
      </c>
    </row>
    <row r="3461" ht="21.0" customHeight="1">
      <c r="A3461" s="165"/>
      <c r="B3461" s="172"/>
      <c r="C3461" s="167"/>
      <c r="D3461" s="168"/>
      <c r="E3461" s="258" t="str">
        <f>iferror(vlookup(C3461,'Master data'!$A$1:$C$29,3,0),"--")</f>
        <v>--</v>
      </c>
      <c r="F3461" s="258" t="str">
        <f>iferror(vlookup(C3461,'Master data'!$A$1:$C$29,2,0),"--")</f>
        <v>--</v>
      </c>
    </row>
    <row r="3462" ht="21.0" customHeight="1">
      <c r="A3462" s="165"/>
      <c r="B3462" s="172"/>
      <c r="C3462" s="167"/>
      <c r="D3462" s="168"/>
      <c r="E3462" s="258" t="str">
        <f>iferror(vlookup(C3462,'Master data'!$A$1:$C$29,3,0),"--")</f>
        <v>--</v>
      </c>
      <c r="F3462" s="258" t="str">
        <f>iferror(vlookup(C3462,'Master data'!$A$1:$C$29,2,0),"--")</f>
        <v>--</v>
      </c>
    </row>
    <row r="3463" ht="21.0" customHeight="1">
      <c r="A3463" s="165"/>
      <c r="B3463" s="172"/>
      <c r="C3463" s="167"/>
      <c r="D3463" s="168"/>
      <c r="E3463" s="258" t="str">
        <f>iferror(vlookup(C3463,'Master data'!$A$1:$C$29,3,0),"--")</f>
        <v>--</v>
      </c>
      <c r="F3463" s="258" t="str">
        <f>iferror(vlookup(C3463,'Master data'!$A$1:$C$29,2,0),"--")</f>
        <v>--</v>
      </c>
    </row>
    <row r="3464" ht="21.0" customHeight="1">
      <c r="A3464" s="165"/>
      <c r="B3464" s="172"/>
      <c r="C3464" s="167"/>
      <c r="D3464" s="168"/>
      <c r="E3464" s="258" t="str">
        <f>iferror(vlookup(C3464,'Master data'!$A$1:$C$29,3,0),"--")</f>
        <v>--</v>
      </c>
      <c r="F3464" s="258" t="str">
        <f>iferror(vlookup(C3464,'Master data'!$A$1:$C$29,2,0),"--")</f>
        <v>--</v>
      </c>
    </row>
    <row r="3465" ht="21.0" customHeight="1">
      <c r="A3465" s="165"/>
      <c r="B3465" s="172"/>
      <c r="C3465" s="167"/>
      <c r="D3465" s="168"/>
      <c r="E3465" s="258" t="str">
        <f>iferror(vlookup(C3465,'Master data'!$A$1:$C$29,3,0),"--")</f>
        <v>--</v>
      </c>
      <c r="F3465" s="258" t="str">
        <f>iferror(vlookup(C3465,'Master data'!$A$1:$C$29,2,0),"--")</f>
        <v>--</v>
      </c>
    </row>
    <row r="3466" ht="21.0" customHeight="1">
      <c r="A3466" s="165"/>
      <c r="B3466" s="172"/>
      <c r="C3466" s="167"/>
      <c r="D3466" s="168"/>
      <c r="E3466" s="258" t="str">
        <f>iferror(vlookup(C3466,'Master data'!$A$1:$C$29,3,0),"--")</f>
        <v>--</v>
      </c>
      <c r="F3466" s="258" t="str">
        <f>iferror(vlookup(C3466,'Master data'!$A$1:$C$29,2,0),"--")</f>
        <v>--</v>
      </c>
    </row>
    <row r="3467" ht="21.0" customHeight="1">
      <c r="A3467" s="165"/>
      <c r="B3467" s="172"/>
      <c r="C3467" s="167"/>
      <c r="D3467" s="168"/>
      <c r="E3467" s="258" t="str">
        <f>iferror(vlookup(C3467,'Master data'!$A$1:$C$29,3,0),"--")</f>
        <v>--</v>
      </c>
      <c r="F3467" s="258" t="str">
        <f>iferror(vlookup(C3467,'Master data'!$A$1:$C$29,2,0),"--")</f>
        <v>--</v>
      </c>
    </row>
    <row r="3468" ht="21.0" customHeight="1">
      <c r="A3468" s="165"/>
      <c r="B3468" s="172"/>
      <c r="C3468" s="167"/>
      <c r="D3468" s="168"/>
      <c r="E3468" s="258" t="str">
        <f>iferror(vlookup(C3468,'Master data'!$A$1:$C$29,3,0),"--")</f>
        <v>--</v>
      </c>
      <c r="F3468" s="258" t="str">
        <f>iferror(vlookup(C3468,'Master data'!$A$1:$C$29,2,0),"--")</f>
        <v>--</v>
      </c>
    </row>
    <row r="3469" ht="21.0" customHeight="1">
      <c r="A3469" s="165"/>
      <c r="B3469" s="172"/>
      <c r="C3469" s="167"/>
      <c r="D3469" s="168"/>
      <c r="E3469" s="258" t="str">
        <f>iferror(vlookup(C3469,'Master data'!$A$1:$C$29,3,0),"--")</f>
        <v>--</v>
      </c>
      <c r="F3469" s="258" t="str">
        <f>iferror(vlookup(C3469,'Master data'!$A$1:$C$29,2,0),"--")</f>
        <v>--</v>
      </c>
    </row>
    <row r="3470" ht="21.0" customHeight="1">
      <c r="A3470" s="165"/>
      <c r="B3470" s="172"/>
      <c r="C3470" s="167"/>
      <c r="D3470" s="168"/>
      <c r="E3470" s="258" t="str">
        <f>iferror(vlookup(C3470,'Master data'!$A$1:$C$29,3,0),"--")</f>
        <v>--</v>
      </c>
      <c r="F3470" s="258" t="str">
        <f>iferror(vlookup(C3470,'Master data'!$A$1:$C$29,2,0),"--")</f>
        <v>--</v>
      </c>
    </row>
    <row r="3471" ht="21.0" customHeight="1">
      <c r="A3471" s="165"/>
      <c r="B3471" s="172"/>
      <c r="C3471" s="167"/>
      <c r="D3471" s="168"/>
      <c r="E3471" s="258" t="str">
        <f>iferror(vlookup(C3471,'Master data'!$A$1:$C$29,3,0),"--")</f>
        <v>--</v>
      </c>
      <c r="F3471" s="258" t="str">
        <f>iferror(vlookup(C3471,'Master data'!$A$1:$C$29,2,0),"--")</f>
        <v>--</v>
      </c>
    </row>
    <row r="3472" ht="21.0" customHeight="1">
      <c r="A3472" s="165"/>
      <c r="B3472" s="172"/>
      <c r="C3472" s="167"/>
      <c r="D3472" s="168"/>
      <c r="E3472" s="258" t="str">
        <f>iferror(vlookup(C3472,'Master data'!$A$1:$C$29,3,0),"--")</f>
        <v>--</v>
      </c>
      <c r="F3472" s="258" t="str">
        <f>iferror(vlookup(C3472,'Master data'!$A$1:$C$29,2,0),"--")</f>
        <v>--</v>
      </c>
    </row>
    <row r="3473" ht="21.0" customHeight="1">
      <c r="A3473" s="165"/>
      <c r="B3473" s="172"/>
      <c r="C3473" s="167"/>
      <c r="D3473" s="168"/>
      <c r="E3473" s="258" t="str">
        <f>iferror(vlookup(C3473,'Master data'!$A$1:$C$29,3,0),"--")</f>
        <v>--</v>
      </c>
      <c r="F3473" s="258" t="str">
        <f>iferror(vlookup(C3473,'Master data'!$A$1:$C$29,2,0),"--")</f>
        <v>--</v>
      </c>
    </row>
    <row r="3474" ht="21.0" customHeight="1">
      <c r="A3474" s="165"/>
      <c r="B3474" s="172"/>
      <c r="C3474" s="167"/>
      <c r="D3474" s="168"/>
      <c r="E3474" s="258" t="str">
        <f>iferror(vlookup(C3474,'Master data'!$A$1:$C$29,3,0),"--")</f>
        <v>--</v>
      </c>
      <c r="F3474" s="258" t="str">
        <f>iferror(vlookup(C3474,'Master data'!$A$1:$C$29,2,0),"--")</f>
        <v>--</v>
      </c>
    </row>
    <row r="3475" ht="21.0" customHeight="1">
      <c r="A3475" s="165"/>
      <c r="B3475" s="172"/>
      <c r="C3475" s="167"/>
      <c r="D3475" s="168"/>
      <c r="E3475" s="258" t="str">
        <f>iferror(vlookup(C3475,'Master data'!$A$1:$C$29,3,0),"--")</f>
        <v>--</v>
      </c>
      <c r="F3475" s="258" t="str">
        <f>iferror(vlookup(C3475,'Master data'!$A$1:$C$29,2,0),"--")</f>
        <v>--</v>
      </c>
    </row>
    <row r="3476" ht="21.0" customHeight="1">
      <c r="A3476" s="165"/>
      <c r="B3476" s="172"/>
      <c r="C3476" s="167"/>
      <c r="D3476" s="168"/>
      <c r="E3476" s="258" t="str">
        <f>iferror(vlookup(C3476,'Master data'!$A$1:$C$29,3,0),"--")</f>
        <v>--</v>
      </c>
      <c r="F3476" s="258" t="str">
        <f>iferror(vlookup(C3476,'Master data'!$A$1:$C$29,2,0),"--")</f>
        <v>--</v>
      </c>
    </row>
    <row r="3477" ht="21.0" customHeight="1">
      <c r="A3477" s="165"/>
      <c r="B3477" s="172"/>
      <c r="C3477" s="167"/>
      <c r="D3477" s="168"/>
      <c r="E3477" s="258" t="str">
        <f>iferror(vlookup(C3477,'Master data'!$A$1:$C$29,3,0),"--")</f>
        <v>--</v>
      </c>
      <c r="F3477" s="258" t="str">
        <f>iferror(vlookup(C3477,'Master data'!$A$1:$C$29,2,0),"--")</f>
        <v>--</v>
      </c>
    </row>
    <row r="3478" ht="21.0" customHeight="1">
      <c r="A3478" s="165"/>
      <c r="B3478" s="172"/>
      <c r="C3478" s="167"/>
      <c r="D3478" s="168"/>
      <c r="E3478" s="258" t="str">
        <f>iferror(vlookup(C3478,'Master data'!$A$1:$C$29,3,0),"--")</f>
        <v>--</v>
      </c>
      <c r="F3478" s="258" t="str">
        <f>iferror(vlookup(C3478,'Master data'!$A$1:$C$29,2,0),"--")</f>
        <v>--</v>
      </c>
    </row>
    <row r="3479" ht="21.0" customHeight="1">
      <c r="A3479" s="165"/>
      <c r="B3479" s="172"/>
      <c r="C3479" s="167"/>
      <c r="D3479" s="168"/>
      <c r="E3479" s="258" t="str">
        <f>iferror(vlookup(C3479,'Master data'!$A$1:$C$29,3,0),"--")</f>
        <v>--</v>
      </c>
      <c r="F3479" s="258" t="str">
        <f>iferror(vlookup(C3479,'Master data'!$A$1:$C$29,2,0),"--")</f>
        <v>--</v>
      </c>
    </row>
    <row r="3480" ht="21.0" customHeight="1">
      <c r="A3480" s="165"/>
      <c r="B3480" s="172"/>
      <c r="C3480" s="167"/>
      <c r="D3480" s="168"/>
      <c r="E3480" s="258" t="str">
        <f>iferror(vlookup(C3480,'Master data'!$A$1:$C$29,3,0),"--")</f>
        <v>--</v>
      </c>
      <c r="F3480" s="258" t="str">
        <f>iferror(vlookup(C3480,'Master data'!$A$1:$C$29,2,0),"--")</f>
        <v>--</v>
      </c>
    </row>
    <row r="3481" ht="21.0" customHeight="1">
      <c r="A3481" s="165"/>
      <c r="B3481" s="172"/>
      <c r="C3481" s="167"/>
      <c r="D3481" s="168"/>
      <c r="E3481" s="258" t="str">
        <f>iferror(vlookup(C3481,'Master data'!$A$1:$C$29,3,0),"--")</f>
        <v>--</v>
      </c>
      <c r="F3481" s="258" t="str">
        <f>iferror(vlookup(C3481,'Master data'!$A$1:$C$29,2,0),"--")</f>
        <v>--</v>
      </c>
    </row>
    <row r="3482" ht="21.0" customHeight="1">
      <c r="A3482" s="165"/>
      <c r="B3482" s="172"/>
      <c r="C3482" s="167"/>
      <c r="D3482" s="168"/>
      <c r="E3482" s="258" t="str">
        <f>iferror(vlookup(C3482,'Master data'!$A$1:$C$29,3,0),"--")</f>
        <v>--</v>
      </c>
      <c r="F3482" s="258" t="str">
        <f>iferror(vlookup(C3482,'Master data'!$A$1:$C$29,2,0),"--")</f>
        <v>--</v>
      </c>
    </row>
    <row r="3483" ht="21.0" customHeight="1">
      <c r="A3483" s="165"/>
      <c r="B3483" s="172"/>
      <c r="C3483" s="167"/>
      <c r="D3483" s="168"/>
      <c r="E3483" s="258" t="str">
        <f>iferror(vlookup(C3483,'Master data'!$A$1:$C$29,3,0),"--")</f>
        <v>--</v>
      </c>
      <c r="F3483" s="258" t="str">
        <f>iferror(vlookup(C3483,'Master data'!$A$1:$C$29,2,0),"--")</f>
        <v>--</v>
      </c>
    </row>
    <row r="3484" ht="21.0" customHeight="1">
      <c r="A3484" s="165"/>
      <c r="B3484" s="172"/>
      <c r="C3484" s="167"/>
      <c r="D3484" s="168"/>
      <c r="E3484" s="258" t="str">
        <f>iferror(vlookup(C3484,'Master data'!$A$1:$C$29,3,0),"--")</f>
        <v>--</v>
      </c>
      <c r="F3484" s="258" t="str">
        <f>iferror(vlookup(C3484,'Master data'!$A$1:$C$29,2,0),"--")</f>
        <v>--</v>
      </c>
    </row>
    <row r="3485" ht="21.0" customHeight="1">
      <c r="A3485" s="165"/>
      <c r="B3485" s="172"/>
      <c r="C3485" s="167"/>
      <c r="D3485" s="168"/>
      <c r="E3485" s="258" t="str">
        <f>iferror(vlookup(C3485,'Master data'!$A$1:$C$29,3,0),"--")</f>
        <v>--</v>
      </c>
      <c r="F3485" s="258" t="str">
        <f>iferror(vlookup(C3485,'Master data'!$A$1:$C$29,2,0),"--")</f>
        <v>--</v>
      </c>
    </row>
    <row r="3486" ht="21.0" customHeight="1">
      <c r="A3486" s="165"/>
      <c r="B3486" s="172"/>
      <c r="C3486" s="167"/>
      <c r="D3486" s="168"/>
      <c r="E3486" s="258" t="str">
        <f>iferror(vlookup(C3486,'Master data'!$A$1:$C$29,3,0),"--")</f>
        <v>--</v>
      </c>
      <c r="F3486" s="258" t="str">
        <f>iferror(vlookup(C3486,'Master data'!$A$1:$C$29,2,0),"--")</f>
        <v>--</v>
      </c>
    </row>
    <row r="3487" ht="21.0" customHeight="1">
      <c r="A3487" s="165"/>
      <c r="B3487" s="172"/>
      <c r="C3487" s="167"/>
      <c r="D3487" s="168"/>
      <c r="E3487" s="258" t="str">
        <f>iferror(vlookup(C3487,'Master data'!$A$1:$C$29,3,0),"--")</f>
        <v>--</v>
      </c>
      <c r="F3487" s="258" t="str">
        <f>iferror(vlookup(C3487,'Master data'!$A$1:$C$29,2,0),"--")</f>
        <v>--</v>
      </c>
    </row>
    <row r="3488" ht="21.0" customHeight="1">
      <c r="A3488" s="165"/>
      <c r="B3488" s="172"/>
      <c r="C3488" s="167"/>
      <c r="D3488" s="168"/>
      <c r="E3488" s="258" t="str">
        <f>iferror(vlookup(C3488,'Master data'!$A$1:$C$29,3,0),"--")</f>
        <v>--</v>
      </c>
      <c r="F3488" s="258" t="str">
        <f>iferror(vlookup(C3488,'Master data'!$A$1:$C$29,2,0),"--")</f>
        <v>--</v>
      </c>
    </row>
    <row r="3489" ht="21.0" customHeight="1">
      <c r="A3489" s="165"/>
      <c r="B3489" s="172"/>
      <c r="C3489" s="167"/>
      <c r="D3489" s="168"/>
      <c r="E3489" s="258" t="str">
        <f>iferror(vlookup(C3489,'Master data'!$A$1:$C$29,3,0),"--")</f>
        <v>--</v>
      </c>
      <c r="F3489" s="258" t="str">
        <f>iferror(vlookup(C3489,'Master data'!$A$1:$C$29,2,0),"--")</f>
        <v>--</v>
      </c>
    </row>
    <row r="3490" ht="21.0" customHeight="1">
      <c r="A3490" s="165"/>
      <c r="B3490" s="172"/>
      <c r="C3490" s="167"/>
      <c r="D3490" s="168"/>
      <c r="E3490" s="258" t="str">
        <f>iferror(vlookup(C3490,'Master data'!$A$1:$C$29,3,0),"--")</f>
        <v>--</v>
      </c>
      <c r="F3490" s="258" t="str">
        <f>iferror(vlookup(C3490,'Master data'!$A$1:$C$29,2,0),"--")</f>
        <v>--</v>
      </c>
    </row>
    <row r="3491" ht="21.0" customHeight="1">
      <c r="A3491" s="165"/>
      <c r="B3491" s="172"/>
      <c r="C3491" s="167"/>
      <c r="D3491" s="168"/>
      <c r="E3491" s="258" t="str">
        <f>iferror(vlookup(C3491,'Master data'!$A$1:$C$29,3,0),"--")</f>
        <v>--</v>
      </c>
      <c r="F3491" s="258" t="str">
        <f>iferror(vlookup(C3491,'Master data'!$A$1:$C$29,2,0),"--")</f>
        <v>--</v>
      </c>
    </row>
    <row r="3492" ht="21.0" customHeight="1">
      <c r="A3492" s="165"/>
      <c r="B3492" s="172"/>
      <c r="C3492" s="167"/>
      <c r="D3492" s="168"/>
      <c r="E3492" s="258" t="str">
        <f>iferror(vlookup(C3492,'Master data'!$A$1:$C$29,3,0),"--")</f>
        <v>--</v>
      </c>
      <c r="F3492" s="258" t="str">
        <f>iferror(vlookup(C3492,'Master data'!$A$1:$C$29,2,0),"--")</f>
        <v>--</v>
      </c>
    </row>
    <row r="3493" ht="21.0" customHeight="1">
      <c r="A3493" s="165"/>
      <c r="B3493" s="172"/>
      <c r="C3493" s="167"/>
      <c r="D3493" s="168"/>
      <c r="E3493" s="258" t="str">
        <f>iferror(vlookup(C3493,'Master data'!$A$1:$C$29,3,0),"--")</f>
        <v>--</v>
      </c>
      <c r="F3493" s="258" t="str">
        <f>iferror(vlookup(C3493,'Master data'!$A$1:$C$29,2,0),"--")</f>
        <v>--</v>
      </c>
    </row>
    <row r="3494" ht="21.0" customHeight="1">
      <c r="A3494" s="165"/>
      <c r="B3494" s="172"/>
      <c r="C3494" s="167"/>
      <c r="D3494" s="168"/>
      <c r="E3494" s="258" t="str">
        <f>iferror(vlookup(C3494,'Master data'!$A$1:$C$29,3,0),"--")</f>
        <v>--</v>
      </c>
      <c r="F3494" s="258" t="str">
        <f>iferror(vlookup(C3494,'Master data'!$A$1:$C$29,2,0),"--")</f>
        <v>--</v>
      </c>
    </row>
    <row r="3495" ht="21.0" customHeight="1">
      <c r="A3495" s="165"/>
      <c r="B3495" s="172"/>
      <c r="C3495" s="167"/>
      <c r="D3495" s="168"/>
      <c r="E3495" s="258" t="str">
        <f>iferror(vlookup(C3495,'Master data'!$A$1:$C$29,3,0),"--")</f>
        <v>--</v>
      </c>
      <c r="F3495" s="258" t="str">
        <f>iferror(vlookup(C3495,'Master data'!$A$1:$C$29,2,0),"--")</f>
        <v>--</v>
      </c>
    </row>
    <row r="3496" ht="21.0" customHeight="1">
      <c r="A3496" s="165"/>
      <c r="B3496" s="172"/>
      <c r="C3496" s="167"/>
      <c r="D3496" s="168"/>
      <c r="E3496" s="258" t="str">
        <f>iferror(vlookup(C3496,'Master data'!$A$1:$C$29,3,0),"--")</f>
        <v>--</v>
      </c>
      <c r="F3496" s="258" t="str">
        <f>iferror(vlookup(C3496,'Master data'!$A$1:$C$29,2,0),"--")</f>
        <v>--</v>
      </c>
    </row>
    <row r="3497" ht="21.0" customHeight="1">
      <c r="A3497" s="165"/>
      <c r="B3497" s="172"/>
      <c r="C3497" s="167"/>
      <c r="D3497" s="168"/>
      <c r="E3497" s="258" t="str">
        <f>iferror(vlookup(C3497,'Master data'!$A$1:$C$29,3,0),"--")</f>
        <v>--</v>
      </c>
      <c r="F3497" s="258" t="str">
        <f>iferror(vlookup(C3497,'Master data'!$A$1:$C$29,2,0),"--")</f>
        <v>--</v>
      </c>
    </row>
    <row r="3498" ht="21.0" customHeight="1">
      <c r="A3498" s="165"/>
      <c r="B3498" s="172"/>
      <c r="C3498" s="167"/>
      <c r="D3498" s="168"/>
      <c r="E3498" s="258" t="str">
        <f>iferror(vlookup(C3498,'Master data'!$A$1:$C$29,3,0),"--")</f>
        <v>--</v>
      </c>
      <c r="F3498" s="258" t="str">
        <f>iferror(vlookup(C3498,'Master data'!$A$1:$C$29,2,0),"--")</f>
        <v>--</v>
      </c>
    </row>
    <row r="3499" ht="21.0" customHeight="1">
      <c r="A3499" s="165"/>
      <c r="B3499" s="172"/>
      <c r="C3499" s="167"/>
      <c r="D3499" s="168"/>
      <c r="E3499" s="258" t="str">
        <f>iferror(vlookup(C3499,'Master data'!$A$1:$C$29,3,0),"--")</f>
        <v>--</v>
      </c>
      <c r="F3499" s="258" t="str">
        <f>iferror(vlookup(C3499,'Master data'!$A$1:$C$29,2,0),"--")</f>
        <v>--</v>
      </c>
    </row>
    <row r="3500" ht="21.0" customHeight="1">
      <c r="A3500" s="165"/>
      <c r="B3500" s="172"/>
      <c r="C3500" s="167"/>
      <c r="D3500" s="168"/>
      <c r="E3500" s="258" t="str">
        <f>iferror(vlookup(C3500,'Master data'!$A$1:$C$29,3,0),"--")</f>
        <v>--</v>
      </c>
      <c r="F3500" s="258" t="str">
        <f>iferror(vlookup(C3500,'Master data'!$A$1:$C$29,2,0),"--")</f>
        <v>--</v>
      </c>
    </row>
    <row r="3501" ht="21.0" customHeight="1">
      <c r="A3501" s="165"/>
      <c r="B3501" s="172"/>
      <c r="C3501" s="167"/>
      <c r="D3501" s="168"/>
      <c r="E3501" s="258" t="str">
        <f>iferror(vlookup(C3501,'Master data'!$A$1:$C$29,3,0),"--")</f>
        <v>--</v>
      </c>
      <c r="F3501" s="258" t="str">
        <f>iferror(vlookup(C3501,'Master data'!$A$1:$C$29,2,0),"--")</f>
        <v>--</v>
      </c>
    </row>
    <row r="3502" ht="21.0" customHeight="1">
      <c r="A3502" s="165"/>
      <c r="B3502" s="172"/>
      <c r="C3502" s="167"/>
      <c r="D3502" s="168"/>
      <c r="E3502" s="258" t="str">
        <f>iferror(vlookup(C3502,'Master data'!$A$1:$C$29,3,0),"--")</f>
        <v>--</v>
      </c>
      <c r="F3502" s="258" t="str">
        <f>iferror(vlookup(C3502,'Master data'!$A$1:$C$29,2,0),"--")</f>
        <v>--</v>
      </c>
    </row>
    <row r="3503" ht="21.0" customHeight="1">
      <c r="A3503" s="165"/>
      <c r="B3503" s="172"/>
      <c r="C3503" s="167"/>
      <c r="D3503" s="168"/>
      <c r="E3503" s="258" t="str">
        <f>iferror(vlookup(C3503,'Master data'!$A$1:$C$29,3,0),"--")</f>
        <v>--</v>
      </c>
      <c r="F3503" s="258" t="str">
        <f>iferror(vlookup(C3503,'Master data'!$A$1:$C$29,2,0),"--")</f>
        <v>--</v>
      </c>
    </row>
    <row r="3504" ht="21.0" customHeight="1">
      <c r="A3504" s="165"/>
      <c r="B3504" s="172"/>
      <c r="C3504" s="167"/>
      <c r="D3504" s="168"/>
      <c r="E3504" s="258" t="str">
        <f>iferror(vlookup(C3504,'Master data'!$A$1:$C$29,3,0),"--")</f>
        <v>--</v>
      </c>
      <c r="F3504" s="258" t="str">
        <f>iferror(vlookup(C3504,'Master data'!$A$1:$C$29,2,0),"--")</f>
        <v>--</v>
      </c>
    </row>
    <row r="3505" ht="21.0" customHeight="1">
      <c r="A3505" s="165"/>
      <c r="B3505" s="172"/>
      <c r="C3505" s="167"/>
      <c r="D3505" s="168"/>
      <c r="E3505" s="258" t="str">
        <f>iferror(vlookup(C3505,'Master data'!$A$1:$C$29,3,0),"--")</f>
        <v>--</v>
      </c>
      <c r="F3505" s="258" t="str">
        <f>iferror(vlookup(C3505,'Master data'!$A$1:$C$29,2,0),"--")</f>
        <v>--</v>
      </c>
    </row>
    <row r="3506" ht="21.0" customHeight="1">
      <c r="A3506" s="165"/>
      <c r="B3506" s="172"/>
      <c r="C3506" s="167"/>
      <c r="D3506" s="168"/>
      <c r="E3506" s="258" t="str">
        <f>iferror(vlookup(C3506,'Master data'!$A$1:$C$29,3,0),"--")</f>
        <v>--</v>
      </c>
      <c r="F3506" s="258" t="str">
        <f>iferror(vlookup(C3506,'Master data'!$A$1:$C$29,2,0),"--")</f>
        <v>--</v>
      </c>
    </row>
    <row r="3507" ht="21.0" customHeight="1">
      <c r="A3507" s="165"/>
      <c r="B3507" s="172"/>
      <c r="C3507" s="167"/>
      <c r="D3507" s="168"/>
      <c r="E3507" s="258" t="str">
        <f>iferror(vlookup(C3507,'Master data'!$A$1:$C$29,3,0),"--")</f>
        <v>--</v>
      </c>
      <c r="F3507" s="258" t="str">
        <f>iferror(vlookup(C3507,'Master data'!$A$1:$C$29,2,0),"--")</f>
        <v>--</v>
      </c>
    </row>
    <row r="3508" ht="21.0" customHeight="1">
      <c r="A3508" s="165"/>
      <c r="B3508" s="172"/>
      <c r="C3508" s="167"/>
      <c r="D3508" s="168"/>
      <c r="E3508" s="258" t="str">
        <f>iferror(vlookup(C3508,'Master data'!$A$1:$C$29,3,0),"--")</f>
        <v>--</v>
      </c>
      <c r="F3508" s="258" t="str">
        <f>iferror(vlookup(C3508,'Master data'!$A$1:$C$29,2,0),"--")</f>
        <v>--</v>
      </c>
    </row>
    <row r="3509" ht="21.0" customHeight="1">
      <c r="A3509" s="165"/>
      <c r="B3509" s="172"/>
      <c r="C3509" s="167"/>
      <c r="D3509" s="168"/>
      <c r="E3509" s="258" t="str">
        <f>iferror(vlookup(C3509,'Master data'!$A$1:$C$29,3,0),"--")</f>
        <v>--</v>
      </c>
      <c r="F3509" s="258" t="str">
        <f>iferror(vlookup(C3509,'Master data'!$A$1:$C$29,2,0),"--")</f>
        <v>--</v>
      </c>
    </row>
    <row r="3510" ht="21.0" customHeight="1">
      <c r="A3510" s="165"/>
      <c r="B3510" s="172"/>
      <c r="C3510" s="167"/>
      <c r="D3510" s="168"/>
      <c r="E3510" s="258" t="str">
        <f>iferror(vlookup(C3510,'Master data'!$A$1:$C$29,3,0),"--")</f>
        <v>--</v>
      </c>
      <c r="F3510" s="258" t="str">
        <f>iferror(vlookup(C3510,'Master data'!$A$1:$C$29,2,0),"--")</f>
        <v>--</v>
      </c>
    </row>
    <row r="3511" ht="21.0" customHeight="1">
      <c r="A3511" s="165"/>
      <c r="B3511" s="172"/>
      <c r="C3511" s="167"/>
      <c r="D3511" s="168"/>
      <c r="E3511" s="258" t="str">
        <f>iferror(vlookup(C3511,'Master data'!$A$1:$C$29,3,0),"--")</f>
        <v>--</v>
      </c>
      <c r="F3511" s="258" t="str">
        <f>iferror(vlookup(C3511,'Master data'!$A$1:$C$29,2,0),"--")</f>
        <v>--</v>
      </c>
    </row>
    <row r="3512" ht="21.0" customHeight="1">
      <c r="A3512" s="165"/>
      <c r="B3512" s="172"/>
      <c r="C3512" s="167"/>
      <c r="D3512" s="168"/>
      <c r="E3512" s="258" t="str">
        <f>iferror(vlookup(C3512,'Master data'!$A$1:$C$29,3,0),"--")</f>
        <v>--</v>
      </c>
      <c r="F3512" s="258" t="str">
        <f>iferror(vlookup(C3512,'Master data'!$A$1:$C$29,2,0),"--")</f>
        <v>--</v>
      </c>
    </row>
    <row r="3513" ht="21.0" customHeight="1">
      <c r="A3513" s="165"/>
      <c r="B3513" s="172"/>
      <c r="C3513" s="167"/>
      <c r="D3513" s="168"/>
      <c r="E3513" s="258" t="str">
        <f>iferror(vlookup(C3513,'Master data'!$A$1:$C$29,3,0),"--")</f>
        <v>--</v>
      </c>
      <c r="F3513" s="258" t="str">
        <f>iferror(vlookup(C3513,'Master data'!$A$1:$C$29,2,0),"--")</f>
        <v>--</v>
      </c>
    </row>
    <row r="3514" ht="21.0" customHeight="1">
      <c r="A3514" s="165"/>
      <c r="B3514" s="172"/>
      <c r="C3514" s="167"/>
      <c r="D3514" s="168"/>
      <c r="E3514" s="258" t="str">
        <f>iferror(vlookup(C3514,'Master data'!$A$1:$C$29,3,0),"--")</f>
        <v>--</v>
      </c>
      <c r="F3514" s="258" t="str">
        <f>iferror(vlookup(C3514,'Master data'!$A$1:$C$29,2,0),"--")</f>
        <v>--</v>
      </c>
    </row>
    <row r="3515" ht="21.0" customHeight="1">
      <c r="A3515" s="165"/>
      <c r="B3515" s="172"/>
      <c r="C3515" s="167"/>
      <c r="D3515" s="168"/>
      <c r="E3515" s="258" t="str">
        <f>iferror(vlookup(C3515,'Master data'!$A$1:$C$29,3,0),"--")</f>
        <v>--</v>
      </c>
      <c r="F3515" s="258" t="str">
        <f>iferror(vlookup(C3515,'Master data'!$A$1:$C$29,2,0),"--")</f>
        <v>--</v>
      </c>
    </row>
    <row r="3516" ht="21.0" customHeight="1">
      <c r="A3516" s="165"/>
      <c r="B3516" s="172"/>
      <c r="C3516" s="167"/>
      <c r="D3516" s="168"/>
      <c r="E3516" s="258" t="str">
        <f>iferror(vlookup(C3516,'Master data'!$A$1:$C$29,3,0),"--")</f>
        <v>--</v>
      </c>
      <c r="F3516" s="258" t="str">
        <f>iferror(vlookup(C3516,'Master data'!$A$1:$C$29,2,0),"--")</f>
        <v>--</v>
      </c>
    </row>
    <row r="3517" ht="21.0" customHeight="1">
      <c r="A3517" s="165"/>
      <c r="B3517" s="172"/>
      <c r="C3517" s="167"/>
      <c r="D3517" s="168"/>
      <c r="E3517" s="258" t="str">
        <f>iferror(vlookup(C3517,'Master data'!$A$1:$C$29,3,0),"--")</f>
        <v>--</v>
      </c>
      <c r="F3517" s="258" t="str">
        <f>iferror(vlookup(C3517,'Master data'!$A$1:$C$29,2,0),"--")</f>
        <v>--</v>
      </c>
    </row>
    <row r="3518" ht="21.0" customHeight="1">
      <c r="A3518" s="165"/>
      <c r="B3518" s="172"/>
      <c r="C3518" s="167"/>
      <c r="D3518" s="168"/>
      <c r="E3518" s="258" t="str">
        <f>iferror(vlookup(C3518,'Master data'!$A$1:$C$29,3,0),"--")</f>
        <v>--</v>
      </c>
      <c r="F3518" s="258" t="str">
        <f>iferror(vlookup(C3518,'Master data'!$A$1:$C$29,2,0),"--")</f>
        <v>--</v>
      </c>
    </row>
    <row r="3519" ht="21.0" customHeight="1">
      <c r="A3519" s="165"/>
      <c r="B3519" s="172"/>
      <c r="C3519" s="167"/>
      <c r="D3519" s="168"/>
      <c r="E3519" s="258" t="str">
        <f>iferror(vlookup(C3519,'Master data'!$A$1:$C$29,3,0),"--")</f>
        <v>--</v>
      </c>
      <c r="F3519" s="258" t="str">
        <f>iferror(vlookup(C3519,'Master data'!$A$1:$C$29,2,0),"--")</f>
        <v>--</v>
      </c>
    </row>
    <row r="3520" ht="21.0" customHeight="1">
      <c r="A3520" s="165"/>
      <c r="B3520" s="172"/>
      <c r="C3520" s="167"/>
      <c r="D3520" s="168"/>
      <c r="E3520" s="258" t="str">
        <f>iferror(vlookup(C3520,'Master data'!$A$1:$C$29,3,0),"--")</f>
        <v>--</v>
      </c>
      <c r="F3520" s="258" t="str">
        <f>iferror(vlookup(C3520,'Master data'!$A$1:$C$29,2,0),"--")</f>
        <v>--</v>
      </c>
    </row>
    <row r="3521" ht="21.0" customHeight="1">
      <c r="A3521" s="165"/>
      <c r="B3521" s="172"/>
      <c r="C3521" s="167"/>
      <c r="D3521" s="168"/>
      <c r="E3521" s="258" t="str">
        <f>iferror(vlookup(C3521,'Master data'!$A$1:$C$29,3,0),"--")</f>
        <v>--</v>
      </c>
      <c r="F3521" s="258" t="str">
        <f>iferror(vlookup(C3521,'Master data'!$A$1:$C$29,2,0),"--")</f>
        <v>--</v>
      </c>
    </row>
    <row r="3522" ht="21.0" customHeight="1">
      <c r="A3522" s="165"/>
      <c r="B3522" s="172"/>
      <c r="C3522" s="167"/>
      <c r="D3522" s="168"/>
      <c r="E3522" s="258" t="str">
        <f>iferror(vlookup(C3522,'Master data'!$A$1:$C$29,3,0),"--")</f>
        <v>--</v>
      </c>
      <c r="F3522" s="258" t="str">
        <f>iferror(vlookup(C3522,'Master data'!$A$1:$C$29,2,0),"--")</f>
        <v>--</v>
      </c>
    </row>
    <row r="3523" ht="21.0" customHeight="1">
      <c r="A3523" s="165"/>
      <c r="B3523" s="172"/>
      <c r="C3523" s="167"/>
      <c r="D3523" s="168"/>
      <c r="E3523" s="258" t="str">
        <f>iferror(vlookup(C3523,'Master data'!$A$1:$C$29,3,0),"--")</f>
        <v>--</v>
      </c>
      <c r="F3523" s="258" t="str">
        <f>iferror(vlookup(C3523,'Master data'!$A$1:$C$29,2,0),"--")</f>
        <v>--</v>
      </c>
    </row>
    <row r="3524" ht="21.0" customHeight="1">
      <c r="A3524" s="165"/>
      <c r="B3524" s="172"/>
      <c r="C3524" s="167"/>
      <c r="D3524" s="168"/>
      <c r="E3524" s="258" t="str">
        <f>iferror(vlookup(C3524,'Master data'!$A$1:$C$29,3,0),"--")</f>
        <v>--</v>
      </c>
      <c r="F3524" s="258" t="str">
        <f>iferror(vlookup(C3524,'Master data'!$A$1:$C$29,2,0),"--")</f>
        <v>--</v>
      </c>
    </row>
    <row r="3525" ht="21.0" customHeight="1">
      <c r="A3525" s="165"/>
      <c r="B3525" s="172"/>
      <c r="C3525" s="167"/>
      <c r="D3525" s="168"/>
      <c r="E3525" s="258" t="str">
        <f>iferror(vlookup(C3525,'Master data'!$A$1:$C$29,3,0),"--")</f>
        <v>--</v>
      </c>
      <c r="F3525" s="258" t="str">
        <f>iferror(vlookup(C3525,'Master data'!$A$1:$C$29,2,0),"--")</f>
        <v>--</v>
      </c>
    </row>
    <row r="3526" ht="21.0" customHeight="1">
      <c r="A3526" s="165"/>
      <c r="B3526" s="172"/>
      <c r="C3526" s="167"/>
      <c r="D3526" s="168"/>
      <c r="E3526" s="258" t="str">
        <f>iferror(vlookup(C3526,'Master data'!$A$1:$C$29,3,0),"--")</f>
        <v>--</v>
      </c>
      <c r="F3526" s="258" t="str">
        <f>iferror(vlookup(C3526,'Master data'!$A$1:$C$29,2,0),"--")</f>
        <v>--</v>
      </c>
    </row>
    <row r="3527" ht="21.0" customHeight="1">
      <c r="A3527" s="165"/>
      <c r="B3527" s="172"/>
      <c r="C3527" s="167"/>
      <c r="D3527" s="168"/>
      <c r="E3527" s="258" t="str">
        <f>iferror(vlookup(C3527,'Master data'!$A$1:$C$29,3,0),"--")</f>
        <v>--</v>
      </c>
      <c r="F3527" s="258" t="str">
        <f>iferror(vlookup(C3527,'Master data'!$A$1:$C$29,2,0),"--")</f>
        <v>--</v>
      </c>
    </row>
    <row r="3528" ht="21.0" customHeight="1">
      <c r="A3528" s="165"/>
      <c r="B3528" s="172"/>
      <c r="C3528" s="167"/>
      <c r="D3528" s="168"/>
      <c r="E3528" s="258" t="str">
        <f>iferror(vlookup(C3528,'Master data'!$A$1:$C$29,3,0),"--")</f>
        <v>--</v>
      </c>
      <c r="F3528" s="258" t="str">
        <f>iferror(vlookup(C3528,'Master data'!$A$1:$C$29,2,0),"--")</f>
        <v>--</v>
      </c>
    </row>
    <row r="3529" ht="21.0" customHeight="1">
      <c r="A3529" s="165"/>
      <c r="B3529" s="172"/>
      <c r="C3529" s="167"/>
      <c r="D3529" s="168"/>
      <c r="E3529" s="258" t="str">
        <f>iferror(vlookup(C3529,'Master data'!$A$1:$C$29,3,0),"--")</f>
        <v>--</v>
      </c>
      <c r="F3529" s="258" t="str">
        <f>iferror(vlookup(C3529,'Master data'!$A$1:$C$29,2,0),"--")</f>
        <v>--</v>
      </c>
    </row>
    <row r="3530" ht="21.0" customHeight="1">
      <c r="A3530" s="165"/>
      <c r="B3530" s="172"/>
      <c r="C3530" s="167"/>
      <c r="D3530" s="168"/>
      <c r="E3530" s="258" t="str">
        <f>iferror(vlookup(C3530,'Master data'!$A$1:$C$29,3,0),"--")</f>
        <v>--</v>
      </c>
      <c r="F3530" s="258" t="str">
        <f>iferror(vlookup(C3530,'Master data'!$A$1:$C$29,2,0),"--")</f>
        <v>--</v>
      </c>
    </row>
    <row r="3531" ht="21.0" customHeight="1">
      <c r="A3531" s="165"/>
      <c r="B3531" s="172"/>
      <c r="C3531" s="167"/>
      <c r="D3531" s="168"/>
      <c r="E3531" s="258" t="str">
        <f>iferror(vlookup(C3531,'Master data'!$A$1:$C$29,3,0),"--")</f>
        <v>--</v>
      </c>
      <c r="F3531" s="258" t="str">
        <f>iferror(vlookup(C3531,'Master data'!$A$1:$C$29,2,0),"--")</f>
        <v>--</v>
      </c>
    </row>
    <row r="3532" ht="21.0" customHeight="1">
      <c r="A3532" s="165"/>
      <c r="B3532" s="172"/>
      <c r="C3532" s="167"/>
      <c r="D3532" s="168"/>
      <c r="E3532" s="258" t="str">
        <f>iferror(vlookup(C3532,'Master data'!$A$1:$C$29,3,0),"--")</f>
        <v>--</v>
      </c>
      <c r="F3532" s="258" t="str">
        <f>iferror(vlookup(C3532,'Master data'!$A$1:$C$29,2,0),"--")</f>
        <v>--</v>
      </c>
    </row>
    <row r="3533" ht="21.0" customHeight="1">
      <c r="A3533" s="165"/>
      <c r="B3533" s="172"/>
      <c r="C3533" s="167"/>
      <c r="D3533" s="168"/>
      <c r="E3533" s="258" t="str">
        <f>iferror(vlookup(C3533,'Master data'!$A$1:$C$29,3,0),"--")</f>
        <v>--</v>
      </c>
      <c r="F3533" s="258" t="str">
        <f>iferror(vlookup(C3533,'Master data'!$A$1:$C$29,2,0),"--")</f>
        <v>--</v>
      </c>
    </row>
    <row r="3534" ht="21.0" customHeight="1">
      <c r="A3534" s="165"/>
      <c r="B3534" s="172"/>
      <c r="C3534" s="167"/>
      <c r="D3534" s="168"/>
      <c r="E3534" s="258" t="str">
        <f>iferror(vlookup(C3534,'Master data'!$A$1:$C$29,3,0),"--")</f>
        <v>--</v>
      </c>
      <c r="F3534" s="258" t="str">
        <f>iferror(vlookup(C3534,'Master data'!$A$1:$C$29,2,0),"--")</f>
        <v>--</v>
      </c>
    </row>
    <row r="3535" ht="21.0" customHeight="1">
      <c r="A3535" s="165"/>
      <c r="B3535" s="172"/>
      <c r="C3535" s="167"/>
      <c r="D3535" s="168"/>
      <c r="E3535" s="258" t="str">
        <f>iferror(vlookup(C3535,'Master data'!$A$1:$C$29,3,0),"--")</f>
        <v>--</v>
      </c>
      <c r="F3535" s="258" t="str">
        <f>iferror(vlookup(C3535,'Master data'!$A$1:$C$29,2,0),"--")</f>
        <v>--</v>
      </c>
    </row>
    <row r="3536" ht="21.0" customHeight="1">
      <c r="A3536" s="165"/>
      <c r="B3536" s="172"/>
      <c r="C3536" s="167"/>
      <c r="D3536" s="168"/>
      <c r="E3536" s="258" t="str">
        <f>iferror(vlookup(C3536,'Master data'!$A$1:$C$29,3,0),"--")</f>
        <v>--</v>
      </c>
      <c r="F3536" s="258" t="str">
        <f>iferror(vlookup(C3536,'Master data'!$A$1:$C$29,2,0),"--")</f>
        <v>--</v>
      </c>
    </row>
    <row r="3537" ht="21.0" customHeight="1">
      <c r="A3537" s="165"/>
      <c r="B3537" s="172"/>
      <c r="C3537" s="167"/>
      <c r="D3537" s="168"/>
      <c r="E3537" s="258" t="str">
        <f>iferror(vlookup(C3537,'Master data'!$A$1:$C$29,3,0),"--")</f>
        <v>--</v>
      </c>
      <c r="F3537" s="258" t="str">
        <f>iferror(vlookup(C3537,'Master data'!$A$1:$C$29,2,0),"--")</f>
        <v>--</v>
      </c>
    </row>
    <row r="3538" ht="21.0" customHeight="1">
      <c r="A3538" s="165"/>
      <c r="B3538" s="172"/>
      <c r="C3538" s="167"/>
      <c r="D3538" s="168"/>
      <c r="E3538" s="258" t="str">
        <f>iferror(vlookup(C3538,'Master data'!$A$1:$C$29,3,0),"--")</f>
        <v>--</v>
      </c>
      <c r="F3538" s="258" t="str">
        <f>iferror(vlookup(C3538,'Master data'!$A$1:$C$29,2,0),"--")</f>
        <v>--</v>
      </c>
    </row>
    <row r="3539" ht="21.0" customHeight="1">
      <c r="A3539" s="165"/>
      <c r="B3539" s="172"/>
      <c r="C3539" s="167"/>
      <c r="D3539" s="168"/>
      <c r="E3539" s="258" t="str">
        <f>iferror(vlookup(C3539,'Master data'!$A$1:$C$29,3,0),"--")</f>
        <v>--</v>
      </c>
      <c r="F3539" s="258" t="str">
        <f>iferror(vlookup(C3539,'Master data'!$A$1:$C$29,2,0),"--")</f>
        <v>--</v>
      </c>
    </row>
    <row r="3540" ht="21.0" customHeight="1">
      <c r="A3540" s="165"/>
      <c r="B3540" s="172"/>
      <c r="C3540" s="167"/>
      <c r="D3540" s="168"/>
      <c r="E3540" s="258" t="str">
        <f>iferror(vlookup(C3540,'Master data'!$A$1:$C$29,3,0),"--")</f>
        <v>--</v>
      </c>
      <c r="F3540" s="258" t="str">
        <f>iferror(vlookup(C3540,'Master data'!$A$1:$C$29,2,0),"--")</f>
        <v>--</v>
      </c>
    </row>
    <row r="3541" ht="21.0" customHeight="1">
      <c r="A3541" s="165"/>
      <c r="B3541" s="172"/>
      <c r="C3541" s="167"/>
      <c r="D3541" s="168"/>
      <c r="E3541" s="258" t="str">
        <f>iferror(vlookup(C3541,'Master data'!$A$1:$C$29,3,0),"--")</f>
        <v>--</v>
      </c>
      <c r="F3541" s="258" t="str">
        <f>iferror(vlookup(C3541,'Master data'!$A$1:$C$29,2,0),"--")</f>
        <v>--</v>
      </c>
    </row>
    <row r="3542" ht="21.0" customHeight="1">
      <c r="A3542" s="165"/>
      <c r="B3542" s="172"/>
      <c r="C3542" s="167"/>
      <c r="D3542" s="168"/>
      <c r="E3542" s="258" t="str">
        <f>iferror(vlookup(C3542,'Master data'!$A$1:$C$29,3,0),"--")</f>
        <v>--</v>
      </c>
      <c r="F3542" s="258" t="str">
        <f>iferror(vlookup(C3542,'Master data'!$A$1:$C$29,2,0),"--")</f>
        <v>--</v>
      </c>
    </row>
    <row r="3543" ht="21.0" customHeight="1">
      <c r="A3543" s="165"/>
      <c r="B3543" s="172"/>
      <c r="C3543" s="167"/>
      <c r="D3543" s="168"/>
      <c r="E3543" s="258" t="str">
        <f>iferror(vlookup(C3543,'Master data'!$A$1:$C$29,3,0),"--")</f>
        <v>--</v>
      </c>
      <c r="F3543" s="258" t="str">
        <f>iferror(vlookup(C3543,'Master data'!$A$1:$C$29,2,0),"--")</f>
        <v>--</v>
      </c>
    </row>
    <row r="3544" ht="21.0" customHeight="1">
      <c r="A3544" s="165"/>
      <c r="B3544" s="172"/>
      <c r="C3544" s="167"/>
      <c r="D3544" s="168"/>
      <c r="E3544" s="258" t="str">
        <f>iferror(vlookup(C3544,'Master data'!$A$1:$C$29,3,0),"--")</f>
        <v>--</v>
      </c>
      <c r="F3544" s="258" t="str">
        <f>iferror(vlookup(C3544,'Master data'!$A$1:$C$29,2,0),"--")</f>
        <v>--</v>
      </c>
    </row>
    <row r="3545" ht="21.0" customHeight="1">
      <c r="A3545" s="165"/>
      <c r="B3545" s="172"/>
      <c r="C3545" s="167"/>
      <c r="D3545" s="168"/>
      <c r="E3545" s="258" t="str">
        <f>iferror(vlookup(C3545,'Master data'!$A$1:$C$29,3,0),"--")</f>
        <v>--</v>
      </c>
      <c r="F3545" s="258" t="str">
        <f>iferror(vlookup(C3545,'Master data'!$A$1:$C$29,2,0),"--")</f>
        <v>--</v>
      </c>
    </row>
    <row r="3546" ht="21.0" customHeight="1">
      <c r="A3546" s="165"/>
      <c r="B3546" s="172"/>
      <c r="C3546" s="167"/>
      <c r="D3546" s="168"/>
      <c r="E3546" s="258" t="str">
        <f>iferror(vlookup(C3546,'Master data'!$A$1:$C$29,3,0),"--")</f>
        <v>--</v>
      </c>
      <c r="F3546" s="258" t="str">
        <f>iferror(vlookup(C3546,'Master data'!$A$1:$C$29,2,0),"--")</f>
        <v>--</v>
      </c>
    </row>
    <row r="3547" ht="21.0" customHeight="1">
      <c r="A3547" s="165"/>
      <c r="B3547" s="172"/>
      <c r="C3547" s="167"/>
      <c r="D3547" s="168"/>
      <c r="E3547" s="258" t="str">
        <f>iferror(vlookup(C3547,'Master data'!$A$1:$C$29,3,0),"--")</f>
        <v>--</v>
      </c>
      <c r="F3547" s="258" t="str">
        <f>iferror(vlookup(C3547,'Master data'!$A$1:$C$29,2,0),"--")</f>
        <v>--</v>
      </c>
    </row>
    <row r="3548" ht="21.0" customHeight="1">
      <c r="A3548" s="165"/>
      <c r="B3548" s="172"/>
      <c r="C3548" s="167"/>
      <c r="D3548" s="168"/>
      <c r="E3548" s="258" t="str">
        <f>iferror(vlookup(C3548,'Master data'!$A$1:$C$29,3,0),"--")</f>
        <v>--</v>
      </c>
      <c r="F3548" s="258" t="str">
        <f>iferror(vlookup(C3548,'Master data'!$A$1:$C$29,2,0),"--")</f>
        <v>--</v>
      </c>
    </row>
    <row r="3549" ht="21.0" customHeight="1">
      <c r="A3549" s="165"/>
      <c r="B3549" s="172"/>
      <c r="C3549" s="167"/>
      <c r="D3549" s="168"/>
      <c r="E3549" s="258" t="str">
        <f>iferror(vlookup(C3549,'Master data'!$A$1:$C$29,3,0),"--")</f>
        <v>--</v>
      </c>
      <c r="F3549" s="258" t="str">
        <f>iferror(vlookup(C3549,'Master data'!$A$1:$C$29,2,0),"--")</f>
        <v>--</v>
      </c>
    </row>
    <row r="3550" ht="21.0" customHeight="1">
      <c r="A3550" s="165"/>
      <c r="B3550" s="172"/>
      <c r="C3550" s="167"/>
      <c r="D3550" s="168"/>
      <c r="E3550" s="258" t="str">
        <f>iferror(vlookup(C3550,'Master data'!$A$1:$C$29,3,0),"--")</f>
        <v>--</v>
      </c>
      <c r="F3550" s="258" t="str">
        <f>iferror(vlookup(C3550,'Master data'!$A$1:$C$29,2,0),"--")</f>
        <v>--</v>
      </c>
    </row>
    <row r="3551" ht="21.0" customHeight="1">
      <c r="A3551" s="165"/>
      <c r="B3551" s="172"/>
      <c r="C3551" s="167"/>
      <c r="D3551" s="168"/>
      <c r="E3551" s="258" t="str">
        <f>iferror(vlookup(C3551,'Master data'!$A$1:$C$29,3,0),"--")</f>
        <v>--</v>
      </c>
      <c r="F3551" s="258" t="str">
        <f>iferror(vlookup(C3551,'Master data'!$A$1:$C$29,2,0),"--")</f>
        <v>--</v>
      </c>
    </row>
    <row r="3552" ht="21.0" customHeight="1">
      <c r="A3552" s="165"/>
      <c r="B3552" s="172"/>
      <c r="C3552" s="167"/>
      <c r="D3552" s="168"/>
      <c r="E3552" s="258" t="str">
        <f>iferror(vlookup(C3552,'Master data'!$A$1:$C$29,3,0),"--")</f>
        <v>--</v>
      </c>
      <c r="F3552" s="258" t="str">
        <f>iferror(vlookup(C3552,'Master data'!$A$1:$C$29,2,0),"--")</f>
        <v>--</v>
      </c>
    </row>
    <row r="3553" ht="21.0" customHeight="1">
      <c r="A3553" s="165"/>
      <c r="B3553" s="172"/>
      <c r="C3553" s="167"/>
      <c r="D3553" s="168"/>
      <c r="E3553" s="258" t="str">
        <f>iferror(vlookup(C3553,'Master data'!$A$1:$C$29,3,0),"--")</f>
        <v>--</v>
      </c>
      <c r="F3553" s="258" t="str">
        <f>iferror(vlookup(C3553,'Master data'!$A$1:$C$29,2,0),"--")</f>
        <v>--</v>
      </c>
    </row>
    <row r="3554" ht="21.0" customHeight="1">
      <c r="A3554" s="165"/>
      <c r="B3554" s="172"/>
      <c r="C3554" s="167"/>
      <c r="D3554" s="168"/>
      <c r="E3554" s="258" t="str">
        <f>iferror(vlookup(C3554,'Master data'!$A$1:$C$29,3,0),"--")</f>
        <v>--</v>
      </c>
      <c r="F3554" s="258" t="str">
        <f>iferror(vlookup(C3554,'Master data'!$A$1:$C$29,2,0),"--")</f>
        <v>--</v>
      </c>
    </row>
    <row r="3555" ht="21.0" customHeight="1">
      <c r="A3555" s="165"/>
      <c r="B3555" s="172"/>
      <c r="C3555" s="167"/>
      <c r="D3555" s="168"/>
      <c r="E3555" s="258" t="str">
        <f>iferror(vlookup(C3555,'Master data'!$A$1:$C$29,3,0),"--")</f>
        <v>--</v>
      </c>
      <c r="F3555" s="258" t="str">
        <f>iferror(vlookup(C3555,'Master data'!$A$1:$C$29,2,0),"--")</f>
        <v>--</v>
      </c>
    </row>
    <row r="3556" ht="21.0" customHeight="1">
      <c r="A3556" s="165"/>
      <c r="B3556" s="172"/>
      <c r="C3556" s="167"/>
      <c r="D3556" s="168"/>
      <c r="E3556" s="258" t="str">
        <f>iferror(vlookup(C3556,'Master data'!$A$1:$C$29,3,0),"--")</f>
        <v>--</v>
      </c>
      <c r="F3556" s="258" t="str">
        <f>iferror(vlookup(C3556,'Master data'!$A$1:$C$29,2,0),"--")</f>
        <v>--</v>
      </c>
    </row>
    <row r="3557" ht="21.0" customHeight="1">
      <c r="A3557" s="165"/>
      <c r="B3557" s="172"/>
      <c r="C3557" s="167"/>
      <c r="D3557" s="168"/>
      <c r="E3557" s="258" t="str">
        <f>iferror(vlookup(C3557,'Master data'!$A$1:$C$29,3,0),"--")</f>
        <v>--</v>
      </c>
      <c r="F3557" s="258" t="str">
        <f>iferror(vlookup(C3557,'Master data'!$A$1:$C$29,2,0),"--")</f>
        <v>--</v>
      </c>
    </row>
    <row r="3558" ht="21.0" customHeight="1">
      <c r="A3558" s="165"/>
      <c r="B3558" s="172"/>
      <c r="C3558" s="167"/>
      <c r="D3558" s="168"/>
      <c r="E3558" s="258" t="str">
        <f>iferror(vlookup(C3558,'Master data'!$A$1:$C$29,3,0),"--")</f>
        <v>--</v>
      </c>
      <c r="F3558" s="258" t="str">
        <f>iferror(vlookup(C3558,'Master data'!$A$1:$C$29,2,0),"--")</f>
        <v>--</v>
      </c>
    </row>
    <row r="3559" ht="21.0" customHeight="1">
      <c r="A3559" s="165"/>
      <c r="B3559" s="172"/>
      <c r="C3559" s="167"/>
      <c r="D3559" s="168"/>
      <c r="E3559" s="258" t="str">
        <f>iferror(vlookup(C3559,'Master data'!$A$1:$C$29,3,0),"--")</f>
        <v>--</v>
      </c>
      <c r="F3559" s="258" t="str">
        <f>iferror(vlookup(C3559,'Master data'!$A$1:$C$29,2,0),"--")</f>
        <v>--</v>
      </c>
    </row>
    <row r="3560" ht="21.0" customHeight="1">
      <c r="A3560" s="165"/>
      <c r="B3560" s="172"/>
      <c r="C3560" s="167"/>
      <c r="D3560" s="168"/>
      <c r="E3560" s="258" t="str">
        <f>iferror(vlookup(C3560,'Master data'!$A$1:$C$29,3,0),"--")</f>
        <v>--</v>
      </c>
      <c r="F3560" s="258" t="str">
        <f>iferror(vlookup(C3560,'Master data'!$A$1:$C$29,2,0),"--")</f>
        <v>--</v>
      </c>
    </row>
    <row r="3561" ht="21.0" customHeight="1">
      <c r="A3561" s="165"/>
      <c r="B3561" s="172"/>
      <c r="C3561" s="167"/>
      <c r="D3561" s="168"/>
      <c r="E3561" s="258" t="str">
        <f>iferror(vlookup(C3561,'Master data'!$A$1:$C$29,3,0),"--")</f>
        <v>--</v>
      </c>
      <c r="F3561" s="258" t="str">
        <f>iferror(vlookup(C3561,'Master data'!$A$1:$C$29,2,0),"--")</f>
        <v>--</v>
      </c>
    </row>
    <row r="3562" ht="21.0" customHeight="1">
      <c r="A3562" s="165"/>
      <c r="B3562" s="172"/>
      <c r="C3562" s="167"/>
      <c r="D3562" s="168"/>
      <c r="E3562" s="258" t="str">
        <f>iferror(vlookup(C3562,'Master data'!$A$1:$C$29,3,0),"--")</f>
        <v>--</v>
      </c>
      <c r="F3562" s="258" t="str">
        <f>iferror(vlookup(C3562,'Master data'!$A$1:$C$29,2,0),"--")</f>
        <v>--</v>
      </c>
    </row>
    <row r="3563" ht="21.0" customHeight="1">
      <c r="A3563" s="165"/>
      <c r="B3563" s="172"/>
      <c r="C3563" s="167"/>
      <c r="D3563" s="168"/>
      <c r="E3563" s="258" t="str">
        <f>iferror(vlookup(C3563,'Master data'!$A$1:$C$29,3,0),"--")</f>
        <v>--</v>
      </c>
      <c r="F3563" s="258" t="str">
        <f>iferror(vlookup(C3563,'Master data'!$A$1:$C$29,2,0),"--")</f>
        <v>--</v>
      </c>
    </row>
    <row r="3564" ht="21.0" customHeight="1">
      <c r="A3564" s="165"/>
      <c r="B3564" s="172"/>
      <c r="C3564" s="167"/>
      <c r="D3564" s="168"/>
      <c r="E3564" s="258" t="str">
        <f>iferror(vlookup(C3564,'Master data'!$A$1:$C$29,3,0),"--")</f>
        <v>--</v>
      </c>
      <c r="F3564" s="258" t="str">
        <f>iferror(vlookup(C3564,'Master data'!$A$1:$C$29,2,0),"--")</f>
        <v>--</v>
      </c>
    </row>
    <row r="3565" ht="21.0" customHeight="1">
      <c r="A3565" s="165"/>
      <c r="B3565" s="172"/>
      <c r="C3565" s="167"/>
      <c r="D3565" s="168"/>
      <c r="E3565" s="258" t="str">
        <f>iferror(vlookup(C3565,'Master data'!$A$1:$C$29,3,0),"--")</f>
        <v>--</v>
      </c>
      <c r="F3565" s="258" t="str">
        <f>iferror(vlookup(C3565,'Master data'!$A$1:$C$29,2,0),"--")</f>
        <v>--</v>
      </c>
    </row>
    <row r="3566" ht="21.0" customHeight="1">
      <c r="A3566" s="165"/>
      <c r="B3566" s="172"/>
      <c r="C3566" s="167"/>
      <c r="D3566" s="168"/>
      <c r="E3566" s="258" t="str">
        <f>iferror(vlookup(C3566,'Master data'!$A$1:$C$29,3,0),"--")</f>
        <v>--</v>
      </c>
      <c r="F3566" s="258" t="str">
        <f>iferror(vlookup(C3566,'Master data'!$A$1:$C$29,2,0),"--")</f>
        <v>--</v>
      </c>
    </row>
    <row r="3567" ht="21.0" customHeight="1">
      <c r="A3567" s="165"/>
      <c r="B3567" s="172"/>
      <c r="C3567" s="167"/>
      <c r="D3567" s="168"/>
      <c r="E3567" s="258" t="str">
        <f>iferror(vlookup(C3567,'Master data'!$A$1:$C$29,3,0),"--")</f>
        <v>--</v>
      </c>
      <c r="F3567" s="258" t="str">
        <f>iferror(vlookup(C3567,'Master data'!$A$1:$C$29,2,0),"--")</f>
        <v>--</v>
      </c>
    </row>
    <row r="3568" ht="21.0" customHeight="1">
      <c r="A3568" s="165"/>
      <c r="B3568" s="172"/>
      <c r="C3568" s="167"/>
      <c r="D3568" s="168"/>
      <c r="E3568" s="258" t="str">
        <f>iferror(vlookup(C3568,'Master data'!$A$1:$C$29,3,0),"--")</f>
        <v>--</v>
      </c>
      <c r="F3568" s="258" t="str">
        <f>iferror(vlookup(C3568,'Master data'!$A$1:$C$29,2,0),"--")</f>
        <v>--</v>
      </c>
    </row>
    <row r="3569" ht="21.0" customHeight="1">
      <c r="A3569" s="165"/>
      <c r="B3569" s="172"/>
      <c r="C3569" s="167"/>
      <c r="D3569" s="168"/>
      <c r="E3569" s="258" t="str">
        <f>iferror(vlookup(C3569,'Master data'!$A$1:$C$29,3,0),"--")</f>
        <v>--</v>
      </c>
      <c r="F3569" s="258" t="str">
        <f>iferror(vlookup(C3569,'Master data'!$A$1:$C$29,2,0),"--")</f>
        <v>--</v>
      </c>
    </row>
    <row r="3570" ht="21.0" customHeight="1">
      <c r="A3570" s="165"/>
      <c r="B3570" s="172"/>
      <c r="C3570" s="167"/>
      <c r="D3570" s="168"/>
      <c r="E3570" s="258" t="str">
        <f>iferror(vlookup(C3570,'Master data'!$A$1:$C$29,3,0),"--")</f>
        <v>--</v>
      </c>
      <c r="F3570" s="258" t="str">
        <f>iferror(vlookup(C3570,'Master data'!$A$1:$C$29,2,0),"--")</f>
        <v>--</v>
      </c>
    </row>
    <row r="3571" ht="21.0" customHeight="1">
      <c r="A3571" s="165"/>
      <c r="B3571" s="172"/>
      <c r="C3571" s="167"/>
      <c r="D3571" s="168"/>
      <c r="E3571" s="258" t="str">
        <f>iferror(vlookup(C3571,'Master data'!$A$1:$C$29,3,0),"--")</f>
        <v>--</v>
      </c>
      <c r="F3571" s="258" t="str">
        <f>iferror(vlookup(C3571,'Master data'!$A$1:$C$29,2,0),"--")</f>
        <v>--</v>
      </c>
    </row>
    <row r="3572" ht="21.0" customHeight="1">
      <c r="A3572" s="165"/>
      <c r="B3572" s="172"/>
      <c r="C3572" s="167"/>
      <c r="D3572" s="168"/>
      <c r="E3572" s="258" t="str">
        <f>iferror(vlookup(C3572,'Master data'!$A$1:$C$29,3,0),"--")</f>
        <v>--</v>
      </c>
      <c r="F3572" s="258" t="str">
        <f>iferror(vlookup(C3572,'Master data'!$A$1:$C$29,2,0),"--")</f>
        <v>--</v>
      </c>
    </row>
    <row r="3573" ht="21.0" customHeight="1">
      <c r="A3573" s="165"/>
      <c r="B3573" s="172"/>
      <c r="C3573" s="167"/>
      <c r="D3573" s="168"/>
      <c r="E3573" s="258" t="str">
        <f>iferror(vlookup(C3573,'Master data'!$A$1:$C$29,3,0),"--")</f>
        <v>--</v>
      </c>
      <c r="F3573" s="258" t="str">
        <f>iferror(vlookup(C3573,'Master data'!$A$1:$C$29,2,0),"--")</f>
        <v>--</v>
      </c>
    </row>
    <row r="3574" ht="21.0" customHeight="1">
      <c r="A3574" s="165"/>
      <c r="B3574" s="172"/>
      <c r="C3574" s="167"/>
      <c r="D3574" s="168"/>
      <c r="E3574" s="258" t="str">
        <f>iferror(vlookup(C3574,'Master data'!$A$1:$C$29,3,0),"--")</f>
        <v>--</v>
      </c>
      <c r="F3574" s="258" t="str">
        <f>iferror(vlookup(C3574,'Master data'!$A$1:$C$29,2,0),"--")</f>
        <v>--</v>
      </c>
    </row>
    <row r="3575" ht="21.0" customHeight="1">
      <c r="A3575" s="165"/>
      <c r="B3575" s="172"/>
      <c r="C3575" s="167"/>
      <c r="D3575" s="168"/>
      <c r="E3575" s="258" t="str">
        <f>iferror(vlookup(C3575,'Master data'!$A$1:$C$29,3,0),"--")</f>
        <v>--</v>
      </c>
      <c r="F3575" s="258" t="str">
        <f>iferror(vlookup(C3575,'Master data'!$A$1:$C$29,2,0),"--")</f>
        <v>--</v>
      </c>
    </row>
    <row r="3576" ht="21.0" customHeight="1">
      <c r="A3576" s="165"/>
      <c r="B3576" s="172"/>
      <c r="C3576" s="167"/>
      <c r="D3576" s="168"/>
      <c r="E3576" s="258" t="str">
        <f>iferror(vlookup(C3576,'Master data'!$A$1:$C$29,3,0),"--")</f>
        <v>--</v>
      </c>
      <c r="F3576" s="258" t="str">
        <f>iferror(vlookup(C3576,'Master data'!$A$1:$C$29,2,0),"--")</f>
        <v>--</v>
      </c>
    </row>
    <row r="3577" ht="21.0" customHeight="1">
      <c r="A3577" s="165"/>
      <c r="B3577" s="172"/>
      <c r="C3577" s="167"/>
      <c r="D3577" s="168"/>
      <c r="E3577" s="258" t="str">
        <f>iferror(vlookup(C3577,'Master data'!$A$1:$C$29,3,0),"--")</f>
        <v>--</v>
      </c>
      <c r="F3577" s="258" t="str">
        <f>iferror(vlookup(C3577,'Master data'!$A$1:$C$29,2,0),"--")</f>
        <v>--</v>
      </c>
    </row>
    <row r="3578" ht="21.0" customHeight="1">
      <c r="A3578" s="165"/>
      <c r="B3578" s="172"/>
      <c r="C3578" s="167"/>
      <c r="D3578" s="168"/>
      <c r="E3578" s="258" t="str">
        <f>iferror(vlookup(C3578,'Master data'!$A$1:$C$29,3,0),"--")</f>
        <v>--</v>
      </c>
      <c r="F3578" s="258" t="str">
        <f>iferror(vlookup(C3578,'Master data'!$A$1:$C$29,2,0),"--")</f>
        <v>--</v>
      </c>
    </row>
    <row r="3579" ht="21.0" customHeight="1">
      <c r="A3579" s="165"/>
      <c r="B3579" s="172"/>
      <c r="C3579" s="167"/>
      <c r="D3579" s="168"/>
      <c r="E3579" s="258" t="str">
        <f>iferror(vlookup(C3579,'Master data'!$A$1:$C$29,3,0),"--")</f>
        <v>--</v>
      </c>
      <c r="F3579" s="258" t="str">
        <f>iferror(vlookup(C3579,'Master data'!$A$1:$C$29,2,0),"--")</f>
        <v>--</v>
      </c>
    </row>
    <row r="3580" ht="21.0" customHeight="1">
      <c r="A3580" s="165"/>
      <c r="B3580" s="172"/>
      <c r="C3580" s="167"/>
      <c r="D3580" s="168"/>
      <c r="E3580" s="258" t="str">
        <f>iferror(vlookup(C3580,'Master data'!$A$1:$C$29,3,0),"--")</f>
        <v>--</v>
      </c>
      <c r="F3580" s="258" t="str">
        <f>iferror(vlookup(C3580,'Master data'!$A$1:$C$29,2,0),"--")</f>
        <v>--</v>
      </c>
    </row>
    <row r="3581" ht="21.0" customHeight="1">
      <c r="A3581" s="165"/>
      <c r="B3581" s="172"/>
      <c r="C3581" s="167"/>
      <c r="D3581" s="168"/>
      <c r="E3581" s="258" t="str">
        <f>iferror(vlookup(C3581,'Master data'!$A$1:$C$29,3,0),"--")</f>
        <v>--</v>
      </c>
      <c r="F3581" s="258" t="str">
        <f>iferror(vlookup(C3581,'Master data'!$A$1:$C$29,2,0),"--")</f>
        <v>--</v>
      </c>
    </row>
    <row r="3582" ht="21.0" customHeight="1">
      <c r="A3582" s="165"/>
      <c r="B3582" s="172"/>
      <c r="C3582" s="167"/>
      <c r="D3582" s="168"/>
      <c r="E3582" s="258" t="str">
        <f>iferror(vlookup(C3582,'Master data'!$A$1:$C$29,3,0),"--")</f>
        <v>--</v>
      </c>
      <c r="F3582" s="258" t="str">
        <f>iferror(vlookup(C3582,'Master data'!$A$1:$C$29,2,0),"--")</f>
        <v>--</v>
      </c>
    </row>
    <row r="3583" ht="21.0" customHeight="1">
      <c r="A3583" s="165"/>
      <c r="B3583" s="172"/>
      <c r="C3583" s="167"/>
      <c r="D3583" s="168"/>
      <c r="E3583" s="258" t="str">
        <f>iferror(vlookup(C3583,'Master data'!$A$1:$C$29,3,0),"--")</f>
        <v>--</v>
      </c>
      <c r="F3583" s="258" t="str">
        <f>iferror(vlookup(C3583,'Master data'!$A$1:$C$29,2,0),"--")</f>
        <v>--</v>
      </c>
    </row>
    <row r="3584" ht="21.0" customHeight="1">
      <c r="A3584" s="165"/>
      <c r="B3584" s="172"/>
      <c r="C3584" s="167"/>
      <c r="D3584" s="168"/>
      <c r="E3584" s="258" t="str">
        <f>iferror(vlookup(C3584,'Master data'!$A$1:$C$29,3,0),"--")</f>
        <v>--</v>
      </c>
      <c r="F3584" s="258" t="str">
        <f>iferror(vlookup(C3584,'Master data'!$A$1:$C$29,2,0),"--")</f>
        <v>--</v>
      </c>
    </row>
    <row r="3585" ht="21.0" customHeight="1">
      <c r="A3585" s="165"/>
      <c r="B3585" s="172"/>
      <c r="C3585" s="167"/>
      <c r="D3585" s="168"/>
      <c r="E3585" s="258" t="str">
        <f>iferror(vlookup(C3585,'Master data'!$A$1:$C$29,3,0),"--")</f>
        <v>--</v>
      </c>
      <c r="F3585" s="258" t="str">
        <f>iferror(vlookup(C3585,'Master data'!$A$1:$C$29,2,0),"--")</f>
        <v>--</v>
      </c>
    </row>
    <row r="3586" ht="21.0" customHeight="1">
      <c r="A3586" s="165"/>
      <c r="B3586" s="172"/>
      <c r="C3586" s="167"/>
      <c r="D3586" s="168"/>
      <c r="E3586" s="258" t="str">
        <f>iferror(vlookup(C3586,'Master data'!$A$1:$C$29,3,0),"--")</f>
        <v>--</v>
      </c>
      <c r="F3586" s="258" t="str">
        <f>iferror(vlookup(C3586,'Master data'!$A$1:$C$29,2,0),"--")</f>
        <v>--</v>
      </c>
    </row>
    <row r="3587" ht="21.0" customHeight="1">
      <c r="A3587" s="165"/>
      <c r="B3587" s="172"/>
      <c r="C3587" s="167"/>
      <c r="D3587" s="168"/>
      <c r="E3587" s="258" t="str">
        <f>iferror(vlookup(C3587,'Master data'!$A$1:$C$29,3,0),"--")</f>
        <v>--</v>
      </c>
      <c r="F3587" s="258" t="str">
        <f>iferror(vlookup(C3587,'Master data'!$A$1:$C$29,2,0),"--")</f>
        <v>--</v>
      </c>
    </row>
    <row r="3588" ht="21.0" customHeight="1">
      <c r="A3588" s="165"/>
      <c r="B3588" s="172"/>
      <c r="C3588" s="167"/>
      <c r="D3588" s="168"/>
      <c r="E3588" s="258" t="str">
        <f>iferror(vlookup(C3588,'Master data'!$A$1:$C$29,3,0),"--")</f>
        <v>--</v>
      </c>
      <c r="F3588" s="258" t="str">
        <f>iferror(vlookup(C3588,'Master data'!$A$1:$C$29,2,0),"--")</f>
        <v>--</v>
      </c>
    </row>
    <row r="3589" ht="21.0" customHeight="1">
      <c r="A3589" s="165"/>
      <c r="B3589" s="172"/>
      <c r="C3589" s="167"/>
      <c r="D3589" s="168"/>
      <c r="E3589" s="258" t="str">
        <f>iferror(vlookup(C3589,'Master data'!$A$1:$C$29,3,0),"--")</f>
        <v>--</v>
      </c>
      <c r="F3589" s="258" t="str">
        <f>iferror(vlookup(C3589,'Master data'!$A$1:$C$29,2,0),"--")</f>
        <v>--</v>
      </c>
    </row>
    <row r="3590" ht="21.0" customHeight="1">
      <c r="A3590" s="165"/>
      <c r="B3590" s="172"/>
      <c r="C3590" s="167"/>
      <c r="D3590" s="168"/>
      <c r="E3590" s="258" t="str">
        <f>iferror(vlookup(C3590,'Master data'!$A$1:$C$29,3,0),"--")</f>
        <v>--</v>
      </c>
      <c r="F3590" s="258" t="str">
        <f>iferror(vlookup(C3590,'Master data'!$A$1:$C$29,2,0),"--")</f>
        <v>--</v>
      </c>
    </row>
    <row r="3591" ht="21.0" customHeight="1">
      <c r="A3591" s="165"/>
      <c r="B3591" s="172"/>
      <c r="C3591" s="167"/>
      <c r="D3591" s="168"/>
      <c r="E3591" s="258" t="str">
        <f>iferror(vlookup(C3591,'Master data'!$A$1:$C$29,3,0),"--")</f>
        <v>--</v>
      </c>
      <c r="F3591" s="258" t="str">
        <f>iferror(vlookup(C3591,'Master data'!$A$1:$C$29,2,0),"--")</f>
        <v>--</v>
      </c>
    </row>
    <row r="3592" ht="21.0" customHeight="1">
      <c r="A3592" s="165"/>
      <c r="B3592" s="172"/>
      <c r="C3592" s="167"/>
      <c r="D3592" s="168"/>
      <c r="E3592" s="258" t="str">
        <f>iferror(vlookup(C3592,'Master data'!$A$1:$C$29,3,0),"--")</f>
        <v>--</v>
      </c>
      <c r="F3592" s="258" t="str">
        <f>iferror(vlookup(C3592,'Master data'!$A$1:$C$29,2,0),"--")</f>
        <v>--</v>
      </c>
    </row>
    <row r="3593" ht="21.0" customHeight="1">
      <c r="A3593" s="165"/>
      <c r="B3593" s="172"/>
      <c r="C3593" s="167"/>
      <c r="D3593" s="168"/>
      <c r="E3593" s="258" t="str">
        <f>iferror(vlookup(C3593,'Master data'!$A$1:$C$29,3,0),"--")</f>
        <v>--</v>
      </c>
      <c r="F3593" s="258" t="str">
        <f>iferror(vlookup(C3593,'Master data'!$A$1:$C$29,2,0),"--")</f>
        <v>--</v>
      </c>
    </row>
    <row r="3594" ht="21.0" customHeight="1">
      <c r="A3594" s="165"/>
      <c r="B3594" s="172"/>
      <c r="C3594" s="167"/>
      <c r="D3594" s="168"/>
      <c r="E3594" s="258" t="str">
        <f>iferror(vlookup(C3594,'Master data'!$A$1:$C$29,3,0),"--")</f>
        <v>--</v>
      </c>
      <c r="F3594" s="258" t="str">
        <f>iferror(vlookup(C3594,'Master data'!$A$1:$C$29,2,0),"--")</f>
        <v>--</v>
      </c>
    </row>
    <row r="3595" ht="21.0" customHeight="1">
      <c r="A3595" s="165"/>
      <c r="B3595" s="172"/>
      <c r="C3595" s="167"/>
      <c r="D3595" s="168"/>
      <c r="E3595" s="258" t="str">
        <f>iferror(vlookup(C3595,'Master data'!$A$1:$C$29,3,0),"--")</f>
        <v>--</v>
      </c>
      <c r="F3595" s="258" t="str">
        <f>iferror(vlookup(C3595,'Master data'!$A$1:$C$29,2,0),"--")</f>
        <v>--</v>
      </c>
    </row>
    <row r="3596" ht="21.0" customHeight="1">
      <c r="A3596" s="165"/>
      <c r="B3596" s="172"/>
      <c r="C3596" s="167"/>
      <c r="D3596" s="168"/>
      <c r="E3596" s="258" t="str">
        <f>iferror(vlookup(C3596,'Master data'!$A$1:$C$29,3,0),"--")</f>
        <v>--</v>
      </c>
      <c r="F3596" s="258" t="str">
        <f>iferror(vlookup(C3596,'Master data'!$A$1:$C$29,2,0),"--")</f>
        <v>--</v>
      </c>
    </row>
    <row r="3597" ht="21.0" customHeight="1">
      <c r="A3597" s="165"/>
      <c r="B3597" s="172"/>
      <c r="C3597" s="167"/>
      <c r="D3597" s="168"/>
      <c r="E3597" s="258" t="str">
        <f>iferror(vlookup(C3597,'Master data'!$A$1:$C$29,3,0),"--")</f>
        <v>--</v>
      </c>
      <c r="F3597" s="258" t="str">
        <f>iferror(vlookup(C3597,'Master data'!$A$1:$C$29,2,0),"--")</f>
        <v>--</v>
      </c>
    </row>
    <row r="3598" ht="21.0" customHeight="1">
      <c r="A3598" s="165"/>
      <c r="B3598" s="172"/>
      <c r="C3598" s="167"/>
      <c r="D3598" s="168"/>
      <c r="E3598" s="258" t="str">
        <f>iferror(vlookup(C3598,'Master data'!$A$1:$C$29,3,0),"--")</f>
        <v>--</v>
      </c>
      <c r="F3598" s="258" t="str">
        <f>iferror(vlookup(C3598,'Master data'!$A$1:$C$29,2,0),"--")</f>
        <v>--</v>
      </c>
    </row>
    <row r="3599" ht="21.0" customHeight="1">
      <c r="A3599" s="165"/>
      <c r="B3599" s="172"/>
      <c r="C3599" s="167"/>
      <c r="D3599" s="168"/>
      <c r="E3599" s="258" t="str">
        <f>iferror(vlookup(C3599,'Master data'!$A$1:$C$29,3,0),"--")</f>
        <v>--</v>
      </c>
      <c r="F3599" s="258" t="str">
        <f>iferror(vlookup(C3599,'Master data'!$A$1:$C$29,2,0),"--")</f>
        <v>--</v>
      </c>
    </row>
    <row r="3600" ht="21.0" customHeight="1">
      <c r="A3600" s="165"/>
      <c r="B3600" s="172"/>
      <c r="C3600" s="167"/>
      <c r="D3600" s="168"/>
      <c r="E3600" s="258" t="str">
        <f>iferror(vlookup(C3600,'Master data'!$A$1:$C$29,3,0),"--")</f>
        <v>--</v>
      </c>
      <c r="F3600" s="258" t="str">
        <f>iferror(vlookup(C3600,'Master data'!$A$1:$C$29,2,0),"--")</f>
        <v>--</v>
      </c>
    </row>
    <row r="3601" ht="21.0" customHeight="1">
      <c r="A3601" s="165"/>
      <c r="B3601" s="172"/>
      <c r="C3601" s="167"/>
      <c r="D3601" s="168"/>
      <c r="E3601" s="258" t="str">
        <f>iferror(vlookup(C3601,'Master data'!$A$1:$C$29,3,0),"--")</f>
        <v>--</v>
      </c>
      <c r="F3601" s="258" t="str">
        <f>iferror(vlookup(C3601,'Master data'!$A$1:$C$29,2,0),"--")</f>
        <v>--</v>
      </c>
    </row>
    <row r="3602" ht="21.0" customHeight="1">
      <c r="A3602" s="165"/>
      <c r="B3602" s="172"/>
      <c r="C3602" s="167"/>
      <c r="D3602" s="168"/>
      <c r="E3602" s="258" t="str">
        <f>iferror(vlookup(C3602,'Master data'!$A$1:$C$29,3,0),"--")</f>
        <v>--</v>
      </c>
      <c r="F3602" s="258" t="str">
        <f>iferror(vlookup(C3602,'Master data'!$A$1:$C$29,2,0),"--")</f>
        <v>--</v>
      </c>
    </row>
    <row r="3603" ht="21.0" customHeight="1">
      <c r="A3603" s="165"/>
      <c r="B3603" s="172"/>
      <c r="C3603" s="167"/>
      <c r="D3603" s="168"/>
      <c r="E3603" s="258" t="str">
        <f>iferror(vlookup(C3603,'Master data'!$A$1:$C$29,3,0),"--")</f>
        <v>--</v>
      </c>
      <c r="F3603" s="258" t="str">
        <f>iferror(vlookup(C3603,'Master data'!$A$1:$C$29,2,0),"--")</f>
        <v>--</v>
      </c>
    </row>
    <row r="3604" ht="21.0" customHeight="1">
      <c r="A3604" s="165"/>
      <c r="B3604" s="172"/>
      <c r="C3604" s="167"/>
      <c r="D3604" s="168"/>
      <c r="E3604" s="258" t="str">
        <f>iferror(vlookup(C3604,'Master data'!$A$1:$C$29,3,0),"--")</f>
        <v>--</v>
      </c>
      <c r="F3604" s="258" t="str">
        <f>iferror(vlookup(C3604,'Master data'!$A$1:$C$29,2,0),"--")</f>
        <v>--</v>
      </c>
    </row>
    <row r="3605" ht="21.0" customHeight="1">
      <c r="A3605" s="165"/>
      <c r="B3605" s="172"/>
      <c r="C3605" s="167"/>
      <c r="D3605" s="168"/>
      <c r="E3605" s="258" t="str">
        <f>iferror(vlookup(C3605,'Master data'!$A$1:$C$29,3,0),"--")</f>
        <v>--</v>
      </c>
      <c r="F3605" s="258" t="str">
        <f>iferror(vlookup(C3605,'Master data'!$A$1:$C$29,2,0),"--")</f>
        <v>--</v>
      </c>
    </row>
    <row r="3606" ht="21.0" customHeight="1">
      <c r="A3606" s="165"/>
      <c r="B3606" s="172"/>
      <c r="C3606" s="167"/>
      <c r="D3606" s="168"/>
      <c r="E3606" s="258" t="str">
        <f>iferror(vlookup(C3606,'Master data'!$A$1:$C$29,3,0),"--")</f>
        <v>--</v>
      </c>
      <c r="F3606" s="258" t="str">
        <f>iferror(vlookup(C3606,'Master data'!$A$1:$C$29,2,0),"--")</f>
        <v>--</v>
      </c>
    </row>
    <row r="3607" ht="21.0" customHeight="1">
      <c r="A3607" s="165"/>
      <c r="B3607" s="172"/>
      <c r="C3607" s="167"/>
      <c r="D3607" s="168"/>
      <c r="E3607" s="258" t="str">
        <f>iferror(vlookup(C3607,'Master data'!$A$1:$C$29,3,0),"--")</f>
        <v>--</v>
      </c>
      <c r="F3607" s="258" t="str">
        <f>iferror(vlookup(C3607,'Master data'!$A$1:$C$29,2,0),"--")</f>
        <v>--</v>
      </c>
    </row>
    <row r="3608" ht="21.0" customHeight="1">
      <c r="A3608" s="165"/>
      <c r="B3608" s="172"/>
      <c r="C3608" s="167"/>
      <c r="D3608" s="168"/>
      <c r="E3608" s="258" t="str">
        <f>iferror(vlookup(C3608,'Master data'!$A$1:$C$29,3,0),"--")</f>
        <v>--</v>
      </c>
      <c r="F3608" s="258" t="str">
        <f>iferror(vlookup(C3608,'Master data'!$A$1:$C$29,2,0),"--")</f>
        <v>--</v>
      </c>
    </row>
    <row r="3609" ht="21.0" customHeight="1">
      <c r="A3609" s="165"/>
      <c r="B3609" s="172"/>
      <c r="C3609" s="167"/>
      <c r="D3609" s="168"/>
      <c r="E3609" s="258" t="str">
        <f>iferror(vlookup(C3609,'Master data'!$A$1:$C$29,3,0),"--")</f>
        <v>--</v>
      </c>
      <c r="F3609" s="258" t="str">
        <f>iferror(vlookup(C3609,'Master data'!$A$1:$C$29,2,0),"--")</f>
        <v>--</v>
      </c>
    </row>
    <row r="3610" ht="21.0" customHeight="1">
      <c r="A3610" s="165"/>
      <c r="B3610" s="172"/>
      <c r="C3610" s="167"/>
      <c r="D3610" s="168"/>
      <c r="E3610" s="258" t="str">
        <f>iferror(vlookup(C3610,'Master data'!$A$1:$C$29,3,0),"--")</f>
        <v>--</v>
      </c>
      <c r="F3610" s="258" t="str">
        <f>iferror(vlookup(C3610,'Master data'!$A$1:$C$29,2,0),"--")</f>
        <v>--</v>
      </c>
    </row>
    <row r="3611" ht="21.0" customHeight="1">
      <c r="A3611" s="165"/>
      <c r="B3611" s="172"/>
      <c r="C3611" s="167"/>
      <c r="D3611" s="168"/>
      <c r="E3611" s="258" t="str">
        <f>iferror(vlookup(C3611,'Master data'!$A$1:$C$29,3,0),"--")</f>
        <v>--</v>
      </c>
      <c r="F3611" s="258" t="str">
        <f>iferror(vlookup(C3611,'Master data'!$A$1:$C$29,2,0),"--")</f>
        <v>--</v>
      </c>
    </row>
    <row r="3612" ht="21.0" customHeight="1">
      <c r="A3612" s="165"/>
      <c r="B3612" s="172"/>
      <c r="C3612" s="167"/>
      <c r="D3612" s="168"/>
      <c r="E3612" s="258" t="str">
        <f>iferror(vlookup(C3612,'Master data'!$A$1:$C$29,3,0),"--")</f>
        <v>--</v>
      </c>
      <c r="F3612" s="258" t="str">
        <f>iferror(vlookup(C3612,'Master data'!$A$1:$C$29,2,0),"--")</f>
        <v>--</v>
      </c>
    </row>
    <row r="3613" ht="21.0" customHeight="1">
      <c r="A3613" s="165"/>
      <c r="B3613" s="172"/>
      <c r="C3613" s="167"/>
      <c r="D3613" s="168"/>
      <c r="E3613" s="258" t="str">
        <f>iferror(vlookup(C3613,'Master data'!$A$1:$C$29,3,0),"--")</f>
        <v>--</v>
      </c>
      <c r="F3613" s="258" t="str">
        <f>iferror(vlookup(C3613,'Master data'!$A$1:$C$29,2,0),"--")</f>
        <v>--</v>
      </c>
    </row>
    <row r="3614" ht="21.0" customHeight="1">
      <c r="A3614" s="165"/>
      <c r="B3614" s="172"/>
      <c r="C3614" s="167"/>
      <c r="D3614" s="168"/>
      <c r="E3614" s="258" t="str">
        <f>iferror(vlookup(C3614,'Master data'!$A$1:$C$29,3,0),"--")</f>
        <v>--</v>
      </c>
      <c r="F3614" s="258" t="str">
        <f>iferror(vlookup(C3614,'Master data'!$A$1:$C$29,2,0),"--")</f>
        <v>--</v>
      </c>
    </row>
    <row r="3615" ht="21.0" customHeight="1">
      <c r="A3615" s="165"/>
      <c r="B3615" s="172"/>
      <c r="C3615" s="167"/>
      <c r="D3615" s="168"/>
      <c r="E3615" s="258" t="str">
        <f>iferror(vlookup(C3615,'Master data'!$A$1:$C$29,3,0),"--")</f>
        <v>--</v>
      </c>
      <c r="F3615" s="258" t="str">
        <f>iferror(vlookup(C3615,'Master data'!$A$1:$C$29,2,0),"--")</f>
        <v>--</v>
      </c>
    </row>
    <row r="3616" ht="21.0" customHeight="1">
      <c r="A3616" s="165"/>
      <c r="B3616" s="172"/>
      <c r="C3616" s="167"/>
      <c r="D3616" s="168"/>
      <c r="E3616" s="258" t="str">
        <f>iferror(vlookup(C3616,'Master data'!$A$1:$C$29,3,0),"--")</f>
        <v>--</v>
      </c>
      <c r="F3616" s="258" t="str">
        <f>iferror(vlookup(C3616,'Master data'!$A$1:$C$29,2,0),"--")</f>
        <v>--</v>
      </c>
    </row>
    <row r="3617" ht="21.0" customHeight="1">
      <c r="A3617" s="165"/>
      <c r="B3617" s="172"/>
      <c r="C3617" s="167"/>
      <c r="D3617" s="168"/>
      <c r="E3617" s="258" t="str">
        <f>iferror(vlookup(C3617,'Master data'!$A$1:$C$29,3,0),"--")</f>
        <v>--</v>
      </c>
      <c r="F3617" s="258" t="str">
        <f>iferror(vlookup(C3617,'Master data'!$A$1:$C$29,2,0),"--")</f>
        <v>--</v>
      </c>
    </row>
    <row r="3618" ht="21.0" customHeight="1">
      <c r="A3618" s="165"/>
      <c r="B3618" s="172"/>
      <c r="C3618" s="167"/>
      <c r="D3618" s="168"/>
      <c r="E3618" s="258" t="str">
        <f>iferror(vlookup(C3618,'Master data'!$A$1:$C$29,3,0),"--")</f>
        <v>--</v>
      </c>
      <c r="F3618" s="258" t="str">
        <f>iferror(vlookup(C3618,'Master data'!$A$1:$C$29,2,0),"--")</f>
        <v>--</v>
      </c>
    </row>
    <row r="3619" ht="21.0" customHeight="1">
      <c r="A3619" s="165"/>
      <c r="B3619" s="172"/>
      <c r="C3619" s="167"/>
      <c r="D3619" s="168"/>
      <c r="E3619" s="258" t="str">
        <f>iferror(vlookup(C3619,'Master data'!$A$1:$C$29,3,0),"--")</f>
        <v>--</v>
      </c>
      <c r="F3619" s="258" t="str">
        <f>iferror(vlookup(C3619,'Master data'!$A$1:$C$29,2,0),"--")</f>
        <v>--</v>
      </c>
    </row>
    <row r="3620" ht="21.0" customHeight="1">
      <c r="A3620" s="165"/>
      <c r="B3620" s="172"/>
      <c r="C3620" s="167"/>
      <c r="D3620" s="168"/>
      <c r="E3620" s="258" t="str">
        <f>iferror(vlookup(C3620,'Master data'!$A$1:$C$29,3,0),"--")</f>
        <v>--</v>
      </c>
      <c r="F3620" s="258" t="str">
        <f>iferror(vlookup(C3620,'Master data'!$A$1:$C$29,2,0),"--")</f>
        <v>--</v>
      </c>
    </row>
    <row r="3621" ht="21.0" customHeight="1">
      <c r="A3621" s="165"/>
      <c r="B3621" s="172"/>
      <c r="C3621" s="167"/>
      <c r="D3621" s="168"/>
      <c r="E3621" s="258" t="str">
        <f>iferror(vlookup(C3621,'Master data'!$A$1:$C$29,3,0),"--")</f>
        <v>--</v>
      </c>
      <c r="F3621" s="258" t="str">
        <f>iferror(vlookup(C3621,'Master data'!$A$1:$C$29,2,0),"--")</f>
        <v>--</v>
      </c>
    </row>
    <row r="3622" ht="21.0" customHeight="1">
      <c r="A3622" s="165"/>
      <c r="B3622" s="172"/>
      <c r="C3622" s="167"/>
      <c r="D3622" s="168"/>
      <c r="E3622" s="258" t="str">
        <f>iferror(vlookup(C3622,'Master data'!$A$1:$C$29,3,0),"--")</f>
        <v>--</v>
      </c>
      <c r="F3622" s="258" t="str">
        <f>iferror(vlookup(C3622,'Master data'!$A$1:$C$29,2,0),"--")</f>
        <v>--</v>
      </c>
    </row>
    <row r="3623" ht="21.0" customHeight="1">
      <c r="A3623" s="165"/>
      <c r="B3623" s="172"/>
      <c r="C3623" s="167"/>
      <c r="D3623" s="168"/>
      <c r="E3623" s="258" t="str">
        <f>iferror(vlookup(C3623,'Master data'!$A$1:$C$29,3,0),"--")</f>
        <v>--</v>
      </c>
      <c r="F3623" s="258" t="str">
        <f>iferror(vlookup(C3623,'Master data'!$A$1:$C$29,2,0),"--")</f>
        <v>--</v>
      </c>
    </row>
    <row r="3624" ht="21.0" customHeight="1">
      <c r="A3624" s="165"/>
      <c r="B3624" s="172"/>
      <c r="C3624" s="167"/>
      <c r="D3624" s="168"/>
      <c r="E3624" s="258" t="str">
        <f>iferror(vlookup(C3624,'Master data'!$A$1:$C$29,3,0),"--")</f>
        <v>--</v>
      </c>
      <c r="F3624" s="258" t="str">
        <f>iferror(vlookup(C3624,'Master data'!$A$1:$C$29,2,0),"--")</f>
        <v>--</v>
      </c>
    </row>
    <row r="3625" ht="21.0" customHeight="1">
      <c r="A3625" s="165"/>
      <c r="B3625" s="172"/>
      <c r="C3625" s="167"/>
      <c r="D3625" s="168"/>
      <c r="E3625" s="258" t="str">
        <f>iferror(vlookup(C3625,'Master data'!$A$1:$C$29,3,0),"--")</f>
        <v>--</v>
      </c>
      <c r="F3625" s="258" t="str">
        <f>iferror(vlookup(C3625,'Master data'!$A$1:$C$29,2,0),"--")</f>
        <v>--</v>
      </c>
    </row>
    <row r="3626" ht="21.0" customHeight="1">
      <c r="A3626" s="165"/>
      <c r="B3626" s="172"/>
      <c r="C3626" s="167"/>
      <c r="D3626" s="168"/>
      <c r="E3626" s="258" t="str">
        <f>iferror(vlookup(C3626,'Master data'!$A$1:$C$29,3,0),"--")</f>
        <v>--</v>
      </c>
      <c r="F3626" s="258" t="str">
        <f>iferror(vlookup(C3626,'Master data'!$A$1:$C$29,2,0),"--")</f>
        <v>--</v>
      </c>
    </row>
    <row r="3627" ht="21.0" customHeight="1">
      <c r="A3627" s="165"/>
      <c r="B3627" s="172"/>
      <c r="C3627" s="167"/>
      <c r="D3627" s="168"/>
      <c r="E3627" s="258" t="str">
        <f>iferror(vlookup(C3627,'Master data'!$A$1:$C$29,3,0),"--")</f>
        <v>--</v>
      </c>
      <c r="F3627" s="258" t="str">
        <f>iferror(vlookup(C3627,'Master data'!$A$1:$C$29,2,0),"--")</f>
        <v>--</v>
      </c>
    </row>
    <row r="3628" ht="21.0" customHeight="1">
      <c r="A3628" s="165"/>
      <c r="B3628" s="172"/>
      <c r="C3628" s="167"/>
      <c r="D3628" s="168"/>
      <c r="E3628" s="258" t="str">
        <f>iferror(vlookup(C3628,'Master data'!$A$1:$C$29,3,0),"--")</f>
        <v>--</v>
      </c>
      <c r="F3628" s="258" t="str">
        <f>iferror(vlookup(C3628,'Master data'!$A$1:$C$29,2,0),"--")</f>
        <v>--</v>
      </c>
    </row>
    <row r="3629" ht="21.0" customHeight="1">
      <c r="A3629" s="165"/>
      <c r="B3629" s="172"/>
      <c r="C3629" s="167"/>
      <c r="D3629" s="168"/>
      <c r="E3629" s="258" t="str">
        <f>iferror(vlookup(C3629,'Master data'!$A$1:$C$29,3,0),"--")</f>
        <v>--</v>
      </c>
      <c r="F3629" s="258" t="str">
        <f>iferror(vlookup(C3629,'Master data'!$A$1:$C$29,2,0),"--")</f>
        <v>--</v>
      </c>
    </row>
    <row r="3630" ht="21.0" customHeight="1">
      <c r="A3630" s="165"/>
      <c r="B3630" s="172"/>
      <c r="C3630" s="167"/>
      <c r="D3630" s="168"/>
      <c r="E3630" s="258" t="str">
        <f>iferror(vlookup(C3630,'Master data'!$A$1:$C$29,3,0),"--")</f>
        <v>--</v>
      </c>
      <c r="F3630" s="258" t="str">
        <f>iferror(vlookup(C3630,'Master data'!$A$1:$C$29,2,0),"--")</f>
        <v>--</v>
      </c>
    </row>
    <row r="3631" ht="21.0" customHeight="1">
      <c r="A3631" s="165"/>
      <c r="B3631" s="172"/>
      <c r="C3631" s="167"/>
      <c r="D3631" s="168"/>
      <c r="E3631" s="258" t="str">
        <f>iferror(vlookup(C3631,'Master data'!$A$1:$C$29,3,0),"--")</f>
        <v>--</v>
      </c>
      <c r="F3631" s="258" t="str">
        <f>iferror(vlookup(C3631,'Master data'!$A$1:$C$29,2,0),"--")</f>
        <v>--</v>
      </c>
    </row>
    <row r="3632" ht="21.0" customHeight="1">
      <c r="A3632" s="165"/>
      <c r="B3632" s="172"/>
      <c r="C3632" s="167"/>
      <c r="D3632" s="168"/>
      <c r="E3632" s="258" t="str">
        <f>iferror(vlookup(C3632,'Master data'!$A$1:$C$29,3,0),"--")</f>
        <v>--</v>
      </c>
      <c r="F3632" s="258" t="str">
        <f>iferror(vlookup(C3632,'Master data'!$A$1:$C$29,2,0),"--")</f>
        <v>--</v>
      </c>
    </row>
    <row r="3633" ht="21.0" customHeight="1">
      <c r="A3633" s="165"/>
      <c r="B3633" s="172"/>
      <c r="C3633" s="167"/>
      <c r="D3633" s="168"/>
      <c r="E3633" s="258" t="str">
        <f>iferror(vlookup(C3633,'Master data'!$A$1:$C$29,3,0),"--")</f>
        <v>--</v>
      </c>
      <c r="F3633" s="258" t="str">
        <f>iferror(vlookup(C3633,'Master data'!$A$1:$C$29,2,0),"--")</f>
        <v>--</v>
      </c>
    </row>
    <row r="3634" ht="21.0" customHeight="1">
      <c r="A3634" s="165"/>
      <c r="B3634" s="172"/>
      <c r="C3634" s="167"/>
      <c r="D3634" s="168"/>
      <c r="E3634" s="258" t="str">
        <f>iferror(vlookup(C3634,'Master data'!$A$1:$C$29,3,0),"--")</f>
        <v>--</v>
      </c>
      <c r="F3634" s="258" t="str">
        <f>iferror(vlookup(C3634,'Master data'!$A$1:$C$29,2,0),"--")</f>
        <v>--</v>
      </c>
    </row>
    <row r="3635" ht="21.0" customHeight="1">
      <c r="A3635" s="165"/>
      <c r="B3635" s="172"/>
      <c r="C3635" s="167"/>
      <c r="D3635" s="168"/>
      <c r="E3635" s="258" t="str">
        <f>iferror(vlookup(C3635,'Master data'!$A$1:$C$29,3,0),"--")</f>
        <v>--</v>
      </c>
      <c r="F3635" s="258" t="str">
        <f>iferror(vlookup(C3635,'Master data'!$A$1:$C$29,2,0),"--")</f>
        <v>--</v>
      </c>
    </row>
    <row r="3636" ht="21.0" customHeight="1">
      <c r="A3636" s="165"/>
      <c r="B3636" s="172"/>
      <c r="C3636" s="167"/>
      <c r="D3636" s="168"/>
      <c r="E3636" s="258" t="str">
        <f>iferror(vlookup(C3636,'Master data'!$A$1:$C$29,3,0),"--")</f>
        <v>--</v>
      </c>
      <c r="F3636" s="258" t="str">
        <f>iferror(vlookup(C3636,'Master data'!$A$1:$C$29,2,0),"--")</f>
        <v>--</v>
      </c>
    </row>
    <row r="3637" ht="21.0" customHeight="1">
      <c r="A3637" s="165"/>
      <c r="B3637" s="172"/>
      <c r="C3637" s="167"/>
      <c r="D3637" s="168"/>
      <c r="E3637" s="258" t="str">
        <f>iferror(vlookup(C3637,'Master data'!$A$1:$C$29,3,0),"--")</f>
        <v>--</v>
      </c>
      <c r="F3637" s="258" t="str">
        <f>iferror(vlookup(C3637,'Master data'!$A$1:$C$29,2,0),"--")</f>
        <v>--</v>
      </c>
    </row>
    <row r="3638" ht="21.0" customHeight="1">
      <c r="A3638" s="165"/>
      <c r="B3638" s="172"/>
      <c r="C3638" s="167"/>
      <c r="D3638" s="168"/>
      <c r="E3638" s="258" t="str">
        <f>iferror(vlookup(C3638,'Master data'!$A$1:$C$29,3,0),"--")</f>
        <v>--</v>
      </c>
      <c r="F3638" s="258" t="str">
        <f>iferror(vlookup(C3638,'Master data'!$A$1:$C$29,2,0),"--")</f>
        <v>--</v>
      </c>
    </row>
    <row r="3639" ht="21.0" customHeight="1">
      <c r="A3639" s="165"/>
      <c r="B3639" s="172"/>
      <c r="C3639" s="167"/>
      <c r="D3639" s="168"/>
      <c r="E3639" s="258" t="str">
        <f>iferror(vlookup(C3639,'Master data'!$A$1:$C$29,3,0),"--")</f>
        <v>--</v>
      </c>
      <c r="F3639" s="258" t="str">
        <f>iferror(vlookup(C3639,'Master data'!$A$1:$C$29,2,0),"--")</f>
        <v>--</v>
      </c>
    </row>
    <row r="3640" ht="21.0" customHeight="1">
      <c r="A3640" s="165"/>
      <c r="B3640" s="172"/>
      <c r="C3640" s="167"/>
      <c r="D3640" s="168"/>
      <c r="E3640" s="258" t="str">
        <f>iferror(vlookup(C3640,'Master data'!$A$1:$C$29,3,0),"--")</f>
        <v>--</v>
      </c>
      <c r="F3640" s="258" t="str">
        <f>iferror(vlookup(C3640,'Master data'!$A$1:$C$29,2,0),"--")</f>
        <v>--</v>
      </c>
    </row>
    <row r="3641" ht="21.0" customHeight="1">
      <c r="A3641" s="165"/>
      <c r="B3641" s="172"/>
      <c r="C3641" s="167"/>
      <c r="D3641" s="168"/>
      <c r="E3641" s="258" t="str">
        <f>iferror(vlookup(C3641,'Master data'!$A$1:$C$29,3,0),"--")</f>
        <v>--</v>
      </c>
      <c r="F3641" s="258" t="str">
        <f>iferror(vlookup(C3641,'Master data'!$A$1:$C$29,2,0),"--")</f>
        <v>--</v>
      </c>
    </row>
    <row r="3642" ht="21.0" customHeight="1">
      <c r="A3642" s="165"/>
      <c r="B3642" s="172"/>
      <c r="C3642" s="167"/>
      <c r="D3642" s="168"/>
      <c r="E3642" s="258" t="str">
        <f>iferror(vlookup(C3642,'Master data'!$A$1:$C$29,3,0),"--")</f>
        <v>--</v>
      </c>
      <c r="F3642" s="258" t="str">
        <f>iferror(vlookup(C3642,'Master data'!$A$1:$C$29,2,0),"--")</f>
        <v>--</v>
      </c>
    </row>
    <row r="3643" ht="21.0" customHeight="1">
      <c r="A3643" s="165"/>
      <c r="B3643" s="172"/>
      <c r="C3643" s="167"/>
      <c r="D3643" s="168"/>
      <c r="E3643" s="258" t="str">
        <f>iferror(vlookup(C3643,'Master data'!$A$1:$C$29,3,0),"--")</f>
        <v>--</v>
      </c>
      <c r="F3643" s="258" t="str">
        <f>iferror(vlookup(C3643,'Master data'!$A$1:$C$29,2,0),"--")</f>
        <v>--</v>
      </c>
    </row>
    <row r="3644" ht="21.0" customHeight="1">
      <c r="A3644" s="165"/>
      <c r="B3644" s="172"/>
      <c r="C3644" s="167"/>
      <c r="D3644" s="168"/>
      <c r="E3644" s="258" t="str">
        <f>iferror(vlookup(C3644,'Master data'!$A$1:$C$29,3,0),"--")</f>
        <v>--</v>
      </c>
      <c r="F3644" s="258" t="str">
        <f>iferror(vlookup(C3644,'Master data'!$A$1:$C$29,2,0),"--")</f>
        <v>--</v>
      </c>
    </row>
    <row r="3645" ht="21.0" customHeight="1">
      <c r="A3645" s="165"/>
      <c r="B3645" s="172"/>
      <c r="C3645" s="167"/>
      <c r="D3645" s="168"/>
      <c r="E3645" s="258" t="str">
        <f>iferror(vlookup(C3645,'Master data'!$A$1:$C$29,3,0),"--")</f>
        <v>--</v>
      </c>
      <c r="F3645" s="258" t="str">
        <f>iferror(vlookup(C3645,'Master data'!$A$1:$C$29,2,0),"--")</f>
        <v>--</v>
      </c>
    </row>
    <row r="3646" ht="21.0" customHeight="1">
      <c r="A3646" s="165"/>
      <c r="B3646" s="172"/>
      <c r="C3646" s="167"/>
      <c r="D3646" s="168"/>
      <c r="E3646" s="258" t="str">
        <f>iferror(vlookup(C3646,'Master data'!$A$1:$C$29,3,0),"--")</f>
        <v>--</v>
      </c>
      <c r="F3646" s="258" t="str">
        <f>iferror(vlookup(C3646,'Master data'!$A$1:$C$29,2,0),"--")</f>
        <v>--</v>
      </c>
    </row>
    <row r="3647" ht="21.0" customHeight="1">
      <c r="A3647" s="165"/>
      <c r="B3647" s="172"/>
      <c r="C3647" s="167"/>
      <c r="D3647" s="168"/>
      <c r="E3647" s="258" t="str">
        <f>iferror(vlookup(C3647,'Master data'!$A$1:$C$29,3,0),"--")</f>
        <v>--</v>
      </c>
      <c r="F3647" s="258" t="str">
        <f>iferror(vlookup(C3647,'Master data'!$A$1:$C$29,2,0),"--")</f>
        <v>--</v>
      </c>
    </row>
    <row r="3648" ht="21.0" customHeight="1">
      <c r="A3648" s="165"/>
      <c r="B3648" s="172"/>
      <c r="C3648" s="167"/>
      <c r="D3648" s="168"/>
      <c r="E3648" s="258" t="str">
        <f>iferror(vlookup(C3648,'Master data'!$A$1:$C$29,3,0),"--")</f>
        <v>--</v>
      </c>
      <c r="F3648" s="258" t="str">
        <f>iferror(vlookup(C3648,'Master data'!$A$1:$C$29,2,0),"--")</f>
        <v>--</v>
      </c>
    </row>
    <row r="3649" ht="21.0" customHeight="1">
      <c r="A3649" s="165"/>
      <c r="B3649" s="172"/>
      <c r="C3649" s="167"/>
      <c r="D3649" s="168"/>
      <c r="E3649" s="258" t="str">
        <f>iferror(vlookup(C3649,'Master data'!$A$1:$C$29,3,0),"--")</f>
        <v>--</v>
      </c>
      <c r="F3649" s="258" t="str">
        <f>iferror(vlookup(C3649,'Master data'!$A$1:$C$29,2,0),"--")</f>
        <v>--</v>
      </c>
    </row>
    <row r="3650" ht="21.0" customHeight="1">
      <c r="A3650" s="165"/>
      <c r="B3650" s="172"/>
      <c r="C3650" s="167"/>
      <c r="D3650" s="168"/>
      <c r="E3650" s="258" t="str">
        <f>iferror(vlookup(C3650,'Master data'!$A$1:$C$29,3,0),"--")</f>
        <v>--</v>
      </c>
      <c r="F3650" s="258" t="str">
        <f>iferror(vlookup(C3650,'Master data'!$A$1:$C$29,2,0),"--")</f>
        <v>--</v>
      </c>
    </row>
    <row r="3651" ht="21.0" customHeight="1">
      <c r="A3651" s="165"/>
      <c r="B3651" s="172"/>
      <c r="C3651" s="167"/>
      <c r="D3651" s="168"/>
      <c r="E3651" s="258" t="str">
        <f>iferror(vlookup(C3651,'Master data'!$A$1:$C$29,3,0),"--")</f>
        <v>--</v>
      </c>
      <c r="F3651" s="258" t="str">
        <f>iferror(vlookup(C3651,'Master data'!$A$1:$C$29,2,0),"--")</f>
        <v>--</v>
      </c>
    </row>
    <row r="3652" ht="21.0" customHeight="1">
      <c r="A3652" s="165"/>
      <c r="B3652" s="172"/>
      <c r="C3652" s="167"/>
      <c r="D3652" s="168"/>
      <c r="E3652" s="258" t="str">
        <f>iferror(vlookup(C3652,'Master data'!$A$1:$C$29,3,0),"--")</f>
        <v>--</v>
      </c>
      <c r="F3652" s="258" t="str">
        <f>iferror(vlookup(C3652,'Master data'!$A$1:$C$29,2,0),"--")</f>
        <v>--</v>
      </c>
    </row>
    <row r="3653" ht="21.0" customHeight="1">
      <c r="A3653" s="165"/>
      <c r="B3653" s="172"/>
      <c r="C3653" s="167"/>
      <c r="D3653" s="168"/>
      <c r="E3653" s="258" t="str">
        <f>iferror(vlookup(C3653,'Master data'!$A$1:$C$29,3,0),"--")</f>
        <v>--</v>
      </c>
      <c r="F3653" s="258" t="str">
        <f>iferror(vlookup(C3653,'Master data'!$A$1:$C$29,2,0),"--")</f>
        <v>--</v>
      </c>
    </row>
    <row r="3654" ht="21.0" customHeight="1">
      <c r="A3654" s="165"/>
      <c r="B3654" s="172"/>
      <c r="C3654" s="167"/>
      <c r="D3654" s="168"/>
      <c r="E3654" s="258" t="str">
        <f>iferror(vlookup(C3654,'Master data'!$A$1:$C$29,3,0),"--")</f>
        <v>--</v>
      </c>
      <c r="F3654" s="258" t="str">
        <f>iferror(vlookup(C3654,'Master data'!$A$1:$C$29,2,0),"--")</f>
        <v>--</v>
      </c>
    </row>
    <row r="3655" ht="21.0" customHeight="1">
      <c r="A3655" s="165"/>
      <c r="B3655" s="172"/>
      <c r="C3655" s="167"/>
      <c r="D3655" s="168"/>
      <c r="E3655" s="258" t="str">
        <f>iferror(vlookup(C3655,'Master data'!$A$1:$C$29,3,0),"--")</f>
        <v>--</v>
      </c>
      <c r="F3655" s="258" t="str">
        <f>iferror(vlookup(C3655,'Master data'!$A$1:$C$29,2,0),"--")</f>
        <v>--</v>
      </c>
    </row>
    <row r="3656" ht="21.0" customHeight="1">
      <c r="A3656" s="165"/>
      <c r="B3656" s="172"/>
      <c r="C3656" s="167"/>
      <c r="D3656" s="168"/>
      <c r="E3656" s="258" t="str">
        <f>iferror(vlookup(C3656,'Master data'!$A$1:$C$29,3,0),"--")</f>
        <v>--</v>
      </c>
      <c r="F3656" s="258" t="str">
        <f>iferror(vlookup(C3656,'Master data'!$A$1:$C$29,2,0),"--")</f>
        <v>--</v>
      </c>
    </row>
    <row r="3657" ht="21.0" customHeight="1">
      <c r="A3657" s="165"/>
      <c r="B3657" s="172"/>
      <c r="C3657" s="167"/>
      <c r="D3657" s="168"/>
      <c r="E3657" s="258" t="str">
        <f>iferror(vlookup(C3657,'Master data'!$A$1:$C$29,3,0),"--")</f>
        <v>--</v>
      </c>
      <c r="F3657" s="258" t="str">
        <f>iferror(vlookup(C3657,'Master data'!$A$1:$C$29,2,0),"--")</f>
        <v>--</v>
      </c>
    </row>
    <row r="3658" ht="21.0" customHeight="1">
      <c r="A3658" s="165"/>
      <c r="B3658" s="172"/>
      <c r="C3658" s="167"/>
      <c r="D3658" s="168"/>
      <c r="E3658" s="258" t="str">
        <f>iferror(vlookup(C3658,'Master data'!$A$1:$C$29,3,0),"--")</f>
        <v>--</v>
      </c>
      <c r="F3658" s="258" t="str">
        <f>iferror(vlookup(C3658,'Master data'!$A$1:$C$29,2,0),"--")</f>
        <v>--</v>
      </c>
    </row>
    <row r="3659" ht="21.0" customHeight="1">
      <c r="A3659" s="165"/>
      <c r="B3659" s="172"/>
      <c r="C3659" s="167"/>
      <c r="D3659" s="168"/>
      <c r="E3659" s="258" t="str">
        <f>iferror(vlookup(C3659,'Master data'!$A$1:$C$29,3,0),"--")</f>
        <v>--</v>
      </c>
      <c r="F3659" s="258" t="str">
        <f>iferror(vlookup(C3659,'Master data'!$A$1:$C$29,2,0),"--")</f>
        <v>--</v>
      </c>
    </row>
    <row r="3660" ht="21.0" customHeight="1">
      <c r="A3660" s="165"/>
      <c r="B3660" s="172"/>
      <c r="C3660" s="167"/>
      <c r="D3660" s="168"/>
      <c r="E3660" s="258" t="str">
        <f>iferror(vlookup(C3660,'Master data'!$A$1:$C$29,3,0),"--")</f>
        <v>--</v>
      </c>
      <c r="F3660" s="258" t="str">
        <f>iferror(vlookup(C3660,'Master data'!$A$1:$C$29,2,0),"--")</f>
        <v>--</v>
      </c>
    </row>
    <row r="3661" ht="21.0" customHeight="1">
      <c r="A3661" s="165"/>
      <c r="B3661" s="172"/>
      <c r="C3661" s="167"/>
      <c r="D3661" s="168"/>
      <c r="E3661" s="258" t="str">
        <f>iferror(vlookup(C3661,'Master data'!$A$1:$C$29,3,0),"--")</f>
        <v>--</v>
      </c>
      <c r="F3661" s="258" t="str">
        <f>iferror(vlookup(C3661,'Master data'!$A$1:$C$29,2,0),"--")</f>
        <v>--</v>
      </c>
    </row>
    <row r="3662" ht="21.0" customHeight="1">
      <c r="A3662" s="165"/>
      <c r="B3662" s="172"/>
      <c r="C3662" s="167"/>
      <c r="D3662" s="168"/>
      <c r="E3662" s="258" t="str">
        <f>iferror(vlookup(C3662,'Master data'!$A$1:$C$29,3,0),"--")</f>
        <v>--</v>
      </c>
      <c r="F3662" s="258" t="str">
        <f>iferror(vlookup(C3662,'Master data'!$A$1:$C$29,2,0),"--")</f>
        <v>--</v>
      </c>
    </row>
    <row r="3663" ht="21.0" customHeight="1">
      <c r="A3663" s="165"/>
      <c r="B3663" s="172"/>
      <c r="C3663" s="167"/>
      <c r="D3663" s="168"/>
      <c r="E3663" s="258" t="str">
        <f>iferror(vlookup(C3663,'Master data'!$A$1:$C$29,3,0),"--")</f>
        <v>--</v>
      </c>
      <c r="F3663" s="258" t="str">
        <f>iferror(vlookup(C3663,'Master data'!$A$1:$C$29,2,0),"--")</f>
        <v>--</v>
      </c>
    </row>
    <row r="3664" ht="21.0" customHeight="1">
      <c r="A3664" s="165"/>
      <c r="B3664" s="172"/>
      <c r="C3664" s="167"/>
      <c r="D3664" s="168"/>
      <c r="E3664" s="258" t="str">
        <f>iferror(vlookup(C3664,'Master data'!$A$1:$C$29,3,0),"--")</f>
        <v>--</v>
      </c>
      <c r="F3664" s="258" t="str">
        <f>iferror(vlookup(C3664,'Master data'!$A$1:$C$29,2,0),"--")</f>
        <v>--</v>
      </c>
    </row>
    <row r="3665" ht="21.0" customHeight="1">
      <c r="A3665" s="165"/>
      <c r="B3665" s="172"/>
      <c r="C3665" s="167"/>
      <c r="D3665" s="168"/>
      <c r="E3665" s="258" t="str">
        <f>iferror(vlookup(C3665,'Master data'!$A$1:$C$29,3,0),"--")</f>
        <v>--</v>
      </c>
      <c r="F3665" s="258" t="str">
        <f>iferror(vlookup(C3665,'Master data'!$A$1:$C$29,2,0),"--")</f>
        <v>--</v>
      </c>
    </row>
    <row r="3666" ht="21.0" customHeight="1">
      <c r="A3666" s="165"/>
      <c r="B3666" s="172"/>
      <c r="C3666" s="167"/>
      <c r="D3666" s="168"/>
      <c r="E3666" s="258" t="str">
        <f>iferror(vlookup(C3666,'Master data'!$A$1:$C$29,3,0),"--")</f>
        <v>--</v>
      </c>
      <c r="F3666" s="258" t="str">
        <f>iferror(vlookup(C3666,'Master data'!$A$1:$C$29,2,0),"--")</f>
        <v>--</v>
      </c>
    </row>
    <row r="3667" ht="21.0" customHeight="1">
      <c r="A3667" s="165"/>
      <c r="B3667" s="172"/>
      <c r="C3667" s="167"/>
      <c r="D3667" s="168"/>
      <c r="E3667" s="258" t="str">
        <f>iferror(vlookup(C3667,'Master data'!$A$1:$C$29,3,0),"--")</f>
        <v>--</v>
      </c>
      <c r="F3667" s="258" t="str">
        <f>iferror(vlookup(C3667,'Master data'!$A$1:$C$29,2,0),"--")</f>
        <v>--</v>
      </c>
    </row>
    <row r="3668" ht="21.0" customHeight="1">
      <c r="A3668" s="165"/>
      <c r="B3668" s="172"/>
      <c r="C3668" s="167"/>
      <c r="D3668" s="168"/>
      <c r="E3668" s="258" t="str">
        <f>iferror(vlookup(C3668,'Master data'!$A$1:$C$29,3,0),"--")</f>
        <v>--</v>
      </c>
      <c r="F3668" s="258" t="str">
        <f>iferror(vlookup(C3668,'Master data'!$A$1:$C$29,2,0),"--")</f>
        <v>--</v>
      </c>
    </row>
    <row r="3669" ht="21.0" customHeight="1">
      <c r="A3669" s="165"/>
      <c r="B3669" s="172"/>
      <c r="C3669" s="167"/>
      <c r="D3669" s="168"/>
      <c r="E3669" s="258" t="str">
        <f>iferror(vlookup(C3669,'Master data'!$A$1:$C$29,3,0),"--")</f>
        <v>--</v>
      </c>
      <c r="F3669" s="258" t="str">
        <f>iferror(vlookup(C3669,'Master data'!$A$1:$C$29,2,0),"--")</f>
        <v>--</v>
      </c>
    </row>
    <row r="3670" ht="21.0" customHeight="1">
      <c r="A3670" s="165"/>
      <c r="B3670" s="172"/>
      <c r="C3670" s="167"/>
      <c r="D3670" s="168"/>
      <c r="E3670" s="258" t="str">
        <f>iferror(vlookup(C3670,'Master data'!$A$1:$C$29,3,0),"--")</f>
        <v>--</v>
      </c>
      <c r="F3670" s="258" t="str">
        <f>iferror(vlookup(C3670,'Master data'!$A$1:$C$29,2,0),"--")</f>
        <v>--</v>
      </c>
    </row>
    <row r="3671" ht="21.0" customHeight="1">
      <c r="A3671" s="165"/>
      <c r="B3671" s="172"/>
      <c r="C3671" s="167"/>
      <c r="D3671" s="168"/>
      <c r="E3671" s="258" t="str">
        <f>iferror(vlookup(C3671,'Master data'!$A$1:$C$29,3,0),"--")</f>
        <v>--</v>
      </c>
      <c r="F3671" s="258" t="str">
        <f>iferror(vlookup(C3671,'Master data'!$A$1:$C$29,2,0),"--")</f>
        <v>--</v>
      </c>
    </row>
    <row r="3672" ht="21.0" customHeight="1">
      <c r="A3672" s="165"/>
      <c r="B3672" s="172"/>
      <c r="C3672" s="167"/>
      <c r="D3672" s="168"/>
      <c r="E3672" s="258" t="str">
        <f>iferror(vlookup(C3672,'Master data'!$A$1:$C$29,3,0),"--")</f>
        <v>--</v>
      </c>
      <c r="F3672" s="258" t="str">
        <f>iferror(vlookup(C3672,'Master data'!$A$1:$C$29,2,0),"--")</f>
        <v>--</v>
      </c>
    </row>
    <row r="3673" ht="21.0" customHeight="1">
      <c r="A3673" s="165"/>
      <c r="B3673" s="172"/>
      <c r="C3673" s="167"/>
      <c r="D3673" s="168"/>
      <c r="E3673" s="258" t="str">
        <f>iferror(vlookup(C3673,'Master data'!$A$1:$C$29,3,0),"--")</f>
        <v>--</v>
      </c>
      <c r="F3673" s="258" t="str">
        <f>iferror(vlookup(C3673,'Master data'!$A$1:$C$29,2,0),"--")</f>
        <v>--</v>
      </c>
    </row>
    <row r="3674" ht="21.0" customHeight="1">
      <c r="A3674" s="165"/>
      <c r="B3674" s="172"/>
      <c r="C3674" s="167"/>
      <c r="D3674" s="168"/>
      <c r="E3674" s="258" t="str">
        <f>iferror(vlookup(C3674,'Master data'!$A$1:$C$29,3,0),"--")</f>
        <v>--</v>
      </c>
      <c r="F3674" s="258" t="str">
        <f>iferror(vlookup(C3674,'Master data'!$A$1:$C$29,2,0),"--")</f>
        <v>--</v>
      </c>
    </row>
    <row r="3675" ht="21.0" customHeight="1">
      <c r="A3675" s="165"/>
      <c r="B3675" s="172"/>
      <c r="C3675" s="167"/>
      <c r="D3675" s="168"/>
      <c r="E3675" s="258" t="str">
        <f>iferror(vlookup(C3675,'Master data'!$A$1:$C$29,3,0),"--")</f>
        <v>--</v>
      </c>
      <c r="F3675" s="258" t="str">
        <f>iferror(vlookup(C3675,'Master data'!$A$1:$C$29,2,0),"--")</f>
        <v>--</v>
      </c>
    </row>
    <row r="3676" ht="21.0" customHeight="1">
      <c r="A3676" s="165"/>
      <c r="B3676" s="172"/>
      <c r="C3676" s="167"/>
      <c r="D3676" s="168"/>
      <c r="E3676" s="258" t="str">
        <f>iferror(vlookup(C3676,'Master data'!$A$1:$C$29,3,0),"--")</f>
        <v>--</v>
      </c>
      <c r="F3676" s="258" t="str">
        <f>iferror(vlookup(C3676,'Master data'!$A$1:$C$29,2,0),"--")</f>
        <v>--</v>
      </c>
    </row>
    <row r="3677" ht="21.0" customHeight="1">
      <c r="A3677" s="165"/>
      <c r="B3677" s="172"/>
      <c r="C3677" s="167"/>
      <c r="D3677" s="168"/>
      <c r="E3677" s="258" t="str">
        <f>iferror(vlookup(C3677,'Master data'!$A$1:$C$29,3,0),"--")</f>
        <v>--</v>
      </c>
      <c r="F3677" s="258" t="str">
        <f>iferror(vlookup(C3677,'Master data'!$A$1:$C$29,2,0),"--")</f>
        <v>--</v>
      </c>
    </row>
    <row r="3678" ht="21.0" customHeight="1">
      <c r="A3678" s="165"/>
      <c r="B3678" s="172"/>
      <c r="C3678" s="167"/>
      <c r="D3678" s="168"/>
      <c r="E3678" s="258" t="str">
        <f>iferror(vlookup(C3678,'Master data'!$A$1:$C$29,3,0),"--")</f>
        <v>--</v>
      </c>
      <c r="F3678" s="258" t="str">
        <f>iferror(vlookup(C3678,'Master data'!$A$1:$C$29,2,0),"--")</f>
        <v>--</v>
      </c>
    </row>
    <row r="3679" ht="21.0" customHeight="1">
      <c r="A3679" s="165"/>
      <c r="B3679" s="172"/>
      <c r="C3679" s="167"/>
      <c r="D3679" s="168"/>
      <c r="E3679" s="258" t="str">
        <f>iferror(vlookup(C3679,'Master data'!$A$1:$C$29,3,0),"--")</f>
        <v>--</v>
      </c>
      <c r="F3679" s="258" t="str">
        <f>iferror(vlookup(C3679,'Master data'!$A$1:$C$29,2,0),"--")</f>
        <v>--</v>
      </c>
    </row>
    <row r="3680" ht="21.0" customHeight="1">
      <c r="A3680" s="165"/>
      <c r="B3680" s="172"/>
      <c r="C3680" s="167"/>
      <c r="D3680" s="168"/>
      <c r="E3680" s="258" t="str">
        <f>iferror(vlookup(C3680,'Master data'!$A$1:$C$29,3,0),"--")</f>
        <v>--</v>
      </c>
      <c r="F3680" s="258" t="str">
        <f>iferror(vlookup(C3680,'Master data'!$A$1:$C$29,2,0),"--")</f>
        <v>--</v>
      </c>
    </row>
    <row r="3681" ht="21.0" customHeight="1">
      <c r="A3681" s="165"/>
      <c r="B3681" s="172"/>
      <c r="C3681" s="167"/>
      <c r="D3681" s="168"/>
      <c r="E3681" s="258" t="str">
        <f>iferror(vlookup(C3681,'Master data'!$A$1:$C$29,3,0),"--")</f>
        <v>--</v>
      </c>
      <c r="F3681" s="258" t="str">
        <f>iferror(vlookup(C3681,'Master data'!$A$1:$C$29,2,0),"--")</f>
        <v>--</v>
      </c>
    </row>
    <row r="3682" ht="21.0" customHeight="1">
      <c r="A3682" s="165"/>
      <c r="B3682" s="172"/>
      <c r="C3682" s="167"/>
      <c r="D3682" s="168"/>
      <c r="E3682" s="258" t="str">
        <f>iferror(vlookup(C3682,'Master data'!$A$1:$C$29,3,0),"--")</f>
        <v>--</v>
      </c>
      <c r="F3682" s="258" t="str">
        <f>iferror(vlookup(C3682,'Master data'!$A$1:$C$29,2,0),"--")</f>
        <v>--</v>
      </c>
    </row>
    <row r="3683" ht="21.0" customHeight="1">
      <c r="A3683" s="165"/>
      <c r="B3683" s="172"/>
      <c r="C3683" s="167"/>
      <c r="D3683" s="168"/>
      <c r="E3683" s="258" t="str">
        <f>iferror(vlookup(C3683,'Master data'!$A$1:$C$29,3,0),"--")</f>
        <v>--</v>
      </c>
      <c r="F3683" s="258" t="str">
        <f>iferror(vlookup(C3683,'Master data'!$A$1:$C$29,2,0),"--")</f>
        <v>--</v>
      </c>
    </row>
    <row r="3684" ht="21.0" customHeight="1">
      <c r="A3684" s="165"/>
      <c r="B3684" s="172"/>
      <c r="C3684" s="167"/>
      <c r="D3684" s="168"/>
      <c r="E3684" s="258" t="str">
        <f>iferror(vlookup(C3684,'Master data'!$A$1:$C$29,3,0),"--")</f>
        <v>--</v>
      </c>
      <c r="F3684" s="258" t="str">
        <f>iferror(vlookup(C3684,'Master data'!$A$1:$C$29,2,0),"--")</f>
        <v>--</v>
      </c>
    </row>
    <row r="3685" ht="21.0" customHeight="1">
      <c r="A3685" s="165"/>
      <c r="B3685" s="172"/>
      <c r="C3685" s="167"/>
      <c r="D3685" s="168"/>
      <c r="E3685" s="258" t="str">
        <f>iferror(vlookup(C3685,'Master data'!$A$1:$C$29,3,0),"--")</f>
        <v>--</v>
      </c>
      <c r="F3685" s="258" t="str">
        <f>iferror(vlookup(C3685,'Master data'!$A$1:$C$29,2,0),"--")</f>
        <v>--</v>
      </c>
    </row>
    <row r="3686" ht="21.0" customHeight="1">
      <c r="A3686" s="165"/>
      <c r="B3686" s="172"/>
      <c r="C3686" s="167"/>
      <c r="D3686" s="168"/>
      <c r="E3686" s="258" t="str">
        <f>iferror(vlookup(C3686,'Master data'!$A$1:$C$29,3,0),"--")</f>
        <v>--</v>
      </c>
      <c r="F3686" s="258" t="str">
        <f>iferror(vlookup(C3686,'Master data'!$A$1:$C$29,2,0),"--")</f>
        <v>--</v>
      </c>
    </row>
    <row r="3687" ht="21.0" customHeight="1">
      <c r="A3687" s="165"/>
      <c r="B3687" s="172"/>
      <c r="C3687" s="167"/>
      <c r="D3687" s="168"/>
      <c r="E3687" s="258" t="str">
        <f>iferror(vlookup(C3687,'Master data'!$A$1:$C$29,3,0),"--")</f>
        <v>--</v>
      </c>
      <c r="F3687" s="258" t="str">
        <f>iferror(vlookup(C3687,'Master data'!$A$1:$C$29,2,0),"--")</f>
        <v>--</v>
      </c>
    </row>
    <row r="3688" ht="21.0" customHeight="1">
      <c r="A3688" s="165"/>
      <c r="B3688" s="172"/>
      <c r="C3688" s="167"/>
      <c r="D3688" s="168"/>
      <c r="E3688" s="258" t="str">
        <f>iferror(vlookup(C3688,'Master data'!$A$1:$C$29,3,0),"--")</f>
        <v>--</v>
      </c>
      <c r="F3688" s="258" t="str">
        <f>iferror(vlookup(C3688,'Master data'!$A$1:$C$29,2,0),"--")</f>
        <v>--</v>
      </c>
    </row>
    <row r="3689" ht="21.0" customHeight="1">
      <c r="A3689" s="165"/>
      <c r="B3689" s="172"/>
      <c r="C3689" s="167"/>
      <c r="D3689" s="168"/>
      <c r="E3689" s="258" t="str">
        <f>iferror(vlookup(C3689,'Master data'!$A$1:$C$29,3,0),"--")</f>
        <v>--</v>
      </c>
      <c r="F3689" s="258" t="str">
        <f>iferror(vlookup(C3689,'Master data'!$A$1:$C$29,2,0),"--")</f>
        <v>--</v>
      </c>
    </row>
    <row r="3690" ht="21.0" customHeight="1">
      <c r="A3690" s="165"/>
      <c r="B3690" s="172"/>
      <c r="C3690" s="167"/>
      <c r="D3690" s="168"/>
      <c r="E3690" s="258" t="str">
        <f>iferror(vlookup(C3690,'Master data'!$A$1:$C$29,3,0),"--")</f>
        <v>--</v>
      </c>
      <c r="F3690" s="258" t="str">
        <f>iferror(vlookup(C3690,'Master data'!$A$1:$C$29,2,0),"--")</f>
        <v>--</v>
      </c>
    </row>
    <row r="3691" ht="21.0" customHeight="1">
      <c r="A3691" s="165"/>
      <c r="B3691" s="172"/>
      <c r="C3691" s="167"/>
      <c r="D3691" s="168"/>
      <c r="E3691" s="258" t="str">
        <f>iferror(vlookup(C3691,'Master data'!$A$1:$C$29,3,0),"--")</f>
        <v>--</v>
      </c>
      <c r="F3691" s="258" t="str">
        <f>iferror(vlookup(C3691,'Master data'!$A$1:$C$29,2,0),"--")</f>
        <v>--</v>
      </c>
    </row>
    <row r="3692" ht="21.0" customHeight="1">
      <c r="A3692" s="165"/>
      <c r="B3692" s="172"/>
      <c r="C3692" s="167"/>
      <c r="D3692" s="168"/>
      <c r="E3692" s="258" t="str">
        <f>iferror(vlookup(C3692,'Master data'!$A$1:$C$29,3,0),"--")</f>
        <v>--</v>
      </c>
      <c r="F3692" s="258" t="str">
        <f>iferror(vlookup(C3692,'Master data'!$A$1:$C$29,2,0),"--")</f>
        <v>--</v>
      </c>
    </row>
    <row r="3693" ht="21.0" customHeight="1">
      <c r="A3693" s="165"/>
      <c r="B3693" s="172"/>
      <c r="C3693" s="167"/>
      <c r="D3693" s="168"/>
      <c r="E3693" s="258" t="str">
        <f>iferror(vlookup(C3693,'Master data'!$A$1:$C$29,3,0),"--")</f>
        <v>--</v>
      </c>
      <c r="F3693" s="258" t="str">
        <f>iferror(vlookup(C3693,'Master data'!$A$1:$C$29,2,0),"--")</f>
        <v>--</v>
      </c>
    </row>
    <row r="3694" ht="21.0" customHeight="1">
      <c r="A3694" s="165"/>
      <c r="B3694" s="172"/>
      <c r="C3694" s="167"/>
      <c r="D3694" s="168"/>
      <c r="E3694" s="258" t="str">
        <f>iferror(vlookup(C3694,'Master data'!$A$1:$C$29,3,0),"--")</f>
        <v>--</v>
      </c>
      <c r="F3694" s="258" t="str">
        <f>iferror(vlookup(C3694,'Master data'!$A$1:$C$29,2,0),"--")</f>
        <v>--</v>
      </c>
    </row>
    <row r="3695" ht="21.0" customHeight="1">
      <c r="A3695" s="165"/>
      <c r="B3695" s="172"/>
      <c r="C3695" s="167"/>
      <c r="D3695" s="168"/>
      <c r="E3695" s="258" t="str">
        <f>iferror(vlookup(C3695,'Master data'!$A$1:$C$29,3,0),"--")</f>
        <v>--</v>
      </c>
      <c r="F3695" s="258" t="str">
        <f>iferror(vlookup(C3695,'Master data'!$A$1:$C$29,2,0),"--")</f>
        <v>--</v>
      </c>
    </row>
    <row r="3696" ht="21.0" customHeight="1">
      <c r="A3696" s="165"/>
      <c r="B3696" s="172"/>
      <c r="C3696" s="167"/>
      <c r="D3696" s="168"/>
      <c r="E3696" s="258" t="str">
        <f>iferror(vlookup(C3696,'Master data'!$A$1:$C$29,3,0),"--")</f>
        <v>--</v>
      </c>
      <c r="F3696" s="258" t="str">
        <f>iferror(vlookup(C3696,'Master data'!$A$1:$C$29,2,0),"--")</f>
        <v>--</v>
      </c>
    </row>
    <row r="3697" ht="21.0" customHeight="1">
      <c r="A3697" s="165"/>
      <c r="B3697" s="172"/>
      <c r="C3697" s="167"/>
      <c r="D3697" s="168"/>
      <c r="E3697" s="258" t="str">
        <f>iferror(vlookup(C3697,'Master data'!$A$1:$C$29,3,0),"--")</f>
        <v>--</v>
      </c>
      <c r="F3697" s="258" t="str">
        <f>iferror(vlookup(C3697,'Master data'!$A$1:$C$29,2,0),"--")</f>
        <v>--</v>
      </c>
    </row>
    <row r="3698" ht="21.0" customHeight="1">
      <c r="A3698" s="165"/>
      <c r="B3698" s="172"/>
      <c r="C3698" s="167"/>
      <c r="D3698" s="168"/>
      <c r="E3698" s="258" t="str">
        <f>iferror(vlookup(C3698,'Master data'!$A$1:$C$29,3,0),"--")</f>
        <v>--</v>
      </c>
      <c r="F3698" s="258" t="str">
        <f>iferror(vlookup(C3698,'Master data'!$A$1:$C$29,2,0),"--")</f>
        <v>--</v>
      </c>
    </row>
    <row r="3699" ht="21.0" customHeight="1">
      <c r="A3699" s="165"/>
      <c r="B3699" s="172"/>
      <c r="C3699" s="167"/>
      <c r="D3699" s="168"/>
      <c r="E3699" s="258" t="str">
        <f>iferror(vlookup(C3699,'Master data'!$A$1:$C$29,3,0),"--")</f>
        <v>--</v>
      </c>
      <c r="F3699" s="258" t="str">
        <f>iferror(vlookup(C3699,'Master data'!$A$1:$C$29,2,0),"--")</f>
        <v>--</v>
      </c>
    </row>
    <row r="3700" ht="21.0" customHeight="1">
      <c r="A3700" s="165"/>
      <c r="B3700" s="172"/>
      <c r="C3700" s="167"/>
      <c r="D3700" s="168"/>
      <c r="E3700" s="258" t="str">
        <f>iferror(vlookup(C3700,'Master data'!$A$1:$C$29,3,0),"--")</f>
        <v>--</v>
      </c>
      <c r="F3700" s="258" t="str">
        <f>iferror(vlookup(C3700,'Master data'!$A$1:$C$29,2,0),"--")</f>
        <v>--</v>
      </c>
    </row>
    <row r="3701" ht="21.0" customHeight="1">
      <c r="A3701" s="165"/>
      <c r="B3701" s="172"/>
      <c r="C3701" s="167"/>
      <c r="D3701" s="168"/>
      <c r="E3701" s="258" t="str">
        <f>iferror(vlookup(C3701,'Master data'!$A$1:$C$29,3,0),"--")</f>
        <v>--</v>
      </c>
      <c r="F3701" s="258" t="str">
        <f>iferror(vlookup(C3701,'Master data'!$A$1:$C$29,2,0),"--")</f>
        <v>--</v>
      </c>
    </row>
    <row r="3702" ht="21.0" customHeight="1">
      <c r="A3702" s="165"/>
      <c r="B3702" s="172"/>
      <c r="C3702" s="167"/>
      <c r="D3702" s="168"/>
      <c r="E3702" s="258" t="str">
        <f>iferror(vlookup(C3702,'Master data'!$A$1:$C$29,3,0),"--")</f>
        <v>--</v>
      </c>
      <c r="F3702" s="258" t="str">
        <f>iferror(vlookup(C3702,'Master data'!$A$1:$C$29,2,0),"--")</f>
        <v>--</v>
      </c>
    </row>
    <row r="3703" ht="21.0" customHeight="1">
      <c r="A3703" s="165"/>
      <c r="B3703" s="172"/>
      <c r="C3703" s="167"/>
      <c r="D3703" s="168"/>
      <c r="E3703" s="258" t="str">
        <f>iferror(vlookup(C3703,'Master data'!$A$1:$C$29,3,0),"--")</f>
        <v>--</v>
      </c>
      <c r="F3703" s="258" t="str">
        <f>iferror(vlookup(C3703,'Master data'!$A$1:$C$29,2,0),"--")</f>
        <v>--</v>
      </c>
    </row>
    <row r="3704" ht="21.0" customHeight="1">
      <c r="A3704" s="165"/>
      <c r="B3704" s="172"/>
      <c r="C3704" s="167"/>
      <c r="D3704" s="168"/>
      <c r="E3704" s="258" t="str">
        <f>iferror(vlookup(C3704,'Master data'!$A$1:$C$29,3,0),"--")</f>
        <v>--</v>
      </c>
      <c r="F3704" s="258" t="str">
        <f>iferror(vlookup(C3704,'Master data'!$A$1:$C$29,2,0),"--")</f>
        <v>--</v>
      </c>
    </row>
    <row r="3705" ht="21.0" customHeight="1">
      <c r="A3705" s="165"/>
      <c r="B3705" s="172"/>
      <c r="C3705" s="167"/>
      <c r="D3705" s="168"/>
      <c r="E3705" s="258" t="str">
        <f>iferror(vlookup(C3705,'Master data'!$A$1:$C$29,3,0),"--")</f>
        <v>--</v>
      </c>
      <c r="F3705" s="258" t="str">
        <f>iferror(vlookup(C3705,'Master data'!$A$1:$C$29,2,0),"--")</f>
        <v>--</v>
      </c>
    </row>
    <row r="3706" ht="21.0" customHeight="1">
      <c r="A3706" s="165"/>
      <c r="B3706" s="172"/>
      <c r="C3706" s="167"/>
      <c r="D3706" s="168"/>
      <c r="E3706" s="258" t="str">
        <f>iferror(vlookup(C3706,'Master data'!$A$1:$C$29,3,0),"--")</f>
        <v>--</v>
      </c>
      <c r="F3706" s="258" t="str">
        <f>iferror(vlookup(C3706,'Master data'!$A$1:$C$29,2,0),"--")</f>
        <v>--</v>
      </c>
    </row>
    <row r="3707" ht="21.0" customHeight="1">
      <c r="A3707" s="165"/>
      <c r="B3707" s="172"/>
      <c r="C3707" s="167"/>
      <c r="D3707" s="168"/>
      <c r="E3707" s="258" t="str">
        <f>iferror(vlookup(C3707,'Master data'!$A$1:$C$29,3,0),"--")</f>
        <v>--</v>
      </c>
      <c r="F3707" s="258" t="str">
        <f>iferror(vlookup(C3707,'Master data'!$A$1:$C$29,2,0),"--")</f>
        <v>--</v>
      </c>
    </row>
    <row r="3708" ht="21.0" customHeight="1">
      <c r="A3708" s="165"/>
      <c r="B3708" s="172"/>
      <c r="C3708" s="167"/>
      <c r="D3708" s="168"/>
      <c r="E3708" s="258" t="str">
        <f>iferror(vlookup(C3708,'Master data'!$A$1:$C$29,3,0),"--")</f>
        <v>--</v>
      </c>
      <c r="F3708" s="258" t="str">
        <f>iferror(vlookup(C3708,'Master data'!$A$1:$C$29,2,0),"--")</f>
        <v>--</v>
      </c>
    </row>
    <row r="3709" ht="21.0" customHeight="1">
      <c r="A3709" s="165"/>
      <c r="B3709" s="172"/>
      <c r="C3709" s="167"/>
      <c r="D3709" s="168"/>
      <c r="E3709" s="258" t="str">
        <f>iferror(vlookup(C3709,'Master data'!$A$1:$C$29,3,0),"--")</f>
        <v>--</v>
      </c>
      <c r="F3709" s="258" t="str">
        <f>iferror(vlookup(C3709,'Master data'!$A$1:$C$29,2,0),"--")</f>
        <v>--</v>
      </c>
    </row>
    <row r="3710" ht="21.0" customHeight="1">
      <c r="A3710" s="165"/>
      <c r="B3710" s="172"/>
      <c r="C3710" s="167"/>
      <c r="D3710" s="168"/>
      <c r="E3710" s="258" t="str">
        <f>iferror(vlookup(C3710,'Master data'!$A$1:$C$29,3,0),"--")</f>
        <v>--</v>
      </c>
      <c r="F3710" s="258" t="str">
        <f>iferror(vlookup(C3710,'Master data'!$A$1:$C$29,2,0),"--")</f>
        <v>--</v>
      </c>
    </row>
    <row r="3711" ht="21.0" customHeight="1">
      <c r="A3711" s="165"/>
      <c r="B3711" s="172"/>
      <c r="C3711" s="167"/>
      <c r="D3711" s="168"/>
      <c r="E3711" s="258" t="str">
        <f>iferror(vlookup(C3711,'Master data'!$A$1:$C$29,3,0),"--")</f>
        <v>--</v>
      </c>
      <c r="F3711" s="258" t="str">
        <f>iferror(vlookup(C3711,'Master data'!$A$1:$C$29,2,0),"--")</f>
        <v>--</v>
      </c>
    </row>
    <row r="3712" ht="21.0" customHeight="1">
      <c r="A3712" s="165"/>
      <c r="B3712" s="172"/>
      <c r="C3712" s="167"/>
      <c r="D3712" s="168"/>
      <c r="E3712" s="258" t="str">
        <f>iferror(vlookup(C3712,'Master data'!$A$1:$C$29,3,0),"--")</f>
        <v>--</v>
      </c>
      <c r="F3712" s="258" t="str">
        <f>iferror(vlookup(C3712,'Master data'!$A$1:$C$29,2,0),"--")</f>
        <v>--</v>
      </c>
    </row>
    <row r="3713" ht="21.0" customHeight="1">
      <c r="A3713" s="165"/>
      <c r="B3713" s="172"/>
      <c r="C3713" s="167"/>
      <c r="D3713" s="168"/>
      <c r="E3713" s="258" t="str">
        <f>iferror(vlookup(C3713,'Master data'!$A$1:$C$29,3,0),"--")</f>
        <v>--</v>
      </c>
      <c r="F3713" s="258" t="str">
        <f>iferror(vlookup(C3713,'Master data'!$A$1:$C$29,2,0),"--")</f>
        <v>--</v>
      </c>
    </row>
    <row r="3714" ht="21.0" customHeight="1">
      <c r="A3714" s="165"/>
      <c r="B3714" s="172"/>
      <c r="C3714" s="167"/>
      <c r="D3714" s="168"/>
      <c r="E3714" s="258" t="str">
        <f>iferror(vlookup(C3714,'Master data'!$A$1:$C$29,3,0),"--")</f>
        <v>--</v>
      </c>
      <c r="F3714" s="258" t="str">
        <f>iferror(vlookup(C3714,'Master data'!$A$1:$C$29,2,0),"--")</f>
        <v>--</v>
      </c>
    </row>
    <row r="3715" ht="21.0" customHeight="1">
      <c r="A3715" s="165"/>
      <c r="B3715" s="172"/>
      <c r="C3715" s="167"/>
      <c r="D3715" s="168"/>
      <c r="E3715" s="258" t="str">
        <f>iferror(vlookup(C3715,'Master data'!$A$1:$C$29,3,0),"--")</f>
        <v>--</v>
      </c>
      <c r="F3715" s="258" t="str">
        <f>iferror(vlookup(C3715,'Master data'!$A$1:$C$29,2,0),"--")</f>
        <v>--</v>
      </c>
    </row>
    <row r="3716" ht="21.0" customHeight="1">
      <c r="A3716" s="165"/>
      <c r="B3716" s="172"/>
      <c r="C3716" s="167"/>
      <c r="D3716" s="168"/>
      <c r="E3716" s="258" t="str">
        <f>iferror(vlookup(C3716,'Master data'!$A$1:$C$29,3,0),"--")</f>
        <v>--</v>
      </c>
      <c r="F3716" s="258" t="str">
        <f>iferror(vlookup(C3716,'Master data'!$A$1:$C$29,2,0),"--")</f>
        <v>--</v>
      </c>
    </row>
    <row r="3717" ht="21.0" customHeight="1">
      <c r="A3717" s="165"/>
      <c r="B3717" s="172"/>
      <c r="C3717" s="167"/>
      <c r="D3717" s="168"/>
      <c r="E3717" s="258" t="str">
        <f>iferror(vlookup(C3717,'Master data'!$A$1:$C$29,3,0),"--")</f>
        <v>--</v>
      </c>
      <c r="F3717" s="258" t="str">
        <f>iferror(vlookup(C3717,'Master data'!$A$1:$C$29,2,0),"--")</f>
        <v>--</v>
      </c>
    </row>
    <row r="3718" ht="21.0" customHeight="1">
      <c r="A3718" s="165"/>
      <c r="B3718" s="172"/>
      <c r="C3718" s="167"/>
      <c r="D3718" s="168"/>
      <c r="E3718" s="258" t="str">
        <f>iferror(vlookup(C3718,'Master data'!$A$1:$C$29,3,0),"--")</f>
        <v>--</v>
      </c>
      <c r="F3718" s="258" t="str">
        <f>iferror(vlookup(C3718,'Master data'!$A$1:$C$29,2,0),"--")</f>
        <v>--</v>
      </c>
    </row>
    <row r="3719" ht="21.0" customHeight="1">
      <c r="A3719" s="165"/>
      <c r="B3719" s="172"/>
      <c r="C3719" s="167"/>
      <c r="D3719" s="168"/>
      <c r="E3719" s="258" t="str">
        <f>iferror(vlookup(C3719,'Master data'!$A$1:$C$29,3,0),"--")</f>
        <v>--</v>
      </c>
      <c r="F3719" s="258" t="str">
        <f>iferror(vlookup(C3719,'Master data'!$A$1:$C$29,2,0),"--")</f>
        <v>--</v>
      </c>
    </row>
    <row r="3720" ht="21.0" customHeight="1">
      <c r="A3720" s="165"/>
      <c r="B3720" s="172"/>
      <c r="C3720" s="167"/>
      <c r="D3720" s="168"/>
      <c r="E3720" s="258" t="str">
        <f>iferror(vlookup(C3720,'Master data'!$A$1:$C$29,3,0),"--")</f>
        <v>--</v>
      </c>
      <c r="F3720" s="258" t="str">
        <f>iferror(vlookup(C3720,'Master data'!$A$1:$C$29,2,0),"--")</f>
        <v>--</v>
      </c>
    </row>
    <row r="3721" ht="21.0" customHeight="1">
      <c r="A3721" s="165"/>
      <c r="B3721" s="172"/>
      <c r="C3721" s="167"/>
      <c r="D3721" s="168"/>
      <c r="E3721" s="258" t="str">
        <f>iferror(vlookup(C3721,'Master data'!$A$1:$C$29,3,0),"--")</f>
        <v>--</v>
      </c>
      <c r="F3721" s="258" t="str">
        <f>iferror(vlookup(C3721,'Master data'!$A$1:$C$29,2,0),"--")</f>
        <v>--</v>
      </c>
    </row>
    <row r="3722" ht="21.0" customHeight="1">
      <c r="A3722" s="165"/>
      <c r="B3722" s="172"/>
      <c r="C3722" s="167"/>
      <c r="D3722" s="168"/>
      <c r="E3722" s="258" t="str">
        <f>iferror(vlookup(C3722,'Master data'!$A$1:$C$29,3,0),"--")</f>
        <v>--</v>
      </c>
      <c r="F3722" s="258" t="str">
        <f>iferror(vlookup(C3722,'Master data'!$A$1:$C$29,2,0),"--")</f>
        <v>--</v>
      </c>
    </row>
    <row r="3723" ht="21.0" customHeight="1">
      <c r="A3723" s="165"/>
      <c r="B3723" s="172"/>
      <c r="C3723" s="167"/>
      <c r="D3723" s="168"/>
      <c r="E3723" s="258" t="str">
        <f>iferror(vlookup(C3723,'Master data'!$A$1:$C$29,3,0),"--")</f>
        <v>--</v>
      </c>
      <c r="F3723" s="258" t="str">
        <f>iferror(vlookup(C3723,'Master data'!$A$1:$C$29,2,0),"--")</f>
        <v>--</v>
      </c>
    </row>
    <row r="3724" ht="21.0" customHeight="1">
      <c r="A3724" s="165"/>
      <c r="B3724" s="172"/>
      <c r="C3724" s="167"/>
      <c r="D3724" s="168"/>
      <c r="E3724" s="258" t="str">
        <f>iferror(vlookup(C3724,'Master data'!$A$1:$C$29,3,0),"--")</f>
        <v>--</v>
      </c>
      <c r="F3724" s="258" t="str">
        <f>iferror(vlookup(C3724,'Master data'!$A$1:$C$29,2,0),"--")</f>
        <v>--</v>
      </c>
    </row>
    <row r="3725" ht="21.0" customHeight="1">
      <c r="A3725" s="165"/>
      <c r="B3725" s="172"/>
      <c r="C3725" s="167"/>
      <c r="D3725" s="168"/>
      <c r="E3725" s="258" t="str">
        <f>iferror(vlookup(C3725,'Master data'!$A$1:$C$29,3,0),"--")</f>
        <v>--</v>
      </c>
      <c r="F3725" s="258" t="str">
        <f>iferror(vlookup(C3725,'Master data'!$A$1:$C$29,2,0),"--")</f>
        <v>--</v>
      </c>
    </row>
    <row r="3726" ht="21.0" customHeight="1">
      <c r="A3726" s="165"/>
      <c r="B3726" s="172"/>
      <c r="C3726" s="167"/>
      <c r="D3726" s="168"/>
      <c r="E3726" s="258" t="str">
        <f>iferror(vlookup(C3726,'Master data'!$A$1:$C$29,3,0),"--")</f>
        <v>--</v>
      </c>
      <c r="F3726" s="258" t="str">
        <f>iferror(vlookup(C3726,'Master data'!$A$1:$C$29,2,0),"--")</f>
        <v>--</v>
      </c>
    </row>
    <row r="3727" ht="21.0" customHeight="1">
      <c r="A3727" s="165"/>
      <c r="B3727" s="172"/>
      <c r="C3727" s="167"/>
      <c r="D3727" s="168"/>
      <c r="E3727" s="258" t="str">
        <f>iferror(vlookup(C3727,'Master data'!$A$1:$C$29,3,0),"--")</f>
        <v>--</v>
      </c>
      <c r="F3727" s="258" t="str">
        <f>iferror(vlookup(C3727,'Master data'!$A$1:$C$29,2,0),"--")</f>
        <v>--</v>
      </c>
    </row>
    <row r="3728" ht="21.0" customHeight="1">
      <c r="A3728" s="165"/>
      <c r="B3728" s="172"/>
      <c r="C3728" s="167"/>
      <c r="D3728" s="168"/>
      <c r="E3728" s="258" t="str">
        <f>iferror(vlookup(C3728,'Master data'!$A$1:$C$29,3,0),"--")</f>
        <v>--</v>
      </c>
      <c r="F3728" s="258" t="str">
        <f>iferror(vlookup(C3728,'Master data'!$A$1:$C$29,2,0),"--")</f>
        <v>--</v>
      </c>
    </row>
    <row r="3729" ht="21.0" customHeight="1">
      <c r="A3729" s="165"/>
      <c r="B3729" s="172"/>
      <c r="C3729" s="167"/>
      <c r="D3729" s="168"/>
      <c r="E3729" s="258" t="str">
        <f>iferror(vlookup(C3729,'Master data'!$A$1:$C$29,3,0),"--")</f>
        <v>--</v>
      </c>
      <c r="F3729" s="258" t="str">
        <f>iferror(vlookup(C3729,'Master data'!$A$1:$C$29,2,0),"--")</f>
        <v>--</v>
      </c>
    </row>
    <row r="3730" ht="21.0" customHeight="1">
      <c r="A3730" s="165"/>
      <c r="B3730" s="172"/>
      <c r="C3730" s="167"/>
      <c r="D3730" s="168"/>
      <c r="E3730" s="258" t="str">
        <f>iferror(vlookup(C3730,'Master data'!$A$1:$C$29,3,0),"--")</f>
        <v>--</v>
      </c>
      <c r="F3730" s="258" t="str">
        <f>iferror(vlookup(C3730,'Master data'!$A$1:$C$29,2,0),"--")</f>
        <v>--</v>
      </c>
    </row>
    <row r="3731" ht="21.0" customHeight="1">
      <c r="A3731" s="165"/>
      <c r="B3731" s="172"/>
      <c r="C3731" s="167"/>
      <c r="D3731" s="168"/>
      <c r="E3731" s="258" t="str">
        <f>iferror(vlookup(C3731,'Master data'!$A$1:$C$29,3,0),"--")</f>
        <v>--</v>
      </c>
      <c r="F3731" s="258" t="str">
        <f>iferror(vlookup(C3731,'Master data'!$A$1:$C$29,2,0),"--")</f>
        <v>--</v>
      </c>
    </row>
    <row r="3732" ht="21.0" customHeight="1">
      <c r="A3732" s="165"/>
      <c r="B3732" s="172"/>
      <c r="C3732" s="167"/>
      <c r="D3732" s="168"/>
      <c r="E3732" s="258" t="str">
        <f>iferror(vlookup(C3732,'Master data'!$A$1:$C$29,3,0),"--")</f>
        <v>--</v>
      </c>
      <c r="F3732" s="258" t="str">
        <f>iferror(vlookup(C3732,'Master data'!$A$1:$C$29,2,0),"--")</f>
        <v>--</v>
      </c>
    </row>
    <row r="3733" ht="21.0" customHeight="1">
      <c r="A3733" s="165"/>
      <c r="B3733" s="172"/>
      <c r="C3733" s="167"/>
      <c r="D3733" s="168"/>
      <c r="E3733" s="258" t="str">
        <f>iferror(vlookup(C3733,'Master data'!$A$1:$C$29,3,0),"--")</f>
        <v>--</v>
      </c>
      <c r="F3733" s="258" t="str">
        <f>iferror(vlookup(C3733,'Master data'!$A$1:$C$29,2,0),"--")</f>
        <v>--</v>
      </c>
    </row>
    <row r="3734" ht="21.0" customHeight="1">
      <c r="A3734" s="165"/>
      <c r="B3734" s="172"/>
      <c r="C3734" s="167"/>
      <c r="D3734" s="168"/>
      <c r="E3734" s="258" t="str">
        <f>iferror(vlookup(C3734,'Master data'!$A$1:$C$29,3,0),"--")</f>
        <v>--</v>
      </c>
      <c r="F3734" s="258" t="str">
        <f>iferror(vlookup(C3734,'Master data'!$A$1:$C$29,2,0),"--")</f>
        <v>--</v>
      </c>
    </row>
    <row r="3735" ht="21.0" customHeight="1">
      <c r="A3735" s="165"/>
      <c r="B3735" s="172"/>
      <c r="C3735" s="167"/>
      <c r="D3735" s="168"/>
      <c r="E3735" s="258" t="str">
        <f>iferror(vlookup(C3735,'Master data'!$A$1:$C$29,3,0),"--")</f>
        <v>--</v>
      </c>
      <c r="F3735" s="258" t="str">
        <f>iferror(vlookup(C3735,'Master data'!$A$1:$C$29,2,0),"--")</f>
        <v>--</v>
      </c>
    </row>
    <row r="3736" ht="21.0" customHeight="1">
      <c r="A3736" s="165"/>
      <c r="B3736" s="172"/>
      <c r="C3736" s="167"/>
      <c r="D3736" s="168"/>
      <c r="E3736" s="258" t="str">
        <f>iferror(vlookup(C3736,'Master data'!$A$1:$C$29,3,0),"--")</f>
        <v>--</v>
      </c>
      <c r="F3736" s="258" t="str">
        <f>iferror(vlookup(C3736,'Master data'!$A$1:$C$29,2,0),"--")</f>
        <v>--</v>
      </c>
    </row>
    <row r="3737" ht="21.0" customHeight="1">
      <c r="A3737" s="165"/>
      <c r="B3737" s="172"/>
      <c r="C3737" s="167"/>
      <c r="D3737" s="168"/>
      <c r="E3737" s="258" t="str">
        <f>iferror(vlookup(C3737,'Master data'!$A$1:$C$29,3,0),"--")</f>
        <v>--</v>
      </c>
      <c r="F3737" s="258" t="str">
        <f>iferror(vlookup(C3737,'Master data'!$A$1:$C$29,2,0),"--")</f>
        <v>--</v>
      </c>
    </row>
    <row r="3738" ht="21.0" customHeight="1">
      <c r="A3738" s="165"/>
      <c r="B3738" s="172"/>
      <c r="C3738" s="167"/>
      <c r="D3738" s="168"/>
      <c r="E3738" s="258" t="str">
        <f>iferror(vlookup(C3738,'Master data'!$A$1:$C$29,3,0),"--")</f>
        <v>--</v>
      </c>
      <c r="F3738" s="258" t="str">
        <f>iferror(vlookup(C3738,'Master data'!$A$1:$C$29,2,0),"--")</f>
        <v>--</v>
      </c>
    </row>
    <row r="3739" ht="21.0" customHeight="1">
      <c r="A3739" s="165"/>
      <c r="B3739" s="172"/>
      <c r="C3739" s="167"/>
      <c r="D3739" s="168"/>
      <c r="E3739" s="258" t="str">
        <f>iferror(vlookup(C3739,'Master data'!$A$1:$C$29,3,0),"--")</f>
        <v>--</v>
      </c>
      <c r="F3739" s="258" t="str">
        <f>iferror(vlookup(C3739,'Master data'!$A$1:$C$29,2,0),"--")</f>
        <v>--</v>
      </c>
    </row>
    <row r="3740" ht="21.0" customHeight="1">
      <c r="A3740" s="165"/>
      <c r="B3740" s="172"/>
      <c r="C3740" s="167"/>
      <c r="D3740" s="168"/>
      <c r="E3740" s="258" t="str">
        <f>iferror(vlookup(C3740,'Master data'!$A$1:$C$29,3,0),"--")</f>
        <v>--</v>
      </c>
      <c r="F3740" s="258" t="str">
        <f>iferror(vlookup(C3740,'Master data'!$A$1:$C$29,2,0),"--")</f>
        <v>--</v>
      </c>
    </row>
    <row r="3741" ht="21.0" customHeight="1">
      <c r="A3741" s="165"/>
      <c r="B3741" s="172"/>
      <c r="C3741" s="167"/>
      <c r="D3741" s="168"/>
      <c r="E3741" s="258" t="str">
        <f>iferror(vlookup(C3741,'Master data'!$A$1:$C$29,3,0),"--")</f>
        <v>--</v>
      </c>
      <c r="F3741" s="258" t="str">
        <f>iferror(vlookup(C3741,'Master data'!$A$1:$C$29,2,0),"--")</f>
        <v>--</v>
      </c>
    </row>
    <row r="3742" ht="21.0" customHeight="1">
      <c r="A3742" s="165"/>
      <c r="B3742" s="172"/>
      <c r="C3742" s="167"/>
      <c r="D3742" s="168"/>
      <c r="E3742" s="258" t="str">
        <f>iferror(vlookup(C3742,'Master data'!$A$1:$C$29,3,0),"--")</f>
        <v>--</v>
      </c>
      <c r="F3742" s="258" t="str">
        <f>iferror(vlookup(C3742,'Master data'!$A$1:$C$29,2,0),"--")</f>
        <v>--</v>
      </c>
    </row>
    <row r="3743" ht="21.0" customHeight="1">
      <c r="A3743" s="165"/>
      <c r="B3743" s="172"/>
      <c r="C3743" s="167"/>
      <c r="D3743" s="168"/>
      <c r="E3743" s="258" t="str">
        <f>iferror(vlookup(C3743,'Master data'!$A$1:$C$29,3,0),"--")</f>
        <v>--</v>
      </c>
      <c r="F3743" s="258" t="str">
        <f>iferror(vlookup(C3743,'Master data'!$A$1:$C$29,2,0),"--")</f>
        <v>--</v>
      </c>
    </row>
    <row r="3744" ht="21.0" customHeight="1">
      <c r="A3744" s="165"/>
      <c r="B3744" s="172"/>
      <c r="C3744" s="167"/>
      <c r="D3744" s="168"/>
      <c r="E3744" s="258" t="str">
        <f>iferror(vlookup(C3744,'Master data'!$A$1:$C$29,3,0),"--")</f>
        <v>--</v>
      </c>
      <c r="F3744" s="258" t="str">
        <f>iferror(vlookup(C3744,'Master data'!$A$1:$C$29,2,0),"--")</f>
        <v>--</v>
      </c>
    </row>
    <row r="3745" ht="21.0" customHeight="1">
      <c r="A3745" s="165"/>
      <c r="B3745" s="172"/>
      <c r="C3745" s="167"/>
      <c r="D3745" s="168"/>
      <c r="E3745" s="258" t="str">
        <f>iferror(vlookup(C3745,'Master data'!$A$1:$C$29,3,0),"--")</f>
        <v>--</v>
      </c>
      <c r="F3745" s="258" t="str">
        <f>iferror(vlookup(C3745,'Master data'!$A$1:$C$29,2,0),"--")</f>
        <v>--</v>
      </c>
    </row>
    <row r="3746" ht="21.0" customHeight="1">
      <c r="A3746" s="165"/>
      <c r="B3746" s="172"/>
      <c r="C3746" s="167"/>
      <c r="D3746" s="168"/>
      <c r="E3746" s="258" t="str">
        <f>iferror(vlookup(C3746,'Master data'!$A$1:$C$29,3,0),"--")</f>
        <v>--</v>
      </c>
      <c r="F3746" s="258" t="str">
        <f>iferror(vlookup(C3746,'Master data'!$A$1:$C$29,2,0),"--")</f>
        <v>--</v>
      </c>
    </row>
    <row r="3747" ht="21.0" customHeight="1">
      <c r="A3747" s="165"/>
      <c r="B3747" s="172"/>
      <c r="C3747" s="167"/>
      <c r="D3747" s="168"/>
      <c r="E3747" s="258" t="str">
        <f>iferror(vlookup(C3747,'Master data'!$A$1:$C$29,3,0),"--")</f>
        <v>--</v>
      </c>
      <c r="F3747" s="258" t="str">
        <f>iferror(vlookup(C3747,'Master data'!$A$1:$C$29,2,0),"--")</f>
        <v>--</v>
      </c>
    </row>
    <row r="3748" ht="21.0" customHeight="1">
      <c r="A3748" s="165"/>
      <c r="B3748" s="172"/>
      <c r="C3748" s="167"/>
      <c r="D3748" s="168"/>
      <c r="E3748" s="258" t="str">
        <f>iferror(vlookup(C3748,'Master data'!$A$1:$C$29,3,0),"--")</f>
        <v>--</v>
      </c>
      <c r="F3748" s="258" t="str">
        <f>iferror(vlookup(C3748,'Master data'!$A$1:$C$29,2,0),"--")</f>
        <v>--</v>
      </c>
    </row>
    <row r="3749" ht="21.0" customHeight="1">
      <c r="A3749" s="165"/>
      <c r="B3749" s="172"/>
      <c r="C3749" s="167"/>
      <c r="D3749" s="168"/>
      <c r="E3749" s="258" t="str">
        <f>iferror(vlookup(C3749,'Master data'!$A$1:$C$29,3,0),"--")</f>
        <v>--</v>
      </c>
      <c r="F3749" s="258" t="str">
        <f>iferror(vlookup(C3749,'Master data'!$A$1:$C$29,2,0),"--")</f>
        <v>--</v>
      </c>
    </row>
    <row r="3750" ht="21.0" customHeight="1">
      <c r="A3750" s="165"/>
      <c r="B3750" s="172"/>
      <c r="C3750" s="167"/>
      <c r="D3750" s="168"/>
      <c r="E3750" s="258" t="str">
        <f>iferror(vlookup(C3750,'Master data'!$A$1:$C$29,3,0),"--")</f>
        <v>--</v>
      </c>
      <c r="F3750" s="258" t="str">
        <f>iferror(vlookup(C3750,'Master data'!$A$1:$C$29,2,0),"--")</f>
        <v>--</v>
      </c>
    </row>
    <row r="3751" ht="21.0" customHeight="1">
      <c r="A3751" s="165"/>
      <c r="B3751" s="172"/>
      <c r="C3751" s="167"/>
      <c r="D3751" s="168"/>
      <c r="E3751" s="258" t="str">
        <f>iferror(vlookup(C3751,'Master data'!$A$1:$C$29,3,0),"--")</f>
        <v>--</v>
      </c>
      <c r="F3751" s="258" t="str">
        <f>iferror(vlookup(C3751,'Master data'!$A$1:$C$29,2,0),"--")</f>
        <v>--</v>
      </c>
    </row>
    <row r="3752" ht="21.0" customHeight="1">
      <c r="A3752" s="165"/>
      <c r="B3752" s="172"/>
      <c r="C3752" s="167"/>
      <c r="D3752" s="168"/>
      <c r="E3752" s="258" t="str">
        <f>iferror(vlookup(C3752,'Master data'!$A$1:$C$29,3,0),"--")</f>
        <v>--</v>
      </c>
      <c r="F3752" s="258" t="str">
        <f>iferror(vlookup(C3752,'Master data'!$A$1:$C$29,2,0),"--")</f>
        <v>--</v>
      </c>
    </row>
    <row r="3753" ht="21.0" customHeight="1">
      <c r="A3753" s="165"/>
      <c r="B3753" s="172"/>
      <c r="C3753" s="167"/>
      <c r="D3753" s="168"/>
      <c r="E3753" s="258" t="str">
        <f>iferror(vlookup(C3753,'Master data'!$A$1:$C$29,3,0),"--")</f>
        <v>--</v>
      </c>
      <c r="F3753" s="258" t="str">
        <f>iferror(vlookup(C3753,'Master data'!$A$1:$C$29,2,0),"--")</f>
        <v>--</v>
      </c>
    </row>
    <row r="3754" ht="21.0" customHeight="1">
      <c r="A3754" s="165"/>
      <c r="B3754" s="172"/>
      <c r="C3754" s="167"/>
      <c r="D3754" s="168"/>
      <c r="E3754" s="258" t="str">
        <f>iferror(vlookup(C3754,'Master data'!$A$1:$C$29,3,0),"--")</f>
        <v>--</v>
      </c>
      <c r="F3754" s="258" t="str">
        <f>iferror(vlookup(C3754,'Master data'!$A$1:$C$29,2,0),"--")</f>
        <v>--</v>
      </c>
    </row>
    <row r="3755" ht="21.0" customHeight="1">
      <c r="A3755" s="165"/>
      <c r="B3755" s="172"/>
      <c r="C3755" s="167"/>
      <c r="D3755" s="168"/>
      <c r="E3755" s="258" t="str">
        <f>iferror(vlookup(C3755,'Master data'!$A$1:$C$29,3,0),"--")</f>
        <v>--</v>
      </c>
      <c r="F3755" s="258" t="str">
        <f>iferror(vlookup(C3755,'Master data'!$A$1:$C$29,2,0),"--")</f>
        <v>--</v>
      </c>
    </row>
    <row r="3756" ht="21.0" customHeight="1">
      <c r="A3756" s="165"/>
      <c r="B3756" s="172"/>
      <c r="C3756" s="167"/>
      <c r="D3756" s="168"/>
      <c r="E3756" s="258" t="str">
        <f>iferror(vlookup(C3756,'Master data'!$A$1:$C$29,3,0),"--")</f>
        <v>--</v>
      </c>
      <c r="F3756" s="258" t="str">
        <f>iferror(vlookup(C3756,'Master data'!$A$1:$C$29,2,0),"--")</f>
        <v>--</v>
      </c>
    </row>
    <row r="3757" ht="21.0" customHeight="1">
      <c r="A3757" s="165"/>
      <c r="B3757" s="172"/>
      <c r="C3757" s="167"/>
      <c r="D3757" s="168"/>
      <c r="E3757" s="258" t="str">
        <f>iferror(vlookup(C3757,'Master data'!$A$1:$C$29,3,0),"--")</f>
        <v>--</v>
      </c>
      <c r="F3757" s="258" t="str">
        <f>iferror(vlookup(C3757,'Master data'!$A$1:$C$29,2,0),"--")</f>
        <v>--</v>
      </c>
    </row>
    <row r="3758" ht="21.0" customHeight="1">
      <c r="A3758" s="165"/>
      <c r="B3758" s="172"/>
      <c r="C3758" s="167"/>
      <c r="D3758" s="168"/>
      <c r="E3758" s="258" t="str">
        <f>iferror(vlookup(C3758,'Master data'!$A$1:$C$29,3,0),"--")</f>
        <v>--</v>
      </c>
      <c r="F3758" s="258" t="str">
        <f>iferror(vlookup(C3758,'Master data'!$A$1:$C$29,2,0),"--")</f>
        <v>--</v>
      </c>
    </row>
    <row r="3759" ht="21.0" customHeight="1">
      <c r="A3759" s="165"/>
      <c r="B3759" s="172"/>
      <c r="C3759" s="167"/>
      <c r="D3759" s="168"/>
      <c r="E3759" s="258" t="str">
        <f>iferror(vlookup(C3759,'Master data'!$A$1:$C$29,3,0),"--")</f>
        <v>--</v>
      </c>
      <c r="F3759" s="258" t="str">
        <f>iferror(vlookup(C3759,'Master data'!$A$1:$C$29,2,0),"--")</f>
        <v>--</v>
      </c>
    </row>
    <row r="3760" ht="21.0" customHeight="1">
      <c r="A3760" s="165"/>
      <c r="B3760" s="172"/>
      <c r="C3760" s="167"/>
      <c r="D3760" s="168"/>
      <c r="E3760" s="258" t="str">
        <f>iferror(vlookup(C3760,'Master data'!$A$1:$C$29,3,0),"--")</f>
        <v>--</v>
      </c>
      <c r="F3760" s="258" t="str">
        <f>iferror(vlookup(C3760,'Master data'!$A$1:$C$29,2,0),"--")</f>
        <v>--</v>
      </c>
    </row>
    <row r="3761" ht="21.0" customHeight="1">
      <c r="A3761" s="165"/>
      <c r="B3761" s="172"/>
      <c r="C3761" s="167"/>
      <c r="D3761" s="168"/>
      <c r="E3761" s="258" t="str">
        <f>iferror(vlookup(C3761,'Master data'!$A$1:$C$29,3,0),"--")</f>
        <v>--</v>
      </c>
      <c r="F3761" s="258" t="str">
        <f>iferror(vlookup(C3761,'Master data'!$A$1:$C$29,2,0),"--")</f>
        <v>--</v>
      </c>
    </row>
    <row r="3762" ht="21.0" customHeight="1">
      <c r="A3762" s="165"/>
      <c r="B3762" s="172"/>
      <c r="C3762" s="167"/>
      <c r="D3762" s="168"/>
      <c r="E3762" s="258" t="str">
        <f>iferror(vlookup(C3762,'Master data'!$A$1:$C$29,3,0),"--")</f>
        <v>--</v>
      </c>
      <c r="F3762" s="258" t="str">
        <f>iferror(vlookup(C3762,'Master data'!$A$1:$C$29,2,0),"--")</f>
        <v>--</v>
      </c>
    </row>
    <row r="3763" ht="21.0" customHeight="1">
      <c r="A3763" s="165"/>
      <c r="B3763" s="172"/>
      <c r="C3763" s="167"/>
      <c r="D3763" s="168"/>
      <c r="E3763" s="258" t="str">
        <f>iferror(vlookup(C3763,'Master data'!$A$1:$C$29,3,0),"--")</f>
        <v>--</v>
      </c>
      <c r="F3763" s="258" t="str">
        <f>iferror(vlookup(C3763,'Master data'!$A$1:$C$29,2,0),"--")</f>
        <v>--</v>
      </c>
    </row>
    <row r="3764" ht="21.0" customHeight="1">
      <c r="A3764" s="165"/>
      <c r="B3764" s="172"/>
      <c r="C3764" s="167"/>
      <c r="D3764" s="168"/>
      <c r="E3764" s="258" t="str">
        <f>iferror(vlookup(C3764,'Master data'!$A$1:$C$29,3,0),"--")</f>
        <v>--</v>
      </c>
      <c r="F3764" s="258" t="str">
        <f>iferror(vlookup(C3764,'Master data'!$A$1:$C$29,2,0),"--")</f>
        <v>--</v>
      </c>
    </row>
    <row r="3765" ht="21.0" customHeight="1">
      <c r="A3765" s="165"/>
      <c r="B3765" s="172"/>
      <c r="C3765" s="167"/>
      <c r="D3765" s="168"/>
      <c r="E3765" s="258" t="str">
        <f>iferror(vlookup(C3765,'Master data'!$A$1:$C$29,3,0),"--")</f>
        <v>--</v>
      </c>
      <c r="F3765" s="258" t="str">
        <f>iferror(vlookup(C3765,'Master data'!$A$1:$C$29,2,0),"--")</f>
        <v>--</v>
      </c>
    </row>
    <row r="3766" ht="21.0" customHeight="1">
      <c r="A3766" s="165"/>
      <c r="B3766" s="172"/>
      <c r="C3766" s="167"/>
      <c r="D3766" s="168"/>
      <c r="E3766" s="258" t="str">
        <f>iferror(vlookup(C3766,'Master data'!$A$1:$C$29,3,0),"--")</f>
        <v>--</v>
      </c>
      <c r="F3766" s="258" t="str">
        <f>iferror(vlookup(C3766,'Master data'!$A$1:$C$29,2,0),"--")</f>
        <v>--</v>
      </c>
    </row>
    <row r="3767" ht="21.0" customHeight="1">
      <c r="A3767" s="165"/>
      <c r="B3767" s="172"/>
      <c r="C3767" s="167"/>
      <c r="D3767" s="168"/>
      <c r="E3767" s="258" t="str">
        <f>iferror(vlookup(C3767,'Master data'!$A$1:$C$29,3,0),"--")</f>
        <v>--</v>
      </c>
      <c r="F3767" s="258" t="str">
        <f>iferror(vlookup(C3767,'Master data'!$A$1:$C$29,2,0),"--")</f>
        <v>--</v>
      </c>
    </row>
    <row r="3768" ht="21.0" customHeight="1">
      <c r="A3768" s="165"/>
      <c r="B3768" s="172"/>
      <c r="C3768" s="167"/>
      <c r="D3768" s="168"/>
      <c r="E3768" s="258" t="str">
        <f>iferror(vlookup(C3768,'Master data'!$A$1:$C$29,3,0),"--")</f>
        <v>--</v>
      </c>
      <c r="F3768" s="258" t="str">
        <f>iferror(vlookup(C3768,'Master data'!$A$1:$C$29,2,0),"--")</f>
        <v>--</v>
      </c>
    </row>
    <row r="3769" ht="21.0" customHeight="1">
      <c r="A3769" s="165"/>
      <c r="B3769" s="172"/>
      <c r="C3769" s="167"/>
      <c r="D3769" s="168"/>
      <c r="E3769" s="258" t="str">
        <f>iferror(vlookup(C3769,'Master data'!$A$1:$C$29,3,0),"--")</f>
        <v>--</v>
      </c>
      <c r="F3769" s="258" t="str">
        <f>iferror(vlookup(C3769,'Master data'!$A$1:$C$29,2,0),"--")</f>
        <v>--</v>
      </c>
    </row>
    <row r="3770" ht="21.0" customHeight="1">
      <c r="A3770" s="165"/>
      <c r="B3770" s="172"/>
      <c r="C3770" s="167"/>
      <c r="D3770" s="168"/>
      <c r="E3770" s="258" t="str">
        <f>iferror(vlookup(C3770,'Master data'!$A$1:$C$29,3,0),"--")</f>
        <v>--</v>
      </c>
      <c r="F3770" s="258" t="str">
        <f>iferror(vlookup(C3770,'Master data'!$A$1:$C$29,2,0),"--")</f>
        <v>--</v>
      </c>
    </row>
    <row r="3771" ht="21.0" customHeight="1">
      <c r="A3771" s="165"/>
      <c r="B3771" s="172"/>
      <c r="C3771" s="167"/>
      <c r="D3771" s="168"/>
      <c r="E3771" s="258" t="str">
        <f>iferror(vlookup(C3771,'Master data'!$A$1:$C$29,3,0),"--")</f>
        <v>--</v>
      </c>
      <c r="F3771" s="258" t="str">
        <f>iferror(vlookup(C3771,'Master data'!$A$1:$C$29,2,0),"--")</f>
        <v>--</v>
      </c>
    </row>
    <row r="3772" ht="21.0" customHeight="1">
      <c r="A3772" s="165"/>
      <c r="B3772" s="172"/>
      <c r="C3772" s="167"/>
      <c r="D3772" s="168"/>
      <c r="E3772" s="258" t="str">
        <f>iferror(vlookup(C3772,'Master data'!$A$1:$C$29,3,0),"--")</f>
        <v>--</v>
      </c>
      <c r="F3772" s="258" t="str">
        <f>iferror(vlookup(C3772,'Master data'!$A$1:$C$29,2,0),"--")</f>
        <v>--</v>
      </c>
    </row>
    <row r="3773" ht="21.0" customHeight="1">
      <c r="A3773" s="165"/>
      <c r="B3773" s="172"/>
      <c r="C3773" s="167"/>
      <c r="D3773" s="168"/>
      <c r="E3773" s="258" t="str">
        <f>iferror(vlookup(C3773,'Master data'!$A$1:$C$29,3,0),"--")</f>
        <v>--</v>
      </c>
      <c r="F3773" s="258" t="str">
        <f>iferror(vlookup(C3773,'Master data'!$A$1:$C$29,2,0),"--")</f>
        <v>--</v>
      </c>
    </row>
    <row r="3774" ht="21.0" customHeight="1">
      <c r="A3774" s="165"/>
      <c r="B3774" s="172"/>
      <c r="C3774" s="167"/>
      <c r="D3774" s="168"/>
      <c r="E3774" s="258" t="str">
        <f>iferror(vlookup(C3774,'Master data'!$A$1:$C$29,3,0),"--")</f>
        <v>--</v>
      </c>
      <c r="F3774" s="258" t="str">
        <f>iferror(vlookup(C3774,'Master data'!$A$1:$C$29,2,0),"--")</f>
        <v>--</v>
      </c>
    </row>
    <row r="3775" ht="21.0" customHeight="1">
      <c r="A3775" s="165"/>
      <c r="B3775" s="172"/>
      <c r="C3775" s="167"/>
      <c r="D3775" s="168"/>
      <c r="E3775" s="258" t="str">
        <f>iferror(vlookup(C3775,'Master data'!$A$1:$C$29,3,0),"--")</f>
        <v>--</v>
      </c>
      <c r="F3775" s="258" t="str">
        <f>iferror(vlookup(C3775,'Master data'!$A$1:$C$29,2,0),"--")</f>
        <v>--</v>
      </c>
    </row>
    <row r="3776" ht="21.0" customHeight="1">
      <c r="A3776" s="165"/>
      <c r="B3776" s="172"/>
      <c r="C3776" s="167"/>
      <c r="D3776" s="168"/>
      <c r="E3776" s="258" t="str">
        <f>iferror(vlookup(C3776,'Master data'!$A$1:$C$29,3,0),"--")</f>
        <v>--</v>
      </c>
      <c r="F3776" s="258" t="str">
        <f>iferror(vlookup(C3776,'Master data'!$A$1:$C$29,2,0),"--")</f>
        <v>--</v>
      </c>
    </row>
    <row r="3777" ht="21.0" customHeight="1">
      <c r="A3777" s="165"/>
      <c r="B3777" s="172"/>
      <c r="C3777" s="167"/>
      <c r="D3777" s="168"/>
      <c r="E3777" s="258" t="str">
        <f>iferror(vlookup(C3777,'Master data'!$A$1:$C$29,3,0),"--")</f>
        <v>--</v>
      </c>
      <c r="F3777" s="258" t="str">
        <f>iferror(vlookup(C3777,'Master data'!$A$1:$C$29,2,0),"--")</f>
        <v>--</v>
      </c>
    </row>
    <row r="3778" ht="21.0" customHeight="1">
      <c r="A3778" s="165"/>
      <c r="B3778" s="172"/>
      <c r="C3778" s="167"/>
      <c r="D3778" s="168"/>
      <c r="E3778" s="258" t="str">
        <f>iferror(vlookup(C3778,'Master data'!$A$1:$C$29,3,0),"--")</f>
        <v>--</v>
      </c>
      <c r="F3778" s="258" t="str">
        <f>iferror(vlookup(C3778,'Master data'!$A$1:$C$29,2,0),"--")</f>
        <v>--</v>
      </c>
    </row>
    <row r="3779" ht="21.0" customHeight="1">
      <c r="A3779" s="165"/>
      <c r="B3779" s="172"/>
      <c r="C3779" s="167"/>
      <c r="D3779" s="168"/>
      <c r="E3779" s="258" t="str">
        <f>iferror(vlookup(C3779,'Master data'!$A$1:$C$29,3,0),"--")</f>
        <v>--</v>
      </c>
      <c r="F3779" s="258" t="str">
        <f>iferror(vlookup(C3779,'Master data'!$A$1:$C$29,2,0),"--")</f>
        <v>--</v>
      </c>
    </row>
    <row r="3780" ht="21.0" customHeight="1">
      <c r="A3780" s="165"/>
      <c r="B3780" s="172"/>
      <c r="C3780" s="167"/>
      <c r="D3780" s="168"/>
      <c r="E3780" s="258" t="str">
        <f>iferror(vlookup(C3780,'Master data'!$A$1:$C$29,3,0),"--")</f>
        <v>--</v>
      </c>
      <c r="F3780" s="258" t="str">
        <f>iferror(vlookup(C3780,'Master data'!$A$1:$C$29,2,0),"--")</f>
        <v>--</v>
      </c>
    </row>
    <row r="3781" ht="21.0" customHeight="1">
      <c r="A3781" s="165"/>
      <c r="B3781" s="172"/>
      <c r="C3781" s="167"/>
      <c r="D3781" s="168"/>
      <c r="E3781" s="258" t="str">
        <f>iferror(vlookup(C3781,'Master data'!$A$1:$C$29,3,0),"--")</f>
        <v>--</v>
      </c>
      <c r="F3781" s="258" t="str">
        <f>iferror(vlookup(C3781,'Master data'!$A$1:$C$29,2,0),"--")</f>
        <v>--</v>
      </c>
    </row>
    <row r="3782" ht="21.0" customHeight="1">
      <c r="A3782" s="165"/>
      <c r="B3782" s="172"/>
      <c r="C3782" s="167"/>
      <c r="D3782" s="168"/>
      <c r="E3782" s="258" t="str">
        <f>iferror(vlookup(C3782,'Master data'!$A$1:$C$29,3,0),"--")</f>
        <v>--</v>
      </c>
      <c r="F3782" s="258" t="str">
        <f>iferror(vlookup(C3782,'Master data'!$A$1:$C$29,2,0),"--")</f>
        <v>--</v>
      </c>
    </row>
    <row r="3783" ht="21.0" customHeight="1">
      <c r="A3783" s="165"/>
      <c r="B3783" s="172"/>
      <c r="C3783" s="167"/>
      <c r="D3783" s="168"/>
      <c r="E3783" s="258" t="str">
        <f>iferror(vlookup(C3783,'Master data'!$A$1:$C$29,3,0),"--")</f>
        <v>--</v>
      </c>
      <c r="F3783" s="258" t="str">
        <f>iferror(vlookup(C3783,'Master data'!$A$1:$C$29,2,0),"--")</f>
        <v>--</v>
      </c>
    </row>
    <row r="3784" ht="21.0" customHeight="1">
      <c r="A3784" s="165"/>
      <c r="B3784" s="172"/>
      <c r="C3784" s="167"/>
      <c r="D3784" s="168"/>
      <c r="E3784" s="258" t="str">
        <f>iferror(vlookup(C3784,'Master data'!$A$1:$C$29,3,0),"--")</f>
        <v>--</v>
      </c>
      <c r="F3784" s="258" t="str">
        <f>iferror(vlookup(C3784,'Master data'!$A$1:$C$29,2,0),"--")</f>
        <v>--</v>
      </c>
    </row>
    <row r="3785" ht="21.0" customHeight="1">
      <c r="A3785" s="165"/>
      <c r="B3785" s="172"/>
      <c r="C3785" s="167"/>
      <c r="D3785" s="168"/>
      <c r="E3785" s="258" t="str">
        <f>iferror(vlookup(C3785,'Master data'!$A$1:$C$29,3,0),"--")</f>
        <v>--</v>
      </c>
      <c r="F3785" s="258" t="str">
        <f>iferror(vlookup(C3785,'Master data'!$A$1:$C$29,2,0),"--")</f>
        <v>--</v>
      </c>
    </row>
    <row r="3786" ht="21.0" customHeight="1">
      <c r="A3786" s="165"/>
      <c r="B3786" s="172"/>
      <c r="C3786" s="167"/>
      <c r="D3786" s="168"/>
      <c r="E3786" s="258" t="str">
        <f>iferror(vlookup(C3786,'Master data'!$A$1:$C$29,3,0),"--")</f>
        <v>--</v>
      </c>
      <c r="F3786" s="258" t="str">
        <f>iferror(vlookup(C3786,'Master data'!$A$1:$C$29,2,0),"--")</f>
        <v>--</v>
      </c>
    </row>
    <row r="3787" ht="21.0" customHeight="1">
      <c r="A3787" s="165"/>
      <c r="B3787" s="172"/>
      <c r="C3787" s="167"/>
      <c r="D3787" s="168"/>
      <c r="E3787" s="258" t="str">
        <f>iferror(vlookup(C3787,'Master data'!$A$1:$C$29,3,0),"--")</f>
        <v>--</v>
      </c>
      <c r="F3787" s="258" t="str">
        <f>iferror(vlookup(C3787,'Master data'!$A$1:$C$29,2,0),"--")</f>
        <v>--</v>
      </c>
    </row>
    <row r="3788" ht="21.0" customHeight="1">
      <c r="A3788" s="165"/>
      <c r="B3788" s="172"/>
      <c r="C3788" s="167"/>
      <c r="D3788" s="168"/>
      <c r="E3788" s="258" t="str">
        <f>iferror(vlookup(C3788,'Master data'!$A$1:$C$29,3,0),"--")</f>
        <v>--</v>
      </c>
      <c r="F3788" s="258" t="str">
        <f>iferror(vlookup(C3788,'Master data'!$A$1:$C$29,2,0),"--")</f>
        <v>--</v>
      </c>
    </row>
    <row r="3789" ht="21.0" customHeight="1">
      <c r="A3789" s="165"/>
      <c r="B3789" s="172"/>
      <c r="C3789" s="167"/>
      <c r="D3789" s="168"/>
      <c r="E3789" s="258" t="str">
        <f>iferror(vlookup(C3789,'Master data'!$A$1:$C$29,3,0),"--")</f>
        <v>--</v>
      </c>
      <c r="F3789" s="258" t="str">
        <f>iferror(vlookup(C3789,'Master data'!$A$1:$C$29,2,0),"--")</f>
        <v>--</v>
      </c>
    </row>
    <row r="3790" ht="21.0" customHeight="1">
      <c r="A3790" s="165"/>
      <c r="B3790" s="172"/>
      <c r="C3790" s="167"/>
      <c r="D3790" s="168"/>
      <c r="E3790" s="258" t="str">
        <f>iferror(vlookup(C3790,'Master data'!$A$1:$C$29,3,0),"--")</f>
        <v>--</v>
      </c>
      <c r="F3790" s="258" t="str">
        <f>iferror(vlookup(C3790,'Master data'!$A$1:$C$29,2,0),"--")</f>
        <v>--</v>
      </c>
    </row>
    <row r="3791" ht="21.0" customHeight="1">
      <c r="A3791" s="165"/>
      <c r="B3791" s="172"/>
      <c r="C3791" s="167"/>
      <c r="D3791" s="168"/>
      <c r="E3791" s="258" t="str">
        <f>iferror(vlookup(C3791,'Master data'!$A$1:$C$29,3,0),"--")</f>
        <v>--</v>
      </c>
      <c r="F3791" s="258" t="str">
        <f>iferror(vlookup(C3791,'Master data'!$A$1:$C$29,2,0),"--")</f>
        <v>--</v>
      </c>
    </row>
    <row r="3792" ht="21.0" customHeight="1">
      <c r="A3792" s="165"/>
      <c r="B3792" s="172"/>
      <c r="C3792" s="167"/>
      <c r="D3792" s="168"/>
      <c r="E3792" s="258" t="str">
        <f>iferror(vlookup(C3792,'Master data'!$A$1:$C$29,3,0),"--")</f>
        <v>--</v>
      </c>
      <c r="F3792" s="258" t="str">
        <f>iferror(vlookup(C3792,'Master data'!$A$1:$C$29,2,0),"--")</f>
        <v>--</v>
      </c>
    </row>
    <row r="3793" ht="21.0" customHeight="1">
      <c r="A3793" s="165"/>
      <c r="B3793" s="172"/>
      <c r="C3793" s="167"/>
      <c r="D3793" s="168"/>
      <c r="E3793" s="258" t="str">
        <f>iferror(vlookup(C3793,'Master data'!$A$1:$C$29,3,0),"--")</f>
        <v>--</v>
      </c>
      <c r="F3793" s="258" t="str">
        <f>iferror(vlookup(C3793,'Master data'!$A$1:$C$29,2,0),"--")</f>
        <v>--</v>
      </c>
    </row>
    <row r="3794" ht="21.0" customHeight="1">
      <c r="A3794" s="165"/>
      <c r="B3794" s="172"/>
      <c r="C3794" s="167"/>
      <c r="D3794" s="168"/>
      <c r="E3794" s="258" t="str">
        <f>iferror(vlookup(C3794,'Master data'!$A$1:$C$29,3,0),"--")</f>
        <v>--</v>
      </c>
      <c r="F3794" s="258" t="str">
        <f>iferror(vlookup(C3794,'Master data'!$A$1:$C$29,2,0),"--")</f>
        <v>--</v>
      </c>
    </row>
    <row r="3795" ht="21.0" customHeight="1">
      <c r="A3795" s="165"/>
      <c r="B3795" s="172"/>
      <c r="C3795" s="167"/>
      <c r="D3795" s="168"/>
      <c r="E3795" s="258" t="str">
        <f>iferror(vlookup(C3795,'Master data'!$A$1:$C$29,3,0),"--")</f>
        <v>--</v>
      </c>
      <c r="F3795" s="258" t="str">
        <f>iferror(vlookup(C3795,'Master data'!$A$1:$C$29,2,0),"--")</f>
        <v>--</v>
      </c>
    </row>
    <row r="3796" ht="21.0" customHeight="1">
      <c r="A3796" s="165"/>
      <c r="B3796" s="172"/>
      <c r="C3796" s="167"/>
      <c r="D3796" s="168"/>
      <c r="E3796" s="258" t="str">
        <f>iferror(vlookup(C3796,'Master data'!$A$1:$C$29,3,0),"--")</f>
        <v>--</v>
      </c>
      <c r="F3796" s="258" t="str">
        <f>iferror(vlookup(C3796,'Master data'!$A$1:$C$29,2,0),"--")</f>
        <v>--</v>
      </c>
    </row>
    <row r="3797" ht="21.0" customHeight="1">
      <c r="A3797" s="165"/>
      <c r="B3797" s="172"/>
      <c r="C3797" s="167"/>
      <c r="D3797" s="168"/>
      <c r="E3797" s="258" t="str">
        <f>iferror(vlookup(C3797,'Master data'!$A$1:$C$29,3,0),"--")</f>
        <v>--</v>
      </c>
      <c r="F3797" s="258" t="str">
        <f>iferror(vlookup(C3797,'Master data'!$A$1:$C$29,2,0),"--")</f>
        <v>--</v>
      </c>
    </row>
    <row r="3798" ht="21.0" customHeight="1">
      <c r="A3798" s="165"/>
      <c r="B3798" s="172"/>
      <c r="C3798" s="167"/>
      <c r="D3798" s="168"/>
      <c r="E3798" s="258" t="str">
        <f>iferror(vlookup(C3798,'Master data'!$A$1:$C$29,3,0),"--")</f>
        <v>--</v>
      </c>
      <c r="F3798" s="258" t="str">
        <f>iferror(vlookup(C3798,'Master data'!$A$1:$C$29,2,0),"--")</f>
        <v>--</v>
      </c>
    </row>
    <row r="3799" ht="21.0" customHeight="1">
      <c r="A3799" s="165"/>
      <c r="B3799" s="172"/>
      <c r="C3799" s="167"/>
      <c r="D3799" s="168"/>
      <c r="E3799" s="258" t="str">
        <f>iferror(vlookup(C3799,'Master data'!$A$1:$C$29,3,0),"--")</f>
        <v>--</v>
      </c>
      <c r="F3799" s="258" t="str">
        <f>iferror(vlookup(C3799,'Master data'!$A$1:$C$29,2,0),"--")</f>
        <v>--</v>
      </c>
    </row>
    <row r="3800" ht="21.0" customHeight="1">
      <c r="A3800" s="165"/>
      <c r="B3800" s="172"/>
      <c r="C3800" s="167"/>
      <c r="D3800" s="168"/>
      <c r="E3800" s="258" t="str">
        <f>iferror(vlookup(C3800,'Master data'!$A$1:$C$29,3,0),"--")</f>
        <v>--</v>
      </c>
      <c r="F3800" s="258" t="str">
        <f>iferror(vlookup(C3800,'Master data'!$A$1:$C$29,2,0),"--")</f>
        <v>--</v>
      </c>
    </row>
    <row r="3801" ht="21.0" customHeight="1">
      <c r="A3801" s="165"/>
      <c r="B3801" s="172"/>
      <c r="C3801" s="167"/>
      <c r="D3801" s="168"/>
      <c r="E3801" s="258" t="str">
        <f>iferror(vlookup(C3801,'Master data'!$A$1:$C$29,3,0),"--")</f>
        <v>--</v>
      </c>
      <c r="F3801" s="258" t="str">
        <f>iferror(vlookup(C3801,'Master data'!$A$1:$C$29,2,0),"--")</f>
        <v>--</v>
      </c>
    </row>
    <row r="3802" ht="21.0" customHeight="1">
      <c r="A3802" s="165"/>
      <c r="B3802" s="172"/>
      <c r="C3802" s="167"/>
      <c r="D3802" s="168"/>
      <c r="E3802" s="258" t="str">
        <f>iferror(vlookup(C3802,'Master data'!$A$1:$C$29,3,0),"--")</f>
        <v>--</v>
      </c>
      <c r="F3802" s="258" t="str">
        <f>iferror(vlookup(C3802,'Master data'!$A$1:$C$29,2,0),"--")</f>
        <v>--</v>
      </c>
    </row>
    <row r="3803" ht="21.0" customHeight="1">
      <c r="A3803" s="165"/>
      <c r="B3803" s="172"/>
      <c r="C3803" s="167"/>
      <c r="D3803" s="168"/>
      <c r="E3803" s="258" t="str">
        <f>iferror(vlookup(C3803,'Master data'!$A$1:$C$29,3,0),"--")</f>
        <v>--</v>
      </c>
      <c r="F3803" s="258" t="str">
        <f>iferror(vlookup(C3803,'Master data'!$A$1:$C$29,2,0),"--")</f>
        <v>--</v>
      </c>
    </row>
    <row r="3804" ht="21.0" customHeight="1">
      <c r="A3804" s="165"/>
      <c r="B3804" s="172"/>
      <c r="C3804" s="167"/>
      <c r="D3804" s="168"/>
      <c r="E3804" s="258" t="str">
        <f>iferror(vlookup(C3804,'Master data'!$A$1:$C$29,3,0),"--")</f>
        <v>--</v>
      </c>
      <c r="F3804" s="258" t="str">
        <f>iferror(vlookup(C3804,'Master data'!$A$1:$C$29,2,0),"--")</f>
        <v>--</v>
      </c>
    </row>
    <row r="3805" ht="21.0" customHeight="1">
      <c r="A3805" s="165"/>
      <c r="B3805" s="172"/>
      <c r="C3805" s="167"/>
      <c r="D3805" s="168"/>
      <c r="E3805" s="258" t="str">
        <f>iferror(vlookup(C3805,'Master data'!$A$1:$C$29,3,0),"--")</f>
        <v>--</v>
      </c>
      <c r="F3805" s="258" t="str">
        <f>iferror(vlookup(C3805,'Master data'!$A$1:$C$29,2,0),"--")</f>
        <v>--</v>
      </c>
    </row>
    <row r="3806" ht="21.0" customHeight="1">
      <c r="A3806" s="165"/>
      <c r="B3806" s="172"/>
      <c r="C3806" s="167"/>
      <c r="D3806" s="168"/>
      <c r="E3806" s="258" t="str">
        <f>iferror(vlookup(C3806,'Master data'!$A$1:$C$29,3,0),"--")</f>
        <v>--</v>
      </c>
      <c r="F3806" s="258" t="str">
        <f>iferror(vlookup(C3806,'Master data'!$A$1:$C$29,2,0),"--")</f>
        <v>--</v>
      </c>
    </row>
    <row r="3807" ht="21.0" customHeight="1">
      <c r="A3807" s="165"/>
      <c r="B3807" s="172"/>
      <c r="C3807" s="167"/>
      <c r="D3807" s="168"/>
      <c r="E3807" s="258" t="str">
        <f>iferror(vlookup(C3807,'Master data'!$A$1:$C$29,3,0),"--")</f>
        <v>--</v>
      </c>
      <c r="F3807" s="258" t="str">
        <f>iferror(vlookup(C3807,'Master data'!$A$1:$C$29,2,0),"--")</f>
        <v>--</v>
      </c>
    </row>
    <row r="3808" ht="21.0" customHeight="1">
      <c r="A3808" s="165"/>
      <c r="B3808" s="172"/>
      <c r="C3808" s="167"/>
      <c r="D3808" s="168"/>
      <c r="E3808" s="258" t="str">
        <f>iferror(vlookup(C3808,'Master data'!$A$1:$C$29,3,0),"--")</f>
        <v>--</v>
      </c>
      <c r="F3808" s="258" t="str">
        <f>iferror(vlookup(C3808,'Master data'!$A$1:$C$29,2,0),"--")</f>
        <v>--</v>
      </c>
    </row>
    <row r="3809" ht="21.0" customHeight="1">
      <c r="A3809" s="165"/>
      <c r="B3809" s="172"/>
      <c r="C3809" s="167"/>
      <c r="D3809" s="168"/>
      <c r="E3809" s="258" t="str">
        <f>iferror(vlookup(C3809,'Master data'!$A$1:$C$29,3,0),"--")</f>
        <v>--</v>
      </c>
      <c r="F3809" s="258" t="str">
        <f>iferror(vlookup(C3809,'Master data'!$A$1:$C$29,2,0),"--")</f>
        <v>--</v>
      </c>
    </row>
    <row r="3810" ht="21.0" customHeight="1">
      <c r="A3810" s="165"/>
      <c r="B3810" s="172"/>
      <c r="C3810" s="167"/>
      <c r="D3810" s="168"/>
      <c r="E3810" s="258" t="str">
        <f>iferror(vlookup(C3810,'Master data'!$A$1:$C$29,3,0),"--")</f>
        <v>--</v>
      </c>
      <c r="F3810" s="258" t="str">
        <f>iferror(vlookup(C3810,'Master data'!$A$1:$C$29,2,0),"--")</f>
        <v>--</v>
      </c>
    </row>
    <row r="3811" ht="21.0" customHeight="1">
      <c r="A3811" s="165"/>
      <c r="B3811" s="172"/>
      <c r="C3811" s="167"/>
      <c r="D3811" s="168"/>
      <c r="E3811" s="258" t="str">
        <f>iferror(vlookup(C3811,'Master data'!$A$1:$C$29,3,0),"--")</f>
        <v>--</v>
      </c>
      <c r="F3811" s="258" t="str">
        <f>iferror(vlookup(C3811,'Master data'!$A$1:$C$29,2,0),"--")</f>
        <v>--</v>
      </c>
    </row>
    <row r="3812" ht="21.0" customHeight="1">
      <c r="A3812" s="165"/>
      <c r="B3812" s="172"/>
      <c r="C3812" s="167"/>
      <c r="D3812" s="168"/>
      <c r="E3812" s="258" t="str">
        <f>iferror(vlookup(C3812,'Master data'!$A$1:$C$29,3,0),"--")</f>
        <v>--</v>
      </c>
      <c r="F3812" s="258" t="str">
        <f>iferror(vlookup(C3812,'Master data'!$A$1:$C$29,2,0),"--")</f>
        <v>--</v>
      </c>
    </row>
    <row r="3813" ht="21.0" customHeight="1">
      <c r="A3813" s="165"/>
      <c r="B3813" s="172"/>
      <c r="C3813" s="167"/>
      <c r="D3813" s="168"/>
      <c r="E3813" s="258" t="str">
        <f>iferror(vlookup(C3813,'Master data'!$A$1:$C$29,3,0),"--")</f>
        <v>--</v>
      </c>
      <c r="F3813" s="258" t="str">
        <f>iferror(vlookup(C3813,'Master data'!$A$1:$C$29,2,0),"--")</f>
        <v>--</v>
      </c>
    </row>
    <row r="3814" ht="21.0" customHeight="1">
      <c r="A3814" s="165"/>
      <c r="B3814" s="172"/>
      <c r="C3814" s="167"/>
      <c r="D3814" s="168"/>
      <c r="E3814" s="258" t="str">
        <f>iferror(vlookup(C3814,'Master data'!$A$1:$C$29,3,0),"--")</f>
        <v>--</v>
      </c>
      <c r="F3814" s="258" t="str">
        <f>iferror(vlookup(C3814,'Master data'!$A$1:$C$29,2,0),"--")</f>
        <v>--</v>
      </c>
    </row>
    <row r="3815" ht="21.0" customHeight="1">
      <c r="A3815" s="165"/>
      <c r="B3815" s="172"/>
      <c r="C3815" s="167"/>
      <c r="D3815" s="168"/>
      <c r="E3815" s="258" t="str">
        <f>iferror(vlookup(C3815,'Master data'!$A$1:$C$29,3,0),"--")</f>
        <v>--</v>
      </c>
      <c r="F3815" s="258" t="str">
        <f>iferror(vlookup(C3815,'Master data'!$A$1:$C$29,2,0),"--")</f>
        <v>--</v>
      </c>
    </row>
    <row r="3816" ht="21.0" customHeight="1">
      <c r="A3816" s="165"/>
      <c r="B3816" s="172"/>
      <c r="C3816" s="167"/>
      <c r="D3816" s="168"/>
      <c r="E3816" s="258" t="str">
        <f>iferror(vlookup(C3816,'Master data'!$A$1:$C$29,3,0),"--")</f>
        <v>--</v>
      </c>
      <c r="F3816" s="258" t="str">
        <f>iferror(vlookup(C3816,'Master data'!$A$1:$C$29,2,0),"--")</f>
        <v>--</v>
      </c>
    </row>
    <row r="3817" ht="21.0" customHeight="1">
      <c r="A3817" s="165"/>
      <c r="B3817" s="172"/>
      <c r="C3817" s="167"/>
      <c r="D3817" s="168"/>
      <c r="E3817" s="258" t="str">
        <f>iferror(vlookup(C3817,'Master data'!$A$1:$C$29,3,0),"--")</f>
        <v>--</v>
      </c>
      <c r="F3817" s="258" t="str">
        <f>iferror(vlookup(C3817,'Master data'!$A$1:$C$29,2,0),"--")</f>
        <v>--</v>
      </c>
    </row>
    <row r="3818" ht="21.0" customHeight="1">
      <c r="A3818" s="165"/>
      <c r="B3818" s="172"/>
      <c r="C3818" s="167"/>
      <c r="D3818" s="168"/>
      <c r="E3818" s="258" t="str">
        <f>iferror(vlookup(C3818,'Master data'!$A$1:$C$29,3,0),"--")</f>
        <v>--</v>
      </c>
      <c r="F3818" s="258" t="str">
        <f>iferror(vlookup(C3818,'Master data'!$A$1:$C$29,2,0),"--")</f>
        <v>--</v>
      </c>
    </row>
    <row r="3819" ht="21.0" customHeight="1">
      <c r="A3819" s="165"/>
      <c r="B3819" s="172"/>
      <c r="C3819" s="167"/>
      <c r="D3819" s="168"/>
      <c r="E3819" s="258" t="str">
        <f>iferror(vlookup(C3819,'Master data'!$A$1:$C$29,3,0),"--")</f>
        <v>--</v>
      </c>
      <c r="F3819" s="258" t="str">
        <f>iferror(vlookup(C3819,'Master data'!$A$1:$C$29,2,0),"--")</f>
        <v>--</v>
      </c>
    </row>
    <row r="3820" ht="21.0" customHeight="1">
      <c r="A3820" s="165"/>
      <c r="B3820" s="172"/>
      <c r="C3820" s="167"/>
      <c r="D3820" s="168"/>
      <c r="E3820" s="258" t="str">
        <f>iferror(vlookup(C3820,'Master data'!$A$1:$C$29,3,0),"--")</f>
        <v>--</v>
      </c>
      <c r="F3820" s="258" t="str">
        <f>iferror(vlookup(C3820,'Master data'!$A$1:$C$29,2,0),"--")</f>
        <v>--</v>
      </c>
    </row>
    <row r="3821" ht="21.0" customHeight="1">
      <c r="A3821" s="165"/>
      <c r="B3821" s="172"/>
      <c r="C3821" s="167"/>
      <c r="D3821" s="168"/>
      <c r="E3821" s="258" t="str">
        <f>iferror(vlookup(C3821,'Master data'!$A$1:$C$29,3,0),"--")</f>
        <v>--</v>
      </c>
      <c r="F3821" s="258" t="str">
        <f>iferror(vlookup(C3821,'Master data'!$A$1:$C$29,2,0),"--")</f>
        <v>--</v>
      </c>
    </row>
    <row r="3822" ht="21.0" customHeight="1">
      <c r="A3822" s="165"/>
      <c r="B3822" s="172"/>
      <c r="C3822" s="167"/>
      <c r="D3822" s="168"/>
      <c r="E3822" s="258" t="str">
        <f>iferror(vlookup(C3822,'Master data'!$A$1:$C$29,3,0),"--")</f>
        <v>--</v>
      </c>
      <c r="F3822" s="258" t="str">
        <f>iferror(vlookup(C3822,'Master data'!$A$1:$C$29,2,0),"--")</f>
        <v>--</v>
      </c>
    </row>
    <row r="3823" ht="21.0" customHeight="1">
      <c r="A3823" s="165"/>
      <c r="B3823" s="172"/>
      <c r="C3823" s="167"/>
      <c r="D3823" s="168"/>
      <c r="E3823" s="258" t="str">
        <f>iferror(vlookup(C3823,'Master data'!$A$1:$C$29,3,0),"--")</f>
        <v>--</v>
      </c>
      <c r="F3823" s="258" t="str">
        <f>iferror(vlookup(C3823,'Master data'!$A$1:$C$29,2,0),"--")</f>
        <v>--</v>
      </c>
    </row>
    <row r="3824" ht="21.0" customHeight="1">
      <c r="A3824" s="165"/>
      <c r="B3824" s="172"/>
      <c r="C3824" s="167"/>
      <c r="D3824" s="168"/>
      <c r="E3824" s="258" t="str">
        <f>iferror(vlookup(C3824,'Master data'!$A$1:$C$29,3,0),"--")</f>
        <v>--</v>
      </c>
      <c r="F3824" s="258" t="str">
        <f>iferror(vlookup(C3824,'Master data'!$A$1:$C$29,2,0),"--")</f>
        <v>--</v>
      </c>
    </row>
    <row r="3825" ht="21.0" customHeight="1">
      <c r="A3825" s="165"/>
      <c r="B3825" s="172"/>
      <c r="C3825" s="167"/>
      <c r="D3825" s="168"/>
      <c r="E3825" s="258" t="str">
        <f>iferror(vlookup(C3825,'Master data'!$A$1:$C$29,3,0),"--")</f>
        <v>--</v>
      </c>
      <c r="F3825" s="258" t="str">
        <f>iferror(vlookup(C3825,'Master data'!$A$1:$C$29,2,0),"--")</f>
        <v>--</v>
      </c>
    </row>
    <row r="3826" ht="21.0" customHeight="1">
      <c r="A3826" s="165"/>
      <c r="B3826" s="172"/>
      <c r="C3826" s="167"/>
      <c r="D3826" s="168"/>
      <c r="E3826" s="258" t="str">
        <f>iferror(vlookup(C3826,'Master data'!$A$1:$C$29,3,0),"--")</f>
        <v>--</v>
      </c>
      <c r="F3826" s="258" t="str">
        <f>iferror(vlookup(C3826,'Master data'!$A$1:$C$29,2,0),"--")</f>
        <v>--</v>
      </c>
    </row>
    <row r="3827" ht="21.0" customHeight="1">
      <c r="A3827" s="165"/>
      <c r="B3827" s="172"/>
      <c r="C3827" s="167"/>
      <c r="D3827" s="168"/>
      <c r="E3827" s="258" t="str">
        <f>iferror(vlookup(C3827,'Master data'!$A$1:$C$29,3,0),"--")</f>
        <v>--</v>
      </c>
      <c r="F3827" s="258" t="str">
        <f>iferror(vlookup(C3827,'Master data'!$A$1:$C$29,2,0),"--")</f>
        <v>--</v>
      </c>
    </row>
    <row r="3828" ht="21.0" customHeight="1">
      <c r="A3828" s="165"/>
      <c r="B3828" s="172"/>
      <c r="C3828" s="167"/>
      <c r="D3828" s="168"/>
      <c r="E3828" s="258" t="str">
        <f>iferror(vlookup(C3828,'Master data'!$A$1:$C$29,3,0),"--")</f>
        <v>--</v>
      </c>
      <c r="F3828" s="258" t="str">
        <f>iferror(vlookup(C3828,'Master data'!$A$1:$C$29,2,0),"--")</f>
        <v>--</v>
      </c>
    </row>
    <row r="3829" ht="21.0" customHeight="1">
      <c r="A3829" s="165"/>
      <c r="B3829" s="172"/>
      <c r="C3829" s="167"/>
      <c r="D3829" s="168"/>
      <c r="E3829" s="258" t="str">
        <f>iferror(vlookup(C3829,'Master data'!$A$1:$C$29,3,0),"--")</f>
        <v>--</v>
      </c>
      <c r="F3829" s="258" t="str">
        <f>iferror(vlookup(C3829,'Master data'!$A$1:$C$29,2,0),"--")</f>
        <v>--</v>
      </c>
    </row>
    <row r="3830" ht="21.0" customHeight="1">
      <c r="A3830" s="165"/>
      <c r="B3830" s="172"/>
      <c r="C3830" s="167"/>
      <c r="D3830" s="168"/>
      <c r="E3830" s="258" t="str">
        <f>iferror(vlookup(C3830,'Master data'!$A$1:$C$29,3,0),"--")</f>
        <v>--</v>
      </c>
      <c r="F3830" s="258" t="str">
        <f>iferror(vlookup(C3830,'Master data'!$A$1:$C$29,2,0),"--")</f>
        <v>--</v>
      </c>
    </row>
    <row r="3831" ht="21.0" customHeight="1">
      <c r="A3831" s="165"/>
      <c r="B3831" s="172"/>
      <c r="C3831" s="167"/>
      <c r="D3831" s="168"/>
      <c r="E3831" s="258" t="str">
        <f>iferror(vlookup(C3831,'Master data'!$A$1:$C$29,3,0),"--")</f>
        <v>--</v>
      </c>
      <c r="F3831" s="258" t="str">
        <f>iferror(vlookup(C3831,'Master data'!$A$1:$C$29,2,0),"--")</f>
        <v>--</v>
      </c>
    </row>
    <row r="3832" ht="21.0" customHeight="1">
      <c r="A3832" s="165"/>
      <c r="B3832" s="172"/>
      <c r="C3832" s="167"/>
      <c r="D3832" s="168"/>
      <c r="E3832" s="258" t="str">
        <f>iferror(vlookup(C3832,'Master data'!$A$1:$C$29,3,0),"--")</f>
        <v>--</v>
      </c>
      <c r="F3832" s="258" t="str">
        <f>iferror(vlookup(C3832,'Master data'!$A$1:$C$29,2,0),"--")</f>
        <v>--</v>
      </c>
    </row>
    <row r="3833" ht="21.0" customHeight="1">
      <c r="A3833" s="165"/>
      <c r="B3833" s="172"/>
      <c r="C3833" s="167"/>
      <c r="D3833" s="168"/>
      <c r="E3833" s="258" t="str">
        <f>iferror(vlookup(C3833,'Master data'!$A$1:$C$29,3,0),"--")</f>
        <v>--</v>
      </c>
      <c r="F3833" s="258" t="str">
        <f>iferror(vlookup(C3833,'Master data'!$A$1:$C$29,2,0),"--")</f>
        <v>--</v>
      </c>
    </row>
    <row r="3834" ht="21.0" customHeight="1">
      <c r="A3834" s="165"/>
      <c r="B3834" s="172"/>
      <c r="C3834" s="167"/>
      <c r="D3834" s="168"/>
      <c r="E3834" s="258" t="str">
        <f>iferror(vlookup(C3834,'Master data'!$A$1:$C$29,3,0),"--")</f>
        <v>--</v>
      </c>
      <c r="F3834" s="258" t="str">
        <f>iferror(vlookup(C3834,'Master data'!$A$1:$C$29,2,0),"--")</f>
        <v>--</v>
      </c>
    </row>
    <row r="3835" ht="21.0" customHeight="1">
      <c r="A3835" s="165"/>
      <c r="B3835" s="172"/>
      <c r="C3835" s="167"/>
      <c r="D3835" s="168"/>
      <c r="E3835" s="258" t="str">
        <f>iferror(vlookup(C3835,'Master data'!$A$1:$C$29,3,0),"--")</f>
        <v>--</v>
      </c>
      <c r="F3835" s="258" t="str">
        <f>iferror(vlookup(C3835,'Master data'!$A$1:$C$29,2,0),"--")</f>
        <v>--</v>
      </c>
    </row>
    <row r="3836" ht="21.0" customHeight="1">
      <c r="A3836" s="165"/>
      <c r="B3836" s="172"/>
      <c r="C3836" s="167"/>
      <c r="D3836" s="168"/>
      <c r="E3836" s="258" t="str">
        <f>iferror(vlookup(C3836,'Master data'!$A$1:$C$29,3,0),"--")</f>
        <v>--</v>
      </c>
      <c r="F3836" s="258" t="str">
        <f>iferror(vlookup(C3836,'Master data'!$A$1:$C$29,2,0),"--")</f>
        <v>--</v>
      </c>
    </row>
    <row r="3837" ht="21.0" customHeight="1">
      <c r="A3837" s="165"/>
      <c r="B3837" s="172"/>
      <c r="C3837" s="167"/>
      <c r="D3837" s="168"/>
      <c r="E3837" s="258" t="str">
        <f>iferror(vlookup(C3837,'Master data'!$A$1:$C$29,3,0),"--")</f>
        <v>--</v>
      </c>
      <c r="F3837" s="258" t="str">
        <f>iferror(vlookup(C3837,'Master data'!$A$1:$C$29,2,0),"--")</f>
        <v>--</v>
      </c>
    </row>
    <row r="3838" ht="21.0" customHeight="1">
      <c r="A3838" s="165"/>
      <c r="B3838" s="172"/>
      <c r="C3838" s="167"/>
      <c r="D3838" s="168"/>
      <c r="E3838" s="258" t="str">
        <f>iferror(vlookup(C3838,'Master data'!$A$1:$C$29,3,0),"--")</f>
        <v>--</v>
      </c>
      <c r="F3838" s="258" t="str">
        <f>iferror(vlookup(C3838,'Master data'!$A$1:$C$29,2,0),"--")</f>
        <v>--</v>
      </c>
    </row>
    <row r="3839" ht="21.0" customHeight="1">
      <c r="A3839" s="165"/>
      <c r="B3839" s="172"/>
      <c r="C3839" s="167"/>
      <c r="D3839" s="168"/>
      <c r="E3839" s="258" t="str">
        <f>iferror(vlookup(C3839,'Master data'!$A$1:$C$29,3,0),"--")</f>
        <v>--</v>
      </c>
      <c r="F3839" s="258" t="str">
        <f>iferror(vlookup(C3839,'Master data'!$A$1:$C$29,2,0),"--")</f>
        <v>--</v>
      </c>
    </row>
    <row r="3840" ht="21.0" customHeight="1">
      <c r="A3840" s="165"/>
      <c r="B3840" s="172"/>
      <c r="C3840" s="167"/>
      <c r="D3840" s="168"/>
      <c r="E3840" s="258" t="str">
        <f>iferror(vlookup(C3840,'Master data'!$A$1:$C$29,3,0),"--")</f>
        <v>--</v>
      </c>
      <c r="F3840" s="258" t="str">
        <f>iferror(vlookup(C3840,'Master data'!$A$1:$C$29,2,0),"--")</f>
        <v>--</v>
      </c>
    </row>
    <row r="3841" ht="21.0" customHeight="1">
      <c r="A3841" s="165"/>
      <c r="B3841" s="172"/>
      <c r="C3841" s="167"/>
      <c r="D3841" s="168"/>
      <c r="E3841" s="258" t="str">
        <f>iferror(vlookup(C3841,'Master data'!$A$1:$C$29,3,0),"--")</f>
        <v>--</v>
      </c>
      <c r="F3841" s="258" t="str">
        <f>iferror(vlookup(C3841,'Master data'!$A$1:$C$29,2,0),"--")</f>
        <v>--</v>
      </c>
    </row>
    <row r="3842" ht="21.0" customHeight="1">
      <c r="A3842" s="165"/>
      <c r="B3842" s="172"/>
      <c r="C3842" s="167"/>
      <c r="D3842" s="168"/>
      <c r="E3842" s="258" t="str">
        <f>iferror(vlookup(C3842,'Master data'!$A$1:$C$29,3,0),"--")</f>
        <v>--</v>
      </c>
      <c r="F3842" s="258" t="str">
        <f>iferror(vlookup(C3842,'Master data'!$A$1:$C$29,2,0),"--")</f>
        <v>--</v>
      </c>
    </row>
    <row r="3843" ht="21.0" customHeight="1">
      <c r="A3843" s="165"/>
      <c r="B3843" s="172"/>
      <c r="C3843" s="167"/>
      <c r="D3843" s="168"/>
      <c r="E3843" s="258" t="str">
        <f>iferror(vlookup(C3843,'Master data'!$A$1:$C$29,3,0),"--")</f>
        <v>--</v>
      </c>
      <c r="F3843" s="258" t="str">
        <f>iferror(vlookup(C3843,'Master data'!$A$1:$C$29,2,0),"--")</f>
        <v>--</v>
      </c>
    </row>
    <row r="3844" ht="21.0" customHeight="1">
      <c r="A3844" s="165"/>
      <c r="B3844" s="172"/>
      <c r="C3844" s="167"/>
      <c r="D3844" s="168"/>
      <c r="E3844" s="258" t="str">
        <f>iferror(vlookup(C3844,'Master data'!$A$1:$C$29,3,0),"--")</f>
        <v>--</v>
      </c>
      <c r="F3844" s="258" t="str">
        <f>iferror(vlookup(C3844,'Master data'!$A$1:$C$29,2,0),"--")</f>
        <v>--</v>
      </c>
    </row>
    <row r="3845" ht="21.0" customHeight="1">
      <c r="A3845" s="165"/>
      <c r="B3845" s="172"/>
      <c r="C3845" s="167"/>
      <c r="D3845" s="168"/>
      <c r="E3845" s="258" t="str">
        <f>iferror(vlookup(C3845,'Master data'!$A$1:$C$29,3,0),"--")</f>
        <v>--</v>
      </c>
      <c r="F3845" s="258" t="str">
        <f>iferror(vlookup(C3845,'Master data'!$A$1:$C$29,2,0),"--")</f>
        <v>--</v>
      </c>
    </row>
    <row r="3846" ht="21.0" customHeight="1">
      <c r="A3846" s="165"/>
      <c r="B3846" s="172"/>
      <c r="C3846" s="167"/>
      <c r="D3846" s="168"/>
      <c r="E3846" s="258" t="str">
        <f>iferror(vlookup(C3846,'Master data'!$A$1:$C$29,3,0),"--")</f>
        <v>--</v>
      </c>
      <c r="F3846" s="258" t="str">
        <f>iferror(vlookup(C3846,'Master data'!$A$1:$C$29,2,0),"--")</f>
        <v>--</v>
      </c>
    </row>
    <row r="3847" ht="21.0" customHeight="1">
      <c r="A3847" s="165"/>
      <c r="B3847" s="172"/>
      <c r="C3847" s="167"/>
      <c r="D3847" s="168"/>
      <c r="E3847" s="258" t="str">
        <f>iferror(vlookup(C3847,'Master data'!$A$1:$C$29,3,0),"--")</f>
        <v>--</v>
      </c>
      <c r="F3847" s="258" t="str">
        <f>iferror(vlookup(C3847,'Master data'!$A$1:$C$29,2,0),"--")</f>
        <v>--</v>
      </c>
    </row>
    <row r="3848" ht="21.0" customHeight="1">
      <c r="A3848" s="165"/>
      <c r="B3848" s="172"/>
      <c r="C3848" s="167"/>
      <c r="D3848" s="168"/>
      <c r="E3848" s="258" t="str">
        <f>iferror(vlookup(C3848,'Master data'!$A$1:$C$29,3,0),"--")</f>
        <v>--</v>
      </c>
      <c r="F3848" s="258" t="str">
        <f>iferror(vlookup(C3848,'Master data'!$A$1:$C$29,2,0),"--")</f>
        <v>--</v>
      </c>
    </row>
    <row r="3849" ht="21.0" customHeight="1">
      <c r="A3849" s="165"/>
      <c r="B3849" s="172"/>
      <c r="C3849" s="167"/>
      <c r="D3849" s="168"/>
      <c r="E3849" s="258" t="str">
        <f>iferror(vlookup(C3849,'Master data'!$A$1:$C$29,3,0),"--")</f>
        <v>--</v>
      </c>
      <c r="F3849" s="258" t="str">
        <f>iferror(vlookup(C3849,'Master data'!$A$1:$C$29,2,0),"--")</f>
        <v>--</v>
      </c>
    </row>
    <row r="3850" ht="21.0" customHeight="1">
      <c r="A3850" s="165"/>
      <c r="B3850" s="172"/>
      <c r="C3850" s="167"/>
      <c r="D3850" s="168"/>
      <c r="E3850" s="258" t="str">
        <f>iferror(vlookup(C3850,'Master data'!$A$1:$C$29,3,0),"--")</f>
        <v>--</v>
      </c>
      <c r="F3850" s="258" t="str">
        <f>iferror(vlookup(C3850,'Master data'!$A$1:$C$29,2,0),"--")</f>
        <v>--</v>
      </c>
    </row>
    <row r="3851" ht="21.0" customHeight="1">
      <c r="A3851" s="165"/>
      <c r="B3851" s="172"/>
      <c r="C3851" s="167"/>
      <c r="D3851" s="168"/>
      <c r="E3851" s="258" t="str">
        <f>iferror(vlookup(C3851,'Master data'!$A$1:$C$29,3,0),"--")</f>
        <v>--</v>
      </c>
      <c r="F3851" s="258" t="str">
        <f>iferror(vlookup(C3851,'Master data'!$A$1:$C$29,2,0),"--")</f>
        <v>--</v>
      </c>
    </row>
    <row r="3852" ht="21.0" customHeight="1">
      <c r="A3852" s="165"/>
      <c r="B3852" s="172"/>
      <c r="C3852" s="167"/>
      <c r="D3852" s="168"/>
      <c r="E3852" s="258" t="str">
        <f>iferror(vlookup(C3852,'Master data'!$A$1:$C$29,3,0),"--")</f>
        <v>--</v>
      </c>
      <c r="F3852" s="258" t="str">
        <f>iferror(vlookup(C3852,'Master data'!$A$1:$C$29,2,0),"--")</f>
        <v>--</v>
      </c>
    </row>
    <row r="3853" ht="21.0" customHeight="1">
      <c r="A3853" s="165"/>
      <c r="B3853" s="172"/>
      <c r="C3853" s="167"/>
      <c r="D3853" s="168"/>
      <c r="E3853" s="258" t="str">
        <f>iferror(vlookup(C3853,'Master data'!$A$1:$C$29,3,0),"--")</f>
        <v>--</v>
      </c>
      <c r="F3853" s="258" t="str">
        <f>iferror(vlookup(C3853,'Master data'!$A$1:$C$29,2,0),"--")</f>
        <v>--</v>
      </c>
    </row>
    <row r="3854" ht="21.0" customHeight="1">
      <c r="A3854" s="165"/>
      <c r="B3854" s="172"/>
      <c r="C3854" s="167"/>
      <c r="D3854" s="168"/>
      <c r="E3854" s="258" t="str">
        <f>iferror(vlookup(C3854,'Master data'!$A$1:$C$29,3,0),"--")</f>
        <v>--</v>
      </c>
      <c r="F3854" s="258" t="str">
        <f>iferror(vlookup(C3854,'Master data'!$A$1:$C$29,2,0),"--")</f>
        <v>--</v>
      </c>
    </row>
    <row r="3855" ht="21.0" customHeight="1">
      <c r="A3855" s="165"/>
      <c r="B3855" s="172"/>
      <c r="C3855" s="167"/>
      <c r="D3855" s="168"/>
      <c r="E3855" s="258" t="str">
        <f>iferror(vlookup(C3855,'Master data'!$A$1:$C$29,3,0),"--")</f>
        <v>--</v>
      </c>
      <c r="F3855" s="258" t="str">
        <f>iferror(vlookup(C3855,'Master data'!$A$1:$C$29,2,0),"--")</f>
        <v>--</v>
      </c>
    </row>
    <row r="3856" ht="21.0" customHeight="1">
      <c r="A3856" s="165"/>
      <c r="B3856" s="172"/>
      <c r="C3856" s="167"/>
      <c r="D3856" s="168"/>
      <c r="E3856" s="258" t="str">
        <f>iferror(vlookup(C3856,'Master data'!$A$1:$C$29,3,0),"--")</f>
        <v>--</v>
      </c>
      <c r="F3856" s="258" t="str">
        <f>iferror(vlookup(C3856,'Master data'!$A$1:$C$29,2,0),"--")</f>
        <v>--</v>
      </c>
    </row>
    <row r="3857" ht="21.0" customHeight="1">
      <c r="A3857" s="165"/>
      <c r="B3857" s="172"/>
      <c r="C3857" s="167"/>
      <c r="D3857" s="168"/>
      <c r="E3857" s="258" t="str">
        <f>iferror(vlookup(C3857,'Master data'!$A$1:$C$29,3,0),"--")</f>
        <v>--</v>
      </c>
      <c r="F3857" s="258" t="str">
        <f>iferror(vlookup(C3857,'Master data'!$A$1:$C$29,2,0),"--")</f>
        <v>--</v>
      </c>
    </row>
    <row r="3858" ht="21.0" customHeight="1">
      <c r="A3858" s="165"/>
      <c r="B3858" s="172"/>
      <c r="C3858" s="167"/>
      <c r="D3858" s="168"/>
      <c r="E3858" s="258" t="str">
        <f>iferror(vlookup(C3858,'Master data'!$A$1:$C$29,3,0),"--")</f>
        <v>--</v>
      </c>
      <c r="F3858" s="258" t="str">
        <f>iferror(vlookup(C3858,'Master data'!$A$1:$C$29,2,0),"--")</f>
        <v>--</v>
      </c>
    </row>
    <row r="3859" ht="21.0" customHeight="1">
      <c r="A3859" s="165"/>
      <c r="B3859" s="172"/>
      <c r="C3859" s="167"/>
      <c r="D3859" s="168"/>
      <c r="E3859" s="258" t="str">
        <f>iferror(vlookup(C3859,'Master data'!$A$1:$C$29,3,0),"--")</f>
        <v>--</v>
      </c>
      <c r="F3859" s="258" t="str">
        <f>iferror(vlookup(C3859,'Master data'!$A$1:$C$29,2,0),"--")</f>
        <v>--</v>
      </c>
    </row>
    <row r="3860" ht="21.0" customHeight="1">
      <c r="A3860" s="165"/>
      <c r="B3860" s="172"/>
      <c r="C3860" s="167"/>
      <c r="D3860" s="168"/>
      <c r="E3860" s="258" t="str">
        <f>iferror(vlookup(C3860,'Master data'!$A$1:$C$29,3,0),"--")</f>
        <v>--</v>
      </c>
      <c r="F3860" s="258" t="str">
        <f>iferror(vlookup(C3860,'Master data'!$A$1:$C$29,2,0),"--")</f>
        <v>--</v>
      </c>
    </row>
    <row r="3861" ht="21.0" customHeight="1">
      <c r="A3861" s="165"/>
      <c r="B3861" s="172"/>
      <c r="C3861" s="167"/>
      <c r="D3861" s="168"/>
      <c r="E3861" s="258" t="str">
        <f>iferror(vlookup(C3861,'Master data'!$A$1:$C$29,3,0),"--")</f>
        <v>--</v>
      </c>
      <c r="F3861" s="258" t="str">
        <f>iferror(vlookup(C3861,'Master data'!$A$1:$C$29,2,0),"--")</f>
        <v>--</v>
      </c>
    </row>
    <row r="3862" ht="21.0" customHeight="1">
      <c r="A3862" s="165"/>
      <c r="B3862" s="172"/>
      <c r="C3862" s="167"/>
      <c r="D3862" s="168"/>
      <c r="E3862" s="258" t="str">
        <f>iferror(vlookup(C3862,'Master data'!$A$1:$C$29,3,0),"--")</f>
        <v>--</v>
      </c>
      <c r="F3862" s="258" t="str">
        <f>iferror(vlookup(C3862,'Master data'!$A$1:$C$29,2,0),"--")</f>
        <v>--</v>
      </c>
    </row>
    <row r="3863" ht="21.0" customHeight="1">
      <c r="A3863" s="165"/>
      <c r="B3863" s="172"/>
      <c r="C3863" s="167"/>
      <c r="D3863" s="168"/>
      <c r="E3863" s="258" t="str">
        <f>iferror(vlookup(C3863,'Master data'!$A$1:$C$29,3,0),"--")</f>
        <v>--</v>
      </c>
      <c r="F3863" s="258" t="str">
        <f>iferror(vlookup(C3863,'Master data'!$A$1:$C$29,2,0),"--")</f>
        <v>--</v>
      </c>
    </row>
    <row r="3864" ht="21.0" customHeight="1">
      <c r="A3864" s="165"/>
      <c r="B3864" s="172"/>
      <c r="C3864" s="167"/>
      <c r="D3864" s="168"/>
      <c r="E3864" s="258" t="str">
        <f>iferror(vlookup(C3864,'Master data'!$A$1:$C$29,3,0),"--")</f>
        <v>--</v>
      </c>
      <c r="F3864" s="258" t="str">
        <f>iferror(vlookup(C3864,'Master data'!$A$1:$C$29,2,0),"--")</f>
        <v>--</v>
      </c>
    </row>
    <row r="3865" ht="21.0" customHeight="1">
      <c r="A3865" s="165"/>
      <c r="B3865" s="172"/>
      <c r="C3865" s="167"/>
      <c r="D3865" s="168"/>
      <c r="E3865" s="258" t="str">
        <f>iferror(vlookup(C3865,'Master data'!$A$1:$C$29,3,0),"--")</f>
        <v>--</v>
      </c>
      <c r="F3865" s="258" t="str">
        <f>iferror(vlookup(C3865,'Master data'!$A$1:$C$29,2,0),"--")</f>
        <v>--</v>
      </c>
    </row>
    <row r="3866" ht="21.0" customHeight="1">
      <c r="A3866" s="165"/>
      <c r="B3866" s="172"/>
      <c r="C3866" s="167"/>
      <c r="D3866" s="168"/>
      <c r="E3866" s="258" t="str">
        <f>iferror(vlookup(C3866,'Master data'!$A$1:$C$29,3,0),"--")</f>
        <v>--</v>
      </c>
      <c r="F3866" s="258" t="str">
        <f>iferror(vlookup(C3866,'Master data'!$A$1:$C$29,2,0),"--")</f>
        <v>--</v>
      </c>
    </row>
    <row r="3867" ht="21.0" customHeight="1">
      <c r="A3867" s="165"/>
      <c r="B3867" s="172"/>
      <c r="C3867" s="167"/>
      <c r="D3867" s="168"/>
      <c r="E3867" s="258" t="str">
        <f>iferror(vlookup(C3867,'Master data'!$A$1:$C$29,3,0),"--")</f>
        <v>--</v>
      </c>
      <c r="F3867" s="258" t="str">
        <f>iferror(vlookup(C3867,'Master data'!$A$1:$C$29,2,0),"--")</f>
        <v>--</v>
      </c>
    </row>
    <row r="3868" ht="21.0" customHeight="1">
      <c r="A3868" s="165"/>
      <c r="B3868" s="172"/>
      <c r="C3868" s="167"/>
      <c r="D3868" s="168"/>
      <c r="E3868" s="258" t="str">
        <f>iferror(vlookup(C3868,'Master data'!$A$1:$C$29,3,0),"--")</f>
        <v>--</v>
      </c>
      <c r="F3868" s="258" t="str">
        <f>iferror(vlookup(C3868,'Master data'!$A$1:$C$29,2,0),"--")</f>
        <v>--</v>
      </c>
    </row>
    <row r="3869" ht="21.0" customHeight="1">
      <c r="A3869" s="165"/>
      <c r="B3869" s="172"/>
      <c r="C3869" s="167"/>
      <c r="D3869" s="168"/>
      <c r="E3869" s="258" t="str">
        <f>iferror(vlookup(C3869,'Master data'!$A$1:$C$29,3,0),"--")</f>
        <v>--</v>
      </c>
      <c r="F3869" s="258" t="str">
        <f>iferror(vlookup(C3869,'Master data'!$A$1:$C$29,2,0),"--")</f>
        <v>--</v>
      </c>
    </row>
    <row r="3870" ht="21.0" customHeight="1">
      <c r="A3870" s="165"/>
      <c r="B3870" s="172"/>
      <c r="C3870" s="167"/>
      <c r="D3870" s="168"/>
      <c r="E3870" s="258" t="str">
        <f>iferror(vlookup(C3870,'Master data'!$A$1:$C$29,3,0),"--")</f>
        <v>--</v>
      </c>
      <c r="F3870" s="258" t="str">
        <f>iferror(vlookup(C3870,'Master data'!$A$1:$C$29,2,0),"--")</f>
        <v>--</v>
      </c>
    </row>
    <row r="3871" ht="21.0" customHeight="1">
      <c r="A3871" s="165"/>
      <c r="B3871" s="172"/>
      <c r="C3871" s="167"/>
      <c r="D3871" s="168"/>
      <c r="E3871" s="258" t="str">
        <f>iferror(vlookup(C3871,'Master data'!$A$1:$C$29,3,0),"--")</f>
        <v>--</v>
      </c>
      <c r="F3871" s="258" t="str">
        <f>iferror(vlookup(C3871,'Master data'!$A$1:$C$29,2,0),"--")</f>
        <v>--</v>
      </c>
    </row>
    <row r="3872" ht="21.0" customHeight="1">
      <c r="A3872" s="165"/>
      <c r="B3872" s="172"/>
      <c r="C3872" s="167"/>
      <c r="D3872" s="168"/>
      <c r="E3872" s="258" t="str">
        <f>iferror(vlookup(C3872,'Master data'!$A$1:$C$29,3,0),"--")</f>
        <v>--</v>
      </c>
      <c r="F3872" s="258" t="str">
        <f>iferror(vlookup(C3872,'Master data'!$A$1:$C$29,2,0),"--")</f>
        <v>--</v>
      </c>
    </row>
    <row r="3873" ht="21.0" customHeight="1">
      <c r="A3873" s="165"/>
      <c r="B3873" s="172"/>
      <c r="C3873" s="167"/>
      <c r="D3873" s="168"/>
      <c r="E3873" s="258" t="str">
        <f>iferror(vlookup(C3873,'Master data'!$A$1:$C$29,3,0),"--")</f>
        <v>--</v>
      </c>
      <c r="F3873" s="258" t="str">
        <f>iferror(vlookup(C3873,'Master data'!$A$1:$C$29,2,0),"--")</f>
        <v>--</v>
      </c>
    </row>
    <row r="3874" ht="21.0" customHeight="1">
      <c r="A3874" s="165"/>
      <c r="B3874" s="172"/>
      <c r="C3874" s="167"/>
      <c r="D3874" s="168"/>
      <c r="E3874" s="258" t="str">
        <f>iferror(vlookup(C3874,'Master data'!$A$1:$C$29,3,0),"--")</f>
        <v>--</v>
      </c>
      <c r="F3874" s="258" t="str">
        <f>iferror(vlookup(C3874,'Master data'!$A$1:$C$29,2,0),"--")</f>
        <v>--</v>
      </c>
    </row>
    <row r="3875" ht="21.0" customHeight="1">
      <c r="A3875" s="165"/>
      <c r="B3875" s="172"/>
      <c r="C3875" s="167"/>
      <c r="D3875" s="168"/>
      <c r="E3875" s="258" t="str">
        <f>iferror(vlookup(C3875,'Master data'!$A$1:$C$29,3,0),"--")</f>
        <v>--</v>
      </c>
      <c r="F3875" s="258" t="str">
        <f>iferror(vlookup(C3875,'Master data'!$A$1:$C$29,2,0),"--")</f>
        <v>--</v>
      </c>
    </row>
    <row r="3876" ht="21.0" customHeight="1">
      <c r="A3876" s="165"/>
      <c r="B3876" s="172"/>
      <c r="C3876" s="167"/>
      <c r="D3876" s="168"/>
      <c r="E3876" s="258" t="str">
        <f>iferror(vlookup(C3876,'Master data'!$A$1:$C$29,3,0),"--")</f>
        <v>--</v>
      </c>
      <c r="F3876" s="258" t="str">
        <f>iferror(vlookup(C3876,'Master data'!$A$1:$C$29,2,0),"--")</f>
        <v>--</v>
      </c>
    </row>
    <row r="3877" ht="21.0" customHeight="1">
      <c r="A3877" s="165"/>
      <c r="B3877" s="172"/>
      <c r="C3877" s="167"/>
      <c r="D3877" s="168"/>
      <c r="E3877" s="258" t="str">
        <f>iferror(vlookup(C3877,'Master data'!$A$1:$C$29,3,0),"--")</f>
        <v>--</v>
      </c>
      <c r="F3877" s="258" t="str">
        <f>iferror(vlookup(C3877,'Master data'!$A$1:$C$29,2,0),"--")</f>
        <v>--</v>
      </c>
    </row>
    <row r="3878" ht="21.0" customHeight="1">
      <c r="A3878" s="165"/>
      <c r="B3878" s="172"/>
      <c r="C3878" s="167"/>
      <c r="D3878" s="168"/>
      <c r="E3878" s="258" t="str">
        <f>iferror(vlookup(C3878,'Master data'!$A$1:$C$29,3,0),"--")</f>
        <v>--</v>
      </c>
      <c r="F3878" s="258" t="str">
        <f>iferror(vlookup(C3878,'Master data'!$A$1:$C$29,2,0),"--")</f>
        <v>--</v>
      </c>
    </row>
    <row r="3879" ht="21.0" customHeight="1">
      <c r="A3879" s="165"/>
      <c r="B3879" s="172"/>
      <c r="C3879" s="167"/>
      <c r="D3879" s="168"/>
      <c r="E3879" s="258" t="str">
        <f>iferror(vlookup(C3879,'Master data'!$A$1:$C$29,3,0),"--")</f>
        <v>--</v>
      </c>
      <c r="F3879" s="258" t="str">
        <f>iferror(vlookup(C3879,'Master data'!$A$1:$C$29,2,0),"--")</f>
        <v>--</v>
      </c>
    </row>
    <row r="3880" ht="21.0" customHeight="1">
      <c r="A3880" s="165"/>
      <c r="B3880" s="172"/>
      <c r="C3880" s="167"/>
      <c r="D3880" s="168"/>
      <c r="E3880" s="258" t="str">
        <f>iferror(vlookup(C3880,'Master data'!$A$1:$C$29,3,0),"--")</f>
        <v>--</v>
      </c>
      <c r="F3880" s="258" t="str">
        <f>iferror(vlookup(C3880,'Master data'!$A$1:$C$29,2,0),"--")</f>
        <v>--</v>
      </c>
    </row>
    <row r="3881" ht="21.0" customHeight="1">
      <c r="A3881" s="165"/>
      <c r="B3881" s="172"/>
      <c r="C3881" s="167"/>
      <c r="D3881" s="168"/>
      <c r="E3881" s="258" t="str">
        <f>iferror(vlookup(C3881,'Master data'!$A$1:$C$29,3,0),"--")</f>
        <v>--</v>
      </c>
      <c r="F3881" s="258" t="str">
        <f>iferror(vlookup(C3881,'Master data'!$A$1:$C$29,2,0),"--")</f>
        <v>--</v>
      </c>
    </row>
    <row r="3882" ht="21.0" customHeight="1">
      <c r="A3882" s="165"/>
      <c r="B3882" s="172"/>
      <c r="C3882" s="167"/>
      <c r="D3882" s="168"/>
      <c r="E3882" s="258" t="str">
        <f>iferror(vlookup(C3882,'Master data'!$A$1:$C$29,3,0),"--")</f>
        <v>--</v>
      </c>
      <c r="F3882" s="258" t="str">
        <f>iferror(vlookup(C3882,'Master data'!$A$1:$C$29,2,0),"--")</f>
        <v>--</v>
      </c>
    </row>
    <row r="3883" ht="21.0" customHeight="1">
      <c r="A3883" s="165"/>
      <c r="B3883" s="172"/>
      <c r="C3883" s="167"/>
      <c r="D3883" s="168"/>
      <c r="E3883" s="258" t="str">
        <f>iferror(vlookup(C3883,'Master data'!$A$1:$C$29,3,0),"--")</f>
        <v>--</v>
      </c>
      <c r="F3883" s="258" t="str">
        <f>iferror(vlookup(C3883,'Master data'!$A$1:$C$29,2,0),"--")</f>
        <v>--</v>
      </c>
    </row>
    <row r="3884" ht="21.0" customHeight="1">
      <c r="A3884" s="165"/>
      <c r="B3884" s="172"/>
      <c r="C3884" s="167"/>
      <c r="D3884" s="168"/>
      <c r="E3884" s="258" t="str">
        <f>iferror(vlookup(C3884,'Master data'!$A$1:$C$29,3,0),"--")</f>
        <v>--</v>
      </c>
      <c r="F3884" s="258" t="str">
        <f>iferror(vlookup(C3884,'Master data'!$A$1:$C$29,2,0),"--")</f>
        <v>--</v>
      </c>
    </row>
    <row r="3885" ht="21.0" customHeight="1">
      <c r="A3885" s="165"/>
      <c r="B3885" s="172"/>
      <c r="C3885" s="167"/>
      <c r="D3885" s="168"/>
      <c r="E3885" s="258" t="str">
        <f>iferror(vlookup(C3885,'Master data'!$A$1:$C$29,3,0),"--")</f>
        <v>--</v>
      </c>
      <c r="F3885" s="258" t="str">
        <f>iferror(vlookup(C3885,'Master data'!$A$1:$C$29,2,0),"--")</f>
        <v>--</v>
      </c>
    </row>
    <row r="3886" ht="21.0" customHeight="1">
      <c r="A3886" s="165"/>
      <c r="B3886" s="172"/>
      <c r="C3886" s="167"/>
      <c r="D3886" s="168"/>
      <c r="E3886" s="258" t="str">
        <f>iferror(vlookup(C3886,'Master data'!$A$1:$C$29,3,0),"--")</f>
        <v>--</v>
      </c>
      <c r="F3886" s="258" t="str">
        <f>iferror(vlookup(C3886,'Master data'!$A$1:$C$29,2,0),"--")</f>
        <v>--</v>
      </c>
    </row>
    <row r="3887" ht="21.0" customHeight="1">
      <c r="A3887" s="165"/>
      <c r="B3887" s="172"/>
      <c r="C3887" s="167"/>
      <c r="D3887" s="168"/>
      <c r="E3887" s="258" t="str">
        <f>iferror(vlookup(C3887,'Master data'!$A$1:$C$29,3,0),"--")</f>
        <v>--</v>
      </c>
      <c r="F3887" s="258" t="str">
        <f>iferror(vlookup(C3887,'Master data'!$A$1:$C$29,2,0),"--")</f>
        <v>--</v>
      </c>
    </row>
    <row r="3888" ht="21.0" customHeight="1">
      <c r="A3888" s="165"/>
      <c r="B3888" s="172"/>
      <c r="C3888" s="167"/>
      <c r="D3888" s="168"/>
      <c r="E3888" s="258" t="str">
        <f>iferror(vlookup(C3888,'Master data'!$A$1:$C$29,3,0),"--")</f>
        <v>--</v>
      </c>
      <c r="F3888" s="258" t="str">
        <f>iferror(vlookup(C3888,'Master data'!$A$1:$C$29,2,0),"--")</f>
        <v>--</v>
      </c>
    </row>
    <row r="3889" ht="21.0" customHeight="1">
      <c r="A3889" s="165"/>
      <c r="B3889" s="172"/>
      <c r="C3889" s="167"/>
      <c r="D3889" s="168"/>
      <c r="E3889" s="258" t="str">
        <f>iferror(vlookup(C3889,'Master data'!$A$1:$C$29,3,0),"--")</f>
        <v>--</v>
      </c>
      <c r="F3889" s="258" t="str">
        <f>iferror(vlookup(C3889,'Master data'!$A$1:$C$29,2,0),"--")</f>
        <v>--</v>
      </c>
    </row>
    <row r="3890" ht="21.0" customHeight="1">
      <c r="A3890" s="165"/>
      <c r="B3890" s="172"/>
      <c r="C3890" s="167"/>
      <c r="D3890" s="168"/>
      <c r="E3890" s="258" t="str">
        <f>iferror(vlookup(C3890,'Master data'!$A$1:$C$29,3,0),"--")</f>
        <v>--</v>
      </c>
      <c r="F3890" s="258" t="str">
        <f>iferror(vlookup(C3890,'Master data'!$A$1:$C$29,2,0),"--")</f>
        <v>--</v>
      </c>
    </row>
    <row r="3891" ht="21.0" customHeight="1">
      <c r="A3891" s="165"/>
      <c r="B3891" s="172"/>
      <c r="C3891" s="167"/>
      <c r="D3891" s="168"/>
      <c r="E3891" s="258" t="str">
        <f>iferror(vlookup(C3891,'Master data'!$A$1:$C$29,3,0),"--")</f>
        <v>--</v>
      </c>
      <c r="F3891" s="258" t="str">
        <f>iferror(vlookup(C3891,'Master data'!$A$1:$C$29,2,0),"--")</f>
        <v>--</v>
      </c>
    </row>
    <row r="3892" ht="21.0" customHeight="1">
      <c r="A3892" s="165"/>
      <c r="B3892" s="172"/>
      <c r="C3892" s="167"/>
      <c r="D3892" s="168"/>
      <c r="E3892" s="258" t="str">
        <f>iferror(vlookup(C3892,'Master data'!$A$1:$C$29,3,0),"--")</f>
        <v>--</v>
      </c>
      <c r="F3892" s="258" t="str">
        <f>iferror(vlookup(C3892,'Master data'!$A$1:$C$29,2,0),"--")</f>
        <v>--</v>
      </c>
    </row>
    <row r="3893" ht="21.0" customHeight="1">
      <c r="A3893" s="165"/>
      <c r="B3893" s="172"/>
      <c r="C3893" s="167"/>
      <c r="D3893" s="168"/>
      <c r="E3893" s="258" t="str">
        <f>iferror(vlookup(C3893,'Master data'!$A$1:$C$29,3,0),"--")</f>
        <v>--</v>
      </c>
      <c r="F3893" s="258" t="str">
        <f>iferror(vlookup(C3893,'Master data'!$A$1:$C$29,2,0),"--")</f>
        <v>--</v>
      </c>
    </row>
    <row r="3894" ht="21.0" customHeight="1">
      <c r="A3894" s="165"/>
      <c r="B3894" s="172"/>
      <c r="C3894" s="167"/>
      <c r="D3894" s="168"/>
      <c r="E3894" s="258" t="str">
        <f>iferror(vlookup(C3894,'Master data'!$A$1:$C$29,3,0),"--")</f>
        <v>--</v>
      </c>
      <c r="F3894" s="258" t="str">
        <f>iferror(vlookup(C3894,'Master data'!$A$1:$C$29,2,0),"--")</f>
        <v>--</v>
      </c>
    </row>
    <row r="3895" ht="21.0" customHeight="1">
      <c r="A3895" s="165"/>
      <c r="B3895" s="172"/>
      <c r="C3895" s="167"/>
      <c r="D3895" s="168"/>
      <c r="E3895" s="258" t="str">
        <f>iferror(vlookup(C3895,'Master data'!$A$1:$C$29,3,0),"--")</f>
        <v>--</v>
      </c>
      <c r="F3895" s="258" t="str">
        <f>iferror(vlookup(C3895,'Master data'!$A$1:$C$29,2,0),"--")</f>
        <v>--</v>
      </c>
    </row>
    <row r="3896" ht="21.0" customHeight="1">
      <c r="A3896" s="165"/>
      <c r="B3896" s="172"/>
      <c r="C3896" s="167"/>
      <c r="D3896" s="168"/>
      <c r="E3896" s="258" t="str">
        <f>iferror(vlookup(C3896,'Master data'!$A$1:$C$29,3,0),"--")</f>
        <v>--</v>
      </c>
      <c r="F3896" s="258" t="str">
        <f>iferror(vlookup(C3896,'Master data'!$A$1:$C$29,2,0),"--")</f>
        <v>--</v>
      </c>
    </row>
    <row r="3897" ht="21.0" customHeight="1">
      <c r="A3897" s="165"/>
      <c r="B3897" s="172"/>
      <c r="C3897" s="167"/>
      <c r="D3897" s="168"/>
      <c r="E3897" s="258" t="str">
        <f>iferror(vlookup(C3897,'Master data'!$A$1:$C$29,3,0),"--")</f>
        <v>--</v>
      </c>
      <c r="F3897" s="258" t="str">
        <f>iferror(vlookup(C3897,'Master data'!$A$1:$C$29,2,0),"--")</f>
        <v>--</v>
      </c>
    </row>
    <row r="3898" ht="21.0" customHeight="1">
      <c r="A3898" s="165"/>
      <c r="B3898" s="172"/>
      <c r="C3898" s="167"/>
      <c r="D3898" s="168"/>
      <c r="E3898" s="258" t="str">
        <f>iferror(vlookup(C3898,'Master data'!$A$1:$C$29,3,0),"--")</f>
        <v>--</v>
      </c>
      <c r="F3898" s="258" t="str">
        <f>iferror(vlookup(C3898,'Master data'!$A$1:$C$29,2,0),"--")</f>
        <v>--</v>
      </c>
    </row>
    <row r="3899" ht="21.0" customHeight="1">
      <c r="A3899" s="165"/>
      <c r="B3899" s="172"/>
      <c r="C3899" s="167"/>
      <c r="D3899" s="168"/>
      <c r="E3899" s="258" t="str">
        <f>iferror(vlookup(C3899,'Master data'!$A$1:$C$29,3,0),"--")</f>
        <v>--</v>
      </c>
      <c r="F3899" s="258" t="str">
        <f>iferror(vlookup(C3899,'Master data'!$A$1:$C$29,2,0),"--")</f>
        <v>--</v>
      </c>
    </row>
    <row r="3900" ht="21.0" customHeight="1">
      <c r="A3900" s="165"/>
      <c r="B3900" s="172"/>
      <c r="C3900" s="167"/>
      <c r="D3900" s="168"/>
      <c r="E3900" s="258" t="str">
        <f>iferror(vlookup(C3900,'Master data'!$A$1:$C$29,3,0),"--")</f>
        <v>--</v>
      </c>
      <c r="F3900" s="258" t="str">
        <f>iferror(vlookup(C3900,'Master data'!$A$1:$C$29,2,0),"--")</f>
        <v>--</v>
      </c>
    </row>
    <row r="3901" ht="21.0" customHeight="1">
      <c r="A3901" s="165"/>
      <c r="B3901" s="172"/>
      <c r="C3901" s="167"/>
      <c r="D3901" s="168"/>
      <c r="E3901" s="258" t="str">
        <f>iferror(vlookup(C3901,'Master data'!$A$1:$C$29,3,0),"--")</f>
        <v>--</v>
      </c>
      <c r="F3901" s="258" t="str">
        <f>iferror(vlookup(C3901,'Master data'!$A$1:$C$29,2,0),"--")</f>
        <v>--</v>
      </c>
    </row>
    <row r="3902" ht="21.0" customHeight="1">
      <c r="A3902" s="165"/>
      <c r="B3902" s="172"/>
      <c r="C3902" s="167"/>
      <c r="D3902" s="168"/>
      <c r="E3902" s="258" t="str">
        <f>iferror(vlookup(C3902,'Master data'!$A$1:$C$29,3,0),"--")</f>
        <v>--</v>
      </c>
      <c r="F3902" s="258" t="str">
        <f>iferror(vlookup(C3902,'Master data'!$A$1:$C$29,2,0),"--")</f>
        <v>--</v>
      </c>
    </row>
    <row r="3903" ht="21.0" customHeight="1">
      <c r="A3903" s="165"/>
      <c r="B3903" s="172"/>
      <c r="C3903" s="167"/>
      <c r="D3903" s="168"/>
      <c r="E3903" s="258" t="str">
        <f>iferror(vlookup(C3903,'Master data'!$A$1:$C$29,3,0),"--")</f>
        <v>--</v>
      </c>
      <c r="F3903" s="258" t="str">
        <f>iferror(vlookup(C3903,'Master data'!$A$1:$C$29,2,0),"--")</f>
        <v>--</v>
      </c>
    </row>
    <row r="3904" ht="21.0" customHeight="1">
      <c r="A3904" s="165"/>
      <c r="B3904" s="172"/>
      <c r="C3904" s="167"/>
      <c r="D3904" s="168"/>
      <c r="E3904" s="258" t="str">
        <f>iferror(vlookup(C3904,'Master data'!$A$1:$C$29,3,0),"--")</f>
        <v>--</v>
      </c>
      <c r="F3904" s="258" t="str">
        <f>iferror(vlookup(C3904,'Master data'!$A$1:$C$29,2,0),"--")</f>
        <v>--</v>
      </c>
    </row>
    <row r="3905" ht="21.0" customHeight="1">
      <c r="A3905" s="165"/>
      <c r="B3905" s="172"/>
      <c r="C3905" s="167"/>
      <c r="D3905" s="168"/>
      <c r="E3905" s="258" t="str">
        <f>iferror(vlookup(C3905,'Master data'!$A$1:$C$29,3,0),"--")</f>
        <v>--</v>
      </c>
      <c r="F3905" s="258" t="str">
        <f>iferror(vlookup(C3905,'Master data'!$A$1:$C$29,2,0),"--")</f>
        <v>--</v>
      </c>
    </row>
    <row r="3906" ht="21.0" customHeight="1">
      <c r="A3906" s="165"/>
      <c r="B3906" s="172"/>
      <c r="C3906" s="167"/>
      <c r="D3906" s="168"/>
      <c r="E3906" s="258" t="str">
        <f>iferror(vlookup(C3906,'Master data'!$A$1:$C$29,3,0),"--")</f>
        <v>--</v>
      </c>
      <c r="F3906" s="258" t="str">
        <f>iferror(vlookup(C3906,'Master data'!$A$1:$C$29,2,0),"--")</f>
        <v>--</v>
      </c>
    </row>
    <row r="3907" ht="21.0" customHeight="1">
      <c r="A3907" s="165"/>
      <c r="B3907" s="172"/>
      <c r="C3907" s="167"/>
      <c r="D3907" s="168"/>
      <c r="E3907" s="258" t="str">
        <f>iferror(vlookup(C3907,'Master data'!$A$1:$C$29,3,0),"--")</f>
        <v>--</v>
      </c>
      <c r="F3907" s="258" t="str">
        <f>iferror(vlookup(C3907,'Master data'!$A$1:$C$29,2,0),"--")</f>
        <v>--</v>
      </c>
    </row>
    <row r="3908" ht="21.0" customHeight="1">
      <c r="A3908" s="165"/>
      <c r="B3908" s="172"/>
      <c r="C3908" s="167"/>
      <c r="D3908" s="168"/>
      <c r="E3908" s="258" t="str">
        <f>iferror(vlookup(C3908,'Master data'!$A$1:$C$29,3,0),"--")</f>
        <v>--</v>
      </c>
      <c r="F3908" s="258" t="str">
        <f>iferror(vlookup(C3908,'Master data'!$A$1:$C$29,2,0),"--")</f>
        <v>--</v>
      </c>
    </row>
    <row r="3909" ht="21.0" customHeight="1">
      <c r="A3909" s="165"/>
      <c r="B3909" s="172"/>
      <c r="C3909" s="167"/>
      <c r="D3909" s="168"/>
      <c r="E3909" s="258" t="str">
        <f>iferror(vlookup(C3909,'Master data'!$A$1:$C$29,3,0),"--")</f>
        <v>--</v>
      </c>
      <c r="F3909" s="258" t="str">
        <f>iferror(vlookup(C3909,'Master data'!$A$1:$C$29,2,0),"--")</f>
        <v>--</v>
      </c>
    </row>
    <row r="3910" ht="21.0" customHeight="1">
      <c r="A3910" s="165"/>
      <c r="B3910" s="172"/>
      <c r="C3910" s="167"/>
      <c r="D3910" s="168"/>
      <c r="E3910" s="258" t="str">
        <f>iferror(vlookup(C3910,'Master data'!$A$1:$C$29,3,0),"--")</f>
        <v>--</v>
      </c>
      <c r="F3910" s="258" t="str">
        <f>iferror(vlookup(C3910,'Master data'!$A$1:$C$29,2,0),"--")</f>
        <v>--</v>
      </c>
    </row>
    <row r="3911" ht="21.0" customHeight="1">
      <c r="A3911" s="165"/>
      <c r="B3911" s="172"/>
      <c r="C3911" s="167"/>
      <c r="D3911" s="168"/>
      <c r="E3911" s="258" t="str">
        <f>iferror(vlookup(C3911,'Master data'!$A$1:$C$29,3,0),"--")</f>
        <v>--</v>
      </c>
      <c r="F3911" s="258" t="str">
        <f>iferror(vlookup(C3911,'Master data'!$A$1:$C$29,2,0),"--")</f>
        <v>--</v>
      </c>
    </row>
    <row r="3912" ht="21.0" customHeight="1">
      <c r="A3912" s="165"/>
      <c r="B3912" s="172"/>
      <c r="C3912" s="167"/>
      <c r="D3912" s="168"/>
      <c r="E3912" s="258" t="str">
        <f>iferror(vlookup(C3912,'Master data'!$A$1:$C$29,3,0),"--")</f>
        <v>--</v>
      </c>
      <c r="F3912" s="258" t="str">
        <f>iferror(vlookup(C3912,'Master data'!$A$1:$C$29,2,0),"--")</f>
        <v>--</v>
      </c>
    </row>
    <row r="3913" ht="21.0" customHeight="1">
      <c r="A3913" s="165"/>
      <c r="B3913" s="172"/>
      <c r="C3913" s="167"/>
      <c r="D3913" s="168"/>
      <c r="E3913" s="258" t="str">
        <f>iferror(vlookup(C3913,'Master data'!$A$1:$C$29,3,0),"--")</f>
        <v>--</v>
      </c>
      <c r="F3913" s="258" t="str">
        <f>iferror(vlookup(C3913,'Master data'!$A$1:$C$29,2,0),"--")</f>
        <v>--</v>
      </c>
    </row>
    <row r="3914" ht="21.0" customHeight="1">
      <c r="A3914" s="165"/>
      <c r="B3914" s="172"/>
      <c r="C3914" s="167"/>
      <c r="D3914" s="168"/>
      <c r="E3914" s="258" t="str">
        <f>iferror(vlookup(C3914,'Master data'!$A$1:$C$29,3,0),"--")</f>
        <v>--</v>
      </c>
      <c r="F3914" s="258" t="str">
        <f>iferror(vlookup(C3914,'Master data'!$A$1:$C$29,2,0),"--")</f>
        <v>--</v>
      </c>
    </row>
    <row r="3915" ht="21.0" customHeight="1">
      <c r="A3915" s="165"/>
      <c r="B3915" s="172"/>
      <c r="C3915" s="167"/>
      <c r="D3915" s="168"/>
      <c r="E3915" s="258" t="str">
        <f>iferror(vlookup(C3915,'Master data'!$A$1:$C$29,3,0),"--")</f>
        <v>--</v>
      </c>
      <c r="F3915" s="258" t="str">
        <f>iferror(vlookup(C3915,'Master data'!$A$1:$C$29,2,0),"--")</f>
        <v>--</v>
      </c>
    </row>
    <row r="3916" ht="21.0" customHeight="1">
      <c r="A3916" s="165"/>
      <c r="B3916" s="172"/>
      <c r="C3916" s="167"/>
      <c r="D3916" s="168"/>
      <c r="E3916" s="258" t="str">
        <f>iferror(vlookup(C3916,'Master data'!$A$1:$C$29,3,0),"--")</f>
        <v>--</v>
      </c>
      <c r="F3916" s="258" t="str">
        <f>iferror(vlookup(C3916,'Master data'!$A$1:$C$29,2,0),"--")</f>
        <v>--</v>
      </c>
    </row>
    <row r="3917" ht="21.0" customHeight="1">
      <c r="A3917" s="165"/>
      <c r="B3917" s="172"/>
      <c r="C3917" s="167"/>
      <c r="D3917" s="168"/>
      <c r="E3917" s="258" t="str">
        <f>iferror(vlookup(C3917,'Master data'!$A$1:$C$29,3,0),"--")</f>
        <v>--</v>
      </c>
      <c r="F3917" s="258" t="str">
        <f>iferror(vlookup(C3917,'Master data'!$A$1:$C$29,2,0),"--")</f>
        <v>--</v>
      </c>
    </row>
    <row r="3918" ht="21.0" customHeight="1">
      <c r="A3918" s="165"/>
      <c r="B3918" s="172"/>
      <c r="C3918" s="167"/>
      <c r="D3918" s="168"/>
      <c r="E3918" s="258" t="str">
        <f>iferror(vlookup(C3918,'Master data'!$A$1:$C$29,3,0),"--")</f>
        <v>--</v>
      </c>
      <c r="F3918" s="258" t="str">
        <f>iferror(vlookup(C3918,'Master data'!$A$1:$C$29,2,0),"--")</f>
        <v>--</v>
      </c>
    </row>
    <row r="3919" ht="21.0" customHeight="1">
      <c r="A3919" s="165"/>
      <c r="B3919" s="172"/>
      <c r="C3919" s="167"/>
      <c r="D3919" s="168"/>
      <c r="E3919" s="258" t="str">
        <f>iferror(vlookup(C3919,'Master data'!$A$1:$C$29,3,0),"--")</f>
        <v>--</v>
      </c>
      <c r="F3919" s="258" t="str">
        <f>iferror(vlookup(C3919,'Master data'!$A$1:$C$29,2,0),"--")</f>
        <v>--</v>
      </c>
    </row>
    <row r="3920" ht="21.0" customHeight="1">
      <c r="A3920" s="165"/>
      <c r="B3920" s="172"/>
      <c r="C3920" s="167"/>
      <c r="D3920" s="168"/>
      <c r="E3920" s="258" t="str">
        <f>iferror(vlookup(C3920,'Master data'!$A$1:$C$29,3,0),"--")</f>
        <v>--</v>
      </c>
      <c r="F3920" s="258" t="str">
        <f>iferror(vlookup(C3920,'Master data'!$A$1:$C$29,2,0),"--")</f>
        <v>--</v>
      </c>
    </row>
    <row r="3921" ht="21.0" customHeight="1">
      <c r="A3921" s="165"/>
      <c r="B3921" s="172"/>
      <c r="C3921" s="167"/>
      <c r="D3921" s="168"/>
      <c r="E3921" s="258" t="str">
        <f>iferror(vlookup(C3921,'Master data'!$A$1:$C$29,3,0),"--")</f>
        <v>--</v>
      </c>
      <c r="F3921" s="258" t="str">
        <f>iferror(vlookup(C3921,'Master data'!$A$1:$C$29,2,0),"--")</f>
        <v>--</v>
      </c>
    </row>
    <row r="3922" ht="21.0" customHeight="1">
      <c r="A3922" s="165"/>
      <c r="B3922" s="172"/>
      <c r="C3922" s="167"/>
      <c r="D3922" s="168"/>
      <c r="E3922" s="258" t="str">
        <f>iferror(vlookup(C3922,'Master data'!$A$1:$C$29,3,0),"--")</f>
        <v>--</v>
      </c>
      <c r="F3922" s="258" t="str">
        <f>iferror(vlookup(C3922,'Master data'!$A$1:$C$29,2,0),"--")</f>
        <v>--</v>
      </c>
    </row>
    <row r="3923" ht="21.0" customHeight="1">
      <c r="A3923" s="165"/>
      <c r="B3923" s="172"/>
      <c r="C3923" s="167"/>
      <c r="D3923" s="168"/>
      <c r="E3923" s="258" t="str">
        <f>iferror(vlookup(C3923,'Master data'!$A$1:$C$29,3,0),"--")</f>
        <v>--</v>
      </c>
      <c r="F3923" s="258" t="str">
        <f>iferror(vlookup(C3923,'Master data'!$A$1:$C$29,2,0),"--")</f>
        <v>--</v>
      </c>
    </row>
    <row r="3924" ht="21.0" customHeight="1">
      <c r="A3924" s="165"/>
      <c r="B3924" s="172"/>
      <c r="C3924" s="167"/>
      <c r="D3924" s="168"/>
      <c r="E3924" s="258" t="str">
        <f>iferror(vlookup(C3924,'Master data'!$A$1:$C$29,3,0),"--")</f>
        <v>--</v>
      </c>
      <c r="F3924" s="258" t="str">
        <f>iferror(vlookup(C3924,'Master data'!$A$1:$C$29,2,0),"--")</f>
        <v>--</v>
      </c>
    </row>
    <row r="3925" ht="21.0" customHeight="1">
      <c r="A3925" s="165"/>
      <c r="B3925" s="172"/>
      <c r="C3925" s="167"/>
      <c r="D3925" s="168"/>
      <c r="E3925" s="258" t="str">
        <f>iferror(vlookup(C3925,'Master data'!$A$1:$C$29,3,0),"--")</f>
        <v>--</v>
      </c>
      <c r="F3925" s="258" t="str">
        <f>iferror(vlookup(C3925,'Master data'!$A$1:$C$29,2,0),"--")</f>
        <v>--</v>
      </c>
    </row>
    <row r="3926" ht="21.0" customHeight="1">
      <c r="A3926" s="165"/>
      <c r="B3926" s="172"/>
      <c r="C3926" s="167"/>
      <c r="D3926" s="168"/>
      <c r="E3926" s="258" t="str">
        <f>iferror(vlookup(C3926,'Master data'!$A$1:$C$29,3,0),"--")</f>
        <v>--</v>
      </c>
      <c r="F3926" s="258" t="str">
        <f>iferror(vlookup(C3926,'Master data'!$A$1:$C$29,2,0),"--")</f>
        <v>--</v>
      </c>
    </row>
    <row r="3927" ht="21.0" customHeight="1">
      <c r="A3927" s="165"/>
      <c r="B3927" s="172"/>
      <c r="C3927" s="167"/>
      <c r="D3927" s="168"/>
      <c r="E3927" s="258" t="str">
        <f>iferror(vlookup(C3927,'Master data'!$A$1:$C$29,3,0),"--")</f>
        <v>--</v>
      </c>
      <c r="F3927" s="258" t="str">
        <f>iferror(vlookup(C3927,'Master data'!$A$1:$C$29,2,0),"--")</f>
        <v>--</v>
      </c>
    </row>
    <row r="3928" ht="21.0" customHeight="1">
      <c r="A3928" s="165"/>
      <c r="B3928" s="172"/>
      <c r="C3928" s="167"/>
      <c r="D3928" s="168"/>
      <c r="E3928" s="258" t="str">
        <f>iferror(vlookup(C3928,'Master data'!$A$1:$C$29,3,0),"--")</f>
        <v>--</v>
      </c>
      <c r="F3928" s="258" t="str">
        <f>iferror(vlookup(C3928,'Master data'!$A$1:$C$29,2,0),"--")</f>
        <v>--</v>
      </c>
    </row>
    <row r="3929" ht="21.0" customHeight="1">
      <c r="A3929" s="165"/>
      <c r="B3929" s="172"/>
      <c r="C3929" s="167"/>
      <c r="D3929" s="168"/>
      <c r="E3929" s="258" t="str">
        <f>iferror(vlookup(C3929,'Master data'!$A$1:$C$29,3,0),"--")</f>
        <v>--</v>
      </c>
      <c r="F3929" s="258" t="str">
        <f>iferror(vlookup(C3929,'Master data'!$A$1:$C$29,2,0),"--")</f>
        <v>--</v>
      </c>
    </row>
    <row r="3930" ht="21.0" customHeight="1">
      <c r="A3930" s="165"/>
      <c r="B3930" s="172"/>
      <c r="C3930" s="167"/>
      <c r="D3930" s="168"/>
      <c r="E3930" s="258" t="str">
        <f>iferror(vlookup(C3930,'Master data'!$A$1:$C$29,3,0),"--")</f>
        <v>--</v>
      </c>
      <c r="F3930" s="258" t="str">
        <f>iferror(vlookup(C3930,'Master data'!$A$1:$C$29,2,0),"--")</f>
        <v>--</v>
      </c>
    </row>
    <row r="3931" ht="21.0" customHeight="1">
      <c r="A3931" s="165"/>
      <c r="B3931" s="172"/>
      <c r="C3931" s="167"/>
      <c r="D3931" s="168"/>
      <c r="E3931" s="258" t="str">
        <f>iferror(vlookup(C3931,'Master data'!$A$1:$C$29,3,0),"--")</f>
        <v>--</v>
      </c>
      <c r="F3931" s="258" t="str">
        <f>iferror(vlookup(C3931,'Master data'!$A$1:$C$29,2,0),"--")</f>
        <v>--</v>
      </c>
    </row>
    <row r="3932" ht="21.0" customHeight="1">
      <c r="A3932" s="165"/>
      <c r="B3932" s="172"/>
      <c r="C3932" s="167"/>
      <c r="D3932" s="168"/>
      <c r="E3932" s="258" t="str">
        <f>iferror(vlookup(C3932,'Master data'!$A$1:$C$29,3,0),"--")</f>
        <v>--</v>
      </c>
      <c r="F3932" s="258" t="str">
        <f>iferror(vlookup(C3932,'Master data'!$A$1:$C$29,2,0),"--")</f>
        <v>--</v>
      </c>
    </row>
    <row r="3933" ht="21.0" customHeight="1">
      <c r="A3933" s="165"/>
      <c r="B3933" s="172"/>
      <c r="C3933" s="167"/>
      <c r="D3933" s="168"/>
      <c r="E3933" s="258" t="str">
        <f>iferror(vlookup(C3933,'Master data'!$A$1:$C$29,3,0),"--")</f>
        <v>--</v>
      </c>
      <c r="F3933" s="258" t="str">
        <f>iferror(vlookup(C3933,'Master data'!$A$1:$C$29,2,0),"--")</f>
        <v>--</v>
      </c>
    </row>
    <row r="3934" ht="21.0" customHeight="1">
      <c r="A3934" s="165"/>
      <c r="B3934" s="172"/>
      <c r="C3934" s="167"/>
      <c r="D3934" s="168"/>
      <c r="E3934" s="258" t="str">
        <f>iferror(vlookup(C3934,'Master data'!$A$1:$C$29,3,0),"--")</f>
        <v>--</v>
      </c>
      <c r="F3934" s="258" t="str">
        <f>iferror(vlookup(C3934,'Master data'!$A$1:$C$29,2,0),"--")</f>
        <v>--</v>
      </c>
    </row>
    <row r="3935" ht="21.0" customHeight="1">
      <c r="A3935" s="165"/>
      <c r="B3935" s="172"/>
      <c r="C3935" s="167"/>
      <c r="D3935" s="168"/>
      <c r="E3935" s="258" t="str">
        <f>iferror(vlookup(C3935,'Master data'!$A$1:$C$29,3,0),"--")</f>
        <v>--</v>
      </c>
      <c r="F3935" s="258" t="str">
        <f>iferror(vlookup(C3935,'Master data'!$A$1:$C$29,2,0),"--")</f>
        <v>--</v>
      </c>
    </row>
    <row r="3936" ht="21.0" customHeight="1">
      <c r="A3936" s="165"/>
      <c r="B3936" s="172"/>
      <c r="C3936" s="167"/>
      <c r="D3936" s="168"/>
      <c r="E3936" s="258" t="str">
        <f>iferror(vlookup(C3936,'Master data'!$A$1:$C$29,3,0),"--")</f>
        <v>--</v>
      </c>
      <c r="F3936" s="258" t="str">
        <f>iferror(vlookup(C3936,'Master data'!$A$1:$C$29,2,0),"--")</f>
        <v>--</v>
      </c>
    </row>
    <row r="3937" ht="21.0" customHeight="1">
      <c r="A3937" s="165"/>
      <c r="B3937" s="172"/>
      <c r="C3937" s="167"/>
      <c r="D3937" s="168"/>
      <c r="E3937" s="258" t="str">
        <f>iferror(vlookup(C3937,'Master data'!$A$1:$C$29,3,0),"--")</f>
        <v>--</v>
      </c>
      <c r="F3937" s="258" t="str">
        <f>iferror(vlookup(C3937,'Master data'!$A$1:$C$29,2,0),"--")</f>
        <v>--</v>
      </c>
    </row>
    <row r="3938" ht="21.0" customHeight="1">
      <c r="A3938" s="165"/>
      <c r="B3938" s="172"/>
      <c r="C3938" s="167"/>
      <c r="D3938" s="168"/>
      <c r="E3938" s="258" t="str">
        <f>iferror(vlookup(C3938,'Master data'!$A$1:$C$29,3,0),"--")</f>
        <v>--</v>
      </c>
      <c r="F3938" s="258" t="str">
        <f>iferror(vlookup(C3938,'Master data'!$A$1:$C$29,2,0),"--")</f>
        <v>--</v>
      </c>
    </row>
    <row r="3939" ht="21.0" customHeight="1">
      <c r="A3939" s="165"/>
      <c r="B3939" s="172"/>
      <c r="C3939" s="167"/>
      <c r="D3939" s="168"/>
      <c r="E3939" s="258" t="str">
        <f>iferror(vlookup(C3939,'Master data'!$A$1:$C$29,3,0),"--")</f>
        <v>--</v>
      </c>
      <c r="F3939" s="258" t="str">
        <f>iferror(vlookup(C3939,'Master data'!$A$1:$C$29,2,0),"--")</f>
        <v>--</v>
      </c>
    </row>
    <row r="3940" ht="21.0" customHeight="1">
      <c r="A3940" s="165"/>
      <c r="B3940" s="172"/>
      <c r="C3940" s="167"/>
      <c r="D3940" s="168"/>
      <c r="E3940" s="258" t="str">
        <f>iferror(vlookup(C3940,'Master data'!$A$1:$C$29,3,0),"--")</f>
        <v>--</v>
      </c>
      <c r="F3940" s="258" t="str">
        <f>iferror(vlookup(C3940,'Master data'!$A$1:$C$29,2,0),"--")</f>
        <v>--</v>
      </c>
    </row>
    <row r="3941" ht="21.0" customHeight="1">
      <c r="A3941" s="165"/>
      <c r="B3941" s="172"/>
      <c r="C3941" s="167"/>
      <c r="D3941" s="168"/>
      <c r="E3941" s="258" t="str">
        <f>iferror(vlookup(C3941,'Master data'!$A$1:$C$29,3,0),"--")</f>
        <v>--</v>
      </c>
      <c r="F3941" s="258" t="str">
        <f>iferror(vlookup(C3941,'Master data'!$A$1:$C$29,2,0),"--")</f>
        <v>--</v>
      </c>
    </row>
    <row r="3942" ht="21.0" customHeight="1">
      <c r="A3942" s="165"/>
      <c r="B3942" s="172"/>
      <c r="C3942" s="167"/>
      <c r="D3942" s="168"/>
      <c r="E3942" s="258" t="str">
        <f>iferror(vlookup(C3942,'Master data'!$A$1:$C$29,3,0),"--")</f>
        <v>--</v>
      </c>
      <c r="F3942" s="258" t="str">
        <f>iferror(vlookup(C3942,'Master data'!$A$1:$C$29,2,0),"--")</f>
        <v>--</v>
      </c>
    </row>
    <row r="3943" ht="21.0" customHeight="1">
      <c r="A3943" s="165"/>
      <c r="B3943" s="172"/>
      <c r="C3943" s="167"/>
      <c r="D3943" s="168"/>
      <c r="E3943" s="258" t="str">
        <f>iferror(vlookup(C3943,'Master data'!$A$1:$C$29,3,0),"--")</f>
        <v>--</v>
      </c>
      <c r="F3943" s="258" t="str">
        <f>iferror(vlookup(C3943,'Master data'!$A$1:$C$29,2,0),"--")</f>
        <v>--</v>
      </c>
    </row>
    <row r="3944" ht="21.0" customHeight="1">
      <c r="A3944" s="165"/>
      <c r="B3944" s="172"/>
      <c r="C3944" s="167"/>
      <c r="D3944" s="168"/>
      <c r="E3944" s="258" t="str">
        <f>iferror(vlookup(C3944,'Master data'!$A$1:$C$29,3,0),"--")</f>
        <v>--</v>
      </c>
      <c r="F3944" s="258" t="str">
        <f>iferror(vlookup(C3944,'Master data'!$A$1:$C$29,2,0),"--")</f>
        <v>--</v>
      </c>
    </row>
    <row r="3945" ht="21.0" customHeight="1">
      <c r="A3945" s="165"/>
      <c r="B3945" s="172"/>
      <c r="C3945" s="167"/>
      <c r="D3945" s="168"/>
      <c r="E3945" s="258" t="str">
        <f>iferror(vlookup(C3945,'Master data'!$A$1:$C$29,3,0),"--")</f>
        <v>--</v>
      </c>
      <c r="F3945" s="258" t="str">
        <f>iferror(vlookup(C3945,'Master data'!$A$1:$C$29,2,0),"--")</f>
        <v>--</v>
      </c>
    </row>
    <row r="3946" ht="21.0" customHeight="1">
      <c r="A3946" s="165"/>
      <c r="B3946" s="172"/>
      <c r="C3946" s="167"/>
      <c r="D3946" s="168"/>
      <c r="E3946" s="258" t="str">
        <f>iferror(vlookup(C3946,'Master data'!$A$1:$C$29,3,0),"--")</f>
        <v>--</v>
      </c>
      <c r="F3946" s="258" t="str">
        <f>iferror(vlookup(C3946,'Master data'!$A$1:$C$29,2,0),"--")</f>
        <v>--</v>
      </c>
    </row>
    <row r="3947" ht="21.0" customHeight="1">
      <c r="A3947" s="165"/>
      <c r="B3947" s="172"/>
      <c r="C3947" s="167"/>
      <c r="D3947" s="168"/>
      <c r="E3947" s="258" t="str">
        <f>iferror(vlookup(C3947,'Master data'!$A$1:$C$29,3,0),"--")</f>
        <v>--</v>
      </c>
      <c r="F3947" s="258" t="str">
        <f>iferror(vlookup(C3947,'Master data'!$A$1:$C$29,2,0),"--")</f>
        <v>--</v>
      </c>
    </row>
    <row r="3948" ht="21.0" customHeight="1">
      <c r="A3948" s="165"/>
      <c r="B3948" s="172"/>
      <c r="C3948" s="167"/>
      <c r="D3948" s="168"/>
      <c r="E3948" s="258" t="str">
        <f>iferror(vlookup(C3948,'Master data'!$A$1:$C$29,3,0),"--")</f>
        <v>--</v>
      </c>
      <c r="F3948" s="258" t="str">
        <f>iferror(vlookup(C3948,'Master data'!$A$1:$C$29,2,0),"--")</f>
        <v>--</v>
      </c>
    </row>
    <row r="3949" ht="21.0" customHeight="1">
      <c r="A3949" s="165"/>
      <c r="B3949" s="172"/>
      <c r="C3949" s="167"/>
      <c r="D3949" s="168"/>
      <c r="E3949" s="258" t="str">
        <f>iferror(vlookup(C3949,'Master data'!$A$1:$C$29,3,0),"--")</f>
        <v>--</v>
      </c>
      <c r="F3949" s="258" t="str">
        <f>iferror(vlookup(C3949,'Master data'!$A$1:$C$29,2,0),"--")</f>
        <v>--</v>
      </c>
    </row>
    <row r="3950" ht="21.0" customHeight="1">
      <c r="A3950" s="165"/>
      <c r="B3950" s="172"/>
      <c r="C3950" s="167"/>
      <c r="D3950" s="168"/>
      <c r="E3950" s="258" t="str">
        <f>iferror(vlookup(C3950,'Master data'!$A$1:$C$29,3,0),"--")</f>
        <v>--</v>
      </c>
      <c r="F3950" s="258" t="str">
        <f>iferror(vlookup(C3950,'Master data'!$A$1:$C$29,2,0),"--")</f>
        <v>--</v>
      </c>
    </row>
    <row r="3951" ht="21.0" customHeight="1">
      <c r="A3951" s="165"/>
      <c r="B3951" s="172"/>
      <c r="C3951" s="167"/>
      <c r="D3951" s="168"/>
      <c r="E3951" s="258" t="str">
        <f>iferror(vlookup(C3951,'Master data'!$A$1:$C$29,3,0),"--")</f>
        <v>--</v>
      </c>
      <c r="F3951" s="258" t="str">
        <f>iferror(vlookup(C3951,'Master data'!$A$1:$C$29,2,0),"--")</f>
        <v>--</v>
      </c>
    </row>
    <row r="3952" ht="21.0" customHeight="1">
      <c r="A3952" s="165"/>
      <c r="B3952" s="172"/>
      <c r="C3952" s="167"/>
      <c r="D3952" s="168"/>
      <c r="E3952" s="258" t="str">
        <f>iferror(vlookup(C3952,'Master data'!$A$1:$C$29,3,0),"--")</f>
        <v>--</v>
      </c>
      <c r="F3952" s="258" t="str">
        <f>iferror(vlookup(C3952,'Master data'!$A$1:$C$29,2,0),"--")</f>
        <v>--</v>
      </c>
    </row>
    <row r="3953" ht="21.0" customHeight="1">
      <c r="A3953" s="165"/>
      <c r="B3953" s="172"/>
      <c r="C3953" s="167"/>
      <c r="D3953" s="168"/>
      <c r="E3953" s="258" t="str">
        <f>iferror(vlookup(C3953,'Master data'!$A$1:$C$29,3,0),"--")</f>
        <v>--</v>
      </c>
      <c r="F3953" s="258" t="str">
        <f>iferror(vlookup(C3953,'Master data'!$A$1:$C$29,2,0),"--")</f>
        <v>--</v>
      </c>
    </row>
    <row r="3954" ht="21.0" customHeight="1">
      <c r="A3954" s="165"/>
      <c r="B3954" s="172"/>
      <c r="C3954" s="167"/>
      <c r="D3954" s="168"/>
      <c r="E3954" s="258" t="str">
        <f>iferror(vlookup(C3954,'Master data'!$A$1:$C$29,3,0),"--")</f>
        <v>--</v>
      </c>
      <c r="F3954" s="258" t="str">
        <f>iferror(vlookup(C3954,'Master data'!$A$1:$C$29,2,0),"--")</f>
        <v>--</v>
      </c>
    </row>
    <row r="3955" ht="21.0" customHeight="1">
      <c r="A3955" s="165"/>
      <c r="B3955" s="172"/>
      <c r="C3955" s="167"/>
      <c r="D3955" s="168"/>
      <c r="E3955" s="258" t="str">
        <f>iferror(vlookup(C3955,'Master data'!$A$1:$C$29,3,0),"--")</f>
        <v>--</v>
      </c>
      <c r="F3955" s="258" t="str">
        <f>iferror(vlookup(C3955,'Master data'!$A$1:$C$29,2,0),"--")</f>
        <v>--</v>
      </c>
    </row>
    <row r="3956" ht="21.0" customHeight="1">
      <c r="A3956" s="165"/>
      <c r="B3956" s="172"/>
      <c r="C3956" s="167"/>
      <c r="D3956" s="168"/>
      <c r="E3956" s="258" t="str">
        <f>iferror(vlookup(C3956,'Master data'!$A$1:$C$29,3,0),"--")</f>
        <v>--</v>
      </c>
      <c r="F3956" s="258" t="str">
        <f>iferror(vlookup(C3956,'Master data'!$A$1:$C$29,2,0),"--")</f>
        <v>--</v>
      </c>
    </row>
    <row r="3957" ht="21.0" customHeight="1">
      <c r="A3957" s="165"/>
      <c r="B3957" s="172"/>
      <c r="C3957" s="167"/>
      <c r="D3957" s="168"/>
      <c r="E3957" s="258" t="str">
        <f>iferror(vlookup(C3957,'Master data'!$A$1:$C$29,3,0),"--")</f>
        <v>--</v>
      </c>
      <c r="F3957" s="258" t="str">
        <f>iferror(vlookup(C3957,'Master data'!$A$1:$C$29,2,0),"--")</f>
        <v>--</v>
      </c>
    </row>
    <row r="3958" ht="21.0" customHeight="1">
      <c r="A3958" s="165"/>
      <c r="B3958" s="172"/>
      <c r="C3958" s="167"/>
      <c r="D3958" s="168"/>
      <c r="E3958" s="258" t="str">
        <f>iferror(vlookup(C3958,'Master data'!$A$1:$C$29,3,0),"--")</f>
        <v>--</v>
      </c>
      <c r="F3958" s="258" t="str">
        <f>iferror(vlookup(C3958,'Master data'!$A$1:$C$29,2,0),"--")</f>
        <v>--</v>
      </c>
    </row>
    <row r="3959" ht="21.0" customHeight="1">
      <c r="A3959" s="165"/>
      <c r="B3959" s="172"/>
      <c r="C3959" s="167"/>
      <c r="D3959" s="168"/>
      <c r="E3959" s="258" t="str">
        <f>iferror(vlookup(C3959,'Master data'!$A$1:$C$29,3,0),"--")</f>
        <v>--</v>
      </c>
      <c r="F3959" s="258" t="str">
        <f>iferror(vlookup(C3959,'Master data'!$A$1:$C$29,2,0),"--")</f>
        <v>--</v>
      </c>
    </row>
    <row r="3960" ht="21.0" customHeight="1">
      <c r="A3960" s="165"/>
      <c r="B3960" s="172"/>
      <c r="C3960" s="167"/>
      <c r="D3960" s="168"/>
      <c r="E3960" s="258" t="str">
        <f>iferror(vlookup(C3960,'Master data'!$A$1:$C$29,3,0),"--")</f>
        <v>--</v>
      </c>
      <c r="F3960" s="258" t="str">
        <f>iferror(vlookup(C3960,'Master data'!$A$1:$C$29,2,0),"--")</f>
        <v>--</v>
      </c>
    </row>
    <row r="3961" ht="21.0" customHeight="1">
      <c r="A3961" s="165"/>
      <c r="B3961" s="172"/>
      <c r="C3961" s="167"/>
      <c r="D3961" s="168"/>
      <c r="E3961" s="258" t="str">
        <f>iferror(vlookup(C3961,'Master data'!$A$1:$C$29,3,0),"--")</f>
        <v>--</v>
      </c>
      <c r="F3961" s="258" t="str">
        <f>iferror(vlookup(C3961,'Master data'!$A$1:$C$29,2,0),"--")</f>
        <v>--</v>
      </c>
    </row>
    <row r="3962" ht="21.0" customHeight="1">
      <c r="A3962" s="165"/>
      <c r="B3962" s="172"/>
      <c r="C3962" s="167"/>
      <c r="D3962" s="168"/>
      <c r="E3962" s="258" t="str">
        <f>iferror(vlookup(C3962,'Master data'!$A$1:$C$29,3,0),"--")</f>
        <v>--</v>
      </c>
      <c r="F3962" s="258" t="str">
        <f>iferror(vlookup(C3962,'Master data'!$A$1:$C$29,2,0),"--")</f>
        <v>--</v>
      </c>
    </row>
    <row r="3963" ht="21.0" customHeight="1">
      <c r="A3963" s="165"/>
      <c r="B3963" s="172"/>
      <c r="C3963" s="167"/>
      <c r="D3963" s="168"/>
      <c r="E3963" s="258" t="str">
        <f>iferror(vlookup(C3963,'Master data'!$A$1:$C$29,3,0),"--")</f>
        <v>--</v>
      </c>
      <c r="F3963" s="258" t="str">
        <f>iferror(vlookup(C3963,'Master data'!$A$1:$C$29,2,0),"--")</f>
        <v>--</v>
      </c>
    </row>
    <row r="3964" ht="21.0" customHeight="1">
      <c r="A3964" s="165"/>
      <c r="B3964" s="172"/>
      <c r="C3964" s="167"/>
      <c r="D3964" s="168"/>
      <c r="E3964" s="258" t="str">
        <f>iferror(vlookup(C3964,'Master data'!$A$1:$C$29,3,0),"--")</f>
        <v>--</v>
      </c>
      <c r="F3964" s="258" t="str">
        <f>iferror(vlookup(C3964,'Master data'!$A$1:$C$29,2,0),"--")</f>
        <v>--</v>
      </c>
    </row>
    <row r="3965" ht="21.0" customHeight="1">
      <c r="A3965" s="165"/>
      <c r="B3965" s="172"/>
      <c r="C3965" s="167"/>
      <c r="D3965" s="168"/>
      <c r="E3965" s="258" t="str">
        <f>iferror(vlookup(C3965,'Master data'!$A$1:$C$29,3,0),"--")</f>
        <v>--</v>
      </c>
      <c r="F3965" s="258" t="str">
        <f>iferror(vlookup(C3965,'Master data'!$A$1:$C$29,2,0),"--")</f>
        <v>--</v>
      </c>
    </row>
    <row r="3966" ht="21.0" customHeight="1">
      <c r="A3966" s="165"/>
      <c r="B3966" s="172"/>
      <c r="C3966" s="167"/>
      <c r="D3966" s="168"/>
      <c r="E3966" s="258" t="str">
        <f>iferror(vlookup(C3966,'Master data'!$A$1:$C$29,3,0),"--")</f>
        <v>--</v>
      </c>
      <c r="F3966" s="258" t="str">
        <f>iferror(vlookup(C3966,'Master data'!$A$1:$C$29,2,0),"--")</f>
        <v>--</v>
      </c>
    </row>
    <row r="3967" ht="21.0" customHeight="1">
      <c r="A3967" s="165"/>
      <c r="B3967" s="172"/>
      <c r="C3967" s="167"/>
      <c r="D3967" s="168"/>
      <c r="E3967" s="258" t="str">
        <f>iferror(vlookup(C3967,'Master data'!$A$1:$C$29,3,0),"--")</f>
        <v>--</v>
      </c>
      <c r="F3967" s="258" t="str">
        <f>iferror(vlookup(C3967,'Master data'!$A$1:$C$29,2,0),"--")</f>
        <v>--</v>
      </c>
    </row>
    <row r="3968" ht="21.0" customHeight="1">
      <c r="A3968" s="165"/>
      <c r="B3968" s="172"/>
      <c r="C3968" s="167"/>
      <c r="D3968" s="168"/>
      <c r="E3968" s="258" t="str">
        <f>iferror(vlookup(C3968,'Master data'!$A$1:$C$29,3,0),"--")</f>
        <v>--</v>
      </c>
      <c r="F3968" s="258" t="str">
        <f>iferror(vlookup(C3968,'Master data'!$A$1:$C$29,2,0),"--")</f>
        <v>--</v>
      </c>
    </row>
    <row r="3969" ht="21.0" customHeight="1">
      <c r="A3969" s="165"/>
      <c r="B3969" s="172"/>
      <c r="C3969" s="167"/>
      <c r="D3969" s="168"/>
      <c r="E3969" s="258" t="str">
        <f>iferror(vlookup(C3969,'Master data'!$A$1:$C$29,3,0),"--")</f>
        <v>--</v>
      </c>
      <c r="F3969" s="258" t="str">
        <f>iferror(vlookup(C3969,'Master data'!$A$1:$C$29,2,0),"--")</f>
        <v>--</v>
      </c>
    </row>
    <row r="3970" ht="21.0" customHeight="1">
      <c r="A3970" s="165"/>
      <c r="B3970" s="172"/>
      <c r="C3970" s="167"/>
      <c r="D3970" s="168"/>
      <c r="E3970" s="258" t="str">
        <f>iferror(vlookup(C3970,'Master data'!$A$1:$C$29,3,0),"--")</f>
        <v>--</v>
      </c>
      <c r="F3970" s="258" t="str">
        <f>iferror(vlookup(C3970,'Master data'!$A$1:$C$29,2,0),"--")</f>
        <v>--</v>
      </c>
    </row>
    <row r="3971" ht="21.0" customHeight="1">
      <c r="A3971" s="165"/>
      <c r="B3971" s="172"/>
      <c r="C3971" s="167"/>
      <c r="D3971" s="168"/>
      <c r="E3971" s="258" t="str">
        <f>iferror(vlookup(C3971,'Master data'!$A$1:$C$29,3,0),"--")</f>
        <v>--</v>
      </c>
      <c r="F3971" s="258" t="str">
        <f>iferror(vlookup(C3971,'Master data'!$A$1:$C$29,2,0),"--")</f>
        <v>--</v>
      </c>
    </row>
    <row r="3972" ht="21.0" customHeight="1">
      <c r="A3972" s="165"/>
      <c r="B3972" s="172"/>
      <c r="C3972" s="167"/>
      <c r="D3972" s="168"/>
      <c r="E3972" s="258" t="str">
        <f>iferror(vlookup(C3972,'Master data'!$A$1:$C$29,3,0),"--")</f>
        <v>--</v>
      </c>
      <c r="F3972" s="258" t="str">
        <f>iferror(vlookup(C3972,'Master data'!$A$1:$C$29,2,0),"--")</f>
        <v>--</v>
      </c>
    </row>
    <row r="3973" ht="21.0" customHeight="1">
      <c r="A3973" s="165"/>
      <c r="B3973" s="172"/>
      <c r="C3973" s="167"/>
      <c r="D3973" s="168"/>
      <c r="E3973" s="258" t="str">
        <f>iferror(vlookup(C3973,'Master data'!$A$1:$C$29,3,0),"--")</f>
        <v>--</v>
      </c>
      <c r="F3973" s="258" t="str">
        <f>iferror(vlookup(C3973,'Master data'!$A$1:$C$29,2,0),"--")</f>
        <v>--</v>
      </c>
    </row>
    <row r="3974" ht="21.0" customHeight="1">
      <c r="A3974" s="165"/>
      <c r="B3974" s="172"/>
      <c r="C3974" s="167"/>
      <c r="D3974" s="168"/>
      <c r="E3974" s="258" t="str">
        <f>iferror(vlookup(C3974,'Master data'!$A$1:$C$29,3,0),"--")</f>
        <v>--</v>
      </c>
      <c r="F3974" s="258" t="str">
        <f>iferror(vlookup(C3974,'Master data'!$A$1:$C$29,2,0),"--")</f>
        <v>--</v>
      </c>
    </row>
    <row r="3975" ht="21.0" customHeight="1">
      <c r="A3975" s="165"/>
      <c r="B3975" s="172"/>
      <c r="C3975" s="167"/>
      <c r="D3975" s="168"/>
      <c r="E3975" s="258" t="str">
        <f>iferror(vlookup(C3975,'Master data'!$A$1:$C$29,3,0),"--")</f>
        <v>--</v>
      </c>
      <c r="F3975" s="258" t="str">
        <f>iferror(vlookup(C3975,'Master data'!$A$1:$C$29,2,0),"--")</f>
        <v>--</v>
      </c>
    </row>
    <row r="3976" ht="21.0" customHeight="1">
      <c r="A3976" s="165"/>
      <c r="B3976" s="172"/>
      <c r="C3976" s="167"/>
      <c r="D3976" s="168"/>
      <c r="E3976" s="258" t="str">
        <f>iferror(vlookup(C3976,'Master data'!$A$1:$C$29,3,0),"--")</f>
        <v>--</v>
      </c>
      <c r="F3976" s="258" t="str">
        <f>iferror(vlookup(C3976,'Master data'!$A$1:$C$29,2,0),"--")</f>
        <v>--</v>
      </c>
    </row>
    <row r="3977" ht="21.0" customHeight="1">
      <c r="A3977" s="165"/>
      <c r="B3977" s="172"/>
      <c r="C3977" s="167"/>
      <c r="D3977" s="168"/>
      <c r="E3977" s="258" t="str">
        <f>iferror(vlookup(C3977,'Master data'!$A$1:$C$29,3,0),"--")</f>
        <v>--</v>
      </c>
      <c r="F3977" s="258" t="str">
        <f>iferror(vlookup(C3977,'Master data'!$A$1:$C$29,2,0),"--")</f>
        <v>--</v>
      </c>
    </row>
    <row r="3978" ht="21.0" customHeight="1">
      <c r="A3978" s="165"/>
      <c r="B3978" s="172"/>
      <c r="C3978" s="167"/>
      <c r="D3978" s="168"/>
      <c r="E3978" s="258" t="str">
        <f>iferror(vlookup(C3978,'Master data'!$A$1:$C$29,3,0),"--")</f>
        <v>--</v>
      </c>
      <c r="F3978" s="258" t="str">
        <f>iferror(vlookup(C3978,'Master data'!$A$1:$C$29,2,0),"--")</f>
        <v>--</v>
      </c>
    </row>
    <row r="3979" ht="21.0" customHeight="1">
      <c r="A3979" s="165"/>
      <c r="B3979" s="172"/>
      <c r="C3979" s="167"/>
      <c r="D3979" s="168"/>
      <c r="E3979" s="258" t="str">
        <f>iferror(vlookup(C3979,'Master data'!$A$1:$C$29,3,0),"--")</f>
        <v>--</v>
      </c>
      <c r="F3979" s="258" t="str">
        <f>iferror(vlookup(C3979,'Master data'!$A$1:$C$29,2,0),"--")</f>
        <v>--</v>
      </c>
    </row>
    <row r="3980" ht="21.0" customHeight="1">
      <c r="A3980" s="165"/>
      <c r="B3980" s="172"/>
      <c r="C3980" s="167"/>
      <c r="D3980" s="168"/>
      <c r="E3980" s="258" t="str">
        <f>iferror(vlookup(C3980,'Master data'!$A$1:$C$29,3,0),"--")</f>
        <v>--</v>
      </c>
      <c r="F3980" s="258" t="str">
        <f>iferror(vlookup(C3980,'Master data'!$A$1:$C$29,2,0),"--")</f>
        <v>--</v>
      </c>
    </row>
    <row r="3981" ht="21.0" customHeight="1">
      <c r="A3981" s="165"/>
      <c r="B3981" s="172"/>
      <c r="C3981" s="167"/>
      <c r="D3981" s="168"/>
      <c r="E3981" s="258" t="str">
        <f>iferror(vlookup(C3981,'Master data'!$A$1:$C$29,3,0),"--")</f>
        <v>--</v>
      </c>
      <c r="F3981" s="258" t="str">
        <f>iferror(vlookup(C3981,'Master data'!$A$1:$C$29,2,0),"--")</f>
        <v>--</v>
      </c>
    </row>
    <row r="3982" ht="21.0" customHeight="1">
      <c r="A3982" s="165"/>
      <c r="B3982" s="172"/>
      <c r="C3982" s="167"/>
      <c r="D3982" s="168"/>
      <c r="E3982" s="258" t="str">
        <f>iferror(vlookup(C3982,'Master data'!$A$1:$C$29,3,0),"--")</f>
        <v>--</v>
      </c>
      <c r="F3982" s="258" t="str">
        <f>iferror(vlookup(C3982,'Master data'!$A$1:$C$29,2,0),"--")</f>
        <v>--</v>
      </c>
    </row>
    <row r="3983" ht="21.0" customHeight="1">
      <c r="A3983" s="165"/>
      <c r="B3983" s="172"/>
      <c r="C3983" s="167"/>
      <c r="D3983" s="168"/>
      <c r="E3983" s="258" t="str">
        <f>iferror(vlookup(C3983,'Master data'!$A$1:$C$29,3,0),"--")</f>
        <v>--</v>
      </c>
      <c r="F3983" s="258" t="str">
        <f>iferror(vlookup(C3983,'Master data'!$A$1:$C$29,2,0),"--")</f>
        <v>--</v>
      </c>
    </row>
    <row r="3984" ht="21.0" customHeight="1">
      <c r="A3984" s="165"/>
      <c r="B3984" s="172"/>
      <c r="C3984" s="167"/>
      <c r="D3984" s="168"/>
      <c r="E3984" s="258" t="str">
        <f>iferror(vlookup(C3984,'Master data'!$A$1:$C$29,3,0),"--")</f>
        <v>--</v>
      </c>
      <c r="F3984" s="258" t="str">
        <f>iferror(vlookup(C3984,'Master data'!$A$1:$C$29,2,0),"--")</f>
        <v>--</v>
      </c>
    </row>
    <row r="3985" ht="21.0" customHeight="1">
      <c r="A3985" s="165"/>
      <c r="B3985" s="172"/>
      <c r="C3985" s="167"/>
      <c r="D3985" s="168"/>
      <c r="E3985" s="258" t="str">
        <f>iferror(vlookup(C3985,'Master data'!$A$1:$C$29,3,0),"--")</f>
        <v>--</v>
      </c>
      <c r="F3985" s="258" t="str">
        <f>iferror(vlookup(C3985,'Master data'!$A$1:$C$29,2,0),"--")</f>
        <v>--</v>
      </c>
    </row>
    <row r="3986" ht="21.0" customHeight="1">
      <c r="A3986" s="165"/>
      <c r="B3986" s="172"/>
      <c r="C3986" s="167"/>
      <c r="D3986" s="168"/>
      <c r="E3986" s="258" t="str">
        <f>iferror(vlookup(C3986,'Master data'!$A$1:$C$29,3,0),"--")</f>
        <v>--</v>
      </c>
      <c r="F3986" s="258" t="str">
        <f>iferror(vlookup(C3986,'Master data'!$A$1:$C$29,2,0),"--")</f>
        <v>--</v>
      </c>
    </row>
    <row r="3987" ht="21.0" customHeight="1">
      <c r="A3987" s="165"/>
      <c r="B3987" s="172"/>
      <c r="C3987" s="167"/>
      <c r="D3987" s="168"/>
      <c r="E3987" s="258" t="str">
        <f>iferror(vlookup(C3987,'Master data'!$A$1:$C$29,3,0),"--")</f>
        <v>--</v>
      </c>
      <c r="F3987" s="258" t="str">
        <f>iferror(vlookup(C3987,'Master data'!$A$1:$C$29,2,0),"--")</f>
        <v>--</v>
      </c>
    </row>
    <row r="3988" ht="21.0" customHeight="1">
      <c r="A3988" s="165"/>
      <c r="B3988" s="172"/>
      <c r="C3988" s="167"/>
      <c r="D3988" s="168"/>
      <c r="E3988" s="258" t="str">
        <f>iferror(vlookup(C3988,'Master data'!$A$1:$C$29,3,0),"--")</f>
        <v>--</v>
      </c>
      <c r="F3988" s="258" t="str">
        <f>iferror(vlookup(C3988,'Master data'!$A$1:$C$29,2,0),"--")</f>
        <v>--</v>
      </c>
    </row>
    <row r="3989" ht="21.0" customHeight="1">
      <c r="A3989" s="165"/>
      <c r="B3989" s="172"/>
      <c r="C3989" s="167"/>
      <c r="D3989" s="168"/>
      <c r="E3989" s="258" t="str">
        <f>iferror(vlookup(C3989,'Master data'!$A$1:$C$29,3,0),"--")</f>
        <v>--</v>
      </c>
      <c r="F3989" s="258" t="str">
        <f>iferror(vlookup(C3989,'Master data'!$A$1:$C$29,2,0),"--")</f>
        <v>--</v>
      </c>
    </row>
    <row r="3990" ht="21.0" customHeight="1">
      <c r="A3990" s="165"/>
      <c r="B3990" s="172"/>
      <c r="C3990" s="167"/>
      <c r="D3990" s="168"/>
      <c r="E3990" s="258" t="str">
        <f>iferror(vlookup(C3990,'Master data'!$A$1:$C$29,3,0),"--")</f>
        <v>--</v>
      </c>
      <c r="F3990" s="258" t="str">
        <f>iferror(vlookup(C3990,'Master data'!$A$1:$C$29,2,0),"--")</f>
        <v>--</v>
      </c>
    </row>
    <row r="3991" ht="21.0" customHeight="1">
      <c r="A3991" s="165"/>
      <c r="B3991" s="172"/>
      <c r="C3991" s="167"/>
      <c r="D3991" s="168"/>
      <c r="E3991" s="258" t="str">
        <f>iferror(vlookup(C3991,'Master data'!$A$1:$C$29,3,0),"--")</f>
        <v>--</v>
      </c>
      <c r="F3991" s="258" t="str">
        <f>iferror(vlookup(C3991,'Master data'!$A$1:$C$29,2,0),"--")</f>
        <v>--</v>
      </c>
    </row>
    <row r="3992" ht="21.0" customHeight="1">
      <c r="A3992" s="165"/>
      <c r="B3992" s="172"/>
      <c r="C3992" s="167"/>
      <c r="D3992" s="168"/>
      <c r="E3992" s="258" t="str">
        <f>iferror(vlookup(C3992,'Master data'!$A$1:$C$29,3,0),"--")</f>
        <v>--</v>
      </c>
      <c r="F3992" s="258" t="str">
        <f>iferror(vlookup(C3992,'Master data'!$A$1:$C$29,2,0),"--")</f>
        <v>--</v>
      </c>
    </row>
    <row r="3993" ht="21.0" customHeight="1">
      <c r="A3993" s="165"/>
      <c r="B3993" s="172"/>
      <c r="C3993" s="167"/>
      <c r="D3993" s="168"/>
      <c r="E3993" s="258" t="str">
        <f>iferror(vlookup(C3993,'Master data'!$A$1:$C$29,3,0),"--")</f>
        <v>--</v>
      </c>
      <c r="F3993" s="258" t="str">
        <f>iferror(vlookup(C3993,'Master data'!$A$1:$C$29,2,0),"--")</f>
        <v>--</v>
      </c>
    </row>
    <row r="3994" ht="21.0" customHeight="1">
      <c r="A3994" s="165"/>
      <c r="B3994" s="172"/>
      <c r="C3994" s="167"/>
      <c r="D3994" s="168"/>
      <c r="E3994" s="258" t="str">
        <f>iferror(vlookup(C3994,'Master data'!$A$1:$C$29,3,0),"--")</f>
        <v>--</v>
      </c>
      <c r="F3994" s="258" t="str">
        <f>iferror(vlookup(C3994,'Master data'!$A$1:$C$29,2,0),"--")</f>
        <v>--</v>
      </c>
    </row>
    <row r="3995" ht="21.0" customHeight="1">
      <c r="A3995" s="165"/>
      <c r="B3995" s="172"/>
      <c r="C3995" s="167"/>
      <c r="D3995" s="168"/>
      <c r="E3995" s="258" t="str">
        <f>iferror(vlookup(C3995,'Master data'!$A$1:$C$29,3,0),"--")</f>
        <v>--</v>
      </c>
      <c r="F3995" s="258" t="str">
        <f>iferror(vlookup(C3995,'Master data'!$A$1:$C$29,2,0),"--")</f>
        <v>--</v>
      </c>
    </row>
    <row r="3996" ht="21.0" customHeight="1">
      <c r="A3996" s="165"/>
      <c r="B3996" s="172"/>
      <c r="C3996" s="167"/>
      <c r="D3996" s="168"/>
      <c r="E3996" s="258" t="str">
        <f>iferror(vlookup(C3996,'Master data'!$A$1:$C$29,3,0),"--")</f>
        <v>--</v>
      </c>
      <c r="F3996" s="258" t="str">
        <f>iferror(vlookup(C3996,'Master data'!$A$1:$C$29,2,0),"--")</f>
        <v>--</v>
      </c>
    </row>
    <row r="3997" ht="21.0" customHeight="1">
      <c r="A3997" s="165"/>
      <c r="B3997" s="172"/>
      <c r="C3997" s="167"/>
      <c r="D3997" s="168"/>
      <c r="E3997" s="258" t="str">
        <f>iferror(vlookup(C3997,'Master data'!$A$1:$C$29,3,0),"--")</f>
        <v>--</v>
      </c>
      <c r="F3997" s="258" t="str">
        <f>iferror(vlookup(C3997,'Master data'!$A$1:$C$29,2,0),"--")</f>
        <v>--</v>
      </c>
    </row>
    <row r="3998" ht="21.0" customHeight="1">
      <c r="A3998" s="165"/>
      <c r="B3998" s="172"/>
      <c r="C3998" s="167"/>
      <c r="D3998" s="168"/>
      <c r="E3998" s="258" t="str">
        <f>iferror(vlookup(C3998,'Master data'!$A$1:$C$29,3,0),"--")</f>
        <v>--</v>
      </c>
      <c r="F3998" s="258" t="str">
        <f>iferror(vlookup(C3998,'Master data'!$A$1:$C$29,2,0),"--")</f>
        <v>--</v>
      </c>
    </row>
    <row r="3999" ht="21.0" customHeight="1">
      <c r="A3999" s="165"/>
      <c r="B3999" s="172"/>
      <c r="C3999" s="167"/>
      <c r="D3999" s="168"/>
      <c r="E3999" s="258" t="str">
        <f>iferror(vlookup(C3999,'Master data'!$A$1:$C$29,3,0),"--")</f>
        <v>--</v>
      </c>
      <c r="F3999" s="258" t="str">
        <f>iferror(vlookup(C3999,'Master data'!$A$1:$C$29,2,0),"--")</f>
        <v>--</v>
      </c>
    </row>
    <row r="4000" ht="21.0" customHeight="1">
      <c r="A4000" s="165"/>
      <c r="B4000" s="172"/>
      <c r="C4000" s="167"/>
      <c r="D4000" s="168"/>
      <c r="E4000" s="258" t="str">
        <f>iferror(vlookup(C4000,'Master data'!$A$1:$C$29,3,0),"--")</f>
        <v>--</v>
      </c>
      <c r="F4000" s="258" t="str">
        <f>iferror(vlookup(C4000,'Master data'!$A$1:$C$29,2,0),"--")</f>
        <v>--</v>
      </c>
    </row>
    <row r="4001" ht="21.0" customHeight="1">
      <c r="A4001" s="165"/>
      <c r="B4001" s="172"/>
      <c r="C4001" s="167"/>
      <c r="D4001" s="168"/>
      <c r="E4001" s="258" t="str">
        <f>iferror(vlookup(C4001,'Master data'!$A$1:$C$29,3,0),"--")</f>
        <v>--</v>
      </c>
      <c r="F4001" s="258" t="str">
        <f>iferror(vlookup(C4001,'Master data'!$A$1:$C$29,2,0),"--")</f>
        <v>--</v>
      </c>
    </row>
    <row r="4002" ht="21.0" customHeight="1">
      <c r="A4002" s="165"/>
      <c r="B4002" s="172"/>
      <c r="C4002" s="167"/>
      <c r="D4002" s="168"/>
      <c r="E4002" s="258" t="str">
        <f>iferror(vlookup(C4002,'Master data'!$A$1:$C$29,3,0),"--")</f>
        <v>--</v>
      </c>
      <c r="F4002" s="258" t="str">
        <f>iferror(vlookup(C4002,'Master data'!$A$1:$C$29,2,0),"--")</f>
        <v>--</v>
      </c>
    </row>
    <row r="4003" ht="21.0" customHeight="1">
      <c r="A4003" s="165"/>
      <c r="B4003" s="172"/>
      <c r="C4003" s="167"/>
      <c r="D4003" s="168"/>
      <c r="E4003" s="258" t="str">
        <f>iferror(vlookup(C4003,'Master data'!$A$1:$C$29,3,0),"--")</f>
        <v>--</v>
      </c>
      <c r="F4003" s="258" t="str">
        <f>iferror(vlookup(C4003,'Master data'!$A$1:$C$29,2,0),"--")</f>
        <v>--</v>
      </c>
    </row>
    <row r="4004" ht="21.0" customHeight="1">
      <c r="A4004" s="165"/>
      <c r="B4004" s="172"/>
      <c r="C4004" s="167"/>
      <c r="D4004" s="168"/>
      <c r="E4004" s="258" t="str">
        <f>iferror(vlookup(C4004,'Master data'!$A$1:$C$29,3,0),"--")</f>
        <v>--</v>
      </c>
      <c r="F4004" s="258" t="str">
        <f>iferror(vlookup(C4004,'Master data'!$A$1:$C$29,2,0),"--")</f>
        <v>--</v>
      </c>
    </row>
    <row r="4005" ht="21.0" customHeight="1">
      <c r="A4005" s="165"/>
      <c r="B4005" s="172"/>
      <c r="C4005" s="167"/>
      <c r="D4005" s="168"/>
      <c r="E4005" s="258" t="str">
        <f>iferror(vlookup(C4005,'Master data'!$A$1:$C$29,3,0),"--")</f>
        <v>--</v>
      </c>
      <c r="F4005" s="258" t="str">
        <f>iferror(vlookup(C4005,'Master data'!$A$1:$C$29,2,0),"--")</f>
        <v>--</v>
      </c>
    </row>
    <row r="4006" ht="21.0" customHeight="1">
      <c r="A4006" s="165"/>
      <c r="B4006" s="172"/>
      <c r="C4006" s="167"/>
      <c r="D4006" s="168"/>
      <c r="E4006" s="258" t="str">
        <f>iferror(vlookup(C4006,'Master data'!$A$1:$C$29,3,0),"--")</f>
        <v>--</v>
      </c>
      <c r="F4006" s="258" t="str">
        <f>iferror(vlookup(C4006,'Master data'!$A$1:$C$29,2,0),"--")</f>
        <v>--</v>
      </c>
    </row>
    <row r="4007" ht="21.0" customHeight="1">
      <c r="A4007" s="165"/>
      <c r="B4007" s="172"/>
      <c r="C4007" s="167"/>
      <c r="D4007" s="168"/>
      <c r="E4007" s="258" t="str">
        <f>iferror(vlookup(C4007,'Master data'!$A$1:$C$29,3,0),"--")</f>
        <v>--</v>
      </c>
      <c r="F4007" s="258" t="str">
        <f>iferror(vlookup(C4007,'Master data'!$A$1:$C$29,2,0),"--")</f>
        <v>--</v>
      </c>
    </row>
    <row r="4008" ht="21.0" customHeight="1">
      <c r="A4008" s="165"/>
      <c r="B4008" s="172"/>
      <c r="C4008" s="167"/>
      <c r="D4008" s="168"/>
      <c r="E4008" s="258" t="str">
        <f>iferror(vlookup(C4008,'Master data'!$A$1:$C$29,3,0),"--")</f>
        <v>--</v>
      </c>
      <c r="F4008" s="258" t="str">
        <f>iferror(vlookup(C4008,'Master data'!$A$1:$C$29,2,0),"--")</f>
        <v>--</v>
      </c>
    </row>
    <row r="4009" ht="21.0" customHeight="1">
      <c r="A4009" s="165"/>
      <c r="B4009" s="172"/>
      <c r="C4009" s="167"/>
      <c r="D4009" s="168"/>
      <c r="E4009" s="258" t="str">
        <f>iferror(vlookup(C4009,'Master data'!$A$1:$C$29,3,0),"--")</f>
        <v>--</v>
      </c>
      <c r="F4009" s="258" t="str">
        <f>iferror(vlookup(C4009,'Master data'!$A$1:$C$29,2,0),"--")</f>
        <v>--</v>
      </c>
    </row>
    <row r="4010" ht="21.0" customHeight="1">
      <c r="A4010" s="165"/>
      <c r="B4010" s="172"/>
      <c r="C4010" s="167"/>
      <c r="D4010" s="168"/>
      <c r="E4010" s="258" t="str">
        <f>iferror(vlookup(C4010,'Master data'!$A$1:$C$29,3,0),"--")</f>
        <v>--</v>
      </c>
      <c r="F4010" s="258" t="str">
        <f>iferror(vlookup(C4010,'Master data'!$A$1:$C$29,2,0),"--")</f>
        <v>--</v>
      </c>
    </row>
    <row r="4011" ht="21.0" customHeight="1">
      <c r="A4011" s="165"/>
      <c r="B4011" s="172"/>
      <c r="C4011" s="167"/>
      <c r="D4011" s="168"/>
      <c r="E4011" s="258" t="str">
        <f>iferror(vlookup(C4011,'Master data'!$A$1:$C$29,3,0),"--")</f>
        <v>--</v>
      </c>
      <c r="F4011" s="258" t="str">
        <f>iferror(vlookup(C4011,'Master data'!$A$1:$C$29,2,0),"--")</f>
        <v>--</v>
      </c>
    </row>
    <row r="4012" ht="21.0" customHeight="1">
      <c r="A4012" s="165"/>
      <c r="B4012" s="172"/>
      <c r="C4012" s="167"/>
      <c r="D4012" s="168"/>
      <c r="E4012" s="258" t="str">
        <f>iferror(vlookup(C4012,'Master data'!$A$1:$C$29,3,0),"--")</f>
        <v>--</v>
      </c>
      <c r="F4012" s="258" t="str">
        <f>iferror(vlookup(C4012,'Master data'!$A$1:$C$29,2,0),"--")</f>
        <v>--</v>
      </c>
    </row>
    <row r="4013" ht="21.0" customHeight="1">
      <c r="A4013" s="165"/>
      <c r="B4013" s="172"/>
      <c r="C4013" s="167"/>
      <c r="D4013" s="168"/>
      <c r="E4013" s="258" t="str">
        <f>iferror(vlookup(C4013,'Master data'!$A$1:$C$29,3,0),"--")</f>
        <v>--</v>
      </c>
      <c r="F4013" s="258" t="str">
        <f>iferror(vlookup(C4013,'Master data'!$A$1:$C$29,2,0),"--")</f>
        <v>--</v>
      </c>
    </row>
    <row r="4014" ht="21.0" customHeight="1">
      <c r="A4014" s="165"/>
      <c r="B4014" s="172"/>
      <c r="C4014" s="167"/>
      <c r="D4014" s="168"/>
      <c r="E4014" s="258" t="str">
        <f>iferror(vlookup(C4014,'Master data'!$A$1:$C$29,3,0),"--")</f>
        <v>--</v>
      </c>
      <c r="F4014" s="258" t="str">
        <f>iferror(vlookup(C4014,'Master data'!$A$1:$C$29,2,0),"--")</f>
        <v>--</v>
      </c>
    </row>
    <row r="4015" ht="21.0" customHeight="1">
      <c r="A4015" s="165"/>
      <c r="B4015" s="172"/>
      <c r="C4015" s="167"/>
      <c r="D4015" s="168"/>
      <c r="E4015" s="258" t="str">
        <f>iferror(vlookup(C4015,'Master data'!$A$1:$C$29,3,0),"--")</f>
        <v>--</v>
      </c>
      <c r="F4015" s="258" t="str">
        <f>iferror(vlookup(C4015,'Master data'!$A$1:$C$29,2,0),"--")</f>
        <v>--</v>
      </c>
    </row>
    <row r="4016" ht="21.0" customHeight="1">
      <c r="A4016" s="165"/>
      <c r="B4016" s="172"/>
      <c r="C4016" s="167"/>
      <c r="D4016" s="168"/>
      <c r="E4016" s="258" t="str">
        <f>iferror(vlookup(C4016,'Master data'!$A$1:$C$29,3,0),"--")</f>
        <v>--</v>
      </c>
      <c r="F4016" s="258" t="str">
        <f>iferror(vlookup(C4016,'Master data'!$A$1:$C$29,2,0),"--")</f>
        <v>--</v>
      </c>
    </row>
    <row r="4017" ht="21.0" customHeight="1">
      <c r="A4017" s="165"/>
      <c r="B4017" s="172"/>
      <c r="C4017" s="167"/>
      <c r="D4017" s="168"/>
      <c r="E4017" s="258" t="str">
        <f>iferror(vlookup(C4017,'Master data'!$A$1:$C$29,3,0),"--")</f>
        <v>--</v>
      </c>
      <c r="F4017" s="258" t="str">
        <f>iferror(vlookup(C4017,'Master data'!$A$1:$C$29,2,0),"--")</f>
        <v>--</v>
      </c>
    </row>
    <row r="4018" ht="21.0" customHeight="1">
      <c r="A4018" s="165"/>
      <c r="B4018" s="172"/>
      <c r="C4018" s="167"/>
      <c r="D4018" s="168"/>
      <c r="E4018" s="258" t="str">
        <f>iferror(vlookup(C4018,'Master data'!$A$1:$C$29,3,0),"--")</f>
        <v>--</v>
      </c>
      <c r="F4018" s="258" t="str">
        <f>iferror(vlookup(C4018,'Master data'!$A$1:$C$29,2,0),"--")</f>
        <v>--</v>
      </c>
    </row>
    <row r="4019" ht="21.0" customHeight="1">
      <c r="A4019" s="165"/>
      <c r="B4019" s="172"/>
      <c r="C4019" s="167"/>
      <c r="D4019" s="168"/>
      <c r="E4019" s="258" t="str">
        <f>iferror(vlookup(C4019,'Master data'!$A$1:$C$29,3,0),"--")</f>
        <v>--</v>
      </c>
      <c r="F4019" s="258" t="str">
        <f>iferror(vlookup(C4019,'Master data'!$A$1:$C$29,2,0),"--")</f>
        <v>--</v>
      </c>
    </row>
    <row r="4020" ht="21.0" customHeight="1">
      <c r="A4020" s="165"/>
      <c r="B4020" s="172"/>
      <c r="C4020" s="167"/>
      <c r="D4020" s="168"/>
      <c r="E4020" s="258" t="str">
        <f>iferror(vlookup(C4020,'Master data'!$A$1:$C$29,3,0),"--")</f>
        <v>--</v>
      </c>
      <c r="F4020" s="258" t="str">
        <f>iferror(vlookup(C4020,'Master data'!$A$1:$C$29,2,0),"--")</f>
        <v>--</v>
      </c>
    </row>
    <row r="4021" ht="21.0" customHeight="1">
      <c r="A4021" s="165"/>
      <c r="B4021" s="172"/>
      <c r="C4021" s="167"/>
      <c r="D4021" s="168"/>
      <c r="E4021" s="258" t="str">
        <f>iferror(vlookup(C4021,'Master data'!$A$1:$C$29,3,0),"--")</f>
        <v>--</v>
      </c>
      <c r="F4021" s="258" t="str">
        <f>iferror(vlookup(C4021,'Master data'!$A$1:$C$29,2,0),"--")</f>
        <v>--</v>
      </c>
    </row>
    <row r="4022" ht="21.0" customHeight="1">
      <c r="A4022" s="165"/>
      <c r="B4022" s="172"/>
      <c r="C4022" s="167"/>
      <c r="D4022" s="168"/>
      <c r="E4022" s="258" t="str">
        <f>iferror(vlookup(C4022,'Master data'!$A$1:$C$29,3,0),"--")</f>
        <v>--</v>
      </c>
      <c r="F4022" s="258" t="str">
        <f>iferror(vlookup(C4022,'Master data'!$A$1:$C$29,2,0),"--")</f>
        <v>--</v>
      </c>
    </row>
    <row r="4023" ht="21.0" customHeight="1">
      <c r="A4023" s="165"/>
      <c r="B4023" s="172"/>
      <c r="C4023" s="167"/>
      <c r="D4023" s="168"/>
      <c r="E4023" s="258" t="str">
        <f>iferror(vlookup(C4023,'Master data'!$A$1:$C$29,3,0),"--")</f>
        <v>--</v>
      </c>
      <c r="F4023" s="258" t="str">
        <f>iferror(vlookup(C4023,'Master data'!$A$1:$C$29,2,0),"--")</f>
        <v>--</v>
      </c>
    </row>
    <row r="4024" ht="21.0" customHeight="1">
      <c r="A4024" s="165"/>
      <c r="B4024" s="172"/>
      <c r="C4024" s="167"/>
      <c r="D4024" s="168"/>
      <c r="E4024" s="258" t="str">
        <f>iferror(vlookup(C4024,'Master data'!$A$1:$C$29,3,0),"--")</f>
        <v>--</v>
      </c>
      <c r="F4024" s="258" t="str">
        <f>iferror(vlookup(C4024,'Master data'!$A$1:$C$29,2,0),"--")</f>
        <v>--</v>
      </c>
    </row>
    <row r="4025" ht="21.0" customHeight="1">
      <c r="A4025" s="165"/>
      <c r="B4025" s="172"/>
      <c r="C4025" s="167"/>
      <c r="D4025" s="168"/>
      <c r="E4025" s="258" t="str">
        <f>iferror(vlookup(C4025,'Master data'!$A$1:$C$29,3,0),"--")</f>
        <v>--</v>
      </c>
      <c r="F4025" s="258" t="str">
        <f>iferror(vlookup(C4025,'Master data'!$A$1:$C$29,2,0),"--")</f>
        <v>--</v>
      </c>
    </row>
    <row r="4026" ht="21.0" customHeight="1">
      <c r="A4026" s="165"/>
      <c r="B4026" s="172"/>
      <c r="C4026" s="167"/>
      <c r="D4026" s="168"/>
      <c r="E4026" s="258" t="str">
        <f>iferror(vlookup(C4026,'Master data'!$A$1:$C$29,3,0),"--")</f>
        <v>--</v>
      </c>
      <c r="F4026" s="258" t="str">
        <f>iferror(vlookup(C4026,'Master data'!$A$1:$C$29,2,0),"--")</f>
        <v>--</v>
      </c>
    </row>
    <row r="4027" ht="21.0" customHeight="1">
      <c r="A4027" s="165"/>
      <c r="B4027" s="172"/>
      <c r="C4027" s="167"/>
      <c r="D4027" s="168"/>
      <c r="E4027" s="258" t="str">
        <f>iferror(vlookup(C4027,'Master data'!$A$1:$C$29,3,0),"--")</f>
        <v>--</v>
      </c>
      <c r="F4027" s="258" t="str">
        <f>iferror(vlookup(C4027,'Master data'!$A$1:$C$29,2,0),"--")</f>
        <v>--</v>
      </c>
    </row>
    <row r="4028" ht="21.0" customHeight="1">
      <c r="A4028" s="165"/>
      <c r="B4028" s="172"/>
      <c r="C4028" s="167"/>
      <c r="D4028" s="168"/>
      <c r="E4028" s="258" t="str">
        <f>iferror(vlookup(C4028,'Master data'!$A$1:$C$29,3,0),"--")</f>
        <v>--</v>
      </c>
      <c r="F4028" s="258" t="str">
        <f>iferror(vlookup(C4028,'Master data'!$A$1:$C$29,2,0),"--")</f>
        <v>--</v>
      </c>
    </row>
    <row r="4029" ht="21.0" customHeight="1">
      <c r="A4029" s="165"/>
      <c r="B4029" s="172"/>
      <c r="C4029" s="167"/>
      <c r="D4029" s="168"/>
      <c r="E4029" s="258" t="str">
        <f>iferror(vlookup(C4029,'Master data'!$A$1:$C$29,3,0),"--")</f>
        <v>--</v>
      </c>
      <c r="F4029" s="258" t="str">
        <f>iferror(vlookup(C4029,'Master data'!$A$1:$C$29,2,0),"--")</f>
        <v>--</v>
      </c>
    </row>
    <row r="4030" ht="21.0" customHeight="1">
      <c r="A4030" s="165"/>
      <c r="B4030" s="172"/>
      <c r="C4030" s="167"/>
      <c r="D4030" s="168"/>
      <c r="E4030" s="258" t="str">
        <f>iferror(vlookup(C4030,'Master data'!$A$1:$C$29,3,0),"--")</f>
        <v>--</v>
      </c>
      <c r="F4030" s="258" t="str">
        <f>iferror(vlookup(C4030,'Master data'!$A$1:$C$29,2,0),"--")</f>
        <v>--</v>
      </c>
    </row>
    <row r="4031" ht="21.0" customHeight="1">
      <c r="A4031" s="165"/>
      <c r="B4031" s="172"/>
      <c r="C4031" s="167"/>
      <c r="D4031" s="168"/>
      <c r="E4031" s="258" t="str">
        <f>iferror(vlookup(C4031,'Master data'!$A$1:$C$29,3,0),"--")</f>
        <v>--</v>
      </c>
      <c r="F4031" s="258" t="str">
        <f>iferror(vlookup(C4031,'Master data'!$A$1:$C$29,2,0),"--")</f>
        <v>--</v>
      </c>
    </row>
    <row r="4032" ht="21.0" customHeight="1">
      <c r="A4032" s="165"/>
      <c r="B4032" s="172"/>
      <c r="C4032" s="167"/>
      <c r="D4032" s="168"/>
      <c r="E4032" s="258" t="str">
        <f>iferror(vlookup(C4032,'Master data'!$A$1:$C$29,3,0),"--")</f>
        <v>--</v>
      </c>
      <c r="F4032" s="258" t="str">
        <f>iferror(vlookup(C4032,'Master data'!$A$1:$C$29,2,0),"--")</f>
        <v>--</v>
      </c>
    </row>
    <row r="4033" ht="21.0" customHeight="1">
      <c r="A4033" s="165"/>
      <c r="B4033" s="172"/>
      <c r="C4033" s="167"/>
      <c r="D4033" s="168"/>
      <c r="E4033" s="258" t="str">
        <f>iferror(vlookup(C4033,'Master data'!$A$1:$C$29,3,0),"--")</f>
        <v>--</v>
      </c>
      <c r="F4033" s="258" t="str">
        <f>iferror(vlookup(C4033,'Master data'!$A$1:$C$29,2,0),"--")</f>
        <v>--</v>
      </c>
    </row>
    <row r="4034" ht="21.0" customHeight="1">
      <c r="A4034" s="165"/>
      <c r="B4034" s="172"/>
      <c r="C4034" s="167"/>
      <c r="D4034" s="168"/>
      <c r="E4034" s="258" t="str">
        <f>iferror(vlookup(C4034,'Master data'!$A$1:$C$29,3,0),"--")</f>
        <v>--</v>
      </c>
      <c r="F4034" s="258" t="str">
        <f>iferror(vlookup(C4034,'Master data'!$A$1:$C$29,2,0),"--")</f>
        <v>--</v>
      </c>
    </row>
    <row r="4035" ht="21.0" customHeight="1">
      <c r="A4035" s="165"/>
      <c r="B4035" s="172"/>
      <c r="C4035" s="167"/>
      <c r="D4035" s="168"/>
      <c r="E4035" s="258" t="str">
        <f>iferror(vlookup(C4035,'Master data'!$A$1:$C$29,3,0),"--")</f>
        <v>--</v>
      </c>
      <c r="F4035" s="258" t="str">
        <f>iferror(vlookup(C4035,'Master data'!$A$1:$C$29,2,0),"--")</f>
        <v>--</v>
      </c>
    </row>
    <row r="4036" ht="21.0" customHeight="1">
      <c r="A4036" s="165"/>
      <c r="B4036" s="172"/>
      <c r="C4036" s="167"/>
      <c r="D4036" s="168"/>
      <c r="E4036" s="258" t="str">
        <f>iferror(vlookup(C4036,'Master data'!$A$1:$C$29,3,0),"--")</f>
        <v>--</v>
      </c>
      <c r="F4036" s="258" t="str">
        <f>iferror(vlookup(C4036,'Master data'!$A$1:$C$29,2,0),"--")</f>
        <v>--</v>
      </c>
    </row>
    <row r="4037" ht="21.0" customHeight="1">
      <c r="A4037" s="165"/>
      <c r="B4037" s="172"/>
      <c r="C4037" s="167"/>
      <c r="D4037" s="168"/>
      <c r="E4037" s="258" t="str">
        <f>iferror(vlookup(C4037,'Master data'!$A$1:$C$29,3,0),"--")</f>
        <v>--</v>
      </c>
      <c r="F4037" s="258" t="str">
        <f>iferror(vlookup(C4037,'Master data'!$A$1:$C$29,2,0),"--")</f>
        <v>--</v>
      </c>
    </row>
    <row r="4038" ht="21.0" customHeight="1">
      <c r="A4038" s="165"/>
      <c r="B4038" s="172"/>
      <c r="C4038" s="167"/>
      <c r="D4038" s="168"/>
      <c r="E4038" s="258" t="str">
        <f>iferror(vlookup(C4038,'Master data'!$A$1:$C$29,3,0),"--")</f>
        <v>--</v>
      </c>
      <c r="F4038" s="258" t="str">
        <f>iferror(vlookup(C4038,'Master data'!$A$1:$C$29,2,0),"--")</f>
        <v>--</v>
      </c>
    </row>
    <row r="4039" ht="21.0" customHeight="1">
      <c r="A4039" s="165"/>
      <c r="B4039" s="172"/>
      <c r="C4039" s="167"/>
      <c r="D4039" s="168"/>
      <c r="E4039" s="258" t="str">
        <f>iferror(vlookup(C4039,'Master data'!$A$1:$C$29,3,0),"--")</f>
        <v>--</v>
      </c>
      <c r="F4039" s="258" t="str">
        <f>iferror(vlookup(C4039,'Master data'!$A$1:$C$29,2,0),"--")</f>
        <v>--</v>
      </c>
    </row>
    <row r="4040" ht="21.0" customHeight="1">
      <c r="A4040" s="165"/>
      <c r="B4040" s="172"/>
      <c r="C4040" s="167"/>
      <c r="D4040" s="168"/>
      <c r="E4040" s="258" t="str">
        <f>iferror(vlookup(C4040,'Master data'!$A$1:$C$29,3,0),"--")</f>
        <v>--</v>
      </c>
      <c r="F4040" s="258" t="str">
        <f>iferror(vlookup(C4040,'Master data'!$A$1:$C$29,2,0),"--")</f>
        <v>--</v>
      </c>
    </row>
    <row r="4041" ht="21.0" customHeight="1">
      <c r="A4041" s="165"/>
      <c r="B4041" s="172"/>
      <c r="C4041" s="167"/>
      <c r="D4041" s="168"/>
      <c r="E4041" s="258" t="str">
        <f>iferror(vlookup(C4041,'Master data'!$A$1:$C$29,3,0),"--")</f>
        <v>--</v>
      </c>
      <c r="F4041" s="258" t="str">
        <f>iferror(vlookup(C4041,'Master data'!$A$1:$C$29,2,0),"--")</f>
        <v>--</v>
      </c>
    </row>
    <row r="4042" ht="21.0" customHeight="1">
      <c r="A4042" s="165"/>
      <c r="B4042" s="172"/>
      <c r="C4042" s="167"/>
      <c r="D4042" s="168"/>
      <c r="E4042" s="258" t="str">
        <f>iferror(vlookup(C4042,'Master data'!$A$1:$C$29,3,0),"--")</f>
        <v>--</v>
      </c>
      <c r="F4042" s="258" t="str">
        <f>iferror(vlookup(C4042,'Master data'!$A$1:$C$29,2,0),"--")</f>
        <v>--</v>
      </c>
    </row>
    <row r="4043" ht="21.0" customHeight="1">
      <c r="A4043" s="165"/>
      <c r="B4043" s="172"/>
      <c r="C4043" s="167"/>
      <c r="D4043" s="168"/>
      <c r="E4043" s="258" t="str">
        <f>iferror(vlookup(C4043,'Master data'!$A$1:$C$29,3,0),"--")</f>
        <v>--</v>
      </c>
      <c r="F4043" s="258" t="str">
        <f>iferror(vlookup(C4043,'Master data'!$A$1:$C$29,2,0),"--")</f>
        <v>--</v>
      </c>
    </row>
    <row r="4044" ht="21.0" customHeight="1">
      <c r="A4044" s="165"/>
      <c r="B4044" s="172"/>
      <c r="C4044" s="167"/>
      <c r="D4044" s="168"/>
      <c r="E4044" s="258" t="str">
        <f>iferror(vlookup(C4044,'Master data'!$A$1:$C$29,3,0),"--")</f>
        <v>--</v>
      </c>
      <c r="F4044" s="258" t="str">
        <f>iferror(vlookup(C4044,'Master data'!$A$1:$C$29,2,0),"--")</f>
        <v>--</v>
      </c>
    </row>
    <row r="4045" ht="21.0" customHeight="1">
      <c r="A4045" s="165"/>
      <c r="B4045" s="172"/>
      <c r="C4045" s="167"/>
      <c r="D4045" s="168"/>
      <c r="E4045" s="258" t="str">
        <f>iferror(vlookup(C4045,'Master data'!$A$1:$C$29,3,0),"--")</f>
        <v>--</v>
      </c>
      <c r="F4045" s="258" t="str">
        <f>iferror(vlookup(C4045,'Master data'!$A$1:$C$29,2,0),"--")</f>
        <v>--</v>
      </c>
    </row>
    <row r="4046" ht="21.0" customHeight="1">
      <c r="A4046" s="165"/>
      <c r="B4046" s="172"/>
      <c r="C4046" s="167"/>
      <c r="D4046" s="168"/>
      <c r="E4046" s="258" t="str">
        <f>iferror(vlookup(C4046,'Master data'!$A$1:$C$29,3,0),"--")</f>
        <v>--</v>
      </c>
      <c r="F4046" s="258" t="str">
        <f>iferror(vlookup(C4046,'Master data'!$A$1:$C$29,2,0),"--")</f>
        <v>--</v>
      </c>
    </row>
    <row r="4047" ht="21.0" customHeight="1">
      <c r="A4047" s="165"/>
      <c r="B4047" s="172"/>
      <c r="C4047" s="167"/>
      <c r="D4047" s="168"/>
      <c r="E4047" s="258" t="str">
        <f>iferror(vlookup(C4047,'Master data'!$A$1:$C$29,3,0),"--")</f>
        <v>--</v>
      </c>
      <c r="F4047" s="258" t="str">
        <f>iferror(vlookup(C4047,'Master data'!$A$1:$C$29,2,0),"--")</f>
        <v>--</v>
      </c>
    </row>
    <row r="4048" ht="21.0" customHeight="1">
      <c r="A4048" s="165"/>
      <c r="B4048" s="172"/>
      <c r="C4048" s="167"/>
      <c r="D4048" s="168"/>
      <c r="E4048" s="258" t="str">
        <f>iferror(vlookup(C4048,'Master data'!$A$1:$C$29,3,0),"--")</f>
        <v>--</v>
      </c>
      <c r="F4048" s="258" t="str">
        <f>iferror(vlookup(C4048,'Master data'!$A$1:$C$29,2,0),"--")</f>
        <v>--</v>
      </c>
    </row>
    <row r="4049" ht="21.0" customHeight="1">
      <c r="A4049" s="165"/>
      <c r="B4049" s="172"/>
      <c r="C4049" s="167"/>
      <c r="D4049" s="168"/>
      <c r="E4049" s="258" t="str">
        <f>iferror(vlookup(C4049,'Master data'!$A$1:$C$29,3,0),"--")</f>
        <v>--</v>
      </c>
      <c r="F4049" s="258" t="str">
        <f>iferror(vlookup(C4049,'Master data'!$A$1:$C$29,2,0),"--")</f>
        <v>--</v>
      </c>
    </row>
    <row r="4050" ht="21.0" customHeight="1">
      <c r="A4050" s="165"/>
      <c r="B4050" s="172"/>
      <c r="C4050" s="167"/>
      <c r="D4050" s="168"/>
      <c r="E4050" s="258" t="str">
        <f>iferror(vlookup(C4050,'Master data'!$A$1:$C$29,3,0),"--")</f>
        <v>--</v>
      </c>
      <c r="F4050" s="258" t="str">
        <f>iferror(vlookup(C4050,'Master data'!$A$1:$C$29,2,0),"--")</f>
        <v>--</v>
      </c>
    </row>
    <row r="4051" ht="21.0" customHeight="1">
      <c r="A4051" s="165"/>
      <c r="B4051" s="172"/>
      <c r="C4051" s="167"/>
      <c r="D4051" s="168"/>
      <c r="E4051" s="258" t="str">
        <f>iferror(vlookup(C4051,'Master data'!$A$1:$C$29,3,0),"--")</f>
        <v>--</v>
      </c>
      <c r="F4051" s="258" t="str">
        <f>iferror(vlookup(C4051,'Master data'!$A$1:$C$29,2,0),"--")</f>
        <v>--</v>
      </c>
    </row>
    <row r="4052" ht="21.0" customHeight="1">
      <c r="A4052" s="165"/>
      <c r="B4052" s="172"/>
      <c r="C4052" s="167"/>
      <c r="D4052" s="168"/>
      <c r="E4052" s="258" t="str">
        <f>iferror(vlookup(C4052,'Master data'!$A$1:$C$29,3,0),"--")</f>
        <v>--</v>
      </c>
      <c r="F4052" s="258" t="str">
        <f>iferror(vlookup(C4052,'Master data'!$A$1:$C$29,2,0),"--")</f>
        <v>--</v>
      </c>
    </row>
    <row r="4053" ht="21.0" customHeight="1">
      <c r="A4053" s="165"/>
      <c r="B4053" s="172"/>
      <c r="C4053" s="167"/>
      <c r="D4053" s="168"/>
      <c r="E4053" s="258" t="str">
        <f>iferror(vlookup(C4053,'Master data'!$A$1:$C$29,3,0),"--")</f>
        <v>--</v>
      </c>
      <c r="F4053" s="258" t="str">
        <f>iferror(vlookup(C4053,'Master data'!$A$1:$C$29,2,0),"--")</f>
        <v>--</v>
      </c>
    </row>
    <row r="4054" ht="21.0" customHeight="1">
      <c r="A4054" s="165"/>
      <c r="B4054" s="172"/>
      <c r="C4054" s="167"/>
      <c r="D4054" s="168"/>
      <c r="E4054" s="258" t="str">
        <f>iferror(vlookup(C4054,'Master data'!$A$1:$C$29,3,0),"--")</f>
        <v>--</v>
      </c>
      <c r="F4054" s="258" t="str">
        <f>iferror(vlookup(C4054,'Master data'!$A$1:$C$29,2,0),"--")</f>
        <v>--</v>
      </c>
    </row>
    <row r="4055" ht="21.0" customHeight="1">
      <c r="A4055" s="165"/>
      <c r="B4055" s="172"/>
      <c r="C4055" s="167"/>
      <c r="D4055" s="168"/>
      <c r="E4055" s="258" t="str">
        <f>iferror(vlookup(C4055,'Master data'!$A$1:$C$29,3,0),"--")</f>
        <v>--</v>
      </c>
      <c r="F4055" s="258" t="str">
        <f>iferror(vlookup(C4055,'Master data'!$A$1:$C$29,2,0),"--")</f>
        <v>--</v>
      </c>
    </row>
    <row r="4056" ht="21.0" customHeight="1">
      <c r="A4056" s="165"/>
      <c r="B4056" s="172"/>
      <c r="C4056" s="167"/>
      <c r="D4056" s="168"/>
      <c r="E4056" s="258" t="str">
        <f>iferror(vlookup(C4056,'Master data'!$A$1:$C$29,3,0),"--")</f>
        <v>--</v>
      </c>
      <c r="F4056" s="258" t="str">
        <f>iferror(vlookup(C4056,'Master data'!$A$1:$C$29,2,0),"--")</f>
        <v>--</v>
      </c>
    </row>
    <row r="4057" ht="21.0" customHeight="1">
      <c r="A4057" s="165"/>
      <c r="B4057" s="172"/>
      <c r="C4057" s="167"/>
      <c r="D4057" s="168"/>
      <c r="E4057" s="258" t="str">
        <f>iferror(vlookup(C4057,'Master data'!$A$1:$C$29,3,0),"--")</f>
        <v>--</v>
      </c>
      <c r="F4057" s="258" t="str">
        <f>iferror(vlookup(C4057,'Master data'!$A$1:$C$29,2,0),"--")</f>
        <v>--</v>
      </c>
    </row>
    <row r="4058" ht="21.0" customHeight="1">
      <c r="A4058" s="165"/>
      <c r="B4058" s="172"/>
      <c r="C4058" s="167"/>
      <c r="D4058" s="168"/>
      <c r="E4058" s="258" t="str">
        <f>iferror(vlookup(C4058,'Master data'!$A$1:$C$29,3,0),"--")</f>
        <v>--</v>
      </c>
      <c r="F4058" s="258" t="str">
        <f>iferror(vlookup(C4058,'Master data'!$A$1:$C$29,2,0),"--")</f>
        <v>--</v>
      </c>
    </row>
    <row r="4059" ht="21.0" customHeight="1">
      <c r="A4059" s="165"/>
      <c r="B4059" s="172"/>
      <c r="C4059" s="167"/>
      <c r="D4059" s="168"/>
      <c r="E4059" s="258" t="str">
        <f>iferror(vlookup(C4059,'Master data'!$A$1:$C$29,3,0),"--")</f>
        <v>--</v>
      </c>
      <c r="F4059" s="258" t="str">
        <f>iferror(vlookup(C4059,'Master data'!$A$1:$C$29,2,0),"--")</f>
        <v>--</v>
      </c>
    </row>
    <row r="4060" ht="21.0" customHeight="1">
      <c r="A4060" s="165"/>
      <c r="B4060" s="172"/>
      <c r="C4060" s="167"/>
      <c r="D4060" s="168"/>
      <c r="E4060" s="258" t="str">
        <f>iferror(vlookup(C4060,'Master data'!$A$1:$C$29,3,0),"--")</f>
        <v>--</v>
      </c>
      <c r="F4060" s="258" t="str">
        <f>iferror(vlookup(C4060,'Master data'!$A$1:$C$29,2,0),"--")</f>
        <v>--</v>
      </c>
    </row>
    <row r="4061" ht="21.0" customHeight="1">
      <c r="A4061" s="165"/>
      <c r="B4061" s="172"/>
      <c r="C4061" s="167"/>
      <c r="D4061" s="168"/>
      <c r="E4061" s="258" t="str">
        <f>iferror(vlookup(C4061,'Master data'!$A$1:$C$29,3,0),"--")</f>
        <v>--</v>
      </c>
      <c r="F4061" s="258" t="str">
        <f>iferror(vlookup(C4061,'Master data'!$A$1:$C$29,2,0),"--")</f>
        <v>--</v>
      </c>
    </row>
    <row r="4062" ht="21.0" customHeight="1">
      <c r="A4062" s="165"/>
      <c r="B4062" s="172"/>
      <c r="C4062" s="167"/>
      <c r="D4062" s="168"/>
      <c r="E4062" s="258" t="str">
        <f>iferror(vlookup(C4062,'Master data'!$A$1:$C$29,3,0),"--")</f>
        <v>--</v>
      </c>
      <c r="F4062" s="258" t="str">
        <f>iferror(vlookup(C4062,'Master data'!$A$1:$C$29,2,0),"--")</f>
        <v>--</v>
      </c>
    </row>
    <row r="4063" ht="21.0" customHeight="1">
      <c r="A4063" s="165"/>
      <c r="B4063" s="172"/>
      <c r="C4063" s="167"/>
      <c r="D4063" s="168"/>
      <c r="E4063" s="258" t="str">
        <f>iferror(vlookup(C4063,'Master data'!$A$1:$C$29,3,0),"--")</f>
        <v>--</v>
      </c>
      <c r="F4063" s="258" t="str">
        <f>iferror(vlookup(C4063,'Master data'!$A$1:$C$29,2,0),"--")</f>
        <v>--</v>
      </c>
    </row>
    <row r="4064" ht="21.0" customHeight="1">
      <c r="A4064" s="165"/>
      <c r="B4064" s="172"/>
      <c r="C4064" s="167"/>
      <c r="D4064" s="168"/>
      <c r="E4064" s="258" t="str">
        <f>iferror(vlookup(C4064,'Master data'!$A$1:$C$29,3,0),"--")</f>
        <v>--</v>
      </c>
      <c r="F4064" s="258" t="str">
        <f>iferror(vlookup(C4064,'Master data'!$A$1:$C$29,2,0),"--")</f>
        <v>--</v>
      </c>
    </row>
    <row r="4065" ht="21.0" customHeight="1">
      <c r="A4065" s="165"/>
      <c r="B4065" s="172"/>
      <c r="C4065" s="167"/>
      <c r="D4065" s="168"/>
      <c r="E4065" s="258" t="str">
        <f>iferror(vlookup(C4065,'Master data'!$A$1:$C$29,3,0),"--")</f>
        <v>--</v>
      </c>
      <c r="F4065" s="258" t="str">
        <f>iferror(vlookup(C4065,'Master data'!$A$1:$C$29,2,0),"--")</f>
        <v>--</v>
      </c>
    </row>
    <row r="4066" ht="21.0" customHeight="1">
      <c r="A4066" s="165"/>
      <c r="B4066" s="172"/>
      <c r="C4066" s="167"/>
      <c r="D4066" s="168"/>
      <c r="E4066" s="258" t="str">
        <f>iferror(vlookup(C4066,'Master data'!$A$1:$C$29,3,0),"--")</f>
        <v>--</v>
      </c>
      <c r="F4066" s="258" t="str">
        <f>iferror(vlookup(C4066,'Master data'!$A$1:$C$29,2,0),"--")</f>
        <v>--</v>
      </c>
    </row>
    <row r="4067" ht="21.0" customHeight="1">
      <c r="A4067" s="165"/>
      <c r="B4067" s="172"/>
      <c r="C4067" s="167"/>
      <c r="D4067" s="168"/>
      <c r="E4067" s="258" t="str">
        <f>iferror(vlookup(C4067,'Master data'!$A$1:$C$29,3,0),"--")</f>
        <v>--</v>
      </c>
      <c r="F4067" s="258" t="str">
        <f>iferror(vlookup(C4067,'Master data'!$A$1:$C$29,2,0),"--")</f>
        <v>--</v>
      </c>
    </row>
    <row r="4068" ht="21.0" customHeight="1">
      <c r="A4068" s="165"/>
      <c r="B4068" s="172"/>
      <c r="C4068" s="167"/>
      <c r="D4068" s="168"/>
      <c r="E4068" s="258" t="str">
        <f>iferror(vlookup(C4068,'Master data'!$A$1:$C$29,3,0),"--")</f>
        <v>--</v>
      </c>
      <c r="F4068" s="258" t="str">
        <f>iferror(vlookup(C4068,'Master data'!$A$1:$C$29,2,0),"--")</f>
        <v>--</v>
      </c>
    </row>
    <row r="4069" ht="21.0" customHeight="1">
      <c r="A4069" s="165"/>
      <c r="B4069" s="172"/>
      <c r="C4069" s="167"/>
      <c r="D4069" s="168"/>
      <c r="E4069" s="258" t="str">
        <f>iferror(vlookup(C4069,'Master data'!$A$1:$C$29,3,0),"--")</f>
        <v>--</v>
      </c>
      <c r="F4069" s="258" t="str">
        <f>iferror(vlookup(C4069,'Master data'!$A$1:$C$29,2,0),"--")</f>
        <v>--</v>
      </c>
    </row>
    <row r="4070" ht="21.0" customHeight="1">
      <c r="A4070" s="165"/>
      <c r="B4070" s="172"/>
      <c r="C4070" s="167"/>
      <c r="D4070" s="168"/>
      <c r="E4070" s="258" t="str">
        <f>iferror(vlookup(C4070,'Master data'!$A$1:$C$29,3,0),"--")</f>
        <v>--</v>
      </c>
      <c r="F4070" s="258" t="str">
        <f>iferror(vlookup(C4070,'Master data'!$A$1:$C$29,2,0),"--")</f>
        <v>--</v>
      </c>
    </row>
    <row r="4071" ht="21.0" customHeight="1">
      <c r="A4071" s="165"/>
      <c r="B4071" s="172"/>
      <c r="C4071" s="167"/>
      <c r="D4071" s="168"/>
      <c r="E4071" s="258" t="str">
        <f>iferror(vlookup(C4071,'Master data'!$A$1:$C$29,3,0),"--")</f>
        <v>--</v>
      </c>
      <c r="F4071" s="258" t="str">
        <f>iferror(vlookup(C4071,'Master data'!$A$1:$C$29,2,0),"--")</f>
        <v>--</v>
      </c>
    </row>
    <row r="4072" ht="21.0" customHeight="1">
      <c r="A4072" s="165"/>
      <c r="B4072" s="172"/>
      <c r="C4072" s="167"/>
      <c r="D4072" s="168"/>
      <c r="E4072" s="258" t="str">
        <f>iferror(vlookup(C4072,'Master data'!$A$1:$C$29,3,0),"--")</f>
        <v>--</v>
      </c>
      <c r="F4072" s="258" t="str">
        <f>iferror(vlookup(C4072,'Master data'!$A$1:$C$29,2,0),"--")</f>
        <v>--</v>
      </c>
    </row>
    <row r="4073" ht="21.0" customHeight="1">
      <c r="A4073" s="165"/>
      <c r="B4073" s="172"/>
      <c r="C4073" s="167"/>
      <c r="D4073" s="168"/>
      <c r="E4073" s="258" t="str">
        <f>iferror(vlookup(C4073,'Master data'!$A$1:$C$29,3,0),"--")</f>
        <v>--</v>
      </c>
      <c r="F4073" s="258" t="str">
        <f>iferror(vlookup(C4073,'Master data'!$A$1:$C$29,2,0),"--")</f>
        <v>--</v>
      </c>
    </row>
    <row r="4074" ht="21.0" customHeight="1">
      <c r="A4074" s="165"/>
      <c r="B4074" s="172"/>
      <c r="C4074" s="167"/>
      <c r="D4074" s="168"/>
      <c r="E4074" s="258" t="str">
        <f>iferror(vlookup(C4074,'Master data'!$A$1:$C$29,3,0),"--")</f>
        <v>--</v>
      </c>
      <c r="F4074" s="258" t="str">
        <f>iferror(vlookup(C4074,'Master data'!$A$1:$C$29,2,0),"--")</f>
        <v>--</v>
      </c>
    </row>
    <row r="4075" ht="21.0" customHeight="1">
      <c r="A4075" s="165"/>
      <c r="B4075" s="172"/>
      <c r="C4075" s="167"/>
      <c r="D4075" s="168"/>
      <c r="E4075" s="258" t="str">
        <f>iferror(vlookup(C4075,'Master data'!$A$1:$C$29,3,0),"--")</f>
        <v>--</v>
      </c>
      <c r="F4075" s="258" t="str">
        <f>iferror(vlookup(C4075,'Master data'!$A$1:$C$29,2,0),"--")</f>
        <v>--</v>
      </c>
    </row>
    <row r="4076" ht="21.0" customHeight="1">
      <c r="A4076" s="165"/>
      <c r="B4076" s="172"/>
      <c r="C4076" s="167"/>
      <c r="D4076" s="168"/>
      <c r="E4076" s="258" t="str">
        <f>iferror(vlookup(C4076,'Master data'!$A$1:$C$29,3,0),"--")</f>
        <v>--</v>
      </c>
      <c r="F4076" s="258" t="str">
        <f>iferror(vlookup(C4076,'Master data'!$A$1:$C$29,2,0),"--")</f>
        <v>--</v>
      </c>
    </row>
    <row r="4077" ht="21.0" customHeight="1">
      <c r="A4077" s="165"/>
      <c r="B4077" s="172"/>
      <c r="C4077" s="167"/>
      <c r="D4077" s="168"/>
      <c r="E4077" s="258" t="str">
        <f>iferror(vlookup(C4077,'Master data'!$A$1:$C$29,3,0),"--")</f>
        <v>--</v>
      </c>
      <c r="F4077" s="258" t="str">
        <f>iferror(vlookup(C4077,'Master data'!$A$1:$C$29,2,0),"--")</f>
        <v>--</v>
      </c>
    </row>
    <row r="4078" ht="21.0" customHeight="1">
      <c r="A4078" s="165"/>
      <c r="B4078" s="172"/>
      <c r="C4078" s="167"/>
      <c r="D4078" s="168"/>
      <c r="E4078" s="258" t="str">
        <f>iferror(vlookup(C4078,'Master data'!$A$1:$C$29,3,0),"--")</f>
        <v>--</v>
      </c>
      <c r="F4078" s="258" t="str">
        <f>iferror(vlookup(C4078,'Master data'!$A$1:$C$29,2,0),"--")</f>
        <v>--</v>
      </c>
    </row>
    <row r="4079" ht="21.0" customHeight="1">
      <c r="A4079" s="165"/>
      <c r="B4079" s="172"/>
      <c r="C4079" s="167"/>
      <c r="D4079" s="168"/>
      <c r="E4079" s="258" t="str">
        <f>iferror(vlookup(C4079,'Master data'!$A$1:$C$29,3,0),"--")</f>
        <v>--</v>
      </c>
      <c r="F4079" s="258" t="str">
        <f>iferror(vlookup(C4079,'Master data'!$A$1:$C$29,2,0),"--")</f>
        <v>--</v>
      </c>
    </row>
    <row r="4080" ht="21.0" customHeight="1">
      <c r="A4080" s="165"/>
      <c r="B4080" s="172"/>
      <c r="C4080" s="167"/>
      <c r="D4080" s="168"/>
      <c r="E4080" s="258" t="str">
        <f>iferror(vlookup(C4080,'Master data'!$A$1:$C$29,3,0),"--")</f>
        <v>--</v>
      </c>
      <c r="F4080" s="258" t="str">
        <f>iferror(vlookup(C4080,'Master data'!$A$1:$C$29,2,0),"--")</f>
        <v>--</v>
      </c>
    </row>
    <row r="4081" ht="21.0" customHeight="1">
      <c r="A4081" s="165"/>
      <c r="B4081" s="172"/>
      <c r="C4081" s="167"/>
      <c r="D4081" s="168"/>
      <c r="E4081" s="258" t="str">
        <f>iferror(vlookup(C4081,'Master data'!$A$1:$C$29,3,0),"--")</f>
        <v>--</v>
      </c>
      <c r="F4081" s="258" t="str">
        <f>iferror(vlookup(C4081,'Master data'!$A$1:$C$29,2,0),"--")</f>
        <v>--</v>
      </c>
    </row>
    <row r="4082" ht="21.0" customHeight="1">
      <c r="A4082" s="165"/>
      <c r="B4082" s="172"/>
      <c r="C4082" s="167"/>
      <c r="D4082" s="168"/>
      <c r="E4082" s="258" t="str">
        <f>iferror(vlookup(C4082,'Master data'!$A$1:$C$29,3,0),"--")</f>
        <v>--</v>
      </c>
      <c r="F4082" s="258" t="str">
        <f>iferror(vlookup(C4082,'Master data'!$A$1:$C$29,2,0),"--")</f>
        <v>--</v>
      </c>
    </row>
    <row r="4083" ht="21.0" customHeight="1">
      <c r="A4083" s="165"/>
      <c r="B4083" s="172"/>
      <c r="C4083" s="167"/>
      <c r="D4083" s="168"/>
      <c r="E4083" s="258" t="str">
        <f>iferror(vlookup(C4083,'Master data'!$A$1:$C$29,3,0),"--")</f>
        <v>--</v>
      </c>
      <c r="F4083" s="258" t="str">
        <f>iferror(vlookup(C4083,'Master data'!$A$1:$C$29,2,0),"--")</f>
        <v>--</v>
      </c>
    </row>
    <row r="4084" ht="21.0" customHeight="1">
      <c r="A4084" s="165"/>
      <c r="B4084" s="172"/>
      <c r="C4084" s="167"/>
      <c r="D4084" s="168"/>
      <c r="E4084" s="258" t="str">
        <f>iferror(vlookup(C4084,'Master data'!$A$1:$C$29,3,0),"--")</f>
        <v>--</v>
      </c>
      <c r="F4084" s="258" t="str">
        <f>iferror(vlookup(C4084,'Master data'!$A$1:$C$29,2,0),"--")</f>
        <v>--</v>
      </c>
    </row>
    <row r="4085" ht="21.0" customHeight="1">
      <c r="A4085" s="165"/>
      <c r="B4085" s="172"/>
      <c r="C4085" s="167"/>
      <c r="D4085" s="168"/>
      <c r="E4085" s="258" t="str">
        <f>iferror(vlookup(C4085,'Master data'!$A$1:$C$29,3,0),"--")</f>
        <v>--</v>
      </c>
      <c r="F4085" s="258" t="str">
        <f>iferror(vlookup(C4085,'Master data'!$A$1:$C$29,2,0),"--")</f>
        <v>--</v>
      </c>
    </row>
    <row r="4086" ht="21.0" customHeight="1">
      <c r="A4086" s="165"/>
      <c r="B4086" s="172"/>
      <c r="C4086" s="167"/>
      <c r="D4086" s="168"/>
      <c r="E4086" s="258" t="str">
        <f>iferror(vlookup(C4086,'Master data'!$A$1:$C$29,3,0),"--")</f>
        <v>--</v>
      </c>
      <c r="F4086" s="258" t="str">
        <f>iferror(vlookup(C4086,'Master data'!$A$1:$C$29,2,0),"--")</f>
        <v>--</v>
      </c>
    </row>
    <row r="4087" ht="21.0" customHeight="1">
      <c r="A4087" s="165"/>
      <c r="B4087" s="172"/>
      <c r="C4087" s="167"/>
      <c r="D4087" s="168"/>
      <c r="E4087" s="258" t="str">
        <f>iferror(vlookup(C4087,'Master data'!$A$1:$C$29,3,0),"--")</f>
        <v>--</v>
      </c>
      <c r="F4087" s="258" t="str">
        <f>iferror(vlookup(C4087,'Master data'!$A$1:$C$29,2,0),"--")</f>
        <v>--</v>
      </c>
    </row>
    <row r="4088" ht="21.0" customHeight="1">
      <c r="A4088" s="165"/>
      <c r="B4088" s="172"/>
      <c r="C4088" s="167"/>
      <c r="D4088" s="168"/>
      <c r="E4088" s="258" t="str">
        <f>iferror(vlookup(C4088,'Master data'!$A$1:$C$29,3,0),"--")</f>
        <v>--</v>
      </c>
      <c r="F4088" s="258" t="str">
        <f>iferror(vlookup(C4088,'Master data'!$A$1:$C$29,2,0),"--")</f>
        <v>--</v>
      </c>
    </row>
    <row r="4089" ht="21.0" customHeight="1">
      <c r="A4089" s="165"/>
      <c r="B4089" s="172"/>
      <c r="C4089" s="167"/>
      <c r="D4089" s="168"/>
      <c r="E4089" s="258" t="str">
        <f>iferror(vlookup(C4089,'Master data'!$A$1:$C$29,3,0),"--")</f>
        <v>--</v>
      </c>
      <c r="F4089" s="258" t="str">
        <f>iferror(vlookup(C4089,'Master data'!$A$1:$C$29,2,0),"--")</f>
        <v>--</v>
      </c>
    </row>
    <row r="4090" ht="21.0" customHeight="1">
      <c r="A4090" s="165"/>
      <c r="B4090" s="172"/>
      <c r="C4090" s="167"/>
      <c r="D4090" s="168"/>
      <c r="E4090" s="258" t="str">
        <f>iferror(vlookup(C4090,'Master data'!$A$1:$C$29,3,0),"--")</f>
        <v>--</v>
      </c>
      <c r="F4090" s="258" t="str">
        <f>iferror(vlookup(C4090,'Master data'!$A$1:$C$29,2,0),"--")</f>
        <v>--</v>
      </c>
    </row>
    <row r="4091" ht="21.0" customHeight="1">
      <c r="A4091" s="165"/>
      <c r="B4091" s="172"/>
      <c r="C4091" s="167"/>
      <c r="D4091" s="168"/>
      <c r="E4091" s="258" t="str">
        <f>iferror(vlookup(C4091,'Master data'!$A$1:$C$29,3,0),"--")</f>
        <v>--</v>
      </c>
      <c r="F4091" s="258" t="str">
        <f>iferror(vlookup(C4091,'Master data'!$A$1:$C$29,2,0),"--")</f>
        <v>--</v>
      </c>
    </row>
    <row r="4092" ht="21.0" customHeight="1">
      <c r="A4092" s="165"/>
      <c r="B4092" s="172"/>
      <c r="C4092" s="167"/>
      <c r="D4092" s="168"/>
      <c r="E4092" s="258" t="str">
        <f>iferror(vlookup(C4092,'Master data'!$A$1:$C$29,3,0),"--")</f>
        <v>--</v>
      </c>
      <c r="F4092" s="258" t="str">
        <f>iferror(vlookup(C4092,'Master data'!$A$1:$C$29,2,0),"--")</f>
        <v>--</v>
      </c>
    </row>
    <row r="4093" ht="21.0" customHeight="1">
      <c r="A4093" s="165"/>
      <c r="B4093" s="172"/>
      <c r="C4093" s="167"/>
      <c r="D4093" s="168"/>
      <c r="E4093" s="258" t="str">
        <f>iferror(vlookup(C4093,'Master data'!$A$1:$C$29,3,0),"--")</f>
        <v>--</v>
      </c>
      <c r="F4093" s="258" t="str">
        <f>iferror(vlookup(C4093,'Master data'!$A$1:$C$29,2,0),"--")</f>
        <v>--</v>
      </c>
    </row>
    <row r="4094" ht="21.0" customHeight="1">
      <c r="A4094" s="165"/>
      <c r="B4094" s="172"/>
      <c r="C4094" s="167"/>
      <c r="D4094" s="168"/>
      <c r="E4094" s="258" t="str">
        <f>iferror(vlookup(C4094,'Master data'!$A$1:$C$29,3,0),"--")</f>
        <v>--</v>
      </c>
      <c r="F4094" s="258" t="str">
        <f>iferror(vlookup(C4094,'Master data'!$A$1:$C$29,2,0),"--")</f>
        <v>--</v>
      </c>
    </row>
    <row r="4095" ht="21.0" customHeight="1">
      <c r="A4095" s="165"/>
      <c r="B4095" s="172"/>
      <c r="C4095" s="167"/>
      <c r="D4095" s="168"/>
      <c r="E4095" s="258" t="str">
        <f>iferror(vlookup(C4095,'Master data'!$A$1:$C$29,3,0),"--")</f>
        <v>--</v>
      </c>
      <c r="F4095" s="258" t="str">
        <f>iferror(vlookup(C4095,'Master data'!$A$1:$C$29,2,0),"--")</f>
        <v>--</v>
      </c>
    </row>
    <row r="4096" ht="21.0" customHeight="1">
      <c r="A4096" s="165"/>
      <c r="B4096" s="172"/>
      <c r="C4096" s="167"/>
      <c r="D4096" s="168"/>
      <c r="E4096" s="258" t="str">
        <f>iferror(vlookup(C4096,'Master data'!$A$1:$C$29,3,0),"--")</f>
        <v>--</v>
      </c>
      <c r="F4096" s="258" t="str">
        <f>iferror(vlookup(C4096,'Master data'!$A$1:$C$29,2,0),"--")</f>
        <v>--</v>
      </c>
    </row>
    <row r="4097" ht="21.0" customHeight="1">
      <c r="A4097" s="165"/>
      <c r="B4097" s="172"/>
      <c r="C4097" s="167"/>
      <c r="D4097" s="168"/>
      <c r="E4097" s="258" t="str">
        <f>iferror(vlookup(C4097,'Master data'!$A$1:$C$29,3,0),"--")</f>
        <v>--</v>
      </c>
      <c r="F4097" s="258" t="str">
        <f>iferror(vlookup(C4097,'Master data'!$A$1:$C$29,2,0),"--")</f>
        <v>--</v>
      </c>
    </row>
    <row r="4098" ht="21.0" customHeight="1">
      <c r="A4098" s="165"/>
      <c r="B4098" s="172"/>
      <c r="C4098" s="167"/>
      <c r="D4098" s="168"/>
      <c r="E4098" s="258" t="str">
        <f>iferror(vlookup(C4098,'Master data'!$A$1:$C$29,3,0),"--")</f>
        <v>--</v>
      </c>
      <c r="F4098" s="258" t="str">
        <f>iferror(vlookup(C4098,'Master data'!$A$1:$C$29,2,0),"--")</f>
        <v>--</v>
      </c>
    </row>
    <row r="4099" ht="21.0" customHeight="1">
      <c r="A4099" s="165"/>
      <c r="B4099" s="172"/>
      <c r="C4099" s="167"/>
      <c r="D4099" s="168"/>
      <c r="E4099" s="258" t="str">
        <f>iferror(vlookup(C4099,'Master data'!$A$1:$C$29,3,0),"--")</f>
        <v>--</v>
      </c>
      <c r="F4099" s="258" t="str">
        <f>iferror(vlookup(C4099,'Master data'!$A$1:$C$29,2,0),"--")</f>
        <v>--</v>
      </c>
    </row>
    <row r="4100" ht="21.0" customHeight="1">
      <c r="A4100" s="165"/>
      <c r="B4100" s="172"/>
      <c r="C4100" s="167"/>
      <c r="D4100" s="168"/>
      <c r="E4100" s="258" t="str">
        <f>iferror(vlookup(C4100,'Master data'!$A$1:$C$29,3,0),"--")</f>
        <v>--</v>
      </c>
      <c r="F4100" s="258" t="str">
        <f>iferror(vlookup(C4100,'Master data'!$A$1:$C$29,2,0),"--")</f>
        <v>--</v>
      </c>
    </row>
    <row r="4101" ht="21.0" customHeight="1">
      <c r="A4101" s="165"/>
      <c r="B4101" s="172"/>
      <c r="C4101" s="167"/>
      <c r="D4101" s="168"/>
      <c r="E4101" s="258" t="str">
        <f>iferror(vlookup(C4101,'Master data'!$A$1:$C$29,3,0),"--")</f>
        <v>--</v>
      </c>
      <c r="F4101" s="258" t="str">
        <f>iferror(vlookup(C4101,'Master data'!$A$1:$C$29,2,0),"--")</f>
        <v>--</v>
      </c>
    </row>
    <row r="4102" ht="21.0" customHeight="1">
      <c r="A4102" s="165"/>
      <c r="B4102" s="172"/>
      <c r="C4102" s="167"/>
      <c r="D4102" s="168"/>
      <c r="E4102" s="258" t="str">
        <f>iferror(vlookup(C4102,'Master data'!$A$1:$C$29,3,0),"--")</f>
        <v>--</v>
      </c>
      <c r="F4102" s="258" t="str">
        <f>iferror(vlookup(C4102,'Master data'!$A$1:$C$29,2,0),"--")</f>
        <v>--</v>
      </c>
    </row>
    <row r="4103" ht="21.0" customHeight="1">
      <c r="A4103" s="165"/>
      <c r="B4103" s="172"/>
      <c r="C4103" s="167"/>
      <c r="D4103" s="168"/>
      <c r="E4103" s="258" t="str">
        <f>iferror(vlookup(C4103,'Master data'!$A$1:$C$29,3,0),"--")</f>
        <v>--</v>
      </c>
      <c r="F4103" s="258" t="str">
        <f>iferror(vlookup(C4103,'Master data'!$A$1:$C$29,2,0),"--")</f>
        <v>--</v>
      </c>
    </row>
    <row r="4104" ht="21.0" customHeight="1">
      <c r="A4104" s="165"/>
      <c r="B4104" s="172"/>
      <c r="C4104" s="167"/>
      <c r="D4104" s="168"/>
      <c r="E4104" s="258" t="str">
        <f>iferror(vlookup(C4104,'Master data'!$A$1:$C$29,3,0),"--")</f>
        <v>--</v>
      </c>
      <c r="F4104" s="258" t="str">
        <f>iferror(vlookup(C4104,'Master data'!$A$1:$C$29,2,0),"--")</f>
        <v>--</v>
      </c>
    </row>
    <row r="4105" ht="21.0" customHeight="1">
      <c r="A4105" s="165"/>
      <c r="B4105" s="172"/>
      <c r="C4105" s="167"/>
      <c r="D4105" s="168"/>
      <c r="E4105" s="258" t="str">
        <f>iferror(vlookup(C4105,'Master data'!$A$1:$C$29,3,0),"--")</f>
        <v>--</v>
      </c>
      <c r="F4105" s="258" t="str">
        <f>iferror(vlookup(C4105,'Master data'!$A$1:$C$29,2,0),"--")</f>
        <v>--</v>
      </c>
    </row>
    <row r="4106" ht="21.0" customHeight="1">
      <c r="A4106" s="165"/>
      <c r="B4106" s="172"/>
      <c r="C4106" s="167"/>
      <c r="D4106" s="168"/>
      <c r="E4106" s="258" t="str">
        <f>iferror(vlookup(C4106,'Master data'!$A$1:$C$29,3,0),"--")</f>
        <v>--</v>
      </c>
      <c r="F4106" s="258" t="str">
        <f>iferror(vlookup(C4106,'Master data'!$A$1:$C$29,2,0),"--")</f>
        <v>--</v>
      </c>
    </row>
    <row r="4107" ht="21.0" customHeight="1">
      <c r="A4107" s="165"/>
      <c r="B4107" s="172"/>
      <c r="C4107" s="167"/>
      <c r="D4107" s="168"/>
      <c r="E4107" s="258" t="str">
        <f>iferror(vlookup(C4107,'Master data'!$A$1:$C$29,3,0),"--")</f>
        <v>--</v>
      </c>
      <c r="F4107" s="258" t="str">
        <f>iferror(vlookup(C4107,'Master data'!$A$1:$C$29,2,0),"--")</f>
        <v>--</v>
      </c>
    </row>
    <row r="4108" ht="21.0" customHeight="1">
      <c r="A4108" s="165"/>
      <c r="B4108" s="172"/>
      <c r="C4108" s="167"/>
      <c r="D4108" s="168"/>
      <c r="E4108" s="258" t="str">
        <f>iferror(vlookup(C4108,'Master data'!$A$1:$C$29,3,0),"--")</f>
        <v>--</v>
      </c>
      <c r="F4108" s="258" t="str">
        <f>iferror(vlookup(C4108,'Master data'!$A$1:$C$29,2,0),"--")</f>
        <v>--</v>
      </c>
    </row>
    <row r="4109" ht="21.0" customHeight="1">
      <c r="A4109" s="165"/>
      <c r="B4109" s="172"/>
      <c r="C4109" s="167"/>
      <c r="D4109" s="168"/>
      <c r="E4109" s="258" t="str">
        <f>iferror(vlookup(C4109,'Master data'!$A$1:$C$29,3,0),"--")</f>
        <v>--</v>
      </c>
      <c r="F4109" s="258" t="str">
        <f>iferror(vlookup(C4109,'Master data'!$A$1:$C$29,2,0),"--")</f>
        <v>--</v>
      </c>
    </row>
    <row r="4110" ht="21.0" customHeight="1">
      <c r="A4110" s="165"/>
      <c r="B4110" s="172"/>
      <c r="C4110" s="167"/>
      <c r="D4110" s="168"/>
      <c r="E4110" s="258" t="str">
        <f>iferror(vlookup(C4110,'Master data'!$A$1:$C$29,3,0),"--")</f>
        <v>--</v>
      </c>
      <c r="F4110" s="258" t="str">
        <f>iferror(vlookup(C4110,'Master data'!$A$1:$C$29,2,0),"--")</f>
        <v>--</v>
      </c>
    </row>
    <row r="4111" ht="21.0" customHeight="1">
      <c r="A4111" s="165"/>
      <c r="B4111" s="172"/>
      <c r="C4111" s="167"/>
      <c r="D4111" s="168"/>
      <c r="E4111" s="258" t="str">
        <f>iferror(vlookup(C4111,'Master data'!$A$1:$C$29,3,0),"--")</f>
        <v>--</v>
      </c>
      <c r="F4111" s="258" t="str">
        <f>iferror(vlookup(C4111,'Master data'!$A$1:$C$29,2,0),"--")</f>
        <v>--</v>
      </c>
    </row>
    <row r="4112" ht="21.0" customHeight="1">
      <c r="A4112" s="165"/>
      <c r="B4112" s="172"/>
      <c r="C4112" s="167"/>
      <c r="D4112" s="168"/>
      <c r="E4112" s="258" t="str">
        <f>iferror(vlookup(C4112,'Master data'!$A$1:$C$29,3,0),"--")</f>
        <v>--</v>
      </c>
      <c r="F4112" s="258" t="str">
        <f>iferror(vlookup(C4112,'Master data'!$A$1:$C$29,2,0),"--")</f>
        <v>--</v>
      </c>
    </row>
    <row r="4113" ht="21.0" customHeight="1">
      <c r="A4113" s="165"/>
      <c r="B4113" s="172"/>
      <c r="C4113" s="167"/>
      <c r="D4113" s="168"/>
      <c r="E4113" s="258" t="str">
        <f>iferror(vlookup(C4113,'Master data'!$A$1:$C$29,3,0),"--")</f>
        <v>--</v>
      </c>
      <c r="F4113" s="258" t="str">
        <f>iferror(vlookup(C4113,'Master data'!$A$1:$C$29,2,0),"--")</f>
        <v>--</v>
      </c>
    </row>
    <row r="4114" ht="21.0" customHeight="1">
      <c r="A4114" s="165"/>
      <c r="B4114" s="172"/>
      <c r="C4114" s="167"/>
      <c r="D4114" s="168"/>
      <c r="E4114" s="258" t="str">
        <f>iferror(vlookup(C4114,'Master data'!$A$1:$C$29,3,0),"--")</f>
        <v>--</v>
      </c>
      <c r="F4114" s="258" t="str">
        <f>iferror(vlookup(C4114,'Master data'!$A$1:$C$29,2,0),"--")</f>
        <v>--</v>
      </c>
    </row>
    <row r="4115" ht="21.0" customHeight="1">
      <c r="A4115" s="165"/>
      <c r="B4115" s="172"/>
      <c r="C4115" s="167"/>
      <c r="D4115" s="168"/>
      <c r="E4115" s="258" t="str">
        <f>iferror(vlookup(C4115,'Master data'!$A$1:$C$29,3,0),"--")</f>
        <v>--</v>
      </c>
      <c r="F4115" s="258" t="str">
        <f>iferror(vlookup(C4115,'Master data'!$A$1:$C$29,2,0),"--")</f>
        <v>--</v>
      </c>
    </row>
    <row r="4116" ht="21.0" customHeight="1">
      <c r="A4116" s="165"/>
      <c r="B4116" s="172"/>
      <c r="C4116" s="167"/>
      <c r="D4116" s="168"/>
      <c r="E4116" s="258" t="str">
        <f>iferror(vlookup(C4116,'Master data'!$A$1:$C$29,3,0),"--")</f>
        <v>--</v>
      </c>
      <c r="F4116" s="258" t="str">
        <f>iferror(vlookup(C4116,'Master data'!$A$1:$C$29,2,0),"--")</f>
        <v>--</v>
      </c>
    </row>
    <row r="4117" ht="21.0" customHeight="1">
      <c r="A4117" s="165"/>
      <c r="B4117" s="172"/>
      <c r="C4117" s="167"/>
      <c r="D4117" s="168"/>
      <c r="E4117" s="258" t="str">
        <f>iferror(vlookup(C4117,'Master data'!$A$1:$C$29,3,0),"--")</f>
        <v>--</v>
      </c>
      <c r="F4117" s="258" t="str">
        <f>iferror(vlookup(C4117,'Master data'!$A$1:$C$29,2,0),"--")</f>
        <v>--</v>
      </c>
    </row>
    <row r="4118" ht="21.0" customHeight="1">
      <c r="A4118" s="165"/>
      <c r="B4118" s="172"/>
      <c r="C4118" s="167"/>
      <c r="D4118" s="168"/>
      <c r="E4118" s="258" t="str">
        <f>iferror(vlookup(C4118,'Master data'!$A$1:$C$29,3,0),"--")</f>
        <v>--</v>
      </c>
      <c r="F4118" s="258" t="str">
        <f>iferror(vlookup(C4118,'Master data'!$A$1:$C$29,2,0),"--")</f>
        <v>--</v>
      </c>
    </row>
    <row r="4119" ht="21.0" customHeight="1">
      <c r="A4119" s="165"/>
      <c r="B4119" s="172"/>
      <c r="C4119" s="167"/>
      <c r="D4119" s="168"/>
      <c r="E4119" s="258" t="str">
        <f>iferror(vlookup(C4119,'Master data'!$A$1:$C$29,3,0),"--")</f>
        <v>--</v>
      </c>
      <c r="F4119" s="258" t="str">
        <f>iferror(vlookup(C4119,'Master data'!$A$1:$C$29,2,0),"--")</f>
        <v>--</v>
      </c>
    </row>
    <row r="4120" ht="21.0" customHeight="1">
      <c r="A4120" s="165"/>
      <c r="B4120" s="172"/>
      <c r="C4120" s="167"/>
      <c r="D4120" s="168"/>
      <c r="E4120" s="258" t="str">
        <f>iferror(vlookup(C4120,'Master data'!$A$1:$C$29,3,0),"--")</f>
        <v>--</v>
      </c>
      <c r="F4120" s="258" t="str">
        <f>iferror(vlookup(C4120,'Master data'!$A$1:$C$29,2,0),"--")</f>
        <v>--</v>
      </c>
    </row>
    <row r="4121" ht="21.0" customHeight="1">
      <c r="A4121" s="165"/>
      <c r="B4121" s="172"/>
      <c r="C4121" s="167"/>
      <c r="D4121" s="168"/>
      <c r="E4121" s="258" t="str">
        <f>iferror(vlookup(C4121,'Master data'!$A$1:$C$29,3,0),"--")</f>
        <v>--</v>
      </c>
      <c r="F4121" s="258" t="str">
        <f>iferror(vlookup(C4121,'Master data'!$A$1:$C$29,2,0),"--")</f>
        <v>--</v>
      </c>
    </row>
    <row r="4122" ht="21.0" customHeight="1">
      <c r="A4122" s="165"/>
      <c r="B4122" s="172"/>
      <c r="C4122" s="167"/>
      <c r="D4122" s="168"/>
      <c r="E4122" s="258" t="str">
        <f>iferror(vlookup(C4122,'Master data'!$A$1:$C$29,3,0),"--")</f>
        <v>--</v>
      </c>
      <c r="F4122" s="258" t="str">
        <f>iferror(vlookup(C4122,'Master data'!$A$1:$C$29,2,0),"--")</f>
        <v>--</v>
      </c>
    </row>
    <row r="4123" ht="21.0" customHeight="1">
      <c r="A4123" s="165"/>
      <c r="B4123" s="172"/>
      <c r="C4123" s="167"/>
      <c r="D4123" s="168"/>
      <c r="E4123" s="258" t="str">
        <f>iferror(vlookup(C4123,'Master data'!$A$1:$C$29,3,0),"--")</f>
        <v>--</v>
      </c>
      <c r="F4123" s="258" t="str">
        <f>iferror(vlookup(C4123,'Master data'!$A$1:$C$29,2,0),"--")</f>
        <v>--</v>
      </c>
    </row>
    <row r="4124" ht="21.0" customHeight="1">
      <c r="A4124" s="165"/>
      <c r="B4124" s="172"/>
      <c r="C4124" s="167"/>
      <c r="D4124" s="168"/>
      <c r="E4124" s="258" t="str">
        <f>iferror(vlookup(C4124,'Master data'!$A$1:$C$29,3,0),"--")</f>
        <v>--</v>
      </c>
      <c r="F4124" s="258" t="str">
        <f>iferror(vlookup(C4124,'Master data'!$A$1:$C$29,2,0),"--")</f>
        <v>--</v>
      </c>
    </row>
    <row r="4125" ht="21.0" customHeight="1">
      <c r="A4125" s="165"/>
      <c r="B4125" s="172"/>
      <c r="C4125" s="167"/>
      <c r="D4125" s="168"/>
      <c r="E4125" s="258" t="str">
        <f>iferror(vlookup(C4125,'Master data'!$A$1:$C$29,3,0),"--")</f>
        <v>--</v>
      </c>
      <c r="F4125" s="258" t="str">
        <f>iferror(vlookup(C4125,'Master data'!$A$1:$C$29,2,0),"--")</f>
        <v>--</v>
      </c>
    </row>
    <row r="4126" ht="21.0" customHeight="1">
      <c r="A4126" s="165"/>
      <c r="B4126" s="172"/>
      <c r="C4126" s="167"/>
      <c r="D4126" s="168"/>
      <c r="E4126" s="258" t="str">
        <f>iferror(vlookup(C4126,'Master data'!$A$1:$C$29,3,0),"--")</f>
        <v>--</v>
      </c>
      <c r="F4126" s="258" t="str">
        <f>iferror(vlookup(C4126,'Master data'!$A$1:$C$29,2,0),"--")</f>
        <v>--</v>
      </c>
    </row>
    <row r="4127" ht="21.0" customHeight="1">
      <c r="A4127" s="165"/>
      <c r="B4127" s="172"/>
      <c r="C4127" s="167"/>
      <c r="D4127" s="168"/>
      <c r="E4127" s="258" t="str">
        <f>iferror(vlookup(C4127,'Master data'!$A$1:$C$29,3,0),"--")</f>
        <v>--</v>
      </c>
      <c r="F4127" s="258" t="str">
        <f>iferror(vlookup(C4127,'Master data'!$A$1:$C$29,2,0),"--")</f>
        <v>--</v>
      </c>
    </row>
    <row r="4128" ht="21.0" customHeight="1">
      <c r="A4128" s="165"/>
      <c r="B4128" s="172"/>
      <c r="C4128" s="167"/>
      <c r="D4128" s="168"/>
      <c r="E4128" s="258" t="str">
        <f>iferror(vlookup(C4128,'Master data'!$A$1:$C$29,3,0),"--")</f>
        <v>--</v>
      </c>
      <c r="F4128" s="258" t="str">
        <f>iferror(vlookup(C4128,'Master data'!$A$1:$C$29,2,0),"--")</f>
        <v>--</v>
      </c>
    </row>
    <row r="4129" ht="21.0" customHeight="1">
      <c r="A4129" s="165"/>
      <c r="B4129" s="172"/>
      <c r="C4129" s="167"/>
      <c r="D4129" s="168"/>
      <c r="E4129" s="258" t="str">
        <f>iferror(vlookup(C4129,'Master data'!$A$1:$C$29,3,0),"--")</f>
        <v>--</v>
      </c>
      <c r="F4129" s="258" t="str">
        <f>iferror(vlookup(C4129,'Master data'!$A$1:$C$29,2,0),"--")</f>
        <v>--</v>
      </c>
    </row>
    <row r="4130" ht="21.0" customHeight="1">
      <c r="A4130" s="165"/>
      <c r="B4130" s="172"/>
      <c r="C4130" s="167"/>
      <c r="D4130" s="168"/>
      <c r="E4130" s="258" t="str">
        <f>iferror(vlookup(C4130,'Master data'!$A$1:$C$29,3,0),"--")</f>
        <v>--</v>
      </c>
      <c r="F4130" s="258" t="str">
        <f>iferror(vlookup(C4130,'Master data'!$A$1:$C$29,2,0),"--")</f>
        <v>--</v>
      </c>
    </row>
    <row r="4131" ht="21.0" customHeight="1">
      <c r="A4131" s="165"/>
      <c r="B4131" s="172"/>
      <c r="C4131" s="167"/>
      <c r="D4131" s="168"/>
      <c r="E4131" s="258" t="str">
        <f>iferror(vlookup(C4131,'Master data'!$A$1:$C$29,3,0),"--")</f>
        <v>--</v>
      </c>
      <c r="F4131" s="258" t="str">
        <f>iferror(vlookup(C4131,'Master data'!$A$1:$C$29,2,0),"--")</f>
        <v>--</v>
      </c>
    </row>
    <row r="4132" ht="21.0" customHeight="1">
      <c r="A4132" s="165"/>
      <c r="B4132" s="172"/>
      <c r="C4132" s="167"/>
      <c r="D4132" s="168"/>
      <c r="E4132" s="258" t="str">
        <f>iferror(vlookup(C4132,'Master data'!$A$1:$C$29,3,0),"--")</f>
        <v>--</v>
      </c>
      <c r="F4132" s="258" t="str">
        <f>iferror(vlookup(C4132,'Master data'!$A$1:$C$29,2,0),"--")</f>
        <v>--</v>
      </c>
    </row>
    <row r="4133" ht="21.0" customHeight="1">
      <c r="A4133" s="165"/>
      <c r="B4133" s="172"/>
      <c r="C4133" s="167"/>
      <c r="D4133" s="168"/>
      <c r="E4133" s="258" t="str">
        <f>iferror(vlookup(C4133,'Master data'!$A$1:$C$29,3,0),"--")</f>
        <v>--</v>
      </c>
      <c r="F4133" s="258" t="str">
        <f>iferror(vlookup(C4133,'Master data'!$A$1:$C$29,2,0),"--")</f>
        <v>--</v>
      </c>
    </row>
    <row r="4134" ht="21.0" customHeight="1">
      <c r="A4134" s="165"/>
      <c r="B4134" s="172"/>
      <c r="C4134" s="167"/>
      <c r="D4134" s="168"/>
      <c r="E4134" s="258" t="str">
        <f>iferror(vlookup(C4134,'Master data'!$A$1:$C$29,3,0),"--")</f>
        <v>--</v>
      </c>
      <c r="F4134" s="258" t="str">
        <f>iferror(vlookup(C4134,'Master data'!$A$1:$C$29,2,0),"--")</f>
        <v>--</v>
      </c>
    </row>
    <row r="4135" ht="21.0" customHeight="1">
      <c r="A4135" s="165"/>
      <c r="B4135" s="172"/>
      <c r="C4135" s="167"/>
      <c r="D4135" s="168"/>
      <c r="E4135" s="258" t="str">
        <f>iferror(vlookup(C4135,'Master data'!$A$1:$C$29,3,0),"--")</f>
        <v>--</v>
      </c>
      <c r="F4135" s="258" t="str">
        <f>iferror(vlookup(C4135,'Master data'!$A$1:$C$29,2,0),"--")</f>
        <v>--</v>
      </c>
    </row>
    <row r="4136" ht="21.0" customHeight="1">
      <c r="A4136" s="165"/>
      <c r="B4136" s="172"/>
      <c r="C4136" s="167"/>
      <c r="D4136" s="168"/>
      <c r="E4136" s="258" t="str">
        <f>iferror(vlookup(C4136,'Master data'!$A$1:$C$29,3,0),"--")</f>
        <v>--</v>
      </c>
      <c r="F4136" s="258" t="str">
        <f>iferror(vlookup(C4136,'Master data'!$A$1:$C$29,2,0),"--")</f>
        <v>--</v>
      </c>
    </row>
    <row r="4137" ht="21.0" customHeight="1">
      <c r="A4137" s="165"/>
      <c r="B4137" s="172"/>
      <c r="C4137" s="167"/>
      <c r="D4137" s="168"/>
      <c r="E4137" s="258" t="str">
        <f>iferror(vlookup(C4137,'Master data'!$A$1:$C$29,3,0),"--")</f>
        <v>--</v>
      </c>
      <c r="F4137" s="258" t="str">
        <f>iferror(vlookup(C4137,'Master data'!$A$1:$C$29,2,0),"--")</f>
        <v>--</v>
      </c>
    </row>
    <row r="4138" ht="21.0" customHeight="1">
      <c r="A4138" s="165"/>
      <c r="B4138" s="172"/>
      <c r="C4138" s="167"/>
      <c r="D4138" s="168"/>
      <c r="E4138" s="258" t="str">
        <f>iferror(vlookup(C4138,'Master data'!$A$1:$C$29,3,0),"--")</f>
        <v>--</v>
      </c>
      <c r="F4138" s="258" t="str">
        <f>iferror(vlookup(C4138,'Master data'!$A$1:$C$29,2,0),"--")</f>
        <v>--</v>
      </c>
    </row>
    <row r="4139" ht="21.0" customHeight="1">
      <c r="A4139" s="165"/>
      <c r="B4139" s="172"/>
      <c r="C4139" s="167"/>
      <c r="D4139" s="168"/>
      <c r="E4139" s="258" t="str">
        <f>iferror(vlookup(C4139,'Master data'!$A$1:$C$29,3,0),"--")</f>
        <v>--</v>
      </c>
      <c r="F4139" s="258" t="str">
        <f>iferror(vlookup(C4139,'Master data'!$A$1:$C$29,2,0),"--")</f>
        <v>--</v>
      </c>
    </row>
    <row r="4140" ht="21.0" customHeight="1">
      <c r="A4140" s="165"/>
      <c r="B4140" s="172"/>
      <c r="C4140" s="167"/>
      <c r="D4140" s="168"/>
      <c r="E4140" s="258" t="str">
        <f>iferror(vlookup(C4140,'Master data'!$A$1:$C$29,3,0),"--")</f>
        <v>--</v>
      </c>
      <c r="F4140" s="258" t="str">
        <f>iferror(vlookup(C4140,'Master data'!$A$1:$C$29,2,0),"--")</f>
        <v>--</v>
      </c>
    </row>
    <row r="4141" ht="21.0" customHeight="1">
      <c r="A4141" s="165"/>
      <c r="B4141" s="172"/>
      <c r="C4141" s="167"/>
      <c r="D4141" s="168"/>
      <c r="E4141" s="258" t="str">
        <f>iferror(vlookup(C4141,'Master data'!$A$1:$C$29,3,0),"--")</f>
        <v>--</v>
      </c>
      <c r="F4141" s="258" t="str">
        <f>iferror(vlookup(C4141,'Master data'!$A$1:$C$29,2,0),"--")</f>
        <v>--</v>
      </c>
    </row>
    <row r="4142" ht="21.0" customHeight="1">
      <c r="A4142" s="165"/>
      <c r="B4142" s="172"/>
      <c r="C4142" s="167"/>
      <c r="D4142" s="168"/>
      <c r="E4142" s="258" t="str">
        <f>iferror(vlookup(C4142,'Master data'!$A$1:$C$29,3,0),"--")</f>
        <v>--</v>
      </c>
      <c r="F4142" s="258" t="str">
        <f>iferror(vlookup(C4142,'Master data'!$A$1:$C$29,2,0),"--")</f>
        <v>--</v>
      </c>
    </row>
    <row r="4143" ht="21.0" customHeight="1">
      <c r="A4143" s="165"/>
      <c r="B4143" s="172"/>
      <c r="C4143" s="167"/>
      <c r="D4143" s="168"/>
      <c r="E4143" s="258" t="str">
        <f>iferror(vlookup(C4143,'Master data'!$A$1:$C$29,3,0),"--")</f>
        <v>--</v>
      </c>
      <c r="F4143" s="258" t="str">
        <f>iferror(vlookup(C4143,'Master data'!$A$1:$C$29,2,0),"--")</f>
        <v>--</v>
      </c>
    </row>
    <row r="4144" ht="21.0" customHeight="1">
      <c r="A4144" s="165"/>
      <c r="B4144" s="172"/>
      <c r="C4144" s="167"/>
      <c r="D4144" s="168"/>
      <c r="E4144" s="258" t="str">
        <f>iferror(vlookup(C4144,'Master data'!$A$1:$C$29,3,0),"--")</f>
        <v>--</v>
      </c>
      <c r="F4144" s="258" t="str">
        <f>iferror(vlookup(C4144,'Master data'!$A$1:$C$29,2,0),"--")</f>
        <v>--</v>
      </c>
    </row>
    <row r="4145" ht="21.0" customHeight="1">
      <c r="A4145" s="165"/>
      <c r="B4145" s="172"/>
      <c r="C4145" s="167"/>
      <c r="D4145" s="168"/>
      <c r="E4145" s="258" t="str">
        <f>iferror(vlookup(C4145,'Master data'!$A$1:$C$29,3,0),"--")</f>
        <v>--</v>
      </c>
      <c r="F4145" s="258" t="str">
        <f>iferror(vlookup(C4145,'Master data'!$A$1:$C$29,2,0),"--")</f>
        <v>--</v>
      </c>
    </row>
    <row r="4146" ht="21.0" customHeight="1">
      <c r="A4146" s="165"/>
      <c r="B4146" s="172"/>
      <c r="C4146" s="167"/>
      <c r="D4146" s="168"/>
      <c r="E4146" s="258" t="str">
        <f>iferror(vlookup(C4146,'Master data'!$A$1:$C$29,3,0),"--")</f>
        <v>--</v>
      </c>
      <c r="F4146" s="258" t="str">
        <f>iferror(vlookup(C4146,'Master data'!$A$1:$C$29,2,0),"--")</f>
        <v>--</v>
      </c>
    </row>
    <row r="4147" ht="21.0" customHeight="1">
      <c r="A4147" s="165"/>
      <c r="B4147" s="172"/>
      <c r="C4147" s="167"/>
      <c r="D4147" s="168"/>
      <c r="E4147" s="258" t="str">
        <f>iferror(vlookup(C4147,'Master data'!$A$1:$C$29,3,0),"--")</f>
        <v>--</v>
      </c>
      <c r="F4147" s="258" t="str">
        <f>iferror(vlookup(C4147,'Master data'!$A$1:$C$29,2,0),"--")</f>
        <v>--</v>
      </c>
    </row>
    <row r="4148" ht="21.0" customHeight="1">
      <c r="A4148" s="165"/>
      <c r="B4148" s="172"/>
      <c r="C4148" s="167"/>
      <c r="D4148" s="168"/>
      <c r="E4148" s="258" t="str">
        <f>iferror(vlookup(C4148,'Master data'!$A$1:$C$29,3,0),"--")</f>
        <v>--</v>
      </c>
      <c r="F4148" s="258" t="str">
        <f>iferror(vlookup(C4148,'Master data'!$A$1:$C$29,2,0),"--")</f>
        <v>--</v>
      </c>
    </row>
    <row r="4149" ht="21.0" customHeight="1">
      <c r="A4149" s="165"/>
      <c r="B4149" s="172"/>
      <c r="C4149" s="167"/>
      <c r="D4149" s="168"/>
      <c r="E4149" s="258" t="str">
        <f>iferror(vlookup(C4149,'Master data'!$A$1:$C$29,3,0),"--")</f>
        <v>--</v>
      </c>
      <c r="F4149" s="258" t="str">
        <f>iferror(vlookup(C4149,'Master data'!$A$1:$C$29,2,0),"--")</f>
        <v>--</v>
      </c>
    </row>
    <row r="4150" ht="21.0" customHeight="1">
      <c r="A4150" s="165"/>
      <c r="B4150" s="172"/>
      <c r="C4150" s="167"/>
      <c r="D4150" s="168"/>
      <c r="E4150" s="258" t="str">
        <f>iferror(vlookup(C4150,'Master data'!$A$1:$C$29,3,0),"--")</f>
        <v>--</v>
      </c>
      <c r="F4150" s="258" t="str">
        <f>iferror(vlookup(C4150,'Master data'!$A$1:$C$29,2,0),"--")</f>
        <v>--</v>
      </c>
    </row>
    <row r="4151" ht="21.0" customHeight="1">
      <c r="A4151" s="165"/>
      <c r="B4151" s="172"/>
      <c r="C4151" s="167"/>
      <c r="D4151" s="168"/>
      <c r="E4151" s="258" t="str">
        <f>iferror(vlookup(C4151,'Master data'!$A$1:$C$29,3,0),"--")</f>
        <v>--</v>
      </c>
      <c r="F4151" s="258" t="str">
        <f>iferror(vlookup(C4151,'Master data'!$A$1:$C$29,2,0),"--")</f>
        <v>--</v>
      </c>
    </row>
    <row r="4152" ht="21.0" customHeight="1">
      <c r="A4152" s="165"/>
      <c r="B4152" s="172"/>
      <c r="C4152" s="167"/>
      <c r="D4152" s="168"/>
      <c r="E4152" s="258" t="str">
        <f>iferror(vlookup(C4152,'Master data'!$A$1:$C$29,3,0),"--")</f>
        <v>--</v>
      </c>
      <c r="F4152" s="258" t="str">
        <f>iferror(vlookup(C4152,'Master data'!$A$1:$C$29,2,0),"--")</f>
        <v>--</v>
      </c>
    </row>
    <row r="4153" ht="21.0" customHeight="1">
      <c r="A4153" s="165"/>
      <c r="B4153" s="172"/>
      <c r="C4153" s="167"/>
      <c r="D4153" s="168"/>
      <c r="E4153" s="258" t="str">
        <f>iferror(vlookup(C4153,'Master data'!$A$1:$C$29,3,0),"--")</f>
        <v>--</v>
      </c>
      <c r="F4153" s="258" t="str">
        <f>iferror(vlookup(C4153,'Master data'!$A$1:$C$29,2,0),"--")</f>
        <v>--</v>
      </c>
    </row>
    <row r="4154" ht="21.0" customHeight="1">
      <c r="A4154" s="165"/>
      <c r="B4154" s="172"/>
      <c r="C4154" s="167"/>
      <c r="D4154" s="168"/>
      <c r="E4154" s="258" t="str">
        <f>iferror(vlookup(C4154,'Master data'!$A$1:$C$29,3,0),"--")</f>
        <v>--</v>
      </c>
      <c r="F4154" s="258" t="str">
        <f>iferror(vlookup(C4154,'Master data'!$A$1:$C$29,2,0),"--")</f>
        <v>--</v>
      </c>
    </row>
    <row r="4155" ht="21.0" customHeight="1">
      <c r="A4155" s="165"/>
      <c r="B4155" s="172"/>
      <c r="C4155" s="167"/>
      <c r="D4155" s="168"/>
      <c r="E4155" s="258" t="str">
        <f>iferror(vlookup(C4155,'Master data'!$A$1:$C$29,3,0),"--")</f>
        <v>--</v>
      </c>
      <c r="F4155" s="258" t="str">
        <f>iferror(vlookup(C4155,'Master data'!$A$1:$C$29,2,0),"--")</f>
        <v>--</v>
      </c>
    </row>
    <row r="4156" ht="21.0" customHeight="1">
      <c r="A4156" s="165"/>
      <c r="B4156" s="172"/>
      <c r="C4156" s="167"/>
      <c r="D4156" s="168"/>
      <c r="E4156" s="258" t="str">
        <f>iferror(vlookup(C4156,'Master data'!$A$1:$C$29,3,0),"--")</f>
        <v>--</v>
      </c>
      <c r="F4156" s="258" t="str">
        <f>iferror(vlookup(C4156,'Master data'!$A$1:$C$29,2,0),"--")</f>
        <v>--</v>
      </c>
    </row>
    <row r="4157" ht="21.0" customHeight="1">
      <c r="A4157" s="165"/>
      <c r="B4157" s="172"/>
      <c r="C4157" s="167"/>
      <c r="D4157" s="168"/>
      <c r="E4157" s="258" t="str">
        <f>iferror(vlookup(C4157,'Master data'!$A$1:$C$29,3,0),"--")</f>
        <v>--</v>
      </c>
      <c r="F4157" s="258" t="str">
        <f>iferror(vlookup(C4157,'Master data'!$A$1:$C$29,2,0),"--")</f>
        <v>--</v>
      </c>
    </row>
    <row r="4158" ht="21.0" customHeight="1">
      <c r="A4158" s="165"/>
      <c r="B4158" s="172"/>
      <c r="C4158" s="167"/>
      <c r="D4158" s="168"/>
      <c r="E4158" s="258" t="str">
        <f>iferror(vlookup(C4158,'Master data'!$A$1:$C$29,3,0),"--")</f>
        <v>--</v>
      </c>
      <c r="F4158" s="258" t="str">
        <f>iferror(vlookup(C4158,'Master data'!$A$1:$C$29,2,0),"--")</f>
        <v>--</v>
      </c>
    </row>
    <row r="4159" ht="21.0" customHeight="1">
      <c r="A4159" s="165"/>
      <c r="B4159" s="172"/>
      <c r="C4159" s="167"/>
      <c r="D4159" s="168"/>
      <c r="E4159" s="258" t="str">
        <f>iferror(vlookup(C4159,'Master data'!$A$1:$C$29,3,0),"--")</f>
        <v>--</v>
      </c>
      <c r="F4159" s="258" t="str">
        <f>iferror(vlookup(C4159,'Master data'!$A$1:$C$29,2,0),"--")</f>
        <v>--</v>
      </c>
    </row>
    <row r="4160" ht="21.0" customHeight="1">
      <c r="A4160" s="165"/>
      <c r="B4160" s="172"/>
      <c r="C4160" s="167"/>
      <c r="D4160" s="168"/>
      <c r="E4160" s="258" t="str">
        <f>iferror(vlookup(C4160,'Master data'!$A$1:$C$29,3,0),"--")</f>
        <v>--</v>
      </c>
      <c r="F4160" s="258" t="str">
        <f>iferror(vlookup(C4160,'Master data'!$A$1:$C$29,2,0),"--")</f>
        <v>--</v>
      </c>
    </row>
    <row r="4161" ht="21.0" customHeight="1">
      <c r="A4161" s="165"/>
      <c r="B4161" s="172"/>
      <c r="C4161" s="167"/>
      <c r="D4161" s="168"/>
      <c r="E4161" s="258" t="str">
        <f>iferror(vlookup(C4161,'Master data'!$A$1:$C$29,3,0),"--")</f>
        <v>--</v>
      </c>
      <c r="F4161" s="258" t="str">
        <f>iferror(vlookup(C4161,'Master data'!$A$1:$C$29,2,0),"--")</f>
        <v>--</v>
      </c>
    </row>
    <row r="4162" ht="21.0" customHeight="1">
      <c r="A4162" s="165"/>
      <c r="B4162" s="172"/>
      <c r="C4162" s="167"/>
      <c r="D4162" s="168"/>
      <c r="E4162" s="258" t="str">
        <f>iferror(vlookup(C4162,'Master data'!$A$1:$C$29,3,0),"--")</f>
        <v>--</v>
      </c>
      <c r="F4162" s="258" t="str">
        <f>iferror(vlookup(C4162,'Master data'!$A$1:$C$29,2,0),"--")</f>
        <v>--</v>
      </c>
    </row>
    <row r="4163" ht="21.0" customHeight="1">
      <c r="A4163" s="165"/>
      <c r="B4163" s="172"/>
      <c r="C4163" s="167"/>
      <c r="D4163" s="168"/>
      <c r="E4163" s="258" t="str">
        <f>iferror(vlookup(C4163,'Master data'!$A$1:$C$29,3,0),"--")</f>
        <v>--</v>
      </c>
      <c r="F4163" s="258" t="str">
        <f>iferror(vlookup(C4163,'Master data'!$A$1:$C$29,2,0),"--")</f>
        <v>--</v>
      </c>
    </row>
    <row r="4164" ht="21.0" customHeight="1">
      <c r="A4164" s="165"/>
      <c r="B4164" s="172"/>
      <c r="C4164" s="167"/>
      <c r="D4164" s="168"/>
      <c r="E4164" s="258" t="str">
        <f>iferror(vlookup(C4164,'Master data'!$A$1:$C$29,3,0),"--")</f>
        <v>--</v>
      </c>
      <c r="F4164" s="258" t="str">
        <f>iferror(vlookup(C4164,'Master data'!$A$1:$C$29,2,0),"--")</f>
        <v>--</v>
      </c>
    </row>
    <row r="4165" ht="21.0" customHeight="1">
      <c r="A4165" s="165"/>
      <c r="B4165" s="172"/>
      <c r="C4165" s="167"/>
      <c r="D4165" s="168"/>
      <c r="E4165" s="258" t="str">
        <f>iferror(vlookup(C4165,'Master data'!$A$1:$C$29,3,0),"--")</f>
        <v>--</v>
      </c>
      <c r="F4165" s="258" t="str">
        <f>iferror(vlookup(C4165,'Master data'!$A$1:$C$29,2,0),"--")</f>
        <v>--</v>
      </c>
    </row>
    <row r="4166" ht="21.0" customHeight="1">
      <c r="A4166" s="165"/>
      <c r="B4166" s="172"/>
      <c r="C4166" s="167"/>
      <c r="D4166" s="168"/>
      <c r="E4166" s="258" t="str">
        <f>iferror(vlookup(C4166,'Master data'!$A$1:$C$29,3,0),"--")</f>
        <v>--</v>
      </c>
      <c r="F4166" s="258" t="str">
        <f>iferror(vlookup(C4166,'Master data'!$A$1:$C$29,2,0),"--")</f>
        <v>--</v>
      </c>
    </row>
    <row r="4167" ht="21.0" customHeight="1">
      <c r="A4167" s="165"/>
      <c r="B4167" s="172"/>
      <c r="C4167" s="167"/>
      <c r="D4167" s="168"/>
      <c r="E4167" s="258" t="str">
        <f>iferror(vlookup(C4167,'Master data'!$A$1:$C$29,3,0),"--")</f>
        <v>--</v>
      </c>
      <c r="F4167" s="258" t="str">
        <f>iferror(vlookup(C4167,'Master data'!$A$1:$C$29,2,0),"--")</f>
        <v>--</v>
      </c>
    </row>
    <row r="4168" ht="21.0" customHeight="1">
      <c r="A4168" s="165"/>
      <c r="B4168" s="172"/>
      <c r="C4168" s="167"/>
      <c r="D4168" s="168"/>
      <c r="E4168" s="258" t="str">
        <f>iferror(vlookup(C4168,'Master data'!$A$1:$C$29,3,0),"--")</f>
        <v>--</v>
      </c>
      <c r="F4168" s="258" t="str">
        <f>iferror(vlookup(C4168,'Master data'!$A$1:$C$29,2,0),"--")</f>
        <v>--</v>
      </c>
    </row>
    <row r="4169" ht="21.0" customHeight="1">
      <c r="A4169" s="165"/>
      <c r="B4169" s="172"/>
      <c r="C4169" s="167"/>
      <c r="D4169" s="168"/>
      <c r="E4169" s="258" t="str">
        <f>iferror(vlookup(C4169,'Master data'!$A$1:$C$29,3,0),"--")</f>
        <v>--</v>
      </c>
      <c r="F4169" s="258" t="str">
        <f>iferror(vlookup(C4169,'Master data'!$A$1:$C$29,2,0),"--")</f>
        <v>--</v>
      </c>
    </row>
    <row r="4170" ht="21.0" customHeight="1">
      <c r="A4170" s="165"/>
      <c r="B4170" s="172"/>
      <c r="C4170" s="167"/>
      <c r="D4170" s="168"/>
      <c r="E4170" s="258" t="str">
        <f>iferror(vlookup(C4170,'Master data'!$A$1:$C$29,3,0),"--")</f>
        <v>--</v>
      </c>
      <c r="F4170" s="258" t="str">
        <f>iferror(vlookup(C4170,'Master data'!$A$1:$C$29,2,0),"--")</f>
        <v>--</v>
      </c>
    </row>
    <row r="4171" ht="21.0" customHeight="1">
      <c r="A4171" s="165"/>
      <c r="B4171" s="172"/>
      <c r="C4171" s="167"/>
      <c r="D4171" s="168"/>
      <c r="E4171" s="258" t="str">
        <f>iferror(vlookup(C4171,'Master data'!$A$1:$C$29,3,0),"--")</f>
        <v>--</v>
      </c>
      <c r="F4171" s="258" t="str">
        <f>iferror(vlookup(C4171,'Master data'!$A$1:$C$29,2,0),"--")</f>
        <v>--</v>
      </c>
    </row>
    <row r="4172" ht="21.0" customHeight="1">
      <c r="A4172" s="165"/>
      <c r="B4172" s="172"/>
      <c r="C4172" s="167"/>
      <c r="D4172" s="168"/>
      <c r="E4172" s="258" t="str">
        <f>iferror(vlookup(C4172,'Master data'!$A$1:$C$29,3,0),"--")</f>
        <v>--</v>
      </c>
      <c r="F4172" s="258" t="str">
        <f>iferror(vlookup(C4172,'Master data'!$A$1:$C$29,2,0),"--")</f>
        <v>--</v>
      </c>
    </row>
    <row r="4173" ht="21.0" customHeight="1">
      <c r="A4173" s="165"/>
      <c r="B4173" s="172"/>
      <c r="C4173" s="167"/>
      <c r="D4173" s="168"/>
      <c r="E4173" s="258" t="str">
        <f>iferror(vlookup(C4173,'Master data'!$A$1:$C$29,3,0),"--")</f>
        <v>--</v>
      </c>
      <c r="F4173" s="258" t="str">
        <f>iferror(vlookup(C4173,'Master data'!$A$1:$C$29,2,0),"--")</f>
        <v>--</v>
      </c>
    </row>
    <row r="4174" ht="21.0" customHeight="1">
      <c r="A4174" s="165"/>
      <c r="B4174" s="172"/>
      <c r="C4174" s="167"/>
      <c r="D4174" s="168"/>
      <c r="E4174" s="258" t="str">
        <f>iferror(vlookup(C4174,'Master data'!$A$1:$C$29,3,0),"--")</f>
        <v>--</v>
      </c>
      <c r="F4174" s="258" t="str">
        <f>iferror(vlookup(C4174,'Master data'!$A$1:$C$29,2,0),"--")</f>
        <v>--</v>
      </c>
    </row>
    <row r="4175" ht="21.0" customHeight="1">
      <c r="A4175" s="165"/>
      <c r="B4175" s="172"/>
      <c r="C4175" s="167"/>
      <c r="D4175" s="168"/>
      <c r="E4175" s="258" t="str">
        <f>iferror(vlookup(C4175,'Master data'!$A$1:$C$29,3,0),"--")</f>
        <v>--</v>
      </c>
      <c r="F4175" s="258" t="str">
        <f>iferror(vlookup(C4175,'Master data'!$A$1:$C$29,2,0),"--")</f>
        <v>--</v>
      </c>
    </row>
    <row r="4176" ht="21.0" customHeight="1">
      <c r="A4176" s="165"/>
      <c r="B4176" s="172"/>
      <c r="C4176" s="167"/>
      <c r="D4176" s="168"/>
      <c r="E4176" s="258" t="str">
        <f>iferror(vlookup(C4176,'Master data'!$A$1:$C$29,3,0),"--")</f>
        <v>--</v>
      </c>
      <c r="F4176" s="258" t="str">
        <f>iferror(vlookup(C4176,'Master data'!$A$1:$C$29,2,0),"--")</f>
        <v>--</v>
      </c>
    </row>
    <row r="4177" ht="21.0" customHeight="1">
      <c r="A4177" s="165"/>
      <c r="B4177" s="172"/>
      <c r="C4177" s="167"/>
      <c r="D4177" s="168"/>
      <c r="E4177" s="258" t="str">
        <f>iferror(vlookup(C4177,'Master data'!$A$1:$C$29,3,0),"--")</f>
        <v>--</v>
      </c>
      <c r="F4177" s="258" t="str">
        <f>iferror(vlookup(C4177,'Master data'!$A$1:$C$29,2,0),"--")</f>
        <v>--</v>
      </c>
    </row>
    <row r="4178" ht="21.0" customHeight="1">
      <c r="A4178" s="165"/>
      <c r="B4178" s="172"/>
      <c r="C4178" s="167"/>
      <c r="D4178" s="168"/>
      <c r="E4178" s="258" t="str">
        <f>iferror(vlookup(C4178,'Master data'!$A$1:$C$29,3,0),"--")</f>
        <v>--</v>
      </c>
      <c r="F4178" s="258" t="str">
        <f>iferror(vlookup(C4178,'Master data'!$A$1:$C$29,2,0),"--")</f>
        <v>--</v>
      </c>
    </row>
    <row r="4179" ht="21.0" customHeight="1">
      <c r="A4179" s="165"/>
      <c r="B4179" s="172"/>
      <c r="C4179" s="167"/>
      <c r="D4179" s="168"/>
      <c r="E4179" s="258" t="str">
        <f>iferror(vlookup(C4179,'Master data'!$A$1:$C$29,3,0),"--")</f>
        <v>--</v>
      </c>
      <c r="F4179" s="258" t="str">
        <f>iferror(vlookup(C4179,'Master data'!$A$1:$C$29,2,0),"--")</f>
        <v>--</v>
      </c>
    </row>
    <row r="4180" ht="21.0" customHeight="1">
      <c r="A4180" s="165"/>
      <c r="B4180" s="172"/>
      <c r="C4180" s="167"/>
      <c r="D4180" s="168"/>
      <c r="E4180" s="258" t="str">
        <f>iferror(vlookup(C4180,'Master data'!$A$1:$C$29,3,0),"--")</f>
        <v>--</v>
      </c>
      <c r="F4180" s="258" t="str">
        <f>iferror(vlookup(C4180,'Master data'!$A$1:$C$29,2,0),"--")</f>
        <v>--</v>
      </c>
    </row>
    <row r="4181" ht="21.0" customHeight="1">
      <c r="A4181" s="165"/>
      <c r="B4181" s="172"/>
      <c r="C4181" s="167"/>
      <c r="D4181" s="168"/>
      <c r="E4181" s="258" t="str">
        <f>iferror(vlookup(C4181,'Master data'!$A$1:$C$29,3,0),"--")</f>
        <v>--</v>
      </c>
      <c r="F4181" s="258" t="str">
        <f>iferror(vlookup(C4181,'Master data'!$A$1:$C$29,2,0),"--")</f>
        <v>--</v>
      </c>
    </row>
    <row r="4182" ht="21.0" customHeight="1">
      <c r="A4182" s="165"/>
      <c r="B4182" s="172"/>
      <c r="C4182" s="167"/>
      <c r="D4182" s="168"/>
      <c r="E4182" s="258" t="str">
        <f>iferror(vlookup(C4182,'Master data'!$A$1:$C$29,3,0),"--")</f>
        <v>--</v>
      </c>
      <c r="F4182" s="258" t="str">
        <f>iferror(vlookup(C4182,'Master data'!$A$1:$C$29,2,0),"--")</f>
        <v>--</v>
      </c>
    </row>
    <row r="4183" ht="21.0" customHeight="1">
      <c r="A4183" s="165"/>
      <c r="B4183" s="172"/>
      <c r="C4183" s="167"/>
      <c r="D4183" s="168"/>
      <c r="E4183" s="258" t="str">
        <f>iferror(vlookup(C4183,'Master data'!$A$1:$C$29,3,0),"--")</f>
        <v>--</v>
      </c>
      <c r="F4183" s="258" t="str">
        <f>iferror(vlookup(C4183,'Master data'!$A$1:$C$29,2,0),"--")</f>
        <v>--</v>
      </c>
    </row>
    <row r="4184" ht="21.0" customHeight="1">
      <c r="A4184" s="165"/>
      <c r="B4184" s="172"/>
      <c r="C4184" s="167"/>
      <c r="D4184" s="168"/>
      <c r="E4184" s="258" t="str">
        <f>iferror(vlookup(C4184,'Master data'!$A$1:$C$29,3,0),"--")</f>
        <v>--</v>
      </c>
      <c r="F4184" s="258" t="str">
        <f>iferror(vlookup(C4184,'Master data'!$A$1:$C$29,2,0),"--")</f>
        <v>--</v>
      </c>
    </row>
    <row r="4185" ht="21.0" customHeight="1">
      <c r="A4185" s="165"/>
      <c r="B4185" s="172"/>
      <c r="C4185" s="167"/>
      <c r="D4185" s="168"/>
      <c r="E4185" s="258" t="str">
        <f>iferror(vlookup(C4185,'Master data'!$A$1:$C$29,3,0),"--")</f>
        <v>--</v>
      </c>
      <c r="F4185" s="258" t="str">
        <f>iferror(vlookup(C4185,'Master data'!$A$1:$C$29,2,0),"--")</f>
        <v>--</v>
      </c>
    </row>
    <row r="4186" ht="21.0" customHeight="1">
      <c r="A4186" s="165"/>
      <c r="B4186" s="172"/>
      <c r="C4186" s="167"/>
      <c r="D4186" s="168"/>
      <c r="E4186" s="258" t="str">
        <f>iferror(vlookup(C4186,'Master data'!$A$1:$C$29,3,0),"--")</f>
        <v>--</v>
      </c>
      <c r="F4186" s="258" t="str">
        <f>iferror(vlookup(C4186,'Master data'!$A$1:$C$29,2,0),"--")</f>
        <v>--</v>
      </c>
    </row>
    <row r="4187" ht="21.0" customHeight="1">
      <c r="A4187" s="165"/>
      <c r="B4187" s="172"/>
      <c r="C4187" s="167"/>
      <c r="D4187" s="168"/>
      <c r="E4187" s="258" t="str">
        <f>iferror(vlookup(C4187,'Master data'!$A$1:$C$29,3,0),"--")</f>
        <v>--</v>
      </c>
      <c r="F4187" s="258" t="str">
        <f>iferror(vlookup(C4187,'Master data'!$A$1:$C$29,2,0),"--")</f>
        <v>--</v>
      </c>
    </row>
    <row r="4188" ht="21.0" customHeight="1">
      <c r="A4188" s="165"/>
      <c r="B4188" s="172"/>
      <c r="C4188" s="167"/>
      <c r="D4188" s="168"/>
      <c r="E4188" s="258" t="str">
        <f>iferror(vlookup(C4188,'Master data'!$A$1:$C$29,3,0),"--")</f>
        <v>--</v>
      </c>
      <c r="F4188" s="258" t="str">
        <f>iferror(vlookup(C4188,'Master data'!$A$1:$C$29,2,0),"--")</f>
        <v>--</v>
      </c>
    </row>
    <row r="4189" ht="21.0" customHeight="1">
      <c r="A4189" s="165"/>
      <c r="B4189" s="172"/>
      <c r="C4189" s="167"/>
      <c r="D4189" s="168"/>
      <c r="E4189" s="258" t="str">
        <f>iferror(vlookup(C4189,'Master data'!$A$1:$C$29,3,0),"--")</f>
        <v>--</v>
      </c>
      <c r="F4189" s="258" t="str">
        <f>iferror(vlookup(C4189,'Master data'!$A$1:$C$29,2,0),"--")</f>
        <v>--</v>
      </c>
    </row>
    <row r="4190" ht="21.0" customHeight="1">
      <c r="A4190" s="165"/>
      <c r="B4190" s="172"/>
      <c r="C4190" s="167"/>
      <c r="D4190" s="168"/>
      <c r="E4190" s="258" t="str">
        <f>iferror(vlookup(C4190,'Master data'!$A$1:$C$29,3,0),"--")</f>
        <v>--</v>
      </c>
      <c r="F4190" s="258" t="str">
        <f>iferror(vlookup(C4190,'Master data'!$A$1:$C$29,2,0),"--")</f>
        <v>--</v>
      </c>
    </row>
    <row r="4191" ht="21.0" customHeight="1">
      <c r="A4191" s="165"/>
      <c r="B4191" s="172"/>
      <c r="C4191" s="167"/>
      <c r="D4191" s="168"/>
      <c r="E4191" s="258" t="str">
        <f>iferror(vlookup(C4191,'Master data'!$A$1:$C$29,3,0),"--")</f>
        <v>--</v>
      </c>
      <c r="F4191" s="258" t="str">
        <f>iferror(vlookup(C4191,'Master data'!$A$1:$C$29,2,0),"--")</f>
        <v>--</v>
      </c>
    </row>
    <row r="4192" ht="21.0" customHeight="1">
      <c r="A4192" s="165"/>
      <c r="B4192" s="172"/>
      <c r="C4192" s="167"/>
      <c r="D4192" s="168"/>
      <c r="E4192" s="258" t="str">
        <f>iferror(vlookup(C4192,'Master data'!$A$1:$C$29,3,0),"--")</f>
        <v>--</v>
      </c>
      <c r="F4192" s="258" t="str">
        <f>iferror(vlookup(C4192,'Master data'!$A$1:$C$29,2,0),"--")</f>
        <v>--</v>
      </c>
    </row>
    <row r="4193" ht="21.0" customHeight="1">
      <c r="A4193" s="165"/>
      <c r="B4193" s="172"/>
      <c r="C4193" s="167"/>
      <c r="D4193" s="168"/>
      <c r="E4193" s="258" t="str">
        <f>iferror(vlookup(C4193,'Master data'!$A$1:$C$29,3,0),"--")</f>
        <v>--</v>
      </c>
      <c r="F4193" s="258" t="str">
        <f>iferror(vlookup(C4193,'Master data'!$A$1:$C$29,2,0),"--")</f>
        <v>--</v>
      </c>
    </row>
    <row r="4194" ht="21.0" customHeight="1">
      <c r="A4194" s="165"/>
      <c r="B4194" s="172"/>
      <c r="C4194" s="167"/>
      <c r="D4194" s="168"/>
      <c r="E4194" s="258" t="str">
        <f>iferror(vlookup(C4194,'Master data'!$A$1:$C$29,3,0),"--")</f>
        <v>--</v>
      </c>
      <c r="F4194" s="258" t="str">
        <f>iferror(vlookup(C4194,'Master data'!$A$1:$C$29,2,0),"--")</f>
        <v>--</v>
      </c>
    </row>
    <row r="4195" ht="21.0" customHeight="1">
      <c r="A4195" s="165"/>
      <c r="B4195" s="172"/>
      <c r="C4195" s="167"/>
      <c r="D4195" s="168"/>
      <c r="E4195" s="258" t="str">
        <f>iferror(vlookup(C4195,'Master data'!$A$1:$C$29,3,0),"--")</f>
        <v>--</v>
      </c>
      <c r="F4195" s="258" t="str">
        <f>iferror(vlookup(C4195,'Master data'!$A$1:$C$29,2,0),"--")</f>
        <v>--</v>
      </c>
    </row>
    <row r="4196" ht="21.0" customHeight="1">
      <c r="A4196" s="165"/>
      <c r="B4196" s="172"/>
      <c r="C4196" s="167"/>
      <c r="D4196" s="168"/>
      <c r="E4196" s="258" t="str">
        <f>iferror(vlookup(C4196,'Master data'!$A$1:$C$29,3,0),"--")</f>
        <v>--</v>
      </c>
      <c r="F4196" s="258" t="str">
        <f>iferror(vlookup(C4196,'Master data'!$A$1:$C$29,2,0),"--")</f>
        <v>--</v>
      </c>
    </row>
    <row r="4197" ht="21.0" customHeight="1">
      <c r="A4197" s="165"/>
      <c r="B4197" s="172"/>
      <c r="C4197" s="167"/>
      <c r="D4197" s="168"/>
      <c r="E4197" s="258" t="str">
        <f>iferror(vlookup(C4197,'Master data'!$A$1:$C$29,3,0),"--")</f>
        <v>--</v>
      </c>
      <c r="F4197" s="258" t="str">
        <f>iferror(vlookup(C4197,'Master data'!$A$1:$C$29,2,0),"--")</f>
        <v>--</v>
      </c>
    </row>
    <row r="4198" ht="21.0" customHeight="1">
      <c r="A4198" s="165"/>
      <c r="B4198" s="172"/>
      <c r="C4198" s="167"/>
      <c r="D4198" s="168"/>
      <c r="E4198" s="258" t="str">
        <f>iferror(vlookup(C4198,'Master data'!$A$1:$C$29,3,0),"--")</f>
        <v>--</v>
      </c>
      <c r="F4198" s="258" t="str">
        <f>iferror(vlookup(C4198,'Master data'!$A$1:$C$29,2,0),"--")</f>
        <v>--</v>
      </c>
    </row>
    <row r="4199" ht="21.0" customHeight="1">
      <c r="A4199" s="165"/>
      <c r="B4199" s="172"/>
      <c r="C4199" s="167"/>
      <c r="D4199" s="168"/>
      <c r="E4199" s="258" t="str">
        <f>iferror(vlookup(C4199,'Master data'!$A$1:$C$29,3,0),"--")</f>
        <v>--</v>
      </c>
      <c r="F4199" s="258" t="str">
        <f>iferror(vlookup(C4199,'Master data'!$A$1:$C$29,2,0),"--")</f>
        <v>--</v>
      </c>
    </row>
    <row r="4200" ht="21.0" customHeight="1">
      <c r="A4200" s="165"/>
      <c r="B4200" s="172"/>
      <c r="C4200" s="167"/>
      <c r="D4200" s="168"/>
      <c r="E4200" s="258" t="str">
        <f>iferror(vlookup(C4200,'Master data'!$A$1:$C$29,3,0),"--")</f>
        <v>--</v>
      </c>
      <c r="F4200" s="258" t="str">
        <f>iferror(vlookup(C4200,'Master data'!$A$1:$C$29,2,0),"--")</f>
        <v>--</v>
      </c>
    </row>
    <row r="4201" ht="21.0" customHeight="1">
      <c r="A4201" s="165"/>
      <c r="B4201" s="172"/>
      <c r="C4201" s="167"/>
      <c r="D4201" s="168"/>
      <c r="E4201" s="258" t="str">
        <f>iferror(vlookup(C4201,'Master data'!$A$1:$C$29,3,0),"--")</f>
        <v>--</v>
      </c>
      <c r="F4201" s="258" t="str">
        <f>iferror(vlookup(C4201,'Master data'!$A$1:$C$29,2,0),"--")</f>
        <v>--</v>
      </c>
    </row>
    <row r="4202" ht="21.0" customHeight="1">
      <c r="A4202" s="165"/>
      <c r="B4202" s="172"/>
      <c r="C4202" s="167"/>
      <c r="D4202" s="168"/>
      <c r="E4202" s="258" t="str">
        <f>iferror(vlookup(C4202,'Master data'!$A$1:$C$29,3,0),"--")</f>
        <v>--</v>
      </c>
      <c r="F4202" s="258" t="str">
        <f>iferror(vlookup(C4202,'Master data'!$A$1:$C$29,2,0),"--")</f>
        <v>--</v>
      </c>
    </row>
    <row r="4203" ht="21.0" customHeight="1">
      <c r="A4203" s="165"/>
      <c r="B4203" s="172"/>
      <c r="C4203" s="167"/>
      <c r="D4203" s="168"/>
      <c r="E4203" s="258" t="str">
        <f>iferror(vlookup(C4203,'Master data'!$A$1:$C$29,3,0),"--")</f>
        <v>--</v>
      </c>
      <c r="F4203" s="258" t="str">
        <f>iferror(vlookup(C4203,'Master data'!$A$1:$C$29,2,0),"--")</f>
        <v>--</v>
      </c>
    </row>
    <row r="4204" ht="21.0" customHeight="1">
      <c r="A4204" s="165"/>
      <c r="B4204" s="172"/>
      <c r="C4204" s="167"/>
      <c r="D4204" s="168"/>
      <c r="E4204" s="258" t="str">
        <f>iferror(vlookup(C4204,'Master data'!$A$1:$C$29,3,0),"--")</f>
        <v>--</v>
      </c>
      <c r="F4204" s="258" t="str">
        <f>iferror(vlookup(C4204,'Master data'!$A$1:$C$29,2,0),"--")</f>
        <v>--</v>
      </c>
    </row>
    <row r="4205" ht="21.0" customHeight="1">
      <c r="A4205" s="165"/>
      <c r="B4205" s="172"/>
      <c r="C4205" s="167"/>
      <c r="D4205" s="168"/>
      <c r="E4205" s="258" t="str">
        <f>iferror(vlookup(C4205,'Master data'!$A$1:$C$29,3,0),"--")</f>
        <v>--</v>
      </c>
      <c r="F4205" s="258" t="str">
        <f>iferror(vlookup(C4205,'Master data'!$A$1:$C$29,2,0),"--")</f>
        <v>--</v>
      </c>
    </row>
    <row r="4206" ht="21.0" customHeight="1">
      <c r="A4206" s="165"/>
      <c r="B4206" s="172"/>
      <c r="C4206" s="167"/>
      <c r="D4206" s="168"/>
      <c r="E4206" s="258" t="str">
        <f>iferror(vlookup(C4206,'Master data'!$A$1:$C$29,3,0),"--")</f>
        <v>--</v>
      </c>
      <c r="F4206" s="258" t="str">
        <f>iferror(vlookup(C4206,'Master data'!$A$1:$C$29,2,0),"--")</f>
        <v>--</v>
      </c>
    </row>
    <row r="4207" ht="21.0" customHeight="1">
      <c r="A4207" s="165"/>
      <c r="B4207" s="172"/>
      <c r="C4207" s="167"/>
      <c r="D4207" s="168"/>
      <c r="E4207" s="258" t="str">
        <f>iferror(vlookup(C4207,'Master data'!$A$1:$C$29,3,0),"--")</f>
        <v>--</v>
      </c>
      <c r="F4207" s="258" t="str">
        <f>iferror(vlookup(C4207,'Master data'!$A$1:$C$29,2,0),"--")</f>
        <v>--</v>
      </c>
    </row>
    <row r="4208" ht="21.0" customHeight="1">
      <c r="A4208" s="165"/>
      <c r="B4208" s="172"/>
      <c r="C4208" s="167"/>
      <c r="D4208" s="168"/>
      <c r="E4208" s="258" t="str">
        <f>iferror(vlookup(C4208,'Master data'!$A$1:$C$29,3,0),"--")</f>
        <v>--</v>
      </c>
      <c r="F4208" s="258" t="str">
        <f>iferror(vlookup(C4208,'Master data'!$A$1:$C$29,2,0),"--")</f>
        <v>--</v>
      </c>
    </row>
    <row r="4209" ht="21.0" customHeight="1">
      <c r="A4209" s="165"/>
      <c r="B4209" s="172"/>
      <c r="C4209" s="167"/>
      <c r="D4209" s="168"/>
      <c r="E4209" s="258" t="str">
        <f>iferror(vlookup(C4209,'Master data'!$A$1:$C$29,3,0),"--")</f>
        <v>--</v>
      </c>
      <c r="F4209" s="258" t="str">
        <f>iferror(vlookup(C4209,'Master data'!$A$1:$C$29,2,0),"--")</f>
        <v>--</v>
      </c>
    </row>
    <row r="4210" ht="21.0" customHeight="1">
      <c r="A4210" s="165"/>
      <c r="B4210" s="172"/>
      <c r="C4210" s="167"/>
      <c r="D4210" s="168"/>
      <c r="E4210" s="258" t="str">
        <f>iferror(vlookup(C4210,'Master data'!$A$1:$C$29,3,0),"--")</f>
        <v>--</v>
      </c>
      <c r="F4210" s="258" t="str">
        <f>iferror(vlookup(C4210,'Master data'!$A$1:$C$29,2,0),"--")</f>
        <v>--</v>
      </c>
    </row>
    <row r="4211" ht="21.0" customHeight="1">
      <c r="A4211" s="165"/>
      <c r="B4211" s="172"/>
      <c r="C4211" s="167"/>
      <c r="D4211" s="168"/>
      <c r="E4211" s="258" t="str">
        <f>iferror(vlookup(C4211,'Master data'!$A$1:$C$29,3,0),"--")</f>
        <v>--</v>
      </c>
      <c r="F4211" s="258" t="str">
        <f>iferror(vlookup(C4211,'Master data'!$A$1:$C$29,2,0),"--")</f>
        <v>--</v>
      </c>
    </row>
    <row r="4212" ht="21.0" customHeight="1">
      <c r="A4212" s="165"/>
      <c r="B4212" s="172"/>
      <c r="C4212" s="167"/>
      <c r="D4212" s="168"/>
      <c r="E4212" s="258" t="str">
        <f>iferror(vlookup(C4212,'Master data'!$A$1:$C$29,3,0),"--")</f>
        <v>--</v>
      </c>
      <c r="F4212" s="258" t="str">
        <f>iferror(vlookup(C4212,'Master data'!$A$1:$C$29,2,0),"--")</f>
        <v>--</v>
      </c>
    </row>
    <row r="4213" ht="21.0" customHeight="1">
      <c r="A4213" s="165"/>
      <c r="B4213" s="172"/>
      <c r="C4213" s="167"/>
      <c r="D4213" s="168"/>
      <c r="E4213" s="258" t="str">
        <f>iferror(vlookup(C4213,'Master data'!$A$1:$C$29,3,0),"--")</f>
        <v>--</v>
      </c>
      <c r="F4213" s="258" t="str">
        <f>iferror(vlookup(C4213,'Master data'!$A$1:$C$29,2,0),"--")</f>
        <v>--</v>
      </c>
    </row>
    <row r="4214" ht="21.0" customHeight="1">
      <c r="A4214" s="165"/>
      <c r="B4214" s="172"/>
      <c r="C4214" s="167"/>
      <c r="D4214" s="168"/>
      <c r="E4214" s="258" t="str">
        <f>iferror(vlookup(C4214,'Master data'!$A$1:$C$29,3,0),"--")</f>
        <v>--</v>
      </c>
      <c r="F4214" s="258" t="str">
        <f>iferror(vlookup(C4214,'Master data'!$A$1:$C$29,2,0),"--")</f>
        <v>--</v>
      </c>
    </row>
    <row r="4215" ht="21.0" customHeight="1">
      <c r="A4215" s="165"/>
      <c r="B4215" s="172"/>
      <c r="C4215" s="167"/>
      <c r="D4215" s="168"/>
      <c r="E4215" s="258" t="str">
        <f>iferror(vlookup(C4215,'Master data'!$A$1:$C$29,3,0),"--")</f>
        <v>--</v>
      </c>
      <c r="F4215" s="258" t="str">
        <f>iferror(vlookup(C4215,'Master data'!$A$1:$C$29,2,0),"--")</f>
        <v>--</v>
      </c>
    </row>
    <row r="4216" ht="21.0" customHeight="1">
      <c r="A4216" s="165"/>
      <c r="B4216" s="172"/>
      <c r="C4216" s="167"/>
      <c r="D4216" s="168"/>
      <c r="E4216" s="258" t="str">
        <f>iferror(vlookup(C4216,'Master data'!$A$1:$C$29,3,0),"--")</f>
        <v>--</v>
      </c>
      <c r="F4216" s="258" t="str">
        <f>iferror(vlookup(C4216,'Master data'!$A$1:$C$29,2,0),"--")</f>
        <v>--</v>
      </c>
    </row>
    <row r="4217" ht="21.0" customHeight="1">
      <c r="A4217" s="165"/>
      <c r="B4217" s="172"/>
      <c r="C4217" s="167"/>
      <c r="D4217" s="168"/>
      <c r="E4217" s="258" t="str">
        <f>iferror(vlookup(C4217,'Master data'!$A$1:$C$29,3,0),"--")</f>
        <v>--</v>
      </c>
      <c r="F4217" s="258" t="str">
        <f>iferror(vlookup(C4217,'Master data'!$A$1:$C$29,2,0),"--")</f>
        <v>--</v>
      </c>
    </row>
    <row r="4218" ht="21.0" customHeight="1">
      <c r="A4218" s="165"/>
      <c r="B4218" s="172"/>
      <c r="C4218" s="167"/>
      <c r="D4218" s="168"/>
      <c r="E4218" s="258" t="str">
        <f>iferror(vlookup(C4218,'Master data'!$A$1:$C$29,3,0),"--")</f>
        <v>--</v>
      </c>
      <c r="F4218" s="258" t="str">
        <f>iferror(vlookup(C4218,'Master data'!$A$1:$C$29,2,0),"--")</f>
        <v>--</v>
      </c>
    </row>
    <row r="4219" ht="21.0" customHeight="1">
      <c r="A4219" s="165"/>
      <c r="B4219" s="172"/>
      <c r="C4219" s="167"/>
      <c r="D4219" s="168"/>
      <c r="E4219" s="258" t="str">
        <f>iferror(vlookup(C4219,'Master data'!$A$1:$C$29,3,0),"--")</f>
        <v>--</v>
      </c>
      <c r="F4219" s="258" t="str">
        <f>iferror(vlookup(C4219,'Master data'!$A$1:$C$29,2,0),"--")</f>
        <v>--</v>
      </c>
    </row>
    <row r="4220" ht="21.0" customHeight="1">
      <c r="A4220" s="165"/>
      <c r="B4220" s="172"/>
      <c r="C4220" s="167"/>
      <c r="D4220" s="168"/>
      <c r="E4220" s="258" t="str">
        <f>iferror(vlookup(C4220,'Master data'!$A$1:$C$29,3,0),"--")</f>
        <v>--</v>
      </c>
      <c r="F4220" s="258" t="str">
        <f>iferror(vlookup(C4220,'Master data'!$A$1:$C$29,2,0),"--")</f>
        <v>--</v>
      </c>
    </row>
    <row r="4221" ht="21.0" customHeight="1">
      <c r="A4221" s="165"/>
      <c r="B4221" s="172"/>
      <c r="C4221" s="167"/>
      <c r="D4221" s="168"/>
      <c r="E4221" s="258" t="str">
        <f>iferror(vlookup(C4221,'Master data'!$A$1:$C$29,3,0),"--")</f>
        <v>--</v>
      </c>
      <c r="F4221" s="258" t="str">
        <f>iferror(vlookup(C4221,'Master data'!$A$1:$C$29,2,0),"--")</f>
        <v>--</v>
      </c>
    </row>
    <row r="4222" ht="21.0" customHeight="1">
      <c r="A4222" s="165"/>
      <c r="B4222" s="172"/>
      <c r="C4222" s="167"/>
      <c r="D4222" s="168"/>
      <c r="E4222" s="258" t="str">
        <f>iferror(vlookup(C4222,'Master data'!$A$1:$C$29,3,0),"--")</f>
        <v>--</v>
      </c>
      <c r="F4222" s="258" t="str">
        <f>iferror(vlookup(C4222,'Master data'!$A$1:$C$29,2,0),"--")</f>
        <v>--</v>
      </c>
    </row>
    <row r="4223" ht="21.0" customHeight="1">
      <c r="A4223" s="165"/>
      <c r="B4223" s="172"/>
      <c r="C4223" s="167"/>
      <c r="D4223" s="168"/>
      <c r="E4223" s="258" t="str">
        <f>iferror(vlookup(C4223,'Master data'!$A$1:$C$29,3,0),"--")</f>
        <v>--</v>
      </c>
      <c r="F4223" s="258" t="str">
        <f>iferror(vlookup(C4223,'Master data'!$A$1:$C$29,2,0),"--")</f>
        <v>--</v>
      </c>
    </row>
    <row r="4224" ht="21.0" customHeight="1">
      <c r="A4224" s="165"/>
      <c r="B4224" s="172"/>
      <c r="C4224" s="167"/>
      <c r="D4224" s="168"/>
      <c r="E4224" s="258" t="str">
        <f>iferror(vlookup(C4224,'Master data'!$A$1:$C$29,3,0),"--")</f>
        <v>--</v>
      </c>
      <c r="F4224" s="258" t="str">
        <f>iferror(vlookup(C4224,'Master data'!$A$1:$C$29,2,0),"--")</f>
        <v>--</v>
      </c>
    </row>
    <row r="4225" ht="21.0" customHeight="1">
      <c r="A4225" s="165"/>
      <c r="B4225" s="172"/>
      <c r="C4225" s="167"/>
      <c r="D4225" s="168"/>
      <c r="E4225" s="258" t="str">
        <f>iferror(vlookup(C4225,'Master data'!$A$1:$C$29,3,0),"--")</f>
        <v>--</v>
      </c>
      <c r="F4225" s="258" t="str">
        <f>iferror(vlookup(C4225,'Master data'!$A$1:$C$29,2,0),"--")</f>
        <v>--</v>
      </c>
    </row>
    <row r="4226" ht="21.0" customHeight="1">
      <c r="A4226" s="165"/>
      <c r="B4226" s="172"/>
      <c r="C4226" s="167"/>
      <c r="D4226" s="168"/>
      <c r="E4226" s="258" t="str">
        <f>iferror(vlookup(C4226,'Master data'!$A$1:$C$29,3,0),"--")</f>
        <v>--</v>
      </c>
      <c r="F4226" s="258" t="str">
        <f>iferror(vlookup(C4226,'Master data'!$A$1:$C$29,2,0),"--")</f>
        <v>--</v>
      </c>
    </row>
    <row r="4227" ht="21.0" customHeight="1">
      <c r="A4227" s="165"/>
      <c r="B4227" s="172"/>
      <c r="C4227" s="167"/>
      <c r="D4227" s="168"/>
      <c r="E4227" s="258" t="str">
        <f>iferror(vlookup(C4227,'Master data'!$A$1:$C$29,3,0),"--")</f>
        <v>--</v>
      </c>
      <c r="F4227" s="258" t="str">
        <f>iferror(vlookup(C4227,'Master data'!$A$1:$C$29,2,0),"--")</f>
        <v>--</v>
      </c>
    </row>
    <row r="4228" ht="21.0" customHeight="1">
      <c r="A4228" s="165"/>
      <c r="B4228" s="172"/>
      <c r="C4228" s="167"/>
      <c r="D4228" s="168"/>
      <c r="E4228" s="258" t="str">
        <f>iferror(vlookup(C4228,'Master data'!$A$1:$C$29,3,0),"--")</f>
        <v>--</v>
      </c>
      <c r="F4228" s="258" t="str">
        <f>iferror(vlookup(C4228,'Master data'!$A$1:$C$29,2,0),"--")</f>
        <v>--</v>
      </c>
    </row>
    <row r="4229" ht="21.0" customHeight="1">
      <c r="A4229" s="165"/>
      <c r="B4229" s="172"/>
      <c r="C4229" s="167"/>
      <c r="D4229" s="168"/>
      <c r="E4229" s="258" t="str">
        <f>iferror(vlookup(C4229,'Master data'!$A$1:$C$29,3,0),"--")</f>
        <v>--</v>
      </c>
      <c r="F4229" s="258" t="str">
        <f>iferror(vlookup(C4229,'Master data'!$A$1:$C$29,2,0),"--")</f>
        <v>--</v>
      </c>
    </row>
    <row r="4230" ht="21.0" customHeight="1">
      <c r="A4230" s="165"/>
      <c r="B4230" s="172"/>
      <c r="C4230" s="167"/>
      <c r="D4230" s="168"/>
      <c r="E4230" s="258" t="str">
        <f>iferror(vlookup(C4230,'Master data'!$A$1:$C$29,3,0),"--")</f>
        <v>--</v>
      </c>
      <c r="F4230" s="258" t="str">
        <f>iferror(vlookup(C4230,'Master data'!$A$1:$C$29,2,0),"--")</f>
        <v>--</v>
      </c>
    </row>
    <row r="4231" ht="21.0" customHeight="1">
      <c r="A4231" s="165"/>
      <c r="B4231" s="172"/>
      <c r="C4231" s="167"/>
      <c r="D4231" s="168"/>
      <c r="E4231" s="258" t="str">
        <f>iferror(vlookup(C4231,'Master data'!$A$1:$C$29,3,0),"--")</f>
        <v>--</v>
      </c>
      <c r="F4231" s="258" t="str">
        <f>iferror(vlookup(C4231,'Master data'!$A$1:$C$29,2,0),"--")</f>
        <v>--</v>
      </c>
    </row>
    <row r="4232" ht="21.0" customHeight="1">
      <c r="A4232" s="165"/>
      <c r="B4232" s="172"/>
      <c r="C4232" s="167"/>
      <c r="D4232" s="168"/>
      <c r="E4232" s="258" t="str">
        <f>iferror(vlookup(C4232,'Master data'!$A$1:$C$29,3,0),"--")</f>
        <v>--</v>
      </c>
      <c r="F4232" s="258" t="str">
        <f>iferror(vlookup(C4232,'Master data'!$A$1:$C$29,2,0),"--")</f>
        <v>--</v>
      </c>
    </row>
    <row r="4233" ht="21.0" customHeight="1">
      <c r="A4233" s="165"/>
      <c r="B4233" s="172"/>
      <c r="C4233" s="167"/>
      <c r="D4233" s="168"/>
      <c r="E4233" s="258" t="str">
        <f>iferror(vlookup(C4233,'Master data'!$A$1:$C$29,3,0),"--")</f>
        <v>--</v>
      </c>
      <c r="F4233" s="258" t="str">
        <f>iferror(vlookup(C4233,'Master data'!$A$1:$C$29,2,0),"--")</f>
        <v>--</v>
      </c>
    </row>
    <row r="4234" ht="21.0" customHeight="1">
      <c r="A4234" s="165"/>
      <c r="B4234" s="172"/>
      <c r="C4234" s="167"/>
      <c r="D4234" s="168"/>
      <c r="E4234" s="258" t="str">
        <f>iferror(vlookup(C4234,'Master data'!$A$1:$C$29,3,0),"--")</f>
        <v>--</v>
      </c>
      <c r="F4234" s="258" t="str">
        <f>iferror(vlookup(C4234,'Master data'!$A$1:$C$29,2,0),"--")</f>
        <v>--</v>
      </c>
    </row>
    <row r="4235" ht="21.0" customHeight="1">
      <c r="A4235" s="165"/>
      <c r="B4235" s="172"/>
      <c r="C4235" s="167"/>
      <c r="D4235" s="168"/>
      <c r="E4235" s="258" t="str">
        <f>iferror(vlookup(C4235,'Master data'!$A$1:$C$29,3,0),"--")</f>
        <v>--</v>
      </c>
      <c r="F4235" s="258" t="str">
        <f>iferror(vlookup(C4235,'Master data'!$A$1:$C$29,2,0),"--")</f>
        <v>--</v>
      </c>
    </row>
    <row r="4236" ht="21.0" customHeight="1">
      <c r="A4236" s="165"/>
      <c r="B4236" s="172"/>
      <c r="C4236" s="167"/>
      <c r="D4236" s="168"/>
      <c r="E4236" s="258" t="str">
        <f>iferror(vlookup(C4236,'Master data'!$A$1:$C$29,3,0),"--")</f>
        <v>--</v>
      </c>
      <c r="F4236" s="258" t="str">
        <f>iferror(vlookup(C4236,'Master data'!$A$1:$C$29,2,0),"--")</f>
        <v>--</v>
      </c>
    </row>
    <row r="4237" ht="21.0" customHeight="1">
      <c r="A4237" s="165"/>
      <c r="B4237" s="172"/>
      <c r="C4237" s="167"/>
      <c r="D4237" s="168"/>
      <c r="E4237" s="258" t="str">
        <f>iferror(vlookup(C4237,'Master data'!$A$1:$C$29,3,0),"--")</f>
        <v>--</v>
      </c>
      <c r="F4237" s="258" t="str">
        <f>iferror(vlookup(C4237,'Master data'!$A$1:$C$29,2,0),"--")</f>
        <v>--</v>
      </c>
    </row>
    <row r="4238" ht="21.0" customHeight="1">
      <c r="A4238" s="165"/>
      <c r="B4238" s="172"/>
      <c r="C4238" s="167"/>
      <c r="D4238" s="168"/>
      <c r="E4238" s="258" t="str">
        <f>iferror(vlookup(C4238,'Master data'!$A$1:$C$29,3,0),"--")</f>
        <v>--</v>
      </c>
      <c r="F4238" s="258" t="str">
        <f>iferror(vlookup(C4238,'Master data'!$A$1:$C$29,2,0),"--")</f>
        <v>--</v>
      </c>
    </row>
    <row r="4239" ht="21.0" customHeight="1">
      <c r="A4239" s="165"/>
      <c r="B4239" s="172"/>
      <c r="C4239" s="167"/>
      <c r="D4239" s="168"/>
      <c r="E4239" s="258" t="str">
        <f>iferror(vlookup(C4239,'Master data'!$A$1:$C$29,3,0),"--")</f>
        <v>--</v>
      </c>
      <c r="F4239" s="258" t="str">
        <f>iferror(vlookup(C4239,'Master data'!$A$1:$C$29,2,0),"--")</f>
        <v>--</v>
      </c>
    </row>
    <row r="4240" ht="21.0" customHeight="1">
      <c r="A4240" s="165"/>
      <c r="B4240" s="172"/>
      <c r="C4240" s="167"/>
      <c r="D4240" s="168"/>
      <c r="E4240" s="258" t="str">
        <f>iferror(vlookup(C4240,'Master data'!$A$1:$C$29,3,0),"--")</f>
        <v>--</v>
      </c>
      <c r="F4240" s="258" t="str">
        <f>iferror(vlookup(C4240,'Master data'!$A$1:$C$29,2,0),"--")</f>
        <v>--</v>
      </c>
    </row>
    <row r="4241" ht="21.0" customHeight="1">
      <c r="A4241" s="165"/>
      <c r="B4241" s="172"/>
      <c r="C4241" s="167"/>
      <c r="D4241" s="168"/>
      <c r="E4241" s="258" t="str">
        <f>iferror(vlookup(C4241,'Master data'!$A$1:$C$29,3,0),"--")</f>
        <v>--</v>
      </c>
      <c r="F4241" s="258" t="str">
        <f>iferror(vlookup(C4241,'Master data'!$A$1:$C$29,2,0),"--")</f>
        <v>--</v>
      </c>
    </row>
    <row r="4242" ht="21.0" customHeight="1">
      <c r="A4242" s="165"/>
      <c r="B4242" s="172"/>
      <c r="C4242" s="167"/>
      <c r="D4242" s="168"/>
      <c r="E4242" s="258" t="str">
        <f>iferror(vlookup(C4242,'Master data'!$A$1:$C$29,3,0),"--")</f>
        <v>--</v>
      </c>
      <c r="F4242" s="258" t="str">
        <f>iferror(vlookup(C4242,'Master data'!$A$1:$C$29,2,0),"--")</f>
        <v>--</v>
      </c>
    </row>
    <row r="4243" ht="21.0" customHeight="1">
      <c r="A4243" s="165"/>
      <c r="B4243" s="172"/>
      <c r="C4243" s="167"/>
      <c r="D4243" s="168"/>
      <c r="E4243" s="258" t="str">
        <f>iferror(vlookup(C4243,'Master data'!$A$1:$C$29,3,0),"--")</f>
        <v>--</v>
      </c>
      <c r="F4243" s="258" t="str">
        <f>iferror(vlookup(C4243,'Master data'!$A$1:$C$29,2,0),"--")</f>
        <v>--</v>
      </c>
    </row>
    <row r="4244" ht="21.0" customHeight="1">
      <c r="A4244" s="165"/>
      <c r="B4244" s="172"/>
      <c r="C4244" s="167"/>
      <c r="D4244" s="168"/>
      <c r="E4244" s="258" t="str">
        <f>iferror(vlookup(C4244,'Master data'!$A$1:$C$29,3,0),"--")</f>
        <v>--</v>
      </c>
      <c r="F4244" s="258" t="str">
        <f>iferror(vlookup(C4244,'Master data'!$A$1:$C$29,2,0),"--")</f>
        <v>--</v>
      </c>
    </row>
    <row r="4245" ht="21.0" customHeight="1">
      <c r="A4245" s="165"/>
      <c r="B4245" s="172"/>
      <c r="C4245" s="167"/>
      <c r="D4245" s="168"/>
      <c r="E4245" s="258" t="str">
        <f>iferror(vlookup(C4245,'Master data'!$A$1:$C$29,3,0),"--")</f>
        <v>--</v>
      </c>
      <c r="F4245" s="258" t="str">
        <f>iferror(vlookup(C4245,'Master data'!$A$1:$C$29,2,0),"--")</f>
        <v>--</v>
      </c>
    </row>
    <row r="4246" ht="21.0" customHeight="1">
      <c r="A4246" s="165"/>
      <c r="B4246" s="172"/>
      <c r="C4246" s="167"/>
      <c r="D4246" s="168"/>
      <c r="E4246" s="258" t="str">
        <f>iferror(vlookup(C4246,'Master data'!$A$1:$C$29,3,0),"--")</f>
        <v>--</v>
      </c>
      <c r="F4246" s="258" t="str">
        <f>iferror(vlookup(C4246,'Master data'!$A$1:$C$29,2,0),"--")</f>
        <v>--</v>
      </c>
    </row>
    <row r="4247" ht="21.0" customHeight="1">
      <c r="A4247" s="165"/>
      <c r="B4247" s="172"/>
      <c r="C4247" s="167"/>
      <c r="D4247" s="168"/>
      <c r="E4247" s="258" t="str">
        <f>iferror(vlookup(C4247,'Master data'!$A$1:$C$29,3,0),"--")</f>
        <v>--</v>
      </c>
      <c r="F4247" s="258" t="str">
        <f>iferror(vlookup(C4247,'Master data'!$A$1:$C$29,2,0),"--")</f>
        <v>--</v>
      </c>
    </row>
    <row r="4248" ht="21.0" customHeight="1">
      <c r="A4248" s="165"/>
      <c r="B4248" s="172"/>
      <c r="C4248" s="167"/>
      <c r="D4248" s="168"/>
      <c r="E4248" s="258" t="str">
        <f>iferror(vlookup(C4248,'Master data'!$A$1:$C$29,3,0),"--")</f>
        <v>--</v>
      </c>
      <c r="F4248" s="258" t="str">
        <f>iferror(vlookup(C4248,'Master data'!$A$1:$C$29,2,0),"--")</f>
        <v>--</v>
      </c>
    </row>
    <row r="4249" ht="21.0" customHeight="1">
      <c r="A4249" s="165"/>
      <c r="B4249" s="172"/>
      <c r="C4249" s="167"/>
      <c r="D4249" s="168"/>
      <c r="E4249" s="258" t="str">
        <f>iferror(vlookup(C4249,'Master data'!$A$1:$C$29,3,0),"--")</f>
        <v>--</v>
      </c>
      <c r="F4249" s="258" t="str">
        <f>iferror(vlookup(C4249,'Master data'!$A$1:$C$29,2,0),"--")</f>
        <v>--</v>
      </c>
    </row>
    <row r="4250" ht="21.0" customHeight="1">
      <c r="A4250" s="165"/>
      <c r="B4250" s="172"/>
      <c r="C4250" s="167"/>
      <c r="D4250" s="168"/>
      <c r="E4250" s="258" t="str">
        <f>iferror(vlookup(C4250,'Master data'!$A$1:$C$29,3,0),"--")</f>
        <v>--</v>
      </c>
      <c r="F4250" s="258" t="str">
        <f>iferror(vlookup(C4250,'Master data'!$A$1:$C$29,2,0),"--")</f>
        <v>--</v>
      </c>
    </row>
    <row r="4251" ht="21.0" customHeight="1">
      <c r="A4251" s="165"/>
      <c r="B4251" s="172"/>
      <c r="C4251" s="167"/>
      <c r="D4251" s="168"/>
      <c r="E4251" s="258" t="str">
        <f>iferror(vlookup(C4251,'Master data'!$A$1:$C$29,3,0),"--")</f>
        <v>--</v>
      </c>
      <c r="F4251" s="258" t="str">
        <f>iferror(vlookup(C4251,'Master data'!$A$1:$C$29,2,0),"--")</f>
        <v>--</v>
      </c>
    </row>
    <row r="4252" ht="21.0" customHeight="1">
      <c r="A4252" s="165"/>
      <c r="B4252" s="172"/>
      <c r="C4252" s="167"/>
      <c r="D4252" s="168"/>
      <c r="E4252" s="258" t="str">
        <f>iferror(vlookup(C4252,'Master data'!$A$1:$C$29,3,0),"--")</f>
        <v>--</v>
      </c>
      <c r="F4252" s="258" t="str">
        <f>iferror(vlookup(C4252,'Master data'!$A$1:$C$29,2,0),"--")</f>
        <v>--</v>
      </c>
    </row>
    <row r="4253" ht="21.0" customHeight="1">
      <c r="A4253" s="165"/>
      <c r="B4253" s="172"/>
      <c r="C4253" s="167"/>
      <c r="D4253" s="168"/>
      <c r="E4253" s="258" t="str">
        <f>iferror(vlookup(C4253,'Master data'!$A$1:$C$29,3,0),"--")</f>
        <v>--</v>
      </c>
      <c r="F4253" s="258" t="str">
        <f>iferror(vlookup(C4253,'Master data'!$A$1:$C$29,2,0),"--")</f>
        <v>--</v>
      </c>
    </row>
    <row r="4254" ht="21.0" customHeight="1">
      <c r="A4254" s="165"/>
      <c r="B4254" s="172"/>
      <c r="C4254" s="167"/>
      <c r="D4254" s="168"/>
      <c r="E4254" s="258" t="str">
        <f>iferror(vlookup(C4254,'Master data'!$A$1:$C$29,3,0),"--")</f>
        <v>--</v>
      </c>
      <c r="F4254" s="258" t="str">
        <f>iferror(vlookup(C4254,'Master data'!$A$1:$C$29,2,0),"--")</f>
        <v>--</v>
      </c>
    </row>
    <row r="4255" ht="21.0" customHeight="1">
      <c r="A4255" s="165"/>
      <c r="B4255" s="172"/>
      <c r="C4255" s="167"/>
      <c r="D4255" s="168"/>
      <c r="E4255" s="258" t="str">
        <f>iferror(vlookup(C4255,'Master data'!$A$1:$C$29,3,0),"--")</f>
        <v>--</v>
      </c>
      <c r="F4255" s="258" t="str">
        <f>iferror(vlookup(C4255,'Master data'!$A$1:$C$29,2,0),"--")</f>
        <v>--</v>
      </c>
    </row>
    <row r="4256" ht="21.0" customHeight="1">
      <c r="A4256" s="165"/>
      <c r="B4256" s="172"/>
      <c r="C4256" s="167"/>
      <c r="D4256" s="168"/>
      <c r="E4256" s="258" t="str">
        <f>iferror(vlookup(C4256,'Master data'!$A$1:$C$29,3,0),"--")</f>
        <v>--</v>
      </c>
      <c r="F4256" s="258" t="str">
        <f>iferror(vlookup(C4256,'Master data'!$A$1:$C$29,2,0),"--")</f>
        <v>--</v>
      </c>
    </row>
    <row r="4257" ht="21.0" customHeight="1">
      <c r="A4257" s="165"/>
      <c r="B4257" s="172"/>
      <c r="C4257" s="167"/>
      <c r="D4257" s="168"/>
      <c r="E4257" s="258" t="str">
        <f>iferror(vlookup(C4257,'Master data'!$A$1:$C$29,3,0),"--")</f>
        <v>--</v>
      </c>
      <c r="F4257" s="258" t="str">
        <f>iferror(vlookup(C4257,'Master data'!$A$1:$C$29,2,0),"--")</f>
        <v>--</v>
      </c>
    </row>
    <row r="4258" ht="21.0" customHeight="1">
      <c r="A4258" s="165"/>
      <c r="B4258" s="172"/>
      <c r="C4258" s="167"/>
      <c r="D4258" s="168"/>
      <c r="E4258" s="258" t="str">
        <f>iferror(vlookup(C4258,'Master data'!$A$1:$C$29,3,0),"--")</f>
        <v>--</v>
      </c>
      <c r="F4258" s="258" t="str">
        <f>iferror(vlookup(C4258,'Master data'!$A$1:$C$29,2,0),"--")</f>
        <v>--</v>
      </c>
    </row>
    <row r="4259" ht="21.0" customHeight="1">
      <c r="A4259" s="165"/>
      <c r="B4259" s="172"/>
      <c r="C4259" s="167"/>
      <c r="D4259" s="168"/>
      <c r="E4259" s="258" t="str">
        <f>iferror(vlookup(C4259,'Master data'!$A$1:$C$29,3,0),"--")</f>
        <v>--</v>
      </c>
      <c r="F4259" s="258" t="str">
        <f>iferror(vlookup(C4259,'Master data'!$A$1:$C$29,2,0),"--")</f>
        <v>--</v>
      </c>
    </row>
    <row r="4260" ht="21.0" customHeight="1">
      <c r="A4260" s="165"/>
      <c r="B4260" s="172"/>
      <c r="C4260" s="167"/>
      <c r="D4260" s="168"/>
      <c r="E4260" s="258" t="str">
        <f>iferror(vlookup(C4260,'Master data'!$A$1:$C$29,3,0),"--")</f>
        <v>--</v>
      </c>
      <c r="F4260" s="258" t="str">
        <f>iferror(vlookup(C4260,'Master data'!$A$1:$C$29,2,0),"--")</f>
        <v>--</v>
      </c>
    </row>
    <row r="4261" ht="21.0" customHeight="1">
      <c r="A4261" s="165"/>
      <c r="B4261" s="172"/>
      <c r="C4261" s="167"/>
      <c r="D4261" s="168"/>
      <c r="E4261" s="258" t="str">
        <f>iferror(vlookup(C4261,'Master data'!$A$1:$C$29,3,0),"--")</f>
        <v>--</v>
      </c>
      <c r="F4261" s="258" t="str">
        <f>iferror(vlookup(C4261,'Master data'!$A$1:$C$29,2,0),"--")</f>
        <v>--</v>
      </c>
    </row>
    <row r="4262" ht="21.0" customHeight="1">
      <c r="A4262" s="165"/>
      <c r="B4262" s="172"/>
      <c r="C4262" s="167"/>
      <c r="D4262" s="168"/>
      <c r="E4262" s="258" t="str">
        <f>iferror(vlookup(C4262,'Master data'!$A$1:$C$29,3,0),"--")</f>
        <v>--</v>
      </c>
      <c r="F4262" s="258" t="str">
        <f>iferror(vlookup(C4262,'Master data'!$A$1:$C$29,2,0),"--")</f>
        <v>--</v>
      </c>
    </row>
    <row r="4263" ht="21.0" customHeight="1">
      <c r="A4263" s="165"/>
      <c r="B4263" s="172"/>
      <c r="C4263" s="167"/>
      <c r="D4263" s="168"/>
      <c r="E4263" s="258" t="str">
        <f>iferror(vlookup(C4263,'Master data'!$A$1:$C$29,3,0),"--")</f>
        <v>--</v>
      </c>
      <c r="F4263" s="258" t="str">
        <f>iferror(vlookup(C4263,'Master data'!$A$1:$C$29,2,0),"--")</f>
        <v>--</v>
      </c>
    </row>
    <row r="4264" ht="21.0" customHeight="1">
      <c r="A4264" s="165"/>
      <c r="B4264" s="172"/>
      <c r="C4264" s="167"/>
      <c r="D4264" s="168"/>
      <c r="E4264" s="258" t="str">
        <f>iferror(vlookup(C4264,'Master data'!$A$1:$C$29,3,0),"--")</f>
        <v>--</v>
      </c>
      <c r="F4264" s="258" t="str">
        <f>iferror(vlookup(C4264,'Master data'!$A$1:$C$29,2,0),"--")</f>
        <v>--</v>
      </c>
    </row>
    <row r="4265" ht="21.0" customHeight="1">
      <c r="A4265" s="165"/>
      <c r="B4265" s="172"/>
      <c r="C4265" s="167"/>
      <c r="D4265" s="168"/>
      <c r="E4265" s="258" t="str">
        <f>iferror(vlookup(C4265,'Master data'!$A$1:$C$29,3,0),"--")</f>
        <v>--</v>
      </c>
      <c r="F4265" s="258" t="str">
        <f>iferror(vlookup(C4265,'Master data'!$A$1:$C$29,2,0),"--")</f>
        <v>--</v>
      </c>
    </row>
    <row r="4266" ht="21.0" customHeight="1">
      <c r="A4266" s="165"/>
      <c r="B4266" s="172"/>
      <c r="C4266" s="167"/>
      <c r="D4266" s="168"/>
      <c r="E4266" s="258" t="str">
        <f>iferror(vlookup(C4266,'Master data'!$A$1:$C$29,3,0),"--")</f>
        <v>--</v>
      </c>
      <c r="F4266" s="258" t="str">
        <f>iferror(vlookup(C4266,'Master data'!$A$1:$C$29,2,0),"--")</f>
        <v>--</v>
      </c>
    </row>
    <row r="4267" ht="21.0" customHeight="1">
      <c r="A4267" s="165"/>
      <c r="B4267" s="172"/>
      <c r="C4267" s="167"/>
      <c r="D4267" s="168"/>
      <c r="E4267" s="258" t="str">
        <f>iferror(vlookup(C4267,'Master data'!$A$1:$C$29,3,0),"--")</f>
        <v>--</v>
      </c>
      <c r="F4267" s="258" t="str">
        <f>iferror(vlookup(C4267,'Master data'!$A$1:$C$29,2,0),"--")</f>
        <v>--</v>
      </c>
    </row>
    <row r="4268" ht="21.0" customHeight="1">
      <c r="A4268" s="165"/>
      <c r="B4268" s="172"/>
      <c r="C4268" s="167"/>
      <c r="D4268" s="168"/>
      <c r="E4268" s="258" t="str">
        <f>iferror(vlookup(C4268,'Master data'!$A$1:$C$29,3,0),"--")</f>
        <v>--</v>
      </c>
      <c r="F4268" s="258" t="str">
        <f>iferror(vlookup(C4268,'Master data'!$A$1:$C$29,2,0),"--")</f>
        <v>--</v>
      </c>
    </row>
    <row r="4269" ht="21.0" customHeight="1">
      <c r="A4269" s="165"/>
      <c r="B4269" s="172"/>
      <c r="C4269" s="167"/>
      <c r="D4269" s="168"/>
      <c r="E4269" s="258" t="str">
        <f>iferror(vlookup(C4269,'Master data'!$A$1:$C$29,3,0),"--")</f>
        <v>--</v>
      </c>
      <c r="F4269" s="258" t="str">
        <f>iferror(vlookup(C4269,'Master data'!$A$1:$C$29,2,0),"--")</f>
        <v>--</v>
      </c>
    </row>
    <row r="4270" ht="21.0" customHeight="1">
      <c r="A4270" s="165"/>
      <c r="B4270" s="172"/>
      <c r="C4270" s="167"/>
      <c r="D4270" s="168"/>
      <c r="E4270" s="258" t="str">
        <f>iferror(vlookup(C4270,'Master data'!$A$1:$C$29,3,0),"--")</f>
        <v>--</v>
      </c>
      <c r="F4270" s="258" t="str">
        <f>iferror(vlookup(C4270,'Master data'!$A$1:$C$29,2,0),"--")</f>
        <v>--</v>
      </c>
    </row>
    <row r="4271" ht="21.0" customHeight="1">
      <c r="A4271" s="165"/>
      <c r="B4271" s="172"/>
      <c r="C4271" s="167"/>
      <c r="D4271" s="168"/>
      <c r="E4271" s="258" t="str">
        <f>iferror(vlookup(C4271,'Master data'!$A$1:$C$29,3,0),"--")</f>
        <v>--</v>
      </c>
      <c r="F4271" s="258" t="str">
        <f>iferror(vlookup(C4271,'Master data'!$A$1:$C$29,2,0),"--")</f>
        <v>--</v>
      </c>
    </row>
    <row r="4272" ht="21.0" customHeight="1">
      <c r="A4272" s="165"/>
      <c r="B4272" s="172"/>
      <c r="C4272" s="167"/>
      <c r="D4272" s="168"/>
      <c r="E4272" s="258" t="str">
        <f>iferror(vlookup(C4272,'Master data'!$A$1:$C$29,3,0),"--")</f>
        <v>--</v>
      </c>
      <c r="F4272" s="258" t="str">
        <f>iferror(vlookup(C4272,'Master data'!$A$1:$C$29,2,0),"--")</f>
        <v>--</v>
      </c>
    </row>
    <row r="4273" ht="21.0" customHeight="1">
      <c r="A4273" s="165"/>
      <c r="B4273" s="172"/>
      <c r="C4273" s="167"/>
      <c r="D4273" s="168"/>
      <c r="E4273" s="258" t="str">
        <f>iferror(vlookup(C4273,'Master data'!$A$1:$C$29,3,0),"--")</f>
        <v>--</v>
      </c>
      <c r="F4273" s="258" t="str">
        <f>iferror(vlookup(C4273,'Master data'!$A$1:$C$29,2,0),"--")</f>
        <v>--</v>
      </c>
    </row>
    <row r="4274" ht="21.0" customHeight="1">
      <c r="A4274" s="165"/>
      <c r="B4274" s="172"/>
      <c r="C4274" s="167"/>
      <c r="D4274" s="168"/>
      <c r="E4274" s="258" t="str">
        <f>iferror(vlookup(C4274,'Master data'!$A$1:$C$29,3,0),"--")</f>
        <v>--</v>
      </c>
      <c r="F4274" s="258" t="str">
        <f>iferror(vlookup(C4274,'Master data'!$A$1:$C$29,2,0),"--")</f>
        <v>--</v>
      </c>
    </row>
    <row r="4275" ht="21.0" customHeight="1">
      <c r="A4275" s="165"/>
      <c r="B4275" s="172"/>
      <c r="C4275" s="167"/>
      <c r="D4275" s="168"/>
      <c r="E4275" s="258" t="str">
        <f>iferror(vlookup(C4275,'Master data'!$A$1:$C$29,3,0),"--")</f>
        <v>--</v>
      </c>
      <c r="F4275" s="258" t="str">
        <f>iferror(vlookup(C4275,'Master data'!$A$1:$C$29,2,0),"--")</f>
        <v>--</v>
      </c>
    </row>
    <row r="4276" ht="21.0" customHeight="1">
      <c r="A4276" s="165"/>
      <c r="B4276" s="172"/>
      <c r="C4276" s="167"/>
      <c r="D4276" s="168"/>
      <c r="E4276" s="258" t="str">
        <f>iferror(vlookup(C4276,'Master data'!$A$1:$C$29,3,0),"--")</f>
        <v>--</v>
      </c>
      <c r="F4276" s="258" t="str">
        <f>iferror(vlookup(C4276,'Master data'!$A$1:$C$29,2,0),"--")</f>
        <v>--</v>
      </c>
    </row>
    <row r="4277" ht="21.0" customHeight="1">
      <c r="A4277" s="165"/>
      <c r="B4277" s="172"/>
      <c r="C4277" s="167"/>
      <c r="D4277" s="168"/>
      <c r="E4277" s="258" t="str">
        <f>iferror(vlookup(C4277,'Master data'!$A$1:$C$29,3,0),"--")</f>
        <v>--</v>
      </c>
      <c r="F4277" s="258" t="str">
        <f>iferror(vlookup(C4277,'Master data'!$A$1:$C$29,2,0),"--")</f>
        <v>--</v>
      </c>
    </row>
    <row r="4278" ht="21.0" customHeight="1">
      <c r="A4278" s="165"/>
      <c r="B4278" s="172"/>
      <c r="C4278" s="167"/>
      <c r="D4278" s="168"/>
      <c r="E4278" s="258" t="str">
        <f>iferror(vlookup(C4278,'Master data'!$A$1:$C$29,3,0),"--")</f>
        <v>--</v>
      </c>
      <c r="F4278" s="258" t="str">
        <f>iferror(vlookup(C4278,'Master data'!$A$1:$C$29,2,0),"--")</f>
        <v>--</v>
      </c>
    </row>
    <row r="4279" ht="21.0" customHeight="1">
      <c r="A4279" s="165"/>
      <c r="B4279" s="172"/>
      <c r="C4279" s="167"/>
      <c r="D4279" s="168"/>
      <c r="E4279" s="258" t="str">
        <f>iferror(vlookup(C4279,'Master data'!$A$1:$C$29,3,0),"--")</f>
        <v>--</v>
      </c>
      <c r="F4279" s="258" t="str">
        <f>iferror(vlookup(C4279,'Master data'!$A$1:$C$29,2,0),"--")</f>
        <v>--</v>
      </c>
    </row>
    <row r="4280" ht="21.0" customHeight="1">
      <c r="A4280" s="165"/>
      <c r="B4280" s="172"/>
      <c r="C4280" s="167"/>
      <c r="D4280" s="168"/>
      <c r="E4280" s="258" t="str">
        <f>iferror(vlookup(C4280,'Master data'!$A$1:$C$29,3,0),"--")</f>
        <v>--</v>
      </c>
      <c r="F4280" s="258" t="str">
        <f>iferror(vlookup(C4280,'Master data'!$A$1:$C$29,2,0),"--")</f>
        <v>--</v>
      </c>
    </row>
    <row r="4281" ht="21.0" customHeight="1">
      <c r="A4281" s="165"/>
      <c r="B4281" s="172"/>
      <c r="C4281" s="167"/>
      <c r="D4281" s="168"/>
      <c r="E4281" s="258" t="str">
        <f>iferror(vlookup(C4281,'Master data'!$A$1:$C$29,3,0),"--")</f>
        <v>--</v>
      </c>
      <c r="F4281" s="258" t="str">
        <f>iferror(vlookup(C4281,'Master data'!$A$1:$C$29,2,0),"--")</f>
        <v>--</v>
      </c>
    </row>
    <row r="4282" ht="21.0" customHeight="1">
      <c r="A4282" s="165"/>
      <c r="B4282" s="172"/>
      <c r="C4282" s="167"/>
      <c r="D4282" s="168"/>
      <c r="E4282" s="258" t="str">
        <f>iferror(vlookup(C4282,'Master data'!$A$1:$C$29,3,0),"--")</f>
        <v>--</v>
      </c>
      <c r="F4282" s="258" t="str">
        <f>iferror(vlookup(C4282,'Master data'!$A$1:$C$29,2,0),"--")</f>
        <v>--</v>
      </c>
    </row>
    <row r="4283" ht="21.0" customHeight="1">
      <c r="A4283" s="165"/>
      <c r="B4283" s="172"/>
      <c r="C4283" s="167"/>
      <c r="D4283" s="168"/>
      <c r="E4283" s="258" t="str">
        <f>iferror(vlookup(C4283,'Master data'!$A$1:$C$29,3,0),"--")</f>
        <v>--</v>
      </c>
      <c r="F4283" s="258" t="str">
        <f>iferror(vlookup(C4283,'Master data'!$A$1:$C$29,2,0),"--")</f>
        <v>--</v>
      </c>
    </row>
    <row r="4284" ht="21.0" customHeight="1">
      <c r="A4284" s="165"/>
      <c r="B4284" s="172"/>
      <c r="C4284" s="167"/>
      <c r="D4284" s="168"/>
      <c r="E4284" s="258" t="str">
        <f>iferror(vlookup(C4284,'Master data'!$A$1:$C$29,3,0),"--")</f>
        <v>--</v>
      </c>
      <c r="F4284" s="258" t="str">
        <f>iferror(vlookup(C4284,'Master data'!$A$1:$C$29,2,0),"--")</f>
        <v>--</v>
      </c>
    </row>
    <row r="4285" ht="21.0" customHeight="1">
      <c r="A4285" s="165"/>
      <c r="B4285" s="172"/>
      <c r="C4285" s="167"/>
      <c r="D4285" s="168"/>
      <c r="E4285" s="258" t="str">
        <f>iferror(vlookup(C4285,'Master data'!$A$1:$C$29,3,0),"--")</f>
        <v>--</v>
      </c>
      <c r="F4285" s="258" t="str">
        <f>iferror(vlookup(C4285,'Master data'!$A$1:$C$29,2,0),"--")</f>
        <v>--</v>
      </c>
    </row>
    <row r="4286" ht="21.0" customHeight="1">
      <c r="A4286" s="165"/>
      <c r="B4286" s="172"/>
      <c r="C4286" s="167"/>
      <c r="D4286" s="168"/>
      <c r="E4286" s="258" t="str">
        <f>iferror(vlookup(C4286,'Master data'!$A$1:$C$29,3,0),"--")</f>
        <v>--</v>
      </c>
      <c r="F4286" s="258" t="str">
        <f>iferror(vlookup(C4286,'Master data'!$A$1:$C$29,2,0),"--")</f>
        <v>--</v>
      </c>
    </row>
    <row r="4287" ht="21.0" customHeight="1">
      <c r="A4287" s="165"/>
      <c r="B4287" s="172"/>
      <c r="C4287" s="167"/>
      <c r="D4287" s="168"/>
      <c r="E4287" s="258" t="str">
        <f>iferror(vlookup(C4287,'Master data'!$A$1:$C$29,3,0),"--")</f>
        <v>--</v>
      </c>
      <c r="F4287" s="258" t="str">
        <f>iferror(vlookup(C4287,'Master data'!$A$1:$C$29,2,0),"--")</f>
        <v>--</v>
      </c>
    </row>
    <row r="4288" ht="21.0" customHeight="1">
      <c r="A4288" s="165"/>
      <c r="B4288" s="172"/>
      <c r="C4288" s="167"/>
      <c r="D4288" s="168"/>
      <c r="E4288" s="258" t="str">
        <f>iferror(vlookup(C4288,'Master data'!$A$1:$C$29,3,0),"--")</f>
        <v>--</v>
      </c>
      <c r="F4288" s="258" t="str">
        <f>iferror(vlookup(C4288,'Master data'!$A$1:$C$29,2,0),"--")</f>
        <v>--</v>
      </c>
    </row>
    <row r="4289" ht="21.0" customHeight="1">
      <c r="A4289" s="165"/>
      <c r="B4289" s="172"/>
      <c r="C4289" s="167"/>
      <c r="D4289" s="168"/>
      <c r="E4289" s="258" t="str">
        <f>iferror(vlookup(C4289,'Master data'!$A$1:$C$29,3,0),"--")</f>
        <v>--</v>
      </c>
      <c r="F4289" s="258" t="str">
        <f>iferror(vlookup(C4289,'Master data'!$A$1:$C$29,2,0),"--")</f>
        <v>--</v>
      </c>
    </row>
    <row r="4290" ht="21.0" customHeight="1">
      <c r="A4290" s="165"/>
      <c r="B4290" s="172"/>
      <c r="C4290" s="167"/>
      <c r="D4290" s="168"/>
      <c r="E4290" s="258" t="str">
        <f>iferror(vlookup(C4290,'Master data'!$A$1:$C$29,3,0),"--")</f>
        <v>--</v>
      </c>
      <c r="F4290" s="258" t="str">
        <f>iferror(vlookup(C4290,'Master data'!$A$1:$C$29,2,0),"--")</f>
        <v>--</v>
      </c>
    </row>
    <row r="4291" ht="21.0" customHeight="1">
      <c r="A4291" s="165"/>
      <c r="B4291" s="172"/>
      <c r="C4291" s="167"/>
      <c r="D4291" s="168"/>
      <c r="E4291" s="258" t="str">
        <f>iferror(vlookup(C4291,'Master data'!$A$1:$C$29,3,0),"--")</f>
        <v>--</v>
      </c>
      <c r="F4291" s="258" t="str">
        <f>iferror(vlookup(C4291,'Master data'!$A$1:$C$29,2,0),"--")</f>
        <v>--</v>
      </c>
    </row>
    <row r="4292" ht="21.0" customHeight="1">
      <c r="A4292" s="165"/>
      <c r="B4292" s="172"/>
      <c r="C4292" s="167"/>
      <c r="D4292" s="168"/>
      <c r="E4292" s="258" t="str">
        <f>iferror(vlookup(C4292,'Master data'!$A$1:$C$29,3,0),"--")</f>
        <v>--</v>
      </c>
      <c r="F4292" s="258" t="str">
        <f>iferror(vlookup(C4292,'Master data'!$A$1:$C$29,2,0),"--")</f>
        <v>--</v>
      </c>
    </row>
    <row r="4293" ht="21.0" customHeight="1">
      <c r="A4293" s="165"/>
      <c r="B4293" s="172"/>
      <c r="C4293" s="167"/>
      <c r="D4293" s="168"/>
      <c r="E4293" s="258" t="str">
        <f>iferror(vlookup(C4293,'Master data'!$A$1:$C$29,3,0),"--")</f>
        <v>--</v>
      </c>
      <c r="F4293" s="258" t="str">
        <f>iferror(vlookup(C4293,'Master data'!$A$1:$C$29,2,0),"--")</f>
        <v>--</v>
      </c>
    </row>
    <row r="4294" ht="21.0" customHeight="1">
      <c r="A4294" s="165"/>
      <c r="B4294" s="172"/>
      <c r="C4294" s="167"/>
      <c r="D4294" s="168"/>
      <c r="E4294" s="258" t="str">
        <f>iferror(vlookup(C4294,'Master data'!$A$1:$C$29,3,0),"--")</f>
        <v>--</v>
      </c>
      <c r="F4294" s="258" t="str">
        <f>iferror(vlookup(C4294,'Master data'!$A$1:$C$29,2,0),"--")</f>
        <v>--</v>
      </c>
    </row>
    <row r="4295" ht="21.0" customHeight="1">
      <c r="A4295" s="165"/>
      <c r="B4295" s="172"/>
      <c r="C4295" s="167"/>
      <c r="D4295" s="168"/>
      <c r="E4295" s="258" t="str">
        <f>iferror(vlookup(C4295,'Master data'!$A$1:$C$29,3,0),"--")</f>
        <v>--</v>
      </c>
      <c r="F4295" s="258" t="str">
        <f>iferror(vlookup(C4295,'Master data'!$A$1:$C$29,2,0),"--")</f>
        <v>--</v>
      </c>
    </row>
    <row r="4296" ht="21.0" customHeight="1">
      <c r="A4296" s="165"/>
      <c r="B4296" s="172"/>
      <c r="C4296" s="167"/>
      <c r="D4296" s="168"/>
      <c r="E4296" s="258" t="str">
        <f>iferror(vlookup(C4296,'Master data'!$A$1:$C$29,3,0),"--")</f>
        <v>--</v>
      </c>
      <c r="F4296" s="258" t="str">
        <f>iferror(vlookup(C4296,'Master data'!$A$1:$C$29,2,0),"--")</f>
        <v>--</v>
      </c>
    </row>
    <row r="4297" ht="21.0" customHeight="1">
      <c r="A4297" s="165"/>
      <c r="B4297" s="172"/>
      <c r="C4297" s="167"/>
      <c r="D4297" s="168"/>
      <c r="E4297" s="258" t="str">
        <f>iferror(vlookup(C4297,'Master data'!$A$1:$C$29,3,0),"--")</f>
        <v>--</v>
      </c>
      <c r="F4297" s="258" t="str">
        <f>iferror(vlookup(C4297,'Master data'!$A$1:$C$29,2,0),"--")</f>
        <v>--</v>
      </c>
    </row>
    <row r="4298" ht="21.0" customHeight="1">
      <c r="A4298" s="165"/>
      <c r="B4298" s="172"/>
      <c r="C4298" s="167"/>
      <c r="D4298" s="168"/>
      <c r="E4298" s="258" t="str">
        <f>iferror(vlookup(C4298,'Master data'!$A$1:$C$29,3,0),"--")</f>
        <v>--</v>
      </c>
      <c r="F4298" s="258" t="str">
        <f>iferror(vlookup(C4298,'Master data'!$A$1:$C$29,2,0),"--")</f>
        <v>--</v>
      </c>
    </row>
    <row r="4299" ht="21.0" customHeight="1">
      <c r="A4299" s="165"/>
      <c r="B4299" s="172"/>
      <c r="C4299" s="167"/>
      <c r="D4299" s="168"/>
      <c r="E4299" s="258" t="str">
        <f>iferror(vlookup(C4299,'Master data'!$A$1:$C$29,3,0),"--")</f>
        <v>--</v>
      </c>
      <c r="F4299" s="258" t="str">
        <f>iferror(vlookup(C4299,'Master data'!$A$1:$C$29,2,0),"--")</f>
        <v>--</v>
      </c>
    </row>
    <row r="4300" ht="21.0" customHeight="1">
      <c r="A4300" s="165"/>
      <c r="B4300" s="172"/>
      <c r="C4300" s="167"/>
      <c r="D4300" s="168"/>
      <c r="E4300" s="258" t="str">
        <f>iferror(vlookup(C4300,'Master data'!$A$1:$C$29,3,0),"--")</f>
        <v>--</v>
      </c>
      <c r="F4300" s="258" t="str">
        <f>iferror(vlookup(C4300,'Master data'!$A$1:$C$29,2,0),"--")</f>
        <v>--</v>
      </c>
    </row>
    <row r="4301" ht="21.0" customHeight="1">
      <c r="A4301" s="165"/>
      <c r="B4301" s="172"/>
      <c r="C4301" s="167"/>
      <c r="D4301" s="168"/>
      <c r="E4301" s="258" t="str">
        <f>iferror(vlookup(C4301,'Master data'!$A$1:$C$29,3,0),"--")</f>
        <v>--</v>
      </c>
      <c r="F4301" s="258" t="str">
        <f>iferror(vlookup(C4301,'Master data'!$A$1:$C$29,2,0),"--")</f>
        <v>--</v>
      </c>
    </row>
    <row r="4302" ht="21.0" customHeight="1">
      <c r="A4302" s="165"/>
      <c r="B4302" s="172"/>
      <c r="C4302" s="167"/>
      <c r="D4302" s="168"/>
      <c r="E4302" s="258" t="str">
        <f>iferror(vlookup(C4302,'Master data'!$A$1:$C$29,3,0),"--")</f>
        <v>--</v>
      </c>
      <c r="F4302" s="258" t="str">
        <f>iferror(vlookup(C4302,'Master data'!$A$1:$C$29,2,0),"--")</f>
        <v>--</v>
      </c>
    </row>
    <row r="4303" ht="21.0" customHeight="1">
      <c r="A4303" s="165"/>
      <c r="B4303" s="172"/>
      <c r="C4303" s="167"/>
      <c r="D4303" s="168"/>
      <c r="E4303" s="258" t="str">
        <f>iferror(vlookup(C4303,'Master data'!$A$1:$C$29,3,0),"--")</f>
        <v>--</v>
      </c>
      <c r="F4303" s="258" t="str">
        <f>iferror(vlookup(C4303,'Master data'!$A$1:$C$29,2,0),"--")</f>
        <v>--</v>
      </c>
    </row>
    <row r="4304" ht="21.0" customHeight="1">
      <c r="A4304" s="165"/>
      <c r="B4304" s="172"/>
      <c r="C4304" s="167"/>
      <c r="D4304" s="168"/>
      <c r="E4304" s="258" t="str">
        <f>iferror(vlookup(C4304,'Master data'!$A$1:$C$29,3,0),"--")</f>
        <v>--</v>
      </c>
      <c r="F4304" s="258" t="str">
        <f>iferror(vlookup(C4304,'Master data'!$A$1:$C$29,2,0),"--")</f>
        <v>--</v>
      </c>
    </row>
    <row r="4305" ht="21.0" customHeight="1">
      <c r="A4305" s="165"/>
      <c r="B4305" s="172"/>
      <c r="C4305" s="167"/>
      <c r="D4305" s="168"/>
      <c r="E4305" s="258" t="str">
        <f>iferror(vlookup(C4305,'Master data'!$A$1:$C$29,3,0),"--")</f>
        <v>--</v>
      </c>
      <c r="F4305" s="258" t="str">
        <f>iferror(vlookup(C4305,'Master data'!$A$1:$C$29,2,0),"--")</f>
        <v>--</v>
      </c>
    </row>
    <row r="4306" ht="21.0" customHeight="1">
      <c r="A4306" s="165"/>
      <c r="B4306" s="172"/>
      <c r="C4306" s="167"/>
      <c r="D4306" s="168"/>
      <c r="E4306" s="258" t="str">
        <f>iferror(vlookup(C4306,'Master data'!$A$1:$C$29,3,0),"--")</f>
        <v>--</v>
      </c>
      <c r="F4306" s="258" t="str">
        <f>iferror(vlookup(C4306,'Master data'!$A$1:$C$29,2,0),"--")</f>
        <v>--</v>
      </c>
    </row>
    <row r="4307" ht="21.0" customHeight="1">
      <c r="A4307" s="165"/>
      <c r="B4307" s="172"/>
      <c r="C4307" s="167"/>
      <c r="D4307" s="168"/>
      <c r="E4307" s="258" t="str">
        <f>iferror(vlookup(C4307,'Master data'!$A$1:$C$29,3,0),"--")</f>
        <v>--</v>
      </c>
      <c r="F4307" s="258" t="str">
        <f>iferror(vlookup(C4307,'Master data'!$A$1:$C$29,2,0),"--")</f>
        <v>--</v>
      </c>
    </row>
    <row r="4308" ht="21.0" customHeight="1">
      <c r="A4308" s="165"/>
      <c r="B4308" s="172"/>
      <c r="C4308" s="167"/>
      <c r="D4308" s="168"/>
      <c r="E4308" s="258" t="str">
        <f>iferror(vlookup(C4308,'Master data'!$A$1:$C$29,3,0),"--")</f>
        <v>--</v>
      </c>
      <c r="F4308" s="258" t="str">
        <f>iferror(vlookup(C4308,'Master data'!$A$1:$C$29,2,0),"--")</f>
        <v>--</v>
      </c>
    </row>
    <row r="4309" ht="21.0" customHeight="1">
      <c r="A4309" s="165"/>
      <c r="B4309" s="172"/>
      <c r="C4309" s="167"/>
      <c r="D4309" s="168"/>
      <c r="E4309" s="258" t="str">
        <f>iferror(vlookup(C4309,'Master data'!$A$1:$C$29,3,0),"--")</f>
        <v>--</v>
      </c>
      <c r="F4309" s="258" t="str">
        <f>iferror(vlookup(C4309,'Master data'!$A$1:$C$29,2,0),"--")</f>
        <v>--</v>
      </c>
    </row>
    <row r="4310" ht="21.0" customHeight="1">
      <c r="A4310" s="165"/>
      <c r="B4310" s="172"/>
      <c r="C4310" s="167"/>
      <c r="D4310" s="168"/>
      <c r="E4310" s="258" t="str">
        <f>iferror(vlookup(C4310,'Master data'!$A$1:$C$29,3,0),"--")</f>
        <v>--</v>
      </c>
      <c r="F4310" s="258" t="str">
        <f>iferror(vlookup(C4310,'Master data'!$A$1:$C$29,2,0),"--")</f>
        <v>--</v>
      </c>
    </row>
    <row r="4311" ht="21.0" customHeight="1">
      <c r="A4311" s="165"/>
      <c r="B4311" s="172"/>
      <c r="C4311" s="167"/>
      <c r="D4311" s="168"/>
      <c r="E4311" s="258" t="str">
        <f>iferror(vlookup(C4311,'Master data'!$A$1:$C$29,3,0),"--")</f>
        <v>--</v>
      </c>
      <c r="F4311" s="258" t="str">
        <f>iferror(vlookup(C4311,'Master data'!$A$1:$C$29,2,0),"--")</f>
        <v>--</v>
      </c>
    </row>
    <row r="4312" ht="21.0" customHeight="1">
      <c r="A4312" s="165"/>
      <c r="B4312" s="172"/>
      <c r="C4312" s="167"/>
      <c r="D4312" s="168"/>
      <c r="E4312" s="258" t="str">
        <f>iferror(vlookup(C4312,'Master data'!$A$1:$C$29,3,0),"--")</f>
        <v>--</v>
      </c>
      <c r="F4312" s="258" t="str">
        <f>iferror(vlookup(C4312,'Master data'!$A$1:$C$29,2,0),"--")</f>
        <v>--</v>
      </c>
    </row>
    <row r="4313" ht="21.0" customHeight="1">
      <c r="A4313" s="165"/>
      <c r="B4313" s="172"/>
      <c r="C4313" s="167"/>
      <c r="D4313" s="168"/>
      <c r="E4313" s="258" t="str">
        <f>iferror(vlookup(C4313,'Master data'!$A$1:$C$29,3,0),"--")</f>
        <v>--</v>
      </c>
      <c r="F4313" s="258" t="str">
        <f>iferror(vlookup(C4313,'Master data'!$A$1:$C$29,2,0),"--")</f>
        <v>--</v>
      </c>
    </row>
    <row r="4314" ht="21.0" customHeight="1">
      <c r="A4314" s="165"/>
      <c r="B4314" s="172"/>
      <c r="C4314" s="167"/>
      <c r="D4314" s="168"/>
      <c r="E4314" s="258" t="str">
        <f>iferror(vlookup(C4314,'Master data'!$A$1:$C$29,3,0),"--")</f>
        <v>--</v>
      </c>
      <c r="F4314" s="258" t="str">
        <f>iferror(vlookup(C4314,'Master data'!$A$1:$C$29,2,0),"--")</f>
        <v>--</v>
      </c>
    </row>
    <row r="4315" ht="21.0" customHeight="1">
      <c r="A4315" s="165"/>
      <c r="B4315" s="172"/>
      <c r="C4315" s="167"/>
      <c r="D4315" s="168"/>
      <c r="E4315" s="258" t="str">
        <f>iferror(vlookup(C4315,'Master data'!$A$1:$C$29,3,0),"--")</f>
        <v>--</v>
      </c>
      <c r="F4315" s="258" t="str">
        <f>iferror(vlookup(C4315,'Master data'!$A$1:$C$29,2,0),"--")</f>
        <v>--</v>
      </c>
    </row>
    <row r="4316" ht="21.0" customHeight="1">
      <c r="A4316" s="165"/>
      <c r="B4316" s="172"/>
      <c r="C4316" s="167"/>
      <c r="D4316" s="168"/>
      <c r="E4316" s="258" t="str">
        <f>iferror(vlookup(C4316,'Master data'!$A$1:$C$29,3,0),"--")</f>
        <v>--</v>
      </c>
      <c r="F4316" s="258" t="str">
        <f>iferror(vlookup(C4316,'Master data'!$A$1:$C$29,2,0),"--")</f>
        <v>--</v>
      </c>
    </row>
    <row r="4317" ht="21.0" customHeight="1">
      <c r="A4317" s="165"/>
      <c r="B4317" s="172"/>
      <c r="C4317" s="167"/>
      <c r="D4317" s="168"/>
      <c r="E4317" s="258" t="str">
        <f>iferror(vlookup(C4317,'Master data'!$A$1:$C$29,3,0),"--")</f>
        <v>--</v>
      </c>
      <c r="F4317" s="258" t="str">
        <f>iferror(vlookup(C4317,'Master data'!$A$1:$C$29,2,0),"--")</f>
        <v>--</v>
      </c>
    </row>
    <row r="4318" ht="21.0" customHeight="1">
      <c r="A4318" s="165"/>
      <c r="B4318" s="172"/>
      <c r="C4318" s="167"/>
      <c r="D4318" s="168"/>
      <c r="E4318" s="258" t="str">
        <f>iferror(vlookup(C4318,'Master data'!$A$1:$C$29,3,0),"--")</f>
        <v>--</v>
      </c>
      <c r="F4318" s="258" t="str">
        <f>iferror(vlookup(C4318,'Master data'!$A$1:$C$29,2,0),"--")</f>
        <v>--</v>
      </c>
    </row>
    <row r="4319" ht="21.0" customHeight="1">
      <c r="A4319" s="165"/>
      <c r="B4319" s="172"/>
      <c r="C4319" s="167"/>
      <c r="D4319" s="168"/>
      <c r="E4319" s="258" t="str">
        <f>iferror(vlookup(C4319,'Master data'!$A$1:$C$29,3,0),"--")</f>
        <v>--</v>
      </c>
      <c r="F4319" s="258" t="str">
        <f>iferror(vlookup(C4319,'Master data'!$A$1:$C$29,2,0),"--")</f>
        <v>--</v>
      </c>
    </row>
    <row r="4320" ht="21.0" customHeight="1">
      <c r="A4320" s="165"/>
      <c r="B4320" s="172"/>
      <c r="C4320" s="167"/>
      <c r="D4320" s="168"/>
      <c r="E4320" s="258" t="str">
        <f>iferror(vlookup(C4320,'Master data'!$A$1:$C$29,3,0),"--")</f>
        <v>--</v>
      </c>
      <c r="F4320" s="258" t="str">
        <f>iferror(vlookup(C4320,'Master data'!$A$1:$C$29,2,0),"--")</f>
        <v>--</v>
      </c>
    </row>
    <row r="4321" ht="21.0" customHeight="1">
      <c r="A4321" s="165"/>
      <c r="B4321" s="172"/>
      <c r="C4321" s="167"/>
      <c r="D4321" s="168"/>
      <c r="E4321" s="258" t="str">
        <f>iferror(vlookup(C4321,'Master data'!$A$1:$C$29,3,0),"--")</f>
        <v>--</v>
      </c>
      <c r="F4321" s="258" t="str">
        <f>iferror(vlookup(C4321,'Master data'!$A$1:$C$29,2,0),"--")</f>
        <v>--</v>
      </c>
    </row>
    <row r="4322" ht="21.0" customHeight="1">
      <c r="A4322" s="165"/>
      <c r="B4322" s="172"/>
      <c r="C4322" s="167"/>
      <c r="D4322" s="168"/>
      <c r="E4322" s="258" t="str">
        <f>iferror(vlookup(C4322,'Master data'!$A$1:$C$29,3,0),"--")</f>
        <v>--</v>
      </c>
      <c r="F4322" s="258" t="str">
        <f>iferror(vlookup(C4322,'Master data'!$A$1:$C$29,2,0),"--")</f>
        <v>--</v>
      </c>
    </row>
    <row r="4323" ht="21.0" customHeight="1">
      <c r="A4323" s="165"/>
      <c r="B4323" s="172"/>
      <c r="C4323" s="167"/>
      <c r="D4323" s="168"/>
      <c r="E4323" s="258" t="str">
        <f>iferror(vlookup(C4323,'Master data'!$A$1:$C$29,3,0),"--")</f>
        <v>--</v>
      </c>
      <c r="F4323" s="258" t="str">
        <f>iferror(vlookup(C4323,'Master data'!$A$1:$C$29,2,0),"--")</f>
        <v>--</v>
      </c>
    </row>
    <row r="4324" ht="21.0" customHeight="1">
      <c r="A4324" s="165"/>
      <c r="B4324" s="172"/>
      <c r="C4324" s="167"/>
      <c r="D4324" s="168"/>
      <c r="E4324" s="258" t="str">
        <f>iferror(vlookup(C4324,'Master data'!$A$1:$C$29,3,0),"--")</f>
        <v>--</v>
      </c>
      <c r="F4324" s="258" t="str">
        <f>iferror(vlookup(C4324,'Master data'!$A$1:$C$29,2,0),"--")</f>
        <v>--</v>
      </c>
    </row>
    <row r="4325" ht="21.0" customHeight="1">
      <c r="A4325" s="165"/>
      <c r="B4325" s="172"/>
      <c r="C4325" s="167"/>
      <c r="D4325" s="168"/>
      <c r="E4325" s="258" t="str">
        <f>iferror(vlookup(C4325,'Master data'!$A$1:$C$29,3,0),"--")</f>
        <v>--</v>
      </c>
      <c r="F4325" s="258" t="str">
        <f>iferror(vlookup(C4325,'Master data'!$A$1:$C$29,2,0),"--")</f>
        <v>--</v>
      </c>
    </row>
    <row r="4326" ht="21.0" customHeight="1">
      <c r="A4326" s="165"/>
      <c r="B4326" s="172"/>
      <c r="C4326" s="167"/>
      <c r="D4326" s="168"/>
      <c r="E4326" s="258" t="str">
        <f>iferror(vlookup(C4326,'Master data'!$A$1:$C$29,3,0),"--")</f>
        <v>--</v>
      </c>
      <c r="F4326" s="258" t="str">
        <f>iferror(vlookup(C4326,'Master data'!$A$1:$C$29,2,0),"--")</f>
        <v>--</v>
      </c>
    </row>
    <row r="4327" ht="21.0" customHeight="1">
      <c r="A4327" s="165"/>
      <c r="B4327" s="172"/>
      <c r="C4327" s="167"/>
      <c r="D4327" s="168"/>
      <c r="E4327" s="258" t="str">
        <f>iferror(vlookup(C4327,'Master data'!$A$1:$C$29,3,0),"--")</f>
        <v>--</v>
      </c>
      <c r="F4327" s="258" t="str">
        <f>iferror(vlookup(C4327,'Master data'!$A$1:$C$29,2,0),"--")</f>
        <v>--</v>
      </c>
    </row>
    <row r="4328" ht="21.0" customHeight="1">
      <c r="A4328" s="165"/>
      <c r="B4328" s="172"/>
      <c r="C4328" s="167"/>
      <c r="D4328" s="168"/>
      <c r="E4328" s="258" t="str">
        <f>iferror(vlookup(C4328,'Master data'!$A$1:$C$29,3,0),"--")</f>
        <v>--</v>
      </c>
      <c r="F4328" s="258" t="str">
        <f>iferror(vlookup(C4328,'Master data'!$A$1:$C$29,2,0),"--")</f>
        <v>--</v>
      </c>
    </row>
    <row r="4329" ht="21.0" customHeight="1">
      <c r="A4329" s="165"/>
      <c r="B4329" s="172"/>
      <c r="C4329" s="167"/>
      <c r="D4329" s="168"/>
      <c r="E4329" s="258" t="str">
        <f>iferror(vlookup(C4329,'Master data'!$A$1:$C$29,3,0),"--")</f>
        <v>--</v>
      </c>
      <c r="F4329" s="258" t="str">
        <f>iferror(vlookup(C4329,'Master data'!$A$1:$C$29,2,0),"--")</f>
        <v>--</v>
      </c>
    </row>
    <row r="4330" ht="21.0" customHeight="1">
      <c r="A4330" s="165"/>
      <c r="B4330" s="172"/>
      <c r="C4330" s="167"/>
      <c r="D4330" s="168"/>
      <c r="E4330" s="258" t="str">
        <f>iferror(vlookup(C4330,'Master data'!$A$1:$C$29,3,0),"--")</f>
        <v>--</v>
      </c>
      <c r="F4330" s="258" t="str">
        <f>iferror(vlookup(C4330,'Master data'!$A$1:$C$29,2,0),"--")</f>
        <v>--</v>
      </c>
    </row>
    <row r="4331" ht="21.0" customHeight="1">
      <c r="A4331" s="165"/>
      <c r="B4331" s="172"/>
      <c r="C4331" s="167"/>
      <c r="D4331" s="168"/>
      <c r="E4331" s="258" t="str">
        <f>iferror(vlookup(C4331,'Master data'!$A$1:$C$29,3,0),"--")</f>
        <v>--</v>
      </c>
      <c r="F4331" s="258" t="str">
        <f>iferror(vlookup(C4331,'Master data'!$A$1:$C$29,2,0),"--")</f>
        <v>--</v>
      </c>
    </row>
    <row r="4332" ht="21.0" customHeight="1">
      <c r="A4332" s="165"/>
      <c r="B4332" s="172"/>
      <c r="C4332" s="167"/>
      <c r="D4332" s="168"/>
      <c r="E4332" s="258" t="str">
        <f>iferror(vlookup(C4332,'Master data'!$A$1:$C$29,3,0),"--")</f>
        <v>--</v>
      </c>
      <c r="F4332" s="258" t="str">
        <f>iferror(vlookup(C4332,'Master data'!$A$1:$C$29,2,0),"--")</f>
        <v>--</v>
      </c>
    </row>
    <row r="4333" ht="21.0" customHeight="1">
      <c r="A4333" s="165"/>
      <c r="B4333" s="172"/>
      <c r="C4333" s="167"/>
      <c r="D4333" s="168"/>
      <c r="E4333" s="258" t="str">
        <f>iferror(vlookup(C4333,'Master data'!$A$1:$C$29,3,0),"--")</f>
        <v>--</v>
      </c>
      <c r="F4333" s="258" t="str">
        <f>iferror(vlookup(C4333,'Master data'!$A$1:$C$29,2,0),"--")</f>
        <v>--</v>
      </c>
    </row>
    <row r="4334" ht="21.0" customHeight="1">
      <c r="A4334" s="165"/>
      <c r="B4334" s="172"/>
      <c r="C4334" s="167"/>
      <c r="D4334" s="168"/>
      <c r="E4334" s="258" t="str">
        <f>iferror(vlookup(C4334,'Master data'!$A$1:$C$29,3,0),"--")</f>
        <v>--</v>
      </c>
      <c r="F4334" s="258" t="str">
        <f>iferror(vlookup(C4334,'Master data'!$A$1:$C$29,2,0),"--")</f>
        <v>--</v>
      </c>
    </row>
    <row r="4335" ht="21.0" customHeight="1">
      <c r="A4335" s="165"/>
      <c r="B4335" s="172"/>
      <c r="C4335" s="167"/>
      <c r="D4335" s="168"/>
      <c r="E4335" s="258" t="str">
        <f>iferror(vlookup(C4335,'Master data'!$A$1:$C$29,3,0),"--")</f>
        <v>--</v>
      </c>
      <c r="F4335" s="258" t="str">
        <f>iferror(vlookup(C4335,'Master data'!$A$1:$C$29,2,0),"--")</f>
        <v>--</v>
      </c>
    </row>
    <row r="4336" ht="21.0" customHeight="1">
      <c r="A4336" s="165"/>
      <c r="B4336" s="172"/>
      <c r="C4336" s="167"/>
      <c r="D4336" s="168"/>
      <c r="E4336" s="258" t="str">
        <f>iferror(vlookup(C4336,'Master data'!$A$1:$C$29,3,0),"--")</f>
        <v>--</v>
      </c>
      <c r="F4336" s="258" t="str">
        <f>iferror(vlookup(C4336,'Master data'!$A$1:$C$29,2,0),"--")</f>
        <v>--</v>
      </c>
    </row>
    <row r="4337" ht="21.0" customHeight="1">
      <c r="A4337" s="165"/>
      <c r="B4337" s="172"/>
      <c r="C4337" s="167"/>
      <c r="D4337" s="168"/>
      <c r="E4337" s="258" t="str">
        <f>iferror(vlookup(C4337,'Master data'!$A$1:$C$29,3,0),"--")</f>
        <v>--</v>
      </c>
      <c r="F4337" s="258" t="str">
        <f>iferror(vlookup(C4337,'Master data'!$A$1:$C$29,2,0),"--")</f>
        <v>--</v>
      </c>
    </row>
    <row r="4338" ht="21.0" customHeight="1">
      <c r="A4338" s="165"/>
      <c r="B4338" s="172"/>
      <c r="C4338" s="167"/>
      <c r="D4338" s="168"/>
      <c r="E4338" s="258" t="str">
        <f>iferror(vlookup(C4338,'Master data'!$A$1:$C$29,3,0),"--")</f>
        <v>--</v>
      </c>
      <c r="F4338" s="258" t="str">
        <f>iferror(vlookup(C4338,'Master data'!$A$1:$C$29,2,0),"--")</f>
        <v>--</v>
      </c>
    </row>
    <row r="4339" ht="21.0" customHeight="1">
      <c r="A4339" s="165"/>
      <c r="B4339" s="172"/>
      <c r="C4339" s="167"/>
      <c r="D4339" s="168"/>
      <c r="E4339" s="258" t="str">
        <f>iferror(vlookup(C4339,'Master data'!$A$1:$C$29,3,0),"--")</f>
        <v>--</v>
      </c>
      <c r="F4339" s="258" t="str">
        <f>iferror(vlookup(C4339,'Master data'!$A$1:$C$29,2,0),"--")</f>
        <v>--</v>
      </c>
    </row>
    <row r="4340" ht="21.0" customHeight="1">
      <c r="A4340" s="165"/>
      <c r="B4340" s="172"/>
      <c r="C4340" s="167"/>
      <c r="D4340" s="168"/>
      <c r="E4340" s="258" t="str">
        <f>iferror(vlookup(C4340,'Master data'!$A$1:$C$29,3,0),"--")</f>
        <v>--</v>
      </c>
      <c r="F4340" s="258" t="str">
        <f>iferror(vlookup(C4340,'Master data'!$A$1:$C$29,2,0),"--")</f>
        <v>--</v>
      </c>
    </row>
    <row r="4341" ht="21.0" customHeight="1">
      <c r="A4341" s="165"/>
      <c r="B4341" s="172"/>
      <c r="C4341" s="167"/>
      <c r="D4341" s="168"/>
      <c r="E4341" s="258" t="str">
        <f>iferror(vlookup(C4341,'Master data'!$A$1:$C$29,3,0),"--")</f>
        <v>--</v>
      </c>
      <c r="F4341" s="258" t="str">
        <f>iferror(vlookup(C4341,'Master data'!$A$1:$C$29,2,0),"--")</f>
        <v>--</v>
      </c>
    </row>
    <row r="4342" ht="21.0" customHeight="1">
      <c r="A4342" s="165"/>
      <c r="B4342" s="172"/>
      <c r="C4342" s="167"/>
      <c r="D4342" s="168"/>
      <c r="E4342" s="258" t="str">
        <f>iferror(vlookup(C4342,'Master data'!$A$1:$C$29,3,0),"--")</f>
        <v>--</v>
      </c>
      <c r="F4342" s="258" t="str">
        <f>iferror(vlookup(C4342,'Master data'!$A$1:$C$29,2,0),"--")</f>
        <v>--</v>
      </c>
    </row>
    <row r="4343" ht="21.0" customHeight="1">
      <c r="A4343" s="165"/>
      <c r="B4343" s="172"/>
      <c r="C4343" s="167"/>
      <c r="D4343" s="168"/>
      <c r="E4343" s="258" t="str">
        <f>iferror(vlookup(C4343,'Master data'!$A$1:$C$29,3,0),"--")</f>
        <v>--</v>
      </c>
      <c r="F4343" s="258" t="str">
        <f>iferror(vlookup(C4343,'Master data'!$A$1:$C$29,2,0),"--")</f>
        <v>--</v>
      </c>
    </row>
    <row r="4344" ht="21.0" customHeight="1">
      <c r="A4344" s="165"/>
      <c r="B4344" s="172"/>
      <c r="C4344" s="167"/>
      <c r="D4344" s="168"/>
      <c r="E4344" s="258" t="str">
        <f>iferror(vlookup(C4344,'Master data'!$A$1:$C$29,3,0),"--")</f>
        <v>--</v>
      </c>
      <c r="F4344" s="258" t="str">
        <f>iferror(vlookup(C4344,'Master data'!$A$1:$C$29,2,0),"--")</f>
        <v>--</v>
      </c>
    </row>
    <row r="4345" ht="21.0" customHeight="1">
      <c r="A4345" s="165"/>
      <c r="B4345" s="172"/>
      <c r="C4345" s="167"/>
      <c r="D4345" s="168"/>
      <c r="E4345" s="258" t="str">
        <f>iferror(vlookup(C4345,'Master data'!$A$1:$C$29,3,0),"--")</f>
        <v>--</v>
      </c>
      <c r="F4345" s="258" t="str">
        <f>iferror(vlookup(C4345,'Master data'!$A$1:$C$29,2,0),"--")</f>
        <v>--</v>
      </c>
    </row>
    <row r="4346" ht="21.0" customHeight="1">
      <c r="A4346" s="165"/>
      <c r="B4346" s="172"/>
      <c r="C4346" s="167"/>
      <c r="D4346" s="168"/>
      <c r="E4346" s="258" t="str">
        <f>iferror(vlookup(C4346,'Master data'!$A$1:$C$29,3,0),"--")</f>
        <v>--</v>
      </c>
      <c r="F4346" s="258" t="str">
        <f>iferror(vlookup(C4346,'Master data'!$A$1:$C$29,2,0),"--")</f>
        <v>--</v>
      </c>
    </row>
    <row r="4347" ht="21.0" customHeight="1">
      <c r="A4347" s="165"/>
      <c r="B4347" s="172"/>
      <c r="C4347" s="167"/>
      <c r="D4347" s="168"/>
      <c r="E4347" s="258" t="str">
        <f>iferror(vlookup(C4347,'Master data'!$A$1:$C$29,3,0),"--")</f>
        <v>--</v>
      </c>
      <c r="F4347" s="258" t="str">
        <f>iferror(vlookup(C4347,'Master data'!$A$1:$C$29,2,0),"--")</f>
        <v>--</v>
      </c>
    </row>
    <row r="4348" ht="21.0" customHeight="1">
      <c r="A4348" s="165"/>
      <c r="B4348" s="172"/>
      <c r="C4348" s="167"/>
      <c r="D4348" s="168"/>
      <c r="E4348" s="258" t="str">
        <f>iferror(vlookup(C4348,'Master data'!$A$1:$C$29,3,0),"--")</f>
        <v>--</v>
      </c>
      <c r="F4348" s="258" t="str">
        <f>iferror(vlookup(C4348,'Master data'!$A$1:$C$29,2,0),"--")</f>
        <v>--</v>
      </c>
    </row>
    <row r="4349" ht="21.0" customHeight="1">
      <c r="A4349" s="165"/>
      <c r="B4349" s="172"/>
      <c r="C4349" s="167"/>
      <c r="D4349" s="168"/>
      <c r="E4349" s="258" t="str">
        <f>iferror(vlookup(C4349,'Master data'!$A$1:$C$29,3,0),"--")</f>
        <v>--</v>
      </c>
      <c r="F4349" s="258" t="str">
        <f>iferror(vlookup(C4349,'Master data'!$A$1:$C$29,2,0),"--")</f>
        <v>--</v>
      </c>
    </row>
    <row r="4350" ht="21.0" customHeight="1">
      <c r="A4350" s="165"/>
      <c r="B4350" s="172"/>
      <c r="C4350" s="167"/>
      <c r="D4350" s="168"/>
      <c r="E4350" s="258" t="str">
        <f>iferror(vlookup(C4350,'Master data'!$A$1:$C$29,3,0),"--")</f>
        <v>--</v>
      </c>
      <c r="F4350" s="258" t="str">
        <f>iferror(vlookup(C4350,'Master data'!$A$1:$C$29,2,0),"--")</f>
        <v>--</v>
      </c>
    </row>
    <row r="4351" ht="21.0" customHeight="1">
      <c r="A4351" s="165"/>
      <c r="B4351" s="172"/>
      <c r="C4351" s="167"/>
      <c r="D4351" s="168"/>
      <c r="E4351" s="258" t="str">
        <f>iferror(vlookup(C4351,'Master data'!$A$1:$C$29,3,0),"--")</f>
        <v>--</v>
      </c>
      <c r="F4351" s="258" t="str">
        <f>iferror(vlookup(C4351,'Master data'!$A$1:$C$29,2,0),"--")</f>
        <v>--</v>
      </c>
    </row>
    <row r="4352" ht="21.0" customHeight="1">
      <c r="A4352" s="165"/>
      <c r="B4352" s="172"/>
      <c r="C4352" s="167"/>
      <c r="D4352" s="168"/>
      <c r="E4352" s="258" t="str">
        <f>iferror(vlookup(C4352,'Master data'!$A$1:$C$29,3,0),"--")</f>
        <v>--</v>
      </c>
      <c r="F4352" s="258" t="str">
        <f>iferror(vlookup(C4352,'Master data'!$A$1:$C$29,2,0),"--")</f>
        <v>--</v>
      </c>
    </row>
    <row r="4353" ht="21.0" customHeight="1">
      <c r="A4353" s="165"/>
      <c r="B4353" s="172"/>
      <c r="C4353" s="167"/>
      <c r="D4353" s="168"/>
      <c r="E4353" s="258" t="str">
        <f>iferror(vlookup(C4353,'Master data'!$A$1:$C$29,3,0),"--")</f>
        <v>--</v>
      </c>
      <c r="F4353" s="258" t="str">
        <f>iferror(vlookup(C4353,'Master data'!$A$1:$C$29,2,0),"--")</f>
        <v>--</v>
      </c>
    </row>
    <row r="4354" ht="21.0" customHeight="1">
      <c r="A4354" s="165"/>
      <c r="B4354" s="172"/>
      <c r="C4354" s="167"/>
      <c r="D4354" s="168"/>
      <c r="E4354" s="258" t="str">
        <f>iferror(vlookup(C4354,'Master data'!$A$1:$C$29,3,0),"--")</f>
        <v>--</v>
      </c>
      <c r="F4354" s="258" t="str">
        <f>iferror(vlookup(C4354,'Master data'!$A$1:$C$29,2,0),"--")</f>
        <v>--</v>
      </c>
    </row>
    <row r="4355" ht="21.0" customHeight="1">
      <c r="A4355" s="165"/>
      <c r="B4355" s="172"/>
      <c r="C4355" s="167"/>
      <c r="D4355" s="168"/>
      <c r="E4355" s="258" t="str">
        <f>iferror(vlookup(C4355,'Master data'!$A$1:$C$29,3,0),"--")</f>
        <v>--</v>
      </c>
      <c r="F4355" s="258" t="str">
        <f>iferror(vlookup(C4355,'Master data'!$A$1:$C$29,2,0),"--")</f>
        <v>--</v>
      </c>
    </row>
    <row r="4356" ht="21.0" customHeight="1">
      <c r="A4356" s="165"/>
      <c r="B4356" s="172"/>
      <c r="C4356" s="167"/>
      <c r="D4356" s="168"/>
      <c r="E4356" s="258" t="str">
        <f>iferror(vlookup(C4356,'Master data'!$A$1:$C$29,3,0),"--")</f>
        <v>--</v>
      </c>
      <c r="F4356" s="258" t="str">
        <f>iferror(vlookup(C4356,'Master data'!$A$1:$C$29,2,0),"--")</f>
        <v>--</v>
      </c>
    </row>
    <row r="4357" ht="21.0" customHeight="1">
      <c r="A4357" s="165"/>
      <c r="B4357" s="172"/>
      <c r="C4357" s="167"/>
      <c r="D4357" s="168"/>
      <c r="E4357" s="258" t="str">
        <f>iferror(vlookup(C4357,'Master data'!$A$1:$C$29,3,0),"--")</f>
        <v>--</v>
      </c>
      <c r="F4357" s="258" t="str">
        <f>iferror(vlookup(C4357,'Master data'!$A$1:$C$29,2,0),"--")</f>
        <v>--</v>
      </c>
    </row>
    <row r="4358" ht="21.0" customHeight="1">
      <c r="A4358" s="165"/>
      <c r="B4358" s="172"/>
      <c r="C4358" s="167"/>
      <c r="D4358" s="168"/>
      <c r="E4358" s="258" t="str">
        <f>iferror(vlookup(C4358,'Master data'!$A$1:$C$29,3,0),"--")</f>
        <v>--</v>
      </c>
      <c r="F4358" s="258" t="str">
        <f>iferror(vlookup(C4358,'Master data'!$A$1:$C$29,2,0),"--")</f>
        <v>--</v>
      </c>
    </row>
    <row r="4359" ht="21.0" customHeight="1">
      <c r="A4359" s="165"/>
      <c r="B4359" s="172"/>
      <c r="C4359" s="167"/>
      <c r="D4359" s="168"/>
      <c r="E4359" s="258" t="str">
        <f>iferror(vlookup(C4359,'Master data'!$A$1:$C$29,3,0),"--")</f>
        <v>--</v>
      </c>
      <c r="F4359" s="258" t="str">
        <f>iferror(vlookup(C4359,'Master data'!$A$1:$C$29,2,0),"--")</f>
        <v>--</v>
      </c>
    </row>
    <row r="4360" ht="21.0" customHeight="1">
      <c r="A4360" s="165"/>
      <c r="B4360" s="172"/>
      <c r="C4360" s="167"/>
      <c r="D4360" s="168"/>
      <c r="E4360" s="258" t="str">
        <f>iferror(vlookup(C4360,'Master data'!$A$1:$C$29,3,0),"--")</f>
        <v>--</v>
      </c>
      <c r="F4360" s="258" t="str">
        <f>iferror(vlookup(C4360,'Master data'!$A$1:$C$29,2,0),"--")</f>
        <v>--</v>
      </c>
    </row>
    <row r="4361" ht="21.0" customHeight="1">
      <c r="A4361" s="165"/>
      <c r="B4361" s="172"/>
      <c r="C4361" s="167"/>
      <c r="D4361" s="168"/>
      <c r="E4361" s="258" t="str">
        <f>iferror(vlookup(C4361,'Master data'!$A$1:$C$29,3,0),"--")</f>
        <v>--</v>
      </c>
      <c r="F4361" s="258" t="str">
        <f>iferror(vlookup(C4361,'Master data'!$A$1:$C$29,2,0),"--")</f>
        <v>--</v>
      </c>
    </row>
    <row r="4362" ht="21.0" customHeight="1">
      <c r="A4362" s="165"/>
      <c r="B4362" s="172"/>
      <c r="C4362" s="167"/>
      <c r="D4362" s="168"/>
      <c r="E4362" s="258" t="str">
        <f>iferror(vlookup(C4362,'Master data'!$A$1:$C$29,3,0),"--")</f>
        <v>--</v>
      </c>
      <c r="F4362" s="258" t="str">
        <f>iferror(vlookup(C4362,'Master data'!$A$1:$C$29,2,0),"--")</f>
        <v>--</v>
      </c>
    </row>
    <row r="4363" ht="21.0" customHeight="1">
      <c r="A4363" s="165"/>
      <c r="B4363" s="172"/>
      <c r="C4363" s="167"/>
      <c r="D4363" s="168"/>
      <c r="E4363" s="258" t="str">
        <f>iferror(vlookup(C4363,'Master data'!$A$1:$C$29,3,0),"--")</f>
        <v>--</v>
      </c>
      <c r="F4363" s="258" t="str">
        <f>iferror(vlookup(C4363,'Master data'!$A$1:$C$29,2,0),"--")</f>
        <v>--</v>
      </c>
    </row>
    <row r="4364" ht="21.0" customHeight="1">
      <c r="A4364" s="165"/>
      <c r="B4364" s="172"/>
      <c r="C4364" s="167"/>
      <c r="D4364" s="168"/>
      <c r="E4364" s="258" t="str">
        <f>iferror(vlookup(C4364,'Master data'!$A$1:$C$29,3,0),"--")</f>
        <v>--</v>
      </c>
      <c r="F4364" s="258" t="str">
        <f>iferror(vlookup(C4364,'Master data'!$A$1:$C$29,2,0),"--")</f>
        <v>--</v>
      </c>
    </row>
    <row r="4365" ht="21.0" customHeight="1">
      <c r="A4365" s="165"/>
      <c r="B4365" s="172"/>
      <c r="C4365" s="167"/>
      <c r="D4365" s="168"/>
      <c r="E4365" s="258" t="str">
        <f>iferror(vlookup(C4365,'Master data'!$A$1:$C$29,3,0),"--")</f>
        <v>--</v>
      </c>
      <c r="F4365" s="258" t="str">
        <f>iferror(vlookup(C4365,'Master data'!$A$1:$C$29,2,0),"--")</f>
        <v>--</v>
      </c>
    </row>
    <row r="4366" ht="21.0" customHeight="1">
      <c r="A4366" s="165"/>
      <c r="B4366" s="172"/>
      <c r="C4366" s="167"/>
      <c r="D4366" s="168"/>
      <c r="E4366" s="258" t="str">
        <f>iferror(vlookup(C4366,'Master data'!$A$1:$C$29,3,0),"--")</f>
        <v>--</v>
      </c>
      <c r="F4366" s="258" t="str">
        <f>iferror(vlookup(C4366,'Master data'!$A$1:$C$29,2,0),"--")</f>
        <v>--</v>
      </c>
    </row>
    <row r="4367" ht="21.0" customHeight="1">
      <c r="A4367" s="165"/>
      <c r="B4367" s="172"/>
      <c r="C4367" s="167"/>
      <c r="D4367" s="168"/>
      <c r="E4367" s="258" t="str">
        <f>iferror(vlookup(C4367,'Master data'!$A$1:$C$29,3,0),"--")</f>
        <v>--</v>
      </c>
      <c r="F4367" s="258" t="str">
        <f>iferror(vlookup(C4367,'Master data'!$A$1:$C$29,2,0),"--")</f>
        <v>--</v>
      </c>
    </row>
    <row r="4368" ht="21.0" customHeight="1">
      <c r="A4368" s="165"/>
      <c r="B4368" s="172"/>
      <c r="C4368" s="167"/>
      <c r="D4368" s="168"/>
      <c r="E4368" s="258" t="str">
        <f>iferror(vlookup(C4368,'Master data'!$A$1:$C$29,3,0),"--")</f>
        <v>--</v>
      </c>
      <c r="F4368" s="258" t="str">
        <f>iferror(vlookup(C4368,'Master data'!$A$1:$C$29,2,0),"--")</f>
        <v>--</v>
      </c>
    </row>
    <row r="4369" ht="21.0" customHeight="1">
      <c r="A4369" s="165"/>
      <c r="B4369" s="172"/>
      <c r="C4369" s="167"/>
      <c r="D4369" s="168"/>
      <c r="E4369" s="258" t="str">
        <f>iferror(vlookup(C4369,'Master data'!$A$1:$C$29,3,0),"--")</f>
        <v>--</v>
      </c>
      <c r="F4369" s="258" t="str">
        <f>iferror(vlookup(C4369,'Master data'!$A$1:$C$29,2,0),"--")</f>
        <v>--</v>
      </c>
    </row>
    <row r="4370" ht="21.0" customHeight="1">
      <c r="A4370" s="165"/>
      <c r="B4370" s="172"/>
      <c r="C4370" s="167"/>
      <c r="D4370" s="168"/>
      <c r="E4370" s="258" t="str">
        <f>iferror(vlookup(C4370,'Master data'!$A$1:$C$29,3,0),"--")</f>
        <v>--</v>
      </c>
      <c r="F4370" s="258" t="str">
        <f>iferror(vlookup(C4370,'Master data'!$A$1:$C$29,2,0),"--")</f>
        <v>--</v>
      </c>
    </row>
    <row r="4371" ht="21.0" customHeight="1">
      <c r="A4371" s="165"/>
      <c r="B4371" s="172"/>
      <c r="C4371" s="167"/>
      <c r="D4371" s="168"/>
      <c r="E4371" s="258" t="str">
        <f>iferror(vlookup(C4371,'Master data'!$A$1:$C$29,3,0),"--")</f>
        <v>--</v>
      </c>
      <c r="F4371" s="258" t="str">
        <f>iferror(vlookup(C4371,'Master data'!$A$1:$C$29,2,0),"--")</f>
        <v>--</v>
      </c>
    </row>
    <row r="4372" ht="21.0" customHeight="1">
      <c r="A4372" s="165"/>
      <c r="B4372" s="172"/>
      <c r="C4372" s="167"/>
      <c r="D4372" s="168"/>
      <c r="E4372" s="258" t="str">
        <f>iferror(vlookup(C4372,'Master data'!$A$1:$C$29,3,0),"--")</f>
        <v>--</v>
      </c>
      <c r="F4372" s="258" t="str">
        <f>iferror(vlookup(C4372,'Master data'!$A$1:$C$29,2,0),"--")</f>
        <v>--</v>
      </c>
    </row>
    <row r="4373" ht="21.0" customHeight="1">
      <c r="A4373" s="165"/>
      <c r="B4373" s="172"/>
      <c r="C4373" s="167"/>
      <c r="D4373" s="168"/>
      <c r="E4373" s="258" t="str">
        <f>iferror(vlookup(C4373,'Master data'!$A$1:$C$29,3,0),"--")</f>
        <v>--</v>
      </c>
      <c r="F4373" s="258" t="str">
        <f>iferror(vlookup(C4373,'Master data'!$A$1:$C$29,2,0),"--")</f>
        <v>--</v>
      </c>
    </row>
    <row r="4374" ht="21.0" customHeight="1">
      <c r="A4374" s="165"/>
      <c r="B4374" s="172"/>
      <c r="C4374" s="167"/>
      <c r="D4374" s="168"/>
      <c r="E4374" s="258" t="str">
        <f>iferror(vlookup(C4374,'Master data'!$A$1:$C$29,3,0),"--")</f>
        <v>--</v>
      </c>
      <c r="F4374" s="258" t="str">
        <f>iferror(vlookup(C4374,'Master data'!$A$1:$C$29,2,0),"--")</f>
        <v>--</v>
      </c>
    </row>
    <row r="4375" ht="21.0" customHeight="1">
      <c r="A4375" s="165"/>
      <c r="B4375" s="172"/>
      <c r="C4375" s="167"/>
      <c r="D4375" s="168"/>
      <c r="E4375" s="258" t="str">
        <f>iferror(vlookup(C4375,'Master data'!$A$1:$C$29,3,0),"--")</f>
        <v>--</v>
      </c>
      <c r="F4375" s="258" t="str">
        <f>iferror(vlookup(C4375,'Master data'!$A$1:$C$29,2,0),"--")</f>
        <v>--</v>
      </c>
    </row>
    <row r="4376" ht="21.0" customHeight="1">
      <c r="A4376" s="165"/>
      <c r="B4376" s="172"/>
      <c r="C4376" s="167"/>
      <c r="D4376" s="168"/>
      <c r="E4376" s="258" t="str">
        <f>iferror(vlookup(C4376,'Master data'!$A$1:$C$29,3,0),"--")</f>
        <v>--</v>
      </c>
      <c r="F4376" s="258" t="str">
        <f>iferror(vlookup(C4376,'Master data'!$A$1:$C$29,2,0),"--")</f>
        <v>--</v>
      </c>
    </row>
    <row r="4377" ht="21.0" customHeight="1">
      <c r="A4377" s="165"/>
      <c r="B4377" s="172"/>
      <c r="C4377" s="167"/>
      <c r="D4377" s="168"/>
      <c r="E4377" s="258" t="str">
        <f>iferror(vlookup(C4377,'Master data'!$A$1:$C$29,3,0),"--")</f>
        <v>--</v>
      </c>
      <c r="F4377" s="258" t="str">
        <f>iferror(vlookup(C4377,'Master data'!$A$1:$C$29,2,0),"--")</f>
        <v>--</v>
      </c>
    </row>
    <row r="4378" ht="21.0" customHeight="1">
      <c r="A4378" s="165"/>
      <c r="B4378" s="172"/>
      <c r="C4378" s="167"/>
      <c r="D4378" s="168"/>
      <c r="E4378" s="258" t="str">
        <f>iferror(vlookup(C4378,'Master data'!$A$1:$C$29,3,0),"--")</f>
        <v>--</v>
      </c>
      <c r="F4378" s="258" t="str">
        <f>iferror(vlookup(C4378,'Master data'!$A$1:$C$29,2,0),"--")</f>
        <v>--</v>
      </c>
    </row>
    <row r="4379" ht="21.0" customHeight="1">
      <c r="A4379" s="165"/>
      <c r="B4379" s="172"/>
      <c r="C4379" s="167"/>
      <c r="D4379" s="168"/>
      <c r="E4379" s="258" t="str">
        <f>iferror(vlookup(C4379,'Master data'!$A$1:$C$29,3,0),"--")</f>
        <v>--</v>
      </c>
      <c r="F4379" s="258" t="str">
        <f>iferror(vlookup(C4379,'Master data'!$A$1:$C$29,2,0),"--")</f>
        <v>--</v>
      </c>
    </row>
    <row r="4380" ht="21.0" customHeight="1">
      <c r="A4380" s="165"/>
      <c r="B4380" s="172"/>
      <c r="C4380" s="167"/>
      <c r="D4380" s="168"/>
      <c r="E4380" s="258" t="str">
        <f>iferror(vlookup(C4380,'Master data'!$A$1:$C$29,3,0),"--")</f>
        <v>--</v>
      </c>
      <c r="F4380" s="258" t="str">
        <f>iferror(vlookup(C4380,'Master data'!$A$1:$C$29,2,0),"--")</f>
        <v>--</v>
      </c>
    </row>
    <row r="4381" ht="21.0" customHeight="1">
      <c r="A4381" s="165"/>
      <c r="B4381" s="172"/>
      <c r="C4381" s="167"/>
      <c r="D4381" s="168"/>
      <c r="E4381" s="258" t="str">
        <f>iferror(vlookup(C4381,'Master data'!$A$1:$C$29,3,0),"--")</f>
        <v>--</v>
      </c>
      <c r="F4381" s="258" t="str">
        <f>iferror(vlookup(C4381,'Master data'!$A$1:$C$29,2,0),"--")</f>
        <v>--</v>
      </c>
    </row>
    <row r="4382" ht="21.0" customHeight="1">
      <c r="A4382" s="165"/>
      <c r="B4382" s="172"/>
      <c r="C4382" s="167"/>
      <c r="D4382" s="168"/>
      <c r="E4382" s="258" t="str">
        <f>iferror(vlookup(C4382,'Master data'!$A$1:$C$29,3,0),"--")</f>
        <v>--</v>
      </c>
      <c r="F4382" s="258" t="str">
        <f>iferror(vlookup(C4382,'Master data'!$A$1:$C$29,2,0),"--")</f>
        <v>--</v>
      </c>
    </row>
    <row r="4383" ht="21.0" customHeight="1">
      <c r="A4383" s="165"/>
      <c r="B4383" s="172"/>
      <c r="C4383" s="167"/>
      <c r="D4383" s="168"/>
      <c r="E4383" s="258" t="str">
        <f>iferror(vlookup(C4383,'Master data'!$A$1:$C$29,3,0),"--")</f>
        <v>--</v>
      </c>
      <c r="F4383" s="258" t="str">
        <f>iferror(vlookup(C4383,'Master data'!$A$1:$C$29,2,0),"--")</f>
        <v>--</v>
      </c>
    </row>
    <row r="4384" ht="21.0" customHeight="1">
      <c r="A4384" s="165"/>
      <c r="B4384" s="172"/>
      <c r="C4384" s="167"/>
      <c r="D4384" s="168"/>
      <c r="E4384" s="258" t="str">
        <f>iferror(vlookup(C4384,'Master data'!$A$1:$C$29,3,0),"--")</f>
        <v>--</v>
      </c>
      <c r="F4384" s="258" t="str">
        <f>iferror(vlookup(C4384,'Master data'!$A$1:$C$29,2,0),"--")</f>
        <v>--</v>
      </c>
    </row>
    <row r="4385" ht="21.0" customHeight="1">
      <c r="A4385" s="165"/>
      <c r="B4385" s="172"/>
      <c r="C4385" s="167"/>
      <c r="D4385" s="168"/>
      <c r="E4385" s="258" t="str">
        <f>iferror(vlookup(C4385,'Master data'!$A$1:$C$29,3,0),"--")</f>
        <v>--</v>
      </c>
      <c r="F4385" s="258" t="str">
        <f>iferror(vlookup(C4385,'Master data'!$A$1:$C$29,2,0),"--")</f>
        <v>--</v>
      </c>
    </row>
    <row r="4386" ht="21.0" customHeight="1">
      <c r="A4386" s="165"/>
      <c r="B4386" s="172"/>
      <c r="C4386" s="167"/>
      <c r="D4386" s="168"/>
      <c r="E4386" s="258" t="str">
        <f>iferror(vlookup(C4386,'Master data'!$A$1:$C$29,3,0),"--")</f>
        <v>--</v>
      </c>
      <c r="F4386" s="258" t="str">
        <f>iferror(vlookup(C4386,'Master data'!$A$1:$C$29,2,0),"--")</f>
        <v>--</v>
      </c>
    </row>
    <row r="4387" ht="21.0" customHeight="1">
      <c r="A4387" s="165"/>
      <c r="B4387" s="172"/>
      <c r="C4387" s="167"/>
      <c r="D4387" s="168"/>
      <c r="E4387" s="258" t="str">
        <f>iferror(vlookup(C4387,'Master data'!$A$1:$C$29,3,0),"--")</f>
        <v>--</v>
      </c>
      <c r="F4387" s="258" t="str">
        <f>iferror(vlookup(C4387,'Master data'!$A$1:$C$29,2,0),"--")</f>
        <v>--</v>
      </c>
    </row>
    <row r="4388" ht="21.0" customHeight="1">
      <c r="A4388" s="165"/>
      <c r="B4388" s="172"/>
      <c r="C4388" s="167"/>
      <c r="D4388" s="168"/>
      <c r="E4388" s="258" t="str">
        <f>iferror(vlookup(C4388,'Master data'!$A$1:$C$29,3,0),"--")</f>
        <v>--</v>
      </c>
      <c r="F4388" s="258" t="str">
        <f>iferror(vlookup(C4388,'Master data'!$A$1:$C$29,2,0),"--")</f>
        <v>--</v>
      </c>
    </row>
    <row r="4389" ht="21.0" customHeight="1">
      <c r="A4389" s="165"/>
      <c r="B4389" s="172"/>
      <c r="C4389" s="167"/>
      <c r="D4389" s="168"/>
      <c r="E4389" s="258" t="str">
        <f>iferror(vlookup(C4389,'Master data'!$A$1:$C$29,3,0),"--")</f>
        <v>--</v>
      </c>
      <c r="F4389" s="258" t="str">
        <f>iferror(vlookup(C4389,'Master data'!$A$1:$C$29,2,0),"--")</f>
        <v>--</v>
      </c>
    </row>
    <row r="4390" ht="21.0" customHeight="1">
      <c r="A4390" s="165"/>
      <c r="B4390" s="172"/>
      <c r="C4390" s="167"/>
      <c r="D4390" s="168"/>
      <c r="E4390" s="258" t="str">
        <f>iferror(vlookup(C4390,'Master data'!$A$1:$C$29,3,0),"--")</f>
        <v>--</v>
      </c>
      <c r="F4390" s="258" t="str">
        <f>iferror(vlookup(C4390,'Master data'!$A$1:$C$29,2,0),"--")</f>
        <v>--</v>
      </c>
    </row>
    <row r="4391" ht="21.0" customHeight="1">
      <c r="A4391" s="165"/>
      <c r="B4391" s="172"/>
      <c r="C4391" s="167"/>
      <c r="D4391" s="168"/>
      <c r="E4391" s="258" t="str">
        <f>iferror(vlookup(C4391,'Master data'!$A$1:$C$29,3,0),"--")</f>
        <v>--</v>
      </c>
      <c r="F4391" s="258" t="str">
        <f>iferror(vlookup(C4391,'Master data'!$A$1:$C$29,2,0),"--")</f>
        <v>--</v>
      </c>
    </row>
    <row r="4392" ht="21.0" customHeight="1">
      <c r="A4392" s="165"/>
      <c r="B4392" s="172"/>
      <c r="C4392" s="167"/>
      <c r="D4392" s="168"/>
      <c r="E4392" s="258" t="str">
        <f>iferror(vlookup(C4392,'Master data'!$A$1:$C$29,3,0),"--")</f>
        <v>--</v>
      </c>
      <c r="F4392" s="258" t="str">
        <f>iferror(vlookup(C4392,'Master data'!$A$1:$C$29,2,0),"--")</f>
        <v>--</v>
      </c>
    </row>
    <row r="4393" ht="21.0" customHeight="1">
      <c r="A4393" s="165"/>
      <c r="B4393" s="172"/>
      <c r="C4393" s="167"/>
      <c r="D4393" s="168"/>
      <c r="E4393" s="258" t="str">
        <f>iferror(vlookup(C4393,'Master data'!$A$1:$C$29,3,0),"--")</f>
        <v>--</v>
      </c>
      <c r="F4393" s="258" t="str">
        <f>iferror(vlookup(C4393,'Master data'!$A$1:$C$29,2,0),"--")</f>
        <v>--</v>
      </c>
    </row>
    <row r="4394" ht="21.0" customHeight="1">
      <c r="A4394" s="165"/>
      <c r="B4394" s="172"/>
      <c r="C4394" s="167"/>
      <c r="D4394" s="168"/>
      <c r="E4394" s="258" t="str">
        <f>iferror(vlookup(C4394,'Master data'!$A$1:$C$29,3,0),"--")</f>
        <v>--</v>
      </c>
      <c r="F4394" s="258" t="str">
        <f>iferror(vlookup(C4394,'Master data'!$A$1:$C$29,2,0),"--")</f>
        <v>--</v>
      </c>
    </row>
    <row r="4395" ht="21.0" customHeight="1">
      <c r="A4395" s="165"/>
      <c r="B4395" s="172"/>
      <c r="C4395" s="167"/>
      <c r="D4395" s="168"/>
      <c r="E4395" s="258" t="str">
        <f>iferror(vlookup(C4395,'Master data'!$A$1:$C$29,3,0),"--")</f>
        <v>--</v>
      </c>
      <c r="F4395" s="258" t="str">
        <f>iferror(vlookup(C4395,'Master data'!$A$1:$C$29,2,0),"--")</f>
        <v>--</v>
      </c>
    </row>
    <row r="4396" ht="21.0" customHeight="1">
      <c r="A4396" s="165"/>
      <c r="B4396" s="172"/>
      <c r="C4396" s="167"/>
      <c r="D4396" s="168"/>
      <c r="E4396" s="258" t="str">
        <f>iferror(vlookup(C4396,'Master data'!$A$1:$C$29,3,0),"--")</f>
        <v>--</v>
      </c>
      <c r="F4396" s="258" t="str">
        <f>iferror(vlookup(C4396,'Master data'!$A$1:$C$29,2,0),"--")</f>
        <v>--</v>
      </c>
    </row>
    <row r="4397" ht="21.0" customHeight="1">
      <c r="A4397" s="165"/>
      <c r="B4397" s="172"/>
      <c r="C4397" s="167"/>
      <c r="D4397" s="168"/>
      <c r="E4397" s="258" t="str">
        <f>iferror(vlookup(C4397,'Master data'!$A$1:$C$29,3,0),"--")</f>
        <v>--</v>
      </c>
      <c r="F4397" s="258" t="str">
        <f>iferror(vlookup(C4397,'Master data'!$A$1:$C$29,2,0),"--")</f>
        <v>--</v>
      </c>
    </row>
    <row r="4398" ht="21.0" customHeight="1">
      <c r="A4398" s="165"/>
      <c r="B4398" s="172"/>
      <c r="C4398" s="167"/>
      <c r="D4398" s="168"/>
      <c r="E4398" s="258" t="str">
        <f>iferror(vlookup(C4398,'Master data'!$A$1:$C$29,3,0),"--")</f>
        <v>--</v>
      </c>
      <c r="F4398" s="258" t="str">
        <f>iferror(vlookup(C4398,'Master data'!$A$1:$C$29,2,0),"--")</f>
        <v>--</v>
      </c>
    </row>
    <row r="4399" ht="21.0" customHeight="1">
      <c r="A4399" s="165"/>
      <c r="B4399" s="172"/>
      <c r="C4399" s="167"/>
      <c r="D4399" s="168"/>
      <c r="E4399" s="258" t="str">
        <f>iferror(vlookup(C4399,'Master data'!$A$1:$C$29,3,0),"--")</f>
        <v>--</v>
      </c>
      <c r="F4399" s="258" t="str">
        <f>iferror(vlookup(C4399,'Master data'!$A$1:$C$29,2,0),"--")</f>
        <v>--</v>
      </c>
    </row>
    <row r="4400" ht="21.0" customHeight="1">
      <c r="A4400" s="165"/>
      <c r="B4400" s="172"/>
      <c r="C4400" s="167"/>
      <c r="D4400" s="168"/>
      <c r="E4400" s="258" t="str">
        <f>iferror(vlookup(C4400,'Master data'!$A$1:$C$29,3,0),"--")</f>
        <v>--</v>
      </c>
      <c r="F4400" s="258" t="str">
        <f>iferror(vlookup(C4400,'Master data'!$A$1:$C$29,2,0),"--")</f>
        <v>--</v>
      </c>
    </row>
    <row r="4401" ht="21.0" customHeight="1">
      <c r="A4401" s="165"/>
      <c r="B4401" s="172"/>
      <c r="C4401" s="167"/>
      <c r="D4401" s="168"/>
      <c r="E4401" s="258" t="str">
        <f>iferror(vlookup(C4401,'Master data'!$A$1:$C$29,3,0),"--")</f>
        <v>--</v>
      </c>
      <c r="F4401" s="258" t="str">
        <f>iferror(vlookup(C4401,'Master data'!$A$1:$C$29,2,0),"--")</f>
        <v>--</v>
      </c>
    </row>
    <row r="4402" ht="21.0" customHeight="1">
      <c r="A4402" s="165"/>
      <c r="B4402" s="172"/>
      <c r="C4402" s="167"/>
      <c r="D4402" s="168"/>
      <c r="E4402" s="258" t="str">
        <f>iferror(vlookup(C4402,'Master data'!$A$1:$C$29,3,0),"--")</f>
        <v>--</v>
      </c>
      <c r="F4402" s="258" t="str">
        <f>iferror(vlookup(C4402,'Master data'!$A$1:$C$29,2,0),"--")</f>
        <v>--</v>
      </c>
    </row>
    <row r="4403" ht="21.0" customHeight="1">
      <c r="A4403" s="165"/>
      <c r="B4403" s="172"/>
      <c r="C4403" s="167"/>
      <c r="D4403" s="168"/>
      <c r="E4403" s="258" t="str">
        <f>iferror(vlookup(C4403,'Master data'!$A$1:$C$29,3,0),"--")</f>
        <v>--</v>
      </c>
      <c r="F4403" s="258" t="str">
        <f>iferror(vlookup(C4403,'Master data'!$A$1:$C$29,2,0),"--")</f>
        <v>--</v>
      </c>
    </row>
    <row r="4404" ht="21.0" customHeight="1">
      <c r="A4404" s="165"/>
      <c r="B4404" s="172"/>
      <c r="C4404" s="167"/>
      <c r="D4404" s="168"/>
      <c r="E4404" s="258" t="str">
        <f>iferror(vlookup(C4404,'Master data'!$A$1:$C$29,3,0),"--")</f>
        <v>--</v>
      </c>
      <c r="F4404" s="258" t="str">
        <f>iferror(vlookup(C4404,'Master data'!$A$1:$C$29,2,0),"--")</f>
        <v>--</v>
      </c>
    </row>
    <row r="4405" ht="21.0" customHeight="1">
      <c r="A4405" s="165"/>
      <c r="B4405" s="172"/>
      <c r="C4405" s="167"/>
      <c r="D4405" s="168"/>
      <c r="E4405" s="258" t="str">
        <f>iferror(vlookup(C4405,'Master data'!$A$1:$C$29,3,0),"--")</f>
        <v>--</v>
      </c>
      <c r="F4405" s="258" t="str">
        <f>iferror(vlookup(C4405,'Master data'!$A$1:$C$29,2,0),"--")</f>
        <v>--</v>
      </c>
    </row>
    <row r="4406" ht="21.0" customHeight="1">
      <c r="A4406" s="165"/>
      <c r="B4406" s="172"/>
      <c r="C4406" s="167"/>
      <c r="D4406" s="168"/>
      <c r="E4406" s="258" t="str">
        <f>iferror(vlookup(C4406,'Master data'!$A$1:$C$29,3,0),"--")</f>
        <v>--</v>
      </c>
      <c r="F4406" s="258" t="str">
        <f>iferror(vlookup(C4406,'Master data'!$A$1:$C$29,2,0),"--")</f>
        <v>--</v>
      </c>
    </row>
    <row r="4407" ht="21.0" customHeight="1">
      <c r="A4407" s="165"/>
      <c r="B4407" s="172"/>
      <c r="C4407" s="167"/>
      <c r="D4407" s="168"/>
      <c r="E4407" s="258" t="str">
        <f>iferror(vlookup(C4407,'Master data'!$A$1:$C$29,3,0),"--")</f>
        <v>--</v>
      </c>
      <c r="F4407" s="258" t="str">
        <f>iferror(vlookup(C4407,'Master data'!$A$1:$C$29,2,0),"--")</f>
        <v>--</v>
      </c>
    </row>
    <row r="4408" ht="21.0" customHeight="1">
      <c r="A4408" s="165"/>
      <c r="B4408" s="172"/>
      <c r="C4408" s="167"/>
      <c r="D4408" s="168"/>
      <c r="E4408" s="258" t="str">
        <f>iferror(vlookup(C4408,'Master data'!$A$1:$C$29,3,0),"--")</f>
        <v>--</v>
      </c>
      <c r="F4408" s="258" t="str">
        <f>iferror(vlookup(C4408,'Master data'!$A$1:$C$29,2,0),"--")</f>
        <v>--</v>
      </c>
    </row>
    <row r="4409" ht="21.0" customHeight="1">
      <c r="A4409" s="165"/>
      <c r="B4409" s="172"/>
      <c r="C4409" s="167"/>
      <c r="D4409" s="168"/>
      <c r="E4409" s="258" t="str">
        <f>iferror(vlookup(C4409,'Master data'!$A$1:$C$29,3,0),"--")</f>
        <v>--</v>
      </c>
      <c r="F4409" s="258" t="str">
        <f>iferror(vlookup(C4409,'Master data'!$A$1:$C$29,2,0),"--")</f>
        <v>--</v>
      </c>
    </row>
    <row r="4410" ht="21.0" customHeight="1">
      <c r="A4410" s="165"/>
      <c r="B4410" s="172"/>
      <c r="C4410" s="167"/>
      <c r="D4410" s="168"/>
      <c r="E4410" s="258" t="str">
        <f>iferror(vlookup(C4410,'Master data'!$A$1:$C$29,3,0),"--")</f>
        <v>--</v>
      </c>
      <c r="F4410" s="258" t="str">
        <f>iferror(vlookup(C4410,'Master data'!$A$1:$C$29,2,0),"--")</f>
        <v>--</v>
      </c>
    </row>
    <row r="4411" ht="21.0" customHeight="1">
      <c r="A4411" s="165"/>
      <c r="B4411" s="172"/>
      <c r="C4411" s="167"/>
      <c r="D4411" s="168"/>
      <c r="E4411" s="258" t="str">
        <f>iferror(vlookup(C4411,'Master data'!$A$1:$C$29,3,0),"--")</f>
        <v>--</v>
      </c>
      <c r="F4411" s="258" t="str">
        <f>iferror(vlookup(C4411,'Master data'!$A$1:$C$29,2,0),"--")</f>
        <v>--</v>
      </c>
    </row>
    <row r="4412" ht="21.0" customHeight="1">
      <c r="A4412" s="165"/>
      <c r="B4412" s="172"/>
      <c r="C4412" s="167"/>
      <c r="D4412" s="168"/>
      <c r="E4412" s="258" t="str">
        <f>iferror(vlookup(C4412,'Master data'!$A$1:$C$29,3,0),"--")</f>
        <v>--</v>
      </c>
      <c r="F4412" s="258" t="str">
        <f>iferror(vlookup(C4412,'Master data'!$A$1:$C$29,2,0),"--")</f>
        <v>--</v>
      </c>
    </row>
    <row r="4413" ht="21.0" customHeight="1">
      <c r="A4413" s="165"/>
      <c r="B4413" s="172"/>
      <c r="C4413" s="167"/>
      <c r="D4413" s="168"/>
      <c r="E4413" s="258" t="str">
        <f>iferror(vlookup(C4413,'Master data'!$A$1:$C$29,3,0),"--")</f>
        <v>--</v>
      </c>
      <c r="F4413" s="258" t="str">
        <f>iferror(vlookup(C4413,'Master data'!$A$1:$C$29,2,0),"--")</f>
        <v>--</v>
      </c>
    </row>
    <row r="4414" ht="21.0" customHeight="1">
      <c r="A4414" s="165"/>
      <c r="B4414" s="172"/>
      <c r="C4414" s="167"/>
      <c r="D4414" s="168"/>
      <c r="E4414" s="258" t="str">
        <f>iferror(vlookup(C4414,'Master data'!$A$1:$C$29,3,0),"--")</f>
        <v>--</v>
      </c>
      <c r="F4414" s="258" t="str">
        <f>iferror(vlookup(C4414,'Master data'!$A$1:$C$29,2,0),"--")</f>
        <v>--</v>
      </c>
    </row>
    <row r="4415" ht="21.0" customHeight="1">
      <c r="A4415" s="165"/>
      <c r="B4415" s="172"/>
      <c r="C4415" s="167"/>
      <c r="D4415" s="168"/>
      <c r="E4415" s="258" t="str">
        <f>iferror(vlookup(C4415,'Master data'!$A$1:$C$29,3,0),"--")</f>
        <v>--</v>
      </c>
      <c r="F4415" s="258" t="str">
        <f>iferror(vlookup(C4415,'Master data'!$A$1:$C$29,2,0),"--")</f>
        <v>--</v>
      </c>
    </row>
    <row r="4416" ht="21.0" customHeight="1">
      <c r="A4416" s="165"/>
      <c r="B4416" s="172"/>
      <c r="C4416" s="167"/>
      <c r="D4416" s="168"/>
      <c r="E4416" s="258" t="str">
        <f>iferror(vlookup(C4416,'Master data'!$A$1:$C$29,3,0),"--")</f>
        <v>--</v>
      </c>
      <c r="F4416" s="258" t="str">
        <f>iferror(vlookup(C4416,'Master data'!$A$1:$C$29,2,0),"--")</f>
        <v>--</v>
      </c>
    </row>
    <row r="4417" ht="21.0" customHeight="1">
      <c r="A4417" s="165"/>
      <c r="B4417" s="172"/>
      <c r="C4417" s="167"/>
      <c r="D4417" s="168"/>
      <c r="E4417" s="258" t="str">
        <f>iferror(vlookup(C4417,'Master data'!$A$1:$C$29,3,0),"--")</f>
        <v>--</v>
      </c>
      <c r="F4417" s="258" t="str">
        <f>iferror(vlookup(C4417,'Master data'!$A$1:$C$29,2,0),"--")</f>
        <v>--</v>
      </c>
    </row>
    <row r="4418" ht="21.0" customHeight="1">
      <c r="A4418" s="165"/>
      <c r="B4418" s="172"/>
      <c r="C4418" s="167"/>
      <c r="D4418" s="168"/>
      <c r="E4418" s="258" t="str">
        <f>iferror(vlookup(C4418,'Master data'!$A$1:$C$29,3,0),"--")</f>
        <v>--</v>
      </c>
      <c r="F4418" s="258" t="str">
        <f>iferror(vlookup(C4418,'Master data'!$A$1:$C$29,2,0),"--")</f>
        <v>--</v>
      </c>
    </row>
    <row r="4419" ht="21.0" customHeight="1">
      <c r="A4419" s="165"/>
      <c r="B4419" s="172"/>
      <c r="C4419" s="167"/>
      <c r="D4419" s="168"/>
      <c r="E4419" s="258" t="str">
        <f>iferror(vlookup(C4419,'Master data'!$A$1:$C$29,3,0),"--")</f>
        <v>--</v>
      </c>
      <c r="F4419" s="258" t="str">
        <f>iferror(vlookup(C4419,'Master data'!$A$1:$C$29,2,0),"--")</f>
        <v>--</v>
      </c>
    </row>
    <row r="4420" ht="21.0" customHeight="1">
      <c r="A4420" s="165"/>
      <c r="B4420" s="172"/>
      <c r="C4420" s="167"/>
      <c r="D4420" s="168"/>
      <c r="E4420" s="258" t="str">
        <f>iferror(vlookup(C4420,'Master data'!$A$1:$C$29,3,0),"--")</f>
        <v>--</v>
      </c>
      <c r="F4420" s="258" t="str">
        <f>iferror(vlookup(C4420,'Master data'!$A$1:$C$29,2,0),"--")</f>
        <v>--</v>
      </c>
    </row>
    <row r="4421" ht="21.0" customHeight="1">
      <c r="A4421" s="165"/>
      <c r="B4421" s="172"/>
      <c r="C4421" s="167"/>
      <c r="D4421" s="168"/>
      <c r="E4421" s="258" t="str">
        <f>iferror(vlookup(C4421,'Master data'!$A$1:$C$29,3,0),"--")</f>
        <v>--</v>
      </c>
      <c r="F4421" s="258" t="str">
        <f>iferror(vlookup(C4421,'Master data'!$A$1:$C$29,2,0),"--")</f>
        <v>--</v>
      </c>
    </row>
    <row r="4422" ht="21.0" customHeight="1">
      <c r="A4422" s="165"/>
      <c r="B4422" s="172"/>
      <c r="C4422" s="167"/>
      <c r="D4422" s="168"/>
      <c r="E4422" s="258" t="str">
        <f>iferror(vlookup(C4422,'Master data'!$A$1:$C$29,3,0),"--")</f>
        <v>--</v>
      </c>
      <c r="F4422" s="258" t="str">
        <f>iferror(vlookup(C4422,'Master data'!$A$1:$C$29,2,0),"--")</f>
        <v>--</v>
      </c>
    </row>
    <row r="4423" ht="21.0" customHeight="1">
      <c r="A4423" s="165"/>
      <c r="B4423" s="172"/>
      <c r="C4423" s="167"/>
      <c r="D4423" s="168"/>
      <c r="E4423" s="258" t="str">
        <f>iferror(vlookup(C4423,'Master data'!$A$1:$C$29,3,0),"--")</f>
        <v>--</v>
      </c>
      <c r="F4423" s="258" t="str">
        <f>iferror(vlookup(C4423,'Master data'!$A$1:$C$29,2,0),"--")</f>
        <v>--</v>
      </c>
    </row>
    <row r="4424" ht="21.0" customHeight="1">
      <c r="A4424" s="165"/>
      <c r="B4424" s="172"/>
      <c r="C4424" s="167"/>
      <c r="D4424" s="168"/>
      <c r="E4424" s="258" t="str">
        <f>iferror(vlookup(C4424,'Master data'!$A$1:$C$29,3,0),"--")</f>
        <v>--</v>
      </c>
      <c r="F4424" s="258" t="str">
        <f>iferror(vlookup(C4424,'Master data'!$A$1:$C$29,2,0),"--")</f>
        <v>--</v>
      </c>
    </row>
    <row r="4425" ht="21.0" customHeight="1">
      <c r="A4425" s="165"/>
      <c r="B4425" s="172"/>
      <c r="C4425" s="167"/>
      <c r="D4425" s="168"/>
      <c r="E4425" s="258" t="str">
        <f>iferror(vlookup(C4425,'Master data'!$A$1:$C$29,3,0),"--")</f>
        <v>--</v>
      </c>
      <c r="F4425" s="258" t="str">
        <f>iferror(vlookup(C4425,'Master data'!$A$1:$C$29,2,0),"--")</f>
        <v>--</v>
      </c>
    </row>
    <row r="4426" ht="21.0" customHeight="1">
      <c r="A4426" s="165"/>
      <c r="B4426" s="172"/>
      <c r="C4426" s="167"/>
      <c r="D4426" s="168"/>
      <c r="E4426" s="258" t="str">
        <f>iferror(vlookup(C4426,'Master data'!$A$1:$C$29,3,0),"--")</f>
        <v>--</v>
      </c>
      <c r="F4426" s="258" t="str">
        <f>iferror(vlookup(C4426,'Master data'!$A$1:$C$29,2,0),"--")</f>
        <v>--</v>
      </c>
    </row>
    <row r="4427" ht="21.0" customHeight="1">
      <c r="A4427" s="165"/>
      <c r="B4427" s="172"/>
      <c r="C4427" s="167"/>
      <c r="D4427" s="168"/>
      <c r="E4427" s="258" t="str">
        <f>iferror(vlookup(C4427,'Master data'!$A$1:$C$29,3,0),"--")</f>
        <v>--</v>
      </c>
      <c r="F4427" s="258" t="str">
        <f>iferror(vlookup(C4427,'Master data'!$A$1:$C$29,2,0),"--")</f>
        <v>--</v>
      </c>
    </row>
    <row r="4428" ht="21.0" customHeight="1">
      <c r="A4428" s="165"/>
      <c r="B4428" s="172"/>
      <c r="C4428" s="167"/>
      <c r="D4428" s="168"/>
      <c r="E4428" s="258" t="str">
        <f>iferror(vlookup(C4428,'Master data'!$A$1:$C$29,3,0),"--")</f>
        <v>--</v>
      </c>
      <c r="F4428" s="258" t="str">
        <f>iferror(vlookup(C4428,'Master data'!$A$1:$C$29,2,0),"--")</f>
        <v>--</v>
      </c>
    </row>
    <row r="4429" ht="21.0" customHeight="1">
      <c r="A4429" s="165"/>
      <c r="B4429" s="172"/>
      <c r="C4429" s="167"/>
      <c r="D4429" s="168"/>
      <c r="E4429" s="258" t="str">
        <f>iferror(vlookup(C4429,'Master data'!$A$1:$C$29,3,0),"--")</f>
        <v>--</v>
      </c>
      <c r="F4429" s="258" t="str">
        <f>iferror(vlookup(C4429,'Master data'!$A$1:$C$29,2,0),"--")</f>
        <v>--</v>
      </c>
    </row>
    <row r="4430" ht="21.0" customHeight="1">
      <c r="A4430" s="165"/>
      <c r="B4430" s="172"/>
      <c r="C4430" s="167"/>
      <c r="D4430" s="168"/>
      <c r="E4430" s="258" t="str">
        <f>iferror(vlookup(C4430,'Master data'!$A$1:$C$29,3,0),"--")</f>
        <v>--</v>
      </c>
      <c r="F4430" s="258" t="str">
        <f>iferror(vlookup(C4430,'Master data'!$A$1:$C$29,2,0),"--")</f>
        <v>--</v>
      </c>
    </row>
    <row r="4431" ht="21.0" customHeight="1">
      <c r="A4431" s="165"/>
      <c r="B4431" s="172"/>
      <c r="C4431" s="167"/>
      <c r="D4431" s="168"/>
      <c r="E4431" s="258" t="str">
        <f>iferror(vlookup(C4431,'Master data'!$A$1:$C$29,3,0),"--")</f>
        <v>--</v>
      </c>
      <c r="F4431" s="258" t="str">
        <f>iferror(vlookup(C4431,'Master data'!$A$1:$C$29,2,0),"--")</f>
        <v>--</v>
      </c>
    </row>
    <row r="4432" ht="21.0" customHeight="1">
      <c r="A4432" s="165"/>
      <c r="B4432" s="172"/>
      <c r="C4432" s="167"/>
      <c r="D4432" s="168"/>
      <c r="E4432" s="258" t="str">
        <f>iferror(vlookup(C4432,'Master data'!$A$1:$C$29,3,0),"--")</f>
        <v>--</v>
      </c>
      <c r="F4432" s="258" t="str">
        <f>iferror(vlookup(C4432,'Master data'!$A$1:$C$29,2,0),"--")</f>
        <v>--</v>
      </c>
    </row>
    <row r="4433" ht="21.0" customHeight="1">
      <c r="A4433" s="165"/>
      <c r="B4433" s="172"/>
      <c r="C4433" s="167"/>
      <c r="D4433" s="168"/>
      <c r="E4433" s="258" t="str">
        <f>iferror(vlookup(C4433,'Master data'!$A$1:$C$29,3,0),"--")</f>
        <v>--</v>
      </c>
      <c r="F4433" s="258" t="str">
        <f>iferror(vlookup(C4433,'Master data'!$A$1:$C$29,2,0),"--")</f>
        <v>--</v>
      </c>
    </row>
    <row r="4434" ht="21.0" customHeight="1">
      <c r="A4434" s="165"/>
      <c r="B4434" s="172"/>
      <c r="C4434" s="167"/>
      <c r="D4434" s="168"/>
      <c r="E4434" s="258" t="str">
        <f>iferror(vlookup(C4434,'Master data'!$A$1:$C$29,3,0),"--")</f>
        <v>--</v>
      </c>
      <c r="F4434" s="258" t="str">
        <f>iferror(vlookup(C4434,'Master data'!$A$1:$C$29,2,0),"--")</f>
        <v>--</v>
      </c>
    </row>
    <row r="4435" ht="21.0" customHeight="1">
      <c r="A4435" s="165"/>
      <c r="B4435" s="172"/>
      <c r="C4435" s="167"/>
      <c r="D4435" s="168"/>
      <c r="E4435" s="258" t="str">
        <f>iferror(vlookup(C4435,'Master data'!$A$1:$C$29,3,0),"--")</f>
        <v>--</v>
      </c>
      <c r="F4435" s="258" t="str">
        <f>iferror(vlookup(C4435,'Master data'!$A$1:$C$29,2,0),"--")</f>
        <v>--</v>
      </c>
    </row>
    <row r="4436" ht="21.0" customHeight="1">
      <c r="A4436" s="165"/>
      <c r="B4436" s="172"/>
      <c r="C4436" s="167"/>
      <c r="D4436" s="168"/>
      <c r="E4436" s="258" t="str">
        <f>iferror(vlookup(C4436,'Master data'!$A$1:$C$29,3,0),"--")</f>
        <v>--</v>
      </c>
      <c r="F4436" s="258" t="str">
        <f>iferror(vlookup(C4436,'Master data'!$A$1:$C$29,2,0),"--")</f>
        <v>--</v>
      </c>
    </row>
    <row r="4437" ht="21.0" customHeight="1">
      <c r="A4437" s="165"/>
      <c r="B4437" s="172"/>
      <c r="C4437" s="167"/>
      <c r="D4437" s="168"/>
      <c r="E4437" s="258" t="str">
        <f>iferror(vlookup(C4437,'Master data'!$A$1:$C$29,3,0),"--")</f>
        <v>--</v>
      </c>
      <c r="F4437" s="258" t="str">
        <f>iferror(vlookup(C4437,'Master data'!$A$1:$C$29,2,0),"--")</f>
        <v>--</v>
      </c>
    </row>
    <row r="4438" ht="21.0" customHeight="1">
      <c r="A4438" s="165"/>
      <c r="B4438" s="172"/>
      <c r="C4438" s="167"/>
      <c r="D4438" s="168"/>
      <c r="E4438" s="258" t="str">
        <f>iferror(vlookup(C4438,'Master data'!$A$1:$C$29,3,0),"--")</f>
        <v>--</v>
      </c>
      <c r="F4438" s="258" t="str">
        <f>iferror(vlookup(C4438,'Master data'!$A$1:$C$29,2,0),"--")</f>
        <v>--</v>
      </c>
    </row>
    <row r="4439" ht="21.0" customHeight="1">
      <c r="A4439" s="165"/>
      <c r="B4439" s="172"/>
      <c r="C4439" s="167"/>
      <c r="D4439" s="168"/>
      <c r="E4439" s="258" t="str">
        <f>iferror(vlookup(C4439,'Master data'!$A$1:$C$29,3,0),"--")</f>
        <v>--</v>
      </c>
      <c r="F4439" s="258" t="str">
        <f>iferror(vlookup(C4439,'Master data'!$A$1:$C$29,2,0),"--")</f>
        <v>--</v>
      </c>
    </row>
    <row r="4440" ht="21.0" customHeight="1">
      <c r="A4440" s="165"/>
      <c r="B4440" s="172"/>
      <c r="C4440" s="167"/>
      <c r="D4440" s="168"/>
      <c r="E4440" s="258" t="str">
        <f>iferror(vlookup(C4440,'Master data'!$A$1:$C$29,3,0),"--")</f>
        <v>--</v>
      </c>
      <c r="F4440" s="258" t="str">
        <f>iferror(vlookup(C4440,'Master data'!$A$1:$C$29,2,0),"--")</f>
        <v>--</v>
      </c>
    </row>
    <row r="4441" ht="21.0" customHeight="1">
      <c r="A4441" s="165"/>
      <c r="B4441" s="172"/>
      <c r="C4441" s="167"/>
      <c r="D4441" s="168"/>
      <c r="E4441" s="258" t="str">
        <f>iferror(vlookup(C4441,'Master data'!$A$1:$C$29,3,0),"--")</f>
        <v>--</v>
      </c>
      <c r="F4441" s="258" t="str">
        <f>iferror(vlookup(C4441,'Master data'!$A$1:$C$29,2,0),"--")</f>
        <v>--</v>
      </c>
    </row>
    <row r="4442" ht="21.0" customHeight="1">
      <c r="A4442" s="165"/>
      <c r="B4442" s="172"/>
      <c r="C4442" s="167"/>
      <c r="D4442" s="168"/>
      <c r="E4442" s="258" t="str">
        <f>iferror(vlookup(C4442,'Master data'!$A$1:$C$29,3,0),"--")</f>
        <v>--</v>
      </c>
      <c r="F4442" s="258" t="str">
        <f>iferror(vlookup(C4442,'Master data'!$A$1:$C$29,2,0),"--")</f>
        <v>--</v>
      </c>
    </row>
    <row r="4443" ht="21.0" customHeight="1">
      <c r="A4443" s="165"/>
      <c r="B4443" s="172"/>
      <c r="C4443" s="167"/>
      <c r="D4443" s="168"/>
      <c r="E4443" s="258" t="str">
        <f>iferror(vlookup(C4443,'Master data'!$A$1:$C$29,3,0),"--")</f>
        <v>--</v>
      </c>
      <c r="F4443" s="258" t="str">
        <f>iferror(vlookup(C4443,'Master data'!$A$1:$C$29,2,0),"--")</f>
        <v>--</v>
      </c>
    </row>
    <row r="4444" ht="21.0" customHeight="1">
      <c r="A4444" s="165"/>
      <c r="B4444" s="172"/>
      <c r="C4444" s="167"/>
      <c r="D4444" s="168"/>
      <c r="E4444" s="258" t="str">
        <f>iferror(vlookup(C4444,'Master data'!$A$1:$C$29,3,0),"--")</f>
        <v>--</v>
      </c>
      <c r="F4444" s="258" t="str">
        <f>iferror(vlookup(C4444,'Master data'!$A$1:$C$29,2,0),"--")</f>
        <v>--</v>
      </c>
    </row>
    <row r="4445" ht="21.0" customHeight="1">
      <c r="A4445" s="165"/>
      <c r="B4445" s="172"/>
      <c r="C4445" s="167"/>
      <c r="D4445" s="168"/>
      <c r="E4445" s="258" t="str">
        <f>iferror(vlookup(C4445,'Master data'!$A$1:$C$29,3,0),"--")</f>
        <v>--</v>
      </c>
      <c r="F4445" s="258" t="str">
        <f>iferror(vlookup(C4445,'Master data'!$A$1:$C$29,2,0),"--")</f>
        <v>--</v>
      </c>
    </row>
    <row r="4446" ht="21.0" customHeight="1">
      <c r="A4446" s="165"/>
      <c r="B4446" s="172"/>
      <c r="C4446" s="167"/>
      <c r="D4446" s="168"/>
      <c r="E4446" s="258" t="str">
        <f>iferror(vlookup(C4446,'Master data'!$A$1:$C$29,3,0),"--")</f>
        <v>--</v>
      </c>
      <c r="F4446" s="258" t="str">
        <f>iferror(vlookup(C4446,'Master data'!$A$1:$C$29,2,0),"--")</f>
        <v>--</v>
      </c>
    </row>
    <row r="4447" ht="21.0" customHeight="1">
      <c r="A4447" s="165"/>
      <c r="B4447" s="172"/>
      <c r="C4447" s="167"/>
      <c r="D4447" s="168"/>
      <c r="E4447" s="258" t="str">
        <f>iferror(vlookup(C4447,'Master data'!$A$1:$C$29,3,0),"--")</f>
        <v>--</v>
      </c>
      <c r="F4447" s="258" t="str">
        <f>iferror(vlookup(C4447,'Master data'!$A$1:$C$29,2,0),"--")</f>
        <v>--</v>
      </c>
    </row>
    <row r="4448" ht="21.0" customHeight="1">
      <c r="A4448" s="165"/>
      <c r="B4448" s="172"/>
      <c r="C4448" s="167"/>
      <c r="D4448" s="168"/>
      <c r="E4448" s="258" t="str">
        <f>iferror(vlookup(C4448,'Master data'!$A$1:$C$29,3,0),"--")</f>
        <v>--</v>
      </c>
      <c r="F4448" s="258" t="str">
        <f>iferror(vlookup(C4448,'Master data'!$A$1:$C$29,2,0),"--")</f>
        <v>--</v>
      </c>
    </row>
    <row r="4449" ht="21.0" customHeight="1">
      <c r="A4449" s="165"/>
      <c r="B4449" s="172"/>
      <c r="C4449" s="167"/>
      <c r="D4449" s="168"/>
      <c r="E4449" s="258" t="str">
        <f>iferror(vlookup(C4449,'Master data'!$A$1:$C$29,3,0),"--")</f>
        <v>--</v>
      </c>
      <c r="F4449" s="258" t="str">
        <f>iferror(vlookup(C4449,'Master data'!$A$1:$C$29,2,0),"--")</f>
        <v>--</v>
      </c>
    </row>
    <row r="4450" ht="21.0" customHeight="1">
      <c r="A4450" s="165"/>
      <c r="B4450" s="172"/>
      <c r="C4450" s="167"/>
      <c r="D4450" s="168"/>
      <c r="E4450" s="258" t="str">
        <f>iferror(vlookup(C4450,'Master data'!$A$1:$C$29,3,0),"--")</f>
        <v>--</v>
      </c>
      <c r="F4450" s="258" t="str">
        <f>iferror(vlookup(C4450,'Master data'!$A$1:$C$29,2,0),"--")</f>
        <v>--</v>
      </c>
    </row>
    <row r="4451" ht="21.0" customHeight="1">
      <c r="A4451" s="165"/>
      <c r="B4451" s="172"/>
      <c r="C4451" s="167"/>
      <c r="D4451" s="168"/>
      <c r="E4451" s="258" t="str">
        <f>iferror(vlookup(C4451,'Master data'!$A$1:$C$29,3,0),"--")</f>
        <v>--</v>
      </c>
      <c r="F4451" s="258" t="str">
        <f>iferror(vlookup(C4451,'Master data'!$A$1:$C$29,2,0),"--")</f>
        <v>--</v>
      </c>
    </row>
    <row r="4452" ht="21.0" customHeight="1">
      <c r="A4452" s="165"/>
      <c r="B4452" s="172"/>
      <c r="C4452" s="167"/>
      <c r="D4452" s="168"/>
      <c r="E4452" s="258" t="str">
        <f>iferror(vlookup(C4452,'Master data'!$A$1:$C$29,3,0),"--")</f>
        <v>--</v>
      </c>
      <c r="F4452" s="258" t="str">
        <f>iferror(vlookup(C4452,'Master data'!$A$1:$C$29,2,0),"--")</f>
        <v>--</v>
      </c>
    </row>
    <row r="4453" ht="21.0" customHeight="1">
      <c r="A4453" s="165"/>
      <c r="B4453" s="172"/>
      <c r="C4453" s="167"/>
      <c r="D4453" s="168"/>
      <c r="E4453" s="258" t="str">
        <f>iferror(vlookup(C4453,'Master data'!$A$1:$C$29,3,0),"--")</f>
        <v>--</v>
      </c>
      <c r="F4453" s="258" t="str">
        <f>iferror(vlookup(C4453,'Master data'!$A$1:$C$29,2,0),"--")</f>
        <v>--</v>
      </c>
    </row>
    <row r="4454" ht="21.0" customHeight="1">
      <c r="A4454" s="165"/>
      <c r="B4454" s="172"/>
      <c r="C4454" s="167"/>
      <c r="D4454" s="168"/>
      <c r="E4454" s="258" t="str">
        <f>iferror(vlookup(C4454,'Master data'!$A$1:$C$29,3,0),"--")</f>
        <v>--</v>
      </c>
      <c r="F4454" s="258" t="str">
        <f>iferror(vlookup(C4454,'Master data'!$A$1:$C$29,2,0),"--")</f>
        <v>--</v>
      </c>
    </row>
    <row r="4455" ht="21.0" customHeight="1">
      <c r="A4455" s="165"/>
      <c r="B4455" s="172"/>
      <c r="C4455" s="167"/>
      <c r="D4455" s="168"/>
      <c r="E4455" s="258" t="str">
        <f>iferror(vlookup(C4455,'Master data'!$A$1:$C$29,3,0),"--")</f>
        <v>--</v>
      </c>
      <c r="F4455" s="258" t="str">
        <f>iferror(vlookup(C4455,'Master data'!$A$1:$C$29,2,0),"--")</f>
        <v>--</v>
      </c>
    </row>
    <row r="4456" ht="21.0" customHeight="1">
      <c r="A4456" s="165"/>
      <c r="B4456" s="172"/>
      <c r="C4456" s="167"/>
      <c r="D4456" s="168"/>
      <c r="E4456" s="258" t="str">
        <f>iferror(vlookup(C4456,'Master data'!$A$1:$C$29,3,0),"--")</f>
        <v>--</v>
      </c>
      <c r="F4456" s="258" t="str">
        <f>iferror(vlookup(C4456,'Master data'!$A$1:$C$29,2,0),"--")</f>
        <v>--</v>
      </c>
    </row>
    <row r="4457" ht="21.0" customHeight="1">
      <c r="A4457" s="165"/>
      <c r="B4457" s="172"/>
      <c r="C4457" s="167"/>
      <c r="D4457" s="168"/>
      <c r="E4457" s="258" t="str">
        <f>iferror(vlookup(C4457,'Master data'!$A$1:$C$29,3,0),"--")</f>
        <v>--</v>
      </c>
      <c r="F4457" s="258" t="str">
        <f>iferror(vlookup(C4457,'Master data'!$A$1:$C$29,2,0),"--")</f>
        <v>--</v>
      </c>
    </row>
    <row r="4458" ht="21.0" customHeight="1">
      <c r="A4458" s="165"/>
      <c r="B4458" s="172"/>
      <c r="C4458" s="167"/>
      <c r="D4458" s="168"/>
      <c r="E4458" s="258" t="str">
        <f>iferror(vlookup(C4458,'Master data'!$A$1:$C$29,3,0),"--")</f>
        <v>--</v>
      </c>
      <c r="F4458" s="258" t="str">
        <f>iferror(vlookup(C4458,'Master data'!$A$1:$C$29,2,0),"--")</f>
        <v>--</v>
      </c>
    </row>
    <row r="4459" ht="21.0" customHeight="1">
      <c r="A4459" s="165"/>
      <c r="B4459" s="172"/>
      <c r="C4459" s="167"/>
      <c r="D4459" s="168"/>
      <c r="E4459" s="258" t="str">
        <f>iferror(vlookup(C4459,'Master data'!$A$1:$C$29,3,0),"--")</f>
        <v>--</v>
      </c>
      <c r="F4459" s="258" t="str">
        <f>iferror(vlookup(C4459,'Master data'!$A$1:$C$29,2,0),"--")</f>
        <v>--</v>
      </c>
    </row>
    <row r="4460" ht="21.0" customHeight="1">
      <c r="A4460" s="165"/>
      <c r="B4460" s="172"/>
      <c r="C4460" s="167"/>
      <c r="D4460" s="168"/>
      <c r="E4460" s="258" t="str">
        <f>iferror(vlookup(C4460,'Master data'!$A$1:$C$29,3,0),"--")</f>
        <v>--</v>
      </c>
      <c r="F4460" s="258" t="str">
        <f>iferror(vlookup(C4460,'Master data'!$A$1:$C$29,2,0),"--")</f>
        <v>--</v>
      </c>
    </row>
    <row r="4461" ht="21.0" customHeight="1">
      <c r="A4461" s="165"/>
      <c r="B4461" s="172"/>
      <c r="C4461" s="167"/>
      <c r="D4461" s="168"/>
      <c r="E4461" s="258" t="str">
        <f>iferror(vlookup(C4461,'Master data'!$A$1:$C$29,3,0),"--")</f>
        <v>--</v>
      </c>
      <c r="F4461" s="258" t="str">
        <f>iferror(vlookup(C4461,'Master data'!$A$1:$C$29,2,0),"--")</f>
        <v>--</v>
      </c>
    </row>
    <row r="4462" ht="21.0" customHeight="1">
      <c r="A4462" s="165"/>
      <c r="B4462" s="172"/>
      <c r="C4462" s="167"/>
      <c r="D4462" s="168"/>
      <c r="E4462" s="258" t="str">
        <f>iferror(vlookup(C4462,'Master data'!$A$1:$C$29,3,0),"--")</f>
        <v>--</v>
      </c>
      <c r="F4462" s="258" t="str">
        <f>iferror(vlookup(C4462,'Master data'!$A$1:$C$29,2,0),"--")</f>
        <v>--</v>
      </c>
    </row>
    <row r="4463" ht="21.0" customHeight="1">
      <c r="A4463" s="165"/>
      <c r="B4463" s="172"/>
      <c r="C4463" s="167"/>
      <c r="D4463" s="168"/>
      <c r="E4463" s="258" t="str">
        <f>iferror(vlookup(C4463,'Master data'!$A$1:$C$29,3,0),"--")</f>
        <v>--</v>
      </c>
      <c r="F4463" s="258" t="str">
        <f>iferror(vlookup(C4463,'Master data'!$A$1:$C$29,2,0),"--")</f>
        <v>--</v>
      </c>
    </row>
    <row r="4464" ht="21.0" customHeight="1">
      <c r="A4464" s="165"/>
      <c r="B4464" s="172"/>
      <c r="C4464" s="167"/>
      <c r="D4464" s="168"/>
      <c r="E4464" s="258" t="str">
        <f>iferror(vlookup(C4464,'Master data'!$A$1:$C$29,3,0),"--")</f>
        <v>--</v>
      </c>
      <c r="F4464" s="258" t="str">
        <f>iferror(vlookup(C4464,'Master data'!$A$1:$C$29,2,0),"--")</f>
        <v>--</v>
      </c>
    </row>
    <row r="4465" ht="21.0" customHeight="1">
      <c r="A4465" s="165"/>
      <c r="B4465" s="172"/>
      <c r="C4465" s="167"/>
      <c r="D4465" s="168"/>
      <c r="E4465" s="258" t="str">
        <f>iferror(vlookup(C4465,'Master data'!$A$1:$C$29,3,0),"--")</f>
        <v>--</v>
      </c>
      <c r="F4465" s="258" t="str">
        <f>iferror(vlookup(C4465,'Master data'!$A$1:$C$29,2,0),"--")</f>
        <v>--</v>
      </c>
    </row>
    <row r="4466" ht="21.0" customHeight="1">
      <c r="A4466" s="165"/>
      <c r="B4466" s="172"/>
      <c r="C4466" s="167"/>
      <c r="D4466" s="168"/>
      <c r="E4466" s="258" t="str">
        <f>iferror(vlookup(C4466,'Master data'!$A$1:$C$29,3,0),"--")</f>
        <v>--</v>
      </c>
      <c r="F4466" s="258" t="str">
        <f>iferror(vlookup(C4466,'Master data'!$A$1:$C$29,2,0),"--")</f>
        <v>--</v>
      </c>
    </row>
    <row r="4467" ht="21.0" customHeight="1">
      <c r="A4467" s="165"/>
      <c r="B4467" s="172"/>
      <c r="C4467" s="167"/>
      <c r="D4467" s="168"/>
      <c r="E4467" s="258" t="str">
        <f>iferror(vlookup(C4467,'Master data'!$A$1:$C$29,3,0),"--")</f>
        <v>--</v>
      </c>
      <c r="F4467" s="258" t="str">
        <f>iferror(vlookup(C4467,'Master data'!$A$1:$C$29,2,0),"--")</f>
        <v>--</v>
      </c>
    </row>
    <row r="4468" ht="21.0" customHeight="1">
      <c r="A4468" s="165"/>
      <c r="B4468" s="172"/>
      <c r="C4468" s="167"/>
      <c r="D4468" s="168"/>
      <c r="E4468" s="258" t="str">
        <f>iferror(vlookup(C4468,'Master data'!$A$1:$C$29,3,0),"--")</f>
        <v>--</v>
      </c>
      <c r="F4468" s="258" t="str">
        <f>iferror(vlookup(C4468,'Master data'!$A$1:$C$29,2,0),"--")</f>
        <v>--</v>
      </c>
    </row>
    <row r="4469" ht="21.0" customHeight="1">
      <c r="A4469" s="165"/>
      <c r="B4469" s="172"/>
      <c r="C4469" s="167"/>
      <c r="D4469" s="168"/>
      <c r="E4469" s="258" t="str">
        <f>iferror(vlookup(C4469,'Master data'!$A$1:$C$29,3,0),"--")</f>
        <v>--</v>
      </c>
      <c r="F4469" s="258" t="str">
        <f>iferror(vlookup(C4469,'Master data'!$A$1:$C$29,2,0),"--")</f>
        <v>--</v>
      </c>
    </row>
    <row r="4470" ht="21.0" customHeight="1">
      <c r="A4470" s="165"/>
      <c r="B4470" s="172"/>
      <c r="C4470" s="167"/>
      <c r="D4470" s="168"/>
      <c r="E4470" s="258" t="str">
        <f>iferror(vlookup(C4470,'Master data'!$A$1:$C$29,3,0),"--")</f>
        <v>--</v>
      </c>
      <c r="F4470" s="258" t="str">
        <f>iferror(vlookup(C4470,'Master data'!$A$1:$C$29,2,0),"--")</f>
        <v>--</v>
      </c>
    </row>
    <row r="4471" ht="21.0" customHeight="1">
      <c r="A4471" s="165"/>
      <c r="B4471" s="172"/>
      <c r="C4471" s="167"/>
      <c r="D4471" s="168"/>
      <c r="E4471" s="258" t="str">
        <f>iferror(vlookup(C4471,'Master data'!$A$1:$C$29,3,0),"--")</f>
        <v>--</v>
      </c>
      <c r="F4471" s="258" t="str">
        <f>iferror(vlookup(C4471,'Master data'!$A$1:$C$29,2,0),"--")</f>
        <v>--</v>
      </c>
    </row>
    <row r="4472" ht="21.0" customHeight="1">
      <c r="A4472" s="165"/>
      <c r="B4472" s="172"/>
      <c r="C4472" s="167"/>
      <c r="D4472" s="168"/>
      <c r="E4472" s="258" t="str">
        <f>iferror(vlookup(C4472,'Master data'!$A$1:$C$29,3,0),"--")</f>
        <v>--</v>
      </c>
      <c r="F4472" s="258" t="str">
        <f>iferror(vlookup(C4472,'Master data'!$A$1:$C$29,2,0),"--")</f>
        <v>--</v>
      </c>
    </row>
    <row r="4473" ht="21.0" customHeight="1">
      <c r="A4473" s="165"/>
      <c r="B4473" s="172"/>
      <c r="C4473" s="167"/>
      <c r="D4473" s="168"/>
      <c r="E4473" s="258" t="str">
        <f>iferror(vlookup(C4473,'Master data'!$A$1:$C$29,3,0),"--")</f>
        <v>--</v>
      </c>
      <c r="F4473" s="258" t="str">
        <f>iferror(vlookup(C4473,'Master data'!$A$1:$C$29,2,0),"--")</f>
        <v>--</v>
      </c>
    </row>
    <row r="4474" ht="21.0" customHeight="1">
      <c r="A4474" s="165"/>
      <c r="B4474" s="172"/>
      <c r="C4474" s="167"/>
      <c r="D4474" s="168"/>
      <c r="E4474" s="258" t="str">
        <f>iferror(vlookup(C4474,'Master data'!$A$1:$C$29,3,0),"--")</f>
        <v>--</v>
      </c>
      <c r="F4474" s="258" t="str">
        <f>iferror(vlookup(C4474,'Master data'!$A$1:$C$29,2,0),"--")</f>
        <v>--</v>
      </c>
    </row>
    <row r="4475" ht="21.0" customHeight="1">
      <c r="A4475" s="165"/>
      <c r="B4475" s="172"/>
      <c r="C4475" s="167"/>
      <c r="D4475" s="168"/>
      <c r="E4475" s="258" t="str">
        <f>iferror(vlookup(C4475,'Master data'!$A$1:$C$29,3,0),"--")</f>
        <v>--</v>
      </c>
      <c r="F4475" s="258" t="str">
        <f>iferror(vlookup(C4475,'Master data'!$A$1:$C$29,2,0),"--")</f>
        <v>--</v>
      </c>
    </row>
    <row r="4476" ht="21.0" customHeight="1">
      <c r="A4476" s="165"/>
      <c r="B4476" s="172"/>
      <c r="C4476" s="167"/>
      <c r="D4476" s="168"/>
      <c r="E4476" s="258" t="str">
        <f>iferror(vlookup(C4476,'Master data'!$A$1:$C$29,3,0),"--")</f>
        <v>--</v>
      </c>
      <c r="F4476" s="258" t="str">
        <f>iferror(vlookup(C4476,'Master data'!$A$1:$C$29,2,0),"--")</f>
        <v>--</v>
      </c>
    </row>
    <row r="4477" ht="21.0" customHeight="1">
      <c r="A4477" s="165"/>
      <c r="B4477" s="172"/>
      <c r="C4477" s="167"/>
      <c r="D4477" s="168"/>
      <c r="E4477" s="258" t="str">
        <f>iferror(vlookup(C4477,'Master data'!$A$1:$C$29,3,0),"--")</f>
        <v>--</v>
      </c>
      <c r="F4477" s="258" t="str">
        <f>iferror(vlookup(C4477,'Master data'!$A$1:$C$29,2,0),"--")</f>
        <v>--</v>
      </c>
    </row>
    <row r="4478" ht="21.0" customHeight="1">
      <c r="A4478" s="165"/>
      <c r="B4478" s="172"/>
      <c r="C4478" s="167"/>
      <c r="D4478" s="168"/>
      <c r="E4478" s="258" t="str">
        <f>iferror(vlookup(C4478,'Master data'!$A$1:$C$29,3,0),"--")</f>
        <v>--</v>
      </c>
      <c r="F4478" s="258" t="str">
        <f>iferror(vlookup(C4478,'Master data'!$A$1:$C$29,2,0),"--")</f>
        <v>--</v>
      </c>
    </row>
    <row r="4479" ht="21.0" customHeight="1">
      <c r="A4479" s="165"/>
      <c r="B4479" s="172"/>
      <c r="C4479" s="167"/>
      <c r="D4479" s="168"/>
      <c r="E4479" s="258" t="str">
        <f>iferror(vlookup(C4479,'Master data'!$A$1:$C$29,3,0),"--")</f>
        <v>--</v>
      </c>
      <c r="F4479" s="258" t="str">
        <f>iferror(vlookup(C4479,'Master data'!$A$1:$C$29,2,0),"--")</f>
        <v>--</v>
      </c>
    </row>
    <row r="4480" ht="21.0" customHeight="1">
      <c r="A4480" s="165"/>
      <c r="B4480" s="172"/>
      <c r="C4480" s="167"/>
      <c r="D4480" s="168"/>
      <c r="E4480" s="258" t="str">
        <f>iferror(vlookup(C4480,'Master data'!$A$1:$C$29,3,0),"--")</f>
        <v>--</v>
      </c>
      <c r="F4480" s="258" t="str">
        <f>iferror(vlookup(C4480,'Master data'!$A$1:$C$29,2,0),"--")</f>
        <v>--</v>
      </c>
    </row>
    <row r="4481" ht="21.0" customHeight="1">
      <c r="A4481" s="165"/>
      <c r="B4481" s="172"/>
      <c r="C4481" s="167"/>
      <c r="D4481" s="168"/>
      <c r="E4481" s="258" t="str">
        <f>iferror(vlookup(C4481,'Master data'!$A$1:$C$29,3,0),"--")</f>
        <v>--</v>
      </c>
      <c r="F4481" s="258" t="str">
        <f>iferror(vlookup(C4481,'Master data'!$A$1:$C$29,2,0),"--")</f>
        <v>--</v>
      </c>
    </row>
    <row r="4482" ht="21.0" customHeight="1">
      <c r="A4482" s="165"/>
      <c r="B4482" s="172"/>
      <c r="C4482" s="167"/>
      <c r="D4482" s="168"/>
      <c r="E4482" s="258" t="str">
        <f>iferror(vlookup(C4482,'Master data'!$A$1:$C$29,3,0),"--")</f>
        <v>--</v>
      </c>
      <c r="F4482" s="258" t="str">
        <f>iferror(vlookup(C4482,'Master data'!$A$1:$C$29,2,0),"--")</f>
        <v>--</v>
      </c>
    </row>
    <row r="4483" ht="21.0" customHeight="1">
      <c r="A4483" s="165"/>
      <c r="B4483" s="172"/>
      <c r="C4483" s="167"/>
      <c r="D4483" s="168"/>
      <c r="E4483" s="258" t="str">
        <f>iferror(vlookup(C4483,'Master data'!$A$1:$C$29,3,0),"--")</f>
        <v>--</v>
      </c>
      <c r="F4483" s="258" t="str">
        <f>iferror(vlookup(C4483,'Master data'!$A$1:$C$29,2,0),"--")</f>
        <v>--</v>
      </c>
    </row>
    <row r="4484" ht="21.0" customHeight="1">
      <c r="A4484" s="165"/>
      <c r="B4484" s="172"/>
      <c r="C4484" s="167"/>
      <c r="D4484" s="168"/>
      <c r="E4484" s="258" t="str">
        <f>iferror(vlookup(C4484,'Master data'!$A$1:$C$29,3,0),"--")</f>
        <v>--</v>
      </c>
      <c r="F4484" s="258" t="str">
        <f>iferror(vlookup(C4484,'Master data'!$A$1:$C$29,2,0),"--")</f>
        <v>--</v>
      </c>
    </row>
    <row r="4485" ht="21.0" customHeight="1">
      <c r="A4485" s="165"/>
      <c r="B4485" s="172"/>
      <c r="C4485" s="167"/>
      <c r="D4485" s="168"/>
      <c r="E4485" s="258" t="str">
        <f>iferror(vlookup(C4485,'Master data'!$A$1:$C$29,3,0),"--")</f>
        <v>--</v>
      </c>
      <c r="F4485" s="258" t="str">
        <f>iferror(vlookup(C4485,'Master data'!$A$1:$C$29,2,0),"--")</f>
        <v>--</v>
      </c>
    </row>
    <row r="4486" ht="21.0" customHeight="1">
      <c r="A4486" s="165"/>
      <c r="B4486" s="172"/>
      <c r="C4486" s="167"/>
      <c r="D4486" s="168"/>
      <c r="E4486" s="258" t="str">
        <f>iferror(vlookup(C4486,'Master data'!$A$1:$C$29,3,0),"--")</f>
        <v>--</v>
      </c>
      <c r="F4486" s="258" t="str">
        <f>iferror(vlookup(C4486,'Master data'!$A$1:$C$29,2,0),"--")</f>
        <v>--</v>
      </c>
    </row>
    <row r="4487" ht="21.0" customHeight="1">
      <c r="A4487" s="165"/>
      <c r="B4487" s="172"/>
      <c r="C4487" s="167"/>
      <c r="D4487" s="168"/>
      <c r="E4487" s="258" t="str">
        <f>iferror(vlookup(C4487,'Master data'!$A$1:$C$29,3,0),"--")</f>
        <v>--</v>
      </c>
      <c r="F4487" s="258" t="str">
        <f>iferror(vlookup(C4487,'Master data'!$A$1:$C$29,2,0),"--")</f>
        <v>--</v>
      </c>
    </row>
    <row r="4488" ht="21.0" customHeight="1">
      <c r="A4488" s="165"/>
      <c r="B4488" s="172"/>
      <c r="C4488" s="167"/>
      <c r="D4488" s="168"/>
      <c r="E4488" s="258" t="str">
        <f>iferror(vlookup(C4488,'Master data'!$A$1:$C$29,3,0),"--")</f>
        <v>--</v>
      </c>
      <c r="F4488" s="258" t="str">
        <f>iferror(vlookup(C4488,'Master data'!$A$1:$C$29,2,0),"--")</f>
        <v>--</v>
      </c>
    </row>
    <row r="4489" ht="21.0" customHeight="1">
      <c r="A4489" s="165"/>
      <c r="B4489" s="172"/>
      <c r="C4489" s="167"/>
      <c r="D4489" s="168"/>
      <c r="E4489" s="258" t="str">
        <f>iferror(vlookup(C4489,'Master data'!$A$1:$C$29,3,0),"--")</f>
        <v>--</v>
      </c>
      <c r="F4489" s="258" t="str">
        <f>iferror(vlookup(C4489,'Master data'!$A$1:$C$29,2,0),"--")</f>
        <v>--</v>
      </c>
    </row>
    <row r="4490" ht="21.0" customHeight="1">
      <c r="A4490" s="165"/>
      <c r="B4490" s="172"/>
      <c r="C4490" s="167"/>
      <c r="D4490" s="168"/>
      <c r="E4490" s="258" t="str">
        <f>iferror(vlookup(C4490,'Master data'!$A$1:$C$29,3,0),"--")</f>
        <v>--</v>
      </c>
      <c r="F4490" s="258" t="str">
        <f>iferror(vlookup(C4490,'Master data'!$A$1:$C$29,2,0),"--")</f>
        <v>--</v>
      </c>
    </row>
    <row r="4491" ht="21.0" customHeight="1">
      <c r="A4491" s="165"/>
      <c r="B4491" s="172"/>
      <c r="C4491" s="167"/>
      <c r="D4491" s="168"/>
      <c r="E4491" s="258" t="str">
        <f>iferror(vlookup(C4491,'Master data'!$A$1:$C$29,3,0),"--")</f>
        <v>--</v>
      </c>
      <c r="F4491" s="258" t="str">
        <f>iferror(vlookup(C4491,'Master data'!$A$1:$C$29,2,0),"--")</f>
        <v>--</v>
      </c>
    </row>
    <row r="4492" ht="21.0" customHeight="1">
      <c r="A4492" s="165"/>
      <c r="B4492" s="172"/>
      <c r="C4492" s="167"/>
      <c r="D4492" s="168"/>
      <c r="E4492" s="258" t="str">
        <f>iferror(vlookup(C4492,'Master data'!$A$1:$C$29,3,0),"--")</f>
        <v>--</v>
      </c>
      <c r="F4492" s="258" t="str">
        <f>iferror(vlookup(C4492,'Master data'!$A$1:$C$29,2,0),"--")</f>
        <v>--</v>
      </c>
    </row>
    <row r="4493" ht="21.0" customHeight="1">
      <c r="A4493" s="165"/>
      <c r="B4493" s="172"/>
      <c r="C4493" s="167"/>
      <c r="D4493" s="168"/>
      <c r="E4493" s="258" t="str">
        <f>iferror(vlookup(C4493,'Master data'!$A$1:$C$29,3,0),"--")</f>
        <v>--</v>
      </c>
      <c r="F4493" s="258" t="str">
        <f>iferror(vlookup(C4493,'Master data'!$A$1:$C$29,2,0),"--")</f>
        <v>--</v>
      </c>
    </row>
    <row r="4494" ht="21.0" customHeight="1">
      <c r="A4494" s="165"/>
      <c r="B4494" s="172"/>
      <c r="C4494" s="167"/>
      <c r="D4494" s="168"/>
      <c r="E4494" s="258" t="str">
        <f>iferror(vlookup(C4494,'Master data'!$A$1:$C$29,3,0),"--")</f>
        <v>--</v>
      </c>
      <c r="F4494" s="258" t="str">
        <f>iferror(vlookup(C4494,'Master data'!$A$1:$C$29,2,0),"--")</f>
        <v>--</v>
      </c>
    </row>
    <row r="4495" ht="21.0" customHeight="1">
      <c r="A4495" s="165"/>
      <c r="B4495" s="172"/>
      <c r="C4495" s="167"/>
      <c r="D4495" s="168"/>
      <c r="E4495" s="258" t="str">
        <f>iferror(vlookup(C4495,'Master data'!$A$1:$C$29,3,0),"--")</f>
        <v>--</v>
      </c>
      <c r="F4495" s="258" t="str">
        <f>iferror(vlookup(C4495,'Master data'!$A$1:$C$29,2,0),"--")</f>
        <v>--</v>
      </c>
    </row>
    <row r="4496" ht="21.0" customHeight="1">
      <c r="A4496" s="165"/>
      <c r="B4496" s="172"/>
      <c r="C4496" s="167"/>
      <c r="D4496" s="168"/>
      <c r="E4496" s="258" t="str">
        <f>iferror(vlookup(C4496,'Master data'!$A$1:$C$29,3,0),"--")</f>
        <v>--</v>
      </c>
      <c r="F4496" s="258" t="str">
        <f>iferror(vlookup(C4496,'Master data'!$A$1:$C$29,2,0),"--")</f>
        <v>--</v>
      </c>
    </row>
    <row r="4497" ht="21.0" customHeight="1">
      <c r="A4497" s="165"/>
      <c r="B4497" s="172"/>
      <c r="C4497" s="167"/>
      <c r="D4497" s="168"/>
      <c r="E4497" s="258" t="str">
        <f>iferror(vlookup(C4497,'Master data'!$A$1:$C$29,3,0),"--")</f>
        <v>--</v>
      </c>
      <c r="F4497" s="258" t="str">
        <f>iferror(vlookup(C4497,'Master data'!$A$1:$C$29,2,0),"--")</f>
        <v>--</v>
      </c>
    </row>
    <row r="4498" ht="21.0" customHeight="1">
      <c r="A4498" s="165"/>
      <c r="B4498" s="172"/>
      <c r="C4498" s="167"/>
      <c r="D4498" s="168"/>
      <c r="E4498" s="258" t="str">
        <f>iferror(vlookup(C4498,'Master data'!$A$1:$C$29,3,0),"--")</f>
        <v>--</v>
      </c>
      <c r="F4498" s="258" t="str">
        <f>iferror(vlookup(C4498,'Master data'!$A$1:$C$29,2,0),"--")</f>
        <v>--</v>
      </c>
    </row>
    <row r="4499" ht="21.0" customHeight="1">
      <c r="A4499" s="165"/>
      <c r="B4499" s="172"/>
      <c r="C4499" s="167"/>
      <c r="D4499" s="168"/>
      <c r="E4499" s="258" t="str">
        <f>iferror(vlookup(C4499,'Master data'!$A$1:$C$29,3,0),"--")</f>
        <v>--</v>
      </c>
      <c r="F4499" s="258" t="str">
        <f>iferror(vlookup(C4499,'Master data'!$A$1:$C$29,2,0),"--")</f>
        <v>--</v>
      </c>
    </row>
    <row r="4500" ht="21.0" customHeight="1">
      <c r="A4500" s="165"/>
      <c r="B4500" s="172"/>
      <c r="C4500" s="167"/>
      <c r="D4500" s="168"/>
      <c r="E4500" s="258" t="str">
        <f>iferror(vlookup(C4500,'Master data'!$A$1:$C$29,3,0),"--")</f>
        <v>--</v>
      </c>
      <c r="F4500" s="258" t="str">
        <f>iferror(vlookup(C4500,'Master data'!$A$1:$C$29,2,0),"--")</f>
        <v>--</v>
      </c>
    </row>
    <row r="4501" ht="21.0" customHeight="1">
      <c r="A4501" s="165"/>
      <c r="B4501" s="172"/>
      <c r="C4501" s="167"/>
      <c r="D4501" s="168"/>
      <c r="E4501" s="258" t="str">
        <f>iferror(vlookup(C4501,'Master data'!$A$1:$C$29,3,0),"--")</f>
        <v>--</v>
      </c>
      <c r="F4501" s="258" t="str">
        <f>iferror(vlookup(C4501,'Master data'!$A$1:$C$29,2,0),"--")</f>
        <v>--</v>
      </c>
    </row>
    <row r="4502" ht="21.0" customHeight="1">
      <c r="A4502" s="165"/>
      <c r="B4502" s="172"/>
      <c r="C4502" s="167"/>
      <c r="D4502" s="168"/>
      <c r="E4502" s="258" t="str">
        <f>iferror(vlookup(C4502,'Master data'!$A$1:$C$29,3,0),"--")</f>
        <v>--</v>
      </c>
      <c r="F4502" s="258" t="str">
        <f>iferror(vlookup(C4502,'Master data'!$A$1:$C$29,2,0),"--")</f>
        <v>--</v>
      </c>
    </row>
    <row r="4503" ht="21.0" customHeight="1">
      <c r="A4503" s="165"/>
      <c r="B4503" s="172"/>
      <c r="C4503" s="167"/>
      <c r="D4503" s="168"/>
      <c r="E4503" s="258" t="str">
        <f>iferror(vlookup(C4503,'Master data'!$A$1:$C$29,3,0),"--")</f>
        <v>--</v>
      </c>
      <c r="F4503" s="258" t="str">
        <f>iferror(vlookup(C4503,'Master data'!$A$1:$C$29,2,0),"--")</f>
        <v>--</v>
      </c>
    </row>
    <row r="4504" ht="21.0" customHeight="1">
      <c r="A4504" s="165"/>
      <c r="B4504" s="172"/>
      <c r="C4504" s="167"/>
      <c r="D4504" s="168"/>
      <c r="E4504" s="258" t="str">
        <f>iferror(vlookup(C4504,'Master data'!$A$1:$C$29,3,0),"--")</f>
        <v>--</v>
      </c>
      <c r="F4504" s="258" t="str">
        <f>iferror(vlookup(C4504,'Master data'!$A$1:$C$29,2,0),"--")</f>
        <v>--</v>
      </c>
    </row>
    <row r="4505" ht="21.0" customHeight="1">
      <c r="A4505" s="165"/>
      <c r="B4505" s="172"/>
      <c r="C4505" s="167"/>
      <c r="D4505" s="168"/>
      <c r="E4505" s="258" t="str">
        <f>iferror(vlookup(C4505,'Master data'!$A$1:$C$29,3,0),"--")</f>
        <v>--</v>
      </c>
      <c r="F4505" s="258" t="str">
        <f>iferror(vlookup(C4505,'Master data'!$A$1:$C$29,2,0),"--")</f>
        <v>--</v>
      </c>
    </row>
    <row r="4506" ht="21.0" customHeight="1">
      <c r="A4506" s="165"/>
      <c r="B4506" s="172"/>
      <c r="C4506" s="167"/>
      <c r="D4506" s="168"/>
      <c r="E4506" s="258" t="str">
        <f>iferror(vlookup(C4506,'Master data'!$A$1:$C$29,3,0),"--")</f>
        <v>--</v>
      </c>
      <c r="F4506" s="258" t="str">
        <f>iferror(vlookup(C4506,'Master data'!$A$1:$C$29,2,0),"--")</f>
        <v>--</v>
      </c>
    </row>
    <row r="4507" ht="21.0" customHeight="1">
      <c r="A4507" s="165"/>
      <c r="B4507" s="172"/>
      <c r="C4507" s="167"/>
      <c r="D4507" s="168"/>
      <c r="E4507" s="258" t="str">
        <f>iferror(vlookup(C4507,'Master data'!$A$1:$C$29,3,0),"--")</f>
        <v>--</v>
      </c>
      <c r="F4507" s="258" t="str">
        <f>iferror(vlookup(C4507,'Master data'!$A$1:$C$29,2,0),"--")</f>
        <v>--</v>
      </c>
    </row>
    <row r="4508" ht="21.0" customHeight="1">
      <c r="A4508" s="165"/>
      <c r="B4508" s="172"/>
      <c r="C4508" s="167"/>
      <c r="D4508" s="168"/>
      <c r="E4508" s="258" t="str">
        <f>iferror(vlookup(C4508,'Master data'!$A$1:$C$29,3,0),"--")</f>
        <v>--</v>
      </c>
      <c r="F4508" s="258" t="str">
        <f>iferror(vlookup(C4508,'Master data'!$A$1:$C$29,2,0),"--")</f>
        <v>--</v>
      </c>
    </row>
    <row r="4509" ht="21.0" customHeight="1">
      <c r="A4509" s="165"/>
      <c r="B4509" s="172"/>
      <c r="C4509" s="167"/>
      <c r="D4509" s="168"/>
      <c r="E4509" s="258" t="str">
        <f>iferror(vlookup(C4509,'Master data'!$A$1:$C$29,3,0),"--")</f>
        <v>--</v>
      </c>
      <c r="F4509" s="258" t="str">
        <f>iferror(vlookup(C4509,'Master data'!$A$1:$C$29,2,0),"--")</f>
        <v>--</v>
      </c>
    </row>
    <row r="4510" ht="21.0" customHeight="1">
      <c r="A4510" s="165"/>
      <c r="B4510" s="172"/>
      <c r="C4510" s="167"/>
      <c r="D4510" s="168"/>
      <c r="E4510" s="258" t="str">
        <f>iferror(vlookup(C4510,'Master data'!$A$1:$C$29,3,0),"--")</f>
        <v>--</v>
      </c>
      <c r="F4510" s="258" t="str">
        <f>iferror(vlookup(C4510,'Master data'!$A$1:$C$29,2,0),"--")</f>
        <v>--</v>
      </c>
    </row>
    <row r="4511" ht="21.0" customHeight="1">
      <c r="A4511" s="165"/>
      <c r="B4511" s="172"/>
      <c r="C4511" s="167"/>
      <c r="D4511" s="168"/>
      <c r="E4511" s="258" t="str">
        <f>iferror(vlookup(C4511,'Master data'!$A$1:$C$29,3,0),"--")</f>
        <v>--</v>
      </c>
      <c r="F4511" s="258" t="str">
        <f>iferror(vlookup(C4511,'Master data'!$A$1:$C$29,2,0),"--")</f>
        <v>--</v>
      </c>
    </row>
    <row r="4512" ht="21.0" customHeight="1">
      <c r="A4512" s="165"/>
      <c r="B4512" s="172"/>
      <c r="C4512" s="167"/>
      <c r="D4512" s="168"/>
      <c r="E4512" s="258" t="str">
        <f>iferror(vlookup(C4512,'Master data'!$A$1:$C$29,3,0),"--")</f>
        <v>--</v>
      </c>
      <c r="F4512" s="258" t="str">
        <f>iferror(vlookup(C4512,'Master data'!$A$1:$C$29,2,0),"--")</f>
        <v>--</v>
      </c>
    </row>
    <row r="4513" ht="21.0" customHeight="1">
      <c r="A4513" s="165"/>
      <c r="B4513" s="172"/>
      <c r="C4513" s="167"/>
      <c r="D4513" s="168"/>
      <c r="E4513" s="258" t="str">
        <f>iferror(vlookup(C4513,'Master data'!$A$1:$C$29,3,0),"--")</f>
        <v>--</v>
      </c>
      <c r="F4513" s="258" t="str">
        <f>iferror(vlookup(C4513,'Master data'!$A$1:$C$29,2,0),"--")</f>
        <v>--</v>
      </c>
    </row>
    <row r="4514" ht="21.0" customHeight="1">
      <c r="A4514" s="165"/>
      <c r="B4514" s="172"/>
      <c r="C4514" s="167"/>
      <c r="D4514" s="168"/>
      <c r="E4514" s="258" t="str">
        <f>iferror(vlookup(C4514,'Master data'!$A$1:$C$29,3,0),"--")</f>
        <v>--</v>
      </c>
      <c r="F4514" s="258" t="str">
        <f>iferror(vlookup(C4514,'Master data'!$A$1:$C$29,2,0),"--")</f>
        <v>--</v>
      </c>
    </row>
    <row r="4515" ht="21.0" customHeight="1">
      <c r="A4515" s="165"/>
      <c r="B4515" s="172"/>
      <c r="C4515" s="167"/>
      <c r="D4515" s="168"/>
      <c r="E4515" s="258" t="str">
        <f>iferror(vlookup(C4515,'Master data'!$A$1:$C$29,3,0),"--")</f>
        <v>--</v>
      </c>
      <c r="F4515" s="258" t="str">
        <f>iferror(vlookup(C4515,'Master data'!$A$1:$C$29,2,0),"--")</f>
        <v>--</v>
      </c>
    </row>
    <row r="4516" ht="21.0" customHeight="1">
      <c r="A4516" s="165"/>
      <c r="B4516" s="172"/>
      <c r="C4516" s="167"/>
      <c r="D4516" s="168"/>
      <c r="E4516" s="258" t="str">
        <f>iferror(vlookup(C4516,'Master data'!$A$1:$C$29,3,0),"--")</f>
        <v>--</v>
      </c>
      <c r="F4516" s="258" t="str">
        <f>iferror(vlookup(C4516,'Master data'!$A$1:$C$29,2,0),"--")</f>
        <v>--</v>
      </c>
    </row>
    <row r="4517" ht="21.0" customHeight="1">
      <c r="A4517" s="165"/>
      <c r="B4517" s="172"/>
      <c r="C4517" s="167"/>
      <c r="D4517" s="168"/>
      <c r="E4517" s="258" t="str">
        <f>iferror(vlookup(C4517,'Master data'!$A$1:$C$29,3,0),"--")</f>
        <v>--</v>
      </c>
      <c r="F4517" s="258" t="str">
        <f>iferror(vlookup(C4517,'Master data'!$A$1:$C$29,2,0),"--")</f>
        <v>--</v>
      </c>
    </row>
    <row r="4518" ht="21.0" customHeight="1">
      <c r="A4518" s="165"/>
      <c r="B4518" s="172"/>
      <c r="C4518" s="167"/>
      <c r="D4518" s="168"/>
      <c r="E4518" s="258" t="str">
        <f>iferror(vlookup(C4518,'Master data'!$A$1:$C$29,3,0),"--")</f>
        <v>--</v>
      </c>
      <c r="F4518" s="258" t="str">
        <f>iferror(vlookup(C4518,'Master data'!$A$1:$C$29,2,0),"--")</f>
        <v>--</v>
      </c>
    </row>
    <row r="4519" ht="21.0" customHeight="1">
      <c r="A4519" s="165"/>
      <c r="B4519" s="172"/>
      <c r="C4519" s="167"/>
      <c r="D4519" s="168"/>
      <c r="E4519" s="258" t="str">
        <f>iferror(vlookup(C4519,'Master data'!$A$1:$C$29,3,0),"--")</f>
        <v>--</v>
      </c>
      <c r="F4519" s="258" t="str">
        <f>iferror(vlookup(C4519,'Master data'!$A$1:$C$29,2,0),"--")</f>
        <v>--</v>
      </c>
    </row>
    <row r="4520" ht="21.0" customHeight="1">
      <c r="A4520" s="165"/>
      <c r="B4520" s="172"/>
      <c r="C4520" s="167"/>
      <c r="D4520" s="168"/>
      <c r="E4520" s="258" t="str">
        <f>iferror(vlookup(C4520,'Master data'!$A$1:$C$29,3,0),"--")</f>
        <v>--</v>
      </c>
      <c r="F4520" s="258" t="str">
        <f>iferror(vlookup(C4520,'Master data'!$A$1:$C$29,2,0),"--")</f>
        <v>--</v>
      </c>
    </row>
    <row r="4521" ht="21.0" customHeight="1">
      <c r="A4521" s="165"/>
      <c r="B4521" s="172"/>
      <c r="C4521" s="167"/>
      <c r="D4521" s="168"/>
      <c r="E4521" s="258" t="str">
        <f>iferror(vlookup(C4521,'Master data'!$A$1:$C$29,3,0),"--")</f>
        <v>--</v>
      </c>
      <c r="F4521" s="258" t="str">
        <f>iferror(vlookup(C4521,'Master data'!$A$1:$C$29,2,0),"--")</f>
        <v>--</v>
      </c>
    </row>
    <row r="4522" ht="21.0" customHeight="1">
      <c r="A4522" s="165"/>
      <c r="B4522" s="172"/>
      <c r="C4522" s="167"/>
      <c r="D4522" s="168"/>
      <c r="E4522" s="258" t="str">
        <f>iferror(vlookup(C4522,'Master data'!$A$1:$C$29,3,0),"--")</f>
        <v>--</v>
      </c>
      <c r="F4522" s="258" t="str">
        <f>iferror(vlookup(C4522,'Master data'!$A$1:$C$29,2,0),"--")</f>
        <v>--</v>
      </c>
    </row>
    <row r="4523" ht="21.0" customHeight="1">
      <c r="A4523" s="165"/>
      <c r="B4523" s="172"/>
      <c r="C4523" s="167"/>
      <c r="D4523" s="168"/>
      <c r="E4523" s="258" t="str">
        <f>iferror(vlookup(C4523,'Master data'!$A$1:$C$29,3,0),"--")</f>
        <v>--</v>
      </c>
      <c r="F4523" s="258" t="str">
        <f>iferror(vlookup(C4523,'Master data'!$A$1:$C$29,2,0),"--")</f>
        <v>--</v>
      </c>
    </row>
    <row r="4524" ht="21.0" customHeight="1">
      <c r="A4524" s="165"/>
      <c r="B4524" s="172"/>
      <c r="C4524" s="167"/>
      <c r="D4524" s="168"/>
      <c r="E4524" s="258" t="str">
        <f>iferror(vlookup(C4524,'Master data'!$A$1:$C$29,3,0),"--")</f>
        <v>--</v>
      </c>
      <c r="F4524" s="258" t="str">
        <f>iferror(vlookup(C4524,'Master data'!$A$1:$C$29,2,0),"--")</f>
        <v>--</v>
      </c>
    </row>
    <row r="4525" ht="21.0" customHeight="1">
      <c r="A4525" s="165"/>
      <c r="B4525" s="172"/>
      <c r="C4525" s="167"/>
      <c r="D4525" s="168"/>
      <c r="E4525" s="258" t="str">
        <f>iferror(vlookup(C4525,'Master data'!$A$1:$C$29,3,0),"--")</f>
        <v>--</v>
      </c>
      <c r="F4525" s="258" t="str">
        <f>iferror(vlookup(C4525,'Master data'!$A$1:$C$29,2,0),"--")</f>
        <v>--</v>
      </c>
    </row>
    <row r="4526" ht="21.0" customHeight="1">
      <c r="A4526" s="165"/>
      <c r="B4526" s="172"/>
      <c r="C4526" s="167"/>
      <c r="D4526" s="168"/>
      <c r="E4526" s="258" t="str">
        <f>iferror(vlookup(C4526,'Master data'!$A$1:$C$29,3,0),"--")</f>
        <v>--</v>
      </c>
      <c r="F4526" s="258" t="str">
        <f>iferror(vlookup(C4526,'Master data'!$A$1:$C$29,2,0),"--")</f>
        <v>--</v>
      </c>
    </row>
    <row r="4527" ht="21.0" customHeight="1">
      <c r="A4527" s="165"/>
      <c r="B4527" s="172"/>
      <c r="C4527" s="167"/>
      <c r="D4527" s="168"/>
      <c r="E4527" s="258" t="str">
        <f>iferror(vlookup(C4527,'Master data'!$A$1:$C$29,3,0),"--")</f>
        <v>--</v>
      </c>
      <c r="F4527" s="258" t="str">
        <f>iferror(vlookup(C4527,'Master data'!$A$1:$C$29,2,0),"--")</f>
        <v>--</v>
      </c>
    </row>
    <row r="4528" ht="21.0" customHeight="1">
      <c r="A4528" s="165"/>
      <c r="B4528" s="172"/>
      <c r="C4528" s="167"/>
      <c r="D4528" s="168"/>
      <c r="E4528" s="258" t="str">
        <f>iferror(vlookup(C4528,'Master data'!$A$1:$C$29,3,0),"--")</f>
        <v>--</v>
      </c>
      <c r="F4528" s="258" t="str">
        <f>iferror(vlookup(C4528,'Master data'!$A$1:$C$29,2,0),"--")</f>
        <v>--</v>
      </c>
    </row>
    <row r="4529" ht="21.0" customHeight="1">
      <c r="A4529" s="165"/>
      <c r="B4529" s="172"/>
      <c r="C4529" s="167"/>
      <c r="D4529" s="168"/>
      <c r="E4529" s="258" t="str">
        <f>iferror(vlookup(C4529,'Master data'!$A$1:$C$29,3,0),"--")</f>
        <v>--</v>
      </c>
      <c r="F4529" s="258" t="str">
        <f>iferror(vlookup(C4529,'Master data'!$A$1:$C$29,2,0),"--")</f>
        <v>--</v>
      </c>
    </row>
    <row r="4530" ht="21.0" customHeight="1">
      <c r="A4530" s="165"/>
      <c r="B4530" s="172"/>
      <c r="C4530" s="167"/>
      <c r="D4530" s="168"/>
      <c r="E4530" s="258" t="str">
        <f>iferror(vlookup(C4530,'Master data'!$A$1:$C$29,3,0),"--")</f>
        <v>--</v>
      </c>
      <c r="F4530" s="258" t="str">
        <f>iferror(vlookup(C4530,'Master data'!$A$1:$C$29,2,0),"--")</f>
        <v>--</v>
      </c>
    </row>
    <row r="4531" ht="21.0" customHeight="1">
      <c r="A4531" s="165"/>
      <c r="B4531" s="172"/>
      <c r="C4531" s="167"/>
      <c r="D4531" s="168"/>
      <c r="E4531" s="258" t="str">
        <f>iferror(vlookup(C4531,'Master data'!$A$1:$C$29,3,0),"--")</f>
        <v>--</v>
      </c>
      <c r="F4531" s="258" t="str">
        <f>iferror(vlookup(C4531,'Master data'!$A$1:$C$29,2,0),"--")</f>
        <v>--</v>
      </c>
    </row>
    <row r="4532" ht="21.0" customHeight="1">
      <c r="A4532" s="165"/>
      <c r="B4532" s="172"/>
      <c r="C4532" s="167"/>
      <c r="D4532" s="168"/>
      <c r="E4532" s="258" t="str">
        <f>iferror(vlookup(C4532,'Master data'!$A$1:$C$29,3,0),"--")</f>
        <v>--</v>
      </c>
      <c r="F4532" s="258" t="str">
        <f>iferror(vlookup(C4532,'Master data'!$A$1:$C$29,2,0),"--")</f>
        <v>--</v>
      </c>
    </row>
    <row r="4533" ht="21.0" customHeight="1">
      <c r="A4533" s="165"/>
      <c r="B4533" s="172"/>
      <c r="C4533" s="167"/>
      <c r="D4533" s="168"/>
      <c r="E4533" s="258" t="str">
        <f>iferror(vlookup(C4533,'Master data'!$A$1:$C$29,3,0),"--")</f>
        <v>--</v>
      </c>
      <c r="F4533" s="258" t="str">
        <f>iferror(vlookup(C4533,'Master data'!$A$1:$C$29,2,0),"--")</f>
        <v>--</v>
      </c>
    </row>
    <row r="4534" ht="21.0" customHeight="1">
      <c r="A4534" s="165"/>
      <c r="B4534" s="172"/>
      <c r="C4534" s="167"/>
      <c r="D4534" s="168"/>
      <c r="E4534" s="258" t="str">
        <f>iferror(vlookup(C4534,'Master data'!$A$1:$C$29,3,0),"--")</f>
        <v>--</v>
      </c>
      <c r="F4534" s="258" t="str">
        <f>iferror(vlookup(C4534,'Master data'!$A$1:$C$29,2,0),"--")</f>
        <v>--</v>
      </c>
    </row>
    <row r="4535" ht="21.0" customHeight="1">
      <c r="A4535" s="165"/>
      <c r="B4535" s="172"/>
      <c r="C4535" s="167"/>
      <c r="D4535" s="168"/>
      <c r="E4535" s="258" t="str">
        <f>iferror(vlookup(C4535,'Master data'!$A$1:$C$29,3,0),"--")</f>
        <v>--</v>
      </c>
      <c r="F4535" s="258" t="str">
        <f>iferror(vlookup(C4535,'Master data'!$A$1:$C$29,2,0),"--")</f>
        <v>--</v>
      </c>
    </row>
    <row r="4536" ht="21.0" customHeight="1">
      <c r="A4536" s="165"/>
      <c r="B4536" s="172"/>
      <c r="C4536" s="167"/>
      <c r="D4536" s="168"/>
      <c r="E4536" s="258" t="str">
        <f>iferror(vlookup(C4536,'Master data'!$A$1:$C$29,3,0),"--")</f>
        <v>--</v>
      </c>
      <c r="F4536" s="258" t="str">
        <f>iferror(vlookup(C4536,'Master data'!$A$1:$C$29,2,0),"--")</f>
        <v>--</v>
      </c>
    </row>
    <row r="4537" ht="21.0" customHeight="1">
      <c r="A4537" s="165"/>
      <c r="B4537" s="172"/>
      <c r="C4537" s="167"/>
      <c r="D4537" s="168"/>
      <c r="E4537" s="258" t="str">
        <f>iferror(vlookup(C4537,'Master data'!$A$1:$C$29,3,0),"--")</f>
        <v>--</v>
      </c>
      <c r="F4537" s="258" t="str">
        <f>iferror(vlookup(C4537,'Master data'!$A$1:$C$29,2,0),"--")</f>
        <v>--</v>
      </c>
    </row>
    <row r="4538" ht="21.0" customHeight="1">
      <c r="A4538" s="165"/>
      <c r="B4538" s="172"/>
      <c r="C4538" s="167"/>
      <c r="D4538" s="168"/>
      <c r="E4538" s="258" t="str">
        <f>iferror(vlookup(C4538,'Master data'!$A$1:$C$29,3,0),"--")</f>
        <v>--</v>
      </c>
      <c r="F4538" s="258" t="str">
        <f>iferror(vlookup(C4538,'Master data'!$A$1:$C$29,2,0),"--")</f>
        <v>--</v>
      </c>
    </row>
    <row r="4539" ht="21.0" customHeight="1">
      <c r="A4539" s="165"/>
      <c r="B4539" s="172"/>
      <c r="C4539" s="167"/>
      <c r="D4539" s="168"/>
      <c r="E4539" s="258" t="str">
        <f>iferror(vlookup(C4539,'Master data'!$A$1:$C$29,3,0),"--")</f>
        <v>--</v>
      </c>
      <c r="F4539" s="258" t="str">
        <f>iferror(vlookup(C4539,'Master data'!$A$1:$C$29,2,0),"--")</f>
        <v>--</v>
      </c>
    </row>
    <row r="4540" ht="21.0" customHeight="1">
      <c r="A4540" s="165"/>
      <c r="B4540" s="172"/>
      <c r="C4540" s="167"/>
      <c r="D4540" s="168"/>
      <c r="E4540" s="258" t="str">
        <f>iferror(vlookup(C4540,'Master data'!$A$1:$C$29,3,0),"--")</f>
        <v>--</v>
      </c>
      <c r="F4540" s="258" t="str">
        <f>iferror(vlookup(C4540,'Master data'!$A$1:$C$29,2,0),"--")</f>
        <v>--</v>
      </c>
    </row>
    <row r="4541" ht="21.0" customHeight="1">
      <c r="A4541" s="165"/>
      <c r="B4541" s="172"/>
      <c r="C4541" s="167"/>
      <c r="D4541" s="168"/>
      <c r="E4541" s="258" t="str">
        <f>iferror(vlookup(C4541,'Master data'!$A$1:$C$29,3,0),"--")</f>
        <v>--</v>
      </c>
      <c r="F4541" s="258" t="str">
        <f>iferror(vlookup(C4541,'Master data'!$A$1:$C$29,2,0),"--")</f>
        <v>--</v>
      </c>
    </row>
    <row r="4542" ht="21.0" customHeight="1">
      <c r="A4542" s="165"/>
      <c r="B4542" s="172"/>
      <c r="C4542" s="167"/>
      <c r="D4542" s="168"/>
      <c r="E4542" s="258" t="str">
        <f>iferror(vlookup(C4542,'Master data'!$A$1:$C$29,3,0),"--")</f>
        <v>--</v>
      </c>
      <c r="F4542" s="258" t="str">
        <f>iferror(vlookup(C4542,'Master data'!$A$1:$C$29,2,0),"--")</f>
        <v>--</v>
      </c>
    </row>
    <row r="4543" ht="21.0" customHeight="1">
      <c r="A4543" s="165"/>
      <c r="B4543" s="172"/>
      <c r="C4543" s="167"/>
      <c r="D4543" s="168"/>
      <c r="E4543" s="258" t="str">
        <f>iferror(vlookup(C4543,'Master data'!$A$1:$C$29,3,0),"--")</f>
        <v>--</v>
      </c>
      <c r="F4543" s="258" t="str">
        <f>iferror(vlookup(C4543,'Master data'!$A$1:$C$29,2,0),"--")</f>
        <v>--</v>
      </c>
    </row>
    <row r="4544" ht="21.0" customHeight="1">
      <c r="A4544" s="165"/>
      <c r="B4544" s="172"/>
      <c r="C4544" s="167"/>
      <c r="D4544" s="168"/>
      <c r="E4544" s="258" t="str">
        <f>iferror(vlookup(C4544,'Master data'!$A$1:$C$29,3,0),"--")</f>
        <v>--</v>
      </c>
      <c r="F4544" s="258" t="str">
        <f>iferror(vlookup(C4544,'Master data'!$A$1:$C$29,2,0),"--")</f>
        <v>--</v>
      </c>
    </row>
    <row r="4545" ht="21.0" customHeight="1">
      <c r="A4545" s="165"/>
      <c r="B4545" s="172"/>
      <c r="C4545" s="167"/>
      <c r="D4545" s="168"/>
      <c r="E4545" s="258" t="str">
        <f>iferror(vlookup(C4545,'Master data'!$A$1:$C$29,3,0),"--")</f>
        <v>--</v>
      </c>
      <c r="F4545" s="258" t="str">
        <f>iferror(vlookup(C4545,'Master data'!$A$1:$C$29,2,0),"--")</f>
        <v>--</v>
      </c>
    </row>
    <row r="4546" ht="21.0" customHeight="1">
      <c r="A4546" s="165"/>
      <c r="B4546" s="172"/>
      <c r="C4546" s="167"/>
      <c r="D4546" s="168"/>
      <c r="E4546" s="258" t="str">
        <f>iferror(vlookup(C4546,'Master data'!$A$1:$C$29,3,0),"--")</f>
        <v>--</v>
      </c>
      <c r="F4546" s="258" t="str">
        <f>iferror(vlookup(C4546,'Master data'!$A$1:$C$29,2,0),"--")</f>
        <v>--</v>
      </c>
    </row>
    <row r="4547" ht="21.0" customHeight="1">
      <c r="A4547" s="165"/>
      <c r="B4547" s="172"/>
      <c r="C4547" s="167"/>
      <c r="D4547" s="168"/>
      <c r="E4547" s="258" t="str">
        <f>iferror(vlookup(C4547,'Master data'!$A$1:$C$29,3,0),"--")</f>
        <v>--</v>
      </c>
      <c r="F4547" s="258" t="str">
        <f>iferror(vlookup(C4547,'Master data'!$A$1:$C$29,2,0),"--")</f>
        <v>--</v>
      </c>
    </row>
    <row r="4548" ht="21.0" customHeight="1">
      <c r="A4548" s="165"/>
      <c r="B4548" s="172"/>
      <c r="C4548" s="167"/>
      <c r="D4548" s="168"/>
      <c r="E4548" s="258" t="str">
        <f>iferror(vlookup(C4548,'Master data'!$A$1:$C$29,3,0),"--")</f>
        <v>--</v>
      </c>
      <c r="F4548" s="258" t="str">
        <f>iferror(vlookup(C4548,'Master data'!$A$1:$C$29,2,0),"--")</f>
        <v>--</v>
      </c>
    </row>
    <row r="4549" ht="21.0" customHeight="1">
      <c r="A4549" s="165"/>
      <c r="B4549" s="172"/>
      <c r="C4549" s="167"/>
      <c r="D4549" s="168"/>
      <c r="E4549" s="258" t="str">
        <f>iferror(vlookup(C4549,'Master data'!$A$1:$C$29,3,0),"--")</f>
        <v>--</v>
      </c>
      <c r="F4549" s="258" t="str">
        <f>iferror(vlookup(C4549,'Master data'!$A$1:$C$29,2,0),"--")</f>
        <v>--</v>
      </c>
    </row>
    <row r="4550" ht="21.0" customHeight="1">
      <c r="A4550" s="165"/>
      <c r="B4550" s="172"/>
      <c r="C4550" s="167"/>
      <c r="D4550" s="168"/>
      <c r="E4550" s="258" t="str">
        <f>iferror(vlookup(C4550,'Master data'!$A$1:$C$29,3,0),"--")</f>
        <v>--</v>
      </c>
      <c r="F4550" s="258" t="str">
        <f>iferror(vlookup(C4550,'Master data'!$A$1:$C$29,2,0),"--")</f>
        <v>--</v>
      </c>
    </row>
    <row r="4551" ht="21.0" customHeight="1">
      <c r="A4551" s="165"/>
      <c r="B4551" s="172"/>
      <c r="C4551" s="167"/>
      <c r="D4551" s="168"/>
      <c r="E4551" s="258" t="str">
        <f>iferror(vlookup(C4551,'Master data'!$A$1:$C$29,3,0),"--")</f>
        <v>--</v>
      </c>
      <c r="F4551" s="258" t="str">
        <f>iferror(vlookup(C4551,'Master data'!$A$1:$C$29,2,0),"--")</f>
        <v>--</v>
      </c>
    </row>
    <row r="4552" ht="21.0" customHeight="1">
      <c r="A4552" s="165"/>
      <c r="B4552" s="172"/>
      <c r="C4552" s="167"/>
      <c r="D4552" s="168"/>
      <c r="E4552" s="258" t="str">
        <f>iferror(vlookup(C4552,'Master data'!$A$1:$C$29,3,0),"--")</f>
        <v>--</v>
      </c>
      <c r="F4552" s="258" t="str">
        <f>iferror(vlookup(C4552,'Master data'!$A$1:$C$29,2,0),"--")</f>
        <v>--</v>
      </c>
    </row>
    <row r="4553" ht="21.0" customHeight="1">
      <c r="A4553" s="165"/>
      <c r="B4553" s="172"/>
      <c r="C4553" s="167"/>
      <c r="D4553" s="168"/>
      <c r="E4553" s="258" t="str">
        <f>iferror(vlookup(C4553,'Master data'!$A$1:$C$29,3,0),"--")</f>
        <v>--</v>
      </c>
      <c r="F4553" s="258" t="str">
        <f>iferror(vlookup(C4553,'Master data'!$A$1:$C$29,2,0),"--")</f>
        <v>--</v>
      </c>
    </row>
    <row r="4554" ht="21.0" customHeight="1">
      <c r="A4554" s="165"/>
      <c r="B4554" s="172"/>
      <c r="C4554" s="167"/>
      <c r="D4554" s="168"/>
      <c r="E4554" s="258" t="str">
        <f>iferror(vlookup(C4554,'Master data'!$A$1:$C$29,3,0),"--")</f>
        <v>--</v>
      </c>
      <c r="F4554" s="258" t="str">
        <f>iferror(vlookup(C4554,'Master data'!$A$1:$C$29,2,0),"--")</f>
        <v>--</v>
      </c>
    </row>
    <row r="4555" ht="21.0" customHeight="1">
      <c r="A4555" s="165"/>
      <c r="B4555" s="172"/>
      <c r="C4555" s="167"/>
      <c r="D4555" s="168"/>
      <c r="E4555" s="258" t="str">
        <f>iferror(vlookup(C4555,'Master data'!$A$1:$C$29,3,0),"--")</f>
        <v>--</v>
      </c>
      <c r="F4555" s="258" t="str">
        <f>iferror(vlookup(C4555,'Master data'!$A$1:$C$29,2,0),"--")</f>
        <v>--</v>
      </c>
    </row>
    <row r="4556" ht="21.0" customHeight="1">
      <c r="A4556" s="165"/>
      <c r="B4556" s="172"/>
      <c r="C4556" s="167"/>
      <c r="D4556" s="168"/>
      <c r="E4556" s="258" t="str">
        <f>iferror(vlookup(C4556,'Master data'!$A$1:$C$29,3,0),"--")</f>
        <v>--</v>
      </c>
      <c r="F4556" s="258" t="str">
        <f>iferror(vlookup(C4556,'Master data'!$A$1:$C$29,2,0),"--")</f>
        <v>--</v>
      </c>
    </row>
    <row r="4557" ht="21.0" customHeight="1">
      <c r="A4557" s="165"/>
      <c r="B4557" s="172"/>
      <c r="C4557" s="167"/>
      <c r="D4557" s="168"/>
      <c r="E4557" s="258" t="str">
        <f>iferror(vlookup(C4557,'Master data'!$A$1:$C$29,3,0),"--")</f>
        <v>--</v>
      </c>
      <c r="F4557" s="258" t="str">
        <f>iferror(vlookup(C4557,'Master data'!$A$1:$C$29,2,0),"--")</f>
        <v>--</v>
      </c>
    </row>
    <row r="4558" ht="21.0" customHeight="1">
      <c r="A4558" s="165"/>
      <c r="B4558" s="172"/>
      <c r="C4558" s="167"/>
      <c r="D4558" s="168"/>
      <c r="E4558" s="258" t="str">
        <f>iferror(vlookup(C4558,'Master data'!$A$1:$C$29,3,0),"--")</f>
        <v>--</v>
      </c>
      <c r="F4558" s="258" t="str">
        <f>iferror(vlookup(C4558,'Master data'!$A$1:$C$29,2,0),"--")</f>
        <v>--</v>
      </c>
    </row>
    <row r="4559" ht="21.0" customHeight="1">
      <c r="A4559" s="165"/>
      <c r="B4559" s="172"/>
      <c r="C4559" s="167"/>
      <c r="D4559" s="168"/>
      <c r="E4559" s="258" t="str">
        <f>iferror(vlookup(C4559,'Master data'!$A$1:$C$29,3,0),"--")</f>
        <v>--</v>
      </c>
      <c r="F4559" s="258" t="str">
        <f>iferror(vlookup(C4559,'Master data'!$A$1:$C$29,2,0),"--")</f>
        <v>--</v>
      </c>
    </row>
    <row r="4560" ht="21.0" customHeight="1">
      <c r="A4560" s="165"/>
      <c r="B4560" s="172"/>
      <c r="C4560" s="167"/>
      <c r="D4560" s="168"/>
      <c r="E4560" s="258" t="str">
        <f>iferror(vlookup(C4560,'Master data'!$A$1:$C$29,3,0),"--")</f>
        <v>--</v>
      </c>
      <c r="F4560" s="258" t="str">
        <f>iferror(vlookup(C4560,'Master data'!$A$1:$C$29,2,0),"--")</f>
        <v>--</v>
      </c>
    </row>
    <row r="4561" ht="21.0" customHeight="1">
      <c r="A4561" s="165"/>
      <c r="B4561" s="172"/>
      <c r="C4561" s="167"/>
      <c r="D4561" s="168"/>
      <c r="E4561" s="258" t="str">
        <f>iferror(vlookup(C4561,'Master data'!$A$1:$C$29,3,0),"--")</f>
        <v>--</v>
      </c>
      <c r="F4561" s="258" t="str">
        <f>iferror(vlookup(C4561,'Master data'!$A$1:$C$29,2,0),"--")</f>
        <v>--</v>
      </c>
    </row>
    <row r="4562" ht="21.0" customHeight="1">
      <c r="A4562" s="165"/>
      <c r="B4562" s="172"/>
      <c r="C4562" s="167"/>
      <c r="D4562" s="168"/>
      <c r="E4562" s="258" t="str">
        <f>iferror(vlookup(C4562,'Master data'!$A$1:$C$29,3,0),"--")</f>
        <v>--</v>
      </c>
      <c r="F4562" s="258" t="str">
        <f>iferror(vlookup(C4562,'Master data'!$A$1:$C$29,2,0),"--")</f>
        <v>--</v>
      </c>
    </row>
    <row r="4563" ht="21.0" customHeight="1">
      <c r="A4563" s="165"/>
      <c r="B4563" s="172"/>
      <c r="C4563" s="167"/>
      <c r="D4563" s="168"/>
      <c r="E4563" s="258" t="str">
        <f>iferror(vlookup(C4563,'Master data'!$A$1:$C$29,3,0),"--")</f>
        <v>--</v>
      </c>
      <c r="F4563" s="258" t="str">
        <f>iferror(vlookup(C4563,'Master data'!$A$1:$C$29,2,0),"--")</f>
        <v>--</v>
      </c>
    </row>
    <row r="4564" ht="21.0" customHeight="1">
      <c r="A4564" s="165"/>
      <c r="B4564" s="172"/>
      <c r="C4564" s="167"/>
      <c r="D4564" s="168"/>
      <c r="E4564" s="258" t="str">
        <f>iferror(vlookup(C4564,'Master data'!$A$1:$C$29,3,0),"--")</f>
        <v>--</v>
      </c>
      <c r="F4564" s="258" t="str">
        <f>iferror(vlookup(C4564,'Master data'!$A$1:$C$29,2,0),"--")</f>
        <v>--</v>
      </c>
    </row>
    <row r="4565" ht="21.0" customHeight="1">
      <c r="A4565" s="165"/>
      <c r="B4565" s="172"/>
      <c r="C4565" s="167"/>
      <c r="D4565" s="168"/>
      <c r="E4565" s="258" t="str">
        <f>iferror(vlookup(C4565,'Master data'!$A$1:$C$29,3,0),"--")</f>
        <v>--</v>
      </c>
      <c r="F4565" s="258" t="str">
        <f>iferror(vlookup(C4565,'Master data'!$A$1:$C$29,2,0),"--")</f>
        <v>--</v>
      </c>
    </row>
    <row r="4566" ht="21.0" customHeight="1">
      <c r="A4566" s="165"/>
      <c r="B4566" s="172"/>
      <c r="C4566" s="167"/>
      <c r="D4566" s="168"/>
      <c r="E4566" s="258" t="str">
        <f>iferror(vlookup(C4566,'Master data'!$A$1:$C$29,3,0),"--")</f>
        <v>--</v>
      </c>
      <c r="F4566" s="258" t="str">
        <f>iferror(vlookup(C4566,'Master data'!$A$1:$C$29,2,0),"--")</f>
        <v>--</v>
      </c>
    </row>
    <row r="4567" ht="21.0" customHeight="1">
      <c r="A4567" s="165"/>
      <c r="B4567" s="172"/>
      <c r="C4567" s="167"/>
      <c r="D4567" s="168"/>
      <c r="E4567" s="258" t="str">
        <f>iferror(vlookup(C4567,'Master data'!$A$1:$C$29,3,0),"--")</f>
        <v>--</v>
      </c>
      <c r="F4567" s="258" t="str">
        <f>iferror(vlookup(C4567,'Master data'!$A$1:$C$29,2,0),"--")</f>
        <v>--</v>
      </c>
    </row>
    <row r="4568" ht="21.0" customHeight="1">
      <c r="A4568" s="165"/>
      <c r="B4568" s="172"/>
      <c r="C4568" s="167"/>
      <c r="D4568" s="168"/>
      <c r="E4568" s="258" t="str">
        <f>iferror(vlookup(C4568,'Master data'!$A$1:$C$29,3,0),"--")</f>
        <v>--</v>
      </c>
      <c r="F4568" s="258" t="str">
        <f>iferror(vlookup(C4568,'Master data'!$A$1:$C$29,2,0),"--")</f>
        <v>--</v>
      </c>
    </row>
    <row r="4569" ht="21.0" customHeight="1">
      <c r="A4569" s="165"/>
      <c r="B4569" s="172"/>
      <c r="C4569" s="167"/>
      <c r="D4569" s="168"/>
      <c r="E4569" s="258" t="str">
        <f>iferror(vlookup(C4569,'Master data'!$A$1:$C$29,3,0),"--")</f>
        <v>--</v>
      </c>
      <c r="F4569" s="258" t="str">
        <f>iferror(vlookup(C4569,'Master data'!$A$1:$C$29,2,0),"--")</f>
        <v>--</v>
      </c>
    </row>
    <row r="4570" ht="21.0" customHeight="1">
      <c r="A4570" s="165"/>
      <c r="B4570" s="172"/>
      <c r="C4570" s="167"/>
      <c r="D4570" s="168"/>
      <c r="E4570" s="258" t="str">
        <f>iferror(vlookup(C4570,'Master data'!$A$1:$C$29,3,0),"--")</f>
        <v>--</v>
      </c>
      <c r="F4570" s="258" t="str">
        <f>iferror(vlookup(C4570,'Master data'!$A$1:$C$29,2,0),"--")</f>
        <v>--</v>
      </c>
    </row>
    <row r="4571" ht="21.0" customHeight="1">
      <c r="A4571" s="165"/>
      <c r="B4571" s="172"/>
      <c r="C4571" s="167"/>
      <c r="D4571" s="168"/>
      <c r="E4571" s="258" t="str">
        <f>iferror(vlookup(C4571,'Master data'!$A$1:$C$29,3,0),"--")</f>
        <v>--</v>
      </c>
      <c r="F4571" s="258" t="str">
        <f>iferror(vlookup(C4571,'Master data'!$A$1:$C$29,2,0),"--")</f>
        <v>--</v>
      </c>
    </row>
    <row r="4572" ht="21.0" customHeight="1">
      <c r="A4572" s="165"/>
      <c r="B4572" s="172"/>
      <c r="C4572" s="167"/>
      <c r="D4572" s="168"/>
      <c r="E4572" s="258" t="str">
        <f>iferror(vlookup(C4572,'Master data'!$A$1:$C$29,3,0),"--")</f>
        <v>--</v>
      </c>
      <c r="F4572" s="258" t="str">
        <f>iferror(vlookup(C4572,'Master data'!$A$1:$C$29,2,0),"--")</f>
        <v>--</v>
      </c>
    </row>
    <row r="4573" ht="21.0" customHeight="1">
      <c r="A4573" s="165"/>
      <c r="B4573" s="172"/>
      <c r="C4573" s="167"/>
      <c r="D4573" s="168"/>
      <c r="E4573" s="258" t="str">
        <f>iferror(vlookup(C4573,'Master data'!$A$1:$C$29,3,0),"--")</f>
        <v>--</v>
      </c>
      <c r="F4573" s="258" t="str">
        <f>iferror(vlookup(C4573,'Master data'!$A$1:$C$29,2,0),"--")</f>
        <v>--</v>
      </c>
    </row>
    <row r="4574" ht="21.0" customHeight="1">
      <c r="A4574" s="165"/>
      <c r="B4574" s="172"/>
      <c r="C4574" s="167"/>
      <c r="D4574" s="168"/>
      <c r="E4574" s="258" t="str">
        <f>iferror(vlookup(C4574,'Master data'!$A$1:$C$29,3,0),"--")</f>
        <v>--</v>
      </c>
      <c r="F4574" s="258" t="str">
        <f>iferror(vlookup(C4574,'Master data'!$A$1:$C$29,2,0),"--")</f>
        <v>--</v>
      </c>
    </row>
    <row r="4575" ht="21.0" customHeight="1">
      <c r="A4575" s="165"/>
      <c r="B4575" s="172"/>
      <c r="C4575" s="167"/>
      <c r="D4575" s="168"/>
      <c r="E4575" s="258" t="str">
        <f>iferror(vlookup(C4575,'Master data'!$A$1:$C$29,3,0),"--")</f>
        <v>--</v>
      </c>
      <c r="F4575" s="258" t="str">
        <f>iferror(vlookup(C4575,'Master data'!$A$1:$C$29,2,0),"--")</f>
        <v>--</v>
      </c>
    </row>
    <row r="4576" ht="21.0" customHeight="1">
      <c r="A4576" s="165"/>
      <c r="B4576" s="172"/>
      <c r="C4576" s="167"/>
      <c r="D4576" s="168"/>
      <c r="E4576" s="258" t="str">
        <f>iferror(vlookup(C4576,'Master data'!$A$1:$C$29,3,0),"--")</f>
        <v>--</v>
      </c>
      <c r="F4576" s="258" t="str">
        <f>iferror(vlookup(C4576,'Master data'!$A$1:$C$29,2,0),"--")</f>
        <v>--</v>
      </c>
    </row>
    <row r="4577" ht="21.0" customHeight="1">
      <c r="A4577" s="165"/>
      <c r="B4577" s="172"/>
      <c r="C4577" s="167"/>
      <c r="D4577" s="168"/>
      <c r="E4577" s="258" t="str">
        <f>iferror(vlookup(C4577,'Master data'!$A$1:$C$29,3,0),"--")</f>
        <v>--</v>
      </c>
      <c r="F4577" s="258" t="str">
        <f>iferror(vlookup(C4577,'Master data'!$A$1:$C$29,2,0),"--")</f>
        <v>--</v>
      </c>
    </row>
    <row r="4578" ht="21.0" customHeight="1">
      <c r="A4578" s="165"/>
      <c r="B4578" s="172"/>
      <c r="C4578" s="167"/>
      <c r="D4578" s="168"/>
      <c r="E4578" s="258" t="str">
        <f>iferror(vlookup(C4578,'Master data'!$A$1:$C$29,3,0),"--")</f>
        <v>--</v>
      </c>
      <c r="F4578" s="258" t="str">
        <f>iferror(vlookup(C4578,'Master data'!$A$1:$C$29,2,0),"--")</f>
        <v>--</v>
      </c>
    </row>
    <row r="4579" ht="21.0" customHeight="1">
      <c r="A4579" s="165"/>
      <c r="B4579" s="172"/>
      <c r="C4579" s="167"/>
      <c r="D4579" s="168"/>
      <c r="E4579" s="258" t="str">
        <f>iferror(vlookup(C4579,'Master data'!$A$1:$C$29,3,0),"--")</f>
        <v>--</v>
      </c>
      <c r="F4579" s="258" t="str">
        <f>iferror(vlookup(C4579,'Master data'!$A$1:$C$29,2,0),"--")</f>
        <v>--</v>
      </c>
    </row>
    <row r="4580" ht="21.0" customHeight="1">
      <c r="A4580" s="165"/>
      <c r="B4580" s="172"/>
      <c r="C4580" s="167"/>
      <c r="D4580" s="168"/>
      <c r="E4580" s="258" t="str">
        <f>iferror(vlookup(C4580,'Master data'!$A$1:$C$29,3,0),"--")</f>
        <v>--</v>
      </c>
      <c r="F4580" s="258" t="str">
        <f>iferror(vlookup(C4580,'Master data'!$A$1:$C$29,2,0),"--")</f>
        <v>--</v>
      </c>
    </row>
    <row r="4581" ht="21.0" customHeight="1">
      <c r="A4581" s="165"/>
      <c r="B4581" s="172"/>
      <c r="C4581" s="167"/>
      <c r="D4581" s="168"/>
      <c r="E4581" s="258" t="str">
        <f>iferror(vlookup(C4581,'Master data'!$A$1:$C$29,3,0),"--")</f>
        <v>--</v>
      </c>
      <c r="F4581" s="258" t="str">
        <f>iferror(vlookup(C4581,'Master data'!$A$1:$C$29,2,0),"--")</f>
        <v>--</v>
      </c>
    </row>
    <row r="4582" ht="21.0" customHeight="1">
      <c r="A4582" s="165"/>
      <c r="B4582" s="172"/>
      <c r="C4582" s="167"/>
      <c r="D4582" s="168"/>
      <c r="E4582" s="258" t="str">
        <f>iferror(vlookup(C4582,'Master data'!$A$1:$C$29,3,0),"--")</f>
        <v>--</v>
      </c>
      <c r="F4582" s="258" t="str">
        <f>iferror(vlookup(C4582,'Master data'!$A$1:$C$29,2,0),"--")</f>
        <v>--</v>
      </c>
    </row>
    <row r="4583" ht="21.0" customHeight="1">
      <c r="A4583" s="165"/>
      <c r="B4583" s="172"/>
      <c r="C4583" s="167"/>
      <c r="D4583" s="168"/>
      <c r="E4583" s="258" t="str">
        <f>iferror(vlookup(C4583,'Master data'!$A$1:$C$29,3,0),"--")</f>
        <v>--</v>
      </c>
      <c r="F4583" s="258" t="str">
        <f>iferror(vlookup(C4583,'Master data'!$A$1:$C$29,2,0),"--")</f>
        <v>--</v>
      </c>
    </row>
    <row r="4584" ht="21.0" customHeight="1">
      <c r="A4584" s="165"/>
      <c r="B4584" s="172"/>
      <c r="C4584" s="167"/>
      <c r="D4584" s="168"/>
      <c r="E4584" s="258" t="str">
        <f>iferror(vlookup(C4584,'Master data'!$A$1:$C$29,3,0),"--")</f>
        <v>--</v>
      </c>
      <c r="F4584" s="258" t="str">
        <f>iferror(vlookup(C4584,'Master data'!$A$1:$C$29,2,0),"--")</f>
        <v>--</v>
      </c>
    </row>
    <row r="4585" ht="21.0" customHeight="1">
      <c r="A4585" s="165"/>
      <c r="B4585" s="172"/>
      <c r="C4585" s="167"/>
      <c r="D4585" s="168"/>
      <c r="E4585" s="258" t="str">
        <f>iferror(vlookup(C4585,'Master data'!$A$1:$C$29,3,0),"--")</f>
        <v>--</v>
      </c>
      <c r="F4585" s="258" t="str">
        <f>iferror(vlookup(C4585,'Master data'!$A$1:$C$29,2,0),"--")</f>
        <v>--</v>
      </c>
    </row>
    <row r="4586" ht="21.0" customHeight="1">
      <c r="A4586" s="165"/>
      <c r="B4586" s="172"/>
      <c r="C4586" s="167"/>
      <c r="D4586" s="168"/>
      <c r="E4586" s="258" t="str">
        <f>iferror(vlookup(C4586,'Master data'!$A$1:$C$29,3,0),"--")</f>
        <v>--</v>
      </c>
      <c r="F4586" s="258" t="str">
        <f>iferror(vlookup(C4586,'Master data'!$A$1:$C$29,2,0),"--")</f>
        <v>--</v>
      </c>
    </row>
    <row r="4587" ht="21.0" customHeight="1">
      <c r="A4587" s="165"/>
      <c r="B4587" s="172"/>
      <c r="C4587" s="167"/>
      <c r="D4587" s="168"/>
      <c r="E4587" s="258" t="str">
        <f>iferror(vlookup(C4587,'Master data'!$A$1:$C$29,3,0),"--")</f>
        <v>--</v>
      </c>
      <c r="F4587" s="258" t="str">
        <f>iferror(vlookup(C4587,'Master data'!$A$1:$C$29,2,0),"--")</f>
        <v>--</v>
      </c>
    </row>
    <row r="4588" ht="21.0" customHeight="1">
      <c r="A4588" s="165"/>
      <c r="B4588" s="172"/>
      <c r="C4588" s="167"/>
      <c r="D4588" s="168"/>
      <c r="E4588" s="258" t="str">
        <f>iferror(vlookup(C4588,'Master data'!$A$1:$C$29,3,0),"--")</f>
        <v>--</v>
      </c>
      <c r="F4588" s="258" t="str">
        <f>iferror(vlookup(C4588,'Master data'!$A$1:$C$29,2,0),"--")</f>
        <v>--</v>
      </c>
    </row>
    <row r="4589" ht="21.0" customHeight="1">
      <c r="A4589" s="165"/>
      <c r="B4589" s="172"/>
      <c r="C4589" s="167"/>
      <c r="D4589" s="168"/>
      <c r="E4589" s="258" t="str">
        <f>iferror(vlookup(C4589,'Master data'!$A$1:$C$29,3,0),"--")</f>
        <v>--</v>
      </c>
      <c r="F4589" s="258" t="str">
        <f>iferror(vlookup(C4589,'Master data'!$A$1:$C$29,2,0),"--")</f>
        <v>--</v>
      </c>
    </row>
    <row r="4590" ht="21.0" customHeight="1">
      <c r="A4590" s="165"/>
      <c r="B4590" s="172"/>
      <c r="C4590" s="167"/>
      <c r="D4590" s="168"/>
      <c r="E4590" s="258" t="str">
        <f>iferror(vlookup(C4590,'Master data'!$A$1:$C$29,3,0),"--")</f>
        <v>--</v>
      </c>
      <c r="F4590" s="258" t="str">
        <f>iferror(vlookup(C4590,'Master data'!$A$1:$C$29,2,0),"--")</f>
        <v>--</v>
      </c>
    </row>
    <row r="4591" ht="21.0" customHeight="1">
      <c r="A4591" s="165"/>
      <c r="B4591" s="172"/>
      <c r="C4591" s="167"/>
      <c r="D4591" s="168"/>
      <c r="E4591" s="258" t="str">
        <f>iferror(vlookup(C4591,'Master data'!$A$1:$C$29,3,0),"--")</f>
        <v>--</v>
      </c>
      <c r="F4591" s="258" t="str">
        <f>iferror(vlookup(C4591,'Master data'!$A$1:$C$29,2,0),"--")</f>
        <v>--</v>
      </c>
    </row>
    <row r="4592" ht="21.0" customHeight="1">
      <c r="A4592" s="165"/>
      <c r="B4592" s="172"/>
      <c r="C4592" s="167"/>
      <c r="D4592" s="168"/>
      <c r="E4592" s="258" t="str">
        <f>iferror(vlookup(C4592,'Master data'!$A$1:$C$29,3,0),"--")</f>
        <v>--</v>
      </c>
      <c r="F4592" s="258" t="str">
        <f>iferror(vlookup(C4592,'Master data'!$A$1:$C$29,2,0),"--")</f>
        <v>--</v>
      </c>
    </row>
    <row r="4593" ht="21.0" customHeight="1">
      <c r="A4593" s="165"/>
      <c r="B4593" s="172"/>
      <c r="C4593" s="167"/>
      <c r="D4593" s="168"/>
      <c r="E4593" s="258" t="str">
        <f>iferror(vlookup(C4593,'Master data'!$A$1:$C$29,3,0),"--")</f>
        <v>--</v>
      </c>
      <c r="F4593" s="258" t="str">
        <f>iferror(vlookup(C4593,'Master data'!$A$1:$C$29,2,0),"--")</f>
        <v>--</v>
      </c>
    </row>
    <row r="4594" ht="21.0" customHeight="1">
      <c r="A4594" s="165"/>
      <c r="B4594" s="172"/>
      <c r="C4594" s="167"/>
      <c r="D4594" s="168"/>
      <c r="E4594" s="258" t="str">
        <f>iferror(vlookup(C4594,'Master data'!$A$1:$C$29,3,0),"--")</f>
        <v>--</v>
      </c>
      <c r="F4594" s="258" t="str">
        <f>iferror(vlookup(C4594,'Master data'!$A$1:$C$29,2,0),"--")</f>
        <v>--</v>
      </c>
    </row>
    <row r="4595" ht="21.0" customHeight="1">
      <c r="A4595" s="165"/>
      <c r="B4595" s="172"/>
      <c r="C4595" s="167"/>
      <c r="D4595" s="168"/>
      <c r="E4595" s="258" t="str">
        <f>iferror(vlookup(C4595,'Master data'!$A$1:$C$29,3,0),"--")</f>
        <v>--</v>
      </c>
      <c r="F4595" s="258" t="str">
        <f>iferror(vlookup(C4595,'Master data'!$A$1:$C$29,2,0),"--")</f>
        <v>--</v>
      </c>
    </row>
    <row r="4596" ht="21.0" customHeight="1">
      <c r="A4596" s="165"/>
      <c r="B4596" s="172"/>
      <c r="C4596" s="167"/>
      <c r="D4596" s="168"/>
      <c r="E4596" s="258" t="str">
        <f>iferror(vlookup(C4596,'Master data'!$A$1:$C$29,3,0),"--")</f>
        <v>--</v>
      </c>
      <c r="F4596" s="258" t="str">
        <f>iferror(vlookup(C4596,'Master data'!$A$1:$C$29,2,0),"--")</f>
        <v>--</v>
      </c>
    </row>
    <row r="4597" ht="21.0" customHeight="1">
      <c r="A4597" s="165"/>
      <c r="B4597" s="172"/>
      <c r="C4597" s="167"/>
      <c r="D4597" s="168"/>
      <c r="E4597" s="258" t="str">
        <f>iferror(vlookup(C4597,'Master data'!$A$1:$C$29,3,0),"--")</f>
        <v>--</v>
      </c>
      <c r="F4597" s="258" t="str">
        <f>iferror(vlookup(C4597,'Master data'!$A$1:$C$29,2,0),"--")</f>
        <v>--</v>
      </c>
    </row>
    <row r="4598" ht="21.0" customHeight="1">
      <c r="A4598" s="165"/>
      <c r="B4598" s="172"/>
      <c r="C4598" s="167"/>
      <c r="D4598" s="168"/>
      <c r="E4598" s="258" t="str">
        <f>iferror(vlookup(C4598,'Master data'!$A$1:$C$29,3,0),"--")</f>
        <v>--</v>
      </c>
      <c r="F4598" s="258" t="str">
        <f>iferror(vlookup(C4598,'Master data'!$A$1:$C$29,2,0),"--")</f>
        <v>--</v>
      </c>
    </row>
    <row r="4599" ht="21.0" customHeight="1">
      <c r="A4599" s="165"/>
      <c r="B4599" s="172"/>
      <c r="C4599" s="167"/>
      <c r="D4599" s="168"/>
      <c r="E4599" s="258" t="str">
        <f>iferror(vlookup(C4599,'Master data'!$A$1:$C$29,3,0),"--")</f>
        <v>--</v>
      </c>
      <c r="F4599" s="258" t="str">
        <f>iferror(vlookup(C4599,'Master data'!$A$1:$C$29,2,0),"--")</f>
        <v>--</v>
      </c>
    </row>
    <row r="4600" ht="21.0" customHeight="1">
      <c r="A4600" s="165"/>
      <c r="B4600" s="172"/>
      <c r="C4600" s="167"/>
      <c r="D4600" s="168"/>
      <c r="E4600" s="258" t="str">
        <f>iferror(vlookup(C4600,'Master data'!$A$1:$C$29,3,0),"--")</f>
        <v>--</v>
      </c>
      <c r="F4600" s="258" t="str">
        <f>iferror(vlookup(C4600,'Master data'!$A$1:$C$29,2,0),"--")</f>
        <v>--</v>
      </c>
    </row>
    <row r="4601" ht="21.0" customHeight="1">
      <c r="A4601" s="165"/>
      <c r="B4601" s="172"/>
      <c r="C4601" s="167"/>
      <c r="D4601" s="168"/>
      <c r="E4601" s="258" t="str">
        <f>iferror(vlookup(C4601,'Master data'!$A$1:$C$29,3,0),"--")</f>
        <v>--</v>
      </c>
      <c r="F4601" s="258" t="str">
        <f>iferror(vlookup(C4601,'Master data'!$A$1:$C$29,2,0),"--")</f>
        <v>--</v>
      </c>
    </row>
    <row r="4602" ht="21.0" customHeight="1">
      <c r="A4602" s="165"/>
      <c r="B4602" s="172"/>
      <c r="C4602" s="167"/>
      <c r="D4602" s="168"/>
      <c r="E4602" s="258" t="str">
        <f>iferror(vlookup(C4602,'Master data'!$A$1:$C$29,3,0),"--")</f>
        <v>--</v>
      </c>
      <c r="F4602" s="258" t="str">
        <f>iferror(vlookup(C4602,'Master data'!$A$1:$C$29,2,0),"--")</f>
        <v>--</v>
      </c>
    </row>
    <row r="4603" ht="21.0" customHeight="1">
      <c r="A4603" s="165"/>
      <c r="B4603" s="172"/>
      <c r="C4603" s="167"/>
      <c r="D4603" s="168"/>
      <c r="E4603" s="258" t="str">
        <f>iferror(vlookup(C4603,'Master data'!$A$1:$C$29,3,0),"--")</f>
        <v>--</v>
      </c>
      <c r="F4603" s="258" t="str">
        <f>iferror(vlookup(C4603,'Master data'!$A$1:$C$29,2,0),"--")</f>
        <v>--</v>
      </c>
    </row>
    <row r="4604" ht="21.0" customHeight="1">
      <c r="A4604" s="165"/>
      <c r="B4604" s="172"/>
      <c r="C4604" s="167"/>
      <c r="D4604" s="168"/>
      <c r="E4604" s="258" t="str">
        <f>iferror(vlookup(C4604,'Master data'!$A$1:$C$29,3,0),"--")</f>
        <v>--</v>
      </c>
      <c r="F4604" s="258" t="str">
        <f>iferror(vlookup(C4604,'Master data'!$A$1:$C$29,2,0),"--")</f>
        <v>--</v>
      </c>
    </row>
    <row r="4605" ht="21.0" customHeight="1">
      <c r="A4605" s="165"/>
      <c r="B4605" s="172"/>
      <c r="C4605" s="167"/>
      <c r="D4605" s="168"/>
      <c r="E4605" s="258" t="str">
        <f>iferror(vlookup(C4605,'Master data'!$A$1:$C$29,3,0),"--")</f>
        <v>--</v>
      </c>
      <c r="F4605" s="258" t="str">
        <f>iferror(vlookup(C4605,'Master data'!$A$1:$C$29,2,0),"--")</f>
        <v>--</v>
      </c>
    </row>
    <row r="4606" ht="21.0" customHeight="1">
      <c r="A4606" s="165"/>
      <c r="B4606" s="172"/>
      <c r="C4606" s="167"/>
      <c r="D4606" s="168"/>
      <c r="E4606" s="258" t="str">
        <f>iferror(vlookup(C4606,'Master data'!$A$1:$C$29,3,0),"--")</f>
        <v>--</v>
      </c>
      <c r="F4606" s="258" t="str">
        <f>iferror(vlookup(C4606,'Master data'!$A$1:$C$29,2,0),"--")</f>
        <v>--</v>
      </c>
    </row>
    <row r="4607" ht="21.0" customHeight="1">
      <c r="A4607" s="165"/>
      <c r="B4607" s="172"/>
      <c r="C4607" s="167"/>
      <c r="D4607" s="168"/>
      <c r="E4607" s="258" t="str">
        <f>iferror(vlookup(C4607,'Master data'!$A$1:$C$29,3,0),"--")</f>
        <v>--</v>
      </c>
      <c r="F4607" s="258" t="str">
        <f>iferror(vlookup(C4607,'Master data'!$A$1:$C$29,2,0),"--")</f>
        <v>--</v>
      </c>
    </row>
    <row r="4608" ht="21.0" customHeight="1">
      <c r="A4608" s="165"/>
      <c r="B4608" s="172"/>
      <c r="C4608" s="167"/>
      <c r="D4608" s="168"/>
      <c r="E4608" s="258" t="str">
        <f>iferror(vlookup(C4608,'Master data'!$A$1:$C$29,3,0),"--")</f>
        <v>--</v>
      </c>
      <c r="F4608" s="258" t="str">
        <f>iferror(vlookup(C4608,'Master data'!$A$1:$C$29,2,0),"--")</f>
        <v>--</v>
      </c>
    </row>
    <row r="4609" ht="21.0" customHeight="1">
      <c r="A4609" s="165"/>
      <c r="B4609" s="172"/>
      <c r="C4609" s="167"/>
      <c r="D4609" s="168"/>
      <c r="E4609" s="258" t="str">
        <f>iferror(vlookup(C4609,'Master data'!$A$1:$C$29,3,0),"--")</f>
        <v>--</v>
      </c>
      <c r="F4609" s="258" t="str">
        <f>iferror(vlookup(C4609,'Master data'!$A$1:$C$29,2,0),"--")</f>
        <v>--</v>
      </c>
    </row>
    <row r="4610" ht="21.0" customHeight="1">
      <c r="A4610" s="165"/>
      <c r="B4610" s="172"/>
      <c r="C4610" s="167"/>
      <c r="D4610" s="168"/>
      <c r="E4610" s="258" t="str">
        <f>iferror(vlookup(C4610,'Master data'!$A$1:$C$29,3,0),"--")</f>
        <v>--</v>
      </c>
      <c r="F4610" s="258" t="str">
        <f>iferror(vlookup(C4610,'Master data'!$A$1:$C$29,2,0),"--")</f>
        <v>--</v>
      </c>
    </row>
    <row r="4611" ht="21.0" customHeight="1">
      <c r="A4611" s="165"/>
      <c r="B4611" s="172"/>
      <c r="C4611" s="167"/>
      <c r="D4611" s="168"/>
      <c r="E4611" s="258" t="str">
        <f>iferror(vlookup(C4611,'Master data'!$A$1:$C$29,3,0),"--")</f>
        <v>--</v>
      </c>
      <c r="F4611" s="258" t="str">
        <f>iferror(vlookup(C4611,'Master data'!$A$1:$C$29,2,0),"--")</f>
        <v>--</v>
      </c>
    </row>
    <row r="4612" ht="21.0" customHeight="1">
      <c r="A4612" s="165"/>
      <c r="B4612" s="172"/>
      <c r="C4612" s="167"/>
      <c r="D4612" s="168"/>
      <c r="E4612" s="258" t="str">
        <f>iferror(vlookup(C4612,'Master data'!$A$1:$C$29,3,0),"--")</f>
        <v>--</v>
      </c>
      <c r="F4612" s="258" t="str">
        <f>iferror(vlookup(C4612,'Master data'!$A$1:$C$29,2,0),"--")</f>
        <v>--</v>
      </c>
    </row>
    <row r="4613" ht="21.0" customHeight="1">
      <c r="A4613" s="165"/>
      <c r="B4613" s="172"/>
      <c r="C4613" s="167"/>
      <c r="D4613" s="168"/>
      <c r="E4613" s="258" t="str">
        <f>iferror(vlookup(C4613,'Master data'!$A$1:$C$29,3,0),"--")</f>
        <v>--</v>
      </c>
      <c r="F4613" s="258" t="str">
        <f>iferror(vlookup(C4613,'Master data'!$A$1:$C$29,2,0),"--")</f>
        <v>--</v>
      </c>
    </row>
    <row r="4614" ht="21.0" customHeight="1">
      <c r="A4614" s="165"/>
      <c r="B4614" s="172"/>
      <c r="C4614" s="167"/>
      <c r="D4614" s="168"/>
      <c r="E4614" s="258" t="str">
        <f>iferror(vlookup(C4614,'Master data'!$A$1:$C$29,3,0),"--")</f>
        <v>--</v>
      </c>
      <c r="F4614" s="258" t="str">
        <f>iferror(vlookup(C4614,'Master data'!$A$1:$C$29,2,0),"--")</f>
        <v>--</v>
      </c>
    </row>
    <row r="4615" ht="21.0" customHeight="1">
      <c r="A4615" s="165"/>
      <c r="B4615" s="172"/>
      <c r="C4615" s="167"/>
      <c r="D4615" s="168"/>
      <c r="E4615" s="258" t="str">
        <f>iferror(vlookup(C4615,'Master data'!$A$1:$C$29,3,0),"--")</f>
        <v>--</v>
      </c>
      <c r="F4615" s="258" t="str">
        <f>iferror(vlookup(C4615,'Master data'!$A$1:$C$29,2,0),"--")</f>
        <v>--</v>
      </c>
    </row>
    <row r="4616" ht="21.0" customHeight="1">
      <c r="A4616" s="165"/>
      <c r="B4616" s="172"/>
      <c r="C4616" s="167"/>
      <c r="D4616" s="168"/>
      <c r="E4616" s="258" t="str">
        <f>iferror(vlookup(C4616,'Master data'!$A$1:$C$29,3,0),"--")</f>
        <v>--</v>
      </c>
      <c r="F4616" s="258" t="str">
        <f>iferror(vlookup(C4616,'Master data'!$A$1:$C$29,2,0),"--")</f>
        <v>--</v>
      </c>
    </row>
    <row r="4617" ht="21.0" customHeight="1">
      <c r="A4617" s="165"/>
      <c r="B4617" s="172"/>
      <c r="C4617" s="167"/>
      <c r="D4617" s="168"/>
      <c r="E4617" s="258" t="str">
        <f>iferror(vlookup(C4617,'Master data'!$A$1:$C$29,3,0),"--")</f>
        <v>--</v>
      </c>
      <c r="F4617" s="258" t="str">
        <f>iferror(vlookup(C4617,'Master data'!$A$1:$C$29,2,0),"--")</f>
        <v>--</v>
      </c>
    </row>
    <row r="4618" ht="21.0" customHeight="1">
      <c r="A4618" s="165"/>
      <c r="B4618" s="172"/>
      <c r="C4618" s="167"/>
      <c r="D4618" s="168"/>
      <c r="E4618" s="258" t="str">
        <f>iferror(vlookup(C4618,'Master data'!$A$1:$C$29,3,0),"--")</f>
        <v>--</v>
      </c>
      <c r="F4618" s="258" t="str">
        <f>iferror(vlookup(C4618,'Master data'!$A$1:$C$29,2,0),"--")</f>
        <v>--</v>
      </c>
    </row>
    <row r="4619" ht="21.0" customHeight="1">
      <c r="A4619" s="165"/>
      <c r="B4619" s="172"/>
      <c r="C4619" s="167"/>
      <c r="D4619" s="168"/>
      <c r="E4619" s="258" t="str">
        <f>iferror(vlookup(C4619,'Master data'!$A$1:$C$29,3,0),"--")</f>
        <v>--</v>
      </c>
      <c r="F4619" s="258" t="str">
        <f>iferror(vlookup(C4619,'Master data'!$A$1:$C$29,2,0),"--")</f>
        <v>--</v>
      </c>
    </row>
    <row r="4620" ht="21.0" customHeight="1">
      <c r="A4620" s="165"/>
      <c r="B4620" s="172"/>
      <c r="C4620" s="167"/>
      <c r="D4620" s="168"/>
      <c r="E4620" s="258" t="str">
        <f>iferror(vlookup(C4620,'Master data'!$A$1:$C$29,3,0),"--")</f>
        <v>--</v>
      </c>
      <c r="F4620" s="258" t="str">
        <f>iferror(vlookup(C4620,'Master data'!$A$1:$C$29,2,0),"--")</f>
        <v>--</v>
      </c>
    </row>
    <row r="4621" ht="21.0" customHeight="1">
      <c r="A4621" s="165"/>
      <c r="B4621" s="172"/>
      <c r="C4621" s="167"/>
      <c r="D4621" s="168"/>
      <c r="E4621" s="258" t="str">
        <f>iferror(vlookup(C4621,'Master data'!$A$1:$C$29,3,0),"--")</f>
        <v>--</v>
      </c>
      <c r="F4621" s="258" t="str">
        <f>iferror(vlookup(C4621,'Master data'!$A$1:$C$29,2,0),"--")</f>
        <v>--</v>
      </c>
    </row>
    <row r="4622" ht="21.0" customHeight="1">
      <c r="A4622" s="165"/>
      <c r="B4622" s="172"/>
      <c r="C4622" s="167"/>
      <c r="D4622" s="168"/>
      <c r="E4622" s="258" t="str">
        <f>iferror(vlookup(C4622,'Master data'!$A$1:$C$29,3,0),"--")</f>
        <v>--</v>
      </c>
      <c r="F4622" s="258" t="str">
        <f>iferror(vlookup(C4622,'Master data'!$A$1:$C$29,2,0),"--")</f>
        <v>--</v>
      </c>
    </row>
    <row r="4623" ht="21.0" customHeight="1">
      <c r="A4623" s="165"/>
      <c r="B4623" s="172"/>
      <c r="C4623" s="167"/>
      <c r="D4623" s="168"/>
      <c r="E4623" s="258" t="str">
        <f>iferror(vlookup(C4623,'Master data'!$A$1:$C$29,3,0),"--")</f>
        <v>--</v>
      </c>
      <c r="F4623" s="258" t="str">
        <f>iferror(vlookup(C4623,'Master data'!$A$1:$C$29,2,0),"--")</f>
        <v>--</v>
      </c>
    </row>
    <row r="4624" ht="21.0" customHeight="1">
      <c r="A4624" s="165"/>
      <c r="B4624" s="172"/>
      <c r="C4624" s="167"/>
      <c r="D4624" s="168"/>
      <c r="E4624" s="258" t="str">
        <f>iferror(vlookup(C4624,'Master data'!$A$1:$C$29,3,0),"--")</f>
        <v>--</v>
      </c>
      <c r="F4624" s="258" t="str">
        <f>iferror(vlookup(C4624,'Master data'!$A$1:$C$29,2,0),"--")</f>
        <v>--</v>
      </c>
    </row>
    <row r="4625" ht="21.0" customHeight="1">
      <c r="A4625" s="165"/>
      <c r="B4625" s="172"/>
      <c r="C4625" s="167"/>
      <c r="D4625" s="168"/>
      <c r="E4625" s="258" t="str">
        <f>iferror(vlookup(C4625,'Master data'!$A$1:$C$29,3,0),"--")</f>
        <v>--</v>
      </c>
      <c r="F4625" s="258" t="str">
        <f>iferror(vlookup(C4625,'Master data'!$A$1:$C$29,2,0),"--")</f>
        <v>--</v>
      </c>
    </row>
    <row r="4626" ht="21.0" customHeight="1">
      <c r="A4626" s="165"/>
      <c r="B4626" s="172"/>
      <c r="C4626" s="167"/>
      <c r="D4626" s="168"/>
      <c r="E4626" s="258" t="str">
        <f>iferror(vlookup(C4626,'Master data'!$A$1:$C$29,3,0),"--")</f>
        <v>--</v>
      </c>
      <c r="F4626" s="258" t="str">
        <f>iferror(vlookup(C4626,'Master data'!$A$1:$C$29,2,0),"--")</f>
        <v>--</v>
      </c>
    </row>
    <row r="4627" ht="21.0" customHeight="1">
      <c r="A4627" s="165"/>
      <c r="B4627" s="172"/>
      <c r="C4627" s="167"/>
      <c r="D4627" s="168"/>
      <c r="E4627" s="258" t="str">
        <f>iferror(vlookup(C4627,'Master data'!$A$1:$C$29,3,0),"--")</f>
        <v>--</v>
      </c>
      <c r="F4627" s="258" t="str">
        <f>iferror(vlookup(C4627,'Master data'!$A$1:$C$29,2,0),"--")</f>
        <v>--</v>
      </c>
    </row>
    <row r="4628" ht="21.0" customHeight="1">
      <c r="A4628" s="165"/>
      <c r="B4628" s="172"/>
      <c r="C4628" s="167"/>
      <c r="D4628" s="168"/>
      <c r="E4628" s="258" t="str">
        <f>iferror(vlookup(C4628,'Master data'!$A$1:$C$29,3,0),"--")</f>
        <v>--</v>
      </c>
      <c r="F4628" s="258" t="str">
        <f>iferror(vlookup(C4628,'Master data'!$A$1:$C$29,2,0),"--")</f>
        <v>--</v>
      </c>
    </row>
    <row r="4629" ht="21.0" customHeight="1">
      <c r="A4629" s="165"/>
      <c r="B4629" s="172"/>
      <c r="C4629" s="167"/>
      <c r="D4629" s="168"/>
      <c r="E4629" s="258" t="str">
        <f>iferror(vlookup(C4629,'Master data'!$A$1:$C$29,3,0),"--")</f>
        <v>--</v>
      </c>
      <c r="F4629" s="258" t="str">
        <f>iferror(vlookup(C4629,'Master data'!$A$1:$C$29,2,0),"--")</f>
        <v>--</v>
      </c>
    </row>
    <row r="4630" ht="21.0" customHeight="1">
      <c r="A4630" s="165"/>
      <c r="B4630" s="172"/>
      <c r="C4630" s="167"/>
      <c r="D4630" s="168"/>
      <c r="E4630" s="258" t="str">
        <f>iferror(vlookup(C4630,'Master data'!$A$1:$C$29,3,0),"--")</f>
        <v>--</v>
      </c>
      <c r="F4630" s="258" t="str">
        <f>iferror(vlookup(C4630,'Master data'!$A$1:$C$29,2,0),"--")</f>
        <v>--</v>
      </c>
    </row>
    <row r="4631" ht="21.0" customHeight="1">
      <c r="A4631" s="165"/>
      <c r="B4631" s="172"/>
      <c r="C4631" s="167"/>
      <c r="D4631" s="168"/>
      <c r="E4631" s="258" t="str">
        <f>iferror(vlookup(C4631,'Master data'!$A$1:$C$29,3,0),"--")</f>
        <v>--</v>
      </c>
      <c r="F4631" s="258" t="str">
        <f>iferror(vlookup(C4631,'Master data'!$A$1:$C$29,2,0),"--")</f>
        <v>--</v>
      </c>
    </row>
    <row r="4632" ht="21.0" customHeight="1">
      <c r="A4632" s="165"/>
      <c r="B4632" s="172"/>
      <c r="C4632" s="167"/>
      <c r="D4632" s="168"/>
      <c r="E4632" s="258" t="str">
        <f>iferror(vlookup(C4632,'Master data'!$A$1:$C$29,3,0),"--")</f>
        <v>--</v>
      </c>
      <c r="F4632" s="258" t="str">
        <f>iferror(vlookup(C4632,'Master data'!$A$1:$C$29,2,0),"--")</f>
        <v>--</v>
      </c>
    </row>
    <row r="4633" ht="21.0" customHeight="1">
      <c r="A4633" s="165"/>
      <c r="B4633" s="172"/>
      <c r="C4633" s="167"/>
      <c r="D4633" s="168"/>
      <c r="E4633" s="258" t="str">
        <f>iferror(vlookup(C4633,'Master data'!$A$1:$C$29,3,0),"--")</f>
        <v>--</v>
      </c>
      <c r="F4633" s="258" t="str">
        <f>iferror(vlookup(C4633,'Master data'!$A$1:$C$29,2,0),"--")</f>
        <v>--</v>
      </c>
    </row>
    <row r="4634" ht="21.0" customHeight="1">
      <c r="A4634" s="165"/>
      <c r="B4634" s="172"/>
      <c r="C4634" s="167"/>
      <c r="D4634" s="168"/>
      <c r="E4634" s="258" t="str">
        <f>iferror(vlookup(C4634,'Master data'!$A$1:$C$29,3,0),"--")</f>
        <v>--</v>
      </c>
      <c r="F4634" s="258" t="str">
        <f>iferror(vlookup(C4634,'Master data'!$A$1:$C$29,2,0),"--")</f>
        <v>--</v>
      </c>
    </row>
    <row r="4635" ht="21.0" customHeight="1">
      <c r="A4635" s="165"/>
      <c r="B4635" s="172"/>
      <c r="C4635" s="167"/>
      <c r="D4635" s="168"/>
      <c r="E4635" s="258" t="str">
        <f>iferror(vlookup(C4635,'Master data'!$A$1:$C$29,3,0),"--")</f>
        <v>--</v>
      </c>
      <c r="F4635" s="258" t="str">
        <f>iferror(vlookup(C4635,'Master data'!$A$1:$C$29,2,0),"--")</f>
        <v>--</v>
      </c>
    </row>
    <row r="4636" ht="21.0" customHeight="1">
      <c r="A4636" s="165"/>
      <c r="B4636" s="172"/>
      <c r="C4636" s="167"/>
      <c r="D4636" s="168"/>
      <c r="E4636" s="258" t="str">
        <f>iferror(vlookup(C4636,'Master data'!$A$1:$C$29,3,0),"--")</f>
        <v>--</v>
      </c>
      <c r="F4636" s="258" t="str">
        <f>iferror(vlookup(C4636,'Master data'!$A$1:$C$29,2,0),"--")</f>
        <v>--</v>
      </c>
    </row>
    <row r="4637" ht="21.0" customHeight="1">
      <c r="A4637" s="165"/>
      <c r="B4637" s="172"/>
      <c r="C4637" s="167"/>
      <c r="D4637" s="168"/>
      <c r="E4637" s="258" t="str">
        <f>iferror(vlookup(C4637,'Master data'!$A$1:$C$29,3,0),"--")</f>
        <v>--</v>
      </c>
      <c r="F4637" s="258" t="str">
        <f>iferror(vlookup(C4637,'Master data'!$A$1:$C$29,2,0),"--")</f>
        <v>--</v>
      </c>
    </row>
    <row r="4638" ht="21.0" customHeight="1">
      <c r="A4638" s="165"/>
      <c r="B4638" s="172"/>
      <c r="C4638" s="167"/>
      <c r="D4638" s="168"/>
      <c r="E4638" s="258" t="str">
        <f>iferror(vlookup(C4638,'Master data'!$A$1:$C$29,3,0),"--")</f>
        <v>--</v>
      </c>
      <c r="F4638" s="258" t="str">
        <f>iferror(vlookup(C4638,'Master data'!$A$1:$C$29,2,0),"--")</f>
        <v>--</v>
      </c>
    </row>
    <row r="4639" ht="21.0" customHeight="1">
      <c r="A4639" s="165"/>
      <c r="B4639" s="172"/>
      <c r="C4639" s="167"/>
      <c r="D4639" s="168"/>
      <c r="E4639" s="258" t="str">
        <f>iferror(vlookup(C4639,'Master data'!$A$1:$C$29,3,0),"--")</f>
        <v>--</v>
      </c>
      <c r="F4639" s="258" t="str">
        <f>iferror(vlookup(C4639,'Master data'!$A$1:$C$29,2,0),"--")</f>
        <v>--</v>
      </c>
    </row>
    <row r="4640" ht="21.0" customHeight="1">
      <c r="A4640" s="165"/>
      <c r="B4640" s="172"/>
      <c r="C4640" s="167"/>
      <c r="D4640" s="168"/>
      <c r="E4640" s="258" t="str">
        <f>iferror(vlookup(C4640,'Master data'!$A$1:$C$29,3,0),"--")</f>
        <v>--</v>
      </c>
      <c r="F4640" s="258" t="str">
        <f>iferror(vlookup(C4640,'Master data'!$A$1:$C$29,2,0),"--")</f>
        <v>--</v>
      </c>
    </row>
    <row r="4641" ht="21.0" customHeight="1">
      <c r="A4641" s="165"/>
      <c r="B4641" s="172"/>
      <c r="C4641" s="167"/>
      <c r="D4641" s="168"/>
      <c r="E4641" s="258" t="str">
        <f>iferror(vlookup(C4641,'Master data'!$A$1:$C$29,3,0),"--")</f>
        <v>--</v>
      </c>
      <c r="F4641" s="258" t="str">
        <f>iferror(vlookup(C4641,'Master data'!$A$1:$C$29,2,0),"--")</f>
        <v>--</v>
      </c>
    </row>
    <row r="4642" ht="21.0" customHeight="1">
      <c r="A4642" s="165"/>
      <c r="B4642" s="172"/>
      <c r="C4642" s="167"/>
      <c r="D4642" s="168"/>
      <c r="E4642" s="258" t="str">
        <f>iferror(vlookup(C4642,'Master data'!$A$1:$C$29,3,0),"--")</f>
        <v>--</v>
      </c>
      <c r="F4642" s="258" t="str">
        <f>iferror(vlookup(C4642,'Master data'!$A$1:$C$29,2,0),"--")</f>
        <v>--</v>
      </c>
    </row>
    <row r="4643" ht="21.0" customHeight="1">
      <c r="A4643" s="165"/>
      <c r="B4643" s="172"/>
      <c r="C4643" s="167"/>
      <c r="D4643" s="168"/>
      <c r="E4643" s="258" t="str">
        <f>iferror(vlookup(C4643,'Master data'!$A$1:$C$29,3,0),"--")</f>
        <v>--</v>
      </c>
      <c r="F4643" s="258" t="str">
        <f>iferror(vlookup(C4643,'Master data'!$A$1:$C$29,2,0),"--")</f>
        <v>--</v>
      </c>
    </row>
    <row r="4644" ht="21.0" customHeight="1">
      <c r="A4644" s="165"/>
      <c r="B4644" s="172"/>
      <c r="C4644" s="167"/>
      <c r="D4644" s="168"/>
      <c r="E4644" s="258" t="str">
        <f>iferror(vlookup(C4644,'Master data'!$A$1:$C$29,3,0),"--")</f>
        <v>--</v>
      </c>
      <c r="F4644" s="258" t="str">
        <f>iferror(vlookup(C4644,'Master data'!$A$1:$C$29,2,0),"--")</f>
        <v>--</v>
      </c>
    </row>
    <row r="4645" ht="21.0" customHeight="1">
      <c r="A4645" s="165"/>
      <c r="B4645" s="172"/>
      <c r="C4645" s="167"/>
      <c r="D4645" s="168"/>
      <c r="E4645" s="258" t="str">
        <f>iferror(vlookup(C4645,'Master data'!$A$1:$C$29,3,0),"--")</f>
        <v>--</v>
      </c>
      <c r="F4645" s="258" t="str">
        <f>iferror(vlookup(C4645,'Master data'!$A$1:$C$29,2,0),"--")</f>
        <v>--</v>
      </c>
    </row>
    <row r="4646" ht="21.0" customHeight="1">
      <c r="A4646" s="165"/>
      <c r="B4646" s="172"/>
      <c r="C4646" s="167"/>
      <c r="D4646" s="168"/>
      <c r="E4646" s="258" t="str">
        <f>iferror(vlookup(C4646,'Master data'!$A$1:$C$29,3,0),"--")</f>
        <v>--</v>
      </c>
      <c r="F4646" s="258" t="str">
        <f>iferror(vlookup(C4646,'Master data'!$A$1:$C$29,2,0),"--")</f>
        <v>--</v>
      </c>
    </row>
    <row r="4647" ht="21.0" customHeight="1">
      <c r="A4647" s="165"/>
      <c r="B4647" s="172"/>
      <c r="C4647" s="167"/>
      <c r="D4647" s="168"/>
      <c r="E4647" s="258" t="str">
        <f>iferror(vlookup(C4647,'Master data'!$A$1:$C$29,3,0),"--")</f>
        <v>--</v>
      </c>
      <c r="F4647" s="258" t="str">
        <f>iferror(vlookup(C4647,'Master data'!$A$1:$C$29,2,0),"--")</f>
        <v>--</v>
      </c>
    </row>
    <row r="4648" ht="21.0" customHeight="1">
      <c r="A4648" s="165"/>
      <c r="B4648" s="172"/>
      <c r="C4648" s="167"/>
      <c r="D4648" s="168"/>
      <c r="E4648" s="258" t="str">
        <f>iferror(vlookup(C4648,'Master data'!$A$1:$C$29,3,0),"--")</f>
        <v>--</v>
      </c>
      <c r="F4648" s="258" t="str">
        <f>iferror(vlookup(C4648,'Master data'!$A$1:$C$29,2,0),"--")</f>
        <v>--</v>
      </c>
    </row>
    <row r="4649" ht="21.0" customHeight="1">
      <c r="A4649" s="165"/>
      <c r="B4649" s="172"/>
      <c r="C4649" s="167"/>
      <c r="D4649" s="168"/>
      <c r="E4649" s="258" t="str">
        <f>iferror(vlookup(C4649,'Master data'!$A$1:$C$29,3,0),"--")</f>
        <v>--</v>
      </c>
      <c r="F4649" s="258" t="str">
        <f>iferror(vlookup(C4649,'Master data'!$A$1:$C$29,2,0),"--")</f>
        <v>--</v>
      </c>
    </row>
    <row r="4650" ht="21.0" customHeight="1">
      <c r="A4650" s="165"/>
      <c r="B4650" s="172"/>
      <c r="C4650" s="167"/>
      <c r="D4650" s="168"/>
      <c r="E4650" s="258" t="str">
        <f>iferror(vlookup(C4650,'Master data'!$A$1:$C$29,3,0),"--")</f>
        <v>--</v>
      </c>
      <c r="F4650" s="258" t="str">
        <f>iferror(vlookup(C4650,'Master data'!$A$1:$C$29,2,0),"--")</f>
        <v>--</v>
      </c>
    </row>
    <row r="4651" ht="21.0" customHeight="1">
      <c r="A4651" s="165"/>
      <c r="B4651" s="172"/>
      <c r="C4651" s="167"/>
      <c r="D4651" s="168"/>
      <c r="E4651" s="258" t="str">
        <f>iferror(vlookup(C4651,'Master data'!$A$1:$C$29,3,0),"--")</f>
        <v>--</v>
      </c>
      <c r="F4651" s="258" t="str">
        <f>iferror(vlookup(C4651,'Master data'!$A$1:$C$29,2,0),"--")</f>
        <v>--</v>
      </c>
    </row>
    <row r="4652" ht="21.0" customHeight="1">
      <c r="A4652" s="165"/>
      <c r="B4652" s="172"/>
      <c r="C4652" s="167"/>
      <c r="D4652" s="168"/>
      <c r="E4652" s="258" t="str">
        <f>iferror(vlookup(C4652,'Master data'!$A$1:$C$29,3,0),"--")</f>
        <v>--</v>
      </c>
      <c r="F4652" s="258" t="str">
        <f>iferror(vlookup(C4652,'Master data'!$A$1:$C$29,2,0),"--")</f>
        <v>--</v>
      </c>
    </row>
    <row r="4653" ht="21.0" customHeight="1">
      <c r="A4653" s="165"/>
      <c r="B4653" s="172"/>
      <c r="C4653" s="167"/>
      <c r="D4653" s="168"/>
      <c r="E4653" s="258" t="str">
        <f>iferror(vlookup(C4653,'Master data'!$A$1:$C$29,3,0),"--")</f>
        <v>--</v>
      </c>
      <c r="F4653" s="258" t="str">
        <f>iferror(vlookup(C4653,'Master data'!$A$1:$C$29,2,0),"--")</f>
        <v>--</v>
      </c>
    </row>
    <row r="4654" ht="21.0" customHeight="1">
      <c r="A4654" s="165"/>
      <c r="B4654" s="172"/>
      <c r="C4654" s="167"/>
      <c r="D4654" s="168"/>
      <c r="E4654" s="258" t="str">
        <f>iferror(vlookup(C4654,'Master data'!$A$1:$C$29,3,0),"--")</f>
        <v>--</v>
      </c>
      <c r="F4654" s="258" t="str">
        <f>iferror(vlookup(C4654,'Master data'!$A$1:$C$29,2,0),"--")</f>
        <v>--</v>
      </c>
    </row>
    <row r="4655" ht="21.0" customHeight="1">
      <c r="A4655" s="165"/>
      <c r="B4655" s="172"/>
      <c r="C4655" s="167"/>
      <c r="D4655" s="168"/>
      <c r="E4655" s="258" t="str">
        <f>iferror(vlookup(C4655,'Master data'!$A$1:$C$29,3,0),"--")</f>
        <v>--</v>
      </c>
      <c r="F4655" s="258" t="str">
        <f>iferror(vlookup(C4655,'Master data'!$A$1:$C$29,2,0),"--")</f>
        <v>--</v>
      </c>
    </row>
    <row r="4656" ht="21.0" customHeight="1">
      <c r="A4656" s="165"/>
      <c r="B4656" s="172"/>
      <c r="C4656" s="167"/>
      <c r="D4656" s="168"/>
      <c r="E4656" s="258" t="str">
        <f>iferror(vlookup(C4656,'Master data'!$A$1:$C$29,3,0),"--")</f>
        <v>--</v>
      </c>
      <c r="F4656" s="258" t="str">
        <f>iferror(vlookup(C4656,'Master data'!$A$1:$C$29,2,0),"--")</f>
        <v>--</v>
      </c>
    </row>
    <row r="4657" ht="21.0" customHeight="1">
      <c r="A4657" s="165"/>
      <c r="B4657" s="172"/>
      <c r="C4657" s="167"/>
      <c r="D4657" s="168"/>
      <c r="E4657" s="258" t="str">
        <f>iferror(vlookup(C4657,'Master data'!$A$1:$C$29,3,0),"--")</f>
        <v>--</v>
      </c>
      <c r="F4657" s="258" t="str">
        <f>iferror(vlookup(C4657,'Master data'!$A$1:$C$29,2,0),"--")</f>
        <v>--</v>
      </c>
    </row>
    <row r="4658" ht="21.0" customHeight="1">
      <c r="A4658" s="165"/>
      <c r="B4658" s="172"/>
      <c r="C4658" s="167"/>
      <c r="D4658" s="168"/>
      <c r="E4658" s="258" t="str">
        <f>iferror(vlookup(C4658,'Master data'!$A$1:$C$29,3,0),"--")</f>
        <v>--</v>
      </c>
      <c r="F4658" s="258" t="str">
        <f>iferror(vlookup(C4658,'Master data'!$A$1:$C$29,2,0),"--")</f>
        <v>--</v>
      </c>
    </row>
    <row r="4659" ht="21.0" customHeight="1">
      <c r="A4659" s="165"/>
      <c r="B4659" s="172"/>
      <c r="C4659" s="167"/>
      <c r="D4659" s="168"/>
      <c r="E4659" s="258" t="str">
        <f>iferror(vlookup(C4659,'Master data'!$A$1:$C$29,3,0),"--")</f>
        <v>--</v>
      </c>
      <c r="F4659" s="258" t="str">
        <f>iferror(vlookup(C4659,'Master data'!$A$1:$C$29,2,0),"--")</f>
        <v>--</v>
      </c>
    </row>
    <row r="4660" ht="21.0" customHeight="1">
      <c r="A4660" s="165"/>
      <c r="B4660" s="172"/>
      <c r="C4660" s="167"/>
      <c r="D4660" s="168"/>
      <c r="E4660" s="258" t="str">
        <f>iferror(vlookup(C4660,'Master data'!$A$1:$C$29,3,0),"--")</f>
        <v>--</v>
      </c>
      <c r="F4660" s="258" t="str">
        <f>iferror(vlookup(C4660,'Master data'!$A$1:$C$29,2,0),"--")</f>
        <v>--</v>
      </c>
    </row>
    <row r="4661" ht="21.0" customHeight="1">
      <c r="A4661" s="165"/>
      <c r="B4661" s="172"/>
      <c r="C4661" s="167"/>
      <c r="D4661" s="168"/>
      <c r="E4661" s="258" t="str">
        <f>iferror(vlookup(C4661,'Master data'!$A$1:$C$29,3,0),"--")</f>
        <v>--</v>
      </c>
      <c r="F4661" s="258" t="str">
        <f>iferror(vlookup(C4661,'Master data'!$A$1:$C$29,2,0),"--")</f>
        <v>--</v>
      </c>
    </row>
    <row r="4662" ht="21.0" customHeight="1">
      <c r="A4662" s="165"/>
      <c r="B4662" s="172"/>
      <c r="C4662" s="167"/>
      <c r="D4662" s="168"/>
      <c r="E4662" s="258" t="str">
        <f>iferror(vlookup(C4662,'Master data'!$A$1:$C$29,3,0),"--")</f>
        <v>--</v>
      </c>
      <c r="F4662" s="258" t="str">
        <f>iferror(vlookup(C4662,'Master data'!$A$1:$C$29,2,0),"--")</f>
        <v>--</v>
      </c>
    </row>
    <row r="4663" ht="21.0" customHeight="1">
      <c r="A4663" s="165"/>
      <c r="B4663" s="172"/>
      <c r="C4663" s="167"/>
      <c r="D4663" s="168"/>
      <c r="E4663" s="258" t="str">
        <f>iferror(vlookup(C4663,'Master data'!$A$1:$C$29,3,0),"--")</f>
        <v>--</v>
      </c>
      <c r="F4663" s="258" t="str">
        <f>iferror(vlookup(C4663,'Master data'!$A$1:$C$29,2,0),"--")</f>
        <v>--</v>
      </c>
    </row>
    <row r="4664" ht="21.0" customHeight="1">
      <c r="A4664" s="165"/>
      <c r="B4664" s="172"/>
      <c r="C4664" s="167"/>
      <c r="D4664" s="168"/>
      <c r="E4664" s="258" t="str">
        <f>iferror(vlookup(C4664,'Master data'!$A$1:$C$29,3,0),"--")</f>
        <v>--</v>
      </c>
      <c r="F4664" s="258" t="str">
        <f>iferror(vlookup(C4664,'Master data'!$A$1:$C$29,2,0),"--")</f>
        <v>--</v>
      </c>
    </row>
    <row r="4665" ht="21.0" customHeight="1">
      <c r="A4665" s="165"/>
      <c r="B4665" s="172"/>
      <c r="C4665" s="167"/>
      <c r="D4665" s="168"/>
      <c r="E4665" s="258" t="str">
        <f>iferror(vlookup(C4665,'Master data'!$A$1:$C$29,3,0),"--")</f>
        <v>--</v>
      </c>
      <c r="F4665" s="258" t="str">
        <f>iferror(vlookup(C4665,'Master data'!$A$1:$C$29,2,0),"--")</f>
        <v>--</v>
      </c>
    </row>
    <row r="4666" ht="21.0" customHeight="1">
      <c r="A4666" s="165"/>
      <c r="B4666" s="172"/>
      <c r="C4666" s="167"/>
      <c r="D4666" s="168"/>
      <c r="E4666" s="258" t="str">
        <f>iferror(vlookup(C4666,'Master data'!$A$1:$C$29,3,0),"--")</f>
        <v>--</v>
      </c>
      <c r="F4666" s="258" t="str">
        <f>iferror(vlookup(C4666,'Master data'!$A$1:$C$29,2,0),"--")</f>
        <v>--</v>
      </c>
    </row>
    <row r="4667" ht="21.0" customHeight="1">
      <c r="A4667" s="165"/>
      <c r="B4667" s="172"/>
      <c r="C4667" s="167"/>
      <c r="D4667" s="168"/>
      <c r="E4667" s="258" t="str">
        <f>iferror(vlookup(C4667,'Master data'!$A$1:$C$29,3,0),"--")</f>
        <v>--</v>
      </c>
      <c r="F4667" s="258" t="str">
        <f>iferror(vlookup(C4667,'Master data'!$A$1:$C$29,2,0),"--")</f>
        <v>--</v>
      </c>
    </row>
    <row r="4668" ht="21.0" customHeight="1">
      <c r="A4668" s="165"/>
      <c r="B4668" s="172"/>
      <c r="C4668" s="167"/>
      <c r="D4668" s="168"/>
      <c r="E4668" s="258" t="str">
        <f>iferror(vlookup(C4668,'Master data'!$A$1:$C$29,3,0),"--")</f>
        <v>--</v>
      </c>
      <c r="F4668" s="258" t="str">
        <f>iferror(vlookup(C4668,'Master data'!$A$1:$C$29,2,0),"--")</f>
        <v>--</v>
      </c>
    </row>
    <row r="4669" ht="21.0" customHeight="1">
      <c r="A4669" s="165"/>
      <c r="B4669" s="172"/>
      <c r="C4669" s="167"/>
      <c r="D4669" s="168"/>
      <c r="E4669" s="258" t="str">
        <f>iferror(vlookup(C4669,'Master data'!$A$1:$C$29,3,0),"--")</f>
        <v>--</v>
      </c>
      <c r="F4669" s="258" t="str">
        <f>iferror(vlookup(C4669,'Master data'!$A$1:$C$29,2,0),"--")</f>
        <v>--</v>
      </c>
    </row>
    <row r="4670" ht="21.0" customHeight="1">
      <c r="A4670" s="165"/>
      <c r="B4670" s="172"/>
      <c r="C4670" s="167"/>
      <c r="D4670" s="168"/>
      <c r="E4670" s="258" t="str">
        <f>iferror(vlookup(C4670,'Master data'!$A$1:$C$29,3,0),"--")</f>
        <v>--</v>
      </c>
      <c r="F4670" s="258" t="str">
        <f>iferror(vlookup(C4670,'Master data'!$A$1:$C$29,2,0),"--")</f>
        <v>--</v>
      </c>
    </row>
    <row r="4671" ht="21.0" customHeight="1">
      <c r="A4671" s="165"/>
      <c r="B4671" s="172"/>
      <c r="C4671" s="167"/>
      <c r="D4671" s="168"/>
      <c r="E4671" s="258" t="str">
        <f>iferror(vlookup(C4671,'Master data'!$A$1:$C$29,3,0),"--")</f>
        <v>--</v>
      </c>
      <c r="F4671" s="258" t="str">
        <f>iferror(vlookup(C4671,'Master data'!$A$1:$C$29,2,0),"--")</f>
        <v>--</v>
      </c>
    </row>
    <row r="4672" ht="21.0" customHeight="1">
      <c r="A4672" s="165"/>
      <c r="B4672" s="172"/>
      <c r="C4672" s="167"/>
      <c r="D4672" s="168"/>
      <c r="E4672" s="258" t="str">
        <f>iferror(vlookup(C4672,'Master data'!$A$1:$C$29,3,0),"--")</f>
        <v>--</v>
      </c>
      <c r="F4672" s="258" t="str">
        <f>iferror(vlookup(C4672,'Master data'!$A$1:$C$29,2,0),"--")</f>
        <v>--</v>
      </c>
    </row>
    <row r="4673" ht="21.0" customHeight="1">
      <c r="A4673" s="165"/>
      <c r="B4673" s="172"/>
      <c r="C4673" s="167"/>
      <c r="D4673" s="168"/>
      <c r="E4673" s="258" t="str">
        <f>iferror(vlookup(C4673,'Master data'!$A$1:$C$29,3,0),"--")</f>
        <v>--</v>
      </c>
      <c r="F4673" s="258" t="str">
        <f>iferror(vlookup(C4673,'Master data'!$A$1:$C$29,2,0),"--")</f>
        <v>--</v>
      </c>
    </row>
    <row r="4674" ht="21.0" customHeight="1">
      <c r="A4674" s="165"/>
      <c r="B4674" s="172"/>
      <c r="C4674" s="167"/>
      <c r="D4674" s="168"/>
      <c r="E4674" s="258" t="str">
        <f>iferror(vlookup(C4674,'Master data'!$A$1:$C$29,3,0),"--")</f>
        <v>--</v>
      </c>
      <c r="F4674" s="258" t="str">
        <f>iferror(vlookup(C4674,'Master data'!$A$1:$C$29,2,0),"--")</f>
        <v>--</v>
      </c>
    </row>
    <row r="4675" ht="21.0" customHeight="1">
      <c r="A4675" s="165"/>
      <c r="B4675" s="172"/>
      <c r="C4675" s="167"/>
      <c r="D4675" s="168"/>
      <c r="E4675" s="258" t="str">
        <f>iferror(vlookup(C4675,'Master data'!$A$1:$C$29,3,0),"--")</f>
        <v>--</v>
      </c>
      <c r="F4675" s="258" t="str">
        <f>iferror(vlookup(C4675,'Master data'!$A$1:$C$29,2,0),"--")</f>
        <v>--</v>
      </c>
    </row>
    <row r="4676" ht="21.0" customHeight="1">
      <c r="A4676" s="165"/>
      <c r="B4676" s="172"/>
      <c r="C4676" s="167"/>
      <c r="D4676" s="168"/>
      <c r="E4676" s="258" t="str">
        <f>iferror(vlookup(C4676,'Master data'!$A$1:$C$29,3,0),"--")</f>
        <v>--</v>
      </c>
      <c r="F4676" s="258" t="str">
        <f>iferror(vlookup(C4676,'Master data'!$A$1:$C$29,2,0),"--")</f>
        <v>--</v>
      </c>
    </row>
    <row r="4677" ht="21.0" customHeight="1">
      <c r="A4677" s="165"/>
      <c r="B4677" s="172"/>
      <c r="C4677" s="167"/>
      <c r="D4677" s="168"/>
      <c r="E4677" s="258" t="str">
        <f>iferror(vlookup(C4677,'Master data'!$A$1:$C$29,3,0),"--")</f>
        <v>--</v>
      </c>
      <c r="F4677" s="258" t="str">
        <f>iferror(vlookup(C4677,'Master data'!$A$1:$C$29,2,0),"--")</f>
        <v>--</v>
      </c>
    </row>
    <row r="4678" ht="21.0" customHeight="1">
      <c r="A4678" s="165"/>
      <c r="B4678" s="172"/>
      <c r="C4678" s="167"/>
      <c r="D4678" s="168"/>
      <c r="E4678" s="258" t="str">
        <f>iferror(vlookup(C4678,'Master data'!$A$1:$C$29,3,0),"--")</f>
        <v>--</v>
      </c>
      <c r="F4678" s="258" t="str">
        <f>iferror(vlookup(C4678,'Master data'!$A$1:$C$29,2,0),"--")</f>
        <v>--</v>
      </c>
    </row>
    <row r="4679" ht="21.0" customHeight="1">
      <c r="A4679" s="165"/>
      <c r="B4679" s="172"/>
      <c r="C4679" s="167"/>
      <c r="D4679" s="168"/>
      <c r="E4679" s="258" t="str">
        <f>iferror(vlookup(C4679,'Master data'!$A$1:$C$29,3,0),"--")</f>
        <v>--</v>
      </c>
      <c r="F4679" s="258" t="str">
        <f>iferror(vlookup(C4679,'Master data'!$A$1:$C$29,2,0),"--")</f>
        <v>--</v>
      </c>
    </row>
    <row r="4680" ht="21.0" customHeight="1">
      <c r="A4680" s="165"/>
      <c r="B4680" s="172"/>
      <c r="C4680" s="167"/>
      <c r="D4680" s="168"/>
      <c r="E4680" s="258" t="str">
        <f>iferror(vlookup(C4680,'Master data'!$A$1:$C$29,3,0),"--")</f>
        <v>--</v>
      </c>
      <c r="F4680" s="258" t="str">
        <f>iferror(vlookup(C4680,'Master data'!$A$1:$C$29,2,0),"--")</f>
        <v>--</v>
      </c>
    </row>
    <row r="4681" ht="21.0" customHeight="1">
      <c r="A4681" s="165"/>
      <c r="B4681" s="172"/>
      <c r="C4681" s="167"/>
      <c r="D4681" s="168"/>
      <c r="E4681" s="258" t="str">
        <f>iferror(vlookup(C4681,'Master data'!$A$1:$C$29,3,0),"--")</f>
        <v>--</v>
      </c>
      <c r="F4681" s="258" t="str">
        <f>iferror(vlookup(C4681,'Master data'!$A$1:$C$29,2,0),"--")</f>
        <v>--</v>
      </c>
    </row>
    <row r="4682" ht="21.0" customHeight="1">
      <c r="A4682" s="165"/>
      <c r="B4682" s="172"/>
      <c r="C4682" s="167"/>
      <c r="D4682" s="168"/>
      <c r="E4682" s="258" t="str">
        <f>iferror(vlookup(C4682,'Master data'!$A$1:$C$29,3,0),"--")</f>
        <v>--</v>
      </c>
      <c r="F4682" s="258" t="str">
        <f>iferror(vlookup(C4682,'Master data'!$A$1:$C$29,2,0),"--")</f>
        <v>--</v>
      </c>
    </row>
    <row r="4683" ht="21.0" customHeight="1">
      <c r="A4683" s="165"/>
      <c r="B4683" s="172"/>
      <c r="C4683" s="167"/>
      <c r="D4683" s="168"/>
      <c r="E4683" s="258" t="str">
        <f>iferror(vlookup(C4683,'Master data'!$A$1:$C$29,3,0),"--")</f>
        <v>--</v>
      </c>
      <c r="F4683" s="258" t="str">
        <f>iferror(vlookup(C4683,'Master data'!$A$1:$C$29,2,0),"--")</f>
        <v>--</v>
      </c>
    </row>
    <row r="4684" ht="21.0" customHeight="1">
      <c r="A4684" s="165"/>
      <c r="B4684" s="172"/>
      <c r="C4684" s="167"/>
      <c r="D4684" s="168"/>
      <c r="E4684" s="258" t="str">
        <f>iferror(vlookup(C4684,'Master data'!$A$1:$C$29,3,0),"--")</f>
        <v>--</v>
      </c>
      <c r="F4684" s="258" t="str">
        <f>iferror(vlookup(C4684,'Master data'!$A$1:$C$29,2,0),"--")</f>
        <v>--</v>
      </c>
    </row>
    <row r="4685" ht="21.0" customHeight="1">
      <c r="A4685" s="165"/>
      <c r="B4685" s="172"/>
      <c r="C4685" s="167"/>
      <c r="D4685" s="168"/>
      <c r="E4685" s="258" t="str">
        <f>iferror(vlookup(C4685,'Master data'!$A$1:$C$29,3,0),"--")</f>
        <v>--</v>
      </c>
      <c r="F4685" s="258" t="str">
        <f>iferror(vlookup(C4685,'Master data'!$A$1:$C$29,2,0),"--")</f>
        <v>--</v>
      </c>
    </row>
    <row r="4686" ht="21.0" customHeight="1">
      <c r="A4686" s="165"/>
      <c r="B4686" s="172"/>
      <c r="C4686" s="167"/>
      <c r="D4686" s="168"/>
      <c r="E4686" s="258" t="str">
        <f>iferror(vlookup(C4686,'Master data'!$A$1:$C$29,3,0),"--")</f>
        <v>--</v>
      </c>
      <c r="F4686" s="258" t="str">
        <f>iferror(vlookup(C4686,'Master data'!$A$1:$C$29,2,0),"--")</f>
        <v>--</v>
      </c>
    </row>
    <row r="4687" ht="21.0" customHeight="1">
      <c r="A4687" s="165"/>
      <c r="B4687" s="172"/>
      <c r="C4687" s="167"/>
      <c r="D4687" s="168"/>
      <c r="E4687" s="258" t="str">
        <f>iferror(vlookup(C4687,'Master data'!$A$1:$C$29,3,0),"--")</f>
        <v>--</v>
      </c>
      <c r="F4687" s="258" t="str">
        <f>iferror(vlookup(C4687,'Master data'!$A$1:$C$29,2,0),"--")</f>
        <v>--</v>
      </c>
    </row>
    <row r="4688" ht="21.0" customHeight="1">
      <c r="A4688" s="165"/>
      <c r="B4688" s="172"/>
      <c r="C4688" s="167"/>
      <c r="D4688" s="168"/>
      <c r="E4688" s="258" t="str">
        <f>iferror(vlookup(C4688,'Master data'!$A$1:$C$29,3,0),"--")</f>
        <v>--</v>
      </c>
      <c r="F4688" s="258" t="str">
        <f>iferror(vlookup(C4688,'Master data'!$A$1:$C$29,2,0),"--")</f>
        <v>--</v>
      </c>
    </row>
    <row r="4689" ht="21.0" customHeight="1">
      <c r="A4689" s="165"/>
      <c r="B4689" s="172"/>
      <c r="C4689" s="167"/>
      <c r="D4689" s="168"/>
      <c r="E4689" s="258" t="str">
        <f>iferror(vlookup(C4689,'Master data'!$A$1:$C$29,3,0),"--")</f>
        <v>--</v>
      </c>
      <c r="F4689" s="258" t="str">
        <f>iferror(vlookup(C4689,'Master data'!$A$1:$C$29,2,0),"--")</f>
        <v>--</v>
      </c>
    </row>
    <row r="4690" ht="21.0" customHeight="1">
      <c r="A4690" s="165"/>
      <c r="B4690" s="172"/>
      <c r="C4690" s="167"/>
      <c r="D4690" s="168"/>
      <c r="E4690" s="258" t="str">
        <f>iferror(vlookup(C4690,'Master data'!$A$1:$C$29,3,0),"--")</f>
        <v>--</v>
      </c>
      <c r="F4690" s="258" t="str">
        <f>iferror(vlookup(C4690,'Master data'!$A$1:$C$29,2,0),"--")</f>
        <v>--</v>
      </c>
    </row>
    <row r="4691" ht="21.0" customHeight="1">
      <c r="A4691" s="165"/>
      <c r="B4691" s="172"/>
      <c r="C4691" s="167"/>
      <c r="D4691" s="168"/>
      <c r="E4691" s="258" t="str">
        <f>iferror(vlookup(C4691,'Master data'!$A$1:$C$29,3,0),"--")</f>
        <v>--</v>
      </c>
      <c r="F4691" s="258" t="str">
        <f>iferror(vlookup(C4691,'Master data'!$A$1:$C$29,2,0),"--")</f>
        <v>--</v>
      </c>
    </row>
    <row r="4692" ht="21.0" customHeight="1">
      <c r="A4692" s="165"/>
      <c r="B4692" s="172"/>
      <c r="C4692" s="167"/>
      <c r="D4692" s="168"/>
      <c r="E4692" s="258" t="str">
        <f>iferror(vlookup(C4692,'Master data'!$A$1:$C$29,3,0),"--")</f>
        <v>--</v>
      </c>
      <c r="F4692" s="258" t="str">
        <f>iferror(vlookup(C4692,'Master data'!$A$1:$C$29,2,0),"--")</f>
        <v>--</v>
      </c>
    </row>
    <row r="4693" ht="21.0" customHeight="1">
      <c r="A4693" s="165"/>
      <c r="B4693" s="172"/>
      <c r="C4693" s="167"/>
      <c r="D4693" s="168"/>
      <c r="E4693" s="258" t="str">
        <f>iferror(vlookup(C4693,'Master data'!$A$1:$C$29,3,0),"--")</f>
        <v>--</v>
      </c>
      <c r="F4693" s="258" t="str">
        <f>iferror(vlookup(C4693,'Master data'!$A$1:$C$29,2,0),"--")</f>
        <v>--</v>
      </c>
    </row>
    <row r="4694" ht="21.0" customHeight="1">
      <c r="A4694" s="165"/>
      <c r="B4694" s="172"/>
      <c r="C4694" s="167"/>
      <c r="D4694" s="168"/>
      <c r="E4694" s="258" t="str">
        <f>iferror(vlookup(C4694,'Master data'!$A$1:$C$29,3,0),"--")</f>
        <v>--</v>
      </c>
      <c r="F4694" s="258" t="str">
        <f>iferror(vlookup(C4694,'Master data'!$A$1:$C$29,2,0),"--")</f>
        <v>--</v>
      </c>
    </row>
    <row r="4695" ht="21.0" customHeight="1">
      <c r="A4695" s="165"/>
      <c r="B4695" s="172"/>
      <c r="C4695" s="167"/>
      <c r="D4695" s="168"/>
      <c r="E4695" s="258" t="str">
        <f>iferror(vlookup(C4695,'Master data'!$A$1:$C$29,3,0),"--")</f>
        <v>--</v>
      </c>
      <c r="F4695" s="258" t="str">
        <f>iferror(vlookup(C4695,'Master data'!$A$1:$C$29,2,0),"--")</f>
        <v>--</v>
      </c>
    </row>
    <row r="4696" ht="21.0" customHeight="1">
      <c r="A4696" s="165"/>
      <c r="B4696" s="172"/>
      <c r="C4696" s="167"/>
      <c r="D4696" s="168"/>
      <c r="E4696" s="258" t="str">
        <f>iferror(vlookup(C4696,'Master data'!$A$1:$C$29,3,0),"--")</f>
        <v>--</v>
      </c>
      <c r="F4696" s="258" t="str">
        <f>iferror(vlookup(C4696,'Master data'!$A$1:$C$29,2,0),"--")</f>
        <v>--</v>
      </c>
    </row>
    <row r="4697" ht="21.0" customHeight="1">
      <c r="A4697" s="165"/>
      <c r="B4697" s="172"/>
      <c r="C4697" s="167"/>
      <c r="D4697" s="168"/>
      <c r="E4697" s="258" t="str">
        <f>iferror(vlookup(C4697,'Master data'!$A$1:$C$29,3,0),"--")</f>
        <v>--</v>
      </c>
      <c r="F4697" s="258" t="str">
        <f>iferror(vlookup(C4697,'Master data'!$A$1:$C$29,2,0),"--")</f>
        <v>--</v>
      </c>
    </row>
    <row r="4698" ht="21.0" customHeight="1">
      <c r="A4698" s="165"/>
      <c r="B4698" s="172"/>
      <c r="C4698" s="167"/>
      <c r="D4698" s="168"/>
      <c r="E4698" s="258" t="str">
        <f>iferror(vlookup(C4698,'Master data'!$A$1:$C$29,3,0),"--")</f>
        <v>--</v>
      </c>
      <c r="F4698" s="258" t="str">
        <f>iferror(vlookup(C4698,'Master data'!$A$1:$C$29,2,0),"--")</f>
        <v>--</v>
      </c>
    </row>
    <row r="4699" ht="21.0" customHeight="1">
      <c r="A4699" s="165"/>
      <c r="B4699" s="172"/>
      <c r="C4699" s="167"/>
      <c r="D4699" s="168"/>
      <c r="E4699" s="258" t="str">
        <f>iferror(vlookup(C4699,'Master data'!$A$1:$C$29,3,0),"--")</f>
        <v>--</v>
      </c>
      <c r="F4699" s="258" t="str">
        <f>iferror(vlookup(C4699,'Master data'!$A$1:$C$29,2,0),"--")</f>
        <v>--</v>
      </c>
    </row>
    <row r="4700" ht="21.0" customHeight="1">
      <c r="A4700" s="165"/>
      <c r="B4700" s="172"/>
      <c r="C4700" s="167"/>
      <c r="D4700" s="168"/>
      <c r="E4700" s="258" t="str">
        <f>iferror(vlookup(C4700,'Master data'!$A$1:$C$29,3,0),"--")</f>
        <v>--</v>
      </c>
      <c r="F4700" s="258" t="str">
        <f>iferror(vlookup(C4700,'Master data'!$A$1:$C$29,2,0),"--")</f>
        <v>--</v>
      </c>
    </row>
    <row r="4701" ht="21.0" customHeight="1">
      <c r="A4701" s="165"/>
      <c r="B4701" s="172"/>
      <c r="C4701" s="167"/>
      <c r="D4701" s="168"/>
      <c r="E4701" s="258" t="str">
        <f>iferror(vlookup(C4701,'Master data'!$A$1:$C$29,3,0),"--")</f>
        <v>--</v>
      </c>
      <c r="F4701" s="258" t="str">
        <f>iferror(vlookup(C4701,'Master data'!$A$1:$C$29,2,0),"--")</f>
        <v>--</v>
      </c>
    </row>
    <row r="4702" ht="21.0" customHeight="1">
      <c r="A4702" s="165"/>
      <c r="B4702" s="172"/>
      <c r="C4702" s="167"/>
      <c r="D4702" s="168"/>
      <c r="E4702" s="258" t="str">
        <f>iferror(vlookup(C4702,'Master data'!$A$1:$C$29,3,0),"--")</f>
        <v>--</v>
      </c>
      <c r="F4702" s="258" t="str">
        <f>iferror(vlookup(C4702,'Master data'!$A$1:$C$29,2,0),"--")</f>
        <v>--</v>
      </c>
    </row>
    <row r="4703" ht="21.0" customHeight="1">
      <c r="A4703" s="165"/>
      <c r="B4703" s="172"/>
      <c r="C4703" s="167"/>
      <c r="D4703" s="168"/>
      <c r="E4703" s="258" t="str">
        <f>iferror(vlookup(C4703,'Master data'!$A$1:$C$29,3,0),"--")</f>
        <v>--</v>
      </c>
      <c r="F4703" s="258" t="str">
        <f>iferror(vlookup(C4703,'Master data'!$A$1:$C$29,2,0),"--")</f>
        <v>--</v>
      </c>
    </row>
    <row r="4704" ht="21.0" customHeight="1">
      <c r="A4704" s="165"/>
      <c r="B4704" s="172"/>
      <c r="C4704" s="167"/>
      <c r="D4704" s="168"/>
      <c r="E4704" s="258" t="str">
        <f>iferror(vlookup(C4704,'Master data'!$A$1:$C$29,3,0),"--")</f>
        <v>--</v>
      </c>
      <c r="F4704" s="258" t="str">
        <f>iferror(vlookup(C4704,'Master data'!$A$1:$C$29,2,0),"--")</f>
        <v>--</v>
      </c>
    </row>
    <row r="4705" ht="21.0" customHeight="1">
      <c r="A4705" s="165"/>
      <c r="B4705" s="172"/>
      <c r="C4705" s="167"/>
      <c r="D4705" s="168"/>
      <c r="E4705" s="258" t="str">
        <f>iferror(vlookup(C4705,'Master data'!$A$1:$C$29,3,0),"--")</f>
        <v>--</v>
      </c>
      <c r="F4705" s="258" t="str">
        <f>iferror(vlookup(C4705,'Master data'!$A$1:$C$29,2,0),"--")</f>
        <v>--</v>
      </c>
    </row>
    <row r="4706" ht="21.0" customHeight="1">
      <c r="A4706" s="165"/>
      <c r="B4706" s="172"/>
      <c r="C4706" s="167"/>
      <c r="D4706" s="168"/>
      <c r="E4706" s="258" t="str">
        <f>iferror(vlookup(C4706,'Master data'!$A$1:$C$29,3,0),"--")</f>
        <v>--</v>
      </c>
      <c r="F4706" s="258" t="str">
        <f>iferror(vlookup(C4706,'Master data'!$A$1:$C$29,2,0),"--")</f>
        <v>--</v>
      </c>
    </row>
    <row r="4707" ht="21.0" customHeight="1">
      <c r="A4707" s="165"/>
      <c r="B4707" s="172"/>
      <c r="C4707" s="167"/>
      <c r="D4707" s="168"/>
      <c r="E4707" s="258" t="str">
        <f>iferror(vlookup(C4707,'Master data'!$A$1:$C$29,3,0),"--")</f>
        <v>--</v>
      </c>
      <c r="F4707" s="258" t="str">
        <f>iferror(vlookup(C4707,'Master data'!$A$1:$C$29,2,0),"--")</f>
        <v>--</v>
      </c>
    </row>
    <row r="4708" ht="21.0" customHeight="1">
      <c r="A4708" s="165"/>
      <c r="B4708" s="172"/>
      <c r="C4708" s="167"/>
      <c r="D4708" s="168"/>
      <c r="E4708" s="258" t="str">
        <f>iferror(vlookup(C4708,'Master data'!$A$1:$C$29,3,0),"--")</f>
        <v>--</v>
      </c>
      <c r="F4708" s="258" t="str">
        <f>iferror(vlookup(C4708,'Master data'!$A$1:$C$29,2,0),"--")</f>
        <v>--</v>
      </c>
    </row>
    <row r="4709" ht="21.0" customHeight="1">
      <c r="A4709" s="165"/>
      <c r="B4709" s="172"/>
      <c r="C4709" s="167"/>
      <c r="D4709" s="168"/>
      <c r="E4709" s="258" t="str">
        <f>iferror(vlookup(C4709,'Master data'!$A$1:$C$29,3,0),"--")</f>
        <v>--</v>
      </c>
      <c r="F4709" s="258" t="str">
        <f>iferror(vlookup(C4709,'Master data'!$A$1:$C$29,2,0),"--")</f>
        <v>--</v>
      </c>
    </row>
    <row r="4710" ht="21.0" customHeight="1">
      <c r="A4710" s="165"/>
      <c r="B4710" s="172"/>
      <c r="C4710" s="167"/>
      <c r="D4710" s="168"/>
      <c r="E4710" s="258" t="str">
        <f>iferror(vlookup(C4710,'Master data'!$A$1:$C$29,3,0),"--")</f>
        <v>--</v>
      </c>
      <c r="F4710" s="258" t="str">
        <f>iferror(vlookup(C4710,'Master data'!$A$1:$C$29,2,0),"--")</f>
        <v>--</v>
      </c>
    </row>
    <row r="4711" ht="21.0" customHeight="1">
      <c r="A4711" s="165"/>
      <c r="B4711" s="172"/>
      <c r="C4711" s="167"/>
      <c r="D4711" s="168"/>
      <c r="E4711" s="258" t="str">
        <f>iferror(vlookup(C4711,'Master data'!$A$1:$C$29,3,0),"--")</f>
        <v>--</v>
      </c>
      <c r="F4711" s="258" t="str">
        <f>iferror(vlookup(C4711,'Master data'!$A$1:$C$29,2,0),"--")</f>
        <v>--</v>
      </c>
    </row>
    <row r="4712" ht="21.0" customHeight="1">
      <c r="A4712" s="165"/>
      <c r="B4712" s="172"/>
      <c r="C4712" s="167"/>
      <c r="D4712" s="168"/>
      <c r="E4712" s="258" t="str">
        <f>iferror(vlookup(C4712,'Master data'!$A$1:$C$29,3,0),"--")</f>
        <v>--</v>
      </c>
      <c r="F4712" s="258" t="str">
        <f>iferror(vlookup(C4712,'Master data'!$A$1:$C$29,2,0),"--")</f>
        <v>--</v>
      </c>
    </row>
    <row r="4713" ht="21.0" customHeight="1">
      <c r="A4713" s="165"/>
      <c r="B4713" s="172"/>
      <c r="C4713" s="167"/>
      <c r="D4713" s="168"/>
      <c r="E4713" s="258" t="str">
        <f>iferror(vlookup(C4713,'Master data'!$A$1:$C$29,3,0),"--")</f>
        <v>--</v>
      </c>
      <c r="F4713" s="258" t="str">
        <f>iferror(vlookup(C4713,'Master data'!$A$1:$C$29,2,0),"--")</f>
        <v>--</v>
      </c>
    </row>
    <row r="4714" ht="21.0" customHeight="1">
      <c r="A4714" s="165"/>
      <c r="B4714" s="172"/>
      <c r="C4714" s="167"/>
      <c r="D4714" s="168"/>
      <c r="E4714" s="258" t="str">
        <f>iferror(vlookup(C4714,'Master data'!$A$1:$C$29,3,0),"--")</f>
        <v>--</v>
      </c>
      <c r="F4714" s="258" t="str">
        <f>iferror(vlookup(C4714,'Master data'!$A$1:$C$29,2,0),"--")</f>
        <v>--</v>
      </c>
    </row>
    <row r="4715" ht="21.0" customHeight="1">
      <c r="A4715" s="165"/>
      <c r="B4715" s="172"/>
      <c r="C4715" s="167"/>
      <c r="D4715" s="168"/>
      <c r="E4715" s="258" t="str">
        <f>iferror(vlookup(C4715,'Master data'!$A$1:$C$29,3,0),"--")</f>
        <v>--</v>
      </c>
      <c r="F4715" s="258" t="str">
        <f>iferror(vlookup(C4715,'Master data'!$A$1:$C$29,2,0),"--")</f>
        <v>--</v>
      </c>
    </row>
    <row r="4716" ht="21.0" customHeight="1">
      <c r="A4716" s="165"/>
      <c r="B4716" s="172"/>
      <c r="C4716" s="167"/>
      <c r="D4716" s="168"/>
      <c r="E4716" s="258" t="str">
        <f>iferror(vlookup(C4716,'Master data'!$A$1:$C$29,3,0),"--")</f>
        <v>--</v>
      </c>
      <c r="F4716" s="258" t="str">
        <f>iferror(vlookup(C4716,'Master data'!$A$1:$C$29,2,0),"--")</f>
        <v>--</v>
      </c>
    </row>
    <row r="4717" ht="21.0" customHeight="1">
      <c r="A4717" s="165"/>
      <c r="B4717" s="172"/>
      <c r="C4717" s="167"/>
      <c r="D4717" s="168"/>
      <c r="E4717" s="258" t="str">
        <f>iferror(vlookup(C4717,'Master data'!$A$1:$C$29,3,0),"--")</f>
        <v>--</v>
      </c>
      <c r="F4717" s="258" t="str">
        <f>iferror(vlookup(C4717,'Master data'!$A$1:$C$29,2,0),"--")</f>
        <v>--</v>
      </c>
    </row>
    <row r="4718" ht="21.0" customHeight="1">
      <c r="A4718" s="165"/>
      <c r="B4718" s="172"/>
      <c r="C4718" s="167"/>
      <c r="D4718" s="168"/>
      <c r="E4718" s="258" t="str">
        <f>iferror(vlookup(C4718,'Master data'!$A$1:$C$29,3,0),"--")</f>
        <v>--</v>
      </c>
      <c r="F4718" s="258" t="str">
        <f>iferror(vlookup(C4718,'Master data'!$A$1:$C$29,2,0),"--")</f>
        <v>--</v>
      </c>
    </row>
    <row r="4719" ht="21.0" customHeight="1">
      <c r="A4719" s="165"/>
      <c r="B4719" s="172"/>
      <c r="C4719" s="167"/>
      <c r="D4719" s="168"/>
      <c r="E4719" s="258" t="str">
        <f>iferror(vlookup(C4719,'Master data'!$A$1:$C$29,3,0),"--")</f>
        <v>--</v>
      </c>
      <c r="F4719" s="258" t="str">
        <f>iferror(vlookup(C4719,'Master data'!$A$1:$C$29,2,0),"--")</f>
        <v>--</v>
      </c>
    </row>
    <row r="4720" ht="21.0" customHeight="1">
      <c r="A4720" s="165"/>
      <c r="B4720" s="172"/>
      <c r="C4720" s="167"/>
      <c r="D4720" s="168"/>
      <c r="E4720" s="258" t="str">
        <f>iferror(vlookup(C4720,'Master data'!$A$1:$C$29,3,0),"--")</f>
        <v>--</v>
      </c>
      <c r="F4720" s="258" t="str">
        <f>iferror(vlookup(C4720,'Master data'!$A$1:$C$29,2,0),"--")</f>
        <v>--</v>
      </c>
    </row>
    <row r="4721" ht="21.0" customHeight="1">
      <c r="A4721" s="165"/>
      <c r="B4721" s="172"/>
      <c r="C4721" s="167"/>
      <c r="D4721" s="168"/>
      <c r="E4721" s="258" t="str">
        <f>iferror(vlookup(C4721,'Master data'!$A$1:$C$29,3,0),"--")</f>
        <v>--</v>
      </c>
      <c r="F4721" s="258" t="str">
        <f>iferror(vlookup(C4721,'Master data'!$A$1:$C$29,2,0),"--")</f>
        <v>--</v>
      </c>
    </row>
    <row r="4722" ht="21.0" customHeight="1">
      <c r="A4722" s="165"/>
      <c r="B4722" s="172"/>
      <c r="C4722" s="167"/>
      <c r="D4722" s="168"/>
      <c r="E4722" s="258" t="str">
        <f>iferror(vlookup(C4722,'Master data'!$A$1:$C$29,3,0),"--")</f>
        <v>--</v>
      </c>
      <c r="F4722" s="258" t="str">
        <f>iferror(vlookup(C4722,'Master data'!$A$1:$C$29,2,0),"--")</f>
        <v>--</v>
      </c>
    </row>
    <row r="4723" ht="21.0" customHeight="1">
      <c r="A4723" s="165"/>
      <c r="B4723" s="172"/>
      <c r="C4723" s="167"/>
      <c r="D4723" s="168"/>
      <c r="E4723" s="258" t="str">
        <f>iferror(vlookup(C4723,'Master data'!$A$1:$C$29,3,0),"--")</f>
        <v>--</v>
      </c>
      <c r="F4723" s="258" t="str">
        <f>iferror(vlookup(C4723,'Master data'!$A$1:$C$29,2,0),"--")</f>
        <v>--</v>
      </c>
    </row>
    <row r="4724" ht="21.0" customHeight="1">
      <c r="A4724" s="165"/>
      <c r="B4724" s="172"/>
      <c r="C4724" s="167"/>
      <c r="D4724" s="168"/>
      <c r="E4724" s="258" t="str">
        <f>iferror(vlookup(C4724,'Master data'!$A$1:$C$29,3,0),"--")</f>
        <v>--</v>
      </c>
      <c r="F4724" s="258" t="str">
        <f>iferror(vlookup(C4724,'Master data'!$A$1:$C$29,2,0),"--")</f>
        <v>--</v>
      </c>
    </row>
    <row r="4725" ht="21.0" customHeight="1">
      <c r="A4725" s="165"/>
      <c r="B4725" s="172"/>
      <c r="C4725" s="167"/>
      <c r="D4725" s="168"/>
      <c r="E4725" s="258" t="str">
        <f>iferror(vlookup(C4725,'Master data'!$A$1:$C$29,3,0),"--")</f>
        <v>--</v>
      </c>
      <c r="F4725" s="258" t="str">
        <f>iferror(vlookup(C4725,'Master data'!$A$1:$C$29,2,0),"--")</f>
        <v>--</v>
      </c>
    </row>
    <row r="4726" ht="21.0" customHeight="1">
      <c r="A4726" s="165"/>
      <c r="B4726" s="172"/>
      <c r="C4726" s="167"/>
      <c r="D4726" s="168"/>
      <c r="E4726" s="258" t="str">
        <f>iferror(vlookup(C4726,'Master data'!$A$1:$C$29,3,0),"--")</f>
        <v>--</v>
      </c>
      <c r="F4726" s="258" t="str">
        <f>iferror(vlookup(C4726,'Master data'!$A$1:$C$29,2,0),"--")</f>
        <v>--</v>
      </c>
    </row>
    <row r="4727" ht="21.0" customHeight="1">
      <c r="A4727" s="165"/>
      <c r="B4727" s="172"/>
      <c r="C4727" s="167"/>
      <c r="D4727" s="168"/>
      <c r="E4727" s="258" t="str">
        <f>iferror(vlookup(C4727,'Master data'!$A$1:$C$29,3,0),"--")</f>
        <v>--</v>
      </c>
      <c r="F4727" s="258" t="str">
        <f>iferror(vlookup(C4727,'Master data'!$A$1:$C$29,2,0),"--")</f>
        <v>--</v>
      </c>
    </row>
    <row r="4728" ht="21.0" customHeight="1">
      <c r="A4728" s="165"/>
      <c r="B4728" s="172"/>
      <c r="C4728" s="167"/>
      <c r="D4728" s="168"/>
      <c r="E4728" s="258" t="str">
        <f>iferror(vlookup(C4728,'Master data'!$A$1:$C$29,3,0),"--")</f>
        <v>--</v>
      </c>
      <c r="F4728" s="258" t="str">
        <f>iferror(vlookup(C4728,'Master data'!$A$1:$C$29,2,0),"--")</f>
        <v>--</v>
      </c>
    </row>
    <row r="4729" ht="21.0" customHeight="1">
      <c r="A4729" s="165"/>
      <c r="B4729" s="172"/>
      <c r="C4729" s="167"/>
      <c r="D4729" s="168"/>
      <c r="E4729" s="258" t="str">
        <f>iferror(vlookup(C4729,'Master data'!$A$1:$C$29,3,0),"--")</f>
        <v>--</v>
      </c>
      <c r="F4729" s="258" t="str">
        <f>iferror(vlookup(C4729,'Master data'!$A$1:$C$29,2,0),"--")</f>
        <v>--</v>
      </c>
    </row>
    <row r="4730" ht="21.0" customHeight="1">
      <c r="A4730" s="165"/>
      <c r="B4730" s="172"/>
      <c r="C4730" s="167"/>
      <c r="D4730" s="168"/>
      <c r="E4730" s="258" t="str">
        <f>iferror(vlookup(C4730,'Master data'!$A$1:$C$29,3,0),"--")</f>
        <v>--</v>
      </c>
      <c r="F4730" s="258" t="str">
        <f>iferror(vlookup(C4730,'Master data'!$A$1:$C$29,2,0),"--")</f>
        <v>--</v>
      </c>
    </row>
    <row r="4731" ht="21.0" customHeight="1">
      <c r="A4731" s="165"/>
      <c r="B4731" s="172"/>
      <c r="C4731" s="167"/>
      <c r="D4731" s="168"/>
      <c r="E4731" s="258" t="str">
        <f>iferror(vlookup(C4731,'Master data'!$A$1:$C$29,3,0),"--")</f>
        <v>--</v>
      </c>
      <c r="F4731" s="258" t="str">
        <f>iferror(vlookup(C4731,'Master data'!$A$1:$C$29,2,0),"--")</f>
        <v>--</v>
      </c>
    </row>
    <row r="4732" ht="21.0" customHeight="1">
      <c r="A4732" s="165"/>
      <c r="B4732" s="172"/>
      <c r="C4732" s="167"/>
      <c r="D4732" s="168"/>
      <c r="E4732" s="258" t="str">
        <f>iferror(vlookup(C4732,'Master data'!$A$1:$C$29,3,0),"--")</f>
        <v>--</v>
      </c>
      <c r="F4732" s="258" t="str">
        <f>iferror(vlookup(C4732,'Master data'!$A$1:$C$29,2,0),"--")</f>
        <v>--</v>
      </c>
    </row>
    <row r="4733" ht="21.0" customHeight="1">
      <c r="A4733" s="165"/>
      <c r="B4733" s="172"/>
      <c r="C4733" s="167"/>
      <c r="D4733" s="168"/>
      <c r="E4733" s="258" t="str">
        <f>iferror(vlookup(C4733,'Master data'!$A$1:$C$29,3,0),"--")</f>
        <v>--</v>
      </c>
      <c r="F4733" s="258" t="str">
        <f>iferror(vlookup(C4733,'Master data'!$A$1:$C$29,2,0),"--")</f>
        <v>--</v>
      </c>
    </row>
    <row r="4734" ht="21.0" customHeight="1">
      <c r="A4734" s="165"/>
      <c r="B4734" s="172"/>
      <c r="C4734" s="167"/>
      <c r="D4734" s="168"/>
      <c r="E4734" s="258" t="str">
        <f>iferror(vlookup(C4734,'Master data'!$A$1:$C$29,3,0),"--")</f>
        <v>--</v>
      </c>
      <c r="F4734" s="258" t="str">
        <f>iferror(vlookup(C4734,'Master data'!$A$1:$C$29,2,0),"--")</f>
        <v>--</v>
      </c>
    </row>
    <row r="4735" ht="21.0" customHeight="1">
      <c r="A4735" s="165"/>
      <c r="B4735" s="172"/>
      <c r="C4735" s="167"/>
      <c r="D4735" s="168"/>
      <c r="E4735" s="258" t="str">
        <f>iferror(vlookup(C4735,'Master data'!$A$1:$C$29,3,0),"--")</f>
        <v>--</v>
      </c>
      <c r="F4735" s="258" t="str">
        <f>iferror(vlookup(C4735,'Master data'!$A$1:$C$29,2,0),"--")</f>
        <v>--</v>
      </c>
    </row>
    <row r="4736" ht="21.0" customHeight="1">
      <c r="A4736" s="165"/>
      <c r="B4736" s="172"/>
      <c r="C4736" s="167"/>
      <c r="D4736" s="168"/>
      <c r="E4736" s="258" t="str">
        <f>iferror(vlookup(C4736,'Master data'!$A$1:$C$29,3,0),"--")</f>
        <v>--</v>
      </c>
      <c r="F4736" s="258" t="str">
        <f>iferror(vlookup(C4736,'Master data'!$A$1:$C$29,2,0),"--")</f>
        <v>--</v>
      </c>
    </row>
    <row r="4737" ht="21.0" customHeight="1">
      <c r="A4737" s="165"/>
      <c r="B4737" s="172"/>
      <c r="C4737" s="167"/>
      <c r="D4737" s="168"/>
      <c r="E4737" s="258" t="str">
        <f>iferror(vlookup(C4737,'Master data'!$A$1:$C$29,3,0),"--")</f>
        <v>--</v>
      </c>
      <c r="F4737" s="258" t="str">
        <f>iferror(vlookup(C4737,'Master data'!$A$1:$C$29,2,0),"--")</f>
        <v>--</v>
      </c>
    </row>
    <row r="4738" ht="21.0" customHeight="1">
      <c r="A4738" s="165"/>
      <c r="B4738" s="172"/>
      <c r="C4738" s="167"/>
      <c r="D4738" s="168"/>
      <c r="E4738" s="258" t="str">
        <f>iferror(vlookup(C4738,'Master data'!$A$1:$C$29,3,0),"--")</f>
        <v>--</v>
      </c>
      <c r="F4738" s="258" t="str">
        <f>iferror(vlookup(C4738,'Master data'!$A$1:$C$29,2,0),"--")</f>
        <v>--</v>
      </c>
    </row>
    <row r="4739" ht="21.0" customHeight="1">
      <c r="A4739" s="165"/>
      <c r="B4739" s="172"/>
      <c r="C4739" s="167"/>
      <c r="D4739" s="168"/>
      <c r="E4739" s="258" t="str">
        <f>iferror(vlookup(C4739,'Master data'!$A$1:$C$29,3,0),"--")</f>
        <v>--</v>
      </c>
      <c r="F4739" s="258" t="str">
        <f>iferror(vlookup(C4739,'Master data'!$A$1:$C$29,2,0),"--")</f>
        <v>--</v>
      </c>
    </row>
    <row r="4740" ht="21.0" customHeight="1">
      <c r="A4740" s="165"/>
      <c r="B4740" s="172"/>
      <c r="C4740" s="167"/>
      <c r="D4740" s="168"/>
      <c r="E4740" s="258" t="str">
        <f>iferror(vlookup(C4740,'Master data'!$A$1:$C$29,3,0),"--")</f>
        <v>--</v>
      </c>
      <c r="F4740" s="258" t="str">
        <f>iferror(vlookup(C4740,'Master data'!$A$1:$C$29,2,0),"--")</f>
        <v>--</v>
      </c>
    </row>
    <row r="4741" ht="21.0" customHeight="1">
      <c r="A4741" s="165"/>
      <c r="B4741" s="172"/>
      <c r="C4741" s="167"/>
      <c r="D4741" s="168"/>
      <c r="E4741" s="258" t="str">
        <f>iferror(vlookup(C4741,'Master data'!$A$1:$C$29,3,0),"--")</f>
        <v>--</v>
      </c>
      <c r="F4741" s="258" t="str">
        <f>iferror(vlookup(C4741,'Master data'!$A$1:$C$29,2,0),"--")</f>
        <v>--</v>
      </c>
    </row>
    <row r="4742" ht="21.0" customHeight="1">
      <c r="A4742" s="165"/>
      <c r="B4742" s="172"/>
      <c r="C4742" s="167"/>
      <c r="D4742" s="168"/>
      <c r="E4742" s="258" t="str">
        <f>iferror(vlookup(C4742,'Master data'!$A$1:$C$29,3,0),"--")</f>
        <v>--</v>
      </c>
      <c r="F4742" s="258" t="str">
        <f>iferror(vlookup(C4742,'Master data'!$A$1:$C$29,2,0),"--")</f>
        <v>--</v>
      </c>
    </row>
    <row r="4743" ht="21.0" customHeight="1">
      <c r="A4743" s="165"/>
      <c r="B4743" s="172"/>
      <c r="C4743" s="167"/>
      <c r="D4743" s="168"/>
      <c r="E4743" s="258" t="str">
        <f>iferror(vlookup(C4743,'Master data'!$A$1:$C$29,3,0),"--")</f>
        <v>--</v>
      </c>
      <c r="F4743" s="258" t="str">
        <f>iferror(vlookup(C4743,'Master data'!$A$1:$C$29,2,0),"--")</f>
        <v>--</v>
      </c>
    </row>
    <row r="4744" ht="21.0" customHeight="1">
      <c r="A4744" s="165"/>
      <c r="B4744" s="172"/>
      <c r="C4744" s="167"/>
      <c r="D4744" s="168"/>
      <c r="E4744" s="258" t="str">
        <f>iferror(vlookup(C4744,'Master data'!$A$1:$C$29,3,0),"--")</f>
        <v>--</v>
      </c>
      <c r="F4744" s="258" t="str">
        <f>iferror(vlookup(C4744,'Master data'!$A$1:$C$29,2,0),"--")</f>
        <v>--</v>
      </c>
    </row>
    <row r="4745" ht="21.0" customHeight="1">
      <c r="A4745" s="165"/>
      <c r="B4745" s="172"/>
      <c r="C4745" s="167"/>
      <c r="D4745" s="168"/>
      <c r="E4745" s="258" t="str">
        <f>iferror(vlookup(C4745,'Master data'!$A$1:$C$29,3,0),"--")</f>
        <v>--</v>
      </c>
      <c r="F4745" s="258" t="str">
        <f>iferror(vlookup(C4745,'Master data'!$A$1:$C$29,2,0),"--")</f>
        <v>--</v>
      </c>
    </row>
    <row r="4746" ht="21.0" customHeight="1">
      <c r="A4746" s="165"/>
      <c r="B4746" s="172"/>
      <c r="C4746" s="167"/>
      <c r="D4746" s="168"/>
      <c r="E4746" s="258" t="str">
        <f>iferror(vlookup(C4746,'Master data'!$A$1:$C$29,3,0),"--")</f>
        <v>--</v>
      </c>
      <c r="F4746" s="258" t="str">
        <f>iferror(vlookup(C4746,'Master data'!$A$1:$C$29,2,0),"--")</f>
        <v>--</v>
      </c>
    </row>
    <row r="4747" ht="21.0" customHeight="1">
      <c r="A4747" s="165"/>
      <c r="B4747" s="172"/>
      <c r="C4747" s="167"/>
      <c r="D4747" s="168"/>
      <c r="E4747" s="258" t="str">
        <f>iferror(vlookup(C4747,'Master data'!$A$1:$C$29,3,0),"--")</f>
        <v>--</v>
      </c>
      <c r="F4747" s="258" t="str">
        <f>iferror(vlookup(C4747,'Master data'!$A$1:$C$29,2,0),"--")</f>
        <v>--</v>
      </c>
    </row>
    <row r="4748" ht="21.0" customHeight="1">
      <c r="A4748" s="165"/>
      <c r="B4748" s="172"/>
      <c r="C4748" s="167"/>
      <c r="D4748" s="168"/>
      <c r="E4748" s="258" t="str">
        <f>iferror(vlookup(C4748,'Master data'!$A$1:$C$29,3,0),"--")</f>
        <v>--</v>
      </c>
      <c r="F4748" s="258" t="str">
        <f>iferror(vlookup(C4748,'Master data'!$A$1:$C$29,2,0),"--")</f>
        <v>--</v>
      </c>
    </row>
    <row r="4749" ht="21.0" customHeight="1">
      <c r="A4749" s="165"/>
      <c r="B4749" s="172"/>
      <c r="C4749" s="167"/>
      <c r="D4749" s="168"/>
      <c r="E4749" s="258" t="str">
        <f>iferror(vlookup(C4749,'Master data'!$A$1:$C$29,3,0),"--")</f>
        <v>--</v>
      </c>
      <c r="F4749" s="258" t="str">
        <f>iferror(vlookup(C4749,'Master data'!$A$1:$C$29,2,0),"--")</f>
        <v>--</v>
      </c>
    </row>
    <row r="4750" ht="21.0" customHeight="1">
      <c r="A4750" s="165"/>
      <c r="B4750" s="172"/>
      <c r="C4750" s="167"/>
      <c r="D4750" s="168"/>
      <c r="E4750" s="258" t="str">
        <f>iferror(vlookup(C4750,'Master data'!$A$1:$C$29,3,0),"--")</f>
        <v>--</v>
      </c>
      <c r="F4750" s="258" t="str">
        <f>iferror(vlookup(C4750,'Master data'!$A$1:$C$29,2,0),"--")</f>
        <v>--</v>
      </c>
    </row>
    <row r="4751" ht="21.0" customHeight="1">
      <c r="A4751" s="165"/>
      <c r="B4751" s="172"/>
      <c r="C4751" s="167"/>
      <c r="D4751" s="168"/>
      <c r="E4751" s="258" t="str">
        <f>iferror(vlookup(C4751,'Master data'!$A$1:$C$29,3,0),"--")</f>
        <v>--</v>
      </c>
      <c r="F4751" s="258" t="str">
        <f>iferror(vlookup(C4751,'Master data'!$A$1:$C$29,2,0),"--")</f>
        <v>--</v>
      </c>
    </row>
    <row r="4752" ht="21.0" customHeight="1">
      <c r="A4752" s="165"/>
      <c r="B4752" s="172"/>
      <c r="C4752" s="167"/>
      <c r="D4752" s="168"/>
      <c r="E4752" s="258" t="str">
        <f>iferror(vlookup(C4752,'Master data'!$A$1:$C$29,3,0),"--")</f>
        <v>--</v>
      </c>
      <c r="F4752" s="258" t="str">
        <f>iferror(vlookup(C4752,'Master data'!$A$1:$C$29,2,0),"--")</f>
        <v>--</v>
      </c>
    </row>
    <row r="4753" ht="21.0" customHeight="1">
      <c r="A4753" s="165"/>
      <c r="B4753" s="172"/>
      <c r="C4753" s="167"/>
      <c r="D4753" s="168"/>
      <c r="E4753" s="258" t="str">
        <f>iferror(vlookup(C4753,'Master data'!$A$1:$C$29,3,0),"--")</f>
        <v>--</v>
      </c>
      <c r="F4753" s="258" t="str">
        <f>iferror(vlookup(C4753,'Master data'!$A$1:$C$29,2,0),"--")</f>
        <v>--</v>
      </c>
    </row>
    <row r="4754" ht="21.0" customHeight="1">
      <c r="A4754" s="165"/>
      <c r="B4754" s="172"/>
      <c r="C4754" s="167"/>
      <c r="D4754" s="168"/>
      <c r="E4754" s="258" t="str">
        <f>iferror(vlookup(C4754,'Master data'!$A$1:$C$29,3,0),"--")</f>
        <v>--</v>
      </c>
      <c r="F4754" s="258" t="str">
        <f>iferror(vlookup(C4754,'Master data'!$A$1:$C$29,2,0),"--")</f>
        <v>--</v>
      </c>
    </row>
    <row r="4755" ht="21.0" customHeight="1">
      <c r="A4755" s="165"/>
      <c r="B4755" s="172"/>
      <c r="C4755" s="167"/>
      <c r="D4755" s="168"/>
      <c r="E4755" s="258" t="str">
        <f>iferror(vlookup(C4755,'Master data'!$A$1:$C$29,3,0),"--")</f>
        <v>--</v>
      </c>
      <c r="F4755" s="258" t="str">
        <f>iferror(vlookup(C4755,'Master data'!$A$1:$C$29,2,0),"--")</f>
        <v>--</v>
      </c>
    </row>
    <row r="4756" ht="21.0" customHeight="1">
      <c r="A4756" s="165"/>
      <c r="B4756" s="172"/>
      <c r="C4756" s="167"/>
      <c r="D4756" s="168"/>
      <c r="E4756" s="258" t="str">
        <f>iferror(vlookup(C4756,'Master data'!$A$1:$C$29,3,0),"--")</f>
        <v>--</v>
      </c>
      <c r="F4756" s="258" t="str">
        <f>iferror(vlookup(C4756,'Master data'!$A$1:$C$29,2,0),"--")</f>
        <v>--</v>
      </c>
    </row>
    <row r="4757" ht="21.0" customHeight="1">
      <c r="A4757" s="165"/>
      <c r="B4757" s="172"/>
      <c r="C4757" s="167"/>
      <c r="D4757" s="168"/>
      <c r="E4757" s="258" t="str">
        <f>iferror(vlookup(C4757,'Master data'!$A$1:$C$29,3,0),"--")</f>
        <v>--</v>
      </c>
      <c r="F4757" s="258" t="str">
        <f>iferror(vlookup(C4757,'Master data'!$A$1:$C$29,2,0),"--")</f>
        <v>--</v>
      </c>
    </row>
    <row r="4758" ht="21.0" customHeight="1">
      <c r="A4758" s="165"/>
      <c r="B4758" s="172"/>
      <c r="C4758" s="167"/>
      <c r="D4758" s="168"/>
      <c r="E4758" s="258" t="str">
        <f>iferror(vlookup(C4758,'Master data'!$A$1:$C$29,3,0),"--")</f>
        <v>--</v>
      </c>
      <c r="F4758" s="258" t="str">
        <f>iferror(vlookup(C4758,'Master data'!$A$1:$C$29,2,0),"--")</f>
        <v>--</v>
      </c>
    </row>
    <row r="4759" ht="21.0" customHeight="1">
      <c r="A4759" s="165"/>
      <c r="B4759" s="172"/>
      <c r="C4759" s="167"/>
      <c r="D4759" s="168"/>
      <c r="E4759" s="258" t="str">
        <f>iferror(vlookup(C4759,'Master data'!$A$1:$C$29,3,0),"--")</f>
        <v>--</v>
      </c>
      <c r="F4759" s="258" t="str">
        <f>iferror(vlookup(C4759,'Master data'!$A$1:$C$29,2,0),"--")</f>
        <v>--</v>
      </c>
    </row>
    <row r="4760" ht="21.0" customHeight="1">
      <c r="A4760" s="165"/>
      <c r="B4760" s="172"/>
      <c r="C4760" s="167"/>
      <c r="D4760" s="168"/>
      <c r="E4760" s="258" t="str">
        <f>iferror(vlookup(C4760,'Master data'!$A$1:$C$29,3,0),"--")</f>
        <v>--</v>
      </c>
      <c r="F4760" s="258" t="str">
        <f>iferror(vlookup(C4760,'Master data'!$A$1:$C$29,2,0),"--")</f>
        <v>--</v>
      </c>
    </row>
    <row r="4761" ht="21.0" customHeight="1">
      <c r="A4761" s="165"/>
      <c r="B4761" s="172"/>
      <c r="C4761" s="167"/>
      <c r="D4761" s="168"/>
      <c r="E4761" s="258" t="str">
        <f>iferror(vlookup(C4761,'Master data'!$A$1:$C$29,3,0),"--")</f>
        <v>--</v>
      </c>
      <c r="F4761" s="258" t="str">
        <f>iferror(vlookup(C4761,'Master data'!$A$1:$C$29,2,0),"--")</f>
        <v>--</v>
      </c>
    </row>
    <row r="4762" ht="21.0" customHeight="1">
      <c r="A4762" s="165"/>
      <c r="B4762" s="172"/>
      <c r="C4762" s="167"/>
      <c r="D4762" s="168"/>
      <c r="E4762" s="258" t="str">
        <f>iferror(vlookup(C4762,'Master data'!$A$1:$C$29,3,0),"--")</f>
        <v>--</v>
      </c>
      <c r="F4762" s="258" t="str">
        <f>iferror(vlookup(C4762,'Master data'!$A$1:$C$29,2,0),"--")</f>
        <v>--</v>
      </c>
    </row>
    <row r="4763" ht="21.0" customHeight="1">
      <c r="A4763" s="165"/>
      <c r="B4763" s="172"/>
      <c r="C4763" s="167"/>
      <c r="D4763" s="168"/>
      <c r="E4763" s="258" t="str">
        <f>iferror(vlookup(C4763,'Master data'!$A$1:$C$29,3,0),"--")</f>
        <v>--</v>
      </c>
      <c r="F4763" s="258" t="str">
        <f>iferror(vlookup(C4763,'Master data'!$A$1:$C$29,2,0),"--")</f>
        <v>--</v>
      </c>
    </row>
    <row r="4764" ht="21.0" customHeight="1">
      <c r="A4764" s="165"/>
      <c r="B4764" s="172"/>
      <c r="C4764" s="167"/>
      <c r="D4764" s="168"/>
      <c r="E4764" s="258" t="str">
        <f>iferror(vlookup(C4764,'Master data'!$A$1:$C$29,3,0),"--")</f>
        <v>--</v>
      </c>
      <c r="F4764" s="258" t="str">
        <f>iferror(vlookup(C4764,'Master data'!$A$1:$C$29,2,0),"--")</f>
        <v>--</v>
      </c>
    </row>
    <row r="4765" ht="21.0" customHeight="1">
      <c r="A4765" s="165"/>
      <c r="B4765" s="172"/>
      <c r="C4765" s="167"/>
      <c r="D4765" s="168"/>
      <c r="E4765" s="258" t="str">
        <f>iferror(vlookup(C4765,'Master data'!$A$1:$C$29,3,0),"--")</f>
        <v>--</v>
      </c>
      <c r="F4765" s="258" t="str">
        <f>iferror(vlookup(C4765,'Master data'!$A$1:$C$29,2,0),"--")</f>
        <v>--</v>
      </c>
    </row>
    <row r="4766" ht="21.0" customHeight="1">
      <c r="A4766" s="165"/>
      <c r="B4766" s="172"/>
      <c r="C4766" s="167"/>
      <c r="D4766" s="168"/>
      <c r="E4766" s="258" t="str">
        <f>iferror(vlookup(C4766,'Master data'!$A$1:$C$29,3,0),"--")</f>
        <v>--</v>
      </c>
      <c r="F4766" s="258" t="str">
        <f>iferror(vlookup(C4766,'Master data'!$A$1:$C$29,2,0),"--")</f>
        <v>--</v>
      </c>
    </row>
    <row r="4767" ht="21.0" customHeight="1">
      <c r="A4767" s="165"/>
      <c r="B4767" s="172"/>
      <c r="C4767" s="167"/>
      <c r="D4767" s="168"/>
      <c r="E4767" s="258" t="str">
        <f>iferror(vlookup(C4767,'Master data'!$A$1:$C$29,3,0),"--")</f>
        <v>--</v>
      </c>
      <c r="F4767" s="258" t="str">
        <f>iferror(vlookup(C4767,'Master data'!$A$1:$C$29,2,0),"--")</f>
        <v>--</v>
      </c>
    </row>
    <row r="4768" ht="21.0" customHeight="1">
      <c r="A4768" s="165"/>
      <c r="B4768" s="172"/>
      <c r="C4768" s="167"/>
      <c r="D4768" s="168"/>
      <c r="E4768" s="258" t="str">
        <f>iferror(vlookup(C4768,'Master data'!$A$1:$C$29,3,0),"--")</f>
        <v>--</v>
      </c>
      <c r="F4768" s="258" t="str">
        <f>iferror(vlookup(C4768,'Master data'!$A$1:$C$29,2,0),"--")</f>
        <v>--</v>
      </c>
    </row>
    <row r="4769" ht="21.0" customHeight="1">
      <c r="A4769" s="165"/>
      <c r="B4769" s="172"/>
      <c r="C4769" s="167"/>
      <c r="D4769" s="168"/>
      <c r="E4769" s="258" t="str">
        <f>iferror(vlookup(C4769,'Master data'!$A$1:$C$29,3,0),"--")</f>
        <v>--</v>
      </c>
      <c r="F4769" s="258" t="str">
        <f>iferror(vlookup(C4769,'Master data'!$A$1:$C$29,2,0),"--")</f>
        <v>--</v>
      </c>
    </row>
    <row r="4770" ht="21.0" customHeight="1">
      <c r="A4770" s="165"/>
      <c r="B4770" s="172"/>
      <c r="C4770" s="167"/>
      <c r="D4770" s="168"/>
      <c r="E4770" s="258" t="str">
        <f>iferror(vlookup(C4770,'Master data'!$A$1:$C$29,3,0),"--")</f>
        <v>--</v>
      </c>
      <c r="F4770" s="258" t="str">
        <f>iferror(vlookup(C4770,'Master data'!$A$1:$C$29,2,0),"--")</f>
        <v>--</v>
      </c>
    </row>
    <row r="4771" ht="21.0" customHeight="1">
      <c r="A4771" s="165"/>
      <c r="B4771" s="172"/>
      <c r="C4771" s="167"/>
      <c r="D4771" s="168"/>
      <c r="E4771" s="258" t="str">
        <f>iferror(vlookup(C4771,'Master data'!$A$1:$C$29,3,0),"--")</f>
        <v>--</v>
      </c>
      <c r="F4771" s="258" t="str">
        <f>iferror(vlookup(C4771,'Master data'!$A$1:$C$29,2,0),"--")</f>
        <v>--</v>
      </c>
    </row>
    <row r="4772" ht="21.0" customHeight="1">
      <c r="A4772" s="165"/>
      <c r="B4772" s="172"/>
      <c r="C4772" s="167"/>
      <c r="D4772" s="168"/>
      <c r="E4772" s="258" t="str">
        <f>iferror(vlookup(C4772,'Master data'!$A$1:$C$29,3,0),"--")</f>
        <v>--</v>
      </c>
      <c r="F4772" s="258" t="str">
        <f>iferror(vlookup(C4772,'Master data'!$A$1:$C$29,2,0),"--")</f>
        <v>--</v>
      </c>
    </row>
    <row r="4773" ht="21.0" customHeight="1">
      <c r="A4773" s="165"/>
      <c r="B4773" s="172"/>
      <c r="C4773" s="167"/>
      <c r="D4773" s="168"/>
      <c r="E4773" s="258" t="str">
        <f>iferror(vlookup(C4773,'Master data'!$A$1:$C$29,3,0),"--")</f>
        <v>--</v>
      </c>
      <c r="F4773" s="258" t="str">
        <f>iferror(vlookup(C4773,'Master data'!$A$1:$C$29,2,0),"--")</f>
        <v>--</v>
      </c>
    </row>
    <row r="4774" ht="21.0" customHeight="1">
      <c r="A4774" s="165"/>
      <c r="B4774" s="172"/>
      <c r="C4774" s="167"/>
      <c r="D4774" s="168"/>
      <c r="E4774" s="258" t="str">
        <f>iferror(vlookup(C4774,'Master data'!$A$1:$C$29,3,0),"--")</f>
        <v>--</v>
      </c>
      <c r="F4774" s="258" t="str">
        <f>iferror(vlookup(C4774,'Master data'!$A$1:$C$29,2,0),"--")</f>
        <v>--</v>
      </c>
    </row>
    <row r="4775" ht="21.0" customHeight="1">
      <c r="A4775" s="165"/>
      <c r="B4775" s="172"/>
      <c r="C4775" s="167"/>
      <c r="D4775" s="168"/>
      <c r="E4775" s="258" t="str">
        <f>iferror(vlookup(C4775,'Master data'!$A$1:$C$29,3,0),"--")</f>
        <v>--</v>
      </c>
      <c r="F4775" s="258" t="str">
        <f>iferror(vlookup(C4775,'Master data'!$A$1:$C$29,2,0),"--")</f>
        <v>--</v>
      </c>
    </row>
    <row r="4776" ht="21.0" customHeight="1">
      <c r="A4776" s="165"/>
      <c r="B4776" s="172"/>
      <c r="C4776" s="167"/>
      <c r="D4776" s="168"/>
      <c r="E4776" s="258" t="str">
        <f>iferror(vlookup(C4776,'Master data'!$A$1:$C$29,3,0),"--")</f>
        <v>--</v>
      </c>
      <c r="F4776" s="258" t="str">
        <f>iferror(vlookup(C4776,'Master data'!$A$1:$C$29,2,0),"--")</f>
        <v>--</v>
      </c>
    </row>
    <row r="4777" ht="21.0" customHeight="1">
      <c r="A4777" s="165"/>
      <c r="B4777" s="172"/>
      <c r="C4777" s="167"/>
      <c r="D4777" s="168"/>
      <c r="E4777" s="258" t="str">
        <f>iferror(vlookup(C4777,'Master data'!$A$1:$C$29,3,0),"--")</f>
        <v>--</v>
      </c>
      <c r="F4777" s="258" t="str">
        <f>iferror(vlookup(C4777,'Master data'!$A$1:$C$29,2,0),"--")</f>
        <v>--</v>
      </c>
    </row>
    <row r="4778" ht="21.0" customHeight="1">
      <c r="A4778" s="165"/>
      <c r="B4778" s="172"/>
      <c r="C4778" s="167"/>
      <c r="D4778" s="168"/>
      <c r="E4778" s="258" t="str">
        <f>iferror(vlookup(C4778,'Master data'!$A$1:$C$29,3,0),"--")</f>
        <v>--</v>
      </c>
      <c r="F4778" s="258" t="str">
        <f>iferror(vlookup(C4778,'Master data'!$A$1:$C$29,2,0),"--")</f>
        <v>--</v>
      </c>
    </row>
    <row r="4779" ht="21.0" customHeight="1">
      <c r="A4779" s="165"/>
      <c r="B4779" s="172"/>
      <c r="C4779" s="167"/>
      <c r="D4779" s="168"/>
      <c r="E4779" s="258" t="str">
        <f>iferror(vlookup(C4779,'Master data'!$A$1:$C$29,3,0),"--")</f>
        <v>--</v>
      </c>
      <c r="F4779" s="258" t="str">
        <f>iferror(vlookup(C4779,'Master data'!$A$1:$C$29,2,0),"--")</f>
        <v>--</v>
      </c>
    </row>
    <row r="4780" ht="21.0" customHeight="1">
      <c r="A4780" s="165"/>
      <c r="B4780" s="172"/>
      <c r="C4780" s="167"/>
      <c r="D4780" s="168"/>
      <c r="E4780" s="258" t="str">
        <f>iferror(vlookup(C4780,'Master data'!$A$1:$C$29,3,0),"--")</f>
        <v>--</v>
      </c>
      <c r="F4780" s="258" t="str">
        <f>iferror(vlookup(C4780,'Master data'!$A$1:$C$29,2,0),"--")</f>
        <v>--</v>
      </c>
    </row>
    <row r="4781" ht="21.0" customHeight="1">
      <c r="A4781" s="165"/>
      <c r="B4781" s="172"/>
      <c r="C4781" s="167"/>
      <c r="D4781" s="168"/>
      <c r="E4781" s="258" t="str">
        <f>iferror(vlookup(C4781,'Master data'!$A$1:$C$29,3,0),"--")</f>
        <v>--</v>
      </c>
      <c r="F4781" s="258" t="str">
        <f>iferror(vlookup(C4781,'Master data'!$A$1:$C$29,2,0),"--")</f>
        <v>--</v>
      </c>
    </row>
    <row r="4782" ht="21.0" customHeight="1">
      <c r="A4782" s="165"/>
      <c r="B4782" s="172"/>
      <c r="C4782" s="167"/>
      <c r="D4782" s="168"/>
      <c r="E4782" s="258" t="str">
        <f>iferror(vlookup(C4782,'Master data'!$A$1:$C$29,3,0),"--")</f>
        <v>--</v>
      </c>
      <c r="F4782" s="258" t="str">
        <f>iferror(vlookup(C4782,'Master data'!$A$1:$C$29,2,0),"--")</f>
        <v>--</v>
      </c>
    </row>
    <row r="4783" ht="21.0" customHeight="1">
      <c r="A4783" s="165"/>
      <c r="B4783" s="172"/>
      <c r="C4783" s="167"/>
      <c r="D4783" s="168"/>
      <c r="E4783" s="258" t="str">
        <f>iferror(vlookup(C4783,'Master data'!$A$1:$C$29,3,0),"--")</f>
        <v>--</v>
      </c>
      <c r="F4783" s="258" t="str">
        <f>iferror(vlookup(C4783,'Master data'!$A$1:$C$29,2,0),"--")</f>
        <v>--</v>
      </c>
    </row>
    <row r="4784" ht="21.0" customHeight="1">
      <c r="A4784" s="165"/>
      <c r="B4784" s="172"/>
      <c r="C4784" s="167"/>
      <c r="D4784" s="168"/>
      <c r="E4784" s="258" t="str">
        <f>iferror(vlookup(C4784,'Master data'!$A$1:$C$29,3,0),"--")</f>
        <v>--</v>
      </c>
      <c r="F4784" s="258" t="str">
        <f>iferror(vlookup(C4784,'Master data'!$A$1:$C$29,2,0),"--")</f>
        <v>--</v>
      </c>
    </row>
    <row r="4785" ht="21.0" customHeight="1">
      <c r="A4785" s="165"/>
      <c r="B4785" s="172"/>
      <c r="C4785" s="167"/>
      <c r="D4785" s="168"/>
      <c r="E4785" s="258" t="str">
        <f>iferror(vlookup(C4785,'Master data'!$A$1:$C$29,3,0),"--")</f>
        <v>--</v>
      </c>
      <c r="F4785" s="258" t="str">
        <f>iferror(vlookup(C4785,'Master data'!$A$1:$C$29,2,0),"--")</f>
        <v>--</v>
      </c>
    </row>
    <row r="4786" ht="21.0" customHeight="1">
      <c r="A4786" s="165"/>
      <c r="B4786" s="172"/>
      <c r="C4786" s="167"/>
      <c r="D4786" s="168"/>
      <c r="E4786" s="258" t="str">
        <f>iferror(vlookup(C4786,'Master data'!$A$1:$C$29,3,0),"--")</f>
        <v>--</v>
      </c>
      <c r="F4786" s="258" t="str">
        <f>iferror(vlookup(C4786,'Master data'!$A$1:$C$29,2,0),"--")</f>
        <v>--</v>
      </c>
    </row>
    <row r="4787" ht="21.0" customHeight="1">
      <c r="A4787" s="165"/>
      <c r="B4787" s="172"/>
      <c r="C4787" s="167"/>
      <c r="D4787" s="168"/>
      <c r="E4787" s="258" t="str">
        <f>iferror(vlookup(C4787,'Master data'!$A$1:$C$29,3,0),"--")</f>
        <v>--</v>
      </c>
      <c r="F4787" s="258" t="str">
        <f>iferror(vlookup(C4787,'Master data'!$A$1:$C$29,2,0),"--")</f>
        <v>--</v>
      </c>
    </row>
    <row r="4788" ht="21.0" customHeight="1">
      <c r="A4788" s="165"/>
      <c r="B4788" s="172"/>
      <c r="C4788" s="167"/>
      <c r="D4788" s="168"/>
      <c r="E4788" s="258" t="str">
        <f>iferror(vlookup(C4788,'Master data'!$A$1:$C$29,3,0),"--")</f>
        <v>--</v>
      </c>
      <c r="F4788" s="258" t="str">
        <f>iferror(vlookup(C4788,'Master data'!$A$1:$C$29,2,0),"--")</f>
        <v>--</v>
      </c>
    </row>
    <row r="4789" ht="21.0" customHeight="1">
      <c r="A4789" s="165"/>
      <c r="B4789" s="172"/>
      <c r="C4789" s="167"/>
      <c r="D4789" s="168"/>
      <c r="E4789" s="258" t="str">
        <f>iferror(vlookup(C4789,'Master data'!$A$1:$C$29,3,0),"--")</f>
        <v>--</v>
      </c>
      <c r="F4789" s="258" t="str">
        <f>iferror(vlookup(C4789,'Master data'!$A$1:$C$29,2,0),"--")</f>
        <v>--</v>
      </c>
    </row>
    <row r="4790" ht="21.0" customHeight="1">
      <c r="A4790" s="165"/>
      <c r="B4790" s="172"/>
      <c r="C4790" s="167"/>
      <c r="D4790" s="168"/>
      <c r="E4790" s="258" t="str">
        <f>iferror(vlookup(C4790,'Master data'!$A$1:$C$29,3,0),"--")</f>
        <v>--</v>
      </c>
      <c r="F4790" s="258" t="str">
        <f>iferror(vlookup(C4790,'Master data'!$A$1:$C$29,2,0),"--")</f>
        <v>--</v>
      </c>
    </row>
    <row r="4791" ht="21.0" customHeight="1">
      <c r="A4791" s="165"/>
      <c r="B4791" s="172"/>
      <c r="C4791" s="167"/>
      <c r="D4791" s="168"/>
      <c r="E4791" s="258" t="str">
        <f>iferror(vlookup(C4791,'Master data'!$A$1:$C$29,3,0),"--")</f>
        <v>--</v>
      </c>
      <c r="F4791" s="258" t="str">
        <f>iferror(vlookup(C4791,'Master data'!$A$1:$C$29,2,0),"--")</f>
        <v>--</v>
      </c>
    </row>
    <row r="4792" ht="21.0" customHeight="1">
      <c r="A4792" s="165"/>
      <c r="B4792" s="172"/>
      <c r="C4792" s="167"/>
      <c r="D4792" s="168"/>
      <c r="E4792" s="258" t="str">
        <f>iferror(vlookup(C4792,'Master data'!$A$1:$C$29,3,0),"--")</f>
        <v>--</v>
      </c>
      <c r="F4792" s="258" t="str">
        <f>iferror(vlookup(C4792,'Master data'!$A$1:$C$29,2,0),"--")</f>
        <v>--</v>
      </c>
    </row>
    <row r="4793" ht="21.0" customHeight="1">
      <c r="A4793" s="165"/>
      <c r="B4793" s="172"/>
      <c r="C4793" s="167"/>
      <c r="D4793" s="168"/>
      <c r="E4793" s="258" t="str">
        <f>iferror(vlookup(C4793,'Master data'!$A$1:$C$29,3,0),"--")</f>
        <v>--</v>
      </c>
      <c r="F4793" s="258" t="str">
        <f>iferror(vlookup(C4793,'Master data'!$A$1:$C$29,2,0),"--")</f>
        <v>--</v>
      </c>
    </row>
    <row r="4794" ht="21.0" customHeight="1">
      <c r="A4794" s="165"/>
      <c r="B4794" s="172"/>
      <c r="C4794" s="167"/>
      <c r="D4794" s="168"/>
      <c r="E4794" s="258" t="str">
        <f>iferror(vlookup(C4794,'Master data'!$A$1:$C$29,3,0),"--")</f>
        <v>--</v>
      </c>
      <c r="F4794" s="258" t="str">
        <f>iferror(vlookup(C4794,'Master data'!$A$1:$C$29,2,0),"--")</f>
        <v>--</v>
      </c>
    </row>
    <row r="4795" ht="21.0" customHeight="1">
      <c r="A4795" s="165"/>
      <c r="B4795" s="172"/>
      <c r="C4795" s="167"/>
      <c r="D4795" s="168"/>
      <c r="E4795" s="258" t="str">
        <f>iferror(vlookup(C4795,'Master data'!$A$1:$C$29,3,0),"--")</f>
        <v>--</v>
      </c>
      <c r="F4795" s="258" t="str">
        <f>iferror(vlookup(C4795,'Master data'!$A$1:$C$29,2,0),"--")</f>
        <v>--</v>
      </c>
    </row>
    <row r="4796" ht="21.0" customHeight="1">
      <c r="A4796" s="165"/>
      <c r="B4796" s="172"/>
      <c r="C4796" s="167"/>
      <c r="D4796" s="168"/>
      <c r="E4796" s="258" t="str">
        <f>iferror(vlookup(C4796,'Master data'!$A$1:$C$29,3,0),"--")</f>
        <v>--</v>
      </c>
      <c r="F4796" s="258" t="str">
        <f>iferror(vlookup(C4796,'Master data'!$A$1:$C$29,2,0),"--")</f>
        <v>--</v>
      </c>
    </row>
    <row r="4797" ht="21.0" customHeight="1">
      <c r="A4797" s="165"/>
      <c r="B4797" s="172"/>
      <c r="C4797" s="167"/>
      <c r="D4797" s="168"/>
      <c r="E4797" s="258" t="str">
        <f>iferror(vlookup(C4797,'Master data'!$A$1:$C$29,3,0),"--")</f>
        <v>--</v>
      </c>
      <c r="F4797" s="258" t="str">
        <f>iferror(vlookup(C4797,'Master data'!$A$1:$C$29,2,0),"--")</f>
        <v>--</v>
      </c>
    </row>
    <row r="4798" ht="21.0" customHeight="1">
      <c r="A4798" s="165"/>
      <c r="B4798" s="172"/>
      <c r="C4798" s="167"/>
      <c r="D4798" s="168"/>
      <c r="E4798" s="258" t="str">
        <f>iferror(vlookup(C4798,'Master data'!$A$1:$C$29,3,0),"--")</f>
        <v>--</v>
      </c>
      <c r="F4798" s="258" t="str">
        <f>iferror(vlookup(C4798,'Master data'!$A$1:$C$29,2,0),"--")</f>
        <v>--</v>
      </c>
    </row>
    <row r="4799" ht="21.0" customHeight="1">
      <c r="A4799" s="165"/>
      <c r="B4799" s="172"/>
      <c r="C4799" s="167"/>
      <c r="D4799" s="168"/>
      <c r="E4799" s="258" t="str">
        <f>iferror(vlookup(C4799,'Master data'!$A$1:$C$29,3,0),"--")</f>
        <v>--</v>
      </c>
      <c r="F4799" s="258" t="str">
        <f>iferror(vlookup(C4799,'Master data'!$A$1:$C$29,2,0),"--")</f>
        <v>--</v>
      </c>
    </row>
    <row r="4800" ht="21.0" customHeight="1">
      <c r="A4800" s="165"/>
      <c r="B4800" s="172"/>
      <c r="C4800" s="167"/>
      <c r="D4800" s="168"/>
      <c r="E4800" s="258" t="str">
        <f>iferror(vlookup(C4800,'Master data'!$A$1:$C$29,3,0),"--")</f>
        <v>--</v>
      </c>
      <c r="F4800" s="258" t="str">
        <f>iferror(vlookup(C4800,'Master data'!$A$1:$C$29,2,0),"--")</f>
        <v>--</v>
      </c>
    </row>
    <row r="4801" ht="21.0" customHeight="1">
      <c r="A4801" s="165"/>
      <c r="B4801" s="172"/>
      <c r="C4801" s="167"/>
      <c r="D4801" s="168"/>
      <c r="E4801" s="258" t="str">
        <f>iferror(vlookup(C4801,'Master data'!$A$1:$C$29,3,0),"--")</f>
        <v>--</v>
      </c>
      <c r="F4801" s="258" t="str">
        <f>iferror(vlookup(C4801,'Master data'!$A$1:$C$29,2,0),"--")</f>
        <v>--</v>
      </c>
    </row>
    <row r="4802" ht="21.0" customHeight="1">
      <c r="A4802" s="165"/>
      <c r="B4802" s="172"/>
      <c r="C4802" s="167"/>
      <c r="D4802" s="168"/>
      <c r="E4802" s="258" t="str">
        <f>iferror(vlookup(C4802,'Master data'!$A$1:$C$29,3,0),"--")</f>
        <v>--</v>
      </c>
      <c r="F4802" s="258" t="str">
        <f>iferror(vlookup(C4802,'Master data'!$A$1:$C$29,2,0),"--")</f>
        <v>--</v>
      </c>
    </row>
    <row r="4803" ht="21.0" customHeight="1">
      <c r="A4803" s="165"/>
      <c r="B4803" s="172"/>
      <c r="C4803" s="167"/>
      <c r="D4803" s="168"/>
      <c r="E4803" s="258" t="str">
        <f>iferror(vlookup(C4803,'Master data'!$A$1:$C$29,3,0),"--")</f>
        <v>--</v>
      </c>
      <c r="F4803" s="258" t="str">
        <f>iferror(vlookup(C4803,'Master data'!$A$1:$C$29,2,0),"--")</f>
        <v>--</v>
      </c>
    </row>
    <row r="4804" ht="21.0" customHeight="1">
      <c r="A4804" s="165"/>
      <c r="B4804" s="172"/>
      <c r="C4804" s="167"/>
      <c r="D4804" s="168"/>
      <c r="E4804" s="258" t="str">
        <f>iferror(vlookup(C4804,'Master data'!$A$1:$C$29,3,0),"--")</f>
        <v>--</v>
      </c>
      <c r="F4804" s="258" t="str">
        <f>iferror(vlookup(C4804,'Master data'!$A$1:$C$29,2,0),"--")</f>
        <v>--</v>
      </c>
    </row>
    <row r="4805" ht="21.0" customHeight="1">
      <c r="A4805" s="165"/>
      <c r="B4805" s="172"/>
      <c r="C4805" s="167"/>
      <c r="D4805" s="168"/>
      <c r="E4805" s="258" t="str">
        <f>iferror(vlookup(C4805,'Master data'!$A$1:$C$29,3,0),"--")</f>
        <v>--</v>
      </c>
      <c r="F4805" s="258" t="str">
        <f>iferror(vlookup(C4805,'Master data'!$A$1:$C$29,2,0),"--")</f>
        <v>--</v>
      </c>
    </row>
    <row r="4806" ht="21.0" customHeight="1">
      <c r="A4806" s="165"/>
      <c r="B4806" s="172"/>
      <c r="C4806" s="167"/>
      <c r="D4806" s="168"/>
      <c r="E4806" s="258" t="str">
        <f>iferror(vlookup(C4806,'Master data'!$A$1:$C$29,3,0),"--")</f>
        <v>--</v>
      </c>
      <c r="F4806" s="258" t="str">
        <f>iferror(vlookup(C4806,'Master data'!$A$1:$C$29,2,0),"--")</f>
        <v>--</v>
      </c>
    </row>
    <row r="4807" ht="21.0" customHeight="1">
      <c r="A4807" s="165"/>
      <c r="B4807" s="172"/>
      <c r="C4807" s="167"/>
      <c r="D4807" s="168"/>
      <c r="E4807" s="258" t="str">
        <f>iferror(vlookup(C4807,'Master data'!$A$1:$C$29,3,0),"--")</f>
        <v>--</v>
      </c>
      <c r="F4807" s="258" t="str">
        <f>iferror(vlookup(C4807,'Master data'!$A$1:$C$29,2,0),"--")</f>
        <v>--</v>
      </c>
    </row>
    <row r="4808" ht="21.0" customHeight="1">
      <c r="A4808" s="165"/>
      <c r="B4808" s="172"/>
      <c r="C4808" s="167"/>
      <c r="D4808" s="168"/>
      <c r="E4808" s="258" t="str">
        <f>iferror(vlookup(C4808,'Master data'!$A$1:$C$29,3,0),"--")</f>
        <v>--</v>
      </c>
      <c r="F4808" s="258" t="str">
        <f>iferror(vlookup(C4808,'Master data'!$A$1:$C$29,2,0),"--")</f>
        <v>--</v>
      </c>
    </row>
    <row r="4809" ht="21.0" customHeight="1">
      <c r="A4809" s="165"/>
      <c r="B4809" s="172"/>
      <c r="C4809" s="167"/>
      <c r="D4809" s="168"/>
      <c r="E4809" s="258" t="str">
        <f>iferror(vlookup(C4809,'Master data'!$A$1:$C$29,3,0),"--")</f>
        <v>--</v>
      </c>
      <c r="F4809" s="258" t="str">
        <f>iferror(vlookup(C4809,'Master data'!$A$1:$C$29,2,0),"--")</f>
        <v>--</v>
      </c>
    </row>
    <row r="4810" ht="21.0" customHeight="1">
      <c r="A4810" s="165"/>
      <c r="B4810" s="172"/>
      <c r="C4810" s="167"/>
      <c r="D4810" s="168"/>
      <c r="E4810" s="258" t="str">
        <f>iferror(vlookup(C4810,'Master data'!$A$1:$C$29,3,0),"--")</f>
        <v>--</v>
      </c>
      <c r="F4810" s="258" t="str">
        <f>iferror(vlookup(C4810,'Master data'!$A$1:$C$29,2,0),"--")</f>
        <v>--</v>
      </c>
    </row>
    <row r="4811" ht="21.0" customHeight="1">
      <c r="A4811" s="165"/>
      <c r="B4811" s="172"/>
      <c r="C4811" s="167"/>
      <c r="D4811" s="168"/>
      <c r="E4811" s="258" t="str">
        <f>iferror(vlookup(C4811,'Master data'!$A$1:$C$29,3,0),"--")</f>
        <v>--</v>
      </c>
      <c r="F4811" s="258" t="str">
        <f>iferror(vlookup(C4811,'Master data'!$A$1:$C$29,2,0),"--")</f>
        <v>--</v>
      </c>
    </row>
    <row r="4812" ht="21.0" customHeight="1">
      <c r="A4812" s="165"/>
      <c r="B4812" s="172"/>
      <c r="C4812" s="167"/>
      <c r="D4812" s="168"/>
      <c r="E4812" s="258" t="str">
        <f>iferror(vlookup(C4812,'Master data'!$A$1:$C$29,3,0),"--")</f>
        <v>--</v>
      </c>
      <c r="F4812" s="258" t="str">
        <f>iferror(vlookup(C4812,'Master data'!$A$1:$C$29,2,0),"--")</f>
        <v>--</v>
      </c>
    </row>
    <row r="4813" ht="21.0" customHeight="1">
      <c r="A4813" s="165"/>
      <c r="B4813" s="172"/>
      <c r="C4813" s="167"/>
      <c r="D4813" s="168"/>
      <c r="E4813" s="258" t="str">
        <f>iferror(vlookup(C4813,'Master data'!$A$1:$C$29,3,0),"--")</f>
        <v>--</v>
      </c>
      <c r="F4813" s="258" t="str">
        <f>iferror(vlookup(C4813,'Master data'!$A$1:$C$29,2,0),"--")</f>
        <v>--</v>
      </c>
    </row>
    <row r="4814" ht="21.0" customHeight="1">
      <c r="A4814" s="165"/>
      <c r="B4814" s="172"/>
      <c r="C4814" s="167"/>
      <c r="D4814" s="168"/>
      <c r="E4814" s="258" t="str">
        <f>iferror(vlookup(C4814,'Master data'!$A$1:$C$29,3,0),"--")</f>
        <v>--</v>
      </c>
      <c r="F4814" s="258" t="str">
        <f>iferror(vlookup(C4814,'Master data'!$A$1:$C$29,2,0),"--")</f>
        <v>--</v>
      </c>
    </row>
    <row r="4815" ht="21.0" customHeight="1">
      <c r="A4815" s="165"/>
      <c r="B4815" s="172"/>
      <c r="C4815" s="167"/>
      <c r="D4815" s="168"/>
      <c r="E4815" s="258" t="str">
        <f>iferror(vlookup(C4815,'Master data'!$A$1:$C$29,3,0),"--")</f>
        <v>--</v>
      </c>
      <c r="F4815" s="258" t="str">
        <f>iferror(vlookup(C4815,'Master data'!$A$1:$C$29,2,0),"--")</f>
        <v>--</v>
      </c>
    </row>
    <row r="4816" ht="21.0" customHeight="1">
      <c r="A4816" s="165"/>
      <c r="B4816" s="172"/>
      <c r="C4816" s="167"/>
      <c r="D4816" s="168"/>
      <c r="E4816" s="258" t="str">
        <f>iferror(vlookup(C4816,'Master data'!$A$1:$C$29,3,0),"--")</f>
        <v>--</v>
      </c>
      <c r="F4816" s="258" t="str">
        <f>iferror(vlookup(C4816,'Master data'!$A$1:$C$29,2,0),"--")</f>
        <v>--</v>
      </c>
    </row>
    <row r="4817" ht="21.0" customHeight="1">
      <c r="A4817" s="165"/>
      <c r="B4817" s="172"/>
      <c r="C4817" s="167"/>
      <c r="D4817" s="168"/>
      <c r="E4817" s="258" t="str">
        <f>iferror(vlookup(C4817,'Master data'!$A$1:$C$29,3,0),"--")</f>
        <v>--</v>
      </c>
      <c r="F4817" s="258" t="str">
        <f>iferror(vlookup(C4817,'Master data'!$A$1:$C$29,2,0),"--")</f>
        <v>--</v>
      </c>
    </row>
    <row r="4818" ht="21.0" customHeight="1">
      <c r="A4818" s="165"/>
      <c r="B4818" s="172"/>
      <c r="C4818" s="167"/>
      <c r="D4818" s="168"/>
      <c r="E4818" s="258" t="str">
        <f>iferror(vlookup(C4818,'Master data'!$A$1:$C$29,3,0),"--")</f>
        <v>--</v>
      </c>
      <c r="F4818" s="258" t="str">
        <f>iferror(vlookup(C4818,'Master data'!$A$1:$C$29,2,0),"--")</f>
        <v>--</v>
      </c>
    </row>
    <row r="4819" ht="21.0" customHeight="1">
      <c r="A4819" s="165"/>
      <c r="B4819" s="172"/>
      <c r="C4819" s="167"/>
      <c r="D4819" s="168"/>
      <c r="E4819" s="258" t="str">
        <f>iferror(vlookup(C4819,'Master data'!$A$1:$C$29,3,0),"--")</f>
        <v>--</v>
      </c>
      <c r="F4819" s="258" t="str">
        <f>iferror(vlookup(C4819,'Master data'!$A$1:$C$29,2,0),"--")</f>
        <v>--</v>
      </c>
    </row>
    <row r="4820" ht="21.0" customHeight="1">
      <c r="A4820" s="165"/>
      <c r="B4820" s="172"/>
      <c r="C4820" s="167"/>
      <c r="D4820" s="168"/>
      <c r="E4820" s="258" t="str">
        <f>iferror(vlookup(C4820,'Master data'!$A$1:$C$29,3,0),"--")</f>
        <v>--</v>
      </c>
      <c r="F4820" s="258" t="str">
        <f>iferror(vlookup(C4820,'Master data'!$A$1:$C$29,2,0),"--")</f>
        <v>--</v>
      </c>
    </row>
    <row r="4821" ht="21.0" customHeight="1">
      <c r="A4821" s="165"/>
      <c r="B4821" s="172"/>
      <c r="C4821" s="167"/>
      <c r="D4821" s="168"/>
      <c r="E4821" s="258" t="str">
        <f>iferror(vlookup(C4821,'Master data'!$A$1:$C$29,3,0),"--")</f>
        <v>--</v>
      </c>
      <c r="F4821" s="258" t="str">
        <f>iferror(vlookup(C4821,'Master data'!$A$1:$C$29,2,0),"--")</f>
        <v>--</v>
      </c>
    </row>
    <row r="4822" ht="21.0" customHeight="1">
      <c r="A4822" s="165"/>
      <c r="B4822" s="172"/>
      <c r="C4822" s="167"/>
      <c r="D4822" s="168"/>
      <c r="E4822" s="258" t="str">
        <f>iferror(vlookup(C4822,'Master data'!$A$1:$C$29,3,0),"--")</f>
        <v>--</v>
      </c>
      <c r="F4822" s="258" t="str">
        <f>iferror(vlookup(C4822,'Master data'!$A$1:$C$29,2,0),"--")</f>
        <v>--</v>
      </c>
    </row>
    <row r="4823" ht="21.0" customHeight="1">
      <c r="A4823" s="165"/>
      <c r="B4823" s="172"/>
      <c r="C4823" s="167"/>
      <c r="D4823" s="168"/>
      <c r="E4823" s="258" t="str">
        <f>iferror(vlookup(C4823,'Master data'!$A$1:$C$29,3,0),"--")</f>
        <v>--</v>
      </c>
      <c r="F4823" s="258" t="str">
        <f>iferror(vlookup(C4823,'Master data'!$A$1:$C$29,2,0),"--")</f>
        <v>--</v>
      </c>
    </row>
    <row r="4824" ht="21.0" customHeight="1">
      <c r="A4824" s="165"/>
      <c r="B4824" s="172"/>
      <c r="C4824" s="167"/>
      <c r="D4824" s="168"/>
      <c r="E4824" s="258" t="str">
        <f>iferror(vlookup(C4824,'Master data'!$A$1:$C$29,3,0),"--")</f>
        <v>--</v>
      </c>
      <c r="F4824" s="258" t="str">
        <f>iferror(vlookup(C4824,'Master data'!$A$1:$C$29,2,0),"--")</f>
        <v>--</v>
      </c>
    </row>
    <row r="4825" ht="21.0" customHeight="1">
      <c r="A4825" s="165"/>
      <c r="B4825" s="172"/>
      <c r="C4825" s="167"/>
      <c r="D4825" s="168"/>
      <c r="E4825" s="258" t="str">
        <f>iferror(vlookup(C4825,'Master data'!$A$1:$C$29,3,0),"--")</f>
        <v>--</v>
      </c>
      <c r="F4825" s="258" t="str">
        <f>iferror(vlookup(C4825,'Master data'!$A$1:$C$29,2,0),"--")</f>
        <v>--</v>
      </c>
    </row>
    <row r="4826" ht="21.0" customHeight="1">
      <c r="A4826" s="165"/>
      <c r="B4826" s="172"/>
      <c r="C4826" s="167"/>
      <c r="D4826" s="168"/>
      <c r="E4826" s="258" t="str">
        <f>iferror(vlookup(C4826,'Master data'!$A$1:$C$29,3,0),"--")</f>
        <v>--</v>
      </c>
      <c r="F4826" s="258" t="str">
        <f>iferror(vlookup(C4826,'Master data'!$A$1:$C$29,2,0),"--")</f>
        <v>--</v>
      </c>
    </row>
    <row r="4827" ht="21.0" customHeight="1">
      <c r="A4827" s="165"/>
      <c r="B4827" s="172"/>
      <c r="C4827" s="167"/>
      <c r="D4827" s="168"/>
      <c r="E4827" s="258" t="str">
        <f>iferror(vlookup(C4827,'Master data'!$A$1:$C$29,3,0),"--")</f>
        <v>--</v>
      </c>
      <c r="F4827" s="258" t="str">
        <f>iferror(vlookup(C4827,'Master data'!$A$1:$C$29,2,0),"--")</f>
        <v>--</v>
      </c>
    </row>
    <row r="4828" ht="21.0" customHeight="1">
      <c r="A4828" s="165"/>
      <c r="B4828" s="172"/>
      <c r="C4828" s="167"/>
      <c r="D4828" s="168"/>
      <c r="E4828" s="258" t="str">
        <f>iferror(vlookup(C4828,'Master data'!$A$1:$C$29,3,0),"--")</f>
        <v>--</v>
      </c>
      <c r="F4828" s="258" t="str">
        <f>iferror(vlookup(C4828,'Master data'!$A$1:$C$29,2,0),"--")</f>
        <v>--</v>
      </c>
    </row>
    <row r="4829" ht="21.0" customHeight="1">
      <c r="A4829" s="165"/>
      <c r="B4829" s="172"/>
      <c r="C4829" s="167"/>
      <c r="D4829" s="168"/>
      <c r="E4829" s="258" t="str">
        <f>iferror(vlookup(C4829,'Master data'!$A$1:$C$29,3,0),"--")</f>
        <v>--</v>
      </c>
      <c r="F4829" s="258" t="str">
        <f>iferror(vlookup(C4829,'Master data'!$A$1:$C$29,2,0),"--")</f>
        <v>--</v>
      </c>
    </row>
    <row r="4830" ht="21.0" customHeight="1">
      <c r="A4830" s="165"/>
      <c r="B4830" s="172"/>
      <c r="C4830" s="167"/>
      <c r="D4830" s="168"/>
      <c r="E4830" s="258" t="str">
        <f>iferror(vlookup(C4830,'Master data'!$A$1:$C$29,3,0),"--")</f>
        <v>--</v>
      </c>
      <c r="F4830" s="258" t="str">
        <f>iferror(vlookup(C4830,'Master data'!$A$1:$C$29,2,0),"--")</f>
        <v>--</v>
      </c>
    </row>
    <row r="4831" ht="21.0" customHeight="1">
      <c r="A4831" s="165"/>
      <c r="B4831" s="172"/>
      <c r="C4831" s="167"/>
      <c r="D4831" s="168"/>
      <c r="E4831" s="258" t="str">
        <f>iferror(vlookup(C4831,'Master data'!$A$1:$C$29,3,0),"--")</f>
        <v>--</v>
      </c>
      <c r="F4831" s="258" t="str">
        <f>iferror(vlookup(C4831,'Master data'!$A$1:$C$29,2,0),"--")</f>
        <v>--</v>
      </c>
    </row>
    <row r="4832" ht="21.0" customHeight="1">
      <c r="A4832" s="165"/>
      <c r="B4832" s="172"/>
      <c r="C4832" s="167"/>
      <c r="D4832" s="168"/>
      <c r="E4832" s="258" t="str">
        <f>iferror(vlookup(C4832,'Master data'!$A$1:$C$29,3,0),"--")</f>
        <v>--</v>
      </c>
      <c r="F4832" s="258" t="str">
        <f>iferror(vlookup(C4832,'Master data'!$A$1:$C$29,2,0),"--")</f>
        <v>--</v>
      </c>
    </row>
    <row r="4833" ht="21.0" customHeight="1">
      <c r="A4833" s="165"/>
      <c r="B4833" s="172"/>
      <c r="C4833" s="167"/>
      <c r="D4833" s="168"/>
      <c r="E4833" s="258" t="str">
        <f>iferror(vlookup(C4833,'Master data'!$A$1:$C$29,3,0),"--")</f>
        <v>--</v>
      </c>
      <c r="F4833" s="258" t="str">
        <f>iferror(vlookup(C4833,'Master data'!$A$1:$C$29,2,0),"--")</f>
        <v>--</v>
      </c>
    </row>
    <row r="4834" ht="21.0" customHeight="1">
      <c r="A4834" s="165"/>
      <c r="B4834" s="172"/>
      <c r="C4834" s="167"/>
      <c r="D4834" s="168"/>
      <c r="E4834" s="258" t="str">
        <f>iferror(vlookup(C4834,'Master data'!$A$1:$C$29,3,0),"--")</f>
        <v>--</v>
      </c>
      <c r="F4834" s="258" t="str">
        <f>iferror(vlookup(C4834,'Master data'!$A$1:$C$29,2,0),"--")</f>
        <v>--</v>
      </c>
    </row>
    <row r="4835" ht="21.0" customHeight="1">
      <c r="A4835" s="165"/>
      <c r="B4835" s="172"/>
      <c r="C4835" s="167"/>
      <c r="D4835" s="168"/>
      <c r="E4835" s="258" t="str">
        <f>iferror(vlookup(C4835,'Master data'!$A$1:$C$29,3,0),"--")</f>
        <v>--</v>
      </c>
      <c r="F4835" s="258" t="str">
        <f>iferror(vlookup(C4835,'Master data'!$A$1:$C$29,2,0),"--")</f>
        <v>--</v>
      </c>
    </row>
    <row r="4836" ht="21.0" customHeight="1">
      <c r="A4836" s="165"/>
      <c r="B4836" s="172"/>
      <c r="C4836" s="167"/>
      <c r="D4836" s="168"/>
      <c r="E4836" s="258" t="str">
        <f>iferror(vlookup(C4836,'Master data'!$A$1:$C$29,3,0),"--")</f>
        <v>--</v>
      </c>
      <c r="F4836" s="258" t="str">
        <f>iferror(vlookup(C4836,'Master data'!$A$1:$C$29,2,0),"--")</f>
        <v>--</v>
      </c>
    </row>
    <row r="4837" ht="21.0" customHeight="1">
      <c r="A4837" s="165"/>
      <c r="B4837" s="172"/>
      <c r="C4837" s="167"/>
      <c r="D4837" s="168"/>
      <c r="E4837" s="258" t="str">
        <f>iferror(vlookup(C4837,'Master data'!$A$1:$C$29,3,0),"--")</f>
        <v>--</v>
      </c>
      <c r="F4837" s="258" t="str">
        <f>iferror(vlookup(C4837,'Master data'!$A$1:$C$29,2,0),"--")</f>
        <v>--</v>
      </c>
    </row>
    <row r="4838" ht="21.0" customHeight="1">
      <c r="A4838" s="165"/>
      <c r="B4838" s="172"/>
      <c r="C4838" s="167"/>
      <c r="D4838" s="168"/>
      <c r="E4838" s="258" t="str">
        <f>iferror(vlookup(C4838,'Master data'!$A$1:$C$29,3,0),"--")</f>
        <v>--</v>
      </c>
      <c r="F4838" s="258" t="str">
        <f>iferror(vlookup(C4838,'Master data'!$A$1:$C$29,2,0),"--")</f>
        <v>--</v>
      </c>
    </row>
    <row r="4839" ht="21.0" customHeight="1">
      <c r="A4839" s="165"/>
      <c r="B4839" s="172"/>
      <c r="C4839" s="167"/>
      <c r="D4839" s="168"/>
      <c r="E4839" s="258" t="str">
        <f>iferror(vlookup(C4839,'Master data'!$A$1:$C$29,3,0),"--")</f>
        <v>--</v>
      </c>
      <c r="F4839" s="258" t="str">
        <f>iferror(vlookup(C4839,'Master data'!$A$1:$C$29,2,0),"--")</f>
        <v>--</v>
      </c>
    </row>
    <row r="4840" ht="21.0" customHeight="1">
      <c r="A4840" s="165"/>
      <c r="B4840" s="172"/>
      <c r="C4840" s="167"/>
      <c r="D4840" s="168"/>
      <c r="E4840" s="258" t="str">
        <f>iferror(vlookup(C4840,'Master data'!$A$1:$C$29,3,0),"--")</f>
        <v>--</v>
      </c>
      <c r="F4840" s="258" t="str">
        <f>iferror(vlookup(C4840,'Master data'!$A$1:$C$29,2,0),"--")</f>
        <v>--</v>
      </c>
    </row>
    <row r="4841" ht="21.0" customHeight="1">
      <c r="A4841" s="165"/>
      <c r="B4841" s="172"/>
      <c r="C4841" s="167"/>
      <c r="D4841" s="168"/>
      <c r="E4841" s="258" t="str">
        <f>iferror(vlookup(C4841,'Master data'!$A$1:$C$29,3,0),"--")</f>
        <v>--</v>
      </c>
      <c r="F4841" s="258" t="str">
        <f>iferror(vlookup(C4841,'Master data'!$A$1:$C$29,2,0),"--")</f>
        <v>--</v>
      </c>
    </row>
    <row r="4842" ht="21.0" customHeight="1">
      <c r="A4842" s="165"/>
      <c r="B4842" s="172"/>
      <c r="C4842" s="167"/>
      <c r="D4842" s="168"/>
      <c r="E4842" s="258" t="str">
        <f>iferror(vlookup(C4842,'Master data'!$A$1:$C$29,3,0),"--")</f>
        <v>--</v>
      </c>
      <c r="F4842" s="258" t="str">
        <f>iferror(vlookup(C4842,'Master data'!$A$1:$C$29,2,0),"--")</f>
        <v>--</v>
      </c>
    </row>
    <row r="4843" ht="21.0" customHeight="1">
      <c r="A4843" s="165"/>
      <c r="B4843" s="172"/>
      <c r="C4843" s="167"/>
      <c r="D4843" s="168"/>
      <c r="E4843" s="258" t="str">
        <f>iferror(vlookup(C4843,'Master data'!$A$1:$C$29,3,0),"--")</f>
        <v>--</v>
      </c>
      <c r="F4843" s="258" t="str">
        <f>iferror(vlookup(C4843,'Master data'!$A$1:$C$29,2,0),"--")</f>
        <v>--</v>
      </c>
    </row>
    <row r="4844" ht="21.0" customHeight="1">
      <c r="A4844" s="165"/>
      <c r="B4844" s="172"/>
      <c r="C4844" s="167"/>
      <c r="D4844" s="168"/>
      <c r="E4844" s="258" t="str">
        <f>iferror(vlookup(C4844,'Master data'!$A$1:$C$29,3,0),"--")</f>
        <v>--</v>
      </c>
      <c r="F4844" s="258" t="str">
        <f>iferror(vlookup(C4844,'Master data'!$A$1:$C$29,2,0),"--")</f>
        <v>--</v>
      </c>
    </row>
    <row r="4845" ht="21.0" customHeight="1">
      <c r="A4845" s="165"/>
      <c r="B4845" s="172"/>
      <c r="C4845" s="167"/>
      <c r="D4845" s="168"/>
      <c r="E4845" s="258" t="str">
        <f>iferror(vlookup(C4845,'Master data'!$A$1:$C$29,3,0),"--")</f>
        <v>--</v>
      </c>
      <c r="F4845" s="258" t="str">
        <f>iferror(vlookup(C4845,'Master data'!$A$1:$C$29,2,0),"--")</f>
        <v>--</v>
      </c>
    </row>
    <row r="4846" ht="21.0" customHeight="1">
      <c r="A4846" s="165"/>
      <c r="B4846" s="172"/>
      <c r="C4846" s="167"/>
      <c r="D4846" s="168"/>
      <c r="E4846" s="258" t="str">
        <f>iferror(vlookup(C4846,'Master data'!$A$1:$C$29,3,0),"--")</f>
        <v>--</v>
      </c>
      <c r="F4846" s="258" t="str">
        <f>iferror(vlookup(C4846,'Master data'!$A$1:$C$29,2,0),"--")</f>
        <v>--</v>
      </c>
    </row>
    <row r="4847" ht="21.0" customHeight="1">
      <c r="A4847" s="165"/>
      <c r="B4847" s="172"/>
      <c r="C4847" s="167"/>
      <c r="D4847" s="168"/>
      <c r="E4847" s="258" t="str">
        <f>iferror(vlookup(C4847,'Master data'!$A$1:$C$29,3,0),"--")</f>
        <v>--</v>
      </c>
      <c r="F4847" s="258" t="str">
        <f>iferror(vlookup(C4847,'Master data'!$A$1:$C$29,2,0),"--")</f>
        <v>--</v>
      </c>
    </row>
    <row r="4848" ht="21.0" customHeight="1">
      <c r="A4848" s="165"/>
      <c r="B4848" s="172"/>
      <c r="C4848" s="167"/>
      <c r="D4848" s="168"/>
      <c r="E4848" s="258" t="str">
        <f>iferror(vlookup(C4848,'Master data'!$A$1:$C$29,3,0),"--")</f>
        <v>--</v>
      </c>
      <c r="F4848" s="258" t="str">
        <f>iferror(vlookup(C4848,'Master data'!$A$1:$C$29,2,0),"--")</f>
        <v>--</v>
      </c>
    </row>
    <row r="4849" ht="21.0" customHeight="1">
      <c r="A4849" s="165"/>
      <c r="B4849" s="172"/>
      <c r="C4849" s="167"/>
      <c r="D4849" s="168"/>
      <c r="E4849" s="258" t="str">
        <f>iferror(vlookup(C4849,'Master data'!$A$1:$C$29,3,0),"--")</f>
        <v>--</v>
      </c>
      <c r="F4849" s="258" t="str">
        <f>iferror(vlookup(C4849,'Master data'!$A$1:$C$29,2,0),"--")</f>
        <v>--</v>
      </c>
    </row>
    <row r="4850" ht="21.0" customHeight="1">
      <c r="A4850" s="165"/>
      <c r="B4850" s="172"/>
      <c r="C4850" s="167"/>
      <c r="D4850" s="168"/>
      <c r="E4850" s="258" t="str">
        <f>iferror(vlookup(C4850,'Master data'!$A$1:$C$29,3,0),"--")</f>
        <v>--</v>
      </c>
      <c r="F4850" s="258" t="str">
        <f>iferror(vlookup(C4850,'Master data'!$A$1:$C$29,2,0),"--")</f>
        <v>--</v>
      </c>
    </row>
    <row r="4851" ht="21.0" customHeight="1">
      <c r="A4851" s="165"/>
      <c r="B4851" s="172"/>
      <c r="C4851" s="167"/>
      <c r="D4851" s="168"/>
      <c r="E4851" s="258" t="str">
        <f>iferror(vlookup(C4851,'Master data'!$A$1:$C$29,3,0),"--")</f>
        <v>--</v>
      </c>
      <c r="F4851" s="258" t="str">
        <f>iferror(vlookup(C4851,'Master data'!$A$1:$C$29,2,0),"--")</f>
        <v>--</v>
      </c>
    </row>
    <row r="4852" ht="21.0" customHeight="1">
      <c r="A4852" s="165"/>
      <c r="B4852" s="172"/>
      <c r="C4852" s="167"/>
      <c r="D4852" s="168"/>
      <c r="E4852" s="258" t="str">
        <f>iferror(vlookup(C4852,'Master data'!$A$1:$C$29,3,0),"--")</f>
        <v>--</v>
      </c>
      <c r="F4852" s="258" t="str">
        <f>iferror(vlookup(C4852,'Master data'!$A$1:$C$29,2,0),"--")</f>
        <v>--</v>
      </c>
    </row>
    <row r="4853" ht="21.0" customHeight="1">
      <c r="A4853" s="165"/>
      <c r="B4853" s="172"/>
      <c r="C4853" s="167"/>
      <c r="D4853" s="168"/>
      <c r="E4853" s="258" t="str">
        <f>iferror(vlookup(C4853,'Master data'!$A$1:$C$29,3,0),"--")</f>
        <v>--</v>
      </c>
      <c r="F4853" s="258" t="str">
        <f>iferror(vlookup(C4853,'Master data'!$A$1:$C$29,2,0),"--")</f>
        <v>--</v>
      </c>
    </row>
    <row r="4854" ht="21.0" customHeight="1">
      <c r="A4854" s="165"/>
      <c r="B4854" s="172"/>
      <c r="C4854" s="167"/>
      <c r="D4854" s="168"/>
      <c r="E4854" s="258" t="str">
        <f>iferror(vlookup(C4854,'Master data'!$A$1:$C$29,3,0),"--")</f>
        <v>--</v>
      </c>
      <c r="F4854" s="258" t="str">
        <f>iferror(vlookup(C4854,'Master data'!$A$1:$C$29,2,0),"--")</f>
        <v>--</v>
      </c>
    </row>
    <row r="4855" ht="21.0" customHeight="1">
      <c r="A4855" s="165"/>
      <c r="B4855" s="172"/>
      <c r="C4855" s="167"/>
      <c r="D4855" s="168"/>
      <c r="E4855" s="258" t="str">
        <f>iferror(vlookup(C4855,'Master data'!$A$1:$C$29,3,0),"--")</f>
        <v>--</v>
      </c>
      <c r="F4855" s="258" t="str">
        <f>iferror(vlookup(C4855,'Master data'!$A$1:$C$29,2,0),"--")</f>
        <v>--</v>
      </c>
    </row>
    <row r="4856" ht="21.0" customHeight="1">
      <c r="A4856" s="165"/>
      <c r="B4856" s="172"/>
      <c r="C4856" s="167"/>
      <c r="D4856" s="168"/>
      <c r="E4856" s="258" t="str">
        <f>iferror(vlookup(C4856,'Master data'!$A$1:$C$29,3,0),"--")</f>
        <v>--</v>
      </c>
      <c r="F4856" s="258" t="str">
        <f>iferror(vlookup(C4856,'Master data'!$A$1:$C$29,2,0),"--")</f>
        <v>--</v>
      </c>
    </row>
    <row r="4857" ht="21.0" customHeight="1">
      <c r="A4857" s="165"/>
      <c r="B4857" s="172"/>
      <c r="C4857" s="167"/>
      <c r="D4857" s="168"/>
      <c r="E4857" s="258" t="str">
        <f>iferror(vlookup(C4857,'Master data'!$A$1:$C$29,3,0),"--")</f>
        <v>--</v>
      </c>
      <c r="F4857" s="258" t="str">
        <f>iferror(vlookup(C4857,'Master data'!$A$1:$C$29,2,0),"--")</f>
        <v>--</v>
      </c>
    </row>
    <row r="4858" ht="21.0" customHeight="1">
      <c r="A4858" s="165"/>
      <c r="B4858" s="172"/>
      <c r="C4858" s="167"/>
      <c r="D4858" s="168"/>
      <c r="E4858" s="258" t="str">
        <f>iferror(vlookup(C4858,'Master data'!$A$1:$C$29,3,0),"--")</f>
        <v>--</v>
      </c>
      <c r="F4858" s="258" t="str">
        <f>iferror(vlookup(C4858,'Master data'!$A$1:$C$29,2,0),"--")</f>
        <v>--</v>
      </c>
    </row>
    <row r="4859" ht="21.0" customHeight="1">
      <c r="A4859" s="165"/>
      <c r="B4859" s="172"/>
      <c r="C4859" s="167"/>
      <c r="D4859" s="168"/>
      <c r="E4859" s="258" t="str">
        <f>iferror(vlookup(C4859,'Master data'!$A$1:$C$29,3,0),"--")</f>
        <v>--</v>
      </c>
      <c r="F4859" s="258" t="str">
        <f>iferror(vlookup(C4859,'Master data'!$A$1:$C$29,2,0),"--")</f>
        <v>--</v>
      </c>
    </row>
    <row r="4860" ht="21.0" customHeight="1">
      <c r="A4860" s="165"/>
      <c r="B4860" s="172"/>
      <c r="C4860" s="167"/>
      <c r="D4860" s="168"/>
      <c r="E4860" s="258" t="str">
        <f>iferror(vlookup(C4860,'Master data'!$A$1:$C$29,3,0),"--")</f>
        <v>--</v>
      </c>
      <c r="F4860" s="258" t="str">
        <f>iferror(vlookup(C4860,'Master data'!$A$1:$C$29,2,0),"--")</f>
        <v>--</v>
      </c>
    </row>
    <row r="4861" ht="21.0" customHeight="1">
      <c r="A4861" s="165"/>
      <c r="B4861" s="172"/>
      <c r="C4861" s="167"/>
      <c r="D4861" s="168"/>
      <c r="E4861" s="258" t="str">
        <f>iferror(vlookup(C4861,'Master data'!$A$1:$C$29,3,0),"--")</f>
        <v>--</v>
      </c>
      <c r="F4861" s="258" t="str">
        <f>iferror(vlookup(C4861,'Master data'!$A$1:$C$29,2,0),"--")</f>
        <v>--</v>
      </c>
    </row>
    <row r="4862" ht="21.0" customHeight="1">
      <c r="A4862" s="165"/>
      <c r="B4862" s="172"/>
      <c r="C4862" s="167"/>
      <c r="D4862" s="168"/>
      <c r="E4862" s="258" t="str">
        <f>iferror(vlookup(C4862,'Master data'!$A$1:$C$29,3,0),"--")</f>
        <v>--</v>
      </c>
      <c r="F4862" s="258" t="str">
        <f>iferror(vlookup(C4862,'Master data'!$A$1:$C$29,2,0),"--")</f>
        <v>--</v>
      </c>
    </row>
    <row r="4863" ht="21.0" customHeight="1">
      <c r="A4863" s="165"/>
      <c r="B4863" s="172"/>
      <c r="C4863" s="167"/>
      <c r="D4863" s="168"/>
      <c r="E4863" s="258" t="str">
        <f>iferror(vlookup(C4863,'Master data'!$A$1:$C$29,3,0),"--")</f>
        <v>--</v>
      </c>
      <c r="F4863" s="258" t="str">
        <f>iferror(vlookup(C4863,'Master data'!$A$1:$C$29,2,0),"--")</f>
        <v>--</v>
      </c>
    </row>
    <row r="4864" ht="21.0" customHeight="1">
      <c r="A4864" s="165"/>
      <c r="B4864" s="172"/>
      <c r="C4864" s="167"/>
      <c r="D4864" s="168"/>
      <c r="E4864" s="258" t="str">
        <f>iferror(vlookup(C4864,'Master data'!$A$1:$C$29,3,0),"--")</f>
        <v>--</v>
      </c>
      <c r="F4864" s="258" t="str">
        <f>iferror(vlookup(C4864,'Master data'!$A$1:$C$29,2,0),"--")</f>
        <v>--</v>
      </c>
    </row>
    <row r="4865" ht="21.0" customHeight="1">
      <c r="A4865" s="165"/>
      <c r="B4865" s="172"/>
      <c r="C4865" s="167"/>
      <c r="D4865" s="168"/>
      <c r="E4865" s="258" t="str">
        <f>iferror(vlookup(C4865,'Master data'!$A$1:$C$29,3,0),"--")</f>
        <v>--</v>
      </c>
      <c r="F4865" s="258" t="str">
        <f>iferror(vlookup(C4865,'Master data'!$A$1:$C$29,2,0),"--")</f>
        <v>--</v>
      </c>
    </row>
    <row r="4866" ht="21.0" customHeight="1">
      <c r="A4866" s="165"/>
      <c r="B4866" s="172"/>
      <c r="C4866" s="167"/>
      <c r="D4866" s="168"/>
      <c r="E4866" s="258" t="str">
        <f>iferror(vlookup(C4866,'Master data'!$A$1:$C$29,3,0),"--")</f>
        <v>--</v>
      </c>
      <c r="F4866" s="258" t="str">
        <f>iferror(vlookup(C4866,'Master data'!$A$1:$C$29,2,0),"--")</f>
        <v>--</v>
      </c>
    </row>
    <row r="4867" ht="21.0" customHeight="1">
      <c r="A4867" s="165"/>
      <c r="B4867" s="172"/>
      <c r="C4867" s="167"/>
      <c r="D4867" s="168"/>
      <c r="E4867" s="258" t="str">
        <f>iferror(vlookup(C4867,'Master data'!$A$1:$C$29,3,0),"--")</f>
        <v>--</v>
      </c>
      <c r="F4867" s="258" t="str">
        <f>iferror(vlookup(C4867,'Master data'!$A$1:$C$29,2,0),"--")</f>
        <v>--</v>
      </c>
    </row>
    <row r="4868" ht="21.0" customHeight="1">
      <c r="A4868" s="165"/>
      <c r="B4868" s="172"/>
      <c r="C4868" s="167"/>
      <c r="D4868" s="168"/>
      <c r="E4868" s="258" t="str">
        <f>iferror(vlookup(C4868,'Master data'!$A$1:$C$29,3,0),"--")</f>
        <v>--</v>
      </c>
      <c r="F4868" s="258" t="str">
        <f>iferror(vlookup(C4868,'Master data'!$A$1:$C$29,2,0),"--")</f>
        <v>--</v>
      </c>
    </row>
    <row r="4869" ht="21.0" customHeight="1">
      <c r="A4869" s="165"/>
      <c r="B4869" s="172"/>
      <c r="C4869" s="167"/>
      <c r="D4869" s="168"/>
      <c r="E4869" s="258" t="str">
        <f>iferror(vlookup(C4869,'Master data'!$A$1:$C$29,3,0),"--")</f>
        <v>--</v>
      </c>
      <c r="F4869" s="258" t="str">
        <f>iferror(vlookup(C4869,'Master data'!$A$1:$C$29,2,0),"--")</f>
        <v>--</v>
      </c>
    </row>
    <row r="4870" ht="21.0" customHeight="1">
      <c r="A4870" s="165"/>
      <c r="B4870" s="172"/>
      <c r="C4870" s="167"/>
      <c r="D4870" s="168"/>
      <c r="E4870" s="258" t="str">
        <f>iferror(vlookup(C4870,'Master data'!$A$1:$C$29,3,0),"--")</f>
        <v>--</v>
      </c>
      <c r="F4870" s="258" t="str">
        <f>iferror(vlookup(C4870,'Master data'!$A$1:$C$29,2,0),"--")</f>
        <v>--</v>
      </c>
    </row>
    <row r="4871" ht="21.0" customHeight="1">
      <c r="A4871" s="165"/>
      <c r="B4871" s="172"/>
      <c r="C4871" s="167"/>
      <c r="D4871" s="168"/>
      <c r="E4871" s="258" t="str">
        <f>iferror(vlookup(C4871,'Master data'!$A$1:$C$29,3,0),"--")</f>
        <v>--</v>
      </c>
      <c r="F4871" s="258" t="str">
        <f>iferror(vlookup(C4871,'Master data'!$A$1:$C$29,2,0),"--")</f>
        <v>--</v>
      </c>
    </row>
    <row r="4872" ht="21.0" customHeight="1">
      <c r="A4872" s="165"/>
      <c r="B4872" s="172"/>
      <c r="C4872" s="167"/>
      <c r="D4872" s="168"/>
      <c r="E4872" s="258" t="str">
        <f>iferror(vlookup(C4872,'Master data'!$A$1:$C$29,3,0),"--")</f>
        <v>--</v>
      </c>
      <c r="F4872" s="258" t="str">
        <f>iferror(vlookup(C4872,'Master data'!$A$1:$C$29,2,0),"--")</f>
        <v>--</v>
      </c>
    </row>
    <row r="4873" ht="21.0" customHeight="1">
      <c r="A4873" s="165"/>
      <c r="B4873" s="172"/>
      <c r="C4873" s="167"/>
      <c r="D4873" s="168"/>
      <c r="E4873" s="258" t="str">
        <f>iferror(vlookup(C4873,'Master data'!$A$1:$C$29,3,0),"--")</f>
        <v>--</v>
      </c>
      <c r="F4873" s="258" t="str">
        <f>iferror(vlookup(C4873,'Master data'!$A$1:$C$29,2,0),"--")</f>
        <v>--</v>
      </c>
    </row>
    <row r="4874" ht="21.0" customHeight="1">
      <c r="A4874" s="165"/>
      <c r="B4874" s="172"/>
      <c r="C4874" s="167"/>
      <c r="D4874" s="168"/>
      <c r="E4874" s="258" t="str">
        <f>iferror(vlookup(C4874,'Master data'!$A$1:$C$29,3,0),"--")</f>
        <v>--</v>
      </c>
      <c r="F4874" s="258" t="str">
        <f>iferror(vlookup(C4874,'Master data'!$A$1:$C$29,2,0),"--")</f>
        <v>--</v>
      </c>
    </row>
    <row r="4875" ht="21.0" customHeight="1">
      <c r="A4875" s="165"/>
      <c r="B4875" s="172"/>
      <c r="C4875" s="167"/>
      <c r="D4875" s="168"/>
      <c r="E4875" s="258" t="str">
        <f>iferror(vlookup(C4875,'Master data'!$A$1:$C$29,3,0),"--")</f>
        <v>--</v>
      </c>
      <c r="F4875" s="258" t="str">
        <f>iferror(vlookup(C4875,'Master data'!$A$1:$C$29,2,0),"--")</f>
        <v>--</v>
      </c>
    </row>
    <row r="4876" ht="21.0" customHeight="1">
      <c r="A4876" s="165"/>
      <c r="B4876" s="172"/>
      <c r="C4876" s="167"/>
      <c r="D4876" s="168"/>
      <c r="E4876" s="258" t="str">
        <f>iferror(vlookup(C4876,'Master data'!$A$1:$C$29,3,0),"--")</f>
        <v>--</v>
      </c>
      <c r="F4876" s="258" t="str">
        <f>iferror(vlookup(C4876,'Master data'!$A$1:$C$29,2,0),"--")</f>
        <v>--</v>
      </c>
    </row>
    <row r="4877" ht="21.0" customHeight="1">
      <c r="A4877" s="165"/>
      <c r="B4877" s="172"/>
      <c r="C4877" s="167"/>
      <c r="D4877" s="168"/>
      <c r="E4877" s="258" t="str">
        <f>iferror(vlookup(C4877,'Master data'!$A$1:$C$29,3,0),"--")</f>
        <v>--</v>
      </c>
      <c r="F4877" s="258" t="str">
        <f>iferror(vlookup(C4877,'Master data'!$A$1:$C$29,2,0),"--")</f>
        <v>--</v>
      </c>
    </row>
    <row r="4878" ht="21.0" customHeight="1">
      <c r="A4878" s="165"/>
      <c r="B4878" s="172"/>
      <c r="C4878" s="167"/>
      <c r="D4878" s="168"/>
      <c r="E4878" s="258" t="str">
        <f>iferror(vlookup(C4878,'Master data'!$A$1:$C$29,3,0),"--")</f>
        <v>--</v>
      </c>
      <c r="F4878" s="258" t="str">
        <f>iferror(vlookup(C4878,'Master data'!$A$1:$C$29,2,0),"--")</f>
        <v>--</v>
      </c>
    </row>
    <row r="4879" ht="21.0" customHeight="1">
      <c r="A4879" s="165"/>
      <c r="B4879" s="172"/>
      <c r="C4879" s="167"/>
      <c r="D4879" s="168"/>
      <c r="E4879" s="258" t="str">
        <f>iferror(vlookup(C4879,'Master data'!$A$1:$C$29,3,0),"--")</f>
        <v>--</v>
      </c>
      <c r="F4879" s="258" t="str">
        <f>iferror(vlookup(C4879,'Master data'!$A$1:$C$29,2,0),"--")</f>
        <v>--</v>
      </c>
    </row>
    <row r="4880" ht="21.0" customHeight="1">
      <c r="A4880" s="165"/>
      <c r="B4880" s="172"/>
      <c r="C4880" s="167"/>
      <c r="D4880" s="168"/>
      <c r="E4880" s="258" t="str">
        <f>iferror(vlookup(C4880,'Master data'!$A$1:$C$29,3,0),"--")</f>
        <v>--</v>
      </c>
      <c r="F4880" s="258" t="str">
        <f>iferror(vlookup(C4880,'Master data'!$A$1:$C$29,2,0),"--")</f>
        <v>--</v>
      </c>
    </row>
    <row r="4881" ht="21.0" customHeight="1">
      <c r="A4881" s="165"/>
      <c r="B4881" s="172"/>
      <c r="C4881" s="167"/>
      <c r="D4881" s="168"/>
      <c r="E4881" s="258" t="str">
        <f>iferror(vlookup(C4881,'Master data'!$A$1:$C$29,3,0),"--")</f>
        <v>--</v>
      </c>
      <c r="F4881" s="258" t="str">
        <f>iferror(vlookup(C4881,'Master data'!$A$1:$C$29,2,0),"--")</f>
        <v>--</v>
      </c>
    </row>
    <row r="4882" ht="21.0" customHeight="1">
      <c r="A4882" s="165"/>
      <c r="B4882" s="172"/>
      <c r="C4882" s="167"/>
      <c r="D4882" s="168"/>
      <c r="E4882" s="258" t="str">
        <f>iferror(vlookup(C4882,'Master data'!$A$1:$C$29,3,0),"--")</f>
        <v>--</v>
      </c>
      <c r="F4882" s="258" t="str">
        <f>iferror(vlookup(C4882,'Master data'!$A$1:$C$29,2,0),"--")</f>
        <v>--</v>
      </c>
    </row>
    <row r="4883" ht="21.0" customHeight="1">
      <c r="A4883" s="165"/>
      <c r="B4883" s="172"/>
      <c r="C4883" s="167"/>
      <c r="D4883" s="168"/>
      <c r="E4883" s="258" t="str">
        <f>iferror(vlookup(C4883,'Master data'!$A$1:$C$29,3,0),"--")</f>
        <v>--</v>
      </c>
      <c r="F4883" s="258" t="str">
        <f>iferror(vlookup(C4883,'Master data'!$A$1:$C$29,2,0),"--")</f>
        <v>--</v>
      </c>
    </row>
    <row r="4884" ht="21.0" customHeight="1">
      <c r="A4884" s="165"/>
      <c r="B4884" s="172"/>
      <c r="C4884" s="167"/>
      <c r="D4884" s="168"/>
      <c r="E4884" s="258" t="str">
        <f>iferror(vlookup(C4884,'Master data'!$A$1:$C$29,3,0),"--")</f>
        <v>--</v>
      </c>
      <c r="F4884" s="258" t="str">
        <f>iferror(vlookup(C4884,'Master data'!$A$1:$C$29,2,0),"--")</f>
        <v>--</v>
      </c>
    </row>
    <row r="4885" ht="21.0" customHeight="1">
      <c r="A4885" s="165"/>
      <c r="B4885" s="172"/>
      <c r="C4885" s="167"/>
      <c r="D4885" s="168"/>
      <c r="E4885" s="258" t="str">
        <f>iferror(vlookup(C4885,'Master data'!$A$1:$C$29,3,0),"--")</f>
        <v>--</v>
      </c>
      <c r="F4885" s="258" t="str">
        <f>iferror(vlookup(C4885,'Master data'!$A$1:$C$29,2,0),"--")</f>
        <v>--</v>
      </c>
    </row>
    <row r="4886" ht="21.0" customHeight="1">
      <c r="A4886" s="165"/>
      <c r="B4886" s="172"/>
      <c r="C4886" s="167"/>
      <c r="D4886" s="168"/>
      <c r="E4886" s="258" t="str">
        <f>iferror(vlookup(C4886,'Master data'!$A$1:$C$29,3,0),"--")</f>
        <v>--</v>
      </c>
      <c r="F4886" s="258" t="str">
        <f>iferror(vlookup(C4886,'Master data'!$A$1:$C$29,2,0),"--")</f>
        <v>--</v>
      </c>
    </row>
    <row r="4887" ht="21.0" customHeight="1">
      <c r="A4887" s="165"/>
      <c r="B4887" s="172"/>
      <c r="C4887" s="167"/>
      <c r="D4887" s="168"/>
      <c r="E4887" s="258" t="str">
        <f>iferror(vlookup(C4887,'Master data'!$A$1:$C$29,3,0),"--")</f>
        <v>--</v>
      </c>
      <c r="F4887" s="258" t="str">
        <f>iferror(vlookup(C4887,'Master data'!$A$1:$C$29,2,0),"--")</f>
        <v>--</v>
      </c>
    </row>
    <row r="4888" ht="21.0" customHeight="1">
      <c r="A4888" s="165"/>
      <c r="B4888" s="172"/>
      <c r="C4888" s="167"/>
      <c r="D4888" s="168"/>
      <c r="E4888" s="258" t="str">
        <f>iferror(vlookup(C4888,'Master data'!$A$1:$C$29,3,0),"--")</f>
        <v>--</v>
      </c>
      <c r="F4888" s="258" t="str">
        <f>iferror(vlookup(C4888,'Master data'!$A$1:$C$29,2,0),"--")</f>
        <v>--</v>
      </c>
    </row>
    <row r="4889" ht="21.0" customHeight="1">
      <c r="A4889" s="165"/>
      <c r="B4889" s="172"/>
      <c r="C4889" s="167"/>
      <c r="D4889" s="168"/>
      <c r="E4889" s="258" t="str">
        <f>iferror(vlookup(C4889,'Master data'!$A$1:$C$29,3,0),"--")</f>
        <v>--</v>
      </c>
      <c r="F4889" s="258" t="str">
        <f>iferror(vlookup(C4889,'Master data'!$A$1:$C$29,2,0),"--")</f>
        <v>--</v>
      </c>
    </row>
    <row r="4890" ht="21.0" customHeight="1">
      <c r="A4890" s="165"/>
      <c r="B4890" s="172"/>
      <c r="C4890" s="167"/>
      <c r="D4890" s="168"/>
      <c r="E4890" s="258" t="str">
        <f>iferror(vlookup(C4890,'Master data'!$A$1:$C$29,3,0),"--")</f>
        <v>--</v>
      </c>
      <c r="F4890" s="258" t="str">
        <f>iferror(vlookup(C4890,'Master data'!$A$1:$C$29,2,0),"--")</f>
        <v>--</v>
      </c>
    </row>
    <row r="4891" ht="21.0" customHeight="1">
      <c r="A4891" s="165"/>
      <c r="B4891" s="172"/>
      <c r="C4891" s="167"/>
      <c r="D4891" s="168"/>
      <c r="E4891" s="258" t="str">
        <f>iferror(vlookup(C4891,'Master data'!$A$1:$C$29,3,0),"--")</f>
        <v>--</v>
      </c>
      <c r="F4891" s="258" t="str">
        <f>iferror(vlookup(C4891,'Master data'!$A$1:$C$29,2,0),"--")</f>
        <v>--</v>
      </c>
    </row>
    <row r="4892" ht="21.0" customHeight="1">
      <c r="A4892" s="165"/>
      <c r="B4892" s="172"/>
      <c r="C4892" s="167"/>
      <c r="D4892" s="168"/>
      <c r="E4892" s="258" t="str">
        <f>iferror(vlookup(C4892,'Master data'!$A$1:$C$29,3,0),"--")</f>
        <v>--</v>
      </c>
      <c r="F4892" s="258" t="str">
        <f>iferror(vlookup(C4892,'Master data'!$A$1:$C$29,2,0),"--")</f>
        <v>--</v>
      </c>
    </row>
    <row r="4893" ht="21.0" customHeight="1">
      <c r="A4893" s="165"/>
      <c r="B4893" s="172"/>
      <c r="C4893" s="167"/>
      <c r="D4893" s="168"/>
      <c r="E4893" s="258" t="str">
        <f>iferror(vlookup(C4893,'Master data'!$A$1:$C$29,3,0),"--")</f>
        <v>--</v>
      </c>
      <c r="F4893" s="258" t="str">
        <f>iferror(vlookup(C4893,'Master data'!$A$1:$C$29,2,0),"--")</f>
        <v>--</v>
      </c>
    </row>
    <row r="4894" ht="21.0" customHeight="1">
      <c r="A4894" s="165"/>
      <c r="B4894" s="172"/>
      <c r="C4894" s="167"/>
      <c r="D4894" s="168"/>
      <c r="E4894" s="258" t="str">
        <f>iferror(vlookup(C4894,'Master data'!$A$1:$C$29,3,0),"--")</f>
        <v>--</v>
      </c>
      <c r="F4894" s="258" t="str">
        <f>iferror(vlookup(C4894,'Master data'!$A$1:$C$29,2,0),"--")</f>
        <v>--</v>
      </c>
    </row>
    <row r="4895" ht="21.0" customHeight="1">
      <c r="A4895" s="165"/>
      <c r="B4895" s="172"/>
      <c r="C4895" s="167"/>
      <c r="D4895" s="168"/>
      <c r="E4895" s="258" t="str">
        <f>iferror(vlookup(C4895,'Master data'!$A$1:$C$29,3,0),"--")</f>
        <v>--</v>
      </c>
      <c r="F4895" s="258" t="str">
        <f>iferror(vlookup(C4895,'Master data'!$A$1:$C$29,2,0),"--")</f>
        <v>--</v>
      </c>
    </row>
    <row r="4896" ht="21.0" customHeight="1">
      <c r="A4896" s="165"/>
      <c r="B4896" s="172"/>
      <c r="C4896" s="167"/>
      <c r="D4896" s="168"/>
      <c r="E4896" s="258" t="str">
        <f>iferror(vlookup(C4896,'Master data'!$A$1:$C$29,3,0),"--")</f>
        <v>--</v>
      </c>
      <c r="F4896" s="258" t="str">
        <f>iferror(vlookup(C4896,'Master data'!$A$1:$C$29,2,0),"--")</f>
        <v>--</v>
      </c>
    </row>
    <row r="4897" ht="21.0" customHeight="1">
      <c r="A4897" s="165"/>
      <c r="B4897" s="172"/>
      <c r="C4897" s="167"/>
      <c r="D4897" s="168"/>
      <c r="E4897" s="258" t="str">
        <f>iferror(vlookup(C4897,'Master data'!$A$1:$C$29,3,0),"--")</f>
        <v>--</v>
      </c>
      <c r="F4897" s="258" t="str">
        <f>iferror(vlookup(C4897,'Master data'!$A$1:$C$29,2,0),"--")</f>
        <v>--</v>
      </c>
    </row>
    <row r="4898" ht="21.0" customHeight="1">
      <c r="A4898" s="165"/>
      <c r="B4898" s="172"/>
      <c r="C4898" s="167"/>
      <c r="D4898" s="168"/>
      <c r="E4898" s="258" t="str">
        <f>iferror(vlookup(C4898,'Master data'!$A$1:$C$29,3,0),"--")</f>
        <v>--</v>
      </c>
      <c r="F4898" s="258" t="str">
        <f>iferror(vlookup(C4898,'Master data'!$A$1:$C$29,2,0),"--")</f>
        <v>--</v>
      </c>
    </row>
    <row r="4899" ht="21.0" customHeight="1">
      <c r="A4899" s="165"/>
      <c r="B4899" s="172"/>
      <c r="C4899" s="167"/>
      <c r="D4899" s="168"/>
      <c r="E4899" s="258" t="str">
        <f>iferror(vlookup(C4899,'Master data'!$A$1:$C$29,3,0),"--")</f>
        <v>--</v>
      </c>
      <c r="F4899" s="258" t="str">
        <f>iferror(vlookup(C4899,'Master data'!$A$1:$C$29,2,0),"--")</f>
        <v>--</v>
      </c>
    </row>
    <row r="4900" ht="21.0" customHeight="1">
      <c r="A4900" s="165"/>
      <c r="B4900" s="172"/>
      <c r="C4900" s="167"/>
      <c r="D4900" s="168"/>
      <c r="E4900" s="258" t="str">
        <f>iferror(vlookup(C4900,'Master data'!$A$1:$C$29,3,0),"--")</f>
        <v>--</v>
      </c>
      <c r="F4900" s="258" t="str">
        <f>iferror(vlookup(C4900,'Master data'!$A$1:$C$29,2,0),"--")</f>
        <v>--</v>
      </c>
    </row>
    <row r="4901" ht="21.0" customHeight="1">
      <c r="A4901" s="165"/>
      <c r="B4901" s="172"/>
      <c r="C4901" s="167"/>
      <c r="D4901" s="168"/>
      <c r="E4901" s="258" t="str">
        <f>iferror(vlookup(C4901,'Master data'!$A$1:$C$29,3,0),"--")</f>
        <v>--</v>
      </c>
      <c r="F4901" s="258" t="str">
        <f>iferror(vlookup(C4901,'Master data'!$A$1:$C$29,2,0),"--")</f>
        <v>--</v>
      </c>
    </row>
    <row r="4902" ht="21.0" customHeight="1">
      <c r="A4902" s="165"/>
      <c r="B4902" s="172"/>
      <c r="C4902" s="167"/>
      <c r="D4902" s="168"/>
      <c r="E4902" s="258" t="str">
        <f>iferror(vlookup(C4902,'Master data'!$A$1:$C$29,3,0),"--")</f>
        <v>--</v>
      </c>
      <c r="F4902" s="258" t="str">
        <f>iferror(vlookup(C4902,'Master data'!$A$1:$C$29,2,0),"--")</f>
        <v>--</v>
      </c>
    </row>
    <row r="4903" ht="21.0" customHeight="1">
      <c r="A4903" s="165"/>
      <c r="B4903" s="172"/>
      <c r="C4903" s="167"/>
      <c r="D4903" s="168"/>
      <c r="E4903" s="258" t="str">
        <f>iferror(vlookup(C4903,'Master data'!$A$1:$C$29,3,0),"--")</f>
        <v>--</v>
      </c>
      <c r="F4903" s="258" t="str">
        <f>iferror(vlookup(C4903,'Master data'!$A$1:$C$29,2,0),"--")</f>
        <v>--</v>
      </c>
    </row>
    <row r="4904" ht="21.0" customHeight="1">
      <c r="A4904" s="165"/>
      <c r="B4904" s="172"/>
      <c r="C4904" s="167"/>
      <c r="D4904" s="168"/>
      <c r="E4904" s="258" t="str">
        <f>iferror(vlookup(C4904,'Master data'!$A$1:$C$29,3,0),"--")</f>
        <v>--</v>
      </c>
      <c r="F4904" s="258" t="str">
        <f>iferror(vlookup(C4904,'Master data'!$A$1:$C$29,2,0),"--")</f>
        <v>--</v>
      </c>
    </row>
    <row r="4905" ht="21.0" customHeight="1">
      <c r="A4905" s="165"/>
      <c r="B4905" s="172"/>
      <c r="C4905" s="167"/>
      <c r="D4905" s="168"/>
      <c r="E4905" s="258" t="str">
        <f>iferror(vlookup(C4905,'Master data'!$A$1:$C$29,3,0),"--")</f>
        <v>--</v>
      </c>
      <c r="F4905" s="258" t="str">
        <f>iferror(vlookup(C4905,'Master data'!$A$1:$C$29,2,0),"--")</f>
        <v>--</v>
      </c>
    </row>
    <row r="4906" ht="21.0" customHeight="1">
      <c r="A4906" s="165"/>
      <c r="B4906" s="172"/>
      <c r="C4906" s="167"/>
      <c r="D4906" s="168"/>
      <c r="E4906" s="258" t="str">
        <f>iferror(vlookup(C4906,'Master data'!$A$1:$C$29,3,0),"--")</f>
        <v>--</v>
      </c>
      <c r="F4906" s="258" t="str">
        <f>iferror(vlookup(C4906,'Master data'!$A$1:$C$29,2,0),"--")</f>
        <v>--</v>
      </c>
    </row>
    <row r="4907" ht="21.0" customHeight="1">
      <c r="A4907" s="165"/>
      <c r="B4907" s="172"/>
      <c r="C4907" s="167"/>
      <c r="D4907" s="168"/>
      <c r="E4907" s="258" t="str">
        <f>iferror(vlookup(C4907,'Master data'!$A$1:$C$29,3,0),"--")</f>
        <v>--</v>
      </c>
      <c r="F4907" s="258" t="str">
        <f>iferror(vlookup(C4907,'Master data'!$A$1:$C$29,2,0),"--")</f>
        <v>--</v>
      </c>
    </row>
    <row r="4908" ht="21.0" customHeight="1">
      <c r="A4908" s="165"/>
      <c r="B4908" s="172"/>
      <c r="C4908" s="167"/>
      <c r="D4908" s="168"/>
      <c r="E4908" s="258" t="str">
        <f>iferror(vlookup(C4908,'Master data'!$A$1:$C$29,3,0),"--")</f>
        <v>--</v>
      </c>
      <c r="F4908" s="258" t="str">
        <f>iferror(vlookup(C4908,'Master data'!$A$1:$C$29,2,0),"--")</f>
        <v>--</v>
      </c>
    </row>
    <row r="4909" ht="21.0" customHeight="1">
      <c r="A4909" s="165"/>
      <c r="B4909" s="172"/>
      <c r="C4909" s="167"/>
      <c r="D4909" s="168"/>
      <c r="E4909" s="258" t="str">
        <f>iferror(vlookup(C4909,'Master data'!$A$1:$C$29,3,0),"--")</f>
        <v>--</v>
      </c>
      <c r="F4909" s="258" t="str">
        <f>iferror(vlookup(C4909,'Master data'!$A$1:$C$29,2,0),"--")</f>
        <v>--</v>
      </c>
    </row>
    <row r="4910" ht="21.0" customHeight="1">
      <c r="A4910" s="165"/>
      <c r="B4910" s="172"/>
      <c r="C4910" s="167"/>
      <c r="D4910" s="168"/>
      <c r="E4910" s="258" t="str">
        <f>iferror(vlookup(C4910,'Master data'!$A$1:$C$29,3,0),"--")</f>
        <v>--</v>
      </c>
      <c r="F4910" s="258" t="str">
        <f>iferror(vlookup(C4910,'Master data'!$A$1:$C$29,2,0),"--")</f>
        <v>--</v>
      </c>
    </row>
    <row r="4911" ht="21.0" customHeight="1">
      <c r="A4911" s="165"/>
      <c r="B4911" s="172"/>
      <c r="C4911" s="167"/>
      <c r="D4911" s="168"/>
      <c r="E4911" s="258" t="str">
        <f>iferror(vlookup(C4911,'Master data'!$A$1:$C$29,3,0),"--")</f>
        <v>--</v>
      </c>
      <c r="F4911" s="258" t="str">
        <f>iferror(vlookup(C4911,'Master data'!$A$1:$C$29,2,0),"--")</f>
        <v>--</v>
      </c>
    </row>
    <row r="4912" ht="21.0" customHeight="1">
      <c r="A4912" s="165"/>
      <c r="B4912" s="172"/>
      <c r="C4912" s="167"/>
      <c r="D4912" s="168"/>
      <c r="E4912" s="258" t="str">
        <f>iferror(vlookup(C4912,'Master data'!$A$1:$C$29,3,0),"--")</f>
        <v>--</v>
      </c>
      <c r="F4912" s="258" t="str">
        <f>iferror(vlookup(C4912,'Master data'!$A$1:$C$29,2,0),"--")</f>
        <v>--</v>
      </c>
    </row>
    <row r="4913" ht="21.0" customHeight="1">
      <c r="A4913" s="165"/>
      <c r="B4913" s="172"/>
      <c r="C4913" s="167"/>
      <c r="D4913" s="168"/>
      <c r="E4913" s="258" t="str">
        <f>iferror(vlookup(C4913,'Master data'!$A$1:$C$29,3,0),"--")</f>
        <v>--</v>
      </c>
      <c r="F4913" s="258" t="str">
        <f>iferror(vlookup(C4913,'Master data'!$A$1:$C$29,2,0),"--")</f>
        <v>--</v>
      </c>
    </row>
    <row r="4914" ht="21.0" customHeight="1">
      <c r="A4914" s="165"/>
      <c r="B4914" s="172"/>
      <c r="C4914" s="167"/>
      <c r="D4914" s="168"/>
      <c r="E4914" s="258" t="str">
        <f>iferror(vlookup(C4914,'Master data'!$A$1:$C$29,3,0),"--")</f>
        <v>--</v>
      </c>
      <c r="F4914" s="258" t="str">
        <f>iferror(vlookup(C4914,'Master data'!$A$1:$C$29,2,0),"--")</f>
        <v>--</v>
      </c>
    </row>
    <row r="4915" ht="21.0" customHeight="1">
      <c r="A4915" s="165"/>
      <c r="B4915" s="172"/>
      <c r="C4915" s="167"/>
      <c r="D4915" s="168"/>
      <c r="E4915" s="258" t="str">
        <f>iferror(vlookup(C4915,'Master data'!$A$1:$C$29,3,0),"--")</f>
        <v>--</v>
      </c>
      <c r="F4915" s="258" t="str">
        <f>iferror(vlookup(C4915,'Master data'!$A$1:$C$29,2,0),"--")</f>
        <v>--</v>
      </c>
    </row>
    <row r="4916" ht="21.0" customHeight="1">
      <c r="A4916" s="165"/>
      <c r="B4916" s="172"/>
      <c r="C4916" s="167"/>
      <c r="D4916" s="168"/>
      <c r="E4916" s="258" t="str">
        <f>iferror(vlookup(C4916,'Master data'!$A$1:$C$29,3,0),"--")</f>
        <v>--</v>
      </c>
      <c r="F4916" s="258" t="str">
        <f>iferror(vlookup(C4916,'Master data'!$A$1:$C$29,2,0),"--")</f>
        <v>--</v>
      </c>
    </row>
    <row r="4917" ht="21.0" customHeight="1">
      <c r="A4917" s="165"/>
      <c r="B4917" s="172"/>
      <c r="C4917" s="167"/>
      <c r="D4917" s="168"/>
      <c r="E4917" s="258" t="str">
        <f>iferror(vlookup(C4917,'Master data'!$A$1:$C$29,3,0),"--")</f>
        <v>--</v>
      </c>
      <c r="F4917" s="258" t="str">
        <f>iferror(vlookup(C4917,'Master data'!$A$1:$C$29,2,0),"--")</f>
        <v>--</v>
      </c>
    </row>
    <row r="4918" ht="21.0" customHeight="1">
      <c r="A4918" s="165"/>
      <c r="B4918" s="172"/>
      <c r="C4918" s="167"/>
      <c r="D4918" s="168"/>
      <c r="E4918" s="258" t="str">
        <f>iferror(vlookup(C4918,'Master data'!$A$1:$C$29,3,0),"--")</f>
        <v>--</v>
      </c>
      <c r="F4918" s="258" t="str">
        <f>iferror(vlookup(C4918,'Master data'!$A$1:$C$29,2,0),"--")</f>
        <v>--</v>
      </c>
    </row>
    <row r="4919" ht="21.0" customHeight="1">
      <c r="A4919" s="165"/>
      <c r="B4919" s="172"/>
      <c r="C4919" s="167"/>
      <c r="D4919" s="168"/>
      <c r="E4919" s="258" t="str">
        <f>iferror(vlookup(C4919,'Master data'!$A$1:$C$29,3,0),"--")</f>
        <v>--</v>
      </c>
      <c r="F4919" s="258" t="str">
        <f>iferror(vlookup(C4919,'Master data'!$A$1:$C$29,2,0),"--")</f>
        <v>--</v>
      </c>
    </row>
    <row r="4920" ht="21.0" customHeight="1">
      <c r="A4920" s="165"/>
      <c r="B4920" s="172"/>
      <c r="C4920" s="167"/>
      <c r="D4920" s="168"/>
      <c r="E4920" s="258" t="str">
        <f>iferror(vlookup(C4920,'Master data'!$A$1:$C$29,3,0),"--")</f>
        <v>--</v>
      </c>
      <c r="F4920" s="258" t="str">
        <f>iferror(vlookup(C4920,'Master data'!$A$1:$C$29,2,0),"--")</f>
        <v>--</v>
      </c>
    </row>
    <row r="4921" ht="21.0" customHeight="1">
      <c r="A4921" s="165"/>
      <c r="B4921" s="172"/>
      <c r="C4921" s="167"/>
      <c r="D4921" s="168"/>
      <c r="E4921" s="258" t="str">
        <f>iferror(vlookup(C4921,'Master data'!$A$1:$C$29,3,0),"--")</f>
        <v>--</v>
      </c>
      <c r="F4921" s="258" t="str">
        <f>iferror(vlookup(C4921,'Master data'!$A$1:$C$29,2,0),"--")</f>
        <v>--</v>
      </c>
    </row>
    <row r="4922" ht="21.0" customHeight="1">
      <c r="A4922" s="165"/>
      <c r="B4922" s="172"/>
      <c r="C4922" s="167"/>
      <c r="D4922" s="168"/>
      <c r="E4922" s="258" t="str">
        <f>iferror(vlookup(C4922,'Master data'!$A$1:$C$29,3,0),"--")</f>
        <v>--</v>
      </c>
      <c r="F4922" s="258" t="str">
        <f>iferror(vlookup(C4922,'Master data'!$A$1:$C$29,2,0),"--")</f>
        <v>--</v>
      </c>
    </row>
    <row r="4923" ht="21.0" customHeight="1">
      <c r="A4923" s="165"/>
      <c r="B4923" s="172"/>
      <c r="C4923" s="167"/>
      <c r="D4923" s="168"/>
      <c r="E4923" s="258" t="str">
        <f>iferror(vlookup(C4923,'Master data'!$A$1:$C$29,3,0),"--")</f>
        <v>--</v>
      </c>
      <c r="F4923" s="258" t="str">
        <f>iferror(vlookup(C4923,'Master data'!$A$1:$C$29,2,0),"--")</f>
        <v>--</v>
      </c>
    </row>
    <row r="4924" ht="21.0" customHeight="1">
      <c r="A4924" s="165"/>
      <c r="B4924" s="172"/>
      <c r="C4924" s="167"/>
      <c r="D4924" s="168"/>
      <c r="E4924" s="258" t="str">
        <f>iferror(vlookup(C4924,'Master data'!$A$1:$C$29,3,0),"--")</f>
        <v>--</v>
      </c>
      <c r="F4924" s="258" t="str">
        <f>iferror(vlookup(C4924,'Master data'!$A$1:$C$29,2,0),"--")</f>
        <v>--</v>
      </c>
    </row>
    <row r="4925" ht="21.0" customHeight="1">
      <c r="A4925" s="165"/>
      <c r="B4925" s="172"/>
      <c r="C4925" s="167"/>
      <c r="D4925" s="168"/>
      <c r="E4925" s="258" t="str">
        <f>iferror(vlookup(C4925,'Master data'!$A$1:$C$29,3,0),"--")</f>
        <v>--</v>
      </c>
      <c r="F4925" s="258" t="str">
        <f>iferror(vlookup(C4925,'Master data'!$A$1:$C$29,2,0),"--")</f>
        <v>--</v>
      </c>
    </row>
    <row r="4926" ht="21.0" customHeight="1">
      <c r="A4926" s="165"/>
      <c r="B4926" s="172"/>
      <c r="C4926" s="167"/>
      <c r="D4926" s="168"/>
      <c r="E4926" s="258" t="str">
        <f>iferror(vlookup(C4926,'Master data'!$A$1:$C$29,3,0),"--")</f>
        <v>--</v>
      </c>
      <c r="F4926" s="258" t="str">
        <f>iferror(vlookup(C4926,'Master data'!$A$1:$C$29,2,0),"--")</f>
        <v>--</v>
      </c>
    </row>
    <row r="4927" ht="21.0" customHeight="1">
      <c r="A4927" s="165"/>
      <c r="B4927" s="172"/>
      <c r="C4927" s="167"/>
      <c r="D4927" s="168"/>
      <c r="E4927" s="258" t="str">
        <f>iferror(vlookup(C4927,'Master data'!$A$1:$C$29,3,0),"--")</f>
        <v>--</v>
      </c>
      <c r="F4927" s="258" t="str">
        <f>iferror(vlookup(C4927,'Master data'!$A$1:$C$29,2,0),"--")</f>
        <v>--</v>
      </c>
    </row>
    <row r="4928" ht="21.0" customHeight="1">
      <c r="A4928" s="165"/>
      <c r="B4928" s="172"/>
      <c r="C4928" s="167"/>
      <c r="D4928" s="168"/>
      <c r="E4928" s="258" t="str">
        <f>iferror(vlookup(C4928,'Master data'!$A$1:$C$29,3,0),"--")</f>
        <v>--</v>
      </c>
      <c r="F4928" s="258" t="str">
        <f>iferror(vlookup(C4928,'Master data'!$A$1:$C$29,2,0),"--")</f>
        <v>--</v>
      </c>
    </row>
    <row r="4929" ht="21.0" customHeight="1">
      <c r="A4929" s="165"/>
      <c r="B4929" s="172"/>
      <c r="C4929" s="167"/>
      <c r="D4929" s="168"/>
      <c r="E4929" s="258" t="str">
        <f>iferror(vlookup(C4929,'Master data'!$A$1:$C$29,3,0),"--")</f>
        <v>--</v>
      </c>
      <c r="F4929" s="258" t="str">
        <f>iferror(vlookup(C4929,'Master data'!$A$1:$C$29,2,0),"--")</f>
        <v>--</v>
      </c>
    </row>
    <row r="4930" ht="21.0" customHeight="1">
      <c r="A4930" s="165"/>
      <c r="B4930" s="172"/>
      <c r="C4930" s="167"/>
      <c r="D4930" s="168"/>
      <c r="E4930" s="258" t="str">
        <f>iferror(vlookup(C4930,'Master data'!$A$1:$C$29,3,0),"--")</f>
        <v>--</v>
      </c>
      <c r="F4930" s="258" t="str">
        <f>iferror(vlookup(C4930,'Master data'!$A$1:$C$29,2,0),"--")</f>
        <v>--</v>
      </c>
    </row>
    <row r="4931" ht="21.0" customHeight="1">
      <c r="A4931" s="165"/>
      <c r="B4931" s="172"/>
      <c r="C4931" s="167"/>
      <c r="D4931" s="168"/>
      <c r="E4931" s="258" t="str">
        <f>iferror(vlookup(C4931,'Master data'!$A$1:$C$29,3,0),"--")</f>
        <v>--</v>
      </c>
      <c r="F4931" s="258" t="str">
        <f>iferror(vlookup(C4931,'Master data'!$A$1:$C$29,2,0),"--")</f>
        <v>--</v>
      </c>
    </row>
    <row r="4932" ht="21.0" customHeight="1">
      <c r="A4932" s="165"/>
      <c r="B4932" s="172"/>
      <c r="C4932" s="167"/>
      <c r="D4932" s="168"/>
      <c r="E4932" s="258" t="str">
        <f>iferror(vlookup(C4932,'Master data'!$A$1:$C$29,3,0),"--")</f>
        <v>--</v>
      </c>
      <c r="F4932" s="258" t="str">
        <f>iferror(vlookup(C4932,'Master data'!$A$1:$C$29,2,0),"--")</f>
        <v>--</v>
      </c>
    </row>
    <row r="4933" ht="21.0" customHeight="1">
      <c r="A4933" s="165"/>
      <c r="B4933" s="172"/>
      <c r="C4933" s="167"/>
      <c r="D4933" s="168"/>
      <c r="E4933" s="258" t="str">
        <f>iferror(vlookup(C4933,'Master data'!$A$1:$C$29,3,0),"--")</f>
        <v>--</v>
      </c>
      <c r="F4933" s="258" t="str">
        <f>iferror(vlookup(C4933,'Master data'!$A$1:$C$29,2,0),"--")</f>
        <v>--</v>
      </c>
    </row>
    <row r="4934" ht="21.0" customHeight="1">
      <c r="A4934" s="165"/>
      <c r="B4934" s="172"/>
      <c r="C4934" s="167"/>
      <c r="D4934" s="168"/>
      <c r="E4934" s="258" t="str">
        <f>iferror(vlookup(C4934,'Master data'!$A$1:$C$29,3,0),"--")</f>
        <v>--</v>
      </c>
      <c r="F4934" s="258" t="str">
        <f>iferror(vlookup(C4934,'Master data'!$A$1:$C$29,2,0),"--")</f>
        <v>--</v>
      </c>
    </row>
    <row r="4935" ht="21.0" customHeight="1">
      <c r="A4935" s="165"/>
      <c r="B4935" s="172"/>
      <c r="C4935" s="167"/>
      <c r="D4935" s="168"/>
      <c r="E4935" s="258" t="str">
        <f>iferror(vlookup(C4935,'Master data'!$A$1:$C$29,3,0),"--")</f>
        <v>--</v>
      </c>
      <c r="F4935" s="258" t="str">
        <f>iferror(vlookup(C4935,'Master data'!$A$1:$C$29,2,0),"--")</f>
        <v>--</v>
      </c>
    </row>
    <row r="4936" ht="21.0" customHeight="1">
      <c r="A4936" s="165"/>
      <c r="B4936" s="172"/>
      <c r="C4936" s="167"/>
      <c r="D4936" s="168"/>
      <c r="E4936" s="258" t="str">
        <f>iferror(vlookup(C4936,'Master data'!$A$1:$C$29,3,0),"--")</f>
        <v>--</v>
      </c>
      <c r="F4936" s="258" t="str">
        <f>iferror(vlookup(C4936,'Master data'!$A$1:$C$29,2,0),"--")</f>
        <v>--</v>
      </c>
    </row>
    <row r="4937" ht="21.0" customHeight="1">
      <c r="A4937" s="165"/>
      <c r="B4937" s="172"/>
      <c r="C4937" s="167"/>
      <c r="D4937" s="168"/>
      <c r="E4937" s="258" t="str">
        <f>iferror(vlookup(C4937,'Master data'!$A$1:$C$29,3,0),"--")</f>
        <v>--</v>
      </c>
      <c r="F4937" s="258" t="str">
        <f>iferror(vlookup(C4937,'Master data'!$A$1:$C$29,2,0),"--")</f>
        <v>--</v>
      </c>
    </row>
    <row r="4938" ht="21.0" customHeight="1">
      <c r="A4938" s="165"/>
      <c r="B4938" s="172"/>
      <c r="C4938" s="167"/>
      <c r="D4938" s="168"/>
      <c r="E4938" s="258" t="str">
        <f>iferror(vlookup(C4938,'Master data'!$A$1:$C$29,3,0),"--")</f>
        <v>--</v>
      </c>
      <c r="F4938" s="258" t="str">
        <f>iferror(vlookup(C4938,'Master data'!$A$1:$C$29,2,0),"--")</f>
        <v>--</v>
      </c>
    </row>
    <row r="4939" ht="21.0" customHeight="1">
      <c r="A4939" s="165"/>
      <c r="B4939" s="172"/>
      <c r="C4939" s="167"/>
      <c r="D4939" s="168"/>
      <c r="E4939" s="258" t="str">
        <f>iferror(vlookup(C4939,'Master data'!$A$1:$C$29,3,0),"--")</f>
        <v>--</v>
      </c>
      <c r="F4939" s="258" t="str">
        <f>iferror(vlookup(C4939,'Master data'!$A$1:$C$29,2,0),"--")</f>
        <v>--</v>
      </c>
    </row>
    <row r="4940" ht="21.0" customHeight="1">
      <c r="A4940" s="165"/>
      <c r="B4940" s="172"/>
      <c r="C4940" s="167"/>
      <c r="D4940" s="168"/>
      <c r="E4940" s="258" t="str">
        <f>iferror(vlookup(C4940,'Master data'!$A$1:$C$29,3,0),"--")</f>
        <v>--</v>
      </c>
      <c r="F4940" s="258" t="str">
        <f>iferror(vlookup(C4940,'Master data'!$A$1:$C$29,2,0),"--")</f>
        <v>--</v>
      </c>
    </row>
    <row r="4941" ht="21.0" customHeight="1">
      <c r="A4941" s="165"/>
      <c r="B4941" s="172"/>
      <c r="C4941" s="167"/>
      <c r="D4941" s="168"/>
      <c r="E4941" s="258" t="str">
        <f>iferror(vlookup(C4941,'Master data'!$A$1:$C$29,3,0),"--")</f>
        <v>--</v>
      </c>
      <c r="F4941" s="258" t="str">
        <f>iferror(vlookup(C4941,'Master data'!$A$1:$C$29,2,0),"--")</f>
        <v>--</v>
      </c>
    </row>
    <row r="4942" ht="21.0" customHeight="1">
      <c r="A4942" s="165"/>
      <c r="B4942" s="172"/>
      <c r="C4942" s="167"/>
      <c r="D4942" s="168"/>
      <c r="E4942" s="258" t="str">
        <f>iferror(vlookup(C4942,'Master data'!$A$1:$C$29,3,0),"--")</f>
        <v>--</v>
      </c>
      <c r="F4942" s="258" t="str">
        <f>iferror(vlookup(C4942,'Master data'!$A$1:$C$29,2,0),"--")</f>
        <v>--</v>
      </c>
    </row>
    <row r="4943" ht="21.0" customHeight="1">
      <c r="A4943" s="165"/>
      <c r="B4943" s="172"/>
      <c r="C4943" s="167"/>
      <c r="D4943" s="168"/>
      <c r="E4943" s="258" t="str">
        <f>iferror(vlookup(C4943,'Master data'!$A$1:$C$29,3,0),"--")</f>
        <v>--</v>
      </c>
      <c r="F4943" s="258" t="str">
        <f>iferror(vlookup(C4943,'Master data'!$A$1:$C$29,2,0),"--")</f>
        <v>--</v>
      </c>
    </row>
    <row r="4944" ht="21.0" customHeight="1">
      <c r="A4944" s="165"/>
      <c r="B4944" s="172"/>
      <c r="C4944" s="167"/>
      <c r="D4944" s="168"/>
      <c r="E4944" s="258" t="str">
        <f>iferror(vlookup(C4944,'Master data'!$A$1:$C$29,3,0),"--")</f>
        <v>--</v>
      </c>
      <c r="F4944" s="258" t="str">
        <f>iferror(vlookup(C4944,'Master data'!$A$1:$C$29,2,0),"--")</f>
        <v>--</v>
      </c>
    </row>
    <row r="4945" ht="21.0" customHeight="1">
      <c r="A4945" s="165"/>
      <c r="B4945" s="172"/>
      <c r="C4945" s="167"/>
      <c r="D4945" s="168"/>
      <c r="E4945" s="258" t="str">
        <f>iferror(vlookup(C4945,'Master data'!$A$1:$C$29,3,0),"--")</f>
        <v>--</v>
      </c>
      <c r="F4945" s="258" t="str">
        <f>iferror(vlookup(C4945,'Master data'!$A$1:$C$29,2,0),"--")</f>
        <v>--</v>
      </c>
    </row>
    <row r="4946" ht="21.0" customHeight="1">
      <c r="A4946" s="165"/>
      <c r="B4946" s="172"/>
      <c r="C4946" s="167"/>
      <c r="D4946" s="168"/>
      <c r="E4946" s="258" t="str">
        <f>iferror(vlookup(C4946,'Master data'!$A$1:$C$29,3,0),"--")</f>
        <v>--</v>
      </c>
      <c r="F4946" s="258" t="str">
        <f>iferror(vlookup(C4946,'Master data'!$A$1:$C$29,2,0),"--")</f>
        <v>--</v>
      </c>
    </row>
    <row r="4947" ht="21.0" customHeight="1">
      <c r="A4947" s="165"/>
      <c r="B4947" s="172"/>
      <c r="C4947" s="167"/>
      <c r="D4947" s="168"/>
      <c r="E4947" s="258" t="str">
        <f>iferror(vlookup(C4947,'Master data'!$A$1:$C$29,3,0),"--")</f>
        <v>--</v>
      </c>
      <c r="F4947" s="258" t="str">
        <f>iferror(vlookup(C4947,'Master data'!$A$1:$C$29,2,0),"--")</f>
        <v>--</v>
      </c>
    </row>
    <row r="4948" ht="21.0" customHeight="1">
      <c r="A4948" s="165"/>
      <c r="B4948" s="172"/>
      <c r="C4948" s="167"/>
      <c r="D4948" s="168"/>
      <c r="E4948" s="258" t="str">
        <f>iferror(vlookup(C4948,'Master data'!$A$1:$C$29,3,0),"--")</f>
        <v>--</v>
      </c>
      <c r="F4948" s="258" t="str">
        <f>iferror(vlookup(C4948,'Master data'!$A$1:$C$29,2,0),"--")</f>
        <v>--</v>
      </c>
    </row>
    <row r="4949" ht="21.0" customHeight="1">
      <c r="A4949" s="165"/>
      <c r="B4949" s="172"/>
      <c r="C4949" s="167"/>
      <c r="D4949" s="168"/>
      <c r="E4949" s="258" t="str">
        <f>iferror(vlookup(C4949,'Master data'!$A$1:$C$29,3,0),"--")</f>
        <v>--</v>
      </c>
      <c r="F4949" s="258" t="str">
        <f>iferror(vlookup(C4949,'Master data'!$A$1:$C$29,2,0),"--")</f>
        <v>--</v>
      </c>
    </row>
    <row r="4950" ht="21.0" customHeight="1">
      <c r="A4950" s="165"/>
      <c r="B4950" s="172"/>
      <c r="C4950" s="167"/>
      <c r="D4950" s="168"/>
      <c r="E4950" s="258" t="str">
        <f>iferror(vlookup(C4950,'Master data'!$A$1:$C$29,3,0),"--")</f>
        <v>--</v>
      </c>
      <c r="F4950" s="258" t="str">
        <f>iferror(vlookup(C4950,'Master data'!$A$1:$C$29,2,0),"--")</f>
        <v>--</v>
      </c>
    </row>
    <row r="4951" ht="21.0" customHeight="1">
      <c r="A4951" s="165"/>
      <c r="B4951" s="172"/>
      <c r="C4951" s="167"/>
      <c r="D4951" s="168"/>
      <c r="E4951" s="258" t="str">
        <f>iferror(vlookup(C4951,'Master data'!$A$1:$C$29,3,0),"--")</f>
        <v>--</v>
      </c>
      <c r="F4951" s="258" t="str">
        <f>iferror(vlookup(C4951,'Master data'!$A$1:$C$29,2,0),"--")</f>
        <v>--</v>
      </c>
    </row>
    <row r="4952" ht="21.0" customHeight="1">
      <c r="A4952" s="165"/>
      <c r="B4952" s="172"/>
      <c r="C4952" s="167"/>
      <c r="D4952" s="168"/>
      <c r="E4952" s="258" t="str">
        <f>iferror(vlookup(C4952,'Master data'!$A$1:$C$29,3,0),"--")</f>
        <v>--</v>
      </c>
      <c r="F4952" s="258" t="str">
        <f>iferror(vlookup(C4952,'Master data'!$A$1:$C$29,2,0),"--")</f>
        <v>--</v>
      </c>
    </row>
    <row r="4953" ht="21.0" customHeight="1">
      <c r="A4953" s="165"/>
      <c r="B4953" s="172"/>
      <c r="C4953" s="167"/>
      <c r="D4953" s="168"/>
      <c r="E4953" s="258" t="str">
        <f>iferror(vlookup(C4953,'Master data'!$A$1:$C$29,3,0),"--")</f>
        <v>--</v>
      </c>
      <c r="F4953" s="258" t="str">
        <f>iferror(vlookup(C4953,'Master data'!$A$1:$C$29,2,0),"--")</f>
        <v>--</v>
      </c>
    </row>
    <row r="4954" ht="21.0" customHeight="1">
      <c r="A4954" s="165"/>
      <c r="B4954" s="172"/>
      <c r="C4954" s="167"/>
      <c r="D4954" s="168"/>
      <c r="E4954" s="258" t="str">
        <f>iferror(vlookup(C4954,'Master data'!$A$1:$C$29,3,0),"--")</f>
        <v>--</v>
      </c>
      <c r="F4954" s="258" t="str">
        <f>iferror(vlookup(C4954,'Master data'!$A$1:$C$29,2,0),"--")</f>
        <v>--</v>
      </c>
    </row>
    <row r="4955" ht="21.0" customHeight="1">
      <c r="A4955" s="165"/>
      <c r="B4955" s="172"/>
      <c r="C4955" s="167"/>
      <c r="D4955" s="168"/>
      <c r="E4955" s="258" t="str">
        <f>iferror(vlookup(C4955,'Master data'!$A$1:$C$29,3,0),"--")</f>
        <v>--</v>
      </c>
      <c r="F4955" s="258" t="str">
        <f>iferror(vlookup(C4955,'Master data'!$A$1:$C$29,2,0),"--")</f>
        <v>--</v>
      </c>
    </row>
    <row r="4956" ht="21.0" customHeight="1">
      <c r="A4956" s="165"/>
      <c r="B4956" s="172"/>
      <c r="C4956" s="167"/>
      <c r="D4956" s="168"/>
      <c r="E4956" s="258" t="str">
        <f>iferror(vlookup(C4956,'Master data'!$A$1:$C$29,3,0),"--")</f>
        <v>--</v>
      </c>
      <c r="F4956" s="258" t="str">
        <f>iferror(vlookup(C4956,'Master data'!$A$1:$C$29,2,0),"--")</f>
        <v>--</v>
      </c>
    </row>
    <row r="4957" ht="21.0" customHeight="1">
      <c r="A4957" s="165"/>
      <c r="B4957" s="172"/>
      <c r="C4957" s="167"/>
      <c r="D4957" s="168"/>
      <c r="E4957" s="258" t="str">
        <f>iferror(vlookup(C4957,'Master data'!$A$1:$C$29,3,0),"--")</f>
        <v>--</v>
      </c>
      <c r="F4957" s="258" t="str">
        <f>iferror(vlookup(C4957,'Master data'!$A$1:$C$29,2,0),"--")</f>
        <v>--</v>
      </c>
    </row>
    <row r="4958" ht="21.0" customHeight="1">
      <c r="A4958" s="165"/>
      <c r="B4958" s="172"/>
      <c r="C4958" s="167"/>
      <c r="D4958" s="168"/>
      <c r="E4958" s="258" t="str">
        <f>iferror(vlookup(C4958,'Master data'!$A$1:$C$29,3,0),"--")</f>
        <v>--</v>
      </c>
      <c r="F4958" s="258" t="str">
        <f>iferror(vlookup(C4958,'Master data'!$A$1:$C$29,2,0),"--")</f>
        <v>--</v>
      </c>
    </row>
    <row r="4959" ht="21.0" customHeight="1">
      <c r="A4959" s="165"/>
      <c r="B4959" s="172"/>
      <c r="C4959" s="167"/>
      <c r="D4959" s="168"/>
      <c r="E4959" s="258" t="str">
        <f>iferror(vlookup(C4959,'Master data'!$A$1:$C$29,3,0),"--")</f>
        <v>--</v>
      </c>
      <c r="F4959" s="258" t="str">
        <f>iferror(vlookup(C4959,'Master data'!$A$1:$C$29,2,0),"--")</f>
        <v>--</v>
      </c>
    </row>
    <row r="4960" ht="21.0" customHeight="1">
      <c r="A4960" s="165"/>
      <c r="B4960" s="172"/>
      <c r="C4960" s="167"/>
      <c r="D4960" s="168"/>
      <c r="E4960" s="258" t="str">
        <f>iferror(vlookup(C4960,'Master data'!$A$1:$C$29,3,0),"--")</f>
        <v>--</v>
      </c>
      <c r="F4960" s="258" t="str">
        <f>iferror(vlookup(C4960,'Master data'!$A$1:$C$29,2,0),"--")</f>
        <v>--</v>
      </c>
    </row>
    <row r="4961" ht="21.0" customHeight="1">
      <c r="A4961" s="165"/>
      <c r="B4961" s="172"/>
      <c r="C4961" s="167"/>
      <c r="D4961" s="168"/>
      <c r="E4961" s="258" t="str">
        <f>iferror(vlookup(C4961,'Master data'!$A$1:$C$29,3,0),"--")</f>
        <v>--</v>
      </c>
      <c r="F4961" s="258" t="str">
        <f>iferror(vlookup(C4961,'Master data'!$A$1:$C$29,2,0),"--")</f>
        <v>--</v>
      </c>
    </row>
    <row r="4962" ht="21.0" customHeight="1">
      <c r="A4962" s="165"/>
      <c r="B4962" s="172"/>
      <c r="C4962" s="167"/>
      <c r="D4962" s="168"/>
      <c r="E4962" s="258" t="str">
        <f>iferror(vlookup(C4962,'Master data'!$A$1:$C$29,3,0),"--")</f>
        <v>--</v>
      </c>
      <c r="F4962" s="258" t="str">
        <f>iferror(vlookup(C4962,'Master data'!$A$1:$C$29,2,0),"--")</f>
        <v>--</v>
      </c>
    </row>
    <row r="4963" ht="21.0" customHeight="1">
      <c r="A4963" s="165"/>
      <c r="B4963" s="172"/>
      <c r="C4963" s="167"/>
      <c r="D4963" s="168"/>
      <c r="E4963" s="258" t="str">
        <f>iferror(vlookup(C4963,'Master data'!$A$1:$C$29,3,0),"--")</f>
        <v>--</v>
      </c>
      <c r="F4963" s="258" t="str">
        <f>iferror(vlookup(C4963,'Master data'!$A$1:$C$29,2,0),"--")</f>
        <v>--</v>
      </c>
    </row>
    <row r="4964" ht="21.0" customHeight="1">
      <c r="A4964" s="165"/>
      <c r="B4964" s="172"/>
      <c r="C4964" s="167"/>
      <c r="D4964" s="168"/>
      <c r="E4964" s="258" t="str">
        <f>iferror(vlookup(C4964,'Master data'!$A$1:$C$29,3,0),"--")</f>
        <v>--</v>
      </c>
      <c r="F4964" s="258" t="str">
        <f>iferror(vlookup(C4964,'Master data'!$A$1:$C$29,2,0),"--")</f>
        <v>--</v>
      </c>
    </row>
    <row r="4965" ht="21.0" customHeight="1">
      <c r="A4965" s="165"/>
      <c r="B4965" s="172"/>
      <c r="C4965" s="167"/>
      <c r="D4965" s="168"/>
      <c r="E4965" s="258" t="str">
        <f>iferror(vlookup(C4965,'Master data'!$A$1:$C$29,3,0),"--")</f>
        <v>--</v>
      </c>
      <c r="F4965" s="258" t="str">
        <f>iferror(vlookup(C4965,'Master data'!$A$1:$C$29,2,0),"--")</f>
        <v>--</v>
      </c>
    </row>
    <row r="4966" ht="21.0" customHeight="1">
      <c r="A4966" s="165"/>
      <c r="B4966" s="172"/>
      <c r="C4966" s="167"/>
      <c r="D4966" s="168"/>
      <c r="E4966" s="258" t="str">
        <f>iferror(vlookup(C4966,'Master data'!$A$1:$C$29,3,0),"--")</f>
        <v>--</v>
      </c>
      <c r="F4966" s="258" t="str">
        <f>iferror(vlookup(C4966,'Master data'!$A$1:$C$29,2,0),"--")</f>
        <v>--</v>
      </c>
    </row>
    <row r="4967" ht="21.0" customHeight="1">
      <c r="A4967" s="165"/>
      <c r="B4967" s="172"/>
      <c r="C4967" s="167"/>
      <c r="D4967" s="168"/>
      <c r="E4967" s="258" t="str">
        <f>iferror(vlookup(C4967,'Master data'!$A$1:$C$29,3,0),"--")</f>
        <v>--</v>
      </c>
      <c r="F4967" s="258" t="str">
        <f>iferror(vlookup(C4967,'Master data'!$A$1:$C$29,2,0),"--")</f>
        <v>--</v>
      </c>
    </row>
    <row r="4968" ht="21.0" customHeight="1">
      <c r="A4968" s="165"/>
      <c r="B4968" s="172"/>
      <c r="C4968" s="167"/>
      <c r="D4968" s="168"/>
      <c r="E4968" s="258" t="str">
        <f>iferror(vlookup(C4968,'Master data'!$A$1:$C$29,3,0),"--")</f>
        <v>--</v>
      </c>
      <c r="F4968" s="258" t="str">
        <f>iferror(vlookup(C4968,'Master data'!$A$1:$C$29,2,0),"--")</f>
        <v>--</v>
      </c>
    </row>
    <row r="4969" ht="21.0" customHeight="1">
      <c r="A4969" s="165"/>
      <c r="B4969" s="172"/>
      <c r="C4969" s="167"/>
      <c r="D4969" s="168"/>
      <c r="E4969" s="258" t="str">
        <f>iferror(vlookup(C4969,'Master data'!$A$1:$C$29,3,0),"--")</f>
        <v>--</v>
      </c>
      <c r="F4969" s="258" t="str">
        <f>iferror(vlookup(C4969,'Master data'!$A$1:$C$29,2,0),"--")</f>
        <v>--</v>
      </c>
    </row>
    <row r="4970" ht="21.0" customHeight="1">
      <c r="A4970" s="165"/>
      <c r="B4970" s="172"/>
      <c r="C4970" s="167"/>
      <c r="D4970" s="168"/>
      <c r="E4970" s="258" t="str">
        <f>iferror(vlookup(C4970,'Master data'!$A$1:$C$29,3,0),"--")</f>
        <v>--</v>
      </c>
      <c r="F4970" s="258" t="str">
        <f>iferror(vlookup(C4970,'Master data'!$A$1:$C$29,2,0),"--")</f>
        <v>--</v>
      </c>
    </row>
    <row r="4971" ht="21.0" customHeight="1">
      <c r="A4971" s="165"/>
      <c r="B4971" s="172"/>
      <c r="C4971" s="167"/>
      <c r="D4971" s="168"/>
      <c r="E4971" s="258" t="str">
        <f>iferror(vlookup(C4971,'Master data'!$A$1:$C$29,3,0),"--")</f>
        <v>--</v>
      </c>
      <c r="F4971" s="258" t="str">
        <f>iferror(vlookup(C4971,'Master data'!$A$1:$C$29,2,0),"--")</f>
        <v>--</v>
      </c>
    </row>
    <row r="4972" ht="21.0" customHeight="1">
      <c r="A4972" s="165"/>
      <c r="B4972" s="172"/>
      <c r="C4972" s="167"/>
      <c r="D4972" s="168"/>
      <c r="E4972" s="258" t="str">
        <f>iferror(vlookup(C4972,'Master data'!$A$1:$C$29,3,0),"--")</f>
        <v>--</v>
      </c>
      <c r="F4972" s="258" t="str">
        <f>iferror(vlookup(C4972,'Master data'!$A$1:$C$29,2,0),"--")</f>
        <v>--</v>
      </c>
    </row>
    <row r="4973" ht="21.0" customHeight="1">
      <c r="A4973" s="165"/>
      <c r="B4973" s="172"/>
      <c r="C4973" s="167"/>
      <c r="D4973" s="168"/>
      <c r="E4973" s="258" t="str">
        <f>iferror(vlookup(C4973,'Master data'!$A$1:$C$29,3,0),"--")</f>
        <v>--</v>
      </c>
      <c r="F4973" s="258" t="str">
        <f>iferror(vlookup(C4973,'Master data'!$A$1:$C$29,2,0),"--")</f>
        <v>--</v>
      </c>
    </row>
    <row r="4974" ht="21.0" customHeight="1">
      <c r="A4974" s="165"/>
      <c r="B4974" s="172"/>
      <c r="C4974" s="167"/>
      <c r="D4974" s="168"/>
      <c r="E4974" s="258" t="str">
        <f>iferror(vlookup(C4974,'Master data'!$A$1:$C$29,3,0),"--")</f>
        <v>--</v>
      </c>
      <c r="F4974" s="258" t="str">
        <f>iferror(vlookup(C4974,'Master data'!$A$1:$C$29,2,0),"--")</f>
        <v>--</v>
      </c>
    </row>
    <row r="4975" ht="21.0" customHeight="1">
      <c r="A4975" s="165"/>
      <c r="B4975" s="172"/>
      <c r="C4975" s="167"/>
      <c r="D4975" s="168"/>
      <c r="E4975" s="258" t="str">
        <f>iferror(vlookup(C4975,'Master data'!$A$1:$C$29,3,0),"--")</f>
        <v>--</v>
      </c>
      <c r="F4975" s="258" t="str">
        <f>iferror(vlookup(C4975,'Master data'!$A$1:$C$29,2,0),"--")</f>
        <v>--</v>
      </c>
    </row>
    <row r="4976" ht="21.0" customHeight="1">
      <c r="A4976" s="165"/>
      <c r="B4976" s="172"/>
      <c r="C4976" s="167"/>
      <c r="D4976" s="168"/>
      <c r="E4976" s="258" t="str">
        <f>iferror(vlookup(C4976,'Master data'!$A$1:$C$29,3,0),"--")</f>
        <v>--</v>
      </c>
      <c r="F4976" s="258" t="str">
        <f>iferror(vlookup(C4976,'Master data'!$A$1:$C$29,2,0),"--")</f>
        <v>--</v>
      </c>
    </row>
    <row r="4977" ht="21.0" customHeight="1">
      <c r="A4977" s="165"/>
      <c r="B4977" s="172"/>
      <c r="C4977" s="167"/>
      <c r="D4977" s="168"/>
      <c r="E4977" s="258" t="str">
        <f>iferror(vlookup(C4977,'Master data'!$A$1:$C$29,3,0),"--")</f>
        <v>--</v>
      </c>
      <c r="F4977" s="258" t="str">
        <f>iferror(vlookup(C4977,'Master data'!$A$1:$C$29,2,0),"--")</f>
        <v>--</v>
      </c>
    </row>
    <row r="4978" ht="21.0" customHeight="1">
      <c r="A4978" s="165"/>
      <c r="B4978" s="172"/>
      <c r="C4978" s="167"/>
      <c r="D4978" s="168"/>
      <c r="E4978" s="258" t="str">
        <f>iferror(vlookup(C4978,'Master data'!$A$1:$C$29,3,0),"--")</f>
        <v>--</v>
      </c>
      <c r="F4978" s="258" t="str">
        <f>iferror(vlookup(C4978,'Master data'!$A$1:$C$29,2,0),"--")</f>
        <v>--</v>
      </c>
    </row>
    <row r="4979" ht="21.0" customHeight="1">
      <c r="A4979" s="165"/>
      <c r="B4979" s="172"/>
      <c r="C4979" s="167"/>
      <c r="D4979" s="168"/>
      <c r="E4979" s="258" t="str">
        <f>iferror(vlookup(C4979,'Master data'!$A$1:$C$29,3,0),"--")</f>
        <v>--</v>
      </c>
      <c r="F4979" s="258" t="str">
        <f>iferror(vlookup(C4979,'Master data'!$A$1:$C$29,2,0),"--")</f>
        <v>--</v>
      </c>
    </row>
    <row r="4980" ht="21.0" customHeight="1">
      <c r="A4980" s="165"/>
      <c r="B4980" s="172"/>
      <c r="C4980" s="167"/>
      <c r="D4980" s="168"/>
      <c r="E4980" s="258" t="str">
        <f>iferror(vlookup(C4980,'Master data'!$A$1:$C$29,3,0),"--")</f>
        <v>--</v>
      </c>
      <c r="F4980" s="258" t="str">
        <f>iferror(vlookup(C4980,'Master data'!$A$1:$C$29,2,0),"--")</f>
        <v>--</v>
      </c>
    </row>
    <row r="4981" ht="21.0" customHeight="1">
      <c r="A4981" s="165"/>
      <c r="B4981" s="172"/>
      <c r="C4981" s="167"/>
      <c r="D4981" s="168"/>
      <c r="E4981" s="258" t="str">
        <f>iferror(vlookup(C4981,'Master data'!$A$1:$C$29,3,0),"--")</f>
        <v>--</v>
      </c>
      <c r="F4981" s="258" t="str">
        <f>iferror(vlookup(C4981,'Master data'!$A$1:$C$29,2,0),"--")</f>
        <v>--</v>
      </c>
    </row>
    <row r="4982" ht="21.0" customHeight="1">
      <c r="A4982" s="165"/>
      <c r="B4982" s="172"/>
      <c r="C4982" s="167"/>
      <c r="D4982" s="168"/>
      <c r="E4982" s="258" t="str">
        <f>iferror(vlookup(C4982,'Master data'!$A$1:$C$29,3,0),"--")</f>
        <v>--</v>
      </c>
      <c r="F4982" s="258" t="str">
        <f>iferror(vlookup(C4982,'Master data'!$A$1:$C$29,2,0),"--")</f>
        <v>--</v>
      </c>
    </row>
    <row r="4983" ht="21.0" customHeight="1">
      <c r="A4983" s="165"/>
      <c r="B4983" s="172"/>
      <c r="C4983" s="167"/>
      <c r="D4983" s="168"/>
      <c r="E4983" s="258" t="str">
        <f>iferror(vlookup(C4983,'Master data'!$A$1:$C$29,3,0),"--")</f>
        <v>--</v>
      </c>
      <c r="F4983" s="258" t="str">
        <f>iferror(vlookup(C4983,'Master data'!$A$1:$C$29,2,0),"--")</f>
        <v>--</v>
      </c>
    </row>
    <row r="4984" ht="21.0" customHeight="1">
      <c r="A4984" s="165"/>
      <c r="B4984" s="172"/>
      <c r="C4984" s="167"/>
      <c r="D4984" s="168"/>
      <c r="E4984" s="258" t="str">
        <f>iferror(vlookup(C4984,'Master data'!$A$1:$C$29,3,0),"--")</f>
        <v>--</v>
      </c>
      <c r="F4984" s="258" t="str">
        <f>iferror(vlookup(C4984,'Master data'!$A$1:$C$29,2,0),"--")</f>
        <v>--</v>
      </c>
    </row>
    <row r="4985" ht="21.0" customHeight="1">
      <c r="A4985" s="165"/>
      <c r="B4985" s="172"/>
      <c r="C4985" s="167"/>
      <c r="D4985" s="168"/>
      <c r="E4985" s="258" t="str">
        <f>iferror(vlookup(C4985,'Master data'!$A$1:$C$29,3,0),"--")</f>
        <v>--</v>
      </c>
      <c r="F4985" s="258" t="str">
        <f>iferror(vlookup(C4985,'Master data'!$A$1:$C$29,2,0),"--")</f>
        <v>--</v>
      </c>
    </row>
    <row r="4986" ht="21.0" customHeight="1">
      <c r="A4986" s="165"/>
      <c r="B4986" s="172"/>
      <c r="C4986" s="167"/>
      <c r="D4986" s="168"/>
      <c r="E4986" s="258" t="str">
        <f>iferror(vlookup(C4986,'Master data'!$A$1:$C$29,3,0),"--")</f>
        <v>--</v>
      </c>
      <c r="F4986" s="258" t="str">
        <f>iferror(vlookup(C4986,'Master data'!$A$1:$C$29,2,0),"--")</f>
        <v>--</v>
      </c>
    </row>
    <row r="4987" ht="21.0" customHeight="1">
      <c r="A4987" s="165"/>
      <c r="B4987" s="172"/>
      <c r="C4987" s="167"/>
      <c r="D4987" s="168"/>
      <c r="E4987" s="258" t="str">
        <f>iferror(vlookup(C4987,'Master data'!$A$1:$C$29,3,0),"--")</f>
        <v>--</v>
      </c>
      <c r="F4987" s="258" t="str">
        <f>iferror(vlookup(C4987,'Master data'!$A$1:$C$29,2,0),"--")</f>
        <v>--</v>
      </c>
    </row>
    <row r="4988" ht="21.0" customHeight="1">
      <c r="A4988" s="165"/>
      <c r="B4988" s="172"/>
      <c r="C4988" s="167"/>
      <c r="D4988" s="168"/>
      <c r="E4988" s="258" t="str">
        <f>iferror(vlookup(C4988,'Master data'!$A$1:$C$29,3,0),"--")</f>
        <v>--</v>
      </c>
      <c r="F4988" s="258" t="str">
        <f>iferror(vlookup(C4988,'Master data'!$A$1:$C$29,2,0),"--")</f>
        <v>--</v>
      </c>
    </row>
    <row r="4989" ht="21.0" customHeight="1">
      <c r="A4989" s="165"/>
      <c r="B4989" s="172"/>
      <c r="C4989" s="167"/>
      <c r="D4989" s="168"/>
      <c r="E4989" s="258" t="str">
        <f>iferror(vlookup(C4989,'Master data'!$A$1:$C$29,3,0),"--")</f>
        <v>--</v>
      </c>
      <c r="F4989" s="258" t="str">
        <f>iferror(vlookup(C4989,'Master data'!$A$1:$C$29,2,0),"--")</f>
        <v>--</v>
      </c>
    </row>
    <row r="4990" ht="21.0" customHeight="1">
      <c r="A4990" s="165"/>
      <c r="B4990" s="172"/>
      <c r="C4990" s="167"/>
      <c r="D4990" s="168"/>
      <c r="E4990" s="258" t="str">
        <f>iferror(vlookup(C4990,'Master data'!$A$1:$C$29,3,0),"--")</f>
        <v>--</v>
      </c>
      <c r="F4990" s="258" t="str">
        <f>iferror(vlookup(C4990,'Master data'!$A$1:$C$29,2,0),"--")</f>
        <v>--</v>
      </c>
    </row>
    <row r="4991" ht="21.0" customHeight="1">
      <c r="A4991" s="165"/>
      <c r="B4991" s="172"/>
      <c r="C4991" s="167"/>
      <c r="D4991" s="168"/>
      <c r="E4991" s="258" t="str">
        <f>iferror(vlookup(C4991,'Master data'!$A$1:$C$29,3,0),"--")</f>
        <v>--</v>
      </c>
      <c r="F4991" s="258" t="str">
        <f>iferror(vlookup(C4991,'Master data'!$A$1:$C$29,2,0),"--")</f>
        <v>--</v>
      </c>
    </row>
    <row r="4992" ht="21.0" customHeight="1">
      <c r="A4992" s="165"/>
      <c r="B4992" s="172"/>
      <c r="C4992" s="167"/>
      <c r="D4992" s="168"/>
      <c r="E4992" s="258" t="str">
        <f>iferror(vlookup(C4992,'Master data'!$A$1:$C$29,3,0),"--")</f>
        <v>--</v>
      </c>
      <c r="F4992" s="258" t="str">
        <f>iferror(vlookup(C4992,'Master data'!$A$1:$C$29,2,0),"--")</f>
        <v>--</v>
      </c>
    </row>
    <row r="4993" ht="21.0" customHeight="1">
      <c r="A4993" s="165"/>
      <c r="B4993" s="172"/>
      <c r="C4993" s="167"/>
      <c r="D4993" s="168"/>
      <c r="E4993" s="258" t="str">
        <f>iferror(vlookup(C4993,'Master data'!$A$1:$C$29,3,0),"--")</f>
        <v>--</v>
      </c>
      <c r="F4993" s="258" t="str">
        <f>iferror(vlookup(C4993,'Master data'!$A$1:$C$29,2,0),"--")</f>
        <v>--</v>
      </c>
    </row>
    <row r="4994" ht="21.0" customHeight="1">
      <c r="A4994" s="165"/>
      <c r="B4994" s="172"/>
      <c r="C4994" s="167"/>
      <c r="D4994" s="168"/>
      <c r="E4994" s="258" t="str">
        <f>iferror(vlookup(C4994,'Master data'!$A$1:$C$29,3,0),"--")</f>
        <v>--</v>
      </c>
      <c r="F4994" s="258" t="str">
        <f>iferror(vlookup(C4994,'Master data'!$A$1:$C$29,2,0),"--")</f>
        <v>--</v>
      </c>
    </row>
    <row r="4995" ht="21.0" customHeight="1">
      <c r="A4995" s="165"/>
      <c r="B4995" s="172"/>
      <c r="C4995" s="167"/>
      <c r="D4995" s="168"/>
      <c r="E4995" s="258" t="str">
        <f>iferror(vlookup(C4995,'Master data'!$A$1:$C$29,3,0),"--")</f>
        <v>--</v>
      </c>
      <c r="F4995" s="258" t="str">
        <f>iferror(vlookup(C4995,'Master data'!$A$1:$C$29,2,0),"--")</f>
        <v>--</v>
      </c>
    </row>
    <row r="4996" ht="21.0" customHeight="1">
      <c r="A4996" s="165"/>
      <c r="B4996" s="172"/>
      <c r="C4996" s="167"/>
      <c r="D4996" s="168"/>
      <c r="E4996" s="258" t="str">
        <f>iferror(vlookup(C4996,'Master data'!$A$1:$C$29,3,0),"--")</f>
        <v>--</v>
      </c>
      <c r="F4996" s="258" t="str">
        <f>iferror(vlookup(C4996,'Master data'!$A$1:$C$29,2,0),"--")</f>
        <v>--</v>
      </c>
    </row>
    <row r="4997" ht="21.0" customHeight="1">
      <c r="A4997" s="165"/>
      <c r="B4997" s="172"/>
      <c r="C4997" s="167"/>
      <c r="D4997" s="168"/>
      <c r="E4997" s="258" t="str">
        <f>iferror(vlookup(C4997,'Master data'!$A$1:$C$29,3,0),"--")</f>
        <v>--</v>
      </c>
      <c r="F4997" s="258" t="str">
        <f>iferror(vlookup(C4997,'Master data'!$A$1:$C$29,2,0),"--")</f>
        <v>--</v>
      </c>
    </row>
    <row r="4998" ht="21.0" customHeight="1">
      <c r="A4998" s="165"/>
      <c r="B4998" s="172"/>
      <c r="C4998" s="167"/>
      <c r="D4998" s="168"/>
      <c r="E4998" s="258" t="str">
        <f>iferror(vlookup(C4998,'Master data'!$A$1:$C$29,3,0),"--")</f>
        <v>--</v>
      </c>
      <c r="F4998" s="258" t="str">
        <f>iferror(vlookup(C4998,'Master data'!$A$1:$C$29,2,0),"--")</f>
        <v>--</v>
      </c>
    </row>
    <row r="4999" ht="21.0" customHeight="1">
      <c r="A4999" s="165"/>
      <c r="B4999" s="172"/>
      <c r="C4999" s="167"/>
      <c r="D4999" s="168"/>
      <c r="E4999" s="258" t="str">
        <f>iferror(vlookup(C4999,'Master data'!$A$1:$C$29,3,0),"--")</f>
        <v>--</v>
      </c>
      <c r="F4999" s="258" t="str">
        <f>iferror(vlookup(C4999,'Master data'!$A$1:$C$29,2,0),"--")</f>
        <v>--</v>
      </c>
    </row>
    <row r="5000" ht="21.0" customHeight="1">
      <c r="A5000" s="165"/>
      <c r="B5000" s="172"/>
      <c r="C5000" s="167"/>
      <c r="D5000" s="168"/>
      <c r="E5000" s="258" t="str">
        <f>iferror(vlookup(C5000,'Master data'!$A$1:$C$29,3,0),"--")</f>
        <v>--</v>
      </c>
      <c r="F5000" s="258" t="str">
        <f>iferror(vlookup(C5000,'Master data'!$A$1:$C$29,2,0),"--")</f>
        <v>--</v>
      </c>
    </row>
    <row r="5001" ht="21.0" customHeight="1">
      <c r="A5001" s="165"/>
      <c r="B5001" s="172"/>
      <c r="C5001" s="167"/>
      <c r="D5001" s="168"/>
      <c r="E5001" s="258" t="str">
        <f>iferror(vlookup(C5001,'Master data'!$A$1:$C$29,3,0),"--")</f>
        <v>--</v>
      </c>
      <c r="F5001" s="258" t="str">
        <f>iferror(vlookup(C5001,'Master data'!$A$1:$C$29,2,0),"--")</f>
        <v>--</v>
      </c>
    </row>
    <row r="5002" ht="21.0" customHeight="1">
      <c r="A5002" s="165"/>
      <c r="B5002" s="172"/>
      <c r="C5002" s="167"/>
      <c r="D5002" s="168"/>
      <c r="E5002" s="258" t="str">
        <f>iferror(vlookup(C5002,'Master data'!$A$1:$C$29,3,0),"--")</f>
        <v>--</v>
      </c>
      <c r="F5002" s="258" t="str">
        <f>iferror(vlookup(C5002,'Master data'!$A$1:$C$29,2,0),"--")</f>
        <v>--</v>
      </c>
    </row>
    <row r="5003" ht="21.0" customHeight="1">
      <c r="A5003" s="165"/>
      <c r="B5003" s="172"/>
      <c r="C5003" s="167"/>
      <c r="D5003" s="168"/>
      <c r="E5003" s="258" t="str">
        <f>iferror(vlookup(C5003,'Master data'!$A$1:$C$29,3,0),"--")</f>
        <v>--</v>
      </c>
      <c r="F5003" s="258" t="str">
        <f>iferror(vlookup(C5003,'Master data'!$A$1:$C$29,2,0),"--")</f>
        <v>--</v>
      </c>
    </row>
    <row r="5004" ht="21.0" customHeight="1">
      <c r="A5004" s="165"/>
      <c r="B5004" s="172"/>
      <c r="C5004" s="167"/>
      <c r="D5004" s="168"/>
      <c r="E5004" s="258" t="str">
        <f>iferror(vlookup(C5004,'Master data'!$A$1:$C$29,3,0),"--")</f>
        <v>--</v>
      </c>
      <c r="F5004" s="258" t="str">
        <f>iferror(vlookup(C5004,'Master data'!$A$1:$C$29,2,0),"--")</f>
        <v>--</v>
      </c>
    </row>
    <row r="5005" ht="21.0" customHeight="1">
      <c r="A5005" s="165"/>
      <c r="B5005" s="172"/>
      <c r="C5005" s="167"/>
      <c r="D5005" s="168"/>
      <c r="E5005" s="258" t="str">
        <f>iferror(vlookup(C5005,'Master data'!$A$1:$C$29,3,0),"--")</f>
        <v>--</v>
      </c>
      <c r="F5005" s="258" t="str">
        <f>iferror(vlookup(C5005,'Master data'!$A$1:$C$29,2,0),"--")</f>
        <v>--</v>
      </c>
    </row>
    <row r="5006" ht="21.0" customHeight="1">
      <c r="A5006" s="165"/>
      <c r="B5006" s="172"/>
      <c r="C5006" s="167"/>
      <c r="D5006" s="168"/>
      <c r="E5006" s="258" t="str">
        <f>iferror(vlookup(C5006,'Master data'!$A$1:$C$29,3,0),"--")</f>
        <v>--</v>
      </c>
      <c r="F5006" s="258" t="str">
        <f>iferror(vlookup(C5006,'Master data'!$A$1:$C$29,2,0),"--")</f>
        <v>--</v>
      </c>
    </row>
    <row r="5007" ht="21.0" customHeight="1">
      <c r="A5007" s="165"/>
      <c r="B5007" s="172"/>
      <c r="C5007" s="167"/>
      <c r="D5007" s="168"/>
      <c r="E5007" s="258" t="str">
        <f>iferror(vlookup(C5007,'Master data'!$A$1:$C$29,3,0),"--")</f>
        <v>--</v>
      </c>
      <c r="F5007" s="258" t="str">
        <f>iferror(vlookup(C5007,'Master data'!$A$1:$C$29,2,0),"--")</f>
        <v>--</v>
      </c>
    </row>
    <row r="5008" ht="21.0" customHeight="1">
      <c r="A5008" s="165"/>
      <c r="B5008" s="172"/>
      <c r="C5008" s="167"/>
      <c r="D5008" s="168"/>
      <c r="E5008" s="258" t="str">
        <f>iferror(vlookup(C5008,'Master data'!$A$1:$C$29,3,0),"--")</f>
        <v>--</v>
      </c>
      <c r="F5008" s="258" t="str">
        <f>iferror(vlookup(C5008,'Master data'!$A$1:$C$29,2,0),"--")</f>
        <v>--</v>
      </c>
    </row>
    <row r="5009" ht="21.0" customHeight="1">
      <c r="A5009" s="165"/>
      <c r="B5009" s="172"/>
      <c r="C5009" s="167"/>
      <c r="D5009" s="168"/>
      <c r="E5009" s="258" t="str">
        <f>iferror(vlookup(C5009,'Master data'!$A$1:$C$29,3,0),"--")</f>
        <v>--</v>
      </c>
      <c r="F5009" s="258" t="str">
        <f>iferror(vlookup(C5009,'Master data'!$A$1:$C$29,2,0),"--")</f>
        <v>--</v>
      </c>
    </row>
    <row r="5010" ht="21.0" customHeight="1">
      <c r="A5010" s="165"/>
      <c r="B5010" s="172"/>
      <c r="C5010" s="167"/>
      <c r="D5010" s="168"/>
      <c r="E5010" s="258" t="str">
        <f>iferror(vlookup(C5010,'Master data'!$A$1:$C$29,3,0),"--")</f>
        <v>--</v>
      </c>
      <c r="F5010" s="258" t="str">
        <f>iferror(vlookup(C5010,'Master data'!$A$1:$C$29,2,0),"--")</f>
        <v>--</v>
      </c>
    </row>
    <row r="5011" ht="21.0" customHeight="1">
      <c r="A5011" s="165"/>
      <c r="B5011" s="172"/>
      <c r="C5011" s="167"/>
      <c r="D5011" s="168"/>
      <c r="E5011" s="258" t="str">
        <f>iferror(vlookup(C5011,'Master data'!$A$1:$C$29,3,0),"--")</f>
        <v>--</v>
      </c>
      <c r="F5011" s="258" t="str">
        <f>iferror(vlookup(C5011,'Master data'!$A$1:$C$29,2,0),"--")</f>
        <v>--</v>
      </c>
    </row>
    <row r="5012" ht="21.0" customHeight="1">
      <c r="A5012" s="165"/>
      <c r="B5012" s="172"/>
      <c r="C5012" s="167"/>
      <c r="D5012" s="168"/>
      <c r="E5012" s="258" t="str">
        <f>iferror(vlookup(C5012,'Master data'!$A$1:$C$29,3,0),"--")</f>
        <v>--</v>
      </c>
      <c r="F5012" s="258" t="str">
        <f>iferror(vlookup(C5012,'Master data'!$A$1:$C$29,2,0),"--")</f>
        <v>--</v>
      </c>
    </row>
    <row r="5013" ht="21.0" customHeight="1">
      <c r="A5013" s="165"/>
      <c r="B5013" s="172"/>
      <c r="C5013" s="167"/>
      <c r="D5013" s="168"/>
      <c r="E5013" s="258" t="str">
        <f>iferror(vlookup(C5013,'Master data'!$A$1:$C$29,3,0),"--")</f>
        <v>--</v>
      </c>
      <c r="F5013" s="258" t="str">
        <f>iferror(vlookup(C5013,'Master data'!$A$1:$C$29,2,0),"--")</f>
        <v>--</v>
      </c>
    </row>
    <row r="5014" ht="21.0" customHeight="1">
      <c r="A5014" s="165"/>
      <c r="B5014" s="172"/>
      <c r="C5014" s="167"/>
      <c r="D5014" s="168"/>
      <c r="E5014" s="258" t="str">
        <f>iferror(vlookup(C5014,'Master data'!$A$1:$C$29,3,0),"--")</f>
        <v>--</v>
      </c>
      <c r="F5014" s="258" t="str">
        <f>iferror(vlookup(C5014,'Master data'!$A$1:$C$29,2,0),"--")</f>
        <v>--</v>
      </c>
    </row>
    <row r="5015" ht="21.0" customHeight="1">
      <c r="A5015" s="165"/>
      <c r="B5015" s="172"/>
      <c r="C5015" s="167"/>
      <c r="D5015" s="168"/>
      <c r="E5015" s="258" t="str">
        <f>iferror(vlookup(C5015,'Master data'!$A$1:$C$29,3,0),"--")</f>
        <v>--</v>
      </c>
      <c r="F5015" s="258" t="str">
        <f>iferror(vlookup(C5015,'Master data'!$A$1:$C$29,2,0),"--")</f>
        <v>--</v>
      </c>
    </row>
    <row r="5016" ht="21.0" customHeight="1">
      <c r="A5016" s="165"/>
      <c r="B5016" s="172"/>
      <c r="C5016" s="167"/>
      <c r="D5016" s="168"/>
      <c r="E5016" s="258" t="str">
        <f>iferror(vlookup(C5016,'Master data'!$A$1:$C$29,3,0),"--")</f>
        <v>--</v>
      </c>
      <c r="F5016" s="258" t="str">
        <f>iferror(vlookup(C5016,'Master data'!$A$1:$C$29,2,0),"--")</f>
        <v>--</v>
      </c>
    </row>
    <row r="5017" ht="21.0" customHeight="1">
      <c r="A5017" s="165"/>
      <c r="B5017" s="172"/>
      <c r="C5017" s="167"/>
      <c r="D5017" s="168"/>
      <c r="E5017" s="258" t="str">
        <f>iferror(vlookup(C5017,'Master data'!$A$1:$C$29,3,0),"--")</f>
        <v>--</v>
      </c>
      <c r="F5017" s="258" t="str">
        <f>iferror(vlookup(C5017,'Master data'!$A$1:$C$29,2,0),"--")</f>
        <v>--</v>
      </c>
    </row>
    <row r="5018" ht="22.5" customHeight="1">
      <c r="A5018" s="165"/>
      <c r="B5018" s="172"/>
      <c r="C5018" s="167"/>
      <c r="D5018" s="168"/>
      <c r="E5018" s="258" t="str">
        <f>iferror(vlookup(C5018,'Master data'!$A$1:$C$29,3,0),"--")</f>
        <v>--</v>
      </c>
      <c r="F5018" s="258" t="str">
        <f>iferror(vlookup(C5018,'Master data'!$A$1:$C$29,2,0),"--")</f>
        <v>--</v>
      </c>
    </row>
    <row r="5019" ht="22.5" customHeight="1">
      <c r="A5019" s="165"/>
      <c r="B5019" s="172"/>
      <c r="C5019" s="167"/>
      <c r="D5019" s="168"/>
      <c r="E5019" s="258" t="str">
        <f>iferror(vlookup(C5019,'Master data'!$A$1:$C$29,3,0),"--")</f>
        <v>--</v>
      </c>
      <c r="F5019" s="258" t="str">
        <f>iferror(vlookup(C5019,'Master data'!$A$1:$C$29,2,0),"--")</f>
        <v>--</v>
      </c>
    </row>
    <row r="5020" ht="22.5" customHeight="1">
      <c r="A5020" s="165"/>
      <c r="B5020" s="172"/>
      <c r="C5020" s="167"/>
      <c r="D5020" s="168"/>
      <c r="E5020" s="258" t="str">
        <f>iferror(vlookup(C5020,'Master data'!$A$1:$C$29,3,0),"--")</f>
        <v>--</v>
      </c>
      <c r="F5020" s="258" t="str">
        <f>iferror(vlookup(C5020,'Master data'!$A$1:$C$29,2,0),"--")</f>
        <v>--</v>
      </c>
    </row>
    <row r="5021" ht="22.5" customHeight="1">
      <c r="A5021" s="165"/>
      <c r="B5021" s="172"/>
      <c r="C5021" s="167"/>
      <c r="D5021" s="168"/>
      <c r="E5021" s="258" t="str">
        <f>iferror(vlookup(C5021,'Master data'!$A$1:$C$29,3,0),"--")</f>
        <v>--</v>
      </c>
      <c r="F5021" s="258" t="str">
        <f>iferror(vlookup(C5021,'Master data'!$A$1:$C$29,2,0),"--")</f>
        <v>--</v>
      </c>
    </row>
    <row r="5022" ht="22.5" customHeight="1">
      <c r="A5022" s="165"/>
      <c r="B5022" s="172"/>
      <c r="C5022" s="167"/>
      <c r="D5022" s="168"/>
      <c r="E5022" s="258" t="str">
        <f>iferror(vlookup(C5022,'Master data'!$A$1:$C$29,3,0),"--")</f>
        <v>--</v>
      </c>
      <c r="F5022" s="258" t="str">
        <f>iferror(vlookup(C5022,'Master data'!$A$1:$C$29,2,0),"--")</f>
        <v>--</v>
      </c>
    </row>
    <row r="5023" ht="22.5" customHeight="1">
      <c r="A5023" s="165"/>
      <c r="B5023" s="172"/>
      <c r="C5023" s="167"/>
      <c r="D5023" s="168"/>
      <c r="E5023" s="258" t="str">
        <f>iferror(vlookup(C5023,'Master data'!$A$1:$C$29,3,0),"--")</f>
        <v>--</v>
      </c>
      <c r="F5023" s="258" t="str">
        <f>iferror(vlookup(C5023,'Master data'!$A$1:$C$29,2,0),"--")</f>
        <v>--</v>
      </c>
    </row>
    <row r="5024" ht="22.5" customHeight="1">
      <c r="A5024" s="165"/>
      <c r="B5024" s="172"/>
      <c r="C5024" s="167"/>
      <c r="D5024" s="168"/>
      <c r="E5024" s="258" t="str">
        <f>iferror(vlookup(C5024,'Master data'!$A$1:$C$29,3,0),"--")</f>
        <v>--</v>
      </c>
      <c r="F5024" s="258" t="str">
        <f>iferror(vlookup(C5024,'Master data'!$A$1:$C$29,2,0),"--")</f>
        <v>--</v>
      </c>
    </row>
    <row r="5025" ht="22.5" customHeight="1">
      <c r="A5025" s="165"/>
      <c r="B5025" s="172"/>
      <c r="C5025" s="167"/>
      <c r="D5025" s="168"/>
      <c r="E5025" s="258" t="str">
        <f>iferror(vlookup(C5025,'Master data'!$A$1:$C$29,3,0),"--")</f>
        <v>--</v>
      </c>
      <c r="F5025" s="258" t="str">
        <f>iferror(vlookup(C5025,'Master data'!$A$1:$C$29,2,0),"--")</f>
        <v>--</v>
      </c>
    </row>
    <row r="5026" ht="22.5" customHeight="1">
      <c r="A5026" s="165"/>
      <c r="B5026" s="172"/>
      <c r="C5026" s="167"/>
      <c r="D5026" s="168"/>
      <c r="E5026" s="258" t="str">
        <f>iferror(vlookup(C5026,'Master data'!$A$1:$C$29,3,0),"--")</f>
        <v>--</v>
      </c>
      <c r="F5026" s="258" t="str">
        <f>iferror(vlookup(C5026,'Master data'!$A$1:$C$29,2,0),"--")</f>
        <v>--</v>
      </c>
    </row>
    <row r="5027" ht="22.5" customHeight="1">
      <c r="A5027" s="165"/>
      <c r="B5027" s="172"/>
      <c r="C5027" s="167"/>
      <c r="D5027" s="168"/>
      <c r="E5027" s="258" t="str">
        <f>iferror(vlookup(C5027,'Master data'!$A$1:$C$29,3,0),"--")</f>
        <v>--</v>
      </c>
      <c r="F5027" s="258" t="str">
        <f>iferror(vlookup(C5027,'Master data'!$A$1:$C$29,2,0),"--")</f>
        <v>--</v>
      </c>
    </row>
    <row r="5028" ht="22.5" customHeight="1">
      <c r="A5028" s="165"/>
      <c r="B5028" s="172"/>
      <c r="C5028" s="167"/>
      <c r="D5028" s="168"/>
      <c r="E5028" s="258" t="str">
        <f>iferror(vlookup(C5028,'Master data'!$A$1:$C$29,3,0),"--")</f>
        <v>--</v>
      </c>
      <c r="F5028" s="258" t="str">
        <f>iferror(vlookup(C5028,'Master data'!$A$1:$C$29,2,0),"--")</f>
        <v>--</v>
      </c>
    </row>
    <row r="5029" ht="22.5" customHeight="1">
      <c r="A5029" s="165"/>
      <c r="B5029" s="172"/>
      <c r="C5029" s="167"/>
      <c r="D5029" s="168"/>
      <c r="E5029" s="258" t="str">
        <f>iferror(vlookup(C5029,'Master data'!$A$1:$C$29,3,0),"--")</f>
        <v>--</v>
      </c>
      <c r="F5029" s="258" t="str">
        <f>iferror(vlookup(C5029,'Master data'!$A$1:$C$29,2,0),"--")</f>
        <v>--</v>
      </c>
    </row>
    <row r="5030" ht="22.5" customHeight="1">
      <c r="A5030" s="165"/>
      <c r="B5030" s="172"/>
      <c r="C5030" s="167"/>
      <c r="D5030" s="168"/>
      <c r="E5030" s="258" t="str">
        <f>iferror(vlookup(C5030,'Master data'!$A$1:$C$29,3,0),"--")</f>
        <v>--</v>
      </c>
      <c r="F5030" s="258" t="str">
        <f>iferror(vlookup(C5030,'Master data'!$A$1:$C$29,2,0),"--")</f>
        <v>--</v>
      </c>
    </row>
    <row r="5031" ht="22.5" customHeight="1">
      <c r="A5031" s="165"/>
      <c r="B5031" s="172"/>
      <c r="C5031" s="167"/>
      <c r="D5031" s="168"/>
      <c r="E5031" s="258" t="str">
        <f>iferror(vlookup(C5031,'Master data'!$A$1:$C$29,3,0),"--")</f>
        <v>--</v>
      </c>
      <c r="F5031" s="258" t="str">
        <f>iferror(vlookup(C5031,'Master data'!$A$1:$C$29,2,0),"--")</f>
        <v>--</v>
      </c>
    </row>
    <row r="5032" ht="22.5" customHeight="1">
      <c r="A5032" s="165"/>
      <c r="B5032" s="172"/>
      <c r="C5032" s="167"/>
      <c r="D5032" s="168"/>
      <c r="E5032" s="258" t="str">
        <f>iferror(vlookup(C5032,'Master data'!$A$1:$C$29,3,0),"--")</f>
        <v>--</v>
      </c>
      <c r="F5032" s="258" t="str">
        <f>iferror(vlookup(C5032,'Master data'!$A$1:$C$29,2,0),"--")</f>
        <v>--</v>
      </c>
    </row>
    <row r="5033" ht="22.5" customHeight="1">
      <c r="A5033" s="165"/>
      <c r="B5033" s="172"/>
      <c r="C5033" s="167"/>
      <c r="D5033" s="168"/>
      <c r="E5033" s="258" t="str">
        <f>iferror(vlookup(C5033,'Master data'!$A$1:$C$29,3,0),"--")</f>
        <v>--</v>
      </c>
      <c r="F5033" s="258" t="str">
        <f>iferror(vlookup(C5033,'Master data'!$A$1:$C$29,2,0),"--")</f>
        <v>--</v>
      </c>
    </row>
    <row r="5034" ht="22.5" customHeight="1">
      <c r="A5034" s="165"/>
      <c r="B5034" s="172"/>
      <c r="C5034" s="167"/>
      <c r="D5034" s="168"/>
      <c r="E5034" s="258" t="str">
        <f>iferror(vlookup(C5034,'Master data'!$A$1:$C$29,3,0),"--")</f>
        <v>--</v>
      </c>
      <c r="F5034" s="258" t="str">
        <f>iferror(vlookup(C5034,'Master data'!$A$1:$C$29,2,0),"--")</f>
        <v>--</v>
      </c>
    </row>
    <row r="5035" ht="22.5" customHeight="1">
      <c r="A5035" s="165"/>
      <c r="B5035" s="172"/>
      <c r="C5035" s="167"/>
      <c r="D5035" s="168"/>
      <c r="E5035" s="258" t="str">
        <f>iferror(vlookup(C5035,'Master data'!$A$1:$C$29,3,0),"--")</f>
        <v>--</v>
      </c>
      <c r="F5035" s="258" t="str">
        <f>iferror(vlookup(C5035,'Master data'!$A$1:$C$29,2,0),"--")</f>
        <v>--</v>
      </c>
    </row>
    <row r="5036" ht="22.5" customHeight="1">
      <c r="A5036" s="165"/>
      <c r="B5036" s="172"/>
      <c r="C5036" s="167"/>
      <c r="D5036" s="168"/>
      <c r="E5036" s="258" t="str">
        <f>iferror(vlookup(C5036,'Master data'!$A$1:$C$29,3,0),"--")</f>
        <v>--</v>
      </c>
      <c r="F5036" s="258" t="str">
        <f>iferror(vlookup(C5036,'Master data'!$A$1:$C$29,2,0),"--")</f>
        <v>--</v>
      </c>
    </row>
    <row r="5037" ht="22.5" customHeight="1">
      <c r="A5037" s="165"/>
      <c r="B5037" s="172"/>
      <c r="C5037" s="167"/>
      <c r="D5037" s="168"/>
      <c r="E5037" s="258" t="str">
        <f>iferror(vlookup(C5037,'Master data'!$A$1:$C$29,3,0),"--")</f>
        <v>--</v>
      </c>
      <c r="F5037" s="258" t="str">
        <f>iferror(vlookup(C5037,'Master data'!$A$1:$C$29,2,0),"--")</f>
        <v>--</v>
      </c>
    </row>
    <row r="5038" ht="22.5" customHeight="1">
      <c r="A5038" s="165"/>
      <c r="B5038" s="172"/>
      <c r="C5038" s="167"/>
      <c r="D5038" s="168"/>
      <c r="E5038" s="258" t="str">
        <f>iferror(vlookup(C5038,'Master data'!$A$1:$C$29,3,0),"--")</f>
        <v>--</v>
      </c>
      <c r="F5038" s="258" t="str">
        <f>iferror(vlookup(C5038,'Master data'!$A$1:$C$29,2,0),"--")</f>
        <v>--</v>
      </c>
    </row>
    <row r="5039" ht="22.5" customHeight="1">
      <c r="A5039" s="165"/>
      <c r="B5039" s="172"/>
      <c r="C5039" s="167"/>
      <c r="D5039" s="168"/>
      <c r="E5039" s="258" t="str">
        <f>iferror(vlookup(C5039,'Master data'!$A$1:$C$29,3,0),"--")</f>
        <v>--</v>
      </c>
      <c r="F5039" s="258" t="str">
        <f>iferror(vlookup(C5039,'Master data'!$A$1:$C$29,2,0),"--")</f>
        <v>--</v>
      </c>
    </row>
    <row r="5040" ht="22.5" customHeight="1">
      <c r="A5040" s="165"/>
      <c r="B5040" s="172"/>
      <c r="C5040" s="167"/>
      <c r="D5040" s="168"/>
      <c r="E5040" s="258" t="str">
        <f>iferror(vlookup(C5040,'Master data'!$A$1:$C$29,3,0),"--")</f>
        <v>--</v>
      </c>
      <c r="F5040" s="258" t="str">
        <f>iferror(vlookup(C5040,'Master data'!$A$1:$C$29,2,0),"--")</f>
        <v>--</v>
      </c>
    </row>
    <row r="5041" ht="22.5" customHeight="1">
      <c r="A5041" s="165"/>
      <c r="B5041" s="172"/>
      <c r="C5041" s="167"/>
      <c r="D5041" s="168"/>
      <c r="E5041" s="258" t="str">
        <f>iferror(vlookup(C5041,'Master data'!$A$1:$C$29,3,0),"--")</f>
        <v>--</v>
      </c>
      <c r="F5041" s="258" t="str">
        <f>iferror(vlookup(C5041,'Master data'!$A$1:$C$29,2,0),"--")</f>
        <v>--</v>
      </c>
    </row>
    <row r="5042" ht="22.5" customHeight="1">
      <c r="A5042" s="165"/>
      <c r="B5042" s="172"/>
      <c r="C5042" s="167"/>
      <c r="D5042" s="168"/>
      <c r="E5042" s="258" t="str">
        <f>iferror(vlookup(C5042,'Master data'!$A$1:$C$29,3,0),"--")</f>
        <v>--</v>
      </c>
      <c r="F5042" s="258" t="str">
        <f>iferror(vlookup(C5042,'Master data'!$A$1:$C$29,2,0),"--")</f>
        <v>--</v>
      </c>
    </row>
    <row r="5043" ht="22.5" customHeight="1">
      <c r="A5043" s="165"/>
      <c r="B5043" s="172"/>
      <c r="C5043" s="167"/>
      <c r="D5043" s="168"/>
      <c r="E5043" s="258" t="str">
        <f>iferror(vlookup(C5043,'Master data'!$A$1:$C$29,3,0),"--")</f>
        <v>--</v>
      </c>
      <c r="F5043" s="258" t="str">
        <f>iferror(vlookup(C5043,'Master data'!$A$1:$C$29,2,0),"--")</f>
        <v>--</v>
      </c>
    </row>
    <row r="5044" ht="22.5" customHeight="1">
      <c r="A5044" s="165"/>
      <c r="B5044" s="172"/>
      <c r="C5044" s="167"/>
      <c r="D5044" s="168"/>
      <c r="E5044" s="258" t="str">
        <f>iferror(vlookup(C5044,'Master data'!$A$1:$C$29,3,0),"--")</f>
        <v>--</v>
      </c>
      <c r="F5044" s="258" t="str">
        <f>iferror(vlookup(C5044,'Master data'!$A$1:$C$29,2,0),"--")</f>
        <v>--</v>
      </c>
    </row>
    <row r="5045" ht="22.5" customHeight="1">
      <c r="A5045" s="165"/>
      <c r="B5045" s="172"/>
      <c r="C5045" s="167"/>
      <c r="D5045" s="168"/>
      <c r="E5045" s="258" t="str">
        <f>iferror(vlookup(C5045,'Master data'!$A$1:$C$29,3,0),"--")</f>
        <v>--</v>
      </c>
      <c r="F5045" s="258" t="str">
        <f>iferror(vlookup(C5045,'Master data'!$A$1:$C$29,2,0),"--")</f>
        <v>--</v>
      </c>
    </row>
    <row r="5046" ht="22.5" customHeight="1">
      <c r="A5046" s="165"/>
      <c r="B5046" s="172"/>
      <c r="C5046" s="167"/>
      <c r="D5046" s="168"/>
      <c r="E5046" s="258" t="str">
        <f>iferror(vlookup(C5046,'Master data'!$A$1:$C$29,3,0),"--")</f>
        <v>--</v>
      </c>
      <c r="F5046" s="258" t="str">
        <f>iferror(vlookup(C5046,'Master data'!$A$1:$C$29,2,0),"--")</f>
        <v>--</v>
      </c>
    </row>
    <row r="5047" ht="22.5" customHeight="1">
      <c r="A5047" s="165"/>
      <c r="B5047" s="172"/>
      <c r="C5047" s="167"/>
      <c r="D5047" s="168"/>
      <c r="E5047" s="258" t="str">
        <f>iferror(vlookup(C5047,'Master data'!$A$1:$C$29,3,0),"--")</f>
        <v>--</v>
      </c>
      <c r="F5047" s="258" t="str">
        <f>iferror(vlookup(C5047,'Master data'!$A$1:$C$29,2,0),"--")</f>
        <v>--</v>
      </c>
    </row>
    <row r="5048" ht="22.5" customHeight="1">
      <c r="A5048" s="165"/>
      <c r="B5048" s="172"/>
      <c r="C5048" s="167"/>
      <c r="D5048" s="168"/>
      <c r="E5048" s="258" t="str">
        <f>iferror(vlookup(C5048,'Master data'!$A$1:$C$29,3,0),"--")</f>
        <v>--</v>
      </c>
      <c r="F5048" s="258" t="str">
        <f>iferror(vlookup(C5048,'Master data'!$A$1:$C$29,2,0),"--")</f>
        <v>--</v>
      </c>
    </row>
    <row r="5049" ht="22.5" customHeight="1">
      <c r="A5049" s="165"/>
      <c r="B5049" s="172"/>
      <c r="C5049" s="167"/>
      <c r="D5049" s="168"/>
      <c r="E5049" s="258" t="str">
        <f>iferror(vlookup(C5049,'Master data'!$A$1:$C$29,3,0),"--")</f>
        <v>--</v>
      </c>
      <c r="F5049" s="258" t="str">
        <f>iferror(vlookup(C5049,'Master data'!$A$1:$C$29,2,0),"--")</f>
        <v>--</v>
      </c>
    </row>
    <row r="5050" ht="22.5" customHeight="1">
      <c r="A5050" s="165"/>
      <c r="B5050" s="172"/>
      <c r="C5050" s="167"/>
      <c r="D5050" s="168"/>
      <c r="E5050" s="258" t="str">
        <f>iferror(vlookup(C5050,'Master data'!$A$1:$C$29,3,0),"--")</f>
        <v>--</v>
      </c>
      <c r="F5050" s="258" t="str">
        <f>iferror(vlookup(C5050,'Master data'!$A$1:$C$29,2,0),"--")</f>
        <v>--</v>
      </c>
    </row>
    <row r="5051" ht="22.5" customHeight="1">
      <c r="A5051" s="165"/>
      <c r="B5051" s="172"/>
      <c r="C5051" s="167"/>
      <c r="D5051" s="168"/>
      <c r="E5051" s="258" t="str">
        <f>iferror(vlookup(C5051,'Master data'!$A$1:$C$29,3,0),"--")</f>
        <v>--</v>
      </c>
      <c r="F5051" s="258" t="str">
        <f>iferror(vlookup(C5051,'Master data'!$A$1:$C$29,2,0),"--")</f>
        <v>--</v>
      </c>
    </row>
    <row r="5052" ht="22.5" customHeight="1">
      <c r="A5052" s="165"/>
      <c r="B5052" s="172"/>
      <c r="C5052" s="167"/>
      <c r="D5052" s="168"/>
      <c r="E5052" s="258" t="str">
        <f>iferror(vlookup(C5052,'Master data'!$A$1:$C$29,3,0),"--")</f>
        <v>--</v>
      </c>
      <c r="F5052" s="258" t="str">
        <f>iferror(vlookup(C5052,'Master data'!$A$1:$C$29,2,0),"--")</f>
        <v>--</v>
      </c>
    </row>
    <row r="5053" ht="22.5" customHeight="1">
      <c r="A5053" s="165"/>
      <c r="B5053" s="172"/>
      <c r="C5053" s="167"/>
      <c r="D5053" s="168"/>
      <c r="E5053" s="258" t="str">
        <f>iferror(vlookup(C5053,'Master data'!$A$1:$C$29,3,0),"--")</f>
        <v>--</v>
      </c>
      <c r="F5053" s="258" t="str">
        <f>iferror(vlookup(C5053,'Master data'!$A$1:$C$29,2,0),"--")</f>
        <v>--</v>
      </c>
    </row>
    <row r="5054" ht="22.5" customHeight="1">
      <c r="A5054" s="165"/>
      <c r="B5054" s="172"/>
      <c r="C5054" s="167"/>
      <c r="D5054" s="168"/>
      <c r="E5054" s="258" t="str">
        <f>iferror(vlookup(C5054,'Master data'!$A$1:$C$29,3,0),"--")</f>
        <v>--</v>
      </c>
      <c r="F5054" s="258" t="str">
        <f>iferror(vlookup(C5054,'Master data'!$A$1:$C$29,2,0),"--")</f>
        <v>--</v>
      </c>
    </row>
    <row r="5055" ht="22.5" customHeight="1">
      <c r="A5055" s="165"/>
      <c r="B5055" s="172"/>
      <c r="C5055" s="167"/>
      <c r="D5055" s="168"/>
      <c r="E5055" s="258" t="str">
        <f>iferror(vlookup(C5055,'Master data'!$A$1:$C$29,3,0),"--")</f>
        <v>--</v>
      </c>
      <c r="F5055" s="258" t="str">
        <f>iferror(vlookup(C5055,'Master data'!$A$1:$C$29,2,0),"--")</f>
        <v>--</v>
      </c>
    </row>
    <row r="5056" ht="22.5" customHeight="1">
      <c r="A5056" s="165"/>
      <c r="B5056" s="172"/>
      <c r="C5056" s="167"/>
      <c r="D5056" s="168"/>
      <c r="E5056" s="258" t="str">
        <f>iferror(vlookup(C5056,'Master data'!$A$1:$C$29,3,0),"--")</f>
        <v>--</v>
      </c>
      <c r="F5056" s="258" t="str">
        <f>iferror(vlookup(C5056,'Master data'!$A$1:$C$29,2,0),"--")</f>
        <v>--</v>
      </c>
    </row>
    <row r="5057" ht="22.5" customHeight="1">
      <c r="A5057" s="165"/>
      <c r="B5057" s="172"/>
      <c r="C5057" s="167"/>
      <c r="D5057" s="168"/>
      <c r="E5057" s="258" t="str">
        <f>iferror(vlookup(C5057,'Master data'!$A$1:$C$29,3,0),"--")</f>
        <v>--</v>
      </c>
      <c r="F5057" s="258" t="str">
        <f>iferror(vlookup(C5057,'Master data'!$A$1:$C$29,2,0),"--")</f>
        <v>--</v>
      </c>
    </row>
    <row r="5058" ht="22.5" customHeight="1">
      <c r="A5058" s="165"/>
      <c r="B5058" s="172"/>
      <c r="C5058" s="167"/>
      <c r="D5058" s="168"/>
      <c r="E5058" s="258" t="str">
        <f>iferror(vlookup(C5058,'Master data'!$A$1:$C$29,3,0),"--")</f>
        <v>--</v>
      </c>
      <c r="F5058" s="258" t="str">
        <f>iferror(vlookup(C5058,'Master data'!$A$1:$C$29,2,0),"--")</f>
        <v>--</v>
      </c>
    </row>
    <row r="5059" ht="22.5" customHeight="1">
      <c r="A5059" s="165"/>
      <c r="B5059" s="172"/>
      <c r="C5059" s="167"/>
      <c r="D5059" s="168"/>
      <c r="E5059" s="258" t="str">
        <f>iferror(vlookup(C5059,'Master data'!$A$1:$C$29,3,0),"--")</f>
        <v>--</v>
      </c>
      <c r="F5059" s="258" t="str">
        <f>iferror(vlookup(C5059,'Master data'!$A$1:$C$29,2,0),"--")</f>
        <v>--</v>
      </c>
    </row>
    <row r="5060" ht="22.5" customHeight="1">
      <c r="A5060" s="165"/>
      <c r="B5060" s="172"/>
      <c r="C5060" s="167"/>
      <c r="D5060" s="168"/>
      <c r="E5060" s="258" t="str">
        <f>iferror(vlookup(C5060,'Master data'!$A$1:$C$29,3,0),"--")</f>
        <v>--</v>
      </c>
      <c r="F5060" s="258" t="str">
        <f>iferror(vlookup(C5060,'Master data'!$A$1:$C$29,2,0),"--")</f>
        <v>--</v>
      </c>
    </row>
    <row r="5061" ht="22.5" customHeight="1">
      <c r="A5061" s="165"/>
      <c r="B5061" s="172"/>
      <c r="C5061" s="167"/>
      <c r="D5061" s="168"/>
      <c r="E5061" s="258" t="str">
        <f>iferror(vlookup(C5061,'Master data'!$A$1:$C$29,3,0),"--")</f>
        <v>--</v>
      </c>
      <c r="F5061" s="258" t="str">
        <f>iferror(vlookup(C5061,'Master data'!$A$1:$C$29,2,0),"--")</f>
        <v>--</v>
      </c>
    </row>
    <row r="5062" ht="22.5" customHeight="1">
      <c r="A5062" s="165"/>
      <c r="B5062" s="172"/>
      <c r="C5062" s="167"/>
      <c r="D5062" s="168"/>
      <c r="E5062" s="258" t="str">
        <f>iferror(vlookup(C5062,'Master data'!$A$1:$C$29,3,0),"--")</f>
        <v>--</v>
      </c>
      <c r="F5062" s="258" t="str">
        <f>iferror(vlookup(C5062,'Master data'!$A$1:$C$29,2,0),"--")</f>
        <v>--</v>
      </c>
    </row>
    <row r="5063" ht="22.5" customHeight="1">
      <c r="A5063" s="165"/>
      <c r="B5063" s="172"/>
      <c r="C5063" s="167"/>
      <c r="D5063" s="168"/>
      <c r="E5063" s="258" t="str">
        <f>iferror(vlookup(C5063,'Master data'!$A$1:$C$29,3,0),"--")</f>
        <v>--</v>
      </c>
      <c r="F5063" s="258" t="str">
        <f>iferror(vlookup(C5063,'Master data'!$A$1:$C$29,2,0),"--")</f>
        <v>--</v>
      </c>
    </row>
    <row r="5064" ht="22.5" customHeight="1">
      <c r="A5064" s="165"/>
      <c r="B5064" s="172"/>
      <c r="C5064" s="167"/>
      <c r="D5064" s="168"/>
      <c r="E5064" s="258" t="str">
        <f>iferror(vlookup(C5064,'Master data'!$A$1:$C$29,3,0),"--")</f>
        <v>--</v>
      </c>
      <c r="F5064" s="258" t="str">
        <f>iferror(vlookup(C5064,'Master data'!$A$1:$C$29,2,0),"--")</f>
        <v>--</v>
      </c>
    </row>
    <row r="5065" ht="22.5" customHeight="1">
      <c r="A5065" s="165"/>
      <c r="B5065" s="172"/>
      <c r="C5065" s="167"/>
      <c r="D5065" s="168"/>
      <c r="E5065" s="258" t="str">
        <f>iferror(vlookup(C5065,'Master data'!$A$1:$C$29,3,0),"--")</f>
        <v>--</v>
      </c>
      <c r="F5065" s="258" t="str">
        <f>iferror(vlookup(C5065,'Master data'!$A$1:$C$29,2,0),"--")</f>
        <v>--</v>
      </c>
    </row>
    <row r="5066" ht="22.5" customHeight="1">
      <c r="A5066" s="165"/>
      <c r="B5066" s="172"/>
      <c r="C5066" s="167"/>
      <c r="D5066" s="168"/>
      <c r="E5066" s="258" t="str">
        <f>iferror(vlookup(C5066,'Master data'!$A$1:$C$29,3,0),"--")</f>
        <v>--</v>
      </c>
      <c r="F5066" s="258" t="str">
        <f>iferror(vlookup(C5066,'Master data'!$A$1:$C$29,2,0),"--")</f>
        <v>--</v>
      </c>
    </row>
    <row r="5067" ht="22.5" customHeight="1">
      <c r="A5067" s="165"/>
      <c r="B5067" s="172"/>
      <c r="C5067" s="167"/>
      <c r="D5067" s="168"/>
      <c r="E5067" s="258" t="str">
        <f>iferror(vlookup(C5067,'Master data'!$A$1:$C$29,3,0),"--")</f>
        <v>--</v>
      </c>
      <c r="F5067" s="258" t="str">
        <f>iferror(vlookup(C5067,'Master data'!$A$1:$C$29,2,0),"--")</f>
        <v>--</v>
      </c>
    </row>
    <row r="5068" ht="22.5" customHeight="1">
      <c r="A5068" s="165"/>
      <c r="B5068" s="172"/>
      <c r="C5068" s="167"/>
      <c r="D5068" s="168"/>
      <c r="E5068" s="258" t="str">
        <f>iferror(vlookup(C5068,'Master data'!$A$1:$C$29,3,0),"--")</f>
        <v>--</v>
      </c>
      <c r="F5068" s="258" t="str">
        <f>iferror(vlookup(C5068,'Master data'!$A$1:$C$29,2,0),"--")</f>
        <v>--</v>
      </c>
    </row>
    <row r="5069" ht="22.5" customHeight="1">
      <c r="A5069" s="165"/>
      <c r="B5069" s="172"/>
      <c r="C5069" s="167"/>
      <c r="D5069" s="168"/>
      <c r="E5069" s="258" t="str">
        <f>iferror(vlookup(C5069,'Master data'!$A$1:$C$29,3,0),"--")</f>
        <v>--</v>
      </c>
      <c r="F5069" s="258" t="str">
        <f>iferror(vlookup(C5069,'Master data'!$A$1:$C$29,2,0),"--")</f>
        <v>--</v>
      </c>
    </row>
    <row r="5070" ht="22.5" customHeight="1">
      <c r="A5070" s="165"/>
      <c r="B5070" s="172"/>
      <c r="C5070" s="167"/>
      <c r="D5070" s="168"/>
      <c r="E5070" s="258" t="str">
        <f>iferror(vlookup(C5070,'Master data'!$A$1:$C$29,3,0),"--")</f>
        <v>--</v>
      </c>
      <c r="F5070" s="258" t="str">
        <f>iferror(vlookup(C5070,'Master data'!$A$1:$C$29,2,0),"--")</f>
        <v>--</v>
      </c>
    </row>
    <row r="5071" ht="22.5" customHeight="1">
      <c r="A5071" s="165"/>
      <c r="B5071" s="172"/>
      <c r="C5071" s="167"/>
      <c r="D5071" s="168"/>
      <c r="E5071" s="258" t="str">
        <f>iferror(vlookup(C5071,'Master data'!$A$1:$C$29,3,0),"--")</f>
        <v>--</v>
      </c>
      <c r="F5071" s="258" t="str">
        <f>iferror(vlookup(C5071,'Master data'!$A$1:$C$29,2,0),"--")</f>
        <v>--</v>
      </c>
    </row>
    <row r="5072" ht="22.5" customHeight="1">
      <c r="A5072" s="165"/>
      <c r="B5072" s="172"/>
      <c r="C5072" s="167"/>
      <c r="D5072" s="168"/>
      <c r="E5072" s="258" t="str">
        <f>iferror(vlookup(C5072,'Master data'!$A$1:$C$29,3,0),"--")</f>
        <v>--</v>
      </c>
      <c r="F5072" s="258" t="str">
        <f>iferror(vlookup(C5072,'Master data'!$A$1:$C$29,2,0),"--")</f>
        <v>--</v>
      </c>
    </row>
    <row r="5073" ht="22.5" customHeight="1">
      <c r="A5073" s="165"/>
      <c r="B5073" s="172"/>
      <c r="C5073" s="167"/>
      <c r="D5073" s="168"/>
      <c r="E5073" s="258" t="str">
        <f>iferror(vlookup(C5073,'Master data'!$A$1:$C$29,3,0),"--")</f>
        <v>--</v>
      </c>
      <c r="F5073" s="258" t="str">
        <f>iferror(vlookup(C5073,'Master data'!$A$1:$C$29,2,0),"--")</f>
        <v>--</v>
      </c>
    </row>
    <row r="5074" ht="22.5" customHeight="1">
      <c r="A5074" s="165"/>
      <c r="B5074" s="172"/>
      <c r="C5074" s="167"/>
      <c r="D5074" s="168"/>
      <c r="E5074" s="258" t="str">
        <f>iferror(vlookup(C5074,'Master data'!$A$1:$C$29,3,0),"--")</f>
        <v>--</v>
      </c>
      <c r="F5074" s="258" t="str">
        <f>iferror(vlookup(C5074,'Master data'!$A$1:$C$29,2,0),"--")</f>
        <v>--</v>
      </c>
    </row>
    <row r="5075" ht="22.5" customHeight="1">
      <c r="A5075" s="165"/>
      <c r="B5075" s="172"/>
      <c r="C5075" s="167"/>
      <c r="D5075" s="168"/>
      <c r="E5075" s="258" t="str">
        <f>iferror(vlookup(C5075,'Master data'!$A$1:$C$29,3,0),"--")</f>
        <v>--</v>
      </c>
      <c r="F5075" s="258" t="str">
        <f>iferror(vlookup(C5075,'Master data'!$A$1:$C$29,2,0),"--")</f>
        <v>--</v>
      </c>
    </row>
    <row r="5076" ht="22.5" customHeight="1">
      <c r="A5076" s="165"/>
      <c r="B5076" s="172"/>
      <c r="C5076" s="167"/>
      <c r="D5076" s="168"/>
      <c r="E5076" s="258" t="str">
        <f>iferror(vlookup(C5076,'Master data'!$A$1:$C$29,3,0),"--")</f>
        <v>--</v>
      </c>
      <c r="F5076" s="258" t="str">
        <f>iferror(vlookup(C5076,'Master data'!$A$1:$C$29,2,0),"--")</f>
        <v>--</v>
      </c>
    </row>
    <row r="5077" ht="22.5" customHeight="1">
      <c r="A5077" s="165"/>
      <c r="B5077" s="172"/>
      <c r="C5077" s="167"/>
      <c r="D5077" s="168"/>
      <c r="E5077" s="258" t="str">
        <f>iferror(vlookup(C5077,'Master data'!$A$1:$C$29,3,0),"--")</f>
        <v>--</v>
      </c>
      <c r="F5077" s="258" t="str">
        <f>iferror(vlookup(C5077,'Master data'!$A$1:$C$29,2,0),"--")</f>
        <v>--</v>
      </c>
    </row>
    <row r="5078" ht="22.5" customHeight="1">
      <c r="A5078" s="165"/>
      <c r="B5078" s="172"/>
      <c r="C5078" s="167"/>
      <c r="D5078" s="168"/>
      <c r="E5078" s="258" t="str">
        <f>iferror(vlookup(C5078,'Master data'!$A$1:$C$29,3,0),"--")</f>
        <v>--</v>
      </c>
      <c r="F5078" s="258" t="str">
        <f>iferror(vlookup(C5078,'Master data'!$A$1:$C$29,2,0),"--")</f>
        <v>--</v>
      </c>
    </row>
    <row r="5079" ht="22.5" customHeight="1">
      <c r="A5079" s="165"/>
      <c r="B5079" s="172"/>
      <c r="C5079" s="167"/>
      <c r="D5079" s="168"/>
      <c r="E5079" s="258" t="str">
        <f>iferror(vlookup(C5079,'Master data'!$A$1:$C$29,3,0),"--")</f>
        <v>--</v>
      </c>
      <c r="F5079" s="258" t="str">
        <f>iferror(vlookup(C5079,'Master data'!$A$1:$C$29,2,0),"--")</f>
        <v>--</v>
      </c>
    </row>
    <row r="5080" ht="22.5" customHeight="1">
      <c r="A5080" s="165"/>
      <c r="B5080" s="172"/>
      <c r="C5080" s="167"/>
      <c r="D5080" s="168"/>
      <c r="E5080" s="258" t="str">
        <f>iferror(vlookup(C5080,'Master data'!$A$1:$C$29,3,0),"--")</f>
        <v>--</v>
      </c>
      <c r="F5080" s="258" t="str">
        <f>iferror(vlookup(C5080,'Master data'!$A$1:$C$29,2,0),"--")</f>
        <v>--</v>
      </c>
    </row>
    <row r="5081" ht="22.5" customHeight="1">
      <c r="A5081" s="165"/>
      <c r="B5081" s="172"/>
      <c r="C5081" s="167"/>
      <c r="D5081" s="168"/>
      <c r="E5081" s="258" t="str">
        <f>iferror(vlookup(C5081,'Master data'!$A$1:$C$29,3,0),"--")</f>
        <v>--</v>
      </c>
      <c r="F5081" s="258" t="str">
        <f>iferror(vlookup(C5081,'Master data'!$A$1:$C$29,2,0),"--")</f>
        <v>--</v>
      </c>
    </row>
    <row r="5082" ht="22.5" customHeight="1">
      <c r="A5082" s="165"/>
      <c r="B5082" s="172"/>
      <c r="C5082" s="167"/>
      <c r="D5082" s="168"/>
      <c r="E5082" s="258" t="str">
        <f>iferror(vlookup(C5082,'Master data'!$A$1:$C$29,3,0),"--")</f>
        <v>--</v>
      </c>
      <c r="F5082" s="258" t="str">
        <f>iferror(vlookup(C5082,'Master data'!$A$1:$C$29,2,0),"--")</f>
        <v>--</v>
      </c>
    </row>
    <row r="5083" ht="22.5" customHeight="1">
      <c r="A5083" s="165"/>
      <c r="B5083" s="172"/>
      <c r="C5083" s="167"/>
      <c r="D5083" s="168"/>
      <c r="E5083" s="258" t="str">
        <f>iferror(vlookup(C5083,'Master data'!$A$1:$C$29,3,0),"--")</f>
        <v>--</v>
      </c>
      <c r="F5083" s="258" t="str">
        <f>iferror(vlookup(C5083,'Master data'!$A$1:$C$29,2,0),"--")</f>
        <v>--</v>
      </c>
    </row>
    <row r="5084" ht="22.5" customHeight="1">
      <c r="A5084" s="165"/>
      <c r="B5084" s="172"/>
      <c r="C5084" s="167"/>
      <c r="D5084" s="168"/>
      <c r="E5084" s="258" t="str">
        <f>iferror(vlookup(C5084,'Master data'!$A$1:$C$29,3,0),"--")</f>
        <v>--</v>
      </c>
      <c r="F5084" s="258" t="str">
        <f>iferror(vlookup(C5084,'Master data'!$A$1:$C$29,2,0),"--")</f>
        <v>--</v>
      </c>
    </row>
    <row r="5085" ht="22.5" customHeight="1">
      <c r="A5085" s="165"/>
      <c r="B5085" s="172"/>
      <c r="C5085" s="167"/>
      <c r="D5085" s="168"/>
      <c r="E5085" s="258" t="str">
        <f>iferror(vlookup(C5085,'Master data'!$A$1:$C$29,3,0),"--")</f>
        <v>--</v>
      </c>
      <c r="F5085" s="258" t="str">
        <f>iferror(vlookup(C5085,'Master data'!$A$1:$C$29,2,0),"--")</f>
        <v>--</v>
      </c>
    </row>
    <row r="5086" ht="22.5" customHeight="1">
      <c r="A5086" s="165"/>
      <c r="B5086" s="171"/>
      <c r="C5086" s="167"/>
      <c r="D5086" s="168"/>
      <c r="E5086" s="258" t="str">
        <f>iferror(vlookup(C5086,'Master data'!$A$1:$C$29,3,0),"--")</f>
        <v>--</v>
      </c>
      <c r="F5086" s="258" t="str">
        <f>iferror(vlookup(C5086,'Master data'!$A$1:$C$29,2,0),"--")</f>
        <v>--</v>
      </c>
    </row>
    <row r="5087" ht="22.5" customHeight="1">
      <c r="A5087" s="165"/>
      <c r="B5087" s="171"/>
      <c r="C5087" s="167"/>
      <c r="D5087" s="168"/>
      <c r="E5087" s="258" t="str">
        <f>iferror(vlookup(C5087,'Master data'!$A$1:$C$29,3,0),"--")</f>
        <v>--</v>
      </c>
      <c r="F5087" s="258" t="str">
        <f>iferror(vlookup(C5087,'Master data'!$A$1:$C$29,2,0),"--")</f>
        <v>--</v>
      </c>
    </row>
    <row r="5088" ht="22.5" customHeight="1">
      <c r="A5088" s="165"/>
      <c r="B5088" s="171"/>
      <c r="C5088" s="167"/>
      <c r="D5088" s="168"/>
      <c r="E5088" s="258" t="str">
        <f>iferror(vlookup(C5088,'Master data'!$A$1:$C$29,3,0),"--")</f>
        <v>--</v>
      </c>
      <c r="F5088" s="258" t="str">
        <f>iferror(vlookup(C5088,'Master data'!$A$1:$C$29,2,0),"--")</f>
        <v>--</v>
      </c>
    </row>
    <row r="5089" ht="22.5" customHeight="1">
      <c r="A5089" s="165"/>
      <c r="B5089" s="171"/>
      <c r="C5089" s="167"/>
      <c r="D5089" s="168"/>
      <c r="E5089" s="258" t="str">
        <f>iferror(vlookup(C5089,'Master data'!$A$1:$C$29,3,0),"--")</f>
        <v>--</v>
      </c>
      <c r="F5089" s="258" t="str">
        <f>iferror(vlookup(C5089,'Master data'!$A$1:$C$29,2,0),"--")</f>
        <v>--</v>
      </c>
    </row>
    <row r="5090" ht="22.5" customHeight="1">
      <c r="A5090" s="165"/>
      <c r="B5090" s="171"/>
      <c r="C5090" s="167"/>
      <c r="D5090" s="168"/>
      <c r="E5090" s="258" t="str">
        <f>iferror(vlookup(C5090,'Master data'!$A$1:$C$29,3,0),"--")</f>
        <v>--</v>
      </c>
      <c r="F5090" s="258" t="str">
        <f>iferror(vlookup(C5090,'Master data'!$A$1:$C$29,2,0),"--")</f>
        <v>--</v>
      </c>
    </row>
    <row r="5091" ht="22.5" customHeight="1">
      <c r="A5091" s="165"/>
      <c r="B5091" s="171"/>
      <c r="C5091" s="167"/>
      <c r="D5091" s="168"/>
      <c r="E5091" s="258" t="str">
        <f>iferror(vlookup(C5091,'Master data'!$A$1:$C$29,3,0),"--")</f>
        <v>--</v>
      </c>
      <c r="F5091" s="258" t="str">
        <f>iferror(vlookup(C5091,'Master data'!$A$1:$C$29,2,0),"--")</f>
        <v>--</v>
      </c>
    </row>
    <row r="5092" ht="22.5" customHeight="1">
      <c r="A5092" s="165"/>
      <c r="B5092" s="171"/>
      <c r="C5092" s="167"/>
      <c r="D5092" s="168"/>
      <c r="E5092" s="258" t="str">
        <f>iferror(vlookup(C5092,'Master data'!$A$1:$C$29,3,0),"--")</f>
        <v>--</v>
      </c>
      <c r="F5092" s="258" t="str">
        <f>iferror(vlookup(C5092,'Master data'!$A$1:$C$29,2,0),"--")</f>
        <v>--</v>
      </c>
    </row>
    <row r="5093" ht="22.5" customHeight="1">
      <c r="A5093" s="165"/>
      <c r="B5093" s="171"/>
      <c r="C5093" s="167"/>
      <c r="D5093" s="168"/>
      <c r="E5093" s="258" t="str">
        <f>iferror(vlookup(C5093,'Master data'!$A$1:$C$29,3,0),"--")</f>
        <v>--</v>
      </c>
      <c r="F5093" s="258" t="str">
        <f>iferror(vlookup(C5093,'Master data'!$A$1:$C$29,2,0),"--")</f>
        <v>--</v>
      </c>
    </row>
    <row r="5094" ht="22.5" customHeight="1">
      <c r="A5094" s="165"/>
      <c r="B5094" s="171"/>
      <c r="C5094" s="167"/>
      <c r="D5094" s="168"/>
      <c r="E5094" s="258" t="str">
        <f>iferror(vlookup(C5094,'Master data'!$A$1:$C$29,3,0),"--")</f>
        <v>--</v>
      </c>
      <c r="F5094" s="258" t="str">
        <f>iferror(vlookup(C5094,'Master data'!$A$1:$C$29,2,0),"--")</f>
        <v>--</v>
      </c>
    </row>
    <row r="5095" ht="22.5" customHeight="1">
      <c r="A5095" s="165"/>
      <c r="B5095" s="171"/>
      <c r="C5095" s="167"/>
      <c r="D5095" s="168"/>
      <c r="E5095" s="258" t="str">
        <f>iferror(vlookup(C5095,'Master data'!$A$1:$C$29,3,0),"--")</f>
        <v>--</v>
      </c>
      <c r="F5095" s="258" t="str">
        <f>iferror(vlookup(C5095,'Master data'!$A$1:$C$29,2,0),"--")</f>
        <v>--</v>
      </c>
    </row>
    <row r="5096" ht="22.5" customHeight="1">
      <c r="A5096" s="165"/>
      <c r="B5096" s="171"/>
      <c r="C5096" s="167"/>
      <c r="D5096" s="168"/>
      <c r="E5096" s="258" t="str">
        <f>iferror(vlookup(C5096,'Master data'!$A$1:$C$29,3,0),"--")</f>
        <v>--</v>
      </c>
      <c r="F5096" s="258" t="str">
        <f>iferror(vlookup(C5096,'Master data'!$A$1:$C$29,2,0),"--")</f>
        <v>--</v>
      </c>
    </row>
    <row r="5097" ht="22.5" customHeight="1">
      <c r="A5097" s="165"/>
      <c r="B5097" s="171"/>
      <c r="C5097" s="167"/>
      <c r="D5097" s="168"/>
      <c r="E5097" s="258" t="str">
        <f>iferror(vlookup(C5097,'Master data'!$A$1:$C$29,3,0),"--")</f>
        <v>--</v>
      </c>
      <c r="F5097" s="258" t="str">
        <f>iferror(vlookup(C5097,'Master data'!$A$1:$C$29,2,0),"--")</f>
        <v>--</v>
      </c>
    </row>
    <row r="5098" ht="22.5" customHeight="1">
      <c r="A5098" s="165"/>
      <c r="B5098" s="171"/>
      <c r="C5098" s="167"/>
      <c r="D5098" s="168"/>
      <c r="E5098" s="258" t="str">
        <f>iferror(vlookup(C5098,'Master data'!$A$1:$C$29,3,0),"--")</f>
        <v>--</v>
      </c>
      <c r="F5098" s="258" t="str">
        <f>iferror(vlookup(C5098,'Master data'!$A$1:$C$29,2,0),"--")</f>
        <v>--</v>
      </c>
    </row>
    <row r="5099" ht="22.5" customHeight="1">
      <c r="A5099" s="165"/>
      <c r="B5099" s="171"/>
      <c r="C5099" s="167"/>
      <c r="D5099" s="168"/>
      <c r="E5099" s="258" t="str">
        <f>iferror(vlookup(C5099,'Master data'!$A$1:$C$29,3,0),"--")</f>
        <v>--</v>
      </c>
      <c r="F5099" s="258" t="str">
        <f>iferror(vlookup(C5099,'Master data'!$A$1:$C$29,2,0),"--")</f>
        <v>--</v>
      </c>
    </row>
    <row r="5100" ht="22.5" customHeight="1">
      <c r="A5100" s="165"/>
      <c r="B5100" s="171"/>
      <c r="C5100" s="167"/>
      <c r="D5100" s="168"/>
      <c r="E5100" s="258" t="str">
        <f>iferror(vlookup(C5100,'Master data'!$A$1:$C$29,3,0),"--")</f>
        <v>--</v>
      </c>
      <c r="F5100" s="258" t="str">
        <f>iferror(vlookup(C5100,'Master data'!$A$1:$C$29,2,0),"--")</f>
        <v>--</v>
      </c>
    </row>
    <row r="5101" ht="22.5" customHeight="1">
      <c r="A5101" s="165"/>
      <c r="B5101" s="171"/>
      <c r="C5101" s="167"/>
      <c r="D5101" s="168"/>
      <c r="E5101" s="258" t="str">
        <f>iferror(vlookup(C5101,'Master data'!$A$1:$C$29,3,0),"--")</f>
        <v>--</v>
      </c>
      <c r="F5101" s="258" t="str">
        <f>iferror(vlookup(C5101,'Master data'!$A$1:$C$29,2,0),"--")</f>
        <v>--</v>
      </c>
    </row>
    <row r="5102" ht="22.5" customHeight="1">
      <c r="A5102" s="165"/>
      <c r="B5102" s="171"/>
      <c r="C5102" s="167"/>
      <c r="D5102" s="168"/>
      <c r="E5102" s="258" t="str">
        <f>iferror(vlookup(C5102,'Master data'!$A$1:$C$29,3,0),"--")</f>
        <v>--</v>
      </c>
      <c r="F5102" s="258" t="str">
        <f>iferror(vlookup(C5102,'Master data'!$A$1:$C$29,2,0),"--")</f>
        <v>--</v>
      </c>
    </row>
    <row r="5103" ht="22.5" customHeight="1">
      <c r="A5103" s="165"/>
      <c r="B5103" s="171"/>
      <c r="C5103" s="167"/>
      <c r="D5103" s="168"/>
      <c r="E5103" s="258" t="str">
        <f>iferror(vlookup(C5103,'Master data'!$A$1:$C$29,3,0),"--")</f>
        <v>--</v>
      </c>
      <c r="F5103" s="258" t="str">
        <f>iferror(vlookup(C5103,'Master data'!$A$1:$C$29,2,0),"--")</f>
        <v>--</v>
      </c>
    </row>
    <row r="5104" ht="22.5" customHeight="1">
      <c r="A5104" s="165"/>
      <c r="B5104" s="171"/>
      <c r="C5104" s="167"/>
      <c r="D5104" s="168"/>
      <c r="E5104" s="258" t="str">
        <f>iferror(vlookup(C5104,'Master data'!$A$1:$C$29,3,0),"--")</f>
        <v>--</v>
      </c>
      <c r="F5104" s="258" t="str">
        <f>iferror(vlookup(C5104,'Master data'!$A$1:$C$29,2,0),"--")</f>
        <v>--</v>
      </c>
    </row>
    <row r="5105" ht="22.5" customHeight="1">
      <c r="A5105" s="165"/>
      <c r="B5105" s="171"/>
      <c r="C5105" s="167"/>
      <c r="D5105" s="168"/>
      <c r="E5105" s="258" t="str">
        <f>iferror(vlookup(C5105,'Master data'!$A$1:$C$29,3,0),"--")</f>
        <v>--</v>
      </c>
      <c r="F5105" s="258" t="str">
        <f>iferror(vlookup(C5105,'Master data'!$A$1:$C$29,2,0),"--")</f>
        <v>--</v>
      </c>
    </row>
    <row r="5106" ht="22.5" customHeight="1">
      <c r="A5106" s="165"/>
      <c r="B5106" s="171"/>
      <c r="C5106" s="167"/>
      <c r="D5106" s="168"/>
      <c r="E5106" s="258" t="str">
        <f>iferror(vlookup(C5106,'Master data'!$A$1:$C$29,3,0),"--")</f>
        <v>--</v>
      </c>
      <c r="F5106" s="258" t="str">
        <f>iferror(vlookup(C5106,'Master data'!$A$1:$C$29,2,0),"--")</f>
        <v>--</v>
      </c>
    </row>
    <row r="5107" ht="22.5" customHeight="1">
      <c r="A5107" s="165"/>
      <c r="B5107" s="171"/>
      <c r="C5107" s="167"/>
      <c r="D5107" s="168"/>
      <c r="E5107" s="258" t="str">
        <f>iferror(vlookup(C5107,'Master data'!$A$1:$C$29,3,0),"--")</f>
        <v>--</v>
      </c>
      <c r="F5107" s="258" t="str">
        <f>iferror(vlookup(C5107,'Master data'!$A$1:$C$29,2,0),"--")</f>
        <v>--</v>
      </c>
    </row>
    <row r="5108" ht="22.5" customHeight="1">
      <c r="A5108" s="165"/>
      <c r="B5108" s="171"/>
      <c r="C5108" s="167"/>
      <c r="D5108" s="168"/>
      <c r="E5108" s="258" t="str">
        <f>iferror(vlookup(C5108,'Master data'!$A$1:$C$29,3,0),"--")</f>
        <v>--</v>
      </c>
      <c r="F5108" s="258" t="str">
        <f>iferror(vlookup(C5108,'Master data'!$A$1:$C$29,2,0),"--")</f>
        <v>--</v>
      </c>
    </row>
    <row r="5109" ht="22.5" customHeight="1">
      <c r="A5109" s="165"/>
      <c r="B5109" s="171"/>
      <c r="C5109" s="167"/>
      <c r="D5109" s="168"/>
      <c r="E5109" s="258" t="str">
        <f>iferror(vlookup(C5109,'Master data'!$A$1:$C$29,3,0),"--")</f>
        <v>--</v>
      </c>
      <c r="F5109" s="258" t="str">
        <f>iferror(vlookup(C5109,'Master data'!$A$1:$C$29,2,0),"--")</f>
        <v>--</v>
      </c>
    </row>
    <row r="5110" ht="22.5" customHeight="1">
      <c r="A5110" s="165"/>
      <c r="B5110" s="171"/>
      <c r="C5110" s="167"/>
      <c r="D5110" s="168"/>
      <c r="E5110" s="258" t="str">
        <f>iferror(vlookup(C5110,'Master data'!$A$1:$C$29,3,0),"--")</f>
        <v>--</v>
      </c>
      <c r="F5110" s="258" t="str">
        <f>iferror(vlookup(C5110,'Master data'!$A$1:$C$29,2,0),"--")</f>
        <v>--</v>
      </c>
    </row>
    <row r="5111" ht="22.5" customHeight="1">
      <c r="A5111" s="165"/>
      <c r="B5111" s="171"/>
      <c r="C5111" s="167"/>
      <c r="D5111" s="168"/>
      <c r="E5111" s="258" t="str">
        <f>iferror(vlookup(C5111,'Master data'!$A$1:$C$29,3,0),"--")</f>
        <v>--</v>
      </c>
      <c r="F5111" s="258" t="str">
        <f>iferror(vlookup(C5111,'Master data'!$A$1:$C$29,2,0),"--")</f>
        <v>--</v>
      </c>
    </row>
    <row r="5112" ht="22.5" customHeight="1">
      <c r="A5112" s="165"/>
      <c r="B5112" s="171"/>
      <c r="C5112" s="167"/>
      <c r="D5112" s="168"/>
      <c r="E5112" s="258" t="str">
        <f>iferror(vlookup(C5112,'Master data'!$A$1:$C$29,3,0),"--")</f>
        <v>--</v>
      </c>
      <c r="F5112" s="258" t="str">
        <f>iferror(vlookup(C5112,'Master data'!$A$1:$C$29,2,0),"--")</f>
        <v>--</v>
      </c>
    </row>
    <row r="5113" ht="22.5" customHeight="1">
      <c r="A5113" s="165"/>
      <c r="B5113" s="171"/>
      <c r="C5113" s="167"/>
      <c r="D5113" s="168"/>
      <c r="E5113" s="258" t="str">
        <f>iferror(vlookup(C5113,'Master data'!$A$1:$C$29,3,0),"--")</f>
        <v>--</v>
      </c>
      <c r="F5113" s="258" t="str">
        <f>iferror(vlookup(C5113,'Master data'!$A$1:$C$29,2,0),"--")</f>
        <v>--</v>
      </c>
    </row>
    <row r="5114" ht="22.5" customHeight="1">
      <c r="A5114" s="165"/>
      <c r="B5114" s="171"/>
      <c r="C5114" s="167"/>
      <c r="D5114" s="168"/>
      <c r="E5114" s="258" t="str">
        <f>iferror(vlookup(C5114,'Master data'!$A$1:$C$29,3,0),"--")</f>
        <v>--</v>
      </c>
      <c r="F5114" s="258" t="str">
        <f>iferror(vlookup(C5114,'Master data'!$A$1:$C$29,2,0),"--")</f>
        <v>--</v>
      </c>
    </row>
    <row r="5115" ht="22.5" customHeight="1">
      <c r="A5115" s="165"/>
      <c r="B5115" s="171"/>
      <c r="C5115" s="167"/>
      <c r="D5115" s="168"/>
      <c r="E5115" s="258" t="str">
        <f>iferror(vlookup(C5115,'Master data'!$A$1:$C$29,3,0),"--")</f>
        <v>--</v>
      </c>
      <c r="F5115" s="258" t="str">
        <f>iferror(vlookup(C5115,'Master data'!$A$1:$C$29,2,0),"--")</f>
        <v>--</v>
      </c>
    </row>
    <row r="5116" ht="22.5" customHeight="1">
      <c r="A5116" s="165"/>
      <c r="B5116" s="171"/>
      <c r="C5116" s="167"/>
      <c r="D5116" s="168"/>
      <c r="E5116" s="258" t="str">
        <f>iferror(vlookup(C5116,'Master data'!$A$1:$C$29,3,0),"--")</f>
        <v>--</v>
      </c>
      <c r="F5116" s="258" t="str">
        <f>iferror(vlookup(C5116,'Master data'!$A$1:$C$29,2,0),"--")</f>
        <v>--</v>
      </c>
    </row>
    <row r="5117" ht="22.5" customHeight="1">
      <c r="A5117" s="165"/>
      <c r="B5117" s="171"/>
      <c r="C5117" s="167"/>
      <c r="D5117" s="168"/>
      <c r="E5117" s="258" t="str">
        <f>iferror(vlookup(C5117,'Master data'!$A$1:$C$29,3,0),"--")</f>
        <v>--</v>
      </c>
      <c r="F5117" s="258" t="str">
        <f>iferror(vlookup(C5117,'Master data'!$A$1:$C$29,2,0),"--")</f>
        <v>--</v>
      </c>
    </row>
    <row r="5118" ht="22.5" customHeight="1">
      <c r="A5118" s="165"/>
      <c r="B5118" s="171"/>
      <c r="C5118" s="167"/>
      <c r="D5118" s="168"/>
      <c r="E5118" s="258" t="str">
        <f>iferror(vlookup(C5118,'Master data'!$A$1:$C$29,3,0),"--")</f>
        <v>--</v>
      </c>
      <c r="F5118" s="258" t="str">
        <f>iferror(vlookup(C5118,'Master data'!$A$1:$C$29,2,0),"--")</f>
        <v>--</v>
      </c>
    </row>
    <row r="5119" ht="22.5" customHeight="1">
      <c r="A5119" s="165"/>
      <c r="B5119" s="171"/>
      <c r="C5119" s="167"/>
      <c r="D5119" s="168"/>
      <c r="E5119" s="258" t="str">
        <f>iferror(vlookup(C5119,'Master data'!$A$1:$C$29,3,0),"--")</f>
        <v>--</v>
      </c>
      <c r="F5119" s="258" t="str">
        <f>iferror(vlookup(C5119,'Master data'!$A$1:$C$29,2,0),"--")</f>
        <v>--</v>
      </c>
    </row>
    <row r="5120" ht="22.5" customHeight="1">
      <c r="A5120" s="165"/>
      <c r="B5120" s="171"/>
      <c r="C5120" s="167"/>
      <c r="D5120" s="168"/>
      <c r="E5120" s="258" t="str">
        <f>iferror(vlookup(C5120,'Master data'!$A$1:$C$29,3,0),"--")</f>
        <v>--</v>
      </c>
      <c r="F5120" s="258" t="str">
        <f>iferror(vlookup(C5120,'Master data'!$A$1:$C$29,2,0),"--")</f>
        <v>--</v>
      </c>
    </row>
    <row r="5121" ht="22.5" customHeight="1">
      <c r="A5121" s="165"/>
      <c r="B5121" s="171"/>
      <c r="C5121" s="167"/>
      <c r="D5121" s="168"/>
      <c r="E5121" s="258" t="str">
        <f>iferror(vlookup(C5121,'Master data'!$A$1:$C$29,3,0),"--")</f>
        <v>--</v>
      </c>
      <c r="F5121" s="258" t="str">
        <f>iferror(vlookup(C5121,'Master data'!$A$1:$C$29,2,0),"--")</f>
        <v>--</v>
      </c>
    </row>
    <row r="5122" ht="22.5" customHeight="1">
      <c r="A5122" s="165"/>
      <c r="B5122" s="171"/>
      <c r="C5122" s="167"/>
      <c r="D5122" s="168"/>
      <c r="E5122" s="258" t="str">
        <f>iferror(vlookup(C5122,'Master data'!$A$1:$C$29,3,0),"--")</f>
        <v>--</v>
      </c>
      <c r="F5122" s="258" t="str">
        <f>iferror(vlookup(C5122,'Master data'!$A$1:$C$29,2,0),"--")</f>
        <v>--</v>
      </c>
    </row>
    <row r="5123" ht="22.5" customHeight="1">
      <c r="A5123" s="165"/>
      <c r="B5123" s="171"/>
      <c r="C5123" s="167"/>
      <c r="D5123" s="168"/>
      <c r="E5123" s="258" t="str">
        <f>iferror(vlookup(C5123,'Master data'!$A$1:$C$29,3,0),"--")</f>
        <v>--</v>
      </c>
      <c r="F5123" s="258" t="str">
        <f>iferror(vlookup(C5123,'Master data'!$A$1:$C$29,2,0),"--")</f>
        <v>--</v>
      </c>
    </row>
    <row r="5124" ht="22.5" customHeight="1">
      <c r="A5124" s="165"/>
      <c r="B5124" s="171"/>
      <c r="C5124" s="167"/>
      <c r="D5124" s="168"/>
      <c r="E5124" s="258" t="str">
        <f>iferror(vlookup(C5124,'Master data'!$A$1:$C$29,3,0),"--")</f>
        <v>--</v>
      </c>
      <c r="F5124" s="258" t="str">
        <f>iferror(vlookup(C5124,'Master data'!$A$1:$C$29,2,0),"--")</f>
        <v>--</v>
      </c>
    </row>
    <row r="5125" ht="22.5" customHeight="1">
      <c r="A5125" s="165"/>
      <c r="B5125" s="171"/>
      <c r="C5125" s="167"/>
      <c r="D5125" s="168"/>
      <c r="E5125" s="258" t="str">
        <f>iferror(vlookup(C5125,'Master data'!$A$1:$C$29,3,0),"--")</f>
        <v>--</v>
      </c>
      <c r="F5125" s="258" t="str">
        <f>iferror(vlookup(C5125,'Master data'!$A$1:$C$29,2,0),"--")</f>
        <v>--</v>
      </c>
    </row>
    <row r="5126" ht="22.5" customHeight="1">
      <c r="A5126" s="165"/>
      <c r="B5126" s="171"/>
      <c r="C5126" s="167"/>
      <c r="D5126" s="168"/>
      <c r="E5126" s="258" t="str">
        <f>iferror(vlookup(C5126,'Master data'!$A$1:$C$29,3,0),"--")</f>
        <v>--</v>
      </c>
      <c r="F5126" s="258" t="str">
        <f>iferror(vlookup(C5126,'Master data'!$A$1:$C$29,2,0),"--")</f>
        <v>--</v>
      </c>
    </row>
    <row r="5127" ht="22.5" customHeight="1">
      <c r="A5127" s="165"/>
      <c r="B5127" s="171"/>
      <c r="C5127" s="167"/>
      <c r="D5127" s="168"/>
      <c r="E5127" s="258" t="str">
        <f>iferror(vlookup(C5127,'Master data'!$A$1:$C$29,3,0),"--")</f>
        <v>--</v>
      </c>
      <c r="F5127" s="258" t="str">
        <f>iferror(vlookup(C5127,'Master data'!$A$1:$C$29,2,0),"--")</f>
        <v>--</v>
      </c>
    </row>
    <row r="5128" ht="22.5" customHeight="1">
      <c r="A5128" s="165"/>
      <c r="B5128" s="171"/>
      <c r="C5128" s="167"/>
      <c r="D5128" s="168"/>
      <c r="E5128" s="258" t="str">
        <f>iferror(vlookup(C5128,'Master data'!$A$1:$C$29,3,0),"--")</f>
        <v>--</v>
      </c>
      <c r="F5128" s="258" t="str">
        <f>iferror(vlookup(C5128,'Master data'!$A$1:$C$29,2,0),"--")</f>
        <v>--</v>
      </c>
    </row>
    <row r="5129" ht="22.5" customHeight="1">
      <c r="A5129" s="165"/>
      <c r="B5129" s="171"/>
      <c r="C5129" s="167"/>
      <c r="D5129" s="168"/>
      <c r="E5129" s="258" t="str">
        <f>iferror(vlookup(C5129,'Master data'!$A$1:$C$29,3,0),"--")</f>
        <v>--</v>
      </c>
      <c r="F5129" s="258" t="str">
        <f>iferror(vlookup(C5129,'Master data'!$A$1:$C$29,2,0),"--")</f>
        <v>--</v>
      </c>
    </row>
    <row r="5130" ht="22.5" customHeight="1">
      <c r="A5130" s="165"/>
      <c r="B5130" s="171"/>
      <c r="C5130" s="167"/>
      <c r="D5130" s="168"/>
      <c r="E5130" s="258" t="str">
        <f>iferror(vlookup(C5130,'Master data'!$A$1:$C$29,3,0),"--")</f>
        <v>--</v>
      </c>
      <c r="F5130" s="258" t="str">
        <f>iferror(vlookup(C5130,'Master data'!$A$1:$C$29,2,0),"--")</f>
        <v>--</v>
      </c>
    </row>
    <row r="5131" ht="22.5" customHeight="1">
      <c r="A5131" s="165"/>
      <c r="B5131" s="171"/>
      <c r="C5131" s="167"/>
      <c r="D5131" s="168"/>
      <c r="E5131" s="258" t="str">
        <f>iferror(vlookup(C5131,'Master data'!$A$1:$C$29,3,0),"--")</f>
        <v>--</v>
      </c>
      <c r="F5131" s="258" t="str">
        <f>iferror(vlookup(C5131,'Master data'!$A$1:$C$29,2,0),"--")</f>
        <v>--</v>
      </c>
    </row>
    <row r="5132" ht="22.5" customHeight="1">
      <c r="A5132" s="165"/>
      <c r="B5132" s="171"/>
      <c r="C5132" s="167"/>
      <c r="D5132" s="168"/>
      <c r="E5132" s="258" t="str">
        <f>iferror(vlookup(C5132,'Master data'!$A$1:$C$29,3,0),"--")</f>
        <v>--</v>
      </c>
      <c r="F5132" s="258" t="str">
        <f>iferror(vlookup(C5132,'Master data'!$A$1:$C$29,2,0),"--")</f>
        <v>--</v>
      </c>
    </row>
    <row r="5133" ht="22.5" customHeight="1">
      <c r="A5133" s="165"/>
      <c r="B5133" s="171"/>
      <c r="C5133" s="167"/>
      <c r="D5133" s="168"/>
      <c r="E5133" s="258" t="str">
        <f>iferror(vlookup(C5133,'Master data'!$A$1:$C$29,3,0),"--")</f>
        <v>--</v>
      </c>
      <c r="F5133" s="258" t="str">
        <f>iferror(vlookup(C5133,'Master data'!$A$1:$C$29,2,0),"--")</f>
        <v>--</v>
      </c>
    </row>
    <row r="5134" ht="22.5" customHeight="1">
      <c r="A5134" s="165"/>
      <c r="B5134" s="171"/>
      <c r="C5134" s="167"/>
      <c r="D5134" s="168"/>
      <c r="E5134" s="258" t="str">
        <f>iferror(vlookup(C5134,'Master data'!$A$1:$C$29,3,0),"--")</f>
        <v>--</v>
      </c>
      <c r="F5134" s="258" t="str">
        <f>iferror(vlookup(C5134,'Master data'!$A$1:$C$29,2,0),"--")</f>
        <v>--</v>
      </c>
    </row>
    <row r="5135" ht="22.5" customHeight="1">
      <c r="A5135" s="165"/>
      <c r="B5135" s="171"/>
      <c r="C5135" s="167"/>
      <c r="D5135" s="168"/>
      <c r="E5135" s="258" t="str">
        <f>iferror(vlookup(C5135,'Master data'!$A$1:$C$29,3,0),"--")</f>
        <v>--</v>
      </c>
      <c r="F5135" s="258" t="str">
        <f>iferror(vlookup(C5135,'Master data'!$A$1:$C$29,2,0),"--")</f>
        <v>--</v>
      </c>
    </row>
    <row r="5136" ht="22.5" customHeight="1">
      <c r="A5136" s="165"/>
      <c r="B5136" s="171"/>
      <c r="C5136" s="167"/>
      <c r="D5136" s="168"/>
      <c r="E5136" s="258" t="str">
        <f>iferror(vlookup(C5136,'Master data'!$A$1:$C$29,3,0),"--")</f>
        <v>--</v>
      </c>
      <c r="F5136" s="258" t="str">
        <f>iferror(vlookup(C5136,'Master data'!$A$1:$C$29,2,0),"--")</f>
        <v>--</v>
      </c>
    </row>
    <row r="5137" ht="22.5" customHeight="1">
      <c r="A5137" s="165"/>
      <c r="B5137" s="171"/>
      <c r="C5137" s="167"/>
      <c r="D5137" s="168"/>
      <c r="E5137" s="258" t="str">
        <f>iferror(vlookup(C5137,'Master data'!$A$1:$C$29,3,0),"--")</f>
        <v>--</v>
      </c>
      <c r="F5137" s="258" t="str">
        <f>iferror(vlookup(C5137,'Master data'!$A$1:$C$29,2,0),"--")</f>
        <v>--</v>
      </c>
    </row>
    <row r="5138" ht="22.5" customHeight="1">
      <c r="A5138" s="165"/>
      <c r="B5138" s="171"/>
      <c r="C5138" s="167"/>
      <c r="D5138" s="168"/>
      <c r="E5138" s="258" t="str">
        <f>iferror(vlookup(C5138,'Master data'!$A$1:$C$29,3,0),"--")</f>
        <v>--</v>
      </c>
      <c r="F5138" s="258" t="str">
        <f>iferror(vlookup(C5138,'Master data'!$A$1:$C$29,2,0),"--")</f>
        <v>--</v>
      </c>
    </row>
    <row r="5139" ht="22.5" customHeight="1">
      <c r="A5139" s="165"/>
      <c r="B5139" s="171"/>
      <c r="C5139" s="167"/>
      <c r="D5139" s="168"/>
      <c r="E5139" s="258" t="str">
        <f>iferror(vlookup(C5139,'Master data'!$A$1:$C$29,3,0),"--")</f>
        <v>--</v>
      </c>
      <c r="F5139" s="258" t="str">
        <f>iferror(vlookup(C5139,'Master data'!$A$1:$C$29,2,0),"--")</f>
        <v>--</v>
      </c>
    </row>
    <row r="5140" ht="22.5" customHeight="1">
      <c r="A5140" s="165"/>
      <c r="B5140" s="171"/>
      <c r="C5140" s="167"/>
      <c r="D5140" s="168"/>
      <c r="E5140" s="258" t="str">
        <f>iferror(vlookup(C5140,'Master data'!$A$1:$C$29,3,0),"--")</f>
        <v>--</v>
      </c>
      <c r="F5140" s="258" t="str">
        <f>iferror(vlookup(C5140,'Master data'!$A$1:$C$29,2,0),"--")</f>
        <v>--</v>
      </c>
    </row>
    <row r="5141" ht="22.5" customHeight="1">
      <c r="A5141" s="165"/>
      <c r="B5141" s="171"/>
      <c r="C5141" s="167"/>
      <c r="D5141" s="168"/>
      <c r="E5141" s="258" t="str">
        <f>iferror(vlookup(C5141,'Master data'!$A$1:$C$29,3,0),"--")</f>
        <v>--</v>
      </c>
      <c r="F5141" s="258" t="str">
        <f>iferror(vlookup(C5141,'Master data'!$A$1:$C$29,2,0),"--")</f>
        <v>--</v>
      </c>
    </row>
    <row r="5142" ht="22.5" customHeight="1">
      <c r="A5142" s="165"/>
      <c r="B5142" s="171"/>
      <c r="C5142" s="167"/>
      <c r="D5142" s="168"/>
      <c r="E5142" s="258" t="str">
        <f>iferror(vlookup(C5142,'Master data'!$A$1:$C$29,3,0),"--")</f>
        <v>--</v>
      </c>
      <c r="F5142" s="258" t="str">
        <f>iferror(vlookup(C5142,'Master data'!$A$1:$C$29,2,0),"--")</f>
        <v>--</v>
      </c>
    </row>
    <row r="5143" ht="22.5" customHeight="1">
      <c r="A5143" s="165"/>
      <c r="B5143" s="171"/>
      <c r="C5143" s="167"/>
      <c r="D5143" s="168"/>
      <c r="E5143" s="258" t="str">
        <f>iferror(vlookup(C5143,'Master data'!$A$1:$C$29,3,0),"--")</f>
        <v>--</v>
      </c>
      <c r="F5143" s="258" t="str">
        <f>iferror(vlookup(C5143,'Master data'!$A$1:$C$29,2,0),"--")</f>
        <v>--</v>
      </c>
    </row>
    <row r="5144" ht="22.5" customHeight="1">
      <c r="A5144" s="165"/>
      <c r="B5144" s="171"/>
      <c r="C5144" s="167"/>
      <c r="D5144" s="168"/>
      <c r="E5144" s="258" t="str">
        <f>iferror(vlookup(C5144,'Master data'!$A$1:$C$29,3,0),"--")</f>
        <v>--</v>
      </c>
      <c r="F5144" s="258" t="str">
        <f>iferror(vlookup(C5144,'Master data'!$A$1:$C$29,2,0),"--")</f>
        <v>--</v>
      </c>
    </row>
    <row r="5145" ht="22.5" customHeight="1">
      <c r="A5145" s="165"/>
      <c r="B5145" s="171"/>
      <c r="C5145" s="167"/>
      <c r="D5145" s="168"/>
      <c r="E5145" s="258" t="str">
        <f>iferror(vlookup(C5145,'Master data'!$A$1:$C$29,3,0),"--")</f>
        <v>--</v>
      </c>
      <c r="F5145" s="258" t="str">
        <f>iferror(vlookup(C5145,'Master data'!$A$1:$C$29,2,0),"--")</f>
        <v>--</v>
      </c>
    </row>
    <row r="5146" ht="22.5" customHeight="1">
      <c r="A5146" s="165"/>
      <c r="B5146" s="171"/>
      <c r="C5146" s="167"/>
      <c r="D5146" s="168"/>
      <c r="E5146" s="258" t="str">
        <f>iferror(vlookup(C5146,'Master data'!$A$1:$C$29,3,0),"--")</f>
        <v>--</v>
      </c>
      <c r="F5146" s="258" t="str">
        <f>iferror(vlookup(C5146,'Master data'!$A$1:$C$29,2,0),"--")</f>
        <v>--</v>
      </c>
    </row>
    <row r="5147" ht="22.5" customHeight="1">
      <c r="A5147" s="165"/>
      <c r="B5147" s="171"/>
      <c r="C5147" s="167"/>
      <c r="D5147" s="168"/>
      <c r="E5147" s="258" t="str">
        <f>iferror(vlookup(C5147,'Master data'!$A$1:$C$29,3,0),"--")</f>
        <v>--</v>
      </c>
      <c r="F5147" s="258" t="str">
        <f>iferror(vlookup(C5147,'Master data'!$A$1:$C$29,2,0),"--")</f>
        <v>--</v>
      </c>
    </row>
    <row r="5148" ht="22.5" customHeight="1">
      <c r="A5148" s="165"/>
      <c r="B5148" s="171"/>
      <c r="C5148" s="167"/>
      <c r="D5148" s="168"/>
      <c r="E5148" s="258" t="str">
        <f>iferror(vlookup(C5148,'Master data'!$A$1:$C$29,3,0),"--")</f>
        <v>--</v>
      </c>
      <c r="F5148" s="258" t="str">
        <f>iferror(vlookup(C5148,'Master data'!$A$1:$C$29,2,0),"--")</f>
        <v>--</v>
      </c>
    </row>
    <row r="5149" ht="22.5" customHeight="1">
      <c r="A5149" s="165"/>
      <c r="B5149" s="171"/>
      <c r="C5149" s="167"/>
      <c r="D5149" s="168"/>
      <c r="E5149" s="258" t="str">
        <f>iferror(vlookup(C5149,'Master data'!$A$1:$C$29,3,0),"--")</f>
        <v>--</v>
      </c>
      <c r="F5149" s="258" t="str">
        <f>iferror(vlookup(C5149,'Master data'!$A$1:$C$29,2,0),"--")</f>
        <v>--</v>
      </c>
    </row>
    <row r="5150" ht="22.5" customHeight="1">
      <c r="A5150" s="165"/>
      <c r="B5150" s="171"/>
      <c r="C5150" s="167"/>
      <c r="D5150" s="168"/>
      <c r="E5150" s="258" t="str">
        <f>iferror(vlookup(C5150,'Master data'!$A$1:$C$29,3,0),"--")</f>
        <v>--</v>
      </c>
      <c r="F5150" s="258" t="str">
        <f>iferror(vlookup(C5150,'Master data'!$A$1:$C$29,2,0),"--")</f>
        <v>--</v>
      </c>
    </row>
    <row r="5151" ht="22.5" customHeight="1">
      <c r="A5151" s="165"/>
      <c r="B5151" s="171"/>
      <c r="C5151" s="167"/>
      <c r="D5151" s="168"/>
      <c r="E5151" s="258" t="str">
        <f>iferror(vlookup(C5151,'Master data'!$A$1:$C$29,3,0),"--")</f>
        <v>--</v>
      </c>
      <c r="F5151" s="258" t="str">
        <f>iferror(vlookup(C5151,'Master data'!$A$1:$C$29,2,0),"--")</f>
        <v>--</v>
      </c>
    </row>
    <row r="5152" ht="22.5" customHeight="1">
      <c r="A5152" s="165"/>
      <c r="B5152" s="171"/>
      <c r="C5152" s="167"/>
      <c r="D5152" s="168"/>
      <c r="E5152" s="258" t="str">
        <f>iferror(vlookup(C5152,'Master data'!$A$1:$C$29,3,0),"--")</f>
        <v>--</v>
      </c>
      <c r="F5152" s="258" t="str">
        <f>iferror(vlookup(C5152,'Master data'!$A$1:$C$29,2,0),"--")</f>
        <v>--</v>
      </c>
    </row>
    <row r="5153" ht="22.5" customHeight="1">
      <c r="A5153" s="165"/>
      <c r="B5153" s="171"/>
      <c r="C5153" s="167"/>
      <c r="D5153" s="168"/>
      <c r="E5153" s="258" t="str">
        <f>iferror(vlookup(C5153,'Master data'!$A$1:$C$29,3,0),"--")</f>
        <v>--</v>
      </c>
      <c r="F5153" s="258" t="str">
        <f>iferror(vlookup(C5153,'Master data'!$A$1:$C$29,2,0),"--")</f>
        <v>--</v>
      </c>
    </row>
    <row r="5154" ht="22.5" customHeight="1">
      <c r="A5154" s="165"/>
      <c r="B5154" s="171"/>
      <c r="C5154" s="167"/>
      <c r="D5154" s="168"/>
      <c r="E5154" s="258" t="str">
        <f>iferror(vlookup(C5154,'Master data'!$A$1:$C$29,3,0),"--")</f>
        <v>--</v>
      </c>
      <c r="F5154" s="258" t="str">
        <f>iferror(vlookup(C5154,'Master data'!$A$1:$C$29,2,0),"--")</f>
        <v>--</v>
      </c>
    </row>
    <row r="5155" ht="22.5" customHeight="1">
      <c r="A5155" s="165"/>
      <c r="B5155" s="171"/>
      <c r="C5155" s="167"/>
      <c r="D5155" s="168"/>
      <c r="E5155" s="258" t="str">
        <f>iferror(vlookup(C5155,'Master data'!$A$1:$C$29,3,0),"--")</f>
        <v>--</v>
      </c>
      <c r="F5155" s="258" t="str">
        <f>iferror(vlookup(C5155,'Master data'!$A$1:$C$29,2,0),"--")</f>
        <v>--</v>
      </c>
    </row>
    <row r="5156" ht="22.5" customHeight="1">
      <c r="A5156" s="165"/>
      <c r="B5156" s="171"/>
      <c r="C5156" s="167"/>
      <c r="D5156" s="168"/>
      <c r="E5156" s="258" t="str">
        <f>iferror(vlookup(C5156,'Master data'!$A$1:$C$29,3,0),"--")</f>
        <v>--</v>
      </c>
      <c r="F5156" s="258" t="str">
        <f>iferror(vlookup(C5156,'Master data'!$A$1:$C$29,2,0),"--")</f>
        <v>--</v>
      </c>
    </row>
    <row r="5157" ht="22.5" customHeight="1">
      <c r="A5157" s="165"/>
      <c r="B5157" s="171"/>
      <c r="C5157" s="167"/>
      <c r="D5157" s="168"/>
      <c r="E5157" s="258" t="str">
        <f>iferror(vlookup(C5157,'Master data'!$A$1:$C$29,3,0),"--")</f>
        <v>--</v>
      </c>
      <c r="F5157" s="258" t="str">
        <f>iferror(vlookup(C5157,'Master data'!$A$1:$C$29,2,0),"--")</f>
        <v>--</v>
      </c>
    </row>
    <row r="5158" ht="22.5" customHeight="1">
      <c r="A5158" s="165"/>
      <c r="B5158" s="171"/>
      <c r="C5158" s="167"/>
      <c r="D5158" s="168"/>
      <c r="E5158" s="258" t="str">
        <f>iferror(vlookup(C5158,'Master data'!$A$1:$C$29,3,0),"--")</f>
        <v>--</v>
      </c>
      <c r="F5158" s="258" t="str">
        <f>iferror(vlookup(C5158,'Master data'!$A$1:$C$29,2,0),"--")</f>
        <v>--</v>
      </c>
    </row>
    <row r="5159" ht="22.5" customHeight="1">
      <c r="A5159" s="165"/>
      <c r="B5159" s="171"/>
      <c r="C5159" s="167"/>
      <c r="D5159" s="168"/>
      <c r="E5159" s="258" t="str">
        <f>iferror(vlookup(C5159,'Master data'!$A$1:$C$29,3,0),"--")</f>
        <v>--</v>
      </c>
      <c r="F5159" s="258" t="str">
        <f>iferror(vlookup(C5159,'Master data'!$A$1:$C$29,2,0),"--")</f>
        <v>--</v>
      </c>
    </row>
    <row r="5160" ht="22.5" customHeight="1">
      <c r="A5160" s="165"/>
      <c r="B5160" s="171"/>
      <c r="C5160" s="167"/>
      <c r="D5160" s="168"/>
      <c r="E5160" s="258" t="str">
        <f>iferror(vlookup(C5160,'Master data'!$A$1:$C$29,3,0),"--")</f>
        <v>--</v>
      </c>
      <c r="F5160" s="258" t="str">
        <f>iferror(vlookup(C5160,'Master data'!$A$1:$C$29,2,0),"--")</f>
        <v>--</v>
      </c>
    </row>
    <row r="5161" ht="22.5" customHeight="1">
      <c r="A5161" s="165"/>
      <c r="B5161" s="171"/>
      <c r="C5161" s="167"/>
      <c r="D5161" s="168"/>
      <c r="E5161" s="258" t="str">
        <f>iferror(vlookup(C5161,'Master data'!$A$1:$C$29,3,0),"--")</f>
        <v>--</v>
      </c>
      <c r="F5161" s="258" t="str">
        <f>iferror(vlookup(C5161,'Master data'!$A$1:$C$29,2,0),"--")</f>
        <v>--</v>
      </c>
    </row>
    <row r="5162" ht="22.5" customHeight="1">
      <c r="A5162" s="165"/>
      <c r="B5162" s="171"/>
      <c r="C5162" s="167"/>
      <c r="D5162" s="168"/>
      <c r="E5162" s="258" t="str">
        <f>iferror(vlookup(C5162,'Master data'!$A$1:$C$29,3,0),"--")</f>
        <v>--</v>
      </c>
      <c r="F5162" s="258" t="str">
        <f>iferror(vlookup(C5162,'Master data'!$A$1:$C$29,2,0),"--")</f>
        <v>--</v>
      </c>
    </row>
    <row r="5163" ht="22.5" customHeight="1">
      <c r="A5163" s="165"/>
      <c r="B5163" s="171"/>
      <c r="C5163" s="167"/>
      <c r="D5163" s="168"/>
      <c r="E5163" s="258" t="str">
        <f>iferror(vlookup(C5163,'Master data'!$A$1:$C$29,3,0),"--")</f>
        <v>--</v>
      </c>
      <c r="F5163" s="258" t="str">
        <f>iferror(vlookup(C5163,'Master data'!$A$1:$C$29,2,0),"--")</f>
        <v>--</v>
      </c>
    </row>
    <row r="5164" ht="22.5" customHeight="1">
      <c r="A5164" s="165"/>
      <c r="B5164" s="171"/>
      <c r="C5164" s="167"/>
      <c r="D5164" s="168"/>
      <c r="E5164" s="258" t="str">
        <f>iferror(vlookup(C5164,'Master data'!$A$1:$C$29,3,0),"--")</f>
        <v>--</v>
      </c>
      <c r="F5164" s="258" t="str">
        <f>iferror(vlookup(C5164,'Master data'!$A$1:$C$29,2,0),"--")</f>
        <v>--</v>
      </c>
    </row>
    <row r="5165" ht="22.5" customHeight="1">
      <c r="A5165" s="165"/>
      <c r="B5165" s="171"/>
      <c r="C5165" s="167"/>
      <c r="D5165" s="168"/>
      <c r="E5165" s="258" t="str">
        <f>iferror(vlookup(C5165,'Master data'!$A$1:$C$29,3,0),"--")</f>
        <v>--</v>
      </c>
      <c r="F5165" s="258" t="str">
        <f>iferror(vlookup(C5165,'Master data'!$A$1:$C$29,2,0),"--")</f>
        <v>--</v>
      </c>
    </row>
    <row r="5166" ht="22.5" customHeight="1">
      <c r="A5166" s="165"/>
      <c r="B5166" s="171"/>
      <c r="C5166" s="167"/>
      <c r="D5166" s="168"/>
      <c r="E5166" s="258" t="str">
        <f>iferror(vlookup(C5166,'Master data'!$A$1:$C$29,3,0),"--")</f>
        <v>--</v>
      </c>
      <c r="F5166" s="258" t="str">
        <f>iferror(vlookup(C5166,'Master data'!$A$1:$C$29,2,0),"--")</f>
        <v>--</v>
      </c>
    </row>
    <row r="5167" ht="22.5" customHeight="1">
      <c r="A5167" s="165"/>
      <c r="B5167" s="171"/>
      <c r="C5167" s="167"/>
      <c r="D5167" s="168"/>
      <c r="E5167" s="258" t="str">
        <f>iferror(vlookup(C5167,'Master data'!$A$1:$C$29,3,0),"--")</f>
        <v>--</v>
      </c>
      <c r="F5167" s="258" t="str">
        <f>iferror(vlookup(C5167,'Master data'!$A$1:$C$29,2,0),"--")</f>
        <v>--</v>
      </c>
    </row>
    <row r="5168" ht="22.5" customHeight="1">
      <c r="A5168" s="165"/>
      <c r="B5168" s="171"/>
      <c r="C5168" s="167"/>
      <c r="D5168" s="168"/>
      <c r="E5168" s="258" t="str">
        <f>iferror(vlookup(C5168,'Master data'!$A$1:$C$29,3,0),"--")</f>
        <v>--</v>
      </c>
      <c r="F5168" s="258" t="str">
        <f>iferror(vlookup(C5168,'Master data'!$A$1:$C$29,2,0),"--")</f>
        <v>--</v>
      </c>
    </row>
    <row r="5169" ht="22.5" customHeight="1">
      <c r="A5169" s="165"/>
      <c r="B5169" s="171"/>
      <c r="C5169" s="167"/>
      <c r="D5169" s="168"/>
      <c r="E5169" s="258" t="str">
        <f>iferror(vlookup(C5169,'Master data'!$A$1:$C$29,3,0),"--")</f>
        <v>--</v>
      </c>
      <c r="F5169" s="258" t="str">
        <f>iferror(vlookup(C5169,'Master data'!$A$1:$C$29,2,0),"--")</f>
        <v>--</v>
      </c>
    </row>
    <row r="5170" ht="22.5" customHeight="1">
      <c r="A5170" s="165"/>
      <c r="B5170" s="171"/>
      <c r="C5170" s="167"/>
      <c r="D5170" s="168"/>
      <c r="E5170" s="258" t="str">
        <f>iferror(vlookup(C5170,'Master data'!$A$1:$C$29,3,0),"--")</f>
        <v>--</v>
      </c>
      <c r="F5170" s="258" t="str">
        <f>iferror(vlookup(C5170,'Master data'!$A$1:$C$29,2,0),"--")</f>
        <v>--</v>
      </c>
    </row>
    <row r="5171" ht="22.5" customHeight="1">
      <c r="A5171" s="165"/>
      <c r="B5171" s="171"/>
      <c r="C5171" s="167"/>
      <c r="D5171" s="168"/>
      <c r="E5171" s="258" t="str">
        <f>iferror(vlookup(C5171,'Master data'!$A$1:$C$29,3,0),"--")</f>
        <v>--</v>
      </c>
      <c r="F5171" s="258" t="str">
        <f>iferror(vlookup(C5171,'Master data'!$A$1:$C$29,2,0),"--")</f>
        <v>--</v>
      </c>
    </row>
    <row r="5172" ht="22.5" customHeight="1">
      <c r="A5172" s="165"/>
      <c r="B5172" s="171"/>
      <c r="C5172" s="167"/>
      <c r="D5172" s="168"/>
      <c r="E5172" s="258" t="str">
        <f>iferror(vlookup(C5172,'Master data'!$A$1:$C$29,3,0),"--")</f>
        <v>--</v>
      </c>
      <c r="F5172" s="258" t="str">
        <f>iferror(vlookup(C5172,'Master data'!$A$1:$C$29,2,0),"--")</f>
        <v>--</v>
      </c>
    </row>
    <row r="5173" ht="22.5" customHeight="1">
      <c r="A5173" s="165"/>
      <c r="B5173" s="171"/>
      <c r="C5173" s="167"/>
      <c r="D5173" s="168"/>
      <c r="E5173" s="258" t="str">
        <f>iferror(vlookup(C5173,'Master data'!$A$1:$C$29,3,0),"--")</f>
        <v>--</v>
      </c>
      <c r="F5173" s="258" t="str">
        <f>iferror(vlookup(C5173,'Master data'!$A$1:$C$29,2,0),"--")</f>
        <v>--</v>
      </c>
    </row>
    <row r="5174" ht="22.5" customHeight="1">
      <c r="A5174" s="165"/>
      <c r="B5174" s="171"/>
      <c r="C5174" s="167"/>
      <c r="D5174" s="168"/>
      <c r="E5174" s="258" t="str">
        <f>iferror(vlookup(C5174,'Master data'!$A$1:$C$29,3,0),"--")</f>
        <v>--</v>
      </c>
      <c r="F5174" s="258" t="str">
        <f>iferror(vlookup(C5174,'Master data'!$A$1:$C$29,2,0),"--")</f>
        <v>--</v>
      </c>
    </row>
    <row r="5175" ht="22.5" customHeight="1">
      <c r="A5175" s="165"/>
      <c r="B5175" s="171"/>
      <c r="C5175" s="167"/>
      <c r="D5175" s="168"/>
      <c r="E5175" s="258" t="str">
        <f>iferror(vlookup(C5175,'Master data'!$A$1:$C$29,3,0),"--")</f>
        <v>--</v>
      </c>
      <c r="F5175" s="258" t="str">
        <f>iferror(vlookup(C5175,'Master data'!$A$1:$C$29,2,0),"--")</f>
        <v>--</v>
      </c>
    </row>
    <row r="5176" ht="22.5" customHeight="1">
      <c r="A5176" s="165"/>
      <c r="B5176" s="171"/>
      <c r="C5176" s="167"/>
      <c r="D5176" s="168"/>
      <c r="E5176" s="258" t="str">
        <f>iferror(vlookup(C5176,'Master data'!$A$1:$C$29,3,0),"--")</f>
        <v>--</v>
      </c>
      <c r="F5176" s="258" t="str">
        <f>iferror(vlookup(C5176,'Master data'!$A$1:$C$29,2,0),"--")</f>
        <v>--</v>
      </c>
    </row>
    <row r="5177" ht="22.5" customHeight="1">
      <c r="A5177" s="165"/>
      <c r="B5177" s="172"/>
      <c r="C5177" s="167"/>
      <c r="D5177" s="168"/>
      <c r="E5177" s="258" t="str">
        <f>iferror(vlookup(C5177,'Master data'!$A$1:$C$29,3,0),"--")</f>
        <v>--</v>
      </c>
      <c r="F5177" s="258" t="str">
        <f>iferror(vlookup(C5177,'Master data'!$A$1:$C$29,2,0),"--")</f>
        <v>--</v>
      </c>
    </row>
    <row r="5178" ht="22.5" customHeight="1">
      <c r="A5178" s="165"/>
      <c r="B5178" s="171"/>
      <c r="C5178" s="167"/>
      <c r="D5178" s="168"/>
      <c r="E5178" s="258" t="str">
        <f>iferror(vlookup(C5178,'Master data'!$A$1:$C$29,3,0),"--")</f>
        <v>--</v>
      </c>
      <c r="F5178" s="258" t="str">
        <f>iferror(vlookup(C5178,'Master data'!$A$1:$C$29,2,0),"--")</f>
        <v>--</v>
      </c>
    </row>
    <row r="5179" ht="22.5" customHeight="1">
      <c r="A5179" s="165"/>
      <c r="B5179" s="171"/>
      <c r="C5179" s="167"/>
      <c r="D5179" s="168"/>
      <c r="E5179" s="258" t="str">
        <f>iferror(vlookup(C5179,'Master data'!$A$1:$C$29,3,0),"--")</f>
        <v>--</v>
      </c>
      <c r="F5179" s="258" t="str">
        <f>iferror(vlookup(C5179,'Master data'!$A$1:$C$29,2,0),"--")</f>
        <v>--</v>
      </c>
    </row>
    <row r="5180" ht="22.5" customHeight="1">
      <c r="A5180" s="165"/>
      <c r="B5180" s="171"/>
      <c r="C5180" s="167"/>
      <c r="D5180" s="168"/>
      <c r="E5180" s="258" t="str">
        <f>iferror(vlookup(C5180,'Master data'!$A$1:$C$29,3,0),"--")</f>
        <v>--</v>
      </c>
      <c r="F5180" s="258" t="str">
        <f>iferror(vlookup(C5180,'Master data'!$A$1:$C$29,2,0),"--")</f>
        <v>--</v>
      </c>
    </row>
    <row r="5181" ht="22.5" customHeight="1">
      <c r="A5181" s="165"/>
      <c r="B5181" s="171"/>
      <c r="C5181" s="167"/>
      <c r="D5181" s="168"/>
      <c r="E5181" s="258" t="str">
        <f>iferror(vlookup(C5181,'Master data'!$A$1:$C$29,3,0),"--")</f>
        <v>--</v>
      </c>
      <c r="F5181" s="258" t="str">
        <f>iferror(vlookup(C5181,'Master data'!$A$1:$C$29,2,0),"--")</f>
        <v>--</v>
      </c>
    </row>
    <row r="5182" ht="22.5" customHeight="1">
      <c r="A5182" s="165"/>
      <c r="B5182" s="171"/>
      <c r="C5182" s="167"/>
      <c r="D5182" s="168"/>
      <c r="E5182" s="258" t="str">
        <f>iferror(vlookup(C5182,'Master data'!$A$1:$C$29,3,0),"--")</f>
        <v>--</v>
      </c>
      <c r="F5182" s="258" t="str">
        <f>iferror(vlookup(C5182,'Master data'!$A$1:$C$29,2,0),"--")</f>
        <v>--</v>
      </c>
    </row>
    <row r="5183" ht="22.5" customHeight="1">
      <c r="A5183" s="165"/>
      <c r="B5183" s="171"/>
      <c r="C5183" s="167"/>
      <c r="D5183" s="168"/>
      <c r="E5183" s="258" t="str">
        <f>iferror(vlookup(C5183,'Master data'!$A$1:$C$29,3,0),"--")</f>
        <v>--</v>
      </c>
      <c r="F5183" s="258" t="str">
        <f>iferror(vlookup(C5183,'Master data'!$A$1:$C$29,2,0),"--")</f>
        <v>--</v>
      </c>
    </row>
    <row r="5184" ht="22.5" customHeight="1">
      <c r="A5184" s="165"/>
      <c r="B5184" s="171"/>
      <c r="C5184" s="167"/>
      <c r="D5184" s="168"/>
      <c r="E5184" s="258" t="str">
        <f>iferror(vlookup(C5184,'Master data'!$A$1:$C$29,3,0),"--")</f>
        <v>--</v>
      </c>
      <c r="F5184" s="258" t="str">
        <f>iferror(vlookup(C5184,'Master data'!$A$1:$C$29,2,0),"--")</f>
        <v>--</v>
      </c>
    </row>
    <row r="5185" ht="22.5" customHeight="1">
      <c r="A5185" s="165"/>
      <c r="B5185" s="171"/>
      <c r="C5185" s="167"/>
      <c r="D5185" s="168"/>
      <c r="E5185" s="258" t="str">
        <f>iferror(vlookup(C5185,'Master data'!$A$1:$C$29,3,0),"--")</f>
        <v>--</v>
      </c>
      <c r="F5185" s="258" t="str">
        <f>iferror(vlookup(C5185,'Master data'!$A$1:$C$29,2,0),"--")</f>
        <v>--</v>
      </c>
    </row>
    <row r="5186" ht="22.5" customHeight="1">
      <c r="A5186" s="165"/>
      <c r="B5186" s="171"/>
      <c r="C5186" s="167"/>
      <c r="D5186" s="168"/>
      <c r="E5186" s="258" t="str">
        <f>iferror(vlookup(C5186,'Master data'!$A$1:$C$29,3,0),"--")</f>
        <v>--</v>
      </c>
      <c r="F5186" s="258" t="str">
        <f>iferror(vlookup(C5186,'Master data'!$A$1:$C$29,2,0),"--")</f>
        <v>--</v>
      </c>
    </row>
    <row r="5187" ht="22.5" customHeight="1">
      <c r="A5187" s="165"/>
      <c r="B5187" s="171"/>
      <c r="C5187" s="167"/>
      <c r="D5187" s="168"/>
      <c r="E5187" s="258" t="str">
        <f>iferror(vlookup(C5187,'Master data'!$A$1:$C$29,3,0),"--")</f>
        <v>--</v>
      </c>
      <c r="F5187" s="258" t="str">
        <f>iferror(vlookup(C5187,'Master data'!$A$1:$C$29,2,0),"--")</f>
        <v>--</v>
      </c>
    </row>
    <row r="5188" ht="22.5" customHeight="1">
      <c r="A5188" s="165"/>
      <c r="B5188" s="171"/>
      <c r="C5188" s="167"/>
      <c r="D5188" s="168"/>
      <c r="E5188" s="258" t="str">
        <f>iferror(vlookup(C5188,'Master data'!$A$1:$C$29,3,0),"--")</f>
        <v>--</v>
      </c>
      <c r="F5188" s="258" t="str">
        <f>iferror(vlookup(C5188,'Master data'!$A$1:$C$29,2,0),"--")</f>
        <v>--</v>
      </c>
    </row>
    <row r="5189" ht="22.5" customHeight="1">
      <c r="A5189" s="165"/>
      <c r="B5189" s="171"/>
      <c r="C5189" s="167"/>
      <c r="D5189" s="168"/>
      <c r="E5189" s="258" t="str">
        <f>iferror(vlookup(C5189,'Master data'!$A$1:$C$29,3,0),"--")</f>
        <v>--</v>
      </c>
      <c r="F5189" s="258" t="str">
        <f>iferror(vlookup(C5189,'Master data'!$A$1:$C$29,2,0),"--")</f>
        <v>--</v>
      </c>
    </row>
    <row r="5190" ht="22.5" customHeight="1">
      <c r="A5190" s="165"/>
      <c r="B5190" s="171"/>
      <c r="C5190" s="167"/>
      <c r="D5190" s="168"/>
      <c r="E5190" s="258" t="str">
        <f>iferror(vlookup(C5190,'Master data'!$A$1:$C$29,3,0),"--")</f>
        <v>--</v>
      </c>
      <c r="F5190" s="258" t="str">
        <f>iferror(vlookup(C5190,'Master data'!$A$1:$C$29,2,0),"--")</f>
        <v>--</v>
      </c>
    </row>
    <row r="5191" ht="22.5" customHeight="1">
      <c r="A5191" s="165"/>
      <c r="B5191" s="171"/>
      <c r="C5191" s="167"/>
      <c r="D5191" s="168"/>
      <c r="E5191" s="258" t="str">
        <f>iferror(vlookup(C5191,'Master data'!$A$1:$C$29,3,0),"--")</f>
        <v>--</v>
      </c>
      <c r="F5191" s="258" t="str">
        <f>iferror(vlookup(C5191,'Master data'!$A$1:$C$29,2,0),"--")</f>
        <v>--</v>
      </c>
    </row>
    <row r="5192" ht="22.5" customHeight="1">
      <c r="A5192" s="165"/>
      <c r="B5192" s="171"/>
      <c r="C5192" s="167"/>
      <c r="D5192" s="168"/>
      <c r="E5192" s="258" t="str">
        <f>iferror(vlookup(C5192,'Master data'!$A$1:$C$29,3,0),"--")</f>
        <v>--</v>
      </c>
      <c r="F5192" s="258" t="str">
        <f>iferror(vlookup(C5192,'Master data'!$A$1:$C$29,2,0),"--")</f>
        <v>--</v>
      </c>
    </row>
    <row r="5193" ht="22.5" customHeight="1">
      <c r="A5193" s="165"/>
      <c r="B5193" s="171"/>
      <c r="C5193" s="167"/>
      <c r="D5193" s="168"/>
      <c r="E5193" s="258" t="str">
        <f>iferror(vlookup(C5193,'Master data'!$A$1:$C$29,3,0),"--")</f>
        <v>--</v>
      </c>
      <c r="F5193" s="258" t="str">
        <f>iferror(vlookup(C5193,'Master data'!$A$1:$C$29,2,0),"--")</f>
        <v>--</v>
      </c>
    </row>
    <row r="5194" ht="22.5" customHeight="1">
      <c r="A5194" s="165"/>
      <c r="B5194" s="171"/>
      <c r="C5194" s="167"/>
      <c r="D5194" s="168"/>
      <c r="E5194" s="258" t="str">
        <f>iferror(vlookup(C5194,'Master data'!$A$1:$C$29,3,0),"--")</f>
        <v>--</v>
      </c>
      <c r="F5194" s="258" t="str">
        <f>iferror(vlookup(C5194,'Master data'!$A$1:$C$29,2,0),"--")</f>
        <v>--</v>
      </c>
    </row>
    <row r="5195" ht="22.5" customHeight="1">
      <c r="A5195" s="165"/>
      <c r="B5195" s="171"/>
      <c r="C5195" s="167"/>
      <c r="D5195" s="168"/>
      <c r="E5195" s="258" t="str">
        <f>iferror(vlookup(C5195,'Master data'!$A$1:$C$29,3,0),"--")</f>
        <v>--</v>
      </c>
      <c r="F5195" s="258" t="str">
        <f>iferror(vlookup(C5195,'Master data'!$A$1:$C$29,2,0),"--")</f>
        <v>--</v>
      </c>
    </row>
    <row r="5196" ht="22.5" customHeight="1">
      <c r="A5196" s="165"/>
      <c r="B5196" s="171"/>
      <c r="C5196" s="167"/>
      <c r="D5196" s="168"/>
      <c r="E5196" s="258" t="str">
        <f>iferror(vlookup(C5196,'Master data'!$A$1:$C$29,3,0),"--")</f>
        <v>--</v>
      </c>
      <c r="F5196" s="258" t="str">
        <f>iferror(vlookup(C5196,'Master data'!$A$1:$C$29,2,0),"--")</f>
        <v>--</v>
      </c>
    </row>
    <row r="5197" ht="22.5" customHeight="1">
      <c r="A5197" s="165"/>
      <c r="B5197" s="171"/>
      <c r="C5197" s="167"/>
      <c r="D5197" s="168"/>
      <c r="E5197" s="258" t="str">
        <f>iferror(vlookup(C5197,'Master data'!$A$1:$C$29,3,0),"--")</f>
        <v>--</v>
      </c>
      <c r="F5197" s="258" t="str">
        <f>iferror(vlookup(C5197,'Master data'!$A$1:$C$29,2,0),"--")</f>
        <v>--</v>
      </c>
    </row>
    <row r="5198" ht="22.5" customHeight="1">
      <c r="A5198" s="165"/>
      <c r="B5198" s="171"/>
      <c r="C5198" s="167"/>
      <c r="D5198" s="168"/>
      <c r="E5198" s="258" t="str">
        <f>iferror(vlookup(C5198,'Master data'!$A$1:$C$29,3,0),"--")</f>
        <v>--</v>
      </c>
      <c r="F5198" s="258" t="str">
        <f>iferror(vlookup(C5198,'Master data'!$A$1:$C$29,2,0),"--")</f>
        <v>--</v>
      </c>
    </row>
    <row r="5199" ht="22.5" customHeight="1">
      <c r="A5199" s="165"/>
      <c r="B5199" s="171"/>
      <c r="C5199" s="167"/>
      <c r="D5199" s="168"/>
      <c r="E5199" s="258" t="str">
        <f>iferror(vlookup(C5199,'Master data'!$A$1:$C$29,3,0),"--")</f>
        <v>--</v>
      </c>
      <c r="F5199" s="258" t="str">
        <f>iferror(vlookup(C5199,'Master data'!$A$1:$C$29,2,0),"--")</f>
        <v>--</v>
      </c>
    </row>
    <row r="5200" ht="22.5" customHeight="1">
      <c r="A5200" s="165"/>
      <c r="B5200" s="171"/>
      <c r="C5200" s="167"/>
      <c r="D5200" s="168"/>
      <c r="E5200" s="258" t="str">
        <f>iferror(vlookup(C5200,'Master data'!$A$1:$C$29,3,0),"--")</f>
        <v>--</v>
      </c>
      <c r="F5200" s="258" t="str">
        <f>iferror(vlookup(C5200,'Master data'!$A$1:$C$29,2,0),"--")</f>
        <v>--</v>
      </c>
    </row>
    <row r="5201" ht="22.5" customHeight="1">
      <c r="A5201" s="165"/>
      <c r="B5201" s="171"/>
      <c r="C5201" s="167"/>
      <c r="D5201" s="168"/>
      <c r="E5201" s="258" t="str">
        <f>iferror(vlookup(C5201,'Master data'!$A$1:$C$29,3,0),"--")</f>
        <v>--</v>
      </c>
      <c r="F5201" s="258" t="str">
        <f>iferror(vlookup(C5201,'Master data'!$A$1:$C$29,2,0),"--")</f>
        <v>--</v>
      </c>
    </row>
    <row r="5202" ht="22.5" customHeight="1">
      <c r="A5202" s="165"/>
      <c r="B5202" s="171"/>
      <c r="C5202" s="167"/>
      <c r="D5202" s="168"/>
      <c r="E5202" s="258" t="str">
        <f>iferror(vlookup(C5202,'Master data'!$A$1:$C$29,3,0),"--")</f>
        <v>--</v>
      </c>
      <c r="F5202" s="258" t="str">
        <f>iferror(vlookup(C5202,'Master data'!$A$1:$C$29,2,0),"--")</f>
        <v>--</v>
      </c>
    </row>
    <row r="5203" ht="22.5" customHeight="1">
      <c r="A5203" s="165"/>
      <c r="B5203" s="171"/>
      <c r="C5203" s="167"/>
      <c r="D5203" s="168"/>
      <c r="E5203" s="258" t="str">
        <f>iferror(vlookup(C5203,'Master data'!$A$1:$C$29,3,0),"--")</f>
        <v>--</v>
      </c>
      <c r="F5203" s="258" t="str">
        <f>iferror(vlookup(C5203,'Master data'!$A$1:$C$29,2,0),"--")</f>
        <v>--</v>
      </c>
    </row>
    <row r="5204" ht="22.5" customHeight="1">
      <c r="A5204" s="165"/>
      <c r="B5204" s="171"/>
      <c r="C5204" s="167"/>
      <c r="D5204" s="168"/>
      <c r="E5204" s="258" t="str">
        <f>iferror(vlookup(C5204,'Master data'!$A$1:$C$29,3,0),"--")</f>
        <v>--</v>
      </c>
      <c r="F5204" s="258" t="str">
        <f>iferror(vlookup(C5204,'Master data'!$A$1:$C$29,2,0),"--")</f>
        <v>--</v>
      </c>
    </row>
    <row r="5205" ht="22.5" customHeight="1">
      <c r="A5205" s="165"/>
      <c r="B5205" s="171"/>
      <c r="C5205" s="167"/>
      <c r="D5205" s="168"/>
      <c r="E5205" s="258" t="str">
        <f>iferror(vlookup(C5205,'Master data'!$A$1:$C$29,3,0),"--")</f>
        <v>--</v>
      </c>
      <c r="F5205" s="258" t="str">
        <f>iferror(vlookup(C5205,'Master data'!$A$1:$C$29,2,0),"--")</f>
        <v>--</v>
      </c>
    </row>
    <row r="5206" ht="22.5" customHeight="1">
      <c r="A5206" s="165"/>
      <c r="B5206" s="171"/>
      <c r="C5206" s="167"/>
      <c r="D5206" s="168"/>
      <c r="E5206" s="258" t="str">
        <f>iferror(vlookup(C5206,'Master data'!$A$1:$C$29,3,0),"--")</f>
        <v>--</v>
      </c>
      <c r="F5206" s="258" t="str">
        <f>iferror(vlookup(C5206,'Master data'!$A$1:$C$29,2,0),"--")</f>
        <v>--</v>
      </c>
    </row>
    <row r="5207" ht="22.5" customHeight="1">
      <c r="A5207" s="165"/>
      <c r="B5207" s="171"/>
      <c r="C5207" s="167"/>
      <c r="D5207" s="168"/>
      <c r="E5207" s="258" t="str">
        <f>iferror(vlookup(C5207,'Master data'!$A$1:$C$29,3,0),"--")</f>
        <v>--</v>
      </c>
      <c r="F5207" s="258" t="str">
        <f>iferror(vlookup(C5207,'Master data'!$A$1:$C$29,2,0),"--")</f>
        <v>--</v>
      </c>
    </row>
    <row r="5208" ht="22.5" customHeight="1">
      <c r="A5208" s="165"/>
      <c r="B5208" s="171"/>
      <c r="C5208" s="167"/>
      <c r="D5208" s="168"/>
      <c r="E5208" s="258" t="str">
        <f>iferror(vlookup(C5208,'Master data'!$A$1:$C$29,3,0),"--")</f>
        <v>--</v>
      </c>
      <c r="F5208" s="258" t="str">
        <f>iferror(vlookup(C5208,'Master data'!$A$1:$C$29,2,0),"--")</f>
        <v>--</v>
      </c>
    </row>
    <row r="5209" ht="22.5" customHeight="1">
      <c r="A5209" s="165"/>
      <c r="B5209" s="171"/>
      <c r="C5209" s="167"/>
      <c r="D5209" s="168"/>
      <c r="E5209" s="258" t="str">
        <f>iferror(vlookup(C5209,'Master data'!$A$1:$C$29,3,0),"--")</f>
        <v>--</v>
      </c>
      <c r="F5209" s="258" t="str">
        <f>iferror(vlookup(C5209,'Master data'!$A$1:$C$29,2,0),"--")</f>
        <v>--</v>
      </c>
    </row>
    <row r="5210" ht="22.5" customHeight="1">
      <c r="A5210" s="165"/>
      <c r="B5210" s="171"/>
      <c r="C5210" s="167"/>
      <c r="D5210" s="168"/>
      <c r="E5210" s="258" t="str">
        <f>iferror(vlookup(C5210,'Master data'!$A$1:$C$29,3,0),"--")</f>
        <v>--</v>
      </c>
      <c r="F5210" s="258" t="str">
        <f>iferror(vlookup(C5210,'Master data'!$A$1:$C$29,2,0),"--")</f>
        <v>--</v>
      </c>
    </row>
    <row r="5211" ht="22.5" customHeight="1">
      <c r="A5211" s="165"/>
      <c r="B5211" s="171"/>
      <c r="C5211" s="167"/>
      <c r="D5211" s="168"/>
      <c r="E5211" s="258" t="str">
        <f>iferror(vlookup(C5211,'Master data'!$A$1:$C$29,3,0),"--")</f>
        <v>--</v>
      </c>
      <c r="F5211" s="258" t="str">
        <f>iferror(vlookup(C5211,'Master data'!$A$1:$C$29,2,0),"--")</f>
        <v>--</v>
      </c>
    </row>
    <row r="5212" ht="22.5" customHeight="1">
      <c r="A5212" s="165"/>
      <c r="B5212" s="171"/>
      <c r="C5212" s="167"/>
      <c r="D5212" s="168"/>
      <c r="E5212" s="258" t="str">
        <f>iferror(vlookup(C5212,'Master data'!$A$1:$C$29,3,0),"--")</f>
        <v>--</v>
      </c>
      <c r="F5212" s="258" t="str">
        <f>iferror(vlookup(C5212,'Master data'!$A$1:$C$29,2,0),"--")</f>
        <v>--</v>
      </c>
    </row>
    <row r="5213" ht="22.5" customHeight="1">
      <c r="A5213" s="165"/>
      <c r="B5213" s="171"/>
      <c r="C5213" s="167"/>
      <c r="D5213" s="168"/>
      <c r="E5213" s="258" t="str">
        <f>iferror(vlookup(C5213,'Master data'!$A$1:$C$29,3,0),"--")</f>
        <v>--</v>
      </c>
      <c r="F5213" s="258" t="str">
        <f>iferror(vlookup(C5213,'Master data'!$A$1:$C$29,2,0),"--")</f>
        <v>--</v>
      </c>
    </row>
    <row r="5214" ht="22.5" customHeight="1">
      <c r="A5214" s="165"/>
      <c r="B5214" s="171"/>
      <c r="C5214" s="167"/>
      <c r="D5214" s="168"/>
      <c r="E5214" s="258" t="str">
        <f>iferror(vlookup(C5214,'Master data'!$A$1:$C$29,3,0),"--")</f>
        <v>--</v>
      </c>
      <c r="F5214" s="258" t="str">
        <f>iferror(vlookup(C5214,'Master data'!$A$1:$C$29,2,0),"--")</f>
        <v>--</v>
      </c>
    </row>
    <row r="5215" ht="22.5" customHeight="1">
      <c r="A5215" s="165"/>
      <c r="B5215" s="171"/>
      <c r="C5215" s="167"/>
      <c r="D5215" s="168"/>
      <c r="E5215" s="258" t="str">
        <f>iferror(vlookup(C5215,'Master data'!$A$1:$C$29,3,0),"--")</f>
        <v>--</v>
      </c>
      <c r="F5215" s="258" t="str">
        <f>iferror(vlookup(C5215,'Master data'!$A$1:$C$29,2,0),"--")</f>
        <v>--</v>
      </c>
    </row>
    <row r="5216" ht="22.5" customHeight="1">
      <c r="A5216" s="165"/>
      <c r="B5216" s="171"/>
      <c r="C5216" s="167"/>
      <c r="D5216" s="168"/>
      <c r="E5216" s="258" t="str">
        <f>iferror(vlookup(C5216,'Master data'!$A$1:$C$29,3,0),"--")</f>
        <v>--</v>
      </c>
      <c r="F5216" s="258" t="str">
        <f>iferror(vlookup(C5216,'Master data'!$A$1:$C$29,2,0),"--")</f>
        <v>--</v>
      </c>
    </row>
    <row r="5217" ht="22.5" customHeight="1">
      <c r="A5217" s="165"/>
      <c r="B5217" s="171"/>
      <c r="C5217" s="167"/>
      <c r="D5217" s="168"/>
      <c r="E5217" s="258" t="str">
        <f>iferror(vlookup(C5217,'Master data'!$A$1:$C$29,3,0),"--")</f>
        <v>--</v>
      </c>
      <c r="F5217" s="258" t="str">
        <f>iferror(vlookup(C5217,'Master data'!$A$1:$C$29,2,0),"--")</f>
        <v>--</v>
      </c>
    </row>
    <row r="5218" ht="22.5" customHeight="1">
      <c r="A5218" s="165"/>
      <c r="B5218" s="171"/>
      <c r="C5218" s="167"/>
      <c r="D5218" s="168"/>
      <c r="E5218" s="258" t="str">
        <f>iferror(vlookup(C5218,'Master data'!$A$1:$C$29,3,0),"--")</f>
        <v>--</v>
      </c>
      <c r="F5218" s="258" t="str">
        <f>iferror(vlookup(C5218,'Master data'!$A$1:$C$29,2,0),"--")</f>
        <v>--</v>
      </c>
    </row>
    <row r="5219" ht="22.5" customHeight="1">
      <c r="A5219" s="165"/>
      <c r="B5219" s="171"/>
      <c r="C5219" s="167"/>
      <c r="D5219" s="168"/>
      <c r="E5219" s="258" t="str">
        <f>iferror(vlookup(C5219,'Master data'!$A$1:$C$29,3,0),"--")</f>
        <v>--</v>
      </c>
      <c r="F5219" s="258" t="str">
        <f>iferror(vlookup(C5219,'Master data'!$A$1:$C$29,2,0),"--")</f>
        <v>--</v>
      </c>
    </row>
    <row r="5220" ht="22.5" customHeight="1">
      <c r="A5220" s="165"/>
      <c r="B5220" s="171"/>
      <c r="C5220" s="167"/>
      <c r="D5220" s="168"/>
      <c r="E5220" s="258" t="str">
        <f>iferror(vlookup(C5220,'Master data'!$A$1:$C$29,3,0),"--")</f>
        <v>--</v>
      </c>
      <c r="F5220" s="258" t="str">
        <f>iferror(vlookup(C5220,'Master data'!$A$1:$C$29,2,0),"--")</f>
        <v>--</v>
      </c>
    </row>
    <row r="5221" ht="22.5" customHeight="1">
      <c r="A5221" s="165"/>
      <c r="B5221" s="171"/>
      <c r="C5221" s="167"/>
      <c r="D5221" s="168"/>
      <c r="E5221" s="258" t="str">
        <f>iferror(vlookup(C5221,'Master data'!$A$1:$C$29,3,0),"--")</f>
        <v>--</v>
      </c>
      <c r="F5221" s="258" t="str">
        <f>iferror(vlookup(C5221,'Master data'!$A$1:$C$29,2,0),"--")</f>
        <v>--</v>
      </c>
    </row>
    <row r="5222" ht="22.5" customHeight="1">
      <c r="A5222" s="165"/>
      <c r="B5222" s="171"/>
      <c r="C5222" s="167"/>
      <c r="D5222" s="168"/>
      <c r="E5222" s="258" t="str">
        <f>iferror(vlookup(C5222,'Master data'!$A$1:$C$29,3,0),"--")</f>
        <v>--</v>
      </c>
      <c r="F5222" s="258" t="str">
        <f>iferror(vlookup(C5222,'Master data'!$A$1:$C$29,2,0),"--")</f>
        <v>--</v>
      </c>
    </row>
    <row r="5223" ht="22.5" customHeight="1">
      <c r="A5223" s="165"/>
      <c r="B5223" s="171"/>
      <c r="C5223" s="167"/>
      <c r="D5223" s="168"/>
      <c r="E5223" s="258" t="str">
        <f>iferror(vlookup(C5223,'Master data'!$A$1:$C$29,3,0),"--")</f>
        <v>--</v>
      </c>
      <c r="F5223" s="258" t="str">
        <f>iferror(vlookup(C5223,'Master data'!$A$1:$C$29,2,0),"--")</f>
        <v>--</v>
      </c>
    </row>
    <row r="5224" ht="22.5" customHeight="1">
      <c r="A5224" s="165"/>
      <c r="B5224" s="171"/>
      <c r="C5224" s="167"/>
      <c r="D5224" s="168"/>
      <c r="E5224" s="258" t="str">
        <f>iferror(vlookup(C5224,'Master data'!$A$1:$C$29,3,0),"--")</f>
        <v>--</v>
      </c>
      <c r="F5224" s="258" t="str">
        <f>iferror(vlookup(C5224,'Master data'!$A$1:$C$29,2,0),"--")</f>
        <v>--</v>
      </c>
    </row>
    <row r="5225" ht="22.5" customHeight="1">
      <c r="A5225" s="165"/>
      <c r="B5225" s="171"/>
      <c r="C5225" s="167"/>
      <c r="D5225" s="168"/>
      <c r="E5225" s="258" t="str">
        <f>iferror(vlookup(C5225,'Master data'!$A$1:$C$29,3,0),"--")</f>
        <v>--</v>
      </c>
      <c r="F5225" s="258" t="str">
        <f>iferror(vlookup(C5225,'Master data'!$A$1:$C$29,2,0),"--")</f>
        <v>--</v>
      </c>
    </row>
    <row r="5226" ht="22.5" customHeight="1">
      <c r="A5226" s="165"/>
      <c r="B5226" s="171"/>
      <c r="C5226" s="167"/>
      <c r="D5226" s="168"/>
      <c r="E5226" s="258" t="str">
        <f>iferror(vlookup(C5226,'Master data'!$A$1:$C$29,3,0),"--")</f>
        <v>--</v>
      </c>
      <c r="F5226" s="258" t="str">
        <f>iferror(vlookup(C5226,'Master data'!$A$1:$C$29,2,0),"--")</f>
        <v>--</v>
      </c>
    </row>
    <row r="5227" ht="22.5" customHeight="1">
      <c r="A5227" s="165"/>
      <c r="B5227" s="171"/>
      <c r="C5227" s="167"/>
      <c r="D5227" s="168"/>
      <c r="E5227" s="258" t="str">
        <f>iferror(vlookup(C5227,'Master data'!$A$1:$C$29,3,0),"--")</f>
        <v>--</v>
      </c>
      <c r="F5227" s="258" t="str">
        <f>iferror(vlookup(C5227,'Master data'!$A$1:$C$29,2,0),"--")</f>
        <v>--</v>
      </c>
    </row>
    <row r="5228" ht="22.5" customHeight="1">
      <c r="A5228" s="165"/>
      <c r="B5228" s="171"/>
      <c r="C5228" s="167"/>
      <c r="D5228" s="168"/>
      <c r="E5228" s="258" t="str">
        <f>iferror(vlookup(C5228,'Master data'!$A$1:$C$29,3,0),"--")</f>
        <v>--</v>
      </c>
      <c r="F5228" s="258" t="str">
        <f>iferror(vlookup(C5228,'Master data'!$A$1:$C$29,2,0),"--")</f>
        <v>--</v>
      </c>
    </row>
    <row r="5229" ht="22.5" customHeight="1">
      <c r="A5229" s="165"/>
      <c r="B5229" s="171"/>
      <c r="C5229" s="167"/>
      <c r="D5229" s="168"/>
      <c r="E5229" s="258" t="str">
        <f>iferror(vlookup(C5229,'Master data'!$A$1:$C$29,3,0),"--")</f>
        <v>--</v>
      </c>
      <c r="F5229" s="258" t="str">
        <f>iferror(vlookup(C5229,'Master data'!$A$1:$C$29,2,0),"--")</f>
        <v>--</v>
      </c>
    </row>
    <row r="5230" ht="22.5" customHeight="1">
      <c r="A5230" s="165"/>
      <c r="B5230" s="171"/>
      <c r="C5230" s="167"/>
      <c r="D5230" s="168"/>
      <c r="E5230" s="258" t="str">
        <f>iferror(vlookup(C5230,'Master data'!$A$1:$C$29,3,0),"--")</f>
        <v>--</v>
      </c>
      <c r="F5230" s="258" t="str">
        <f>iferror(vlookup(C5230,'Master data'!$A$1:$C$29,2,0),"--")</f>
        <v>--</v>
      </c>
    </row>
    <row r="5231" ht="22.5" customHeight="1">
      <c r="A5231" s="165"/>
      <c r="B5231" s="171"/>
      <c r="C5231" s="167"/>
      <c r="D5231" s="168"/>
      <c r="E5231" s="258" t="str">
        <f>iferror(vlookup(C5231,'Master data'!$A$1:$C$29,3,0),"--")</f>
        <v>--</v>
      </c>
      <c r="F5231" s="258" t="str">
        <f>iferror(vlookup(C5231,'Master data'!$A$1:$C$29,2,0),"--")</f>
        <v>--</v>
      </c>
    </row>
    <row r="5232" ht="22.5" customHeight="1">
      <c r="A5232" s="165"/>
      <c r="B5232" s="171"/>
      <c r="C5232" s="167"/>
      <c r="D5232" s="168"/>
      <c r="E5232" s="258" t="str">
        <f>iferror(vlookup(C5232,'Master data'!$A$1:$C$29,3,0),"--")</f>
        <v>--</v>
      </c>
      <c r="F5232" s="258" t="str">
        <f>iferror(vlookup(C5232,'Master data'!$A$1:$C$29,2,0),"--")</f>
        <v>--</v>
      </c>
    </row>
    <row r="5233" ht="22.5" customHeight="1">
      <c r="A5233" s="165"/>
      <c r="B5233" s="171"/>
      <c r="C5233" s="167"/>
      <c r="D5233" s="168"/>
      <c r="E5233" s="258" t="str">
        <f>iferror(vlookup(C5233,'Master data'!$A$1:$C$29,3,0),"--")</f>
        <v>--</v>
      </c>
      <c r="F5233" s="258" t="str">
        <f>iferror(vlookup(C5233,'Master data'!$A$1:$C$29,2,0),"--")</f>
        <v>--</v>
      </c>
    </row>
    <row r="5234" ht="22.5" customHeight="1">
      <c r="A5234" s="165"/>
      <c r="B5234" s="171"/>
      <c r="C5234" s="167"/>
      <c r="D5234" s="168"/>
      <c r="E5234" s="258" t="str">
        <f>iferror(vlookup(C5234,'Master data'!$A$1:$C$29,3,0),"--")</f>
        <v>--</v>
      </c>
      <c r="F5234" s="258" t="str">
        <f>iferror(vlookup(C5234,'Master data'!$A$1:$C$29,2,0),"--")</f>
        <v>--</v>
      </c>
    </row>
    <row r="5235" ht="22.5" customHeight="1">
      <c r="A5235" s="165"/>
      <c r="B5235" s="171"/>
      <c r="C5235" s="167"/>
      <c r="D5235" s="168"/>
      <c r="E5235" s="258" t="str">
        <f>iferror(vlookup(C5235,'Master data'!$A$1:$C$29,3,0),"--")</f>
        <v>--</v>
      </c>
      <c r="F5235" s="258" t="str">
        <f>iferror(vlookup(C5235,'Master data'!$A$1:$C$29,2,0),"--")</f>
        <v>--</v>
      </c>
    </row>
    <row r="5236" ht="22.5" customHeight="1">
      <c r="A5236" s="165"/>
      <c r="B5236" s="171"/>
      <c r="C5236" s="167"/>
      <c r="D5236" s="168"/>
      <c r="E5236" s="258" t="str">
        <f>iferror(vlookup(C5236,'Master data'!$A$1:$C$29,3,0),"--")</f>
        <v>--</v>
      </c>
      <c r="F5236" s="258" t="str">
        <f>iferror(vlookup(C5236,'Master data'!$A$1:$C$29,2,0),"--")</f>
        <v>--</v>
      </c>
    </row>
    <row r="5237" ht="22.5" customHeight="1">
      <c r="A5237" s="165"/>
      <c r="B5237" s="171"/>
      <c r="C5237" s="167"/>
      <c r="D5237" s="168"/>
      <c r="E5237" s="258" t="str">
        <f>iferror(vlookup(C5237,'Master data'!$A$1:$C$29,3,0),"--")</f>
        <v>--</v>
      </c>
      <c r="F5237" s="258" t="str">
        <f>iferror(vlookup(C5237,'Master data'!$A$1:$C$29,2,0),"--")</f>
        <v>--</v>
      </c>
    </row>
    <row r="5238" ht="22.5" customHeight="1">
      <c r="A5238" s="165"/>
      <c r="B5238" s="171"/>
      <c r="C5238" s="167"/>
      <c r="D5238" s="168"/>
      <c r="E5238" s="258" t="str">
        <f>iferror(vlookup(C5238,'Master data'!$A$1:$C$29,3,0),"--")</f>
        <v>--</v>
      </c>
      <c r="F5238" s="258" t="str">
        <f>iferror(vlookup(C5238,'Master data'!$A$1:$C$29,2,0),"--")</f>
        <v>--</v>
      </c>
    </row>
    <row r="5239" ht="22.5" customHeight="1">
      <c r="A5239" s="165"/>
      <c r="B5239" s="171"/>
      <c r="C5239" s="167"/>
      <c r="D5239" s="168"/>
      <c r="E5239" s="258" t="str">
        <f>iferror(vlookup(C5239,'Master data'!$A$1:$C$29,3,0),"--")</f>
        <v>--</v>
      </c>
      <c r="F5239" s="258" t="str">
        <f>iferror(vlookup(C5239,'Master data'!$A$1:$C$29,2,0),"--")</f>
        <v>--</v>
      </c>
    </row>
    <row r="5240" ht="22.5" customHeight="1">
      <c r="A5240" s="165"/>
      <c r="B5240" s="171"/>
      <c r="C5240" s="167"/>
      <c r="D5240" s="168"/>
      <c r="E5240" s="258" t="str">
        <f>iferror(vlookup(C5240,'Master data'!$A$1:$C$29,3,0),"--")</f>
        <v>--</v>
      </c>
      <c r="F5240" s="258" t="str">
        <f>iferror(vlookup(C5240,'Master data'!$A$1:$C$29,2,0),"--")</f>
        <v>--</v>
      </c>
    </row>
    <row r="5241" ht="22.5" customHeight="1">
      <c r="A5241" s="165"/>
      <c r="B5241" s="171"/>
      <c r="C5241" s="167"/>
      <c r="D5241" s="168"/>
      <c r="E5241" s="258" t="str">
        <f>iferror(vlookup(C5241,'Master data'!$A$1:$C$29,3,0),"--")</f>
        <v>--</v>
      </c>
      <c r="F5241" s="258" t="str">
        <f>iferror(vlookup(C5241,'Master data'!$A$1:$C$29,2,0),"--")</f>
        <v>--</v>
      </c>
    </row>
    <row r="5242" ht="22.5" customHeight="1">
      <c r="A5242" s="165"/>
      <c r="B5242" s="171"/>
      <c r="C5242" s="167"/>
      <c r="D5242" s="168"/>
      <c r="E5242" s="258" t="str">
        <f>iferror(vlookup(C5242,'Master data'!$A$1:$C$29,3,0),"--")</f>
        <v>--</v>
      </c>
      <c r="F5242" s="258" t="str">
        <f>iferror(vlookup(C5242,'Master data'!$A$1:$C$29,2,0),"--")</f>
        <v>--</v>
      </c>
    </row>
    <row r="5243" ht="22.5" customHeight="1">
      <c r="A5243" s="165"/>
      <c r="B5243" s="171"/>
      <c r="C5243" s="167"/>
      <c r="D5243" s="168"/>
      <c r="E5243" s="258" t="str">
        <f>iferror(vlookup(C5243,'Master data'!$A$1:$C$29,3,0),"--")</f>
        <v>--</v>
      </c>
      <c r="F5243" s="258" t="str">
        <f>iferror(vlookup(C5243,'Master data'!$A$1:$C$29,2,0),"--")</f>
        <v>--</v>
      </c>
    </row>
    <row r="5244" ht="22.5" customHeight="1">
      <c r="A5244" s="165"/>
      <c r="B5244" s="171"/>
      <c r="C5244" s="167"/>
      <c r="D5244" s="168"/>
      <c r="E5244" s="258" t="str">
        <f>iferror(vlookup(C5244,'Master data'!$A$1:$C$29,3,0),"--")</f>
        <v>--</v>
      </c>
      <c r="F5244" s="258" t="str">
        <f>iferror(vlookup(C5244,'Master data'!$A$1:$C$29,2,0),"--")</f>
        <v>--</v>
      </c>
    </row>
    <row r="5245" ht="22.5" customHeight="1">
      <c r="A5245" s="165"/>
      <c r="B5245" s="171"/>
      <c r="C5245" s="167"/>
      <c r="D5245" s="168"/>
      <c r="E5245" s="258" t="str">
        <f>iferror(vlookup(C5245,'Master data'!$A$1:$C$29,3,0),"--")</f>
        <v>--</v>
      </c>
      <c r="F5245" s="258" t="str">
        <f>iferror(vlookup(C5245,'Master data'!$A$1:$C$29,2,0),"--")</f>
        <v>--</v>
      </c>
    </row>
    <row r="5246" ht="22.5" customHeight="1">
      <c r="A5246" s="165"/>
      <c r="B5246" s="171"/>
      <c r="C5246" s="167"/>
      <c r="D5246" s="168"/>
      <c r="E5246" s="258" t="str">
        <f>iferror(vlookup(C5246,'Master data'!$A$1:$C$29,3,0),"--")</f>
        <v>--</v>
      </c>
      <c r="F5246" s="258" t="str">
        <f>iferror(vlookup(C5246,'Master data'!$A$1:$C$29,2,0),"--")</f>
        <v>--</v>
      </c>
    </row>
    <row r="5247" ht="22.5" customHeight="1">
      <c r="A5247" s="165"/>
      <c r="B5247" s="171"/>
      <c r="C5247" s="167"/>
      <c r="D5247" s="168"/>
      <c r="E5247" s="258" t="str">
        <f>iferror(vlookup(C5247,'Master data'!$A$1:$C$29,3,0),"--")</f>
        <v>--</v>
      </c>
      <c r="F5247" s="258" t="str">
        <f>iferror(vlookup(C5247,'Master data'!$A$1:$C$29,2,0),"--")</f>
        <v>--</v>
      </c>
    </row>
    <row r="5248" ht="22.5" customHeight="1">
      <c r="A5248" s="165"/>
      <c r="B5248" s="171"/>
      <c r="C5248" s="167"/>
      <c r="D5248" s="168"/>
      <c r="E5248" s="258" t="str">
        <f>iferror(vlookup(C5248,'Master data'!$A$1:$C$29,3,0),"--")</f>
        <v>--</v>
      </c>
      <c r="F5248" s="258" t="str">
        <f>iferror(vlookup(C5248,'Master data'!$A$1:$C$29,2,0),"--")</f>
        <v>--</v>
      </c>
    </row>
    <row r="5249" ht="22.5" customHeight="1">
      <c r="A5249" s="165"/>
      <c r="B5249" s="171"/>
      <c r="C5249" s="167"/>
      <c r="D5249" s="168"/>
      <c r="E5249" s="258" t="str">
        <f>iferror(vlookup(C5249,'Master data'!$A$1:$C$29,3,0),"--")</f>
        <v>--</v>
      </c>
      <c r="F5249" s="258" t="str">
        <f>iferror(vlookup(C5249,'Master data'!$A$1:$C$29,2,0),"--")</f>
        <v>--</v>
      </c>
    </row>
    <row r="5250" ht="22.5" customHeight="1">
      <c r="A5250" s="165"/>
      <c r="B5250" s="171"/>
      <c r="C5250" s="167"/>
      <c r="D5250" s="168"/>
      <c r="E5250" s="258" t="str">
        <f>iferror(vlookup(C5250,'Master data'!$A$1:$C$29,3,0),"--")</f>
        <v>--</v>
      </c>
      <c r="F5250" s="258" t="str">
        <f>iferror(vlookup(C5250,'Master data'!$A$1:$C$29,2,0),"--")</f>
        <v>--</v>
      </c>
    </row>
    <row r="5251" ht="22.5" customHeight="1">
      <c r="A5251" s="165"/>
      <c r="B5251" s="171"/>
      <c r="C5251" s="167"/>
      <c r="D5251" s="168"/>
      <c r="E5251" s="258" t="str">
        <f>iferror(vlookup(C5251,'Master data'!$A$1:$C$29,3,0),"--")</f>
        <v>--</v>
      </c>
      <c r="F5251" s="258" t="str">
        <f>iferror(vlookup(C5251,'Master data'!$A$1:$C$29,2,0),"--")</f>
        <v>--</v>
      </c>
    </row>
    <row r="5252" ht="22.5" customHeight="1">
      <c r="A5252" s="165"/>
      <c r="B5252" s="171"/>
      <c r="C5252" s="167"/>
      <c r="D5252" s="168"/>
      <c r="E5252" s="258" t="str">
        <f>iferror(vlookup(C5252,'Master data'!$A$1:$C$29,3,0),"--")</f>
        <v>--</v>
      </c>
      <c r="F5252" s="258" t="str">
        <f>iferror(vlookup(C5252,'Master data'!$A$1:$C$29,2,0),"--")</f>
        <v>--</v>
      </c>
    </row>
    <row r="5253" ht="22.5" customHeight="1">
      <c r="A5253" s="165"/>
      <c r="B5253" s="171"/>
      <c r="C5253" s="167"/>
      <c r="D5253" s="168"/>
      <c r="E5253" s="258" t="str">
        <f>iferror(vlookup(C5253,'Master data'!$A$1:$C$29,3,0),"--")</f>
        <v>--</v>
      </c>
      <c r="F5253" s="258" t="str">
        <f>iferror(vlookup(C5253,'Master data'!$A$1:$C$29,2,0),"--")</f>
        <v>--</v>
      </c>
    </row>
    <row r="5254" ht="22.5" customHeight="1">
      <c r="A5254" s="165"/>
      <c r="B5254" s="171"/>
      <c r="C5254" s="167"/>
      <c r="D5254" s="168"/>
      <c r="E5254" s="258" t="str">
        <f>iferror(vlookup(C5254,'Master data'!$A$1:$C$29,3,0),"--")</f>
        <v>--</v>
      </c>
      <c r="F5254" s="258" t="str">
        <f>iferror(vlookup(C5254,'Master data'!$A$1:$C$29,2,0),"--")</f>
        <v>--</v>
      </c>
    </row>
    <row r="5255" ht="22.5" customHeight="1">
      <c r="A5255" s="165"/>
      <c r="B5255" s="171"/>
      <c r="C5255" s="167"/>
      <c r="D5255" s="168"/>
      <c r="E5255" s="258" t="str">
        <f>iferror(vlookup(C5255,'Master data'!$A$1:$C$29,3,0),"--")</f>
        <v>--</v>
      </c>
      <c r="F5255" s="258" t="str">
        <f>iferror(vlookup(C5255,'Master data'!$A$1:$C$29,2,0),"--")</f>
        <v>--</v>
      </c>
    </row>
    <row r="5256" ht="22.5" customHeight="1">
      <c r="A5256" s="165"/>
      <c r="B5256" s="171"/>
      <c r="C5256" s="167"/>
      <c r="D5256" s="168"/>
      <c r="E5256" s="258" t="str">
        <f>iferror(vlookup(C5256,'Master data'!$A$1:$C$29,3,0),"--")</f>
        <v>--</v>
      </c>
      <c r="F5256" s="258" t="str">
        <f>iferror(vlookup(C5256,'Master data'!$A$1:$C$29,2,0),"--")</f>
        <v>--</v>
      </c>
    </row>
    <row r="5257" ht="22.5" customHeight="1">
      <c r="A5257" s="165"/>
      <c r="B5257" s="171"/>
      <c r="C5257" s="167"/>
      <c r="D5257" s="168"/>
      <c r="E5257" s="258" t="str">
        <f>iferror(vlookup(C5257,'Master data'!$A$1:$C$29,3,0),"--")</f>
        <v>--</v>
      </c>
      <c r="F5257" s="258" t="str">
        <f>iferror(vlookup(C5257,'Master data'!$A$1:$C$29,2,0),"--")</f>
        <v>--</v>
      </c>
    </row>
    <row r="5258" ht="22.5" customHeight="1">
      <c r="A5258" s="165"/>
      <c r="B5258" s="171"/>
      <c r="C5258" s="167"/>
      <c r="D5258" s="168"/>
      <c r="E5258" s="258" t="str">
        <f>iferror(vlookup(C5258,'Master data'!$A$1:$C$29,3,0),"--")</f>
        <v>--</v>
      </c>
      <c r="F5258" s="258" t="str">
        <f>iferror(vlookup(C5258,'Master data'!$A$1:$C$29,2,0),"--")</f>
        <v>--</v>
      </c>
    </row>
    <row r="5259" ht="22.5" customHeight="1">
      <c r="A5259" s="165"/>
      <c r="B5259" s="171"/>
      <c r="C5259" s="167"/>
      <c r="D5259" s="168"/>
      <c r="E5259" s="258" t="str">
        <f>iferror(vlookup(C5259,'Master data'!$A$1:$C$29,3,0),"--")</f>
        <v>--</v>
      </c>
      <c r="F5259" s="258" t="str">
        <f>iferror(vlookup(C5259,'Master data'!$A$1:$C$29,2,0),"--")</f>
        <v>--</v>
      </c>
    </row>
    <row r="5260" ht="22.5" customHeight="1">
      <c r="A5260" s="165"/>
      <c r="B5260" s="171"/>
      <c r="C5260" s="167"/>
      <c r="D5260" s="168"/>
      <c r="E5260" s="258" t="str">
        <f>iferror(vlookup(C5260,'Master data'!$A$1:$C$29,3,0),"--")</f>
        <v>--</v>
      </c>
      <c r="F5260" s="258" t="str">
        <f>iferror(vlookup(C5260,'Master data'!$A$1:$C$29,2,0),"--")</f>
        <v>--</v>
      </c>
    </row>
    <row r="5261" ht="22.5" customHeight="1">
      <c r="A5261" s="165"/>
      <c r="B5261" s="171"/>
      <c r="C5261" s="167"/>
      <c r="D5261" s="168"/>
      <c r="E5261" s="258" t="str">
        <f>iferror(vlookup(C5261,'Master data'!$A$1:$C$29,3,0),"--")</f>
        <v>--</v>
      </c>
      <c r="F5261" s="258" t="str">
        <f>iferror(vlookup(C5261,'Master data'!$A$1:$C$29,2,0),"--")</f>
        <v>--</v>
      </c>
    </row>
    <row r="5262" ht="22.5" customHeight="1">
      <c r="A5262" s="165"/>
      <c r="B5262" s="171"/>
      <c r="C5262" s="167"/>
      <c r="D5262" s="168"/>
      <c r="E5262" s="258" t="str">
        <f>iferror(vlookup(C5262,'Master data'!$A$1:$C$29,3,0),"--")</f>
        <v>--</v>
      </c>
      <c r="F5262" s="258" t="str">
        <f>iferror(vlookup(C5262,'Master data'!$A$1:$C$29,2,0),"--")</f>
        <v>--</v>
      </c>
    </row>
    <row r="5263" ht="22.5" customHeight="1">
      <c r="A5263" s="165"/>
      <c r="B5263" s="171"/>
      <c r="C5263" s="167"/>
      <c r="D5263" s="168"/>
      <c r="E5263" s="258" t="str">
        <f>iferror(vlookup(C5263,'Master data'!$A$1:$C$29,3,0),"--")</f>
        <v>--</v>
      </c>
      <c r="F5263" s="258" t="str">
        <f>iferror(vlookup(C5263,'Master data'!$A$1:$C$29,2,0),"--")</f>
        <v>--</v>
      </c>
    </row>
    <row r="5264" ht="22.5" customHeight="1">
      <c r="A5264" s="165"/>
      <c r="B5264" s="171"/>
      <c r="C5264" s="167"/>
      <c r="D5264" s="168"/>
      <c r="E5264" s="258" t="str">
        <f>iferror(vlookup(C5264,'Master data'!$A$1:$C$29,3,0),"--")</f>
        <v>--</v>
      </c>
      <c r="F5264" s="258" t="str">
        <f>iferror(vlookup(C5264,'Master data'!$A$1:$C$29,2,0),"--")</f>
        <v>--</v>
      </c>
    </row>
    <row r="5265" ht="22.5" customHeight="1">
      <c r="A5265" s="165"/>
      <c r="B5265" s="171"/>
      <c r="C5265" s="167"/>
      <c r="D5265" s="168"/>
      <c r="E5265" s="258" t="str">
        <f>iferror(vlookup(C5265,'Master data'!$A$1:$C$29,3,0),"--")</f>
        <v>--</v>
      </c>
      <c r="F5265" s="258" t="str">
        <f>iferror(vlookup(C5265,'Master data'!$A$1:$C$29,2,0),"--")</f>
        <v>--</v>
      </c>
    </row>
    <row r="5266" ht="22.5" customHeight="1">
      <c r="A5266" s="165"/>
      <c r="B5266" s="171"/>
      <c r="C5266" s="167"/>
      <c r="D5266" s="168"/>
      <c r="E5266" s="258" t="str">
        <f>iferror(vlookup(C5266,'Master data'!$A$1:$C$29,3,0),"--")</f>
        <v>--</v>
      </c>
      <c r="F5266" s="258" t="str">
        <f>iferror(vlookup(C5266,'Master data'!$A$1:$C$29,2,0),"--")</f>
        <v>--</v>
      </c>
    </row>
    <row r="5267" ht="22.5" customHeight="1">
      <c r="A5267" s="165"/>
      <c r="B5267" s="171"/>
      <c r="C5267" s="167"/>
      <c r="D5267" s="168"/>
      <c r="E5267" s="258" t="str">
        <f>iferror(vlookup(C5267,'Master data'!$A$1:$C$29,3,0),"--")</f>
        <v>--</v>
      </c>
      <c r="F5267" s="258" t="str">
        <f>iferror(vlookup(C5267,'Master data'!$A$1:$C$29,2,0),"--")</f>
        <v>--</v>
      </c>
    </row>
    <row r="5268" ht="22.5" customHeight="1">
      <c r="A5268" s="165"/>
      <c r="B5268" s="171"/>
      <c r="C5268" s="167"/>
      <c r="D5268" s="168"/>
      <c r="E5268" s="258" t="str">
        <f>iferror(vlookup(C5268,'Master data'!$A$1:$C$29,3,0),"--")</f>
        <v>--</v>
      </c>
      <c r="F5268" s="258" t="str">
        <f>iferror(vlookup(C5268,'Master data'!$A$1:$C$29,2,0),"--")</f>
        <v>--</v>
      </c>
    </row>
    <row r="5269" ht="22.5" customHeight="1">
      <c r="A5269" s="165"/>
      <c r="B5269" s="171"/>
      <c r="C5269" s="167"/>
      <c r="D5269" s="168"/>
      <c r="E5269" s="258" t="str">
        <f>iferror(vlookup(C5269,'Master data'!$A$1:$C$29,3,0),"--")</f>
        <v>--</v>
      </c>
      <c r="F5269" s="258" t="str">
        <f>iferror(vlookup(C5269,'Master data'!$A$1:$C$29,2,0),"--")</f>
        <v>--</v>
      </c>
    </row>
    <row r="5270" ht="22.5" customHeight="1">
      <c r="A5270" s="165"/>
      <c r="B5270" s="171"/>
      <c r="C5270" s="167"/>
      <c r="D5270" s="168"/>
      <c r="E5270" s="258" t="str">
        <f>iferror(vlookup(C5270,'Master data'!$A$1:$C$29,3,0),"--")</f>
        <v>--</v>
      </c>
      <c r="F5270" s="258" t="str">
        <f>iferror(vlookup(C5270,'Master data'!$A$1:$C$29,2,0),"--")</f>
        <v>--</v>
      </c>
    </row>
    <row r="5271" ht="22.5" customHeight="1">
      <c r="A5271" s="165"/>
      <c r="B5271" s="171"/>
      <c r="C5271" s="167"/>
      <c r="D5271" s="168"/>
      <c r="E5271" s="258" t="str">
        <f>iferror(vlookup(C5271,'Master data'!$A$1:$C$29,3,0),"--")</f>
        <v>--</v>
      </c>
      <c r="F5271" s="258" t="str">
        <f>iferror(vlookup(C5271,'Master data'!$A$1:$C$29,2,0),"--")</f>
        <v>--</v>
      </c>
    </row>
    <row r="5272" ht="22.5" customHeight="1">
      <c r="A5272" s="165"/>
      <c r="B5272" s="171"/>
      <c r="C5272" s="167"/>
      <c r="D5272" s="168"/>
      <c r="E5272" s="258" t="str">
        <f>iferror(vlookup(C5272,'Master data'!$A$1:$C$29,3,0),"--")</f>
        <v>--</v>
      </c>
      <c r="F5272" s="258" t="str">
        <f>iferror(vlookup(C5272,'Master data'!$A$1:$C$29,2,0),"--")</f>
        <v>--</v>
      </c>
    </row>
    <row r="5273" ht="22.5" customHeight="1">
      <c r="A5273" s="165"/>
      <c r="B5273" s="171"/>
      <c r="C5273" s="167"/>
      <c r="D5273" s="168"/>
      <c r="E5273" s="258" t="str">
        <f>iferror(vlookup(C5273,'Master data'!$A$1:$C$29,3,0),"--")</f>
        <v>--</v>
      </c>
      <c r="F5273" s="258" t="str">
        <f>iferror(vlookup(C5273,'Master data'!$A$1:$C$29,2,0),"--")</f>
        <v>--</v>
      </c>
    </row>
    <row r="5274" ht="22.5" customHeight="1">
      <c r="A5274" s="165"/>
      <c r="B5274" s="171"/>
      <c r="C5274" s="167"/>
      <c r="D5274" s="168"/>
      <c r="E5274" s="258" t="str">
        <f>iferror(vlookup(C5274,'Master data'!$A$1:$C$29,3,0),"--")</f>
        <v>--</v>
      </c>
      <c r="F5274" s="258" t="str">
        <f>iferror(vlookup(C5274,'Master data'!$A$1:$C$29,2,0),"--")</f>
        <v>--</v>
      </c>
    </row>
    <row r="5275" ht="22.5" customHeight="1">
      <c r="A5275" s="165"/>
      <c r="B5275" s="171"/>
      <c r="C5275" s="167"/>
      <c r="D5275" s="168"/>
      <c r="E5275" s="258" t="str">
        <f>iferror(vlookup(C5275,'Master data'!$A$1:$C$29,3,0),"--")</f>
        <v>--</v>
      </c>
      <c r="F5275" s="258" t="str">
        <f>iferror(vlookup(C5275,'Master data'!$A$1:$C$29,2,0),"--")</f>
        <v>--</v>
      </c>
    </row>
    <row r="5276" ht="22.5" customHeight="1">
      <c r="A5276" s="165"/>
      <c r="B5276" s="171"/>
      <c r="C5276" s="167"/>
      <c r="D5276" s="168"/>
      <c r="E5276" s="258" t="str">
        <f>iferror(vlookup(C5276,'Master data'!$A$1:$C$29,3,0),"--")</f>
        <v>--</v>
      </c>
      <c r="F5276" s="258" t="str">
        <f>iferror(vlookup(C5276,'Master data'!$A$1:$C$29,2,0),"--")</f>
        <v>--</v>
      </c>
    </row>
    <row r="5277" ht="22.5" customHeight="1">
      <c r="A5277" s="165"/>
      <c r="B5277" s="171"/>
      <c r="C5277" s="167"/>
      <c r="D5277" s="168"/>
      <c r="E5277" s="258" t="str">
        <f>iferror(vlookup(C5277,'Master data'!$A$1:$C$29,3,0),"--")</f>
        <v>--</v>
      </c>
      <c r="F5277" s="258" t="str">
        <f>iferror(vlookup(C5277,'Master data'!$A$1:$C$29,2,0),"--")</f>
        <v>--</v>
      </c>
    </row>
    <row r="5278" ht="22.5" customHeight="1">
      <c r="A5278" s="165"/>
      <c r="B5278" s="171"/>
      <c r="C5278" s="167"/>
      <c r="D5278" s="168"/>
      <c r="E5278" s="258" t="str">
        <f>iferror(vlookup(C5278,'Master data'!$A$1:$C$29,3,0),"--")</f>
        <v>--</v>
      </c>
      <c r="F5278" s="258" t="str">
        <f>iferror(vlookup(C5278,'Master data'!$A$1:$C$29,2,0),"--")</f>
        <v>--</v>
      </c>
    </row>
    <row r="5279" ht="22.5" customHeight="1">
      <c r="A5279" s="165"/>
      <c r="B5279" s="171"/>
      <c r="C5279" s="167"/>
      <c r="D5279" s="168"/>
      <c r="E5279" s="258" t="str">
        <f>iferror(vlookup(C5279,'Master data'!$A$1:$C$29,3,0),"--")</f>
        <v>--</v>
      </c>
      <c r="F5279" s="258" t="str">
        <f>iferror(vlookup(C5279,'Master data'!$A$1:$C$29,2,0),"--")</f>
        <v>--</v>
      </c>
    </row>
    <row r="5280" ht="22.5" customHeight="1">
      <c r="A5280" s="165"/>
      <c r="B5280" s="171"/>
      <c r="C5280" s="167"/>
      <c r="D5280" s="168"/>
      <c r="E5280" s="258" t="str">
        <f>iferror(vlookup(C5280,'Master data'!$A$1:$C$29,3,0),"--")</f>
        <v>--</v>
      </c>
      <c r="F5280" s="258" t="str">
        <f>iferror(vlookup(C5280,'Master data'!$A$1:$C$29,2,0),"--")</f>
        <v>--</v>
      </c>
    </row>
    <row r="5281" ht="22.5" customHeight="1">
      <c r="A5281" s="165"/>
      <c r="B5281" s="171"/>
      <c r="C5281" s="167"/>
      <c r="D5281" s="168"/>
      <c r="E5281" s="258" t="str">
        <f>iferror(vlookup(C5281,'Master data'!$A$1:$C$29,3,0),"--")</f>
        <v>--</v>
      </c>
      <c r="F5281" s="258" t="str">
        <f>iferror(vlookup(C5281,'Master data'!$A$1:$C$29,2,0),"--")</f>
        <v>--</v>
      </c>
    </row>
    <row r="5282" ht="22.5" customHeight="1">
      <c r="A5282" s="165"/>
      <c r="B5282" s="171"/>
      <c r="C5282" s="167"/>
      <c r="D5282" s="168"/>
      <c r="E5282" s="258" t="str">
        <f>iferror(vlookup(C5282,'Master data'!$A$1:$C$29,3,0),"--")</f>
        <v>--</v>
      </c>
      <c r="F5282" s="258" t="str">
        <f>iferror(vlookup(C5282,'Master data'!$A$1:$C$29,2,0),"--")</f>
        <v>--</v>
      </c>
    </row>
    <row r="5283" ht="22.5" customHeight="1">
      <c r="A5283" s="165"/>
      <c r="B5283" s="171"/>
      <c r="C5283" s="167"/>
      <c r="D5283" s="168"/>
      <c r="E5283" s="258" t="str">
        <f>iferror(vlookup(C5283,'Master data'!$A$1:$C$29,3,0),"--")</f>
        <v>--</v>
      </c>
      <c r="F5283" s="258" t="str">
        <f>iferror(vlookup(C5283,'Master data'!$A$1:$C$29,2,0),"--")</f>
        <v>--</v>
      </c>
    </row>
    <row r="5284" ht="22.5" customHeight="1">
      <c r="A5284" s="165"/>
      <c r="B5284" s="171"/>
      <c r="C5284" s="167"/>
      <c r="D5284" s="168"/>
      <c r="E5284" s="258" t="str">
        <f>iferror(vlookup(C5284,'Master data'!$A$1:$C$29,3,0),"--")</f>
        <v>--</v>
      </c>
      <c r="F5284" s="258" t="str">
        <f>iferror(vlookup(C5284,'Master data'!$A$1:$C$29,2,0),"--")</f>
        <v>--</v>
      </c>
    </row>
    <row r="5285" ht="22.5" customHeight="1">
      <c r="A5285" s="165"/>
      <c r="B5285" s="171"/>
      <c r="C5285" s="167"/>
      <c r="D5285" s="168"/>
      <c r="E5285" s="258" t="str">
        <f>iferror(vlookup(C5285,'Master data'!$A$1:$C$29,3,0),"--")</f>
        <v>--</v>
      </c>
      <c r="F5285" s="258" t="str">
        <f>iferror(vlookup(C5285,'Master data'!$A$1:$C$29,2,0),"--")</f>
        <v>--</v>
      </c>
    </row>
    <row r="5286" ht="22.5" customHeight="1">
      <c r="A5286" s="165"/>
      <c r="B5286" s="171"/>
      <c r="C5286" s="167"/>
      <c r="D5286" s="168"/>
      <c r="E5286" s="258" t="str">
        <f>iferror(vlookup(C5286,'Master data'!$A$1:$C$29,3,0),"--")</f>
        <v>--</v>
      </c>
      <c r="F5286" s="258" t="str">
        <f>iferror(vlookup(C5286,'Master data'!$A$1:$C$29,2,0),"--")</f>
        <v>--</v>
      </c>
    </row>
    <row r="5287" ht="22.5" customHeight="1">
      <c r="A5287" s="165"/>
      <c r="B5287" s="171"/>
      <c r="C5287" s="167"/>
      <c r="D5287" s="168"/>
      <c r="E5287" s="258" t="str">
        <f>iferror(vlookup(C5287,'Master data'!$A$1:$C$29,3,0),"--")</f>
        <v>--</v>
      </c>
      <c r="F5287" s="258" t="str">
        <f>iferror(vlookup(C5287,'Master data'!$A$1:$C$29,2,0),"--")</f>
        <v>--</v>
      </c>
    </row>
    <row r="5288" ht="22.5" customHeight="1">
      <c r="A5288" s="165"/>
      <c r="B5288" s="171"/>
      <c r="C5288" s="167"/>
      <c r="D5288" s="168"/>
      <c r="E5288" s="258" t="str">
        <f>iferror(vlookup(C5288,'Master data'!$A$1:$C$29,3,0),"--")</f>
        <v>--</v>
      </c>
      <c r="F5288" s="258" t="str">
        <f>iferror(vlookup(C5288,'Master data'!$A$1:$C$29,2,0),"--")</f>
        <v>--</v>
      </c>
    </row>
    <row r="5289" ht="22.5" customHeight="1">
      <c r="A5289" s="165"/>
      <c r="B5289" s="171"/>
      <c r="C5289" s="167"/>
      <c r="D5289" s="168"/>
      <c r="E5289" s="258" t="str">
        <f>iferror(vlookup(C5289,'Master data'!$A$1:$C$29,3,0),"--")</f>
        <v>--</v>
      </c>
      <c r="F5289" s="258" t="str">
        <f>iferror(vlookup(C5289,'Master data'!$A$1:$C$29,2,0),"--")</f>
        <v>--</v>
      </c>
    </row>
    <row r="5290" ht="22.5" customHeight="1">
      <c r="A5290" s="165"/>
      <c r="B5290" s="171"/>
      <c r="C5290" s="167"/>
      <c r="D5290" s="168"/>
      <c r="E5290" s="258" t="str">
        <f>iferror(vlookup(C5290,'Master data'!$A$1:$C$29,3,0),"--")</f>
        <v>--</v>
      </c>
      <c r="F5290" s="258" t="str">
        <f>iferror(vlookup(C5290,'Master data'!$A$1:$C$29,2,0),"--")</f>
        <v>--</v>
      </c>
    </row>
    <row r="5291" ht="22.5" customHeight="1">
      <c r="A5291" s="165"/>
      <c r="B5291" s="171"/>
      <c r="C5291" s="167"/>
      <c r="D5291" s="168"/>
      <c r="E5291" s="258" t="str">
        <f>iferror(vlookup(C5291,'Master data'!$A$1:$C$29,3,0),"--")</f>
        <v>--</v>
      </c>
      <c r="F5291" s="258" t="str">
        <f>iferror(vlookup(C5291,'Master data'!$A$1:$C$29,2,0),"--")</f>
        <v>--</v>
      </c>
    </row>
    <row r="5292" ht="22.5" customHeight="1">
      <c r="A5292" s="165"/>
      <c r="B5292" s="171"/>
      <c r="C5292" s="167"/>
      <c r="D5292" s="168"/>
      <c r="E5292" s="258" t="str">
        <f>iferror(vlookup(C5292,'Master data'!$A$1:$C$29,3,0),"--")</f>
        <v>--</v>
      </c>
      <c r="F5292" s="258" t="str">
        <f>iferror(vlookup(C5292,'Master data'!$A$1:$C$29,2,0),"--")</f>
        <v>--</v>
      </c>
    </row>
    <row r="5293" ht="22.5" customHeight="1">
      <c r="A5293" s="165"/>
      <c r="B5293" s="171"/>
      <c r="C5293" s="167"/>
      <c r="D5293" s="168"/>
      <c r="E5293" s="258" t="str">
        <f>iferror(vlookup(C5293,'Master data'!$A$1:$C$29,3,0),"--")</f>
        <v>--</v>
      </c>
      <c r="F5293" s="258" t="str">
        <f>iferror(vlookup(C5293,'Master data'!$A$1:$C$29,2,0),"--")</f>
        <v>--</v>
      </c>
    </row>
    <row r="5294" ht="22.5" customHeight="1">
      <c r="A5294" s="165"/>
      <c r="B5294" s="171"/>
      <c r="C5294" s="167"/>
      <c r="D5294" s="168"/>
      <c r="E5294" s="258" t="str">
        <f>iferror(vlookup(C5294,'Master data'!$A$1:$C$29,3,0),"--")</f>
        <v>--</v>
      </c>
      <c r="F5294" s="258" t="str">
        <f>iferror(vlookup(C5294,'Master data'!$A$1:$C$29,2,0),"--")</f>
        <v>--</v>
      </c>
    </row>
    <row r="5295" ht="22.5" customHeight="1">
      <c r="A5295" s="165"/>
      <c r="B5295" s="171"/>
      <c r="C5295" s="167"/>
      <c r="D5295" s="168"/>
      <c r="E5295" s="258" t="str">
        <f>iferror(vlookup(C5295,'Master data'!$A$1:$C$29,3,0),"--")</f>
        <v>--</v>
      </c>
      <c r="F5295" s="258" t="str">
        <f>iferror(vlookup(C5295,'Master data'!$A$1:$C$29,2,0),"--")</f>
        <v>--</v>
      </c>
    </row>
    <row r="5296" ht="22.5" customHeight="1">
      <c r="A5296" s="165"/>
      <c r="B5296" s="171"/>
      <c r="C5296" s="167"/>
      <c r="D5296" s="168"/>
      <c r="E5296" s="258" t="str">
        <f>iferror(vlookup(C5296,'Master data'!$A$1:$C$29,3,0),"--")</f>
        <v>--</v>
      </c>
      <c r="F5296" s="258" t="str">
        <f>iferror(vlookup(C5296,'Master data'!$A$1:$C$29,2,0),"--")</f>
        <v>--</v>
      </c>
    </row>
    <row r="5297" ht="22.5" customHeight="1">
      <c r="A5297" s="165"/>
      <c r="B5297" s="171"/>
      <c r="C5297" s="167"/>
      <c r="D5297" s="168"/>
      <c r="E5297" s="258" t="str">
        <f>iferror(vlookup(C5297,'Master data'!$A$1:$C$29,3,0),"--")</f>
        <v>--</v>
      </c>
      <c r="F5297" s="258" t="str">
        <f>iferror(vlookup(C5297,'Master data'!$A$1:$C$29,2,0),"--")</f>
        <v>--</v>
      </c>
    </row>
    <row r="5298" ht="22.5" customHeight="1">
      <c r="A5298" s="165"/>
      <c r="B5298" s="171"/>
      <c r="C5298" s="167"/>
      <c r="D5298" s="168"/>
      <c r="E5298" s="258" t="str">
        <f>iferror(vlookup(C5298,'Master data'!$A$1:$C$29,3,0),"--")</f>
        <v>--</v>
      </c>
      <c r="F5298" s="258" t="str">
        <f>iferror(vlookup(C5298,'Master data'!$A$1:$C$29,2,0),"--")</f>
        <v>--</v>
      </c>
    </row>
    <row r="5299" ht="22.5" customHeight="1">
      <c r="A5299" s="165"/>
      <c r="B5299" s="171"/>
      <c r="C5299" s="167"/>
      <c r="D5299" s="168"/>
      <c r="E5299" s="258" t="str">
        <f>iferror(vlookup(C5299,'Master data'!$A$1:$C$29,3,0),"--")</f>
        <v>--</v>
      </c>
      <c r="F5299" s="258" t="str">
        <f>iferror(vlookup(C5299,'Master data'!$A$1:$C$29,2,0),"--")</f>
        <v>--</v>
      </c>
    </row>
    <row r="5300" ht="22.5" customHeight="1">
      <c r="A5300" s="165"/>
      <c r="B5300" s="171"/>
      <c r="C5300" s="167"/>
      <c r="D5300" s="168"/>
      <c r="E5300" s="258" t="str">
        <f>iferror(vlookup(C5300,'Master data'!$A$1:$C$29,3,0),"--")</f>
        <v>--</v>
      </c>
      <c r="F5300" s="258" t="str">
        <f>iferror(vlookup(C5300,'Master data'!$A$1:$C$29,2,0),"--")</f>
        <v>--</v>
      </c>
    </row>
    <row r="5301" ht="22.5" customHeight="1">
      <c r="A5301" s="165"/>
      <c r="B5301" s="171"/>
      <c r="C5301" s="167"/>
      <c r="D5301" s="168"/>
      <c r="E5301" s="258" t="str">
        <f>iferror(vlookup(C5301,'Master data'!$A$1:$C$29,3,0),"--")</f>
        <v>--</v>
      </c>
      <c r="F5301" s="258" t="str">
        <f>iferror(vlookup(C5301,'Master data'!$A$1:$C$29,2,0),"--")</f>
        <v>--</v>
      </c>
    </row>
    <row r="5302" ht="22.5" customHeight="1">
      <c r="A5302" s="165"/>
      <c r="B5302" s="171"/>
      <c r="C5302" s="167"/>
      <c r="D5302" s="168"/>
      <c r="E5302" s="258" t="str">
        <f>iferror(vlookup(C5302,'Master data'!$A$1:$C$29,3,0),"--")</f>
        <v>--</v>
      </c>
      <c r="F5302" s="258" t="str">
        <f>iferror(vlookup(C5302,'Master data'!$A$1:$C$29,2,0),"--")</f>
        <v>--</v>
      </c>
    </row>
    <row r="5303" ht="22.5" customHeight="1">
      <c r="A5303" s="165"/>
      <c r="B5303" s="171"/>
      <c r="C5303" s="167"/>
      <c r="D5303" s="168"/>
      <c r="E5303" s="258" t="str">
        <f>iferror(vlookup(C5303,'Master data'!$A$1:$C$29,3,0),"--")</f>
        <v>--</v>
      </c>
      <c r="F5303" s="258" t="str">
        <f>iferror(vlookup(C5303,'Master data'!$A$1:$C$29,2,0),"--")</f>
        <v>--</v>
      </c>
    </row>
    <row r="5304" ht="22.5" customHeight="1">
      <c r="A5304" s="165"/>
      <c r="B5304" s="171"/>
      <c r="C5304" s="167"/>
      <c r="D5304" s="168"/>
      <c r="E5304" s="258" t="str">
        <f>iferror(vlookup(C5304,'Master data'!$A$1:$C$29,3,0),"--")</f>
        <v>--</v>
      </c>
      <c r="F5304" s="258" t="str">
        <f>iferror(vlookup(C5304,'Master data'!$A$1:$C$29,2,0),"--")</f>
        <v>--</v>
      </c>
    </row>
    <row r="5305" ht="22.5" customHeight="1">
      <c r="A5305" s="165"/>
      <c r="B5305" s="171"/>
      <c r="C5305" s="167"/>
      <c r="D5305" s="168"/>
      <c r="E5305" s="258" t="str">
        <f>iferror(vlookup(C5305,'Master data'!$A$1:$C$29,3,0),"--")</f>
        <v>--</v>
      </c>
      <c r="F5305" s="258" t="str">
        <f>iferror(vlookup(C5305,'Master data'!$A$1:$C$29,2,0),"--")</f>
        <v>--</v>
      </c>
    </row>
    <row r="5306" ht="22.5" customHeight="1">
      <c r="A5306" s="165"/>
      <c r="B5306" s="171"/>
      <c r="C5306" s="167"/>
      <c r="D5306" s="168"/>
      <c r="E5306" s="258" t="str">
        <f>iferror(vlookup(C5306,'Master data'!$A$1:$C$29,3,0),"--")</f>
        <v>--</v>
      </c>
      <c r="F5306" s="258" t="str">
        <f>iferror(vlookup(C5306,'Master data'!$A$1:$C$29,2,0),"--")</f>
        <v>--</v>
      </c>
    </row>
    <row r="5307" ht="22.5" customHeight="1">
      <c r="A5307" s="165"/>
      <c r="B5307" s="171"/>
      <c r="C5307" s="167"/>
      <c r="D5307" s="168"/>
      <c r="E5307" s="258" t="str">
        <f>iferror(vlookup(C5307,'Master data'!$A$1:$C$29,3,0),"--")</f>
        <v>--</v>
      </c>
      <c r="F5307" s="258" t="str">
        <f>iferror(vlookup(C5307,'Master data'!$A$1:$C$29,2,0),"--")</f>
        <v>--</v>
      </c>
    </row>
    <row r="5308" ht="22.5" customHeight="1">
      <c r="A5308" s="165"/>
      <c r="B5308" s="171"/>
      <c r="C5308" s="167"/>
      <c r="D5308" s="168"/>
      <c r="E5308" s="258" t="str">
        <f>iferror(vlookup(C5308,'Master data'!$A$1:$C$29,3,0),"--")</f>
        <v>--</v>
      </c>
      <c r="F5308" s="258" t="str">
        <f>iferror(vlookup(C5308,'Master data'!$A$1:$C$29,2,0),"--")</f>
        <v>--</v>
      </c>
    </row>
    <row r="5309" ht="22.5" customHeight="1">
      <c r="A5309" s="165"/>
      <c r="B5309" s="171"/>
      <c r="C5309" s="167"/>
      <c r="D5309" s="168"/>
      <c r="E5309" s="258" t="str">
        <f>iferror(vlookup(C5309,'Master data'!$A$1:$C$29,3,0),"--")</f>
        <v>--</v>
      </c>
      <c r="F5309" s="258" t="str">
        <f>iferror(vlookup(C5309,'Master data'!$A$1:$C$29,2,0),"--")</f>
        <v>--</v>
      </c>
    </row>
    <row r="5310" ht="22.5" customHeight="1">
      <c r="A5310" s="165"/>
      <c r="B5310" s="171"/>
      <c r="C5310" s="167"/>
      <c r="D5310" s="168"/>
      <c r="E5310" s="258" t="str">
        <f>iferror(vlookup(C5310,'Master data'!$A$1:$C$29,3,0),"--")</f>
        <v>--</v>
      </c>
      <c r="F5310" s="258" t="str">
        <f>iferror(vlookup(C5310,'Master data'!$A$1:$C$29,2,0),"--")</f>
        <v>--</v>
      </c>
    </row>
    <row r="5311" ht="22.5" customHeight="1">
      <c r="A5311" s="165"/>
      <c r="B5311" s="171"/>
      <c r="C5311" s="167"/>
      <c r="D5311" s="168"/>
      <c r="E5311" s="258" t="str">
        <f>iferror(vlookup(C5311,'Master data'!$A$1:$C$29,3,0),"--")</f>
        <v>--</v>
      </c>
      <c r="F5311" s="258" t="str">
        <f>iferror(vlookup(C5311,'Master data'!$A$1:$C$29,2,0),"--")</f>
        <v>--</v>
      </c>
    </row>
    <row r="5312" ht="22.5" customHeight="1">
      <c r="A5312" s="165"/>
      <c r="B5312" s="171"/>
      <c r="C5312" s="167"/>
      <c r="D5312" s="168"/>
      <c r="E5312" s="258" t="str">
        <f>iferror(vlookup(C5312,'Master data'!$A$1:$C$29,3,0),"--")</f>
        <v>--</v>
      </c>
      <c r="F5312" s="258" t="str">
        <f>iferror(vlookup(C5312,'Master data'!$A$1:$C$29,2,0),"--")</f>
        <v>--</v>
      </c>
    </row>
    <row r="5313" ht="22.5" customHeight="1">
      <c r="A5313" s="165"/>
      <c r="B5313" s="171"/>
      <c r="C5313" s="167"/>
      <c r="D5313" s="168"/>
      <c r="E5313" s="258" t="str">
        <f>iferror(vlookup(C5313,'Master data'!$A$1:$C$29,3,0),"--")</f>
        <v>--</v>
      </c>
      <c r="F5313" s="258" t="str">
        <f>iferror(vlookup(C5313,'Master data'!$A$1:$C$29,2,0),"--")</f>
        <v>--</v>
      </c>
    </row>
    <row r="5314" ht="22.5" customHeight="1">
      <c r="A5314" s="165"/>
      <c r="B5314" s="171"/>
      <c r="C5314" s="167"/>
      <c r="D5314" s="168"/>
      <c r="E5314" s="258" t="str">
        <f>iferror(vlookup(C5314,'Master data'!$A$1:$C$29,3,0),"--")</f>
        <v>--</v>
      </c>
      <c r="F5314" s="258" t="str">
        <f>iferror(vlookup(C5314,'Master data'!$A$1:$C$29,2,0),"--")</f>
        <v>--</v>
      </c>
    </row>
    <row r="5315" ht="22.5" customHeight="1">
      <c r="A5315" s="165"/>
      <c r="B5315" s="171"/>
      <c r="C5315" s="167"/>
      <c r="D5315" s="168"/>
      <c r="E5315" s="258" t="str">
        <f>iferror(vlookup(C5315,'Master data'!$A$1:$C$29,3,0),"--")</f>
        <v>--</v>
      </c>
      <c r="F5315" s="258" t="str">
        <f>iferror(vlookup(C5315,'Master data'!$A$1:$C$29,2,0),"--")</f>
        <v>--</v>
      </c>
    </row>
    <row r="5316" ht="22.5" customHeight="1">
      <c r="A5316" s="165"/>
      <c r="B5316" s="171"/>
      <c r="C5316" s="167"/>
      <c r="D5316" s="168"/>
      <c r="E5316" s="258" t="str">
        <f>iferror(vlookup(C5316,'Master data'!$A$1:$C$29,3,0),"--")</f>
        <v>--</v>
      </c>
      <c r="F5316" s="258" t="str">
        <f>iferror(vlookup(C5316,'Master data'!$A$1:$C$29,2,0),"--")</f>
        <v>--</v>
      </c>
    </row>
    <row r="5317" ht="22.5" customHeight="1">
      <c r="A5317" s="165"/>
      <c r="B5317" s="171"/>
      <c r="C5317" s="167"/>
      <c r="D5317" s="168"/>
      <c r="E5317" s="258" t="str">
        <f>iferror(vlookup(C5317,'Master data'!$A$1:$C$29,3,0),"--")</f>
        <v>--</v>
      </c>
      <c r="F5317" s="258" t="str">
        <f>iferror(vlookup(C5317,'Master data'!$A$1:$C$29,2,0),"--")</f>
        <v>--</v>
      </c>
    </row>
    <row r="5318" ht="22.5" customHeight="1">
      <c r="A5318" s="165"/>
      <c r="B5318" s="171"/>
      <c r="C5318" s="167"/>
      <c r="D5318" s="168"/>
      <c r="E5318" s="258" t="str">
        <f>iferror(vlookup(C5318,'Master data'!$A$1:$C$29,3,0),"--")</f>
        <v>--</v>
      </c>
      <c r="F5318" s="258" t="str">
        <f>iferror(vlookup(C5318,'Master data'!$A$1:$C$29,2,0),"--")</f>
        <v>--</v>
      </c>
    </row>
    <row r="5319" ht="22.5" customHeight="1">
      <c r="A5319" s="165"/>
      <c r="B5319" s="171"/>
      <c r="C5319" s="167"/>
      <c r="D5319" s="168"/>
      <c r="E5319" s="258" t="str">
        <f>iferror(vlookup(C5319,'Master data'!$A$1:$C$29,3,0),"--")</f>
        <v>--</v>
      </c>
      <c r="F5319" s="258" t="str">
        <f>iferror(vlookup(C5319,'Master data'!$A$1:$C$29,2,0),"--")</f>
        <v>--</v>
      </c>
    </row>
    <row r="5320" ht="22.5" customHeight="1">
      <c r="A5320" s="165"/>
      <c r="B5320" s="171"/>
      <c r="C5320" s="167"/>
      <c r="D5320" s="168"/>
      <c r="E5320" s="258" t="str">
        <f>iferror(vlookup(C5320,'Master data'!$A$1:$C$29,3,0),"--")</f>
        <v>--</v>
      </c>
      <c r="F5320" s="258" t="str">
        <f>iferror(vlookup(C5320,'Master data'!$A$1:$C$29,2,0),"--")</f>
        <v>--</v>
      </c>
    </row>
    <row r="5321" ht="22.5" customHeight="1">
      <c r="A5321" s="165"/>
      <c r="B5321" s="171"/>
      <c r="C5321" s="167"/>
      <c r="D5321" s="168"/>
      <c r="E5321" s="258" t="str">
        <f>iferror(vlookup(C5321,'Master data'!$A$1:$C$29,3,0),"--")</f>
        <v>--</v>
      </c>
      <c r="F5321" s="258" t="str">
        <f>iferror(vlookup(C5321,'Master data'!$A$1:$C$29,2,0),"--")</f>
        <v>--</v>
      </c>
    </row>
    <row r="5322" ht="22.5" customHeight="1">
      <c r="A5322" s="165"/>
      <c r="B5322" s="171"/>
      <c r="C5322" s="167"/>
      <c r="D5322" s="168"/>
      <c r="E5322" s="258" t="str">
        <f>iferror(vlookup(C5322,'Master data'!$A$1:$C$29,3,0),"--")</f>
        <v>--</v>
      </c>
      <c r="F5322" s="258" t="str">
        <f>iferror(vlookup(C5322,'Master data'!$A$1:$C$29,2,0),"--")</f>
        <v>--</v>
      </c>
    </row>
    <row r="5323" ht="22.5" customHeight="1">
      <c r="A5323" s="165"/>
      <c r="B5323" s="171"/>
      <c r="C5323" s="167"/>
      <c r="D5323" s="168"/>
      <c r="E5323" s="258" t="str">
        <f>iferror(vlookup(C5323,'Master data'!$A$1:$C$29,3,0),"--")</f>
        <v>--</v>
      </c>
      <c r="F5323" s="258" t="str">
        <f>iferror(vlookup(C5323,'Master data'!$A$1:$C$29,2,0),"--")</f>
        <v>--</v>
      </c>
    </row>
    <row r="5324" ht="22.5" customHeight="1">
      <c r="A5324" s="165"/>
      <c r="B5324" s="171"/>
      <c r="C5324" s="167"/>
      <c r="D5324" s="168"/>
      <c r="E5324" s="258" t="str">
        <f>iferror(vlookup(C5324,'Master data'!$A$1:$C$29,3,0),"--")</f>
        <v>--</v>
      </c>
      <c r="F5324" s="258" t="str">
        <f>iferror(vlookup(C5324,'Master data'!$A$1:$C$29,2,0),"--")</f>
        <v>--</v>
      </c>
    </row>
    <row r="5325" ht="22.5" customHeight="1">
      <c r="A5325" s="165"/>
      <c r="B5325" s="171"/>
      <c r="C5325" s="167"/>
      <c r="D5325" s="168"/>
      <c r="E5325" s="258" t="str">
        <f>iferror(vlookup(C5325,'Master data'!$A$1:$C$29,3,0),"--")</f>
        <v>--</v>
      </c>
      <c r="F5325" s="258" t="str">
        <f>iferror(vlookup(C5325,'Master data'!$A$1:$C$29,2,0),"--")</f>
        <v>--</v>
      </c>
    </row>
    <row r="5326" ht="22.5" customHeight="1">
      <c r="A5326" s="165"/>
      <c r="B5326" s="171"/>
      <c r="C5326" s="167"/>
      <c r="D5326" s="168"/>
      <c r="E5326" s="258" t="str">
        <f>iferror(vlookup(C5326,'Master data'!$A$1:$C$29,3,0),"--")</f>
        <v>--</v>
      </c>
      <c r="F5326" s="258" t="str">
        <f>iferror(vlookup(C5326,'Master data'!$A$1:$C$29,2,0),"--")</f>
        <v>--</v>
      </c>
    </row>
    <row r="5327" ht="22.5" customHeight="1">
      <c r="A5327" s="165"/>
      <c r="B5327" s="171"/>
      <c r="C5327" s="167"/>
      <c r="D5327" s="168"/>
      <c r="E5327" s="258" t="str">
        <f>iferror(vlookup(C5327,'Master data'!$A$1:$C$29,3,0),"--")</f>
        <v>--</v>
      </c>
      <c r="F5327" s="258" t="str">
        <f>iferror(vlookup(C5327,'Master data'!$A$1:$C$29,2,0),"--")</f>
        <v>--</v>
      </c>
    </row>
    <row r="5328" ht="22.5" customHeight="1">
      <c r="A5328" s="165"/>
      <c r="B5328" s="171"/>
      <c r="C5328" s="167"/>
      <c r="D5328" s="168"/>
      <c r="E5328" s="258" t="str">
        <f>iferror(vlookup(C5328,'Master data'!$A$1:$C$29,3,0),"--")</f>
        <v>--</v>
      </c>
      <c r="F5328" s="258" t="str">
        <f>iferror(vlookup(C5328,'Master data'!$A$1:$C$29,2,0),"--")</f>
        <v>--</v>
      </c>
    </row>
    <row r="5329" ht="22.5" customHeight="1">
      <c r="A5329" s="165"/>
      <c r="B5329" s="171"/>
      <c r="C5329" s="167"/>
      <c r="D5329" s="168"/>
      <c r="E5329" s="258" t="str">
        <f>iferror(vlookup(C5329,'Master data'!$A$1:$C$29,3,0),"--")</f>
        <v>--</v>
      </c>
      <c r="F5329" s="258" t="str">
        <f>iferror(vlookup(C5329,'Master data'!$A$1:$C$29,2,0),"--")</f>
        <v>--</v>
      </c>
    </row>
    <row r="5330" ht="22.5" customHeight="1">
      <c r="A5330" s="165"/>
      <c r="B5330" s="171"/>
      <c r="C5330" s="167"/>
      <c r="D5330" s="168"/>
      <c r="E5330" s="258" t="str">
        <f>iferror(vlookup(C5330,'Master data'!$A$1:$C$29,3,0),"--")</f>
        <v>--</v>
      </c>
      <c r="F5330" s="258" t="str">
        <f>iferror(vlookup(C5330,'Master data'!$A$1:$C$29,2,0),"--")</f>
        <v>--</v>
      </c>
    </row>
    <row r="5331" ht="22.5" customHeight="1">
      <c r="A5331" s="165"/>
      <c r="B5331" s="171"/>
      <c r="C5331" s="167"/>
      <c r="D5331" s="168"/>
      <c r="E5331" s="258" t="str">
        <f>iferror(vlookup(C5331,'Master data'!$A$1:$C$29,3,0),"--")</f>
        <v>--</v>
      </c>
      <c r="F5331" s="258" t="str">
        <f>iferror(vlookup(C5331,'Master data'!$A$1:$C$29,2,0),"--")</f>
        <v>--</v>
      </c>
    </row>
    <row r="5332" ht="22.5" customHeight="1">
      <c r="A5332" s="165"/>
      <c r="B5332" s="171"/>
      <c r="C5332" s="167"/>
      <c r="D5332" s="168"/>
      <c r="E5332" s="258" t="str">
        <f>iferror(vlookup(C5332,'Master data'!$A$1:$C$29,3,0),"--")</f>
        <v>--</v>
      </c>
      <c r="F5332" s="258" t="str">
        <f>iferror(vlookup(C5332,'Master data'!$A$1:$C$29,2,0),"--")</f>
        <v>--</v>
      </c>
    </row>
    <row r="5333" ht="22.5" customHeight="1">
      <c r="A5333" s="165"/>
      <c r="B5333" s="171"/>
      <c r="C5333" s="167"/>
      <c r="D5333" s="168"/>
      <c r="E5333" s="258" t="str">
        <f>iferror(vlookup(C5333,'Master data'!$A$1:$C$29,3,0),"--")</f>
        <v>--</v>
      </c>
      <c r="F5333" s="258" t="str">
        <f>iferror(vlookup(C5333,'Master data'!$A$1:$C$29,2,0),"--")</f>
        <v>--</v>
      </c>
    </row>
    <row r="5334" ht="22.5" customHeight="1">
      <c r="A5334" s="165"/>
      <c r="B5334" s="171"/>
      <c r="C5334" s="167"/>
      <c r="D5334" s="168"/>
      <c r="E5334" s="258" t="str">
        <f>iferror(vlookup(C5334,'Master data'!$A$1:$C$29,3,0),"--")</f>
        <v>--</v>
      </c>
      <c r="F5334" s="258" t="str">
        <f>iferror(vlookup(C5334,'Master data'!$A$1:$C$29,2,0),"--")</f>
        <v>--</v>
      </c>
    </row>
    <row r="5335" ht="22.5" customHeight="1">
      <c r="A5335" s="165"/>
      <c r="B5335" s="171"/>
      <c r="C5335" s="167"/>
      <c r="D5335" s="168"/>
      <c r="E5335" s="258" t="str">
        <f>iferror(vlookup(C5335,'Master data'!$A$1:$C$29,3,0),"--")</f>
        <v>--</v>
      </c>
      <c r="F5335" s="258" t="str">
        <f>iferror(vlookup(C5335,'Master data'!$A$1:$C$29,2,0),"--")</f>
        <v>--</v>
      </c>
    </row>
    <row r="5336" ht="22.5" customHeight="1">
      <c r="A5336" s="165"/>
      <c r="B5336" s="171"/>
      <c r="C5336" s="167"/>
      <c r="D5336" s="168"/>
      <c r="E5336" s="258" t="str">
        <f>iferror(vlookup(C5336,'Master data'!$A$1:$C$29,3,0),"--")</f>
        <v>--</v>
      </c>
      <c r="F5336" s="258" t="str">
        <f>iferror(vlookup(C5336,'Master data'!$A$1:$C$29,2,0),"--")</f>
        <v>--</v>
      </c>
    </row>
    <row r="5337" ht="22.5" customHeight="1">
      <c r="A5337" s="165"/>
      <c r="B5337" s="171"/>
      <c r="C5337" s="167"/>
      <c r="D5337" s="168"/>
      <c r="E5337" s="258" t="str">
        <f>iferror(vlookup(C5337,'Master data'!$A$1:$C$29,3,0),"--")</f>
        <v>--</v>
      </c>
      <c r="F5337" s="258" t="str">
        <f>iferror(vlookup(C5337,'Master data'!$A$1:$C$29,2,0),"--")</f>
        <v>--</v>
      </c>
    </row>
    <row r="5338" ht="22.5" customHeight="1">
      <c r="A5338" s="165"/>
      <c r="B5338" s="171"/>
      <c r="C5338" s="167"/>
      <c r="D5338" s="168"/>
      <c r="E5338" s="258" t="str">
        <f>iferror(vlookup(C5338,'Master data'!$A$1:$C$29,3,0),"--")</f>
        <v>--</v>
      </c>
      <c r="F5338" s="258" t="str">
        <f>iferror(vlookup(C5338,'Master data'!$A$1:$C$29,2,0),"--")</f>
        <v>--</v>
      </c>
    </row>
    <row r="5339" ht="22.5" customHeight="1">
      <c r="A5339" s="165"/>
      <c r="B5339" s="171"/>
      <c r="C5339" s="167"/>
      <c r="D5339" s="168"/>
      <c r="E5339" s="258" t="str">
        <f>iferror(vlookup(C5339,'Master data'!$A$1:$C$29,3,0),"--")</f>
        <v>--</v>
      </c>
      <c r="F5339" s="258" t="str">
        <f>iferror(vlookup(C5339,'Master data'!$A$1:$C$29,2,0),"--")</f>
        <v>--</v>
      </c>
    </row>
    <row r="5340" ht="22.5" customHeight="1">
      <c r="A5340" s="165"/>
      <c r="B5340" s="171"/>
      <c r="C5340" s="167"/>
      <c r="D5340" s="168"/>
      <c r="E5340" s="258" t="str">
        <f>iferror(vlookup(C5340,'Master data'!$A$1:$C$29,3,0),"--")</f>
        <v>--</v>
      </c>
      <c r="F5340" s="258" t="str">
        <f>iferror(vlookup(C5340,'Master data'!$A$1:$C$29,2,0),"--")</f>
        <v>--</v>
      </c>
    </row>
    <row r="5341" ht="22.5" customHeight="1">
      <c r="A5341" s="165"/>
      <c r="B5341" s="171"/>
      <c r="C5341" s="167"/>
      <c r="D5341" s="168"/>
      <c r="E5341" s="258" t="str">
        <f>iferror(vlookup(C5341,'Master data'!$A$1:$C$29,3,0),"--")</f>
        <v>--</v>
      </c>
      <c r="F5341" s="258" t="str">
        <f>iferror(vlookup(C5341,'Master data'!$A$1:$C$29,2,0),"--")</f>
        <v>--</v>
      </c>
    </row>
    <row r="5342" ht="22.5" customHeight="1">
      <c r="A5342" s="165"/>
      <c r="B5342" s="171"/>
      <c r="C5342" s="167"/>
      <c r="D5342" s="168"/>
      <c r="E5342" s="258" t="str">
        <f>iferror(vlookup(C5342,'Master data'!$A$1:$C$29,3,0),"--")</f>
        <v>--</v>
      </c>
      <c r="F5342" s="258" t="str">
        <f>iferror(vlookup(C5342,'Master data'!$A$1:$C$29,2,0),"--")</f>
        <v>--</v>
      </c>
    </row>
    <row r="5343" ht="22.5" customHeight="1">
      <c r="A5343" s="165"/>
      <c r="B5343" s="171"/>
      <c r="C5343" s="167"/>
      <c r="D5343" s="168"/>
      <c r="E5343" s="258" t="str">
        <f>iferror(vlookup(C5343,'Master data'!$A$1:$C$29,3,0),"--")</f>
        <v>--</v>
      </c>
      <c r="F5343" s="258" t="str">
        <f>iferror(vlookup(C5343,'Master data'!$A$1:$C$29,2,0),"--")</f>
        <v>--</v>
      </c>
    </row>
    <row r="5344" ht="22.5" customHeight="1">
      <c r="A5344" s="165"/>
      <c r="B5344" s="171"/>
      <c r="C5344" s="167"/>
      <c r="D5344" s="168"/>
      <c r="E5344" s="258" t="str">
        <f>iferror(vlookup(C5344,'Master data'!$A$1:$C$29,3,0),"--")</f>
        <v>--</v>
      </c>
      <c r="F5344" s="258" t="str">
        <f>iferror(vlookup(C5344,'Master data'!$A$1:$C$29,2,0),"--")</f>
        <v>--</v>
      </c>
    </row>
    <row r="5345" ht="22.5" customHeight="1">
      <c r="A5345" s="165"/>
      <c r="B5345" s="171"/>
      <c r="C5345" s="167"/>
      <c r="D5345" s="168"/>
      <c r="E5345" s="258" t="str">
        <f>iferror(vlookup(C5345,'Master data'!$A$1:$C$29,3,0),"--")</f>
        <v>--</v>
      </c>
      <c r="F5345" s="258" t="str">
        <f>iferror(vlookup(C5345,'Master data'!$A$1:$C$29,2,0),"--")</f>
        <v>--</v>
      </c>
    </row>
    <row r="5346" ht="22.5" customHeight="1">
      <c r="A5346" s="165"/>
      <c r="B5346" s="171"/>
      <c r="C5346" s="167"/>
      <c r="D5346" s="168"/>
      <c r="E5346" s="258" t="str">
        <f>iferror(vlookup(C5346,'Master data'!$A$1:$C$29,3,0),"--")</f>
        <v>--</v>
      </c>
      <c r="F5346" s="258" t="str">
        <f>iferror(vlookup(C5346,'Master data'!$A$1:$C$29,2,0),"--")</f>
        <v>--</v>
      </c>
    </row>
    <row r="5347" ht="22.5" customHeight="1">
      <c r="A5347" s="165"/>
      <c r="B5347" s="171"/>
      <c r="C5347" s="167"/>
      <c r="D5347" s="168"/>
      <c r="E5347" s="258" t="str">
        <f>iferror(vlookup(C5347,'Master data'!$A$1:$C$29,3,0),"--")</f>
        <v>--</v>
      </c>
      <c r="F5347" s="258" t="str">
        <f>iferror(vlookup(C5347,'Master data'!$A$1:$C$29,2,0),"--")</f>
        <v>--</v>
      </c>
    </row>
    <row r="5348" ht="22.5" customHeight="1">
      <c r="A5348" s="165"/>
      <c r="B5348" s="171"/>
      <c r="C5348" s="167"/>
      <c r="D5348" s="168"/>
      <c r="E5348" s="258" t="str">
        <f>iferror(vlookup(C5348,'Master data'!$A$1:$C$29,3,0),"--")</f>
        <v>--</v>
      </c>
      <c r="F5348" s="258" t="str">
        <f>iferror(vlookup(C5348,'Master data'!$A$1:$C$29,2,0),"--")</f>
        <v>--</v>
      </c>
    </row>
    <row r="5349" ht="22.5" customHeight="1">
      <c r="A5349" s="165"/>
      <c r="B5349" s="171"/>
      <c r="C5349" s="167"/>
      <c r="D5349" s="168"/>
      <c r="E5349" s="258" t="str">
        <f>iferror(vlookup(C5349,'Master data'!$A$1:$C$29,3,0),"--")</f>
        <v>--</v>
      </c>
      <c r="F5349" s="258" t="str">
        <f>iferror(vlookup(C5349,'Master data'!$A$1:$C$29,2,0),"--")</f>
        <v>--</v>
      </c>
    </row>
    <row r="5350" ht="22.5" customHeight="1">
      <c r="A5350" s="165"/>
      <c r="B5350" s="171"/>
      <c r="C5350" s="167"/>
      <c r="D5350" s="168"/>
      <c r="E5350" s="258" t="str">
        <f>iferror(vlookup(C5350,'Master data'!$A$1:$C$29,3,0),"--")</f>
        <v>--</v>
      </c>
      <c r="F5350" s="258" t="str">
        <f>iferror(vlookup(C5350,'Master data'!$A$1:$C$29,2,0),"--")</f>
        <v>--</v>
      </c>
    </row>
    <row r="5351" ht="22.5" customHeight="1">
      <c r="A5351" s="165"/>
      <c r="B5351" s="171"/>
      <c r="C5351" s="167"/>
      <c r="D5351" s="168"/>
      <c r="E5351" s="258" t="str">
        <f>iferror(vlookup(C5351,'Master data'!$A$1:$C$29,3,0),"--")</f>
        <v>--</v>
      </c>
      <c r="F5351" s="258" t="str">
        <f>iferror(vlookup(C5351,'Master data'!$A$1:$C$29,2,0),"--")</f>
        <v>--</v>
      </c>
    </row>
    <row r="5352" ht="22.5" customHeight="1">
      <c r="A5352" s="165"/>
      <c r="B5352" s="171"/>
      <c r="C5352" s="167"/>
      <c r="D5352" s="168"/>
      <c r="E5352" s="258" t="str">
        <f>iferror(vlookup(C5352,'Master data'!$A$1:$C$29,3,0),"--")</f>
        <v>--</v>
      </c>
      <c r="F5352" s="258" t="str">
        <f>iferror(vlookup(C5352,'Master data'!$A$1:$C$29,2,0),"--")</f>
        <v>--</v>
      </c>
    </row>
    <row r="5353" ht="22.5" customHeight="1">
      <c r="A5353" s="165"/>
      <c r="B5353" s="171"/>
      <c r="C5353" s="167"/>
      <c r="D5353" s="168"/>
      <c r="E5353" s="258" t="str">
        <f>iferror(vlookup(C5353,'Master data'!$A$1:$C$29,3,0),"--")</f>
        <v>--</v>
      </c>
      <c r="F5353" s="258" t="str">
        <f>iferror(vlookup(C5353,'Master data'!$A$1:$C$29,2,0),"--")</f>
        <v>--</v>
      </c>
    </row>
    <row r="5354" ht="22.5" customHeight="1">
      <c r="A5354" s="165"/>
      <c r="B5354" s="171"/>
      <c r="C5354" s="167"/>
      <c r="D5354" s="168"/>
      <c r="E5354" s="258" t="str">
        <f>iferror(vlookup(C5354,'Master data'!$A$1:$C$29,3,0),"--")</f>
        <v>--</v>
      </c>
      <c r="F5354" s="258" t="str">
        <f>iferror(vlookup(C5354,'Master data'!$A$1:$C$29,2,0),"--")</f>
        <v>--</v>
      </c>
    </row>
    <row r="5355" ht="22.5" customHeight="1">
      <c r="A5355" s="165"/>
      <c r="B5355" s="171"/>
      <c r="C5355" s="167"/>
      <c r="D5355" s="168"/>
      <c r="E5355" s="258" t="str">
        <f>iferror(vlookup(C5355,'Master data'!$A$1:$C$29,3,0),"--")</f>
        <v>--</v>
      </c>
      <c r="F5355" s="258" t="str">
        <f>iferror(vlookup(C5355,'Master data'!$A$1:$C$29,2,0),"--")</f>
        <v>--</v>
      </c>
    </row>
    <row r="5356" ht="22.5" customHeight="1">
      <c r="A5356" s="165"/>
      <c r="B5356" s="171"/>
      <c r="C5356" s="167"/>
      <c r="D5356" s="168"/>
      <c r="E5356" s="258" t="str">
        <f>iferror(vlookup(C5356,'Master data'!$A$1:$C$29,3,0),"--")</f>
        <v>--</v>
      </c>
      <c r="F5356" s="258" t="str">
        <f>iferror(vlookup(C5356,'Master data'!$A$1:$C$29,2,0),"--")</f>
        <v>--</v>
      </c>
    </row>
    <row r="5357" ht="22.5" customHeight="1">
      <c r="A5357" s="165"/>
      <c r="B5357" s="171"/>
      <c r="C5357" s="167"/>
      <c r="D5357" s="168"/>
      <c r="E5357" s="258" t="str">
        <f>iferror(vlookup(C5357,'Master data'!$A$1:$C$29,3,0),"--")</f>
        <v>--</v>
      </c>
      <c r="F5357" s="258" t="str">
        <f>iferror(vlookup(C5357,'Master data'!$A$1:$C$29,2,0),"--")</f>
        <v>--</v>
      </c>
    </row>
    <row r="5358" ht="22.5" customHeight="1">
      <c r="A5358" s="165"/>
      <c r="B5358" s="171"/>
      <c r="C5358" s="167"/>
      <c r="D5358" s="168"/>
      <c r="E5358" s="258" t="str">
        <f>iferror(vlookup(C5358,'Master data'!$A$1:$C$29,3,0),"--")</f>
        <v>--</v>
      </c>
      <c r="F5358" s="258" t="str">
        <f>iferror(vlookup(C5358,'Master data'!$A$1:$C$29,2,0),"--")</f>
        <v>--</v>
      </c>
    </row>
    <row r="5359" ht="22.5" customHeight="1">
      <c r="A5359" s="165"/>
      <c r="B5359" s="171"/>
      <c r="C5359" s="167"/>
      <c r="D5359" s="168"/>
      <c r="E5359" s="258" t="str">
        <f>iferror(vlookup(C5359,'Master data'!$A$1:$C$29,3,0),"--")</f>
        <v>--</v>
      </c>
      <c r="F5359" s="258" t="str">
        <f>iferror(vlookup(C5359,'Master data'!$A$1:$C$29,2,0),"--")</f>
        <v>--</v>
      </c>
    </row>
    <row r="5360" ht="22.5" customHeight="1">
      <c r="A5360" s="165"/>
      <c r="B5360" s="171"/>
      <c r="C5360" s="167"/>
      <c r="D5360" s="168"/>
      <c r="E5360" s="258" t="str">
        <f>iferror(vlookup(C5360,'Master data'!$A$1:$C$29,3,0),"--")</f>
        <v>--</v>
      </c>
      <c r="F5360" s="258" t="str">
        <f>iferror(vlookup(C5360,'Master data'!$A$1:$C$29,2,0),"--")</f>
        <v>--</v>
      </c>
    </row>
    <row r="5361" ht="22.5" customHeight="1">
      <c r="A5361" s="165"/>
      <c r="B5361" s="171"/>
      <c r="C5361" s="167"/>
      <c r="D5361" s="168"/>
      <c r="E5361" s="258" t="str">
        <f>iferror(vlookup(C5361,'Master data'!$A$1:$C$29,3,0),"--")</f>
        <v>--</v>
      </c>
      <c r="F5361" s="258" t="str">
        <f>iferror(vlookup(C5361,'Master data'!$A$1:$C$29,2,0),"--")</f>
        <v>--</v>
      </c>
    </row>
    <row r="5362" ht="22.5" customHeight="1">
      <c r="A5362" s="165"/>
      <c r="B5362" s="171"/>
      <c r="C5362" s="167"/>
      <c r="D5362" s="168"/>
      <c r="E5362" s="258" t="str">
        <f>iferror(vlookup(C5362,'Master data'!$A$1:$C$29,3,0),"--")</f>
        <v>--</v>
      </c>
      <c r="F5362" s="258" t="str">
        <f>iferror(vlookup(C5362,'Master data'!$A$1:$C$29,2,0),"--")</f>
        <v>--</v>
      </c>
    </row>
    <row r="5363" ht="22.5" customHeight="1">
      <c r="A5363" s="165"/>
      <c r="B5363" s="171"/>
      <c r="C5363" s="167"/>
      <c r="D5363" s="168"/>
      <c r="E5363" s="258" t="str">
        <f>iferror(vlookup(C5363,'Master data'!$A$1:$C$29,3,0),"--")</f>
        <v>--</v>
      </c>
      <c r="F5363" s="258" t="str">
        <f>iferror(vlookup(C5363,'Master data'!$A$1:$C$29,2,0),"--")</f>
        <v>--</v>
      </c>
    </row>
    <row r="5364" ht="22.5" customHeight="1">
      <c r="A5364" s="165"/>
      <c r="B5364" s="171"/>
      <c r="C5364" s="167"/>
      <c r="D5364" s="168"/>
      <c r="E5364" s="258" t="str">
        <f>iferror(vlookup(C5364,'Master data'!$A$1:$C$29,3,0),"--")</f>
        <v>--</v>
      </c>
      <c r="F5364" s="258" t="str">
        <f>iferror(vlookup(C5364,'Master data'!$A$1:$C$29,2,0),"--")</f>
        <v>--</v>
      </c>
    </row>
    <row r="5365" ht="22.5" customHeight="1">
      <c r="A5365" s="165"/>
      <c r="B5365" s="171"/>
      <c r="C5365" s="167"/>
      <c r="D5365" s="168"/>
      <c r="E5365" s="258" t="str">
        <f>iferror(vlookup(C5365,'Master data'!$A$1:$C$29,3,0),"--")</f>
        <v>--</v>
      </c>
      <c r="F5365" s="258" t="str">
        <f>iferror(vlookup(C5365,'Master data'!$A$1:$C$29,2,0),"--")</f>
        <v>--</v>
      </c>
    </row>
    <row r="5366" ht="22.5" customHeight="1">
      <c r="A5366" s="165"/>
      <c r="B5366" s="171"/>
      <c r="C5366" s="167"/>
      <c r="D5366" s="168"/>
      <c r="E5366" s="258" t="str">
        <f>iferror(vlookup(C5366,'Master data'!$A$1:$C$29,3,0),"--")</f>
        <v>--</v>
      </c>
      <c r="F5366" s="258" t="str">
        <f>iferror(vlookup(C5366,'Master data'!$A$1:$C$29,2,0),"--")</f>
        <v>--</v>
      </c>
    </row>
    <row r="5367" ht="22.5" customHeight="1">
      <c r="A5367" s="165"/>
      <c r="B5367" s="171"/>
      <c r="C5367" s="167"/>
      <c r="D5367" s="168"/>
      <c r="E5367" s="258" t="str">
        <f>iferror(vlookup(C5367,'Master data'!$A$1:$C$29,3,0),"--")</f>
        <v>--</v>
      </c>
      <c r="F5367" s="258" t="str">
        <f>iferror(vlookup(C5367,'Master data'!$A$1:$C$29,2,0),"--")</f>
        <v>--</v>
      </c>
    </row>
    <row r="5368" ht="22.5" customHeight="1">
      <c r="A5368" s="165"/>
      <c r="B5368" s="171"/>
      <c r="C5368" s="167"/>
      <c r="D5368" s="168"/>
      <c r="E5368" s="258" t="str">
        <f>iferror(vlookup(C5368,'Master data'!$A$1:$C$29,3,0),"--")</f>
        <v>--</v>
      </c>
      <c r="F5368" s="258" t="str">
        <f>iferror(vlookup(C5368,'Master data'!$A$1:$C$29,2,0),"--")</f>
        <v>--</v>
      </c>
    </row>
    <row r="5369" ht="22.5" customHeight="1">
      <c r="A5369" s="165"/>
      <c r="B5369" s="171"/>
      <c r="C5369" s="167"/>
      <c r="D5369" s="168"/>
      <c r="E5369" s="258" t="str">
        <f>iferror(vlookup(C5369,'Master data'!$A$1:$C$29,3,0),"--")</f>
        <v>--</v>
      </c>
      <c r="F5369" s="258" t="str">
        <f>iferror(vlookup(C5369,'Master data'!$A$1:$C$29,2,0),"--")</f>
        <v>--</v>
      </c>
    </row>
    <row r="5370" ht="22.5" customHeight="1">
      <c r="A5370" s="165"/>
      <c r="B5370" s="171"/>
      <c r="C5370" s="167"/>
      <c r="D5370" s="168"/>
      <c r="E5370" s="258" t="str">
        <f>iferror(vlookup(C5370,'Master data'!$A$1:$C$29,3,0),"--")</f>
        <v>--</v>
      </c>
      <c r="F5370" s="258" t="str">
        <f>iferror(vlookup(C5370,'Master data'!$A$1:$C$29,2,0),"--")</f>
        <v>--</v>
      </c>
    </row>
    <row r="5371" ht="22.5" customHeight="1">
      <c r="A5371" s="165"/>
      <c r="B5371" s="171"/>
      <c r="C5371" s="167"/>
      <c r="D5371" s="168"/>
      <c r="E5371" s="258" t="str">
        <f>iferror(vlookup(C5371,'Master data'!$A$1:$C$29,3,0),"--")</f>
        <v>--</v>
      </c>
      <c r="F5371" s="258" t="str">
        <f>iferror(vlookup(C5371,'Master data'!$A$1:$C$29,2,0),"--")</f>
        <v>--</v>
      </c>
    </row>
    <row r="5372" ht="22.5" customHeight="1">
      <c r="A5372" s="165"/>
      <c r="B5372" s="171"/>
      <c r="C5372" s="167"/>
      <c r="D5372" s="168"/>
      <c r="E5372" s="258" t="str">
        <f>iferror(vlookup(C5372,'Master data'!$A$1:$C$29,3,0),"--")</f>
        <v>--</v>
      </c>
      <c r="F5372" s="258" t="str">
        <f>iferror(vlookup(C5372,'Master data'!$A$1:$C$29,2,0),"--")</f>
        <v>--</v>
      </c>
    </row>
    <row r="5373" ht="22.5" customHeight="1">
      <c r="A5373" s="165"/>
      <c r="B5373" s="171"/>
      <c r="C5373" s="167"/>
      <c r="D5373" s="168"/>
      <c r="E5373" s="258" t="str">
        <f>iferror(vlookup(C5373,'Master data'!$A$1:$C$29,3,0),"--")</f>
        <v>--</v>
      </c>
      <c r="F5373" s="258" t="str">
        <f>iferror(vlookup(C5373,'Master data'!$A$1:$C$29,2,0),"--")</f>
        <v>--</v>
      </c>
    </row>
    <row r="5374" ht="22.5" customHeight="1">
      <c r="A5374" s="165"/>
      <c r="B5374" s="171"/>
      <c r="C5374" s="167"/>
      <c r="D5374" s="168"/>
      <c r="E5374" s="258" t="str">
        <f>iferror(vlookup(C5374,'Master data'!$A$1:$C$29,3,0),"--")</f>
        <v>--</v>
      </c>
      <c r="F5374" s="258" t="str">
        <f>iferror(vlookup(C5374,'Master data'!$A$1:$C$29,2,0),"--")</f>
        <v>--</v>
      </c>
    </row>
    <row r="5375" ht="22.5" customHeight="1">
      <c r="A5375" s="165"/>
      <c r="B5375" s="171"/>
      <c r="C5375" s="167"/>
      <c r="D5375" s="168"/>
      <c r="E5375" s="258" t="str">
        <f>iferror(vlookup(C5375,'Master data'!$A$1:$C$29,3,0),"--")</f>
        <v>--</v>
      </c>
      <c r="F5375" s="258" t="str">
        <f>iferror(vlookup(C5375,'Master data'!$A$1:$C$29,2,0),"--")</f>
        <v>--</v>
      </c>
    </row>
    <row r="5376" ht="22.5" customHeight="1">
      <c r="A5376" s="165"/>
      <c r="B5376" s="171"/>
      <c r="C5376" s="167"/>
      <c r="D5376" s="168"/>
      <c r="E5376" s="258" t="str">
        <f>iferror(vlookup(C5376,'Master data'!$A$1:$C$29,3,0),"--")</f>
        <v>--</v>
      </c>
      <c r="F5376" s="258" t="str">
        <f>iferror(vlookup(C5376,'Master data'!$A$1:$C$29,2,0),"--")</f>
        <v>--</v>
      </c>
    </row>
    <row r="5377" ht="22.5" customHeight="1">
      <c r="A5377" s="165"/>
      <c r="B5377" s="171"/>
      <c r="C5377" s="167"/>
      <c r="D5377" s="168"/>
      <c r="E5377" s="258" t="str">
        <f>iferror(vlookup(C5377,'Master data'!$A$1:$C$29,3,0),"--")</f>
        <v>--</v>
      </c>
      <c r="F5377" s="258" t="str">
        <f>iferror(vlookup(C5377,'Master data'!$A$1:$C$29,2,0),"--")</f>
        <v>--</v>
      </c>
    </row>
    <row r="5378" ht="22.5" customHeight="1">
      <c r="A5378" s="165"/>
      <c r="B5378" s="171"/>
      <c r="C5378" s="167"/>
      <c r="D5378" s="168"/>
      <c r="E5378" s="258" t="str">
        <f>iferror(vlookup(C5378,'Master data'!$A$1:$C$29,3,0),"--")</f>
        <v>--</v>
      </c>
      <c r="F5378" s="258" t="str">
        <f>iferror(vlookup(C5378,'Master data'!$A$1:$C$29,2,0),"--")</f>
        <v>--</v>
      </c>
    </row>
    <row r="5379" ht="22.5" customHeight="1">
      <c r="A5379" s="165"/>
      <c r="B5379" s="171"/>
      <c r="C5379" s="167"/>
      <c r="D5379" s="168"/>
      <c r="E5379" s="258" t="str">
        <f>iferror(vlookup(C5379,'Master data'!$A$1:$C$29,3,0),"--")</f>
        <v>--</v>
      </c>
      <c r="F5379" s="258" t="str">
        <f>iferror(vlookup(C5379,'Master data'!$A$1:$C$29,2,0),"--")</f>
        <v>--</v>
      </c>
    </row>
    <row r="5380" ht="22.5" customHeight="1">
      <c r="A5380" s="165"/>
      <c r="B5380" s="171"/>
      <c r="C5380" s="167"/>
      <c r="D5380" s="168"/>
      <c r="E5380" s="258" t="str">
        <f>iferror(vlookup(C5380,'Master data'!$A$1:$C$29,3,0),"--")</f>
        <v>--</v>
      </c>
      <c r="F5380" s="258" t="str">
        <f>iferror(vlookup(C5380,'Master data'!$A$1:$C$29,2,0),"--")</f>
        <v>--</v>
      </c>
    </row>
    <row r="5381" ht="22.5" customHeight="1">
      <c r="A5381" s="165"/>
      <c r="B5381" s="171"/>
      <c r="C5381" s="167"/>
      <c r="D5381" s="168"/>
      <c r="E5381" s="258" t="str">
        <f>iferror(vlookup(C5381,'Master data'!$A$1:$C$29,3,0),"--")</f>
        <v>--</v>
      </c>
      <c r="F5381" s="258" t="str">
        <f>iferror(vlookup(C5381,'Master data'!$A$1:$C$29,2,0),"--")</f>
        <v>--</v>
      </c>
    </row>
    <row r="5382" ht="22.5" customHeight="1">
      <c r="A5382" s="165"/>
      <c r="B5382" s="171"/>
      <c r="C5382" s="167"/>
      <c r="D5382" s="168"/>
      <c r="E5382" s="258" t="str">
        <f>iferror(vlookup(C5382,'Master data'!$A$1:$C$29,3,0),"--")</f>
        <v>--</v>
      </c>
      <c r="F5382" s="258" t="str">
        <f>iferror(vlookup(C5382,'Master data'!$A$1:$C$29,2,0),"--")</f>
        <v>--</v>
      </c>
    </row>
    <row r="5383" ht="22.5" customHeight="1">
      <c r="A5383" s="165"/>
      <c r="B5383" s="171"/>
      <c r="C5383" s="167"/>
      <c r="D5383" s="168"/>
      <c r="E5383" s="258" t="str">
        <f>iferror(vlookup(C5383,'Master data'!$A$1:$C$29,3,0),"--")</f>
        <v>--</v>
      </c>
      <c r="F5383" s="258" t="str">
        <f>iferror(vlookup(C5383,'Master data'!$A$1:$C$29,2,0),"--")</f>
        <v>--</v>
      </c>
    </row>
    <row r="5384" ht="22.5" customHeight="1">
      <c r="A5384" s="165"/>
      <c r="B5384" s="171"/>
      <c r="C5384" s="167"/>
      <c r="D5384" s="168"/>
      <c r="E5384" s="258" t="str">
        <f>iferror(vlookup(C5384,'Master data'!$A$1:$C$29,3,0),"--")</f>
        <v>--</v>
      </c>
      <c r="F5384" s="258" t="str">
        <f>iferror(vlookup(C5384,'Master data'!$A$1:$C$29,2,0),"--")</f>
        <v>--</v>
      </c>
    </row>
    <row r="5385" ht="22.5" customHeight="1">
      <c r="A5385" s="165"/>
      <c r="B5385" s="171"/>
      <c r="C5385" s="167"/>
      <c r="D5385" s="168"/>
      <c r="E5385" s="258" t="str">
        <f>iferror(vlookup(C5385,'Master data'!$A$1:$C$29,3,0),"--")</f>
        <v>--</v>
      </c>
      <c r="F5385" s="258" t="str">
        <f>iferror(vlookup(C5385,'Master data'!$A$1:$C$29,2,0),"--")</f>
        <v>--</v>
      </c>
    </row>
    <row r="5386" ht="22.5" customHeight="1">
      <c r="A5386" s="165"/>
      <c r="B5386" s="171"/>
      <c r="C5386" s="167"/>
      <c r="D5386" s="168"/>
      <c r="E5386" s="258" t="str">
        <f>iferror(vlookup(C5386,'Master data'!$A$1:$C$29,3,0),"--")</f>
        <v>--</v>
      </c>
      <c r="F5386" s="258" t="str">
        <f>iferror(vlookup(C5386,'Master data'!$A$1:$C$29,2,0),"--")</f>
        <v>--</v>
      </c>
    </row>
    <row r="5387" ht="22.5" customHeight="1">
      <c r="A5387" s="165"/>
      <c r="B5387" s="171"/>
      <c r="C5387" s="167"/>
      <c r="D5387" s="168"/>
      <c r="E5387" s="258" t="str">
        <f>iferror(vlookup(C5387,'Master data'!$A$1:$C$29,3,0),"--")</f>
        <v>--</v>
      </c>
      <c r="F5387" s="258" t="str">
        <f>iferror(vlookup(C5387,'Master data'!$A$1:$C$29,2,0),"--")</f>
        <v>--</v>
      </c>
    </row>
    <row r="5388" ht="22.5" customHeight="1">
      <c r="A5388" s="165"/>
      <c r="B5388" s="171"/>
      <c r="C5388" s="167"/>
      <c r="D5388" s="168"/>
      <c r="E5388" s="258" t="str">
        <f>iferror(vlookup(C5388,'Master data'!$A$1:$C$29,3,0),"--")</f>
        <v>--</v>
      </c>
      <c r="F5388" s="258" t="str">
        <f>iferror(vlookup(C5388,'Master data'!$A$1:$C$29,2,0),"--")</f>
        <v>--</v>
      </c>
    </row>
    <row r="5389" ht="22.5" customHeight="1">
      <c r="A5389" s="165"/>
      <c r="B5389" s="171"/>
      <c r="C5389" s="167"/>
      <c r="D5389" s="168"/>
      <c r="E5389" s="258" t="str">
        <f>iferror(vlookup(C5389,'Master data'!$A$1:$C$29,3,0),"--")</f>
        <v>--</v>
      </c>
      <c r="F5389" s="258" t="str">
        <f>iferror(vlookup(C5389,'Master data'!$A$1:$C$29,2,0),"--")</f>
        <v>--</v>
      </c>
    </row>
    <row r="5390" ht="22.5" customHeight="1">
      <c r="A5390" s="165"/>
      <c r="B5390" s="171"/>
      <c r="C5390" s="167"/>
      <c r="D5390" s="168"/>
      <c r="E5390" s="258" t="str">
        <f>iferror(vlookup(C5390,'Master data'!$A$1:$C$29,3,0),"--")</f>
        <v>--</v>
      </c>
      <c r="F5390" s="258" t="str">
        <f>iferror(vlookup(C5390,'Master data'!$A$1:$C$29,2,0),"--")</f>
        <v>--</v>
      </c>
    </row>
    <row r="5391" ht="22.5" customHeight="1">
      <c r="A5391" s="165"/>
      <c r="B5391" s="171"/>
      <c r="C5391" s="167"/>
      <c r="D5391" s="168"/>
      <c r="E5391" s="258" t="str">
        <f>iferror(vlookup(C5391,'Master data'!$A$1:$C$29,3,0),"--")</f>
        <v>--</v>
      </c>
      <c r="F5391" s="258" t="str">
        <f>iferror(vlookup(C5391,'Master data'!$A$1:$C$29,2,0),"--")</f>
        <v>--</v>
      </c>
    </row>
    <row r="5392" ht="22.5" customHeight="1">
      <c r="A5392" s="165"/>
      <c r="B5392" s="171"/>
      <c r="C5392" s="167"/>
      <c r="D5392" s="168"/>
      <c r="E5392" s="258" t="str">
        <f>iferror(vlookup(C5392,'Master data'!$A$1:$C$29,3,0),"--")</f>
        <v>--</v>
      </c>
      <c r="F5392" s="258" t="str">
        <f>iferror(vlookup(C5392,'Master data'!$A$1:$C$29,2,0),"--")</f>
        <v>--</v>
      </c>
    </row>
    <row r="5393" ht="22.5" customHeight="1">
      <c r="A5393" s="165"/>
      <c r="B5393" s="171"/>
      <c r="C5393" s="167"/>
      <c r="D5393" s="168"/>
      <c r="E5393" s="258" t="str">
        <f>iferror(vlookup(C5393,'Master data'!$A$1:$C$29,3,0),"--")</f>
        <v>--</v>
      </c>
      <c r="F5393" s="258" t="str">
        <f>iferror(vlookup(C5393,'Master data'!$A$1:$C$29,2,0),"--")</f>
        <v>--</v>
      </c>
    </row>
    <row r="5394" ht="22.5" customHeight="1">
      <c r="A5394" s="165"/>
      <c r="B5394" s="171"/>
      <c r="C5394" s="167"/>
      <c r="D5394" s="168"/>
      <c r="E5394" s="258" t="str">
        <f>iferror(vlookup(C5394,'Master data'!$A$1:$C$29,3,0),"--")</f>
        <v>--</v>
      </c>
      <c r="F5394" s="258" t="str">
        <f>iferror(vlookup(C5394,'Master data'!$A$1:$C$29,2,0),"--")</f>
        <v>--</v>
      </c>
    </row>
    <row r="5395" ht="22.5" customHeight="1">
      <c r="A5395" s="165"/>
      <c r="B5395" s="171"/>
      <c r="C5395" s="167"/>
      <c r="D5395" s="168"/>
      <c r="E5395" s="258" t="str">
        <f>iferror(vlookup(C5395,'Master data'!$A$1:$C$29,3,0),"--")</f>
        <v>--</v>
      </c>
      <c r="F5395" s="258" t="str">
        <f>iferror(vlookup(C5395,'Master data'!$A$1:$C$29,2,0),"--")</f>
        <v>--</v>
      </c>
    </row>
    <row r="5396" ht="22.5" customHeight="1">
      <c r="A5396" s="165"/>
      <c r="B5396" s="171"/>
      <c r="C5396" s="167"/>
      <c r="D5396" s="168"/>
      <c r="E5396" s="258" t="str">
        <f>iferror(vlookup(C5396,'Master data'!$A$1:$C$29,3,0),"--")</f>
        <v>--</v>
      </c>
      <c r="F5396" s="258" t="str">
        <f>iferror(vlookup(C5396,'Master data'!$A$1:$C$29,2,0),"--")</f>
        <v>--</v>
      </c>
    </row>
    <row r="5397" ht="22.5" customHeight="1">
      <c r="A5397" s="165"/>
      <c r="B5397" s="171"/>
      <c r="C5397" s="167"/>
      <c r="D5397" s="168"/>
      <c r="E5397" s="258" t="str">
        <f>iferror(vlookup(C5397,'Master data'!$A$1:$C$29,3,0),"--")</f>
        <v>--</v>
      </c>
      <c r="F5397" s="258" t="str">
        <f>iferror(vlookup(C5397,'Master data'!$A$1:$C$29,2,0),"--")</f>
        <v>--</v>
      </c>
    </row>
    <row r="5398" ht="22.5" customHeight="1">
      <c r="A5398" s="165"/>
      <c r="B5398" s="171"/>
      <c r="C5398" s="167"/>
      <c r="D5398" s="168"/>
      <c r="E5398" s="258" t="str">
        <f>iferror(vlookup(C5398,'Master data'!$A$1:$C$29,3,0),"--")</f>
        <v>--</v>
      </c>
      <c r="F5398" s="258" t="str">
        <f>iferror(vlookup(C5398,'Master data'!$A$1:$C$29,2,0),"--")</f>
        <v>--</v>
      </c>
    </row>
    <row r="5399" ht="22.5" customHeight="1">
      <c r="A5399" s="165"/>
      <c r="B5399" s="171"/>
      <c r="C5399" s="167"/>
      <c r="D5399" s="168"/>
      <c r="E5399" s="258" t="str">
        <f>iferror(vlookup(C5399,'Master data'!$A$1:$C$29,3,0),"--")</f>
        <v>--</v>
      </c>
      <c r="F5399" s="258" t="str">
        <f>iferror(vlookup(C5399,'Master data'!$A$1:$C$29,2,0),"--")</f>
        <v>--</v>
      </c>
    </row>
    <row r="5400" ht="22.5" customHeight="1">
      <c r="A5400" s="165"/>
      <c r="B5400" s="171"/>
      <c r="C5400" s="167"/>
      <c r="D5400" s="168"/>
      <c r="E5400" s="258" t="str">
        <f>iferror(vlookup(C5400,'Master data'!$A$1:$C$29,3,0),"--")</f>
        <v>--</v>
      </c>
      <c r="F5400" s="258" t="str">
        <f>iferror(vlookup(C5400,'Master data'!$A$1:$C$29,2,0),"--")</f>
        <v>--</v>
      </c>
    </row>
    <row r="5401" ht="22.5" customHeight="1">
      <c r="A5401" s="165"/>
      <c r="B5401" s="171"/>
      <c r="C5401" s="167"/>
      <c r="D5401" s="168"/>
      <c r="E5401" s="258" t="str">
        <f>iferror(vlookup(C5401,'Master data'!$A$1:$C$29,3,0),"--")</f>
        <v>--</v>
      </c>
      <c r="F5401" s="258" t="str">
        <f>iferror(vlookup(C5401,'Master data'!$A$1:$C$29,2,0),"--")</f>
        <v>--</v>
      </c>
    </row>
    <row r="5402" ht="22.5" customHeight="1">
      <c r="A5402" s="165"/>
      <c r="B5402" s="171"/>
      <c r="C5402" s="167"/>
      <c r="D5402" s="168"/>
      <c r="E5402" s="258" t="str">
        <f>iferror(vlookup(C5402,'Master data'!$A$1:$C$29,3,0),"--")</f>
        <v>--</v>
      </c>
      <c r="F5402" s="258" t="str">
        <f>iferror(vlookup(C5402,'Master data'!$A$1:$C$29,2,0),"--")</f>
        <v>--</v>
      </c>
    </row>
    <row r="5403" ht="22.5" customHeight="1">
      <c r="A5403" s="165"/>
      <c r="B5403" s="171"/>
      <c r="C5403" s="167"/>
      <c r="D5403" s="168"/>
      <c r="E5403" s="258" t="str">
        <f>iferror(vlookup(C5403,'Master data'!$A$1:$C$29,3,0),"--")</f>
        <v>--</v>
      </c>
      <c r="F5403" s="258" t="str">
        <f>iferror(vlookup(C5403,'Master data'!$A$1:$C$29,2,0),"--")</f>
        <v>--</v>
      </c>
    </row>
    <row r="5404" ht="22.5" customHeight="1">
      <c r="A5404" s="165"/>
      <c r="B5404" s="171"/>
      <c r="C5404" s="167"/>
      <c r="D5404" s="168"/>
      <c r="E5404" s="258" t="str">
        <f>iferror(vlookup(C5404,'Master data'!$A$1:$C$29,3,0),"--")</f>
        <v>--</v>
      </c>
      <c r="F5404" s="258" t="str">
        <f>iferror(vlookup(C5404,'Master data'!$A$1:$C$29,2,0),"--")</f>
        <v>--</v>
      </c>
    </row>
    <row r="5405" ht="22.5" customHeight="1">
      <c r="A5405" s="165"/>
      <c r="B5405" s="171"/>
      <c r="C5405" s="167"/>
      <c r="D5405" s="168"/>
      <c r="E5405" s="258" t="str">
        <f>iferror(vlookup(C5405,'Master data'!$A$1:$C$29,3,0),"--")</f>
        <v>--</v>
      </c>
      <c r="F5405" s="258" t="str">
        <f>iferror(vlookup(C5405,'Master data'!$A$1:$C$29,2,0),"--")</f>
        <v>--</v>
      </c>
    </row>
    <row r="5406" ht="22.5" customHeight="1">
      <c r="A5406" s="165"/>
      <c r="B5406" s="171"/>
      <c r="C5406" s="167"/>
      <c r="D5406" s="168"/>
      <c r="E5406" s="258" t="str">
        <f>iferror(vlookup(C5406,'Master data'!$A$1:$C$29,3,0),"--")</f>
        <v>--</v>
      </c>
      <c r="F5406" s="258" t="str">
        <f>iferror(vlookup(C5406,'Master data'!$A$1:$C$29,2,0),"--")</f>
        <v>--</v>
      </c>
    </row>
    <row r="5407" ht="22.5" customHeight="1">
      <c r="A5407" s="165"/>
      <c r="B5407" s="171"/>
      <c r="C5407" s="167"/>
      <c r="D5407" s="168"/>
      <c r="E5407" s="258" t="str">
        <f>iferror(vlookup(C5407,'Master data'!$A$1:$C$29,3,0),"--")</f>
        <v>--</v>
      </c>
      <c r="F5407" s="258" t="str">
        <f>iferror(vlookup(C5407,'Master data'!$A$1:$C$29,2,0),"--")</f>
        <v>--</v>
      </c>
    </row>
    <row r="5408" ht="22.5" customHeight="1">
      <c r="A5408" s="165"/>
      <c r="B5408" s="171"/>
      <c r="C5408" s="167"/>
      <c r="D5408" s="168"/>
      <c r="E5408" s="258" t="str">
        <f>iferror(vlookup(C5408,'Master data'!$A$1:$C$29,3,0),"--")</f>
        <v>--</v>
      </c>
      <c r="F5408" s="258" t="str">
        <f>iferror(vlookup(C5408,'Master data'!$A$1:$C$29,2,0),"--")</f>
        <v>--</v>
      </c>
    </row>
    <row r="5409" ht="22.5" customHeight="1">
      <c r="A5409" s="165"/>
      <c r="B5409" s="171"/>
      <c r="C5409" s="167"/>
      <c r="D5409" s="168"/>
      <c r="E5409" s="258" t="str">
        <f>iferror(vlookup(C5409,'Master data'!$A$1:$C$29,3,0),"--")</f>
        <v>--</v>
      </c>
      <c r="F5409" s="258" t="str">
        <f>iferror(vlookup(C5409,'Master data'!$A$1:$C$29,2,0),"--")</f>
        <v>--</v>
      </c>
    </row>
    <row r="5410" ht="22.5" customHeight="1">
      <c r="A5410" s="165"/>
      <c r="B5410" s="171"/>
      <c r="C5410" s="167"/>
      <c r="D5410" s="168"/>
      <c r="E5410" s="258" t="str">
        <f>iferror(vlookup(C5410,'Master data'!$A$1:$C$29,3,0),"--")</f>
        <v>--</v>
      </c>
      <c r="F5410" s="258" t="str">
        <f>iferror(vlookup(C5410,'Master data'!$A$1:$C$29,2,0),"--")</f>
        <v>--</v>
      </c>
    </row>
    <row r="5411" ht="22.5" customHeight="1">
      <c r="A5411" s="165"/>
      <c r="B5411" s="171"/>
      <c r="C5411" s="167"/>
      <c r="D5411" s="168"/>
      <c r="E5411" s="258" t="str">
        <f>iferror(vlookup(C5411,'Master data'!$A$1:$C$29,3,0),"--")</f>
        <v>--</v>
      </c>
      <c r="F5411" s="258" t="str">
        <f>iferror(vlookup(C5411,'Master data'!$A$1:$C$29,2,0),"--")</f>
        <v>--</v>
      </c>
    </row>
    <row r="5412" ht="22.5" customHeight="1">
      <c r="A5412" s="165"/>
      <c r="B5412" s="171"/>
      <c r="C5412" s="167"/>
      <c r="D5412" s="168"/>
      <c r="E5412" s="258" t="str">
        <f>iferror(vlookup(C5412,'Master data'!$A$1:$C$29,3,0),"--")</f>
        <v>--</v>
      </c>
      <c r="F5412" s="258" t="str">
        <f>iferror(vlookup(C5412,'Master data'!$A$1:$C$29,2,0),"--")</f>
        <v>--</v>
      </c>
    </row>
    <row r="5413" ht="22.5" customHeight="1">
      <c r="A5413" s="165"/>
      <c r="B5413" s="171"/>
      <c r="C5413" s="167"/>
      <c r="D5413" s="168"/>
      <c r="E5413" s="258" t="str">
        <f>iferror(vlookup(C5413,'Master data'!$A$1:$C$29,3,0),"--")</f>
        <v>--</v>
      </c>
      <c r="F5413" s="258" t="str">
        <f>iferror(vlookup(C5413,'Master data'!$A$1:$C$29,2,0),"--")</f>
        <v>--</v>
      </c>
    </row>
    <row r="5414" ht="22.5" customHeight="1">
      <c r="A5414" s="165"/>
      <c r="B5414" s="171"/>
      <c r="C5414" s="167"/>
      <c r="D5414" s="168"/>
      <c r="E5414" s="258" t="str">
        <f>iferror(vlookup(C5414,'Master data'!$A$1:$C$29,3,0),"--")</f>
        <v>--</v>
      </c>
      <c r="F5414" s="258" t="str">
        <f>iferror(vlookup(C5414,'Master data'!$A$1:$C$29,2,0),"--")</f>
        <v>--</v>
      </c>
    </row>
    <row r="5415" ht="22.5" customHeight="1">
      <c r="A5415" s="165"/>
      <c r="B5415" s="171"/>
      <c r="C5415" s="167"/>
      <c r="D5415" s="168"/>
      <c r="E5415" s="258" t="str">
        <f>iferror(vlookup(C5415,'Master data'!$A$1:$C$29,3,0),"--")</f>
        <v>--</v>
      </c>
      <c r="F5415" s="258" t="str">
        <f>iferror(vlookup(C5415,'Master data'!$A$1:$C$29,2,0),"--")</f>
        <v>--</v>
      </c>
    </row>
    <row r="5416" ht="22.5" customHeight="1">
      <c r="A5416" s="165"/>
      <c r="B5416" s="171"/>
      <c r="C5416" s="167"/>
      <c r="D5416" s="168"/>
      <c r="E5416" s="258" t="str">
        <f>iferror(vlookup(C5416,'Master data'!$A$1:$C$29,3,0),"--")</f>
        <v>--</v>
      </c>
      <c r="F5416" s="258" t="str">
        <f>iferror(vlookup(C5416,'Master data'!$A$1:$C$29,2,0),"--")</f>
        <v>--</v>
      </c>
    </row>
    <row r="5417" ht="22.5" customHeight="1">
      <c r="A5417" s="165"/>
      <c r="B5417" s="171"/>
      <c r="C5417" s="167"/>
      <c r="D5417" s="168"/>
      <c r="E5417" s="258" t="str">
        <f>iferror(vlookup(C5417,'Master data'!$A$1:$C$29,3,0),"--")</f>
        <v>--</v>
      </c>
      <c r="F5417" s="258" t="str">
        <f>iferror(vlookup(C5417,'Master data'!$A$1:$C$29,2,0),"--")</f>
        <v>--</v>
      </c>
    </row>
    <row r="5418" ht="22.5" customHeight="1">
      <c r="A5418" s="165"/>
      <c r="B5418" s="171"/>
      <c r="C5418" s="167"/>
      <c r="D5418" s="168"/>
      <c r="E5418" s="258" t="str">
        <f>iferror(vlookup(C5418,'Master data'!$A$1:$C$29,3,0),"--")</f>
        <v>--</v>
      </c>
      <c r="F5418" s="258" t="str">
        <f>iferror(vlookup(C5418,'Master data'!$A$1:$C$29,2,0),"--")</f>
        <v>--</v>
      </c>
    </row>
    <row r="5419" ht="22.5" customHeight="1">
      <c r="A5419" s="165"/>
      <c r="B5419" s="171"/>
      <c r="C5419" s="167"/>
      <c r="D5419" s="168"/>
      <c r="E5419" s="258" t="str">
        <f>iferror(vlookup(C5419,'Master data'!$A$1:$C$29,3,0),"--")</f>
        <v>--</v>
      </c>
      <c r="F5419" s="258" t="str">
        <f>iferror(vlookup(C5419,'Master data'!$A$1:$C$29,2,0),"--")</f>
        <v>--</v>
      </c>
    </row>
    <row r="5420" ht="22.5" customHeight="1">
      <c r="A5420" s="165"/>
      <c r="B5420" s="171"/>
      <c r="C5420" s="167"/>
      <c r="D5420" s="168"/>
      <c r="E5420" s="258" t="str">
        <f>iferror(vlookup(C5420,'Master data'!$A$1:$C$29,3,0),"--")</f>
        <v>--</v>
      </c>
      <c r="F5420" s="258" t="str">
        <f>iferror(vlookup(C5420,'Master data'!$A$1:$C$29,2,0),"--")</f>
        <v>--</v>
      </c>
    </row>
    <row r="5421" ht="22.5" customHeight="1">
      <c r="A5421" s="165"/>
      <c r="B5421" s="171"/>
      <c r="C5421" s="167"/>
      <c r="D5421" s="168"/>
      <c r="E5421" s="258" t="str">
        <f>iferror(vlookup(C5421,'Master data'!$A$1:$C$29,3,0),"--")</f>
        <v>--</v>
      </c>
      <c r="F5421" s="258" t="str">
        <f>iferror(vlookup(C5421,'Master data'!$A$1:$C$29,2,0),"--")</f>
        <v>--</v>
      </c>
    </row>
    <row r="5422" ht="22.5" customHeight="1">
      <c r="A5422" s="165"/>
      <c r="B5422" s="171"/>
      <c r="C5422" s="167"/>
      <c r="D5422" s="168"/>
      <c r="E5422" s="258" t="str">
        <f>iferror(vlookup(C5422,'Master data'!$A$1:$C$29,3,0),"--")</f>
        <v>--</v>
      </c>
      <c r="F5422" s="258" t="str">
        <f>iferror(vlookup(C5422,'Master data'!$A$1:$C$29,2,0),"--")</f>
        <v>--</v>
      </c>
    </row>
    <row r="5423" ht="22.5" customHeight="1">
      <c r="A5423" s="165"/>
      <c r="B5423" s="171"/>
      <c r="C5423" s="167"/>
      <c r="D5423" s="168"/>
      <c r="E5423" s="258" t="str">
        <f>iferror(vlookup(C5423,'Master data'!$A$1:$C$29,3,0),"--")</f>
        <v>--</v>
      </c>
      <c r="F5423" s="258" t="str">
        <f>iferror(vlookup(C5423,'Master data'!$A$1:$C$29,2,0),"--")</f>
        <v>--</v>
      </c>
    </row>
    <row r="5424" ht="22.5" customHeight="1">
      <c r="A5424" s="165"/>
      <c r="B5424" s="171"/>
      <c r="C5424" s="167"/>
      <c r="D5424" s="168"/>
      <c r="E5424" s="258" t="str">
        <f>iferror(vlookup(C5424,'Master data'!$A$1:$C$29,3,0),"--")</f>
        <v>--</v>
      </c>
      <c r="F5424" s="258" t="str">
        <f>iferror(vlookup(C5424,'Master data'!$A$1:$C$29,2,0),"--")</f>
        <v>--</v>
      </c>
    </row>
    <row r="5425" ht="22.5" customHeight="1">
      <c r="A5425" s="165"/>
      <c r="B5425" s="171"/>
      <c r="C5425" s="167"/>
      <c r="D5425" s="168"/>
      <c r="E5425" s="258" t="str">
        <f>iferror(vlookup(C5425,'Master data'!$A$1:$C$29,3,0),"--")</f>
        <v>--</v>
      </c>
      <c r="F5425" s="258" t="str">
        <f>iferror(vlookup(C5425,'Master data'!$A$1:$C$29,2,0),"--")</f>
        <v>--</v>
      </c>
    </row>
    <row r="5426" ht="22.5" customHeight="1">
      <c r="A5426" s="165"/>
      <c r="B5426" s="171"/>
      <c r="C5426" s="167"/>
      <c r="D5426" s="168"/>
      <c r="E5426" s="258" t="str">
        <f>iferror(vlookup(C5426,'Master data'!$A$1:$C$29,3,0),"--")</f>
        <v>--</v>
      </c>
      <c r="F5426" s="258" t="str">
        <f>iferror(vlookup(C5426,'Master data'!$A$1:$C$29,2,0),"--")</f>
        <v>--</v>
      </c>
    </row>
    <row r="5427" ht="22.5" customHeight="1">
      <c r="A5427" s="165"/>
      <c r="B5427" s="171"/>
      <c r="C5427" s="167"/>
      <c r="D5427" s="168"/>
      <c r="E5427" s="258" t="str">
        <f>iferror(vlookup(C5427,'Master data'!$A$1:$C$29,3,0),"--")</f>
        <v>--</v>
      </c>
      <c r="F5427" s="258" t="str">
        <f>iferror(vlookup(C5427,'Master data'!$A$1:$C$29,2,0),"--")</f>
        <v>--</v>
      </c>
    </row>
    <row r="5428" ht="22.5" customHeight="1">
      <c r="A5428" s="165"/>
      <c r="B5428" s="171"/>
      <c r="C5428" s="167"/>
      <c r="D5428" s="168"/>
      <c r="E5428" s="258" t="str">
        <f>iferror(vlookup(C5428,'Master data'!$A$1:$C$29,3,0),"--")</f>
        <v>--</v>
      </c>
      <c r="F5428" s="258" t="str">
        <f>iferror(vlookup(C5428,'Master data'!$A$1:$C$29,2,0),"--")</f>
        <v>--</v>
      </c>
    </row>
    <row r="5429" ht="22.5" customHeight="1">
      <c r="A5429" s="165"/>
      <c r="B5429" s="171"/>
      <c r="C5429" s="167"/>
      <c r="D5429" s="168"/>
      <c r="E5429" s="258" t="str">
        <f>iferror(vlookup(C5429,'Master data'!$A$1:$C$29,3,0),"--")</f>
        <v>--</v>
      </c>
      <c r="F5429" s="258" t="str">
        <f>iferror(vlookup(C5429,'Master data'!$A$1:$C$29,2,0),"--")</f>
        <v>--</v>
      </c>
    </row>
    <row r="5430" ht="22.5" customHeight="1">
      <c r="A5430" s="165"/>
      <c r="B5430" s="171"/>
      <c r="C5430" s="167"/>
      <c r="D5430" s="168"/>
      <c r="E5430" s="258" t="str">
        <f>iferror(vlookup(C5430,'Master data'!$A$1:$C$29,3,0),"--")</f>
        <v>--</v>
      </c>
      <c r="F5430" s="258" t="str">
        <f>iferror(vlookup(C5430,'Master data'!$A$1:$C$29,2,0),"--")</f>
        <v>--</v>
      </c>
    </row>
    <row r="5431" ht="22.5" customHeight="1">
      <c r="A5431" s="165"/>
      <c r="B5431" s="171"/>
      <c r="C5431" s="167"/>
      <c r="D5431" s="168"/>
      <c r="E5431" s="258" t="str">
        <f>iferror(vlookup(C5431,'Master data'!$A$1:$C$29,3,0),"--")</f>
        <v>--</v>
      </c>
      <c r="F5431" s="258" t="str">
        <f>iferror(vlookup(C5431,'Master data'!$A$1:$C$29,2,0),"--")</f>
        <v>--</v>
      </c>
    </row>
    <row r="5432" ht="22.5" customHeight="1">
      <c r="A5432" s="165"/>
      <c r="B5432" s="171"/>
      <c r="C5432" s="167"/>
      <c r="D5432" s="168"/>
      <c r="E5432" s="258" t="str">
        <f>iferror(vlookup(C5432,'Master data'!$A$1:$C$29,3,0),"--")</f>
        <v>--</v>
      </c>
      <c r="F5432" s="258" t="str">
        <f>iferror(vlookup(C5432,'Master data'!$A$1:$C$29,2,0),"--")</f>
        <v>--</v>
      </c>
    </row>
    <row r="5433" ht="22.5" customHeight="1">
      <c r="A5433" s="165"/>
      <c r="B5433" s="171"/>
      <c r="C5433" s="167"/>
      <c r="D5433" s="168"/>
      <c r="E5433" s="258" t="str">
        <f>iferror(vlookup(C5433,'Master data'!$A$1:$C$29,3,0),"--")</f>
        <v>--</v>
      </c>
      <c r="F5433" s="258" t="str">
        <f>iferror(vlookup(C5433,'Master data'!$A$1:$C$29,2,0),"--")</f>
        <v>--</v>
      </c>
    </row>
    <row r="5434" ht="22.5" customHeight="1">
      <c r="A5434" s="165"/>
      <c r="B5434" s="171"/>
      <c r="C5434" s="167"/>
      <c r="D5434" s="168"/>
      <c r="E5434" s="258" t="str">
        <f>iferror(vlookup(C5434,'Master data'!$A$1:$C$29,3,0),"--")</f>
        <v>--</v>
      </c>
      <c r="F5434" s="258" t="str">
        <f>iferror(vlookup(C5434,'Master data'!$A$1:$C$29,2,0),"--")</f>
        <v>--</v>
      </c>
    </row>
    <row r="5435" ht="22.5" customHeight="1">
      <c r="A5435" s="165"/>
      <c r="B5435" s="171"/>
      <c r="C5435" s="167"/>
      <c r="D5435" s="168"/>
      <c r="E5435" s="258" t="str">
        <f>iferror(vlookup(C5435,'Master data'!$A$1:$C$29,3,0),"--")</f>
        <v>--</v>
      </c>
      <c r="F5435" s="258" t="str">
        <f>iferror(vlookup(C5435,'Master data'!$A$1:$C$29,2,0),"--")</f>
        <v>--</v>
      </c>
    </row>
    <row r="5436" ht="22.5" customHeight="1">
      <c r="A5436" s="165"/>
      <c r="B5436" s="171"/>
      <c r="C5436" s="167"/>
      <c r="D5436" s="168"/>
      <c r="E5436" s="258" t="str">
        <f>iferror(vlookup(C5436,'Master data'!$A$1:$C$29,3,0),"--")</f>
        <v>--</v>
      </c>
      <c r="F5436" s="258" t="str">
        <f>iferror(vlookup(C5436,'Master data'!$A$1:$C$29,2,0),"--")</f>
        <v>--</v>
      </c>
    </row>
    <row r="5437" ht="22.5" customHeight="1">
      <c r="A5437" s="165"/>
      <c r="B5437" s="171"/>
      <c r="C5437" s="167"/>
      <c r="D5437" s="168"/>
      <c r="E5437" s="258" t="str">
        <f>iferror(vlookup(C5437,'Master data'!$A$1:$C$29,3,0),"--")</f>
        <v>--</v>
      </c>
      <c r="F5437" s="258" t="str">
        <f>iferror(vlookup(C5437,'Master data'!$A$1:$C$29,2,0),"--")</f>
        <v>--</v>
      </c>
    </row>
    <row r="5438" ht="22.5" customHeight="1">
      <c r="A5438" s="165"/>
      <c r="B5438" s="171"/>
      <c r="C5438" s="167"/>
      <c r="D5438" s="168"/>
      <c r="E5438" s="258" t="str">
        <f>iferror(vlookup(C5438,'Master data'!$A$1:$C$29,3,0),"--")</f>
        <v>--</v>
      </c>
      <c r="F5438" s="258" t="str">
        <f>iferror(vlookup(C5438,'Master data'!$A$1:$C$29,2,0),"--")</f>
        <v>--</v>
      </c>
    </row>
    <row r="5439" ht="22.5" customHeight="1">
      <c r="A5439" s="165"/>
      <c r="B5439" s="171"/>
      <c r="C5439" s="167"/>
      <c r="D5439" s="168"/>
      <c r="E5439" s="258" t="str">
        <f>iferror(vlookup(C5439,'Master data'!$A$1:$C$29,3,0),"--")</f>
        <v>--</v>
      </c>
      <c r="F5439" s="258" t="str">
        <f>iferror(vlookup(C5439,'Master data'!$A$1:$C$29,2,0),"--")</f>
        <v>--</v>
      </c>
    </row>
    <row r="5440" ht="22.5" customHeight="1">
      <c r="A5440" s="165"/>
      <c r="B5440" s="171"/>
      <c r="C5440" s="167"/>
      <c r="D5440" s="168"/>
      <c r="E5440" s="258" t="str">
        <f>iferror(vlookup(C5440,'Master data'!$A$1:$C$29,3,0),"--")</f>
        <v>--</v>
      </c>
      <c r="F5440" s="258" t="str">
        <f>iferror(vlookup(C5440,'Master data'!$A$1:$C$29,2,0),"--")</f>
        <v>--</v>
      </c>
    </row>
    <row r="5441" ht="22.5" customHeight="1">
      <c r="A5441" s="165"/>
      <c r="B5441" s="171"/>
      <c r="C5441" s="167"/>
      <c r="D5441" s="168"/>
      <c r="E5441" s="258" t="str">
        <f>iferror(vlookup(C5441,'Master data'!$A$1:$C$29,3,0),"--")</f>
        <v>--</v>
      </c>
      <c r="F5441" s="258" t="str">
        <f>iferror(vlookup(C5441,'Master data'!$A$1:$C$29,2,0),"--")</f>
        <v>--</v>
      </c>
    </row>
    <row r="5442" ht="22.5" customHeight="1">
      <c r="A5442" s="165"/>
      <c r="B5442" s="171"/>
      <c r="C5442" s="167"/>
      <c r="D5442" s="168"/>
      <c r="E5442" s="258" t="str">
        <f>iferror(vlookup(C5442,'Master data'!$A$1:$C$29,3,0),"--")</f>
        <v>--</v>
      </c>
      <c r="F5442" s="258" t="str">
        <f>iferror(vlookup(C5442,'Master data'!$A$1:$C$29,2,0),"--")</f>
        <v>--</v>
      </c>
    </row>
    <row r="5443" ht="22.5" customHeight="1">
      <c r="A5443" s="165"/>
      <c r="B5443" s="171"/>
      <c r="C5443" s="167"/>
      <c r="D5443" s="168"/>
      <c r="E5443" s="258" t="str">
        <f>iferror(vlookup(C5443,'Master data'!$A$1:$C$29,3,0),"--")</f>
        <v>--</v>
      </c>
      <c r="F5443" s="258" t="str">
        <f>iferror(vlookup(C5443,'Master data'!$A$1:$C$29,2,0),"--")</f>
        <v>--</v>
      </c>
    </row>
    <row r="5444" ht="22.5" customHeight="1">
      <c r="A5444" s="165"/>
      <c r="B5444" s="171"/>
      <c r="C5444" s="167"/>
      <c r="D5444" s="168"/>
      <c r="E5444" s="258" t="str">
        <f>iferror(vlookup(C5444,'Master data'!$A$1:$C$29,3,0),"--")</f>
        <v>--</v>
      </c>
      <c r="F5444" s="258" t="str">
        <f>iferror(vlookup(C5444,'Master data'!$A$1:$C$29,2,0),"--")</f>
        <v>--</v>
      </c>
    </row>
    <row r="5445" ht="22.5" customHeight="1">
      <c r="A5445" s="165"/>
      <c r="B5445" s="171"/>
      <c r="C5445" s="167"/>
      <c r="D5445" s="168"/>
      <c r="E5445" s="258" t="str">
        <f>iferror(vlookup(C5445,'Master data'!$A$1:$C$29,3,0),"--")</f>
        <v>--</v>
      </c>
      <c r="F5445" s="258" t="str">
        <f>iferror(vlookup(C5445,'Master data'!$A$1:$C$29,2,0),"--")</f>
        <v>--</v>
      </c>
    </row>
    <row r="5446" ht="22.5" customHeight="1">
      <c r="A5446" s="165"/>
      <c r="B5446" s="171"/>
      <c r="C5446" s="167"/>
      <c r="D5446" s="168"/>
      <c r="E5446" s="258" t="str">
        <f>iferror(vlookup(C5446,'Master data'!$A$1:$C$29,3,0),"--")</f>
        <v>--</v>
      </c>
      <c r="F5446" s="258" t="str">
        <f>iferror(vlookup(C5446,'Master data'!$A$1:$C$29,2,0),"--")</f>
        <v>--</v>
      </c>
    </row>
    <row r="5447" ht="22.5" customHeight="1">
      <c r="A5447" s="165"/>
      <c r="B5447" s="171"/>
      <c r="C5447" s="167"/>
      <c r="D5447" s="168"/>
      <c r="E5447" s="258" t="str">
        <f>iferror(vlookup(C5447,'Master data'!$A$1:$C$29,3,0),"--")</f>
        <v>--</v>
      </c>
      <c r="F5447" s="258" t="str">
        <f>iferror(vlookup(C5447,'Master data'!$A$1:$C$29,2,0),"--")</f>
        <v>--</v>
      </c>
    </row>
    <row r="5448" ht="22.5" customHeight="1">
      <c r="A5448" s="165"/>
      <c r="B5448" s="171"/>
      <c r="C5448" s="167"/>
      <c r="D5448" s="168"/>
      <c r="E5448" s="258" t="str">
        <f>iferror(vlookup(C5448,'Master data'!$A$1:$C$29,3,0),"--")</f>
        <v>--</v>
      </c>
      <c r="F5448" s="258" t="str">
        <f>iferror(vlookup(C5448,'Master data'!$A$1:$C$29,2,0),"--")</f>
        <v>--</v>
      </c>
    </row>
    <row r="5449" ht="22.5" customHeight="1">
      <c r="A5449" s="165"/>
      <c r="B5449" s="171"/>
      <c r="C5449" s="167"/>
      <c r="D5449" s="168"/>
      <c r="E5449" s="258" t="str">
        <f>iferror(vlookup(C5449,'Master data'!$A$1:$C$29,3,0),"--")</f>
        <v>--</v>
      </c>
      <c r="F5449" s="258" t="str">
        <f>iferror(vlookup(C5449,'Master data'!$A$1:$C$29,2,0),"--")</f>
        <v>--</v>
      </c>
    </row>
    <row r="5450" ht="22.5" customHeight="1">
      <c r="A5450" s="165"/>
      <c r="B5450" s="171"/>
      <c r="C5450" s="167"/>
      <c r="D5450" s="168"/>
      <c r="E5450" s="258" t="str">
        <f>iferror(vlookup(C5450,'Master data'!$A$1:$C$29,3,0),"--")</f>
        <v>--</v>
      </c>
      <c r="F5450" s="258" t="str">
        <f>iferror(vlookup(C5450,'Master data'!$A$1:$C$29,2,0),"--")</f>
        <v>--</v>
      </c>
    </row>
    <row r="5451" ht="22.5" customHeight="1">
      <c r="A5451" s="165"/>
      <c r="B5451" s="171"/>
      <c r="C5451" s="167"/>
      <c r="D5451" s="168"/>
      <c r="E5451" s="258" t="str">
        <f>iferror(vlookup(C5451,'Master data'!$A$1:$C$29,3,0),"--")</f>
        <v>--</v>
      </c>
      <c r="F5451" s="258" t="str">
        <f>iferror(vlookup(C5451,'Master data'!$A$1:$C$29,2,0),"--")</f>
        <v>--</v>
      </c>
    </row>
    <row r="5452" ht="22.5" customHeight="1">
      <c r="A5452" s="165"/>
      <c r="B5452" s="171"/>
      <c r="C5452" s="167"/>
      <c r="D5452" s="168"/>
      <c r="E5452" s="258" t="str">
        <f>iferror(vlookup(C5452,'Master data'!$A$1:$C$29,3,0),"--")</f>
        <v>--</v>
      </c>
      <c r="F5452" s="258" t="str">
        <f>iferror(vlookup(C5452,'Master data'!$A$1:$C$29,2,0),"--")</f>
        <v>--</v>
      </c>
    </row>
    <row r="5453" ht="22.5" customHeight="1">
      <c r="A5453" s="165"/>
      <c r="B5453" s="171"/>
      <c r="C5453" s="167"/>
      <c r="D5453" s="168"/>
      <c r="E5453" s="258" t="str">
        <f>iferror(vlookup(C5453,'Master data'!$A$1:$C$29,3,0),"--")</f>
        <v>--</v>
      </c>
      <c r="F5453" s="258" t="str">
        <f>iferror(vlookup(C5453,'Master data'!$A$1:$C$29,2,0),"--")</f>
        <v>--</v>
      </c>
    </row>
    <row r="5454" ht="22.5" customHeight="1">
      <c r="A5454" s="165"/>
      <c r="B5454" s="171"/>
      <c r="C5454" s="167"/>
      <c r="D5454" s="168"/>
      <c r="E5454" s="258" t="str">
        <f>iferror(vlookup(C5454,'Master data'!$A$1:$C$29,3,0),"--")</f>
        <v>--</v>
      </c>
      <c r="F5454" s="258" t="str">
        <f>iferror(vlookup(C5454,'Master data'!$A$1:$C$29,2,0),"--")</f>
        <v>--</v>
      </c>
    </row>
    <row r="5455" ht="22.5" customHeight="1">
      <c r="A5455" s="165"/>
      <c r="B5455" s="171"/>
      <c r="C5455" s="167"/>
      <c r="D5455" s="168"/>
      <c r="E5455" s="258" t="str">
        <f>iferror(vlookup(C5455,'Master data'!$A$1:$C$29,3,0),"--")</f>
        <v>--</v>
      </c>
      <c r="F5455" s="258" t="str">
        <f>iferror(vlookup(C5455,'Master data'!$A$1:$C$29,2,0),"--")</f>
        <v>--</v>
      </c>
    </row>
    <row r="5456" ht="22.5" customHeight="1">
      <c r="A5456" s="165"/>
      <c r="B5456" s="171"/>
      <c r="C5456" s="167"/>
      <c r="D5456" s="168"/>
      <c r="E5456" s="258" t="str">
        <f>iferror(vlookup(C5456,'Master data'!$A$1:$C$29,3,0),"--")</f>
        <v>--</v>
      </c>
      <c r="F5456" s="258" t="str">
        <f>iferror(vlookup(C5456,'Master data'!$A$1:$C$29,2,0),"--")</f>
        <v>--</v>
      </c>
    </row>
    <row r="5457" ht="22.5" customHeight="1">
      <c r="A5457" s="165"/>
      <c r="B5457" s="171"/>
      <c r="C5457" s="167"/>
      <c r="D5457" s="168"/>
      <c r="E5457" s="258" t="str">
        <f>iferror(vlookup(C5457,'Master data'!$A$1:$C$29,3,0),"--")</f>
        <v>--</v>
      </c>
      <c r="F5457" s="258" t="str">
        <f>iferror(vlookup(C5457,'Master data'!$A$1:$C$29,2,0),"--")</f>
        <v>--</v>
      </c>
    </row>
    <row r="5458" ht="22.5" customHeight="1">
      <c r="A5458" s="165"/>
      <c r="B5458" s="171"/>
      <c r="C5458" s="167"/>
      <c r="D5458" s="168"/>
      <c r="E5458" s="258" t="str">
        <f>iferror(vlookup(C5458,'Master data'!$A$1:$C$29,3,0),"--")</f>
        <v>--</v>
      </c>
      <c r="F5458" s="258" t="str">
        <f>iferror(vlookup(C5458,'Master data'!$A$1:$C$29,2,0),"--")</f>
        <v>--</v>
      </c>
    </row>
    <row r="5459" ht="22.5" customHeight="1">
      <c r="A5459" s="165"/>
      <c r="B5459" s="171"/>
      <c r="C5459" s="167"/>
      <c r="D5459" s="168"/>
      <c r="E5459" s="258" t="str">
        <f>iferror(vlookup(C5459,'Master data'!$A$1:$C$29,3,0),"--")</f>
        <v>--</v>
      </c>
      <c r="F5459" s="258" t="str">
        <f>iferror(vlookup(C5459,'Master data'!$A$1:$C$29,2,0),"--")</f>
        <v>--</v>
      </c>
    </row>
    <row r="5460" ht="22.5" customHeight="1">
      <c r="A5460" s="165"/>
      <c r="B5460" s="171"/>
      <c r="C5460" s="167"/>
      <c r="D5460" s="168"/>
      <c r="E5460" s="258" t="str">
        <f>iferror(vlookup(C5460,'Master data'!$A$1:$C$29,3,0),"--")</f>
        <v>--</v>
      </c>
      <c r="F5460" s="258" t="str">
        <f>iferror(vlookup(C5460,'Master data'!$A$1:$C$29,2,0),"--")</f>
        <v>--</v>
      </c>
    </row>
    <row r="5461" ht="22.5" customHeight="1">
      <c r="A5461" s="165"/>
      <c r="B5461" s="171"/>
      <c r="C5461" s="167"/>
      <c r="D5461" s="168"/>
      <c r="E5461" s="258" t="str">
        <f>iferror(vlookup(C5461,'Master data'!$A$1:$C$29,3,0),"--")</f>
        <v>--</v>
      </c>
      <c r="F5461" s="258" t="str">
        <f>iferror(vlookup(C5461,'Master data'!$A$1:$C$29,2,0),"--")</f>
        <v>--</v>
      </c>
    </row>
    <row r="5462" ht="22.5" customHeight="1">
      <c r="A5462" s="165"/>
      <c r="B5462" s="171"/>
      <c r="C5462" s="167"/>
      <c r="D5462" s="168"/>
      <c r="E5462" s="258" t="str">
        <f>iferror(vlookup(C5462,'Master data'!$A$1:$C$29,3,0),"--")</f>
        <v>--</v>
      </c>
      <c r="F5462" s="258" t="str">
        <f>iferror(vlookup(C5462,'Master data'!$A$1:$C$29,2,0),"--")</f>
        <v>--</v>
      </c>
    </row>
    <row r="5463" ht="22.5" customHeight="1">
      <c r="A5463" s="165"/>
      <c r="B5463" s="171"/>
      <c r="C5463" s="167"/>
      <c r="D5463" s="168"/>
      <c r="E5463" s="258" t="str">
        <f>iferror(vlookup(C5463,'Master data'!$A$1:$C$29,3,0),"--")</f>
        <v>--</v>
      </c>
      <c r="F5463" s="258" t="str">
        <f>iferror(vlookup(C5463,'Master data'!$A$1:$C$29,2,0),"--")</f>
        <v>--</v>
      </c>
    </row>
    <row r="5464" ht="22.5" customHeight="1">
      <c r="A5464" s="165"/>
      <c r="B5464" s="171"/>
      <c r="C5464" s="167"/>
      <c r="D5464" s="168"/>
      <c r="E5464" s="258" t="str">
        <f>iferror(vlookup(C5464,'Master data'!$A$1:$C$29,3,0),"--")</f>
        <v>--</v>
      </c>
      <c r="F5464" s="258" t="str">
        <f>iferror(vlookup(C5464,'Master data'!$A$1:$C$29,2,0),"--")</f>
        <v>--</v>
      </c>
    </row>
    <row r="5465" ht="22.5" customHeight="1">
      <c r="A5465" s="165"/>
      <c r="B5465" s="171"/>
      <c r="C5465" s="167"/>
      <c r="D5465" s="168"/>
      <c r="E5465" s="258" t="str">
        <f>iferror(vlookup(C5465,'Master data'!$A$1:$C$29,3,0),"--")</f>
        <v>--</v>
      </c>
      <c r="F5465" s="258" t="str">
        <f>iferror(vlookup(C5465,'Master data'!$A$1:$C$29,2,0),"--")</f>
        <v>--</v>
      </c>
    </row>
    <row r="5466" ht="22.5" customHeight="1">
      <c r="A5466" s="165"/>
      <c r="B5466" s="171"/>
      <c r="C5466" s="167"/>
      <c r="D5466" s="168"/>
      <c r="E5466" s="258" t="str">
        <f>iferror(vlookup(C5466,'Master data'!$A$1:$C$29,3,0),"--")</f>
        <v>--</v>
      </c>
      <c r="F5466" s="258" t="str">
        <f>iferror(vlookup(C5466,'Master data'!$A$1:$C$29,2,0),"--")</f>
        <v>--</v>
      </c>
    </row>
    <row r="5467" ht="22.5" customHeight="1">
      <c r="A5467" s="165"/>
      <c r="B5467" s="171"/>
      <c r="C5467" s="167"/>
      <c r="D5467" s="168"/>
      <c r="E5467" s="258" t="str">
        <f>iferror(vlookup(C5467,'Master data'!$A$1:$C$29,3,0),"--")</f>
        <v>--</v>
      </c>
      <c r="F5467" s="258" t="str">
        <f>iferror(vlookup(C5467,'Master data'!$A$1:$C$29,2,0),"--")</f>
        <v>--</v>
      </c>
    </row>
    <row r="5468" ht="22.5" customHeight="1">
      <c r="A5468" s="165"/>
      <c r="B5468" s="171"/>
      <c r="C5468" s="167"/>
      <c r="D5468" s="168"/>
      <c r="E5468" s="258" t="str">
        <f>iferror(vlookup(C5468,'Master data'!$A$1:$C$29,3,0),"--")</f>
        <v>--</v>
      </c>
      <c r="F5468" s="258" t="str">
        <f>iferror(vlookup(C5468,'Master data'!$A$1:$C$29,2,0),"--")</f>
        <v>--</v>
      </c>
    </row>
    <row r="5469" ht="22.5" customHeight="1">
      <c r="A5469" s="165"/>
      <c r="B5469" s="171"/>
      <c r="C5469" s="167"/>
      <c r="D5469" s="168"/>
      <c r="E5469" s="258" t="str">
        <f>iferror(vlookup(C5469,'Master data'!$A$1:$C$29,3,0),"--")</f>
        <v>--</v>
      </c>
      <c r="F5469" s="258" t="str">
        <f>iferror(vlookup(C5469,'Master data'!$A$1:$C$29,2,0),"--")</f>
        <v>--</v>
      </c>
    </row>
    <row r="5470" ht="22.5" customHeight="1">
      <c r="A5470" s="165"/>
      <c r="B5470" s="171"/>
      <c r="C5470" s="167"/>
      <c r="D5470" s="168"/>
      <c r="E5470" s="258" t="str">
        <f>iferror(vlookup(C5470,'Master data'!$A$1:$C$29,3,0),"--")</f>
        <v>--</v>
      </c>
      <c r="F5470" s="258" t="str">
        <f>iferror(vlookup(C5470,'Master data'!$A$1:$C$29,2,0),"--")</f>
        <v>--</v>
      </c>
    </row>
    <row r="5471" ht="22.5" customHeight="1">
      <c r="A5471" s="165"/>
      <c r="B5471" s="171"/>
      <c r="C5471" s="167"/>
      <c r="D5471" s="168"/>
      <c r="E5471" s="258" t="str">
        <f>iferror(vlookup(C5471,'Master data'!$A$1:$C$29,3,0),"--")</f>
        <v>--</v>
      </c>
      <c r="F5471" s="258" t="str">
        <f>iferror(vlookup(C5471,'Master data'!$A$1:$C$29,2,0),"--")</f>
        <v>--</v>
      </c>
    </row>
    <row r="5472" ht="22.5" customHeight="1">
      <c r="A5472" s="165"/>
      <c r="B5472" s="171"/>
      <c r="C5472" s="167"/>
      <c r="D5472" s="168"/>
      <c r="E5472" s="258" t="str">
        <f>iferror(vlookup(C5472,'Master data'!$A$1:$C$29,3,0),"--")</f>
        <v>--</v>
      </c>
      <c r="F5472" s="258" t="str">
        <f>iferror(vlookup(C5472,'Master data'!$A$1:$C$29,2,0),"--")</f>
        <v>--</v>
      </c>
    </row>
    <row r="5473" ht="22.5" customHeight="1">
      <c r="A5473" s="165"/>
      <c r="B5473" s="171"/>
      <c r="C5473" s="167"/>
      <c r="D5473" s="168"/>
      <c r="E5473" s="258" t="str">
        <f>iferror(vlookup(C5473,'Master data'!$A$1:$C$29,3,0),"--")</f>
        <v>--</v>
      </c>
      <c r="F5473" s="258" t="str">
        <f>iferror(vlookup(C5473,'Master data'!$A$1:$C$29,2,0),"--")</f>
        <v>--</v>
      </c>
    </row>
    <row r="5474" ht="22.5" customHeight="1">
      <c r="A5474" s="165"/>
      <c r="B5474" s="171"/>
      <c r="C5474" s="167"/>
      <c r="D5474" s="168"/>
      <c r="E5474" s="258" t="str">
        <f>iferror(vlookup(C5474,'Master data'!$A$1:$C$29,3,0),"--")</f>
        <v>--</v>
      </c>
      <c r="F5474" s="258" t="str">
        <f>iferror(vlookup(C5474,'Master data'!$A$1:$C$29,2,0),"--")</f>
        <v>--</v>
      </c>
    </row>
    <row r="5475" ht="22.5" customHeight="1">
      <c r="A5475" s="165"/>
      <c r="B5475" s="171"/>
      <c r="C5475" s="167"/>
      <c r="D5475" s="168"/>
      <c r="E5475" s="258" t="str">
        <f>iferror(vlookup(C5475,'Master data'!$A$1:$C$29,3,0),"--")</f>
        <v>--</v>
      </c>
      <c r="F5475" s="258" t="str">
        <f>iferror(vlookup(C5475,'Master data'!$A$1:$C$29,2,0),"--")</f>
        <v>--</v>
      </c>
    </row>
    <row r="5476" ht="22.5" customHeight="1">
      <c r="A5476" s="165"/>
      <c r="B5476" s="171"/>
      <c r="C5476" s="167"/>
      <c r="D5476" s="168"/>
      <c r="E5476" s="258" t="str">
        <f>iferror(vlookup(C5476,'Master data'!$A$1:$C$29,3,0),"--")</f>
        <v>--</v>
      </c>
      <c r="F5476" s="258" t="str">
        <f>iferror(vlookup(C5476,'Master data'!$A$1:$C$29,2,0),"--")</f>
        <v>--</v>
      </c>
    </row>
    <row r="5477" ht="22.5" customHeight="1">
      <c r="A5477" s="165"/>
      <c r="B5477" s="171"/>
      <c r="C5477" s="167"/>
      <c r="D5477" s="168"/>
      <c r="E5477" s="258" t="str">
        <f>iferror(vlookup(C5477,'Master data'!$A$1:$C$29,3,0),"--")</f>
        <v>--</v>
      </c>
      <c r="F5477" s="258" t="str">
        <f>iferror(vlookup(C5477,'Master data'!$A$1:$C$29,2,0),"--")</f>
        <v>--</v>
      </c>
    </row>
    <row r="5478" ht="22.5" customHeight="1">
      <c r="A5478" s="165"/>
      <c r="B5478" s="171"/>
      <c r="C5478" s="167"/>
      <c r="D5478" s="168"/>
      <c r="E5478" s="258" t="str">
        <f>iferror(vlookup(C5478,'Master data'!$A$1:$C$29,3,0),"--")</f>
        <v>--</v>
      </c>
      <c r="F5478" s="258" t="str">
        <f>iferror(vlookup(C5478,'Master data'!$A$1:$C$29,2,0),"--")</f>
        <v>--</v>
      </c>
    </row>
    <row r="5479" ht="22.5" customHeight="1">
      <c r="A5479" s="165"/>
      <c r="B5479" s="171"/>
      <c r="C5479" s="167"/>
      <c r="D5479" s="168"/>
      <c r="E5479" s="258" t="str">
        <f>iferror(vlookup(C5479,'Master data'!$A$1:$C$29,3,0),"--")</f>
        <v>--</v>
      </c>
      <c r="F5479" s="258" t="str">
        <f>iferror(vlookup(C5479,'Master data'!$A$1:$C$29,2,0),"--")</f>
        <v>--</v>
      </c>
    </row>
    <row r="5480" ht="22.5" customHeight="1">
      <c r="A5480" s="165"/>
      <c r="B5480" s="171"/>
      <c r="C5480" s="167"/>
      <c r="D5480" s="168"/>
      <c r="E5480" s="258" t="str">
        <f>iferror(vlookup(C5480,'Master data'!$A$1:$C$29,3,0),"--")</f>
        <v>--</v>
      </c>
      <c r="F5480" s="258" t="str">
        <f>iferror(vlookup(C5480,'Master data'!$A$1:$C$29,2,0),"--")</f>
        <v>--</v>
      </c>
    </row>
    <row r="5481" ht="22.5" customHeight="1">
      <c r="A5481" s="165"/>
      <c r="B5481" s="171"/>
      <c r="C5481" s="167"/>
      <c r="D5481" s="168"/>
      <c r="E5481" s="258" t="str">
        <f>iferror(vlookup(C5481,'Master data'!$A$1:$C$29,3,0),"--")</f>
        <v>--</v>
      </c>
      <c r="F5481" s="258" t="str">
        <f>iferror(vlookup(C5481,'Master data'!$A$1:$C$29,2,0),"--")</f>
        <v>--</v>
      </c>
    </row>
    <row r="5482" ht="22.5" customHeight="1">
      <c r="A5482" s="165"/>
      <c r="B5482" s="171"/>
      <c r="C5482" s="167"/>
      <c r="D5482" s="168"/>
      <c r="E5482" s="258" t="str">
        <f>iferror(vlookup(C5482,'Master data'!$A$1:$C$29,3,0),"--")</f>
        <v>--</v>
      </c>
      <c r="F5482" s="258" t="str">
        <f>iferror(vlookup(C5482,'Master data'!$A$1:$C$29,2,0),"--")</f>
        <v>--</v>
      </c>
    </row>
    <row r="5483" ht="22.5" customHeight="1">
      <c r="A5483" s="165"/>
      <c r="B5483" s="171"/>
      <c r="C5483" s="167"/>
      <c r="D5483" s="168"/>
      <c r="E5483" s="258" t="str">
        <f>iferror(vlookup(C5483,'Master data'!$A$1:$C$29,3,0),"--")</f>
        <v>--</v>
      </c>
      <c r="F5483" s="258" t="str">
        <f>iferror(vlookup(C5483,'Master data'!$A$1:$C$29,2,0),"--")</f>
        <v>--</v>
      </c>
    </row>
    <row r="5484" ht="22.5" customHeight="1">
      <c r="A5484" s="165"/>
      <c r="B5484" s="171"/>
      <c r="C5484" s="167"/>
      <c r="D5484" s="168"/>
      <c r="E5484" s="258" t="str">
        <f>iferror(vlookup(C5484,'Master data'!$A$1:$C$29,3,0),"--")</f>
        <v>--</v>
      </c>
      <c r="F5484" s="258" t="str">
        <f>iferror(vlookup(C5484,'Master data'!$A$1:$C$29,2,0),"--")</f>
        <v>--</v>
      </c>
    </row>
    <row r="5485" ht="22.5" customHeight="1">
      <c r="A5485" s="165"/>
      <c r="B5485" s="171"/>
      <c r="C5485" s="167"/>
      <c r="D5485" s="168"/>
      <c r="E5485" s="258" t="str">
        <f>iferror(vlookup(C5485,'Master data'!$A$1:$C$29,3,0),"--")</f>
        <v>--</v>
      </c>
      <c r="F5485" s="258" t="str">
        <f>iferror(vlookup(C5485,'Master data'!$A$1:$C$29,2,0),"--")</f>
        <v>--</v>
      </c>
    </row>
    <row r="5486" ht="22.5" customHeight="1">
      <c r="A5486" s="165"/>
      <c r="B5486" s="171"/>
      <c r="C5486" s="167"/>
      <c r="D5486" s="168"/>
      <c r="E5486" s="258" t="str">
        <f>iferror(vlookup(C5486,'Master data'!$A$1:$C$29,3,0),"--")</f>
        <v>--</v>
      </c>
      <c r="F5486" s="258" t="str">
        <f>iferror(vlookup(C5486,'Master data'!$A$1:$C$29,2,0),"--")</f>
        <v>--</v>
      </c>
    </row>
    <row r="5487" ht="22.5" customHeight="1">
      <c r="A5487" s="165"/>
      <c r="B5487" s="171"/>
      <c r="C5487" s="167"/>
      <c r="D5487" s="168"/>
      <c r="E5487" s="258" t="str">
        <f>iferror(vlookup(C5487,'Master data'!$A$1:$C$29,3,0),"--")</f>
        <v>--</v>
      </c>
      <c r="F5487" s="258" t="str">
        <f>iferror(vlookup(C5487,'Master data'!$A$1:$C$29,2,0),"--")</f>
        <v>--</v>
      </c>
    </row>
    <row r="5488" ht="22.5" customHeight="1">
      <c r="A5488" s="165"/>
      <c r="B5488" s="171"/>
      <c r="C5488" s="167"/>
      <c r="D5488" s="168"/>
      <c r="E5488" s="258" t="str">
        <f>iferror(vlookup(C5488,'Master data'!$A$1:$C$29,3,0),"--")</f>
        <v>--</v>
      </c>
      <c r="F5488" s="258" t="str">
        <f>iferror(vlookup(C5488,'Master data'!$A$1:$C$29,2,0),"--")</f>
        <v>--</v>
      </c>
    </row>
    <row r="5489" ht="22.5" customHeight="1">
      <c r="A5489" s="165"/>
      <c r="B5489" s="171"/>
      <c r="C5489" s="167"/>
      <c r="D5489" s="168"/>
      <c r="E5489" s="258" t="str">
        <f>iferror(vlookup(C5489,'Master data'!$A$1:$C$29,3,0),"--")</f>
        <v>--</v>
      </c>
      <c r="F5489" s="258" t="str">
        <f>iferror(vlookup(C5489,'Master data'!$A$1:$C$29,2,0),"--")</f>
        <v>--</v>
      </c>
    </row>
    <row r="5490" ht="22.5" customHeight="1">
      <c r="A5490" s="165"/>
      <c r="B5490" s="171"/>
      <c r="C5490" s="167"/>
      <c r="D5490" s="168"/>
      <c r="E5490" s="258" t="str">
        <f>iferror(vlookup(C5490,'Master data'!$A$1:$C$29,3,0),"--")</f>
        <v>--</v>
      </c>
      <c r="F5490" s="258" t="str">
        <f>iferror(vlookup(C5490,'Master data'!$A$1:$C$29,2,0),"--")</f>
        <v>--</v>
      </c>
    </row>
    <row r="5491" ht="22.5" customHeight="1">
      <c r="A5491" s="165"/>
      <c r="B5491" s="171"/>
      <c r="C5491" s="167"/>
      <c r="D5491" s="168"/>
      <c r="E5491" s="258" t="str">
        <f>iferror(vlookup(C5491,'Master data'!$A$1:$C$29,3,0),"--")</f>
        <v>--</v>
      </c>
      <c r="F5491" s="258" t="str">
        <f>iferror(vlookup(C5491,'Master data'!$A$1:$C$29,2,0),"--")</f>
        <v>--</v>
      </c>
    </row>
    <row r="5492" ht="22.5" customHeight="1">
      <c r="A5492" s="165"/>
      <c r="B5492" s="171"/>
      <c r="C5492" s="167"/>
      <c r="D5492" s="168"/>
      <c r="E5492" s="258" t="str">
        <f>iferror(vlookup(C5492,'Master data'!$A$1:$C$29,3,0),"--")</f>
        <v>--</v>
      </c>
      <c r="F5492" s="258" t="str">
        <f>iferror(vlookup(C5492,'Master data'!$A$1:$C$29,2,0),"--")</f>
        <v>--</v>
      </c>
    </row>
    <row r="5493" ht="22.5" customHeight="1">
      <c r="A5493" s="165"/>
      <c r="B5493" s="171"/>
      <c r="C5493" s="167"/>
      <c r="D5493" s="168"/>
      <c r="E5493" s="258" t="str">
        <f>iferror(vlookup(C5493,'Master data'!$A$1:$C$29,3,0),"--")</f>
        <v>--</v>
      </c>
      <c r="F5493" s="258" t="str">
        <f>iferror(vlookup(C5493,'Master data'!$A$1:$C$29,2,0),"--")</f>
        <v>--</v>
      </c>
    </row>
    <row r="5494" ht="22.5" customHeight="1">
      <c r="A5494" s="165"/>
      <c r="B5494" s="171"/>
      <c r="C5494" s="167"/>
      <c r="D5494" s="168"/>
      <c r="E5494" s="258" t="str">
        <f>iferror(vlookup(C5494,'Master data'!$A$1:$C$29,3,0),"--")</f>
        <v>--</v>
      </c>
      <c r="F5494" s="258" t="str">
        <f>iferror(vlookup(C5494,'Master data'!$A$1:$C$29,2,0),"--")</f>
        <v>--</v>
      </c>
    </row>
    <row r="5495" ht="22.5" customHeight="1">
      <c r="A5495" s="165"/>
      <c r="B5495" s="171"/>
      <c r="C5495" s="167"/>
      <c r="D5495" s="168"/>
      <c r="E5495" s="258" t="str">
        <f>iferror(vlookup(C5495,'Master data'!$A$1:$C$29,3,0),"--")</f>
        <v>--</v>
      </c>
      <c r="F5495" s="258" t="str">
        <f>iferror(vlookup(C5495,'Master data'!$A$1:$C$29,2,0),"--")</f>
        <v>--</v>
      </c>
    </row>
    <row r="5496" ht="22.5" customHeight="1">
      <c r="A5496" s="165"/>
      <c r="B5496" s="171"/>
      <c r="C5496" s="167"/>
      <c r="D5496" s="168"/>
      <c r="E5496" s="258" t="str">
        <f>iferror(vlookup(C5496,'Master data'!$A$1:$C$29,3,0),"--")</f>
        <v>--</v>
      </c>
      <c r="F5496" s="258" t="str">
        <f>iferror(vlookup(C5496,'Master data'!$A$1:$C$29,2,0),"--")</f>
        <v>--</v>
      </c>
    </row>
    <row r="5497" ht="22.5" customHeight="1">
      <c r="A5497" s="165"/>
      <c r="B5497" s="171"/>
      <c r="C5497" s="167"/>
      <c r="D5497" s="168"/>
      <c r="E5497" s="258" t="str">
        <f>iferror(vlookup(C5497,'Master data'!$A$1:$C$29,3,0),"--")</f>
        <v>--</v>
      </c>
      <c r="F5497" s="258" t="str">
        <f>iferror(vlookup(C5497,'Master data'!$A$1:$C$29,2,0),"--")</f>
        <v>--</v>
      </c>
    </row>
    <row r="5498" ht="22.5" customHeight="1">
      <c r="A5498" s="165"/>
      <c r="B5498" s="171"/>
      <c r="C5498" s="167"/>
      <c r="D5498" s="168"/>
      <c r="E5498" s="258" t="str">
        <f>iferror(vlookup(C5498,'Master data'!$A$1:$C$29,3,0),"--")</f>
        <v>--</v>
      </c>
      <c r="F5498" s="258" t="str">
        <f>iferror(vlookup(C5498,'Master data'!$A$1:$C$29,2,0),"--")</f>
        <v>--</v>
      </c>
    </row>
    <row r="5499" ht="22.5" customHeight="1">
      <c r="A5499" s="165"/>
      <c r="B5499" s="171"/>
      <c r="C5499" s="167"/>
      <c r="D5499" s="168"/>
      <c r="E5499" s="258" t="str">
        <f>iferror(vlookup(C5499,'Master data'!$A$1:$C$29,3,0),"--")</f>
        <v>--</v>
      </c>
      <c r="F5499" s="258" t="str">
        <f>iferror(vlookup(C5499,'Master data'!$A$1:$C$29,2,0),"--")</f>
        <v>--</v>
      </c>
    </row>
    <row r="5500" ht="22.5" customHeight="1">
      <c r="A5500" s="165"/>
      <c r="B5500" s="171"/>
      <c r="C5500" s="167"/>
      <c r="D5500" s="168"/>
      <c r="E5500" s="258" t="str">
        <f>iferror(vlookup(C5500,'Master data'!$A$1:$C$29,3,0),"--")</f>
        <v>--</v>
      </c>
      <c r="F5500" s="258" t="str">
        <f>iferror(vlookup(C5500,'Master data'!$A$1:$C$29,2,0),"--")</f>
        <v>--</v>
      </c>
    </row>
    <row r="5501" ht="22.5" customHeight="1">
      <c r="A5501" s="165"/>
      <c r="B5501" s="171"/>
      <c r="C5501" s="167"/>
      <c r="D5501" s="168"/>
      <c r="E5501" s="258" t="str">
        <f>iferror(vlookup(C5501,'Master data'!$A$1:$C$29,3,0),"--")</f>
        <v>--</v>
      </c>
      <c r="F5501" s="258" t="str">
        <f>iferror(vlookup(C5501,'Master data'!$A$1:$C$29,2,0),"--")</f>
        <v>--</v>
      </c>
    </row>
    <row r="5502" ht="22.5" customHeight="1">
      <c r="A5502" s="165"/>
      <c r="B5502" s="171"/>
      <c r="C5502" s="167"/>
      <c r="D5502" s="168"/>
      <c r="E5502" s="258" t="str">
        <f>iferror(vlookup(C5502,'Master data'!$A$1:$C$29,3,0),"--")</f>
        <v>--</v>
      </c>
      <c r="F5502" s="258" t="str">
        <f>iferror(vlookup(C5502,'Master data'!$A$1:$C$29,2,0),"--")</f>
        <v>--</v>
      </c>
    </row>
    <row r="5503" ht="22.5" customHeight="1">
      <c r="A5503" s="165"/>
      <c r="B5503" s="171"/>
      <c r="C5503" s="167"/>
      <c r="D5503" s="168"/>
      <c r="E5503" s="258" t="str">
        <f>iferror(vlookup(C5503,'Master data'!$A$1:$C$29,3,0),"--")</f>
        <v>--</v>
      </c>
      <c r="F5503" s="258" t="str">
        <f>iferror(vlookup(C5503,'Master data'!$A$1:$C$29,2,0),"--")</f>
        <v>--</v>
      </c>
    </row>
    <row r="5504" ht="22.5" customHeight="1">
      <c r="A5504" s="165"/>
      <c r="B5504" s="171"/>
      <c r="C5504" s="167"/>
      <c r="D5504" s="168"/>
      <c r="E5504" s="258" t="str">
        <f>iferror(vlookup(C5504,'Master data'!$A$1:$C$29,3,0),"--")</f>
        <v>--</v>
      </c>
      <c r="F5504" s="258" t="str">
        <f>iferror(vlookup(C5504,'Master data'!$A$1:$C$29,2,0),"--")</f>
        <v>--</v>
      </c>
    </row>
    <row r="5505" ht="22.5" customHeight="1">
      <c r="A5505" s="165"/>
      <c r="B5505" s="171"/>
      <c r="C5505" s="167"/>
      <c r="D5505" s="168"/>
      <c r="E5505" s="258" t="str">
        <f>iferror(vlookup(C5505,'Master data'!$A$1:$C$29,3,0),"--")</f>
        <v>--</v>
      </c>
      <c r="F5505" s="258" t="str">
        <f>iferror(vlookup(C5505,'Master data'!$A$1:$C$29,2,0),"--")</f>
        <v>--</v>
      </c>
    </row>
    <row r="5506" ht="22.5" customHeight="1">
      <c r="A5506" s="165"/>
      <c r="B5506" s="171"/>
      <c r="C5506" s="167"/>
      <c r="D5506" s="168"/>
      <c r="E5506" s="258" t="str">
        <f>iferror(vlookup(C5506,'Master data'!$A$1:$C$29,3,0),"--")</f>
        <v>--</v>
      </c>
      <c r="F5506" s="258" t="str">
        <f>iferror(vlookup(C5506,'Master data'!$A$1:$C$29,2,0),"--")</f>
        <v>--</v>
      </c>
    </row>
    <row r="5507" ht="22.5" customHeight="1">
      <c r="A5507" s="165"/>
      <c r="B5507" s="171"/>
      <c r="C5507" s="167"/>
      <c r="D5507" s="168"/>
      <c r="E5507" s="258" t="str">
        <f>iferror(vlookup(C5507,'Master data'!$A$1:$C$29,3,0),"--")</f>
        <v>--</v>
      </c>
      <c r="F5507" s="258" t="str">
        <f>iferror(vlookup(C5507,'Master data'!$A$1:$C$29,2,0),"--")</f>
        <v>--</v>
      </c>
    </row>
    <row r="5508" ht="22.5" customHeight="1">
      <c r="A5508" s="165"/>
      <c r="B5508" s="171"/>
      <c r="C5508" s="167"/>
      <c r="D5508" s="168"/>
      <c r="E5508" s="258" t="str">
        <f>iferror(vlookup(C5508,'Master data'!$A$1:$C$29,3,0),"--")</f>
        <v>--</v>
      </c>
      <c r="F5508" s="258" t="str">
        <f>iferror(vlookup(C5508,'Master data'!$A$1:$C$29,2,0),"--")</f>
        <v>--</v>
      </c>
    </row>
    <row r="5509" ht="22.5" customHeight="1">
      <c r="A5509" s="165"/>
      <c r="B5509" s="171"/>
      <c r="C5509" s="167"/>
      <c r="D5509" s="168"/>
      <c r="E5509" s="258" t="str">
        <f>iferror(vlookup(C5509,'Master data'!$A$1:$C$29,3,0),"--")</f>
        <v>--</v>
      </c>
      <c r="F5509" s="258" t="str">
        <f>iferror(vlookup(C5509,'Master data'!$A$1:$C$29,2,0),"--")</f>
        <v>--</v>
      </c>
    </row>
    <row r="5510" ht="22.5" customHeight="1">
      <c r="A5510" s="165"/>
      <c r="B5510" s="171"/>
      <c r="C5510" s="167"/>
      <c r="D5510" s="168"/>
      <c r="E5510" s="258" t="str">
        <f>iferror(vlookup(C5510,'Master data'!$A$1:$C$29,3,0),"--")</f>
        <v>--</v>
      </c>
      <c r="F5510" s="258" t="str">
        <f>iferror(vlookup(C5510,'Master data'!$A$1:$C$29,2,0),"--")</f>
        <v>--</v>
      </c>
    </row>
    <row r="5511" ht="22.5" customHeight="1">
      <c r="A5511" s="165"/>
      <c r="B5511" s="171"/>
      <c r="C5511" s="167"/>
      <c r="D5511" s="168"/>
      <c r="E5511" s="258" t="str">
        <f>iferror(vlookup(C5511,'Master data'!$A$1:$C$29,3,0),"--")</f>
        <v>--</v>
      </c>
      <c r="F5511" s="258" t="str">
        <f>iferror(vlookup(C5511,'Master data'!$A$1:$C$29,2,0),"--")</f>
        <v>--</v>
      </c>
    </row>
    <row r="5512" ht="22.5" customHeight="1">
      <c r="A5512" s="165"/>
      <c r="B5512" s="171"/>
      <c r="C5512" s="167"/>
      <c r="D5512" s="168"/>
      <c r="E5512" s="258" t="str">
        <f>iferror(vlookup(C5512,'Master data'!$A$1:$C$29,3,0),"--")</f>
        <v>--</v>
      </c>
      <c r="F5512" s="258" t="str">
        <f>iferror(vlookup(C5512,'Master data'!$A$1:$C$29,2,0),"--")</f>
        <v>--</v>
      </c>
    </row>
    <row r="5513" ht="22.5" customHeight="1">
      <c r="A5513" s="165"/>
      <c r="B5513" s="171"/>
      <c r="C5513" s="167"/>
      <c r="D5513" s="168"/>
      <c r="E5513" s="258" t="str">
        <f>iferror(vlookup(C5513,'Master data'!$A$1:$C$29,3,0),"--")</f>
        <v>--</v>
      </c>
      <c r="F5513" s="258" t="str">
        <f>iferror(vlookup(C5513,'Master data'!$A$1:$C$29,2,0),"--")</f>
        <v>--</v>
      </c>
    </row>
    <row r="5514" ht="22.5" customHeight="1">
      <c r="A5514" s="165"/>
      <c r="B5514" s="171"/>
      <c r="C5514" s="167"/>
      <c r="D5514" s="168"/>
      <c r="E5514" s="258" t="str">
        <f>iferror(vlookup(C5514,'Master data'!$A$1:$C$29,3,0),"--")</f>
        <v>--</v>
      </c>
      <c r="F5514" s="258" t="str">
        <f>iferror(vlookup(C5514,'Master data'!$A$1:$C$29,2,0),"--")</f>
        <v>--</v>
      </c>
    </row>
    <row r="5515" ht="22.5" customHeight="1">
      <c r="A5515" s="165"/>
      <c r="B5515" s="171"/>
      <c r="C5515" s="167"/>
      <c r="D5515" s="168"/>
      <c r="E5515" s="258" t="str">
        <f>iferror(vlookup(C5515,'Master data'!$A$1:$C$29,3,0),"--")</f>
        <v>--</v>
      </c>
      <c r="F5515" s="258" t="str">
        <f>iferror(vlookup(C5515,'Master data'!$A$1:$C$29,2,0),"--")</f>
        <v>--</v>
      </c>
    </row>
    <row r="5516" ht="22.5" customHeight="1">
      <c r="A5516" s="165"/>
      <c r="B5516" s="171"/>
      <c r="C5516" s="167"/>
      <c r="D5516" s="168"/>
      <c r="E5516" s="258" t="str">
        <f>iferror(vlookup(C5516,'Master data'!$A$1:$C$29,3,0),"--")</f>
        <v>--</v>
      </c>
      <c r="F5516" s="258" t="str">
        <f>iferror(vlookup(C5516,'Master data'!$A$1:$C$29,2,0),"--")</f>
        <v>--</v>
      </c>
    </row>
    <row r="5517" ht="22.5" customHeight="1">
      <c r="A5517" s="165"/>
      <c r="B5517" s="171"/>
      <c r="C5517" s="167"/>
      <c r="D5517" s="168"/>
      <c r="E5517" s="258" t="str">
        <f>iferror(vlookup(C5517,'Master data'!$A$1:$C$29,3,0),"--")</f>
        <v>--</v>
      </c>
      <c r="F5517" s="258" t="str">
        <f>iferror(vlookup(C5517,'Master data'!$A$1:$C$29,2,0),"--")</f>
        <v>--</v>
      </c>
    </row>
    <row r="5518" ht="22.5" customHeight="1">
      <c r="A5518" s="165"/>
      <c r="B5518" s="171"/>
      <c r="C5518" s="167"/>
      <c r="D5518" s="168"/>
      <c r="E5518" s="258" t="str">
        <f>iferror(vlookup(C5518,'Master data'!$A$1:$C$29,3,0),"--")</f>
        <v>--</v>
      </c>
      <c r="F5518" s="258" t="str">
        <f>iferror(vlookup(C5518,'Master data'!$A$1:$C$29,2,0),"--")</f>
        <v>--</v>
      </c>
    </row>
    <row r="5519" ht="22.5" customHeight="1">
      <c r="A5519" s="165"/>
      <c r="B5519" s="171"/>
      <c r="C5519" s="167"/>
      <c r="D5519" s="168"/>
      <c r="E5519" s="258" t="str">
        <f>iferror(vlookup(C5519,'Master data'!$A$1:$C$29,3,0),"--")</f>
        <v>--</v>
      </c>
      <c r="F5519" s="258" t="str">
        <f>iferror(vlookup(C5519,'Master data'!$A$1:$C$29,2,0),"--")</f>
        <v>--</v>
      </c>
    </row>
    <row r="5520" ht="22.5" customHeight="1">
      <c r="A5520" s="165"/>
      <c r="B5520" s="171"/>
      <c r="C5520" s="167"/>
      <c r="D5520" s="168"/>
      <c r="E5520" s="258" t="str">
        <f>iferror(vlookup(C5520,'Master data'!$A$1:$C$29,3,0),"--")</f>
        <v>--</v>
      </c>
      <c r="F5520" s="258" t="str">
        <f>iferror(vlookup(C5520,'Master data'!$A$1:$C$29,2,0),"--")</f>
        <v>--</v>
      </c>
    </row>
    <row r="5521" ht="22.5" customHeight="1">
      <c r="A5521" s="165"/>
      <c r="B5521" s="171"/>
      <c r="C5521" s="167"/>
      <c r="D5521" s="168"/>
      <c r="E5521" s="258" t="str">
        <f>iferror(vlookup(C5521,'Master data'!$A$1:$C$29,3,0),"--")</f>
        <v>--</v>
      </c>
      <c r="F5521" s="258" t="str">
        <f>iferror(vlookup(C5521,'Master data'!$A$1:$C$29,2,0),"--")</f>
        <v>--</v>
      </c>
    </row>
    <row r="5522" ht="22.5" customHeight="1">
      <c r="A5522" s="165"/>
      <c r="B5522" s="171"/>
      <c r="C5522" s="167"/>
      <c r="D5522" s="168"/>
      <c r="E5522" s="258" t="str">
        <f>iferror(vlookup(C5522,'Master data'!$A$1:$C$29,3,0),"--")</f>
        <v>--</v>
      </c>
      <c r="F5522" s="258" t="str">
        <f>iferror(vlookup(C5522,'Master data'!$A$1:$C$29,2,0),"--")</f>
        <v>--</v>
      </c>
    </row>
    <row r="5523" ht="22.5" customHeight="1">
      <c r="A5523" s="165"/>
      <c r="B5523" s="171"/>
      <c r="C5523" s="167"/>
      <c r="D5523" s="168"/>
      <c r="E5523" s="258" t="str">
        <f>iferror(vlookup(C5523,'Master data'!$A$1:$C$29,3,0),"--")</f>
        <v>--</v>
      </c>
      <c r="F5523" s="258" t="str">
        <f>iferror(vlookup(C5523,'Master data'!$A$1:$C$29,2,0),"--")</f>
        <v>--</v>
      </c>
    </row>
    <row r="5524" ht="22.5" customHeight="1">
      <c r="A5524" s="165"/>
      <c r="B5524" s="171"/>
      <c r="C5524" s="167"/>
      <c r="D5524" s="168"/>
      <c r="E5524" s="258" t="str">
        <f>iferror(vlookup(C5524,'Master data'!$A$1:$C$29,3,0),"--")</f>
        <v>--</v>
      </c>
      <c r="F5524" s="258" t="str">
        <f>iferror(vlookup(C5524,'Master data'!$A$1:$C$29,2,0),"--")</f>
        <v>--</v>
      </c>
    </row>
    <row r="5525" ht="22.5" customHeight="1">
      <c r="A5525" s="165"/>
      <c r="B5525" s="171"/>
      <c r="C5525" s="167"/>
      <c r="D5525" s="168"/>
      <c r="E5525" s="258" t="str">
        <f>iferror(vlookup(C5525,'Master data'!$A$1:$C$29,3,0),"--")</f>
        <v>--</v>
      </c>
      <c r="F5525" s="258" t="str">
        <f>iferror(vlookup(C5525,'Master data'!$A$1:$C$29,2,0),"--")</f>
        <v>--</v>
      </c>
    </row>
    <row r="5526" ht="22.5" customHeight="1">
      <c r="A5526" s="165"/>
      <c r="B5526" s="171"/>
      <c r="C5526" s="167"/>
      <c r="D5526" s="168"/>
      <c r="E5526" s="258" t="str">
        <f>iferror(vlookup(C5526,'Master data'!$A$1:$C$29,3,0),"--")</f>
        <v>--</v>
      </c>
      <c r="F5526" s="258" t="str">
        <f>iferror(vlookup(C5526,'Master data'!$A$1:$C$29,2,0),"--")</f>
        <v>--</v>
      </c>
    </row>
    <row r="5527" ht="22.5" customHeight="1">
      <c r="A5527" s="165"/>
      <c r="B5527" s="171"/>
      <c r="C5527" s="167"/>
      <c r="D5527" s="168"/>
      <c r="E5527" s="258" t="str">
        <f>iferror(vlookup(C5527,'Master data'!$A$1:$C$29,3,0),"--")</f>
        <v>--</v>
      </c>
      <c r="F5527" s="258" t="str">
        <f>iferror(vlookup(C5527,'Master data'!$A$1:$C$29,2,0),"--")</f>
        <v>--</v>
      </c>
    </row>
    <row r="5528" ht="22.5" customHeight="1">
      <c r="A5528" s="165"/>
      <c r="B5528" s="171"/>
      <c r="C5528" s="167"/>
      <c r="D5528" s="168"/>
      <c r="E5528" s="258" t="str">
        <f>iferror(vlookup(C5528,'Master data'!$A$1:$C$29,3,0),"--")</f>
        <v>--</v>
      </c>
      <c r="F5528" s="258" t="str">
        <f>iferror(vlookup(C5528,'Master data'!$A$1:$C$29,2,0),"--")</f>
        <v>--</v>
      </c>
    </row>
    <row r="5529" ht="22.5" customHeight="1">
      <c r="A5529" s="165"/>
      <c r="B5529" s="171"/>
      <c r="C5529" s="167"/>
      <c r="D5529" s="168"/>
      <c r="E5529" s="258" t="str">
        <f>iferror(vlookup(C5529,'Master data'!$A$1:$C$29,3,0),"--")</f>
        <v>--</v>
      </c>
      <c r="F5529" s="258" t="str">
        <f>iferror(vlookup(C5529,'Master data'!$A$1:$C$29,2,0),"--")</f>
        <v>--</v>
      </c>
    </row>
    <row r="5530" ht="22.5" customHeight="1">
      <c r="A5530" s="165"/>
      <c r="B5530" s="171"/>
      <c r="C5530" s="167"/>
      <c r="D5530" s="168"/>
      <c r="E5530" s="258" t="str">
        <f>iferror(vlookup(C5530,'Master data'!$A$1:$C$29,3,0),"--")</f>
        <v>--</v>
      </c>
      <c r="F5530" s="258" t="str">
        <f>iferror(vlookup(C5530,'Master data'!$A$1:$C$29,2,0),"--")</f>
        <v>--</v>
      </c>
    </row>
    <row r="5531" ht="22.5" customHeight="1">
      <c r="A5531" s="165"/>
      <c r="B5531" s="171"/>
      <c r="C5531" s="167"/>
      <c r="D5531" s="168"/>
      <c r="E5531" s="258" t="str">
        <f>iferror(vlookup(C5531,'Master data'!$A$1:$C$29,3,0),"--")</f>
        <v>--</v>
      </c>
      <c r="F5531" s="258" t="str">
        <f>iferror(vlookup(C5531,'Master data'!$A$1:$C$29,2,0),"--")</f>
        <v>--</v>
      </c>
    </row>
    <row r="5532" ht="22.5" customHeight="1">
      <c r="A5532" s="165"/>
      <c r="B5532" s="171"/>
      <c r="C5532" s="167"/>
      <c r="D5532" s="168"/>
      <c r="E5532" s="258" t="str">
        <f>iferror(vlookup(C5532,'Master data'!$A$1:$C$29,3,0),"--")</f>
        <v>--</v>
      </c>
      <c r="F5532" s="258" t="str">
        <f>iferror(vlookup(C5532,'Master data'!$A$1:$C$29,2,0),"--")</f>
        <v>--</v>
      </c>
    </row>
    <row r="5533" ht="22.5" customHeight="1">
      <c r="A5533" s="165"/>
      <c r="B5533" s="171"/>
      <c r="C5533" s="167"/>
      <c r="D5533" s="168"/>
      <c r="E5533" s="258" t="str">
        <f>iferror(vlookup(C5533,'Master data'!$A$1:$C$29,3,0),"--")</f>
        <v>--</v>
      </c>
      <c r="F5533" s="258" t="str">
        <f>iferror(vlookup(C5533,'Master data'!$A$1:$C$29,2,0),"--")</f>
        <v>--</v>
      </c>
    </row>
    <row r="5534" ht="22.5" customHeight="1">
      <c r="A5534" s="165"/>
      <c r="B5534" s="171"/>
      <c r="C5534" s="167"/>
      <c r="D5534" s="168"/>
      <c r="E5534" s="258" t="str">
        <f>iferror(vlookup(C5534,'Master data'!$A$1:$C$29,3,0),"--")</f>
        <v>--</v>
      </c>
      <c r="F5534" s="258" t="str">
        <f>iferror(vlookup(C5534,'Master data'!$A$1:$C$29,2,0),"--")</f>
        <v>--</v>
      </c>
    </row>
    <row r="5535" ht="22.5" customHeight="1">
      <c r="A5535" s="165"/>
      <c r="B5535" s="171"/>
      <c r="C5535" s="167"/>
      <c r="D5535" s="168"/>
      <c r="E5535" s="258" t="str">
        <f>iferror(vlookup(C5535,'Master data'!$A$1:$C$29,3,0),"--")</f>
        <v>--</v>
      </c>
      <c r="F5535" s="258" t="str">
        <f>iferror(vlookup(C5535,'Master data'!$A$1:$C$29,2,0),"--")</f>
        <v>--</v>
      </c>
    </row>
    <row r="5536" ht="22.5" customHeight="1">
      <c r="A5536" s="165"/>
      <c r="B5536" s="171"/>
      <c r="C5536" s="167"/>
      <c r="D5536" s="168"/>
      <c r="E5536" s="258" t="str">
        <f>iferror(vlookup(C5536,'Master data'!$A$1:$C$29,3,0),"--")</f>
        <v>--</v>
      </c>
      <c r="F5536" s="258" t="str">
        <f>iferror(vlookup(C5536,'Master data'!$A$1:$C$29,2,0),"--")</f>
        <v>--</v>
      </c>
    </row>
    <row r="5537" ht="22.5" customHeight="1">
      <c r="A5537" s="165"/>
      <c r="B5537" s="171"/>
      <c r="C5537" s="167"/>
      <c r="D5537" s="168"/>
      <c r="E5537" s="258" t="str">
        <f>iferror(vlookup(C5537,'Master data'!$A$1:$C$29,3,0),"--")</f>
        <v>--</v>
      </c>
      <c r="F5537" s="258" t="str">
        <f>iferror(vlookup(C5537,'Master data'!$A$1:$C$29,2,0),"--")</f>
        <v>--</v>
      </c>
    </row>
    <row r="5538" ht="22.5" customHeight="1">
      <c r="A5538" s="165"/>
      <c r="B5538" s="171"/>
      <c r="C5538" s="167"/>
      <c r="D5538" s="168"/>
      <c r="E5538" s="258" t="str">
        <f>iferror(vlookup(C5538,'Master data'!$A$1:$C$29,3,0),"--")</f>
        <v>--</v>
      </c>
      <c r="F5538" s="258" t="str">
        <f>iferror(vlookup(C5538,'Master data'!$A$1:$C$29,2,0),"--")</f>
        <v>--</v>
      </c>
    </row>
    <row r="5539" ht="22.5" customHeight="1">
      <c r="A5539" s="165"/>
      <c r="B5539" s="171"/>
      <c r="C5539" s="167"/>
      <c r="D5539" s="168"/>
      <c r="E5539" s="258" t="str">
        <f>iferror(vlookup(C5539,'Master data'!$A$1:$C$29,3,0),"--")</f>
        <v>--</v>
      </c>
      <c r="F5539" s="258" t="str">
        <f>iferror(vlookup(C5539,'Master data'!$A$1:$C$29,2,0),"--")</f>
        <v>--</v>
      </c>
    </row>
    <row r="5540" ht="22.5" customHeight="1">
      <c r="A5540" s="165"/>
      <c r="B5540" s="171"/>
      <c r="C5540" s="167"/>
      <c r="D5540" s="168"/>
      <c r="E5540" s="258" t="str">
        <f>iferror(vlookup(C5540,'Master data'!$A$1:$C$29,3,0),"--")</f>
        <v>--</v>
      </c>
      <c r="F5540" s="258" t="str">
        <f>iferror(vlookup(C5540,'Master data'!$A$1:$C$29,2,0),"--")</f>
        <v>--</v>
      </c>
    </row>
    <row r="5541" ht="22.5" customHeight="1">
      <c r="A5541" s="165"/>
      <c r="B5541" s="171"/>
      <c r="C5541" s="167"/>
      <c r="D5541" s="168"/>
      <c r="E5541" s="258" t="str">
        <f>iferror(vlookup(C5541,'Master data'!$A$1:$C$29,3,0),"--")</f>
        <v>--</v>
      </c>
      <c r="F5541" s="258" t="str">
        <f>iferror(vlookup(C5541,'Master data'!$A$1:$C$29,2,0),"--")</f>
        <v>--</v>
      </c>
    </row>
    <row r="5542" ht="22.5" customHeight="1">
      <c r="A5542" s="165"/>
      <c r="B5542" s="171"/>
      <c r="C5542" s="167"/>
      <c r="D5542" s="168"/>
      <c r="E5542" s="258" t="str">
        <f>iferror(vlookup(C5542,'Master data'!$A$1:$C$29,3,0),"--")</f>
        <v>--</v>
      </c>
      <c r="F5542" s="258" t="str">
        <f>iferror(vlookup(C5542,'Master data'!$A$1:$C$29,2,0),"--")</f>
        <v>--</v>
      </c>
    </row>
    <row r="5543" ht="22.5" customHeight="1">
      <c r="A5543" s="165"/>
      <c r="B5543" s="171"/>
      <c r="C5543" s="167"/>
      <c r="D5543" s="168"/>
      <c r="E5543" s="258" t="str">
        <f>iferror(vlookup(C5543,'Master data'!$A$1:$C$29,3,0),"--")</f>
        <v>--</v>
      </c>
      <c r="F5543" s="258" t="str">
        <f>iferror(vlookup(C5543,'Master data'!$A$1:$C$29,2,0),"--")</f>
        <v>--</v>
      </c>
    </row>
    <row r="5544" ht="22.5" customHeight="1">
      <c r="A5544" s="165"/>
      <c r="B5544" s="171"/>
      <c r="C5544" s="167"/>
      <c r="D5544" s="168"/>
      <c r="E5544" s="258" t="str">
        <f>iferror(vlookup(C5544,'Master data'!$A$1:$C$29,3,0),"--")</f>
        <v>--</v>
      </c>
      <c r="F5544" s="258" t="str">
        <f>iferror(vlookup(C5544,'Master data'!$A$1:$C$29,2,0),"--")</f>
        <v>--</v>
      </c>
    </row>
    <row r="5545" ht="22.5" customHeight="1">
      <c r="A5545" s="165"/>
      <c r="B5545" s="171"/>
      <c r="C5545" s="167"/>
      <c r="D5545" s="168"/>
      <c r="E5545" s="258" t="str">
        <f>iferror(vlookup(C5545,'Master data'!$A$1:$C$29,3,0),"--")</f>
        <v>--</v>
      </c>
      <c r="F5545" s="258" t="str">
        <f>iferror(vlookup(C5545,'Master data'!$A$1:$C$29,2,0),"--")</f>
        <v>--</v>
      </c>
    </row>
    <row r="5546" ht="22.5" customHeight="1">
      <c r="A5546" s="165"/>
      <c r="B5546" s="171"/>
      <c r="C5546" s="167"/>
      <c r="D5546" s="168"/>
      <c r="E5546" s="258" t="str">
        <f>iferror(vlookup(C5546,'Master data'!$A$1:$C$29,3,0),"--")</f>
        <v>--</v>
      </c>
      <c r="F5546" s="258" t="str">
        <f>iferror(vlookup(C5546,'Master data'!$A$1:$C$29,2,0),"--")</f>
        <v>--</v>
      </c>
    </row>
    <row r="5547" ht="22.5" customHeight="1">
      <c r="A5547" s="165"/>
      <c r="B5547" s="171"/>
      <c r="C5547" s="167"/>
      <c r="D5547" s="168"/>
      <c r="E5547" s="258" t="str">
        <f>iferror(vlookup(C5547,'Master data'!$A$1:$C$29,3,0),"--")</f>
        <v>--</v>
      </c>
      <c r="F5547" s="258" t="str">
        <f>iferror(vlookup(C5547,'Master data'!$A$1:$C$29,2,0),"--")</f>
        <v>--</v>
      </c>
    </row>
    <row r="5548" ht="22.5" customHeight="1">
      <c r="A5548" s="165"/>
      <c r="B5548" s="171"/>
      <c r="C5548" s="167"/>
      <c r="D5548" s="168"/>
      <c r="E5548" s="258" t="str">
        <f>iferror(vlookup(C5548,'Master data'!$A$1:$C$29,3,0),"--")</f>
        <v>--</v>
      </c>
      <c r="F5548" s="258" t="str">
        <f>iferror(vlookup(C5548,'Master data'!$A$1:$C$29,2,0),"--")</f>
        <v>--</v>
      </c>
    </row>
    <row r="5549" ht="22.5" customHeight="1">
      <c r="A5549" s="165"/>
      <c r="B5549" s="171"/>
      <c r="C5549" s="167"/>
      <c r="D5549" s="168"/>
      <c r="E5549" s="258" t="str">
        <f>iferror(vlookup(C5549,'Master data'!$A$1:$C$29,3,0),"--")</f>
        <v>--</v>
      </c>
      <c r="F5549" s="258" t="str">
        <f>iferror(vlookup(C5549,'Master data'!$A$1:$C$29,2,0),"--")</f>
        <v>--</v>
      </c>
    </row>
    <row r="5550" ht="22.5" customHeight="1">
      <c r="A5550" s="165"/>
      <c r="B5550" s="171"/>
      <c r="C5550" s="167"/>
      <c r="D5550" s="168"/>
      <c r="E5550" s="258" t="str">
        <f>iferror(vlookup(C5550,'Master data'!$A$1:$C$29,3,0),"--")</f>
        <v>--</v>
      </c>
      <c r="F5550" s="258" t="str">
        <f>iferror(vlookup(C5550,'Master data'!$A$1:$C$29,2,0),"--")</f>
        <v>--</v>
      </c>
    </row>
    <row r="5551" ht="22.5" customHeight="1">
      <c r="A5551" s="165"/>
      <c r="B5551" s="171"/>
      <c r="C5551" s="167"/>
      <c r="D5551" s="168"/>
      <c r="E5551" s="258" t="str">
        <f>iferror(vlookup(C5551,'Master data'!$A$1:$C$29,3,0),"--")</f>
        <v>--</v>
      </c>
      <c r="F5551" s="258" t="str">
        <f>iferror(vlookup(C5551,'Master data'!$A$1:$C$29,2,0),"--")</f>
        <v>--</v>
      </c>
    </row>
    <row r="5552" ht="22.5" customHeight="1">
      <c r="A5552" s="165"/>
      <c r="B5552" s="171"/>
      <c r="C5552" s="167"/>
      <c r="D5552" s="168"/>
      <c r="E5552" s="258" t="str">
        <f>iferror(vlookup(C5552,'Master data'!$A$1:$C$29,3,0),"--")</f>
        <v>--</v>
      </c>
      <c r="F5552" s="258" t="str">
        <f>iferror(vlookup(C5552,'Master data'!$A$1:$C$29,2,0),"--")</f>
        <v>--</v>
      </c>
    </row>
    <row r="5553" ht="22.5" customHeight="1">
      <c r="A5553" s="165"/>
      <c r="B5553" s="171"/>
      <c r="C5553" s="167"/>
      <c r="D5553" s="168"/>
      <c r="E5553" s="258" t="str">
        <f>iferror(vlookup(C5553,'Master data'!$A$1:$C$29,3,0),"--")</f>
        <v>--</v>
      </c>
      <c r="F5553" s="258" t="str">
        <f>iferror(vlookup(C5553,'Master data'!$A$1:$C$29,2,0),"--")</f>
        <v>--</v>
      </c>
    </row>
    <row r="5554" ht="22.5" customHeight="1">
      <c r="A5554" s="165"/>
      <c r="B5554" s="171"/>
      <c r="C5554" s="167"/>
      <c r="D5554" s="168"/>
      <c r="E5554" s="258" t="str">
        <f>iferror(vlookup(C5554,'Master data'!$A$1:$C$29,3,0),"--")</f>
        <v>--</v>
      </c>
      <c r="F5554" s="258" t="str">
        <f>iferror(vlookup(C5554,'Master data'!$A$1:$C$29,2,0),"--")</f>
        <v>--</v>
      </c>
    </row>
    <row r="5555" ht="22.5" customHeight="1">
      <c r="A5555" s="165"/>
      <c r="B5555" s="171"/>
      <c r="C5555" s="167"/>
      <c r="D5555" s="168"/>
      <c r="E5555" s="258" t="str">
        <f>iferror(vlookup(C5555,'Master data'!$A$1:$C$29,3,0),"--")</f>
        <v>--</v>
      </c>
      <c r="F5555" s="258" t="str">
        <f>iferror(vlookup(C5555,'Master data'!$A$1:$C$29,2,0),"--")</f>
        <v>--</v>
      </c>
    </row>
    <row r="5556" ht="22.5" customHeight="1">
      <c r="A5556" s="165"/>
      <c r="B5556" s="171"/>
      <c r="C5556" s="167"/>
      <c r="D5556" s="168"/>
      <c r="E5556" s="258" t="str">
        <f>iferror(vlookup(C5556,'Master data'!$A$1:$C$29,3,0),"--")</f>
        <v>--</v>
      </c>
      <c r="F5556" s="258" t="str">
        <f>iferror(vlookup(C5556,'Master data'!$A$1:$C$29,2,0),"--")</f>
        <v>--</v>
      </c>
    </row>
    <row r="5557" ht="22.5" customHeight="1">
      <c r="A5557" s="165"/>
      <c r="B5557" s="171"/>
      <c r="C5557" s="167"/>
      <c r="D5557" s="168"/>
      <c r="E5557" s="258" t="str">
        <f>iferror(vlookup(C5557,'Master data'!$A$1:$C$29,3,0),"--")</f>
        <v>--</v>
      </c>
      <c r="F5557" s="258" t="str">
        <f>iferror(vlookup(C5557,'Master data'!$A$1:$C$29,2,0),"--")</f>
        <v>--</v>
      </c>
    </row>
    <row r="5558" ht="22.5" customHeight="1">
      <c r="A5558" s="165"/>
      <c r="B5558" s="171"/>
      <c r="C5558" s="167"/>
      <c r="D5558" s="168"/>
      <c r="E5558" s="258" t="str">
        <f>iferror(vlookup(C5558,'Master data'!$A$1:$C$29,3,0),"--")</f>
        <v>--</v>
      </c>
      <c r="F5558" s="258" t="str">
        <f>iferror(vlookup(C5558,'Master data'!$A$1:$C$29,2,0),"--")</f>
        <v>--</v>
      </c>
    </row>
    <row r="5559" ht="22.5" customHeight="1">
      <c r="A5559" s="165"/>
      <c r="B5559" s="171"/>
      <c r="C5559" s="167"/>
      <c r="D5559" s="168"/>
      <c r="E5559" s="258" t="str">
        <f>iferror(vlookup(C5559,'Master data'!$A$1:$C$29,3,0),"--")</f>
        <v>--</v>
      </c>
      <c r="F5559" s="258" t="str">
        <f>iferror(vlookup(C5559,'Master data'!$A$1:$C$29,2,0),"--")</f>
        <v>--</v>
      </c>
    </row>
    <row r="5560" ht="22.5" customHeight="1">
      <c r="A5560" s="165"/>
      <c r="B5560" s="171"/>
      <c r="C5560" s="167"/>
      <c r="D5560" s="168"/>
      <c r="E5560" s="258" t="str">
        <f>iferror(vlookup(C5560,'Master data'!$A$1:$C$29,3,0),"--")</f>
        <v>--</v>
      </c>
      <c r="F5560" s="258" t="str">
        <f>iferror(vlookup(C5560,'Master data'!$A$1:$C$29,2,0),"--")</f>
        <v>--</v>
      </c>
    </row>
    <row r="5561" ht="22.5" customHeight="1">
      <c r="A5561" s="165"/>
      <c r="B5561" s="171"/>
      <c r="C5561" s="167"/>
      <c r="D5561" s="168"/>
      <c r="E5561" s="258" t="str">
        <f>iferror(vlookup(C5561,'Master data'!$A$1:$C$29,3,0),"--")</f>
        <v>--</v>
      </c>
      <c r="F5561" s="258" t="str">
        <f>iferror(vlookup(C5561,'Master data'!$A$1:$C$29,2,0),"--")</f>
        <v>--</v>
      </c>
    </row>
    <row r="5562" ht="22.5" customHeight="1">
      <c r="A5562" s="165"/>
      <c r="B5562" s="171"/>
      <c r="C5562" s="167"/>
      <c r="D5562" s="168"/>
      <c r="E5562" s="258" t="str">
        <f>iferror(vlookup(C5562,'Master data'!$A$1:$C$29,3,0),"--")</f>
        <v>--</v>
      </c>
      <c r="F5562" s="258" t="str">
        <f>iferror(vlookup(C5562,'Master data'!$A$1:$C$29,2,0),"--")</f>
        <v>--</v>
      </c>
    </row>
    <row r="5563" ht="22.5" customHeight="1">
      <c r="A5563" s="165"/>
      <c r="B5563" s="171"/>
      <c r="C5563" s="167"/>
      <c r="D5563" s="168"/>
      <c r="E5563" s="258" t="str">
        <f>iferror(vlookup(C5563,'Master data'!$A$1:$C$29,3,0),"--")</f>
        <v>--</v>
      </c>
      <c r="F5563" s="258" t="str">
        <f>iferror(vlookup(C5563,'Master data'!$A$1:$C$29,2,0),"--")</f>
        <v>--</v>
      </c>
    </row>
    <row r="5564" ht="22.5" customHeight="1">
      <c r="A5564" s="165"/>
      <c r="B5564" s="171"/>
      <c r="C5564" s="167"/>
      <c r="D5564" s="168"/>
      <c r="E5564" s="258" t="str">
        <f>iferror(vlookup(C5564,'Master data'!$A$1:$C$29,3,0),"--")</f>
        <v>--</v>
      </c>
      <c r="F5564" s="258" t="str">
        <f>iferror(vlookup(C5564,'Master data'!$A$1:$C$29,2,0),"--")</f>
        <v>--</v>
      </c>
    </row>
    <row r="5565" ht="22.5" customHeight="1">
      <c r="A5565" s="165"/>
      <c r="B5565" s="171"/>
      <c r="C5565" s="167"/>
      <c r="D5565" s="168"/>
      <c r="E5565" s="258" t="str">
        <f>iferror(vlookup(C5565,'Master data'!$A$1:$C$29,3,0),"--")</f>
        <v>--</v>
      </c>
      <c r="F5565" s="258" t="str">
        <f>iferror(vlookup(C5565,'Master data'!$A$1:$C$29,2,0),"--")</f>
        <v>--</v>
      </c>
    </row>
    <row r="5566" ht="22.5" customHeight="1">
      <c r="A5566" s="165"/>
      <c r="B5566" s="171"/>
      <c r="C5566" s="167"/>
      <c r="D5566" s="168"/>
      <c r="E5566" s="258" t="str">
        <f>iferror(vlookup(C5566,'Master data'!$A$1:$C$29,3,0),"--")</f>
        <v>--</v>
      </c>
      <c r="F5566" s="258" t="str">
        <f>iferror(vlookup(C5566,'Master data'!$A$1:$C$29,2,0),"--")</f>
        <v>--</v>
      </c>
    </row>
    <row r="5567" ht="22.5" customHeight="1">
      <c r="A5567" s="165"/>
      <c r="B5567" s="171"/>
      <c r="C5567" s="167"/>
      <c r="D5567" s="168"/>
      <c r="E5567" s="258" t="str">
        <f>iferror(vlookup(C5567,'Master data'!$A$1:$C$29,3,0),"--")</f>
        <v>--</v>
      </c>
      <c r="F5567" s="258" t="str">
        <f>iferror(vlookup(C5567,'Master data'!$A$1:$C$29,2,0),"--")</f>
        <v>--</v>
      </c>
    </row>
    <row r="5568" ht="22.5" customHeight="1">
      <c r="A5568" s="165"/>
      <c r="B5568" s="171"/>
      <c r="C5568" s="167"/>
      <c r="D5568" s="168"/>
      <c r="E5568" s="258" t="str">
        <f>iferror(vlookup(C5568,'Master data'!$A$1:$C$29,3,0),"--")</f>
        <v>--</v>
      </c>
      <c r="F5568" s="258" t="str">
        <f>iferror(vlookup(C5568,'Master data'!$A$1:$C$29,2,0),"--")</f>
        <v>--</v>
      </c>
    </row>
    <row r="5569" ht="22.5" customHeight="1">
      <c r="A5569" s="165"/>
      <c r="B5569" s="171"/>
      <c r="C5569" s="167"/>
      <c r="D5569" s="168"/>
      <c r="E5569" s="258" t="str">
        <f>iferror(vlookup(C5569,'Master data'!$A$1:$C$29,3,0),"--")</f>
        <v>--</v>
      </c>
      <c r="F5569" s="258" t="str">
        <f>iferror(vlookup(C5569,'Master data'!$A$1:$C$29,2,0),"--")</f>
        <v>--</v>
      </c>
    </row>
    <row r="5570" ht="22.5" customHeight="1">
      <c r="A5570" s="165"/>
      <c r="B5570" s="171"/>
      <c r="C5570" s="167"/>
      <c r="D5570" s="168"/>
      <c r="E5570" s="258" t="str">
        <f>iferror(vlookup(C5570,'Master data'!$A$1:$C$29,3,0),"--")</f>
        <v>--</v>
      </c>
      <c r="F5570" s="258" t="str">
        <f>iferror(vlookup(C5570,'Master data'!$A$1:$C$29,2,0),"--")</f>
        <v>--</v>
      </c>
    </row>
    <row r="5571" ht="22.5" customHeight="1">
      <c r="A5571" s="165"/>
      <c r="B5571" s="171"/>
      <c r="C5571" s="167"/>
      <c r="D5571" s="168"/>
      <c r="E5571" s="258" t="str">
        <f>iferror(vlookup(C5571,'Master data'!$A$1:$C$29,3,0),"--")</f>
        <v>--</v>
      </c>
      <c r="F5571" s="258" t="str">
        <f>iferror(vlookup(C5571,'Master data'!$A$1:$C$29,2,0),"--")</f>
        <v>--</v>
      </c>
    </row>
    <row r="5572" ht="22.5" customHeight="1">
      <c r="A5572" s="165"/>
      <c r="B5572" s="171"/>
      <c r="C5572" s="167"/>
      <c r="D5572" s="168"/>
      <c r="E5572" s="258" t="str">
        <f>iferror(vlookup(C5572,'Master data'!$A$1:$C$29,3,0),"--")</f>
        <v>--</v>
      </c>
      <c r="F5572" s="258" t="str">
        <f>iferror(vlookup(C5572,'Master data'!$A$1:$C$29,2,0),"--")</f>
        <v>--</v>
      </c>
    </row>
    <row r="5573" ht="22.5" customHeight="1">
      <c r="A5573" s="165"/>
      <c r="B5573" s="171"/>
      <c r="C5573" s="167"/>
      <c r="D5573" s="168"/>
      <c r="E5573" s="258" t="str">
        <f>iferror(vlookup(C5573,'Master data'!$A$1:$C$29,3,0),"--")</f>
        <v>--</v>
      </c>
      <c r="F5573" s="258" t="str">
        <f>iferror(vlookup(C5573,'Master data'!$A$1:$C$29,2,0),"--")</f>
        <v>--</v>
      </c>
    </row>
    <row r="5574" ht="22.5" customHeight="1">
      <c r="A5574" s="165"/>
      <c r="B5574" s="171"/>
      <c r="C5574" s="167"/>
      <c r="D5574" s="168"/>
      <c r="E5574" s="258" t="str">
        <f>iferror(vlookup(C5574,'Master data'!$A$1:$C$29,3,0),"--")</f>
        <v>--</v>
      </c>
      <c r="F5574" s="258" t="str">
        <f>iferror(vlookup(C5574,'Master data'!$A$1:$C$29,2,0),"--")</f>
        <v>--</v>
      </c>
    </row>
    <row r="5575" ht="22.5" customHeight="1">
      <c r="A5575" s="165"/>
      <c r="B5575" s="171"/>
      <c r="C5575" s="167"/>
      <c r="D5575" s="168"/>
      <c r="E5575" s="258" t="str">
        <f>iferror(vlookup(C5575,'Master data'!$A$1:$C$29,3,0),"--")</f>
        <v>--</v>
      </c>
      <c r="F5575" s="258" t="str">
        <f>iferror(vlookup(C5575,'Master data'!$A$1:$C$29,2,0),"--")</f>
        <v>--</v>
      </c>
    </row>
    <row r="5576" ht="22.5" customHeight="1">
      <c r="A5576" s="165"/>
      <c r="B5576" s="171"/>
      <c r="C5576" s="167"/>
      <c r="D5576" s="168"/>
      <c r="E5576" s="258" t="str">
        <f>iferror(vlookup(C5576,'Master data'!$A$1:$C$29,3,0),"--")</f>
        <v>--</v>
      </c>
      <c r="F5576" s="258" t="str">
        <f>iferror(vlookup(C5576,'Master data'!$A$1:$C$29,2,0),"--")</f>
        <v>--</v>
      </c>
    </row>
    <row r="5577" ht="22.5" customHeight="1">
      <c r="A5577" s="165"/>
      <c r="B5577" s="171"/>
      <c r="C5577" s="167"/>
      <c r="D5577" s="168"/>
      <c r="E5577" s="258" t="str">
        <f>iferror(vlookup(C5577,'Master data'!$A$1:$C$29,3,0),"--")</f>
        <v>--</v>
      </c>
      <c r="F5577" s="258" t="str">
        <f>iferror(vlookup(C5577,'Master data'!$A$1:$C$29,2,0),"--")</f>
        <v>--</v>
      </c>
    </row>
    <row r="5578" ht="22.5" customHeight="1">
      <c r="A5578" s="165"/>
      <c r="B5578" s="171"/>
      <c r="C5578" s="167"/>
      <c r="D5578" s="168"/>
      <c r="E5578" s="258" t="str">
        <f>iferror(vlookup(C5578,'Master data'!$A$1:$C$29,3,0),"--")</f>
        <v>--</v>
      </c>
      <c r="F5578" s="258" t="str">
        <f>iferror(vlookup(C5578,'Master data'!$A$1:$C$29,2,0),"--")</f>
        <v>--</v>
      </c>
    </row>
    <row r="5579" ht="22.5" customHeight="1">
      <c r="A5579" s="165"/>
      <c r="B5579" s="171"/>
      <c r="C5579" s="167"/>
      <c r="D5579" s="168"/>
      <c r="E5579" s="258" t="str">
        <f>iferror(vlookup(C5579,'Master data'!$A$1:$C$29,3,0),"--")</f>
        <v>--</v>
      </c>
      <c r="F5579" s="258" t="str">
        <f>iferror(vlookup(C5579,'Master data'!$A$1:$C$29,2,0),"--")</f>
        <v>--</v>
      </c>
    </row>
    <row r="5580" ht="22.5" customHeight="1">
      <c r="A5580" s="165"/>
      <c r="B5580" s="171"/>
      <c r="C5580" s="167"/>
      <c r="D5580" s="168"/>
      <c r="E5580" s="258" t="str">
        <f>iferror(vlookup(C5580,'Master data'!$A$1:$C$29,3,0),"--")</f>
        <v>--</v>
      </c>
      <c r="F5580" s="258" t="str">
        <f>iferror(vlookup(C5580,'Master data'!$A$1:$C$29,2,0),"--")</f>
        <v>--</v>
      </c>
    </row>
    <row r="5581" ht="22.5" customHeight="1">
      <c r="A5581" s="165"/>
      <c r="B5581" s="171"/>
      <c r="C5581" s="167"/>
      <c r="D5581" s="168"/>
      <c r="E5581" s="258" t="str">
        <f>iferror(vlookup(C5581,'Master data'!$A$1:$C$29,3,0),"--")</f>
        <v>--</v>
      </c>
      <c r="F5581" s="258" t="str">
        <f>iferror(vlookup(C5581,'Master data'!$A$1:$C$29,2,0),"--")</f>
        <v>--</v>
      </c>
    </row>
    <row r="5582" ht="22.5" customHeight="1">
      <c r="A5582" s="165"/>
      <c r="B5582" s="171"/>
      <c r="C5582" s="167"/>
      <c r="D5582" s="168"/>
      <c r="E5582" s="258" t="str">
        <f>iferror(vlookup(C5582,'Master data'!$A$1:$C$29,3,0),"--")</f>
        <v>--</v>
      </c>
      <c r="F5582" s="258" t="str">
        <f>iferror(vlookup(C5582,'Master data'!$A$1:$C$29,2,0),"--")</f>
        <v>--</v>
      </c>
    </row>
    <row r="5583" ht="22.5" customHeight="1">
      <c r="A5583" s="165"/>
      <c r="B5583" s="171"/>
      <c r="C5583" s="167"/>
      <c r="D5583" s="168"/>
      <c r="E5583" s="258" t="str">
        <f>iferror(vlookup(C5583,'Master data'!$A$1:$C$29,3,0),"--")</f>
        <v>--</v>
      </c>
      <c r="F5583" s="258" t="str">
        <f>iferror(vlookup(C5583,'Master data'!$A$1:$C$29,2,0),"--")</f>
        <v>--</v>
      </c>
    </row>
    <row r="5584" ht="22.5" customHeight="1">
      <c r="A5584" s="165"/>
      <c r="B5584" s="171"/>
      <c r="C5584" s="167"/>
      <c r="D5584" s="168"/>
      <c r="E5584" s="258" t="str">
        <f>iferror(vlookup(C5584,'Master data'!$A$1:$C$29,3,0),"--")</f>
        <v>--</v>
      </c>
      <c r="F5584" s="258" t="str">
        <f>iferror(vlookup(C5584,'Master data'!$A$1:$C$29,2,0),"--")</f>
        <v>--</v>
      </c>
    </row>
    <row r="5585" ht="22.5" customHeight="1">
      <c r="A5585" s="165"/>
      <c r="B5585" s="171"/>
      <c r="C5585" s="167"/>
      <c r="D5585" s="168"/>
      <c r="E5585" s="258" t="str">
        <f>iferror(vlookup(C5585,'Master data'!$A$1:$C$29,3,0),"--")</f>
        <v>--</v>
      </c>
      <c r="F5585" s="258" t="str">
        <f>iferror(vlookup(C5585,'Master data'!$A$1:$C$29,2,0),"--")</f>
        <v>--</v>
      </c>
    </row>
    <row r="5586" ht="22.5" customHeight="1">
      <c r="A5586" s="165"/>
      <c r="B5586" s="171"/>
      <c r="C5586" s="167"/>
      <c r="D5586" s="168"/>
      <c r="E5586" s="258" t="str">
        <f>iferror(vlookup(C5586,'Master data'!$A$1:$C$29,3,0),"--")</f>
        <v>--</v>
      </c>
      <c r="F5586" s="258" t="str">
        <f>iferror(vlookup(C5586,'Master data'!$A$1:$C$29,2,0),"--")</f>
        <v>--</v>
      </c>
    </row>
    <row r="5587" ht="22.5" customHeight="1">
      <c r="A5587" s="165"/>
      <c r="B5587" s="171"/>
      <c r="C5587" s="167"/>
      <c r="D5587" s="168"/>
      <c r="E5587" s="258" t="str">
        <f>iferror(vlookup(C5587,'Master data'!$A$1:$C$29,3,0),"--")</f>
        <v>--</v>
      </c>
      <c r="F5587" s="258" t="str">
        <f>iferror(vlookup(C5587,'Master data'!$A$1:$C$29,2,0),"--")</f>
        <v>--</v>
      </c>
    </row>
    <row r="5588" ht="22.5" customHeight="1">
      <c r="A5588" s="165"/>
      <c r="B5588" s="171"/>
      <c r="C5588" s="167"/>
      <c r="D5588" s="168"/>
      <c r="E5588" s="258" t="str">
        <f>iferror(vlookup(C5588,'Master data'!$A$1:$C$29,3,0),"--")</f>
        <v>--</v>
      </c>
      <c r="F5588" s="258" t="str">
        <f>iferror(vlookup(C5588,'Master data'!$A$1:$C$29,2,0),"--")</f>
        <v>--</v>
      </c>
    </row>
    <row r="5589" ht="22.5" customHeight="1">
      <c r="A5589" s="165"/>
      <c r="B5589" s="171"/>
      <c r="C5589" s="167"/>
      <c r="D5589" s="168"/>
      <c r="E5589" s="258" t="str">
        <f>iferror(vlookup(C5589,'Master data'!$A$1:$C$29,3,0),"--")</f>
        <v>--</v>
      </c>
      <c r="F5589" s="258" t="str">
        <f>iferror(vlookup(C5589,'Master data'!$A$1:$C$29,2,0),"--")</f>
        <v>--</v>
      </c>
    </row>
    <row r="5590" ht="22.5" customHeight="1">
      <c r="A5590" s="165"/>
      <c r="B5590" s="171"/>
      <c r="C5590" s="167"/>
      <c r="D5590" s="168"/>
      <c r="E5590" s="258" t="str">
        <f>iferror(vlookup(C5590,'Master data'!$A$1:$C$29,3,0),"--")</f>
        <v>--</v>
      </c>
      <c r="F5590" s="258" t="str">
        <f>iferror(vlookup(C5590,'Master data'!$A$1:$C$29,2,0),"--")</f>
        <v>--</v>
      </c>
    </row>
    <row r="5591" ht="22.5" customHeight="1">
      <c r="A5591" s="165"/>
      <c r="B5591" s="171"/>
      <c r="C5591" s="167"/>
      <c r="D5591" s="168"/>
      <c r="E5591" s="258" t="str">
        <f>iferror(vlookup(C5591,'Master data'!$A$1:$C$29,3,0),"--")</f>
        <v>--</v>
      </c>
      <c r="F5591" s="258" t="str">
        <f>iferror(vlookup(C5591,'Master data'!$A$1:$C$29,2,0),"--")</f>
        <v>--</v>
      </c>
    </row>
    <row r="5592" ht="22.5" customHeight="1">
      <c r="A5592" s="165"/>
      <c r="B5592" s="171"/>
      <c r="C5592" s="167"/>
      <c r="D5592" s="168"/>
      <c r="E5592" s="258" t="str">
        <f>iferror(vlookup(C5592,'Master data'!$A$1:$C$29,3,0),"--")</f>
        <v>--</v>
      </c>
      <c r="F5592" s="258" t="str">
        <f>iferror(vlookup(C5592,'Master data'!$A$1:$C$29,2,0),"--")</f>
        <v>--</v>
      </c>
    </row>
    <row r="5593" ht="22.5" customHeight="1">
      <c r="A5593" s="165"/>
      <c r="B5593" s="171"/>
      <c r="C5593" s="167"/>
      <c r="D5593" s="168"/>
      <c r="E5593" s="258" t="str">
        <f>iferror(vlookup(C5593,'Master data'!$A$1:$C$29,3,0),"--")</f>
        <v>--</v>
      </c>
      <c r="F5593" s="258" t="str">
        <f>iferror(vlookup(C5593,'Master data'!$A$1:$C$29,2,0),"--")</f>
        <v>--</v>
      </c>
    </row>
    <row r="5594" ht="22.5" customHeight="1">
      <c r="A5594" s="165"/>
      <c r="B5594" s="171"/>
      <c r="C5594" s="167"/>
      <c r="D5594" s="168"/>
      <c r="E5594" s="258" t="str">
        <f>iferror(vlookup(C5594,'Master data'!$A$1:$C$29,3,0),"--")</f>
        <v>--</v>
      </c>
      <c r="F5594" s="258" t="str">
        <f>iferror(vlookup(C5594,'Master data'!$A$1:$C$29,2,0),"--")</f>
        <v>--</v>
      </c>
    </row>
    <row r="5595" ht="22.5" customHeight="1">
      <c r="A5595" s="165"/>
      <c r="B5595" s="171"/>
      <c r="C5595" s="167"/>
      <c r="D5595" s="168"/>
      <c r="E5595" s="258" t="str">
        <f>iferror(vlookup(C5595,'Master data'!$A$1:$C$29,3,0),"--")</f>
        <v>--</v>
      </c>
      <c r="F5595" s="258" t="str">
        <f>iferror(vlookup(C5595,'Master data'!$A$1:$C$29,2,0),"--")</f>
        <v>--</v>
      </c>
    </row>
    <row r="5596" ht="22.5" customHeight="1">
      <c r="A5596" s="165"/>
      <c r="B5596" s="171"/>
      <c r="C5596" s="167"/>
      <c r="D5596" s="168"/>
      <c r="E5596" s="258" t="str">
        <f>iferror(vlookup(C5596,'Master data'!$A$1:$C$29,3,0),"--")</f>
        <v>--</v>
      </c>
      <c r="F5596" s="258" t="str">
        <f>iferror(vlookup(C5596,'Master data'!$A$1:$C$29,2,0),"--")</f>
        <v>--</v>
      </c>
    </row>
    <row r="5597" ht="22.5" customHeight="1">
      <c r="A5597" s="165"/>
      <c r="B5597" s="171"/>
      <c r="C5597" s="167"/>
      <c r="D5597" s="168"/>
      <c r="E5597" s="258" t="str">
        <f>iferror(vlookup(C5597,'Master data'!$A$1:$C$29,3,0),"--")</f>
        <v>--</v>
      </c>
      <c r="F5597" s="258" t="str">
        <f>iferror(vlookup(C5597,'Master data'!$A$1:$C$29,2,0),"--")</f>
        <v>--</v>
      </c>
    </row>
    <row r="5598" ht="22.5" customHeight="1">
      <c r="A5598" s="165"/>
      <c r="B5598" s="171"/>
      <c r="C5598" s="167"/>
      <c r="D5598" s="168"/>
      <c r="E5598" s="258" t="str">
        <f>iferror(vlookup(C5598,'Master data'!$A$1:$C$29,3,0),"--")</f>
        <v>--</v>
      </c>
      <c r="F5598" s="258" t="str">
        <f>iferror(vlookup(C5598,'Master data'!$A$1:$C$29,2,0),"--")</f>
        <v>--</v>
      </c>
    </row>
    <row r="5599" ht="22.5" customHeight="1">
      <c r="A5599" s="165"/>
      <c r="B5599" s="171"/>
      <c r="C5599" s="167"/>
      <c r="D5599" s="168"/>
      <c r="E5599" s="258" t="str">
        <f>iferror(vlookup(C5599,'Master data'!$A$1:$C$29,3,0),"--")</f>
        <v>--</v>
      </c>
      <c r="F5599" s="258" t="str">
        <f>iferror(vlookup(C5599,'Master data'!$A$1:$C$29,2,0),"--")</f>
        <v>--</v>
      </c>
    </row>
    <row r="5600" ht="22.5" customHeight="1">
      <c r="A5600" s="165"/>
      <c r="B5600" s="171"/>
      <c r="C5600" s="167"/>
      <c r="D5600" s="168"/>
      <c r="E5600" s="258" t="str">
        <f>iferror(vlookup(C5600,'Master data'!$A$1:$C$29,3,0),"--")</f>
        <v>--</v>
      </c>
      <c r="F5600" s="258" t="str">
        <f>iferror(vlookup(C5600,'Master data'!$A$1:$C$29,2,0),"--")</f>
        <v>--</v>
      </c>
    </row>
    <row r="5601" ht="22.5" customHeight="1">
      <c r="A5601" s="165"/>
      <c r="B5601" s="171"/>
      <c r="C5601" s="167"/>
      <c r="D5601" s="168"/>
      <c r="E5601" s="258" t="str">
        <f>iferror(vlookup(C5601,'Master data'!$A$1:$C$29,3,0),"--")</f>
        <v>--</v>
      </c>
      <c r="F5601" s="258" t="str">
        <f>iferror(vlookup(C5601,'Master data'!$A$1:$C$29,2,0),"--")</f>
        <v>--</v>
      </c>
    </row>
    <row r="5602" ht="22.5" customHeight="1">
      <c r="A5602" s="165"/>
      <c r="B5602" s="171"/>
      <c r="C5602" s="167"/>
      <c r="D5602" s="168"/>
      <c r="E5602" s="258" t="str">
        <f>iferror(vlookup(C5602,'Master data'!$A$1:$C$29,3,0),"--")</f>
        <v>--</v>
      </c>
      <c r="F5602" s="258" t="str">
        <f>iferror(vlookup(C5602,'Master data'!$A$1:$C$29,2,0),"--")</f>
        <v>--</v>
      </c>
    </row>
    <row r="5603" ht="22.5" customHeight="1">
      <c r="A5603" s="165"/>
      <c r="B5603" s="171"/>
      <c r="C5603" s="167"/>
      <c r="D5603" s="168"/>
      <c r="E5603" s="258" t="str">
        <f>iferror(vlookup(C5603,'Master data'!$A$1:$C$29,3,0),"--")</f>
        <v>--</v>
      </c>
      <c r="F5603" s="258" t="str">
        <f>iferror(vlookup(C5603,'Master data'!$A$1:$C$29,2,0),"--")</f>
        <v>--</v>
      </c>
    </row>
    <row r="5604" ht="22.5" customHeight="1">
      <c r="A5604" s="165"/>
      <c r="B5604" s="171"/>
      <c r="C5604" s="167"/>
      <c r="D5604" s="168"/>
      <c r="E5604" s="258" t="str">
        <f>iferror(vlookup(C5604,'Master data'!$A$1:$C$29,3,0),"--")</f>
        <v>--</v>
      </c>
      <c r="F5604" s="258" t="str">
        <f>iferror(vlookup(C5604,'Master data'!$A$1:$C$29,2,0),"--")</f>
        <v>--</v>
      </c>
    </row>
    <row r="5605" ht="22.5" customHeight="1">
      <c r="A5605" s="165"/>
      <c r="B5605" s="171"/>
      <c r="C5605" s="167"/>
      <c r="D5605" s="168"/>
      <c r="E5605" s="258" t="str">
        <f>iferror(vlookup(C5605,'Master data'!$A$1:$C$29,3,0),"--")</f>
        <v>--</v>
      </c>
      <c r="F5605" s="258" t="str">
        <f>iferror(vlookup(C5605,'Master data'!$A$1:$C$29,2,0),"--")</f>
        <v>--</v>
      </c>
    </row>
    <row r="5606" ht="22.5" customHeight="1">
      <c r="A5606" s="165"/>
      <c r="B5606" s="171"/>
      <c r="C5606" s="167"/>
      <c r="D5606" s="168"/>
      <c r="E5606" s="258" t="str">
        <f>iferror(vlookup(C5606,'Master data'!$A$1:$C$29,3,0),"--")</f>
        <v>--</v>
      </c>
      <c r="F5606" s="258" t="str">
        <f>iferror(vlookup(C5606,'Master data'!$A$1:$C$29,2,0),"--")</f>
        <v>--</v>
      </c>
    </row>
    <row r="5607" ht="22.5" customHeight="1">
      <c r="A5607" s="165"/>
      <c r="B5607" s="171"/>
      <c r="C5607" s="167"/>
      <c r="D5607" s="168"/>
      <c r="E5607" s="258" t="str">
        <f>iferror(vlookup(C5607,'Master data'!$A$1:$C$29,3,0),"--")</f>
        <v>--</v>
      </c>
      <c r="F5607" s="258" t="str">
        <f>iferror(vlookup(C5607,'Master data'!$A$1:$C$29,2,0),"--")</f>
        <v>--</v>
      </c>
    </row>
    <row r="5608" ht="22.5" customHeight="1">
      <c r="A5608" s="165"/>
      <c r="B5608" s="171"/>
      <c r="C5608" s="167"/>
      <c r="D5608" s="168"/>
      <c r="E5608" s="258" t="str">
        <f>iferror(vlookup(C5608,'Master data'!$A$1:$C$29,3,0),"--")</f>
        <v>--</v>
      </c>
      <c r="F5608" s="258" t="str">
        <f>iferror(vlookup(C5608,'Master data'!$A$1:$C$29,2,0),"--")</f>
        <v>--</v>
      </c>
    </row>
    <row r="5609" ht="22.5" customHeight="1">
      <c r="A5609" s="165"/>
      <c r="B5609" s="171"/>
      <c r="C5609" s="167"/>
      <c r="D5609" s="168"/>
      <c r="E5609" s="258" t="str">
        <f>iferror(vlookup(C5609,'Master data'!$A$1:$C$29,3,0),"--")</f>
        <v>--</v>
      </c>
      <c r="F5609" s="258" t="str">
        <f>iferror(vlookup(C5609,'Master data'!$A$1:$C$29,2,0),"--")</f>
        <v>--</v>
      </c>
    </row>
    <row r="5610" ht="22.5" customHeight="1">
      <c r="A5610" s="165"/>
      <c r="B5610" s="171"/>
      <c r="C5610" s="167"/>
      <c r="D5610" s="168"/>
      <c r="E5610" s="258" t="str">
        <f>iferror(vlookup(C5610,'Master data'!$A$1:$C$29,3,0),"--")</f>
        <v>--</v>
      </c>
      <c r="F5610" s="258" t="str">
        <f>iferror(vlookup(C5610,'Master data'!$A$1:$C$29,2,0),"--")</f>
        <v>--</v>
      </c>
    </row>
    <row r="5611" ht="22.5" customHeight="1">
      <c r="A5611" s="165"/>
      <c r="B5611" s="171"/>
      <c r="C5611" s="167"/>
      <c r="D5611" s="168"/>
      <c r="E5611" s="258" t="str">
        <f>iferror(vlookup(C5611,'Master data'!$A$1:$C$29,3,0),"--")</f>
        <v>--</v>
      </c>
      <c r="F5611" s="258" t="str">
        <f>iferror(vlookup(C5611,'Master data'!$A$1:$C$29,2,0),"--")</f>
        <v>--</v>
      </c>
    </row>
    <row r="5612" ht="22.5" customHeight="1">
      <c r="A5612" s="165"/>
      <c r="B5612" s="171"/>
      <c r="C5612" s="167"/>
      <c r="D5612" s="168"/>
      <c r="E5612" s="258" t="str">
        <f>iferror(vlookup(C5612,'Master data'!$A$1:$C$29,3,0),"--")</f>
        <v>--</v>
      </c>
      <c r="F5612" s="258" t="str">
        <f>iferror(vlookup(C5612,'Master data'!$A$1:$C$29,2,0),"--")</f>
        <v>--</v>
      </c>
    </row>
    <row r="5613" ht="22.5" customHeight="1">
      <c r="A5613" s="165"/>
      <c r="B5613" s="171"/>
      <c r="C5613" s="167"/>
      <c r="D5613" s="168"/>
      <c r="E5613" s="258" t="str">
        <f>iferror(vlookup(C5613,'Master data'!$A$1:$C$29,3,0),"--")</f>
        <v>--</v>
      </c>
      <c r="F5613" s="258" t="str">
        <f>iferror(vlookup(C5613,'Master data'!$A$1:$C$29,2,0),"--")</f>
        <v>--</v>
      </c>
    </row>
    <row r="5614" ht="22.5" customHeight="1">
      <c r="A5614" s="165"/>
      <c r="B5614" s="171"/>
      <c r="C5614" s="167"/>
      <c r="D5614" s="168"/>
      <c r="E5614" s="258" t="str">
        <f>iferror(vlookup(C5614,'Master data'!$A$1:$C$29,3,0),"--")</f>
        <v>--</v>
      </c>
      <c r="F5614" s="258" t="str">
        <f>iferror(vlookup(C5614,'Master data'!$A$1:$C$29,2,0),"--")</f>
        <v>--</v>
      </c>
    </row>
    <row r="5615" ht="22.5" customHeight="1">
      <c r="A5615" s="165"/>
      <c r="B5615" s="171"/>
      <c r="C5615" s="167"/>
      <c r="D5615" s="168"/>
      <c r="E5615" s="258" t="str">
        <f>iferror(vlookup(C5615,'Master data'!$A$1:$C$29,3,0),"--")</f>
        <v>--</v>
      </c>
      <c r="F5615" s="258" t="str">
        <f>iferror(vlookup(C5615,'Master data'!$A$1:$C$29,2,0),"--")</f>
        <v>--</v>
      </c>
    </row>
    <row r="5616" ht="22.5" customHeight="1">
      <c r="A5616" s="165"/>
      <c r="B5616" s="171"/>
      <c r="C5616" s="167"/>
      <c r="D5616" s="168"/>
      <c r="E5616" s="258" t="str">
        <f>iferror(vlookup(C5616,'Master data'!$A$1:$C$29,3,0),"--")</f>
        <v>--</v>
      </c>
      <c r="F5616" s="258" t="str">
        <f>iferror(vlookup(C5616,'Master data'!$A$1:$C$29,2,0),"--")</f>
        <v>--</v>
      </c>
    </row>
    <row r="5617" ht="22.5" customHeight="1">
      <c r="A5617" s="165"/>
      <c r="B5617" s="171"/>
      <c r="C5617" s="167"/>
      <c r="D5617" s="168"/>
      <c r="E5617" s="258" t="str">
        <f>iferror(vlookup(C5617,'Master data'!$A$1:$C$29,3,0),"--")</f>
        <v>--</v>
      </c>
      <c r="F5617" s="258" t="str">
        <f>iferror(vlookup(C5617,'Master data'!$A$1:$C$29,2,0),"--")</f>
        <v>--</v>
      </c>
    </row>
    <row r="5618" ht="22.5" customHeight="1">
      <c r="A5618" s="165"/>
      <c r="B5618" s="171"/>
      <c r="C5618" s="167"/>
      <c r="D5618" s="168"/>
      <c r="E5618" s="258" t="str">
        <f>iferror(vlookup(C5618,'Master data'!$A$1:$C$29,3,0),"--")</f>
        <v>--</v>
      </c>
      <c r="F5618" s="258" t="str">
        <f>iferror(vlookup(C5618,'Master data'!$A$1:$C$29,2,0),"--")</f>
        <v>--</v>
      </c>
    </row>
    <row r="5619" ht="22.5" customHeight="1">
      <c r="A5619" s="165"/>
      <c r="B5619" s="171"/>
      <c r="C5619" s="167"/>
      <c r="D5619" s="168"/>
      <c r="E5619" s="258" t="str">
        <f>iferror(vlookup(C5619,'Master data'!$A$1:$C$29,3,0),"--")</f>
        <v>--</v>
      </c>
      <c r="F5619" s="258" t="str">
        <f>iferror(vlookup(C5619,'Master data'!$A$1:$C$29,2,0),"--")</f>
        <v>--</v>
      </c>
    </row>
    <row r="5620" ht="22.5" customHeight="1">
      <c r="A5620" s="165"/>
      <c r="B5620" s="171"/>
      <c r="C5620" s="167"/>
      <c r="D5620" s="168"/>
      <c r="E5620" s="258" t="str">
        <f>iferror(vlookup(C5620,'Master data'!$A$1:$C$29,3,0),"--")</f>
        <v>--</v>
      </c>
      <c r="F5620" s="258" t="str">
        <f>iferror(vlookup(C5620,'Master data'!$A$1:$C$29,2,0),"--")</f>
        <v>--</v>
      </c>
    </row>
    <row r="5621" ht="22.5" customHeight="1">
      <c r="A5621" s="165"/>
      <c r="B5621" s="171"/>
      <c r="C5621" s="167"/>
      <c r="D5621" s="168"/>
      <c r="E5621" s="258" t="str">
        <f>iferror(vlookup(C5621,'Master data'!$A$1:$C$29,3,0),"--")</f>
        <v>--</v>
      </c>
      <c r="F5621" s="258" t="str">
        <f>iferror(vlookup(C5621,'Master data'!$A$1:$C$29,2,0),"--")</f>
        <v>--</v>
      </c>
    </row>
    <row r="5622" ht="22.5" customHeight="1">
      <c r="A5622" s="165"/>
      <c r="B5622" s="171"/>
      <c r="C5622" s="167"/>
      <c r="D5622" s="168"/>
      <c r="E5622" s="258" t="str">
        <f>iferror(vlookup(C5622,'Master data'!$A$1:$C$29,3,0),"--")</f>
        <v>--</v>
      </c>
      <c r="F5622" s="258" t="str">
        <f>iferror(vlookup(C5622,'Master data'!$A$1:$C$29,2,0),"--")</f>
        <v>--</v>
      </c>
    </row>
    <row r="5623" ht="22.5" customHeight="1">
      <c r="A5623" s="165"/>
      <c r="B5623" s="171"/>
      <c r="C5623" s="167"/>
      <c r="D5623" s="168"/>
      <c r="E5623" s="258" t="str">
        <f>iferror(vlookup(C5623,'Master data'!$A$1:$C$29,3,0),"--")</f>
        <v>--</v>
      </c>
      <c r="F5623" s="258" t="str">
        <f>iferror(vlookup(C5623,'Master data'!$A$1:$C$29,2,0),"--")</f>
        <v>--</v>
      </c>
    </row>
    <row r="5624" ht="22.5" customHeight="1">
      <c r="A5624" s="165"/>
      <c r="B5624" s="171"/>
      <c r="C5624" s="167"/>
      <c r="D5624" s="168"/>
      <c r="E5624" s="258" t="str">
        <f>iferror(vlookup(C5624,'Master data'!$A$1:$C$29,3,0),"--")</f>
        <v>--</v>
      </c>
      <c r="F5624" s="258" t="str">
        <f>iferror(vlookup(C5624,'Master data'!$A$1:$C$29,2,0),"--")</f>
        <v>--</v>
      </c>
    </row>
    <row r="5625" ht="22.5" customHeight="1">
      <c r="A5625" s="165"/>
      <c r="B5625" s="171"/>
      <c r="C5625" s="167"/>
      <c r="D5625" s="168"/>
      <c r="E5625" s="258" t="str">
        <f>iferror(vlookup(C5625,'Master data'!$A$1:$C$29,3,0),"--")</f>
        <v>--</v>
      </c>
      <c r="F5625" s="258" t="str">
        <f>iferror(vlookup(C5625,'Master data'!$A$1:$C$29,2,0),"--")</f>
        <v>--</v>
      </c>
    </row>
    <row r="5626" ht="22.5" customHeight="1">
      <c r="A5626" s="165"/>
      <c r="B5626" s="171"/>
      <c r="C5626" s="167"/>
      <c r="D5626" s="168"/>
      <c r="E5626" s="258" t="str">
        <f>iferror(vlookup(C5626,'Master data'!$A$1:$C$29,3,0),"--")</f>
        <v>--</v>
      </c>
      <c r="F5626" s="258" t="str">
        <f>iferror(vlookup(C5626,'Master data'!$A$1:$C$29,2,0),"--")</f>
        <v>--</v>
      </c>
    </row>
    <row r="5627" ht="22.5" customHeight="1">
      <c r="A5627" s="165"/>
      <c r="B5627" s="171"/>
      <c r="C5627" s="167"/>
      <c r="D5627" s="168"/>
      <c r="E5627" s="258" t="str">
        <f>iferror(vlookup(C5627,'Master data'!$A$1:$C$29,3,0),"--")</f>
        <v>--</v>
      </c>
      <c r="F5627" s="258" t="str">
        <f>iferror(vlookup(C5627,'Master data'!$A$1:$C$29,2,0),"--")</f>
        <v>--</v>
      </c>
    </row>
    <row r="5628" ht="22.5" customHeight="1">
      <c r="A5628" s="165"/>
      <c r="B5628" s="171"/>
      <c r="C5628" s="167"/>
      <c r="D5628" s="168"/>
      <c r="E5628" s="258" t="str">
        <f>iferror(vlookup(C5628,'Master data'!$A$1:$C$29,3,0),"--")</f>
        <v>--</v>
      </c>
      <c r="F5628" s="258" t="str">
        <f>iferror(vlookup(C5628,'Master data'!$A$1:$C$29,2,0),"--")</f>
        <v>--</v>
      </c>
    </row>
    <row r="5629" ht="22.5" customHeight="1">
      <c r="A5629" s="165"/>
      <c r="B5629" s="171"/>
      <c r="C5629" s="167"/>
      <c r="D5629" s="168"/>
      <c r="E5629" s="258" t="str">
        <f>iferror(vlookup(C5629,'Master data'!$A$1:$C$29,3,0),"--")</f>
        <v>--</v>
      </c>
      <c r="F5629" s="258" t="str">
        <f>iferror(vlookup(C5629,'Master data'!$A$1:$C$29,2,0),"--")</f>
        <v>--</v>
      </c>
    </row>
    <row r="5630" ht="22.5" customHeight="1">
      <c r="A5630" s="165"/>
      <c r="B5630" s="171"/>
      <c r="C5630" s="167"/>
      <c r="D5630" s="168"/>
      <c r="E5630" s="258" t="str">
        <f>iferror(vlookup(C5630,'Master data'!$A$1:$C$29,3,0),"--")</f>
        <v>--</v>
      </c>
      <c r="F5630" s="258" t="str">
        <f>iferror(vlookup(C5630,'Master data'!$A$1:$C$29,2,0),"--")</f>
        <v>--</v>
      </c>
    </row>
    <row r="5631" ht="22.5" customHeight="1">
      <c r="A5631" s="165"/>
      <c r="B5631" s="171"/>
      <c r="C5631" s="167"/>
      <c r="D5631" s="168"/>
      <c r="E5631" s="258" t="str">
        <f>iferror(vlookup(C5631,'Master data'!$A$1:$C$29,3,0),"--")</f>
        <v>--</v>
      </c>
      <c r="F5631" s="258" t="str">
        <f>iferror(vlookup(C5631,'Master data'!$A$1:$C$29,2,0),"--")</f>
        <v>--</v>
      </c>
    </row>
    <row r="5632" ht="22.5" customHeight="1">
      <c r="A5632" s="165"/>
      <c r="B5632" s="171"/>
      <c r="C5632" s="167"/>
      <c r="D5632" s="168"/>
      <c r="E5632" s="258" t="str">
        <f>iferror(vlookup(C5632,'Master data'!$A$1:$C$29,3,0),"--")</f>
        <v>--</v>
      </c>
      <c r="F5632" s="258" t="str">
        <f>iferror(vlookup(C5632,'Master data'!$A$1:$C$29,2,0),"--")</f>
        <v>--</v>
      </c>
    </row>
    <row r="5633" ht="22.5" customHeight="1">
      <c r="A5633" s="165"/>
      <c r="B5633" s="171"/>
      <c r="C5633" s="167"/>
      <c r="D5633" s="168"/>
      <c r="E5633" s="258" t="str">
        <f>iferror(vlookup(C5633,'Master data'!$A$1:$C$29,3,0),"--")</f>
        <v>--</v>
      </c>
      <c r="F5633" s="258" t="str">
        <f>iferror(vlookup(C5633,'Master data'!$A$1:$C$29,2,0),"--")</f>
        <v>--</v>
      </c>
    </row>
    <row r="5634" ht="22.5" customHeight="1">
      <c r="A5634" s="165"/>
      <c r="B5634" s="171"/>
      <c r="C5634" s="167"/>
      <c r="D5634" s="168"/>
      <c r="E5634" s="258" t="str">
        <f>iferror(vlookup(C5634,'Master data'!$A$1:$C$29,3,0),"--")</f>
        <v>--</v>
      </c>
      <c r="F5634" s="258" t="str">
        <f>iferror(vlookup(C5634,'Master data'!$A$1:$C$29,2,0),"--")</f>
        <v>--</v>
      </c>
    </row>
    <row r="5635" ht="22.5" customHeight="1">
      <c r="A5635" s="165"/>
      <c r="B5635" s="171"/>
      <c r="C5635" s="167"/>
      <c r="D5635" s="168"/>
      <c r="E5635" s="258" t="str">
        <f>iferror(vlookup(C5635,'Master data'!$A$1:$C$29,3,0),"--")</f>
        <v>--</v>
      </c>
      <c r="F5635" s="258" t="str">
        <f>iferror(vlookup(C5635,'Master data'!$A$1:$C$29,2,0),"--")</f>
        <v>--</v>
      </c>
    </row>
    <row r="5636" ht="22.5" customHeight="1">
      <c r="A5636" s="165"/>
      <c r="B5636" s="171"/>
      <c r="C5636" s="167"/>
      <c r="D5636" s="168"/>
      <c r="E5636" s="258" t="str">
        <f>iferror(vlookup(C5636,'Master data'!$A$1:$C$29,3,0),"--")</f>
        <v>--</v>
      </c>
      <c r="F5636" s="258" t="str">
        <f>iferror(vlookup(C5636,'Master data'!$A$1:$C$29,2,0),"--")</f>
        <v>--</v>
      </c>
    </row>
    <row r="5637" ht="22.5" customHeight="1">
      <c r="A5637" s="165"/>
      <c r="B5637" s="171"/>
      <c r="C5637" s="167"/>
      <c r="D5637" s="168"/>
      <c r="E5637" s="258" t="str">
        <f>iferror(vlookup(C5637,'Master data'!$A$1:$C$29,3,0),"--")</f>
        <v>--</v>
      </c>
      <c r="F5637" s="258" t="str">
        <f>iferror(vlookup(C5637,'Master data'!$A$1:$C$29,2,0),"--")</f>
        <v>--</v>
      </c>
    </row>
    <row r="5638" ht="22.5" customHeight="1">
      <c r="A5638" s="165"/>
      <c r="B5638" s="171"/>
      <c r="C5638" s="167"/>
      <c r="D5638" s="168"/>
      <c r="E5638" s="258" t="str">
        <f>iferror(vlookup(C5638,'Master data'!$A$1:$C$29,3,0),"--")</f>
        <v>--</v>
      </c>
      <c r="F5638" s="258" t="str">
        <f>iferror(vlookup(C5638,'Master data'!$A$1:$C$29,2,0),"--")</f>
        <v>--</v>
      </c>
    </row>
    <row r="5639" ht="22.5" customHeight="1">
      <c r="A5639" s="165"/>
      <c r="B5639" s="171"/>
      <c r="C5639" s="167"/>
      <c r="D5639" s="168"/>
      <c r="E5639" s="258" t="str">
        <f>iferror(vlookup(C5639,'Master data'!$A$1:$C$29,3,0),"--")</f>
        <v>--</v>
      </c>
      <c r="F5639" s="258" t="str">
        <f>iferror(vlookup(C5639,'Master data'!$A$1:$C$29,2,0),"--")</f>
        <v>--</v>
      </c>
    </row>
    <row r="5640" ht="22.5" customHeight="1">
      <c r="A5640" s="165"/>
      <c r="B5640" s="171"/>
      <c r="C5640" s="167"/>
      <c r="D5640" s="168"/>
      <c r="E5640" s="258" t="str">
        <f>iferror(vlookup(C5640,'Master data'!$A$1:$C$29,3,0),"--")</f>
        <v>--</v>
      </c>
      <c r="F5640" s="258" t="str">
        <f>iferror(vlookup(C5640,'Master data'!$A$1:$C$29,2,0),"--")</f>
        <v>--</v>
      </c>
    </row>
    <row r="5641" ht="22.5" customHeight="1">
      <c r="A5641" s="165"/>
      <c r="B5641" s="171"/>
      <c r="C5641" s="167"/>
      <c r="D5641" s="168"/>
      <c r="E5641" s="258" t="str">
        <f>iferror(vlookup(C5641,'Master data'!$A$1:$C$29,3,0),"--")</f>
        <v>--</v>
      </c>
      <c r="F5641" s="258" t="str">
        <f>iferror(vlookup(C5641,'Master data'!$A$1:$C$29,2,0),"--")</f>
        <v>--</v>
      </c>
    </row>
    <row r="5642" ht="22.5" customHeight="1">
      <c r="A5642" s="165"/>
      <c r="B5642" s="171"/>
      <c r="C5642" s="167"/>
      <c r="D5642" s="168"/>
      <c r="E5642" s="258" t="str">
        <f>iferror(vlookup(C5642,'Master data'!$A$1:$C$29,3,0),"--")</f>
        <v>--</v>
      </c>
      <c r="F5642" s="258" t="str">
        <f>iferror(vlookup(C5642,'Master data'!$A$1:$C$29,2,0),"--")</f>
        <v>--</v>
      </c>
    </row>
    <row r="5643" ht="22.5" customHeight="1">
      <c r="A5643" s="165"/>
      <c r="B5643" s="171"/>
      <c r="C5643" s="167"/>
      <c r="D5643" s="168"/>
      <c r="E5643" s="258" t="str">
        <f>iferror(vlookup(C5643,'Master data'!$A$1:$C$29,3,0),"--")</f>
        <v>--</v>
      </c>
      <c r="F5643" s="258" t="str">
        <f>iferror(vlookup(C5643,'Master data'!$A$1:$C$29,2,0),"--")</f>
        <v>--</v>
      </c>
    </row>
    <row r="5644" ht="22.5" customHeight="1">
      <c r="A5644" s="165"/>
      <c r="B5644" s="171"/>
      <c r="C5644" s="167"/>
      <c r="D5644" s="168"/>
      <c r="E5644" s="258" t="str">
        <f>iferror(vlookup(C5644,'Master data'!$A$1:$C$29,3,0),"--")</f>
        <v>--</v>
      </c>
      <c r="F5644" s="258" t="str">
        <f>iferror(vlookup(C5644,'Master data'!$A$1:$C$29,2,0),"--")</f>
        <v>--</v>
      </c>
    </row>
    <row r="5645" ht="22.5" customHeight="1">
      <c r="A5645" s="165"/>
      <c r="B5645" s="171"/>
      <c r="C5645" s="167"/>
      <c r="D5645" s="168"/>
      <c r="E5645" s="258" t="str">
        <f>iferror(vlookup(C5645,'Master data'!$A$1:$C$29,3,0),"--")</f>
        <v>--</v>
      </c>
      <c r="F5645" s="258" t="str">
        <f>iferror(vlookup(C5645,'Master data'!$A$1:$C$29,2,0),"--")</f>
        <v>--</v>
      </c>
    </row>
    <row r="5646" ht="22.5" customHeight="1">
      <c r="A5646" s="165"/>
      <c r="B5646" s="171"/>
      <c r="C5646" s="167"/>
      <c r="D5646" s="168"/>
      <c r="E5646" s="258" t="str">
        <f>iferror(vlookup(C5646,'Master data'!$A$1:$C$29,3,0),"--")</f>
        <v>--</v>
      </c>
      <c r="F5646" s="258" t="str">
        <f>iferror(vlookup(C5646,'Master data'!$A$1:$C$29,2,0),"--")</f>
        <v>--</v>
      </c>
    </row>
    <row r="5647" ht="22.5" customHeight="1">
      <c r="A5647" s="165"/>
      <c r="B5647" s="171"/>
      <c r="C5647" s="167"/>
      <c r="D5647" s="168"/>
      <c r="E5647" s="258" t="str">
        <f>iferror(vlookup(C5647,'Master data'!$A$1:$C$29,3,0),"--")</f>
        <v>--</v>
      </c>
      <c r="F5647" s="258" t="str">
        <f>iferror(vlookup(C5647,'Master data'!$A$1:$C$29,2,0),"--")</f>
        <v>--</v>
      </c>
    </row>
    <row r="5648" ht="22.5" customHeight="1">
      <c r="A5648" s="165"/>
      <c r="B5648" s="171"/>
      <c r="C5648" s="167"/>
      <c r="D5648" s="168"/>
      <c r="E5648" s="258" t="str">
        <f>iferror(vlookup(C5648,'Master data'!$A$1:$C$29,3,0),"--")</f>
        <v>--</v>
      </c>
      <c r="F5648" s="258" t="str">
        <f>iferror(vlookup(C5648,'Master data'!$A$1:$C$29,2,0),"--")</f>
        <v>--</v>
      </c>
    </row>
    <row r="5649" ht="22.5" customHeight="1">
      <c r="A5649" s="165"/>
      <c r="B5649" s="171"/>
      <c r="C5649" s="167"/>
      <c r="D5649" s="168"/>
      <c r="E5649" s="258" t="str">
        <f>iferror(vlookup(C5649,'Master data'!$A$1:$C$29,3,0),"--")</f>
        <v>--</v>
      </c>
      <c r="F5649" s="258" t="str">
        <f>iferror(vlookup(C5649,'Master data'!$A$1:$C$29,2,0),"--")</f>
        <v>--</v>
      </c>
    </row>
    <row r="5650" ht="22.5" customHeight="1">
      <c r="A5650" s="165"/>
      <c r="B5650" s="171"/>
      <c r="C5650" s="167"/>
      <c r="D5650" s="168"/>
      <c r="E5650" s="258" t="str">
        <f>iferror(vlookup(C5650,'Master data'!$A$1:$C$29,3,0),"--")</f>
        <v>--</v>
      </c>
      <c r="F5650" s="258" t="str">
        <f>iferror(vlookup(C5650,'Master data'!$A$1:$C$29,2,0),"--")</f>
        <v>--</v>
      </c>
    </row>
    <row r="5651" ht="22.5" customHeight="1">
      <c r="A5651" s="165"/>
      <c r="B5651" s="171"/>
      <c r="C5651" s="167"/>
      <c r="D5651" s="168"/>
      <c r="E5651" s="258" t="str">
        <f>iferror(vlookup(C5651,'Master data'!$A$1:$C$29,3,0),"--")</f>
        <v>--</v>
      </c>
      <c r="F5651" s="258" t="str">
        <f>iferror(vlookup(C5651,'Master data'!$A$1:$C$29,2,0),"--")</f>
        <v>--</v>
      </c>
    </row>
    <row r="5652" ht="22.5" customHeight="1">
      <c r="A5652" s="165"/>
      <c r="B5652" s="171"/>
      <c r="C5652" s="167"/>
      <c r="D5652" s="168"/>
      <c r="E5652" s="258" t="str">
        <f>iferror(vlookup(C5652,'Master data'!$A$1:$C$29,3,0),"--")</f>
        <v>--</v>
      </c>
      <c r="F5652" s="258" t="str">
        <f>iferror(vlookup(C5652,'Master data'!$A$1:$C$29,2,0),"--")</f>
        <v>--</v>
      </c>
    </row>
    <row r="5653" ht="22.5" customHeight="1">
      <c r="A5653" s="165"/>
      <c r="B5653" s="171"/>
      <c r="C5653" s="167"/>
      <c r="D5653" s="168"/>
      <c r="E5653" s="258" t="str">
        <f>iferror(vlookup(C5653,'Master data'!$A$1:$C$29,3,0),"--")</f>
        <v>--</v>
      </c>
      <c r="F5653" s="258" t="str">
        <f>iferror(vlookup(C5653,'Master data'!$A$1:$C$29,2,0),"--")</f>
        <v>--</v>
      </c>
    </row>
    <row r="5654" ht="22.5" customHeight="1">
      <c r="A5654" s="165"/>
      <c r="B5654" s="171"/>
      <c r="C5654" s="167"/>
      <c r="D5654" s="168"/>
      <c r="E5654" s="258" t="str">
        <f>iferror(vlookup(C5654,'Master data'!$A$1:$C$29,3,0),"--")</f>
        <v>--</v>
      </c>
      <c r="F5654" s="258" t="str">
        <f>iferror(vlookup(C5654,'Master data'!$A$1:$C$29,2,0),"--")</f>
        <v>--</v>
      </c>
    </row>
    <row r="5655" ht="22.5" customHeight="1">
      <c r="A5655" s="165"/>
      <c r="B5655" s="171"/>
      <c r="C5655" s="167"/>
      <c r="D5655" s="168"/>
      <c r="E5655" s="258" t="str">
        <f>iferror(vlookup(C5655,'Master data'!$A$1:$C$29,3,0),"--")</f>
        <v>--</v>
      </c>
      <c r="F5655" s="258" t="str">
        <f>iferror(vlookup(C5655,'Master data'!$A$1:$C$29,2,0),"--")</f>
        <v>--</v>
      </c>
    </row>
    <row r="5656" ht="22.5" customHeight="1">
      <c r="A5656" s="165"/>
      <c r="B5656" s="171"/>
      <c r="C5656" s="167"/>
      <c r="D5656" s="168"/>
      <c r="E5656" s="258" t="str">
        <f>iferror(vlookup(C5656,'Master data'!$A$1:$C$29,3,0),"--")</f>
        <v>--</v>
      </c>
      <c r="F5656" s="258" t="str">
        <f>iferror(vlookup(C5656,'Master data'!$A$1:$C$29,2,0),"--")</f>
        <v>--</v>
      </c>
    </row>
    <row r="5657" ht="22.5" customHeight="1">
      <c r="A5657" s="165"/>
      <c r="B5657" s="171"/>
      <c r="C5657" s="167"/>
      <c r="D5657" s="168"/>
      <c r="E5657" s="258" t="str">
        <f>iferror(vlookup(C5657,'Master data'!$A$1:$C$29,3,0),"--")</f>
        <v>--</v>
      </c>
      <c r="F5657" s="258" t="str">
        <f>iferror(vlookup(C5657,'Master data'!$A$1:$C$29,2,0),"--")</f>
        <v>--</v>
      </c>
    </row>
    <row r="5658" ht="22.5" customHeight="1">
      <c r="A5658" s="165"/>
      <c r="B5658" s="171"/>
      <c r="C5658" s="167"/>
      <c r="D5658" s="168"/>
      <c r="E5658" s="258" t="str">
        <f>iferror(vlookup(C5658,'Master data'!$A$1:$C$29,3,0),"--")</f>
        <v>--</v>
      </c>
      <c r="F5658" s="258" t="str">
        <f>iferror(vlookup(C5658,'Master data'!$A$1:$C$29,2,0),"--")</f>
        <v>--</v>
      </c>
    </row>
    <row r="5659" ht="22.5" customHeight="1">
      <c r="A5659" s="165"/>
      <c r="B5659" s="171"/>
      <c r="C5659" s="167"/>
      <c r="D5659" s="168"/>
      <c r="E5659" s="258" t="str">
        <f>iferror(vlookup(C5659,'Master data'!$A$1:$C$29,3,0),"--")</f>
        <v>--</v>
      </c>
      <c r="F5659" s="258" t="str">
        <f>iferror(vlookup(C5659,'Master data'!$A$1:$C$29,2,0),"--")</f>
        <v>--</v>
      </c>
    </row>
    <row r="5660" ht="22.5" customHeight="1">
      <c r="A5660" s="165"/>
      <c r="B5660" s="171"/>
      <c r="C5660" s="167"/>
      <c r="D5660" s="168"/>
      <c r="E5660" s="258" t="str">
        <f>iferror(vlookup(C5660,'Master data'!$A$1:$C$29,3,0),"--")</f>
        <v>--</v>
      </c>
      <c r="F5660" s="258" t="str">
        <f>iferror(vlookup(C5660,'Master data'!$A$1:$C$29,2,0),"--")</f>
        <v>--</v>
      </c>
    </row>
    <row r="5661" ht="22.5" customHeight="1">
      <c r="A5661" s="165"/>
      <c r="B5661" s="171"/>
      <c r="C5661" s="167"/>
      <c r="D5661" s="168"/>
      <c r="E5661" s="258" t="str">
        <f>iferror(vlookup(C5661,'Master data'!$A$1:$C$29,3,0),"--")</f>
        <v>--</v>
      </c>
      <c r="F5661" s="258" t="str">
        <f>iferror(vlookup(C5661,'Master data'!$A$1:$C$29,2,0),"--")</f>
        <v>--</v>
      </c>
    </row>
    <row r="5662" ht="22.5" customHeight="1">
      <c r="A5662" s="165"/>
      <c r="B5662" s="171"/>
      <c r="C5662" s="167"/>
      <c r="D5662" s="168"/>
      <c r="E5662" s="258" t="str">
        <f>iferror(vlookup(C5662,'Master data'!$A$1:$C$29,3,0),"--")</f>
        <v>--</v>
      </c>
      <c r="F5662" s="258" t="str">
        <f>iferror(vlookup(C5662,'Master data'!$A$1:$C$29,2,0),"--")</f>
        <v>--</v>
      </c>
    </row>
    <row r="5663" ht="22.5" customHeight="1">
      <c r="A5663" s="165"/>
      <c r="B5663" s="171"/>
      <c r="C5663" s="167"/>
      <c r="D5663" s="168"/>
      <c r="E5663" s="258" t="str">
        <f>iferror(vlookup(C5663,'Master data'!$A$1:$C$29,3,0),"--")</f>
        <v>--</v>
      </c>
      <c r="F5663" s="258" t="str">
        <f>iferror(vlookup(C5663,'Master data'!$A$1:$C$29,2,0),"--")</f>
        <v>--</v>
      </c>
    </row>
    <row r="5664" ht="22.5" customHeight="1">
      <c r="A5664" s="165"/>
      <c r="B5664" s="171"/>
      <c r="C5664" s="167"/>
      <c r="D5664" s="168"/>
      <c r="E5664" s="258" t="str">
        <f>iferror(vlookup(C5664,'Master data'!$A$1:$C$29,3,0),"--")</f>
        <v>--</v>
      </c>
      <c r="F5664" s="258" t="str">
        <f>iferror(vlookup(C5664,'Master data'!$A$1:$C$29,2,0),"--")</f>
        <v>--</v>
      </c>
    </row>
    <row r="5665" ht="22.5" customHeight="1">
      <c r="A5665" s="165"/>
      <c r="B5665" s="171"/>
      <c r="C5665" s="167"/>
      <c r="D5665" s="168"/>
      <c r="E5665" s="258" t="str">
        <f>iferror(vlookup(C5665,'Master data'!$A$1:$C$29,3,0),"--")</f>
        <v>--</v>
      </c>
      <c r="F5665" s="258" t="str">
        <f>iferror(vlookup(C5665,'Master data'!$A$1:$C$29,2,0),"--")</f>
        <v>--</v>
      </c>
    </row>
    <row r="5666" ht="22.5" customHeight="1">
      <c r="A5666" s="165"/>
      <c r="B5666" s="171"/>
      <c r="C5666" s="167"/>
      <c r="D5666" s="168"/>
      <c r="E5666" s="258" t="str">
        <f>iferror(vlookup(C5666,'Master data'!$A$1:$C$29,3,0),"--")</f>
        <v>--</v>
      </c>
      <c r="F5666" s="258" t="str">
        <f>iferror(vlookup(C5666,'Master data'!$A$1:$C$29,2,0),"--")</f>
        <v>--</v>
      </c>
    </row>
    <row r="5667" ht="22.5" customHeight="1">
      <c r="A5667" s="165"/>
      <c r="B5667" s="171"/>
      <c r="C5667" s="167"/>
      <c r="D5667" s="168"/>
      <c r="E5667" s="258" t="str">
        <f>iferror(vlookup(C5667,'Master data'!$A$1:$C$29,3,0),"--")</f>
        <v>--</v>
      </c>
      <c r="F5667" s="258" t="str">
        <f>iferror(vlookup(C5667,'Master data'!$A$1:$C$29,2,0),"--")</f>
        <v>--</v>
      </c>
    </row>
    <row r="5668" ht="22.5" customHeight="1">
      <c r="A5668" s="165"/>
      <c r="B5668" s="171"/>
      <c r="C5668" s="167"/>
      <c r="D5668" s="168"/>
      <c r="E5668" s="258" t="str">
        <f>iferror(vlookup(C5668,'Master data'!$A$1:$C$29,3,0),"--")</f>
        <v>--</v>
      </c>
      <c r="F5668" s="258" t="str">
        <f>iferror(vlookup(C5668,'Master data'!$A$1:$C$29,2,0),"--")</f>
        <v>--</v>
      </c>
    </row>
    <row r="5669" ht="22.5" customHeight="1">
      <c r="A5669" s="165"/>
      <c r="B5669" s="171"/>
      <c r="C5669" s="167"/>
      <c r="D5669" s="168"/>
      <c r="E5669" s="258" t="str">
        <f>iferror(vlookup(C5669,'Master data'!$A$1:$C$29,3,0),"--")</f>
        <v>--</v>
      </c>
      <c r="F5669" s="258" t="str">
        <f>iferror(vlookup(C5669,'Master data'!$A$1:$C$29,2,0),"--")</f>
        <v>--</v>
      </c>
    </row>
    <row r="5670" ht="22.5" customHeight="1">
      <c r="A5670" s="165"/>
      <c r="B5670" s="171"/>
      <c r="C5670" s="167"/>
      <c r="D5670" s="168"/>
      <c r="E5670" s="258" t="str">
        <f>iferror(vlookup(C5670,'Master data'!$A$1:$C$29,3,0),"--")</f>
        <v>--</v>
      </c>
      <c r="F5670" s="258" t="str">
        <f>iferror(vlookup(C5670,'Master data'!$A$1:$C$29,2,0),"--")</f>
        <v>--</v>
      </c>
    </row>
    <row r="5671" ht="22.5" customHeight="1">
      <c r="A5671" s="165"/>
      <c r="B5671" s="171"/>
      <c r="C5671" s="167"/>
      <c r="D5671" s="168"/>
      <c r="E5671" s="258" t="str">
        <f>iferror(vlookup(C5671,'Master data'!$A$1:$C$29,3,0),"--")</f>
        <v>--</v>
      </c>
      <c r="F5671" s="258" t="str">
        <f>iferror(vlookup(C5671,'Master data'!$A$1:$C$29,2,0),"--")</f>
        <v>--</v>
      </c>
    </row>
    <row r="5672" ht="22.5" customHeight="1">
      <c r="A5672" s="165"/>
      <c r="B5672" s="171"/>
      <c r="C5672" s="167"/>
      <c r="D5672" s="168"/>
      <c r="E5672" s="258" t="str">
        <f>iferror(vlookup(C5672,'Master data'!$A$1:$C$29,3,0),"--")</f>
        <v>--</v>
      </c>
      <c r="F5672" s="258" t="str">
        <f>iferror(vlookup(C5672,'Master data'!$A$1:$C$29,2,0),"--")</f>
        <v>--</v>
      </c>
    </row>
    <row r="5673" ht="22.5" customHeight="1">
      <c r="A5673" s="165"/>
      <c r="B5673" s="171"/>
      <c r="C5673" s="167"/>
      <c r="D5673" s="168"/>
      <c r="E5673" s="258" t="str">
        <f>iferror(vlookup(C5673,'Master data'!$A$1:$C$29,3,0),"--")</f>
        <v>--</v>
      </c>
      <c r="F5673" s="258" t="str">
        <f>iferror(vlookup(C5673,'Master data'!$A$1:$C$29,2,0),"--")</f>
        <v>--</v>
      </c>
    </row>
    <row r="5674" ht="22.5" customHeight="1">
      <c r="A5674" s="165"/>
      <c r="B5674" s="171"/>
      <c r="C5674" s="167"/>
      <c r="D5674" s="168"/>
      <c r="E5674" s="258" t="str">
        <f>iferror(vlookup(C5674,'Master data'!$A$1:$C$29,3,0),"--")</f>
        <v>--</v>
      </c>
      <c r="F5674" s="258" t="str">
        <f>iferror(vlookup(C5674,'Master data'!$A$1:$C$29,2,0),"--")</f>
        <v>--</v>
      </c>
    </row>
    <row r="5675" ht="22.5" customHeight="1">
      <c r="A5675" s="165"/>
      <c r="B5675" s="171"/>
      <c r="C5675" s="167"/>
      <c r="D5675" s="168"/>
      <c r="E5675" s="258" t="str">
        <f>iferror(vlookup(C5675,'Master data'!$A$1:$C$29,3,0),"--")</f>
        <v>--</v>
      </c>
      <c r="F5675" s="258" t="str">
        <f>iferror(vlookup(C5675,'Master data'!$A$1:$C$29,2,0),"--")</f>
        <v>--</v>
      </c>
    </row>
    <row r="5676" ht="22.5" customHeight="1">
      <c r="A5676" s="165"/>
      <c r="B5676" s="171"/>
      <c r="C5676" s="167"/>
      <c r="D5676" s="168"/>
      <c r="E5676" s="258" t="str">
        <f>iferror(vlookup(C5676,'Master data'!$A$1:$C$29,3,0),"--")</f>
        <v>--</v>
      </c>
      <c r="F5676" s="258" t="str">
        <f>iferror(vlookup(C5676,'Master data'!$A$1:$C$29,2,0),"--")</f>
        <v>--</v>
      </c>
    </row>
    <row r="5677" ht="22.5" customHeight="1">
      <c r="A5677" s="165"/>
      <c r="B5677" s="171"/>
      <c r="C5677" s="167"/>
      <c r="D5677" s="168"/>
      <c r="E5677" s="258" t="str">
        <f>iferror(vlookup(C5677,'Master data'!$A$1:$C$29,3,0),"--")</f>
        <v>--</v>
      </c>
      <c r="F5677" s="258" t="str">
        <f>iferror(vlookup(C5677,'Master data'!$A$1:$C$29,2,0),"--")</f>
        <v>--</v>
      </c>
    </row>
    <row r="5678" ht="22.5" customHeight="1">
      <c r="A5678" s="165"/>
      <c r="B5678" s="171"/>
      <c r="C5678" s="167"/>
      <c r="D5678" s="168"/>
      <c r="E5678" s="258" t="str">
        <f>iferror(vlookup(C5678,'Master data'!$A$1:$C$29,3,0),"--")</f>
        <v>--</v>
      </c>
      <c r="F5678" s="258" t="str">
        <f>iferror(vlookup(C5678,'Master data'!$A$1:$C$29,2,0),"--")</f>
        <v>--</v>
      </c>
    </row>
    <row r="5679" ht="22.5" customHeight="1">
      <c r="A5679" s="165"/>
      <c r="B5679" s="171"/>
      <c r="C5679" s="167"/>
      <c r="D5679" s="168"/>
      <c r="E5679" s="258" t="str">
        <f>iferror(vlookup(C5679,'Master data'!$A$1:$C$29,3,0),"--")</f>
        <v>--</v>
      </c>
      <c r="F5679" s="258" t="str">
        <f>iferror(vlookup(C5679,'Master data'!$A$1:$C$29,2,0),"--")</f>
        <v>--</v>
      </c>
    </row>
    <row r="5680" ht="22.5" customHeight="1">
      <c r="A5680" s="165"/>
      <c r="B5680" s="171"/>
      <c r="C5680" s="167"/>
      <c r="D5680" s="168"/>
      <c r="E5680" s="258" t="str">
        <f>iferror(vlookup(C5680,'Master data'!$A$1:$C$29,3,0),"--")</f>
        <v>--</v>
      </c>
      <c r="F5680" s="258" t="str">
        <f>iferror(vlookup(C5680,'Master data'!$A$1:$C$29,2,0),"--")</f>
        <v>--</v>
      </c>
    </row>
    <row r="5681" ht="22.5" customHeight="1">
      <c r="A5681" s="165"/>
      <c r="B5681" s="171"/>
      <c r="C5681" s="167"/>
      <c r="D5681" s="168"/>
      <c r="E5681" s="258" t="str">
        <f>iferror(vlookup(C5681,'Master data'!$A$1:$C$29,3,0),"--")</f>
        <v>--</v>
      </c>
      <c r="F5681" s="258" t="str">
        <f>iferror(vlookup(C5681,'Master data'!$A$1:$C$29,2,0),"--")</f>
        <v>--</v>
      </c>
    </row>
    <row r="5682" ht="22.5" customHeight="1">
      <c r="A5682" s="165"/>
      <c r="B5682" s="171"/>
      <c r="C5682" s="167"/>
      <c r="D5682" s="168"/>
      <c r="E5682" s="258" t="str">
        <f>iferror(vlookup(C5682,'Master data'!$A$1:$C$29,3,0),"--")</f>
        <v>--</v>
      </c>
      <c r="F5682" s="258" t="str">
        <f>iferror(vlookup(C5682,'Master data'!$A$1:$C$29,2,0),"--")</f>
        <v>--</v>
      </c>
    </row>
    <row r="5683" ht="22.5" customHeight="1">
      <c r="A5683" s="165"/>
      <c r="B5683" s="171"/>
      <c r="C5683" s="167"/>
      <c r="D5683" s="168"/>
      <c r="E5683" s="258" t="str">
        <f>iferror(vlookup(C5683,'Master data'!$A$1:$C$29,3,0),"--")</f>
        <v>--</v>
      </c>
      <c r="F5683" s="258" t="str">
        <f>iferror(vlookup(C5683,'Master data'!$A$1:$C$29,2,0),"--")</f>
        <v>--</v>
      </c>
    </row>
    <row r="5684" ht="22.5" customHeight="1">
      <c r="A5684" s="165"/>
      <c r="B5684" s="171"/>
      <c r="C5684" s="167"/>
      <c r="D5684" s="168"/>
      <c r="E5684" s="258" t="str">
        <f>iferror(vlookup(C5684,'Master data'!$A$1:$C$29,3,0),"--")</f>
        <v>--</v>
      </c>
      <c r="F5684" s="258" t="str">
        <f>iferror(vlookup(C5684,'Master data'!$A$1:$C$29,2,0),"--")</f>
        <v>--</v>
      </c>
    </row>
    <row r="5685" ht="22.5" customHeight="1">
      <c r="A5685" s="165"/>
      <c r="B5685" s="171"/>
      <c r="C5685" s="167"/>
      <c r="D5685" s="168"/>
      <c r="E5685" s="258" t="str">
        <f>iferror(vlookup(C5685,'Master data'!$A$1:$C$29,3,0),"--")</f>
        <v>--</v>
      </c>
      <c r="F5685" s="258" t="str">
        <f>iferror(vlookup(C5685,'Master data'!$A$1:$C$29,2,0),"--")</f>
        <v>--</v>
      </c>
    </row>
    <row r="5686" ht="22.5" customHeight="1">
      <c r="A5686" s="165"/>
      <c r="B5686" s="171"/>
      <c r="C5686" s="167"/>
      <c r="D5686" s="168"/>
      <c r="E5686" s="258" t="str">
        <f>iferror(vlookup(C5686,'Master data'!$A$1:$C$29,3,0),"--")</f>
        <v>--</v>
      </c>
      <c r="F5686" s="258" t="str">
        <f>iferror(vlookup(C5686,'Master data'!$A$1:$C$29,2,0),"--")</f>
        <v>--</v>
      </c>
    </row>
    <row r="5687" ht="22.5" customHeight="1">
      <c r="A5687" s="165"/>
      <c r="B5687" s="171"/>
      <c r="C5687" s="167"/>
      <c r="D5687" s="168"/>
      <c r="E5687" s="258" t="str">
        <f>iferror(vlookup(C5687,'Master data'!$A$1:$C$29,3,0),"--")</f>
        <v>--</v>
      </c>
      <c r="F5687" s="258" t="str">
        <f>iferror(vlookup(C5687,'Master data'!$A$1:$C$29,2,0),"--")</f>
        <v>--</v>
      </c>
    </row>
    <row r="5688" ht="22.5" customHeight="1">
      <c r="A5688" s="165"/>
      <c r="B5688" s="171"/>
      <c r="C5688" s="167"/>
      <c r="D5688" s="168"/>
      <c r="E5688" s="258" t="str">
        <f>iferror(vlookup(C5688,'Master data'!$A$1:$C$29,3,0),"--")</f>
        <v>--</v>
      </c>
      <c r="F5688" s="258" t="str">
        <f>iferror(vlookup(C5688,'Master data'!$A$1:$C$29,2,0),"--")</f>
        <v>--</v>
      </c>
    </row>
    <row r="5689" ht="22.5" customHeight="1">
      <c r="A5689" s="165"/>
      <c r="B5689" s="171"/>
      <c r="C5689" s="167"/>
      <c r="D5689" s="168"/>
      <c r="E5689" s="258" t="str">
        <f>iferror(vlookup(C5689,'Master data'!$A$1:$C$29,3,0),"--")</f>
        <v>--</v>
      </c>
      <c r="F5689" s="258" t="str">
        <f>iferror(vlookup(C5689,'Master data'!$A$1:$C$29,2,0),"--")</f>
        <v>--</v>
      </c>
    </row>
    <row r="5690" ht="22.5" customHeight="1">
      <c r="A5690" s="165"/>
      <c r="B5690" s="171"/>
      <c r="C5690" s="167"/>
      <c r="D5690" s="168"/>
      <c r="E5690" s="258" t="str">
        <f>iferror(vlookup(C5690,'Master data'!$A$1:$C$29,3,0),"--")</f>
        <v>--</v>
      </c>
      <c r="F5690" s="258" t="str">
        <f>iferror(vlookup(C5690,'Master data'!$A$1:$C$29,2,0),"--")</f>
        <v>--</v>
      </c>
    </row>
    <row r="5691" ht="22.5" customHeight="1">
      <c r="A5691" s="165"/>
      <c r="B5691" s="171"/>
      <c r="C5691" s="167"/>
      <c r="D5691" s="168"/>
      <c r="E5691" s="258" t="str">
        <f>iferror(vlookup(C5691,'Master data'!$A$1:$C$29,3,0),"--")</f>
        <v>--</v>
      </c>
      <c r="F5691" s="258" t="str">
        <f>iferror(vlookup(C5691,'Master data'!$A$1:$C$29,2,0),"--")</f>
        <v>--</v>
      </c>
    </row>
    <row r="5692" ht="22.5" customHeight="1">
      <c r="A5692" s="165"/>
      <c r="B5692" s="171"/>
      <c r="C5692" s="167"/>
      <c r="D5692" s="168"/>
      <c r="E5692" s="258" t="str">
        <f>iferror(vlookup(C5692,'Master data'!$A$1:$C$29,3,0),"--")</f>
        <v>--</v>
      </c>
      <c r="F5692" s="258" t="str">
        <f>iferror(vlookup(C5692,'Master data'!$A$1:$C$29,2,0),"--")</f>
        <v>--</v>
      </c>
    </row>
    <row r="5693" ht="22.5" customHeight="1">
      <c r="A5693" s="165"/>
      <c r="B5693" s="171"/>
      <c r="C5693" s="167"/>
      <c r="D5693" s="168"/>
      <c r="E5693" s="258" t="str">
        <f>iferror(vlookup(C5693,'Master data'!$A$1:$C$29,3,0),"--")</f>
        <v>--</v>
      </c>
      <c r="F5693" s="258" t="str">
        <f>iferror(vlookup(C5693,'Master data'!$A$1:$C$29,2,0),"--")</f>
        <v>--</v>
      </c>
    </row>
    <row r="5694" ht="22.5" customHeight="1">
      <c r="A5694" s="165"/>
      <c r="B5694" s="171"/>
      <c r="C5694" s="167"/>
      <c r="D5694" s="168"/>
      <c r="E5694" s="258" t="str">
        <f>iferror(vlookup(C5694,'Master data'!$A$1:$C$29,3,0),"--")</f>
        <v>--</v>
      </c>
      <c r="F5694" s="258" t="str">
        <f>iferror(vlookup(C5694,'Master data'!$A$1:$C$29,2,0),"--")</f>
        <v>--</v>
      </c>
    </row>
    <row r="5695" ht="22.5" customHeight="1">
      <c r="A5695" s="165"/>
      <c r="B5695" s="171"/>
      <c r="C5695" s="167"/>
      <c r="D5695" s="168"/>
      <c r="E5695" s="258" t="str">
        <f>iferror(vlookup(C5695,'Master data'!$A$1:$C$29,3,0),"--")</f>
        <v>--</v>
      </c>
      <c r="F5695" s="258" t="str">
        <f>iferror(vlookup(C5695,'Master data'!$A$1:$C$29,2,0),"--")</f>
        <v>--</v>
      </c>
    </row>
    <row r="5696" ht="22.5" customHeight="1">
      <c r="A5696" s="165"/>
      <c r="B5696" s="171"/>
      <c r="C5696" s="167"/>
      <c r="D5696" s="168"/>
      <c r="E5696" s="258" t="str">
        <f>iferror(vlookup(C5696,'Master data'!$A$1:$C$29,3,0),"--")</f>
        <v>--</v>
      </c>
      <c r="F5696" s="258" t="str">
        <f>iferror(vlookup(C5696,'Master data'!$A$1:$C$29,2,0),"--")</f>
        <v>--</v>
      </c>
    </row>
    <row r="5697" ht="22.5" customHeight="1">
      <c r="A5697" s="165"/>
      <c r="B5697" s="171"/>
      <c r="C5697" s="167"/>
      <c r="D5697" s="168"/>
      <c r="E5697" s="258" t="str">
        <f>iferror(vlookup(C5697,'Master data'!$A$1:$C$29,3,0),"--")</f>
        <v>--</v>
      </c>
      <c r="F5697" s="258" t="str">
        <f>iferror(vlookup(C5697,'Master data'!$A$1:$C$29,2,0),"--")</f>
        <v>--</v>
      </c>
    </row>
    <row r="5698" ht="22.5" customHeight="1">
      <c r="A5698" s="165"/>
      <c r="B5698" s="171"/>
      <c r="C5698" s="167"/>
      <c r="D5698" s="168"/>
      <c r="E5698" s="258" t="str">
        <f>iferror(vlookup(C5698,'Master data'!$A$1:$C$29,3,0),"--")</f>
        <v>--</v>
      </c>
      <c r="F5698" s="258" t="str">
        <f>iferror(vlookup(C5698,'Master data'!$A$1:$C$29,2,0),"--")</f>
        <v>--</v>
      </c>
    </row>
    <row r="5699" ht="22.5" customHeight="1">
      <c r="A5699" s="165"/>
      <c r="B5699" s="171"/>
      <c r="C5699" s="167"/>
      <c r="D5699" s="168"/>
      <c r="E5699" s="258" t="str">
        <f>iferror(vlookup(C5699,'Master data'!$A$1:$C$29,3,0),"--")</f>
        <v>--</v>
      </c>
      <c r="F5699" s="258" t="str">
        <f>iferror(vlookup(C5699,'Master data'!$A$1:$C$29,2,0),"--")</f>
        <v>--</v>
      </c>
    </row>
    <row r="5700" ht="22.5" customHeight="1">
      <c r="A5700" s="165"/>
      <c r="B5700" s="171"/>
      <c r="C5700" s="167"/>
      <c r="D5700" s="168"/>
      <c r="E5700" s="258" t="str">
        <f>iferror(vlookup(C5700,'Master data'!$A$1:$C$29,3,0),"--")</f>
        <v>--</v>
      </c>
      <c r="F5700" s="258" t="str">
        <f>iferror(vlookup(C5700,'Master data'!$A$1:$C$29,2,0),"--")</f>
        <v>--</v>
      </c>
    </row>
    <row r="5701" ht="22.5" customHeight="1">
      <c r="A5701" s="165"/>
      <c r="B5701" s="171"/>
      <c r="C5701" s="167"/>
      <c r="D5701" s="168"/>
      <c r="E5701" s="258" t="str">
        <f>iferror(vlookup(C5701,'Master data'!$A$1:$C$29,3,0),"--")</f>
        <v>--</v>
      </c>
      <c r="F5701" s="258" t="str">
        <f>iferror(vlookup(C5701,'Master data'!$A$1:$C$29,2,0),"--")</f>
        <v>--</v>
      </c>
    </row>
    <row r="5702" ht="22.5" customHeight="1">
      <c r="A5702" s="165"/>
      <c r="B5702" s="171"/>
      <c r="C5702" s="167"/>
      <c r="D5702" s="168"/>
      <c r="E5702" s="258" t="str">
        <f>iferror(vlookup(C5702,'Master data'!$A$1:$C$29,3,0),"--")</f>
        <v>--</v>
      </c>
      <c r="F5702" s="258" t="str">
        <f>iferror(vlookup(C5702,'Master data'!$A$1:$C$29,2,0),"--")</f>
        <v>--</v>
      </c>
    </row>
    <row r="5703" ht="22.5" customHeight="1">
      <c r="A5703" s="165"/>
      <c r="B5703" s="171"/>
      <c r="C5703" s="167"/>
      <c r="D5703" s="168"/>
      <c r="E5703" s="258" t="str">
        <f>iferror(vlookup(C5703,'Master data'!$A$1:$C$29,3,0),"--")</f>
        <v>--</v>
      </c>
      <c r="F5703" s="258" t="str">
        <f>iferror(vlookup(C5703,'Master data'!$A$1:$C$29,2,0),"--")</f>
        <v>--</v>
      </c>
    </row>
    <row r="5704" ht="22.5" customHeight="1">
      <c r="A5704" s="165"/>
      <c r="B5704" s="171"/>
      <c r="C5704" s="167"/>
      <c r="D5704" s="168"/>
      <c r="E5704" s="258" t="str">
        <f>iferror(vlookup(C5704,'Master data'!$A$1:$C$29,3,0),"--")</f>
        <v>--</v>
      </c>
      <c r="F5704" s="258" t="str">
        <f>iferror(vlookup(C5704,'Master data'!$A$1:$C$29,2,0),"--")</f>
        <v>--</v>
      </c>
    </row>
    <row r="5705" ht="22.5" customHeight="1">
      <c r="A5705" s="165"/>
      <c r="B5705" s="171"/>
      <c r="C5705" s="167"/>
      <c r="D5705" s="168"/>
      <c r="E5705" s="258" t="str">
        <f>iferror(vlookup(C5705,'Master data'!$A$1:$C$29,3,0),"--")</f>
        <v>--</v>
      </c>
      <c r="F5705" s="258" t="str">
        <f>iferror(vlookup(C5705,'Master data'!$A$1:$C$29,2,0),"--")</f>
        <v>--</v>
      </c>
    </row>
    <row r="5706" ht="22.5" customHeight="1">
      <c r="A5706" s="165"/>
      <c r="B5706" s="171"/>
      <c r="C5706" s="167"/>
      <c r="D5706" s="168"/>
      <c r="E5706" s="258" t="str">
        <f>iferror(vlookup(C5706,'Master data'!$A$1:$C$29,3,0),"--")</f>
        <v>--</v>
      </c>
      <c r="F5706" s="258" t="str">
        <f>iferror(vlookup(C5706,'Master data'!$A$1:$C$29,2,0),"--")</f>
        <v>--</v>
      </c>
    </row>
    <row r="5707" ht="22.5" customHeight="1">
      <c r="A5707" s="165"/>
      <c r="B5707" s="171"/>
      <c r="C5707" s="167"/>
      <c r="D5707" s="168"/>
      <c r="E5707" s="258" t="str">
        <f>iferror(vlookup(C5707,'Master data'!$A$1:$C$29,3,0),"--")</f>
        <v>--</v>
      </c>
      <c r="F5707" s="258" t="str">
        <f>iferror(vlookup(C5707,'Master data'!$A$1:$C$29,2,0),"--")</f>
        <v>--</v>
      </c>
    </row>
    <row r="5708" ht="22.5" customHeight="1">
      <c r="A5708" s="165"/>
      <c r="B5708" s="171"/>
      <c r="C5708" s="167"/>
      <c r="D5708" s="168"/>
      <c r="E5708" s="258" t="str">
        <f>iferror(vlookup(C5708,'Master data'!$A$1:$C$29,3,0),"--")</f>
        <v>--</v>
      </c>
      <c r="F5708" s="258" t="str">
        <f>iferror(vlookup(C5708,'Master data'!$A$1:$C$29,2,0),"--")</f>
        <v>--</v>
      </c>
    </row>
    <row r="5709" ht="22.5" customHeight="1">
      <c r="A5709" s="165"/>
      <c r="B5709" s="171"/>
      <c r="C5709" s="167"/>
      <c r="D5709" s="168"/>
      <c r="E5709" s="258" t="str">
        <f>iferror(vlookup(C5709,'Master data'!$A$1:$C$29,3,0),"--")</f>
        <v>--</v>
      </c>
      <c r="F5709" s="258" t="str">
        <f>iferror(vlookup(C5709,'Master data'!$A$1:$C$29,2,0),"--")</f>
        <v>--</v>
      </c>
    </row>
    <row r="5710" ht="22.5" customHeight="1">
      <c r="A5710" s="165"/>
      <c r="B5710" s="171"/>
      <c r="C5710" s="167"/>
      <c r="D5710" s="168"/>
      <c r="E5710" s="258" t="str">
        <f>iferror(vlookup(C5710,'Master data'!$A$1:$C$29,3,0),"--")</f>
        <v>--</v>
      </c>
      <c r="F5710" s="258" t="str">
        <f>iferror(vlookup(C5710,'Master data'!$A$1:$C$29,2,0),"--")</f>
        <v>--</v>
      </c>
    </row>
    <row r="5711" ht="22.5" customHeight="1">
      <c r="A5711" s="165"/>
      <c r="B5711" s="171"/>
      <c r="C5711" s="167"/>
      <c r="D5711" s="168"/>
      <c r="E5711" s="258" t="str">
        <f>iferror(vlookup(C5711,'Master data'!$A$1:$C$29,3,0),"--")</f>
        <v>--</v>
      </c>
      <c r="F5711" s="258" t="str">
        <f>iferror(vlookup(C5711,'Master data'!$A$1:$C$29,2,0),"--")</f>
        <v>--</v>
      </c>
    </row>
    <row r="5712" ht="22.5" customHeight="1">
      <c r="A5712" s="165"/>
      <c r="B5712" s="171"/>
      <c r="C5712" s="167"/>
      <c r="D5712" s="168"/>
      <c r="E5712" s="258" t="str">
        <f>iferror(vlookup(C5712,'Master data'!$A$1:$C$29,3,0),"--")</f>
        <v>--</v>
      </c>
      <c r="F5712" s="258" t="str">
        <f>iferror(vlookup(C5712,'Master data'!$A$1:$C$29,2,0),"--")</f>
        <v>--</v>
      </c>
    </row>
    <row r="5713" ht="22.5" customHeight="1">
      <c r="A5713" s="165"/>
      <c r="B5713" s="171"/>
      <c r="C5713" s="167"/>
      <c r="D5713" s="168"/>
      <c r="E5713" s="258" t="str">
        <f>iferror(vlookup(C5713,'Master data'!$A$1:$C$29,3,0),"--")</f>
        <v>--</v>
      </c>
      <c r="F5713" s="258" t="str">
        <f>iferror(vlookup(C5713,'Master data'!$A$1:$C$29,2,0),"--")</f>
        <v>--</v>
      </c>
    </row>
    <row r="5714" ht="22.5" customHeight="1">
      <c r="A5714" s="165"/>
      <c r="B5714" s="171"/>
      <c r="C5714" s="167"/>
      <c r="D5714" s="168"/>
      <c r="E5714" s="258" t="str">
        <f>iferror(vlookup(C5714,'Master data'!$A$1:$C$29,3,0),"--")</f>
        <v>--</v>
      </c>
      <c r="F5714" s="258" t="str">
        <f>iferror(vlookup(C5714,'Master data'!$A$1:$C$29,2,0),"--")</f>
        <v>--</v>
      </c>
    </row>
    <row r="5715" ht="22.5" customHeight="1">
      <c r="A5715" s="165"/>
      <c r="B5715" s="171"/>
      <c r="C5715" s="167"/>
      <c r="D5715" s="168"/>
      <c r="E5715" s="258" t="str">
        <f>iferror(vlookup(C5715,'Master data'!$A$1:$C$29,3,0),"--")</f>
        <v>--</v>
      </c>
      <c r="F5715" s="258" t="str">
        <f>iferror(vlookup(C5715,'Master data'!$A$1:$C$29,2,0),"--")</f>
        <v>--</v>
      </c>
    </row>
    <row r="5716" ht="22.5" customHeight="1">
      <c r="A5716" s="165"/>
      <c r="B5716" s="171"/>
      <c r="C5716" s="167"/>
      <c r="D5716" s="168"/>
      <c r="E5716" s="258" t="str">
        <f>iferror(vlookup(C5716,'Master data'!$A$1:$C$29,3,0),"--")</f>
        <v>--</v>
      </c>
      <c r="F5716" s="258" t="str">
        <f>iferror(vlookup(C5716,'Master data'!$A$1:$C$29,2,0),"--")</f>
        <v>--</v>
      </c>
    </row>
    <row r="5717" ht="22.5" customHeight="1">
      <c r="A5717" s="165"/>
      <c r="B5717" s="171"/>
      <c r="C5717" s="167"/>
      <c r="D5717" s="168"/>
      <c r="E5717" s="258" t="str">
        <f>iferror(vlookup(C5717,'Master data'!$A$1:$C$29,3,0),"--")</f>
        <v>--</v>
      </c>
      <c r="F5717" s="258" t="str">
        <f>iferror(vlookup(C5717,'Master data'!$A$1:$C$29,2,0),"--")</f>
        <v>--</v>
      </c>
    </row>
    <row r="5718" ht="22.5" customHeight="1">
      <c r="A5718" s="165"/>
      <c r="B5718" s="171"/>
      <c r="C5718" s="167"/>
      <c r="D5718" s="168"/>
      <c r="E5718" s="258" t="str">
        <f>iferror(vlookup(C5718,'Master data'!$A$1:$C$29,3,0),"--")</f>
        <v>--</v>
      </c>
      <c r="F5718" s="258" t="str">
        <f>iferror(vlookup(C5718,'Master data'!$A$1:$C$29,2,0),"--")</f>
        <v>--</v>
      </c>
    </row>
    <row r="5719" ht="22.5" customHeight="1">
      <c r="A5719" s="165"/>
      <c r="B5719" s="171"/>
      <c r="C5719" s="167"/>
      <c r="D5719" s="168"/>
      <c r="E5719" s="258" t="str">
        <f>iferror(vlookup(C5719,'Master data'!$A$1:$C$29,3,0),"--")</f>
        <v>--</v>
      </c>
      <c r="F5719" s="258" t="str">
        <f>iferror(vlookup(C5719,'Master data'!$A$1:$C$29,2,0),"--")</f>
        <v>--</v>
      </c>
    </row>
    <row r="5720" ht="22.5" customHeight="1">
      <c r="A5720" s="165"/>
      <c r="B5720" s="171"/>
      <c r="C5720" s="167"/>
      <c r="D5720" s="168"/>
      <c r="E5720" s="258" t="str">
        <f>iferror(vlookup(C5720,'Master data'!$A$1:$C$29,3,0),"--")</f>
        <v>--</v>
      </c>
      <c r="F5720" s="258" t="str">
        <f>iferror(vlookup(C5720,'Master data'!$A$1:$C$29,2,0),"--")</f>
        <v>--</v>
      </c>
    </row>
    <row r="5721" ht="22.5" customHeight="1">
      <c r="A5721" s="165"/>
      <c r="B5721" s="171"/>
      <c r="C5721" s="167"/>
      <c r="D5721" s="168"/>
      <c r="E5721" s="258" t="str">
        <f>iferror(vlookup(C5721,'Master data'!$A$1:$C$29,3,0),"--")</f>
        <v>--</v>
      </c>
      <c r="F5721" s="258" t="str">
        <f>iferror(vlookup(C5721,'Master data'!$A$1:$C$29,2,0),"--")</f>
        <v>--</v>
      </c>
    </row>
    <row r="5722" ht="22.5" customHeight="1">
      <c r="A5722" s="165"/>
      <c r="B5722" s="171"/>
      <c r="C5722" s="167"/>
      <c r="D5722" s="168"/>
      <c r="E5722" s="258" t="str">
        <f>iferror(vlookup(C5722,'Master data'!$A$1:$C$29,3,0),"--")</f>
        <v>--</v>
      </c>
      <c r="F5722" s="258" t="str">
        <f>iferror(vlookup(C5722,'Master data'!$A$1:$C$29,2,0),"--")</f>
        <v>--</v>
      </c>
    </row>
    <row r="5723" ht="22.5" customHeight="1">
      <c r="A5723" s="165"/>
      <c r="B5723" s="171"/>
      <c r="C5723" s="167"/>
      <c r="D5723" s="168"/>
      <c r="E5723" s="258" t="str">
        <f>iferror(vlookup(C5723,'Master data'!$A$1:$C$29,3,0),"--")</f>
        <v>--</v>
      </c>
      <c r="F5723" s="258" t="str">
        <f>iferror(vlookup(C5723,'Master data'!$A$1:$C$29,2,0),"--")</f>
        <v>--</v>
      </c>
    </row>
    <row r="5724" ht="22.5" customHeight="1">
      <c r="A5724" s="165"/>
      <c r="B5724" s="171"/>
      <c r="C5724" s="167"/>
      <c r="D5724" s="168"/>
      <c r="E5724" s="258" t="str">
        <f>iferror(vlookup(C5724,'Master data'!$A$1:$C$29,3,0),"--")</f>
        <v>--</v>
      </c>
      <c r="F5724" s="258" t="str">
        <f>iferror(vlookup(C5724,'Master data'!$A$1:$C$29,2,0),"--")</f>
        <v>--</v>
      </c>
    </row>
    <row r="5725" ht="22.5" customHeight="1">
      <c r="A5725" s="165"/>
      <c r="B5725" s="171"/>
      <c r="C5725" s="167"/>
      <c r="D5725" s="168"/>
      <c r="E5725" s="258" t="str">
        <f>iferror(vlookup(C5725,'Master data'!$A$1:$C$29,3,0),"--")</f>
        <v>--</v>
      </c>
      <c r="F5725" s="258" t="str">
        <f>iferror(vlookup(C5725,'Master data'!$A$1:$C$29,2,0),"--")</f>
        <v>--</v>
      </c>
    </row>
    <row r="5726" ht="22.5" customHeight="1">
      <c r="A5726" s="165"/>
      <c r="B5726" s="171"/>
      <c r="C5726" s="167"/>
      <c r="D5726" s="168"/>
      <c r="E5726" s="258" t="str">
        <f>iferror(vlookup(C5726,'Master data'!$A$1:$C$29,3,0),"--")</f>
        <v>--</v>
      </c>
      <c r="F5726" s="258" t="str">
        <f>iferror(vlookup(C5726,'Master data'!$A$1:$C$29,2,0),"--")</f>
        <v>--</v>
      </c>
    </row>
    <row r="5727" ht="22.5" customHeight="1">
      <c r="A5727" s="165"/>
      <c r="B5727" s="171"/>
      <c r="C5727" s="167"/>
      <c r="D5727" s="168"/>
      <c r="E5727" s="258" t="str">
        <f>iferror(vlookup(C5727,'Master data'!$A$1:$C$29,3,0),"--")</f>
        <v>--</v>
      </c>
      <c r="F5727" s="258" t="str">
        <f>iferror(vlookup(C5727,'Master data'!$A$1:$C$29,2,0),"--")</f>
        <v>--</v>
      </c>
    </row>
    <row r="5728" ht="22.5" customHeight="1">
      <c r="A5728" s="165"/>
      <c r="B5728" s="171"/>
      <c r="C5728" s="167"/>
      <c r="D5728" s="168"/>
      <c r="E5728" s="258" t="str">
        <f>iferror(vlookup(C5728,'Master data'!$A$1:$C$29,3,0),"--")</f>
        <v>--</v>
      </c>
      <c r="F5728" s="258" t="str">
        <f>iferror(vlookup(C5728,'Master data'!$A$1:$C$29,2,0),"--")</f>
        <v>--</v>
      </c>
    </row>
    <row r="5729" ht="22.5" customHeight="1">
      <c r="A5729" s="165"/>
      <c r="B5729" s="171"/>
      <c r="C5729" s="167"/>
      <c r="D5729" s="168"/>
      <c r="E5729" s="258" t="str">
        <f>iferror(vlookup(C5729,'Master data'!$A$1:$C$29,3,0),"--")</f>
        <v>--</v>
      </c>
      <c r="F5729" s="258" t="str">
        <f>iferror(vlookup(C5729,'Master data'!$A$1:$C$29,2,0),"--")</f>
        <v>--</v>
      </c>
    </row>
    <row r="5730" ht="22.5" customHeight="1">
      <c r="A5730" s="165"/>
      <c r="B5730" s="171"/>
      <c r="C5730" s="167"/>
      <c r="D5730" s="168"/>
      <c r="E5730" s="258" t="str">
        <f>iferror(vlookup(C5730,'Master data'!$A$1:$C$29,3,0),"--")</f>
        <v>--</v>
      </c>
      <c r="F5730" s="258" t="str">
        <f>iferror(vlookup(C5730,'Master data'!$A$1:$C$29,2,0),"--")</f>
        <v>--</v>
      </c>
    </row>
    <row r="5731" ht="22.5" customHeight="1">
      <c r="A5731" s="165"/>
      <c r="B5731" s="171"/>
      <c r="C5731" s="167"/>
      <c r="D5731" s="168"/>
      <c r="E5731" s="258" t="str">
        <f>iferror(vlookup(C5731,'Master data'!$A$1:$C$29,3,0),"--")</f>
        <v>--</v>
      </c>
      <c r="F5731" s="258" t="str">
        <f>iferror(vlookup(C5731,'Master data'!$A$1:$C$29,2,0),"--")</f>
        <v>--</v>
      </c>
    </row>
    <row r="5732" ht="22.5" customHeight="1">
      <c r="A5732" s="165"/>
      <c r="B5732" s="171"/>
      <c r="C5732" s="167"/>
      <c r="D5732" s="168"/>
      <c r="E5732" s="258" t="str">
        <f>iferror(vlookup(C5732,'Master data'!$A$1:$C$29,3,0),"--")</f>
        <v>--</v>
      </c>
      <c r="F5732" s="258" t="str">
        <f>iferror(vlookup(C5732,'Master data'!$A$1:$C$29,2,0),"--")</f>
        <v>--</v>
      </c>
    </row>
    <row r="5733" ht="22.5" customHeight="1">
      <c r="A5733" s="165"/>
      <c r="B5733" s="171"/>
      <c r="C5733" s="167"/>
      <c r="D5733" s="168"/>
      <c r="E5733" s="258" t="str">
        <f>iferror(vlookup(C5733,'Master data'!$A$1:$C$29,3,0),"--")</f>
        <v>--</v>
      </c>
      <c r="F5733" s="258" t="str">
        <f>iferror(vlookup(C5733,'Master data'!$A$1:$C$29,2,0),"--")</f>
        <v>--</v>
      </c>
    </row>
    <row r="5734" ht="22.5" customHeight="1">
      <c r="A5734" s="165"/>
      <c r="B5734" s="171"/>
      <c r="C5734" s="167"/>
      <c r="D5734" s="168"/>
      <c r="E5734" s="258" t="str">
        <f>iferror(vlookup(C5734,'Master data'!$A$1:$C$29,3,0),"--")</f>
        <v>--</v>
      </c>
      <c r="F5734" s="258" t="str">
        <f>iferror(vlookup(C5734,'Master data'!$A$1:$C$29,2,0),"--")</f>
        <v>--</v>
      </c>
    </row>
    <row r="5735" ht="22.5" customHeight="1">
      <c r="A5735" s="165"/>
      <c r="B5735" s="171"/>
      <c r="C5735" s="167"/>
      <c r="D5735" s="168"/>
      <c r="E5735" s="258" t="str">
        <f>iferror(vlookup(C5735,'Master data'!$A$1:$C$29,3,0),"--")</f>
        <v>--</v>
      </c>
      <c r="F5735" s="258" t="str">
        <f>iferror(vlookup(C5735,'Master data'!$A$1:$C$29,2,0),"--")</f>
        <v>--</v>
      </c>
    </row>
    <row r="5736" ht="22.5" customHeight="1">
      <c r="A5736" s="165"/>
      <c r="B5736" s="171"/>
      <c r="C5736" s="167"/>
      <c r="D5736" s="168"/>
      <c r="E5736" s="258" t="str">
        <f>iferror(vlookup(C5736,'Master data'!$A$1:$C$29,3,0),"--")</f>
        <v>--</v>
      </c>
      <c r="F5736" s="258" t="str">
        <f>iferror(vlookup(C5736,'Master data'!$A$1:$C$29,2,0),"--")</f>
        <v>--</v>
      </c>
    </row>
    <row r="5737" ht="22.5" customHeight="1">
      <c r="A5737" s="165"/>
      <c r="B5737" s="171"/>
      <c r="C5737" s="167"/>
      <c r="D5737" s="168"/>
      <c r="E5737" s="258" t="str">
        <f>iferror(vlookup(C5737,'Master data'!$A$1:$C$29,3,0),"--")</f>
        <v>--</v>
      </c>
      <c r="F5737" s="258" t="str">
        <f>iferror(vlookup(C5737,'Master data'!$A$1:$C$29,2,0),"--")</f>
        <v>--</v>
      </c>
    </row>
    <row r="5738" ht="22.5" customHeight="1">
      <c r="A5738" s="165"/>
      <c r="B5738" s="171"/>
      <c r="C5738" s="167"/>
      <c r="D5738" s="168"/>
      <c r="E5738" s="258" t="str">
        <f>iferror(vlookup(C5738,'Master data'!$A$1:$C$29,3,0),"--")</f>
        <v>--</v>
      </c>
      <c r="F5738" s="258" t="str">
        <f>iferror(vlookup(C5738,'Master data'!$A$1:$C$29,2,0),"--")</f>
        <v>--</v>
      </c>
    </row>
    <row r="5739" ht="22.5" customHeight="1">
      <c r="A5739" s="165"/>
      <c r="B5739" s="171"/>
      <c r="C5739" s="167"/>
      <c r="D5739" s="168"/>
      <c r="E5739" s="258" t="str">
        <f>iferror(vlookup(C5739,'Master data'!$A$1:$C$29,3,0),"--")</f>
        <v>--</v>
      </c>
      <c r="F5739" s="258" t="str">
        <f>iferror(vlookup(C5739,'Master data'!$A$1:$C$29,2,0),"--")</f>
        <v>--</v>
      </c>
    </row>
    <row r="5740" ht="22.5" customHeight="1">
      <c r="A5740" s="165"/>
      <c r="B5740" s="171"/>
      <c r="C5740" s="167"/>
      <c r="D5740" s="168"/>
      <c r="E5740" s="258" t="str">
        <f>iferror(vlookup(C5740,'Master data'!$A$1:$C$29,3,0),"--")</f>
        <v>--</v>
      </c>
      <c r="F5740" s="258" t="str">
        <f>iferror(vlookup(C5740,'Master data'!$A$1:$C$29,2,0),"--")</f>
        <v>--</v>
      </c>
    </row>
    <row r="5741" ht="22.5" customHeight="1">
      <c r="A5741" s="165"/>
      <c r="B5741" s="171"/>
      <c r="C5741" s="167"/>
      <c r="D5741" s="168"/>
      <c r="E5741" s="258" t="str">
        <f>iferror(vlookup(C5741,'Master data'!$A$1:$C$29,3,0),"--")</f>
        <v>--</v>
      </c>
      <c r="F5741" s="258" t="str">
        <f>iferror(vlookup(C5741,'Master data'!$A$1:$C$29,2,0),"--")</f>
        <v>--</v>
      </c>
    </row>
    <row r="5742" ht="22.5" customHeight="1">
      <c r="A5742" s="165"/>
      <c r="B5742" s="171"/>
      <c r="C5742" s="167"/>
      <c r="D5742" s="168"/>
      <c r="E5742" s="258" t="str">
        <f>iferror(vlookup(C5742,'Master data'!$A$1:$C$29,3,0),"--")</f>
        <v>--</v>
      </c>
      <c r="F5742" s="258" t="str">
        <f>iferror(vlookup(C5742,'Master data'!$A$1:$C$29,2,0),"--")</f>
        <v>--</v>
      </c>
    </row>
    <row r="5743" ht="22.5" customHeight="1">
      <c r="A5743" s="165"/>
      <c r="B5743" s="171"/>
      <c r="C5743" s="167"/>
      <c r="D5743" s="168"/>
      <c r="E5743" s="258" t="str">
        <f>iferror(vlookup(C5743,'Master data'!$A$1:$C$29,3,0),"--")</f>
        <v>--</v>
      </c>
      <c r="F5743" s="258" t="str">
        <f>iferror(vlookup(C5743,'Master data'!$A$1:$C$29,2,0),"--")</f>
        <v>--</v>
      </c>
    </row>
    <row r="5744" ht="22.5" customHeight="1">
      <c r="A5744" s="165"/>
      <c r="B5744" s="171"/>
      <c r="C5744" s="167"/>
      <c r="D5744" s="168"/>
      <c r="E5744" s="258" t="str">
        <f>iferror(vlookup(C5744,'Master data'!$A$1:$C$29,3,0),"--")</f>
        <v>--</v>
      </c>
      <c r="F5744" s="258" t="str">
        <f>iferror(vlookup(C5744,'Master data'!$A$1:$C$29,2,0),"--")</f>
        <v>--</v>
      </c>
    </row>
    <row r="5745" ht="22.5" customHeight="1">
      <c r="A5745" s="165"/>
      <c r="B5745" s="171"/>
      <c r="C5745" s="167"/>
      <c r="D5745" s="168"/>
      <c r="E5745" s="258" t="str">
        <f>iferror(vlookup(C5745,'Master data'!$A$1:$C$29,3,0),"--")</f>
        <v>--</v>
      </c>
      <c r="F5745" s="258" t="str">
        <f>iferror(vlookup(C5745,'Master data'!$A$1:$C$29,2,0),"--")</f>
        <v>--</v>
      </c>
    </row>
    <row r="5746" ht="22.5" customHeight="1">
      <c r="A5746" s="165"/>
      <c r="B5746" s="171"/>
      <c r="C5746" s="167"/>
      <c r="D5746" s="168"/>
      <c r="E5746" s="258" t="str">
        <f>iferror(vlookup(C5746,'Master data'!$A$1:$C$29,3,0),"--")</f>
        <v>--</v>
      </c>
      <c r="F5746" s="258" t="str">
        <f>iferror(vlookup(C5746,'Master data'!$A$1:$C$29,2,0),"--")</f>
        <v>--</v>
      </c>
    </row>
    <row r="5747" ht="22.5" customHeight="1">
      <c r="A5747" s="165"/>
      <c r="B5747" s="171"/>
      <c r="C5747" s="167"/>
      <c r="D5747" s="168"/>
      <c r="E5747" s="258" t="str">
        <f>iferror(vlookup(C5747,'Master data'!$A$1:$C$29,3,0),"--")</f>
        <v>--</v>
      </c>
      <c r="F5747" s="258" t="str">
        <f>iferror(vlookup(C5747,'Master data'!$A$1:$C$29,2,0),"--")</f>
        <v>--</v>
      </c>
    </row>
    <row r="5748" ht="22.5" customHeight="1">
      <c r="A5748" s="165"/>
      <c r="B5748" s="171"/>
      <c r="C5748" s="167"/>
      <c r="D5748" s="168"/>
      <c r="E5748" s="258" t="str">
        <f>iferror(vlookup(C5748,'Master data'!$A$1:$C$29,3,0),"--")</f>
        <v>--</v>
      </c>
      <c r="F5748" s="258" t="str">
        <f>iferror(vlookup(C5748,'Master data'!$A$1:$C$29,2,0),"--")</f>
        <v>--</v>
      </c>
    </row>
    <row r="5749" ht="22.5" customHeight="1">
      <c r="A5749" s="165"/>
      <c r="B5749" s="171"/>
      <c r="C5749" s="167"/>
      <c r="D5749" s="168"/>
      <c r="E5749" s="258" t="str">
        <f>iferror(vlookup(C5749,'Master data'!$A$1:$C$29,3,0),"--")</f>
        <v>--</v>
      </c>
      <c r="F5749" s="258" t="str">
        <f>iferror(vlookup(C5749,'Master data'!$A$1:$C$29,2,0),"--")</f>
        <v>--</v>
      </c>
    </row>
    <row r="5750" ht="22.5" customHeight="1">
      <c r="A5750" s="165"/>
      <c r="B5750" s="171"/>
      <c r="C5750" s="167"/>
      <c r="D5750" s="168"/>
      <c r="E5750" s="258" t="str">
        <f>iferror(vlookup(C5750,'Master data'!$A$1:$C$29,3,0),"--")</f>
        <v>--</v>
      </c>
      <c r="F5750" s="258" t="str">
        <f>iferror(vlookup(C5750,'Master data'!$A$1:$C$29,2,0),"--")</f>
        <v>--</v>
      </c>
    </row>
    <row r="5751" ht="22.5" customHeight="1">
      <c r="A5751" s="165"/>
      <c r="B5751" s="171"/>
      <c r="C5751" s="167"/>
      <c r="D5751" s="168"/>
      <c r="E5751" s="258" t="str">
        <f>iferror(vlookup(C5751,'Master data'!$A$1:$C$29,3,0),"--")</f>
        <v>--</v>
      </c>
      <c r="F5751" s="258" t="str">
        <f>iferror(vlookup(C5751,'Master data'!$A$1:$C$29,2,0),"--")</f>
        <v>--</v>
      </c>
    </row>
    <row r="5752" ht="22.5" customHeight="1">
      <c r="A5752" s="165"/>
      <c r="B5752" s="171"/>
      <c r="C5752" s="167"/>
      <c r="D5752" s="168"/>
      <c r="E5752" s="258" t="str">
        <f>iferror(vlookup(C5752,'Master data'!$A$1:$C$29,3,0),"--")</f>
        <v>--</v>
      </c>
      <c r="F5752" s="258" t="str">
        <f>iferror(vlookup(C5752,'Master data'!$A$1:$C$29,2,0),"--")</f>
        <v>--</v>
      </c>
    </row>
    <row r="5753" ht="22.5" customHeight="1">
      <c r="A5753" s="165"/>
      <c r="B5753" s="171"/>
      <c r="C5753" s="167"/>
      <c r="D5753" s="168"/>
      <c r="E5753" s="258" t="str">
        <f>iferror(vlookup(C5753,'Master data'!$A$1:$C$29,3,0),"--")</f>
        <v>--</v>
      </c>
      <c r="F5753" s="258" t="str">
        <f>iferror(vlookup(C5753,'Master data'!$A$1:$C$29,2,0),"--")</f>
        <v>--</v>
      </c>
    </row>
    <row r="5754" ht="22.5" customHeight="1">
      <c r="A5754" s="165"/>
      <c r="B5754" s="171"/>
      <c r="C5754" s="167"/>
      <c r="D5754" s="168"/>
      <c r="E5754" s="258" t="str">
        <f>iferror(vlookup(C5754,'Master data'!$A$1:$C$29,3,0),"--")</f>
        <v>--</v>
      </c>
      <c r="F5754" s="258" t="str">
        <f>iferror(vlookup(C5754,'Master data'!$A$1:$C$29,2,0),"--")</f>
        <v>--</v>
      </c>
    </row>
    <row r="5755" ht="22.5" customHeight="1">
      <c r="A5755" s="165"/>
      <c r="B5755" s="171"/>
      <c r="C5755" s="167"/>
      <c r="D5755" s="168"/>
      <c r="E5755" s="258" t="str">
        <f>iferror(vlookup(C5755,'Master data'!$A$1:$C$29,3,0),"--")</f>
        <v>--</v>
      </c>
      <c r="F5755" s="258" t="str">
        <f>iferror(vlookup(C5755,'Master data'!$A$1:$C$29,2,0),"--")</f>
        <v>--</v>
      </c>
    </row>
    <row r="5756" ht="22.5" customHeight="1">
      <c r="A5756" s="165"/>
      <c r="B5756" s="171"/>
      <c r="C5756" s="167"/>
      <c r="D5756" s="168"/>
      <c r="E5756" s="258" t="str">
        <f>iferror(vlookup(C5756,'Master data'!$A$1:$C$29,3,0),"--")</f>
        <v>--</v>
      </c>
      <c r="F5756" s="258" t="str">
        <f>iferror(vlookup(C5756,'Master data'!$A$1:$C$29,2,0),"--")</f>
        <v>--</v>
      </c>
    </row>
    <row r="5757" ht="22.5" customHeight="1">
      <c r="A5757" s="165"/>
      <c r="B5757" s="171"/>
      <c r="C5757" s="167"/>
      <c r="D5757" s="168"/>
      <c r="E5757" s="258" t="str">
        <f>iferror(vlookup(C5757,'Master data'!$A$1:$C$29,3,0),"--")</f>
        <v>--</v>
      </c>
      <c r="F5757" s="258" t="str">
        <f>iferror(vlookup(C5757,'Master data'!$A$1:$C$29,2,0),"--")</f>
        <v>--</v>
      </c>
    </row>
    <row r="5758" ht="22.5" customHeight="1">
      <c r="A5758" s="165"/>
      <c r="B5758" s="171"/>
      <c r="C5758" s="167"/>
      <c r="D5758" s="168"/>
      <c r="E5758" s="258" t="str">
        <f>iferror(vlookup(C5758,'Master data'!$A$1:$C$29,3,0),"--")</f>
        <v>--</v>
      </c>
      <c r="F5758" s="258" t="str">
        <f>iferror(vlookup(C5758,'Master data'!$A$1:$C$29,2,0),"--")</f>
        <v>--</v>
      </c>
    </row>
    <row r="5759" ht="22.5" customHeight="1">
      <c r="A5759" s="165"/>
      <c r="B5759" s="171"/>
      <c r="C5759" s="167"/>
      <c r="D5759" s="168"/>
      <c r="E5759" s="258" t="str">
        <f>iferror(vlookup(C5759,'Master data'!$A$1:$C$29,3,0),"--")</f>
        <v>--</v>
      </c>
      <c r="F5759" s="258" t="str">
        <f>iferror(vlookup(C5759,'Master data'!$A$1:$C$29,2,0),"--")</f>
        <v>--</v>
      </c>
    </row>
    <row r="5760" ht="22.5" customHeight="1">
      <c r="A5760" s="165"/>
      <c r="B5760" s="171"/>
      <c r="C5760" s="167"/>
      <c r="D5760" s="168"/>
      <c r="E5760" s="258" t="str">
        <f>iferror(vlookup(C5760,'Master data'!$A$1:$C$29,3,0),"--")</f>
        <v>--</v>
      </c>
      <c r="F5760" s="258" t="str">
        <f>iferror(vlookup(C5760,'Master data'!$A$1:$C$29,2,0),"--")</f>
        <v>--</v>
      </c>
    </row>
    <row r="5761" ht="22.5" customHeight="1">
      <c r="A5761" s="165"/>
      <c r="B5761" s="171"/>
      <c r="C5761" s="167"/>
      <c r="D5761" s="168"/>
      <c r="E5761" s="258" t="str">
        <f>iferror(vlookup(C5761,'Master data'!$A$1:$C$29,3,0),"--")</f>
        <v>--</v>
      </c>
      <c r="F5761" s="258" t="str">
        <f>iferror(vlookup(C5761,'Master data'!$A$1:$C$29,2,0),"--")</f>
        <v>--</v>
      </c>
    </row>
    <row r="5762" ht="22.5" customHeight="1">
      <c r="A5762" s="165"/>
      <c r="B5762" s="171"/>
      <c r="C5762" s="167"/>
      <c r="D5762" s="168"/>
      <c r="E5762" s="258" t="str">
        <f>iferror(vlookup(C5762,'Master data'!$A$1:$C$29,3,0),"--")</f>
        <v>--</v>
      </c>
      <c r="F5762" s="258" t="str">
        <f>iferror(vlookup(C5762,'Master data'!$A$1:$C$29,2,0),"--")</f>
        <v>--</v>
      </c>
    </row>
    <row r="5763" ht="22.5" customHeight="1">
      <c r="A5763" s="165"/>
      <c r="B5763" s="171"/>
      <c r="C5763" s="167"/>
      <c r="D5763" s="168"/>
      <c r="E5763" s="258" t="str">
        <f>iferror(vlookup(C5763,'Master data'!$A$1:$C$29,3,0),"--")</f>
        <v>--</v>
      </c>
      <c r="F5763" s="258" t="str">
        <f>iferror(vlookup(C5763,'Master data'!$A$1:$C$29,2,0),"--")</f>
        <v>--</v>
      </c>
    </row>
    <row r="5764" ht="22.5" customHeight="1">
      <c r="A5764" s="165"/>
      <c r="B5764" s="171"/>
      <c r="C5764" s="167"/>
      <c r="D5764" s="168"/>
      <c r="E5764" s="258" t="str">
        <f>iferror(vlookup(C5764,'Master data'!$A$1:$C$29,3,0),"--")</f>
        <v>--</v>
      </c>
      <c r="F5764" s="258" t="str">
        <f>iferror(vlookup(C5764,'Master data'!$A$1:$C$29,2,0),"--")</f>
        <v>--</v>
      </c>
    </row>
    <row r="5765" ht="22.5" customHeight="1">
      <c r="A5765" s="165"/>
      <c r="B5765" s="171"/>
      <c r="C5765" s="167"/>
      <c r="D5765" s="168"/>
      <c r="E5765" s="258" t="str">
        <f>iferror(vlookup(C5765,'Master data'!$A$1:$C$29,3,0),"--")</f>
        <v>--</v>
      </c>
      <c r="F5765" s="258" t="str">
        <f>iferror(vlookup(C5765,'Master data'!$A$1:$C$29,2,0),"--")</f>
        <v>--</v>
      </c>
    </row>
    <row r="5766" ht="22.5" customHeight="1">
      <c r="A5766" s="165"/>
      <c r="B5766" s="171"/>
      <c r="C5766" s="167"/>
      <c r="D5766" s="168"/>
      <c r="E5766" s="258" t="str">
        <f>iferror(vlookup(C5766,'Master data'!$A$1:$C$29,3,0),"--")</f>
        <v>--</v>
      </c>
      <c r="F5766" s="258" t="str">
        <f>iferror(vlookup(C5766,'Master data'!$A$1:$C$29,2,0),"--")</f>
        <v>--</v>
      </c>
    </row>
    <row r="5767" ht="22.5" customHeight="1">
      <c r="A5767" s="165"/>
      <c r="B5767" s="171"/>
      <c r="C5767" s="167"/>
      <c r="D5767" s="168"/>
      <c r="E5767" s="258" t="str">
        <f>iferror(vlookup(C5767,'Master data'!$A$1:$C$29,3,0),"--")</f>
        <v>--</v>
      </c>
      <c r="F5767" s="258" t="str">
        <f>iferror(vlookup(C5767,'Master data'!$A$1:$C$29,2,0),"--")</f>
        <v>--</v>
      </c>
    </row>
    <row r="5768" ht="22.5" customHeight="1">
      <c r="A5768" s="165"/>
      <c r="B5768" s="171"/>
      <c r="C5768" s="167"/>
      <c r="D5768" s="168"/>
      <c r="E5768" s="258" t="str">
        <f>iferror(vlookup(C5768,'Master data'!$A$1:$C$29,3,0),"--")</f>
        <v>--</v>
      </c>
      <c r="F5768" s="258" t="str">
        <f>iferror(vlookup(C5768,'Master data'!$A$1:$C$29,2,0),"--")</f>
        <v>--</v>
      </c>
    </row>
    <row r="5769" ht="22.5" customHeight="1">
      <c r="A5769" s="165"/>
      <c r="B5769" s="171"/>
      <c r="C5769" s="167"/>
      <c r="D5769" s="168"/>
      <c r="E5769" s="258" t="str">
        <f>iferror(vlookup(C5769,'Master data'!$A$1:$C$29,3,0),"--")</f>
        <v>--</v>
      </c>
      <c r="F5769" s="258" t="str">
        <f>iferror(vlookup(C5769,'Master data'!$A$1:$C$29,2,0),"--")</f>
        <v>--</v>
      </c>
    </row>
    <row r="5770" ht="22.5" customHeight="1">
      <c r="A5770" s="165"/>
      <c r="B5770" s="171"/>
      <c r="C5770" s="167"/>
      <c r="D5770" s="168"/>
      <c r="E5770" s="258" t="str">
        <f>iferror(vlookup(C5770,'Master data'!$A$1:$C$29,3,0),"--")</f>
        <v>--</v>
      </c>
      <c r="F5770" s="258" t="str">
        <f>iferror(vlookup(C5770,'Master data'!$A$1:$C$29,2,0),"--")</f>
        <v>--</v>
      </c>
    </row>
    <row r="5771" ht="22.5" customHeight="1">
      <c r="A5771" s="165"/>
      <c r="B5771" s="171"/>
      <c r="C5771" s="167"/>
      <c r="D5771" s="168"/>
      <c r="E5771" s="258" t="str">
        <f>iferror(vlookup(C5771,'Master data'!$A$1:$C$29,3,0),"--")</f>
        <v>--</v>
      </c>
      <c r="F5771" s="258" t="str">
        <f>iferror(vlookup(C5771,'Master data'!$A$1:$C$29,2,0),"--")</f>
        <v>--</v>
      </c>
    </row>
    <row r="5772" ht="22.5" customHeight="1">
      <c r="A5772" s="165"/>
      <c r="B5772" s="171"/>
      <c r="C5772" s="167"/>
      <c r="D5772" s="168"/>
      <c r="E5772" s="258" t="str">
        <f>iferror(vlookup(C5772,'Master data'!$A$1:$C$29,3,0),"--")</f>
        <v>--</v>
      </c>
      <c r="F5772" s="258" t="str">
        <f>iferror(vlookup(C5772,'Master data'!$A$1:$C$29,2,0),"--")</f>
        <v>--</v>
      </c>
    </row>
    <row r="5773" ht="22.5" customHeight="1">
      <c r="A5773" s="165"/>
      <c r="B5773" s="171"/>
      <c r="C5773" s="167"/>
      <c r="D5773" s="168"/>
      <c r="E5773" s="258" t="str">
        <f>iferror(vlookup(C5773,'Master data'!$A$1:$C$29,3,0),"--")</f>
        <v>--</v>
      </c>
      <c r="F5773" s="258" t="str">
        <f>iferror(vlookup(C5773,'Master data'!$A$1:$C$29,2,0),"--")</f>
        <v>--</v>
      </c>
    </row>
    <row r="5774" ht="22.5" customHeight="1">
      <c r="A5774" s="165"/>
      <c r="B5774" s="171"/>
      <c r="C5774" s="167"/>
      <c r="D5774" s="168"/>
      <c r="E5774" s="258" t="str">
        <f>iferror(vlookup(C5774,'Master data'!$A$1:$C$29,3,0),"--")</f>
        <v>--</v>
      </c>
      <c r="F5774" s="258" t="str">
        <f>iferror(vlookup(C5774,'Master data'!$A$1:$C$29,2,0),"--")</f>
        <v>--</v>
      </c>
    </row>
    <row r="5775" ht="22.5" customHeight="1">
      <c r="A5775" s="165"/>
      <c r="B5775" s="171"/>
      <c r="C5775" s="167"/>
      <c r="D5775" s="168"/>
      <c r="E5775" s="258" t="str">
        <f>iferror(vlookup(C5775,'Master data'!$A$1:$C$29,3,0),"--")</f>
        <v>--</v>
      </c>
      <c r="F5775" s="258" t="str">
        <f>iferror(vlookup(C5775,'Master data'!$A$1:$C$29,2,0),"--")</f>
        <v>--</v>
      </c>
    </row>
    <row r="5776" ht="22.5" customHeight="1">
      <c r="A5776" s="165"/>
      <c r="B5776" s="171"/>
      <c r="C5776" s="167"/>
      <c r="D5776" s="168"/>
      <c r="E5776" s="258" t="str">
        <f>iferror(vlookup(C5776,'Master data'!$A$1:$C$29,3,0),"--")</f>
        <v>--</v>
      </c>
      <c r="F5776" s="258" t="str">
        <f>iferror(vlookup(C5776,'Master data'!$A$1:$C$29,2,0),"--")</f>
        <v>--</v>
      </c>
    </row>
    <row r="5777" ht="22.5" customHeight="1">
      <c r="A5777" s="165"/>
      <c r="B5777" s="171"/>
      <c r="C5777" s="167"/>
      <c r="D5777" s="168"/>
      <c r="E5777" s="258" t="str">
        <f>iferror(vlookup(C5777,'Master data'!$A$1:$C$29,3,0),"--")</f>
        <v>--</v>
      </c>
      <c r="F5777" s="258" t="str">
        <f>iferror(vlookup(C5777,'Master data'!$A$1:$C$29,2,0),"--")</f>
        <v>--</v>
      </c>
    </row>
    <row r="5778" ht="22.5" customHeight="1">
      <c r="A5778" s="165"/>
      <c r="B5778" s="171"/>
      <c r="C5778" s="167"/>
      <c r="D5778" s="168"/>
      <c r="E5778" s="258" t="str">
        <f>iferror(vlookup(C5778,'Master data'!$A$1:$C$29,3,0),"--")</f>
        <v>--</v>
      </c>
      <c r="F5778" s="258" t="str">
        <f>iferror(vlookup(C5778,'Master data'!$A$1:$C$29,2,0),"--")</f>
        <v>--</v>
      </c>
    </row>
    <row r="5779" ht="22.5" customHeight="1">
      <c r="A5779" s="165"/>
      <c r="B5779" s="171"/>
      <c r="C5779" s="167"/>
      <c r="D5779" s="168"/>
      <c r="E5779" s="258" t="str">
        <f>iferror(vlookup(C5779,'Master data'!$A$1:$C$29,3,0),"--")</f>
        <v>--</v>
      </c>
      <c r="F5779" s="258" t="str">
        <f>iferror(vlookup(C5779,'Master data'!$A$1:$C$29,2,0),"--")</f>
        <v>--</v>
      </c>
    </row>
    <row r="5780" ht="22.5" customHeight="1">
      <c r="A5780" s="165"/>
      <c r="B5780" s="171"/>
      <c r="C5780" s="167"/>
      <c r="D5780" s="168"/>
      <c r="E5780" s="258" t="str">
        <f>iferror(vlookup(C5780,'Master data'!$A$1:$C$29,3,0),"--")</f>
        <v>--</v>
      </c>
      <c r="F5780" s="258" t="str">
        <f>iferror(vlookup(C5780,'Master data'!$A$1:$C$29,2,0),"--")</f>
        <v>--</v>
      </c>
    </row>
    <row r="5781" ht="22.5" customHeight="1">
      <c r="A5781" s="165"/>
      <c r="B5781" s="171"/>
      <c r="C5781" s="167"/>
      <c r="D5781" s="168"/>
      <c r="E5781" s="258" t="str">
        <f>iferror(vlookup(C5781,'Master data'!$A$1:$C$29,3,0),"--")</f>
        <v>--</v>
      </c>
      <c r="F5781" s="258" t="str">
        <f>iferror(vlookup(C5781,'Master data'!$A$1:$C$29,2,0),"--")</f>
        <v>--</v>
      </c>
    </row>
    <row r="5782" ht="22.5" customHeight="1">
      <c r="A5782" s="165"/>
      <c r="B5782" s="171"/>
      <c r="C5782" s="167"/>
      <c r="D5782" s="168"/>
      <c r="E5782" s="258" t="str">
        <f>iferror(vlookup(C5782,'Master data'!$A$1:$C$29,3,0),"--")</f>
        <v>--</v>
      </c>
      <c r="F5782" s="258" t="str">
        <f>iferror(vlookup(C5782,'Master data'!$A$1:$C$29,2,0),"--")</f>
        <v>--</v>
      </c>
    </row>
    <row r="5783" ht="22.5" customHeight="1">
      <c r="A5783" s="165"/>
      <c r="B5783" s="171"/>
      <c r="C5783" s="167"/>
      <c r="D5783" s="168"/>
      <c r="E5783" s="258" t="str">
        <f>iferror(vlookup(C5783,'Master data'!$A$1:$C$29,3,0),"--")</f>
        <v>--</v>
      </c>
      <c r="F5783" s="258" t="str">
        <f>iferror(vlookup(C5783,'Master data'!$A$1:$C$29,2,0),"--")</f>
        <v>--</v>
      </c>
    </row>
    <row r="5784" ht="22.5" customHeight="1">
      <c r="A5784" s="165"/>
      <c r="B5784" s="171"/>
      <c r="C5784" s="167"/>
      <c r="D5784" s="168"/>
      <c r="E5784" s="258" t="str">
        <f>iferror(vlookup(C5784,'Master data'!$A$1:$C$29,3,0),"--")</f>
        <v>--</v>
      </c>
      <c r="F5784" s="258" t="str">
        <f>iferror(vlookup(C5784,'Master data'!$A$1:$C$29,2,0),"--")</f>
        <v>--</v>
      </c>
    </row>
    <row r="5785" ht="22.5" customHeight="1">
      <c r="A5785" s="165"/>
      <c r="B5785" s="171"/>
      <c r="C5785" s="167"/>
      <c r="D5785" s="168"/>
      <c r="E5785" s="258" t="str">
        <f>iferror(vlookup(C5785,'Master data'!$A$1:$C$29,3,0),"--")</f>
        <v>--</v>
      </c>
      <c r="F5785" s="258" t="str">
        <f>iferror(vlookup(C5785,'Master data'!$A$1:$C$29,2,0),"--")</f>
        <v>--</v>
      </c>
    </row>
    <row r="5786" ht="22.5" customHeight="1">
      <c r="A5786" s="165"/>
      <c r="B5786" s="171"/>
      <c r="C5786" s="167"/>
      <c r="D5786" s="168"/>
      <c r="E5786" s="258" t="str">
        <f>iferror(vlookup(C5786,'Master data'!$A$1:$C$29,3,0),"--")</f>
        <v>--</v>
      </c>
      <c r="F5786" s="258" t="str">
        <f>iferror(vlookup(C5786,'Master data'!$A$1:$C$29,2,0),"--")</f>
        <v>--</v>
      </c>
    </row>
    <row r="5787" ht="22.5" customHeight="1">
      <c r="A5787" s="165"/>
      <c r="B5787" s="171"/>
      <c r="C5787" s="167"/>
      <c r="D5787" s="168"/>
      <c r="E5787" s="258" t="str">
        <f>iferror(vlookup(C5787,'Master data'!$A$1:$C$29,3,0),"--")</f>
        <v>--</v>
      </c>
      <c r="F5787" s="258" t="str">
        <f>iferror(vlookup(C5787,'Master data'!$A$1:$C$29,2,0),"--")</f>
        <v>--</v>
      </c>
    </row>
    <row r="5788" ht="22.5" customHeight="1">
      <c r="A5788" s="165"/>
      <c r="B5788" s="171"/>
      <c r="C5788" s="167"/>
      <c r="D5788" s="168"/>
      <c r="E5788" s="258" t="str">
        <f>iferror(vlookup(C5788,'Master data'!$A$1:$C$29,3,0),"--")</f>
        <v>--</v>
      </c>
      <c r="F5788" s="258" t="str">
        <f>iferror(vlookup(C5788,'Master data'!$A$1:$C$29,2,0),"--")</f>
        <v>--</v>
      </c>
    </row>
    <row r="5789" ht="22.5" customHeight="1">
      <c r="A5789" s="165"/>
      <c r="B5789" s="171"/>
      <c r="C5789" s="167"/>
      <c r="D5789" s="168"/>
      <c r="E5789" s="258" t="str">
        <f>iferror(vlookup(C5789,'Master data'!$A$1:$C$29,3,0),"--")</f>
        <v>--</v>
      </c>
      <c r="F5789" s="258" t="str">
        <f>iferror(vlookup(C5789,'Master data'!$A$1:$C$29,2,0),"--")</f>
        <v>--</v>
      </c>
    </row>
    <row r="5790" ht="22.5" customHeight="1">
      <c r="A5790" s="165"/>
      <c r="B5790" s="171"/>
      <c r="C5790" s="167"/>
      <c r="D5790" s="168"/>
      <c r="E5790" s="258" t="str">
        <f>iferror(vlookup(C5790,'Master data'!$A$1:$C$29,3,0),"--")</f>
        <v>--</v>
      </c>
      <c r="F5790" s="258" t="str">
        <f>iferror(vlookup(C5790,'Master data'!$A$1:$C$29,2,0),"--")</f>
        <v>--</v>
      </c>
    </row>
    <row r="5791" ht="22.5" customHeight="1">
      <c r="A5791" s="165"/>
      <c r="B5791" s="171"/>
      <c r="C5791" s="167"/>
      <c r="D5791" s="168"/>
      <c r="E5791" s="258" t="str">
        <f>iferror(vlookup(C5791,'Master data'!$A$1:$C$29,3,0),"--")</f>
        <v>--</v>
      </c>
      <c r="F5791" s="258" t="str">
        <f>iferror(vlookup(C5791,'Master data'!$A$1:$C$29,2,0),"--")</f>
        <v>--</v>
      </c>
    </row>
    <row r="5792" ht="22.5" customHeight="1">
      <c r="A5792" s="165"/>
      <c r="B5792" s="171"/>
      <c r="C5792" s="167"/>
      <c r="D5792" s="168"/>
      <c r="E5792" s="258" t="str">
        <f>iferror(vlookup(C5792,'Master data'!$A$1:$C$29,3,0),"--")</f>
        <v>--</v>
      </c>
      <c r="F5792" s="258" t="str">
        <f>iferror(vlookup(C5792,'Master data'!$A$1:$C$29,2,0),"--")</f>
        <v>--</v>
      </c>
    </row>
    <row r="5793" ht="22.5" customHeight="1">
      <c r="A5793" s="165"/>
      <c r="B5793" s="171"/>
      <c r="C5793" s="167"/>
      <c r="D5793" s="168"/>
      <c r="E5793" s="258" t="str">
        <f>iferror(vlookup(C5793,'Master data'!$A$1:$C$29,3,0),"--")</f>
        <v>--</v>
      </c>
      <c r="F5793" s="258" t="str">
        <f>iferror(vlookup(C5793,'Master data'!$A$1:$C$29,2,0),"--")</f>
        <v>--</v>
      </c>
    </row>
    <row r="5794" ht="22.5" customHeight="1">
      <c r="A5794" s="165"/>
      <c r="B5794" s="171"/>
      <c r="C5794" s="167"/>
      <c r="D5794" s="168"/>
      <c r="E5794" s="258" t="str">
        <f>iferror(vlookup(C5794,'Master data'!$A$1:$C$29,3,0),"--")</f>
        <v>--</v>
      </c>
      <c r="F5794" s="258" t="str">
        <f>iferror(vlookup(C5794,'Master data'!$A$1:$C$29,2,0),"--")</f>
        <v>--</v>
      </c>
    </row>
    <row r="5795" ht="22.5" customHeight="1">
      <c r="A5795" s="165"/>
      <c r="B5795" s="171"/>
      <c r="C5795" s="167"/>
      <c r="D5795" s="168"/>
      <c r="E5795" s="258" t="str">
        <f>iferror(vlookup(C5795,'Master data'!$A$1:$C$29,3,0),"--")</f>
        <v>--</v>
      </c>
      <c r="F5795" s="258" t="str">
        <f>iferror(vlookup(C5795,'Master data'!$A$1:$C$29,2,0),"--")</f>
        <v>--</v>
      </c>
    </row>
    <row r="5796" ht="22.5" customHeight="1">
      <c r="A5796" s="165"/>
      <c r="B5796" s="171"/>
      <c r="C5796" s="167"/>
      <c r="D5796" s="168"/>
      <c r="E5796" s="258" t="str">
        <f>iferror(vlookup(C5796,'Master data'!$A$1:$C$29,3,0),"--")</f>
        <v>--</v>
      </c>
      <c r="F5796" s="258" t="str">
        <f>iferror(vlookup(C5796,'Master data'!$A$1:$C$29,2,0),"--")</f>
        <v>--</v>
      </c>
    </row>
    <row r="5797" ht="22.5" customHeight="1">
      <c r="A5797" s="165"/>
      <c r="B5797" s="171"/>
      <c r="C5797" s="167"/>
      <c r="D5797" s="168"/>
      <c r="E5797" s="258" t="str">
        <f>iferror(vlookup(C5797,'Master data'!$A$1:$C$29,3,0),"--")</f>
        <v>--</v>
      </c>
      <c r="F5797" s="258" t="str">
        <f>iferror(vlookup(C5797,'Master data'!$A$1:$C$29,2,0),"--")</f>
        <v>--</v>
      </c>
    </row>
    <row r="5798" ht="22.5" customHeight="1">
      <c r="A5798" s="165"/>
      <c r="B5798" s="171"/>
      <c r="C5798" s="167"/>
      <c r="D5798" s="168"/>
      <c r="E5798" s="258" t="str">
        <f>iferror(vlookup(C5798,'Master data'!$A$1:$C$29,3,0),"--")</f>
        <v>--</v>
      </c>
      <c r="F5798" s="258" t="str">
        <f>iferror(vlookup(C5798,'Master data'!$A$1:$C$29,2,0),"--")</f>
        <v>--</v>
      </c>
    </row>
    <row r="5799" ht="22.5" customHeight="1">
      <c r="A5799" s="165"/>
      <c r="B5799" s="171"/>
      <c r="C5799" s="167"/>
      <c r="D5799" s="168"/>
      <c r="E5799" s="258" t="str">
        <f>iferror(vlookup(C5799,'Master data'!$A$1:$C$29,3,0),"--")</f>
        <v>--</v>
      </c>
      <c r="F5799" s="258" t="str">
        <f>iferror(vlookup(C5799,'Master data'!$A$1:$C$29,2,0),"--")</f>
        <v>--</v>
      </c>
    </row>
    <row r="5800" ht="22.5" customHeight="1">
      <c r="A5800" s="165"/>
      <c r="B5800" s="171"/>
      <c r="C5800" s="167"/>
      <c r="D5800" s="168"/>
      <c r="E5800" s="258" t="str">
        <f>iferror(vlookup(C5800,'Master data'!$A$1:$C$29,3,0),"--")</f>
        <v>--</v>
      </c>
      <c r="F5800" s="258" t="str">
        <f>iferror(vlookup(C5800,'Master data'!$A$1:$C$29,2,0),"--")</f>
        <v>--</v>
      </c>
    </row>
    <row r="5801" ht="22.5" customHeight="1">
      <c r="A5801" s="165"/>
      <c r="B5801" s="171"/>
      <c r="C5801" s="167"/>
      <c r="D5801" s="168"/>
      <c r="E5801" s="258" t="str">
        <f>iferror(vlookup(C5801,'Master data'!$A$1:$C$29,3,0),"--")</f>
        <v>--</v>
      </c>
      <c r="F5801" s="258" t="str">
        <f>iferror(vlookup(C5801,'Master data'!$A$1:$C$29,2,0),"--")</f>
        <v>--</v>
      </c>
    </row>
    <row r="5802" ht="22.5" customHeight="1">
      <c r="A5802" s="165"/>
      <c r="B5802" s="171"/>
      <c r="C5802" s="167"/>
      <c r="D5802" s="168"/>
      <c r="E5802" s="258" t="str">
        <f>iferror(vlookup(C5802,'Master data'!$A$1:$C$29,3,0),"--")</f>
        <v>--</v>
      </c>
      <c r="F5802" s="258" t="str">
        <f>iferror(vlookup(C5802,'Master data'!$A$1:$C$29,2,0),"--")</f>
        <v>--</v>
      </c>
    </row>
    <row r="5803" ht="22.5" customHeight="1">
      <c r="A5803" s="165"/>
      <c r="B5803" s="171"/>
      <c r="C5803" s="167"/>
      <c r="D5803" s="168"/>
      <c r="E5803" s="258" t="str">
        <f>iferror(vlookup(C5803,'Master data'!$A$1:$C$29,3,0),"--")</f>
        <v>--</v>
      </c>
      <c r="F5803" s="258" t="str">
        <f>iferror(vlookup(C5803,'Master data'!$A$1:$C$29,2,0),"--")</f>
        <v>--</v>
      </c>
    </row>
    <row r="5804" ht="22.5" customHeight="1">
      <c r="A5804" s="165"/>
      <c r="B5804" s="171"/>
      <c r="C5804" s="167"/>
      <c r="D5804" s="168"/>
      <c r="E5804" s="258" t="str">
        <f>iferror(vlookup(C5804,'Master data'!$A$1:$C$29,3,0),"--")</f>
        <v>--</v>
      </c>
      <c r="F5804" s="258" t="str">
        <f>iferror(vlookup(C5804,'Master data'!$A$1:$C$29,2,0),"--")</f>
        <v>--</v>
      </c>
    </row>
    <row r="5805" ht="22.5" customHeight="1">
      <c r="A5805" s="165"/>
      <c r="B5805" s="171"/>
      <c r="C5805" s="167"/>
      <c r="D5805" s="168"/>
      <c r="E5805" s="258" t="str">
        <f>iferror(vlookup(C5805,'Master data'!$A$1:$C$29,3,0),"--")</f>
        <v>--</v>
      </c>
      <c r="F5805" s="258" t="str">
        <f>iferror(vlookup(C5805,'Master data'!$A$1:$C$29,2,0),"--")</f>
        <v>--</v>
      </c>
    </row>
    <row r="5806" ht="22.5" customHeight="1">
      <c r="A5806" s="165"/>
      <c r="B5806" s="171"/>
      <c r="C5806" s="167"/>
      <c r="D5806" s="168"/>
      <c r="E5806" s="258" t="str">
        <f>iferror(vlookup(C5806,'Master data'!$A$1:$C$29,3,0),"--")</f>
        <v>--</v>
      </c>
      <c r="F5806" s="258" t="str">
        <f>iferror(vlookup(C5806,'Master data'!$A$1:$C$29,2,0),"--")</f>
        <v>--</v>
      </c>
    </row>
    <row r="5807" ht="22.5" customHeight="1">
      <c r="A5807" s="165"/>
      <c r="B5807" s="171"/>
      <c r="C5807" s="167"/>
      <c r="D5807" s="168"/>
      <c r="E5807" s="258" t="str">
        <f>iferror(vlookup(C5807,'Master data'!$A$1:$C$29,3,0),"--")</f>
        <v>--</v>
      </c>
      <c r="F5807" s="258" t="str">
        <f>iferror(vlookup(C5807,'Master data'!$A$1:$C$29,2,0),"--")</f>
        <v>--</v>
      </c>
    </row>
    <row r="5808" ht="22.5" customHeight="1">
      <c r="A5808" s="165"/>
      <c r="B5808" s="171"/>
      <c r="C5808" s="167"/>
      <c r="D5808" s="168"/>
      <c r="E5808" s="258" t="str">
        <f>iferror(vlookup(C5808,'Master data'!$A$1:$C$29,3,0),"--")</f>
        <v>--</v>
      </c>
      <c r="F5808" s="258" t="str">
        <f>iferror(vlookup(C5808,'Master data'!$A$1:$C$29,2,0),"--")</f>
        <v>--</v>
      </c>
    </row>
    <row r="5809" ht="22.5" customHeight="1">
      <c r="A5809" s="165"/>
      <c r="B5809" s="171"/>
      <c r="C5809" s="167"/>
      <c r="D5809" s="168"/>
      <c r="E5809" s="258" t="str">
        <f>iferror(vlookup(C5809,'Master data'!$A$1:$C$29,3,0),"--")</f>
        <v>--</v>
      </c>
      <c r="F5809" s="258" t="str">
        <f>iferror(vlookup(C5809,'Master data'!$A$1:$C$29,2,0),"--")</f>
        <v>--</v>
      </c>
    </row>
    <row r="5810" ht="22.5" customHeight="1">
      <c r="A5810" s="165"/>
      <c r="B5810" s="171"/>
      <c r="C5810" s="167"/>
      <c r="D5810" s="168"/>
      <c r="E5810" s="258" t="str">
        <f>iferror(vlookup(C5810,'Master data'!$A$1:$C$29,3,0),"--")</f>
        <v>--</v>
      </c>
      <c r="F5810" s="258" t="str">
        <f>iferror(vlookup(C5810,'Master data'!$A$1:$C$29,2,0),"--")</f>
        <v>--</v>
      </c>
    </row>
    <row r="5811" ht="22.5" customHeight="1">
      <c r="A5811" s="165"/>
      <c r="B5811" s="171"/>
      <c r="C5811" s="167"/>
      <c r="D5811" s="168"/>
      <c r="E5811" s="258" t="str">
        <f>iferror(vlookup(C5811,'Master data'!$A$1:$C$29,3,0),"--")</f>
        <v>--</v>
      </c>
      <c r="F5811" s="258" t="str">
        <f>iferror(vlookup(C5811,'Master data'!$A$1:$C$29,2,0),"--")</f>
        <v>--</v>
      </c>
    </row>
    <row r="5812" ht="22.5" customHeight="1">
      <c r="A5812" s="165"/>
      <c r="B5812" s="171"/>
      <c r="C5812" s="167"/>
      <c r="D5812" s="168"/>
      <c r="E5812" s="258" t="str">
        <f>iferror(vlookup(C5812,'Master data'!$A$1:$C$29,3,0),"--")</f>
        <v>--</v>
      </c>
      <c r="F5812" s="258" t="str">
        <f>iferror(vlookup(C5812,'Master data'!$A$1:$C$29,2,0),"--")</f>
        <v>--</v>
      </c>
    </row>
    <row r="5813" ht="22.5" customHeight="1">
      <c r="A5813" s="165"/>
      <c r="B5813" s="171"/>
      <c r="C5813" s="167"/>
      <c r="D5813" s="168"/>
      <c r="E5813" s="258" t="str">
        <f>iferror(vlookup(C5813,'Master data'!$A$1:$C$29,3,0),"--")</f>
        <v>--</v>
      </c>
      <c r="F5813" s="258" t="str">
        <f>iferror(vlookup(C5813,'Master data'!$A$1:$C$29,2,0),"--")</f>
        <v>--</v>
      </c>
    </row>
    <row r="5814" ht="22.5" customHeight="1">
      <c r="A5814" s="165"/>
      <c r="B5814" s="171"/>
      <c r="C5814" s="167"/>
      <c r="D5814" s="168"/>
      <c r="E5814" s="258" t="str">
        <f>iferror(vlookup(C5814,'Master data'!$A$1:$C$29,3,0),"--")</f>
        <v>--</v>
      </c>
      <c r="F5814" s="258" t="str">
        <f>iferror(vlookup(C5814,'Master data'!$A$1:$C$29,2,0),"--")</f>
        <v>--</v>
      </c>
    </row>
    <row r="5815" ht="22.5" customHeight="1">
      <c r="A5815" s="165"/>
      <c r="B5815" s="171"/>
      <c r="C5815" s="167"/>
      <c r="D5815" s="168"/>
      <c r="E5815" s="258" t="str">
        <f>iferror(vlookup(C5815,'Master data'!$A$1:$C$29,3,0),"--")</f>
        <v>--</v>
      </c>
      <c r="F5815" s="258" t="str">
        <f>iferror(vlookup(C5815,'Master data'!$A$1:$C$29,2,0),"--")</f>
        <v>--</v>
      </c>
    </row>
    <row r="5816" ht="22.5" customHeight="1">
      <c r="A5816" s="165"/>
      <c r="B5816" s="171"/>
      <c r="C5816" s="167"/>
      <c r="D5816" s="168"/>
      <c r="E5816" s="258" t="str">
        <f>iferror(vlookup(C5816,'Master data'!$A$1:$C$29,3,0),"--")</f>
        <v>--</v>
      </c>
      <c r="F5816" s="258" t="str">
        <f>iferror(vlookup(C5816,'Master data'!$A$1:$C$29,2,0),"--")</f>
        <v>--</v>
      </c>
    </row>
    <row r="5817" ht="22.5" customHeight="1">
      <c r="A5817" s="165"/>
      <c r="B5817" s="171"/>
      <c r="C5817" s="167"/>
      <c r="D5817" s="168"/>
      <c r="E5817" s="258" t="str">
        <f>iferror(vlookup(C5817,'Master data'!$A$1:$C$29,3,0),"--")</f>
        <v>--</v>
      </c>
      <c r="F5817" s="258" t="str">
        <f>iferror(vlookup(C5817,'Master data'!$A$1:$C$29,2,0),"--")</f>
        <v>--</v>
      </c>
    </row>
    <row r="5818" ht="22.5" customHeight="1">
      <c r="A5818" s="165"/>
      <c r="B5818" s="171"/>
      <c r="C5818" s="167"/>
      <c r="D5818" s="168"/>
      <c r="E5818" s="258" t="str">
        <f>iferror(vlookup(C5818,'Master data'!$A$1:$C$29,3,0),"--")</f>
        <v>--</v>
      </c>
      <c r="F5818" s="258" t="str">
        <f>iferror(vlookup(C5818,'Master data'!$A$1:$C$29,2,0),"--")</f>
        <v>--</v>
      </c>
    </row>
    <row r="5819" ht="22.5" customHeight="1">
      <c r="A5819" s="165"/>
      <c r="B5819" s="171"/>
      <c r="C5819" s="167"/>
      <c r="D5819" s="168"/>
      <c r="E5819" s="258" t="str">
        <f>iferror(vlookup(C5819,'Master data'!$A$1:$C$29,3,0),"--")</f>
        <v>--</v>
      </c>
      <c r="F5819" s="258" t="str">
        <f>iferror(vlookup(C5819,'Master data'!$A$1:$C$29,2,0),"--")</f>
        <v>--</v>
      </c>
    </row>
    <row r="5820" ht="22.5" customHeight="1">
      <c r="A5820" s="165"/>
      <c r="B5820" s="171"/>
      <c r="C5820" s="167"/>
      <c r="D5820" s="168"/>
      <c r="E5820" s="258" t="str">
        <f>iferror(vlookup(C5820,'Master data'!$A$1:$C$29,3,0),"--")</f>
        <v>--</v>
      </c>
      <c r="F5820" s="258" t="str">
        <f>iferror(vlookup(C5820,'Master data'!$A$1:$C$29,2,0),"--")</f>
        <v>--</v>
      </c>
    </row>
    <row r="5821" ht="22.5" customHeight="1">
      <c r="A5821" s="165"/>
      <c r="B5821" s="171"/>
      <c r="C5821" s="167"/>
      <c r="D5821" s="168"/>
      <c r="E5821" s="258" t="str">
        <f>iferror(vlookup(C5821,'Master data'!$A$1:$C$29,3,0),"--")</f>
        <v>--</v>
      </c>
      <c r="F5821" s="258" t="str">
        <f>iferror(vlookup(C5821,'Master data'!$A$1:$C$29,2,0),"--")</f>
        <v>--</v>
      </c>
    </row>
    <row r="5822" ht="22.5" customHeight="1">
      <c r="A5822" s="165"/>
      <c r="B5822" s="171"/>
      <c r="C5822" s="167"/>
      <c r="D5822" s="168"/>
      <c r="E5822" s="258" t="str">
        <f>iferror(vlookup(C5822,'Master data'!$A$1:$C$29,3,0),"--")</f>
        <v>--</v>
      </c>
      <c r="F5822" s="258" t="str">
        <f>iferror(vlookup(C5822,'Master data'!$A$1:$C$29,2,0),"--")</f>
        <v>--</v>
      </c>
    </row>
    <row r="5823" ht="22.5" customHeight="1">
      <c r="A5823" s="165"/>
      <c r="B5823" s="171"/>
      <c r="C5823" s="167"/>
      <c r="D5823" s="168"/>
      <c r="E5823" s="258" t="str">
        <f>iferror(vlookup(C5823,'Master data'!$A$1:$C$29,3,0),"--")</f>
        <v>--</v>
      </c>
      <c r="F5823" s="258" t="str">
        <f>iferror(vlookup(C5823,'Master data'!$A$1:$C$29,2,0),"--")</f>
        <v>--</v>
      </c>
    </row>
    <row r="5824" ht="22.5" customHeight="1">
      <c r="A5824" s="165"/>
      <c r="B5824" s="171"/>
      <c r="C5824" s="167"/>
      <c r="D5824" s="168"/>
      <c r="E5824" s="258" t="str">
        <f>iferror(vlookup(C5824,'Master data'!$A$1:$C$29,3,0),"--")</f>
        <v>--</v>
      </c>
      <c r="F5824" s="258" t="str">
        <f>iferror(vlookup(C5824,'Master data'!$A$1:$C$29,2,0),"--")</f>
        <v>--</v>
      </c>
    </row>
    <row r="5825" ht="22.5" customHeight="1">
      <c r="A5825" s="165"/>
      <c r="B5825" s="171"/>
      <c r="C5825" s="167"/>
      <c r="D5825" s="168"/>
      <c r="E5825" s="258" t="str">
        <f>iferror(vlookup(C5825,'Master data'!$A$1:$C$29,3,0),"--")</f>
        <v>--</v>
      </c>
      <c r="F5825" s="258" t="str">
        <f>iferror(vlookup(C5825,'Master data'!$A$1:$C$29,2,0),"--")</f>
        <v>--</v>
      </c>
    </row>
    <row r="5826" ht="22.5" customHeight="1">
      <c r="A5826" s="165"/>
      <c r="B5826" s="171"/>
      <c r="C5826" s="167"/>
      <c r="D5826" s="168"/>
      <c r="E5826" s="258" t="str">
        <f>iferror(vlookup(C5826,'Master data'!$A$1:$C$29,3,0),"--")</f>
        <v>--</v>
      </c>
      <c r="F5826" s="258" t="str">
        <f>iferror(vlookup(C5826,'Master data'!$A$1:$C$29,2,0),"--")</f>
        <v>--</v>
      </c>
    </row>
    <row r="5827" ht="22.5" customHeight="1">
      <c r="A5827" s="165"/>
      <c r="B5827" s="171"/>
      <c r="C5827" s="167"/>
      <c r="D5827" s="168"/>
      <c r="E5827" s="258" t="str">
        <f>iferror(vlookup(C5827,'Master data'!$A$1:$C$29,3,0),"--")</f>
        <v>--</v>
      </c>
      <c r="F5827" s="258" t="str">
        <f>iferror(vlookup(C5827,'Master data'!$A$1:$C$29,2,0),"--")</f>
        <v>--</v>
      </c>
    </row>
    <row r="5828" ht="22.5" customHeight="1">
      <c r="A5828" s="165"/>
      <c r="B5828" s="171"/>
      <c r="C5828" s="167"/>
      <c r="D5828" s="168"/>
      <c r="E5828" s="258" t="str">
        <f>iferror(vlookup(C5828,'Master data'!$A$1:$C$29,3,0),"--")</f>
        <v>--</v>
      </c>
      <c r="F5828" s="258" t="str">
        <f>iferror(vlookup(C5828,'Master data'!$A$1:$C$29,2,0),"--")</f>
        <v>--</v>
      </c>
    </row>
    <row r="5829" ht="22.5" customHeight="1">
      <c r="A5829" s="165"/>
      <c r="B5829" s="171"/>
      <c r="C5829" s="167"/>
      <c r="D5829" s="168"/>
      <c r="E5829" s="258" t="str">
        <f>iferror(vlookup(C5829,'Master data'!$A$1:$C$29,3,0),"--")</f>
        <v>--</v>
      </c>
      <c r="F5829" s="258" t="str">
        <f>iferror(vlookup(C5829,'Master data'!$A$1:$C$29,2,0),"--")</f>
        <v>--</v>
      </c>
    </row>
    <row r="5830" ht="22.5" customHeight="1">
      <c r="A5830" s="165"/>
      <c r="B5830" s="171"/>
      <c r="C5830" s="167"/>
      <c r="D5830" s="168"/>
      <c r="E5830" s="258" t="str">
        <f>iferror(vlookup(C5830,'Master data'!$A$1:$C$29,3,0),"--")</f>
        <v>--</v>
      </c>
      <c r="F5830" s="258" t="str">
        <f>iferror(vlookup(C5830,'Master data'!$A$1:$C$29,2,0),"--")</f>
        <v>--</v>
      </c>
    </row>
    <row r="5831" ht="22.5" customHeight="1">
      <c r="A5831" s="165"/>
      <c r="B5831" s="171"/>
      <c r="C5831" s="167"/>
      <c r="D5831" s="168"/>
      <c r="E5831" s="258" t="str">
        <f>iferror(vlookup(C5831,'Master data'!$A$1:$C$29,3,0),"--")</f>
        <v>--</v>
      </c>
      <c r="F5831" s="258" t="str">
        <f>iferror(vlookup(C5831,'Master data'!$A$1:$C$29,2,0),"--")</f>
        <v>--</v>
      </c>
    </row>
    <row r="5832" ht="22.5" customHeight="1">
      <c r="A5832" s="165"/>
      <c r="B5832" s="171"/>
      <c r="C5832" s="167"/>
      <c r="D5832" s="168"/>
      <c r="E5832" s="258" t="str">
        <f>iferror(vlookup(C5832,'Master data'!$A$1:$C$29,3,0),"--")</f>
        <v>--</v>
      </c>
      <c r="F5832" s="258" t="str">
        <f>iferror(vlookup(C5832,'Master data'!$A$1:$C$29,2,0),"--")</f>
        <v>--</v>
      </c>
    </row>
    <row r="5833" ht="22.5" customHeight="1">
      <c r="A5833" s="165"/>
      <c r="B5833" s="171"/>
      <c r="C5833" s="167"/>
      <c r="D5833" s="168"/>
      <c r="E5833" s="258" t="str">
        <f>iferror(vlookup(C5833,'Master data'!$A$1:$C$29,3,0),"--")</f>
        <v>--</v>
      </c>
      <c r="F5833" s="258" t="str">
        <f>iferror(vlookup(C5833,'Master data'!$A$1:$C$29,2,0),"--")</f>
        <v>--</v>
      </c>
    </row>
    <row r="5834" ht="22.5" customHeight="1">
      <c r="A5834" s="165"/>
      <c r="B5834" s="171"/>
      <c r="C5834" s="167"/>
      <c r="D5834" s="168"/>
      <c r="E5834" s="258" t="str">
        <f>iferror(vlookup(C5834,'Master data'!$A$1:$C$29,3,0),"--")</f>
        <v>--</v>
      </c>
      <c r="F5834" s="258" t="str">
        <f>iferror(vlookup(C5834,'Master data'!$A$1:$C$29,2,0),"--")</f>
        <v>--</v>
      </c>
    </row>
    <row r="5835" ht="22.5" customHeight="1">
      <c r="A5835" s="165"/>
      <c r="B5835" s="171"/>
      <c r="C5835" s="167"/>
      <c r="D5835" s="168"/>
      <c r="E5835" s="258" t="str">
        <f>iferror(vlookup(C5835,'Master data'!$A$1:$C$29,3,0),"--")</f>
        <v>--</v>
      </c>
      <c r="F5835" s="258" t="str">
        <f>iferror(vlookup(C5835,'Master data'!$A$1:$C$29,2,0),"--")</f>
        <v>--</v>
      </c>
    </row>
    <row r="5836" ht="22.5" customHeight="1">
      <c r="A5836" s="165"/>
      <c r="B5836" s="171"/>
      <c r="C5836" s="167"/>
      <c r="D5836" s="168"/>
      <c r="E5836" s="258" t="str">
        <f>iferror(vlookup(C5836,'Master data'!$A$1:$C$29,3,0),"--")</f>
        <v>--</v>
      </c>
      <c r="F5836" s="258" t="str">
        <f>iferror(vlookup(C5836,'Master data'!$A$1:$C$29,2,0),"--")</f>
        <v>--</v>
      </c>
    </row>
    <row r="5837" ht="22.5" customHeight="1">
      <c r="A5837" s="165"/>
      <c r="B5837" s="171"/>
      <c r="C5837" s="167"/>
      <c r="D5837" s="168"/>
      <c r="E5837" s="258" t="str">
        <f>iferror(vlookup(C5837,'Master data'!$A$1:$C$29,3,0),"--")</f>
        <v>--</v>
      </c>
      <c r="F5837" s="258" t="str">
        <f>iferror(vlookup(C5837,'Master data'!$A$1:$C$29,2,0),"--")</f>
        <v>--</v>
      </c>
    </row>
    <row r="5838" ht="22.5" customHeight="1">
      <c r="A5838" s="165"/>
      <c r="B5838" s="171"/>
      <c r="C5838" s="167"/>
      <c r="D5838" s="168"/>
      <c r="E5838" s="258" t="str">
        <f>iferror(vlookup(C5838,'Master data'!$A$1:$C$29,3,0),"--")</f>
        <v>--</v>
      </c>
      <c r="F5838" s="258" t="str">
        <f>iferror(vlookup(C5838,'Master data'!$A$1:$C$29,2,0),"--")</f>
        <v>--</v>
      </c>
    </row>
    <row r="5839" ht="22.5" customHeight="1">
      <c r="A5839" s="165"/>
      <c r="B5839" s="171"/>
      <c r="C5839" s="167"/>
      <c r="D5839" s="168"/>
      <c r="E5839" s="258" t="str">
        <f>iferror(vlookup(C5839,'Master data'!$A$1:$C$29,3,0),"--")</f>
        <v>--</v>
      </c>
      <c r="F5839" s="258" t="str">
        <f>iferror(vlookup(C5839,'Master data'!$A$1:$C$29,2,0),"--")</f>
        <v>--</v>
      </c>
    </row>
    <row r="5840" ht="22.5" customHeight="1">
      <c r="A5840" s="165"/>
      <c r="B5840" s="171"/>
      <c r="C5840" s="167"/>
      <c r="D5840" s="168"/>
      <c r="E5840" s="258" t="str">
        <f>iferror(vlookup(C5840,'Master data'!$A$1:$C$29,3,0),"--")</f>
        <v>--</v>
      </c>
      <c r="F5840" s="258" t="str">
        <f>iferror(vlookup(C5840,'Master data'!$A$1:$C$29,2,0),"--")</f>
        <v>--</v>
      </c>
    </row>
    <row r="5841" ht="22.5" customHeight="1">
      <c r="A5841" s="165"/>
      <c r="B5841" s="171"/>
      <c r="C5841" s="167"/>
      <c r="D5841" s="168"/>
      <c r="E5841" s="258" t="str">
        <f>iferror(vlookup(C5841,'Master data'!$A$1:$C$29,3,0),"--")</f>
        <v>--</v>
      </c>
      <c r="F5841" s="258" t="str">
        <f>iferror(vlookup(C5841,'Master data'!$A$1:$C$29,2,0),"--")</f>
        <v>--</v>
      </c>
    </row>
    <row r="5842" ht="22.5" customHeight="1">
      <c r="A5842" s="165"/>
      <c r="B5842" s="171"/>
      <c r="C5842" s="167"/>
      <c r="D5842" s="168"/>
      <c r="E5842" s="258" t="str">
        <f>iferror(vlookup(C5842,'Master data'!$A$1:$C$29,3,0),"--")</f>
        <v>--</v>
      </c>
      <c r="F5842" s="258" t="str">
        <f>iferror(vlookup(C5842,'Master data'!$A$1:$C$29,2,0),"--")</f>
        <v>--</v>
      </c>
    </row>
    <row r="5843" ht="22.5" customHeight="1">
      <c r="A5843" s="165"/>
      <c r="B5843" s="171"/>
      <c r="C5843" s="167"/>
      <c r="D5843" s="168"/>
      <c r="E5843" s="258" t="str">
        <f>iferror(vlookup(C5843,'Master data'!$A$1:$C$29,3,0),"--")</f>
        <v>--</v>
      </c>
      <c r="F5843" s="258" t="str">
        <f>iferror(vlookup(C5843,'Master data'!$A$1:$C$29,2,0),"--")</f>
        <v>--</v>
      </c>
    </row>
    <row r="5844" ht="22.5" customHeight="1">
      <c r="A5844" s="165"/>
      <c r="B5844" s="171"/>
      <c r="C5844" s="167"/>
      <c r="D5844" s="168"/>
      <c r="E5844" s="258" t="str">
        <f>iferror(vlookup(C5844,'Master data'!$A$1:$C$29,3,0),"--")</f>
        <v>--</v>
      </c>
      <c r="F5844" s="258" t="str">
        <f>iferror(vlookup(C5844,'Master data'!$A$1:$C$29,2,0),"--")</f>
        <v>--</v>
      </c>
    </row>
    <row r="5845" ht="22.5" customHeight="1">
      <c r="A5845" s="165"/>
      <c r="B5845" s="171"/>
      <c r="C5845" s="167"/>
      <c r="D5845" s="168"/>
      <c r="E5845" s="258" t="str">
        <f>iferror(vlookup(C5845,'Master data'!$A$1:$C$29,3,0),"--")</f>
        <v>--</v>
      </c>
      <c r="F5845" s="258" t="str">
        <f>iferror(vlookup(C5845,'Master data'!$A$1:$C$29,2,0),"--")</f>
        <v>--</v>
      </c>
    </row>
    <row r="5846" ht="22.5" customHeight="1">
      <c r="A5846" s="165"/>
      <c r="B5846" s="171"/>
      <c r="C5846" s="167"/>
      <c r="D5846" s="168"/>
      <c r="E5846" s="258" t="str">
        <f>iferror(vlookup(C5846,'Master data'!$A$1:$C$29,3,0),"--")</f>
        <v>--</v>
      </c>
      <c r="F5846" s="258" t="str">
        <f>iferror(vlookup(C5846,'Master data'!$A$1:$C$29,2,0),"--")</f>
        <v>--</v>
      </c>
    </row>
    <row r="5847" ht="22.5" customHeight="1">
      <c r="A5847" s="165"/>
      <c r="B5847" s="171"/>
      <c r="C5847" s="167"/>
      <c r="D5847" s="168"/>
      <c r="E5847" s="258" t="str">
        <f>iferror(vlookup(C5847,'Master data'!$A$1:$C$29,3,0),"--")</f>
        <v>--</v>
      </c>
      <c r="F5847" s="258" t="str">
        <f>iferror(vlookup(C5847,'Master data'!$A$1:$C$29,2,0),"--")</f>
        <v>--</v>
      </c>
    </row>
    <row r="5848" ht="22.5" customHeight="1">
      <c r="A5848" s="165"/>
      <c r="B5848" s="171"/>
      <c r="C5848" s="167"/>
      <c r="D5848" s="168"/>
      <c r="E5848" s="258" t="str">
        <f>iferror(vlookup(C5848,'Master data'!$A$1:$C$29,3,0),"--")</f>
        <v>--</v>
      </c>
      <c r="F5848" s="258" t="str">
        <f>iferror(vlookup(C5848,'Master data'!$A$1:$C$29,2,0),"--")</f>
        <v>--</v>
      </c>
    </row>
    <row r="5849" ht="22.5" customHeight="1">
      <c r="A5849" s="165"/>
      <c r="B5849" s="171"/>
      <c r="C5849" s="167"/>
      <c r="D5849" s="168"/>
      <c r="E5849" s="258" t="str">
        <f>iferror(vlookup(C5849,'Master data'!$A$1:$C$29,3,0),"--")</f>
        <v>--</v>
      </c>
      <c r="F5849" s="258" t="str">
        <f>iferror(vlookup(C5849,'Master data'!$A$1:$C$29,2,0),"--")</f>
        <v>--</v>
      </c>
    </row>
    <row r="5850" ht="22.5" customHeight="1">
      <c r="A5850" s="165"/>
      <c r="B5850" s="171"/>
      <c r="C5850" s="167"/>
      <c r="D5850" s="168"/>
      <c r="E5850" s="258" t="str">
        <f>iferror(vlookup(C5850,'Master data'!$A$1:$C$29,3,0),"--")</f>
        <v>--</v>
      </c>
      <c r="F5850" s="258" t="str">
        <f>iferror(vlookup(C5850,'Master data'!$A$1:$C$29,2,0),"--")</f>
        <v>--</v>
      </c>
    </row>
    <row r="5851" ht="22.5" customHeight="1">
      <c r="A5851" s="165"/>
      <c r="B5851" s="171"/>
      <c r="C5851" s="167"/>
      <c r="D5851" s="168"/>
      <c r="E5851" s="258" t="str">
        <f>iferror(vlookup(C5851,'Master data'!$A$1:$C$29,3,0),"--")</f>
        <v>--</v>
      </c>
      <c r="F5851" s="258" t="str">
        <f>iferror(vlookup(C5851,'Master data'!$A$1:$C$29,2,0),"--")</f>
        <v>--</v>
      </c>
    </row>
    <row r="5852" ht="22.5" customHeight="1">
      <c r="A5852" s="165"/>
      <c r="B5852" s="171"/>
      <c r="C5852" s="167"/>
      <c r="D5852" s="168"/>
      <c r="E5852" s="258" t="str">
        <f>iferror(vlookup(C5852,'Master data'!$A$1:$C$29,3,0),"--")</f>
        <v>--</v>
      </c>
      <c r="F5852" s="258" t="str">
        <f>iferror(vlookup(C5852,'Master data'!$A$1:$C$29,2,0),"--")</f>
        <v>--</v>
      </c>
    </row>
    <row r="5853" ht="22.5" customHeight="1">
      <c r="A5853" s="165"/>
      <c r="B5853" s="171"/>
      <c r="C5853" s="167"/>
      <c r="D5853" s="168"/>
      <c r="E5853" s="258" t="str">
        <f>iferror(vlookup(C5853,'Master data'!$A$1:$C$29,3,0),"--")</f>
        <v>--</v>
      </c>
      <c r="F5853" s="258" t="str">
        <f>iferror(vlookup(C5853,'Master data'!$A$1:$C$29,2,0),"--")</f>
        <v>--</v>
      </c>
    </row>
    <row r="5854" ht="22.5" customHeight="1">
      <c r="A5854" s="165"/>
      <c r="B5854" s="171"/>
      <c r="C5854" s="167"/>
      <c r="D5854" s="168"/>
      <c r="E5854" s="258" t="str">
        <f>iferror(vlookup(C5854,'Master data'!$A$1:$C$29,3,0),"--")</f>
        <v>--</v>
      </c>
      <c r="F5854" s="258" t="str">
        <f>iferror(vlookup(C5854,'Master data'!$A$1:$C$29,2,0),"--")</f>
        <v>--</v>
      </c>
    </row>
    <row r="5855" ht="22.5" customHeight="1">
      <c r="A5855" s="165"/>
      <c r="B5855" s="171"/>
      <c r="C5855" s="167"/>
      <c r="D5855" s="168"/>
      <c r="E5855" s="258" t="str">
        <f>iferror(vlookup(C5855,'Master data'!$A$1:$C$29,3,0),"--")</f>
        <v>--</v>
      </c>
      <c r="F5855" s="258" t="str">
        <f>iferror(vlookup(C5855,'Master data'!$A$1:$C$29,2,0),"--")</f>
        <v>--</v>
      </c>
    </row>
    <row r="5856" ht="22.5" customHeight="1">
      <c r="A5856" s="165"/>
      <c r="B5856" s="171"/>
      <c r="C5856" s="167"/>
      <c r="D5856" s="168"/>
      <c r="E5856" s="258" t="str">
        <f>iferror(vlookup(C5856,'Master data'!$A$1:$C$29,3,0),"--")</f>
        <v>--</v>
      </c>
      <c r="F5856" s="258" t="str">
        <f>iferror(vlookup(C5856,'Master data'!$A$1:$C$29,2,0),"--")</f>
        <v>--</v>
      </c>
    </row>
    <row r="5857" ht="22.5" customHeight="1">
      <c r="A5857" s="165"/>
      <c r="B5857" s="171"/>
      <c r="C5857" s="167"/>
      <c r="D5857" s="168"/>
      <c r="E5857" s="258" t="str">
        <f>iferror(vlookup(C5857,'Master data'!$A$1:$C$29,3,0),"--")</f>
        <v>--</v>
      </c>
      <c r="F5857" s="258" t="str">
        <f>iferror(vlookup(C5857,'Master data'!$A$1:$C$29,2,0),"--")</f>
        <v>--</v>
      </c>
    </row>
    <row r="5858" ht="22.5" customHeight="1">
      <c r="A5858" s="165"/>
      <c r="B5858" s="171"/>
      <c r="C5858" s="167"/>
      <c r="D5858" s="168"/>
      <c r="E5858" s="258" t="str">
        <f>iferror(vlookup(C5858,'Master data'!$A$1:$C$29,3,0),"--")</f>
        <v>--</v>
      </c>
      <c r="F5858" s="258" t="str">
        <f>iferror(vlookup(C5858,'Master data'!$A$1:$C$29,2,0),"--")</f>
        <v>--</v>
      </c>
    </row>
    <row r="5859" ht="22.5" customHeight="1">
      <c r="A5859" s="165"/>
      <c r="B5859" s="171"/>
      <c r="C5859" s="167"/>
      <c r="D5859" s="168"/>
      <c r="E5859" s="258" t="str">
        <f>iferror(vlookup(C5859,'Master data'!$A$1:$C$29,3,0),"--")</f>
        <v>--</v>
      </c>
      <c r="F5859" s="258" t="str">
        <f>iferror(vlookup(C5859,'Master data'!$A$1:$C$29,2,0),"--")</f>
        <v>--</v>
      </c>
    </row>
    <row r="5860" ht="22.5" customHeight="1">
      <c r="A5860" s="165"/>
      <c r="B5860" s="171"/>
      <c r="C5860" s="167"/>
      <c r="D5860" s="168"/>
      <c r="E5860" s="258" t="str">
        <f>iferror(vlookup(C5860,'Master data'!$A$1:$C$29,3,0),"--")</f>
        <v>--</v>
      </c>
      <c r="F5860" s="258" t="str">
        <f>iferror(vlookup(C5860,'Master data'!$A$1:$C$29,2,0),"--")</f>
        <v>--</v>
      </c>
    </row>
    <row r="5861" ht="22.5" customHeight="1">
      <c r="A5861" s="165"/>
      <c r="B5861" s="171"/>
      <c r="C5861" s="167"/>
      <c r="D5861" s="168"/>
      <c r="E5861" s="258" t="str">
        <f>iferror(vlookup(C5861,'Master data'!$A$1:$C$29,3,0),"--")</f>
        <v>--</v>
      </c>
      <c r="F5861" s="258" t="str">
        <f>iferror(vlookup(C5861,'Master data'!$A$1:$C$29,2,0),"--")</f>
        <v>--</v>
      </c>
    </row>
    <row r="5862" ht="22.5" customHeight="1">
      <c r="A5862" s="165"/>
      <c r="B5862" s="171"/>
      <c r="C5862" s="167"/>
      <c r="D5862" s="168"/>
      <c r="E5862" s="258" t="str">
        <f>iferror(vlookup(C5862,'Master data'!$A$1:$C$29,3,0),"--")</f>
        <v>--</v>
      </c>
      <c r="F5862" s="258" t="str">
        <f>iferror(vlookup(C5862,'Master data'!$A$1:$C$29,2,0),"--")</f>
        <v>--</v>
      </c>
    </row>
    <row r="5863" ht="22.5" customHeight="1">
      <c r="A5863" s="165"/>
      <c r="B5863" s="171"/>
      <c r="C5863" s="167"/>
      <c r="D5863" s="168"/>
      <c r="E5863" s="258" t="str">
        <f>iferror(vlookup(C5863,'Master data'!$A$1:$C$29,3,0),"--")</f>
        <v>--</v>
      </c>
      <c r="F5863" s="258" t="str">
        <f>iferror(vlookup(C5863,'Master data'!$A$1:$C$29,2,0),"--")</f>
        <v>--</v>
      </c>
    </row>
    <row r="5864" ht="22.5" customHeight="1">
      <c r="A5864" s="165"/>
      <c r="B5864" s="171"/>
      <c r="C5864" s="167"/>
      <c r="D5864" s="168"/>
      <c r="E5864" s="258" t="str">
        <f>iferror(vlookup(C5864,'Master data'!$A$1:$C$29,3,0),"--")</f>
        <v>--</v>
      </c>
      <c r="F5864" s="258" t="str">
        <f>iferror(vlookup(C5864,'Master data'!$A$1:$C$29,2,0),"--")</f>
        <v>--</v>
      </c>
    </row>
    <row r="5865" ht="22.5" customHeight="1">
      <c r="A5865" s="165"/>
      <c r="B5865" s="171"/>
      <c r="C5865" s="167"/>
      <c r="D5865" s="168"/>
      <c r="E5865" s="258" t="str">
        <f>iferror(vlookup(C5865,'Master data'!$A$1:$C$29,3,0),"--")</f>
        <v>--</v>
      </c>
      <c r="F5865" s="258" t="str">
        <f>iferror(vlookup(C5865,'Master data'!$A$1:$C$29,2,0),"--")</f>
        <v>--</v>
      </c>
    </row>
    <row r="5866" ht="22.5" customHeight="1">
      <c r="A5866" s="165"/>
      <c r="B5866" s="171"/>
      <c r="C5866" s="167"/>
      <c r="D5866" s="168"/>
      <c r="E5866" s="258" t="str">
        <f>iferror(vlookup(C5866,'Master data'!$A$1:$C$29,3,0),"--")</f>
        <v>--</v>
      </c>
      <c r="F5866" s="258" t="str">
        <f>iferror(vlookup(C5866,'Master data'!$A$1:$C$29,2,0),"--")</f>
        <v>--</v>
      </c>
    </row>
    <row r="5867" ht="22.5" customHeight="1">
      <c r="A5867" s="165"/>
      <c r="B5867" s="171"/>
      <c r="C5867" s="167"/>
      <c r="D5867" s="168"/>
      <c r="E5867" s="258" t="str">
        <f>iferror(vlookup(C5867,'Master data'!$A$1:$C$29,3,0),"--")</f>
        <v>--</v>
      </c>
      <c r="F5867" s="258" t="str">
        <f>iferror(vlookup(C5867,'Master data'!$A$1:$C$29,2,0),"--")</f>
        <v>--</v>
      </c>
    </row>
    <row r="5868" ht="22.5" customHeight="1">
      <c r="A5868" s="165"/>
      <c r="B5868" s="171"/>
      <c r="C5868" s="167"/>
      <c r="D5868" s="168"/>
      <c r="E5868" s="258" t="str">
        <f>iferror(vlookup(C5868,'Master data'!$A$1:$C$29,3,0),"--")</f>
        <v>--</v>
      </c>
      <c r="F5868" s="258" t="str">
        <f>iferror(vlookup(C5868,'Master data'!$A$1:$C$29,2,0),"--")</f>
        <v>--</v>
      </c>
    </row>
    <row r="5869" ht="22.5" customHeight="1">
      <c r="A5869" s="165"/>
      <c r="B5869" s="171"/>
      <c r="C5869" s="167"/>
      <c r="D5869" s="168"/>
      <c r="E5869" s="258" t="str">
        <f>iferror(vlookup(C5869,'Master data'!$A$1:$C$29,3,0),"--")</f>
        <v>--</v>
      </c>
      <c r="F5869" s="258" t="str">
        <f>iferror(vlookup(C5869,'Master data'!$A$1:$C$29,2,0),"--")</f>
        <v>--</v>
      </c>
    </row>
    <row r="5870" ht="22.5" customHeight="1">
      <c r="A5870" s="165"/>
      <c r="B5870" s="171"/>
      <c r="C5870" s="167"/>
      <c r="D5870" s="168"/>
      <c r="E5870" s="258" t="str">
        <f>iferror(vlookup(C5870,'Master data'!$A$1:$C$29,3,0),"--")</f>
        <v>--</v>
      </c>
      <c r="F5870" s="258" t="str">
        <f>iferror(vlookup(C5870,'Master data'!$A$1:$C$29,2,0),"--")</f>
        <v>--</v>
      </c>
    </row>
    <row r="5871" ht="22.5" customHeight="1">
      <c r="A5871" s="165"/>
      <c r="B5871" s="171"/>
      <c r="C5871" s="167"/>
      <c r="D5871" s="168"/>
      <c r="E5871" s="258" t="str">
        <f>iferror(vlookup(C5871,'Master data'!$A$1:$C$29,3,0),"--")</f>
        <v>--</v>
      </c>
      <c r="F5871" s="258" t="str">
        <f>iferror(vlookup(C5871,'Master data'!$A$1:$C$29,2,0),"--")</f>
        <v>--</v>
      </c>
    </row>
    <row r="5872" ht="22.5" customHeight="1">
      <c r="A5872" s="165"/>
      <c r="B5872" s="171"/>
      <c r="C5872" s="167"/>
      <c r="D5872" s="168"/>
      <c r="E5872" s="258" t="str">
        <f>iferror(vlookup(C5872,'Master data'!$A$1:$C$29,3,0),"--")</f>
        <v>--</v>
      </c>
      <c r="F5872" s="258" t="str">
        <f>iferror(vlookup(C5872,'Master data'!$A$1:$C$29,2,0),"--")</f>
        <v>--</v>
      </c>
    </row>
    <row r="5873" ht="22.5" customHeight="1">
      <c r="A5873" s="165"/>
      <c r="B5873" s="171"/>
      <c r="C5873" s="167"/>
      <c r="D5873" s="168"/>
      <c r="E5873" s="258" t="str">
        <f>iferror(vlookup(C5873,'Master data'!$A$1:$C$29,3,0),"--")</f>
        <v>--</v>
      </c>
      <c r="F5873" s="258" t="str">
        <f>iferror(vlookup(C5873,'Master data'!$A$1:$C$29,2,0),"--")</f>
        <v>--</v>
      </c>
    </row>
    <row r="5874" ht="22.5" customHeight="1">
      <c r="A5874" s="165"/>
      <c r="B5874" s="171"/>
      <c r="C5874" s="167"/>
      <c r="D5874" s="168"/>
      <c r="E5874" s="258" t="str">
        <f>iferror(vlookup(C5874,'Master data'!$A$1:$C$29,3,0),"--")</f>
        <v>--</v>
      </c>
      <c r="F5874" s="258" t="str">
        <f>iferror(vlookup(C5874,'Master data'!$A$1:$C$29,2,0),"--")</f>
        <v>--</v>
      </c>
    </row>
    <row r="5875" ht="22.5" customHeight="1">
      <c r="A5875" s="165"/>
      <c r="B5875" s="171"/>
      <c r="C5875" s="167"/>
      <c r="D5875" s="168"/>
      <c r="E5875" s="258" t="str">
        <f>iferror(vlookup(C5875,'Master data'!$A$1:$C$29,3,0),"--")</f>
        <v>--</v>
      </c>
      <c r="F5875" s="258" t="str">
        <f>iferror(vlookup(C5875,'Master data'!$A$1:$C$29,2,0),"--")</f>
        <v>--</v>
      </c>
    </row>
    <row r="5876" ht="22.5" customHeight="1">
      <c r="A5876" s="165"/>
      <c r="B5876" s="171"/>
      <c r="C5876" s="167"/>
      <c r="D5876" s="168"/>
      <c r="E5876" s="258" t="str">
        <f>iferror(vlookup(C5876,'Master data'!$A$1:$C$29,3,0),"--")</f>
        <v>--</v>
      </c>
      <c r="F5876" s="258" t="str">
        <f>iferror(vlookup(C5876,'Master data'!$A$1:$C$29,2,0),"--")</f>
        <v>--</v>
      </c>
    </row>
    <row r="5877" ht="22.5" customHeight="1">
      <c r="A5877" s="165"/>
      <c r="B5877" s="171"/>
      <c r="C5877" s="167"/>
      <c r="D5877" s="168"/>
      <c r="E5877" s="258" t="str">
        <f>iferror(vlookup(C5877,'Master data'!$A$1:$C$29,3,0),"--")</f>
        <v>--</v>
      </c>
      <c r="F5877" s="258" t="str">
        <f>iferror(vlookup(C5877,'Master data'!$A$1:$C$29,2,0),"--")</f>
        <v>--</v>
      </c>
    </row>
    <row r="5878" ht="22.5" customHeight="1">
      <c r="A5878" s="165"/>
      <c r="B5878" s="171"/>
      <c r="C5878" s="167"/>
      <c r="D5878" s="168"/>
      <c r="E5878" s="258" t="str">
        <f>iferror(vlookup(C5878,'Master data'!$A$1:$C$29,3,0),"--")</f>
        <v>--</v>
      </c>
      <c r="F5878" s="258" t="str">
        <f>iferror(vlookup(C5878,'Master data'!$A$1:$C$29,2,0),"--")</f>
        <v>--</v>
      </c>
    </row>
    <row r="5879" ht="22.5" customHeight="1">
      <c r="A5879" s="165"/>
      <c r="B5879" s="171"/>
      <c r="C5879" s="167"/>
      <c r="D5879" s="168"/>
      <c r="E5879" s="258" t="str">
        <f>iferror(vlookup(C5879,'Master data'!$A$1:$C$29,3,0),"--")</f>
        <v>--</v>
      </c>
      <c r="F5879" s="258" t="str">
        <f>iferror(vlookup(C5879,'Master data'!$A$1:$C$29,2,0),"--")</f>
        <v>--</v>
      </c>
    </row>
    <row r="5880" ht="22.5" customHeight="1">
      <c r="A5880" s="165"/>
      <c r="B5880" s="171"/>
      <c r="C5880" s="167"/>
      <c r="D5880" s="168"/>
      <c r="E5880" s="258" t="str">
        <f>iferror(vlookup(C5880,'Master data'!$A$1:$C$29,3,0),"--")</f>
        <v>--</v>
      </c>
      <c r="F5880" s="258" t="str">
        <f>iferror(vlookup(C5880,'Master data'!$A$1:$C$29,2,0),"--")</f>
        <v>--</v>
      </c>
    </row>
    <row r="5881" ht="22.5" customHeight="1">
      <c r="A5881" s="165"/>
      <c r="B5881" s="171"/>
      <c r="C5881" s="167"/>
      <c r="D5881" s="168"/>
      <c r="E5881" s="258" t="str">
        <f>iferror(vlookup(C5881,'Master data'!$A$1:$C$29,3,0),"--")</f>
        <v>--</v>
      </c>
      <c r="F5881" s="258" t="str">
        <f>iferror(vlookup(C5881,'Master data'!$A$1:$C$29,2,0),"--")</f>
        <v>--</v>
      </c>
    </row>
    <row r="5882" ht="22.5" customHeight="1">
      <c r="A5882" s="165"/>
      <c r="B5882" s="171"/>
      <c r="C5882" s="167"/>
      <c r="D5882" s="168"/>
      <c r="E5882" s="258" t="str">
        <f>iferror(vlookup(C5882,'Master data'!$A$1:$C$29,3,0),"--")</f>
        <v>--</v>
      </c>
      <c r="F5882" s="258" t="str">
        <f>iferror(vlookup(C5882,'Master data'!$A$1:$C$29,2,0),"--")</f>
        <v>--</v>
      </c>
    </row>
    <row r="5883" ht="22.5" customHeight="1">
      <c r="A5883" s="165"/>
      <c r="B5883" s="171"/>
      <c r="C5883" s="167"/>
      <c r="D5883" s="168"/>
      <c r="E5883" s="258" t="str">
        <f>iferror(vlookup(C5883,'Master data'!$A$1:$C$29,3,0),"--")</f>
        <v>--</v>
      </c>
      <c r="F5883" s="258" t="str">
        <f>iferror(vlookup(C5883,'Master data'!$A$1:$C$29,2,0),"--")</f>
        <v>--</v>
      </c>
    </row>
    <row r="5884" ht="22.5" customHeight="1">
      <c r="A5884" s="165"/>
      <c r="B5884" s="171"/>
      <c r="C5884" s="167"/>
      <c r="D5884" s="168"/>
      <c r="E5884" s="258" t="str">
        <f>iferror(vlookup(C5884,'Master data'!$A$1:$C$29,3,0),"--")</f>
        <v>--</v>
      </c>
      <c r="F5884" s="258" t="str">
        <f>iferror(vlookup(C5884,'Master data'!$A$1:$C$29,2,0),"--")</f>
        <v>--</v>
      </c>
    </row>
    <row r="5885" ht="22.5" customHeight="1">
      <c r="A5885" s="165"/>
      <c r="B5885" s="171"/>
      <c r="C5885" s="167"/>
      <c r="D5885" s="168"/>
      <c r="E5885" s="258" t="str">
        <f>iferror(vlookup(C5885,'Master data'!$A$1:$C$29,3,0),"--")</f>
        <v>--</v>
      </c>
      <c r="F5885" s="258" t="str">
        <f>iferror(vlookup(C5885,'Master data'!$A$1:$C$29,2,0),"--")</f>
        <v>--</v>
      </c>
    </row>
    <row r="5886" ht="22.5" customHeight="1">
      <c r="A5886" s="165"/>
      <c r="B5886" s="171"/>
      <c r="C5886" s="167"/>
      <c r="D5886" s="168"/>
      <c r="E5886" s="258" t="str">
        <f>iferror(vlookup(C5886,'Master data'!$A$1:$C$29,3,0),"--")</f>
        <v>--</v>
      </c>
      <c r="F5886" s="258" t="str">
        <f>iferror(vlookup(C5886,'Master data'!$A$1:$C$29,2,0),"--")</f>
        <v>--</v>
      </c>
    </row>
    <row r="5887" ht="22.5" customHeight="1">
      <c r="A5887" s="165"/>
      <c r="B5887" s="171"/>
      <c r="C5887" s="167"/>
      <c r="D5887" s="168"/>
      <c r="E5887" s="258" t="str">
        <f>iferror(vlookup(C5887,'Master data'!$A$1:$C$29,3,0),"--")</f>
        <v>--</v>
      </c>
      <c r="F5887" s="258" t="str">
        <f>iferror(vlookup(C5887,'Master data'!$A$1:$C$29,2,0),"--")</f>
        <v>--</v>
      </c>
    </row>
    <row r="5888" ht="22.5" customHeight="1">
      <c r="A5888" s="165"/>
      <c r="B5888" s="171"/>
      <c r="C5888" s="167"/>
      <c r="D5888" s="168"/>
      <c r="E5888" s="258" t="str">
        <f>iferror(vlookup(C5888,'Master data'!$A$1:$C$29,3,0),"--")</f>
        <v>--</v>
      </c>
      <c r="F5888" s="258" t="str">
        <f>iferror(vlookup(C5888,'Master data'!$A$1:$C$29,2,0),"--")</f>
        <v>--</v>
      </c>
    </row>
    <row r="5889" ht="22.5" customHeight="1">
      <c r="A5889" s="165"/>
      <c r="B5889" s="171"/>
      <c r="C5889" s="167"/>
      <c r="D5889" s="168"/>
      <c r="E5889" s="258" t="str">
        <f>iferror(vlookup(C5889,'Master data'!$A$1:$C$29,3,0),"--")</f>
        <v>--</v>
      </c>
      <c r="F5889" s="258" t="str">
        <f>iferror(vlookup(C5889,'Master data'!$A$1:$C$29,2,0),"--")</f>
        <v>--</v>
      </c>
    </row>
    <row r="5890" ht="22.5" customHeight="1">
      <c r="A5890" s="165"/>
      <c r="B5890" s="171"/>
      <c r="C5890" s="167"/>
      <c r="D5890" s="168"/>
      <c r="E5890" s="258" t="str">
        <f>iferror(vlookup(C5890,'Master data'!$A$1:$C$29,3,0),"--")</f>
        <v>--</v>
      </c>
      <c r="F5890" s="258" t="str">
        <f>iferror(vlookup(C5890,'Master data'!$A$1:$C$29,2,0),"--")</f>
        <v>--</v>
      </c>
    </row>
    <row r="5891" ht="22.5" customHeight="1">
      <c r="A5891" s="165"/>
      <c r="B5891" s="171"/>
      <c r="C5891" s="167"/>
      <c r="D5891" s="168"/>
      <c r="E5891" s="258" t="str">
        <f>iferror(vlookup(C5891,'Master data'!$A$1:$C$29,3,0),"--")</f>
        <v>--</v>
      </c>
      <c r="F5891" s="258" t="str">
        <f>iferror(vlookup(C5891,'Master data'!$A$1:$C$29,2,0),"--")</f>
        <v>--</v>
      </c>
    </row>
    <row r="5892" ht="22.5" customHeight="1">
      <c r="A5892" s="165"/>
      <c r="B5892" s="171"/>
      <c r="C5892" s="167"/>
      <c r="D5892" s="168"/>
      <c r="E5892" s="258" t="str">
        <f>iferror(vlookup(C5892,'Master data'!$A$1:$C$29,3,0),"--")</f>
        <v>--</v>
      </c>
      <c r="F5892" s="258" t="str">
        <f>iferror(vlookup(C5892,'Master data'!$A$1:$C$29,2,0),"--")</f>
        <v>--</v>
      </c>
    </row>
    <row r="5893" ht="22.5" customHeight="1">
      <c r="A5893" s="165"/>
      <c r="B5893" s="171"/>
      <c r="C5893" s="167"/>
      <c r="D5893" s="168"/>
      <c r="E5893" s="258" t="str">
        <f>iferror(vlookup(C5893,'Master data'!$A$1:$C$29,3,0),"--")</f>
        <v>--</v>
      </c>
      <c r="F5893" s="258" t="str">
        <f>iferror(vlookup(C5893,'Master data'!$A$1:$C$29,2,0),"--")</f>
        <v>--</v>
      </c>
    </row>
    <row r="5894" ht="22.5" customHeight="1">
      <c r="A5894" s="165"/>
      <c r="B5894" s="171"/>
      <c r="C5894" s="167"/>
      <c r="D5894" s="168"/>
      <c r="E5894" s="258" t="str">
        <f>iferror(vlookup(C5894,'Master data'!$A$1:$C$29,3,0),"--")</f>
        <v>--</v>
      </c>
      <c r="F5894" s="258" t="str">
        <f>iferror(vlookup(C5894,'Master data'!$A$1:$C$29,2,0),"--")</f>
        <v>--</v>
      </c>
    </row>
    <row r="5895" ht="22.5" customHeight="1">
      <c r="A5895" s="165"/>
      <c r="B5895" s="171"/>
      <c r="C5895" s="167"/>
      <c r="D5895" s="168"/>
      <c r="E5895" s="258" t="str">
        <f>iferror(vlookup(C5895,'Master data'!$A$1:$C$29,3,0),"--")</f>
        <v>--</v>
      </c>
      <c r="F5895" s="258" t="str">
        <f>iferror(vlookup(C5895,'Master data'!$A$1:$C$29,2,0),"--")</f>
        <v>--</v>
      </c>
    </row>
    <row r="5896" ht="22.5" customHeight="1">
      <c r="A5896" s="165"/>
      <c r="B5896" s="171"/>
      <c r="C5896" s="167"/>
      <c r="D5896" s="168"/>
      <c r="E5896" s="258" t="str">
        <f>iferror(vlookup(C5896,'Master data'!$A$1:$C$29,3,0),"--")</f>
        <v>--</v>
      </c>
      <c r="F5896" s="258" t="str">
        <f>iferror(vlookup(C5896,'Master data'!$A$1:$C$29,2,0),"--")</f>
        <v>--</v>
      </c>
    </row>
    <row r="5897" ht="22.5" customHeight="1">
      <c r="A5897" s="165"/>
      <c r="B5897" s="171"/>
      <c r="C5897" s="167"/>
      <c r="D5897" s="168"/>
      <c r="E5897" s="258" t="str">
        <f>iferror(vlookup(C5897,'Master data'!$A$1:$C$29,3,0),"--")</f>
        <v>--</v>
      </c>
      <c r="F5897" s="258" t="str">
        <f>iferror(vlookup(C5897,'Master data'!$A$1:$C$29,2,0),"--")</f>
        <v>--</v>
      </c>
    </row>
    <row r="5898" ht="22.5" customHeight="1">
      <c r="A5898" s="165"/>
      <c r="B5898" s="171"/>
      <c r="C5898" s="167"/>
      <c r="D5898" s="168"/>
      <c r="E5898" s="258" t="str">
        <f>iferror(vlookup(C5898,'Master data'!$A$1:$C$29,3,0),"--")</f>
        <v>--</v>
      </c>
      <c r="F5898" s="258" t="str">
        <f>iferror(vlookup(C5898,'Master data'!$A$1:$C$29,2,0),"--")</f>
        <v>--</v>
      </c>
    </row>
    <row r="5899" ht="22.5" customHeight="1">
      <c r="A5899" s="165"/>
      <c r="B5899" s="171"/>
      <c r="C5899" s="167"/>
      <c r="D5899" s="168"/>
      <c r="E5899" s="258" t="str">
        <f>iferror(vlookup(C5899,'Master data'!$A$1:$C$29,3,0),"--")</f>
        <v>--</v>
      </c>
      <c r="F5899" s="258" t="str">
        <f>iferror(vlookup(C5899,'Master data'!$A$1:$C$29,2,0),"--")</f>
        <v>--</v>
      </c>
    </row>
    <row r="5900" ht="22.5" customHeight="1">
      <c r="A5900" s="165"/>
      <c r="B5900" s="171"/>
      <c r="C5900" s="167"/>
      <c r="D5900" s="168"/>
      <c r="E5900" s="258" t="str">
        <f>iferror(vlookup(C5900,'Master data'!$A$1:$C$29,3,0),"--")</f>
        <v>--</v>
      </c>
      <c r="F5900" s="258" t="str">
        <f>iferror(vlookup(C5900,'Master data'!$A$1:$C$29,2,0),"--")</f>
        <v>--</v>
      </c>
    </row>
    <row r="5901" ht="22.5" customHeight="1">
      <c r="A5901" s="165"/>
      <c r="B5901" s="171"/>
      <c r="C5901" s="167"/>
      <c r="D5901" s="168"/>
      <c r="E5901" s="258" t="str">
        <f>iferror(vlookup(C5901,'Master data'!$A$1:$C$29,3,0),"--")</f>
        <v>--</v>
      </c>
      <c r="F5901" s="258" t="str">
        <f>iferror(vlookup(C5901,'Master data'!$A$1:$C$29,2,0),"--")</f>
        <v>--</v>
      </c>
    </row>
    <row r="5902" ht="22.5" customHeight="1">
      <c r="A5902" s="165"/>
      <c r="B5902" s="171"/>
      <c r="C5902" s="167"/>
      <c r="D5902" s="168"/>
      <c r="E5902" s="258" t="str">
        <f>iferror(vlookup(C5902,'Master data'!$A$1:$C$29,3,0),"--")</f>
        <v>--</v>
      </c>
      <c r="F5902" s="258" t="str">
        <f>iferror(vlookup(C5902,'Master data'!$A$1:$C$29,2,0),"--")</f>
        <v>--</v>
      </c>
    </row>
    <row r="5903" ht="22.5" customHeight="1">
      <c r="A5903" s="165"/>
      <c r="B5903" s="171"/>
      <c r="C5903" s="167"/>
      <c r="D5903" s="168"/>
      <c r="E5903" s="258" t="str">
        <f>iferror(vlookup(C5903,'Master data'!$A$1:$C$29,3,0),"--")</f>
        <v>--</v>
      </c>
      <c r="F5903" s="258" t="str">
        <f>iferror(vlookup(C5903,'Master data'!$A$1:$C$29,2,0),"--")</f>
        <v>--</v>
      </c>
    </row>
    <row r="5904" ht="22.5" customHeight="1">
      <c r="A5904" s="165"/>
      <c r="B5904" s="171"/>
      <c r="C5904" s="167"/>
      <c r="D5904" s="168"/>
      <c r="E5904" s="258" t="str">
        <f>iferror(vlookup(C5904,'Master data'!$A$1:$C$29,3,0),"--")</f>
        <v>--</v>
      </c>
      <c r="F5904" s="258" t="str">
        <f>iferror(vlookup(C5904,'Master data'!$A$1:$C$29,2,0),"--")</f>
        <v>--</v>
      </c>
    </row>
    <row r="5905" ht="22.5" customHeight="1">
      <c r="A5905" s="165"/>
      <c r="B5905" s="171"/>
      <c r="C5905" s="167"/>
      <c r="D5905" s="168"/>
      <c r="E5905" s="258" t="str">
        <f>iferror(vlookup(C5905,'Master data'!$A$1:$C$29,3,0),"--")</f>
        <v>--</v>
      </c>
      <c r="F5905" s="258" t="str">
        <f>iferror(vlookup(C5905,'Master data'!$A$1:$C$29,2,0),"--")</f>
        <v>--</v>
      </c>
    </row>
    <row r="5906" ht="22.5" customHeight="1">
      <c r="A5906" s="165"/>
      <c r="B5906" s="171"/>
      <c r="C5906" s="167"/>
      <c r="D5906" s="168"/>
      <c r="E5906" s="258" t="str">
        <f>iferror(vlookup(C5906,'Master data'!$A$1:$C$29,3,0),"--")</f>
        <v>--</v>
      </c>
      <c r="F5906" s="258" t="str">
        <f>iferror(vlookup(C5906,'Master data'!$A$1:$C$29,2,0),"--")</f>
        <v>--</v>
      </c>
    </row>
    <row r="5907" ht="22.5" customHeight="1">
      <c r="A5907" s="165"/>
      <c r="B5907" s="171"/>
      <c r="C5907" s="167"/>
      <c r="D5907" s="168"/>
      <c r="E5907" s="258" t="str">
        <f>iferror(vlookup(C5907,'Master data'!$A$1:$C$29,3,0),"--")</f>
        <v>--</v>
      </c>
      <c r="F5907" s="258" t="str">
        <f>iferror(vlookup(C5907,'Master data'!$A$1:$C$29,2,0),"--")</f>
        <v>--</v>
      </c>
    </row>
    <row r="5908" ht="22.5" customHeight="1">
      <c r="A5908" s="165"/>
      <c r="B5908" s="171"/>
      <c r="C5908" s="167"/>
      <c r="D5908" s="168"/>
      <c r="E5908" s="258" t="str">
        <f>iferror(vlookup(C5908,'Master data'!$A$1:$C$29,3,0),"--")</f>
        <v>--</v>
      </c>
      <c r="F5908" s="258" t="str">
        <f>iferror(vlookup(C5908,'Master data'!$A$1:$C$29,2,0),"--")</f>
        <v>--</v>
      </c>
    </row>
    <row r="5909" ht="22.5" customHeight="1">
      <c r="A5909" s="165"/>
      <c r="B5909" s="171"/>
      <c r="C5909" s="167"/>
      <c r="D5909" s="168"/>
      <c r="E5909" s="258" t="str">
        <f>iferror(vlookup(C5909,'Master data'!$A$1:$C$29,3,0),"--")</f>
        <v>--</v>
      </c>
      <c r="F5909" s="258" t="str">
        <f>iferror(vlookup(C5909,'Master data'!$A$1:$C$29,2,0),"--")</f>
        <v>--</v>
      </c>
    </row>
    <row r="5910" ht="22.5" customHeight="1">
      <c r="A5910" s="165"/>
      <c r="B5910" s="171"/>
      <c r="C5910" s="167"/>
      <c r="D5910" s="168"/>
      <c r="E5910" s="258" t="str">
        <f>iferror(vlookup(C5910,'Master data'!$A$1:$C$29,3,0),"--")</f>
        <v>--</v>
      </c>
      <c r="F5910" s="258" t="str">
        <f>iferror(vlookup(C5910,'Master data'!$A$1:$C$29,2,0),"--")</f>
        <v>--</v>
      </c>
    </row>
    <row r="5911" ht="22.5" customHeight="1">
      <c r="A5911" s="165"/>
      <c r="B5911" s="171"/>
      <c r="C5911" s="167"/>
      <c r="D5911" s="168"/>
      <c r="E5911" s="258" t="str">
        <f>iferror(vlookup(C5911,'Master data'!$A$1:$C$29,3,0),"--")</f>
        <v>--</v>
      </c>
      <c r="F5911" s="258" t="str">
        <f>iferror(vlookup(C5911,'Master data'!$A$1:$C$29,2,0),"--")</f>
        <v>--</v>
      </c>
    </row>
    <row r="5912" ht="22.5" customHeight="1">
      <c r="A5912" s="165"/>
      <c r="B5912" s="171"/>
      <c r="C5912" s="167"/>
      <c r="D5912" s="168"/>
      <c r="E5912" s="258" t="str">
        <f>iferror(vlookup(C5912,'Master data'!$A$1:$C$29,3,0),"--")</f>
        <v>--</v>
      </c>
      <c r="F5912" s="258" t="str">
        <f>iferror(vlookup(C5912,'Master data'!$A$1:$C$29,2,0),"--")</f>
        <v>--</v>
      </c>
    </row>
    <row r="5913" ht="22.5" customHeight="1">
      <c r="A5913" s="165"/>
      <c r="B5913" s="171"/>
      <c r="C5913" s="167"/>
      <c r="D5913" s="168"/>
      <c r="E5913" s="258" t="str">
        <f>iferror(vlookup(C5913,'Master data'!$A$1:$C$29,3,0),"--")</f>
        <v>--</v>
      </c>
      <c r="F5913" s="258" t="str">
        <f>iferror(vlookup(C5913,'Master data'!$A$1:$C$29,2,0),"--")</f>
        <v>--</v>
      </c>
    </row>
    <row r="5914" ht="22.5" customHeight="1">
      <c r="A5914" s="165"/>
      <c r="B5914" s="171"/>
      <c r="C5914" s="167"/>
      <c r="D5914" s="168"/>
      <c r="E5914" s="258" t="str">
        <f>iferror(vlookup(C5914,'Master data'!$A$1:$C$29,3,0),"--")</f>
        <v>--</v>
      </c>
      <c r="F5914" s="258" t="str">
        <f>iferror(vlookup(C5914,'Master data'!$A$1:$C$29,2,0),"--")</f>
        <v>--</v>
      </c>
    </row>
    <row r="5915" ht="22.5" customHeight="1">
      <c r="A5915" s="165"/>
      <c r="B5915" s="171"/>
      <c r="C5915" s="167"/>
      <c r="D5915" s="168"/>
      <c r="E5915" s="258" t="str">
        <f>iferror(vlookup(C5915,'Master data'!$A$1:$C$29,3,0),"--")</f>
        <v>--</v>
      </c>
      <c r="F5915" s="258" t="str">
        <f>iferror(vlookup(C5915,'Master data'!$A$1:$C$29,2,0),"--")</f>
        <v>--</v>
      </c>
    </row>
    <row r="5916" ht="22.5" customHeight="1">
      <c r="A5916" s="165"/>
      <c r="B5916" s="171"/>
      <c r="C5916" s="167"/>
      <c r="D5916" s="168"/>
      <c r="E5916" s="258" t="str">
        <f>iferror(vlookup(C5916,'Master data'!$A$1:$C$29,3,0),"--")</f>
        <v>--</v>
      </c>
      <c r="F5916" s="258" t="str">
        <f>iferror(vlookup(C5916,'Master data'!$A$1:$C$29,2,0),"--")</f>
        <v>--</v>
      </c>
    </row>
    <row r="5917" ht="22.5" customHeight="1">
      <c r="A5917" s="165"/>
      <c r="B5917" s="171"/>
      <c r="C5917" s="167"/>
      <c r="D5917" s="168"/>
      <c r="E5917" s="258" t="str">
        <f>iferror(vlookup(C5917,'Master data'!$A$1:$C$29,3,0),"--")</f>
        <v>--</v>
      </c>
      <c r="F5917" s="258" t="str">
        <f>iferror(vlookup(C5917,'Master data'!$A$1:$C$29,2,0),"--")</f>
        <v>--</v>
      </c>
    </row>
    <row r="5918" ht="22.5" customHeight="1">
      <c r="A5918" s="165"/>
      <c r="B5918" s="171"/>
      <c r="C5918" s="167"/>
      <c r="D5918" s="168"/>
      <c r="E5918" s="258" t="str">
        <f>iferror(vlookup(C5918,'Master data'!$A$1:$C$29,3,0),"--")</f>
        <v>--</v>
      </c>
      <c r="F5918" s="258" t="str">
        <f>iferror(vlookup(C5918,'Master data'!$A$1:$C$29,2,0),"--")</f>
        <v>--</v>
      </c>
    </row>
    <row r="5919" ht="22.5" customHeight="1">
      <c r="A5919" s="165"/>
      <c r="B5919" s="171"/>
      <c r="C5919" s="167"/>
      <c r="D5919" s="168"/>
      <c r="E5919" s="258" t="str">
        <f>iferror(vlookup(C5919,'Master data'!$A$1:$C$29,3,0),"--")</f>
        <v>--</v>
      </c>
      <c r="F5919" s="258" t="str">
        <f>iferror(vlookup(C5919,'Master data'!$A$1:$C$29,2,0),"--")</f>
        <v>--</v>
      </c>
    </row>
    <row r="5920" ht="22.5" customHeight="1">
      <c r="A5920" s="165"/>
      <c r="B5920" s="171"/>
      <c r="C5920" s="167"/>
      <c r="D5920" s="168"/>
      <c r="E5920" s="258" t="str">
        <f>iferror(vlookup(C5920,'Master data'!$A$1:$C$29,3,0),"--")</f>
        <v>--</v>
      </c>
      <c r="F5920" s="258" t="str">
        <f>iferror(vlookup(C5920,'Master data'!$A$1:$C$29,2,0),"--")</f>
        <v>--</v>
      </c>
    </row>
    <row r="5921" ht="22.5" customHeight="1">
      <c r="A5921" s="165"/>
      <c r="B5921" s="171"/>
      <c r="C5921" s="167"/>
      <c r="D5921" s="168"/>
      <c r="E5921" s="258" t="str">
        <f>iferror(vlookup(C5921,'Master data'!$A$1:$C$29,3,0),"--")</f>
        <v>--</v>
      </c>
      <c r="F5921" s="258" t="str">
        <f>iferror(vlookup(C5921,'Master data'!$A$1:$C$29,2,0),"--")</f>
        <v>--</v>
      </c>
    </row>
    <row r="5922" ht="22.5" customHeight="1">
      <c r="A5922" s="165"/>
      <c r="B5922" s="171"/>
      <c r="C5922" s="167"/>
      <c r="D5922" s="168"/>
      <c r="E5922" s="258" t="str">
        <f>iferror(vlookup(C5922,'Master data'!$A$1:$C$29,3,0),"--")</f>
        <v>--</v>
      </c>
      <c r="F5922" s="258" t="str">
        <f>iferror(vlookup(C5922,'Master data'!$A$1:$C$29,2,0),"--")</f>
        <v>--</v>
      </c>
    </row>
    <row r="5923" ht="22.5" customHeight="1">
      <c r="A5923" s="165"/>
      <c r="B5923" s="171"/>
      <c r="C5923" s="167"/>
      <c r="D5923" s="168"/>
      <c r="E5923" s="258" t="str">
        <f>iferror(vlookup(C5923,'Master data'!$A$1:$C$29,3,0),"--")</f>
        <v>--</v>
      </c>
      <c r="F5923" s="258" t="str">
        <f>iferror(vlookup(C5923,'Master data'!$A$1:$C$29,2,0),"--")</f>
        <v>--</v>
      </c>
    </row>
    <row r="5924" ht="22.5" customHeight="1">
      <c r="A5924" s="165"/>
      <c r="B5924" s="171"/>
      <c r="C5924" s="167"/>
      <c r="D5924" s="168"/>
      <c r="E5924" s="258" t="str">
        <f>iferror(vlookup(C5924,'Master data'!$A$1:$C$29,3,0),"--")</f>
        <v>--</v>
      </c>
      <c r="F5924" s="258" t="str">
        <f>iferror(vlookup(C5924,'Master data'!$A$1:$C$29,2,0),"--")</f>
        <v>--</v>
      </c>
    </row>
    <row r="5925" ht="22.5" customHeight="1">
      <c r="A5925" s="165"/>
      <c r="B5925" s="171"/>
      <c r="C5925" s="167"/>
      <c r="D5925" s="168"/>
      <c r="E5925" s="258" t="str">
        <f>iferror(vlookup(C5925,'Master data'!$A$1:$C$29,3,0),"--")</f>
        <v>--</v>
      </c>
      <c r="F5925" s="258" t="str">
        <f>iferror(vlookup(C5925,'Master data'!$A$1:$C$29,2,0),"--")</f>
        <v>--</v>
      </c>
    </row>
    <row r="5926" ht="22.5" customHeight="1">
      <c r="A5926" s="165"/>
      <c r="B5926" s="171"/>
      <c r="C5926" s="167"/>
      <c r="D5926" s="168"/>
      <c r="E5926" s="258" t="str">
        <f>iferror(vlookup(C5926,'Master data'!$A$1:$C$29,3,0),"--")</f>
        <v>--</v>
      </c>
      <c r="F5926" s="258" t="str">
        <f>iferror(vlookup(C5926,'Master data'!$A$1:$C$29,2,0),"--")</f>
        <v>--</v>
      </c>
    </row>
    <row r="5927" ht="22.5" customHeight="1">
      <c r="A5927" s="165"/>
      <c r="B5927" s="171"/>
      <c r="C5927" s="167"/>
      <c r="D5927" s="168"/>
      <c r="E5927" s="258" t="str">
        <f>iferror(vlookup(C5927,'Master data'!$A$1:$C$29,3,0),"--")</f>
        <v>--</v>
      </c>
      <c r="F5927" s="258" t="str">
        <f>iferror(vlookup(C5927,'Master data'!$A$1:$C$29,2,0),"--")</f>
        <v>--</v>
      </c>
    </row>
    <row r="5928" ht="22.5" customHeight="1">
      <c r="A5928" s="165"/>
      <c r="B5928" s="171"/>
      <c r="C5928" s="167"/>
      <c r="D5928" s="168"/>
      <c r="E5928" s="258" t="str">
        <f>iferror(vlookup(C5928,'Master data'!$A$1:$C$29,3,0),"--")</f>
        <v>--</v>
      </c>
      <c r="F5928" s="258" t="str">
        <f>iferror(vlookup(C5928,'Master data'!$A$1:$C$29,2,0),"--")</f>
        <v>--</v>
      </c>
    </row>
    <row r="5929" ht="22.5" customHeight="1">
      <c r="A5929" s="165"/>
      <c r="B5929" s="171"/>
      <c r="C5929" s="167"/>
      <c r="D5929" s="168"/>
      <c r="E5929" s="258" t="str">
        <f>iferror(vlookup(C5929,'Master data'!$A$1:$C$29,3,0),"--")</f>
        <v>--</v>
      </c>
      <c r="F5929" s="258" t="str">
        <f>iferror(vlookup(C5929,'Master data'!$A$1:$C$29,2,0),"--")</f>
        <v>--</v>
      </c>
    </row>
    <row r="5930" ht="22.5" customHeight="1">
      <c r="A5930" s="165"/>
      <c r="B5930" s="171"/>
      <c r="C5930" s="167"/>
      <c r="D5930" s="168"/>
      <c r="E5930" s="258" t="str">
        <f>iferror(vlookup(C5930,'Master data'!$A$1:$C$29,3,0),"--")</f>
        <v>--</v>
      </c>
      <c r="F5930" s="258" t="str">
        <f>iferror(vlookup(C5930,'Master data'!$A$1:$C$29,2,0),"--")</f>
        <v>--</v>
      </c>
    </row>
    <row r="5931" ht="22.5" customHeight="1">
      <c r="A5931" s="165"/>
      <c r="B5931" s="171"/>
      <c r="C5931" s="167"/>
      <c r="D5931" s="168"/>
      <c r="E5931" s="258" t="str">
        <f>iferror(vlookup(C5931,'Master data'!$A$1:$C$29,3,0),"--")</f>
        <v>--</v>
      </c>
      <c r="F5931" s="258" t="str">
        <f>iferror(vlookup(C5931,'Master data'!$A$1:$C$29,2,0),"--")</f>
        <v>--</v>
      </c>
    </row>
    <row r="5932" ht="22.5" customHeight="1">
      <c r="A5932" s="165"/>
      <c r="B5932" s="171"/>
      <c r="C5932" s="167"/>
      <c r="D5932" s="168"/>
      <c r="E5932" s="258" t="str">
        <f>iferror(vlookup(C5932,'Master data'!$A$1:$C$29,3,0),"--")</f>
        <v>--</v>
      </c>
      <c r="F5932" s="258" t="str">
        <f>iferror(vlookup(C5932,'Master data'!$A$1:$C$29,2,0),"--")</f>
        <v>--</v>
      </c>
    </row>
    <row r="5933" ht="22.5" customHeight="1">
      <c r="A5933" s="165"/>
      <c r="B5933" s="171"/>
      <c r="C5933" s="167"/>
      <c r="D5933" s="168"/>
      <c r="E5933" s="258" t="str">
        <f>iferror(vlookup(C5933,'Master data'!$A$1:$C$29,3,0),"--")</f>
        <v>--</v>
      </c>
      <c r="F5933" s="258" t="str">
        <f>iferror(vlookup(C5933,'Master data'!$A$1:$C$29,2,0),"--")</f>
        <v>--</v>
      </c>
    </row>
    <row r="5934" ht="22.5" customHeight="1">
      <c r="A5934" s="165"/>
      <c r="B5934" s="171"/>
      <c r="C5934" s="167"/>
      <c r="D5934" s="168"/>
      <c r="E5934" s="258" t="str">
        <f>iferror(vlookup(C5934,'Master data'!$A$1:$C$29,3,0),"--")</f>
        <v>--</v>
      </c>
      <c r="F5934" s="258" t="str">
        <f>iferror(vlookup(C5934,'Master data'!$A$1:$C$29,2,0),"--")</f>
        <v>--</v>
      </c>
    </row>
    <row r="5935" ht="22.5" customHeight="1">
      <c r="A5935" s="165"/>
      <c r="B5935" s="171"/>
      <c r="C5935" s="167"/>
      <c r="D5935" s="168"/>
      <c r="E5935" s="258" t="str">
        <f>iferror(vlookup(C5935,'Master data'!$A$1:$C$29,3,0),"--")</f>
        <v>--</v>
      </c>
      <c r="F5935" s="258" t="str">
        <f>iferror(vlookup(C5935,'Master data'!$A$1:$C$29,2,0),"--")</f>
        <v>--</v>
      </c>
    </row>
    <row r="5936" ht="22.5" customHeight="1">
      <c r="A5936" s="165"/>
      <c r="B5936" s="171"/>
      <c r="C5936" s="167"/>
      <c r="D5936" s="168"/>
      <c r="E5936" s="258" t="str">
        <f>iferror(vlookup(C5936,'Master data'!$A$1:$C$29,3,0),"--")</f>
        <v>--</v>
      </c>
      <c r="F5936" s="258" t="str">
        <f>iferror(vlookup(C5936,'Master data'!$A$1:$C$29,2,0),"--")</f>
        <v>--</v>
      </c>
    </row>
    <row r="5937" ht="22.5" customHeight="1">
      <c r="A5937" s="165"/>
      <c r="B5937" s="171"/>
      <c r="C5937" s="167"/>
      <c r="D5937" s="168"/>
      <c r="E5937" s="258" t="str">
        <f>iferror(vlookup(C5937,'Master data'!$A$1:$C$29,3,0),"--")</f>
        <v>--</v>
      </c>
      <c r="F5937" s="258" t="str">
        <f>iferror(vlookup(C5937,'Master data'!$A$1:$C$29,2,0),"--")</f>
        <v>--</v>
      </c>
    </row>
    <row r="5938" ht="22.5" customHeight="1">
      <c r="A5938" s="165"/>
      <c r="B5938" s="171"/>
      <c r="C5938" s="167"/>
      <c r="D5938" s="168"/>
      <c r="E5938" s="258" t="str">
        <f>iferror(vlookup(C5938,'Master data'!$A$1:$C$29,3,0),"--")</f>
        <v>--</v>
      </c>
      <c r="F5938" s="258" t="str">
        <f>iferror(vlookup(C5938,'Master data'!$A$1:$C$29,2,0),"--")</f>
        <v>--</v>
      </c>
    </row>
    <row r="5939" ht="22.5" customHeight="1">
      <c r="A5939" s="165"/>
      <c r="B5939" s="171"/>
      <c r="C5939" s="167"/>
      <c r="D5939" s="168"/>
      <c r="E5939" s="258" t="str">
        <f>iferror(vlookup(C5939,'Master data'!$A$1:$C$29,3,0),"--")</f>
        <v>--</v>
      </c>
      <c r="F5939" s="258" t="str">
        <f>iferror(vlookup(C5939,'Master data'!$A$1:$C$29,2,0),"--")</f>
        <v>--</v>
      </c>
    </row>
    <row r="5940" ht="22.5" customHeight="1">
      <c r="A5940" s="165"/>
      <c r="B5940" s="171"/>
      <c r="C5940" s="167"/>
      <c r="D5940" s="168"/>
      <c r="E5940" s="258" t="str">
        <f>iferror(vlookup(C5940,'Master data'!$A$1:$C$29,3,0),"--")</f>
        <v>--</v>
      </c>
      <c r="F5940" s="258" t="str">
        <f>iferror(vlookup(C5940,'Master data'!$A$1:$C$29,2,0),"--")</f>
        <v>--</v>
      </c>
    </row>
    <row r="5941" ht="22.5" customHeight="1">
      <c r="A5941" s="165"/>
      <c r="B5941" s="171"/>
      <c r="C5941" s="167"/>
      <c r="D5941" s="168"/>
      <c r="E5941" s="258" t="str">
        <f>iferror(vlookup(C5941,'Master data'!$A$1:$C$29,3,0),"--")</f>
        <v>--</v>
      </c>
      <c r="F5941" s="258" t="str">
        <f>iferror(vlookup(C5941,'Master data'!$A$1:$C$29,2,0),"--")</f>
        <v>--</v>
      </c>
    </row>
    <row r="5942" ht="22.5" customHeight="1">
      <c r="A5942" s="165"/>
      <c r="B5942" s="171"/>
      <c r="C5942" s="167"/>
      <c r="D5942" s="168"/>
      <c r="E5942" s="258" t="str">
        <f>iferror(vlookup(C5942,'Master data'!$A$1:$C$29,3,0),"--")</f>
        <v>--</v>
      </c>
      <c r="F5942" s="258" t="str">
        <f>iferror(vlookup(C5942,'Master data'!$A$1:$C$29,2,0),"--")</f>
        <v>--</v>
      </c>
    </row>
    <row r="5943" ht="22.5" customHeight="1">
      <c r="A5943" s="165"/>
      <c r="B5943" s="171"/>
      <c r="C5943" s="167"/>
      <c r="D5943" s="168"/>
      <c r="E5943" s="258" t="str">
        <f>iferror(vlookup(C5943,'Master data'!$A$1:$C$29,3,0),"--")</f>
        <v>--</v>
      </c>
      <c r="F5943" s="258" t="str">
        <f>iferror(vlookup(C5943,'Master data'!$A$1:$C$29,2,0),"--")</f>
        <v>--</v>
      </c>
    </row>
    <row r="5944" ht="22.5" customHeight="1">
      <c r="A5944" s="165"/>
      <c r="B5944" s="171"/>
      <c r="C5944" s="167"/>
      <c r="D5944" s="168"/>
      <c r="E5944" s="258" t="str">
        <f>iferror(vlookup(C5944,'Master data'!$A$1:$C$29,3,0),"--")</f>
        <v>--</v>
      </c>
      <c r="F5944" s="258" t="str">
        <f>iferror(vlookup(C5944,'Master data'!$A$1:$C$29,2,0),"--")</f>
        <v>--</v>
      </c>
    </row>
    <row r="5945" ht="22.5" customHeight="1">
      <c r="A5945" s="165"/>
      <c r="B5945" s="171"/>
      <c r="C5945" s="167"/>
      <c r="D5945" s="168"/>
      <c r="E5945" s="258" t="str">
        <f>iferror(vlookup(C5945,'Master data'!$A$1:$C$29,3,0),"--")</f>
        <v>--</v>
      </c>
      <c r="F5945" s="258" t="str">
        <f>iferror(vlookup(C5945,'Master data'!$A$1:$C$29,2,0),"--")</f>
        <v>--</v>
      </c>
    </row>
    <row r="5946" ht="22.5" customHeight="1">
      <c r="A5946" s="165"/>
      <c r="B5946" s="171"/>
      <c r="C5946" s="167"/>
      <c r="D5946" s="168"/>
      <c r="E5946" s="258" t="str">
        <f>iferror(vlookup(C5946,'Master data'!$A$1:$C$29,3,0),"--")</f>
        <v>--</v>
      </c>
      <c r="F5946" s="258" t="str">
        <f>iferror(vlookup(C5946,'Master data'!$A$1:$C$29,2,0),"--")</f>
        <v>--</v>
      </c>
    </row>
    <row r="5947" ht="22.5" customHeight="1">
      <c r="A5947" s="165"/>
      <c r="B5947" s="171"/>
      <c r="C5947" s="167"/>
      <c r="D5947" s="168"/>
      <c r="E5947" s="258" t="str">
        <f>iferror(vlookup(C5947,'Master data'!$A$1:$C$29,3,0),"--")</f>
        <v>--</v>
      </c>
      <c r="F5947" s="258" t="str">
        <f>iferror(vlookup(C5947,'Master data'!$A$1:$C$29,2,0),"--")</f>
        <v>--</v>
      </c>
    </row>
    <row r="5948" ht="22.5" customHeight="1">
      <c r="A5948" s="165"/>
      <c r="B5948" s="171"/>
      <c r="C5948" s="167"/>
      <c r="D5948" s="168"/>
      <c r="E5948" s="258" t="str">
        <f>iferror(vlookup(C5948,'Master data'!$A$1:$C$29,3,0),"--")</f>
        <v>--</v>
      </c>
      <c r="F5948" s="258" t="str">
        <f>iferror(vlookup(C5948,'Master data'!$A$1:$C$29,2,0),"--")</f>
        <v>--</v>
      </c>
    </row>
    <row r="5949" ht="22.5" customHeight="1">
      <c r="A5949" s="165"/>
      <c r="B5949" s="171"/>
      <c r="C5949" s="167"/>
      <c r="D5949" s="168"/>
      <c r="E5949" s="258" t="str">
        <f>iferror(vlookup(C5949,'Master data'!$A$1:$C$29,3,0),"--")</f>
        <v>--</v>
      </c>
      <c r="F5949" s="258" t="str">
        <f>iferror(vlookup(C5949,'Master data'!$A$1:$C$29,2,0),"--")</f>
        <v>--</v>
      </c>
    </row>
    <row r="5950" ht="22.5" customHeight="1">
      <c r="A5950" s="165"/>
      <c r="B5950" s="171"/>
      <c r="C5950" s="167"/>
      <c r="D5950" s="168"/>
      <c r="E5950" s="258" t="str">
        <f>iferror(vlookup(C5950,'Master data'!$A$1:$C$29,3,0),"--")</f>
        <v>--</v>
      </c>
      <c r="F5950" s="258" t="str">
        <f>iferror(vlookup(C5950,'Master data'!$A$1:$C$29,2,0),"--")</f>
        <v>--</v>
      </c>
    </row>
    <row r="5951" ht="22.5" customHeight="1">
      <c r="A5951" s="165"/>
      <c r="B5951" s="171"/>
      <c r="C5951" s="167"/>
      <c r="D5951" s="168"/>
      <c r="E5951" s="258" t="str">
        <f>iferror(vlookup(C5951,'Master data'!$A$1:$C$29,3,0),"--")</f>
        <v>--</v>
      </c>
      <c r="F5951" s="258" t="str">
        <f>iferror(vlookup(C5951,'Master data'!$A$1:$C$29,2,0),"--")</f>
        <v>--</v>
      </c>
    </row>
    <row r="5952" ht="22.5" customHeight="1">
      <c r="A5952" s="165"/>
      <c r="B5952" s="171"/>
      <c r="C5952" s="167"/>
      <c r="D5952" s="168"/>
      <c r="E5952" s="258" t="str">
        <f>iferror(vlookup(C5952,'Master data'!$A$1:$C$29,3,0),"--")</f>
        <v>--</v>
      </c>
      <c r="F5952" s="258" t="str">
        <f>iferror(vlookup(C5952,'Master data'!$A$1:$C$29,2,0),"--")</f>
        <v>--</v>
      </c>
    </row>
    <row r="5953" ht="22.5" customHeight="1">
      <c r="A5953" s="165"/>
      <c r="B5953" s="171"/>
      <c r="C5953" s="167"/>
      <c r="D5953" s="168"/>
      <c r="E5953" s="258" t="str">
        <f>iferror(vlookup(C5953,'Master data'!$A$1:$C$29,3,0),"--")</f>
        <v>--</v>
      </c>
      <c r="F5953" s="258" t="str">
        <f>iferror(vlookup(C5953,'Master data'!$A$1:$C$29,2,0),"--")</f>
        <v>--</v>
      </c>
    </row>
    <row r="5954" ht="22.5" customHeight="1">
      <c r="A5954" s="165"/>
      <c r="B5954" s="171"/>
      <c r="C5954" s="167"/>
      <c r="D5954" s="168"/>
      <c r="E5954" s="258" t="str">
        <f>iferror(vlookup(C5954,'Master data'!$A$1:$C$29,3,0),"--")</f>
        <v>--</v>
      </c>
      <c r="F5954" s="258" t="str">
        <f>iferror(vlookup(C5954,'Master data'!$A$1:$C$29,2,0),"--")</f>
        <v>--</v>
      </c>
    </row>
    <row r="5955" ht="22.5" customHeight="1">
      <c r="A5955" s="165"/>
      <c r="B5955" s="171"/>
      <c r="C5955" s="167"/>
      <c r="D5955" s="168"/>
      <c r="E5955" s="258" t="str">
        <f>iferror(vlookup(C5955,'Master data'!$A$1:$C$29,3,0),"--")</f>
        <v>--</v>
      </c>
      <c r="F5955" s="258" t="str">
        <f>iferror(vlookup(C5955,'Master data'!$A$1:$C$29,2,0),"--")</f>
        <v>--</v>
      </c>
    </row>
    <row r="5956" ht="22.5" customHeight="1">
      <c r="A5956" s="165"/>
      <c r="B5956" s="171"/>
      <c r="C5956" s="167"/>
      <c r="D5956" s="168"/>
      <c r="E5956" s="258" t="str">
        <f>iferror(vlookup(C5956,'Master data'!$A$1:$C$29,3,0),"--")</f>
        <v>--</v>
      </c>
      <c r="F5956" s="258" t="str">
        <f>iferror(vlookup(C5956,'Master data'!$A$1:$C$29,2,0),"--")</f>
        <v>--</v>
      </c>
    </row>
    <row r="5957" ht="22.5" customHeight="1">
      <c r="A5957" s="165"/>
      <c r="B5957" s="171"/>
      <c r="C5957" s="167"/>
      <c r="D5957" s="168"/>
      <c r="E5957" s="258" t="str">
        <f>iferror(vlookup(C5957,'Master data'!$A$1:$C$29,3,0),"--")</f>
        <v>--</v>
      </c>
      <c r="F5957" s="258" t="str">
        <f>iferror(vlookup(C5957,'Master data'!$A$1:$C$29,2,0),"--")</f>
        <v>--</v>
      </c>
    </row>
    <row r="5958" ht="22.5" customHeight="1">
      <c r="A5958" s="165"/>
      <c r="B5958" s="171"/>
      <c r="C5958" s="167"/>
      <c r="D5958" s="168"/>
      <c r="E5958" s="258" t="str">
        <f>iferror(vlookup(C5958,'Master data'!$A$1:$C$29,3,0),"--")</f>
        <v>--</v>
      </c>
      <c r="F5958" s="258" t="str">
        <f>iferror(vlookup(C5958,'Master data'!$A$1:$C$29,2,0),"--")</f>
        <v>--</v>
      </c>
    </row>
    <row r="5959" ht="22.5" customHeight="1">
      <c r="A5959" s="165"/>
      <c r="B5959" s="171"/>
      <c r="C5959" s="167"/>
      <c r="D5959" s="168"/>
      <c r="E5959" s="258" t="str">
        <f>iferror(vlookup(C5959,'Master data'!$A$1:$C$29,3,0),"--")</f>
        <v>--</v>
      </c>
      <c r="F5959" s="258" t="str">
        <f>iferror(vlookup(C5959,'Master data'!$A$1:$C$29,2,0),"--")</f>
        <v>--</v>
      </c>
    </row>
    <row r="5960" ht="22.5" customHeight="1">
      <c r="A5960" s="165"/>
      <c r="B5960" s="171"/>
      <c r="C5960" s="167"/>
      <c r="D5960" s="168"/>
      <c r="E5960" s="258" t="str">
        <f>iferror(vlookup(C5960,'Master data'!$A$1:$C$29,3,0),"--")</f>
        <v>--</v>
      </c>
      <c r="F5960" s="258" t="str">
        <f>iferror(vlookup(C5960,'Master data'!$A$1:$C$29,2,0),"--")</f>
        <v>--</v>
      </c>
    </row>
    <row r="5961" ht="22.5" customHeight="1">
      <c r="A5961" s="165"/>
      <c r="B5961" s="171"/>
      <c r="C5961" s="167"/>
      <c r="D5961" s="168"/>
      <c r="E5961" s="258" t="str">
        <f>iferror(vlookup(C5961,'Master data'!$A$1:$C$29,3,0),"--")</f>
        <v>--</v>
      </c>
      <c r="F5961" s="258" t="str">
        <f>iferror(vlookup(C5961,'Master data'!$A$1:$C$29,2,0),"--")</f>
        <v>--</v>
      </c>
    </row>
    <row r="5962" ht="22.5" customHeight="1">
      <c r="A5962" s="165"/>
      <c r="B5962" s="171"/>
      <c r="C5962" s="167"/>
      <c r="D5962" s="168"/>
      <c r="E5962" s="258" t="str">
        <f>iferror(vlookup(C5962,'Master data'!$A$1:$C$29,3,0),"--")</f>
        <v>--</v>
      </c>
      <c r="F5962" s="258" t="str">
        <f>iferror(vlookup(C5962,'Master data'!$A$1:$C$29,2,0),"--")</f>
        <v>--</v>
      </c>
    </row>
    <row r="5963" ht="22.5" customHeight="1">
      <c r="A5963" s="165"/>
      <c r="B5963" s="171"/>
      <c r="C5963" s="167"/>
      <c r="D5963" s="168"/>
      <c r="E5963" s="258" t="str">
        <f>iferror(vlookup(C5963,'Master data'!$A$1:$C$29,3,0),"--")</f>
        <v>--</v>
      </c>
      <c r="F5963" s="258" t="str">
        <f>iferror(vlookup(C5963,'Master data'!$A$1:$C$29,2,0),"--")</f>
        <v>--</v>
      </c>
    </row>
    <row r="5964" ht="22.5" customHeight="1">
      <c r="A5964" s="165"/>
      <c r="B5964" s="171"/>
      <c r="C5964" s="167"/>
      <c r="D5964" s="168"/>
      <c r="E5964" s="258" t="str">
        <f>iferror(vlookup(C5964,'Master data'!$A$1:$C$29,3,0),"--")</f>
        <v>--</v>
      </c>
      <c r="F5964" s="258" t="str">
        <f>iferror(vlookup(C5964,'Master data'!$A$1:$C$29,2,0),"--")</f>
        <v>--</v>
      </c>
    </row>
    <row r="5965" ht="22.5" customHeight="1">
      <c r="A5965" s="165"/>
      <c r="B5965" s="171"/>
      <c r="C5965" s="167"/>
      <c r="D5965" s="168"/>
      <c r="E5965" s="258" t="str">
        <f>iferror(vlookup(C5965,'Master data'!$A$1:$C$29,3,0),"--")</f>
        <v>--</v>
      </c>
      <c r="F5965" s="258" t="str">
        <f>iferror(vlookup(C5965,'Master data'!$A$1:$C$29,2,0),"--")</f>
        <v>--</v>
      </c>
    </row>
    <row r="5966" ht="22.5" customHeight="1">
      <c r="A5966" s="165"/>
      <c r="B5966" s="171"/>
      <c r="C5966" s="167"/>
      <c r="D5966" s="168"/>
      <c r="E5966" s="258" t="str">
        <f>iferror(vlookup(C5966,'Master data'!$A$1:$C$29,3,0),"--")</f>
        <v>--</v>
      </c>
      <c r="F5966" s="258" t="str">
        <f>iferror(vlookup(C5966,'Master data'!$A$1:$C$29,2,0),"--")</f>
        <v>--</v>
      </c>
    </row>
    <row r="5967" ht="22.5" customHeight="1">
      <c r="A5967" s="165"/>
      <c r="B5967" s="171"/>
      <c r="C5967" s="167"/>
      <c r="D5967" s="168"/>
      <c r="E5967" s="258" t="str">
        <f>iferror(vlookup(C5967,'Master data'!$A$1:$C$29,3,0),"--")</f>
        <v>--</v>
      </c>
      <c r="F5967" s="258" t="str">
        <f>iferror(vlookup(C5967,'Master data'!$A$1:$C$29,2,0),"--")</f>
        <v>--</v>
      </c>
    </row>
    <row r="5968" ht="22.5" customHeight="1">
      <c r="A5968" s="165"/>
      <c r="B5968" s="171"/>
      <c r="C5968" s="167"/>
      <c r="D5968" s="168"/>
      <c r="E5968" s="258" t="str">
        <f>iferror(vlookup(C5968,'Master data'!$A$1:$C$29,3,0),"--")</f>
        <v>--</v>
      </c>
      <c r="F5968" s="258" t="str">
        <f>iferror(vlookup(C5968,'Master data'!$A$1:$C$29,2,0),"--")</f>
        <v>--</v>
      </c>
    </row>
    <row r="5969" ht="22.5" customHeight="1">
      <c r="A5969" s="165"/>
      <c r="B5969" s="171"/>
      <c r="C5969" s="167"/>
      <c r="D5969" s="168"/>
      <c r="E5969" s="258" t="str">
        <f>iferror(vlookup(C5969,'Master data'!$A$1:$C$29,3,0),"--")</f>
        <v>--</v>
      </c>
      <c r="F5969" s="258" t="str">
        <f>iferror(vlookup(C5969,'Master data'!$A$1:$C$29,2,0),"--")</f>
        <v>--</v>
      </c>
    </row>
    <row r="5970" ht="22.5" customHeight="1">
      <c r="A5970" s="165"/>
      <c r="B5970" s="171"/>
      <c r="C5970" s="167"/>
      <c r="D5970" s="168"/>
      <c r="E5970" s="258" t="str">
        <f>iferror(vlookup(C5970,'Master data'!$A$1:$C$29,3,0),"--")</f>
        <v>--</v>
      </c>
      <c r="F5970" s="258" t="str">
        <f>iferror(vlookup(C5970,'Master data'!$A$1:$C$29,2,0),"--")</f>
        <v>--</v>
      </c>
    </row>
    <row r="5971" ht="22.5" customHeight="1">
      <c r="A5971" s="165"/>
      <c r="B5971" s="171"/>
      <c r="C5971" s="167"/>
      <c r="D5971" s="168"/>
      <c r="E5971" s="258" t="str">
        <f>iferror(vlookup(C5971,'Master data'!$A$1:$C$29,3,0),"--")</f>
        <v>--</v>
      </c>
      <c r="F5971" s="258" t="str">
        <f>iferror(vlookup(C5971,'Master data'!$A$1:$C$29,2,0),"--")</f>
        <v>--</v>
      </c>
    </row>
    <row r="5972" ht="22.5" customHeight="1">
      <c r="A5972" s="165"/>
      <c r="B5972" s="171"/>
      <c r="C5972" s="167"/>
      <c r="D5972" s="168"/>
      <c r="E5972" s="258" t="str">
        <f>iferror(vlookup(C5972,'Master data'!$A$1:$C$29,3,0),"--")</f>
        <v>--</v>
      </c>
      <c r="F5972" s="258" t="str">
        <f>iferror(vlookup(C5972,'Master data'!$A$1:$C$29,2,0),"--")</f>
        <v>--</v>
      </c>
    </row>
    <row r="5973" ht="22.5" customHeight="1">
      <c r="A5973" s="165"/>
      <c r="B5973" s="171"/>
      <c r="C5973" s="167"/>
      <c r="D5973" s="168"/>
      <c r="E5973" s="258" t="str">
        <f>iferror(vlookup(C5973,'Master data'!$A$1:$C$29,3,0),"--")</f>
        <v>--</v>
      </c>
      <c r="F5973" s="258" t="str">
        <f>iferror(vlookup(C5973,'Master data'!$A$1:$C$29,2,0),"--")</f>
        <v>--</v>
      </c>
    </row>
    <row r="5974" ht="22.5" customHeight="1">
      <c r="A5974" s="165"/>
      <c r="B5974" s="171"/>
      <c r="C5974" s="167"/>
      <c r="D5974" s="168"/>
      <c r="E5974" s="258" t="str">
        <f>iferror(vlookup(C5974,'Master data'!$A$1:$C$29,3,0),"--")</f>
        <v>--</v>
      </c>
      <c r="F5974" s="258" t="str">
        <f>iferror(vlookup(C5974,'Master data'!$A$1:$C$29,2,0),"--")</f>
        <v>--</v>
      </c>
    </row>
    <row r="5975" ht="22.5" customHeight="1">
      <c r="A5975" s="165"/>
      <c r="B5975" s="171"/>
      <c r="C5975" s="167"/>
      <c r="D5975" s="168"/>
      <c r="E5975" s="258" t="str">
        <f>iferror(vlookup(C5975,'Master data'!$A$1:$C$29,3,0),"--")</f>
        <v>--</v>
      </c>
      <c r="F5975" s="258" t="str">
        <f>iferror(vlookup(C5975,'Master data'!$A$1:$C$29,2,0),"--")</f>
        <v>--</v>
      </c>
    </row>
    <row r="5976" ht="22.5" customHeight="1">
      <c r="A5976" s="165"/>
      <c r="B5976" s="171"/>
      <c r="C5976" s="167"/>
      <c r="D5976" s="168"/>
      <c r="E5976" s="258" t="str">
        <f>iferror(vlookup(C5976,'Master data'!$A$1:$C$29,3,0),"--")</f>
        <v>--</v>
      </c>
      <c r="F5976" s="258" t="str">
        <f>iferror(vlookup(C5976,'Master data'!$A$1:$C$29,2,0),"--")</f>
        <v>--</v>
      </c>
    </row>
    <row r="5977" ht="22.5" customHeight="1">
      <c r="A5977" s="165"/>
      <c r="B5977" s="171"/>
      <c r="C5977" s="167"/>
      <c r="D5977" s="168"/>
      <c r="E5977" s="258" t="str">
        <f>iferror(vlookup(C5977,'Master data'!$A$1:$C$29,3,0),"--")</f>
        <v>--</v>
      </c>
      <c r="F5977" s="258" t="str">
        <f>iferror(vlookup(C5977,'Master data'!$A$1:$C$29,2,0),"--")</f>
        <v>--</v>
      </c>
    </row>
    <row r="5978" ht="22.5" customHeight="1">
      <c r="A5978" s="165"/>
      <c r="B5978" s="171"/>
      <c r="C5978" s="167"/>
      <c r="D5978" s="168"/>
      <c r="E5978" s="258" t="str">
        <f>iferror(vlookup(C5978,'Master data'!$A$1:$C$29,3,0),"--")</f>
        <v>--</v>
      </c>
      <c r="F5978" s="258" t="str">
        <f>iferror(vlookup(C5978,'Master data'!$A$1:$C$29,2,0),"--")</f>
        <v>--</v>
      </c>
    </row>
    <row r="5979" ht="22.5" customHeight="1">
      <c r="A5979" s="165"/>
      <c r="B5979" s="171"/>
      <c r="C5979" s="167"/>
      <c r="D5979" s="168"/>
      <c r="E5979" s="258" t="str">
        <f>iferror(vlookup(C5979,'Master data'!$A$1:$C$29,3,0),"--")</f>
        <v>--</v>
      </c>
      <c r="F5979" s="258" t="str">
        <f>iferror(vlookup(C5979,'Master data'!$A$1:$C$29,2,0),"--")</f>
        <v>--</v>
      </c>
    </row>
    <row r="5980" ht="22.5" customHeight="1">
      <c r="A5980" s="165"/>
      <c r="B5980" s="171"/>
      <c r="C5980" s="167"/>
      <c r="D5980" s="168"/>
      <c r="E5980" s="258" t="str">
        <f>iferror(vlookup(C5980,'Master data'!$A$1:$C$29,3,0),"--")</f>
        <v>--</v>
      </c>
      <c r="F5980" s="258" t="str">
        <f>iferror(vlookup(C5980,'Master data'!$A$1:$C$29,2,0),"--")</f>
        <v>--</v>
      </c>
    </row>
    <row r="5981" ht="22.5" customHeight="1">
      <c r="A5981" s="165"/>
      <c r="B5981" s="171"/>
      <c r="C5981" s="167"/>
      <c r="D5981" s="168"/>
      <c r="E5981" s="258" t="str">
        <f>iferror(vlookup(C5981,'Master data'!$A$1:$C$29,3,0),"--")</f>
        <v>--</v>
      </c>
      <c r="F5981" s="258" t="str">
        <f>iferror(vlookup(C5981,'Master data'!$A$1:$C$29,2,0),"--")</f>
        <v>--</v>
      </c>
    </row>
    <row r="5982" ht="22.5" customHeight="1">
      <c r="A5982" s="165"/>
      <c r="B5982" s="171"/>
      <c r="C5982" s="167"/>
      <c r="D5982" s="168"/>
      <c r="E5982" s="258" t="str">
        <f>iferror(vlookup(C5982,'Master data'!$A$1:$C$29,3,0),"--")</f>
        <v>--</v>
      </c>
      <c r="F5982" s="258" t="str">
        <f>iferror(vlookup(C5982,'Master data'!$A$1:$C$29,2,0),"--")</f>
        <v>--</v>
      </c>
    </row>
    <row r="5983" ht="22.5" customHeight="1">
      <c r="A5983" s="165"/>
      <c r="B5983" s="171"/>
      <c r="C5983" s="167"/>
      <c r="D5983" s="168"/>
      <c r="E5983" s="258" t="str">
        <f>iferror(vlookup(C5983,'Master data'!$A$1:$C$29,3,0),"--")</f>
        <v>--</v>
      </c>
      <c r="F5983" s="258" t="str">
        <f>iferror(vlookup(C5983,'Master data'!$A$1:$C$29,2,0),"--")</f>
        <v>--</v>
      </c>
    </row>
    <row r="5984" ht="22.5" customHeight="1">
      <c r="A5984" s="165"/>
      <c r="B5984" s="171"/>
      <c r="C5984" s="167"/>
      <c r="D5984" s="168"/>
      <c r="E5984" s="258" t="str">
        <f>iferror(vlookup(C5984,'Master data'!$A$1:$C$29,3,0),"--")</f>
        <v>--</v>
      </c>
      <c r="F5984" s="258" t="str">
        <f>iferror(vlookup(C5984,'Master data'!$A$1:$C$29,2,0),"--")</f>
        <v>--</v>
      </c>
    </row>
    <row r="5985" ht="22.5" customHeight="1">
      <c r="A5985" s="165"/>
      <c r="B5985" s="171"/>
      <c r="C5985" s="167"/>
      <c r="D5985" s="168"/>
      <c r="E5985" s="258" t="str">
        <f>iferror(vlookup(C5985,'Master data'!$A$1:$C$29,3,0),"--")</f>
        <v>--</v>
      </c>
      <c r="F5985" s="258" t="str">
        <f>iferror(vlookup(C5985,'Master data'!$A$1:$C$29,2,0),"--")</f>
        <v>--</v>
      </c>
    </row>
    <row r="5986" ht="22.5" customHeight="1">
      <c r="A5986" s="165"/>
      <c r="B5986" s="171"/>
      <c r="C5986" s="167"/>
      <c r="D5986" s="168"/>
      <c r="E5986" s="258" t="str">
        <f>iferror(vlookup(C5986,'Master data'!$A$1:$C$29,3,0),"--")</f>
        <v>--</v>
      </c>
      <c r="F5986" s="258" t="str">
        <f>iferror(vlookup(C5986,'Master data'!$A$1:$C$29,2,0),"--")</f>
        <v>--</v>
      </c>
    </row>
    <row r="5987" ht="22.5" customHeight="1">
      <c r="A5987" s="165"/>
      <c r="B5987" s="171"/>
      <c r="C5987" s="167"/>
      <c r="D5987" s="168"/>
      <c r="E5987" s="258" t="str">
        <f>iferror(vlookup(C5987,'Master data'!$A$1:$C$29,3,0),"--")</f>
        <v>--</v>
      </c>
      <c r="F5987" s="258" t="str">
        <f>iferror(vlookup(C5987,'Master data'!$A$1:$C$29,2,0),"--")</f>
        <v>--</v>
      </c>
    </row>
    <row r="5988" ht="22.5" customHeight="1">
      <c r="A5988" s="165"/>
      <c r="B5988" s="171"/>
      <c r="C5988" s="167"/>
      <c r="D5988" s="168"/>
      <c r="E5988" s="258" t="str">
        <f>iferror(vlookup(C5988,'Master data'!$A$1:$C$29,3,0),"--")</f>
        <v>--</v>
      </c>
      <c r="F5988" s="258" t="str">
        <f>iferror(vlookup(C5988,'Master data'!$A$1:$C$29,2,0),"--")</f>
        <v>--</v>
      </c>
    </row>
    <row r="5989" ht="22.5" customHeight="1">
      <c r="A5989" s="165"/>
      <c r="B5989" s="171"/>
      <c r="C5989" s="167"/>
      <c r="D5989" s="168"/>
      <c r="E5989" s="258" t="str">
        <f>iferror(vlookup(C5989,'Master data'!$A$1:$C$29,3,0),"--")</f>
        <v>--</v>
      </c>
      <c r="F5989" s="258" t="str">
        <f>iferror(vlookup(C5989,'Master data'!$A$1:$C$29,2,0),"--")</f>
        <v>--</v>
      </c>
    </row>
    <row r="5990" ht="22.5" customHeight="1">
      <c r="A5990" s="165"/>
      <c r="B5990" s="171"/>
      <c r="C5990" s="167"/>
      <c r="D5990" s="168"/>
      <c r="E5990" s="258" t="str">
        <f>iferror(vlookup(C5990,'Master data'!$A$1:$C$29,3,0),"--")</f>
        <v>--</v>
      </c>
      <c r="F5990" s="258" t="str">
        <f>iferror(vlookup(C5990,'Master data'!$A$1:$C$29,2,0),"--")</f>
        <v>--</v>
      </c>
    </row>
    <row r="5991" ht="22.5" customHeight="1">
      <c r="A5991" s="165"/>
      <c r="B5991" s="171"/>
      <c r="C5991" s="167"/>
      <c r="D5991" s="168"/>
      <c r="E5991" s="258" t="str">
        <f>iferror(vlookup(C5991,'Master data'!$A$1:$C$29,3,0),"--")</f>
        <v>--</v>
      </c>
      <c r="F5991" s="258" t="str">
        <f>iferror(vlookup(C5991,'Master data'!$A$1:$C$29,2,0),"--")</f>
        <v>--</v>
      </c>
    </row>
    <row r="5992" ht="22.5" customHeight="1">
      <c r="A5992" s="165"/>
      <c r="B5992" s="171"/>
      <c r="C5992" s="167"/>
      <c r="D5992" s="168"/>
      <c r="E5992" s="258" t="str">
        <f>iferror(vlookup(C5992,'Master data'!$A$1:$C$29,3,0),"--")</f>
        <v>--</v>
      </c>
      <c r="F5992" s="258" t="str">
        <f>iferror(vlookup(C5992,'Master data'!$A$1:$C$29,2,0),"--")</f>
        <v>--</v>
      </c>
    </row>
    <row r="5993" ht="22.5" customHeight="1">
      <c r="A5993" s="165"/>
      <c r="B5993" s="171"/>
      <c r="C5993" s="167"/>
      <c r="D5993" s="168"/>
      <c r="E5993" s="258" t="str">
        <f>iferror(vlookup(C5993,'Master data'!$A$1:$C$29,3,0),"--")</f>
        <v>--</v>
      </c>
      <c r="F5993" s="258" t="str">
        <f>iferror(vlookup(C5993,'Master data'!$A$1:$C$29,2,0),"--")</f>
        <v>--</v>
      </c>
    </row>
    <row r="5994" ht="22.5" customHeight="1">
      <c r="A5994" s="165"/>
      <c r="B5994" s="171"/>
      <c r="C5994" s="167"/>
      <c r="D5994" s="168"/>
      <c r="E5994" s="258" t="str">
        <f>iferror(vlookup(C5994,'Master data'!$A$1:$C$29,3,0),"--")</f>
        <v>--</v>
      </c>
      <c r="F5994" s="258" t="str">
        <f>iferror(vlookup(C5994,'Master data'!$A$1:$C$29,2,0),"--")</f>
        <v>--</v>
      </c>
    </row>
    <row r="5995" ht="22.5" customHeight="1">
      <c r="A5995" s="165"/>
      <c r="B5995" s="171"/>
      <c r="C5995" s="167"/>
      <c r="D5995" s="168"/>
      <c r="E5995" s="258" t="str">
        <f>iferror(vlookup(C5995,'Master data'!$A$1:$C$29,3,0),"--")</f>
        <v>--</v>
      </c>
      <c r="F5995" s="258" t="str">
        <f>iferror(vlookup(C5995,'Master data'!$A$1:$C$29,2,0),"--")</f>
        <v>--</v>
      </c>
    </row>
    <row r="5996" ht="22.5" customHeight="1">
      <c r="A5996" s="165"/>
      <c r="B5996" s="171"/>
      <c r="C5996" s="167"/>
      <c r="D5996" s="168"/>
      <c r="E5996" s="258" t="str">
        <f>iferror(vlookup(C5996,'Master data'!$A$1:$C$29,3,0),"--")</f>
        <v>--</v>
      </c>
      <c r="F5996" s="258" t="str">
        <f>iferror(vlookup(C5996,'Master data'!$A$1:$C$29,2,0),"--")</f>
        <v>--</v>
      </c>
    </row>
    <row r="5997" ht="22.5" customHeight="1">
      <c r="A5997" s="165"/>
      <c r="B5997" s="171"/>
      <c r="C5997" s="167"/>
      <c r="D5997" s="168"/>
      <c r="E5997" s="258" t="str">
        <f>iferror(vlookup(C5997,'Master data'!$A$1:$C$29,3,0),"--")</f>
        <v>--</v>
      </c>
      <c r="F5997" s="258" t="str">
        <f>iferror(vlookup(C5997,'Master data'!$A$1:$C$29,2,0),"--")</f>
        <v>--</v>
      </c>
    </row>
    <row r="5998" ht="22.5" customHeight="1">
      <c r="A5998" s="165"/>
      <c r="B5998" s="171"/>
      <c r="C5998" s="167"/>
      <c r="D5998" s="168"/>
      <c r="E5998" s="258" t="str">
        <f>iferror(vlookup(C5998,'Master data'!$A$1:$C$29,3,0),"--")</f>
        <v>--</v>
      </c>
      <c r="F5998" s="258" t="str">
        <f>iferror(vlookup(C5998,'Master data'!$A$1:$C$29,2,0),"--")</f>
        <v>--</v>
      </c>
    </row>
    <row r="5999" ht="22.5" customHeight="1">
      <c r="A5999" s="165"/>
      <c r="B5999" s="171"/>
      <c r="C5999" s="167"/>
      <c r="D5999" s="168"/>
      <c r="E5999" s="258" t="str">
        <f>iferror(vlookup(C5999,'Master data'!$A$1:$C$29,3,0),"--")</f>
        <v>--</v>
      </c>
      <c r="F5999" s="258" t="str">
        <f>iferror(vlookup(C5999,'Master data'!$A$1:$C$29,2,0),"--")</f>
        <v>--</v>
      </c>
    </row>
    <row r="6000" ht="22.5" customHeight="1">
      <c r="A6000" s="165"/>
      <c r="B6000" s="171"/>
      <c r="C6000" s="167"/>
      <c r="D6000" s="168"/>
      <c r="E6000" s="258" t="str">
        <f>iferror(vlookup(C6000,'Master data'!$A$1:$C$29,3,0),"--")</f>
        <v>--</v>
      </c>
      <c r="F6000" s="258" t="str">
        <f>iferror(vlookup(C6000,'Master data'!$A$1:$C$29,2,0),"--")</f>
        <v>--</v>
      </c>
    </row>
    <row r="6001" ht="22.5" customHeight="1">
      <c r="A6001" s="165"/>
      <c r="B6001" s="171"/>
      <c r="C6001" s="167"/>
      <c r="D6001" s="168"/>
      <c r="E6001" s="258" t="str">
        <f>iferror(vlookup(C6001,'Master data'!$A$1:$C$29,3,0),"--")</f>
        <v>--</v>
      </c>
      <c r="F6001" s="258" t="str">
        <f>iferror(vlookup(C6001,'Master data'!$A$1:$C$29,2,0),"--")</f>
        <v>--</v>
      </c>
    </row>
    <row r="6002" ht="22.5" customHeight="1">
      <c r="A6002" s="165"/>
      <c r="B6002" s="171"/>
      <c r="C6002" s="167"/>
      <c r="D6002" s="168"/>
      <c r="E6002" s="258" t="str">
        <f>iferror(vlookup(C6002,'Master data'!$A$1:$C$29,3,0),"--")</f>
        <v>--</v>
      </c>
      <c r="F6002" s="258" t="str">
        <f>iferror(vlookup(C6002,'Master data'!$A$1:$C$29,2,0),"--")</f>
        <v>--</v>
      </c>
    </row>
    <row r="6003" ht="22.5" customHeight="1">
      <c r="A6003" s="165"/>
      <c r="B6003" s="171"/>
      <c r="C6003" s="167"/>
      <c r="D6003" s="168"/>
      <c r="E6003" s="258" t="str">
        <f>iferror(vlookup(C6003,'Master data'!$A$1:$C$29,3,0),"--")</f>
        <v>--</v>
      </c>
      <c r="F6003" s="258" t="str">
        <f>iferror(vlookup(C6003,'Master data'!$A$1:$C$29,2,0),"--")</f>
        <v>--</v>
      </c>
    </row>
    <row r="6004" ht="22.5" customHeight="1">
      <c r="A6004" s="165"/>
      <c r="B6004" s="171"/>
      <c r="C6004" s="167"/>
      <c r="D6004" s="168"/>
      <c r="E6004" s="258" t="str">
        <f>iferror(vlookup(C6004,'Master data'!$A$1:$C$29,3,0),"--")</f>
        <v>--</v>
      </c>
      <c r="F6004" s="258" t="str">
        <f>iferror(vlookup(C6004,'Master data'!$A$1:$C$29,2,0),"--")</f>
        <v>--</v>
      </c>
    </row>
    <row r="6005" ht="22.5" customHeight="1">
      <c r="A6005" s="165"/>
      <c r="B6005" s="171"/>
      <c r="C6005" s="167"/>
      <c r="D6005" s="168"/>
      <c r="E6005" s="258" t="str">
        <f>iferror(vlookup(C6005,'Master data'!$A$1:$C$29,3,0),"--")</f>
        <v>--</v>
      </c>
      <c r="F6005" s="258" t="str">
        <f>iferror(vlookup(C6005,'Master data'!$A$1:$C$29,2,0),"--")</f>
        <v>--</v>
      </c>
    </row>
    <row r="6006" ht="22.5" customHeight="1">
      <c r="A6006" s="165"/>
      <c r="B6006" s="171"/>
      <c r="C6006" s="167"/>
      <c r="D6006" s="168"/>
      <c r="E6006" s="258" t="str">
        <f>iferror(vlookup(C6006,'Master data'!$A$1:$C$29,3,0),"--")</f>
        <v>--</v>
      </c>
      <c r="F6006" s="258" t="str">
        <f>iferror(vlookup(C6006,'Master data'!$A$1:$C$29,2,0),"--")</f>
        <v>--</v>
      </c>
    </row>
    <row r="6007" ht="22.5" customHeight="1">
      <c r="A6007" s="165"/>
      <c r="B6007" s="171"/>
      <c r="C6007" s="167"/>
      <c r="D6007" s="168"/>
      <c r="E6007" s="258" t="str">
        <f>iferror(vlookup(C6007,'Master data'!$A$1:$C$29,3,0),"--")</f>
        <v>--</v>
      </c>
      <c r="F6007" s="258" t="str">
        <f>iferror(vlookup(C6007,'Master data'!$A$1:$C$29,2,0),"--")</f>
        <v>--</v>
      </c>
    </row>
    <row r="6008" ht="22.5" customHeight="1">
      <c r="A6008" s="165"/>
      <c r="B6008" s="171"/>
      <c r="C6008" s="167"/>
      <c r="D6008" s="168"/>
      <c r="E6008" s="258" t="str">
        <f>iferror(vlookup(C6008,'Master data'!$A$1:$C$29,3,0),"--")</f>
        <v>--</v>
      </c>
      <c r="F6008" s="258" t="str">
        <f>iferror(vlookup(C6008,'Master data'!$A$1:$C$29,2,0),"--")</f>
        <v>--</v>
      </c>
    </row>
    <row r="6009" ht="22.5" customHeight="1">
      <c r="A6009" s="165"/>
      <c r="B6009" s="171"/>
      <c r="C6009" s="167"/>
      <c r="D6009" s="168"/>
      <c r="E6009" s="258" t="str">
        <f>iferror(vlookup(C6009,'Master data'!$A$1:$C$29,3,0),"--")</f>
        <v>--</v>
      </c>
      <c r="F6009" s="258" t="str">
        <f>iferror(vlookup(C6009,'Master data'!$A$1:$C$29,2,0),"--")</f>
        <v>--</v>
      </c>
    </row>
    <row r="6010" ht="22.5" customHeight="1">
      <c r="A6010" s="165"/>
      <c r="B6010" s="171"/>
      <c r="C6010" s="167"/>
      <c r="D6010" s="168"/>
      <c r="E6010" s="258" t="str">
        <f>iferror(vlookup(C6010,'Master data'!$A$1:$C$29,3,0),"--")</f>
        <v>--</v>
      </c>
      <c r="F6010" s="258" t="str">
        <f>iferror(vlookup(C6010,'Master data'!$A$1:$C$29,2,0),"--")</f>
        <v>--</v>
      </c>
    </row>
    <row r="6011" ht="22.5" customHeight="1">
      <c r="A6011" s="165"/>
      <c r="B6011" s="171"/>
      <c r="C6011" s="167"/>
      <c r="D6011" s="168"/>
      <c r="E6011" s="258" t="str">
        <f>iferror(vlookup(C6011,'Master data'!$A$1:$C$29,3,0),"--")</f>
        <v>--</v>
      </c>
      <c r="F6011" s="258" t="str">
        <f>iferror(vlookup(C6011,'Master data'!$A$1:$C$29,2,0),"--")</f>
        <v>--</v>
      </c>
    </row>
    <row r="6012" ht="22.5" customHeight="1">
      <c r="A6012" s="165"/>
      <c r="B6012" s="171"/>
      <c r="C6012" s="167"/>
      <c r="D6012" s="168"/>
      <c r="E6012" s="258" t="str">
        <f>iferror(vlookup(C6012,'Master data'!$A$1:$C$29,3,0),"--")</f>
        <v>--</v>
      </c>
      <c r="F6012" s="258" t="str">
        <f>iferror(vlookup(C6012,'Master data'!$A$1:$C$29,2,0),"--")</f>
        <v>--</v>
      </c>
    </row>
    <row r="6013" ht="22.5" customHeight="1">
      <c r="A6013" s="165"/>
      <c r="B6013" s="171"/>
      <c r="C6013" s="167"/>
      <c r="D6013" s="168"/>
      <c r="E6013" s="258" t="str">
        <f>iferror(vlookup(C6013,'Master data'!$A$1:$C$29,3,0),"--")</f>
        <v>--</v>
      </c>
      <c r="F6013" s="258" t="str">
        <f>iferror(vlookup(C6013,'Master data'!$A$1:$C$29,2,0),"--")</f>
        <v>--</v>
      </c>
    </row>
    <row r="6014" ht="22.5" customHeight="1">
      <c r="A6014" s="165"/>
      <c r="B6014" s="171"/>
      <c r="C6014" s="167"/>
      <c r="D6014" s="168"/>
      <c r="E6014" s="258" t="str">
        <f>iferror(vlookup(C6014,'Master data'!$A$1:$C$29,3,0),"--")</f>
        <v>--</v>
      </c>
      <c r="F6014" s="258" t="str">
        <f>iferror(vlookup(C6014,'Master data'!$A$1:$C$29,2,0),"--")</f>
        <v>--</v>
      </c>
    </row>
    <row r="6015" ht="22.5" customHeight="1">
      <c r="A6015" s="165"/>
      <c r="B6015" s="171"/>
      <c r="C6015" s="167"/>
      <c r="D6015" s="168"/>
      <c r="E6015" s="258" t="str">
        <f>iferror(vlookup(C6015,'Master data'!$A$1:$C$29,3,0),"--")</f>
        <v>--</v>
      </c>
      <c r="F6015" s="258" t="str">
        <f>iferror(vlookup(C6015,'Master data'!$A$1:$C$29,2,0),"--")</f>
        <v>--</v>
      </c>
    </row>
    <row r="6016" ht="22.5" customHeight="1">
      <c r="A6016" s="165"/>
      <c r="B6016" s="171"/>
      <c r="C6016" s="167"/>
      <c r="D6016" s="168"/>
      <c r="E6016" s="258" t="str">
        <f>iferror(vlookup(C6016,'Master data'!$A$1:$C$29,3,0),"--")</f>
        <v>--</v>
      </c>
      <c r="F6016" s="258" t="str">
        <f>iferror(vlookup(C6016,'Master data'!$A$1:$C$29,2,0),"--")</f>
        <v>--</v>
      </c>
    </row>
    <row r="6017" ht="22.5" customHeight="1">
      <c r="A6017" s="165"/>
      <c r="B6017" s="171"/>
      <c r="C6017" s="167"/>
      <c r="D6017" s="168"/>
      <c r="E6017" s="258" t="str">
        <f>iferror(vlookup(C6017,'Master data'!$A$1:$C$29,3,0),"--")</f>
        <v>--</v>
      </c>
      <c r="F6017" s="258" t="str">
        <f>iferror(vlookup(C6017,'Master data'!$A$1:$C$29,2,0),"--")</f>
        <v>--</v>
      </c>
    </row>
    <row r="6018" ht="22.5" customHeight="1">
      <c r="A6018" s="165"/>
      <c r="B6018" s="171"/>
      <c r="C6018" s="167"/>
      <c r="D6018" s="168"/>
      <c r="E6018" s="258" t="str">
        <f>iferror(vlookup(C6018,'Master data'!$A$1:$C$29,3,0),"--")</f>
        <v>--</v>
      </c>
      <c r="F6018" s="258" t="str">
        <f>iferror(vlookup(C6018,'Master data'!$A$1:$C$29,2,0),"--")</f>
        <v>--</v>
      </c>
    </row>
    <row r="6019" ht="22.5" customHeight="1">
      <c r="A6019" s="165"/>
      <c r="B6019" s="171"/>
      <c r="C6019" s="167"/>
      <c r="D6019" s="168"/>
      <c r="E6019" s="258" t="str">
        <f>iferror(vlookup(C6019,'Master data'!$A$1:$C$29,3,0),"--")</f>
        <v>--</v>
      </c>
      <c r="F6019" s="258" t="str">
        <f>iferror(vlookup(C6019,'Master data'!$A$1:$C$29,2,0),"--")</f>
        <v>--</v>
      </c>
    </row>
    <row r="6020" ht="22.5" customHeight="1">
      <c r="A6020" s="165"/>
      <c r="B6020" s="171"/>
      <c r="C6020" s="167"/>
      <c r="D6020" s="168"/>
      <c r="E6020" s="258" t="str">
        <f>iferror(vlookup(C6020,'Master data'!$A$1:$C$29,3,0),"--")</f>
        <v>--</v>
      </c>
      <c r="F6020" s="258" t="str">
        <f>iferror(vlookup(C6020,'Master data'!$A$1:$C$29,2,0),"--")</f>
        <v>--</v>
      </c>
    </row>
    <row r="6021" ht="22.5" customHeight="1">
      <c r="A6021" s="165"/>
      <c r="B6021" s="171"/>
      <c r="C6021" s="167"/>
      <c r="D6021" s="168"/>
      <c r="E6021" s="258" t="str">
        <f>iferror(vlookup(C6021,'Master data'!$A$1:$C$29,3,0),"--")</f>
        <v>--</v>
      </c>
      <c r="F6021" s="258" t="str">
        <f>iferror(vlookup(C6021,'Master data'!$A$1:$C$29,2,0),"--")</f>
        <v>--</v>
      </c>
    </row>
    <row r="6022" ht="22.5" customHeight="1">
      <c r="A6022" s="165"/>
      <c r="B6022" s="171"/>
      <c r="C6022" s="167"/>
      <c r="D6022" s="168"/>
      <c r="E6022" s="258" t="str">
        <f>iferror(vlookup(C6022,'Master data'!$A$1:$C$29,3,0),"--")</f>
        <v>--</v>
      </c>
      <c r="F6022" s="258" t="str">
        <f>iferror(vlookup(C6022,'Master data'!$A$1:$C$29,2,0),"--")</f>
        <v>--</v>
      </c>
    </row>
    <row r="6023" ht="22.5" customHeight="1">
      <c r="A6023" s="165"/>
      <c r="B6023" s="171"/>
      <c r="C6023" s="167"/>
      <c r="D6023" s="168"/>
      <c r="E6023" s="258" t="str">
        <f>iferror(vlookup(C6023,'Master data'!$A$1:$C$29,3,0),"--")</f>
        <v>--</v>
      </c>
      <c r="F6023" s="258" t="str">
        <f>iferror(vlookup(C6023,'Master data'!$A$1:$C$29,2,0),"--")</f>
        <v>--</v>
      </c>
    </row>
    <row r="6024" ht="22.5" customHeight="1">
      <c r="A6024" s="165"/>
      <c r="B6024" s="171"/>
      <c r="C6024" s="167"/>
      <c r="D6024" s="168"/>
      <c r="E6024" s="258" t="str">
        <f>iferror(vlookup(C6024,'Master data'!$A$1:$C$29,3,0),"--")</f>
        <v>--</v>
      </c>
      <c r="F6024" s="258" t="str">
        <f>iferror(vlookup(C6024,'Master data'!$A$1:$C$29,2,0),"--")</f>
        <v>--</v>
      </c>
    </row>
    <row r="6025" ht="22.5" customHeight="1">
      <c r="A6025" s="165"/>
      <c r="B6025" s="171"/>
      <c r="C6025" s="167"/>
      <c r="D6025" s="168"/>
      <c r="E6025" s="258" t="str">
        <f>iferror(vlookup(C6025,'Master data'!$A$1:$C$29,3,0),"--")</f>
        <v>--</v>
      </c>
      <c r="F6025" s="258" t="str">
        <f>iferror(vlookup(C6025,'Master data'!$A$1:$C$29,2,0),"--")</f>
        <v>--</v>
      </c>
    </row>
    <row r="6026" ht="22.5" customHeight="1">
      <c r="A6026" s="165"/>
      <c r="B6026" s="171"/>
      <c r="C6026" s="167"/>
      <c r="D6026" s="168"/>
      <c r="E6026" s="258" t="str">
        <f>iferror(vlookup(C6026,'Master data'!$A$1:$C$29,3,0),"--")</f>
        <v>--</v>
      </c>
      <c r="F6026" s="258" t="str">
        <f>iferror(vlookup(C6026,'Master data'!$A$1:$C$29,2,0),"--")</f>
        <v>--</v>
      </c>
    </row>
    <row r="6027" ht="22.5" customHeight="1">
      <c r="A6027" s="165"/>
      <c r="B6027" s="171"/>
      <c r="C6027" s="167"/>
      <c r="D6027" s="168"/>
      <c r="E6027" s="258" t="str">
        <f>iferror(vlookup(C6027,'Master data'!$A$1:$C$29,3,0),"--")</f>
        <v>--</v>
      </c>
      <c r="F6027" s="258" t="str">
        <f>iferror(vlookup(C6027,'Master data'!$A$1:$C$29,2,0),"--")</f>
        <v>--</v>
      </c>
    </row>
    <row r="6028" ht="22.5" customHeight="1">
      <c r="A6028" s="165"/>
      <c r="B6028" s="171"/>
      <c r="C6028" s="167"/>
      <c r="D6028" s="168"/>
      <c r="E6028" s="258" t="str">
        <f>iferror(vlookup(C6028,'Master data'!$A$1:$C$29,3,0),"--")</f>
        <v>--</v>
      </c>
      <c r="F6028" s="258" t="str">
        <f>iferror(vlookup(C6028,'Master data'!$A$1:$C$29,2,0),"--")</f>
        <v>--</v>
      </c>
    </row>
    <row r="6029" ht="22.5" customHeight="1">
      <c r="A6029" s="165"/>
      <c r="B6029" s="171"/>
      <c r="C6029" s="167"/>
      <c r="D6029" s="168"/>
      <c r="E6029" s="258" t="str">
        <f>iferror(vlookup(C6029,'Master data'!$A$1:$C$29,3,0),"--")</f>
        <v>--</v>
      </c>
      <c r="F6029" s="258" t="str">
        <f>iferror(vlookup(C6029,'Master data'!$A$1:$C$29,2,0),"--")</f>
        <v>--</v>
      </c>
    </row>
    <row r="6030" ht="22.5" customHeight="1">
      <c r="A6030" s="165"/>
      <c r="B6030" s="171"/>
      <c r="C6030" s="167"/>
      <c r="D6030" s="168"/>
      <c r="E6030" s="258" t="str">
        <f>iferror(vlookup(C6030,'Master data'!$A$1:$C$29,3,0),"--")</f>
        <v>--</v>
      </c>
      <c r="F6030" s="258" t="str">
        <f>iferror(vlookup(C6030,'Master data'!$A$1:$C$29,2,0),"--")</f>
        <v>--</v>
      </c>
    </row>
    <row r="6031" ht="22.5" customHeight="1">
      <c r="A6031" s="165"/>
      <c r="B6031" s="171"/>
      <c r="C6031" s="167"/>
      <c r="D6031" s="168"/>
      <c r="E6031" s="258" t="str">
        <f>iferror(vlookup(C6031,'Master data'!$A$1:$C$29,3,0),"--")</f>
        <v>--</v>
      </c>
      <c r="F6031" s="258" t="str">
        <f>iferror(vlookup(C6031,'Master data'!$A$1:$C$29,2,0),"--")</f>
        <v>--</v>
      </c>
    </row>
    <row r="6032" ht="22.5" customHeight="1">
      <c r="A6032" s="165"/>
      <c r="B6032" s="171"/>
      <c r="C6032" s="167"/>
      <c r="D6032" s="168"/>
      <c r="E6032" s="258" t="str">
        <f>iferror(vlookup(C6032,'Master data'!$A$1:$C$29,3,0),"--")</f>
        <v>--</v>
      </c>
      <c r="F6032" s="258" t="str">
        <f>iferror(vlookup(C6032,'Master data'!$A$1:$C$29,2,0),"--")</f>
        <v>--</v>
      </c>
    </row>
    <row r="6033" ht="22.5" customHeight="1">
      <c r="A6033" s="165"/>
      <c r="B6033" s="171"/>
      <c r="C6033" s="167"/>
      <c r="D6033" s="168"/>
      <c r="E6033" s="258" t="str">
        <f>iferror(vlookup(C6033,'Master data'!$A$1:$C$29,3,0),"--")</f>
        <v>--</v>
      </c>
      <c r="F6033" s="258" t="str">
        <f>iferror(vlookup(C6033,'Master data'!$A$1:$C$29,2,0),"--")</f>
        <v>--</v>
      </c>
    </row>
    <row r="6034" ht="22.5" customHeight="1">
      <c r="A6034" s="165"/>
      <c r="B6034" s="171"/>
      <c r="C6034" s="167"/>
      <c r="D6034" s="168"/>
      <c r="E6034" s="258" t="str">
        <f>iferror(vlookup(C6034,'Master data'!$A$1:$C$29,3,0),"--")</f>
        <v>--</v>
      </c>
      <c r="F6034" s="258" t="str">
        <f>iferror(vlookup(C6034,'Master data'!$A$1:$C$29,2,0),"--")</f>
        <v>--</v>
      </c>
    </row>
    <row r="6035" ht="22.5" customHeight="1">
      <c r="A6035" s="165"/>
      <c r="B6035" s="171"/>
      <c r="C6035" s="167"/>
      <c r="D6035" s="168"/>
      <c r="E6035" s="258" t="str">
        <f>iferror(vlookup(C6035,'Master data'!$A$1:$C$29,3,0),"--")</f>
        <v>--</v>
      </c>
      <c r="F6035" s="258" t="str">
        <f>iferror(vlookup(C6035,'Master data'!$A$1:$C$29,2,0),"--")</f>
        <v>--</v>
      </c>
    </row>
    <row r="6036" ht="22.5" customHeight="1">
      <c r="A6036" s="165"/>
      <c r="B6036" s="171"/>
      <c r="C6036" s="167"/>
      <c r="D6036" s="168"/>
      <c r="E6036" s="258" t="str">
        <f>iferror(vlookup(C6036,'Master data'!$A$1:$C$29,3,0),"--")</f>
        <v>--</v>
      </c>
      <c r="F6036" s="258" t="str">
        <f>iferror(vlookup(C6036,'Master data'!$A$1:$C$29,2,0),"--")</f>
        <v>--</v>
      </c>
    </row>
    <row r="6037" ht="22.5" customHeight="1">
      <c r="A6037" s="165"/>
      <c r="B6037" s="171"/>
      <c r="C6037" s="167"/>
      <c r="D6037" s="168"/>
      <c r="E6037" s="258" t="str">
        <f>iferror(vlookup(C6037,'Master data'!$A$1:$C$29,3,0),"--")</f>
        <v>--</v>
      </c>
      <c r="F6037" s="258" t="str">
        <f>iferror(vlookup(C6037,'Master data'!$A$1:$C$29,2,0),"--")</f>
        <v>--</v>
      </c>
    </row>
    <row r="6038" ht="22.5" customHeight="1">
      <c r="A6038" s="165"/>
      <c r="B6038" s="171"/>
      <c r="C6038" s="167"/>
      <c r="D6038" s="168"/>
      <c r="E6038" s="258" t="str">
        <f>iferror(vlookup(C6038,'Master data'!$A$1:$C$29,3,0),"--")</f>
        <v>--</v>
      </c>
      <c r="F6038" s="258" t="str">
        <f>iferror(vlookup(C6038,'Master data'!$A$1:$C$29,2,0),"--")</f>
        <v>--</v>
      </c>
    </row>
    <row r="6039" ht="22.5" customHeight="1">
      <c r="A6039" s="165"/>
      <c r="B6039" s="171"/>
      <c r="C6039" s="167"/>
      <c r="D6039" s="168"/>
      <c r="E6039" s="258" t="str">
        <f>iferror(vlookup(C6039,'Master data'!$A$1:$C$29,3,0),"--")</f>
        <v>--</v>
      </c>
      <c r="F6039" s="258" t="str">
        <f>iferror(vlookup(C6039,'Master data'!$A$1:$C$29,2,0),"--")</f>
        <v>--</v>
      </c>
    </row>
    <row r="6040" ht="22.5" customHeight="1">
      <c r="A6040" s="165"/>
      <c r="B6040" s="171"/>
      <c r="C6040" s="167"/>
      <c r="D6040" s="168"/>
      <c r="E6040" s="258" t="str">
        <f>iferror(vlookup(C6040,'Master data'!$A$1:$C$29,3,0),"--")</f>
        <v>--</v>
      </c>
      <c r="F6040" s="258" t="str">
        <f>iferror(vlookup(C6040,'Master data'!$A$1:$C$29,2,0),"--")</f>
        <v>--</v>
      </c>
    </row>
    <row r="6041" ht="22.5" customHeight="1">
      <c r="A6041" s="165"/>
      <c r="B6041" s="171"/>
      <c r="C6041" s="167"/>
      <c r="D6041" s="168"/>
      <c r="E6041" s="258" t="str">
        <f>iferror(vlookup(C6041,'Master data'!$A$1:$C$29,3,0),"--")</f>
        <v>--</v>
      </c>
      <c r="F6041" s="258" t="str">
        <f>iferror(vlookup(C6041,'Master data'!$A$1:$C$29,2,0),"--")</f>
        <v>--</v>
      </c>
    </row>
    <row r="6042" ht="22.5" customHeight="1">
      <c r="A6042" s="165"/>
      <c r="B6042" s="171"/>
      <c r="C6042" s="167"/>
      <c r="D6042" s="168"/>
      <c r="E6042" s="258" t="str">
        <f>iferror(vlookup(C6042,'Master data'!$A$1:$C$29,3,0),"--")</f>
        <v>--</v>
      </c>
      <c r="F6042" s="258" t="str">
        <f>iferror(vlookup(C6042,'Master data'!$A$1:$C$29,2,0),"--")</f>
        <v>--</v>
      </c>
    </row>
    <row r="6043" ht="22.5" customHeight="1">
      <c r="A6043" s="165"/>
      <c r="B6043" s="171"/>
      <c r="C6043" s="167"/>
      <c r="D6043" s="168"/>
      <c r="E6043" s="258" t="str">
        <f>iferror(vlookup(C6043,'Master data'!$A$1:$C$29,3,0),"--")</f>
        <v>--</v>
      </c>
      <c r="F6043" s="258" t="str">
        <f>iferror(vlookup(C6043,'Master data'!$A$1:$C$29,2,0),"--")</f>
        <v>--</v>
      </c>
    </row>
    <row r="6044" ht="22.5" customHeight="1">
      <c r="A6044" s="165"/>
      <c r="B6044" s="171"/>
      <c r="C6044" s="167"/>
      <c r="D6044" s="168"/>
      <c r="E6044" s="258" t="str">
        <f>iferror(vlookup(C6044,'Master data'!$A$1:$C$29,3,0),"--")</f>
        <v>--</v>
      </c>
      <c r="F6044" s="258" t="str">
        <f>iferror(vlookup(C6044,'Master data'!$A$1:$C$29,2,0),"--")</f>
        <v>--</v>
      </c>
    </row>
    <row r="6045" ht="22.5" customHeight="1">
      <c r="A6045" s="165"/>
      <c r="B6045" s="171"/>
      <c r="C6045" s="167"/>
      <c r="D6045" s="168"/>
      <c r="E6045" s="258" t="str">
        <f>iferror(vlookup(C6045,'Master data'!$A$1:$C$29,3,0),"--")</f>
        <v>--</v>
      </c>
      <c r="F6045" s="258" t="str">
        <f>iferror(vlookup(C6045,'Master data'!$A$1:$C$29,2,0),"--")</f>
        <v>--</v>
      </c>
    </row>
    <row r="6046" ht="22.5" customHeight="1">
      <c r="A6046" s="165"/>
      <c r="B6046" s="171"/>
      <c r="C6046" s="167"/>
      <c r="D6046" s="168"/>
      <c r="E6046" s="258" t="str">
        <f>iferror(vlookup(C6046,'Master data'!$A$1:$C$29,3,0),"--")</f>
        <v>--</v>
      </c>
      <c r="F6046" s="258" t="str">
        <f>iferror(vlookup(C6046,'Master data'!$A$1:$C$29,2,0),"--")</f>
        <v>--</v>
      </c>
    </row>
    <row r="6047" ht="22.5" customHeight="1">
      <c r="A6047" s="165"/>
      <c r="B6047" s="171"/>
      <c r="C6047" s="167"/>
      <c r="D6047" s="168"/>
      <c r="E6047" s="258" t="str">
        <f>iferror(vlookup(C6047,'Master data'!$A$1:$C$29,3,0),"--")</f>
        <v>--</v>
      </c>
      <c r="F6047" s="258" t="str">
        <f>iferror(vlookup(C6047,'Master data'!$A$1:$C$29,2,0),"--")</f>
        <v>--</v>
      </c>
    </row>
    <row r="6048" ht="22.5" customHeight="1">
      <c r="A6048" s="165"/>
      <c r="B6048" s="171"/>
      <c r="C6048" s="167"/>
      <c r="D6048" s="168"/>
      <c r="E6048" s="258" t="str">
        <f>iferror(vlookup(C6048,'Master data'!$A$1:$C$29,3,0),"--")</f>
        <v>--</v>
      </c>
      <c r="F6048" s="258" t="str">
        <f>iferror(vlookup(C6048,'Master data'!$A$1:$C$29,2,0),"--")</f>
        <v>--</v>
      </c>
    </row>
    <row r="6049" ht="22.5" customHeight="1">
      <c r="A6049" s="165"/>
      <c r="B6049" s="171"/>
      <c r="C6049" s="167"/>
      <c r="D6049" s="168"/>
      <c r="E6049" s="258" t="str">
        <f>iferror(vlookup(C6049,'Master data'!$A$1:$C$29,3,0),"--")</f>
        <v>--</v>
      </c>
      <c r="F6049" s="258" t="str">
        <f>iferror(vlookup(C6049,'Master data'!$A$1:$C$29,2,0),"--")</f>
        <v>--</v>
      </c>
    </row>
    <row r="6050" ht="22.5" customHeight="1">
      <c r="A6050" s="165"/>
      <c r="B6050" s="171"/>
      <c r="C6050" s="167"/>
      <c r="D6050" s="168"/>
      <c r="E6050" s="258" t="str">
        <f>iferror(vlookup(C6050,'Master data'!$A$1:$C$29,3,0),"--")</f>
        <v>--</v>
      </c>
      <c r="F6050" s="258" t="str">
        <f>iferror(vlookup(C6050,'Master data'!$A$1:$C$29,2,0),"--")</f>
        <v>--</v>
      </c>
    </row>
    <row r="6051" ht="22.5" customHeight="1">
      <c r="A6051" s="165"/>
      <c r="B6051" s="171"/>
      <c r="C6051" s="167"/>
      <c r="D6051" s="168"/>
      <c r="E6051" s="258" t="str">
        <f>iferror(vlookup(C6051,'Master data'!$A$1:$C$29,3,0),"--")</f>
        <v>--</v>
      </c>
      <c r="F6051" s="258" t="str">
        <f>iferror(vlookup(C6051,'Master data'!$A$1:$C$29,2,0),"--")</f>
        <v>--</v>
      </c>
    </row>
    <row r="6052" ht="22.5" customHeight="1">
      <c r="A6052" s="165"/>
      <c r="B6052" s="171"/>
      <c r="C6052" s="167"/>
      <c r="D6052" s="168"/>
      <c r="E6052" s="258" t="str">
        <f>iferror(vlookup(C6052,'Master data'!$A$1:$C$29,3,0),"--")</f>
        <v>--</v>
      </c>
      <c r="F6052" s="258" t="str">
        <f>iferror(vlookup(C6052,'Master data'!$A$1:$C$29,2,0),"--")</f>
        <v>--</v>
      </c>
    </row>
    <row r="6053" ht="22.5" customHeight="1">
      <c r="A6053" s="165"/>
      <c r="B6053" s="171"/>
      <c r="C6053" s="167"/>
      <c r="D6053" s="168"/>
      <c r="E6053" s="258" t="str">
        <f>iferror(vlookup(C6053,'Master data'!$A$1:$C$29,3,0),"--")</f>
        <v>--</v>
      </c>
      <c r="F6053" s="258" t="str">
        <f>iferror(vlookup(C6053,'Master data'!$A$1:$C$29,2,0),"--")</f>
        <v>--</v>
      </c>
    </row>
    <row r="6054" ht="22.5" customHeight="1">
      <c r="A6054" s="165"/>
      <c r="B6054" s="171"/>
      <c r="C6054" s="167"/>
      <c r="D6054" s="168"/>
      <c r="E6054" s="258" t="str">
        <f>iferror(vlookup(C6054,'Master data'!$A$1:$C$29,3,0),"--")</f>
        <v>--</v>
      </c>
      <c r="F6054" s="258" t="str">
        <f>iferror(vlookup(C6054,'Master data'!$A$1:$C$29,2,0),"--")</f>
        <v>--</v>
      </c>
    </row>
    <row r="6055" ht="22.5" customHeight="1">
      <c r="A6055" s="165"/>
      <c r="B6055" s="171"/>
      <c r="C6055" s="167"/>
      <c r="D6055" s="168"/>
      <c r="E6055" s="258" t="str">
        <f>iferror(vlookup(C6055,'Master data'!$A$1:$C$29,3,0),"--")</f>
        <v>--</v>
      </c>
      <c r="F6055" s="258" t="str">
        <f>iferror(vlookup(C6055,'Master data'!$A$1:$C$29,2,0),"--")</f>
        <v>--</v>
      </c>
    </row>
    <row r="6056" ht="22.5" customHeight="1">
      <c r="A6056" s="165"/>
      <c r="B6056" s="171"/>
      <c r="C6056" s="167"/>
      <c r="D6056" s="168"/>
      <c r="E6056" s="258" t="str">
        <f>iferror(vlookup(C6056,'Master data'!$A$1:$C$29,3,0),"--")</f>
        <v>--</v>
      </c>
      <c r="F6056" s="258" t="str">
        <f>iferror(vlookup(C6056,'Master data'!$A$1:$C$29,2,0),"--")</f>
        <v>--</v>
      </c>
    </row>
    <row r="6057" ht="22.5" customHeight="1">
      <c r="A6057" s="165"/>
      <c r="B6057" s="171"/>
      <c r="C6057" s="167"/>
      <c r="D6057" s="168"/>
      <c r="E6057" s="258" t="str">
        <f>iferror(vlookup(C6057,'Master data'!$A$1:$C$29,3,0),"--")</f>
        <v>--</v>
      </c>
      <c r="F6057" s="258" t="str">
        <f>iferror(vlookup(C6057,'Master data'!$A$1:$C$29,2,0),"--")</f>
        <v>--</v>
      </c>
    </row>
    <row r="6058" ht="22.5" customHeight="1">
      <c r="A6058" s="165"/>
      <c r="B6058" s="171"/>
      <c r="C6058" s="167"/>
      <c r="D6058" s="168"/>
      <c r="E6058" s="258" t="str">
        <f>iferror(vlookup(C6058,'Master data'!$A$1:$C$29,3,0),"--")</f>
        <v>--</v>
      </c>
      <c r="F6058" s="258" t="str">
        <f>iferror(vlookup(C6058,'Master data'!$A$1:$C$29,2,0),"--")</f>
        <v>--</v>
      </c>
    </row>
    <row r="6059" ht="22.5" customHeight="1">
      <c r="A6059" s="165"/>
      <c r="B6059" s="171"/>
      <c r="C6059" s="167"/>
      <c r="D6059" s="168"/>
      <c r="E6059" s="258" t="str">
        <f>iferror(vlookup(C6059,'Master data'!$A$1:$C$29,3,0),"--")</f>
        <v>--</v>
      </c>
      <c r="F6059" s="258" t="str">
        <f>iferror(vlookup(C6059,'Master data'!$A$1:$C$29,2,0),"--")</f>
        <v>--</v>
      </c>
    </row>
    <row r="6060" ht="22.5" customHeight="1">
      <c r="A6060" s="165"/>
      <c r="B6060" s="171"/>
      <c r="C6060" s="167"/>
      <c r="D6060" s="168"/>
      <c r="E6060" s="258" t="str">
        <f>iferror(vlookup(C6060,'Master data'!$A$1:$C$29,3,0),"--")</f>
        <v>--</v>
      </c>
      <c r="F6060" s="258" t="str">
        <f>iferror(vlookup(C6060,'Master data'!$A$1:$C$29,2,0),"--")</f>
        <v>--</v>
      </c>
    </row>
    <row r="6061" ht="22.5" customHeight="1">
      <c r="A6061" s="165"/>
      <c r="B6061" s="171"/>
      <c r="C6061" s="167"/>
      <c r="D6061" s="168"/>
      <c r="E6061" s="258" t="str">
        <f>iferror(vlookup(C6061,'Master data'!$A$1:$C$29,3,0),"--")</f>
        <v>--</v>
      </c>
      <c r="F6061" s="258" t="str">
        <f>iferror(vlookup(C6061,'Master data'!$A$1:$C$29,2,0),"--")</f>
        <v>--</v>
      </c>
    </row>
    <row r="6062" ht="22.5" customHeight="1">
      <c r="A6062" s="165"/>
      <c r="B6062" s="171"/>
      <c r="C6062" s="167"/>
      <c r="D6062" s="168"/>
      <c r="E6062" s="258" t="str">
        <f>iferror(vlookup(C6062,'Master data'!$A$1:$C$29,3,0),"--")</f>
        <v>--</v>
      </c>
      <c r="F6062" s="258" t="str">
        <f>iferror(vlookup(C6062,'Master data'!$A$1:$C$29,2,0),"--")</f>
        <v>--</v>
      </c>
    </row>
    <row r="6063" ht="22.5" customHeight="1">
      <c r="A6063" s="165"/>
      <c r="B6063" s="171"/>
      <c r="C6063" s="167"/>
      <c r="D6063" s="168"/>
      <c r="E6063" s="258" t="str">
        <f>iferror(vlookup(C6063,'Master data'!$A$1:$C$29,3,0),"--")</f>
        <v>--</v>
      </c>
      <c r="F6063" s="258" t="str">
        <f>iferror(vlookup(C6063,'Master data'!$A$1:$C$29,2,0),"--")</f>
        <v>--</v>
      </c>
    </row>
    <row r="6064" ht="22.5" customHeight="1">
      <c r="A6064" s="165"/>
      <c r="B6064" s="171"/>
      <c r="C6064" s="167"/>
      <c r="D6064" s="168"/>
      <c r="E6064" s="258" t="str">
        <f>iferror(vlookup(C6064,'Master data'!$A$1:$C$29,3,0),"--")</f>
        <v>--</v>
      </c>
      <c r="F6064" s="258" t="str">
        <f>iferror(vlookup(C6064,'Master data'!$A$1:$C$29,2,0),"--")</f>
        <v>--</v>
      </c>
    </row>
    <row r="6065" ht="22.5" customHeight="1">
      <c r="A6065" s="165"/>
      <c r="B6065" s="171"/>
      <c r="C6065" s="167"/>
      <c r="D6065" s="168"/>
      <c r="E6065" s="258" t="str">
        <f>iferror(vlookup(C6065,'Master data'!$A$1:$C$29,3,0),"--")</f>
        <v>--</v>
      </c>
      <c r="F6065" s="258" t="str">
        <f>iferror(vlookup(C6065,'Master data'!$A$1:$C$29,2,0),"--")</f>
        <v>--</v>
      </c>
    </row>
    <row r="6066" ht="22.5" customHeight="1">
      <c r="A6066" s="165"/>
      <c r="B6066" s="171"/>
      <c r="C6066" s="167"/>
      <c r="D6066" s="168"/>
      <c r="E6066" s="258" t="str">
        <f>iferror(vlookup(C6066,'Master data'!$A$1:$C$29,3,0),"--")</f>
        <v>--</v>
      </c>
      <c r="F6066" s="258" t="str">
        <f>iferror(vlookup(C6066,'Master data'!$A$1:$C$29,2,0),"--")</f>
        <v>--</v>
      </c>
    </row>
    <row r="6067" ht="22.5" customHeight="1">
      <c r="A6067" s="165"/>
      <c r="B6067" s="171"/>
      <c r="C6067" s="167"/>
      <c r="D6067" s="168"/>
      <c r="E6067" s="258" t="str">
        <f>iferror(vlookup(C6067,'Master data'!$A$1:$C$29,3,0),"--")</f>
        <v>--</v>
      </c>
      <c r="F6067" s="258" t="str">
        <f>iferror(vlookup(C6067,'Master data'!$A$1:$C$29,2,0),"--")</f>
        <v>--</v>
      </c>
    </row>
    <row r="6068" ht="22.5" customHeight="1">
      <c r="A6068" s="165"/>
      <c r="B6068" s="171"/>
      <c r="C6068" s="167"/>
      <c r="D6068" s="168"/>
      <c r="E6068" s="258" t="str">
        <f>iferror(vlookup(C6068,'Master data'!$A$1:$C$29,3,0),"--")</f>
        <v>--</v>
      </c>
      <c r="F6068" s="258" t="str">
        <f>iferror(vlookup(C6068,'Master data'!$A$1:$C$29,2,0),"--")</f>
        <v>--</v>
      </c>
    </row>
    <row r="6069" ht="22.5" customHeight="1">
      <c r="A6069" s="165"/>
      <c r="B6069" s="171"/>
      <c r="C6069" s="167"/>
      <c r="D6069" s="168"/>
      <c r="E6069" s="258" t="str">
        <f>iferror(vlookup(C6069,'Master data'!$A$1:$C$29,3,0),"--")</f>
        <v>--</v>
      </c>
      <c r="F6069" s="258" t="str">
        <f>iferror(vlookup(C6069,'Master data'!$A$1:$C$29,2,0),"--")</f>
        <v>--</v>
      </c>
    </row>
    <row r="6070" ht="22.5" customHeight="1">
      <c r="A6070" s="165"/>
      <c r="B6070" s="171"/>
      <c r="C6070" s="167"/>
      <c r="D6070" s="168"/>
      <c r="E6070" s="258" t="str">
        <f>iferror(vlookup(C6070,'Master data'!$A$1:$C$29,3,0),"--")</f>
        <v>--</v>
      </c>
      <c r="F6070" s="258" t="str">
        <f>iferror(vlookup(C6070,'Master data'!$A$1:$C$29,2,0),"--")</f>
        <v>--</v>
      </c>
    </row>
    <row r="6071" ht="22.5" customHeight="1">
      <c r="A6071" s="165"/>
      <c r="B6071" s="171"/>
      <c r="C6071" s="167"/>
      <c r="D6071" s="168"/>
      <c r="E6071" s="258" t="str">
        <f>iferror(vlookup(C6071,'Master data'!$A$1:$C$29,3,0),"--")</f>
        <v>--</v>
      </c>
      <c r="F6071" s="258" t="str">
        <f>iferror(vlookup(C6071,'Master data'!$A$1:$C$29,2,0),"--")</f>
        <v>--</v>
      </c>
    </row>
    <row r="6072" ht="22.5" customHeight="1">
      <c r="A6072" s="165"/>
      <c r="B6072" s="171"/>
      <c r="C6072" s="167"/>
      <c r="D6072" s="168"/>
      <c r="E6072" s="258" t="str">
        <f>iferror(vlookup(C6072,'Master data'!$A$1:$C$29,3,0),"--")</f>
        <v>--</v>
      </c>
      <c r="F6072" s="258" t="str">
        <f>iferror(vlookup(C6072,'Master data'!$A$1:$C$29,2,0),"--")</f>
        <v>--</v>
      </c>
    </row>
    <row r="6073" ht="22.5" customHeight="1">
      <c r="A6073" s="165"/>
      <c r="B6073" s="171"/>
      <c r="C6073" s="167"/>
      <c r="D6073" s="168"/>
      <c r="E6073" s="258" t="str">
        <f>iferror(vlookup(C6073,'Master data'!$A$1:$C$29,3,0),"--")</f>
        <v>--</v>
      </c>
      <c r="F6073" s="258" t="str">
        <f>iferror(vlookup(C6073,'Master data'!$A$1:$C$29,2,0),"--")</f>
        <v>--</v>
      </c>
    </row>
    <row r="6074" ht="22.5" customHeight="1">
      <c r="A6074" s="165"/>
      <c r="B6074" s="171"/>
      <c r="C6074" s="167"/>
      <c r="D6074" s="168"/>
      <c r="E6074" s="258" t="str">
        <f>iferror(vlookup(C6074,'Master data'!$A$1:$C$29,3,0),"--")</f>
        <v>--</v>
      </c>
      <c r="F6074" s="258" t="str">
        <f>iferror(vlookup(C6074,'Master data'!$A$1:$C$29,2,0),"--")</f>
        <v>--</v>
      </c>
    </row>
    <row r="6075" ht="22.5" customHeight="1">
      <c r="A6075" s="165"/>
      <c r="B6075" s="171"/>
      <c r="C6075" s="167"/>
      <c r="D6075" s="168"/>
      <c r="E6075" s="258" t="str">
        <f>iferror(vlookup(C6075,'Master data'!$A$1:$C$29,3,0),"--")</f>
        <v>--</v>
      </c>
      <c r="F6075" s="258" t="str">
        <f>iferror(vlookup(C6075,'Master data'!$A$1:$C$29,2,0),"--")</f>
        <v>--</v>
      </c>
    </row>
    <row r="6076" ht="22.5" customHeight="1">
      <c r="A6076" s="165"/>
      <c r="B6076" s="171"/>
      <c r="C6076" s="167"/>
      <c r="D6076" s="168"/>
      <c r="E6076" s="258" t="str">
        <f>iferror(vlookup(C6076,'Master data'!$A$1:$C$29,3,0),"--")</f>
        <v>--</v>
      </c>
      <c r="F6076" s="258" t="str">
        <f>iferror(vlookup(C6076,'Master data'!$A$1:$C$29,2,0),"--")</f>
        <v>--</v>
      </c>
    </row>
    <row r="6077" ht="22.5" customHeight="1">
      <c r="A6077" s="165"/>
      <c r="B6077" s="171"/>
      <c r="C6077" s="167"/>
      <c r="D6077" s="168"/>
      <c r="E6077" s="258" t="str">
        <f>iferror(vlookup(C6077,'Master data'!$A$1:$C$29,3,0),"--")</f>
        <v>--</v>
      </c>
      <c r="F6077" s="258" t="str">
        <f>iferror(vlookup(C6077,'Master data'!$A$1:$C$29,2,0),"--")</f>
        <v>--</v>
      </c>
    </row>
    <row r="6078" ht="22.5" customHeight="1">
      <c r="A6078" s="165"/>
      <c r="B6078" s="171"/>
      <c r="C6078" s="167"/>
      <c r="D6078" s="168"/>
      <c r="E6078" s="258" t="str">
        <f>iferror(vlookup(C6078,'Master data'!$A$1:$C$29,3,0),"--")</f>
        <v>--</v>
      </c>
      <c r="F6078" s="258" t="str">
        <f>iferror(vlookup(C6078,'Master data'!$A$1:$C$29,2,0),"--")</f>
        <v>--</v>
      </c>
    </row>
    <row r="6079" ht="22.5" customHeight="1">
      <c r="A6079" s="165"/>
      <c r="B6079" s="171"/>
      <c r="C6079" s="167"/>
      <c r="D6079" s="168"/>
      <c r="E6079" s="258" t="str">
        <f>iferror(vlookup(C6079,'Master data'!$A$1:$C$29,3,0),"--")</f>
        <v>--</v>
      </c>
      <c r="F6079" s="258" t="str">
        <f>iferror(vlookup(C6079,'Master data'!$A$1:$C$29,2,0),"--")</f>
        <v>--</v>
      </c>
    </row>
    <row r="6080" ht="22.5" customHeight="1">
      <c r="A6080" s="165"/>
      <c r="B6080" s="171"/>
      <c r="C6080" s="167"/>
      <c r="D6080" s="168"/>
      <c r="E6080" s="258" t="str">
        <f>iferror(vlookup(C6080,'Master data'!$A$1:$C$29,3,0),"--")</f>
        <v>--</v>
      </c>
      <c r="F6080" s="258" t="str">
        <f>iferror(vlookup(C6080,'Master data'!$A$1:$C$29,2,0),"--")</f>
        <v>--</v>
      </c>
    </row>
    <row r="6081" ht="22.5" customHeight="1">
      <c r="A6081" s="165"/>
      <c r="B6081" s="171"/>
      <c r="C6081" s="167"/>
      <c r="D6081" s="168"/>
      <c r="E6081" s="258" t="str">
        <f>iferror(vlookup(C6081,'Master data'!$A$1:$C$29,3,0),"--")</f>
        <v>--</v>
      </c>
      <c r="F6081" s="258" t="str">
        <f>iferror(vlookup(C6081,'Master data'!$A$1:$C$29,2,0),"--")</f>
        <v>--</v>
      </c>
    </row>
    <row r="6082" ht="22.5" customHeight="1">
      <c r="A6082" s="165"/>
      <c r="B6082" s="171"/>
      <c r="C6082" s="167"/>
      <c r="D6082" s="168"/>
      <c r="E6082" s="258" t="str">
        <f>iferror(vlookup(C6082,'Master data'!$A$1:$C$29,3,0),"--")</f>
        <v>--</v>
      </c>
      <c r="F6082" s="258" t="str">
        <f>iferror(vlookup(C6082,'Master data'!$A$1:$C$29,2,0),"--")</f>
        <v>--</v>
      </c>
    </row>
    <row r="6083" ht="22.5" customHeight="1">
      <c r="A6083" s="165"/>
      <c r="B6083" s="171"/>
      <c r="C6083" s="167"/>
      <c r="D6083" s="168"/>
      <c r="E6083" s="258" t="str">
        <f>iferror(vlookup(C6083,'Master data'!$A$1:$C$29,3,0),"--")</f>
        <v>--</v>
      </c>
      <c r="F6083" s="258" t="str">
        <f>iferror(vlookup(C6083,'Master data'!$A$1:$C$29,2,0),"--")</f>
        <v>--</v>
      </c>
    </row>
    <row r="6084" ht="22.5" customHeight="1">
      <c r="A6084" s="165"/>
      <c r="B6084" s="171"/>
      <c r="C6084" s="167"/>
      <c r="D6084" s="168"/>
      <c r="E6084" s="258" t="str">
        <f>iferror(vlookup(C6084,'Master data'!$A$1:$C$29,3,0),"--")</f>
        <v>--</v>
      </c>
      <c r="F6084" s="258" t="str">
        <f>iferror(vlookup(C6084,'Master data'!$A$1:$C$29,2,0),"--")</f>
        <v>--</v>
      </c>
    </row>
    <row r="6085" ht="22.5" customHeight="1">
      <c r="A6085" s="165"/>
      <c r="B6085" s="171"/>
      <c r="C6085" s="167"/>
      <c r="D6085" s="168"/>
      <c r="E6085" s="258" t="str">
        <f>iferror(vlookup(C6085,'Master data'!$A$1:$C$29,3,0),"--")</f>
        <v>--</v>
      </c>
      <c r="F6085" s="258" t="str">
        <f>iferror(vlookup(C6085,'Master data'!$A$1:$C$29,2,0),"--")</f>
        <v>--</v>
      </c>
    </row>
    <row r="6086" ht="22.5" customHeight="1">
      <c r="A6086" s="165"/>
      <c r="B6086" s="171"/>
      <c r="C6086" s="167"/>
      <c r="D6086" s="168"/>
      <c r="E6086" s="258" t="str">
        <f>iferror(vlookup(C6086,'Master data'!$A$1:$C$29,3,0),"--")</f>
        <v>--</v>
      </c>
      <c r="F6086" s="258" t="str">
        <f>iferror(vlookup(C6086,'Master data'!$A$1:$C$29,2,0),"--")</f>
        <v>--</v>
      </c>
    </row>
    <row r="6087" ht="22.5" customHeight="1">
      <c r="A6087" s="165"/>
      <c r="B6087" s="171"/>
      <c r="C6087" s="167"/>
      <c r="D6087" s="168"/>
      <c r="E6087" s="258" t="str">
        <f>iferror(vlookup(C6087,'Master data'!$A$1:$C$29,3,0),"--")</f>
        <v>--</v>
      </c>
      <c r="F6087" s="258" t="str">
        <f>iferror(vlookup(C6087,'Master data'!$A$1:$C$29,2,0),"--")</f>
        <v>--</v>
      </c>
    </row>
    <row r="6088" ht="22.5" customHeight="1">
      <c r="A6088" s="165"/>
      <c r="B6088" s="171"/>
      <c r="C6088" s="167"/>
      <c r="D6088" s="168"/>
      <c r="E6088" s="258" t="str">
        <f>iferror(vlookup(C6088,'Master data'!$A$1:$C$29,3,0),"--")</f>
        <v>--</v>
      </c>
      <c r="F6088" s="258" t="str">
        <f>iferror(vlookup(C6088,'Master data'!$A$1:$C$29,2,0),"--")</f>
        <v>--</v>
      </c>
    </row>
    <row r="6089" ht="22.5" customHeight="1">
      <c r="A6089" s="165"/>
      <c r="B6089" s="171"/>
      <c r="C6089" s="167"/>
      <c r="D6089" s="168"/>
      <c r="E6089" s="258" t="str">
        <f>iferror(vlookup(C6089,'Master data'!$A$1:$C$29,3,0),"--")</f>
        <v>--</v>
      </c>
      <c r="F6089" s="258" t="str">
        <f>iferror(vlookup(C6089,'Master data'!$A$1:$C$29,2,0),"--")</f>
        <v>--</v>
      </c>
    </row>
    <row r="6090" ht="22.5" customHeight="1">
      <c r="A6090" s="165"/>
      <c r="B6090" s="171"/>
      <c r="C6090" s="167"/>
      <c r="D6090" s="168"/>
      <c r="E6090" s="258" t="str">
        <f>iferror(vlookup(C6090,'Master data'!$A$1:$C$29,3,0),"--")</f>
        <v>--</v>
      </c>
      <c r="F6090" s="258" t="str">
        <f>iferror(vlookup(C6090,'Master data'!$A$1:$C$29,2,0),"--")</f>
        <v>--</v>
      </c>
    </row>
    <row r="6091" ht="22.5" customHeight="1">
      <c r="A6091" s="165"/>
      <c r="B6091" s="171"/>
      <c r="C6091" s="167"/>
      <c r="D6091" s="168"/>
      <c r="E6091" s="258" t="str">
        <f>iferror(vlookup(C6091,'Master data'!$A$1:$C$29,3,0),"--")</f>
        <v>--</v>
      </c>
      <c r="F6091" s="258" t="str">
        <f>iferror(vlookup(C6091,'Master data'!$A$1:$C$29,2,0),"--")</f>
        <v>--</v>
      </c>
    </row>
    <row r="6092" ht="22.5" customHeight="1">
      <c r="A6092" s="165"/>
      <c r="B6092" s="171"/>
      <c r="C6092" s="167"/>
      <c r="D6092" s="168"/>
      <c r="E6092" s="258" t="str">
        <f>iferror(vlookup(C6092,'Master data'!$A$1:$C$29,3,0),"--")</f>
        <v>--</v>
      </c>
      <c r="F6092" s="258" t="str">
        <f>iferror(vlookup(C6092,'Master data'!$A$1:$C$29,2,0),"--")</f>
        <v>--</v>
      </c>
    </row>
    <row r="6093" ht="22.5" customHeight="1">
      <c r="A6093" s="165"/>
      <c r="B6093" s="171"/>
      <c r="C6093" s="167"/>
      <c r="D6093" s="168"/>
      <c r="E6093" s="258" t="str">
        <f>iferror(vlookup(C6093,'Master data'!$A$1:$C$29,3,0),"--")</f>
        <v>--</v>
      </c>
      <c r="F6093" s="258" t="str">
        <f>iferror(vlookup(C6093,'Master data'!$A$1:$C$29,2,0),"--")</f>
        <v>--</v>
      </c>
    </row>
    <row r="6094" ht="22.5" customHeight="1">
      <c r="A6094" s="165"/>
      <c r="B6094" s="171"/>
      <c r="C6094" s="167"/>
      <c r="D6094" s="168"/>
      <c r="E6094" s="258" t="str">
        <f>iferror(vlookup(C6094,'Master data'!$A$1:$C$29,3,0),"--")</f>
        <v>--</v>
      </c>
      <c r="F6094" s="258" t="str">
        <f>iferror(vlookup(C6094,'Master data'!$A$1:$C$29,2,0),"--")</f>
        <v>--</v>
      </c>
    </row>
    <row r="6095" ht="22.5" customHeight="1">
      <c r="A6095" s="165"/>
      <c r="B6095" s="171"/>
      <c r="C6095" s="167"/>
      <c r="D6095" s="168"/>
      <c r="E6095" s="258" t="str">
        <f>iferror(vlookup(C6095,'Master data'!$A$1:$C$29,3,0),"--")</f>
        <v>--</v>
      </c>
      <c r="F6095" s="258" t="str">
        <f>iferror(vlookup(C6095,'Master data'!$A$1:$C$29,2,0),"--")</f>
        <v>--</v>
      </c>
    </row>
    <row r="6096" ht="22.5" customHeight="1">
      <c r="A6096" s="165"/>
      <c r="B6096" s="171"/>
      <c r="C6096" s="167"/>
      <c r="D6096" s="168"/>
      <c r="E6096" s="258" t="str">
        <f>iferror(vlookup(C6096,'Master data'!$A$1:$C$29,3,0),"--")</f>
        <v>--</v>
      </c>
      <c r="F6096" s="258" t="str">
        <f>iferror(vlookup(C6096,'Master data'!$A$1:$C$29,2,0),"--")</f>
        <v>--</v>
      </c>
    </row>
    <row r="6097" ht="22.5" customHeight="1">
      <c r="A6097" s="165"/>
      <c r="B6097" s="171"/>
      <c r="C6097" s="167"/>
      <c r="D6097" s="168"/>
      <c r="E6097" s="258" t="str">
        <f>iferror(vlookup(C6097,'Master data'!$A$1:$C$29,3,0),"--")</f>
        <v>--</v>
      </c>
      <c r="F6097" s="258" t="str">
        <f>iferror(vlookup(C6097,'Master data'!$A$1:$C$29,2,0),"--")</f>
        <v>--</v>
      </c>
    </row>
    <row r="6098" ht="22.5" customHeight="1">
      <c r="A6098" s="165"/>
      <c r="B6098" s="171"/>
      <c r="C6098" s="167"/>
      <c r="D6098" s="168"/>
      <c r="E6098" s="258" t="str">
        <f>iferror(vlookup(C6098,'Master data'!$A$1:$C$29,3,0),"--")</f>
        <v>--</v>
      </c>
      <c r="F6098" s="258" t="str">
        <f>iferror(vlookup(C6098,'Master data'!$A$1:$C$29,2,0),"--")</f>
        <v>--</v>
      </c>
    </row>
    <row r="6099" ht="22.5" customHeight="1">
      <c r="A6099" s="165"/>
      <c r="B6099" s="171"/>
      <c r="C6099" s="167"/>
      <c r="D6099" s="168"/>
      <c r="E6099" s="258" t="str">
        <f>iferror(vlookup(C6099,'Master data'!$A$1:$C$29,3,0),"--")</f>
        <v>--</v>
      </c>
      <c r="F6099" s="258" t="str">
        <f>iferror(vlookup(C6099,'Master data'!$A$1:$C$29,2,0),"--")</f>
        <v>--</v>
      </c>
    </row>
    <row r="6100" ht="22.5" customHeight="1">
      <c r="A6100" s="165"/>
      <c r="B6100" s="171"/>
      <c r="C6100" s="167"/>
      <c r="D6100" s="168"/>
      <c r="E6100" s="258" t="str">
        <f>iferror(vlookup(C6100,'Master data'!$A$1:$C$29,3,0),"--")</f>
        <v>--</v>
      </c>
      <c r="F6100" s="258" t="str">
        <f>iferror(vlookup(C6100,'Master data'!$A$1:$C$29,2,0),"--")</f>
        <v>--</v>
      </c>
    </row>
    <row r="6101" ht="22.5" customHeight="1">
      <c r="A6101" s="165"/>
      <c r="B6101" s="171"/>
      <c r="C6101" s="167"/>
      <c r="D6101" s="168"/>
      <c r="E6101" s="258" t="str">
        <f>iferror(vlookup(C6101,'Master data'!$A$1:$C$29,3,0),"--")</f>
        <v>--</v>
      </c>
      <c r="F6101" s="258" t="str">
        <f>iferror(vlookup(C6101,'Master data'!$A$1:$C$29,2,0),"--")</f>
        <v>--</v>
      </c>
    </row>
    <row r="6102" ht="22.5" customHeight="1">
      <c r="A6102" s="165"/>
      <c r="B6102" s="171"/>
      <c r="C6102" s="167"/>
      <c r="D6102" s="168"/>
      <c r="E6102" s="258" t="str">
        <f>iferror(vlookup(C6102,'Master data'!$A$1:$C$29,3,0),"--")</f>
        <v>--</v>
      </c>
      <c r="F6102" s="258" t="str">
        <f>iferror(vlookup(C6102,'Master data'!$A$1:$C$29,2,0),"--")</f>
        <v>--</v>
      </c>
    </row>
    <row r="6103" ht="22.5" customHeight="1">
      <c r="A6103" s="165"/>
      <c r="B6103" s="171"/>
      <c r="C6103" s="167"/>
      <c r="D6103" s="168"/>
      <c r="E6103" s="258" t="str">
        <f>iferror(vlookup(C6103,'Master data'!$A$1:$C$29,3,0),"--")</f>
        <v>--</v>
      </c>
      <c r="F6103" s="258" t="str">
        <f>iferror(vlookup(C6103,'Master data'!$A$1:$C$29,2,0),"--")</f>
        <v>--</v>
      </c>
    </row>
    <row r="6104" ht="22.5" customHeight="1">
      <c r="A6104" s="165"/>
      <c r="B6104" s="171"/>
      <c r="C6104" s="167"/>
      <c r="D6104" s="168"/>
      <c r="E6104" s="258" t="str">
        <f>iferror(vlookup(C6104,'Master data'!$A$1:$C$29,3,0),"--")</f>
        <v>--</v>
      </c>
      <c r="F6104" s="258" t="str">
        <f>iferror(vlookup(C6104,'Master data'!$A$1:$C$29,2,0),"--")</f>
        <v>--</v>
      </c>
    </row>
    <row r="6105" ht="22.5" customHeight="1">
      <c r="A6105" s="165"/>
      <c r="B6105" s="171"/>
      <c r="C6105" s="167"/>
      <c r="D6105" s="168"/>
      <c r="E6105" s="258" t="str">
        <f>iferror(vlookup(C6105,'Master data'!$A$1:$C$29,3,0),"--")</f>
        <v>--</v>
      </c>
      <c r="F6105" s="258" t="str">
        <f>iferror(vlookup(C6105,'Master data'!$A$1:$C$29,2,0),"--")</f>
        <v>--</v>
      </c>
    </row>
    <row r="6106" ht="22.5" customHeight="1">
      <c r="A6106" s="165"/>
      <c r="B6106" s="171"/>
      <c r="C6106" s="167"/>
      <c r="D6106" s="168"/>
      <c r="E6106" s="258" t="str">
        <f>iferror(vlookup(C6106,'Master data'!$A$1:$C$29,3,0),"--")</f>
        <v>--</v>
      </c>
      <c r="F6106" s="258" t="str">
        <f>iferror(vlookup(C6106,'Master data'!$A$1:$C$29,2,0),"--")</f>
        <v>--</v>
      </c>
    </row>
    <row r="6107" ht="22.5" customHeight="1">
      <c r="A6107" s="165"/>
      <c r="B6107" s="171"/>
      <c r="C6107" s="167"/>
      <c r="D6107" s="168"/>
      <c r="E6107" s="258" t="str">
        <f>iferror(vlookup(C6107,'Master data'!$A$1:$C$29,3,0),"--")</f>
        <v>--</v>
      </c>
      <c r="F6107" s="258" t="str">
        <f>iferror(vlookup(C6107,'Master data'!$A$1:$C$29,2,0),"--")</f>
        <v>--</v>
      </c>
    </row>
    <row r="6108" ht="22.5" customHeight="1">
      <c r="A6108" s="165"/>
      <c r="B6108" s="171"/>
      <c r="C6108" s="167"/>
      <c r="D6108" s="168"/>
      <c r="E6108" s="258" t="str">
        <f>iferror(vlookup(C6108,'Master data'!$A$1:$C$29,3,0),"--")</f>
        <v>--</v>
      </c>
      <c r="F6108" s="258" t="str">
        <f>iferror(vlookup(C6108,'Master data'!$A$1:$C$29,2,0),"--")</f>
        <v>--</v>
      </c>
    </row>
    <row r="6109" ht="22.5" customHeight="1">
      <c r="A6109" s="165"/>
      <c r="B6109" s="171"/>
      <c r="C6109" s="167"/>
      <c r="D6109" s="168"/>
      <c r="E6109" s="258" t="str">
        <f>iferror(vlookup(C6109,'Master data'!$A$1:$C$29,3,0),"--")</f>
        <v>--</v>
      </c>
      <c r="F6109" s="258" t="str">
        <f>iferror(vlookup(C6109,'Master data'!$A$1:$C$29,2,0),"--")</f>
        <v>--</v>
      </c>
    </row>
    <row r="6110" ht="22.5" customHeight="1">
      <c r="A6110" s="165"/>
      <c r="B6110" s="171"/>
      <c r="C6110" s="167"/>
      <c r="D6110" s="168"/>
      <c r="E6110" s="258" t="str">
        <f>iferror(vlookup(C6110,'Master data'!$A$1:$C$29,3,0),"--")</f>
        <v>--</v>
      </c>
      <c r="F6110" s="258" t="str">
        <f>iferror(vlookup(C6110,'Master data'!$A$1:$C$29,2,0),"--")</f>
        <v>--</v>
      </c>
    </row>
    <row r="6111" ht="22.5" customHeight="1">
      <c r="A6111" s="165"/>
      <c r="B6111" s="171"/>
      <c r="C6111" s="167"/>
      <c r="D6111" s="168"/>
      <c r="E6111" s="258" t="str">
        <f>iferror(vlookup(C6111,'Master data'!$A$1:$C$29,3,0),"--")</f>
        <v>--</v>
      </c>
      <c r="F6111" s="258" t="str">
        <f>iferror(vlookup(C6111,'Master data'!$A$1:$C$29,2,0),"--")</f>
        <v>--</v>
      </c>
    </row>
    <row r="6112" ht="22.5" customHeight="1">
      <c r="A6112" s="165"/>
      <c r="B6112" s="171"/>
      <c r="C6112" s="167"/>
      <c r="D6112" s="168"/>
      <c r="E6112" s="258" t="str">
        <f>iferror(vlookup(C6112,'Master data'!$A$1:$C$29,3,0),"--")</f>
        <v>--</v>
      </c>
      <c r="F6112" s="258" t="str">
        <f>iferror(vlookup(C6112,'Master data'!$A$1:$C$29,2,0),"--")</f>
        <v>--</v>
      </c>
    </row>
    <row r="6113" ht="22.5" customHeight="1">
      <c r="A6113" s="165"/>
      <c r="B6113" s="171"/>
      <c r="C6113" s="167"/>
      <c r="D6113" s="168"/>
      <c r="E6113" s="258" t="str">
        <f>iferror(vlookup(C6113,'Master data'!$A$1:$C$29,3,0),"--")</f>
        <v>--</v>
      </c>
      <c r="F6113" s="258" t="str">
        <f>iferror(vlookup(C6113,'Master data'!$A$1:$C$29,2,0),"--")</f>
        <v>--</v>
      </c>
    </row>
    <row r="6114" ht="22.5" customHeight="1">
      <c r="A6114" s="165"/>
      <c r="B6114" s="171"/>
      <c r="C6114" s="167"/>
      <c r="D6114" s="168"/>
      <c r="E6114" s="258" t="str">
        <f>iferror(vlookup(C6114,'Master data'!$A$1:$C$29,3,0),"--")</f>
        <v>--</v>
      </c>
      <c r="F6114" s="258" t="str">
        <f>iferror(vlookup(C6114,'Master data'!$A$1:$C$29,2,0),"--")</f>
        <v>--</v>
      </c>
    </row>
    <row r="6115" ht="22.5" customHeight="1">
      <c r="A6115" s="165"/>
      <c r="B6115" s="171"/>
      <c r="C6115" s="167"/>
      <c r="D6115" s="168"/>
      <c r="E6115" s="258" t="str">
        <f>iferror(vlookup(C6115,'Master data'!$A$1:$C$29,3,0),"--")</f>
        <v>--</v>
      </c>
      <c r="F6115" s="258" t="str">
        <f>iferror(vlookup(C6115,'Master data'!$A$1:$C$29,2,0),"--")</f>
        <v>--</v>
      </c>
    </row>
    <row r="6116" ht="22.5" customHeight="1">
      <c r="A6116" s="165"/>
      <c r="B6116" s="171"/>
      <c r="C6116" s="167"/>
      <c r="D6116" s="168"/>
      <c r="E6116" s="258" t="str">
        <f>iferror(vlookup(C6116,'Master data'!$A$1:$C$29,3,0),"--")</f>
        <v>--</v>
      </c>
      <c r="F6116" s="258" t="str">
        <f>iferror(vlookup(C6116,'Master data'!$A$1:$C$29,2,0),"--")</f>
        <v>--</v>
      </c>
    </row>
    <row r="6117" ht="22.5" customHeight="1">
      <c r="A6117" s="165"/>
      <c r="B6117" s="171"/>
      <c r="C6117" s="167"/>
      <c r="D6117" s="168"/>
      <c r="E6117" s="258" t="str">
        <f>iferror(vlookup(C6117,'Master data'!$A$1:$C$29,3,0),"--")</f>
        <v>--</v>
      </c>
      <c r="F6117" s="258" t="str">
        <f>iferror(vlookup(C6117,'Master data'!$A$1:$C$29,2,0),"--")</f>
        <v>--</v>
      </c>
    </row>
    <row r="6118" ht="22.5" customHeight="1">
      <c r="A6118" s="165"/>
      <c r="B6118" s="171"/>
      <c r="C6118" s="167"/>
      <c r="D6118" s="168"/>
      <c r="E6118" s="258" t="str">
        <f>iferror(vlookup(C6118,'Master data'!$A$1:$C$29,3,0),"--")</f>
        <v>--</v>
      </c>
      <c r="F6118" s="258" t="str">
        <f>iferror(vlookup(C6118,'Master data'!$A$1:$C$29,2,0),"--")</f>
        <v>--</v>
      </c>
    </row>
    <row r="6119" ht="22.5" customHeight="1">
      <c r="A6119" s="165"/>
      <c r="B6119" s="171"/>
      <c r="C6119" s="167"/>
      <c r="D6119" s="168"/>
      <c r="E6119" s="258" t="str">
        <f>iferror(vlookup(C6119,'Master data'!$A$1:$C$29,3,0),"--")</f>
        <v>--</v>
      </c>
      <c r="F6119" s="258" t="str">
        <f>iferror(vlookup(C6119,'Master data'!$A$1:$C$29,2,0),"--")</f>
        <v>--</v>
      </c>
    </row>
    <row r="6120" ht="22.5" customHeight="1">
      <c r="A6120" s="165"/>
      <c r="B6120" s="171"/>
      <c r="C6120" s="167"/>
      <c r="D6120" s="168"/>
      <c r="E6120" s="258" t="str">
        <f>iferror(vlookup(C6120,'Master data'!$A$1:$C$29,3,0),"--")</f>
        <v>--</v>
      </c>
      <c r="F6120" s="258" t="str">
        <f>iferror(vlookup(C6120,'Master data'!$A$1:$C$29,2,0),"--")</f>
        <v>--</v>
      </c>
    </row>
    <row r="6121" ht="22.5" customHeight="1">
      <c r="A6121" s="165"/>
      <c r="B6121" s="171"/>
      <c r="C6121" s="167"/>
      <c r="D6121" s="168"/>
      <c r="E6121" s="258" t="str">
        <f>iferror(vlookup(C6121,'Master data'!$A$1:$C$29,3,0),"--")</f>
        <v>--</v>
      </c>
      <c r="F6121" s="258" t="str">
        <f>iferror(vlookup(C6121,'Master data'!$A$1:$C$29,2,0),"--")</f>
        <v>--</v>
      </c>
    </row>
    <row r="6122" ht="22.5" customHeight="1">
      <c r="A6122" s="165"/>
      <c r="B6122" s="171"/>
      <c r="C6122" s="167"/>
      <c r="D6122" s="168"/>
      <c r="E6122" s="258" t="str">
        <f>iferror(vlookup(C6122,'Master data'!$A$1:$C$29,3,0),"--")</f>
        <v>--</v>
      </c>
      <c r="F6122" s="258" t="str">
        <f>iferror(vlookup(C6122,'Master data'!$A$1:$C$29,2,0),"--")</f>
        <v>--</v>
      </c>
    </row>
    <row r="6123" ht="22.5" customHeight="1">
      <c r="A6123" s="165"/>
      <c r="B6123" s="171"/>
      <c r="C6123" s="167"/>
      <c r="D6123" s="168"/>
      <c r="E6123" s="258" t="str">
        <f>iferror(vlookup(C6123,'Master data'!$A$1:$C$29,3,0),"--")</f>
        <v>--</v>
      </c>
      <c r="F6123" s="258" t="str">
        <f>iferror(vlookup(C6123,'Master data'!$A$1:$C$29,2,0),"--")</f>
        <v>--</v>
      </c>
    </row>
    <row r="6124" ht="22.5" customHeight="1">
      <c r="A6124" s="165"/>
      <c r="B6124" s="171"/>
      <c r="C6124" s="167"/>
      <c r="D6124" s="168"/>
      <c r="E6124" s="258" t="str">
        <f>iferror(vlookup(C6124,'Master data'!$A$1:$C$29,3,0),"--")</f>
        <v>--</v>
      </c>
      <c r="F6124" s="258" t="str">
        <f>iferror(vlookup(C6124,'Master data'!$A$1:$C$29,2,0),"--")</f>
        <v>--</v>
      </c>
    </row>
    <row r="6125" ht="22.5" customHeight="1">
      <c r="A6125" s="165"/>
      <c r="B6125" s="171"/>
      <c r="C6125" s="167"/>
      <c r="D6125" s="168"/>
      <c r="E6125" s="258" t="str">
        <f>iferror(vlookup(C6125,'Master data'!$A$1:$C$29,3,0),"--")</f>
        <v>--</v>
      </c>
      <c r="F6125" s="258" t="str">
        <f>iferror(vlookup(C6125,'Master data'!$A$1:$C$29,2,0),"--")</f>
        <v>--</v>
      </c>
    </row>
    <row r="6126" ht="22.5" customHeight="1">
      <c r="A6126" s="165"/>
      <c r="B6126" s="171"/>
      <c r="C6126" s="167"/>
      <c r="D6126" s="168"/>
      <c r="E6126" s="258" t="str">
        <f>iferror(vlookup(C6126,'Master data'!$A$1:$C$29,3,0),"--")</f>
        <v>--</v>
      </c>
      <c r="F6126" s="258" t="str">
        <f>iferror(vlookup(C6126,'Master data'!$A$1:$C$29,2,0),"--")</f>
        <v>--</v>
      </c>
    </row>
    <row r="6127" ht="22.5" customHeight="1">
      <c r="A6127" s="165"/>
      <c r="B6127" s="171"/>
      <c r="C6127" s="167"/>
      <c r="D6127" s="168"/>
      <c r="E6127" s="258" t="str">
        <f>iferror(vlookup(C6127,'Master data'!$A$1:$C$29,3,0),"--")</f>
        <v>--</v>
      </c>
      <c r="F6127" s="258" t="str">
        <f>iferror(vlookup(C6127,'Master data'!$A$1:$C$29,2,0),"--")</f>
        <v>--</v>
      </c>
    </row>
    <row r="6128" ht="22.5" customHeight="1">
      <c r="A6128" s="165"/>
      <c r="B6128" s="171"/>
      <c r="C6128" s="167"/>
      <c r="D6128" s="168"/>
      <c r="E6128" s="258" t="str">
        <f>iferror(vlookup(C6128,'Master data'!$A$1:$C$29,3,0),"--")</f>
        <v>--</v>
      </c>
      <c r="F6128" s="258" t="str">
        <f>iferror(vlookup(C6128,'Master data'!$A$1:$C$29,2,0),"--")</f>
        <v>--</v>
      </c>
    </row>
    <row r="6129" ht="22.5" customHeight="1">
      <c r="A6129" s="165"/>
      <c r="B6129" s="171"/>
      <c r="C6129" s="167"/>
      <c r="D6129" s="168"/>
      <c r="E6129" s="258" t="str">
        <f>iferror(vlookup(C6129,'Master data'!$A$1:$C$29,3,0),"--")</f>
        <v>--</v>
      </c>
      <c r="F6129" s="258" t="str">
        <f>iferror(vlookup(C6129,'Master data'!$A$1:$C$29,2,0),"--")</f>
        <v>--</v>
      </c>
    </row>
    <row r="6130" ht="22.5" customHeight="1">
      <c r="A6130" s="165"/>
      <c r="B6130" s="171"/>
      <c r="C6130" s="167"/>
      <c r="D6130" s="168"/>
      <c r="E6130" s="258" t="str">
        <f>iferror(vlookup(C6130,'Master data'!$A$1:$C$29,3,0),"--")</f>
        <v>--</v>
      </c>
      <c r="F6130" s="258" t="str">
        <f>iferror(vlookup(C6130,'Master data'!$A$1:$C$29,2,0),"--")</f>
        <v>--</v>
      </c>
    </row>
    <row r="6131" ht="22.5" customHeight="1">
      <c r="A6131" s="165"/>
      <c r="B6131" s="171"/>
      <c r="C6131" s="167"/>
      <c r="D6131" s="168"/>
      <c r="E6131" s="258" t="str">
        <f>iferror(vlookup(C6131,'Master data'!$A$1:$C$29,3,0),"--")</f>
        <v>--</v>
      </c>
      <c r="F6131" s="258" t="str">
        <f>iferror(vlookup(C6131,'Master data'!$A$1:$C$29,2,0),"--")</f>
        <v>--</v>
      </c>
    </row>
    <row r="6132" ht="22.5" customHeight="1">
      <c r="A6132" s="165"/>
      <c r="B6132" s="171"/>
      <c r="C6132" s="167"/>
      <c r="D6132" s="168"/>
      <c r="E6132" s="258" t="str">
        <f>iferror(vlookup(C6132,'Master data'!$A$1:$C$29,3,0),"--")</f>
        <v>--</v>
      </c>
      <c r="F6132" s="258" t="str">
        <f>iferror(vlookup(C6132,'Master data'!$A$1:$C$29,2,0),"--")</f>
        <v>--</v>
      </c>
    </row>
    <row r="6133" ht="22.5" customHeight="1">
      <c r="A6133" s="165"/>
      <c r="B6133" s="171"/>
      <c r="C6133" s="167"/>
      <c r="D6133" s="168"/>
      <c r="E6133" s="258" t="str">
        <f>iferror(vlookup(C6133,'Master data'!$A$1:$C$29,3,0),"--")</f>
        <v>--</v>
      </c>
      <c r="F6133" s="258" t="str">
        <f>iferror(vlookup(C6133,'Master data'!$A$1:$C$29,2,0),"--")</f>
        <v>--</v>
      </c>
    </row>
    <row r="6134" ht="22.5" customHeight="1">
      <c r="A6134" s="165"/>
      <c r="B6134" s="171"/>
      <c r="C6134" s="167"/>
      <c r="D6134" s="168"/>
      <c r="E6134" s="258" t="str">
        <f>iferror(vlookup(C6134,'Master data'!$A$1:$C$29,3,0),"--")</f>
        <v>--</v>
      </c>
      <c r="F6134" s="258" t="str">
        <f>iferror(vlookup(C6134,'Master data'!$A$1:$C$29,2,0),"--")</f>
        <v>--</v>
      </c>
    </row>
    <row r="6135" ht="22.5" customHeight="1">
      <c r="A6135" s="165"/>
      <c r="B6135" s="171"/>
      <c r="C6135" s="167"/>
      <c r="D6135" s="168"/>
      <c r="E6135" s="258" t="str">
        <f>iferror(vlookup(C6135,'Master data'!$A$1:$C$29,3,0),"--")</f>
        <v>--</v>
      </c>
      <c r="F6135" s="258" t="str">
        <f>iferror(vlookup(C6135,'Master data'!$A$1:$C$29,2,0),"--")</f>
        <v>--</v>
      </c>
    </row>
    <row r="6136" ht="22.5" customHeight="1">
      <c r="A6136" s="165"/>
      <c r="B6136" s="171"/>
      <c r="C6136" s="167"/>
      <c r="D6136" s="168"/>
      <c r="E6136" s="258" t="str">
        <f>iferror(vlookup(C6136,'Master data'!$A$1:$C$29,3,0),"--")</f>
        <v>--</v>
      </c>
      <c r="F6136" s="258" t="str">
        <f>iferror(vlookup(C6136,'Master data'!$A$1:$C$29,2,0),"--")</f>
        <v>--</v>
      </c>
    </row>
    <row r="6137" ht="22.5" customHeight="1">
      <c r="A6137" s="165"/>
      <c r="B6137" s="171"/>
      <c r="C6137" s="167"/>
      <c r="D6137" s="168"/>
      <c r="E6137" s="258" t="str">
        <f>iferror(vlookup(C6137,'Master data'!$A$1:$C$29,3,0),"--")</f>
        <v>--</v>
      </c>
      <c r="F6137" s="258" t="str">
        <f>iferror(vlookup(C6137,'Master data'!$A$1:$C$29,2,0),"--")</f>
        <v>--</v>
      </c>
    </row>
    <row r="6138" ht="22.5" customHeight="1">
      <c r="A6138" s="165"/>
      <c r="B6138" s="171"/>
      <c r="C6138" s="167"/>
      <c r="D6138" s="168"/>
      <c r="E6138" s="258" t="str">
        <f>iferror(vlookup(C6138,'Master data'!$A$1:$C$29,3,0),"--")</f>
        <v>--</v>
      </c>
      <c r="F6138" s="258" t="str">
        <f>iferror(vlookup(C6138,'Master data'!$A$1:$C$29,2,0),"--")</f>
        <v>--</v>
      </c>
    </row>
    <row r="6139" ht="22.5" customHeight="1">
      <c r="A6139" s="165"/>
      <c r="B6139" s="171"/>
      <c r="C6139" s="167"/>
      <c r="D6139" s="168"/>
      <c r="E6139" s="258" t="str">
        <f>iferror(vlookup(C6139,'Master data'!$A$1:$C$29,3,0),"--")</f>
        <v>--</v>
      </c>
      <c r="F6139" s="258" t="str">
        <f>iferror(vlookup(C6139,'Master data'!$A$1:$C$29,2,0),"--")</f>
        <v>--</v>
      </c>
    </row>
    <row r="6140" ht="22.5" customHeight="1">
      <c r="A6140" s="165"/>
      <c r="B6140" s="171"/>
      <c r="C6140" s="167"/>
      <c r="D6140" s="168"/>
      <c r="E6140" s="258" t="str">
        <f>iferror(vlookup(C6140,'Master data'!$A$1:$C$29,3,0),"--")</f>
        <v>--</v>
      </c>
      <c r="F6140" s="258" t="str">
        <f>iferror(vlookup(C6140,'Master data'!$A$1:$C$29,2,0),"--")</f>
        <v>--</v>
      </c>
    </row>
    <row r="6141" ht="22.5" customHeight="1">
      <c r="A6141" s="165"/>
      <c r="B6141" s="171"/>
      <c r="C6141" s="167"/>
      <c r="D6141" s="168"/>
      <c r="E6141" s="258" t="str">
        <f>iferror(vlookup(C6141,'Master data'!$A$1:$C$29,3,0),"--")</f>
        <v>--</v>
      </c>
      <c r="F6141" s="258" t="str">
        <f>iferror(vlookup(C6141,'Master data'!$A$1:$C$29,2,0),"--")</f>
        <v>--</v>
      </c>
    </row>
    <row r="6142" ht="22.5" customHeight="1">
      <c r="A6142" s="165"/>
      <c r="B6142" s="171"/>
      <c r="C6142" s="167"/>
      <c r="D6142" s="168"/>
      <c r="E6142" s="258" t="str">
        <f>iferror(vlookup(C6142,'Master data'!$A$1:$C$29,3,0),"--")</f>
        <v>--</v>
      </c>
      <c r="F6142" s="258" t="str">
        <f>iferror(vlookup(C6142,'Master data'!$A$1:$C$29,2,0),"--")</f>
        <v>--</v>
      </c>
    </row>
    <row r="6143" ht="22.5" customHeight="1">
      <c r="A6143" s="165"/>
      <c r="B6143" s="171"/>
      <c r="C6143" s="167"/>
      <c r="D6143" s="168"/>
      <c r="E6143" s="258" t="str">
        <f>iferror(vlookup(C6143,'Master data'!$A$1:$C$29,3,0),"--")</f>
        <v>--</v>
      </c>
      <c r="F6143" s="258" t="str">
        <f>iferror(vlookup(C6143,'Master data'!$A$1:$C$29,2,0),"--")</f>
        <v>--</v>
      </c>
    </row>
    <row r="6144" ht="22.5" customHeight="1">
      <c r="A6144" s="165"/>
      <c r="B6144" s="171"/>
      <c r="C6144" s="167"/>
      <c r="D6144" s="168"/>
      <c r="E6144" s="258" t="str">
        <f>iferror(vlookup(C6144,'Master data'!$A$1:$C$29,3,0),"--")</f>
        <v>--</v>
      </c>
      <c r="F6144" s="258" t="str">
        <f>iferror(vlookup(C6144,'Master data'!$A$1:$C$29,2,0),"--")</f>
        <v>--</v>
      </c>
    </row>
    <row r="6145" ht="22.5" customHeight="1">
      <c r="A6145" s="165"/>
      <c r="B6145" s="171"/>
      <c r="C6145" s="167"/>
      <c r="D6145" s="168"/>
      <c r="E6145" s="258" t="str">
        <f>iferror(vlookup(C6145,'Master data'!$A$1:$C$29,3,0),"--")</f>
        <v>--</v>
      </c>
      <c r="F6145" s="258" t="str">
        <f>iferror(vlookup(C6145,'Master data'!$A$1:$C$29,2,0),"--")</f>
        <v>--</v>
      </c>
    </row>
    <row r="6146" ht="22.5" customHeight="1">
      <c r="A6146" s="165"/>
      <c r="B6146" s="171"/>
      <c r="C6146" s="167"/>
      <c r="D6146" s="168"/>
      <c r="E6146" s="258" t="str">
        <f>iferror(vlookup(C6146,'Master data'!$A$1:$C$29,3,0),"--")</f>
        <v>--</v>
      </c>
      <c r="F6146" s="258" t="str">
        <f>iferror(vlookup(C6146,'Master data'!$A$1:$C$29,2,0),"--")</f>
        <v>--</v>
      </c>
    </row>
    <row r="6147" ht="22.5" customHeight="1">
      <c r="A6147" s="165"/>
      <c r="B6147" s="171"/>
      <c r="C6147" s="167"/>
      <c r="D6147" s="168"/>
      <c r="E6147" s="258" t="str">
        <f>iferror(vlookup(C6147,'Master data'!$A$1:$C$29,3,0),"--")</f>
        <v>--</v>
      </c>
      <c r="F6147" s="258" t="str">
        <f>iferror(vlookup(C6147,'Master data'!$A$1:$C$29,2,0),"--")</f>
        <v>--</v>
      </c>
    </row>
    <row r="6148" ht="22.5" customHeight="1">
      <c r="A6148" s="165"/>
      <c r="B6148" s="171"/>
      <c r="C6148" s="167"/>
      <c r="D6148" s="168"/>
      <c r="E6148" s="258" t="str">
        <f>iferror(vlookup(C6148,'Master data'!$A$1:$C$29,3,0),"--")</f>
        <v>--</v>
      </c>
      <c r="F6148" s="258" t="str">
        <f>iferror(vlookup(C6148,'Master data'!$A$1:$C$29,2,0),"--")</f>
        <v>--</v>
      </c>
    </row>
    <row r="6149" ht="22.5" customHeight="1">
      <c r="A6149" s="165"/>
      <c r="B6149" s="171"/>
      <c r="C6149" s="167"/>
      <c r="D6149" s="168"/>
      <c r="E6149" s="258" t="str">
        <f>iferror(vlookup(C6149,'Master data'!$A$1:$C$29,3,0),"--")</f>
        <v>--</v>
      </c>
      <c r="F6149" s="258" t="str">
        <f>iferror(vlookup(C6149,'Master data'!$A$1:$C$29,2,0),"--")</f>
        <v>--</v>
      </c>
    </row>
    <row r="6150" ht="22.5" customHeight="1">
      <c r="A6150" s="165"/>
      <c r="B6150" s="171"/>
      <c r="C6150" s="167"/>
      <c r="D6150" s="168"/>
      <c r="E6150" s="258" t="str">
        <f>iferror(vlookup(C6150,'Master data'!$A$1:$C$29,3,0),"--")</f>
        <v>--</v>
      </c>
      <c r="F6150" s="258" t="str">
        <f>iferror(vlookup(C6150,'Master data'!$A$1:$C$29,2,0),"--")</f>
        <v>--</v>
      </c>
    </row>
    <row r="6151" ht="22.5" customHeight="1">
      <c r="A6151" s="165"/>
      <c r="B6151" s="171"/>
      <c r="C6151" s="167"/>
      <c r="D6151" s="168"/>
      <c r="E6151" s="258" t="str">
        <f>iferror(vlookup(C6151,'Master data'!$A$1:$C$29,3,0),"--")</f>
        <v>--</v>
      </c>
      <c r="F6151" s="258" t="str">
        <f>iferror(vlookup(C6151,'Master data'!$A$1:$C$29,2,0),"--")</f>
        <v>--</v>
      </c>
    </row>
    <row r="6152" ht="22.5" customHeight="1">
      <c r="A6152" s="165"/>
      <c r="B6152" s="171"/>
      <c r="C6152" s="167"/>
      <c r="D6152" s="168"/>
      <c r="E6152" s="258" t="str">
        <f>iferror(vlookup(C6152,'Master data'!$A$1:$C$29,3,0),"--")</f>
        <v>--</v>
      </c>
      <c r="F6152" s="258" t="str">
        <f>iferror(vlookup(C6152,'Master data'!$A$1:$C$29,2,0),"--")</f>
        <v>--</v>
      </c>
    </row>
    <row r="6153" ht="22.5" customHeight="1">
      <c r="A6153" s="165"/>
      <c r="B6153" s="171"/>
      <c r="C6153" s="167"/>
      <c r="D6153" s="168"/>
      <c r="E6153" s="258" t="str">
        <f>iferror(vlookup(C6153,'Master data'!$A$1:$C$29,3,0),"--")</f>
        <v>--</v>
      </c>
      <c r="F6153" s="258" t="str">
        <f>iferror(vlookup(C6153,'Master data'!$A$1:$C$29,2,0),"--")</f>
        <v>--</v>
      </c>
    </row>
    <row r="6154" ht="22.5" customHeight="1">
      <c r="A6154" s="165"/>
      <c r="B6154" s="171"/>
      <c r="C6154" s="167"/>
      <c r="D6154" s="168"/>
      <c r="E6154" s="258" t="str">
        <f>iferror(vlookup(C6154,'Master data'!$A$1:$C$29,3,0),"--")</f>
        <v>--</v>
      </c>
      <c r="F6154" s="258" t="str">
        <f>iferror(vlookup(C6154,'Master data'!$A$1:$C$29,2,0),"--")</f>
        <v>--</v>
      </c>
    </row>
    <row r="6155" ht="22.5" customHeight="1">
      <c r="A6155" s="165"/>
      <c r="B6155" s="171"/>
      <c r="C6155" s="167"/>
      <c r="D6155" s="168"/>
      <c r="E6155" s="258" t="str">
        <f>iferror(vlookup(C6155,'Master data'!$A$1:$C$29,3,0),"--")</f>
        <v>--</v>
      </c>
      <c r="F6155" s="258" t="str">
        <f>iferror(vlookup(C6155,'Master data'!$A$1:$C$29,2,0),"--")</f>
        <v>--</v>
      </c>
    </row>
    <row r="6156" ht="22.5" customHeight="1">
      <c r="A6156" s="165"/>
      <c r="B6156" s="171"/>
      <c r="C6156" s="167"/>
      <c r="D6156" s="168"/>
      <c r="E6156" s="258" t="str">
        <f>iferror(vlookup(C6156,'Master data'!$A$1:$C$29,3,0),"--")</f>
        <v>--</v>
      </c>
      <c r="F6156" s="258" t="str">
        <f>iferror(vlookup(C6156,'Master data'!$A$1:$C$29,2,0),"--")</f>
        <v>--</v>
      </c>
    </row>
    <row r="6157" ht="22.5" customHeight="1">
      <c r="A6157" s="165"/>
      <c r="B6157" s="171"/>
      <c r="C6157" s="167"/>
      <c r="D6157" s="168"/>
      <c r="E6157" s="258" t="str">
        <f>iferror(vlookup(C6157,'Master data'!$A$1:$C$29,3,0),"--")</f>
        <v>--</v>
      </c>
      <c r="F6157" s="258" t="str">
        <f>iferror(vlookup(C6157,'Master data'!$A$1:$C$29,2,0),"--")</f>
        <v>--</v>
      </c>
    </row>
    <row r="6158" ht="22.5" customHeight="1">
      <c r="A6158" s="165"/>
      <c r="B6158" s="171"/>
      <c r="C6158" s="167"/>
      <c r="D6158" s="168"/>
      <c r="E6158" s="258" t="str">
        <f>iferror(vlookup(C6158,'Master data'!$A$1:$C$29,3,0),"--")</f>
        <v>--</v>
      </c>
      <c r="F6158" s="258" t="str">
        <f>iferror(vlookup(C6158,'Master data'!$A$1:$C$29,2,0),"--")</f>
        <v>--</v>
      </c>
    </row>
    <row r="6159" ht="22.5" customHeight="1">
      <c r="A6159" s="165"/>
      <c r="B6159" s="171"/>
      <c r="C6159" s="167"/>
      <c r="D6159" s="168"/>
      <c r="E6159" s="258" t="str">
        <f>iferror(vlookup(C6159,'Master data'!$A$1:$C$29,3,0),"--")</f>
        <v>--</v>
      </c>
      <c r="F6159" s="258" t="str">
        <f>iferror(vlookup(C6159,'Master data'!$A$1:$C$29,2,0),"--")</f>
        <v>--</v>
      </c>
    </row>
    <row r="6160" ht="22.5" customHeight="1">
      <c r="A6160" s="165"/>
      <c r="B6160" s="171"/>
      <c r="C6160" s="167"/>
      <c r="D6160" s="168"/>
      <c r="E6160" s="258" t="str">
        <f>iferror(vlookup(C6160,'Master data'!$A$1:$C$29,3,0),"--")</f>
        <v>--</v>
      </c>
      <c r="F6160" s="258" t="str">
        <f>iferror(vlookup(C6160,'Master data'!$A$1:$C$29,2,0),"--")</f>
        <v>--</v>
      </c>
    </row>
    <row r="6161" ht="22.5" customHeight="1">
      <c r="A6161" s="165"/>
      <c r="B6161" s="171"/>
      <c r="C6161" s="167"/>
      <c r="D6161" s="168"/>
      <c r="E6161" s="258" t="str">
        <f>iferror(vlookup(C6161,'Master data'!$A$1:$C$29,3,0),"--")</f>
        <v>--</v>
      </c>
      <c r="F6161" s="258" t="str">
        <f>iferror(vlookup(C6161,'Master data'!$A$1:$C$29,2,0),"--")</f>
        <v>--</v>
      </c>
    </row>
    <row r="6162" ht="22.5" customHeight="1">
      <c r="A6162" s="165"/>
      <c r="B6162" s="171"/>
      <c r="C6162" s="167"/>
      <c r="D6162" s="168"/>
      <c r="E6162" s="258" t="str">
        <f>iferror(vlookup(C6162,'Master data'!$A$1:$C$29,3,0),"--")</f>
        <v>--</v>
      </c>
      <c r="F6162" s="258" t="str">
        <f>iferror(vlookup(C6162,'Master data'!$A$1:$C$29,2,0),"--")</f>
        <v>--</v>
      </c>
    </row>
    <row r="6163" ht="22.5" customHeight="1">
      <c r="A6163" s="165"/>
      <c r="B6163" s="171"/>
      <c r="C6163" s="167"/>
      <c r="D6163" s="168"/>
      <c r="E6163" s="258" t="str">
        <f>iferror(vlookup(C6163,'Master data'!$A$1:$C$29,3,0),"--")</f>
        <v>--</v>
      </c>
      <c r="F6163" s="258" t="str">
        <f>iferror(vlookup(C6163,'Master data'!$A$1:$C$29,2,0),"--")</f>
        <v>--</v>
      </c>
    </row>
    <row r="6164" ht="22.5" customHeight="1">
      <c r="A6164" s="165"/>
      <c r="B6164" s="171"/>
      <c r="C6164" s="167"/>
      <c r="D6164" s="168"/>
      <c r="E6164" s="258" t="str">
        <f>iferror(vlookup(C6164,'Master data'!$A$1:$C$29,3,0),"--")</f>
        <v>--</v>
      </c>
      <c r="F6164" s="258" t="str">
        <f>iferror(vlookup(C6164,'Master data'!$A$1:$C$29,2,0),"--")</f>
        <v>--</v>
      </c>
    </row>
    <row r="6165" ht="22.5" customHeight="1">
      <c r="A6165" s="165"/>
      <c r="B6165" s="171"/>
      <c r="C6165" s="167"/>
      <c r="D6165" s="168"/>
      <c r="E6165" s="258" t="str">
        <f>iferror(vlookup(C6165,'Master data'!$A$1:$C$29,3,0),"--")</f>
        <v>--</v>
      </c>
      <c r="F6165" s="258" t="str">
        <f>iferror(vlookup(C6165,'Master data'!$A$1:$C$29,2,0),"--")</f>
        <v>--</v>
      </c>
    </row>
    <row r="6166" ht="22.5" customHeight="1">
      <c r="A6166" s="165"/>
      <c r="B6166" s="171"/>
      <c r="C6166" s="167"/>
      <c r="D6166" s="168"/>
      <c r="E6166" s="258" t="str">
        <f>iferror(vlookup(C6166,'Master data'!$A$1:$C$29,3,0),"--")</f>
        <v>--</v>
      </c>
      <c r="F6166" s="258" t="str">
        <f>iferror(vlookup(C6166,'Master data'!$A$1:$C$29,2,0),"--")</f>
        <v>--</v>
      </c>
    </row>
    <row r="6167" ht="22.5" customHeight="1">
      <c r="A6167" s="165"/>
      <c r="B6167" s="171"/>
      <c r="C6167" s="167"/>
      <c r="D6167" s="168"/>
      <c r="E6167" s="258" t="str">
        <f>iferror(vlookup(C6167,'Master data'!$A$1:$C$29,3,0),"--")</f>
        <v>--</v>
      </c>
      <c r="F6167" s="258" t="str">
        <f>iferror(vlookup(C6167,'Master data'!$A$1:$C$29,2,0),"--")</f>
        <v>--</v>
      </c>
    </row>
    <row r="6168" ht="22.5" customHeight="1">
      <c r="A6168" s="165"/>
      <c r="B6168" s="171"/>
      <c r="C6168" s="167"/>
      <c r="D6168" s="168"/>
      <c r="E6168" s="258" t="str">
        <f>iferror(vlookup(C6168,'Master data'!$A$1:$C$29,3,0),"--")</f>
        <v>--</v>
      </c>
      <c r="F6168" s="258" t="str">
        <f>iferror(vlookup(C6168,'Master data'!$A$1:$C$29,2,0),"--")</f>
        <v>--</v>
      </c>
    </row>
    <row r="6169" ht="22.5" customHeight="1">
      <c r="A6169" s="165"/>
      <c r="B6169" s="171"/>
      <c r="C6169" s="167"/>
      <c r="D6169" s="168"/>
      <c r="E6169" s="258" t="str">
        <f>iferror(vlookup(C6169,'Master data'!$A$1:$C$29,3,0),"--")</f>
        <v>--</v>
      </c>
      <c r="F6169" s="258" t="str">
        <f>iferror(vlookup(C6169,'Master data'!$A$1:$C$29,2,0),"--")</f>
        <v>--</v>
      </c>
    </row>
    <row r="6170" ht="22.5" customHeight="1">
      <c r="A6170" s="165"/>
      <c r="B6170" s="171"/>
      <c r="C6170" s="167"/>
      <c r="D6170" s="168"/>
      <c r="E6170" s="258" t="str">
        <f>iferror(vlookup(C6170,'Master data'!$A$1:$C$29,3,0),"--")</f>
        <v>--</v>
      </c>
      <c r="F6170" s="258" t="str">
        <f>iferror(vlookup(C6170,'Master data'!$A$1:$C$29,2,0),"--")</f>
        <v>--</v>
      </c>
    </row>
    <row r="6171" ht="22.5" customHeight="1">
      <c r="A6171" s="165"/>
      <c r="B6171" s="171"/>
      <c r="C6171" s="167"/>
      <c r="D6171" s="168"/>
      <c r="E6171" s="258" t="str">
        <f>iferror(vlookup(C6171,'Master data'!$A$1:$C$29,3,0),"--")</f>
        <v>--</v>
      </c>
      <c r="F6171" s="258" t="str">
        <f>iferror(vlookup(C6171,'Master data'!$A$1:$C$29,2,0),"--")</f>
        <v>--</v>
      </c>
    </row>
    <row r="6172" ht="22.5" customHeight="1">
      <c r="A6172" s="165"/>
      <c r="B6172" s="171"/>
      <c r="C6172" s="167"/>
      <c r="D6172" s="168"/>
      <c r="E6172" s="258" t="str">
        <f>iferror(vlookup(C6172,'Master data'!$A$1:$C$29,3,0),"--")</f>
        <v>--</v>
      </c>
      <c r="F6172" s="258" t="str">
        <f>iferror(vlookup(C6172,'Master data'!$A$1:$C$29,2,0),"--")</f>
        <v>--</v>
      </c>
    </row>
    <row r="6173" ht="22.5" customHeight="1">
      <c r="A6173" s="165"/>
      <c r="B6173" s="171"/>
      <c r="C6173" s="167"/>
      <c r="D6173" s="168"/>
      <c r="E6173" s="258" t="str">
        <f>iferror(vlookup(C6173,'Master data'!$A$1:$C$29,3,0),"--")</f>
        <v>--</v>
      </c>
      <c r="F6173" s="258" t="str">
        <f>iferror(vlookup(C6173,'Master data'!$A$1:$C$29,2,0),"--")</f>
        <v>--</v>
      </c>
    </row>
    <row r="6174" ht="22.5" customHeight="1">
      <c r="A6174" s="165"/>
      <c r="B6174" s="171"/>
      <c r="C6174" s="167"/>
      <c r="D6174" s="168"/>
      <c r="E6174" s="258" t="str">
        <f>iferror(vlookup(C6174,'Master data'!$A$1:$C$29,3,0),"--")</f>
        <v>--</v>
      </c>
      <c r="F6174" s="258" t="str">
        <f>iferror(vlookup(C6174,'Master data'!$A$1:$C$29,2,0),"--")</f>
        <v>--</v>
      </c>
    </row>
    <row r="6175" ht="22.5" customHeight="1">
      <c r="A6175" s="165"/>
      <c r="B6175" s="171"/>
      <c r="C6175" s="167"/>
      <c r="D6175" s="168"/>
      <c r="E6175" s="258" t="str">
        <f>iferror(vlookup(C6175,'Master data'!$A$1:$C$29,3,0),"--")</f>
        <v>--</v>
      </c>
      <c r="F6175" s="258" t="str">
        <f>iferror(vlookup(C6175,'Master data'!$A$1:$C$29,2,0),"--")</f>
        <v>--</v>
      </c>
    </row>
    <row r="6176" ht="22.5" customHeight="1">
      <c r="A6176" s="165"/>
      <c r="B6176" s="171"/>
      <c r="C6176" s="167"/>
      <c r="D6176" s="168"/>
      <c r="E6176" s="258" t="str">
        <f>iferror(vlookup(C6176,'Master data'!$A$1:$C$29,3,0),"--")</f>
        <v>--</v>
      </c>
      <c r="F6176" s="258" t="str">
        <f>iferror(vlookup(C6176,'Master data'!$A$1:$C$29,2,0),"--")</f>
        <v>--</v>
      </c>
    </row>
    <row r="6177" ht="22.5" customHeight="1">
      <c r="A6177" s="165"/>
      <c r="B6177" s="171"/>
      <c r="C6177" s="167"/>
      <c r="D6177" s="168"/>
      <c r="E6177" s="258" t="str">
        <f>iferror(vlookup(C6177,'Master data'!$A$1:$C$29,3,0),"--")</f>
        <v>--</v>
      </c>
      <c r="F6177" s="258" t="str">
        <f>iferror(vlookup(C6177,'Master data'!$A$1:$C$29,2,0),"--")</f>
        <v>--</v>
      </c>
    </row>
    <row r="6178" ht="22.5" customHeight="1">
      <c r="A6178" s="165"/>
      <c r="B6178" s="171"/>
      <c r="C6178" s="167"/>
      <c r="D6178" s="168"/>
      <c r="E6178" s="258" t="str">
        <f>iferror(vlookup(C6178,'Master data'!$A$1:$C$29,3,0),"--")</f>
        <v>--</v>
      </c>
      <c r="F6178" s="258" t="str">
        <f>iferror(vlookup(C6178,'Master data'!$A$1:$C$29,2,0),"--")</f>
        <v>--</v>
      </c>
    </row>
    <row r="6179" ht="22.5" customHeight="1">
      <c r="A6179" s="165"/>
      <c r="B6179" s="171"/>
      <c r="C6179" s="167"/>
      <c r="D6179" s="168"/>
      <c r="E6179" s="258" t="str">
        <f>iferror(vlookup(C6179,'Master data'!$A$1:$C$29,3,0),"--")</f>
        <v>--</v>
      </c>
      <c r="F6179" s="258" t="str">
        <f>iferror(vlookup(C6179,'Master data'!$A$1:$C$29,2,0),"--")</f>
        <v>--</v>
      </c>
    </row>
    <row r="6180" ht="22.5" customHeight="1">
      <c r="A6180" s="165"/>
      <c r="B6180" s="171"/>
      <c r="C6180" s="167"/>
      <c r="D6180" s="168"/>
      <c r="E6180" s="258" t="str">
        <f>iferror(vlookup(C6180,'Master data'!$A$1:$C$29,3,0),"--")</f>
        <v>--</v>
      </c>
      <c r="F6180" s="258" t="str">
        <f>iferror(vlookup(C6180,'Master data'!$A$1:$C$29,2,0),"--")</f>
        <v>--</v>
      </c>
    </row>
    <row r="6181" ht="22.5" customHeight="1">
      <c r="A6181" s="165"/>
      <c r="B6181" s="171"/>
      <c r="C6181" s="167"/>
      <c r="D6181" s="168"/>
      <c r="E6181" s="258" t="str">
        <f>iferror(vlookup(C6181,'Master data'!$A$1:$C$29,3,0),"--")</f>
        <v>--</v>
      </c>
      <c r="F6181" s="258" t="str">
        <f>iferror(vlookup(C6181,'Master data'!$A$1:$C$29,2,0),"--")</f>
        <v>--</v>
      </c>
    </row>
    <row r="6182" ht="22.5" customHeight="1">
      <c r="A6182" s="165"/>
      <c r="B6182" s="171"/>
      <c r="C6182" s="167"/>
      <c r="D6182" s="168"/>
      <c r="E6182" s="258" t="str">
        <f>iferror(vlookup(C6182,'Master data'!$A$1:$C$29,3,0),"--")</f>
        <v>--</v>
      </c>
      <c r="F6182" s="258" t="str">
        <f>iferror(vlookup(C6182,'Master data'!$A$1:$C$29,2,0),"--")</f>
        <v>--</v>
      </c>
    </row>
    <row r="6183" ht="22.5" customHeight="1">
      <c r="A6183" s="165"/>
      <c r="B6183" s="171"/>
      <c r="C6183" s="167"/>
      <c r="D6183" s="168"/>
      <c r="E6183" s="258" t="str">
        <f>iferror(vlookup(C6183,'Master data'!$A$1:$C$29,3,0),"--")</f>
        <v>--</v>
      </c>
      <c r="F6183" s="258" t="str">
        <f>iferror(vlookup(C6183,'Master data'!$A$1:$C$29,2,0),"--")</f>
        <v>--</v>
      </c>
    </row>
    <row r="6184" ht="22.5" customHeight="1">
      <c r="A6184" s="165"/>
      <c r="B6184" s="171"/>
      <c r="C6184" s="167"/>
      <c r="D6184" s="168"/>
      <c r="E6184" s="258" t="str">
        <f>iferror(vlookup(C6184,'Master data'!$A$1:$C$29,3,0),"--")</f>
        <v>--</v>
      </c>
      <c r="F6184" s="258" t="str">
        <f>iferror(vlookup(C6184,'Master data'!$A$1:$C$29,2,0),"--")</f>
        <v>--</v>
      </c>
    </row>
    <row r="6185" ht="22.5" customHeight="1">
      <c r="A6185" s="165"/>
      <c r="B6185" s="171"/>
      <c r="C6185" s="167"/>
      <c r="D6185" s="168"/>
      <c r="E6185" s="258" t="str">
        <f>iferror(vlookup(C6185,'Master data'!$A$1:$C$29,3,0),"--")</f>
        <v>--</v>
      </c>
      <c r="F6185" s="258" t="str">
        <f>iferror(vlookup(C6185,'Master data'!$A$1:$C$29,2,0),"--")</f>
        <v>--</v>
      </c>
    </row>
    <row r="6186" ht="22.5" customHeight="1">
      <c r="A6186" s="165"/>
      <c r="B6186" s="171"/>
      <c r="C6186" s="167"/>
      <c r="D6186" s="168"/>
      <c r="E6186" s="258" t="str">
        <f>iferror(vlookup(C6186,'Master data'!$A$1:$C$29,3,0),"--")</f>
        <v>--</v>
      </c>
      <c r="F6186" s="258" t="str">
        <f>iferror(vlookup(C6186,'Master data'!$A$1:$C$29,2,0),"--")</f>
        <v>--</v>
      </c>
    </row>
    <row r="6187" ht="22.5" customHeight="1">
      <c r="A6187" s="165"/>
      <c r="B6187" s="171"/>
      <c r="C6187" s="167"/>
      <c r="D6187" s="168"/>
      <c r="E6187" s="258" t="str">
        <f>iferror(vlookup(C6187,'Master data'!$A$1:$C$29,3,0),"--")</f>
        <v>--</v>
      </c>
      <c r="F6187" s="258" t="str">
        <f>iferror(vlookup(C6187,'Master data'!$A$1:$C$29,2,0),"--")</f>
        <v>--</v>
      </c>
    </row>
    <row r="6188" ht="22.5" customHeight="1">
      <c r="A6188" s="165"/>
      <c r="B6188" s="171"/>
      <c r="C6188" s="167"/>
      <c r="D6188" s="168"/>
      <c r="E6188" s="258" t="str">
        <f>iferror(vlookup(C6188,'Master data'!$A$1:$C$29,3,0),"--")</f>
        <v>--</v>
      </c>
      <c r="F6188" s="258" t="str">
        <f>iferror(vlookup(C6188,'Master data'!$A$1:$C$29,2,0),"--")</f>
        <v>--</v>
      </c>
    </row>
    <row r="6189" ht="22.5" customHeight="1">
      <c r="A6189" s="165"/>
      <c r="B6189" s="171"/>
      <c r="C6189" s="167"/>
      <c r="D6189" s="168"/>
      <c r="E6189" s="258" t="str">
        <f>iferror(vlookup(C6189,'Master data'!$A$1:$C$29,3,0),"--")</f>
        <v>--</v>
      </c>
      <c r="F6189" s="258" t="str">
        <f>iferror(vlookup(C6189,'Master data'!$A$1:$C$29,2,0),"--")</f>
        <v>--</v>
      </c>
    </row>
    <row r="6190" ht="22.5" customHeight="1">
      <c r="A6190" s="165"/>
      <c r="B6190" s="171"/>
      <c r="C6190" s="167"/>
      <c r="D6190" s="168"/>
      <c r="E6190" s="258" t="str">
        <f>iferror(vlookup(C6190,'Master data'!$A$1:$C$29,3,0),"--")</f>
        <v>--</v>
      </c>
      <c r="F6190" s="258" t="str">
        <f>iferror(vlookup(C6190,'Master data'!$A$1:$C$29,2,0),"--")</f>
        <v>--</v>
      </c>
    </row>
    <row r="6191" ht="22.5" customHeight="1">
      <c r="A6191" s="165"/>
      <c r="B6191" s="171"/>
      <c r="C6191" s="167"/>
      <c r="D6191" s="168"/>
      <c r="E6191" s="258" t="str">
        <f>iferror(vlookup(C6191,'Master data'!$A$1:$C$29,3,0),"--")</f>
        <v>--</v>
      </c>
      <c r="F6191" s="258" t="str">
        <f>iferror(vlookup(C6191,'Master data'!$A$1:$C$29,2,0),"--")</f>
        <v>--</v>
      </c>
    </row>
    <row r="6192" ht="22.5" customHeight="1">
      <c r="A6192" s="165"/>
      <c r="B6192" s="171"/>
      <c r="C6192" s="167"/>
      <c r="D6192" s="168"/>
      <c r="E6192" s="258" t="str">
        <f>iferror(vlookup(C6192,'Master data'!$A$1:$C$29,3,0),"--")</f>
        <v>--</v>
      </c>
      <c r="F6192" s="258" t="str">
        <f>iferror(vlookup(C6192,'Master data'!$A$1:$C$29,2,0),"--")</f>
        <v>--</v>
      </c>
    </row>
    <row r="6193" ht="22.5" customHeight="1">
      <c r="A6193" s="165"/>
      <c r="B6193" s="171"/>
      <c r="C6193" s="167"/>
      <c r="D6193" s="168"/>
      <c r="E6193" s="258" t="str">
        <f>iferror(vlookup(C6193,'Master data'!$A$1:$C$29,3,0),"--")</f>
        <v>--</v>
      </c>
      <c r="F6193" s="258" t="str">
        <f>iferror(vlookup(C6193,'Master data'!$A$1:$C$29,2,0),"--")</f>
        <v>--</v>
      </c>
    </row>
    <row r="6194" ht="22.5" customHeight="1">
      <c r="A6194" s="165"/>
      <c r="B6194" s="171"/>
      <c r="C6194" s="167"/>
      <c r="D6194" s="168"/>
      <c r="E6194" s="258" t="str">
        <f>iferror(vlookup(C6194,'Master data'!$A$1:$C$29,3,0),"--")</f>
        <v>--</v>
      </c>
      <c r="F6194" s="258" t="str">
        <f>iferror(vlookup(C6194,'Master data'!$A$1:$C$29,2,0),"--")</f>
        <v>--</v>
      </c>
    </row>
    <row r="6195" ht="22.5" customHeight="1">
      <c r="A6195" s="165"/>
      <c r="B6195" s="171"/>
      <c r="C6195" s="167"/>
      <c r="D6195" s="168"/>
      <c r="E6195" s="258" t="str">
        <f>iferror(vlookup(C6195,'Master data'!$A$1:$C$29,3,0),"--")</f>
        <v>--</v>
      </c>
      <c r="F6195" s="258" t="str">
        <f>iferror(vlookup(C6195,'Master data'!$A$1:$C$29,2,0),"--")</f>
        <v>--</v>
      </c>
    </row>
    <row r="6196" ht="22.5" customHeight="1">
      <c r="A6196" s="165"/>
      <c r="B6196" s="171"/>
      <c r="C6196" s="167"/>
      <c r="D6196" s="168"/>
      <c r="E6196" s="258" t="str">
        <f>iferror(vlookup(C6196,'Master data'!$A$1:$C$29,3,0),"--")</f>
        <v>--</v>
      </c>
      <c r="F6196" s="258" t="str">
        <f>iferror(vlookup(C6196,'Master data'!$A$1:$C$29,2,0),"--")</f>
        <v>--</v>
      </c>
    </row>
    <row r="6197" ht="22.5" customHeight="1">
      <c r="A6197" s="165"/>
      <c r="B6197" s="171"/>
      <c r="C6197" s="167"/>
      <c r="D6197" s="168"/>
      <c r="E6197" s="258" t="str">
        <f>iferror(vlookup(C6197,'Master data'!$A$1:$C$29,3,0),"--")</f>
        <v>--</v>
      </c>
      <c r="F6197" s="258" t="str">
        <f>iferror(vlookup(C6197,'Master data'!$A$1:$C$29,2,0),"--")</f>
        <v>--</v>
      </c>
    </row>
    <row r="6198" ht="22.5" customHeight="1">
      <c r="A6198" s="165"/>
      <c r="B6198" s="171"/>
      <c r="C6198" s="167"/>
      <c r="D6198" s="168"/>
      <c r="E6198" s="258" t="str">
        <f>iferror(vlookup(C6198,'Master data'!$A$1:$C$29,3,0),"--")</f>
        <v>--</v>
      </c>
      <c r="F6198" s="258" t="str">
        <f>iferror(vlookup(C6198,'Master data'!$A$1:$C$29,2,0),"--")</f>
        <v>--</v>
      </c>
    </row>
    <row r="6199" ht="22.5" customHeight="1">
      <c r="A6199" s="165"/>
      <c r="B6199" s="171"/>
      <c r="C6199" s="167"/>
      <c r="D6199" s="168"/>
      <c r="E6199" s="258" t="str">
        <f>iferror(vlookup(C6199,'Master data'!$A$1:$C$29,3,0),"--")</f>
        <v>--</v>
      </c>
      <c r="F6199" s="258" t="str">
        <f>iferror(vlookup(C6199,'Master data'!$A$1:$C$29,2,0),"--")</f>
        <v>--</v>
      </c>
    </row>
    <row r="6200" ht="22.5" customHeight="1">
      <c r="A6200" s="165"/>
      <c r="B6200" s="171"/>
      <c r="C6200" s="167"/>
      <c r="D6200" s="168"/>
      <c r="E6200" s="258" t="str">
        <f>iferror(vlookup(C6200,'Master data'!$A$1:$C$29,3,0),"--")</f>
        <v>--</v>
      </c>
      <c r="F6200" s="258" t="str">
        <f>iferror(vlookup(C6200,'Master data'!$A$1:$C$29,2,0),"--")</f>
        <v>--</v>
      </c>
    </row>
    <row r="6201" ht="22.5" customHeight="1">
      <c r="A6201" s="165"/>
      <c r="B6201" s="171"/>
      <c r="C6201" s="167"/>
      <c r="D6201" s="168"/>
      <c r="E6201" s="258" t="str">
        <f>iferror(vlookup(C6201,'Master data'!$A$1:$C$29,3,0),"--")</f>
        <v>--</v>
      </c>
      <c r="F6201" s="258" t="str">
        <f>iferror(vlookup(C6201,'Master data'!$A$1:$C$29,2,0),"--")</f>
        <v>--</v>
      </c>
    </row>
    <row r="6202" ht="22.5" customHeight="1">
      <c r="A6202" s="165"/>
      <c r="B6202" s="171"/>
      <c r="C6202" s="167"/>
      <c r="D6202" s="168"/>
      <c r="E6202" s="258" t="str">
        <f>iferror(vlookup(C6202,'Master data'!$A$1:$C$29,3,0),"--")</f>
        <v>--</v>
      </c>
      <c r="F6202" s="258" t="str">
        <f>iferror(vlookup(C6202,'Master data'!$A$1:$C$29,2,0),"--")</f>
        <v>--</v>
      </c>
    </row>
    <row r="6203" ht="22.5" customHeight="1">
      <c r="A6203" s="165"/>
      <c r="B6203" s="171"/>
      <c r="C6203" s="167"/>
      <c r="D6203" s="168"/>
      <c r="E6203" s="258" t="str">
        <f>iferror(vlookup(C6203,'Master data'!$A$1:$C$29,3,0),"--")</f>
        <v>--</v>
      </c>
      <c r="F6203" s="258" t="str">
        <f>iferror(vlookup(C6203,'Master data'!$A$1:$C$29,2,0),"--")</f>
        <v>--</v>
      </c>
    </row>
    <row r="6204" ht="22.5" customHeight="1">
      <c r="A6204" s="165"/>
      <c r="B6204" s="171"/>
      <c r="C6204" s="167"/>
      <c r="D6204" s="168"/>
      <c r="E6204" s="258" t="str">
        <f>iferror(vlookup(C6204,'Master data'!$A$1:$C$29,3,0),"--")</f>
        <v>--</v>
      </c>
      <c r="F6204" s="258" t="str">
        <f>iferror(vlookup(C6204,'Master data'!$A$1:$C$29,2,0),"--")</f>
        <v>--</v>
      </c>
    </row>
    <row r="6205" ht="22.5" customHeight="1">
      <c r="A6205" s="165"/>
      <c r="B6205" s="171"/>
      <c r="C6205" s="167"/>
      <c r="D6205" s="168"/>
      <c r="E6205" s="258" t="str">
        <f>iferror(vlookup(C6205,'Master data'!$A$1:$C$29,3,0),"--")</f>
        <v>--</v>
      </c>
      <c r="F6205" s="258" t="str">
        <f>iferror(vlookup(C6205,'Master data'!$A$1:$C$29,2,0),"--")</f>
        <v>--</v>
      </c>
    </row>
    <row r="6206" ht="22.5" customHeight="1">
      <c r="A6206" s="165"/>
      <c r="B6206" s="171"/>
      <c r="C6206" s="167"/>
      <c r="D6206" s="168"/>
      <c r="E6206" s="258" t="str">
        <f>iferror(vlookup(C6206,'Master data'!$A$1:$C$29,3,0),"--")</f>
        <v>--</v>
      </c>
      <c r="F6206" s="258" t="str">
        <f>iferror(vlookup(C6206,'Master data'!$A$1:$C$29,2,0),"--")</f>
        <v>--</v>
      </c>
    </row>
    <row r="6207" ht="22.5" customHeight="1">
      <c r="A6207" s="165"/>
      <c r="B6207" s="171"/>
      <c r="C6207" s="167"/>
      <c r="D6207" s="168"/>
      <c r="E6207" s="258" t="str">
        <f>iferror(vlookup(C6207,'Master data'!$A$1:$C$29,3,0),"--")</f>
        <v>--</v>
      </c>
      <c r="F6207" s="258" t="str">
        <f>iferror(vlookup(C6207,'Master data'!$A$1:$C$29,2,0),"--")</f>
        <v>--</v>
      </c>
    </row>
    <row r="6208" ht="22.5" customHeight="1">
      <c r="A6208" s="165"/>
      <c r="B6208" s="171"/>
      <c r="C6208" s="167"/>
      <c r="D6208" s="168"/>
      <c r="E6208" s="258" t="str">
        <f>iferror(vlookup(C6208,'Master data'!$A$1:$C$29,3,0),"--")</f>
        <v>--</v>
      </c>
      <c r="F6208" s="258" t="str">
        <f>iferror(vlookup(C6208,'Master data'!$A$1:$C$29,2,0),"--")</f>
        <v>--</v>
      </c>
    </row>
    <row r="6209" ht="22.5" customHeight="1">
      <c r="A6209" s="165"/>
      <c r="B6209" s="171"/>
      <c r="C6209" s="167"/>
      <c r="D6209" s="168"/>
      <c r="E6209" s="258" t="str">
        <f>iferror(vlookup(C6209,'Master data'!$A$1:$C$29,3,0),"--")</f>
        <v>--</v>
      </c>
      <c r="F6209" s="258" t="str">
        <f>iferror(vlookup(C6209,'Master data'!$A$1:$C$29,2,0),"--")</f>
        <v>--</v>
      </c>
    </row>
    <row r="6210" ht="22.5" customHeight="1">
      <c r="A6210" s="165"/>
      <c r="B6210" s="171"/>
      <c r="C6210" s="167"/>
      <c r="D6210" s="168"/>
      <c r="E6210" s="258" t="str">
        <f>iferror(vlookup(C6210,'Master data'!$A$1:$C$29,3,0),"--")</f>
        <v>--</v>
      </c>
      <c r="F6210" s="258" t="str">
        <f>iferror(vlookup(C6210,'Master data'!$A$1:$C$29,2,0),"--")</f>
        <v>--</v>
      </c>
    </row>
    <row r="6211" ht="22.5" customHeight="1">
      <c r="A6211" s="165"/>
      <c r="B6211" s="171"/>
      <c r="C6211" s="167"/>
      <c r="D6211" s="168"/>
      <c r="E6211" s="258" t="str">
        <f>iferror(vlookup(C6211,'Master data'!$A$1:$C$29,3,0),"--")</f>
        <v>--</v>
      </c>
      <c r="F6211" s="258" t="str">
        <f>iferror(vlookup(C6211,'Master data'!$A$1:$C$29,2,0),"--")</f>
        <v>--</v>
      </c>
    </row>
    <row r="6212" ht="22.5" customHeight="1">
      <c r="A6212" s="165"/>
      <c r="B6212" s="171"/>
      <c r="C6212" s="167"/>
      <c r="D6212" s="168"/>
      <c r="E6212" s="258" t="str">
        <f>iferror(vlookup(C6212,'Master data'!$A$1:$C$29,3,0),"--")</f>
        <v>--</v>
      </c>
      <c r="F6212" s="258" t="str">
        <f>iferror(vlookup(C6212,'Master data'!$A$1:$C$29,2,0),"--")</f>
        <v>--</v>
      </c>
    </row>
    <row r="6213" ht="22.5" customHeight="1">
      <c r="A6213" s="165"/>
      <c r="B6213" s="171"/>
      <c r="C6213" s="167"/>
      <c r="D6213" s="168"/>
      <c r="E6213" s="258" t="str">
        <f>iferror(vlookup(C6213,'Master data'!$A$1:$C$29,3,0),"--")</f>
        <v>--</v>
      </c>
      <c r="F6213" s="258" t="str">
        <f>iferror(vlookup(C6213,'Master data'!$A$1:$C$29,2,0),"--")</f>
        <v>--</v>
      </c>
    </row>
    <row r="6214" ht="22.5" customHeight="1">
      <c r="A6214" s="165"/>
      <c r="B6214" s="171"/>
      <c r="C6214" s="167"/>
      <c r="D6214" s="168"/>
      <c r="E6214" s="258" t="str">
        <f>iferror(vlookup(C6214,'Master data'!$A$1:$C$29,3,0),"--")</f>
        <v>--</v>
      </c>
      <c r="F6214" s="258" t="str">
        <f>iferror(vlookup(C6214,'Master data'!$A$1:$C$29,2,0),"--")</f>
        <v>--</v>
      </c>
    </row>
    <row r="6215" ht="22.5" customHeight="1">
      <c r="A6215" s="165"/>
      <c r="B6215" s="171"/>
      <c r="C6215" s="167"/>
      <c r="D6215" s="168"/>
      <c r="E6215" s="258" t="str">
        <f>iferror(vlookup(C6215,'Master data'!$A$1:$C$29,3,0),"--")</f>
        <v>--</v>
      </c>
      <c r="F6215" s="258" t="str">
        <f>iferror(vlookup(C6215,'Master data'!$A$1:$C$29,2,0),"--")</f>
        <v>--</v>
      </c>
    </row>
    <row r="6216" ht="22.5" customHeight="1">
      <c r="A6216" s="165"/>
      <c r="B6216" s="171"/>
      <c r="C6216" s="167"/>
      <c r="D6216" s="168"/>
      <c r="E6216" s="258" t="str">
        <f>iferror(vlookup(C6216,'Master data'!$A$1:$C$29,3,0),"--")</f>
        <v>--</v>
      </c>
      <c r="F6216" s="258" t="str">
        <f>iferror(vlookup(C6216,'Master data'!$A$1:$C$29,2,0),"--")</f>
        <v>--</v>
      </c>
    </row>
    <row r="6217" ht="22.5" customHeight="1">
      <c r="A6217" s="165"/>
      <c r="B6217" s="171"/>
      <c r="C6217" s="167"/>
      <c r="D6217" s="168"/>
      <c r="E6217" s="258" t="str">
        <f>iferror(vlookup(C6217,'Master data'!$A$1:$C$29,3,0),"--")</f>
        <v>--</v>
      </c>
      <c r="F6217" s="258" t="str">
        <f>iferror(vlookup(C6217,'Master data'!$A$1:$C$29,2,0),"--")</f>
        <v>--</v>
      </c>
    </row>
    <row r="6218" ht="22.5" customHeight="1">
      <c r="A6218" s="165"/>
      <c r="B6218" s="171"/>
      <c r="C6218" s="167"/>
      <c r="D6218" s="168"/>
      <c r="E6218" s="258" t="str">
        <f>iferror(vlookup(C6218,'Master data'!$A$1:$C$29,3,0),"--")</f>
        <v>--</v>
      </c>
      <c r="F6218" s="258" t="str">
        <f>iferror(vlookup(C6218,'Master data'!$A$1:$C$29,2,0),"--")</f>
        <v>--</v>
      </c>
    </row>
    <row r="6219" ht="22.5" customHeight="1">
      <c r="A6219" s="165"/>
      <c r="B6219" s="171"/>
      <c r="C6219" s="167"/>
      <c r="D6219" s="168"/>
      <c r="E6219" s="258" t="str">
        <f>iferror(vlookup(C6219,'Master data'!$A$1:$C$29,3,0),"--")</f>
        <v>--</v>
      </c>
      <c r="F6219" s="258" t="str">
        <f>iferror(vlookup(C6219,'Master data'!$A$1:$C$29,2,0),"--")</f>
        <v>--</v>
      </c>
    </row>
    <row r="6220" ht="22.5" customHeight="1">
      <c r="A6220" s="165"/>
      <c r="B6220" s="171"/>
      <c r="C6220" s="167"/>
      <c r="D6220" s="168"/>
      <c r="E6220" s="258" t="str">
        <f>iferror(vlookup(C6220,'Master data'!$A$1:$C$29,3,0),"--")</f>
        <v>--</v>
      </c>
      <c r="F6220" s="258" t="str">
        <f>iferror(vlookup(C6220,'Master data'!$A$1:$C$29,2,0),"--")</f>
        <v>--</v>
      </c>
    </row>
    <row r="6221" ht="22.5" customHeight="1">
      <c r="A6221" s="165"/>
      <c r="B6221" s="171"/>
      <c r="C6221" s="167"/>
      <c r="D6221" s="168"/>
      <c r="E6221" s="258" t="str">
        <f>iferror(vlookup(C6221,'Master data'!$A$1:$C$29,3,0),"--")</f>
        <v>--</v>
      </c>
      <c r="F6221" s="258" t="str">
        <f>iferror(vlookup(C6221,'Master data'!$A$1:$C$29,2,0),"--")</f>
        <v>--</v>
      </c>
    </row>
    <row r="6222" ht="22.5" customHeight="1">
      <c r="A6222" s="165"/>
      <c r="B6222" s="171"/>
      <c r="C6222" s="167"/>
      <c r="D6222" s="168"/>
      <c r="E6222" s="258" t="str">
        <f>iferror(vlookup(C6222,'Master data'!$A$1:$C$29,3,0),"--")</f>
        <v>--</v>
      </c>
      <c r="F6222" s="258" t="str">
        <f>iferror(vlookup(C6222,'Master data'!$A$1:$C$29,2,0),"--")</f>
        <v>--</v>
      </c>
    </row>
    <row r="6223" ht="22.5" customHeight="1">
      <c r="A6223" s="165"/>
      <c r="B6223" s="171"/>
      <c r="C6223" s="167"/>
      <c r="D6223" s="168"/>
      <c r="E6223" s="258" t="str">
        <f>iferror(vlookup(C6223,'Master data'!$A$1:$C$29,3,0),"--")</f>
        <v>--</v>
      </c>
      <c r="F6223" s="258" t="str">
        <f>iferror(vlookup(C6223,'Master data'!$A$1:$C$29,2,0),"--")</f>
        <v>--</v>
      </c>
    </row>
    <row r="6224" ht="22.5" customHeight="1">
      <c r="A6224" s="165"/>
      <c r="B6224" s="171"/>
      <c r="C6224" s="167"/>
      <c r="D6224" s="168"/>
      <c r="E6224" s="258" t="str">
        <f>iferror(vlookup(C6224,'Master data'!$A$1:$C$29,3,0),"--")</f>
        <v>--</v>
      </c>
      <c r="F6224" s="258" t="str">
        <f>iferror(vlookup(C6224,'Master data'!$A$1:$C$29,2,0),"--")</f>
        <v>--</v>
      </c>
    </row>
    <row r="6225" ht="22.5" customHeight="1">
      <c r="A6225" s="165"/>
      <c r="B6225" s="171"/>
      <c r="C6225" s="167"/>
      <c r="D6225" s="168"/>
      <c r="E6225" s="258" t="str">
        <f>iferror(vlookup(C6225,'Master data'!$A$1:$C$29,3,0),"--")</f>
        <v>--</v>
      </c>
      <c r="F6225" s="258" t="str">
        <f>iferror(vlookup(C6225,'Master data'!$A$1:$C$29,2,0),"--")</f>
        <v>--</v>
      </c>
    </row>
    <row r="6226" ht="22.5" customHeight="1">
      <c r="A6226" s="165"/>
      <c r="B6226" s="171"/>
      <c r="C6226" s="167"/>
      <c r="D6226" s="168"/>
      <c r="E6226" s="258" t="str">
        <f>iferror(vlookup(C6226,'Master data'!$A$1:$C$29,3,0),"--")</f>
        <v>--</v>
      </c>
      <c r="F6226" s="258" t="str">
        <f>iferror(vlookup(C6226,'Master data'!$A$1:$C$29,2,0),"--")</f>
        <v>--</v>
      </c>
    </row>
    <row r="6227" ht="22.5" customHeight="1">
      <c r="A6227" s="165"/>
      <c r="B6227" s="171"/>
      <c r="C6227" s="167"/>
      <c r="D6227" s="168"/>
      <c r="E6227" s="258" t="str">
        <f>iferror(vlookup(C6227,'Master data'!$A$1:$C$29,3,0),"--")</f>
        <v>--</v>
      </c>
      <c r="F6227" s="258" t="str">
        <f>iferror(vlookup(C6227,'Master data'!$A$1:$C$29,2,0),"--")</f>
        <v>--</v>
      </c>
    </row>
    <row r="6228" ht="22.5" customHeight="1">
      <c r="A6228" s="165"/>
      <c r="B6228" s="171"/>
      <c r="C6228" s="167"/>
      <c r="D6228" s="168"/>
      <c r="E6228" s="258" t="str">
        <f>iferror(vlookup(C6228,'Master data'!$A$1:$C$29,3,0),"--")</f>
        <v>--</v>
      </c>
      <c r="F6228" s="258" t="str">
        <f>iferror(vlookup(C6228,'Master data'!$A$1:$C$29,2,0),"--")</f>
        <v>--</v>
      </c>
    </row>
    <row r="6229" ht="22.5" customHeight="1">
      <c r="A6229" s="165"/>
      <c r="B6229" s="171"/>
      <c r="C6229" s="167"/>
      <c r="D6229" s="168"/>
      <c r="E6229" s="258" t="str">
        <f>iferror(vlookup(C6229,'Master data'!$A$1:$C$29,3,0),"--")</f>
        <v>--</v>
      </c>
      <c r="F6229" s="258" t="str">
        <f>iferror(vlookup(C6229,'Master data'!$A$1:$C$29,2,0),"--")</f>
        <v>--</v>
      </c>
    </row>
    <row r="6230" ht="22.5" customHeight="1">
      <c r="A6230" s="165"/>
      <c r="B6230" s="171"/>
      <c r="C6230" s="167"/>
      <c r="D6230" s="168"/>
      <c r="E6230" s="258" t="str">
        <f>iferror(vlookup(C6230,'Master data'!$A$1:$C$29,3,0),"--")</f>
        <v>--</v>
      </c>
      <c r="F6230" s="258" t="str">
        <f>iferror(vlookup(C6230,'Master data'!$A$1:$C$29,2,0),"--")</f>
        <v>--</v>
      </c>
    </row>
    <row r="6231" ht="22.5" customHeight="1">
      <c r="A6231" s="165"/>
      <c r="B6231" s="171"/>
      <c r="C6231" s="167"/>
      <c r="D6231" s="168"/>
      <c r="E6231" s="258" t="str">
        <f>iferror(vlookup(C6231,'Master data'!$A$1:$C$29,3,0),"--")</f>
        <v>--</v>
      </c>
      <c r="F6231" s="258" t="str">
        <f>iferror(vlookup(C6231,'Master data'!$A$1:$C$29,2,0),"--")</f>
        <v>--</v>
      </c>
    </row>
    <row r="6232" ht="22.5" customHeight="1">
      <c r="A6232" s="165"/>
      <c r="B6232" s="171"/>
      <c r="C6232" s="167"/>
      <c r="D6232" s="168"/>
      <c r="E6232" s="258" t="str">
        <f>iferror(vlookup(C6232,'Master data'!$A$1:$C$29,3,0),"--")</f>
        <v>--</v>
      </c>
      <c r="F6232" s="258" t="str">
        <f>iferror(vlookup(C6232,'Master data'!$A$1:$C$29,2,0),"--")</f>
        <v>--</v>
      </c>
    </row>
    <row r="6233" ht="22.5" customHeight="1">
      <c r="A6233" s="165"/>
      <c r="B6233" s="171"/>
      <c r="C6233" s="167"/>
      <c r="D6233" s="168"/>
      <c r="E6233" s="258" t="str">
        <f>iferror(vlookup(C6233,'Master data'!$A$1:$C$29,3,0),"--")</f>
        <v>--</v>
      </c>
      <c r="F6233" s="258" t="str">
        <f>iferror(vlookup(C6233,'Master data'!$A$1:$C$29,2,0),"--")</f>
        <v>--</v>
      </c>
    </row>
    <row r="6234" ht="22.5" customHeight="1">
      <c r="A6234" s="165"/>
      <c r="B6234" s="171"/>
      <c r="C6234" s="167"/>
      <c r="D6234" s="168"/>
      <c r="E6234" s="258" t="str">
        <f>iferror(vlookup(C6234,'Master data'!$A$1:$C$29,3,0),"--")</f>
        <v>--</v>
      </c>
      <c r="F6234" s="258" t="str">
        <f>iferror(vlookup(C6234,'Master data'!$A$1:$C$29,2,0),"--")</f>
        <v>--</v>
      </c>
    </row>
    <row r="6235" ht="22.5" customHeight="1">
      <c r="A6235" s="165"/>
      <c r="B6235" s="171"/>
      <c r="C6235" s="167"/>
      <c r="D6235" s="168"/>
      <c r="E6235" s="258" t="str">
        <f>iferror(vlookup(C6235,'Master data'!$A$1:$C$29,3,0),"--")</f>
        <v>--</v>
      </c>
      <c r="F6235" s="258" t="str">
        <f>iferror(vlookup(C6235,'Master data'!$A$1:$C$29,2,0),"--")</f>
        <v>--</v>
      </c>
    </row>
    <row r="6236" ht="22.5" customHeight="1">
      <c r="A6236" s="165"/>
      <c r="B6236" s="171"/>
      <c r="C6236" s="167"/>
      <c r="D6236" s="168"/>
      <c r="E6236" s="258" t="str">
        <f>iferror(vlookup(C6236,'Master data'!$A$1:$C$29,3,0),"--")</f>
        <v>--</v>
      </c>
      <c r="F6236" s="258" t="str">
        <f>iferror(vlookup(C6236,'Master data'!$A$1:$C$29,2,0),"--")</f>
        <v>--</v>
      </c>
    </row>
    <row r="6237" ht="22.5" customHeight="1">
      <c r="A6237" s="165"/>
      <c r="B6237" s="171"/>
      <c r="C6237" s="167"/>
      <c r="D6237" s="168"/>
      <c r="E6237" s="258" t="str">
        <f>iferror(vlookup(C6237,'Master data'!$A$1:$C$29,3,0),"--")</f>
        <v>--</v>
      </c>
      <c r="F6237" s="258" t="str">
        <f>iferror(vlookup(C6237,'Master data'!$A$1:$C$29,2,0),"--")</f>
        <v>--</v>
      </c>
    </row>
    <row r="6238" ht="22.5" customHeight="1">
      <c r="A6238" s="165"/>
      <c r="B6238" s="171"/>
      <c r="C6238" s="167"/>
      <c r="D6238" s="168"/>
      <c r="E6238" s="258" t="str">
        <f>iferror(vlookup(C6238,'Master data'!$A$1:$C$29,3,0),"--")</f>
        <v>--</v>
      </c>
      <c r="F6238" s="258" t="str">
        <f>iferror(vlookup(C6238,'Master data'!$A$1:$C$29,2,0),"--")</f>
        <v>--</v>
      </c>
    </row>
    <row r="6239" ht="22.5" customHeight="1">
      <c r="A6239" s="165"/>
      <c r="B6239" s="171"/>
      <c r="C6239" s="167"/>
      <c r="D6239" s="168"/>
      <c r="E6239" s="258" t="str">
        <f>iferror(vlookup(C6239,'Master data'!$A$1:$C$29,3,0),"--")</f>
        <v>--</v>
      </c>
      <c r="F6239" s="258" t="str">
        <f>iferror(vlookup(C6239,'Master data'!$A$1:$C$29,2,0),"--")</f>
        <v>--</v>
      </c>
    </row>
    <row r="6240" ht="22.5" customHeight="1">
      <c r="A6240" s="165"/>
      <c r="B6240" s="171"/>
      <c r="C6240" s="167"/>
      <c r="D6240" s="168"/>
      <c r="E6240" s="258" t="str">
        <f>iferror(vlookup(C6240,'Master data'!$A$1:$C$29,3,0),"--")</f>
        <v>--</v>
      </c>
      <c r="F6240" s="258" t="str">
        <f>iferror(vlookup(C6240,'Master data'!$A$1:$C$29,2,0),"--")</f>
        <v>--</v>
      </c>
    </row>
    <row r="6241" ht="22.5" customHeight="1">
      <c r="A6241" s="165"/>
      <c r="B6241" s="171"/>
      <c r="C6241" s="167"/>
      <c r="D6241" s="168"/>
      <c r="E6241" s="258" t="str">
        <f>iferror(vlookup(C6241,'Master data'!$A$1:$C$29,3,0),"--")</f>
        <v>--</v>
      </c>
      <c r="F6241" s="258" t="str">
        <f>iferror(vlookup(C6241,'Master data'!$A$1:$C$29,2,0),"--")</f>
        <v>--</v>
      </c>
    </row>
    <row r="6242" ht="22.5" customHeight="1">
      <c r="A6242" s="165"/>
      <c r="B6242" s="171"/>
      <c r="C6242" s="167"/>
      <c r="D6242" s="168"/>
      <c r="E6242" s="258" t="str">
        <f>iferror(vlookup(C6242,'Master data'!$A$1:$C$29,3,0),"--")</f>
        <v>--</v>
      </c>
      <c r="F6242" s="258" t="str">
        <f>iferror(vlookup(C6242,'Master data'!$A$1:$C$29,2,0),"--")</f>
        <v>--</v>
      </c>
    </row>
    <row r="6243" ht="22.5" customHeight="1">
      <c r="A6243" s="165"/>
      <c r="B6243" s="171"/>
      <c r="C6243" s="167"/>
      <c r="D6243" s="168"/>
      <c r="E6243" s="258" t="str">
        <f>iferror(vlookup(C6243,'Master data'!$A$1:$C$29,3,0),"--")</f>
        <v>--</v>
      </c>
      <c r="F6243" s="258" t="str">
        <f>iferror(vlookup(C6243,'Master data'!$A$1:$C$29,2,0),"--")</f>
        <v>--</v>
      </c>
    </row>
    <row r="6244" ht="22.5" customHeight="1">
      <c r="A6244" s="165"/>
      <c r="B6244" s="171"/>
      <c r="C6244" s="167"/>
      <c r="D6244" s="168"/>
      <c r="E6244" s="258" t="str">
        <f>iferror(vlookup(C6244,'Master data'!$A$1:$C$29,3,0),"--")</f>
        <v>--</v>
      </c>
      <c r="F6244" s="258" t="str">
        <f>iferror(vlookup(C6244,'Master data'!$A$1:$C$29,2,0),"--")</f>
        <v>--</v>
      </c>
    </row>
    <row r="6245" ht="22.5" customHeight="1">
      <c r="A6245" s="165"/>
      <c r="B6245" s="171"/>
      <c r="C6245" s="167"/>
      <c r="D6245" s="168"/>
      <c r="E6245" s="258" t="str">
        <f>iferror(vlookup(C6245,'Master data'!$A$1:$C$29,3,0),"--")</f>
        <v>--</v>
      </c>
      <c r="F6245" s="258" t="str">
        <f>iferror(vlookup(C6245,'Master data'!$A$1:$C$29,2,0),"--")</f>
        <v>--</v>
      </c>
    </row>
    <row r="6246" ht="22.5" customHeight="1">
      <c r="A6246" s="165"/>
      <c r="B6246" s="171"/>
      <c r="C6246" s="167"/>
      <c r="D6246" s="168"/>
      <c r="E6246" s="258" t="str">
        <f>iferror(vlookup(C6246,'Master data'!$A$1:$C$29,3,0),"--")</f>
        <v>--</v>
      </c>
      <c r="F6246" s="258" t="str">
        <f>iferror(vlookup(C6246,'Master data'!$A$1:$C$29,2,0),"--")</f>
        <v>--</v>
      </c>
    </row>
    <row r="6247" ht="22.5" customHeight="1">
      <c r="A6247" s="165"/>
      <c r="B6247" s="171"/>
      <c r="C6247" s="167"/>
      <c r="D6247" s="168"/>
      <c r="E6247" s="258" t="str">
        <f>iferror(vlookup(C6247,'Master data'!$A$1:$C$29,3,0),"--")</f>
        <v>--</v>
      </c>
      <c r="F6247" s="258" t="str">
        <f>iferror(vlookup(C6247,'Master data'!$A$1:$C$29,2,0),"--")</f>
        <v>--</v>
      </c>
    </row>
    <row r="6248" ht="22.5" customHeight="1">
      <c r="A6248" s="165"/>
      <c r="B6248" s="171"/>
      <c r="C6248" s="167"/>
      <c r="D6248" s="168"/>
      <c r="E6248" s="258" t="str">
        <f>iferror(vlookup(C6248,'Master data'!$A$1:$C$29,3,0),"--")</f>
        <v>--</v>
      </c>
      <c r="F6248" s="258" t="str">
        <f>iferror(vlookup(C6248,'Master data'!$A$1:$C$29,2,0),"--")</f>
        <v>--</v>
      </c>
    </row>
    <row r="6249" ht="22.5" customHeight="1">
      <c r="A6249" s="165"/>
      <c r="B6249" s="171"/>
      <c r="C6249" s="167"/>
      <c r="D6249" s="168"/>
      <c r="E6249" s="258" t="str">
        <f>iferror(vlookup(C6249,'Master data'!$A$1:$C$29,3,0),"--")</f>
        <v>--</v>
      </c>
      <c r="F6249" s="258" t="str">
        <f>iferror(vlookup(C6249,'Master data'!$A$1:$C$29,2,0),"--")</f>
        <v>--</v>
      </c>
    </row>
    <row r="6250" ht="22.5" customHeight="1">
      <c r="A6250" s="165"/>
      <c r="B6250" s="171"/>
      <c r="C6250" s="167"/>
      <c r="D6250" s="168"/>
      <c r="E6250" s="258" t="str">
        <f>iferror(vlookup(C6250,'Master data'!$A$1:$C$29,3,0),"--")</f>
        <v>--</v>
      </c>
      <c r="F6250" s="258" t="str">
        <f>iferror(vlookup(C6250,'Master data'!$A$1:$C$29,2,0),"--")</f>
        <v>--</v>
      </c>
    </row>
    <row r="6251" ht="22.5" customHeight="1">
      <c r="A6251" s="165"/>
      <c r="B6251" s="171"/>
      <c r="C6251" s="167"/>
      <c r="D6251" s="168"/>
      <c r="E6251" s="258" t="str">
        <f>iferror(vlookup(C6251,'Master data'!$A$1:$C$29,3,0),"--")</f>
        <v>--</v>
      </c>
      <c r="F6251" s="258" t="str">
        <f>iferror(vlookup(C6251,'Master data'!$A$1:$C$29,2,0),"--")</f>
        <v>--</v>
      </c>
    </row>
    <row r="6252" ht="22.5" customHeight="1">
      <c r="A6252" s="165"/>
      <c r="B6252" s="171"/>
      <c r="C6252" s="167"/>
      <c r="D6252" s="168"/>
      <c r="E6252" s="258" t="str">
        <f>iferror(vlookup(C6252,'Master data'!$A$1:$C$29,3,0),"--")</f>
        <v>--</v>
      </c>
      <c r="F6252" s="258" t="str">
        <f>iferror(vlookup(C6252,'Master data'!$A$1:$C$29,2,0),"--")</f>
        <v>--</v>
      </c>
    </row>
    <row r="6253" ht="22.5" customHeight="1">
      <c r="A6253" s="165"/>
      <c r="B6253" s="171"/>
      <c r="C6253" s="167"/>
      <c r="D6253" s="168"/>
      <c r="E6253" s="258" t="str">
        <f>iferror(vlookup(C6253,'Master data'!$A$1:$C$29,3,0),"--")</f>
        <v>--</v>
      </c>
      <c r="F6253" s="258" t="str">
        <f>iferror(vlookup(C6253,'Master data'!$A$1:$C$29,2,0),"--")</f>
        <v>--</v>
      </c>
    </row>
    <row r="6254" ht="22.5" customHeight="1">
      <c r="A6254" s="165"/>
      <c r="B6254" s="171"/>
      <c r="C6254" s="167"/>
      <c r="D6254" s="168"/>
      <c r="E6254" s="258" t="str">
        <f>iferror(vlookup(C6254,'Master data'!$A$1:$C$29,3,0),"--")</f>
        <v>--</v>
      </c>
      <c r="F6254" s="258" t="str">
        <f>iferror(vlookup(C6254,'Master data'!$A$1:$C$29,2,0),"--")</f>
        <v>--</v>
      </c>
    </row>
    <row r="6255" ht="22.5" customHeight="1">
      <c r="A6255" s="165"/>
      <c r="B6255" s="171"/>
      <c r="C6255" s="167"/>
      <c r="D6255" s="168"/>
      <c r="E6255" s="258" t="str">
        <f>iferror(vlookup(C6255,'Master data'!$A$1:$C$29,3,0),"--")</f>
        <v>--</v>
      </c>
      <c r="F6255" s="258" t="str">
        <f>iferror(vlookup(C6255,'Master data'!$A$1:$C$29,2,0),"--")</f>
        <v>--</v>
      </c>
    </row>
    <row r="6256" ht="22.5" customHeight="1">
      <c r="A6256" s="165"/>
      <c r="B6256" s="171"/>
      <c r="C6256" s="167"/>
      <c r="D6256" s="168"/>
      <c r="E6256" s="258" t="str">
        <f>iferror(vlookup(C6256,'Master data'!$A$1:$C$29,3,0),"--")</f>
        <v>--</v>
      </c>
      <c r="F6256" s="258" t="str">
        <f>iferror(vlookup(C6256,'Master data'!$A$1:$C$29,2,0),"--")</f>
        <v>--</v>
      </c>
    </row>
    <row r="6257" ht="22.5" customHeight="1">
      <c r="A6257" s="165"/>
      <c r="B6257" s="171"/>
      <c r="C6257" s="167"/>
      <c r="D6257" s="168"/>
      <c r="E6257" s="258" t="str">
        <f>iferror(vlookup(C6257,'Master data'!$A$1:$C$29,3,0),"--")</f>
        <v>--</v>
      </c>
      <c r="F6257" s="258" t="str">
        <f>iferror(vlookup(C6257,'Master data'!$A$1:$C$29,2,0),"--")</f>
        <v>--</v>
      </c>
    </row>
    <row r="6258" ht="22.5" customHeight="1">
      <c r="A6258" s="165"/>
      <c r="B6258" s="171"/>
      <c r="C6258" s="167"/>
      <c r="D6258" s="168"/>
      <c r="E6258" s="258" t="str">
        <f>iferror(vlookup(C6258,'Master data'!$A$1:$C$29,3,0),"--")</f>
        <v>--</v>
      </c>
      <c r="F6258" s="258" t="str">
        <f>iferror(vlookup(C6258,'Master data'!$A$1:$C$29,2,0),"--")</f>
        <v>--</v>
      </c>
    </row>
    <row r="6259" ht="22.5" customHeight="1">
      <c r="A6259" s="165"/>
      <c r="B6259" s="171"/>
      <c r="C6259" s="167"/>
      <c r="D6259" s="168"/>
      <c r="E6259" s="258" t="str">
        <f>iferror(vlookup(C6259,'Master data'!$A$1:$C$29,3,0),"--")</f>
        <v>--</v>
      </c>
      <c r="F6259" s="258" t="str">
        <f>iferror(vlookup(C6259,'Master data'!$A$1:$C$29,2,0),"--")</f>
        <v>--</v>
      </c>
    </row>
    <row r="6260" ht="22.5" customHeight="1">
      <c r="A6260" s="165"/>
      <c r="B6260" s="171"/>
      <c r="C6260" s="167"/>
      <c r="D6260" s="168"/>
      <c r="E6260" s="258" t="str">
        <f>iferror(vlookup(C6260,'Master data'!$A$1:$C$29,3,0),"--")</f>
        <v>--</v>
      </c>
      <c r="F6260" s="258" t="str">
        <f>iferror(vlookup(C6260,'Master data'!$A$1:$C$29,2,0),"--")</f>
        <v>--</v>
      </c>
    </row>
    <row r="6261" ht="22.5" customHeight="1">
      <c r="A6261" s="165"/>
      <c r="B6261" s="171"/>
      <c r="C6261" s="167"/>
      <c r="D6261" s="168"/>
      <c r="E6261" s="258" t="str">
        <f>iferror(vlookup(C6261,'Master data'!$A$1:$C$29,3,0),"--")</f>
        <v>--</v>
      </c>
      <c r="F6261" s="258" t="str">
        <f>iferror(vlookup(C6261,'Master data'!$A$1:$C$29,2,0),"--")</f>
        <v>--</v>
      </c>
    </row>
    <row r="6262" ht="22.5" customHeight="1">
      <c r="A6262" s="165"/>
      <c r="B6262" s="171"/>
      <c r="C6262" s="167"/>
      <c r="D6262" s="168"/>
      <c r="E6262" s="258" t="str">
        <f>iferror(vlookup(C6262,'Master data'!$A$1:$C$29,3,0),"--")</f>
        <v>--</v>
      </c>
      <c r="F6262" s="258" t="str">
        <f>iferror(vlookup(C6262,'Master data'!$A$1:$C$29,2,0),"--")</f>
        <v>--</v>
      </c>
    </row>
    <row r="6263" ht="22.5" customHeight="1">
      <c r="A6263" s="165"/>
      <c r="B6263" s="171"/>
      <c r="C6263" s="167"/>
      <c r="D6263" s="168"/>
      <c r="E6263" s="258" t="str">
        <f>iferror(vlookup(C6263,'Master data'!$A$1:$C$29,3,0),"--")</f>
        <v>--</v>
      </c>
      <c r="F6263" s="258" t="str">
        <f>iferror(vlookup(C6263,'Master data'!$A$1:$C$29,2,0),"--")</f>
        <v>--</v>
      </c>
    </row>
    <row r="6264" ht="22.5" customHeight="1">
      <c r="A6264" s="165"/>
      <c r="B6264" s="171"/>
      <c r="C6264" s="167"/>
      <c r="D6264" s="168"/>
      <c r="E6264" s="258" t="str">
        <f>iferror(vlookup(C6264,'Master data'!$A$1:$C$29,3,0),"--")</f>
        <v>--</v>
      </c>
      <c r="F6264" s="258" t="str">
        <f>iferror(vlookup(C6264,'Master data'!$A$1:$C$29,2,0),"--")</f>
        <v>--</v>
      </c>
    </row>
    <row r="6265" ht="22.5" customHeight="1">
      <c r="A6265" s="165"/>
      <c r="B6265" s="171"/>
      <c r="C6265" s="167"/>
      <c r="D6265" s="168"/>
      <c r="E6265" s="258" t="str">
        <f>iferror(vlookup(C6265,'Master data'!$A$1:$C$29,3,0),"--")</f>
        <v>--</v>
      </c>
      <c r="F6265" s="258" t="str">
        <f>iferror(vlookup(C6265,'Master data'!$A$1:$C$29,2,0),"--")</f>
        <v>--</v>
      </c>
    </row>
    <row r="6266" ht="22.5" customHeight="1">
      <c r="A6266" s="165"/>
      <c r="B6266" s="171"/>
      <c r="C6266" s="167"/>
      <c r="D6266" s="168"/>
      <c r="E6266" s="258" t="str">
        <f>iferror(vlookup(C6266,'Master data'!$A$1:$C$29,3,0),"--")</f>
        <v>--</v>
      </c>
      <c r="F6266" s="258" t="str">
        <f>iferror(vlookup(C6266,'Master data'!$A$1:$C$29,2,0),"--")</f>
        <v>--</v>
      </c>
    </row>
    <row r="6267" ht="22.5" customHeight="1">
      <c r="A6267" s="165"/>
      <c r="B6267" s="171"/>
      <c r="C6267" s="167"/>
      <c r="D6267" s="168"/>
      <c r="E6267" s="258" t="str">
        <f>iferror(vlookup(C6267,'Master data'!$A$1:$C$29,3,0),"--")</f>
        <v>--</v>
      </c>
      <c r="F6267" s="258" t="str">
        <f>iferror(vlookup(C6267,'Master data'!$A$1:$C$29,2,0),"--")</f>
        <v>--</v>
      </c>
    </row>
    <row r="6268" ht="22.5" customHeight="1">
      <c r="A6268" s="165"/>
      <c r="B6268" s="171"/>
      <c r="C6268" s="167"/>
      <c r="D6268" s="168"/>
      <c r="E6268" s="258" t="str">
        <f>iferror(vlookup(C6268,'Master data'!$A$1:$C$29,3,0),"--")</f>
        <v>--</v>
      </c>
      <c r="F6268" s="258" t="str">
        <f>iferror(vlookup(C6268,'Master data'!$A$1:$C$29,2,0),"--")</f>
        <v>--</v>
      </c>
    </row>
    <row r="6269" ht="22.5" customHeight="1">
      <c r="A6269" s="165"/>
      <c r="B6269" s="171"/>
      <c r="C6269" s="167"/>
      <c r="D6269" s="168"/>
      <c r="E6269" s="258" t="str">
        <f>iferror(vlookup(C6269,'Master data'!$A$1:$C$29,3,0),"--")</f>
        <v>--</v>
      </c>
      <c r="F6269" s="258" t="str">
        <f>iferror(vlookup(C6269,'Master data'!$A$1:$C$29,2,0),"--")</f>
        <v>--</v>
      </c>
    </row>
    <row r="6270" ht="22.5" customHeight="1">
      <c r="A6270" s="165"/>
      <c r="B6270" s="171"/>
      <c r="C6270" s="167"/>
      <c r="D6270" s="168"/>
      <c r="E6270" s="258" t="str">
        <f>iferror(vlookup(C6270,'Master data'!$A$1:$C$29,3,0),"--")</f>
        <v>--</v>
      </c>
      <c r="F6270" s="258" t="str">
        <f>iferror(vlookup(C6270,'Master data'!$A$1:$C$29,2,0),"--")</f>
        <v>--</v>
      </c>
    </row>
    <row r="6271" ht="22.5" customHeight="1">
      <c r="A6271" s="165"/>
      <c r="B6271" s="171"/>
      <c r="C6271" s="167"/>
      <c r="D6271" s="168"/>
      <c r="E6271" s="258" t="str">
        <f>iferror(vlookup(C6271,'Master data'!$A$1:$C$29,3,0),"--")</f>
        <v>--</v>
      </c>
      <c r="F6271" s="258" t="str">
        <f>iferror(vlookup(C6271,'Master data'!$A$1:$C$29,2,0),"--")</f>
        <v>--</v>
      </c>
    </row>
    <row r="6272" ht="22.5" customHeight="1">
      <c r="A6272" s="165"/>
      <c r="B6272" s="171"/>
      <c r="C6272" s="167"/>
      <c r="D6272" s="168"/>
      <c r="E6272" s="258" t="str">
        <f>iferror(vlookup(C6272,'Master data'!$A$1:$C$29,3,0),"--")</f>
        <v>--</v>
      </c>
      <c r="F6272" s="258" t="str">
        <f>iferror(vlookup(C6272,'Master data'!$A$1:$C$29,2,0),"--")</f>
        <v>--</v>
      </c>
    </row>
    <row r="6273" ht="22.5" customHeight="1">
      <c r="A6273" s="165"/>
      <c r="B6273" s="171"/>
      <c r="C6273" s="167"/>
      <c r="D6273" s="168"/>
      <c r="E6273" s="258" t="str">
        <f>iferror(vlookup(C6273,'Master data'!$A$1:$C$29,3,0),"--")</f>
        <v>--</v>
      </c>
      <c r="F6273" s="258" t="str">
        <f>iferror(vlookup(C6273,'Master data'!$A$1:$C$29,2,0),"--")</f>
        <v>--</v>
      </c>
    </row>
    <row r="6274" ht="22.5" customHeight="1">
      <c r="A6274" s="165"/>
      <c r="B6274" s="171"/>
      <c r="C6274" s="167"/>
      <c r="D6274" s="168"/>
      <c r="E6274" s="258" t="str">
        <f>iferror(vlookup(C6274,'Master data'!$A$1:$C$29,3,0),"--")</f>
        <v>--</v>
      </c>
      <c r="F6274" s="258" t="str">
        <f>iferror(vlookup(C6274,'Master data'!$A$1:$C$29,2,0),"--")</f>
        <v>--</v>
      </c>
    </row>
    <row r="6275" ht="22.5" customHeight="1">
      <c r="A6275" s="165"/>
      <c r="B6275" s="171"/>
      <c r="C6275" s="167"/>
      <c r="D6275" s="168"/>
      <c r="E6275" s="258" t="str">
        <f>iferror(vlookup(C6275,'Master data'!$A$1:$C$29,3,0),"--")</f>
        <v>--</v>
      </c>
      <c r="F6275" s="258" t="str">
        <f>iferror(vlookup(C6275,'Master data'!$A$1:$C$29,2,0),"--")</f>
        <v>--</v>
      </c>
    </row>
    <row r="6276" ht="22.5" customHeight="1">
      <c r="A6276" s="165"/>
      <c r="B6276" s="171"/>
      <c r="C6276" s="167"/>
      <c r="D6276" s="168"/>
      <c r="E6276" s="258" t="str">
        <f>iferror(vlookup(C6276,'Master data'!$A$1:$C$29,3,0),"--")</f>
        <v>--</v>
      </c>
      <c r="F6276" s="258" t="str">
        <f>iferror(vlookup(C6276,'Master data'!$A$1:$C$29,2,0),"--")</f>
        <v>--</v>
      </c>
    </row>
    <row r="6277" ht="22.5" customHeight="1">
      <c r="A6277" s="165"/>
      <c r="B6277" s="171"/>
      <c r="C6277" s="167"/>
      <c r="D6277" s="168"/>
      <c r="E6277" s="258" t="str">
        <f>iferror(vlookup(C6277,'Master data'!$A$1:$C$29,3,0),"--")</f>
        <v>--</v>
      </c>
      <c r="F6277" s="258" t="str">
        <f>iferror(vlookup(C6277,'Master data'!$A$1:$C$29,2,0),"--")</f>
        <v>--</v>
      </c>
    </row>
    <row r="6278" ht="22.5" customHeight="1">
      <c r="A6278" s="165"/>
      <c r="B6278" s="171"/>
      <c r="C6278" s="167"/>
      <c r="D6278" s="168"/>
      <c r="E6278" s="258" t="str">
        <f>iferror(vlookup(C6278,'Master data'!$A$1:$C$29,3,0),"--")</f>
        <v>--</v>
      </c>
      <c r="F6278" s="258" t="str">
        <f>iferror(vlookup(C6278,'Master data'!$A$1:$C$29,2,0),"--")</f>
        <v>--</v>
      </c>
    </row>
    <row r="6279" ht="22.5" customHeight="1">
      <c r="A6279" s="165"/>
      <c r="B6279" s="171"/>
      <c r="C6279" s="167"/>
      <c r="D6279" s="168"/>
      <c r="E6279" s="258" t="str">
        <f>iferror(vlookup(C6279,'Master data'!$A$1:$C$29,3,0),"--")</f>
        <v>--</v>
      </c>
      <c r="F6279" s="258" t="str">
        <f>iferror(vlookup(C6279,'Master data'!$A$1:$C$29,2,0),"--")</f>
        <v>--</v>
      </c>
    </row>
    <row r="6280" ht="22.5" customHeight="1">
      <c r="A6280" s="165"/>
      <c r="B6280" s="171"/>
      <c r="C6280" s="167"/>
      <c r="D6280" s="168"/>
      <c r="E6280" s="258" t="str">
        <f>iferror(vlookup(C6280,'Master data'!$A$1:$C$29,3,0),"--")</f>
        <v>--</v>
      </c>
      <c r="F6280" s="258" t="str">
        <f>iferror(vlookup(C6280,'Master data'!$A$1:$C$29,2,0),"--")</f>
        <v>--</v>
      </c>
    </row>
    <row r="6281" ht="22.5" customHeight="1">
      <c r="A6281" s="165"/>
      <c r="B6281" s="171"/>
      <c r="C6281" s="167"/>
      <c r="D6281" s="168"/>
      <c r="E6281" s="258" t="str">
        <f>iferror(vlookup(C6281,'Master data'!$A$1:$C$29,3,0),"--")</f>
        <v>--</v>
      </c>
      <c r="F6281" s="258" t="str">
        <f>iferror(vlookup(C6281,'Master data'!$A$1:$C$29,2,0),"--")</f>
        <v>--</v>
      </c>
    </row>
    <row r="6282" ht="22.5" customHeight="1">
      <c r="A6282" s="165"/>
      <c r="B6282" s="171"/>
      <c r="C6282" s="167"/>
      <c r="D6282" s="168"/>
      <c r="E6282" s="258" t="str">
        <f>iferror(vlookup(C6282,'Master data'!$A$1:$C$29,3,0),"--")</f>
        <v>--</v>
      </c>
      <c r="F6282" s="258" t="str">
        <f>iferror(vlookup(C6282,'Master data'!$A$1:$C$29,2,0),"--")</f>
        <v>--</v>
      </c>
    </row>
    <row r="6283" ht="22.5" customHeight="1">
      <c r="A6283" s="165"/>
      <c r="B6283" s="171"/>
      <c r="C6283" s="167"/>
      <c r="D6283" s="168"/>
      <c r="E6283" s="258" t="str">
        <f>iferror(vlookup(C6283,'Master data'!$A$1:$C$29,3,0),"--")</f>
        <v>--</v>
      </c>
      <c r="F6283" s="258" t="str">
        <f>iferror(vlookup(C6283,'Master data'!$A$1:$C$29,2,0),"--")</f>
        <v>--</v>
      </c>
    </row>
    <row r="6284" ht="22.5" customHeight="1">
      <c r="A6284" s="165"/>
      <c r="B6284" s="171"/>
      <c r="C6284" s="167"/>
      <c r="D6284" s="168"/>
      <c r="E6284" s="258" t="str">
        <f>iferror(vlookup(C6284,'Master data'!$A$1:$C$29,3,0),"--")</f>
        <v>--</v>
      </c>
      <c r="F6284" s="258" t="str">
        <f>iferror(vlookup(C6284,'Master data'!$A$1:$C$29,2,0),"--")</f>
        <v>--</v>
      </c>
    </row>
    <row r="6285" ht="22.5" customHeight="1">
      <c r="A6285" s="165"/>
      <c r="B6285" s="171"/>
      <c r="C6285" s="167"/>
      <c r="D6285" s="168"/>
      <c r="E6285" s="258" t="str">
        <f>iferror(vlookup(C6285,'Master data'!$A$1:$C$29,3,0),"--")</f>
        <v>--</v>
      </c>
      <c r="F6285" s="258" t="str">
        <f>iferror(vlookup(C6285,'Master data'!$A$1:$C$29,2,0),"--")</f>
        <v>--</v>
      </c>
    </row>
    <row r="6286" ht="22.5" customHeight="1">
      <c r="A6286" s="165"/>
      <c r="B6286" s="171"/>
      <c r="C6286" s="167"/>
      <c r="D6286" s="168"/>
      <c r="E6286" s="258" t="str">
        <f>iferror(vlookup(C6286,'Master data'!$A$1:$C$29,3,0),"--")</f>
        <v>--</v>
      </c>
      <c r="F6286" s="258" t="str">
        <f>iferror(vlookup(C6286,'Master data'!$A$1:$C$29,2,0),"--")</f>
        <v>--</v>
      </c>
    </row>
    <row r="6287" ht="22.5" customHeight="1">
      <c r="A6287" s="165"/>
      <c r="B6287" s="171"/>
      <c r="C6287" s="167"/>
      <c r="D6287" s="168"/>
      <c r="E6287" s="258" t="str">
        <f>iferror(vlookup(C6287,'Master data'!$A$1:$C$29,3,0),"--")</f>
        <v>--</v>
      </c>
      <c r="F6287" s="258" t="str">
        <f>iferror(vlookup(C6287,'Master data'!$A$1:$C$29,2,0),"--")</f>
        <v>--</v>
      </c>
    </row>
    <row r="6288" ht="22.5" customHeight="1">
      <c r="A6288" s="165"/>
      <c r="B6288" s="171"/>
      <c r="C6288" s="167"/>
      <c r="D6288" s="168"/>
      <c r="E6288" s="258" t="str">
        <f>iferror(vlookup(C6288,'Master data'!$A$1:$C$29,3,0),"--")</f>
        <v>--</v>
      </c>
      <c r="F6288" s="258" t="str">
        <f>iferror(vlookup(C6288,'Master data'!$A$1:$C$29,2,0),"--")</f>
        <v>--</v>
      </c>
    </row>
    <row r="6289" ht="22.5" customHeight="1">
      <c r="A6289" s="165"/>
      <c r="B6289" s="171"/>
      <c r="C6289" s="167"/>
      <c r="D6289" s="168"/>
      <c r="E6289" s="258" t="str">
        <f>iferror(vlookup(C6289,'Master data'!$A$1:$C$29,3,0),"--")</f>
        <v>--</v>
      </c>
      <c r="F6289" s="258" t="str">
        <f>iferror(vlookup(C6289,'Master data'!$A$1:$C$29,2,0),"--")</f>
        <v>--</v>
      </c>
    </row>
    <row r="6290" ht="22.5" customHeight="1">
      <c r="A6290" s="165"/>
      <c r="B6290" s="171"/>
      <c r="C6290" s="167"/>
      <c r="D6290" s="168"/>
      <c r="E6290" s="258" t="str">
        <f>iferror(vlookup(C6290,'Master data'!$A$1:$C$29,3,0),"--")</f>
        <v>--</v>
      </c>
      <c r="F6290" s="258" t="str">
        <f>iferror(vlookup(C6290,'Master data'!$A$1:$C$29,2,0),"--")</f>
        <v>--</v>
      </c>
    </row>
    <row r="6291" ht="22.5" customHeight="1">
      <c r="A6291" s="165"/>
      <c r="B6291" s="171"/>
      <c r="C6291" s="167"/>
      <c r="D6291" s="168"/>
      <c r="E6291" s="258" t="str">
        <f>iferror(vlookup(C6291,'Master data'!$A$1:$C$29,3,0),"--")</f>
        <v>--</v>
      </c>
      <c r="F6291" s="258" t="str">
        <f>iferror(vlookup(C6291,'Master data'!$A$1:$C$29,2,0),"--")</f>
        <v>--</v>
      </c>
    </row>
    <row r="6292" ht="22.5" customHeight="1">
      <c r="A6292" s="165"/>
      <c r="B6292" s="171"/>
      <c r="C6292" s="167"/>
      <c r="D6292" s="168"/>
      <c r="E6292" s="258" t="str">
        <f>iferror(vlookup(C6292,'Master data'!$A$1:$C$29,3,0),"--")</f>
        <v>--</v>
      </c>
      <c r="F6292" s="258" t="str">
        <f>iferror(vlookup(C6292,'Master data'!$A$1:$C$29,2,0),"--")</f>
        <v>--</v>
      </c>
    </row>
    <row r="6293" ht="22.5" customHeight="1">
      <c r="A6293" s="165"/>
      <c r="B6293" s="171"/>
      <c r="C6293" s="167"/>
      <c r="D6293" s="168"/>
      <c r="E6293" s="258" t="str">
        <f>iferror(vlookup(C6293,'Master data'!$A$1:$C$29,3,0),"--")</f>
        <v>--</v>
      </c>
      <c r="F6293" s="258" t="str">
        <f>iferror(vlookup(C6293,'Master data'!$A$1:$C$29,2,0),"--")</f>
        <v>--</v>
      </c>
    </row>
    <row r="6294" ht="22.5" customHeight="1">
      <c r="A6294" s="165"/>
      <c r="B6294" s="171"/>
      <c r="C6294" s="167"/>
      <c r="D6294" s="168"/>
      <c r="E6294" s="258" t="str">
        <f>iferror(vlookup(C6294,'Master data'!$A$1:$C$29,3,0),"--")</f>
        <v>--</v>
      </c>
      <c r="F6294" s="258" t="str">
        <f>iferror(vlookup(C6294,'Master data'!$A$1:$C$29,2,0),"--")</f>
        <v>--</v>
      </c>
    </row>
    <row r="6295" ht="22.5" customHeight="1">
      <c r="A6295" s="165"/>
      <c r="B6295" s="171"/>
      <c r="C6295" s="167"/>
      <c r="D6295" s="168"/>
      <c r="E6295" s="258" t="str">
        <f>iferror(vlookup(C6295,'Master data'!$A$1:$C$29,3,0),"--")</f>
        <v>--</v>
      </c>
      <c r="F6295" s="258" t="str">
        <f>iferror(vlookup(C6295,'Master data'!$A$1:$C$29,2,0),"--")</f>
        <v>--</v>
      </c>
    </row>
    <row r="6296" ht="22.5" customHeight="1">
      <c r="A6296" s="165"/>
      <c r="B6296" s="171"/>
      <c r="C6296" s="167"/>
      <c r="D6296" s="168"/>
      <c r="E6296" s="258" t="str">
        <f>iferror(vlookup(C6296,'Master data'!$A$1:$C$29,3,0),"--")</f>
        <v>--</v>
      </c>
      <c r="F6296" s="258" t="str">
        <f>iferror(vlookup(C6296,'Master data'!$A$1:$C$29,2,0),"--")</f>
        <v>--</v>
      </c>
    </row>
    <row r="6297" ht="22.5" customHeight="1">
      <c r="A6297" s="165"/>
      <c r="B6297" s="171"/>
      <c r="C6297" s="167"/>
      <c r="D6297" s="168"/>
      <c r="E6297" s="258" t="str">
        <f>iferror(vlookup(C6297,'Master data'!$A$1:$C$29,3,0),"--")</f>
        <v>--</v>
      </c>
      <c r="F6297" s="258" t="str">
        <f>iferror(vlookup(C6297,'Master data'!$A$1:$C$29,2,0),"--")</f>
        <v>--</v>
      </c>
    </row>
    <row r="6298" ht="22.5" customHeight="1">
      <c r="A6298" s="165"/>
      <c r="B6298" s="171"/>
      <c r="C6298" s="167"/>
      <c r="D6298" s="168"/>
      <c r="E6298" s="258" t="str">
        <f>iferror(vlookup(C6298,'Master data'!$A$1:$C$29,3,0),"--")</f>
        <v>--</v>
      </c>
      <c r="F6298" s="258" t="str">
        <f>iferror(vlookup(C6298,'Master data'!$A$1:$C$29,2,0),"--")</f>
        <v>--</v>
      </c>
    </row>
    <row r="6299" ht="22.5" customHeight="1">
      <c r="A6299" s="165"/>
      <c r="B6299" s="171"/>
      <c r="C6299" s="167"/>
      <c r="D6299" s="168"/>
      <c r="E6299" s="258" t="str">
        <f>iferror(vlookup(C6299,'Master data'!$A$1:$C$29,3,0),"--")</f>
        <v>--</v>
      </c>
      <c r="F6299" s="258" t="str">
        <f>iferror(vlookup(C6299,'Master data'!$A$1:$C$29,2,0),"--")</f>
        <v>--</v>
      </c>
    </row>
    <row r="6300" ht="22.5" customHeight="1">
      <c r="A6300" s="165"/>
      <c r="B6300" s="171"/>
      <c r="C6300" s="167"/>
      <c r="D6300" s="168"/>
      <c r="E6300" s="258" t="str">
        <f>iferror(vlookup(C6300,'Master data'!$A$1:$C$29,3,0),"--")</f>
        <v>--</v>
      </c>
      <c r="F6300" s="258" t="str">
        <f>iferror(vlookup(C6300,'Master data'!$A$1:$C$29,2,0),"--")</f>
        <v>--</v>
      </c>
    </row>
    <row r="6301" ht="22.5" customHeight="1">
      <c r="A6301" s="165"/>
      <c r="B6301" s="171"/>
      <c r="C6301" s="167"/>
      <c r="D6301" s="168"/>
      <c r="E6301" s="258" t="str">
        <f>iferror(vlookup(C6301,'Master data'!$A$1:$C$29,3,0),"--")</f>
        <v>--</v>
      </c>
      <c r="F6301" s="258" t="str">
        <f>iferror(vlookup(C6301,'Master data'!$A$1:$C$29,2,0),"--")</f>
        <v>--</v>
      </c>
    </row>
    <row r="6302" ht="22.5" customHeight="1">
      <c r="A6302" s="165"/>
      <c r="B6302" s="171"/>
      <c r="C6302" s="167"/>
      <c r="D6302" s="168"/>
      <c r="E6302" s="258" t="str">
        <f>iferror(vlookup(C6302,'Master data'!$A$1:$C$29,3,0),"--")</f>
        <v>--</v>
      </c>
      <c r="F6302" s="258" t="str">
        <f>iferror(vlookup(C6302,'Master data'!$A$1:$C$29,2,0),"--")</f>
        <v>--</v>
      </c>
    </row>
    <row r="6303" ht="22.5" customHeight="1">
      <c r="A6303" s="165"/>
      <c r="B6303" s="171"/>
      <c r="C6303" s="167"/>
      <c r="D6303" s="168"/>
      <c r="E6303" s="258" t="str">
        <f>iferror(vlookup(C6303,'Master data'!$A$1:$C$29,3,0),"--")</f>
        <v>--</v>
      </c>
      <c r="F6303" s="258" t="str">
        <f>iferror(vlookup(C6303,'Master data'!$A$1:$C$29,2,0),"--")</f>
        <v>--</v>
      </c>
    </row>
    <row r="6304" ht="22.5" customHeight="1">
      <c r="A6304" s="165"/>
      <c r="B6304" s="171"/>
      <c r="C6304" s="167"/>
      <c r="D6304" s="168"/>
      <c r="E6304" s="258" t="str">
        <f>iferror(vlookup(C6304,'Master data'!$A$1:$C$29,3,0),"--")</f>
        <v>--</v>
      </c>
      <c r="F6304" s="258" t="str">
        <f>iferror(vlookup(C6304,'Master data'!$A$1:$C$29,2,0),"--")</f>
        <v>--</v>
      </c>
    </row>
    <row r="6305" ht="22.5" customHeight="1">
      <c r="A6305" s="165"/>
      <c r="B6305" s="171"/>
      <c r="C6305" s="167"/>
      <c r="D6305" s="168"/>
      <c r="E6305" s="258" t="str">
        <f>iferror(vlookup(C6305,'Master data'!$A$1:$C$29,3,0),"--")</f>
        <v>--</v>
      </c>
      <c r="F6305" s="258" t="str">
        <f>iferror(vlookup(C6305,'Master data'!$A$1:$C$29,2,0),"--")</f>
        <v>--</v>
      </c>
    </row>
    <row r="6306" ht="22.5" customHeight="1">
      <c r="A6306" s="165"/>
      <c r="B6306" s="171"/>
      <c r="C6306" s="167"/>
      <c r="D6306" s="168"/>
      <c r="E6306" s="258" t="str">
        <f>iferror(vlookup(C6306,'Master data'!$A$1:$C$29,3,0),"--")</f>
        <v>--</v>
      </c>
      <c r="F6306" s="258" t="str">
        <f>iferror(vlookup(C6306,'Master data'!$A$1:$C$29,2,0),"--")</f>
        <v>--</v>
      </c>
    </row>
    <row r="6307" ht="22.5" customHeight="1">
      <c r="A6307" s="165"/>
      <c r="B6307" s="171"/>
      <c r="C6307" s="167"/>
      <c r="D6307" s="168"/>
      <c r="E6307" s="258" t="str">
        <f>iferror(vlookup(C6307,'Master data'!$A$1:$C$29,3,0),"--")</f>
        <v>--</v>
      </c>
      <c r="F6307" s="258" t="str">
        <f>iferror(vlookup(C6307,'Master data'!$A$1:$C$29,2,0),"--")</f>
        <v>--</v>
      </c>
    </row>
    <row r="6308" ht="22.5" customHeight="1">
      <c r="A6308" s="165"/>
      <c r="B6308" s="171"/>
      <c r="C6308" s="167"/>
      <c r="D6308" s="168"/>
      <c r="E6308" s="258" t="str">
        <f>iferror(vlookup(C6308,'Master data'!$A$1:$C$29,3,0),"--")</f>
        <v>--</v>
      </c>
      <c r="F6308" s="258" t="str">
        <f>iferror(vlookup(C6308,'Master data'!$A$1:$C$29,2,0),"--")</f>
        <v>--</v>
      </c>
    </row>
    <row r="6309" ht="22.5" customHeight="1">
      <c r="A6309" s="165"/>
      <c r="B6309" s="171"/>
      <c r="C6309" s="167"/>
      <c r="D6309" s="168"/>
      <c r="E6309" s="258" t="str">
        <f>iferror(vlookup(C6309,'Master data'!$A$1:$C$29,3,0),"--")</f>
        <v>--</v>
      </c>
      <c r="F6309" s="258" t="str">
        <f>iferror(vlookup(C6309,'Master data'!$A$1:$C$29,2,0),"--")</f>
        <v>--</v>
      </c>
    </row>
    <row r="6310" ht="22.5" customHeight="1">
      <c r="A6310" s="165"/>
      <c r="B6310" s="171"/>
      <c r="C6310" s="167"/>
      <c r="D6310" s="168"/>
      <c r="E6310" s="258" t="str">
        <f>iferror(vlookup(C6310,'Master data'!$A$1:$C$29,3,0),"--")</f>
        <v>--</v>
      </c>
      <c r="F6310" s="258" t="str">
        <f>iferror(vlookup(C6310,'Master data'!$A$1:$C$29,2,0),"--")</f>
        <v>--</v>
      </c>
    </row>
    <row r="6311" ht="22.5" customHeight="1">
      <c r="A6311" s="165"/>
      <c r="B6311" s="171"/>
      <c r="C6311" s="167"/>
      <c r="D6311" s="168"/>
      <c r="E6311" s="258" t="str">
        <f>iferror(vlookup(C6311,'Master data'!$A$1:$C$29,3,0),"--")</f>
        <v>--</v>
      </c>
      <c r="F6311" s="258" t="str">
        <f>iferror(vlookup(C6311,'Master data'!$A$1:$C$29,2,0),"--")</f>
        <v>--</v>
      </c>
    </row>
    <row r="6312" ht="22.5" customHeight="1">
      <c r="A6312" s="165"/>
      <c r="B6312" s="171"/>
      <c r="C6312" s="167"/>
      <c r="D6312" s="168"/>
      <c r="E6312" s="258" t="str">
        <f>iferror(vlookup(C6312,'Master data'!$A$1:$C$29,3,0),"--")</f>
        <v>--</v>
      </c>
      <c r="F6312" s="258" t="str">
        <f>iferror(vlookup(C6312,'Master data'!$A$1:$C$29,2,0),"--")</f>
        <v>--</v>
      </c>
    </row>
    <row r="6313" ht="22.5" customHeight="1">
      <c r="A6313" s="165"/>
      <c r="B6313" s="171"/>
      <c r="C6313" s="167"/>
      <c r="D6313" s="168"/>
      <c r="E6313" s="258" t="str">
        <f>iferror(vlookup(C6313,'Master data'!$A$1:$C$29,3,0),"--")</f>
        <v>--</v>
      </c>
      <c r="F6313" s="258" t="str">
        <f>iferror(vlookup(C6313,'Master data'!$A$1:$C$29,2,0),"--")</f>
        <v>--</v>
      </c>
    </row>
    <row r="6314" ht="22.5" customHeight="1">
      <c r="A6314" s="165"/>
      <c r="B6314" s="171"/>
      <c r="C6314" s="167"/>
      <c r="D6314" s="168"/>
      <c r="E6314" s="258" t="str">
        <f>iferror(vlookup(C6314,'Master data'!$A$1:$C$29,3,0),"--")</f>
        <v>--</v>
      </c>
      <c r="F6314" s="258" t="str">
        <f>iferror(vlookup(C6314,'Master data'!$A$1:$C$29,2,0),"--")</f>
        <v>--</v>
      </c>
    </row>
    <row r="6315" ht="22.5" customHeight="1">
      <c r="A6315" s="165"/>
      <c r="B6315" s="171"/>
      <c r="C6315" s="167"/>
      <c r="D6315" s="168"/>
      <c r="E6315" s="258" t="str">
        <f>iferror(vlookup(C6315,'Master data'!$A$1:$C$29,3,0),"--")</f>
        <v>--</v>
      </c>
      <c r="F6315" s="258" t="str">
        <f>iferror(vlookup(C6315,'Master data'!$A$1:$C$29,2,0),"--")</f>
        <v>--</v>
      </c>
    </row>
    <row r="6316" ht="22.5" customHeight="1">
      <c r="A6316" s="165"/>
      <c r="B6316" s="171"/>
      <c r="C6316" s="167"/>
      <c r="D6316" s="168"/>
      <c r="E6316" s="258" t="str">
        <f>iferror(vlookup(C6316,'Master data'!$A$1:$C$29,3,0),"--")</f>
        <v>--</v>
      </c>
      <c r="F6316" s="258" t="str">
        <f>iferror(vlookup(C6316,'Master data'!$A$1:$C$29,2,0),"--")</f>
        <v>--</v>
      </c>
    </row>
    <row r="6317" ht="22.5" customHeight="1">
      <c r="A6317" s="165"/>
      <c r="B6317" s="171"/>
      <c r="C6317" s="167"/>
      <c r="D6317" s="168"/>
      <c r="E6317" s="258" t="str">
        <f>iferror(vlookup(C6317,'Master data'!$A$1:$C$29,3,0),"--")</f>
        <v>--</v>
      </c>
      <c r="F6317" s="258" t="str">
        <f>iferror(vlookup(C6317,'Master data'!$A$1:$C$29,2,0),"--")</f>
        <v>--</v>
      </c>
    </row>
    <row r="6318" ht="22.5" customHeight="1">
      <c r="A6318" s="165"/>
      <c r="B6318" s="171"/>
      <c r="C6318" s="167"/>
      <c r="D6318" s="168"/>
      <c r="E6318" s="258" t="str">
        <f>iferror(vlookup(C6318,'Master data'!$A$1:$C$29,3,0),"--")</f>
        <v>--</v>
      </c>
      <c r="F6318" s="258" t="str">
        <f>iferror(vlookup(C6318,'Master data'!$A$1:$C$29,2,0),"--")</f>
        <v>--</v>
      </c>
    </row>
    <row r="6319" ht="22.5" customHeight="1">
      <c r="A6319" s="165"/>
      <c r="B6319" s="171"/>
      <c r="C6319" s="167"/>
      <c r="D6319" s="168"/>
      <c r="E6319" s="258" t="str">
        <f>iferror(vlookup(C6319,'Master data'!$A$1:$C$29,3,0),"--")</f>
        <v>--</v>
      </c>
      <c r="F6319" s="258" t="str">
        <f>iferror(vlookup(C6319,'Master data'!$A$1:$C$29,2,0),"--")</f>
        <v>--</v>
      </c>
    </row>
    <row r="6320" ht="22.5" customHeight="1">
      <c r="A6320" s="165"/>
      <c r="B6320" s="171"/>
      <c r="C6320" s="167"/>
      <c r="D6320" s="168"/>
      <c r="E6320" s="258" t="str">
        <f>iferror(vlookup(C6320,'Master data'!$A$1:$C$29,3,0),"--")</f>
        <v>--</v>
      </c>
      <c r="F6320" s="258" t="str">
        <f>iferror(vlookup(C6320,'Master data'!$A$1:$C$29,2,0),"--")</f>
        <v>--</v>
      </c>
    </row>
    <row r="6321" ht="22.5" customHeight="1">
      <c r="A6321" s="165"/>
      <c r="B6321" s="171"/>
      <c r="C6321" s="167"/>
      <c r="D6321" s="168"/>
      <c r="E6321" s="258" t="str">
        <f>iferror(vlookup(C6321,'Master data'!$A$1:$C$29,3,0),"--")</f>
        <v>--</v>
      </c>
      <c r="F6321" s="258" t="str">
        <f>iferror(vlookup(C6321,'Master data'!$A$1:$C$29,2,0),"--")</f>
        <v>--</v>
      </c>
    </row>
    <row r="6322" ht="22.5" customHeight="1">
      <c r="A6322" s="165"/>
      <c r="B6322" s="171"/>
      <c r="C6322" s="167"/>
      <c r="D6322" s="168"/>
      <c r="E6322" s="258" t="str">
        <f>iferror(vlookup(C6322,'Master data'!$A$1:$C$29,3,0),"--")</f>
        <v>--</v>
      </c>
      <c r="F6322" s="258" t="str">
        <f>iferror(vlookup(C6322,'Master data'!$A$1:$C$29,2,0),"--")</f>
        <v>--</v>
      </c>
    </row>
    <row r="6323" ht="22.5" customHeight="1">
      <c r="A6323" s="165"/>
      <c r="B6323" s="171"/>
      <c r="C6323" s="167"/>
      <c r="D6323" s="168"/>
      <c r="E6323" s="258" t="str">
        <f>iferror(vlookup(C6323,'Master data'!$A$1:$C$29,3,0),"--")</f>
        <v>--</v>
      </c>
      <c r="F6323" s="258" t="str">
        <f>iferror(vlookup(C6323,'Master data'!$A$1:$C$29,2,0),"--")</f>
        <v>--</v>
      </c>
    </row>
    <row r="6324" ht="22.5" customHeight="1">
      <c r="A6324" s="165"/>
      <c r="B6324" s="171"/>
      <c r="C6324" s="167"/>
      <c r="D6324" s="168"/>
      <c r="E6324" s="258" t="str">
        <f>iferror(vlookup(C6324,'Master data'!$A$1:$C$29,3,0),"--")</f>
        <v>--</v>
      </c>
      <c r="F6324" s="258" t="str">
        <f>iferror(vlookup(C6324,'Master data'!$A$1:$C$29,2,0),"--")</f>
        <v>--</v>
      </c>
    </row>
    <row r="6325" ht="22.5" customHeight="1">
      <c r="A6325" s="165"/>
      <c r="B6325" s="171"/>
      <c r="C6325" s="167"/>
      <c r="D6325" s="168"/>
      <c r="E6325" s="258" t="str">
        <f>iferror(vlookup(C6325,'Master data'!$A$1:$C$29,3,0),"--")</f>
        <v>--</v>
      </c>
      <c r="F6325" s="258" t="str">
        <f>iferror(vlookup(C6325,'Master data'!$A$1:$C$29,2,0),"--")</f>
        <v>--</v>
      </c>
    </row>
    <row r="6326" ht="22.5" customHeight="1">
      <c r="A6326" s="165"/>
      <c r="B6326" s="171"/>
      <c r="C6326" s="167"/>
      <c r="D6326" s="168"/>
      <c r="E6326" s="258" t="str">
        <f>iferror(vlookup(C6326,'Master data'!$A$1:$C$29,3,0),"--")</f>
        <v>--</v>
      </c>
      <c r="F6326" s="258" t="str">
        <f>iferror(vlookup(C6326,'Master data'!$A$1:$C$29,2,0),"--")</f>
        <v>--</v>
      </c>
    </row>
    <row r="6327" ht="22.5" customHeight="1">
      <c r="A6327" s="165"/>
      <c r="B6327" s="171"/>
      <c r="C6327" s="167"/>
      <c r="D6327" s="168"/>
      <c r="E6327" s="258" t="str">
        <f>iferror(vlookup(C6327,'Master data'!$A$1:$C$29,3,0),"--")</f>
        <v>--</v>
      </c>
      <c r="F6327" s="258" t="str">
        <f>iferror(vlookup(C6327,'Master data'!$A$1:$C$29,2,0),"--")</f>
        <v>--</v>
      </c>
    </row>
    <row r="6328" ht="22.5" customHeight="1">
      <c r="A6328" s="165"/>
      <c r="B6328" s="171"/>
      <c r="C6328" s="167"/>
      <c r="D6328" s="168"/>
      <c r="E6328" s="258" t="str">
        <f>iferror(vlookup(C6328,'Master data'!$A$1:$C$29,3,0),"--")</f>
        <v>--</v>
      </c>
      <c r="F6328" s="258" t="str">
        <f>iferror(vlookup(C6328,'Master data'!$A$1:$C$29,2,0),"--")</f>
        <v>--</v>
      </c>
    </row>
    <row r="6329" ht="22.5" customHeight="1">
      <c r="A6329" s="165"/>
      <c r="B6329" s="171"/>
      <c r="C6329" s="167"/>
      <c r="D6329" s="168"/>
      <c r="E6329" s="258" t="str">
        <f>iferror(vlookup(C6329,'Master data'!$A$1:$C$29,3,0),"--")</f>
        <v>--</v>
      </c>
      <c r="F6329" s="258" t="str">
        <f>iferror(vlookup(C6329,'Master data'!$A$1:$C$29,2,0),"--")</f>
        <v>--</v>
      </c>
    </row>
    <row r="6330" ht="22.5" customHeight="1">
      <c r="A6330" s="165"/>
      <c r="B6330" s="171"/>
      <c r="C6330" s="167"/>
      <c r="D6330" s="168"/>
      <c r="E6330" s="258" t="str">
        <f>iferror(vlookup(C6330,'Master data'!$A$1:$C$29,3,0),"--")</f>
        <v>--</v>
      </c>
      <c r="F6330" s="258" t="str">
        <f>iferror(vlookup(C6330,'Master data'!$A$1:$C$29,2,0),"--")</f>
        <v>--</v>
      </c>
    </row>
    <row r="6331" ht="22.5" customHeight="1">
      <c r="A6331" s="165"/>
      <c r="B6331" s="171"/>
      <c r="C6331" s="167"/>
      <c r="D6331" s="168"/>
      <c r="E6331" s="258" t="str">
        <f>iferror(vlookup(C6331,'Master data'!$A$1:$C$29,3,0),"--")</f>
        <v>--</v>
      </c>
      <c r="F6331" s="258" t="str">
        <f>iferror(vlookup(C6331,'Master data'!$A$1:$C$29,2,0),"--")</f>
        <v>--</v>
      </c>
    </row>
    <row r="6332" ht="22.5" customHeight="1">
      <c r="A6332" s="165"/>
      <c r="B6332" s="171"/>
      <c r="C6332" s="167"/>
      <c r="D6332" s="168"/>
      <c r="E6332" s="258" t="str">
        <f>iferror(vlookup(C6332,'Master data'!$A$1:$C$29,3,0),"--")</f>
        <v>--</v>
      </c>
      <c r="F6332" s="258" t="str">
        <f>iferror(vlookup(C6332,'Master data'!$A$1:$C$29,2,0),"--")</f>
        <v>--</v>
      </c>
    </row>
    <row r="6333" ht="22.5" customHeight="1">
      <c r="A6333" s="165"/>
      <c r="B6333" s="171"/>
      <c r="C6333" s="167"/>
      <c r="D6333" s="168"/>
      <c r="E6333" s="258" t="str">
        <f>iferror(vlookup(C6333,'Master data'!$A$1:$C$29,3,0),"--")</f>
        <v>--</v>
      </c>
      <c r="F6333" s="258" t="str">
        <f>iferror(vlookup(C6333,'Master data'!$A$1:$C$29,2,0),"--")</f>
        <v>--</v>
      </c>
    </row>
    <row r="6334" ht="22.5" customHeight="1">
      <c r="A6334" s="165"/>
      <c r="B6334" s="171"/>
      <c r="C6334" s="167"/>
      <c r="D6334" s="168"/>
      <c r="E6334" s="258" t="str">
        <f>iferror(vlookup(C6334,'Master data'!$A$1:$C$29,3,0),"--")</f>
        <v>--</v>
      </c>
      <c r="F6334" s="258" t="str">
        <f>iferror(vlookup(C6334,'Master data'!$A$1:$C$29,2,0),"--")</f>
        <v>--</v>
      </c>
    </row>
    <row r="6335" ht="22.5" customHeight="1">
      <c r="A6335" s="165"/>
      <c r="B6335" s="171"/>
      <c r="C6335" s="167"/>
      <c r="D6335" s="168"/>
      <c r="E6335" s="258" t="str">
        <f>iferror(vlookup(C6335,'Master data'!$A$1:$C$29,3,0),"--")</f>
        <v>--</v>
      </c>
      <c r="F6335" s="258" t="str">
        <f>iferror(vlookup(C6335,'Master data'!$A$1:$C$29,2,0),"--")</f>
        <v>--</v>
      </c>
    </row>
    <row r="6336" ht="22.5" customHeight="1">
      <c r="A6336" s="165"/>
      <c r="B6336" s="171"/>
      <c r="C6336" s="167"/>
      <c r="D6336" s="168"/>
      <c r="E6336" s="258" t="str">
        <f>iferror(vlookup(C6336,'Master data'!$A$1:$C$29,3,0),"--")</f>
        <v>--</v>
      </c>
      <c r="F6336" s="258" t="str">
        <f>iferror(vlookup(C6336,'Master data'!$A$1:$C$29,2,0),"--")</f>
        <v>--</v>
      </c>
    </row>
    <row r="6337" ht="22.5" customHeight="1">
      <c r="A6337" s="165"/>
      <c r="B6337" s="171"/>
      <c r="C6337" s="167"/>
      <c r="D6337" s="168"/>
      <c r="E6337" s="258" t="str">
        <f>iferror(vlookup(C6337,'Master data'!$A$1:$C$29,3,0),"--")</f>
        <v>--</v>
      </c>
      <c r="F6337" s="258" t="str">
        <f>iferror(vlookup(C6337,'Master data'!$A$1:$C$29,2,0),"--")</f>
        <v>--</v>
      </c>
    </row>
    <row r="6338" ht="22.5" customHeight="1">
      <c r="A6338" s="165"/>
      <c r="B6338" s="171"/>
      <c r="C6338" s="167"/>
      <c r="D6338" s="168"/>
      <c r="E6338" s="258" t="str">
        <f>iferror(vlookup(C6338,'Master data'!$A$1:$C$29,3,0),"--")</f>
        <v>--</v>
      </c>
      <c r="F6338" s="258" t="str">
        <f>iferror(vlookup(C6338,'Master data'!$A$1:$C$29,2,0),"--")</f>
        <v>--</v>
      </c>
    </row>
    <row r="6339" ht="22.5" customHeight="1">
      <c r="A6339" s="165"/>
      <c r="B6339" s="171"/>
      <c r="C6339" s="167"/>
      <c r="D6339" s="168"/>
      <c r="E6339" s="258" t="str">
        <f>iferror(vlookup(C6339,'Master data'!$A$1:$C$29,3,0),"--")</f>
        <v>--</v>
      </c>
      <c r="F6339" s="258" t="str">
        <f>iferror(vlookup(C6339,'Master data'!$A$1:$C$29,2,0),"--")</f>
        <v>--</v>
      </c>
    </row>
    <row r="6340" ht="22.5" customHeight="1">
      <c r="A6340" s="165"/>
      <c r="B6340" s="171"/>
      <c r="C6340" s="167"/>
      <c r="D6340" s="168"/>
      <c r="E6340" s="258" t="str">
        <f>iferror(vlookup(C6340,'Master data'!$A$1:$C$29,3,0),"--")</f>
        <v>--</v>
      </c>
      <c r="F6340" s="258" t="str">
        <f>iferror(vlookup(C6340,'Master data'!$A$1:$C$29,2,0),"--")</f>
        <v>--</v>
      </c>
    </row>
    <row r="6341" ht="22.5" customHeight="1">
      <c r="A6341" s="165"/>
      <c r="B6341" s="171"/>
      <c r="C6341" s="167"/>
      <c r="D6341" s="168"/>
      <c r="E6341" s="258" t="str">
        <f>iferror(vlookup(C6341,'Master data'!$A$1:$C$29,3,0),"--")</f>
        <v>--</v>
      </c>
      <c r="F6341" s="258" t="str">
        <f>iferror(vlookup(C6341,'Master data'!$A$1:$C$29,2,0),"--")</f>
        <v>--</v>
      </c>
    </row>
    <row r="6342" ht="22.5" customHeight="1">
      <c r="A6342" s="165"/>
      <c r="B6342" s="171"/>
      <c r="C6342" s="167"/>
      <c r="D6342" s="168"/>
      <c r="E6342" s="258" t="str">
        <f>iferror(vlookup(C6342,'Master data'!$A$1:$C$29,3,0),"--")</f>
        <v>--</v>
      </c>
      <c r="F6342" s="258" t="str">
        <f>iferror(vlookup(C6342,'Master data'!$A$1:$C$29,2,0),"--")</f>
        <v>--</v>
      </c>
    </row>
    <row r="6343" ht="22.5" customHeight="1">
      <c r="A6343" s="165"/>
      <c r="B6343" s="171"/>
      <c r="C6343" s="167"/>
      <c r="D6343" s="168"/>
      <c r="E6343" s="258" t="str">
        <f>iferror(vlookup(C6343,'Master data'!$A$1:$C$29,3,0),"--")</f>
        <v>--</v>
      </c>
      <c r="F6343" s="258" t="str">
        <f>iferror(vlookup(C6343,'Master data'!$A$1:$C$29,2,0),"--")</f>
        <v>--</v>
      </c>
    </row>
    <row r="6344" ht="22.5" customHeight="1">
      <c r="A6344" s="165"/>
      <c r="B6344" s="171"/>
      <c r="C6344" s="167"/>
      <c r="D6344" s="168"/>
      <c r="E6344" s="258" t="str">
        <f>iferror(vlookup(C6344,'Master data'!$A$1:$C$29,3,0),"--")</f>
        <v>--</v>
      </c>
      <c r="F6344" s="258" t="str">
        <f>iferror(vlookup(C6344,'Master data'!$A$1:$C$29,2,0),"--")</f>
        <v>--</v>
      </c>
    </row>
    <row r="6345" ht="22.5" customHeight="1">
      <c r="A6345" s="165"/>
      <c r="B6345" s="171"/>
      <c r="C6345" s="167"/>
      <c r="D6345" s="168"/>
      <c r="E6345" s="258" t="str">
        <f>iferror(vlookup(C6345,'Master data'!$A$1:$C$29,3,0),"--")</f>
        <v>--</v>
      </c>
      <c r="F6345" s="258" t="str">
        <f>iferror(vlookup(C6345,'Master data'!$A$1:$C$29,2,0),"--")</f>
        <v>--</v>
      </c>
    </row>
    <row r="6346" ht="22.5" customHeight="1">
      <c r="A6346" s="165"/>
      <c r="B6346" s="171"/>
      <c r="C6346" s="167"/>
      <c r="D6346" s="168"/>
      <c r="E6346" s="258" t="str">
        <f>iferror(vlookup(C6346,'Master data'!$A$1:$C$29,3,0),"--")</f>
        <v>--</v>
      </c>
      <c r="F6346" s="258" t="str">
        <f>iferror(vlookup(C6346,'Master data'!$A$1:$C$29,2,0),"--")</f>
        <v>--</v>
      </c>
    </row>
    <row r="6347" ht="22.5" customHeight="1">
      <c r="A6347" s="165"/>
      <c r="B6347" s="171"/>
      <c r="C6347" s="167"/>
      <c r="D6347" s="168"/>
      <c r="E6347" s="258" t="str">
        <f>iferror(vlookup(C6347,'Master data'!$A$1:$C$29,3,0),"--")</f>
        <v>--</v>
      </c>
      <c r="F6347" s="258" t="str">
        <f>iferror(vlookup(C6347,'Master data'!$A$1:$C$29,2,0),"--")</f>
        <v>--</v>
      </c>
    </row>
    <row r="6348" ht="22.5" customHeight="1">
      <c r="A6348" s="165"/>
      <c r="B6348" s="171"/>
      <c r="C6348" s="167"/>
      <c r="D6348" s="168"/>
      <c r="E6348" s="258" t="str">
        <f>iferror(vlookup(C6348,'Master data'!$A$1:$C$29,3,0),"--")</f>
        <v>--</v>
      </c>
      <c r="F6348" s="258" t="str">
        <f>iferror(vlookup(C6348,'Master data'!$A$1:$C$29,2,0),"--")</f>
        <v>--</v>
      </c>
    </row>
    <row r="6349" ht="22.5" customHeight="1">
      <c r="A6349" s="165"/>
      <c r="B6349" s="171"/>
      <c r="C6349" s="167"/>
      <c r="D6349" s="168"/>
      <c r="E6349" s="258" t="str">
        <f>iferror(vlookup(C6349,'Master data'!$A$1:$C$29,3,0),"--")</f>
        <v>--</v>
      </c>
      <c r="F6349" s="258" t="str">
        <f>iferror(vlookup(C6349,'Master data'!$A$1:$C$29,2,0),"--")</f>
        <v>--</v>
      </c>
    </row>
    <row r="6350" ht="22.5" customHeight="1">
      <c r="A6350" s="165"/>
      <c r="B6350" s="171"/>
      <c r="C6350" s="167"/>
      <c r="D6350" s="168"/>
      <c r="E6350" s="258" t="str">
        <f>iferror(vlookup(C6350,'Master data'!$A$1:$C$29,3,0),"--")</f>
        <v>--</v>
      </c>
      <c r="F6350" s="258" t="str">
        <f>iferror(vlookup(C6350,'Master data'!$A$1:$C$29,2,0),"--")</f>
        <v>--</v>
      </c>
    </row>
    <row r="6351" ht="22.5" customHeight="1">
      <c r="A6351" s="165"/>
      <c r="B6351" s="171"/>
      <c r="C6351" s="167"/>
      <c r="D6351" s="168"/>
      <c r="E6351" s="258" t="str">
        <f>iferror(vlookup(C6351,'Master data'!$A$1:$C$29,3,0),"--")</f>
        <v>--</v>
      </c>
      <c r="F6351" s="258" t="str">
        <f>iferror(vlookup(C6351,'Master data'!$A$1:$C$29,2,0),"--")</f>
        <v>--</v>
      </c>
    </row>
    <row r="6352" ht="22.5" customHeight="1">
      <c r="A6352" s="165"/>
      <c r="B6352" s="171"/>
      <c r="C6352" s="167"/>
      <c r="D6352" s="168"/>
      <c r="E6352" s="258" t="str">
        <f>iferror(vlookup(C6352,'Master data'!$A$1:$C$29,3,0),"--")</f>
        <v>--</v>
      </c>
      <c r="F6352" s="258" t="str">
        <f>iferror(vlookup(C6352,'Master data'!$A$1:$C$29,2,0),"--")</f>
        <v>--</v>
      </c>
    </row>
    <row r="6353" ht="22.5" customHeight="1">
      <c r="A6353" s="165"/>
      <c r="B6353" s="171"/>
      <c r="C6353" s="167"/>
      <c r="D6353" s="168"/>
      <c r="E6353" s="258" t="str">
        <f>iferror(vlookup(C6353,'Master data'!$A$1:$C$29,3,0),"--")</f>
        <v>--</v>
      </c>
      <c r="F6353" s="258" t="str">
        <f>iferror(vlookup(C6353,'Master data'!$A$1:$C$29,2,0),"--")</f>
        <v>--</v>
      </c>
    </row>
    <row r="6354" ht="22.5" customHeight="1">
      <c r="A6354" s="165"/>
      <c r="B6354" s="171"/>
      <c r="C6354" s="167"/>
      <c r="D6354" s="168"/>
      <c r="E6354" s="258" t="str">
        <f>iferror(vlookup(C6354,'Master data'!$A$1:$C$29,3,0),"--")</f>
        <v>--</v>
      </c>
      <c r="F6354" s="258" t="str">
        <f>iferror(vlookup(C6354,'Master data'!$A$1:$C$29,2,0),"--")</f>
        <v>--</v>
      </c>
    </row>
    <row r="6355" ht="22.5" customHeight="1">
      <c r="A6355" s="165"/>
      <c r="B6355" s="171"/>
      <c r="C6355" s="167"/>
      <c r="D6355" s="168"/>
      <c r="E6355" s="258" t="str">
        <f>iferror(vlookup(C6355,'Master data'!$A$1:$C$29,3,0),"--")</f>
        <v>--</v>
      </c>
      <c r="F6355" s="258" t="str">
        <f>iferror(vlookup(C6355,'Master data'!$A$1:$C$29,2,0),"--")</f>
        <v>--</v>
      </c>
    </row>
    <row r="6356" ht="22.5" customHeight="1">
      <c r="A6356" s="165"/>
      <c r="B6356" s="171"/>
      <c r="C6356" s="167"/>
      <c r="D6356" s="168"/>
      <c r="E6356" s="258" t="str">
        <f>iferror(vlookup(C6356,'Master data'!$A$1:$C$29,3,0),"--")</f>
        <v>--</v>
      </c>
      <c r="F6356" s="258" t="str">
        <f>iferror(vlookup(C6356,'Master data'!$A$1:$C$29,2,0),"--")</f>
        <v>--</v>
      </c>
    </row>
    <row r="6357" ht="22.5" customHeight="1">
      <c r="A6357" s="165"/>
      <c r="B6357" s="171"/>
      <c r="C6357" s="167"/>
      <c r="D6357" s="168"/>
      <c r="E6357" s="258" t="str">
        <f>iferror(vlookup(C6357,'Master data'!$A$1:$C$29,3,0),"--")</f>
        <v>--</v>
      </c>
      <c r="F6357" s="258" t="str">
        <f>iferror(vlookup(C6357,'Master data'!$A$1:$C$29,2,0),"--")</f>
        <v>--</v>
      </c>
    </row>
    <row r="6358" ht="22.5" customHeight="1">
      <c r="A6358" s="165"/>
      <c r="B6358" s="171"/>
      <c r="C6358" s="167"/>
      <c r="D6358" s="168"/>
      <c r="E6358" s="258" t="str">
        <f>iferror(vlookup(C6358,'Master data'!$A$1:$C$29,3,0),"--")</f>
        <v>--</v>
      </c>
      <c r="F6358" s="258" t="str">
        <f>iferror(vlookup(C6358,'Master data'!$A$1:$C$29,2,0),"--")</f>
        <v>--</v>
      </c>
    </row>
    <row r="6359" ht="22.5" customHeight="1">
      <c r="A6359" s="165"/>
      <c r="B6359" s="171"/>
      <c r="C6359" s="167"/>
      <c r="D6359" s="168"/>
      <c r="E6359" s="258" t="str">
        <f>iferror(vlookup(C6359,'Master data'!$A$1:$C$29,3,0),"--")</f>
        <v>--</v>
      </c>
      <c r="F6359" s="258" t="str">
        <f>iferror(vlookup(C6359,'Master data'!$A$1:$C$29,2,0),"--")</f>
        <v>--</v>
      </c>
    </row>
    <row r="6360" ht="22.5" customHeight="1">
      <c r="A6360" s="165"/>
      <c r="B6360" s="171"/>
      <c r="C6360" s="167"/>
      <c r="D6360" s="168"/>
      <c r="E6360" s="258" t="str">
        <f>iferror(vlookup(C6360,'Master data'!$A$1:$C$29,3,0),"--")</f>
        <v>--</v>
      </c>
      <c r="F6360" s="258" t="str">
        <f>iferror(vlookup(C6360,'Master data'!$A$1:$C$29,2,0),"--")</f>
        <v>--</v>
      </c>
    </row>
    <row r="6361" ht="22.5" customHeight="1">
      <c r="A6361" s="165"/>
      <c r="B6361" s="171"/>
      <c r="C6361" s="167"/>
      <c r="D6361" s="168"/>
      <c r="E6361" s="258" t="str">
        <f>iferror(vlookup(C6361,'Master data'!$A$1:$C$29,3,0),"--")</f>
        <v>--</v>
      </c>
      <c r="F6361" s="258" t="str">
        <f>iferror(vlookup(C6361,'Master data'!$A$1:$C$29,2,0),"--")</f>
        <v>--</v>
      </c>
    </row>
    <row r="6362" ht="22.5" customHeight="1">
      <c r="A6362" s="165"/>
      <c r="B6362" s="171"/>
      <c r="C6362" s="167"/>
      <c r="D6362" s="168"/>
      <c r="E6362" s="258" t="str">
        <f>iferror(vlookup(C6362,'Master data'!$A$1:$C$29,3,0),"--")</f>
        <v>--</v>
      </c>
      <c r="F6362" s="258" t="str">
        <f>iferror(vlookup(C6362,'Master data'!$A$1:$C$29,2,0),"--")</f>
        <v>--</v>
      </c>
    </row>
    <row r="6363" ht="22.5" customHeight="1">
      <c r="A6363" s="165"/>
      <c r="B6363" s="171"/>
      <c r="C6363" s="167"/>
      <c r="D6363" s="168"/>
      <c r="E6363" s="258" t="str">
        <f>iferror(vlookup(C6363,'Master data'!$A$1:$C$29,3,0),"--")</f>
        <v>--</v>
      </c>
      <c r="F6363" s="258" t="str">
        <f>iferror(vlookup(C6363,'Master data'!$A$1:$C$29,2,0),"--")</f>
        <v>--</v>
      </c>
    </row>
    <row r="6364" ht="22.5" customHeight="1">
      <c r="A6364" s="165"/>
      <c r="B6364" s="171"/>
      <c r="C6364" s="167"/>
      <c r="D6364" s="168"/>
      <c r="E6364" s="258" t="str">
        <f>iferror(vlookup(C6364,'Master data'!$A$1:$C$29,3,0),"--")</f>
        <v>--</v>
      </c>
      <c r="F6364" s="258" t="str">
        <f>iferror(vlookup(C6364,'Master data'!$A$1:$C$29,2,0),"--")</f>
        <v>--</v>
      </c>
    </row>
    <row r="6365" ht="22.5" customHeight="1">
      <c r="A6365" s="165"/>
      <c r="B6365" s="171"/>
      <c r="C6365" s="167"/>
      <c r="D6365" s="168"/>
      <c r="E6365" s="258" t="str">
        <f>iferror(vlookup(C6365,'Master data'!$A$1:$C$29,3,0),"--")</f>
        <v>--</v>
      </c>
      <c r="F6365" s="258" t="str">
        <f>iferror(vlookup(C6365,'Master data'!$A$1:$C$29,2,0),"--")</f>
        <v>--</v>
      </c>
    </row>
    <row r="6366" ht="22.5" customHeight="1">
      <c r="A6366" s="165"/>
      <c r="B6366" s="171"/>
      <c r="C6366" s="167"/>
      <c r="D6366" s="168"/>
      <c r="E6366" s="258" t="str">
        <f>iferror(vlookup(C6366,'Master data'!$A$1:$C$29,3,0),"--")</f>
        <v>--</v>
      </c>
      <c r="F6366" s="258" t="str">
        <f>iferror(vlookup(C6366,'Master data'!$A$1:$C$29,2,0),"--")</f>
        <v>--</v>
      </c>
    </row>
    <row r="6367" ht="22.5" customHeight="1">
      <c r="A6367" s="165"/>
      <c r="B6367" s="171"/>
      <c r="C6367" s="167"/>
      <c r="D6367" s="168"/>
      <c r="E6367" s="258" t="str">
        <f>iferror(vlookup(C6367,'Master data'!$A$1:$C$29,3,0),"--")</f>
        <v>--</v>
      </c>
      <c r="F6367" s="258" t="str">
        <f>iferror(vlookup(C6367,'Master data'!$A$1:$C$29,2,0),"--")</f>
        <v>--</v>
      </c>
    </row>
    <row r="6368" ht="22.5" customHeight="1">
      <c r="A6368" s="165"/>
      <c r="B6368" s="171"/>
      <c r="C6368" s="167"/>
      <c r="D6368" s="168"/>
      <c r="E6368" s="258" t="str">
        <f>iferror(vlookup(C6368,'Master data'!$A$1:$C$29,3,0),"--")</f>
        <v>--</v>
      </c>
      <c r="F6368" s="258" t="str">
        <f>iferror(vlookup(C6368,'Master data'!$A$1:$C$29,2,0),"--")</f>
        <v>--</v>
      </c>
    </row>
    <row r="6369" ht="22.5" customHeight="1">
      <c r="A6369" s="165"/>
      <c r="B6369" s="171"/>
      <c r="C6369" s="167"/>
      <c r="D6369" s="168"/>
      <c r="E6369" s="258" t="str">
        <f>iferror(vlookup(C6369,'Master data'!$A$1:$C$29,3,0),"--")</f>
        <v>--</v>
      </c>
      <c r="F6369" s="258" t="str">
        <f>iferror(vlookup(C6369,'Master data'!$A$1:$C$29,2,0),"--")</f>
        <v>--</v>
      </c>
    </row>
    <row r="6370" ht="22.5" customHeight="1">
      <c r="A6370" s="165"/>
      <c r="B6370" s="171"/>
      <c r="C6370" s="167"/>
      <c r="D6370" s="168"/>
      <c r="E6370" s="258" t="str">
        <f>iferror(vlookup(C6370,'Master data'!$A$1:$C$29,3,0),"--")</f>
        <v>--</v>
      </c>
      <c r="F6370" s="258" t="str">
        <f>iferror(vlookup(C6370,'Master data'!$A$1:$C$29,2,0),"--")</f>
        <v>--</v>
      </c>
    </row>
    <row r="6371" ht="22.5" customHeight="1">
      <c r="A6371" s="165"/>
      <c r="B6371" s="171"/>
      <c r="C6371" s="167"/>
      <c r="D6371" s="168"/>
      <c r="E6371" s="258" t="str">
        <f>iferror(vlookup(C6371,'Master data'!$A$1:$C$29,3,0),"--")</f>
        <v>--</v>
      </c>
      <c r="F6371" s="258" t="str">
        <f>iferror(vlookup(C6371,'Master data'!$A$1:$C$29,2,0),"--")</f>
        <v>--</v>
      </c>
    </row>
    <row r="6372" ht="22.5" customHeight="1">
      <c r="A6372" s="165"/>
      <c r="B6372" s="171"/>
      <c r="C6372" s="167"/>
      <c r="D6372" s="168"/>
      <c r="E6372" s="258" t="str">
        <f>iferror(vlookup(C6372,'Master data'!$A$1:$C$29,3,0),"--")</f>
        <v>--</v>
      </c>
      <c r="F6372" s="258" t="str">
        <f>iferror(vlookup(C6372,'Master data'!$A$1:$C$29,2,0),"--")</f>
        <v>--</v>
      </c>
    </row>
    <row r="6373" ht="22.5" customHeight="1">
      <c r="A6373" s="165"/>
      <c r="B6373" s="171"/>
      <c r="C6373" s="167"/>
      <c r="D6373" s="168"/>
      <c r="E6373" s="258" t="str">
        <f>iferror(vlookup(C6373,'Master data'!$A$1:$C$29,3,0),"--")</f>
        <v>--</v>
      </c>
      <c r="F6373" s="258" t="str">
        <f>iferror(vlookup(C6373,'Master data'!$A$1:$C$29,2,0),"--")</f>
        <v>--</v>
      </c>
    </row>
    <row r="6374" ht="22.5" customHeight="1">
      <c r="A6374" s="165"/>
      <c r="B6374" s="171"/>
      <c r="C6374" s="167"/>
      <c r="D6374" s="168"/>
      <c r="E6374" s="258" t="str">
        <f>iferror(vlookup(C6374,'Master data'!$A$1:$C$29,3,0),"--")</f>
        <v>--</v>
      </c>
      <c r="F6374" s="258" t="str">
        <f>iferror(vlookup(C6374,'Master data'!$A$1:$C$29,2,0),"--")</f>
        <v>--</v>
      </c>
    </row>
    <row r="6375" ht="22.5" customHeight="1">
      <c r="A6375" s="165"/>
      <c r="B6375" s="171"/>
      <c r="C6375" s="167"/>
      <c r="D6375" s="168"/>
      <c r="E6375" s="258" t="str">
        <f>iferror(vlookup(C6375,'Master data'!$A$1:$C$29,3,0),"--")</f>
        <v>--</v>
      </c>
      <c r="F6375" s="258" t="str">
        <f>iferror(vlookup(C6375,'Master data'!$A$1:$C$29,2,0),"--")</f>
        <v>--</v>
      </c>
    </row>
    <row r="6376" ht="22.5" customHeight="1">
      <c r="A6376" s="165"/>
      <c r="B6376" s="171"/>
      <c r="C6376" s="167"/>
      <c r="D6376" s="168"/>
      <c r="E6376" s="258" t="str">
        <f>iferror(vlookup(C6376,'Master data'!$A$1:$C$29,3,0),"--")</f>
        <v>--</v>
      </c>
      <c r="F6376" s="258" t="str">
        <f>iferror(vlookup(C6376,'Master data'!$A$1:$C$29,2,0),"--")</f>
        <v>--</v>
      </c>
    </row>
    <row r="6377" ht="22.5" customHeight="1">
      <c r="A6377" s="165"/>
      <c r="B6377" s="171"/>
      <c r="C6377" s="167"/>
      <c r="D6377" s="168"/>
      <c r="E6377" s="258" t="str">
        <f>iferror(vlookup(C6377,'Master data'!$A$1:$C$29,3,0),"--")</f>
        <v>--</v>
      </c>
      <c r="F6377" s="258" t="str">
        <f>iferror(vlookup(C6377,'Master data'!$A$1:$C$29,2,0),"--")</f>
        <v>--</v>
      </c>
    </row>
    <row r="6378" ht="22.5" customHeight="1">
      <c r="A6378" s="165"/>
      <c r="B6378" s="171"/>
      <c r="C6378" s="167"/>
      <c r="D6378" s="168"/>
      <c r="E6378" s="258" t="str">
        <f>iferror(vlookup(C6378,'Master data'!$A$1:$C$29,3,0),"--")</f>
        <v>--</v>
      </c>
      <c r="F6378" s="258" t="str">
        <f>iferror(vlookup(C6378,'Master data'!$A$1:$C$29,2,0),"--")</f>
        <v>--</v>
      </c>
    </row>
    <row r="6379" ht="22.5" customHeight="1">
      <c r="A6379" s="165"/>
      <c r="B6379" s="171"/>
      <c r="C6379" s="167"/>
      <c r="D6379" s="168"/>
      <c r="E6379" s="258" t="str">
        <f>iferror(vlookup(C6379,'Master data'!$A$1:$C$29,3,0),"--")</f>
        <v>--</v>
      </c>
      <c r="F6379" s="258" t="str">
        <f>iferror(vlookup(C6379,'Master data'!$A$1:$C$29,2,0),"--")</f>
        <v>--</v>
      </c>
    </row>
    <row r="6380" ht="22.5" customHeight="1">
      <c r="A6380" s="165"/>
      <c r="B6380" s="171"/>
      <c r="C6380" s="167"/>
      <c r="D6380" s="168"/>
      <c r="E6380" s="258" t="str">
        <f>iferror(vlookup(C6380,'Master data'!$A$1:$C$29,3,0),"--")</f>
        <v>--</v>
      </c>
      <c r="F6380" s="258" t="str">
        <f>iferror(vlookup(C6380,'Master data'!$A$1:$C$29,2,0),"--")</f>
        <v>--</v>
      </c>
    </row>
    <row r="6381" ht="22.5" customHeight="1">
      <c r="A6381" s="165"/>
      <c r="B6381" s="171"/>
      <c r="C6381" s="167"/>
      <c r="D6381" s="168"/>
      <c r="E6381" s="258" t="str">
        <f>iferror(vlookup(C6381,'Master data'!$A$1:$C$29,3,0),"--")</f>
        <v>--</v>
      </c>
      <c r="F6381" s="258" t="str">
        <f>iferror(vlookup(C6381,'Master data'!$A$1:$C$29,2,0),"--")</f>
        <v>--</v>
      </c>
    </row>
    <row r="6382" ht="22.5" customHeight="1">
      <c r="A6382" s="165"/>
      <c r="B6382" s="171"/>
      <c r="C6382" s="167"/>
      <c r="D6382" s="168"/>
      <c r="E6382" s="258" t="str">
        <f>iferror(vlookup(C6382,'Master data'!$A$1:$C$29,3,0),"--")</f>
        <v>--</v>
      </c>
      <c r="F6382" s="258" t="str">
        <f>iferror(vlookup(C6382,'Master data'!$A$1:$C$29,2,0),"--")</f>
        <v>--</v>
      </c>
    </row>
    <row r="6383" ht="22.5" customHeight="1">
      <c r="A6383" s="165"/>
      <c r="B6383" s="171"/>
      <c r="C6383" s="167"/>
      <c r="D6383" s="168"/>
      <c r="E6383" s="258" t="str">
        <f>iferror(vlookup(C6383,'Master data'!$A$1:$C$29,3,0),"--")</f>
        <v>--</v>
      </c>
      <c r="F6383" s="258" t="str">
        <f>iferror(vlookup(C6383,'Master data'!$A$1:$C$29,2,0),"--")</f>
        <v>--</v>
      </c>
    </row>
    <row r="6384" ht="22.5" customHeight="1">
      <c r="A6384" s="165"/>
      <c r="B6384" s="171"/>
      <c r="C6384" s="167"/>
      <c r="D6384" s="168"/>
      <c r="E6384" s="258" t="str">
        <f>iferror(vlookup(C6384,'Master data'!$A$1:$C$29,3,0),"--")</f>
        <v>--</v>
      </c>
      <c r="F6384" s="258" t="str">
        <f>iferror(vlookup(C6384,'Master data'!$A$1:$C$29,2,0),"--")</f>
        <v>--</v>
      </c>
    </row>
    <row r="6385" ht="22.5" customHeight="1">
      <c r="A6385" s="165"/>
      <c r="B6385" s="171"/>
      <c r="C6385" s="167"/>
      <c r="D6385" s="168"/>
      <c r="E6385" s="258" t="str">
        <f>iferror(vlookup(C6385,'Master data'!$A$1:$C$29,3,0),"--")</f>
        <v>--</v>
      </c>
      <c r="F6385" s="258" t="str">
        <f>iferror(vlookup(C6385,'Master data'!$A$1:$C$29,2,0),"--")</f>
        <v>--</v>
      </c>
    </row>
    <row r="6386" ht="22.5" customHeight="1">
      <c r="A6386" s="165"/>
      <c r="B6386" s="171"/>
      <c r="C6386" s="167"/>
      <c r="D6386" s="168"/>
      <c r="E6386" s="258" t="str">
        <f>iferror(vlookup(C6386,'Master data'!$A$1:$C$29,3,0),"--")</f>
        <v>--</v>
      </c>
      <c r="F6386" s="258" t="str">
        <f>iferror(vlookup(C6386,'Master data'!$A$1:$C$29,2,0),"--")</f>
        <v>--</v>
      </c>
    </row>
    <row r="6387" ht="22.5" customHeight="1">
      <c r="A6387" s="165"/>
      <c r="B6387" s="171"/>
      <c r="C6387" s="167"/>
      <c r="D6387" s="168"/>
      <c r="E6387" s="258" t="str">
        <f>iferror(vlookup(C6387,'Master data'!$A$1:$C$29,3,0),"--")</f>
        <v>--</v>
      </c>
      <c r="F6387" s="258" t="str">
        <f>iferror(vlookup(C6387,'Master data'!$A$1:$C$29,2,0),"--")</f>
        <v>--</v>
      </c>
    </row>
    <row r="6388" ht="22.5" customHeight="1">
      <c r="A6388" s="165"/>
      <c r="B6388" s="171"/>
      <c r="C6388" s="167"/>
      <c r="D6388" s="168"/>
      <c r="E6388" s="258" t="str">
        <f>iferror(vlookup(C6388,'Master data'!$A$1:$C$29,3,0),"--")</f>
        <v>--</v>
      </c>
      <c r="F6388" s="258" t="str">
        <f>iferror(vlookup(C6388,'Master data'!$A$1:$C$29,2,0),"--")</f>
        <v>--</v>
      </c>
    </row>
    <row r="6389" ht="22.5" customHeight="1">
      <c r="A6389" s="165"/>
      <c r="B6389" s="171"/>
      <c r="C6389" s="167"/>
      <c r="D6389" s="168"/>
      <c r="E6389" s="258" t="str">
        <f>iferror(vlookup(C6389,'Master data'!$A$1:$C$29,3,0),"--")</f>
        <v>--</v>
      </c>
      <c r="F6389" s="258" t="str">
        <f>iferror(vlookup(C6389,'Master data'!$A$1:$C$29,2,0),"--")</f>
        <v>--</v>
      </c>
    </row>
    <row r="6390" ht="22.5" customHeight="1">
      <c r="A6390" s="165"/>
      <c r="B6390" s="171"/>
      <c r="C6390" s="167"/>
      <c r="D6390" s="168"/>
      <c r="E6390" s="258" t="str">
        <f>iferror(vlookup(C6390,'Master data'!$A$1:$C$29,3,0),"--")</f>
        <v>--</v>
      </c>
      <c r="F6390" s="258" t="str">
        <f>iferror(vlookup(C6390,'Master data'!$A$1:$C$29,2,0),"--")</f>
        <v>--</v>
      </c>
    </row>
    <row r="6391" ht="22.5" customHeight="1">
      <c r="A6391" s="165"/>
      <c r="B6391" s="171"/>
      <c r="C6391" s="167"/>
      <c r="D6391" s="168"/>
      <c r="E6391" s="258" t="str">
        <f>iferror(vlookup(C6391,'Master data'!$A$1:$C$29,3,0),"--")</f>
        <v>--</v>
      </c>
      <c r="F6391" s="258" t="str">
        <f>iferror(vlookup(C6391,'Master data'!$A$1:$C$29,2,0),"--")</f>
        <v>--</v>
      </c>
    </row>
    <row r="6392" ht="22.5" customHeight="1">
      <c r="A6392" s="165"/>
      <c r="B6392" s="171"/>
      <c r="C6392" s="167"/>
      <c r="D6392" s="168"/>
      <c r="E6392" s="258" t="str">
        <f>iferror(vlookup(C6392,'Master data'!$A$1:$C$29,3,0),"--")</f>
        <v>--</v>
      </c>
      <c r="F6392" s="258" t="str">
        <f>iferror(vlookup(C6392,'Master data'!$A$1:$C$29,2,0),"--")</f>
        <v>--</v>
      </c>
    </row>
    <row r="6393" ht="22.5" customHeight="1">
      <c r="A6393" s="165"/>
      <c r="B6393" s="171"/>
      <c r="C6393" s="167"/>
      <c r="D6393" s="168"/>
      <c r="E6393" s="258" t="str">
        <f>iferror(vlookup(C6393,'Master data'!$A$1:$C$29,3,0),"--")</f>
        <v>--</v>
      </c>
      <c r="F6393" s="258" t="str">
        <f>iferror(vlookup(C6393,'Master data'!$A$1:$C$29,2,0),"--")</f>
        <v>--</v>
      </c>
    </row>
    <row r="6394" ht="22.5" customHeight="1">
      <c r="A6394" s="165"/>
      <c r="B6394" s="171"/>
      <c r="C6394" s="167"/>
      <c r="D6394" s="168"/>
      <c r="E6394" s="258" t="str">
        <f>iferror(vlookup(C6394,'Master data'!$A$1:$C$29,3,0),"--")</f>
        <v>--</v>
      </c>
      <c r="F6394" s="258" t="str">
        <f>iferror(vlookup(C6394,'Master data'!$A$1:$C$29,2,0),"--")</f>
        <v>--</v>
      </c>
    </row>
    <row r="6395" ht="22.5" customHeight="1">
      <c r="A6395" s="165"/>
      <c r="B6395" s="171"/>
      <c r="C6395" s="167"/>
      <c r="D6395" s="168"/>
      <c r="E6395" s="258" t="str">
        <f>iferror(vlookup(C6395,'Master data'!$A$1:$C$29,3,0),"--")</f>
        <v>--</v>
      </c>
      <c r="F6395" s="258" t="str">
        <f>iferror(vlookup(C6395,'Master data'!$A$1:$C$29,2,0),"--")</f>
        <v>--</v>
      </c>
    </row>
    <row r="6396" ht="22.5" customHeight="1">
      <c r="A6396" s="165"/>
      <c r="B6396" s="171"/>
      <c r="C6396" s="167"/>
      <c r="D6396" s="168"/>
      <c r="E6396" s="258" t="str">
        <f>iferror(vlookup(C6396,'Master data'!$A$1:$C$29,3,0),"--")</f>
        <v>--</v>
      </c>
      <c r="F6396" s="258" t="str">
        <f>iferror(vlookup(C6396,'Master data'!$A$1:$C$29,2,0),"--")</f>
        <v>--</v>
      </c>
    </row>
    <row r="6397" ht="22.5" customHeight="1">
      <c r="A6397" s="165"/>
      <c r="B6397" s="171"/>
      <c r="C6397" s="167"/>
      <c r="D6397" s="168"/>
      <c r="E6397" s="258" t="str">
        <f>iferror(vlookup(C6397,'Master data'!$A$1:$C$29,3,0),"--")</f>
        <v>--</v>
      </c>
      <c r="F6397" s="258" t="str">
        <f>iferror(vlookup(C6397,'Master data'!$A$1:$C$29,2,0),"--")</f>
        <v>--</v>
      </c>
    </row>
    <row r="6398" ht="22.5" customHeight="1">
      <c r="A6398" s="165"/>
      <c r="B6398" s="171"/>
      <c r="C6398" s="167"/>
      <c r="D6398" s="168"/>
      <c r="E6398" s="258" t="str">
        <f>iferror(vlookup(C6398,'Master data'!$A$1:$C$29,3,0),"--")</f>
        <v>--</v>
      </c>
      <c r="F6398" s="258" t="str">
        <f>iferror(vlookup(C6398,'Master data'!$A$1:$C$29,2,0),"--")</f>
        <v>--</v>
      </c>
    </row>
    <row r="6399" ht="22.5" customHeight="1">
      <c r="A6399" s="165"/>
      <c r="B6399" s="171"/>
      <c r="C6399" s="167"/>
      <c r="D6399" s="168"/>
      <c r="E6399" s="258" t="str">
        <f>iferror(vlookup(C6399,'Master data'!$A$1:$C$29,3,0),"--")</f>
        <v>--</v>
      </c>
      <c r="F6399" s="258" t="str">
        <f>iferror(vlookup(C6399,'Master data'!$A$1:$C$29,2,0),"--")</f>
        <v>--</v>
      </c>
    </row>
    <row r="6400" ht="22.5" customHeight="1">
      <c r="A6400" s="165"/>
      <c r="B6400" s="171"/>
      <c r="C6400" s="167"/>
      <c r="D6400" s="168"/>
      <c r="E6400" s="258" t="str">
        <f>iferror(vlookup(C6400,'Master data'!$A$1:$C$29,3,0),"--")</f>
        <v>--</v>
      </c>
      <c r="F6400" s="258" t="str">
        <f>iferror(vlookup(C6400,'Master data'!$A$1:$C$29,2,0),"--")</f>
        <v>--</v>
      </c>
    </row>
    <row r="6401" ht="22.5" customHeight="1">
      <c r="A6401" s="165"/>
      <c r="B6401" s="171"/>
      <c r="C6401" s="167"/>
      <c r="D6401" s="168"/>
      <c r="E6401" s="258" t="str">
        <f>iferror(vlookup(C6401,'Master data'!$A$1:$C$29,3,0),"--")</f>
        <v>--</v>
      </c>
      <c r="F6401" s="258" t="str">
        <f>iferror(vlookup(C6401,'Master data'!$A$1:$C$29,2,0),"--")</f>
        <v>--</v>
      </c>
    </row>
    <row r="6402" ht="22.5" customHeight="1">
      <c r="A6402" s="165"/>
      <c r="B6402" s="171"/>
      <c r="C6402" s="167"/>
      <c r="D6402" s="168"/>
      <c r="E6402" s="258" t="str">
        <f>iferror(vlookup(C6402,'Master data'!$A$1:$C$29,3,0),"--")</f>
        <v>--</v>
      </c>
      <c r="F6402" s="258" t="str">
        <f>iferror(vlookup(C6402,'Master data'!$A$1:$C$29,2,0),"--")</f>
        <v>--</v>
      </c>
    </row>
    <row r="6403" ht="22.5" customHeight="1">
      <c r="A6403" s="165"/>
      <c r="B6403" s="171"/>
      <c r="C6403" s="167"/>
      <c r="D6403" s="168"/>
      <c r="E6403" s="258" t="str">
        <f>iferror(vlookup(C6403,'Master data'!$A$1:$C$29,3,0),"--")</f>
        <v>--</v>
      </c>
      <c r="F6403" s="258" t="str">
        <f>iferror(vlookup(C6403,'Master data'!$A$1:$C$29,2,0),"--")</f>
        <v>--</v>
      </c>
    </row>
    <row r="6404" ht="22.5" customHeight="1">
      <c r="A6404" s="165"/>
      <c r="B6404" s="171"/>
      <c r="C6404" s="167"/>
      <c r="D6404" s="168"/>
      <c r="E6404" s="258" t="str">
        <f>iferror(vlookup(C6404,'Master data'!$A$1:$C$29,3,0),"--")</f>
        <v>--</v>
      </c>
      <c r="F6404" s="258" t="str">
        <f>iferror(vlookup(C6404,'Master data'!$A$1:$C$29,2,0),"--")</f>
        <v>--</v>
      </c>
    </row>
    <row r="6405" ht="22.5" customHeight="1">
      <c r="A6405" s="165"/>
      <c r="B6405" s="171"/>
      <c r="C6405" s="167"/>
      <c r="D6405" s="168"/>
      <c r="E6405" s="258" t="str">
        <f>iferror(vlookup(C6405,'Master data'!$A$1:$C$29,3,0),"--")</f>
        <v>--</v>
      </c>
      <c r="F6405" s="258" t="str">
        <f>iferror(vlookup(C6405,'Master data'!$A$1:$C$29,2,0),"--")</f>
        <v>--</v>
      </c>
    </row>
    <row r="6406" ht="22.5" customHeight="1">
      <c r="A6406" s="165"/>
      <c r="B6406" s="171"/>
      <c r="C6406" s="167"/>
      <c r="D6406" s="168"/>
      <c r="E6406" s="258" t="str">
        <f>iferror(vlookup(C6406,'Master data'!$A$1:$C$29,3,0),"--")</f>
        <v>--</v>
      </c>
      <c r="F6406" s="258" t="str">
        <f>iferror(vlookup(C6406,'Master data'!$A$1:$C$29,2,0),"--")</f>
        <v>--</v>
      </c>
    </row>
    <row r="6407" ht="22.5" customHeight="1">
      <c r="A6407" s="165"/>
      <c r="B6407" s="171"/>
      <c r="C6407" s="167"/>
      <c r="D6407" s="168"/>
      <c r="E6407" s="258" t="str">
        <f>iferror(vlookup(C6407,'Master data'!$A$1:$C$29,3,0),"--")</f>
        <v>--</v>
      </c>
      <c r="F6407" s="258" t="str">
        <f>iferror(vlookup(C6407,'Master data'!$A$1:$C$29,2,0),"--")</f>
        <v>--</v>
      </c>
    </row>
    <row r="6408" ht="22.5" customHeight="1">
      <c r="A6408" s="165"/>
      <c r="B6408" s="171"/>
      <c r="C6408" s="167"/>
      <c r="D6408" s="168"/>
      <c r="E6408" s="258" t="str">
        <f>iferror(vlookup(C6408,'Master data'!$A$1:$C$29,3,0),"--")</f>
        <v>--</v>
      </c>
      <c r="F6408" s="258" t="str">
        <f>iferror(vlookup(C6408,'Master data'!$A$1:$C$29,2,0),"--")</f>
        <v>--</v>
      </c>
    </row>
    <row r="6409" ht="22.5" customHeight="1">
      <c r="A6409" s="165"/>
      <c r="B6409" s="171"/>
      <c r="C6409" s="167"/>
      <c r="D6409" s="168"/>
      <c r="E6409" s="258" t="str">
        <f>iferror(vlookup(C6409,'Master data'!$A$1:$C$29,3,0),"--")</f>
        <v>--</v>
      </c>
      <c r="F6409" s="258" t="str">
        <f>iferror(vlookup(C6409,'Master data'!$A$1:$C$29,2,0),"--")</f>
        <v>--</v>
      </c>
    </row>
    <row r="6410" ht="22.5" customHeight="1">
      <c r="A6410" s="165"/>
      <c r="B6410" s="171"/>
      <c r="C6410" s="167"/>
      <c r="D6410" s="168"/>
      <c r="E6410" s="258" t="str">
        <f>iferror(vlookup(C6410,'Master data'!$A$1:$C$29,3,0),"--")</f>
        <v>--</v>
      </c>
      <c r="F6410" s="258" t="str">
        <f>iferror(vlookup(C6410,'Master data'!$A$1:$C$29,2,0),"--")</f>
        <v>--</v>
      </c>
    </row>
    <row r="6411" ht="22.5" customHeight="1">
      <c r="A6411" s="165"/>
      <c r="B6411" s="171"/>
      <c r="C6411" s="167"/>
      <c r="D6411" s="168"/>
      <c r="E6411" s="258" t="str">
        <f>iferror(vlookup(C6411,'Master data'!$A$1:$C$29,3,0),"--")</f>
        <v>--</v>
      </c>
      <c r="F6411" s="258" t="str">
        <f>iferror(vlookup(C6411,'Master data'!$A$1:$C$29,2,0),"--")</f>
        <v>--</v>
      </c>
    </row>
    <row r="6412" ht="22.5" customHeight="1">
      <c r="A6412" s="165"/>
      <c r="B6412" s="171"/>
      <c r="C6412" s="167"/>
      <c r="D6412" s="168"/>
      <c r="E6412" s="258" t="str">
        <f>iferror(vlookup(C6412,'Master data'!$A$1:$C$29,3,0),"--")</f>
        <v>--</v>
      </c>
      <c r="F6412" s="258" t="str">
        <f>iferror(vlookup(C6412,'Master data'!$A$1:$C$29,2,0),"--")</f>
        <v>--</v>
      </c>
    </row>
    <row r="6413" ht="22.5" customHeight="1">
      <c r="A6413" s="165"/>
      <c r="B6413" s="171"/>
      <c r="C6413" s="167"/>
      <c r="D6413" s="168"/>
      <c r="E6413" s="258" t="str">
        <f>iferror(vlookup(C6413,'Master data'!$A$1:$C$29,3,0),"--")</f>
        <v>--</v>
      </c>
      <c r="F6413" s="258" t="str">
        <f>iferror(vlookup(C6413,'Master data'!$A$1:$C$29,2,0),"--")</f>
        <v>--</v>
      </c>
    </row>
    <row r="6414" ht="22.5" customHeight="1">
      <c r="A6414" s="165"/>
      <c r="B6414" s="171"/>
      <c r="C6414" s="167"/>
      <c r="D6414" s="168"/>
      <c r="E6414" s="258" t="str">
        <f>iferror(vlookup(C6414,'Master data'!$A$1:$C$29,3,0),"--")</f>
        <v>--</v>
      </c>
      <c r="F6414" s="258" t="str">
        <f>iferror(vlookup(C6414,'Master data'!$A$1:$C$29,2,0),"--")</f>
        <v>--</v>
      </c>
    </row>
    <row r="6415" ht="22.5" customHeight="1">
      <c r="A6415" s="165"/>
      <c r="B6415" s="171"/>
      <c r="C6415" s="167"/>
      <c r="D6415" s="168"/>
      <c r="E6415" s="258" t="str">
        <f>iferror(vlookup(C6415,'Master data'!$A$1:$C$29,3,0),"--")</f>
        <v>--</v>
      </c>
      <c r="F6415" s="258" t="str">
        <f>iferror(vlookup(C6415,'Master data'!$A$1:$C$29,2,0),"--")</f>
        <v>--</v>
      </c>
    </row>
    <row r="6416" ht="22.5" customHeight="1">
      <c r="A6416" s="165"/>
      <c r="B6416" s="171"/>
      <c r="C6416" s="167"/>
      <c r="D6416" s="168"/>
      <c r="E6416" s="258" t="str">
        <f>iferror(vlookup(C6416,'Master data'!$A$1:$C$29,3,0),"--")</f>
        <v>--</v>
      </c>
      <c r="F6416" s="258" t="str">
        <f>iferror(vlookup(C6416,'Master data'!$A$1:$C$29,2,0),"--")</f>
        <v>--</v>
      </c>
    </row>
    <row r="6417" ht="22.5" customHeight="1">
      <c r="A6417" s="165"/>
      <c r="B6417" s="171"/>
      <c r="C6417" s="167"/>
      <c r="D6417" s="168"/>
      <c r="E6417" s="258" t="str">
        <f>iferror(vlookup(C6417,'Master data'!$A$1:$C$29,3,0),"--")</f>
        <v>--</v>
      </c>
      <c r="F6417" s="258" t="str">
        <f>iferror(vlookup(C6417,'Master data'!$A$1:$C$29,2,0),"--")</f>
        <v>--</v>
      </c>
    </row>
    <row r="6418" ht="22.5" customHeight="1">
      <c r="A6418" s="165"/>
      <c r="B6418" s="171"/>
      <c r="C6418" s="167"/>
      <c r="D6418" s="168"/>
      <c r="E6418" s="258" t="str">
        <f>iferror(vlookup(C6418,'Master data'!$A$1:$C$29,3,0),"--")</f>
        <v>--</v>
      </c>
      <c r="F6418" s="258" t="str">
        <f>iferror(vlookup(C6418,'Master data'!$A$1:$C$29,2,0),"--")</f>
        <v>--</v>
      </c>
    </row>
    <row r="6419" ht="22.5" customHeight="1">
      <c r="A6419" s="165"/>
      <c r="B6419" s="171"/>
      <c r="C6419" s="167"/>
      <c r="D6419" s="168"/>
      <c r="E6419" s="258" t="str">
        <f>iferror(vlookup(C6419,'Master data'!$A$1:$C$29,3,0),"--")</f>
        <v>--</v>
      </c>
      <c r="F6419" s="258" t="str">
        <f>iferror(vlookup(C6419,'Master data'!$A$1:$C$29,2,0),"--")</f>
        <v>--</v>
      </c>
    </row>
    <row r="6420" ht="22.5" customHeight="1">
      <c r="A6420" s="165"/>
      <c r="B6420" s="171"/>
      <c r="C6420" s="167"/>
      <c r="D6420" s="168"/>
      <c r="E6420" s="258" t="str">
        <f>iferror(vlookup(C6420,'Master data'!$A$1:$C$29,3,0),"--")</f>
        <v>--</v>
      </c>
      <c r="F6420" s="258" t="str">
        <f>iferror(vlookup(C6420,'Master data'!$A$1:$C$29,2,0),"--")</f>
        <v>--</v>
      </c>
    </row>
    <row r="6421" ht="22.5" customHeight="1">
      <c r="A6421" s="165"/>
      <c r="B6421" s="171"/>
      <c r="C6421" s="167"/>
      <c r="D6421" s="168"/>
      <c r="E6421" s="258" t="str">
        <f>iferror(vlookup(C6421,'Master data'!$A$1:$C$29,3,0),"--")</f>
        <v>--</v>
      </c>
      <c r="F6421" s="258" t="str">
        <f>iferror(vlookup(C6421,'Master data'!$A$1:$C$29,2,0),"--")</f>
        <v>--</v>
      </c>
    </row>
    <row r="6422" ht="22.5" customHeight="1">
      <c r="A6422" s="165"/>
      <c r="B6422" s="171"/>
      <c r="C6422" s="167"/>
      <c r="D6422" s="168"/>
      <c r="E6422" s="258" t="str">
        <f>iferror(vlookup(C6422,'Master data'!$A$1:$C$29,3,0),"--")</f>
        <v>--</v>
      </c>
      <c r="F6422" s="258" t="str">
        <f>iferror(vlookup(C6422,'Master data'!$A$1:$C$29,2,0),"--")</f>
        <v>--</v>
      </c>
    </row>
    <row r="6423" ht="22.5" customHeight="1">
      <c r="A6423" s="165"/>
      <c r="B6423" s="171"/>
      <c r="C6423" s="167"/>
      <c r="D6423" s="168"/>
      <c r="E6423" s="258" t="str">
        <f>iferror(vlookup(C6423,'Master data'!$A$1:$C$29,3,0),"--")</f>
        <v>--</v>
      </c>
      <c r="F6423" s="258" t="str">
        <f>iferror(vlookup(C6423,'Master data'!$A$1:$C$29,2,0),"--")</f>
        <v>--</v>
      </c>
    </row>
    <row r="6424" ht="22.5" customHeight="1">
      <c r="A6424" s="165"/>
      <c r="B6424" s="171"/>
      <c r="C6424" s="167"/>
      <c r="D6424" s="168"/>
      <c r="E6424" s="258" t="str">
        <f>iferror(vlookup(C6424,'Master data'!$A$1:$C$29,3,0),"--")</f>
        <v>--</v>
      </c>
      <c r="F6424" s="258" t="str">
        <f>iferror(vlookup(C6424,'Master data'!$A$1:$C$29,2,0),"--")</f>
        <v>--</v>
      </c>
    </row>
    <row r="6425" ht="22.5" customHeight="1">
      <c r="A6425" s="165"/>
      <c r="B6425" s="171"/>
      <c r="C6425" s="167"/>
      <c r="D6425" s="168"/>
      <c r="E6425" s="258" t="str">
        <f>iferror(vlookup(C6425,'Master data'!$A$1:$C$29,3,0),"--")</f>
        <v>--</v>
      </c>
      <c r="F6425" s="258" t="str">
        <f>iferror(vlookup(C6425,'Master data'!$A$1:$C$29,2,0),"--")</f>
        <v>--</v>
      </c>
    </row>
    <row r="6426" ht="22.5" customHeight="1">
      <c r="A6426" s="165"/>
      <c r="B6426" s="171"/>
      <c r="C6426" s="167"/>
      <c r="D6426" s="168"/>
      <c r="E6426" s="258" t="str">
        <f>iferror(vlookup(C6426,'Master data'!$A$1:$C$29,3,0),"--")</f>
        <v>--</v>
      </c>
      <c r="F6426" s="258" t="str">
        <f>iferror(vlookup(C6426,'Master data'!$A$1:$C$29,2,0),"--")</f>
        <v>--</v>
      </c>
    </row>
    <row r="6427" ht="22.5" customHeight="1">
      <c r="A6427" s="165"/>
      <c r="B6427" s="171"/>
      <c r="C6427" s="167"/>
      <c r="D6427" s="168"/>
      <c r="E6427" s="258" t="str">
        <f>iferror(vlookup(C6427,'Master data'!$A$1:$C$29,3,0),"--")</f>
        <v>--</v>
      </c>
      <c r="F6427" s="258" t="str">
        <f>iferror(vlookup(C6427,'Master data'!$A$1:$C$29,2,0),"--")</f>
        <v>--</v>
      </c>
    </row>
    <row r="6428" ht="22.5" customHeight="1">
      <c r="A6428" s="165"/>
      <c r="B6428" s="171"/>
      <c r="C6428" s="167"/>
      <c r="D6428" s="168"/>
      <c r="E6428" s="258" t="str">
        <f>iferror(vlookup(C6428,'Master data'!$A$1:$C$29,3,0),"--")</f>
        <v>--</v>
      </c>
      <c r="F6428" s="258" t="str">
        <f>iferror(vlookup(C6428,'Master data'!$A$1:$C$29,2,0),"--")</f>
        <v>--</v>
      </c>
    </row>
    <row r="6429" ht="22.5" customHeight="1">
      <c r="A6429" s="165"/>
      <c r="B6429" s="171"/>
      <c r="C6429" s="167"/>
      <c r="D6429" s="168"/>
      <c r="E6429" s="258" t="str">
        <f>iferror(vlookup(C6429,'Master data'!$A$1:$C$29,3,0),"--")</f>
        <v>--</v>
      </c>
      <c r="F6429" s="258" t="str">
        <f>iferror(vlookup(C6429,'Master data'!$A$1:$C$29,2,0),"--")</f>
        <v>--</v>
      </c>
    </row>
    <row r="6430" ht="22.5" customHeight="1">
      <c r="A6430" s="165"/>
      <c r="B6430" s="171"/>
      <c r="C6430" s="167"/>
      <c r="D6430" s="168"/>
      <c r="E6430" s="258" t="str">
        <f>iferror(vlookup(C6430,'Master data'!$A$1:$C$29,3,0),"--")</f>
        <v>--</v>
      </c>
      <c r="F6430" s="258" t="str">
        <f>iferror(vlookup(C6430,'Master data'!$A$1:$C$29,2,0),"--")</f>
        <v>--</v>
      </c>
    </row>
    <row r="6431" ht="22.5" customHeight="1">
      <c r="A6431" s="165"/>
      <c r="B6431" s="171"/>
      <c r="C6431" s="167"/>
      <c r="D6431" s="168"/>
      <c r="E6431" s="258" t="str">
        <f>iferror(vlookup(C6431,'Master data'!$A$1:$C$29,3,0),"--")</f>
        <v>--</v>
      </c>
      <c r="F6431" s="258" t="str">
        <f>iferror(vlookup(C6431,'Master data'!$A$1:$C$29,2,0),"--")</f>
        <v>--</v>
      </c>
    </row>
    <row r="6432" ht="22.5" customHeight="1">
      <c r="A6432" s="165"/>
      <c r="B6432" s="171"/>
      <c r="C6432" s="167"/>
      <c r="D6432" s="168"/>
      <c r="E6432" s="258" t="str">
        <f>iferror(vlookup(C6432,'Master data'!$A$1:$C$29,3,0),"--")</f>
        <v>--</v>
      </c>
      <c r="F6432" s="258" t="str">
        <f>iferror(vlookup(C6432,'Master data'!$A$1:$C$29,2,0),"--")</f>
        <v>--</v>
      </c>
    </row>
    <row r="6433" ht="22.5" customHeight="1">
      <c r="A6433" s="165"/>
      <c r="B6433" s="171"/>
      <c r="C6433" s="167"/>
      <c r="D6433" s="168"/>
      <c r="E6433" s="258" t="str">
        <f>iferror(vlookup(C6433,'Master data'!$A$1:$C$29,3,0),"--")</f>
        <v>--</v>
      </c>
      <c r="F6433" s="258" t="str">
        <f>iferror(vlookup(C6433,'Master data'!$A$1:$C$29,2,0),"--")</f>
        <v>--</v>
      </c>
    </row>
    <row r="6434" ht="22.5" customHeight="1">
      <c r="A6434" s="165"/>
      <c r="B6434" s="171"/>
      <c r="C6434" s="167"/>
      <c r="D6434" s="168"/>
      <c r="E6434" s="258" t="str">
        <f>iferror(vlookup(C6434,'Master data'!$A$1:$C$29,3,0),"--")</f>
        <v>--</v>
      </c>
      <c r="F6434" s="258" t="str">
        <f>iferror(vlookup(C6434,'Master data'!$A$1:$C$29,2,0),"--")</f>
        <v>--</v>
      </c>
    </row>
    <row r="6435" ht="22.5" customHeight="1">
      <c r="A6435" s="165"/>
      <c r="B6435" s="171"/>
      <c r="C6435" s="167"/>
      <c r="D6435" s="168"/>
      <c r="E6435" s="258" t="str">
        <f>iferror(vlookup(C6435,'Master data'!$A$1:$C$29,3,0),"--")</f>
        <v>--</v>
      </c>
      <c r="F6435" s="258" t="str">
        <f>iferror(vlookup(C6435,'Master data'!$A$1:$C$29,2,0),"--")</f>
        <v>--</v>
      </c>
    </row>
    <row r="6436" ht="22.5" customHeight="1">
      <c r="A6436" s="165"/>
      <c r="B6436" s="171"/>
      <c r="C6436" s="167"/>
      <c r="D6436" s="168"/>
      <c r="E6436" s="258" t="str">
        <f>iferror(vlookup(C6436,'Master data'!$A$1:$C$29,3,0),"--")</f>
        <v>--</v>
      </c>
      <c r="F6436" s="258" t="str">
        <f>iferror(vlookup(C6436,'Master data'!$A$1:$C$29,2,0),"--")</f>
        <v>--</v>
      </c>
    </row>
    <row r="6437" ht="22.5" customHeight="1">
      <c r="A6437" s="165"/>
      <c r="B6437" s="171"/>
      <c r="C6437" s="167"/>
      <c r="D6437" s="168"/>
      <c r="E6437" s="258" t="str">
        <f>iferror(vlookup(C6437,'Master data'!$A$1:$C$29,3,0),"--")</f>
        <v>--</v>
      </c>
      <c r="F6437" s="258" t="str">
        <f>iferror(vlookup(C6437,'Master data'!$A$1:$C$29,2,0),"--")</f>
        <v>--</v>
      </c>
    </row>
    <row r="6438" ht="22.5" customHeight="1">
      <c r="A6438" s="165"/>
      <c r="B6438" s="171"/>
      <c r="C6438" s="167"/>
      <c r="D6438" s="168"/>
      <c r="E6438" s="258" t="str">
        <f>iferror(vlookup(C6438,'Master data'!$A$1:$C$29,3,0),"--")</f>
        <v>--</v>
      </c>
      <c r="F6438" s="258" t="str">
        <f>iferror(vlookup(C6438,'Master data'!$A$1:$C$29,2,0),"--")</f>
        <v>--</v>
      </c>
    </row>
    <row r="6439" ht="22.5" customHeight="1">
      <c r="A6439" s="165"/>
      <c r="B6439" s="171"/>
      <c r="C6439" s="167"/>
      <c r="D6439" s="168"/>
      <c r="E6439" s="258" t="str">
        <f>iferror(vlookup(C6439,'Master data'!$A$1:$C$29,3,0),"--")</f>
        <v>--</v>
      </c>
      <c r="F6439" s="258" t="str">
        <f>iferror(vlookup(C6439,'Master data'!$A$1:$C$29,2,0),"--")</f>
        <v>--</v>
      </c>
    </row>
    <row r="6440" ht="22.5" customHeight="1">
      <c r="A6440" s="165"/>
      <c r="B6440" s="171"/>
      <c r="C6440" s="167"/>
      <c r="D6440" s="168"/>
      <c r="E6440" s="258" t="str">
        <f>iferror(vlookup(C6440,'Master data'!$A$1:$C$29,3,0),"--")</f>
        <v>--</v>
      </c>
      <c r="F6440" s="258" t="str">
        <f>iferror(vlookup(C6440,'Master data'!$A$1:$C$29,2,0),"--")</f>
        <v>--</v>
      </c>
    </row>
    <row r="6441" ht="22.5" customHeight="1">
      <c r="A6441" s="165"/>
      <c r="B6441" s="171"/>
      <c r="C6441" s="167"/>
      <c r="D6441" s="168"/>
      <c r="E6441" s="258" t="str">
        <f>iferror(vlookup(C6441,'Master data'!$A$1:$C$29,3,0),"--")</f>
        <v>--</v>
      </c>
      <c r="F6441" s="258" t="str">
        <f>iferror(vlookup(C6441,'Master data'!$A$1:$C$29,2,0),"--")</f>
        <v>--</v>
      </c>
    </row>
    <row r="6442" ht="22.5" customHeight="1">
      <c r="A6442" s="165"/>
      <c r="B6442" s="171"/>
      <c r="C6442" s="167"/>
      <c r="D6442" s="168"/>
      <c r="E6442" s="258" t="str">
        <f>iferror(vlookup(C6442,'Master data'!$A$1:$C$29,3,0),"--")</f>
        <v>--</v>
      </c>
      <c r="F6442" s="258" t="str">
        <f>iferror(vlookup(C6442,'Master data'!$A$1:$C$29,2,0),"--")</f>
        <v>--</v>
      </c>
    </row>
    <row r="6443" ht="22.5" customHeight="1">
      <c r="A6443" s="165"/>
      <c r="B6443" s="171"/>
      <c r="C6443" s="167"/>
      <c r="D6443" s="168"/>
      <c r="E6443" s="258" t="str">
        <f>iferror(vlookup(C6443,'Master data'!$A$1:$C$29,3,0),"--")</f>
        <v>--</v>
      </c>
      <c r="F6443" s="258" t="str">
        <f>iferror(vlookup(C6443,'Master data'!$A$1:$C$29,2,0),"--")</f>
        <v>--</v>
      </c>
    </row>
    <row r="6444" ht="22.5" customHeight="1">
      <c r="A6444" s="165"/>
      <c r="B6444" s="171"/>
      <c r="C6444" s="167"/>
      <c r="D6444" s="168"/>
      <c r="E6444" s="258" t="str">
        <f>iferror(vlookup(C6444,'Master data'!$A$1:$C$29,3,0),"--")</f>
        <v>--</v>
      </c>
      <c r="F6444" s="258" t="str">
        <f>iferror(vlookup(C6444,'Master data'!$A$1:$C$29,2,0),"--")</f>
        <v>--</v>
      </c>
    </row>
    <row r="6445" ht="22.5" customHeight="1">
      <c r="A6445" s="165"/>
      <c r="B6445" s="171"/>
      <c r="C6445" s="167"/>
      <c r="D6445" s="168"/>
      <c r="E6445" s="258" t="str">
        <f>iferror(vlookup(C6445,'Master data'!$A$1:$C$29,3,0),"--")</f>
        <v>--</v>
      </c>
      <c r="F6445" s="258" t="str">
        <f>iferror(vlookup(C6445,'Master data'!$A$1:$C$29,2,0),"--")</f>
        <v>--</v>
      </c>
    </row>
    <row r="6446" ht="22.5" customHeight="1">
      <c r="A6446" s="165"/>
      <c r="B6446" s="171"/>
      <c r="C6446" s="167"/>
      <c r="D6446" s="168"/>
      <c r="E6446" s="258" t="str">
        <f>iferror(vlookup(C6446,'Master data'!$A$1:$C$29,3,0),"--")</f>
        <v>--</v>
      </c>
      <c r="F6446" s="258" t="str">
        <f>iferror(vlookup(C6446,'Master data'!$A$1:$C$29,2,0),"--")</f>
        <v>--</v>
      </c>
    </row>
    <row r="6447" ht="22.5" customHeight="1">
      <c r="A6447" s="165"/>
      <c r="B6447" s="171"/>
      <c r="C6447" s="167"/>
      <c r="D6447" s="168"/>
      <c r="E6447" s="258" t="str">
        <f>iferror(vlookup(C6447,'Master data'!$A$1:$C$29,3,0),"--")</f>
        <v>--</v>
      </c>
      <c r="F6447" s="258" t="str">
        <f>iferror(vlookup(C6447,'Master data'!$A$1:$C$29,2,0),"--")</f>
        <v>--</v>
      </c>
    </row>
    <row r="6448" ht="22.5" customHeight="1">
      <c r="A6448" s="165"/>
      <c r="B6448" s="171"/>
      <c r="C6448" s="167"/>
      <c r="D6448" s="168"/>
      <c r="E6448" s="258" t="str">
        <f>iferror(vlookup(C6448,'Master data'!$A$1:$C$29,3,0),"--")</f>
        <v>--</v>
      </c>
      <c r="F6448" s="258" t="str">
        <f>iferror(vlookup(C6448,'Master data'!$A$1:$C$29,2,0),"--")</f>
        <v>--</v>
      </c>
    </row>
    <row r="6449" ht="22.5" customHeight="1">
      <c r="A6449" s="165"/>
      <c r="B6449" s="171"/>
      <c r="C6449" s="167"/>
      <c r="D6449" s="168"/>
      <c r="E6449" s="258" t="str">
        <f>iferror(vlookup(C6449,'Master data'!$A$1:$C$29,3,0),"--")</f>
        <v>--</v>
      </c>
      <c r="F6449" s="258" t="str">
        <f>iferror(vlookup(C6449,'Master data'!$A$1:$C$29,2,0),"--")</f>
        <v>--</v>
      </c>
    </row>
    <row r="6450" ht="22.5" customHeight="1">
      <c r="A6450" s="165"/>
      <c r="B6450" s="171"/>
      <c r="C6450" s="167"/>
      <c r="D6450" s="168"/>
      <c r="E6450" s="258" t="str">
        <f>iferror(vlookup(C6450,'Master data'!$A$1:$C$29,3,0),"--")</f>
        <v>--</v>
      </c>
      <c r="F6450" s="258" t="str">
        <f>iferror(vlookup(C6450,'Master data'!$A$1:$C$29,2,0),"--")</f>
        <v>--</v>
      </c>
    </row>
    <row r="6451" ht="22.5" customHeight="1">
      <c r="A6451" s="165"/>
      <c r="B6451" s="171"/>
      <c r="C6451" s="167"/>
      <c r="D6451" s="168"/>
      <c r="E6451" s="258" t="str">
        <f>iferror(vlookup(C6451,'Master data'!$A$1:$C$29,3,0),"--")</f>
        <v>--</v>
      </c>
      <c r="F6451" s="258" t="str">
        <f>iferror(vlookup(C6451,'Master data'!$A$1:$C$29,2,0),"--")</f>
        <v>--</v>
      </c>
    </row>
    <row r="6452" ht="22.5" customHeight="1">
      <c r="A6452" s="165"/>
      <c r="B6452" s="171"/>
      <c r="C6452" s="167"/>
      <c r="D6452" s="168"/>
      <c r="E6452" s="258" t="str">
        <f>iferror(vlookup(C6452,'Master data'!$A$1:$C$29,3,0),"--")</f>
        <v>--</v>
      </c>
      <c r="F6452" s="258" t="str">
        <f>iferror(vlookup(C6452,'Master data'!$A$1:$C$29,2,0),"--")</f>
        <v>--</v>
      </c>
    </row>
    <row r="6453" ht="22.5" customHeight="1">
      <c r="A6453" s="165"/>
      <c r="B6453" s="171"/>
      <c r="C6453" s="167"/>
      <c r="D6453" s="168"/>
      <c r="E6453" s="258" t="str">
        <f>iferror(vlookup(C6453,'Master data'!$A$1:$C$29,3,0),"--")</f>
        <v>--</v>
      </c>
      <c r="F6453" s="258" t="str">
        <f>iferror(vlookup(C6453,'Master data'!$A$1:$C$29,2,0),"--")</f>
        <v>--</v>
      </c>
    </row>
    <row r="6454" ht="22.5" customHeight="1">
      <c r="A6454" s="165"/>
      <c r="B6454" s="171"/>
      <c r="C6454" s="167"/>
      <c r="D6454" s="168"/>
      <c r="E6454" s="258" t="str">
        <f>iferror(vlookup(C6454,'Master data'!$A$1:$C$29,3,0),"--")</f>
        <v>--</v>
      </c>
      <c r="F6454" s="258" t="str">
        <f>iferror(vlookup(C6454,'Master data'!$A$1:$C$29,2,0),"--")</f>
        <v>--</v>
      </c>
    </row>
    <row r="6455" ht="22.5" customHeight="1">
      <c r="A6455" s="165"/>
      <c r="B6455" s="171"/>
      <c r="C6455" s="167"/>
      <c r="D6455" s="168"/>
      <c r="E6455" s="258" t="str">
        <f>iferror(vlookup(C6455,'Master data'!$A$1:$C$29,3,0),"--")</f>
        <v>--</v>
      </c>
      <c r="F6455" s="258" t="str">
        <f>iferror(vlookup(C6455,'Master data'!$A$1:$C$29,2,0),"--")</f>
        <v>--</v>
      </c>
    </row>
    <row r="6456" ht="22.5" customHeight="1">
      <c r="A6456" s="165"/>
      <c r="B6456" s="171"/>
      <c r="C6456" s="167"/>
      <c r="D6456" s="168"/>
      <c r="E6456" s="258" t="str">
        <f>iferror(vlookup(C6456,'Master data'!$A$1:$C$29,3,0),"--")</f>
        <v>--</v>
      </c>
      <c r="F6456" s="258" t="str">
        <f>iferror(vlookup(C6456,'Master data'!$A$1:$C$29,2,0),"--")</f>
        <v>--</v>
      </c>
    </row>
    <row r="6457" ht="22.5" customHeight="1">
      <c r="A6457" s="165"/>
      <c r="B6457" s="171"/>
      <c r="C6457" s="167"/>
      <c r="D6457" s="168"/>
      <c r="E6457" s="258" t="str">
        <f>iferror(vlookup(C6457,'Master data'!$A$1:$C$29,3,0),"--")</f>
        <v>--</v>
      </c>
      <c r="F6457" s="258" t="str">
        <f>iferror(vlookup(C6457,'Master data'!$A$1:$C$29,2,0),"--")</f>
        <v>--</v>
      </c>
    </row>
    <row r="6458" ht="22.5" customHeight="1">
      <c r="A6458" s="165"/>
      <c r="B6458" s="171"/>
      <c r="C6458" s="167"/>
      <c r="D6458" s="168"/>
      <c r="E6458" s="258" t="str">
        <f>iferror(vlookup(C6458,'Master data'!$A$1:$C$29,3,0),"--")</f>
        <v>--</v>
      </c>
      <c r="F6458" s="258" t="str">
        <f>iferror(vlookup(C6458,'Master data'!$A$1:$C$29,2,0),"--")</f>
        <v>--</v>
      </c>
    </row>
    <row r="6459" ht="22.5" customHeight="1">
      <c r="A6459" s="165"/>
      <c r="B6459" s="171"/>
      <c r="C6459" s="167"/>
      <c r="D6459" s="168"/>
      <c r="E6459" s="258" t="str">
        <f>iferror(vlookup(C6459,'Master data'!$A$1:$C$29,3,0),"--")</f>
        <v>--</v>
      </c>
      <c r="F6459" s="258" t="str">
        <f>iferror(vlookup(C6459,'Master data'!$A$1:$C$29,2,0),"--")</f>
        <v>--</v>
      </c>
    </row>
    <row r="6460" ht="22.5" customHeight="1">
      <c r="A6460" s="165"/>
      <c r="B6460" s="171"/>
      <c r="C6460" s="167"/>
      <c r="D6460" s="168"/>
      <c r="E6460" s="258" t="str">
        <f>iferror(vlookup(C6460,'Master data'!$A$1:$C$29,3,0),"--")</f>
        <v>--</v>
      </c>
      <c r="F6460" s="258" t="str">
        <f>iferror(vlookup(C6460,'Master data'!$A$1:$C$29,2,0),"--")</f>
        <v>--</v>
      </c>
    </row>
    <row r="6461" ht="22.5" customHeight="1">
      <c r="A6461" s="165"/>
      <c r="B6461" s="171"/>
      <c r="C6461" s="167"/>
      <c r="D6461" s="168"/>
      <c r="E6461" s="258" t="str">
        <f>iferror(vlookup(C6461,'Master data'!$A$1:$C$29,3,0),"--")</f>
        <v>--</v>
      </c>
      <c r="F6461" s="258" t="str">
        <f>iferror(vlookup(C6461,'Master data'!$A$1:$C$29,2,0),"--")</f>
        <v>--</v>
      </c>
    </row>
    <row r="6462" ht="22.5" customHeight="1">
      <c r="A6462" s="165"/>
      <c r="B6462" s="171"/>
      <c r="C6462" s="167"/>
      <c r="D6462" s="168"/>
      <c r="E6462" s="258" t="str">
        <f>iferror(vlookup(C6462,'Master data'!$A$1:$C$29,3,0),"--")</f>
        <v>--</v>
      </c>
      <c r="F6462" s="258" t="str">
        <f>iferror(vlookup(C6462,'Master data'!$A$1:$C$29,2,0),"--")</f>
        <v>--</v>
      </c>
    </row>
    <row r="6463" ht="22.5" customHeight="1">
      <c r="A6463" s="165"/>
      <c r="B6463" s="171"/>
      <c r="C6463" s="167"/>
      <c r="D6463" s="168"/>
      <c r="E6463" s="258" t="str">
        <f>iferror(vlookup(C6463,'Master data'!$A$1:$C$29,3,0),"--")</f>
        <v>--</v>
      </c>
      <c r="F6463" s="258" t="str">
        <f>iferror(vlookup(C6463,'Master data'!$A$1:$C$29,2,0),"--")</f>
        <v>--</v>
      </c>
    </row>
    <row r="6464" ht="22.5" customHeight="1">
      <c r="A6464" s="165"/>
      <c r="B6464" s="171"/>
      <c r="C6464" s="167"/>
      <c r="D6464" s="168"/>
      <c r="E6464" s="258" t="str">
        <f>iferror(vlookup(C6464,'Master data'!$A$1:$C$29,3,0),"--")</f>
        <v>--</v>
      </c>
      <c r="F6464" s="258" t="str">
        <f>iferror(vlookup(C6464,'Master data'!$A$1:$C$29,2,0),"--")</f>
        <v>--</v>
      </c>
    </row>
    <row r="6465" ht="22.5" customHeight="1">
      <c r="A6465" s="165"/>
      <c r="B6465" s="171"/>
      <c r="C6465" s="167"/>
      <c r="D6465" s="168"/>
      <c r="E6465" s="258" t="str">
        <f>iferror(vlookup(C6465,'Master data'!$A$1:$C$29,3,0),"--")</f>
        <v>--</v>
      </c>
      <c r="F6465" s="258" t="str">
        <f>iferror(vlookup(C6465,'Master data'!$A$1:$C$29,2,0),"--")</f>
        <v>--</v>
      </c>
    </row>
    <row r="6466" ht="22.5" customHeight="1">
      <c r="A6466" s="165"/>
      <c r="B6466" s="171"/>
      <c r="C6466" s="167"/>
      <c r="D6466" s="168"/>
      <c r="E6466" s="258" t="str">
        <f>iferror(vlookup(C6466,'Master data'!$A$1:$C$29,3,0),"--")</f>
        <v>--</v>
      </c>
      <c r="F6466" s="258" t="str">
        <f>iferror(vlookup(C6466,'Master data'!$A$1:$C$29,2,0),"--")</f>
        <v>--</v>
      </c>
    </row>
    <row r="6467" ht="22.5" customHeight="1">
      <c r="A6467" s="165"/>
      <c r="B6467" s="171"/>
      <c r="C6467" s="167"/>
      <c r="D6467" s="168"/>
      <c r="E6467" s="258" t="str">
        <f>iferror(vlookup(C6467,'Master data'!$A$1:$C$29,3,0),"--")</f>
        <v>--</v>
      </c>
      <c r="F6467" s="258" t="str">
        <f>iferror(vlookup(C6467,'Master data'!$A$1:$C$29,2,0),"--")</f>
        <v>--</v>
      </c>
    </row>
    <row r="6468" ht="22.5" customHeight="1">
      <c r="A6468" s="165"/>
      <c r="B6468" s="171"/>
      <c r="C6468" s="167"/>
      <c r="D6468" s="168"/>
      <c r="E6468" s="258" t="str">
        <f>iferror(vlookup(C6468,'Master data'!$A$1:$C$29,3,0),"--")</f>
        <v>--</v>
      </c>
      <c r="F6468" s="258" t="str">
        <f>iferror(vlookup(C6468,'Master data'!$A$1:$C$29,2,0),"--")</f>
        <v>--</v>
      </c>
    </row>
    <row r="6469" ht="22.5" customHeight="1">
      <c r="A6469" s="165"/>
      <c r="B6469" s="171"/>
      <c r="C6469" s="167"/>
      <c r="D6469" s="168"/>
      <c r="E6469" s="258" t="str">
        <f>iferror(vlookup(C6469,'Master data'!$A$1:$C$29,3,0),"--")</f>
        <v>--</v>
      </c>
      <c r="F6469" s="258" t="str">
        <f>iferror(vlookup(C6469,'Master data'!$A$1:$C$29,2,0),"--")</f>
        <v>--</v>
      </c>
    </row>
    <row r="6470" ht="22.5" customHeight="1">
      <c r="A6470" s="165"/>
      <c r="B6470" s="171"/>
      <c r="C6470" s="167"/>
      <c r="D6470" s="168"/>
      <c r="E6470" s="258" t="str">
        <f>iferror(vlookup(C6470,'Master data'!$A$1:$C$29,3,0),"--")</f>
        <v>--</v>
      </c>
      <c r="F6470" s="258" t="str">
        <f>iferror(vlookup(C6470,'Master data'!$A$1:$C$29,2,0),"--")</f>
        <v>--</v>
      </c>
    </row>
    <row r="6471" ht="22.5" customHeight="1">
      <c r="A6471" s="165"/>
      <c r="B6471" s="171"/>
      <c r="C6471" s="167"/>
      <c r="D6471" s="168"/>
      <c r="E6471" s="258" t="str">
        <f>iferror(vlookup(C6471,'Master data'!$A$1:$C$29,3,0),"--")</f>
        <v>--</v>
      </c>
      <c r="F6471" s="258" t="str">
        <f>iferror(vlookup(C6471,'Master data'!$A$1:$C$29,2,0),"--")</f>
        <v>--</v>
      </c>
    </row>
    <row r="6472" ht="22.5" customHeight="1">
      <c r="A6472" s="165"/>
      <c r="B6472" s="171"/>
      <c r="C6472" s="167"/>
      <c r="D6472" s="168"/>
      <c r="E6472" s="258" t="str">
        <f>iferror(vlookup(C6472,'Master data'!$A$1:$C$29,3,0),"--")</f>
        <v>--</v>
      </c>
      <c r="F6472" s="258" t="str">
        <f>iferror(vlookup(C6472,'Master data'!$A$1:$C$29,2,0),"--")</f>
        <v>--</v>
      </c>
    </row>
    <row r="6473" ht="22.5" customHeight="1">
      <c r="A6473" s="165"/>
      <c r="B6473" s="171"/>
      <c r="C6473" s="167"/>
      <c r="D6473" s="168"/>
      <c r="E6473" s="258" t="str">
        <f>iferror(vlookup(C6473,'Master data'!$A$1:$C$29,3,0),"--")</f>
        <v>--</v>
      </c>
      <c r="F6473" s="258" t="str">
        <f>iferror(vlookup(C6473,'Master data'!$A$1:$C$29,2,0),"--")</f>
        <v>--</v>
      </c>
    </row>
    <row r="6474" ht="22.5" customHeight="1">
      <c r="A6474" s="165"/>
      <c r="B6474" s="171"/>
      <c r="C6474" s="167"/>
      <c r="D6474" s="168"/>
      <c r="E6474" s="258" t="str">
        <f>iferror(vlookup(C6474,'Master data'!$A$1:$C$29,3,0),"--")</f>
        <v>--</v>
      </c>
      <c r="F6474" s="258" t="str">
        <f>iferror(vlookup(C6474,'Master data'!$A$1:$C$29,2,0),"--")</f>
        <v>--</v>
      </c>
    </row>
    <row r="6475" ht="22.5" customHeight="1">
      <c r="A6475" s="165"/>
      <c r="B6475" s="171"/>
      <c r="C6475" s="167"/>
      <c r="D6475" s="168"/>
      <c r="E6475" s="258" t="str">
        <f>iferror(vlookup(C6475,'Master data'!$A$1:$C$29,3,0),"--")</f>
        <v>--</v>
      </c>
      <c r="F6475" s="258" t="str">
        <f>iferror(vlookup(C6475,'Master data'!$A$1:$C$29,2,0),"--")</f>
        <v>--</v>
      </c>
    </row>
    <row r="6476" ht="22.5" customHeight="1">
      <c r="A6476" s="165"/>
      <c r="B6476" s="171"/>
      <c r="C6476" s="167"/>
      <c r="D6476" s="168"/>
      <c r="E6476" s="258" t="str">
        <f>iferror(vlookup(C6476,'Master data'!$A$1:$C$29,3,0),"--")</f>
        <v>--</v>
      </c>
      <c r="F6476" s="258" t="str">
        <f>iferror(vlookup(C6476,'Master data'!$A$1:$C$29,2,0),"--")</f>
        <v>--</v>
      </c>
    </row>
    <row r="6477" ht="22.5" customHeight="1">
      <c r="A6477" s="165"/>
      <c r="B6477" s="171"/>
      <c r="C6477" s="167"/>
      <c r="D6477" s="168"/>
      <c r="E6477" s="258" t="str">
        <f>iferror(vlookup(C6477,'Master data'!$A$1:$C$29,3,0),"--")</f>
        <v>--</v>
      </c>
      <c r="F6477" s="258" t="str">
        <f>iferror(vlookup(C6477,'Master data'!$A$1:$C$29,2,0),"--")</f>
        <v>--</v>
      </c>
    </row>
    <row r="6478" ht="22.5" customHeight="1">
      <c r="A6478" s="165"/>
      <c r="B6478" s="171"/>
      <c r="C6478" s="167"/>
      <c r="D6478" s="168"/>
      <c r="E6478" s="258" t="str">
        <f>iferror(vlookup(C6478,'Master data'!$A$1:$C$29,3,0),"--")</f>
        <v>--</v>
      </c>
      <c r="F6478" s="258" t="str">
        <f>iferror(vlookup(C6478,'Master data'!$A$1:$C$29,2,0),"--")</f>
        <v>--</v>
      </c>
    </row>
    <row r="6479" ht="22.5" customHeight="1">
      <c r="A6479" s="165"/>
      <c r="B6479" s="171"/>
      <c r="C6479" s="167"/>
      <c r="D6479" s="168"/>
      <c r="E6479" s="258" t="str">
        <f>iferror(vlookup(C6479,'Master data'!$A$1:$C$29,3,0),"--")</f>
        <v>--</v>
      </c>
      <c r="F6479" s="258" t="str">
        <f>iferror(vlookup(C6479,'Master data'!$A$1:$C$29,2,0),"--")</f>
        <v>--</v>
      </c>
    </row>
    <row r="6480" ht="22.5" customHeight="1">
      <c r="A6480" s="165"/>
      <c r="B6480" s="171"/>
      <c r="C6480" s="167"/>
      <c r="D6480" s="168"/>
      <c r="E6480" s="258" t="str">
        <f>iferror(vlookup(C6480,'Master data'!$A$1:$C$29,3,0),"--")</f>
        <v>--</v>
      </c>
      <c r="F6480" s="258" t="str">
        <f>iferror(vlookup(C6480,'Master data'!$A$1:$C$29,2,0),"--")</f>
        <v>--</v>
      </c>
    </row>
    <row r="6481" ht="22.5" customHeight="1">
      <c r="A6481" s="165"/>
      <c r="B6481" s="171"/>
      <c r="C6481" s="167"/>
      <c r="D6481" s="168"/>
      <c r="E6481" s="258" t="str">
        <f>iferror(vlookup(C6481,'Master data'!$A$1:$C$29,3,0),"--")</f>
        <v>--</v>
      </c>
      <c r="F6481" s="258" t="str">
        <f>iferror(vlookup(C6481,'Master data'!$A$1:$C$29,2,0),"--")</f>
        <v>--</v>
      </c>
    </row>
    <row r="6482" ht="22.5" customHeight="1">
      <c r="A6482" s="165"/>
      <c r="B6482" s="171"/>
      <c r="C6482" s="167"/>
      <c r="D6482" s="168"/>
      <c r="E6482" s="258" t="str">
        <f>iferror(vlookup(C6482,'Master data'!$A$1:$C$29,3,0),"--")</f>
        <v>--</v>
      </c>
      <c r="F6482" s="258" t="str">
        <f>iferror(vlookup(C6482,'Master data'!$A$1:$C$29,2,0),"--")</f>
        <v>--</v>
      </c>
    </row>
    <row r="6483" ht="22.5" customHeight="1">
      <c r="A6483" s="165"/>
      <c r="B6483" s="171"/>
      <c r="C6483" s="167"/>
      <c r="D6483" s="168"/>
      <c r="E6483" s="258" t="str">
        <f>iferror(vlookup(C6483,'Master data'!$A$1:$C$29,3,0),"--")</f>
        <v>--</v>
      </c>
      <c r="F6483" s="258" t="str">
        <f>iferror(vlookup(C6483,'Master data'!$A$1:$C$29,2,0),"--")</f>
        <v>--</v>
      </c>
    </row>
    <row r="6484" ht="22.5" customHeight="1">
      <c r="A6484" s="165"/>
      <c r="B6484" s="171"/>
      <c r="C6484" s="167"/>
      <c r="D6484" s="168"/>
      <c r="E6484" s="258" t="str">
        <f>iferror(vlookup(C6484,'Master data'!$A$1:$C$29,3,0),"--")</f>
        <v>--</v>
      </c>
      <c r="F6484" s="258" t="str">
        <f>iferror(vlookup(C6484,'Master data'!$A$1:$C$29,2,0),"--")</f>
        <v>--</v>
      </c>
    </row>
    <row r="6485" ht="22.5" customHeight="1">
      <c r="A6485" s="165"/>
      <c r="B6485" s="171"/>
      <c r="C6485" s="167"/>
      <c r="D6485" s="168"/>
      <c r="E6485" s="258" t="str">
        <f>iferror(vlookup(C6485,'Master data'!$A$1:$C$29,3,0),"--")</f>
        <v>--</v>
      </c>
      <c r="F6485" s="258" t="str">
        <f>iferror(vlookup(C6485,'Master data'!$A$1:$C$29,2,0),"--")</f>
        <v>--</v>
      </c>
    </row>
    <row r="6486" ht="22.5" customHeight="1">
      <c r="A6486" s="165"/>
      <c r="B6486" s="171"/>
      <c r="C6486" s="167"/>
      <c r="D6486" s="168"/>
      <c r="E6486" s="258" t="str">
        <f>iferror(vlookup(C6486,'Master data'!$A$1:$C$29,3,0),"--")</f>
        <v>--</v>
      </c>
      <c r="F6486" s="258" t="str">
        <f>iferror(vlookup(C6486,'Master data'!$A$1:$C$29,2,0),"--")</f>
        <v>--</v>
      </c>
    </row>
    <row r="6487" ht="22.5" customHeight="1">
      <c r="A6487" s="165"/>
      <c r="B6487" s="171"/>
      <c r="C6487" s="167"/>
      <c r="D6487" s="168"/>
      <c r="E6487" s="258" t="str">
        <f>iferror(vlookup(C6487,'Master data'!$A$1:$C$29,3,0),"--")</f>
        <v>--</v>
      </c>
      <c r="F6487" s="258" t="str">
        <f>iferror(vlookup(C6487,'Master data'!$A$1:$C$29,2,0),"--")</f>
        <v>--</v>
      </c>
    </row>
    <row r="6488" ht="22.5" customHeight="1">
      <c r="A6488" s="165"/>
      <c r="B6488" s="171"/>
      <c r="C6488" s="167"/>
      <c r="D6488" s="168"/>
      <c r="E6488" s="258" t="str">
        <f>iferror(vlookup(C6488,'Master data'!$A$1:$C$29,3,0),"--")</f>
        <v>--</v>
      </c>
      <c r="F6488" s="258" t="str">
        <f>iferror(vlookup(C6488,'Master data'!$A$1:$C$29,2,0),"--")</f>
        <v>--</v>
      </c>
    </row>
    <row r="6489" ht="22.5" customHeight="1">
      <c r="A6489" s="165"/>
      <c r="B6489" s="171"/>
      <c r="C6489" s="167"/>
      <c r="D6489" s="168"/>
      <c r="E6489" s="258" t="str">
        <f>iferror(vlookup(C6489,'Master data'!$A$1:$C$29,3,0),"--")</f>
        <v>--</v>
      </c>
      <c r="F6489" s="258" t="str">
        <f>iferror(vlookup(C6489,'Master data'!$A$1:$C$29,2,0),"--")</f>
        <v>--</v>
      </c>
    </row>
    <row r="6490" ht="22.5" customHeight="1">
      <c r="A6490" s="165"/>
      <c r="B6490" s="171"/>
      <c r="C6490" s="167"/>
      <c r="D6490" s="168"/>
      <c r="E6490" s="258" t="str">
        <f>iferror(vlookup(C6490,'Master data'!$A$1:$C$29,3,0),"--")</f>
        <v>--</v>
      </c>
      <c r="F6490" s="258" t="str">
        <f>iferror(vlookup(C6490,'Master data'!$A$1:$C$29,2,0),"--")</f>
        <v>--</v>
      </c>
    </row>
    <row r="6491" ht="22.5" customHeight="1">
      <c r="A6491" s="165"/>
      <c r="B6491" s="171"/>
      <c r="C6491" s="167"/>
      <c r="D6491" s="168"/>
      <c r="E6491" s="258" t="str">
        <f>iferror(vlookup(C6491,'Master data'!$A$1:$C$29,3,0),"--")</f>
        <v>--</v>
      </c>
      <c r="F6491" s="258" t="str">
        <f>iferror(vlookup(C6491,'Master data'!$A$1:$C$29,2,0),"--")</f>
        <v>--</v>
      </c>
    </row>
    <row r="6492" ht="22.5" customHeight="1">
      <c r="A6492" s="165"/>
      <c r="B6492" s="171"/>
      <c r="C6492" s="167"/>
      <c r="D6492" s="168"/>
      <c r="E6492" s="258" t="str">
        <f>iferror(vlookup(C6492,'Master data'!$A$1:$C$29,3,0),"--")</f>
        <v>--</v>
      </c>
      <c r="F6492" s="258" t="str">
        <f>iferror(vlookup(C6492,'Master data'!$A$1:$C$29,2,0),"--")</f>
        <v>--</v>
      </c>
    </row>
    <row r="6493" ht="22.5" customHeight="1">
      <c r="A6493" s="165"/>
      <c r="B6493" s="171"/>
      <c r="C6493" s="167"/>
      <c r="D6493" s="168"/>
      <c r="E6493" s="258" t="str">
        <f>iferror(vlookup(C6493,'Master data'!$A$1:$C$29,3,0),"--")</f>
        <v>--</v>
      </c>
      <c r="F6493" s="258" t="str">
        <f>iferror(vlookup(C6493,'Master data'!$A$1:$C$29,2,0),"--")</f>
        <v>--</v>
      </c>
    </row>
    <row r="6494" ht="22.5" customHeight="1">
      <c r="A6494" s="165"/>
      <c r="B6494" s="171"/>
      <c r="C6494" s="167"/>
      <c r="D6494" s="168"/>
      <c r="E6494" s="258" t="str">
        <f>iferror(vlookup(C6494,'Master data'!$A$1:$C$29,3,0),"--")</f>
        <v>--</v>
      </c>
      <c r="F6494" s="258" t="str">
        <f>iferror(vlookup(C6494,'Master data'!$A$1:$C$29,2,0),"--")</f>
        <v>--</v>
      </c>
    </row>
    <row r="6495" ht="22.5" customHeight="1">
      <c r="A6495" s="165"/>
      <c r="B6495" s="171"/>
      <c r="C6495" s="167"/>
      <c r="D6495" s="168"/>
      <c r="E6495" s="258" t="str">
        <f>iferror(vlookup(C6495,'Master data'!$A$1:$C$29,3,0),"--")</f>
        <v>--</v>
      </c>
      <c r="F6495" s="258" t="str">
        <f>iferror(vlookup(C6495,'Master data'!$A$1:$C$29,2,0),"--")</f>
        <v>--</v>
      </c>
    </row>
    <row r="6496" ht="22.5" customHeight="1">
      <c r="A6496" s="165"/>
      <c r="B6496" s="171"/>
      <c r="C6496" s="167"/>
      <c r="D6496" s="168"/>
      <c r="E6496" s="258" t="str">
        <f>iferror(vlookup(C6496,'Master data'!$A$1:$C$29,3,0),"--")</f>
        <v>--</v>
      </c>
      <c r="F6496" s="258" t="str">
        <f>iferror(vlookup(C6496,'Master data'!$A$1:$C$29,2,0),"--")</f>
        <v>--</v>
      </c>
    </row>
    <row r="6497" ht="22.5" customHeight="1">
      <c r="A6497" s="165"/>
      <c r="B6497" s="171"/>
      <c r="C6497" s="167"/>
      <c r="D6497" s="168"/>
      <c r="E6497" s="258" t="str">
        <f>iferror(vlookup(C6497,'Master data'!$A$1:$C$29,3,0),"--")</f>
        <v>--</v>
      </c>
      <c r="F6497" s="258" t="str">
        <f>iferror(vlookup(C6497,'Master data'!$A$1:$C$29,2,0),"--")</f>
        <v>--</v>
      </c>
    </row>
    <row r="6498" ht="22.5" customHeight="1">
      <c r="A6498" s="165"/>
      <c r="B6498" s="171"/>
      <c r="C6498" s="167"/>
      <c r="D6498" s="168"/>
      <c r="E6498" s="258" t="str">
        <f>iferror(vlookup(C6498,'Master data'!$A$1:$C$29,3,0),"--")</f>
        <v>--</v>
      </c>
      <c r="F6498" s="258" t="str">
        <f>iferror(vlookup(C6498,'Master data'!$A$1:$C$29,2,0),"--")</f>
        <v>--</v>
      </c>
    </row>
    <row r="6499" ht="22.5" customHeight="1">
      <c r="A6499" s="165"/>
      <c r="B6499" s="171"/>
      <c r="C6499" s="167"/>
      <c r="D6499" s="168"/>
      <c r="E6499" s="258" t="str">
        <f>iferror(vlookup(C6499,'Master data'!$A$1:$C$29,3,0),"--")</f>
        <v>--</v>
      </c>
      <c r="F6499" s="258" t="str">
        <f>iferror(vlookup(C6499,'Master data'!$A$1:$C$29,2,0),"--")</f>
        <v>--</v>
      </c>
    </row>
    <row r="6500" ht="22.5" customHeight="1">
      <c r="A6500" s="165"/>
      <c r="B6500" s="171"/>
      <c r="C6500" s="167"/>
      <c r="D6500" s="168"/>
      <c r="E6500" s="258" t="str">
        <f>iferror(vlookup(C6500,'Master data'!$A$1:$C$29,3,0),"--")</f>
        <v>--</v>
      </c>
      <c r="F6500" s="258" t="str">
        <f>iferror(vlookup(C6500,'Master data'!$A$1:$C$29,2,0),"--")</f>
        <v>--</v>
      </c>
    </row>
    <row r="6501" ht="22.5" customHeight="1">
      <c r="A6501" s="165"/>
      <c r="B6501" s="171"/>
      <c r="C6501" s="167"/>
      <c r="D6501" s="168"/>
      <c r="E6501" s="258" t="str">
        <f>iferror(vlookup(C6501,'Master data'!$A$1:$C$29,3,0),"--")</f>
        <v>--</v>
      </c>
      <c r="F6501" s="258" t="str">
        <f>iferror(vlookup(C6501,'Master data'!$A$1:$C$29,2,0),"--")</f>
        <v>--</v>
      </c>
    </row>
    <row r="6502" ht="22.5" customHeight="1">
      <c r="A6502" s="165"/>
      <c r="B6502" s="171"/>
      <c r="C6502" s="167"/>
      <c r="D6502" s="168"/>
      <c r="E6502" s="258" t="str">
        <f>iferror(vlookup(C6502,'Master data'!$A$1:$C$29,3,0),"--")</f>
        <v>--</v>
      </c>
      <c r="F6502" s="258" t="str">
        <f>iferror(vlookup(C6502,'Master data'!$A$1:$C$29,2,0),"--")</f>
        <v>--</v>
      </c>
    </row>
    <row r="6503" ht="22.5" customHeight="1">
      <c r="A6503" s="165"/>
      <c r="B6503" s="171"/>
      <c r="C6503" s="167"/>
      <c r="D6503" s="168"/>
      <c r="E6503" s="258" t="str">
        <f>iferror(vlookup(C6503,'Master data'!$A$1:$C$29,3,0),"--")</f>
        <v>--</v>
      </c>
      <c r="F6503" s="258" t="str">
        <f>iferror(vlookup(C6503,'Master data'!$A$1:$C$29,2,0),"--")</f>
        <v>--</v>
      </c>
    </row>
    <row r="6504" ht="22.5" customHeight="1">
      <c r="A6504" s="165"/>
      <c r="B6504" s="171"/>
      <c r="C6504" s="167"/>
      <c r="D6504" s="168"/>
      <c r="E6504" s="258" t="str">
        <f>iferror(vlookup(C6504,'Master data'!$A$1:$C$29,3,0),"--")</f>
        <v>--</v>
      </c>
      <c r="F6504" s="258" t="str">
        <f>iferror(vlookup(C6504,'Master data'!$A$1:$C$29,2,0),"--")</f>
        <v>--</v>
      </c>
    </row>
    <row r="6505" ht="22.5" customHeight="1">
      <c r="A6505" s="165"/>
      <c r="B6505" s="171"/>
      <c r="C6505" s="167"/>
      <c r="D6505" s="168"/>
      <c r="E6505" s="258" t="str">
        <f>iferror(vlookup(C6505,'Master data'!$A$1:$C$29,3,0),"--")</f>
        <v>--</v>
      </c>
      <c r="F6505" s="258" t="str">
        <f>iferror(vlookup(C6505,'Master data'!$A$1:$C$29,2,0),"--")</f>
        <v>--</v>
      </c>
    </row>
    <row r="6506" ht="22.5" customHeight="1">
      <c r="A6506" s="165"/>
      <c r="B6506" s="171"/>
      <c r="C6506" s="167"/>
      <c r="D6506" s="168"/>
      <c r="E6506" s="258" t="str">
        <f>iferror(vlookup(C6506,'Master data'!$A$1:$C$29,3,0),"--")</f>
        <v>--</v>
      </c>
      <c r="F6506" s="258" t="str">
        <f>iferror(vlookup(C6506,'Master data'!$A$1:$C$29,2,0),"--")</f>
        <v>--</v>
      </c>
    </row>
    <row r="6507" ht="22.5" customHeight="1">
      <c r="A6507" s="165"/>
      <c r="B6507" s="171"/>
      <c r="C6507" s="167"/>
      <c r="D6507" s="168"/>
      <c r="E6507" s="258" t="str">
        <f>iferror(vlookup(C6507,'Master data'!$A$1:$C$29,3,0),"--")</f>
        <v>--</v>
      </c>
      <c r="F6507" s="258" t="str">
        <f>iferror(vlookup(C6507,'Master data'!$A$1:$C$29,2,0),"--")</f>
        <v>--</v>
      </c>
    </row>
    <row r="6508" ht="22.5" customHeight="1">
      <c r="A6508" s="165"/>
      <c r="B6508" s="171"/>
      <c r="C6508" s="167"/>
      <c r="D6508" s="168"/>
      <c r="E6508" s="258" t="str">
        <f>iferror(vlookup(C6508,'Master data'!$A$1:$C$29,3,0),"--")</f>
        <v>--</v>
      </c>
      <c r="F6508" s="258" t="str">
        <f>iferror(vlookup(C6508,'Master data'!$A$1:$C$29,2,0),"--")</f>
        <v>--</v>
      </c>
    </row>
    <row r="6509" ht="22.5" customHeight="1">
      <c r="A6509" s="165"/>
      <c r="B6509" s="171"/>
      <c r="C6509" s="167"/>
      <c r="D6509" s="168"/>
      <c r="E6509" s="258" t="str">
        <f>iferror(vlookup(C6509,'Master data'!$A$1:$C$29,3,0),"--")</f>
        <v>--</v>
      </c>
      <c r="F6509" s="258" t="str">
        <f>iferror(vlookup(C6509,'Master data'!$A$1:$C$29,2,0),"--")</f>
        <v>--</v>
      </c>
    </row>
    <row r="6510" ht="22.5" customHeight="1">
      <c r="A6510" s="165"/>
      <c r="B6510" s="171"/>
      <c r="C6510" s="167"/>
      <c r="D6510" s="168"/>
      <c r="E6510" s="258" t="str">
        <f>iferror(vlookup(C6510,'Master data'!$A$1:$C$29,3,0),"--")</f>
        <v>--</v>
      </c>
      <c r="F6510" s="258" t="str">
        <f>iferror(vlookup(C6510,'Master data'!$A$1:$C$29,2,0),"--")</f>
        <v>--</v>
      </c>
    </row>
    <row r="6511" ht="22.5" customHeight="1">
      <c r="A6511" s="165"/>
      <c r="B6511" s="171"/>
      <c r="C6511" s="167"/>
      <c r="D6511" s="168"/>
      <c r="E6511" s="258" t="str">
        <f>iferror(vlookup(C6511,'Master data'!$A$1:$C$29,3,0),"--")</f>
        <v>--</v>
      </c>
      <c r="F6511" s="258" t="str">
        <f>iferror(vlookup(C6511,'Master data'!$A$1:$C$29,2,0),"--")</f>
        <v>--</v>
      </c>
    </row>
    <row r="6512" ht="22.5" customHeight="1">
      <c r="A6512" s="165"/>
      <c r="B6512" s="171"/>
      <c r="C6512" s="167"/>
      <c r="D6512" s="168"/>
      <c r="E6512" s="258" t="str">
        <f>iferror(vlookup(C6512,'Master data'!$A$1:$C$29,3,0),"--")</f>
        <v>--</v>
      </c>
      <c r="F6512" s="258" t="str">
        <f>iferror(vlookup(C6512,'Master data'!$A$1:$C$29,2,0),"--")</f>
        <v>--</v>
      </c>
    </row>
    <row r="6513" ht="22.5" customHeight="1">
      <c r="A6513" s="165"/>
      <c r="B6513" s="171"/>
      <c r="C6513" s="167"/>
      <c r="D6513" s="168"/>
      <c r="E6513" s="258" t="str">
        <f>iferror(vlookup(C6513,'Master data'!$A$1:$C$29,3,0),"--")</f>
        <v>--</v>
      </c>
      <c r="F6513" s="258" t="str">
        <f>iferror(vlookup(C6513,'Master data'!$A$1:$C$29,2,0),"--")</f>
        <v>--</v>
      </c>
    </row>
    <row r="6514" ht="22.5" customHeight="1">
      <c r="A6514" s="165"/>
      <c r="B6514" s="171"/>
      <c r="C6514" s="167"/>
      <c r="D6514" s="168"/>
      <c r="E6514" s="258" t="str">
        <f>iferror(vlookup(C6514,'Master data'!$A$1:$C$29,3,0),"--")</f>
        <v>--</v>
      </c>
      <c r="F6514" s="258" t="str">
        <f>iferror(vlookup(C6514,'Master data'!$A$1:$C$29,2,0),"--")</f>
        <v>--</v>
      </c>
    </row>
    <row r="6515" ht="22.5" customHeight="1">
      <c r="A6515" s="165"/>
      <c r="B6515" s="171"/>
      <c r="C6515" s="167"/>
      <c r="D6515" s="168"/>
      <c r="E6515" s="258" t="str">
        <f>iferror(vlookup(C6515,'Master data'!$A$1:$C$29,3,0),"--")</f>
        <v>--</v>
      </c>
      <c r="F6515" s="258" t="str">
        <f>iferror(vlookup(C6515,'Master data'!$A$1:$C$29,2,0),"--")</f>
        <v>--</v>
      </c>
    </row>
    <row r="6516" ht="22.5" customHeight="1">
      <c r="A6516" s="165"/>
      <c r="B6516" s="171"/>
      <c r="C6516" s="167"/>
      <c r="D6516" s="168"/>
      <c r="E6516" s="258" t="str">
        <f>iferror(vlookup(C6516,'Master data'!$A$1:$C$29,3,0),"--")</f>
        <v>--</v>
      </c>
      <c r="F6516" s="258" t="str">
        <f>iferror(vlookup(C6516,'Master data'!$A$1:$C$29,2,0),"--")</f>
        <v>--</v>
      </c>
    </row>
    <row r="6517" ht="22.5" customHeight="1">
      <c r="A6517" s="165"/>
      <c r="B6517" s="171"/>
      <c r="C6517" s="167"/>
      <c r="D6517" s="168"/>
      <c r="E6517" s="258" t="str">
        <f>iferror(vlookup(C6517,'Master data'!$A$1:$C$29,3,0),"--")</f>
        <v>--</v>
      </c>
      <c r="F6517" s="258" t="str">
        <f>iferror(vlookup(C6517,'Master data'!$A$1:$C$29,2,0),"--")</f>
        <v>--</v>
      </c>
    </row>
    <row r="6518" ht="22.5" customHeight="1">
      <c r="A6518" s="165"/>
      <c r="B6518" s="171"/>
      <c r="C6518" s="167"/>
      <c r="D6518" s="168"/>
      <c r="E6518" s="258" t="str">
        <f>iferror(vlookup(C6518,'Master data'!$A$1:$C$29,3,0),"--")</f>
        <v>--</v>
      </c>
      <c r="F6518" s="258" t="str">
        <f>iferror(vlookup(C6518,'Master data'!$A$1:$C$29,2,0),"--")</f>
        <v>--</v>
      </c>
    </row>
    <row r="6519" ht="22.5" customHeight="1">
      <c r="A6519" s="165"/>
      <c r="B6519" s="171"/>
      <c r="C6519" s="167"/>
      <c r="D6519" s="168"/>
      <c r="E6519" s="258" t="str">
        <f>iferror(vlookup(C6519,'Master data'!$A$1:$C$29,3,0),"--")</f>
        <v>--</v>
      </c>
      <c r="F6519" s="258" t="str">
        <f>iferror(vlookup(C6519,'Master data'!$A$1:$C$29,2,0),"--")</f>
        <v>--</v>
      </c>
    </row>
    <row r="6520" ht="22.5" customHeight="1">
      <c r="A6520" s="165"/>
      <c r="B6520" s="171"/>
      <c r="C6520" s="167"/>
      <c r="D6520" s="168"/>
      <c r="E6520" s="258" t="str">
        <f>iferror(vlookup(C6520,'Master data'!$A$1:$C$29,3,0),"--")</f>
        <v>--</v>
      </c>
      <c r="F6520" s="258" t="str">
        <f>iferror(vlookup(C6520,'Master data'!$A$1:$C$29,2,0),"--")</f>
        <v>--</v>
      </c>
    </row>
    <row r="6521" ht="22.5" customHeight="1">
      <c r="A6521" s="165"/>
      <c r="B6521" s="171"/>
      <c r="C6521" s="167"/>
      <c r="D6521" s="168"/>
      <c r="E6521" s="258" t="str">
        <f>iferror(vlookup(C6521,'Master data'!$A$1:$C$29,3,0),"--")</f>
        <v>--</v>
      </c>
      <c r="F6521" s="258" t="str">
        <f>iferror(vlookup(C6521,'Master data'!$A$1:$C$29,2,0),"--")</f>
        <v>--</v>
      </c>
    </row>
    <row r="6522" ht="22.5" customHeight="1">
      <c r="A6522" s="165"/>
      <c r="B6522" s="171"/>
      <c r="C6522" s="167"/>
      <c r="D6522" s="168"/>
      <c r="E6522" s="258" t="str">
        <f>iferror(vlookup(C6522,'Master data'!$A$1:$C$29,3,0),"--")</f>
        <v>--</v>
      </c>
      <c r="F6522" s="258" t="str">
        <f>iferror(vlookup(C6522,'Master data'!$A$1:$C$29,2,0),"--")</f>
        <v>--</v>
      </c>
    </row>
    <row r="6523" ht="22.5" customHeight="1">
      <c r="A6523" s="165"/>
      <c r="B6523" s="171"/>
      <c r="C6523" s="167"/>
      <c r="D6523" s="168"/>
      <c r="E6523" s="258" t="str">
        <f>iferror(vlookup(C6523,'Master data'!$A$1:$C$29,3,0),"--")</f>
        <v>--</v>
      </c>
      <c r="F6523" s="258" t="str">
        <f>iferror(vlookup(C6523,'Master data'!$A$1:$C$29,2,0),"--")</f>
        <v>--</v>
      </c>
    </row>
    <row r="6524" ht="22.5" customHeight="1">
      <c r="A6524" s="165"/>
      <c r="B6524" s="171"/>
      <c r="C6524" s="167"/>
      <c r="D6524" s="168"/>
      <c r="E6524" s="258" t="str">
        <f>iferror(vlookup(C6524,'Master data'!$A$1:$C$29,3,0),"--")</f>
        <v>--</v>
      </c>
      <c r="F6524" s="258" t="str">
        <f>iferror(vlookup(C6524,'Master data'!$A$1:$C$29,2,0),"--")</f>
        <v>--</v>
      </c>
    </row>
    <row r="6525" ht="22.5" customHeight="1">
      <c r="A6525" s="165"/>
      <c r="B6525" s="171"/>
      <c r="C6525" s="167"/>
      <c r="D6525" s="168"/>
      <c r="E6525" s="258" t="str">
        <f>iferror(vlookup(C6525,'Master data'!$A$1:$C$29,3,0),"--")</f>
        <v>--</v>
      </c>
      <c r="F6525" s="258" t="str">
        <f>iferror(vlookup(C6525,'Master data'!$A$1:$C$29,2,0),"--")</f>
        <v>--</v>
      </c>
    </row>
    <row r="6526" ht="22.5" customHeight="1">
      <c r="A6526" s="165"/>
      <c r="B6526" s="171"/>
      <c r="C6526" s="167"/>
      <c r="D6526" s="168"/>
      <c r="E6526" s="258" t="str">
        <f>iferror(vlookup(C6526,'Master data'!$A$1:$C$29,3,0),"--")</f>
        <v>--</v>
      </c>
      <c r="F6526" s="258" t="str">
        <f>iferror(vlookup(C6526,'Master data'!$A$1:$C$29,2,0),"--")</f>
        <v>--</v>
      </c>
    </row>
    <row r="6527" ht="22.5" customHeight="1">
      <c r="A6527" s="165"/>
      <c r="B6527" s="171"/>
      <c r="C6527" s="167"/>
      <c r="D6527" s="168"/>
      <c r="E6527" s="258" t="str">
        <f>iferror(vlookup(C6527,'Master data'!$A$1:$C$29,3,0),"--")</f>
        <v>--</v>
      </c>
      <c r="F6527" s="258" t="str">
        <f>iferror(vlookup(C6527,'Master data'!$A$1:$C$29,2,0),"--")</f>
        <v>--</v>
      </c>
    </row>
    <row r="6528" ht="22.5" customHeight="1">
      <c r="A6528" s="165"/>
      <c r="B6528" s="171"/>
      <c r="C6528" s="167"/>
      <c r="D6528" s="168"/>
      <c r="E6528" s="258" t="str">
        <f>iferror(vlookup(C6528,'Master data'!$A$1:$C$29,3,0),"--")</f>
        <v>--</v>
      </c>
      <c r="F6528" s="258" t="str">
        <f>iferror(vlookup(C6528,'Master data'!$A$1:$C$29,2,0),"--")</f>
        <v>--</v>
      </c>
    </row>
    <row r="6529" ht="22.5" customHeight="1">
      <c r="A6529" s="165"/>
      <c r="B6529" s="171"/>
      <c r="C6529" s="167"/>
      <c r="D6529" s="168"/>
      <c r="E6529" s="258" t="str">
        <f>iferror(vlookup(C6529,'Master data'!$A$1:$C$29,3,0),"--")</f>
        <v>--</v>
      </c>
      <c r="F6529" s="258" t="str">
        <f>iferror(vlookup(C6529,'Master data'!$A$1:$C$29,2,0),"--")</f>
        <v>--</v>
      </c>
    </row>
    <row r="6530" ht="22.5" customHeight="1">
      <c r="A6530" s="165"/>
      <c r="B6530" s="171"/>
      <c r="C6530" s="167"/>
      <c r="D6530" s="168"/>
      <c r="E6530" s="258" t="str">
        <f>iferror(vlookup(C6530,'Master data'!$A$1:$C$29,3,0),"--")</f>
        <v>--</v>
      </c>
      <c r="F6530" s="258" t="str">
        <f>iferror(vlookup(C6530,'Master data'!$A$1:$C$29,2,0),"--")</f>
        <v>--</v>
      </c>
    </row>
    <row r="6531" ht="22.5" customHeight="1">
      <c r="A6531" s="165"/>
      <c r="B6531" s="171"/>
      <c r="C6531" s="167"/>
      <c r="D6531" s="168"/>
      <c r="E6531" s="258" t="str">
        <f>iferror(vlookup(C6531,'Master data'!$A$1:$C$29,3,0),"--")</f>
        <v>--</v>
      </c>
      <c r="F6531" s="258" t="str">
        <f>iferror(vlookup(C6531,'Master data'!$A$1:$C$29,2,0),"--")</f>
        <v>--</v>
      </c>
    </row>
    <row r="6532" ht="22.5" customHeight="1">
      <c r="A6532" s="165"/>
      <c r="B6532" s="171"/>
      <c r="C6532" s="167"/>
      <c r="D6532" s="168"/>
      <c r="E6532" s="258" t="str">
        <f>iferror(vlookup(C6532,'Master data'!$A$1:$C$29,3,0),"--")</f>
        <v>--</v>
      </c>
      <c r="F6532" s="258" t="str">
        <f>iferror(vlookup(C6532,'Master data'!$A$1:$C$29,2,0),"--")</f>
        <v>--</v>
      </c>
    </row>
    <row r="6533" ht="22.5" customHeight="1">
      <c r="A6533" s="165"/>
      <c r="B6533" s="171"/>
      <c r="C6533" s="167"/>
      <c r="D6533" s="168"/>
      <c r="E6533" s="258" t="str">
        <f>iferror(vlookup(C6533,'Master data'!$A$1:$C$29,3,0),"--")</f>
        <v>--</v>
      </c>
      <c r="F6533" s="258" t="str">
        <f>iferror(vlookup(C6533,'Master data'!$A$1:$C$29,2,0),"--")</f>
        <v>--</v>
      </c>
    </row>
    <row r="6534" ht="22.5" customHeight="1">
      <c r="A6534" s="165"/>
      <c r="B6534" s="171"/>
      <c r="C6534" s="167"/>
      <c r="D6534" s="168"/>
      <c r="E6534" s="258" t="str">
        <f>iferror(vlookup(C6534,'Master data'!$A$1:$C$29,3,0),"--")</f>
        <v>--</v>
      </c>
      <c r="F6534" s="258" t="str">
        <f>iferror(vlookup(C6534,'Master data'!$A$1:$C$29,2,0),"--")</f>
        <v>--</v>
      </c>
    </row>
    <row r="6535" ht="22.5" customHeight="1">
      <c r="A6535" s="165"/>
      <c r="B6535" s="171"/>
      <c r="C6535" s="167"/>
      <c r="D6535" s="168"/>
      <c r="E6535" s="258" t="str">
        <f>iferror(vlookup(C6535,'Master data'!$A$1:$C$29,3,0),"--")</f>
        <v>--</v>
      </c>
      <c r="F6535" s="258" t="str">
        <f>iferror(vlookup(C6535,'Master data'!$A$1:$C$29,2,0),"--")</f>
        <v>--</v>
      </c>
    </row>
    <row r="6536" ht="22.5" customHeight="1">
      <c r="A6536" s="165"/>
      <c r="B6536" s="171"/>
      <c r="C6536" s="167"/>
      <c r="D6536" s="168"/>
      <c r="E6536" s="258" t="str">
        <f>iferror(vlookup(C6536,'Master data'!$A$1:$C$29,3,0),"--")</f>
        <v>--</v>
      </c>
      <c r="F6536" s="258" t="str">
        <f>iferror(vlookup(C6536,'Master data'!$A$1:$C$29,2,0),"--")</f>
        <v>--</v>
      </c>
    </row>
    <row r="6537" ht="22.5" customHeight="1">
      <c r="A6537" s="165"/>
      <c r="B6537" s="171"/>
      <c r="C6537" s="167"/>
      <c r="D6537" s="168"/>
      <c r="E6537" s="258" t="str">
        <f>iferror(vlookup(C6537,'Master data'!$A$1:$C$29,3,0),"--")</f>
        <v>--</v>
      </c>
      <c r="F6537" s="258" t="str">
        <f>iferror(vlookup(C6537,'Master data'!$A$1:$C$29,2,0),"--")</f>
        <v>--</v>
      </c>
    </row>
    <row r="6538" ht="22.5" customHeight="1">
      <c r="A6538" s="165"/>
      <c r="B6538" s="171"/>
      <c r="C6538" s="167"/>
      <c r="D6538" s="168"/>
      <c r="E6538" s="258" t="str">
        <f>iferror(vlookup(C6538,'Master data'!$A$1:$C$29,3,0),"--")</f>
        <v>--</v>
      </c>
      <c r="F6538" s="258" t="str">
        <f>iferror(vlookup(C6538,'Master data'!$A$1:$C$29,2,0),"--")</f>
        <v>--</v>
      </c>
    </row>
    <row r="6539" ht="22.5" customHeight="1">
      <c r="A6539" s="165"/>
      <c r="B6539" s="171"/>
      <c r="C6539" s="167"/>
      <c r="D6539" s="168"/>
      <c r="E6539" s="258" t="str">
        <f>iferror(vlookup(C6539,'Master data'!$A$1:$C$29,3,0),"--")</f>
        <v>--</v>
      </c>
      <c r="F6539" s="258" t="str">
        <f>iferror(vlookup(C6539,'Master data'!$A$1:$C$29,2,0),"--")</f>
        <v>--</v>
      </c>
    </row>
    <row r="6540" ht="22.5" customHeight="1">
      <c r="A6540" s="165"/>
      <c r="B6540" s="171"/>
      <c r="C6540" s="167"/>
      <c r="D6540" s="168"/>
      <c r="E6540" s="258" t="str">
        <f>iferror(vlookup(C6540,'Master data'!$A$1:$C$29,3,0),"--")</f>
        <v>--</v>
      </c>
      <c r="F6540" s="258" t="str">
        <f>iferror(vlookup(C6540,'Master data'!$A$1:$C$29,2,0),"--")</f>
        <v>--</v>
      </c>
    </row>
    <row r="6541" ht="22.5" customHeight="1">
      <c r="A6541" s="165"/>
      <c r="B6541" s="171"/>
      <c r="C6541" s="167"/>
      <c r="D6541" s="168"/>
      <c r="E6541" s="258" t="str">
        <f>iferror(vlookup(C6541,'Master data'!$A$1:$C$29,3,0),"--")</f>
        <v>--</v>
      </c>
      <c r="F6541" s="258" t="str">
        <f>iferror(vlookup(C6541,'Master data'!$A$1:$C$29,2,0),"--")</f>
        <v>--</v>
      </c>
    </row>
    <row r="6542" ht="22.5" customHeight="1">
      <c r="A6542" s="165"/>
      <c r="B6542" s="171"/>
      <c r="C6542" s="167"/>
      <c r="D6542" s="168"/>
      <c r="E6542" s="258" t="str">
        <f>iferror(vlookup(C6542,'Master data'!$A$1:$C$29,3,0),"--")</f>
        <v>--</v>
      </c>
      <c r="F6542" s="258" t="str">
        <f>iferror(vlookup(C6542,'Master data'!$A$1:$C$29,2,0),"--")</f>
        <v>--</v>
      </c>
    </row>
    <row r="6543" ht="22.5" customHeight="1">
      <c r="A6543" s="165"/>
      <c r="B6543" s="171"/>
      <c r="C6543" s="167"/>
      <c r="D6543" s="168"/>
      <c r="E6543" s="258" t="str">
        <f>iferror(vlookup(C6543,'Master data'!$A$1:$C$29,3,0),"--")</f>
        <v>--</v>
      </c>
      <c r="F6543" s="258" t="str">
        <f>iferror(vlookup(C6543,'Master data'!$A$1:$C$29,2,0),"--")</f>
        <v>--</v>
      </c>
    </row>
    <row r="6544" ht="22.5" customHeight="1">
      <c r="A6544" s="165"/>
      <c r="B6544" s="171"/>
      <c r="C6544" s="167"/>
      <c r="D6544" s="168"/>
      <c r="E6544" s="258" t="str">
        <f>iferror(vlookup(C6544,'Master data'!$A$1:$C$29,3,0),"--")</f>
        <v>--</v>
      </c>
      <c r="F6544" s="258" t="str">
        <f>iferror(vlookup(C6544,'Master data'!$A$1:$C$29,2,0),"--")</f>
        <v>--</v>
      </c>
    </row>
    <row r="6545" ht="22.5" customHeight="1">
      <c r="A6545" s="165"/>
      <c r="B6545" s="171"/>
      <c r="C6545" s="167"/>
      <c r="D6545" s="168"/>
      <c r="E6545" s="258" t="str">
        <f>iferror(vlookup(C6545,'Master data'!$A$1:$C$29,3,0),"--")</f>
        <v>--</v>
      </c>
      <c r="F6545" s="258" t="str">
        <f>iferror(vlookup(C6545,'Master data'!$A$1:$C$29,2,0),"--")</f>
        <v>--</v>
      </c>
    </row>
    <row r="6546" ht="22.5" customHeight="1">
      <c r="A6546" s="165"/>
      <c r="B6546" s="171"/>
      <c r="C6546" s="167"/>
      <c r="D6546" s="168"/>
      <c r="E6546" s="258" t="str">
        <f>iferror(vlookup(C6546,'Master data'!$A$1:$C$29,3,0),"--")</f>
        <v>--</v>
      </c>
      <c r="F6546" s="258" t="str">
        <f>iferror(vlookup(C6546,'Master data'!$A$1:$C$29,2,0),"--")</f>
        <v>--</v>
      </c>
    </row>
    <row r="6547" ht="22.5" customHeight="1">
      <c r="A6547" s="165"/>
      <c r="B6547" s="171"/>
      <c r="C6547" s="167"/>
      <c r="D6547" s="168"/>
      <c r="E6547" s="258" t="str">
        <f>iferror(vlookup(C6547,'Master data'!$A$1:$C$29,3,0),"--")</f>
        <v>--</v>
      </c>
      <c r="F6547" s="258" t="str">
        <f>iferror(vlookup(C6547,'Master data'!$A$1:$C$29,2,0),"--")</f>
        <v>--</v>
      </c>
    </row>
    <row r="6548" ht="22.5" customHeight="1">
      <c r="A6548" s="165"/>
      <c r="B6548" s="171"/>
      <c r="C6548" s="167"/>
      <c r="D6548" s="168"/>
      <c r="E6548" s="258" t="str">
        <f>iferror(vlookup(C6548,'Master data'!$A$1:$C$29,3,0),"--")</f>
        <v>--</v>
      </c>
      <c r="F6548" s="258" t="str">
        <f>iferror(vlookup(C6548,'Master data'!$A$1:$C$29,2,0),"--")</f>
        <v>--</v>
      </c>
    </row>
    <row r="6549" ht="22.5" customHeight="1">
      <c r="A6549" s="165"/>
      <c r="B6549" s="171"/>
      <c r="C6549" s="167"/>
      <c r="D6549" s="168"/>
      <c r="E6549" s="258" t="str">
        <f>iferror(vlookup(C6549,'Master data'!$A$1:$C$29,3,0),"--")</f>
        <v>--</v>
      </c>
      <c r="F6549" s="258" t="str">
        <f>iferror(vlookup(C6549,'Master data'!$A$1:$C$29,2,0),"--")</f>
        <v>--</v>
      </c>
    </row>
    <row r="6550" ht="22.5" customHeight="1">
      <c r="A6550" s="165"/>
      <c r="B6550" s="171"/>
      <c r="C6550" s="167"/>
      <c r="D6550" s="168"/>
      <c r="E6550" s="258" t="str">
        <f>iferror(vlookup(C6550,'Master data'!$A$1:$C$29,3,0),"--")</f>
        <v>--</v>
      </c>
      <c r="F6550" s="258" t="str">
        <f>iferror(vlookup(C6550,'Master data'!$A$1:$C$29,2,0),"--")</f>
        <v>--</v>
      </c>
    </row>
    <row r="6551" ht="22.5" customHeight="1">
      <c r="A6551" s="165"/>
      <c r="B6551" s="171"/>
      <c r="C6551" s="167"/>
      <c r="D6551" s="168"/>
      <c r="E6551" s="258" t="str">
        <f>iferror(vlookup(C6551,'Master data'!$A$1:$C$29,3,0),"--")</f>
        <v>--</v>
      </c>
      <c r="F6551" s="258" t="str">
        <f>iferror(vlookup(C6551,'Master data'!$A$1:$C$29,2,0),"--")</f>
        <v>--</v>
      </c>
    </row>
    <row r="6552" ht="22.5" customHeight="1">
      <c r="A6552" s="165"/>
      <c r="B6552" s="171"/>
      <c r="C6552" s="167"/>
      <c r="D6552" s="168"/>
      <c r="E6552" s="258" t="str">
        <f>iferror(vlookup(C6552,'Master data'!$A$1:$C$29,3,0),"--")</f>
        <v>--</v>
      </c>
      <c r="F6552" s="258" t="str">
        <f>iferror(vlookup(C6552,'Master data'!$A$1:$C$29,2,0),"--")</f>
        <v>--</v>
      </c>
    </row>
    <row r="6553" ht="22.5" customHeight="1">
      <c r="A6553" s="165"/>
      <c r="B6553" s="171"/>
      <c r="C6553" s="167"/>
      <c r="D6553" s="168"/>
      <c r="E6553" s="258" t="str">
        <f>iferror(vlookup(C6553,'Master data'!$A$1:$C$29,3,0),"--")</f>
        <v>--</v>
      </c>
      <c r="F6553" s="258" t="str">
        <f>iferror(vlookup(C6553,'Master data'!$A$1:$C$29,2,0),"--")</f>
        <v>--</v>
      </c>
    </row>
    <row r="6554" ht="22.5" customHeight="1">
      <c r="A6554" s="165"/>
      <c r="B6554" s="171"/>
      <c r="C6554" s="167"/>
      <c r="D6554" s="168"/>
      <c r="E6554" s="258" t="str">
        <f>iferror(vlookup(C6554,'Master data'!$A$1:$C$29,3,0),"--")</f>
        <v>--</v>
      </c>
      <c r="F6554" s="258" t="str">
        <f>iferror(vlookup(C6554,'Master data'!$A$1:$C$29,2,0),"--")</f>
        <v>--</v>
      </c>
    </row>
    <row r="6555" ht="22.5" customHeight="1">
      <c r="A6555" s="165"/>
      <c r="B6555" s="171"/>
      <c r="C6555" s="167"/>
      <c r="D6555" s="168"/>
      <c r="E6555" s="258" t="str">
        <f>iferror(vlookup(C6555,'Master data'!$A$1:$C$29,3,0),"--")</f>
        <v>--</v>
      </c>
      <c r="F6555" s="258" t="str">
        <f>iferror(vlookup(C6555,'Master data'!$A$1:$C$29,2,0),"--")</f>
        <v>--</v>
      </c>
    </row>
    <row r="6556" ht="22.5" customHeight="1">
      <c r="A6556" s="165"/>
      <c r="B6556" s="171"/>
      <c r="C6556" s="167"/>
      <c r="D6556" s="168"/>
      <c r="E6556" s="258" t="str">
        <f>iferror(vlookup(C6556,'Master data'!$A$1:$C$29,3,0),"--")</f>
        <v>--</v>
      </c>
      <c r="F6556" s="258" t="str">
        <f>iferror(vlookup(C6556,'Master data'!$A$1:$C$29,2,0),"--")</f>
        <v>--</v>
      </c>
    </row>
    <row r="6557" ht="22.5" customHeight="1">
      <c r="A6557" s="165"/>
      <c r="B6557" s="171"/>
      <c r="C6557" s="167"/>
      <c r="D6557" s="168"/>
      <c r="E6557" s="258" t="str">
        <f>iferror(vlookup(C6557,'Master data'!$A$1:$C$29,3,0),"--")</f>
        <v>--</v>
      </c>
      <c r="F6557" s="258" t="str">
        <f>iferror(vlookup(C6557,'Master data'!$A$1:$C$29,2,0),"--")</f>
        <v>--</v>
      </c>
    </row>
    <row r="6558" ht="22.5" customHeight="1">
      <c r="A6558" s="165"/>
      <c r="B6558" s="171"/>
      <c r="C6558" s="167"/>
      <c r="D6558" s="168"/>
      <c r="E6558" s="258" t="str">
        <f>iferror(vlookup(C6558,'Master data'!$A$1:$C$29,3,0),"--")</f>
        <v>--</v>
      </c>
      <c r="F6558" s="258" t="str">
        <f>iferror(vlookup(C6558,'Master data'!$A$1:$C$29,2,0),"--")</f>
        <v>--</v>
      </c>
    </row>
    <row r="6559" ht="22.5" customHeight="1">
      <c r="A6559" s="165"/>
      <c r="B6559" s="171"/>
      <c r="C6559" s="167"/>
      <c r="D6559" s="168"/>
      <c r="E6559" s="258" t="str">
        <f>iferror(vlookup(C6559,'Master data'!$A$1:$C$29,3,0),"--")</f>
        <v>--</v>
      </c>
      <c r="F6559" s="258" t="str">
        <f>iferror(vlookup(C6559,'Master data'!$A$1:$C$29,2,0),"--")</f>
        <v>--</v>
      </c>
    </row>
    <row r="6560" ht="22.5" customHeight="1">
      <c r="A6560" s="165"/>
      <c r="B6560" s="171"/>
      <c r="C6560" s="167"/>
      <c r="D6560" s="168"/>
      <c r="E6560" s="258" t="str">
        <f>iferror(vlookup(C6560,'Master data'!$A$1:$C$29,3,0),"--")</f>
        <v>--</v>
      </c>
      <c r="F6560" s="258" t="str">
        <f>iferror(vlookup(C6560,'Master data'!$A$1:$C$29,2,0),"--")</f>
        <v>--</v>
      </c>
    </row>
    <row r="6561" ht="22.5" customHeight="1">
      <c r="A6561" s="165"/>
      <c r="B6561" s="171"/>
      <c r="C6561" s="167"/>
      <c r="D6561" s="168"/>
      <c r="E6561" s="258" t="str">
        <f>iferror(vlookup(C6561,'Master data'!$A$1:$C$29,3,0),"--")</f>
        <v>--</v>
      </c>
      <c r="F6561" s="258" t="str">
        <f>iferror(vlookup(C6561,'Master data'!$A$1:$C$29,2,0),"--")</f>
        <v>--</v>
      </c>
    </row>
    <row r="6562" ht="22.5" customHeight="1">
      <c r="A6562" s="165"/>
      <c r="B6562" s="171"/>
      <c r="C6562" s="167"/>
      <c r="D6562" s="168"/>
      <c r="E6562" s="258" t="str">
        <f>iferror(vlookup(C6562,'Master data'!$A$1:$C$29,3,0),"--")</f>
        <v>--</v>
      </c>
      <c r="F6562" s="258" t="str">
        <f>iferror(vlookup(C6562,'Master data'!$A$1:$C$29,2,0),"--")</f>
        <v>--</v>
      </c>
    </row>
    <row r="6563" ht="22.5" customHeight="1">
      <c r="A6563" s="165"/>
      <c r="B6563" s="171"/>
      <c r="C6563" s="167"/>
      <c r="D6563" s="168"/>
      <c r="E6563" s="258" t="str">
        <f>iferror(vlookup(C6563,'Master data'!$A$1:$C$29,3,0),"--")</f>
        <v>--</v>
      </c>
      <c r="F6563" s="258" t="str">
        <f>iferror(vlookup(C6563,'Master data'!$A$1:$C$29,2,0),"--")</f>
        <v>--</v>
      </c>
    </row>
    <row r="6564" ht="22.5" customHeight="1">
      <c r="A6564" s="165"/>
      <c r="B6564" s="171"/>
      <c r="C6564" s="167"/>
      <c r="D6564" s="168"/>
      <c r="E6564" s="258" t="str">
        <f>iferror(vlookup(C6564,'Master data'!$A$1:$C$29,3,0),"--")</f>
        <v>--</v>
      </c>
      <c r="F6564" s="258" t="str">
        <f>iferror(vlookup(C6564,'Master data'!$A$1:$C$29,2,0),"--")</f>
        <v>--</v>
      </c>
    </row>
    <row r="6565" ht="22.5" customHeight="1">
      <c r="A6565" s="165"/>
      <c r="B6565" s="171"/>
      <c r="C6565" s="167"/>
      <c r="D6565" s="168"/>
      <c r="E6565" s="258" t="str">
        <f>iferror(vlookup(C6565,'Master data'!$A$1:$C$29,3,0),"--")</f>
        <v>--</v>
      </c>
      <c r="F6565" s="258" t="str">
        <f>iferror(vlookup(C6565,'Master data'!$A$1:$C$29,2,0),"--")</f>
        <v>--</v>
      </c>
    </row>
    <row r="6566" ht="22.5" customHeight="1">
      <c r="A6566" s="165"/>
      <c r="B6566" s="171"/>
      <c r="C6566" s="167"/>
      <c r="D6566" s="168"/>
      <c r="E6566" s="258" t="str">
        <f>iferror(vlookup(C6566,'Master data'!$A$1:$C$29,3,0),"--")</f>
        <v>--</v>
      </c>
      <c r="F6566" s="258" t="str">
        <f>iferror(vlookup(C6566,'Master data'!$A$1:$C$29,2,0),"--")</f>
        <v>--</v>
      </c>
    </row>
    <row r="6567" ht="22.5" customHeight="1">
      <c r="A6567" s="165"/>
      <c r="B6567" s="171"/>
      <c r="C6567" s="167"/>
      <c r="D6567" s="168"/>
      <c r="E6567" s="258" t="str">
        <f>iferror(vlookup(C6567,'Master data'!$A$1:$C$29,3,0),"--")</f>
        <v>--</v>
      </c>
      <c r="F6567" s="258" t="str">
        <f>iferror(vlookup(C6567,'Master data'!$A$1:$C$29,2,0),"--")</f>
        <v>--</v>
      </c>
    </row>
    <row r="6568" ht="22.5" customHeight="1">
      <c r="A6568" s="165"/>
      <c r="B6568" s="171"/>
      <c r="C6568" s="167"/>
      <c r="D6568" s="168"/>
      <c r="E6568" s="258" t="str">
        <f>iferror(vlookup(C6568,'Master data'!$A$1:$C$29,3,0),"--")</f>
        <v>--</v>
      </c>
      <c r="F6568" s="258" t="str">
        <f>iferror(vlookup(C6568,'Master data'!$A$1:$C$29,2,0),"--")</f>
        <v>--</v>
      </c>
    </row>
    <row r="6569" ht="22.5" customHeight="1">
      <c r="A6569" s="165"/>
      <c r="B6569" s="171"/>
      <c r="C6569" s="167"/>
      <c r="D6569" s="168"/>
      <c r="E6569" s="258" t="str">
        <f>iferror(vlookup(C6569,'Master data'!$A$1:$C$29,3,0),"--")</f>
        <v>--</v>
      </c>
      <c r="F6569" s="258" t="str">
        <f>iferror(vlookup(C6569,'Master data'!$A$1:$C$29,2,0),"--")</f>
        <v>--</v>
      </c>
    </row>
    <row r="6570" ht="22.5" customHeight="1">
      <c r="A6570" s="165"/>
      <c r="B6570" s="171"/>
      <c r="C6570" s="167"/>
      <c r="D6570" s="168"/>
      <c r="E6570" s="258" t="str">
        <f>iferror(vlookup(C6570,'Master data'!$A$1:$C$29,3,0),"--")</f>
        <v>--</v>
      </c>
      <c r="F6570" s="258" t="str">
        <f>iferror(vlookup(C6570,'Master data'!$A$1:$C$29,2,0),"--")</f>
        <v>--</v>
      </c>
    </row>
    <row r="6571" ht="22.5" customHeight="1">
      <c r="A6571" s="165"/>
      <c r="B6571" s="171"/>
      <c r="C6571" s="167"/>
      <c r="D6571" s="168"/>
      <c r="E6571" s="258" t="str">
        <f>iferror(vlookup(C6571,'Master data'!$A$1:$C$29,3,0),"--")</f>
        <v>--</v>
      </c>
      <c r="F6571" s="258" t="str">
        <f>iferror(vlookup(C6571,'Master data'!$A$1:$C$29,2,0),"--")</f>
        <v>--</v>
      </c>
    </row>
    <row r="6572" ht="22.5" customHeight="1">
      <c r="A6572" s="165"/>
      <c r="B6572" s="171"/>
      <c r="C6572" s="167"/>
      <c r="D6572" s="168"/>
      <c r="E6572" s="258" t="str">
        <f>iferror(vlookup(C6572,'Master data'!$A$1:$C$29,3,0),"--")</f>
        <v>--</v>
      </c>
      <c r="F6572" s="258" t="str">
        <f>iferror(vlookup(C6572,'Master data'!$A$1:$C$29,2,0),"--")</f>
        <v>--</v>
      </c>
    </row>
    <row r="6573" ht="22.5" customHeight="1">
      <c r="A6573" s="165"/>
      <c r="B6573" s="171"/>
      <c r="C6573" s="167"/>
      <c r="D6573" s="168"/>
      <c r="E6573" s="258" t="str">
        <f>iferror(vlookup(C6573,'Master data'!$A$1:$C$29,3,0),"--")</f>
        <v>--</v>
      </c>
      <c r="F6573" s="258" t="str">
        <f>iferror(vlookup(C6573,'Master data'!$A$1:$C$29,2,0),"--")</f>
        <v>--</v>
      </c>
    </row>
    <row r="6574" ht="22.5" customHeight="1">
      <c r="A6574" s="165"/>
      <c r="B6574" s="171"/>
      <c r="C6574" s="167"/>
      <c r="D6574" s="168"/>
      <c r="E6574" s="258" t="str">
        <f>iferror(vlookup(C6574,'Master data'!$A$1:$C$29,3,0),"--")</f>
        <v>--</v>
      </c>
      <c r="F6574" s="258" t="str">
        <f>iferror(vlookup(C6574,'Master data'!$A$1:$C$29,2,0),"--")</f>
        <v>--</v>
      </c>
    </row>
    <row r="6575" ht="22.5" customHeight="1">
      <c r="A6575" s="165"/>
      <c r="B6575" s="171"/>
      <c r="C6575" s="167"/>
      <c r="D6575" s="168"/>
      <c r="E6575" s="258" t="str">
        <f>iferror(vlookup(C6575,'Master data'!$A$1:$C$29,3,0),"--")</f>
        <v>--</v>
      </c>
      <c r="F6575" s="258" t="str">
        <f>iferror(vlookup(C6575,'Master data'!$A$1:$C$29,2,0),"--")</f>
        <v>--</v>
      </c>
    </row>
    <row r="6576" ht="22.5" customHeight="1">
      <c r="A6576" s="165"/>
      <c r="B6576" s="171"/>
      <c r="C6576" s="167"/>
      <c r="D6576" s="168"/>
      <c r="E6576" s="258" t="str">
        <f>iferror(vlookup(C6576,'Master data'!$A$1:$C$29,3,0),"--")</f>
        <v>--</v>
      </c>
      <c r="F6576" s="258" t="str">
        <f>iferror(vlookup(C6576,'Master data'!$A$1:$C$29,2,0),"--")</f>
        <v>--</v>
      </c>
    </row>
    <row r="6577" ht="22.5" customHeight="1">
      <c r="A6577" s="165"/>
      <c r="B6577" s="171"/>
      <c r="C6577" s="167"/>
      <c r="D6577" s="168"/>
      <c r="E6577" s="258" t="str">
        <f>iferror(vlookup(C6577,'Master data'!$A$1:$C$29,3,0),"--")</f>
        <v>--</v>
      </c>
      <c r="F6577" s="258" t="str">
        <f>iferror(vlookup(C6577,'Master data'!$A$1:$C$29,2,0),"--")</f>
        <v>--</v>
      </c>
    </row>
    <row r="6578" ht="22.5" customHeight="1">
      <c r="A6578" s="165"/>
      <c r="B6578" s="171"/>
      <c r="C6578" s="167"/>
      <c r="D6578" s="168"/>
      <c r="E6578" s="258" t="str">
        <f>iferror(vlookup(C6578,'Master data'!$A$1:$C$29,3,0),"--")</f>
        <v>--</v>
      </c>
      <c r="F6578" s="258" t="str">
        <f>iferror(vlookup(C6578,'Master data'!$A$1:$C$29,2,0),"--")</f>
        <v>--</v>
      </c>
    </row>
    <row r="6579" ht="22.5" customHeight="1">
      <c r="A6579" s="165"/>
      <c r="B6579" s="171"/>
      <c r="C6579" s="167"/>
      <c r="D6579" s="168"/>
      <c r="E6579" s="258" t="str">
        <f>iferror(vlookup(C6579,'Master data'!$A$1:$C$29,3,0),"--")</f>
        <v>--</v>
      </c>
      <c r="F6579" s="258" t="str">
        <f>iferror(vlookup(C6579,'Master data'!$A$1:$C$29,2,0),"--")</f>
        <v>--</v>
      </c>
    </row>
    <row r="6580" ht="22.5" customHeight="1">
      <c r="A6580" s="165"/>
      <c r="B6580" s="171"/>
      <c r="C6580" s="167"/>
      <c r="D6580" s="168"/>
      <c r="E6580" s="258" t="str">
        <f>iferror(vlookup(C6580,'Master data'!$A$1:$C$29,3,0),"--")</f>
        <v>--</v>
      </c>
      <c r="F6580" s="258" t="str">
        <f>iferror(vlookup(C6580,'Master data'!$A$1:$C$29,2,0),"--")</f>
        <v>--</v>
      </c>
    </row>
    <row r="6581" ht="22.5" customHeight="1">
      <c r="A6581" s="165"/>
      <c r="B6581" s="171"/>
      <c r="C6581" s="167"/>
      <c r="D6581" s="168"/>
      <c r="E6581" s="258" t="str">
        <f>iferror(vlookup(C6581,'Master data'!$A$1:$C$29,3,0),"--")</f>
        <v>--</v>
      </c>
      <c r="F6581" s="258" t="str">
        <f>iferror(vlookup(C6581,'Master data'!$A$1:$C$29,2,0),"--")</f>
        <v>--</v>
      </c>
    </row>
    <row r="6582" ht="22.5" customHeight="1">
      <c r="A6582" s="165"/>
      <c r="B6582" s="171"/>
      <c r="C6582" s="167"/>
      <c r="D6582" s="168"/>
      <c r="E6582" s="258" t="str">
        <f>iferror(vlookup(C6582,'Master data'!$A$1:$C$29,3,0),"--")</f>
        <v>--</v>
      </c>
      <c r="F6582" s="258" t="str">
        <f>iferror(vlookup(C6582,'Master data'!$A$1:$C$29,2,0),"--")</f>
        <v>--</v>
      </c>
    </row>
    <row r="6583" ht="22.5" customHeight="1">
      <c r="A6583" s="165"/>
      <c r="B6583" s="171"/>
      <c r="C6583" s="167"/>
      <c r="D6583" s="168"/>
      <c r="E6583" s="258" t="str">
        <f>iferror(vlookup(C6583,'Master data'!$A$1:$C$29,3,0),"--")</f>
        <v>--</v>
      </c>
      <c r="F6583" s="258" t="str">
        <f>iferror(vlookup(C6583,'Master data'!$A$1:$C$29,2,0),"--")</f>
        <v>--</v>
      </c>
    </row>
    <row r="6584" ht="22.5" customHeight="1">
      <c r="A6584" s="165"/>
      <c r="B6584" s="171"/>
      <c r="C6584" s="167"/>
      <c r="D6584" s="168"/>
      <c r="E6584" s="258" t="str">
        <f>iferror(vlookup(C6584,'Master data'!$A$1:$C$29,3,0),"--")</f>
        <v>--</v>
      </c>
      <c r="F6584" s="258" t="str">
        <f>iferror(vlookup(C6584,'Master data'!$A$1:$C$29,2,0),"--")</f>
        <v>--</v>
      </c>
    </row>
    <row r="6585" ht="22.5" customHeight="1">
      <c r="A6585" s="165"/>
      <c r="B6585" s="171"/>
      <c r="C6585" s="167"/>
      <c r="D6585" s="168"/>
      <c r="E6585" s="258" t="str">
        <f>iferror(vlookup(C6585,'Master data'!$A$1:$C$29,3,0),"--")</f>
        <v>--</v>
      </c>
      <c r="F6585" s="258" t="str">
        <f>iferror(vlookup(C6585,'Master data'!$A$1:$C$29,2,0),"--")</f>
        <v>--</v>
      </c>
    </row>
    <row r="6586" ht="22.5" customHeight="1">
      <c r="A6586" s="165"/>
      <c r="B6586" s="171"/>
      <c r="C6586" s="167"/>
      <c r="D6586" s="168"/>
      <c r="E6586" s="258" t="str">
        <f>iferror(vlookup(C6586,'Master data'!$A$1:$C$29,3,0),"--")</f>
        <v>--</v>
      </c>
      <c r="F6586" s="258" t="str">
        <f>iferror(vlookup(C6586,'Master data'!$A$1:$C$29,2,0),"--")</f>
        <v>--</v>
      </c>
    </row>
    <row r="6587" ht="22.5" customHeight="1">
      <c r="A6587" s="165"/>
      <c r="B6587" s="171"/>
      <c r="C6587" s="167"/>
      <c r="D6587" s="168"/>
      <c r="E6587" s="258" t="str">
        <f>iferror(vlookup(C6587,'Master data'!$A$1:$C$29,3,0),"--")</f>
        <v>--</v>
      </c>
      <c r="F6587" s="258" t="str">
        <f>iferror(vlookup(C6587,'Master data'!$A$1:$C$29,2,0),"--")</f>
        <v>--</v>
      </c>
    </row>
    <row r="6588" ht="22.5" customHeight="1">
      <c r="A6588" s="165"/>
      <c r="B6588" s="171"/>
      <c r="C6588" s="167"/>
      <c r="D6588" s="168"/>
      <c r="E6588" s="258" t="str">
        <f>iferror(vlookup(C6588,'Master data'!$A$1:$C$29,3,0),"--")</f>
        <v>--</v>
      </c>
      <c r="F6588" s="258" t="str">
        <f>iferror(vlookup(C6588,'Master data'!$A$1:$C$29,2,0),"--")</f>
        <v>--</v>
      </c>
    </row>
    <row r="6589" ht="22.5" customHeight="1">
      <c r="A6589" s="165"/>
      <c r="B6589" s="171"/>
      <c r="C6589" s="167"/>
      <c r="D6589" s="168"/>
      <c r="E6589" s="258" t="str">
        <f>iferror(vlookup(C6589,'Master data'!$A$1:$C$29,3,0),"--")</f>
        <v>--</v>
      </c>
      <c r="F6589" s="258" t="str">
        <f>iferror(vlookup(C6589,'Master data'!$A$1:$C$29,2,0),"--")</f>
        <v>--</v>
      </c>
    </row>
    <row r="6590" ht="22.5" customHeight="1">
      <c r="A6590" s="165"/>
      <c r="B6590" s="171"/>
      <c r="C6590" s="167"/>
      <c r="D6590" s="168"/>
      <c r="E6590" s="258" t="str">
        <f>iferror(vlookup(C6590,'Master data'!$A$1:$C$29,3,0),"--")</f>
        <v>--</v>
      </c>
      <c r="F6590" s="258" t="str">
        <f>iferror(vlookup(C6590,'Master data'!$A$1:$C$29,2,0),"--")</f>
        <v>--</v>
      </c>
    </row>
    <row r="6591" ht="22.5" customHeight="1">
      <c r="A6591" s="165"/>
      <c r="B6591" s="171"/>
      <c r="C6591" s="167"/>
      <c r="D6591" s="168"/>
      <c r="E6591" s="258" t="str">
        <f>iferror(vlookup(C6591,'Master data'!$A$1:$C$29,3,0),"--")</f>
        <v>--</v>
      </c>
      <c r="F6591" s="258" t="str">
        <f>iferror(vlookup(C6591,'Master data'!$A$1:$C$29,2,0),"--")</f>
        <v>--</v>
      </c>
    </row>
    <row r="6592" ht="22.5" customHeight="1">
      <c r="A6592" s="165"/>
      <c r="B6592" s="171"/>
      <c r="C6592" s="167"/>
      <c r="D6592" s="168"/>
      <c r="E6592" s="258" t="str">
        <f>iferror(vlookup(C6592,'Master data'!$A$1:$C$29,3,0),"--")</f>
        <v>--</v>
      </c>
      <c r="F6592" s="258" t="str">
        <f>iferror(vlookup(C6592,'Master data'!$A$1:$C$29,2,0),"--")</f>
        <v>--</v>
      </c>
    </row>
    <row r="6593" ht="22.5" customHeight="1">
      <c r="A6593" s="165"/>
      <c r="B6593" s="171"/>
      <c r="C6593" s="167"/>
      <c r="D6593" s="168"/>
      <c r="E6593" s="258" t="str">
        <f>iferror(vlookup(C6593,'Master data'!$A$1:$C$29,3,0),"--")</f>
        <v>--</v>
      </c>
      <c r="F6593" s="258" t="str">
        <f>iferror(vlookup(C6593,'Master data'!$A$1:$C$29,2,0),"--")</f>
        <v>--</v>
      </c>
    </row>
    <row r="6594" ht="22.5" customHeight="1">
      <c r="A6594" s="165"/>
      <c r="B6594" s="171"/>
      <c r="C6594" s="167"/>
      <c r="D6594" s="168"/>
      <c r="E6594" s="258" t="str">
        <f>iferror(vlookup(C6594,'Master data'!$A$1:$C$29,3,0),"--")</f>
        <v>--</v>
      </c>
      <c r="F6594" s="258" t="str">
        <f>iferror(vlookup(C6594,'Master data'!$A$1:$C$29,2,0),"--")</f>
        <v>--</v>
      </c>
    </row>
    <row r="6595" ht="22.5" customHeight="1">
      <c r="A6595" s="165"/>
      <c r="B6595" s="171"/>
      <c r="C6595" s="167"/>
      <c r="D6595" s="168"/>
      <c r="E6595" s="258" t="str">
        <f>iferror(vlookup(C6595,'Master data'!$A$1:$C$29,3,0),"--")</f>
        <v>--</v>
      </c>
      <c r="F6595" s="258" t="str">
        <f>iferror(vlookup(C6595,'Master data'!$A$1:$C$29,2,0),"--")</f>
        <v>--</v>
      </c>
    </row>
    <row r="6596" ht="22.5" customHeight="1">
      <c r="A6596" s="165"/>
      <c r="B6596" s="171"/>
      <c r="C6596" s="167"/>
      <c r="D6596" s="168"/>
      <c r="E6596" s="258" t="str">
        <f>iferror(vlookup(C6596,'Master data'!$A$1:$C$29,3,0),"--")</f>
        <v>--</v>
      </c>
      <c r="F6596" s="258" t="str">
        <f>iferror(vlookup(C6596,'Master data'!$A$1:$C$29,2,0),"--")</f>
        <v>--</v>
      </c>
    </row>
    <row r="6597" ht="22.5" customHeight="1">
      <c r="A6597" s="165"/>
      <c r="B6597" s="171"/>
      <c r="C6597" s="167"/>
      <c r="D6597" s="168"/>
      <c r="E6597" s="258" t="str">
        <f>iferror(vlookup(C6597,'Master data'!$A$1:$C$29,3,0),"--")</f>
        <v>--</v>
      </c>
      <c r="F6597" s="258" t="str">
        <f>iferror(vlookup(C6597,'Master data'!$A$1:$C$29,2,0),"--")</f>
        <v>--</v>
      </c>
    </row>
    <row r="6598" ht="22.5" customHeight="1">
      <c r="A6598" s="165"/>
      <c r="B6598" s="171"/>
      <c r="C6598" s="167"/>
      <c r="D6598" s="168"/>
      <c r="E6598" s="258" t="str">
        <f>iferror(vlookup(C6598,'Master data'!$A$1:$C$29,3,0),"--")</f>
        <v>--</v>
      </c>
      <c r="F6598" s="258" t="str">
        <f>iferror(vlookup(C6598,'Master data'!$A$1:$C$29,2,0),"--")</f>
        <v>--</v>
      </c>
    </row>
    <row r="6599" ht="22.5" customHeight="1">
      <c r="A6599" s="165"/>
      <c r="B6599" s="171"/>
      <c r="C6599" s="167"/>
      <c r="D6599" s="168"/>
      <c r="E6599" s="258" t="str">
        <f>iferror(vlookup(C6599,'Master data'!$A$1:$C$29,3,0),"--")</f>
        <v>--</v>
      </c>
      <c r="F6599" s="258" t="str">
        <f>iferror(vlookup(C6599,'Master data'!$A$1:$C$29,2,0),"--")</f>
        <v>--</v>
      </c>
    </row>
    <row r="6600" ht="22.5" customHeight="1">
      <c r="A6600" s="165"/>
      <c r="B6600" s="171"/>
      <c r="C6600" s="167"/>
      <c r="D6600" s="168"/>
      <c r="E6600" s="258" t="str">
        <f>iferror(vlookup(C6600,'Master data'!$A$1:$C$29,3,0),"--")</f>
        <v>--</v>
      </c>
      <c r="F6600" s="258" t="str">
        <f>iferror(vlookup(C6600,'Master data'!$A$1:$C$29,2,0),"--")</f>
        <v>--</v>
      </c>
    </row>
    <row r="6601" ht="22.5" customHeight="1">
      <c r="A6601" s="165"/>
      <c r="B6601" s="171"/>
      <c r="C6601" s="167"/>
      <c r="D6601" s="168"/>
      <c r="E6601" s="258" t="str">
        <f>iferror(vlookup(C6601,'Master data'!$A$1:$C$29,3,0),"--")</f>
        <v>--</v>
      </c>
      <c r="F6601" s="258" t="str">
        <f>iferror(vlookup(C6601,'Master data'!$A$1:$C$29,2,0),"--")</f>
        <v>--</v>
      </c>
    </row>
    <row r="6602" ht="22.5" customHeight="1">
      <c r="A6602" s="165"/>
      <c r="B6602" s="171"/>
      <c r="C6602" s="167"/>
      <c r="D6602" s="168"/>
      <c r="E6602" s="258" t="str">
        <f>iferror(vlookup(C6602,'Master data'!$A$1:$C$29,3,0),"--")</f>
        <v>--</v>
      </c>
      <c r="F6602" s="258" t="str">
        <f>iferror(vlookup(C6602,'Master data'!$A$1:$C$29,2,0),"--")</f>
        <v>--</v>
      </c>
    </row>
    <row r="6603" ht="22.5" customHeight="1">
      <c r="A6603" s="165"/>
      <c r="B6603" s="171"/>
      <c r="C6603" s="167"/>
      <c r="D6603" s="168"/>
      <c r="E6603" s="258" t="str">
        <f>iferror(vlookup(C6603,'Master data'!$A$1:$C$29,3,0),"--")</f>
        <v>--</v>
      </c>
      <c r="F6603" s="258" t="str">
        <f>iferror(vlookup(C6603,'Master data'!$A$1:$C$29,2,0),"--")</f>
        <v>--</v>
      </c>
    </row>
    <row r="6604" ht="22.5" customHeight="1">
      <c r="A6604" s="165"/>
      <c r="B6604" s="171"/>
      <c r="C6604" s="167"/>
      <c r="D6604" s="168"/>
      <c r="E6604" s="258" t="str">
        <f>iferror(vlookup(C6604,'Master data'!$A$1:$C$29,3,0),"--")</f>
        <v>--</v>
      </c>
      <c r="F6604" s="258" t="str">
        <f>iferror(vlookup(C6604,'Master data'!$A$1:$C$29,2,0),"--")</f>
        <v>--</v>
      </c>
    </row>
    <row r="6605" ht="22.5" customHeight="1">
      <c r="A6605" s="165"/>
      <c r="B6605" s="171"/>
      <c r="C6605" s="167"/>
      <c r="D6605" s="168"/>
      <c r="E6605" s="258" t="str">
        <f>iferror(vlookup(C6605,'Master data'!$A$1:$C$29,3,0),"--")</f>
        <v>--</v>
      </c>
      <c r="F6605" s="258" t="str">
        <f>iferror(vlookup(C6605,'Master data'!$A$1:$C$29,2,0),"--")</f>
        <v>--</v>
      </c>
    </row>
    <row r="6606" ht="22.5" customHeight="1">
      <c r="A6606" s="165"/>
      <c r="B6606" s="171"/>
      <c r="C6606" s="167"/>
      <c r="D6606" s="168"/>
      <c r="E6606" s="258" t="str">
        <f>iferror(vlookup(C6606,'Master data'!$A$1:$C$29,3,0),"--")</f>
        <v>--</v>
      </c>
      <c r="F6606" s="258" t="str">
        <f>iferror(vlookup(C6606,'Master data'!$A$1:$C$29,2,0),"--")</f>
        <v>--</v>
      </c>
    </row>
    <row r="6607" ht="22.5" customHeight="1">
      <c r="A6607" s="165"/>
      <c r="B6607" s="171"/>
      <c r="C6607" s="167"/>
      <c r="D6607" s="168"/>
      <c r="E6607" s="258" t="str">
        <f>iferror(vlookup(C6607,'Master data'!$A$1:$C$29,3,0),"--")</f>
        <v>--</v>
      </c>
      <c r="F6607" s="258" t="str">
        <f>iferror(vlookup(C6607,'Master data'!$A$1:$C$29,2,0),"--")</f>
        <v>--</v>
      </c>
    </row>
    <row r="6608" ht="22.5" customHeight="1">
      <c r="A6608" s="165"/>
      <c r="B6608" s="171"/>
      <c r="C6608" s="167"/>
      <c r="D6608" s="168"/>
      <c r="E6608" s="258" t="str">
        <f>iferror(vlookup(C6608,'Master data'!$A$1:$C$29,3,0),"--")</f>
        <v>--</v>
      </c>
      <c r="F6608" s="258" t="str">
        <f>iferror(vlookup(C6608,'Master data'!$A$1:$C$29,2,0),"--")</f>
        <v>--</v>
      </c>
    </row>
    <row r="6609" ht="22.5" customHeight="1">
      <c r="A6609" s="165"/>
      <c r="B6609" s="171"/>
      <c r="C6609" s="167"/>
      <c r="D6609" s="168"/>
      <c r="E6609" s="258" t="str">
        <f>iferror(vlookup(C6609,'Master data'!$A$1:$C$29,3,0),"--")</f>
        <v>--</v>
      </c>
      <c r="F6609" s="258" t="str">
        <f>iferror(vlookup(C6609,'Master data'!$A$1:$C$29,2,0),"--")</f>
        <v>--</v>
      </c>
    </row>
    <row r="6610" ht="22.5" customHeight="1">
      <c r="A6610" s="165"/>
      <c r="B6610" s="171"/>
      <c r="C6610" s="167"/>
      <c r="D6610" s="168"/>
      <c r="E6610" s="258" t="str">
        <f>iferror(vlookup(C6610,'Master data'!$A$1:$C$29,3,0),"--")</f>
        <v>--</v>
      </c>
      <c r="F6610" s="258" t="str">
        <f>iferror(vlookup(C6610,'Master data'!$A$1:$C$29,2,0),"--")</f>
        <v>--</v>
      </c>
    </row>
    <row r="6611" ht="22.5" customHeight="1">
      <c r="A6611" s="165"/>
      <c r="B6611" s="171"/>
      <c r="C6611" s="167"/>
      <c r="D6611" s="168"/>
      <c r="E6611" s="258" t="str">
        <f>iferror(vlookup(C6611,'Master data'!$A$1:$C$29,3,0),"--")</f>
        <v>--</v>
      </c>
      <c r="F6611" s="258" t="str">
        <f>iferror(vlookup(C6611,'Master data'!$A$1:$C$29,2,0),"--")</f>
        <v>--</v>
      </c>
    </row>
    <row r="6612" ht="22.5" customHeight="1">
      <c r="A6612" s="165"/>
      <c r="B6612" s="171"/>
      <c r="C6612" s="167"/>
      <c r="D6612" s="168"/>
      <c r="E6612" s="258" t="str">
        <f>iferror(vlookup(C6612,'Master data'!$A$1:$C$29,3,0),"--")</f>
        <v>--</v>
      </c>
      <c r="F6612" s="258" t="str">
        <f>iferror(vlookup(C6612,'Master data'!$A$1:$C$29,2,0),"--")</f>
        <v>--</v>
      </c>
    </row>
    <row r="6613" ht="22.5" customHeight="1">
      <c r="A6613" s="165"/>
      <c r="B6613" s="171"/>
      <c r="C6613" s="167"/>
      <c r="D6613" s="168"/>
      <c r="E6613" s="258" t="str">
        <f>iferror(vlookup(C6613,'Master data'!$A$1:$C$29,3,0),"--")</f>
        <v>--</v>
      </c>
      <c r="F6613" s="258" t="str">
        <f>iferror(vlookup(C6613,'Master data'!$A$1:$C$29,2,0),"--")</f>
        <v>--</v>
      </c>
    </row>
    <row r="6614" ht="22.5" customHeight="1">
      <c r="A6614" s="165"/>
      <c r="B6614" s="171"/>
      <c r="C6614" s="167"/>
      <c r="D6614" s="168"/>
      <c r="E6614" s="258" t="str">
        <f>iferror(vlookup(C6614,'Master data'!$A$1:$C$29,3,0),"--")</f>
        <v>--</v>
      </c>
      <c r="F6614" s="258" t="str">
        <f>iferror(vlookup(C6614,'Master data'!$A$1:$C$29,2,0),"--")</f>
        <v>--</v>
      </c>
    </row>
    <row r="6615" ht="22.5" customHeight="1">
      <c r="A6615" s="165"/>
      <c r="B6615" s="171"/>
      <c r="C6615" s="167"/>
      <c r="D6615" s="168"/>
      <c r="E6615" s="258" t="str">
        <f>iferror(vlookup(C6615,'Master data'!$A$1:$C$29,3,0),"--")</f>
        <v>--</v>
      </c>
      <c r="F6615" s="258" t="str">
        <f>iferror(vlookup(C6615,'Master data'!$A$1:$C$29,2,0),"--")</f>
        <v>--</v>
      </c>
    </row>
    <row r="6616" ht="22.5" customHeight="1">
      <c r="A6616" s="165"/>
      <c r="B6616" s="171"/>
      <c r="C6616" s="167"/>
      <c r="D6616" s="168"/>
      <c r="E6616" s="258" t="str">
        <f>iferror(vlookup(C6616,'Master data'!$A$1:$C$29,3,0),"--")</f>
        <v>--</v>
      </c>
      <c r="F6616" s="258" t="str">
        <f>iferror(vlookup(C6616,'Master data'!$A$1:$C$29,2,0),"--")</f>
        <v>--</v>
      </c>
    </row>
    <row r="6617" ht="22.5" customHeight="1">
      <c r="A6617" s="165"/>
      <c r="B6617" s="171"/>
      <c r="C6617" s="167"/>
      <c r="D6617" s="168"/>
      <c r="E6617" s="258" t="str">
        <f>iferror(vlookup(C6617,'Master data'!$A$1:$C$29,3,0),"--")</f>
        <v>--</v>
      </c>
      <c r="F6617" s="258" t="str">
        <f>iferror(vlookup(C6617,'Master data'!$A$1:$C$29,2,0),"--")</f>
        <v>--</v>
      </c>
    </row>
    <row r="6618" ht="22.5" customHeight="1">
      <c r="A6618" s="165"/>
      <c r="B6618" s="171"/>
      <c r="C6618" s="167"/>
      <c r="D6618" s="168"/>
      <c r="E6618" s="258" t="str">
        <f>iferror(vlookup(C6618,'Master data'!$A$1:$C$29,3,0),"--")</f>
        <v>--</v>
      </c>
      <c r="F6618" s="258" t="str">
        <f>iferror(vlookup(C6618,'Master data'!$A$1:$C$29,2,0),"--")</f>
        <v>--</v>
      </c>
    </row>
    <row r="6619" ht="22.5" customHeight="1">
      <c r="A6619" s="165"/>
      <c r="B6619" s="171"/>
      <c r="C6619" s="167"/>
      <c r="D6619" s="168"/>
      <c r="E6619" s="258" t="str">
        <f>iferror(vlookup(C6619,'Master data'!$A$1:$C$29,3,0),"--")</f>
        <v>--</v>
      </c>
      <c r="F6619" s="258" t="str">
        <f>iferror(vlookup(C6619,'Master data'!$A$1:$C$29,2,0),"--")</f>
        <v>--</v>
      </c>
    </row>
    <row r="6620" ht="22.5" customHeight="1">
      <c r="A6620" s="165"/>
      <c r="B6620" s="171"/>
      <c r="C6620" s="167"/>
      <c r="D6620" s="168"/>
      <c r="E6620" s="258" t="str">
        <f>iferror(vlookup(C6620,'Master data'!$A$1:$C$29,3,0),"--")</f>
        <v>--</v>
      </c>
      <c r="F6620" s="258" t="str">
        <f>iferror(vlookup(C6620,'Master data'!$A$1:$C$29,2,0),"--")</f>
        <v>--</v>
      </c>
    </row>
    <row r="6621" ht="22.5" customHeight="1">
      <c r="A6621" s="165"/>
      <c r="B6621" s="171"/>
      <c r="C6621" s="167"/>
      <c r="D6621" s="168"/>
      <c r="E6621" s="258" t="str">
        <f>iferror(vlookup(C6621,'Master data'!$A$1:$C$29,3,0),"--")</f>
        <v>--</v>
      </c>
      <c r="F6621" s="258" t="str">
        <f>iferror(vlookup(C6621,'Master data'!$A$1:$C$29,2,0),"--")</f>
        <v>--</v>
      </c>
    </row>
    <row r="6622" ht="22.5" customHeight="1">
      <c r="A6622" s="165"/>
      <c r="B6622" s="171"/>
      <c r="C6622" s="167"/>
      <c r="D6622" s="168"/>
      <c r="E6622" s="258" t="str">
        <f>iferror(vlookup(C6622,'Master data'!$A$1:$C$29,3,0),"--")</f>
        <v>--</v>
      </c>
      <c r="F6622" s="258" t="str">
        <f>iferror(vlookup(C6622,'Master data'!$A$1:$C$29,2,0),"--")</f>
        <v>--</v>
      </c>
    </row>
    <row r="6623" ht="22.5" customHeight="1">
      <c r="A6623" s="165"/>
      <c r="B6623" s="171"/>
      <c r="C6623" s="167"/>
      <c r="D6623" s="168"/>
      <c r="E6623" s="258" t="str">
        <f>iferror(vlookup(C6623,'Master data'!$A$1:$C$29,3,0),"--")</f>
        <v>--</v>
      </c>
      <c r="F6623" s="258" t="str">
        <f>iferror(vlookup(C6623,'Master data'!$A$1:$C$29,2,0),"--")</f>
        <v>--</v>
      </c>
    </row>
    <row r="6624" ht="22.5" customHeight="1">
      <c r="A6624" s="165"/>
      <c r="B6624" s="171"/>
      <c r="C6624" s="167"/>
      <c r="D6624" s="168"/>
      <c r="E6624" s="258" t="str">
        <f>iferror(vlookup(C6624,'Master data'!$A$1:$C$29,3,0),"--")</f>
        <v>--</v>
      </c>
      <c r="F6624" s="258" t="str">
        <f>iferror(vlookup(C6624,'Master data'!$A$1:$C$29,2,0),"--")</f>
        <v>--</v>
      </c>
    </row>
    <row r="6625" ht="22.5" customHeight="1">
      <c r="A6625" s="165"/>
      <c r="B6625" s="171"/>
      <c r="C6625" s="167"/>
      <c r="D6625" s="168"/>
      <c r="E6625" s="258" t="str">
        <f>iferror(vlookup(C6625,'Master data'!$A$1:$C$29,3,0),"--")</f>
        <v>--</v>
      </c>
      <c r="F6625" s="258" t="str">
        <f>iferror(vlookup(C6625,'Master data'!$A$1:$C$29,2,0),"--")</f>
        <v>--</v>
      </c>
    </row>
    <row r="6626" ht="22.5" customHeight="1">
      <c r="A6626" s="165"/>
      <c r="B6626" s="171"/>
      <c r="C6626" s="167"/>
      <c r="D6626" s="168"/>
      <c r="E6626" s="258" t="str">
        <f>iferror(vlookup(C6626,'Master data'!$A$1:$C$29,3,0),"--")</f>
        <v>--</v>
      </c>
      <c r="F6626" s="258" t="str">
        <f>iferror(vlookup(C6626,'Master data'!$A$1:$C$29,2,0),"--")</f>
        <v>--</v>
      </c>
    </row>
    <row r="6627" ht="22.5" customHeight="1">
      <c r="A6627" s="165"/>
      <c r="B6627" s="171"/>
      <c r="C6627" s="167"/>
      <c r="D6627" s="168"/>
      <c r="E6627" s="258" t="str">
        <f>iferror(vlookup(C6627,'Master data'!$A$1:$C$29,3,0),"--")</f>
        <v>--</v>
      </c>
      <c r="F6627" s="258" t="str">
        <f>iferror(vlookup(C6627,'Master data'!$A$1:$C$29,2,0),"--")</f>
        <v>--</v>
      </c>
    </row>
    <row r="6628" ht="22.5" customHeight="1">
      <c r="A6628" s="165"/>
      <c r="B6628" s="171"/>
      <c r="C6628" s="167"/>
      <c r="D6628" s="168"/>
      <c r="E6628" s="258" t="str">
        <f>iferror(vlookup(C6628,'Master data'!$A$1:$C$29,3,0),"--")</f>
        <v>--</v>
      </c>
      <c r="F6628" s="258" t="str">
        <f>iferror(vlookup(C6628,'Master data'!$A$1:$C$29,2,0),"--")</f>
        <v>--</v>
      </c>
    </row>
    <row r="6629" ht="22.5" customHeight="1">
      <c r="A6629" s="165"/>
      <c r="B6629" s="171"/>
      <c r="C6629" s="167"/>
      <c r="D6629" s="168"/>
      <c r="E6629" s="258" t="str">
        <f>iferror(vlookup(C6629,'Master data'!$A$1:$C$29,3,0),"--")</f>
        <v>--</v>
      </c>
      <c r="F6629" s="258" t="str">
        <f>iferror(vlookup(C6629,'Master data'!$A$1:$C$29,2,0),"--")</f>
        <v>--</v>
      </c>
    </row>
    <row r="6630" ht="22.5" customHeight="1">
      <c r="A6630" s="165"/>
      <c r="B6630" s="171"/>
      <c r="C6630" s="167"/>
      <c r="D6630" s="168"/>
      <c r="E6630" s="258" t="str">
        <f>iferror(vlookup(C6630,'Master data'!$A$1:$C$29,3,0),"--")</f>
        <v>--</v>
      </c>
      <c r="F6630" s="258" t="str">
        <f>iferror(vlookup(C6630,'Master data'!$A$1:$C$29,2,0),"--")</f>
        <v>--</v>
      </c>
    </row>
    <row r="6631" ht="22.5" customHeight="1">
      <c r="A6631" s="165"/>
      <c r="B6631" s="171"/>
      <c r="C6631" s="167"/>
      <c r="D6631" s="168"/>
      <c r="E6631" s="258" t="str">
        <f>iferror(vlookup(C6631,'Master data'!$A$1:$C$29,3,0),"--")</f>
        <v>--</v>
      </c>
      <c r="F6631" s="258" t="str">
        <f>iferror(vlookup(C6631,'Master data'!$A$1:$C$29,2,0),"--")</f>
        <v>--</v>
      </c>
    </row>
    <row r="6632" ht="22.5" customHeight="1">
      <c r="A6632" s="165"/>
      <c r="B6632" s="171"/>
      <c r="C6632" s="167"/>
      <c r="D6632" s="168"/>
      <c r="E6632" s="258" t="str">
        <f>iferror(vlookup(C6632,'Master data'!$A$1:$C$29,3,0),"--")</f>
        <v>--</v>
      </c>
      <c r="F6632" s="258" t="str">
        <f>iferror(vlookup(C6632,'Master data'!$A$1:$C$29,2,0),"--")</f>
        <v>--</v>
      </c>
    </row>
    <row r="6633" ht="22.5" customHeight="1">
      <c r="A6633" s="165"/>
      <c r="B6633" s="171"/>
      <c r="C6633" s="167"/>
      <c r="D6633" s="168"/>
      <c r="E6633" s="258" t="str">
        <f>iferror(vlookup(C6633,'Master data'!$A$1:$C$29,3,0),"--")</f>
        <v>--</v>
      </c>
      <c r="F6633" s="258" t="str">
        <f>iferror(vlookup(C6633,'Master data'!$A$1:$C$29,2,0),"--")</f>
        <v>--</v>
      </c>
    </row>
    <row r="6634" ht="22.5" customHeight="1">
      <c r="A6634" s="165"/>
      <c r="B6634" s="171"/>
      <c r="C6634" s="167"/>
      <c r="D6634" s="168"/>
      <c r="E6634" s="258" t="str">
        <f>iferror(vlookup(C6634,'Master data'!$A$1:$C$29,3,0),"--")</f>
        <v>--</v>
      </c>
      <c r="F6634" s="258" t="str">
        <f>iferror(vlookup(C6634,'Master data'!$A$1:$C$29,2,0),"--")</f>
        <v>--</v>
      </c>
    </row>
    <row r="6635" ht="22.5" customHeight="1">
      <c r="A6635" s="165"/>
      <c r="B6635" s="171"/>
      <c r="C6635" s="167"/>
      <c r="D6635" s="168"/>
      <c r="E6635" s="258" t="str">
        <f>iferror(vlookup(C6635,'Master data'!$A$1:$C$29,3,0),"--")</f>
        <v>--</v>
      </c>
      <c r="F6635" s="258" t="str">
        <f>iferror(vlookup(C6635,'Master data'!$A$1:$C$29,2,0),"--")</f>
        <v>--</v>
      </c>
    </row>
    <row r="6636" ht="22.5" customHeight="1">
      <c r="A6636" s="165"/>
      <c r="B6636" s="171"/>
      <c r="C6636" s="167"/>
      <c r="D6636" s="168"/>
      <c r="E6636" s="258" t="str">
        <f>iferror(vlookup(C6636,'Master data'!$A$1:$C$29,3,0),"--")</f>
        <v>--</v>
      </c>
      <c r="F6636" s="258" t="str">
        <f>iferror(vlookup(C6636,'Master data'!$A$1:$C$29,2,0),"--")</f>
        <v>--</v>
      </c>
    </row>
    <row r="6637" ht="22.5" customHeight="1">
      <c r="A6637" s="165"/>
      <c r="B6637" s="171"/>
      <c r="C6637" s="167"/>
      <c r="D6637" s="168"/>
      <c r="E6637" s="258" t="str">
        <f>iferror(vlookup(C6637,'Master data'!$A$1:$C$29,3,0),"--")</f>
        <v>--</v>
      </c>
      <c r="F6637" s="258" t="str">
        <f>iferror(vlookup(C6637,'Master data'!$A$1:$C$29,2,0),"--")</f>
        <v>--</v>
      </c>
    </row>
    <row r="6638" ht="22.5" customHeight="1">
      <c r="A6638" s="165"/>
      <c r="B6638" s="171"/>
      <c r="C6638" s="167"/>
      <c r="D6638" s="168"/>
      <c r="E6638" s="258" t="str">
        <f>iferror(vlookup(C6638,'Master data'!$A$1:$C$29,3,0),"--")</f>
        <v>--</v>
      </c>
      <c r="F6638" s="258" t="str">
        <f>iferror(vlookup(C6638,'Master data'!$A$1:$C$29,2,0),"--")</f>
        <v>--</v>
      </c>
    </row>
    <row r="6639" ht="22.5" customHeight="1">
      <c r="A6639" s="165"/>
      <c r="B6639" s="171"/>
      <c r="C6639" s="167"/>
      <c r="D6639" s="168"/>
      <c r="E6639" s="258" t="str">
        <f>iferror(vlookup(C6639,'Master data'!$A$1:$C$29,3,0),"--")</f>
        <v>--</v>
      </c>
      <c r="F6639" s="258" t="str">
        <f>iferror(vlookup(C6639,'Master data'!$A$1:$C$29,2,0),"--")</f>
        <v>--</v>
      </c>
    </row>
    <row r="6640" ht="22.5" customHeight="1">
      <c r="A6640" s="165"/>
      <c r="B6640" s="171"/>
      <c r="C6640" s="167"/>
      <c r="D6640" s="168"/>
      <c r="E6640" s="258" t="str">
        <f>iferror(vlookup(C6640,'Master data'!$A$1:$C$29,3,0),"--")</f>
        <v>--</v>
      </c>
      <c r="F6640" s="258" t="str">
        <f>iferror(vlookup(C6640,'Master data'!$A$1:$C$29,2,0),"--")</f>
        <v>--</v>
      </c>
    </row>
    <row r="6641" ht="22.5" customHeight="1">
      <c r="A6641" s="165"/>
      <c r="B6641" s="171"/>
      <c r="C6641" s="167"/>
      <c r="D6641" s="168"/>
      <c r="E6641" s="258" t="str">
        <f>iferror(vlookup(C6641,'Master data'!$A$1:$C$29,3,0),"--")</f>
        <v>--</v>
      </c>
      <c r="F6641" s="258" t="str">
        <f>iferror(vlookup(C6641,'Master data'!$A$1:$C$29,2,0),"--")</f>
        <v>--</v>
      </c>
    </row>
    <row r="6642" ht="22.5" customHeight="1">
      <c r="A6642" s="165"/>
      <c r="B6642" s="171"/>
      <c r="C6642" s="167"/>
      <c r="D6642" s="168"/>
      <c r="E6642" s="258" t="str">
        <f>iferror(vlookup(C6642,'Master data'!$A$1:$C$29,3,0),"--")</f>
        <v>--</v>
      </c>
      <c r="F6642" s="258" t="str">
        <f>iferror(vlookup(C6642,'Master data'!$A$1:$C$29,2,0),"--")</f>
        <v>--</v>
      </c>
    </row>
    <row r="6643" ht="22.5" customHeight="1">
      <c r="A6643" s="165"/>
      <c r="B6643" s="171"/>
      <c r="C6643" s="167"/>
      <c r="D6643" s="168"/>
      <c r="E6643" s="258" t="str">
        <f>iferror(vlookup(C6643,'Master data'!$A$1:$C$29,3,0),"--")</f>
        <v>--</v>
      </c>
      <c r="F6643" s="258" t="str">
        <f>iferror(vlookup(C6643,'Master data'!$A$1:$C$29,2,0),"--")</f>
        <v>--</v>
      </c>
    </row>
    <row r="6644" ht="22.5" customHeight="1">
      <c r="A6644" s="165"/>
      <c r="B6644" s="171"/>
      <c r="C6644" s="167"/>
      <c r="D6644" s="168"/>
      <c r="E6644" s="258" t="str">
        <f>iferror(vlookup(C6644,'Master data'!$A$1:$C$29,3,0),"--")</f>
        <v>--</v>
      </c>
      <c r="F6644" s="258" t="str">
        <f>iferror(vlookup(C6644,'Master data'!$A$1:$C$29,2,0),"--")</f>
        <v>--</v>
      </c>
    </row>
    <row r="6645" ht="22.5" customHeight="1">
      <c r="A6645" s="165"/>
      <c r="B6645" s="171"/>
      <c r="C6645" s="167"/>
      <c r="D6645" s="168"/>
      <c r="E6645" s="258" t="str">
        <f>iferror(vlookup(C6645,'Master data'!$A$1:$C$29,3,0),"--")</f>
        <v>--</v>
      </c>
      <c r="F6645" s="258" t="str">
        <f>iferror(vlookup(C6645,'Master data'!$A$1:$C$29,2,0),"--")</f>
        <v>--</v>
      </c>
    </row>
    <row r="6646" ht="22.5" customHeight="1">
      <c r="A6646" s="165"/>
      <c r="B6646" s="171"/>
      <c r="C6646" s="167"/>
      <c r="D6646" s="168"/>
      <c r="E6646" s="258" t="str">
        <f>iferror(vlookup(C6646,'Master data'!$A$1:$C$29,3,0),"--")</f>
        <v>--</v>
      </c>
      <c r="F6646" s="258" t="str">
        <f>iferror(vlookup(C6646,'Master data'!$A$1:$C$29,2,0),"--")</f>
        <v>--</v>
      </c>
    </row>
    <row r="6647" ht="22.5" customHeight="1">
      <c r="A6647" s="165"/>
      <c r="B6647" s="171"/>
      <c r="C6647" s="167"/>
      <c r="D6647" s="168"/>
      <c r="E6647" s="258" t="str">
        <f>iferror(vlookup(C6647,'Master data'!$A$1:$C$29,3,0),"--")</f>
        <v>--</v>
      </c>
      <c r="F6647" s="258" t="str">
        <f>iferror(vlookup(C6647,'Master data'!$A$1:$C$29,2,0),"--")</f>
        <v>--</v>
      </c>
    </row>
    <row r="6648" ht="22.5" customHeight="1">
      <c r="A6648" s="165"/>
      <c r="B6648" s="171"/>
      <c r="C6648" s="167"/>
      <c r="D6648" s="168"/>
      <c r="E6648" s="258" t="str">
        <f>iferror(vlookup(C6648,'Master data'!$A$1:$C$29,3,0),"--")</f>
        <v>--</v>
      </c>
      <c r="F6648" s="258" t="str">
        <f>iferror(vlookup(C6648,'Master data'!$A$1:$C$29,2,0),"--")</f>
        <v>--</v>
      </c>
    </row>
    <row r="6649" ht="22.5" customHeight="1">
      <c r="A6649" s="165"/>
      <c r="B6649" s="171"/>
      <c r="C6649" s="167"/>
      <c r="D6649" s="168"/>
      <c r="E6649" s="258" t="str">
        <f>iferror(vlookup(C6649,'Master data'!$A$1:$C$29,3,0),"--")</f>
        <v>--</v>
      </c>
      <c r="F6649" s="258" t="str">
        <f>iferror(vlookup(C6649,'Master data'!$A$1:$C$29,2,0),"--")</f>
        <v>--</v>
      </c>
    </row>
    <row r="6650" ht="22.5" customHeight="1">
      <c r="A6650" s="165"/>
      <c r="B6650" s="171"/>
      <c r="C6650" s="167"/>
      <c r="D6650" s="168"/>
      <c r="E6650" s="258" t="str">
        <f>iferror(vlookup(C6650,'Master data'!$A$1:$C$29,3,0),"--")</f>
        <v>--</v>
      </c>
      <c r="F6650" s="258" t="str">
        <f>iferror(vlookup(C6650,'Master data'!$A$1:$C$29,2,0),"--")</f>
        <v>--</v>
      </c>
    </row>
    <row r="6651" ht="22.5" customHeight="1">
      <c r="A6651" s="165"/>
      <c r="B6651" s="171"/>
      <c r="C6651" s="167"/>
      <c r="D6651" s="168"/>
      <c r="E6651" s="258" t="str">
        <f>iferror(vlookup(C6651,'Master data'!$A$1:$C$29,3,0),"--")</f>
        <v>--</v>
      </c>
      <c r="F6651" s="258" t="str">
        <f>iferror(vlookup(C6651,'Master data'!$A$1:$C$29,2,0),"--")</f>
        <v>--</v>
      </c>
    </row>
    <row r="6652" ht="22.5" customHeight="1">
      <c r="A6652" s="165"/>
      <c r="B6652" s="171"/>
      <c r="C6652" s="167"/>
      <c r="D6652" s="168"/>
      <c r="E6652" s="258" t="str">
        <f>iferror(vlookup(C6652,'Master data'!$A$1:$C$29,3,0),"--")</f>
        <v>--</v>
      </c>
      <c r="F6652" s="258" t="str">
        <f>iferror(vlookup(C6652,'Master data'!$A$1:$C$29,2,0),"--")</f>
        <v>--</v>
      </c>
    </row>
    <row r="6653" ht="22.5" customHeight="1">
      <c r="A6653" s="165"/>
      <c r="B6653" s="171"/>
      <c r="C6653" s="167"/>
      <c r="D6653" s="168"/>
      <c r="E6653" s="258" t="str">
        <f>iferror(vlookup(C6653,'Master data'!$A$1:$C$29,3,0),"--")</f>
        <v>--</v>
      </c>
      <c r="F6653" s="258" t="str">
        <f>iferror(vlookup(C6653,'Master data'!$A$1:$C$29,2,0),"--")</f>
        <v>--</v>
      </c>
    </row>
    <row r="6654" ht="22.5" customHeight="1">
      <c r="A6654" s="165"/>
      <c r="B6654" s="171"/>
      <c r="C6654" s="167"/>
      <c r="D6654" s="168"/>
      <c r="E6654" s="258" t="str">
        <f>iferror(vlookup(C6654,'Master data'!$A$1:$C$29,3,0),"--")</f>
        <v>--</v>
      </c>
      <c r="F6654" s="258" t="str">
        <f>iferror(vlookup(C6654,'Master data'!$A$1:$C$29,2,0),"--")</f>
        <v>--</v>
      </c>
    </row>
    <row r="6655" ht="22.5" customHeight="1">
      <c r="A6655" s="165"/>
      <c r="B6655" s="171"/>
      <c r="C6655" s="167"/>
      <c r="D6655" s="168"/>
      <c r="E6655" s="258" t="str">
        <f>iferror(vlookup(C6655,'Master data'!$A$1:$C$29,3,0),"--")</f>
        <v>--</v>
      </c>
      <c r="F6655" s="258" t="str">
        <f>iferror(vlookup(C6655,'Master data'!$A$1:$C$29,2,0),"--")</f>
        <v>--</v>
      </c>
    </row>
    <row r="6656" ht="22.5" customHeight="1">
      <c r="A6656" s="165"/>
      <c r="B6656" s="171"/>
      <c r="C6656" s="167"/>
      <c r="D6656" s="168"/>
      <c r="E6656" s="258" t="str">
        <f>iferror(vlookup(C6656,'Master data'!$A$1:$C$29,3,0),"--")</f>
        <v>--</v>
      </c>
      <c r="F6656" s="258" t="str">
        <f>iferror(vlookup(C6656,'Master data'!$A$1:$C$29,2,0),"--")</f>
        <v>--</v>
      </c>
    </row>
    <row r="6657" ht="22.5" customHeight="1">
      <c r="A6657" s="165"/>
      <c r="B6657" s="171"/>
      <c r="C6657" s="167"/>
      <c r="D6657" s="168"/>
      <c r="E6657" s="258" t="str">
        <f>iferror(vlookup(C6657,'Master data'!$A$1:$C$29,3,0),"--")</f>
        <v>--</v>
      </c>
      <c r="F6657" s="258" t="str">
        <f>iferror(vlookup(C6657,'Master data'!$A$1:$C$29,2,0),"--")</f>
        <v>--</v>
      </c>
    </row>
    <row r="6658" ht="22.5" customHeight="1">
      <c r="A6658" s="165"/>
      <c r="B6658" s="171"/>
      <c r="C6658" s="167"/>
      <c r="D6658" s="168"/>
      <c r="E6658" s="258" t="str">
        <f>iferror(vlookup(C6658,'Master data'!$A$1:$C$29,3,0),"--")</f>
        <v>--</v>
      </c>
      <c r="F6658" s="258" t="str">
        <f>iferror(vlookup(C6658,'Master data'!$A$1:$C$29,2,0),"--")</f>
        <v>--</v>
      </c>
    </row>
    <row r="6659" ht="22.5" customHeight="1">
      <c r="A6659" s="165"/>
      <c r="B6659" s="171"/>
      <c r="C6659" s="167"/>
      <c r="D6659" s="168"/>
      <c r="E6659" s="258" t="str">
        <f>iferror(vlookup(C6659,'Master data'!$A$1:$C$29,3,0),"--")</f>
        <v>--</v>
      </c>
      <c r="F6659" s="258" t="str">
        <f>iferror(vlookup(C6659,'Master data'!$A$1:$C$29,2,0),"--")</f>
        <v>--</v>
      </c>
    </row>
    <row r="6660" ht="22.5" customHeight="1">
      <c r="A6660" s="165"/>
      <c r="B6660" s="171"/>
      <c r="C6660" s="167"/>
      <c r="D6660" s="168"/>
      <c r="E6660" s="258" t="str">
        <f>iferror(vlookup(C6660,'Master data'!$A$1:$C$29,3,0),"--")</f>
        <v>--</v>
      </c>
      <c r="F6660" s="258" t="str">
        <f>iferror(vlookup(C6660,'Master data'!$A$1:$C$29,2,0),"--")</f>
        <v>--</v>
      </c>
    </row>
    <row r="6661" ht="22.5" customHeight="1">
      <c r="A6661" s="165"/>
      <c r="B6661" s="171"/>
      <c r="C6661" s="167"/>
      <c r="D6661" s="168"/>
      <c r="E6661" s="258" t="str">
        <f>iferror(vlookup(C6661,'Master data'!$A$1:$C$29,3,0),"--")</f>
        <v>--</v>
      </c>
      <c r="F6661" s="258" t="str">
        <f>iferror(vlookup(C6661,'Master data'!$A$1:$C$29,2,0),"--")</f>
        <v>--</v>
      </c>
    </row>
    <row r="6662" ht="22.5" customHeight="1">
      <c r="A6662" s="165"/>
      <c r="B6662" s="171"/>
      <c r="C6662" s="167"/>
      <c r="D6662" s="168"/>
      <c r="E6662" s="258" t="str">
        <f>iferror(vlookup(C6662,'Master data'!$A$1:$C$29,3,0),"--")</f>
        <v>--</v>
      </c>
      <c r="F6662" s="258" t="str">
        <f>iferror(vlookup(C6662,'Master data'!$A$1:$C$29,2,0),"--")</f>
        <v>--</v>
      </c>
    </row>
    <row r="6663" ht="22.5" customHeight="1">
      <c r="A6663" s="165"/>
      <c r="B6663" s="171"/>
      <c r="C6663" s="167"/>
      <c r="D6663" s="168"/>
      <c r="E6663" s="258" t="str">
        <f>iferror(vlookup(C6663,'Master data'!$A$1:$C$29,3,0),"--")</f>
        <v>--</v>
      </c>
      <c r="F6663" s="258" t="str">
        <f>iferror(vlookup(C6663,'Master data'!$A$1:$C$29,2,0),"--")</f>
        <v>--</v>
      </c>
    </row>
    <row r="6664" ht="22.5" customHeight="1">
      <c r="A6664" s="165"/>
      <c r="B6664" s="171"/>
      <c r="C6664" s="167"/>
      <c r="D6664" s="168"/>
      <c r="E6664" s="258" t="str">
        <f>iferror(vlookup(C6664,'Master data'!$A$1:$C$29,3,0),"--")</f>
        <v>--</v>
      </c>
      <c r="F6664" s="258" t="str">
        <f>iferror(vlookup(C6664,'Master data'!$A$1:$C$29,2,0),"--")</f>
        <v>--</v>
      </c>
    </row>
    <row r="6665" ht="22.5" customHeight="1">
      <c r="A6665" s="165"/>
      <c r="B6665" s="171"/>
      <c r="C6665" s="167"/>
      <c r="D6665" s="168"/>
      <c r="E6665" s="258" t="str">
        <f>iferror(vlookup(C6665,'Master data'!$A$1:$C$29,3,0),"--")</f>
        <v>--</v>
      </c>
      <c r="F6665" s="258" t="str">
        <f>iferror(vlookup(C6665,'Master data'!$A$1:$C$29,2,0),"--")</f>
        <v>--</v>
      </c>
    </row>
    <row r="6666" ht="22.5" customHeight="1">
      <c r="A6666" s="165"/>
      <c r="B6666" s="171"/>
      <c r="C6666" s="167"/>
      <c r="D6666" s="168"/>
      <c r="E6666" s="258" t="str">
        <f>iferror(vlookup(C6666,'Master data'!$A$1:$C$29,3,0),"--")</f>
        <v>--</v>
      </c>
      <c r="F6666" s="258" t="str">
        <f>iferror(vlookup(C6666,'Master data'!$A$1:$C$29,2,0),"--")</f>
        <v>--</v>
      </c>
    </row>
    <row r="6667" ht="22.5" customHeight="1">
      <c r="A6667" s="165"/>
      <c r="B6667" s="171"/>
      <c r="C6667" s="167"/>
      <c r="D6667" s="168"/>
      <c r="E6667" s="258" t="str">
        <f>iferror(vlookup(C6667,'Master data'!$A$1:$C$29,3,0),"--")</f>
        <v>--</v>
      </c>
      <c r="F6667" s="258" t="str">
        <f>iferror(vlookup(C6667,'Master data'!$A$1:$C$29,2,0),"--")</f>
        <v>--</v>
      </c>
    </row>
    <row r="6668" ht="22.5" customHeight="1">
      <c r="A6668" s="165"/>
      <c r="B6668" s="171"/>
      <c r="C6668" s="167"/>
      <c r="D6668" s="168"/>
      <c r="E6668" s="258" t="str">
        <f>iferror(vlookup(C6668,'Master data'!$A$1:$C$29,3,0),"--")</f>
        <v>--</v>
      </c>
      <c r="F6668" s="258" t="str">
        <f>iferror(vlookup(C6668,'Master data'!$A$1:$C$29,2,0),"--")</f>
        <v>--</v>
      </c>
    </row>
    <row r="6669" ht="22.5" customHeight="1">
      <c r="A6669" s="165"/>
      <c r="B6669" s="171"/>
      <c r="C6669" s="167"/>
      <c r="D6669" s="168"/>
      <c r="E6669" s="258" t="str">
        <f>iferror(vlookup(C6669,'Master data'!$A$1:$C$29,3,0),"--")</f>
        <v>--</v>
      </c>
      <c r="F6669" s="258" t="str">
        <f>iferror(vlookup(C6669,'Master data'!$A$1:$C$29,2,0),"--")</f>
        <v>--</v>
      </c>
    </row>
    <row r="6670" ht="22.5" customHeight="1">
      <c r="A6670" s="165"/>
      <c r="B6670" s="171"/>
      <c r="C6670" s="167"/>
      <c r="D6670" s="168"/>
      <c r="E6670" s="258" t="str">
        <f>iferror(vlookup(C6670,'Master data'!$A$1:$C$29,3,0),"--")</f>
        <v>--</v>
      </c>
      <c r="F6670" s="258" t="str">
        <f>iferror(vlookup(C6670,'Master data'!$A$1:$C$29,2,0),"--")</f>
        <v>--</v>
      </c>
    </row>
    <row r="6671" ht="22.5" customHeight="1">
      <c r="A6671" s="165"/>
      <c r="B6671" s="171"/>
      <c r="C6671" s="167"/>
      <c r="D6671" s="168"/>
      <c r="E6671" s="258" t="str">
        <f>iferror(vlookup(C6671,'Master data'!$A$1:$C$29,3,0),"--")</f>
        <v>--</v>
      </c>
      <c r="F6671" s="258" t="str">
        <f>iferror(vlookup(C6671,'Master data'!$A$1:$C$29,2,0),"--")</f>
        <v>--</v>
      </c>
    </row>
    <row r="6672" ht="22.5" customHeight="1">
      <c r="A6672" s="165"/>
      <c r="B6672" s="171"/>
      <c r="C6672" s="167"/>
      <c r="D6672" s="168"/>
      <c r="E6672" s="258" t="str">
        <f>iferror(vlookup(C6672,'Master data'!$A$1:$C$29,3,0),"--")</f>
        <v>--</v>
      </c>
      <c r="F6672" s="258" t="str">
        <f>iferror(vlookup(C6672,'Master data'!$A$1:$C$29,2,0),"--")</f>
        <v>--</v>
      </c>
    </row>
    <row r="6673" ht="22.5" customHeight="1">
      <c r="A6673" s="165"/>
      <c r="B6673" s="171"/>
      <c r="C6673" s="167"/>
      <c r="D6673" s="168"/>
      <c r="E6673" s="258" t="str">
        <f>iferror(vlookup(C6673,'Master data'!$A$1:$C$29,3,0),"--")</f>
        <v>--</v>
      </c>
      <c r="F6673" s="258" t="str">
        <f>iferror(vlookup(C6673,'Master data'!$A$1:$C$29,2,0),"--")</f>
        <v>--</v>
      </c>
    </row>
    <row r="6674" ht="22.5" customHeight="1">
      <c r="A6674" s="165"/>
      <c r="B6674" s="171"/>
      <c r="C6674" s="167"/>
      <c r="D6674" s="168"/>
      <c r="E6674" s="258" t="str">
        <f>iferror(vlookup(C6674,'Master data'!$A$1:$C$29,3,0),"--")</f>
        <v>--</v>
      </c>
      <c r="F6674" s="258" t="str">
        <f>iferror(vlookup(C6674,'Master data'!$A$1:$C$29,2,0),"--")</f>
        <v>--</v>
      </c>
    </row>
    <row r="6675" ht="22.5" customHeight="1">
      <c r="A6675" s="165"/>
      <c r="B6675" s="171"/>
      <c r="C6675" s="167"/>
      <c r="D6675" s="168"/>
      <c r="E6675" s="258" t="str">
        <f>iferror(vlookup(C6675,'Master data'!$A$1:$C$29,3,0),"--")</f>
        <v>--</v>
      </c>
      <c r="F6675" s="258" t="str">
        <f>iferror(vlookup(C6675,'Master data'!$A$1:$C$29,2,0),"--")</f>
        <v>--</v>
      </c>
    </row>
    <row r="6676" ht="22.5" customHeight="1">
      <c r="A6676" s="165"/>
      <c r="B6676" s="171"/>
      <c r="C6676" s="167"/>
      <c r="D6676" s="168"/>
      <c r="E6676" s="258" t="str">
        <f>iferror(vlookup(C6676,'Master data'!$A$1:$C$29,3,0),"--")</f>
        <v>--</v>
      </c>
      <c r="F6676" s="258" t="str">
        <f>iferror(vlookup(C6676,'Master data'!$A$1:$C$29,2,0),"--")</f>
        <v>--</v>
      </c>
    </row>
    <row r="6677" ht="22.5" customHeight="1">
      <c r="A6677" s="165"/>
      <c r="B6677" s="171"/>
      <c r="C6677" s="167"/>
      <c r="D6677" s="168"/>
      <c r="E6677" s="258" t="str">
        <f>iferror(vlookup(C6677,'Master data'!$A$1:$C$29,3,0),"--")</f>
        <v>--</v>
      </c>
      <c r="F6677" s="258" t="str">
        <f>iferror(vlookup(C6677,'Master data'!$A$1:$C$29,2,0),"--")</f>
        <v>--</v>
      </c>
    </row>
    <row r="6678" ht="22.5" customHeight="1">
      <c r="A6678" s="165"/>
      <c r="B6678" s="171"/>
      <c r="C6678" s="167"/>
      <c r="D6678" s="168"/>
      <c r="E6678" s="258" t="str">
        <f>iferror(vlookup(C6678,'Master data'!$A$1:$C$29,3,0),"--")</f>
        <v>--</v>
      </c>
      <c r="F6678" s="258" t="str">
        <f>iferror(vlookup(C6678,'Master data'!$A$1:$C$29,2,0),"--")</f>
        <v>--</v>
      </c>
    </row>
    <row r="6679" ht="22.5" customHeight="1">
      <c r="A6679" s="165"/>
      <c r="B6679" s="171"/>
      <c r="C6679" s="167"/>
      <c r="D6679" s="168"/>
      <c r="E6679" s="258" t="str">
        <f>iferror(vlookup(C6679,'Master data'!$A$1:$C$29,3,0),"--")</f>
        <v>--</v>
      </c>
      <c r="F6679" s="258" t="str">
        <f>iferror(vlookup(C6679,'Master data'!$A$1:$C$29,2,0),"--")</f>
        <v>--</v>
      </c>
    </row>
    <row r="6680" ht="22.5" customHeight="1">
      <c r="A6680" s="165"/>
      <c r="B6680" s="171"/>
      <c r="C6680" s="167"/>
      <c r="D6680" s="168"/>
      <c r="E6680" s="258" t="str">
        <f>iferror(vlookup(C6680,'Master data'!$A$1:$C$29,3,0),"--")</f>
        <v>--</v>
      </c>
      <c r="F6680" s="258" t="str">
        <f>iferror(vlookup(C6680,'Master data'!$A$1:$C$29,2,0),"--")</f>
        <v>--</v>
      </c>
    </row>
    <row r="6681" ht="22.5" customHeight="1">
      <c r="A6681" s="165"/>
      <c r="B6681" s="171"/>
      <c r="C6681" s="167"/>
      <c r="D6681" s="168"/>
      <c r="E6681" s="258" t="str">
        <f>iferror(vlookup(C6681,'Master data'!$A$1:$C$29,3,0),"--")</f>
        <v>--</v>
      </c>
      <c r="F6681" s="258" t="str">
        <f>iferror(vlookup(C6681,'Master data'!$A$1:$C$29,2,0),"--")</f>
        <v>--</v>
      </c>
    </row>
    <row r="6682" ht="22.5" customHeight="1">
      <c r="A6682" s="165"/>
      <c r="B6682" s="171"/>
      <c r="C6682" s="167"/>
      <c r="D6682" s="168"/>
      <c r="E6682" s="258" t="str">
        <f>iferror(vlookup(C6682,'Master data'!$A$1:$C$29,3,0),"--")</f>
        <v>--</v>
      </c>
      <c r="F6682" s="258" t="str">
        <f>iferror(vlookup(C6682,'Master data'!$A$1:$C$29,2,0),"--")</f>
        <v>--</v>
      </c>
    </row>
    <row r="6683" ht="22.5" customHeight="1">
      <c r="A6683" s="165"/>
      <c r="B6683" s="171"/>
      <c r="C6683" s="167"/>
      <c r="D6683" s="168"/>
      <c r="E6683" s="258" t="str">
        <f>iferror(vlookup(C6683,'Master data'!$A$1:$C$29,3,0),"--")</f>
        <v>--</v>
      </c>
      <c r="F6683" s="258" t="str">
        <f>iferror(vlookup(C6683,'Master data'!$A$1:$C$29,2,0),"--")</f>
        <v>--</v>
      </c>
    </row>
    <row r="6684" ht="22.5" customHeight="1">
      <c r="A6684" s="165"/>
      <c r="B6684" s="171"/>
      <c r="C6684" s="167"/>
      <c r="D6684" s="168"/>
      <c r="E6684" s="258" t="str">
        <f>iferror(vlookup(C6684,'Master data'!$A$1:$C$29,3,0),"--")</f>
        <v>--</v>
      </c>
      <c r="F6684" s="258" t="str">
        <f>iferror(vlookup(C6684,'Master data'!$A$1:$C$29,2,0),"--")</f>
        <v>--</v>
      </c>
    </row>
    <row r="6685" ht="22.5" customHeight="1">
      <c r="A6685" s="165"/>
      <c r="B6685" s="171"/>
      <c r="C6685" s="167"/>
      <c r="D6685" s="168"/>
      <c r="E6685" s="258" t="str">
        <f>iferror(vlookup(C6685,'Master data'!$A$1:$C$29,3,0),"--")</f>
        <v>--</v>
      </c>
      <c r="F6685" s="258" t="str">
        <f>iferror(vlookup(C6685,'Master data'!$A$1:$C$29,2,0),"--")</f>
        <v>--</v>
      </c>
    </row>
    <row r="6686" ht="22.5" customHeight="1">
      <c r="A6686" s="165"/>
      <c r="B6686" s="171"/>
      <c r="C6686" s="167"/>
      <c r="D6686" s="168"/>
      <c r="E6686" s="258" t="str">
        <f>iferror(vlookup(C6686,'Master data'!$A$1:$C$29,3,0),"--")</f>
        <v>--</v>
      </c>
      <c r="F6686" s="258" t="str">
        <f>iferror(vlookup(C6686,'Master data'!$A$1:$C$29,2,0),"--")</f>
        <v>--</v>
      </c>
    </row>
    <row r="6687" ht="22.5" customHeight="1">
      <c r="A6687" s="165"/>
      <c r="B6687" s="171"/>
      <c r="C6687" s="167"/>
      <c r="D6687" s="168"/>
      <c r="E6687" s="258" t="str">
        <f>iferror(vlookup(C6687,'Master data'!$A$1:$C$29,3,0),"--")</f>
        <v>--</v>
      </c>
      <c r="F6687" s="258" t="str">
        <f>iferror(vlookup(C6687,'Master data'!$A$1:$C$29,2,0),"--")</f>
        <v>--</v>
      </c>
    </row>
    <row r="6688" ht="22.5" customHeight="1">
      <c r="A6688" s="165"/>
      <c r="B6688" s="171"/>
      <c r="C6688" s="167"/>
      <c r="D6688" s="168"/>
      <c r="E6688" s="258" t="str">
        <f>iferror(vlookup(C6688,'Master data'!$A$1:$C$29,3,0),"--")</f>
        <v>--</v>
      </c>
      <c r="F6688" s="258" t="str">
        <f>iferror(vlookup(C6688,'Master data'!$A$1:$C$29,2,0),"--")</f>
        <v>--</v>
      </c>
    </row>
    <row r="6689" ht="22.5" customHeight="1">
      <c r="A6689" s="165"/>
      <c r="B6689" s="171"/>
      <c r="C6689" s="167"/>
      <c r="D6689" s="168"/>
      <c r="E6689" s="258" t="str">
        <f>iferror(vlookup(C6689,'Master data'!$A$1:$C$29,3,0),"--")</f>
        <v>--</v>
      </c>
      <c r="F6689" s="258" t="str">
        <f>iferror(vlookup(C6689,'Master data'!$A$1:$C$29,2,0),"--")</f>
        <v>--</v>
      </c>
    </row>
    <row r="6690" ht="22.5" customHeight="1">
      <c r="A6690" s="165"/>
      <c r="B6690" s="171"/>
      <c r="C6690" s="167"/>
      <c r="D6690" s="168"/>
      <c r="E6690" s="258" t="str">
        <f>iferror(vlookup(C6690,'Master data'!$A$1:$C$29,3,0),"--")</f>
        <v>--</v>
      </c>
      <c r="F6690" s="258" t="str">
        <f>iferror(vlookup(C6690,'Master data'!$A$1:$C$29,2,0),"--")</f>
        <v>--</v>
      </c>
    </row>
    <row r="6691" ht="22.5" customHeight="1">
      <c r="A6691" s="165"/>
      <c r="B6691" s="171"/>
      <c r="C6691" s="167"/>
      <c r="D6691" s="168"/>
      <c r="E6691" s="258" t="str">
        <f>iferror(vlookup(C6691,'Master data'!$A$1:$C$29,3,0),"--")</f>
        <v>--</v>
      </c>
      <c r="F6691" s="258" t="str">
        <f>iferror(vlookup(C6691,'Master data'!$A$1:$C$29,2,0),"--")</f>
        <v>--</v>
      </c>
    </row>
    <row r="6692" ht="22.5" customHeight="1">
      <c r="A6692" s="165"/>
      <c r="B6692" s="171"/>
      <c r="C6692" s="167"/>
      <c r="D6692" s="168"/>
      <c r="E6692" s="258" t="str">
        <f>iferror(vlookup(C6692,'Master data'!$A$1:$C$29,3,0),"--")</f>
        <v>--</v>
      </c>
      <c r="F6692" s="258" t="str">
        <f>iferror(vlookup(C6692,'Master data'!$A$1:$C$29,2,0),"--")</f>
        <v>--</v>
      </c>
    </row>
    <row r="6693" ht="22.5" customHeight="1">
      <c r="A6693" s="165"/>
      <c r="B6693" s="171"/>
      <c r="C6693" s="167"/>
      <c r="D6693" s="168"/>
      <c r="E6693" s="258" t="str">
        <f>iferror(vlookup(C6693,'Master data'!$A$1:$C$29,3,0),"--")</f>
        <v>--</v>
      </c>
      <c r="F6693" s="258" t="str">
        <f>iferror(vlookup(C6693,'Master data'!$A$1:$C$29,2,0),"--")</f>
        <v>--</v>
      </c>
    </row>
    <row r="6694" ht="22.5" customHeight="1">
      <c r="A6694" s="165"/>
      <c r="B6694" s="171"/>
      <c r="C6694" s="167"/>
      <c r="D6694" s="168"/>
      <c r="E6694" s="258" t="str">
        <f>iferror(vlookup(C6694,'Master data'!$A$1:$C$29,3,0),"--")</f>
        <v>--</v>
      </c>
      <c r="F6694" s="258" t="str">
        <f>iferror(vlookup(C6694,'Master data'!$A$1:$C$29,2,0),"--")</f>
        <v>--</v>
      </c>
    </row>
    <row r="6695" ht="22.5" customHeight="1">
      <c r="A6695" s="165"/>
      <c r="B6695" s="171"/>
      <c r="C6695" s="167"/>
      <c r="D6695" s="168"/>
      <c r="E6695" s="258" t="str">
        <f>iferror(vlookup(C6695,'Master data'!$A$1:$C$29,3,0),"--")</f>
        <v>--</v>
      </c>
      <c r="F6695" s="258" t="str">
        <f>iferror(vlookup(C6695,'Master data'!$A$1:$C$29,2,0),"--")</f>
        <v>--</v>
      </c>
    </row>
    <row r="6696" ht="22.5" customHeight="1">
      <c r="A6696" s="165"/>
      <c r="B6696" s="171"/>
      <c r="C6696" s="167"/>
      <c r="D6696" s="168"/>
      <c r="E6696" s="258" t="str">
        <f>iferror(vlookup(C6696,'Master data'!$A$1:$C$29,3,0),"--")</f>
        <v>--</v>
      </c>
      <c r="F6696" s="258" t="str">
        <f>iferror(vlookup(C6696,'Master data'!$A$1:$C$29,2,0),"--")</f>
        <v>--</v>
      </c>
    </row>
    <row r="6697" ht="22.5" customHeight="1">
      <c r="A6697" s="165"/>
      <c r="B6697" s="171"/>
      <c r="C6697" s="167"/>
      <c r="D6697" s="168"/>
      <c r="E6697" s="258" t="str">
        <f>iferror(vlookup(C6697,'Master data'!$A$1:$C$29,3,0),"--")</f>
        <v>--</v>
      </c>
      <c r="F6697" s="258" t="str">
        <f>iferror(vlookup(C6697,'Master data'!$A$1:$C$29,2,0),"--")</f>
        <v>--</v>
      </c>
    </row>
    <row r="6698" ht="22.5" customHeight="1">
      <c r="A6698" s="165"/>
      <c r="B6698" s="171"/>
      <c r="C6698" s="167"/>
      <c r="D6698" s="168"/>
      <c r="E6698" s="258" t="str">
        <f>iferror(vlookup(C6698,'Master data'!$A$1:$C$29,3,0),"--")</f>
        <v>--</v>
      </c>
      <c r="F6698" s="258" t="str">
        <f>iferror(vlookup(C6698,'Master data'!$A$1:$C$29,2,0),"--")</f>
        <v>--</v>
      </c>
    </row>
    <row r="6699" ht="22.5" customHeight="1">
      <c r="A6699" s="165"/>
      <c r="B6699" s="171"/>
      <c r="C6699" s="167"/>
      <c r="D6699" s="168"/>
      <c r="E6699" s="258" t="str">
        <f>iferror(vlookup(C6699,'Master data'!$A$1:$C$29,3,0),"--")</f>
        <v>--</v>
      </c>
      <c r="F6699" s="258" t="str">
        <f>iferror(vlookup(C6699,'Master data'!$A$1:$C$29,2,0),"--")</f>
        <v>--</v>
      </c>
    </row>
    <row r="6700" ht="22.5" customHeight="1">
      <c r="A6700" s="165"/>
      <c r="B6700" s="171"/>
      <c r="C6700" s="167"/>
      <c r="D6700" s="168"/>
      <c r="E6700" s="258" t="str">
        <f>iferror(vlookup(C6700,'Master data'!$A$1:$C$29,3,0),"--")</f>
        <v>--</v>
      </c>
      <c r="F6700" s="258" t="str">
        <f>iferror(vlookup(C6700,'Master data'!$A$1:$C$29,2,0),"--")</f>
        <v>--</v>
      </c>
    </row>
    <row r="6701" ht="22.5" customHeight="1">
      <c r="A6701" s="165"/>
      <c r="B6701" s="171"/>
      <c r="C6701" s="167"/>
      <c r="D6701" s="168"/>
      <c r="E6701" s="258" t="str">
        <f>iferror(vlookup(C6701,'Master data'!$A$1:$C$29,3,0),"--")</f>
        <v>--</v>
      </c>
      <c r="F6701" s="258" t="str">
        <f>iferror(vlookup(C6701,'Master data'!$A$1:$C$29,2,0),"--")</f>
        <v>--</v>
      </c>
    </row>
    <row r="6702" ht="22.5" customHeight="1">
      <c r="A6702" s="165"/>
      <c r="B6702" s="171"/>
      <c r="C6702" s="167"/>
      <c r="D6702" s="168"/>
      <c r="E6702" s="258" t="str">
        <f>iferror(vlookup(C6702,'Master data'!$A$1:$C$29,3,0),"--")</f>
        <v>--</v>
      </c>
      <c r="F6702" s="258" t="str">
        <f>iferror(vlookup(C6702,'Master data'!$A$1:$C$29,2,0),"--")</f>
        <v>--</v>
      </c>
    </row>
    <row r="6703" ht="22.5" customHeight="1">
      <c r="A6703" s="165"/>
      <c r="B6703" s="171"/>
      <c r="C6703" s="167"/>
      <c r="D6703" s="168"/>
      <c r="E6703" s="258" t="str">
        <f>iferror(vlookup(C6703,'Master data'!$A$1:$C$29,3,0),"--")</f>
        <v>--</v>
      </c>
      <c r="F6703" s="258" t="str">
        <f>iferror(vlookup(C6703,'Master data'!$A$1:$C$29,2,0),"--")</f>
        <v>--</v>
      </c>
    </row>
    <row r="6704" ht="22.5" customHeight="1">
      <c r="A6704" s="165"/>
      <c r="B6704" s="171"/>
      <c r="C6704" s="167"/>
      <c r="D6704" s="168"/>
      <c r="E6704" s="258" t="str">
        <f>iferror(vlookup(C6704,'Master data'!$A$1:$C$29,3,0),"--")</f>
        <v>--</v>
      </c>
      <c r="F6704" s="258" t="str">
        <f>iferror(vlookup(C6704,'Master data'!$A$1:$C$29,2,0),"--")</f>
        <v>--</v>
      </c>
    </row>
    <row r="6705" ht="22.5" customHeight="1">
      <c r="A6705" s="165"/>
      <c r="B6705" s="171"/>
      <c r="C6705" s="167"/>
      <c r="D6705" s="168"/>
      <c r="E6705" s="258" t="str">
        <f>iferror(vlookup(C6705,'Master data'!$A$1:$C$29,3,0),"--")</f>
        <v>--</v>
      </c>
      <c r="F6705" s="258" t="str">
        <f>iferror(vlookup(C6705,'Master data'!$A$1:$C$29,2,0),"--")</f>
        <v>--</v>
      </c>
    </row>
    <row r="6706" ht="22.5" customHeight="1">
      <c r="A6706" s="165"/>
      <c r="B6706" s="171"/>
      <c r="C6706" s="167"/>
      <c r="D6706" s="168"/>
      <c r="E6706" s="258" t="str">
        <f>iferror(vlookup(C6706,'Master data'!$A$1:$C$29,3,0),"--")</f>
        <v>--</v>
      </c>
      <c r="F6706" s="258" t="str">
        <f>iferror(vlookup(C6706,'Master data'!$A$1:$C$29,2,0),"--")</f>
        <v>--</v>
      </c>
    </row>
    <row r="6707" ht="22.5" customHeight="1">
      <c r="A6707" s="165"/>
      <c r="B6707" s="171"/>
      <c r="C6707" s="167"/>
      <c r="D6707" s="168"/>
      <c r="E6707" s="258" t="str">
        <f>iferror(vlookup(C6707,'Master data'!$A$1:$C$29,3,0),"--")</f>
        <v>--</v>
      </c>
      <c r="F6707" s="258" t="str">
        <f>iferror(vlookup(C6707,'Master data'!$A$1:$C$29,2,0),"--")</f>
        <v>--</v>
      </c>
    </row>
    <row r="6708" ht="22.5" customHeight="1">
      <c r="A6708" s="165"/>
      <c r="B6708" s="171"/>
      <c r="C6708" s="167"/>
      <c r="D6708" s="168"/>
      <c r="E6708" s="258" t="str">
        <f>iferror(vlookup(C6708,'Master data'!$A$1:$C$29,3,0),"--")</f>
        <v>--</v>
      </c>
      <c r="F6708" s="258" t="str">
        <f>iferror(vlookup(C6708,'Master data'!$A$1:$C$29,2,0),"--")</f>
        <v>--</v>
      </c>
    </row>
    <row r="6709" ht="22.5" customHeight="1">
      <c r="A6709" s="165"/>
      <c r="B6709" s="171"/>
      <c r="C6709" s="167"/>
      <c r="D6709" s="168"/>
      <c r="E6709" s="258" t="str">
        <f>iferror(vlookup(C6709,'Master data'!$A$1:$C$29,3,0),"--")</f>
        <v>--</v>
      </c>
      <c r="F6709" s="258" t="str">
        <f>iferror(vlookup(C6709,'Master data'!$A$1:$C$29,2,0),"--")</f>
        <v>--</v>
      </c>
    </row>
    <row r="6710" ht="22.5" customHeight="1">
      <c r="A6710" s="165"/>
      <c r="B6710" s="171"/>
      <c r="C6710" s="167"/>
      <c r="D6710" s="168"/>
      <c r="E6710" s="258" t="str">
        <f>iferror(vlookup(C6710,'Master data'!$A$1:$C$29,3,0),"--")</f>
        <v>--</v>
      </c>
      <c r="F6710" s="258" t="str">
        <f>iferror(vlookup(C6710,'Master data'!$A$1:$C$29,2,0),"--")</f>
        <v>--</v>
      </c>
    </row>
    <row r="6711" ht="22.5" customHeight="1">
      <c r="A6711" s="165"/>
      <c r="B6711" s="171"/>
      <c r="C6711" s="167"/>
      <c r="D6711" s="168"/>
      <c r="E6711" s="258" t="str">
        <f>iferror(vlookup(C6711,'Master data'!$A$1:$C$29,3,0),"--")</f>
        <v>--</v>
      </c>
      <c r="F6711" s="258" t="str">
        <f>iferror(vlookup(C6711,'Master data'!$A$1:$C$29,2,0),"--")</f>
        <v>--</v>
      </c>
    </row>
    <row r="6712" ht="22.5" customHeight="1">
      <c r="A6712" s="165"/>
      <c r="B6712" s="171"/>
      <c r="C6712" s="167"/>
      <c r="D6712" s="168"/>
      <c r="E6712" s="258" t="str">
        <f>iferror(vlookup(C6712,'Master data'!$A$1:$C$29,3,0),"--")</f>
        <v>--</v>
      </c>
      <c r="F6712" s="258" t="str">
        <f>iferror(vlookup(C6712,'Master data'!$A$1:$C$29,2,0),"--")</f>
        <v>--</v>
      </c>
    </row>
    <row r="6713" ht="22.5" customHeight="1">
      <c r="A6713" s="165"/>
      <c r="B6713" s="171"/>
      <c r="C6713" s="167"/>
      <c r="D6713" s="168"/>
      <c r="E6713" s="258" t="str">
        <f>iferror(vlookup(C6713,'Master data'!$A$1:$C$29,3,0),"--")</f>
        <v>--</v>
      </c>
      <c r="F6713" s="258" t="str">
        <f>iferror(vlookup(C6713,'Master data'!$A$1:$C$29,2,0),"--")</f>
        <v>--</v>
      </c>
    </row>
    <row r="6714" ht="22.5" customHeight="1">
      <c r="A6714" s="165"/>
      <c r="B6714" s="171"/>
      <c r="C6714" s="167"/>
      <c r="D6714" s="168"/>
      <c r="E6714" s="258" t="str">
        <f>iferror(vlookup(C6714,'Master data'!$A$1:$C$29,3,0),"--")</f>
        <v>--</v>
      </c>
      <c r="F6714" s="258" t="str">
        <f>iferror(vlookup(C6714,'Master data'!$A$1:$C$29,2,0),"--")</f>
        <v>--</v>
      </c>
    </row>
    <row r="6715" ht="22.5" customHeight="1">
      <c r="A6715" s="165"/>
      <c r="B6715" s="171"/>
      <c r="C6715" s="167"/>
      <c r="D6715" s="168"/>
      <c r="E6715" s="258" t="str">
        <f>iferror(vlookup(C6715,'Master data'!$A$1:$C$29,3,0),"--")</f>
        <v>--</v>
      </c>
      <c r="F6715" s="258" t="str">
        <f>iferror(vlookup(C6715,'Master data'!$A$1:$C$29,2,0),"--")</f>
        <v>--</v>
      </c>
    </row>
    <row r="6716" ht="22.5" customHeight="1">
      <c r="A6716" s="165"/>
      <c r="B6716" s="171"/>
      <c r="C6716" s="167"/>
      <c r="D6716" s="168"/>
      <c r="E6716" s="258" t="str">
        <f>iferror(vlookup(C6716,'Master data'!$A$1:$C$29,3,0),"--")</f>
        <v>--</v>
      </c>
      <c r="F6716" s="258" t="str">
        <f>iferror(vlookup(C6716,'Master data'!$A$1:$C$29,2,0),"--")</f>
        <v>--</v>
      </c>
    </row>
    <row r="6717" ht="22.5" customHeight="1">
      <c r="A6717" s="165"/>
      <c r="B6717" s="171"/>
      <c r="C6717" s="167"/>
      <c r="D6717" s="168"/>
      <c r="E6717" s="258" t="str">
        <f>iferror(vlookup(C6717,'Master data'!$A$1:$C$29,3,0),"--")</f>
        <v>--</v>
      </c>
      <c r="F6717" s="258" t="str">
        <f>iferror(vlookup(C6717,'Master data'!$A$1:$C$29,2,0),"--")</f>
        <v>--</v>
      </c>
    </row>
    <row r="6718" ht="22.5" customHeight="1">
      <c r="A6718" s="165"/>
      <c r="B6718" s="171"/>
      <c r="C6718" s="167"/>
      <c r="D6718" s="168"/>
      <c r="E6718" s="258" t="str">
        <f>iferror(vlookup(C6718,'Master data'!$A$1:$C$29,3,0),"--")</f>
        <v>--</v>
      </c>
      <c r="F6718" s="258" t="str">
        <f>iferror(vlookup(C6718,'Master data'!$A$1:$C$29,2,0),"--")</f>
        <v>--</v>
      </c>
    </row>
    <row r="6719" ht="22.5" customHeight="1">
      <c r="A6719" s="165"/>
      <c r="B6719" s="171"/>
      <c r="C6719" s="167"/>
      <c r="D6719" s="168"/>
      <c r="E6719" s="258" t="str">
        <f>iferror(vlookup(C6719,'Master data'!$A$1:$C$29,3,0),"--")</f>
        <v>--</v>
      </c>
      <c r="F6719" s="258" t="str">
        <f>iferror(vlookup(C6719,'Master data'!$A$1:$C$29,2,0),"--")</f>
        <v>--</v>
      </c>
    </row>
    <row r="6720" ht="22.5" customHeight="1">
      <c r="A6720" s="165"/>
      <c r="B6720" s="171"/>
      <c r="C6720" s="167"/>
      <c r="D6720" s="168"/>
      <c r="E6720" s="258" t="str">
        <f>iferror(vlookup(C6720,'Master data'!$A$1:$C$29,3,0),"--")</f>
        <v>--</v>
      </c>
      <c r="F6720" s="258" t="str">
        <f>iferror(vlookup(C6720,'Master data'!$A$1:$C$29,2,0),"--")</f>
        <v>--</v>
      </c>
    </row>
    <row r="6721" ht="22.5" customHeight="1">
      <c r="A6721" s="165"/>
      <c r="B6721" s="171"/>
      <c r="C6721" s="167"/>
      <c r="D6721" s="168"/>
      <c r="E6721" s="258" t="str">
        <f>iferror(vlookup(C6721,'Master data'!$A$1:$C$29,3,0),"--")</f>
        <v>--</v>
      </c>
      <c r="F6721" s="258" t="str">
        <f>iferror(vlookup(C6721,'Master data'!$A$1:$C$29,2,0),"--")</f>
        <v>--</v>
      </c>
    </row>
    <row r="6722" ht="22.5" customHeight="1">
      <c r="A6722" s="165"/>
      <c r="B6722" s="171"/>
      <c r="C6722" s="167"/>
      <c r="D6722" s="168"/>
      <c r="E6722" s="258" t="str">
        <f>iferror(vlookup(C6722,'Master data'!$A$1:$C$29,3,0),"--")</f>
        <v>--</v>
      </c>
      <c r="F6722" s="258" t="str">
        <f>iferror(vlookup(C6722,'Master data'!$A$1:$C$29,2,0),"--")</f>
        <v>--</v>
      </c>
    </row>
    <row r="6723" ht="22.5" customHeight="1">
      <c r="A6723" s="165"/>
      <c r="B6723" s="171"/>
      <c r="C6723" s="167"/>
      <c r="D6723" s="168"/>
      <c r="E6723" s="258" t="str">
        <f>iferror(vlookup(C6723,'Master data'!$A$1:$C$29,3,0),"--")</f>
        <v>--</v>
      </c>
      <c r="F6723" s="258" t="str">
        <f>iferror(vlookup(C6723,'Master data'!$A$1:$C$29,2,0),"--")</f>
        <v>--</v>
      </c>
    </row>
    <row r="6724" ht="22.5" customHeight="1">
      <c r="A6724" s="165"/>
      <c r="B6724" s="171"/>
      <c r="C6724" s="167"/>
      <c r="D6724" s="168"/>
      <c r="E6724" s="258" t="str">
        <f>iferror(vlookup(C6724,'Master data'!$A$1:$C$29,3,0),"--")</f>
        <v>--</v>
      </c>
      <c r="F6724" s="258" t="str">
        <f>iferror(vlookup(C6724,'Master data'!$A$1:$C$29,2,0),"--")</f>
        <v>--</v>
      </c>
    </row>
    <row r="6725" ht="22.5" customHeight="1">
      <c r="A6725" s="165"/>
      <c r="B6725" s="171"/>
      <c r="C6725" s="167"/>
      <c r="D6725" s="168"/>
      <c r="E6725" s="258" t="str">
        <f>iferror(vlookup(C6725,'Master data'!$A$1:$C$29,3,0),"--")</f>
        <v>--</v>
      </c>
      <c r="F6725" s="258" t="str">
        <f>iferror(vlookup(C6725,'Master data'!$A$1:$C$29,2,0),"--")</f>
        <v>--</v>
      </c>
    </row>
    <row r="6726" ht="22.5" customHeight="1">
      <c r="A6726" s="165"/>
      <c r="B6726" s="171"/>
      <c r="C6726" s="167"/>
      <c r="D6726" s="168"/>
      <c r="E6726" s="258" t="str">
        <f>iferror(vlookup(C6726,'Master data'!$A$1:$C$29,3,0),"--")</f>
        <v>--</v>
      </c>
      <c r="F6726" s="258" t="str">
        <f>iferror(vlookup(C6726,'Master data'!$A$1:$C$29,2,0),"--")</f>
        <v>--</v>
      </c>
    </row>
    <row r="6727" ht="22.5" customHeight="1">
      <c r="A6727" s="165"/>
      <c r="B6727" s="171"/>
      <c r="C6727" s="167"/>
      <c r="D6727" s="168"/>
      <c r="E6727" s="258" t="str">
        <f>iferror(vlookup(C6727,'Master data'!$A$1:$C$29,3,0),"--")</f>
        <v>--</v>
      </c>
      <c r="F6727" s="258" t="str">
        <f>iferror(vlookup(C6727,'Master data'!$A$1:$C$29,2,0),"--")</f>
        <v>--</v>
      </c>
    </row>
    <row r="6728" ht="22.5" customHeight="1">
      <c r="A6728" s="165"/>
      <c r="B6728" s="171"/>
      <c r="C6728" s="167"/>
      <c r="D6728" s="168"/>
      <c r="E6728" s="258" t="str">
        <f>iferror(vlookup(C6728,'Master data'!$A$1:$C$29,3,0),"--")</f>
        <v>--</v>
      </c>
      <c r="F6728" s="258" t="str">
        <f>iferror(vlookup(C6728,'Master data'!$A$1:$C$29,2,0),"--")</f>
        <v>--</v>
      </c>
    </row>
    <row r="6729" ht="22.5" customHeight="1">
      <c r="A6729" s="165"/>
      <c r="B6729" s="171"/>
      <c r="C6729" s="167"/>
      <c r="D6729" s="168"/>
      <c r="E6729" s="258" t="str">
        <f>iferror(vlookup(C6729,'Master data'!$A$1:$C$29,3,0),"--")</f>
        <v>--</v>
      </c>
      <c r="F6729" s="258" t="str">
        <f>iferror(vlookup(C6729,'Master data'!$A$1:$C$29,2,0),"--")</f>
        <v>--</v>
      </c>
    </row>
    <row r="6730" ht="22.5" customHeight="1">
      <c r="A6730" s="165"/>
      <c r="B6730" s="171"/>
      <c r="C6730" s="167"/>
      <c r="D6730" s="168"/>
      <c r="E6730" s="258" t="str">
        <f>iferror(vlookup(C6730,'Master data'!$A$1:$C$29,3,0),"--")</f>
        <v>--</v>
      </c>
      <c r="F6730" s="258" t="str">
        <f>iferror(vlookup(C6730,'Master data'!$A$1:$C$29,2,0),"--")</f>
        <v>--</v>
      </c>
    </row>
    <row r="6731" ht="22.5" customHeight="1">
      <c r="A6731" s="165"/>
      <c r="B6731" s="171"/>
      <c r="C6731" s="167"/>
      <c r="D6731" s="168"/>
      <c r="E6731" s="258" t="str">
        <f>iferror(vlookup(C6731,'Master data'!$A$1:$C$29,3,0),"--")</f>
        <v>--</v>
      </c>
      <c r="F6731" s="258" t="str">
        <f>iferror(vlookup(C6731,'Master data'!$A$1:$C$29,2,0),"--")</f>
        <v>--</v>
      </c>
    </row>
    <row r="6732" ht="22.5" customHeight="1">
      <c r="A6732" s="165"/>
      <c r="B6732" s="171"/>
      <c r="C6732" s="167"/>
      <c r="D6732" s="168"/>
      <c r="E6732" s="258" t="str">
        <f>iferror(vlookup(C6732,'Master data'!$A$1:$C$29,3,0),"--")</f>
        <v>--</v>
      </c>
      <c r="F6732" s="258" t="str">
        <f>iferror(vlookup(C6732,'Master data'!$A$1:$C$29,2,0),"--")</f>
        <v>--</v>
      </c>
    </row>
    <row r="6733" ht="22.5" customHeight="1">
      <c r="A6733" s="165"/>
      <c r="B6733" s="171"/>
      <c r="C6733" s="167"/>
      <c r="D6733" s="168"/>
      <c r="E6733" s="258" t="str">
        <f>iferror(vlookup(C6733,'Master data'!$A$1:$C$29,3,0),"--")</f>
        <v>--</v>
      </c>
      <c r="F6733" s="258" t="str">
        <f>iferror(vlookup(C6733,'Master data'!$A$1:$C$29,2,0),"--")</f>
        <v>--</v>
      </c>
    </row>
    <row r="6734" ht="22.5" customHeight="1">
      <c r="A6734" s="165"/>
      <c r="B6734" s="171"/>
      <c r="C6734" s="167"/>
      <c r="D6734" s="168"/>
      <c r="E6734" s="258" t="str">
        <f>iferror(vlookup(C6734,'Master data'!$A$1:$C$29,3,0),"--")</f>
        <v>--</v>
      </c>
      <c r="F6734" s="258" t="str">
        <f>iferror(vlookup(C6734,'Master data'!$A$1:$C$29,2,0),"--")</f>
        <v>--</v>
      </c>
    </row>
    <row r="6735" ht="22.5" customHeight="1">
      <c r="A6735" s="165"/>
      <c r="B6735" s="171"/>
      <c r="C6735" s="167"/>
      <c r="D6735" s="168"/>
      <c r="E6735" s="258" t="str">
        <f>iferror(vlookup(C6735,'Master data'!$A$1:$C$29,3,0),"--")</f>
        <v>--</v>
      </c>
      <c r="F6735" s="258" t="str">
        <f>iferror(vlookup(C6735,'Master data'!$A$1:$C$29,2,0),"--")</f>
        <v>--</v>
      </c>
    </row>
    <row r="6736" ht="22.5" customHeight="1">
      <c r="A6736" s="165"/>
      <c r="B6736" s="171"/>
      <c r="C6736" s="167"/>
      <c r="D6736" s="168"/>
      <c r="E6736" s="258" t="str">
        <f>iferror(vlookup(C6736,'Master data'!$A$1:$C$29,3,0),"--")</f>
        <v>--</v>
      </c>
      <c r="F6736" s="258" t="str">
        <f>iferror(vlookup(C6736,'Master data'!$A$1:$C$29,2,0),"--")</f>
        <v>--</v>
      </c>
    </row>
    <row r="6737" ht="22.5" customHeight="1">
      <c r="A6737" s="165"/>
      <c r="B6737" s="171"/>
      <c r="C6737" s="167"/>
      <c r="D6737" s="168"/>
      <c r="E6737" s="258" t="str">
        <f>iferror(vlookup(C6737,'Master data'!$A$1:$C$29,3,0),"--")</f>
        <v>--</v>
      </c>
      <c r="F6737" s="258" t="str">
        <f>iferror(vlookup(C6737,'Master data'!$A$1:$C$29,2,0),"--")</f>
        <v>--</v>
      </c>
    </row>
    <row r="6738" ht="22.5" customHeight="1">
      <c r="A6738" s="165"/>
      <c r="B6738" s="171"/>
      <c r="C6738" s="167"/>
      <c r="D6738" s="168"/>
      <c r="E6738" s="258" t="str">
        <f>iferror(vlookup(C6738,'Master data'!$A$1:$C$29,3,0),"--")</f>
        <v>--</v>
      </c>
      <c r="F6738" s="258" t="str">
        <f>iferror(vlookup(C6738,'Master data'!$A$1:$C$29,2,0),"--")</f>
        <v>--</v>
      </c>
    </row>
    <row r="6739" ht="22.5" customHeight="1">
      <c r="A6739" s="165"/>
      <c r="B6739" s="171"/>
      <c r="C6739" s="167"/>
      <c r="D6739" s="168"/>
      <c r="E6739" s="258" t="str">
        <f>iferror(vlookup(C6739,'Master data'!$A$1:$C$29,3,0),"--")</f>
        <v>--</v>
      </c>
      <c r="F6739" s="258" t="str">
        <f>iferror(vlookup(C6739,'Master data'!$A$1:$C$29,2,0),"--")</f>
        <v>--</v>
      </c>
    </row>
    <row r="6740" ht="22.5" customHeight="1">
      <c r="A6740" s="165"/>
      <c r="B6740" s="171"/>
      <c r="C6740" s="167"/>
      <c r="D6740" s="168"/>
      <c r="E6740" s="258" t="str">
        <f>iferror(vlookup(C6740,'Master data'!$A$1:$C$29,3,0),"--")</f>
        <v>--</v>
      </c>
      <c r="F6740" s="258" t="str">
        <f>iferror(vlookup(C6740,'Master data'!$A$1:$C$29,2,0),"--")</f>
        <v>--</v>
      </c>
    </row>
    <row r="6741" ht="22.5" customHeight="1">
      <c r="A6741" s="165"/>
      <c r="B6741" s="171"/>
      <c r="C6741" s="167"/>
      <c r="D6741" s="168"/>
      <c r="E6741" s="258" t="str">
        <f>iferror(vlookup(C6741,'Master data'!$A$1:$C$29,3,0),"--")</f>
        <v>--</v>
      </c>
      <c r="F6741" s="258" t="str">
        <f>iferror(vlookup(C6741,'Master data'!$A$1:$C$29,2,0),"--")</f>
        <v>--</v>
      </c>
    </row>
    <row r="6742" ht="22.5" customHeight="1">
      <c r="A6742" s="165"/>
      <c r="B6742" s="171"/>
      <c r="C6742" s="167"/>
      <c r="D6742" s="168"/>
      <c r="E6742" s="258" t="str">
        <f>iferror(vlookup(C6742,'Master data'!$A$1:$C$29,3,0),"--")</f>
        <v>--</v>
      </c>
      <c r="F6742" s="258" t="str">
        <f>iferror(vlookup(C6742,'Master data'!$A$1:$C$29,2,0),"--")</f>
        <v>--</v>
      </c>
    </row>
    <row r="6743" ht="22.5" customHeight="1">
      <c r="A6743" s="165"/>
      <c r="B6743" s="171"/>
      <c r="C6743" s="167"/>
      <c r="D6743" s="168"/>
      <c r="E6743" s="258" t="str">
        <f>iferror(vlookup(C6743,'Master data'!$A$1:$C$29,3,0),"--")</f>
        <v>--</v>
      </c>
      <c r="F6743" s="258" t="str">
        <f>iferror(vlookup(C6743,'Master data'!$A$1:$C$29,2,0),"--")</f>
        <v>--</v>
      </c>
    </row>
    <row r="6744" ht="22.5" customHeight="1">
      <c r="A6744" s="165"/>
      <c r="B6744" s="171"/>
      <c r="C6744" s="167"/>
      <c r="D6744" s="168"/>
      <c r="E6744" s="258" t="str">
        <f>iferror(vlookup(C6744,'Master data'!$A$1:$C$29,3,0),"--")</f>
        <v>--</v>
      </c>
      <c r="F6744" s="258" t="str">
        <f>iferror(vlookup(C6744,'Master data'!$A$1:$C$29,2,0),"--")</f>
        <v>--</v>
      </c>
    </row>
    <row r="6745" ht="22.5" customHeight="1">
      <c r="A6745" s="165"/>
      <c r="B6745" s="171"/>
      <c r="C6745" s="167"/>
      <c r="D6745" s="168"/>
      <c r="E6745" s="258" t="str">
        <f>iferror(vlookup(C6745,'Master data'!$A$1:$C$29,3,0),"--")</f>
        <v>--</v>
      </c>
      <c r="F6745" s="258" t="str">
        <f>iferror(vlookup(C6745,'Master data'!$A$1:$C$29,2,0),"--")</f>
        <v>--</v>
      </c>
    </row>
    <row r="6746" ht="22.5" customHeight="1">
      <c r="A6746" s="165"/>
      <c r="B6746" s="171"/>
      <c r="C6746" s="167"/>
      <c r="D6746" s="168"/>
      <c r="E6746" s="258" t="str">
        <f>iferror(vlookup(C6746,'Master data'!$A$1:$C$29,3,0),"--")</f>
        <v>--</v>
      </c>
      <c r="F6746" s="258" t="str">
        <f>iferror(vlookup(C6746,'Master data'!$A$1:$C$29,2,0),"--")</f>
        <v>--</v>
      </c>
    </row>
    <row r="6747" ht="22.5" customHeight="1">
      <c r="A6747" s="165"/>
      <c r="B6747" s="171"/>
      <c r="C6747" s="167"/>
      <c r="D6747" s="168"/>
      <c r="E6747" s="258" t="str">
        <f>iferror(vlookup(C6747,'Master data'!$A$1:$C$29,3,0),"--")</f>
        <v>--</v>
      </c>
      <c r="F6747" s="258" t="str">
        <f>iferror(vlookup(C6747,'Master data'!$A$1:$C$29,2,0),"--")</f>
        <v>--</v>
      </c>
    </row>
    <row r="6748" ht="22.5" customHeight="1">
      <c r="A6748" s="165"/>
      <c r="B6748" s="171"/>
      <c r="C6748" s="167"/>
      <c r="D6748" s="168"/>
      <c r="E6748" s="258" t="str">
        <f>iferror(vlookup(C6748,'Master data'!$A$1:$C$29,3,0),"--")</f>
        <v>--</v>
      </c>
      <c r="F6748" s="258" t="str">
        <f>iferror(vlookup(C6748,'Master data'!$A$1:$C$29,2,0),"--")</f>
        <v>--</v>
      </c>
    </row>
    <row r="6749" ht="22.5" customHeight="1">
      <c r="A6749" s="165"/>
      <c r="B6749" s="171"/>
      <c r="C6749" s="167"/>
      <c r="D6749" s="168"/>
      <c r="E6749" s="258" t="str">
        <f>iferror(vlookup(C6749,'Master data'!$A$1:$C$29,3,0),"--")</f>
        <v>--</v>
      </c>
      <c r="F6749" s="258" t="str">
        <f>iferror(vlookup(C6749,'Master data'!$A$1:$C$29,2,0),"--")</f>
        <v>--</v>
      </c>
    </row>
    <row r="6750" ht="22.5" customHeight="1">
      <c r="A6750" s="165"/>
      <c r="B6750" s="171"/>
      <c r="C6750" s="167"/>
      <c r="D6750" s="168"/>
      <c r="E6750" s="258" t="str">
        <f>iferror(vlookup(C6750,'Master data'!$A$1:$C$29,3,0),"--")</f>
        <v>--</v>
      </c>
      <c r="F6750" s="258" t="str">
        <f>iferror(vlookup(C6750,'Master data'!$A$1:$C$29,2,0),"--")</f>
        <v>--</v>
      </c>
    </row>
    <row r="6751" ht="22.5" customHeight="1">
      <c r="A6751" s="165"/>
      <c r="B6751" s="171"/>
      <c r="C6751" s="167"/>
      <c r="D6751" s="168"/>
      <c r="E6751" s="258" t="str">
        <f>iferror(vlookup(C6751,'Master data'!$A$1:$C$29,3,0),"--")</f>
        <v>--</v>
      </c>
      <c r="F6751" s="258" t="str">
        <f>iferror(vlookup(C6751,'Master data'!$A$1:$C$29,2,0),"--")</f>
        <v>--</v>
      </c>
    </row>
    <row r="6752" ht="22.5" customHeight="1">
      <c r="A6752" s="165"/>
      <c r="B6752" s="171"/>
      <c r="C6752" s="167"/>
      <c r="D6752" s="168"/>
      <c r="E6752" s="258" t="str">
        <f>iferror(vlookup(C6752,'Master data'!$A$1:$C$29,3,0),"--")</f>
        <v>--</v>
      </c>
      <c r="F6752" s="258" t="str">
        <f>iferror(vlookup(C6752,'Master data'!$A$1:$C$29,2,0),"--")</f>
        <v>--</v>
      </c>
    </row>
    <row r="6753" ht="22.5" customHeight="1">
      <c r="A6753" s="165"/>
      <c r="B6753" s="171"/>
      <c r="C6753" s="167"/>
      <c r="D6753" s="168"/>
      <c r="E6753" s="258" t="str">
        <f>iferror(vlookup(C6753,'Master data'!$A$1:$C$29,3,0),"--")</f>
        <v>--</v>
      </c>
      <c r="F6753" s="258" t="str">
        <f>iferror(vlookup(C6753,'Master data'!$A$1:$C$29,2,0),"--")</f>
        <v>--</v>
      </c>
    </row>
    <row r="6754" ht="22.5" customHeight="1">
      <c r="A6754" s="165"/>
      <c r="B6754" s="171"/>
      <c r="C6754" s="167"/>
      <c r="D6754" s="168"/>
      <c r="E6754" s="258" t="str">
        <f>iferror(vlookup(C6754,'Master data'!$A$1:$C$29,3,0),"--")</f>
        <v>--</v>
      </c>
      <c r="F6754" s="258" t="str">
        <f>iferror(vlookup(C6754,'Master data'!$A$1:$C$29,2,0),"--")</f>
        <v>--</v>
      </c>
    </row>
    <row r="6755" ht="22.5" customHeight="1">
      <c r="A6755" s="165"/>
      <c r="B6755" s="171"/>
      <c r="C6755" s="167"/>
      <c r="D6755" s="168"/>
      <c r="E6755" s="258" t="str">
        <f>iferror(vlookup(C6755,'Master data'!$A$1:$C$29,3,0),"--")</f>
        <v>--</v>
      </c>
      <c r="F6755" s="258" t="str">
        <f>iferror(vlookup(C6755,'Master data'!$A$1:$C$29,2,0),"--")</f>
        <v>--</v>
      </c>
    </row>
    <row r="6756" ht="22.5" customHeight="1">
      <c r="A6756" s="165"/>
      <c r="B6756" s="171"/>
      <c r="C6756" s="167"/>
      <c r="D6756" s="168"/>
      <c r="E6756" s="258" t="str">
        <f>iferror(vlookup(C6756,'Master data'!$A$1:$C$29,3,0),"--")</f>
        <v>--</v>
      </c>
      <c r="F6756" s="258" t="str">
        <f>iferror(vlookup(C6756,'Master data'!$A$1:$C$29,2,0),"--")</f>
        <v>--</v>
      </c>
    </row>
    <row r="6757" ht="22.5" customHeight="1">
      <c r="A6757" s="165"/>
      <c r="B6757" s="171"/>
      <c r="C6757" s="167"/>
      <c r="D6757" s="168"/>
      <c r="E6757" s="258" t="str">
        <f>iferror(vlookup(C6757,'Master data'!$A$1:$C$29,3,0),"--")</f>
        <v>--</v>
      </c>
      <c r="F6757" s="258" t="str">
        <f>iferror(vlookup(C6757,'Master data'!$A$1:$C$29,2,0),"--")</f>
        <v>--</v>
      </c>
    </row>
    <row r="6758" ht="22.5" customHeight="1">
      <c r="A6758" s="165"/>
      <c r="B6758" s="171"/>
      <c r="C6758" s="167"/>
      <c r="D6758" s="168"/>
      <c r="E6758" s="258" t="str">
        <f>iferror(vlookup(C6758,'Master data'!$A$1:$C$29,3,0),"--")</f>
        <v>--</v>
      </c>
      <c r="F6758" s="258" t="str">
        <f>iferror(vlookup(C6758,'Master data'!$A$1:$C$29,2,0),"--")</f>
        <v>--</v>
      </c>
    </row>
    <row r="6759" ht="22.5" customHeight="1">
      <c r="A6759" s="165"/>
      <c r="B6759" s="171"/>
      <c r="C6759" s="167"/>
      <c r="D6759" s="168"/>
      <c r="E6759" s="258" t="str">
        <f>iferror(vlookup(C6759,'Master data'!$A$1:$C$29,3,0),"--")</f>
        <v>--</v>
      </c>
      <c r="F6759" s="258" t="str">
        <f>iferror(vlookup(C6759,'Master data'!$A$1:$C$29,2,0),"--")</f>
        <v>--</v>
      </c>
    </row>
    <row r="6760" ht="22.5" customHeight="1">
      <c r="A6760" s="165"/>
      <c r="B6760" s="171"/>
      <c r="C6760" s="167"/>
      <c r="D6760" s="168"/>
      <c r="E6760" s="258" t="str">
        <f>iferror(vlookup(C6760,'Master data'!$A$1:$C$29,3,0),"--")</f>
        <v>--</v>
      </c>
      <c r="F6760" s="258" t="str">
        <f>iferror(vlookup(C6760,'Master data'!$A$1:$C$29,2,0),"--")</f>
        <v>--</v>
      </c>
    </row>
    <row r="6761" ht="22.5" customHeight="1">
      <c r="A6761" s="165"/>
      <c r="B6761" s="171"/>
      <c r="C6761" s="167"/>
      <c r="D6761" s="168"/>
      <c r="E6761" s="258" t="str">
        <f>iferror(vlookup(C6761,'Master data'!$A$1:$C$29,3,0),"--")</f>
        <v>--</v>
      </c>
      <c r="F6761" s="258" t="str">
        <f>iferror(vlookup(C6761,'Master data'!$A$1:$C$29,2,0),"--")</f>
        <v>--</v>
      </c>
    </row>
    <row r="6762" ht="22.5" customHeight="1">
      <c r="A6762" s="165"/>
      <c r="B6762" s="171"/>
      <c r="C6762" s="167"/>
      <c r="D6762" s="168"/>
      <c r="E6762" s="258" t="str">
        <f>iferror(vlookup(C6762,'Master data'!$A$1:$C$29,3,0),"--")</f>
        <v>--</v>
      </c>
      <c r="F6762" s="258" t="str">
        <f>iferror(vlookup(C6762,'Master data'!$A$1:$C$29,2,0),"--")</f>
        <v>--</v>
      </c>
    </row>
    <row r="6763" ht="22.5" customHeight="1">
      <c r="A6763" s="165"/>
      <c r="B6763" s="171"/>
      <c r="C6763" s="167"/>
      <c r="D6763" s="168"/>
      <c r="E6763" s="258" t="str">
        <f>iferror(vlookup(C6763,'Master data'!$A$1:$C$29,3,0),"--")</f>
        <v>--</v>
      </c>
      <c r="F6763" s="258" t="str">
        <f>iferror(vlookup(C6763,'Master data'!$A$1:$C$29,2,0),"--")</f>
        <v>--</v>
      </c>
    </row>
    <row r="6764" ht="22.5" customHeight="1">
      <c r="A6764" s="165"/>
      <c r="B6764" s="171"/>
      <c r="C6764" s="167"/>
      <c r="D6764" s="168"/>
      <c r="E6764" s="258" t="str">
        <f>iferror(vlookup(C6764,'Master data'!$A$1:$C$29,3,0),"--")</f>
        <v>--</v>
      </c>
      <c r="F6764" s="258" t="str">
        <f>iferror(vlookup(C6764,'Master data'!$A$1:$C$29,2,0),"--")</f>
        <v>--</v>
      </c>
    </row>
    <row r="6765" ht="22.5" customHeight="1">
      <c r="A6765" s="165"/>
      <c r="B6765" s="171"/>
      <c r="C6765" s="167"/>
      <c r="D6765" s="168"/>
      <c r="E6765" s="258" t="str">
        <f>iferror(vlookup(C6765,'Master data'!$A$1:$C$29,3,0),"--")</f>
        <v>--</v>
      </c>
      <c r="F6765" s="258" t="str">
        <f>iferror(vlookup(C6765,'Master data'!$A$1:$C$29,2,0),"--")</f>
        <v>--</v>
      </c>
    </row>
    <row r="6766" ht="22.5" customHeight="1">
      <c r="A6766" s="165"/>
      <c r="B6766" s="171"/>
      <c r="C6766" s="167"/>
      <c r="D6766" s="168"/>
      <c r="E6766" s="258" t="str">
        <f>iferror(vlookup(C6766,'Master data'!$A$1:$C$29,3,0),"--")</f>
        <v>--</v>
      </c>
      <c r="F6766" s="258" t="str">
        <f>iferror(vlookup(C6766,'Master data'!$A$1:$C$29,2,0),"--")</f>
        <v>--</v>
      </c>
    </row>
    <row r="6767" ht="22.5" customHeight="1">
      <c r="A6767" s="165"/>
      <c r="B6767" s="171"/>
      <c r="C6767" s="167"/>
      <c r="D6767" s="168"/>
      <c r="E6767" s="258" t="str">
        <f>iferror(vlookup(C6767,'Master data'!$A$1:$C$29,3,0),"--")</f>
        <v>--</v>
      </c>
      <c r="F6767" s="258" t="str">
        <f>iferror(vlookup(C6767,'Master data'!$A$1:$C$29,2,0),"--")</f>
        <v>--</v>
      </c>
    </row>
    <row r="6768" ht="22.5" customHeight="1">
      <c r="A6768" s="165"/>
      <c r="B6768" s="171"/>
      <c r="C6768" s="167"/>
      <c r="D6768" s="168"/>
      <c r="E6768" s="258" t="str">
        <f>iferror(vlookup(C6768,'Master data'!$A$1:$C$29,3,0),"--")</f>
        <v>--</v>
      </c>
      <c r="F6768" s="258" t="str">
        <f>iferror(vlookup(C6768,'Master data'!$A$1:$C$29,2,0),"--")</f>
        <v>--</v>
      </c>
    </row>
    <row r="6769" ht="22.5" customHeight="1">
      <c r="A6769" s="165"/>
      <c r="B6769" s="171"/>
      <c r="C6769" s="167"/>
      <c r="D6769" s="168"/>
      <c r="E6769" s="258" t="str">
        <f>iferror(vlookup(C6769,'Master data'!$A$1:$C$29,3,0),"--")</f>
        <v>--</v>
      </c>
      <c r="F6769" s="258" t="str">
        <f>iferror(vlookup(C6769,'Master data'!$A$1:$C$29,2,0),"--")</f>
        <v>--</v>
      </c>
    </row>
    <row r="6770" ht="22.5" customHeight="1">
      <c r="A6770" s="165"/>
      <c r="B6770" s="171"/>
      <c r="C6770" s="167"/>
      <c r="D6770" s="168"/>
      <c r="E6770" s="258" t="str">
        <f>iferror(vlookup(C6770,'Master data'!$A$1:$C$29,3,0),"--")</f>
        <v>--</v>
      </c>
      <c r="F6770" s="258" t="str">
        <f>iferror(vlookup(C6770,'Master data'!$A$1:$C$29,2,0),"--")</f>
        <v>--</v>
      </c>
    </row>
    <row r="6771" ht="22.5" customHeight="1">
      <c r="A6771" s="165"/>
      <c r="B6771" s="171"/>
      <c r="C6771" s="167"/>
      <c r="D6771" s="168"/>
      <c r="E6771" s="258" t="str">
        <f>iferror(vlookup(C6771,'Master data'!$A$1:$C$29,3,0),"--")</f>
        <v>--</v>
      </c>
      <c r="F6771" s="258" t="str">
        <f>iferror(vlookup(C6771,'Master data'!$A$1:$C$29,2,0),"--")</f>
        <v>--</v>
      </c>
    </row>
    <row r="6772" ht="22.5" customHeight="1">
      <c r="A6772" s="165"/>
      <c r="B6772" s="171"/>
      <c r="C6772" s="167"/>
      <c r="D6772" s="168"/>
      <c r="E6772" s="258" t="str">
        <f>iferror(vlookup(C6772,'Master data'!$A$1:$C$29,3,0),"--")</f>
        <v>--</v>
      </c>
      <c r="F6772" s="258" t="str">
        <f>iferror(vlookup(C6772,'Master data'!$A$1:$C$29,2,0),"--")</f>
        <v>--</v>
      </c>
    </row>
    <row r="6773" ht="22.5" customHeight="1">
      <c r="A6773" s="165"/>
      <c r="B6773" s="171"/>
      <c r="C6773" s="167"/>
      <c r="D6773" s="168"/>
      <c r="E6773" s="258" t="str">
        <f>iferror(vlookup(C6773,'Master data'!$A$1:$C$29,3,0),"--")</f>
        <v>--</v>
      </c>
      <c r="F6773" s="258" t="str">
        <f>iferror(vlookup(C6773,'Master data'!$A$1:$C$29,2,0),"--")</f>
        <v>--</v>
      </c>
    </row>
    <row r="6774" ht="22.5" customHeight="1">
      <c r="A6774" s="165"/>
      <c r="B6774" s="171"/>
      <c r="C6774" s="167"/>
      <c r="D6774" s="168"/>
      <c r="E6774" s="258" t="str">
        <f>iferror(vlookup(C6774,'Master data'!$A$1:$C$29,3,0),"--")</f>
        <v>--</v>
      </c>
      <c r="F6774" s="258" t="str">
        <f>iferror(vlookup(C6774,'Master data'!$A$1:$C$29,2,0),"--")</f>
        <v>--</v>
      </c>
    </row>
    <row r="6775" ht="22.5" customHeight="1">
      <c r="A6775" s="165"/>
      <c r="B6775" s="171"/>
      <c r="C6775" s="167"/>
      <c r="D6775" s="168"/>
      <c r="E6775" s="258" t="str">
        <f>iferror(vlookup(C6775,'Master data'!$A$1:$C$29,3,0),"--")</f>
        <v>--</v>
      </c>
      <c r="F6775" s="258" t="str">
        <f>iferror(vlookup(C6775,'Master data'!$A$1:$C$29,2,0),"--")</f>
        <v>--</v>
      </c>
    </row>
    <row r="6776" ht="22.5" customHeight="1">
      <c r="A6776" s="165"/>
      <c r="B6776" s="171"/>
      <c r="C6776" s="167"/>
      <c r="D6776" s="168"/>
      <c r="E6776" s="258" t="str">
        <f>iferror(vlookup(C6776,'Master data'!$A$1:$C$29,3,0),"--")</f>
        <v>--</v>
      </c>
      <c r="F6776" s="258" t="str">
        <f>iferror(vlookup(C6776,'Master data'!$A$1:$C$29,2,0),"--")</f>
        <v>--</v>
      </c>
    </row>
    <row r="6777" ht="22.5" customHeight="1">
      <c r="A6777" s="165"/>
      <c r="B6777" s="171"/>
      <c r="C6777" s="167"/>
      <c r="D6777" s="168"/>
      <c r="E6777" s="258" t="str">
        <f>iferror(vlookup(C6777,'Master data'!$A$1:$C$29,3,0),"--")</f>
        <v>--</v>
      </c>
      <c r="F6777" s="258" t="str">
        <f>iferror(vlookup(C6777,'Master data'!$A$1:$C$29,2,0),"--")</f>
        <v>--</v>
      </c>
    </row>
    <row r="6778" ht="22.5" customHeight="1">
      <c r="A6778" s="165"/>
      <c r="B6778" s="171"/>
      <c r="C6778" s="167"/>
      <c r="D6778" s="168"/>
      <c r="E6778" s="258" t="str">
        <f>iferror(vlookup(C6778,'Master data'!$A$1:$C$29,3,0),"--")</f>
        <v>--</v>
      </c>
      <c r="F6778" s="258" t="str">
        <f>iferror(vlookup(C6778,'Master data'!$A$1:$C$29,2,0),"--")</f>
        <v>--</v>
      </c>
    </row>
    <row r="6779" ht="22.5" customHeight="1">
      <c r="A6779" s="165"/>
      <c r="B6779" s="171"/>
      <c r="C6779" s="167"/>
      <c r="D6779" s="168"/>
      <c r="E6779" s="258" t="str">
        <f>iferror(vlookup(C6779,'Master data'!$A$1:$C$29,3,0),"--")</f>
        <v>--</v>
      </c>
      <c r="F6779" s="258" t="str">
        <f>iferror(vlookup(C6779,'Master data'!$A$1:$C$29,2,0),"--")</f>
        <v>--</v>
      </c>
    </row>
    <row r="6780" ht="22.5" customHeight="1">
      <c r="A6780" s="165"/>
      <c r="B6780" s="171"/>
      <c r="C6780" s="167"/>
      <c r="D6780" s="168"/>
      <c r="E6780" s="258" t="str">
        <f>iferror(vlookup(C6780,'Master data'!$A$1:$C$29,3,0),"--")</f>
        <v>--</v>
      </c>
      <c r="F6780" s="258" t="str">
        <f>iferror(vlookup(C6780,'Master data'!$A$1:$C$29,2,0),"--")</f>
        <v>--</v>
      </c>
    </row>
    <row r="6781" ht="22.5" customHeight="1">
      <c r="A6781" s="165"/>
      <c r="B6781" s="171"/>
      <c r="C6781" s="167"/>
      <c r="D6781" s="168"/>
      <c r="E6781" s="258" t="str">
        <f>iferror(vlookup(C6781,'Master data'!$A$1:$C$29,3,0),"--")</f>
        <v>--</v>
      </c>
      <c r="F6781" s="258" t="str">
        <f>iferror(vlookup(C6781,'Master data'!$A$1:$C$29,2,0),"--")</f>
        <v>--</v>
      </c>
    </row>
    <row r="6782" ht="22.5" customHeight="1">
      <c r="A6782" s="165"/>
      <c r="B6782" s="171"/>
      <c r="C6782" s="167"/>
      <c r="D6782" s="168"/>
      <c r="E6782" s="258" t="str">
        <f>iferror(vlookup(C6782,'Master data'!$A$1:$C$29,3,0),"--")</f>
        <v>--</v>
      </c>
      <c r="F6782" s="258" t="str">
        <f>iferror(vlookup(C6782,'Master data'!$A$1:$C$29,2,0),"--")</f>
        <v>--</v>
      </c>
    </row>
    <row r="6783" ht="22.5" customHeight="1">
      <c r="A6783" s="165"/>
      <c r="B6783" s="171"/>
      <c r="C6783" s="167"/>
      <c r="D6783" s="168"/>
      <c r="E6783" s="258" t="str">
        <f>iferror(vlookup(C6783,'Master data'!$A$1:$C$29,3,0),"--")</f>
        <v>--</v>
      </c>
      <c r="F6783" s="258" t="str">
        <f>iferror(vlookup(C6783,'Master data'!$A$1:$C$29,2,0),"--")</f>
        <v>--</v>
      </c>
    </row>
    <row r="6784" ht="22.5" customHeight="1">
      <c r="A6784" s="165"/>
      <c r="B6784" s="171"/>
      <c r="C6784" s="167"/>
      <c r="D6784" s="168"/>
      <c r="E6784" s="258" t="str">
        <f>iferror(vlookup(C6784,'Master data'!$A$1:$C$29,3,0),"--")</f>
        <v>--</v>
      </c>
      <c r="F6784" s="258" t="str">
        <f>iferror(vlookup(C6784,'Master data'!$A$1:$C$29,2,0),"--")</f>
        <v>--</v>
      </c>
    </row>
    <row r="6785" ht="22.5" customHeight="1">
      <c r="A6785" s="165"/>
      <c r="B6785" s="171"/>
      <c r="C6785" s="167"/>
      <c r="D6785" s="168"/>
      <c r="E6785" s="258" t="str">
        <f>iferror(vlookup(C6785,'Master data'!$A$1:$C$29,3,0),"--")</f>
        <v>--</v>
      </c>
      <c r="F6785" s="258" t="str">
        <f>iferror(vlookup(C6785,'Master data'!$A$1:$C$29,2,0),"--")</f>
        <v>--</v>
      </c>
    </row>
    <row r="6786" ht="22.5" customHeight="1">
      <c r="A6786" s="165"/>
      <c r="B6786" s="171"/>
      <c r="C6786" s="167"/>
      <c r="D6786" s="168"/>
      <c r="E6786" s="258" t="str">
        <f>iferror(vlookup(C6786,'Master data'!$A$1:$C$29,3,0),"--")</f>
        <v>--</v>
      </c>
      <c r="F6786" s="258" t="str">
        <f>iferror(vlookup(C6786,'Master data'!$A$1:$C$29,2,0),"--")</f>
        <v>--</v>
      </c>
    </row>
    <row r="6787" ht="22.5" customHeight="1">
      <c r="A6787" s="165"/>
      <c r="B6787" s="171"/>
      <c r="C6787" s="167"/>
      <c r="D6787" s="168"/>
      <c r="E6787" s="258" t="str">
        <f>iferror(vlookup(C6787,'Master data'!$A$1:$C$29,3,0),"--")</f>
        <v>--</v>
      </c>
      <c r="F6787" s="258" t="str">
        <f>iferror(vlookup(C6787,'Master data'!$A$1:$C$29,2,0),"--")</f>
        <v>--</v>
      </c>
    </row>
    <row r="6788" ht="22.5" customHeight="1">
      <c r="A6788" s="165"/>
      <c r="B6788" s="171"/>
      <c r="C6788" s="167"/>
      <c r="D6788" s="168"/>
      <c r="E6788" s="258" t="str">
        <f>iferror(vlookup(C6788,'Master data'!$A$1:$C$29,3,0),"--")</f>
        <v>--</v>
      </c>
      <c r="F6788" s="258" t="str">
        <f>iferror(vlookup(C6788,'Master data'!$A$1:$C$29,2,0),"--")</f>
        <v>--</v>
      </c>
    </row>
    <row r="6789" ht="22.5" customHeight="1">
      <c r="A6789" s="165"/>
      <c r="B6789" s="171"/>
      <c r="C6789" s="167"/>
      <c r="D6789" s="168"/>
      <c r="E6789" s="258" t="str">
        <f>iferror(vlookup(C6789,'Master data'!$A$1:$C$29,3,0),"--")</f>
        <v>--</v>
      </c>
      <c r="F6789" s="258" t="str">
        <f>iferror(vlookup(C6789,'Master data'!$A$1:$C$29,2,0),"--")</f>
        <v>--</v>
      </c>
    </row>
    <row r="6790" ht="22.5" customHeight="1">
      <c r="A6790" s="165"/>
      <c r="B6790" s="171"/>
      <c r="C6790" s="167"/>
      <c r="D6790" s="168"/>
      <c r="E6790" s="258" t="str">
        <f>iferror(vlookup(C6790,'Master data'!$A$1:$C$29,3,0),"--")</f>
        <v>--</v>
      </c>
      <c r="F6790" s="258" t="str">
        <f>iferror(vlookup(C6790,'Master data'!$A$1:$C$29,2,0),"--")</f>
        <v>--</v>
      </c>
    </row>
    <row r="6791" ht="22.5" customHeight="1">
      <c r="A6791" s="165"/>
      <c r="B6791" s="171"/>
      <c r="C6791" s="167"/>
      <c r="D6791" s="168"/>
      <c r="E6791" s="258" t="str">
        <f>iferror(vlookup(C6791,'Master data'!$A$1:$C$29,3,0),"--")</f>
        <v>--</v>
      </c>
      <c r="F6791" s="258" t="str">
        <f>iferror(vlookup(C6791,'Master data'!$A$1:$C$29,2,0),"--")</f>
        <v>--</v>
      </c>
    </row>
    <row r="6792" ht="22.5" customHeight="1">
      <c r="A6792" s="165"/>
      <c r="B6792" s="171"/>
      <c r="C6792" s="167"/>
      <c r="D6792" s="168"/>
      <c r="E6792" s="258" t="str">
        <f>iferror(vlookup(C6792,'Master data'!$A$1:$C$29,3,0),"--")</f>
        <v>--</v>
      </c>
      <c r="F6792" s="258" t="str">
        <f>iferror(vlookup(C6792,'Master data'!$A$1:$C$29,2,0),"--")</f>
        <v>--</v>
      </c>
    </row>
    <row r="6793" ht="22.5" customHeight="1">
      <c r="A6793" s="165"/>
      <c r="B6793" s="171"/>
      <c r="C6793" s="167"/>
      <c r="D6793" s="168"/>
      <c r="E6793" s="258" t="str">
        <f>iferror(vlookup(C6793,'Master data'!$A$1:$C$29,3,0),"--")</f>
        <v>--</v>
      </c>
      <c r="F6793" s="258" t="str">
        <f>iferror(vlookup(C6793,'Master data'!$A$1:$C$29,2,0),"--")</f>
        <v>--</v>
      </c>
    </row>
    <row r="6794" ht="22.5" customHeight="1">
      <c r="A6794" s="165"/>
      <c r="B6794" s="171"/>
      <c r="C6794" s="167"/>
      <c r="D6794" s="168"/>
      <c r="E6794" s="258" t="str">
        <f>iferror(vlookup(C6794,'Master data'!$A$1:$C$29,3,0),"--")</f>
        <v>--</v>
      </c>
      <c r="F6794" s="258" t="str">
        <f>iferror(vlookup(C6794,'Master data'!$A$1:$C$29,2,0),"--")</f>
        <v>--</v>
      </c>
    </row>
    <row r="6795" ht="22.5" customHeight="1">
      <c r="A6795" s="165"/>
      <c r="B6795" s="171"/>
      <c r="C6795" s="167"/>
      <c r="D6795" s="168"/>
      <c r="E6795" s="258" t="str">
        <f>iferror(vlookup(C6795,'Master data'!$A$1:$C$29,3,0),"--")</f>
        <v>--</v>
      </c>
      <c r="F6795" s="258" t="str">
        <f>iferror(vlookup(C6795,'Master data'!$A$1:$C$29,2,0),"--")</f>
        <v>--</v>
      </c>
    </row>
    <row r="6796" ht="22.5" customHeight="1">
      <c r="A6796" s="165"/>
      <c r="B6796" s="171"/>
      <c r="C6796" s="167"/>
      <c r="D6796" s="168"/>
      <c r="E6796" s="258" t="str">
        <f>iferror(vlookup(C6796,'Master data'!$A$1:$C$29,3,0),"--")</f>
        <v>--</v>
      </c>
      <c r="F6796" s="258" t="str">
        <f>iferror(vlookup(C6796,'Master data'!$A$1:$C$29,2,0),"--")</f>
        <v>--</v>
      </c>
    </row>
    <row r="6797" ht="22.5" customHeight="1">
      <c r="A6797" s="165"/>
      <c r="B6797" s="171"/>
      <c r="C6797" s="167"/>
      <c r="D6797" s="168"/>
      <c r="E6797" s="258" t="str">
        <f>iferror(vlookup(C6797,'Master data'!$A$1:$C$29,3,0),"--")</f>
        <v>--</v>
      </c>
      <c r="F6797" s="258" t="str">
        <f>iferror(vlookup(C6797,'Master data'!$A$1:$C$29,2,0),"--")</f>
        <v>--</v>
      </c>
    </row>
    <row r="6798" ht="22.5" customHeight="1">
      <c r="A6798" s="165"/>
      <c r="B6798" s="180"/>
      <c r="C6798" s="181"/>
      <c r="D6798" s="168"/>
      <c r="E6798" s="258" t="str">
        <f>iferror(vlookup(C6798,'Master data'!$A$1:$C$29,3,0),"--")</f>
        <v>--</v>
      </c>
      <c r="F6798" s="258" t="str">
        <f>iferror(vlookup(C6798,'Master data'!$A$1:$C$29,2,0),"--")</f>
        <v>--</v>
      </c>
    </row>
    <row r="6799" ht="22.5" customHeight="1">
      <c r="A6799" s="165"/>
      <c r="B6799" s="180"/>
      <c r="C6799" s="181"/>
      <c r="D6799" s="168"/>
      <c r="E6799" s="258" t="str">
        <f>iferror(vlookup(C6799,'Master data'!$A$1:$C$29,3,0),"--")</f>
        <v>--</v>
      </c>
      <c r="F6799" s="258" t="str">
        <f>iferror(vlookup(C6799,'Master data'!$A$1:$C$29,2,0),"--")</f>
        <v>--</v>
      </c>
    </row>
    <row r="6800" ht="22.5" customHeight="1">
      <c r="A6800" s="165"/>
      <c r="B6800" s="180"/>
      <c r="C6800" s="181"/>
      <c r="D6800" s="168"/>
      <c r="E6800" s="258" t="str">
        <f>iferror(vlookup(C6800,'Master data'!$A$1:$C$29,3,0),"--")</f>
        <v>--</v>
      </c>
      <c r="F6800" s="258" t="str">
        <f>iferror(vlookup(C6800,'Master data'!$A$1:$C$29,2,0),"--")</f>
        <v>--</v>
      </c>
    </row>
    <row r="6801" ht="22.5" customHeight="1">
      <c r="A6801" s="165"/>
      <c r="B6801" s="180"/>
      <c r="C6801" s="181"/>
      <c r="D6801" s="168"/>
      <c r="E6801" s="258" t="str">
        <f>iferror(vlookup(C6801,'Master data'!$A$1:$C$29,3,0),"--")</f>
        <v>--</v>
      </c>
      <c r="F6801" s="258" t="str">
        <f>iferror(vlookup(C6801,'Master data'!$A$1:$C$29,2,0),"--")</f>
        <v>--</v>
      </c>
    </row>
    <row r="6802" ht="22.5" customHeight="1">
      <c r="A6802" s="165"/>
      <c r="B6802" s="180"/>
      <c r="C6802" s="181"/>
      <c r="D6802" s="168"/>
      <c r="E6802" s="258" t="str">
        <f>iferror(vlookup(C6802,'Master data'!$A$1:$C$29,3,0),"--")</f>
        <v>--</v>
      </c>
      <c r="F6802" s="258" t="str">
        <f>iferror(vlookup(C6802,'Master data'!$A$1:$C$29,2,0),"--")</f>
        <v>--</v>
      </c>
    </row>
    <row r="6803" ht="22.5" customHeight="1">
      <c r="A6803" s="165"/>
      <c r="B6803" s="180"/>
      <c r="C6803" s="181"/>
      <c r="D6803" s="168"/>
      <c r="E6803" s="258" t="str">
        <f>iferror(vlookup(C6803,'Master data'!$A$1:$C$29,3,0),"--")</f>
        <v>--</v>
      </c>
      <c r="F6803" s="258" t="str">
        <f>iferror(vlookup(C6803,'Master data'!$A$1:$C$29,2,0),"--")</f>
        <v>--</v>
      </c>
    </row>
    <row r="6804" ht="22.5" customHeight="1">
      <c r="A6804" s="165"/>
      <c r="B6804" s="180"/>
      <c r="C6804" s="181"/>
      <c r="D6804" s="168"/>
      <c r="E6804" s="258" t="str">
        <f>iferror(vlookup(C6804,'Master data'!$A$1:$C$29,3,0),"--")</f>
        <v>--</v>
      </c>
      <c r="F6804" s="258" t="str">
        <f>iferror(vlookup(C6804,'Master data'!$A$1:$C$29,2,0),"--")</f>
        <v>--</v>
      </c>
    </row>
    <row r="6805" ht="22.5" customHeight="1">
      <c r="A6805" s="165"/>
      <c r="B6805" s="180"/>
      <c r="C6805" s="181"/>
      <c r="D6805" s="168"/>
      <c r="E6805" s="258" t="str">
        <f>iferror(vlookup(C6805,'Master data'!$A$1:$C$29,3,0),"--")</f>
        <v>--</v>
      </c>
      <c r="F6805" s="258" t="str">
        <f>iferror(vlookup(C6805,'Master data'!$A$1:$C$29,2,0),"--")</f>
        <v>--</v>
      </c>
    </row>
    <row r="6806" ht="22.5" customHeight="1">
      <c r="A6806" s="165"/>
      <c r="B6806" s="180"/>
      <c r="C6806" s="182"/>
      <c r="D6806" s="168"/>
      <c r="E6806" s="258" t="str">
        <f>iferror(vlookup(C6806,'Master data'!$A$1:$C$29,3,0),"--")</f>
        <v>--</v>
      </c>
      <c r="F6806" s="258" t="str">
        <f>iferror(vlookup(C6806,'Master data'!$A$1:$C$29,2,0),"--")</f>
        <v>--</v>
      </c>
    </row>
    <row r="6807" ht="22.5" customHeight="1">
      <c r="A6807" s="165"/>
      <c r="B6807" s="180"/>
      <c r="C6807" s="181"/>
      <c r="D6807" s="168"/>
      <c r="E6807" s="258" t="str">
        <f>iferror(vlookup(C6807,'Master data'!$A$1:$C$29,3,0),"--")</f>
        <v>--</v>
      </c>
      <c r="F6807" s="258" t="str">
        <f>iferror(vlookup(C6807,'Master data'!$A$1:$C$29,2,0),"--")</f>
        <v>--</v>
      </c>
    </row>
    <row r="6808" ht="22.5" customHeight="1">
      <c r="A6808" s="165"/>
      <c r="B6808" s="180"/>
      <c r="C6808" s="181"/>
      <c r="D6808" s="168"/>
      <c r="E6808" s="258" t="str">
        <f>iferror(vlookup(C6808,'Master data'!$A$1:$C$29,3,0),"--")</f>
        <v>--</v>
      </c>
      <c r="F6808" s="258" t="str">
        <f>iferror(vlookup(C6808,'Master data'!$A$1:$C$29,2,0),"--")</f>
        <v>--</v>
      </c>
    </row>
    <row r="6809" ht="22.5" customHeight="1">
      <c r="A6809" s="165"/>
      <c r="B6809" s="180"/>
      <c r="C6809" s="181"/>
      <c r="D6809" s="168"/>
      <c r="E6809" s="258" t="str">
        <f>iferror(vlookup(C6809,'Master data'!$A$1:$C$29,3,0),"--")</f>
        <v>--</v>
      </c>
      <c r="F6809" s="258" t="str">
        <f>iferror(vlookup(C6809,'Master data'!$A$1:$C$29,2,0),"--")</f>
        <v>--</v>
      </c>
    </row>
    <row r="6810" ht="22.5" customHeight="1">
      <c r="A6810" s="165"/>
      <c r="B6810" s="180"/>
      <c r="C6810" s="181"/>
      <c r="D6810" s="168"/>
      <c r="E6810" s="258" t="str">
        <f>iferror(vlookup(C6810,'Master data'!$A$1:$C$29,3,0),"--")</f>
        <v>--</v>
      </c>
      <c r="F6810" s="258" t="str">
        <f>iferror(vlookup(C6810,'Master data'!$A$1:$C$29,2,0),"--")</f>
        <v>--</v>
      </c>
    </row>
    <row r="6811" ht="22.5" customHeight="1">
      <c r="A6811" s="165"/>
      <c r="B6811" s="180"/>
      <c r="C6811" s="181"/>
      <c r="D6811" s="168"/>
      <c r="E6811" s="258" t="str">
        <f>iferror(vlookup(C6811,'Master data'!$A$1:$C$29,3,0),"--")</f>
        <v>--</v>
      </c>
      <c r="F6811" s="258" t="str">
        <f>iferror(vlookup(C6811,'Master data'!$A$1:$C$29,2,0),"--")</f>
        <v>--</v>
      </c>
    </row>
    <row r="6812" ht="22.5" customHeight="1">
      <c r="A6812" s="165"/>
      <c r="B6812" s="180"/>
      <c r="C6812" s="181"/>
      <c r="D6812" s="168"/>
      <c r="E6812" s="258" t="str">
        <f>iferror(vlookup(C6812,'Master data'!$A$1:$C$29,3,0),"--")</f>
        <v>--</v>
      </c>
      <c r="F6812" s="258" t="str">
        <f>iferror(vlookup(C6812,'Master data'!$A$1:$C$29,2,0),"--")</f>
        <v>--</v>
      </c>
    </row>
    <row r="6813" ht="22.5" customHeight="1">
      <c r="A6813" s="165"/>
      <c r="B6813" s="180"/>
      <c r="C6813" s="181"/>
      <c r="D6813" s="168"/>
      <c r="E6813" s="258" t="str">
        <f>iferror(vlookup(C6813,'Master data'!$A$1:$C$29,3,0),"--")</f>
        <v>--</v>
      </c>
      <c r="F6813" s="258" t="str">
        <f>iferror(vlookup(C6813,'Master data'!$A$1:$C$29,2,0),"--")</f>
        <v>--</v>
      </c>
    </row>
    <row r="6814" ht="22.5" customHeight="1">
      <c r="A6814" s="165"/>
      <c r="B6814" s="180"/>
      <c r="C6814" s="182"/>
      <c r="D6814" s="168"/>
      <c r="E6814" s="258" t="str">
        <f>iferror(vlookup(C6814,'Master data'!$A$1:$C$29,3,0),"--")</f>
        <v>--</v>
      </c>
      <c r="F6814" s="258" t="str">
        <f>iferror(vlookup(C6814,'Master data'!$A$1:$C$29,2,0),"--")</f>
        <v>--</v>
      </c>
    </row>
    <row r="6815" ht="22.5" customHeight="1">
      <c r="A6815" s="165"/>
      <c r="B6815" s="180"/>
      <c r="C6815" s="181"/>
      <c r="D6815" s="168"/>
      <c r="E6815" s="258" t="str">
        <f>iferror(vlookup(C6815,'Master data'!$A$1:$C$29,3,0),"--")</f>
        <v>--</v>
      </c>
      <c r="F6815" s="258" t="str">
        <f>iferror(vlookup(C6815,'Master data'!$A$1:$C$29,2,0),"--")</f>
        <v>--</v>
      </c>
    </row>
    <row r="6816" ht="22.5" customHeight="1">
      <c r="A6816" s="165"/>
      <c r="B6816" s="180"/>
      <c r="C6816" s="181"/>
      <c r="D6816" s="168"/>
      <c r="E6816" s="258" t="str">
        <f>iferror(vlookup(C6816,'Master data'!$A$1:$C$29,3,0),"--")</f>
        <v>--</v>
      </c>
      <c r="F6816" s="258" t="str">
        <f>iferror(vlookup(C6816,'Master data'!$A$1:$C$29,2,0),"--")</f>
        <v>--</v>
      </c>
    </row>
    <row r="6817" ht="22.5" customHeight="1">
      <c r="A6817" s="165"/>
      <c r="B6817" s="180"/>
      <c r="C6817" s="181"/>
      <c r="D6817" s="168"/>
      <c r="E6817" s="258" t="str">
        <f>iferror(vlookup(C6817,'Master data'!$A$1:$C$29,3,0),"--")</f>
        <v>--</v>
      </c>
      <c r="F6817" s="258" t="str">
        <f>iferror(vlookup(C6817,'Master data'!$A$1:$C$29,2,0),"--")</f>
        <v>--</v>
      </c>
    </row>
    <row r="6818" ht="22.5" customHeight="1">
      <c r="A6818" s="165"/>
      <c r="B6818" s="180"/>
      <c r="C6818" s="181"/>
      <c r="D6818" s="168"/>
      <c r="E6818" s="258" t="str">
        <f>iferror(vlookup(C6818,'Master data'!$A$1:$C$29,3,0),"--")</f>
        <v>--</v>
      </c>
      <c r="F6818" s="258" t="str">
        <f>iferror(vlookup(C6818,'Master data'!$A$1:$C$29,2,0),"--")</f>
        <v>--</v>
      </c>
    </row>
    <row r="6819" ht="22.5" customHeight="1">
      <c r="A6819" s="165"/>
      <c r="B6819" s="180"/>
      <c r="C6819" s="181"/>
      <c r="D6819" s="168"/>
      <c r="E6819" s="258" t="str">
        <f>iferror(vlookup(C6819,'Master data'!$A$1:$C$29,3,0),"--")</f>
        <v>--</v>
      </c>
      <c r="F6819" s="258" t="str">
        <f>iferror(vlookup(C6819,'Master data'!$A$1:$C$29,2,0),"--")</f>
        <v>--</v>
      </c>
    </row>
    <row r="6820" ht="22.5" customHeight="1">
      <c r="A6820" s="165"/>
      <c r="B6820" s="180"/>
      <c r="C6820" s="181"/>
      <c r="D6820" s="168"/>
      <c r="E6820" s="258" t="str">
        <f>iferror(vlookup(C6820,'Master data'!$A$1:$C$29,3,0),"--")</f>
        <v>--</v>
      </c>
      <c r="F6820" s="258" t="str">
        <f>iferror(vlookup(C6820,'Master data'!$A$1:$C$29,2,0),"--")</f>
        <v>--</v>
      </c>
    </row>
    <row r="6821" ht="22.5" customHeight="1">
      <c r="A6821" s="165"/>
      <c r="B6821" s="180"/>
      <c r="C6821" s="181"/>
      <c r="D6821" s="168"/>
      <c r="E6821" s="258" t="str">
        <f>iferror(vlookup(C6821,'Master data'!$A$1:$C$29,3,0),"--")</f>
        <v>--</v>
      </c>
      <c r="F6821" s="258" t="str">
        <f>iferror(vlookup(C6821,'Master data'!$A$1:$C$29,2,0),"--")</f>
        <v>--</v>
      </c>
    </row>
    <row r="6822" ht="22.5" customHeight="1">
      <c r="A6822" s="165"/>
      <c r="B6822" s="171"/>
      <c r="C6822" s="167"/>
      <c r="D6822" s="168"/>
      <c r="E6822" s="258" t="str">
        <f>iferror(vlookup(C6822,'Master data'!$A$1:$C$29,3,0),"--")</f>
        <v>--</v>
      </c>
      <c r="F6822" s="258" t="str">
        <f>iferror(vlookup(C6822,'Master data'!$A$1:$C$29,2,0),"--")</f>
        <v>--</v>
      </c>
    </row>
  </sheetData>
  <conditionalFormatting sqref="F1:F6822">
    <cfRule type="cellIs" dxfId="2" priority="1" operator="equal">
      <formula>"Chi phí QLDN"</formula>
    </cfRule>
  </conditionalFormatting>
  <conditionalFormatting sqref="F1:F6822">
    <cfRule type="cellIs" dxfId="3" priority="2" operator="equal">
      <formula>"Chi phí bán hàng"</formula>
    </cfRule>
  </conditionalFormatting>
  <conditionalFormatting sqref="F1:F6822">
    <cfRule type="cellIs" dxfId="4" priority="3" operator="equal">
      <formula>"Chi phí hành chính"</formula>
    </cfRule>
  </conditionalFormatting>
  <conditionalFormatting sqref="F1:F6822">
    <cfRule type="cellIs" dxfId="5" priority="4" operator="equal">
      <formula>"Chi phí giá vốn"</formula>
    </cfRule>
  </conditionalFormatting>
  <conditionalFormatting sqref="F1:F6822">
    <cfRule type="cellIs" dxfId="6" priority="5" operator="equal">
      <formula>"Chi phí khác"</formula>
    </cfRule>
  </conditionalFormatting>
  <dataValidations>
    <dataValidation type="list" allowBlank="1" sqref="C2:C6822">
      <formula1>#REF!</formula1>
    </dataValidation>
    <dataValidation type="custom" allowBlank="1" showDropDown="1" sqref="D2:D6822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13"/>
    <col customWidth="1" min="2" max="2" width="13.13"/>
    <col customWidth="1" min="3" max="3" width="16.13"/>
    <col customWidth="1" min="4" max="4" width="14.5"/>
    <col customWidth="1" min="5" max="5" width="24.38"/>
    <col customWidth="1" min="6" max="6" width="21.25"/>
    <col customWidth="1" min="7" max="7" width="15.63"/>
    <col customWidth="1" min="8" max="8" width="13.13"/>
    <col customWidth="1" min="9" max="9" width="26.0"/>
  </cols>
  <sheetData>
    <row r="1" ht="22.5" customHeight="1">
      <c r="A1" s="326" t="s">
        <v>267</v>
      </c>
      <c r="B1" s="326" t="s">
        <v>3287</v>
      </c>
      <c r="C1" s="326" t="s">
        <v>3288</v>
      </c>
      <c r="D1" s="326" t="s">
        <v>3289</v>
      </c>
      <c r="E1" s="326" t="s">
        <v>3290</v>
      </c>
      <c r="F1" s="326" t="s">
        <v>3291</v>
      </c>
      <c r="G1" s="326" t="s">
        <v>3293</v>
      </c>
      <c r="H1" s="326" t="s">
        <v>3294</v>
      </c>
      <c r="I1" s="326" t="s">
        <v>3295</v>
      </c>
    </row>
    <row r="2" ht="22.5" customHeight="1">
      <c r="A2" s="327" t="s">
        <v>1809</v>
      </c>
      <c r="B2" s="328">
        <v>44927.0</v>
      </c>
      <c r="C2" s="329">
        <v>8600000.0</v>
      </c>
      <c r="D2" s="329">
        <v>9600000.0</v>
      </c>
      <c r="E2" s="329">
        <v>9501000.0</v>
      </c>
      <c r="F2" s="329">
        <v>7400000.0</v>
      </c>
      <c r="G2" s="329">
        <v>0.0</v>
      </c>
      <c r="H2" s="329">
        <v>2.56E7</v>
      </c>
      <c r="I2" s="329">
        <v>2.5501E7</v>
      </c>
    </row>
    <row r="3" ht="22.5" customHeight="1">
      <c r="A3" s="327" t="s">
        <v>1809</v>
      </c>
      <c r="B3" s="328">
        <v>44928.0</v>
      </c>
      <c r="C3" s="329">
        <v>0.0</v>
      </c>
      <c r="D3" s="329">
        <v>0.0</v>
      </c>
      <c r="E3" s="329">
        <v>0.0</v>
      </c>
      <c r="F3" s="329">
        <v>0.0</v>
      </c>
      <c r="G3" s="329">
        <v>0.0</v>
      </c>
      <c r="H3" s="329">
        <v>0.0</v>
      </c>
      <c r="I3" s="329">
        <v>0.0</v>
      </c>
    </row>
    <row r="4" ht="22.5" customHeight="1">
      <c r="A4" s="327" t="s">
        <v>1809</v>
      </c>
      <c r="B4" s="328">
        <v>44929.0</v>
      </c>
      <c r="C4" s="329">
        <v>1.129E7</v>
      </c>
      <c r="D4" s="329">
        <v>4700000.0</v>
      </c>
      <c r="E4" s="329">
        <v>4637300.0</v>
      </c>
      <c r="F4" s="329">
        <v>1.523E7</v>
      </c>
      <c r="G4" s="329">
        <v>0.0</v>
      </c>
      <c r="H4" s="329">
        <v>3.122E7</v>
      </c>
      <c r="I4" s="329">
        <v>3.11573E7</v>
      </c>
    </row>
    <row r="5" ht="22.5" customHeight="1">
      <c r="A5" s="327" t="s">
        <v>1809</v>
      </c>
      <c r="B5" s="328">
        <v>44930.0</v>
      </c>
      <c r="C5" s="329">
        <v>1.284E7</v>
      </c>
      <c r="D5" s="329">
        <v>4.132E7</v>
      </c>
      <c r="E5" s="329">
        <v>4.067888E7</v>
      </c>
      <c r="F5" s="329">
        <v>1.692E7</v>
      </c>
      <c r="G5" s="329">
        <v>0.0</v>
      </c>
      <c r="H5" s="329">
        <v>7.108E7</v>
      </c>
      <c r="I5" s="329">
        <v>7.043888E7</v>
      </c>
    </row>
    <row r="6" ht="22.5" customHeight="1">
      <c r="A6" s="327" t="s">
        <v>1809</v>
      </c>
      <c r="B6" s="328">
        <v>44931.0</v>
      </c>
      <c r="C6" s="329">
        <v>3.6045E7</v>
      </c>
      <c r="D6" s="329">
        <v>5250000.0</v>
      </c>
      <c r="E6" s="329">
        <v>5186800.0</v>
      </c>
      <c r="F6" s="329">
        <v>5140000.0</v>
      </c>
      <c r="G6" s="329">
        <v>0.0</v>
      </c>
      <c r="H6" s="329">
        <v>4.6435E7</v>
      </c>
      <c r="I6" s="329">
        <v>4.63718E7</v>
      </c>
    </row>
    <row r="7" ht="22.5" customHeight="1">
      <c r="A7" s="327" t="s">
        <v>1809</v>
      </c>
      <c r="B7" s="328">
        <v>44932.0</v>
      </c>
      <c r="C7" s="329">
        <v>1.21E7</v>
      </c>
      <c r="D7" s="329">
        <v>7500000.0</v>
      </c>
      <c r="E7" s="329">
        <v>7430500.0</v>
      </c>
      <c r="F7" s="329">
        <v>3.649E7</v>
      </c>
      <c r="G7" s="329">
        <v>0.0</v>
      </c>
      <c r="H7" s="329">
        <v>5.609E7</v>
      </c>
      <c r="I7" s="329">
        <v>5.60205E7</v>
      </c>
    </row>
    <row r="8" ht="22.5" customHeight="1">
      <c r="A8" s="327" t="s">
        <v>1809</v>
      </c>
      <c r="B8" s="328">
        <v>44933.0</v>
      </c>
      <c r="C8" s="329">
        <v>1.273E7</v>
      </c>
      <c r="D8" s="329">
        <v>1.606E7</v>
      </c>
      <c r="E8" s="329">
        <v>1.580304E7</v>
      </c>
      <c r="F8" s="329">
        <v>1.397E7</v>
      </c>
      <c r="G8" s="329">
        <v>0.0</v>
      </c>
      <c r="H8" s="329">
        <v>4.276E7</v>
      </c>
      <c r="I8" s="329">
        <v>4.250304E7</v>
      </c>
    </row>
    <row r="9" ht="22.5" customHeight="1">
      <c r="A9" s="327" t="s">
        <v>1809</v>
      </c>
      <c r="B9" s="328">
        <v>44934.0</v>
      </c>
      <c r="C9" s="329">
        <v>1.365E7</v>
      </c>
      <c r="D9" s="329">
        <v>4200000.0</v>
      </c>
      <c r="E9" s="329">
        <v>4132800.0</v>
      </c>
      <c r="F9" s="329">
        <v>8750000.0</v>
      </c>
      <c r="G9" s="329">
        <v>0.0</v>
      </c>
      <c r="H9" s="329">
        <v>2.66E7</v>
      </c>
      <c r="I9" s="329">
        <v>2.65328E7</v>
      </c>
    </row>
    <row r="10" ht="22.5" customHeight="1">
      <c r="A10" s="327" t="s">
        <v>1809</v>
      </c>
      <c r="B10" s="328">
        <v>44935.0</v>
      </c>
      <c r="C10" s="329">
        <v>5150000.0</v>
      </c>
      <c r="D10" s="329">
        <v>1.3045E7</v>
      </c>
      <c r="E10" s="329">
        <v>1.285978E7</v>
      </c>
      <c r="F10" s="329">
        <v>1.0015E7</v>
      </c>
      <c r="G10" s="329">
        <v>0.0</v>
      </c>
      <c r="H10" s="329">
        <v>2.821E7</v>
      </c>
      <c r="I10" s="329">
        <v>2.802478E7</v>
      </c>
    </row>
    <row r="11" ht="22.5" customHeight="1">
      <c r="A11" s="327" t="s">
        <v>1809</v>
      </c>
      <c r="B11" s="328">
        <v>44936.0</v>
      </c>
      <c r="C11" s="329">
        <v>5245000.0</v>
      </c>
      <c r="D11" s="329">
        <v>3400000.0</v>
      </c>
      <c r="E11" s="329">
        <v>3338100.0</v>
      </c>
      <c r="F11" s="329">
        <v>2.704E7</v>
      </c>
      <c r="G11" s="329">
        <v>0.0</v>
      </c>
      <c r="H11" s="329">
        <v>3.5685E7</v>
      </c>
      <c r="I11" s="329">
        <v>3.56231E7</v>
      </c>
    </row>
    <row r="12" ht="22.5" customHeight="1">
      <c r="A12" s="327" t="s">
        <v>1809</v>
      </c>
      <c r="B12" s="328">
        <v>44937.0</v>
      </c>
      <c r="C12" s="329">
        <v>3505000.0</v>
      </c>
      <c r="D12" s="329">
        <v>9045000.0</v>
      </c>
      <c r="E12" s="329">
        <v>8900000.0</v>
      </c>
      <c r="F12" s="329">
        <v>2.309E7</v>
      </c>
      <c r="G12" s="329">
        <v>0.0</v>
      </c>
      <c r="H12" s="329">
        <v>3.564E7</v>
      </c>
      <c r="I12" s="329">
        <v>3.5495E7</v>
      </c>
    </row>
    <row r="13" ht="22.5" customHeight="1">
      <c r="A13" s="327" t="s">
        <v>1809</v>
      </c>
      <c r="B13" s="328">
        <v>44938.0</v>
      </c>
      <c r="C13" s="329">
        <v>1.01E7</v>
      </c>
      <c r="D13" s="329">
        <v>3650000.0</v>
      </c>
      <c r="E13" s="329">
        <v>3604000.0</v>
      </c>
      <c r="F13" s="329">
        <v>1.054E7</v>
      </c>
      <c r="G13" s="329">
        <v>0.0</v>
      </c>
      <c r="H13" s="329">
        <v>2.429E7</v>
      </c>
      <c r="I13" s="329">
        <v>2.4244E7</v>
      </c>
    </row>
    <row r="14" ht="22.5" customHeight="1">
      <c r="A14" s="327" t="s">
        <v>1809</v>
      </c>
      <c r="B14" s="328">
        <v>44939.0</v>
      </c>
      <c r="C14" s="329">
        <v>1.5395E7</v>
      </c>
      <c r="D14" s="329">
        <v>3500000.0</v>
      </c>
      <c r="E14" s="329">
        <v>3479000.0</v>
      </c>
      <c r="F14" s="329">
        <v>1.9925E7</v>
      </c>
      <c r="G14" s="329">
        <v>0.0</v>
      </c>
      <c r="H14" s="329">
        <v>3.882E7</v>
      </c>
      <c r="I14" s="329">
        <v>3.8799E7</v>
      </c>
    </row>
    <row r="15" ht="22.5" customHeight="1">
      <c r="A15" s="327" t="s">
        <v>1809</v>
      </c>
      <c r="B15" s="328">
        <v>44940.0</v>
      </c>
      <c r="C15" s="329">
        <v>2.0115E7</v>
      </c>
      <c r="D15" s="329">
        <v>1.381E7</v>
      </c>
      <c r="E15" s="329">
        <v>1.3679E7</v>
      </c>
      <c r="F15" s="329">
        <v>6875000.0</v>
      </c>
      <c r="G15" s="329">
        <v>0.0</v>
      </c>
      <c r="H15" s="329">
        <v>4.08E7</v>
      </c>
      <c r="I15" s="329">
        <v>4.0669E7</v>
      </c>
    </row>
    <row r="16" ht="22.5" customHeight="1">
      <c r="A16" s="327" t="s">
        <v>1809</v>
      </c>
      <c r="B16" s="328">
        <v>44941.0</v>
      </c>
      <c r="C16" s="329">
        <v>1.205E7</v>
      </c>
      <c r="D16" s="329">
        <v>7700000.0</v>
      </c>
      <c r="E16" s="329">
        <v>7629000.0</v>
      </c>
      <c r="F16" s="329">
        <v>8545000.0</v>
      </c>
      <c r="G16" s="329">
        <v>0.0</v>
      </c>
      <c r="H16" s="329">
        <v>2.8295E7</v>
      </c>
      <c r="I16" s="329">
        <v>2.8224E7</v>
      </c>
    </row>
    <row r="17" ht="22.5" customHeight="1">
      <c r="A17" s="327" t="s">
        <v>1809</v>
      </c>
      <c r="B17" s="328">
        <v>44942.0</v>
      </c>
      <c r="C17" s="329">
        <v>6600000.0</v>
      </c>
      <c r="D17" s="329">
        <v>3895000.0</v>
      </c>
      <c r="E17" s="329">
        <v>3832000.0</v>
      </c>
      <c r="F17" s="329">
        <v>2980000.0</v>
      </c>
      <c r="G17" s="329">
        <v>0.0</v>
      </c>
      <c r="H17" s="329">
        <v>1.3475E7</v>
      </c>
      <c r="I17" s="329">
        <v>1.3412E7</v>
      </c>
    </row>
    <row r="18" ht="22.5" customHeight="1">
      <c r="A18" s="327" t="s">
        <v>1809</v>
      </c>
      <c r="B18" s="328">
        <v>44943.0</v>
      </c>
      <c r="C18" s="329">
        <v>5100000.0</v>
      </c>
      <c r="D18" s="329">
        <v>5400000.0</v>
      </c>
      <c r="E18" s="329">
        <v>5333600.0</v>
      </c>
      <c r="F18" s="329">
        <v>1.9E7</v>
      </c>
      <c r="G18" s="329">
        <v>0.0</v>
      </c>
      <c r="H18" s="329">
        <v>2.95E7</v>
      </c>
      <c r="I18" s="329">
        <v>2.94336E7</v>
      </c>
    </row>
    <row r="19" ht="22.5" customHeight="1">
      <c r="A19" s="327" t="s">
        <v>1812</v>
      </c>
      <c r="B19" s="328">
        <v>44958.0</v>
      </c>
      <c r="C19" s="329">
        <v>1.2755E7</v>
      </c>
      <c r="D19" s="329">
        <v>4395000.0</v>
      </c>
      <c r="E19" s="329">
        <v>4324680.0</v>
      </c>
      <c r="F19" s="329">
        <v>8945000.0</v>
      </c>
      <c r="G19" s="329">
        <v>0.0</v>
      </c>
      <c r="H19" s="329">
        <v>2.6095E7</v>
      </c>
      <c r="I19" s="329">
        <v>2.602468E7</v>
      </c>
    </row>
    <row r="20" ht="22.5" customHeight="1">
      <c r="A20" s="327" t="s">
        <v>1812</v>
      </c>
      <c r="B20" s="328">
        <v>44959.0</v>
      </c>
      <c r="C20" s="329">
        <v>1.2745E7</v>
      </c>
      <c r="D20" s="329">
        <v>1445000.0</v>
      </c>
      <c r="E20" s="329">
        <v>1421880.0</v>
      </c>
      <c r="F20" s="329">
        <v>1.045E7</v>
      </c>
      <c r="G20" s="329">
        <v>0.0</v>
      </c>
      <c r="H20" s="329">
        <v>2.464E7</v>
      </c>
      <c r="I20" s="329">
        <v>2.461688E7</v>
      </c>
    </row>
    <row r="21" ht="22.5" customHeight="1">
      <c r="A21" s="327" t="s">
        <v>1812</v>
      </c>
      <c r="B21" s="328">
        <v>44960.0</v>
      </c>
      <c r="C21" s="329">
        <v>1.3945E7</v>
      </c>
      <c r="D21" s="329">
        <v>1150000.0</v>
      </c>
      <c r="E21" s="329">
        <v>1131600.0</v>
      </c>
      <c r="F21" s="329">
        <v>3.5935E7</v>
      </c>
      <c r="G21" s="329">
        <v>0.0</v>
      </c>
      <c r="H21" s="329">
        <v>5.103E7</v>
      </c>
      <c r="I21" s="329">
        <v>5.10116E7</v>
      </c>
    </row>
    <row r="22" ht="22.5" customHeight="1">
      <c r="A22" s="327" t="s">
        <v>1812</v>
      </c>
      <c r="B22" s="328">
        <v>44961.0</v>
      </c>
      <c r="C22" s="329">
        <v>1.595E7</v>
      </c>
      <c r="D22" s="329">
        <v>7860000.0</v>
      </c>
      <c r="E22" s="329">
        <v>7734240.0</v>
      </c>
      <c r="F22" s="329">
        <v>1.7105E7</v>
      </c>
      <c r="G22" s="329">
        <v>0.0</v>
      </c>
      <c r="H22" s="329">
        <v>4.0915E7</v>
      </c>
      <c r="I22" s="329">
        <v>4.078924E7</v>
      </c>
    </row>
    <row r="23" ht="22.5" customHeight="1">
      <c r="A23" s="327" t="s">
        <v>1812</v>
      </c>
      <c r="B23" s="328">
        <v>44962.0</v>
      </c>
      <c r="C23" s="329">
        <v>2.45E7</v>
      </c>
      <c r="D23" s="329">
        <v>2.0895E7</v>
      </c>
      <c r="E23" s="329">
        <v>2.059318E7</v>
      </c>
      <c r="F23" s="329">
        <v>1.3495E7</v>
      </c>
      <c r="G23" s="329">
        <v>0.0</v>
      </c>
      <c r="H23" s="329">
        <v>5.889E7</v>
      </c>
      <c r="I23" s="329">
        <v>5.858818E7</v>
      </c>
    </row>
    <row r="24" ht="22.5" customHeight="1">
      <c r="A24" s="327" t="s">
        <v>1812</v>
      </c>
      <c r="B24" s="328">
        <v>44963.0</v>
      </c>
      <c r="C24" s="329">
        <v>1.09E7</v>
      </c>
      <c r="D24" s="329">
        <v>9310000.0</v>
      </c>
      <c r="E24" s="329">
        <v>9161040.0</v>
      </c>
      <c r="F24" s="329">
        <v>1.558E7</v>
      </c>
      <c r="G24" s="329">
        <v>0.0</v>
      </c>
      <c r="H24" s="329">
        <v>3.579E7</v>
      </c>
      <c r="I24" s="329">
        <v>3.564104E7</v>
      </c>
    </row>
    <row r="25" ht="22.5" customHeight="1">
      <c r="A25" s="327" t="s">
        <v>1812</v>
      </c>
      <c r="B25" s="328">
        <v>44964.0</v>
      </c>
      <c r="C25" s="329">
        <v>1.498E7</v>
      </c>
      <c r="D25" s="329">
        <v>8050000.0</v>
      </c>
      <c r="E25" s="329">
        <v>7975700.0</v>
      </c>
      <c r="F25" s="329">
        <v>1.781E7</v>
      </c>
      <c r="G25" s="329">
        <v>0.0</v>
      </c>
      <c r="H25" s="329">
        <v>4.084E7</v>
      </c>
      <c r="I25" s="329">
        <v>4.07657E7</v>
      </c>
    </row>
    <row r="26" ht="22.5" customHeight="1">
      <c r="A26" s="327" t="s">
        <v>1812</v>
      </c>
      <c r="B26" s="328">
        <v>44965.0</v>
      </c>
      <c r="C26" s="329">
        <v>1.19E7</v>
      </c>
      <c r="D26" s="329">
        <v>3.086E7</v>
      </c>
      <c r="E26" s="329">
        <v>3.0421E7</v>
      </c>
      <c r="F26" s="329">
        <v>2.9865E7</v>
      </c>
      <c r="G26" s="329">
        <v>0.0</v>
      </c>
      <c r="H26" s="329">
        <v>7.2625E7</v>
      </c>
      <c r="I26" s="329">
        <v>7.2186E7</v>
      </c>
    </row>
    <row r="27" ht="22.5" customHeight="1">
      <c r="A27" s="327" t="s">
        <v>1812</v>
      </c>
      <c r="B27" s="328">
        <v>44966.0</v>
      </c>
      <c r="C27" s="329">
        <v>1.5965E7</v>
      </c>
      <c r="D27" s="329">
        <v>1.75E7</v>
      </c>
      <c r="E27" s="329">
        <v>1.7271E7</v>
      </c>
      <c r="F27" s="329">
        <v>3.7065E7</v>
      </c>
      <c r="G27" s="329">
        <v>0.0</v>
      </c>
      <c r="H27" s="329">
        <v>7.053E7</v>
      </c>
      <c r="I27" s="329">
        <v>7.0301E7</v>
      </c>
    </row>
    <row r="28" ht="22.5" customHeight="1">
      <c r="A28" s="327" t="s">
        <v>1812</v>
      </c>
      <c r="B28" s="328">
        <v>44967.0</v>
      </c>
      <c r="C28" s="329">
        <v>1.175E7</v>
      </c>
      <c r="D28" s="329">
        <v>9495000.0</v>
      </c>
      <c r="E28" s="329">
        <v>9414500.0</v>
      </c>
      <c r="F28" s="329">
        <v>4.299E7</v>
      </c>
      <c r="G28" s="329">
        <v>0.0</v>
      </c>
      <c r="H28" s="329">
        <v>6.4235E7</v>
      </c>
      <c r="I28" s="329">
        <v>6.41545E7</v>
      </c>
    </row>
    <row r="29" ht="22.5" customHeight="1">
      <c r="A29" s="327" t="s">
        <v>1812</v>
      </c>
      <c r="B29" s="328">
        <v>44968.0</v>
      </c>
      <c r="C29" s="329">
        <v>2.9325E7</v>
      </c>
      <c r="D29" s="329">
        <v>6.847E7</v>
      </c>
      <c r="E29" s="329">
        <v>6.726656E7</v>
      </c>
      <c r="F29" s="329">
        <v>1.892E7</v>
      </c>
      <c r="G29" s="329">
        <v>0.0</v>
      </c>
      <c r="H29" s="329">
        <v>1.16715E8</v>
      </c>
      <c r="I29" s="329">
        <v>1.1551156E8</v>
      </c>
    </row>
    <row r="30" ht="22.5" customHeight="1">
      <c r="A30" s="327" t="s">
        <v>1812</v>
      </c>
      <c r="B30" s="328">
        <v>44969.0</v>
      </c>
      <c r="C30" s="329">
        <v>4.005E7</v>
      </c>
      <c r="D30" s="329">
        <v>1.045E7</v>
      </c>
      <c r="E30" s="329">
        <v>1.03043E7</v>
      </c>
      <c r="F30" s="329">
        <v>1.275E7</v>
      </c>
      <c r="G30" s="329">
        <v>0.0</v>
      </c>
      <c r="H30" s="329">
        <v>6.325E7</v>
      </c>
      <c r="I30" s="329">
        <v>6.31043E7</v>
      </c>
    </row>
    <row r="31" ht="22.5" customHeight="1">
      <c r="A31" s="327" t="s">
        <v>1812</v>
      </c>
      <c r="B31" s="328">
        <v>44970.0</v>
      </c>
      <c r="C31" s="329">
        <v>8890000.0</v>
      </c>
      <c r="D31" s="329">
        <v>1.4665E7</v>
      </c>
      <c r="E31" s="329">
        <v>1.449216E7</v>
      </c>
      <c r="F31" s="329">
        <v>7395000.0</v>
      </c>
      <c r="G31" s="329">
        <v>0.0</v>
      </c>
      <c r="H31" s="329">
        <v>3.095E7</v>
      </c>
      <c r="I31" s="329">
        <v>3.077716E7</v>
      </c>
    </row>
    <row r="32" ht="22.5" customHeight="1">
      <c r="A32" s="327" t="s">
        <v>1812</v>
      </c>
      <c r="B32" s="328">
        <v>44971.0</v>
      </c>
      <c r="C32" s="329">
        <v>4845000.0</v>
      </c>
      <c r="D32" s="329">
        <v>4850000.0</v>
      </c>
      <c r="E32" s="329">
        <v>4772400.0</v>
      </c>
      <c r="F32" s="329">
        <v>1.885E7</v>
      </c>
      <c r="G32" s="329">
        <v>0.0</v>
      </c>
      <c r="H32" s="329">
        <v>2.8545E7</v>
      </c>
      <c r="I32" s="329">
        <v>2.84674E7</v>
      </c>
    </row>
    <row r="33" ht="22.5" customHeight="1">
      <c r="A33" s="327" t="s">
        <v>1812</v>
      </c>
      <c r="B33" s="328">
        <v>44972.0</v>
      </c>
      <c r="C33" s="329">
        <v>4150000.0</v>
      </c>
      <c r="D33" s="329">
        <v>1250000.0</v>
      </c>
      <c r="E33" s="329">
        <v>1242500.0</v>
      </c>
      <c r="F33" s="329">
        <v>1.1745E7</v>
      </c>
      <c r="G33" s="329">
        <v>0.0</v>
      </c>
      <c r="H33" s="329">
        <v>1.7145E7</v>
      </c>
      <c r="I33" s="329">
        <v>1.71375E7</v>
      </c>
    </row>
    <row r="34" ht="22.5" customHeight="1">
      <c r="A34" s="327" t="s">
        <v>1812</v>
      </c>
      <c r="B34" s="328">
        <v>44973.0</v>
      </c>
      <c r="C34" s="329">
        <v>6970000.0</v>
      </c>
      <c r="D34" s="329">
        <v>4500000.0</v>
      </c>
      <c r="E34" s="329">
        <v>4457000.0</v>
      </c>
      <c r="F34" s="329">
        <v>2.0195E7</v>
      </c>
      <c r="G34" s="329">
        <v>0.0</v>
      </c>
      <c r="H34" s="329">
        <v>3.1665E7</v>
      </c>
      <c r="I34" s="329">
        <v>3.1622E7</v>
      </c>
    </row>
    <row r="35" ht="22.5" customHeight="1">
      <c r="A35" s="327" t="s">
        <v>1812</v>
      </c>
      <c r="B35" s="328">
        <v>44974.0</v>
      </c>
      <c r="C35" s="329">
        <v>1.2595E7</v>
      </c>
      <c r="D35" s="329">
        <v>1.189E7</v>
      </c>
      <c r="E35" s="329">
        <v>1.173676E7</v>
      </c>
      <c r="F35" s="329">
        <v>1.7395E7</v>
      </c>
      <c r="G35" s="329">
        <v>0.0</v>
      </c>
      <c r="H35" s="329">
        <v>4.188E7</v>
      </c>
      <c r="I35" s="329">
        <v>4.172676E7</v>
      </c>
    </row>
    <row r="36" ht="22.5" customHeight="1">
      <c r="A36" s="327" t="s">
        <v>1812</v>
      </c>
      <c r="B36" s="328">
        <v>44975.0</v>
      </c>
      <c r="C36" s="329">
        <v>2.1725E7</v>
      </c>
      <c r="D36" s="329">
        <v>4.526E7</v>
      </c>
      <c r="E36" s="329">
        <v>4.436157E7</v>
      </c>
      <c r="F36" s="329">
        <v>1.6095E7</v>
      </c>
      <c r="G36" s="329">
        <v>1795000.0</v>
      </c>
      <c r="H36" s="329">
        <v>8.1285E7</v>
      </c>
      <c r="I36" s="329">
        <v>8.038657E7</v>
      </c>
    </row>
    <row r="37" ht="22.5" customHeight="1">
      <c r="A37" s="327" t="s">
        <v>1812</v>
      </c>
      <c r="B37" s="328">
        <v>44976.0</v>
      </c>
      <c r="C37" s="329">
        <v>1.004E7</v>
      </c>
      <c r="D37" s="329">
        <v>9240000.0</v>
      </c>
      <c r="E37" s="329">
        <v>9114610.0</v>
      </c>
      <c r="F37" s="329">
        <v>1.3E7</v>
      </c>
      <c r="G37" s="329">
        <v>0.0</v>
      </c>
      <c r="H37" s="329">
        <v>3.228E7</v>
      </c>
      <c r="I37" s="329">
        <v>3.215461E7</v>
      </c>
    </row>
    <row r="38" ht="22.5" customHeight="1">
      <c r="A38" s="327" t="s">
        <v>1812</v>
      </c>
      <c r="B38" s="328">
        <v>44977.0</v>
      </c>
      <c r="C38" s="329">
        <v>4300000.0</v>
      </c>
      <c r="D38" s="329">
        <v>1.3955E7</v>
      </c>
      <c r="E38" s="329">
        <v>1.373172E7</v>
      </c>
      <c r="F38" s="329">
        <v>1.4865E7</v>
      </c>
      <c r="G38" s="329">
        <v>0.0</v>
      </c>
      <c r="H38" s="329">
        <v>3.312E7</v>
      </c>
      <c r="I38" s="329">
        <v>3.289672E7</v>
      </c>
    </row>
    <row r="39" ht="22.5" customHeight="1">
      <c r="A39" s="327" t="s">
        <v>1812</v>
      </c>
      <c r="B39" s="328">
        <v>44978.0</v>
      </c>
      <c r="C39" s="329">
        <v>2600000.0</v>
      </c>
      <c r="D39" s="329">
        <v>3.3215E7</v>
      </c>
      <c r="E39" s="329">
        <v>3.2705718E7</v>
      </c>
      <c r="F39" s="329">
        <v>4515000.0</v>
      </c>
      <c r="G39" s="329">
        <v>0.0</v>
      </c>
      <c r="H39" s="329">
        <v>4.033E7</v>
      </c>
      <c r="I39" s="329">
        <v>3.9820718E7</v>
      </c>
    </row>
    <row r="40" ht="22.5" customHeight="1">
      <c r="A40" s="327" t="s">
        <v>1812</v>
      </c>
      <c r="B40" s="328">
        <v>44979.0</v>
      </c>
      <c r="C40" s="329">
        <v>3.001E7</v>
      </c>
      <c r="D40" s="329">
        <v>2240000.0</v>
      </c>
      <c r="E40" s="329">
        <v>2220960.0</v>
      </c>
      <c r="F40" s="329">
        <v>2.163E7</v>
      </c>
      <c r="G40" s="329">
        <v>0.0</v>
      </c>
      <c r="H40" s="329">
        <v>5.388E7</v>
      </c>
      <c r="I40" s="329">
        <v>5.386096E7</v>
      </c>
    </row>
    <row r="41" ht="22.5" customHeight="1">
      <c r="A41" s="327" t="s">
        <v>1812</v>
      </c>
      <c r="B41" s="328">
        <v>44980.0</v>
      </c>
      <c r="C41" s="329">
        <v>0.0</v>
      </c>
      <c r="D41" s="329">
        <v>3495000.0</v>
      </c>
      <c r="E41" s="329">
        <v>3439080.0</v>
      </c>
      <c r="F41" s="329">
        <v>1.2455E7</v>
      </c>
      <c r="G41" s="329">
        <v>0.0</v>
      </c>
      <c r="H41" s="329">
        <v>1.595E7</v>
      </c>
      <c r="I41" s="329">
        <v>1.589408E7</v>
      </c>
    </row>
    <row r="42" ht="22.5" customHeight="1">
      <c r="A42" s="327" t="s">
        <v>1812</v>
      </c>
      <c r="B42" s="328">
        <v>44981.0</v>
      </c>
      <c r="C42" s="329">
        <v>1.244E7</v>
      </c>
      <c r="D42" s="329">
        <v>6750000.0</v>
      </c>
      <c r="E42" s="329">
        <v>6642000.0</v>
      </c>
      <c r="F42" s="329">
        <v>2.4975E7</v>
      </c>
      <c r="G42" s="329">
        <v>0.0</v>
      </c>
      <c r="H42" s="329">
        <v>4.4165E7</v>
      </c>
      <c r="I42" s="329">
        <v>4.4057E7</v>
      </c>
    </row>
    <row r="43" ht="22.5" customHeight="1">
      <c r="A43" s="327" t="s">
        <v>1812</v>
      </c>
      <c r="B43" s="328">
        <v>44982.0</v>
      </c>
      <c r="C43" s="329">
        <v>1.4255E7</v>
      </c>
      <c r="D43" s="329">
        <v>2060000.0</v>
      </c>
      <c r="E43" s="329">
        <v>2046740.0</v>
      </c>
      <c r="F43" s="329">
        <v>1.4065E7</v>
      </c>
      <c r="G43" s="329">
        <v>0.0</v>
      </c>
      <c r="H43" s="329">
        <v>3.038E7</v>
      </c>
      <c r="I43" s="329">
        <v>3.036674E7</v>
      </c>
    </row>
    <row r="44" ht="22.5" customHeight="1">
      <c r="A44" s="327" t="s">
        <v>1812</v>
      </c>
      <c r="B44" s="328">
        <v>44983.0</v>
      </c>
      <c r="C44" s="329">
        <v>1.6555E7</v>
      </c>
      <c r="D44" s="329">
        <v>805000.0</v>
      </c>
      <c r="E44" s="329">
        <v>789570.0</v>
      </c>
      <c r="F44" s="329">
        <v>5.324E7</v>
      </c>
      <c r="G44" s="329">
        <v>0.0</v>
      </c>
      <c r="H44" s="329">
        <v>7.06E7</v>
      </c>
      <c r="I44" s="329">
        <v>7.058457E7</v>
      </c>
    </row>
    <row r="45" ht="22.5" customHeight="1">
      <c r="A45" s="327" t="s">
        <v>1812</v>
      </c>
      <c r="B45" s="328">
        <v>44984.0</v>
      </c>
      <c r="C45" s="329">
        <v>1.299E7</v>
      </c>
      <c r="D45" s="329">
        <v>3460000.0</v>
      </c>
      <c r="E45" s="329">
        <v>3430140.0</v>
      </c>
      <c r="F45" s="329">
        <v>5825000.0</v>
      </c>
      <c r="G45" s="329">
        <v>0.0</v>
      </c>
      <c r="H45" s="329">
        <v>2.2275E7</v>
      </c>
      <c r="I45" s="329">
        <v>2.224514E7</v>
      </c>
    </row>
    <row r="46" ht="22.5" customHeight="1">
      <c r="A46" s="327" t="s">
        <v>1812</v>
      </c>
      <c r="B46" s="328">
        <v>44985.0</v>
      </c>
      <c r="C46" s="329">
        <v>3745000.0</v>
      </c>
      <c r="D46" s="329">
        <v>0.0</v>
      </c>
      <c r="E46" s="329">
        <v>0.0</v>
      </c>
      <c r="F46" s="329">
        <v>1.1185E7</v>
      </c>
      <c r="G46" s="329">
        <v>0.0</v>
      </c>
      <c r="H46" s="329">
        <v>1.493E7</v>
      </c>
      <c r="I46" s="329">
        <v>1.493E7</v>
      </c>
    </row>
    <row r="47" ht="22.5" customHeight="1">
      <c r="A47" s="327" t="s">
        <v>1815</v>
      </c>
      <c r="B47" s="328">
        <v>44986.0</v>
      </c>
      <c r="C47" s="329">
        <v>8060000.0</v>
      </c>
      <c r="D47" s="329">
        <v>2.212E7</v>
      </c>
      <c r="E47" s="329">
        <v>2.177908E7</v>
      </c>
      <c r="F47" s="329">
        <v>1.292E7</v>
      </c>
      <c r="G47" s="329">
        <v>0.0</v>
      </c>
      <c r="H47" s="329">
        <v>4.31E7</v>
      </c>
      <c r="I47" s="329">
        <v>4.275908E7</v>
      </c>
    </row>
    <row r="48" ht="22.5" customHeight="1">
      <c r="A48" s="327" t="s">
        <v>1815</v>
      </c>
      <c r="B48" s="328">
        <v>44987.0</v>
      </c>
      <c r="C48" s="329">
        <v>1.1005E7</v>
      </c>
      <c r="D48" s="329">
        <v>5050000.0</v>
      </c>
      <c r="E48" s="329">
        <v>5007700.0</v>
      </c>
      <c r="F48" s="329">
        <v>1.487E7</v>
      </c>
      <c r="G48" s="329">
        <v>0.0</v>
      </c>
      <c r="H48" s="329">
        <v>3.0925E7</v>
      </c>
      <c r="I48" s="329">
        <v>3.08827E7</v>
      </c>
    </row>
    <row r="49" ht="22.5" customHeight="1">
      <c r="A49" s="327" t="s">
        <v>1815</v>
      </c>
      <c r="B49" s="328">
        <v>44988.0</v>
      </c>
      <c r="C49" s="329">
        <v>5170000.0</v>
      </c>
      <c r="D49" s="329">
        <v>1.3745E7</v>
      </c>
      <c r="E49" s="329">
        <v>1.358646E7</v>
      </c>
      <c r="F49" s="329">
        <v>2.2445E7</v>
      </c>
      <c r="G49" s="329">
        <v>0.0</v>
      </c>
      <c r="H49" s="329">
        <v>4.136E7</v>
      </c>
      <c r="I49" s="329">
        <v>4.120146E7</v>
      </c>
    </row>
    <row r="50" ht="22.5" customHeight="1">
      <c r="A50" s="327" t="s">
        <v>1815</v>
      </c>
      <c r="B50" s="328">
        <v>44989.0</v>
      </c>
      <c r="C50" s="329">
        <v>2.457E7</v>
      </c>
      <c r="D50" s="329">
        <v>1.893E7</v>
      </c>
      <c r="E50" s="329">
        <v>1.862722E7</v>
      </c>
      <c r="F50" s="329">
        <v>4.4515E7</v>
      </c>
      <c r="G50" s="329">
        <v>0.0</v>
      </c>
      <c r="H50" s="329">
        <v>8.8015E7</v>
      </c>
      <c r="I50" s="329">
        <v>8.771222E7</v>
      </c>
    </row>
    <row r="51" ht="22.5" customHeight="1">
      <c r="A51" s="327" t="s">
        <v>1815</v>
      </c>
      <c r="B51" s="328">
        <v>44990.0</v>
      </c>
      <c r="C51" s="329">
        <v>1.8905E7</v>
      </c>
      <c r="D51" s="329">
        <v>8220000.0</v>
      </c>
      <c r="E51" s="329">
        <v>8101480.0</v>
      </c>
      <c r="F51" s="329">
        <v>1.821E7</v>
      </c>
      <c r="G51" s="329">
        <v>0.0</v>
      </c>
      <c r="H51" s="329">
        <v>4.5335E7</v>
      </c>
      <c r="I51" s="329">
        <v>4.521648E7</v>
      </c>
    </row>
    <row r="52" ht="22.5" customHeight="1">
      <c r="A52" s="327" t="s">
        <v>1815</v>
      </c>
      <c r="B52" s="328">
        <v>44991.0</v>
      </c>
      <c r="C52" s="329">
        <v>1.596E7</v>
      </c>
      <c r="D52" s="329">
        <v>3650000.0</v>
      </c>
      <c r="E52" s="329">
        <v>3489509.0</v>
      </c>
      <c r="F52" s="329">
        <v>2.0375E7</v>
      </c>
      <c r="G52" s="329">
        <v>0.0</v>
      </c>
      <c r="H52" s="329">
        <v>3.9985E7</v>
      </c>
      <c r="I52" s="329">
        <v>3.9824509E7</v>
      </c>
    </row>
    <row r="53" ht="22.5" customHeight="1">
      <c r="A53" s="327" t="s">
        <v>1815</v>
      </c>
      <c r="B53" s="328">
        <v>44992.0</v>
      </c>
      <c r="C53" s="329">
        <v>2.454E7</v>
      </c>
      <c r="D53" s="329">
        <v>1.17E7</v>
      </c>
      <c r="E53" s="329">
        <v>1.15128E7</v>
      </c>
      <c r="F53" s="329">
        <v>3.326E7</v>
      </c>
      <c r="G53" s="329">
        <v>0.0</v>
      </c>
      <c r="H53" s="329">
        <v>6.95E7</v>
      </c>
      <c r="I53" s="329">
        <v>6.93128E7</v>
      </c>
    </row>
    <row r="54" ht="22.5" customHeight="1">
      <c r="A54" s="327" t="s">
        <v>1815</v>
      </c>
      <c r="B54" s="328">
        <v>44993.0</v>
      </c>
      <c r="C54" s="329">
        <v>3880000.0</v>
      </c>
      <c r="D54" s="329">
        <v>1.705E7</v>
      </c>
      <c r="E54" s="329">
        <v>1.68232E7</v>
      </c>
      <c r="F54" s="329">
        <v>1.2605E7</v>
      </c>
      <c r="G54" s="329">
        <v>0.0</v>
      </c>
      <c r="H54" s="329">
        <v>3.3535E7</v>
      </c>
      <c r="I54" s="329">
        <v>3.33082E7</v>
      </c>
    </row>
    <row r="55" ht="22.5" customHeight="1">
      <c r="A55" s="327" t="s">
        <v>1815</v>
      </c>
      <c r="B55" s="328">
        <v>44994.0</v>
      </c>
      <c r="C55" s="329">
        <v>1.627E7</v>
      </c>
      <c r="D55" s="329">
        <v>1.065E7</v>
      </c>
      <c r="E55" s="329">
        <v>1.05331E7</v>
      </c>
      <c r="F55" s="329">
        <v>2.5125E7</v>
      </c>
      <c r="G55" s="329">
        <v>0.0</v>
      </c>
      <c r="H55" s="329">
        <v>5.2045E7</v>
      </c>
      <c r="I55" s="329">
        <v>5.19281E7</v>
      </c>
    </row>
    <row r="56" ht="22.5" customHeight="1">
      <c r="A56" s="327" t="s">
        <v>1815</v>
      </c>
      <c r="B56" s="328">
        <v>44995.0</v>
      </c>
      <c r="C56" s="329">
        <v>5150000.0</v>
      </c>
      <c r="D56" s="329">
        <v>6570000.0</v>
      </c>
      <c r="E56" s="329">
        <v>6497980.0</v>
      </c>
      <c r="F56" s="329">
        <v>1.494E7</v>
      </c>
      <c r="G56" s="329">
        <v>0.0</v>
      </c>
      <c r="H56" s="329">
        <v>2.666E7</v>
      </c>
      <c r="I56" s="329">
        <v>2.658798E7</v>
      </c>
    </row>
    <row r="57" ht="22.5" customHeight="1">
      <c r="A57" s="327" t="s">
        <v>1815</v>
      </c>
      <c r="B57" s="328">
        <v>44996.0</v>
      </c>
      <c r="C57" s="329">
        <v>1.4135E7</v>
      </c>
      <c r="D57" s="329">
        <v>1.291E7</v>
      </c>
      <c r="E57" s="329">
        <v>1.270344E7</v>
      </c>
      <c r="F57" s="329">
        <v>1.5535E7</v>
      </c>
      <c r="G57" s="329">
        <v>0.0</v>
      </c>
      <c r="H57" s="329">
        <v>4.258E7</v>
      </c>
      <c r="I57" s="329">
        <v>4.237344E7</v>
      </c>
    </row>
    <row r="58" ht="22.5" customHeight="1">
      <c r="A58" s="327" t="s">
        <v>1815</v>
      </c>
      <c r="B58" s="328">
        <v>44997.0</v>
      </c>
      <c r="C58" s="329">
        <v>9140000.0</v>
      </c>
      <c r="D58" s="329">
        <v>2.252E7</v>
      </c>
      <c r="E58" s="329">
        <v>2.218668E7</v>
      </c>
      <c r="F58" s="329">
        <v>5.0995E7</v>
      </c>
      <c r="G58" s="329">
        <v>0.0</v>
      </c>
      <c r="H58" s="329">
        <v>8.2655E7</v>
      </c>
      <c r="I58" s="329">
        <v>8.232168E7</v>
      </c>
    </row>
    <row r="59" ht="22.5" customHeight="1">
      <c r="A59" s="327" t="s">
        <v>1815</v>
      </c>
      <c r="B59" s="328">
        <v>44998.0</v>
      </c>
      <c r="C59" s="329">
        <v>7460000.0</v>
      </c>
      <c r="D59" s="329">
        <v>4560000.0</v>
      </c>
      <c r="E59" s="329">
        <v>4205840.0</v>
      </c>
      <c r="F59" s="329">
        <v>8340000.0</v>
      </c>
      <c r="G59" s="329">
        <v>0.0</v>
      </c>
      <c r="H59" s="329">
        <v>2.036E7</v>
      </c>
      <c r="I59" s="329">
        <v>2.000584E7</v>
      </c>
    </row>
    <row r="60" ht="22.5" customHeight="1">
      <c r="A60" s="327" t="s">
        <v>1815</v>
      </c>
      <c r="B60" s="328">
        <v>44999.0</v>
      </c>
      <c r="C60" s="329">
        <v>1.3205E7</v>
      </c>
      <c r="D60" s="329">
        <v>6820000.0</v>
      </c>
      <c r="E60" s="329">
        <v>6710880.0</v>
      </c>
      <c r="F60" s="329">
        <v>1.53E7</v>
      </c>
      <c r="G60" s="329">
        <v>0.0</v>
      </c>
      <c r="H60" s="329">
        <v>3.5325E7</v>
      </c>
      <c r="I60" s="329">
        <v>3.521588E7</v>
      </c>
    </row>
    <row r="61" ht="22.5" customHeight="1">
      <c r="A61" s="327" t="s">
        <v>1815</v>
      </c>
      <c r="B61" s="328">
        <v>45000.0</v>
      </c>
      <c r="C61" s="329">
        <v>5935000.0</v>
      </c>
      <c r="D61" s="329">
        <v>3.412E7</v>
      </c>
      <c r="E61" s="329">
        <v>3.367528E7</v>
      </c>
      <c r="F61" s="329">
        <v>2.483E7</v>
      </c>
      <c r="G61" s="329">
        <v>0.0</v>
      </c>
      <c r="H61" s="329">
        <v>6.4885E7</v>
      </c>
      <c r="I61" s="329">
        <v>6.444028E7</v>
      </c>
    </row>
    <row r="62" ht="22.5" customHeight="1">
      <c r="A62" s="327" t="s">
        <v>1815</v>
      </c>
      <c r="B62" s="328">
        <v>45001.0</v>
      </c>
      <c r="C62" s="329">
        <v>7395000.0</v>
      </c>
      <c r="D62" s="329">
        <v>2400000.0</v>
      </c>
      <c r="E62" s="329">
        <v>2361600.0</v>
      </c>
      <c r="F62" s="329">
        <v>8060000.0</v>
      </c>
      <c r="G62" s="329">
        <v>0.0</v>
      </c>
      <c r="H62" s="329">
        <v>1.7855E7</v>
      </c>
      <c r="I62" s="329">
        <v>1.78166E7</v>
      </c>
    </row>
    <row r="63" ht="22.5" customHeight="1">
      <c r="A63" s="327" t="s">
        <v>1815</v>
      </c>
      <c r="B63" s="328">
        <v>45002.0</v>
      </c>
      <c r="C63" s="329">
        <v>1.08E7</v>
      </c>
      <c r="D63" s="329">
        <v>1.49E7</v>
      </c>
      <c r="E63" s="329">
        <v>1.47052E7</v>
      </c>
      <c r="F63" s="329">
        <v>4.6645E7</v>
      </c>
      <c r="G63" s="329">
        <v>0.0</v>
      </c>
      <c r="H63" s="329">
        <v>7.2345E7</v>
      </c>
      <c r="I63" s="329">
        <v>7.21502E7</v>
      </c>
    </row>
    <row r="64" ht="22.5" customHeight="1">
      <c r="A64" s="327" t="s">
        <v>1815</v>
      </c>
      <c r="B64" s="328">
        <v>45003.0</v>
      </c>
      <c r="C64" s="329">
        <v>3.112E7</v>
      </c>
      <c r="D64" s="329">
        <v>5450000.0</v>
      </c>
      <c r="E64" s="329">
        <v>5362800.0</v>
      </c>
      <c r="F64" s="329">
        <v>4.9075E7</v>
      </c>
      <c r="G64" s="329">
        <v>0.0</v>
      </c>
      <c r="H64" s="329">
        <v>8.5645E7</v>
      </c>
      <c r="I64" s="329">
        <v>8.55578E7</v>
      </c>
    </row>
    <row r="65" ht="22.5" customHeight="1">
      <c r="A65" s="327" t="s">
        <v>1815</v>
      </c>
      <c r="B65" s="328">
        <v>45004.0</v>
      </c>
      <c r="C65" s="329">
        <v>2.3655E7</v>
      </c>
      <c r="D65" s="329">
        <v>2450000.0</v>
      </c>
      <c r="E65" s="329">
        <v>2410800.0</v>
      </c>
      <c r="F65" s="329">
        <v>1.081E7</v>
      </c>
      <c r="G65" s="329">
        <v>0.0</v>
      </c>
      <c r="H65" s="329">
        <v>3.6915E7</v>
      </c>
      <c r="I65" s="329">
        <v>3.68758E7</v>
      </c>
    </row>
    <row r="66" ht="22.5" customHeight="1">
      <c r="A66" s="327" t="s">
        <v>1815</v>
      </c>
      <c r="B66" s="328">
        <v>45005.0</v>
      </c>
      <c r="C66" s="329">
        <v>1.4045E7</v>
      </c>
      <c r="D66" s="329">
        <v>4970000.0</v>
      </c>
      <c r="E66" s="329">
        <v>4890480.0</v>
      </c>
      <c r="F66" s="329">
        <v>8080000.0</v>
      </c>
      <c r="G66" s="329">
        <v>0.0</v>
      </c>
      <c r="H66" s="329">
        <v>2.7095E7</v>
      </c>
      <c r="I66" s="329">
        <v>2.701548E7</v>
      </c>
    </row>
    <row r="67" ht="22.5" customHeight="1">
      <c r="A67" s="327" t="s">
        <v>1815</v>
      </c>
      <c r="B67" s="328">
        <v>45006.0</v>
      </c>
      <c r="C67" s="329">
        <v>2665000.0</v>
      </c>
      <c r="D67" s="329">
        <v>3320000.0</v>
      </c>
      <c r="E67" s="329">
        <v>3300080.0</v>
      </c>
      <c r="F67" s="329">
        <v>7050000.0</v>
      </c>
      <c r="G67" s="329">
        <v>0.0</v>
      </c>
      <c r="H67" s="329">
        <v>1.3035E7</v>
      </c>
      <c r="I67" s="329">
        <v>1.301508E7</v>
      </c>
    </row>
    <row r="68" ht="22.5" customHeight="1">
      <c r="A68" s="327" t="s">
        <v>1815</v>
      </c>
      <c r="B68" s="328">
        <v>45007.0</v>
      </c>
      <c r="C68" s="329">
        <v>2825000.0</v>
      </c>
      <c r="D68" s="329">
        <v>3.8405E7</v>
      </c>
      <c r="E68" s="329">
        <v>3.779612E7</v>
      </c>
      <c r="F68" s="329">
        <v>4550000.0</v>
      </c>
      <c r="G68" s="329">
        <v>0.0</v>
      </c>
      <c r="H68" s="329">
        <v>4.578E7</v>
      </c>
      <c r="I68" s="329">
        <v>4.517112E7</v>
      </c>
    </row>
    <row r="69" ht="22.5" customHeight="1">
      <c r="A69" s="327" t="s">
        <v>1815</v>
      </c>
      <c r="B69" s="328">
        <v>45008.0</v>
      </c>
      <c r="C69" s="329">
        <v>1250000.0</v>
      </c>
      <c r="D69" s="329">
        <v>7515000.0</v>
      </c>
      <c r="E69" s="329">
        <v>7445910.0</v>
      </c>
      <c r="F69" s="329">
        <v>2.6145E7</v>
      </c>
      <c r="G69" s="329">
        <v>0.0</v>
      </c>
      <c r="H69" s="329">
        <v>3.491E7</v>
      </c>
      <c r="I69" s="329">
        <v>3.484091E7</v>
      </c>
    </row>
    <row r="70" ht="22.5" customHeight="1">
      <c r="A70" s="327" t="s">
        <v>1815</v>
      </c>
      <c r="B70" s="328">
        <v>45009.0</v>
      </c>
      <c r="C70" s="329">
        <v>1.4375E7</v>
      </c>
      <c r="D70" s="329">
        <v>3550000.0</v>
      </c>
      <c r="E70" s="329">
        <v>3528700.0</v>
      </c>
      <c r="F70" s="329">
        <v>5.49E7</v>
      </c>
      <c r="G70" s="329">
        <v>0.0</v>
      </c>
      <c r="H70" s="329">
        <v>7.2825E7</v>
      </c>
      <c r="I70" s="329">
        <v>7.28037E7</v>
      </c>
    </row>
    <row r="71" ht="22.5" customHeight="1">
      <c r="A71" s="327" t="s">
        <v>1815</v>
      </c>
      <c r="B71" s="328">
        <v>45010.0</v>
      </c>
      <c r="C71" s="329">
        <v>1.201E7</v>
      </c>
      <c r="D71" s="329">
        <v>2110000.0</v>
      </c>
      <c r="E71" s="329">
        <v>2076240.0</v>
      </c>
      <c r="F71" s="329">
        <v>2960000.0</v>
      </c>
      <c r="G71" s="329">
        <v>0.0</v>
      </c>
      <c r="H71" s="329">
        <v>1.708E7</v>
      </c>
      <c r="I71" s="329">
        <v>1.704624E7</v>
      </c>
    </row>
    <row r="72" ht="22.5" customHeight="1">
      <c r="A72" s="327" t="s">
        <v>1815</v>
      </c>
      <c r="B72" s="328">
        <v>45011.0</v>
      </c>
      <c r="C72" s="329">
        <v>8370000.0</v>
      </c>
      <c r="D72" s="329">
        <v>3250000.0</v>
      </c>
      <c r="E72" s="329">
        <v>3198000.0</v>
      </c>
      <c r="F72" s="329">
        <v>2.5225E7</v>
      </c>
      <c r="G72" s="329">
        <v>0.0</v>
      </c>
      <c r="H72" s="329">
        <v>3.6845E7</v>
      </c>
      <c r="I72" s="329">
        <v>3.6793E7</v>
      </c>
    </row>
    <row r="73" ht="22.5" customHeight="1">
      <c r="A73" s="327" t="s">
        <v>1815</v>
      </c>
      <c r="B73" s="328">
        <v>45012.0</v>
      </c>
      <c r="C73" s="329">
        <v>3880000.0</v>
      </c>
      <c r="D73" s="329">
        <v>2600000.0</v>
      </c>
      <c r="E73" s="329">
        <v>3208400.0</v>
      </c>
      <c r="F73" s="329">
        <v>5145000.0</v>
      </c>
      <c r="G73" s="329">
        <v>0.0</v>
      </c>
      <c r="H73" s="329">
        <v>1.1625E7</v>
      </c>
      <c r="I73" s="329">
        <v>1.22334E7</v>
      </c>
    </row>
    <row r="74" ht="22.5" customHeight="1">
      <c r="A74" s="327" t="s">
        <v>1815</v>
      </c>
      <c r="B74" s="328">
        <v>45013.0</v>
      </c>
      <c r="C74" s="329">
        <v>4060000.0</v>
      </c>
      <c r="D74" s="329">
        <v>0.0</v>
      </c>
      <c r="E74" s="329">
        <v>0.0</v>
      </c>
      <c r="F74" s="329">
        <v>1.0145E7</v>
      </c>
      <c r="G74" s="329">
        <v>0.0</v>
      </c>
      <c r="H74" s="329">
        <v>1.4205E7</v>
      </c>
      <c r="I74" s="329">
        <v>1.4205E7</v>
      </c>
    </row>
    <row r="75" ht="22.5" customHeight="1">
      <c r="A75" s="327" t="s">
        <v>1815</v>
      </c>
      <c r="B75" s="328">
        <v>45014.0</v>
      </c>
      <c r="C75" s="329">
        <v>4145000.0</v>
      </c>
      <c r="D75" s="329">
        <v>4000000.0</v>
      </c>
      <c r="E75" s="329">
        <v>3949000.0</v>
      </c>
      <c r="F75" s="329">
        <v>1.669E7</v>
      </c>
      <c r="G75" s="329">
        <v>0.0</v>
      </c>
      <c r="H75" s="329">
        <v>2.4835E7</v>
      </c>
      <c r="I75" s="329">
        <v>2.4784E7</v>
      </c>
    </row>
    <row r="76" ht="22.5" customHeight="1">
      <c r="A76" s="327" t="s">
        <v>1815</v>
      </c>
      <c r="B76" s="328">
        <v>45015.0</v>
      </c>
      <c r="C76" s="329">
        <v>4940000.0</v>
      </c>
      <c r="D76" s="329">
        <v>2450000.0</v>
      </c>
      <c r="E76" s="329">
        <v>2425300.0</v>
      </c>
      <c r="F76" s="329">
        <v>1.705E7</v>
      </c>
      <c r="G76" s="329">
        <v>0.0</v>
      </c>
      <c r="H76" s="329">
        <v>2.444E7</v>
      </c>
      <c r="I76" s="329">
        <v>2.44153E7</v>
      </c>
    </row>
    <row r="77" ht="22.5" customHeight="1">
      <c r="A77" s="327" t="s">
        <v>1815</v>
      </c>
      <c r="B77" s="328">
        <v>45016.0</v>
      </c>
      <c r="C77" s="329">
        <v>4050000.0</v>
      </c>
      <c r="D77" s="329">
        <v>2700000.0</v>
      </c>
      <c r="E77" s="329">
        <v>2658800.0</v>
      </c>
      <c r="F77" s="329">
        <v>4595000.0</v>
      </c>
      <c r="G77" s="329">
        <v>0.0</v>
      </c>
      <c r="H77" s="329">
        <v>1.1345E7</v>
      </c>
      <c r="I77" s="329">
        <v>1.13038E7</v>
      </c>
    </row>
    <row r="78" ht="22.5" customHeight="1">
      <c r="A78" s="327" t="s">
        <v>1818</v>
      </c>
      <c r="B78" s="328">
        <v>45017.0</v>
      </c>
      <c r="C78" s="329">
        <v>5960000.0</v>
      </c>
      <c r="D78" s="329">
        <v>1.2625E7</v>
      </c>
      <c r="E78" s="329">
        <v>1.242102E7</v>
      </c>
      <c r="F78" s="329">
        <v>5090000.0</v>
      </c>
      <c r="G78" s="329">
        <v>0.0</v>
      </c>
      <c r="H78" s="329">
        <v>2.3675E7</v>
      </c>
      <c r="I78" s="329">
        <v>2.347102E7</v>
      </c>
    </row>
    <row r="79" ht="22.5" customHeight="1">
      <c r="A79" s="327" t="s">
        <v>1818</v>
      </c>
      <c r="B79" s="328">
        <v>45018.0</v>
      </c>
      <c r="C79" s="329">
        <v>1.3855E7</v>
      </c>
      <c r="D79" s="329">
        <v>8295000.0</v>
      </c>
      <c r="E79" s="329">
        <v>8154570.0</v>
      </c>
      <c r="F79" s="329">
        <v>1.0075E7</v>
      </c>
      <c r="G79" s="329">
        <v>0.0</v>
      </c>
      <c r="H79" s="329">
        <v>3.2225E7</v>
      </c>
      <c r="I79" s="329">
        <v>3.208457E7</v>
      </c>
    </row>
    <row r="80" ht="22.5" customHeight="1">
      <c r="A80" s="327" t="s">
        <v>1818</v>
      </c>
      <c r="B80" s="328">
        <v>45019.0</v>
      </c>
      <c r="C80" s="329">
        <v>1.393E7</v>
      </c>
      <c r="D80" s="329">
        <v>2400000.0</v>
      </c>
      <c r="E80" s="329">
        <v>2373600.0</v>
      </c>
      <c r="F80" s="329">
        <v>4.2595E7</v>
      </c>
      <c r="G80" s="329">
        <v>0.0</v>
      </c>
      <c r="H80" s="329">
        <v>5.8925E7</v>
      </c>
      <c r="I80" s="329">
        <v>5.88986E7</v>
      </c>
    </row>
    <row r="81" ht="22.5" customHeight="1">
      <c r="A81" s="327" t="s">
        <v>1818</v>
      </c>
      <c r="B81" s="328">
        <v>45020.0</v>
      </c>
      <c r="C81" s="329">
        <v>1.165E7</v>
      </c>
      <c r="D81" s="329">
        <v>5950000.0</v>
      </c>
      <c r="E81" s="329">
        <v>5854800.0</v>
      </c>
      <c r="F81" s="329">
        <v>2.4685E7</v>
      </c>
      <c r="G81" s="329">
        <v>0.0</v>
      </c>
      <c r="H81" s="329">
        <v>4.2285E7</v>
      </c>
      <c r="I81" s="329">
        <v>4.21898E7</v>
      </c>
    </row>
    <row r="82" ht="22.5" customHeight="1">
      <c r="A82" s="327" t="s">
        <v>1818</v>
      </c>
      <c r="B82" s="328">
        <v>45021.0</v>
      </c>
      <c r="C82" s="329">
        <v>8615000.0</v>
      </c>
      <c r="D82" s="329">
        <v>5635000.0</v>
      </c>
      <c r="E82" s="329">
        <v>5544840.0</v>
      </c>
      <c r="F82" s="329">
        <v>1.988E7</v>
      </c>
      <c r="G82" s="329">
        <v>0.0</v>
      </c>
      <c r="H82" s="329">
        <v>3.413E7</v>
      </c>
      <c r="I82" s="329">
        <v>3.403984E7</v>
      </c>
    </row>
    <row r="83" ht="22.5" customHeight="1">
      <c r="A83" s="327" t="s">
        <v>1818</v>
      </c>
      <c r="B83" s="328">
        <v>45022.0</v>
      </c>
      <c r="C83" s="329">
        <v>3850000.0</v>
      </c>
      <c r="D83" s="329">
        <v>1.46E7</v>
      </c>
      <c r="E83" s="329">
        <v>1.44392E7</v>
      </c>
      <c r="F83" s="329">
        <v>1.246E7</v>
      </c>
      <c r="G83" s="329">
        <v>0.0</v>
      </c>
      <c r="H83" s="329">
        <v>3.091E7</v>
      </c>
      <c r="I83" s="329">
        <v>3.07492E7</v>
      </c>
    </row>
    <row r="84" ht="22.5" customHeight="1">
      <c r="A84" s="327" t="s">
        <v>1818</v>
      </c>
      <c r="B84" s="328">
        <v>45023.0</v>
      </c>
      <c r="C84" s="329">
        <v>6300000.0</v>
      </c>
      <c r="D84" s="329">
        <v>1.945E7</v>
      </c>
      <c r="E84" s="329">
        <v>1.92028E7</v>
      </c>
      <c r="F84" s="329">
        <v>2.421E7</v>
      </c>
      <c r="G84" s="329">
        <v>0.0</v>
      </c>
      <c r="H84" s="329">
        <v>4.996E7</v>
      </c>
      <c r="I84" s="329">
        <v>4.97128E7</v>
      </c>
    </row>
    <row r="85" ht="22.5" customHeight="1">
      <c r="A85" s="327" t="s">
        <v>1818</v>
      </c>
      <c r="B85" s="328">
        <v>45024.0</v>
      </c>
      <c r="C85" s="329">
        <v>2.768E7</v>
      </c>
      <c r="D85" s="329">
        <v>7060000.0</v>
      </c>
      <c r="E85" s="329">
        <v>6938140.0</v>
      </c>
      <c r="F85" s="329">
        <v>2.96E7</v>
      </c>
      <c r="G85" s="329">
        <v>0.0</v>
      </c>
      <c r="H85" s="329">
        <v>6.434E7</v>
      </c>
      <c r="I85" s="329">
        <v>6.421814E7</v>
      </c>
    </row>
    <row r="86" ht="22.5" customHeight="1">
      <c r="A86" s="327" t="s">
        <v>1818</v>
      </c>
      <c r="B86" s="328">
        <v>45025.0</v>
      </c>
      <c r="C86" s="329">
        <v>1.7205E7</v>
      </c>
      <c r="D86" s="329">
        <v>2400000.0</v>
      </c>
      <c r="E86" s="329">
        <v>2361600.0</v>
      </c>
      <c r="F86" s="329">
        <v>6450000.0</v>
      </c>
      <c r="G86" s="329">
        <v>0.0</v>
      </c>
      <c r="H86" s="329">
        <v>2.6055E7</v>
      </c>
      <c r="I86" s="329">
        <v>2.60166E7</v>
      </c>
    </row>
    <row r="87" ht="22.5" customHeight="1">
      <c r="A87" s="327" t="s">
        <v>1818</v>
      </c>
      <c r="B87" s="328">
        <v>45026.0</v>
      </c>
      <c r="C87" s="329">
        <v>2745000.0</v>
      </c>
      <c r="D87" s="329">
        <v>6270000.0</v>
      </c>
      <c r="E87" s="329">
        <v>6192130.0</v>
      </c>
      <c r="F87" s="329">
        <v>3.037E7</v>
      </c>
      <c r="G87" s="329">
        <v>0.0</v>
      </c>
      <c r="H87" s="329">
        <v>3.9385E7</v>
      </c>
      <c r="I87" s="329">
        <v>3.930713E7</v>
      </c>
    </row>
    <row r="88" ht="22.5" customHeight="1">
      <c r="A88" s="327" t="s">
        <v>1818</v>
      </c>
      <c r="B88" s="328">
        <v>45027.0</v>
      </c>
      <c r="C88" s="329">
        <v>7900000.0</v>
      </c>
      <c r="D88" s="329">
        <v>4825000.0</v>
      </c>
      <c r="E88" s="329">
        <v>4748168.0</v>
      </c>
      <c r="F88" s="329">
        <v>1.43E7</v>
      </c>
      <c r="G88" s="329">
        <v>0.0</v>
      </c>
      <c r="H88" s="329">
        <v>2.7025E7</v>
      </c>
      <c r="I88" s="329">
        <v>2.6948168E7</v>
      </c>
    </row>
    <row r="89" ht="22.5" customHeight="1">
      <c r="A89" s="327" t="s">
        <v>1818</v>
      </c>
      <c r="B89" s="328">
        <v>45028.0</v>
      </c>
      <c r="C89" s="329">
        <v>1.3345E7</v>
      </c>
      <c r="D89" s="329">
        <v>4390000.0</v>
      </c>
      <c r="E89" s="329">
        <v>4333360.0</v>
      </c>
      <c r="F89" s="329">
        <v>2.068E7</v>
      </c>
      <c r="G89" s="329">
        <v>0.0</v>
      </c>
      <c r="H89" s="329">
        <v>3.8415E7</v>
      </c>
      <c r="I89" s="329">
        <v>3.835836E7</v>
      </c>
    </row>
    <row r="90" ht="22.5" customHeight="1">
      <c r="A90" s="327" t="s">
        <v>1818</v>
      </c>
      <c r="B90" s="328">
        <v>45029.0</v>
      </c>
      <c r="C90" s="329">
        <v>9850000.0</v>
      </c>
      <c r="D90" s="329">
        <v>2350000.0</v>
      </c>
      <c r="E90" s="329">
        <v>2311400.0</v>
      </c>
      <c r="F90" s="329">
        <v>1.54E7</v>
      </c>
      <c r="G90" s="329">
        <v>0.0</v>
      </c>
      <c r="H90" s="329">
        <v>2.76E7</v>
      </c>
      <c r="I90" s="329">
        <v>2.75614E7</v>
      </c>
    </row>
    <row r="91" ht="22.5" customHeight="1">
      <c r="A91" s="327" t="s">
        <v>1818</v>
      </c>
      <c r="B91" s="328">
        <v>45030.0</v>
      </c>
      <c r="C91" s="329">
        <v>7500000.0</v>
      </c>
      <c r="D91" s="329">
        <v>4750000.0</v>
      </c>
      <c r="E91" s="329">
        <v>4709000.0</v>
      </c>
      <c r="F91" s="329">
        <v>1.501E7</v>
      </c>
      <c r="G91" s="329">
        <v>0.0</v>
      </c>
      <c r="H91" s="329">
        <v>2.726E7</v>
      </c>
      <c r="I91" s="329">
        <v>2.7219E7</v>
      </c>
    </row>
    <row r="92" ht="22.5" customHeight="1">
      <c r="A92" s="327" t="s">
        <v>1818</v>
      </c>
      <c r="B92" s="328">
        <v>45031.0</v>
      </c>
      <c r="C92" s="329">
        <v>6700000.0</v>
      </c>
      <c r="D92" s="329">
        <v>2.6745E7</v>
      </c>
      <c r="E92" s="329">
        <v>2.634978E7</v>
      </c>
      <c r="F92" s="329">
        <v>1.18E7</v>
      </c>
      <c r="G92" s="329">
        <v>0.0</v>
      </c>
      <c r="H92" s="329">
        <v>4.5245E7</v>
      </c>
      <c r="I92" s="329">
        <v>4.484978E7</v>
      </c>
    </row>
    <row r="93" ht="22.5" customHeight="1">
      <c r="A93" s="327" t="s">
        <v>1818</v>
      </c>
      <c r="B93" s="328">
        <v>45032.0</v>
      </c>
      <c r="C93" s="329">
        <v>9510000.0</v>
      </c>
      <c r="D93" s="329">
        <v>2350000.0</v>
      </c>
      <c r="E93" s="329">
        <v>2335900.0</v>
      </c>
      <c r="F93" s="329">
        <v>6.602E7</v>
      </c>
      <c r="G93" s="329">
        <v>0.0</v>
      </c>
      <c r="H93" s="329">
        <v>7.788E7</v>
      </c>
      <c r="I93" s="329">
        <v>7.78659E7</v>
      </c>
    </row>
    <row r="94" ht="22.5" customHeight="1">
      <c r="A94" s="327" t="s">
        <v>1818</v>
      </c>
      <c r="B94" s="328">
        <v>45033.0</v>
      </c>
      <c r="C94" s="329">
        <v>6225000.0</v>
      </c>
      <c r="D94" s="329">
        <v>1.731E7</v>
      </c>
      <c r="E94" s="329">
        <v>1.719264E7</v>
      </c>
      <c r="F94" s="329">
        <v>3.534E7</v>
      </c>
      <c r="G94" s="329">
        <v>0.0</v>
      </c>
      <c r="H94" s="329">
        <v>5.8875E7</v>
      </c>
      <c r="I94" s="329">
        <v>5.875764E7</v>
      </c>
    </row>
    <row r="95" ht="22.5" customHeight="1">
      <c r="A95" s="327" t="s">
        <v>1818</v>
      </c>
      <c r="B95" s="328">
        <v>45034.0</v>
      </c>
      <c r="C95" s="329">
        <v>4200000.0</v>
      </c>
      <c r="D95" s="329">
        <v>3320000.0</v>
      </c>
      <c r="E95" s="329">
        <v>3266880.0</v>
      </c>
      <c r="F95" s="329">
        <v>1.245E7</v>
      </c>
      <c r="G95" s="329">
        <v>0.0</v>
      </c>
      <c r="H95" s="329">
        <v>1.997E7</v>
      </c>
      <c r="I95" s="329">
        <v>1.991688E7</v>
      </c>
    </row>
    <row r="96" ht="22.5" customHeight="1">
      <c r="A96" s="327" t="s">
        <v>1818</v>
      </c>
      <c r="B96" s="328">
        <v>45035.0</v>
      </c>
      <c r="C96" s="329">
        <v>3030000.0</v>
      </c>
      <c r="D96" s="329">
        <v>4795000.0</v>
      </c>
      <c r="E96" s="329">
        <v>4717810.0</v>
      </c>
      <c r="F96" s="329">
        <v>3.0665E7</v>
      </c>
      <c r="G96" s="329">
        <v>0.0</v>
      </c>
      <c r="H96" s="329">
        <v>3.849E7</v>
      </c>
      <c r="I96" s="329">
        <v>3.841281E7</v>
      </c>
    </row>
    <row r="97" ht="22.5" customHeight="1">
      <c r="A97" s="327" t="s">
        <v>1818</v>
      </c>
      <c r="B97" s="328">
        <v>45036.0</v>
      </c>
      <c r="C97" s="329">
        <v>4915000.0</v>
      </c>
      <c r="D97" s="329">
        <v>4645000.0</v>
      </c>
      <c r="E97" s="329">
        <v>4570680.0</v>
      </c>
      <c r="F97" s="329">
        <v>3960000.0</v>
      </c>
      <c r="G97" s="329">
        <v>0.0</v>
      </c>
      <c r="H97" s="329">
        <v>1.352E7</v>
      </c>
      <c r="I97" s="329">
        <v>1.344568E7</v>
      </c>
    </row>
    <row r="98" ht="22.5" customHeight="1">
      <c r="A98" s="327" t="s">
        <v>1818</v>
      </c>
      <c r="B98" s="328">
        <v>45037.0</v>
      </c>
      <c r="C98" s="329">
        <v>1.806E7</v>
      </c>
      <c r="D98" s="329">
        <v>1.105E7</v>
      </c>
      <c r="E98" s="329">
        <v>1.08732E7</v>
      </c>
      <c r="F98" s="329">
        <v>2.77E7</v>
      </c>
      <c r="G98" s="329">
        <v>0.0</v>
      </c>
      <c r="H98" s="329">
        <v>5.681E7</v>
      </c>
      <c r="I98" s="329">
        <v>5.66332E7</v>
      </c>
    </row>
    <row r="99" ht="22.5" customHeight="1">
      <c r="A99" s="327" t="s">
        <v>1818</v>
      </c>
      <c r="B99" s="328">
        <v>45038.0</v>
      </c>
      <c r="C99" s="329">
        <v>2.0945E7</v>
      </c>
      <c r="D99" s="329">
        <v>9130000.0</v>
      </c>
      <c r="E99" s="329">
        <v>8983200.0</v>
      </c>
      <c r="F99" s="329">
        <v>7340000.0</v>
      </c>
      <c r="G99" s="329">
        <v>0.0</v>
      </c>
      <c r="H99" s="329">
        <v>3.7415E7</v>
      </c>
      <c r="I99" s="329">
        <v>3.72682E7</v>
      </c>
    </row>
    <row r="100" ht="22.5" customHeight="1">
      <c r="A100" s="327" t="s">
        <v>1818</v>
      </c>
      <c r="B100" s="328">
        <v>45039.0</v>
      </c>
      <c r="C100" s="329">
        <v>6045000.0</v>
      </c>
      <c r="D100" s="329">
        <v>3800000.0</v>
      </c>
      <c r="E100" s="329">
        <v>3744500.0</v>
      </c>
      <c r="F100" s="329">
        <v>7995000.0</v>
      </c>
      <c r="G100" s="329">
        <v>0.0</v>
      </c>
      <c r="H100" s="329">
        <v>1.784E7</v>
      </c>
      <c r="I100" s="329">
        <v>1.77845E7</v>
      </c>
    </row>
    <row r="101" ht="22.5" customHeight="1">
      <c r="A101" s="327" t="s">
        <v>1818</v>
      </c>
      <c r="B101" s="328">
        <v>45040.0</v>
      </c>
      <c r="C101" s="329">
        <v>9735000.0</v>
      </c>
      <c r="D101" s="329">
        <v>3950000.0</v>
      </c>
      <c r="E101" s="329">
        <v>3898800.0</v>
      </c>
      <c r="F101" s="329">
        <v>8305000.0</v>
      </c>
      <c r="G101" s="329">
        <v>0.0</v>
      </c>
      <c r="H101" s="329">
        <v>2.199E7</v>
      </c>
      <c r="I101" s="329">
        <v>2.19388E7</v>
      </c>
    </row>
    <row r="102" ht="22.5" customHeight="1">
      <c r="A102" s="327" t="s">
        <v>1818</v>
      </c>
      <c r="B102" s="328">
        <v>45041.0</v>
      </c>
      <c r="C102" s="329">
        <v>1.05E7</v>
      </c>
      <c r="D102" s="329">
        <v>3750000.0</v>
      </c>
      <c r="E102" s="329">
        <v>3727500.0</v>
      </c>
      <c r="F102" s="329">
        <v>3.735E7</v>
      </c>
      <c r="G102" s="329">
        <v>0.0</v>
      </c>
      <c r="H102" s="329">
        <v>5.16E7</v>
      </c>
      <c r="I102" s="329">
        <v>5.15775E7</v>
      </c>
    </row>
    <row r="103" ht="22.5" customHeight="1">
      <c r="A103" s="327" t="s">
        <v>1818</v>
      </c>
      <c r="B103" s="328">
        <v>45042.0</v>
      </c>
      <c r="C103" s="329">
        <v>1.7565E7</v>
      </c>
      <c r="D103" s="329">
        <v>6700000.0</v>
      </c>
      <c r="E103" s="329">
        <v>6597000.0</v>
      </c>
      <c r="F103" s="329">
        <v>5.097E7</v>
      </c>
      <c r="G103" s="329">
        <v>0.0</v>
      </c>
      <c r="H103" s="329">
        <v>7.5235E7</v>
      </c>
      <c r="I103" s="329">
        <v>7.5132E7</v>
      </c>
    </row>
    <row r="104" ht="22.5" customHeight="1">
      <c r="A104" s="327" t="s">
        <v>1818</v>
      </c>
      <c r="B104" s="328">
        <v>45043.0</v>
      </c>
      <c r="C104" s="329">
        <v>5050000.0</v>
      </c>
      <c r="D104" s="329">
        <v>1.26E7</v>
      </c>
      <c r="E104" s="329">
        <v>1.24034E7</v>
      </c>
      <c r="F104" s="329">
        <v>8050000.0</v>
      </c>
      <c r="G104" s="329">
        <v>0.0</v>
      </c>
      <c r="H104" s="329">
        <v>2.57E7</v>
      </c>
      <c r="I104" s="329">
        <v>2.55034E7</v>
      </c>
    </row>
    <row r="105" ht="22.5" customHeight="1">
      <c r="A105" s="327" t="s">
        <v>1818</v>
      </c>
      <c r="B105" s="328">
        <v>45044.0</v>
      </c>
      <c r="C105" s="329">
        <v>7610000.0</v>
      </c>
      <c r="D105" s="329">
        <v>4995000.0</v>
      </c>
      <c r="E105" s="329">
        <v>4925080.0</v>
      </c>
      <c r="F105" s="329">
        <v>2.84E7</v>
      </c>
      <c r="G105" s="329">
        <v>150000.0</v>
      </c>
      <c r="H105" s="329">
        <v>4.0855E7</v>
      </c>
      <c r="I105" s="329">
        <v>4.078508E7</v>
      </c>
    </row>
    <row r="106" ht="22.5" customHeight="1">
      <c r="A106" s="327" t="s">
        <v>1821</v>
      </c>
      <c r="B106" s="328">
        <v>45048.0</v>
      </c>
      <c r="C106" s="329">
        <v>1.7645E7</v>
      </c>
      <c r="D106" s="329">
        <v>4700000.0</v>
      </c>
      <c r="E106" s="329">
        <v>4649300.0</v>
      </c>
      <c r="F106" s="329">
        <v>4950000.0</v>
      </c>
      <c r="G106" s="329">
        <v>0.0</v>
      </c>
      <c r="H106" s="329">
        <v>2.7295E7</v>
      </c>
      <c r="I106" s="329">
        <v>2.72443E7</v>
      </c>
    </row>
    <row r="107" ht="22.5" customHeight="1">
      <c r="A107" s="327" t="s">
        <v>1821</v>
      </c>
      <c r="B107" s="328">
        <v>45049.0</v>
      </c>
      <c r="C107" s="329">
        <v>8700000.0</v>
      </c>
      <c r="D107" s="329">
        <v>1.4225E7</v>
      </c>
      <c r="E107" s="329">
        <v>1.40219E7</v>
      </c>
      <c r="F107" s="329">
        <v>1.245E7</v>
      </c>
      <c r="G107" s="329">
        <v>0.0</v>
      </c>
      <c r="H107" s="329">
        <v>3.5375E7</v>
      </c>
      <c r="I107" s="329">
        <v>3.51719E7</v>
      </c>
    </row>
    <row r="108" ht="22.5" customHeight="1">
      <c r="A108" s="327" t="s">
        <v>1821</v>
      </c>
      <c r="B108" s="328">
        <v>45050.0</v>
      </c>
      <c r="C108" s="329">
        <v>1.39E7</v>
      </c>
      <c r="D108" s="329">
        <v>6265000.0</v>
      </c>
      <c r="E108" s="329">
        <v>6163510.0</v>
      </c>
      <c r="F108" s="329">
        <v>1.65E7</v>
      </c>
      <c r="G108" s="329">
        <v>0.0</v>
      </c>
      <c r="H108" s="329">
        <v>3.6665E7</v>
      </c>
      <c r="I108" s="329">
        <v>3.656351E7</v>
      </c>
    </row>
    <row r="109" ht="22.5" customHeight="1">
      <c r="A109" s="327" t="s">
        <v>1821</v>
      </c>
      <c r="B109" s="328">
        <v>45051.0</v>
      </c>
      <c r="C109" s="329">
        <v>1.15E7</v>
      </c>
      <c r="D109" s="329">
        <v>7845000.0</v>
      </c>
      <c r="E109" s="329">
        <v>7758430.0</v>
      </c>
      <c r="F109" s="329">
        <v>5.1083E7</v>
      </c>
      <c r="G109" s="329">
        <v>0.0</v>
      </c>
      <c r="H109" s="329">
        <v>7.0428E7</v>
      </c>
      <c r="I109" s="329">
        <v>7.034143E7</v>
      </c>
    </row>
    <row r="110" ht="22.5" customHeight="1">
      <c r="A110" s="327" t="s">
        <v>1821</v>
      </c>
      <c r="B110" s="328">
        <v>45052.0</v>
      </c>
      <c r="C110" s="329">
        <v>2.322E7</v>
      </c>
      <c r="D110" s="329">
        <v>1.195E7</v>
      </c>
      <c r="E110" s="329">
        <v>1.17288E7</v>
      </c>
      <c r="F110" s="329">
        <v>2.355E7</v>
      </c>
      <c r="G110" s="329">
        <v>0.0</v>
      </c>
      <c r="H110" s="329">
        <v>5.872E7</v>
      </c>
      <c r="I110" s="329">
        <v>5.84988E7</v>
      </c>
    </row>
    <row r="111" ht="22.5" customHeight="1">
      <c r="A111" s="327" t="s">
        <v>1821</v>
      </c>
      <c r="B111" s="328">
        <v>45053.0</v>
      </c>
      <c r="C111" s="329">
        <v>6500000.0</v>
      </c>
      <c r="D111" s="329">
        <v>7570000.0</v>
      </c>
      <c r="E111" s="329">
        <v>7448880.0</v>
      </c>
      <c r="F111" s="329">
        <v>2.125E7</v>
      </c>
      <c r="G111" s="329">
        <v>0.0</v>
      </c>
      <c r="H111" s="329">
        <v>3.532E7</v>
      </c>
      <c r="I111" s="329">
        <v>3.519888E7</v>
      </c>
    </row>
    <row r="112" ht="22.5" customHeight="1">
      <c r="A112" s="327" t="s">
        <v>1821</v>
      </c>
      <c r="B112" s="328">
        <v>45054.0</v>
      </c>
      <c r="C112" s="329">
        <v>8500000.0</v>
      </c>
      <c r="D112" s="329">
        <v>1595000.0</v>
      </c>
      <c r="E112" s="329">
        <v>1569480.0</v>
      </c>
      <c r="F112" s="329">
        <v>2.015E7</v>
      </c>
      <c r="G112" s="329">
        <v>0.0</v>
      </c>
      <c r="H112" s="329">
        <v>3.0245E7</v>
      </c>
      <c r="I112" s="329">
        <v>3.021948E7</v>
      </c>
    </row>
    <row r="113" ht="22.5" customHeight="1">
      <c r="A113" s="327" t="s">
        <v>1821</v>
      </c>
      <c r="B113" s="328">
        <v>45055.0</v>
      </c>
      <c r="C113" s="329">
        <v>8310000.0</v>
      </c>
      <c r="D113" s="329">
        <v>8165000.0</v>
      </c>
      <c r="E113" s="329">
        <v>8070010.0</v>
      </c>
      <c r="F113" s="329">
        <v>1.387E7</v>
      </c>
      <c r="G113" s="329">
        <v>0.0</v>
      </c>
      <c r="H113" s="329">
        <v>3.0345E7</v>
      </c>
      <c r="I113" s="329">
        <v>3.025001E7</v>
      </c>
    </row>
    <row r="114" ht="22.5" customHeight="1">
      <c r="A114" s="327" t="s">
        <v>1821</v>
      </c>
      <c r="B114" s="328">
        <v>45056.0</v>
      </c>
      <c r="C114" s="329">
        <v>1.591E7</v>
      </c>
      <c r="D114" s="329">
        <v>1.702E7</v>
      </c>
      <c r="E114" s="329">
        <v>1.677318E7</v>
      </c>
      <c r="F114" s="329">
        <v>4.497E7</v>
      </c>
      <c r="G114" s="329">
        <v>1000000.0</v>
      </c>
      <c r="H114" s="329">
        <v>7.69E7</v>
      </c>
      <c r="I114" s="329">
        <v>7.665318E7</v>
      </c>
    </row>
    <row r="115" ht="22.5" customHeight="1">
      <c r="A115" s="327" t="s">
        <v>1821</v>
      </c>
      <c r="B115" s="328">
        <v>45057.0</v>
      </c>
      <c r="C115" s="329">
        <v>6820000.0</v>
      </c>
      <c r="D115" s="329">
        <v>5000000.0</v>
      </c>
      <c r="E115" s="329">
        <v>4933000.0</v>
      </c>
      <c r="F115" s="329">
        <v>2.0296666E7</v>
      </c>
      <c r="G115" s="329">
        <v>0.0</v>
      </c>
      <c r="H115" s="329">
        <v>3.2116666E7</v>
      </c>
      <c r="I115" s="329">
        <v>3.2049666E7</v>
      </c>
    </row>
    <row r="116" ht="22.5" customHeight="1">
      <c r="A116" s="327" t="s">
        <v>1821</v>
      </c>
      <c r="B116" s="328">
        <v>45058.0</v>
      </c>
      <c r="C116" s="329">
        <v>1.0725E7</v>
      </c>
      <c r="D116" s="329">
        <v>6345000.0</v>
      </c>
      <c r="E116" s="329">
        <v>6294430.0</v>
      </c>
      <c r="F116" s="329">
        <v>1.8275E7</v>
      </c>
      <c r="G116" s="329">
        <v>0.0</v>
      </c>
      <c r="H116" s="329">
        <v>3.5345E7</v>
      </c>
      <c r="I116" s="329">
        <v>3.529443E7</v>
      </c>
    </row>
    <row r="117" ht="22.5" customHeight="1">
      <c r="A117" s="327" t="s">
        <v>1821</v>
      </c>
      <c r="B117" s="328">
        <v>45059.0</v>
      </c>
      <c r="C117" s="329">
        <v>1.08E7</v>
      </c>
      <c r="D117" s="329">
        <v>1.145E7</v>
      </c>
      <c r="E117" s="329">
        <v>1.12938E7</v>
      </c>
      <c r="F117" s="329">
        <v>3.419E7</v>
      </c>
      <c r="G117" s="329">
        <v>0.0</v>
      </c>
      <c r="H117" s="329">
        <v>5.644E7</v>
      </c>
      <c r="I117" s="329">
        <v>5.62838E7</v>
      </c>
    </row>
    <row r="118" ht="22.5" customHeight="1">
      <c r="A118" s="327" t="s">
        <v>1821</v>
      </c>
      <c r="B118" s="328">
        <v>45060.0</v>
      </c>
      <c r="C118" s="329">
        <v>1.9895E7</v>
      </c>
      <c r="D118" s="329">
        <v>2600000.0</v>
      </c>
      <c r="E118" s="329">
        <v>2558400.0</v>
      </c>
      <c r="F118" s="329">
        <v>1.646E7</v>
      </c>
      <c r="G118" s="329">
        <v>0.0</v>
      </c>
      <c r="H118" s="329">
        <v>3.8955E7</v>
      </c>
      <c r="I118" s="329">
        <v>3.89134E7</v>
      </c>
    </row>
    <row r="119" ht="22.5" customHeight="1">
      <c r="A119" s="327" t="s">
        <v>1821</v>
      </c>
      <c r="B119" s="328">
        <v>45061.0</v>
      </c>
      <c r="C119" s="329">
        <v>1.025E7</v>
      </c>
      <c r="D119" s="329">
        <v>4200000.0</v>
      </c>
      <c r="E119" s="329">
        <v>4193280.0</v>
      </c>
      <c r="F119" s="329">
        <v>1.1765E7</v>
      </c>
      <c r="G119" s="329">
        <v>0.0</v>
      </c>
      <c r="H119" s="329">
        <v>2.6215E7</v>
      </c>
      <c r="I119" s="329">
        <v>2.620828E7</v>
      </c>
    </row>
    <row r="120" ht="22.5" customHeight="1">
      <c r="A120" s="327" t="s">
        <v>1821</v>
      </c>
      <c r="B120" s="328">
        <v>45062.0</v>
      </c>
      <c r="C120" s="329">
        <v>1.3955E7</v>
      </c>
      <c r="D120" s="329">
        <v>1.2515E7</v>
      </c>
      <c r="E120" s="329">
        <v>1.233991E7</v>
      </c>
      <c r="F120" s="329">
        <v>7270000.0</v>
      </c>
      <c r="G120" s="329">
        <v>0.0</v>
      </c>
      <c r="H120" s="329">
        <v>3.374E7</v>
      </c>
      <c r="I120" s="329">
        <v>3.356491E7</v>
      </c>
    </row>
    <row r="121" ht="22.5" customHeight="1">
      <c r="A121" s="327" t="s">
        <v>1821</v>
      </c>
      <c r="B121" s="328">
        <v>45063.0</v>
      </c>
      <c r="C121" s="329">
        <v>7160000.0</v>
      </c>
      <c r="D121" s="329">
        <v>2.52E7</v>
      </c>
      <c r="E121" s="329">
        <v>2.48648E7</v>
      </c>
      <c r="F121" s="329">
        <v>1.5855E7</v>
      </c>
      <c r="G121" s="329">
        <v>0.0</v>
      </c>
      <c r="H121" s="329">
        <v>4.8215E7</v>
      </c>
      <c r="I121" s="329">
        <v>4.78798E7</v>
      </c>
    </row>
    <row r="122" ht="22.5" customHeight="1">
      <c r="A122" s="327" t="s">
        <v>1821</v>
      </c>
      <c r="B122" s="328">
        <v>45064.0</v>
      </c>
      <c r="C122" s="329">
        <v>4350000.0</v>
      </c>
      <c r="D122" s="329">
        <v>5820000.0</v>
      </c>
      <c r="E122" s="329">
        <v>5738880.0</v>
      </c>
      <c r="F122" s="329">
        <v>1.5995E7</v>
      </c>
      <c r="G122" s="329">
        <v>0.0</v>
      </c>
      <c r="H122" s="329">
        <v>2.6165E7</v>
      </c>
      <c r="I122" s="329">
        <v>2.608388E7</v>
      </c>
    </row>
    <row r="123" ht="22.5" customHeight="1">
      <c r="A123" s="327" t="s">
        <v>1821</v>
      </c>
      <c r="B123" s="328">
        <v>45065.0</v>
      </c>
      <c r="C123" s="329">
        <v>1.341E7</v>
      </c>
      <c r="D123" s="329">
        <v>1.7595E7</v>
      </c>
      <c r="E123" s="329">
        <v>1.734948E7</v>
      </c>
      <c r="F123" s="329">
        <v>2.24E7</v>
      </c>
      <c r="G123" s="329">
        <v>0.0</v>
      </c>
      <c r="H123" s="329">
        <v>5.3405E7</v>
      </c>
      <c r="I123" s="329">
        <v>5.315948E7</v>
      </c>
    </row>
    <row r="124" ht="22.5" customHeight="1">
      <c r="A124" s="327" t="s">
        <v>1821</v>
      </c>
      <c r="B124" s="328">
        <v>45066.0</v>
      </c>
      <c r="C124" s="329">
        <v>2050000.0</v>
      </c>
      <c r="D124" s="329">
        <v>1.806E7</v>
      </c>
      <c r="E124" s="329">
        <v>1.773648E7</v>
      </c>
      <c r="F124" s="329">
        <v>2.135E7</v>
      </c>
      <c r="G124" s="329">
        <v>0.0</v>
      </c>
      <c r="H124" s="329">
        <v>4.146E7</v>
      </c>
      <c r="I124" s="329">
        <v>4.113648E7</v>
      </c>
    </row>
    <row r="125" ht="22.5" customHeight="1">
      <c r="A125" s="327" t="s">
        <v>1821</v>
      </c>
      <c r="B125" s="328">
        <v>45067.0</v>
      </c>
      <c r="C125" s="329">
        <v>9145000.0</v>
      </c>
      <c r="D125" s="329">
        <v>4350000.0</v>
      </c>
      <c r="E125" s="329">
        <v>4292900.0</v>
      </c>
      <c r="F125" s="329">
        <v>1.3045E7</v>
      </c>
      <c r="G125" s="329">
        <v>0.0</v>
      </c>
      <c r="H125" s="329">
        <v>2.654E7</v>
      </c>
      <c r="I125" s="329">
        <v>2.64829E7</v>
      </c>
    </row>
    <row r="126" ht="22.5" customHeight="1">
      <c r="A126" s="327" t="s">
        <v>1821</v>
      </c>
      <c r="B126" s="328">
        <v>45068.0</v>
      </c>
      <c r="C126" s="329">
        <v>5245000.0</v>
      </c>
      <c r="D126" s="329">
        <v>4550000.0</v>
      </c>
      <c r="E126" s="329">
        <v>4292900.0</v>
      </c>
      <c r="F126" s="329">
        <v>6555000.0</v>
      </c>
      <c r="G126" s="329">
        <v>0.0</v>
      </c>
      <c r="H126" s="329">
        <v>1.635E7</v>
      </c>
      <c r="I126" s="329">
        <v>1.60929E7</v>
      </c>
    </row>
    <row r="127" ht="22.5" customHeight="1">
      <c r="A127" s="327" t="s">
        <v>1821</v>
      </c>
      <c r="B127" s="328">
        <v>45069.0</v>
      </c>
      <c r="C127" s="329">
        <v>0.0</v>
      </c>
      <c r="D127" s="329">
        <v>8550000.0</v>
      </c>
      <c r="E127" s="329">
        <v>8476600.0</v>
      </c>
      <c r="F127" s="329">
        <v>1.16E7</v>
      </c>
      <c r="G127" s="329">
        <v>0.0</v>
      </c>
      <c r="H127" s="329">
        <v>2.015E7</v>
      </c>
      <c r="I127" s="329">
        <v>2.00766E7</v>
      </c>
    </row>
    <row r="128" ht="22.5" customHeight="1">
      <c r="A128" s="327" t="s">
        <v>1821</v>
      </c>
      <c r="B128" s="328">
        <v>45070.0</v>
      </c>
      <c r="C128" s="329">
        <v>1.132E7</v>
      </c>
      <c r="D128" s="329">
        <v>2.01E7</v>
      </c>
      <c r="E128" s="329">
        <v>1958400.0</v>
      </c>
      <c r="F128" s="329">
        <v>2.4515E7</v>
      </c>
      <c r="G128" s="329">
        <v>0.0</v>
      </c>
      <c r="H128" s="329">
        <v>5.5935E7</v>
      </c>
      <c r="I128" s="329">
        <v>3.77934E7</v>
      </c>
    </row>
    <row r="129" ht="22.5" customHeight="1">
      <c r="A129" s="327" t="s">
        <v>1821</v>
      </c>
      <c r="B129" s="328">
        <v>45071.0</v>
      </c>
      <c r="C129" s="329">
        <v>3700000.0</v>
      </c>
      <c r="D129" s="329">
        <v>6000000.0</v>
      </c>
      <c r="E129" s="329">
        <v>5921800.0</v>
      </c>
      <c r="F129" s="329">
        <v>1.237E7</v>
      </c>
      <c r="G129" s="329">
        <v>0.0</v>
      </c>
      <c r="H129" s="329">
        <v>2.207E7</v>
      </c>
      <c r="I129" s="329">
        <v>2.19918E7</v>
      </c>
    </row>
    <row r="130" ht="22.5" customHeight="1">
      <c r="A130" s="327" t="s">
        <v>1821</v>
      </c>
      <c r="B130" s="328">
        <v>45072.0</v>
      </c>
      <c r="C130" s="329">
        <v>4420000.0</v>
      </c>
      <c r="D130" s="329">
        <v>3670000.0</v>
      </c>
      <c r="E130" s="329">
        <v>3626520.0</v>
      </c>
      <c r="F130" s="329">
        <v>6260000.0</v>
      </c>
      <c r="G130" s="329">
        <v>0.0</v>
      </c>
      <c r="H130" s="329">
        <v>1.435E7</v>
      </c>
      <c r="I130" s="329">
        <v>1.430652E7</v>
      </c>
    </row>
    <row r="131" ht="22.5" customHeight="1">
      <c r="A131" s="327" t="s">
        <v>1821</v>
      </c>
      <c r="B131" s="328">
        <v>45073.0</v>
      </c>
      <c r="C131" s="329">
        <v>1.1445E7</v>
      </c>
      <c r="D131" s="329">
        <v>5630000.0</v>
      </c>
      <c r="E131" s="329">
        <v>5539920.0</v>
      </c>
      <c r="F131" s="329">
        <v>3.356E7</v>
      </c>
      <c r="G131" s="329">
        <v>0.0</v>
      </c>
      <c r="H131" s="329">
        <v>5.0635E7</v>
      </c>
      <c r="I131" s="329">
        <v>5.054492E7</v>
      </c>
    </row>
    <row r="132" ht="22.5" customHeight="1">
      <c r="A132" s="327" t="s">
        <v>1821</v>
      </c>
      <c r="B132" s="328">
        <v>45074.0</v>
      </c>
      <c r="C132" s="329">
        <v>2.4095E7</v>
      </c>
      <c r="D132" s="329">
        <v>2450000.0</v>
      </c>
      <c r="E132" s="329">
        <v>2403600.0</v>
      </c>
      <c r="F132" s="329">
        <v>1.437E7</v>
      </c>
      <c r="G132" s="329">
        <v>0.0</v>
      </c>
      <c r="H132" s="329">
        <v>4.0915E7</v>
      </c>
      <c r="I132" s="329">
        <v>4.08686E7</v>
      </c>
    </row>
    <row r="133" ht="22.5" customHeight="1">
      <c r="A133" s="327" t="s">
        <v>1821</v>
      </c>
      <c r="B133" s="328">
        <v>45075.0</v>
      </c>
      <c r="C133" s="329">
        <v>5875000.0</v>
      </c>
      <c r="D133" s="329">
        <v>4180000.0</v>
      </c>
      <c r="E133" s="329">
        <v>4125120.0</v>
      </c>
      <c r="F133" s="329">
        <v>2.661E7</v>
      </c>
      <c r="G133" s="329">
        <v>0.0</v>
      </c>
      <c r="H133" s="329">
        <v>3.6665E7</v>
      </c>
      <c r="I133" s="329">
        <v>3.661012E7</v>
      </c>
    </row>
    <row r="134" ht="22.5" customHeight="1">
      <c r="A134" s="327" t="s">
        <v>1821</v>
      </c>
      <c r="B134" s="328">
        <v>45076.0</v>
      </c>
      <c r="C134" s="329">
        <v>1.047E7</v>
      </c>
      <c r="D134" s="329">
        <v>2250000.0</v>
      </c>
      <c r="E134" s="329">
        <v>2214000.0</v>
      </c>
      <c r="F134" s="329">
        <v>6660000.0</v>
      </c>
      <c r="G134" s="329">
        <v>0.0</v>
      </c>
      <c r="H134" s="329">
        <v>1.938E7</v>
      </c>
      <c r="I134" s="329">
        <v>1.9344E7</v>
      </c>
    </row>
    <row r="135" ht="22.5" customHeight="1">
      <c r="A135" s="327" t="s">
        <v>1821</v>
      </c>
      <c r="B135" s="328">
        <v>45077.0</v>
      </c>
      <c r="C135" s="329">
        <v>7820000.0</v>
      </c>
      <c r="D135" s="329">
        <v>3650000.0</v>
      </c>
      <c r="E135" s="329">
        <v>3591600.0</v>
      </c>
      <c r="F135" s="329">
        <v>1.978E7</v>
      </c>
      <c r="G135" s="329">
        <v>0.0</v>
      </c>
      <c r="H135" s="329">
        <v>3.125E7</v>
      </c>
      <c r="I135" s="329">
        <v>3.11916E7</v>
      </c>
    </row>
    <row r="136" ht="22.5" customHeight="1">
      <c r="A136" s="327" t="s">
        <v>1824</v>
      </c>
      <c r="B136" s="328">
        <v>45078.0</v>
      </c>
      <c r="C136" s="329">
        <v>1900000.0</v>
      </c>
      <c r="D136" s="329">
        <v>6860000.0</v>
      </c>
      <c r="E136" s="329">
        <v>6751740.0</v>
      </c>
      <c r="F136" s="329">
        <v>1.661E7</v>
      </c>
      <c r="G136" s="329">
        <v>0.0</v>
      </c>
      <c r="H136" s="329">
        <v>2.537E7</v>
      </c>
      <c r="I136" s="329">
        <v>2.526174E7</v>
      </c>
    </row>
    <row r="137" ht="22.5" customHeight="1">
      <c r="A137" s="327" t="s">
        <v>1824</v>
      </c>
      <c r="B137" s="328">
        <v>45079.0</v>
      </c>
      <c r="C137" s="329">
        <v>1.4735E7</v>
      </c>
      <c r="D137" s="329">
        <v>6145000.0</v>
      </c>
      <c r="E137" s="329">
        <v>6059130.0</v>
      </c>
      <c r="F137" s="329">
        <v>2.3405E7</v>
      </c>
      <c r="G137" s="329">
        <v>0.0</v>
      </c>
      <c r="H137" s="329">
        <v>4.4285E7</v>
      </c>
      <c r="I137" s="329">
        <v>4.419913E7</v>
      </c>
    </row>
    <row r="138" ht="22.5" customHeight="1">
      <c r="A138" s="327" t="s">
        <v>1824</v>
      </c>
      <c r="B138" s="328">
        <v>45080.0</v>
      </c>
      <c r="C138" s="329">
        <v>1.677E7</v>
      </c>
      <c r="D138" s="329">
        <v>1.707E7</v>
      </c>
      <c r="E138" s="329">
        <v>1.682133E7</v>
      </c>
      <c r="F138" s="329">
        <v>2.633E7</v>
      </c>
      <c r="G138" s="329">
        <v>0.0</v>
      </c>
      <c r="H138" s="329">
        <v>6.017E7</v>
      </c>
      <c r="I138" s="329">
        <v>5.992133E7</v>
      </c>
    </row>
    <row r="139" ht="22.5" customHeight="1">
      <c r="A139" s="327" t="s">
        <v>1824</v>
      </c>
      <c r="B139" s="328">
        <v>45081.0</v>
      </c>
      <c r="C139" s="329">
        <v>3.0E7</v>
      </c>
      <c r="D139" s="329">
        <v>1.4945E7</v>
      </c>
      <c r="E139" s="329">
        <v>1.475583E7</v>
      </c>
      <c r="F139" s="329">
        <v>2.6405E7</v>
      </c>
      <c r="G139" s="329">
        <v>0.0</v>
      </c>
      <c r="H139" s="329">
        <v>7.135E7</v>
      </c>
      <c r="I139" s="329">
        <v>7.116083E7</v>
      </c>
    </row>
    <row r="140" ht="22.5" customHeight="1">
      <c r="A140" s="327" t="s">
        <v>1824</v>
      </c>
      <c r="B140" s="328">
        <v>45082.0</v>
      </c>
      <c r="C140" s="329">
        <v>8450000.0</v>
      </c>
      <c r="D140" s="329">
        <v>2850000.0</v>
      </c>
      <c r="E140" s="329">
        <v>2809400.0</v>
      </c>
      <c r="F140" s="329">
        <v>1.4895E7</v>
      </c>
      <c r="G140" s="329">
        <v>0.0</v>
      </c>
      <c r="H140" s="329">
        <v>2.6195E7</v>
      </c>
      <c r="I140" s="329">
        <v>2.61544E7</v>
      </c>
    </row>
    <row r="141" ht="22.5" customHeight="1">
      <c r="A141" s="327" t="s">
        <v>1824</v>
      </c>
      <c r="B141" s="328">
        <v>45083.0</v>
      </c>
      <c r="C141" s="329">
        <v>4.025E7</v>
      </c>
      <c r="D141" s="329">
        <v>6550000.0</v>
      </c>
      <c r="E141" s="329">
        <v>6473200.0</v>
      </c>
      <c r="F141" s="329">
        <v>1.4925E7</v>
      </c>
      <c r="G141" s="329">
        <v>0.0</v>
      </c>
      <c r="H141" s="329">
        <v>6.1725E7</v>
      </c>
      <c r="I141" s="329">
        <v>6.16482E7</v>
      </c>
    </row>
    <row r="142" ht="22.5" customHeight="1">
      <c r="A142" s="327" t="s">
        <v>1824</v>
      </c>
      <c r="B142" s="328">
        <v>45084.0</v>
      </c>
      <c r="C142" s="329">
        <v>1.83E7</v>
      </c>
      <c r="D142" s="329">
        <v>4995000.0</v>
      </c>
      <c r="E142" s="329">
        <v>4928080.0</v>
      </c>
      <c r="F142" s="329">
        <v>1.155E7</v>
      </c>
      <c r="G142" s="329">
        <v>0.0</v>
      </c>
      <c r="H142" s="329">
        <v>3.4845E7</v>
      </c>
      <c r="I142" s="329">
        <v>3.477808E7</v>
      </c>
    </row>
    <row r="143" ht="22.5" customHeight="1">
      <c r="A143" s="327" t="s">
        <v>1824</v>
      </c>
      <c r="B143" s="328">
        <v>45085.0</v>
      </c>
      <c r="C143" s="329">
        <v>6875000.0</v>
      </c>
      <c r="D143" s="329">
        <v>6.5245E7</v>
      </c>
      <c r="E143" s="329">
        <v>6.420108E7</v>
      </c>
      <c r="F143" s="329">
        <v>1.458E7</v>
      </c>
      <c r="G143" s="329">
        <v>695000.0</v>
      </c>
      <c r="H143" s="329">
        <v>8.6005E7</v>
      </c>
      <c r="I143" s="329">
        <v>8.496108E7</v>
      </c>
    </row>
    <row r="144" ht="22.5" customHeight="1">
      <c r="A144" s="327" t="s">
        <v>1824</v>
      </c>
      <c r="B144" s="328">
        <v>45086.0</v>
      </c>
      <c r="C144" s="329">
        <v>1.3595E7</v>
      </c>
      <c r="D144" s="329">
        <v>2.38E7</v>
      </c>
      <c r="E144" s="329">
        <v>2.34242E7</v>
      </c>
      <c r="F144" s="329">
        <v>3.7066E7</v>
      </c>
      <c r="G144" s="329">
        <v>0.0</v>
      </c>
      <c r="H144" s="329">
        <v>7.4461E7</v>
      </c>
      <c r="I144" s="329">
        <v>7.40852E7</v>
      </c>
    </row>
    <row r="145" ht="22.5" customHeight="1">
      <c r="A145" s="327" t="s">
        <v>1824</v>
      </c>
      <c r="B145" s="328">
        <v>45087.0</v>
      </c>
      <c r="C145" s="329">
        <v>1.3065E7</v>
      </c>
      <c r="D145" s="329">
        <v>9575000.0</v>
      </c>
      <c r="E145" s="329">
        <v>9414000.0</v>
      </c>
      <c r="F145" s="329">
        <v>3.4405E7</v>
      </c>
      <c r="G145" s="329">
        <v>0.0</v>
      </c>
      <c r="H145" s="329">
        <v>5.7045E7</v>
      </c>
      <c r="I145" s="329">
        <v>5.6884E7</v>
      </c>
    </row>
    <row r="146" ht="22.5" customHeight="1">
      <c r="A146" s="327" t="s">
        <v>1824</v>
      </c>
      <c r="B146" s="328">
        <v>45088.0</v>
      </c>
      <c r="C146" s="329">
        <v>2.471E7</v>
      </c>
      <c r="D146" s="329">
        <v>9625000.0</v>
      </c>
      <c r="E146" s="329">
        <v>9554750.0</v>
      </c>
      <c r="F146" s="329">
        <v>5.538E7</v>
      </c>
      <c r="G146" s="329">
        <v>0.0</v>
      </c>
      <c r="H146" s="329">
        <v>8.9715E7</v>
      </c>
      <c r="I146" s="329">
        <v>8.964475E7</v>
      </c>
    </row>
    <row r="147" ht="22.5" customHeight="1">
      <c r="A147" s="327" t="s">
        <v>1824</v>
      </c>
      <c r="B147" s="328">
        <v>45089.0</v>
      </c>
      <c r="C147" s="329">
        <v>4620000.0</v>
      </c>
      <c r="D147" s="329">
        <v>1.7545E7</v>
      </c>
      <c r="E147" s="329">
        <v>1.729123E7</v>
      </c>
      <c r="F147" s="329">
        <v>1.759E7</v>
      </c>
      <c r="G147" s="329">
        <v>0.0</v>
      </c>
      <c r="H147" s="329">
        <v>3.9755E7</v>
      </c>
      <c r="I147" s="329">
        <v>3.950123E7</v>
      </c>
    </row>
    <row r="148" ht="22.5" customHeight="1">
      <c r="A148" s="327" t="s">
        <v>1824</v>
      </c>
      <c r="B148" s="328">
        <v>45090.0</v>
      </c>
      <c r="C148" s="329">
        <v>5220000.0</v>
      </c>
      <c r="D148" s="329">
        <v>6070000.0</v>
      </c>
      <c r="E148" s="329">
        <v>5980680.0</v>
      </c>
      <c r="F148" s="329">
        <v>1.1415E7</v>
      </c>
      <c r="G148" s="329">
        <v>0.0</v>
      </c>
      <c r="H148" s="329">
        <v>2.2705E7</v>
      </c>
      <c r="I148" s="329">
        <v>2.261568E7</v>
      </c>
    </row>
    <row r="149" ht="22.5" customHeight="1">
      <c r="A149" s="327" t="s">
        <v>1824</v>
      </c>
      <c r="B149" s="328">
        <v>45091.0</v>
      </c>
      <c r="C149" s="329">
        <v>4.2875E7</v>
      </c>
      <c r="D149" s="329">
        <v>7560000.0</v>
      </c>
      <c r="E149" s="329">
        <v>7435680.0</v>
      </c>
      <c r="F149" s="329">
        <v>4.478E7</v>
      </c>
      <c r="G149" s="329">
        <v>450000.0</v>
      </c>
      <c r="H149" s="329">
        <v>9.4765E7</v>
      </c>
      <c r="I149" s="329">
        <v>9.464068E7</v>
      </c>
    </row>
    <row r="150" ht="22.5" customHeight="1">
      <c r="A150" s="327" t="s">
        <v>1824</v>
      </c>
      <c r="B150" s="328">
        <v>45092.0</v>
      </c>
      <c r="C150" s="329">
        <v>2.3375E7</v>
      </c>
      <c r="D150" s="329">
        <v>1.0265E7</v>
      </c>
      <c r="E150" s="329">
        <v>1.019221E7</v>
      </c>
      <c r="F150" s="329">
        <v>2.521E7</v>
      </c>
      <c r="G150" s="329">
        <v>0.0</v>
      </c>
      <c r="H150" s="329">
        <v>5.885E7</v>
      </c>
      <c r="I150" s="329">
        <v>5.877721E7</v>
      </c>
    </row>
    <row r="151" ht="22.5" customHeight="1">
      <c r="A151" s="327" t="s">
        <v>1824</v>
      </c>
      <c r="B151" s="328">
        <v>45093.0</v>
      </c>
      <c r="C151" s="329">
        <v>2.2065E7</v>
      </c>
      <c r="D151" s="329">
        <v>6060000.0</v>
      </c>
      <c r="E151" s="329">
        <v>5975540.0</v>
      </c>
      <c r="F151" s="329">
        <v>2.652E7</v>
      </c>
      <c r="G151" s="329">
        <v>0.0</v>
      </c>
      <c r="H151" s="329">
        <v>5.4645E7</v>
      </c>
      <c r="I151" s="329">
        <v>5.456054E7</v>
      </c>
    </row>
    <row r="152" ht="22.5" customHeight="1">
      <c r="A152" s="327" t="s">
        <v>1824</v>
      </c>
      <c r="B152" s="328">
        <v>45094.0</v>
      </c>
      <c r="C152" s="329">
        <v>6350000.0</v>
      </c>
      <c r="D152" s="329">
        <v>4540000.0</v>
      </c>
      <c r="E152" s="329">
        <v>4467390.0</v>
      </c>
      <c r="F152" s="329">
        <v>5.2115E7</v>
      </c>
      <c r="G152" s="329">
        <v>0.0</v>
      </c>
      <c r="H152" s="329">
        <v>6.3005E7</v>
      </c>
      <c r="I152" s="329">
        <v>6.293239E7</v>
      </c>
    </row>
    <row r="153" ht="22.5" customHeight="1">
      <c r="A153" s="327" t="s">
        <v>1824</v>
      </c>
      <c r="B153" s="328">
        <v>45095.0</v>
      </c>
      <c r="C153" s="329">
        <v>1.131E7</v>
      </c>
      <c r="D153" s="329">
        <v>3.7665E7</v>
      </c>
      <c r="E153" s="329">
        <v>3.707536E7</v>
      </c>
      <c r="F153" s="329">
        <v>5.0585E7</v>
      </c>
      <c r="G153" s="329">
        <v>0.0</v>
      </c>
      <c r="H153" s="329">
        <v>9.956E7</v>
      </c>
      <c r="I153" s="329">
        <v>9.897036E7</v>
      </c>
    </row>
    <row r="154" ht="22.5" customHeight="1">
      <c r="A154" s="327" t="s">
        <v>1824</v>
      </c>
      <c r="B154" s="328">
        <v>45096.0</v>
      </c>
      <c r="C154" s="329">
        <v>9755000.0</v>
      </c>
      <c r="D154" s="329">
        <v>1.076E7</v>
      </c>
      <c r="E154" s="329">
        <v>1.058784E7</v>
      </c>
      <c r="F154" s="329">
        <v>7995000.0</v>
      </c>
      <c r="G154" s="329">
        <v>0.0</v>
      </c>
      <c r="H154" s="329">
        <v>2.851E7</v>
      </c>
      <c r="I154" s="329">
        <v>2.833784E7</v>
      </c>
    </row>
    <row r="155" ht="22.5" customHeight="1">
      <c r="A155" s="327" t="s">
        <v>1824</v>
      </c>
      <c r="B155" s="328">
        <v>45097.0</v>
      </c>
      <c r="C155" s="329">
        <v>8495000.0</v>
      </c>
      <c r="D155" s="329">
        <v>4790000.0</v>
      </c>
      <c r="E155" s="329">
        <v>4735810.0</v>
      </c>
      <c r="F155" s="329">
        <v>2.3965E7</v>
      </c>
      <c r="G155" s="329">
        <v>0.0</v>
      </c>
      <c r="H155" s="329">
        <v>3.725E7</v>
      </c>
      <c r="I155" s="329">
        <v>3.719581E7</v>
      </c>
    </row>
    <row r="156" ht="22.5" customHeight="1">
      <c r="A156" s="327" t="s">
        <v>1824</v>
      </c>
      <c r="B156" s="328">
        <v>45098.0</v>
      </c>
      <c r="C156" s="329">
        <v>8840000.0</v>
      </c>
      <c r="D156" s="329">
        <v>1.4775E7</v>
      </c>
      <c r="E156" s="329">
        <v>1.456705E7</v>
      </c>
      <c r="F156" s="329">
        <v>6.496E7</v>
      </c>
      <c r="G156" s="329">
        <v>0.0</v>
      </c>
      <c r="H156" s="329">
        <v>8.8575E7</v>
      </c>
      <c r="I156" s="329">
        <v>8.836705E7</v>
      </c>
    </row>
    <row r="157" ht="22.5" customHeight="1">
      <c r="A157" s="327" t="s">
        <v>1824</v>
      </c>
      <c r="B157" s="328">
        <v>45099.0</v>
      </c>
      <c r="C157" s="329">
        <v>5215000.0</v>
      </c>
      <c r="D157" s="329">
        <v>1.8845E7</v>
      </c>
      <c r="E157" s="329">
        <v>1.858243E7</v>
      </c>
      <c r="F157" s="329">
        <v>1.2005E7</v>
      </c>
      <c r="G157" s="329">
        <v>0.0</v>
      </c>
      <c r="H157" s="329">
        <v>3.6065E7</v>
      </c>
      <c r="I157" s="329">
        <v>3.580243E7</v>
      </c>
    </row>
    <row r="158" ht="22.5" customHeight="1">
      <c r="A158" s="327" t="s">
        <v>1824</v>
      </c>
      <c r="B158" s="328">
        <v>45100.0</v>
      </c>
      <c r="C158" s="329">
        <v>3685000.0</v>
      </c>
      <c r="D158" s="329">
        <v>1200000.0</v>
      </c>
      <c r="E158" s="329">
        <v>1180800.0</v>
      </c>
      <c r="F158" s="329">
        <v>3350000.0</v>
      </c>
      <c r="G158" s="329">
        <v>0.0</v>
      </c>
      <c r="H158" s="329">
        <v>8235000.0</v>
      </c>
      <c r="I158" s="329">
        <v>8215800.0</v>
      </c>
    </row>
    <row r="159" ht="22.5" customHeight="1">
      <c r="A159" s="327" t="s">
        <v>1824</v>
      </c>
      <c r="B159" s="328">
        <v>45101.0</v>
      </c>
      <c r="C159" s="329">
        <v>3435000.0</v>
      </c>
      <c r="D159" s="329">
        <v>7060000.0</v>
      </c>
      <c r="E159" s="329">
        <v>6937000.0</v>
      </c>
      <c r="F159" s="329">
        <v>1.798E7</v>
      </c>
      <c r="G159" s="329">
        <v>0.0</v>
      </c>
      <c r="H159" s="329">
        <v>2.8475E7</v>
      </c>
      <c r="I159" s="329">
        <v>2.8352E7</v>
      </c>
    </row>
    <row r="160" ht="22.5" customHeight="1">
      <c r="A160" s="327" t="s">
        <v>1824</v>
      </c>
      <c r="B160" s="328">
        <v>45102.0</v>
      </c>
      <c r="C160" s="329">
        <v>4920000.0</v>
      </c>
      <c r="D160" s="329">
        <v>1.306E7</v>
      </c>
      <c r="E160" s="329">
        <v>1.284848E7</v>
      </c>
      <c r="F160" s="329">
        <v>1.777E7</v>
      </c>
      <c r="G160" s="329">
        <v>0.0</v>
      </c>
      <c r="H160" s="329">
        <v>3.575E7</v>
      </c>
      <c r="I160" s="329">
        <v>3.553848E7</v>
      </c>
    </row>
    <row r="161" ht="22.5" customHeight="1">
      <c r="A161" s="327" t="s">
        <v>1824</v>
      </c>
      <c r="B161" s="328">
        <v>45103.0</v>
      </c>
      <c r="C161" s="329">
        <v>6430000.0</v>
      </c>
      <c r="D161" s="329">
        <v>1680000.0</v>
      </c>
      <c r="E161" s="329">
        <v>1653120.0</v>
      </c>
      <c r="F161" s="329">
        <v>5.057E7</v>
      </c>
      <c r="G161" s="329">
        <v>0.0</v>
      </c>
      <c r="H161" s="329">
        <v>5.868E7</v>
      </c>
      <c r="I161" s="329">
        <v>5.865312E7</v>
      </c>
    </row>
    <row r="162" ht="22.5" customHeight="1">
      <c r="A162" s="327" t="s">
        <v>1824</v>
      </c>
      <c r="B162" s="328">
        <v>45104.0</v>
      </c>
      <c r="C162" s="329">
        <v>5400000.0</v>
      </c>
      <c r="D162" s="329">
        <v>3950000.0</v>
      </c>
      <c r="E162" s="329">
        <v>3886800.0</v>
      </c>
      <c r="F162" s="329">
        <v>8260000.0</v>
      </c>
      <c r="G162" s="329">
        <v>0.0</v>
      </c>
      <c r="H162" s="329">
        <v>1.761E7</v>
      </c>
      <c r="I162" s="329">
        <v>1.75468E7</v>
      </c>
    </row>
    <row r="163" ht="22.5" customHeight="1">
      <c r="A163" s="327" t="s">
        <v>1824</v>
      </c>
      <c r="B163" s="328">
        <v>45105.0</v>
      </c>
      <c r="C163" s="329">
        <v>2.67E7</v>
      </c>
      <c r="D163" s="329">
        <v>2600000.0</v>
      </c>
      <c r="E163" s="329">
        <v>2530900.0</v>
      </c>
      <c r="F163" s="329">
        <v>9395000.0</v>
      </c>
      <c r="G163" s="329">
        <v>0.0</v>
      </c>
      <c r="H163" s="329">
        <v>3.8695E7</v>
      </c>
      <c r="I163" s="329">
        <v>3.86259E7</v>
      </c>
    </row>
    <row r="164" ht="22.5" customHeight="1">
      <c r="A164" s="327" t="s">
        <v>1824</v>
      </c>
      <c r="B164" s="328">
        <v>45106.0</v>
      </c>
      <c r="C164" s="329">
        <v>2.978E7</v>
      </c>
      <c r="D164" s="329">
        <v>2.4E7</v>
      </c>
      <c r="E164" s="329">
        <v>2.383071E7</v>
      </c>
      <c r="F164" s="329">
        <v>1.4145E7</v>
      </c>
      <c r="G164" s="329">
        <v>0.0</v>
      </c>
      <c r="H164" s="329">
        <v>6.7925E7</v>
      </c>
      <c r="I164" s="329">
        <v>6.775571E7</v>
      </c>
    </row>
    <row r="165" ht="22.5" customHeight="1">
      <c r="A165" s="327" t="s">
        <v>1824</v>
      </c>
      <c r="B165" s="328">
        <v>45107.0</v>
      </c>
      <c r="C165" s="329">
        <v>1.178E7</v>
      </c>
      <c r="D165" s="329">
        <v>3465000.0</v>
      </c>
      <c r="E165" s="329">
        <v>3418000.0</v>
      </c>
      <c r="F165" s="329">
        <v>3.959E7</v>
      </c>
      <c r="G165" s="329">
        <v>0.0</v>
      </c>
      <c r="H165" s="329">
        <v>5.4835E7</v>
      </c>
      <c r="I165" s="329">
        <v>5.4788E7</v>
      </c>
    </row>
    <row r="166" ht="22.5" customHeight="1">
      <c r="A166" s="327" t="s">
        <v>1827</v>
      </c>
      <c r="B166" s="328">
        <v>45108.0</v>
      </c>
      <c r="C166" s="329">
        <v>9590000.0</v>
      </c>
      <c r="D166" s="329">
        <v>7500000.0</v>
      </c>
      <c r="E166" s="329">
        <v>7392500.0</v>
      </c>
      <c r="F166" s="329">
        <v>1.579E7</v>
      </c>
      <c r="G166" s="329">
        <v>0.0</v>
      </c>
      <c r="H166" s="329">
        <v>3.288E7</v>
      </c>
      <c r="I166" s="329">
        <v>3.27725E7</v>
      </c>
    </row>
    <row r="167" ht="22.5" customHeight="1">
      <c r="A167" s="327" t="s">
        <v>1827</v>
      </c>
      <c r="B167" s="328">
        <v>45109.0</v>
      </c>
      <c r="C167" s="329">
        <v>1.591E7</v>
      </c>
      <c r="D167" s="329">
        <v>8550000.0</v>
      </c>
      <c r="E167" s="329">
        <v>8413200.0</v>
      </c>
      <c r="F167" s="329">
        <v>1.486E7</v>
      </c>
      <c r="G167" s="329">
        <v>0.0</v>
      </c>
      <c r="H167" s="329">
        <v>3.932E7</v>
      </c>
      <c r="I167" s="329">
        <v>3.91832E7</v>
      </c>
    </row>
    <row r="168" ht="22.5" customHeight="1">
      <c r="A168" s="327" t="s">
        <v>1827</v>
      </c>
      <c r="B168" s="328">
        <v>45110.0</v>
      </c>
      <c r="C168" s="329">
        <v>7440000.0</v>
      </c>
      <c r="D168" s="329">
        <v>1810000.0</v>
      </c>
      <c r="E168" s="329">
        <v>1799140.0</v>
      </c>
      <c r="F168" s="329">
        <v>1.5645E7</v>
      </c>
      <c r="G168" s="329">
        <v>1680000.0</v>
      </c>
      <c r="H168" s="329">
        <v>2.3215E7</v>
      </c>
      <c r="I168" s="329">
        <v>2.320414E7</v>
      </c>
    </row>
    <row r="169" ht="22.5" customHeight="1">
      <c r="A169" s="327" t="s">
        <v>1827</v>
      </c>
      <c r="B169" s="328">
        <v>45111.0</v>
      </c>
      <c r="C169" s="329">
        <v>9600000.0</v>
      </c>
      <c r="D169" s="329">
        <v>7850000.0</v>
      </c>
      <c r="E169" s="329">
        <v>7739400.0</v>
      </c>
      <c r="F169" s="329">
        <v>1.9245E7</v>
      </c>
      <c r="G169" s="329">
        <v>0.0</v>
      </c>
      <c r="H169" s="329">
        <v>3.6695E7</v>
      </c>
      <c r="I169" s="329">
        <v>3.65844E7</v>
      </c>
    </row>
    <row r="170" ht="22.5" customHeight="1">
      <c r="A170" s="327" t="s">
        <v>1827</v>
      </c>
      <c r="B170" s="328">
        <v>45112.0</v>
      </c>
      <c r="C170" s="329">
        <v>3900000.0</v>
      </c>
      <c r="D170" s="329">
        <v>4955000.0</v>
      </c>
      <c r="E170" s="329">
        <v>4878720.0</v>
      </c>
      <c r="F170" s="329">
        <v>600000.0</v>
      </c>
      <c r="G170" s="329">
        <v>0.0</v>
      </c>
      <c r="H170" s="329">
        <v>9455000.0</v>
      </c>
      <c r="I170" s="329">
        <v>9378720.0</v>
      </c>
    </row>
    <row r="171" ht="22.5" customHeight="1">
      <c r="A171" s="327" t="s">
        <v>1827</v>
      </c>
      <c r="B171" s="328">
        <v>45113.0</v>
      </c>
      <c r="C171" s="329">
        <v>5045000.0</v>
      </c>
      <c r="D171" s="329">
        <v>7840000.0</v>
      </c>
      <c r="E171" s="329">
        <v>7751060.0</v>
      </c>
      <c r="F171" s="329">
        <v>3.4475E7</v>
      </c>
      <c r="G171" s="329">
        <v>0.0</v>
      </c>
      <c r="H171" s="329">
        <v>4.736E7</v>
      </c>
      <c r="I171" s="329">
        <v>4.727106E7</v>
      </c>
    </row>
    <row r="172" ht="22.5" customHeight="1">
      <c r="A172" s="327" t="s">
        <v>1827</v>
      </c>
      <c r="B172" s="328">
        <v>45114.0</v>
      </c>
      <c r="C172" s="329">
        <v>1.1015E7</v>
      </c>
      <c r="D172" s="329">
        <v>8500000.0</v>
      </c>
      <c r="E172" s="329">
        <v>8387000.0</v>
      </c>
      <c r="F172" s="329">
        <v>3.0055E7</v>
      </c>
      <c r="G172" s="329">
        <v>0.0</v>
      </c>
      <c r="H172" s="329">
        <v>4.957E7</v>
      </c>
      <c r="I172" s="329">
        <v>4.9457E7</v>
      </c>
    </row>
    <row r="173" ht="22.5" customHeight="1">
      <c r="A173" s="327" t="s">
        <v>1827</v>
      </c>
      <c r="B173" s="328">
        <v>45115.0</v>
      </c>
      <c r="C173" s="329">
        <v>1.39E7</v>
      </c>
      <c r="D173" s="329">
        <v>1.523E7</v>
      </c>
      <c r="E173" s="329">
        <v>1.504262E7</v>
      </c>
      <c r="F173" s="329">
        <v>4.2855E7</v>
      </c>
      <c r="G173" s="329">
        <v>630000.0</v>
      </c>
      <c r="H173" s="329">
        <v>7.1355E7</v>
      </c>
      <c r="I173" s="329">
        <v>7.116762E7</v>
      </c>
    </row>
    <row r="174" ht="22.5" customHeight="1">
      <c r="A174" s="327" t="s">
        <v>1827</v>
      </c>
      <c r="B174" s="328">
        <v>45116.0</v>
      </c>
      <c r="C174" s="329">
        <v>1.69E7</v>
      </c>
      <c r="D174" s="329">
        <v>2945000.0</v>
      </c>
      <c r="E174" s="329">
        <v>2912330.0</v>
      </c>
      <c r="F174" s="329">
        <v>1.656E7</v>
      </c>
      <c r="G174" s="329">
        <v>0.0</v>
      </c>
      <c r="H174" s="329">
        <v>3.6405E7</v>
      </c>
      <c r="I174" s="329">
        <v>3.637233E7</v>
      </c>
    </row>
    <row r="175" ht="22.5" customHeight="1">
      <c r="A175" s="327" t="s">
        <v>1827</v>
      </c>
      <c r="B175" s="328">
        <v>45117.0</v>
      </c>
      <c r="C175" s="329">
        <v>1.2895E7</v>
      </c>
      <c r="D175" s="329">
        <v>6400000.0</v>
      </c>
      <c r="E175" s="329">
        <v>6297600.0</v>
      </c>
      <c r="F175" s="329">
        <v>3.5715E7</v>
      </c>
      <c r="G175" s="329">
        <v>0.0</v>
      </c>
      <c r="H175" s="329">
        <v>5.501E7</v>
      </c>
      <c r="I175" s="329">
        <v>5.49076E7</v>
      </c>
    </row>
    <row r="176" ht="22.5" customHeight="1">
      <c r="A176" s="327" t="s">
        <v>1827</v>
      </c>
      <c r="B176" s="328">
        <v>45118.0</v>
      </c>
      <c r="C176" s="329">
        <v>7260000.0</v>
      </c>
      <c r="D176" s="329">
        <v>4595000.0</v>
      </c>
      <c r="E176" s="329">
        <v>4521480.0</v>
      </c>
      <c r="F176" s="329">
        <v>1.639E7</v>
      </c>
      <c r="G176" s="329">
        <v>0.0</v>
      </c>
      <c r="H176" s="329">
        <v>2.8245E7</v>
      </c>
      <c r="I176" s="329">
        <v>2.817148E7</v>
      </c>
    </row>
    <row r="177" ht="22.5" customHeight="1">
      <c r="A177" s="327" t="s">
        <v>1827</v>
      </c>
      <c r="B177" s="328">
        <v>45119.0</v>
      </c>
      <c r="C177" s="329">
        <v>3.5295E7</v>
      </c>
      <c r="D177" s="329">
        <v>1850000.0</v>
      </c>
      <c r="E177" s="329">
        <v>1820400.0</v>
      </c>
      <c r="F177" s="329">
        <v>5.409E7</v>
      </c>
      <c r="G177" s="329">
        <v>0.0</v>
      </c>
      <c r="H177" s="329">
        <v>9.1235E7</v>
      </c>
      <c r="I177" s="329">
        <v>9.12054E7</v>
      </c>
    </row>
    <row r="178" ht="22.5" customHeight="1">
      <c r="A178" s="327" t="s">
        <v>1827</v>
      </c>
      <c r="B178" s="328">
        <v>45120.0</v>
      </c>
      <c r="C178" s="329">
        <v>2.516E7</v>
      </c>
      <c r="D178" s="329">
        <v>4400000.0</v>
      </c>
      <c r="E178" s="329">
        <v>4329600.0</v>
      </c>
      <c r="F178" s="329">
        <v>2.4561666E7</v>
      </c>
      <c r="G178" s="329">
        <v>0.0</v>
      </c>
      <c r="H178" s="329">
        <v>5.4121666E7</v>
      </c>
      <c r="I178" s="329">
        <v>5.4051266E7</v>
      </c>
    </row>
    <row r="179" ht="22.5" customHeight="1">
      <c r="A179" s="327" t="s">
        <v>1827</v>
      </c>
      <c r="B179" s="328">
        <v>45121.0</v>
      </c>
      <c r="C179" s="329">
        <v>1.16E7</v>
      </c>
      <c r="D179" s="329">
        <v>1.1745E7</v>
      </c>
      <c r="E179" s="329">
        <v>1.159708E7</v>
      </c>
      <c r="F179" s="329">
        <v>3.6205E7</v>
      </c>
      <c r="G179" s="329">
        <v>0.0</v>
      </c>
      <c r="H179" s="329">
        <v>5.955E7</v>
      </c>
      <c r="I179" s="329">
        <v>5.940208E7</v>
      </c>
    </row>
    <row r="180" ht="22.5" customHeight="1">
      <c r="A180" s="327" t="s">
        <v>1827</v>
      </c>
      <c r="B180" s="328">
        <v>45122.0</v>
      </c>
      <c r="C180" s="329">
        <v>2.476E7</v>
      </c>
      <c r="D180" s="329">
        <v>1.207E7</v>
      </c>
      <c r="E180" s="329">
        <v>1.189988E7</v>
      </c>
      <c r="F180" s="329">
        <v>2.8851E7</v>
      </c>
      <c r="G180" s="329">
        <v>0.0</v>
      </c>
      <c r="H180" s="329">
        <v>6.5681E7</v>
      </c>
      <c r="I180" s="329">
        <v>6.551088E7</v>
      </c>
    </row>
    <row r="181" ht="22.5" customHeight="1">
      <c r="A181" s="327" t="s">
        <v>1827</v>
      </c>
      <c r="B181" s="328">
        <v>45123.0</v>
      </c>
      <c r="C181" s="329">
        <v>1.755E7</v>
      </c>
      <c r="D181" s="329">
        <v>5150000.0</v>
      </c>
      <c r="E181" s="329">
        <v>5060400.0</v>
      </c>
      <c r="F181" s="329">
        <v>3.192E7</v>
      </c>
      <c r="G181" s="329">
        <v>0.0</v>
      </c>
      <c r="H181" s="329">
        <v>5.462E7</v>
      </c>
      <c r="I181" s="329">
        <v>5.45304E7</v>
      </c>
    </row>
    <row r="182" ht="22.5" customHeight="1">
      <c r="A182" s="327" t="s">
        <v>1827</v>
      </c>
      <c r="B182" s="328">
        <v>45124.0</v>
      </c>
      <c r="C182" s="329">
        <v>4.2245E7</v>
      </c>
      <c r="D182" s="329">
        <v>9526666.0</v>
      </c>
      <c r="E182" s="329">
        <v>9366439.0</v>
      </c>
      <c r="F182" s="329">
        <v>3.1295E7</v>
      </c>
      <c r="G182" s="329">
        <v>0.0</v>
      </c>
      <c r="H182" s="329">
        <v>8.3066666E7</v>
      </c>
      <c r="I182" s="329">
        <v>8.2906439E7</v>
      </c>
    </row>
    <row r="183" ht="22.5" customHeight="1">
      <c r="A183" s="327" t="s">
        <v>1827</v>
      </c>
      <c r="B183" s="328">
        <v>45125.0</v>
      </c>
      <c r="C183" s="329">
        <v>2.365E7</v>
      </c>
      <c r="D183" s="329">
        <v>1.1015E7</v>
      </c>
      <c r="E183" s="329">
        <v>1.084892E7</v>
      </c>
      <c r="F183" s="329">
        <v>1.5015E7</v>
      </c>
      <c r="G183" s="329">
        <v>0.0</v>
      </c>
      <c r="H183" s="329">
        <v>4.968E7</v>
      </c>
      <c r="I183" s="329">
        <v>4.951392E7</v>
      </c>
    </row>
    <row r="184" ht="22.5" customHeight="1">
      <c r="A184" s="327" t="s">
        <v>1827</v>
      </c>
      <c r="B184" s="328">
        <v>45126.0</v>
      </c>
      <c r="C184" s="329">
        <v>1.4955E7</v>
      </c>
      <c r="D184" s="329">
        <v>8785000.0</v>
      </c>
      <c r="E184" s="329">
        <v>8676240.0</v>
      </c>
      <c r="F184" s="329">
        <v>2.783E7</v>
      </c>
      <c r="G184" s="329">
        <v>0.0</v>
      </c>
      <c r="H184" s="329">
        <v>5.157E7</v>
      </c>
      <c r="I184" s="329">
        <v>5.146124E7</v>
      </c>
    </row>
    <row r="185" ht="22.5" customHeight="1">
      <c r="A185" s="327" t="s">
        <v>1827</v>
      </c>
      <c r="B185" s="328">
        <v>45127.0</v>
      </c>
      <c r="C185" s="329">
        <v>9190000.0</v>
      </c>
      <c r="D185" s="329">
        <v>7100000.0</v>
      </c>
      <c r="E185" s="329">
        <v>7002900.0</v>
      </c>
      <c r="F185" s="329">
        <v>4.202E7</v>
      </c>
      <c r="G185" s="329">
        <v>0.0</v>
      </c>
      <c r="H185" s="329">
        <v>5.831E7</v>
      </c>
      <c r="I185" s="329">
        <v>5.82129E7</v>
      </c>
    </row>
    <row r="186" ht="22.5" customHeight="1">
      <c r="A186" s="327" t="s">
        <v>1827</v>
      </c>
      <c r="B186" s="328">
        <v>45128.0</v>
      </c>
      <c r="C186" s="329">
        <v>1.049E7</v>
      </c>
      <c r="D186" s="329">
        <v>3900000.0</v>
      </c>
      <c r="E186" s="329">
        <v>3864100.0</v>
      </c>
      <c r="F186" s="329">
        <v>2.595E7</v>
      </c>
      <c r="G186" s="329">
        <v>0.0</v>
      </c>
      <c r="H186" s="329">
        <v>4.034E7</v>
      </c>
      <c r="I186" s="329">
        <v>4.03041E7</v>
      </c>
    </row>
    <row r="187" ht="22.5" customHeight="1">
      <c r="A187" s="327" t="s">
        <v>1827</v>
      </c>
      <c r="B187" s="328">
        <v>45129.0</v>
      </c>
      <c r="C187" s="329">
        <v>6315000.0</v>
      </c>
      <c r="D187" s="329">
        <v>1.7825E7</v>
      </c>
      <c r="E187" s="329">
        <v>1.757625E7</v>
      </c>
      <c r="F187" s="329">
        <v>3.348E7</v>
      </c>
      <c r="G187" s="329">
        <v>0.0</v>
      </c>
      <c r="H187" s="329">
        <v>5.762E7</v>
      </c>
      <c r="I187" s="329">
        <v>5.737125E7</v>
      </c>
    </row>
    <row r="188" ht="22.5" customHeight="1">
      <c r="A188" s="327" t="s">
        <v>1827</v>
      </c>
      <c r="B188" s="328">
        <v>45130.0</v>
      </c>
      <c r="C188" s="329">
        <v>1.4815E7</v>
      </c>
      <c r="D188" s="329">
        <v>1.6145E7</v>
      </c>
      <c r="E188" s="329">
        <v>1.601228E7</v>
      </c>
      <c r="F188" s="329">
        <v>1.39E7</v>
      </c>
      <c r="G188" s="329">
        <v>0.0</v>
      </c>
      <c r="H188" s="329">
        <v>4.486E7</v>
      </c>
      <c r="I188" s="329">
        <v>4.472728E7</v>
      </c>
    </row>
    <row r="189" ht="22.5" customHeight="1">
      <c r="A189" s="327" t="s">
        <v>1827</v>
      </c>
      <c r="B189" s="328">
        <v>45131.0</v>
      </c>
      <c r="C189" s="329">
        <v>1.289E7</v>
      </c>
      <c r="D189" s="329">
        <v>3560000.0</v>
      </c>
      <c r="E189" s="329">
        <v>3503040.0</v>
      </c>
      <c r="F189" s="329">
        <v>1.5515E7</v>
      </c>
      <c r="G189" s="329">
        <v>0.0</v>
      </c>
      <c r="H189" s="329">
        <v>3.1965E7</v>
      </c>
      <c r="I189" s="329">
        <v>3.190804E7</v>
      </c>
    </row>
    <row r="190" ht="22.5" customHeight="1">
      <c r="A190" s="327" t="s">
        <v>1827</v>
      </c>
      <c r="B190" s="328">
        <v>45132.0</v>
      </c>
      <c r="C190" s="329">
        <v>4770000.0</v>
      </c>
      <c r="D190" s="329">
        <v>3.4595E7</v>
      </c>
      <c r="E190" s="329">
        <v>3.404148E7</v>
      </c>
      <c r="F190" s="329">
        <v>1.85E7</v>
      </c>
      <c r="G190" s="329">
        <v>0.0</v>
      </c>
      <c r="H190" s="329">
        <v>5.7865E7</v>
      </c>
      <c r="I190" s="329">
        <v>5.731148E7</v>
      </c>
    </row>
    <row r="191" ht="22.5" customHeight="1">
      <c r="A191" s="327" t="s">
        <v>1827</v>
      </c>
      <c r="B191" s="328">
        <v>45133.0</v>
      </c>
      <c r="C191" s="329">
        <v>2.0495E7</v>
      </c>
      <c r="D191" s="329">
        <v>3.2625E7</v>
      </c>
      <c r="E191" s="329">
        <v>3.2117378E7</v>
      </c>
      <c r="F191" s="329">
        <v>1.7975E7</v>
      </c>
      <c r="G191" s="329">
        <v>0.0</v>
      </c>
      <c r="H191" s="329">
        <v>7.1095E7</v>
      </c>
      <c r="I191" s="329">
        <v>7.0587378E7</v>
      </c>
    </row>
    <row r="192" ht="22.5" customHeight="1">
      <c r="A192" s="327" t="s">
        <v>1827</v>
      </c>
      <c r="B192" s="328">
        <v>45134.0</v>
      </c>
      <c r="C192" s="329">
        <v>1.0845E7</v>
      </c>
      <c r="D192" s="329">
        <v>4950000.0</v>
      </c>
      <c r="E192" s="329">
        <v>4882800.0</v>
      </c>
      <c r="F192" s="329">
        <v>1.669E7</v>
      </c>
      <c r="G192" s="329">
        <v>0.0</v>
      </c>
      <c r="H192" s="329">
        <v>3.2485E7</v>
      </c>
      <c r="I192" s="329">
        <v>3.24178E7</v>
      </c>
    </row>
    <row r="193" ht="22.5" customHeight="1">
      <c r="A193" s="327" t="s">
        <v>1827</v>
      </c>
      <c r="B193" s="328">
        <v>45135.0</v>
      </c>
      <c r="C193" s="329">
        <v>2325000.0</v>
      </c>
      <c r="D193" s="329">
        <v>1250000.0</v>
      </c>
      <c r="E193" s="329">
        <v>1242500.0</v>
      </c>
      <c r="F193" s="329">
        <v>2.3645E7</v>
      </c>
      <c r="G193" s="329">
        <v>0.0</v>
      </c>
      <c r="H193" s="329">
        <v>2.722E7</v>
      </c>
      <c r="I193" s="329">
        <v>2.72125E7</v>
      </c>
    </row>
    <row r="194" ht="22.5" customHeight="1">
      <c r="A194" s="327" t="s">
        <v>1827</v>
      </c>
      <c r="B194" s="328">
        <v>45136.0</v>
      </c>
      <c r="C194" s="329">
        <v>9345000.0</v>
      </c>
      <c r="D194" s="329">
        <v>1.2455E7</v>
      </c>
      <c r="E194" s="329">
        <v>1.225572E7</v>
      </c>
      <c r="F194" s="329">
        <v>4.135E7</v>
      </c>
      <c r="G194" s="329">
        <v>0.0</v>
      </c>
      <c r="H194" s="329">
        <v>6.315E7</v>
      </c>
      <c r="I194" s="329">
        <v>6.295072E7</v>
      </c>
    </row>
    <row r="195" ht="22.5" customHeight="1">
      <c r="A195" s="327" t="s">
        <v>1827</v>
      </c>
      <c r="B195" s="328">
        <v>45137.0</v>
      </c>
      <c r="C195" s="329">
        <v>1.3925E7</v>
      </c>
      <c r="D195" s="329">
        <v>3045000.0</v>
      </c>
      <c r="E195" s="329">
        <v>3000280.0</v>
      </c>
      <c r="F195" s="329">
        <v>1.0055E7</v>
      </c>
      <c r="G195" s="329">
        <v>0.0</v>
      </c>
      <c r="H195" s="329">
        <v>2.7025E7</v>
      </c>
      <c r="I195" s="329">
        <v>2.698028E7</v>
      </c>
    </row>
    <row r="196" ht="22.5" customHeight="1">
      <c r="A196" s="327" t="s">
        <v>1827</v>
      </c>
      <c r="B196" s="328">
        <v>45138.0</v>
      </c>
      <c r="C196" s="329">
        <v>6940000.0</v>
      </c>
      <c r="D196" s="329">
        <v>9417000.0</v>
      </c>
      <c r="E196" s="329">
        <v>9295328.0</v>
      </c>
      <c r="F196" s="329">
        <v>3.7752E7</v>
      </c>
      <c r="G196" s="329">
        <v>0.0</v>
      </c>
      <c r="H196" s="329">
        <v>5.4109E7</v>
      </c>
      <c r="I196" s="329">
        <v>5.3987328E7</v>
      </c>
    </row>
    <row r="197" ht="22.5" customHeight="1">
      <c r="A197" s="327" t="s">
        <v>1830</v>
      </c>
      <c r="B197" s="328">
        <v>45139.0</v>
      </c>
      <c r="C197" s="329">
        <v>1.971E7</v>
      </c>
      <c r="D197" s="329">
        <v>5445000.0</v>
      </c>
      <c r="E197" s="329">
        <v>5400330.0</v>
      </c>
      <c r="F197" s="329">
        <v>8900000.0</v>
      </c>
      <c r="G197" s="329">
        <v>0.0</v>
      </c>
      <c r="H197" s="329">
        <v>3.4055E7</v>
      </c>
      <c r="I197" s="329">
        <v>3.401033E7</v>
      </c>
    </row>
    <row r="198" ht="22.5" customHeight="1">
      <c r="A198" s="327" t="s">
        <v>1830</v>
      </c>
      <c r="B198" s="328">
        <v>45140.0</v>
      </c>
      <c r="C198" s="329">
        <v>2000000.0</v>
      </c>
      <c r="D198" s="329">
        <v>1.27E7</v>
      </c>
      <c r="E198" s="329">
        <v>1.2588316E7</v>
      </c>
      <c r="F198" s="329">
        <v>9000000.0</v>
      </c>
      <c r="G198" s="329">
        <v>0.0</v>
      </c>
      <c r="H198" s="329">
        <v>2.37E7</v>
      </c>
      <c r="I198" s="329">
        <v>2.3588316E7</v>
      </c>
    </row>
    <row r="199" ht="22.5" customHeight="1">
      <c r="A199" s="327" t="s">
        <v>1830</v>
      </c>
      <c r="B199" s="328">
        <v>45141.0</v>
      </c>
      <c r="C199" s="329">
        <v>1.5115E7</v>
      </c>
      <c r="D199" s="329">
        <v>6200000.0</v>
      </c>
      <c r="E199" s="329">
        <v>6125800.0</v>
      </c>
      <c r="F199" s="329">
        <v>3.254E7</v>
      </c>
      <c r="G199" s="329">
        <v>0.0</v>
      </c>
      <c r="H199" s="329">
        <v>5.3855E7</v>
      </c>
      <c r="I199" s="329">
        <v>5.37808E7</v>
      </c>
    </row>
    <row r="200" ht="22.5" customHeight="1">
      <c r="A200" s="327" t="s">
        <v>1830</v>
      </c>
      <c r="B200" s="328">
        <v>45142.0</v>
      </c>
      <c r="C200" s="329">
        <v>5.191E7</v>
      </c>
      <c r="D200" s="329">
        <v>1.095E7</v>
      </c>
      <c r="E200" s="329">
        <v>1.08078E7</v>
      </c>
      <c r="F200" s="329">
        <v>3.201E7</v>
      </c>
      <c r="G200" s="329">
        <v>0.0</v>
      </c>
      <c r="H200" s="329">
        <v>9.487E7</v>
      </c>
      <c r="I200" s="329">
        <v>9.47278E7</v>
      </c>
    </row>
    <row r="201" ht="22.5" customHeight="1">
      <c r="A201" s="327" t="s">
        <v>1830</v>
      </c>
      <c r="B201" s="328">
        <v>45143.0</v>
      </c>
      <c r="C201" s="329">
        <v>2.1045E7</v>
      </c>
      <c r="D201" s="329">
        <v>9570000.0</v>
      </c>
      <c r="E201" s="329">
        <v>9416880.0</v>
      </c>
      <c r="F201" s="329">
        <v>2.2921666E7</v>
      </c>
      <c r="G201" s="329">
        <v>0.0</v>
      </c>
      <c r="H201" s="329">
        <v>5.3536666E7</v>
      </c>
      <c r="I201" s="329">
        <v>5.3383546E7</v>
      </c>
    </row>
    <row r="202" ht="22.5" customHeight="1">
      <c r="A202" s="327" t="s">
        <v>1830</v>
      </c>
      <c r="B202" s="328">
        <v>45144.0</v>
      </c>
      <c r="C202" s="329">
        <v>2.5375E7</v>
      </c>
      <c r="D202" s="329">
        <v>5860000.0</v>
      </c>
      <c r="E202" s="329">
        <v>5794290.0</v>
      </c>
      <c r="F202" s="329">
        <v>2.447E7</v>
      </c>
      <c r="G202" s="329">
        <v>0.0</v>
      </c>
      <c r="H202" s="329">
        <v>5.5705E7</v>
      </c>
      <c r="I202" s="329">
        <v>5.563929E7</v>
      </c>
    </row>
    <row r="203" ht="22.5" customHeight="1">
      <c r="A203" s="327" t="s">
        <v>1830</v>
      </c>
      <c r="B203" s="328">
        <v>45145.0</v>
      </c>
      <c r="C203" s="329">
        <v>1.921E7</v>
      </c>
      <c r="D203" s="329">
        <v>7115000.0</v>
      </c>
      <c r="E203" s="329">
        <v>6997960.0</v>
      </c>
      <c r="F203" s="329">
        <v>2.5093332E7</v>
      </c>
      <c r="G203" s="329">
        <v>0.0</v>
      </c>
      <c r="H203" s="329">
        <v>5.1418332E7</v>
      </c>
      <c r="I203" s="329">
        <v>5.1301292E7</v>
      </c>
    </row>
    <row r="204" ht="22.5" customHeight="1">
      <c r="A204" s="327" t="s">
        <v>1830</v>
      </c>
      <c r="B204" s="328">
        <v>45146.0</v>
      </c>
      <c r="C204" s="329">
        <v>1.136E7</v>
      </c>
      <c r="D204" s="329">
        <v>6020000.0</v>
      </c>
      <c r="E204" s="329">
        <v>5923680.0</v>
      </c>
      <c r="F204" s="329">
        <v>1.7855E7</v>
      </c>
      <c r="G204" s="329">
        <v>0.0</v>
      </c>
      <c r="H204" s="329">
        <v>3.5235E7</v>
      </c>
      <c r="I204" s="329">
        <v>3.513868E7</v>
      </c>
    </row>
    <row r="205" ht="22.5" customHeight="1">
      <c r="A205" s="327" t="s">
        <v>1830</v>
      </c>
      <c r="B205" s="328">
        <v>45147.0</v>
      </c>
      <c r="C205" s="329">
        <v>1.4135E7</v>
      </c>
      <c r="D205" s="329">
        <v>1.559E7</v>
      </c>
      <c r="E205" s="329">
        <v>1.535936E7</v>
      </c>
      <c r="F205" s="329">
        <v>3.1795E7</v>
      </c>
      <c r="G205" s="329">
        <v>0.0</v>
      </c>
      <c r="H205" s="329">
        <v>6.152E7</v>
      </c>
      <c r="I205" s="329">
        <v>6.128936E7</v>
      </c>
    </row>
    <row r="206" ht="22.5" customHeight="1">
      <c r="A206" s="327" t="s">
        <v>1830</v>
      </c>
      <c r="B206" s="328">
        <v>45148.0</v>
      </c>
      <c r="C206" s="329">
        <v>7360000.0</v>
      </c>
      <c r="D206" s="329">
        <v>1.43E7</v>
      </c>
      <c r="E206" s="329">
        <v>1.40878E7</v>
      </c>
      <c r="F206" s="329">
        <v>4.0575E7</v>
      </c>
      <c r="G206" s="329">
        <v>0.0</v>
      </c>
      <c r="H206" s="329">
        <v>6.2235E7</v>
      </c>
      <c r="I206" s="329">
        <v>6.20228E7</v>
      </c>
    </row>
    <row r="207" ht="22.5" customHeight="1">
      <c r="A207" s="327" t="s">
        <v>1830</v>
      </c>
      <c r="B207" s="328">
        <v>45149.0</v>
      </c>
      <c r="C207" s="329">
        <v>2.125E7</v>
      </c>
      <c r="D207" s="329">
        <v>4700000.0</v>
      </c>
      <c r="E207" s="329">
        <v>4634800.0</v>
      </c>
      <c r="F207" s="329">
        <v>7.46E7</v>
      </c>
      <c r="G207" s="329">
        <v>0.0</v>
      </c>
      <c r="H207" s="329">
        <v>1.0055E8</v>
      </c>
      <c r="I207" s="329">
        <v>1.004848E8</v>
      </c>
    </row>
    <row r="208" ht="22.5" customHeight="1">
      <c r="A208" s="327" t="s">
        <v>1830</v>
      </c>
      <c r="B208" s="328">
        <v>45150.0</v>
      </c>
      <c r="C208" s="329">
        <v>1.206E7</v>
      </c>
      <c r="D208" s="329">
        <v>1.328E7</v>
      </c>
      <c r="E208" s="329">
        <v>1.303654E7</v>
      </c>
      <c r="F208" s="329">
        <v>4.299E7</v>
      </c>
      <c r="G208" s="329">
        <v>0.0</v>
      </c>
      <c r="H208" s="329">
        <v>6.833E7</v>
      </c>
      <c r="I208" s="329">
        <v>6.808654E7</v>
      </c>
    </row>
    <row r="209" ht="22.5" customHeight="1">
      <c r="A209" s="327" t="s">
        <v>1830</v>
      </c>
      <c r="B209" s="328">
        <v>45151.0</v>
      </c>
      <c r="C209" s="329">
        <v>4.7675E7</v>
      </c>
      <c r="D209" s="329">
        <v>4080000.0</v>
      </c>
      <c r="E209" s="329">
        <v>4031520.0</v>
      </c>
      <c r="F209" s="329">
        <v>3.443E7</v>
      </c>
      <c r="G209" s="329">
        <v>0.0</v>
      </c>
      <c r="H209" s="329">
        <v>8.6185E7</v>
      </c>
      <c r="I209" s="329">
        <v>8.613652E7</v>
      </c>
    </row>
    <row r="210" ht="22.5" customHeight="1">
      <c r="A210" s="327" t="s">
        <v>1830</v>
      </c>
      <c r="B210" s="328">
        <v>45152.0</v>
      </c>
      <c r="C210" s="329">
        <v>4.754E7</v>
      </c>
      <c r="D210" s="329">
        <v>6567000.0</v>
      </c>
      <c r="E210" s="329">
        <v>6474928.0</v>
      </c>
      <c r="F210" s="329">
        <v>5.539E7</v>
      </c>
      <c r="G210" s="329">
        <v>0.0</v>
      </c>
      <c r="H210" s="329">
        <v>1.09497E8</v>
      </c>
      <c r="I210" s="329">
        <v>1.09404928E8</v>
      </c>
    </row>
    <row r="211" ht="22.5" customHeight="1">
      <c r="A211" s="327" t="s">
        <v>1830</v>
      </c>
      <c r="B211" s="328">
        <v>45153.0</v>
      </c>
      <c r="C211" s="329">
        <v>1850000.0</v>
      </c>
      <c r="D211" s="329">
        <v>1.4195E7</v>
      </c>
      <c r="E211" s="329">
        <v>1.3968555E7</v>
      </c>
      <c r="F211" s="329">
        <v>2.2743E7</v>
      </c>
      <c r="G211" s="329">
        <v>0.0</v>
      </c>
      <c r="H211" s="329">
        <v>3.8788E7</v>
      </c>
      <c r="I211" s="329">
        <v>3.8561555E7</v>
      </c>
    </row>
    <row r="212" ht="22.5" customHeight="1">
      <c r="A212" s="327" t="s">
        <v>1830</v>
      </c>
      <c r="B212" s="328">
        <v>45154.0</v>
      </c>
      <c r="C212" s="329">
        <v>1.626E7</v>
      </c>
      <c r="D212" s="329">
        <v>3160000.0</v>
      </c>
      <c r="E212" s="329">
        <v>3123440.0</v>
      </c>
      <c r="F212" s="329">
        <v>5.475E7</v>
      </c>
      <c r="G212" s="329">
        <v>0.0</v>
      </c>
      <c r="H212" s="329">
        <v>7.417E7</v>
      </c>
      <c r="I212" s="329">
        <v>7.413344E7</v>
      </c>
    </row>
    <row r="213" ht="22.5" customHeight="1">
      <c r="A213" s="327" t="s">
        <v>1830</v>
      </c>
      <c r="B213" s="328">
        <v>45155.0</v>
      </c>
      <c r="C213" s="329">
        <v>8685000.0</v>
      </c>
      <c r="D213" s="329">
        <v>1.48E7</v>
      </c>
      <c r="E213" s="329">
        <v>1.457412E7</v>
      </c>
      <c r="F213" s="329">
        <v>4710000.0</v>
      </c>
      <c r="G213" s="329">
        <v>0.0</v>
      </c>
      <c r="H213" s="329">
        <v>2.8195E7</v>
      </c>
      <c r="I213" s="329">
        <v>2.796912E7</v>
      </c>
    </row>
    <row r="214" ht="22.5" customHeight="1">
      <c r="A214" s="327" t="s">
        <v>1830</v>
      </c>
      <c r="B214" s="328">
        <v>45156.0</v>
      </c>
      <c r="C214" s="329">
        <v>1.6745E7</v>
      </c>
      <c r="D214" s="329">
        <v>2450000.0</v>
      </c>
      <c r="E214" s="329">
        <v>2435300.0</v>
      </c>
      <c r="F214" s="329">
        <v>3.622E7</v>
      </c>
      <c r="G214" s="329">
        <v>0.0</v>
      </c>
      <c r="H214" s="329">
        <v>5.5415E7</v>
      </c>
      <c r="I214" s="329">
        <v>5.54003E7</v>
      </c>
    </row>
    <row r="215" ht="22.5" customHeight="1">
      <c r="A215" s="327" t="s">
        <v>1830</v>
      </c>
      <c r="B215" s="328">
        <v>45157.0</v>
      </c>
      <c r="C215" s="329">
        <v>1.926E7</v>
      </c>
      <c r="D215" s="329">
        <v>9000000.0</v>
      </c>
      <c r="E215" s="329">
        <v>8856000.0</v>
      </c>
      <c r="F215" s="329">
        <v>3.3567E7</v>
      </c>
      <c r="G215" s="329">
        <v>0.0</v>
      </c>
      <c r="H215" s="329">
        <v>6.1827E7</v>
      </c>
      <c r="I215" s="329">
        <v>6.1683E7</v>
      </c>
    </row>
    <row r="216" ht="22.5" customHeight="1">
      <c r="A216" s="327" t="s">
        <v>1830</v>
      </c>
      <c r="B216" s="328">
        <v>45158.0</v>
      </c>
      <c r="C216" s="329">
        <v>5.748E7</v>
      </c>
      <c r="D216" s="329">
        <v>6330000.0</v>
      </c>
      <c r="E216" s="329">
        <v>6232220.0</v>
      </c>
      <c r="F216" s="329">
        <v>9370000.0</v>
      </c>
      <c r="G216" s="329">
        <v>0.0</v>
      </c>
      <c r="H216" s="329">
        <v>7.318E7</v>
      </c>
      <c r="I216" s="329">
        <v>7.308222E7</v>
      </c>
    </row>
    <row r="217" ht="22.5" customHeight="1">
      <c r="A217" s="327" t="s">
        <v>1830</v>
      </c>
      <c r="B217" s="328">
        <v>45159.0</v>
      </c>
      <c r="C217" s="329">
        <v>3.0515E7</v>
      </c>
      <c r="D217" s="329">
        <v>2790000.0</v>
      </c>
      <c r="E217" s="329">
        <v>2745360.0</v>
      </c>
      <c r="F217" s="329">
        <v>1.9819999E7</v>
      </c>
      <c r="G217" s="329">
        <v>0.0</v>
      </c>
      <c r="H217" s="329">
        <v>5.3124999E7</v>
      </c>
      <c r="I217" s="329">
        <v>5.3080359E7</v>
      </c>
    </row>
    <row r="218" ht="22.5" customHeight="1">
      <c r="A218" s="327" t="s">
        <v>1830</v>
      </c>
      <c r="B218" s="328">
        <v>45160.0</v>
      </c>
      <c r="C218" s="329">
        <v>1.741E7</v>
      </c>
      <c r="D218" s="329">
        <v>7400000.0</v>
      </c>
      <c r="E218" s="329">
        <v>7294100.0</v>
      </c>
      <c r="F218" s="329">
        <v>1.2965E7</v>
      </c>
      <c r="G218" s="329">
        <v>0.0</v>
      </c>
      <c r="H218" s="329">
        <v>3.7775E7</v>
      </c>
      <c r="I218" s="329">
        <v>3.76691E7</v>
      </c>
    </row>
    <row r="219" ht="22.5" customHeight="1">
      <c r="A219" s="327" t="s">
        <v>1830</v>
      </c>
      <c r="B219" s="328">
        <v>45161.0</v>
      </c>
      <c r="C219" s="329">
        <v>4.23932E7</v>
      </c>
      <c r="D219" s="329">
        <v>4211666.0</v>
      </c>
      <c r="E219" s="329">
        <v>4144279.0</v>
      </c>
      <c r="F219" s="329">
        <v>3.524E7</v>
      </c>
      <c r="G219" s="329">
        <v>0.0</v>
      </c>
      <c r="H219" s="329">
        <v>8.1844866E7</v>
      </c>
      <c r="I219" s="329">
        <v>8.1777479E7</v>
      </c>
    </row>
    <row r="220" ht="22.5" customHeight="1">
      <c r="A220" s="327" t="s">
        <v>1830</v>
      </c>
      <c r="B220" s="328">
        <v>45162.0</v>
      </c>
      <c r="C220" s="329">
        <v>1.092E7</v>
      </c>
      <c r="D220" s="329">
        <v>1.495E7</v>
      </c>
      <c r="E220" s="329">
        <v>1.47233E7</v>
      </c>
      <c r="F220" s="329">
        <v>1.372E7</v>
      </c>
      <c r="G220" s="329">
        <v>0.0</v>
      </c>
      <c r="H220" s="329">
        <v>3.959E7</v>
      </c>
      <c r="I220" s="329">
        <v>3.93633E7</v>
      </c>
    </row>
    <row r="221" ht="22.5" customHeight="1">
      <c r="A221" s="327" t="s">
        <v>1830</v>
      </c>
      <c r="B221" s="328">
        <v>45163.0</v>
      </c>
      <c r="C221" s="329">
        <v>3165000.0</v>
      </c>
      <c r="D221" s="329">
        <v>3.2395E7</v>
      </c>
      <c r="E221" s="329">
        <v>3.188358E7</v>
      </c>
      <c r="F221" s="329">
        <v>3.482E7</v>
      </c>
      <c r="G221" s="329">
        <v>0.0</v>
      </c>
      <c r="H221" s="329">
        <v>7.038E7</v>
      </c>
      <c r="I221" s="329">
        <v>6.986858E7</v>
      </c>
    </row>
    <row r="222" ht="22.5" customHeight="1">
      <c r="A222" s="327" t="s">
        <v>1830</v>
      </c>
      <c r="B222" s="328">
        <v>45164.0</v>
      </c>
      <c r="C222" s="329">
        <v>1.5242E7</v>
      </c>
      <c r="D222" s="329">
        <v>2.29E7</v>
      </c>
      <c r="E222" s="329">
        <v>2.2545389E7</v>
      </c>
      <c r="F222" s="329">
        <v>1.132E7</v>
      </c>
      <c r="G222" s="329">
        <v>0.0</v>
      </c>
      <c r="H222" s="329">
        <v>4.9462E7</v>
      </c>
      <c r="I222" s="329">
        <v>4.9107389E7</v>
      </c>
    </row>
    <row r="223" ht="22.5" customHeight="1">
      <c r="A223" s="327" t="s">
        <v>1830</v>
      </c>
      <c r="B223" s="328">
        <v>45165.0</v>
      </c>
      <c r="C223" s="329">
        <v>1.559E7</v>
      </c>
      <c r="D223" s="329">
        <v>5640000.0</v>
      </c>
      <c r="E223" s="329">
        <v>5549760.0</v>
      </c>
      <c r="F223" s="329">
        <v>1.782E7</v>
      </c>
      <c r="G223" s="329">
        <v>0.0</v>
      </c>
      <c r="H223" s="329">
        <v>3.905E7</v>
      </c>
      <c r="I223" s="329">
        <v>3.895976E7</v>
      </c>
    </row>
    <row r="224" ht="22.5" customHeight="1">
      <c r="A224" s="327" t="s">
        <v>1830</v>
      </c>
      <c r="B224" s="328">
        <v>45166.0</v>
      </c>
      <c r="C224" s="329">
        <v>3.188E7</v>
      </c>
      <c r="D224" s="329">
        <v>5210000.0</v>
      </c>
      <c r="E224" s="329">
        <v>5145240.0</v>
      </c>
      <c r="F224" s="329">
        <v>1.2087E7</v>
      </c>
      <c r="G224" s="329">
        <v>0.0</v>
      </c>
      <c r="H224" s="329">
        <v>4.9177E7</v>
      </c>
      <c r="I224" s="329">
        <v>4.911224E7</v>
      </c>
    </row>
    <row r="225" ht="22.5" customHeight="1">
      <c r="A225" s="327" t="s">
        <v>1830</v>
      </c>
      <c r="B225" s="328">
        <v>45167.0</v>
      </c>
      <c r="C225" s="329">
        <v>1.5645E7</v>
      </c>
      <c r="D225" s="329">
        <v>1.185E7</v>
      </c>
      <c r="E225" s="329">
        <v>1.16654E7</v>
      </c>
      <c r="F225" s="329">
        <v>2.36E7</v>
      </c>
      <c r="G225" s="329">
        <v>0.0</v>
      </c>
      <c r="H225" s="329">
        <v>5.1095E7</v>
      </c>
      <c r="I225" s="329">
        <v>5.09104E7</v>
      </c>
    </row>
    <row r="226" ht="22.5" customHeight="1">
      <c r="A226" s="327" t="s">
        <v>1830</v>
      </c>
      <c r="B226" s="328">
        <v>45168.0</v>
      </c>
      <c r="C226" s="329">
        <v>4605000.0</v>
      </c>
      <c r="D226" s="329">
        <v>1.385E7</v>
      </c>
      <c r="E226" s="329">
        <v>1.36184E7</v>
      </c>
      <c r="F226" s="329">
        <v>1.8505E7</v>
      </c>
      <c r="G226" s="329">
        <v>0.0</v>
      </c>
      <c r="H226" s="329">
        <v>3.696E7</v>
      </c>
      <c r="I226" s="329">
        <v>3.67284E7</v>
      </c>
    </row>
    <row r="227" ht="22.5" customHeight="1">
      <c r="A227" s="327" t="s">
        <v>1830</v>
      </c>
      <c r="B227" s="328">
        <v>45169.0</v>
      </c>
      <c r="C227" s="329">
        <v>4460000.0</v>
      </c>
      <c r="D227" s="329">
        <v>1150000.0</v>
      </c>
      <c r="E227" s="329">
        <v>1131600.0</v>
      </c>
      <c r="F227" s="329">
        <v>1.617E7</v>
      </c>
      <c r="G227" s="329">
        <v>0.0</v>
      </c>
      <c r="H227" s="329">
        <v>2.178E7</v>
      </c>
      <c r="I227" s="329">
        <v>2.17616E7</v>
      </c>
    </row>
    <row r="228" ht="22.5" customHeight="1">
      <c r="A228" s="327" t="s">
        <v>1833</v>
      </c>
      <c r="B228" s="328">
        <v>45170.0</v>
      </c>
      <c r="C228" s="329">
        <v>8865000.0</v>
      </c>
      <c r="D228" s="329">
        <v>1.4345E7</v>
      </c>
      <c r="E228" s="329">
        <v>1.411648E7</v>
      </c>
      <c r="F228" s="329">
        <v>5.3218E7</v>
      </c>
      <c r="G228" s="329">
        <v>0.0</v>
      </c>
      <c r="H228" s="329">
        <v>7.6428E7</v>
      </c>
      <c r="I228" s="329">
        <v>7.619948E7</v>
      </c>
    </row>
    <row r="229" ht="22.5" customHeight="1">
      <c r="A229" s="327" t="s">
        <v>1833</v>
      </c>
      <c r="B229" s="328">
        <v>45171.0</v>
      </c>
      <c r="C229" s="329">
        <v>0.0</v>
      </c>
      <c r="D229" s="329">
        <v>0.0</v>
      </c>
      <c r="E229" s="329">
        <v>0.0</v>
      </c>
      <c r="F229" s="329">
        <v>0.0</v>
      </c>
      <c r="G229" s="329">
        <v>0.0</v>
      </c>
      <c r="H229" s="329">
        <v>0.0</v>
      </c>
      <c r="I229" s="329">
        <v>0.0</v>
      </c>
    </row>
    <row r="230" ht="22.5" customHeight="1">
      <c r="A230" s="327" t="s">
        <v>1833</v>
      </c>
      <c r="B230" s="328">
        <v>45172.0</v>
      </c>
      <c r="C230" s="329">
        <v>9375000.0</v>
      </c>
      <c r="D230" s="329">
        <v>1.1065E7</v>
      </c>
      <c r="E230" s="329">
        <v>1.088796E7</v>
      </c>
      <c r="F230" s="329">
        <v>1.2145E7</v>
      </c>
      <c r="G230" s="329">
        <v>0.0</v>
      </c>
      <c r="H230" s="329">
        <v>3.2585E7</v>
      </c>
      <c r="I230" s="329">
        <v>3.240796E7</v>
      </c>
    </row>
    <row r="231" ht="22.5" customHeight="1">
      <c r="A231" s="327" t="s">
        <v>1833</v>
      </c>
      <c r="B231" s="328">
        <v>45173.0</v>
      </c>
      <c r="C231" s="329">
        <v>1.328E7</v>
      </c>
      <c r="D231" s="329">
        <v>3050000.0</v>
      </c>
      <c r="E231" s="329">
        <v>3013700.0</v>
      </c>
      <c r="F231" s="329">
        <v>2.895E7</v>
      </c>
      <c r="G231" s="329">
        <v>0.0</v>
      </c>
      <c r="H231" s="329">
        <v>4.528E7</v>
      </c>
      <c r="I231" s="329">
        <v>4.52437E7</v>
      </c>
    </row>
    <row r="232" ht="22.5" customHeight="1">
      <c r="A232" s="327" t="s">
        <v>1833</v>
      </c>
      <c r="B232" s="328">
        <v>45174.0</v>
      </c>
      <c r="C232" s="329">
        <v>1.123E7</v>
      </c>
      <c r="D232" s="329">
        <v>7300000.0</v>
      </c>
      <c r="E232" s="329">
        <v>7184700.0</v>
      </c>
      <c r="F232" s="329">
        <v>2.02E7</v>
      </c>
      <c r="G232" s="329">
        <v>0.0</v>
      </c>
      <c r="H232" s="329">
        <v>3.873E7</v>
      </c>
      <c r="I232" s="329">
        <v>3.86147E7</v>
      </c>
    </row>
    <row r="233" ht="22.5" customHeight="1">
      <c r="A233" s="327" t="s">
        <v>1833</v>
      </c>
      <c r="B233" s="328">
        <v>45175.0</v>
      </c>
      <c r="C233" s="329">
        <v>1.2896666E7</v>
      </c>
      <c r="D233" s="329">
        <v>4700000.0</v>
      </c>
      <c r="E233" s="329">
        <v>4624800.0</v>
      </c>
      <c r="F233" s="329">
        <v>4.861E7</v>
      </c>
      <c r="G233" s="329">
        <v>0.0</v>
      </c>
      <c r="H233" s="329">
        <v>6.6206666E7</v>
      </c>
      <c r="I233" s="329">
        <v>6.6131466E7</v>
      </c>
    </row>
    <row r="234" ht="22.5" customHeight="1">
      <c r="A234" s="327" t="s">
        <v>1833</v>
      </c>
      <c r="B234" s="328">
        <v>45176.0</v>
      </c>
      <c r="C234" s="329">
        <v>1.953E7</v>
      </c>
      <c r="D234" s="329">
        <v>1.1025E7</v>
      </c>
      <c r="E234" s="329">
        <v>1.088605E7</v>
      </c>
      <c r="F234" s="329">
        <v>2.3642E7</v>
      </c>
      <c r="G234" s="329">
        <v>0.0</v>
      </c>
      <c r="H234" s="329">
        <v>5.4197E7</v>
      </c>
      <c r="I234" s="329">
        <v>5.405805E7</v>
      </c>
    </row>
    <row r="235" ht="22.5" customHeight="1">
      <c r="A235" s="327" t="s">
        <v>1833</v>
      </c>
      <c r="B235" s="328">
        <v>45177.0</v>
      </c>
      <c r="C235" s="329">
        <v>1.685E7</v>
      </c>
      <c r="D235" s="329">
        <v>9916666.0</v>
      </c>
      <c r="E235" s="329">
        <v>9794999.0</v>
      </c>
      <c r="F235" s="329">
        <v>6.3787E7</v>
      </c>
      <c r="G235" s="329">
        <v>0.0</v>
      </c>
      <c r="H235" s="329">
        <v>9.0553666E7</v>
      </c>
      <c r="I235" s="329">
        <v>9.0431999E7</v>
      </c>
    </row>
    <row r="236" ht="22.5" customHeight="1">
      <c r="A236" s="327" t="s">
        <v>1833</v>
      </c>
      <c r="B236" s="328">
        <v>45178.0</v>
      </c>
      <c r="C236" s="329">
        <v>1.918E7</v>
      </c>
      <c r="D236" s="329">
        <v>1.915E7</v>
      </c>
      <c r="E236" s="329">
        <v>1.88511E7</v>
      </c>
      <c r="F236" s="329">
        <v>3.1845E7</v>
      </c>
      <c r="G236" s="329">
        <v>0.0</v>
      </c>
      <c r="H236" s="329">
        <v>7.0175E7</v>
      </c>
      <c r="I236" s="329">
        <v>6.98761E7</v>
      </c>
    </row>
    <row r="237" ht="22.5" customHeight="1">
      <c r="A237" s="327" t="s">
        <v>1833</v>
      </c>
      <c r="B237" s="328">
        <v>45179.0</v>
      </c>
      <c r="C237" s="329">
        <v>2.521E7</v>
      </c>
      <c r="D237" s="329">
        <v>2.6075E7</v>
      </c>
      <c r="E237" s="329">
        <v>2.56378E7</v>
      </c>
      <c r="F237" s="329">
        <v>5.3865E7</v>
      </c>
      <c r="G237" s="329">
        <v>0.0</v>
      </c>
      <c r="H237" s="329">
        <v>1.0515E8</v>
      </c>
      <c r="I237" s="329">
        <v>1.047128E8</v>
      </c>
    </row>
    <row r="238" ht="22.5" customHeight="1">
      <c r="A238" s="327" t="s">
        <v>1833</v>
      </c>
      <c r="B238" s="328">
        <v>45180.0</v>
      </c>
      <c r="C238" s="329">
        <v>9250000.0</v>
      </c>
      <c r="D238" s="329">
        <v>1.7266666E7</v>
      </c>
      <c r="E238" s="329">
        <v>1.6968159E7</v>
      </c>
      <c r="F238" s="329">
        <v>6.683722E7</v>
      </c>
      <c r="G238" s="329">
        <v>450000.0</v>
      </c>
      <c r="H238" s="329">
        <v>9.2903886E7</v>
      </c>
      <c r="I238" s="329">
        <v>9.2605379E7</v>
      </c>
    </row>
    <row r="239" ht="22.5" customHeight="1">
      <c r="A239" s="327" t="s">
        <v>1833</v>
      </c>
      <c r="B239" s="328">
        <v>45181.0</v>
      </c>
      <c r="C239" s="329">
        <v>0.0</v>
      </c>
      <c r="D239" s="329">
        <v>0.0</v>
      </c>
      <c r="E239" s="329">
        <v>0.0</v>
      </c>
      <c r="F239" s="329">
        <v>2700000.0</v>
      </c>
      <c r="G239" s="329">
        <v>0.0</v>
      </c>
      <c r="H239" s="329">
        <v>2700000.0</v>
      </c>
      <c r="I239" s="329">
        <v>2700000.0</v>
      </c>
    </row>
    <row r="240" ht="22.5" customHeight="1">
      <c r="A240" s="327" t="s">
        <v>1833</v>
      </c>
      <c r="B240" s="328">
        <v>45182.0</v>
      </c>
      <c r="C240" s="329">
        <v>1.541E7</v>
      </c>
      <c r="D240" s="329">
        <v>7770000.0</v>
      </c>
      <c r="E240" s="329">
        <v>7674680.0</v>
      </c>
      <c r="F240" s="329">
        <v>2.941E7</v>
      </c>
      <c r="G240" s="329">
        <v>0.0</v>
      </c>
      <c r="H240" s="329">
        <v>5.259E7</v>
      </c>
      <c r="I240" s="329">
        <v>5.249468E7</v>
      </c>
    </row>
    <row r="241" ht="22.5" customHeight="1">
      <c r="A241" s="327" t="s">
        <v>1833</v>
      </c>
      <c r="B241" s="328">
        <v>45183.0</v>
      </c>
      <c r="C241" s="329">
        <v>1.622E7</v>
      </c>
      <c r="D241" s="329">
        <v>9245000.0</v>
      </c>
      <c r="E241" s="329">
        <v>9112337.0</v>
      </c>
      <c r="F241" s="329">
        <v>4.78E7</v>
      </c>
      <c r="G241" s="329">
        <v>0.0</v>
      </c>
      <c r="H241" s="329">
        <v>7.3265E7</v>
      </c>
      <c r="I241" s="329">
        <v>7.3132337E7</v>
      </c>
    </row>
    <row r="242" ht="22.5" customHeight="1">
      <c r="A242" s="327" t="s">
        <v>1833</v>
      </c>
      <c r="B242" s="328">
        <v>45184.0</v>
      </c>
      <c r="C242" s="329">
        <v>1.2092E7</v>
      </c>
      <c r="D242" s="329">
        <v>6660000.0</v>
      </c>
      <c r="E242" s="329">
        <v>6487800.0</v>
      </c>
      <c r="F242" s="329">
        <v>5.0037E7</v>
      </c>
      <c r="G242" s="329">
        <v>0.0</v>
      </c>
      <c r="H242" s="329">
        <v>6.8789E7</v>
      </c>
      <c r="I242" s="329">
        <v>6.86168E7</v>
      </c>
    </row>
    <row r="243" ht="22.5" customHeight="1">
      <c r="A243" s="327" t="s">
        <v>1833</v>
      </c>
      <c r="B243" s="328">
        <v>45185.0</v>
      </c>
      <c r="C243" s="329">
        <v>1.191E7</v>
      </c>
      <c r="D243" s="329">
        <v>2.0095E7</v>
      </c>
      <c r="E243" s="329">
        <v>1.978098E7</v>
      </c>
      <c r="F243" s="329">
        <v>3.6667E7</v>
      </c>
      <c r="G243" s="329">
        <v>0.0</v>
      </c>
      <c r="H243" s="329">
        <v>6.8672E7</v>
      </c>
      <c r="I243" s="329">
        <v>6.835798E7</v>
      </c>
    </row>
    <row r="244" ht="22.5" customHeight="1">
      <c r="A244" s="327" t="s">
        <v>1833</v>
      </c>
      <c r="B244" s="328">
        <v>45186.0</v>
      </c>
      <c r="C244" s="329">
        <v>1.44E7</v>
      </c>
      <c r="D244" s="329">
        <v>5910000.0</v>
      </c>
      <c r="E244" s="329">
        <v>5828440.0</v>
      </c>
      <c r="F244" s="329">
        <v>6.2775E7</v>
      </c>
      <c r="G244" s="329">
        <v>0.0</v>
      </c>
      <c r="H244" s="329">
        <v>8.3085E7</v>
      </c>
      <c r="I244" s="329">
        <v>8.300344E7</v>
      </c>
    </row>
    <row r="245" ht="22.5" customHeight="1">
      <c r="A245" s="327" t="s">
        <v>1833</v>
      </c>
      <c r="B245" s="328">
        <v>45187.0</v>
      </c>
      <c r="C245" s="329">
        <v>7515000.0</v>
      </c>
      <c r="D245" s="329">
        <v>4911666.0</v>
      </c>
      <c r="E245" s="329">
        <v>4845529.0</v>
      </c>
      <c r="F245" s="329">
        <v>2.5444E7</v>
      </c>
      <c r="G245" s="329">
        <v>0.0</v>
      </c>
      <c r="H245" s="329">
        <v>3.7870666E7</v>
      </c>
      <c r="I245" s="329">
        <v>3.7804529E7</v>
      </c>
    </row>
    <row r="246" ht="22.5" customHeight="1">
      <c r="A246" s="327" t="s">
        <v>1833</v>
      </c>
      <c r="B246" s="328">
        <v>45188.0</v>
      </c>
      <c r="C246" s="329">
        <v>1.146E7</v>
      </c>
      <c r="D246" s="329">
        <v>6100000.0</v>
      </c>
      <c r="E246" s="329">
        <v>6012400.0</v>
      </c>
      <c r="F246" s="329">
        <v>2.763E7</v>
      </c>
      <c r="G246" s="329">
        <v>0.0</v>
      </c>
      <c r="H246" s="329">
        <v>4.519E7</v>
      </c>
      <c r="I246" s="329">
        <v>4.51024E7</v>
      </c>
    </row>
    <row r="247" ht="22.5" customHeight="1">
      <c r="A247" s="327" t="s">
        <v>1833</v>
      </c>
      <c r="B247" s="328">
        <v>45189.0</v>
      </c>
      <c r="C247" s="329">
        <v>2070000.0</v>
      </c>
      <c r="D247" s="329">
        <v>3750000.0</v>
      </c>
      <c r="E247" s="329">
        <v>3690800.0</v>
      </c>
      <c r="F247" s="329">
        <v>2.245E7</v>
      </c>
      <c r="G247" s="329">
        <v>0.0</v>
      </c>
      <c r="H247" s="329">
        <v>2.827E7</v>
      </c>
      <c r="I247" s="329">
        <v>2.82108E7</v>
      </c>
    </row>
    <row r="248" ht="22.5" customHeight="1">
      <c r="A248" s="327" t="s">
        <v>1833</v>
      </c>
      <c r="B248" s="328">
        <v>45190.0</v>
      </c>
      <c r="C248" s="329">
        <v>5000000.0</v>
      </c>
      <c r="D248" s="329">
        <v>1.3845E7</v>
      </c>
      <c r="E248" s="329">
        <v>1.372348E7</v>
      </c>
      <c r="F248" s="329">
        <v>1.127E7</v>
      </c>
      <c r="G248" s="329">
        <v>0.0</v>
      </c>
      <c r="H248" s="329">
        <v>3.0115E7</v>
      </c>
      <c r="I248" s="329">
        <v>2.999348E7</v>
      </c>
    </row>
    <row r="249" ht="22.5" customHeight="1">
      <c r="A249" s="327" t="s">
        <v>1833</v>
      </c>
      <c r="B249" s="328">
        <v>45191.0</v>
      </c>
      <c r="C249" s="329">
        <v>1.0045E7</v>
      </c>
      <c r="D249" s="329">
        <v>1.446E7</v>
      </c>
      <c r="E249" s="329">
        <v>1.423814E7</v>
      </c>
      <c r="F249" s="329">
        <v>3.624E7</v>
      </c>
      <c r="G249" s="329">
        <v>0.0</v>
      </c>
      <c r="H249" s="329">
        <v>6.0745E7</v>
      </c>
      <c r="I249" s="329">
        <v>6.052314E7</v>
      </c>
    </row>
    <row r="250" ht="22.5" customHeight="1">
      <c r="A250" s="327" t="s">
        <v>1833</v>
      </c>
      <c r="B250" s="328">
        <v>45192.0</v>
      </c>
      <c r="C250" s="329">
        <v>1.5535E7</v>
      </c>
      <c r="D250" s="329">
        <v>1.841E7</v>
      </c>
      <c r="E250" s="329">
        <v>1.814094E7</v>
      </c>
      <c r="F250" s="329">
        <v>2.0845E7</v>
      </c>
      <c r="G250" s="329">
        <v>0.0</v>
      </c>
      <c r="H250" s="329">
        <v>5.479E7</v>
      </c>
      <c r="I250" s="329">
        <v>5.452094E7</v>
      </c>
    </row>
    <row r="251" ht="22.5" customHeight="1">
      <c r="A251" s="327" t="s">
        <v>1833</v>
      </c>
      <c r="B251" s="328">
        <v>45193.0</v>
      </c>
      <c r="C251" s="329">
        <v>2.2105E7</v>
      </c>
      <c r="D251" s="329">
        <v>1.9115E7</v>
      </c>
      <c r="E251" s="329">
        <v>1.880916E7</v>
      </c>
      <c r="F251" s="329">
        <v>4.026E7</v>
      </c>
      <c r="G251" s="329">
        <v>0.0</v>
      </c>
      <c r="H251" s="329">
        <v>8.148E7</v>
      </c>
      <c r="I251" s="329">
        <v>8.117416E7</v>
      </c>
    </row>
    <row r="252" ht="22.5" customHeight="1">
      <c r="A252" s="327" t="s">
        <v>1833</v>
      </c>
      <c r="B252" s="328">
        <v>45194.0</v>
      </c>
      <c r="C252" s="329">
        <v>8325000.0</v>
      </c>
      <c r="D252" s="329">
        <v>3570000.0</v>
      </c>
      <c r="E252" s="329">
        <v>3512880.0</v>
      </c>
      <c r="F252" s="329">
        <v>1.096E7</v>
      </c>
      <c r="G252" s="329">
        <v>0.0</v>
      </c>
      <c r="H252" s="329">
        <v>2.2855E7</v>
      </c>
      <c r="I252" s="329">
        <v>2.279788E7</v>
      </c>
    </row>
    <row r="253" ht="22.5" customHeight="1">
      <c r="A253" s="327" t="s">
        <v>1833</v>
      </c>
      <c r="B253" s="328">
        <v>45195.0</v>
      </c>
      <c r="C253" s="329">
        <v>4110000.0</v>
      </c>
      <c r="D253" s="329">
        <v>6400000.0</v>
      </c>
      <c r="E253" s="329">
        <v>6327600.0</v>
      </c>
      <c r="F253" s="329">
        <v>3.1625E7</v>
      </c>
      <c r="G253" s="329">
        <v>0.0</v>
      </c>
      <c r="H253" s="329">
        <v>4.2135E7</v>
      </c>
      <c r="I253" s="329">
        <v>4.20626E7</v>
      </c>
    </row>
    <row r="254" ht="22.5" customHeight="1">
      <c r="A254" s="327" t="s">
        <v>1833</v>
      </c>
      <c r="B254" s="328">
        <v>45196.0</v>
      </c>
      <c r="C254" s="329">
        <v>2385000.0</v>
      </c>
      <c r="D254" s="329">
        <v>1250000.0</v>
      </c>
      <c r="E254" s="329">
        <v>1230000.0</v>
      </c>
      <c r="F254" s="329">
        <v>2000000.0</v>
      </c>
      <c r="G254" s="329">
        <v>0.0</v>
      </c>
      <c r="H254" s="329">
        <v>5635000.0</v>
      </c>
      <c r="I254" s="329">
        <v>5615000.0</v>
      </c>
    </row>
    <row r="255" ht="22.5" customHeight="1">
      <c r="A255" s="327" t="s">
        <v>1833</v>
      </c>
      <c r="B255" s="328">
        <v>45197.0</v>
      </c>
      <c r="C255" s="329">
        <v>6770000.0</v>
      </c>
      <c r="D255" s="329">
        <v>560000.0</v>
      </c>
      <c r="E255" s="329">
        <v>552640.0</v>
      </c>
      <c r="F255" s="329">
        <v>2.3E7</v>
      </c>
      <c r="G255" s="329">
        <v>0.0</v>
      </c>
      <c r="H255" s="329">
        <v>3.033E7</v>
      </c>
      <c r="I255" s="329">
        <v>3.032264E7</v>
      </c>
    </row>
    <row r="256" ht="22.5" customHeight="1">
      <c r="A256" s="327" t="s">
        <v>1833</v>
      </c>
      <c r="B256" s="328">
        <v>45198.0</v>
      </c>
      <c r="C256" s="329">
        <v>50000.0</v>
      </c>
      <c r="D256" s="329">
        <v>1.141E7</v>
      </c>
      <c r="E256" s="329">
        <v>1.122744E7</v>
      </c>
      <c r="F256" s="329">
        <v>1.9875E7</v>
      </c>
      <c r="G256" s="329">
        <v>0.0</v>
      </c>
      <c r="H256" s="329">
        <v>3.1335E7</v>
      </c>
      <c r="I256" s="329">
        <v>3.115244E7</v>
      </c>
    </row>
    <row r="257" ht="22.5" customHeight="1">
      <c r="A257" s="327" t="s">
        <v>1833</v>
      </c>
      <c r="B257" s="328">
        <v>45199.0</v>
      </c>
      <c r="C257" s="329">
        <v>9845000.0</v>
      </c>
      <c r="D257" s="329">
        <v>1.7055E7</v>
      </c>
      <c r="E257" s="329">
        <v>1.681112E7</v>
      </c>
      <c r="F257" s="329">
        <v>3.411E7</v>
      </c>
      <c r="G257" s="329">
        <v>0.0</v>
      </c>
      <c r="H257" s="329">
        <v>6.101E7</v>
      </c>
      <c r="I257" s="329">
        <v>6.076612E7</v>
      </c>
    </row>
    <row r="258" ht="22.5" customHeight="1">
      <c r="A258" s="327" t="s">
        <v>1836</v>
      </c>
      <c r="B258" s="328">
        <v>45200.0</v>
      </c>
      <c r="C258" s="329">
        <v>2.4595E7</v>
      </c>
      <c r="D258" s="329">
        <v>8805000.0</v>
      </c>
      <c r="E258" s="329">
        <v>8666620.0</v>
      </c>
      <c r="F258" s="329">
        <v>2.1339E7</v>
      </c>
      <c r="G258" s="329">
        <v>0.0</v>
      </c>
      <c r="H258" s="329">
        <v>5.4739E7</v>
      </c>
      <c r="I258" s="329">
        <v>5.460062E7</v>
      </c>
    </row>
    <row r="259" ht="22.5" customHeight="1">
      <c r="A259" s="327" t="s">
        <v>1836</v>
      </c>
      <c r="B259" s="328">
        <v>45201.0</v>
      </c>
      <c r="C259" s="329">
        <v>8950000.0</v>
      </c>
      <c r="D259" s="329">
        <v>4200000.0</v>
      </c>
      <c r="E259" s="329">
        <v>4129000.0</v>
      </c>
      <c r="F259" s="329">
        <v>1.435E7</v>
      </c>
      <c r="G259" s="329">
        <v>0.0</v>
      </c>
      <c r="H259" s="329">
        <v>2.75E7</v>
      </c>
      <c r="I259" s="329">
        <v>3.196662E7</v>
      </c>
    </row>
    <row r="260" ht="22.5" customHeight="1">
      <c r="A260" s="327" t="s">
        <v>1836</v>
      </c>
      <c r="B260" s="328">
        <v>45202.0</v>
      </c>
      <c r="C260" s="329">
        <v>9695000.0</v>
      </c>
      <c r="D260" s="329">
        <v>1850000.0</v>
      </c>
      <c r="E260" s="329">
        <v>1827400.0</v>
      </c>
      <c r="F260" s="329">
        <v>7.829E7</v>
      </c>
      <c r="G260" s="329">
        <v>0.0</v>
      </c>
      <c r="H260" s="329">
        <v>8.9835E7</v>
      </c>
      <c r="I260" s="329">
        <v>8.98124E7</v>
      </c>
    </row>
    <row r="261" ht="22.5" customHeight="1">
      <c r="A261" s="327" t="s">
        <v>1836</v>
      </c>
      <c r="B261" s="328">
        <v>45203.0</v>
      </c>
      <c r="C261" s="329">
        <v>7437000.0</v>
      </c>
      <c r="D261" s="329">
        <v>1.611E7</v>
      </c>
      <c r="E261" s="329">
        <v>1.585224E7</v>
      </c>
      <c r="F261" s="329">
        <v>2.7755E7</v>
      </c>
      <c r="G261" s="329">
        <v>0.0</v>
      </c>
      <c r="H261" s="329">
        <v>5.1302E7</v>
      </c>
      <c r="I261" s="329">
        <v>5.104424E7</v>
      </c>
    </row>
    <row r="262" ht="22.5" customHeight="1">
      <c r="A262" s="327" t="s">
        <v>1836</v>
      </c>
      <c r="B262" s="328">
        <v>45204.0</v>
      </c>
      <c r="C262" s="329">
        <v>8950000.0</v>
      </c>
      <c r="D262" s="329">
        <v>1.119E7</v>
      </c>
      <c r="E262" s="329">
        <v>1.105566E7</v>
      </c>
      <c r="F262" s="329">
        <v>1.607E7</v>
      </c>
      <c r="G262" s="329">
        <v>0.0</v>
      </c>
      <c r="H262" s="329">
        <v>3.621E7</v>
      </c>
      <c r="I262" s="329">
        <v>3.607566E7</v>
      </c>
    </row>
    <row r="263" ht="22.5" customHeight="1">
      <c r="A263" s="327" t="s">
        <v>1836</v>
      </c>
      <c r="B263" s="328">
        <v>45205.0</v>
      </c>
      <c r="C263" s="329">
        <v>9350000.0</v>
      </c>
      <c r="D263" s="329">
        <v>2.3155E7</v>
      </c>
      <c r="E263" s="329">
        <v>2.286232E7</v>
      </c>
      <c r="F263" s="329">
        <v>3.6052E7</v>
      </c>
      <c r="G263" s="329">
        <v>0.0</v>
      </c>
      <c r="H263" s="329">
        <v>6.8557E7</v>
      </c>
      <c r="I263" s="329">
        <v>6.826432E7</v>
      </c>
    </row>
    <row r="264" ht="22.5" customHeight="1">
      <c r="A264" s="327" t="s">
        <v>1836</v>
      </c>
      <c r="B264" s="328">
        <v>45206.0</v>
      </c>
      <c r="C264" s="329">
        <v>1.648E7</v>
      </c>
      <c r="D264" s="329">
        <v>1.053E7</v>
      </c>
      <c r="E264" s="329">
        <v>1.038652E7</v>
      </c>
      <c r="F264" s="329">
        <v>7.2805E7</v>
      </c>
      <c r="G264" s="329">
        <v>0.0</v>
      </c>
      <c r="H264" s="329">
        <v>9.9815E7</v>
      </c>
      <c r="I264" s="329">
        <v>9.967152E7</v>
      </c>
    </row>
    <row r="265" ht="22.5" customHeight="1">
      <c r="A265" s="327" t="s">
        <v>1836</v>
      </c>
      <c r="B265" s="328">
        <v>45207.0</v>
      </c>
      <c r="C265" s="329">
        <v>1.3155E7</v>
      </c>
      <c r="D265" s="329">
        <v>1.1555E7</v>
      </c>
      <c r="E265" s="329">
        <v>1.138255E7</v>
      </c>
      <c r="F265" s="329">
        <v>2.725E7</v>
      </c>
      <c r="G265" s="329">
        <v>0.0</v>
      </c>
      <c r="H265" s="329">
        <v>5.196E7</v>
      </c>
      <c r="I265" s="329">
        <v>5.178755E7</v>
      </c>
    </row>
    <row r="266" ht="22.5" customHeight="1">
      <c r="A266" s="327" t="s">
        <v>1836</v>
      </c>
      <c r="B266" s="328">
        <v>45208.0</v>
      </c>
      <c r="C266" s="329">
        <v>1.1815E7</v>
      </c>
      <c r="D266" s="329">
        <v>2500000.0</v>
      </c>
      <c r="E266" s="329">
        <v>2485000.0</v>
      </c>
      <c r="F266" s="329">
        <v>2.7229E7</v>
      </c>
      <c r="G266" s="329">
        <v>0.0</v>
      </c>
      <c r="H266" s="329">
        <v>4.1544E7</v>
      </c>
      <c r="I266" s="329">
        <v>4.1529E7</v>
      </c>
    </row>
    <row r="267" ht="22.5" customHeight="1">
      <c r="A267" s="327" t="s">
        <v>1836</v>
      </c>
      <c r="B267" s="328">
        <v>45209.0</v>
      </c>
      <c r="C267" s="329">
        <v>1.48E7</v>
      </c>
      <c r="D267" s="329">
        <v>1.023E7</v>
      </c>
      <c r="E267" s="329">
        <v>1.007682E7</v>
      </c>
      <c r="F267" s="329">
        <v>3.1965E7</v>
      </c>
      <c r="G267" s="329">
        <v>0.0</v>
      </c>
      <c r="H267" s="329">
        <v>5.6995E7</v>
      </c>
      <c r="I267" s="329">
        <v>5.684182E7</v>
      </c>
    </row>
    <row r="268" ht="22.5" customHeight="1">
      <c r="A268" s="327" t="s">
        <v>1836</v>
      </c>
      <c r="B268" s="328">
        <v>45210.0</v>
      </c>
      <c r="C268" s="329">
        <v>6408000.0</v>
      </c>
      <c r="D268" s="329">
        <v>6495000.0</v>
      </c>
      <c r="E268" s="329">
        <v>6391080.0</v>
      </c>
      <c r="F268" s="329">
        <v>3.473E7</v>
      </c>
      <c r="G268" s="329">
        <v>500000.0</v>
      </c>
      <c r="H268" s="329">
        <v>4.7133E7</v>
      </c>
      <c r="I268" s="329">
        <v>4.702908E7</v>
      </c>
    </row>
    <row r="269" ht="22.5" customHeight="1">
      <c r="A269" s="327" t="s">
        <v>1836</v>
      </c>
      <c r="B269" s="328">
        <v>45211.0</v>
      </c>
      <c r="C269" s="329">
        <v>1.355E7</v>
      </c>
      <c r="D269" s="329">
        <v>1.1165E7</v>
      </c>
      <c r="E269" s="329">
        <v>1.103086E7</v>
      </c>
      <c r="F269" s="329">
        <v>5.4775E7</v>
      </c>
      <c r="G269" s="329">
        <v>0.0</v>
      </c>
      <c r="H269" s="329">
        <v>7.949E7</v>
      </c>
      <c r="I269" s="329">
        <v>7.935586E7</v>
      </c>
    </row>
    <row r="270" ht="22.5" customHeight="1">
      <c r="A270" s="327" t="s">
        <v>1836</v>
      </c>
      <c r="B270" s="328">
        <v>45212.0</v>
      </c>
      <c r="C270" s="329">
        <v>1.5442E7</v>
      </c>
      <c r="D270" s="329">
        <v>8120000.0</v>
      </c>
      <c r="E270" s="329">
        <v>7990080.0</v>
      </c>
      <c r="F270" s="329">
        <v>2.3865E7</v>
      </c>
      <c r="G270" s="329">
        <v>0.0</v>
      </c>
      <c r="H270" s="329">
        <v>4.7427E7</v>
      </c>
      <c r="I270" s="329">
        <v>4.729708E7</v>
      </c>
    </row>
    <row r="271" ht="22.5" customHeight="1">
      <c r="A271" s="327" t="s">
        <v>1836</v>
      </c>
      <c r="B271" s="328">
        <v>45213.0</v>
      </c>
      <c r="C271" s="329">
        <v>9235000.0</v>
      </c>
      <c r="D271" s="329">
        <v>3.6865E7</v>
      </c>
      <c r="E271" s="329">
        <v>3.630966E7</v>
      </c>
      <c r="F271" s="329">
        <v>2.9235E7</v>
      </c>
      <c r="G271" s="329">
        <v>0.0</v>
      </c>
      <c r="H271" s="329">
        <v>7.5335E7</v>
      </c>
      <c r="I271" s="329">
        <v>7.477966E7</v>
      </c>
    </row>
    <row r="272" ht="22.5" customHeight="1">
      <c r="A272" s="327" t="s">
        <v>1836</v>
      </c>
      <c r="B272" s="328">
        <v>45214.0</v>
      </c>
      <c r="C272" s="329">
        <v>2.499E7</v>
      </c>
      <c r="D272" s="329">
        <v>8660000.0</v>
      </c>
      <c r="E272" s="329">
        <v>8266300.0</v>
      </c>
      <c r="F272" s="329">
        <v>4.9177E7</v>
      </c>
      <c r="G272" s="329">
        <v>0.0</v>
      </c>
      <c r="H272" s="329">
        <v>8.2827E7</v>
      </c>
      <c r="I272" s="329">
        <v>8.24333E7</v>
      </c>
    </row>
    <row r="273" ht="22.5" customHeight="1">
      <c r="A273" s="327" t="s">
        <v>1836</v>
      </c>
      <c r="B273" s="328">
        <v>45215.0</v>
      </c>
      <c r="C273" s="329">
        <v>1.1055E7</v>
      </c>
      <c r="D273" s="329">
        <v>5095000.0</v>
      </c>
      <c r="E273" s="329">
        <v>5013488.0</v>
      </c>
      <c r="F273" s="329">
        <v>2.3605E7</v>
      </c>
      <c r="G273" s="329">
        <v>0.0</v>
      </c>
      <c r="H273" s="329">
        <v>3.9755E7</v>
      </c>
      <c r="I273" s="329">
        <v>3.9673488E7</v>
      </c>
    </row>
    <row r="274" ht="22.5" customHeight="1">
      <c r="A274" s="327" t="s">
        <v>1836</v>
      </c>
      <c r="B274" s="328">
        <v>45216.0</v>
      </c>
      <c r="C274" s="329">
        <v>6070000.0</v>
      </c>
      <c r="D274" s="329">
        <v>6845000.0</v>
      </c>
      <c r="E274" s="329">
        <v>6760930.0</v>
      </c>
      <c r="F274" s="329">
        <v>6477000.0</v>
      </c>
      <c r="G274" s="329">
        <v>0.0</v>
      </c>
      <c r="H274" s="329">
        <v>1.9392E7</v>
      </c>
      <c r="I274" s="329">
        <v>1.930793E7</v>
      </c>
    </row>
    <row r="275" ht="22.5" customHeight="1">
      <c r="A275" s="327" t="s">
        <v>1836</v>
      </c>
      <c r="B275" s="328">
        <v>45217.0</v>
      </c>
      <c r="C275" s="329">
        <v>9687000.0</v>
      </c>
      <c r="D275" s="329">
        <v>1300000.0</v>
      </c>
      <c r="E275" s="329">
        <v>1279200.0</v>
      </c>
      <c r="F275" s="329">
        <v>1.4323333E7</v>
      </c>
      <c r="G275" s="329">
        <v>0.0</v>
      </c>
      <c r="H275" s="329">
        <v>2.5310333E7</v>
      </c>
      <c r="I275" s="329">
        <v>2.5289533E7</v>
      </c>
    </row>
    <row r="276" ht="22.5" customHeight="1">
      <c r="A276" s="327" t="s">
        <v>1836</v>
      </c>
      <c r="B276" s="328">
        <v>45218.0</v>
      </c>
      <c r="C276" s="329">
        <v>9270000.0</v>
      </c>
      <c r="D276" s="329">
        <v>1.305E7</v>
      </c>
      <c r="E276" s="329">
        <v>1.28412E7</v>
      </c>
      <c r="F276" s="329">
        <v>1.196E7</v>
      </c>
      <c r="G276" s="329">
        <v>0.0</v>
      </c>
      <c r="H276" s="329">
        <v>3.428E7</v>
      </c>
      <c r="I276" s="329">
        <v>3.40712E7</v>
      </c>
    </row>
    <row r="277" ht="22.5" customHeight="1">
      <c r="A277" s="327" t="s">
        <v>1836</v>
      </c>
      <c r="B277" s="328">
        <v>45219.0</v>
      </c>
      <c r="C277" s="329">
        <v>3700000.0</v>
      </c>
      <c r="D277" s="329">
        <v>1.751E7</v>
      </c>
      <c r="E277" s="329">
        <v>1.732284E7</v>
      </c>
      <c r="F277" s="329">
        <v>2.4755E7</v>
      </c>
      <c r="G277" s="329">
        <v>0.0</v>
      </c>
      <c r="H277" s="329">
        <v>4.5965E7</v>
      </c>
      <c r="I277" s="329">
        <v>4.577784E7</v>
      </c>
    </row>
    <row r="278" ht="22.5" customHeight="1">
      <c r="A278" s="327" t="s">
        <v>1836</v>
      </c>
      <c r="B278" s="328">
        <v>45220.0</v>
      </c>
      <c r="C278" s="329">
        <v>2.177E7</v>
      </c>
      <c r="D278" s="329">
        <v>4.9005E7</v>
      </c>
      <c r="E278" s="329">
        <v>4.848522E7</v>
      </c>
      <c r="F278" s="329">
        <v>5.6945E7</v>
      </c>
      <c r="G278" s="329">
        <v>0.0</v>
      </c>
      <c r="H278" s="329">
        <v>1.2772E8</v>
      </c>
      <c r="I278" s="329">
        <v>1.2720022E8</v>
      </c>
    </row>
    <row r="279" ht="22.5" customHeight="1">
      <c r="A279" s="327" t="s">
        <v>1836</v>
      </c>
      <c r="B279" s="328">
        <v>45221.0</v>
      </c>
      <c r="C279" s="329">
        <v>2.798E7</v>
      </c>
      <c r="D279" s="329">
        <v>1.0275E7</v>
      </c>
      <c r="E279" s="329">
        <v>1.01106E7</v>
      </c>
      <c r="F279" s="329">
        <v>6.0435E7</v>
      </c>
      <c r="G279" s="329">
        <v>0.0</v>
      </c>
      <c r="H279" s="329">
        <v>9.869E7</v>
      </c>
      <c r="I279" s="329">
        <v>9.85256E7</v>
      </c>
    </row>
    <row r="280" ht="22.5" customHeight="1">
      <c r="A280" s="327" t="s">
        <v>1836</v>
      </c>
      <c r="B280" s="328">
        <v>45222.0</v>
      </c>
      <c r="C280" s="329">
        <v>7760000.0</v>
      </c>
      <c r="D280" s="329">
        <v>8200000.0</v>
      </c>
      <c r="E280" s="329">
        <v>8068800.0</v>
      </c>
      <c r="F280" s="329">
        <v>3.3855E7</v>
      </c>
      <c r="G280" s="329">
        <v>0.0</v>
      </c>
      <c r="H280" s="329">
        <v>4.9815E7</v>
      </c>
      <c r="I280" s="329">
        <v>4.96838E7</v>
      </c>
    </row>
    <row r="281" ht="22.5" customHeight="1">
      <c r="A281" s="327" t="s">
        <v>1836</v>
      </c>
      <c r="B281" s="328">
        <v>45223.0</v>
      </c>
      <c r="C281" s="329">
        <v>8010000.0</v>
      </c>
      <c r="D281" s="329">
        <v>3800000.0</v>
      </c>
      <c r="E281" s="329">
        <v>3756800.0</v>
      </c>
      <c r="F281" s="329">
        <v>3.611E7</v>
      </c>
      <c r="G281" s="329">
        <v>0.0</v>
      </c>
      <c r="H281" s="329">
        <v>4.792E7</v>
      </c>
      <c r="I281" s="329">
        <v>4.78768E7</v>
      </c>
    </row>
    <row r="282" ht="22.5" customHeight="1">
      <c r="A282" s="327" t="s">
        <v>1836</v>
      </c>
      <c r="B282" s="328">
        <v>45224.0</v>
      </c>
      <c r="C282" s="329">
        <v>6170000.0</v>
      </c>
      <c r="D282" s="329">
        <v>8750000.0</v>
      </c>
      <c r="E282" s="329">
        <v>8607000.0</v>
      </c>
      <c r="F282" s="329">
        <v>1.5842E7</v>
      </c>
      <c r="G282" s="329">
        <v>0.0</v>
      </c>
      <c r="H282" s="329">
        <v>3.0762E7</v>
      </c>
      <c r="I282" s="329">
        <v>3.0619E7</v>
      </c>
    </row>
    <row r="283" ht="22.5" customHeight="1">
      <c r="A283" s="327" t="s">
        <v>1836</v>
      </c>
      <c r="B283" s="328">
        <v>45225.0</v>
      </c>
      <c r="C283" s="329">
        <v>3154000.0</v>
      </c>
      <c r="D283" s="329">
        <v>1.17E7</v>
      </c>
      <c r="E283" s="329">
        <v>1.15258E7</v>
      </c>
      <c r="F283" s="329">
        <v>5.713E7</v>
      </c>
      <c r="G283" s="329">
        <v>0.0</v>
      </c>
      <c r="H283" s="329">
        <v>7.1984E7</v>
      </c>
      <c r="I283" s="329">
        <v>7.18098E7</v>
      </c>
    </row>
    <row r="284" ht="22.5" customHeight="1">
      <c r="A284" s="327" t="s">
        <v>1836</v>
      </c>
      <c r="B284" s="328">
        <v>45226.0</v>
      </c>
      <c r="C284" s="329">
        <v>4990000.0</v>
      </c>
      <c r="D284" s="329">
        <v>6845000.0</v>
      </c>
      <c r="E284" s="329">
        <v>5468730.0</v>
      </c>
      <c r="F284" s="329">
        <v>6610000.0</v>
      </c>
      <c r="G284" s="329">
        <v>0.0</v>
      </c>
      <c r="H284" s="329">
        <v>1.8445E7</v>
      </c>
      <c r="I284" s="329">
        <v>1.706873E7</v>
      </c>
    </row>
    <row r="285" ht="22.5" customHeight="1">
      <c r="A285" s="327" t="s">
        <v>1836</v>
      </c>
      <c r="B285" s="328">
        <v>45227.0</v>
      </c>
      <c r="C285" s="329">
        <v>4.9445E7</v>
      </c>
      <c r="D285" s="329">
        <v>2.098E7</v>
      </c>
      <c r="E285" s="329">
        <v>2.06132E7</v>
      </c>
      <c r="F285" s="329">
        <v>1.7192E7</v>
      </c>
      <c r="G285" s="329">
        <v>0.0</v>
      </c>
      <c r="H285" s="329">
        <v>8.7617E7</v>
      </c>
      <c r="I285" s="329">
        <v>8.72502E7</v>
      </c>
    </row>
    <row r="286" ht="22.5" customHeight="1">
      <c r="A286" s="327" t="s">
        <v>1836</v>
      </c>
      <c r="B286" s="328">
        <v>45228.0</v>
      </c>
      <c r="C286" s="329">
        <v>2.331E7</v>
      </c>
      <c r="D286" s="329">
        <v>4.1415E7</v>
      </c>
      <c r="E286" s="329">
        <v>4.075506E7</v>
      </c>
      <c r="F286" s="329">
        <v>2.85E7</v>
      </c>
      <c r="G286" s="329">
        <v>0.0</v>
      </c>
      <c r="H286" s="329">
        <v>9.3225E7</v>
      </c>
      <c r="I286" s="329">
        <v>9.256506E7</v>
      </c>
    </row>
    <row r="287" ht="22.5" customHeight="1">
      <c r="A287" s="327" t="s">
        <v>1836</v>
      </c>
      <c r="B287" s="328">
        <v>45229.0</v>
      </c>
      <c r="C287" s="329">
        <v>1.1077E7</v>
      </c>
      <c r="D287" s="329">
        <v>9850000.0</v>
      </c>
      <c r="E287" s="329">
        <v>9704400.0</v>
      </c>
      <c r="F287" s="329">
        <v>3.255E7</v>
      </c>
      <c r="G287" s="329">
        <v>0.0</v>
      </c>
      <c r="H287" s="329">
        <v>5.3477E7</v>
      </c>
      <c r="I287" s="329">
        <v>5.33314E7</v>
      </c>
    </row>
    <row r="288" ht="22.5" customHeight="1">
      <c r="A288" s="327" t="s">
        <v>1836</v>
      </c>
      <c r="B288" s="328">
        <v>45230.0</v>
      </c>
      <c r="C288" s="329">
        <v>7160000.0</v>
      </c>
      <c r="D288" s="329">
        <v>2470000.0</v>
      </c>
      <c r="E288" s="329">
        <v>2430480.0</v>
      </c>
      <c r="F288" s="329">
        <v>1.9705E7</v>
      </c>
      <c r="G288" s="329">
        <v>0.0</v>
      </c>
      <c r="H288" s="329">
        <v>2.9335E7</v>
      </c>
      <c r="I288" s="329">
        <v>2.929548E7</v>
      </c>
    </row>
    <row r="289" ht="22.5" customHeight="1">
      <c r="A289" s="327" t="s">
        <v>1839</v>
      </c>
      <c r="B289" s="328">
        <v>45231.0</v>
      </c>
      <c r="C289" s="329">
        <v>8805000.0</v>
      </c>
      <c r="D289" s="329">
        <v>9160000.0</v>
      </c>
      <c r="E289" s="329">
        <v>9013440.0</v>
      </c>
      <c r="F289" s="329">
        <v>2.6132E7</v>
      </c>
      <c r="G289" s="329">
        <v>500000.0</v>
      </c>
      <c r="H289" s="329">
        <v>4.3597E7</v>
      </c>
      <c r="I289" s="329">
        <v>4.345044E7</v>
      </c>
    </row>
    <row r="290" ht="22.5" customHeight="1">
      <c r="A290" s="327" t="s">
        <v>1839</v>
      </c>
      <c r="B290" s="328">
        <v>45232.0</v>
      </c>
      <c r="C290" s="329">
        <v>9700000.0</v>
      </c>
      <c r="D290" s="329">
        <v>8740000.0</v>
      </c>
      <c r="E290" s="329">
        <v>8666360.0</v>
      </c>
      <c r="F290" s="329">
        <v>4.705E7</v>
      </c>
      <c r="G290" s="329">
        <v>0.0</v>
      </c>
      <c r="H290" s="329">
        <v>6.549E7</v>
      </c>
      <c r="I290" s="329">
        <v>6.576344E7</v>
      </c>
    </row>
    <row r="291" ht="22.5" customHeight="1">
      <c r="A291" s="327" t="s">
        <v>1839</v>
      </c>
      <c r="B291" s="328">
        <v>45233.0</v>
      </c>
      <c r="C291" s="329">
        <v>1.88E7</v>
      </c>
      <c r="D291" s="329">
        <v>4050000.0</v>
      </c>
      <c r="E291" s="329">
        <v>3985200.0</v>
      </c>
      <c r="F291" s="329">
        <v>3.6615E7</v>
      </c>
      <c r="G291" s="329">
        <v>500000.0</v>
      </c>
      <c r="H291" s="329">
        <v>5.8965E7</v>
      </c>
      <c r="I291" s="329">
        <v>5.89002E7</v>
      </c>
    </row>
    <row r="292" ht="22.5" customHeight="1">
      <c r="A292" s="327" t="s">
        <v>1839</v>
      </c>
      <c r="B292" s="328">
        <v>45234.0</v>
      </c>
      <c r="C292" s="329">
        <v>1.757E7</v>
      </c>
      <c r="D292" s="329">
        <v>1.172E7</v>
      </c>
      <c r="E292" s="329">
        <v>1.157218E7</v>
      </c>
      <c r="F292" s="329">
        <v>4.2425E7</v>
      </c>
      <c r="G292" s="329">
        <v>0.0</v>
      </c>
      <c r="H292" s="329">
        <v>7.1715E7</v>
      </c>
      <c r="I292" s="329">
        <v>7.156718E7</v>
      </c>
    </row>
    <row r="293" ht="22.5" customHeight="1">
      <c r="A293" s="327" t="s">
        <v>1839</v>
      </c>
      <c r="B293" s="328">
        <v>45235.0</v>
      </c>
      <c r="C293" s="329">
        <v>2.038E7</v>
      </c>
      <c r="D293" s="329">
        <v>7310000.0</v>
      </c>
      <c r="E293" s="329">
        <v>7215140.0</v>
      </c>
      <c r="F293" s="329">
        <v>4.4285E7</v>
      </c>
      <c r="G293" s="329">
        <v>0.0</v>
      </c>
      <c r="H293" s="329">
        <v>7.1975E7</v>
      </c>
      <c r="I293" s="329">
        <v>7.188014E7</v>
      </c>
    </row>
    <row r="294" ht="22.5" customHeight="1">
      <c r="A294" s="327" t="s">
        <v>1839</v>
      </c>
      <c r="B294" s="328">
        <v>45236.0</v>
      </c>
      <c r="C294" s="329">
        <v>5615000.0</v>
      </c>
      <c r="D294" s="329">
        <v>3285000.0</v>
      </c>
      <c r="E294" s="329">
        <v>3243640.0</v>
      </c>
      <c r="F294" s="329">
        <v>6.0145E7</v>
      </c>
      <c r="G294" s="329">
        <v>0.0</v>
      </c>
      <c r="H294" s="329">
        <v>6.9045E7</v>
      </c>
      <c r="I294" s="329">
        <v>6.900364E7</v>
      </c>
    </row>
    <row r="295" ht="22.5" customHeight="1">
      <c r="A295" s="327" t="s">
        <v>1839</v>
      </c>
      <c r="B295" s="328">
        <v>45237.0</v>
      </c>
      <c r="C295" s="329">
        <v>7250000.0</v>
      </c>
      <c r="D295" s="329">
        <v>1.085E7</v>
      </c>
      <c r="E295" s="329">
        <v>1.06836E7</v>
      </c>
      <c r="F295" s="329">
        <v>5.7285E7</v>
      </c>
      <c r="G295" s="329">
        <v>0.0</v>
      </c>
      <c r="H295" s="329">
        <v>7.5385E7</v>
      </c>
      <c r="I295" s="329">
        <v>7.52186E7</v>
      </c>
    </row>
    <row r="296" ht="22.5" customHeight="1">
      <c r="A296" s="327" t="s">
        <v>1839</v>
      </c>
      <c r="B296" s="328">
        <v>45238.0</v>
      </c>
      <c r="C296" s="329">
        <v>3800000.0</v>
      </c>
      <c r="D296" s="329">
        <v>1850000.0</v>
      </c>
      <c r="E296" s="329">
        <v>1820400.0</v>
      </c>
      <c r="F296" s="329">
        <v>1.8538E7</v>
      </c>
      <c r="G296" s="329">
        <v>0.0</v>
      </c>
      <c r="H296" s="329">
        <v>2.4188E7</v>
      </c>
      <c r="I296" s="329">
        <v>2.41584E7</v>
      </c>
    </row>
    <row r="297" ht="22.5" customHeight="1">
      <c r="A297" s="327" t="s">
        <v>1839</v>
      </c>
      <c r="B297" s="328">
        <v>45239.0</v>
      </c>
      <c r="C297" s="329">
        <v>3730000.0</v>
      </c>
      <c r="D297" s="329">
        <v>3995000.0</v>
      </c>
      <c r="E297" s="329">
        <v>3931080.0</v>
      </c>
      <c r="F297" s="329">
        <v>2.0731666E7</v>
      </c>
      <c r="G297" s="329">
        <v>0.0</v>
      </c>
      <c r="H297" s="329">
        <v>2.8456666E7</v>
      </c>
      <c r="I297" s="329">
        <v>2.8392746E7</v>
      </c>
    </row>
    <row r="298" ht="22.5" customHeight="1">
      <c r="A298" s="327" t="s">
        <v>1839</v>
      </c>
      <c r="B298" s="328">
        <v>45240.0</v>
      </c>
      <c r="C298" s="329">
        <v>6292000.0</v>
      </c>
      <c r="D298" s="329">
        <v>1200000.0</v>
      </c>
      <c r="E298" s="329">
        <v>1180800.0</v>
      </c>
      <c r="F298" s="329">
        <v>1.696E7</v>
      </c>
      <c r="G298" s="329">
        <v>0.0</v>
      </c>
      <c r="H298" s="329">
        <v>2.4452E7</v>
      </c>
      <c r="I298" s="329">
        <v>2.44328E7</v>
      </c>
    </row>
    <row r="299" ht="22.5" customHeight="1">
      <c r="A299" s="327" t="s">
        <v>1839</v>
      </c>
      <c r="B299" s="328">
        <v>45241.0</v>
      </c>
      <c r="C299" s="329">
        <v>1.118E7</v>
      </c>
      <c r="D299" s="329">
        <v>8510000.0</v>
      </c>
      <c r="E299" s="329">
        <v>8388840.0</v>
      </c>
      <c r="F299" s="329">
        <v>1.533006E7</v>
      </c>
      <c r="G299" s="329">
        <v>0.0</v>
      </c>
      <c r="H299" s="329">
        <v>3.502006E7</v>
      </c>
      <c r="I299" s="329">
        <v>3.48989E7</v>
      </c>
    </row>
    <row r="300" ht="22.5" customHeight="1">
      <c r="A300" s="327" t="s">
        <v>1839</v>
      </c>
      <c r="B300" s="328">
        <v>45242.0</v>
      </c>
      <c r="C300" s="329">
        <v>3.781E7</v>
      </c>
      <c r="D300" s="329">
        <v>2.715E7</v>
      </c>
      <c r="E300" s="329">
        <v>2.66959E7</v>
      </c>
      <c r="F300" s="329">
        <v>7.2098333E7</v>
      </c>
      <c r="G300" s="329">
        <v>0.0</v>
      </c>
      <c r="H300" s="329">
        <v>1.37058333E8</v>
      </c>
      <c r="I300" s="329">
        <v>1.36604233E8</v>
      </c>
    </row>
    <row r="301" ht="22.5" customHeight="1">
      <c r="A301" s="327" t="s">
        <v>1839</v>
      </c>
      <c r="B301" s="328">
        <v>45243.0</v>
      </c>
      <c r="C301" s="329">
        <v>4060000.0</v>
      </c>
      <c r="D301" s="329">
        <v>0.0</v>
      </c>
      <c r="E301" s="329">
        <v>0.0</v>
      </c>
      <c r="F301" s="329">
        <v>7500000.0</v>
      </c>
      <c r="G301" s="329">
        <v>0.0</v>
      </c>
      <c r="H301" s="329">
        <v>1.156E7</v>
      </c>
      <c r="I301" s="329">
        <v>1.156E7</v>
      </c>
    </row>
    <row r="302" ht="22.5" customHeight="1">
      <c r="A302" s="327" t="s">
        <v>1839</v>
      </c>
      <c r="B302" s="328">
        <v>45244.0</v>
      </c>
      <c r="C302" s="329">
        <v>0.0</v>
      </c>
      <c r="D302" s="329">
        <v>0.0</v>
      </c>
      <c r="E302" s="329">
        <v>0.0</v>
      </c>
      <c r="F302" s="329">
        <v>0.0</v>
      </c>
      <c r="G302" s="329">
        <v>0.0</v>
      </c>
      <c r="H302" s="329">
        <v>0.0</v>
      </c>
      <c r="I302" s="329">
        <v>0.0</v>
      </c>
    </row>
    <row r="303" ht="22.5" customHeight="1">
      <c r="A303" s="327" t="s">
        <v>1839</v>
      </c>
      <c r="B303" s="328">
        <v>45245.0</v>
      </c>
      <c r="C303" s="329">
        <v>0.0</v>
      </c>
      <c r="D303" s="329">
        <v>0.0</v>
      </c>
      <c r="E303" s="329">
        <v>0.0</v>
      </c>
      <c r="F303" s="329">
        <v>0.0</v>
      </c>
      <c r="G303" s="329">
        <v>0.0</v>
      </c>
      <c r="H303" s="329">
        <v>0.0</v>
      </c>
      <c r="I303" s="329">
        <v>0.0</v>
      </c>
    </row>
    <row r="304" ht="22.5" customHeight="1">
      <c r="A304" s="327" t="s">
        <v>1839</v>
      </c>
      <c r="B304" s="328">
        <v>45246.0</v>
      </c>
      <c r="C304" s="329">
        <v>2210000.0</v>
      </c>
      <c r="D304" s="329">
        <v>0.0</v>
      </c>
      <c r="E304" s="329">
        <v>0.0</v>
      </c>
      <c r="F304" s="329">
        <v>5366666.0</v>
      </c>
      <c r="G304" s="329">
        <v>0.0</v>
      </c>
      <c r="H304" s="329">
        <v>7576666.0</v>
      </c>
      <c r="I304" s="329">
        <v>7576666.0</v>
      </c>
    </row>
    <row r="305" ht="22.5" customHeight="1">
      <c r="A305" s="327" t="s">
        <v>1839</v>
      </c>
      <c r="B305" s="328">
        <v>45247.0</v>
      </c>
      <c r="C305" s="329">
        <v>1.534E7</v>
      </c>
      <c r="D305" s="329">
        <v>9390000.0</v>
      </c>
      <c r="E305" s="329">
        <v>9265260.0</v>
      </c>
      <c r="F305" s="329">
        <v>2.4685714E7</v>
      </c>
      <c r="G305" s="329">
        <v>0.0</v>
      </c>
      <c r="H305" s="329">
        <v>4.9415714E7</v>
      </c>
      <c r="I305" s="329">
        <v>4.9290974E7</v>
      </c>
    </row>
    <row r="306" ht="22.5" customHeight="1">
      <c r="A306" s="327" t="s">
        <v>1839</v>
      </c>
      <c r="B306" s="328">
        <v>45248.0</v>
      </c>
      <c r="C306" s="329">
        <v>1.945E7</v>
      </c>
      <c r="D306" s="329">
        <v>1.13E7</v>
      </c>
      <c r="E306" s="329">
        <v>1.11457E7</v>
      </c>
      <c r="F306" s="329">
        <v>3.399E7</v>
      </c>
      <c r="G306" s="329">
        <v>0.0</v>
      </c>
      <c r="H306" s="329">
        <v>6.474E7</v>
      </c>
      <c r="I306" s="329">
        <v>6.45857E7</v>
      </c>
    </row>
    <row r="307" ht="22.5" customHeight="1">
      <c r="A307" s="327" t="s">
        <v>1839</v>
      </c>
      <c r="B307" s="328">
        <v>45249.0</v>
      </c>
      <c r="C307" s="329">
        <v>2.545E7</v>
      </c>
      <c r="D307" s="329">
        <v>2.3735E7</v>
      </c>
      <c r="E307" s="329">
        <v>2.331024E7</v>
      </c>
      <c r="F307" s="329">
        <v>8.9775E7</v>
      </c>
      <c r="G307" s="329">
        <v>0.0</v>
      </c>
      <c r="H307" s="329">
        <v>1.3896E8</v>
      </c>
      <c r="I307" s="329">
        <v>1.3853524E8</v>
      </c>
    </row>
    <row r="308" ht="22.5" customHeight="1">
      <c r="A308" s="327" t="s">
        <v>1839</v>
      </c>
      <c r="B308" s="328">
        <v>45250.0</v>
      </c>
      <c r="C308" s="329">
        <v>8550000.0</v>
      </c>
      <c r="D308" s="329">
        <v>1.57E7</v>
      </c>
      <c r="E308" s="329">
        <v>1.54488E7</v>
      </c>
      <c r="F308" s="329">
        <v>2.2222E7</v>
      </c>
      <c r="G308" s="329">
        <v>0.0</v>
      </c>
      <c r="H308" s="329">
        <v>4.6472E7</v>
      </c>
      <c r="I308" s="329">
        <v>4.62208E7</v>
      </c>
    </row>
    <row r="309" ht="22.5" customHeight="1">
      <c r="A309" s="327" t="s">
        <v>1839</v>
      </c>
      <c r="B309" s="328">
        <v>45251.0</v>
      </c>
      <c r="C309" s="329">
        <v>2925000.0</v>
      </c>
      <c r="D309" s="329">
        <v>3520000.0</v>
      </c>
      <c r="E309" s="329">
        <v>3456920.0</v>
      </c>
      <c r="F309" s="329">
        <v>1.212E7</v>
      </c>
      <c r="G309" s="329">
        <v>0.0</v>
      </c>
      <c r="H309" s="329">
        <v>1.8565E7</v>
      </c>
      <c r="I309" s="329">
        <v>1.850192E7</v>
      </c>
    </row>
    <row r="310" ht="22.5" customHeight="1">
      <c r="A310" s="327" t="s">
        <v>1839</v>
      </c>
      <c r="B310" s="328">
        <v>45252.0</v>
      </c>
      <c r="C310" s="329">
        <v>2800000.0</v>
      </c>
      <c r="D310" s="329">
        <v>1.7495E7</v>
      </c>
      <c r="E310" s="329">
        <v>1.723503E7</v>
      </c>
      <c r="F310" s="329">
        <v>3.5466666E7</v>
      </c>
      <c r="G310" s="329">
        <v>0.0</v>
      </c>
      <c r="H310" s="329">
        <v>5.5761666E7</v>
      </c>
      <c r="I310" s="329">
        <v>5.5501696E7</v>
      </c>
    </row>
    <row r="311" ht="22.5" customHeight="1">
      <c r="A311" s="327" t="s">
        <v>1839</v>
      </c>
      <c r="B311" s="328">
        <v>45253.0</v>
      </c>
      <c r="C311" s="329">
        <v>9450000.0</v>
      </c>
      <c r="D311" s="329">
        <v>5474000.0</v>
      </c>
      <c r="E311" s="329">
        <v>5286416.0</v>
      </c>
      <c r="F311" s="329">
        <v>2.331E7</v>
      </c>
      <c r="G311" s="329">
        <v>0.0</v>
      </c>
      <c r="H311" s="329">
        <v>3.8234E7</v>
      </c>
      <c r="I311" s="329">
        <v>3.8046416E7</v>
      </c>
    </row>
    <row r="312" ht="22.5" customHeight="1">
      <c r="A312" s="327" t="s">
        <v>1839</v>
      </c>
      <c r="B312" s="328">
        <v>45254.0</v>
      </c>
      <c r="C312" s="329">
        <v>5870000.0</v>
      </c>
      <c r="D312" s="329">
        <v>7000000.0</v>
      </c>
      <c r="E312" s="329">
        <v>6912500.0</v>
      </c>
      <c r="F312" s="329">
        <v>4.1702E7</v>
      </c>
      <c r="G312" s="329">
        <v>0.0</v>
      </c>
      <c r="H312" s="329">
        <v>5.4572E7</v>
      </c>
      <c r="I312" s="329">
        <v>5.44845E7</v>
      </c>
    </row>
    <row r="313" ht="22.5" customHeight="1">
      <c r="A313" s="327" t="s">
        <v>1839</v>
      </c>
      <c r="B313" s="328">
        <v>45255.0</v>
      </c>
      <c r="C313" s="329">
        <v>3.032E7</v>
      </c>
      <c r="D313" s="329">
        <v>1.2695E7</v>
      </c>
      <c r="E313" s="329">
        <v>1.248107E7</v>
      </c>
      <c r="F313" s="329">
        <v>8.5341E7</v>
      </c>
      <c r="G313" s="329">
        <v>0.0</v>
      </c>
      <c r="H313" s="329">
        <v>1.28356E8</v>
      </c>
      <c r="I313" s="329">
        <v>1.2814207E8</v>
      </c>
    </row>
    <row r="314" ht="22.5" customHeight="1">
      <c r="A314" s="327" t="s">
        <v>1839</v>
      </c>
      <c r="B314" s="328">
        <v>45256.0</v>
      </c>
      <c r="C314" s="329">
        <v>3.169E7</v>
      </c>
      <c r="D314" s="329">
        <v>1.9115E7</v>
      </c>
      <c r="E314" s="329">
        <v>1.881516E7</v>
      </c>
      <c r="F314" s="329">
        <v>5.224E7</v>
      </c>
      <c r="G314" s="329">
        <v>0.0</v>
      </c>
      <c r="H314" s="329">
        <v>1.03045E8</v>
      </c>
      <c r="I314" s="329">
        <v>1.0274516E8</v>
      </c>
    </row>
    <row r="315" ht="22.5" customHeight="1">
      <c r="A315" s="327" t="s">
        <v>1839</v>
      </c>
      <c r="B315" s="328">
        <v>45257.0</v>
      </c>
      <c r="C315" s="329">
        <v>1.9817E7</v>
      </c>
      <c r="D315" s="329">
        <v>5300000.0</v>
      </c>
      <c r="E315" s="329">
        <v>5226200.0</v>
      </c>
      <c r="F315" s="329">
        <v>1.911E7</v>
      </c>
      <c r="G315" s="329">
        <v>0.0</v>
      </c>
      <c r="H315" s="329">
        <v>4.4227E7</v>
      </c>
      <c r="I315" s="329">
        <v>4.41532E7</v>
      </c>
    </row>
    <row r="316" ht="22.5" customHeight="1">
      <c r="A316" s="327" t="s">
        <v>1839</v>
      </c>
      <c r="B316" s="328">
        <v>45258.0</v>
      </c>
      <c r="C316" s="329">
        <v>1.066E7</v>
      </c>
      <c r="D316" s="329">
        <v>5200000.0</v>
      </c>
      <c r="E316" s="329">
        <v>5108100.0</v>
      </c>
      <c r="F316" s="329">
        <v>2.1855E7</v>
      </c>
      <c r="G316" s="329">
        <v>0.0</v>
      </c>
      <c r="H316" s="329">
        <v>3.7715E7</v>
      </c>
      <c r="I316" s="329">
        <v>3.76231E7</v>
      </c>
    </row>
    <row r="317" ht="22.5" customHeight="1">
      <c r="A317" s="327" t="s">
        <v>1839</v>
      </c>
      <c r="B317" s="328">
        <v>45259.0</v>
      </c>
      <c r="C317" s="329">
        <v>6005000.0</v>
      </c>
      <c r="D317" s="329">
        <v>0.0</v>
      </c>
      <c r="E317" s="329">
        <v>0.0</v>
      </c>
      <c r="F317" s="329">
        <v>1.995E7</v>
      </c>
      <c r="G317" s="329">
        <v>0.0</v>
      </c>
      <c r="H317" s="329">
        <v>2.5955E7</v>
      </c>
      <c r="I317" s="329">
        <v>2.5955E7</v>
      </c>
    </row>
    <row r="318" ht="22.5" customHeight="1">
      <c r="A318" s="327" t="s">
        <v>1839</v>
      </c>
      <c r="B318" s="328">
        <v>45260.0</v>
      </c>
      <c r="C318" s="329">
        <v>7300000.0</v>
      </c>
      <c r="D318" s="329">
        <v>4810000.0</v>
      </c>
      <c r="E318" s="329">
        <v>4752000.0</v>
      </c>
      <c r="F318" s="329">
        <v>2.7765E7</v>
      </c>
      <c r="G318" s="329">
        <v>0.0</v>
      </c>
      <c r="H318" s="329">
        <v>3.9875E7</v>
      </c>
      <c r="I318" s="329">
        <v>3.9817E7</v>
      </c>
    </row>
    <row r="319" ht="22.5" customHeight="1">
      <c r="A319" s="327" t="s">
        <v>1842</v>
      </c>
      <c r="B319" s="328">
        <v>45261.0</v>
      </c>
      <c r="C319" s="329">
        <v>7400000.0</v>
      </c>
      <c r="D319" s="329">
        <v>3870000.0</v>
      </c>
      <c r="E319" s="329">
        <v>3808080.0</v>
      </c>
      <c r="F319" s="329">
        <v>2.8242E7</v>
      </c>
      <c r="G319" s="329">
        <v>0.0</v>
      </c>
      <c r="H319" s="329">
        <v>3.9512E7</v>
      </c>
      <c r="I319" s="329">
        <v>3.945008E7</v>
      </c>
    </row>
    <row r="320" ht="22.5" customHeight="1">
      <c r="A320" s="327" t="s">
        <v>1842</v>
      </c>
      <c r="B320" s="328">
        <v>45262.0</v>
      </c>
      <c r="C320" s="329">
        <v>1.8355E7</v>
      </c>
      <c r="D320" s="329">
        <v>9900000.0</v>
      </c>
      <c r="E320" s="329">
        <v>9740300.0</v>
      </c>
      <c r="F320" s="329">
        <v>8.49E7</v>
      </c>
      <c r="G320" s="329">
        <v>0.0</v>
      </c>
      <c r="H320" s="329">
        <v>1.13155E8</v>
      </c>
      <c r="I320" s="329">
        <v>1.129953E8</v>
      </c>
    </row>
    <row r="321" ht="22.5" customHeight="1">
      <c r="A321" s="327" t="s">
        <v>1842</v>
      </c>
      <c r="B321" s="328">
        <v>45263.0</v>
      </c>
      <c r="C321" s="329">
        <v>3.0485E7</v>
      </c>
      <c r="D321" s="329">
        <v>6110000.0</v>
      </c>
      <c r="E321" s="329">
        <v>6025240.0</v>
      </c>
      <c r="F321" s="329">
        <v>3.9825555E7</v>
      </c>
      <c r="G321" s="329">
        <v>0.0</v>
      </c>
      <c r="H321" s="329">
        <v>7.6420555E7</v>
      </c>
      <c r="I321" s="329">
        <v>7.6335795E7</v>
      </c>
    </row>
    <row r="322" ht="22.5" customHeight="1">
      <c r="A322" s="327" t="s">
        <v>1842</v>
      </c>
      <c r="B322" s="328">
        <v>45264.0</v>
      </c>
      <c r="C322" s="329">
        <v>4400000.0</v>
      </c>
      <c r="D322" s="329">
        <v>2500000.0</v>
      </c>
      <c r="E322" s="329">
        <v>2452800.0</v>
      </c>
      <c r="F322" s="329">
        <v>2.24E7</v>
      </c>
      <c r="G322" s="329">
        <v>0.0</v>
      </c>
      <c r="H322" s="329">
        <v>2.93E7</v>
      </c>
      <c r="I322" s="329">
        <v>2.92528E7</v>
      </c>
    </row>
    <row r="323" ht="22.5" customHeight="1">
      <c r="A323" s="327" t="s">
        <v>1842</v>
      </c>
      <c r="B323" s="328">
        <v>45265.0</v>
      </c>
      <c r="C323" s="329">
        <v>9320000.0</v>
      </c>
      <c r="D323" s="329">
        <v>3750000.0</v>
      </c>
      <c r="E323" s="329">
        <v>3682200.0</v>
      </c>
      <c r="F323" s="329">
        <v>3.0122E7</v>
      </c>
      <c r="G323" s="329">
        <v>0.0</v>
      </c>
      <c r="H323" s="329">
        <v>4.3192E7</v>
      </c>
      <c r="I323" s="329">
        <v>4.31242E7</v>
      </c>
    </row>
    <row r="324" ht="22.5" customHeight="1">
      <c r="A324" s="327" t="s">
        <v>1842</v>
      </c>
      <c r="B324" s="328">
        <v>45266.0</v>
      </c>
      <c r="C324" s="329">
        <v>9150000.0</v>
      </c>
      <c r="D324" s="329">
        <v>3800000.0</v>
      </c>
      <c r="E324" s="329">
        <v>3742200.0</v>
      </c>
      <c r="F324" s="329">
        <v>5.9323E7</v>
      </c>
      <c r="G324" s="329">
        <v>0.0</v>
      </c>
      <c r="H324" s="329">
        <v>7.2273E7</v>
      </c>
      <c r="I324" s="329">
        <v>7.22152E7</v>
      </c>
    </row>
    <row r="325" ht="22.5" customHeight="1">
      <c r="A325" s="327" t="s">
        <v>1842</v>
      </c>
      <c r="B325" s="328">
        <v>45267.0</v>
      </c>
      <c r="C325" s="329">
        <v>1.9755E7</v>
      </c>
      <c r="D325" s="329">
        <v>5250000.0</v>
      </c>
      <c r="E325" s="329">
        <v>5166000.0</v>
      </c>
      <c r="F325" s="329">
        <v>3.467E7</v>
      </c>
      <c r="G325" s="329">
        <v>0.0</v>
      </c>
      <c r="H325" s="329">
        <v>5.9675E7</v>
      </c>
      <c r="I325" s="329">
        <v>5.9591E7</v>
      </c>
    </row>
    <row r="326" ht="22.5" customHeight="1">
      <c r="A326" s="327" t="s">
        <v>1842</v>
      </c>
      <c r="B326" s="328">
        <v>45268.0</v>
      </c>
      <c r="C326" s="329">
        <v>1.646E7</v>
      </c>
      <c r="D326" s="329">
        <v>8145000.0</v>
      </c>
      <c r="E326" s="329">
        <v>8014680.0</v>
      </c>
      <c r="F326" s="329">
        <v>3.389E7</v>
      </c>
      <c r="G326" s="329">
        <v>300000.0</v>
      </c>
      <c r="H326" s="329">
        <v>5.8495E7</v>
      </c>
      <c r="I326" s="329">
        <v>5.836468E7</v>
      </c>
    </row>
    <row r="327" ht="22.5" customHeight="1">
      <c r="A327" s="327" t="s">
        <v>1842</v>
      </c>
      <c r="B327" s="328">
        <v>45269.0</v>
      </c>
      <c r="C327" s="329">
        <v>5200000.0</v>
      </c>
      <c r="D327" s="329">
        <v>2.256E7</v>
      </c>
      <c r="E327" s="329">
        <v>2.225404E7</v>
      </c>
      <c r="F327" s="329">
        <v>3.3725E7</v>
      </c>
      <c r="G327" s="329">
        <v>0.0</v>
      </c>
      <c r="H327" s="329">
        <v>6.1485E7</v>
      </c>
      <c r="I327" s="329">
        <v>6.117904E7</v>
      </c>
    </row>
    <row r="328" ht="22.5" customHeight="1">
      <c r="A328" s="327" t="s">
        <v>1842</v>
      </c>
      <c r="B328" s="328">
        <v>45270.0</v>
      </c>
      <c r="C328" s="329">
        <v>3.1965E7</v>
      </c>
      <c r="D328" s="329">
        <v>6025000.0</v>
      </c>
      <c r="E328" s="329">
        <v>5919300.0</v>
      </c>
      <c r="F328" s="329">
        <v>4.3911817E7</v>
      </c>
      <c r="G328" s="329">
        <v>0.0</v>
      </c>
      <c r="H328" s="329">
        <v>8.1901817E7</v>
      </c>
      <c r="I328" s="329">
        <v>8.1796117E7</v>
      </c>
    </row>
    <row r="329" ht="22.5" customHeight="1">
      <c r="A329" s="327" t="s">
        <v>1842</v>
      </c>
      <c r="B329" s="328">
        <v>45271.0</v>
      </c>
      <c r="C329" s="329">
        <v>1.9377E7</v>
      </c>
      <c r="D329" s="329">
        <v>1.305E7</v>
      </c>
      <c r="E329" s="329">
        <v>1.27952E7</v>
      </c>
      <c r="F329" s="329">
        <v>1.4685E7</v>
      </c>
      <c r="G329" s="329">
        <v>0.0</v>
      </c>
      <c r="H329" s="329">
        <v>4.7112E7</v>
      </c>
      <c r="I329" s="329">
        <v>4.68572E7</v>
      </c>
    </row>
    <row r="330" ht="22.5" customHeight="1">
      <c r="A330" s="327" t="s">
        <v>1842</v>
      </c>
      <c r="B330" s="328">
        <v>45272.0</v>
      </c>
      <c r="C330" s="329">
        <v>1.1625E7</v>
      </c>
      <c r="D330" s="329">
        <v>1.055E7</v>
      </c>
      <c r="E330" s="329">
        <v>1.03967E7</v>
      </c>
      <c r="F330" s="329">
        <v>2.627E7</v>
      </c>
      <c r="G330" s="329">
        <v>0.0</v>
      </c>
      <c r="H330" s="329">
        <v>4.8445E7</v>
      </c>
      <c r="I330" s="329">
        <v>4.82917E7</v>
      </c>
    </row>
    <row r="331" ht="22.5" customHeight="1">
      <c r="A331" s="327" t="s">
        <v>1842</v>
      </c>
      <c r="B331" s="328">
        <v>45273.0</v>
      </c>
      <c r="C331" s="329">
        <v>1.7132E7</v>
      </c>
      <c r="D331" s="329">
        <v>8250000.0</v>
      </c>
      <c r="E331" s="329">
        <v>8118000.0</v>
      </c>
      <c r="F331" s="329">
        <v>6.4015E7</v>
      </c>
      <c r="G331" s="329">
        <v>0.0</v>
      </c>
      <c r="H331" s="329">
        <v>8.9397E7</v>
      </c>
      <c r="I331" s="329">
        <v>8.9265E7</v>
      </c>
    </row>
    <row r="332" ht="22.5" customHeight="1">
      <c r="A332" s="327" t="s">
        <v>1842</v>
      </c>
      <c r="B332" s="328">
        <v>45274.0</v>
      </c>
      <c r="C332" s="329">
        <v>2000000.0</v>
      </c>
      <c r="D332" s="329">
        <v>2950000.0</v>
      </c>
      <c r="E332" s="329">
        <v>2915800.0</v>
      </c>
      <c r="F332" s="329">
        <v>8500000.0</v>
      </c>
      <c r="G332" s="329">
        <v>0.0</v>
      </c>
      <c r="H332" s="329">
        <v>1.345E7</v>
      </c>
      <c r="I332" s="329">
        <v>1.34158E7</v>
      </c>
    </row>
    <row r="333" ht="22.5" customHeight="1">
      <c r="A333" s="327" t="s">
        <v>1842</v>
      </c>
      <c r="B333" s="328">
        <v>45275.0</v>
      </c>
      <c r="C333" s="329">
        <v>2.478E7</v>
      </c>
      <c r="D333" s="329">
        <v>5535000.0</v>
      </c>
      <c r="E333" s="329">
        <v>5446440.0</v>
      </c>
      <c r="F333" s="329">
        <v>3.1572E7</v>
      </c>
      <c r="G333" s="329">
        <v>0.0</v>
      </c>
      <c r="H333" s="329">
        <v>6.1887E7</v>
      </c>
      <c r="I333" s="329">
        <v>6.179844E7</v>
      </c>
    </row>
    <row r="334" ht="22.5" customHeight="1">
      <c r="A334" s="327" t="s">
        <v>1842</v>
      </c>
      <c r="B334" s="328">
        <v>45276.0</v>
      </c>
      <c r="C334" s="329">
        <v>4100000.0</v>
      </c>
      <c r="D334" s="329">
        <v>6680000.0</v>
      </c>
      <c r="E334" s="329">
        <v>6575620.0</v>
      </c>
      <c r="F334" s="329">
        <v>1.5E7</v>
      </c>
      <c r="G334" s="329">
        <v>0.0</v>
      </c>
      <c r="H334" s="329">
        <v>2.578E7</v>
      </c>
      <c r="I334" s="329">
        <v>2.567562E7</v>
      </c>
    </row>
    <row r="335" ht="22.5" customHeight="1">
      <c r="A335" s="327" t="s">
        <v>1842</v>
      </c>
      <c r="B335" s="328">
        <v>45277.0</v>
      </c>
      <c r="C335" s="329">
        <v>3.4225E7</v>
      </c>
      <c r="D335" s="329">
        <v>4300000.0</v>
      </c>
      <c r="E335" s="329">
        <v>4231200.0</v>
      </c>
      <c r="F335" s="329">
        <v>2.652E7</v>
      </c>
      <c r="G335" s="329">
        <v>0.0</v>
      </c>
      <c r="H335" s="329">
        <v>6.5045E7</v>
      </c>
      <c r="I335" s="329">
        <v>6.49762E7</v>
      </c>
    </row>
    <row r="336" ht="22.5" customHeight="1">
      <c r="A336" s="327" t="s">
        <v>1842</v>
      </c>
      <c r="B336" s="328">
        <v>45278.0</v>
      </c>
      <c r="C336" s="329">
        <v>2.8212E7</v>
      </c>
      <c r="D336" s="329">
        <v>1660000.0</v>
      </c>
      <c r="E336" s="329">
        <v>1633440.0</v>
      </c>
      <c r="F336" s="329">
        <v>2.7595E7</v>
      </c>
      <c r="G336" s="329">
        <v>0.0</v>
      </c>
      <c r="H336" s="329">
        <v>5.7467E7</v>
      </c>
      <c r="I336" s="329">
        <v>5.744044E7</v>
      </c>
    </row>
    <row r="337" ht="22.5" customHeight="1">
      <c r="A337" s="327" t="s">
        <v>1842</v>
      </c>
      <c r="B337" s="328">
        <v>45279.0</v>
      </c>
      <c r="C337" s="329">
        <v>9645000.0</v>
      </c>
      <c r="D337" s="329">
        <v>8150000.0</v>
      </c>
      <c r="E337" s="329">
        <v>8033100.0</v>
      </c>
      <c r="F337" s="329">
        <v>1.383E7</v>
      </c>
      <c r="G337" s="329">
        <v>0.0</v>
      </c>
      <c r="H337" s="329">
        <v>3.1625E7</v>
      </c>
      <c r="I337" s="329">
        <v>3.15081E7</v>
      </c>
    </row>
    <row r="338" ht="22.5" customHeight="1">
      <c r="A338" s="327" t="s">
        <v>1842</v>
      </c>
      <c r="B338" s="328">
        <v>45280.0</v>
      </c>
      <c r="C338" s="329">
        <v>5500000.0</v>
      </c>
      <c r="D338" s="329">
        <v>2.2216666E7</v>
      </c>
      <c r="E338" s="329">
        <v>2.1861199E7</v>
      </c>
      <c r="F338" s="329">
        <v>2.5195E7</v>
      </c>
      <c r="G338" s="329">
        <v>0.0</v>
      </c>
      <c r="H338" s="329">
        <v>5.2911666E7</v>
      </c>
      <c r="I338" s="329">
        <v>5.2556199E7</v>
      </c>
    </row>
    <row r="339" ht="22.5" customHeight="1">
      <c r="A339" s="327" t="s">
        <v>1842</v>
      </c>
      <c r="B339" s="328">
        <v>45281.0</v>
      </c>
      <c r="C339" s="329">
        <v>1.6715E7</v>
      </c>
      <c r="D339" s="329">
        <v>6500000.0</v>
      </c>
      <c r="E339" s="329">
        <v>6399000.0</v>
      </c>
      <c r="F339" s="329">
        <v>4.378E7</v>
      </c>
      <c r="G339" s="329">
        <v>0.0</v>
      </c>
      <c r="H339" s="329">
        <v>6.6995E7</v>
      </c>
      <c r="I339" s="329">
        <v>6.6894E7</v>
      </c>
    </row>
    <row r="340" ht="22.5" customHeight="1">
      <c r="A340" s="327" t="s">
        <v>1842</v>
      </c>
      <c r="B340" s="328">
        <v>45282.0</v>
      </c>
      <c r="C340" s="329">
        <v>9330000.0</v>
      </c>
      <c r="D340" s="329">
        <v>1.0785E7</v>
      </c>
      <c r="E340" s="329">
        <v>1.058723E7</v>
      </c>
      <c r="F340" s="329">
        <v>1.71E7</v>
      </c>
      <c r="G340" s="329">
        <v>0.0</v>
      </c>
      <c r="H340" s="329">
        <v>3.7215E7</v>
      </c>
      <c r="I340" s="329">
        <v>3.701723E7</v>
      </c>
    </row>
    <row r="341" ht="22.5" customHeight="1">
      <c r="A341" s="327" t="s">
        <v>1842</v>
      </c>
      <c r="B341" s="328">
        <v>45283.0</v>
      </c>
      <c r="C341" s="329">
        <v>1.337E7</v>
      </c>
      <c r="D341" s="329">
        <v>1.136E7</v>
      </c>
      <c r="E341" s="329">
        <v>1.116924E7</v>
      </c>
      <c r="F341" s="329">
        <v>1.240238E7</v>
      </c>
      <c r="G341" s="329">
        <v>0.0</v>
      </c>
      <c r="H341" s="329">
        <v>3.713238E7</v>
      </c>
      <c r="I341" s="329">
        <v>3.694162E7</v>
      </c>
    </row>
    <row r="342" ht="22.5" customHeight="1">
      <c r="A342" s="327" t="s">
        <v>1842</v>
      </c>
      <c r="B342" s="328">
        <v>45284.0</v>
      </c>
      <c r="C342" s="329">
        <v>4.4825E7</v>
      </c>
      <c r="D342" s="329">
        <v>1.2675E7</v>
      </c>
      <c r="E342" s="329">
        <v>1.24722E7</v>
      </c>
      <c r="F342" s="329">
        <v>2.6305E7</v>
      </c>
      <c r="G342" s="329">
        <v>0.0</v>
      </c>
      <c r="H342" s="329">
        <v>8.3805E7</v>
      </c>
      <c r="I342" s="329">
        <v>8.36022E7</v>
      </c>
    </row>
    <row r="343" ht="22.5" customHeight="1">
      <c r="A343" s="327" t="s">
        <v>1842</v>
      </c>
      <c r="B343" s="328">
        <v>45285.0</v>
      </c>
      <c r="C343" s="329">
        <v>9312000.0</v>
      </c>
      <c r="D343" s="329">
        <v>6435000.0</v>
      </c>
      <c r="E343" s="329">
        <v>6332040.0</v>
      </c>
      <c r="F343" s="329">
        <v>4.489E7</v>
      </c>
      <c r="G343" s="329">
        <v>0.0</v>
      </c>
      <c r="H343" s="329">
        <v>6.0637E7</v>
      </c>
      <c r="I343" s="329">
        <v>6.053404E7</v>
      </c>
    </row>
    <row r="344" ht="22.5" customHeight="1">
      <c r="A344" s="327" t="s">
        <v>1842</v>
      </c>
      <c r="B344" s="328">
        <v>45286.0</v>
      </c>
      <c r="C344" s="329">
        <v>1.1475E7</v>
      </c>
      <c r="D344" s="329">
        <v>4253846.0</v>
      </c>
      <c r="E344" s="329">
        <v>4175784.0</v>
      </c>
      <c r="F344" s="329">
        <v>2.199E7</v>
      </c>
      <c r="G344" s="329">
        <v>0.0</v>
      </c>
      <c r="H344" s="329">
        <v>3.7718846E7</v>
      </c>
      <c r="I344" s="329">
        <v>3.7640784E7</v>
      </c>
    </row>
    <row r="345" ht="22.5" customHeight="1">
      <c r="A345" s="327" t="s">
        <v>1842</v>
      </c>
      <c r="B345" s="328">
        <v>45287.0</v>
      </c>
      <c r="C345" s="329">
        <v>9475000.0</v>
      </c>
      <c r="D345" s="329">
        <v>1.435E7</v>
      </c>
      <c r="E345" s="329">
        <v>1.41304E7</v>
      </c>
      <c r="F345" s="329">
        <v>1.1455E7</v>
      </c>
      <c r="G345" s="329">
        <v>0.0</v>
      </c>
      <c r="H345" s="329">
        <v>3.528E7</v>
      </c>
      <c r="I345" s="329">
        <v>3.50604E7</v>
      </c>
    </row>
    <row r="346" ht="22.5" customHeight="1">
      <c r="A346" s="327" t="s">
        <v>1842</v>
      </c>
      <c r="B346" s="328">
        <v>45288.0</v>
      </c>
      <c r="C346" s="329">
        <v>1.412E7</v>
      </c>
      <c r="D346" s="329">
        <v>1.07E7</v>
      </c>
      <c r="E346" s="329">
        <v>1.05288E7</v>
      </c>
      <c r="F346" s="329">
        <v>3.1565E7</v>
      </c>
      <c r="G346" s="329">
        <v>0.0</v>
      </c>
      <c r="H346" s="329">
        <v>5.6385E7</v>
      </c>
      <c r="I346" s="329">
        <v>5.62138E7</v>
      </c>
    </row>
    <row r="347" ht="22.5" customHeight="1">
      <c r="A347" s="327" t="s">
        <v>1842</v>
      </c>
      <c r="B347" s="328">
        <v>45289.0</v>
      </c>
      <c r="C347" s="329">
        <v>1250000.0</v>
      </c>
      <c r="D347" s="329">
        <v>1500000.0</v>
      </c>
      <c r="E347" s="329">
        <v>1476000.0</v>
      </c>
      <c r="F347" s="329">
        <v>1.6015E7</v>
      </c>
      <c r="G347" s="329">
        <v>0.0</v>
      </c>
      <c r="H347" s="329">
        <v>1.8765E7</v>
      </c>
      <c r="I347" s="329">
        <v>1.8741E7</v>
      </c>
    </row>
    <row r="348" ht="22.5" customHeight="1">
      <c r="A348" s="327" t="s">
        <v>1842</v>
      </c>
      <c r="B348" s="328">
        <v>45290.0</v>
      </c>
      <c r="C348" s="329">
        <v>1.319E7</v>
      </c>
      <c r="D348" s="329">
        <v>4950000.0</v>
      </c>
      <c r="E348" s="329">
        <v>4886800.0</v>
      </c>
      <c r="F348" s="329">
        <v>2.257E7</v>
      </c>
      <c r="G348" s="329">
        <v>0.0</v>
      </c>
      <c r="H348" s="329">
        <v>4.071E7</v>
      </c>
      <c r="I348" s="329">
        <v>4.06468E7</v>
      </c>
    </row>
    <row r="349" ht="22.5" customHeight="1">
      <c r="A349" s="327" t="s">
        <v>1842</v>
      </c>
      <c r="B349" s="328">
        <v>45291.0</v>
      </c>
      <c r="C349" s="329">
        <v>2.1742555E7</v>
      </c>
      <c r="D349" s="329">
        <v>9395000.0</v>
      </c>
      <c r="E349" s="329">
        <v>9237680.0</v>
      </c>
      <c r="F349" s="329">
        <v>3.6267E7</v>
      </c>
      <c r="G349" s="329">
        <v>0.0</v>
      </c>
      <c r="H349" s="329">
        <v>6.7404555E7</v>
      </c>
      <c r="I349" s="329">
        <v>6.7247235E7</v>
      </c>
    </row>
    <row r="350" ht="22.5" customHeight="1">
      <c r="A350" s="327" t="s">
        <v>3018</v>
      </c>
      <c r="B350" s="328">
        <v>45292.0</v>
      </c>
      <c r="C350" s="329">
        <v>0.0</v>
      </c>
      <c r="D350" s="329">
        <v>0.0</v>
      </c>
      <c r="E350" s="329">
        <v>0.0</v>
      </c>
      <c r="F350" s="329">
        <v>0.0</v>
      </c>
      <c r="G350" s="329">
        <v>0.0</v>
      </c>
      <c r="H350" s="329">
        <f t="shared" ref="H350:H380" si="1">C350+D350+F350-G350</f>
        <v>0</v>
      </c>
      <c r="I350" s="329">
        <f>((C350+E350)+F350)-G350</f>
        <v>0</v>
      </c>
    </row>
    <row r="351" ht="22.5" customHeight="1">
      <c r="A351" s="327" t="s">
        <v>3018</v>
      </c>
      <c r="B351" s="328">
        <v>45293.0</v>
      </c>
      <c r="C351" s="329">
        <v>9895000.0</v>
      </c>
      <c r="D351" s="329">
        <v>2.9515E7</v>
      </c>
      <c r="E351" s="329">
        <v>2.004671E7</v>
      </c>
      <c r="F351" s="329">
        <v>9665000.0</v>
      </c>
      <c r="G351" s="329">
        <v>0.0</v>
      </c>
      <c r="H351" s="329">
        <f t="shared" si="1"/>
        <v>49075000</v>
      </c>
      <c r="I351" s="329">
        <f>C351+E350+F351-G351</f>
        <v>19560000</v>
      </c>
    </row>
    <row r="352" ht="22.5" customHeight="1">
      <c r="A352" s="327" t="s">
        <v>3018</v>
      </c>
      <c r="B352" s="328">
        <v>45294.0</v>
      </c>
      <c r="C352" s="329">
        <v>1.3887E7</v>
      </c>
      <c r="D352" s="329">
        <v>1.2195E7</v>
      </c>
      <c r="E352" s="329">
        <v>1.198988E7</v>
      </c>
      <c r="F352" s="329">
        <v>2.5318E7</v>
      </c>
      <c r="G352" s="329">
        <v>0.0</v>
      </c>
      <c r="H352" s="329">
        <f t="shared" si="1"/>
        <v>51400000</v>
      </c>
      <c r="I352" s="329">
        <f t="shared" ref="I352:I380" si="2">C352+E352+F352-G352</f>
        <v>51194880</v>
      </c>
    </row>
    <row r="353" ht="22.5" customHeight="1">
      <c r="A353" s="327" t="s">
        <v>3018</v>
      </c>
      <c r="B353" s="328">
        <v>45295.0</v>
      </c>
      <c r="C353" s="329">
        <v>1.685E7</v>
      </c>
      <c r="D353" s="329">
        <v>2.574E7</v>
      </c>
      <c r="E353" s="329">
        <v>2.533466E7</v>
      </c>
      <c r="F353" s="329">
        <v>1.9755E7</v>
      </c>
      <c r="G353" s="329">
        <v>0.0</v>
      </c>
      <c r="H353" s="329">
        <f t="shared" si="1"/>
        <v>62345000</v>
      </c>
      <c r="I353" s="329">
        <f t="shared" si="2"/>
        <v>61939660</v>
      </c>
    </row>
    <row r="354" ht="22.5" customHeight="1">
      <c r="A354" s="327" t="s">
        <v>3018</v>
      </c>
      <c r="B354" s="328">
        <v>45296.0</v>
      </c>
      <c r="C354" s="329">
        <v>1.005E7</v>
      </c>
      <c r="D354" s="329">
        <v>2.005E7</v>
      </c>
      <c r="E354" s="329">
        <v>1.97302E7</v>
      </c>
      <c r="F354" s="329">
        <v>6.1067E7</v>
      </c>
      <c r="G354" s="329">
        <v>0.0</v>
      </c>
      <c r="H354" s="329">
        <f t="shared" si="1"/>
        <v>91167000</v>
      </c>
      <c r="I354" s="329">
        <f t="shared" si="2"/>
        <v>90847200</v>
      </c>
    </row>
    <row r="355" ht="22.5" customHeight="1">
      <c r="A355" s="327" t="s">
        <v>3018</v>
      </c>
      <c r="B355" s="328">
        <v>45297.0</v>
      </c>
      <c r="C355" s="329">
        <v>2.4269E7</v>
      </c>
      <c r="D355" s="329">
        <v>6.838E7</v>
      </c>
      <c r="E355" s="329">
        <v>6.731742E7</v>
      </c>
      <c r="F355" s="329">
        <v>3.6465E7</v>
      </c>
      <c r="G355" s="329">
        <v>0.0</v>
      </c>
      <c r="H355" s="329">
        <f t="shared" si="1"/>
        <v>129114000</v>
      </c>
      <c r="I355" s="329">
        <f t="shared" si="2"/>
        <v>128051420</v>
      </c>
    </row>
    <row r="356" ht="22.5" customHeight="1">
      <c r="A356" s="327" t="s">
        <v>3018</v>
      </c>
      <c r="B356" s="328">
        <v>45298.0</v>
      </c>
      <c r="C356" s="329">
        <v>1.9055E7</v>
      </c>
      <c r="D356" s="329">
        <v>2.7455E7</v>
      </c>
      <c r="E356" s="329">
        <v>2.701572E7</v>
      </c>
      <c r="F356" s="329">
        <v>4.3418333E7</v>
      </c>
      <c r="G356" s="329">
        <v>0.0</v>
      </c>
      <c r="H356" s="329">
        <f t="shared" si="1"/>
        <v>89928333</v>
      </c>
      <c r="I356" s="329">
        <f t="shared" si="2"/>
        <v>89489053</v>
      </c>
    </row>
    <row r="357" ht="22.5" customHeight="1">
      <c r="A357" s="327" t="s">
        <v>3018</v>
      </c>
      <c r="B357" s="328">
        <v>45299.0</v>
      </c>
      <c r="C357" s="329">
        <v>4.0495E7</v>
      </c>
      <c r="D357" s="329">
        <v>5505000.0</v>
      </c>
      <c r="E357" s="329">
        <v>5421870.0</v>
      </c>
      <c r="F357" s="329">
        <v>3.5787E7</v>
      </c>
      <c r="G357" s="329">
        <v>0.0</v>
      </c>
      <c r="H357" s="329">
        <f t="shared" si="1"/>
        <v>81787000</v>
      </c>
      <c r="I357" s="329">
        <f t="shared" si="2"/>
        <v>81703870</v>
      </c>
    </row>
    <row r="358" ht="22.5" customHeight="1">
      <c r="A358" s="327" t="s">
        <v>3018</v>
      </c>
      <c r="B358" s="328">
        <v>45300.0</v>
      </c>
      <c r="C358" s="329">
        <v>1.278E7</v>
      </c>
      <c r="D358" s="329">
        <v>4645000.0</v>
      </c>
      <c r="E358" s="329">
        <v>4577860.0</v>
      </c>
      <c r="F358" s="329">
        <v>1.7155E7</v>
      </c>
      <c r="G358" s="329">
        <v>0.0</v>
      </c>
      <c r="H358" s="329">
        <f t="shared" si="1"/>
        <v>34580000</v>
      </c>
      <c r="I358" s="329">
        <f t="shared" si="2"/>
        <v>34512860</v>
      </c>
    </row>
    <row r="359" ht="22.5" customHeight="1">
      <c r="A359" s="327" t="s">
        <v>3018</v>
      </c>
      <c r="B359" s="328">
        <v>45301.0</v>
      </c>
      <c r="C359" s="329">
        <v>8232000.0</v>
      </c>
      <c r="D359" s="329">
        <v>4585000.0</v>
      </c>
      <c r="E359" s="329">
        <v>4516590.0</v>
      </c>
      <c r="F359" s="329">
        <v>3.4065E7</v>
      </c>
      <c r="G359" s="329">
        <v>0.0</v>
      </c>
      <c r="H359" s="329">
        <f t="shared" si="1"/>
        <v>46882000</v>
      </c>
      <c r="I359" s="329">
        <f t="shared" si="2"/>
        <v>46813590</v>
      </c>
    </row>
    <row r="360" ht="22.5" customHeight="1">
      <c r="A360" s="327" t="s">
        <v>3018</v>
      </c>
      <c r="B360" s="328">
        <v>45302.0</v>
      </c>
      <c r="C360" s="329">
        <v>1.3145E7</v>
      </c>
      <c r="D360" s="329">
        <v>3250000.0</v>
      </c>
      <c r="E360" s="329">
        <v>3198000.0</v>
      </c>
      <c r="F360" s="329">
        <v>2.7380818E7</v>
      </c>
      <c r="G360" s="329">
        <v>0.0</v>
      </c>
      <c r="H360" s="329">
        <f t="shared" si="1"/>
        <v>43775818</v>
      </c>
      <c r="I360" s="329">
        <f t="shared" si="2"/>
        <v>43723818</v>
      </c>
    </row>
    <row r="361" ht="22.5" customHeight="1">
      <c r="A361" s="327" t="s">
        <v>3018</v>
      </c>
      <c r="B361" s="328">
        <v>45303.0</v>
      </c>
      <c r="C361" s="329">
        <v>1.1955E7</v>
      </c>
      <c r="D361" s="329">
        <v>7695000.0</v>
      </c>
      <c r="E361" s="329">
        <v>7568180.0</v>
      </c>
      <c r="F361" s="329">
        <v>4.7172E7</v>
      </c>
      <c r="G361" s="329">
        <v>0.0</v>
      </c>
      <c r="H361" s="329">
        <f t="shared" si="1"/>
        <v>66822000</v>
      </c>
      <c r="I361" s="329">
        <f t="shared" si="2"/>
        <v>66695180</v>
      </c>
    </row>
    <row r="362" ht="22.5" customHeight="1">
      <c r="A362" s="327" t="s">
        <v>3018</v>
      </c>
      <c r="B362" s="328">
        <v>45304.0</v>
      </c>
      <c r="C362" s="329">
        <v>3.3926E7</v>
      </c>
      <c r="D362" s="329">
        <v>1.738E7</v>
      </c>
      <c r="E362" s="329">
        <v>1.710045E7</v>
      </c>
      <c r="F362" s="329">
        <v>2.6015E7</v>
      </c>
      <c r="G362" s="329">
        <v>0.0</v>
      </c>
      <c r="H362" s="329">
        <f t="shared" si="1"/>
        <v>77321000</v>
      </c>
      <c r="I362" s="329">
        <f t="shared" si="2"/>
        <v>77041450</v>
      </c>
    </row>
    <row r="363" ht="22.5" customHeight="1">
      <c r="A363" s="327" t="s">
        <v>3018</v>
      </c>
      <c r="B363" s="328">
        <v>45305.0</v>
      </c>
      <c r="C363" s="329">
        <v>5950000.0</v>
      </c>
      <c r="D363" s="329">
        <v>1660000.0</v>
      </c>
      <c r="E363" s="329">
        <v>1633440.0</v>
      </c>
      <c r="F363" s="329">
        <v>2.869E7</v>
      </c>
      <c r="G363" s="329">
        <v>0.0</v>
      </c>
      <c r="H363" s="329">
        <f t="shared" si="1"/>
        <v>36300000</v>
      </c>
      <c r="I363" s="329">
        <f t="shared" si="2"/>
        <v>36273440</v>
      </c>
    </row>
    <row r="364" ht="22.5" customHeight="1">
      <c r="A364" s="327" t="s">
        <v>3018</v>
      </c>
      <c r="B364" s="328">
        <v>45306.0</v>
      </c>
      <c r="C364" s="329">
        <v>6780000.0</v>
      </c>
      <c r="D364" s="329">
        <v>7650000.0</v>
      </c>
      <c r="E364" s="329">
        <v>7527600.0</v>
      </c>
      <c r="F364" s="329">
        <v>4.3052E7</v>
      </c>
      <c r="G364" s="329">
        <v>0.0</v>
      </c>
      <c r="H364" s="329">
        <f t="shared" si="1"/>
        <v>57482000</v>
      </c>
      <c r="I364" s="329">
        <f t="shared" si="2"/>
        <v>57359600</v>
      </c>
    </row>
    <row r="365" ht="22.5" customHeight="1">
      <c r="A365" s="327" t="s">
        <v>3018</v>
      </c>
      <c r="B365" s="328">
        <v>45307.0</v>
      </c>
      <c r="C365" s="329">
        <v>9875000.0</v>
      </c>
      <c r="D365" s="329">
        <v>4850000.0</v>
      </c>
      <c r="E365" s="329">
        <v>4764300.0</v>
      </c>
      <c r="F365" s="329">
        <v>2.7375E7</v>
      </c>
      <c r="G365" s="329">
        <v>0.0</v>
      </c>
      <c r="H365" s="329">
        <f t="shared" si="1"/>
        <v>42100000</v>
      </c>
      <c r="I365" s="329">
        <f t="shared" si="2"/>
        <v>42014300</v>
      </c>
    </row>
    <row r="366" ht="22.5" customHeight="1">
      <c r="A366" s="327" t="s">
        <v>3018</v>
      </c>
      <c r="B366" s="328">
        <v>45308.0</v>
      </c>
      <c r="C366" s="329">
        <v>7245000.0</v>
      </c>
      <c r="D366" s="329">
        <v>1450000.0</v>
      </c>
      <c r="E366" s="329">
        <v>1426800.0</v>
      </c>
      <c r="F366" s="329">
        <v>1.7286666E7</v>
      </c>
      <c r="G366" s="329">
        <v>0.0</v>
      </c>
      <c r="H366" s="329">
        <f t="shared" si="1"/>
        <v>25981666</v>
      </c>
      <c r="I366" s="329">
        <f t="shared" si="2"/>
        <v>25958466</v>
      </c>
    </row>
    <row r="367" ht="22.5" customHeight="1">
      <c r="A367" s="327" t="s">
        <v>3018</v>
      </c>
      <c r="B367" s="328">
        <v>45309.0</v>
      </c>
      <c r="C367" s="329">
        <v>1.0195E7</v>
      </c>
      <c r="D367" s="329">
        <v>7100000.0</v>
      </c>
      <c r="E367" s="329">
        <v>6977200.0</v>
      </c>
      <c r="F367" s="329">
        <v>4.0945E7</v>
      </c>
      <c r="G367" s="329">
        <v>0.0</v>
      </c>
      <c r="H367" s="329">
        <f t="shared" si="1"/>
        <v>58240000</v>
      </c>
      <c r="I367" s="329">
        <f t="shared" si="2"/>
        <v>58117200</v>
      </c>
    </row>
    <row r="368" ht="22.5" customHeight="1">
      <c r="A368" s="327" t="s">
        <v>3018</v>
      </c>
      <c r="B368" s="328">
        <v>45310.0</v>
      </c>
      <c r="C368" s="329">
        <v>9470000.0</v>
      </c>
      <c r="D368" s="329">
        <v>9955000.0</v>
      </c>
      <c r="E368" s="329">
        <v>9784800.0</v>
      </c>
      <c r="F368" s="329">
        <f>20925000+12580000</f>
        <v>33505000</v>
      </c>
      <c r="G368" s="329">
        <v>0.0</v>
      </c>
      <c r="H368" s="329">
        <f t="shared" si="1"/>
        <v>52930000</v>
      </c>
      <c r="I368" s="329">
        <f t="shared" si="2"/>
        <v>52759800</v>
      </c>
    </row>
    <row r="369" ht="22.5" customHeight="1">
      <c r="A369" s="327" t="s">
        <v>3018</v>
      </c>
      <c r="B369" s="328">
        <v>45311.0</v>
      </c>
      <c r="C369" s="329">
        <v>1.2907E7</v>
      </c>
      <c r="D369" s="329">
        <v>9190000.0</v>
      </c>
      <c r="E369" s="329">
        <v>9035960.0</v>
      </c>
      <c r="F369" s="329">
        <v>3.3171666E7</v>
      </c>
      <c r="G369" s="329">
        <v>0.0</v>
      </c>
      <c r="H369" s="329">
        <f t="shared" si="1"/>
        <v>55268666</v>
      </c>
      <c r="I369" s="329">
        <f t="shared" si="2"/>
        <v>55114626</v>
      </c>
    </row>
    <row r="370" ht="22.5" customHeight="1">
      <c r="A370" s="327" t="s">
        <v>3018</v>
      </c>
      <c r="B370" s="328">
        <v>45312.0</v>
      </c>
      <c r="C370" s="329">
        <v>2.395E7</v>
      </c>
      <c r="D370" s="329">
        <v>1.313E7</v>
      </c>
      <c r="E370" s="329">
        <v>1.292537E7</v>
      </c>
      <c r="F370" s="329">
        <v>3.3335E7</v>
      </c>
      <c r="G370" s="329">
        <v>0.0</v>
      </c>
      <c r="H370" s="329">
        <f t="shared" si="1"/>
        <v>70415000</v>
      </c>
      <c r="I370" s="329">
        <f t="shared" si="2"/>
        <v>70210370</v>
      </c>
    </row>
    <row r="371" ht="22.5" customHeight="1">
      <c r="A371" s="327" t="s">
        <v>3018</v>
      </c>
      <c r="B371" s="328">
        <v>45313.0</v>
      </c>
      <c r="C371" s="329">
        <v>6891000.0</v>
      </c>
      <c r="D371" s="329">
        <v>1.6145E7</v>
      </c>
      <c r="E371" s="329">
        <v>1.588637E7</v>
      </c>
      <c r="F371" s="329">
        <v>2.1451666E7</v>
      </c>
      <c r="G371" s="329">
        <v>0.0</v>
      </c>
      <c r="H371" s="329">
        <f t="shared" si="1"/>
        <v>44487666</v>
      </c>
      <c r="I371" s="329">
        <f t="shared" si="2"/>
        <v>44229036</v>
      </c>
    </row>
    <row r="372" ht="22.5" customHeight="1">
      <c r="A372" s="327" t="s">
        <v>3018</v>
      </c>
      <c r="B372" s="328">
        <v>45314.0</v>
      </c>
      <c r="C372" s="329">
        <v>1.6305E7</v>
      </c>
      <c r="D372" s="329">
        <v>3715000.0</v>
      </c>
      <c r="E372" s="329">
        <v>3655540.0</v>
      </c>
      <c r="F372" s="329">
        <v>1.8177E7</v>
      </c>
      <c r="G372" s="329">
        <v>0.0</v>
      </c>
      <c r="H372" s="329">
        <f t="shared" si="1"/>
        <v>38197000</v>
      </c>
      <c r="I372" s="329">
        <f t="shared" si="2"/>
        <v>38137540</v>
      </c>
    </row>
    <row r="373" ht="22.5" customHeight="1">
      <c r="A373" s="327" t="s">
        <v>3018</v>
      </c>
      <c r="B373" s="328">
        <v>45315.0</v>
      </c>
      <c r="C373" s="329">
        <v>7180000.0</v>
      </c>
      <c r="D373" s="329">
        <v>245000.0</v>
      </c>
      <c r="E373" s="329">
        <v>241080.0</v>
      </c>
      <c r="F373" s="329">
        <v>2.5535E7</v>
      </c>
      <c r="G373" s="329">
        <v>0.0</v>
      </c>
      <c r="H373" s="329">
        <f t="shared" si="1"/>
        <v>32960000</v>
      </c>
      <c r="I373" s="329">
        <f t="shared" si="2"/>
        <v>32956080</v>
      </c>
    </row>
    <row r="374" ht="22.5" customHeight="1">
      <c r="A374" s="327" t="s">
        <v>3018</v>
      </c>
      <c r="B374" s="328">
        <v>45316.0</v>
      </c>
      <c r="C374" s="329">
        <v>5900000.0</v>
      </c>
      <c r="D374" s="329">
        <v>2100000.0</v>
      </c>
      <c r="E374" s="329">
        <v>2061400.0</v>
      </c>
      <c r="F374" s="329">
        <v>3.9465E7</v>
      </c>
      <c r="G374" s="329">
        <v>0.0</v>
      </c>
      <c r="H374" s="329">
        <f t="shared" si="1"/>
        <v>47465000</v>
      </c>
      <c r="I374" s="329">
        <f t="shared" si="2"/>
        <v>47426400</v>
      </c>
    </row>
    <row r="375" ht="22.5" customHeight="1">
      <c r="A375" s="327" t="s">
        <v>3018</v>
      </c>
      <c r="B375" s="328">
        <v>45317.0</v>
      </c>
      <c r="C375" s="329">
        <v>2.896E7</v>
      </c>
      <c r="D375" s="329">
        <v>4194444.0</v>
      </c>
      <c r="E375" s="329">
        <v>4127333.0</v>
      </c>
      <c r="F375" s="329">
        <v>3.7735E7</v>
      </c>
      <c r="G375" s="329">
        <v>0.0</v>
      </c>
      <c r="H375" s="329">
        <f t="shared" si="1"/>
        <v>70889444</v>
      </c>
      <c r="I375" s="329">
        <f t="shared" si="2"/>
        <v>70822333</v>
      </c>
    </row>
    <row r="376" ht="22.5" customHeight="1">
      <c r="A376" s="327" t="s">
        <v>3018</v>
      </c>
      <c r="B376" s="328">
        <v>45318.0</v>
      </c>
      <c r="C376" s="329">
        <v>1.094E7</v>
      </c>
      <c r="D376" s="329">
        <v>9495000.0</v>
      </c>
      <c r="E376" s="329">
        <v>9294680.0</v>
      </c>
      <c r="F376" s="329">
        <v>3.3790555E7</v>
      </c>
      <c r="G376" s="329">
        <v>0.0</v>
      </c>
      <c r="H376" s="329">
        <f t="shared" si="1"/>
        <v>54225555</v>
      </c>
      <c r="I376" s="329">
        <f t="shared" si="2"/>
        <v>54025235</v>
      </c>
    </row>
    <row r="377" ht="22.5" customHeight="1">
      <c r="A377" s="327" t="s">
        <v>3018</v>
      </c>
      <c r="B377" s="328">
        <v>45319.0</v>
      </c>
      <c r="C377" s="329">
        <v>2.7715E7</v>
      </c>
      <c r="D377" s="329">
        <v>2.401E7</v>
      </c>
      <c r="E377" s="329">
        <v>2.362584E7</v>
      </c>
      <c r="F377" s="329">
        <v>4.9224E7</v>
      </c>
      <c r="G377" s="329">
        <v>0.0</v>
      </c>
      <c r="H377" s="329">
        <f t="shared" si="1"/>
        <v>100949000</v>
      </c>
      <c r="I377" s="329">
        <f t="shared" si="2"/>
        <v>100564840</v>
      </c>
    </row>
    <row r="378" ht="22.5" customHeight="1">
      <c r="A378" s="327" t="s">
        <v>3018</v>
      </c>
      <c r="B378" s="328">
        <v>45320.0</v>
      </c>
      <c r="C378" s="329">
        <v>1.2965E7</v>
      </c>
      <c r="D378" s="329">
        <v>3095000.0</v>
      </c>
      <c r="E378" s="329">
        <v>3049010.0</v>
      </c>
      <c r="F378" s="329">
        <v>7070000.0</v>
      </c>
      <c r="G378" s="329">
        <v>0.0</v>
      </c>
      <c r="H378" s="329">
        <f t="shared" si="1"/>
        <v>23130000</v>
      </c>
      <c r="I378" s="329">
        <f t="shared" si="2"/>
        <v>23084010</v>
      </c>
    </row>
    <row r="379" ht="22.5" customHeight="1">
      <c r="A379" s="327" t="s">
        <v>3018</v>
      </c>
      <c r="B379" s="328">
        <v>45321.0</v>
      </c>
      <c r="C379" s="329">
        <v>7495000.0</v>
      </c>
      <c r="D379" s="329">
        <v>1.5245E7</v>
      </c>
      <c r="E379" s="329">
        <v>1.500108E7</v>
      </c>
      <c r="F379" s="329">
        <v>1.994E7</v>
      </c>
      <c r="G379" s="329">
        <v>0.0</v>
      </c>
      <c r="H379" s="329">
        <f t="shared" si="1"/>
        <v>42680000</v>
      </c>
      <c r="I379" s="329">
        <f t="shared" si="2"/>
        <v>42436080</v>
      </c>
    </row>
    <row r="380" ht="22.5" customHeight="1">
      <c r="A380" s="327" t="s">
        <v>3018</v>
      </c>
      <c r="B380" s="328">
        <v>45322.0</v>
      </c>
      <c r="C380" s="329">
        <v>4590000.0</v>
      </c>
      <c r="D380" s="329">
        <v>2450000.0</v>
      </c>
      <c r="E380" s="329">
        <v>2410800.0</v>
      </c>
      <c r="F380" s="329">
        <v>2.8982E7</v>
      </c>
      <c r="G380" s="329">
        <v>0.0</v>
      </c>
      <c r="H380" s="329">
        <f t="shared" si="1"/>
        <v>36022000</v>
      </c>
      <c r="I380" s="329">
        <f t="shared" si="2"/>
        <v>35982800</v>
      </c>
    </row>
    <row r="381" ht="22.5" customHeight="1">
      <c r="A381" s="327" t="s">
        <v>3032</v>
      </c>
      <c r="B381" s="328">
        <v>45323.0</v>
      </c>
      <c r="C381" s="330">
        <v>1.781E7</v>
      </c>
      <c r="D381" s="330">
        <v>1.9265E7</v>
      </c>
      <c r="E381" s="330">
        <v>1.893346E7</v>
      </c>
      <c r="F381" s="330">
        <v>3.0231E7</v>
      </c>
      <c r="G381" s="330">
        <v>0.0</v>
      </c>
      <c r="H381" s="330">
        <v>6.7306E7</v>
      </c>
      <c r="I381" s="330">
        <v>6.697446E7</v>
      </c>
    </row>
    <row r="382" ht="22.5" customHeight="1">
      <c r="A382" s="327" t="s">
        <v>3032</v>
      </c>
      <c r="B382" s="328">
        <v>45324.0</v>
      </c>
      <c r="C382" s="330">
        <v>7900000.0</v>
      </c>
      <c r="D382" s="330">
        <v>1.279E7</v>
      </c>
      <c r="E382" s="330">
        <v>1.257336E7</v>
      </c>
      <c r="F382" s="330">
        <v>3.5035E7</v>
      </c>
      <c r="G382" s="330">
        <v>0.0</v>
      </c>
      <c r="H382" s="330">
        <v>5.5725E7</v>
      </c>
      <c r="I382" s="330">
        <v>5.550836E7</v>
      </c>
    </row>
    <row r="383" ht="22.5" customHeight="1">
      <c r="A383" s="327" t="s">
        <v>3032</v>
      </c>
      <c r="B383" s="328">
        <v>45325.0</v>
      </c>
      <c r="C383" s="330">
        <v>2.0075E7</v>
      </c>
      <c r="D383" s="330">
        <v>8750000.0</v>
      </c>
      <c r="E383" s="330">
        <v>8643500.0</v>
      </c>
      <c r="F383" s="330">
        <v>2.5415E7</v>
      </c>
      <c r="G383" s="330">
        <v>0.0</v>
      </c>
      <c r="H383" s="330">
        <v>5.424E7</v>
      </c>
      <c r="I383" s="330">
        <v>5.41335E7</v>
      </c>
    </row>
    <row r="384" ht="22.5" customHeight="1">
      <c r="A384" s="327" t="s">
        <v>3032</v>
      </c>
      <c r="B384" s="328">
        <v>45326.0</v>
      </c>
      <c r="C384" s="330">
        <v>5450000.0</v>
      </c>
      <c r="D384" s="330">
        <v>2500000.0</v>
      </c>
      <c r="E384" s="330">
        <v>2442160.0</v>
      </c>
      <c r="F384" s="330">
        <v>5850000.0</v>
      </c>
      <c r="G384" s="330">
        <v>0.0</v>
      </c>
      <c r="H384" s="330">
        <v>1.38E7</v>
      </c>
      <c r="I384" s="330">
        <v>1.374216E7</v>
      </c>
    </row>
    <row r="385" ht="22.5" customHeight="1">
      <c r="A385" s="327" t="s">
        <v>3032</v>
      </c>
      <c r="B385" s="328">
        <v>45327.0</v>
      </c>
      <c r="C385" s="330">
        <v>0.0</v>
      </c>
      <c r="D385" s="330">
        <v>0.0</v>
      </c>
      <c r="E385" s="330">
        <v>0.0</v>
      </c>
      <c r="F385" s="330">
        <v>0.0</v>
      </c>
      <c r="G385" s="330">
        <v>0.0</v>
      </c>
      <c r="H385" s="330">
        <v>0.0</v>
      </c>
      <c r="I385" s="330">
        <v>0.0</v>
      </c>
    </row>
    <row r="386" ht="22.5" customHeight="1">
      <c r="A386" s="327" t="s">
        <v>3032</v>
      </c>
      <c r="B386" s="328">
        <v>45328.0</v>
      </c>
      <c r="C386" s="330">
        <v>0.0</v>
      </c>
      <c r="D386" s="330">
        <v>0.0</v>
      </c>
      <c r="E386" s="330">
        <v>0.0</v>
      </c>
      <c r="F386" s="330">
        <v>0.0</v>
      </c>
      <c r="G386" s="330">
        <v>0.0</v>
      </c>
      <c r="H386" s="330">
        <v>0.0</v>
      </c>
      <c r="I386" s="330">
        <v>0.0</v>
      </c>
    </row>
    <row r="387" ht="22.5" customHeight="1">
      <c r="A387" s="327" t="s">
        <v>3032</v>
      </c>
      <c r="B387" s="328">
        <v>45329.0</v>
      </c>
      <c r="C387" s="330">
        <v>0.0</v>
      </c>
      <c r="D387" s="330">
        <v>0.0</v>
      </c>
      <c r="E387" s="330">
        <v>0.0</v>
      </c>
      <c r="F387" s="330">
        <v>0.0</v>
      </c>
      <c r="G387" s="330">
        <v>0.0</v>
      </c>
      <c r="H387" s="330">
        <v>0.0</v>
      </c>
      <c r="I387" s="330">
        <v>0.0</v>
      </c>
    </row>
    <row r="388" ht="22.5" customHeight="1">
      <c r="A388" s="327" t="s">
        <v>3032</v>
      </c>
      <c r="B388" s="328">
        <v>45330.0</v>
      </c>
      <c r="C388" s="330">
        <v>0.0</v>
      </c>
      <c r="D388" s="330">
        <v>0.0</v>
      </c>
      <c r="E388" s="330">
        <v>0.0</v>
      </c>
      <c r="F388" s="330">
        <v>0.0</v>
      </c>
      <c r="G388" s="330">
        <v>0.0</v>
      </c>
      <c r="H388" s="330">
        <v>0.0</v>
      </c>
      <c r="I388" s="330">
        <v>0.0</v>
      </c>
    </row>
    <row r="389" ht="22.5" customHeight="1">
      <c r="A389" s="327" t="s">
        <v>3032</v>
      </c>
      <c r="B389" s="328">
        <v>45331.0</v>
      </c>
      <c r="C389" s="330">
        <v>0.0</v>
      </c>
      <c r="D389" s="330">
        <v>0.0</v>
      </c>
      <c r="E389" s="330">
        <v>0.0</v>
      </c>
      <c r="F389" s="330">
        <v>0.0</v>
      </c>
      <c r="G389" s="330">
        <v>0.0</v>
      </c>
      <c r="H389" s="330">
        <v>0.0</v>
      </c>
      <c r="I389" s="330">
        <v>0.0</v>
      </c>
    </row>
    <row r="390" ht="22.5" customHeight="1">
      <c r="A390" s="327" t="s">
        <v>3032</v>
      </c>
      <c r="B390" s="328">
        <v>45332.0</v>
      </c>
      <c r="C390" s="330">
        <v>0.0</v>
      </c>
      <c r="D390" s="330">
        <v>0.0</v>
      </c>
      <c r="E390" s="330">
        <v>0.0</v>
      </c>
      <c r="F390" s="330">
        <v>0.0</v>
      </c>
      <c r="G390" s="330">
        <v>0.0</v>
      </c>
      <c r="H390" s="330">
        <v>0.0</v>
      </c>
      <c r="I390" s="330">
        <v>0.0</v>
      </c>
    </row>
    <row r="391" ht="22.5" customHeight="1">
      <c r="A391" s="327" t="s">
        <v>3032</v>
      </c>
      <c r="B391" s="328">
        <v>45333.0</v>
      </c>
      <c r="C391" s="330">
        <v>0.0</v>
      </c>
      <c r="D391" s="330">
        <v>0.0</v>
      </c>
      <c r="E391" s="330">
        <v>0.0</v>
      </c>
      <c r="F391" s="330">
        <v>0.0</v>
      </c>
      <c r="G391" s="330">
        <v>0.0</v>
      </c>
      <c r="H391" s="330">
        <v>0.0</v>
      </c>
      <c r="I391" s="330">
        <v>0.0</v>
      </c>
    </row>
    <row r="392" ht="22.5" customHeight="1">
      <c r="A392" s="327" t="s">
        <v>3032</v>
      </c>
      <c r="B392" s="328">
        <v>45334.0</v>
      </c>
      <c r="C392" s="330">
        <v>0.0</v>
      </c>
      <c r="D392" s="330">
        <v>0.0</v>
      </c>
      <c r="E392" s="330">
        <v>0.0</v>
      </c>
      <c r="F392" s="330">
        <v>0.0</v>
      </c>
      <c r="G392" s="330">
        <v>0.0</v>
      </c>
      <c r="H392" s="330">
        <v>0.0</v>
      </c>
      <c r="I392" s="330">
        <v>0.0</v>
      </c>
    </row>
    <row r="393" ht="22.5" customHeight="1">
      <c r="A393" s="327" t="s">
        <v>3032</v>
      </c>
      <c r="B393" s="328">
        <v>45335.0</v>
      </c>
      <c r="C393" s="330">
        <v>0.0</v>
      </c>
      <c r="D393" s="330">
        <v>0.0</v>
      </c>
      <c r="E393" s="330">
        <v>0.0</v>
      </c>
      <c r="F393" s="330">
        <v>0.0</v>
      </c>
      <c r="G393" s="330">
        <v>0.0</v>
      </c>
      <c r="H393" s="330">
        <v>0.0</v>
      </c>
      <c r="I393" s="330">
        <v>0.0</v>
      </c>
    </row>
    <row r="394" ht="22.5" customHeight="1">
      <c r="A394" s="327" t="s">
        <v>3032</v>
      </c>
      <c r="B394" s="328">
        <v>45336.0</v>
      </c>
      <c r="C394" s="330">
        <v>0.0</v>
      </c>
      <c r="D394" s="330">
        <v>0.0</v>
      </c>
      <c r="E394" s="330">
        <v>0.0</v>
      </c>
      <c r="F394" s="330">
        <v>0.0</v>
      </c>
      <c r="G394" s="330">
        <v>0.0</v>
      </c>
      <c r="H394" s="330">
        <v>0.0</v>
      </c>
      <c r="I394" s="330">
        <v>0.0</v>
      </c>
    </row>
    <row r="395" ht="22.5" customHeight="1">
      <c r="A395" s="327" t="s">
        <v>3032</v>
      </c>
      <c r="B395" s="328">
        <v>45337.0</v>
      </c>
      <c r="C395" s="330">
        <v>0.0</v>
      </c>
      <c r="D395" s="330">
        <v>0.0</v>
      </c>
      <c r="E395" s="330">
        <v>0.0</v>
      </c>
      <c r="F395" s="330">
        <v>0.0</v>
      </c>
      <c r="G395" s="330">
        <v>0.0</v>
      </c>
      <c r="H395" s="330">
        <v>0.0</v>
      </c>
      <c r="I395" s="330">
        <v>0.0</v>
      </c>
    </row>
    <row r="396" ht="22.5" customHeight="1">
      <c r="A396" s="327" t="s">
        <v>3032</v>
      </c>
      <c r="B396" s="328">
        <v>45338.0</v>
      </c>
      <c r="C396" s="330">
        <v>0.0</v>
      </c>
      <c r="D396" s="330">
        <v>0.0</v>
      </c>
      <c r="E396" s="330">
        <v>0.0</v>
      </c>
      <c r="F396" s="330">
        <v>0.0</v>
      </c>
      <c r="G396" s="330">
        <v>0.0</v>
      </c>
      <c r="H396" s="330">
        <v>0.0</v>
      </c>
      <c r="I396" s="330">
        <v>0.0</v>
      </c>
    </row>
    <row r="397" ht="22.5" customHeight="1">
      <c r="A397" s="327" t="s">
        <v>3032</v>
      </c>
      <c r="B397" s="328">
        <v>45339.0</v>
      </c>
      <c r="C397" s="330">
        <v>0.0</v>
      </c>
      <c r="D397" s="330">
        <v>0.0</v>
      </c>
      <c r="E397" s="330">
        <v>0.0</v>
      </c>
      <c r="F397" s="330">
        <v>0.0</v>
      </c>
      <c r="G397" s="330">
        <v>0.0</v>
      </c>
      <c r="H397" s="330">
        <v>0.0</v>
      </c>
      <c r="I397" s="330">
        <v>0.0</v>
      </c>
    </row>
    <row r="398" ht="22.5" customHeight="1">
      <c r="A398" s="327" t="s">
        <v>3032</v>
      </c>
      <c r="B398" s="328">
        <v>45340.0</v>
      </c>
      <c r="C398" s="330">
        <v>9840000.0</v>
      </c>
      <c r="D398" s="330">
        <v>2.31125E7</v>
      </c>
      <c r="E398" s="330">
        <v>2.2755825E7</v>
      </c>
      <c r="F398" s="330">
        <v>4.1387E7</v>
      </c>
      <c r="G398" s="330">
        <v>0.0</v>
      </c>
      <c r="H398" s="330">
        <v>7.43395E7</v>
      </c>
      <c r="I398" s="330">
        <v>7.3982825E7</v>
      </c>
    </row>
    <row r="399" ht="22.5" customHeight="1">
      <c r="A399" s="327" t="s">
        <v>3032</v>
      </c>
      <c r="B399" s="328">
        <v>45341.0</v>
      </c>
      <c r="C399" s="330">
        <v>1.8172E7</v>
      </c>
      <c r="D399" s="330">
        <v>8050000.0</v>
      </c>
      <c r="E399" s="330">
        <v>7921200.0</v>
      </c>
      <c r="F399" s="330">
        <v>2.252311E7</v>
      </c>
      <c r="G399" s="330">
        <v>0.0</v>
      </c>
      <c r="H399" s="330">
        <v>4.874511E7</v>
      </c>
      <c r="I399" s="330">
        <v>4.861631E7</v>
      </c>
    </row>
    <row r="400" ht="22.5" customHeight="1">
      <c r="A400" s="327" t="s">
        <v>3032</v>
      </c>
      <c r="B400" s="328">
        <v>45342.0</v>
      </c>
      <c r="C400" s="330">
        <v>1.505E7</v>
      </c>
      <c r="D400" s="330">
        <v>1.285E7</v>
      </c>
      <c r="E400" s="330">
        <v>1.26383E7</v>
      </c>
      <c r="F400" s="330">
        <v>2.414E7</v>
      </c>
      <c r="G400" s="330">
        <v>0.0</v>
      </c>
      <c r="H400" s="330">
        <v>5.204E7</v>
      </c>
      <c r="I400" s="330">
        <v>5.18283E7</v>
      </c>
    </row>
    <row r="401" ht="22.5" customHeight="1">
      <c r="A401" s="327" t="s">
        <v>3032</v>
      </c>
      <c r="B401" s="328">
        <v>45343.0</v>
      </c>
      <c r="C401" s="330">
        <v>7100000.0</v>
      </c>
      <c r="D401" s="330">
        <v>1330000.0</v>
      </c>
      <c r="E401" s="330">
        <v>1322020.0</v>
      </c>
      <c r="F401" s="330">
        <v>3.3751E7</v>
      </c>
      <c r="G401" s="330">
        <v>0.0</v>
      </c>
      <c r="H401" s="330">
        <v>4.2181E7</v>
      </c>
      <c r="I401" s="330">
        <v>4.217302E7</v>
      </c>
    </row>
    <row r="402" ht="22.5" customHeight="1">
      <c r="A402" s="327" t="s">
        <v>3032</v>
      </c>
      <c r="B402" s="328">
        <v>45344.0</v>
      </c>
      <c r="C402" s="330">
        <v>1.6717E7</v>
      </c>
      <c r="D402" s="330">
        <v>8165000.0</v>
      </c>
      <c r="E402" s="330">
        <v>8016970.0</v>
      </c>
      <c r="F402" s="330">
        <v>2.737E7</v>
      </c>
      <c r="G402" s="330">
        <v>0.0</v>
      </c>
      <c r="H402" s="330">
        <v>5.2252E7</v>
      </c>
      <c r="I402" s="330">
        <v>5.210397E7</v>
      </c>
    </row>
    <row r="403" ht="22.5" customHeight="1">
      <c r="A403" s="327" t="s">
        <v>3032</v>
      </c>
      <c r="B403" s="328">
        <v>45345.0</v>
      </c>
      <c r="C403" s="330">
        <v>1.913E7</v>
      </c>
      <c r="D403" s="330">
        <v>1.5399444E7</v>
      </c>
      <c r="E403" s="330">
        <v>1.5156053E7</v>
      </c>
      <c r="F403" s="330">
        <v>3.015E7</v>
      </c>
      <c r="G403" s="330">
        <v>0.0</v>
      </c>
      <c r="H403" s="330">
        <v>6.4679444E7</v>
      </c>
      <c r="I403" s="330">
        <v>6.4436053E7</v>
      </c>
    </row>
    <row r="404" ht="22.5" customHeight="1">
      <c r="A404" s="327" t="s">
        <v>3032</v>
      </c>
      <c r="B404" s="328">
        <v>45346.0</v>
      </c>
      <c r="C404" s="330">
        <v>2.721E7</v>
      </c>
      <c r="D404" s="330">
        <v>1.6105E7</v>
      </c>
      <c r="E404" s="330">
        <v>1.584077E7</v>
      </c>
      <c r="F404" s="330">
        <v>8.7684E7</v>
      </c>
      <c r="G404" s="330">
        <v>0.0</v>
      </c>
      <c r="H404" s="330">
        <v>1.30999E8</v>
      </c>
      <c r="I404" s="330">
        <v>1.3073477E8</v>
      </c>
    </row>
    <row r="405" ht="22.5" customHeight="1">
      <c r="A405" s="327" t="s">
        <v>3032</v>
      </c>
      <c r="B405" s="328">
        <v>45347.0</v>
      </c>
      <c r="C405" s="330">
        <v>3.4396E7</v>
      </c>
      <c r="D405" s="330">
        <v>1.415E7</v>
      </c>
      <c r="E405" s="330">
        <v>1.39149E7</v>
      </c>
      <c r="F405" s="330">
        <v>4.4757028E7</v>
      </c>
      <c r="G405" s="330">
        <v>0.0</v>
      </c>
      <c r="H405" s="330">
        <v>9.3303028E7</v>
      </c>
      <c r="I405" s="330">
        <v>9.3067928E7</v>
      </c>
    </row>
    <row r="406" ht="22.5" customHeight="1">
      <c r="A406" s="327" t="s">
        <v>3032</v>
      </c>
      <c r="B406" s="328">
        <v>45348.0</v>
      </c>
      <c r="C406" s="330">
        <v>3645000.0</v>
      </c>
      <c r="D406" s="330">
        <v>4050000.0</v>
      </c>
      <c r="E406" s="330">
        <v>3985200.0</v>
      </c>
      <c r="F406" s="330">
        <v>3.176E7</v>
      </c>
      <c r="G406" s="330">
        <v>0.0</v>
      </c>
      <c r="H406" s="330">
        <v>3.9455E7</v>
      </c>
      <c r="I406" s="330">
        <v>3.93902E7</v>
      </c>
    </row>
    <row r="407" ht="22.5" customHeight="1">
      <c r="A407" s="327" t="s">
        <v>3032</v>
      </c>
      <c r="B407" s="328">
        <v>45349.0</v>
      </c>
      <c r="C407" s="330">
        <v>2.3315E7</v>
      </c>
      <c r="D407" s="330">
        <v>5630000.0</v>
      </c>
      <c r="E407" s="330">
        <v>5523540.0</v>
      </c>
      <c r="F407" s="330">
        <v>3.0375E7</v>
      </c>
      <c r="G407" s="330">
        <v>0.0</v>
      </c>
      <c r="H407" s="330">
        <v>5.932E7</v>
      </c>
      <c r="I407" s="330">
        <v>5.921354E7</v>
      </c>
    </row>
    <row r="408" ht="22.5" customHeight="1">
      <c r="A408" s="327" t="s">
        <v>3032</v>
      </c>
      <c r="B408" s="328">
        <v>45350.0</v>
      </c>
      <c r="C408" s="330">
        <v>1.6394E7</v>
      </c>
      <c r="D408" s="330">
        <v>5500000.0</v>
      </c>
      <c r="E408" s="330">
        <v>5414500.0</v>
      </c>
      <c r="F408" s="330">
        <v>4.2228E7</v>
      </c>
      <c r="G408" s="330">
        <v>0.0</v>
      </c>
      <c r="H408" s="330">
        <v>6.4122E7</v>
      </c>
      <c r="I408" s="330">
        <v>6.40365E7</v>
      </c>
    </row>
    <row r="409" ht="22.5" customHeight="1">
      <c r="A409" s="327" t="s">
        <v>3032</v>
      </c>
      <c r="B409" s="328">
        <v>45351.0</v>
      </c>
      <c r="C409" s="330">
        <v>1.855E7</v>
      </c>
      <c r="D409" s="330">
        <v>4530000.0</v>
      </c>
      <c r="E409" s="330">
        <v>4457510.0</v>
      </c>
      <c r="F409" s="330">
        <v>5.7075E7</v>
      </c>
      <c r="G409" s="330">
        <v>0.0</v>
      </c>
      <c r="H409" s="330">
        <v>8.0155E7</v>
      </c>
      <c r="I409" s="330">
        <v>8.008251E7</v>
      </c>
    </row>
    <row r="410" ht="22.5" customHeight="1">
      <c r="A410" s="327" t="s">
        <v>3055</v>
      </c>
      <c r="B410" s="328">
        <v>45352.0</v>
      </c>
      <c r="C410" s="329">
        <v>1.01E7</v>
      </c>
      <c r="D410" s="329">
        <v>6595000.0</v>
      </c>
      <c r="E410" s="329">
        <v>6501480.0</v>
      </c>
      <c r="F410" s="329">
        <v>6.4461E7</v>
      </c>
      <c r="G410" s="329">
        <v>0.0</v>
      </c>
      <c r="H410" s="329">
        <f t="shared" ref="H410:H470" si="3">C410+D410+F410-G410</f>
        <v>81156000</v>
      </c>
      <c r="I410" s="329">
        <f>((C410+E410)+F410)-G410</f>
        <v>81062480</v>
      </c>
    </row>
    <row r="411" ht="22.5" customHeight="1">
      <c r="A411" s="327" t="s">
        <v>3055</v>
      </c>
      <c r="B411" s="328">
        <v>45353.0</v>
      </c>
      <c r="C411" s="329">
        <v>1.7906E7</v>
      </c>
      <c r="D411" s="329">
        <v>2.31E7</v>
      </c>
      <c r="E411" s="329">
        <v>2.27434E7</v>
      </c>
      <c r="F411" s="329">
        <v>6.4734E7</v>
      </c>
      <c r="G411" s="329">
        <v>0.0</v>
      </c>
      <c r="H411" s="329">
        <f t="shared" si="3"/>
        <v>105740000</v>
      </c>
      <c r="I411" s="329">
        <f t="shared" ref="I411:I440" si="4">C411+E411+F411-G411</f>
        <v>105383400</v>
      </c>
    </row>
    <row r="412" ht="22.5" customHeight="1">
      <c r="A412" s="327" t="s">
        <v>3055</v>
      </c>
      <c r="B412" s="328">
        <v>45354.0</v>
      </c>
      <c r="C412" s="329">
        <v>2.6327E7</v>
      </c>
      <c r="D412" s="329">
        <v>8695000.0</v>
      </c>
      <c r="E412" s="329">
        <v>8555880.0</v>
      </c>
      <c r="F412" s="329">
        <v>3.8581818E7</v>
      </c>
      <c r="G412" s="329">
        <v>0.0</v>
      </c>
      <c r="H412" s="329">
        <f t="shared" si="3"/>
        <v>73603818</v>
      </c>
      <c r="I412" s="329">
        <f t="shared" si="4"/>
        <v>73464698</v>
      </c>
    </row>
    <row r="413" ht="22.5" customHeight="1">
      <c r="A413" s="327" t="s">
        <v>3055</v>
      </c>
      <c r="B413" s="328">
        <v>45355.0</v>
      </c>
      <c r="C413" s="329">
        <v>2.1995E7</v>
      </c>
      <c r="D413" s="329">
        <v>5500000.0</v>
      </c>
      <c r="E413" s="329">
        <v>5412000.0</v>
      </c>
      <c r="F413" s="329">
        <v>2.357E7</v>
      </c>
      <c r="G413" s="329">
        <v>0.0</v>
      </c>
      <c r="H413" s="329">
        <f t="shared" si="3"/>
        <v>51065000</v>
      </c>
      <c r="I413" s="329">
        <f t="shared" si="4"/>
        <v>50977000</v>
      </c>
    </row>
    <row r="414" ht="22.5" customHeight="1">
      <c r="A414" s="327" t="s">
        <v>3055</v>
      </c>
      <c r="B414" s="328">
        <v>45356.0</v>
      </c>
      <c r="C414" s="329">
        <v>8700000.0</v>
      </c>
      <c r="D414" s="329">
        <v>8180000.0</v>
      </c>
      <c r="E414" s="329">
        <v>8039040.0</v>
      </c>
      <c r="F414" s="329">
        <v>3.7966666E7</v>
      </c>
      <c r="G414" s="329">
        <v>500000.0</v>
      </c>
      <c r="H414" s="329">
        <f t="shared" si="3"/>
        <v>54346666</v>
      </c>
      <c r="I414" s="329">
        <f t="shared" si="4"/>
        <v>54205706</v>
      </c>
    </row>
    <row r="415" ht="22.5" customHeight="1">
      <c r="A415" s="327" t="s">
        <v>3055</v>
      </c>
      <c r="B415" s="328">
        <v>45357.0</v>
      </c>
      <c r="C415" s="329">
        <v>1.952E7</v>
      </c>
      <c r="D415" s="329">
        <v>245000.0</v>
      </c>
      <c r="E415" s="329">
        <v>241080.0</v>
      </c>
      <c r="F415" s="329">
        <v>2.929E7</v>
      </c>
      <c r="G415" s="329">
        <v>0.0</v>
      </c>
      <c r="H415" s="329">
        <f t="shared" si="3"/>
        <v>49055000</v>
      </c>
      <c r="I415" s="329">
        <f t="shared" si="4"/>
        <v>49051080</v>
      </c>
    </row>
    <row r="416" ht="22.5" customHeight="1">
      <c r="A416" s="327" t="s">
        <v>3055</v>
      </c>
      <c r="B416" s="328">
        <v>45358.0</v>
      </c>
      <c r="C416" s="329">
        <v>2.0175E7</v>
      </c>
      <c r="D416" s="329">
        <v>1395000.0</v>
      </c>
      <c r="E416" s="329">
        <v>1384180.0</v>
      </c>
      <c r="F416" s="329">
        <v>2.334E7</v>
      </c>
      <c r="G416" s="329">
        <v>0.0</v>
      </c>
      <c r="H416" s="329">
        <f t="shared" si="3"/>
        <v>44910000</v>
      </c>
      <c r="I416" s="329">
        <f t="shared" si="4"/>
        <v>44899180</v>
      </c>
    </row>
    <row r="417" ht="22.5" customHeight="1">
      <c r="A417" s="327" t="s">
        <v>3055</v>
      </c>
      <c r="B417" s="328">
        <v>45359.0</v>
      </c>
      <c r="C417" s="329">
        <v>3420000.0</v>
      </c>
      <c r="D417" s="329">
        <v>3050000.0</v>
      </c>
      <c r="E417" s="329">
        <v>3001200.0</v>
      </c>
      <c r="F417" s="329">
        <v>8990000.0</v>
      </c>
      <c r="G417" s="329">
        <v>0.0</v>
      </c>
      <c r="H417" s="329">
        <f t="shared" si="3"/>
        <v>15460000</v>
      </c>
      <c r="I417" s="329">
        <f t="shared" si="4"/>
        <v>15411200</v>
      </c>
    </row>
    <row r="418" ht="22.5" customHeight="1">
      <c r="A418" s="327" t="s">
        <v>3055</v>
      </c>
      <c r="B418" s="328">
        <v>45360.0</v>
      </c>
      <c r="C418" s="329">
        <v>2.272E7</v>
      </c>
      <c r="D418" s="329">
        <v>4985000.0</v>
      </c>
      <c r="E418" s="329">
        <v>4913400.0</v>
      </c>
      <c r="F418" s="329">
        <v>8.163E7</v>
      </c>
      <c r="G418" s="329">
        <v>0.0</v>
      </c>
      <c r="H418" s="329">
        <f t="shared" si="3"/>
        <v>109335000</v>
      </c>
      <c r="I418" s="329">
        <f t="shared" si="4"/>
        <v>109263400</v>
      </c>
    </row>
    <row r="419" ht="22.5" customHeight="1">
      <c r="A419" s="327" t="s">
        <v>3055</v>
      </c>
      <c r="B419" s="328">
        <v>45361.0</v>
      </c>
      <c r="C419" s="329">
        <v>4.1775E7</v>
      </c>
      <c r="D419" s="329">
        <v>1.015E7</v>
      </c>
      <c r="E419" s="329">
        <v>1.00086E7</v>
      </c>
      <c r="F419" s="329">
        <v>3.482E7</v>
      </c>
      <c r="G419" s="329">
        <v>0.0</v>
      </c>
      <c r="H419" s="329">
        <f t="shared" si="3"/>
        <v>86745000</v>
      </c>
      <c r="I419" s="329">
        <f t="shared" si="4"/>
        <v>86603600</v>
      </c>
    </row>
    <row r="420" ht="22.5" customHeight="1">
      <c r="A420" s="327" t="s">
        <v>3055</v>
      </c>
      <c r="B420" s="328">
        <v>45362.0</v>
      </c>
      <c r="C420" s="329">
        <v>6595000.0</v>
      </c>
      <c r="D420" s="329">
        <v>350000.0</v>
      </c>
      <c r="E420" s="329">
        <v>344400.0</v>
      </c>
      <c r="F420" s="329">
        <v>1.5595E7</v>
      </c>
      <c r="G420" s="329">
        <v>0.0</v>
      </c>
      <c r="H420" s="329">
        <f t="shared" si="3"/>
        <v>22540000</v>
      </c>
      <c r="I420" s="329">
        <f t="shared" si="4"/>
        <v>22534400</v>
      </c>
    </row>
    <row r="421" ht="22.5" customHeight="1">
      <c r="A421" s="327" t="s">
        <v>3055</v>
      </c>
      <c r="B421" s="328">
        <v>45363.0</v>
      </c>
      <c r="C421" s="329">
        <v>3960000.0</v>
      </c>
      <c r="D421" s="329">
        <v>1500000.0</v>
      </c>
      <c r="E421" s="329">
        <v>1485000.0</v>
      </c>
      <c r="F421" s="329">
        <v>2.142E7</v>
      </c>
      <c r="G421" s="329">
        <v>0.0</v>
      </c>
      <c r="H421" s="329">
        <f t="shared" si="3"/>
        <v>26880000</v>
      </c>
      <c r="I421" s="329">
        <f t="shared" si="4"/>
        <v>26865000</v>
      </c>
    </row>
    <row r="422" ht="22.5" customHeight="1">
      <c r="A422" s="327" t="s">
        <v>3055</v>
      </c>
      <c r="B422" s="328">
        <v>45364.0</v>
      </c>
      <c r="C422" s="329">
        <v>9190000.0</v>
      </c>
      <c r="D422" s="329">
        <v>3632500.0</v>
      </c>
      <c r="E422" s="329">
        <v>3598208.0</v>
      </c>
      <c r="F422" s="329">
        <v>2.4702E7</v>
      </c>
      <c r="G422" s="329">
        <v>0.0</v>
      </c>
      <c r="H422" s="329">
        <f t="shared" si="3"/>
        <v>37524500</v>
      </c>
      <c r="I422" s="329">
        <f t="shared" si="4"/>
        <v>37490208</v>
      </c>
    </row>
    <row r="423" ht="22.5" customHeight="1">
      <c r="A423" s="327" t="s">
        <v>3055</v>
      </c>
      <c r="B423" s="328">
        <v>45365.0</v>
      </c>
      <c r="C423" s="329">
        <v>6775000.0</v>
      </c>
      <c r="D423" s="329">
        <v>1.957E7</v>
      </c>
      <c r="E423" s="329">
        <v>1.926188E7</v>
      </c>
      <c r="F423" s="329">
        <v>1.533E7</v>
      </c>
      <c r="G423" s="329">
        <v>0.0</v>
      </c>
      <c r="H423" s="329">
        <f t="shared" si="3"/>
        <v>41675000</v>
      </c>
      <c r="I423" s="329">
        <f t="shared" si="4"/>
        <v>41366880</v>
      </c>
    </row>
    <row r="424" ht="22.5" customHeight="1">
      <c r="A424" s="327" t="s">
        <v>3055</v>
      </c>
      <c r="B424" s="328">
        <v>45366.0</v>
      </c>
      <c r="C424" s="329">
        <v>1.0055E7</v>
      </c>
      <c r="D424" s="329">
        <v>7450000.0</v>
      </c>
      <c r="E424" s="329">
        <v>7328790.0</v>
      </c>
      <c r="F424" s="329">
        <v>5.021E7</v>
      </c>
      <c r="G424" s="329">
        <v>0.0</v>
      </c>
      <c r="H424" s="329">
        <f t="shared" si="3"/>
        <v>67715000</v>
      </c>
      <c r="I424" s="329">
        <f t="shared" si="4"/>
        <v>67593790</v>
      </c>
    </row>
    <row r="425" ht="22.5" customHeight="1">
      <c r="A425" s="327" t="s">
        <v>3055</v>
      </c>
      <c r="B425" s="328">
        <v>45367.0</v>
      </c>
      <c r="C425" s="329">
        <v>1.7375E7</v>
      </c>
      <c r="D425" s="329">
        <v>1.006E7</v>
      </c>
      <c r="E425" s="329">
        <v>9904640.0</v>
      </c>
      <c r="F425" s="329">
        <v>4.2649E7</v>
      </c>
      <c r="G425" s="329">
        <v>0.0</v>
      </c>
      <c r="H425" s="329">
        <f t="shared" si="3"/>
        <v>70084000</v>
      </c>
      <c r="I425" s="329">
        <f t="shared" si="4"/>
        <v>69928640</v>
      </c>
    </row>
    <row r="426" ht="22.5" customHeight="1">
      <c r="A426" s="327" t="s">
        <v>3055</v>
      </c>
      <c r="B426" s="328">
        <v>45368.0</v>
      </c>
      <c r="C426" s="329">
        <v>2.966E7</v>
      </c>
      <c r="D426" s="329">
        <v>1.0395E7</v>
      </c>
      <c r="E426" s="329">
        <v>1.022864E7</v>
      </c>
      <c r="F426" s="329">
        <v>1.822E7</v>
      </c>
      <c r="G426" s="329">
        <v>0.0</v>
      </c>
      <c r="H426" s="329">
        <f t="shared" si="3"/>
        <v>58275000</v>
      </c>
      <c r="I426" s="329">
        <f t="shared" si="4"/>
        <v>58108640</v>
      </c>
    </row>
    <row r="427" ht="22.5" customHeight="1">
      <c r="A427" s="327" t="s">
        <v>3055</v>
      </c>
      <c r="B427" s="328">
        <v>45369.0</v>
      </c>
      <c r="C427" s="329">
        <v>1.2057E7</v>
      </c>
      <c r="D427" s="329">
        <v>5916666.0</v>
      </c>
      <c r="E427" s="329">
        <v>5821999.0</v>
      </c>
      <c r="F427" s="329">
        <v>1.3755E7</v>
      </c>
      <c r="G427" s="329">
        <v>0.0</v>
      </c>
      <c r="H427" s="329">
        <f t="shared" si="3"/>
        <v>31728666</v>
      </c>
      <c r="I427" s="329">
        <f t="shared" si="4"/>
        <v>31633999</v>
      </c>
    </row>
    <row r="428" ht="22.5" customHeight="1">
      <c r="A428" s="327" t="s">
        <v>3055</v>
      </c>
      <c r="B428" s="328">
        <v>45370.0</v>
      </c>
      <c r="C428" s="329">
        <v>1.5225E7</v>
      </c>
      <c r="D428" s="329">
        <v>4405000.0</v>
      </c>
      <c r="E428" s="329">
        <v>4334520.0</v>
      </c>
      <c r="F428" s="329">
        <v>3.956E7</v>
      </c>
      <c r="G428" s="329">
        <v>0.0</v>
      </c>
      <c r="H428" s="329">
        <f t="shared" si="3"/>
        <v>59190000</v>
      </c>
      <c r="I428" s="329">
        <f t="shared" si="4"/>
        <v>59119520</v>
      </c>
    </row>
    <row r="429" ht="22.5" customHeight="1">
      <c r="A429" s="327" t="s">
        <v>3055</v>
      </c>
      <c r="B429" s="328">
        <v>45371.0</v>
      </c>
      <c r="C429" s="329">
        <v>3975000.0</v>
      </c>
      <c r="D429" s="329">
        <v>0.0</v>
      </c>
      <c r="E429" s="329">
        <v>0.0</v>
      </c>
      <c r="F429" s="329">
        <v>1.96E7</v>
      </c>
      <c r="G429" s="329">
        <v>0.0</v>
      </c>
      <c r="H429" s="329">
        <f t="shared" si="3"/>
        <v>23575000</v>
      </c>
      <c r="I429" s="329">
        <f t="shared" si="4"/>
        <v>23575000</v>
      </c>
    </row>
    <row r="430" ht="22.5" customHeight="1">
      <c r="A430" s="327" t="s">
        <v>3055</v>
      </c>
      <c r="B430" s="328">
        <v>45372.0</v>
      </c>
      <c r="C430" s="329">
        <v>2.9225E7</v>
      </c>
      <c r="D430" s="329">
        <v>2550000.0</v>
      </c>
      <c r="E430" s="329">
        <v>2509200.0</v>
      </c>
      <c r="F430" s="329">
        <v>4.4025E7</v>
      </c>
      <c r="G430" s="329">
        <v>0.0</v>
      </c>
      <c r="H430" s="329">
        <f t="shared" si="3"/>
        <v>75800000</v>
      </c>
      <c r="I430" s="329">
        <f t="shared" si="4"/>
        <v>75759200</v>
      </c>
    </row>
    <row r="431" ht="22.5" customHeight="1">
      <c r="A431" s="327" t="s">
        <v>3055</v>
      </c>
      <c r="B431" s="328">
        <v>45373.0</v>
      </c>
      <c r="C431" s="329">
        <v>1.169E7</v>
      </c>
      <c r="D431" s="329">
        <v>7550000.0</v>
      </c>
      <c r="E431" s="329">
        <v>7429180.0</v>
      </c>
      <c r="F431" s="329">
        <v>4.6865E7</v>
      </c>
      <c r="G431" s="329">
        <v>0.0</v>
      </c>
      <c r="H431" s="329">
        <f t="shared" si="3"/>
        <v>66105000</v>
      </c>
      <c r="I431" s="329">
        <f t="shared" si="4"/>
        <v>65984180</v>
      </c>
    </row>
    <row r="432" ht="22.5" customHeight="1">
      <c r="A432" s="327" t="s">
        <v>3055</v>
      </c>
      <c r="B432" s="328">
        <v>45374.0</v>
      </c>
      <c r="C432" s="329">
        <v>3.022E7</v>
      </c>
      <c r="D432" s="329">
        <v>1.504E7</v>
      </c>
      <c r="E432" s="329">
        <v>1.480106E7</v>
      </c>
      <c r="F432" s="329">
        <v>8.324E7</v>
      </c>
      <c r="G432" s="329">
        <v>0.0</v>
      </c>
      <c r="H432" s="329">
        <f t="shared" si="3"/>
        <v>128500000</v>
      </c>
      <c r="I432" s="329">
        <f t="shared" si="4"/>
        <v>128261060</v>
      </c>
    </row>
    <row r="433" ht="22.5" customHeight="1">
      <c r="A433" s="327" t="s">
        <v>3055</v>
      </c>
      <c r="B433" s="328">
        <v>45375.0</v>
      </c>
      <c r="C433" s="329">
        <v>6.5755E7</v>
      </c>
      <c r="D433" s="329">
        <v>5854444.0</v>
      </c>
      <c r="E433" s="329">
        <v>5760773.0</v>
      </c>
      <c r="F433" s="329">
        <v>4.6262028E7</v>
      </c>
      <c r="G433" s="329">
        <v>0.0</v>
      </c>
      <c r="H433" s="329">
        <f t="shared" si="3"/>
        <v>117871472</v>
      </c>
      <c r="I433" s="329">
        <f t="shared" si="4"/>
        <v>117777801</v>
      </c>
    </row>
    <row r="434" ht="22.5" customHeight="1">
      <c r="A434" s="327" t="s">
        <v>3055</v>
      </c>
      <c r="B434" s="328">
        <v>45376.0</v>
      </c>
      <c r="C434" s="329">
        <v>1.2785E7</v>
      </c>
      <c r="D434" s="329">
        <v>6600000.0</v>
      </c>
      <c r="E434" s="329">
        <v>6474400.0</v>
      </c>
      <c r="F434" s="329">
        <v>4.2816666E7</v>
      </c>
      <c r="G434" s="329">
        <v>0.0</v>
      </c>
      <c r="H434" s="329">
        <f t="shared" si="3"/>
        <v>62201666</v>
      </c>
      <c r="I434" s="329">
        <f t="shared" si="4"/>
        <v>62076066</v>
      </c>
    </row>
    <row r="435" ht="22.5" customHeight="1">
      <c r="A435" s="327" t="s">
        <v>3055</v>
      </c>
      <c r="B435" s="328">
        <v>45377.0</v>
      </c>
      <c r="C435" s="329">
        <v>1.438E7</v>
      </c>
      <c r="D435" s="329">
        <v>7000000.0</v>
      </c>
      <c r="E435" s="329">
        <v>6894500.0</v>
      </c>
      <c r="F435" s="329">
        <v>2.2245E7</v>
      </c>
      <c r="G435" s="329">
        <v>0.0</v>
      </c>
      <c r="H435" s="329">
        <f t="shared" si="3"/>
        <v>43625000</v>
      </c>
      <c r="I435" s="329">
        <f t="shared" si="4"/>
        <v>43519500</v>
      </c>
    </row>
    <row r="436" ht="22.5" customHeight="1">
      <c r="A436" s="327" t="s">
        <v>3055</v>
      </c>
      <c r="B436" s="328">
        <v>45378.0</v>
      </c>
      <c r="C436" s="329">
        <v>1.2135E7</v>
      </c>
      <c r="D436" s="329">
        <v>6745000.0</v>
      </c>
      <c r="E436" s="329">
        <v>6637080.0</v>
      </c>
      <c r="F436" s="329">
        <v>4.525E7</v>
      </c>
      <c r="G436" s="329">
        <v>0.0</v>
      </c>
      <c r="H436" s="329">
        <f t="shared" si="3"/>
        <v>64130000</v>
      </c>
      <c r="I436" s="329">
        <f t="shared" si="4"/>
        <v>64022080</v>
      </c>
    </row>
    <row r="437" ht="22.5" customHeight="1">
      <c r="A437" s="327" t="s">
        <v>3055</v>
      </c>
      <c r="B437" s="328">
        <v>45379.0</v>
      </c>
      <c r="C437" s="329">
        <v>2.228E7</v>
      </c>
      <c r="D437" s="329">
        <v>1.0025E7</v>
      </c>
      <c r="E437" s="329">
        <v>9864600.0</v>
      </c>
      <c r="F437" s="329">
        <v>3.496E7</v>
      </c>
      <c r="G437" s="329">
        <v>0.0</v>
      </c>
      <c r="H437" s="329">
        <f t="shared" si="3"/>
        <v>67265000</v>
      </c>
      <c r="I437" s="329">
        <f t="shared" si="4"/>
        <v>67104600</v>
      </c>
    </row>
    <row r="438" ht="22.5" customHeight="1">
      <c r="A438" s="327" t="s">
        <v>3055</v>
      </c>
      <c r="B438" s="328">
        <v>45380.0</v>
      </c>
      <c r="C438" s="329">
        <v>1.0717E7</v>
      </c>
      <c r="D438" s="329">
        <v>5200000.0</v>
      </c>
      <c r="E438" s="329">
        <v>5125800.0</v>
      </c>
      <c r="F438" s="329">
        <v>4.6211666E7</v>
      </c>
      <c r="G438" s="329">
        <v>0.0</v>
      </c>
      <c r="H438" s="329">
        <f t="shared" si="3"/>
        <v>62128666</v>
      </c>
      <c r="I438" s="329">
        <f t="shared" si="4"/>
        <v>62054466</v>
      </c>
    </row>
    <row r="439" ht="22.5" customHeight="1">
      <c r="A439" s="327" t="s">
        <v>3055</v>
      </c>
      <c r="B439" s="328">
        <v>45381.0</v>
      </c>
      <c r="C439" s="329">
        <v>1.9035E7</v>
      </c>
      <c r="D439" s="329">
        <v>2.214E7</v>
      </c>
      <c r="E439" s="329">
        <f>14288895+7468560</f>
        <v>21757455</v>
      </c>
      <c r="F439" s="329">
        <v>9.1528714E7</v>
      </c>
      <c r="G439" s="329">
        <v>0.0</v>
      </c>
      <c r="H439" s="329">
        <f t="shared" si="3"/>
        <v>132703714</v>
      </c>
      <c r="I439" s="329">
        <f t="shared" si="4"/>
        <v>132321169</v>
      </c>
    </row>
    <row r="440" ht="22.5" customHeight="1">
      <c r="A440" s="327" t="s">
        <v>3055</v>
      </c>
      <c r="B440" s="328">
        <v>45382.0</v>
      </c>
      <c r="C440" s="329">
        <v>3.6585E7</v>
      </c>
      <c r="D440" s="329">
        <v>6250000.0</v>
      </c>
      <c r="E440" s="329">
        <v>6150000.0</v>
      </c>
      <c r="F440" s="329">
        <v>2.2895E7</v>
      </c>
      <c r="G440" s="329">
        <v>0.0</v>
      </c>
      <c r="H440" s="329">
        <f t="shared" si="3"/>
        <v>65730000</v>
      </c>
      <c r="I440" s="329">
        <f t="shared" si="4"/>
        <v>65630000</v>
      </c>
    </row>
    <row r="441" ht="22.5" customHeight="1">
      <c r="A441" s="327" t="s">
        <v>3093</v>
      </c>
      <c r="B441" s="328">
        <v>45383.0</v>
      </c>
      <c r="C441" s="329">
        <v>5200000.0</v>
      </c>
      <c r="D441" s="329">
        <v>0.0</v>
      </c>
      <c r="E441" s="329">
        <v>0.0</v>
      </c>
      <c r="F441" s="329">
        <v>1.895E7</v>
      </c>
      <c r="G441" s="329">
        <v>0.0</v>
      </c>
      <c r="H441" s="329">
        <f t="shared" si="3"/>
        <v>24150000</v>
      </c>
      <c r="I441" s="329">
        <f>((C441+E441)+F441)-G441</f>
        <v>24150000</v>
      </c>
    </row>
    <row r="442" ht="22.5" customHeight="1">
      <c r="A442" s="327" t="s">
        <v>3093</v>
      </c>
      <c r="B442" s="328">
        <v>45384.0</v>
      </c>
      <c r="C442" s="329">
        <v>1.551E7</v>
      </c>
      <c r="D442" s="329">
        <v>7620000.0</v>
      </c>
      <c r="E442" s="329">
        <v>7488480.0</v>
      </c>
      <c r="F442" s="329">
        <v>4.6764444E7</v>
      </c>
      <c r="G442" s="329">
        <v>0.0</v>
      </c>
      <c r="H442" s="329">
        <f t="shared" si="3"/>
        <v>69894444</v>
      </c>
      <c r="I442" s="329">
        <f t="shared" ref="I442:I470" si="5">C442+E442+F442-G442</f>
        <v>69762924</v>
      </c>
    </row>
    <row r="443" ht="22.5" customHeight="1">
      <c r="A443" s="327" t="s">
        <v>3093</v>
      </c>
      <c r="B443" s="328">
        <v>45385.0</v>
      </c>
      <c r="C443" s="329">
        <v>3545000.0</v>
      </c>
      <c r="D443" s="329">
        <v>8950000.0</v>
      </c>
      <c r="E443" s="329">
        <v>8809800.0</v>
      </c>
      <c r="F443" s="329">
        <v>1.225E7</v>
      </c>
      <c r="G443" s="329">
        <v>0.0</v>
      </c>
      <c r="H443" s="329">
        <f t="shared" si="3"/>
        <v>24745000</v>
      </c>
      <c r="I443" s="329">
        <f t="shared" si="5"/>
        <v>24604800</v>
      </c>
    </row>
    <row r="444" ht="22.5" customHeight="1">
      <c r="A444" s="327" t="s">
        <v>3093</v>
      </c>
      <c r="B444" s="328">
        <v>45386.0</v>
      </c>
      <c r="C444" s="329">
        <v>1.061E7</v>
      </c>
      <c r="D444" s="329">
        <v>6595000.0</v>
      </c>
      <c r="E444" s="329">
        <v>6498580.0</v>
      </c>
      <c r="F444" s="329">
        <v>5.0487727E7</v>
      </c>
      <c r="G444" s="329">
        <v>0.0</v>
      </c>
      <c r="H444" s="329">
        <f t="shared" si="3"/>
        <v>67692727</v>
      </c>
      <c r="I444" s="329">
        <f t="shared" si="5"/>
        <v>67596307</v>
      </c>
    </row>
    <row r="445" ht="22.5" customHeight="1">
      <c r="A445" s="327" t="s">
        <v>3093</v>
      </c>
      <c r="B445" s="328">
        <v>45387.0</v>
      </c>
      <c r="C445" s="329">
        <v>8060000.0</v>
      </c>
      <c r="D445" s="329">
        <v>2450000.0</v>
      </c>
      <c r="E445" s="329">
        <v>2412800.0</v>
      </c>
      <c r="F445" s="329">
        <v>3.621E7</v>
      </c>
      <c r="G445" s="329">
        <v>1895000.0</v>
      </c>
      <c r="H445" s="329">
        <f t="shared" si="3"/>
        <v>44825000</v>
      </c>
      <c r="I445" s="329">
        <f t="shared" si="5"/>
        <v>44787800</v>
      </c>
    </row>
    <row r="446" ht="22.5" customHeight="1">
      <c r="A446" s="327" t="s">
        <v>3093</v>
      </c>
      <c r="B446" s="328">
        <v>45388.0</v>
      </c>
      <c r="C446" s="329">
        <v>2.4412E7</v>
      </c>
      <c r="D446" s="329">
        <v>1.1085E7</v>
      </c>
      <c r="E446" s="329">
        <v>1.090884E7</v>
      </c>
      <c r="F446" s="329">
        <v>3.7759666E7</v>
      </c>
      <c r="G446" s="329">
        <v>0.0</v>
      </c>
      <c r="H446" s="329">
        <f t="shared" si="3"/>
        <v>73256666</v>
      </c>
      <c r="I446" s="329">
        <f t="shared" si="5"/>
        <v>73080506</v>
      </c>
    </row>
    <row r="447" ht="22.5" customHeight="1">
      <c r="A447" s="327" t="s">
        <v>3093</v>
      </c>
      <c r="B447" s="328">
        <v>45389.0</v>
      </c>
      <c r="C447" s="329">
        <v>1.5065E7</v>
      </c>
      <c r="D447" s="329">
        <v>1.1135E7</v>
      </c>
      <c r="E447" s="329">
        <v>1.095684E7</v>
      </c>
      <c r="F447" s="329">
        <v>5.1905E7</v>
      </c>
      <c r="G447" s="329">
        <v>0.0</v>
      </c>
      <c r="H447" s="329">
        <f t="shared" si="3"/>
        <v>78105000</v>
      </c>
      <c r="I447" s="329">
        <f t="shared" si="5"/>
        <v>77926840</v>
      </c>
    </row>
    <row r="448" ht="22.5" customHeight="1">
      <c r="A448" s="327" t="s">
        <v>3093</v>
      </c>
      <c r="B448" s="328">
        <v>45390.0</v>
      </c>
      <c r="C448" s="329">
        <v>5750000.0</v>
      </c>
      <c r="D448" s="329">
        <v>2900000.0</v>
      </c>
      <c r="E448" s="329">
        <v>2853600.0</v>
      </c>
      <c r="F448" s="329">
        <v>2.205E7</v>
      </c>
      <c r="G448" s="329">
        <v>0.0</v>
      </c>
      <c r="H448" s="329">
        <f t="shared" si="3"/>
        <v>30700000</v>
      </c>
      <c r="I448" s="329">
        <f t="shared" si="5"/>
        <v>30653600</v>
      </c>
    </row>
    <row r="449" ht="22.5" customHeight="1">
      <c r="A449" s="327" t="s">
        <v>3093</v>
      </c>
      <c r="B449" s="328">
        <v>45391.0</v>
      </c>
      <c r="C449" s="329">
        <v>560000.0</v>
      </c>
      <c r="D449" s="329">
        <v>1050000.0</v>
      </c>
      <c r="E449" s="329">
        <v>1033700.0</v>
      </c>
      <c r="F449" s="329">
        <v>1.391E7</v>
      </c>
      <c r="G449" s="329">
        <v>0.0</v>
      </c>
      <c r="H449" s="329">
        <f t="shared" si="3"/>
        <v>15520000</v>
      </c>
      <c r="I449" s="329">
        <f t="shared" si="5"/>
        <v>15503700</v>
      </c>
    </row>
    <row r="450" ht="22.5" customHeight="1">
      <c r="A450" s="327" t="s">
        <v>3093</v>
      </c>
      <c r="B450" s="328">
        <v>45392.0</v>
      </c>
      <c r="C450" s="329">
        <v>2070000.0</v>
      </c>
      <c r="D450" s="329">
        <v>2692500.0</v>
      </c>
      <c r="E450" s="329">
        <v>2651345.0</v>
      </c>
      <c r="F450" s="329">
        <v>1.7812E7</v>
      </c>
      <c r="G450" s="329">
        <v>0.0</v>
      </c>
      <c r="H450" s="329">
        <f t="shared" si="3"/>
        <v>22574500</v>
      </c>
      <c r="I450" s="329">
        <f t="shared" si="5"/>
        <v>22533345</v>
      </c>
    </row>
    <row r="451" ht="22.5" customHeight="1">
      <c r="A451" s="327" t="s">
        <v>3093</v>
      </c>
      <c r="B451" s="328">
        <v>45393.0</v>
      </c>
      <c r="C451" s="329">
        <v>2060000.0</v>
      </c>
      <c r="D451" s="329">
        <v>4680000.0</v>
      </c>
      <c r="E451" s="329">
        <v>4597110.0</v>
      </c>
      <c r="F451" s="329">
        <v>4.521E7</v>
      </c>
      <c r="G451" s="329">
        <v>0.0</v>
      </c>
      <c r="H451" s="329">
        <f t="shared" si="3"/>
        <v>51950000</v>
      </c>
      <c r="I451" s="329">
        <f t="shared" si="5"/>
        <v>51867110</v>
      </c>
    </row>
    <row r="452" ht="22.5" customHeight="1">
      <c r="A452" s="327" t="s">
        <v>3093</v>
      </c>
      <c r="B452" s="328">
        <v>45394.0</v>
      </c>
      <c r="C452" s="329">
        <v>7575000.0</v>
      </c>
      <c r="D452" s="329">
        <v>8035000.0</v>
      </c>
      <c r="E452" s="329">
        <v>7891880.0</v>
      </c>
      <c r="F452" s="329">
        <v>2.1365E7</v>
      </c>
      <c r="G452" s="329">
        <v>0.0</v>
      </c>
      <c r="H452" s="329">
        <f t="shared" si="3"/>
        <v>36975000</v>
      </c>
      <c r="I452" s="329">
        <f t="shared" si="5"/>
        <v>36831880</v>
      </c>
    </row>
    <row r="453" ht="22.5" customHeight="1">
      <c r="A453" s="327" t="s">
        <v>3093</v>
      </c>
      <c r="B453" s="328">
        <v>45395.0</v>
      </c>
      <c r="C453" s="329">
        <v>2.2385E7</v>
      </c>
      <c r="D453" s="329">
        <v>1.2545E7</v>
      </c>
      <c r="E453" s="329">
        <v>1.235028E7</v>
      </c>
      <c r="F453" s="329">
        <v>4.5566E7</v>
      </c>
      <c r="G453" s="329">
        <v>0.0</v>
      </c>
      <c r="H453" s="329">
        <f t="shared" si="3"/>
        <v>80496000</v>
      </c>
      <c r="I453" s="329">
        <f t="shared" si="5"/>
        <v>80301280</v>
      </c>
    </row>
    <row r="454" ht="22.5" customHeight="1">
      <c r="A454" s="327" t="s">
        <v>3093</v>
      </c>
      <c r="B454" s="328">
        <v>45396.0</v>
      </c>
      <c r="C454" s="329">
        <v>1.5685E7</v>
      </c>
      <c r="D454" s="329">
        <v>4200000.0</v>
      </c>
      <c r="E454" s="329">
        <v>4132800.0</v>
      </c>
      <c r="F454" s="329">
        <v>4.8868333E7</v>
      </c>
      <c r="G454" s="329">
        <v>0.0</v>
      </c>
      <c r="H454" s="329">
        <f t="shared" si="3"/>
        <v>68753333</v>
      </c>
      <c r="I454" s="329">
        <f t="shared" si="5"/>
        <v>68686133</v>
      </c>
    </row>
    <row r="455" ht="22.5" customHeight="1">
      <c r="A455" s="327" t="s">
        <v>3093</v>
      </c>
      <c r="B455" s="328">
        <v>45397.0</v>
      </c>
      <c r="C455" s="329">
        <v>5450000.0</v>
      </c>
      <c r="D455" s="329">
        <v>6666666.0</v>
      </c>
      <c r="E455" s="329">
        <v>6565666.0</v>
      </c>
      <c r="F455" s="329">
        <v>2.1145E7</v>
      </c>
      <c r="G455" s="329">
        <v>0.0</v>
      </c>
      <c r="H455" s="329">
        <f t="shared" si="3"/>
        <v>33261666</v>
      </c>
      <c r="I455" s="329">
        <f t="shared" si="5"/>
        <v>33160666</v>
      </c>
    </row>
    <row r="456" ht="22.5" customHeight="1">
      <c r="A456" s="327" t="s">
        <v>3093</v>
      </c>
      <c r="B456" s="328">
        <v>45398.0</v>
      </c>
      <c r="C456" s="329">
        <v>1.4731E7</v>
      </c>
      <c r="D456" s="329">
        <v>5500000.0</v>
      </c>
      <c r="E456" s="329">
        <v>5415000.0</v>
      </c>
      <c r="F456" s="329">
        <v>3.4615E7</v>
      </c>
      <c r="G456" s="329">
        <v>0.0</v>
      </c>
      <c r="H456" s="329">
        <f t="shared" si="3"/>
        <v>54846000</v>
      </c>
      <c r="I456" s="329">
        <f t="shared" si="5"/>
        <v>54761000</v>
      </c>
    </row>
    <row r="457" ht="22.5" customHeight="1">
      <c r="A457" s="327" t="s">
        <v>3093</v>
      </c>
      <c r="B457" s="328">
        <v>45399.0</v>
      </c>
      <c r="C457" s="329">
        <v>5770000.0</v>
      </c>
      <c r="D457" s="329">
        <v>0.0</v>
      </c>
      <c r="E457" s="329">
        <v>0.0</v>
      </c>
      <c r="F457" s="329">
        <v>1.405E7</v>
      </c>
      <c r="G457" s="329">
        <v>0.0</v>
      </c>
      <c r="H457" s="329">
        <f t="shared" si="3"/>
        <v>19820000</v>
      </c>
      <c r="I457" s="329">
        <f t="shared" si="5"/>
        <v>19820000</v>
      </c>
    </row>
    <row r="458" ht="22.5" customHeight="1">
      <c r="A458" s="327" t="s">
        <v>3093</v>
      </c>
      <c r="B458" s="328">
        <v>45400.0</v>
      </c>
      <c r="C458" s="329">
        <v>0.0</v>
      </c>
      <c r="D458" s="329">
        <v>0.0</v>
      </c>
      <c r="E458" s="329">
        <v>0.0</v>
      </c>
      <c r="F458" s="329">
        <v>0.0</v>
      </c>
      <c r="G458" s="329">
        <v>0.0</v>
      </c>
      <c r="H458" s="329">
        <f t="shared" si="3"/>
        <v>0</v>
      </c>
      <c r="I458" s="329">
        <f t="shared" si="5"/>
        <v>0</v>
      </c>
    </row>
    <row r="459" ht="22.5" customHeight="1">
      <c r="A459" s="327" t="s">
        <v>3093</v>
      </c>
      <c r="B459" s="328">
        <v>45401.0</v>
      </c>
      <c r="C459" s="329">
        <v>1.021E7</v>
      </c>
      <c r="D459" s="329">
        <v>3950000.0</v>
      </c>
      <c r="E459" s="329">
        <v>3916300.0</v>
      </c>
      <c r="F459" s="329">
        <v>2.9891666E7</v>
      </c>
      <c r="G459" s="329">
        <v>0.0</v>
      </c>
      <c r="H459" s="329">
        <f t="shared" si="3"/>
        <v>44051666</v>
      </c>
      <c r="I459" s="329">
        <f t="shared" si="5"/>
        <v>44017966</v>
      </c>
    </row>
    <row r="460" ht="22.5" customHeight="1">
      <c r="A460" s="327" t="s">
        <v>3093</v>
      </c>
      <c r="B460" s="328">
        <v>45402.0</v>
      </c>
      <c r="C460" s="329">
        <v>2.052E7</v>
      </c>
      <c r="D460" s="329">
        <v>2.4753846E7</v>
      </c>
      <c r="E460" s="329">
        <f>17676593+6636784</f>
        <v>24313377</v>
      </c>
      <c r="F460" s="329">
        <v>5.3110909E7</v>
      </c>
      <c r="G460" s="329">
        <v>0.0</v>
      </c>
      <c r="H460" s="329">
        <f t="shared" si="3"/>
        <v>98384755</v>
      </c>
      <c r="I460" s="329">
        <f t="shared" si="5"/>
        <v>97944286</v>
      </c>
    </row>
    <row r="461" ht="22.5" customHeight="1">
      <c r="A461" s="327" t="s">
        <v>3093</v>
      </c>
      <c r="B461" s="328">
        <v>45403.0</v>
      </c>
      <c r="C461" s="329">
        <v>2.9515E7</v>
      </c>
      <c r="D461" s="329">
        <v>8344444.0</v>
      </c>
      <c r="E461" s="329">
        <v>8208133.0</v>
      </c>
      <c r="F461" s="329">
        <v>5.1417151E7</v>
      </c>
      <c r="G461" s="329">
        <v>0.0</v>
      </c>
      <c r="H461" s="329">
        <f t="shared" si="3"/>
        <v>89276595</v>
      </c>
      <c r="I461" s="329">
        <f t="shared" si="5"/>
        <v>89140284</v>
      </c>
    </row>
    <row r="462" ht="22.5" customHeight="1">
      <c r="A462" s="327" t="s">
        <v>3093</v>
      </c>
      <c r="B462" s="328">
        <v>45404.0</v>
      </c>
      <c r="C462" s="329">
        <v>6450000.0</v>
      </c>
      <c r="D462" s="329">
        <v>2750000.0</v>
      </c>
      <c r="E462" s="329">
        <v>2706000.0</v>
      </c>
      <c r="F462" s="329">
        <v>3.016E7</v>
      </c>
      <c r="G462" s="329">
        <v>0.0</v>
      </c>
      <c r="H462" s="329">
        <f t="shared" si="3"/>
        <v>39360000</v>
      </c>
      <c r="I462" s="329">
        <f t="shared" si="5"/>
        <v>39316000</v>
      </c>
    </row>
    <row r="463" ht="22.5" customHeight="1">
      <c r="A463" s="327" t="s">
        <v>3093</v>
      </c>
      <c r="B463" s="328">
        <v>45405.0</v>
      </c>
      <c r="C463" s="329">
        <v>1.948E7</v>
      </c>
      <c r="D463" s="329">
        <v>5300000.0</v>
      </c>
      <c r="E463" s="329">
        <v>5215200.0</v>
      </c>
      <c r="F463" s="329">
        <v>3.3385E7</v>
      </c>
      <c r="G463" s="329">
        <v>0.0</v>
      </c>
      <c r="H463" s="329">
        <f t="shared" si="3"/>
        <v>58165000</v>
      </c>
      <c r="I463" s="329">
        <f t="shared" si="5"/>
        <v>58080200</v>
      </c>
    </row>
    <row r="464" ht="22.5" customHeight="1">
      <c r="A464" s="327" t="s">
        <v>3093</v>
      </c>
      <c r="B464" s="328">
        <v>45406.0</v>
      </c>
      <c r="C464" s="329">
        <v>1.8767E7</v>
      </c>
      <c r="D464" s="329">
        <v>2350000.0</v>
      </c>
      <c r="E464" s="329">
        <v>2315400.0</v>
      </c>
      <c r="F464" s="329">
        <v>3.0342E7</v>
      </c>
      <c r="G464" s="329">
        <v>0.0</v>
      </c>
      <c r="H464" s="329">
        <f t="shared" si="3"/>
        <v>51459000</v>
      </c>
      <c r="I464" s="329">
        <f t="shared" si="5"/>
        <v>51424400</v>
      </c>
    </row>
    <row r="465" ht="22.5" customHeight="1">
      <c r="A465" s="327" t="s">
        <v>3093</v>
      </c>
      <c r="B465" s="328">
        <v>45407.0</v>
      </c>
      <c r="C465" s="329">
        <v>1.303E7</v>
      </c>
      <c r="D465" s="329">
        <v>2.0035E7</v>
      </c>
      <c r="E465" s="329">
        <v>1.965444E7</v>
      </c>
      <c r="F465" s="329">
        <v>9.547E7</v>
      </c>
      <c r="G465" s="329">
        <v>0.0</v>
      </c>
      <c r="H465" s="329">
        <f t="shared" si="3"/>
        <v>128535000</v>
      </c>
      <c r="I465" s="329">
        <f t="shared" si="5"/>
        <v>128154440</v>
      </c>
    </row>
    <row r="466" ht="22.5" customHeight="1">
      <c r="A466" s="327" t="s">
        <v>3093</v>
      </c>
      <c r="B466" s="328">
        <v>45408.0</v>
      </c>
      <c r="C466" s="329">
        <v>2800000.0</v>
      </c>
      <c r="D466" s="329">
        <v>2600000.0</v>
      </c>
      <c r="E466" s="329">
        <v>2558400.0</v>
      </c>
      <c r="F466" s="329">
        <v>1.816E7</v>
      </c>
      <c r="G466" s="329">
        <v>0.0</v>
      </c>
      <c r="H466" s="329">
        <f t="shared" si="3"/>
        <v>23560000</v>
      </c>
      <c r="I466" s="329">
        <f t="shared" si="5"/>
        <v>23518400</v>
      </c>
    </row>
    <row r="467" ht="22.5" customHeight="1">
      <c r="A467" s="327" t="s">
        <v>3093</v>
      </c>
      <c r="B467" s="328">
        <v>45409.0</v>
      </c>
      <c r="C467" s="329">
        <v>1.55E7</v>
      </c>
      <c r="D467" s="329">
        <v>4695000.0</v>
      </c>
      <c r="E467" s="329">
        <v>4625880.0</v>
      </c>
      <c r="F467" s="329">
        <v>4.0655714E7</v>
      </c>
      <c r="G467" s="329">
        <v>0.0</v>
      </c>
      <c r="H467" s="329">
        <f t="shared" si="3"/>
        <v>60850714</v>
      </c>
      <c r="I467" s="329">
        <f t="shared" si="5"/>
        <v>60781594</v>
      </c>
    </row>
    <row r="468" ht="22.5" customHeight="1">
      <c r="A468" s="327" t="s">
        <v>3093</v>
      </c>
      <c r="B468" s="328">
        <v>45410.0</v>
      </c>
      <c r="C468" s="329">
        <v>2.3197E7</v>
      </c>
      <c r="D468" s="329">
        <v>1.0225E7</v>
      </c>
      <c r="E468" s="329">
        <v>1.00164E7</v>
      </c>
      <c r="F468" s="329">
        <v>3.2779E7</v>
      </c>
      <c r="G468" s="329">
        <v>0.0</v>
      </c>
      <c r="H468" s="329">
        <f t="shared" si="3"/>
        <v>66201000</v>
      </c>
      <c r="I468" s="329">
        <f t="shared" si="5"/>
        <v>65992400</v>
      </c>
    </row>
    <row r="469" ht="22.5" customHeight="1">
      <c r="A469" s="327" t="s">
        <v>3093</v>
      </c>
      <c r="B469" s="328">
        <v>45411.0</v>
      </c>
      <c r="C469" s="329">
        <v>1500000.0</v>
      </c>
      <c r="D469" s="329">
        <v>2850000.0</v>
      </c>
      <c r="E469" s="329">
        <v>2804400.0</v>
      </c>
      <c r="F469" s="329">
        <v>1.716E7</v>
      </c>
      <c r="G469" s="329">
        <v>0.0</v>
      </c>
      <c r="H469" s="329">
        <f t="shared" si="3"/>
        <v>21510000</v>
      </c>
      <c r="I469" s="329">
        <f t="shared" si="5"/>
        <v>21464400</v>
      </c>
    </row>
    <row r="470" ht="22.5" customHeight="1">
      <c r="A470" s="327" t="s">
        <v>3093</v>
      </c>
      <c r="B470" s="328">
        <v>45412.0</v>
      </c>
      <c r="C470" s="329">
        <v>0.0</v>
      </c>
      <c r="D470" s="329">
        <v>0.0</v>
      </c>
      <c r="E470" s="329">
        <v>0.0</v>
      </c>
      <c r="F470" s="329">
        <v>0.0</v>
      </c>
      <c r="G470" s="329">
        <v>0.0</v>
      </c>
      <c r="H470" s="329">
        <f t="shared" si="3"/>
        <v>0</v>
      </c>
      <c r="I470" s="329">
        <f t="shared" si="5"/>
        <v>0</v>
      </c>
    </row>
    <row r="471" ht="22.5" customHeight="1">
      <c r="A471" s="327" t="s">
        <v>3119</v>
      </c>
      <c r="B471" s="328">
        <v>45413.0</v>
      </c>
      <c r="C471" s="329">
        <v>0.0</v>
      </c>
      <c r="D471" s="329">
        <v>0.0</v>
      </c>
      <c r="E471" s="329">
        <v>0.0</v>
      </c>
      <c r="F471" s="329">
        <v>0.0</v>
      </c>
      <c r="G471" s="329">
        <v>0.0</v>
      </c>
      <c r="H471" s="329">
        <v>0.0</v>
      </c>
      <c r="I471" s="329">
        <v>0.0</v>
      </c>
    </row>
    <row r="472" ht="22.5" customHeight="1">
      <c r="A472" s="327" t="s">
        <v>3119</v>
      </c>
      <c r="B472" s="328">
        <v>45414.0</v>
      </c>
      <c r="C472" s="329">
        <v>1.037E7</v>
      </c>
      <c r="D472" s="329">
        <v>2950000.0</v>
      </c>
      <c r="E472" s="329">
        <v>2889100.0</v>
      </c>
      <c r="F472" s="329">
        <v>2.8675909E7</v>
      </c>
      <c r="G472" s="329">
        <v>0.0</v>
      </c>
      <c r="H472" s="329">
        <v>4.1995909E7</v>
      </c>
      <c r="I472" s="329">
        <v>4.1935009E7</v>
      </c>
    </row>
    <row r="473" ht="22.5" customHeight="1">
      <c r="A473" s="327" t="s">
        <v>3119</v>
      </c>
      <c r="B473" s="328">
        <v>45415.0</v>
      </c>
      <c r="C473" s="329">
        <v>1.245E7</v>
      </c>
      <c r="D473" s="329">
        <v>9800000.0</v>
      </c>
      <c r="E473" s="329">
        <v>9643200.0</v>
      </c>
      <c r="F473" s="329">
        <v>1.9295E7</v>
      </c>
      <c r="G473" s="329">
        <v>0.0</v>
      </c>
      <c r="H473" s="329">
        <v>4.1545E7</v>
      </c>
      <c r="I473" s="329">
        <v>4.13882E7</v>
      </c>
    </row>
    <row r="474" ht="22.5" customHeight="1">
      <c r="A474" s="327" t="s">
        <v>3119</v>
      </c>
      <c r="B474" s="328">
        <v>45416.0</v>
      </c>
      <c r="C474" s="329">
        <v>1.5677E7</v>
      </c>
      <c r="D474" s="329">
        <v>7850000.0</v>
      </c>
      <c r="E474" s="329">
        <v>7724400.0</v>
      </c>
      <c r="F474" s="329">
        <v>3.447E7</v>
      </c>
      <c r="G474" s="329">
        <v>0.0</v>
      </c>
      <c r="H474" s="329">
        <v>5.7997E7</v>
      </c>
      <c r="I474" s="329">
        <v>5.78714E7</v>
      </c>
    </row>
    <row r="475" ht="22.5" customHeight="1">
      <c r="A475" s="327" t="s">
        <v>3119</v>
      </c>
      <c r="B475" s="328">
        <v>45417.0</v>
      </c>
      <c r="C475" s="329">
        <v>1.698E7</v>
      </c>
      <c r="D475" s="329">
        <v>1.8525E7</v>
      </c>
      <c r="E475" s="329">
        <v>1.82286E7</v>
      </c>
      <c r="F475" s="329">
        <v>5.19925E7</v>
      </c>
      <c r="G475" s="329">
        <v>0.0</v>
      </c>
      <c r="H475" s="329">
        <v>8.74975E7</v>
      </c>
      <c r="I475" s="329">
        <v>8.72011E7</v>
      </c>
    </row>
    <row r="476" ht="22.5" customHeight="1">
      <c r="A476" s="327" t="s">
        <v>3119</v>
      </c>
      <c r="B476" s="328">
        <v>45418.0</v>
      </c>
      <c r="C476" s="329">
        <v>1.005E7</v>
      </c>
      <c r="D476" s="329">
        <v>4000000.0</v>
      </c>
      <c r="E476" s="329">
        <v>3939000.0</v>
      </c>
      <c r="F476" s="329">
        <v>2.3544444E7</v>
      </c>
      <c r="G476" s="329">
        <v>0.0</v>
      </c>
      <c r="H476" s="329">
        <v>3.7594444E7</v>
      </c>
      <c r="I476" s="329">
        <v>3.7533444E7</v>
      </c>
    </row>
    <row r="477" ht="22.5" customHeight="1">
      <c r="A477" s="327" t="s">
        <v>3119</v>
      </c>
      <c r="B477" s="328">
        <v>45419.0</v>
      </c>
      <c r="C477" s="329">
        <v>1.231E7</v>
      </c>
      <c r="D477" s="329">
        <v>5650000.0</v>
      </c>
      <c r="E477" s="329">
        <v>5566100.0</v>
      </c>
      <c r="F477" s="329">
        <v>3.258E7</v>
      </c>
      <c r="G477" s="329">
        <v>0.0</v>
      </c>
      <c r="H477" s="329">
        <v>5.054E7</v>
      </c>
      <c r="I477" s="329">
        <v>5.04561E7</v>
      </c>
    </row>
    <row r="478" ht="22.5" customHeight="1">
      <c r="A478" s="327" t="s">
        <v>3119</v>
      </c>
      <c r="B478" s="328">
        <v>45420.0</v>
      </c>
      <c r="C478" s="329">
        <v>7000000.0</v>
      </c>
      <c r="D478" s="329">
        <v>0.0</v>
      </c>
      <c r="E478" s="329">
        <v>0.0</v>
      </c>
      <c r="F478" s="329">
        <v>1.49375E7</v>
      </c>
      <c r="G478" s="329">
        <v>1550000.0</v>
      </c>
      <c r="H478" s="329">
        <v>2.03875E7</v>
      </c>
      <c r="I478" s="329">
        <v>2.03875E7</v>
      </c>
    </row>
    <row r="479" ht="22.5" customHeight="1">
      <c r="A479" s="327" t="s">
        <v>3119</v>
      </c>
      <c r="B479" s="328">
        <v>45421.0</v>
      </c>
      <c r="C479" s="329">
        <v>7750000.0</v>
      </c>
      <c r="D479" s="329">
        <v>3725000.0</v>
      </c>
      <c r="E479" s="329">
        <v>3666900.0</v>
      </c>
      <c r="F479" s="329">
        <v>1.93E7</v>
      </c>
      <c r="G479" s="329">
        <v>0.0</v>
      </c>
      <c r="H479" s="329">
        <v>3.0775E7</v>
      </c>
      <c r="I479" s="329">
        <v>3.07169E7</v>
      </c>
    </row>
    <row r="480" ht="22.5" customHeight="1">
      <c r="A480" s="327" t="s">
        <v>3119</v>
      </c>
      <c r="B480" s="328">
        <v>45422.0</v>
      </c>
      <c r="C480" s="329">
        <v>3.489E7</v>
      </c>
      <c r="D480" s="329">
        <v>5145000.0</v>
      </c>
      <c r="E480" s="329">
        <v>5062680.0</v>
      </c>
      <c r="F480" s="329">
        <v>5.1645332E7</v>
      </c>
      <c r="G480" s="329">
        <v>0.0</v>
      </c>
      <c r="H480" s="329">
        <v>9.1680332E7</v>
      </c>
      <c r="I480" s="329">
        <v>9.1598012E7</v>
      </c>
    </row>
    <row r="481" ht="22.5" customHeight="1">
      <c r="A481" s="327" t="s">
        <v>3119</v>
      </c>
      <c r="B481" s="328">
        <v>45423.0</v>
      </c>
      <c r="C481" s="329">
        <v>3.947E7</v>
      </c>
      <c r="D481" s="329">
        <v>4.156E7</v>
      </c>
      <c r="E481" s="329">
        <v>4.087272E7</v>
      </c>
      <c r="F481" s="329">
        <v>5.9620909E7</v>
      </c>
      <c r="G481" s="329">
        <v>0.0</v>
      </c>
      <c r="H481" s="329">
        <v>1.40650909E8</v>
      </c>
      <c r="I481" s="329">
        <v>1.39963629E8</v>
      </c>
    </row>
    <row r="482" ht="22.5" customHeight="1">
      <c r="A482" s="327" t="s">
        <v>3119</v>
      </c>
      <c r="B482" s="328">
        <v>45424.0</v>
      </c>
      <c r="C482" s="329">
        <v>3.0025E7</v>
      </c>
      <c r="D482" s="329">
        <v>2000000.0</v>
      </c>
      <c r="E482" s="329">
        <v>1968000.0</v>
      </c>
      <c r="F482" s="329">
        <v>6.4400833E7</v>
      </c>
      <c r="G482" s="329">
        <v>0.0</v>
      </c>
      <c r="H482" s="329">
        <v>9.6425833E7</v>
      </c>
      <c r="I482" s="329">
        <v>9.6393833E7</v>
      </c>
    </row>
    <row r="483" ht="22.5" customHeight="1">
      <c r="A483" s="327" t="s">
        <v>3119</v>
      </c>
      <c r="B483" s="328">
        <v>45425.0</v>
      </c>
      <c r="C483" s="329">
        <v>1.689E7</v>
      </c>
      <c r="D483" s="329">
        <v>1.805E7</v>
      </c>
      <c r="E483" s="329">
        <v>1.77612E7</v>
      </c>
      <c r="F483" s="329">
        <v>2.4231666E7</v>
      </c>
      <c r="G483" s="329">
        <v>0.0</v>
      </c>
      <c r="H483" s="329">
        <v>5.9171666E7</v>
      </c>
      <c r="I483" s="329">
        <v>5.8882866E7</v>
      </c>
    </row>
    <row r="484" ht="22.5" customHeight="1">
      <c r="A484" s="327" t="s">
        <v>3119</v>
      </c>
      <c r="B484" s="328">
        <v>45426.0</v>
      </c>
      <c r="C484" s="329">
        <v>1.631E7</v>
      </c>
      <c r="D484" s="329">
        <v>4350000.0</v>
      </c>
      <c r="E484" s="329">
        <v>4283400.0</v>
      </c>
      <c r="F484" s="329">
        <v>2.5365E7</v>
      </c>
      <c r="G484" s="329">
        <v>0.0</v>
      </c>
      <c r="H484" s="329">
        <v>4.6025E7</v>
      </c>
      <c r="I484" s="329">
        <v>4.59584E7</v>
      </c>
    </row>
    <row r="485" ht="22.5" customHeight="1">
      <c r="A485" s="327" t="s">
        <v>3119</v>
      </c>
      <c r="B485" s="328">
        <v>45427.0</v>
      </c>
      <c r="C485" s="329">
        <v>4345000.0</v>
      </c>
      <c r="D485" s="329">
        <v>1595000.0</v>
      </c>
      <c r="E485" s="329">
        <v>1569480.0</v>
      </c>
      <c r="F485" s="329">
        <v>8060000.0</v>
      </c>
      <c r="G485" s="329">
        <v>0.0</v>
      </c>
      <c r="H485" s="329">
        <v>1.4E7</v>
      </c>
      <c r="I485" s="329">
        <v>1.397448E7</v>
      </c>
    </row>
    <row r="486" ht="22.5" customHeight="1">
      <c r="A486" s="327" t="s">
        <v>3119</v>
      </c>
      <c r="B486" s="328">
        <v>45428.0</v>
      </c>
      <c r="C486" s="329">
        <v>2830000.0</v>
      </c>
      <c r="D486" s="329">
        <v>1.168E7</v>
      </c>
      <c r="E486" s="329">
        <v>1.157662E7</v>
      </c>
      <c r="F486" s="329">
        <v>2.579E7</v>
      </c>
      <c r="G486" s="329">
        <v>0.0</v>
      </c>
      <c r="H486" s="329">
        <v>4.03E7</v>
      </c>
      <c r="I486" s="329">
        <v>4.019662E7</v>
      </c>
    </row>
    <row r="487" ht="22.5" customHeight="1">
      <c r="A487" s="327" t="s">
        <v>3119</v>
      </c>
      <c r="B487" s="328">
        <v>45429.0</v>
      </c>
      <c r="C487" s="329">
        <v>2.0232E7</v>
      </c>
      <c r="D487" s="329">
        <v>5395000.0</v>
      </c>
      <c r="E487" s="329">
        <v>5330630.0</v>
      </c>
      <c r="F487" s="329">
        <v>1.956E7</v>
      </c>
      <c r="G487" s="329">
        <v>0.0</v>
      </c>
      <c r="H487" s="329">
        <v>4.5187E7</v>
      </c>
      <c r="I487" s="329">
        <v>4.512263E7</v>
      </c>
    </row>
    <row r="488" ht="22.5" customHeight="1">
      <c r="A488" s="327" t="s">
        <v>3119</v>
      </c>
      <c r="B488" s="328">
        <v>45430.0</v>
      </c>
      <c r="C488" s="329">
        <v>3.009E7</v>
      </c>
      <c r="D488" s="329">
        <v>1.092E7</v>
      </c>
      <c r="E488" s="329">
        <v>1.073628E7</v>
      </c>
      <c r="F488" s="329">
        <v>4.2305E7</v>
      </c>
      <c r="G488" s="329">
        <v>0.0</v>
      </c>
      <c r="H488" s="329">
        <v>8.3315E7</v>
      </c>
      <c r="I488" s="329">
        <v>8.313128E7</v>
      </c>
    </row>
    <row r="489" ht="22.5" customHeight="1">
      <c r="A489" s="327" t="s">
        <v>3119</v>
      </c>
      <c r="B489" s="328">
        <v>45431.0</v>
      </c>
      <c r="C489" s="329">
        <v>4.5624E7</v>
      </c>
      <c r="D489" s="329">
        <v>2.4013333E7</v>
      </c>
      <c r="E489" s="329">
        <v>2.354967E7</v>
      </c>
      <c r="F489" s="329">
        <v>7.6063E7</v>
      </c>
      <c r="G489" s="329">
        <v>0.0</v>
      </c>
      <c r="H489" s="329">
        <v>1.45700333E8</v>
      </c>
      <c r="I489" s="329">
        <v>1.4523667E8</v>
      </c>
    </row>
    <row r="490" ht="22.5" customHeight="1">
      <c r="A490" s="327" t="s">
        <v>3119</v>
      </c>
      <c r="B490" s="328">
        <v>45432.0</v>
      </c>
      <c r="C490" s="329">
        <v>8910000.0</v>
      </c>
      <c r="D490" s="329">
        <v>6000000.0</v>
      </c>
      <c r="E490" s="329">
        <v>5904000.0</v>
      </c>
      <c r="F490" s="329">
        <v>3.1722E7</v>
      </c>
      <c r="G490" s="329">
        <v>0.0</v>
      </c>
      <c r="H490" s="329">
        <v>4.6632E7</v>
      </c>
      <c r="I490" s="329">
        <v>4.6536E7</v>
      </c>
    </row>
    <row r="491" ht="22.5" customHeight="1">
      <c r="A491" s="327" t="s">
        <v>3119</v>
      </c>
      <c r="B491" s="328">
        <v>45433.0</v>
      </c>
      <c r="C491" s="329">
        <v>1.1975E7</v>
      </c>
      <c r="D491" s="329">
        <v>3400000.0</v>
      </c>
      <c r="E491" s="329">
        <v>3355600.0</v>
      </c>
      <c r="F491" s="329">
        <v>4.7175E7</v>
      </c>
      <c r="G491" s="329">
        <v>0.0</v>
      </c>
      <c r="H491" s="329">
        <v>6.255E7</v>
      </c>
      <c r="I491" s="329">
        <v>6.25056E7</v>
      </c>
    </row>
    <row r="492" ht="22.5" customHeight="1">
      <c r="A492" s="327" t="s">
        <v>3119</v>
      </c>
      <c r="B492" s="328">
        <v>45434.0</v>
      </c>
      <c r="C492" s="329">
        <v>4700000.0</v>
      </c>
      <c r="D492" s="329">
        <v>3095000.0</v>
      </c>
      <c r="E492" s="329">
        <v>3045480.0</v>
      </c>
      <c r="F492" s="329">
        <v>4.6359E7</v>
      </c>
      <c r="G492" s="329">
        <v>0.0</v>
      </c>
      <c r="H492" s="329">
        <v>5.4154E7</v>
      </c>
      <c r="I492" s="329">
        <v>5.410448E7</v>
      </c>
    </row>
    <row r="493" ht="22.5" customHeight="1">
      <c r="A493" s="327" t="s">
        <v>3119</v>
      </c>
      <c r="B493" s="328">
        <v>45435.0</v>
      </c>
      <c r="C493" s="329">
        <v>5245000.0</v>
      </c>
      <c r="D493" s="329">
        <v>3.8495E7</v>
      </c>
      <c r="E493" s="329">
        <v>3.788753E7</v>
      </c>
      <c r="F493" s="329">
        <v>4.6844E7</v>
      </c>
      <c r="G493" s="329">
        <v>0.0</v>
      </c>
      <c r="H493" s="329">
        <v>9.0584E7</v>
      </c>
      <c r="I493" s="329">
        <v>8.997653E7</v>
      </c>
    </row>
    <row r="494" ht="22.5" customHeight="1">
      <c r="A494" s="327" t="s">
        <v>3119</v>
      </c>
      <c r="B494" s="328">
        <v>45436.0</v>
      </c>
      <c r="C494" s="329">
        <v>3750000.0</v>
      </c>
      <c r="D494" s="329">
        <v>6400000.0</v>
      </c>
      <c r="E494" s="329">
        <v>6297600.0</v>
      </c>
      <c r="F494" s="329">
        <v>3.5225E7</v>
      </c>
      <c r="G494" s="329">
        <v>0.0</v>
      </c>
      <c r="H494" s="329">
        <v>4.5375E7</v>
      </c>
      <c r="I494" s="329">
        <v>4.52726E7</v>
      </c>
    </row>
    <row r="495" ht="22.5" customHeight="1">
      <c r="A495" s="327" t="s">
        <v>3119</v>
      </c>
      <c r="B495" s="328">
        <v>45437.0</v>
      </c>
      <c r="C495" s="329">
        <v>5400000.0</v>
      </c>
      <c r="D495" s="329">
        <v>3560000.0</v>
      </c>
      <c r="E495" s="329">
        <v>3503040.0</v>
      </c>
      <c r="F495" s="329">
        <v>5.3525714E7</v>
      </c>
      <c r="G495" s="329">
        <v>0.0</v>
      </c>
      <c r="H495" s="329">
        <v>6.2485714E7</v>
      </c>
      <c r="I495" s="329">
        <v>6.2428754E7</v>
      </c>
    </row>
    <row r="496" ht="22.5" customHeight="1">
      <c r="A496" s="327" t="s">
        <v>3119</v>
      </c>
      <c r="B496" s="328">
        <v>45438.0</v>
      </c>
      <c r="C496" s="329">
        <v>2.5087E7</v>
      </c>
      <c r="D496" s="329">
        <v>1.835E7</v>
      </c>
      <c r="E496" s="329">
        <v>1.80564E7</v>
      </c>
      <c r="F496" s="329">
        <v>1.09653333E8</v>
      </c>
      <c r="G496" s="329">
        <v>0.0</v>
      </c>
      <c r="H496" s="329">
        <v>1.53090333E8</v>
      </c>
      <c r="I496" s="329">
        <v>1.52796733E8</v>
      </c>
    </row>
    <row r="497" ht="22.5" customHeight="1">
      <c r="A497" s="327" t="s">
        <v>3119</v>
      </c>
      <c r="B497" s="328">
        <v>45439.0</v>
      </c>
      <c r="C497" s="329">
        <v>1.562E7</v>
      </c>
      <c r="D497" s="329">
        <v>350000.0</v>
      </c>
      <c r="E497" s="329">
        <v>344400.0</v>
      </c>
      <c r="F497" s="329">
        <v>1.9434E7</v>
      </c>
      <c r="G497" s="329">
        <v>0.0</v>
      </c>
      <c r="H497" s="329">
        <v>3.5404E7</v>
      </c>
      <c r="I497" s="329">
        <v>3.53984E7</v>
      </c>
    </row>
    <row r="498" ht="22.5" customHeight="1">
      <c r="A498" s="327" t="s">
        <v>3119</v>
      </c>
      <c r="B498" s="328">
        <v>45440.0</v>
      </c>
      <c r="C498" s="329">
        <v>0.0</v>
      </c>
      <c r="D498" s="329">
        <v>1700000.0</v>
      </c>
      <c r="E498" s="329">
        <v>1672800.0</v>
      </c>
      <c r="F498" s="329">
        <v>1.6786666E7</v>
      </c>
      <c r="G498" s="329">
        <v>0.0</v>
      </c>
      <c r="H498" s="329">
        <v>1.8486666E7</v>
      </c>
      <c r="I498" s="329">
        <v>1.8459466E7</v>
      </c>
    </row>
    <row r="499" ht="22.5" customHeight="1">
      <c r="A499" s="327" t="s">
        <v>3119</v>
      </c>
      <c r="B499" s="328">
        <v>45441.0</v>
      </c>
      <c r="C499" s="329">
        <v>7840000.0</v>
      </c>
      <c r="D499" s="329">
        <v>9054444.0</v>
      </c>
      <c r="E499" s="329">
        <v>8897573.0</v>
      </c>
      <c r="F499" s="329">
        <v>1.3990833E7</v>
      </c>
      <c r="G499" s="329">
        <v>0.0</v>
      </c>
      <c r="H499" s="329">
        <v>3.0885277E7</v>
      </c>
      <c r="I499" s="329">
        <v>3.0728406E7</v>
      </c>
    </row>
    <row r="500" ht="22.5" customHeight="1">
      <c r="A500" s="327" t="s">
        <v>3119</v>
      </c>
      <c r="B500" s="328">
        <v>45442.0</v>
      </c>
      <c r="C500" s="329">
        <v>1700000.0</v>
      </c>
      <c r="D500" s="329">
        <v>1350000.0</v>
      </c>
      <c r="E500" s="329">
        <v>1328400.0</v>
      </c>
      <c r="F500" s="329">
        <v>3.7191666E7</v>
      </c>
      <c r="G500" s="329">
        <v>0.0</v>
      </c>
      <c r="H500" s="329">
        <v>4.0241666E7</v>
      </c>
      <c r="I500" s="329">
        <v>4.0220066E7</v>
      </c>
    </row>
    <row r="501" ht="22.5" customHeight="1">
      <c r="A501" s="327" t="s">
        <v>3119</v>
      </c>
      <c r="B501" s="328">
        <v>45443.0</v>
      </c>
      <c r="C501" s="329">
        <v>1.16E7</v>
      </c>
      <c r="D501" s="329">
        <v>5100000.0</v>
      </c>
      <c r="E501" s="329">
        <v>5010600.0</v>
      </c>
      <c r="F501" s="329">
        <v>1.5645E7</v>
      </c>
      <c r="G501" s="329">
        <v>0.0</v>
      </c>
      <c r="H501" s="329">
        <v>3.2345E7</v>
      </c>
      <c r="I501" s="329">
        <v>3.22556E7</v>
      </c>
    </row>
    <row r="502" ht="22.5" customHeight="1">
      <c r="A502" s="327" t="s">
        <v>3155</v>
      </c>
      <c r="B502" s="328">
        <v>45444.0</v>
      </c>
      <c r="C502" s="329">
        <v>5450000.0</v>
      </c>
      <c r="D502" s="329">
        <v>3.7975E7</v>
      </c>
      <c r="E502" s="329">
        <v>3.73674E7</v>
      </c>
      <c r="F502" s="329">
        <v>1.9025E7</v>
      </c>
      <c r="G502" s="329">
        <v>0.0</v>
      </c>
      <c r="H502" s="329">
        <v>6.245E7</v>
      </c>
      <c r="I502" s="329">
        <v>6.18424E7</v>
      </c>
    </row>
    <row r="503" ht="22.5" customHeight="1">
      <c r="A503" s="327" t="s">
        <v>3155</v>
      </c>
      <c r="B503" s="328">
        <v>45445.0</v>
      </c>
      <c r="C503" s="329">
        <v>1.9048E7</v>
      </c>
      <c r="D503" s="329">
        <v>5267500.0</v>
      </c>
      <c r="E503" s="329">
        <v>5212080.0</v>
      </c>
      <c r="F503" s="329">
        <v>8.6440555E7</v>
      </c>
      <c r="G503" s="329">
        <v>0.0</v>
      </c>
      <c r="H503" s="329">
        <v>1.10756055E8</v>
      </c>
      <c r="I503" s="329">
        <v>1.10700635E8</v>
      </c>
    </row>
    <row r="504" ht="22.5" customHeight="1">
      <c r="A504" s="327" t="s">
        <v>3155</v>
      </c>
      <c r="B504" s="328">
        <v>45446.0</v>
      </c>
      <c r="C504" s="329">
        <v>8850000.0</v>
      </c>
      <c r="D504" s="329">
        <v>5200000.0</v>
      </c>
      <c r="E504" s="329">
        <v>5115200.0</v>
      </c>
      <c r="F504" s="329">
        <v>2.8162444E7</v>
      </c>
      <c r="G504" s="329">
        <v>0.0</v>
      </c>
      <c r="H504" s="329">
        <v>4.2212444E7</v>
      </c>
      <c r="I504" s="329">
        <v>4.2127644E7</v>
      </c>
    </row>
    <row r="505" ht="22.5" customHeight="1">
      <c r="A505" s="327" t="s">
        <v>3155</v>
      </c>
      <c r="B505" s="328">
        <v>45447.0</v>
      </c>
      <c r="C505" s="329">
        <v>1.2817E7</v>
      </c>
      <c r="D505" s="329">
        <v>7910000.0</v>
      </c>
      <c r="E505" s="329">
        <v>7783440.0</v>
      </c>
      <c r="F505" s="329">
        <v>4.077E7</v>
      </c>
      <c r="G505" s="329">
        <v>0.0</v>
      </c>
      <c r="H505" s="329">
        <v>6.1497E7</v>
      </c>
      <c r="I505" s="329">
        <v>6.137044E7</v>
      </c>
    </row>
    <row r="506" ht="22.5" customHeight="1">
      <c r="A506" s="327" t="s">
        <v>3155</v>
      </c>
      <c r="B506" s="328">
        <v>45448.0</v>
      </c>
      <c r="C506" s="329">
        <v>560000.0</v>
      </c>
      <c r="D506" s="329">
        <v>1650000.0</v>
      </c>
      <c r="E506" s="329">
        <v>1623600.0</v>
      </c>
      <c r="F506" s="329">
        <v>2.5864E7</v>
      </c>
      <c r="G506" s="329">
        <v>0.0</v>
      </c>
      <c r="H506" s="329">
        <v>2.8074E7</v>
      </c>
      <c r="I506" s="329">
        <v>2.80476E7</v>
      </c>
    </row>
    <row r="507" ht="22.5" customHeight="1">
      <c r="A507" s="327" t="s">
        <v>3155</v>
      </c>
      <c r="B507" s="328">
        <v>45449.0</v>
      </c>
      <c r="C507" s="329">
        <v>1.425E7</v>
      </c>
      <c r="D507" s="329">
        <v>4185000.0</v>
      </c>
      <c r="E507" s="329">
        <v>4118010.0</v>
      </c>
      <c r="F507" s="329">
        <v>4.3740409E7</v>
      </c>
      <c r="G507" s="329">
        <v>0.0</v>
      </c>
      <c r="H507" s="329">
        <v>6.2175409E7</v>
      </c>
      <c r="I507" s="329">
        <v>6.2108419E7</v>
      </c>
    </row>
    <row r="508" ht="22.5" customHeight="1">
      <c r="A508" s="327" t="s">
        <v>3155</v>
      </c>
      <c r="B508" s="328">
        <v>45450.0</v>
      </c>
      <c r="C508" s="329">
        <v>2310000.0</v>
      </c>
      <c r="D508" s="329">
        <v>7370000.0</v>
      </c>
      <c r="E508" s="329">
        <v>7256080.0</v>
      </c>
      <c r="F508" s="329">
        <v>4.7865E7</v>
      </c>
      <c r="G508" s="329">
        <v>0.0</v>
      </c>
      <c r="H508" s="329">
        <v>5.7545E7</v>
      </c>
      <c r="I508" s="329">
        <v>5.743108E7</v>
      </c>
    </row>
    <row r="509" ht="22.5" customHeight="1">
      <c r="A509" s="327" t="s">
        <v>3155</v>
      </c>
      <c r="B509" s="328">
        <v>45451.0</v>
      </c>
      <c r="C509" s="329">
        <v>1.035E7</v>
      </c>
      <c r="D509" s="329">
        <v>5300000.0</v>
      </c>
      <c r="E509" s="329">
        <v>5207100.0</v>
      </c>
      <c r="F509" s="329">
        <v>4.5843875E7</v>
      </c>
      <c r="G509" s="329">
        <v>0.0</v>
      </c>
      <c r="H509" s="329">
        <v>6.1493875E7</v>
      </c>
      <c r="I509" s="329">
        <v>6.1400975E7</v>
      </c>
    </row>
    <row r="510" ht="22.5" customHeight="1">
      <c r="A510" s="327" t="s">
        <v>3155</v>
      </c>
      <c r="B510" s="328">
        <v>45452.0</v>
      </c>
      <c r="C510" s="329">
        <v>2.1888E7</v>
      </c>
      <c r="D510" s="329">
        <v>4970000.0</v>
      </c>
      <c r="E510" s="329">
        <v>4872480.0</v>
      </c>
      <c r="F510" s="329">
        <v>6.6046166E7</v>
      </c>
      <c r="G510" s="329">
        <v>0.0</v>
      </c>
      <c r="H510" s="329">
        <v>9.2904166E7</v>
      </c>
      <c r="I510" s="329">
        <v>9.2806646E7</v>
      </c>
    </row>
    <row r="511" ht="22.5" customHeight="1">
      <c r="A511" s="327" t="s">
        <v>3155</v>
      </c>
      <c r="B511" s="328">
        <v>45453.0</v>
      </c>
      <c r="C511" s="329">
        <v>2.5045E7</v>
      </c>
      <c r="D511" s="329">
        <v>2.05E7</v>
      </c>
      <c r="E511" s="329">
        <v>2.0134E7</v>
      </c>
      <c r="F511" s="329">
        <v>5.6028E7</v>
      </c>
      <c r="G511" s="329">
        <v>0.0</v>
      </c>
      <c r="H511" s="329">
        <v>1.01573E8</v>
      </c>
      <c r="I511" s="329">
        <v>1.01207E8</v>
      </c>
    </row>
    <row r="512" ht="22.5" customHeight="1">
      <c r="A512" s="327" t="s">
        <v>3155</v>
      </c>
      <c r="B512" s="328">
        <v>45454.0</v>
      </c>
      <c r="C512" s="329">
        <v>5860000.0</v>
      </c>
      <c r="D512" s="329">
        <v>7100000.0</v>
      </c>
      <c r="E512" s="329">
        <v>6984200.0</v>
      </c>
      <c r="F512" s="329">
        <v>4.531E7</v>
      </c>
      <c r="G512" s="329">
        <v>0.0</v>
      </c>
      <c r="H512" s="329">
        <v>5.827E7</v>
      </c>
      <c r="I512" s="329">
        <v>5.81542E7</v>
      </c>
    </row>
    <row r="513" ht="22.5" customHeight="1">
      <c r="A513" s="327" t="s">
        <v>3155</v>
      </c>
      <c r="B513" s="328">
        <v>45455.0</v>
      </c>
      <c r="C513" s="329">
        <v>5800000.0</v>
      </c>
      <c r="D513" s="329">
        <v>5792500.0</v>
      </c>
      <c r="E513" s="329">
        <v>5717745.0</v>
      </c>
      <c r="F513" s="329">
        <v>2.9114E7</v>
      </c>
      <c r="G513" s="329">
        <v>250000.0</v>
      </c>
      <c r="H513" s="329">
        <v>4.04565E7</v>
      </c>
      <c r="I513" s="329">
        <v>4.0381745E7</v>
      </c>
    </row>
    <row r="514" ht="22.5" customHeight="1">
      <c r="A514" s="327" t="s">
        <v>3155</v>
      </c>
      <c r="B514" s="328">
        <v>45456.0</v>
      </c>
      <c r="C514" s="329">
        <v>6210000.0</v>
      </c>
      <c r="D514" s="329">
        <v>2250000.0</v>
      </c>
      <c r="E514" s="329">
        <v>2221500.0</v>
      </c>
      <c r="F514" s="329">
        <v>5.3267E7</v>
      </c>
      <c r="G514" s="329">
        <v>0.0</v>
      </c>
      <c r="H514" s="329">
        <v>6.1727E7</v>
      </c>
      <c r="I514" s="329">
        <v>6.16985E7</v>
      </c>
    </row>
    <row r="515" ht="22.5" customHeight="1">
      <c r="A515" s="327" t="s">
        <v>3155</v>
      </c>
      <c r="B515" s="328">
        <v>45457.0</v>
      </c>
      <c r="C515" s="329">
        <v>7.2718E7</v>
      </c>
      <c r="D515" s="329">
        <v>3950000.0</v>
      </c>
      <c r="E515" s="329">
        <v>3886800.0</v>
      </c>
      <c r="F515" s="329">
        <v>6.1805E7</v>
      </c>
      <c r="G515" s="329">
        <v>0.0</v>
      </c>
      <c r="H515" s="329">
        <v>1.38473E8</v>
      </c>
      <c r="I515" s="329">
        <v>1.384098E8</v>
      </c>
    </row>
    <row r="516" ht="22.5" customHeight="1">
      <c r="A516" s="327" t="s">
        <v>3155</v>
      </c>
      <c r="B516" s="328">
        <v>45458.0</v>
      </c>
      <c r="C516" s="329">
        <v>1.4882E7</v>
      </c>
      <c r="D516" s="329">
        <v>1.045E7</v>
      </c>
      <c r="E516" s="329">
        <v>1.02815E7</v>
      </c>
      <c r="F516" s="329">
        <v>4.3835E7</v>
      </c>
      <c r="G516" s="329">
        <v>0.0</v>
      </c>
      <c r="H516" s="329">
        <v>6.9167E7</v>
      </c>
      <c r="I516" s="329">
        <v>6.89985E7</v>
      </c>
    </row>
    <row r="517" ht="22.5" customHeight="1">
      <c r="A517" s="327" t="s">
        <v>3155</v>
      </c>
      <c r="B517" s="328">
        <v>45459.0</v>
      </c>
      <c r="C517" s="329">
        <v>4.1964E7</v>
      </c>
      <c r="D517" s="329">
        <v>2.1058333E7</v>
      </c>
      <c r="E517" s="329">
        <v>2.0693E7</v>
      </c>
      <c r="F517" s="329">
        <v>1.12065373E8</v>
      </c>
      <c r="G517" s="329">
        <v>0.0</v>
      </c>
      <c r="H517" s="329">
        <v>1.75087706E8</v>
      </c>
      <c r="I517" s="329">
        <v>1.74722373E8</v>
      </c>
    </row>
    <row r="518" ht="22.5" customHeight="1">
      <c r="A518" s="327" t="s">
        <v>3155</v>
      </c>
      <c r="B518" s="328">
        <v>45460.0</v>
      </c>
      <c r="C518" s="329">
        <v>1.5743E7</v>
      </c>
      <c r="D518" s="329">
        <v>5000000.0</v>
      </c>
      <c r="E518" s="329">
        <v>4920000.0</v>
      </c>
      <c r="F518" s="329">
        <v>3.5395E7</v>
      </c>
      <c r="G518" s="329">
        <v>0.0</v>
      </c>
      <c r="H518" s="329">
        <v>5.6138E7</v>
      </c>
      <c r="I518" s="329">
        <v>5.6058E7</v>
      </c>
    </row>
    <row r="519" ht="22.5" customHeight="1">
      <c r="A519" s="327" t="s">
        <v>3155</v>
      </c>
      <c r="B519" s="328">
        <v>45461.0</v>
      </c>
      <c r="C519" s="329">
        <v>1.1565E7</v>
      </c>
      <c r="D519" s="329">
        <v>5995000.0</v>
      </c>
      <c r="E519" s="329">
        <v>5897400.0</v>
      </c>
      <c r="F519" s="329">
        <v>2.8185E7</v>
      </c>
      <c r="G519" s="329">
        <v>0.0</v>
      </c>
      <c r="H519" s="329">
        <v>4.5745E7</v>
      </c>
      <c r="I519" s="329">
        <v>4.56474E7</v>
      </c>
    </row>
    <row r="520" ht="22.5" customHeight="1">
      <c r="A520" s="327" t="s">
        <v>3155</v>
      </c>
      <c r="B520" s="328">
        <v>45462.0</v>
      </c>
      <c r="C520" s="329">
        <v>5400000.0</v>
      </c>
      <c r="D520" s="329">
        <v>1100000.0</v>
      </c>
      <c r="E520" s="329">
        <v>1082400.0</v>
      </c>
      <c r="F520" s="329">
        <v>1.121E7</v>
      </c>
      <c r="G520" s="329">
        <v>0.0</v>
      </c>
      <c r="H520" s="329">
        <v>1.771E7</v>
      </c>
      <c r="I520" s="329">
        <v>1.76924E7</v>
      </c>
    </row>
    <row r="521" ht="22.5" customHeight="1">
      <c r="A521" s="327" t="s">
        <v>3155</v>
      </c>
      <c r="B521" s="328">
        <v>45463.0</v>
      </c>
      <c r="C521" s="329">
        <v>1.394E7</v>
      </c>
      <c r="D521" s="329">
        <v>1750000.0</v>
      </c>
      <c r="E521" s="329">
        <v>1722000.0</v>
      </c>
      <c r="F521" s="329">
        <v>1.403E7</v>
      </c>
      <c r="G521" s="329">
        <v>0.0</v>
      </c>
      <c r="H521" s="329">
        <v>2.972E7</v>
      </c>
      <c r="I521" s="329">
        <v>2.9692E7</v>
      </c>
    </row>
    <row r="522" ht="22.5" customHeight="1">
      <c r="A522" s="327" t="s">
        <v>3155</v>
      </c>
      <c r="B522" s="328">
        <v>45464.0</v>
      </c>
      <c r="C522" s="329">
        <v>1.636E7</v>
      </c>
      <c r="D522" s="329">
        <v>5995000.0</v>
      </c>
      <c r="E522" s="329">
        <v>5904080.0</v>
      </c>
      <c r="F522" s="329">
        <v>4.4545E7</v>
      </c>
      <c r="G522" s="329">
        <v>0.0</v>
      </c>
      <c r="H522" s="329">
        <v>6.69E7</v>
      </c>
      <c r="I522" s="329">
        <v>6.680908E7</v>
      </c>
    </row>
    <row r="523" ht="22.5" customHeight="1">
      <c r="A523" s="327" t="s">
        <v>3155</v>
      </c>
      <c r="B523" s="328">
        <v>45465.0</v>
      </c>
      <c r="C523" s="329">
        <v>3.2169E7</v>
      </c>
      <c r="D523" s="329">
        <v>1.8393E7</v>
      </c>
      <c r="E523" s="329">
        <v>1.8073894E7</v>
      </c>
      <c r="F523" s="329">
        <v>6.4502714E7</v>
      </c>
      <c r="G523" s="329">
        <v>0.0</v>
      </c>
      <c r="H523" s="329">
        <v>1.15064714E8</v>
      </c>
      <c r="I523" s="329">
        <v>1.14745608E8</v>
      </c>
    </row>
    <row r="524" ht="22.5" customHeight="1">
      <c r="A524" s="327" t="s">
        <v>3155</v>
      </c>
      <c r="B524" s="328">
        <v>45466.0</v>
      </c>
      <c r="C524" s="329">
        <v>2.9994E7</v>
      </c>
      <c r="D524" s="329">
        <v>2.41225E7</v>
      </c>
      <c r="E524" s="329">
        <v>2.373294E7</v>
      </c>
      <c r="F524" s="329">
        <v>8.4126333E7</v>
      </c>
      <c r="G524" s="329">
        <v>0.0</v>
      </c>
      <c r="H524" s="329">
        <v>1.38242833E8</v>
      </c>
      <c r="I524" s="329">
        <v>1.37853273E8</v>
      </c>
    </row>
    <row r="525" ht="22.5" customHeight="1">
      <c r="A525" s="327" t="s">
        <v>3155</v>
      </c>
      <c r="B525" s="328">
        <v>45467.0</v>
      </c>
      <c r="C525" s="329">
        <v>5750000.0</v>
      </c>
      <c r="D525" s="329">
        <v>8805000.0</v>
      </c>
      <c r="E525" s="329">
        <v>8748250.0</v>
      </c>
      <c r="F525" s="329">
        <v>1.6211666E7</v>
      </c>
      <c r="G525" s="329">
        <v>0.0</v>
      </c>
      <c r="H525" s="329">
        <v>3.0766666E7</v>
      </c>
      <c r="I525" s="329">
        <v>3.0709916E7</v>
      </c>
    </row>
    <row r="526" ht="22.5" customHeight="1">
      <c r="A526" s="327" t="s">
        <v>3155</v>
      </c>
      <c r="B526" s="328">
        <v>45468.0</v>
      </c>
      <c r="C526" s="329">
        <v>5.718E7</v>
      </c>
      <c r="D526" s="329">
        <v>6920000.0</v>
      </c>
      <c r="E526" s="329">
        <v>6809280.0</v>
      </c>
      <c r="F526" s="329">
        <v>3.663E7</v>
      </c>
      <c r="G526" s="329">
        <v>0.0</v>
      </c>
      <c r="H526" s="329">
        <v>1.0073E8</v>
      </c>
      <c r="I526" s="329">
        <v>1.0061928E8</v>
      </c>
    </row>
    <row r="527" ht="22.5" customHeight="1">
      <c r="A527" s="327" t="s">
        <v>3155</v>
      </c>
      <c r="B527" s="328">
        <v>45469.0</v>
      </c>
      <c r="C527" s="329">
        <v>2.0959E7</v>
      </c>
      <c r="D527" s="329">
        <v>4.118E7</v>
      </c>
      <c r="E527" s="329">
        <v>4.05293E7</v>
      </c>
      <c r="F527" s="329">
        <v>1.6376E7</v>
      </c>
      <c r="G527" s="329">
        <v>0.0</v>
      </c>
      <c r="H527" s="329">
        <v>7.8515E7</v>
      </c>
      <c r="I527" s="329">
        <v>7.78643E7</v>
      </c>
    </row>
    <row r="528" ht="22.5" customHeight="1">
      <c r="A528" s="327" t="s">
        <v>3155</v>
      </c>
      <c r="B528" s="328">
        <v>45470.0</v>
      </c>
      <c r="C528" s="329">
        <v>4000000.0</v>
      </c>
      <c r="D528" s="329">
        <v>2.1608E7</v>
      </c>
      <c r="E528" s="329">
        <v>2.1689272E7</v>
      </c>
      <c r="F528" s="329">
        <v>1.9985E7</v>
      </c>
      <c r="G528" s="329">
        <v>0.0</v>
      </c>
      <c r="H528" s="329">
        <v>4.5593E7</v>
      </c>
      <c r="I528" s="329">
        <v>4.5674272E7</v>
      </c>
    </row>
    <row r="529" ht="22.5" customHeight="1">
      <c r="A529" s="327" t="s">
        <v>3155</v>
      </c>
      <c r="B529" s="328">
        <v>45471.0</v>
      </c>
      <c r="C529" s="329">
        <v>3245000.0</v>
      </c>
      <c r="D529" s="329">
        <v>2000000.0</v>
      </c>
      <c r="E529" s="329">
        <v>1968000.0</v>
      </c>
      <c r="F529" s="329">
        <v>4.3175E7</v>
      </c>
      <c r="G529" s="329">
        <v>0.0</v>
      </c>
      <c r="H529" s="329">
        <v>4.842E7</v>
      </c>
      <c r="I529" s="329">
        <v>4.8388E7</v>
      </c>
    </row>
    <row r="530" ht="22.5" customHeight="1">
      <c r="A530" s="327" t="s">
        <v>3155</v>
      </c>
      <c r="B530" s="328">
        <v>45472.0</v>
      </c>
      <c r="C530" s="329">
        <v>1.992E7</v>
      </c>
      <c r="D530" s="329">
        <v>4508000.0</v>
      </c>
      <c r="E530" s="329">
        <v>4435972.0</v>
      </c>
      <c r="F530" s="329">
        <v>2.745E7</v>
      </c>
      <c r="G530" s="329">
        <v>0.0</v>
      </c>
      <c r="H530" s="329">
        <v>5.1878E7</v>
      </c>
      <c r="I530" s="329">
        <v>5.1805972E7</v>
      </c>
    </row>
    <row r="531" ht="22.5" customHeight="1">
      <c r="A531" s="327" t="s">
        <v>3155</v>
      </c>
      <c r="B531" s="328">
        <v>45473.0</v>
      </c>
      <c r="C531" s="329">
        <v>1.7696E7</v>
      </c>
      <c r="D531" s="329">
        <v>5660000.0</v>
      </c>
      <c r="E531" s="329">
        <v>5569440.0</v>
      </c>
      <c r="F531" s="329">
        <v>8.2002E7</v>
      </c>
      <c r="G531" s="329">
        <v>0.0</v>
      </c>
      <c r="H531" s="329">
        <v>1.05358E8</v>
      </c>
      <c r="I531" s="329">
        <v>1.0526744E8</v>
      </c>
    </row>
    <row r="532" ht="22.5" customHeight="1">
      <c r="A532" s="327" t="s">
        <v>3199</v>
      </c>
      <c r="B532" s="328">
        <v>45474.0</v>
      </c>
      <c r="C532" s="329">
        <v>1.0262E7</v>
      </c>
      <c r="D532" s="329">
        <v>5610000.0</v>
      </c>
      <c r="E532" s="329">
        <v>5517740.0</v>
      </c>
      <c r="F532" s="329">
        <v>2.4422E7</v>
      </c>
      <c r="G532" s="329">
        <v>0.0</v>
      </c>
      <c r="H532" s="329">
        <v>4.0294E7</v>
      </c>
      <c r="I532" s="329">
        <v>4.020174E7</v>
      </c>
    </row>
    <row r="533" ht="22.5" customHeight="1">
      <c r="A533" s="327" t="s">
        <v>3199</v>
      </c>
      <c r="B533" s="328">
        <v>45475.0</v>
      </c>
      <c r="C533" s="329">
        <v>4.016E7</v>
      </c>
      <c r="D533" s="329">
        <v>4.7245E7</v>
      </c>
      <c r="E533" s="329">
        <v>4.647088E7</v>
      </c>
      <c r="F533" s="329">
        <v>1.122605E8</v>
      </c>
      <c r="G533" s="329">
        <v>0.0</v>
      </c>
      <c r="H533" s="329">
        <v>1.996655E8</v>
      </c>
      <c r="I533" s="329">
        <v>1.9889138E8</v>
      </c>
    </row>
    <row r="534" ht="22.5" customHeight="1">
      <c r="A534" s="327" t="s">
        <v>3199</v>
      </c>
      <c r="B534" s="328">
        <v>45476.0</v>
      </c>
      <c r="C534" s="329">
        <v>2.117E7</v>
      </c>
      <c r="D534" s="329">
        <v>6040000.0</v>
      </c>
      <c r="E534" s="329">
        <v>5949360.0</v>
      </c>
      <c r="F534" s="329">
        <v>2.8648E7</v>
      </c>
      <c r="G534" s="329">
        <v>0.0</v>
      </c>
      <c r="H534" s="329">
        <v>5.5858E7</v>
      </c>
      <c r="I534" s="329">
        <v>5.576736E7</v>
      </c>
    </row>
    <row r="535" ht="22.5" customHeight="1">
      <c r="A535" s="327" t="s">
        <v>3199</v>
      </c>
      <c r="B535" s="328">
        <v>45477.0</v>
      </c>
      <c r="C535" s="329">
        <v>1.0191E7</v>
      </c>
      <c r="D535" s="329">
        <v>3500000.0</v>
      </c>
      <c r="E535" s="329">
        <v>3462500.0</v>
      </c>
      <c r="F535" s="329">
        <v>4.58E7</v>
      </c>
      <c r="G535" s="329">
        <v>0.0</v>
      </c>
      <c r="H535" s="329">
        <v>5.9491E7</v>
      </c>
      <c r="I535" s="329">
        <v>5.94535E7</v>
      </c>
    </row>
    <row r="536" ht="22.5" customHeight="1">
      <c r="A536" s="327" t="s">
        <v>3199</v>
      </c>
      <c r="B536" s="328">
        <v>45478.0</v>
      </c>
      <c r="C536" s="329">
        <v>1.1145E7</v>
      </c>
      <c r="D536" s="329">
        <v>1800000.0</v>
      </c>
      <c r="E536" s="329">
        <v>1771200.0</v>
      </c>
      <c r="F536" s="329">
        <v>1.16759E8</v>
      </c>
      <c r="G536" s="329">
        <v>0.0</v>
      </c>
      <c r="H536" s="329">
        <v>1.29704E8</v>
      </c>
      <c r="I536" s="329">
        <v>1.296752E8</v>
      </c>
    </row>
    <row r="537" ht="22.5" customHeight="1">
      <c r="A537" s="327" t="s">
        <v>3199</v>
      </c>
      <c r="B537" s="328">
        <v>45479.0</v>
      </c>
      <c r="C537" s="329">
        <v>6130000.0</v>
      </c>
      <c r="D537" s="329">
        <v>3305000.0</v>
      </c>
      <c r="E537" s="329">
        <v>3249620.0</v>
      </c>
      <c r="F537" s="329">
        <v>5.065E7</v>
      </c>
      <c r="G537" s="329">
        <v>0.0</v>
      </c>
      <c r="H537" s="329">
        <v>6.0085E7</v>
      </c>
      <c r="I537" s="329">
        <v>6.002962E7</v>
      </c>
    </row>
    <row r="538" ht="22.5" customHeight="1">
      <c r="A538" s="327" t="s">
        <v>3199</v>
      </c>
      <c r="B538" s="328">
        <v>45480.0</v>
      </c>
      <c r="C538" s="329">
        <v>5.8273E7</v>
      </c>
      <c r="D538" s="329">
        <v>1.3514444E7</v>
      </c>
      <c r="E538" s="329">
        <v>1.3290413E7</v>
      </c>
      <c r="F538" s="329">
        <v>4.3192651E7</v>
      </c>
      <c r="G538" s="329">
        <v>0.0</v>
      </c>
      <c r="H538" s="329">
        <v>1.14980095E8</v>
      </c>
      <c r="I538" s="329">
        <v>1.14756064E8</v>
      </c>
    </row>
    <row r="539" ht="22.5" customHeight="1">
      <c r="A539" s="327" t="s">
        <v>3199</v>
      </c>
      <c r="B539" s="328">
        <v>45481.0</v>
      </c>
      <c r="C539" s="329">
        <v>1.345E7</v>
      </c>
      <c r="D539" s="329">
        <v>4350000.0</v>
      </c>
      <c r="E539" s="329">
        <v>4280400.0</v>
      </c>
      <c r="F539" s="329">
        <v>2.3642E7</v>
      </c>
      <c r="G539" s="329">
        <v>0.0</v>
      </c>
      <c r="H539" s="329">
        <v>4.1442E7</v>
      </c>
      <c r="I539" s="329">
        <v>4.13724E7</v>
      </c>
    </row>
    <row r="540" ht="22.5" customHeight="1">
      <c r="A540" s="327" t="s">
        <v>3199</v>
      </c>
      <c r="B540" s="328">
        <v>45482.0</v>
      </c>
      <c r="C540" s="329">
        <v>1.2784E7</v>
      </c>
      <c r="D540" s="329">
        <v>5345000.0</v>
      </c>
      <c r="E540" s="329">
        <v>5266430.0</v>
      </c>
      <c r="F540" s="329">
        <v>3.2719E7</v>
      </c>
      <c r="G540" s="329">
        <v>0.0</v>
      </c>
      <c r="H540" s="329">
        <v>5.0848E7</v>
      </c>
      <c r="I540" s="329">
        <v>5.076943E7</v>
      </c>
    </row>
    <row r="541" ht="22.5" customHeight="1">
      <c r="A541" s="327" t="s">
        <v>3199</v>
      </c>
      <c r="B541" s="328">
        <v>45483.0</v>
      </c>
      <c r="C541" s="329">
        <v>3.8815E7</v>
      </c>
      <c r="D541" s="329">
        <v>3.30425E7</v>
      </c>
      <c r="E541" s="329">
        <v>3.2509745E7</v>
      </c>
      <c r="F541" s="329">
        <v>3.5862833E7</v>
      </c>
      <c r="G541" s="329">
        <v>0.0</v>
      </c>
      <c r="H541" s="329">
        <v>1.07720333E8</v>
      </c>
      <c r="I541" s="329">
        <v>1.07187578E8</v>
      </c>
    </row>
    <row r="542" ht="22.5" customHeight="1">
      <c r="A542" s="327" t="s">
        <v>3199</v>
      </c>
      <c r="B542" s="328">
        <v>45484.0</v>
      </c>
      <c r="C542" s="329">
        <v>9565000.0</v>
      </c>
      <c r="D542" s="329">
        <v>4650000.0</v>
      </c>
      <c r="E542" s="329">
        <v>4566900.0</v>
      </c>
      <c r="F542" s="329">
        <v>2.18475E7</v>
      </c>
      <c r="G542" s="329">
        <v>0.0</v>
      </c>
      <c r="H542" s="329">
        <v>3.60625E7</v>
      </c>
      <c r="I542" s="329">
        <v>3.59794E7</v>
      </c>
    </row>
    <row r="543" ht="22.5" customHeight="1">
      <c r="A543" s="327" t="s">
        <v>3199</v>
      </c>
      <c r="B543" s="328">
        <v>45485.0</v>
      </c>
      <c r="C543" s="329">
        <v>5.0485E7</v>
      </c>
      <c r="D543" s="329">
        <v>3700000.0</v>
      </c>
      <c r="E543" s="329">
        <v>3650800.0</v>
      </c>
      <c r="F543" s="329">
        <v>7.7448E7</v>
      </c>
      <c r="G543" s="329">
        <v>0.0</v>
      </c>
      <c r="H543" s="329">
        <v>1.31633E8</v>
      </c>
      <c r="I543" s="329">
        <v>1.315838E8</v>
      </c>
    </row>
    <row r="544" ht="22.5" customHeight="1">
      <c r="A544" s="327" t="s">
        <v>3199</v>
      </c>
      <c r="B544" s="328">
        <v>45486.0</v>
      </c>
      <c r="C544" s="329">
        <v>4.8695E7</v>
      </c>
      <c r="D544" s="329">
        <v>5695000.0</v>
      </c>
      <c r="E544" s="329">
        <v>5585880.0</v>
      </c>
      <c r="F544" s="329">
        <v>7.5335714E7</v>
      </c>
      <c r="G544" s="329">
        <v>5000000.0</v>
      </c>
      <c r="H544" s="329">
        <v>1.24725714E8</v>
      </c>
      <c r="I544" s="329">
        <v>1.24616594E8</v>
      </c>
    </row>
    <row r="545" ht="22.5" customHeight="1">
      <c r="A545" s="327" t="s">
        <v>3199</v>
      </c>
      <c r="B545" s="328">
        <v>45487.0</v>
      </c>
      <c r="C545" s="329">
        <v>3.3495E7</v>
      </c>
      <c r="D545" s="329">
        <v>2.325E7</v>
      </c>
      <c r="E545" s="329">
        <v>2.2878E7</v>
      </c>
      <c r="F545" s="329">
        <v>6.7123666E7</v>
      </c>
      <c r="G545" s="329">
        <v>0.0</v>
      </c>
      <c r="H545" s="329">
        <v>1.23868666E8</v>
      </c>
      <c r="I545" s="329">
        <v>1.23496666E8</v>
      </c>
    </row>
    <row r="546" ht="22.5" customHeight="1">
      <c r="A546" s="327" t="s">
        <v>3199</v>
      </c>
      <c r="B546" s="328">
        <v>45488.0</v>
      </c>
      <c r="C546" s="329">
        <v>8050000.0</v>
      </c>
      <c r="D546" s="329">
        <v>6545000.0</v>
      </c>
      <c r="E546" s="329">
        <v>6440280.0</v>
      </c>
      <c r="F546" s="329">
        <v>3.987E7</v>
      </c>
      <c r="G546" s="329">
        <v>500000.0</v>
      </c>
      <c r="H546" s="329">
        <v>5.3965E7</v>
      </c>
      <c r="I546" s="329">
        <v>5.386028E7</v>
      </c>
    </row>
    <row r="547" ht="22.5" customHeight="1">
      <c r="A547" s="327" t="s">
        <v>3199</v>
      </c>
      <c r="B547" s="328">
        <v>45489.0</v>
      </c>
      <c r="C547" s="329">
        <v>1.5657E7</v>
      </c>
      <c r="D547" s="329">
        <v>1.9168E7</v>
      </c>
      <c r="E547" s="329">
        <v>1.8852012E7</v>
      </c>
      <c r="F547" s="329">
        <v>3.4051555E7</v>
      </c>
      <c r="G547" s="329">
        <v>0.0</v>
      </c>
      <c r="H547" s="329">
        <v>6.8876555E7</v>
      </c>
      <c r="I547" s="329">
        <v>6.8560567E7</v>
      </c>
    </row>
    <row r="548" ht="22.5" customHeight="1">
      <c r="A548" s="327" t="s">
        <v>3199</v>
      </c>
      <c r="B548" s="328">
        <v>45490.0</v>
      </c>
      <c r="C548" s="329">
        <v>1.4183E7</v>
      </c>
      <c r="D548" s="329">
        <v>4378333.0</v>
      </c>
      <c r="E548" s="329">
        <v>4308280.0</v>
      </c>
      <c r="F548" s="329">
        <v>6.028E7</v>
      </c>
      <c r="G548" s="329">
        <v>0.0</v>
      </c>
      <c r="H548" s="329">
        <v>7.8841333E7</v>
      </c>
      <c r="I548" s="329">
        <v>7.877128E7</v>
      </c>
    </row>
    <row r="549" ht="22.5" customHeight="1">
      <c r="A549" s="327" t="s">
        <v>3199</v>
      </c>
      <c r="B549" s="328">
        <v>45491.0</v>
      </c>
      <c r="C549" s="329">
        <v>1.159E7</v>
      </c>
      <c r="D549" s="329">
        <v>1.342E7</v>
      </c>
      <c r="E549" s="329">
        <v>1.329098E7</v>
      </c>
      <c r="F549" s="329">
        <v>7.3895E7</v>
      </c>
      <c r="G549" s="329">
        <v>0.0</v>
      </c>
      <c r="H549" s="329">
        <v>9.8905E7</v>
      </c>
      <c r="I549" s="329">
        <v>9.877598E7</v>
      </c>
    </row>
    <row r="550" ht="22.5" customHeight="1">
      <c r="A550" s="327" t="s">
        <v>3199</v>
      </c>
      <c r="B550" s="328">
        <v>45492.0</v>
      </c>
      <c r="C550" s="329">
        <v>9817000.0</v>
      </c>
      <c r="D550" s="329">
        <v>4.3925E7</v>
      </c>
      <c r="E550" s="329">
        <v>4.32252E7</v>
      </c>
      <c r="F550" s="329">
        <v>4.6885E7</v>
      </c>
      <c r="G550" s="329">
        <v>0.0</v>
      </c>
      <c r="H550" s="329">
        <v>1.00627E8</v>
      </c>
      <c r="I550" s="329">
        <v>9.99272E7</v>
      </c>
    </row>
    <row r="551" ht="22.5" customHeight="1">
      <c r="A551" s="327" t="s">
        <v>3199</v>
      </c>
      <c r="B551" s="328">
        <v>45493.0</v>
      </c>
      <c r="C551" s="329">
        <v>1.6654E7</v>
      </c>
      <c r="D551" s="329">
        <v>5.515E7</v>
      </c>
      <c r="E551" s="329">
        <v>5.43001E7</v>
      </c>
      <c r="F551" s="329">
        <v>1.81149666E8</v>
      </c>
      <c r="G551" s="329">
        <v>0.0</v>
      </c>
      <c r="H551" s="329">
        <v>2.52953666E8</v>
      </c>
      <c r="I551" s="329">
        <v>2.52103766E8</v>
      </c>
    </row>
    <row r="552" ht="22.5" customHeight="1">
      <c r="A552" s="327" t="s">
        <v>3199</v>
      </c>
      <c r="B552" s="328">
        <v>45494.0</v>
      </c>
      <c r="C552" s="329">
        <v>3.3259E7</v>
      </c>
      <c r="D552" s="329">
        <v>1.4385E7</v>
      </c>
      <c r="E552" s="329">
        <v>1.388484E7</v>
      </c>
      <c r="F552" s="329">
        <v>6.7279318E7</v>
      </c>
      <c r="G552" s="329">
        <v>0.0</v>
      </c>
      <c r="H552" s="329">
        <v>1.14923318E8</v>
      </c>
      <c r="I552" s="329">
        <v>1.14423158E8</v>
      </c>
    </row>
    <row r="553" ht="22.5" customHeight="1">
      <c r="A553" s="327" t="s">
        <v>3199</v>
      </c>
      <c r="B553" s="328">
        <v>45495.0</v>
      </c>
      <c r="C553" s="329">
        <v>1.307E7</v>
      </c>
      <c r="D553" s="329">
        <v>1400000.0</v>
      </c>
      <c r="E553" s="329">
        <v>1377600.0</v>
      </c>
      <c r="F553" s="329">
        <v>4750000.0</v>
      </c>
      <c r="G553" s="329">
        <v>0.0</v>
      </c>
      <c r="H553" s="329">
        <v>1.922E7</v>
      </c>
      <c r="I553" s="329">
        <v>1.91976E7</v>
      </c>
    </row>
    <row r="554" ht="22.5" customHeight="1">
      <c r="A554" s="327" t="s">
        <v>3199</v>
      </c>
      <c r="B554" s="328">
        <v>45496.0</v>
      </c>
      <c r="C554" s="329">
        <v>1.2012E7</v>
      </c>
      <c r="D554" s="329">
        <v>1.135E7</v>
      </c>
      <c r="E554" s="329">
        <v>1.119189E7</v>
      </c>
      <c r="F554" s="329">
        <v>2.428E7</v>
      </c>
      <c r="G554" s="329">
        <v>0.0</v>
      </c>
      <c r="H554" s="329">
        <v>4.7642E7</v>
      </c>
      <c r="I554" s="329">
        <v>4.748389E7</v>
      </c>
    </row>
    <row r="555" ht="22.5" customHeight="1">
      <c r="A555" s="327" t="s">
        <v>3199</v>
      </c>
      <c r="B555" s="328">
        <v>45497.0</v>
      </c>
      <c r="C555" s="329">
        <v>9750000.0</v>
      </c>
      <c r="D555" s="329">
        <v>3795000.0</v>
      </c>
      <c r="E555" s="329">
        <v>3734280.0</v>
      </c>
      <c r="F555" s="329">
        <v>2.72105E7</v>
      </c>
      <c r="G555" s="329">
        <v>0.0</v>
      </c>
      <c r="H555" s="329">
        <v>4.07555E7</v>
      </c>
      <c r="I555" s="329">
        <v>4.069478E7</v>
      </c>
    </row>
    <row r="556" ht="22.5" customHeight="1">
      <c r="A556" s="327" t="s">
        <v>3199</v>
      </c>
      <c r="B556" s="328">
        <v>45498.0</v>
      </c>
      <c r="C556" s="329">
        <v>1.3478E7</v>
      </c>
      <c r="D556" s="329">
        <v>2700000.0</v>
      </c>
      <c r="E556" s="329">
        <v>2656800.0</v>
      </c>
      <c r="F556" s="329">
        <v>2.8940909E7</v>
      </c>
      <c r="G556" s="329">
        <v>0.0</v>
      </c>
      <c r="H556" s="329">
        <v>4.5118909E7</v>
      </c>
      <c r="I556" s="329">
        <v>4.5075709E7</v>
      </c>
    </row>
    <row r="557" ht="22.5" customHeight="1">
      <c r="A557" s="327" t="s">
        <v>3199</v>
      </c>
      <c r="B557" s="328">
        <v>45499.0</v>
      </c>
      <c r="C557" s="329">
        <v>3150000.0</v>
      </c>
      <c r="D557" s="329">
        <v>8550000.0</v>
      </c>
      <c r="E557" s="329">
        <v>8401200.0</v>
      </c>
      <c r="F557" s="329">
        <v>1.175E7</v>
      </c>
      <c r="G557" s="329">
        <v>0.0</v>
      </c>
      <c r="H557" s="329">
        <v>2.345E7</v>
      </c>
      <c r="I557" s="329">
        <v>2.33012E7</v>
      </c>
    </row>
    <row r="558" ht="22.5" customHeight="1">
      <c r="A558" s="327" t="s">
        <v>3199</v>
      </c>
      <c r="B558" s="328">
        <v>45500.0</v>
      </c>
      <c r="C558" s="329">
        <v>4.584E7</v>
      </c>
      <c r="D558" s="329">
        <v>3916000.0</v>
      </c>
      <c r="E558" s="329">
        <v>3853344.0</v>
      </c>
      <c r="F558" s="329">
        <v>4.7411E7</v>
      </c>
      <c r="G558" s="329">
        <v>0.0</v>
      </c>
      <c r="H558" s="329">
        <v>9.7167E7</v>
      </c>
      <c r="I558" s="329">
        <v>9.7104344E7</v>
      </c>
    </row>
    <row r="559" ht="22.5" customHeight="1">
      <c r="A559" s="327" t="s">
        <v>3199</v>
      </c>
      <c r="B559" s="328">
        <v>45501.0</v>
      </c>
      <c r="C559" s="329">
        <v>1.9065E7</v>
      </c>
      <c r="D559" s="329">
        <v>1.2375E7</v>
      </c>
      <c r="E559" s="329">
        <v>1.216275E7</v>
      </c>
      <c r="F559" s="329">
        <v>8.8324666E7</v>
      </c>
      <c r="G559" s="329">
        <v>0.0</v>
      </c>
      <c r="H559" s="329">
        <v>1.19764666E8</v>
      </c>
      <c r="I559" s="329">
        <v>1.19552416E8</v>
      </c>
    </row>
    <row r="560" ht="22.5" customHeight="1">
      <c r="A560" s="327" t="s">
        <v>3199</v>
      </c>
      <c r="B560" s="328">
        <v>45502.0</v>
      </c>
      <c r="C560" s="329">
        <v>1.8747E7</v>
      </c>
      <c r="D560" s="329">
        <v>0.0</v>
      </c>
      <c r="E560" s="329">
        <v>0.0</v>
      </c>
      <c r="F560" s="329">
        <v>2050000.0</v>
      </c>
      <c r="G560" s="329">
        <v>0.0</v>
      </c>
      <c r="H560" s="329">
        <v>2.0797E7</v>
      </c>
      <c r="I560" s="329">
        <v>2.0797E7</v>
      </c>
    </row>
    <row r="561" ht="22.5" customHeight="1">
      <c r="A561" s="327" t="s">
        <v>3199</v>
      </c>
      <c r="B561" s="328">
        <v>45503.0</v>
      </c>
      <c r="C561" s="329">
        <v>1.6447E7</v>
      </c>
      <c r="D561" s="329">
        <v>4650000.0</v>
      </c>
      <c r="E561" s="329">
        <v>4566500.0</v>
      </c>
      <c r="F561" s="329">
        <v>5.5195E7</v>
      </c>
      <c r="G561" s="329">
        <v>0.0</v>
      </c>
      <c r="H561" s="329">
        <v>7.6292E7</v>
      </c>
      <c r="I561" s="329">
        <v>7.62085E7</v>
      </c>
    </row>
    <row r="562" ht="22.5" customHeight="1">
      <c r="A562" s="327" t="s">
        <v>3199</v>
      </c>
      <c r="B562" s="328">
        <v>45504.0</v>
      </c>
      <c r="C562" s="329">
        <v>1.2008E7</v>
      </c>
      <c r="D562" s="329">
        <v>3.635E7</v>
      </c>
      <c r="E562" s="329">
        <v>3.57744E7</v>
      </c>
      <c r="F562" s="329">
        <v>3.2075166E7</v>
      </c>
      <c r="G562" s="329">
        <v>0.0</v>
      </c>
      <c r="H562" s="329">
        <v>8.0433166E7</v>
      </c>
      <c r="I562" s="329">
        <v>7.9857566E7</v>
      </c>
    </row>
    <row r="563" ht="22.5" customHeight="1">
      <c r="A563" s="327" t="s">
        <v>92</v>
      </c>
      <c r="B563" s="328">
        <v>45505.0</v>
      </c>
      <c r="C563" s="329">
        <v>1.2565E7</v>
      </c>
      <c r="D563" s="329">
        <v>1000000.0</v>
      </c>
      <c r="E563" s="329">
        <v>984000.0</v>
      </c>
      <c r="F563" s="329">
        <v>4.8749E7</v>
      </c>
      <c r="G563" s="329">
        <v>0.0</v>
      </c>
      <c r="H563" s="329">
        <v>6.2314E7</v>
      </c>
      <c r="I563" s="329">
        <v>6.2298E7</v>
      </c>
    </row>
    <row r="564" ht="22.5" customHeight="1">
      <c r="A564" s="327" t="s">
        <v>92</v>
      </c>
      <c r="B564" s="328">
        <v>45506.0</v>
      </c>
      <c r="C564" s="329">
        <v>6200000.0</v>
      </c>
      <c r="D564" s="329">
        <v>7300000.0</v>
      </c>
      <c r="E564" s="329">
        <v>7160800.0</v>
      </c>
      <c r="F564" s="329">
        <v>2.698E7</v>
      </c>
      <c r="G564" s="329">
        <v>0.0</v>
      </c>
      <c r="H564" s="329">
        <v>4.048E7</v>
      </c>
      <c r="I564" s="329">
        <v>4.03408E7</v>
      </c>
    </row>
    <row r="565" ht="22.5" customHeight="1">
      <c r="A565" s="327" t="s">
        <v>92</v>
      </c>
      <c r="B565" s="328">
        <v>45507.0</v>
      </c>
      <c r="C565" s="329">
        <v>1.9598E7</v>
      </c>
      <c r="D565" s="329">
        <v>3150000.0</v>
      </c>
      <c r="E565" s="329">
        <v>3099600.0</v>
      </c>
      <c r="F565" s="329">
        <v>8.1732E7</v>
      </c>
      <c r="G565" s="329">
        <v>0.0</v>
      </c>
      <c r="H565" s="329">
        <v>1.0448E8</v>
      </c>
      <c r="I565" s="329">
        <v>1.044296E8</v>
      </c>
    </row>
    <row r="566" ht="22.5" customHeight="1">
      <c r="A566" s="327" t="s">
        <v>92</v>
      </c>
      <c r="B566" s="328">
        <v>45508.0</v>
      </c>
      <c r="C566" s="329">
        <v>1.8959E7</v>
      </c>
      <c r="D566" s="329">
        <v>4100000.0</v>
      </c>
      <c r="E566" s="329">
        <v>4034400.0</v>
      </c>
      <c r="F566" s="329">
        <v>1.24919318E8</v>
      </c>
      <c r="G566" s="329">
        <v>500000.0</v>
      </c>
      <c r="H566" s="329">
        <v>1.47478318E8</v>
      </c>
      <c r="I566" s="329">
        <v>1.47412718E8</v>
      </c>
    </row>
    <row r="567" ht="22.5" customHeight="1">
      <c r="A567" s="327" t="s">
        <v>92</v>
      </c>
      <c r="B567" s="328">
        <v>45509.0</v>
      </c>
      <c r="C567" s="329">
        <v>3865000.0</v>
      </c>
      <c r="D567" s="329">
        <v>1.06725E7</v>
      </c>
      <c r="E567" s="329">
        <v>1.050174E7</v>
      </c>
      <c r="F567" s="329">
        <v>3.3377E7</v>
      </c>
      <c r="G567" s="329">
        <v>0.0</v>
      </c>
      <c r="H567" s="329">
        <v>4.79145E7</v>
      </c>
      <c r="I567" s="329">
        <v>4.774374E7</v>
      </c>
    </row>
    <row r="568" ht="22.5" customHeight="1">
      <c r="A568" s="327" t="s">
        <v>92</v>
      </c>
      <c r="B568" s="328">
        <v>45510.0</v>
      </c>
      <c r="C568" s="329">
        <v>0.0</v>
      </c>
      <c r="D568" s="329">
        <v>0.0</v>
      </c>
      <c r="E568" s="329">
        <v>0.0</v>
      </c>
      <c r="F568" s="329">
        <v>0.0</v>
      </c>
      <c r="G568" s="329">
        <v>0.0</v>
      </c>
      <c r="H568" s="329">
        <v>0.0</v>
      </c>
      <c r="I568" s="329">
        <v>0.0</v>
      </c>
    </row>
    <row r="569" ht="22.5" customHeight="1">
      <c r="A569" s="327" t="s">
        <v>92</v>
      </c>
      <c r="B569" s="328">
        <v>45511.0</v>
      </c>
      <c r="C569" s="329">
        <v>0.0</v>
      </c>
      <c r="D569" s="329">
        <v>0.0</v>
      </c>
      <c r="E569" s="329">
        <v>0.0</v>
      </c>
      <c r="F569" s="329">
        <v>0.0</v>
      </c>
      <c r="G569" s="329">
        <v>0.0</v>
      </c>
      <c r="H569" s="329">
        <v>0.0</v>
      </c>
      <c r="I569" s="329">
        <v>0.0</v>
      </c>
    </row>
    <row r="570" ht="22.5" customHeight="1">
      <c r="A570" s="327" t="s">
        <v>92</v>
      </c>
      <c r="B570" s="328">
        <v>45512.0</v>
      </c>
      <c r="C570" s="329">
        <v>7618000.0</v>
      </c>
      <c r="D570" s="329">
        <v>7227777.0</v>
      </c>
      <c r="E570" s="329">
        <v>7104633.0</v>
      </c>
      <c r="F570" s="329">
        <v>5.62925E7</v>
      </c>
      <c r="G570" s="329">
        <v>0.0</v>
      </c>
      <c r="H570" s="329">
        <v>7.1138277E7</v>
      </c>
      <c r="I570" s="329">
        <v>7.1015133E7</v>
      </c>
    </row>
    <row r="571" ht="22.5" customHeight="1">
      <c r="A571" s="327" t="s">
        <v>92</v>
      </c>
      <c r="B571" s="328">
        <v>45513.0</v>
      </c>
      <c r="C571" s="329">
        <v>7695000.0</v>
      </c>
      <c r="D571" s="329">
        <v>1.225E7</v>
      </c>
      <c r="E571" s="329">
        <v>1.20381E7</v>
      </c>
      <c r="F571" s="329">
        <v>6.7224E7</v>
      </c>
      <c r="G571" s="329">
        <v>0.0</v>
      </c>
      <c r="H571" s="329">
        <v>8.7169E7</v>
      </c>
      <c r="I571" s="329">
        <v>8.69571E7</v>
      </c>
    </row>
    <row r="572" ht="22.5" customHeight="1">
      <c r="A572" s="327" t="s">
        <v>92</v>
      </c>
      <c r="B572" s="328">
        <v>45514.0</v>
      </c>
      <c r="C572" s="329">
        <v>2.2974E7</v>
      </c>
      <c r="D572" s="329">
        <v>1.1793333E7</v>
      </c>
      <c r="E572" s="329">
        <v>1.161064E7</v>
      </c>
      <c r="F572" s="329">
        <v>5.5563666E7</v>
      </c>
      <c r="G572" s="329">
        <v>0.0</v>
      </c>
      <c r="H572" s="329">
        <v>9.0330999E7</v>
      </c>
      <c r="I572" s="329">
        <v>9.0148306E7</v>
      </c>
    </row>
    <row r="573" ht="22.5" customHeight="1">
      <c r="A573" s="327" t="s">
        <v>92</v>
      </c>
      <c r="B573" s="328">
        <v>45515.0</v>
      </c>
      <c r="C573" s="329">
        <v>2.957E7</v>
      </c>
      <c r="D573" s="329">
        <v>7.16005E7</v>
      </c>
      <c r="E573" s="329">
        <v>7.0561807E7</v>
      </c>
      <c r="F573" s="329">
        <v>1.93968695E8</v>
      </c>
      <c r="G573" s="329">
        <v>0.0</v>
      </c>
      <c r="H573" s="329">
        <v>2.95139195E8</v>
      </c>
      <c r="I573" s="329">
        <v>2.94100502E8</v>
      </c>
    </row>
    <row r="574" ht="22.5" customHeight="1">
      <c r="A574" s="327" t="s">
        <v>92</v>
      </c>
      <c r="B574" s="328">
        <v>45516.0</v>
      </c>
      <c r="C574" s="329">
        <v>2.1003E7</v>
      </c>
      <c r="D574" s="329">
        <v>9432500.0</v>
      </c>
      <c r="E574" s="329">
        <v>9284580.0</v>
      </c>
      <c r="F574" s="329">
        <v>3.2115E7</v>
      </c>
      <c r="G574" s="329">
        <v>0.0</v>
      </c>
      <c r="H574" s="329">
        <v>6.25505E7</v>
      </c>
      <c r="I574" s="329">
        <v>6.240258E7</v>
      </c>
    </row>
    <row r="575" ht="22.5" customHeight="1">
      <c r="A575" s="327" t="s">
        <v>92</v>
      </c>
      <c r="B575" s="328">
        <v>45517.0</v>
      </c>
      <c r="C575" s="329">
        <v>1.257E7</v>
      </c>
      <c r="D575" s="329">
        <v>1775000.0</v>
      </c>
      <c r="E575" s="329">
        <v>1743600.0</v>
      </c>
      <c r="F575" s="329">
        <v>3.616E7</v>
      </c>
      <c r="G575" s="329">
        <v>0.0</v>
      </c>
      <c r="H575" s="329">
        <v>5.0505E7</v>
      </c>
      <c r="I575" s="329">
        <v>5.04736E7</v>
      </c>
    </row>
    <row r="576" ht="22.5" customHeight="1">
      <c r="A576" s="327" t="s">
        <v>92</v>
      </c>
      <c r="B576" s="328">
        <v>45518.0</v>
      </c>
      <c r="C576" s="329">
        <v>5717000.0</v>
      </c>
      <c r="D576" s="329">
        <v>3500000.0</v>
      </c>
      <c r="E576" s="329">
        <v>3444000.0</v>
      </c>
      <c r="F576" s="329">
        <v>4.6321E7</v>
      </c>
      <c r="G576" s="329">
        <v>0.0</v>
      </c>
      <c r="H576" s="329">
        <v>5.5538E7</v>
      </c>
      <c r="I576" s="329">
        <v>5.5482E7</v>
      </c>
    </row>
    <row r="577" ht="22.5" customHeight="1">
      <c r="A577" s="327" t="s">
        <v>92</v>
      </c>
      <c r="B577" s="328">
        <v>45519.0</v>
      </c>
      <c r="C577" s="329">
        <v>8790000.0</v>
      </c>
      <c r="D577" s="329">
        <v>7357000.0</v>
      </c>
      <c r="E577" s="329">
        <v>7226788.0</v>
      </c>
      <c r="F577" s="329">
        <v>5.9544E7</v>
      </c>
      <c r="G577" s="329">
        <v>250000.0</v>
      </c>
      <c r="H577" s="329">
        <v>7.5441E7</v>
      </c>
      <c r="I577" s="329">
        <v>7.5310788E7</v>
      </c>
    </row>
    <row r="578" ht="22.5" customHeight="1">
      <c r="A578" s="327" t="s">
        <v>92</v>
      </c>
      <c r="B578" s="328">
        <v>45520.0</v>
      </c>
      <c r="C578" s="329">
        <v>7387000.0</v>
      </c>
      <c r="D578" s="329">
        <v>9460000.0</v>
      </c>
      <c r="E578" s="329">
        <v>9315640.0</v>
      </c>
      <c r="F578" s="329">
        <v>3.1613E7</v>
      </c>
      <c r="G578" s="329">
        <v>0.0</v>
      </c>
      <c r="H578" s="329">
        <v>4.846E7</v>
      </c>
      <c r="I578" s="329">
        <v>4.831564E7</v>
      </c>
    </row>
    <row r="579" ht="22.5" customHeight="1">
      <c r="A579" s="327" t="s">
        <v>92</v>
      </c>
      <c r="B579" s="328">
        <v>45521.0</v>
      </c>
      <c r="C579" s="329">
        <v>2.1246E7</v>
      </c>
      <c r="D579" s="329">
        <v>1.911E7</v>
      </c>
      <c r="E579" s="329">
        <v>1.884434E7</v>
      </c>
      <c r="F579" s="329">
        <v>4.8215E7</v>
      </c>
      <c r="G579" s="329">
        <v>0.0</v>
      </c>
      <c r="H579" s="329">
        <v>8.8571E7</v>
      </c>
      <c r="I579" s="329">
        <v>8.830534E7</v>
      </c>
    </row>
    <row r="580" ht="22.5" customHeight="1">
      <c r="A580" s="327" t="s">
        <v>92</v>
      </c>
      <c r="B580" s="328">
        <v>45522.0</v>
      </c>
      <c r="C580" s="329">
        <v>6.081E7</v>
      </c>
      <c r="D580" s="329">
        <v>1.3035E7</v>
      </c>
      <c r="E580" s="329">
        <v>1.283E7</v>
      </c>
      <c r="F580" s="329">
        <v>8.0344318E7</v>
      </c>
      <c r="G580" s="329">
        <v>0.0</v>
      </c>
      <c r="H580" s="329">
        <v>1.54189318E8</v>
      </c>
      <c r="I580" s="329">
        <v>1.53984318E8</v>
      </c>
    </row>
    <row r="581" ht="22.5" customHeight="1">
      <c r="A581" s="327" t="s">
        <v>92</v>
      </c>
      <c r="B581" s="328">
        <v>45523.0</v>
      </c>
      <c r="C581" s="329">
        <v>2.8152E7</v>
      </c>
      <c r="D581" s="329">
        <v>4900000.0</v>
      </c>
      <c r="E581" s="329">
        <v>4820000.0</v>
      </c>
      <c r="F581" s="329">
        <v>5.075E7</v>
      </c>
      <c r="G581" s="329">
        <v>0.0</v>
      </c>
      <c r="H581" s="329">
        <v>8.3802E7</v>
      </c>
      <c r="I581" s="329">
        <v>8.3722E7</v>
      </c>
    </row>
    <row r="582" ht="22.5" customHeight="1">
      <c r="A582" s="327" t="s">
        <v>92</v>
      </c>
      <c r="B582" s="328">
        <v>45524.0</v>
      </c>
      <c r="C582" s="329">
        <v>1.8454E7</v>
      </c>
      <c r="D582" s="329">
        <v>1.8868E7</v>
      </c>
      <c r="E582" s="329">
        <v>1.8579254E7</v>
      </c>
      <c r="F582" s="329">
        <v>3.3378E7</v>
      </c>
      <c r="G582" s="329">
        <v>0.0</v>
      </c>
      <c r="H582" s="329">
        <v>7.07E7</v>
      </c>
      <c r="I582" s="329">
        <v>7.0411254E7</v>
      </c>
    </row>
    <row r="583" ht="22.5" customHeight="1">
      <c r="A583" s="327" t="s">
        <v>92</v>
      </c>
      <c r="B583" s="328">
        <v>45525.0</v>
      </c>
      <c r="C583" s="329">
        <v>1.933E7</v>
      </c>
      <c r="D583" s="329">
        <v>1.0E7</v>
      </c>
      <c r="E583" s="329">
        <v>9820228.0</v>
      </c>
      <c r="F583" s="329">
        <v>2.6496833E7</v>
      </c>
      <c r="G583" s="329">
        <v>0.0</v>
      </c>
      <c r="H583" s="329">
        <v>5.5826833E7</v>
      </c>
      <c r="I583" s="329">
        <v>5.5647061E7</v>
      </c>
    </row>
    <row r="584" ht="22.5" customHeight="1">
      <c r="A584" s="327" t="s">
        <v>92</v>
      </c>
      <c r="B584" s="328">
        <v>45526.0</v>
      </c>
      <c r="C584" s="329">
        <v>1.0488E7</v>
      </c>
      <c r="D584" s="329">
        <v>6500000.0</v>
      </c>
      <c r="E584" s="329">
        <v>6438770.0</v>
      </c>
      <c r="F584" s="329">
        <v>1.359E7</v>
      </c>
      <c r="G584" s="329">
        <v>0.0</v>
      </c>
      <c r="H584" s="329">
        <v>3.0578E7</v>
      </c>
      <c r="I584" s="329">
        <v>3.051677E7</v>
      </c>
    </row>
    <row r="585" ht="22.5" customHeight="1">
      <c r="A585" s="327" t="s">
        <v>92</v>
      </c>
      <c r="B585" s="328">
        <v>45527.0</v>
      </c>
      <c r="C585" s="329">
        <v>8900000.0</v>
      </c>
      <c r="D585" s="329">
        <v>6.022E7</v>
      </c>
      <c r="E585" s="329">
        <v>5.925152E7</v>
      </c>
      <c r="F585" s="329">
        <v>2.386E7</v>
      </c>
      <c r="G585" s="329">
        <v>0.0</v>
      </c>
      <c r="H585" s="329">
        <v>9.298E7</v>
      </c>
      <c r="I585" s="329">
        <v>9.201152E7</v>
      </c>
    </row>
    <row r="586" ht="22.5" customHeight="1">
      <c r="A586" s="327" t="s">
        <v>92</v>
      </c>
      <c r="B586" s="328">
        <v>45528.0</v>
      </c>
      <c r="C586" s="329">
        <v>3.667E7</v>
      </c>
      <c r="D586" s="329">
        <v>1.523E7</v>
      </c>
      <c r="E586" s="329">
        <v>1.498552E7</v>
      </c>
      <c r="F586" s="329">
        <v>7.40895E7</v>
      </c>
      <c r="G586" s="329">
        <v>500000.0</v>
      </c>
      <c r="H586" s="329">
        <v>1.254895E8</v>
      </c>
      <c r="I586" s="329">
        <v>1.2524502E8</v>
      </c>
    </row>
    <row r="587" ht="22.5" customHeight="1">
      <c r="A587" s="327" t="s">
        <v>92</v>
      </c>
      <c r="B587" s="328">
        <v>45529.0</v>
      </c>
      <c r="C587" s="329">
        <v>1.7096E7</v>
      </c>
      <c r="D587" s="329">
        <v>7650000.0</v>
      </c>
      <c r="E587" s="329">
        <v>7527600.0</v>
      </c>
      <c r="F587" s="329">
        <v>5.9263E7</v>
      </c>
      <c r="G587" s="329">
        <v>0.0</v>
      </c>
      <c r="H587" s="329">
        <v>8.4009E7</v>
      </c>
      <c r="I587" s="329">
        <v>8.38866E7</v>
      </c>
    </row>
    <row r="588" ht="22.5" customHeight="1">
      <c r="A588" s="327" t="s">
        <v>92</v>
      </c>
      <c r="B588" s="328">
        <v>45530.0</v>
      </c>
      <c r="C588" s="329">
        <v>4477000.0</v>
      </c>
      <c r="D588" s="329">
        <v>4345000.0</v>
      </c>
      <c r="E588" s="329">
        <v>4280680.0</v>
      </c>
      <c r="F588" s="329">
        <v>1.16E7</v>
      </c>
      <c r="G588" s="329">
        <v>0.0</v>
      </c>
      <c r="H588" s="329">
        <v>2.0422E7</v>
      </c>
      <c r="I588" s="329">
        <v>2.035768E7</v>
      </c>
    </row>
    <row r="589" ht="22.5" customHeight="1">
      <c r="A589" s="327" t="s">
        <v>92</v>
      </c>
      <c r="B589" s="328">
        <v>45531.0</v>
      </c>
      <c r="C589" s="329">
        <v>1.9362E7</v>
      </c>
      <c r="D589" s="329">
        <v>2000000.0</v>
      </c>
      <c r="E589" s="329">
        <v>1973000.0</v>
      </c>
      <c r="F589" s="329">
        <v>2.8734666E7</v>
      </c>
      <c r="G589" s="329">
        <v>0.0</v>
      </c>
      <c r="H589" s="329">
        <v>5.0096666E7</v>
      </c>
      <c r="I589" s="329">
        <v>5.0069666E7</v>
      </c>
    </row>
    <row r="590" ht="22.5" customHeight="1">
      <c r="A590" s="327" t="s">
        <v>92</v>
      </c>
      <c r="B590" s="328">
        <v>45532.0</v>
      </c>
      <c r="C590" s="329">
        <v>2.5038E7</v>
      </c>
      <c r="D590" s="329">
        <v>3.255E7</v>
      </c>
      <c r="E590" s="329">
        <v>3.20292E7</v>
      </c>
      <c r="F590" s="329">
        <v>9.91705E7</v>
      </c>
      <c r="G590" s="329">
        <v>0.0</v>
      </c>
      <c r="H590" s="329">
        <v>1.567585E8</v>
      </c>
      <c r="I590" s="329">
        <v>1.562377E8</v>
      </c>
    </row>
    <row r="591" ht="22.5" customHeight="1">
      <c r="A591" s="327" t="s">
        <v>92</v>
      </c>
      <c r="B591" s="328">
        <v>45533.0</v>
      </c>
      <c r="C591" s="329">
        <v>7160000.0</v>
      </c>
      <c r="D591" s="329">
        <v>7578333.0</v>
      </c>
      <c r="E591" s="329">
        <v>7450240.0</v>
      </c>
      <c r="F591" s="329">
        <v>1.3182E8</v>
      </c>
      <c r="G591" s="329">
        <v>0.0</v>
      </c>
      <c r="H591" s="329">
        <v>1.46558333E8</v>
      </c>
      <c r="I591" s="329">
        <v>1.4643024E8</v>
      </c>
    </row>
    <row r="592" ht="22.5" customHeight="1">
      <c r="A592" s="327" t="s">
        <v>92</v>
      </c>
      <c r="B592" s="328">
        <v>45534.0</v>
      </c>
      <c r="C592" s="329">
        <v>1.54E7</v>
      </c>
      <c r="D592" s="329">
        <v>0.0</v>
      </c>
      <c r="E592" s="329">
        <v>0.0</v>
      </c>
      <c r="F592" s="329">
        <v>1.833E7</v>
      </c>
      <c r="G592" s="329">
        <v>500000.0</v>
      </c>
      <c r="H592" s="329">
        <v>3.323E7</v>
      </c>
      <c r="I592" s="329">
        <v>3.323E7</v>
      </c>
    </row>
    <row r="593" ht="22.5" customHeight="1">
      <c r="A593" s="331" t="s">
        <v>92</v>
      </c>
      <c r="B593" s="332">
        <v>45535.0</v>
      </c>
      <c r="C593" s="333">
        <v>1750000.0</v>
      </c>
      <c r="D593" s="333">
        <v>4690000.0</v>
      </c>
      <c r="E593" s="333">
        <v>4611760.0</v>
      </c>
      <c r="F593" s="333">
        <v>6.3053E7</v>
      </c>
      <c r="G593" s="333">
        <v>0.0</v>
      </c>
      <c r="H593" s="333">
        <v>6.9493E7</v>
      </c>
      <c r="I593" s="333">
        <v>6.941476E7</v>
      </c>
    </row>
    <row r="594" ht="22.5" customHeight="1">
      <c r="A594" s="327" t="s">
        <v>3226</v>
      </c>
      <c r="B594" s="328">
        <v>45536.0</v>
      </c>
      <c r="C594" s="330">
        <v>3.2557E7</v>
      </c>
      <c r="D594" s="330">
        <v>8960000.0</v>
      </c>
      <c r="E594" s="330">
        <v>8797455.0</v>
      </c>
      <c r="F594" s="330">
        <v>3.435E7</v>
      </c>
      <c r="G594" s="330">
        <v>0.0</v>
      </c>
      <c r="H594" s="330">
        <v>7.5867E7</v>
      </c>
      <c r="I594" s="330">
        <v>7.5704455E7</v>
      </c>
    </row>
    <row r="595" ht="22.5" customHeight="1">
      <c r="A595" s="327" t="s">
        <v>3226</v>
      </c>
      <c r="B595" s="328">
        <v>45537.0</v>
      </c>
      <c r="C595" s="330">
        <v>0.0</v>
      </c>
      <c r="D595" s="330">
        <v>0.0</v>
      </c>
      <c r="E595" s="330">
        <v>0.0</v>
      </c>
      <c r="F595" s="330">
        <v>0.0</v>
      </c>
      <c r="G595" s="330">
        <v>0.0</v>
      </c>
      <c r="H595" s="330">
        <v>0.0</v>
      </c>
      <c r="I595" s="330">
        <v>0.0</v>
      </c>
    </row>
    <row r="596" ht="22.5" customHeight="1">
      <c r="A596" s="327" t="s">
        <v>3226</v>
      </c>
      <c r="B596" s="328">
        <v>45538.0</v>
      </c>
      <c r="C596" s="330">
        <v>7.3025E7</v>
      </c>
      <c r="D596" s="330">
        <v>0.0</v>
      </c>
      <c r="E596" s="330">
        <v>0.0</v>
      </c>
      <c r="F596" s="330">
        <v>2.6295E7</v>
      </c>
      <c r="G596" s="330">
        <v>0.0</v>
      </c>
      <c r="H596" s="330">
        <v>9.932E7</v>
      </c>
      <c r="I596" s="330">
        <v>9.932E7</v>
      </c>
    </row>
    <row r="597" ht="22.5" customHeight="1">
      <c r="A597" s="327" t="s">
        <v>3226</v>
      </c>
      <c r="B597" s="328">
        <v>45539.0</v>
      </c>
      <c r="C597" s="330">
        <v>7287000.0</v>
      </c>
      <c r="D597" s="330">
        <v>6425000.0</v>
      </c>
      <c r="E597" s="330">
        <v>6322200.0</v>
      </c>
      <c r="F597" s="330">
        <v>1.6150444E7</v>
      </c>
      <c r="G597" s="330">
        <v>0.0</v>
      </c>
      <c r="H597" s="330">
        <v>2.9862444E7</v>
      </c>
      <c r="I597" s="330">
        <v>2.9759644E7</v>
      </c>
    </row>
    <row r="598" ht="22.5" customHeight="1">
      <c r="A598" s="327" t="s">
        <v>3226</v>
      </c>
      <c r="B598" s="328">
        <v>45540.0</v>
      </c>
      <c r="C598" s="330">
        <v>4.558E7</v>
      </c>
      <c r="D598" s="330">
        <v>1444444.0</v>
      </c>
      <c r="E598" s="330">
        <v>1401001.0</v>
      </c>
      <c r="F598" s="330">
        <v>3.8735E7</v>
      </c>
      <c r="G598" s="330">
        <v>0.0</v>
      </c>
      <c r="H598" s="330">
        <v>8.5759444E7</v>
      </c>
      <c r="I598" s="330">
        <v>8.5716001E7</v>
      </c>
    </row>
    <row r="599" ht="22.5" customHeight="1">
      <c r="A599" s="327" t="s">
        <v>3226</v>
      </c>
      <c r="B599" s="328">
        <v>45541.0</v>
      </c>
      <c r="C599" s="330">
        <v>1.2491E7</v>
      </c>
      <c r="D599" s="330">
        <v>4.7E7</v>
      </c>
      <c r="E599" s="330">
        <v>4.62584E7</v>
      </c>
      <c r="F599" s="330">
        <v>2.7426E7</v>
      </c>
      <c r="G599" s="330">
        <v>0.0</v>
      </c>
      <c r="H599" s="330">
        <v>8.6917E7</v>
      </c>
      <c r="I599" s="330">
        <v>8.61754E7</v>
      </c>
    </row>
    <row r="600" ht="22.5" customHeight="1">
      <c r="A600" s="327" t="s">
        <v>3226</v>
      </c>
      <c r="B600" s="328">
        <v>45542.0</v>
      </c>
      <c r="C600" s="330">
        <v>1.9005E7</v>
      </c>
      <c r="D600" s="330">
        <v>4.3603333E7</v>
      </c>
      <c r="E600" s="330">
        <v>4.289984E7</v>
      </c>
      <c r="F600" s="330">
        <v>8.0385E7</v>
      </c>
      <c r="G600" s="330">
        <v>0.0</v>
      </c>
      <c r="H600" s="330">
        <v>1.42993333E8</v>
      </c>
      <c r="I600" s="330">
        <v>1.4228984E8</v>
      </c>
    </row>
    <row r="601" ht="22.5" customHeight="1">
      <c r="A601" s="327" t="s">
        <v>3226</v>
      </c>
      <c r="B601" s="328">
        <v>45543.0</v>
      </c>
      <c r="C601" s="330">
        <v>4.731E7</v>
      </c>
      <c r="D601" s="330">
        <v>2.328E7</v>
      </c>
      <c r="E601" s="330">
        <v>2.2905E7</v>
      </c>
      <c r="F601" s="330">
        <v>8.4180484E7</v>
      </c>
      <c r="G601" s="330">
        <v>0.0</v>
      </c>
      <c r="H601" s="330">
        <v>1.54770484E8</v>
      </c>
      <c r="I601" s="330">
        <v>1.54395484E8</v>
      </c>
    </row>
    <row r="602" ht="22.5" customHeight="1">
      <c r="A602" s="327" t="s">
        <v>3226</v>
      </c>
      <c r="B602" s="328">
        <v>45544.0</v>
      </c>
      <c r="C602" s="330">
        <v>1.0295E7</v>
      </c>
      <c r="D602" s="330">
        <v>2700000.0</v>
      </c>
      <c r="E602" s="330">
        <v>2656800.0</v>
      </c>
      <c r="F602" s="330">
        <v>4.37315E7</v>
      </c>
      <c r="G602" s="330">
        <v>0.0</v>
      </c>
      <c r="H602" s="330">
        <v>5.67265E7</v>
      </c>
      <c r="I602" s="330">
        <v>5.66833E7</v>
      </c>
    </row>
    <row r="603" ht="22.5" customHeight="1">
      <c r="A603" s="327" t="s">
        <v>3226</v>
      </c>
      <c r="B603" s="328">
        <v>45545.0</v>
      </c>
      <c r="C603" s="330">
        <v>1.675E7</v>
      </c>
      <c r="D603" s="330">
        <v>3800000.0</v>
      </c>
      <c r="E603" s="330">
        <v>3739200.0</v>
      </c>
      <c r="F603" s="330">
        <v>8.57675E7</v>
      </c>
      <c r="G603" s="330">
        <v>0.0</v>
      </c>
      <c r="H603" s="330">
        <v>1.063175E8</v>
      </c>
      <c r="I603" s="330">
        <v>1.062567E8</v>
      </c>
    </row>
    <row r="604" ht="22.5" customHeight="1">
      <c r="A604" s="327" t="s">
        <v>3226</v>
      </c>
      <c r="B604" s="328">
        <v>45546.0</v>
      </c>
      <c r="C604" s="330">
        <v>3125000.0</v>
      </c>
      <c r="D604" s="330">
        <v>0.0</v>
      </c>
      <c r="E604" s="330">
        <v>0.0</v>
      </c>
      <c r="F604" s="330">
        <v>3.0095833E7</v>
      </c>
      <c r="G604" s="330">
        <v>0.0</v>
      </c>
      <c r="H604" s="330">
        <v>3.3220833E7</v>
      </c>
      <c r="I604" s="330">
        <v>3.3220833E7</v>
      </c>
    </row>
    <row r="605" ht="22.5" customHeight="1">
      <c r="A605" s="327" t="s">
        <v>3226</v>
      </c>
      <c r="B605" s="328">
        <v>45547.0</v>
      </c>
      <c r="C605" s="330">
        <v>2450000.0</v>
      </c>
      <c r="D605" s="330">
        <v>1450000.0</v>
      </c>
      <c r="E605" s="330">
        <v>1426800.0</v>
      </c>
      <c r="F605" s="330">
        <v>2400000.0</v>
      </c>
      <c r="G605" s="330">
        <v>0.0</v>
      </c>
      <c r="H605" s="330">
        <v>6300000.0</v>
      </c>
      <c r="I605" s="330">
        <v>6276800.0</v>
      </c>
    </row>
    <row r="606" ht="22.5" customHeight="1">
      <c r="A606" s="327" t="s">
        <v>3226</v>
      </c>
      <c r="B606" s="328">
        <v>45548.0</v>
      </c>
      <c r="C606" s="330">
        <v>1.2137E7</v>
      </c>
      <c r="D606" s="330">
        <v>8680000.0</v>
      </c>
      <c r="E606" s="330">
        <v>8551490.0</v>
      </c>
      <c r="F606" s="330">
        <v>3.17945E7</v>
      </c>
      <c r="G606" s="330">
        <v>0.0</v>
      </c>
      <c r="H606" s="330">
        <v>5.26115E7</v>
      </c>
      <c r="I606" s="330">
        <v>5.248299E7</v>
      </c>
    </row>
    <row r="607" ht="22.5" customHeight="1">
      <c r="A607" s="327" t="s">
        <v>3226</v>
      </c>
      <c r="B607" s="328">
        <v>45549.0</v>
      </c>
      <c r="C607" s="330">
        <v>1.691E7</v>
      </c>
      <c r="D607" s="330">
        <v>1.447E7</v>
      </c>
      <c r="E607" s="330">
        <v>1.423672E7</v>
      </c>
      <c r="F607" s="330">
        <v>1.40332E8</v>
      </c>
      <c r="G607" s="330">
        <v>0.0</v>
      </c>
      <c r="H607" s="330">
        <v>1.71712E8</v>
      </c>
      <c r="I607" s="330">
        <v>1.7147872E8</v>
      </c>
    </row>
    <row r="608" ht="22.5" customHeight="1">
      <c r="A608" s="327" t="s">
        <v>3226</v>
      </c>
      <c r="B608" s="328">
        <v>45550.0</v>
      </c>
      <c r="C608" s="330">
        <v>1.4092E7</v>
      </c>
      <c r="D608" s="330">
        <v>4.8166E7</v>
      </c>
      <c r="E608" s="330">
        <v>4.739544E7</v>
      </c>
      <c r="F608" s="330">
        <v>1.07587055E8</v>
      </c>
      <c r="G608" s="330">
        <v>0.0</v>
      </c>
      <c r="H608" s="330">
        <v>1.69845055E8</v>
      </c>
      <c r="I608" s="330">
        <v>1.69074495E8</v>
      </c>
    </row>
    <row r="609" ht="22.5" customHeight="1">
      <c r="A609" s="327" t="s">
        <v>3226</v>
      </c>
      <c r="B609" s="328">
        <v>45551.0</v>
      </c>
      <c r="C609" s="330">
        <v>1.1775E7</v>
      </c>
      <c r="D609" s="330">
        <v>3.8545E7</v>
      </c>
      <c r="E609" s="330">
        <v>3.78743E7</v>
      </c>
      <c r="F609" s="330">
        <v>3.4199E7</v>
      </c>
      <c r="G609" s="330">
        <v>0.0</v>
      </c>
      <c r="H609" s="330">
        <v>8.4519E7</v>
      </c>
      <c r="I609" s="330">
        <v>8.38483E7</v>
      </c>
    </row>
    <row r="610" ht="22.5" customHeight="1">
      <c r="A610" s="327" t="s">
        <v>3226</v>
      </c>
      <c r="B610" s="328">
        <v>45552.0</v>
      </c>
      <c r="C610" s="330">
        <v>9645000.0</v>
      </c>
      <c r="D610" s="330">
        <v>1.3637E7</v>
      </c>
      <c r="E610" s="330">
        <v>1.3413227E7</v>
      </c>
      <c r="F610" s="330">
        <v>2.39095E7</v>
      </c>
      <c r="G610" s="330">
        <v>0.0</v>
      </c>
      <c r="H610" s="330">
        <v>4.71915E7</v>
      </c>
      <c r="I610" s="330">
        <v>4.6967727E7</v>
      </c>
    </row>
    <row r="611" ht="22.5" customHeight="1">
      <c r="A611" s="327" t="s">
        <v>3226</v>
      </c>
      <c r="B611" s="328">
        <v>45553.0</v>
      </c>
      <c r="C611" s="330">
        <v>6260000.0</v>
      </c>
      <c r="D611" s="330">
        <v>6999000.0</v>
      </c>
      <c r="E611" s="330">
        <v>6886216.0</v>
      </c>
      <c r="F611" s="330">
        <v>2.46965E7</v>
      </c>
      <c r="G611" s="330">
        <v>0.0</v>
      </c>
      <c r="H611" s="330">
        <v>3.79555E7</v>
      </c>
      <c r="I611" s="330">
        <v>3.7842716E7</v>
      </c>
    </row>
    <row r="612" ht="22.5" customHeight="1">
      <c r="A612" s="327" t="s">
        <v>3226</v>
      </c>
      <c r="B612" s="328">
        <v>45554.0</v>
      </c>
      <c r="C612" s="330">
        <v>2.5739E7</v>
      </c>
      <c r="D612" s="330">
        <v>3.7983333E7</v>
      </c>
      <c r="E612" s="330">
        <v>3.734698E7</v>
      </c>
      <c r="F612" s="330">
        <v>4.8218818E7</v>
      </c>
      <c r="G612" s="330">
        <v>0.0</v>
      </c>
      <c r="H612" s="330">
        <v>1.11941151E8</v>
      </c>
      <c r="I612" s="330">
        <v>1.11304798E8</v>
      </c>
    </row>
    <row r="613" ht="22.5" customHeight="1">
      <c r="A613" s="327" t="s">
        <v>3226</v>
      </c>
      <c r="B613" s="328">
        <v>45555.0</v>
      </c>
      <c r="C613" s="330">
        <v>6380000.0</v>
      </c>
      <c r="D613" s="330">
        <v>4800000.0</v>
      </c>
      <c r="E613" s="330">
        <v>4709150.0</v>
      </c>
      <c r="F613" s="330">
        <v>1.3785E7</v>
      </c>
      <c r="G613" s="330">
        <v>0.0</v>
      </c>
      <c r="H613" s="330">
        <v>2.4965E7</v>
      </c>
      <c r="I613" s="330">
        <v>2.487415E7</v>
      </c>
    </row>
    <row r="614" ht="22.5" customHeight="1">
      <c r="A614" s="327" t="s">
        <v>3226</v>
      </c>
      <c r="B614" s="328">
        <v>45556.0</v>
      </c>
      <c r="C614" s="330">
        <v>1.65E7</v>
      </c>
      <c r="D614" s="330">
        <v>1.04475E7</v>
      </c>
      <c r="E614" s="330">
        <v>1.0286275E7</v>
      </c>
      <c r="F614" s="330">
        <v>1.2018E8</v>
      </c>
      <c r="G614" s="330">
        <v>55000.0</v>
      </c>
      <c r="H614" s="330">
        <v>1.470725E8</v>
      </c>
      <c r="I614" s="330">
        <v>1.46911275E8</v>
      </c>
    </row>
    <row r="615" ht="22.5" customHeight="1">
      <c r="A615" s="327" t="s">
        <v>3226</v>
      </c>
      <c r="B615" s="328">
        <v>45557.0</v>
      </c>
      <c r="C615" s="330">
        <v>3.0829E7</v>
      </c>
      <c r="D615" s="330">
        <v>1.2825E7</v>
      </c>
      <c r="E615" s="330">
        <v>1.262312E7</v>
      </c>
      <c r="F615" s="330">
        <v>8.8873818E7</v>
      </c>
      <c r="G615" s="330">
        <v>0.0</v>
      </c>
      <c r="H615" s="330">
        <v>1.32527818E8</v>
      </c>
      <c r="I615" s="330">
        <v>1.32325938E8</v>
      </c>
    </row>
    <row r="616" ht="22.5" customHeight="1">
      <c r="A616" s="327" t="s">
        <v>3226</v>
      </c>
      <c r="B616" s="328">
        <v>45558.0</v>
      </c>
      <c r="C616" s="330">
        <v>9398000.0</v>
      </c>
      <c r="D616" s="330">
        <v>1.9834E7</v>
      </c>
      <c r="E616" s="330">
        <v>1.9514176E7</v>
      </c>
      <c r="F616" s="330">
        <v>7.857E7</v>
      </c>
      <c r="G616" s="330">
        <v>0.0</v>
      </c>
      <c r="H616" s="330">
        <v>1.07802E8</v>
      </c>
      <c r="I616" s="330">
        <v>1.07482176E8</v>
      </c>
    </row>
    <row r="617" ht="22.5" customHeight="1">
      <c r="A617" s="327" t="s">
        <v>3226</v>
      </c>
      <c r="B617" s="328">
        <v>45559.0</v>
      </c>
      <c r="C617" s="330">
        <v>4232000.0</v>
      </c>
      <c r="D617" s="330">
        <v>2.9525E7</v>
      </c>
      <c r="E617" s="330">
        <v>2.905004E7</v>
      </c>
      <c r="F617" s="330">
        <v>6.0235E7</v>
      </c>
      <c r="G617" s="330">
        <v>0.0</v>
      </c>
      <c r="H617" s="330">
        <v>9.3992E7</v>
      </c>
      <c r="I617" s="330">
        <v>9.351704E7</v>
      </c>
    </row>
    <row r="618" ht="22.5" customHeight="1">
      <c r="A618" s="327" t="s">
        <v>3226</v>
      </c>
      <c r="B618" s="328">
        <v>45560.0</v>
      </c>
      <c r="C618" s="330">
        <v>1250000.0</v>
      </c>
      <c r="D618" s="330">
        <v>5020000.0</v>
      </c>
      <c r="E618" s="330">
        <v>4939680.0</v>
      </c>
      <c r="F618" s="330">
        <v>2.1353E7</v>
      </c>
      <c r="G618" s="330">
        <v>0.0</v>
      </c>
      <c r="H618" s="330">
        <v>2.7623E7</v>
      </c>
      <c r="I618" s="330">
        <v>2.754268E7</v>
      </c>
    </row>
    <row r="619" ht="22.5" customHeight="1">
      <c r="A619" s="327" t="s">
        <v>3226</v>
      </c>
      <c r="B619" s="328">
        <v>45561.0</v>
      </c>
      <c r="C619" s="330">
        <v>1.027E7</v>
      </c>
      <c r="D619" s="330">
        <v>4150000.0</v>
      </c>
      <c r="E619" s="330">
        <v>4073160.0</v>
      </c>
      <c r="F619" s="330">
        <v>6.74215E7</v>
      </c>
      <c r="G619" s="330">
        <v>0.0</v>
      </c>
      <c r="H619" s="330">
        <v>8.18415E7</v>
      </c>
      <c r="I619" s="330">
        <v>8.176466E7</v>
      </c>
    </row>
    <row r="620" ht="22.5" customHeight="1">
      <c r="A620" s="327" t="s">
        <v>3226</v>
      </c>
      <c r="B620" s="328">
        <v>45562.0</v>
      </c>
      <c r="C620" s="330">
        <v>1.5302E7</v>
      </c>
      <c r="D620" s="330">
        <v>1300000.0</v>
      </c>
      <c r="E620" s="330">
        <v>1282200.0</v>
      </c>
      <c r="F620" s="330">
        <v>2.4256E7</v>
      </c>
      <c r="G620" s="330">
        <v>0.0</v>
      </c>
      <c r="H620" s="330">
        <v>4.0858E7</v>
      </c>
      <c r="I620" s="330">
        <v>4.08402E7</v>
      </c>
    </row>
    <row r="621" ht="22.5" customHeight="1">
      <c r="A621" s="327" t="s">
        <v>3226</v>
      </c>
      <c r="B621" s="328">
        <v>45563.0</v>
      </c>
      <c r="C621" s="330">
        <v>2.9535E7</v>
      </c>
      <c r="D621" s="330">
        <v>5.074E7</v>
      </c>
      <c r="E621" s="330">
        <v>4.9901E7</v>
      </c>
      <c r="F621" s="330">
        <v>5.9309666E7</v>
      </c>
      <c r="G621" s="330">
        <v>0.0</v>
      </c>
      <c r="H621" s="330">
        <v>1.39584666E8</v>
      </c>
      <c r="I621" s="330">
        <v>1.38745666E8</v>
      </c>
    </row>
    <row r="622" ht="22.5" customHeight="1">
      <c r="A622" s="327" t="s">
        <v>3226</v>
      </c>
      <c r="B622" s="328">
        <v>45564.0</v>
      </c>
      <c r="C622" s="330">
        <v>2.094E7</v>
      </c>
      <c r="D622" s="330">
        <v>7985000.0</v>
      </c>
      <c r="E622" s="330">
        <v>7857240.0</v>
      </c>
      <c r="F622" s="330">
        <v>4.24045E7</v>
      </c>
      <c r="G622" s="330">
        <v>0.0</v>
      </c>
      <c r="H622" s="330">
        <v>7.13295E7</v>
      </c>
      <c r="I622" s="330">
        <v>7.120174E7</v>
      </c>
    </row>
    <row r="623" ht="22.5" customHeight="1">
      <c r="A623" s="331" t="s">
        <v>3226</v>
      </c>
      <c r="B623" s="332">
        <v>45565.0</v>
      </c>
      <c r="C623" s="334">
        <v>5267000.0</v>
      </c>
      <c r="D623" s="334">
        <v>3700000.0</v>
      </c>
      <c r="E623" s="334">
        <v>3640800.0</v>
      </c>
      <c r="F623" s="334">
        <v>5.1233444E7</v>
      </c>
      <c r="G623" s="334">
        <v>0.0</v>
      </c>
      <c r="H623" s="334">
        <v>6.0200444E7</v>
      </c>
      <c r="I623" s="334">
        <v>6.0141244E7</v>
      </c>
    </row>
    <row r="624" ht="22.5" customHeight="1">
      <c r="A624" s="327" t="s">
        <v>3228</v>
      </c>
      <c r="B624" s="328">
        <v>45566.0</v>
      </c>
      <c r="C624" s="330">
        <v>6203000.0</v>
      </c>
      <c r="D624" s="330">
        <v>1445000.0</v>
      </c>
      <c r="E624" s="330">
        <v>1421880.0</v>
      </c>
      <c r="F624" s="330">
        <v>3.5419E7</v>
      </c>
      <c r="G624" s="330">
        <v>0.0</v>
      </c>
      <c r="H624" s="330">
        <v>4.3067E7</v>
      </c>
      <c r="I624" s="330">
        <v>4.304388E7</v>
      </c>
    </row>
    <row r="625" ht="22.5" customHeight="1">
      <c r="A625" s="327" t="s">
        <v>3228</v>
      </c>
      <c r="B625" s="328">
        <v>45567.0</v>
      </c>
      <c r="C625" s="330">
        <v>3183000.0</v>
      </c>
      <c r="D625" s="330">
        <v>3370000.0</v>
      </c>
      <c r="E625" s="330">
        <v>3316080.0</v>
      </c>
      <c r="F625" s="330">
        <v>1.0805E7</v>
      </c>
      <c r="G625" s="330">
        <v>0.0</v>
      </c>
      <c r="H625" s="330">
        <v>1.7358E7</v>
      </c>
      <c r="I625" s="330">
        <v>1.730408E7</v>
      </c>
    </row>
    <row r="626" ht="22.5" customHeight="1">
      <c r="A626" s="327" t="s">
        <v>3228</v>
      </c>
      <c r="B626" s="328">
        <v>45568.0</v>
      </c>
      <c r="C626" s="330">
        <v>7205000.0</v>
      </c>
      <c r="D626" s="330">
        <v>1794444.0</v>
      </c>
      <c r="E626" s="330">
        <v>1765733.0</v>
      </c>
      <c r="F626" s="330">
        <v>2.1565E7</v>
      </c>
      <c r="G626" s="330">
        <v>0.0</v>
      </c>
      <c r="H626" s="330">
        <v>3.0564444E7</v>
      </c>
      <c r="I626" s="330">
        <v>3.0535733E7</v>
      </c>
    </row>
    <row r="627" ht="22.5" customHeight="1">
      <c r="A627" s="327" t="s">
        <v>3228</v>
      </c>
      <c r="B627" s="328">
        <v>45569.0</v>
      </c>
      <c r="C627" s="330">
        <v>1.1845E7</v>
      </c>
      <c r="D627" s="330">
        <v>2600000.0</v>
      </c>
      <c r="E627" s="330">
        <v>2558040.0</v>
      </c>
      <c r="F627" s="330">
        <v>4.2162E7</v>
      </c>
      <c r="G627" s="330">
        <v>0.0</v>
      </c>
      <c r="H627" s="330">
        <v>5.6607E7</v>
      </c>
      <c r="I627" s="330">
        <v>5.656504E7</v>
      </c>
    </row>
    <row r="628" ht="22.5" customHeight="1">
      <c r="A628" s="327" t="s">
        <v>3228</v>
      </c>
      <c r="B628" s="328">
        <v>45570.0</v>
      </c>
      <c r="C628" s="330">
        <v>2.901E7</v>
      </c>
      <c r="D628" s="330">
        <v>2.7473333E7</v>
      </c>
      <c r="E628" s="330">
        <v>2.7000223E7</v>
      </c>
      <c r="F628" s="330">
        <v>5.582E7</v>
      </c>
      <c r="G628" s="330">
        <v>0.0</v>
      </c>
      <c r="H628" s="330">
        <v>1.12303333E8</v>
      </c>
      <c r="I628" s="330">
        <v>1.11830223E8</v>
      </c>
    </row>
    <row r="629" ht="22.5" customHeight="1">
      <c r="A629" s="327" t="s">
        <v>3228</v>
      </c>
      <c r="B629" s="328">
        <v>45571.0</v>
      </c>
      <c r="C629" s="330">
        <v>5.8822E7</v>
      </c>
      <c r="D629" s="330">
        <v>3.3028E7</v>
      </c>
      <c r="E629" s="330">
        <v>3.2488414E7</v>
      </c>
      <c r="F629" s="330">
        <v>9.2955484E7</v>
      </c>
      <c r="G629" s="330">
        <v>0.0</v>
      </c>
      <c r="H629" s="330">
        <v>1.84805484E8</v>
      </c>
      <c r="I629" s="330">
        <v>1.84265898E8</v>
      </c>
    </row>
    <row r="630" ht="22.5" customHeight="1">
      <c r="A630" s="327" t="s">
        <v>3228</v>
      </c>
      <c r="B630" s="328">
        <v>45572.0</v>
      </c>
      <c r="C630" s="330">
        <v>7320000.0</v>
      </c>
      <c r="D630" s="330">
        <v>1.2061666E7</v>
      </c>
      <c r="E630" s="330">
        <v>1.1893179E7</v>
      </c>
      <c r="F630" s="330">
        <v>6.3892E7</v>
      </c>
      <c r="G630" s="330">
        <v>0.0</v>
      </c>
      <c r="H630" s="330">
        <v>8.3273666E7</v>
      </c>
      <c r="I630" s="330">
        <v>8.3105179E7</v>
      </c>
    </row>
    <row r="631" ht="22.5" customHeight="1">
      <c r="A631" s="327" t="s">
        <v>3228</v>
      </c>
      <c r="B631" s="328">
        <v>45573.0</v>
      </c>
      <c r="C631" s="330">
        <v>1.0995E7</v>
      </c>
      <c r="D631" s="330">
        <v>7100000.0</v>
      </c>
      <c r="E631" s="330">
        <v>6997900.0</v>
      </c>
      <c r="F631" s="330">
        <v>6.75355E7</v>
      </c>
      <c r="G631" s="330">
        <v>0.0</v>
      </c>
      <c r="H631" s="330">
        <v>8.56305E7</v>
      </c>
      <c r="I631" s="330">
        <v>8.55284E7</v>
      </c>
    </row>
    <row r="632" ht="22.5" customHeight="1">
      <c r="A632" s="327" t="s">
        <v>3228</v>
      </c>
      <c r="B632" s="328">
        <v>45574.0</v>
      </c>
      <c r="C632" s="330">
        <v>2.9395E7</v>
      </c>
      <c r="D632" s="330">
        <v>6200000.0</v>
      </c>
      <c r="E632" s="330">
        <v>6084400.0</v>
      </c>
      <c r="F632" s="330">
        <v>5.3909833E7</v>
      </c>
      <c r="G632" s="330">
        <v>0.0</v>
      </c>
      <c r="H632" s="330">
        <v>8.9504833E7</v>
      </c>
      <c r="I632" s="330">
        <v>8.9389233E7</v>
      </c>
    </row>
    <row r="633" ht="22.5" customHeight="1">
      <c r="A633" s="327" t="s">
        <v>3228</v>
      </c>
      <c r="B633" s="328">
        <v>45575.0</v>
      </c>
      <c r="C633" s="330">
        <v>3.46E7</v>
      </c>
      <c r="D633" s="330">
        <v>0.0</v>
      </c>
      <c r="E633" s="330">
        <v>0.0</v>
      </c>
      <c r="F633" s="330">
        <v>3.3434333E7</v>
      </c>
      <c r="G633" s="330">
        <v>1050000.0</v>
      </c>
      <c r="H633" s="330">
        <v>6.6984333E7</v>
      </c>
      <c r="I633" s="330">
        <v>6.6984333E7</v>
      </c>
    </row>
    <row r="634" ht="22.5" customHeight="1">
      <c r="A634" s="327" t="s">
        <v>3228</v>
      </c>
      <c r="B634" s="328">
        <v>45576.0</v>
      </c>
      <c r="C634" s="330">
        <v>1.6994E7</v>
      </c>
      <c r="D634" s="330">
        <v>1.003E7</v>
      </c>
      <c r="E634" s="330">
        <v>9572103.0</v>
      </c>
      <c r="F634" s="330">
        <v>2.4205454E7</v>
      </c>
      <c r="G634" s="330">
        <v>0.0</v>
      </c>
      <c r="H634" s="330">
        <v>5.1229454E7</v>
      </c>
      <c r="I634" s="330">
        <v>5.0771557E7</v>
      </c>
    </row>
    <row r="635" ht="22.5" customHeight="1">
      <c r="A635" s="327" t="s">
        <v>3228</v>
      </c>
      <c r="B635" s="328">
        <v>45577.0</v>
      </c>
      <c r="C635" s="330">
        <v>1.682E7</v>
      </c>
      <c r="D635" s="330">
        <v>1.2711E7</v>
      </c>
      <c r="E635" s="330">
        <v>1.2462785E7</v>
      </c>
      <c r="F635" s="330">
        <v>6.8047E7</v>
      </c>
      <c r="G635" s="330">
        <v>0.0</v>
      </c>
      <c r="H635" s="330">
        <v>9.7578E7</v>
      </c>
      <c r="I635" s="330">
        <v>9.7329785E7</v>
      </c>
    </row>
    <row r="636" ht="22.5" customHeight="1">
      <c r="A636" s="327" t="s">
        <v>3228</v>
      </c>
      <c r="B636" s="328">
        <v>45578.0</v>
      </c>
      <c r="C636" s="330">
        <v>1.8578E7</v>
      </c>
      <c r="D636" s="330">
        <v>1.085E7</v>
      </c>
      <c r="E636" s="330">
        <v>1.063794E7</v>
      </c>
      <c r="F636" s="330">
        <v>7.9176333E7</v>
      </c>
      <c r="G636" s="330">
        <v>0.0</v>
      </c>
      <c r="H636" s="330">
        <v>1.08604333E8</v>
      </c>
      <c r="I636" s="330">
        <v>1.08392273E8</v>
      </c>
    </row>
    <row r="637" ht="22.5" customHeight="1">
      <c r="A637" s="327" t="s">
        <v>3228</v>
      </c>
      <c r="B637" s="328">
        <v>45579.0</v>
      </c>
      <c r="C637" s="330">
        <v>5458000.0</v>
      </c>
      <c r="D637" s="330">
        <v>3350000.0</v>
      </c>
      <c r="E637" s="330">
        <v>3285383.0</v>
      </c>
      <c r="F637" s="330">
        <v>7.06515E7</v>
      </c>
      <c r="G637" s="330">
        <v>0.0</v>
      </c>
      <c r="H637" s="330">
        <v>7.94595E7</v>
      </c>
      <c r="I637" s="330">
        <v>7.9394883E7</v>
      </c>
    </row>
    <row r="638" ht="22.5" customHeight="1">
      <c r="A638" s="327" t="s">
        <v>3228</v>
      </c>
      <c r="B638" s="328">
        <v>45580.0</v>
      </c>
      <c r="C638" s="330">
        <v>3600000.0</v>
      </c>
      <c r="D638" s="330">
        <v>2.837E7</v>
      </c>
      <c r="E638" s="330">
        <v>2.7588303E7</v>
      </c>
      <c r="F638" s="330">
        <v>3.6307555E7</v>
      </c>
      <c r="G638" s="330">
        <v>0.0</v>
      </c>
      <c r="H638" s="330">
        <v>6.8277555E7</v>
      </c>
      <c r="I638" s="330">
        <v>6.7495858E7</v>
      </c>
    </row>
    <row r="639" ht="22.5" customHeight="1">
      <c r="A639" s="327" t="s">
        <v>3228</v>
      </c>
      <c r="B639" s="328">
        <v>45581.0</v>
      </c>
      <c r="C639" s="330">
        <v>3750000.0</v>
      </c>
      <c r="D639" s="330">
        <v>1.439E7</v>
      </c>
      <c r="E639" s="330">
        <v>1.3975192E7</v>
      </c>
      <c r="F639" s="330">
        <v>3.10335E7</v>
      </c>
      <c r="G639" s="330">
        <v>500000.0</v>
      </c>
      <c r="H639" s="330">
        <v>4.86735E7</v>
      </c>
      <c r="I639" s="330">
        <v>4.8258692E7</v>
      </c>
    </row>
    <row r="640" ht="22.5" customHeight="1">
      <c r="A640" s="327" t="s">
        <v>3228</v>
      </c>
      <c r="B640" s="328">
        <v>45582.0</v>
      </c>
      <c r="C640" s="330">
        <v>7930000.0</v>
      </c>
      <c r="D640" s="330">
        <v>4575000.0</v>
      </c>
      <c r="E640" s="330">
        <v>4501800.0</v>
      </c>
      <c r="F640" s="330">
        <v>6.2184409E7</v>
      </c>
      <c r="G640" s="330">
        <v>0.0</v>
      </c>
      <c r="H640" s="330">
        <v>7.4689409E7</v>
      </c>
      <c r="I640" s="330">
        <v>7.4616209E7</v>
      </c>
    </row>
    <row r="641" ht="22.5" customHeight="1">
      <c r="A641" s="327" t="s">
        <v>3228</v>
      </c>
      <c r="B641" s="328">
        <v>45583.0</v>
      </c>
      <c r="C641" s="330">
        <v>6635000.0</v>
      </c>
      <c r="D641" s="330">
        <v>0.0</v>
      </c>
      <c r="E641" s="330">
        <v>0.0</v>
      </c>
      <c r="F641" s="330">
        <v>2.2585E7</v>
      </c>
      <c r="G641" s="330">
        <v>0.0</v>
      </c>
      <c r="H641" s="330">
        <v>2.922E7</v>
      </c>
      <c r="I641" s="330">
        <v>2.922E7</v>
      </c>
    </row>
    <row r="642" ht="22.5" customHeight="1">
      <c r="A642" s="327" t="s">
        <v>3228</v>
      </c>
      <c r="B642" s="328">
        <v>45584.0</v>
      </c>
      <c r="C642" s="330">
        <v>5.504E7</v>
      </c>
      <c r="D642" s="330">
        <v>5210000.0</v>
      </c>
      <c r="E642" s="330">
        <v>5124840.0</v>
      </c>
      <c r="F642" s="330">
        <v>5.1261E7</v>
      </c>
      <c r="G642" s="330">
        <v>0.0</v>
      </c>
      <c r="H642" s="330">
        <v>1.11511E8</v>
      </c>
      <c r="I642" s="330">
        <v>1.1142584E8</v>
      </c>
    </row>
    <row r="643" ht="22.5" customHeight="1">
      <c r="A643" s="327" t="s">
        <v>3228</v>
      </c>
      <c r="B643" s="328">
        <v>45585.0</v>
      </c>
      <c r="C643" s="330">
        <v>1.7983E7</v>
      </c>
      <c r="D643" s="330">
        <v>1.771E7</v>
      </c>
      <c r="E643" s="330">
        <v>1.743164E7</v>
      </c>
      <c r="F643" s="330">
        <v>9.5247818E7</v>
      </c>
      <c r="G643" s="330">
        <v>0.0</v>
      </c>
      <c r="H643" s="330">
        <v>1.30940818E8</v>
      </c>
      <c r="I643" s="330">
        <v>1.30662458E8</v>
      </c>
    </row>
    <row r="644" ht="22.5" customHeight="1">
      <c r="A644" s="327" t="s">
        <v>3228</v>
      </c>
      <c r="B644" s="328">
        <v>45586.0</v>
      </c>
      <c r="C644" s="330">
        <v>1.0815E7</v>
      </c>
      <c r="D644" s="330">
        <v>8325000.0</v>
      </c>
      <c r="E644" s="330">
        <v>8191800.0</v>
      </c>
      <c r="F644" s="330">
        <v>4.2945E7</v>
      </c>
      <c r="G644" s="330">
        <v>0.0</v>
      </c>
      <c r="H644" s="330">
        <v>6.2085E7</v>
      </c>
      <c r="I644" s="330">
        <v>6.19518E7</v>
      </c>
    </row>
    <row r="645" ht="22.5" customHeight="1">
      <c r="A645" s="327" t="s">
        <v>3228</v>
      </c>
      <c r="B645" s="328">
        <v>45587.0</v>
      </c>
      <c r="C645" s="330">
        <v>8467000.0</v>
      </c>
      <c r="D645" s="330">
        <v>3500000.0</v>
      </c>
      <c r="E645" s="330">
        <v>3444000.0</v>
      </c>
      <c r="F645" s="330">
        <v>1.6185E7</v>
      </c>
      <c r="G645" s="330">
        <v>0.0</v>
      </c>
      <c r="H645" s="330">
        <v>2.8152E7</v>
      </c>
      <c r="I645" s="330">
        <v>2.8096E7</v>
      </c>
    </row>
    <row r="646" ht="22.5" customHeight="1">
      <c r="A646" s="327" t="s">
        <v>3228</v>
      </c>
      <c r="B646" s="328">
        <v>45588.0</v>
      </c>
      <c r="C646" s="330">
        <v>208000.0</v>
      </c>
      <c r="D646" s="330">
        <v>1308000.0</v>
      </c>
      <c r="E646" s="330">
        <v>1285800.0</v>
      </c>
      <c r="F646" s="330">
        <v>2.1833E7</v>
      </c>
      <c r="G646" s="330">
        <v>0.0</v>
      </c>
      <c r="H646" s="330">
        <v>2.3349E7</v>
      </c>
      <c r="I646" s="330">
        <v>2.33268E7</v>
      </c>
    </row>
    <row r="647" ht="22.5" customHeight="1">
      <c r="A647" s="327" t="s">
        <v>3228</v>
      </c>
      <c r="B647" s="328">
        <v>45589.0</v>
      </c>
      <c r="C647" s="330">
        <v>7845000.0</v>
      </c>
      <c r="D647" s="330">
        <v>3530000.0</v>
      </c>
      <c r="E647" s="330">
        <v>2284565.0</v>
      </c>
      <c r="F647" s="330">
        <v>3.24115E7</v>
      </c>
      <c r="G647" s="330">
        <v>0.0</v>
      </c>
      <c r="H647" s="330">
        <v>4.37865E7</v>
      </c>
      <c r="I647" s="330">
        <v>4.2541065E7</v>
      </c>
    </row>
    <row r="648" ht="22.5" customHeight="1">
      <c r="A648" s="327" t="s">
        <v>3228</v>
      </c>
      <c r="B648" s="328">
        <v>45590.0</v>
      </c>
      <c r="C648" s="330">
        <v>5480000.0</v>
      </c>
      <c r="D648" s="330">
        <v>5375000.0</v>
      </c>
      <c r="E648" s="330">
        <v>5289000.0</v>
      </c>
      <c r="F648" s="330">
        <v>3.8891428E7</v>
      </c>
      <c r="G648" s="330">
        <v>0.0</v>
      </c>
      <c r="H648" s="330">
        <v>4.9746428E7</v>
      </c>
      <c r="I648" s="330">
        <v>4.9660428E7</v>
      </c>
    </row>
    <row r="649" ht="22.5" customHeight="1">
      <c r="A649" s="327" t="s">
        <v>3228</v>
      </c>
      <c r="B649" s="328">
        <v>45591.0</v>
      </c>
      <c r="C649" s="330">
        <v>2.4862E7</v>
      </c>
      <c r="D649" s="330">
        <v>4.2725E7</v>
      </c>
      <c r="E649" s="330">
        <v>4.223332E7</v>
      </c>
      <c r="F649" s="330">
        <v>6.1698E7</v>
      </c>
      <c r="G649" s="330">
        <v>0.0</v>
      </c>
      <c r="H649" s="330">
        <v>1.29285E8</v>
      </c>
      <c r="I649" s="330">
        <v>1.2879332E8</v>
      </c>
    </row>
    <row r="650" ht="22.5" customHeight="1">
      <c r="A650" s="327" t="s">
        <v>3228</v>
      </c>
      <c r="B650" s="328">
        <v>45592.0</v>
      </c>
      <c r="C650" s="330">
        <v>3.5893E7</v>
      </c>
      <c r="D650" s="330">
        <v>2.0613E7</v>
      </c>
      <c r="E650" s="330">
        <v>2.0277472E7</v>
      </c>
      <c r="F650" s="330">
        <v>2.50095E7</v>
      </c>
      <c r="G650" s="330">
        <v>0.0</v>
      </c>
      <c r="H650" s="330">
        <v>8.15155E7</v>
      </c>
      <c r="I650" s="330">
        <v>8.1179972E7</v>
      </c>
    </row>
    <row r="651" ht="22.5" customHeight="1">
      <c r="A651" s="327" t="s">
        <v>3228</v>
      </c>
      <c r="B651" s="328">
        <v>45593.0</v>
      </c>
      <c r="C651" s="330">
        <v>1.21E7</v>
      </c>
      <c r="D651" s="330">
        <v>7000000.0</v>
      </c>
      <c r="E651" s="330">
        <v>6878000.0</v>
      </c>
      <c r="F651" s="330">
        <v>4.3673E7</v>
      </c>
      <c r="G651" s="330">
        <v>0.0</v>
      </c>
      <c r="H651" s="330">
        <v>6.2773E7</v>
      </c>
      <c r="I651" s="330">
        <v>6.2651E7</v>
      </c>
    </row>
    <row r="652" ht="22.5" customHeight="1">
      <c r="A652" s="327" t="s">
        <v>3228</v>
      </c>
      <c r="B652" s="328">
        <v>45594.0</v>
      </c>
      <c r="C652" s="330">
        <v>7257000.0</v>
      </c>
      <c r="D652" s="330">
        <v>1400000.0</v>
      </c>
      <c r="E652" s="330">
        <v>1377600.0</v>
      </c>
      <c r="F652" s="330">
        <v>7.6619E7</v>
      </c>
      <c r="G652" s="330">
        <v>0.0</v>
      </c>
      <c r="H652" s="330">
        <v>8.5276E7</v>
      </c>
      <c r="I652" s="330">
        <v>8.52536E7</v>
      </c>
    </row>
    <row r="653" ht="22.5" customHeight="1">
      <c r="A653" s="327" t="s">
        <v>3228</v>
      </c>
      <c r="B653" s="328">
        <v>45595.0</v>
      </c>
      <c r="C653" s="330">
        <v>6210000.0</v>
      </c>
      <c r="D653" s="330">
        <v>4140000.0</v>
      </c>
      <c r="E653" s="330">
        <v>4073760.0</v>
      </c>
      <c r="F653" s="330">
        <v>2.5486E7</v>
      </c>
      <c r="G653" s="330">
        <v>0.0</v>
      </c>
      <c r="H653" s="330">
        <v>3.5836E7</v>
      </c>
      <c r="I653" s="330">
        <v>3.576976E7</v>
      </c>
    </row>
    <row r="654" ht="22.5" customHeight="1">
      <c r="A654" s="331" t="s">
        <v>3228</v>
      </c>
      <c r="B654" s="332">
        <v>45596.0</v>
      </c>
      <c r="C654" s="334">
        <v>5850000.0</v>
      </c>
      <c r="D654" s="334">
        <v>3.1E7</v>
      </c>
      <c r="E654" s="334">
        <v>3.0318912E7</v>
      </c>
      <c r="F654" s="334">
        <v>5.7574E7</v>
      </c>
      <c r="G654" s="334">
        <v>0.0</v>
      </c>
      <c r="H654" s="334">
        <v>9.4424E7</v>
      </c>
      <c r="I654" s="334">
        <v>9.3742912E7</v>
      </c>
    </row>
    <row r="655" ht="22.5" customHeight="1">
      <c r="A655" s="327" t="s">
        <v>3233</v>
      </c>
      <c r="B655" s="328">
        <v>45597.0</v>
      </c>
      <c r="C655" s="330">
        <v>1.07E7</v>
      </c>
      <c r="D655" s="330">
        <v>0.0</v>
      </c>
      <c r="E655" s="330">
        <v>0.0</v>
      </c>
      <c r="F655" s="330">
        <v>2.8665E7</v>
      </c>
      <c r="G655" s="330">
        <v>0.0</v>
      </c>
      <c r="H655" s="330">
        <v>3.9365E7</v>
      </c>
      <c r="I655" s="330">
        <v>3.9365E7</v>
      </c>
    </row>
    <row r="656" ht="22.5" customHeight="1">
      <c r="A656" s="327" t="s">
        <v>3233</v>
      </c>
      <c r="B656" s="328">
        <v>45598.0</v>
      </c>
      <c r="C656" s="330">
        <v>1.707E7</v>
      </c>
      <c r="D656" s="330">
        <v>9385833.0</v>
      </c>
      <c r="E656" s="330">
        <v>9237585.0</v>
      </c>
      <c r="F656" s="330">
        <v>9.0999E7</v>
      </c>
      <c r="G656" s="330">
        <v>0.0</v>
      </c>
      <c r="H656" s="330">
        <v>1.17454833E8</v>
      </c>
      <c r="I656" s="330">
        <v>1.17306585E8</v>
      </c>
    </row>
    <row r="657" ht="22.5" customHeight="1">
      <c r="A657" s="327" t="s">
        <v>3233</v>
      </c>
      <c r="B657" s="328">
        <v>45599.0</v>
      </c>
      <c r="C657" s="330">
        <v>2.801E7</v>
      </c>
      <c r="D657" s="330">
        <v>4.254E7</v>
      </c>
      <c r="E657" s="330">
        <v>4.186036E7</v>
      </c>
      <c r="F657" s="330">
        <v>8.2381333E7</v>
      </c>
      <c r="G657" s="330">
        <v>0.0</v>
      </c>
      <c r="H657" s="330">
        <v>1.52931333E8</v>
      </c>
      <c r="I657" s="330">
        <v>1.52251693E8</v>
      </c>
    </row>
    <row r="658" ht="22.5" customHeight="1">
      <c r="A658" s="327" t="s">
        <v>3233</v>
      </c>
      <c r="B658" s="328">
        <v>45600.0</v>
      </c>
      <c r="C658" s="330">
        <v>8650000.0</v>
      </c>
      <c r="D658" s="330">
        <v>0.0</v>
      </c>
      <c r="E658" s="330">
        <v>0.0</v>
      </c>
      <c r="F658" s="330">
        <v>2.2453E7</v>
      </c>
      <c r="G658" s="330">
        <v>0.0</v>
      </c>
      <c r="H658" s="330">
        <v>3.1103E7</v>
      </c>
      <c r="I658" s="330">
        <v>3.1103E7</v>
      </c>
    </row>
    <row r="659" ht="22.5" customHeight="1">
      <c r="A659" s="327" t="s">
        <v>3233</v>
      </c>
      <c r="B659" s="328">
        <v>45601.0</v>
      </c>
      <c r="C659" s="330">
        <v>1.119E7</v>
      </c>
      <c r="D659" s="330">
        <v>9700000.0</v>
      </c>
      <c r="E659" s="330">
        <v>9527800.0</v>
      </c>
      <c r="F659" s="330">
        <v>5.3168E7</v>
      </c>
      <c r="G659" s="330">
        <v>0.0</v>
      </c>
      <c r="H659" s="330">
        <v>7.4058E7</v>
      </c>
      <c r="I659" s="330">
        <v>7.38858E7</v>
      </c>
    </row>
    <row r="660" ht="22.5" customHeight="1">
      <c r="A660" s="327" t="s">
        <v>3233</v>
      </c>
      <c r="B660" s="328">
        <v>45602.0</v>
      </c>
      <c r="C660" s="330">
        <v>8550000.0</v>
      </c>
      <c r="D660" s="330">
        <v>9944444.0</v>
      </c>
      <c r="E660" s="330">
        <v>9785333.0</v>
      </c>
      <c r="F660" s="330">
        <v>4.3409E7</v>
      </c>
      <c r="G660" s="330">
        <v>0.0</v>
      </c>
      <c r="H660" s="330">
        <v>6.1903444E7</v>
      </c>
      <c r="I660" s="330">
        <v>6.1744333E7</v>
      </c>
    </row>
    <row r="661" ht="22.5" customHeight="1">
      <c r="A661" s="327" t="s">
        <v>3233</v>
      </c>
      <c r="B661" s="328">
        <v>45603.0</v>
      </c>
      <c r="C661" s="330">
        <v>1.0278E7</v>
      </c>
      <c r="D661" s="330">
        <v>3.6433333E7</v>
      </c>
      <c r="E661" s="330">
        <v>3.58574E7</v>
      </c>
      <c r="F661" s="330">
        <v>2.9781409E7</v>
      </c>
      <c r="G661" s="330">
        <v>0.0</v>
      </c>
      <c r="H661" s="330">
        <v>7.6492742E7</v>
      </c>
      <c r="I661" s="330">
        <v>7.5916809E7</v>
      </c>
    </row>
    <row r="662" ht="22.5" customHeight="1">
      <c r="A662" s="327" t="s">
        <v>3233</v>
      </c>
      <c r="B662" s="328">
        <v>45604.0</v>
      </c>
      <c r="C662" s="330">
        <v>2350000.0</v>
      </c>
      <c r="D662" s="330">
        <v>1350000.0</v>
      </c>
      <c r="E662" s="330">
        <v>1328400.0</v>
      </c>
      <c r="F662" s="330">
        <v>2.18625E7</v>
      </c>
      <c r="G662" s="330">
        <v>0.0</v>
      </c>
      <c r="H662" s="330">
        <v>2.55625E7</v>
      </c>
      <c r="I662" s="330">
        <v>2.55409E7</v>
      </c>
    </row>
    <row r="663" ht="22.5" customHeight="1">
      <c r="A663" s="327" t="s">
        <v>3233</v>
      </c>
      <c r="B663" s="328">
        <v>45605.0</v>
      </c>
      <c r="C663" s="330">
        <v>1.0813E7</v>
      </c>
      <c r="D663" s="330">
        <v>4895000.0</v>
      </c>
      <c r="E663" s="330">
        <v>4823180.0</v>
      </c>
      <c r="F663" s="330">
        <v>4.2003818E7</v>
      </c>
      <c r="G663" s="330">
        <v>0.0</v>
      </c>
      <c r="H663" s="330">
        <v>5.7711818E7</v>
      </c>
      <c r="I663" s="330">
        <v>5.7639998E7</v>
      </c>
    </row>
    <row r="664" ht="22.5" customHeight="1">
      <c r="A664" s="327" t="s">
        <v>3233</v>
      </c>
      <c r="B664" s="328">
        <v>45606.0</v>
      </c>
      <c r="C664" s="330">
        <v>1.6303E7</v>
      </c>
      <c r="D664" s="330">
        <v>1.13E7</v>
      </c>
      <c r="E664" s="330">
        <v>1.11192E7</v>
      </c>
      <c r="F664" s="330">
        <v>4.8574318E7</v>
      </c>
      <c r="G664" s="330">
        <v>500000.0</v>
      </c>
      <c r="H664" s="330">
        <v>7.5677318E7</v>
      </c>
      <c r="I664" s="330">
        <v>7.5496518E7</v>
      </c>
    </row>
    <row r="665" ht="22.5" customHeight="1">
      <c r="A665" s="327" t="s">
        <v>3233</v>
      </c>
      <c r="B665" s="328">
        <v>45607.0</v>
      </c>
      <c r="C665" s="330">
        <v>8100000.0</v>
      </c>
      <c r="D665" s="330">
        <v>1.6428E7</v>
      </c>
      <c r="E665" s="330">
        <v>1.6165152E7</v>
      </c>
      <c r="F665" s="330">
        <v>2.1415E7</v>
      </c>
      <c r="G665" s="330">
        <v>0.0</v>
      </c>
      <c r="H665" s="330">
        <v>4.5943E7</v>
      </c>
      <c r="I665" s="330">
        <v>4.5680152E7</v>
      </c>
    </row>
    <row r="666" ht="22.5" customHeight="1">
      <c r="A666" s="327" t="s">
        <v>3233</v>
      </c>
      <c r="B666" s="328">
        <v>45608.0</v>
      </c>
      <c r="C666" s="330">
        <v>3.96E7</v>
      </c>
      <c r="D666" s="330">
        <v>5245000.0</v>
      </c>
      <c r="E666" s="330">
        <v>5163530.0</v>
      </c>
      <c r="F666" s="330">
        <v>6.1079E7</v>
      </c>
      <c r="G666" s="330">
        <v>0.0</v>
      </c>
      <c r="H666" s="330">
        <v>1.05924E8</v>
      </c>
      <c r="I666" s="330">
        <v>1.0584253E8</v>
      </c>
    </row>
    <row r="667" ht="22.5" customHeight="1">
      <c r="A667" s="327" t="s">
        <v>3233</v>
      </c>
      <c r="B667" s="328">
        <v>45609.0</v>
      </c>
      <c r="C667" s="330">
        <v>8020000.0</v>
      </c>
      <c r="D667" s="330">
        <v>8430000.0</v>
      </c>
      <c r="E667" s="330">
        <v>8289120.0</v>
      </c>
      <c r="F667" s="330">
        <v>3.6442528E7</v>
      </c>
      <c r="G667" s="330">
        <v>0.0</v>
      </c>
      <c r="H667" s="330">
        <v>5.2892528E7</v>
      </c>
      <c r="I667" s="330">
        <v>5.2751648E7</v>
      </c>
    </row>
    <row r="668" ht="22.5" customHeight="1">
      <c r="A668" s="327" t="s">
        <v>3233</v>
      </c>
      <c r="B668" s="328">
        <v>45610.0</v>
      </c>
      <c r="C668" s="330">
        <v>1.7155E7</v>
      </c>
      <c r="D668" s="330">
        <v>8200000.0</v>
      </c>
      <c r="E668" s="330">
        <v>7058030.0</v>
      </c>
      <c r="F668" s="330">
        <v>3.408E7</v>
      </c>
      <c r="G668" s="330">
        <v>0.0</v>
      </c>
      <c r="H668" s="330">
        <v>5.9435E7</v>
      </c>
      <c r="I668" s="330">
        <v>5.829303E7</v>
      </c>
    </row>
    <row r="669" ht="22.5" customHeight="1">
      <c r="A669" s="327" t="s">
        <v>3233</v>
      </c>
      <c r="B669" s="328">
        <v>45611.0</v>
      </c>
      <c r="C669" s="330">
        <v>6909000.0</v>
      </c>
      <c r="D669" s="330">
        <v>0.0</v>
      </c>
      <c r="E669" s="330">
        <v>0.0</v>
      </c>
      <c r="F669" s="330">
        <v>4.3142555E7</v>
      </c>
      <c r="G669" s="330">
        <v>500000.0</v>
      </c>
      <c r="H669" s="330">
        <v>4.9551555E7</v>
      </c>
      <c r="I669" s="330">
        <v>4.9551555E7</v>
      </c>
    </row>
    <row r="670" ht="22.5" customHeight="1">
      <c r="A670" s="327" t="s">
        <v>3233</v>
      </c>
      <c r="B670" s="328">
        <v>45612.0</v>
      </c>
      <c r="C670" s="330">
        <v>1.2166E7</v>
      </c>
      <c r="D670" s="330">
        <v>4.808E7</v>
      </c>
      <c r="E670" s="330">
        <v>4.729334E7</v>
      </c>
      <c r="F670" s="330">
        <v>4.521E7</v>
      </c>
      <c r="G670" s="330">
        <v>0.0</v>
      </c>
      <c r="H670" s="330">
        <v>1.05456E8</v>
      </c>
      <c r="I670" s="330">
        <v>1.0466934E8</v>
      </c>
    </row>
    <row r="671" ht="22.5" customHeight="1">
      <c r="A671" s="327" t="s">
        <v>3233</v>
      </c>
      <c r="B671" s="328">
        <v>45613.0</v>
      </c>
      <c r="C671" s="330">
        <v>3.969E7</v>
      </c>
      <c r="D671" s="330">
        <v>2.112E7</v>
      </c>
      <c r="E671" s="330">
        <v>2.077788E7</v>
      </c>
      <c r="F671" s="330">
        <v>7.072E7</v>
      </c>
      <c r="G671" s="330">
        <v>0.0</v>
      </c>
      <c r="H671" s="330">
        <v>1.3153E8</v>
      </c>
      <c r="I671" s="330">
        <v>1.3118788E8</v>
      </c>
    </row>
    <row r="672" ht="22.5" customHeight="1">
      <c r="A672" s="327" t="s">
        <v>3233</v>
      </c>
      <c r="B672" s="328">
        <v>45614.0</v>
      </c>
      <c r="C672" s="330">
        <v>1.287E7</v>
      </c>
      <c r="D672" s="330">
        <v>8832500.0</v>
      </c>
      <c r="E672" s="330">
        <v>8690380.0</v>
      </c>
      <c r="F672" s="330">
        <v>4.5188E7</v>
      </c>
      <c r="G672" s="330">
        <v>0.0</v>
      </c>
      <c r="H672" s="330">
        <v>6.68905E7</v>
      </c>
      <c r="I672" s="330">
        <v>6.674838E7</v>
      </c>
    </row>
    <row r="673" ht="22.5" customHeight="1">
      <c r="A673" s="327" t="s">
        <v>3233</v>
      </c>
      <c r="B673" s="328">
        <v>45615.0</v>
      </c>
      <c r="C673" s="330">
        <v>8381000.0</v>
      </c>
      <c r="D673" s="330">
        <v>3.081E7</v>
      </c>
      <c r="E673" s="330">
        <v>3.03109E7</v>
      </c>
      <c r="F673" s="330">
        <v>2.5074E7</v>
      </c>
      <c r="G673" s="330">
        <v>0.0</v>
      </c>
      <c r="H673" s="330">
        <v>6.4265E7</v>
      </c>
      <c r="I673" s="330">
        <v>6.37659E7</v>
      </c>
    </row>
    <row r="674" ht="22.5" customHeight="1">
      <c r="A674" s="327" t="s">
        <v>3233</v>
      </c>
      <c r="B674" s="328">
        <v>45616.0</v>
      </c>
      <c r="C674" s="330">
        <v>1.9E7</v>
      </c>
      <c r="D674" s="330">
        <v>1.2745E7</v>
      </c>
      <c r="E674" s="330">
        <v>1.254108E7</v>
      </c>
      <c r="F674" s="330">
        <v>1.8068E7</v>
      </c>
      <c r="G674" s="330">
        <v>0.0</v>
      </c>
      <c r="H674" s="330">
        <v>4.9813E7</v>
      </c>
      <c r="I674" s="330">
        <v>4.960908E7</v>
      </c>
    </row>
    <row r="675" ht="22.5" customHeight="1">
      <c r="A675" s="327" t="s">
        <v>3233</v>
      </c>
      <c r="B675" s="328">
        <v>45617.0</v>
      </c>
      <c r="C675" s="330">
        <v>2610000.0</v>
      </c>
      <c r="D675" s="330">
        <v>0.0</v>
      </c>
      <c r="E675" s="330">
        <v>0.0</v>
      </c>
      <c r="F675" s="330">
        <v>2.6592E7</v>
      </c>
      <c r="G675" s="330">
        <v>0.0</v>
      </c>
      <c r="H675" s="330">
        <v>2.9202E7</v>
      </c>
      <c r="I675" s="330">
        <v>2.9202E7</v>
      </c>
    </row>
    <row r="676" ht="22.5" customHeight="1">
      <c r="A676" s="327" t="s">
        <v>3233</v>
      </c>
      <c r="B676" s="328">
        <v>45618.0</v>
      </c>
      <c r="C676" s="330">
        <v>1.3553E7</v>
      </c>
      <c r="D676" s="330">
        <v>1.776E7</v>
      </c>
      <c r="E676" s="330">
        <v>1.756064E7</v>
      </c>
      <c r="F676" s="330">
        <v>2.6235E7</v>
      </c>
      <c r="G676" s="330">
        <v>0.0</v>
      </c>
      <c r="H676" s="330">
        <v>5.7548E7</v>
      </c>
      <c r="I676" s="330">
        <v>5.734864E7</v>
      </c>
    </row>
    <row r="677" ht="22.5" customHeight="1">
      <c r="A677" s="327" t="s">
        <v>3233</v>
      </c>
      <c r="B677" s="328">
        <v>45619.0</v>
      </c>
      <c r="C677" s="330">
        <v>2.6087E7</v>
      </c>
      <c r="D677" s="330">
        <v>2.3376E7</v>
      </c>
      <c r="E677" s="330">
        <v>2.3007184E7</v>
      </c>
      <c r="F677" s="330">
        <v>5.4148E7</v>
      </c>
      <c r="G677" s="330">
        <v>0.0</v>
      </c>
      <c r="H677" s="330">
        <v>1.03611E8</v>
      </c>
      <c r="I677" s="330">
        <v>1.03242184E8</v>
      </c>
    </row>
    <row r="678" ht="22.5" customHeight="1">
      <c r="A678" s="327" t="s">
        <v>3233</v>
      </c>
      <c r="B678" s="328">
        <v>45620.0</v>
      </c>
      <c r="C678" s="330">
        <v>3.7613E7</v>
      </c>
      <c r="D678" s="330">
        <v>1.365E7</v>
      </c>
      <c r="E678" s="330">
        <v>1.34278E7</v>
      </c>
      <c r="F678" s="330">
        <v>8.0529318E7</v>
      </c>
      <c r="G678" s="330">
        <v>0.0</v>
      </c>
      <c r="H678" s="330">
        <v>1.31792318E8</v>
      </c>
      <c r="I678" s="330">
        <v>1.31570118E8</v>
      </c>
    </row>
    <row r="679" ht="22.5" customHeight="1">
      <c r="A679" s="327" t="s">
        <v>3233</v>
      </c>
      <c r="B679" s="328">
        <v>45621.0</v>
      </c>
      <c r="C679" s="330">
        <v>1600000.0</v>
      </c>
      <c r="D679" s="330">
        <v>6532000.0</v>
      </c>
      <c r="E679" s="330">
        <v>6413480.0</v>
      </c>
      <c r="F679" s="330">
        <v>2.142E7</v>
      </c>
      <c r="G679" s="330">
        <v>0.0</v>
      </c>
      <c r="H679" s="330">
        <v>2.9552E7</v>
      </c>
      <c r="I679" s="330">
        <v>2.943348E7</v>
      </c>
    </row>
    <row r="680" ht="22.5" customHeight="1">
      <c r="A680" s="327" t="s">
        <v>3233</v>
      </c>
      <c r="B680" s="328">
        <v>45622.0</v>
      </c>
      <c r="C680" s="330">
        <v>6937000.0</v>
      </c>
      <c r="D680" s="330">
        <v>4470000.0</v>
      </c>
      <c r="E680" s="330">
        <v>4403930.0</v>
      </c>
      <c r="F680" s="330">
        <v>2.5383E7</v>
      </c>
      <c r="G680" s="330">
        <v>0.0</v>
      </c>
      <c r="H680" s="330">
        <v>3.679E7</v>
      </c>
      <c r="I680" s="330">
        <v>3.672393E7</v>
      </c>
    </row>
    <row r="681" ht="22.5" customHeight="1">
      <c r="A681" s="327" t="s">
        <v>3233</v>
      </c>
      <c r="B681" s="328">
        <v>45623.0</v>
      </c>
      <c r="C681" s="330">
        <v>3670000.0</v>
      </c>
      <c r="D681" s="330">
        <v>8243000.0</v>
      </c>
      <c r="E681" s="330">
        <v>8111112.0</v>
      </c>
      <c r="F681" s="330">
        <v>2.14515E7</v>
      </c>
      <c r="G681" s="330">
        <v>0.0</v>
      </c>
      <c r="H681" s="330">
        <v>3.33645E7</v>
      </c>
      <c r="I681" s="330">
        <v>3.3232612E7</v>
      </c>
    </row>
    <row r="682" ht="22.5" customHeight="1">
      <c r="A682" s="327" t="s">
        <v>3233</v>
      </c>
      <c r="B682" s="328">
        <v>45624.0</v>
      </c>
      <c r="C682" s="330">
        <v>1.7178E7</v>
      </c>
      <c r="D682" s="330">
        <v>4.7565E7</v>
      </c>
      <c r="E682" s="330">
        <v>4.661129E7</v>
      </c>
      <c r="F682" s="330">
        <v>4.9853909E7</v>
      </c>
      <c r="G682" s="330">
        <v>0.0</v>
      </c>
      <c r="H682" s="330">
        <v>1.14596909E8</v>
      </c>
      <c r="I682" s="330">
        <v>1.13643199E8</v>
      </c>
    </row>
    <row r="683" ht="22.5" customHeight="1">
      <c r="A683" s="327" t="s">
        <v>3233</v>
      </c>
      <c r="B683" s="328">
        <v>45625.0</v>
      </c>
      <c r="C683" s="330">
        <v>8650000.0</v>
      </c>
      <c r="D683" s="330">
        <v>4630000.0</v>
      </c>
      <c r="E683" s="330">
        <v>4555920.0</v>
      </c>
      <c r="F683" s="330">
        <v>1.6016E7</v>
      </c>
      <c r="G683" s="330">
        <v>0.0</v>
      </c>
      <c r="H683" s="330">
        <v>2.9296E7</v>
      </c>
      <c r="I683" s="330">
        <v>2.922192E7</v>
      </c>
    </row>
    <row r="684" ht="22.5" customHeight="1">
      <c r="A684" s="331" t="s">
        <v>3233</v>
      </c>
      <c r="B684" s="332">
        <v>45626.0</v>
      </c>
      <c r="C684" s="334">
        <v>1.1755E7</v>
      </c>
      <c r="D684" s="334">
        <v>8183333.0</v>
      </c>
      <c r="E684" s="334">
        <v>8039933.0</v>
      </c>
      <c r="F684" s="334">
        <v>7.0682E7</v>
      </c>
      <c r="G684" s="334">
        <v>0.0</v>
      </c>
      <c r="H684" s="334">
        <v>9.0620333E7</v>
      </c>
      <c r="I684" s="334">
        <v>9.0476933E7</v>
      </c>
    </row>
    <row r="685" ht="22.5" customHeight="1">
      <c r="A685" s="327" t="s">
        <v>3238</v>
      </c>
      <c r="B685" s="328">
        <v>45627.0</v>
      </c>
      <c r="C685" s="330">
        <v>3.6985E7</v>
      </c>
      <c r="D685" s="330">
        <v>3.1728E7</v>
      </c>
      <c r="E685" s="330">
        <v>3.1214512E7</v>
      </c>
      <c r="F685" s="330">
        <v>6.2045333E7</v>
      </c>
      <c r="G685" s="330">
        <v>0.0</v>
      </c>
      <c r="H685" s="330">
        <v>1.30758333E8</v>
      </c>
      <c r="I685" s="330">
        <v>1.30244845E8</v>
      </c>
    </row>
    <row r="686" ht="22.5" customHeight="1">
      <c r="A686" s="327" t="s">
        <v>3238</v>
      </c>
      <c r="B686" s="328">
        <v>45628.0</v>
      </c>
      <c r="C686" s="330">
        <v>1.2535E7</v>
      </c>
      <c r="D686" s="330">
        <v>4763500.0</v>
      </c>
      <c r="E686" s="330">
        <v>4687284.0</v>
      </c>
      <c r="F686" s="330">
        <v>4.0550166E7</v>
      </c>
      <c r="G686" s="330">
        <v>0.0</v>
      </c>
      <c r="H686" s="330">
        <v>5.7848666E7</v>
      </c>
      <c r="I686" s="330">
        <v>5.777245E7</v>
      </c>
    </row>
    <row r="687" ht="22.5" customHeight="1">
      <c r="A687" s="327" t="s">
        <v>3238</v>
      </c>
      <c r="B687" s="328">
        <v>45629.0</v>
      </c>
      <c r="C687" s="330">
        <v>8610000.0</v>
      </c>
      <c r="D687" s="330">
        <v>1.008E7</v>
      </c>
      <c r="E687" s="330">
        <v>9910020.0</v>
      </c>
      <c r="F687" s="330">
        <v>3.0232E7</v>
      </c>
      <c r="G687" s="330">
        <v>0.0</v>
      </c>
      <c r="H687" s="330">
        <v>4.8922E7</v>
      </c>
      <c r="I687" s="330">
        <v>4.875202E7</v>
      </c>
    </row>
    <row r="688" ht="22.5" customHeight="1">
      <c r="A688" s="327" t="s">
        <v>3238</v>
      </c>
      <c r="B688" s="328">
        <v>45630.0</v>
      </c>
      <c r="C688" s="330">
        <v>8008000.0</v>
      </c>
      <c r="D688" s="330">
        <v>9409444.0</v>
      </c>
      <c r="E688" s="330">
        <v>9288843.0</v>
      </c>
      <c r="F688" s="330">
        <v>2.8748E7</v>
      </c>
      <c r="G688" s="330">
        <v>0.0</v>
      </c>
      <c r="H688" s="330">
        <v>4.6165444E7</v>
      </c>
      <c r="I688" s="330">
        <v>4.6044843E7</v>
      </c>
    </row>
    <row r="689" ht="22.5" customHeight="1">
      <c r="A689" s="327" t="s">
        <v>3238</v>
      </c>
      <c r="B689" s="328">
        <v>45631.0</v>
      </c>
      <c r="C689" s="330">
        <v>2360000.0</v>
      </c>
      <c r="D689" s="330">
        <v>3778333.0</v>
      </c>
      <c r="E689" s="330">
        <v>3724280.0</v>
      </c>
      <c r="F689" s="330">
        <v>2.91625E7</v>
      </c>
      <c r="G689" s="330">
        <v>0.0</v>
      </c>
      <c r="H689" s="330">
        <v>3.5300833E7</v>
      </c>
      <c r="I689" s="330">
        <v>3.524678E7</v>
      </c>
    </row>
    <row r="690" ht="22.5" customHeight="1">
      <c r="A690" s="327" t="s">
        <v>3238</v>
      </c>
      <c r="B690" s="328">
        <v>45632.0</v>
      </c>
      <c r="C690" s="330">
        <v>5887000.0</v>
      </c>
      <c r="D690" s="330">
        <v>1.098E7</v>
      </c>
      <c r="E690" s="330">
        <v>1.077718E7</v>
      </c>
      <c r="F690" s="330">
        <v>4.49235E7</v>
      </c>
      <c r="G690" s="330">
        <v>0.0</v>
      </c>
      <c r="H690" s="330">
        <v>6.17905E7</v>
      </c>
      <c r="I690" s="330">
        <v>6.158768E7</v>
      </c>
    </row>
    <row r="691" ht="22.5" customHeight="1">
      <c r="A691" s="327" t="s">
        <v>3238</v>
      </c>
      <c r="B691" s="328">
        <v>45633.0</v>
      </c>
      <c r="C691" s="330">
        <v>2.7356E7</v>
      </c>
      <c r="D691" s="330">
        <v>4.79405E7</v>
      </c>
      <c r="E691" s="330">
        <v>4.7089496E7</v>
      </c>
      <c r="F691" s="330">
        <v>7.2135909E7</v>
      </c>
      <c r="G691" s="330">
        <v>0.0</v>
      </c>
      <c r="H691" s="330">
        <v>1.47432409E8</v>
      </c>
      <c r="I691" s="330">
        <v>1.46581405E8</v>
      </c>
    </row>
    <row r="692" ht="22.5" customHeight="1">
      <c r="A692" s="327" t="s">
        <v>3238</v>
      </c>
      <c r="B692" s="328">
        <v>45634.0</v>
      </c>
      <c r="C692" s="330">
        <v>3.3487E7</v>
      </c>
      <c r="D692" s="330">
        <v>1.5445E7</v>
      </c>
      <c r="E692" s="330">
        <v>1.516419E7</v>
      </c>
      <c r="F692" s="330">
        <v>1.03685318E8</v>
      </c>
      <c r="G692" s="330">
        <v>0.0</v>
      </c>
      <c r="H692" s="330">
        <v>1.52617318E8</v>
      </c>
      <c r="I692" s="330">
        <v>1.52336508E8</v>
      </c>
    </row>
    <row r="693" ht="22.5" customHeight="1">
      <c r="A693" s="327" t="s">
        <v>3238</v>
      </c>
      <c r="B693" s="328">
        <v>45635.0</v>
      </c>
      <c r="C693" s="330">
        <v>1.1455E7</v>
      </c>
      <c r="D693" s="330">
        <v>1.212E7</v>
      </c>
      <c r="E693" s="330">
        <v>1.191719E7</v>
      </c>
      <c r="F693" s="330">
        <v>3.7040818E7</v>
      </c>
      <c r="G693" s="330">
        <v>0.0</v>
      </c>
      <c r="H693" s="330">
        <v>6.0615818E7</v>
      </c>
      <c r="I693" s="330">
        <v>6.0413008E7</v>
      </c>
    </row>
    <row r="694" ht="22.5" customHeight="1">
      <c r="A694" s="327" t="s">
        <v>3238</v>
      </c>
      <c r="B694" s="328">
        <v>45636.0</v>
      </c>
      <c r="C694" s="330">
        <v>1.25E7</v>
      </c>
      <c r="D694" s="330">
        <v>1.25E7</v>
      </c>
      <c r="E694" s="330">
        <v>1.230875E7</v>
      </c>
      <c r="F694" s="330">
        <v>4.6504E7</v>
      </c>
      <c r="G694" s="330">
        <v>0.0</v>
      </c>
      <c r="H694" s="330">
        <v>7.1504E7</v>
      </c>
      <c r="I694" s="330">
        <v>7.131275E7</v>
      </c>
    </row>
    <row r="695" ht="22.5" customHeight="1">
      <c r="A695" s="327" t="s">
        <v>3238</v>
      </c>
      <c r="B695" s="328">
        <v>45637.0</v>
      </c>
      <c r="C695" s="330">
        <v>1.037E7</v>
      </c>
      <c r="D695" s="330">
        <v>7150000.0</v>
      </c>
      <c r="E695" s="330">
        <v>7060600.0</v>
      </c>
      <c r="F695" s="330">
        <v>3.66805E7</v>
      </c>
      <c r="G695" s="330">
        <v>0.0</v>
      </c>
      <c r="H695" s="330">
        <v>5.42005E7</v>
      </c>
      <c r="I695" s="330">
        <v>5.41111E7</v>
      </c>
    </row>
    <row r="696" ht="22.5" customHeight="1">
      <c r="A696" s="327" t="s">
        <v>3238</v>
      </c>
      <c r="B696" s="328">
        <v>45638.0</v>
      </c>
      <c r="C696" s="330">
        <v>6733000.0</v>
      </c>
      <c r="D696" s="330">
        <v>8750000.0</v>
      </c>
      <c r="E696" s="330">
        <v>8593500.0</v>
      </c>
      <c r="F696" s="330">
        <v>3.8589E7</v>
      </c>
      <c r="G696" s="330">
        <v>0.0</v>
      </c>
      <c r="H696" s="330">
        <v>5.4072E7</v>
      </c>
      <c r="I696" s="330">
        <v>5.39155E7</v>
      </c>
    </row>
    <row r="697" ht="22.5" customHeight="1">
      <c r="A697" s="327" t="s">
        <v>3238</v>
      </c>
      <c r="B697" s="328">
        <v>45639.0</v>
      </c>
      <c r="C697" s="330">
        <v>6565000.0</v>
      </c>
      <c r="D697" s="330">
        <v>1300000.0</v>
      </c>
      <c r="E697" s="330">
        <v>1279200.0</v>
      </c>
      <c r="F697" s="330">
        <v>2.2728666E7</v>
      </c>
      <c r="G697" s="330">
        <v>0.0</v>
      </c>
      <c r="H697" s="330">
        <v>3.0593666E7</v>
      </c>
      <c r="I697" s="330">
        <v>3.0572866E7</v>
      </c>
    </row>
    <row r="698" ht="22.5" customHeight="1">
      <c r="A698" s="327" t="s">
        <v>3238</v>
      </c>
      <c r="B698" s="328">
        <v>45640.0</v>
      </c>
      <c r="C698" s="330">
        <v>2.0773E7</v>
      </c>
      <c r="D698" s="330">
        <v>4.5172E7</v>
      </c>
      <c r="E698" s="330">
        <v>4.4449248E7</v>
      </c>
      <c r="F698" s="330">
        <v>6.4855E7</v>
      </c>
      <c r="G698" s="330">
        <v>0.0</v>
      </c>
      <c r="H698" s="330">
        <v>1.308E8</v>
      </c>
      <c r="I698" s="330">
        <v>1.30077248E8</v>
      </c>
    </row>
    <row r="699" ht="22.5" customHeight="1">
      <c r="A699" s="327" t="s">
        <v>3238</v>
      </c>
      <c r="B699" s="328">
        <v>45641.0</v>
      </c>
      <c r="C699" s="330">
        <v>2.8187E7</v>
      </c>
      <c r="D699" s="330">
        <v>1.223E7</v>
      </c>
      <c r="E699" s="330">
        <v>1.203264E7</v>
      </c>
      <c r="F699" s="330">
        <v>9.2802555E7</v>
      </c>
      <c r="G699" s="330">
        <v>1700000.0</v>
      </c>
      <c r="H699" s="330">
        <v>1.31519555E8</v>
      </c>
      <c r="I699" s="330">
        <v>1.31322195E8</v>
      </c>
    </row>
    <row r="700" ht="22.5" customHeight="1">
      <c r="A700" s="327" t="s">
        <v>3238</v>
      </c>
      <c r="B700" s="328">
        <v>45642.0</v>
      </c>
      <c r="C700" s="330">
        <v>2010000.0</v>
      </c>
      <c r="D700" s="330">
        <v>5782500.0</v>
      </c>
      <c r="E700" s="330">
        <v>5689180.0</v>
      </c>
      <c r="F700" s="330">
        <v>6.63185E7</v>
      </c>
      <c r="G700" s="330">
        <v>0.0</v>
      </c>
      <c r="H700" s="330">
        <v>7.4111E7</v>
      </c>
      <c r="I700" s="330">
        <v>7.401768E7</v>
      </c>
    </row>
    <row r="701" ht="22.5" customHeight="1">
      <c r="A701" s="327" t="s">
        <v>3238</v>
      </c>
      <c r="B701" s="328">
        <v>45643.0</v>
      </c>
      <c r="C701" s="330">
        <v>1.1704E7</v>
      </c>
      <c r="D701" s="330">
        <v>1.0912E7</v>
      </c>
      <c r="E701" s="330">
        <v>1.0728108E7</v>
      </c>
      <c r="F701" s="330">
        <v>3.35705E7</v>
      </c>
      <c r="G701" s="330">
        <v>0.0</v>
      </c>
      <c r="H701" s="330">
        <v>5.61865E7</v>
      </c>
      <c r="I701" s="330">
        <v>5.6002608E7</v>
      </c>
    </row>
    <row r="702" ht="22.5" customHeight="1">
      <c r="A702" s="327" t="s">
        <v>3238</v>
      </c>
      <c r="B702" s="328">
        <v>45644.0</v>
      </c>
      <c r="C702" s="330">
        <v>9776000.0</v>
      </c>
      <c r="D702" s="330">
        <v>0.0</v>
      </c>
      <c r="E702" s="330">
        <v>0.0</v>
      </c>
      <c r="F702" s="330">
        <v>2.3125E7</v>
      </c>
      <c r="G702" s="330">
        <v>0.0</v>
      </c>
      <c r="H702" s="330">
        <v>3.2901E7</v>
      </c>
      <c r="I702" s="330">
        <v>3.2901E7</v>
      </c>
    </row>
    <row r="703" ht="22.5" customHeight="1">
      <c r="A703" s="327" t="s">
        <v>3238</v>
      </c>
      <c r="B703" s="328">
        <v>45645.0</v>
      </c>
      <c r="C703" s="330">
        <v>3812000.0</v>
      </c>
      <c r="D703" s="330">
        <v>1400000.0</v>
      </c>
      <c r="E703" s="330">
        <v>1377600.0</v>
      </c>
      <c r="F703" s="330">
        <v>9795000.0</v>
      </c>
      <c r="G703" s="330">
        <v>0.0</v>
      </c>
      <c r="H703" s="330">
        <v>1.5007E7</v>
      </c>
      <c r="I703" s="330">
        <v>1.49846E7</v>
      </c>
    </row>
    <row r="704" ht="22.5" customHeight="1">
      <c r="A704" s="327" t="s">
        <v>3238</v>
      </c>
      <c r="B704" s="328">
        <v>45646.0</v>
      </c>
      <c r="C704" s="330">
        <v>4525000.0</v>
      </c>
      <c r="D704" s="330">
        <v>2545000.0</v>
      </c>
      <c r="E704" s="330">
        <v>2507280.0</v>
      </c>
      <c r="F704" s="330">
        <v>1.9557714E7</v>
      </c>
      <c r="G704" s="330">
        <v>0.0</v>
      </c>
      <c r="H704" s="330">
        <v>2.6627714E7</v>
      </c>
      <c r="I704" s="330">
        <v>2.6589994E7</v>
      </c>
    </row>
    <row r="705" ht="22.5" customHeight="1">
      <c r="A705" s="327" t="s">
        <v>3238</v>
      </c>
      <c r="B705" s="328">
        <v>45647.0</v>
      </c>
      <c r="C705" s="330">
        <v>3.3385E7</v>
      </c>
      <c r="D705" s="330">
        <v>4.825E7</v>
      </c>
      <c r="E705" s="330">
        <v>4.7478E7</v>
      </c>
      <c r="F705" s="330">
        <v>5.6368E7</v>
      </c>
      <c r="G705" s="330">
        <v>0.0</v>
      </c>
      <c r="H705" s="330">
        <v>1.38003E8</v>
      </c>
      <c r="I705" s="330">
        <v>1.37231E8</v>
      </c>
    </row>
    <row r="706" ht="22.5" customHeight="1">
      <c r="A706" s="327" t="s">
        <v>3238</v>
      </c>
      <c r="B706" s="328">
        <v>45648.0</v>
      </c>
      <c r="C706" s="330">
        <v>4.0788E7</v>
      </c>
      <c r="D706" s="330">
        <v>6885000.0</v>
      </c>
      <c r="E706" s="330">
        <v>6797690.0</v>
      </c>
      <c r="F706" s="330">
        <v>7.5838318E7</v>
      </c>
      <c r="G706" s="330">
        <v>0.0</v>
      </c>
      <c r="H706" s="330">
        <v>1.23511318E8</v>
      </c>
      <c r="I706" s="330">
        <v>1.23424008E8</v>
      </c>
    </row>
    <row r="707" ht="22.5" customHeight="1">
      <c r="A707" s="327" t="s">
        <v>3238</v>
      </c>
      <c r="B707" s="328">
        <v>45649.0</v>
      </c>
      <c r="C707" s="330">
        <v>1.3693E7</v>
      </c>
      <c r="D707" s="330">
        <v>0.0</v>
      </c>
      <c r="E707" s="330">
        <v>0.0</v>
      </c>
      <c r="F707" s="330">
        <v>4.1602E7</v>
      </c>
      <c r="G707" s="330">
        <v>0.0</v>
      </c>
      <c r="H707" s="330">
        <v>5.5295E7</v>
      </c>
      <c r="I707" s="330">
        <v>5.5295E7</v>
      </c>
    </row>
    <row r="708" ht="22.5" customHeight="1">
      <c r="A708" s="327" t="s">
        <v>3238</v>
      </c>
      <c r="B708" s="328">
        <v>45650.0</v>
      </c>
      <c r="C708" s="330">
        <v>1.1005E7</v>
      </c>
      <c r="D708" s="330">
        <v>4066000.0</v>
      </c>
      <c r="E708" s="330">
        <v>4000744.0</v>
      </c>
      <c r="F708" s="330">
        <v>5.8913E7</v>
      </c>
      <c r="G708" s="330">
        <v>0.0</v>
      </c>
      <c r="H708" s="330">
        <v>7.3984E7</v>
      </c>
      <c r="I708" s="330">
        <v>7.3918744E7</v>
      </c>
    </row>
    <row r="709" ht="22.5" customHeight="1">
      <c r="A709" s="327" t="s">
        <v>3238</v>
      </c>
      <c r="B709" s="328">
        <v>45651.0</v>
      </c>
      <c r="C709" s="330">
        <v>3200000.0</v>
      </c>
      <c r="D709" s="330">
        <v>8274000.0</v>
      </c>
      <c r="E709" s="330">
        <v>8141616.0</v>
      </c>
      <c r="F709" s="330">
        <v>6.443E7</v>
      </c>
      <c r="G709" s="330">
        <v>0.0</v>
      </c>
      <c r="H709" s="330">
        <v>7.5904E7</v>
      </c>
      <c r="I709" s="330">
        <v>7.5771616E7</v>
      </c>
    </row>
    <row r="710" ht="22.5" customHeight="1">
      <c r="A710" s="327" t="s">
        <v>3238</v>
      </c>
      <c r="B710" s="328">
        <v>45652.0</v>
      </c>
      <c r="C710" s="330">
        <v>1.2267E7</v>
      </c>
      <c r="D710" s="330">
        <v>1200000.0</v>
      </c>
      <c r="E710" s="330">
        <v>1180800.0</v>
      </c>
      <c r="F710" s="330">
        <v>2.3764E7</v>
      </c>
      <c r="G710" s="330">
        <v>0.0</v>
      </c>
      <c r="H710" s="330">
        <v>3.7231E7</v>
      </c>
      <c r="I710" s="330">
        <v>3.72118E7</v>
      </c>
    </row>
    <row r="711" ht="22.5" customHeight="1">
      <c r="A711" s="327" t="s">
        <v>3238</v>
      </c>
      <c r="B711" s="328">
        <v>45653.0</v>
      </c>
      <c r="C711" s="330">
        <v>1.164E7</v>
      </c>
      <c r="D711" s="330">
        <v>3080000.0</v>
      </c>
      <c r="E711" s="330">
        <v>3029920.0</v>
      </c>
      <c r="F711" s="330">
        <v>4.70785E7</v>
      </c>
      <c r="G711" s="330">
        <v>0.0</v>
      </c>
      <c r="H711" s="330">
        <v>6.17985E7</v>
      </c>
      <c r="I711" s="330">
        <v>6.174842E7</v>
      </c>
    </row>
    <row r="712" ht="22.5" customHeight="1">
      <c r="A712" s="327" t="s">
        <v>3238</v>
      </c>
      <c r="B712" s="328">
        <v>45654.0</v>
      </c>
      <c r="C712" s="330">
        <v>1.1545E7</v>
      </c>
      <c r="D712" s="330">
        <v>1.744E7</v>
      </c>
      <c r="E712" s="330">
        <v>1.486824E7</v>
      </c>
      <c r="F712" s="330">
        <v>1.23242E8</v>
      </c>
      <c r="G712" s="330">
        <v>0.0</v>
      </c>
      <c r="H712" s="330">
        <v>1.52227E8</v>
      </c>
      <c r="I712" s="330">
        <v>1.4965524E8</v>
      </c>
    </row>
    <row r="713" ht="22.5" customHeight="1">
      <c r="A713" s="327" t="s">
        <v>3238</v>
      </c>
      <c r="B713" s="328">
        <v>45655.0</v>
      </c>
      <c r="C713" s="330">
        <v>3.247E7</v>
      </c>
      <c r="D713" s="330">
        <v>1.0185E7</v>
      </c>
      <c r="E713" s="330">
        <v>1.002204E7</v>
      </c>
      <c r="F713" s="330">
        <v>7.1406E7</v>
      </c>
      <c r="G713" s="330">
        <v>0.0</v>
      </c>
      <c r="H713" s="330">
        <v>1.14061E8</v>
      </c>
      <c r="I713" s="330">
        <v>1.1389804E8</v>
      </c>
    </row>
    <row r="714" ht="22.5" customHeight="1">
      <c r="A714" s="327" t="s">
        <v>3238</v>
      </c>
      <c r="B714" s="328">
        <v>45656.0</v>
      </c>
      <c r="C714" s="330">
        <v>5743000.0</v>
      </c>
      <c r="D714" s="330">
        <v>6132500.0</v>
      </c>
      <c r="E714" s="330">
        <v>6030060.0</v>
      </c>
      <c r="F714" s="330">
        <v>2.6190333E7</v>
      </c>
      <c r="G714" s="330">
        <v>0.0</v>
      </c>
      <c r="H714" s="330">
        <v>3.8065833E7</v>
      </c>
      <c r="I714" s="330">
        <v>3.7963393E7</v>
      </c>
    </row>
    <row r="715" ht="22.5" customHeight="1">
      <c r="A715" s="331" t="s">
        <v>3238</v>
      </c>
      <c r="B715" s="332">
        <v>45657.0</v>
      </c>
      <c r="C715" s="334">
        <v>5890000.0</v>
      </c>
      <c r="D715" s="334">
        <v>3630000.0</v>
      </c>
      <c r="E715" s="334">
        <v>0.0</v>
      </c>
      <c r="F715" s="334">
        <v>3.331E7</v>
      </c>
      <c r="G715" s="334">
        <v>0.0</v>
      </c>
      <c r="H715" s="334">
        <v>4.283E7</v>
      </c>
      <c r="I715" s="334">
        <v>3.92E7</v>
      </c>
    </row>
    <row r="716" ht="22.5" customHeight="1">
      <c r="A716" s="335" t="s">
        <v>3243</v>
      </c>
      <c r="B716" s="328">
        <v>45658.0</v>
      </c>
      <c r="C716" s="330">
        <v>0.0</v>
      </c>
      <c r="D716" s="330">
        <v>0.0</v>
      </c>
      <c r="E716" s="330">
        <v>0.0</v>
      </c>
      <c r="F716" s="330">
        <v>0.0</v>
      </c>
      <c r="G716" s="330">
        <v>0.0</v>
      </c>
      <c r="H716" s="330">
        <v>0.0</v>
      </c>
      <c r="I716" s="330">
        <v>0.0</v>
      </c>
    </row>
    <row r="717" ht="22.5" customHeight="1">
      <c r="A717" s="335" t="s">
        <v>3243</v>
      </c>
      <c r="B717" s="328">
        <v>45659.0</v>
      </c>
      <c r="C717" s="330">
        <v>2445000.0</v>
      </c>
      <c r="D717" s="330">
        <v>7000000.0</v>
      </c>
      <c r="E717" s="330">
        <v>6893000.0</v>
      </c>
      <c r="F717" s="330">
        <v>1.426E7</v>
      </c>
      <c r="G717" s="330">
        <v>0.0</v>
      </c>
      <c r="H717" s="330">
        <v>2.3705E7</v>
      </c>
      <c r="I717" s="330">
        <v>2.3598E7</v>
      </c>
    </row>
    <row r="718" ht="22.5" customHeight="1">
      <c r="A718" s="335" t="s">
        <v>3243</v>
      </c>
      <c r="B718" s="328">
        <v>45660.0</v>
      </c>
      <c r="C718" s="330">
        <v>7035000.0</v>
      </c>
      <c r="D718" s="330">
        <v>1.167E7</v>
      </c>
      <c r="E718" s="330">
        <v>1.147256E7</v>
      </c>
      <c r="F718" s="330">
        <v>4.2362E7</v>
      </c>
      <c r="G718" s="330">
        <v>150000.0</v>
      </c>
      <c r="H718" s="330">
        <v>6.0917E7</v>
      </c>
      <c r="I718" s="330">
        <v>6.071956E7</v>
      </c>
    </row>
    <row r="719" ht="22.5" customHeight="1">
      <c r="A719" s="335" t="s">
        <v>3243</v>
      </c>
      <c r="B719" s="328">
        <v>45661.0</v>
      </c>
      <c r="C719" s="330">
        <v>1.6506E7</v>
      </c>
      <c r="D719" s="330">
        <v>9791000.0</v>
      </c>
      <c r="E719" s="330">
        <v>9620624.0</v>
      </c>
      <c r="F719" s="330">
        <v>9.1503909E7</v>
      </c>
      <c r="G719" s="330">
        <v>0.0</v>
      </c>
      <c r="H719" s="330">
        <v>1.17800909E8</v>
      </c>
      <c r="I719" s="330">
        <v>1.17630533E8</v>
      </c>
    </row>
    <row r="720" ht="22.5" customHeight="1">
      <c r="A720" s="335" t="s">
        <v>3243</v>
      </c>
      <c r="B720" s="328">
        <v>45662.0</v>
      </c>
      <c r="C720" s="330">
        <v>3.5902E7</v>
      </c>
      <c r="D720" s="330">
        <v>8.0985E7</v>
      </c>
      <c r="E720" s="330">
        <v>7.953747E7</v>
      </c>
      <c r="F720" s="330">
        <v>6.4618E7</v>
      </c>
      <c r="G720" s="330">
        <v>350000.0</v>
      </c>
      <c r="H720" s="330">
        <v>1.81155E8</v>
      </c>
      <c r="I720" s="330">
        <v>1.7970747E8</v>
      </c>
    </row>
    <row r="721" ht="22.5" customHeight="1">
      <c r="A721" s="335" t="s">
        <v>3243</v>
      </c>
      <c r="B721" s="328">
        <v>45663.0</v>
      </c>
      <c r="C721" s="330">
        <v>1.5225E7</v>
      </c>
      <c r="D721" s="330">
        <v>4.265E7</v>
      </c>
      <c r="E721" s="330">
        <v>4.18987E7</v>
      </c>
      <c r="F721" s="330">
        <v>3.1173E7</v>
      </c>
      <c r="G721" s="330">
        <v>0.0</v>
      </c>
      <c r="H721" s="330">
        <v>8.9048E7</v>
      </c>
      <c r="I721" s="330">
        <v>8.82967E7</v>
      </c>
    </row>
    <row r="722" ht="22.5" customHeight="1">
      <c r="A722" s="335" t="s">
        <v>3243</v>
      </c>
      <c r="B722" s="328">
        <v>45664.0</v>
      </c>
      <c r="C722" s="330">
        <v>1.528E7</v>
      </c>
      <c r="D722" s="330">
        <v>8090000.0</v>
      </c>
      <c r="E722" s="330">
        <v>7949985.0</v>
      </c>
      <c r="F722" s="330">
        <v>4.2339818E7</v>
      </c>
      <c r="G722" s="330">
        <v>0.0</v>
      </c>
      <c r="H722" s="330">
        <v>6.5709818E7</v>
      </c>
      <c r="I722" s="330">
        <v>6.5569803E7</v>
      </c>
    </row>
    <row r="723" ht="22.5" customHeight="1">
      <c r="A723" s="335" t="s">
        <v>3243</v>
      </c>
      <c r="B723" s="328">
        <v>45665.0</v>
      </c>
      <c r="C723" s="330">
        <v>9767000.0</v>
      </c>
      <c r="D723" s="330">
        <v>1.2908777E7</v>
      </c>
      <c r="E723" s="330">
        <v>1.2676419E7</v>
      </c>
      <c r="F723" s="330">
        <v>2.99735E7</v>
      </c>
      <c r="G723" s="330">
        <v>0.0</v>
      </c>
      <c r="H723" s="330">
        <v>5.2649277E7</v>
      </c>
      <c r="I723" s="330">
        <v>5.2416919E7</v>
      </c>
    </row>
    <row r="724" ht="22.5" customHeight="1">
      <c r="A724" s="335" t="s">
        <v>3243</v>
      </c>
      <c r="B724" s="328">
        <v>45666.0</v>
      </c>
      <c r="C724" s="330">
        <v>1.4183E7</v>
      </c>
      <c r="D724" s="330">
        <v>6980000.0</v>
      </c>
      <c r="E724" s="330">
        <v>6841140.0</v>
      </c>
      <c r="F724" s="330">
        <v>4.26835E7</v>
      </c>
      <c r="G724" s="330">
        <v>0.0</v>
      </c>
      <c r="H724" s="330">
        <v>6.38465E7</v>
      </c>
      <c r="I724" s="330">
        <v>6.370764E7</v>
      </c>
    </row>
    <row r="725" ht="22.5" customHeight="1">
      <c r="A725" s="335" t="s">
        <v>3243</v>
      </c>
      <c r="B725" s="328">
        <v>45667.0</v>
      </c>
      <c r="C725" s="330">
        <v>1.5362E7</v>
      </c>
      <c r="D725" s="330">
        <v>6045000.0</v>
      </c>
      <c r="E725" s="330">
        <v>5930990.0</v>
      </c>
      <c r="F725" s="330">
        <v>9.54005E7</v>
      </c>
      <c r="G725" s="330">
        <v>0.0</v>
      </c>
      <c r="H725" s="330">
        <v>1.168075E8</v>
      </c>
      <c r="I725" s="330">
        <v>1.1669349E8</v>
      </c>
    </row>
    <row r="726" ht="22.5" customHeight="1">
      <c r="A726" s="335" t="s">
        <v>3243</v>
      </c>
      <c r="B726" s="328">
        <v>45668.0</v>
      </c>
      <c r="C726" s="330">
        <v>2.6676E7</v>
      </c>
      <c r="D726" s="330">
        <v>2.54525E7</v>
      </c>
      <c r="E726" s="330">
        <v>2.500628E7</v>
      </c>
      <c r="F726" s="330">
        <v>6.75875E7</v>
      </c>
      <c r="G726" s="330">
        <v>0.0</v>
      </c>
      <c r="H726" s="330">
        <v>1.19716E8</v>
      </c>
      <c r="I726" s="330">
        <v>1.1926978E8</v>
      </c>
    </row>
    <row r="727" ht="22.5" customHeight="1">
      <c r="A727" s="335" t="s">
        <v>3243</v>
      </c>
      <c r="B727" s="328">
        <v>45669.0</v>
      </c>
      <c r="C727" s="330">
        <v>3.7344E7</v>
      </c>
      <c r="D727" s="330">
        <v>2.224E7</v>
      </c>
      <c r="E727" s="330">
        <v>2.183968E7</v>
      </c>
      <c r="F727" s="330">
        <v>7.6604346E7</v>
      </c>
      <c r="G727" s="330">
        <v>0.0</v>
      </c>
      <c r="H727" s="330">
        <v>1.36188346E8</v>
      </c>
      <c r="I727" s="330">
        <v>1.35788026E8</v>
      </c>
    </row>
    <row r="728" ht="22.5" customHeight="1">
      <c r="A728" s="335" t="s">
        <v>3243</v>
      </c>
      <c r="B728" s="328">
        <v>45670.0</v>
      </c>
      <c r="C728" s="330">
        <v>1.168E7</v>
      </c>
      <c r="D728" s="330">
        <v>1.20825E7</v>
      </c>
      <c r="E728" s="330">
        <v>1.1833015E7</v>
      </c>
      <c r="F728" s="330">
        <v>4.7102E7</v>
      </c>
      <c r="G728" s="330">
        <v>0.0</v>
      </c>
      <c r="H728" s="330">
        <v>7.08645E7</v>
      </c>
      <c r="I728" s="330">
        <v>7.0615015E7</v>
      </c>
    </row>
    <row r="729" ht="22.5" customHeight="1">
      <c r="A729" s="335" t="s">
        <v>3243</v>
      </c>
      <c r="B729" s="328">
        <v>45671.0</v>
      </c>
      <c r="C729" s="330">
        <v>1.3055E7</v>
      </c>
      <c r="D729" s="330">
        <v>7333333.0</v>
      </c>
      <c r="E729" s="330">
        <v>7195133.0</v>
      </c>
      <c r="F729" s="330">
        <v>4.00435E7</v>
      </c>
      <c r="G729" s="330">
        <v>0.0</v>
      </c>
      <c r="H729" s="330">
        <v>6.0431833E7</v>
      </c>
      <c r="I729" s="330">
        <v>6.0293633E7</v>
      </c>
    </row>
    <row r="730" ht="22.5" customHeight="1">
      <c r="A730" s="335" t="s">
        <v>3243</v>
      </c>
      <c r="B730" s="328">
        <v>45672.0</v>
      </c>
      <c r="C730" s="330">
        <v>1.011E7</v>
      </c>
      <c r="D730" s="330">
        <v>8916000.0</v>
      </c>
      <c r="E730" s="330">
        <v>8780512.0</v>
      </c>
      <c r="F730" s="330">
        <v>7.72775E7</v>
      </c>
      <c r="G730" s="330">
        <v>0.0</v>
      </c>
      <c r="H730" s="330">
        <v>9.63035E7</v>
      </c>
      <c r="I730" s="330">
        <v>9.6168012E7</v>
      </c>
    </row>
    <row r="731" ht="22.5" customHeight="1">
      <c r="A731" s="335" t="s">
        <v>3243</v>
      </c>
      <c r="B731" s="328">
        <v>45673.0</v>
      </c>
      <c r="C731" s="330">
        <v>1.292E7</v>
      </c>
      <c r="D731" s="330">
        <v>2775000.0</v>
      </c>
      <c r="E731" s="330">
        <v>2725050.0</v>
      </c>
      <c r="F731" s="330">
        <v>4.6776E7</v>
      </c>
      <c r="G731" s="330">
        <v>0.0</v>
      </c>
      <c r="H731" s="330">
        <v>6.2471E7</v>
      </c>
      <c r="I731" s="330">
        <v>6.242105E7</v>
      </c>
    </row>
    <row r="732" ht="22.5" customHeight="1">
      <c r="A732" s="335" t="s">
        <v>3243</v>
      </c>
      <c r="B732" s="328">
        <v>45674.0</v>
      </c>
      <c r="C732" s="330">
        <v>1.9363E7</v>
      </c>
      <c r="D732" s="330">
        <v>1.076E7</v>
      </c>
      <c r="E732" s="330">
        <v>1.057932E7</v>
      </c>
      <c r="F732" s="330">
        <v>4.09765E7</v>
      </c>
      <c r="G732" s="330">
        <v>350000.0</v>
      </c>
      <c r="H732" s="330">
        <v>7.07495E7</v>
      </c>
      <c r="I732" s="330">
        <v>7.056882E7</v>
      </c>
    </row>
    <row r="733" ht="22.5" customHeight="1">
      <c r="A733" s="335" t="s">
        <v>3243</v>
      </c>
      <c r="B733" s="328">
        <v>45675.0</v>
      </c>
      <c r="C733" s="330">
        <v>2.425E7</v>
      </c>
      <c r="D733" s="330">
        <v>6.0283E7</v>
      </c>
      <c r="E733" s="330">
        <v>5.9197006E7</v>
      </c>
      <c r="F733" s="330">
        <v>1.33073E8</v>
      </c>
      <c r="G733" s="330">
        <v>0.0</v>
      </c>
      <c r="H733" s="330">
        <v>2.17606E8</v>
      </c>
      <c r="I733" s="330">
        <v>2.16520006E8</v>
      </c>
    </row>
    <row r="734" ht="22.5" customHeight="1">
      <c r="A734" s="335" t="s">
        <v>3243</v>
      </c>
      <c r="B734" s="328">
        <v>45676.0</v>
      </c>
      <c r="C734" s="330">
        <v>5.0312E7</v>
      </c>
      <c r="D734" s="330">
        <v>4395000.0</v>
      </c>
      <c r="E734" s="330">
        <v>4331890.0</v>
      </c>
      <c r="F734" s="330">
        <v>1.02076151E8</v>
      </c>
      <c r="G734" s="330">
        <v>0.0</v>
      </c>
      <c r="H734" s="330">
        <v>1.56783151E8</v>
      </c>
      <c r="I734" s="330">
        <v>1.56720041E8</v>
      </c>
    </row>
    <row r="735" ht="22.5" customHeight="1">
      <c r="A735" s="335" t="s">
        <v>3243</v>
      </c>
      <c r="B735" s="328">
        <v>45677.0</v>
      </c>
      <c r="C735" s="330">
        <v>5673000.0</v>
      </c>
      <c r="D735" s="330">
        <v>3835000.0</v>
      </c>
      <c r="E735" s="330">
        <v>3765970.0</v>
      </c>
      <c r="F735" s="330">
        <v>3.93105E7</v>
      </c>
      <c r="G735" s="330">
        <v>0.0</v>
      </c>
      <c r="H735" s="330">
        <v>4.88185E7</v>
      </c>
      <c r="I735" s="330">
        <v>4.874947E7</v>
      </c>
    </row>
    <row r="736" ht="22.5" customHeight="1">
      <c r="A736" s="335" t="s">
        <v>3243</v>
      </c>
      <c r="B736" s="328">
        <v>45678.0</v>
      </c>
      <c r="C736" s="330">
        <v>3.0959E7</v>
      </c>
      <c r="D736" s="330">
        <v>7222000.0</v>
      </c>
      <c r="E736" s="330">
        <v>7114054.0</v>
      </c>
      <c r="F736" s="330">
        <v>8.0514E7</v>
      </c>
      <c r="G736" s="330">
        <v>0.0</v>
      </c>
      <c r="H736" s="330">
        <v>1.18695E8</v>
      </c>
      <c r="I736" s="330">
        <v>1.18587054E8</v>
      </c>
    </row>
    <row r="737" ht="22.5" customHeight="1">
      <c r="A737" s="335" t="s">
        <v>3243</v>
      </c>
      <c r="B737" s="328">
        <v>45679.0</v>
      </c>
      <c r="C737" s="330">
        <v>1.19205E7</v>
      </c>
      <c r="D737" s="330">
        <v>4744000.0</v>
      </c>
      <c r="E737" s="330">
        <v>4658608.0</v>
      </c>
      <c r="F737" s="330">
        <v>4.17495E7</v>
      </c>
      <c r="G737" s="330">
        <v>0.0</v>
      </c>
      <c r="H737" s="330">
        <v>5.8414E7</v>
      </c>
      <c r="I737" s="330">
        <v>5.8328608E7</v>
      </c>
    </row>
    <row r="738" ht="22.5" customHeight="1">
      <c r="A738" s="335" t="s">
        <v>3243</v>
      </c>
      <c r="B738" s="328">
        <v>45680.0</v>
      </c>
      <c r="C738" s="330">
        <v>0.0</v>
      </c>
      <c r="D738" s="330">
        <v>0.0</v>
      </c>
      <c r="E738" s="330">
        <v>0.0</v>
      </c>
      <c r="F738" s="330">
        <v>245000.0</v>
      </c>
      <c r="G738" s="330">
        <v>0.0</v>
      </c>
      <c r="H738" s="330">
        <v>245000.0</v>
      </c>
      <c r="I738" s="330">
        <v>245000.0</v>
      </c>
    </row>
    <row r="739" ht="22.5" customHeight="1">
      <c r="A739" s="335" t="s">
        <v>3243</v>
      </c>
      <c r="B739" s="328">
        <v>45681.0</v>
      </c>
      <c r="C739" s="330">
        <v>0.0</v>
      </c>
      <c r="D739" s="330">
        <v>0.0</v>
      </c>
      <c r="E739" s="330">
        <v>0.0</v>
      </c>
      <c r="F739" s="330">
        <v>4010000.0</v>
      </c>
      <c r="G739" s="330">
        <v>0.0</v>
      </c>
      <c r="H739" s="330">
        <v>4010000.0</v>
      </c>
      <c r="I739" s="330">
        <v>4010000.0</v>
      </c>
    </row>
    <row r="740" ht="22.5" customHeight="1">
      <c r="A740" s="335" t="s">
        <v>3243</v>
      </c>
      <c r="B740" s="328">
        <v>45682.0</v>
      </c>
      <c r="C740" s="330">
        <v>0.0</v>
      </c>
      <c r="D740" s="330">
        <v>0.0</v>
      </c>
      <c r="E740" s="330">
        <v>0.0</v>
      </c>
      <c r="F740" s="330">
        <v>0.0</v>
      </c>
      <c r="G740" s="330">
        <v>0.0</v>
      </c>
      <c r="H740" s="330">
        <v>0.0</v>
      </c>
      <c r="I740" s="330">
        <v>0.0</v>
      </c>
    </row>
    <row r="741" ht="22.5" customHeight="1">
      <c r="A741" s="335" t="s">
        <v>3243</v>
      </c>
      <c r="B741" s="328">
        <v>45683.0</v>
      </c>
      <c r="C741" s="330">
        <v>0.0</v>
      </c>
      <c r="D741" s="330">
        <v>0.0</v>
      </c>
      <c r="E741" s="330">
        <v>0.0</v>
      </c>
      <c r="F741" s="330">
        <v>0.0</v>
      </c>
      <c r="G741" s="330">
        <v>0.0</v>
      </c>
      <c r="H741" s="330">
        <v>0.0</v>
      </c>
      <c r="I741" s="330">
        <v>0.0</v>
      </c>
    </row>
    <row r="742" ht="22.5" customHeight="1">
      <c r="A742" s="335" t="s">
        <v>3243</v>
      </c>
      <c r="B742" s="328">
        <v>45684.0</v>
      </c>
      <c r="C742" s="330">
        <v>0.0</v>
      </c>
      <c r="D742" s="330">
        <v>0.0</v>
      </c>
      <c r="E742" s="330">
        <v>0.0</v>
      </c>
      <c r="F742" s="330">
        <v>0.0</v>
      </c>
      <c r="G742" s="330">
        <v>0.0</v>
      </c>
      <c r="H742" s="330">
        <v>0.0</v>
      </c>
      <c r="I742" s="330">
        <v>0.0</v>
      </c>
    </row>
    <row r="743" ht="22.5" customHeight="1">
      <c r="A743" s="335" t="s">
        <v>3243</v>
      </c>
      <c r="B743" s="328">
        <v>45685.0</v>
      </c>
      <c r="C743" s="330">
        <v>0.0</v>
      </c>
      <c r="D743" s="330">
        <v>0.0</v>
      </c>
      <c r="E743" s="330">
        <v>0.0</v>
      </c>
      <c r="F743" s="330">
        <v>0.0</v>
      </c>
      <c r="G743" s="330">
        <v>0.0</v>
      </c>
      <c r="H743" s="330">
        <v>0.0</v>
      </c>
      <c r="I743" s="330">
        <v>0.0</v>
      </c>
    </row>
    <row r="744" ht="22.5" customHeight="1">
      <c r="A744" s="335" t="s">
        <v>3243</v>
      </c>
      <c r="B744" s="328">
        <v>45686.0</v>
      </c>
      <c r="C744" s="330">
        <v>0.0</v>
      </c>
      <c r="D744" s="330">
        <v>0.0</v>
      </c>
      <c r="E744" s="330">
        <v>0.0</v>
      </c>
      <c r="F744" s="330">
        <v>0.0</v>
      </c>
      <c r="G744" s="330">
        <v>0.0</v>
      </c>
      <c r="H744" s="330">
        <v>0.0</v>
      </c>
      <c r="I744" s="330">
        <v>0.0</v>
      </c>
    </row>
    <row r="745" ht="22.5" customHeight="1">
      <c r="A745" s="335" t="s">
        <v>3243</v>
      </c>
      <c r="B745" s="328">
        <v>45687.0</v>
      </c>
      <c r="C745" s="330">
        <v>0.0</v>
      </c>
      <c r="D745" s="330">
        <v>0.0</v>
      </c>
      <c r="E745" s="330">
        <v>0.0</v>
      </c>
      <c r="F745" s="330">
        <v>0.0</v>
      </c>
      <c r="G745" s="330">
        <v>0.0</v>
      </c>
      <c r="H745" s="330">
        <v>0.0</v>
      </c>
      <c r="I745" s="330">
        <v>0.0</v>
      </c>
    </row>
    <row r="746" ht="22.5" customHeight="1">
      <c r="A746" s="336" t="s">
        <v>3243</v>
      </c>
      <c r="B746" s="332">
        <v>45688.0</v>
      </c>
      <c r="C746" s="334">
        <v>0.0</v>
      </c>
      <c r="D746" s="334">
        <v>0.0</v>
      </c>
      <c r="E746" s="334">
        <v>0.0</v>
      </c>
      <c r="F746" s="334">
        <v>0.0</v>
      </c>
      <c r="G746" s="334">
        <v>0.0</v>
      </c>
      <c r="H746" s="334">
        <v>0.0</v>
      </c>
      <c r="I746" s="334">
        <v>0.0</v>
      </c>
    </row>
    <row r="747" ht="22.5" customHeight="1">
      <c r="A747" s="335" t="s">
        <v>3250</v>
      </c>
      <c r="B747" s="328">
        <v>45689.0</v>
      </c>
      <c r="C747" s="330">
        <v>0.0</v>
      </c>
      <c r="D747" s="330">
        <v>0.0</v>
      </c>
      <c r="E747" s="330">
        <v>0.0</v>
      </c>
      <c r="F747" s="330">
        <v>0.0</v>
      </c>
      <c r="G747" s="337">
        <v>0.0</v>
      </c>
      <c r="H747" s="330">
        <v>0.0</v>
      </c>
      <c r="I747" s="330">
        <v>0.0</v>
      </c>
    </row>
    <row r="748" ht="22.5" customHeight="1">
      <c r="A748" s="335" t="s">
        <v>3250</v>
      </c>
      <c r="B748" s="328">
        <v>45690.0</v>
      </c>
      <c r="C748" s="330">
        <v>0.0</v>
      </c>
      <c r="D748" s="330">
        <v>0.0</v>
      </c>
      <c r="E748" s="330">
        <v>0.0</v>
      </c>
      <c r="F748" s="330">
        <v>0.0</v>
      </c>
      <c r="G748" s="337">
        <v>0.0</v>
      </c>
      <c r="H748" s="330">
        <v>0.0</v>
      </c>
      <c r="I748" s="330">
        <v>0.0</v>
      </c>
    </row>
    <row r="749" ht="22.5" customHeight="1">
      <c r="A749" s="335" t="s">
        <v>3250</v>
      </c>
      <c r="B749" s="328">
        <v>45691.0</v>
      </c>
      <c r="C749" s="330">
        <v>0.0</v>
      </c>
      <c r="D749" s="330">
        <v>0.0</v>
      </c>
      <c r="E749" s="330">
        <v>0.0</v>
      </c>
      <c r="F749" s="330">
        <v>0.0</v>
      </c>
      <c r="G749" s="337">
        <v>0.0</v>
      </c>
      <c r="H749" s="330">
        <v>0.0</v>
      </c>
      <c r="I749" s="330">
        <v>0.0</v>
      </c>
    </row>
    <row r="750" ht="22.5" customHeight="1">
      <c r="A750" s="335" t="s">
        <v>3250</v>
      </c>
      <c r="B750" s="328">
        <v>45692.0</v>
      </c>
      <c r="C750" s="330">
        <v>0.0</v>
      </c>
      <c r="D750" s="330">
        <v>0.0</v>
      </c>
      <c r="E750" s="330">
        <v>0.0</v>
      </c>
      <c r="F750" s="330">
        <v>0.0</v>
      </c>
      <c r="G750" s="337">
        <v>0.0</v>
      </c>
      <c r="H750" s="330">
        <v>0.0</v>
      </c>
      <c r="I750" s="330">
        <v>0.0</v>
      </c>
    </row>
    <row r="751" ht="22.5" customHeight="1">
      <c r="A751" s="335" t="s">
        <v>3250</v>
      </c>
      <c r="B751" s="328">
        <v>45693.0</v>
      </c>
      <c r="C751" s="330">
        <v>0.0</v>
      </c>
      <c r="D751" s="330">
        <v>0.0</v>
      </c>
      <c r="E751" s="330">
        <v>0.0</v>
      </c>
      <c r="F751" s="330">
        <v>0.0</v>
      </c>
      <c r="G751" s="337">
        <v>0.0</v>
      </c>
      <c r="H751" s="330">
        <v>0.0</v>
      </c>
      <c r="I751" s="330">
        <v>0.0</v>
      </c>
    </row>
    <row r="752" ht="22.5" customHeight="1">
      <c r="A752" s="335" t="s">
        <v>3250</v>
      </c>
      <c r="B752" s="328">
        <v>45694.0</v>
      </c>
      <c r="C752" s="330">
        <v>0.0</v>
      </c>
      <c r="D752" s="330">
        <v>0.0</v>
      </c>
      <c r="E752" s="330">
        <v>0.0</v>
      </c>
      <c r="F752" s="330">
        <v>0.0</v>
      </c>
      <c r="G752" s="337">
        <v>0.0</v>
      </c>
      <c r="H752" s="330">
        <v>0.0</v>
      </c>
      <c r="I752" s="330">
        <v>0.0</v>
      </c>
    </row>
    <row r="753" ht="22.5" customHeight="1">
      <c r="A753" s="335" t="s">
        <v>3250</v>
      </c>
      <c r="B753" s="328">
        <v>45695.0</v>
      </c>
      <c r="C753" s="330">
        <v>3050000.0</v>
      </c>
      <c r="D753" s="330">
        <v>1300000.0</v>
      </c>
      <c r="E753" s="330">
        <v>1271400.0</v>
      </c>
      <c r="F753" s="330">
        <v>5.5447984E7</v>
      </c>
      <c r="G753" s="337">
        <v>0.0</v>
      </c>
      <c r="H753" s="330">
        <v>5.9797984E7</v>
      </c>
      <c r="I753" s="330">
        <v>5.9769384E7</v>
      </c>
    </row>
    <row r="754" ht="22.5" customHeight="1">
      <c r="A754" s="335" t="s">
        <v>3250</v>
      </c>
      <c r="B754" s="328">
        <v>45696.0</v>
      </c>
      <c r="C754" s="330">
        <v>2.2886E7</v>
      </c>
      <c r="D754" s="330">
        <v>6678333.0</v>
      </c>
      <c r="E754" s="330">
        <v>6558123.0</v>
      </c>
      <c r="F754" s="330">
        <v>5.0692E7</v>
      </c>
      <c r="G754" s="337">
        <v>0.0</v>
      </c>
      <c r="H754" s="330">
        <v>8.0256333E7</v>
      </c>
      <c r="I754" s="330">
        <v>8.0136123E7</v>
      </c>
    </row>
    <row r="755" ht="22.5" customHeight="1">
      <c r="A755" s="335" t="s">
        <v>3250</v>
      </c>
      <c r="B755" s="328">
        <v>45697.0</v>
      </c>
      <c r="C755" s="330">
        <v>4.6873E7</v>
      </c>
      <c r="D755" s="330">
        <v>4.9385E7</v>
      </c>
      <c r="E755" s="330">
        <v>4.849607E7</v>
      </c>
      <c r="F755" s="330">
        <v>1.10622E8</v>
      </c>
      <c r="G755" s="337">
        <v>0.0</v>
      </c>
      <c r="H755" s="330">
        <v>2.0688E8</v>
      </c>
      <c r="I755" s="330">
        <v>2.0599107E8</v>
      </c>
    </row>
    <row r="756" ht="22.5" customHeight="1">
      <c r="A756" s="335" t="s">
        <v>3250</v>
      </c>
      <c r="B756" s="328">
        <v>45698.0</v>
      </c>
      <c r="C756" s="330">
        <v>1.8795E7</v>
      </c>
      <c r="D756" s="330">
        <v>9575000.0</v>
      </c>
      <c r="E756" s="330">
        <v>9417650.0</v>
      </c>
      <c r="F756" s="330">
        <v>4.1553E7</v>
      </c>
      <c r="G756" s="337">
        <v>2000000.0</v>
      </c>
      <c r="H756" s="330">
        <v>6.7923E7</v>
      </c>
      <c r="I756" s="330">
        <v>6.776565E7</v>
      </c>
    </row>
    <row r="757" ht="22.5" customHeight="1">
      <c r="A757" s="335" t="s">
        <v>3250</v>
      </c>
      <c r="B757" s="328">
        <v>45699.0</v>
      </c>
      <c r="C757" s="330">
        <v>1.0533E7</v>
      </c>
      <c r="D757" s="330">
        <v>8333000.0</v>
      </c>
      <c r="E757" s="330">
        <v>8176006.0</v>
      </c>
      <c r="F757" s="330">
        <v>7.4481E7</v>
      </c>
      <c r="G757" s="337">
        <v>0.0</v>
      </c>
      <c r="H757" s="330">
        <v>9.3347E7</v>
      </c>
      <c r="I757" s="330">
        <v>9.3190006E7</v>
      </c>
    </row>
    <row r="758" ht="22.5" customHeight="1">
      <c r="A758" s="335" t="s">
        <v>3250</v>
      </c>
      <c r="B758" s="328">
        <v>45700.0</v>
      </c>
      <c r="C758" s="330">
        <v>2.2732E7</v>
      </c>
      <c r="D758" s="330">
        <v>9815000.0</v>
      </c>
      <c r="E758" s="330">
        <v>9645330.0</v>
      </c>
      <c r="F758" s="330">
        <v>5.5560666E7</v>
      </c>
      <c r="G758" s="337">
        <v>0.0</v>
      </c>
      <c r="H758" s="330">
        <v>8.8107666E7</v>
      </c>
      <c r="I758" s="330">
        <v>8.7937996E7</v>
      </c>
    </row>
    <row r="759" ht="22.5" customHeight="1">
      <c r="A759" s="335" t="s">
        <v>3250</v>
      </c>
      <c r="B759" s="328">
        <v>45701.0</v>
      </c>
      <c r="C759" s="330">
        <v>1.6723E7</v>
      </c>
      <c r="D759" s="330">
        <v>2.3065E7</v>
      </c>
      <c r="E759" s="330">
        <v>2.265228E7</v>
      </c>
      <c r="F759" s="330">
        <v>4.16755E7</v>
      </c>
      <c r="G759" s="337">
        <v>0.0</v>
      </c>
      <c r="H759" s="330">
        <v>8.14635E7</v>
      </c>
      <c r="I759" s="330">
        <v>8.105078E7</v>
      </c>
    </row>
    <row r="760" ht="22.5" customHeight="1">
      <c r="A760" s="335" t="s">
        <v>3250</v>
      </c>
      <c r="B760" s="328">
        <v>45702.0</v>
      </c>
      <c r="C760" s="330">
        <v>1.1862E7</v>
      </c>
      <c r="D760" s="330">
        <v>1.5585E7</v>
      </c>
      <c r="E760" s="330">
        <v>1.532472E7</v>
      </c>
      <c r="F760" s="330">
        <v>5.2912E7</v>
      </c>
      <c r="G760" s="337">
        <v>0.0</v>
      </c>
      <c r="H760" s="330">
        <v>8.0359E7</v>
      </c>
      <c r="I760" s="330">
        <v>8.009872E7</v>
      </c>
    </row>
    <row r="761" ht="22.5" customHeight="1">
      <c r="A761" s="335" t="s">
        <v>3250</v>
      </c>
      <c r="B761" s="328">
        <v>45703.0</v>
      </c>
      <c r="C761" s="330">
        <v>3.0365E7</v>
      </c>
      <c r="D761" s="330">
        <v>1.92925E7</v>
      </c>
      <c r="E761" s="330">
        <v>1.897776E7</v>
      </c>
      <c r="F761" s="330">
        <v>9.5898E7</v>
      </c>
      <c r="G761" s="337">
        <v>1500000.0</v>
      </c>
      <c r="H761" s="330">
        <v>1.440555E8</v>
      </c>
      <c r="I761" s="330">
        <v>1.4374076E8</v>
      </c>
    </row>
    <row r="762" ht="22.5" customHeight="1">
      <c r="A762" s="335" t="s">
        <v>3250</v>
      </c>
      <c r="B762" s="328">
        <v>45704.0</v>
      </c>
      <c r="C762" s="330">
        <v>4.0495E7</v>
      </c>
      <c r="D762" s="330">
        <v>5.243E7</v>
      </c>
      <c r="E762" s="330">
        <v>5.148608E7</v>
      </c>
      <c r="F762" s="330">
        <v>7.2562636E7</v>
      </c>
      <c r="G762" s="337">
        <v>0.0</v>
      </c>
      <c r="H762" s="330">
        <v>1.65487636E8</v>
      </c>
      <c r="I762" s="330">
        <v>1.64543716E8</v>
      </c>
    </row>
    <row r="763" ht="22.5" customHeight="1">
      <c r="A763" s="335" t="s">
        <v>3250</v>
      </c>
      <c r="B763" s="328">
        <v>45705.0</v>
      </c>
      <c r="C763" s="330">
        <v>2.5477E7</v>
      </c>
      <c r="D763" s="330">
        <v>1.933E7</v>
      </c>
      <c r="E763" s="330">
        <v>1.897786E7</v>
      </c>
      <c r="F763" s="330">
        <v>5.6836166E7</v>
      </c>
      <c r="G763" s="337">
        <v>350000.0</v>
      </c>
      <c r="H763" s="330">
        <v>1.01293166E8</v>
      </c>
      <c r="I763" s="330">
        <v>1.00941026E8</v>
      </c>
    </row>
    <row r="764" ht="22.5" customHeight="1">
      <c r="A764" s="335" t="s">
        <v>3250</v>
      </c>
      <c r="B764" s="328">
        <v>45706.0</v>
      </c>
      <c r="C764" s="330">
        <v>1.7537E7</v>
      </c>
      <c r="D764" s="330">
        <v>1.2742E7</v>
      </c>
      <c r="E764" s="330">
        <v>1.2539244E7</v>
      </c>
      <c r="F764" s="330">
        <v>7.4999E7</v>
      </c>
      <c r="G764" s="337">
        <v>0.0</v>
      </c>
      <c r="H764" s="330">
        <v>1.05278E8</v>
      </c>
      <c r="I764" s="330">
        <v>1.05075244E8</v>
      </c>
    </row>
    <row r="765" ht="22.5" customHeight="1">
      <c r="A765" s="335" t="s">
        <v>3250</v>
      </c>
      <c r="B765" s="328">
        <v>45707.0</v>
      </c>
      <c r="C765" s="330">
        <v>2.5275E7</v>
      </c>
      <c r="D765" s="330">
        <v>1.9344E7</v>
      </c>
      <c r="E765" s="330">
        <v>1.9035208E7</v>
      </c>
      <c r="F765" s="330">
        <v>6.6423695E7</v>
      </c>
      <c r="G765" s="337">
        <v>0.0</v>
      </c>
      <c r="H765" s="330">
        <v>1.11042695E8</v>
      </c>
      <c r="I765" s="330">
        <v>1.10733903E8</v>
      </c>
    </row>
    <row r="766" ht="22.5" customHeight="1">
      <c r="A766" s="335" t="s">
        <v>3250</v>
      </c>
      <c r="B766" s="328">
        <v>45708.0</v>
      </c>
      <c r="C766" s="330">
        <v>2.1735E7</v>
      </c>
      <c r="D766" s="330">
        <v>1.1544444E7</v>
      </c>
      <c r="E766" s="330">
        <v>1.1432524E7</v>
      </c>
      <c r="F766" s="330">
        <v>4.83795E7</v>
      </c>
      <c r="G766" s="337">
        <v>0.0</v>
      </c>
      <c r="H766" s="330">
        <v>8.1658944E7</v>
      </c>
      <c r="I766" s="330">
        <v>8.1547024E7</v>
      </c>
    </row>
    <row r="767" ht="22.5" customHeight="1">
      <c r="A767" s="335" t="s">
        <v>3250</v>
      </c>
      <c r="B767" s="328">
        <v>45709.0</v>
      </c>
      <c r="C767" s="330">
        <v>7839000.0</v>
      </c>
      <c r="D767" s="330">
        <v>1810000.0</v>
      </c>
      <c r="E767" s="330">
        <v>1777420.0</v>
      </c>
      <c r="F767" s="330">
        <v>5.3823E7</v>
      </c>
      <c r="G767" s="337">
        <v>0.0</v>
      </c>
      <c r="H767" s="330">
        <v>6.3472E7</v>
      </c>
      <c r="I767" s="330">
        <v>6.343942E7</v>
      </c>
    </row>
    <row r="768" ht="22.5" customHeight="1">
      <c r="A768" s="335" t="s">
        <v>3250</v>
      </c>
      <c r="B768" s="328">
        <v>45710.0</v>
      </c>
      <c r="C768" s="330">
        <v>2.9625E7</v>
      </c>
      <c r="D768" s="330">
        <v>1916000.0</v>
      </c>
      <c r="E768" s="330">
        <v>1881512.0</v>
      </c>
      <c r="F768" s="330">
        <v>1.95464E8</v>
      </c>
      <c r="G768" s="337">
        <v>0.0</v>
      </c>
      <c r="H768" s="330">
        <v>2.27005E8</v>
      </c>
      <c r="I768" s="330">
        <v>2.26970512E8</v>
      </c>
    </row>
    <row r="769" ht="22.5" customHeight="1">
      <c r="A769" s="335" t="s">
        <v>3250</v>
      </c>
      <c r="B769" s="328">
        <v>45711.0</v>
      </c>
      <c r="C769" s="330">
        <v>9.4799E7</v>
      </c>
      <c r="D769" s="330">
        <v>2.4516E7</v>
      </c>
      <c r="E769" s="330">
        <v>2.4074712E7</v>
      </c>
      <c r="F769" s="330">
        <v>1.18794833E8</v>
      </c>
      <c r="G769" s="337">
        <v>350000.0</v>
      </c>
      <c r="H769" s="330">
        <v>2.37759833E8</v>
      </c>
      <c r="I769" s="330">
        <v>2.37318545E8</v>
      </c>
    </row>
    <row r="770" ht="22.5" customHeight="1">
      <c r="A770" s="335" t="s">
        <v>3250</v>
      </c>
      <c r="B770" s="328">
        <v>45712.0</v>
      </c>
      <c r="C770" s="330">
        <v>8680000.0</v>
      </c>
      <c r="D770" s="330">
        <v>1577500.0</v>
      </c>
      <c r="E770" s="330">
        <v>1549105.0</v>
      </c>
      <c r="F770" s="330">
        <v>4.1159499E7</v>
      </c>
      <c r="G770" s="337">
        <v>0.0</v>
      </c>
      <c r="H770" s="330">
        <v>5.1416999E7</v>
      </c>
      <c r="I770" s="330">
        <v>5.1388604E7</v>
      </c>
    </row>
    <row r="771" ht="22.5" customHeight="1">
      <c r="A771" s="335" t="s">
        <v>3250</v>
      </c>
      <c r="B771" s="328">
        <v>45713.0</v>
      </c>
      <c r="C771" s="330">
        <v>9492000.0</v>
      </c>
      <c r="D771" s="330">
        <v>0.0</v>
      </c>
      <c r="E771" s="330">
        <v>0.0</v>
      </c>
      <c r="F771" s="330">
        <v>2.1987E7</v>
      </c>
      <c r="G771" s="337">
        <v>0.0</v>
      </c>
      <c r="H771" s="330">
        <v>3.1479E7</v>
      </c>
      <c r="I771" s="330">
        <v>3.1479E7</v>
      </c>
    </row>
    <row r="772" ht="22.5" customHeight="1">
      <c r="A772" s="335" t="s">
        <v>3250</v>
      </c>
      <c r="B772" s="328">
        <v>45714.0</v>
      </c>
      <c r="C772" s="330">
        <v>7310000.0</v>
      </c>
      <c r="D772" s="330">
        <v>1.643E7</v>
      </c>
      <c r="E772" s="330">
        <v>1.621766E7</v>
      </c>
      <c r="F772" s="330">
        <v>2.1758E7</v>
      </c>
      <c r="G772" s="337">
        <v>300000.0</v>
      </c>
      <c r="H772" s="330">
        <v>4.5198E7</v>
      </c>
      <c r="I772" s="330">
        <v>4.498566E7</v>
      </c>
    </row>
    <row r="773" ht="22.5" customHeight="1">
      <c r="A773" s="335" t="s">
        <v>3250</v>
      </c>
      <c r="B773" s="328">
        <v>45715.0</v>
      </c>
      <c r="C773" s="330">
        <v>4558000.0</v>
      </c>
      <c r="D773" s="330">
        <v>0.0</v>
      </c>
      <c r="E773" s="330">
        <v>0.0</v>
      </c>
      <c r="F773" s="330">
        <v>2.843E7</v>
      </c>
      <c r="G773" s="337">
        <v>0.0</v>
      </c>
      <c r="H773" s="330">
        <v>3.2988E7</v>
      </c>
      <c r="I773" s="330">
        <v>3.2988E7</v>
      </c>
    </row>
    <row r="774" ht="22.5" customHeight="1">
      <c r="A774" s="335" t="s">
        <v>3250</v>
      </c>
      <c r="B774" s="332">
        <v>45716.0</v>
      </c>
      <c r="C774" s="334">
        <v>2250000.0</v>
      </c>
      <c r="D774" s="334">
        <v>2885000.0</v>
      </c>
      <c r="E774" s="334">
        <v>2856920.0</v>
      </c>
      <c r="F774" s="334">
        <v>4.8296E7</v>
      </c>
      <c r="G774" s="338">
        <v>0.0</v>
      </c>
      <c r="H774" s="334">
        <v>5.3431E7</v>
      </c>
      <c r="I774" s="334">
        <v>5.340292E7</v>
      </c>
    </row>
    <row r="775" ht="22.5" customHeight="1">
      <c r="A775" s="335" t="s">
        <v>3253</v>
      </c>
      <c r="B775" s="328">
        <v>45717.0</v>
      </c>
      <c r="C775" s="330">
        <v>3.11E7</v>
      </c>
      <c r="D775" s="330">
        <v>3.877E7</v>
      </c>
      <c r="E775" s="330">
        <v>3.8091945E7</v>
      </c>
      <c r="F775" s="330">
        <v>1.035505E8</v>
      </c>
      <c r="G775" s="337">
        <v>0.0</v>
      </c>
      <c r="H775" s="330">
        <v>1.734205E8</v>
      </c>
      <c r="I775" s="330">
        <v>1.72742445E8</v>
      </c>
    </row>
    <row r="776" ht="22.5" customHeight="1">
      <c r="A776" s="335" t="s">
        <v>3253</v>
      </c>
      <c r="B776" s="328">
        <v>45718.0</v>
      </c>
      <c r="C776" s="330">
        <v>2.7597E7</v>
      </c>
      <c r="D776" s="330">
        <v>1.22175E7</v>
      </c>
      <c r="E776" s="330">
        <v>1.1997585E7</v>
      </c>
      <c r="F776" s="330">
        <v>7.6139E7</v>
      </c>
      <c r="G776" s="337">
        <v>0.0</v>
      </c>
      <c r="H776" s="330">
        <v>1.159535E8</v>
      </c>
      <c r="I776" s="330">
        <v>1.15733585E8</v>
      </c>
    </row>
    <row r="777" ht="22.5" customHeight="1">
      <c r="A777" s="335" t="s">
        <v>3253</v>
      </c>
      <c r="B777" s="328">
        <v>45719.0</v>
      </c>
      <c r="C777" s="330">
        <v>1.551E7</v>
      </c>
      <c r="D777" s="330">
        <v>0.0</v>
      </c>
      <c r="E777" s="330">
        <v>0.0</v>
      </c>
      <c r="F777" s="330">
        <v>5008000.0</v>
      </c>
      <c r="G777" s="337">
        <v>0.0</v>
      </c>
      <c r="H777" s="330">
        <v>2.0518E7</v>
      </c>
      <c r="I777" s="330">
        <v>2.0518E7</v>
      </c>
    </row>
    <row r="778" ht="22.5" customHeight="1">
      <c r="A778" s="335" t="s">
        <v>3253</v>
      </c>
      <c r="B778" s="328">
        <v>45720.0</v>
      </c>
      <c r="C778" s="330">
        <v>3.9438E7</v>
      </c>
      <c r="D778" s="330">
        <v>3900000.0</v>
      </c>
      <c r="E778" s="330">
        <v>3829800.0</v>
      </c>
      <c r="F778" s="330">
        <v>3.56155E7</v>
      </c>
      <c r="G778" s="337">
        <v>0.0</v>
      </c>
      <c r="H778" s="330">
        <v>7.89535E7</v>
      </c>
      <c r="I778" s="330">
        <v>7.88833E7</v>
      </c>
    </row>
    <row r="779" ht="22.5" customHeight="1">
      <c r="A779" s="335" t="s">
        <v>3253</v>
      </c>
      <c r="B779" s="328">
        <v>45721.0</v>
      </c>
      <c r="C779" s="330">
        <v>2545000.0</v>
      </c>
      <c r="D779" s="330">
        <v>0.0</v>
      </c>
      <c r="E779" s="330">
        <v>0.0</v>
      </c>
      <c r="F779" s="330">
        <v>7115000.0</v>
      </c>
      <c r="G779" s="337">
        <v>0.0</v>
      </c>
      <c r="H779" s="330">
        <v>9660000.0</v>
      </c>
      <c r="I779" s="330">
        <v>9660000.0</v>
      </c>
    </row>
    <row r="780" ht="22.5" customHeight="1">
      <c r="A780" s="335" t="s">
        <v>3253</v>
      </c>
      <c r="B780" s="328">
        <v>45722.0</v>
      </c>
      <c r="C780" s="330">
        <v>1950000.0</v>
      </c>
      <c r="D780" s="330">
        <v>3220000.0</v>
      </c>
      <c r="E780" s="330">
        <v>3162040.0</v>
      </c>
      <c r="F780" s="330">
        <v>4.3426E7</v>
      </c>
      <c r="G780" s="337">
        <v>500000.0</v>
      </c>
      <c r="H780" s="330">
        <v>4.8096E7</v>
      </c>
      <c r="I780" s="330">
        <v>4.803804E7</v>
      </c>
    </row>
    <row r="781" ht="22.5" customHeight="1">
      <c r="A781" s="335" t="s">
        <v>3253</v>
      </c>
      <c r="B781" s="328">
        <v>45723.0</v>
      </c>
      <c r="C781" s="330">
        <v>1.7793E7</v>
      </c>
      <c r="D781" s="330">
        <v>1550000.0</v>
      </c>
      <c r="E781" s="330">
        <v>1522100.0</v>
      </c>
      <c r="F781" s="330">
        <v>4.5459166E7</v>
      </c>
      <c r="G781" s="337">
        <v>0.0</v>
      </c>
      <c r="H781" s="330">
        <v>6.4802166E7</v>
      </c>
      <c r="I781" s="330">
        <v>6.4774266E7</v>
      </c>
    </row>
    <row r="782" ht="22.5" customHeight="1">
      <c r="A782" s="335" t="s">
        <v>3253</v>
      </c>
      <c r="B782" s="328">
        <v>45724.0</v>
      </c>
      <c r="C782" s="330">
        <v>1.885E7</v>
      </c>
      <c r="D782" s="330">
        <v>1.0294333E7</v>
      </c>
      <c r="E782" s="330">
        <v>1.0112535E7</v>
      </c>
      <c r="F782" s="330">
        <v>5.1647E7</v>
      </c>
      <c r="G782" s="337">
        <v>0.0</v>
      </c>
      <c r="H782" s="330">
        <v>8.0791333E7</v>
      </c>
      <c r="I782" s="330">
        <v>8.0609535E7</v>
      </c>
    </row>
    <row r="783" ht="22.5" customHeight="1">
      <c r="A783" s="335" t="s">
        <v>3253</v>
      </c>
      <c r="B783" s="328">
        <v>45725.0</v>
      </c>
      <c r="C783" s="330">
        <v>7.4987E7</v>
      </c>
      <c r="D783" s="330">
        <v>1.5953E7</v>
      </c>
      <c r="E783" s="330">
        <v>1.5674846E7</v>
      </c>
      <c r="F783" s="330">
        <v>1.60467E8</v>
      </c>
      <c r="G783" s="337">
        <v>0.0</v>
      </c>
      <c r="H783" s="330">
        <v>2.51407E8</v>
      </c>
      <c r="I783" s="330">
        <v>2.51128846E8</v>
      </c>
    </row>
    <row r="784" ht="22.5" customHeight="1">
      <c r="A784" s="335" t="s">
        <v>3253</v>
      </c>
      <c r="B784" s="328">
        <v>45726.0</v>
      </c>
      <c r="C784" s="330">
        <v>5780000.0</v>
      </c>
      <c r="D784" s="330">
        <v>9175000.0</v>
      </c>
      <c r="E784" s="330">
        <v>9025850.0</v>
      </c>
      <c r="F784" s="330">
        <v>4.6338E7</v>
      </c>
      <c r="G784" s="337">
        <v>0.0</v>
      </c>
      <c r="H784" s="330">
        <v>6.1293E7</v>
      </c>
      <c r="I784" s="330">
        <v>6.114385E7</v>
      </c>
    </row>
    <row r="785" ht="22.5" customHeight="1">
      <c r="A785" s="335" t="s">
        <v>3253</v>
      </c>
      <c r="B785" s="328">
        <v>45727.0</v>
      </c>
      <c r="C785" s="330">
        <v>2350000.0</v>
      </c>
      <c r="D785" s="330">
        <v>0.0</v>
      </c>
      <c r="E785" s="330">
        <v>0.0</v>
      </c>
      <c r="F785" s="330">
        <v>1.066985E8</v>
      </c>
      <c r="G785" s="337">
        <v>0.0</v>
      </c>
      <c r="H785" s="330">
        <v>1.090485E8</v>
      </c>
      <c r="I785" s="330">
        <v>1.090485E8</v>
      </c>
    </row>
    <row r="786" ht="22.5" customHeight="1">
      <c r="A786" s="335" t="s">
        <v>3253</v>
      </c>
      <c r="B786" s="328">
        <v>45728.0</v>
      </c>
      <c r="C786" s="330">
        <v>1650000.0</v>
      </c>
      <c r="D786" s="330">
        <v>1.3807E7</v>
      </c>
      <c r="E786" s="330">
        <v>1.3572474E7</v>
      </c>
      <c r="F786" s="330">
        <v>8.1204E7</v>
      </c>
      <c r="G786" s="337">
        <v>0.0</v>
      </c>
      <c r="H786" s="330">
        <v>9.6661E7</v>
      </c>
      <c r="I786" s="330">
        <v>9.6426474E7</v>
      </c>
    </row>
    <row r="787" ht="22.5" customHeight="1">
      <c r="A787" s="335" t="s">
        <v>3253</v>
      </c>
      <c r="B787" s="328">
        <v>45729.0</v>
      </c>
      <c r="C787" s="330">
        <v>2.6541E7</v>
      </c>
      <c r="D787" s="330">
        <v>3450000.0</v>
      </c>
      <c r="E787" s="330">
        <v>3387900.0</v>
      </c>
      <c r="F787" s="330">
        <v>5.2573E7</v>
      </c>
      <c r="G787" s="337">
        <v>0.0</v>
      </c>
      <c r="H787" s="330">
        <v>8.2564E7</v>
      </c>
      <c r="I787" s="330">
        <v>8.25019E7</v>
      </c>
    </row>
    <row r="788" ht="22.5" customHeight="1">
      <c r="A788" s="335" t="s">
        <v>3253</v>
      </c>
      <c r="B788" s="328">
        <v>45730.0</v>
      </c>
      <c r="C788" s="330">
        <v>9465000.0</v>
      </c>
      <c r="D788" s="330">
        <v>7720000.0</v>
      </c>
      <c r="E788" s="330">
        <v>7611840.0</v>
      </c>
      <c r="F788" s="330">
        <v>5.39125E7</v>
      </c>
      <c r="G788" s="337">
        <v>0.0</v>
      </c>
      <c r="H788" s="330">
        <v>7.10975E7</v>
      </c>
      <c r="I788" s="330">
        <v>7.098934E7</v>
      </c>
    </row>
    <row r="789" ht="22.5" customHeight="1">
      <c r="A789" s="335" t="s">
        <v>3253</v>
      </c>
      <c r="B789" s="328">
        <v>45731.0</v>
      </c>
      <c r="C789" s="330">
        <v>4.4128E7</v>
      </c>
      <c r="D789" s="330">
        <v>4.12645E7</v>
      </c>
      <c r="E789" s="330">
        <v>4.0563764E7</v>
      </c>
      <c r="F789" s="330">
        <v>7.9308E7</v>
      </c>
      <c r="G789" s="337">
        <v>500000.0</v>
      </c>
      <c r="H789" s="330">
        <v>1.642005E8</v>
      </c>
      <c r="I789" s="330">
        <v>1.63499764E8</v>
      </c>
    </row>
    <row r="790" ht="22.5" customHeight="1">
      <c r="A790" s="335" t="s">
        <v>3253</v>
      </c>
      <c r="B790" s="328">
        <v>45732.0</v>
      </c>
      <c r="C790" s="330">
        <v>6.1122E7</v>
      </c>
      <c r="D790" s="330">
        <v>2.204E7</v>
      </c>
      <c r="E790" s="330">
        <v>2.162828E7</v>
      </c>
      <c r="F790" s="330">
        <v>8.8569318E7</v>
      </c>
      <c r="G790" s="337">
        <v>0.0</v>
      </c>
      <c r="H790" s="330">
        <v>1.71731318E8</v>
      </c>
      <c r="I790" s="330">
        <v>1.71319598E8</v>
      </c>
    </row>
    <row r="791" ht="22.5" customHeight="1">
      <c r="A791" s="335" t="s">
        <v>3253</v>
      </c>
      <c r="B791" s="328">
        <v>45733.0</v>
      </c>
      <c r="C791" s="330">
        <v>1.2516E7</v>
      </c>
      <c r="D791" s="330">
        <v>3670000.0</v>
      </c>
      <c r="E791" s="330">
        <v>3638190.0</v>
      </c>
      <c r="F791" s="330">
        <v>1.7855E7</v>
      </c>
      <c r="G791" s="337">
        <v>0.0</v>
      </c>
      <c r="H791" s="330">
        <v>3.4041E7</v>
      </c>
      <c r="I791" s="330">
        <v>3.400919E7</v>
      </c>
    </row>
    <row r="792" ht="22.5" customHeight="1">
      <c r="A792" s="335" t="s">
        <v>3253</v>
      </c>
      <c r="B792" s="328">
        <v>45734.0</v>
      </c>
      <c r="C792" s="330">
        <v>1.5892E7</v>
      </c>
      <c r="D792" s="330">
        <v>8160000.0</v>
      </c>
      <c r="E792" s="330">
        <v>8039720.0</v>
      </c>
      <c r="F792" s="330">
        <v>6.1595E7</v>
      </c>
      <c r="G792" s="337">
        <v>0.0</v>
      </c>
      <c r="H792" s="330">
        <v>8.5647E7</v>
      </c>
      <c r="I792" s="330">
        <v>8.552672E7</v>
      </c>
    </row>
    <row r="793" ht="22.5" customHeight="1">
      <c r="A793" s="335" t="s">
        <v>3253</v>
      </c>
      <c r="B793" s="328">
        <v>45735.0</v>
      </c>
      <c r="C793" s="330">
        <v>0.0</v>
      </c>
      <c r="D793" s="330">
        <v>0.0</v>
      </c>
      <c r="E793" s="330">
        <v>0.0</v>
      </c>
      <c r="F793" s="330">
        <v>9650000.0</v>
      </c>
      <c r="G793" s="337">
        <v>0.0</v>
      </c>
      <c r="H793" s="330">
        <v>9650000.0</v>
      </c>
      <c r="I793" s="330">
        <v>9650000.0</v>
      </c>
    </row>
    <row r="794" ht="22.5" customHeight="1">
      <c r="A794" s="335" t="s">
        <v>3253</v>
      </c>
      <c r="B794" s="328">
        <v>45736.0</v>
      </c>
      <c r="C794" s="330">
        <v>5.623E7</v>
      </c>
      <c r="D794" s="330">
        <v>1.5522E7</v>
      </c>
      <c r="E794" s="330">
        <v>1.5289104E7</v>
      </c>
      <c r="F794" s="330">
        <v>6.1777E7</v>
      </c>
      <c r="G794" s="337">
        <v>0.0</v>
      </c>
      <c r="H794" s="330">
        <v>1.33529E8</v>
      </c>
      <c r="I794" s="330">
        <v>1.33296104E8</v>
      </c>
    </row>
    <row r="795" ht="22.5" customHeight="1">
      <c r="A795" s="335" t="s">
        <v>3253</v>
      </c>
      <c r="B795" s="328">
        <v>45737.0</v>
      </c>
      <c r="C795" s="330">
        <v>350000.0</v>
      </c>
      <c r="D795" s="330">
        <v>2780000.0</v>
      </c>
      <c r="E795" s="330">
        <v>2729960.0</v>
      </c>
      <c r="F795" s="330">
        <v>4.259138E7</v>
      </c>
      <c r="G795" s="337">
        <v>0.0</v>
      </c>
      <c r="H795" s="330">
        <v>4.572138E7</v>
      </c>
      <c r="I795" s="330">
        <v>4.567134E7</v>
      </c>
    </row>
    <row r="796" ht="22.5" customHeight="1">
      <c r="A796" s="335" t="s">
        <v>3253</v>
      </c>
      <c r="B796" s="328">
        <v>45738.0</v>
      </c>
      <c r="C796" s="330">
        <v>1.8105E7</v>
      </c>
      <c r="D796" s="330">
        <v>2.217E7</v>
      </c>
      <c r="E796" s="330">
        <v>2.177094E7</v>
      </c>
      <c r="F796" s="330">
        <v>9.386E7</v>
      </c>
      <c r="G796" s="337">
        <v>2500000.0</v>
      </c>
      <c r="H796" s="330">
        <v>1.31635E8</v>
      </c>
      <c r="I796" s="330">
        <v>1.3123594E8</v>
      </c>
    </row>
    <row r="797" ht="22.5" customHeight="1">
      <c r="A797" s="335" t="s">
        <v>3253</v>
      </c>
      <c r="B797" s="328">
        <v>45739.0</v>
      </c>
      <c r="C797" s="330">
        <v>2.7133E7</v>
      </c>
      <c r="D797" s="330">
        <v>1.7494444E7</v>
      </c>
      <c r="E797" s="330">
        <v>1.7179544E7</v>
      </c>
      <c r="F797" s="330">
        <v>1.23622318E8</v>
      </c>
      <c r="G797" s="337">
        <v>0.0</v>
      </c>
      <c r="H797" s="330">
        <v>1.68249762E8</v>
      </c>
      <c r="I797" s="330">
        <v>1.67934862E8</v>
      </c>
    </row>
    <row r="798" ht="22.5" customHeight="1">
      <c r="A798" s="335" t="s">
        <v>3253</v>
      </c>
      <c r="B798" s="328">
        <v>45740.0</v>
      </c>
      <c r="C798" s="330">
        <v>7492000.0</v>
      </c>
      <c r="D798" s="330">
        <v>5482500.0</v>
      </c>
      <c r="E798" s="330">
        <v>5383815.0</v>
      </c>
      <c r="F798" s="330">
        <v>3.4264666E7</v>
      </c>
      <c r="G798" s="337">
        <v>0.0</v>
      </c>
      <c r="H798" s="330">
        <v>4.7239166E7</v>
      </c>
      <c r="I798" s="330">
        <v>4.7140481E7</v>
      </c>
    </row>
    <row r="799" ht="22.5" customHeight="1">
      <c r="A799" s="335" t="s">
        <v>3253</v>
      </c>
      <c r="B799" s="328">
        <v>45741.0</v>
      </c>
      <c r="C799" s="330">
        <v>1.049E7</v>
      </c>
      <c r="D799" s="330">
        <v>3245000.0</v>
      </c>
      <c r="E799" s="330">
        <v>3186590.0</v>
      </c>
      <c r="F799" s="330">
        <v>1.8095E7</v>
      </c>
      <c r="G799" s="337">
        <v>0.0</v>
      </c>
      <c r="H799" s="330">
        <v>3.183E7</v>
      </c>
      <c r="I799" s="330">
        <v>3.177159E7</v>
      </c>
    </row>
    <row r="800" ht="22.5" customHeight="1">
      <c r="A800" s="335" t="s">
        <v>3253</v>
      </c>
      <c r="B800" s="328">
        <v>45742.0</v>
      </c>
      <c r="C800" s="330">
        <v>7612000.0</v>
      </c>
      <c r="D800" s="330">
        <v>1.304E7</v>
      </c>
      <c r="E800" s="330">
        <v>1.280528E7</v>
      </c>
      <c r="F800" s="330">
        <v>6.29775E7</v>
      </c>
      <c r="G800" s="337">
        <v>0.0</v>
      </c>
      <c r="H800" s="330">
        <v>8.36295E7</v>
      </c>
      <c r="I800" s="330">
        <v>8.339478E7</v>
      </c>
    </row>
    <row r="801" ht="22.5" customHeight="1">
      <c r="A801" s="335" t="s">
        <v>3253</v>
      </c>
      <c r="B801" s="328">
        <v>45743.0</v>
      </c>
      <c r="C801" s="330">
        <v>1.0689E7</v>
      </c>
      <c r="D801" s="330">
        <v>6043000.0</v>
      </c>
      <c r="E801" s="330">
        <v>5934226.0</v>
      </c>
      <c r="F801" s="330">
        <v>4.25595E7</v>
      </c>
      <c r="G801" s="337">
        <v>0.0</v>
      </c>
      <c r="H801" s="330">
        <v>5.92915E7</v>
      </c>
      <c r="I801" s="330">
        <v>5.9182726E7</v>
      </c>
    </row>
    <row r="802" ht="22.5" customHeight="1">
      <c r="A802" s="335" t="s">
        <v>3253</v>
      </c>
      <c r="B802" s="328">
        <v>45744.0</v>
      </c>
      <c r="C802" s="330">
        <v>4.2212E7</v>
      </c>
      <c r="D802" s="330">
        <v>5940000.0</v>
      </c>
      <c r="E802" s="330">
        <v>5856930.0</v>
      </c>
      <c r="F802" s="330">
        <v>4.2675E7</v>
      </c>
      <c r="G802" s="337">
        <v>0.0</v>
      </c>
      <c r="H802" s="330">
        <v>9.0827E7</v>
      </c>
      <c r="I802" s="330">
        <v>9.074393E7</v>
      </c>
    </row>
    <row r="803" ht="22.5" customHeight="1">
      <c r="A803" s="335" t="s">
        <v>3253</v>
      </c>
      <c r="B803" s="328">
        <v>45745.0</v>
      </c>
      <c r="C803" s="330">
        <v>2.2677E7</v>
      </c>
      <c r="D803" s="330">
        <v>2661000.0</v>
      </c>
      <c r="E803" s="330">
        <v>2613102.0</v>
      </c>
      <c r="F803" s="330">
        <v>6.5062818E7</v>
      </c>
      <c r="G803" s="337">
        <v>0.0</v>
      </c>
      <c r="H803" s="330">
        <v>9.0400818E7</v>
      </c>
      <c r="I803" s="330">
        <v>9.035292E7</v>
      </c>
    </row>
    <row r="804" ht="22.5" customHeight="1">
      <c r="A804" s="335" t="s">
        <v>3253</v>
      </c>
      <c r="B804" s="328">
        <v>45746.0</v>
      </c>
      <c r="C804" s="330">
        <v>3.6051E7</v>
      </c>
      <c r="D804" s="330">
        <v>3.896E7</v>
      </c>
      <c r="E804" s="330">
        <v>3.811192E7</v>
      </c>
      <c r="F804" s="330">
        <v>7.8756E7</v>
      </c>
      <c r="G804" s="337">
        <v>0.0</v>
      </c>
      <c r="H804" s="330">
        <v>1.53767E8</v>
      </c>
      <c r="I804" s="330">
        <v>1.5291892E8</v>
      </c>
    </row>
    <row r="805" ht="22.5" customHeight="1">
      <c r="A805" s="336" t="s">
        <v>3253</v>
      </c>
      <c r="B805" s="332">
        <v>45747.0</v>
      </c>
      <c r="C805" s="334">
        <v>5900000.0</v>
      </c>
      <c r="D805" s="334">
        <v>1600000.0</v>
      </c>
      <c r="E805" s="334">
        <v>1571200.0</v>
      </c>
      <c r="F805" s="334">
        <v>2.0202E7</v>
      </c>
      <c r="G805" s="338">
        <v>0.0</v>
      </c>
      <c r="H805" s="334">
        <v>2.7702E7</v>
      </c>
      <c r="I805" s="334">
        <v>2.76732E7</v>
      </c>
    </row>
    <row r="806" ht="22.5" customHeight="1">
      <c r="A806" s="335" t="s">
        <v>3254</v>
      </c>
      <c r="B806" s="328">
        <v>45748.0</v>
      </c>
      <c r="C806" s="330">
        <v>1.766E7</v>
      </c>
      <c r="D806" s="330">
        <v>2.275E7</v>
      </c>
      <c r="E806" s="330">
        <v>2.23605E7</v>
      </c>
      <c r="F806" s="330">
        <v>5.0118E7</v>
      </c>
      <c r="G806" s="330">
        <v>0.0</v>
      </c>
      <c r="H806" s="330">
        <v>9.0528E7</v>
      </c>
      <c r="I806" s="330">
        <v>9.01385E7</v>
      </c>
    </row>
    <row r="807" ht="22.5" customHeight="1">
      <c r="A807" s="335" t="s">
        <v>3254</v>
      </c>
      <c r="B807" s="328">
        <v>45749.0</v>
      </c>
      <c r="C807" s="330">
        <v>3650000.0</v>
      </c>
      <c r="D807" s="330">
        <v>6666000.0</v>
      </c>
      <c r="E807" s="330">
        <v>4827512.0</v>
      </c>
      <c r="F807" s="330">
        <v>2.0405333E7</v>
      </c>
      <c r="G807" s="330">
        <v>0.0</v>
      </c>
      <c r="H807" s="330">
        <v>3.0721333E7</v>
      </c>
      <c r="I807" s="330">
        <v>2.8882845E7</v>
      </c>
    </row>
    <row r="808" ht="22.5" customHeight="1">
      <c r="A808" s="335" t="s">
        <v>3254</v>
      </c>
      <c r="B808" s="328">
        <v>45750.0</v>
      </c>
      <c r="C808" s="330">
        <v>6465000.0</v>
      </c>
      <c r="D808" s="330">
        <v>5790000.0</v>
      </c>
      <c r="E808" s="330">
        <v>5685780.0</v>
      </c>
      <c r="F808" s="330">
        <v>4.2055E7</v>
      </c>
      <c r="G808" s="330">
        <v>0.0</v>
      </c>
      <c r="H808" s="330">
        <v>5.431E7</v>
      </c>
      <c r="I808" s="330">
        <v>5.420578E7</v>
      </c>
    </row>
    <row r="809" ht="22.5" customHeight="1">
      <c r="A809" s="335" t="s">
        <v>3254</v>
      </c>
      <c r="B809" s="328">
        <v>45751.0</v>
      </c>
      <c r="C809" s="330">
        <v>1.0632E7</v>
      </c>
      <c r="D809" s="330">
        <v>500000.0</v>
      </c>
      <c r="E809" s="330">
        <v>491000.0</v>
      </c>
      <c r="F809" s="330">
        <v>2.6427E7</v>
      </c>
      <c r="G809" s="330">
        <v>0.0</v>
      </c>
      <c r="H809" s="330">
        <v>3.7559E7</v>
      </c>
      <c r="I809" s="330">
        <v>3.755E7</v>
      </c>
    </row>
    <row r="810" ht="22.5" customHeight="1">
      <c r="A810" s="335" t="s">
        <v>3254</v>
      </c>
      <c r="B810" s="328">
        <v>45752.0</v>
      </c>
      <c r="C810" s="330">
        <v>1.3076E7</v>
      </c>
      <c r="D810" s="330">
        <v>1.0896E7</v>
      </c>
      <c r="E810" s="330">
        <v>1.0699872E7</v>
      </c>
      <c r="F810" s="330">
        <v>5.6972E7</v>
      </c>
      <c r="G810" s="330">
        <v>0.0</v>
      </c>
      <c r="H810" s="330">
        <v>8.0944E7</v>
      </c>
      <c r="I810" s="330">
        <v>8.0747872E7</v>
      </c>
    </row>
    <row r="811" ht="22.5" customHeight="1">
      <c r="A811" s="335" t="s">
        <v>3254</v>
      </c>
      <c r="B811" s="328">
        <v>45753.0</v>
      </c>
      <c r="C811" s="330">
        <v>2.9483E7</v>
      </c>
      <c r="D811" s="330">
        <v>1.6547E7</v>
      </c>
      <c r="E811" s="330">
        <v>1.6249154E7</v>
      </c>
      <c r="F811" s="330">
        <v>9.9098E7</v>
      </c>
      <c r="G811" s="330">
        <v>0.0</v>
      </c>
      <c r="H811" s="330">
        <v>1.45128E8</v>
      </c>
      <c r="I811" s="330">
        <v>1.44830154E8</v>
      </c>
    </row>
    <row r="812" ht="22.5" customHeight="1">
      <c r="A812" s="335" t="s">
        <v>3254</v>
      </c>
      <c r="B812" s="328">
        <v>45754.0</v>
      </c>
      <c r="C812" s="330">
        <v>0.0</v>
      </c>
      <c r="D812" s="330">
        <v>0.0</v>
      </c>
      <c r="E812" s="330">
        <v>0.0</v>
      </c>
      <c r="F812" s="330">
        <v>0.0</v>
      </c>
      <c r="G812" s="330">
        <v>0.0</v>
      </c>
      <c r="H812" s="330">
        <v>0.0</v>
      </c>
      <c r="I812" s="330">
        <v>0.0</v>
      </c>
    </row>
    <row r="813" ht="22.5" customHeight="1">
      <c r="A813" s="335" t="s">
        <v>3254</v>
      </c>
      <c r="B813" s="328">
        <v>45755.0</v>
      </c>
      <c r="C813" s="330">
        <v>2.3819E7</v>
      </c>
      <c r="D813" s="330">
        <v>6723000.0</v>
      </c>
      <c r="E813" s="330">
        <v>6617986.0</v>
      </c>
      <c r="F813" s="330">
        <v>8.7583E7</v>
      </c>
      <c r="G813" s="330">
        <v>0.0</v>
      </c>
      <c r="H813" s="330">
        <v>1.18125E8</v>
      </c>
      <c r="I813" s="330">
        <v>1.18019986E8</v>
      </c>
    </row>
    <row r="814" ht="22.5" customHeight="1">
      <c r="A814" s="335" t="s">
        <v>3254</v>
      </c>
      <c r="B814" s="328">
        <v>45756.0</v>
      </c>
      <c r="C814" s="330">
        <v>1.3276E7</v>
      </c>
      <c r="D814" s="330">
        <v>2.44085E7</v>
      </c>
      <c r="E814" s="330">
        <v>2.3995072E7</v>
      </c>
      <c r="F814" s="330">
        <v>3.3408E7</v>
      </c>
      <c r="G814" s="330">
        <v>0.0</v>
      </c>
      <c r="H814" s="330">
        <v>7.10925E7</v>
      </c>
      <c r="I814" s="330">
        <v>7.0679072E7</v>
      </c>
    </row>
    <row r="815" ht="22.5" customHeight="1">
      <c r="A815" s="335" t="s">
        <v>3254</v>
      </c>
      <c r="B815" s="328">
        <v>45757.0</v>
      </c>
      <c r="C815" s="330">
        <v>8440000.0</v>
      </c>
      <c r="D815" s="330">
        <v>3285000.0</v>
      </c>
      <c r="E815" s="330">
        <v>3225870.0</v>
      </c>
      <c r="F815" s="330">
        <v>3.52895E7</v>
      </c>
      <c r="G815" s="330">
        <v>0.0</v>
      </c>
      <c r="H815" s="330">
        <v>4.70145E7</v>
      </c>
      <c r="I815" s="330">
        <v>4.695537E7</v>
      </c>
    </row>
    <row r="816" ht="22.5" customHeight="1">
      <c r="A816" s="335" t="s">
        <v>3254</v>
      </c>
      <c r="B816" s="328">
        <v>45758.0</v>
      </c>
      <c r="C816" s="330">
        <v>7865000.0</v>
      </c>
      <c r="D816" s="330">
        <v>1.092E7</v>
      </c>
      <c r="E816" s="330">
        <v>1.072344E7</v>
      </c>
      <c r="F816" s="330">
        <v>1.226305E8</v>
      </c>
      <c r="G816" s="330">
        <v>500000.0</v>
      </c>
      <c r="H816" s="330">
        <v>1.409155E8</v>
      </c>
      <c r="I816" s="330">
        <v>1.4071894E8</v>
      </c>
    </row>
    <row r="817" ht="22.5" customHeight="1">
      <c r="A817" s="335" t="s">
        <v>3254</v>
      </c>
      <c r="B817" s="328">
        <v>45759.0</v>
      </c>
      <c r="C817" s="330">
        <v>1.1833E7</v>
      </c>
      <c r="D817" s="330">
        <v>2.02985E7</v>
      </c>
      <c r="E817" s="330">
        <v>1.9933127E7</v>
      </c>
      <c r="F817" s="330">
        <v>7.2135E7</v>
      </c>
      <c r="G817" s="330">
        <v>0.0</v>
      </c>
      <c r="H817" s="330">
        <v>1.042665E8</v>
      </c>
      <c r="I817" s="330">
        <v>1.03901127E8</v>
      </c>
    </row>
    <row r="818" ht="22.5" customHeight="1">
      <c r="A818" s="335" t="s">
        <v>3254</v>
      </c>
      <c r="B818" s="328">
        <v>45760.0</v>
      </c>
      <c r="C818" s="330">
        <v>4.9982E7</v>
      </c>
      <c r="D818" s="330">
        <v>1.6835E7</v>
      </c>
      <c r="E818" s="330">
        <v>1.652247E7</v>
      </c>
      <c r="F818" s="330">
        <v>1.23603E8</v>
      </c>
      <c r="G818" s="330">
        <v>0.0</v>
      </c>
      <c r="H818" s="330">
        <v>1.9042E8</v>
      </c>
      <c r="I818" s="330">
        <v>1.9010747E8</v>
      </c>
    </row>
    <row r="819" ht="22.5" customHeight="1">
      <c r="A819" s="335" t="s">
        <v>3254</v>
      </c>
      <c r="B819" s="328">
        <v>45761.0</v>
      </c>
      <c r="C819" s="330">
        <v>6400000.0</v>
      </c>
      <c r="D819" s="330">
        <v>2995000.0</v>
      </c>
      <c r="E819" s="330">
        <v>2941090.0</v>
      </c>
      <c r="F819" s="330">
        <v>1.3383E7</v>
      </c>
      <c r="G819" s="330">
        <v>0.0</v>
      </c>
      <c r="H819" s="330">
        <v>2.2778E7</v>
      </c>
      <c r="I819" s="330">
        <v>2.272409E7</v>
      </c>
    </row>
    <row r="820" ht="22.5" customHeight="1">
      <c r="A820" s="335" t="s">
        <v>3254</v>
      </c>
      <c r="B820" s="328">
        <v>45762.0</v>
      </c>
      <c r="C820" s="330">
        <v>9793000.0</v>
      </c>
      <c r="D820" s="330">
        <v>1.605E7</v>
      </c>
      <c r="E820" s="330">
        <v>1.57611E7</v>
      </c>
      <c r="F820" s="330">
        <v>5.2671E7</v>
      </c>
      <c r="G820" s="330">
        <v>0.0</v>
      </c>
      <c r="H820" s="330">
        <v>7.8514E7</v>
      </c>
      <c r="I820" s="330">
        <v>7.82251E7</v>
      </c>
    </row>
    <row r="821" ht="22.5" customHeight="1">
      <c r="A821" s="335" t="s">
        <v>3254</v>
      </c>
      <c r="B821" s="328">
        <v>45763.0</v>
      </c>
      <c r="C821" s="330">
        <v>3800000.0</v>
      </c>
      <c r="D821" s="330">
        <v>3150000.0</v>
      </c>
      <c r="E821" s="330">
        <v>3093300.0</v>
      </c>
      <c r="F821" s="330">
        <v>3.30095E7</v>
      </c>
      <c r="G821" s="330">
        <v>0.0</v>
      </c>
      <c r="H821" s="330">
        <v>3.99595E7</v>
      </c>
      <c r="I821" s="330">
        <v>3.99028E7</v>
      </c>
    </row>
    <row r="822" ht="22.5" customHeight="1">
      <c r="A822" s="335" t="s">
        <v>3254</v>
      </c>
      <c r="B822" s="328">
        <v>45764.0</v>
      </c>
      <c r="C822" s="330">
        <v>4.1467E7</v>
      </c>
      <c r="D822" s="330">
        <v>1.427E7</v>
      </c>
      <c r="E822" s="330">
        <v>1.404071E7</v>
      </c>
      <c r="F822" s="330">
        <v>5.25065E7</v>
      </c>
      <c r="G822" s="330">
        <v>0.0</v>
      </c>
      <c r="H822" s="330">
        <v>1.082435E8</v>
      </c>
      <c r="I822" s="330">
        <v>1.0801421E8</v>
      </c>
    </row>
    <row r="823" ht="22.5" customHeight="1">
      <c r="A823" s="335" t="s">
        <v>3254</v>
      </c>
      <c r="B823" s="328">
        <v>45765.0</v>
      </c>
      <c r="C823" s="330">
        <v>6216000.0</v>
      </c>
      <c r="D823" s="330">
        <v>6250000.0</v>
      </c>
      <c r="E823" s="330">
        <v>6171750.0</v>
      </c>
      <c r="F823" s="330">
        <v>4.8015714E7</v>
      </c>
      <c r="G823" s="330">
        <v>0.0</v>
      </c>
      <c r="H823" s="330">
        <v>6.0481714E7</v>
      </c>
      <c r="I823" s="330">
        <v>6.0403464E7</v>
      </c>
    </row>
    <row r="824" ht="22.5" customHeight="1">
      <c r="A824" s="335" t="s">
        <v>3254</v>
      </c>
      <c r="B824" s="328">
        <v>45766.0</v>
      </c>
      <c r="C824" s="330">
        <v>2.344E7</v>
      </c>
      <c r="D824" s="330">
        <v>1.969E7</v>
      </c>
      <c r="E824" s="330">
        <v>1.936718E7</v>
      </c>
      <c r="F824" s="330">
        <v>7.5824E7</v>
      </c>
      <c r="G824" s="330">
        <v>0.0</v>
      </c>
      <c r="H824" s="330">
        <v>1.18954E8</v>
      </c>
      <c r="I824" s="330">
        <v>1.1863118E8</v>
      </c>
    </row>
    <row r="825" ht="22.5" customHeight="1">
      <c r="A825" s="335" t="s">
        <v>3254</v>
      </c>
      <c r="B825" s="328">
        <v>45767.0</v>
      </c>
      <c r="C825" s="330">
        <v>3.66555E7</v>
      </c>
      <c r="D825" s="330">
        <v>2.9433E7</v>
      </c>
      <c r="E825" s="330">
        <v>2.8903206E7</v>
      </c>
      <c r="F825" s="330">
        <v>1.21159136E8</v>
      </c>
      <c r="G825" s="330">
        <v>500000.0</v>
      </c>
      <c r="H825" s="330">
        <v>1.86747636E8</v>
      </c>
      <c r="I825" s="330">
        <v>1.86217842E8</v>
      </c>
    </row>
    <row r="826" ht="22.5" customHeight="1">
      <c r="A826" s="335" t="s">
        <v>3254</v>
      </c>
      <c r="B826" s="328">
        <v>45768.0</v>
      </c>
      <c r="C826" s="330">
        <v>6740000.0</v>
      </c>
      <c r="D826" s="330">
        <v>1332500.0</v>
      </c>
      <c r="E826" s="330">
        <v>1308515.0</v>
      </c>
      <c r="F826" s="330">
        <v>7.0494166E7</v>
      </c>
      <c r="G826" s="330">
        <v>0.0</v>
      </c>
      <c r="H826" s="330">
        <v>7.8566666E7</v>
      </c>
      <c r="I826" s="330">
        <v>7.8542681E7</v>
      </c>
    </row>
    <row r="827" ht="22.5" customHeight="1">
      <c r="A827" s="335" t="s">
        <v>3254</v>
      </c>
      <c r="B827" s="328">
        <v>45769.0</v>
      </c>
      <c r="C827" s="330">
        <v>4966000.0</v>
      </c>
      <c r="D827" s="330">
        <v>1250000.0</v>
      </c>
      <c r="E827" s="330">
        <v>1227500.0</v>
      </c>
      <c r="F827" s="330">
        <v>4.9138E7</v>
      </c>
      <c r="G827" s="330">
        <v>0.0</v>
      </c>
      <c r="H827" s="330">
        <v>5.5354E7</v>
      </c>
      <c r="I827" s="330">
        <v>5.53315E7</v>
      </c>
    </row>
    <row r="828" ht="22.5" customHeight="1">
      <c r="A828" s="335" t="s">
        <v>3254</v>
      </c>
      <c r="B828" s="328">
        <v>45770.0</v>
      </c>
      <c r="C828" s="330">
        <v>4360000.0</v>
      </c>
      <c r="D828" s="330">
        <v>0.0</v>
      </c>
      <c r="E828" s="330">
        <v>0.0</v>
      </c>
      <c r="F828" s="330">
        <v>3.1395E7</v>
      </c>
      <c r="G828" s="330">
        <v>0.0</v>
      </c>
      <c r="H828" s="330">
        <v>3.5755E7</v>
      </c>
      <c r="I828" s="330">
        <v>3.5755E7</v>
      </c>
    </row>
    <row r="829" ht="22.5" customHeight="1">
      <c r="A829" s="335" t="s">
        <v>3254</v>
      </c>
      <c r="B829" s="328">
        <v>45771.0</v>
      </c>
      <c r="C829" s="330">
        <v>1.6706E7</v>
      </c>
      <c r="D829" s="330">
        <v>2.6468E7</v>
      </c>
      <c r="E829" s="330">
        <v>2.5995076E7</v>
      </c>
      <c r="F829" s="330">
        <v>9.4444695E7</v>
      </c>
      <c r="G829" s="330">
        <v>0.0</v>
      </c>
      <c r="H829" s="330">
        <v>1.37618695E8</v>
      </c>
      <c r="I829" s="330">
        <v>1.37145771E8</v>
      </c>
    </row>
    <row r="830" ht="22.5" customHeight="1">
      <c r="A830" s="335" t="s">
        <v>3254</v>
      </c>
      <c r="B830" s="328">
        <v>45772.0</v>
      </c>
      <c r="C830" s="330">
        <v>9920000.0</v>
      </c>
      <c r="D830" s="330">
        <v>2385000.0</v>
      </c>
      <c r="E830" s="330">
        <v>2342070.0</v>
      </c>
      <c r="F830" s="330">
        <v>2.9143666E7</v>
      </c>
      <c r="G830" s="330">
        <v>0.0</v>
      </c>
      <c r="H830" s="330">
        <v>4.1448666E7</v>
      </c>
      <c r="I830" s="330">
        <v>4.1405736E7</v>
      </c>
    </row>
    <row r="831" ht="22.5" customHeight="1">
      <c r="A831" s="335" t="s">
        <v>3254</v>
      </c>
      <c r="B831" s="328">
        <v>45773.0</v>
      </c>
      <c r="C831" s="330">
        <v>1.3415E7</v>
      </c>
      <c r="D831" s="330">
        <v>7283333.0</v>
      </c>
      <c r="E831" s="330">
        <v>7150533.0</v>
      </c>
      <c r="F831" s="330">
        <v>9.5303E7</v>
      </c>
      <c r="G831" s="330">
        <v>0.0</v>
      </c>
      <c r="H831" s="330">
        <v>1.16001333E8</v>
      </c>
      <c r="I831" s="330">
        <v>1.15868533E8</v>
      </c>
    </row>
    <row r="832" ht="22.5" customHeight="1">
      <c r="A832" s="335" t="s">
        <v>3254</v>
      </c>
      <c r="B832" s="328">
        <v>45774.0</v>
      </c>
      <c r="C832" s="330">
        <v>1.77E7</v>
      </c>
      <c r="D832" s="330">
        <v>7110444.0</v>
      </c>
      <c r="E832" s="330">
        <v>6982456.0</v>
      </c>
      <c r="F832" s="330">
        <v>1.23728E8</v>
      </c>
      <c r="G832" s="330">
        <v>0.0</v>
      </c>
      <c r="H832" s="330">
        <v>1.48538444E8</v>
      </c>
      <c r="I832" s="330">
        <v>1.48410456E8</v>
      </c>
    </row>
    <row r="833" ht="22.5" customHeight="1">
      <c r="A833" s="335" t="s">
        <v>3254</v>
      </c>
      <c r="B833" s="328">
        <v>45775.0</v>
      </c>
      <c r="C833" s="330">
        <v>1.054E7</v>
      </c>
      <c r="D833" s="330">
        <v>1812000.0</v>
      </c>
      <c r="E833" s="330">
        <v>1779384.0</v>
      </c>
      <c r="F833" s="330">
        <v>2.7308E7</v>
      </c>
      <c r="G833" s="330">
        <v>0.0</v>
      </c>
      <c r="H833" s="330">
        <v>3.966E7</v>
      </c>
      <c r="I833" s="330">
        <v>3.9627384E7</v>
      </c>
    </row>
    <row r="834" ht="22.5" customHeight="1">
      <c r="A834" s="335" t="s">
        <v>3254</v>
      </c>
      <c r="B834" s="328">
        <v>45776.0</v>
      </c>
      <c r="C834" s="330">
        <v>4230000.0</v>
      </c>
      <c r="D834" s="330">
        <v>4895000.0</v>
      </c>
      <c r="E834" s="330">
        <v>4806890.0</v>
      </c>
      <c r="F834" s="330">
        <v>1.51135E7</v>
      </c>
      <c r="G834" s="330">
        <v>2000000.0</v>
      </c>
      <c r="H834" s="330">
        <v>2.22385E7</v>
      </c>
      <c r="I834" s="330">
        <v>2.215039E7</v>
      </c>
    </row>
    <row r="835" ht="22.5" customHeight="1">
      <c r="A835" s="336" t="s">
        <v>3254</v>
      </c>
      <c r="B835" s="332">
        <v>45777.0</v>
      </c>
      <c r="C835" s="334">
        <v>0.0</v>
      </c>
      <c r="D835" s="334">
        <v>0.0</v>
      </c>
      <c r="E835" s="334">
        <v>0.0</v>
      </c>
      <c r="F835" s="334">
        <v>0.0</v>
      </c>
      <c r="G835" s="334">
        <v>0.0</v>
      </c>
      <c r="H835" s="334">
        <v>0.0</v>
      </c>
      <c r="I835" s="334">
        <v>0.0</v>
      </c>
    </row>
    <row r="836" ht="22.5" customHeight="1">
      <c r="A836" s="335" t="s">
        <v>3261</v>
      </c>
      <c r="B836" s="328">
        <v>45778.0</v>
      </c>
      <c r="C836" s="330">
        <v>0.0</v>
      </c>
      <c r="D836" s="330">
        <v>0.0</v>
      </c>
      <c r="E836" s="330">
        <v>0.0</v>
      </c>
      <c r="F836" s="330">
        <v>0.0</v>
      </c>
      <c r="G836" s="337">
        <v>0.0</v>
      </c>
      <c r="H836" s="330">
        <v>0.0</v>
      </c>
      <c r="I836" s="330">
        <v>0.0</v>
      </c>
    </row>
    <row r="837" ht="22.5" customHeight="1">
      <c r="A837" s="335" t="s">
        <v>3261</v>
      </c>
      <c r="B837" s="328">
        <v>45779.0</v>
      </c>
      <c r="C837" s="330">
        <v>7995000.0</v>
      </c>
      <c r="D837" s="330">
        <v>4000000.0</v>
      </c>
      <c r="E837" s="330">
        <v>3922000.0</v>
      </c>
      <c r="F837" s="330">
        <v>2.574E7</v>
      </c>
      <c r="G837" s="337">
        <v>0.0</v>
      </c>
      <c r="H837" s="330">
        <v>3.7735E7</v>
      </c>
      <c r="I837" s="330">
        <v>3.7657E7</v>
      </c>
    </row>
    <row r="838" ht="22.5" customHeight="1">
      <c r="A838" s="335" t="s">
        <v>3261</v>
      </c>
      <c r="B838" s="328">
        <v>45780.0</v>
      </c>
      <c r="C838" s="330">
        <v>6890000.0</v>
      </c>
      <c r="D838" s="330">
        <v>1.4654E7</v>
      </c>
      <c r="E838" s="330">
        <v>1.4404228E7</v>
      </c>
      <c r="F838" s="330">
        <v>7820000.0</v>
      </c>
      <c r="G838" s="337">
        <v>0.0</v>
      </c>
      <c r="H838" s="330">
        <v>2.9364E7</v>
      </c>
      <c r="I838" s="330">
        <v>2.9114228E7</v>
      </c>
    </row>
    <row r="839" ht="22.5" customHeight="1">
      <c r="A839" s="335" t="s">
        <v>3261</v>
      </c>
      <c r="B839" s="328">
        <v>45781.0</v>
      </c>
      <c r="C839" s="330">
        <v>2.554E7</v>
      </c>
      <c r="D839" s="330">
        <v>9731000.0</v>
      </c>
      <c r="E839" s="330">
        <v>9555842.0</v>
      </c>
      <c r="F839" s="330">
        <v>8.6058333E7</v>
      </c>
      <c r="G839" s="337">
        <v>0.0</v>
      </c>
      <c r="H839" s="330">
        <v>1.21329333E8</v>
      </c>
      <c r="I839" s="330">
        <v>1.21154175E8</v>
      </c>
    </row>
    <row r="840" ht="22.5" customHeight="1">
      <c r="A840" s="335" t="s">
        <v>3261</v>
      </c>
      <c r="B840" s="328">
        <v>45782.0</v>
      </c>
      <c r="C840" s="330">
        <v>8160000.0</v>
      </c>
      <c r="D840" s="330">
        <v>6000000.0</v>
      </c>
      <c r="E840" s="330">
        <v>5892000.0</v>
      </c>
      <c r="F840" s="330">
        <v>2.302E7</v>
      </c>
      <c r="G840" s="337">
        <v>0.0</v>
      </c>
      <c r="H840" s="330">
        <v>3.718E7</v>
      </c>
      <c r="I840" s="330">
        <v>3.7072E7</v>
      </c>
    </row>
    <row r="841" ht="22.5" customHeight="1">
      <c r="A841" s="335" t="s">
        <v>3261</v>
      </c>
      <c r="B841" s="328">
        <v>45783.0</v>
      </c>
      <c r="C841" s="330">
        <v>1.1132E7</v>
      </c>
      <c r="D841" s="330">
        <v>4.3751E7</v>
      </c>
      <c r="E841" s="330">
        <v>4.2963482E7</v>
      </c>
      <c r="F841" s="330">
        <v>9.9471E7</v>
      </c>
      <c r="G841" s="337">
        <v>0.0</v>
      </c>
      <c r="H841" s="330">
        <v>1.54354E8</v>
      </c>
      <c r="I841" s="330">
        <v>1.53566482E8</v>
      </c>
    </row>
    <row r="842" ht="22.5" customHeight="1">
      <c r="A842" s="335" t="s">
        <v>3261</v>
      </c>
      <c r="B842" s="328">
        <v>45784.0</v>
      </c>
      <c r="C842" s="330">
        <v>9056000.0</v>
      </c>
      <c r="D842" s="330">
        <v>7017500.0</v>
      </c>
      <c r="E842" s="330">
        <v>6892110.0</v>
      </c>
      <c r="F842" s="330">
        <v>7.1993E7</v>
      </c>
      <c r="G842" s="337">
        <v>0.0</v>
      </c>
      <c r="H842" s="330">
        <v>8.80665E7</v>
      </c>
      <c r="I842" s="330">
        <v>8.794111E7</v>
      </c>
    </row>
    <row r="843" ht="22.5" customHeight="1">
      <c r="A843" s="335" t="s">
        <v>3261</v>
      </c>
      <c r="B843" s="328">
        <v>45785.0</v>
      </c>
      <c r="C843" s="330">
        <v>1.516E7</v>
      </c>
      <c r="D843" s="330">
        <v>9995000.0</v>
      </c>
      <c r="E843" s="330">
        <v>9805190.0</v>
      </c>
      <c r="F843" s="330">
        <v>4.4214E7</v>
      </c>
      <c r="G843" s="337">
        <v>0.0</v>
      </c>
      <c r="H843" s="330">
        <v>6.9369E7</v>
      </c>
      <c r="I843" s="330">
        <v>6.917919E7</v>
      </c>
    </row>
    <row r="844" ht="22.5" customHeight="1">
      <c r="A844" s="335" t="s">
        <v>3261</v>
      </c>
      <c r="B844" s="328">
        <v>45786.0</v>
      </c>
      <c r="C844" s="330">
        <v>1.427E7</v>
      </c>
      <c r="D844" s="330">
        <v>5580000.0</v>
      </c>
      <c r="E844" s="330">
        <v>5498935.0</v>
      </c>
      <c r="F844" s="330">
        <v>8.1669E7</v>
      </c>
      <c r="G844" s="337">
        <v>0.0</v>
      </c>
      <c r="H844" s="330">
        <v>1.01519E8</v>
      </c>
      <c r="I844" s="330">
        <v>1.01437935E8</v>
      </c>
    </row>
    <row r="845" ht="22.5" customHeight="1">
      <c r="A845" s="335" t="s">
        <v>3261</v>
      </c>
      <c r="B845" s="328">
        <v>45787.0</v>
      </c>
      <c r="C845" s="330">
        <v>1.8323E7</v>
      </c>
      <c r="D845" s="330">
        <v>1.2752E7</v>
      </c>
      <c r="E845" s="330">
        <v>1.2522464E7</v>
      </c>
      <c r="F845" s="330">
        <v>6.1033727E7</v>
      </c>
      <c r="G845" s="337">
        <v>0.0</v>
      </c>
      <c r="H845" s="330">
        <v>9.2108727E7</v>
      </c>
      <c r="I845" s="330">
        <v>9.1879191E7</v>
      </c>
    </row>
    <row r="846" ht="22.5" customHeight="1">
      <c r="A846" s="335" t="s">
        <v>3261</v>
      </c>
      <c r="B846" s="328">
        <v>45788.0</v>
      </c>
      <c r="C846" s="330">
        <v>3.6576E7</v>
      </c>
      <c r="D846" s="330">
        <v>2.4947E7</v>
      </c>
      <c r="E846" s="330">
        <v>2.4503343E7</v>
      </c>
      <c r="F846" s="330">
        <v>9.4261E7</v>
      </c>
      <c r="G846" s="337">
        <v>0.0</v>
      </c>
      <c r="H846" s="330">
        <v>1.55784E8</v>
      </c>
      <c r="I846" s="330">
        <v>1.55340343E8</v>
      </c>
    </row>
    <row r="847" ht="22.5" customHeight="1">
      <c r="A847" s="335" t="s">
        <v>3261</v>
      </c>
      <c r="B847" s="328">
        <v>45789.0</v>
      </c>
      <c r="C847" s="330">
        <v>1.3245E7</v>
      </c>
      <c r="D847" s="330">
        <v>1600000.0</v>
      </c>
      <c r="E847" s="330">
        <v>1571200.0</v>
      </c>
      <c r="F847" s="330">
        <v>1.9029E7</v>
      </c>
      <c r="G847" s="337">
        <v>0.0</v>
      </c>
      <c r="H847" s="330">
        <v>3.3874E7</v>
      </c>
      <c r="I847" s="330">
        <v>3.38452E7</v>
      </c>
    </row>
    <row r="848" ht="22.5" customHeight="1">
      <c r="A848" s="335" t="s">
        <v>3261</v>
      </c>
      <c r="B848" s="328">
        <v>45790.0</v>
      </c>
      <c r="C848" s="330">
        <v>1.7497E7</v>
      </c>
      <c r="D848" s="330">
        <v>4.03E7</v>
      </c>
      <c r="E848" s="330">
        <v>3.95746E7</v>
      </c>
      <c r="F848" s="330">
        <v>5.76005E7</v>
      </c>
      <c r="G848" s="337">
        <v>0.0</v>
      </c>
      <c r="H848" s="330">
        <v>1.153975E8</v>
      </c>
      <c r="I848" s="330">
        <v>1.146721E8</v>
      </c>
    </row>
    <row r="849" ht="22.5" customHeight="1">
      <c r="A849" s="335" t="s">
        <v>3261</v>
      </c>
      <c r="B849" s="328">
        <v>45791.0</v>
      </c>
      <c r="C849" s="330">
        <v>9390000.0</v>
      </c>
      <c r="D849" s="330">
        <v>1.536E7</v>
      </c>
      <c r="E849" s="330">
        <v>1.512872E7</v>
      </c>
      <c r="F849" s="330">
        <v>9.0952E7</v>
      </c>
      <c r="G849" s="337">
        <v>0.0</v>
      </c>
      <c r="H849" s="330">
        <v>1.15702E8</v>
      </c>
      <c r="I849" s="330">
        <v>1.1547072E8</v>
      </c>
    </row>
    <row r="850" ht="22.5" customHeight="1">
      <c r="A850" s="335" t="s">
        <v>3261</v>
      </c>
      <c r="B850" s="328">
        <v>45792.0</v>
      </c>
      <c r="C850" s="330">
        <v>1.7216E7</v>
      </c>
      <c r="D850" s="330">
        <v>5163000.0</v>
      </c>
      <c r="E850" s="330">
        <v>5070066.0</v>
      </c>
      <c r="F850" s="330">
        <v>7.02555E7</v>
      </c>
      <c r="G850" s="337">
        <v>0.0</v>
      </c>
      <c r="H850" s="330">
        <v>9.26345E7</v>
      </c>
      <c r="I850" s="330">
        <v>9.2541566E7</v>
      </c>
    </row>
    <row r="851" ht="22.5" customHeight="1">
      <c r="A851" s="335" t="s">
        <v>3261</v>
      </c>
      <c r="B851" s="328">
        <v>45793.0</v>
      </c>
      <c r="C851" s="330">
        <v>1.72E7</v>
      </c>
      <c r="D851" s="330">
        <v>1300000.0</v>
      </c>
      <c r="E851" s="330">
        <v>1289600.0</v>
      </c>
      <c r="F851" s="330">
        <v>2.3062E7</v>
      </c>
      <c r="G851" s="337">
        <v>0.0</v>
      </c>
      <c r="H851" s="330">
        <v>4.1562E7</v>
      </c>
      <c r="I851" s="330">
        <v>4.15516E7</v>
      </c>
    </row>
    <row r="852" ht="22.5" customHeight="1">
      <c r="A852" s="335" t="s">
        <v>3261</v>
      </c>
      <c r="B852" s="328">
        <v>45794.0</v>
      </c>
      <c r="C852" s="330">
        <v>4.0608E7</v>
      </c>
      <c r="D852" s="330">
        <v>7660000.0</v>
      </c>
      <c r="E852" s="330">
        <v>7522120.0</v>
      </c>
      <c r="F852" s="330">
        <v>1.53967E8</v>
      </c>
      <c r="G852" s="337">
        <v>0.0</v>
      </c>
      <c r="H852" s="330">
        <v>2.02235E8</v>
      </c>
      <c r="I852" s="330">
        <v>2.0209712E8</v>
      </c>
    </row>
    <row r="853" ht="22.5" customHeight="1">
      <c r="A853" s="335" t="s">
        <v>3261</v>
      </c>
      <c r="B853" s="328">
        <v>45795.0</v>
      </c>
      <c r="C853" s="330">
        <v>5.2755E7</v>
      </c>
      <c r="D853" s="330">
        <v>1.1135E7</v>
      </c>
      <c r="E853" s="330">
        <v>1.093457E7</v>
      </c>
      <c r="F853" s="330">
        <v>1.00216E8</v>
      </c>
      <c r="G853" s="337">
        <v>0.0</v>
      </c>
      <c r="H853" s="330">
        <v>1.64106E8</v>
      </c>
      <c r="I853" s="330">
        <v>1.6390557E8</v>
      </c>
    </row>
    <row r="854" ht="22.5" customHeight="1">
      <c r="A854" s="335" t="s">
        <v>3261</v>
      </c>
      <c r="B854" s="328">
        <v>45796.0</v>
      </c>
      <c r="C854" s="330">
        <v>9051000.0</v>
      </c>
      <c r="D854" s="330">
        <v>745000.0</v>
      </c>
      <c r="E854" s="330">
        <v>731059.0</v>
      </c>
      <c r="F854" s="330">
        <v>3.7174E7</v>
      </c>
      <c r="G854" s="337">
        <v>0.0</v>
      </c>
      <c r="H854" s="330">
        <v>4.697E7</v>
      </c>
      <c r="I854" s="330">
        <v>4.6956059E7</v>
      </c>
    </row>
    <row r="855" ht="22.5" customHeight="1">
      <c r="A855" s="335" t="s">
        <v>3261</v>
      </c>
      <c r="B855" s="328">
        <v>45797.0</v>
      </c>
      <c r="C855" s="330">
        <v>8145000.0</v>
      </c>
      <c r="D855" s="330">
        <v>6140000.0</v>
      </c>
      <c r="E855" s="330">
        <v>6039280.0</v>
      </c>
      <c r="F855" s="330">
        <v>4.1905E7</v>
      </c>
      <c r="G855" s="337">
        <v>0.0</v>
      </c>
      <c r="H855" s="330">
        <v>5.619E7</v>
      </c>
      <c r="I855" s="330">
        <v>5.608928E7</v>
      </c>
    </row>
    <row r="856" ht="22.5" customHeight="1">
      <c r="A856" s="335" t="s">
        <v>3261</v>
      </c>
      <c r="B856" s="328">
        <v>45798.0</v>
      </c>
      <c r="C856" s="330">
        <v>1.5985E7</v>
      </c>
      <c r="D856" s="330">
        <v>5660000.0</v>
      </c>
      <c r="E856" s="330">
        <v>5558120.0</v>
      </c>
      <c r="F856" s="330">
        <v>2.697E7</v>
      </c>
      <c r="G856" s="337">
        <v>0.0</v>
      </c>
      <c r="H856" s="330">
        <v>4.8615E7</v>
      </c>
      <c r="I856" s="330">
        <v>4.851312E7</v>
      </c>
    </row>
    <row r="857" ht="22.5" customHeight="1">
      <c r="A857" s="335" t="s">
        <v>3261</v>
      </c>
      <c r="B857" s="328">
        <v>45799.0</v>
      </c>
      <c r="C857" s="330">
        <v>1.3428E7</v>
      </c>
      <c r="D857" s="330">
        <v>5610000.0</v>
      </c>
      <c r="E857" s="330">
        <v>5509020.0</v>
      </c>
      <c r="F857" s="330">
        <v>1.38249E8</v>
      </c>
      <c r="G857" s="337">
        <v>0.0</v>
      </c>
      <c r="H857" s="330">
        <v>1.57287E8</v>
      </c>
      <c r="I857" s="330">
        <v>1.5718602E8</v>
      </c>
    </row>
    <row r="858" ht="22.5" customHeight="1">
      <c r="A858" s="335" t="s">
        <v>3261</v>
      </c>
      <c r="B858" s="328">
        <v>45800.0</v>
      </c>
      <c r="C858" s="330">
        <v>2.835E7</v>
      </c>
      <c r="D858" s="330">
        <v>0.0</v>
      </c>
      <c r="E858" s="330">
        <v>0.0</v>
      </c>
      <c r="F858" s="330">
        <v>7.5537E7</v>
      </c>
      <c r="G858" s="337">
        <v>0.0</v>
      </c>
      <c r="H858" s="330">
        <v>1.03887E8</v>
      </c>
      <c r="I858" s="330">
        <v>1.03887E8</v>
      </c>
    </row>
    <row r="859" ht="22.5" customHeight="1">
      <c r="A859" s="335" t="s">
        <v>3261</v>
      </c>
      <c r="B859" s="328">
        <v>45801.0</v>
      </c>
      <c r="C859" s="330">
        <v>2.9345E7</v>
      </c>
      <c r="D859" s="330">
        <v>5160000.0</v>
      </c>
      <c r="E859" s="330">
        <v>5098720.0</v>
      </c>
      <c r="F859" s="330">
        <v>5.8585E7</v>
      </c>
      <c r="G859" s="337">
        <v>0.0</v>
      </c>
      <c r="H859" s="330">
        <v>9.309E7</v>
      </c>
      <c r="I859" s="330">
        <v>9.302872E7</v>
      </c>
    </row>
    <row r="860" ht="22.5" customHeight="1">
      <c r="A860" s="335" t="s">
        <v>3261</v>
      </c>
      <c r="B860" s="328">
        <v>45802.0</v>
      </c>
      <c r="C860" s="330">
        <v>3.61E7</v>
      </c>
      <c r="D860" s="330">
        <v>1.624E7</v>
      </c>
      <c r="E860" s="330">
        <v>1.596643E7</v>
      </c>
      <c r="F860" s="330">
        <v>6.1706818E7</v>
      </c>
      <c r="G860" s="337">
        <v>0.0</v>
      </c>
      <c r="H860" s="330">
        <v>1.14046818E8</v>
      </c>
      <c r="I860" s="330">
        <v>1.13773248E8</v>
      </c>
    </row>
    <row r="861" ht="22.5" customHeight="1">
      <c r="A861" s="335" t="s">
        <v>3261</v>
      </c>
      <c r="B861" s="328">
        <v>45803.0</v>
      </c>
      <c r="C861" s="330">
        <v>8030500.0</v>
      </c>
      <c r="D861" s="330">
        <v>0.0</v>
      </c>
      <c r="E861" s="330">
        <v>0.0</v>
      </c>
      <c r="F861" s="330">
        <v>5.343E7</v>
      </c>
      <c r="G861" s="337">
        <v>0.0</v>
      </c>
      <c r="H861" s="330">
        <v>6.14605E7</v>
      </c>
      <c r="I861" s="330">
        <v>6.14605E7</v>
      </c>
    </row>
    <row r="862" ht="22.5" customHeight="1">
      <c r="A862" s="335" t="s">
        <v>3261</v>
      </c>
      <c r="B862" s="328">
        <v>45804.0</v>
      </c>
      <c r="C862" s="330">
        <v>2.0068E7</v>
      </c>
      <c r="D862" s="330">
        <v>0.0</v>
      </c>
      <c r="E862" s="330">
        <v>0.0</v>
      </c>
      <c r="F862" s="330">
        <v>6.00445E7</v>
      </c>
      <c r="G862" s="337">
        <v>0.0</v>
      </c>
      <c r="H862" s="330">
        <v>8.01125E7</v>
      </c>
      <c r="I862" s="330">
        <v>8.01125E7</v>
      </c>
    </row>
    <row r="863" ht="22.5" customHeight="1">
      <c r="A863" s="335" t="s">
        <v>3261</v>
      </c>
      <c r="B863" s="328">
        <v>45805.0</v>
      </c>
      <c r="C863" s="330">
        <v>9098000.0</v>
      </c>
      <c r="D863" s="330">
        <v>6107000.0</v>
      </c>
      <c r="E863" s="330">
        <v>5996094.0</v>
      </c>
      <c r="F863" s="330">
        <v>4.7589E7</v>
      </c>
      <c r="G863" s="337">
        <v>0.0</v>
      </c>
      <c r="H863" s="330">
        <v>6.2794E7</v>
      </c>
      <c r="I863" s="330">
        <v>6.2683094E7</v>
      </c>
    </row>
    <row r="864" ht="22.5" customHeight="1">
      <c r="A864" s="335" t="s">
        <v>3261</v>
      </c>
      <c r="B864" s="328">
        <v>45806.0</v>
      </c>
      <c r="C864" s="330">
        <v>5160000.0</v>
      </c>
      <c r="D864" s="330">
        <v>6020000.0</v>
      </c>
      <c r="E864" s="330">
        <v>5957040.0</v>
      </c>
      <c r="F864" s="330">
        <v>2.4913E7</v>
      </c>
      <c r="G864" s="337">
        <v>0.0</v>
      </c>
      <c r="H864" s="330">
        <v>3.6093E7</v>
      </c>
      <c r="I864" s="330">
        <v>3.603004E7</v>
      </c>
    </row>
    <row r="865" ht="22.5" customHeight="1">
      <c r="A865" s="335" t="s">
        <v>3261</v>
      </c>
      <c r="B865" s="328">
        <v>45807.0</v>
      </c>
      <c r="C865" s="330">
        <v>5930000.0</v>
      </c>
      <c r="D865" s="330">
        <v>4195000.0</v>
      </c>
      <c r="E865" s="330">
        <v>4119490.0</v>
      </c>
      <c r="F865" s="330">
        <v>4.0888E7</v>
      </c>
      <c r="G865" s="337">
        <v>0.0</v>
      </c>
      <c r="H865" s="330">
        <v>5.1013E7</v>
      </c>
      <c r="I865" s="330">
        <v>5.093749E7</v>
      </c>
    </row>
    <row r="866" ht="22.5" customHeight="1">
      <c r="A866" s="335" t="s">
        <v>3261</v>
      </c>
      <c r="B866" s="328">
        <v>45808.0</v>
      </c>
      <c r="C866" s="330">
        <v>1.9335E7</v>
      </c>
      <c r="D866" s="330">
        <v>8199333.0</v>
      </c>
      <c r="E866" s="330">
        <v>8048871.0</v>
      </c>
      <c r="F866" s="330">
        <v>4.6711E7</v>
      </c>
      <c r="G866" s="337">
        <v>0.0</v>
      </c>
      <c r="H866" s="330">
        <v>7.4245333E7</v>
      </c>
      <c r="I866" s="330">
        <v>7.4094871E7</v>
      </c>
    </row>
    <row r="867" ht="22.5" customHeight="1">
      <c r="A867" s="335" t="s">
        <v>3271</v>
      </c>
      <c r="B867" s="328">
        <v>45809.0</v>
      </c>
      <c r="C867" s="330">
        <v>5.9688E7</v>
      </c>
      <c r="D867" s="330">
        <v>1.8145E7</v>
      </c>
      <c r="E867" s="330">
        <v>1.781839E7</v>
      </c>
      <c r="F867" s="330">
        <v>1.17201116E8</v>
      </c>
      <c r="G867" s="330">
        <v>0.0</v>
      </c>
      <c r="H867" s="330">
        <v>1.95034116E8</v>
      </c>
      <c r="I867" s="330">
        <v>1.94707506E8</v>
      </c>
    </row>
    <row r="868" ht="22.5" customHeight="1">
      <c r="A868" s="335" t="s">
        <v>3271</v>
      </c>
      <c r="B868" s="328">
        <v>45810.0</v>
      </c>
      <c r="C868" s="330">
        <v>9075000.0</v>
      </c>
      <c r="D868" s="330">
        <v>4200000.0</v>
      </c>
      <c r="E868" s="330">
        <v>4124400.0</v>
      </c>
      <c r="F868" s="330">
        <v>2.0359E7</v>
      </c>
      <c r="G868" s="330">
        <v>0.0</v>
      </c>
      <c r="H868" s="330">
        <v>3.3634E7</v>
      </c>
      <c r="I868" s="330">
        <v>3.35584E7</v>
      </c>
    </row>
    <row r="869" ht="22.5" customHeight="1">
      <c r="A869" s="335" t="s">
        <v>3271</v>
      </c>
      <c r="B869" s="328">
        <v>45811.0</v>
      </c>
      <c r="C869" s="330">
        <v>1.1895E7</v>
      </c>
      <c r="D869" s="330">
        <v>6010000.0</v>
      </c>
      <c r="E869" s="330">
        <v>5901820.0</v>
      </c>
      <c r="F869" s="330">
        <v>6.7653E7</v>
      </c>
      <c r="G869" s="330">
        <v>0.0</v>
      </c>
      <c r="H869" s="330">
        <v>8.5558E7</v>
      </c>
      <c r="I869" s="330">
        <v>8.544982E7</v>
      </c>
    </row>
    <row r="870" ht="22.5" customHeight="1">
      <c r="A870" s="335" t="s">
        <v>3271</v>
      </c>
      <c r="B870" s="328">
        <v>45812.0</v>
      </c>
      <c r="C870" s="330">
        <v>1.1257E7</v>
      </c>
      <c r="D870" s="330">
        <v>1.81625E7</v>
      </c>
      <c r="E870" s="330">
        <v>1.78215E7</v>
      </c>
      <c r="F870" s="330">
        <v>5.8533E7</v>
      </c>
      <c r="G870" s="330">
        <v>0.0</v>
      </c>
      <c r="H870" s="330">
        <v>8.79525E7</v>
      </c>
      <c r="I870" s="330">
        <v>8.76115E7</v>
      </c>
    </row>
    <row r="871" ht="22.5" customHeight="1">
      <c r="A871" s="335" t="s">
        <v>3271</v>
      </c>
      <c r="B871" s="328">
        <v>45813.0</v>
      </c>
      <c r="C871" s="330">
        <v>2.5746E7</v>
      </c>
      <c r="D871" s="330">
        <v>2.9248E7</v>
      </c>
      <c r="E871" s="330">
        <v>2.8721736E7</v>
      </c>
      <c r="F871" s="330">
        <v>8.1146E7</v>
      </c>
      <c r="G871" s="330">
        <v>0.0</v>
      </c>
      <c r="H871" s="330">
        <v>1.3614E8</v>
      </c>
      <c r="I871" s="330">
        <v>1.35613736E8</v>
      </c>
    </row>
    <row r="872" ht="22.5" customHeight="1">
      <c r="A872" s="335" t="s">
        <v>3271</v>
      </c>
      <c r="B872" s="328">
        <v>45814.0</v>
      </c>
      <c r="C872" s="330">
        <v>1.4185E7</v>
      </c>
      <c r="D872" s="330">
        <v>1.6645E7</v>
      </c>
      <c r="E872" s="330">
        <v>1.636644E7</v>
      </c>
      <c r="F872" s="330">
        <v>4.0166166E7</v>
      </c>
      <c r="G872" s="330">
        <v>0.0</v>
      </c>
      <c r="H872" s="330">
        <v>7.0996166E7</v>
      </c>
      <c r="I872" s="330">
        <v>7.0717606E7</v>
      </c>
    </row>
    <row r="873" ht="22.5" customHeight="1">
      <c r="A873" s="335" t="s">
        <v>3271</v>
      </c>
      <c r="B873" s="328">
        <v>45815.0</v>
      </c>
      <c r="C873" s="330">
        <v>1.5963E7</v>
      </c>
      <c r="D873" s="330">
        <v>2.01355E7</v>
      </c>
      <c r="E873" s="330">
        <v>1.9773061E7</v>
      </c>
      <c r="F873" s="330">
        <v>4.8091818E7</v>
      </c>
      <c r="G873" s="330">
        <v>900000.0</v>
      </c>
      <c r="H873" s="330">
        <v>8.3290318E7</v>
      </c>
      <c r="I873" s="330">
        <v>8.2927879E7</v>
      </c>
    </row>
    <row r="874" ht="22.5" customHeight="1">
      <c r="A874" s="335" t="s">
        <v>3271</v>
      </c>
      <c r="B874" s="328">
        <v>45816.0</v>
      </c>
      <c r="C874" s="330">
        <v>3.6118E7</v>
      </c>
      <c r="D874" s="330">
        <v>2.3720444E7</v>
      </c>
      <c r="E874" s="330">
        <v>2.3345476E7</v>
      </c>
      <c r="F874" s="330">
        <v>1.23000817E8</v>
      </c>
      <c r="G874" s="330">
        <v>0.0</v>
      </c>
      <c r="H874" s="330">
        <v>1.82839261E8</v>
      </c>
      <c r="I874" s="330">
        <v>1.82464293E8</v>
      </c>
    </row>
    <row r="875" ht="22.5" customHeight="1">
      <c r="A875" s="335" t="s">
        <v>3271</v>
      </c>
      <c r="B875" s="328">
        <v>45817.0</v>
      </c>
      <c r="C875" s="330">
        <v>5912000.0</v>
      </c>
      <c r="D875" s="330">
        <v>1022500.0</v>
      </c>
      <c r="E875" s="330">
        <v>1004095.0</v>
      </c>
      <c r="F875" s="330">
        <v>6.9025E7</v>
      </c>
      <c r="G875" s="330">
        <v>0.0</v>
      </c>
      <c r="H875" s="330">
        <v>7.59595E7</v>
      </c>
      <c r="I875" s="330">
        <v>7.5941095E7</v>
      </c>
    </row>
    <row r="876" ht="22.5" customHeight="1">
      <c r="A876" s="335" t="s">
        <v>3271</v>
      </c>
      <c r="B876" s="328">
        <v>45818.0</v>
      </c>
      <c r="C876" s="330">
        <v>7376000.0</v>
      </c>
      <c r="D876" s="330">
        <v>2583000.0</v>
      </c>
      <c r="E876" s="330">
        <v>2536506.0</v>
      </c>
      <c r="F876" s="330">
        <v>2.46795E7</v>
      </c>
      <c r="G876" s="330">
        <v>0.0</v>
      </c>
      <c r="H876" s="330">
        <v>3.46385E7</v>
      </c>
      <c r="I876" s="330">
        <v>3.4592006E7</v>
      </c>
    </row>
    <row r="877" ht="22.5" customHeight="1">
      <c r="A877" s="335" t="s">
        <v>3271</v>
      </c>
      <c r="B877" s="328">
        <v>45819.0</v>
      </c>
      <c r="C877" s="330">
        <v>2.6696E7</v>
      </c>
      <c r="D877" s="330">
        <v>8582000.0</v>
      </c>
      <c r="E877" s="330">
        <v>8427524.0</v>
      </c>
      <c r="F877" s="330">
        <v>8.7927333E7</v>
      </c>
      <c r="G877" s="330">
        <v>0.0</v>
      </c>
      <c r="H877" s="330">
        <v>1.23205333E8</v>
      </c>
      <c r="I877" s="330">
        <v>1.23050857E8</v>
      </c>
    </row>
    <row r="878" ht="22.5" customHeight="1">
      <c r="A878" s="335" t="s">
        <v>3271</v>
      </c>
      <c r="B878" s="328">
        <v>45820.0</v>
      </c>
      <c r="C878" s="330">
        <v>2.222E7</v>
      </c>
      <c r="D878" s="330">
        <v>1.8986E7</v>
      </c>
      <c r="E878" s="330">
        <v>1.8644252E7</v>
      </c>
      <c r="F878" s="330">
        <v>8.4382E7</v>
      </c>
      <c r="G878" s="330">
        <v>4000000.0</v>
      </c>
      <c r="H878" s="330">
        <v>1.21588E8</v>
      </c>
      <c r="I878" s="330">
        <v>1.21246252E8</v>
      </c>
    </row>
    <row r="879" ht="22.5" customHeight="1">
      <c r="A879" s="335" t="s">
        <v>3271</v>
      </c>
      <c r="B879" s="328">
        <v>45821.0</v>
      </c>
      <c r="C879" s="330">
        <v>3285000.0</v>
      </c>
      <c r="D879" s="330">
        <v>4375000.0</v>
      </c>
      <c r="E879" s="330">
        <v>4296650.0</v>
      </c>
      <c r="F879" s="330">
        <v>1.09352E8</v>
      </c>
      <c r="G879" s="330">
        <v>0.0</v>
      </c>
      <c r="H879" s="330">
        <v>1.17012E8</v>
      </c>
      <c r="I879" s="330">
        <v>1.1693365E8</v>
      </c>
    </row>
    <row r="880" ht="22.5" customHeight="1">
      <c r="A880" s="335" t="s">
        <v>3271</v>
      </c>
      <c r="B880" s="328">
        <v>45822.0</v>
      </c>
      <c r="C880" s="330">
        <v>4.8653E7</v>
      </c>
      <c r="D880" s="330">
        <v>1.516E7</v>
      </c>
      <c r="E880" s="330">
        <v>1.491672E7</v>
      </c>
      <c r="F880" s="330">
        <v>9.5053E7</v>
      </c>
      <c r="G880" s="330">
        <v>0.0</v>
      </c>
      <c r="H880" s="330">
        <v>1.58866E8</v>
      </c>
      <c r="I880" s="330">
        <v>1.5862272E8</v>
      </c>
    </row>
    <row r="881" ht="22.5" customHeight="1">
      <c r="A881" s="335" t="s">
        <v>3271</v>
      </c>
      <c r="B881" s="328">
        <v>45823.0</v>
      </c>
      <c r="C881" s="330">
        <v>2.6795E7</v>
      </c>
      <c r="D881" s="330">
        <v>2.7499E7</v>
      </c>
      <c r="E881" s="330">
        <v>2.7062618E7</v>
      </c>
      <c r="F881" s="330">
        <v>8.1968E7</v>
      </c>
      <c r="G881" s="330">
        <v>0.0</v>
      </c>
      <c r="H881" s="330">
        <v>1.36262E8</v>
      </c>
      <c r="I881" s="330">
        <v>1.35825618E8</v>
      </c>
    </row>
    <row r="882" ht="22.5" customHeight="1">
      <c r="A882" s="335" t="s">
        <v>3271</v>
      </c>
      <c r="B882" s="328">
        <v>45824.0</v>
      </c>
      <c r="C882" s="330">
        <v>3.574E7</v>
      </c>
      <c r="D882" s="330">
        <v>4911000.0</v>
      </c>
      <c r="E882" s="330">
        <v>4822602.0</v>
      </c>
      <c r="F882" s="330">
        <v>4.498E7</v>
      </c>
      <c r="G882" s="330">
        <v>0.0</v>
      </c>
      <c r="H882" s="330">
        <v>8.5631E7</v>
      </c>
      <c r="I882" s="330">
        <v>8.5542602E7</v>
      </c>
    </row>
    <row r="883" ht="22.5" customHeight="1">
      <c r="A883" s="335" t="s">
        <v>3271</v>
      </c>
      <c r="B883" s="328">
        <v>45825.0</v>
      </c>
      <c r="C883" s="330">
        <v>7.8738E7</v>
      </c>
      <c r="D883" s="330">
        <v>4367000.0</v>
      </c>
      <c r="E883" s="330">
        <v>4291894.0</v>
      </c>
      <c r="F883" s="330">
        <v>7.201E7</v>
      </c>
      <c r="G883" s="330">
        <v>0.0</v>
      </c>
      <c r="H883" s="330">
        <v>1.55115E8</v>
      </c>
      <c r="I883" s="330">
        <v>1.55039894E8</v>
      </c>
    </row>
    <row r="884" ht="22.5" customHeight="1">
      <c r="A884" s="335" t="s">
        <v>3271</v>
      </c>
      <c r="B884" s="328">
        <v>45826.0</v>
      </c>
      <c r="C884" s="330">
        <v>1.0383E7</v>
      </c>
      <c r="D884" s="330">
        <v>1.0777E7</v>
      </c>
      <c r="E884" s="330">
        <v>1.0572014E7</v>
      </c>
      <c r="F884" s="330">
        <v>5.1077818E7</v>
      </c>
      <c r="G884" s="330">
        <v>0.0</v>
      </c>
      <c r="H884" s="330">
        <v>7.2237818E7</v>
      </c>
      <c r="I884" s="330">
        <v>7.2032832E7</v>
      </c>
    </row>
    <row r="885" ht="22.5" customHeight="1">
      <c r="A885" s="335" t="s">
        <v>3271</v>
      </c>
      <c r="B885" s="328">
        <v>45827.0</v>
      </c>
      <c r="C885" s="330">
        <v>3.2241E7</v>
      </c>
      <c r="D885" s="330">
        <v>1.9872E7</v>
      </c>
      <c r="E885" s="330">
        <v>1.9514304E7</v>
      </c>
      <c r="F885" s="330">
        <v>1.18846E8</v>
      </c>
      <c r="G885" s="330">
        <v>0.0</v>
      </c>
      <c r="H885" s="330">
        <v>1.70959E8</v>
      </c>
      <c r="I885" s="330">
        <v>1.70601304E8</v>
      </c>
    </row>
    <row r="886" ht="22.5" customHeight="1">
      <c r="A886" s="335" t="s">
        <v>3271</v>
      </c>
      <c r="B886" s="328">
        <v>45828.0</v>
      </c>
      <c r="C886" s="330">
        <v>5.52E7</v>
      </c>
      <c r="D886" s="330">
        <v>0.0</v>
      </c>
      <c r="E886" s="330">
        <v>0.0</v>
      </c>
      <c r="F886" s="330">
        <v>1.00981E8</v>
      </c>
      <c r="G886" s="330">
        <v>0.0</v>
      </c>
      <c r="H886" s="330">
        <v>1.56181E8</v>
      </c>
      <c r="I886" s="330">
        <v>1.56181E8</v>
      </c>
    </row>
    <row r="887" ht="22.5" customHeight="1">
      <c r="A887" s="335" t="s">
        <v>3271</v>
      </c>
      <c r="B887" s="328">
        <v>45829.0</v>
      </c>
      <c r="C887" s="330">
        <v>7.2555E7</v>
      </c>
      <c r="D887" s="330">
        <v>9130000.0</v>
      </c>
      <c r="E887" s="330">
        <v>8964260.0</v>
      </c>
      <c r="F887" s="330">
        <v>1.75758E8</v>
      </c>
      <c r="G887" s="330">
        <v>0.0</v>
      </c>
      <c r="H887" s="330">
        <v>2.57443E8</v>
      </c>
      <c r="I887" s="330">
        <v>2.5727726E8</v>
      </c>
    </row>
    <row r="888" ht="22.5" customHeight="1">
      <c r="A888" s="335" t="s">
        <v>3271</v>
      </c>
      <c r="B888" s="328">
        <v>45830.0</v>
      </c>
      <c r="C888" s="330">
        <v>5.8896E7</v>
      </c>
      <c r="D888" s="330">
        <v>7120000.0</v>
      </c>
      <c r="E888" s="330">
        <v>6991840.0</v>
      </c>
      <c r="F888" s="330">
        <v>1.279005E8</v>
      </c>
      <c r="G888" s="330">
        <v>400000.0</v>
      </c>
      <c r="H888" s="330">
        <v>1.935165E8</v>
      </c>
      <c r="I888" s="330">
        <v>1.9338834E8</v>
      </c>
    </row>
    <row r="889" ht="22.5" customHeight="1">
      <c r="A889" s="335" t="s">
        <v>3271</v>
      </c>
      <c r="B889" s="328">
        <v>45831.0</v>
      </c>
      <c r="C889" s="330">
        <v>1.449E7</v>
      </c>
      <c r="D889" s="330">
        <v>6000000.0</v>
      </c>
      <c r="E889" s="330">
        <v>5889900.0</v>
      </c>
      <c r="F889" s="330">
        <v>4.241E7</v>
      </c>
      <c r="G889" s="330">
        <v>0.0</v>
      </c>
      <c r="H889" s="330">
        <v>6.29E7</v>
      </c>
      <c r="I889" s="330">
        <v>6.27899E7</v>
      </c>
    </row>
    <row r="890" ht="22.5" customHeight="1">
      <c r="A890" s="335" t="s">
        <v>3271</v>
      </c>
      <c r="B890" s="328">
        <v>45832.0</v>
      </c>
      <c r="C890" s="330">
        <v>1.1343E7</v>
      </c>
      <c r="D890" s="330">
        <v>1550000.0</v>
      </c>
      <c r="E890" s="330">
        <v>1515900.0</v>
      </c>
      <c r="F890" s="330">
        <v>7.09368E7</v>
      </c>
      <c r="G890" s="330">
        <v>0.0</v>
      </c>
      <c r="H890" s="330">
        <v>8.38298E7</v>
      </c>
      <c r="I890" s="330">
        <v>8.37957E7</v>
      </c>
    </row>
    <row r="891" ht="22.5" customHeight="1">
      <c r="A891" s="335" t="s">
        <v>3271</v>
      </c>
      <c r="B891" s="328">
        <v>45833.0</v>
      </c>
      <c r="C891" s="330">
        <v>1.509E7</v>
      </c>
      <c r="D891" s="330">
        <v>495000.0</v>
      </c>
      <c r="E891" s="330">
        <v>486090.0</v>
      </c>
      <c r="F891" s="330">
        <v>6.4462E7</v>
      </c>
      <c r="G891" s="330">
        <v>0.0</v>
      </c>
      <c r="H891" s="330">
        <v>8.0047E7</v>
      </c>
      <c r="I891" s="330">
        <v>8.003809E7</v>
      </c>
    </row>
    <row r="892" ht="22.5" customHeight="1">
      <c r="A892" s="335" t="s">
        <v>3271</v>
      </c>
      <c r="B892" s="328">
        <v>45834.0</v>
      </c>
      <c r="C892" s="330">
        <v>7403000.0</v>
      </c>
      <c r="D892" s="330">
        <v>3.115E7</v>
      </c>
      <c r="E892" s="330">
        <v>3.06443E7</v>
      </c>
      <c r="F892" s="330">
        <v>5.34705E7</v>
      </c>
      <c r="G892" s="330">
        <v>0.0</v>
      </c>
      <c r="H892" s="330">
        <v>9.20235E7</v>
      </c>
      <c r="I892" s="330">
        <v>9.15178E7</v>
      </c>
    </row>
    <row r="893" ht="22.5" customHeight="1">
      <c r="A893" s="335" t="s">
        <v>3271</v>
      </c>
      <c r="B893" s="328">
        <v>45835.0</v>
      </c>
      <c r="C893" s="330">
        <v>3.5241E7</v>
      </c>
      <c r="D893" s="330">
        <v>3800000.0</v>
      </c>
      <c r="E893" s="330">
        <v>3731600.0</v>
      </c>
      <c r="F893" s="330">
        <v>8.8463332E7</v>
      </c>
      <c r="G893" s="330">
        <v>0.0</v>
      </c>
      <c r="H893" s="330">
        <v>1.27504332E8</v>
      </c>
      <c r="I893" s="330">
        <v>1.27435932E8</v>
      </c>
    </row>
    <row r="894" ht="22.5" customHeight="1">
      <c r="A894" s="335" t="s">
        <v>3271</v>
      </c>
      <c r="B894" s="328">
        <v>45836.0</v>
      </c>
      <c r="C894" s="330">
        <v>1.1685E7</v>
      </c>
      <c r="D894" s="330">
        <v>2750000.0</v>
      </c>
      <c r="E894" s="330">
        <v>2700500.0</v>
      </c>
      <c r="F894" s="330">
        <v>8.4223E7</v>
      </c>
      <c r="G894" s="330">
        <v>0.0</v>
      </c>
      <c r="H894" s="330">
        <v>9.8658E7</v>
      </c>
      <c r="I894" s="330">
        <v>9.86085E7</v>
      </c>
    </row>
    <row r="895" ht="22.5" customHeight="1">
      <c r="A895" s="335" t="s">
        <v>3271</v>
      </c>
      <c r="B895" s="328">
        <v>45837.0</v>
      </c>
      <c r="C895" s="330">
        <v>4.9085E7</v>
      </c>
      <c r="D895" s="330">
        <v>1.1809166E7</v>
      </c>
      <c r="E895" s="330">
        <v>1.1596601E7</v>
      </c>
      <c r="F895" s="330">
        <v>1.00150695E8</v>
      </c>
      <c r="G895" s="330">
        <v>2000000.0</v>
      </c>
      <c r="H895" s="330">
        <v>1.59044861E8</v>
      </c>
      <c r="I895" s="330">
        <v>1.58832296E8</v>
      </c>
    </row>
    <row r="896" ht="22.5" customHeight="1">
      <c r="A896" s="336" t="s">
        <v>3271</v>
      </c>
      <c r="B896" s="332">
        <v>45838.0</v>
      </c>
      <c r="C896" s="334">
        <v>1.4613E7</v>
      </c>
      <c r="D896" s="334">
        <v>1.7216E7</v>
      </c>
      <c r="E896" s="334">
        <v>1.6906112E7</v>
      </c>
      <c r="F896" s="334">
        <v>2.3383E7</v>
      </c>
      <c r="G896" s="334">
        <v>400000.0</v>
      </c>
      <c r="H896" s="334">
        <v>5.4812E7</v>
      </c>
      <c r="I896" s="334">
        <v>5.4502112E7</v>
      </c>
    </row>
    <row r="897" ht="22.5" customHeight="1">
      <c r="A897" s="335" t="s">
        <v>3274</v>
      </c>
      <c r="B897" s="328">
        <v>45839.0</v>
      </c>
      <c r="C897" s="330">
        <v>1.064E7</v>
      </c>
      <c r="D897" s="330">
        <v>6100000.0</v>
      </c>
      <c r="E897" s="330">
        <v>5990200.0</v>
      </c>
      <c r="F897" s="330">
        <v>1.33614846E8</v>
      </c>
      <c r="G897" s="330">
        <v>0.0</v>
      </c>
      <c r="H897" s="330">
        <v>1.50354846E8</v>
      </c>
      <c r="I897" s="330">
        <v>1.50245046E8</v>
      </c>
    </row>
    <row r="898" ht="22.5" customHeight="1">
      <c r="A898" s="335" t="s">
        <v>3274</v>
      </c>
      <c r="B898" s="328">
        <v>45840.0</v>
      </c>
      <c r="C898" s="330">
        <v>3.9177E7</v>
      </c>
      <c r="D898" s="330">
        <v>8560000.0</v>
      </c>
      <c r="E898" s="330">
        <v>8405920.0</v>
      </c>
      <c r="F898" s="330">
        <v>6.08455E7</v>
      </c>
      <c r="G898" s="330">
        <v>0.0</v>
      </c>
      <c r="H898" s="330">
        <v>1.085825E8</v>
      </c>
      <c r="I898" s="330">
        <v>1.0842842E8</v>
      </c>
    </row>
    <row r="899" ht="22.5" customHeight="1">
      <c r="A899" s="335" t="s">
        <v>3274</v>
      </c>
      <c r="B899" s="328">
        <v>45841.0</v>
      </c>
      <c r="C899" s="330">
        <v>1.3195E7</v>
      </c>
      <c r="D899" s="330">
        <v>5970000.0</v>
      </c>
      <c r="E899" s="330">
        <v>5862540.0</v>
      </c>
      <c r="F899" s="330">
        <v>8.872E7</v>
      </c>
      <c r="G899" s="330">
        <v>0.0</v>
      </c>
      <c r="H899" s="330">
        <v>1.07885E8</v>
      </c>
      <c r="I899" s="330">
        <v>1.0777754E8</v>
      </c>
    </row>
    <row r="900" ht="22.5" customHeight="1">
      <c r="A900" s="335" t="s">
        <v>3274</v>
      </c>
      <c r="B900" s="328">
        <v>45842.0</v>
      </c>
      <c r="C900" s="330">
        <v>2.2321E7</v>
      </c>
      <c r="D900" s="330">
        <v>1.114E7</v>
      </c>
      <c r="E900" s="330">
        <v>1.096073E7</v>
      </c>
      <c r="F900" s="330">
        <v>9.13105E7</v>
      </c>
      <c r="G900" s="330">
        <v>0.0</v>
      </c>
      <c r="H900" s="330">
        <v>1.247715E8</v>
      </c>
      <c r="I900" s="330">
        <v>1.2459223E8</v>
      </c>
    </row>
    <row r="901" ht="22.5" customHeight="1">
      <c r="A901" s="335" t="s">
        <v>3274</v>
      </c>
      <c r="B901" s="328">
        <v>45843.0</v>
      </c>
      <c r="C901" s="330">
        <v>1.5547E7</v>
      </c>
      <c r="D901" s="330">
        <v>2.385E7</v>
      </c>
      <c r="E901" s="330">
        <v>2.34523E7</v>
      </c>
      <c r="F901" s="330">
        <v>1.01732E8</v>
      </c>
      <c r="G901" s="330">
        <v>0.0</v>
      </c>
      <c r="H901" s="330">
        <v>1.41129E8</v>
      </c>
      <c r="I901" s="330">
        <v>1.407313E8</v>
      </c>
    </row>
    <row r="902" ht="22.5" customHeight="1">
      <c r="A902" s="335" t="s">
        <v>3274</v>
      </c>
      <c r="B902" s="328">
        <v>45844.0</v>
      </c>
      <c r="C902" s="330">
        <v>4.0014E7</v>
      </c>
      <c r="D902" s="330">
        <v>3.5646E7</v>
      </c>
      <c r="E902" s="330">
        <v>3.5004372E7</v>
      </c>
      <c r="F902" s="330">
        <v>1.82486666E8</v>
      </c>
      <c r="G902" s="330">
        <v>0.0</v>
      </c>
      <c r="H902" s="330">
        <v>2.58146666E8</v>
      </c>
      <c r="I902" s="330">
        <v>2.57505038E8</v>
      </c>
    </row>
    <row r="903" ht="22.5" customHeight="1">
      <c r="A903" s="335" t="s">
        <v>3274</v>
      </c>
      <c r="B903" s="328">
        <v>45845.0</v>
      </c>
      <c r="C903" s="330">
        <v>9808000.0</v>
      </c>
      <c r="D903" s="330">
        <v>0.0</v>
      </c>
      <c r="E903" s="330">
        <v>0.0</v>
      </c>
      <c r="F903" s="330">
        <v>6.6378E7</v>
      </c>
      <c r="G903" s="330">
        <v>2000000.0</v>
      </c>
      <c r="H903" s="330">
        <v>7.4186E7</v>
      </c>
      <c r="I903" s="330">
        <v>7.4186E7</v>
      </c>
    </row>
    <row r="904" ht="22.5" customHeight="1">
      <c r="A904" s="335" t="s">
        <v>3274</v>
      </c>
      <c r="B904" s="328">
        <v>45846.0</v>
      </c>
      <c r="C904" s="330">
        <v>1.75E7</v>
      </c>
      <c r="D904" s="330">
        <v>2933000.0</v>
      </c>
      <c r="E904" s="330">
        <v>2880206.0</v>
      </c>
      <c r="F904" s="330">
        <v>3.7225E7</v>
      </c>
      <c r="G904" s="330">
        <v>0.0</v>
      </c>
      <c r="H904" s="330">
        <v>5.7658E7</v>
      </c>
      <c r="I904" s="330">
        <v>5.7605206E7</v>
      </c>
    </row>
    <row r="905" ht="22.5" customHeight="1">
      <c r="A905" s="335" t="s">
        <v>3274</v>
      </c>
      <c r="B905" s="328">
        <v>45847.0</v>
      </c>
      <c r="C905" s="330">
        <v>1.7278E7</v>
      </c>
      <c r="D905" s="330">
        <v>5161000.0</v>
      </c>
      <c r="E905" s="330">
        <v>5068102.0</v>
      </c>
      <c r="F905" s="330">
        <v>5.4648333E7</v>
      </c>
      <c r="G905" s="330">
        <v>0.0</v>
      </c>
      <c r="H905" s="330">
        <v>7.7087333E7</v>
      </c>
      <c r="I905" s="330">
        <v>7.6994435E7</v>
      </c>
    </row>
    <row r="906" ht="22.5" customHeight="1">
      <c r="A906" s="335" t="s">
        <v>3274</v>
      </c>
      <c r="B906" s="328">
        <v>45848.0</v>
      </c>
      <c r="C906" s="330">
        <v>4.6856E7</v>
      </c>
      <c r="D906" s="330">
        <v>7853000.0</v>
      </c>
      <c r="E906" s="330">
        <v>7710746.0</v>
      </c>
      <c r="F906" s="330">
        <v>5.4207E7</v>
      </c>
      <c r="G906" s="330">
        <v>0.0</v>
      </c>
      <c r="H906" s="330">
        <v>1.08916E8</v>
      </c>
      <c r="I906" s="330">
        <v>1.08773746E8</v>
      </c>
    </row>
    <row r="907" ht="22.5" customHeight="1">
      <c r="A907" s="335" t="s">
        <v>3274</v>
      </c>
      <c r="B907" s="328">
        <v>45849.0</v>
      </c>
      <c r="C907" s="330">
        <v>1.0495E7</v>
      </c>
      <c r="D907" s="330">
        <v>3000000.0</v>
      </c>
      <c r="E907" s="330">
        <v>2946000.0</v>
      </c>
      <c r="F907" s="330">
        <v>4.2631E7</v>
      </c>
      <c r="G907" s="330">
        <v>0.0</v>
      </c>
      <c r="H907" s="330">
        <v>5.6126E7</v>
      </c>
      <c r="I907" s="330">
        <v>5.6072E7</v>
      </c>
    </row>
    <row r="908" ht="22.5" customHeight="1">
      <c r="A908" s="335" t="s">
        <v>3274</v>
      </c>
      <c r="B908" s="328">
        <v>45850.0</v>
      </c>
      <c r="C908" s="330">
        <v>1.8356E7</v>
      </c>
      <c r="D908" s="330">
        <v>2.5212E7</v>
      </c>
      <c r="E908" s="330">
        <v>2.4784184E7</v>
      </c>
      <c r="F908" s="330">
        <v>4.915E7</v>
      </c>
      <c r="G908" s="330">
        <v>0.0</v>
      </c>
      <c r="H908" s="330">
        <v>9.2718E7</v>
      </c>
      <c r="I908" s="330">
        <v>9.2290184E7</v>
      </c>
    </row>
    <row r="909" ht="22.5" customHeight="1">
      <c r="A909" s="335" t="s">
        <v>3274</v>
      </c>
      <c r="B909" s="328">
        <v>45851.0</v>
      </c>
      <c r="C909" s="330">
        <v>2.5607E7</v>
      </c>
      <c r="D909" s="330">
        <v>6.0452E7</v>
      </c>
      <c r="E909" s="330">
        <v>5.9363864E7</v>
      </c>
      <c r="F909" s="330">
        <v>1.07006833E8</v>
      </c>
      <c r="G909" s="330">
        <v>0.0</v>
      </c>
      <c r="H909" s="330">
        <v>1.93065833E8</v>
      </c>
      <c r="I909" s="330">
        <v>1.91977697E8</v>
      </c>
    </row>
    <row r="910" ht="22.5" customHeight="1">
      <c r="A910" s="335" t="s">
        <v>3274</v>
      </c>
      <c r="B910" s="328">
        <v>45852.0</v>
      </c>
      <c r="C910" s="330">
        <v>8300000.0</v>
      </c>
      <c r="D910" s="330">
        <v>1.6466E7</v>
      </c>
      <c r="E910" s="330">
        <v>1.6169612E7</v>
      </c>
      <c r="F910" s="330">
        <v>7.6623E7</v>
      </c>
      <c r="G910" s="330">
        <v>0.0</v>
      </c>
      <c r="H910" s="330">
        <v>1.01389E8</v>
      </c>
      <c r="I910" s="330">
        <v>1.01092612E8</v>
      </c>
    </row>
    <row r="911" ht="22.5" customHeight="1">
      <c r="A911" s="335" t="s">
        <v>3274</v>
      </c>
      <c r="B911" s="328">
        <v>45853.0</v>
      </c>
      <c r="C911" s="330">
        <v>2.6422E7</v>
      </c>
      <c r="D911" s="330">
        <v>4560000.0</v>
      </c>
      <c r="E911" s="330">
        <v>4477920.0</v>
      </c>
      <c r="F911" s="330">
        <v>1.25106E8</v>
      </c>
      <c r="G911" s="330">
        <v>0.0</v>
      </c>
      <c r="H911" s="330">
        <v>1.56088E8</v>
      </c>
      <c r="I911" s="330">
        <v>1.5600592E8</v>
      </c>
    </row>
    <row r="912" ht="22.5" customHeight="1">
      <c r="A912" s="335" t="s">
        <v>3274</v>
      </c>
      <c r="B912" s="328">
        <v>45854.0</v>
      </c>
      <c r="C912" s="330">
        <v>5.564E7</v>
      </c>
      <c r="D912" s="330">
        <v>5160000.0</v>
      </c>
      <c r="E912" s="330">
        <v>5067120.0</v>
      </c>
      <c r="F912" s="330">
        <v>3.89485E7</v>
      </c>
      <c r="G912" s="330">
        <v>0.0</v>
      </c>
      <c r="H912" s="330">
        <v>9.97485E7</v>
      </c>
      <c r="I912" s="330">
        <v>9.965562E7</v>
      </c>
    </row>
    <row r="913" ht="22.5" customHeight="1">
      <c r="A913" s="335" t="s">
        <v>3274</v>
      </c>
      <c r="B913" s="328">
        <v>45855.0</v>
      </c>
      <c r="C913" s="330">
        <v>9.786E7</v>
      </c>
      <c r="D913" s="330">
        <v>0.0</v>
      </c>
      <c r="E913" s="330">
        <v>0.0</v>
      </c>
      <c r="F913" s="330">
        <v>1.02514E8</v>
      </c>
      <c r="G913" s="330">
        <v>0.0</v>
      </c>
      <c r="H913" s="330">
        <v>2.00374E8</v>
      </c>
      <c r="I913" s="330">
        <v>2.00374E8</v>
      </c>
    </row>
    <row r="914" ht="22.5" customHeight="1">
      <c r="A914" s="335" t="s">
        <v>3274</v>
      </c>
      <c r="B914" s="328">
        <v>45856.0</v>
      </c>
      <c r="C914" s="330">
        <v>2.6305E7</v>
      </c>
      <c r="D914" s="330">
        <v>1560000.0</v>
      </c>
      <c r="E914" s="330">
        <v>1531920.0</v>
      </c>
      <c r="F914" s="330">
        <v>1.08021666E8</v>
      </c>
      <c r="G914" s="330">
        <v>850000.0</v>
      </c>
      <c r="H914" s="330">
        <v>1.35036666E8</v>
      </c>
      <c r="I914" s="330">
        <v>1.35008586E8</v>
      </c>
    </row>
    <row r="915" ht="22.5" customHeight="1">
      <c r="A915" s="335" t="s">
        <v>3274</v>
      </c>
      <c r="B915" s="328">
        <v>45857.0</v>
      </c>
      <c r="C915" s="330">
        <v>3.7164E7</v>
      </c>
      <c r="D915" s="330">
        <v>2.79285E7</v>
      </c>
      <c r="E915" s="330">
        <v>2.7435787E7</v>
      </c>
      <c r="F915" s="330">
        <v>9.0743818E7</v>
      </c>
      <c r="G915" s="330">
        <v>0.0</v>
      </c>
      <c r="H915" s="330">
        <v>1.55836318E8</v>
      </c>
      <c r="I915" s="330">
        <v>1.55343605E8</v>
      </c>
    </row>
    <row r="916" ht="22.5" customHeight="1">
      <c r="A916" s="335" t="s">
        <v>3274</v>
      </c>
      <c r="B916" s="328">
        <v>45858.0</v>
      </c>
      <c r="C916" s="330">
        <v>4.5341E7</v>
      </c>
      <c r="D916" s="330">
        <v>4775000.0</v>
      </c>
      <c r="E916" s="330">
        <v>4689050.0</v>
      </c>
      <c r="F916" s="330">
        <v>7.14695E7</v>
      </c>
      <c r="G916" s="330">
        <v>0.0</v>
      </c>
      <c r="H916" s="330">
        <v>1.215855E8</v>
      </c>
      <c r="I916" s="330">
        <v>1.2149955E8</v>
      </c>
    </row>
    <row r="917" ht="22.5" customHeight="1">
      <c r="A917" s="335" t="s">
        <v>3274</v>
      </c>
      <c r="B917" s="328">
        <v>45859.0</v>
      </c>
      <c r="C917" s="330">
        <v>1.912E7</v>
      </c>
      <c r="D917" s="330">
        <v>5710000.0</v>
      </c>
      <c r="E917" s="330">
        <v>5607220.0</v>
      </c>
      <c r="F917" s="330">
        <v>6.3114E7</v>
      </c>
      <c r="G917" s="330">
        <v>1000000.0</v>
      </c>
      <c r="H917" s="330">
        <v>8.6944E7</v>
      </c>
      <c r="I917" s="330">
        <v>8.684122E7</v>
      </c>
    </row>
    <row r="918" ht="22.5" customHeight="1">
      <c r="A918" s="335" t="s">
        <v>3274</v>
      </c>
      <c r="B918" s="328">
        <v>45860.0</v>
      </c>
      <c r="C918" s="330">
        <v>3.0914E7</v>
      </c>
      <c r="D918" s="330">
        <v>6160000.0</v>
      </c>
      <c r="E918" s="330">
        <v>6049120.0</v>
      </c>
      <c r="F918" s="330">
        <v>4.8736E7</v>
      </c>
      <c r="G918" s="330">
        <v>0.0</v>
      </c>
      <c r="H918" s="330">
        <v>8.581E7</v>
      </c>
      <c r="I918" s="330">
        <v>8.569912E7</v>
      </c>
    </row>
    <row r="919" ht="22.5" customHeight="1">
      <c r="A919" s="335" t="s">
        <v>3274</v>
      </c>
      <c r="B919" s="328">
        <v>45861.0</v>
      </c>
      <c r="C919" s="330">
        <v>9572000.0</v>
      </c>
      <c r="D919" s="330">
        <v>6272000.0</v>
      </c>
      <c r="E919" s="330">
        <v>6177474.0</v>
      </c>
      <c r="F919" s="330">
        <v>4.1475E7</v>
      </c>
      <c r="G919" s="330">
        <v>0.0</v>
      </c>
      <c r="H919" s="330">
        <v>5.7319E7</v>
      </c>
      <c r="I919" s="330">
        <v>5.7224474E7</v>
      </c>
    </row>
    <row r="920" ht="22.5" customHeight="1">
      <c r="A920" s="335" t="s">
        <v>3274</v>
      </c>
      <c r="B920" s="328">
        <v>45862.0</v>
      </c>
      <c r="C920" s="330">
        <v>2.83E7</v>
      </c>
      <c r="D920" s="330">
        <v>1.8236444E7</v>
      </c>
      <c r="E920" s="330">
        <v>1.7935688E7</v>
      </c>
      <c r="F920" s="330">
        <v>1.02673E8</v>
      </c>
      <c r="G920" s="330">
        <v>0.0</v>
      </c>
      <c r="H920" s="330">
        <v>1.49209444E8</v>
      </c>
      <c r="I920" s="330">
        <v>1.48908688E8</v>
      </c>
    </row>
    <row r="921" ht="22.5" customHeight="1">
      <c r="A921" s="335" t="s">
        <v>3274</v>
      </c>
      <c r="B921" s="328">
        <v>45863.0</v>
      </c>
      <c r="C921" s="330">
        <v>1.9655E7</v>
      </c>
      <c r="D921" s="330">
        <v>2182000.0</v>
      </c>
      <c r="E921" s="330">
        <v>2142724.0</v>
      </c>
      <c r="F921" s="330">
        <v>2.1606E7</v>
      </c>
      <c r="G921" s="330">
        <v>0.0</v>
      </c>
      <c r="H921" s="330">
        <v>4.3443E7</v>
      </c>
      <c r="I921" s="330">
        <v>4.3403724E7</v>
      </c>
    </row>
    <row r="922" ht="22.5" customHeight="1">
      <c r="A922" s="335" t="s">
        <v>3274</v>
      </c>
      <c r="B922" s="328">
        <v>45864.0</v>
      </c>
      <c r="C922" s="330">
        <v>1.7393E7</v>
      </c>
      <c r="D922" s="330">
        <v>2000000.0</v>
      </c>
      <c r="E922" s="330">
        <v>1964000.0</v>
      </c>
      <c r="F922" s="330">
        <v>2.7819E7</v>
      </c>
      <c r="G922" s="330">
        <v>200000.0</v>
      </c>
      <c r="H922" s="330">
        <v>4.7012E7</v>
      </c>
      <c r="I922" s="330">
        <v>4.6976E7</v>
      </c>
    </row>
    <row r="923" ht="22.5" customHeight="1">
      <c r="A923" s="335" t="s">
        <v>3274</v>
      </c>
      <c r="B923" s="328">
        <v>45865.0</v>
      </c>
      <c r="C923" s="330">
        <v>4.7952E7</v>
      </c>
      <c r="D923" s="330">
        <v>2.6829166E7</v>
      </c>
      <c r="E923" s="330">
        <v>2.6346241E7</v>
      </c>
      <c r="F923" s="330">
        <v>1.00002818E8</v>
      </c>
      <c r="G923" s="330">
        <v>0.0</v>
      </c>
      <c r="H923" s="330">
        <v>1.74783984E8</v>
      </c>
      <c r="I923" s="330">
        <v>1.74301059E8</v>
      </c>
    </row>
    <row r="924" ht="22.5" customHeight="1">
      <c r="A924" s="335" t="s">
        <v>3274</v>
      </c>
      <c r="B924" s="328">
        <v>45866.0</v>
      </c>
      <c r="C924" s="330">
        <v>9962000.0</v>
      </c>
      <c r="D924" s="330">
        <v>7754000.0</v>
      </c>
      <c r="E924" s="330">
        <v>7603428.0</v>
      </c>
      <c r="F924" s="330">
        <v>5.9654E7</v>
      </c>
      <c r="G924" s="330">
        <v>0.0</v>
      </c>
      <c r="H924" s="330">
        <v>7.737E7</v>
      </c>
      <c r="I924" s="330">
        <v>7.7219428E7</v>
      </c>
    </row>
    <row r="925" ht="22.5" customHeight="1">
      <c r="A925" s="335" t="s">
        <v>3274</v>
      </c>
      <c r="B925" s="328">
        <v>45867.0</v>
      </c>
      <c r="C925" s="330">
        <v>2.6113E7</v>
      </c>
      <c r="D925" s="330">
        <v>0.0</v>
      </c>
      <c r="E925" s="330">
        <v>0.0</v>
      </c>
      <c r="F925" s="330">
        <v>4.4639E7</v>
      </c>
      <c r="G925" s="330">
        <v>0.0</v>
      </c>
      <c r="H925" s="330">
        <v>7.0752E7</v>
      </c>
      <c r="I925" s="330">
        <v>7.0752E7</v>
      </c>
    </row>
    <row r="926" ht="22.5" customHeight="1">
      <c r="A926" s="335" t="s">
        <v>3274</v>
      </c>
      <c r="B926" s="328">
        <v>45868.0</v>
      </c>
      <c r="C926" s="330">
        <v>2.5515E7</v>
      </c>
      <c r="D926" s="330">
        <v>0.0</v>
      </c>
      <c r="E926" s="330">
        <v>0.0</v>
      </c>
      <c r="F926" s="330">
        <v>4.4943909E7</v>
      </c>
      <c r="G926" s="330">
        <v>0.0</v>
      </c>
      <c r="H926" s="330">
        <v>7.0458909E7</v>
      </c>
      <c r="I926" s="330">
        <v>7.0458909E7</v>
      </c>
    </row>
    <row r="927" ht="22.5" customHeight="1">
      <c r="A927" s="336" t="s">
        <v>3274</v>
      </c>
      <c r="B927" s="332">
        <v>45869.0</v>
      </c>
      <c r="C927" s="334">
        <v>4.062E7</v>
      </c>
      <c r="D927" s="334">
        <v>6230000.0</v>
      </c>
      <c r="E927" s="334">
        <v>6112460.0</v>
      </c>
      <c r="F927" s="334">
        <v>7.18327E7</v>
      </c>
      <c r="G927" s="334">
        <v>0.0</v>
      </c>
      <c r="H927" s="334">
        <v>1.186827E8</v>
      </c>
      <c r="I927" s="334">
        <v>1.1856516E8</v>
      </c>
    </row>
    <row r="928" ht="22.5" customHeight="1">
      <c r="A928" s="335" t="s">
        <v>3276</v>
      </c>
      <c r="B928" s="328">
        <v>45870.0</v>
      </c>
      <c r="C928" s="330">
        <v>1.704E7</v>
      </c>
      <c r="D928" s="330">
        <v>1.3385E7</v>
      </c>
      <c r="E928" s="330">
        <v>1.314407E7</v>
      </c>
      <c r="F928" s="330">
        <v>7.3405714E7</v>
      </c>
      <c r="G928" s="330">
        <v>0.0</v>
      </c>
      <c r="H928" s="330">
        <v>1.03830714E8</v>
      </c>
      <c r="I928" s="330">
        <v>1.03589784E8</v>
      </c>
    </row>
    <row r="929" ht="22.5" customHeight="1">
      <c r="A929" s="335" t="s">
        <v>3276</v>
      </c>
      <c r="B929" s="328">
        <v>45871.0</v>
      </c>
      <c r="C929" s="330">
        <v>1.8579E7</v>
      </c>
      <c r="D929" s="330">
        <v>8286000.0</v>
      </c>
      <c r="E929" s="330">
        <v>8136852.0</v>
      </c>
      <c r="F929" s="330">
        <v>5.0587E7</v>
      </c>
      <c r="G929" s="330">
        <v>0.0</v>
      </c>
      <c r="H929" s="330">
        <v>7.7452E7</v>
      </c>
      <c r="I929" s="330">
        <v>7.7302852E7</v>
      </c>
    </row>
    <row r="930" ht="22.5" customHeight="1">
      <c r="A930" s="335" t="s">
        <v>3276</v>
      </c>
      <c r="B930" s="328">
        <v>45872.0</v>
      </c>
      <c r="C930" s="330">
        <v>3.5213E7</v>
      </c>
      <c r="D930" s="330">
        <v>1.3904E7</v>
      </c>
      <c r="E930" s="330">
        <v>1.3653728E7</v>
      </c>
      <c r="F930" s="330">
        <v>7.6091195E7</v>
      </c>
      <c r="G930" s="330">
        <v>0.0</v>
      </c>
      <c r="H930" s="330">
        <v>1.25208195E8</v>
      </c>
      <c r="I930" s="330">
        <v>1.24957923E8</v>
      </c>
    </row>
    <row r="931" ht="22.5" customHeight="1">
      <c r="A931" s="335" t="s">
        <v>3276</v>
      </c>
      <c r="B931" s="328">
        <v>45873.0</v>
      </c>
      <c r="C931" s="330">
        <v>9233000.0</v>
      </c>
      <c r="D931" s="330">
        <v>1.9884E7</v>
      </c>
      <c r="E931" s="330">
        <v>1.9526088E7</v>
      </c>
      <c r="F931" s="330">
        <v>3.56E7</v>
      </c>
      <c r="G931" s="330">
        <v>0.0</v>
      </c>
      <c r="H931" s="330">
        <v>6.4717E7</v>
      </c>
      <c r="I931" s="330">
        <v>6.4359088E7</v>
      </c>
    </row>
    <row r="932" ht="22.5" customHeight="1">
      <c r="A932" s="335" t="s">
        <v>3276</v>
      </c>
      <c r="B932" s="328">
        <v>45874.0</v>
      </c>
      <c r="C932" s="330">
        <v>1.074E7</v>
      </c>
      <c r="D932" s="330">
        <v>3.7718E7</v>
      </c>
      <c r="E932" s="330">
        <v>3.7039076E7</v>
      </c>
      <c r="F932" s="330">
        <v>3.6008E7</v>
      </c>
      <c r="G932" s="330">
        <v>0.0</v>
      </c>
      <c r="H932" s="330">
        <v>8.4466E7</v>
      </c>
      <c r="I932" s="330">
        <v>8.3787076E7</v>
      </c>
    </row>
    <row r="933" ht="22.5" customHeight="1">
      <c r="A933" s="335" t="s">
        <v>3276</v>
      </c>
      <c r="B933" s="328">
        <v>45875.0</v>
      </c>
      <c r="C933" s="330">
        <v>0.0</v>
      </c>
      <c r="D933" s="330">
        <v>0.0</v>
      </c>
      <c r="E933" s="330">
        <v>0.0</v>
      </c>
      <c r="F933" s="330">
        <v>0.0</v>
      </c>
      <c r="G933" s="330">
        <v>0.0</v>
      </c>
      <c r="H933" s="330">
        <v>0.0</v>
      </c>
      <c r="I933" s="330">
        <v>0.0</v>
      </c>
    </row>
    <row r="934" ht="22.5" customHeight="1">
      <c r="A934" s="335" t="s">
        <v>3276</v>
      </c>
      <c r="B934" s="328">
        <v>45876.0</v>
      </c>
      <c r="C934" s="330">
        <v>0.0</v>
      </c>
      <c r="D934" s="330">
        <v>0.0</v>
      </c>
      <c r="E934" s="330">
        <v>0.0</v>
      </c>
      <c r="F934" s="330">
        <v>0.0</v>
      </c>
      <c r="G934" s="330">
        <v>0.0</v>
      </c>
      <c r="H934" s="330">
        <v>0.0</v>
      </c>
      <c r="I934" s="330">
        <v>0.0</v>
      </c>
    </row>
    <row r="935" ht="22.5" customHeight="1">
      <c r="A935" s="335" t="s">
        <v>3276</v>
      </c>
      <c r="B935" s="328">
        <v>45877.0</v>
      </c>
      <c r="C935" s="330">
        <v>4.0545E7</v>
      </c>
      <c r="D935" s="330">
        <v>4900000.0</v>
      </c>
      <c r="E935" s="330">
        <v>4792200.0</v>
      </c>
      <c r="F935" s="330">
        <v>5.8251E7</v>
      </c>
      <c r="G935" s="330">
        <v>500000.0</v>
      </c>
      <c r="H935" s="330">
        <v>1.03196E8</v>
      </c>
      <c r="I935" s="330">
        <v>1.030882E8</v>
      </c>
    </row>
    <row r="936" ht="22.5" customHeight="1">
      <c r="A936" s="335" t="s">
        <v>3276</v>
      </c>
      <c r="B936" s="328">
        <v>45878.0</v>
      </c>
      <c r="C936" s="330">
        <v>2.6057E7</v>
      </c>
      <c r="D936" s="330">
        <v>2708000.0</v>
      </c>
      <c r="E936" s="330">
        <v>2659256.0</v>
      </c>
      <c r="F936" s="330">
        <v>1.40528818E8</v>
      </c>
      <c r="G936" s="330">
        <v>1.37E7</v>
      </c>
      <c r="H936" s="330">
        <v>1.55593818E8</v>
      </c>
      <c r="I936" s="330">
        <v>1.55545074E8</v>
      </c>
    </row>
    <row r="937" ht="22.5" customHeight="1">
      <c r="A937" s="335" t="s">
        <v>3276</v>
      </c>
      <c r="B937" s="328">
        <v>45879.0</v>
      </c>
      <c r="C937" s="330">
        <v>2.9923333E7</v>
      </c>
      <c r="D937" s="330">
        <v>6.6203E7</v>
      </c>
      <c r="E937" s="330">
        <v>6.6011346E7</v>
      </c>
      <c r="F937" s="330">
        <v>8.1505E7</v>
      </c>
      <c r="G937" s="330">
        <v>0.0</v>
      </c>
      <c r="H937" s="330">
        <v>1.77631333E8</v>
      </c>
      <c r="I937" s="330">
        <v>1.77439679E8</v>
      </c>
    </row>
    <row r="938" ht="22.5" customHeight="1">
      <c r="A938" s="335" t="s">
        <v>3276</v>
      </c>
      <c r="B938" s="328">
        <v>45880.0</v>
      </c>
      <c r="C938" s="330">
        <v>1.5193E7</v>
      </c>
      <c r="D938" s="330">
        <v>8678000.0</v>
      </c>
      <c r="E938" s="330">
        <v>8521796.0</v>
      </c>
      <c r="F938" s="330">
        <v>5.6774E7</v>
      </c>
      <c r="G938" s="330">
        <v>0.0</v>
      </c>
      <c r="H938" s="330">
        <v>8.0645E7</v>
      </c>
      <c r="I938" s="330">
        <v>8.0488796E7</v>
      </c>
    </row>
    <row r="939" ht="22.5" customHeight="1">
      <c r="A939" s="335" t="s">
        <v>3276</v>
      </c>
      <c r="B939" s="328">
        <v>45881.0</v>
      </c>
      <c r="C939" s="330">
        <v>3.0344E7</v>
      </c>
      <c r="D939" s="330">
        <v>6696000.0</v>
      </c>
      <c r="E939" s="330">
        <v>6575472.0</v>
      </c>
      <c r="F939" s="330">
        <v>1.403405E8</v>
      </c>
      <c r="G939" s="330">
        <v>0.0</v>
      </c>
      <c r="H939" s="330">
        <v>1.773805E8</v>
      </c>
      <c r="I939" s="330">
        <v>1.77259972E8</v>
      </c>
    </row>
    <row r="940" ht="22.5" customHeight="1">
      <c r="A940" s="335" t="s">
        <v>3276</v>
      </c>
      <c r="B940" s="328">
        <v>45882.0</v>
      </c>
      <c r="C940" s="330">
        <v>2.7397E7</v>
      </c>
      <c r="D940" s="330">
        <v>2.39625E7</v>
      </c>
      <c r="E940" s="330">
        <v>2.35629E7</v>
      </c>
      <c r="F940" s="330">
        <v>8.4252E7</v>
      </c>
      <c r="G940" s="330">
        <v>0.0</v>
      </c>
      <c r="H940" s="330">
        <v>1.356115E8</v>
      </c>
      <c r="I940" s="330">
        <v>1.352119E8</v>
      </c>
    </row>
    <row r="941" ht="22.5" customHeight="1">
      <c r="A941" s="335" t="s">
        <v>3276</v>
      </c>
      <c r="B941" s="328">
        <v>45883.0</v>
      </c>
      <c r="C941" s="330">
        <v>1.8511E7</v>
      </c>
      <c r="D941" s="330">
        <v>1.273E7</v>
      </c>
      <c r="E941" s="330">
        <v>1.2510912E7</v>
      </c>
      <c r="F941" s="330">
        <v>7.2658E7</v>
      </c>
      <c r="G941" s="330">
        <v>0.0</v>
      </c>
      <c r="H941" s="330">
        <v>1.03899E8</v>
      </c>
      <c r="I941" s="330">
        <v>1.03679912E8</v>
      </c>
    </row>
    <row r="942" ht="22.5" customHeight="1">
      <c r="A942" s="335" t="s">
        <v>3276</v>
      </c>
      <c r="B942" s="328">
        <v>45884.0</v>
      </c>
      <c r="C942" s="330">
        <v>2.5625E7</v>
      </c>
      <c r="D942" s="330">
        <v>6855000.0</v>
      </c>
      <c r="E942" s="330">
        <v>6752855.0</v>
      </c>
      <c r="F942" s="330">
        <v>6.30505E7</v>
      </c>
      <c r="G942" s="330">
        <v>1000000.0</v>
      </c>
      <c r="H942" s="330">
        <v>9.45305E7</v>
      </c>
      <c r="I942" s="330">
        <v>9.4428355E7</v>
      </c>
    </row>
    <row r="943" ht="22.5" customHeight="1">
      <c r="A943" s="335" t="s">
        <v>3276</v>
      </c>
      <c r="B943" s="328">
        <v>45885.0</v>
      </c>
      <c r="C943" s="330">
        <v>1.894E7</v>
      </c>
      <c r="D943" s="330">
        <v>3633000.0</v>
      </c>
      <c r="E943" s="330">
        <v>3567606.0</v>
      </c>
      <c r="F943" s="330">
        <v>6.89915E7</v>
      </c>
      <c r="G943" s="330">
        <v>0.0</v>
      </c>
      <c r="H943" s="330">
        <v>9.15645E7</v>
      </c>
      <c r="I943" s="330">
        <v>9.1499106E7</v>
      </c>
    </row>
    <row r="944" ht="22.5" customHeight="1">
      <c r="A944" s="335" t="s">
        <v>3276</v>
      </c>
      <c r="B944" s="328">
        <v>45886.0</v>
      </c>
      <c r="C944" s="330">
        <v>4.0154E7</v>
      </c>
      <c r="D944" s="330">
        <v>7510000.0</v>
      </c>
      <c r="E944" s="330">
        <v>7374820.0</v>
      </c>
      <c r="F944" s="330">
        <v>1.08251333E8</v>
      </c>
      <c r="G944" s="330">
        <v>0.0</v>
      </c>
      <c r="H944" s="330">
        <v>1.55915333E8</v>
      </c>
      <c r="I944" s="330">
        <v>1.55780153E8</v>
      </c>
    </row>
    <row r="945" ht="22.5" customHeight="1">
      <c r="A945" s="335" t="s">
        <v>3276</v>
      </c>
      <c r="B945" s="328">
        <v>45887.0</v>
      </c>
      <c r="C945" s="330">
        <v>2.6811E7</v>
      </c>
      <c r="D945" s="330">
        <v>9560000.0</v>
      </c>
      <c r="E945" s="330">
        <v>9373580.0</v>
      </c>
      <c r="F945" s="330">
        <v>5.777E7</v>
      </c>
      <c r="G945" s="330">
        <v>3.005E7</v>
      </c>
      <c r="H945" s="330">
        <v>6.4091E7</v>
      </c>
      <c r="I945" s="330">
        <v>6.390458E7</v>
      </c>
    </row>
    <row r="946" ht="22.5" customHeight="1">
      <c r="A946" s="335" t="s">
        <v>3276</v>
      </c>
      <c r="B946" s="328">
        <v>45888.0</v>
      </c>
      <c r="C946" s="330">
        <v>3.1766E7</v>
      </c>
      <c r="D946" s="330">
        <v>1.304E7</v>
      </c>
      <c r="E946" s="330">
        <v>1.278572E7</v>
      </c>
      <c r="F946" s="330">
        <v>3.0256E7</v>
      </c>
      <c r="G946" s="330">
        <v>3500000.0</v>
      </c>
      <c r="H946" s="330">
        <v>7.1562E7</v>
      </c>
      <c r="I946" s="330">
        <v>7.130772E7</v>
      </c>
    </row>
    <row r="947" ht="22.5" customHeight="1">
      <c r="A947" s="335" t="s">
        <v>3276</v>
      </c>
      <c r="B947" s="328">
        <v>45889.0</v>
      </c>
      <c r="C947" s="330">
        <v>1.5496E7</v>
      </c>
      <c r="D947" s="330">
        <v>4512000.0</v>
      </c>
      <c r="E947" s="330">
        <v>4424016.0</v>
      </c>
      <c r="F947" s="330">
        <v>5.03695E7</v>
      </c>
      <c r="G947" s="330">
        <v>0.0</v>
      </c>
      <c r="H947" s="330">
        <v>7.03775E7</v>
      </c>
      <c r="I947" s="330">
        <v>7.0289516E7</v>
      </c>
    </row>
    <row r="948" ht="22.5" customHeight="1">
      <c r="A948" s="335" t="s">
        <v>3276</v>
      </c>
      <c r="B948" s="328">
        <v>45890.0</v>
      </c>
      <c r="C948" s="330">
        <v>2.70955E7</v>
      </c>
      <c r="D948" s="330">
        <v>7837000.0</v>
      </c>
      <c r="E948" s="330">
        <v>7695934.0</v>
      </c>
      <c r="F948" s="330">
        <v>3.9813E7</v>
      </c>
      <c r="G948" s="330">
        <v>0.0</v>
      </c>
      <c r="H948" s="330">
        <v>7.47455E7</v>
      </c>
      <c r="I948" s="330">
        <v>7.4604434E7</v>
      </c>
    </row>
    <row r="949" ht="22.5" customHeight="1">
      <c r="A949" s="335" t="s">
        <v>3276</v>
      </c>
      <c r="B949" s="328">
        <v>45891.0</v>
      </c>
      <c r="C949" s="330">
        <v>2385000.0</v>
      </c>
      <c r="D949" s="330">
        <v>0.0</v>
      </c>
      <c r="E949" s="330">
        <v>0.0</v>
      </c>
      <c r="F949" s="330">
        <v>2.2919E7</v>
      </c>
      <c r="G949" s="330">
        <v>0.0</v>
      </c>
      <c r="H949" s="330">
        <v>2.5304E7</v>
      </c>
      <c r="I949" s="330">
        <v>2.5304E7</v>
      </c>
    </row>
    <row r="950" ht="22.5" customHeight="1">
      <c r="A950" s="335" t="s">
        <v>3276</v>
      </c>
      <c r="B950" s="328">
        <v>45892.0</v>
      </c>
      <c r="C950" s="330">
        <v>1.6395E7</v>
      </c>
      <c r="D950" s="330">
        <v>1.452E7</v>
      </c>
      <c r="E950" s="330">
        <v>1.435864E7</v>
      </c>
      <c r="F950" s="330">
        <v>6.39785E7</v>
      </c>
      <c r="G950" s="330">
        <v>0.0</v>
      </c>
      <c r="H950" s="330">
        <v>9.48935E7</v>
      </c>
      <c r="I950" s="330">
        <v>9.473214E7</v>
      </c>
    </row>
    <row r="951" ht="22.5" customHeight="1">
      <c r="A951" s="335" t="s">
        <v>3276</v>
      </c>
      <c r="B951" s="328">
        <v>45893.0</v>
      </c>
      <c r="C951" s="330">
        <v>5.3689E7</v>
      </c>
      <c r="D951" s="330">
        <v>1.3639166E7</v>
      </c>
      <c r="E951" s="330">
        <v>1.3421161E7</v>
      </c>
      <c r="F951" s="330">
        <v>6.0708818E7</v>
      </c>
      <c r="G951" s="330">
        <v>0.0</v>
      </c>
      <c r="H951" s="330">
        <v>1.28036984E8</v>
      </c>
      <c r="I951" s="330">
        <v>1.27818979E8</v>
      </c>
    </row>
    <row r="952" ht="22.5" customHeight="1">
      <c r="A952" s="335" t="s">
        <v>3276</v>
      </c>
      <c r="B952" s="328">
        <v>45894.0</v>
      </c>
      <c r="C952" s="330">
        <v>1.7974E7</v>
      </c>
      <c r="D952" s="330">
        <v>4237000.0</v>
      </c>
      <c r="E952" s="330">
        <v>4160734.0</v>
      </c>
      <c r="F952" s="330">
        <v>4.6832E7</v>
      </c>
      <c r="G952" s="330">
        <v>1000000.0</v>
      </c>
      <c r="H952" s="330">
        <v>6.8043E7</v>
      </c>
      <c r="I952" s="330">
        <v>6.7966734E7</v>
      </c>
    </row>
    <row r="953" ht="22.5" customHeight="1">
      <c r="A953" s="335" t="s">
        <v>3276</v>
      </c>
      <c r="B953" s="328">
        <v>45895.0</v>
      </c>
      <c r="C953" s="330">
        <v>1.0665E7</v>
      </c>
      <c r="D953" s="330">
        <v>3035000.0</v>
      </c>
      <c r="E953" s="330">
        <v>2978045.0</v>
      </c>
      <c r="F953" s="330">
        <v>3.926E7</v>
      </c>
      <c r="G953" s="330">
        <v>0.0</v>
      </c>
      <c r="H953" s="330">
        <v>5.296E7</v>
      </c>
      <c r="I953" s="330">
        <v>5.2903045E7</v>
      </c>
    </row>
    <row r="954" ht="22.5" customHeight="1">
      <c r="A954" s="335" t="s">
        <v>3276</v>
      </c>
      <c r="B954" s="328">
        <v>45896.0</v>
      </c>
      <c r="C954" s="330">
        <v>2.3967E7</v>
      </c>
      <c r="D954" s="330">
        <v>3206000.0</v>
      </c>
      <c r="E954" s="330">
        <v>3148292.0</v>
      </c>
      <c r="F954" s="330">
        <v>1.02146909E8</v>
      </c>
      <c r="G954" s="330">
        <v>0.0</v>
      </c>
      <c r="H954" s="330">
        <v>1.29319909E8</v>
      </c>
      <c r="I954" s="330">
        <v>1.29262201E8</v>
      </c>
    </row>
    <row r="955" ht="22.5" customHeight="1">
      <c r="A955" s="335" t="s">
        <v>3276</v>
      </c>
      <c r="B955" s="328">
        <v>45897.0</v>
      </c>
      <c r="C955" s="330">
        <v>2.7843E7</v>
      </c>
      <c r="D955" s="330">
        <v>1.678E7</v>
      </c>
      <c r="E955" s="330">
        <v>1.647796E7</v>
      </c>
      <c r="F955" s="330">
        <v>4.95165E7</v>
      </c>
      <c r="G955" s="330">
        <v>0.0</v>
      </c>
      <c r="H955" s="330">
        <v>9.41395E7</v>
      </c>
      <c r="I955" s="330">
        <v>9.383746E7</v>
      </c>
    </row>
    <row r="956" ht="22.5" customHeight="1">
      <c r="A956" s="335" t="s">
        <v>3276</v>
      </c>
      <c r="B956" s="328">
        <v>45898.0</v>
      </c>
      <c r="C956" s="330">
        <v>9139000.0</v>
      </c>
      <c r="D956" s="330">
        <v>2.171E7</v>
      </c>
      <c r="E956" s="330">
        <v>2.131921E7</v>
      </c>
      <c r="F956" s="330">
        <v>7.72935E7</v>
      </c>
      <c r="G956" s="330">
        <v>0.0</v>
      </c>
      <c r="H956" s="330">
        <v>1.081425E8</v>
      </c>
      <c r="I956" s="330">
        <v>1.0775171E8</v>
      </c>
    </row>
    <row r="957" ht="22.5" customHeight="1">
      <c r="A957" s="335" t="s">
        <v>3276</v>
      </c>
      <c r="B957" s="328">
        <v>45899.0</v>
      </c>
      <c r="C957" s="330">
        <v>7380000.0</v>
      </c>
      <c r="D957" s="330">
        <v>1.192E7</v>
      </c>
      <c r="E957" s="330">
        <v>9486120.0</v>
      </c>
      <c r="F957" s="330">
        <v>7.7724E7</v>
      </c>
      <c r="G957" s="330">
        <v>0.0</v>
      </c>
      <c r="H957" s="330">
        <v>9.7024E7</v>
      </c>
      <c r="I957" s="330">
        <v>9.459012E7</v>
      </c>
    </row>
    <row r="958" ht="22.5" customHeight="1">
      <c r="A958" s="336" t="s">
        <v>3276</v>
      </c>
      <c r="B958" s="332">
        <v>45900.0</v>
      </c>
      <c r="C958" s="334">
        <v>2.8352E7</v>
      </c>
      <c r="D958" s="334">
        <v>1.2224E7</v>
      </c>
      <c r="E958" s="334">
        <v>1.172804E7</v>
      </c>
      <c r="F958" s="334">
        <v>5.3488666E7</v>
      </c>
      <c r="G958" s="334">
        <v>0.0</v>
      </c>
      <c r="H958" s="334">
        <v>9.4064666E7</v>
      </c>
      <c r="I958" s="334">
        <v>9.3568706E7</v>
      </c>
    </row>
    <row r="959" ht="22.5" customHeight="1">
      <c r="A959" s="335" t="s">
        <v>3280</v>
      </c>
      <c r="B959" s="328">
        <v>45901.0</v>
      </c>
      <c r="C959" s="330">
        <v>745000.0</v>
      </c>
      <c r="D959" s="330">
        <v>1.615E7</v>
      </c>
      <c r="E959" s="330">
        <v>1.58593E7</v>
      </c>
      <c r="F959" s="330">
        <v>2.223E7</v>
      </c>
      <c r="G959" s="330">
        <v>0.0</v>
      </c>
      <c r="H959" s="330">
        <v>3.9125E7</v>
      </c>
      <c r="I959" s="330">
        <v>3.88343E7</v>
      </c>
    </row>
    <row r="960" ht="22.5" customHeight="1">
      <c r="A960" s="335" t="s">
        <v>3280</v>
      </c>
      <c r="B960" s="328">
        <v>45902.0</v>
      </c>
      <c r="C960" s="330">
        <v>0.0</v>
      </c>
      <c r="D960" s="330">
        <v>0.0</v>
      </c>
      <c r="E960" s="330">
        <v>0.0</v>
      </c>
      <c r="F960" s="330">
        <v>0.0</v>
      </c>
      <c r="G960" s="330">
        <v>0.0</v>
      </c>
      <c r="H960" s="330">
        <v>0.0</v>
      </c>
      <c r="I960" s="330">
        <v>0.0</v>
      </c>
    </row>
    <row r="961" ht="22.5" customHeight="1">
      <c r="A961" s="335" t="s">
        <v>3280</v>
      </c>
      <c r="B961" s="328">
        <v>45903.0</v>
      </c>
      <c r="C961" s="330">
        <v>2.8583E7</v>
      </c>
      <c r="D961" s="330">
        <v>7333500.0</v>
      </c>
      <c r="E961" s="330">
        <v>6030462.0</v>
      </c>
      <c r="F961" s="330">
        <v>2.9628E7</v>
      </c>
      <c r="G961" s="330">
        <v>0.0</v>
      </c>
      <c r="H961" s="330">
        <v>6.55445E7</v>
      </c>
      <c r="I961" s="330">
        <v>6.4241462E7</v>
      </c>
    </row>
    <row r="962" ht="22.5" customHeight="1">
      <c r="A962" s="335" t="s">
        <v>3280</v>
      </c>
      <c r="B962" s="328">
        <v>45904.0</v>
      </c>
      <c r="C962" s="330">
        <v>1.4954E7</v>
      </c>
      <c r="D962" s="330">
        <v>1.1283E7</v>
      </c>
      <c r="E962" s="330">
        <v>1.1094829E7</v>
      </c>
      <c r="F962" s="330">
        <v>7.6523E7</v>
      </c>
      <c r="G962" s="330">
        <v>0.0</v>
      </c>
      <c r="H962" s="330">
        <v>1.0276E8</v>
      </c>
      <c r="I962" s="330">
        <v>1.02571829E8</v>
      </c>
    </row>
    <row r="963" ht="22.5" customHeight="1">
      <c r="A963" s="335" t="s">
        <v>3280</v>
      </c>
      <c r="B963" s="328">
        <v>45905.0</v>
      </c>
      <c r="C963" s="330">
        <v>3797000.0</v>
      </c>
      <c r="D963" s="330">
        <v>5760000.0</v>
      </c>
      <c r="E963" s="330">
        <v>5677570.0</v>
      </c>
      <c r="F963" s="330">
        <v>7.4845214E7</v>
      </c>
      <c r="G963" s="330">
        <v>0.0</v>
      </c>
      <c r="H963" s="330">
        <v>8.4402214E7</v>
      </c>
      <c r="I963" s="330">
        <v>8.4319784E7</v>
      </c>
    </row>
    <row r="964" ht="22.5" customHeight="1">
      <c r="A964" s="335" t="s">
        <v>3280</v>
      </c>
      <c r="B964" s="328">
        <v>45906.0</v>
      </c>
      <c r="C964" s="330">
        <v>8497000.0</v>
      </c>
      <c r="D964" s="330">
        <v>1.6765E7</v>
      </c>
      <c r="E964" s="330">
        <v>1.646708E7</v>
      </c>
      <c r="F964" s="330">
        <v>7.8442E7</v>
      </c>
      <c r="G964" s="330">
        <v>0.0</v>
      </c>
      <c r="H964" s="330">
        <v>1.03704E8</v>
      </c>
      <c r="I964" s="330">
        <v>1.0340608E8</v>
      </c>
    </row>
    <row r="965" ht="22.5" customHeight="1">
      <c r="A965" s="335" t="s">
        <v>3280</v>
      </c>
      <c r="B965" s="328">
        <v>45907.0</v>
      </c>
      <c r="C965" s="330">
        <v>6.3279E7</v>
      </c>
      <c r="D965" s="330">
        <v>1.9899E7</v>
      </c>
      <c r="E965" s="330">
        <v>1.9543818E7</v>
      </c>
      <c r="F965" s="330">
        <v>6.51575E7</v>
      </c>
      <c r="G965" s="330">
        <v>0.0</v>
      </c>
      <c r="H965" s="330">
        <v>1.483355E8</v>
      </c>
      <c r="I965" s="330">
        <v>1.47980318E8</v>
      </c>
    </row>
    <row r="966" ht="22.5" customHeight="1">
      <c r="A966" s="335" t="s">
        <v>3280</v>
      </c>
      <c r="B966" s="328">
        <v>45908.0</v>
      </c>
      <c r="C966" s="330">
        <v>1.2522E7</v>
      </c>
      <c r="D966" s="330">
        <v>4301000.0</v>
      </c>
      <c r="E966" s="330">
        <v>4223582.0</v>
      </c>
      <c r="F966" s="330">
        <v>5.2801E7</v>
      </c>
      <c r="G966" s="330">
        <v>0.0</v>
      </c>
      <c r="H966" s="330">
        <v>6.9624E7</v>
      </c>
      <c r="I966" s="330">
        <v>6.9546582E7</v>
      </c>
    </row>
    <row r="967" ht="22.5" customHeight="1">
      <c r="A967" s="335" t="s">
        <v>3280</v>
      </c>
      <c r="B967" s="328">
        <v>45909.0</v>
      </c>
      <c r="C967" s="330">
        <v>6211000.0</v>
      </c>
      <c r="D967" s="330">
        <v>5.9197E7</v>
      </c>
      <c r="E967" s="330">
        <v>5.8151454E7</v>
      </c>
      <c r="F967" s="330">
        <v>7.8042E7</v>
      </c>
      <c r="G967" s="330">
        <v>0.0</v>
      </c>
      <c r="H967" s="330">
        <v>1.4345E8</v>
      </c>
      <c r="I967" s="330">
        <v>1.42404454E8</v>
      </c>
    </row>
    <row r="968" ht="22.5" customHeight="1">
      <c r="A968" s="335" t="s">
        <v>3280</v>
      </c>
      <c r="B968" s="328">
        <v>45910.0</v>
      </c>
      <c r="C968" s="330">
        <v>1.291E7</v>
      </c>
      <c r="D968" s="330">
        <v>1.7472E7</v>
      </c>
      <c r="E968" s="330">
        <v>1.7188304E7</v>
      </c>
      <c r="F968" s="330">
        <v>4.753E7</v>
      </c>
      <c r="G968" s="330">
        <v>0.0</v>
      </c>
      <c r="H968" s="330">
        <v>7.7912E7</v>
      </c>
      <c r="I968" s="330">
        <v>7.7628304E7</v>
      </c>
    </row>
    <row r="969" ht="22.5" customHeight="1">
      <c r="A969" s="335" t="s">
        <v>3280</v>
      </c>
      <c r="B969" s="328">
        <v>45911.0</v>
      </c>
      <c r="C969" s="330">
        <v>1.062E7</v>
      </c>
      <c r="D969" s="330">
        <v>1.0823E7</v>
      </c>
      <c r="E969" s="330">
        <v>1.0628186E7</v>
      </c>
      <c r="F969" s="330">
        <v>6.6001818E7</v>
      </c>
      <c r="G969" s="330">
        <v>500000.0</v>
      </c>
      <c r="H969" s="330">
        <v>8.6944818E7</v>
      </c>
      <c r="I969" s="330">
        <v>8.6750004E7</v>
      </c>
    </row>
    <row r="970" ht="22.5" customHeight="1">
      <c r="A970" s="335" t="s">
        <v>3280</v>
      </c>
      <c r="B970" s="328">
        <v>45912.0</v>
      </c>
      <c r="C970" s="330">
        <v>9630000.0</v>
      </c>
      <c r="D970" s="330">
        <v>4850000.0</v>
      </c>
      <c r="E970" s="330">
        <v>4762700.0</v>
      </c>
      <c r="F970" s="330">
        <v>2.2378E7</v>
      </c>
      <c r="G970" s="330">
        <v>0.0</v>
      </c>
      <c r="H970" s="330">
        <v>3.6858E7</v>
      </c>
      <c r="I970" s="330">
        <v>3.67707E7</v>
      </c>
    </row>
    <row r="971" ht="22.5" customHeight="1">
      <c r="A971" s="335" t="s">
        <v>3280</v>
      </c>
      <c r="B971" s="328">
        <v>45913.0</v>
      </c>
      <c r="C971" s="330">
        <v>2.214E7</v>
      </c>
      <c r="D971" s="330">
        <v>1.3317E7</v>
      </c>
      <c r="E971" s="330">
        <v>1.3077294E7</v>
      </c>
      <c r="F971" s="330">
        <v>4.8565E7</v>
      </c>
      <c r="G971" s="330">
        <v>0.0</v>
      </c>
      <c r="H971" s="330">
        <v>8.4022E7</v>
      </c>
      <c r="I971" s="330">
        <v>8.3782294E7</v>
      </c>
    </row>
    <row r="972" ht="22.5" customHeight="1">
      <c r="A972" s="335" t="s">
        <v>3280</v>
      </c>
      <c r="B972" s="328">
        <v>45914.0</v>
      </c>
      <c r="C972" s="330">
        <v>4.7736E7</v>
      </c>
      <c r="D972" s="330">
        <v>1.9757E7</v>
      </c>
      <c r="E972" s="330">
        <v>1.9395426E7</v>
      </c>
      <c r="F972" s="330">
        <v>9.2369833E7</v>
      </c>
      <c r="G972" s="330">
        <v>0.0</v>
      </c>
      <c r="H972" s="330">
        <v>1.59862833E8</v>
      </c>
      <c r="I972" s="330">
        <v>1.59501259E8</v>
      </c>
    </row>
    <row r="973" ht="22.5" customHeight="1">
      <c r="A973" s="335" t="s">
        <v>3280</v>
      </c>
      <c r="B973" s="328">
        <v>45915.0</v>
      </c>
      <c r="C973" s="330">
        <v>1.8126E7</v>
      </c>
      <c r="D973" s="330">
        <v>7225000.0</v>
      </c>
      <c r="E973" s="330">
        <v>7094950.0</v>
      </c>
      <c r="F973" s="330">
        <v>7.27715E7</v>
      </c>
      <c r="G973" s="330">
        <v>0.0</v>
      </c>
      <c r="H973" s="330">
        <v>9.81225E7</v>
      </c>
      <c r="I973" s="330">
        <v>9.799245E7</v>
      </c>
    </row>
    <row r="974" ht="22.5" customHeight="1">
      <c r="A974" s="335" t="s">
        <v>3280</v>
      </c>
      <c r="B974" s="328">
        <v>45916.0</v>
      </c>
      <c r="C974" s="330">
        <v>1.0715E7</v>
      </c>
      <c r="D974" s="330">
        <v>1.7068E7</v>
      </c>
      <c r="E974" s="330">
        <v>1.6763776E7</v>
      </c>
      <c r="F974" s="330">
        <v>8.57385E7</v>
      </c>
      <c r="G974" s="330">
        <v>0.0</v>
      </c>
      <c r="H974" s="330">
        <v>1.135215E8</v>
      </c>
      <c r="I974" s="330">
        <v>1.13217276E8</v>
      </c>
    </row>
    <row r="975" ht="22.5" customHeight="1">
      <c r="A975" s="335" t="s">
        <v>3280</v>
      </c>
      <c r="B975" s="328">
        <v>45917.0</v>
      </c>
      <c r="C975" s="330">
        <v>1.6783E7</v>
      </c>
      <c r="D975" s="330">
        <v>1330000.0</v>
      </c>
      <c r="E975" s="330">
        <v>1306060.0</v>
      </c>
      <c r="F975" s="330">
        <v>9.064E7</v>
      </c>
      <c r="G975" s="330">
        <v>0.0</v>
      </c>
      <c r="H975" s="330">
        <v>1.08753E8</v>
      </c>
      <c r="I975" s="330">
        <v>1.0872906E8</v>
      </c>
    </row>
    <row r="976" ht="22.5" customHeight="1">
      <c r="A976" s="335" t="s">
        <v>3280</v>
      </c>
      <c r="B976" s="328">
        <v>45918.0</v>
      </c>
      <c r="C976" s="330">
        <v>2.2071E7</v>
      </c>
      <c r="D976" s="330">
        <v>9970000.0</v>
      </c>
      <c r="E976" s="330">
        <v>9790520.0</v>
      </c>
      <c r="F976" s="330">
        <v>6.45075E7</v>
      </c>
      <c r="G976" s="330">
        <v>950000.0</v>
      </c>
      <c r="H976" s="330">
        <v>9.55985E7</v>
      </c>
      <c r="I976" s="330">
        <v>9.541902E7</v>
      </c>
    </row>
    <row r="977" ht="22.5" customHeight="1">
      <c r="A977" s="335" t="s">
        <v>3280</v>
      </c>
      <c r="B977" s="328">
        <v>45919.0</v>
      </c>
      <c r="C977" s="330">
        <v>3.1694E7</v>
      </c>
      <c r="D977" s="330">
        <v>2750000.0</v>
      </c>
      <c r="E977" s="330">
        <v>2700500.0</v>
      </c>
      <c r="F977" s="330">
        <v>4.1045E7</v>
      </c>
      <c r="G977" s="330">
        <v>0.0</v>
      </c>
      <c r="H977" s="330">
        <v>7.5489E7</v>
      </c>
      <c r="I977" s="330">
        <v>7.54395E7</v>
      </c>
    </row>
    <row r="978" ht="22.5" customHeight="1">
      <c r="A978" s="335" t="s">
        <v>3280</v>
      </c>
      <c r="B978" s="328">
        <v>45920.0</v>
      </c>
      <c r="C978" s="330">
        <v>2.5274E7</v>
      </c>
      <c r="D978" s="330">
        <v>1.0078E7</v>
      </c>
      <c r="E978" s="330">
        <v>9884116.0</v>
      </c>
      <c r="F978" s="330">
        <v>1.33646E8</v>
      </c>
      <c r="G978" s="330">
        <v>0.0</v>
      </c>
      <c r="H978" s="330">
        <v>1.68998E8</v>
      </c>
      <c r="I978" s="330">
        <v>1.68804116E8</v>
      </c>
    </row>
    <row r="979" ht="22.5" customHeight="1">
      <c r="A979" s="335" t="s">
        <v>3280</v>
      </c>
      <c r="B979" s="328">
        <v>45921.0</v>
      </c>
      <c r="C979" s="330">
        <v>5.8289E7</v>
      </c>
      <c r="D979" s="330">
        <v>2.3755E7</v>
      </c>
      <c r="E979" s="330">
        <v>2.332741E7</v>
      </c>
      <c r="F979" s="330">
        <v>9.38875E7</v>
      </c>
      <c r="G979" s="330">
        <v>0.0</v>
      </c>
      <c r="H979" s="330">
        <v>1.759315E8</v>
      </c>
      <c r="I979" s="330">
        <v>1.7550391E8</v>
      </c>
    </row>
    <row r="980" ht="22.5" customHeight="1">
      <c r="A980" s="335" t="s">
        <v>3280</v>
      </c>
      <c r="B980" s="328">
        <v>45922.0</v>
      </c>
      <c r="C980" s="330">
        <v>4100000.0</v>
      </c>
      <c r="D980" s="330">
        <v>5320000.0</v>
      </c>
      <c r="E980" s="330">
        <v>5224240.0</v>
      </c>
      <c r="F980" s="330">
        <v>4.3168818E7</v>
      </c>
      <c r="G980" s="330">
        <v>0.0</v>
      </c>
      <c r="H980" s="330">
        <v>5.2588818E7</v>
      </c>
      <c r="I980" s="330">
        <v>5.2493058E7</v>
      </c>
    </row>
    <row r="981" ht="22.5" customHeight="1">
      <c r="A981" s="335" t="s">
        <v>3280</v>
      </c>
      <c r="B981" s="328">
        <v>45923.0</v>
      </c>
      <c r="C981" s="330">
        <v>1.7451E7</v>
      </c>
      <c r="D981" s="330">
        <v>1600000.0</v>
      </c>
      <c r="E981" s="330">
        <v>1587200.0</v>
      </c>
      <c r="F981" s="330">
        <v>8.0013E7</v>
      </c>
      <c r="G981" s="330">
        <v>0.0</v>
      </c>
      <c r="H981" s="330">
        <v>9.9064E7</v>
      </c>
      <c r="I981" s="330">
        <v>9.90512E7</v>
      </c>
    </row>
    <row r="982" ht="22.5" customHeight="1">
      <c r="A982" s="335" t="s">
        <v>3280</v>
      </c>
      <c r="B982" s="328">
        <v>45924.0</v>
      </c>
      <c r="C982" s="330">
        <v>800000.0</v>
      </c>
      <c r="D982" s="330">
        <v>1.1037E7</v>
      </c>
      <c r="E982" s="330">
        <v>1.0838334E7</v>
      </c>
      <c r="F982" s="330">
        <v>5.23605E7</v>
      </c>
      <c r="G982" s="330">
        <v>400000.0</v>
      </c>
      <c r="H982" s="330">
        <v>6.37975E7</v>
      </c>
      <c r="I982" s="330">
        <v>6.3598834E7</v>
      </c>
    </row>
    <row r="983" ht="22.5" customHeight="1">
      <c r="A983" s="335" t="s">
        <v>3280</v>
      </c>
      <c r="B983" s="328">
        <v>45925.0</v>
      </c>
      <c r="C983" s="330">
        <v>1.4886E7</v>
      </c>
      <c r="D983" s="330">
        <v>3524444.0</v>
      </c>
      <c r="E983" s="330">
        <v>3461004.0</v>
      </c>
      <c r="F983" s="330">
        <v>3.9113832E7</v>
      </c>
      <c r="G983" s="330">
        <v>0.0</v>
      </c>
      <c r="H983" s="330">
        <v>5.7524276E7</v>
      </c>
      <c r="I983" s="330">
        <v>5.7460836E7</v>
      </c>
    </row>
    <row r="984" ht="22.5" customHeight="1">
      <c r="A984" s="335" t="s">
        <v>3280</v>
      </c>
      <c r="B984" s="328">
        <v>45926.0</v>
      </c>
      <c r="C984" s="330">
        <v>2.1928E7</v>
      </c>
      <c r="D984" s="330">
        <v>1.3776E7</v>
      </c>
      <c r="E984" s="330">
        <v>1.3571782E7</v>
      </c>
      <c r="F984" s="330">
        <v>6.7681E7</v>
      </c>
      <c r="G984" s="330">
        <v>0.0</v>
      </c>
      <c r="H984" s="330">
        <v>1.03385E8</v>
      </c>
      <c r="I984" s="330">
        <v>1.03180782E8</v>
      </c>
    </row>
    <row r="985" ht="22.5" customHeight="1">
      <c r="A985" s="335" t="s">
        <v>3280</v>
      </c>
      <c r="B985" s="328">
        <v>45927.0</v>
      </c>
      <c r="C985" s="330">
        <v>1.8705E7</v>
      </c>
      <c r="D985" s="330">
        <v>2.5417E7</v>
      </c>
      <c r="E985" s="330">
        <v>2.4946854E7</v>
      </c>
      <c r="F985" s="330">
        <v>5.9408575E7</v>
      </c>
      <c r="G985" s="330">
        <v>0.0</v>
      </c>
      <c r="H985" s="330">
        <v>1.03530575E8</v>
      </c>
      <c r="I985" s="330">
        <v>1.03060429E8</v>
      </c>
    </row>
    <row r="986" ht="22.5" customHeight="1">
      <c r="A986" s="335" t="s">
        <v>3280</v>
      </c>
      <c r="B986" s="328">
        <v>45928.0</v>
      </c>
      <c r="C986" s="330">
        <v>3.6214E7</v>
      </c>
      <c r="D986" s="330">
        <v>9805000.0</v>
      </c>
      <c r="E986" s="330">
        <v>9618870.0</v>
      </c>
      <c r="F986" s="330">
        <v>6.5007E7</v>
      </c>
      <c r="G986" s="330">
        <v>0.0</v>
      </c>
      <c r="H986" s="330">
        <v>1.11026E8</v>
      </c>
      <c r="I986" s="330">
        <v>1.1083987E8</v>
      </c>
    </row>
    <row r="987" ht="22.5" customHeight="1">
      <c r="A987" s="335" t="s">
        <v>3280</v>
      </c>
      <c r="B987" s="328">
        <v>45929.0</v>
      </c>
      <c r="C987" s="330">
        <v>525000.0</v>
      </c>
      <c r="D987" s="330">
        <v>0.0</v>
      </c>
      <c r="E987" s="330">
        <v>0.0</v>
      </c>
      <c r="F987" s="330">
        <v>3.4949E7</v>
      </c>
      <c r="G987" s="330">
        <v>0.0</v>
      </c>
      <c r="H987" s="330">
        <v>3.5474E7</v>
      </c>
      <c r="I987" s="330">
        <v>3.5474E7</v>
      </c>
    </row>
    <row r="988" ht="22.5" customHeight="1">
      <c r="A988" s="335" t="s">
        <v>3280</v>
      </c>
      <c r="B988" s="328">
        <v>45930.0</v>
      </c>
      <c r="C988" s="330">
        <v>3861000.0</v>
      </c>
      <c r="D988" s="330">
        <v>1.3114E7</v>
      </c>
      <c r="E988" s="330">
        <v>1.2877948E7</v>
      </c>
      <c r="F988" s="330">
        <v>3.3962E7</v>
      </c>
      <c r="G988" s="330">
        <v>0.0</v>
      </c>
      <c r="H988" s="330">
        <v>5.0937E7</v>
      </c>
      <c r="I988" s="330">
        <v>5.0700948E7</v>
      </c>
    </row>
    <row r="989" ht="22.5" customHeight="1">
      <c r="A989" s="335" t="s">
        <v>3282</v>
      </c>
      <c r="B989" s="328">
        <v>45931.0</v>
      </c>
      <c r="C989" s="330">
        <v>1.3135E7</v>
      </c>
      <c r="D989" s="330">
        <v>6692500.0</v>
      </c>
      <c r="E989" s="330">
        <v>6572960.0</v>
      </c>
      <c r="F989" s="330">
        <v>3.7376E7</v>
      </c>
      <c r="G989" s="330">
        <v>0.0</v>
      </c>
      <c r="H989" s="330">
        <v>5.72035E7</v>
      </c>
      <c r="I989" s="330">
        <v>5.708396E7</v>
      </c>
    </row>
    <row r="990" ht="22.5" customHeight="1">
      <c r="A990" s="335" t="s">
        <v>3282</v>
      </c>
      <c r="B990" s="328">
        <v>45932.0</v>
      </c>
      <c r="C990" s="330">
        <v>2.0024E7</v>
      </c>
      <c r="D990" s="330">
        <v>1450000.0</v>
      </c>
      <c r="E990" s="330">
        <v>1413750.0</v>
      </c>
      <c r="F990" s="330">
        <v>6.1866E7</v>
      </c>
      <c r="G990" s="330">
        <v>0.0</v>
      </c>
      <c r="H990" s="330">
        <v>8.334E7</v>
      </c>
      <c r="I990" s="330">
        <v>8.330375E7</v>
      </c>
    </row>
    <row r="991" ht="22.5" customHeight="1">
      <c r="A991" s="335" t="s">
        <v>3282</v>
      </c>
      <c r="B991" s="328">
        <v>45933.0</v>
      </c>
      <c r="C991" s="330">
        <v>3396000.0</v>
      </c>
      <c r="D991" s="330">
        <v>1.2004E7</v>
      </c>
      <c r="E991" s="330">
        <v>1.1687412E7</v>
      </c>
      <c r="F991" s="330">
        <v>6.4044E7</v>
      </c>
      <c r="G991" s="330">
        <v>0.0</v>
      </c>
      <c r="H991" s="330">
        <v>7.9444E7</v>
      </c>
      <c r="I991" s="330">
        <v>7.9127412E7</v>
      </c>
    </row>
    <row r="992" ht="22.5" customHeight="1">
      <c r="A992" s="339" t="s">
        <v>3282</v>
      </c>
      <c r="B992" s="340">
        <v>45934.0</v>
      </c>
      <c r="C992" s="337">
        <v>1.582E7</v>
      </c>
      <c r="D992" s="337">
        <v>5.64285E7</v>
      </c>
      <c r="E992" s="337">
        <v>5.5010287E7</v>
      </c>
      <c r="F992" s="337">
        <v>5.5576E7</v>
      </c>
      <c r="G992" s="337">
        <v>0.0</v>
      </c>
      <c r="H992" s="337">
        <v>1.278245E8</v>
      </c>
      <c r="I992" s="337">
        <v>1.26406287E8</v>
      </c>
    </row>
    <row r="993" ht="22.5" customHeight="1">
      <c r="A993" s="339" t="s">
        <v>3282</v>
      </c>
      <c r="B993" s="340">
        <v>45935.0</v>
      </c>
      <c r="C993" s="337">
        <v>3.8697E7</v>
      </c>
      <c r="D993" s="337">
        <v>1.2588E7</v>
      </c>
      <c r="E993" s="337">
        <v>1.2267696E7</v>
      </c>
      <c r="F993" s="337">
        <v>1.50795E8</v>
      </c>
      <c r="G993" s="337">
        <v>0.0</v>
      </c>
      <c r="H993" s="337">
        <v>2.0208E8</v>
      </c>
      <c r="I993" s="337">
        <v>2.01759696E8</v>
      </c>
    </row>
    <row r="994" ht="22.5" customHeight="1">
      <c r="A994" s="339" t="s">
        <v>3282</v>
      </c>
      <c r="B994" s="340">
        <v>45936.0</v>
      </c>
      <c r="C994" s="337">
        <v>4.6764E7</v>
      </c>
      <c r="D994" s="337">
        <v>7800000.0</v>
      </c>
      <c r="E994" s="337">
        <v>7593750.0</v>
      </c>
      <c r="F994" s="337">
        <v>6.0277E7</v>
      </c>
      <c r="G994" s="337">
        <v>0.0</v>
      </c>
      <c r="H994" s="337">
        <v>1.14841E8</v>
      </c>
      <c r="I994" s="337">
        <v>1.1463475E8</v>
      </c>
    </row>
    <row r="995" ht="22.5" customHeight="1">
      <c r="A995" s="339" t="s">
        <v>3282</v>
      </c>
      <c r="B995" s="340">
        <v>45937.0</v>
      </c>
      <c r="C995" s="337">
        <v>520000.0</v>
      </c>
      <c r="D995" s="337">
        <v>1875000.0</v>
      </c>
      <c r="E995" s="337">
        <v>1828125.0</v>
      </c>
      <c r="F995" s="337">
        <v>4.16825E7</v>
      </c>
      <c r="G995" s="337">
        <v>0.0</v>
      </c>
      <c r="H995" s="337">
        <v>4.40775E7</v>
      </c>
      <c r="I995" s="337">
        <v>4.4030625E7</v>
      </c>
    </row>
    <row r="996" ht="22.5" customHeight="1">
      <c r="A996" s="339" t="s">
        <v>3282</v>
      </c>
      <c r="B996" s="340">
        <v>45938.0</v>
      </c>
      <c r="C996" s="337">
        <v>2.3025E7</v>
      </c>
      <c r="D996" s="337">
        <v>1.0968E7</v>
      </c>
      <c r="E996" s="337">
        <v>1.06938E7</v>
      </c>
      <c r="F996" s="337">
        <v>3.3107E7</v>
      </c>
      <c r="G996" s="337">
        <v>0.0</v>
      </c>
      <c r="H996" s="337">
        <v>6.71E7</v>
      </c>
      <c r="I996" s="337">
        <v>6.68258E7</v>
      </c>
    </row>
    <row r="997" ht="22.5" customHeight="1">
      <c r="A997" s="339" t="s">
        <v>3282</v>
      </c>
      <c r="B997" s="340">
        <v>45939.0</v>
      </c>
      <c r="C997" s="337">
        <v>3.3909E7</v>
      </c>
      <c r="D997" s="337">
        <v>9283000.0</v>
      </c>
      <c r="E997" s="337">
        <v>9076425.0</v>
      </c>
      <c r="F997" s="337">
        <v>3.75315E7</v>
      </c>
      <c r="G997" s="337">
        <v>0.0</v>
      </c>
      <c r="H997" s="337">
        <v>8.07235E7</v>
      </c>
      <c r="I997" s="337">
        <v>8.0516925E7</v>
      </c>
    </row>
    <row r="998" ht="22.5" customHeight="1">
      <c r="A998" s="339" t="s">
        <v>3282</v>
      </c>
      <c r="B998" s="340">
        <v>45940.0</v>
      </c>
      <c r="C998" s="337">
        <v>1.0598E7</v>
      </c>
      <c r="D998" s="337">
        <v>1600000.0</v>
      </c>
      <c r="E998" s="337">
        <v>1560000.0</v>
      </c>
      <c r="F998" s="337">
        <v>5.186E7</v>
      </c>
      <c r="G998" s="337">
        <v>1300000.0</v>
      </c>
      <c r="H998" s="337">
        <v>6.2758E7</v>
      </c>
      <c r="I998" s="337">
        <v>6.2718E7</v>
      </c>
    </row>
    <row r="999" ht="22.5" customHeight="1">
      <c r="A999" s="339" t="s">
        <v>3282</v>
      </c>
      <c r="B999" s="340">
        <v>45941.0</v>
      </c>
      <c r="C999" s="337">
        <v>1.9439E7</v>
      </c>
      <c r="D999" s="337">
        <v>1.5915E7</v>
      </c>
      <c r="E999" s="337">
        <v>1.5552145E7</v>
      </c>
      <c r="F999" s="337">
        <v>9.4086E7</v>
      </c>
      <c r="G999" s="337">
        <v>0.0</v>
      </c>
      <c r="H999" s="337">
        <v>1.2944E8</v>
      </c>
      <c r="I999" s="337">
        <v>1.29077145E8</v>
      </c>
    </row>
    <row r="1000" ht="22.5" customHeight="1">
      <c r="A1000" s="339" t="s">
        <v>3282</v>
      </c>
      <c r="B1000" s="340">
        <v>45942.0</v>
      </c>
      <c r="C1000" s="337">
        <v>3.6871E7</v>
      </c>
      <c r="D1000" s="337">
        <v>5.3373E7</v>
      </c>
      <c r="E1000" s="337">
        <v>5.2038675E7</v>
      </c>
      <c r="F1000" s="337">
        <v>1.01334818E8</v>
      </c>
      <c r="G1000" s="337">
        <v>0.0</v>
      </c>
      <c r="H1000" s="337">
        <v>1.91578818E8</v>
      </c>
      <c r="I1000" s="337">
        <v>1.90244493E8</v>
      </c>
    </row>
    <row r="1001" ht="22.5" customHeight="1">
      <c r="A1001" s="339" t="s">
        <v>3282</v>
      </c>
      <c r="B1001" s="340">
        <v>45943.0</v>
      </c>
      <c r="C1001" s="337">
        <v>1.1226E7</v>
      </c>
      <c r="D1001" s="337">
        <v>1.1768E7</v>
      </c>
      <c r="E1001" s="337">
        <v>1.14738E7</v>
      </c>
      <c r="F1001" s="337">
        <v>5.9352E7</v>
      </c>
      <c r="G1001" s="337">
        <v>0.0</v>
      </c>
      <c r="H1001" s="337">
        <v>8.2346E7</v>
      </c>
      <c r="I1001" s="337">
        <v>8.20518E7</v>
      </c>
    </row>
    <row r="1002" ht="22.5" customHeight="1">
      <c r="A1002" s="339" t="s">
        <v>3282</v>
      </c>
      <c r="B1002" s="340">
        <v>45944.0</v>
      </c>
      <c r="C1002" s="337">
        <v>1.2614E7</v>
      </c>
      <c r="D1002" s="337">
        <v>1685000.0</v>
      </c>
      <c r="E1002" s="337">
        <v>1642875.0</v>
      </c>
      <c r="F1002" s="337">
        <v>4.5218E7</v>
      </c>
      <c r="G1002" s="337">
        <v>0.0</v>
      </c>
      <c r="H1002" s="337">
        <v>5.9517E7</v>
      </c>
      <c r="I1002" s="337">
        <v>5.9474875E7</v>
      </c>
    </row>
    <row r="1003" ht="22.5" customHeight="1">
      <c r="A1003" s="339" t="s">
        <v>3282</v>
      </c>
      <c r="B1003" s="340">
        <v>45945.0</v>
      </c>
      <c r="C1003" s="337">
        <v>1.5048666E7</v>
      </c>
      <c r="D1003" s="337">
        <v>4525000.0</v>
      </c>
      <c r="E1003" s="337">
        <v>4411875.0</v>
      </c>
      <c r="F1003" s="337">
        <v>6.3523636E7</v>
      </c>
      <c r="G1003" s="337">
        <v>0.0</v>
      </c>
      <c r="H1003" s="337">
        <v>8.3097302E7</v>
      </c>
      <c r="I1003" s="337">
        <v>8.2984177E7</v>
      </c>
    </row>
    <row r="1004" ht="22.5" customHeight="1">
      <c r="A1004" s="339" t="s">
        <v>3282</v>
      </c>
      <c r="B1004" s="340">
        <v>45946.0</v>
      </c>
      <c r="C1004" s="337">
        <v>1.3143E7</v>
      </c>
      <c r="D1004" s="337">
        <v>5060000.0</v>
      </c>
      <c r="E1004" s="337">
        <v>4980250.0</v>
      </c>
      <c r="F1004" s="337">
        <v>3.6368E7</v>
      </c>
      <c r="G1004" s="337">
        <v>0.0</v>
      </c>
      <c r="H1004" s="337">
        <v>5.4571E7</v>
      </c>
      <c r="I1004" s="337">
        <v>5.449125E7</v>
      </c>
    </row>
    <row r="1005" ht="22.5" customHeight="1">
      <c r="A1005" s="339" t="s">
        <v>3282</v>
      </c>
      <c r="B1005" s="340">
        <v>45947.0</v>
      </c>
      <c r="C1005" s="337">
        <v>2.0774E7</v>
      </c>
      <c r="D1005" s="337">
        <v>0.0</v>
      </c>
      <c r="E1005" s="337">
        <v>0.0</v>
      </c>
      <c r="F1005" s="337">
        <v>6.2693909E7</v>
      </c>
      <c r="G1005" s="337">
        <v>0.0</v>
      </c>
      <c r="H1005" s="337">
        <v>8.3467909E7</v>
      </c>
      <c r="I1005" s="337">
        <v>8.3467909E7</v>
      </c>
    </row>
    <row r="1006" ht="22.5" customHeight="1">
      <c r="A1006" s="339" t="s">
        <v>3282</v>
      </c>
      <c r="B1006" s="340">
        <v>45948.0</v>
      </c>
      <c r="C1006" s="337">
        <v>3.2457E7</v>
      </c>
      <c r="D1006" s="337">
        <v>1.1993E7</v>
      </c>
      <c r="E1006" s="337">
        <v>1.1671134E7</v>
      </c>
      <c r="F1006" s="337">
        <v>1.04193909E8</v>
      </c>
      <c r="G1006" s="337">
        <v>400000.0</v>
      </c>
      <c r="H1006" s="337">
        <v>1.48243909E8</v>
      </c>
      <c r="I1006" s="337">
        <v>1.47922043E8</v>
      </c>
    </row>
    <row r="1007" ht="22.5" customHeight="1">
      <c r="A1007" s="339" t="s">
        <v>3282</v>
      </c>
      <c r="B1007" s="340">
        <v>45949.0</v>
      </c>
      <c r="C1007" s="337">
        <v>4.045E7</v>
      </c>
      <c r="D1007" s="337">
        <v>1.2583E7</v>
      </c>
      <c r="E1007" s="337">
        <v>1.2268425E7</v>
      </c>
      <c r="F1007" s="337">
        <v>1.35890833E8</v>
      </c>
      <c r="G1007" s="337">
        <v>0.0</v>
      </c>
      <c r="H1007" s="337">
        <v>1.88923833E8</v>
      </c>
      <c r="I1007" s="337">
        <v>1.88609258E8</v>
      </c>
    </row>
    <row r="1008" ht="22.5" customHeight="1">
      <c r="A1008" s="339" t="s">
        <v>3282</v>
      </c>
      <c r="B1008" s="340">
        <v>45950.0</v>
      </c>
      <c r="C1008" s="337">
        <v>1.0789E7</v>
      </c>
      <c r="D1008" s="337">
        <v>5653000.0</v>
      </c>
      <c r="E1008" s="337">
        <v>5511675.0</v>
      </c>
      <c r="F1008" s="337">
        <v>6.6171318E7</v>
      </c>
      <c r="G1008" s="337">
        <v>0.0</v>
      </c>
      <c r="H1008" s="337">
        <v>8.2613318E7</v>
      </c>
      <c r="I1008" s="337">
        <v>8.2471993E7</v>
      </c>
    </row>
    <row r="1009" ht="22.5" customHeight="1">
      <c r="A1009" s="339" t="s">
        <v>3282</v>
      </c>
      <c r="B1009" s="340">
        <v>45951.0</v>
      </c>
      <c r="C1009" s="337">
        <v>2.3636E7</v>
      </c>
      <c r="D1009" s="337">
        <v>1500000.0</v>
      </c>
      <c r="E1009" s="337">
        <v>1462500.0</v>
      </c>
      <c r="F1009" s="337">
        <v>1.00727E8</v>
      </c>
      <c r="G1009" s="337">
        <v>0.0</v>
      </c>
      <c r="H1009" s="337">
        <v>1.25863E8</v>
      </c>
      <c r="I1009" s="337">
        <v>1.258255E8</v>
      </c>
    </row>
    <row r="1010" ht="22.5" customHeight="1">
      <c r="A1010" s="339" t="s">
        <v>3282</v>
      </c>
      <c r="B1010" s="340">
        <v>45952.0</v>
      </c>
      <c r="C1010" s="337">
        <v>1.0812E7</v>
      </c>
      <c r="D1010" s="337">
        <v>4390000.0</v>
      </c>
      <c r="E1010" s="337">
        <v>4280250.0</v>
      </c>
      <c r="F1010" s="337">
        <v>4.1552E7</v>
      </c>
      <c r="G1010" s="337">
        <v>0.0</v>
      </c>
      <c r="H1010" s="337">
        <v>5.6754E7</v>
      </c>
      <c r="I1010" s="337">
        <v>5.664425E7</v>
      </c>
    </row>
    <row r="1011" ht="22.5" customHeight="1">
      <c r="A1011" s="339" t="s">
        <v>3282</v>
      </c>
      <c r="B1011" s="340">
        <v>45953.0</v>
      </c>
      <c r="C1011" s="337">
        <v>6089000.0</v>
      </c>
      <c r="D1011" s="337">
        <v>3733000.0</v>
      </c>
      <c r="E1011" s="337">
        <v>3639675.0</v>
      </c>
      <c r="F1011" s="337">
        <v>7.428E7</v>
      </c>
      <c r="G1011" s="337">
        <v>0.0</v>
      </c>
      <c r="H1011" s="337">
        <v>8.4102E7</v>
      </c>
      <c r="I1011" s="337">
        <v>8.4008675E7</v>
      </c>
    </row>
    <row r="1012" ht="22.5" customHeight="1">
      <c r="A1012" s="339" t="s">
        <v>3282</v>
      </c>
      <c r="B1012" s="340">
        <v>45954.0</v>
      </c>
      <c r="C1012" s="337">
        <v>1.9086E7</v>
      </c>
      <c r="D1012" s="337">
        <v>5.2555E7</v>
      </c>
      <c r="E1012" s="337">
        <v>5.1125835E7</v>
      </c>
      <c r="F1012" s="337">
        <v>5.473E7</v>
      </c>
      <c r="G1012" s="337">
        <v>400000.0</v>
      </c>
      <c r="H1012" s="337">
        <v>1.25971E8</v>
      </c>
      <c r="I1012" s="337">
        <v>1.24541835E8</v>
      </c>
    </row>
    <row r="1013" ht="22.5" customHeight="1">
      <c r="A1013" s="339" t="s">
        <v>3282</v>
      </c>
      <c r="B1013" s="340">
        <v>45955.0</v>
      </c>
      <c r="C1013" s="337">
        <v>3.7112E7</v>
      </c>
      <c r="D1013" s="337">
        <v>2.199E7</v>
      </c>
      <c r="E1013" s="337">
        <v>2.143725E7</v>
      </c>
      <c r="F1013" s="337">
        <v>5.6075E7</v>
      </c>
      <c r="G1013" s="337">
        <v>1000000.0</v>
      </c>
      <c r="H1013" s="337">
        <v>1.14177E8</v>
      </c>
      <c r="I1013" s="337">
        <v>1.1362425E8</v>
      </c>
    </row>
    <row r="1014" ht="22.5" customHeight="1">
      <c r="A1014" s="339" t="s">
        <v>3282</v>
      </c>
      <c r="B1014" s="340">
        <v>45956.0</v>
      </c>
      <c r="C1014" s="337">
        <v>3.0595E7</v>
      </c>
      <c r="D1014" s="337">
        <v>8401666.0</v>
      </c>
      <c r="E1014" s="337">
        <v>8191624.0</v>
      </c>
      <c r="F1014" s="337">
        <v>6.2093E7</v>
      </c>
      <c r="G1014" s="337">
        <v>500000.0</v>
      </c>
      <c r="H1014" s="337">
        <v>1.00589666E8</v>
      </c>
      <c r="I1014" s="337">
        <v>1.00379624E8</v>
      </c>
    </row>
    <row r="1015" ht="22.5" customHeight="1">
      <c r="A1015" s="339" t="s">
        <v>3282</v>
      </c>
      <c r="B1015" s="340">
        <v>45957.0</v>
      </c>
      <c r="C1015" s="337">
        <v>4970000.0</v>
      </c>
      <c r="D1015" s="337">
        <v>4450000.0</v>
      </c>
      <c r="E1015" s="337">
        <v>4338750.0</v>
      </c>
      <c r="F1015" s="337">
        <v>6.3736595E7</v>
      </c>
      <c r="G1015" s="337">
        <v>0.0</v>
      </c>
      <c r="H1015" s="337">
        <v>7.3156595E7</v>
      </c>
      <c r="I1015" s="337">
        <v>7.3045345E7</v>
      </c>
    </row>
    <row r="1016" ht="22.5" customHeight="1">
      <c r="A1016" s="339" t="s">
        <v>3282</v>
      </c>
      <c r="B1016" s="340">
        <v>45958.0</v>
      </c>
      <c r="C1016" s="337">
        <v>1.2135E7</v>
      </c>
      <c r="D1016" s="337">
        <v>4400000.0</v>
      </c>
      <c r="E1016" s="337">
        <v>4317200.0</v>
      </c>
      <c r="F1016" s="337">
        <v>7.5821E7</v>
      </c>
      <c r="G1016" s="337">
        <v>500000.0</v>
      </c>
      <c r="H1016" s="337">
        <v>9.1856E7</v>
      </c>
      <c r="I1016" s="337">
        <v>9.17732E7</v>
      </c>
    </row>
    <row r="1017" ht="22.5" customHeight="1">
      <c r="A1017" s="339" t="s">
        <v>3282</v>
      </c>
      <c r="B1017" s="340">
        <v>45959.0</v>
      </c>
      <c r="C1017" s="337">
        <v>1.35E7</v>
      </c>
      <c r="D1017" s="337">
        <v>1.883E7</v>
      </c>
      <c r="E1017" s="337">
        <v>1.835925E7</v>
      </c>
      <c r="F1017" s="337">
        <v>7.5668E7</v>
      </c>
      <c r="G1017" s="337">
        <v>0.0</v>
      </c>
      <c r="H1017" s="337">
        <v>1.07998E8</v>
      </c>
      <c r="I1017" s="337">
        <v>1.0752725E8</v>
      </c>
    </row>
    <row r="1018" ht="22.5" customHeight="1">
      <c r="A1018" s="339" t="s">
        <v>3282</v>
      </c>
      <c r="B1018" s="340">
        <v>45960.0</v>
      </c>
      <c r="C1018" s="337">
        <v>4903000.0</v>
      </c>
      <c r="D1018" s="337">
        <v>1.334E7</v>
      </c>
      <c r="E1018" s="337">
        <v>1.30065E7</v>
      </c>
      <c r="F1018" s="337">
        <v>5.7208E7</v>
      </c>
      <c r="G1018" s="337">
        <v>0.0</v>
      </c>
      <c r="H1018" s="337">
        <v>7.5451E7</v>
      </c>
      <c r="I1018" s="337">
        <v>7.51175E7</v>
      </c>
    </row>
    <row r="1019" ht="22.5" customHeight="1">
      <c r="A1019" s="339" t="s">
        <v>3282</v>
      </c>
      <c r="B1019" s="340">
        <v>45961.0</v>
      </c>
      <c r="C1019" s="337">
        <v>5.1027E7</v>
      </c>
      <c r="D1019" s="337">
        <v>3571000.0</v>
      </c>
      <c r="E1019" s="337">
        <v>3475692.0</v>
      </c>
      <c r="F1019" s="337">
        <v>4.7061E7</v>
      </c>
      <c r="G1019" s="337">
        <v>0.0</v>
      </c>
      <c r="H1019" s="337">
        <v>1.01659E8</v>
      </c>
      <c r="I1019" s="337">
        <v>1.01563692E8</v>
      </c>
    </row>
    <row r="1020" ht="22.5" customHeight="1">
      <c r="A1020" s="339" t="s">
        <v>3296</v>
      </c>
      <c r="B1020" s="340">
        <v>45962.0</v>
      </c>
      <c r="C1020" s="337"/>
      <c r="D1020" s="337"/>
      <c r="E1020" s="337"/>
      <c r="F1020" s="337"/>
      <c r="G1020" s="337"/>
      <c r="H1020" s="337"/>
      <c r="I1020" s="337"/>
    </row>
    <row r="1021" ht="22.5" customHeight="1">
      <c r="A1021" s="339" t="s">
        <v>3296</v>
      </c>
      <c r="B1021" s="340">
        <v>45963.0</v>
      </c>
      <c r="C1021" s="337"/>
      <c r="D1021" s="337"/>
      <c r="E1021" s="337"/>
      <c r="F1021" s="337"/>
      <c r="G1021" s="337"/>
      <c r="H1021" s="337"/>
      <c r="I1021" s="337"/>
    </row>
    <row r="1022" ht="22.5" customHeight="1">
      <c r="A1022" s="339" t="s">
        <v>3296</v>
      </c>
      <c r="B1022" s="340">
        <v>45964.0</v>
      </c>
      <c r="C1022" s="337"/>
      <c r="D1022" s="337"/>
      <c r="E1022" s="337"/>
      <c r="F1022" s="337"/>
      <c r="G1022" s="337"/>
      <c r="H1022" s="337"/>
      <c r="I1022" s="337"/>
    </row>
    <row r="1023" ht="22.5" customHeight="1">
      <c r="A1023" s="339" t="s">
        <v>3296</v>
      </c>
      <c r="B1023" s="340">
        <v>45965.0</v>
      </c>
      <c r="C1023" s="337"/>
      <c r="D1023" s="337"/>
      <c r="E1023" s="337"/>
      <c r="F1023" s="337"/>
      <c r="G1023" s="337"/>
      <c r="H1023" s="337"/>
      <c r="I1023" s="337"/>
    </row>
    <row r="1024" ht="22.5" customHeight="1">
      <c r="A1024" s="339" t="s">
        <v>3296</v>
      </c>
      <c r="B1024" s="340">
        <v>45966.0</v>
      </c>
      <c r="C1024" s="337"/>
      <c r="D1024" s="337"/>
      <c r="E1024" s="337"/>
      <c r="F1024" s="337"/>
      <c r="G1024" s="337"/>
      <c r="H1024" s="337"/>
      <c r="I1024" s="337"/>
    </row>
    <row r="1025" ht="22.5" customHeight="1">
      <c r="A1025" s="339" t="s">
        <v>3296</v>
      </c>
      <c r="B1025" s="340">
        <v>45967.0</v>
      </c>
      <c r="C1025" s="337"/>
      <c r="D1025" s="337"/>
      <c r="E1025" s="337"/>
      <c r="F1025" s="337"/>
      <c r="G1025" s="337"/>
      <c r="H1025" s="337"/>
      <c r="I1025" s="337"/>
    </row>
    <row r="1026" ht="22.5" customHeight="1">
      <c r="A1026" s="339" t="s">
        <v>3296</v>
      </c>
      <c r="B1026" s="340">
        <v>45968.0</v>
      </c>
      <c r="C1026" s="337"/>
      <c r="D1026" s="337"/>
      <c r="E1026" s="337"/>
      <c r="F1026" s="337"/>
      <c r="G1026" s="337"/>
      <c r="H1026" s="337"/>
      <c r="I1026" s="337"/>
    </row>
    <row r="1027" ht="22.5" customHeight="1">
      <c r="A1027" s="339" t="s">
        <v>3296</v>
      </c>
      <c r="B1027" s="340">
        <v>45969.0</v>
      </c>
      <c r="C1027" s="337"/>
      <c r="D1027" s="337"/>
      <c r="E1027" s="337"/>
      <c r="F1027" s="337"/>
      <c r="G1027" s="337"/>
      <c r="H1027" s="337"/>
      <c r="I1027" s="337"/>
    </row>
    <row r="1028" ht="22.5" customHeight="1">
      <c r="A1028" s="339" t="s">
        <v>3296</v>
      </c>
      <c r="B1028" s="340">
        <v>45970.0</v>
      </c>
      <c r="C1028" s="337"/>
      <c r="D1028" s="337"/>
      <c r="E1028" s="337"/>
      <c r="F1028" s="337"/>
      <c r="G1028" s="337"/>
      <c r="H1028" s="337"/>
      <c r="I1028" s="337"/>
    </row>
    <row r="1029" ht="22.5" customHeight="1">
      <c r="A1029" s="339" t="s">
        <v>3296</v>
      </c>
      <c r="B1029" s="340">
        <v>45971.0</v>
      </c>
      <c r="C1029" s="337"/>
      <c r="D1029" s="337"/>
      <c r="E1029" s="337"/>
      <c r="F1029" s="337"/>
      <c r="G1029" s="337"/>
      <c r="H1029" s="337"/>
      <c r="I1029" s="337"/>
    </row>
    <row r="1030" ht="22.5" customHeight="1">
      <c r="A1030" s="339" t="s">
        <v>3296</v>
      </c>
      <c r="B1030" s="340">
        <v>45972.0</v>
      </c>
      <c r="C1030" s="337"/>
      <c r="D1030" s="337"/>
      <c r="E1030" s="337"/>
      <c r="F1030" s="337"/>
      <c r="G1030" s="337"/>
      <c r="H1030" s="337"/>
      <c r="I1030" s="337"/>
    </row>
    <row r="1031" ht="22.5" customHeight="1">
      <c r="A1031" s="339" t="s">
        <v>3296</v>
      </c>
      <c r="B1031" s="340">
        <v>45973.0</v>
      </c>
      <c r="C1031" s="337"/>
      <c r="D1031" s="337"/>
      <c r="E1031" s="337"/>
      <c r="F1031" s="337"/>
      <c r="G1031" s="337"/>
      <c r="H1031" s="337"/>
      <c r="I1031" s="337"/>
    </row>
    <row r="1032" ht="22.5" customHeight="1">
      <c r="A1032" s="339" t="s">
        <v>3296</v>
      </c>
      <c r="B1032" s="340">
        <v>45974.0</v>
      </c>
      <c r="C1032" s="337"/>
      <c r="D1032" s="337"/>
      <c r="E1032" s="337"/>
      <c r="F1032" s="337"/>
      <c r="G1032" s="337"/>
      <c r="H1032" s="337"/>
      <c r="I1032" s="337"/>
    </row>
    <row r="1033" ht="22.5" customHeight="1">
      <c r="A1033" s="339" t="s">
        <v>3296</v>
      </c>
      <c r="B1033" s="340">
        <v>45975.0</v>
      </c>
      <c r="C1033" s="337"/>
      <c r="D1033" s="337"/>
      <c r="E1033" s="337"/>
      <c r="F1033" s="337"/>
      <c r="G1033" s="337"/>
      <c r="H1033" s="337"/>
      <c r="I1033" s="337"/>
    </row>
    <row r="1034" ht="22.5" customHeight="1">
      <c r="A1034" s="339" t="s">
        <v>3296</v>
      </c>
      <c r="B1034" s="340">
        <v>45976.0</v>
      </c>
      <c r="C1034" s="337"/>
      <c r="D1034" s="337"/>
      <c r="E1034" s="337"/>
      <c r="F1034" s="337"/>
      <c r="G1034" s="337"/>
      <c r="H1034" s="337"/>
      <c r="I1034" s="337"/>
    </row>
    <row r="1035" ht="22.5" customHeight="1">
      <c r="A1035" s="339" t="s">
        <v>3296</v>
      </c>
      <c r="B1035" s="340">
        <v>45977.0</v>
      </c>
      <c r="C1035" s="337"/>
      <c r="D1035" s="337"/>
      <c r="E1035" s="337"/>
      <c r="F1035" s="337"/>
      <c r="G1035" s="337"/>
      <c r="H1035" s="337"/>
      <c r="I1035" s="337"/>
    </row>
    <row r="1036" ht="22.5" customHeight="1">
      <c r="A1036" s="339" t="s">
        <v>3296</v>
      </c>
      <c r="B1036" s="340">
        <v>45978.0</v>
      </c>
      <c r="C1036" s="337"/>
      <c r="D1036" s="337"/>
      <c r="E1036" s="337"/>
      <c r="F1036" s="337"/>
      <c r="G1036" s="337"/>
      <c r="H1036" s="337"/>
      <c r="I1036" s="337"/>
    </row>
    <row r="1037" ht="22.5" customHeight="1">
      <c r="A1037" s="339" t="s">
        <v>3296</v>
      </c>
      <c r="B1037" s="340">
        <v>45979.0</v>
      </c>
      <c r="C1037" s="337"/>
      <c r="D1037" s="337"/>
      <c r="E1037" s="337"/>
      <c r="F1037" s="337"/>
      <c r="G1037" s="337"/>
      <c r="H1037" s="337"/>
      <c r="I1037" s="337"/>
    </row>
    <row r="1038" ht="22.5" customHeight="1">
      <c r="A1038" s="339" t="s">
        <v>3296</v>
      </c>
      <c r="B1038" s="340">
        <v>45980.0</v>
      </c>
      <c r="C1038" s="337"/>
      <c r="D1038" s="337"/>
      <c r="E1038" s="337"/>
      <c r="F1038" s="337"/>
      <c r="G1038" s="337"/>
      <c r="H1038" s="337"/>
      <c r="I1038" s="337"/>
    </row>
    <row r="1039" ht="22.5" customHeight="1">
      <c r="A1039" s="339" t="s">
        <v>3296</v>
      </c>
      <c r="B1039" s="340">
        <v>45981.0</v>
      </c>
      <c r="C1039" s="337"/>
      <c r="D1039" s="337"/>
      <c r="E1039" s="337"/>
      <c r="F1039" s="337"/>
      <c r="G1039" s="337"/>
      <c r="H1039" s="337"/>
      <c r="I1039" s="337"/>
    </row>
    <row r="1040" ht="22.5" customHeight="1">
      <c r="A1040" s="339" t="s">
        <v>3296</v>
      </c>
      <c r="B1040" s="340">
        <v>45982.0</v>
      </c>
      <c r="C1040" s="337"/>
      <c r="D1040" s="337"/>
      <c r="E1040" s="337"/>
      <c r="F1040" s="337"/>
      <c r="G1040" s="337"/>
      <c r="H1040" s="337"/>
      <c r="I1040" s="337"/>
    </row>
    <row r="1041" ht="22.5" customHeight="1">
      <c r="A1041" s="339" t="s">
        <v>3296</v>
      </c>
      <c r="B1041" s="340">
        <v>45983.0</v>
      </c>
      <c r="C1041" s="337"/>
      <c r="D1041" s="337"/>
      <c r="E1041" s="337"/>
      <c r="F1041" s="337"/>
      <c r="G1041" s="337"/>
      <c r="H1041" s="337"/>
      <c r="I1041" s="337"/>
    </row>
    <row r="1042" ht="22.5" customHeight="1">
      <c r="A1042" s="339" t="s">
        <v>3296</v>
      </c>
      <c r="B1042" s="340">
        <v>45984.0</v>
      </c>
      <c r="C1042" s="337"/>
      <c r="D1042" s="337"/>
      <c r="E1042" s="337"/>
      <c r="F1042" s="337"/>
      <c r="G1042" s="337"/>
      <c r="H1042" s="337"/>
      <c r="I1042" s="337"/>
    </row>
    <row r="1043" ht="22.5" customHeight="1">
      <c r="A1043" s="339" t="s">
        <v>3296</v>
      </c>
      <c r="B1043" s="340">
        <v>45985.0</v>
      </c>
      <c r="C1043" s="337"/>
      <c r="D1043" s="337"/>
      <c r="E1043" s="337"/>
      <c r="F1043" s="337"/>
      <c r="G1043" s="337"/>
      <c r="H1043" s="337"/>
      <c r="I1043" s="337"/>
    </row>
    <row r="1044" ht="22.5" customHeight="1">
      <c r="A1044" s="339" t="s">
        <v>3296</v>
      </c>
      <c r="B1044" s="340">
        <v>45986.0</v>
      </c>
      <c r="C1044" s="337"/>
      <c r="D1044" s="337"/>
      <c r="E1044" s="337"/>
      <c r="F1044" s="337"/>
      <c r="G1044" s="337"/>
      <c r="H1044" s="337"/>
      <c r="I1044" s="337"/>
    </row>
    <row r="1045" ht="22.5" customHeight="1">
      <c r="A1045" s="339" t="s">
        <v>3296</v>
      </c>
      <c r="B1045" s="340">
        <v>45987.0</v>
      </c>
      <c r="C1045" s="337"/>
      <c r="D1045" s="337"/>
      <c r="E1045" s="337"/>
      <c r="F1045" s="337"/>
      <c r="G1045" s="337"/>
      <c r="H1045" s="337"/>
      <c r="I1045" s="337"/>
    </row>
    <row r="1046" ht="22.5" customHeight="1">
      <c r="A1046" s="339" t="s">
        <v>3296</v>
      </c>
      <c r="B1046" s="340">
        <v>45988.0</v>
      </c>
      <c r="C1046" s="337"/>
      <c r="D1046" s="337"/>
      <c r="E1046" s="337"/>
      <c r="F1046" s="337"/>
      <c r="G1046" s="337"/>
      <c r="H1046" s="337"/>
      <c r="I1046" s="337"/>
    </row>
    <row r="1047" ht="22.5" customHeight="1">
      <c r="A1047" s="339" t="s">
        <v>3296</v>
      </c>
      <c r="B1047" s="340">
        <v>45989.0</v>
      </c>
      <c r="C1047" s="337"/>
      <c r="D1047" s="337"/>
      <c r="E1047" s="337"/>
      <c r="F1047" s="337"/>
      <c r="G1047" s="337"/>
      <c r="H1047" s="337"/>
      <c r="I1047" s="337"/>
    </row>
    <row r="1048" ht="22.5" customHeight="1">
      <c r="A1048" s="339" t="s">
        <v>3296</v>
      </c>
      <c r="B1048" s="340">
        <v>45990.0</v>
      </c>
      <c r="C1048" s="337"/>
      <c r="D1048" s="337"/>
      <c r="E1048" s="337"/>
      <c r="F1048" s="337"/>
      <c r="G1048" s="337"/>
      <c r="H1048" s="337"/>
      <c r="I1048" s="337"/>
    </row>
    <row r="1049" ht="22.5" customHeight="1">
      <c r="A1049" s="339" t="s">
        <v>3296</v>
      </c>
      <c r="B1049" s="340">
        <v>45991.0</v>
      </c>
      <c r="C1049" s="337"/>
      <c r="D1049" s="337"/>
      <c r="E1049" s="337"/>
      <c r="F1049" s="337"/>
      <c r="G1049" s="337"/>
      <c r="H1049" s="337"/>
      <c r="I1049" s="337"/>
    </row>
    <row r="1050" ht="22.5" customHeight="1">
      <c r="A1050" s="339" t="s">
        <v>3297</v>
      </c>
      <c r="B1050" s="340">
        <v>45992.0</v>
      </c>
      <c r="C1050" s="337"/>
      <c r="D1050" s="337"/>
      <c r="E1050" s="337"/>
      <c r="F1050" s="337"/>
      <c r="G1050" s="337"/>
      <c r="H1050" s="337"/>
      <c r="I1050" s="337"/>
    </row>
    <row r="1051" ht="22.5" customHeight="1">
      <c r="A1051" s="339" t="s">
        <v>3297</v>
      </c>
      <c r="B1051" s="340">
        <v>45993.0</v>
      </c>
      <c r="C1051" s="337"/>
      <c r="D1051" s="337"/>
      <c r="E1051" s="337"/>
      <c r="F1051" s="337"/>
      <c r="G1051" s="337"/>
      <c r="H1051" s="337"/>
      <c r="I1051" s="337"/>
    </row>
    <row r="1052" ht="22.5" customHeight="1">
      <c r="A1052" s="339" t="s">
        <v>3297</v>
      </c>
      <c r="B1052" s="340">
        <v>45994.0</v>
      </c>
      <c r="C1052" s="337"/>
      <c r="D1052" s="337"/>
      <c r="E1052" s="337"/>
      <c r="F1052" s="337"/>
      <c r="G1052" s="337"/>
      <c r="H1052" s="337"/>
      <c r="I1052" s="337"/>
    </row>
    <row r="1053" ht="22.5" customHeight="1">
      <c r="A1053" s="339" t="s">
        <v>3297</v>
      </c>
      <c r="B1053" s="340">
        <v>45995.0</v>
      </c>
      <c r="C1053" s="337"/>
      <c r="D1053" s="337"/>
      <c r="E1053" s="337"/>
      <c r="F1053" s="337"/>
      <c r="G1053" s="337"/>
      <c r="H1053" s="337"/>
      <c r="I1053" s="337"/>
    </row>
    <row r="1054" ht="22.5" customHeight="1">
      <c r="A1054" s="339" t="s">
        <v>3297</v>
      </c>
      <c r="B1054" s="340">
        <v>45996.0</v>
      </c>
      <c r="C1054" s="337"/>
      <c r="D1054" s="337"/>
      <c r="E1054" s="337"/>
      <c r="F1054" s="337"/>
      <c r="G1054" s="337"/>
      <c r="H1054" s="337"/>
      <c r="I1054" s="337"/>
    </row>
    <row r="1055" ht="22.5" customHeight="1">
      <c r="A1055" s="339" t="s">
        <v>3297</v>
      </c>
      <c r="B1055" s="340">
        <v>45997.0</v>
      </c>
      <c r="C1055" s="337"/>
      <c r="D1055" s="337"/>
      <c r="E1055" s="337"/>
      <c r="F1055" s="337"/>
      <c r="G1055" s="337"/>
      <c r="H1055" s="337"/>
      <c r="I1055" s="337"/>
    </row>
    <row r="1056" ht="22.5" customHeight="1">
      <c r="A1056" s="339" t="s">
        <v>3297</v>
      </c>
      <c r="B1056" s="340">
        <v>45998.0</v>
      </c>
      <c r="C1056" s="337"/>
      <c r="D1056" s="337"/>
      <c r="E1056" s="337"/>
      <c r="F1056" s="337"/>
      <c r="G1056" s="337"/>
      <c r="H1056" s="337"/>
      <c r="I1056" s="337"/>
    </row>
    <row r="1057" ht="22.5" customHeight="1">
      <c r="A1057" s="339" t="s">
        <v>3297</v>
      </c>
      <c r="B1057" s="340">
        <v>45999.0</v>
      </c>
      <c r="C1057" s="337"/>
      <c r="D1057" s="337"/>
      <c r="E1057" s="337"/>
      <c r="F1057" s="337"/>
      <c r="G1057" s="337"/>
      <c r="H1057" s="337"/>
      <c r="I1057" s="337"/>
    </row>
    <row r="1058" ht="22.5" customHeight="1">
      <c r="A1058" s="339" t="s">
        <v>3297</v>
      </c>
      <c r="B1058" s="340">
        <v>46000.0</v>
      </c>
      <c r="C1058" s="337"/>
      <c r="D1058" s="337"/>
      <c r="E1058" s="337"/>
      <c r="F1058" s="337"/>
      <c r="G1058" s="337"/>
      <c r="H1058" s="337"/>
      <c r="I1058" s="337"/>
    </row>
    <row r="1059" ht="22.5" customHeight="1">
      <c r="A1059" s="339" t="s">
        <v>3297</v>
      </c>
      <c r="B1059" s="340">
        <v>46001.0</v>
      </c>
      <c r="C1059" s="337"/>
      <c r="D1059" s="337"/>
      <c r="E1059" s="337"/>
      <c r="F1059" s="337"/>
      <c r="G1059" s="337"/>
      <c r="H1059" s="337"/>
      <c r="I1059" s="337"/>
    </row>
    <row r="1060" ht="22.5" customHeight="1">
      <c r="A1060" s="339" t="s">
        <v>3297</v>
      </c>
      <c r="B1060" s="340">
        <v>46002.0</v>
      </c>
      <c r="C1060" s="337"/>
      <c r="D1060" s="337"/>
      <c r="E1060" s="337"/>
      <c r="F1060" s="337"/>
      <c r="G1060" s="337"/>
      <c r="H1060" s="337"/>
      <c r="I1060" s="337"/>
    </row>
    <row r="1061" ht="22.5" customHeight="1">
      <c r="A1061" s="339" t="s">
        <v>3297</v>
      </c>
      <c r="B1061" s="340">
        <v>46003.0</v>
      </c>
      <c r="C1061" s="337"/>
      <c r="D1061" s="337"/>
      <c r="E1061" s="337"/>
      <c r="F1061" s="337"/>
      <c r="G1061" s="337"/>
      <c r="H1061" s="337"/>
      <c r="I1061" s="337"/>
    </row>
    <row r="1062" ht="22.5" customHeight="1">
      <c r="A1062" s="339" t="s">
        <v>3297</v>
      </c>
      <c r="B1062" s="340">
        <v>46004.0</v>
      </c>
      <c r="C1062" s="337"/>
      <c r="D1062" s="337"/>
      <c r="E1062" s="337"/>
      <c r="F1062" s="337"/>
      <c r="G1062" s="337"/>
      <c r="H1062" s="337"/>
      <c r="I1062" s="337"/>
    </row>
    <row r="1063" ht="22.5" customHeight="1">
      <c r="A1063" s="339" t="s">
        <v>3297</v>
      </c>
      <c r="B1063" s="340">
        <v>46005.0</v>
      </c>
      <c r="C1063" s="337"/>
      <c r="D1063" s="337"/>
      <c r="E1063" s="337"/>
      <c r="F1063" s="337"/>
      <c r="G1063" s="337"/>
      <c r="H1063" s="337"/>
      <c r="I1063" s="337"/>
    </row>
    <row r="1064" ht="22.5" customHeight="1">
      <c r="A1064" s="339" t="s">
        <v>3297</v>
      </c>
      <c r="B1064" s="340">
        <v>46006.0</v>
      </c>
      <c r="C1064" s="337"/>
      <c r="D1064" s="337"/>
      <c r="E1064" s="337"/>
      <c r="F1064" s="337"/>
      <c r="G1064" s="337"/>
      <c r="H1064" s="337"/>
      <c r="I1064" s="337"/>
    </row>
    <row r="1065" ht="22.5" customHeight="1">
      <c r="A1065" s="339" t="s">
        <v>3297</v>
      </c>
      <c r="B1065" s="340">
        <v>46007.0</v>
      </c>
      <c r="C1065" s="337"/>
      <c r="D1065" s="337"/>
      <c r="E1065" s="337"/>
      <c r="F1065" s="337"/>
      <c r="G1065" s="337"/>
      <c r="H1065" s="337"/>
      <c r="I1065" s="337"/>
    </row>
    <row r="1066" ht="22.5" customHeight="1">
      <c r="A1066" s="339" t="s">
        <v>3297</v>
      </c>
      <c r="B1066" s="340">
        <v>46008.0</v>
      </c>
      <c r="C1066" s="337"/>
      <c r="D1066" s="337"/>
      <c r="E1066" s="337"/>
      <c r="F1066" s="337"/>
      <c r="G1066" s="337"/>
      <c r="H1066" s="337"/>
      <c r="I1066" s="337"/>
    </row>
    <row r="1067" ht="22.5" customHeight="1">
      <c r="A1067" s="339" t="s">
        <v>3297</v>
      </c>
      <c r="B1067" s="340">
        <v>46009.0</v>
      </c>
      <c r="C1067" s="337"/>
      <c r="D1067" s="337"/>
      <c r="E1067" s="337"/>
      <c r="F1067" s="337"/>
      <c r="G1067" s="337"/>
      <c r="H1067" s="337"/>
      <c r="I1067" s="337"/>
    </row>
    <row r="1068" ht="22.5" customHeight="1">
      <c r="A1068" s="339" t="s">
        <v>3297</v>
      </c>
      <c r="B1068" s="340">
        <v>46010.0</v>
      </c>
      <c r="C1068" s="337"/>
      <c r="D1068" s="337"/>
      <c r="E1068" s="337"/>
      <c r="F1068" s="337"/>
      <c r="G1068" s="337"/>
      <c r="H1068" s="337"/>
      <c r="I1068" s="337"/>
    </row>
    <row r="1069" ht="22.5" customHeight="1">
      <c r="A1069" s="339" t="s">
        <v>3297</v>
      </c>
      <c r="B1069" s="340">
        <v>46011.0</v>
      </c>
      <c r="C1069" s="337"/>
      <c r="D1069" s="337"/>
      <c r="E1069" s="337"/>
      <c r="F1069" s="337"/>
      <c r="G1069" s="337"/>
      <c r="H1069" s="337"/>
      <c r="I1069" s="337"/>
    </row>
    <row r="1070" ht="22.5" customHeight="1">
      <c r="A1070" s="339" t="s">
        <v>3297</v>
      </c>
      <c r="B1070" s="340">
        <v>46012.0</v>
      </c>
      <c r="C1070" s="337"/>
      <c r="D1070" s="337"/>
      <c r="E1070" s="337"/>
      <c r="F1070" s="337"/>
      <c r="G1070" s="337"/>
      <c r="H1070" s="337"/>
      <c r="I1070" s="337"/>
    </row>
    <row r="1071" ht="22.5" customHeight="1">
      <c r="A1071" s="339" t="s">
        <v>3297</v>
      </c>
      <c r="B1071" s="340">
        <v>46013.0</v>
      </c>
      <c r="C1071" s="337"/>
      <c r="D1071" s="337"/>
      <c r="E1071" s="337"/>
      <c r="F1071" s="337"/>
      <c r="G1071" s="337"/>
      <c r="H1071" s="337"/>
      <c r="I1071" s="337"/>
    </row>
    <row r="1072" ht="22.5" customHeight="1">
      <c r="A1072" s="339" t="s">
        <v>3297</v>
      </c>
      <c r="B1072" s="340">
        <v>46014.0</v>
      </c>
      <c r="C1072" s="337"/>
      <c r="D1072" s="337"/>
      <c r="E1072" s="337"/>
      <c r="F1072" s="337"/>
      <c r="G1072" s="337"/>
      <c r="H1072" s="337"/>
      <c r="I1072" s="337"/>
    </row>
    <row r="1073" ht="22.5" customHeight="1">
      <c r="A1073" s="339" t="s">
        <v>3297</v>
      </c>
      <c r="B1073" s="340">
        <v>46015.0</v>
      </c>
      <c r="C1073" s="337"/>
      <c r="D1073" s="337"/>
      <c r="E1073" s="337"/>
      <c r="F1073" s="337"/>
      <c r="G1073" s="337"/>
      <c r="H1073" s="337"/>
      <c r="I1073" s="337"/>
    </row>
    <row r="1074" ht="22.5" customHeight="1">
      <c r="A1074" s="339" t="s">
        <v>3297</v>
      </c>
      <c r="B1074" s="340">
        <v>46016.0</v>
      </c>
      <c r="C1074" s="337"/>
      <c r="D1074" s="337"/>
      <c r="E1074" s="337"/>
      <c r="F1074" s="337"/>
      <c r="G1074" s="337"/>
      <c r="H1074" s="337"/>
      <c r="I1074" s="337"/>
    </row>
    <row r="1075" ht="22.5" customHeight="1">
      <c r="A1075" s="339" t="s">
        <v>3297</v>
      </c>
      <c r="B1075" s="340">
        <v>46017.0</v>
      </c>
      <c r="C1075" s="337"/>
      <c r="D1075" s="337"/>
      <c r="E1075" s="337"/>
      <c r="F1075" s="337"/>
      <c r="G1075" s="337"/>
      <c r="H1075" s="337"/>
      <c r="I1075" s="337"/>
    </row>
    <row r="1076" ht="22.5" customHeight="1">
      <c r="A1076" s="339" t="s">
        <v>3297</v>
      </c>
      <c r="B1076" s="340">
        <v>46018.0</v>
      </c>
      <c r="C1076" s="337"/>
      <c r="D1076" s="337"/>
      <c r="E1076" s="337"/>
      <c r="F1076" s="337"/>
      <c r="G1076" s="337"/>
      <c r="H1076" s="337"/>
      <c r="I1076" s="337"/>
    </row>
    <row r="1077" ht="22.5" customHeight="1">
      <c r="A1077" s="339" t="s">
        <v>3297</v>
      </c>
      <c r="B1077" s="340">
        <v>46019.0</v>
      </c>
      <c r="C1077" s="337"/>
      <c r="D1077" s="337"/>
      <c r="E1077" s="337"/>
      <c r="F1077" s="337"/>
      <c r="G1077" s="337"/>
      <c r="H1077" s="337"/>
      <c r="I1077" s="337"/>
    </row>
    <row r="1078" ht="22.5" customHeight="1">
      <c r="A1078" s="339" t="s">
        <v>3297</v>
      </c>
      <c r="B1078" s="340">
        <v>46020.0</v>
      </c>
      <c r="C1078" s="337"/>
      <c r="D1078" s="337"/>
      <c r="E1078" s="337"/>
      <c r="F1078" s="337"/>
      <c r="G1078" s="337"/>
      <c r="H1078" s="337"/>
      <c r="I1078" s="337"/>
    </row>
    <row r="1079" ht="22.5" customHeight="1">
      <c r="A1079" s="339" t="s">
        <v>3297</v>
      </c>
      <c r="B1079" s="340">
        <v>46021.0</v>
      </c>
      <c r="C1079" s="337"/>
      <c r="D1079" s="337"/>
      <c r="E1079" s="337"/>
      <c r="F1079" s="337"/>
      <c r="G1079" s="337"/>
      <c r="H1079" s="337"/>
      <c r="I1079" s="337"/>
    </row>
    <row r="1080" ht="22.5" customHeight="1">
      <c r="A1080" s="339" t="s">
        <v>3297</v>
      </c>
      <c r="B1080" s="340">
        <v>46022.0</v>
      </c>
      <c r="C1080" s="337"/>
      <c r="D1080" s="337"/>
      <c r="E1080" s="337"/>
      <c r="F1080" s="337"/>
      <c r="G1080" s="337"/>
      <c r="H1080" s="337"/>
      <c r="I1080" s="337"/>
    </row>
  </sheetData>
  <dataValidations>
    <dataValidation type="custom" allowBlank="1" showDropDown="1" sqref="B2:B1080">
      <formula1>OR(NOT(ISERROR(DATEVALUE(B2))), AND(ISNUMBER(B2), LEFT(CELL("format", B2))="D"))</formula1>
    </dataValidation>
    <dataValidation type="custom" allowBlank="1" showDropDown="1" sqref="C2:I1080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88"/>
    <col customWidth="1" min="2" max="2" width="8.13"/>
    <col customWidth="1" min="3" max="3" width="8.75"/>
    <col customWidth="1" min="4" max="4" width="8.38"/>
    <col customWidth="1" min="5" max="5" width="13.63"/>
    <col customWidth="1" min="6" max="6" width="11.13"/>
    <col customWidth="1" min="7" max="7" width="7.63"/>
    <col customWidth="1" min="8" max="8" width="8.75"/>
    <col customWidth="1" min="9" max="9" width="15.0"/>
  </cols>
  <sheetData>
    <row r="1" ht="24.0" customHeight="1">
      <c r="A1" s="341" t="s">
        <v>267</v>
      </c>
      <c r="B1" s="341" t="s">
        <v>3287</v>
      </c>
      <c r="C1" s="342" t="s">
        <v>3288</v>
      </c>
      <c r="D1" s="342" t="s">
        <v>3289</v>
      </c>
      <c r="E1" s="342" t="s">
        <v>3290</v>
      </c>
      <c r="F1" s="342" t="s">
        <v>3291</v>
      </c>
      <c r="G1" s="342" t="s">
        <v>3293</v>
      </c>
      <c r="H1" s="342" t="s">
        <v>3294</v>
      </c>
      <c r="I1" s="342" t="s">
        <v>3295</v>
      </c>
    </row>
    <row r="2" ht="24.0" customHeight="1">
      <c r="A2" s="343" t="s">
        <v>273</v>
      </c>
      <c r="B2" s="344">
        <v>44197.0</v>
      </c>
      <c r="C2" s="345">
        <v>0.0</v>
      </c>
      <c r="D2" s="345">
        <v>0.0</v>
      </c>
      <c r="E2" s="345">
        <v>0.0</v>
      </c>
      <c r="F2" s="345">
        <v>0.0</v>
      </c>
      <c r="G2" s="345">
        <v>0.0</v>
      </c>
      <c r="H2" s="346">
        <v>0.0</v>
      </c>
      <c r="I2" s="346">
        <v>0.0</v>
      </c>
    </row>
    <row r="3" ht="24.0" customHeight="1">
      <c r="A3" s="347" t="s">
        <v>273</v>
      </c>
      <c r="B3" s="348">
        <v>44198.0</v>
      </c>
      <c r="C3" s="349">
        <v>9.44E7</v>
      </c>
      <c r="D3" s="349">
        <v>1.428E7</v>
      </c>
      <c r="E3" s="349">
        <v>1.405971E7</v>
      </c>
      <c r="F3" s="349">
        <v>0.0</v>
      </c>
      <c r="G3" s="349">
        <v>0.0</v>
      </c>
      <c r="H3" s="350">
        <v>1.0868E8</v>
      </c>
      <c r="I3" s="350">
        <v>1.0845971E8</v>
      </c>
    </row>
    <row r="4" ht="24.0" customHeight="1">
      <c r="A4" s="347" t="s">
        <v>273</v>
      </c>
      <c r="B4" s="348">
        <v>44199.0</v>
      </c>
      <c r="C4" s="349">
        <v>9308000.0</v>
      </c>
      <c r="D4" s="349">
        <v>6.5E7</v>
      </c>
      <c r="E4" s="349">
        <v>6.39035E7</v>
      </c>
      <c r="F4" s="349">
        <v>1.04E7</v>
      </c>
      <c r="G4" s="349">
        <v>0.0</v>
      </c>
      <c r="H4" s="350">
        <v>8.4708E7</v>
      </c>
      <c r="I4" s="350">
        <v>8.36115E7</v>
      </c>
    </row>
    <row r="5" ht="24.0" customHeight="1">
      <c r="A5" s="347" t="s">
        <v>273</v>
      </c>
      <c r="B5" s="348">
        <v>44200.0</v>
      </c>
      <c r="C5" s="349">
        <v>8401000.0</v>
      </c>
      <c r="D5" s="349">
        <v>0.0</v>
      </c>
      <c r="E5" s="349">
        <v>0.0</v>
      </c>
      <c r="F5" s="349">
        <v>1.378E7</v>
      </c>
      <c r="G5" s="349">
        <v>0.0</v>
      </c>
      <c r="H5" s="350">
        <v>2.2181E7</v>
      </c>
      <c r="I5" s="350">
        <v>2.2181E7</v>
      </c>
    </row>
    <row r="6" ht="24.0" customHeight="1">
      <c r="A6" s="347" t="s">
        <v>273</v>
      </c>
      <c r="B6" s="348">
        <v>44201.0</v>
      </c>
      <c r="C6" s="349">
        <v>1.27E8</v>
      </c>
      <c r="D6" s="349">
        <v>0.0</v>
      </c>
      <c r="E6" s="349">
        <v>0.0</v>
      </c>
      <c r="F6" s="349">
        <v>4.5E7</v>
      </c>
      <c r="G6" s="349">
        <v>0.0</v>
      </c>
      <c r="H6" s="350">
        <v>1.72E8</v>
      </c>
      <c r="I6" s="350">
        <v>1.72E8</v>
      </c>
    </row>
    <row r="7" ht="24.0" customHeight="1">
      <c r="A7" s="347" t="s">
        <v>273</v>
      </c>
      <c r="B7" s="348">
        <v>44202.0</v>
      </c>
      <c r="C7" s="349">
        <v>3.665E7</v>
      </c>
      <c r="D7" s="349">
        <v>4.0E7</v>
      </c>
      <c r="E7" s="349">
        <v>3.928E7</v>
      </c>
      <c r="F7" s="349">
        <v>2.173E7</v>
      </c>
      <c r="G7" s="349">
        <v>0.0</v>
      </c>
      <c r="H7" s="350">
        <v>9.838E7</v>
      </c>
      <c r="I7" s="350">
        <v>9.766E7</v>
      </c>
    </row>
    <row r="8" ht="24.0" customHeight="1">
      <c r="A8" s="347" t="s">
        <v>273</v>
      </c>
      <c r="B8" s="348">
        <v>44203.0</v>
      </c>
      <c r="C8" s="349">
        <v>5000000.0</v>
      </c>
      <c r="D8" s="349">
        <v>1.0E7</v>
      </c>
      <c r="E8" s="349">
        <v>9815000.0</v>
      </c>
      <c r="F8" s="349">
        <v>0.0</v>
      </c>
      <c r="G8" s="349">
        <v>0.0</v>
      </c>
      <c r="H8" s="350">
        <v>1.5E7</v>
      </c>
      <c r="I8" s="350">
        <v>1.4815E7</v>
      </c>
    </row>
    <row r="9" ht="24.0" customHeight="1">
      <c r="A9" s="347" t="s">
        <v>273</v>
      </c>
      <c r="B9" s="348">
        <v>44204.0</v>
      </c>
      <c r="C9" s="349">
        <v>1.12778E8</v>
      </c>
      <c r="D9" s="349">
        <v>0.0</v>
      </c>
      <c r="E9" s="349">
        <v>0.0</v>
      </c>
      <c r="F9" s="349">
        <v>1.0E7</v>
      </c>
      <c r="G9" s="349">
        <v>1.08E7</v>
      </c>
      <c r="H9" s="350">
        <v>1.22778E8</v>
      </c>
      <c r="I9" s="350">
        <v>1.22778E8</v>
      </c>
    </row>
    <row r="10" ht="24.0" customHeight="1">
      <c r="A10" s="347" t="s">
        <v>273</v>
      </c>
      <c r="B10" s="348">
        <v>44205.0</v>
      </c>
      <c r="C10" s="349">
        <v>1.1E7</v>
      </c>
      <c r="D10" s="349">
        <v>2.187E7</v>
      </c>
      <c r="E10" s="349">
        <v>2.147634E7</v>
      </c>
      <c r="F10" s="349">
        <v>0.0</v>
      </c>
      <c r="G10" s="349">
        <v>0.0</v>
      </c>
      <c r="H10" s="350">
        <v>3.287E7</v>
      </c>
      <c r="I10" s="350">
        <v>3.247634E7</v>
      </c>
    </row>
    <row r="11" ht="24.0" customHeight="1">
      <c r="A11" s="347" t="s">
        <v>273</v>
      </c>
      <c r="B11" s="348">
        <v>44206.0</v>
      </c>
      <c r="C11" s="349">
        <v>1.2E7</v>
      </c>
      <c r="D11" s="349">
        <v>9050000.0</v>
      </c>
      <c r="E11" s="349">
        <v>8888000.0</v>
      </c>
      <c r="F11" s="349">
        <v>3.7295E7</v>
      </c>
      <c r="G11" s="349">
        <v>0.0</v>
      </c>
      <c r="H11" s="350">
        <v>5.8345E7</v>
      </c>
      <c r="I11" s="350">
        <v>5.8183E7</v>
      </c>
    </row>
    <row r="12" ht="24.0" customHeight="1">
      <c r="A12" s="347" t="s">
        <v>273</v>
      </c>
      <c r="B12" s="348">
        <v>44207.0</v>
      </c>
      <c r="C12" s="349">
        <v>0.0</v>
      </c>
      <c r="D12" s="349">
        <v>3.468E7</v>
      </c>
      <c r="E12" s="349">
        <v>3.4461385E7</v>
      </c>
      <c r="F12" s="349">
        <v>1.00225E8</v>
      </c>
      <c r="G12" s="349">
        <v>0.0</v>
      </c>
      <c r="H12" s="350">
        <v>1.34905E8</v>
      </c>
      <c r="I12" s="350">
        <v>1.34686385E8</v>
      </c>
    </row>
    <row r="13" ht="24.0" customHeight="1">
      <c r="A13" s="347" t="s">
        <v>273</v>
      </c>
      <c r="B13" s="348">
        <v>44208.0</v>
      </c>
      <c r="C13" s="349">
        <v>9.936E7</v>
      </c>
      <c r="D13" s="349">
        <v>4.02975E7</v>
      </c>
      <c r="E13" s="349">
        <v>4.0125364E7</v>
      </c>
      <c r="F13" s="349">
        <v>1.6738E7</v>
      </c>
      <c r="G13" s="349">
        <v>0.0</v>
      </c>
      <c r="H13" s="350">
        <v>1.563955E8</v>
      </c>
      <c r="I13" s="350">
        <v>1.56223364E8</v>
      </c>
    </row>
    <row r="14" ht="24.0" customHeight="1">
      <c r="A14" s="347" t="s">
        <v>273</v>
      </c>
      <c r="B14" s="348">
        <v>44209.0</v>
      </c>
      <c r="C14" s="349">
        <v>3.408E7</v>
      </c>
      <c r="D14" s="349">
        <v>2.243E7</v>
      </c>
      <c r="E14" s="349">
        <v>2.202626E7</v>
      </c>
      <c r="F14" s="349">
        <v>5.295E7</v>
      </c>
      <c r="G14" s="349">
        <v>0.0</v>
      </c>
      <c r="H14" s="350">
        <v>1.0946E8</v>
      </c>
      <c r="I14" s="350">
        <v>1.0905626E8</v>
      </c>
    </row>
    <row r="15" ht="24.0" customHeight="1">
      <c r="A15" s="347" t="s">
        <v>273</v>
      </c>
      <c r="B15" s="348">
        <v>44210.0</v>
      </c>
      <c r="C15" s="349">
        <v>2.928E7</v>
      </c>
      <c r="D15" s="349">
        <v>350000.0</v>
      </c>
      <c r="E15" s="349">
        <v>343000.0</v>
      </c>
      <c r="F15" s="349">
        <v>2.0E7</v>
      </c>
      <c r="G15" s="349">
        <v>0.0</v>
      </c>
      <c r="H15" s="350">
        <v>4.963E7</v>
      </c>
      <c r="I15" s="350">
        <v>4.9623E7</v>
      </c>
    </row>
    <row r="16" ht="24.0" customHeight="1">
      <c r="A16" s="347" t="s">
        <v>273</v>
      </c>
      <c r="B16" s="348">
        <v>44211.0</v>
      </c>
      <c r="C16" s="349">
        <v>1.307E8</v>
      </c>
      <c r="D16" s="349">
        <v>2.86E7</v>
      </c>
      <c r="E16" s="349">
        <v>2.8192E7</v>
      </c>
      <c r="F16" s="349">
        <v>1.5845E7</v>
      </c>
      <c r="G16" s="349">
        <v>0.0</v>
      </c>
      <c r="H16" s="350">
        <v>1.75145E8</v>
      </c>
      <c r="I16" s="350">
        <v>1.74737E8</v>
      </c>
    </row>
    <row r="17" ht="24.0" customHeight="1">
      <c r="A17" s="347" t="s">
        <v>273</v>
      </c>
      <c r="B17" s="348">
        <v>44212.0</v>
      </c>
      <c r="C17" s="349">
        <v>2.2E7</v>
      </c>
      <c r="D17" s="349">
        <v>1.2E7</v>
      </c>
      <c r="E17" s="349">
        <v>1.1934E7</v>
      </c>
      <c r="F17" s="349">
        <v>9.34E7</v>
      </c>
      <c r="G17" s="349">
        <v>0.0</v>
      </c>
      <c r="H17" s="350">
        <v>1.274E8</v>
      </c>
      <c r="I17" s="350">
        <v>1.27334E8</v>
      </c>
    </row>
    <row r="18" ht="24.0" customHeight="1">
      <c r="A18" s="347" t="s">
        <v>273</v>
      </c>
      <c r="B18" s="348">
        <v>44213.0</v>
      </c>
      <c r="C18" s="349">
        <v>5000000.0</v>
      </c>
      <c r="D18" s="349">
        <v>3050000.0</v>
      </c>
      <c r="E18" s="349">
        <v>3020100.0</v>
      </c>
      <c r="F18" s="349">
        <v>1.2E7</v>
      </c>
      <c r="G18" s="349">
        <v>0.0</v>
      </c>
      <c r="H18" s="350">
        <v>2.005E7</v>
      </c>
      <c r="I18" s="350">
        <v>2.00201E7</v>
      </c>
    </row>
    <row r="19" ht="24.0" customHeight="1">
      <c r="A19" s="347" t="s">
        <v>273</v>
      </c>
      <c r="B19" s="348">
        <v>44214.0</v>
      </c>
      <c r="C19" s="349">
        <v>7.8986E7</v>
      </c>
      <c r="D19" s="349">
        <v>4.6893E7</v>
      </c>
      <c r="E19" s="349">
        <v>4.6549989E7</v>
      </c>
      <c r="F19" s="349">
        <v>1.4275E7</v>
      </c>
      <c r="G19" s="349">
        <v>0.0</v>
      </c>
      <c r="H19" s="350">
        <v>1.40154E8</v>
      </c>
      <c r="I19" s="350">
        <v>1.39810989E8</v>
      </c>
    </row>
    <row r="20" ht="24.0" customHeight="1">
      <c r="A20" s="347" t="s">
        <v>273</v>
      </c>
      <c r="B20" s="348">
        <v>44215.0</v>
      </c>
      <c r="C20" s="349">
        <v>5.2375E7</v>
      </c>
      <c r="D20" s="349">
        <v>5.4135E7</v>
      </c>
      <c r="E20" s="349">
        <v>5.3684E7</v>
      </c>
      <c r="F20" s="349">
        <v>0.0</v>
      </c>
      <c r="G20" s="349">
        <v>1350000.0</v>
      </c>
      <c r="H20" s="350">
        <v>1.0516E8</v>
      </c>
      <c r="I20" s="350">
        <v>1.04709E8</v>
      </c>
    </row>
    <row r="21" ht="24.0" customHeight="1">
      <c r="A21" s="347" t="s">
        <v>273</v>
      </c>
      <c r="B21" s="348">
        <v>44216.0</v>
      </c>
      <c r="C21" s="349">
        <v>2.6925E7</v>
      </c>
      <c r="D21" s="349">
        <v>2.735E7</v>
      </c>
      <c r="E21" s="349">
        <v>2.6857E7</v>
      </c>
      <c r="F21" s="349">
        <v>2305000.0</v>
      </c>
      <c r="G21" s="349">
        <v>0.0</v>
      </c>
      <c r="H21" s="350">
        <v>5.658E7</v>
      </c>
      <c r="I21" s="350">
        <v>5.6087E7</v>
      </c>
    </row>
    <row r="22" ht="24.0" customHeight="1">
      <c r="A22" s="347" t="s">
        <v>273</v>
      </c>
      <c r="B22" s="348">
        <v>44217.0</v>
      </c>
      <c r="C22" s="349">
        <v>2.92E7</v>
      </c>
      <c r="D22" s="349">
        <v>5850000.0</v>
      </c>
      <c r="E22" s="349">
        <v>5744000.0</v>
      </c>
      <c r="F22" s="349">
        <v>0.0</v>
      </c>
      <c r="G22" s="349">
        <v>0.0</v>
      </c>
      <c r="H22" s="350">
        <v>3.505E7</v>
      </c>
      <c r="I22" s="350">
        <v>3.4944E7</v>
      </c>
    </row>
    <row r="23" ht="24.0" customHeight="1">
      <c r="A23" s="347" t="s">
        <v>273</v>
      </c>
      <c r="B23" s="348">
        <v>44218.0</v>
      </c>
      <c r="C23" s="349">
        <v>6.085E7</v>
      </c>
      <c r="D23" s="349">
        <v>8900000.0</v>
      </c>
      <c r="E23" s="349">
        <v>8768100.0</v>
      </c>
      <c r="F23" s="349">
        <v>2.698E7</v>
      </c>
      <c r="G23" s="349">
        <v>0.0</v>
      </c>
      <c r="H23" s="350">
        <v>9.673E7</v>
      </c>
      <c r="I23" s="350">
        <v>9.65981E7</v>
      </c>
    </row>
    <row r="24" ht="24.0" customHeight="1">
      <c r="A24" s="347" t="s">
        <v>273</v>
      </c>
      <c r="B24" s="348">
        <v>44219.0</v>
      </c>
      <c r="C24" s="349">
        <v>2.09E7</v>
      </c>
      <c r="D24" s="349">
        <v>7650000.0</v>
      </c>
      <c r="E24" s="349">
        <v>7600600.0</v>
      </c>
      <c r="F24" s="349">
        <v>3.4515E7</v>
      </c>
      <c r="G24" s="349">
        <v>0.0</v>
      </c>
      <c r="H24" s="350">
        <v>6.3065E7</v>
      </c>
      <c r="I24" s="350">
        <v>6.30156E7</v>
      </c>
    </row>
    <row r="25" ht="24.0" customHeight="1">
      <c r="A25" s="347" t="s">
        <v>273</v>
      </c>
      <c r="B25" s="348">
        <v>44220.0</v>
      </c>
      <c r="C25" s="349">
        <v>1.0E7</v>
      </c>
      <c r="D25" s="349">
        <v>0.0</v>
      </c>
      <c r="E25" s="349">
        <v>0.0</v>
      </c>
      <c r="F25" s="349">
        <v>5000000.0</v>
      </c>
      <c r="G25" s="349">
        <v>0.0</v>
      </c>
      <c r="H25" s="350">
        <v>1.5E7</v>
      </c>
      <c r="I25" s="350">
        <v>1.5E7</v>
      </c>
    </row>
    <row r="26" ht="24.0" customHeight="1">
      <c r="A26" s="347" t="s">
        <v>273</v>
      </c>
      <c r="B26" s="348">
        <v>44221.0</v>
      </c>
      <c r="C26" s="349">
        <v>1.265675E8</v>
      </c>
      <c r="D26" s="349">
        <v>5500000.0</v>
      </c>
      <c r="E26" s="349">
        <v>5467000.0</v>
      </c>
      <c r="F26" s="349">
        <v>3.19075E7</v>
      </c>
      <c r="G26" s="349">
        <v>0.0</v>
      </c>
      <c r="H26" s="350">
        <v>1.63975E8</v>
      </c>
      <c r="I26" s="350">
        <v>1.63942E8</v>
      </c>
    </row>
    <row r="27" ht="24.0" customHeight="1">
      <c r="A27" s="347" t="s">
        <v>273</v>
      </c>
      <c r="B27" s="348">
        <v>44222.0</v>
      </c>
      <c r="C27" s="349">
        <v>0.0</v>
      </c>
      <c r="D27" s="349">
        <v>6.457E7</v>
      </c>
      <c r="E27" s="349">
        <v>6.415358E7</v>
      </c>
      <c r="F27" s="349">
        <v>3.15E7</v>
      </c>
      <c r="G27" s="349">
        <v>0.0</v>
      </c>
      <c r="H27" s="350">
        <v>9.607E7</v>
      </c>
      <c r="I27" s="350">
        <v>9.565358E7</v>
      </c>
    </row>
    <row r="28" ht="24.0" customHeight="1">
      <c r="A28" s="347" t="s">
        <v>273</v>
      </c>
      <c r="B28" s="348">
        <v>44223.0</v>
      </c>
      <c r="C28" s="349">
        <v>630000.0</v>
      </c>
      <c r="D28" s="349">
        <v>1.275E7</v>
      </c>
      <c r="E28" s="349">
        <v>1.26575E7</v>
      </c>
      <c r="F28" s="349">
        <v>2500000.0</v>
      </c>
      <c r="G28" s="349">
        <v>0.0</v>
      </c>
      <c r="H28" s="350">
        <v>1.588E7</v>
      </c>
      <c r="I28" s="350">
        <v>1.57875E7</v>
      </c>
    </row>
    <row r="29" ht="24.0" customHeight="1">
      <c r="A29" s="347" t="s">
        <v>273</v>
      </c>
      <c r="B29" s="348">
        <v>44224.0</v>
      </c>
      <c r="C29" s="349">
        <v>1.160375E8</v>
      </c>
      <c r="D29" s="349">
        <v>315000.0</v>
      </c>
      <c r="E29" s="349">
        <v>309960.0</v>
      </c>
      <c r="F29" s="349">
        <v>1.0E7</v>
      </c>
      <c r="G29" s="349">
        <v>0.0</v>
      </c>
      <c r="H29" s="350">
        <v>1.263525E8</v>
      </c>
      <c r="I29" s="350">
        <v>1.2634746E8</v>
      </c>
    </row>
    <row r="30" ht="24.0" customHeight="1">
      <c r="A30" s="347" t="s">
        <v>273</v>
      </c>
      <c r="B30" s="348">
        <v>44225.0</v>
      </c>
      <c r="C30" s="349">
        <v>1.349E7</v>
      </c>
      <c r="D30" s="349">
        <v>0.0</v>
      </c>
      <c r="E30" s="349">
        <v>0.0</v>
      </c>
      <c r="F30" s="349">
        <v>3.7E7</v>
      </c>
      <c r="G30" s="349">
        <v>0.0</v>
      </c>
      <c r="H30" s="350">
        <v>5.049E7</v>
      </c>
      <c r="I30" s="350">
        <v>5.049E7</v>
      </c>
    </row>
    <row r="31" ht="24.0" customHeight="1">
      <c r="A31" s="347" t="s">
        <v>273</v>
      </c>
      <c r="B31" s="348">
        <v>44226.0</v>
      </c>
      <c r="C31" s="349">
        <v>2.87E7</v>
      </c>
      <c r="D31" s="349">
        <v>5.165E7</v>
      </c>
      <c r="E31" s="349">
        <v>5.08236E7</v>
      </c>
      <c r="F31" s="349">
        <v>0.0</v>
      </c>
      <c r="G31" s="349">
        <v>0.0</v>
      </c>
      <c r="H31" s="350">
        <v>8.035E7</v>
      </c>
      <c r="I31" s="350">
        <v>7.95236E7</v>
      </c>
    </row>
    <row r="32" ht="24.0" customHeight="1">
      <c r="A32" s="347" t="s">
        <v>273</v>
      </c>
      <c r="B32" s="348">
        <v>44227.0</v>
      </c>
      <c r="C32" s="349">
        <v>6200000.0</v>
      </c>
      <c r="D32" s="349">
        <v>1.25E7</v>
      </c>
      <c r="E32" s="349">
        <v>1.24E7</v>
      </c>
      <c r="F32" s="349">
        <v>6000000.0</v>
      </c>
      <c r="G32" s="349">
        <v>0.0</v>
      </c>
      <c r="H32" s="350">
        <v>2.47E7</v>
      </c>
      <c r="I32" s="350">
        <v>2.46E7</v>
      </c>
    </row>
    <row r="33" ht="24.0" customHeight="1">
      <c r="A33" s="347" t="s">
        <v>374</v>
      </c>
      <c r="B33" s="348">
        <v>44228.0</v>
      </c>
      <c r="C33" s="349">
        <v>2.738E7</v>
      </c>
      <c r="D33" s="349">
        <v>3.5E7</v>
      </c>
      <c r="E33" s="349">
        <v>3.479E7</v>
      </c>
      <c r="F33" s="349">
        <v>0.0</v>
      </c>
      <c r="G33" s="349">
        <v>0.0</v>
      </c>
      <c r="H33" s="350">
        <v>6.238E7</v>
      </c>
      <c r="I33" s="350">
        <v>6.217E7</v>
      </c>
    </row>
    <row r="34" ht="24.0" customHeight="1">
      <c r="A34" s="347" t="s">
        <v>374</v>
      </c>
      <c r="B34" s="348">
        <v>44229.0</v>
      </c>
      <c r="C34" s="349">
        <v>2390000.0</v>
      </c>
      <c r="D34" s="349">
        <v>1.855E7</v>
      </c>
      <c r="E34" s="349">
        <v>1.82532E7</v>
      </c>
      <c r="F34" s="349">
        <v>3500000.0</v>
      </c>
      <c r="G34" s="349">
        <v>0.0</v>
      </c>
      <c r="H34" s="350">
        <v>2.444E7</v>
      </c>
      <c r="I34" s="350">
        <v>2.41432E7</v>
      </c>
    </row>
    <row r="35" ht="24.0" customHeight="1">
      <c r="A35" s="347" t="s">
        <v>374</v>
      </c>
      <c r="B35" s="348">
        <v>44230.0</v>
      </c>
      <c r="C35" s="349">
        <v>1.36595E8</v>
      </c>
      <c r="D35" s="349">
        <v>1.985E7</v>
      </c>
      <c r="E35" s="349">
        <v>1.97224E7</v>
      </c>
      <c r="F35" s="349">
        <v>0.0</v>
      </c>
      <c r="G35" s="349">
        <v>0.0</v>
      </c>
      <c r="H35" s="350">
        <v>1.56445E8</v>
      </c>
      <c r="I35" s="350">
        <v>1.563174E8</v>
      </c>
    </row>
    <row r="36" ht="24.0" customHeight="1">
      <c r="A36" s="347" t="s">
        <v>374</v>
      </c>
      <c r="B36" s="348">
        <v>44231.0</v>
      </c>
      <c r="C36" s="349">
        <v>0.0</v>
      </c>
      <c r="D36" s="349">
        <v>0.0</v>
      </c>
      <c r="E36" s="349">
        <v>0.0</v>
      </c>
      <c r="F36" s="349">
        <v>0.0</v>
      </c>
      <c r="G36" s="349">
        <v>0.0</v>
      </c>
      <c r="H36" s="350">
        <v>0.0</v>
      </c>
      <c r="I36" s="350">
        <v>0.0</v>
      </c>
    </row>
    <row r="37" ht="24.0" customHeight="1">
      <c r="A37" s="347" t="s">
        <v>374</v>
      </c>
      <c r="B37" s="348">
        <v>44232.0</v>
      </c>
      <c r="C37" s="349">
        <v>2815000.0</v>
      </c>
      <c r="D37" s="349">
        <v>0.0</v>
      </c>
      <c r="E37" s="349">
        <v>0.0</v>
      </c>
      <c r="F37" s="349">
        <v>2.46E7</v>
      </c>
      <c r="G37" s="349">
        <v>350000.0</v>
      </c>
      <c r="H37" s="350">
        <v>2.7065E7</v>
      </c>
      <c r="I37" s="350">
        <v>2.7065E7</v>
      </c>
    </row>
    <row r="38" ht="24.0" customHeight="1">
      <c r="A38" s="347" t="s">
        <v>374</v>
      </c>
      <c r="B38" s="348">
        <v>44233.0</v>
      </c>
      <c r="C38" s="349">
        <v>4775000.0</v>
      </c>
      <c r="D38" s="349">
        <v>0.0</v>
      </c>
      <c r="E38" s="349">
        <v>0.0</v>
      </c>
      <c r="F38" s="349">
        <v>2500000.0</v>
      </c>
      <c r="G38" s="349">
        <v>0.0</v>
      </c>
      <c r="H38" s="350">
        <v>7275000.0</v>
      </c>
      <c r="I38" s="350">
        <v>7275000.0</v>
      </c>
    </row>
    <row r="39" ht="24.0" customHeight="1">
      <c r="A39" s="347" t="s">
        <v>374</v>
      </c>
      <c r="B39" s="348">
        <v>44234.0</v>
      </c>
      <c r="C39" s="349">
        <v>0.0</v>
      </c>
      <c r="D39" s="349">
        <v>0.0</v>
      </c>
      <c r="E39" s="349">
        <v>0.0</v>
      </c>
      <c r="F39" s="349">
        <v>0.0</v>
      </c>
      <c r="G39" s="349">
        <v>0.0</v>
      </c>
      <c r="H39" s="350">
        <v>0.0</v>
      </c>
      <c r="I39" s="350">
        <v>0.0</v>
      </c>
    </row>
    <row r="40" ht="24.0" customHeight="1">
      <c r="A40" s="347" t="s">
        <v>374</v>
      </c>
      <c r="B40" s="348">
        <v>44235.0</v>
      </c>
      <c r="C40" s="349">
        <v>0.0</v>
      </c>
      <c r="D40" s="349">
        <v>0.0</v>
      </c>
      <c r="E40" s="349">
        <v>0.0</v>
      </c>
      <c r="F40" s="349">
        <v>0.0</v>
      </c>
      <c r="G40" s="349">
        <v>0.0</v>
      </c>
      <c r="H40" s="350">
        <v>0.0</v>
      </c>
      <c r="I40" s="350">
        <v>0.0</v>
      </c>
    </row>
    <row r="41" ht="24.0" customHeight="1">
      <c r="A41" s="347" t="s">
        <v>374</v>
      </c>
      <c r="B41" s="348">
        <v>44236.0</v>
      </c>
      <c r="C41" s="349">
        <v>0.0</v>
      </c>
      <c r="D41" s="349">
        <v>0.0</v>
      </c>
      <c r="E41" s="349">
        <v>0.0</v>
      </c>
      <c r="F41" s="349">
        <v>0.0</v>
      </c>
      <c r="G41" s="349">
        <v>0.0</v>
      </c>
      <c r="H41" s="350">
        <v>0.0</v>
      </c>
      <c r="I41" s="350">
        <v>0.0</v>
      </c>
    </row>
    <row r="42" ht="24.0" customHeight="1">
      <c r="A42" s="347" t="s">
        <v>374</v>
      </c>
      <c r="B42" s="348">
        <v>44237.0</v>
      </c>
      <c r="C42" s="349">
        <v>0.0</v>
      </c>
      <c r="D42" s="349">
        <v>0.0</v>
      </c>
      <c r="E42" s="349">
        <v>0.0</v>
      </c>
      <c r="F42" s="349">
        <v>0.0</v>
      </c>
      <c r="G42" s="349">
        <v>0.0</v>
      </c>
      <c r="H42" s="350">
        <v>0.0</v>
      </c>
      <c r="I42" s="350">
        <v>0.0</v>
      </c>
    </row>
    <row r="43" ht="24.0" customHeight="1">
      <c r="A43" s="347" t="s">
        <v>374</v>
      </c>
      <c r="B43" s="348">
        <v>44238.0</v>
      </c>
      <c r="C43" s="349">
        <v>0.0</v>
      </c>
      <c r="D43" s="349">
        <v>0.0</v>
      </c>
      <c r="E43" s="349">
        <v>0.0</v>
      </c>
      <c r="F43" s="349">
        <v>0.0</v>
      </c>
      <c r="G43" s="349">
        <v>0.0</v>
      </c>
      <c r="H43" s="350">
        <v>0.0</v>
      </c>
      <c r="I43" s="350">
        <v>0.0</v>
      </c>
    </row>
    <row r="44" ht="24.0" customHeight="1">
      <c r="A44" s="347" t="s">
        <v>374</v>
      </c>
      <c r="B44" s="348">
        <v>44239.0</v>
      </c>
      <c r="C44" s="349">
        <v>0.0</v>
      </c>
      <c r="D44" s="349">
        <v>0.0</v>
      </c>
      <c r="E44" s="349">
        <v>0.0</v>
      </c>
      <c r="F44" s="349">
        <v>0.0</v>
      </c>
      <c r="G44" s="349">
        <v>0.0</v>
      </c>
      <c r="H44" s="350">
        <v>0.0</v>
      </c>
      <c r="I44" s="350">
        <v>0.0</v>
      </c>
    </row>
    <row r="45" ht="24.0" customHeight="1">
      <c r="A45" s="347" t="s">
        <v>374</v>
      </c>
      <c r="B45" s="348">
        <v>44240.0</v>
      </c>
      <c r="C45" s="349">
        <v>0.0</v>
      </c>
      <c r="D45" s="349">
        <v>0.0</v>
      </c>
      <c r="E45" s="349">
        <v>0.0</v>
      </c>
      <c r="F45" s="349">
        <v>0.0</v>
      </c>
      <c r="G45" s="349">
        <v>0.0</v>
      </c>
      <c r="H45" s="350">
        <v>0.0</v>
      </c>
      <c r="I45" s="350">
        <v>0.0</v>
      </c>
    </row>
    <row r="46" ht="24.0" customHeight="1">
      <c r="A46" s="347" t="s">
        <v>374</v>
      </c>
      <c r="B46" s="348">
        <v>44241.0</v>
      </c>
      <c r="C46" s="349">
        <v>0.0</v>
      </c>
      <c r="D46" s="349">
        <v>0.0</v>
      </c>
      <c r="E46" s="349">
        <v>0.0</v>
      </c>
      <c r="F46" s="349">
        <v>0.0</v>
      </c>
      <c r="G46" s="349">
        <v>0.0</v>
      </c>
      <c r="H46" s="350">
        <v>0.0</v>
      </c>
      <c r="I46" s="350">
        <v>0.0</v>
      </c>
    </row>
    <row r="47" ht="24.0" customHeight="1">
      <c r="A47" s="347" t="s">
        <v>374</v>
      </c>
      <c r="B47" s="348">
        <v>44242.0</v>
      </c>
      <c r="C47" s="349">
        <v>0.0</v>
      </c>
      <c r="D47" s="349">
        <v>0.0</v>
      </c>
      <c r="E47" s="349">
        <v>0.0</v>
      </c>
      <c r="F47" s="349">
        <v>0.0</v>
      </c>
      <c r="G47" s="349">
        <v>0.0</v>
      </c>
      <c r="H47" s="350">
        <v>0.0</v>
      </c>
      <c r="I47" s="350">
        <v>0.0</v>
      </c>
    </row>
    <row r="48" ht="24.0" customHeight="1">
      <c r="A48" s="347" t="s">
        <v>374</v>
      </c>
      <c r="B48" s="348">
        <v>44243.0</v>
      </c>
      <c r="C48" s="349">
        <v>0.0</v>
      </c>
      <c r="D48" s="349">
        <v>0.0</v>
      </c>
      <c r="E48" s="349">
        <v>0.0</v>
      </c>
      <c r="F48" s="349">
        <v>0.0</v>
      </c>
      <c r="G48" s="349">
        <v>0.0</v>
      </c>
      <c r="H48" s="350">
        <v>0.0</v>
      </c>
      <c r="I48" s="350">
        <v>0.0</v>
      </c>
    </row>
    <row r="49" ht="24.0" customHeight="1">
      <c r="A49" s="347" t="s">
        <v>374</v>
      </c>
      <c r="B49" s="348">
        <v>44244.0</v>
      </c>
      <c r="C49" s="349">
        <v>0.0</v>
      </c>
      <c r="D49" s="349">
        <v>0.0</v>
      </c>
      <c r="E49" s="349">
        <v>0.0</v>
      </c>
      <c r="F49" s="349">
        <v>0.0</v>
      </c>
      <c r="G49" s="349">
        <v>0.0</v>
      </c>
      <c r="H49" s="350">
        <v>0.0</v>
      </c>
      <c r="I49" s="350">
        <v>0.0</v>
      </c>
    </row>
    <row r="50" ht="24.0" customHeight="1">
      <c r="A50" s="347" t="s">
        <v>374</v>
      </c>
      <c r="B50" s="348">
        <v>44245.0</v>
      </c>
      <c r="C50" s="349">
        <v>0.0</v>
      </c>
      <c r="D50" s="349">
        <v>0.0</v>
      </c>
      <c r="E50" s="349">
        <v>0.0</v>
      </c>
      <c r="F50" s="349">
        <v>0.0</v>
      </c>
      <c r="G50" s="349">
        <v>0.0</v>
      </c>
      <c r="H50" s="350">
        <v>0.0</v>
      </c>
      <c r="I50" s="350">
        <v>0.0</v>
      </c>
    </row>
    <row r="51" ht="24.0" customHeight="1">
      <c r="A51" s="347" t="s">
        <v>374</v>
      </c>
      <c r="B51" s="348">
        <v>44246.0</v>
      </c>
      <c r="C51" s="349">
        <v>0.0</v>
      </c>
      <c r="D51" s="349">
        <v>0.0</v>
      </c>
      <c r="E51" s="349">
        <v>0.0</v>
      </c>
      <c r="F51" s="349">
        <v>0.0</v>
      </c>
      <c r="G51" s="349">
        <v>0.0</v>
      </c>
      <c r="H51" s="350">
        <v>0.0</v>
      </c>
      <c r="I51" s="350">
        <v>0.0</v>
      </c>
    </row>
    <row r="52" ht="24.0" customHeight="1">
      <c r="A52" s="347" t="s">
        <v>374</v>
      </c>
      <c r="B52" s="348">
        <v>44247.0</v>
      </c>
      <c r="C52" s="349">
        <v>0.0</v>
      </c>
      <c r="D52" s="349">
        <v>0.0</v>
      </c>
      <c r="E52" s="349">
        <v>0.0</v>
      </c>
      <c r="F52" s="349">
        <v>0.0</v>
      </c>
      <c r="G52" s="349">
        <v>0.0</v>
      </c>
      <c r="H52" s="350">
        <v>0.0</v>
      </c>
      <c r="I52" s="350">
        <v>0.0</v>
      </c>
    </row>
    <row r="53" ht="24.0" customHeight="1">
      <c r="A53" s="347" t="s">
        <v>374</v>
      </c>
      <c r="B53" s="348">
        <v>44248.0</v>
      </c>
      <c r="C53" s="349">
        <v>1.4E7</v>
      </c>
      <c r="D53" s="349">
        <v>0.0</v>
      </c>
      <c r="E53" s="349">
        <v>0.0</v>
      </c>
      <c r="F53" s="349">
        <v>1.00925E7</v>
      </c>
      <c r="G53" s="349">
        <v>0.0</v>
      </c>
      <c r="H53" s="350">
        <v>2.40925E7</v>
      </c>
      <c r="I53" s="350">
        <v>2.40925E7</v>
      </c>
    </row>
    <row r="54" ht="24.0" customHeight="1">
      <c r="A54" s="347" t="s">
        <v>374</v>
      </c>
      <c r="B54" s="348">
        <v>44249.0</v>
      </c>
      <c r="C54" s="349">
        <v>7.605E7</v>
      </c>
      <c r="D54" s="349">
        <v>1.885E7</v>
      </c>
      <c r="E54" s="349">
        <v>1.874684E7</v>
      </c>
      <c r="F54" s="349">
        <v>7400000.0</v>
      </c>
      <c r="G54" s="349">
        <v>0.0</v>
      </c>
      <c r="H54" s="350">
        <v>1.023E8</v>
      </c>
      <c r="I54" s="350">
        <v>1.0219684E8</v>
      </c>
    </row>
    <row r="55" ht="24.0" customHeight="1">
      <c r="A55" s="347" t="s">
        <v>374</v>
      </c>
      <c r="B55" s="348">
        <v>44250.0</v>
      </c>
      <c r="C55" s="349">
        <v>0.0</v>
      </c>
      <c r="D55" s="349">
        <v>4.8E7</v>
      </c>
      <c r="E55" s="349">
        <v>4.7232E7</v>
      </c>
      <c r="F55" s="349">
        <v>0.0</v>
      </c>
      <c r="G55" s="349">
        <v>2175000.0</v>
      </c>
      <c r="H55" s="350">
        <v>4.5825E7</v>
      </c>
      <c r="I55" s="350">
        <v>4.5057E7</v>
      </c>
    </row>
    <row r="56" ht="24.0" customHeight="1">
      <c r="A56" s="347" t="s">
        <v>374</v>
      </c>
      <c r="B56" s="348">
        <v>44251.0</v>
      </c>
      <c r="C56" s="349">
        <v>5165000.0</v>
      </c>
      <c r="D56" s="349">
        <v>1.65E7</v>
      </c>
      <c r="E56" s="349">
        <v>1.6227E7</v>
      </c>
      <c r="F56" s="349">
        <v>0.0</v>
      </c>
      <c r="G56" s="349">
        <v>0.0</v>
      </c>
      <c r="H56" s="350">
        <v>2.1665E7</v>
      </c>
      <c r="I56" s="350">
        <v>2.1392E7</v>
      </c>
    </row>
    <row r="57" ht="24.0" customHeight="1">
      <c r="A57" s="347" t="s">
        <v>374</v>
      </c>
      <c r="B57" s="348">
        <v>44252.0</v>
      </c>
      <c r="C57" s="349">
        <v>4950000.0</v>
      </c>
      <c r="D57" s="349">
        <v>0.0</v>
      </c>
      <c r="E57" s="349">
        <v>0.0</v>
      </c>
      <c r="F57" s="349">
        <v>0.0</v>
      </c>
      <c r="G57" s="349">
        <v>5000000.0</v>
      </c>
      <c r="H57" s="350">
        <v>-50000.0</v>
      </c>
      <c r="I57" s="350">
        <v>-50000.0</v>
      </c>
    </row>
    <row r="58" ht="24.0" customHeight="1">
      <c r="A58" s="347" t="s">
        <v>374</v>
      </c>
      <c r="B58" s="348">
        <v>44253.0</v>
      </c>
      <c r="C58" s="349">
        <v>3.0E7</v>
      </c>
      <c r="D58" s="349">
        <v>1.0E7</v>
      </c>
      <c r="E58" s="349">
        <v>9840000.0</v>
      </c>
      <c r="F58" s="349">
        <v>0.0</v>
      </c>
      <c r="G58" s="349">
        <v>0.0</v>
      </c>
      <c r="H58" s="350">
        <v>4.0E7</v>
      </c>
      <c r="I58" s="350">
        <v>3.984E7</v>
      </c>
    </row>
    <row r="59" ht="24.0" customHeight="1">
      <c r="A59" s="347" t="s">
        <v>374</v>
      </c>
      <c r="B59" s="348">
        <v>44254.0</v>
      </c>
      <c r="C59" s="349">
        <v>5350000.0</v>
      </c>
      <c r="D59" s="349">
        <v>5370000.0</v>
      </c>
      <c r="E59" s="349">
        <v>5303280.0</v>
      </c>
      <c r="F59" s="349">
        <v>1.025E8</v>
      </c>
      <c r="G59" s="349">
        <v>0.0</v>
      </c>
      <c r="H59" s="350">
        <v>1.1322E8</v>
      </c>
      <c r="I59" s="350">
        <v>1.1315328E8</v>
      </c>
    </row>
    <row r="60" ht="24.0" customHeight="1">
      <c r="A60" s="347" t="s">
        <v>374</v>
      </c>
      <c r="B60" s="348">
        <v>44255.0</v>
      </c>
      <c r="C60" s="349">
        <v>2940000.0</v>
      </c>
      <c r="D60" s="349">
        <v>3.55775E7</v>
      </c>
      <c r="E60" s="349">
        <v>3.514471E7</v>
      </c>
      <c r="F60" s="349">
        <v>0.0</v>
      </c>
      <c r="G60" s="349">
        <v>0.0</v>
      </c>
      <c r="H60" s="350">
        <v>3.85175E7</v>
      </c>
      <c r="I60" s="350">
        <v>3.808471E7</v>
      </c>
    </row>
    <row r="61" ht="24.0" customHeight="1">
      <c r="A61" s="347" t="s">
        <v>436</v>
      </c>
      <c r="B61" s="348">
        <v>44256.0</v>
      </c>
      <c r="C61" s="349">
        <v>3.8068E7</v>
      </c>
      <c r="D61" s="349">
        <v>2400000.0</v>
      </c>
      <c r="E61" s="349">
        <v>2361600.0</v>
      </c>
      <c r="F61" s="349">
        <v>0.0</v>
      </c>
      <c r="G61" s="349">
        <v>0.0</v>
      </c>
      <c r="H61" s="350">
        <v>4.0468E7</v>
      </c>
      <c r="I61" s="350">
        <v>4.04296E7</v>
      </c>
    </row>
    <row r="62" ht="24.0" customHeight="1">
      <c r="A62" s="347" t="s">
        <v>436</v>
      </c>
      <c r="B62" s="348">
        <v>44257.0</v>
      </c>
      <c r="C62" s="349">
        <v>665000.0</v>
      </c>
      <c r="D62" s="349">
        <v>0.0</v>
      </c>
      <c r="E62" s="349">
        <v>0.0</v>
      </c>
      <c r="F62" s="349">
        <v>0.0</v>
      </c>
      <c r="G62" s="349">
        <v>0.0</v>
      </c>
      <c r="H62" s="350">
        <v>665000.0</v>
      </c>
      <c r="I62" s="350">
        <v>665000.0</v>
      </c>
    </row>
    <row r="63" ht="24.0" customHeight="1">
      <c r="A63" s="347" t="s">
        <v>436</v>
      </c>
      <c r="B63" s="348">
        <v>44258.0</v>
      </c>
      <c r="C63" s="349">
        <v>8370000.0</v>
      </c>
      <c r="D63" s="349">
        <v>5.655E7</v>
      </c>
      <c r="E63" s="349">
        <v>5.56452E7</v>
      </c>
      <c r="F63" s="349">
        <v>700000.0</v>
      </c>
      <c r="G63" s="349">
        <v>0.0</v>
      </c>
      <c r="H63" s="350">
        <v>6.562E7</v>
      </c>
      <c r="I63" s="350">
        <v>6.47152E7</v>
      </c>
    </row>
    <row r="64" ht="24.0" customHeight="1">
      <c r="A64" s="347" t="s">
        <v>436</v>
      </c>
      <c r="B64" s="348">
        <v>44259.0</v>
      </c>
      <c r="C64" s="349">
        <v>5765000.0</v>
      </c>
      <c r="D64" s="349">
        <v>8.099E7</v>
      </c>
      <c r="E64" s="349">
        <v>8.049416E7</v>
      </c>
      <c r="F64" s="349">
        <v>0.0</v>
      </c>
      <c r="G64" s="349">
        <v>0.0</v>
      </c>
      <c r="H64" s="350">
        <v>8.6755E7</v>
      </c>
      <c r="I64" s="350">
        <v>8.625916E7</v>
      </c>
    </row>
    <row r="65" ht="24.0" customHeight="1">
      <c r="A65" s="347" t="s">
        <v>436</v>
      </c>
      <c r="B65" s="348">
        <v>44260.0</v>
      </c>
      <c r="C65" s="349">
        <v>1500000.0</v>
      </c>
      <c r="D65" s="349">
        <v>3.0E7</v>
      </c>
      <c r="E65" s="349">
        <v>2.952E7</v>
      </c>
      <c r="F65" s="349">
        <v>1000000.0</v>
      </c>
      <c r="G65" s="349">
        <v>2325000.0</v>
      </c>
      <c r="H65" s="350">
        <v>3.0175E7</v>
      </c>
      <c r="I65" s="350">
        <v>2.9695E7</v>
      </c>
    </row>
    <row r="66" ht="24.0" customHeight="1">
      <c r="A66" s="347" t="s">
        <v>436</v>
      </c>
      <c r="B66" s="348">
        <v>44261.0</v>
      </c>
      <c r="C66" s="349">
        <v>1.125725E8</v>
      </c>
      <c r="D66" s="349">
        <v>6.50275E7</v>
      </c>
      <c r="E66" s="349">
        <v>6.4507835E7</v>
      </c>
      <c r="F66" s="349">
        <v>0.0</v>
      </c>
      <c r="G66" s="349">
        <v>0.0</v>
      </c>
      <c r="H66" s="350">
        <v>1.776E8</v>
      </c>
      <c r="I66" s="350">
        <v>1.77080335E8</v>
      </c>
    </row>
    <row r="67" ht="24.0" customHeight="1">
      <c r="A67" s="347" t="s">
        <v>436</v>
      </c>
      <c r="B67" s="348">
        <v>44262.0</v>
      </c>
      <c r="C67" s="349">
        <v>1.82E7</v>
      </c>
      <c r="D67" s="349">
        <v>5.47E7</v>
      </c>
      <c r="E67" s="349">
        <v>5.43333E7</v>
      </c>
      <c r="F67" s="349">
        <v>1.699E7</v>
      </c>
      <c r="G67" s="349">
        <v>0.0</v>
      </c>
      <c r="H67" s="350">
        <v>8.989E7</v>
      </c>
      <c r="I67" s="350">
        <v>8.95233E7</v>
      </c>
    </row>
    <row r="68" ht="24.0" customHeight="1">
      <c r="A68" s="347" t="s">
        <v>436</v>
      </c>
      <c r="B68" s="348">
        <v>44263.0</v>
      </c>
      <c r="C68" s="349">
        <v>5560000.0</v>
      </c>
      <c r="D68" s="349">
        <v>0.0</v>
      </c>
      <c r="E68" s="349">
        <v>0.0</v>
      </c>
      <c r="F68" s="349">
        <v>0.0</v>
      </c>
      <c r="G68" s="349">
        <v>0.0</v>
      </c>
      <c r="H68" s="350">
        <v>5560000.0</v>
      </c>
      <c r="I68" s="350">
        <v>5560000.0</v>
      </c>
    </row>
    <row r="69" ht="24.0" customHeight="1">
      <c r="A69" s="347" t="s">
        <v>436</v>
      </c>
      <c r="B69" s="348">
        <v>44264.0</v>
      </c>
      <c r="C69" s="349">
        <v>3.7925E7</v>
      </c>
      <c r="D69" s="349">
        <v>2.035E7</v>
      </c>
      <c r="E69" s="349">
        <v>2.0023E7</v>
      </c>
      <c r="F69" s="349">
        <v>0.0</v>
      </c>
      <c r="G69" s="349">
        <v>0.0</v>
      </c>
      <c r="H69" s="350">
        <v>5.8275E7</v>
      </c>
      <c r="I69" s="350">
        <v>5.7948E7</v>
      </c>
    </row>
    <row r="70" ht="24.0" customHeight="1">
      <c r="A70" s="347" t="s">
        <v>436</v>
      </c>
      <c r="B70" s="348">
        <v>44265.0</v>
      </c>
      <c r="C70" s="349">
        <v>3.25E7</v>
      </c>
      <c r="D70" s="349">
        <v>700000.0</v>
      </c>
      <c r="E70" s="349">
        <v>685000.0</v>
      </c>
      <c r="F70" s="349">
        <v>2.0E7</v>
      </c>
      <c r="G70" s="349">
        <v>0.0</v>
      </c>
      <c r="H70" s="350">
        <v>5.32E7</v>
      </c>
      <c r="I70" s="350">
        <v>5.3185E7</v>
      </c>
    </row>
    <row r="71" ht="24.0" customHeight="1">
      <c r="A71" s="347" t="s">
        <v>436</v>
      </c>
      <c r="B71" s="348">
        <v>44266.0</v>
      </c>
      <c r="C71" s="349">
        <v>2.4045E7</v>
      </c>
      <c r="D71" s="349">
        <v>3850000.0</v>
      </c>
      <c r="E71" s="349">
        <v>3815400.0</v>
      </c>
      <c r="F71" s="349">
        <v>9.8195E7</v>
      </c>
      <c r="G71" s="349">
        <v>0.0</v>
      </c>
      <c r="H71" s="350">
        <v>1.2609E8</v>
      </c>
      <c r="I71" s="350">
        <v>1.260554E8</v>
      </c>
    </row>
    <row r="72" ht="24.0" customHeight="1">
      <c r="A72" s="347" t="s">
        <v>436</v>
      </c>
      <c r="B72" s="348">
        <v>44267.0</v>
      </c>
      <c r="C72" s="349">
        <v>1.019E8</v>
      </c>
      <c r="D72" s="349">
        <v>7.64E7</v>
      </c>
      <c r="E72" s="349">
        <v>7.52016E7</v>
      </c>
      <c r="F72" s="349">
        <v>0.0</v>
      </c>
      <c r="G72" s="349">
        <v>0.0</v>
      </c>
      <c r="H72" s="350">
        <v>1.783E8</v>
      </c>
      <c r="I72" s="350">
        <v>1.771016E8</v>
      </c>
    </row>
    <row r="73" ht="24.0" customHeight="1">
      <c r="A73" s="347" t="s">
        <v>436</v>
      </c>
      <c r="B73" s="348">
        <v>44268.0</v>
      </c>
      <c r="C73" s="349">
        <v>1.16525E8</v>
      </c>
      <c r="D73" s="349">
        <v>7550000.0</v>
      </c>
      <c r="E73" s="349">
        <v>7457940.0</v>
      </c>
      <c r="F73" s="349">
        <v>1400000.0</v>
      </c>
      <c r="G73" s="349">
        <v>1000000.0</v>
      </c>
      <c r="H73" s="350">
        <v>1.24475E8</v>
      </c>
      <c r="I73" s="350">
        <v>1.2438294E8</v>
      </c>
    </row>
    <row r="74" ht="24.0" customHeight="1">
      <c r="A74" s="347" t="s">
        <v>436</v>
      </c>
      <c r="B74" s="348">
        <v>44269.0</v>
      </c>
      <c r="C74" s="349">
        <v>2.1565E7</v>
      </c>
      <c r="D74" s="349">
        <v>7750000.0</v>
      </c>
      <c r="E74" s="349">
        <v>7640500.0</v>
      </c>
      <c r="F74" s="349">
        <v>0.0</v>
      </c>
      <c r="G74" s="349">
        <v>0.0</v>
      </c>
      <c r="H74" s="350">
        <v>2.9315E7</v>
      </c>
      <c r="I74" s="350">
        <v>2.92055E7</v>
      </c>
    </row>
    <row r="75" ht="24.0" customHeight="1">
      <c r="A75" s="347" t="s">
        <v>436</v>
      </c>
      <c r="B75" s="348">
        <v>44270.0</v>
      </c>
      <c r="C75" s="349">
        <v>4.829E7</v>
      </c>
      <c r="D75" s="349">
        <v>1.0E7</v>
      </c>
      <c r="E75" s="349">
        <v>9840000.0</v>
      </c>
      <c r="F75" s="349">
        <v>1.3E8</v>
      </c>
      <c r="G75" s="349">
        <v>2.0E7</v>
      </c>
      <c r="H75" s="350">
        <v>1.6829E8</v>
      </c>
      <c r="I75" s="350">
        <v>1.6813E8</v>
      </c>
    </row>
    <row r="76" ht="24.0" customHeight="1">
      <c r="A76" s="347" t="s">
        <v>436</v>
      </c>
      <c r="B76" s="348">
        <v>44271.0</v>
      </c>
      <c r="C76" s="349">
        <v>1.4E7</v>
      </c>
      <c r="D76" s="349">
        <v>1.998E7</v>
      </c>
      <c r="E76" s="349">
        <v>1.981512E7</v>
      </c>
      <c r="F76" s="349">
        <v>0.0</v>
      </c>
      <c r="G76" s="349">
        <v>0.0</v>
      </c>
      <c r="H76" s="350">
        <v>3.398E7</v>
      </c>
      <c r="I76" s="350">
        <v>3.381512E7</v>
      </c>
    </row>
    <row r="77" ht="24.0" customHeight="1">
      <c r="A77" s="347" t="s">
        <v>436</v>
      </c>
      <c r="B77" s="348">
        <v>44272.0</v>
      </c>
      <c r="C77" s="349">
        <v>500000.0</v>
      </c>
      <c r="D77" s="349">
        <v>1000000.0</v>
      </c>
      <c r="E77" s="349">
        <v>984000.0</v>
      </c>
      <c r="F77" s="349">
        <v>8500000.0</v>
      </c>
      <c r="G77" s="349">
        <v>0.0</v>
      </c>
      <c r="H77" s="350">
        <v>1.0E7</v>
      </c>
      <c r="I77" s="350">
        <v>9984000.0</v>
      </c>
    </row>
    <row r="78" ht="24.0" customHeight="1">
      <c r="A78" s="347" t="s">
        <v>436</v>
      </c>
      <c r="B78" s="348">
        <v>44273.0</v>
      </c>
      <c r="C78" s="349">
        <v>8800000.0</v>
      </c>
      <c r="D78" s="349">
        <v>0.0</v>
      </c>
      <c r="E78" s="349">
        <v>0.0</v>
      </c>
      <c r="F78" s="349">
        <v>0.0</v>
      </c>
      <c r="G78" s="349">
        <v>0.0</v>
      </c>
      <c r="H78" s="350">
        <v>8800000.0</v>
      </c>
      <c r="I78" s="350">
        <v>8800000.0</v>
      </c>
    </row>
    <row r="79" ht="24.0" customHeight="1">
      <c r="A79" s="347" t="s">
        <v>436</v>
      </c>
      <c r="B79" s="348">
        <v>44274.0</v>
      </c>
      <c r="C79" s="349">
        <v>9.8225E7</v>
      </c>
      <c r="D79" s="349">
        <v>0.0</v>
      </c>
      <c r="E79" s="349">
        <v>0.0</v>
      </c>
      <c r="F79" s="349">
        <v>5.37E7</v>
      </c>
      <c r="G79" s="349">
        <v>0.0</v>
      </c>
      <c r="H79" s="350">
        <v>1.51925E8</v>
      </c>
      <c r="I79" s="350">
        <v>1.51925E8</v>
      </c>
    </row>
    <row r="80" ht="24.0" customHeight="1">
      <c r="A80" s="347" t="s">
        <v>436</v>
      </c>
      <c r="B80" s="348">
        <v>44275.0</v>
      </c>
      <c r="C80" s="349">
        <v>1.52E7</v>
      </c>
      <c r="D80" s="349">
        <v>1.26665E8</v>
      </c>
      <c r="E80" s="349">
        <v>1.2572E8</v>
      </c>
      <c r="F80" s="349">
        <v>0.0</v>
      </c>
      <c r="G80" s="349">
        <v>0.0</v>
      </c>
      <c r="H80" s="350">
        <v>1.41865E8</v>
      </c>
      <c r="I80" s="350">
        <v>1.4092E8</v>
      </c>
    </row>
    <row r="81" ht="24.0" customHeight="1">
      <c r="A81" s="347" t="s">
        <v>436</v>
      </c>
      <c r="B81" s="348">
        <v>44276.0</v>
      </c>
      <c r="C81" s="349">
        <v>2550000.0</v>
      </c>
      <c r="D81" s="349">
        <v>0.0</v>
      </c>
      <c r="E81" s="349">
        <v>0.0</v>
      </c>
      <c r="F81" s="349">
        <v>0.0</v>
      </c>
      <c r="G81" s="349">
        <v>0.0</v>
      </c>
      <c r="H81" s="350">
        <v>2550000.0</v>
      </c>
      <c r="I81" s="350">
        <v>2550000.0</v>
      </c>
    </row>
    <row r="82" ht="24.0" customHeight="1">
      <c r="A82" s="347" t="s">
        <v>436</v>
      </c>
      <c r="B82" s="348">
        <v>44277.0</v>
      </c>
      <c r="C82" s="349">
        <v>6.5585E7</v>
      </c>
      <c r="D82" s="349">
        <v>1.035E7</v>
      </c>
      <c r="E82" s="349">
        <v>1.0148E7</v>
      </c>
      <c r="F82" s="349">
        <v>3.0065E7</v>
      </c>
      <c r="G82" s="349">
        <v>2700000.0</v>
      </c>
      <c r="H82" s="350">
        <v>1.033E8</v>
      </c>
      <c r="I82" s="350">
        <v>1.03098E8</v>
      </c>
    </row>
    <row r="83" ht="24.0" customHeight="1">
      <c r="A83" s="347" t="s">
        <v>436</v>
      </c>
      <c r="B83" s="348">
        <v>44278.0</v>
      </c>
      <c r="C83" s="349">
        <v>1950000.0</v>
      </c>
      <c r="D83" s="349">
        <v>1950000.0</v>
      </c>
      <c r="E83" s="349">
        <v>1938000.0</v>
      </c>
      <c r="F83" s="349">
        <v>0.0</v>
      </c>
      <c r="G83" s="349">
        <v>2150000.0</v>
      </c>
      <c r="H83" s="350">
        <v>1750000.0</v>
      </c>
      <c r="I83" s="350">
        <v>1738000.0</v>
      </c>
    </row>
    <row r="84" ht="24.0" customHeight="1">
      <c r="A84" s="347" t="s">
        <v>436</v>
      </c>
      <c r="B84" s="348">
        <v>44279.0</v>
      </c>
      <c r="C84" s="349">
        <v>1.05E7</v>
      </c>
      <c r="D84" s="349">
        <v>3.0E7</v>
      </c>
      <c r="E84" s="349">
        <v>2.9821E7</v>
      </c>
      <c r="F84" s="349">
        <v>7.0E7</v>
      </c>
      <c r="G84" s="349">
        <v>0.0</v>
      </c>
      <c r="H84" s="350">
        <v>1.105E8</v>
      </c>
      <c r="I84" s="350">
        <v>1.10321E8</v>
      </c>
    </row>
    <row r="85" ht="24.0" customHeight="1">
      <c r="A85" s="347" t="s">
        <v>436</v>
      </c>
      <c r="B85" s="348">
        <v>44280.0</v>
      </c>
      <c r="C85" s="349">
        <v>7880000.0</v>
      </c>
      <c r="D85" s="349">
        <v>4.385E7</v>
      </c>
      <c r="E85" s="349">
        <v>4.3148E7</v>
      </c>
      <c r="F85" s="349">
        <v>0.0</v>
      </c>
      <c r="G85" s="349">
        <v>0.0</v>
      </c>
      <c r="H85" s="350">
        <v>5.173E7</v>
      </c>
      <c r="I85" s="350">
        <v>5.1028E7</v>
      </c>
    </row>
    <row r="86" ht="24.0" customHeight="1">
      <c r="A86" s="347" t="s">
        <v>436</v>
      </c>
      <c r="B86" s="348">
        <v>44281.0</v>
      </c>
      <c r="C86" s="349">
        <v>1.45E7</v>
      </c>
      <c r="D86" s="349">
        <v>1.1783E7</v>
      </c>
      <c r="E86" s="349">
        <v>1.1665285E7</v>
      </c>
      <c r="F86" s="349">
        <v>0.0</v>
      </c>
      <c r="G86" s="349">
        <v>0.0</v>
      </c>
      <c r="H86" s="350">
        <v>2.6283E7</v>
      </c>
      <c r="I86" s="350">
        <v>2.6165285E7</v>
      </c>
    </row>
    <row r="87" ht="24.0" customHeight="1">
      <c r="A87" s="347" t="s">
        <v>436</v>
      </c>
      <c r="B87" s="348">
        <v>44282.0</v>
      </c>
      <c r="C87" s="349">
        <v>1.45E7</v>
      </c>
      <c r="D87" s="349">
        <v>6.118E7</v>
      </c>
      <c r="E87" s="349">
        <v>6.0742E7</v>
      </c>
      <c r="F87" s="349">
        <v>0.0</v>
      </c>
      <c r="G87" s="349">
        <v>0.0</v>
      </c>
      <c r="H87" s="350">
        <v>7.568E7</v>
      </c>
      <c r="I87" s="350">
        <v>7.5242E7</v>
      </c>
    </row>
    <row r="88" ht="24.0" customHeight="1">
      <c r="A88" s="347" t="s">
        <v>436</v>
      </c>
      <c r="B88" s="348">
        <v>44283.0</v>
      </c>
      <c r="C88" s="349">
        <v>7350000.0</v>
      </c>
      <c r="D88" s="349">
        <v>3.785E7</v>
      </c>
      <c r="E88" s="349">
        <v>3.75229E7</v>
      </c>
      <c r="F88" s="349">
        <v>0.0</v>
      </c>
      <c r="G88" s="349">
        <v>0.0</v>
      </c>
      <c r="H88" s="350">
        <v>4.52E7</v>
      </c>
      <c r="I88" s="350">
        <v>4.48729E7</v>
      </c>
    </row>
    <row r="89" ht="24.0" customHeight="1">
      <c r="A89" s="347" t="s">
        <v>436</v>
      </c>
      <c r="B89" s="348">
        <v>44284.0</v>
      </c>
      <c r="C89" s="349">
        <v>3.775E7</v>
      </c>
      <c r="D89" s="349">
        <v>1.5585E8</v>
      </c>
      <c r="E89" s="349">
        <v>1.54214E8</v>
      </c>
      <c r="F89" s="349">
        <v>8.0895E7</v>
      </c>
      <c r="G89" s="349">
        <v>0.0</v>
      </c>
      <c r="H89" s="350">
        <v>2.74495E8</v>
      </c>
      <c r="I89" s="350">
        <v>2.72859E8</v>
      </c>
    </row>
    <row r="90" ht="24.0" customHeight="1">
      <c r="A90" s="347" t="s">
        <v>436</v>
      </c>
      <c r="B90" s="348">
        <v>44285.0</v>
      </c>
      <c r="C90" s="349">
        <v>8700000.0</v>
      </c>
      <c r="D90" s="349">
        <v>5.7758E7</v>
      </c>
      <c r="E90" s="349">
        <v>5.7333E7</v>
      </c>
      <c r="F90" s="349">
        <v>0.0</v>
      </c>
      <c r="G90" s="349">
        <v>0.0</v>
      </c>
      <c r="H90" s="350">
        <v>6.6458E7</v>
      </c>
      <c r="I90" s="350">
        <v>6.6033E7</v>
      </c>
    </row>
    <row r="91" ht="24.0" customHeight="1">
      <c r="A91" s="347" t="s">
        <v>436</v>
      </c>
      <c r="B91" s="348">
        <v>44286.0</v>
      </c>
      <c r="C91" s="349">
        <v>450000.0</v>
      </c>
      <c r="D91" s="349">
        <v>3.1775E7</v>
      </c>
      <c r="E91" s="349">
        <v>3.1565E7</v>
      </c>
      <c r="F91" s="349">
        <v>6.6445E7</v>
      </c>
      <c r="G91" s="349">
        <v>0.0</v>
      </c>
      <c r="H91" s="350">
        <v>9.867E7</v>
      </c>
      <c r="I91" s="350">
        <v>9.846E7</v>
      </c>
    </row>
    <row r="92" ht="24.0" customHeight="1">
      <c r="A92" s="347" t="s">
        <v>514</v>
      </c>
      <c r="B92" s="348">
        <v>44287.0</v>
      </c>
      <c r="C92" s="349">
        <v>350000.0</v>
      </c>
      <c r="D92" s="349">
        <v>6250000.0</v>
      </c>
      <c r="E92" s="349">
        <v>6212500.0</v>
      </c>
      <c r="F92" s="349">
        <v>0.0</v>
      </c>
      <c r="G92" s="349">
        <v>0.0</v>
      </c>
      <c r="H92" s="350">
        <v>6600000.0</v>
      </c>
      <c r="I92" s="350">
        <v>6562500.0</v>
      </c>
    </row>
    <row r="93" ht="24.0" customHeight="1">
      <c r="A93" s="347" t="s">
        <v>514</v>
      </c>
      <c r="B93" s="348">
        <v>44288.0</v>
      </c>
      <c r="C93" s="349">
        <v>0.0</v>
      </c>
      <c r="D93" s="349">
        <v>9.975E7</v>
      </c>
      <c r="E93" s="349">
        <v>9.832E7</v>
      </c>
      <c r="F93" s="349">
        <v>0.0</v>
      </c>
      <c r="G93" s="349">
        <v>4560000.0</v>
      </c>
      <c r="H93" s="350">
        <v>9.519E7</v>
      </c>
      <c r="I93" s="350">
        <v>9.376E7</v>
      </c>
    </row>
    <row r="94" ht="24.0" customHeight="1">
      <c r="A94" s="347" t="s">
        <v>514</v>
      </c>
      <c r="B94" s="348">
        <v>44289.0</v>
      </c>
      <c r="C94" s="349">
        <v>4.951E7</v>
      </c>
      <c r="D94" s="349">
        <v>1.79E7</v>
      </c>
      <c r="E94" s="349">
        <v>1.76686E7</v>
      </c>
      <c r="F94" s="349">
        <v>2750000.0</v>
      </c>
      <c r="G94" s="349">
        <v>0.0</v>
      </c>
      <c r="H94" s="350">
        <v>7.016E7</v>
      </c>
      <c r="I94" s="350">
        <v>6.99286E7</v>
      </c>
    </row>
    <row r="95" ht="24.0" customHeight="1">
      <c r="A95" s="347" t="s">
        <v>514</v>
      </c>
      <c r="B95" s="348">
        <v>44290.0</v>
      </c>
      <c r="C95" s="349">
        <v>4277500.0</v>
      </c>
      <c r="D95" s="349">
        <v>4.37E7</v>
      </c>
      <c r="E95" s="349">
        <v>4.3437E7</v>
      </c>
      <c r="F95" s="349">
        <v>0.0</v>
      </c>
      <c r="G95" s="349">
        <v>0.0</v>
      </c>
      <c r="H95" s="350">
        <v>4.79775E7</v>
      </c>
      <c r="I95" s="350">
        <v>4.77145E7</v>
      </c>
    </row>
    <row r="96" ht="24.0" customHeight="1">
      <c r="A96" s="347" t="s">
        <v>514</v>
      </c>
      <c r="B96" s="348">
        <v>44291.0</v>
      </c>
      <c r="C96" s="349">
        <v>2.0E7</v>
      </c>
      <c r="D96" s="349">
        <v>0.0</v>
      </c>
      <c r="E96" s="349">
        <v>0.0</v>
      </c>
      <c r="F96" s="349">
        <v>9.496E7</v>
      </c>
      <c r="G96" s="349">
        <v>1000000.0</v>
      </c>
      <c r="H96" s="350">
        <v>1.1396E8</v>
      </c>
      <c r="I96" s="350">
        <v>1.1396E8</v>
      </c>
    </row>
    <row r="97" ht="24.0" customHeight="1">
      <c r="A97" s="347" t="s">
        <v>514</v>
      </c>
      <c r="B97" s="348">
        <v>44292.0</v>
      </c>
      <c r="C97" s="349">
        <v>2.96E7</v>
      </c>
      <c r="D97" s="349">
        <v>2.08E7</v>
      </c>
      <c r="E97" s="349">
        <v>2.04674E7</v>
      </c>
      <c r="F97" s="349">
        <v>1.2E7</v>
      </c>
      <c r="G97" s="349">
        <v>0.0</v>
      </c>
      <c r="H97" s="350">
        <v>6.24E7</v>
      </c>
      <c r="I97" s="350">
        <v>6.20674E7</v>
      </c>
    </row>
    <row r="98" ht="24.0" customHeight="1">
      <c r="A98" s="347" t="s">
        <v>514</v>
      </c>
      <c r="B98" s="348">
        <v>44293.0</v>
      </c>
      <c r="C98" s="349">
        <v>1.4605E7</v>
      </c>
      <c r="D98" s="349">
        <v>5600000.0</v>
      </c>
      <c r="E98" s="349">
        <v>5500800.0</v>
      </c>
      <c r="F98" s="349">
        <v>8000000.0</v>
      </c>
      <c r="G98" s="349">
        <v>0.0</v>
      </c>
      <c r="H98" s="350">
        <v>2.8205E7</v>
      </c>
      <c r="I98" s="350">
        <v>2.81058E7</v>
      </c>
    </row>
    <row r="99" ht="24.0" customHeight="1">
      <c r="A99" s="347" t="s">
        <v>514</v>
      </c>
      <c r="B99" s="348">
        <v>44294.0</v>
      </c>
      <c r="C99" s="349">
        <v>0.0</v>
      </c>
      <c r="D99" s="349">
        <v>1.0725E7</v>
      </c>
      <c r="E99" s="349">
        <v>1.0553E7</v>
      </c>
      <c r="F99" s="349">
        <v>6.899E7</v>
      </c>
      <c r="G99" s="349">
        <v>0.0</v>
      </c>
      <c r="H99" s="350">
        <v>7.9715E7</v>
      </c>
      <c r="I99" s="350">
        <v>7.9543E7</v>
      </c>
    </row>
    <row r="100" ht="24.0" customHeight="1">
      <c r="A100" s="347" t="s">
        <v>514</v>
      </c>
      <c r="B100" s="348">
        <v>44295.0</v>
      </c>
      <c r="C100" s="349">
        <v>4.095E7</v>
      </c>
      <c r="D100" s="349">
        <v>0.0</v>
      </c>
      <c r="E100" s="349">
        <v>0.0</v>
      </c>
      <c r="F100" s="349">
        <v>5.0E7</v>
      </c>
      <c r="G100" s="349">
        <v>3.204E7</v>
      </c>
      <c r="H100" s="350">
        <v>5.891E7</v>
      </c>
      <c r="I100" s="350">
        <v>5.891E7</v>
      </c>
    </row>
    <row r="101" ht="24.0" customHeight="1">
      <c r="A101" s="347" t="s">
        <v>514</v>
      </c>
      <c r="B101" s="348">
        <v>44296.0</v>
      </c>
      <c r="C101" s="349">
        <v>1.235E7</v>
      </c>
      <c r="D101" s="349">
        <v>4450000.0</v>
      </c>
      <c r="E101" s="349">
        <v>4378800.0</v>
      </c>
      <c r="F101" s="349">
        <v>8892500.0</v>
      </c>
      <c r="G101" s="349">
        <v>0.0</v>
      </c>
      <c r="H101" s="350">
        <v>2.56925E7</v>
      </c>
      <c r="I101" s="350">
        <v>2.56213E7</v>
      </c>
    </row>
    <row r="102" ht="24.0" customHeight="1">
      <c r="A102" s="347" t="s">
        <v>514</v>
      </c>
      <c r="B102" s="348">
        <v>44297.0</v>
      </c>
      <c r="C102" s="349">
        <v>1.6615E7</v>
      </c>
      <c r="D102" s="349">
        <v>0.0</v>
      </c>
      <c r="E102" s="349">
        <v>0.0</v>
      </c>
      <c r="F102" s="349">
        <v>1.615E7</v>
      </c>
      <c r="G102" s="349">
        <v>0.0</v>
      </c>
      <c r="H102" s="350">
        <v>3.2765E7</v>
      </c>
      <c r="I102" s="350">
        <v>3.2765E7</v>
      </c>
    </row>
    <row r="103" ht="24.0" customHeight="1">
      <c r="A103" s="347" t="s">
        <v>514</v>
      </c>
      <c r="B103" s="348">
        <v>44298.0</v>
      </c>
      <c r="C103" s="349">
        <v>1.007E8</v>
      </c>
      <c r="D103" s="349">
        <v>5000000.0</v>
      </c>
      <c r="E103" s="349">
        <v>4914500.0</v>
      </c>
      <c r="F103" s="349">
        <v>1450000.0</v>
      </c>
      <c r="G103" s="349">
        <v>0.0</v>
      </c>
      <c r="H103" s="350">
        <v>1.0715E8</v>
      </c>
      <c r="I103" s="350">
        <v>1.070645E8</v>
      </c>
    </row>
    <row r="104" ht="24.0" customHeight="1">
      <c r="A104" s="347" t="s">
        <v>514</v>
      </c>
      <c r="B104" s="348">
        <v>44299.0</v>
      </c>
      <c r="C104" s="349">
        <v>1.05E7</v>
      </c>
      <c r="D104" s="349">
        <v>7050000.0</v>
      </c>
      <c r="E104" s="349">
        <v>6937000.0</v>
      </c>
      <c r="F104" s="349">
        <v>5.16E7</v>
      </c>
      <c r="G104" s="349">
        <v>0.0</v>
      </c>
      <c r="H104" s="350">
        <v>6.915E7</v>
      </c>
      <c r="I104" s="350">
        <v>6.9037E7</v>
      </c>
    </row>
    <row r="105" ht="24.0" customHeight="1">
      <c r="A105" s="347" t="s">
        <v>514</v>
      </c>
      <c r="B105" s="348">
        <v>44300.0</v>
      </c>
      <c r="C105" s="349">
        <v>8320000.0</v>
      </c>
      <c r="D105" s="349">
        <v>5200000.0</v>
      </c>
      <c r="E105" s="349">
        <v>5168000.0</v>
      </c>
      <c r="F105" s="349">
        <v>2375000.0</v>
      </c>
      <c r="G105" s="349">
        <v>950000.0</v>
      </c>
      <c r="H105" s="350">
        <v>1.4945E7</v>
      </c>
      <c r="I105" s="350">
        <v>1.4913E7</v>
      </c>
    </row>
    <row r="106" ht="24.0" customHeight="1">
      <c r="A106" s="347" t="s">
        <v>514</v>
      </c>
      <c r="B106" s="348">
        <v>44301.0</v>
      </c>
      <c r="C106" s="349">
        <v>3.106E7</v>
      </c>
      <c r="D106" s="349">
        <v>4.282E7</v>
      </c>
      <c r="E106" s="349">
        <v>4.2134E7</v>
      </c>
      <c r="F106" s="349">
        <v>4.0E7</v>
      </c>
      <c r="G106" s="349">
        <v>0.0</v>
      </c>
      <c r="H106" s="350">
        <v>1.1388E8</v>
      </c>
      <c r="I106" s="350">
        <v>1.13194E8</v>
      </c>
    </row>
    <row r="107" ht="24.0" customHeight="1">
      <c r="A107" s="347" t="s">
        <v>514</v>
      </c>
      <c r="B107" s="348">
        <v>44302.0</v>
      </c>
      <c r="C107" s="349">
        <v>2.9395E7</v>
      </c>
      <c r="D107" s="349">
        <v>5.6475E7</v>
      </c>
      <c r="E107" s="349">
        <v>5.597E7</v>
      </c>
      <c r="F107" s="349">
        <v>1.9E7</v>
      </c>
      <c r="G107" s="349">
        <v>0.0</v>
      </c>
      <c r="H107" s="350">
        <v>1.0487E8</v>
      </c>
      <c r="I107" s="350">
        <v>1.04365E8</v>
      </c>
    </row>
    <row r="108" ht="24.0" customHeight="1">
      <c r="A108" s="347" t="s">
        <v>514</v>
      </c>
      <c r="B108" s="348">
        <v>44303.0</v>
      </c>
      <c r="C108" s="349">
        <v>3.8155E7</v>
      </c>
      <c r="D108" s="349">
        <v>2.4915E7</v>
      </c>
      <c r="E108" s="349">
        <v>2.4654E7</v>
      </c>
      <c r="F108" s="349">
        <v>0.0</v>
      </c>
      <c r="G108" s="349">
        <v>0.0</v>
      </c>
      <c r="H108" s="350">
        <v>6.307E7</v>
      </c>
      <c r="I108" s="350">
        <v>6.2809E7</v>
      </c>
    </row>
    <row r="109" ht="24.0" customHeight="1">
      <c r="A109" s="347" t="s">
        <v>514</v>
      </c>
      <c r="B109" s="348">
        <v>44304.0</v>
      </c>
      <c r="C109" s="349">
        <v>5100000.0</v>
      </c>
      <c r="D109" s="349">
        <v>9.6605E7</v>
      </c>
      <c r="E109" s="349">
        <v>9.5626E7</v>
      </c>
      <c r="F109" s="349">
        <v>4.721E7</v>
      </c>
      <c r="G109" s="349">
        <v>0.0</v>
      </c>
      <c r="H109" s="350">
        <v>1.48915E8</v>
      </c>
      <c r="I109" s="350">
        <v>1.47936E8</v>
      </c>
    </row>
    <row r="110" ht="24.0" customHeight="1">
      <c r="A110" s="347" t="s">
        <v>514</v>
      </c>
      <c r="B110" s="348">
        <v>44305.0</v>
      </c>
      <c r="C110" s="349">
        <v>2.9765E7</v>
      </c>
      <c r="D110" s="349">
        <v>3.505E7</v>
      </c>
      <c r="E110" s="349">
        <v>3.4839E7</v>
      </c>
      <c r="F110" s="349">
        <v>0.0</v>
      </c>
      <c r="G110" s="349">
        <v>0.0</v>
      </c>
      <c r="H110" s="350">
        <v>6.4815E7</v>
      </c>
      <c r="I110" s="350">
        <v>6.4604E7</v>
      </c>
    </row>
    <row r="111" ht="24.0" customHeight="1">
      <c r="A111" s="347" t="s">
        <v>514</v>
      </c>
      <c r="B111" s="348">
        <v>44306.0</v>
      </c>
      <c r="C111" s="349">
        <v>1.0648E7</v>
      </c>
      <c r="D111" s="349">
        <v>2.901E7</v>
      </c>
      <c r="E111" s="349">
        <v>2.8565E7</v>
      </c>
      <c r="F111" s="349">
        <v>0.0</v>
      </c>
      <c r="G111" s="349">
        <v>0.0</v>
      </c>
      <c r="H111" s="350">
        <v>3.9658E7</v>
      </c>
      <c r="I111" s="350">
        <v>3.9213E7</v>
      </c>
    </row>
    <row r="112" ht="24.0" customHeight="1">
      <c r="A112" s="347" t="s">
        <v>514</v>
      </c>
      <c r="B112" s="348">
        <v>44307.0</v>
      </c>
      <c r="C112" s="349">
        <v>0.0</v>
      </c>
      <c r="D112" s="349">
        <v>0.0</v>
      </c>
      <c r="E112" s="349">
        <v>0.0</v>
      </c>
      <c r="F112" s="349">
        <v>0.0</v>
      </c>
      <c r="G112" s="349">
        <v>0.0</v>
      </c>
      <c r="H112" s="350">
        <v>0.0</v>
      </c>
      <c r="I112" s="350">
        <v>0.0</v>
      </c>
    </row>
    <row r="113" ht="24.0" customHeight="1">
      <c r="A113" s="347" t="s">
        <v>514</v>
      </c>
      <c r="B113" s="348">
        <v>44308.0</v>
      </c>
      <c r="C113" s="349">
        <v>0.0</v>
      </c>
      <c r="D113" s="349">
        <v>0.0</v>
      </c>
      <c r="E113" s="349">
        <v>0.0</v>
      </c>
      <c r="F113" s="349">
        <v>0.0</v>
      </c>
      <c r="G113" s="349">
        <v>0.0</v>
      </c>
      <c r="H113" s="350">
        <v>0.0</v>
      </c>
      <c r="I113" s="350">
        <v>0.0</v>
      </c>
    </row>
    <row r="114" ht="24.0" customHeight="1">
      <c r="A114" s="347" t="s">
        <v>514</v>
      </c>
      <c r="B114" s="348">
        <v>44309.0</v>
      </c>
      <c r="C114" s="349">
        <v>4.5183E7</v>
      </c>
      <c r="D114" s="349">
        <v>7.75E7</v>
      </c>
      <c r="E114" s="349">
        <v>7.7035E7</v>
      </c>
      <c r="F114" s="349">
        <v>0.0</v>
      </c>
      <c r="G114" s="349">
        <v>2400000.0</v>
      </c>
      <c r="H114" s="350">
        <v>1.20283E8</v>
      </c>
      <c r="I114" s="350">
        <v>1.19818E8</v>
      </c>
    </row>
    <row r="115" ht="24.0" customHeight="1">
      <c r="A115" s="347" t="s">
        <v>514</v>
      </c>
      <c r="B115" s="348">
        <v>44310.0</v>
      </c>
      <c r="C115" s="349">
        <v>0.0</v>
      </c>
      <c r="D115" s="349">
        <v>315000.0</v>
      </c>
      <c r="E115" s="349">
        <v>315000.0</v>
      </c>
      <c r="F115" s="349">
        <v>4.375E7</v>
      </c>
      <c r="G115" s="349">
        <v>0.0</v>
      </c>
      <c r="H115" s="350">
        <v>4.4065E7</v>
      </c>
      <c r="I115" s="350">
        <v>4.4065E7</v>
      </c>
    </row>
    <row r="116" ht="24.0" customHeight="1">
      <c r="A116" s="347" t="s">
        <v>514</v>
      </c>
      <c r="B116" s="348">
        <v>44311.0</v>
      </c>
      <c r="C116" s="349">
        <v>2.328E7</v>
      </c>
      <c r="D116" s="349">
        <v>5.86E7</v>
      </c>
      <c r="E116" s="349">
        <v>5.8244E7</v>
      </c>
      <c r="F116" s="349">
        <v>0.0</v>
      </c>
      <c r="G116" s="349">
        <v>0.0</v>
      </c>
      <c r="H116" s="350">
        <v>8.188E7</v>
      </c>
      <c r="I116" s="350">
        <v>8.1524E7</v>
      </c>
    </row>
    <row r="117" ht="24.0" customHeight="1">
      <c r="A117" s="347" t="s">
        <v>514</v>
      </c>
      <c r="B117" s="348">
        <v>44312.0</v>
      </c>
      <c r="C117" s="349">
        <v>5.65E7</v>
      </c>
      <c r="D117" s="349">
        <v>2500000.0</v>
      </c>
      <c r="E117" s="349">
        <v>2475000.0</v>
      </c>
      <c r="F117" s="349">
        <v>0.0</v>
      </c>
      <c r="G117" s="349">
        <v>500000.0</v>
      </c>
      <c r="H117" s="350">
        <v>5.85E7</v>
      </c>
      <c r="I117" s="350">
        <v>5.8475E7</v>
      </c>
    </row>
    <row r="118" ht="24.0" customHeight="1">
      <c r="A118" s="347" t="s">
        <v>514</v>
      </c>
      <c r="B118" s="348">
        <v>44313.0</v>
      </c>
      <c r="C118" s="349">
        <v>4.348E7</v>
      </c>
      <c r="D118" s="349">
        <v>2000000.0</v>
      </c>
      <c r="E118" s="349">
        <v>1988000.0</v>
      </c>
      <c r="F118" s="349">
        <v>5130000.0</v>
      </c>
      <c r="G118" s="349">
        <v>4275000.0</v>
      </c>
      <c r="H118" s="350">
        <v>4.6335E7</v>
      </c>
      <c r="I118" s="350">
        <v>4.6323E7</v>
      </c>
    </row>
    <row r="119" ht="24.0" customHeight="1">
      <c r="A119" s="347" t="s">
        <v>514</v>
      </c>
      <c r="B119" s="348">
        <v>44314.0</v>
      </c>
      <c r="C119" s="349">
        <v>0.0</v>
      </c>
      <c r="D119" s="349">
        <v>3.73E7</v>
      </c>
      <c r="E119" s="349">
        <v>3.7055E7</v>
      </c>
      <c r="F119" s="349">
        <v>0.0</v>
      </c>
      <c r="G119" s="349">
        <v>0.0</v>
      </c>
      <c r="H119" s="350">
        <v>3.73E7</v>
      </c>
      <c r="I119" s="350">
        <v>3.7055E7</v>
      </c>
    </row>
    <row r="120" ht="24.0" customHeight="1">
      <c r="A120" s="347" t="s">
        <v>514</v>
      </c>
      <c r="B120" s="348">
        <v>44315.0</v>
      </c>
      <c r="C120" s="349">
        <v>7.2878E7</v>
      </c>
      <c r="D120" s="349">
        <v>0.0</v>
      </c>
      <c r="E120" s="349">
        <v>0.0</v>
      </c>
      <c r="F120" s="349">
        <v>0.0</v>
      </c>
      <c r="G120" s="349">
        <v>0.0</v>
      </c>
      <c r="H120" s="350">
        <v>7.2878E7</v>
      </c>
      <c r="I120" s="350">
        <v>7.2878E7</v>
      </c>
    </row>
    <row r="121" ht="24.0" customHeight="1">
      <c r="A121" s="347" t="s">
        <v>514</v>
      </c>
      <c r="B121" s="348">
        <v>44316.0</v>
      </c>
      <c r="C121" s="349">
        <v>0.0</v>
      </c>
      <c r="D121" s="349">
        <v>0.0</v>
      </c>
      <c r="E121" s="349">
        <v>0.0</v>
      </c>
      <c r="F121" s="349">
        <v>0.0</v>
      </c>
      <c r="G121" s="349">
        <v>0.0</v>
      </c>
      <c r="H121" s="350">
        <v>0.0</v>
      </c>
      <c r="I121" s="350">
        <v>0.0</v>
      </c>
    </row>
    <row r="122" ht="24.0" customHeight="1">
      <c r="A122" s="347" t="s">
        <v>594</v>
      </c>
      <c r="B122" s="348">
        <v>44317.0</v>
      </c>
      <c r="C122" s="349">
        <v>0.0</v>
      </c>
      <c r="D122" s="349">
        <v>0.0</v>
      </c>
      <c r="E122" s="349">
        <v>0.0</v>
      </c>
      <c r="F122" s="349">
        <v>0.0</v>
      </c>
      <c r="G122" s="349">
        <v>0.0</v>
      </c>
      <c r="H122" s="350">
        <v>0.0</v>
      </c>
      <c r="I122" s="350">
        <v>0.0</v>
      </c>
    </row>
    <row r="123" ht="24.0" customHeight="1">
      <c r="A123" s="347" t="s">
        <v>594</v>
      </c>
      <c r="B123" s="348">
        <v>44318.0</v>
      </c>
      <c r="C123" s="349">
        <v>0.0</v>
      </c>
      <c r="D123" s="349">
        <v>0.0</v>
      </c>
      <c r="E123" s="349">
        <v>0.0</v>
      </c>
      <c r="F123" s="349">
        <v>0.0</v>
      </c>
      <c r="G123" s="349">
        <v>0.0</v>
      </c>
      <c r="H123" s="350">
        <v>0.0</v>
      </c>
      <c r="I123" s="350">
        <v>0.0</v>
      </c>
    </row>
    <row r="124" ht="24.0" customHeight="1">
      <c r="A124" s="347" t="s">
        <v>594</v>
      </c>
      <c r="B124" s="348">
        <v>44319.0</v>
      </c>
      <c r="C124" s="349">
        <v>0.0</v>
      </c>
      <c r="D124" s="349">
        <v>0.0</v>
      </c>
      <c r="E124" s="349">
        <v>0.0</v>
      </c>
      <c r="F124" s="349">
        <v>0.0</v>
      </c>
      <c r="G124" s="349">
        <v>0.0</v>
      </c>
      <c r="H124" s="350">
        <v>0.0</v>
      </c>
      <c r="I124" s="350">
        <v>0.0</v>
      </c>
    </row>
    <row r="125" ht="24.0" customHeight="1">
      <c r="A125" s="347" t="s">
        <v>594</v>
      </c>
      <c r="B125" s="348">
        <v>44320.0</v>
      </c>
      <c r="C125" s="349">
        <v>7008000.0</v>
      </c>
      <c r="D125" s="349">
        <v>3.1745E7</v>
      </c>
      <c r="E125" s="349">
        <v>3.1514E7</v>
      </c>
      <c r="F125" s="349">
        <v>0.0</v>
      </c>
      <c r="G125" s="349">
        <v>1.62E7</v>
      </c>
      <c r="H125" s="350">
        <v>2.2553E7</v>
      </c>
      <c r="I125" s="350">
        <v>2.2322E7</v>
      </c>
    </row>
    <row r="126" ht="24.0" customHeight="1">
      <c r="A126" s="347" t="s">
        <v>594</v>
      </c>
      <c r="B126" s="348">
        <v>44321.0</v>
      </c>
      <c r="C126" s="349">
        <v>4.7285E7</v>
      </c>
      <c r="D126" s="349">
        <v>3.56E7</v>
      </c>
      <c r="E126" s="349">
        <v>3.503E7</v>
      </c>
      <c r="F126" s="349">
        <v>0.0</v>
      </c>
      <c r="G126" s="349">
        <v>0.0</v>
      </c>
      <c r="H126" s="350">
        <v>8.2885E7</v>
      </c>
      <c r="I126" s="350">
        <v>8.2315E7</v>
      </c>
    </row>
    <row r="127" ht="24.0" customHeight="1">
      <c r="A127" s="347" t="s">
        <v>594</v>
      </c>
      <c r="B127" s="348">
        <v>44322.0</v>
      </c>
      <c r="C127" s="349">
        <v>1000000.0</v>
      </c>
      <c r="D127" s="349">
        <v>2.3705E7</v>
      </c>
      <c r="E127" s="349">
        <v>2.356277E7</v>
      </c>
      <c r="F127" s="349">
        <v>0.0</v>
      </c>
      <c r="G127" s="349">
        <v>0.0</v>
      </c>
      <c r="H127" s="350">
        <v>2.4705E7</v>
      </c>
      <c r="I127" s="350">
        <v>2.456277E7</v>
      </c>
    </row>
    <row r="128" ht="24.0" customHeight="1">
      <c r="A128" s="347" t="s">
        <v>594</v>
      </c>
      <c r="B128" s="348">
        <v>44323.0</v>
      </c>
      <c r="C128" s="349">
        <v>1.2875E7</v>
      </c>
      <c r="D128" s="349">
        <v>4.0E7</v>
      </c>
      <c r="E128" s="349">
        <v>3.976E7</v>
      </c>
      <c r="F128" s="349">
        <v>0.0</v>
      </c>
      <c r="G128" s="349">
        <v>0.0</v>
      </c>
      <c r="H128" s="350">
        <v>5.2875E7</v>
      </c>
      <c r="I128" s="350">
        <v>5.2635E7</v>
      </c>
    </row>
    <row r="129" ht="24.0" customHeight="1">
      <c r="A129" s="347" t="s">
        <v>594</v>
      </c>
      <c r="B129" s="348">
        <v>44324.0</v>
      </c>
      <c r="C129" s="349">
        <v>3.315E7</v>
      </c>
      <c r="D129" s="349">
        <v>350000.0</v>
      </c>
      <c r="E129" s="349">
        <v>344000.0</v>
      </c>
      <c r="F129" s="349">
        <v>0.0</v>
      </c>
      <c r="G129" s="349">
        <v>0.0</v>
      </c>
      <c r="H129" s="350">
        <v>3.35E7</v>
      </c>
      <c r="I129" s="350">
        <v>3.3494E7</v>
      </c>
    </row>
    <row r="130" ht="24.0" customHeight="1">
      <c r="A130" s="347" t="s">
        <v>594</v>
      </c>
      <c r="B130" s="348">
        <v>44325.0</v>
      </c>
      <c r="C130" s="349">
        <v>2.695E7</v>
      </c>
      <c r="D130" s="349">
        <v>350000.0</v>
      </c>
      <c r="E130" s="349">
        <v>344000.0</v>
      </c>
      <c r="F130" s="349">
        <v>0.0</v>
      </c>
      <c r="G130" s="349">
        <v>0.0</v>
      </c>
      <c r="H130" s="350">
        <v>2.73E7</v>
      </c>
      <c r="I130" s="350">
        <v>2.7294E7</v>
      </c>
    </row>
    <row r="131" ht="24.0" customHeight="1">
      <c r="A131" s="347" t="s">
        <v>594</v>
      </c>
      <c r="B131" s="348">
        <v>44326.0</v>
      </c>
      <c r="C131" s="349">
        <v>5.62E7</v>
      </c>
      <c r="D131" s="349">
        <v>7.07E7</v>
      </c>
      <c r="E131" s="349">
        <v>6.98749E7</v>
      </c>
      <c r="F131" s="349">
        <v>0.0</v>
      </c>
      <c r="G131" s="349">
        <v>0.0</v>
      </c>
      <c r="H131" s="350">
        <v>1.269E8</v>
      </c>
      <c r="I131" s="350">
        <v>1.260749E8</v>
      </c>
    </row>
    <row r="132" ht="24.0" customHeight="1">
      <c r="A132" s="347" t="s">
        <v>594</v>
      </c>
      <c r="B132" s="348">
        <v>44327.0</v>
      </c>
      <c r="C132" s="349">
        <v>1.01E7</v>
      </c>
      <c r="D132" s="349">
        <v>3.5E7</v>
      </c>
      <c r="E132" s="349">
        <v>3.479E7</v>
      </c>
      <c r="F132" s="349">
        <v>8.535E7</v>
      </c>
      <c r="G132" s="349">
        <v>0.0</v>
      </c>
      <c r="H132" s="350">
        <v>1.3045E8</v>
      </c>
      <c r="I132" s="350">
        <v>1.3024E8</v>
      </c>
    </row>
    <row r="133" ht="24.0" customHeight="1">
      <c r="A133" s="347" t="s">
        <v>594</v>
      </c>
      <c r="B133" s="348">
        <v>44328.0</v>
      </c>
      <c r="C133" s="349">
        <v>3000000.0</v>
      </c>
      <c r="D133" s="349">
        <v>1.435E7</v>
      </c>
      <c r="E133" s="349">
        <v>1.41204E7</v>
      </c>
      <c r="F133" s="349">
        <v>1.35E7</v>
      </c>
      <c r="G133" s="349">
        <v>0.0</v>
      </c>
      <c r="H133" s="350">
        <v>3.085E7</v>
      </c>
      <c r="I133" s="350">
        <v>3.06204E7</v>
      </c>
    </row>
    <row r="134" ht="24.0" customHeight="1">
      <c r="A134" s="347" t="s">
        <v>594</v>
      </c>
      <c r="B134" s="348">
        <v>44329.0</v>
      </c>
      <c r="C134" s="349">
        <v>1.122E8</v>
      </c>
      <c r="D134" s="349">
        <v>1.05E7</v>
      </c>
      <c r="E134" s="349">
        <v>1.0332E7</v>
      </c>
      <c r="F134" s="349">
        <v>0.0</v>
      </c>
      <c r="G134" s="349">
        <v>0.0</v>
      </c>
      <c r="H134" s="350">
        <v>1.227E8</v>
      </c>
      <c r="I134" s="350">
        <v>1.22532E8</v>
      </c>
    </row>
    <row r="135" ht="24.0" customHeight="1">
      <c r="A135" s="347" t="s">
        <v>594</v>
      </c>
      <c r="B135" s="348">
        <v>44330.0</v>
      </c>
      <c r="C135" s="349">
        <v>8.4E7</v>
      </c>
      <c r="D135" s="349">
        <v>1.235E7</v>
      </c>
      <c r="E135" s="349">
        <v>1.22519E7</v>
      </c>
      <c r="F135" s="349">
        <v>0.0</v>
      </c>
      <c r="G135" s="349">
        <v>0.0</v>
      </c>
      <c r="H135" s="350">
        <v>9.635E7</v>
      </c>
      <c r="I135" s="350">
        <v>9.62519E7</v>
      </c>
    </row>
    <row r="136" ht="24.0" customHeight="1">
      <c r="A136" s="347" t="s">
        <v>594</v>
      </c>
      <c r="B136" s="348">
        <v>44331.0</v>
      </c>
      <c r="C136" s="349">
        <v>3000000.0</v>
      </c>
      <c r="D136" s="349">
        <v>0.0</v>
      </c>
      <c r="E136" s="349">
        <v>0.0</v>
      </c>
      <c r="F136" s="349">
        <v>8.91E7</v>
      </c>
      <c r="G136" s="349">
        <v>0.0</v>
      </c>
      <c r="H136" s="350">
        <v>9.21E7</v>
      </c>
      <c r="I136" s="350">
        <v>9.21E7</v>
      </c>
    </row>
    <row r="137" ht="24.0" customHeight="1">
      <c r="A137" s="347" t="s">
        <v>594</v>
      </c>
      <c r="B137" s="348">
        <v>44332.0</v>
      </c>
      <c r="C137" s="349">
        <v>3.745E7</v>
      </c>
      <c r="D137" s="349">
        <v>0.0</v>
      </c>
      <c r="E137" s="349">
        <v>0.0</v>
      </c>
      <c r="F137" s="349">
        <v>1.5E7</v>
      </c>
      <c r="G137" s="349">
        <v>0.0</v>
      </c>
      <c r="H137" s="350">
        <v>5.245E7</v>
      </c>
      <c r="I137" s="350">
        <v>5.245E7</v>
      </c>
    </row>
    <row r="138" ht="24.0" customHeight="1">
      <c r="A138" s="347" t="s">
        <v>594</v>
      </c>
      <c r="B138" s="348">
        <v>44333.0</v>
      </c>
      <c r="C138" s="349">
        <v>5.951E7</v>
      </c>
      <c r="D138" s="349">
        <v>4895000.0</v>
      </c>
      <c r="E138" s="349">
        <v>4851680.0</v>
      </c>
      <c r="F138" s="349">
        <v>850000.0</v>
      </c>
      <c r="G138" s="349">
        <v>0.0</v>
      </c>
      <c r="H138" s="350">
        <v>6.5255E7</v>
      </c>
      <c r="I138" s="350">
        <v>6.521168E7</v>
      </c>
    </row>
    <row r="139" ht="24.0" customHeight="1">
      <c r="A139" s="347" t="s">
        <v>594</v>
      </c>
      <c r="B139" s="348">
        <v>44334.0</v>
      </c>
      <c r="C139" s="349">
        <v>5.159E7</v>
      </c>
      <c r="D139" s="349">
        <v>0.0</v>
      </c>
      <c r="E139" s="349">
        <v>0.0</v>
      </c>
      <c r="F139" s="349">
        <v>2500000.0</v>
      </c>
      <c r="G139" s="349">
        <v>0.0</v>
      </c>
      <c r="H139" s="350">
        <v>5.409E7</v>
      </c>
      <c r="I139" s="350">
        <v>5.409E7</v>
      </c>
    </row>
    <row r="140" ht="24.0" customHeight="1">
      <c r="A140" s="347" t="s">
        <v>594</v>
      </c>
      <c r="B140" s="348">
        <v>44335.0</v>
      </c>
      <c r="C140" s="349">
        <v>0.0</v>
      </c>
      <c r="D140" s="349">
        <v>3.0E7</v>
      </c>
      <c r="E140" s="349">
        <v>3.0E7</v>
      </c>
      <c r="F140" s="349">
        <v>2400000.0</v>
      </c>
      <c r="G140" s="349">
        <v>0.0</v>
      </c>
      <c r="H140" s="350">
        <v>3.24E7</v>
      </c>
      <c r="I140" s="350">
        <v>3.24E7</v>
      </c>
    </row>
    <row r="141" ht="24.0" customHeight="1">
      <c r="A141" s="347" t="s">
        <v>594</v>
      </c>
      <c r="B141" s="348">
        <v>44336.0</v>
      </c>
      <c r="C141" s="349">
        <v>2.92E7</v>
      </c>
      <c r="D141" s="349">
        <v>850000.0</v>
      </c>
      <c r="E141" s="349">
        <v>836000.0</v>
      </c>
      <c r="F141" s="349">
        <v>0.0</v>
      </c>
      <c r="G141" s="349">
        <v>0.0</v>
      </c>
      <c r="H141" s="350">
        <v>3.005E7</v>
      </c>
      <c r="I141" s="350">
        <v>3.0036E7</v>
      </c>
    </row>
    <row r="142" ht="24.0" customHeight="1">
      <c r="A142" s="347" t="s">
        <v>594</v>
      </c>
      <c r="B142" s="348">
        <v>44337.0</v>
      </c>
      <c r="C142" s="349">
        <v>3.0685E7</v>
      </c>
      <c r="D142" s="349">
        <v>3.0E7</v>
      </c>
      <c r="E142" s="349">
        <v>3.0E7</v>
      </c>
      <c r="F142" s="349">
        <v>0.0</v>
      </c>
      <c r="G142" s="349">
        <v>0.0</v>
      </c>
      <c r="H142" s="350">
        <v>6.0685E7</v>
      </c>
      <c r="I142" s="350">
        <v>6.0685E7</v>
      </c>
    </row>
    <row r="143" ht="24.0" customHeight="1">
      <c r="A143" s="347" t="s">
        <v>594</v>
      </c>
      <c r="B143" s="348">
        <v>44338.0</v>
      </c>
      <c r="C143" s="349">
        <v>2.48E7</v>
      </c>
      <c r="D143" s="349">
        <v>350000.0</v>
      </c>
      <c r="E143" s="349">
        <v>344000.0</v>
      </c>
      <c r="F143" s="349">
        <v>0.0</v>
      </c>
      <c r="G143" s="349">
        <v>0.0</v>
      </c>
      <c r="H143" s="350">
        <v>2.515E7</v>
      </c>
      <c r="I143" s="350">
        <v>2.5144E7</v>
      </c>
    </row>
    <row r="144" ht="24.0" customHeight="1">
      <c r="A144" s="347" t="s">
        <v>594</v>
      </c>
      <c r="B144" s="348">
        <v>44339.0</v>
      </c>
      <c r="C144" s="349">
        <v>1350000.0</v>
      </c>
      <c r="D144" s="349">
        <v>1.0E8</v>
      </c>
      <c r="E144" s="349">
        <v>9.84E7</v>
      </c>
      <c r="F144" s="349">
        <v>4.685E7</v>
      </c>
      <c r="G144" s="349">
        <v>190000.0</v>
      </c>
      <c r="H144" s="350">
        <v>1.4801E8</v>
      </c>
      <c r="I144" s="350">
        <v>1.4641E8</v>
      </c>
    </row>
    <row r="145" ht="24.0" customHeight="1">
      <c r="A145" s="347" t="s">
        <v>594</v>
      </c>
      <c r="B145" s="348">
        <v>44340.0</v>
      </c>
      <c r="C145" s="349">
        <v>3.1E7</v>
      </c>
      <c r="D145" s="349">
        <v>1000000.0</v>
      </c>
      <c r="E145" s="349">
        <v>985000.0</v>
      </c>
      <c r="F145" s="349">
        <v>3.55075E7</v>
      </c>
      <c r="G145" s="349">
        <v>0.0</v>
      </c>
      <c r="H145" s="350">
        <v>6.75075E7</v>
      </c>
      <c r="I145" s="350">
        <v>6.74925E7</v>
      </c>
    </row>
    <row r="146" ht="24.0" customHeight="1">
      <c r="A146" s="347" t="s">
        <v>594</v>
      </c>
      <c r="B146" s="348">
        <v>44341.0</v>
      </c>
      <c r="C146" s="349">
        <v>4.6E7</v>
      </c>
      <c r="D146" s="349">
        <v>0.0</v>
      </c>
      <c r="E146" s="349">
        <v>0.0</v>
      </c>
      <c r="F146" s="349">
        <v>1.2375E8</v>
      </c>
      <c r="G146" s="349">
        <v>0.0</v>
      </c>
      <c r="H146" s="350">
        <v>1.6975E8</v>
      </c>
      <c r="I146" s="350">
        <v>1.6975E8</v>
      </c>
    </row>
    <row r="147" ht="24.0" customHeight="1">
      <c r="A147" s="347" t="s">
        <v>594</v>
      </c>
      <c r="B147" s="348">
        <v>44342.0</v>
      </c>
      <c r="C147" s="349">
        <v>2.37E7</v>
      </c>
      <c r="D147" s="349">
        <v>0.0</v>
      </c>
      <c r="E147" s="349">
        <v>0.0</v>
      </c>
      <c r="F147" s="349">
        <v>1080000.0</v>
      </c>
      <c r="G147" s="349">
        <v>0.0</v>
      </c>
      <c r="H147" s="350">
        <v>2.478E7</v>
      </c>
      <c r="I147" s="350">
        <v>2.478E7</v>
      </c>
    </row>
    <row r="148" ht="24.0" customHeight="1">
      <c r="A148" s="347" t="s">
        <v>594</v>
      </c>
      <c r="B148" s="348">
        <v>44343.0</v>
      </c>
      <c r="C148" s="349">
        <v>4.112E7</v>
      </c>
      <c r="D148" s="349">
        <v>0.0</v>
      </c>
      <c r="E148" s="349">
        <v>0.0</v>
      </c>
      <c r="F148" s="349">
        <v>0.0</v>
      </c>
      <c r="G148" s="349">
        <v>0.0</v>
      </c>
      <c r="H148" s="350">
        <v>4.112E7</v>
      </c>
      <c r="I148" s="350">
        <v>4.112E7</v>
      </c>
    </row>
    <row r="149" ht="24.0" customHeight="1">
      <c r="A149" s="347" t="s">
        <v>594</v>
      </c>
      <c r="B149" s="348">
        <v>44344.0</v>
      </c>
      <c r="C149" s="349">
        <v>1.5E8</v>
      </c>
      <c r="D149" s="349">
        <v>8.8575E7</v>
      </c>
      <c r="E149" s="349">
        <v>8.729E7</v>
      </c>
      <c r="F149" s="349">
        <v>9.15E7</v>
      </c>
      <c r="G149" s="349">
        <v>0.0</v>
      </c>
      <c r="H149" s="350">
        <v>3.30075E8</v>
      </c>
      <c r="I149" s="350">
        <v>3.2879E8</v>
      </c>
    </row>
    <row r="150" ht="24.0" customHeight="1">
      <c r="A150" s="347" t="s">
        <v>594</v>
      </c>
      <c r="B150" s="348">
        <v>44345.0</v>
      </c>
      <c r="C150" s="349">
        <v>2.385E7</v>
      </c>
      <c r="D150" s="349">
        <v>0.0</v>
      </c>
      <c r="E150" s="349">
        <v>0.0</v>
      </c>
      <c r="F150" s="349">
        <v>5.015E7</v>
      </c>
      <c r="G150" s="349">
        <v>0.0</v>
      </c>
      <c r="H150" s="350">
        <v>7.4E7</v>
      </c>
      <c r="I150" s="350">
        <v>7.4E7</v>
      </c>
    </row>
    <row r="151" ht="24.0" customHeight="1">
      <c r="A151" s="347" t="s">
        <v>594</v>
      </c>
      <c r="B151" s="348">
        <v>44346.0</v>
      </c>
      <c r="C151" s="349">
        <v>1.825E7</v>
      </c>
      <c r="D151" s="349">
        <v>0.0</v>
      </c>
      <c r="E151" s="349">
        <v>0.0</v>
      </c>
      <c r="F151" s="349">
        <v>0.0</v>
      </c>
      <c r="G151" s="349">
        <v>0.0</v>
      </c>
      <c r="H151" s="350">
        <v>1.825E7</v>
      </c>
      <c r="I151" s="350">
        <v>1.825E7</v>
      </c>
    </row>
    <row r="152" ht="24.0" customHeight="1">
      <c r="A152" s="347" t="s">
        <v>594</v>
      </c>
      <c r="B152" s="348">
        <v>44347.0</v>
      </c>
      <c r="C152" s="349">
        <v>1.1384E8</v>
      </c>
      <c r="D152" s="349">
        <v>0.0</v>
      </c>
      <c r="E152" s="349">
        <v>0.0</v>
      </c>
      <c r="F152" s="349">
        <v>4.606E7</v>
      </c>
      <c r="G152" s="349">
        <v>0.0</v>
      </c>
      <c r="H152" s="350">
        <v>1.599E8</v>
      </c>
      <c r="I152" s="350">
        <v>1.599E8</v>
      </c>
    </row>
    <row r="153" ht="24.0" customHeight="1">
      <c r="A153" s="347" t="s">
        <v>671</v>
      </c>
      <c r="B153" s="348">
        <v>44348.0</v>
      </c>
      <c r="C153" s="349">
        <v>4.396E7</v>
      </c>
      <c r="D153" s="349">
        <v>0.0</v>
      </c>
      <c r="E153" s="349">
        <v>0.0</v>
      </c>
      <c r="F153" s="349">
        <v>0.0</v>
      </c>
      <c r="G153" s="349">
        <v>0.0</v>
      </c>
      <c r="H153" s="350">
        <v>4.396E7</v>
      </c>
      <c r="I153" s="350">
        <v>4.396E7</v>
      </c>
    </row>
    <row r="154" ht="24.0" customHeight="1">
      <c r="A154" s="347" t="s">
        <v>671</v>
      </c>
      <c r="B154" s="348">
        <v>44349.0</v>
      </c>
      <c r="C154" s="349">
        <v>0.0</v>
      </c>
      <c r="D154" s="349">
        <v>0.0</v>
      </c>
      <c r="E154" s="349">
        <v>0.0</v>
      </c>
      <c r="F154" s="349">
        <v>0.0</v>
      </c>
      <c r="G154" s="349">
        <v>0.0</v>
      </c>
      <c r="H154" s="350">
        <v>0.0</v>
      </c>
      <c r="I154" s="350">
        <v>0.0</v>
      </c>
    </row>
    <row r="155" ht="24.0" customHeight="1">
      <c r="A155" s="347" t="s">
        <v>671</v>
      </c>
      <c r="B155" s="348">
        <v>44350.0</v>
      </c>
      <c r="C155" s="349">
        <v>0.0</v>
      </c>
      <c r="D155" s="349">
        <v>0.0</v>
      </c>
      <c r="E155" s="349">
        <v>0.0</v>
      </c>
      <c r="F155" s="349">
        <v>0.0</v>
      </c>
      <c r="G155" s="349">
        <v>0.0</v>
      </c>
      <c r="H155" s="350">
        <v>0.0</v>
      </c>
      <c r="I155" s="350">
        <v>0.0</v>
      </c>
    </row>
    <row r="156" ht="24.0" customHeight="1">
      <c r="A156" s="347" t="s">
        <v>671</v>
      </c>
      <c r="B156" s="348">
        <v>44351.0</v>
      </c>
      <c r="C156" s="349">
        <v>0.0</v>
      </c>
      <c r="D156" s="349">
        <v>0.0</v>
      </c>
      <c r="E156" s="349">
        <v>0.0</v>
      </c>
      <c r="F156" s="349">
        <v>0.0</v>
      </c>
      <c r="G156" s="349">
        <v>0.0</v>
      </c>
      <c r="H156" s="350">
        <v>0.0</v>
      </c>
      <c r="I156" s="350">
        <v>0.0</v>
      </c>
    </row>
    <row r="157" ht="24.0" customHeight="1">
      <c r="A157" s="347" t="s">
        <v>671</v>
      </c>
      <c r="B157" s="348">
        <v>44352.0</v>
      </c>
      <c r="C157" s="349">
        <v>0.0</v>
      </c>
      <c r="D157" s="349">
        <v>0.0</v>
      </c>
      <c r="E157" s="349">
        <v>0.0</v>
      </c>
      <c r="F157" s="349">
        <v>0.0</v>
      </c>
      <c r="G157" s="349">
        <v>0.0</v>
      </c>
      <c r="H157" s="350">
        <v>0.0</v>
      </c>
      <c r="I157" s="350">
        <v>0.0</v>
      </c>
    </row>
    <row r="158" ht="24.0" customHeight="1">
      <c r="A158" s="347" t="s">
        <v>671</v>
      </c>
      <c r="B158" s="348">
        <v>44353.0</v>
      </c>
      <c r="C158" s="349">
        <v>0.0</v>
      </c>
      <c r="D158" s="349">
        <v>0.0</v>
      </c>
      <c r="E158" s="349">
        <v>0.0</v>
      </c>
      <c r="F158" s="349">
        <v>0.0</v>
      </c>
      <c r="G158" s="349">
        <v>0.0</v>
      </c>
      <c r="H158" s="350">
        <v>0.0</v>
      </c>
      <c r="I158" s="350">
        <v>0.0</v>
      </c>
    </row>
    <row r="159" ht="24.0" customHeight="1">
      <c r="A159" s="347" t="s">
        <v>671</v>
      </c>
      <c r="B159" s="348">
        <v>44354.0</v>
      </c>
      <c r="C159" s="349">
        <v>0.0</v>
      </c>
      <c r="D159" s="349">
        <v>0.0</v>
      </c>
      <c r="E159" s="349">
        <v>0.0</v>
      </c>
      <c r="F159" s="349">
        <v>0.0</v>
      </c>
      <c r="G159" s="349">
        <v>0.0</v>
      </c>
      <c r="H159" s="350">
        <v>0.0</v>
      </c>
      <c r="I159" s="350">
        <v>0.0</v>
      </c>
    </row>
    <row r="160" ht="24.0" customHeight="1">
      <c r="A160" s="347" t="s">
        <v>671</v>
      </c>
      <c r="B160" s="348">
        <v>44355.0</v>
      </c>
      <c r="C160" s="349">
        <v>0.0</v>
      </c>
      <c r="D160" s="349">
        <v>0.0</v>
      </c>
      <c r="E160" s="349">
        <v>0.0</v>
      </c>
      <c r="F160" s="349">
        <v>0.0</v>
      </c>
      <c r="G160" s="349">
        <v>0.0</v>
      </c>
      <c r="H160" s="350">
        <v>0.0</v>
      </c>
      <c r="I160" s="350">
        <v>0.0</v>
      </c>
    </row>
    <row r="161" ht="24.0" customHeight="1">
      <c r="A161" s="347" t="s">
        <v>671</v>
      </c>
      <c r="B161" s="348">
        <v>44356.0</v>
      </c>
      <c r="C161" s="349">
        <v>0.0</v>
      </c>
      <c r="D161" s="349">
        <v>0.0</v>
      </c>
      <c r="E161" s="349">
        <v>0.0</v>
      </c>
      <c r="F161" s="349">
        <v>0.0</v>
      </c>
      <c r="G161" s="349">
        <v>0.0</v>
      </c>
      <c r="H161" s="350">
        <v>0.0</v>
      </c>
      <c r="I161" s="350">
        <v>0.0</v>
      </c>
    </row>
    <row r="162" ht="24.0" customHeight="1">
      <c r="A162" s="347" t="s">
        <v>671</v>
      </c>
      <c r="B162" s="348">
        <v>44357.0</v>
      </c>
      <c r="C162" s="349">
        <v>0.0</v>
      </c>
      <c r="D162" s="349">
        <v>0.0</v>
      </c>
      <c r="E162" s="349">
        <v>0.0</v>
      </c>
      <c r="F162" s="349">
        <v>0.0</v>
      </c>
      <c r="G162" s="349">
        <v>0.0</v>
      </c>
      <c r="H162" s="350">
        <v>0.0</v>
      </c>
      <c r="I162" s="350">
        <v>0.0</v>
      </c>
    </row>
    <row r="163" ht="24.0" customHeight="1">
      <c r="A163" s="347" t="s">
        <v>671</v>
      </c>
      <c r="B163" s="348">
        <v>44358.0</v>
      </c>
      <c r="C163" s="349">
        <v>0.0</v>
      </c>
      <c r="D163" s="349">
        <v>0.0</v>
      </c>
      <c r="E163" s="349">
        <v>0.0</v>
      </c>
      <c r="F163" s="349">
        <v>0.0</v>
      </c>
      <c r="G163" s="349">
        <v>0.0</v>
      </c>
      <c r="H163" s="350">
        <v>0.0</v>
      </c>
      <c r="I163" s="350">
        <v>0.0</v>
      </c>
    </row>
    <row r="164" ht="24.0" customHeight="1">
      <c r="A164" s="347" t="s">
        <v>671</v>
      </c>
      <c r="B164" s="348">
        <v>44359.0</v>
      </c>
      <c r="C164" s="349">
        <v>0.0</v>
      </c>
      <c r="D164" s="349">
        <v>0.0</v>
      </c>
      <c r="E164" s="349">
        <v>0.0</v>
      </c>
      <c r="F164" s="349">
        <v>0.0</v>
      </c>
      <c r="G164" s="349">
        <v>0.0</v>
      </c>
      <c r="H164" s="350">
        <v>0.0</v>
      </c>
      <c r="I164" s="350">
        <v>0.0</v>
      </c>
    </row>
    <row r="165" ht="24.0" customHeight="1">
      <c r="A165" s="347" t="s">
        <v>671</v>
      </c>
      <c r="B165" s="348">
        <v>44360.0</v>
      </c>
      <c r="C165" s="349">
        <v>0.0</v>
      </c>
      <c r="D165" s="349">
        <v>0.0</v>
      </c>
      <c r="E165" s="349">
        <v>0.0</v>
      </c>
      <c r="F165" s="349">
        <v>0.0</v>
      </c>
      <c r="G165" s="349">
        <v>0.0</v>
      </c>
      <c r="H165" s="350">
        <v>0.0</v>
      </c>
      <c r="I165" s="350">
        <v>0.0</v>
      </c>
    </row>
    <row r="166" ht="24.0" customHeight="1">
      <c r="A166" s="347" t="s">
        <v>671</v>
      </c>
      <c r="B166" s="348">
        <v>44361.0</v>
      </c>
      <c r="C166" s="349">
        <v>0.0</v>
      </c>
      <c r="D166" s="349">
        <v>0.0</v>
      </c>
      <c r="E166" s="349">
        <v>0.0</v>
      </c>
      <c r="F166" s="349">
        <v>0.0</v>
      </c>
      <c r="G166" s="349">
        <v>0.0</v>
      </c>
      <c r="H166" s="350">
        <v>0.0</v>
      </c>
      <c r="I166" s="350">
        <v>0.0</v>
      </c>
    </row>
    <row r="167" ht="24.0" customHeight="1">
      <c r="A167" s="347" t="s">
        <v>671</v>
      </c>
      <c r="B167" s="348">
        <v>44362.0</v>
      </c>
      <c r="C167" s="349">
        <v>0.0</v>
      </c>
      <c r="D167" s="349">
        <v>0.0</v>
      </c>
      <c r="E167" s="349">
        <v>0.0</v>
      </c>
      <c r="F167" s="349">
        <v>0.0</v>
      </c>
      <c r="G167" s="349">
        <v>0.0</v>
      </c>
      <c r="H167" s="350">
        <v>0.0</v>
      </c>
      <c r="I167" s="350">
        <v>0.0</v>
      </c>
    </row>
    <row r="168" ht="24.0" customHeight="1">
      <c r="A168" s="347" t="s">
        <v>671</v>
      </c>
      <c r="B168" s="348">
        <v>44363.0</v>
      </c>
      <c r="C168" s="349">
        <v>0.0</v>
      </c>
      <c r="D168" s="349">
        <v>0.0</v>
      </c>
      <c r="E168" s="349">
        <v>0.0</v>
      </c>
      <c r="F168" s="349">
        <v>0.0</v>
      </c>
      <c r="G168" s="349">
        <v>0.0</v>
      </c>
      <c r="H168" s="350">
        <v>0.0</v>
      </c>
      <c r="I168" s="350">
        <v>0.0</v>
      </c>
    </row>
    <row r="169" ht="24.0" customHeight="1">
      <c r="A169" s="347" t="s">
        <v>671</v>
      </c>
      <c r="B169" s="348">
        <v>44364.0</v>
      </c>
      <c r="C169" s="349">
        <v>0.0</v>
      </c>
      <c r="D169" s="349">
        <v>0.0</v>
      </c>
      <c r="E169" s="349">
        <v>0.0</v>
      </c>
      <c r="F169" s="349">
        <v>0.0</v>
      </c>
      <c r="G169" s="349">
        <v>0.0</v>
      </c>
      <c r="H169" s="350">
        <v>0.0</v>
      </c>
      <c r="I169" s="350">
        <v>0.0</v>
      </c>
    </row>
    <row r="170" ht="24.0" customHeight="1">
      <c r="A170" s="347" t="s">
        <v>671</v>
      </c>
      <c r="B170" s="348">
        <v>44365.0</v>
      </c>
      <c r="C170" s="349">
        <v>0.0</v>
      </c>
      <c r="D170" s="349">
        <v>0.0</v>
      </c>
      <c r="E170" s="349">
        <v>0.0</v>
      </c>
      <c r="F170" s="349">
        <v>0.0</v>
      </c>
      <c r="G170" s="349">
        <v>1.458E7</v>
      </c>
      <c r="H170" s="350">
        <v>-1.458E7</v>
      </c>
      <c r="I170" s="350">
        <v>-1.458E7</v>
      </c>
    </row>
    <row r="171" ht="24.0" customHeight="1">
      <c r="A171" s="347" t="s">
        <v>671</v>
      </c>
      <c r="B171" s="348">
        <v>44366.0</v>
      </c>
      <c r="C171" s="349">
        <v>0.0</v>
      </c>
      <c r="D171" s="349">
        <v>0.0</v>
      </c>
      <c r="E171" s="349">
        <v>0.0</v>
      </c>
      <c r="F171" s="349">
        <v>0.0</v>
      </c>
      <c r="G171" s="349">
        <v>0.0</v>
      </c>
      <c r="H171" s="350">
        <v>0.0</v>
      </c>
      <c r="I171" s="350">
        <v>0.0</v>
      </c>
    </row>
    <row r="172" ht="24.0" customHeight="1">
      <c r="A172" s="347" t="s">
        <v>671</v>
      </c>
      <c r="B172" s="348">
        <v>44367.0</v>
      </c>
      <c r="C172" s="349">
        <v>0.0</v>
      </c>
      <c r="D172" s="349">
        <v>0.0</v>
      </c>
      <c r="E172" s="349">
        <v>0.0</v>
      </c>
      <c r="F172" s="349">
        <v>0.0</v>
      </c>
      <c r="G172" s="349">
        <v>0.0</v>
      </c>
      <c r="H172" s="350">
        <v>0.0</v>
      </c>
      <c r="I172" s="350">
        <v>0.0</v>
      </c>
    </row>
    <row r="173" ht="24.0" customHeight="1">
      <c r="A173" s="347" t="s">
        <v>671</v>
      </c>
      <c r="B173" s="348">
        <v>44368.0</v>
      </c>
      <c r="C173" s="349">
        <v>0.0</v>
      </c>
      <c r="D173" s="349">
        <v>0.0</v>
      </c>
      <c r="E173" s="349">
        <v>0.0</v>
      </c>
      <c r="F173" s="349">
        <v>0.0</v>
      </c>
      <c r="G173" s="349">
        <v>0.0</v>
      </c>
      <c r="H173" s="350">
        <v>0.0</v>
      </c>
      <c r="I173" s="350">
        <v>0.0</v>
      </c>
    </row>
    <row r="174" ht="24.0" customHeight="1">
      <c r="A174" s="347" t="s">
        <v>671</v>
      </c>
      <c r="B174" s="348">
        <v>44369.0</v>
      </c>
      <c r="C174" s="349">
        <v>0.0</v>
      </c>
      <c r="D174" s="349">
        <v>0.0</v>
      </c>
      <c r="E174" s="349">
        <v>0.0</v>
      </c>
      <c r="F174" s="349">
        <v>0.0</v>
      </c>
      <c r="G174" s="349">
        <v>0.0</v>
      </c>
      <c r="H174" s="350">
        <v>0.0</v>
      </c>
      <c r="I174" s="350">
        <v>0.0</v>
      </c>
    </row>
    <row r="175" ht="24.0" customHeight="1">
      <c r="A175" s="347" t="s">
        <v>671</v>
      </c>
      <c r="B175" s="348">
        <v>44370.0</v>
      </c>
      <c r="C175" s="349">
        <v>0.0</v>
      </c>
      <c r="D175" s="349">
        <v>0.0</v>
      </c>
      <c r="E175" s="349">
        <v>0.0</v>
      </c>
      <c r="F175" s="349">
        <v>0.0</v>
      </c>
      <c r="G175" s="349">
        <v>0.0</v>
      </c>
      <c r="H175" s="350">
        <v>0.0</v>
      </c>
      <c r="I175" s="350">
        <v>0.0</v>
      </c>
    </row>
    <row r="176" ht="24.0" customHeight="1">
      <c r="A176" s="347" t="s">
        <v>671</v>
      </c>
      <c r="B176" s="348">
        <v>44371.0</v>
      </c>
      <c r="C176" s="349">
        <v>0.0</v>
      </c>
      <c r="D176" s="349">
        <v>0.0</v>
      </c>
      <c r="E176" s="349">
        <v>0.0</v>
      </c>
      <c r="F176" s="349">
        <v>0.0</v>
      </c>
      <c r="G176" s="349">
        <v>0.0</v>
      </c>
      <c r="H176" s="350">
        <v>0.0</v>
      </c>
      <c r="I176" s="350">
        <v>0.0</v>
      </c>
    </row>
    <row r="177" ht="24.0" customHeight="1">
      <c r="A177" s="347" t="s">
        <v>671</v>
      </c>
      <c r="B177" s="348">
        <v>44372.0</v>
      </c>
      <c r="C177" s="349">
        <v>0.0</v>
      </c>
      <c r="D177" s="349">
        <v>0.0</v>
      </c>
      <c r="E177" s="349">
        <v>0.0</v>
      </c>
      <c r="F177" s="349">
        <v>0.0</v>
      </c>
      <c r="G177" s="349">
        <v>0.0</v>
      </c>
      <c r="H177" s="350">
        <v>0.0</v>
      </c>
      <c r="I177" s="350">
        <v>0.0</v>
      </c>
    </row>
    <row r="178" ht="24.0" customHeight="1">
      <c r="A178" s="347" t="s">
        <v>671</v>
      </c>
      <c r="B178" s="348">
        <v>44373.0</v>
      </c>
      <c r="C178" s="349">
        <v>0.0</v>
      </c>
      <c r="D178" s="349">
        <v>0.0</v>
      </c>
      <c r="E178" s="349">
        <v>0.0</v>
      </c>
      <c r="F178" s="349">
        <v>0.0</v>
      </c>
      <c r="G178" s="349">
        <v>0.0</v>
      </c>
      <c r="H178" s="350">
        <v>0.0</v>
      </c>
      <c r="I178" s="350">
        <v>0.0</v>
      </c>
    </row>
    <row r="179" ht="24.0" customHeight="1">
      <c r="A179" s="347" t="s">
        <v>671</v>
      </c>
      <c r="B179" s="348">
        <v>44374.0</v>
      </c>
      <c r="C179" s="349">
        <v>0.0</v>
      </c>
      <c r="D179" s="349">
        <v>0.0</v>
      </c>
      <c r="E179" s="349">
        <v>0.0</v>
      </c>
      <c r="F179" s="349">
        <v>0.0</v>
      </c>
      <c r="G179" s="349">
        <v>0.0</v>
      </c>
      <c r="H179" s="350">
        <v>0.0</v>
      </c>
      <c r="I179" s="350">
        <v>0.0</v>
      </c>
    </row>
    <row r="180" ht="24.0" customHeight="1">
      <c r="A180" s="347" t="s">
        <v>671</v>
      </c>
      <c r="B180" s="348">
        <v>44375.0</v>
      </c>
      <c r="C180" s="349">
        <v>0.0</v>
      </c>
      <c r="D180" s="349">
        <v>0.0</v>
      </c>
      <c r="E180" s="349">
        <v>0.0</v>
      </c>
      <c r="F180" s="349">
        <v>0.0</v>
      </c>
      <c r="G180" s="349">
        <v>0.0</v>
      </c>
      <c r="H180" s="350">
        <v>0.0</v>
      </c>
      <c r="I180" s="350">
        <v>0.0</v>
      </c>
    </row>
    <row r="181" ht="24.0" customHeight="1">
      <c r="A181" s="347" t="s">
        <v>671</v>
      </c>
      <c r="B181" s="348">
        <v>44376.0</v>
      </c>
      <c r="C181" s="349">
        <v>0.0</v>
      </c>
      <c r="D181" s="349">
        <v>0.0</v>
      </c>
      <c r="E181" s="349">
        <v>0.0</v>
      </c>
      <c r="F181" s="349">
        <v>0.0</v>
      </c>
      <c r="G181" s="349">
        <v>0.0</v>
      </c>
      <c r="H181" s="350">
        <v>0.0</v>
      </c>
      <c r="I181" s="350">
        <v>0.0</v>
      </c>
    </row>
    <row r="182" ht="24.0" customHeight="1">
      <c r="A182" s="347" t="s">
        <v>671</v>
      </c>
      <c r="B182" s="348">
        <v>44377.0</v>
      </c>
      <c r="C182" s="349">
        <v>0.0</v>
      </c>
      <c r="D182" s="349">
        <v>0.0</v>
      </c>
      <c r="E182" s="349">
        <v>0.0</v>
      </c>
      <c r="F182" s="349">
        <v>0.0</v>
      </c>
      <c r="G182" s="349">
        <v>0.0</v>
      </c>
      <c r="H182" s="350">
        <v>0.0</v>
      </c>
      <c r="I182" s="350">
        <v>0.0</v>
      </c>
    </row>
    <row r="183" ht="24.0" customHeight="1">
      <c r="A183" s="347" t="s">
        <v>671</v>
      </c>
      <c r="B183" s="348">
        <v>44378.0</v>
      </c>
      <c r="C183" s="349">
        <v>0.0</v>
      </c>
      <c r="D183" s="349">
        <v>0.0</v>
      </c>
      <c r="E183" s="349">
        <v>0.0</v>
      </c>
      <c r="F183" s="349">
        <v>0.0</v>
      </c>
      <c r="G183" s="349">
        <v>0.0</v>
      </c>
      <c r="H183" s="350">
        <v>0.0</v>
      </c>
      <c r="I183" s="350">
        <v>0.0</v>
      </c>
    </row>
    <row r="184" ht="24.0" customHeight="1">
      <c r="A184" s="347" t="s">
        <v>688</v>
      </c>
      <c r="B184" s="348">
        <v>44379.0</v>
      </c>
      <c r="C184" s="349">
        <v>0.0</v>
      </c>
      <c r="D184" s="349">
        <v>0.0</v>
      </c>
      <c r="E184" s="349">
        <v>0.0</v>
      </c>
      <c r="F184" s="349">
        <v>0.0</v>
      </c>
      <c r="G184" s="349">
        <v>0.0</v>
      </c>
      <c r="H184" s="350">
        <v>0.0</v>
      </c>
      <c r="I184" s="350">
        <v>0.0</v>
      </c>
    </row>
    <row r="185" ht="24.0" customHeight="1">
      <c r="A185" s="347" t="s">
        <v>688</v>
      </c>
      <c r="B185" s="348">
        <v>44380.0</v>
      </c>
      <c r="C185" s="349">
        <v>0.0</v>
      </c>
      <c r="D185" s="349">
        <v>0.0</v>
      </c>
      <c r="E185" s="349">
        <v>0.0</v>
      </c>
      <c r="F185" s="349">
        <v>0.0</v>
      </c>
      <c r="G185" s="349">
        <v>0.0</v>
      </c>
      <c r="H185" s="350">
        <v>0.0</v>
      </c>
      <c r="I185" s="350">
        <v>0.0</v>
      </c>
    </row>
    <row r="186" ht="24.0" customHeight="1">
      <c r="A186" s="347" t="s">
        <v>688</v>
      </c>
      <c r="B186" s="348">
        <v>44381.0</v>
      </c>
      <c r="C186" s="349">
        <v>0.0</v>
      </c>
      <c r="D186" s="349">
        <v>0.0</v>
      </c>
      <c r="E186" s="349">
        <v>0.0</v>
      </c>
      <c r="F186" s="349">
        <v>0.0</v>
      </c>
      <c r="G186" s="349">
        <v>0.0</v>
      </c>
      <c r="H186" s="350">
        <v>0.0</v>
      </c>
      <c r="I186" s="350">
        <v>0.0</v>
      </c>
    </row>
    <row r="187" ht="24.0" customHeight="1">
      <c r="A187" s="347" t="s">
        <v>688</v>
      </c>
      <c r="B187" s="348">
        <v>44382.0</v>
      </c>
      <c r="C187" s="349">
        <v>0.0</v>
      </c>
      <c r="D187" s="349">
        <v>0.0</v>
      </c>
      <c r="E187" s="349">
        <v>0.0</v>
      </c>
      <c r="F187" s="349">
        <v>0.0</v>
      </c>
      <c r="G187" s="349">
        <v>0.0</v>
      </c>
      <c r="H187" s="350">
        <v>0.0</v>
      </c>
      <c r="I187" s="350">
        <v>0.0</v>
      </c>
    </row>
    <row r="188" ht="24.0" customHeight="1">
      <c r="A188" s="347" t="s">
        <v>688</v>
      </c>
      <c r="B188" s="348">
        <v>44383.0</v>
      </c>
      <c r="C188" s="349">
        <v>0.0</v>
      </c>
      <c r="D188" s="349">
        <v>0.0</v>
      </c>
      <c r="E188" s="349">
        <v>0.0</v>
      </c>
      <c r="F188" s="349">
        <v>0.0</v>
      </c>
      <c r="G188" s="349">
        <v>0.0</v>
      </c>
      <c r="H188" s="350">
        <v>0.0</v>
      </c>
      <c r="I188" s="350">
        <v>0.0</v>
      </c>
    </row>
    <row r="189" ht="24.0" customHeight="1">
      <c r="A189" s="347" t="s">
        <v>688</v>
      </c>
      <c r="B189" s="348">
        <v>44384.0</v>
      </c>
      <c r="C189" s="349">
        <v>0.0</v>
      </c>
      <c r="D189" s="349">
        <v>0.0</v>
      </c>
      <c r="E189" s="349">
        <v>0.0</v>
      </c>
      <c r="F189" s="349">
        <v>0.0</v>
      </c>
      <c r="G189" s="349">
        <v>0.0</v>
      </c>
      <c r="H189" s="350">
        <v>0.0</v>
      </c>
      <c r="I189" s="350">
        <v>0.0</v>
      </c>
    </row>
    <row r="190" ht="24.0" customHeight="1">
      <c r="A190" s="347" t="s">
        <v>688</v>
      </c>
      <c r="B190" s="348">
        <v>44385.0</v>
      </c>
      <c r="C190" s="349">
        <v>0.0</v>
      </c>
      <c r="D190" s="349">
        <v>0.0</v>
      </c>
      <c r="E190" s="349">
        <v>0.0</v>
      </c>
      <c r="F190" s="349">
        <v>0.0</v>
      </c>
      <c r="G190" s="349">
        <v>0.0</v>
      </c>
      <c r="H190" s="350">
        <v>0.0</v>
      </c>
      <c r="I190" s="350">
        <v>0.0</v>
      </c>
    </row>
    <row r="191" ht="24.0" customHeight="1">
      <c r="A191" s="347" t="s">
        <v>688</v>
      </c>
      <c r="B191" s="348">
        <v>44386.0</v>
      </c>
      <c r="C191" s="349">
        <v>0.0</v>
      </c>
      <c r="D191" s="349">
        <v>0.0</v>
      </c>
      <c r="E191" s="349">
        <v>0.0</v>
      </c>
      <c r="F191" s="349">
        <v>0.0</v>
      </c>
      <c r="G191" s="349">
        <v>0.0</v>
      </c>
      <c r="H191" s="350">
        <v>0.0</v>
      </c>
      <c r="I191" s="350">
        <v>0.0</v>
      </c>
    </row>
    <row r="192" ht="24.0" customHeight="1">
      <c r="A192" s="347" t="s">
        <v>688</v>
      </c>
      <c r="B192" s="348">
        <v>44387.0</v>
      </c>
      <c r="C192" s="349">
        <v>0.0</v>
      </c>
      <c r="D192" s="349">
        <v>0.0</v>
      </c>
      <c r="E192" s="349">
        <v>0.0</v>
      </c>
      <c r="F192" s="349">
        <v>0.0</v>
      </c>
      <c r="G192" s="349">
        <v>0.0</v>
      </c>
      <c r="H192" s="350">
        <v>0.0</v>
      </c>
      <c r="I192" s="350">
        <v>0.0</v>
      </c>
    </row>
    <row r="193" ht="24.0" customHeight="1">
      <c r="A193" s="347" t="s">
        <v>688</v>
      </c>
      <c r="B193" s="348">
        <v>44388.0</v>
      </c>
      <c r="C193" s="349">
        <v>0.0</v>
      </c>
      <c r="D193" s="349">
        <v>0.0</v>
      </c>
      <c r="E193" s="349">
        <v>0.0</v>
      </c>
      <c r="F193" s="349">
        <v>0.0</v>
      </c>
      <c r="G193" s="349">
        <v>0.0</v>
      </c>
      <c r="H193" s="350">
        <v>0.0</v>
      </c>
      <c r="I193" s="350">
        <v>0.0</v>
      </c>
    </row>
    <row r="194" ht="24.0" customHeight="1">
      <c r="A194" s="347" t="s">
        <v>688</v>
      </c>
      <c r="B194" s="348">
        <v>44389.0</v>
      </c>
      <c r="C194" s="349">
        <v>0.0</v>
      </c>
      <c r="D194" s="349">
        <v>0.0</v>
      </c>
      <c r="E194" s="349">
        <v>0.0</v>
      </c>
      <c r="F194" s="349">
        <v>0.0</v>
      </c>
      <c r="G194" s="349">
        <v>0.0</v>
      </c>
      <c r="H194" s="350">
        <v>0.0</v>
      </c>
      <c r="I194" s="350">
        <v>0.0</v>
      </c>
    </row>
    <row r="195" ht="24.0" customHeight="1">
      <c r="A195" s="347" t="s">
        <v>688</v>
      </c>
      <c r="B195" s="348">
        <v>44390.0</v>
      </c>
      <c r="C195" s="349">
        <v>0.0</v>
      </c>
      <c r="D195" s="349">
        <v>0.0</v>
      </c>
      <c r="E195" s="349">
        <v>0.0</v>
      </c>
      <c r="F195" s="349">
        <v>0.0</v>
      </c>
      <c r="G195" s="349">
        <v>0.0</v>
      </c>
      <c r="H195" s="350">
        <v>0.0</v>
      </c>
      <c r="I195" s="350">
        <v>0.0</v>
      </c>
    </row>
    <row r="196" ht="24.0" customHeight="1">
      <c r="A196" s="347" t="s">
        <v>688</v>
      </c>
      <c r="B196" s="348">
        <v>44391.0</v>
      </c>
      <c r="C196" s="349">
        <v>0.0</v>
      </c>
      <c r="D196" s="349">
        <v>0.0</v>
      </c>
      <c r="E196" s="349">
        <v>0.0</v>
      </c>
      <c r="F196" s="349">
        <v>0.0</v>
      </c>
      <c r="G196" s="349">
        <v>0.0</v>
      </c>
      <c r="H196" s="350">
        <v>0.0</v>
      </c>
      <c r="I196" s="350">
        <v>0.0</v>
      </c>
    </row>
    <row r="197" ht="24.0" customHeight="1">
      <c r="A197" s="347" t="s">
        <v>688</v>
      </c>
      <c r="B197" s="348">
        <v>44392.0</v>
      </c>
      <c r="C197" s="349">
        <v>0.0</v>
      </c>
      <c r="D197" s="349">
        <v>0.0</v>
      </c>
      <c r="E197" s="349">
        <v>0.0</v>
      </c>
      <c r="F197" s="349">
        <v>0.0</v>
      </c>
      <c r="G197" s="349">
        <v>0.0</v>
      </c>
      <c r="H197" s="350">
        <v>0.0</v>
      </c>
      <c r="I197" s="350">
        <v>0.0</v>
      </c>
    </row>
    <row r="198" ht="24.0" customHeight="1">
      <c r="A198" s="347" t="s">
        <v>688</v>
      </c>
      <c r="B198" s="348">
        <v>44393.0</v>
      </c>
      <c r="C198" s="349">
        <v>0.0</v>
      </c>
      <c r="D198" s="349">
        <v>0.0</v>
      </c>
      <c r="E198" s="349">
        <v>0.0</v>
      </c>
      <c r="F198" s="349">
        <v>0.0</v>
      </c>
      <c r="G198" s="349">
        <v>0.0</v>
      </c>
      <c r="H198" s="350">
        <v>0.0</v>
      </c>
      <c r="I198" s="350">
        <v>0.0</v>
      </c>
    </row>
    <row r="199" ht="24.0" customHeight="1">
      <c r="A199" s="347" t="s">
        <v>688</v>
      </c>
      <c r="B199" s="348">
        <v>44394.0</v>
      </c>
      <c r="C199" s="349">
        <v>0.0</v>
      </c>
      <c r="D199" s="349">
        <v>0.0</v>
      </c>
      <c r="E199" s="349">
        <v>0.0</v>
      </c>
      <c r="F199" s="349">
        <v>0.0</v>
      </c>
      <c r="G199" s="349">
        <v>0.0</v>
      </c>
      <c r="H199" s="350">
        <v>0.0</v>
      </c>
      <c r="I199" s="350">
        <v>0.0</v>
      </c>
    </row>
    <row r="200" ht="24.0" customHeight="1">
      <c r="A200" s="347" t="s">
        <v>688</v>
      </c>
      <c r="B200" s="348">
        <v>44395.0</v>
      </c>
      <c r="C200" s="349">
        <v>0.0</v>
      </c>
      <c r="D200" s="349">
        <v>0.0</v>
      </c>
      <c r="E200" s="349">
        <v>0.0</v>
      </c>
      <c r="F200" s="349">
        <v>0.0</v>
      </c>
      <c r="G200" s="349">
        <v>0.0</v>
      </c>
      <c r="H200" s="350">
        <v>0.0</v>
      </c>
      <c r="I200" s="350">
        <v>0.0</v>
      </c>
    </row>
    <row r="201" ht="24.0" customHeight="1">
      <c r="A201" s="347" t="s">
        <v>688</v>
      </c>
      <c r="B201" s="348">
        <v>44396.0</v>
      </c>
      <c r="C201" s="349">
        <v>0.0</v>
      </c>
      <c r="D201" s="349">
        <v>0.0</v>
      </c>
      <c r="E201" s="349">
        <v>0.0</v>
      </c>
      <c r="F201" s="349">
        <v>0.0</v>
      </c>
      <c r="G201" s="349">
        <v>0.0</v>
      </c>
      <c r="H201" s="350">
        <v>0.0</v>
      </c>
      <c r="I201" s="350">
        <v>0.0</v>
      </c>
    </row>
    <row r="202" ht="24.0" customHeight="1">
      <c r="A202" s="347" t="s">
        <v>688</v>
      </c>
      <c r="B202" s="348">
        <v>44397.0</v>
      </c>
      <c r="C202" s="349">
        <v>0.0</v>
      </c>
      <c r="D202" s="349">
        <v>0.0</v>
      </c>
      <c r="E202" s="349">
        <v>0.0</v>
      </c>
      <c r="F202" s="349">
        <v>0.0</v>
      </c>
      <c r="G202" s="349">
        <v>0.0</v>
      </c>
      <c r="H202" s="350">
        <v>0.0</v>
      </c>
      <c r="I202" s="350">
        <v>0.0</v>
      </c>
    </row>
    <row r="203" ht="24.0" customHeight="1">
      <c r="A203" s="347" t="s">
        <v>688</v>
      </c>
      <c r="B203" s="348">
        <v>44398.0</v>
      </c>
      <c r="C203" s="349">
        <v>0.0</v>
      </c>
      <c r="D203" s="349">
        <v>0.0</v>
      </c>
      <c r="E203" s="349">
        <v>0.0</v>
      </c>
      <c r="F203" s="349">
        <v>0.0</v>
      </c>
      <c r="G203" s="349">
        <v>0.0</v>
      </c>
      <c r="H203" s="350">
        <v>0.0</v>
      </c>
      <c r="I203" s="350">
        <v>0.0</v>
      </c>
    </row>
    <row r="204" ht="24.0" customHeight="1">
      <c r="A204" s="347" t="s">
        <v>688</v>
      </c>
      <c r="B204" s="348">
        <v>44399.0</v>
      </c>
      <c r="C204" s="349">
        <v>0.0</v>
      </c>
      <c r="D204" s="349">
        <v>0.0</v>
      </c>
      <c r="E204" s="349">
        <v>0.0</v>
      </c>
      <c r="F204" s="349">
        <v>0.0</v>
      </c>
      <c r="G204" s="349">
        <v>0.0</v>
      </c>
      <c r="H204" s="350">
        <v>0.0</v>
      </c>
      <c r="I204" s="350">
        <v>0.0</v>
      </c>
    </row>
    <row r="205" ht="24.0" customHeight="1">
      <c r="A205" s="347" t="s">
        <v>688</v>
      </c>
      <c r="B205" s="348">
        <v>44400.0</v>
      </c>
      <c r="C205" s="349">
        <v>0.0</v>
      </c>
      <c r="D205" s="349">
        <v>0.0</v>
      </c>
      <c r="E205" s="349">
        <v>0.0</v>
      </c>
      <c r="F205" s="349">
        <v>0.0</v>
      </c>
      <c r="G205" s="349">
        <v>0.0</v>
      </c>
      <c r="H205" s="350">
        <v>0.0</v>
      </c>
      <c r="I205" s="350">
        <v>0.0</v>
      </c>
    </row>
    <row r="206" ht="24.0" customHeight="1">
      <c r="A206" s="347" t="s">
        <v>688</v>
      </c>
      <c r="B206" s="348">
        <v>44401.0</v>
      </c>
      <c r="C206" s="349">
        <v>0.0</v>
      </c>
      <c r="D206" s="349">
        <v>0.0</v>
      </c>
      <c r="E206" s="349">
        <v>0.0</v>
      </c>
      <c r="F206" s="349">
        <v>0.0</v>
      </c>
      <c r="G206" s="349">
        <v>0.0</v>
      </c>
      <c r="H206" s="350">
        <v>0.0</v>
      </c>
      <c r="I206" s="350">
        <v>0.0</v>
      </c>
    </row>
    <row r="207" ht="24.0" customHeight="1">
      <c r="A207" s="347" t="s">
        <v>688</v>
      </c>
      <c r="B207" s="348">
        <v>44402.0</v>
      </c>
      <c r="C207" s="349">
        <v>0.0</v>
      </c>
      <c r="D207" s="349">
        <v>0.0</v>
      </c>
      <c r="E207" s="349">
        <v>0.0</v>
      </c>
      <c r="F207" s="349">
        <v>0.0</v>
      </c>
      <c r="G207" s="349">
        <v>0.0</v>
      </c>
      <c r="H207" s="350">
        <v>0.0</v>
      </c>
      <c r="I207" s="350">
        <v>0.0</v>
      </c>
    </row>
    <row r="208" ht="24.0" customHeight="1">
      <c r="A208" s="347" t="s">
        <v>688</v>
      </c>
      <c r="B208" s="348">
        <v>44403.0</v>
      </c>
      <c r="C208" s="349">
        <v>0.0</v>
      </c>
      <c r="D208" s="349">
        <v>0.0</v>
      </c>
      <c r="E208" s="349">
        <v>0.0</v>
      </c>
      <c r="F208" s="349">
        <v>0.0</v>
      </c>
      <c r="G208" s="349">
        <v>0.0</v>
      </c>
      <c r="H208" s="350">
        <v>0.0</v>
      </c>
      <c r="I208" s="350">
        <v>0.0</v>
      </c>
    </row>
    <row r="209" ht="24.0" customHeight="1">
      <c r="A209" s="347" t="s">
        <v>688</v>
      </c>
      <c r="B209" s="348">
        <v>44404.0</v>
      </c>
      <c r="C209" s="349">
        <v>0.0</v>
      </c>
      <c r="D209" s="349">
        <v>0.0</v>
      </c>
      <c r="E209" s="349">
        <v>0.0</v>
      </c>
      <c r="F209" s="349">
        <v>0.0</v>
      </c>
      <c r="G209" s="349">
        <v>0.0</v>
      </c>
      <c r="H209" s="350">
        <v>0.0</v>
      </c>
      <c r="I209" s="350">
        <v>0.0</v>
      </c>
    </row>
    <row r="210" ht="24.0" customHeight="1">
      <c r="A210" s="347" t="s">
        <v>688</v>
      </c>
      <c r="B210" s="348">
        <v>44405.0</v>
      </c>
      <c r="C210" s="349">
        <v>0.0</v>
      </c>
      <c r="D210" s="349">
        <v>0.0</v>
      </c>
      <c r="E210" s="349">
        <v>0.0</v>
      </c>
      <c r="F210" s="349">
        <v>0.0</v>
      </c>
      <c r="G210" s="349">
        <v>0.0</v>
      </c>
      <c r="H210" s="350">
        <v>0.0</v>
      </c>
      <c r="I210" s="350">
        <v>0.0</v>
      </c>
    </row>
    <row r="211" ht="24.0" customHeight="1">
      <c r="A211" s="347" t="s">
        <v>688</v>
      </c>
      <c r="B211" s="348">
        <v>44406.0</v>
      </c>
      <c r="C211" s="349">
        <v>0.0</v>
      </c>
      <c r="D211" s="349">
        <v>0.0</v>
      </c>
      <c r="E211" s="349">
        <v>0.0</v>
      </c>
      <c r="F211" s="349">
        <v>0.0</v>
      </c>
      <c r="G211" s="349">
        <v>0.0</v>
      </c>
      <c r="H211" s="350">
        <v>0.0</v>
      </c>
      <c r="I211" s="350">
        <v>0.0</v>
      </c>
    </row>
    <row r="212" ht="24.0" customHeight="1">
      <c r="A212" s="347" t="s">
        <v>688</v>
      </c>
      <c r="B212" s="348">
        <v>44407.0</v>
      </c>
      <c r="C212" s="349">
        <v>0.0</v>
      </c>
      <c r="D212" s="349">
        <v>0.0</v>
      </c>
      <c r="E212" s="349">
        <v>0.0</v>
      </c>
      <c r="F212" s="349">
        <v>0.0</v>
      </c>
      <c r="G212" s="349">
        <v>0.0</v>
      </c>
      <c r="H212" s="350">
        <v>0.0</v>
      </c>
      <c r="I212" s="350">
        <v>0.0</v>
      </c>
    </row>
    <row r="213" ht="24.0" customHeight="1">
      <c r="A213" s="347" t="s">
        <v>688</v>
      </c>
      <c r="B213" s="348">
        <v>44408.0</v>
      </c>
      <c r="C213" s="349">
        <v>0.0</v>
      </c>
      <c r="D213" s="349">
        <v>0.0</v>
      </c>
      <c r="E213" s="349">
        <v>0.0</v>
      </c>
      <c r="F213" s="349">
        <v>0.0</v>
      </c>
      <c r="G213" s="349">
        <v>0.0</v>
      </c>
      <c r="H213" s="350">
        <v>0.0</v>
      </c>
      <c r="I213" s="350">
        <v>0.0</v>
      </c>
    </row>
    <row r="214" ht="24.0" customHeight="1">
      <c r="A214" s="347" t="s">
        <v>689</v>
      </c>
      <c r="B214" s="348">
        <v>44409.0</v>
      </c>
      <c r="C214" s="349">
        <v>0.0</v>
      </c>
      <c r="D214" s="349">
        <v>0.0</v>
      </c>
      <c r="E214" s="349">
        <v>0.0</v>
      </c>
      <c r="F214" s="349">
        <v>0.0</v>
      </c>
      <c r="G214" s="349">
        <v>0.0</v>
      </c>
      <c r="H214" s="350">
        <v>0.0</v>
      </c>
      <c r="I214" s="350">
        <v>0.0</v>
      </c>
    </row>
    <row r="215" ht="24.0" customHeight="1">
      <c r="A215" s="347" t="s">
        <v>689</v>
      </c>
      <c r="B215" s="348">
        <v>44410.0</v>
      </c>
      <c r="C215" s="349">
        <v>0.0</v>
      </c>
      <c r="D215" s="349">
        <v>0.0</v>
      </c>
      <c r="E215" s="349">
        <v>0.0</v>
      </c>
      <c r="F215" s="349">
        <v>0.0</v>
      </c>
      <c r="G215" s="349">
        <v>0.0</v>
      </c>
      <c r="H215" s="350">
        <v>0.0</v>
      </c>
      <c r="I215" s="350">
        <v>0.0</v>
      </c>
    </row>
    <row r="216" ht="24.0" customHeight="1">
      <c r="A216" s="347" t="s">
        <v>689</v>
      </c>
      <c r="B216" s="348">
        <v>44411.0</v>
      </c>
      <c r="C216" s="349">
        <v>0.0</v>
      </c>
      <c r="D216" s="349">
        <v>0.0</v>
      </c>
      <c r="E216" s="349">
        <v>0.0</v>
      </c>
      <c r="F216" s="349">
        <v>0.0</v>
      </c>
      <c r="G216" s="349">
        <v>0.0</v>
      </c>
      <c r="H216" s="350">
        <v>0.0</v>
      </c>
      <c r="I216" s="350">
        <v>0.0</v>
      </c>
    </row>
    <row r="217" ht="24.0" customHeight="1">
      <c r="A217" s="347" t="s">
        <v>689</v>
      </c>
      <c r="B217" s="348">
        <v>44412.0</v>
      </c>
      <c r="C217" s="349">
        <v>0.0</v>
      </c>
      <c r="D217" s="349">
        <v>0.0</v>
      </c>
      <c r="E217" s="349">
        <v>0.0</v>
      </c>
      <c r="F217" s="349">
        <v>0.0</v>
      </c>
      <c r="G217" s="349">
        <v>0.0</v>
      </c>
      <c r="H217" s="350">
        <v>0.0</v>
      </c>
      <c r="I217" s="350">
        <v>0.0</v>
      </c>
    </row>
    <row r="218" ht="24.0" customHeight="1">
      <c r="A218" s="347" t="s">
        <v>689</v>
      </c>
      <c r="B218" s="348">
        <v>44413.0</v>
      </c>
      <c r="C218" s="349">
        <v>0.0</v>
      </c>
      <c r="D218" s="349">
        <v>0.0</v>
      </c>
      <c r="E218" s="349">
        <v>0.0</v>
      </c>
      <c r="F218" s="349">
        <v>0.0</v>
      </c>
      <c r="G218" s="349">
        <v>0.0</v>
      </c>
      <c r="H218" s="350">
        <v>0.0</v>
      </c>
      <c r="I218" s="350">
        <v>0.0</v>
      </c>
    </row>
    <row r="219" ht="24.0" customHeight="1">
      <c r="A219" s="347" t="s">
        <v>689</v>
      </c>
      <c r="B219" s="348">
        <v>44414.0</v>
      </c>
      <c r="C219" s="349">
        <v>0.0</v>
      </c>
      <c r="D219" s="349">
        <v>0.0</v>
      </c>
      <c r="E219" s="349">
        <v>0.0</v>
      </c>
      <c r="F219" s="349">
        <v>0.0</v>
      </c>
      <c r="G219" s="349">
        <v>0.0</v>
      </c>
      <c r="H219" s="350">
        <v>0.0</v>
      </c>
      <c r="I219" s="350">
        <v>0.0</v>
      </c>
    </row>
    <row r="220" ht="24.0" customHeight="1">
      <c r="A220" s="347" t="s">
        <v>689</v>
      </c>
      <c r="B220" s="348">
        <v>44415.0</v>
      </c>
      <c r="C220" s="349">
        <v>0.0</v>
      </c>
      <c r="D220" s="349">
        <v>0.0</v>
      </c>
      <c r="E220" s="349">
        <v>0.0</v>
      </c>
      <c r="F220" s="349">
        <v>0.0</v>
      </c>
      <c r="G220" s="349">
        <v>0.0</v>
      </c>
      <c r="H220" s="350">
        <v>0.0</v>
      </c>
      <c r="I220" s="350">
        <v>0.0</v>
      </c>
    </row>
    <row r="221" ht="24.0" customHeight="1">
      <c r="A221" s="347" t="s">
        <v>689</v>
      </c>
      <c r="B221" s="348">
        <v>44416.0</v>
      </c>
      <c r="C221" s="349">
        <v>0.0</v>
      </c>
      <c r="D221" s="349">
        <v>0.0</v>
      </c>
      <c r="E221" s="349">
        <v>0.0</v>
      </c>
      <c r="F221" s="349">
        <v>0.0</v>
      </c>
      <c r="G221" s="349">
        <v>0.0</v>
      </c>
      <c r="H221" s="350">
        <v>0.0</v>
      </c>
      <c r="I221" s="350">
        <v>0.0</v>
      </c>
    </row>
    <row r="222" ht="24.0" customHeight="1">
      <c r="A222" s="347" t="s">
        <v>689</v>
      </c>
      <c r="B222" s="348">
        <v>44417.0</v>
      </c>
      <c r="C222" s="349">
        <v>0.0</v>
      </c>
      <c r="D222" s="349">
        <v>0.0</v>
      </c>
      <c r="E222" s="349">
        <v>0.0</v>
      </c>
      <c r="F222" s="349">
        <v>0.0</v>
      </c>
      <c r="G222" s="349">
        <v>0.0</v>
      </c>
      <c r="H222" s="350">
        <v>0.0</v>
      </c>
      <c r="I222" s="350">
        <v>0.0</v>
      </c>
    </row>
    <row r="223" ht="24.0" customHeight="1">
      <c r="A223" s="347" t="s">
        <v>689</v>
      </c>
      <c r="B223" s="348">
        <v>44418.0</v>
      </c>
      <c r="C223" s="349">
        <v>0.0</v>
      </c>
      <c r="D223" s="349">
        <v>0.0</v>
      </c>
      <c r="E223" s="349">
        <v>0.0</v>
      </c>
      <c r="F223" s="349">
        <v>0.0</v>
      </c>
      <c r="G223" s="349">
        <v>0.0</v>
      </c>
      <c r="H223" s="350">
        <v>0.0</v>
      </c>
      <c r="I223" s="350">
        <v>0.0</v>
      </c>
    </row>
    <row r="224" ht="24.0" customHeight="1">
      <c r="A224" s="347" t="s">
        <v>689</v>
      </c>
      <c r="B224" s="348">
        <v>44419.0</v>
      </c>
      <c r="C224" s="349">
        <v>0.0</v>
      </c>
      <c r="D224" s="349">
        <v>0.0</v>
      </c>
      <c r="E224" s="349">
        <v>0.0</v>
      </c>
      <c r="F224" s="349">
        <v>0.0</v>
      </c>
      <c r="G224" s="349">
        <v>0.0</v>
      </c>
      <c r="H224" s="350">
        <v>0.0</v>
      </c>
      <c r="I224" s="350">
        <v>0.0</v>
      </c>
    </row>
    <row r="225" ht="24.0" customHeight="1">
      <c r="A225" s="347" t="s">
        <v>689</v>
      </c>
      <c r="B225" s="348">
        <v>44420.0</v>
      </c>
      <c r="C225" s="349">
        <v>0.0</v>
      </c>
      <c r="D225" s="349">
        <v>0.0</v>
      </c>
      <c r="E225" s="349">
        <v>0.0</v>
      </c>
      <c r="F225" s="349">
        <v>0.0</v>
      </c>
      <c r="G225" s="349">
        <v>0.0</v>
      </c>
      <c r="H225" s="350">
        <v>0.0</v>
      </c>
      <c r="I225" s="350">
        <v>0.0</v>
      </c>
    </row>
    <row r="226" ht="24.0" customHeight="1">
      <c r="A226" s="347" t="s">
        <v>689</v>
      </c>
      <c r="B226" s="348">
        <v>44421.0</v>
      </c>
      <c r="C226" s="349">
        <v>0.0</v>
      </c>
      <c r="D226" s="349">
        <v>0.0</v>
      </c>
      <c r="E226" s="349">
        <v>0.0</v>
      </c>
      <c r="F226" s="349">
        <v>0.0</v>
      </c>
      <c r="G226" s="349">
        <v>0.0</v>
      </c>
      <c r="H226" s="350">
        <v>0.0</v>
      </c>
      <c r="I226" s="350">
        <v>0.0</v>
      </c>
    </row>
    <row r="227" ht="24.0" customHeight="1">
      <c r="A227" s="347" t="s">
        <v>689</v>
      </c>
      <c r="B227" s="348">
        <v>44422.0</v>
      </c>
      <c r="C227" s="349">
        <v>0.0</v>
      </c>
      <c r="D227" s="349">
        <v>0.0</v>
      </c>
      <c r="E227" s="349">
        <v>0.0</v>
      </c>
      <c r="F227" s="349">
        <v>0.0</v>
      </c>
      <c r="G227" s="349">
        <v>0.0</v>
      </c>
      <c r="H227" s="350">
        <v>0.0</v>
      </c>
      <c r="I227" s="350">
        <v>0.0</v>
      </c>
    </row>
    <row r="228" ht="24.0" customHeight="1">
      <c r="A228" s="347" t="s">
        <v>689</v>
      </c>
      <c r="B228" s="348">
        <v>44423.0</v>
      </c>
      <c r="C228" s="349">
        <v>0.0</v>
      </c>
      <c r="D228" s="349">
        <v>0.0</v>
      </c>
      <c r="E228" s="349">
        <v>0.0</v>
      </c>
      <c r="F228" s="349">
        <v>0.0</v>
      </c>
      <c r="G228" s="349">
        <v>0.0</v>
      </c>
      <c r="H228" s="350">
        <v>0.0</v>
      </c>
      <c r="I228" s="350">
        <v>0.0</v>
      </c>
    </row>
    <row r="229" ht="24.0" customHeight="1">
      <c r="A229" s="347" t="s">
        <v>689</v>
      </c>
      <c r="B229" s="348">
        <v>44424.0</v>
      </c>
      <c r="C229" s="349">
        <v>0.0</v>
      </c>
      <c r="D229" s="349">
        <v>0.0</v>
      </c>
      <c r="E229" s="349">
        <v>0.0</v>
      </c>
      <c r="F229" s="349">
        <v>0.0</v>
      </c>
      <c r="G229" s="349">
        <v>0.0</v>
      </c>
      <c r="H229" s="350">
        <v>0.0</v>
      </c>
      <c r="I229" s="350">
        <v>0.0</v>
      </c>
    </row>
    <row r="230" ht="24.0" customHeight="1">
      <c r="A230" s="347" t="s">
        <v>689</v>
      </c>
      <c r="B230" s="348">
        <v>44425.0</v>
      </c>
      <c r="C230" s="349">
        <v>0.0</v>
      </c>
      <c r="D230" s="349">
        <v>0.0</v>
      </c>
      <c r="E230" s="349">
        <v>0.0</v>
      </c>
      <c r="F230" s="349">
        <v>0.0</v>
      </c>
      <c r="G230" s="349">
        <v>0.0</v>
      </c>
      <c r="H230" s="350">
        <v>0.0</v>
      </c>
      <c r="I230" s="350">
        <v>0.0</v>
      </c>
    </row>
    <row r="231" ht="24.0" customHeight="1">
      <c r="A231" s="347" t="s">
        <v>689</v>
      </c>
      <c r="B231" s="348">
        <v>44426.0</v>
      </c>
      <c r="C231" s="349">
        <v>0.0</v>
      </c>
      <c r="D231" s="349">
        <v>0.0</v>
      </c>
      <c r="E231" s="349">
        <v>0.0</v>
      </c>
      <c r="F231" s="349">
        <v>0.0</v>
      </c>
      <c r="G231" s="349">
        <v>0.0</v>
      </c>
      <c r="H231" s="350">
        <v>0.0</v>
      </c>
      <c r="I231" s="350">
        <v>0.0</v>
      </c>
    </row>
    <row r="232" ht="24.0" customHeight="1">
      <c r="A232" s="347" t="s">
        <v>689</v>
      </c>
      <c r="B232" s="348">
        <v>44427.0</v>
      </c>
      <c r="C232" s="349">
        <v>0.0</v>
      </c>
      <c r="D232" s="349">
        <v>0.0</v>
      </c>
      <c r="E232" s="349">
        <v>0.0</v>
      </c>
      <c r="F232" s="349">
        <v>0.0</v>
      </c>
      <c r="G232" s="349">
        <v>0.0</v>
      </c>
      <c r="H232" s="350">
        <v>0.0</v>
      </c>
      <c r="I232" s="350">
        <v>0.0</v>
      </c>
    </row>
    <row r="233" ht="24.0" customHeight="1">
      <c r="A233" s="347" t="s">
        <v>689</v>
      </c>
      <c r="B233" s="348">
        <v>44428.0</v>
      </c>
      <c r="C233" s="349">
        <v>0.0</v>
      </c>
      <c r="D233" s="349">
        <v>0.0</v>
      </c>
      <c r="E233" s="349">
        <v>0.0</v>
      </c>
      <c r="F233" s="349">
        <v>0.0</v>
      </c>
      <c r="G233" s="349">
        <v>0.0</v>
      </c>
      <c r="H233" s="350">
        <v>0.0</v>
      </c>
      <c r="I233" s="350">
        <v>0.0</v>
      </c>
    </row>
    <row r="234" ht="24.0" customHeight="1">
      <c r="A234" s="347" t="s">
        <v>689</v>
      </c>
      <c r="B234" s="348">
        <v>44429.0</v>
      </c>
      <c r="C234" s="349">
        <v>0.0</v>
      </c>
      <c r="D234" s="349">
        <v>0.0</v>
      </c>
      <c r="E234" s="349">
        <v>0.0</v>
      </c>
      <c r="F234" s="349">
        <v>0.0</v>
      </c>
      <c r="G234" s="349">
        <v>0.0</v>
      </c>
      <c r="H234" s="350">
        <v>0.0</v>
      </c>
      <c r="I234" s="350">
        <v>0.0</v>
      </c>
    </row>
    <row r="235" ht="24.0" customHeight="1">
      <c r="A235" s="347" t="s">
        <v>689</v>
      </c>
      <c r="B235" s="348">
        <v>44430.0</v>
      </c>
      <c r="C235" s="349">
        <v>0.0</v>
      </c>
      <c r="D235" s="349">
        <v>0.0</v>
      </c>
      <c r="E235" s="349">
        <v>0.0</v>
      </c>
      <c r="F235" s="349">
        <v>0.0</v>
      </c>
      <c r="G235" s="349">
        <v>0.0</v>
      </c>
      <c r="H235" s="350">
        <v>0.0</v>
      </c>
      <c r="I235" s="350">
        <v>0.0</v>
      </c>
    </row>
    <row r="236" ht="24.0" customHeight="1">
      <c r="A236" s="347" t="s">
        <v>689</v>
      </c>
      <c r="B236" s="348">
        <v>44431.0</v>
      </c>
      <c r="C236" s="349">
        <v>0.0</v>
      </c>
      <c r="D236" s="349">
        <v>0.0</v>
      </c>
      <c r="E236" s="349">
        <v>0.0</v>
      </c>
      <c r="F236" s="349">
        <v>0.0</v>
      </c>
      <c r="G236" s="349">
        <v>0.0</v>
      </c>
      <c r="H236" s="350">
        <v>0.0</v>
      </c>
      <c r="I236" s="350">
        <v>0.0</v>
      </c>
    </row>
    <row r="237" ht="24.0" customHeight="1">
      <c r="A237" s="347" t="s">
        <v>689</v>
      </c>
      <c r="B237" s="348">
        <v>44432.0</v>
      </c>
      <c r="C237" s="349">
        <v>0.0</v>
      </c>
      <c r="D237" s="349">
        <v>0.0</v>
      </c>
      <c r="E237" s="349">
        <v>0.0</v>
      </c>
      <c r="F237" s="349">
        <v>0.0</v>
      </c>
      <c r="G237" s="349">
        <v>0.0</v>
      </c>
      <c r="H237" s="350">
        <v>0.0</v>
      </c>
      <c r="I237" s="350">
        <v>0.0</v>
      </c>
    </row>
    <row r="238" ht="24.0" customHeight="1">
      <c r="A238" s="347" t="s">
        <v>689</v>
      </c>
      <c r="B238" s="348">
        <v>44433.0</v>
      </c>
      <c r="C238" s="349">
        <v>0.0</v>
      </c>
      <c r="D238" s="349">
        <v>0.0</v>
      </c>
      <c r="E238" s="349">
        <v>0.0</v>
      </c>
      <c r="F238" s="349">
        <v>0.0</v>
      </c>
      <c r="G238" s="349">
        <v>0.0</v>
      </c>
      <c r="H238" s="350">
        <v>0.0</v>
      </c>
      <c r="I238" s="350">
        <v>0.0</v>
      </c>
    </row>
    <row r="239" ht="24.0" customHeight="1">
      <c r="A239" s="347" t="s">
        <v>689</v>
      </c>
      <c r="B239" s="348">
        <v>44434.0</v>
      </c>
      <c r="C239" s="349">
        <v>0.0</v>
      </c>
      <c r="D239" s="349">
        <v>0.0</v>
      </c>
      <c r="E239" s="349">
        <v>0.0</v>
      </c>
      <c r="F239" s="349">
        <v>0.0</v>
      </c>
      <c r="G239" s="349">
        <v>0.0</v>
      </c>
      <c r="H239" s="350">
        <v>0.0</v>
      </c>
      <c r="I239" s="350">
        <v>0.0</v>
      </c>
    </row>
    <row r="240" ht="24.0" customHeight="1">
      <c r="A240" s="347" t="s">
        <v>689</v>
      </c>
      <c r="B240" s="348">
        <v>44435.0</v>
      </c>
      <c r="C240" s="349">
        <v>0.0</v>
      </c>
      <c r="D240" s="349">
        <v>0.0</v>
      </c>
      <c r="E240" s="349">
        <v>0.0</v>
      </c>
      <c r="F240" s="349">
        <v>0.0</v>
      </c>
      <c r="G240" s="349">
        <v>0.0</v>
      </c>
      <c r="H240" s="350">
        <v>0.0</v>
      </c>
      <c r="I240" s="350">
        <v>0.0</v>
      </c>
    </row>
    <row r="241" ht="24.0" customHeight="1">
      <c r="A241" s="347" t="s">
        <v>689</v>
      </c>
      <c r="B241" s="348">
        <v>44436.0</v>
      </c>
      <c r="C241" s="349">
        <v>0.0</v>
      </c>
      <c r="D241" s="349">
        <v>0.0</v>
      </c>
      <c r="E241" s="349">
        <v>0.0</v>
      </c>
      <c r="F241" s="349">
        <v>0.0</v>
      </c>
      <c r="G241" s="349">
        <v>0.0</v>
      </c>
      <c r="H241" s="350">
        <v>0.0</v>
      </c>
      <c r="I241" s="350">
        <v>0.0</v>
      </c>
    </row>
    <row r="242" ht="24.0" customHeight="1">
      <c r="A242" s="347" t="s">
        <v>689</v>
      </c>
      <c r="B242" s="348">
        <v>44437.0</v>
      </c>
      <c r="C242" s="349">
        <v>0.0</v>
      </c>
      <c r="D242" s="349">
        <v>0.0</v>
      </c>
      <c r="E242" s="349">
        <v>0.0</v>
      </c>
      <c r="F242" s="349">
        <v>0.0</v>
      </c>
      <c r="G242" s="349">
        <v>0.0</v>
      </c>
      <c r="H242" s="350">
        <v>0.0</v>
      </c>
      <c r="I242" s="350">
        <v>0.0</v>
      </c>
    </row>
    <row r="243" ht="24.0" customHeight="1">
      <c r="A243" s="347" t="s">
        <v>689</v>
      </c>
      <c r="B243" s="348">
        <v>44438.0</v>
      </c>
      <c r="C243" s="349">
        <v>0.0</v>
      </c>
      <c r="D243" s="349">
        <v>0.0</v>
      </c>
      <c r="E243" s="349">
        <v>0.0</v>
      </c>
      <c r="F243" s="349">
        <v>0.0</v>
      </c>
      <c r="G243" s="349">
        <v>0.0</v>
      </c>
      <c r="H243" s="350">
        <v>0.0</v>
      </c>
      <c r="I243" s="350">
        <v>0.0</v>
      </c>
    </row>
    <row r="244" ht="24.0" customHeight="1">
      <c r="A244" s="347" t="s">
        <v>689</v>
      </c>
      <c r="B244" s="348">
        <v>44439.0</v>
      </c>
      <c r="C244" s="349">
        <v>0.0</v>
      </c>
      <c r="D244" s="349">
        <v>0.0</v>
      </c>
      <c r="E244" s="349">
        <v>0.0</v>
      </c>
      <c r="F244" s="349">
        <v>0.0</v>
      </c>
      <c r="G244" s="349">
        <v>0.0</v>
      </c>
      <c r="H244" s="350">
        <v>0.0</v>
      </c>
      <c r="I244" s="350">
        <v>0.0</v>
      </c>
    </row>
    <row r="245" ht="24.0" customHeight="1">
      <c r="A245" s="347" t="s">
        <v>700</v>
      </c>
      <c r="B245" s="348">
        <v>44440.0</v>
      </c>
      <c r="C245" s="349">
        <v>0.0</v>
      </c>
      <c r="D245" s="349">
        <v>0.0</v>
      </c>
      <c r="E245" s="349">
        <v>0.0</v>
      </c>
      <c r="F245" s="349">
        <v>0.0</v>
      </c>
      <c r="G245" s="349">
        <v>0.0</v>
      </c>
      <c r="H245" s="350">
        <v>0.0</v>
      </c>
      <c r="I245" s="350">
        <v>0.0</v>
      </c>
    </row>
    <row r="246" ht="24.0" customHeight="1">
      <c r="A246" s="347" t="s">
        <v>700</v>
      </c>
      <c r="B246" s="348">
        <v>44441.0</v>
      </c>
      <c r="C246" s="349">
        <v>0.0</v>
      </c>
      <c r="D246" s="349">
        <v>0.0</v>
      </c>
      <c r="E246" s="349">
        <v>0.0</v>
      </c>
      <c r="F246" s="349">
        <v>0.0</v>
      </c>
      <c r="G246" s="349">
        <v>0.0</v>
      </c>
      <c r="H246" s="350">
        <v>0.0</v>
      </c>
      <c r="I246" s="350">
        <v>0.0</v>
      </c>
    </row>
    <row r="247" ht="24.0" customHeight="1">
      <c r="A247" s="347" t="s">
        <v>700</v>
      </c>
      <c r="B247" s="348">
        <v>44442.0</v>
      </c>
      <c r="C247" s="349">
        <v>0.0</v>
      </c>
      <c r="D247" s="349">
        <v>0.0</v>
      </c>
      <c r="E247" s="349">
        <v>0.0</v>
      </c>
      <c r="F247" s="349">
        <v>0.0</v>
      </c>
      <c r="G247" s="349">
        <v>0.0</v>
      </c>
      <c r="H247" s="350">
        <v>0.0</v>
      </c>
      <c r="I247" s="350">
        <v>0.0</v>
      </c>
    </row>
    <row r="248" ht="24.0" customHeight="1">
      <c r="A248" s="347" t="s">
        <v>700</v>
      </c>
      <c r="B248" s="348">
        <v>44443.0</v>
      </c>
      <c r="C248" s="349">
        <v>0.0</v>
      </c>
      <c r="D248" s="349">
        <v>0.0</v>
      </c>
      <c r="E248" s="349">
        <v>0.0</v>
      </c>
      <c r="F248" s="349">
        <v>0.0</v>
      </c>
      <c r="G248" s="349">
        <v>0.0</v>
      </c>
      <c r="H248" s="350">
        <v>0.0</v>
      </c>
      <c r="I248" s="350">
        <v>0.0</v>
      </c>
    </row>
    <row r="249" ht="24.0" customHeight="1">
      <c r="A249" s="347" t="s">
        <v>700</v>
      </c>
      <c r="B249" s="348">
        <v>44444.0</v>
      </c>
      <c r="C249" s="349">
        <v>0.0</v>
      </c>
      <c r="D249" s="349">
        <v>0.0</v>
      </c>
      <c r="E249" s="349">
        <v>0.0</v>
      </c>
      <c r="F249" s="349">
        <v>0.0</v>
      </c>
      <c r="G249" s="349">
        <v>0.0</v>
      </c>
      <c r="H249" s="350">
        <v>0.0</v>
      </c>
      <c r="I249" s="350">
        <v>0.0</v>
      </c>
    </row>
    <row r="250" ht="24.0" customHeight="1">
      <c r="A250" s="347" t="s">
        <v>700</v>
      </c>
      <c r="B250" s="348">
        <v>44445.0</v>
      </c>
      <c r="C250" s="349">
        <v>0.0</v>
      </c>
      <c r="D250" s="349">
        <v>0.0</v>
      </c>
      <c r="E250" s="349">
        <v>0.0</v>
      </c>
      <c r="F250" s="349">
        <v>0.0</v>
      </c>
      <c r="G250" s="349">
        <v>0.0</v>
      </c>
      <c r="H250" s="350">
        <v>0.0</v>
      </c>
      <c r="I250" s="350">
        <v>0.0</v>
      </c>
    </row>
    <row r="251" ht="24.0" customHeight="1">
      <c r="A251" s="347" t="s">
        <v>700</v>
      </c>
      <c r="B251" s="348">
        <v>44446.0</v>
      </c>
      <c r="C251" s="349">
        <v>0.0</v>
      </c>
      <c r="D251" s="349">
        <v>0.0</v>
      </c>
      <c r="E251" s="349">
        <v>0.0</v>
      </c>
      <c r="F251" s="349">
        <v>0.0</v>
      </c>
      <c r="G251" s="349">
        <v>0.0</v>
      </c>
      <c r="H251" s="350">
        <v>0.0</v>
      </c>
      <c r="I251" s="350">
        <v>0.0</v>
      </c>
    </row>
    <row r="252" ht="24.0" customHeight="1">
      <c r="A252" s="347" t="s">
        <v>700</v>
      </c>
      <c r="B252" s="348">
        <v>44447.0</v>
      </c>
      <c r="C252" s="349">
        <v>0.0</v>
      </c>
      <c r="D252" s="349">
        <v>0.0</v>
      </c>
      <c r="E252" s="349">
        <v>0.0</v>
      </c>
      <c r="F252" s="349">
        <v>0.0</v>
      </c>
      <c r="G252" s="349">
        <v>0.0</v>
      </c>
      <c r="H252" s="350">
        <v>0.0</v>
      </c>
      <c r="I252" s="350">
        <v>0.0</v>
      </c>
    </row>
    <row r="253" ht="24.0" customHeight="1">
      <c r="A253" s="347" t="s">
        <v>700</v>
      </c>
      <c r="B253" s="348">
        <v>44448.0</v>
      </c>
      <c r="C253" s="349">
        <v>0.0</v>
      </c>
      <c r="D253" s="349">
        <v>0.0</v>
      </c>
      <c r="E253" s="349">
        <v>0.0</v>
      </c>
      <c r="F253" s="349">
        <v>0.0</v>
      </c>
      <c r="G253" s="349">
        <v>0.0</v>
      </c>
      <c r="H253" s="350">
        <v>0.0</v>
      </c>
      <c r="I253" s="350">
        <v>0.0</v>
      </c>
    </row>
    <row r="254" ht="24.0" customHeight="1">
      <c r="A254" s="347" t="s">
        <v>700</v>
      </c>
      <c r="B254" s="348">
        <v>44449.0</v>
      </c>
      <c r="C254" s="349">
        <v>0.0</v>
      </c>
      <c r="D254" s="349">
        <v>0.0</v>
      </c>
      <c r="E254" s="349">
        <v>0.0</v>
      </c>
      <c r="F254" s="349">
        <v>0.0</v>
      </c>
      <c r="G254" s="349">
        <v>0.0</v>
      </c>
      <c r="H254" s="350">
        <v>0.0</v>
      </c>
      <c r="I254" s="350">
        <v>0.0</v>
      </c>
    </row>
    <row r="255" ht="24.0" customHeight="1">
      <c r="A255" s="347" t="s">
        <v>700</v>
      </c>
      <c r="B255" s="348">
        <v>44450.0</v>
      </c>
      <c r="C255" s="349">
        <v>0.0</v>
      </c>
      <c r="D255" s="349">
        <v>0.0</v>
      </c>
      <c r="E255" s="349">
        <v>0.0</v>
      </c>
      <c r="F255" s="349">
        <v>0.0</v>
      </c>
      <c r="G255" s="349">
        <v>0.0</v>
      </c>
      <c r="H255" s="350">
        <v>0.0</v>
      </c>
      <c r="I255" s="350">
        <v>0.0</v>
      </c>
    </row>
    <row r="256" ht="24.0" customHeight="1">
      <c r="A256" s="347" t="s">
        <v>700</v>
      </c>
      <c r="B256" s="348">
        <v>44451.0</v>
      </c>
      <c r="C256" s="349">
        <v>0.0</v>
      </c>
      <c r="D256" s="349">
        <v>0.0</v>
      </c>
      <c r="E256" s="349">
        <v>0.0</v>
      </c>
      <c r="F256" s="349">
        <v>0.0</v>
      </c>
      <c r="G256" s="349">
        <v>0.0</v>
      </c>
      <c r="H256" s="350">
        <v>0.0</v>
      </c>
      <c r="I256" s="350">
        <v>0.0</v>
      </c>
    </row>
    <row r="257" ht="24.0" customHeight="1">
      <c r="A257" s="347" t="s">
        <v>700</v>
      </c>
      <c r="B257" s="348">
        <v>44452.0</v>
      </c>
      <c r="C257" s="349">
        <v>0.0</v>
      </c>
      <c r="D257" s="349">
        <v>0.0</v>
      </c>
      <c r="E257" s="349">
        <v>0.0</v>
      </c>
      <c r="F257" s="349">
        <v>0.0</v>
      </c>
      <c r="G257" s="349">
        <v>0.0</v>
      </c>
      <c r="H257" s="350">
        <v>0.0</v>
      </c>
      <c r="I257" s="350">
        <v>0.0</v>
      </c>
    </row>
    <row r="258" ht="24.0" customHeight="1">
      <c r="A258" s="347" t="s">
        <v>700</v>
      </c>
      <c r="B258" s="348">
        <v>44453.0</v>
      </c>
      <c r="C258" s="349">
        <v>0.0</v>
      </c>
      <c r="D258" s="349">
        <v>0.0</v>
      </c>
      <c r="E258" s="349">
        <v>0.0</v>
      </c>
      <c r="F258" s="349">
        <v>0.0</v>
      </c>
      <c r="G258" s="349">
        <v>0.0</v>
      </c>
      <c r="H258" s="350">
        <v>0.0</v>
      </c>
      <c r="I258" s="350">
        <v>0.0</v>
      </c>
    </row>
    <row r="259" ht="24.0" customHeight="1">
      <c r="A259" s="347" t="s">
        <v>700</v>
      </c>
      <c r="B259" s="348">
        <v>44454.0</v>
      </c>
      <c r="C259" s="349">
        <v>0.0</v>
      </c>
      <c r="D259" s="349">
        <v>0.0</v>
      </c>
      <c r="E259" s="349">
        <v>0.0</v>
      </c>
      <c r="F259" s="349">
        <v>0.0</v>
      </c>
      <c r="G259" s="349">
        <v>0.0</v>
      </c>
      <c r="H259" s="350">
        <v>0.0</v>
      </c>
      <c r="I259" s="350">
        <v>0.0</v>
      </c>
    </row>
    <row r="260" ht="24.0" customHeight="1">
      <c r="A260" s="347" t="s">
        <v>700</v>
      </c>
      <c r="B260" s="348">
        <v>44455.0</v>
      </c>
      <c r="C260" s="349">
        <v>0.0</v>
      </c>
      <c r="D260" s="349">
        <v>0.0</v>
      </c>
      <c r="E260" s="349">
        <v>0.0</v>
      </c>
      <c r="F260" s="349">
        <v>0.0</v>
      </c>
      <c r="G260" s="349">
        <v>0.0</v>
      </c>
      <c r="H260" s="350">
        <v>0.0</v>
      </c>
      <c r="I260" s="350">
        <v>0.0</v>
      </c>
    </row>
    <row r="261" ht="24.0" customHeight="1">
      <c r="A261" s="347" t="s">
        <v>700</v>
      </c>
      <c r="B261" s="348">
        <v>44456.0</v>
      </c>
      <c r="C261" s="349">
        <v>0.0</v>
      </c>
      <c r="D261" s="349">
        <v>0.0</v>
      </c>
      <c r="E261" s="349">
        <v>0.0</v>
      </c>
      <c r="F261" s="349">
        <v>0.0</v>
      </c>
      <c r="G261" s="349">
        <v>0.0</v>
      </c>
      <c r="H261" s="350">
        <v>0.0</v>
      </c>
      <c r="I261" s="350">
        <v>0.0</v>
      </c>
    </row>
    <row r="262" ht="24.0" customHeight="1">
      <c r="A262" s="347" t="s">
        <v>700</v>
      </c>
      <c r="B262" s="348">
        <v>44457.0</v>
      </c>
      <c r="C262" s="349">
        <v>0.0</v>
      </c>
      <c r="D262" s="349">
        <v>0.0</v>
      </c>
      <c r="E262" s="349">
        <v>0.0</v>
      </c>
      <c r="F262" s="349">
        <v>0.0</v>
      </c>
      <c r="G262" s="349">
        <v>0.0</v>
      </c>
      <c r="H262" s="350">
        <v>0.0</v>
      </c>
      <c r="I262" s="350">
        <v>0.0</v>
      </c>
    </row>
    <row r="263" ht="24.0" customHeight="1">
      <c r="A263" s="347" t="s">
        <v>700</v>
      </c>
      <c r="B263" s="348">
        <v>44458.0</v>
      </c>
      <c r="C263" s="349">
        <v>0.0</v>
      </c>
      <c r="D263" s="349">
        <v>0.0</v>
      </c>
      <c r="E263" s="349">
        <v>0.0</v>
      </c>
      <c r="F263" s="349">
        <v>0.0</v>
      </c>
      <c r="G263" s="349">
        <v>0.0</v>
      </c>
      <c r="H263" s="350">
        <v>0.0</v>
      </c>
      <c r="I263" s="350">
        <v>0.0</v>
      </c>
    </row>
    <row r="264" ht="24.0" customHeight="1">
      <c r="A264" s="347" t="s">
        <v>700</v>
      </c>
      <c r="B264" s="348">
        <v>44459.0</v>
      </c>
      <c r="C264" s="349">
        <v>0.0</v>
      </c>
      <c r="D264" s="349">
        <v>0.0</v>
      </c>
      <c r="E264" s="349">
        <v>0.0</v>
      </c>
      <c r="F264" s="349">
        <v>0.0</v>
      </c>
      <c r="G264" s="349">
        <v>0.0</v>
      </c>
      <c r="H264" s="350">
        <v>0.0</v>
      </c>
      <c r="I264" s="350">
        <v>0.0</v>
      </c>
    </row>
    <row r="265" ht="24.0" customHeight="1">
      <c r="A265" s="347" t="s">
        <v>700</v>
      </c>
      <c r="B265" s="348">
        <v>44460.0</v>
      </c>
      <c r="C265" s="349">
        <v>0.0</v>
      </c>
      <c r="D265" s="349">
        <v>0.0</v>
      </c>
      <c r="E265" s="349">
        <v>0.0</v>
      </c>
      <c r="F265" s="349">
        <v>0.0</v>
      </c>
      <c r="G265" s="349">
        <v>0.0</v>
      </c>
      <c r="H265" s="350">
        <v>0.0</v>
      </c>
      <c r="I265" s="350">
        <v>0.0</v>
      </c>
    </row>
    <row r="266" ht="24.0" customHeight="1">
      <c r="A266" s="347" t="s">
        <v>700</v>
      </c>
      <c r="B266" s="348">
        <v>44461.0</v>
      </c>
      <c r="C266" s="349">
        <v>0.0</v>
      </c>
      <c r="D266" s="349">
        <v>0.0</v>
      </c>
      <c r="E266" s="349">
        <v>0.0</v>
      </c>
      <c r="F266" s="349">
        <v>0.0</v>
      </c>
      <c r="G266" s="349">
        <v>0.0</v>
      </c>
      <c r="H266" s="350">
        <v>0.0</v>
      </c>
      <c r="I266" s="350">
        <v>0.0</v>
      </c>
    </row>
    <row r="267" ht="24.0" customHeight="1">
      <c r="A267" s="347" t="s">
        <v>700</v>
      </c>
      <c r="B267" s="348">
        <v>44462.0</v>
      </c>
      <c r="C267" s="349">
        <v>0.0</v>
      </c>
      <c r="D267" s="349">
        <v>0.0</v>
      </c>
      <c r="E267" s="349">
        <v>0.0</v>
      </c>
      <c r="F267" s="349">
        <v>0.0</v>
      </c>
      <c r="G267" s="349">
        <v>0.0</v>
      </c>
      <c r="H267" s="350">
        <v>0.0</v>
      </c>
      <c r="I267" s="350">
        <v>0.0</v>
      </c>
    </row>
    <row r="268" ht="24.0" customHeight="1">
      <c r="A268" s="347" t="s">
        <v>700</v>
      </c>
      <c r="B268" s="348">
        <v>44463.0</v>
      </c>
      <c r="C268" s="349">
        <v>0.0</v>
      </c>
      <c r="D268" s="349">
        <v>0.0</v>
      </c>
      <c r="E268" s="349">
        <v>0.0</v>
      </c>
      <c r="F268" s="349">
        <v>0.0</v>
      </c>
      <c r="G268" s="349">
        <v>0.0</v>
      </c>
      <c r="H268" s="350">
        <v>0.0</v>
      </c>
      <c r="I268" s="350">
        <v>0.0</v>
      </c>
    </row>
    <row r="269" ht="24.0" customHeight="1">
      <c r="A269" s="347" t="s">
        <v>700</v>
      </c>
      <c r="B269" s="348">
        <v>44464.0</v>
      </c>
      <c r="C269" s="349">
        <v>0.0</v>
      </c>
      <c r="D269" s="349">
        <v>0.0</v>
      </c>
      <c r="E269" s="349">
        <v>0.0</v>
      </c>
      <c r="F269" s="349">
        <v>0.0</v>
      </c>
      <c r="G269" s="349">
        <v>0.0</v>
      </c>
      <c r="H269" s="350">
        <v>0.0</v>
      </c>
      <c r="I269" s="350">
        <v>0.0</v>
      </c>
    </row>
    <row r="270" ht="24.0" customHeight="1">
      <c r="A270" s="347" t="s">
        <v>700</v>
      </c>
      <c r="B270" s="348">
        <v>44465.0</v>
      </c>
      <c r="C270" s="349">
        <v>0.0</v>
      </c>
      <c r="D270" s="349">
        <v>0.0</v>
      </c>
      <c r="E270" s="349">
        <v>0.0</v>
      </c>
      <c r="F270" s="349">
        <v>0.0</v>
      </c>
      <c r="G270" s="349">
        <v>0.0</v>
      </c>
      <c r="H270" s="350">
        <v>0.0</v>
      </c>
      <c r="I270" s="350">
        <v>0.0</v>
      </c>
    </row>
    <row r="271" ht="24.0" customHeight="1">
      <c r="A271" s="347" t="s">
        <v>700</v>
      </c>
      <c r="B271" s="348">
        <v>44466.0</v>
      </c>
      <c r="C271" s="349">
        <v>0.0</v>
      </c>
      <c r="D271" s="349">
        <v>0.0</v>
      </c>
      <c r="E271" s="349">
        <v>0.0</v>
      </c>
      <c r="F271" s="349">
        <v>0.0</v>
      </c>
      <c r="G271" s="349">
        <v>0.0</v>
      </c>
      <c r="H271" s="350">
        <v>0.0</v>
      </c>
      <c r="I271" s="350">
        <v>0.0</v>
      </c>
    </row>
    <row r="272" ht="24.0" customHeight="1">
      <c r="A272" s="347" t="s">
        <v>700</v>
      </c>
      <c r="B272" s="348">
        <v>44467.0</v>
      </c>
      <c r="C272" s="349">
        <v>0.0</v>
      </c>
      <c r="D272" s="349">
        <v>0.0</v>
      </c>
      <c r="E272" s="349">
        <v>0.0</v>
      </c>
      <c r="F272" s="349">
        <v>0.0</v>
      </c>
      <c r="G272" s="349">
        <v>0.0</v>
      </c>
      <c r="H272" s="350">
        <v>0.0</v>
      </c>
      <c r="I272" s="350">
        <v>0.0</v>
      </c>
    </row>
    <row r="273" ht="24.0" customHeight="1">
      <c r="A273" s="347" t="s">
        <v>700</v>
      </c>
      <c r="B273" s="348">
        <v>44468.0</v>
      </c>
      <c r="C273" s="349">
        <v>0.0</v>
      </c>
      <c r="D273" s="349">
        <v>0.0</v>
      </c>
      <c r="E273" s="349">
        <v>0.0</v>
      </c>
      <c r="F273" s="349">
        <v>0.0</v>
      </c>
      <c r="G273" s="349">
        <v>0.0</v>
      </c>
      <c r="H273" s="350">
        <v>0.0</v>
      </c>
      <c r="I273" s="350">
        <v>0.0</v>
      </c>
    </row>
    <row r="274" ht="24.0" customHeight="1">
      <c r="A274" s="347" t="s">
        <v>700</v>
      </c>
      <c r="B274" s="348">
        <v>44469.0</v>
      </c>
      <c r="C274" s="349">
        <v>0.0</v>
      </c>
      <c r="D274" s="349">
        <v>0.0</v>
      </c>
      <c r="E274" s="349">
        <v>0.0</v>
      </c>
      <c r="F274" s="349">
        <v>0.0</v>
      </c>
      <c r="G274" s="349">
        <v>0.0</v>
      </c>
      <c r="H274" s="350">
        <v>0.0</v>
      </c>
      <c r="I274" s="350">
        <v>0.0</v>
      </c>
    </row>
    <row r="275" ht="24.0" customHeight="1">
      <c r="A275" s="347" t="s">
        <v>705</v>
      </c>
      <c r="B275" s="348">
        <v>44470.0</v>
      </c>
      <c r="C275" s="349">
        <v>0.0</v>
      </c>
      <c r="D275" s="349">
        <v>0.0</v>
      </c>
      <c r="E275" s="349">
        <v>0.0</v>
      </c>
      <c r="F275" s="349">
        <v>0.0</v>
      </c>
      <c r="G275" s="349">
        <v>0.0</v>
      </c>
      <c r="H275" s="350">
        <v>0.0</v>
      </c>
      <c r="I275" s="350">
        <v>0.0</v>
      </c>
    </row>
    <row r="276" ht="24.0" customHeight="1">
      <c r="A276" s="347" t="s">
        <v>705</v>
      </c>
      <c r="B276" s="348">
        <v>44471.0</v>
      </c>
      <c r="C276" s="349">
        <v>0.0</v>
      </c>
      <c r="D276" s="349">
        <v>0.0</v>
      </c>
      <c r="E276" s="349">
        <v>0.0</v>
      </c>
      <c r="F276" s="349">
        <v>0.0</v>
      </c>
      <c r="G276" s="349">
        <v>0.0</v>
      </c>
      <c r="H276" s="350">
        <v>0.0</v>
      </c>
      <c r="I276" s="350">
        <v>0.0</v>
      </c>
    </row>
    <row r="277" ht="24.0" customHeight="1">
      <c r="A277" s="347" t="s">
        <v>705</v>
      </c>
      <c r="B277" s="348">
        <v>44472.0</v>
      </c>
      <c r="C277" s="349">
        <v>0.0</v>
      </c>
      <c r="D277" s="349">
        <v>0.0</v>
      </c>
      <c r="E277" s="349">
        <v>0.0</v>
      </c>
      <c r="F277" s="349">
        <v>0.0</v>
      </c>
      <c r="G277" s="349">
        <v>0.0</v>
      </c>
      <c r="H277" s="350">
        <v>0.0</v>
      </c>
      <c r="I277" s="350">
        <v>0.0</v>
      </c>
    </row>
    <row r="278" ht="24.0" customHeight="1">
      <c r="A278" s="347" t="s">
        <v>705</v>
      </c>
      <c r="B278" s="348">
        <v>44473.0</v>
      </c>
      <c r="C278" s="349">
        <v>0.0</v>
      </c>
      <c r="D278" s="349">
        <v>0.0</v>
      </c>
      <c r="E278" s="349">
        <v>0.0</v>
      </c>
      <c r="F278" s="349">
        <v>0.0</v>
      </c>
      <c r="G278" s="349">
        <v>0.0</v>
      </c>
      <c r="H278" s="350">
        <v>0.0</v>
      </c>
      <c r="I278" s="350">
        <v>0.0</v>
      </c>
    </row>
    <row r="279" ht="24.0" customHeight="1">
      <c r="A279" s="347" t="s">
        <v>705</v>
      </c>
      <c r="B279" s="348">
        <v>44474.0</v>
      </c>
      <c r="C279" s="349">
        <v>0.0</v>
      </c>
      <c r="D279" s="349">
        <v>0.0</v>
      </c>
      <c r="E279" s="349">
        <v>0.0</v>
      </c>
      <c r="F279" s="349">
        <v>0.0</v>
      </c>
      <c r="G279" s="349">
        <v>0.0</v>
      </c>
      <c r="H279" s="350">
        <v>0.0</v>
      </c>
      <c r="I279" s="350">
        <v>0.0</v>
      </c>
    </row>
    <row r="280" ht="24.0" customHeight="1">
      <c r="A280" s="347" t="s">
        <v>705</v>
      </c>
      <c r="B280" s="348">
        <v>44475.0</v>
      </c>
      <c r="C280" s="349">
        <v>0.0</v>
      </c>
      <c r="D280" s="349">
        <v>0.0</v>
      </c>
      <c r="E280" s="349">
        <v>0.0</v>
      </c>
      <c r="F280" s="349">
        <v>0.0</v>
      </c>
      <c r="G280" s="349">
        <v>0.0</v>
      </c>
      <c r="H280" s="350">
        <v>0.0</v>
      </c>
      <c r="I280" s="350">
        <v>0.0</v>
      </c>
    </row>
    <row r="281" ht="24.0" customHeight="1">
      <c r="A281" s="347" t="s">
        <v>705</v>
      </c>
      <c r="B281" s="348">
        <v>44476.0</v>
      </c>
      <c r="C281" s="349">
        <v>0.0</v>
      </c>
      <c r="D281" s="349">
        <v>0.0</v>
      </c>
      <c r="E281" s="349">
        <v>0.0</v>
      </c>
      <c r="F281" s="349">
        <v>0.0</v>
      </c>
      <c r="G281" s="349">
        <v>0.0</v>
      </c>
      <c r="H281" s="350">
        <v>0.0</v>
      </c>
      <c r="I281" s="350">
        <v>0.0</v>
      </c>
    </row>
    <row r="282" ht="24.0" customHeight="1">
      <c r="A282" s="347" t="s">
        <v>705</v>
      </c>
      <c r="B282" s="348">
        <v>44477.0</v>
      </c>
      <c r="C282" s="349">
        <v>0.0</v>
      </c>
      <c r="D282" s="349">
        <v>0.0</v>
      </c>
      <c r="E282" s="349">
        <v>0.0</v>
      </c>
      <c r="F282" s="349">
        <v>0.0</v>
      </c>
      <c r="G282" s="349">
        <v>0.0</v>
      </c>
      <c r="H282" s="350">
        <v>0.0</v>
      </c>
      <c r="I282" s="350">
        <v>0.0</v>
      </c>
    </row>
    <row r="283" ht="24.0" customHeight="1">
      <c r="A283" s="347" t="s">
        <v>705</v>
      </c>
      <c r="B283" s="348">
        <v>44478.0</v>
      </c>
      <c r="C283" s="349">
        <v>0.0</v>
      </c>
      <c r="D283" s="349">
        <v>0.0</v>
      </c>
      <c r="E283" s="349">
        <v>0.0</v>
      </c>
      <c r="F283" s="349">
        <v>0.0</v>
      </c>
      <c r="G283" s="349">
        <v>0.0</v>
      </c>
      <c r="H283" s="350">
        <v>0.0</v>
      </c>
      <c r="I283" s="350">
        <v>0.0</v>
      </c>
    </row>
    <row r="284" ht="24.0" customHeight="1">
      <c r="A284" s="347" t="s">
        <v>705</v>
      </c>
      <c r="B284" s="348">
        <v>44479.0</v>
      </c>
      <c r="C284" s="349">
        <v>0.0</v>
      </c>
      <c r="D284" s="349">
        <v>0.0</v>
      </c>
      <c r="E284" s="349">
        <v>0.0</v>
      </c>
      <c r="F284" s="349">
        <v>0.0</v>
      </c>
      <c r="G284" s="349">
        <v>0.0</v>
      </c>
      <c r="H284" s="350">
        <v>0.0</v>
      </c>
      <c r="I284" s="350">
        <v>0.0</v>
      </c>
    </row>
    <row r="285" ht="24.0" customHeight="1">
      <c r="A285" s="347" t="s">
        <v>705</v>
      </c>
      <c r="B285" s="348">
        <v>44480.0</v>
      </c>
      <c r="C285" s="349">
        <v>0.0</v>
      </c>
      <c r="D285" s="349">
        <v>0.0</v>
      </c>
      <c r="E285" s="349">
        <v>0.0</v>
      </c>
      <c r="F285" s="349">
        <v>0.0</v>
      </c>
      <c r="G285" s="349">
        <v>0.0</v>
      </c>
      <c r="H285" s="350">
        <v>0.0</v>
      </c>
      <c r="I285" s="350">
        <v>0.0</v>
      </c>
    </row>
    <row r="286" ht="24.0" customHeight="1">
      <c r="A286" s="347" t="s">
        <v>705</v>
      </c>
      <c r="B286" s="348">
        <v>44481.0</v>
      </c>
      <c r="C286" s="349">
        <v>0.0</v>
      </c>
      <c r="D286" s="349">
        <v>0.0</v>
      </c>
      <c r="E286" s="349">
        <v>0.0</v>
      </c>
      <c r="F286" s="349">
        <v>0.0</v>
      </c>
      <c r="G286" s="349">
        <v>0.0</v>
      </c>
      <c r="H286" s="350">
        <v>0.0</v>
      </c>
      <c r="I286" s="350">
        <v>0.0</v>
      </c>
    </row>
    <row r="287" ht="24.0" customHeight="1">
      <c r="A287" s="347" t="s">
        <v>705</v>
      </c>
      <c r="B287" s="348">
        <v>44482.0</v>
      </c>
      <c r="C287" s="349">
        <v>0.0</v>
      </c>
      <c r="D287" s="349">
        <v>0.0</v>
      </c>
      <c r="E287" s="349">
        <v>0.0</v>
      </c>
      <c r="F287" s="349">
        <v>0.0</v>
      </c>
      <c r="G287" s="349">
        <v>0.0</v>
      </c>
      <c r="H287" s="350">
        <v>0.0</v>
      </c>
      <c r="I287" s="350">
        <v>0.0</v>
      </c>
    </row>
    <row r="288" ht="24.0" customHeight="1">
      <c r="A288" s="347" t="s">
        <v>705</v>
      </c>
      <c r="B288" s="348">
        <v>44483.0</v>
      </c>
      <c r="C288" s="349">
        <v>0.0</v>
      </c>
      <c r="D288" s="349">
        <v>0.0</v>
      </c>
      <c r="E288" s="349">
        <v>0.0</v>
      </c>
      <c r="F288" s="349">
        <v>0.0</v>
      </c>
      <c r="G288" s="349">
        <v>0.0</v>
      </c>
      <c r="H288" s="350">
        <v>0.0</v>
      </c>
      <c r="I288" s="350">
        <v>0.0</v>
      </c>
    </row>
    <row r="289" ht="24.0" customHeight="1">
      <c r="A289" s="347" t="s">
        <v>705</v>
      </c>
      <c r="B289" s="348">
        <v>44484.0</v>
      </c>
      <c r="C289" s="349">
        <v>0.0</v>
      </c>
      <c r="D289" s="349">
        <v>0.0</v>
      </c>
      <c r="E289" s="349">
        <v>0.0</v>
      </c>
      <c r="F289" s="349">
        <v>0.0</v>
      </c>
      <c r="G289" s="349">
        <v>0.0</v>
      </c>
      <c r="H289" s="350">
        <v>0.0</v>
      </c>
      <c r="I289" s="350">
        <v>0.0</v>
      </c>
    </row>
    <row r="290" ht="24.0" customHeight="1">
      <c r="A290" s="347" t="s">
        <v>705</v>
      </c>
      <c r="B290" s="348">
        <v>44485.0</v>
      </c>
      <c r="C290" s="349">
        <v>0.0</v>
      </c>
      <c r="D290" s="349">
        <v>0.0</v>
      </c>
      <c r="E290" s="349">
        <v>0.0</v>
      </c>
      <c r="F290" s="349">
        <v>0.0</v>
      </c>
      <c r="G290" s="349">
        <v>0.0</v>
      </c>
      <c r="H290" s="350">
        <v>0.0</v>
      </c>
      <c r="I290" s="350">
        <v>0.0</v>
      </c>
    </row>
    <row r="291" ht="24.0" customHeight="1">
      <c r="A291" s="347" t="s">
        <v>705</v>
      </c>
      <c r="B291" s="348">
        <v>44486.0</v>
      </c>
      <c r="C291" s="349">
        <v>0.0</v>
      </c>
      <c r="D291" s="349">
        <v>0.0</v>
      </c>
      <c r="E291" s="349">
        <v>0.0</v>
      </c>
      <c r="F291" s="349">
        <v>0.0</v>
      </c>
      <c r="G291" s="349">
        <v>0.0</v>
      </c>
      <c r="H291" s="350">
        <v>0.0</v>
      </c>
      <c r="I291" s="350">
        <v>0.0</v>
      </c>
    </row>
    <row r="292" ht="24.0" customHeight="1">
      <c r="A292" s="347" t="s">
        <v>705</v>
      </c>
      <c r="B292" s="348">
        <v>44487.0</v>
      </c>
      <c r="C292" s="349">
        <v>0.0</v>
      </c>
      <c r="D292" s="349">
        <v>0.0</v>
      </c>
      <c r="E292" s="349">
        <v>0.0</v>
      </c>
      <c r="F292" s="349">
        <v>0.0</v>
      </c>
      <c r="G292" s="349">
        <v>0.0</v>
      </c>
      <c r="H292" s="350">
        <v>0.0</v>
      </c>
      <c r="I292" s="350">
        <v>0.0</v>
      </c>
    </row>
    <row r="293" ht="24.0" customHeight="1">
      <c r="A293" s="347" t="s">
        <v>705</v>
      </c>
      <c r="B293" s="348">
        <v>44488.0</v>
      </c>
      <c r="C293" s="349">
        <v>0.0</v>
      </c>
      <c r="D293" s="349">
        <v>0.0</v>
      </c>
      <c r="E293" s="349">
        <v>0.0</v>
      </c>
      <c r="F293" s="349">
        <v>0.0</v>
      </c>
      <c r="G293" s="349">
        <v>0.0</v>
      </c>
      <c r="H293" s="350">
        <v>0.0</v>
      </c>
      <c r="I293" s="350">
        <v>0.0</v>
      </c>
    </row>
    <row r="294" ht="24.0" customHeight="1">
      <c r="A294" s="347" t="s">
        <v>705</v>
      </c>
      <c r="B294" s="348">
        <v>44489.0</v>
      </c>
      <c r="C294" s="349">
        <v>0.0</v>
      </c>
      <c r="D294" s="349">
        <v>0.0</v>
      </c>
      <c r="E294" s="349">
        <v>0.0</v>
      </c>
      <c r="F294" s="349">
        <v>0.0</v>
      </c>
      <c r="G294" s="349">
        <v>0.0</v>
      </c>
      <c r="H294" s="350">
        <v>0.0</v>
      </c>
      <c r="I294" s="350">
        <v>0.0</v>
      </c>
    </row>
    <row r="295" ht="24.0" customHeight="1">
      <c r="A295" s="347" t="s">
        <v>705</v>
      </c>
      <c r="B295" s="348">
        <v>44490.0</v>
      </c>
      <c r="C295" s="349">
        <v>0.0</v>
      </c>
      <c r="D295" s="349">
        <v>0.0</v>
      </c>
      <c r="E295" s="349">
        <v>0.0</v>
      </c>
      <c r="F295" s="349">
        <v>0.0</v>
      </c>
      <c r="G295" s="349">
        <v>0.0</v>
      </c>
      <c r="H295" s="350">
        <v>0.0</v>
      </c>
      <c r="I295" s="350">
        <v>0.0</v>
      </c>
    </row>
    <row r="296" ht="24.0" customHeight="1">
      <c r="A296" s="347" t="s">
        <v>705</v>
      </c>
      <c r="B296" s="348">
        <v>44491.0</v>
      </c>
      <c r="C296" s="349">
        <v>0.0</v>
      </c>
      <c r="D296" s="349">
        <v>0.0</v>
      </c>
      <c r="E296" s="349">
        <v>0.0</v>
      </c>
      <c r="F296" s="349">
        <v>0.0</v>
      </c>
      <c r="G296" s="349">
        <v>0.0</v>
      </c>
      <c r="H296" s="350">
        <v>0.0</v>
      </c>
      <c r="I296" s="350">
        <v>0.0</v>
      </c>
    </row>
    <row r="297" ht="24.0" customHeight="1">
      <c r="A297" s="347" t="s">
        <v>705</v>
      </c>
      <c r="B297" s="348">
        <v>44492.0</v>
      </c>
      <c r="C297" s="349">
        <v>0.0</v>
      </c>
      <c r="D297" s="349">
        <v>0.0</v>
      </c>
      <c r="E297" s="349">
        <v>0.0</v>
      </c>
      <c r="F297" s="349">
        <v>0.0</v>
      </c>
      <c r="G297" s="349">
        <v>0.0</v>
      </c>
      <c r="H297" s="350">
        <v>0.0</v>
      </c>
      <c r="I297" s="350">
        <v>0.0</v>
      </c>
    </row>
    <row r="298" ht="24.0" customHeight="1">
      <c r="A298" s="347" t="s">
        <v>705</v>
      </c>
      <c r="B298" s="348">
        <v>44493.0</v>
      </c>
      <c r="C298" s="349">
        <v>0.0</v>
      </c>
      <c r="D298" s="349">
        <v>0.0</v>
      </c>
      <c r="E298" s="349">
        <v>0.0</v>
      </c>
      <c r="F298" s="349">
        <v>0.0</v>
      </c>
      <c r="G298" s="349">
        <v>0.0</v>
      </c>
      <c r="H298" s="350">
        <v>0.0</v>
      </c>
      <c r="I298" s="350">
        <v>0.0</v>
      </c>
    </row>
    <row r="299" ht="24.0" customHeight="1">
      <c r="A299" s="347" t="s">
        <v>705</v>
      </c>
      <c r="B299" s="348">
        <v>44494.0</v>
      </c>
      <c r="C299" s="349">
        <v>0.0</v>
      </c>
      <c r="D299" s="349">
        <v>0.0</v>
      </c>
      <c r="E299" s="349">
        <v>0.0</v>
      </c>
      <c r="F299" s="349">
        <v>0.0</v>
      </c>
      <c r="G299" s="349">
        <v>0.0</v>
      </c>
      <c r="H299" s="350">
        <v>0.0</v>
      </c>
      <c r="I299" s="350">
        <v>0.0</v>
      </c>
    </row>
    <row r="300" ht="24.0" customHeight="1">
      <c r="A300" s="347" t="s">
        <v>705</v>
      </c>
      <c r="B300" s="348">
        <v>44495.0</v>
      </c>
      <c r="C300" s="349">
        <v>0.0</v>
      </c>
      <c r="D300" s="349">
        <v>0.0</v>
      </c>
      <c r="E300" s="349">
        <v>0.0</v>
      </c>
      <c r="F300" s="349">
        <v>0.0</v>
      </c>
      <c r="G300" s="349">
        <v>0.0</v>
      </c>
      <c r="H300" s="350">
        <v>0.0</v>
      </c>
      <c r="I300" s="350">
        <v>0.0</v>
      </c>
    </row>
    <row r="301" ht="24.0" customHeight="1">
      <c r="A301" s="347" t="s">
        <v>705</v>
      </c>
      <c r="B301" s="348">
        <v>44496.0</v>
      </c>
      <c r="C301" s="349">
        <v>0.0</v>
      </c>
      <c r="D301" s="349">
        <v>0.0</v>
      </c>
      <c r="E301" s="349">
        <v>0.0</v>
      </c>
      <c r="F301" s="349">
        <v>0.0</v>
      </c>
      <c r="G301" s="349">
        <v>0.0</v>
      </c>
      <c r="H301" s="350">
        <v>0.0</v>
      </c>
      <c r="I301" s="350">
        <v>0.0</v>
      </c>
    </row>
    <row r="302" ht="24.0" customHeight="1">
      <c r="A302" s="347" t="s">
        <v>705</v>
      </c>
      <c r="B302" s="348">
        <v>44497.0</v>
      </c>
      <c r="C302" s="349">
        <v>0.0</v>
      </c>
      <c r="D302" s="349">
        <v>0.0</v>
      </c>
      <c r="E302" s="349">
        <v>0.0</v>
      </c>
      <c r="F302" s="349">
        <v>0.0</v>
      </c>
      <c r="G302" s="349">
        <v>0.0</v>
      </c>
      <c r="H302" s="350">
        <v>0.0</v>
      </c>
      <c r="I302" s="350">
        <v>0.0</v>
      </c>
    </row>
    <row r="303" ht="24.0" customHeight="1">
      <c r="A303" s="347" t="s">
        <v>705</v>
      </c>
      <c r="B303" s="348">
        <v>44498.0</v>
      </c>
      <c r="C303" s="349">
        <v>0.0</v>
      </c>
      <c r="D303" s="349">
        <v>0.0</v>
      </c>
      <c r="E303" s="349">
        <v>0.0</v>
      </c>
      <c r="F303" s="349">
        <v>0.0</v>
      </c>
      <c r="G303" s="349">
        <v>0.0</v>
      </c>
      <c r="H303" s="350">
        <v>0.0</v>
      </c>
      <c r="I303" s="350">
        <v>0.0</v>
      </c>
    </row>
    <row r="304" ht="24.0" customHeight="1">
      <c r="A304" s="347" t="s">
        <v>705</v>
      </c>
      <c r="B304" s="348">
        <v>44499.0</v>
      </c>
      <c r="C304" s="349">
        <v>0.0</v>
      </c>
      <c r="D304" s="349">
        <v>0.0</v>
      </c>
      <c r="E304" s="349">
        <v>0.0</v>
      </c>
      <c r="F304" s="349">
        <v>0.0</v>
      </c>
      <c r="G304" s="349">
        <v>0.0</v>
      </c>
      <c r="H304" s="350">
        <v>0.0</v>
      </c>
      <c r="I304" s="350">
        <v>0.0</v>
      </c>
    </row>
    <row r="305" ht="24.0" customHeight="1">
      <c r="A305" s="347" t="s">
        <v>705</v>
      </c>
      <c r="B305" s="348">
        <v>44500.0</v>
      </c>
      <c r="C305" s="349">
        <v>0.0</v>
      </c>
      <c r="D305" s="349">
        <v>0.0</v>
      </c>
      <c r="E305" s="349">
        <v>0.0</v>
      </c>
      <c r="F305" s="349">
        <v>0.0</v>
      </c>
      <c r="G305" s="349">
        <v>0.0</v>
      </c>
      <c r="H305" s="350">
        <v>0.0</v>
      </c>
      <c r="I305" s="350">
        <v>0.0</v>
      </c>
    </row>
    <row r="306" ht="24.0" customHeight="1">
      <c r="A306" s="347" t="s">
        <v>395</v>
      </c>
      <c r="B306" s="348">
        <v>44501.0</v>
      </c>
      <c r="C306" s="349">
        <v>1.27E7</v>
      </c>
      <c r="D306" s="349">
        <v>7.765E7</v>
      </c>
      <c r="E306" s="349">
        <v>7.64111E7</v>
      </c>
      <c r="F306" s="349">
        <v>2.0E7</v>
      </c>
      <c r="G306" s="349">
        <v>0.0</v>
      </c>
      <c r="H306" s="350">
        <v>1.1035E8</v>
      </c>
      <c r="I306" s="350">
        <v>1.091111E8</v>
      </c>
    </row>
    <row r="307" ht="24.0" customHeight="1">
      <c r="A307" s="347" t="s">
        <v>395</v>
      </c>
      <c r="B307" s="348">
        <v>44502.0</v>
      </c>
      <c r="C307" s="349">
        <v>1.2E7</v>
      </c>
      <c r="D307" s="349">
        <v>5.485E7</v>
      </c>
      <c r="E307" s="349">
        <v>5.44209E7</v>
      </c>
      <c r="F307" s="349">
        <v>2500000.0</v>
      </c>
      <c r="G307" s="349">
        <v>0.0</v>
      </c>
      <c r="H307" s="350">
        <v>6.935E7</v>
      </c>
      <c r="I307" s="350">
        <v>6.89209E7</v>
      </c>
    </row>
    <row r="308" ht="24.0" customHeight="1">
      <c r="A308" s="347" t="s">
        <v>395</v>
      </c>
      <c r="B308" s="348">
        <v>44503.0</v>
      </c>
      <c r="C308" s="349">
        <v>1.5E7</v>
      </c>
      <c r="D308" s="349">
        <v>9000000.0</v>
      </c>
      <c r="E308" s="349">
        <v>8911500.0</v>
      </c>
      <c r="F308" s="349">
        <v>5000000.0</v>
      </c>
      <c r="G308" s="349">
        <v>0.0</v>
      </c>
      <c r="H308" s="350">
        <v>2.9E7</v>
      </c>
      <c r="I308" s="350">
        <v>2.89115E7</v>
      </c>
    </row>
    <row r="309" ht="24.0" customHeight="1">
      <c r="A309" s="347" t="s">
        <v>395</v>
      </c>
      <c r="B309" s="348">
        <v>44504.0</v>
      </c>
      <c r="C309" s="349">
        <v>9.98E7</v>
      </c>
      <c r="D309" s="349">
        <v>0.0</v>
      </c>
      <c r="E309" s="349">
        <v>0.0</v>
      </c>
      <c r="F309" s="349">
        <v>0.0</v>
      </c>
      <c r="G309" s="349">
        <v>0.0</v>
      </c>
      <c r="H309" s="350">
        <v>9.98E7</v>
      </c>
      <c r="I309" s="350">
        <v>9.98E7</v>
      </c>
    </row>
    <row r="310" ht="24.0" customHeight="1">
      <c r="A310" s="347" t="s">
        <v>395</v>
      </c>
      <c r="B310" s="348">
        <v>44505.0</v>
      </c>
      <c r="C310" s="349">
        <v>1.113E7</v>
      </c>
      <c r="D310" s="349">
        <v>5800000.0</v>
      </c>
      <c r="E310" s="349">
        <v>5707200.0</v>
      </c>
      <c r="F310" s="349">
        <v>2.75E7</v>
      </c>
      <c r="G310" s="349">
        <v>0.0</v>
      </c>
      <c r="H310" s="350">
        <v>4.443E7</v>
      </c>
      <c r="I310" s="350">
        <v>4.43372E7</v>
      </c>
    </row>
    <row r="311" ht="24.0" customHeight="1">
      <c r="A311" s="347" t="s">
        <v>395</v>
      </c>
      <c r="B311" s="348">
        <v>44506.0</v>
      </c>
      <c r="C311" s="349">
        <v>350000.0</v>
      </c>
      <c r="D311" s="349">
        <v>1.17E7</v>
      </c>
      <c r="E311" s="349">
        <v>1.15128E7</v>
      </c>
      <c r="F311" s="349">
        <v>3.35E7</v>
      </c>
      <c r="G311" s="349">
        <v>0.0</v>
      </c>
      <c r="H311" s="350">
        <v>4.555E7</v>
      </c>
      <c r="I311" s="350">
        <v>4.53628E7</v>
      </c>
    </row>
    <row r="312" ht="24.0" customHeight="1">
      <c r="A312" s="347" t="s">
        <v>395</v>
      </c>
      <c r="B312" s="348">
        <v>44507.0</v>
      </c>
      <c r="C312" s="349">
        <v>5000000.0</v>
      </c>
      <c r="D312" s="349">
        <v>5.5852E7</v>
      </c>
      <c r="E312" s="349">
        <v>5.4936256E7</v>
      </c>
      <c r="F312" s="349">
        <v>0.0</v>
      </c>
      <c r="G312" s="349">
        <v>0.0</v>
      </c>
      <c r="H312" s="350">
        <v>6.0852E7</v>
      </c>
      <c r="I312" s="350">
        <v>5.9936256E7</v>
      </c>
    </row>
    <row r="313" ht="24.0" customHeight="1">
      <c r="A313" s="347" t="s">
        <v>395</v>
      </c>
      <c r="B313" s="348">
        <v>44508.0</v>
      </c>
      <c r="C313" s="349">
        <v>5000000.0</v>
      </c>
      <c r="D313" s="349">
        <v>9.21E7</v>
      </c>
      <c r="E313" s="349">
        <v>9.08764E7</v>
      </c>
      <c r="F313" s="349">
        <v>4.8285E7</v>
      </c>
      <c r="G313" s="349">
        <v>0.0</v>
      </c>
      <c r="H313" s="350">
        <v>1.45385E8</v>
      </c>
      <c r="I313" s="350">
        <v>1.441614E8</v>
      </c>
    </row>
    <row r="314" ht="24.0" customHeight="1">
      <c r="A314" s="347" t="s">
        <v>395</v>
      </c>
      <c r="B314" s="348">
        <v>44509.0</v>
      </c>
      <c r="C314" s="349">
        <v>1.045E7</v>
      </c>
      <c r="D314" s="349">
        <v>2.0E7</v>
      </c>
      <c r="E314" s="349">
        <v>1.968E7</v>
      </c>
      <c r="F314" s="349">
        <v>0.0</v>
      </c>
      <c r="G314" s="349">
        <v>0.0</v>
      </c>
      <c r="H314" s="350">
        <v>3.045E7</v>
      </c>
      <c r="I314" s="350">
        <v>3.013E7</v>
      </c>
    </row>
    <row r="315" ht="24.0" customHeight="1">
      <c r="A315" s="347" t="s">
        <v>395</v>
      </c>
      <c r="B315" s="348">
        <v>44510.0</v>
      </c>
      <c r="C315" s="349">
        <v>3100000.0</v>
      </c>
      <c r="D315" s="349">
        <v>5.2505E7</v>
      </c>
      <c r="E315" s="349">
        <v>5.154282E7</v>
      </c>
      <c r="F315" s="349">
        <v>0.0</v>
      </c>
      <c r="G315" s="349">
        <v>0.0</v>
      </c>
      <c r="H315" s="350">
        <v>5.5605E7</v>
      </c>
      <c r="I315" s="350">
        <v>5.464282E7</v>
      </c>
    </row>
    <row r="316" ht="24.0" customHeight="1">
      <c r="A316" s="347" t="s">
        <v>395</v>
      </c>
      <c r="B316" s="348">
        <v>44511.0</v>
      </c>
      <c r="C316" s="349">
        <v>2.275E7</v>
      </c>
      <c r="D316" s="349">
        <v>4.8E7</v>
      </c>
      <c r="E316" s="349">
        <v>4.8E7</v>
      </c>
      <c r="F316" s="349">
        <v>0.0</v>
      </c>
      <c r="G316" s="349">
        <v>4650000.0</v>
      </c>
      <c r="H316" s="350">
        <v>6.61E7</v>
      </c>
      <c r="I316" s="350">
        <v>6.61E7</v>
      </c>
    </row>
    <row r="317" ht="24.0" customHeight="1">
      <c r="A317" s="347" t="s">
        <v>395</v>
      </c>
      <c r="B317" s="348">
        <v>44512.0</v>
      </c>
      <c r="C317" s="349">
        <v>270000.0</v>
      </c>
      <c r="D317" s="349">
        <v>5.2E7</v>
      </c>
      <c r="E317" s="349">
        <v>5.1168E7</v>
      </c>
      <c r="F317" s="349">
        <v>2540000.0</v>
      </c>
      <c r="G317" s="349">
        <v>0.0</v>
      </c>
      <c r="H317" s="350">
        <v>5.481E7</v>
      </c>
      <c r="I317" s="350">
        <v>5.3978E7</v>
      </c>
    </row>
    <row r="318" ht="24.0" customHeight="1">
      <c r="A318" s="347" t="s">
        <v>395</v>
      </c>
      <c r="B318" s="348">
        <v>44513.0</v>
      </c>
      <c r="C318" s="349">
        <v>1.7E7</v>
      </c>
      <c r="D318" s="349">
        <v>2.60625E7</v>
      </c>
      <c r="E318" s="349">
        <v>2.5785E7</v>
      </c>
      <c r="F318" s="349">
        <v>2800000.0</v>
      </c>
      <c r="G318" s="349">
        <v>0.0</v>
      </c>
      <c r="H318" s="350">
        <v>4.58625E7</v>
      </c>
      <c r="I318" s="350">
        <v>4.5585E7</v>
      </c>
    </row>
    <row r="319" ht="24.0" customHeight="1">
      <c r="A319" s="347" t="s">
        <v>395</v>
      </c>
      <c r="B319" s="348">
        <v>44514.0</v>
      </c>
      <c r="C319" s="349">
        <v>2.63025E7</v>
      </c>
      <c r="D319" s="349">
        <v>1.7E7</v>
      </c>
      <c r="E319" s="349">
        <v>1.6898E7</v>
      </c>
      <c r="F319" s="349">
        <v>0.0</v>
      </c>
      <c r="G319" s="349">
        <v>0.0</v>
      </c>
      <c r="H319" s="350">
        <v>4.33025E7</v>
      </c>
      <c r="I319" s="350">
        <v>4.32005E7</v>
      </c>
    </row>
    <row r="320" ht="24.0" customHeight="1">
      <c r="A320" s="347" t="s">
        <v>395</v>
      </c>
      <c r="B320" s="348">
        <v>44515.0</v>
      </c>
      <c r="C320" s="349">
        <v>2130000.0</v>
      </c>
      <c r="D320" s="349">
        <v>5.2E7</v>
      </c>
      <c r="E320" s="349">
        <v>5.1168E7</v>
      </c>
      <c r="F320" s="349">
        <v>1490000.0</v>
      </c>
      <c r="G320" s="349">
        <v>0.0</v>
      </c>
      <c r="H320" s="350">
        <v>5.562E7</v>
      </c>
      <c r="I320" s="350">
        <v>5.4788E7</v>
      </c>
    </row>
    <row r="321" ht="24.0" customHeight="1">
      <c r="A321" s="347" t="s">
        <v>395</v>
      </c>
      <c r="B321" s="348">
        <v>44516.0</v>
      </c>
      <c r="C321" s="349">
        <v>8623000.0</v>
      </c>
      <c r="D321" s="349">
        <v>1.902E7</v>
      </c>
      <c r="E321" s="349">
        <v>1.889108E7</v>
      </c>
      <c r="F321" s="349">
        <v>5.8E7</v>
      </c>
      <c r="G321" s="349">
        <v>0.0</v>
      </c>
      <c r="H321" s="350">
        <v>8.5643E7</v>
      </c>
      <c r="I321" s="350">
        <v>8.551408E7</v>
      </c>
    </row>
    <row r="322" ht="24.0" customHeight="1">
      <c r="A322" s="347" t="s">
        <v>395</v>
      </c>
      <c r="B322" s="348">
        <v>44517.0</v>
      </c>
      <c r="C322" s="349">
        <v>1.5286E8</v>
      </c>
      <c r="D322" s="349">
        <v>0.0</v>
      </c>
      <c r="E322" s="349">
        <v>0.0</v>
      </c>
      <c r="F322" s="349">
        <v>0.0</v>
      </c>
      <c r="G322" s="349">
        <v>0.0</v>
      </c>
      <c r="H322" s="350">
        <v>1.5286E8</v>
      </c>
      <c r="I322" s="350">
        <v>1.5286E8</v>
      </c>
    </row>
    <row r="323" ht="24.0" customHeight="1">
      <c r="A323" s="347" t="s">
        <v>395</v>
      </c>
      <c r="B323" s="348">
        <v>44518.0</v>
      </c>
      <c r="C323" s="349">
        <v>0.0</v>
      </c>
      <c r="D323" s="349">
        <v>0.0</v>
      </c>
      <c r="E323" s="349">
        <v>0.0</v>
      </c>
      <c r="F323" s="349">
        <v>0.0</v>
      </c>
      <c r="G323" s="349">
        <v>0.0</v>
      </c>
      <c r="H323" s="350">
        <v>0.0</v>
      </c>
      <c r="I323" s="350">
        <v>0.0</v>
      </c>
    </row>
    <row r="324" ht="24.0" customHeight="1">
      <c r="A324" s="347" t="s">
        <v>395</v>
      </c>
      <c r="B324" s="348">
        <v>44519.0</v>
      </c>
      <c r="C324" s="349">
        <v>0.0</v>
      </c>
      <c r="D324" s="349">
        <v>0.0</v>
      </c>
      <c r="E324" s="349">
        <v>0.0</v>
      </c>
      <c r="F324" s="349">
        <v>0.0</v>
      </c>
      <c r="G324" s="349">
        <v>0.0</v>
      </c>
      <c r="H324" s="350">
        <v>0.0</v>
      </c>
      <c r="I324" s="350">
        <v>0.0</v>
      </c>
    </row>
    <row r="325" ht="24.0" customHeight="1">
      <c r="A325" s="347" t="s">
        <v>395</v>
      </c>
      <c r="B325" s="348">
        <v>44520.0</v>
      </c>
      <c r="C325" s="349">
        <v>3000000.0</v>
      </c>
      <c r="D325" s="349">
        <v>4000000.0</v>
      </c>
      <c r="E325" s="349">
        <v>3934880.0</v>
      </c>
      <c r="F325" s="349">
        <v>0.0</v>
      </c>
      <c r="G325" s="349">
        <v>4780000.0</v>
      </c>
      <c r="H325" s="350">
        <v>2220000.0</v>
      </c>
      <c r="I325" s="350">
        <v>2154880.0</v>
      </c>
    </row>
    <row r="326" ht="24.0" customHeight="1">
      <c r="A326" s="347" t="s">
        <v>395</v>
      </c>
      <c r="B326" s="348">
        <v>44521.0</v>
      </c>
      <c r="C326" s="349">
        <v>7000000.0</v>
      </c>
      <c r="D326" s="349">
        <v>2.6445E7</v>
      </c>
      <c r="E326" s="349">
        <v>2.628609E7</v>
      </c>
      <c r="F326" s="349">
        <v>0.0</v>
      </c>
      <c r="G326" s="349">
        <v>0.0</v>
      </c>
      <c r="H326" s="350">
        <v>3.3445E7</v>
      </c>
      <c r="I326" s="350">
        <v>3.328609E7</v>
      </c>
    </row>
    <row r="327" ht="24.0" customHeight="1">
      <c r="A327" s="347" t="s">
        <v>395</v>
      </c>
      <c r="B327" s="348">
        <v>44522.0</v>
      </c>
      <c r="C327" s="349">
        <v>2.168575E8</v>
      </c>
      <c r="D327" s="349">
        <v>500000.0</v>
      </c>
      <c r="E327" s="349">
        <v>492000.0</v>
      </c>
      <c r="F327" s="349">
        <v>0.0</v>
      </c>
      <c r="G327" s="349">
        <v>0.0</v>
      </c>
      <c r="H327" s="350">
        <v>2.173575E8</v>
      </c>
      <c r="I327" s="350">
        <v>2.173495E8</v>
      </c>
    </row>
    <row r="328" ht="24.0" customHeight="1">
      <c r="A328" s="347" t="s">
        <v>395</v>
      </c>
      <c r="B328" s="348">
        <v>44523.0</v>
      </c>
      <c r="C328" s="349">
        <v>1450000.0</v>
      </c>
      <c r="D328" s="349">
        <v>738000.0</v>
      </c>
      <c r="E328" s="349">
        <v>726160.0</v>
      </c>
      <c r="F328" s="349">
        <v>0.0</v>
      </c>
      <c r="G328" s="349">
        <v>0.0</v>
      </c>
      <c r="H328" s="350">
        <v>2188000.0</v>
      </c>
      <c r="I328" s="350">
        <v>2176160.0</v>
      </c>
    </row>
    <row r="329" ht="24.0" customHeight="1">
      <c r="A329" s="347" t="s">
        <v>395</v>
      </c>
      <c r="B329" s="348">
        <v>44524.0</v>
      </c>
      <c r="C329" s="349">
        <v>4.197E7</v>
      </c>
      <c r="D329" s="349">
        <v>0.0</v>
      </c>
      <c r="E329" s="349">
        <v>0.0</v>
      </c>
      <c r="F329" s="349">
        <v>1890000.0</v>
      </c>
      <c r="G329" s="349">
        <v>0.0</v>
      </c>
      <c r="H329" s="350">
        <v>4.386E7</v>
      </c>
      <c r="I329" s="350">
        <v>4.386E7</v>
      </c>
    </row>
    <row r="330" ht="24.0" customHeight="1">
      <c r="A330" s="347" t="s">
        <v>395</v>
      </c>
      <c r="B330" s="348">
        <v>44525.0</v>
      </c>
      <c r="C330" s="349">
        <v>350000.0</v>
      </c>
      <c r="D330" s="349">
        <v>0.0</v>
      </c>
      <c r="E330" s="349">
        <v>0.0</v>
      </c>
      <c r="F330" s="349">
        <v>0.0</v>
      </c>
      <c r="G330" s="349">
        <v>0.0</v>
      </c>
      <c r="H330" s="350">
        <v>350000.0</v>
      </c>
      <c r="I330" s="350">
        <v>350000.0</v>
      </c>
    </row>
    <row r="331" ht="24.0" customHeight="1">
      <c r="A331" s="347" t="s">
        <v>395</v>
      </c>
      <c r="B331" s="348">
        <v>44526.0</v>
      </c>
      <c r="C331" s="349">
        <v>0.0</v>
      </c>
      <c r="D331" s="349">
        <v>6.0E7</v>
      </c>
      <c r="E331" s="349">
        <v>5.904E7</v>
      </c>
      <c r="F331" s="349">
        <v>7.0E7</v>
      </c>
      <c r="G331" s="349">
        <v>0.0</v>
      </c>
      <c r="H331" s="350">
        <v>1.3E8</v>
      </c>
      <c r="I331" s="350">
        <v>1.2904E8</v>
      </c>
    </row>
    <row r="332" ht="24.0" customHeight="1">
      <c r="A332" s="347" t="s">
        <v>395</v>
      </c>
      <c r="B332" s="348">
        <v>44527.0</v>
      </c>
      <c r="C332" s="349">
        <v>350000.0</v>
      </c>
      <c r="D332" s="349">
        <v>0.0</v>
      </c>
      <c r="E332" s="349">
        <v>0.0</v>
      </c>
      <c r="F332" s="349">
        <v>6.62E7</v>
      </c>
      <c r="G332" s="349">
        <v>0.0</v>
      </c>
      <c r="H332" s="350">
        <v>6.655E7</v>
      </c>
      <c r="I332" s="350">
        <v>6.655E7</v>
      </c>
    </row>
    <row r="333" ht="24.0" customHeight="1">
      <c r="A333" s="347" t="s">
        <v>395</v>
      </c>
      <c r="B333" s="348">
        <v>44528.0</v>
      </c>
      <c r="C333" s="349">
        <v>3650000.0</v>
      </c>
      <c r="D333" s="349">
        <v>0.0</v>
      </c>
      <c r="E333" s="349">
        <v>0.0</v>
      </c>
      <c r="F333" s="349">
        <v>7.913E7</v>
      </c>
      <c r="G333" s="349">
        <v>0.0</v>
      </c>
      <c r="H333" s="350">
        <v>8.278E7</v>
      </c>
      <c r="I333" s="350">
        <v>8.278E7</v>
      </c>
    </row>
    <row r="334" ht="24.0" customHeight="1">
      <c r="A334" s="347" t="s">
        <v>395</v>
      </c>
      <c r="B334" s="348">
        <v>44529.0</v>
      </c>
      <c r="C334" s="349">
        <v>6000000.0</v>
      </c>
      <c r="D334" s="349">
        <v>2.0E7</v>
      </c>
      <c r="E334" s="349">
        <v>1.988E7</v>
      </c>
      <c r="F334" s="349">
        <v>6.545E7</v>
      </c>
      <c r="G334" s="349">
        <v>350000.0</v>
      </c>
      <c r="H334" s="350">
        <v>9.11E7</v>
      </c>
      <c r="I334" s="350">
        <v>9.098E7</v>
      </c>
    </row>
    <row r="335" ht="24.0" customHeight="1">
      <c r="A335" s="347" t="s">
        <v>395</v>
      </c>
      <c r="B335" s="348">
        <v>44530.0</v>
      </c>
      <c r="C335" s="349">
        <v>1050000.0</v>
      </c>
      <c r="D335" s="349">
        <v>4.66E7</v>
      </c>
      <c r="E335" s="349">
        <v>4.590136E7</v>
      </c>
      <c r="F335" s="349">
        <v>7.7205E7</v>
      </c>
      <c r="G335" s="349">
        <v>0.0</v>
      </c>
      <c r="H335" s="350">
        <v>1.24855E8</v>
      </c>
      <c r="I335" s="350">
        <v>1.2415636E8</v>
      </c>
    </row>
    <row r="336" ht="24.0" customHeight="1">
      <c r="A336" s="347" t="s">
        <v>397</v>
      </c>
      <c r="B336" s="348">
        <v>44531.0</v>
      </c>
      <c r="C336" s="349">
        <v>6250000.0</v>
      </c>
      <c r="D336" s="349">
        <v>1050000.0</v>
      </c>
      <c r="E336" s="349">
        <v>1033500.0</v>
      </c>
      <c r="F336" s="349">
        <v>1.425325E8</v>
      </c>
      <c r="G336" s="349">
        <v>1592000.0</v>
      </c>
      <c r="H336" s="350">
        <v>1.482405E8</v>
      </c>
      <c r="I336" s="350">
        <v>1.48224E8</v>
      </c>
    </row>
    <row r="337" ht="24.0" customHeight="1">
      <c r="A337" s="347" t="s">
        <v>397</v>
      </c>
      <c r="B337" s="348">
        <v>44532.0</v>
      </c>
      <c r="C337" s="349">
        <v>100000.0</v>
      </c>
      <c r="D337" s="349">
        <v>4500000.0</v>
      </c>
      <c r="E337" s="349">
        <v>4473000.0</v>
      </c>
      <c r="F337" s="349">
        <v>1.2E8</v>
      </c>
      <c r="G337" s="349">
        <v>0.0</v>
      </c>
      <c r="H337" s="350">
        <v>1.246E8</v>
      </c>
      <c r="I337" s="350">
        <v>1.24573E8</v>
      </c>
    </row>
    <row r="338" ht="24.0" customHeight="1">
      <c r="A338" s="347" t="s">
        <v>397</v>
      </c>
      <c r="B338" s="348">
        <v>44533.0</v>
      </c>
      <c r="C338" s="349">
        <v>1.0439E8</v>
      </c>
      <c r="D338" s="349">
        <v>5.108E7</v>
      </c>
      <c r="E338" s="349">
        <v>5.026144E7</v>
      </c>
      <c r="F338" s="349">
        <v>0.0</v>
      </c>
      <c r="G338" s="349">
        <v>0.0</v>
      </c>
      <c r="H338" s="350">
        <v>1.5547E8</v>
      </c>
      <c r="I338" s="350">
        <v>1.5465144E8</v>
      </c>
    </row>
    <row r="339" ht="24.0" customHeight="1">
      <c r="A339" s="347" t="s">
        <v>397</v>
      </c>
      <c r="B339" s="348">
        <v>44534.0</v>
      </c>
      <c r="C339" s="349">
        <v>0.0</v>
      </c>
      <c r="D339" s="349">
        <v>0.0</v>
      </c>
      <c r="E339" s="349">
        <v>0.0</v>
      </c>
      <c r="F339" s="349">
        <v>6633000.0</v>
      </c>
      <c r="G339" s="349">
        <v>0.0</v>
      </c>
      <c r="H339" s="350">
        <v>6633000.0</v>
      </c>
      <c r="I339" s="350">
        <v>6633000.0</v>
      </c>
    </row>
    <row r="340" ht="24.0" customHeight="1">
      <c r="A340" s="347" t="s">
        <v>397</v>
      </c>
      <c r="B340" s="348">
        <v>44535.0</v>
      </c>
      <c r="C340" s="349">
        <v>1.2185E7</v>
      </c>
      <c r="D340" s="349">
        <v>2.49925E7</v>
      </c>
      <c r="E340" s="349">
        <v>2.4668E7</v>
      </c>
      <c r="F340" s="349">
        <v>0.0</v>
      </c>
      <c r="G340" s="349">
        <v>0.0</v>
      </c>
      <c r="H340" s="350">
        <v>3.71775E7</v>
      </c>
      <c r="I340" s="350">
        <v>3.6853E7</v>
      </c>
    </row>
    <row r="341" ht="24.0" customHeight="1">
      <c r="A341" s="347" t="s">
        <v>397</v>
      </c>
      <c r="B341" s="348">
        <v>44536.0</v>
      </c>
      <c r="C341" s="349">
        <v>0.0</v>
      </c>
      <c r="D341" s="349">
        <v>3955000.0</v>
      </c>
      <c r="E341" s="349">
        <v>3787910.0</v>
      </c>
      <c r="F341" s="349">
        <v>1.16233E8</v>
      </c>
      <c r="G341" s="349">
        <v>2500000.0</v>
      </c>
      <c r="H341" s="350">
        <v>1.17688E8</v>
      </c>
      <c r="I341" s="350">
        <v>1.1752091E8</v>
      </c>
    </row>
    <row r="342" ht="24.0" customHeight="1">
      <c r="A342" s="347" t="s">
        <v>397</v>
      </c>
      <c r="B342" s="348">
        <v>44537.0</v>
      </c>
      <c r="C342" s="349">
        <v>1000000.0</v>
      </c>
      <c r="D342" s="349">
        <v>350000.0</v>
      </c>
      <c r="E342" s="349">
        <v>0.0</v>
      </c>
      <c r="F342" s="349">
        <v>1.2E8</v>
      </c>
      <c r="G342" s="349">
        <v>0.0</v>
      </c>
      <c r="H342" s="350">
        <v>1.2135E8</v>
      </c>
      <c r="I342" s="350">
        <v>1.21E8</v>
      </c>
    </row>
    <row r="343" ht="24.0" customHeight="1">
      <c r="A343" s="347" t="s">
        <v>397</v>
      </c>
      <c r="B343" s="348">
        <v>44538.0</v>
      </c>
      <c r="C343" s="349">
        <v>0.0</v>
      </c>
      <c r="D343" s="349">
        <v>0.0</v>
      </c>
      <c r="E343" s="349">
        <v>0.0</v>
      </c>
      <c r="F343" s="349">
        <v>0.0</v>
      </c>
      <c r="G343" s="349">
        <v>0.0</v>
      </c>
      <c r="H343" s="350">
        <v>0.0</v>
      </c>
      <c r="I343" s="350">
        <v>0.0</v>
      </c>
    </row>
    <row r="344" ht="24.0" customHeight="1">
      <c r="A344" s="347" t="s">
        <v>397</v>
      </c>
      <c r="B344" s="348">
        <v>44539.0</v>
      </c>
      <c r="C344" s="349">
        <v>700000.0</v>
      </c>
      <c r="D344" s="349">
        <v>8.0E7</v>
      </c>
      <c r="E344" s="349">
        <v>7.8560222E7</v>
      </c>
      <c r="F344" s="349">
        <v>0.0</v>
      </c>
      <c r="G344" s="349">
        <v>0.0</v>
      </c>
      <c r="H344" s="350">
        <v>8.07E7</v>
      </c>
      <c r="I344" s="350">
        <v>7.9260222E7</v>
      </c>
    </row>
    <row r="345" ht="24.0" customHeight="1">
      <c r="A345" s="347" t="s">
        <v>397</v>
      </c>
      <c r="B345" s="348">
        <v>44540.0</v>
      </c>
      <c r="C345" s="349">
        <v>1.29975E7</v>
      </c>
      <c r="D345" s="349">
        <v>5000000.0</v>
      </c>
      <c r="E345" s="349">
        <v>4920000.0</v>
      </c>
      <c r="F345" s="349">
        <v>1.9118E8</v>
      </c>
      <c r="G345" s="349">
        <v>0.0</v>
      </c>
      <c r="H345" s="350">
        <v>2.091775E8</v>
      </c>
      <c r="I345" s="350">
        <v>2.090975E8</v>
      </c>
    </row>
    <row r="346" ht="24.0" customHeight="1">
      <c r="A346" s="347" t="s">
        <v>397</v>
      </c>
      <c r="B346" s="348">
        <v>44541.0</v>
      </c>
      <c r="C346" s="349">
        <v>0.0</v>
      </c>
      <c r="D346" s="349">
        <v>0.0</v>
      </c>
      <c r="E346" s="349">
        <v>0.0</v>
      </c>
      <c r="F346" s="349">
        <v>0.0</v>
      </c>
      <c r="G346" s="349">
        <v>0.0</v>
      </c>
      <c r="H346" s="350">
        <v>0.0</v>
      </c>
      <c r="I346" s="350">
        <v>0.0</v>
      </c>
    </row>
    <row r="347" ht="24.0" customHeight="1">
      <c r="A347" s="347" t="s">
        <v>397</v>
      </c>
      <c r="B347" s="348">
        <v>44542.0</v>
      </c>
      <c r="C347" s="349">
        <v>800000.0</v>
      </c>
      <c r="D347" s="349">
        <v>1.30515E7</v>
      </c>
      <c r="E347" s="349">
        <v>1.2973E7</v>
      </c>
      <c r="F347" s="349">
        <v>0.0</v>
      </c>
      <c r="G347" s="349">
        <v>0.0</v>
      </c>
      <c r="H347" s="350">
        <v>1.38515E7</v>
      </c>
      <c r="I347" s="350">
        <v>1.3773E7</v>
      </c>
    </row>
    <row r="348" ht="24.0" customHeight="1">
      <c r="A348" s="347" t="s">
        <v>397</v>
      </c>
      <c r="B348" s="348">
        <v>44543.0</v>
      </c>
      <c r="C348" s="349">
        <v>2.531E7</v>
      </c>
      <c r="D348" s="349">
        <v>8.0975E7</v>
      </c>
      <c r="E348" s="349">
        <v>7.974082E7</v>
      </c>
      <c r="F348" s="349">
        <v>1.46512E8</v>
      </c>
      <c r="G348" s="349">
        <v>0.0</v>
      </c>
      <c r="H348" s="350">
        <v>2.52797E8</v>
      </c>
      <c r="I348" s="350">
        <v>2.5156282E8</v>
      </c>
    </row>
    <row r="349" ht="24.0" customHeight="1">
      <c r="A349" s="347" t="s">
        <v>397</v>
      </c>
      <c r="B349" s="348">
        <v>44544.0</v>
      </c>
      <c r="C349" s="349">
        <v>6950000.0</v>
      </c>
      <c r="D349" s="349">
        <v>0.0</v>
      </c>
      <c r="E349" s="349">
        <v>0.0</v>
      </c>
      <c r="F349" s="349">
        <v>3.38E7</v>
      </c>
      <c r="G349" s="349">
        <v>3000000.0</v>
      </c>
      <c r="H349" s="350">
        <v>3.775E7</v>
      </c>
      <c r="I349" s="350">
        <v>3.775E7</v>
      </c>
    </row>
    <row r="350" ht="24.0" customHeight="1">
      <c r="A350" s="347" t="s">
        <v>397</v>
      </c>
      <c r="B350" s="348">
        <v>44545.0</v>
      </c>
      <c r="C350" s="349">
        <v>0.0</v>
      </c>
      <c r="D350" s="349">
        <v>5786000.0</v>
      </c>
      <c r="E350" s="349">
        <v>5751044.0</v>
      </c>
      <c r="F350" s="349">
        <v>0.0</v>
      </c>
      <c r="G350" s="349">
        <v>0.0</v>
      </c>
      <c r="H350" s="350">
        <v>5786000.0</v>
      </c>
      <c r="I350" s="350">
        <v>5751044.0</v>
      </c>
    </row>
    <row r="351" ht="24.0" customHeight="1">
      <c r="A351" s="347" t="s">
        <v>397</v>
      </c>
      <c r="B351" s="348">
        <v>44546.0</v>
      </c>
      <c r="C351" s="349">
        <v>0.0</v>
      </c>
      <c r="D351" s="349">
        <v>0.0</v>
      </c>
      <c r="E351" s="349">
        <v>0.0</v>
      </c>
      <c r="F351" s="349">
        <v>0.0</v>
      </c>
      <c r="G351" s="349">
        <v>0.0</v>
      </c>
      <c r="H351" s="350">
        <v>0.0</v>
      </c>
      <c r="I351" s="350">
        <v>0.0</v>
      </c>
    </row>
    <row r="352" ht="24.0" customHeight="1">
      <c r="A352" s="347" t="s">
        <v>397</v>
      </c>
      <c r="B352" s="348">
        <v>44547.0</v>
      </c>
      <c r="C352" s="349">
        <v>1.16E7</v>
      </c>
      <c r="D352" s="349">
        <v>6.0E7</v>
      </c>
      <c r="E352" s="349">
        <v>5.964E7</v>
      </c>
      <c r="F352" s="349">
        <v>500000.0</v>
      </c>
      <c r="G352" s="349">
        <v>0.0</v>
      </c>
      <c r="H352" s="350">
        <v>7.21E7</v>
      </c>
      <c r="I352" s="350">
        <v>7.174E7</v>
      </c>
    </row>
    <row r="353" ht="24.0" customHeight="1">
      <c r="A353" s="347" t="s">
        <v>397</v>
      </c>
      <c r="B353" s="348">
        <v>44548.0</v>
      </c>
      <c r="C353" s="349">
        <v>1350000.0</v>
      </c>
      <c r="D353" s="349">
        <v>3.51225E7</v>
      </c>
      <c r="E353" s="349">
        <v>3.4498E7</v>
      </c>
      <c r="F353" s="349">
        <v>9.864E7</v>
      </c>
      <c r="G353" s="349">
        <v>0.0</v>
      </c>
      <c r="H353" s="350">
        <v>1.351125E8</v>
      </c>
      <c r="I353" s="350">
        <v>1.34488E8</v>
      </c>
    </row>
    <row r="354" ht="24.0" customHeight="1">
      <c r="A354" s="347" t="s">
        <v>397</v>
      </c>
      <c r="B354" s="348">
        <v>44549.0</v>
      </c>
      <c r="C354" s="349">
        <v>5.175E7</v>
      </c>
      <c r="D354" s="349">
        <v>1350000.0</v>
      </c>
      <c r="E354" s="349">
        <v>1318640.0</v>
      </c>
      <c r="F354" s="349">
        <v>0.0</v>
      </c>
      <c r="G354" s="349">
        <v>0.0</v>
      </c>
      <c r="H354" s="350">
        <v>5.31E7</v>
      </c>
      <c r="I354" s="350">
        <v>5.306864E7</v>
      </c>
    </row>
    <row r="355" ht="24.0" customHeight="1">
      <c r="A355" s="347" t="s">
        <v>397</v>
      </c>
      <c r="B355" s="348">
        <v>44550.0</v>
      </c>
      <c r="C355" s="349">
        <v>8.266E7</v>
      </c>
      <c r="D355" s="349">
        <v>5.695E7</v>
      </c>
      <c r="E355" s="349">
        <v>5.636358E7</v>
      </c>
      <c r="F355" s="349">
        <v>0.0</v>
      </c>
      <c r="G355" s="349">
        <v>9250000.0</v>
      </c>
      <c r="H355" s="350">
        <v>1.3036E8</v>
      </c>
      <c r="I355" s="350">
        <v>1.2977358E8</v>
      </c>
    </row>
    <row r="356" ht="24.0" customHeight="1">
      <c r="A356" s="347" t="s">
        <v>397</v>
      </c>
      <c r="B356" s="348">
        <v>44551.0</v>
      </c>
      <c r="C356" s="349">
        <v>0.0</v>
      </c>
      <c r="D356" s="349">
        <v>1.4125E7</v>
      </c>
      <c r="E356" s="349">
        <v>1.404E7</v>
      </c>
      <c r="F356" s="349">
        <v>9.0E7</v>
      </c>
      <c r="G356" s="349">
        <v>0.0</v>
      </c>
      <c r="H356" s="350">
        <v>1.04125E8</v>
      </c>
      <c r="I356" s="350">
        <v>1.0404E8</v>
      </c>
    </row>
    <row r="357" ht="24.0" customHeight="1">
      <c r="A357" s="347" t="s">
        <v>397</v>
      </c>
      <c r="B357" s="348">
        <v>44552.0</v>
      </c>
      <c r="C357" s="349">
        <v>2500000.0</v>
      </c>
      <c r="D357" s="349">
        <v>0.0</v>
      </c>
      <c r="E357" s="349">
        <v>0.0</v>
      </c>
      <c r="F357" s="349">
        <v>0.0</v>
      </c>
      <c r="G357" s="349">
        <v>0.0</v>
      </c>
      <c r="H357" s="350">
        <v>2500000.0</v>
      </c>
      <c r="I357" s="350">
        <v>2500000.0</v>
      </c>
    </row>
    <row r="358" ht="24.0" customHeight="1">
      <c r="A358" s="347" t="s">
        <v>397</v>
      </c>
      <c r="B358" s="348">
        <v>44553.0</v>
      </c>
      <c r="C358" s="349">
        <v>4.8845E7</v>
      </c>
      <c r="D358" s="349">
        <v>2.5425E7</v>
      </c>
      <c r="E358" s="349">
        <v>2.501004E7</v>
      </c>
      <c r="F358" s="349">
        <v>0.0</v>
      </c>
      <c r="G358" s="349">
        <v>0.0</v>
      </c>
      <c r="H358" s="350">
        <v>7.427E7</v>
      </c>
      <c r="I358" s="350">
        <v>7.385504E7</v>
      </c>
    </row>
    <row r="359" ht="24.0" customHeight="1">
      <c r="A359" s="347" t="s">
        <v>397</v>
      </c>
      <c r="B359" s="348">
        <v>44554.0</v>
      </c>
      <c r="C359" s="349">
        <v>3400000.0</v>
      </c>
      <c r="D359" s="349">
        <v>0.0</v>
      </c>
      <c r="E359" s="349">
        <v>0.0</v>
      </c>
      <c r="F359" s="349">
        <v>1.25E8</v>
      </c>
      <c r="G359" s="349">
        <v>0.0</v>
      </c>
      <c r="H359" s="350">
        <v>1.284E8</v>
      </c>
      <c r="I359" s="350">
        <v>1.284E8</v>
      </c>
    </row>
    <row r="360" ht="24.0" customHeight="1">
      <c r="A360" s="347" t="s">
        <v>397</v>
      </c>
      <c r="B360" s="348">
        <v>44555.0</v>
      </c>
      <c r="C360" s="349">
        <v>3.4E7</v>
      </c>
      <c r="D360" s="349">
        <v>2925000.0</v>
      </c>
      <c r="E360" s="349">
        <v>2907030.0</v>
      </c>
      <c r="F360" s="349">
        <v>6.94325E7</v>
      </c>
      <c r="G360" s="349">
        <v>0.0</v>
      </c>
      <c r="H360" s="350">
        <v>1.063575E8</v>
      </c>
      <c r="I360" s="350">
        <v>1.0633953E8</v>
      </c>
    </row>
    <row r="361" ht="24.0" customHeight="1">
      <c r="A361" s="347" t="s">
        <v>397</v>
      </c>
      <c r="B361" s="348">
        <v>44556.0</v>
      </c>
      <c r="C361" s="349">
        <v>1470000.0</v>
      </c>
      <c r="D361" s="349">
        <v>5865000.0</v>
      </c>
      <c r="E361" s="349">
        <v>5829090.0</v>
      </c>
      <c r="F361" s="349">
        <v>0.0</v>
      </c>
      <c r="G361" s="349">
        <v>0.0</v>
      </c>
      <c r="H361" s="350">
        <v>7335000.0</v>
      </c>
      <c r="I361" s="350">
        <v>7299090.0</v>
      </c>
    </row>
    <row r="362" ht="24.0" customHeight="1">
      <c r="A362" s="347" t="s">
        <v>397</v>
      </c>
      <c r="B362" s="348">
        <v>44557.0</v>
      </c>
      <c r="C362" s="349">
        <v>2.9E7</v>
      </c>
      <c r="D362" s="349">
        <v>0.0</v>
      </c>
      <c r="E362" s="349">
        <v>0.0</v>
      </c>
      <c r="F362" s="349">
        <v>1.20755E8</v>
      </c>
      <c r="G362" s="349">
        <v>0.0</v>
      </c>
      <c r="H362" s="350">
        <v>1.49755E8</v>
      </c>
      <c r="I362" s="350">
        <v>1.49755E8</v>
      </c>
    </row>
    <row r="363" ht="24.0" customHeight="1">
      <c r="A363" s="347" t="s">
        <v>397</v>
      </c>
      <c r="B363" s="348">
        <v>44558.0</v>
      </c>
      <c r="C363" s="349">
        <v>6.035E7</v>
      </c>
      <c r="D363" s="349">
        <v>5.0E7</v>
      </c>
      <c r="E363" s="349">
        <v>4.969958E7</v>
      </c>
      <c r="F363" s="349">
        <v>8900000.0</v>
      </c>
      <c r="G363" s="349">
        <v>0.0</v>
      </c>
      <c r="H363" s="350">
        <v>1.1925E8</v>
      </c>
      <c r="I363" s="350">
        <v>1.1894958E8</v>
      </c>
    </row>
    <row r="364" ht="24.0" customHeight="1">
      <c r="A364" s="347" t="s">
        <v>397</v>
      </c>
      <c r="B364" s="348">
        <v>44559.0</v>
      </c>
      <c r="C364" s="349">
        <v>3800000.0</v>
      </c>
      <c r="D364" s="349">
        <v>3200000.0</v>
      </c>
      <c r="E364" s="349">
        <v>3139000.0</v>
      </c>
      <c r="F364" s="349">
        <v>0.0</v>
      </c>
      <c r="G364" s="349">
        <v>0.0</v>
      </c>
      <c r="H364" s="350">
        <v>7000000.0</v>
      </c>
      <c r="I364" s="350">
        <v>6939000.0</v>
      </c>
    </row>
    <row r="365" ht="24.0" customHeight="1">
      <c r="A365" s="347" t="s">
        <v>397</v>
      </c>
      <c r="B365" s="348">
        <v>44560.0</v>
      </c>
      <c r="C365" s="349">
        <v>4.478E7</v>
      </c>
      <c r="D365" s="349">
        <v>2.718E7</v>
      </c>
      <c r="E365" s="349">
        <v>2.701668E7</v>
      </c>
      <c r="F365" s="349">
        <v>1450000.0</v>
      </c>
      <c r="G365" s="349">
        <v>0.0</v>
      </c>
      <c r="H365" s="350">
        <v>7.341E7</v>
      </c>
      <c r="I365" s="350">
        <v>7.324668E7</v>
      </c>
    </row>
    <row r="366" ht="24.0" customHeight="1">
      <c r="A366" s="347" t="s">
        <v>397</v>
      </c>
      <c r="B366" s="348">
        <v>44561.0</v>
      </c>
      <c r="C366" s="349">
        <v>3.12E7</v>
      </c>
      <c r="D366" s="349">
        <v>1.0E7</v>
      </c>
      <c r="E366" s="349">
        <v>9939760.0</v>
      </c>
      <c r="F366" s="351"/>
      <c r="G366" s="349">
        <v>0.0</v>
      </c>
      <c r="H366" s="350">
        <v>4.12E7</v>
      </c>
      <c r="I366" s="350">
        <v>4.113976E7</v>
      </c>
    </row>
    <row r="367" ht="24.0" customHeight="1">
      <c r="A367" s="347" t="s">
        <v>898</v>
      </c>
      <c r="B367" s="348">
        <v>44562.0</v>
      </c>
      <c r="C367" s="349">
        <v>0.0</v>
      </c>
      <c r="D367" s="349">
        <v>0.0</v>
      </c>
      <c r="E367" s="349">
        <v>0.0</v>
      </c>
      <c r="F367" s="349">
        <v>0.0</v>
      </c>
      <c r="G367" s="349">
        <v>0.0</v>
      </c>
      <c r="H367" s="350">
        <v>0.0</v>
      </c>
      <c r="I367" s="350">
        <v>0.0</v>
      </c>
    </row>
    <row r="368" ht="24.0" customHeight="1">
      <c r="A368" s="347" t="s">
        <v>898</v>
      </c>
      <c r="B368" s="348">
        <v>44563.0</v>
      </c>
      <c r="C368" s="349">
        <v>0.0</v>
      </c>
      <c r="D368" s="349">
        <v>0.0</v>
      </c>
      <c r="E368" s="349">
        <v>0.0</v>
      </c>
      <c r="F368" s="349">
        <v>0.0</v>
      </c>
      <c r="G368" s="349">
        <v>0.0</v>
      </c>
      <c r="H368" s="350">
        <v>0.0</v>
      </c>
      <c r="I368" s="350">
        <v>0.0</v>
      </c>
    </row>
    <row r="369" ht="24.0" customHeight="1">
      <c r="A369" s="347" t="s">
        <v>898</v>
      </c>
      <c r="B369" s="348">
        <v>44564.0</v>
      </c>
      <c r="C369" s="349">
        <v>2.07E7</v>
      </c>
      <c r="D369" s="349">
        <v>0.0</v>
      </c>
      <c r="E369" s="349">
        <v>0.0</v>
      </c>
      <c r="F369" s="349">
        <v>0.0</v>
      </c>
      <c r="G369" s="349">
        <v>0.0</v>
      </c>
      <c r="H369" s="350">
        <v>2.07E7</v>
      </c>
      <c r="I369" s="350">
        <v>2.07E7</v>
      </c>
    </row>
    <row r="370" ht="24.0" customHeight="1">
      <c r="A370" s="347" t="s">
        <v>898</v>
      </c>
      <c r="B370" s="348">
        <v>44565.0</v>
      </c>
      <c r="C370" s="349">
        <v>5000000.0</v>
      </c>
      <c r="D370" s="349">
        <v>5350000.0</v>
      </c>
      <c r="E370" s="349">
        <v>5317060.0</v>
      </c>
      <c r="F370" s="349">
        <v>4.245E7</v>
      </c>
      <c r="G370" s="349">
        <v>0.0</v>
      </c>
      <c r="H370" s="350">
        <v>5.28E7</v>
      </c>
      <c r="I370" s="350">
        <v>5.276706E7</v>
      </c>
    </row>
    <row r="371" ht="24.0" customHeight="1">
      <c r="A371" s="347" t="s">
        <v>898</v>
      </c>
      <c r="B371" s="348">
        <v>44566.0</v>
      </c>
      <c r="C371" s="349">
        <v>1.893E7</v>
      </c>
      <c r="D371" s="349">
        <v>630000.0</v>
      </c>
      <c r="E371" s="349">
        <v>619920.0</v>
      </c>
      <c r="F371" s="349">
        <v>7.0E7</v>
      </c>
      <c r="G371" s="349">
        <v>1780000.0</v>
      </c>
      <c r="H371" s="350">
        <v>8.778E7</v>
      </c>
      <c r="I371" s="350">
        <v>8.776992E7</v>
      </c>
    </row>
    <row r="372" ht="24.0" customHeight="1">
      <c r="A372" s="347" t="s">
        <v>898</v>
      </c>
      <c r="B372" s="348">
        <v>44567.0</v>
      </c>
      <c r="C372" s="349">
        <v>1.735E7</v>
      </c>
      <c r="D372" s="349">
        <v>0.0</v>
      </c>
      <c r="E372" s="349">
        <v>0.0</v>
      </c>
      <c r="F372" s="349">
        <v>0.0</v>
      </c>
      <c r="G372" s="349">
        <v>0.0</v>
      </c>
      <c r="H372" s="350">
        <v>1.735E7</v>
      </c>
      <c r="I372" s="350">
        <v>1.735E7</v>
      </c>
    </row>
    <row r="373" ht="24.0" customHeight="1">
      <c r="A373" s="347" t="s">
        <v>898</v>
      </c>
      <c r="B373" s="348">
        <v>44568.0</v>
      </c>
      <c r="C373" s="349">
        <v>700000.0</v>
      </c>
      <c r="D373" s="349">
        <v>0.0</v>
      </c>
      <c r="E373" s="349">
        <v>0.0</v>
      </c>
      <c r="F373" s="349">
        <v>1.007453E8</v>
      </c>
      <c r="G373" s="349">
        <v>1.0E7</v>
      </c>
      <c r="H373" s="350">
        <v>9.14453E7</v>
      </c>
      <c r="I373" s="350">
        <v>9.14453E7</v>
      </c>
    </row>
    <row r="374" ht="24.0" customHeight="1">
      <c r="A374" s="347" t="s">
        <v>898</v>
      </c>
      <c r="B374" s="348">
        <v>44569.0</v>
      </c>
      <c r="C374" s="349">
        <v>1.0123E7</v>
      </c>
      <c r="D374" s="349">
        <v>5.6E7</v>
      </c>
      <c r="E374" s="349">
        <v>5.510336E7</v>
      </c>
      <c r="F374" s="349">
        <v>0.0</v>
      </c>
      <c r="G374" s="349">
        <v>0.0</v>
      </c>
      <c r="H374" s="350">
        <v>6.6123E7</v>
      </c>
      <c r="I374" s="350">
        <v>6.522636E7</v>
      </c>
    </row>
    <row r="375" ht="24.0" customHeight="1">
      <c r="A375" s="347" t="s">
        <v>898</v>
      </c>
      <c r="B375" s="348">
        <v>44570.0</v>
      </c>
      <c r="C375" s="349">
        <v>2500000.0</v>
      </c>
      <c r="D375" s="349">
        <v>1.111E7</v>
      </c>
      <c r="E375" s="349">
        <v>1.0939E7</v>
      </c>
      <c r="F375" s="349">
        <v>1.29E8</v>
      </c>
      <c r="G375" s="349">
        <v>0.0</v>
      </c>
      <c r="H375" s="350">
        <v>1.4261E8</v>
      </c>
      <c r="I375" s="350">
        <v>1.42439E8</v>
      </c>
    </row>
    <row r="376" ht="24.0" customHeight="1">
      <c r="A376" s="347" t="s">
        <v>898</v>
      </c>
      <c r="B376" s="348">
        <v>44571.0</v>
      </c>
      <c r="C376" s="349">
        <v>8300000.0</v>
      </c>
      <c r="D376" s="349">
        <v>1.0E8</v>
      </c>
      <c r="E376" s="349">
        <v>9.84E7</v>
      </c>
      <c r="F376" s="349">
        <v>0.0</v>
      </c>
      <c r="G376" s="349">
        <v>0.0</v>
      </c>
      <c r="H376" s="350">
        <v>1.083E8</v>
      </c>
      <c r="I376" s="350">
        <v>1.067E8</v>
      </c>
    </row>
    <row r="377" ht="24.0" customHeight="1">
      <c r="A377" s="347" t="s">
        <v>898</v>
      </c>
      <c r="B377" s="348">
        <v>44572.0</v>
      </c>
      <c r="C377" s="349">
        <v>8.9253E7</v>
      </c>
      <c r="D377" s="349">
        <v>1550000.0</v>
      </c>
      <c r="E377" s="349">
        <v>1524000.0</v>
      </c>
      <c r="F377" s="349">
        <v>9.3805E7</v>
      </c>
      <c r="G377" s="349">
        <v>0.0</v>
      </c>
      <c r="H377" s="350">
        <v>1.84608E8</v>
      </c>
      <c r="I377" s="350">
        <v>1.84582E8</v>
      </c>
    </row>
    <row r="378" ht="24.0" customHeight="1">
      <c r="A378" s="347" t="s">
        <v>898</v>
      </c>
      <c r="B378" s="348">
        <v>44573.0</v>
      </c>
      <c r="C378" s="349">
        <v>0.0</v>
      </c>
      <c r="D378" s="349">
        <v>0.0</v>
      </c>
      <c r="E378" s="349">
        <v>0.0</v>
      </c>
      <c r="F378" s="349">
        <v>1.11E7</v>
      </c>
      <c r="G378" s="349">
        <v>0.0</v>
      </c>
      <c r="H378" s="350">
        <v>1.11E7</v>
      </c>
      <c r="I378" s="350">
        <v>1.11E7</v>
      </c>
    </row>
    <row r="379" ht="24.0" customHeight="1">
      <c r="A379" s="347" t="s">
        <v>898</v>
      </c>
      <c r="B379" s="348">
        <v>44574.0</v>
      </c>
      <c r="C379" s="349">
        <v>350000.0</v>
      </c>
      <c r="D379" s="349">
        <v>1.161E8</v>
      </c>
      <c r="E379" s="349">
        <v>1.1429604E8</v>
      </c>
      <c r="F379" s="349">
        <v>0.0</v>
      </c>
      <c r="G379" s="349">
        <v>1.045E7</v>
      </c>
      <c r="H379" s="350">
        <v>1.06E8</v>
      </c>
      <c r="I379" s="350">
        <v>1.0419604E8</v>
      </c>
    </row>
    <row r="380" ht="24.0" customHeight="1">
      <c r="A380" s="347" t="s">
        <v>898</v>
      </c>
      <c r="B380" s="348">
        <v>44575.0</v>
      </c>
      <c r="C380" s="349">
        <v>2.372E7</v>
      </c>
      <c r="D380" s="349">
        <v>0.0</v>
      </c>
      <c r="E380" s="349">
        <v>0.0</v>
      </c>
      <c r="F380" s="349">
        <v>0.0</v>
      </c>
      <c r="G380" s="349">
        <v>0.0</v>
      </c>
      <c r="H380" s="350">
        <v>2.372E7</v>
      </c>
      <c r="I380" s="350">
        <v>2.372E7</v>
      </c>
    </row>
    <row r="381" ht="24.0" customHeight="1">
      <c r="A381" s="347" t="s">
        <v>898</v>
      </c>
      <c r="B381" s="348">
        <v>44576.0</v>
      </c>
      <c r="C381" s="350">
        <v>700000.0</v>
      </c>
      <c r="D381" s="350">
        <v>4.695E7</v>
      </c>
      <c r="E381" s="350">
        <v>4.6195E7</v>
      </c>
      <c r="F381" s="350">
        <v>2050000.0</v>
      </c>
      <c r="G381" s="350">
        <v>0.0</v>
      </c>
      <c r="H381" s="350">
        <v>4.97E7</v>
      </c>
      <c r="I381" s="350">
        <v>4.8945E7</v>
      </c>
    </row>
    <row r="382" ht="24.0" customHeight="1">
      <c r="A382" s="347" t="s">
        <v>898</v>
      </c>
      <c r="B382" s="348">
        <v>44577.0</v>
      </c>
      <c r="C382" s="350">
        <v>6.5615E7</v>
      </c>
      <c r="D382" s="350">
        <v>0.0</v>
      </c>
      <c r="E382" s="350">
        <v>0.0</v>
      </c>
      <c r="F382" s="350">
        <v>0.0</v>
      </c>
      <c r="G382" s="350">
        <v>0.0</v>
      </c>
      <c r="H382" s="350">
        <v>6.5615E7</v>
      </c>
      <c r="I382" s="350">
        <v>6.5615E7</v>
      </c>
    </row>
    <row r="383" ht="24.0" customHeight="1">
      <c r="A383" s="347" t="s">
        <v>898</v>
      </c>
      <c r="B383" s="348">
        <v>44578.0</v>
      </c>
      <c r="C383" s="350">
        <v>0.0</v>
      </c>
      <c r="D383" s="350">
        <v>0.0</v>
      </c>
      <c r="E383" s="350">
        <v>0.0</v>
      </c>
      <c r="F383" s="350">
        <v>0.0</v>
      </c>
      <c r="G383" s="350">
        <v>0.0</v>
      </c>
      <c r="H383" s="350">
        <v>0.0</v>
      </c>
      <c r="I383" s="350">
        <v>0.0</v>
      </c>
    </row>
    <row r="384" ht="24.0" customHeight="1">
      <c r="A384" s="347" t="s">
        <v>898</v>
      </c>
      <c r="B384" s="348">
        <v>44579.0</v>
      </c>
      <c r="C384" s="350">
        <v>1350000.0</v>
      </c>
      <c r="D384" s="350">
        <v>6800000.0</v>
      </c>
      <c r="E384" s="350">
        <v>6690560.0</v>
      </c>
      <c r="F384" s="350">
        <v>1.815E7</v>
      </c>
      <c r="G384" s="350">
        <v>0.0</v>
      </c>
      <c r="H384" s="350">
        <v>2.63E7</v>
      </c>
      <c r="I384" s="350">
        <v>2.619056E7</v>
      </c>
    </row>
    <row r="385" ht="24.0" customHeight="1">
      <c r="A385" s="347" t="s">
        <v>898</v>
      </c>
      <c r="B385" s="348">
        <v>44580.0</v>
      </c>
      <c r="C385" s="350">
        <v>2.36E7</v>
      </c>
      <c r="D385" s="350">
        <v>900000.0</v>
      </c>
      <c r="E385" s="350">
        <v>894000.0</v>
      </c>
      <c r="F385" s="350">
        <v>5.19E7</v>
      </c>
      <c r="G385" s="350">
        <v>0.0</v>
      </c>
      <c r="H385" s="350">
        <v>7.64E7</v>
      </c>
      <c r="I385" s="350">
        <v>7.6394E7</v>
      </c>
    </row>
    <row r="386" ht="24.0" customHeight="1">
      <c r="A386" s="347" t="s">
        <v>898</v>
      </c>
      <c r="B386" s="348">
        <v>44581.0</v>
      </c>
      <c r="C386" s="350">
        <v>2.33E7</v>
      </c>
      <c r="D386" s="350">
        <v>8700000.0</v>
      </c>
      <c r="E386" s="350">
        <v>8559000.0</v>
      </c>
      <c r="F386" s="350">
        <v>3.0E7</v>
      </c>
      <c r="G386" s="350">
        <v>0.0</v>
      </c>
      <c r="H386" s="350">
        <v>6.2E7</v>
      </c>
      <c r="I386" s="350">
        <v>6.1859E7</v>
      </c>
    </row>
    <row r="387" ht="24.0" customHeight="1">
      <c r="A387" s="347" t="s">
        <v>898</v>
      </c>
      <c r="B387" s="348">
        <v>44582.0</v>
      </c>
      <c r="C387" s="350">
        <v>2.5E7</v>
      </c>
      <c r="D387" s="350">
        <v>2.0E7</v>
      </c>
      <c r="E387" s="350">
        <v>1.9679E7</v>
      </c>
      <c r="F387" s="350">
        <v>5.0E7</v>
      </c>
      <c r="G387" s="350">
        <v>0.0</v>
      </c>
      <c r="H387" s="350">
        <v>9.5E7</v>
      </c>
      <c r="I387" s="350">
        <v>9.4679E7</v>
      </c>
    </row>
    <row r="388" ht="24.0" customHeight="1">
      <c r="A388" s="347" t="s">
        <v>898</v>
      </c>
      <c r="B388" s="348">
        <v>44583.0</v>
      </c>
      <c r="C388" s="350">
        <v>2750000.0</v>
      </c>
      <c r="D388" s="350">
        <v>8500000.0</v>
      </c>
      <c r="E388" s="350">
        <v>8364000.0</v>
      </c>
      <c r="F388" s="350">
        <v>1.7E7</v>
      </c>
      <c r="G388" s="350">
        <v>0.0</v>
      </c>
      <c r="H388" s="350">
        <v>2.825E7</v>
      </c>
      <c r="I388" s="350">
        <v>2.8114E7</v>
      </c>
    </row>
    <row r="389" ht="24.0" customHeight="1">
      <c r="A389" s="347" t="s">
        <v>898</v>
      </c>
      <c r="B389" s="348">
        <v>44584.0</v>
      </c>
      <c r="C389" s="350">
        <v>0.0</v>
      </c>
      <c r="D389" s="350">
        <v>700000.0</v>
      </c>
      <c r="E389" s="350">
        <v>686000.0</v>
      </c>
      <c r="F389" s="350">
        <v>0.0</v>
      </c>
      <c r="G389" s="350">
        <v>0.0</v>
      </c>
      <c r="H389" s="350">
        <v>700000.0</v>
      </c>
      <c r="I389" s="350">
        <v>686000.0</v>
      </c>
    </row>
    <row r="390" ht="24.0" customHeight="1">
      <c r="A390" s="347" t="s">
        <v>898</v>
      </c>
      <c r="B390" s="348">
        <v>44585.0</v>
      </c>
      <c r="C390" s="350">
        <v>8350000.0</v>
      </c>
      <c r="D390" s="350">
        <v>1.81975E7</v>
      </c>
      <c r="E390" s="350">
        <v>1.7912E7</v>
      </c>
      <c r="F390" s="350">
        <v>1.1514E8</v>
      </c>
      <c r="G390" s="350">
        <v>0.0</v>
      </c>
      <c r="H390" s="350">
        <v>1.416875E8</v>
      </c>
      <c r="I390" s="350">
        <v>1.41402E8</v>
      </c>
    </row>
    <row r="391" ht="24.0" customHeight="1">
      <c r="A391" s="347" t="s">
        <v>898</v>
      </c>
      <c r="B391" s="348">
        <v>44586.0</v>
      </c>
      <c r="C391" s="350">
        <v>6850000.0</v>
      </c>
      <c r="D391" s="350">
        <v>5000000.0</v>
      </c>
      <c r="E391" s="350">
        <v>4969000.0</v>
      </c>
      <c r="F391" s="350">
        <v>0.0</v>
      </c>
      <c r="G391" s="350">
        <v>0.0</v>
      </c>
      <c r="H391" s="350">
        <v>1.185E7</v>
      </c>
      <c r="I391" s="350">
        <v>1.1819E7</v>
      </c>
    </row>
    <row r="392" ht="24.0" customHeight="1">
      <c r="A392" s="347" t="s">
        <v>898</v>
      </c>
      <c r="B392" s="348">
        <v>44587.0</v>
      </c>
      <c r="C392" s="350">
        <v>0.0</v>
      </c>
      <c r="D392" s="350">
        <v>0.0</v>
      </c>
      <c r="E392" s="350">
        <v>0.0</v>
      </c>
      <c r="F392" s="350">
        <v>8600000.0</v>
      </c>
      <c r="G392" s="350">
        <v>0.0</v>
      </c>
      <c r="H392" s="350">
        <v>8600000.0</v>
      </c>
      <c r="I392" s="350">
        <v>8600000.0</v>
      </c>
    </row>
    <row r="393" ht="24.0" customHeight="1">
      <c r="A393" s="347" t="s">
        <v>898</v>
      </c>
      <c r="B393" s="348">
        <v>44588.0</v>
      </c>
      <c r="C393" s="350">
        <v>5750000.0</v>
      </c>
      <c r="D393" s="350">
        <v>2500000.0</v>
      </c>
      <c r="E393" s="350">
        <v>2458000.0</v>
      </c>
      <c r="F393" s="350">
        <v>5100000.0</v>
      </c>
      <c r="G393" s="352"/>
      <c r="H393" s="350">
        <v>1.335E7</v>
      </c>
      <c r="I393" s="350">
        <v>1.3308E7</v>
      </c>
    </row>
    <row r="394" ht="24.0" customHeight="1">
      <c r="A394" s="347" t="s">
        <v>898</v>
      </c>
      <c r="B394" s="348">
        <v>44589.0</v>
      </c>
      <c r="C394" s="350">
        <v>0.0</v>
      </c>
      <c r="D394" s="350">
        <v>0.0</v>
      </c>
      <c r="E394" s="350">
        <v>0.0</v>
      </c>
      <c r="F394" s="350">
        <v>0.0</v>
      </c>
      <c r="G394" s="350">
        <v>0.0</v>
      </c>
      <c r="H394" s="350">
        <v>0.0</v>
      </c>
      <c r="I394" s="350">
        <v>0.0</v>
      </c>
    </row>
    <row r="395" ht="24.0" customHeight="1">
      <c r="A395" s="347" t="s">
        <v>898</v>
      </c>
      <c r="B395" s="348">
        <v>44590.0</v>
      </c>
      <c r="C395" s="350">
        <v>0.0</v>
      </c>
      <c r="D395" s="350">
        <v>0.0</v>
      </c>
      <c r="E395" s="350">
        <v>0.0</v>
      </c>
      <c r="F395" s="350">
        <v>0.0</v>
      </c>
      <c r="G395" s="350">
        <v>0.0</v>
      </c>
      <c r="H395" s="350">
        <v>0.0</v>
      </c>
      <c r="I395" s="350">
        <v>0.0</v>
      </c>
    </row>
    <row r="396" ht="24.0" customHeight="1">
      <c r="A396" s="347" t="s">
        <v>898</v>
      </c>
      <c r="B396" s="348">
        <v>44591.0</v>
      </c>
      <c r="C396" s="350">
        <v>0.0</v>
      </c>
      <c r="D396" s="350">
        <v>0.0</v>
      </c>
      <c r="E396" s="350">
        <v>0.0</v>
      </c>
      <c r="F396" s="350">
        <v>0.0</v>
      </c>
      <c r="G396" s="350">
        <v>0.0</v>
      </c>
      <c r="H396" s="350">
        <v>0.0</v>
      </c>
      <c r="I396" s="350">
        <v>0.0</v>
      </c>
    </row>
    <row r="397" ht="24.0" customHeight="1">
      <c r="A397" s="347" t="s">
        <v>898</v>
      </c>
      <c r="B397" s="348">
        <v>44592.0</v>
      </c>
      <c r="C397" s="349">
        <v>0.0</v>
      </c>
      <c r="D397" s="349">
        <v>0.0</v>
      </c>
      <c r="E397" s="349">
        <v>0.0</v>
      </c>
      <c r="F397" s="349">
        <v>0.0</v>
      </c>
      <c r="G397" s="349">
        <v>0.0</v>
      </c>
      <c r="H397" s="350">
        <v>0.0</v>
      </c>
      <c r="I397" s="350">
        <v>0.0</v>
      </c>
    </row>
    <row r="398" ht="24.0" customHeight="1">
      <c r="A398" s="347" t="s">
        <v>937</v>
      </c>
      <c r="B398" s="348">
        <v>44593.0</v>
      </c>
      <c r="C398" s="349">
        <v>0.0</v>
      </c>
      <c r="D398" s="349">
        <v>0.0</v>
      </c>
      <c r="E398" s="349">
        <v>0.0</v>
      </c>
      <c r="F398" s="349">
        <v>0.0</v>
      </c>
      <c r="G398" s="349">
        <v>0.0</v>
      </c>
      <c r="H398" s="350">
        <v>0.0</v>
      </c>
      <c r="I398" s="350">
        <v>0.0</v>
      </c>
    </row>
    <row r="399" ht="24.0" customHeight="1">
      <c r="A399" s="347" t="s">
        <v>937</v>
      </c>
      <c r="B399" s="348">
        <v>44594.0</v>
      </c>
      <c r="C399" s="349">
        <v>0.0</v>
      </c>
      <c r="D399" s="349">
        <v>0.0</v>
      </c>
      <c r="E399" s="349">
        <v>0.0</v>
      </c>
      <c r="F399" s="349">
        <v>0.0</v>
      </c>
      <c r="G399" s="349">
        <v>0.0</v>
      </c>
      <c r="H399" s="350">
        <v>0.0</v>
      </c>
      <c r="I399" s="350">
        <v>0.0</v>
      </c>
    </row>
    <row r="400" ht="24.0" customHeight="1">
      <c r="A400" s="347" t="s">
        <v>937</v>
      </c>
      <c r="B400" s="348">
        <v>44595.0</v>
      </c>
      <c r="C400" s="349">
        <v>0.0</v>
      </c>
      <c r="D400" s="349">
        <v>0.0</v>
      </c>
      <c r="E400" s="349">
        <v>0.0</v>
      </c>
      <c r="F400" s="349">
        <v>0.0</v>
      </c>
      <c r="G400" s="349">
        <v>0.0</v>
      </c>
      <c r="H400" s="350">
        <v>0.0</v>
      </c>
      <c r="I400" s="350">
        <v>0.0</v>
      </c>
    </row>
    <row r="401" ht="24.0" customHeight="1">
      <c r="A401" s="347" t="s">
        <v>937</v>
      </c>
      <c r="B401" s="348">
        <v>44596.0</v>
      </c>
      <c r="C401" s="349">
        <v>0.0</v>
      </c>
      <c r="D401" s="349">
        <v>0.0</v>
      </c>
      <c r="E401" s="349">
        <v>0.0</v>
      </c>
      <c r="F401" s="349">
        <v>0.0</v>
      </c>
      <c r="G401" s="349">
        <v>0.0</v>
      </c>
      <c r="H401" s="350">
        <v>0.0</v>
      </c>
      <c r="I401" s="350">
        <v>0.0</v>
      </c>
    </row>
    <row r="402" ht="24.0" customHeight="1">
      <c r="A402" s="347" t="s">
        <v>937</v>
      </c>
      <c r="B402" s="348">
        <v>44597.0</v>
      </c>
      <c r="C402" s="349">
        <v>0.0</v>
      </c>
      <c r="D402" s="349">
        <v>0.0</v>
      </c>
      <c r="E402" s="349">
        <v>0.0</v>
      </c>
      <c r="F402" s="349">
        <v>0.0</v>
      </c>
      <c r="G402" s="349">
        <v>0.0</v>
      </c>
      <c r="H402" s="350">
        <v>0.0</v>
      </c>
      <c r="I402" s="350">
        <v>0.0</v>
      </c>
    </row>
    <row r="403" ht="24.0" customHeight="1">
      <c r="A403" s="347" t="s">
        <v>937</v>
      </c>
      <c r="B403" s="348">
        <v>44598.0</v>
      </c>
      <c r="C403" s="349">
        <v>0.0</v>
      </c>
      <c r="D403" s="349">
        <v>0.0</v>
      </c>
      <c r="E403" s="349">
        <v>0.0</v>
      </c>
      <c r="F403" s="349">
        <v>0.0</v>
      </c>
      <c r="G403" s="349">
        <v>0.0</v>
      </c>
      <c r="H403" s="350">
        <v>0.0</v>
      </c>
      <c r="I403" s="350">
        <v>0.0</v>
      </c>
    </row>
    <row r="404" ht="24.0" customHeight="1">
      <c r="A404" s="347" t="s">
        <v>937</v>
      </c>
      <c r="B404" s="348">
        <v>44599.0</v>
      </c>
      <c r="C404" s="349">
        <v>0.0</v>
      </c>
      <c r="D404" s="349">
        <v>0.0</v>
      </c>
      <c r="E404" s="349">
        <v>0.0</v>
      </c>
      <c r="F404" s="349">
        <v>0.0</v>
      </c>
      <c r="G404" s="349">
        <v>0.0</v>
      </c>
      <c r="H404" s="350">
        <v>0.0</v>
      </c>
      <c r="I404" s="350">
        <v>0.0</v>
      </c>
    </row>
    <row r="405" ht="24.0" customHeight="1">
      <c r="A405" s="347" t="s">
        <v>937</v>
      </c>
      <c r="B405" s="348">
        <v>44600.0</v>
      </c>
      <c r="C405" s="349">
        <v>0.0</v>
      </c>
      <c r="D405" s="349">
        <v>0.0</v>
      </c>
      <c r="E405" s="349">
        <v>0.0</v>
      </c>
      <c r="F405" s="349">
        <v>0.0</v>
      </c>
      <c r="G405" s="349">
        <v>0.0</v>
      </c>
      <c r="H405" s="350">
        <v>0.0</v>
      </c>
      <c r="I405" s="350">
        <v>0.0</v>
      </c>
    </row>
    <row r="406" ht="24.0" customHeight="1">
      <c r="A406" s="347" t="s">
        <v>937</v>
      </c>
      <c r="B406" s="348">
        <v>44601.0</v>
      </c>
      <c r="C406" s="349">
        <v>0.0</v>
      </c>
      <c r="D406" s="349">
        <v>0.0</v>
      </c>
      <c r="E406" s="349">
        <v>0.0</v>
      </c>
      <c r="F406" s="349">
        <v>0.0</v>
      </c>
      <c r="G406" s="349">
        <v>0.0</v>
      </c>
      <c r="H406" s="350">
        <v>0.0</v>
      </c>
      <c r="I406" s="350">
        <v>0.0</v>
      </c>
    </row>
    <row r="407" ht="24.0" customHeight="1">
      <c r="A407" s="347" t="s">
        <v>937</v>
      </c>
      <c r="B407" s="348">
        <v>44602.0</v>
      </c>
      <c r="C407" s="349">
        <v>1.2E7</v>
      </c>
      <c r="D407" s="349">
        <v>0.0</v>
      </c>
      <c r="E407" s="349">
        <v>0.0</v>
      </c>
      <c r="F407" s="349">
        <v>0.0</v>
      </c>
      <c r="G407" s="349">
        <v>0.0</v>
      </c>
      <c r="H407" s="350">
        <v>1.2E7</v>
      </c>
      <c r="I407" s="350">
        <v>1.2E7</v>
      </c>
    </row>
    <row r="408" ht="24.0" customHeight="1">
      <c r="A408" s="347" t="s">
        <v>937</v>
      </c>
      <c r="B408" s="348">
        <v>44603.0</v>
      </c>
      <c r="C408" s="349">
        <v>1.8587E8</v>
      </c>
      <c r="D408" s="349">
        <v>1.5E7</v>
      </c>
      <c r="E408" s="349">
        <v>1.4756E7</v>
      </c>
      <c r="F408" s="349">
        <v>0.0</v>
      </c>
      <c r="G408" s="349">
        <v>0.0</v>
      </c>
      <c r="H408" s="350">
        <v>2.0087E8</v>
      </c>
      <c r="I408" s="350">
        <v>2.00626E8</v>
      </c>
    </row>
    <row r="409" ht="24.0" customHeight="1">
      <c r="A409" s="347" t="s">
        <v>937</v>
      </c>
      <c r="B409" s="348">
        <v>44604.0</v>
      </c>
      <c r="C409" s="349">
        <v>0.0</v>
      </c>
      <c r="D409" s="349">
        <v>0.0</v>
      </c>
      <c r="E409" s="349">
        <v>0.0</v>
      </c>
      <c r="F409" s="349">
        <v>0.0</v>
      </c>
      <c r="G409" s="349">
        <v>0.0</v>
      </c>
      <c r="H409" s="350">
        <v>0.0</v>
      </c>
      <c r="I409" s="350">
        <v>0.0</v>
      </c>
    </row>
    <row r="410" ht="24.0" customHeight="1">
      <c r="A410" s="347" t="s">
        <v>937</v>
      </c>
      <c r="B410" s="348">
        <v>44605.0</v>
      </c>
      <c r="C410" s="349">
        <v>1.168E7</v>
      </c>
      <c r="D410" s="349">
        <v>3000000.0</v>
      </c>
      <c r="E410" s="349">
        <v>0.0</v>
      </c>
      <c r="F410" s="349">
        <v>6185000.0</v>
      </c>
      <c r="G410" s="349">
        <v>0.0</v>
      </c>
      <c r="H410" s="350">
        <v>2.0865E7</v>
      </c>
      <c r="I410" s="350">
        <v>1.7865E7</v>
      </c>
    </row>
    <row r="411" ht="24.0" customHeight="1">
      <c r="A411" s="347" t="s">
        <v>937</v>
      </c>
      <c r="B411" s="348">
        <v>44606.0</v>
      </c>
      <c r="C411" s="349">
        <v>8.235E7</v>
      </c>
      <c r="D411" s="349">
        <v>0.0</v>
      </c>
      <c r="E411" s="349">
        <v>0.0</v>
      </c>
      <c r="F411" s="349">
        <v>2.86E7</v>
      </c>
      <c r="G411" s="349">
        <v>0.0</v>
      </c>
      <c r="H411" s="350">
        <v>1.1095E8</v>
      </c>
      <c r="I411" s="350">
        <v>1.1095E8</v>
      </c>
    </row>
    <row r="412" ht="24.0" customHeight="1">
      <c r="A412" s="347" t="s">
        <v>937</v>
      </c>
      <c r="B412" s="348">
        <v>44607.0</v>
      </c>
      <c r="C412" s="349">
        <v>2600000.0</v>
      </c>
      <c r="D412" s="349">
        <v>1.925E7</v>
      </c>
      <c r="E412" s="349">
        <v>1.894E7</v>
      </c>
      <c r="F412" s="349">
        <v>3.5E7</v>
      </c>
      <c r="G412" s="349">
        <v>0.0</v>
      </c>
      <c r="H412" s="350">
        <v>5.685E7</v>
      </c>
      <c r="I412" s="350">
        <v>5.654E7</v>
      </c>
    </row>
    <row r="413" ht="24.0" customHeight="1">
      <c r="A413" s="347" t="s">
        <v>937</v>
      </c>
      <c r="B413" s="348">
        <v>44608.0</v>
      </c>
      <c r="C413" s="349">
        <v>1.74E7</v>
      </c>
      <c r="D413" s="349">
        <v>0.0</v>
      </c>
      <c r="E413" s="349">
        <v>0.0</v>
      </c>
      <c r="F413" s="349">
        <v>0.0</v>
      </c>
      <c r="G413" s="349">
        <v>0.0</v>
      </c>
      <c r="H413" s="350">
        <v>1.74E7</v>
      </c>
      <c r="I413" s="350">
        <v>1.74E7</v>
      </c>
    </row>
    <row r="414" ht="24.0" customHeight="1">
      <c r="A414" s="347" t="s">
        <v>937</v>
      </c>
      <c r="B414" s="348">
        <v>44609.0</v>
      </c>
      <c r="C414" s="349">
        <v>5350000.0</v>
      </c>
      <c r="D414" s="349">
        <v>5.004E7</v>
      </c>
      <c r="E414" s="349">
        <v>4.9239E7</v>
      </c>
      <c r="F414" s="349">
        <v>5.645E7</v>
      </c>
      <c r="G414" s="349">
        <v>0.0</v>
      </c>
      <c r="H414" s="350">
        <v>1.1184E8</v>
      </c>
      <c r="I414" s="350">
        <v>1.11039E8</v>
      </c>
    </row>
    <row r="415" ht="24.0" customHeight="1">
      <c r="A415" s="347" t="s">
        <v>937</v>
      </c>
      <c r="B415" s="348">
        <v>44610.0</v>
      </c>
      <c r="C415" s="349">
        <v>8824000.0</v>
      </c>
      <c r="D415" s="349">
        <v>3050000.0</v>
      </c>
      <c r="E415" s="349">
        <v>3001000.0</v>
      </c>
      <c r="F415" s="349">
        <v>4.0E7</v>
      </c>
      <c r="G415" s="349">
        <v>0.0</v>
      </c>
      <c r="H415" s="350">
        <v>5.1874E7</v>
      </c>
      <c r="I415" s="350">
        <v>5.1825E7</v>
      </c>
    </row>
    <row r="416" ht="24.0" customHeight="1">
      <c r="A416" s="347" t="s">
        <v>937</v>
      </c>
      <c r="B416" s="348">
        <v>44611.0</v>
      </c>
      <c r="C416" s="349">
        <v>0.0</v>
      </c>
      <c r="D416" s="349">
        <v>5.1E7</v>
      </c>
      <c r="E416" s="349">
        <v>5.0184E7</v>
      </c>
      <c r="F416" s="349">
        <v>0.0</v>
      </c>
      <c r="G416" s="349">
        <v>0.0</v>
      </c>
      <c r="H416" s="350">
        <v>5.1E7</v>
      </c>
      <c r="I416" s="350">
        <v>5.0184E7</v>
      </c>
    </row>
    <row r="417" ht="24.0" customHeight="1">
      <c r="A417" s="347" t="s">
        <v>937</v>
      </c>
      <c r="B417" s="348">
        <v>44612.0</v>
      </c>
      <c r="C417" s="349">
        <v>1395000.0</v>
      </c>
      <c r="D417" s="349">
        <v>0.0</v>
      </c>
      <c r="E417" s="349">
        <v>0.0</v>
      </c>
      <c r="F417" s="349">
        <v>2.085E7</v>
      </c>
      <c r="G417" s="349">
        <v>0.0</v>
      </c>
      <c r="H417" s="350">
        <v>2.2245E7</v>
      </c>
      <c r="I417" s="350">
        <v>2.2245E7</v>
      </c>
    </row>
    <row r="418" ht="24.0" customHeight="1">
      <c r="A418" s="347" t="s">
        <v>937</v>
      </c>
      <c r="B418" s="348">
        <v>44613.0</v>
      </c>
      <c r="C418" s="349">
        <v>1.2885E8</v>
      </c>
      <c r="D418" s="349">
        <v>0.0</v>
      </c>
      <c r="E418" s="349">
        <v>0.0</v>
      </c>
      <c r="F418" s="349">
        <v>6.027E7</v>
      </c>
      <c r="G418" s="349">
        <v>6.25E7</v>
      </c>
      <c r="H418" s="350">
        <v>1.2662E8</v>
      </c>
      <c r="I418" s="350">
        <v>1.2662E8</v>
      </c>
    </row>
    <row r="419" ht="24.0" customHeight="1">
      <c r="A419" s="347" t="s">
        <v>937</v>
      </c>
      <c r="B419" s="348">
        <v>44614.0</v>
      </c>
      <c r="C419" s="349">
        <v>8000000.0</v>
      </c>
      <c r="D419" s="349">
        <v>0.0</v>
      </c>
      <c r="E419" s="349">
        <v>0.0</v>
      </c>
      <c r="F419" s="349">
        <v>1.29395E8</v>
      </c>
      <c r="G419" s="349">
        <v>0.0</v>
      </c>
      <c r="H419" s="350">
        <v>1.37395E8</v>
      </c>
      <c r="I419" s="350">
        <v>1.37395E8</v>
      </c>
    </row>
    <row r="420" ht="24.0" customHeight="1">
      <c r="A420" s="347" t="s">
        <v>937</v>
      </c>
      <c r="B420" s="348">
        <v>44615.0</v>
      </c>
      <c r="C420" s="349">
        <v>400000.0</v>
      </c>
      <c r="D420" s="349">
        <v>0.0</v>
      </c>
      <c r="E420" s="349">
        <v>0.0</v>
      </c>
      <c r="F420" s="349">
        <v>0.0</v>
      </c>
      <c r="G420" s="349">
        <v>0.0</v>
      </c>
      <c r="H420" s="350">
        <v>400000.0</v>
      </c>
      <c r="I420" s="350">
        <v>400000.0</v>
      </c>
    </row>
    <row r="421" ht="24.0" customHeight="1">
      <c r="A421" s="347" t="s">
        <v>937</v>
      </c>
      <c r="B421" s="348">
        <v>44616.0</v>
      </c>
      <c r="C421" s="349">
        <v>0.0</v>
      </c>
      <c r="D421" s="349">
        <v>0.0</v>
      </c>
      <c r="E421" s="349">
        <v>0.0</v>
      </c>
      <c r="F421" s="349">
        <v>0.0</v>
      </c>
      <c r="G421" s="349">
        <v>0.0</v>
      </c>
      <c r="H421" s="350">
        <v>0.0</v>
      </c>
      <c r="I421" s="350">
        <v>0.0</v>
      </c>
    </row>
    <row r="422" ht="24.0" customHeight="1">
      <c r="A422" s="347" t="s">
        <v>937</v>
      </c>
      <c r="B422" s="348">
        <v>44617.0</v>
      </c>
      <c r="C422" s="349">
        <v>9550000.0</v>
      </c>
      <c r="D422" s="349">
        <v>0.0</v>
      </c>
      <c r="E422" s="349">
        <v>0.0</v>
      </c>
      <c r="F422" s="349">
        <v>1.0814E8</v>
      </c>
      <c r="G422" s="349">
        <v>0.0</v>
      </c>
      <c r="H422" s="350">
        <v>1.1769E8</v>
      </c>
      <c r="I422" s="350">
        <v>1.1769E8</v>
      </c>
    </row>
    <row r="423" ht="24.0" customHeight="1">
      <c r="A423" s="347" t="s">
        <v>937</v>
      </c>
      <c r="B423" s="348">
        <v>44618.0</v>
      </c>
      <c r="C423" s="349">
        <v>1000000.0</v>
      </c>
      <c r="D423" s="349">
        <v>1.14E7</v>
      </c>
      <c r="E423" s="349">
        <v>1.12395E7</v>
      </c>
      <c r="F423" s="349">
        <v>5.5E7</v>
      </c>
      <c r="G423" s="349">
        <v>0.0</v>
      </c>
      <c r="H423" s="350">
        <v>6.74E7</v>
      </c>
      <c r="I423" s="350">
        <v>6.72395E7</v>
      </c>
    </row>
    <row r="424" ht="24.0" customHeight="1">
      <c r="A424" s="347" t="s">
        <v>937</v>
      </c>
      <c r="B424" s="348">
        <v>44619.0</v>
      </c>
      <c r="C424" s="349">
        <v>6950000.0</v>
      </c>
      <c r="D424" s="349">
        <v>0.0</v>
      </c>
      <c r="E424" s="349">
        <v>0.0</v>
      </c>
      <c r="F424" s="349">
        <v>5700000.0</v>
      </c>
      <c r="G424" s="349">
        <v>0.0</v>
      </c>
      <c r="H424" s="350">
        <v>1.265E7</v>
      </c>
      <c r="I424" s="350">
        <v>1.265E7</v>
      </c>
    </row>
    <row r="425" ht="24.0" customHeight="1">
      <c r="A425" s="347" t="s">
        <v>937</v>
      </c>
      <c r="B425" s="348">
        <v>44620.0</v>
      </c>
      <c r="C425" s="349">
        <v>3000000.0</v>
      </c>
      <c r="D425" s="349">
        <v>0.0</v>
      </c>
      <c r="E425" s="349">
        <v>0.0</v>
      </c>
      <c r="F425" s="349">
        <v>6.045E7</v>
      </c>
      <c r="G425" s="349">
        <v>0.0</v>
      </c>
      <c r="H425" s="350">
        <v>6.345E7</v>
      </c>
      <c r="I425" s="350">
        <v>6.345E7</v>
      </c>
    </row>
    <row r="426" ht="24.0" customHeight="1">
      <c r="A426" s="347" t="s">
        <v>937</v>
      </c>
      <c r="B426" s="353">
        <v>44620.0</v>
      </c>
      <c r="C426" s="354">
        <v>1.05E7</v>
      </c>
      <c r="D426" s="355"/>
      <c r="E426" s="355"/>
      <c r="F426" s="355"/>
      <c r="G426" s="355"/>
      <c r="H426" s="354">
        <v>1.05E7</v>
      </c>
      <c r="I426" s="354">
        <v>1.05E7</v>
      </c>
    </row>
    <row r="427" ht="24.0" customHeight="1">
      <c r="A427" s="347" t="s">
        <v>984</v>
      </c>
      <c r="B427" s="348">
        <v>44621.0</v>
      </c>
      <c r="C427" s="349">
        <v>1350000.0</v>
      </c>
      <c r="D427" s="349">
        <v>2400000.0</v>
      </c>
      <c r="E427" s="349">
        <v>2361600.0</v>
      </c>
      <c r="F427" s="349">
        <v>1.7E7</v>
      </c>
      <c r="G427" s="349">
        <v>0.0</v>
      </c>
      <c r="H427" s="350">
        <v>2.075E7</v>
      </c>
      <c r="I427" s="350">
        <v>2.07116E7</v>
      </c>
    </row>
    <row r="428" ht="24.0" customHeight="1">
      <c r="A428" s="347" t="s">
        <v>984</v>
      </c>
      <c r="B428" s="348">
        <v>44622.0</v>
      </c>
      <c r="C428" s="349">
        <v>2000000.0</v>
      </c>
      <c r="D428" s="349">
        <v>0.0</v>
      </c>
      <c r="E428" s="349">
        <v>0.0</v>
      </c>
      <c r="F428" s="349">
        <v>2.7415E7</v>
      </c>
      <c r="G428" s="349">
        <v>0.0</v>
      </c>
      <c r="H428" s="350">
        <v>2.9415E7</v>
      </c>
      <c r="I428" s="350">
        <v>2.9415E7</v>
      </c>
    </row>
    <row r="429" ht="24.0" customHeight="1">
      <c r="A429" s="347" t="s">
        <v>984</v>
      </c>
      <c r="B429" s="348">
        <v>44623.0</v>
      </c>
      <c r="C429" s="349">
        <v>350000.0</v>
      </c>
      <c r="D429" s="349">
        <v>5.564E7</v>
      </c>
      <c r="E429" s="349">
        <v>5.474976E7</v>
      </c>
      <c r="F429" s="349">
        <v>1.071E8</v>
      </c>
      <c r="G429" s="349">
        <v>0.0</v>
      </c>
      <c r="H429" s="349">
        <v>1.6309E8</v>
      </c>
      <c r="I429" s="349">
        <v>1.6219976E8</v>
      </c>
    </row>
    <row r="430" ht="24.0" customHeight="1">
      <c r="A430" s="347" t="s">
        <v>984</v>
      </c>
      <c r="B430" s="348">
        <v>44624.0</v>
      </c>
      <c r="C430" s="349">
        <v>8955000.0</v>
      </c>
      <c r="D430" s="349">
        <v>0.0</v>
      </c>
      <c r="E430" s="349">
        <v>0.0</v>
      </c>
      <c r="F430" s="349">
        <v>2.546605E8</v>
      </c>
      <c r="G430" s="349">
        <v>0.0</v>
      </c>
      <c r="H430" s="349">
        <v>2.636155E8</v>
      </c>
      <c r="I430" s="349">
        <v>2.636155E8</v>
      </c>
    </row>
    <row r="431" ht="24.0" customHeight="1">
      <c r="A431" s="347" t="s">
        <v>984</v>
      </c>
      <c r="B431" s="348">
        <v>44625.0</v>
      </c>
      <c r="C431" s="349">
        <v>1400000.0</v>
      </c>
      <c r="D431" s="349">
        <v>1.08E7</v>
      </c>
      <c r="E431" s="349">
        <v>1.0627E7</v>
      </c>
      <c r="F431" s="349">
        <v>1.19E8</v>
      </c>
      <c r="G431" s="349">
        <v>0.0</v>
      </c>
      <c r="H431" s="349">
        <v>1.312E8</v>
      </c>
      <c r="I431" s="349">
        <v>1.31027E8</v>
      </c>
    </row>
    <row r="432" ht="24.0" customHeight="1">
      <c r="A432" s="347" t="s">
        <v>984</v>
      </c>
      <c r="B432" s="348">
        <v>44626.0</v>
      </c>
      <c r="C432" s="349">
        <v>7.816E7</v>
      </c>
      <c r="D432" s="349">
        <v>0.0</v>
      </c>
      <c r="E432" s="349">
        <v>0.0</v>
      </c>
      <c r="F432" s="349">
        <v>0.0</v>
      </c>
      <c r="G432" s="349">
        <v>0.0</v>
      </c>
      <c r="H432" s="349">
        <v>7.816E7</v>
      </c>
      <c r="I432" s="349">
        <v>7.816E7</v>
      </c>
    </row>
    <row r="433" ht="24.0" customHeight="1">
      <c r="A433" s="347" t="s">
        <v>984</v>
      </c>
      <c r="B433" s="348">
        <v>44627.0</v>
      </c>
      <c r="C433" s="349">
        <v>1.9825E7</v>
      </c>
      <c r="D433" s="349">
        <v>350000.0</v>
      </c>
      <c r="E433" s="349">
        <v>336800.0</v>
      </c>
      <c r="F433" s="349">
        <v>2.27E8</v>
      </c>
      <c r="G433" s="349">
        <v>0.0</v>
      </c>
      <c r="H433" s="349">
        <v>2.47175E8</v>
      </c>
      <c r="I433" s="349">
        <v>2.471618E8</v>
      </c>
    </row>
    <row r="434" ht="24.0" customHeight="1">
      <c r="A434" s="347" t="s">
        <v>984</v>
      </c>
      <c r="B434" s="348">
        <v>44628.0</v>
      </c>
      <c r="C434" s="349">
        <v>8425000.0</v>
      </c>
      <c r="D434" s="349">
        <v>0.0</v>
      </c>
      <c r="E434" s="349">
        <v>0.0</v>
      </c>
      <c r="F434" s="349">
        <v>1.8E7</v>
      </c>
      <c r="G434" s="349">
        <v>0.0</v>
      </c>
      <c r="H434" s="349">
        <v>2.6425E7</v>
      </c>
      <c r="I434" s="349">
        <v>2.6425E7</v>
      </c>
    </row>
    <row r="435" ht="24.0" customHeight="1">
      <c r="A435" s="347" t="s">
        <v>984</v>
      </c>
      <c r="B435" s="348">
        <v>44629.0</v>
      </c>
      <c r="C435" s="349">
        <v>6.93E7</v>
      </c>
      <c r="D435" s="349">
        <v>5.935E7</v>
      </c>
      <c r="E435" s="349">
        <v>5.84904E7</v>
      </c>
      <c r="F435" s="349">
        <v>0.0</v>
      </c>
      <c r="G435" s="349">
        <v>0.0</v>
      </c>
      <c r="H435" s="349">
        <v>1.2865E8</v>
      </c>
      <c r="I435" s="349">
        <v>1.277904E8</v>
      </c>
    </row>
    <row r="436" ht="24.0" customHeight="1">
      <c r="A436" s="347" t="s">
        <v>984</v>
      </c>
      <c r="B436" s="348">
        <v>44630.0</v>
      </c>
      <c r="C436" s="349">
        <v>2850000.0</v>
      </c>
      <c r="D436" s="349">
        <v>0.0</v>
      </c>
      <c r="E436" s="349">
        <v>0.0</v>
      </c>
      <c r="F436" s="349">
        <v>1.5E8</v>
      </c>
      <c r="G436" s="349">
        <v>0.0</v>
      </c>
      <c r="H436" s="349">
        <v>1.5285E8</v>
      </c>
      <c r="I436" s="349">
        <v>1.5285E8</v>
      </c>
    </row>
    <row r="437" ht="24.0" customHeight="1">
      <c r="A437" s="347" t="s">
        <v>984</v>
      </c>
      <c r="B437" s="348">
        <v>44631.0</v>
      </c>
      <c r="C437" s="349">
        <v>7000000.0</v>
      </c>
      <c r="D437" s="349">
        <v>0.0</v>
      </c>
      <c r="E437" s="349">
        <v>0.0</v>
      </c>
      <c r="F437" s="349">
        <v>1.3E7</v>
      </c>
      <c r="G437" s="349">
        <v>4650000.0</v>
      </c>
      <c r="H437" s="349">
        <v>1.535E7</v>
      </c>
      <c r="I437" s="349">
        <v>1.535E7</v>
      </c>
    </row>
    <row r="438" ht="24.0" customHeight="1">
      <c r="A438" s="347" t="s">
        <v>984</v>
      </c>
      <c r="B438" s="348">
        <v>44632.0</v>
      </c>
      <c r="C438" s="349">
        <v>1.33E7</v>
      </c>
      <c r="D438" s="349">
        <v>1.0E8</v>
      </c>
      <c r="E438" s="349">
        <v>9.84E7</v>
      </c>
      <c r="F438" s="349">
        <v>3000000.0</v>
      </c>
      <c r="G438" s="349">
        <v>0.0</v>
      </c>
      <c r="H438" s="349">
        <v>1.163E8</v>
      </c>
      <c r="I438" s="349">
        <v>1.147E8</v>
      </c>
    </row>
    <row r="439" ht="24.0" customHeight="1">
      <c r="A439" s="347" t="s">
        <v>984</v>
      </c>
      <c r="B439" s="348">
        <v>44633.0</v>
      </c>
      <c r="C439" s="349">
        <v>1.73E8</v>
      </c>
      <c r="D439" s="349">
        <v>5.0E7</v>
      </c>
      <c r="E439" s="349">
        <v>4.92E7</v>
      </c>
      <c r="F439" s="349">
        <v>0.0</v>
      </c>
      <c r="G439" s="349">
        <v>0.0</v>
      </c>
      <c r="H439" s="349">
        <v>2.23E8</v>
      </c>
      <c r="I439" s="349">
        <v>2.222E8</v>
      </c>
    </row>
    <row r="440" ht="24.0" customHeight="1">
      <c r="A440" s="347" t="s">
        <v>984</v>
      </c>
      <c r="B440" s="348">
        <v>44634.0</v>
      </c>
      <c r="C440" s="349">
        <v>1.5E7</v>
      </c>
      <c r="D440" s="349">
        <v>1.96335E7</v>
      </c>
      <c r="E440" s="349">
        <v>1.9186204E7</v>
      </c>
      <c r="F440" s="349">
        <v>7.968E7</v>
      </c>
      <c r="G440" s="349">
        <v>0.0</v>
      </c>
      <c r="H440" s="349">
        <v>1.143135E8</v>
      </c>
      <c r="I440" s="349">
        <v>1.13866204E8</v>
      </c>
    </row>
    <row r="441" ht="24.0" customHeight="1">
      <c r="A441" s="347" t="s">
        <v>984</v>
      </c>
      <c r="B441" s="348">
        <v>44635.0</v>
      </c>
      <c r="C441" s="349">
        <v>1.0E7</v>
      </c>
      <c r="D441" s="349">
        <v>1.06325E7</v>
      </c>
      <c r="E441" s="349">
        <v>1.0568705E7</v>
      </c>
      <c r="F441" s="349">
        <v>0.0</v>
      </c>
      <c r="G441" s="349">
        <v>7200000.0</v>
      </c>
      <c r="H441" s="349">
        <v>1.34325E7</v>
      </c>
      <c r="I441" s="349">
        <v>1.3368705E7</v>
      </c>
    </row>
    <row r="442" ht="24.0" customHeight="1">
      <c r="A442" s="347" t="s">
        <v>984</v>
      </c>
      <c r="B442" s="348">
        <v>44636.0</v>
      </c>
      <c r="C442" s="349">
        <v>5.1E7</v>
      </c>
      <c r="D442" s="349">
        <v>1.123E8</v>
      </c>
      <c r="E442" s="349">
        <v>1.11503E8</v>
      </c>
      <c r="F442" s="349">
        <v>0.0</v>
      </c>
      <c r="G442" s="349">
        <v>0.0</v>
      </c>
      <c r="H442" s="349">
        <v>1.633E8</v>
      </c>
      <c r="I442" s="349">
        <v>1.62503E8</v>
      </c>
    </row>
    <row r="443" ht="24.0" customHeight="1">
      <c r="A443" s="347" t="s">
        <v>984</v>
      </c>
      <c r="B443" s="348">
        <v>44637.0</v>
      </c>
      <c r="C443" s="349">
        <v>2.19E7</v>
      </c>
      <c r="D443" s="349">
        <v>3.395E7</v>
      </c>
      <c r="E443" s="349">
        <v>3.37163E7</v>
      </c>
      <c r="F443" s="349">
        <v>350000.0</v>
      </c>
      <c r="G443" s="349">
        <v>0.0</v>
      </c>
      <c r="H443" s="349">
        <v>5.62E7</v>
      </c>
      <c r="I443" s="349">
        <v>5.59663E7</v>
      </c>
    </row>
    <row r="444" ht="24.0" customHeight="1">
      <c r="A444" s="347" t="s">
        <v>984</v>
      </c>
      <c r="B444" s="348">
        <v>44638.0</v>
      </c>
      <c r="C444" s="349">
        <v>3000000.0</v>
      </c>
      <c r="D444" s="349">
        <v>0.0</v>
      </c>
      <c r="E444" s="349">
        <v>0.0</v>
      </c>
      <c r="F444" s="349">
        <v>3.7E7</v>
      </c>
      <c r="G444" s="349">
        <v>0.0</v>
      </c>
      <c r="H444" s="349">
        <v>4.0E7</v>
      </c>
      <c r="I444" s="349">
        <v>4.0E7</v>
      </c>
    </row>
    <row r="445" ht="24.0" customHeight="1">
      <c r="A445" s="347" t="s">
        <v>984</v>
      </c>
      <c r="B445" s="348">
        <v>44639.0</v>
      </c>
      <c r="C445" s="349">
        <v>5830000.0</v>
      </c>
      <c r="D445" s="349">
        <v>4400000.0</v>
      </c>
      <c r="E445" s="349">
        <v>4329600.0</v>
      </c>
      <c r="F445" s="349">
        <v>8200000.0</v>
      </c>
      <c r="G445" s="349">
        <v>0.0</v>
      </c>
      <c r="H445" s="349">
        <v>1.843E7</v>
      </c>
      <c r="I445" s="349">
        <v>1.83596E7</v>
      </c>
    </row>
    <row r="446" ht="24.0" customHeight="1">
      <c r="A446" s="347" t="s">
        <v>984</v>
      </c>
      <c r="B446" s="348">
        <v>44640.0</v>
      </c>
      <c r="C446" s="349">
        <v>6890000.0</v>
      </c>
      <c r="D446" s="349">
        <v>0.0</v>
      </c>
      <c r="E446" s="349">
        <v>0.0</v>
      </c>
      <c r="F446" s="349">
        <v>0.0</v>
      </c>
      <c r="G446" s="349">
        <v>0.0</v>
      </c>
      <c r="H446" s="349">
        <v>6890000.0</v>
      </c>
      <c r="I446" s="349">
        <v>6890000.0</v>
      </c>
    </row>
    <row r="447" ht="24.0" customHeight="1">
      <c r="A447" s="347" t="s">
        <v>984</v>
      </c>
      <c r="B447" s="348">
        <v>44641.0</v>
      </c>
      <c r="C447" s="349">
        <v>2.1E8</v>
      </c>
      <c r="D447" s="349">
        <v>0.0</v>
      </c>
      <c r="E447" s="349">
        <v>0.0</v>
      </c>
      <c r="F447" s="349">
        <v>5.0E7</v>
      </c>
      <c r="G447" s="349">
        <v>0.0</v>
      </c>
      <c r="H447" s="349">
        <v>2.6E8</v>
      </c>
      <c r="I447" s="349">
        <v>2.6E8</v>
      </c>
    </row>
    <row r="448" ht="24.0" customHeight="1">
      <c r="A448" s="347" t="s">
        <v>984</v>
      </c>
      <c r="B448" s="348">
        <v>44642.0</v>
      </c>
      <c r="C448" s="349">
        <v>350000.0</v>
      </c>
      <c r="D448" s="349">
        <v>1.96E7</v>
      </c>
      <c r="E448" s="349">
        <v>1.94824E7</v>
      </c>
      <c r="F448" s="349">
        <v>0.0</v>
      </c>
      <c r="G448" s="349">
        <v>0.0</v>
      </c>
      <c r="H448" s="349">
        <v>1.995E7</v>
      </c>
      <c r="I448" s="349">
        <v>1.98324E7</v>
      </c>
    </row>
    <row r="449" ht="24.0" customHeight="1">
      <c r="A449" s="347" t="s">
        <v>984</v>
      </c>
      <c r="B449" s="348">
        <v>44643.0</v>
      </c>
      <c r="C449" s="349">
        <v>2.4603E8</v>
      </c>
      <c r="D449" s="349">
        <v>0.0</v>
      </c>
      <c r="E449" s="349">
        <v>0.0</v>
      </c>
      <c r="F449" s="349">
        <v>350000.0</v>
      </c>
      <c r="G449" s="349">
        <v>0.0</v>
      </c>
      <c r="H449" s="349">
        <v>2.4638E8</v>
      </c>
      <c r="I449" s="349">
        <v>2.4638E8</v>
      </c>
    </row>
    <row r="450" ht="24.0" customHeight="1">
      <c r="A450" s="347" t="s">
        <v>984</v>
      </c>
      <c r="B450" s="348">
        <v>44644.0</v>
      </c>
      <c r="C450" s="349">
        <v>2.9785E7</v>
      </c>
      <c r="D450" s="349">
        <v>3.669E7</v>
      </c>
      <c r="E450" s="349">
        <v>3.646986E7</v>
      </c>
      <c r="F450" s="349">
        <v>1.24E7</v>
      </c>
      <c r="G450" s="349">
        <v>0.0</v>
      </c>
      <c r="H450" s="349">
        <v>7.8875E7</v>
      </c>
      <c r="I450" s="349">
        <v>7.865486E7</v>
      </c>
    </row>
    <row r="451" ht="24.0" customHeight="1">
      <c r="A451" s="347" t="s">
        <v>984</v>
      </c>
      <c r="B451" s="348">
        <v>44645.0</v>
      </c>
      <c r="C451" s="349">
        <v>3708000.0</v>
      </c>
      <c r="D451" s="349">
        <v>6.24E7</v>
      </c>
      <c r="E451" s="349">
        <v>6.20006E7</v>
      </c>
      <c r="F451" s="349">
        <v>7850000.0</v>
      </c>
      <c r="G451" s="349">
        <v>0.0</v>
      </c>
      <c r="H451" s="349">
        <v>7.3958E7</v>
      </c>
      <c r="I451" s="349">
        <v>7.35586E7</v>
      </c>
    </row>
    <row r="452" ht="24.0" customHeight="1">
      <c r="A452" s="347" t="s">
        <v>984</v>
      </c>
      <c r="B452" s="348">
        <v>44646.0</v>
      </c>
      <c r="C452" s="349">
        <v>6.0E7</v>
      </c>
      <c r="D452" s="349">
        <v>0.0</v>
      </c>
      <c r="E452" s="349">
        <v>0.0</v>
      </c>
      <c r="F452" s="349">
        <v>0.0</v>
      </c>
      <c r="G452" s="349">
        <v>0.0</v>
      </c>
      <c r="H452" s="349">
        <v>6.0E7</v>
      </c>
      <c r="I452" s="349">
        <v>6.0E7</v>
      </c>
    </row>
    <row r="453" ht="24.0" customHeight="1">
      <c r="A453" s="347" t="s">
        <v>984</v>
      </c>
      <c r="B453" s="348">
        <v>44647.0</v>
      </c>
      <c r="C453" s="349">
        <v>5825000.0</v>
      </c>
      <c r="D453" s="349">
        <v>2150000.0</v>
      </c>
      <c r="E453" s="349">
        <v>2112160.0</v>
      </c>
      <c r="F453" s="349">
        <v>5950000.0</v>
      </c>
      <c r="G453" s="349">
        <v>0.0</v>
      </c>
      <c r="H453" s="349">
        <v>1.3925E7</v>
      </c>
      <c r="I453" s="349">
        <v>1.388716E7</v>
      </c>
    </row>
    <row r="454" ht="24.0" customHeight="1">
      <c r="A454" s="347" t="s">
        <v>984</v>
      </c>
      <c r="B454" s="348">
        <v>44648.0</v>
      </c>
      <c r="C454" s="349">
        <v>0.0</v>
      </c>
      <c r="D454" s="349">
        <v>9.864E7</v>
      </c>
      <c r="E454" s="349">
        <v>9.706676E7</v>
      </c>
      <c r="F454" s="349">
        <v>0.0</v>
      </c>
      <c r="G454" s="349">
        <v>1500000.0</v>
      </c>
      <c r="H454" s="349">
        <v>9.714E7</v>
      </c>
      <c r="I454" s="349">
        <v>9.556676E7</v>
      </c>
    </row>
    <row r="455" ht="24.0" customHeight="1">
      <c r="A455" s="347" t="s">
        <v>984</v>
      </c>
      <c r="B455" s="348">
        <v>44649.0</v>
      </c>
      <c r="C455" s="349">
        <v>0.0</v>
      </c>
      <c r="D455" s="349">
        <v>1.081E7</v>
      </c>
      <c r="E455" s="349">
        <v>1.0637E7</v>
      </c>
      <c r="F455" s="349">
        <v>0.0</v>
      </c>
      <c r="G455" s="349">
        <v>0.0</v>
      </c>
      <c r="H455" s="349">
        <v>1.081E7</v>
      </c>
      <c r="I455" s="349">
        <v>1.0637E7</v>
      </c>
    </row>
    <row r="456" ht="24.0" customHeight="1">
      <c r="A456" s="347" t="s">
        <v>984</v>
      </c>
      <c r="B456" s="348">
        <v>44650.0</v>
      </c>
      <c r="C456" s="349">
        <v>5.3945E7</v>
      </c>
      <c r="D456" s="349">
        <v>5.0E7</v>
      </c>
      <c r="E456" s="349">
        <v>4.92E7</v>
      </c>
      <c r="F456" s="349">
        <v>1.8E7</v>
      </c>
      <c r="G456" s="349">
        <v>0.0</v>
      </c>
      <c r="H456" s="349">
        <v>1.21945E8</v>
      </c>
      <c r="I456" s="349">
        <v>1.21145E8</v>
      </c>
    </row>
    <row r="457" ht="24.0" customHeight="1">
      <c r="A457" s="347" t="s">
        <v>984</v>
      </c>
      <c r="B457" s="348">
        <v>44651.0</v>
      </c>
      <c r="C457" s="349">
        <v>5.982E7</v>
      </c>
      <c r="D457" s="349">
        <v>1215000.0</v>
      </c>
      <c r="E457" s="349">
        <v>1195000.0</v>
      </c>
      <c r="F457" s="351"/>
      <c r="G457" s="349">
        <v>0.0</v>
      </c>
      <c r="H457" s="349">
        <v>6.1035E7</v>
      </c>
      <c r="I457" s="349">
        <v>6.1015E7</v>
      </c>
    </row>
    <row r="458" ht="24.0" customHeight="1">
      <c r="A458" s="347" t="s">
        <v>984</v>
      </c>
      <c r="B458" s="353">
        <v>44621.0</v>
      </c>
      <c r="C458" s="354">
        <v>5.0E7</v>
      </c>
      <c r="D458" s="355"/>
      <c r="E458" s="355"/>
      <c r="F458" s="355"/>
      <c r="G458" s="355"/>
      <c r="H458" s="354">
        <v>5.0E7</v>
      </c>
      <c r="I458" s="354">
        <v>5.0E7</v>
      </c>
    </row>
    <row r="459" ht="24.0" customHeight="1">
      <c r="A459" s="347" t="s">
        <v>1056</v>
      </c>
      <c r="B459" s="348">
        <v>44652.0</v>
      </c>
      <c r="C459" s="349">
        <v>0.0</v>
      </c>
      <c r="D459" s="349">
        <v>1720000.0</v>
      </c>
      <c r="E459" s="349">
        <v>1698480.0</v>
      </c>
      <c r="F459" s="349">
        <v>6.594E7</v>
      </c>
      <c r="G459" s="349">
        <v>1500000.0</v>
      </c>
      <c r="H459" s="349">
        <v>6.616E7</v>
      </c>
      <c r="I459" s="349">
        <v>6.613848E7</v>
      </c>
    </row>
    <row r="460" ht="24.0" customHeight="1">
      <c r="A460" s="347" t="s">
        <v>1056</v>
      </c>
      <c r="B460" s="348">
        <v>44653.0</v>
      </c>
      <c r="C460" s="349">
        <v>1.67E7</v>
      </c>
      <c r="D460" s="349">
        <v>0.0</v>
      </c>
      <c r="E460" s="349">
        <v>0.0</v>
      </c>
      <c r="F460" s="349">
        <v>0.0</v>
      </c>
      <c r="G460" s="349">
        <v>0.0</v>
      </c>
      <c r="H460" s="349">
        <v>1.67E7</v>
      </c>
      <c r="I460" s="349">
        <v>1.67E7</v>
      </c>
    </row>
    <row r="461" ht="24.0" customHeight="1">
      <c r="A461" s="347" t="s">
        <v>1056</v>
      </c>
      <c r="B461" s="348">
        <v>44654.0</v>
      </c>
      <c r="C461" s="349">
        <v>3350000.0</v>
      </c>
      <c r="D461" s="349">
        <v>1174500.0</v>
      </c>
      <c r="E461" s="349">
        <v>1155300.0</v>
      </c>
      <c r="F461" s="349">
        <v>0.0</v>
      </c>
      <c r="G461" s="349">
        <v>0.0</v>
      </c>
      <c r="H461" s="349">
        <v>4524500.0</v>
      </c>
      <c r="I461" s="349">
        <v>4505300.0</v>
      </c>
    </row>
    <row r="462" ht="24.0" customHeight="1">
      <c r="A462" s="347" t="s">
        <v>1056</v>
      </c>
      <c r="B462" s="348">
        <v>44655.0</v>
      </c>
      <c r="C462" s="349">
        <v>1.55E7</v>
      </c>
      <c r="D462" s="349">
        <v>1.25758E8</v>
      </c>
      <c r="E462" s="349">
        <v>1.23745872E8</v>
      </c>
      <c r="F462" s="349">
        <v>3.31E7</v>
      </c>
      <c r="G462" s="349">
        <v>0.0</v>
      </c>
      <c r="H462" s="349">
        <v>1.74358E8</v>
      </c>
      <c r="I462" s="349">
        <v>1.72345872E8</v>
      </c>
    </row>
    <row r="463" ht="24.0" customHeight="1">
      <c r="A463" s="347" t="s">
        <v>1056</v>
      </c>
      <c r="B463" s="348">
        <v>44656.0</v>
      </c>
      <c r="C463" s="349">
        <v>1.514E7</v>
      </c>
      <c r="D463" s="349">
        <v>5.4988E7</v>
      </c>
      <c r="E463" s="349">
        <v>5.4108E7</v>
      </c>
      <c r="F463" s="349">
        <v>9.385E7</v>
      </c>
      <c r="G463" s="349">
        <v>2000000.0</v>
      </c>
      <c r="H463" s="349">
        <v>1.61978E8</v>
      </c>
      <c r="I463" s="349">
        <v>1.61098E8</v>
      </c>
    </row>
    <row r="464" ht="24.0" customHeight="1">
      <c r="A464" s="347" t="s">
        <v>1056</v>
      </c>
      <c r="B464" s="348">
        <v>44657.0</v>
      </c>
      <c r="C464" s="349">
        <v>1.9184E7</v>
      </c>
      <c r="D464" s="349">
        <v>0.0</v>
      </c>
      <c r="E464" s="349">
        <v>0.0</v>
      </c>
      <c r="F464" s="349">
        <v>2.0E7</v>
      </c>
      <c r="G464" s="349">
        <v>0.0</v>
      </c>
      <c r="H464" s="349">
        <v>3.9184E7</v>
      </c>
      <c r="I464" s="349">
        <v>3.9184E7</v>
      </c>
    </row>
    <row r="465" ht="24.0" customHeight="1">
      <c r="A465" s="347" t="s">
        <v>1056</v>
      </c>
      <c r="B465" s="348">
        <v>44658.0</v>
      </c>
      <c r="C465" s="349">
        <v>3.1714E7</v>
      </c>
      <c r="D465" s="349">
        <v>0.0</v>
      </c>
      <c r="E465" s="349">
        <v>0.0</v>
      </c>
      <c r="F465" s="349">
        <v>4.3E7</v>
      </c>
      <c r="G465" s="349">
        <v>0.0</v>
      </c>
      <c r="H465" s="349">
        <v>7.4714E7</v>
      </c>
      <c r="I465" s="349">
        <v>7.4714E7</v>
      </c>
    </row>
    <row r="466" ht="24.0" customHeight="1">
      <c r="A466" s="347" t="s">
        <v>1056</v>
      </c>
      <c r="B466" s="348">
        <v>44659.0</v>
      </c>
      <c r="C466" s="349">
        <v>2700000.0</v>
      </c>
      <c r="D466" s="349">
        <v>1600000.0</v>
      </c>
      <c r="E466" s="349">
        <v>1590000.0</v>
      </c>
      <c r="F466" s="349">
        <v>2.59E7</v>
      </c>
      <c r="G466" s="349">
        <v>0.0</v>
      </c>
      <c r="H466" s="349">
        <v>3.02E7</v>
      </c>
      <c r="I466" s="349">
        <v>3.019E7</v>
      </c>
    </row>
    <row r="467" ht="24.0" customHeight="1">
      <c r="A467" s="347" t="s">
        <v>1056</v>
      </c>
      <c r="B467" s="348">
        <v>44660.0</v>
      </c>
      <c r="C467" s="349">
        <v>2150000.0</v>
      </c>
      <c r="D467" s="349">
        <v>2.5E7</v>
      </c>
      <c r="E467" s="349">
        <v>2.485E7</v>
      </c>
      <c r="F467" s="349">
        <v>500000.0</v>
      </c>
      <c r="G467" s="349">
        <v>0.0</v>
      </c>
      <c r="H467" s="349">
        <v>2.765E7</v>
      </c>
      <c r="I467" s="349">
        <v>2.75E7</v>
      </c>
    </row>
    <row r="468" ht="24.0" customHeight="1">
      <c r="A468" s="347" t="s">
        <v>1056</v>
      </c>
      <c r="B468" s="348">
        <v>44661.0</v>
      </c>
      <c r="C468" s="349">
        <v>0.0</v>
      </c>
      <c r="D468" s="349">
        <v>0.0</v>
      </c>
      <c r="E468" s="349">
        <v>0.0</v>
      </c>
      <c r="F468" s="349">
        <v>0.0</v>
      </c>
      <c r="G468" s="349">
        <v>0.0</v>
      </c>
      <c r="H468" s="349">
        <v>0.0</v>
      </c>
      <c r="I468" s="349">
        <v>0.0</v>
      </c>
    </row>
    <row r="469" ht="24.0" customHeight="1">
      <c r="A469" s="347" t="s">
        <v>1056</v>
      </c>
      <c r="B469" s="348">
        <v>44662.0</v>
      </c>
      <c r="C469" s="349">
        <v>0.0</v>
      </c>
      <c r="D469" s="349">
        <v>0.0</v>
      </c>
      <c r="E469" s="349">
        <v>0.0</v>
      </c>
      <c r="F469" s="349">
        <v>0.0</v>
      </c>
      <c r="G469" s="349">
        <v>0.0</v>
      </c>
      <c r="H469" s="349">
        <v>0.0</v>
      </c>
      <c r="I469" s="349">
        <v>0.0</v>
      </c>
    </row>
    <row r="470" ht="24.0" customHeight="1">
      <c r="A470" s="347" t="s">
        <v>1056</v>
      </c>
      <c r="B470" s="348">
        <v>44663.0</v>
      </c>
      <c r="C470" s="349">
        <v>5602500.0</v>
      </c>
      <c r="D470" s="349">
        <v>2400000.0</v>
      </c>
      <c r="E470" s="349">
        <v>2385000.0</v>
      </c>
      <c r="F470" s="349">
        <v>0.0</v>
      </c>
      <c r="G470" s="349">
        <v>0.0</v>
      </c>
      <c r="H470" s="349">
        <v>8002500.0</v>
      </c>
      <c r="I470" s="349">
        <v>7987500.0</v>
      </c>
    </row>
    <row r="471" ht="24.0" customHeight="1">
      <c r="A471" s="347" t="s">
        <v>1056</v>
      </c>
      <c r="B471" s="348">
        <v>44664.0</v>
      </c>
      <c r="C471" s="349">
        <v>4.5132E7</v>
      </c>
      <c r="D471" s="349">
        <v>2.46875E7</v>
      </c>
      <c r="E471" s="349">
        <v>2.4506375E7</v>
      </c>
      <c r="F471" s="349">
        <v>3.80115E7</v>
      </c>
      <c r="G471" s="349">
        <v>0.0</v>
      </c>
      <c r="H471" s="349">
        <v>1.07831E8</v>
      </c>
      <c r="I471" s="349">
        <v>1.07649875E8</v>
      </c>
    </row>
    <row r="472" ht="24.0" customHeight="1">
      <c r="A472" s="347" t="s">
        <v>1056</v>
      </c>
      <c r="B472" s="348">
        <v>44665.0</v>
      </c>
      <c r="C472" s="349">
        <v>0.0</v>
      </c>
      <c r="D472" s="349">
        <v>0.0</v>
      </c>
      <c r="E472" s="349">
        <v>0.0</v>
      </c>
      <c r="F472" s="349">
        <v>0.0</v>
      </c>
      <c r="G472" s="349">
        <v>0.0</v>
      </c>
      <c r="H472" s="349">
        <v>0.0</v>
      </c>
      <c r="I472" s="349">
        <v>0.0</v>
      </c>
    </row>
    <row r="473" ht="24.0" customHeight="1">
      <c r="A473" s="347" t="s">
        <v>1056</v>
      </c>
      <c r="B473" s="348">
        <v>44666.0</v>
      </c>
      <c r="C473" s="349">
        <v>1.6115E8</v>
      </c>
      <c r="D473" s="349">
        <v>0.0</v>
      </c>
      <c r="E473" s="349">
        <v>0.0</v>
      </c>
      <c r="F473" s="349">
        <v>5000000.0</v>
      </c>
      <c r="G473" s="349">
        <v>0.0</v>
      </c>
      <c r="H473" s="349">
        <v>1.6615E8</v>
      </c>
      <c r="I473" s="349">
        <v>1.6615E8</v>
      </c>
    </row>
    <row r="474" ht="24.0" customHeight="1">
      <c r="A474" s="347" t="s">
        <v>1056</v>
      </c>
      <c r="B474" s="348">
        <v>44667.0</v>
      </c>
      <c r="C474" s="349">
        <v>2.02E7</v>
      </c>
      <c r="D474" s="349">
        <v>0.0</v>
      </c>
      <c r="E474" s="349">
        <v>0.0</v>
      </c>
      <c r="F474" s="349">
        <v>6000000.0</v>
      </c>
      <c r="G474" s="349">
        <v>2929000.0</v>
      </c>
      <c r="H474" s="349">
        <v>2.3271E7</v>
      </c>
      <c r="I474" s="349">
        <v>2.3271E7</v>
      </c>
    </row>
    <row r="475" ht="24.0" customHeight="1">
      <c r="A475" s="347" t="s">
        <v>1056</v>
      </c>
      <c r="B475" s="348">
        <v>44668.0</v>
      </c>
      <c r="C475" s="349">
        <v>3350000.0</v>
      </c>
      <c r="D475" s="349">
        <v>5.4214E7</v>
      </c>
      <c r="E475" s="349">
        <v>5.3796E7</v>
      </c>
      <c r="F475" s="349">
        <v>0.0</v>
      </c>
      <c r="G475" s="349">
        <v>0.0</v>
      </c>
      <c r="H475" s="349">
        <v>5.7564E7</v>
      </c>
      <c r="I475" s="349">
        <v>5.7146E7</v>
      </c>
    </row>
    <row r="476" ht="24.0" customHeight="1">
      <c r="A476" s="347" t="s">
        <v>1056</v>
      </c>
      <c r="B476" s="348">
        <v>44669.0</v>
      </c>
      <c r="C476" s="349">
        <v>1.16843E8</v>
      </c>
      <c r="D476" s="349">
        <v>8.75E7</v>
      </c>
      <c r="E476" s="349">
        <v>8.589618E7</v>
      </c>
      <c r="F476" s="349">
        <v>7.3368E7</v>
      </c>
      <c r="G476" s="349">
        <v>0.0</v>
      </c>
      <c r="H476" s="349">
        <v>2.77711E8</v>
      </c>
      <c r="I476" s="349">
        <v>2.7610718E8</v>
      </c>
    </row>
    <row r="477" ht="24.0" customHeight="1">
      <c r="A477" s="347" t="s">
        <v>1056</v>
      </c>
      <c r="B477" s="348">
        <v>44670.0</v>
      </c>
      <c r="C477" s="350">
        <v>1.19631E8</v>
      </c>
      <c r="D477" s="350">
        <v>3.32E7</v>
      </c>
      <c r="E477" s="350">
        <v>3.26888E7</v>
      </c>
      <c r="F477" s="350">
        <v>0.0</v>
      </c>
      <c r="G477" s="350">
        <v>0.0</v>
      </c>
      <c r="H477" s="350">
        <v>1.52831E8</v>
      </c>
      <c r="I477" s="350">
        <v>1.523198E8</v>
      </c>
    </row>
    <row r="478" ht="24.0" customHeight="1">
      <c r="A478" s="347" t="s">
        <v>1056</v>
      </c>
      <c r="B478" s="348">
        <v>44671.0</v>
      </c>
      <c r="C478" s="350">
        <v>1.115E8</v>
      </c>
      <c r="D478" s="350">
        <v>6.8444E7</v>
      </c>
      <c r="E478" s="350">
        <v>6.7788896E7</v>
      </c>
      <c r="F478" s="350">
        <v>1.2901E8</v>
      </c>
      <c r="G478" s="350">
        <v>0.0</v>
      </c>
      <c r="H478" s="350">
        <v>3.08954E8</v>
      </c>
      <c r="I478" s="350">
        <v>3.08298896E8</v>
      </c>
    </row>
    <row r="479" ht="24.0" customHeight="1">
      <c r="A479" s="347" t="s">
        <v>1056</v>
      </c>
      <c r="B479" s="348">
        <v>44672.0</v>
      </c>
      <c r="C479" s="350">
        <v>0.0</v>
      </c>
      <c r="D479" s="350">
        <v>970000.0</v>
      </c>
      <c r="E479" s="350">
        <v>954000.0</v>
      </c>
      <c r="F479" s="350">
        <v>8080000.0</v>
      </c>
      <c r="G479" s="350">
        <v>0.0</v>
      </c>
      <c r="H479" s="350">
        <v>9050000.0</v>
      </c>
      <c r="I479" s="350">
        <v>9034000.0</v>
      </c>
    </row>
    <row r="480" ht="24.0" customHeight="1">
      <c r="A480" s="347" t="s">
        <v>1056</v>
      </c>
      <c r="B480" s="348">
        <v>44673.0</v>
      </c>
      <c r="C480" s="350">
        <v>1.3304E8</v>
      </c>
      <c r="D480" s="350">
        <v>3033000.0</v>
      </c>
      <c r="E480" s="350">
        <v>2984000.0</v>
      </c>
      <c r="F480" s="350">
        <v>6.718E7</v>
      </c>
      <c r="G480" s="350">
        <v>0.0</v>
      </c>
      <c r="H480" s="350">
        <v>2.03253E8</v>
      </c>
      <c r="I480" s="350">
        <v>2.03204E8</v>
      </c>
    </row>
    <row r="481" ht="24.0" customHeight="1">
      <c r="A481" s="347" t="s">
        <v>1056</v>
      </c>
      <c r="B481" s="348">
        <v>44674.0</v>
      </c>
      <c r="C481" s="350">
        <v>3790000.0</v>
      </c>
      <c r="D481" s="350">
        <v>1.8215E7</v>
      </c>
      <c r="E481" s="350">
        <v>1.7923E7</v>
      </c>
      <c r="F481" s="350">
        <v>200000.0</v>
      </c>
      <c r="G481" s="350">
        <v>3.16E7</v>
      </c>
      <c r="H481" s="350">
        <v>-9395000.0</v>
      </c>
      <c r="I481" s="350">
        <v>-9687000.0</v>
      </c>
    </row>
    <row r="482" ht="24.0" customHeight="1">
      <c r="A482" s="347" t="s">
        <v>1056</v>
      </c>
      <c r="B482" s="348">
        <v>44675.0</v>
      </c>
      <c r="C482" s="350">
        <v>4820000.0</v>
      </c>
      <c r="D482" s="350">
        <v>0.0</v>
      </c>
      <c r="E482" s="350">
        <v>0.0</v>
      </c>
      <c r="F482" s="350">
        <v>2.156E8</v>
      </c>
      <c r="G482" s="350">
        <v>0.0</v>
      </c>
      <c r="H482" s="350">
        <v>2.2042E8</v>
      </c>
      <c r="I482" s="350">
        <v>2.2042E8</v>
      </c>
    </row>
    <row r="483" ht="24.0" customHeight="1">
      <c r="A483" s="347" t="s">
        <v>1056</v>
      </c>
      <c r="B483" s="348">
        <v>44676.0</v>
      </c>
      <c r="C483" s="350">
        <v>1.11214E8</v>
      </c>
      <c r="D483" s="350">
        <v>0.0</v>
      </c>
      <c r="E483" s="350">
        <v>0.0</v>
      </c>
      <c r="F483" s="350">
        <v>1.0917E8</v>
      </c>
      <c r="G483" s="350">
        <v>0.0</v>
      </c>
      <c r="H483" s="350">
        <v>2.20384E8</v>
      </c>
      <c r="I483" s="350">
        <v>2.20384E8</v>
      </c>
    </row>
    <row r="484" ht="24.0" customHeight="1">
      <c r="A484" s="347" t="s">
        <v>1056</v>
      </c>
      <c r="B484" s="348">
        <v>44677.0</v>
      </c>
      <c r="C484" s="350">
        <v>2.59971E8</v>
      </c>
      <c r="D484" s="350">
        <v>4954000.0</v>
      </c>
      <c r="E484" s="350">
        <v>4875000.0</v>
      </c>
      <c r="F484" s="350">
        <v>1.84139E8</v>
      </c>
      <c r="G484" s="350">
        <v>0.0</v>
      </c>
      <c r="H484" s="350">
        <v>4.49064E8</v>
      </c>
      <c r="I484" s="350">
        <v>4.48985E8</v>
      </c>
    </row>
    <row r="485" ht="24.0" customHeight="1">
      <c r="A485" s="347" t="s">
        <v>1056</v>
      </c>
      <c r="B485" s="348">
        <v>44678.0</v>
      </c>
      <c r="C485" s="350">
        <v>1.825E7</v>
      </c>
      <c r="D485" s="350">
        <v>0.0</v>
      </c>
      <c r="E485" s="350">
        <v>0.0</v>
      </c>
      <c r="F485" s="350">
        <v>8.87E7</v>
      </c>
      <c r="G485" s="350">
        <v>0.0</v>
      </c>
      <c r="H485" s="350">
        <v>1.0695E8</v>
      </c>
      <c r="I485" s="350">
        <v>1.0695E8</v>
      </c>
    </row>
    <row r="486" ht="24.0" customHeight="1">
      <c r="A486" s="347" t="s">
        <v>1056</v>
      </c>
      <c r="B486" s="348">
        <v>44679.0</v>
      </c>
      <c r="C486" s="350">
        <v>7.652E7</v>
      </c>
      <c r="D486" s="350">
        <v>5.0E7</v>
      </c>
      <c r="E486" s="350">
        <v>4.92E7</v>
      </c>
      <c r="F486" s="350">
        <v>1.37808E8</v>
      </c>
      <c r="G486" s="350">
        <v>0.0</v>
      </c>
      <c r="H486" s="350">
        <v>2.64328E8</v>
      </c>
      <c r="I486" s="350">
        <v>2.63528E8</v>
      </c>
    </row>
    <row r="487" ht="24.0" customHeight="1">
      <c r="A487" s="347" t="s">
        <v>1056</v>
      </c>
      <c r="B487" s="348">
        <v>44680.0</v>
      </c>
      <c r="C487" s="350">
        <v>0.0</v>
      </c>
      <c r="D487" s="350">
        <v>0.0</v>
      </c>
      <c r="E487" s="350">
        <v>0.0</v>
      </c>
      <c r="F487" s="350">
        <v>0.0</v>
      </c>
      <c r="G487" s="350">
        <v>0.0</v>
      </c>
      <c r="H487" s="350">
        <v>0.0</v>
      </c>
      <c r="I487" s="350">
        <v>0.0</v>
      </c>
    </row>
    <row r="488" ht="24.0" customHeight="1">
      <c r="A488" s="347" t="s">
        <v>1056</v>
      </c>
      <c r="B488" s="348">
        <v>44681.0</v>
      </c>
      <c r="C488" s="350">
        <v>0.0</v>
      </c>
      <c r="D488" s="350">
        <v>0.0</v>
      </c>
      <c r="E488" s="350">
        <v>0.0</v>
      </c>
      <c r="F488" s="350">
        <v>0.0</v>
      </c>
      <c r="G488" s="350">
        <v>0.0</v>
      </c>
      <c r="H488" s="350">
        <v>0.0</v>
      </c>
      <c r="I488" s="350">
        <v>0.0</v>
      </c>
    </row>
    <row r="489" ht="24.0" customHeight="1">
      <c r="A489" s="347" t="s">
        <v>1136</v>
      </c>
      <c r="B489" s="348">
        <v>44682.0</v>
      </c>
      <c r="C489" s="350">
        <v>0.0</v>
      </c>
      <c r="D489" s="350">
        <v>0.0</v>
      </c>
      <c r="E489" s="350">
        <v>0.0</v>
      </c>
      <c r="F489" s="350">
        <v>0.0</v>
      </c>
      <c r="G489" s="350">
        <v>0.0</v>
      </c>
      <c r="H489" s="350">
        <v>0.0</v>
      </c>
      <c r="I489" s="350">
        <v>0.0</v>
      </c>
    </row>
    <row r="490" ht="24.0" customHeight="1">
      <c r="A490" s="347" t="s">
        <v>1136</v>
      </c>
      <c r="B490" s="348">
        <v>44683.0</v>
      </c>
      <c r="C490" s="350">
        <v>0.0</v>
      </c>
      <c r="D490" s="350">
        <v>0.0</v>
      </c>
      <c r="E490" s="350">
        <v>0.0</v>
      </c>
      <c r="F490" s="350">
        <v>0.0</v>
      </c>
      <c r="G490" s="350">
        <v>0.0</v>
      </c>
      <c r="H490" s="350">
        <v>0.0</v>
      </c>
      <c r="I490" s="350">
        <v>0.0</v>
      </c>
    </row>
    <row r="491" ht="24.0" customHeight="1">
      <c r="A491" s="347" t="s">
        <v>1136</v>
      </c>
      <c r="B491" s="348">
        <v>44684.0</v>
      </c>
      <c r="C491" s="354">
        <v>0.0</v>
      </c>
      <c r="D491" s="354">
        <v>0.0</v>
      </c>
      <c r="E491" s="354">
        <v>0.0</v>
      </c>
      <c r="F491" s="354">
        <v>0.0</v>
      </c>
      <c r="G491" s="354">
        <v>0.0</v>
      </c>
      <c r="H491" s="354">
        <v>0.0</v>
      </c>
      <c r="I491" s="354">
        <v>0.0</v>
      </c>
    </row>
    <row r="492" ht="24.0" customHeight="1">
      <c r="A492" s="347" t="s">
        <v>1136</v>
      </c>
      <c r="B492" s="348">
        <v>44685.0</v>
      </c>
      <c r="C492" s="354">
        <v>1.0735E8</v>
      </c>
      <c r="D492" s="354">
        <v>0.0</v>
      </c>
      <c r="E492" s="354">
        <v>0.0</v>
      </c>
      <c r="F492" s="354">
        <v>0.0</v>
      </c>
      <c r="G492" s="354">
        <v>0.0</v>
      </c>
      <c r="H492" s="354">
        <v>1.0735E8</v>
      </c>
      <c r="I492" s="354">
        <v>1.0735E8</v>
      </c>
    </row>
    <row r="493" ht="24.0" customHeight="1">
      <c r="A493" s="347" t="s">
        <v>1136</v>
      </c>
      <c r="B493" s="348">
        <v>44686.0</v>
      </c>
      <c r="C493" s="354">
        <v>2.3E7</v>
      </c>
      <c r="D493" s="354">
        <v>0.0</v>
      </c>
      <c r="E493" s="354">
        <v>0.0</v>
      </c>
      <c r="F493" s="354">
        <v>1.08155E7</v>
      </c>
      <c r="G493" s="354">
        <v>0.0</v>
      </c>
      <c r="H493" s="354">
        <v>3.38155E7</v>
      </c>
      <c r="I493" s="354">
        <v>3.38155E7</v>
      </c>
    </row>
    <row r="494" ht="24.0" customHeight="1">
      <c r="A494" s="347" t="s">
        <v>1136</v>
      </c>
      <c r="B494" s="348">
        <v>44687.0</v>
      </c>
      <c r="C494" s="354">
        <v>5.0E7</v>
      </c>
      <c r="D494" s="354">
        <v>6700000.0</v>
      </c>
      <c r="E494" s="354">
        <v>6592800.0</v>
      </c>
      <c r="F494" s="354">
        <v>0.0</v>
      </c>
      <c r="G494" s="354">
        <v>9.63295E7</v>
      </c>
      <c r="H494" s="354">
        <v>-3.96295E7</v>
      </c>
      <c r="I494" s="354">
        <v>-3.97367E7</v>
      </c>
    </row>
    <row r="495" ht="24.0" customHeight="1">
      <c r="A495" s="347" t="s">
        <v>1136</v>
      </c>
      <c r="B495" s="348">
        <v>44688.0</v>
      </c>
      <c r="C495" s="354">
        <v>9.335E7</v>
      </c>
      <c r="D495" s="354">
        <v>1.0E8</v>
      </c>
      <c r="E495" s="354">
        <v>9.84E7</v>
      </c>
      <c r="F495" s="354">
        <v>2.4115E7</v>
      </c>
      <c r="G495" s="354">
        <v>0.0</v>
      </c>
      <c r="H495" s="354">
        <v>2.17465E8</v>
      </c>
      <c r="I495" s="354">
        <v>2.15865E8</v>
      </c>
    </row>
    <row r="496" ht="24.0" customHeight="1">
      <c r="A496" s="347" t="s">
        <v>1136</v>
      </c>
      <c r="B496" s="348">
        <v>44689.0</v>
      </c>
      <c r="C496" s="354">
        <v>350000.0</v>
      </c>
      <c r="D496" s="354">
        <v>1.645E7</v>
      </c>
      <c r="E496" s="354">
        <v>1.6186E7</v>
      </c>
      <c r="F496" s="354">
        <v>0.0</v>
      </c>
      <c r="G496" s="354">
        <v>0.0</v>
      </c>
      <c r="H496" s="354">
        <v>1.68E7</v>
      </c>
      <c r="I496" s="354">
        <v>1.6536E7</v>
      </c>
    </row>
    <row r="497" ht="24.0" customHeight="1">
      <c r="A497" s="347" t="s">
        <v>1136</v>
      </c>
      <c r="B497" s="348">
        <v>44690.0</v>
      </c>
      <c r="C497" s="354">
        <v>1.77192E8</v>
      </c>
      <c r="D497" s="354">
        <v>6355000.0</v>
      </c>
      <c r="E497" s="354">
        <v>6203320.0</v>
      </c>
      <c r="F497" s="354">
        <v>2.314E7</v>
      </c>
      <c r="G497" s="354">
        <v>0.0</v>
      </c>
      <c r="H497" s="354">
        <v>2.06687E8</v>
      </c>
      <c r="I497" s="354">
        <v>2.0653532E8</v>
      </c>
    </row>
    <row r="498" ht="24.0" customHeight="1">
      <c r="A498" s="347" t="s">
        <v>1136</v>
      </c>
      <c r="B498" s="348">
        <v>44691.0</v>
      </c>
      <c r="C498" s="354">
        <v>1.29725E8</v>
      </c>
      <c r="D498" s="354">
        <v>1500000.0</v>
      </c>
      <c r="E498" s="354">
        <v>1491000.0</v>
      </c>
      <c r="F498" s="354">
        <v>0.0</v>
      </c>
      <c r="G498" s="354">
        <v>0.0</v>
      </c>
      <c r="H498" s="354">
        <v>1.31225E8</v>
      </c>
      <c r="I498" s="354">
        <v>1.31216E8</v>
      </c>
    </row>
    <row r="499" ht="24.0" customHeight="1">
      <c r="A499" s="347" t="s">
        <v>1136</v>
      </c>
      <c r="B499" s="348">
        <v>44692.0</v>
      </c>
      <c r="C499" s="354">
        <v>4.3222E7</v>
      </c>
      <c r="D499" s="354">
        <v>5.99795E7</v>
      </c>
      <c r="E499" s="354">
        <v>5.9585123E7</v>
      </c>
      <c r="F499" s="354">
        <v>5.0E7</v>
      </c>
      <c r="G499" s="354">
        <v>0.0</v>
      </c>
      <c r="H499" s="354">
        <v>1.532015E8</v>
      </c>
      <c r="I499" s="354">
        <v>1.52807123E8</v>
      </c>
    </row>
    <row r="500" ht="24.0" customHeight="1">
      <c r="A500" s="347" t="s">
        <v>1136</v>
      </c>
      <c r="B500" s="348">
        <v>44693.0</v>
      </c>
      <c r="C500" s="354">
        <v>4.0333E7</v>
      </c>
      <c r="D500" s="354">
        <v>1000000.0</v>
      </c>
      <c r="E500" s="354">
        <v>978000.0</v>
      </c>
      <c r="F500" s="354">
        <v>0.0</v>
      </c>
      <c r="G500" s="354">
        <v>0.0</v>
      </c>
      <c r="H500" s="354">
        <v>4.1333E7</v>
      </c>
      <c r="I500" s="354">
        <v>4.1311E7</v>
      </c>
    </row>
    <row r="501" ht="24.0" customHeight="1">
      <c r="A501" s="347" t="s">
        <v>1136</v>
      </c>
      <c r="B501" s="348">
        <v>44694.0</v>
      </c>
      <c r="C501" s="354">
        <v>2.59E7</v>
      </c>
      <c r="D501" s="354">
        <v>2.9707E7</v>
      </c>
      <c r="E501" s="354">
        <v>2.9528E7</v>
      </c>
      <c r="F501" s="354">
        <v>0.0</v>
      </c>
      <c r="G501" s="354">
        <v>0.0</v>
      </c>
      <c r="H501" s="354">
        <v>5.5607E7</v>
      </c>
      <c r="I501" s="354">
        <v>5.5428E7</v>
      </c>
    </row>
    <row r="502" ht="24.0" customHeight="1">
      <c r="A502" s="347" t="s">
        <v>1136</v>
      </c>
      <c r="B502" s="348">
        <v>44695.0</v>
      </c>
      <c r="C502" s="354">
        <v>5.4E7</v>
      </c>
      <c r="D502" s="354">
        <v>1000000.0</v>
      </c>
      <c r="E502" s="354">
        <v>984000.0</v>
      </c>
      <c r="F502" s="354">
        <v>0.0</v>
      </c>
      <c r="G502" s="354">
        <v>0.0</v>
      </c>
      <c r="H502" s="354">
        <v>5.5E7</v>
      </c>
      <c r="I502" s="354">
        <v>5.4984E7</v>
      </c>
    </row>
    <row r="503" ht="24.0" customHeight="1">
      <c r="A503" s="347" t="s">
        <v>1136</v>
      </c>
      <c r="B503" s="348">
        <v>44696.0</v>
      </c>
      <c r="C503" s="354">
        <v>3.3275E7</v>
      </c>
      <c r="D503" s="354">
        <v>0.0</v>
      </c>
      <c r="E503" s="354">
        <v>0.0</v>
      </c>
      <c r="F503" s="354">
        <v>5.54E7</v>
      </c>
      <c r="G503" s="354">
        <v>0.0</v>
      </c>
      <c r="H503" s="354">
        <v>8.8675E7</v>
      </c>
      <c r="I503" s="354">
        <v>8.8675E7</v>
      </c>
    </row>
    <row r="504" ht="24.0" customHeight="1">
      <c r="A504" s="347" t="s">
        <v>1136</v>
      </c>
      <c r="B504" s="348">
        <v>44697.0</v>
      </c>
      <c r="C504" s="354">
        <v>1470000.0</v>
      </c>
      <c r="D504" s="354">
        <v>0.0</v>
      </c>
      <c r="E504" s="354">
        <v>0.0</v>
      </c>
      <c r="F504" s="354">
        <v>2.1245E7</v>
      </c>
      <c r="G504" s="354">
        <v>0.0</v>
      </c>
      <c r="H504" s="354">
        <v>2.2715E7</v>
      </c>
      <c r="I504" s="354">
        <v>2.2715E7</v>
      </c>
    </row>
    <row r="505" ht="24.0" customHeight="1">
      <c r="A505" s="347" t="s">
        <v>1136</v>
      </c>
      <c r="B505" s="348">
        <v>44698.0</v>
      </c>
      <c r="C505" s="354">
        <v>4.846E7</v>
      </c>
      <c r="D505" s="354">
        <v>0.0</v>
      </c>
      <c r="E505" s="354">
        <v>0.0</v>
      </c>
      <c r="F505" s="354">
        <v>1.025E8</v>
      </c>
      <c r="G505" s="354">
        <v>0.0</v>
      </c>
      <c r="H505" s="354">
        <v>1.5096E8</v>
      </c>
      <c r="I505" s="354">
        <v>1.5096E8</v>
      </c>
    </row>
    <row r="506" ht="24.0" customHeight="1">
      <c r="A506" s="347" t="s">
        <v>1136</v>
      </c>
      <c r="B506" s="348">
        <v>44699.0</v>
      </c>
      <c r="C506" s="354">
        <v>2000000.0</v>
      </c>
      <c r="D506" s="354">
        <v>4000000.0</v>
      </c>
      <c r="E506" s="354">
        <v>3916440.0</v>
      </c>
      <c r="F506" s="354">
        <v>2.66E7</v>
      </c>
      <c r="G506" s="354">
        <v>0.0</v>
      </c>
      <c r="H506" s="354">
        <v>3.26E7</v>
      </c>
      <c r="I506" s="354">
        <v>3.251644E7</v>
      </c>
    </row>
    <row r="507" ht="24.0" customHeight="1">
      <c r="A507" s="347" t="s">
        <v>1136</v>
      </c>
      <c r="B507" s="348">
        <v>44700.0</v>
      </c>
      <c r="C507" s="354">
        <v>0.0</v>
      </c>
      <c r="D507" s="354">
        <v>3657000.0</v>
      </c>
      <c r="E507" s="354">
        <v>3598488.0</v>
      </c>
      <c r="F507" s="354">
        <v>3.34E7</v>
      </c>
      <c r="G507" s="354">
        <v>0.0</v>
      </c>
      <c r="H507" s="354">
        <v>3.7057E7</v>
      </c>
      <c r="I507" s="354">
        <v>3.6998488E7</v>
      </c>
    </row>
    <row r="508" ht="24.0" customHeight="1">
      <c r="A508" s="347" t="s">
        <v>1136</v>
      </c>
      <c r="B508" s="348">
        <v>44701.0</v>
      </c>
      <c r="C508" s="354">
        <v>1.3E7</v>
      </c>
      <c r="D508" s="354">
        <v>1000000.0</v>
      </c>
      <c r="E508" s="354">
        <v>976000.0</v>
      </c>
      <c r="F508" s="354">
        <v>5838000.0</v>
      </c>
      <c r="G508" s="354">
        <v>0.0</v>
      </c>
      <c r="H508" s="354">
        <v>1.9838E7</v>
      </c>
      <c r="I508" s="354">
        <v>1.9814E7</v>
      </c>
    </row>
    <row r="509" ht="24.0" customHeight="1">
      <c r="A509" s="347" t="s">
        <v>1136</v>
      </c>
      <c r="B509" s="348">
        <v>44702.0</v>
      </c>
      <c r="C509" s="354">
        <v>4.355E7</v>
      </c>
      <c r="D509" s="354">
        <v>0.0</v>
      </c>
      <c r="E509" s="354">
        <v>0.0</v>
      </c>
      <c r="F509" s="354">
        <v>5.0E7</v>
      </c>
      <c r="G509" s="354">
        <v>0.0</v>
      </c>
      <c r="H509" s="354">
        <v>9.355E7</v>
      </c>
      <c r="I509" s="354">
        <v>9.355E7</v>
      </c>
    </row>
    <row r="510" ht="24.0" customHeight="1">
      <c r="A510" s="347" t="s">
        <v>1136</v>
      </c>
      <c r="B510" s="348">
        <v>44703.0</v>
      </c>
      <c r="C510" s="354">
        <v>3000000.0</v>
      </c>
      <c r="D510" s="354">
        <v>0.0</v>
      </c>
      <c r="E510" s="354">
        <v>0.0</v>
      </c>
      <c r="F510" s="354">
        <v>5.2805E7</v>
      </c>
      <c r="G510" s="354">
        <v>0.0</v>
      </c>
      <c r="H510" s="354">
        <v>5.5805E7</v>
      </c>
      <c r="I510" s="354">
        <v>5.5805E7</v>
      </c>
    </row>
    <row r="511" ht="24.0" customHeight="1">
      <c r="A511" s="347" t="s">
        <v>1136</v>
      </c>
      <c r="B511" s="348">
        <v>44704.0</v>
      </c>
      <c r="C511" s="354">
        <v>0.0</v>
      </c>
      <c r="D511" s="354">
        <v>0.0</v>
      </c>
      <c r="E511" s="354">
        <v>0.0</v>
      </c>
      <c r="F511" s="354">
        <v>8.1549E7</v>
      </c>
      <c r="G511" s="354">
        <v>0.0</v>
      </c>
      <c r="H511" s="354">
        <v>8.1549E7</v>
      </c>
      <c r="I511" s="354">
        <v>8.1549E7</v>
      </c>
    </row>
    <row r="512" ht="24.0" customHeight="1">
      <c r="A512" s="347" t="s">
        <v>1136</v>
      </c>
      <c r="B512" s="348">
        <v>44705.0</v>
      </c>
      <c r="C512" s="354">
        <v>1500000.0</v>
      </c>
      <c r="D512" s="354">
        <v>3.3564E7</v>
      </c>
      <c r="E512" s="354">
        <v>3.3026976E7</v>
      </c>
      <c r="F512" s="354">
        <v>3.5969E7</v>
      </c>
      <c r="G512" s="354">
        <v>0.0</v>
      </c>
      <c r="H512" s="354">
        <v>7.1033E7</v>
      </c>
      <c r="I512" s="354">
        <v>7.0495976E7</v>
      </c>
    </row>
    <row r="513" ht="24.0" customHeight="1">
      <c r="A513" s="347" t="s">
        <v>1136</v>
      </c>
      <c r="B513" s="348">
        <v>44706.0</v>
      </c>
      <c r="C513" s="354">
        <v>1.535E7</v>
      </c>
      <c r="D513" s="354">
        <v>2500000.0</v>
      </c>
      <c r="E513" s="354">
        <v>2451706.0</v>
      </c>
      <c r="F513" s="354">
        <v>5.0E7</v>
      </c>
      <c r="G513" s="354">
        <v>0.0</v>
      </c>
      <c r="H513" s="354">
        <v>6.785E7</v>
      </c>
      <c r="I513" s="354">
        <v>6.7801706E7</v>
      </c>
    </row>
    <row r="514" ht="24.0" customHeight="1">
      <c r="A514" s="347" t="s">
        <v>1136</v>
      </c>
      <c r="B514" s="348">
        <v>44707.0</v>
      </c>
      <c r="C514" s="354">
        <v>4.0272E7</v>
      </c>
      <c r="D514" s="354">
        <v>5.1E7</v>
      </c>
      <c r="E514" s="354">
        <v>5.0184E7</v>
      </c>
      <c r="F514" s="354">
        <v>3.55E7</v>
      </c>
      <c r="G514" s="354">
        <v>0.0</v>
      </c>
      <c r="H514" s="354">
        <v>1.26772E8</v>
      </c>
      <c r="I514" s="354">
        <v>1.25956E8</v>
      </c>
    </row>
    <row r="515" ht="24.0" customHeight="1">
      <c r="A515" s="347" t="s">
        <v>1136</v>
      </c>
      <c r="B515" s="348">
        <v>44708.0</v>
      </c>
      <c r="C515" s="354">
        <v>3720000.0</v>
      </c>
      <c r="D515" s="354">
        <v>0.0</v>
      </c>
      <c r="E515" s="354">
        <v>0.0</v>
      </c>
      <c r="F515" s="354">
        <v>4.0E7</v>
      </c>
      <c r="G515" s="354">
        <v>0.0</v>
      </c>
      <c r="H515" s="354">
        <v>4.372E7</v>
      </c>
      <c r="I515" s="354">
        <v>4.372E7</v>
      </c>
    </row>
    <row r="516" ht="24.0" customHeight="1">
      <c r="A516" s="347" t="s">
        <v>1136</v>
      </c>
      <c r="B516" s="348">
        <v>44709.0</v>
      </c>
      <c r="C516" s="354">
        <v>5.22E7</v>
      </c>
      <c r="D516" s="354">
        <v>1.25E8</v>
      </c>
      <c r="E516" s="354">
        <v>1.23E8</v>
      </c>
      <c r="F516" s="354">
        <v>2.68385E8</v>
      </c>
      <c r="G516" s="354">
        <v>0.0</v>
      </c>
      <c r="H516" s="354">
        <v>4.45585E8</v>
      </c>
      <c r="I516" s="354">
        <v>4.43585E8</v>
      </c>
    </row>
    <row r="517" ht="24.0" customHeight="1">
      <c r="A517" s="347" t="s">
        <v>1136</v>
      </c>
      <c r="B517" s="348">
        <v>44710.0</v>
      </c>
      <c r="C517" s="354">
        <v>4.6856E7</v>
      </c>
      <c r="D517" s="354">
        <v>3000000.0</v>
      </c>
      <c r="E517" s="354">
        <v>2951200.0</v>
      </c>
      <c r="F517" s="354">
        <v>6.035E7</v>
      </c>
      <c r="G517" s="354">
        <v>0.0</v>
      </c>
      <c r="H517" s="354">
        <v>1.10206E8</v>
      </c>
      <c r="I517" s="354">
        <v>1.101572E8</v>
      </c>
    </row>
    <row r="518" ht="24.0" customHeight="1">
      <c r="A518" s="347" t="s">
        <v>1136</v>
      </c>
      <c r="B518" s="348">
        <v>44711.0</v>
      </c>
      <c r="C518" s="354">
        <v>1.05E7</v>
      </c>
      <c r="D518" s="354">
        <v>1.635E7</v>
      </c>
      <c r="E518" s="354">
        <v>1.62384E7</v>
      </c>
      <c r="F518" s="354">
        <v>5.0E7</v>
      </c>
      <c r="G518" s="354">
        <v>0.0</v>
      </c>
      <c r="H518" s="354">
        <v>7.685E7</v>
      </c>
      <c r="I518" s="354">
        <v>7.67384E7</v>
      </c>
    </row>
    <row r="519" ht="24.0" customHeight="1">
      <c r="A519" s="347" t="s">
        <v>1136</v>
      </c>
      <c r="B519" s="348">
        <v>44712.0</v>
      </c>
      <c r="C519" s="354">
        <v>1.135E7</v>
      </c>
      <c r="D519" s="354">
        <v>0.0</v>
      </c>
      <c r="E519" s="354">
        <v>0.0</v>
      </c>
      <c r="F519" s="354">
        <v>2.82223E8</v>
      </c>
      <c r="G519" s="354">
        <v>4.215E7</v>
      </c>
      <c r="H519" s="354">
        <v>2.51423E8</v>
      </c>
      <c r="I519" s="354">
        <v>2.51423E8</v>
      </c>
    </row>
    <row r="520" ht="24.0" customHeight="1">
      <c r="A520" s="347" t="s">
        <v>1213</v>
      </c>
      <c r="B520" s="348">
        <v>44713.0</v>
      </c>
      <c r="C520" s="354">
        <v>2.006E7</v>
      </c>
      <c r="D520" s="354">
        <v>0.0</v>
      </c>
      <c r="E520" s="354">
        <v>0.0</v>
      </c>
      <c r="F520" s="354">
        <v>5.7915E7</v>
      </c>
      <c r="G520" s="354">
        <v>0.0</v>
      </c>
      <c r="H520" s="354">
        <v>7.7975E7</v>
      </c>
      <c r="I520" s="354">
        <v>7.7975E7</v>
      </c>
    </row>
    <row r="521" ht="24.0" customHeight="1">
      <c r="A521" s="347" t="s">
        <v>1213</v>
      </c>
      <c r="B521" s="348">
        <v>44714.0</v>
      </c>
      <c r="C521" s="354">
        <v>2.4215E7</v>
      </c>
      <c r="D521" s="354">
        <v>0.0</v>
      </c>
      <c r="E521" s="354">
        <v>0.0</v>
      </c>
      <c r="F521" s="354">
        <v>1.66062E8</v>
      </c>
      <c r="G521" s="354">
        <v>0.0</v>
      </c>
      <c r="H521" s="354">
        <v>1.90277E8</v>
      </c>
      <c r="I521" s="354">
        <v>1.90277E8</v>
      </c>
    </row>
    <row r="522" ht="24.0" customHeight="1">
      <c r="A522" s="347" t="s">
        <v>1213</v>
      </c>
      <c r="B522" s="348">
        <v>44715.0</v>
      </c>
      <c r="C522" s="354">
        <v>2.29E7</v>
      </c>
      <c r="D522" s="354">
        <v>0.0</v>
      </c>
      <c r="E522" s="354">
        <v>0.0</v>
      </c>
      <c r="F522" s="354">
        <v>1.4752E8</v>
      </c>
      <c r="G522" s="354">
        <v>0.0</v>
      </c>
      <c r="H522" s="354">
        <v>1.7042E8</v>
      </c>
      <c r="I522" s="354">
        <v>1.7042E8</v>
      </c>
    </row>
    <row r="523" ht="24.0" customHeight="1">
      <c r="A523" s="347" t="s">
        <v>1213</v>
      </c>
      <c r="B523" s="348">
        <v>44716.0</v>
      </c>
      <c r="C523" s="354">
        <v>1.0823E8</v>
      </c>
      <c r="D523" s="354">
        <v>1.52E7</v>
      </c>
      <c r="E523" s="354">
        <v>1.49568E7</v>
      </c>
      <c r="F523" s="354">
        <v>7.6212E7</v>
      </c>
      <c r="G523" s="354">
        <v>0.0</v>
      </c>
      <c r="H523" s="354">
        <v>1.99642E8</v>
      </c>
      <c r="I523" s="354">
        <v>1.993988E8</v>
      </c>
    </row>
    <row r="524" ht="24.0" customHeight="1">
      <c r="A524" s="347" t="s">
        <v>1213</v>
      </c>
      <c r="B524" s="348">
        <v>44717.0</v>
      </c>
      <c r="C524" s="354">
        <v>3.845E7</v>
      </c>
      <c r="D524" s="354">
        <v>1.345E7</v>
      </c>
      <c r="E524" s="354">
        <v>1.32348E7</v>
      </c>
      <c r="F524" s="354">
        <v>500000.0</v>
      </c>
      <c r="G524" s="354">
        <v>0.0</v>
      </c>
      <c r="H524" s="354">
        <v>5.24E7</v>
      </c>
      <c r="I524" s="354">
        <v>5.21848E7</v>
      </c>
    </row>
    <row r="525" ht="24.0" customHeight="1">
      <c r="A525" s="347" t="s">
        <v>1213</v>
      </c>
      <c r="B525" s="348">
        <v>44718.0</v>
      </c>
      <c r="C525" s="354">
        <v>1.5505E8</v>
      </c>
      <c r="D525" s="354">
        <v>4500000.0</v>
      </c>
      <c r="E525" s="354">
        <v>4438000.0</v>
      </c>
      <c r="F525" s="354">
        <v>3.0E7</v>
      </c>
      <c r="G525" s="354">
        <v>0.0</v>
      </c>
      <c r="H525" s="354">
        <v>1.8955E8</v>
      </c>
      <c r="I525" s="354">
        <v>1.89488E8</v>
      </c>
    </row>
    <row r="526" ht="24.0" customHeight="1">
      <c r="A526" s="347" t="s">
        <v>1213</v>
      </c>
      <c r="B526" s="348">
        <v>44719.0</v>
      </c>
      <c r="C526" s="354">
        <v>6.0578E7</v>
      </c>
      <c r="D526" s="354">
        <v>5.035E7</v>
      </c>
      <c r="E526" s="354">
        <v>4.92479E7</v>
      </c>
      <c r="F526" s="354">
        <v>1.62274E8</v>
      </c>
      <c r="G526" s="354">
        <v>500000.0</v>
      </c>
      <c r="H526" s="354">
        <v>2.72702E8</v>
      </c>
      <c r="I526" s="354">
        <v>2.715999E8</v>
      </c>
    </row>
    <row r="527" ht="24.0" customHeight="1">
      <c r="A527" s="347" t="s">
        <v>1213</v>
      </c>
      <c r="B527" s="348">
        <v>44720.0</v>
      </c>
      <c r="C527" s="354">
        <v>1550000.0</v>
      </c>
      <c r="D527" s="354">
        <v>500000.0</v>
      </c>
      <c r="E527" s="354">
        <v>497000.0</v>
      </c>
      <c r="F527" s="354">
        <v>0.0</v>
      </c>
      <c r="G527" s="354">
        <v>0.0</v>
      </c>
      <c r="H527" s="354">
        <v>2050000.0</v>
      </c>
      <c r="I527" s="354">
        <v>2047000.0</v>
      </c>
    </row>
    <row r="528" ht="24.0" customHeight="1">
      <c r="A528" s="347" t="s">
        <v>1213</v>
      </c>
      <c r="B528" s="348">
        <v>44721.0</v>
      </c>
      <c r="C528" s="354">
        <v>1.0035E8</v>
      </c>
      <c r="D528" s="354">
        <v>0.0</v>
      </c>
      <c r="E528" s="354">
        <v>0.0</v>
      </c>
      <c r="F528" s="354">
        <v>1.145E8</v>
      </c>
      <c r="G528" s="354">
        <v>0.0</v>
      </c>
      <c r="H528" s="354">
        <v>2.1485E8</v>
      </c>
      <c r="I528" s="354">
        <v>2.1485E8</v>
      </c>
    </row>
    <row r="529" ht="24.0" customHeight="1">
      <c r="A529" s="347" t="s">
        <v>1213</v>
      </c>
      <c r="B529" s="348">
        <v>44722.0</v>
      </c>
      <c r="C529" s="354">
        <v>1.1086E8</v>
      </c>
      <c r="D529" s="354">
        <v>5.0E7</v>
      </c>
      <c r="E529" s="354">
        <v>4.92E7</v>
      </c>
      <c r="F529" s="354">
        <v>7.134E7</v>
      </c>
      <c r="G529" s="354">
        <v>1.16E7</v>
      </c>
      <c r="H529" s="354">
        <v>2.206E8</v>
      </c>
      <c r="I529" s="354">
        <v>2.198E8</v>
      </c>
    </row>
    <row r="530" ht="24.0" customHeight="1">
      <c r="A530" s="347" t="s">
        <v>1213</v>
      </c>
      <c r="B530" s="348">
        <v>44723.0</v>
      </c>
      <c r="C530" s="354">
        <v>5050000.0</v>
      </c>
      <c r="D530" s="354">
        <v>0.0</v>
      </c>
      <c r="E530" s="354">
        <v>0.0</v>
      </c>
      <c r="F530" s="354">
        <v>4.319E7</v>
      </c>
      <c r="G530" s="354">
        <v>0.0</v>
      </c>
      <c r="H530" s="354">
        <v>4.824E7</v>
      </c>
      <c r="I530" s="354">
        <v>4.824E7</v>
      </c>
    </row>
    <row r="531" ht="24.0" customHeight="1">
      <c r="A531" s="347" t="s">
        <v>1213</v>
      </c>
      <c r="B531" s="348">
        <v>44724.0</v>
      </c>
      <c r="C531" s="354">
        <v>4050000.0</v>
      </c>
      <c r="D531" s="354">
        <v>1000000.0</v>
      </c>
      <c r="E531" s="354">
        <v>984000.0</v>
      </c>
      <c r="F531" s="354">
        <v>0.0</v>
      </c>
      <c r="G531" s="354">
        <v>0.0</v>
      </c>
      <c r="H531" s="354">
        <v>5050000.0</v>
      </c>
      <c r="I531" s="354">
        <v>5034000.0</v>
      </c>
    </row>
    <row r="532" ht="24.0" customHeight="1">
      <c r="A532" s="347" t="s">
        <v>1213</v>
      </c>
      <c r="B532" s="348">
        <v>44725.0</v>
      </c>
      <c r="C532" s="354">
        <v>3600000.0</v>
      </c>
      <c r="D532" s="354">
        <v>0.0</v>
      </c>
      <c r="E532" s="354">
        <v>0.0</v>
      </c>
      <c r="F532" s="354">
        <v>6.72E7</v>
      </c>
      <c r="G532" s="354">
        <v>0.0</v>
      </c>
      <c r="H532" s="354">
        <v>7.08E7</v>
      </c>
      <c r="I532" s="354">
        <v>7.08E7</v>
      </c>
    </row>
    <row r="533" ht="24.0" customHeight="1">
      <c r="A533" s="347" t="s">
        <v>1213</v>
      </c>
      <c r="B533" s="348">
        <v>44726.0</v>
      </c>
      <c r="C533" s="354">
        <v>550000.0</v>
      </c>
      <c r="D533" s="354">
        <v>3500000.0</v>
      </c>
      <c r="E533" s="354">
        <v>3438700.0</v>
      </c>
      <c r="F533" s="354">
        <v>9500000.0</v>
      </c>
      <c r="G533" s="354">
        <v>0.0</v>
      </c>
      <c r="H533" s="354">
        <v>1.355E7</v>
      </c>
      <c r="I533" s="354">
        <v>1.34887E7</v>
      </c>
    </row>
    <row r="534" ht="24.0" customHeight="1">
      <c r="A534" s="347" t="s">
        <v>1213</v>
      </c>
      <c r="B534" s="348">
        <v>44727.0</v>
      </c>
      <c r="C534" s="354">
        <v>7.19E7</v>
      </c>
      <c r="D534" s="354">
        <v>1.4192E7</v>
      </c>
      <c r="E534" s="354">
        <v>1.4184E7</v>
      </c>
      <c r="F534" s="354">
        <v>1000000.0</v>
      </c>
      <c r="G534" s="354">
        <v>1.0573E7</v>
      </c>
      <c r="H534" s="354">
        <v>7.6519E7</v>
      </c>
      <c r="I534" s="354">
        <v>7.6511E7</v>
      </c>
    </row>
    <row r="535" ht="24.0" customHeight="1">
      <c r="A535" s="347" t="s">
        <v>1213</v>
      </c>
      <c r="B535" s="348">
        <v>44728.0</v>
      </c>
      <c r="C535" s="354">
        <v>350000.0</v>
      </c>
      <c r="D535" s="354">
        <v>6000000.0</v>
      </c>
      <c r="E535" s="354">
        <v>5895000.0</v>
      </c>
      <c r="F535" s="354">
        <v>8.6036E7</v>
      </c>
      <c r="G535" s="354">
        <v>0.0</v>
      </c>
      <c r="H535" s="354">
        <v>9.2386E7</v>
      </c>
      <c r="I535" s="354">
        <v>9.2281E7</v>
      </c>
    </row>
    <row r="536" ht="24.0" customHeight="1">
      <c r="A536" s="347" t="s">
        <v>1213</v>
      </c>
      <c r="B536" s="348">
        <v>44729.0</v>
      </c>
      <c r="C536" s="354">
        <v>4.847E7</v>
      </c>
      <c r="D536" s="354">
        <v>0.0</v>
      </c>
      <c r="E536" s="354">
        <v>0.0</v>
      </c>
      <c r="F536" s="354">
        <v>0.0</v>
      </c>
      <c r="G536" s="354">
        <v>0.0</v>
      </c>
      <c r="H536" s="354">
        <v>4.847E7</v>
      </c>
      <c r="I536" s="354">
        <v>4.847E7</v>
      </c>
    </row>
    <row r="537" ht="24.0" customHeight="1">
      <c r="A537" s="347" t="s">
        <v>1213</v>
      </c>
      <c r="B537" s="348">
        <v>44730.0</v>
      </c>
      <c r="C537" s="354">
        <v>8.15E7</v>
      </c>
      <c r="D537" s="354">
        <v>0.0</v>
      </c>
      <c r="E537" s="354">
        <v>0.0</v>
      </c>
      <c r="F537" s="354">
        <v>2400000.0</v>
      </c>
      <c r="G537" s="354">
        <v>0.0</v>
      </c>
      <c r="H537" s="354">
        <v>8.39E7</v>
      </c>
      <c r="I537" s="354">
        <v>8.39E7</v>
      </c>
    </row>
    <row r="538" ht="24.0" customHeight="1">
      <c r="A538" s="347" t="s">
        <v>1213</v>
      </c>
      <c r="B538" s="348">
        <v>44731.0</v>
      </c>
      <c r="C538" s="354">
        <v>2.95E7</v>
      </c>
      <c r="D538" s="354">
        <v>0.0</v>
      </c>
      <c r="E538" s="354">
        <v>0.0</v>
      </c>
      <c r="F538" s="354">
        <v>2.09E7</v>
      </c>
      <c r="G538" s="354">
        <v>3783000.0</v>
      </c>
      <c r="H538" s="354">
        <v>4.6617E7</v>
      </c>
      <c r="I538" s="354">
        <v>4.6617E7</v>
      </c>
    </row>
    <row r="539" ht="24.0" customHeight="1">
      <c r="A539" s="347" t="s">
        <v>1213</v>
      </c>
      <c r="B539" s="348">
        <v>44732.0</v>
      </c>
      <c r="C539" s="354">
        <v>1.025E8</v>
      </c>
      <c r="D539" s="354">
        <v>0.0</v>
      </c>
      <c r="E539" s="354">
        <v>0.0</v>
      </c>
      <c r="F539" s="354">
        <v>0.0</v>
      </c>
      <c r="G539" s="354">
        <v>0.0</v>
      </c>
      <c r="H539" s="354">
        <v>1.025E8</v>
      </c>
      <c r="I539" s="354">
        <v>1.025E8</v>
      </c>
    </row>
    <row r="540" ht="24.0" customHeight="1">
      <c r="A540" s="347" t="s">
        <v>1213</v>
      </c>
      <c r="B540" s="348">
        <v>44733.0</v>
      </c>
      <c r="C540" s="354">
        <v>6.055E7</v>
      </c>
      <c r="D540" s="354">
        <v>0.0</v>
      </c>
      <c r="E540" s="354">
        <v>0.0</v>
      </c>
      <c r="F540" s="354">
        <v>0.0</v>
      </c>
      <c r="G540" s="354">
        <v>0.0</v>
      </c>
      <c r="H540" s="354">
        <v>6.055E7</v>
      </c>
      <c r="I540" s="354">
        <v>6.055E7</v>
      </c>
    </row>
    <row r="541" ht="24.0" customHeight="1">
      <c r="A541" s="347" t="s">
        <v>1213</v>
      </c>
      <c r="B541" s="348">
        <v>44734.0</v>
      </c>
      <c r="C541" s="354">
        <v>3.05987E8</v>
      </c>
      <c r="D541" s="354">
        <v>7.6E7</v>
      </c>
      <c r="E541" s="354">
        <v>7.5089428E7</v>
      </c>
      <c r="F541" s="354">
        <v>8750000.0</v>
      </c>
      <c r="G541" s="354">
        <v>0.0</v>
      </c>
      <c r="H541" s="354">
        <v>3.90737E8</v>
      </c>
      <c r="I541" s="354">
        <v>3.89826428E8</v>
      </c>
    </row>
    <row r="542" ht="24.0" customHeight="1">
      <c r="A542" s="347" t="s">
        <v>1213</v>
      </c>
      <c r="B542" s="348">
        <v>44735.0</v>
      </c>
      <c r="C542" s="354">
        <v>1.36439E8</v>
      </c>
      <c r="D542" s="354">
        <v>4088000.0</v>
      </c>
      <c r="E542" s="354">
        <v>4022592.0</v>
      </c>
      <c r="F542" s="354">
        <v>5000000.0</v>
      </c>
      <c r="G542" s="354">
        <v>0.0</v>
      </c>
      <c r="H542" s="354">
        <v>1.45527E8</v>
      </c>
      <c r="I542" s="354">
        <v>1.45461592E8</v>
      </c>
    </row>
    <row r="543" ht="24.0" customHeight="1">
      <c r="A543" s="347" t="s">
        <v>1213</v>
      </c>
      <c r="B543" s="348">
        <v>44736.0</v>
      </c>
      <c r="C543" s="354">
        <v>1.645E8</v>
      </c>
      <c r="D543" s="354">
        <v>500000.0</v>
      </c>
      <c r="E543" s="354">
        <v>492000.0</v>
      </c>
      <c r="F543" s="354">
        <v>0.0</v>
      </c>
      <c r="G543" s="354">
        <v>0.0</v>
      </c>
      <c r="H543" s="354">
        <v>1.65E8</v>
      </c>
      <c r="I543" s="354">
        <v>1.64992E8</v>
      </c>
    </row>
    <row r="544" ht="24.0" customHeight="1">
      <c r="A544" s="347" t="s">
        <v>1213</v>
      </c>
      <c r="B544" s="348">
        <v>44737.0</v>
      </c>
      <c r="C544" s="354">
        <v>1.154E8</v>
      </c>
      <c r="D544" s="354">
        <v>0.0</v>
      </c>
      <c r="E544" s="354">
        <v>0.0</v>
      </c>
      <c r="F544" s="354">
        <v>0.0</v>
      </c>
      <c r="G544" s="354">
        <v>0.0</v>
      </c>
      <c r="H544" s="354">
        <v>1.154E8</v>
      </c>
      <c r="I544" s="354">
        <v>1.154E8</v>
      </c>
    </row>
    <row r="545" ht="24.0" customHeight="1">
      <c r="A545" s="347" t="s">
        <v>1213</v>
      </c>
      <c r="B545" s="348">
        <v>44738.0</v>
      </c>
      <c r="C545" s="354">
        <v>500000.0</v>
      </c>
      <c r="D545" s="354">
        <v>5.1E7</v>
      </c>
      <c r="E545" s="354">
        <v>4.9768E7</v>
      </c>
      <c r="F545" s="354">
        <v>3.479E7</v>
      </c>
      <c r="G545" s="354">
        <v>0.0</v>
      </c>
      <c r="H545" s="354">
        <v>8.629E7</v>
      </c>
      <c r="I545" s="354">
        <v>8.5058E7</v>
      </c>
    </row>
    <row r="546" ht="24.0" customHeight="1">
      <c r="A546" s="347" t="s">
        <v>1213</v>
      </c>
      <c r="B546" s="348">
        <v>44739.0</v>
      </c>
      <c r="C546" s="354">
        <v>1.37304E8</v>
      </c>
      <c r="D546" s="354">
        <v>0.0</v>
      </c>
      <c r="E546" s="354">
        <v>0.0</v>
      </c>
      <c r="F546" s="354">
        <v>0.0</v>
      </c>
      <c r="G546" s="354">
        <v>0.0</v>
      </c>
      <c r="H546" s="354">
        <v>1.37304E8</v>
      </c>
      <c r="I546" s="354">
        <v>1.37304E8</v>
      </c>
    </row>
    <row r="547" ht="24.0" customHeight="1">
      <c r="A547" s="347" t="s">
        <v>1213</v>
      </c>
      <c r="B547" s="348">
        <v>44740.0</v>
      </c>
      <c r="C547" s="354">
        <v>8.1535E7</v>
      </c>
      <c r="D547" s="354">
        <v>0.0</v>
      </c>
      <c r="E547" s="354">
        <v>0.0</v>
      </c>
      <c r="F547" s="354">
        <v>7.0E7</v>
      </c>
      <c r="G547" s="354">
        <v>0.0</v>
      </c>
      <c r="H547" s="354">
        <v>1.51535E8</v>
      </c>
      <c r="I547" s="354">
        <v>1.51535E8</v>
      </c>
    </row>
    <row r="548" ht="24.0" customHeight="1">
      <c r="A548" s="347" t="s">
        <v>1213</v>
      </c>
      <c r="B548" s="348">
        <v>44741.0</v>
      </c>
      <c r="C548" s="354">
        <v>1.60377E8</v>
      </c>
      <c r="D548" s="354">
        <v>3.44E7</v>
      </c>
      <c r="E548" s="354">
        <v>3.38496E7</v>
      </c>
      <c r="F548" s="354">
        <v>1.765E7</v>
      </c>
      <c r="G548" s="354">
        <v>0.0</v>
      </c>
      <c r="H548" s="354">
        <v>2.12427E8</v>
      </c>
      <c r="I548" s="354">
        <v>2.118766E8</v>
      </c>
    </row>
    <row r="549" ht="24.0" customHeight="1">
      <c r="A549" s="347" t="s">
        <v>1213</v>
      </c>
      <c r="B549" s="348">
        <v>44742.0</v>
      </c>
      <c r="C549" s="354">
        <v>2.96545E7</v>
      </c>
      <c r="D549" s="354">
        <v>0.0</v>
      </c>
      <c r="E549" s="354">
        <v>0.0</v>
      </c>
      <c r="F549" s="354">
        <v>1.92E7</v>
      </c>
      <c r="G549" s="354">
        <v>0.0</v>
      </c>
      <c r="H549" s="354">
        <v>4.88545E7</v>
      </c>
      <c r="I549" s="354">
        <v>4.88545E7</v>
      </c>
    </row>
    <row r="550" ht="24.0" customHeight="1">
      <c r="A550" s="347" t="s">
        <v>1213</v>
      </c>
      <c r="B550" s="353">
        <v>44713.0</v>
      </c>
      <c r="C550" s="354">
        <v>7955000.0</v>
      </c>
      <c r="D550" s="355"/>
      <c r="E550" s="355"/>
      <c r="F550" s="355"/>
      <c r="G550" s="355"/>
      <c r="H550" s="354">
        <v>7955000.0</v>
      </c>
      <c r="I550" s="354">
        <v>7955000.0</v>
      </c>
    </row>
    <row r="551" ht="24.0" customHeight="1">
      <c r="A551" s="347" t="s">
        <v>1290</v>
      </c>
      <c r="B551" s="348">
        <v>44743.0</v>
      </c>
      <c r="C551" s="354">
        <v>0.0</v>
      </c>
      <c r="D551" s="354">
        <v>0.0</v>
      </c>
      <c r="E551" s="354">
        <v>0.0</v>
      </c>
      <c r="F551" s="354">
        <v>1.0E8</v>
      </c>
      <c r="G551" s="354">
        <v>0.0</v>
      </c>
      <c r="H551" s="354">
        <v>1.0E8</v>
      </c>
      <c r="I551" s="354">
        <v>1.0E8</v>
      </c>
    </row>
    <row r="552" ht="24.0" customHeight="1">
      <c r="A552" s="347" t="s">
        <v>1290</v>
      </c>
      <c r="B552" s="348">
        <v>44744.0</v>
      </c>
      <c r="C552" s="354">
        <v>350000.0</v>
      </c>
      <c r="D552" s="354">
        <v>0.0</v>
      </c>
      <c r="E552" s="354">
        <v>0.0</v>
      </c>
      <c r="F552" s="354">
        <v>3.5E7</v>
      </c>
      <c r="G552" s="354">
        <v>0.0</v>
      </c>
      <c r="H552" s="354">
        <v>3.535E7</v>
      </c>
      <c r="I552" s="354">
        <v>3.535E7</v>
      </c>
    </row>
    <row r="553" ht="24.0" customHeight="1">
      <c r="A553" s="347" t="s">
        <v>1290</v>
      </c>
      <c r="B553" s="348">
        <v>44745.0</v>
      </c>
      <c r="C553" s="354">
        <v>2.5E7</v>
      </c>
      <c r="D553" s="354">
        <v>0.0</v>
      </c>
      <c r="E553" s="354">
        <v>0.0</v>
      </c>
      <c r="F553" s="354">
        <v>7000000.0</v>
      </c>
      <c r="G553" s="354">
        <v>0.0</v>
      </c>
      <c r="H553" s="354">
        <v>3.2E7</v>
      </c>
      <c r="I553" s="354">
        <v>3.2E7</v>
      </c>
    </row>
    <row r="554" ht="24.0" customHeight="1">
      <c r="A554" s="347" t="s">
        <v>1290</v>
      </c>
      <c r="B554" s="348">
        <v>44746.0</v>
      </c>
      <c r="C554" s="354">
        <v>0.0</v>
      </c>
      <c r="D554" s="354">
        <v>2500000.0</v>
      </c>
      <c r="E554" s="354">
        <v>2460000.0</v>
      </c>
      <c r="F554" s="354">
        <v>1.232E8</v>
      </c>
      <c r="G554" s="354">
        <v>0.0</v>
      </c>
      <c r="H554" s="354">
        <v>1.257E8</v>
      </c>
      <c r="I554" s="354">
        <v>1.2566E8</v>
      </c>
    </row>
    <row r="555" ht="24.0" customHeight="1">
      <c r="A555" s="347" t="s">
        <v>1290</v>
      </c>
      <c r="B555" s="348">
        <v>44747.0</v>
      </c>
      <c r="C555" s="354">
        <v>3.0E7</v>
      </c>
      <c r="D555" s="354">
        <v>0.0</v>
      </c>
      <c r="E555" s="354">
        <v>0.0</v>
      </c>
      <c r="F555" s="354">
        <v>0.0</v>
      </c>
      <c r="G555" s="354">
        <v>0.0</v>
      </c>
      <c r="H555" s="354">
        <v>3.0E7</v>
      </c>
      <c r="I555" s="354">
        <v>3.0E7</v>
      </c>
    </row>
    <row r="556" ht="24.0" customHeight="1">
      <c r="A556" s="347" t="s">
        <v>1290</v>
      </c>
      <c r="B556" s="348">
        <v>44748.0</v>
      </c>
      <c r="C556" s="354">
        <v>1250000.0</v>
      </c>
      <c r="D556" s="354">
        <v>5450000.0</v>
      </c>
      <c r="E556" s="354">
        <v>5362800.0</v>
      </c>
      <c r="F556" s="354">
        <v>8.1E7</v>
      </c>
      <c r="G556" s="354">
        <v>0.0</v>
      </c>
      <c r="H556" s="354">
        <v>8.77E7</v>
      </c>
      <c r="I556" s="354">
        <v>8.76128E7</v>
      </c>
    </row>
    <row r="557" ht="24.0" customHeight="1">
      <c r="A557" s="347" t="s">
        <v>1290</v>
      </c>
      <c r="B557" s="348">
        <v>44749.0</v>
      </c>
      <c r="C557" s="354">
        <v>4.4925E7</v>
      </c>
      <c r="D557" s="354">
        <v>0.0</v>
      </c>
      <c r="E557" s="354">
        <v>0.0</v>
      </c>
      <c r="F557" s="354">
        <v>2.25E8</v>
      </c>
      <c r="G557" s="354">
        <v>2.5E7</v>
      </c>
      <c r="H557" s="354">
        <v>2.44925E8</v>
      </c>
      <c r="I557" s="354">
        <v>2.44925E8</v>
      </c>
    </row>
    <row r="558" ht="24.0" customHeight="1">
      <c r="A558" s="347" t="s">
        <v>1290</v>
      </c>
      <c r="B558" s="348">
        <v>44750.0</v>
      </c>
      <c r="C558" s="354">
        <v>1.631E8</v>
      </c>
      <c r="D558" s="354">
        <v>8464000.0</v>
      </c>
      <c r="E558" s="354">
        <v>8413216.0</v>
      </c>
      <c r="F558" s="354">
        <v>7.1E7</v>
      </c>
      <c r="G558" s="354">
        <v>0.0</v>
      </c>
      <c r="H558" s="354">
        <v>2.42564E8</v>
      </c>
      <c r="I558" s="354">
        <v>2.42513216E8</v>
      </c>
    </row>
    <row r="559" ht="24.0" customHeight="1">
      <c r="A559" s="347" t="s">
        <v>1290</v>
      </c>
      <c r="B559" s="348">
        <v>44751.0</v>
      </c>
      <c r="C559" s="354">
        <v>1.4676E7</v>
      </c>
      <c r="D559" s="354">
        <v>1040000.0</v>
      </c>
      <c r="E559" s="354">
        <v>1023360.0</v>
      </c>
      <c r="F559" s="354">
        <v>2.18E7</v>
      </c>
      <c r="G559" s="354">
        <v>0.0</v>
      </c>
      <c r="H559" s="354">
        <v>3.7516E7</v>
      </c>
      <c r="I559" s="354">
        <v>3.749936E7</v>
      </c>
    </row>
    <row r="560" ht="24.0" customHeight="1">
      <c r="A560" s="347" t="s">
        <v>1290</v>
      </c>
      <c r="B560" s="348">
        <v>44752.0</v>
      </c>
      <c r="C560" s="354">
        <v>1850000.0</v>
      </c>
      <c r="D560" s="354">
        <v>0.0</v>
      </c>
      <c r="E560" s="354">
        <v>0.0</v>
      </c>
      <c r="F560" s="354">
        <v>1850000.0</v>
      </c>
      <c r="G560" s="354">
        <v>0.0</v>
      </c>
      <c r="H560" s="354">
        <v>3700000.0</v>
      </c>
      <c r="I560" s="354">
        <v>3700000.0</v>
      </c>
    </row>
    <row r="561" ht="24.0" customHeight="1">
      <c r="A561" s="347" t="s">
        <v>1290</v>
      </c>
      <c r="B561" s="348">
        <v>44753.0</v>
      </c>
      <c r="C561" s="354">
        <v>2.87454E8</v>
      </c>
      <c r="D561" s="354">
        <v>4.6E7</v>
      </c>
      <c r="E561" s="354">
        <v>4.5654E7</v>
      </c>
      <c r="F561" s="354">
        <v>1.005E8</v>
      </c>
      <c r="G561" s="354">
        <v>0.0</v>
      </c>
      <c r="H561" s="354">
        <v>4.33954E8</v>
      </c>
      <c r="I561" s="354">
        <v>4.33608E8</v>
      </c>
    </row>
    <row r="562" ht="24.0" customHeight="1">
      <c r="A562" s="347" t="s">
        <v>1290</v>
      </c>
      <c r="B562" s="348">
        <v>44754.0</v>
      </c>
      <c r="C562" s="354">
        <v>4.28E7</v>
      </c>
      <c r="D562" s="354">
        <v>0.0</v>
      </c>
      <c r="E562" s="354">
        <v>0.0</v>
      </c>
      <c r="F562" s="354">
        <v>0.0</v>
      </c>
      <c r="G562" s="354">
        <v>0.0</v>
      </c>
      <c r="H562" s="354">
        <v>4.28E7</v>
      </c>
      <c r="I562" s="354">
        <v>4.28E7</v>
      </c>
    </row>
    <row r="563" ht="24.0" customHeight="1">
      <c r="A563" s="347" t="s">
        <v>1290</v>
      </c>
      <c r="B563" s="348">
        <v>44755.0</v>
      </c>
      <c r="C563" s="354">
        <v>2600000.0</v>
      </c>
      <c r="D563" s="354">
        <v>5900000.0</v>
      </c>
      <c r="E563" s="354">
        <v>5814284.0</v>
      </c>
      <c r="F563" s="354">
        <v>0.0</v>
      </c>
      <c r="G563" s="354">
        <v>0.0</v>
      </c>
      <c r="H563" s="354">
        <v>8500000.0</v>
      </c>
      <c r="I563" s="354">
        <v>8414284.0</v>
      </c>
    </row>
    <row r="564" ht="24.0" customHeight="1">
      <c r="A564" s="347" t="s">
        <v>1290</v>
      </c>
      <c r="B564" s="348">
        <v>44756.0</v>
      </c>
      <c r="C564" s="354">
        <v>1.855E7</v>
      </c>
      <c r="D564" s="354">
        <v>1850000.0</v>
      </c>
      <c r="E564" s="354">
        <v>1835400.0</v>
      </c>
      <c r="F564" s="354">
        <v>3.7309E7</v>
      </c>
      <c r="G564" s="354">
        <v>0.0</v>
      </c>
      <c r="H564" s="354">
        <v>5.7709E7</v>
      </c>
      <c r="I564" s="354">
        <v>5.76944E7</v>
      </c>
    </row>
    <row r="565" ht="24.0" customHeight="1">
      <c r="A565" s="347" t="s">
        <v>1290</v>
      </c>
      <c r="B565" s="348">
        <v>44757.0</v>
      </c>
      <c r="C565" s="354">
        <v>5.3711E7</v>
      </c>
      <c r="D565" s="354">
        <v>6.65E7</v>
      </c>
      <c r="E565" s="354">
        <v>6.5846E7</v>
      </c>
      <c r="F565" s="354">
        <v>5.25E7</v>
      </c>
      <c r="G565" s="354">
        <v>0.0</v>
      </c>
      <c r="H565" s="354">
        <v>1.72711E8</v>
      </c>
      <c r="I565" s="354">
        <v>1.72057E8</v>
      </c>
    </row>
    <row r="566" ht="24.0" customHeight="1">
      <c r="A566" s="347" t="s">
        <v>1290</v>
      </c>
      <c r="B566" s="348">
        <v>44758.0</v>
      </c>
      <c r="C566" s="354">
        <v>4.435E7</v>
      </c>
      <c r="D566" s="354">
        <v>350000.0</v>
      </c>
      <c r="E566" s="354">
        <v>344400.0</v>
      </c>
      <c r="F566" s="354">
        <v>1.015E8</v>
      </c>
      <c r="G566" s="354">
        <v>0.0</v>
      </c>
      <c r="H566" s="354">
        <v>1.462E8</v>
      </c>
      <c r="I566" s="354">
        <v>1.461944E8</v>
      </c>
    </row>
    <row r="567" ht="24.0" customHeight="1">
      <c r="A567" s="347" t="s">
        <v>1290</v>
      </c>
      <c r="B567" s="348">
        <v>44759.0</v>
      </c>
      <c r="C567" s="354">
        <v>2.035E7</v>
      </c>
      <c r="D567" s="354">
        <v>6500000.0</v>
      </c>
      <c r="E567" s="354">
        <v>6396000.0</v>
      </c>
      <c r="F567" s="354">
        <v>1.5E7</v>
      </c>
      <c r="G567" s="354">
        <v>0.0</v>
      </c>
      <c r="H567" s="354">
        <v>4.185E7</v>
      </c>
      <c r="I567" s="354">
        <v>4.1746E7</v>
      </c>
    </row>
    <row r="568" ht="24.0" customHeight="1">
      <c r="A568" s="347" t="s">
        <v>1290</v>
      </c>
      <c r="B568" s="348">
        <v>44760.0</v>
      </c>
      <c r="C568" s="354">
        <v>8.1215E7</v>
      </c>
      <c r="D568" s="354">
        <v>0.0</v>
      </c>
      <c r="E568" s="354">
        <v>0.0</v>
      </c>
      <c r="F568" s="354">
        <v>4.15E7</v>
      </c>
      <c r="G568" s="354">
        <v>0.0</v>
      </c>
      <c r="H568" s="354">
        <v>1.22715E8</v>
      </c>
      <c r="I568" s="354">
        <v>1.22715E8</v>
      </c>
    </row>
    <row r="569" ht="24.0" customHeight="1">
      <c r="A569" s="347" t="s">
        <v>1290</v>
      </c>
      <c r="B569" s="348">
        <v>44761.0</v>
      </c>
      <c r="C569" s="354">
        <v>2200000.0</v>
      </c>
      <c r="D569" s="354">
        <v>0.0</v>
      </c>
      <c r="E569" s="354">
        <v>0.0</v>
      </c>
      <c r="F569" s="354">
        <v>1.31406E8</v>
      </c>
      <c r="G569" s="354">
        <v>0.0</v>
      </c>
      <c r="H569" s="354">
        <v>1.33606E8</v>
      </c>
      <c r="I569" s="354">
        <v>1.33606E8</v>
      </c>
    </row>
    <row r="570" ht="24.0" customHeight="1">
      <c r="A570" s="347" t="s">
        <v>1290</v>
      </c>
      <c r="B570" s="348">
        <v>44762.0</v>
      </c>
      <c r="C570" s="354">
        <v>9.8343E7</v>
      </c>
      <c r="D570" s="354">
        <v>0.0</v>
      </c>
      <c r="E570" s="354">
        <v>0.0</v>
      </c>
      <c r="F570" s="354">
        <v>2.42679E8</v>
      </c>
      <c r="G570" s="354">
        <v>0.0</v>
      </c>
      <c r="H570" s="354">
        <v>3.41022E8</v>
      </c>
      <c r="I570" s="354">
        <v>3.41022E8</v>
      </c>
    </row>
    <row r="571" ht="24.0" customHeight="1">
      <c r="A571" s="347" t="s">
        <v>1290</v>
      </c>
      <c r="B571" s="348">
        <v>44763.0</v>
      </c>
      <c r="C571" s="354">
        <v>1.327955E8</v>
      </c>
      <c r="D571" s="354">
        <v>1.44E7</v>
      </c>
      <c r="E571" s="354">
        <v>1.42336E7</v>
      </c>
      <c r="F571" s="354">
        <v>0.0</v>
      </c>
      <c r="G571" s="354">
        <v>0.0</v>
      </c>
      <c r="H571" s="354">
        <v>1.471955E8</v>
      </c>
      <c r="I571" s="354">
        <v>1.470291E8</v>
      </c>
    </row>
    <row r="572" ht="24.0" customHeight="1">
      <c r="A572" s="347" t="s">
        <v>1290</v>
      </c>
      <c r="B572" s="348">
        <v>44764.0</v>
      </c>
      <c r="C572" s="354">
        <v>1.2923E7</v>
      </c>
      <c r="D572" s="354">
        <v>0.0</v>
      </c>
      <c r="E572" s="354">
        <v>0.0</v>
      </c>
      <c r="F572" s="354">
        <v>1.66E8</v>
      </c>
      <c r="G572" s="354">
        <v>0.0</v>
      </c>
      <c r="H572" s="354">
        <v>1.78923E8</v>
      </c>
      <c r="I572" s="354">
        <v>1.78923E8</v>
      </c>
    </row>
    <row r="573" ht="24.0" customHeight="1">
      <c r="A573" s="347" t="s">
        <v>1290</v>
      </c>
      <c r="B573" s="348">
        <v>44765.0</v>
      </c>
      <c r="C573" s="354">
        <v>5250000.0</v>
      </c>
      <c r="D573" s="354">
        <v>2750000.0</v>
      </c>
      <c r="E573" s="354">
        <v>2706000.0</v>
      </c>
      <c r="F573" s="354">
        <v>3.535E7</v>
      </c>
      <c r="G573" s="354">
        <v>0.0</v>
      </c>
      <c r="H573" s="354">
        <v>4.335E7</v>
      </c>
      <c r="I573" s="354">
        <v>4.3306E7</v>
      </c>
    </row>
    <row r="574" ht="24.0" customHeight="1">
      <c r="A574" s="347" t="s">
        <v>1290</v>
      </c>
      <c r="B574" s="348">
        <v>44766.0</v>
      </c>
      <c r="C574" s="354">
        <v>3.2E7</v>
      </c>
      <c r="D574" s="354">
        <v>1.58E7</v>
      </c>
      <c r="E574" s="354">
        <v>1.55507E7</v>
      </c>
      <c r="F574" s="354">
        <v>4.3E7</v>
      </c>
      <c r="G574" s="354">
        <v>0.0</v>
      </c>
      <c r="H574" s="354">
        <v>9.08E7</v>
      </c>
      <c r="I574" s="354">
        <v>9.05507E7</v>
      </c>
    </row>
    <row r="575" ht="24.0" customHeight="1">
      <c r="A575" s="347" t="s">
        <v>1290</v>
      </c>
      <c r="B575" s="348">
        <v>44767.0</v>
      </c>
      <c r="C575" s="354">
        <v>1.33E8</v>
      </c>
      <c r="D575" s="354">
        <v>1.72E7</v>
      </c>
      <c r="E575" s="354">
        <v>1.70844E7</v>
      </c>
      <c r="F575" s="354">
        <v>1.1066E8</v>
      </c>
      <c r="G575" s="354">
        <v>0.0</v>
      </c>
      <c r="H575" s="354">
        <v>2.6086E8</v>
      </c>
      <c r="I575" s="354">
        <v>2.607444E8</v>
      </c>
    </row>
    <row r="576" ht="24.0" customHeight="1">
      <c r="A576" s="347" t="s">
        <v>1290</v>
      </c>
      <c r="B576" s="348">
        <v>44768.0</v>
      </c>
      <c r="C576" s="354">
        <v>4.6765E7</v>
      </c>
      <c r="D576" s="354">
        <v>0.0</v>
      </c>
      <c r="E576" s="354">
        <v>0.0</v>
      </c>
      <c r="F576" s="354">
        <v>1.608E8</v>
      </c>
      <c r="G576" s="354">
        <v>0.0</v>
      </c>
      <c r="H576" s="354">
        <v>2.07565E8</v>
      </c>
      <c r="I576" s="354">
        <v>2.07565E8</v>
      </c>
    </row>
    <row r="577" ht="24.0" customHeight="1">
      <c r="A577" s="347" t="s">
        <v>1290</v>
      </c>
      <c r="B577" s="348">
        <v>44769.0</v>
      </c>
      <c r="C577" s="354">
        <v>4.305E7</v>
      </c>
      <c r="D577" s="354">
        <v>2500000.0</v>
      </c>
      <c r="E577" s="354">
        <v>2485000.0</v>
      </c>
      <c r="F577" s="354">
        <v>9.9859E7</v>
      </c>
      <c r="G577" s="354">
        <v>0.0</v>
      </c>
      <c r="H577" s="354">
        <v>1.45409E8</v>
      </c>
      <c r="I577" s="354">
        <v>1.45394E8</v>
      </c>
    </row>
    <row r="578" ht="24.0" customHeight="1">
      <c r="A578" s="347" t="s">
        <v>1290</v>
      </c>
      <c r="B578" s="348">
        <v>44770.0</v>
      </c>
      <c r="C578" s="354">
        <v>1.0735E8</v>
      </c>
      <c r="D578" s="354">
        <v>6.14815E7</v>
      </c>
      <c r="E578" s="354">
        <v>6.0497796E7</v>
      </c>
      <c r="F578" s="354">
        <v>1.01E8</v>
      </c>
      <c r="G578" s="354">
        <v>9650000.0</v>
      </c>
      <c r="H578" s="354">
        <v>2.601815E8</v>
      </c>
      <c r="I578" s="354">
        <v>2.59197796E8</v>
      </c>
    </row>
    <row r="579" ht="24.0" customHeight="1">
      <c r="A579" s="347" t="s">
        <v>1290</v>
      </c>
      <c r="B579" s="348">
        <v>44771.0</v>
      </c>
      <c r="C579" s="354">
        <v>8.62E7</v>
      </c>
      <c r="D579" s="354">
        <v>0.0</v>
      </c>
      <c r="E579" s="354">
        <v>0.0</v>
      </c>
      <c r="F579" s="354">
        <v>2.14297E8</v>
      </c>
      <c r="G579" s="354">
        <v>0.0</v>
      </c>
      <c r="H579" s="354">
        <v>3.00497E8</v>
      </c>
      <c r="I579" s="354">
        <v>3.00497E8</v>
      </c>
    </row>
    <row r="580" ht="24.0" customHeight="1">
      <c r="A580" s="347" t="s">
        <v>1290</v>
      </c>
      <c r="B580" s="348">
        <v>44772.0</v>
      </c>
      <c r="C580" s="354">
        <v>500000.0</v>
      </c>
      <c r="D580" s="354">
        <v>5350000.0</v>
      </c>
      <c r="E580" s="354">
        <v>5314000.0</v>
      </c>
      <c r="F580" s="354">
        <v>3.05055E8</v>
      </c>
      <c r="G580" s="354">
        <v>0.0</v>
      </c>
      <c r="H580" s="354">
        <v>3.10905E8</v>
      </c>
      <c r="I580" s="354">
        <v>3.10869E8</v>
      </c>
    </row>
    <row r="581" ht="24.0" customHeight="1">
      <c r="A581" s="347" t="s">
        <v>1290</v>
      </c>
      <c r="B581" s="348">
        <v>44773.0</v>
      </c>
      <c r="C581" s="354">
        <v>1.6E7</v>
      </c>
      <c r="D581" s="354">
        <v>3.0E7</v>
      </c>
      <c r="E581" s="354">
        <v>2.952E7</v>
      </c>
      <c r="F581" s="354">
        <v>4.0E7</v>
      </c>
      <c r="G581" s="354">
        <v>0.0</v>
      </c>
      <c r="H581" s="354">
        <v>8.6E7</v>
      </c>
      <c r="I581" s="354">
        <v>8.552E7</v>
      </c>
    </row>
    <row r="582" ht="24.0" customHeight="1">
      <c r="A582" s="347" t="s">
        <v>1349</v>
      </c>
      <c r="B582" s="348">
        <v>44774.0</v>
      </c>
      <c r="C582" s="354">
        <v>1.23276E8</v>
      </c>
      <c r="D582" s="354">
        <v>0.0</v>
      </c>
      <c r="E582" s="354">
        <v>0.0</v>
      </c>
      <c r="F582" s="354">
        <v>1.331E8</v>
      </c>
      <c r="G582" s="354">
        <v>0.0</v>
      </c>
      <c r="H582" s="354">
        <v>2.56376E8</v>
      </c>
      <c r="I582" s="354">
        <v>2.56376E8</v>
      </c>
    </row>
    <row r="583" ht="24.0" customHeight="1">
      <c r="A583" s="347" t="s">
        <v>1349</v>
      </c>
      <c r="B583" s="348">
        <v>44775.0</v>
      </c>
      <c r="C583" s="354">
        <v>5450000.0</v>
      </c>
      <c r="D583" s="354">
        <v>3.765E7</v>
      </c>
      <c r="E583" s="354">
        <v>3.7052E7</v>
      </c>
      <c r="F583" s="354">
        <v>2.1854E8</v>
      </c>
      <c r="G583" s="354">
        <v>0.0</v>
      </c>
      <c r="H583" s="354">
        <v>2.6164E8</v>
      </c>
      <c r="I583" s="354">
        <v>2.61042E8</v>
      </c>
    </row>
    <row r="584" ht="24.0" customHeight="1">
      <c r="A584" s="347" t="s">
        <v>1349</v>
      </c>
      <c r="B584" s="348">
        <v>44776.0</v>
      </c>
      <c r="C584" s="354">
        <v>1.33764E8</v>
      </c>
      <c r="D584" s="354">
        <v>0.0</v>
      </c>
      <c r="E584" s="354">
        <v>0.0</v>
      </c>
      <c r="F584" s="354">
        <v>2.346E8</v>
      </c>
      <c r="G584" s="354">
        <v>0.0</v>
      </c>
      <c r="H584" s="354">
        <v>3.68364E8</v>
      </c>
      <c r="I584" s="354">
        <v>3.68364E8</v>
      </c>
    </row>
    <row r="585" ht="24.0" customHeight="1">
      <c r="A585" s="347" t="s">
        <v>1349</v>
      </c>
      <c r="B585" s="348">
        <v>44777.0</v>
      </c>
      <c r="C585" s="354">
        <v>9.55E7</v>
      </c>
      <c r="D585" s="354">
        <v>0.0</v>
      </c>
      <c r="E585" s="354">
        <v>0.0</v>
      </c>
      <c r="F585" s="354">
        <v>1.19302E8</v>
      </c>
      <c r="G585" s="354">
        <v>0.0</v>
      </c>
      <c r="H585" s="354">
        <v>2.14802E8</v>
      </c>
      <c r="I585" s="354">
        <v>2.14802E8</v>
      </c>
    </row>
    <row r="586" ht="24.0" customHeight="1">
      <c r="A586" s="347" t="s">
        <v>1349</v>
      </c>
      <c r="B586" s="348">
        <v>44778.0</v>
      </c>
      <c r="C586" s="354">
        <v>1.3707E7</v>
      </c>
      <c r="D586" s="354">
        <v>2200000.0</v>
      </c>
      <c r="E586" s="354">
        <v>2164800.0</v>
      </c>
      <c r="F586" s="354">
        <v>3.035E7</v>
      </c>
      <c r="G586" s="354">
        <v>0.0</v>
      </c>
      <c r="H586" s="354">
        <v>4.6257E7</v>
      </c>
      <c r="I586" s="354">
        <v>4.62218E7</v>
      </c>
    </row>
    <row r="587" ht="24.0" customHeight="1">
      <c r="A587" s="347" t="s">
        <v>1349</v>
      </c>
      <c r="B587" s="348">
        <v>44779.0</v>
      </c>
      <c r="C587" s="354">
        <v>2.1035E8</v>
      </c>
      <c r="D587" s="354">
        <v>2.235E7</v>
      </c>
      <c r="E587" s="354">
        <v>2.19924E7</v>
      </c>
      <c r="F587" s="354">
        <v>1.83313E8</v>
      </c>
      <c r="G587" s="354">
        <v>0.0</v>
      </c>
      <c r="H587" s="354">
        <v>4.16013E8</v>
      </c>
      <c r="I587" s="354">
        <v>4.156554E8</v>
      </c>
    </row>
    <row r="588" ht="24.0" customHeight="1">
      <c r="A588" s="347" t="s">
        <v>1349</v>
      </c>
      <c r="B588" s="348">
        <v>44780.0</v>
      </c>
      <c r="C588" s="354">
        <v>1.078E8</v>
      </c>
      <c r="D588" s="354">
        <v>1800000.0</v>
      </c>
      <c r="E588" s="354">
        <v>1771200.0</v>
      </c>
      <c r="F588" s="354">
        <v>700000.0</v>
      </c>
      <c r="G588" s="354">
        <v>0.0</v>
      </c>
      <c r="H588" s="354">
        <v>1.103E8</v>
      </c>
      <c r="I588" s="354">
        <v>1.102712E8</v>
      </c>
    </row>
    <row r="589" ht="24.0" customHeight="1">
      <c r="A589" s="347" t="s">
        <v>1349</v>
      </c>
      <c r="B589" s="348">
        <v>44781.0</v>
      </c>
      <c r="C589" s="354">
        <v>2.015E8</v>
      </c>
      <c r="D589" s="354">
        <v>7.5E7</v>
      </c>
      <c r="E589" s="354">
        <v>7.4525E7</v>
      </c>
      <c r="F589" s="354">
        <v>7.1E7</v>
      </c>
      <c r="G589" s="354">
        <v>0.0</v>
      </c>
      <c r="H589" s="354">
        <v>3.475E8</v>
      </c>
      <c r="I589" s="354">
        <v>3.47025E8</v>
      </c>
    </row>
    <row r="590" ht="24.0" customHeight="1">
      <c r="A590" s="347" t="s">
        <v>1349</v>
      </c>
      <c r="B590" s="348">
        <v>44782.0</v>
      </c>
      <c r="C590" s="354">
        <v>9.16775E7</v>
      </c>
      <c r="D590" s="354">
        <v>5.60465E7</v>
      </c>
      <c r="E590" s="354">
        <v>5.5157248E7</v>
      </c>
      <c r="F590" s="354">
        <v>8.27E7</v>
      </c>
      <c r="G590" s="354">
        <v>4800000.0</v>
      </c>
      <c r="H590" s="354">
        <v>2.25624E8</v>
      </c>
      <c r="I590" s="354">
        <v>2.24734748E8</v>
      </c>
    </row>
    <row r="591" ht="24.0" customHeight="1">
      <c r="A591" s="347" t="s">
        <v>1349</v>
      </c>
      <c r="B591" s="348">
        <v>44783.0</v>
      </c>
      <c r="C591" s="354">
        <v>1.21697E8</v>
      </c>
      <c r="D591" s="354">
        <v>1.1918E7</v>
      </c>
      <c r="E591" s="354">
        <v>1.1727312E7</v>
      </c>
      <c r="F591" s="354">
        <v>0.0</v>
      </c>
      <c r="G591" s="354">
        <v>0.0</v>
      </c>
      <c r="H591" s="354">
        <v>1.33615E8</v>
      </c>
      <c r="I591" s="354">
        <v>1.33424312E8</v>
      </c>
    </row>
    <row r="592" ht="24.0" customHeight="1">
      <c r="A592" s="347" t="s">
        <v>1349</v>
      </c>
      <c r="B592" s="348">
        <v>44784.0</v>
      </c>
      <c r="C592" s="354">
        <v>1.60768E8</v>
      </c>
      <c r="D592" s="354">
        <v>0.0</v>
      </c>
      <c r="E592" s="354">
        <v>0.0</v>
      </c>
      <c r="F592" s="354">
        <v>2.335E7</v>
      </c>
      <c r="G592" s="354">
        <v>0.0</v>
      </c>
      <c r="H592" s="354">
        <v>1.84118E8</v>
      </c>
      <c r="I592" s="354">
        <v>1.84118E8</v>
      </c>
    </row>
    <row r="593" ht="24.0" customHeight="1">
      <c r="A593" s="347" t="s">
        <v>1349</v>
      </c>
      <c r="B593" s="348">
        <v>44785.0</v>
      </c>
      <c r="C593" s="354">
        <v>1050000.0</v>
      </c>
      <c r="D593" s="354">
        <v>3000000.0</v>
      </c>
      <c r="E593" s="354">
        <v>2977000.0</v>
      </c>
      <c r="F593" s="354">
        <v>2.14888E8</v>
      </c>
      <c r="G593" s="354">
        <v>0.0</v>
      </c>
      <c r="H593" s="354">
        <v>2.18938E8</v>
      </c>
      <c r="I593" s="354">
        <v>2.18915E8</v>
      </c>
    </row>
    <row r="594" ht="24.0" customHeight="1">
      <c r="A594" s="347" t="s">
        <v>1349</v>
      </c>
      <c r="B594" s="348">
        <v>44786.0</v>
      </c>
      <c r="C594" s="354">
        <v>1.33764E8</v>
      </c>
      <c r="D594" s="354">
        <v>1692000.0</v>
      </c>
      <c r="E594" s="354">
        <v>1668428.0</v>
      </c>
      <c r="F594" s="354">
        <v>2000000.0</v>
      </c>
      <c r="G594" s="354">
        <v>0.0</v>
      </c>
      <c r="H594" s="354">
        <v>1.37456E8</v>
      </c>
      <c r="I594" s="354">
        <v>1.37432428E8</v>
      </c>
    </row>
    <row r="595" ht="24.0" customHeight="1">
      <c r="A595" s="347" t="s">
        <v>1349</v>
      </c>
      <c r="B595" s="348">
        <v>44787.0</v>
      </c>
      <c r="C595" s="354">
        <v>5.0E7</v>
      </c>
      <c r="D595" s="354">
        <v>0.0</v>
      </c>
      <c r="E595" s="354">
        <v>0.0</v>
      </c>
      <c r="F595" s="354">
        <v>1.04062E8</v>
      </c>
      <c r="G595" s="354">
        <v>0.0</v>
      </c>
      <c r="H595" s="354">
        <v>1.54062E8</v>
      </c>
      <c r="I595" s="354">
        <v>1.54062E8</v>
      </c>
    </row>
    <row r="596" ht="24.0" customHeight="1">
      <c r="A596" s="347" t="s">
        <v>1349</v>
      </c>
      <c r="B596" s="348">
        <v>44788.0</v>
      </c>
      <c r="C596" s="354">
        <v>1.8681E7</v>
      </c>
      <c r="D596" s="354">
        <v>0.0</v>
      </c>
      <c r="E596" s="354">
        <v>0.0</v>
      </c>
      <c r="F596" s="354">
        <v>6.05E7</v>
      </c>
      <c r="G596" s="354">
        <v>0.0</v>
      </c>
      <c r="H596" s="354">
        <v>7.9181E7</v>
      </c>
      <c r="I596" s="354">
        <v>7.9181E7</v>
      </c>
    </row>
    <row r="597" ht="24.0" customHeight="1">
      <c r="A597" s="347" t="s">
        <v>1349</v>
      </c>
      <c r="B597" s="348">
        <v>44789.0</v>
      </c>
      <c r="C597" s="354">
        <v>8.446E7</v>
      </c>
      <c r="D597" s="354">
        <v>0.0</v>
      </c>
      <c r="E597" s="354">
        <v>0.0</v>
      </c>
      <c r="F597" s="354">
        <v>1.0326E8</v>
      </c>
      <c r="G597" s="354">
        <v>0.0</v>
      </c>
      <c r="H597" s="354">
        <v>1.8772E8</v>
      </c>
      <c r="I597" s="354">
        <v>1.8772E8</v>
      </c>
    </row>
    <row r="598" ht="24.0" customHeight="1">
      <c r="A598" s="347" t="s">
        <v>1349</v>
      </c>
      <c r="B598" s="348">
        <v>44790.0</v>
      </c>
      <c r="C598" s="354">
        <v>1.065E8</v>
      </c>
      <c r="D598" s="354">
        <v>0.0</v>
      </c>
      <c r="E598" s="354">
        <v>0.0</v>
      </c>
      <c r="F598" s="354">
        <v>3960000.0</v>
      </c>
      <c r="G598" s="354">
        <v>0.0</v>
      </c>
      <c r="H598" s="354">
        <v>1.1046E8</v>
      </c>
      <c r="I598" s="354">
        <v>1.1046E8</v>
      </c>
    </row>
    <row r="599" ht="24.0" customHeight="1">
      <c r="A599" s="347" t="s">
        <v>1349</v>
      </c>
      <c r="B599" s="348">
        <v>44791.0</v>
      </c>
      <c r="C599" s="354">
        <v>1.337675E8</v>
      </c>
      <c r="D599" s="354">
        <v>700000.0</v>
      </c>
      <c r="E599" s="354">
        <v>688800.0</v>
      </c>
      <c r="F599" s="354">
        <v>9300000.0</v>
      </c>
      <c r="G599" s="354">
        <v>0.0</v>
      </c>
      <c r="H599" s="354">
        <v>1.437675E8</v>
      </c>
      <c r="I599" s="354">
        <v>1.437563E8</v>
      </c>
    </row>
    <row r="600" ht="24.0" customHeight="1">
      <c r="A600" s="347" t="s">
        <v>1349</v>
      </c>
      <c r="B600" s="348">
        <v>44792.0</v>
      </c>
      <c r="C600" s="354">
        <v>8.0539E7</v>
      </c>
      <c r="D600" s="354">
        <v>0.0</v>
      </c>
      <c r="E600" s="354">
        <v>0.0</v>
      </c>
      <c r="F600" s="354">
        <v>1.0579E8</v>
      </c>
      <c r="G600" s="354">
        <v>0.0</v>
      </c>
      <c r="H600" s="354">
        <v>1.86329E8</v>
      </c>
      <c r="I600" s="354">
        <v>1.86329E8</v>
      </c>
    </row>
    <row r="601" ht="24.0" customHeight="1">
      <c r="A601" s="347" t="s">
        <v>1349</v>
      </c>
      <c r="B601" s="348">
        <v>44793.0</v>
      </c>
      <c r="C601" s="354">
        <v>5.485E7</v>
      </c>
      <c r="D601" s="354">
        <v>0.0</v>
      </c>
      <c r="E601" s="354">
        <v>0.0</v>
      </c>
      <c r="F601" s="354">
        <v>5.0E7</v>
      </c>
      <c r="G601" s="354">
        <v>0.0</v>
      </c>
      <c r="H601" s="354">
        <v>1.0485E8</v>
      </c>
      <c r="I601" s="354">
        <v>1.0485E8</v>
      </c>
    </row>
    <row r="602" ht="24.0" customHeight="1">
      <c r="A602" s="347" t="s">
        <v>1349</v>
      </c>
      <c r="B602" s="348">
        <v>44794.0</v>
      </c>
      <c r="C602" s="354">
        <v>0.0</v>
      </c>
      <c r="D602" s="354">
        <v>6400000.0</v>
      </c>
      <c r="E602" s="354">
        <v>6297600.0</v>
      </c>
      <c r="F602" s="354">
        <v>1.385E7</v>
      </c>
      <c r="G602" s="354">
        <v>0.0</v>
      </c>
      <c r="H602" s="354">
        <v>2.025E7</v>
      </c>
      <c r="I602" s="354">
        <v>2.01476E7</v>
      </c>
    </row>
    <row r="603" ht="24.0" customHeight="1">
      <c r="A603" s="347" t="s">
        <v>1349</v>
      </c>
      <c r="B603" s="348">
        <v>44795.0</v>
      </c>
      <c r="C603" s="354">
        <v>1.145E8</v>
      </c>
      <c r="D603" s="354">
        <v>1000000.0</v>
      </c>
      <c r="E603" s="354">
        <v>994000.0</v>
      </c>
      <c r="F603" s="354">
        <v>2.69392E8</v>
      </c>
      <c r="G603" s="354">
        <v>5820000.0</v>
      </c>
      <c r="H603" s="354">
        <v>3.79072E8</v>
      </c>
      <c r="I603" s="354">
        <v>3.79066E8</v>
      </c>
    </row>
    <row r="604" ht="24.0" customHeight="1">
      <c r="A604" s="347" t="s">
        <v>1349</v>
      </c>
      <c r="B604" s="348">
        <v>44796.0</v>
      </c>
      <c r="C604" s="354">
        <v>7.8258E7</v>
      </c>
      <c r="D604" s="354">
        <v>1500000.0</v>
      </c>
      <c r="E604" s="354">
        <v>1491000.0</v>
      </c>
      <c r="F604" s="354">
        <v>3.0E7</v>
      </c>
      <c r="G604" s="354">
        <v>0.0</v>
      </c>
      <c r="H604" s="354">
        <v>1.09758E8</v>
      </c>
      <c r="I604" s="354">
        <v>1.09749E8</v>
      </c>
    </row>
    <row r="605" ht="24.0" customHeight="1">
      <c r="A605" s="347" t="s">
        <v>1349</v>
      </c>
      <c r="B605" s="348">
        <v>44797.0</v>
      </c>
      <c r="C605" s="354">
        <v>2.349E8</v>
      </c>
      <c r="D605" s="354">
        <v>0.0</v>
      </c>
      <c r="E605" s="354">
        <v>0.0</v>
      </c>
      <c r="F605" s="354">
        <v>5.09924E8</v>
      </c>
      <c r="G605" s="354">
        <v>0.0</v>
      </c>
      <c r="H605" s="354">
        <v>7.44824E8</v>
      </c>
      <c r="I605" s="354">
        <v>7.44824E8</v>
      </c>
    </row>
    <row r="606" ht="24.0" customHeight="1">
      <c r="A606" s="347" t="s">
        <v>1349</v>
      </c>
      <c r="B606" s="348">
        <v>44798.0</v>
      </c>
      <c r="C606" s="354">
        <v>9200000.0</v>
      </c>
      <c r="D606" s="354">
        <v>3850000.0</v>
      </c>
      <c r="E606" s="354">
        <v>3788400.0</v>
      </c>
      <c r="F606" s="354">
        <v>5.0E7</v>
      </c>
      <c r="G606" s="354">
        <v>3.117E7</v>
      </c>
      <c r="H606" s="354">
        <v>3.188E7</v>
      </c>
      <c r="I606" s="354">
        <v>3.18184E7</v>
      </c>
    </row>
    <row r="607" ht="24.0" customHeight="1">
      <c r="A607" s="347" t="s">
        <v>1349</v>
      </c>
      <c r="B607" s="348">
        <v>44799.0</v>
      </c>
      <c r="C607" s="354">
        <v>1.24576E8</v>
      </c>
      <c r="D607" s="354">
        <v>3.0E7</v>
      </c>
      <c r="E607" s="354">
        <v>2.952E7</v>
      </c>
      <c r="F607" s="354">
        <v>1.79E8</v>
      </c>
      <c r="G607" s="354">
        <v>0.0</v>
      </c>
      <c r="H607" s="354">
        <v>3.33576E8</v>
      </c>
      <c r="I607" s="354">
        <v>3.33096E8</v>
      </c>
    </row>
    <row r="608" ht="24.0" customHeight="1">
      <c r="A608" s="347" t="s">
        <v>1349</v>
      </c>
      <c r="B608" s="348">
        <v>44800.0</v>
      </c>
      <c r="C608" s="354">
        <v>5.0E7</v>
      </c>
      <c r="D608" s="354">
        <v>3100000.0</v>
      </c>
      <c r="E608" s="354">
        <v>3050400.0</v>
      </c>
      <c r="F608" s="354">
        <v>1.53772E8</v>
      </c>
      <c r="G608" s="354">
        <v>0.0</v>
      </c>
      <c r="H608" s="354">
        <v>2.06872E8</v>
      </c>
      <c r="I608" s="354">
        <v>2.068224E8</v>
      </c>
    </row>
    <row r="609" ht="24.0" customHeight="1">
      <c r="A609" s="347" t="s">
        <v>1349</v>
      </c>
      <c r="B609" s="348">
        <v>44801.0</v>
      </c>
      <c r="C609" s="354">
        <v>9850000.0</v>
      </c>
      <c r="D609" s="354">
        <v>1.5E7</v>
      </c>
      <c r="E609" s="354">
        <v>1.476E7</v>
      </c>
      <c r="F609" s="354">
        <v>0.0</v>
      </c>
      <c r="G609" s="354">
        <v>0.0</v>
      </c>
      <c r="H609" s="354">
        <v>2.485E7</v>
      </c>
      <c r="I609" s="354">
        <v>2.461E7</v>
      </c>
    </row>
    <row r="610" ht="24.0" customHeight="1">
      <c r="A610" s="347" t="s">
        <v>1349</v>
      </c>
      <c r="B610" s="348">
        <v>44802.0</v>
      </c>
      <c r="C610" s="354">
        <v>1.5242E7</v>
      </c>
      <c r="D610" s="354">
        <v>1.5E7</v>
      </c>
      <c r="E610" s="354">
        <v>1.476E7</v>
      </c>
      <c r="F610" s="354">
        <v>0.0</v>
      </c>
      <c r="G610" s="354">
        <v>0.0</v>
      </c>
      <c r="H610" s="354">
        <v>3.0242E7</v>
      </c>
      <c r="I610" s="354">
        <v>3.0002E7</v>
      </c>
    </row>
    <row r="611" ht="24.0" customHeight="1">
      <c r="A611" s="347" t="s">
        <v>1349</v>
      </c>
      <c r="B611" s="348">
        <v>44803.0</v>
      </c>
      <c r="C611" s="354">
        <v>5.287E7</v>
      </c>
      <c r="D611" s="354">
        <v>500000.0</v>
      </c>
      <c r="E611" s="354">
        <v>481954.0</v>
      </c>
      <c r="F611" s="354">
        <v>1.57791E8</v>
      </c>
      <c r="G611" s="354">
        <v>1406000.0</v>
      </c>
      <c r="H611" s="354">
        <v>2.09755E8</v>
      </c>
      <c r="I611" s="354">
        <v>2.09736954E8</v>
      </c>
    </row>
    <row r="612" ht="24.0" customHeight="1">
      <c r="A612" s="347" t="s">
        <v>1349</v>
      </c>
      <c r="B612" s="348">
        <v>44804.0</v>
      </c>
      <c r="C612" s="354">
        <v>2.895E7</v>
      </c>
      <c r="D612" s="354">
        <v>2.245E7</v>
      </c>
      <c r="E612" s="354">
        <v>2.2144E7</v>
      </c>
      <c r="F612" s="354">
        <v>3.0E7</v>
      </c>
      <c r="G612" s="354">
        <v>0.0</v>
      </c>
      <c r="H612" s="354">
        <v>8.14E7</v>
      </c>
      <c r="I612" s="354">
        <v>8.1094E7</v>
      </c>
    </row>
    <row r="613" ht="24.0" customHeight="1">
      <c r="A613" s="347" t="s">
        <v>1423</v>
      </c>
      <c r="B613" s="348">
        <v>44805.0</v>
      </c>
      <c r="C613" s="354">
        <v>1.96E8</v>
      </c>
      <c r="D613" s="354">
        <v>1200000.0</v>
      </c>
      <c r="E613" s="354">
        <v>1180800.0</v>
      </c>
      <c r="F613" s="354">
        <v>1.02326E8</v>
      </c>
      <c r="G613" s="354">
        <v>0.0</v>
      </c>
      <c r="H613" s="354">
        <v>2.99526E8</v>
      </c>
      <c r="I613" s="354">
        <v>2.995068E8</v>
      </c>
    </row>
    <row r="614" ht="24.0" customHeight="1">
      <c r="A614" s="347" t="s">
        <v>1423</v>
      </c>
      <c r="B614" s="348">
        <v>44806.0</v>
      </c>
      <c r="C614" s="354">
        <v>0.0</v>
      </c>
      <c r="D614" s="354">
        <v>0.0</v>
      </c>
      <c r="E614" s="354">
        <v>0.0</v>
      </c>
      <c r="F614" s="354">
        <v>0.0</v>
      </c>
      <c r="G614" s="354">
        <v>0.0</v>
      </c>
      <c r="H614" s="354">
        <v>0.0</v>
      </c>
      <c r="I614" s="354">
        <v>0.0</v>
      </c>
    </row>
    <row r="615" ht="24.0" customHeight="1">
      <c r="A615" s="347" t="s">
        <v>1423</v>
      </c>
      <c r="B615" s="348">
        <v>44807.0</v>
      </c>
      <c r="C615" s="354">
        <v>4.38E7</v>
      </c>
      <c r="D615" s="354">
        <v>0.0</v>
      </c>
      <c r="E615" s="354">
        <v>0.0</v>
      </c>
      <c r="F615" s="354">
        <v>1.335E7</v>
      </c>
      <c r="G615" s="354">
        <v>0.0</v>
      </c>
      <c r="H615" s="354">
        <v>5.715E7</v>
      </c>
      <c r="I615" s="354">
        <v>5.715E7</v>
      </c>
    </row>
    <row r="616" ht="24.0" customHeight="1">
      <c r="A616" s="347" t="s">
        <v>1423</v>
      </c>
      <c r="B616" s="348">
        <v>44808.0</v>
      </c>
      <c r="C616" s="354">
        <v>8501000.0</v>
      </c>
      <c r="D616" s="354">
        <v>3.0E7</v>
      </c>
      <c r="E616" s="354">
        <v>2.952E7</v>
      </c>
      <c r="F616" s="354">
        <v>7883000.0</v>
      </c>
      <c r="G616" s="354">
        <v>0.0</v>
      </c>
      <c r="H616" s="354">
        <v>4.6384E7</v>
      </c>
      <c r="I616" s="354">
        <v>4.5904E7</v>
      </c>
    </row>
    <row r="617" ht="24.0" customHeight="1">
      <c r="A617" s="347" t="s">
        <v>1423</v>
      </c>
      <c r="B617" s="348">
        <v>44809.0</v>
      </c>
      <c r="C617" s="354">
        <v>5.335E7</v>
      </c>
      <c r="D617" s="354">
        <v>7.85E7</v>
      </c>
      <c r="E617" s="354">
        <v>7.7274E7</v>
      </c>
      <c r="F617" s="354">
        <v>0.0</v>
      </c>
      <c r="G617" s="354">
        <v>0.0</v>
      </c>
      <c r="H617" s="354">
        <v>1.3185E8</v>
      </c>
      <c r="I617" s="354">
        <v>1.30624E8</v>
      </c>
    </row>
    <row r="618" ht="24.0" customHeight="1">
      <c r="A618" s="347" t="s">
        <v>1423</v>
      </c>
      <c r="B618" s="348">
        <v>44810.0</v>
      </c>
      <c r="C618" s="354">
        <v>1.12104E8</v>
      </c>
      <c r="D618" s="354">
        <v>0.0</v>
      </c>
      <c r="E618" s="354">
        <v>0.0</v>
      </c>
      <c r="F618" s="354">
        <v>1.5362E7</v>
      </c>
      <c r="G618" s="354">
        <v>0.0</v>
      </c>
      <c r="H618" s="354">
        <v>1.27466E8</v>
      </c>
      <c r="I618" s="354">
        <v>1.27466E8</v>
      </c>
    </row>
    <row r="619" ht="24.0" customHeight="1">
      <c r="A619" s="347" t="s">
        <v>1423</v>
      </c>
      <c r="B619" s="348">
        <v>44811.0</v>
      </c>
      <c r="C619" s="354">
        <v>2000000.0</v>
      </c>
      <c r="D619" s="354">
        <v>500000.0</v>
      </c>
      <c r="E619" s="354">
        <v>492000.0</v>
      </c>
      <c r="F619" s="354">
        <v>3850000.0</v>
      </c>
      <c r="G619" s="354">
        <v>0.0</v>
      </c>
      <c r="H619" s="354">
        <v>6350000.0</v>
      </c>
      <c r="I619" s="354">
        <v>6342000.0</v>
      </c>
    </row>
    <row r="620" ht="24.0" customHeight="1">
      <c r="A620" s="347" t="s">
        <v>1423</v>
      </c>
      <c r="B620" s="348">
        <v>44812.0</v>
      </c>
      <c r="C620" s="354">
        <v>1.55E7</v>
      </c>
      <c r="D620" s="354">
        <v>1450000.0</v>
      </c>
      <c r="E620" s="354">
        <v>1426800.0</v>
      </c>
      <c r="F620" s="354">
        <v>1.068E8</v>
      </c>
      <c r="G620" s="354">
        <v>0.0</v>
      </c>
      <c r="H620" s="354">
        <v>1.2375E8</v>
      </c>
      <c r="I620" s="354">
        <v>1.237268E8</v>
      </c>
    </row>
    <row r="621" ht="24.0" customHeight="1">
      <c r="A621" s="347" t="s">
        <v>1423</v>
      </c>
      <c r="B621" s="348">
        <v>44813.0</v>
      </c>
      <c r="C621" s="354">
        <v>1.3871E8</v>
      </c>
      <c r="D621" s="354">
        <v>4.05E7</v>
      </c>
      <c r="E621" s="354">
        <v>3.9877E7</v>
      </c>
      <c r="F621" s="354">
        <v>5.38E7</v>
      </c>
      <c r="G621" s="354">
        <v>0.0</v>
      </c>
      <c r="H621" s="354">
        <v>2.3301E8</v>
      </c>
      <c r="I621" s="354">
        <v>2.32387E8</v>
      </c>
    </row>
    <row r="622" ht="24.0" customHeight="1">
      <c r="A622" s="347" t="s">
        <v>1423</v>
      </c>
      <c r="B622" s="348">
        <v>44814.0</v>
      </c>
      <c r="C622" s="354">
        <v>4440000.0</v>
      </c>
      <c r="D622" s="354">
        <v>0.0</v>
      </c>
      <c r="E622" s="354">
        <v>0.0</v>
      </c>
      <c r="F622" s="354">
        <v>1.3275E8</v>
      </c>
      <c r="G622" s="354">
        <v>0.0</v>
      </c>
      <c r="H622" s="354">
        <v>1.3719E8</v>
      </c>
      <c r="I622" s="354">
        <v>1.3719E8</v>
      </c>
    </row>
    <row r="623" ht="24.0" customHeight="1">
      <c r="A623" s="347" t="s">
        <v>1423</v>
      </c>
      <c r="B623" s="348">
        <v>44815.0</v>
      </c>
      <c r="C623" s="354">
        <v>3.985E7</v>
      </c>
      <c r="D623" s="354">
        <v>0.0</v>
      </c>
      <c r="E623" s="354">
        <v>0.0</v>
      </c>
      <c r="F623" s="354">
        <v>2.548E7</v>
      </c>
      <c r="G623" s="354">
        <v>0.0</v>
      </c>
      <c r="H623" s="354">
        <v>6.533E7</v>
      </c>
      <c r="I623" s="354">
        <v>6.533E7</v>
      </c>
    </row>
    <row r="624" ht="24.0" customHeight="1">
      <c r="A624" s="347" t="s">
        <v>1423</v>
      </c>
      <c r="B624" s="348">
        <v>44816.0</v>
      </c>
      <c r="C624" s="354">
        <v>1.7105E8</v>
      </c>
      <c r="D624" s="354">
        <v>3.5605E7</v>
      </c>
      <c r="E624" s="354">
        <v>3.503532E7</v>
      </c>
      <c r="F624" s="354">
        <v>2.0475E8</v>
      </c>
      <c r="G624" s="354">
        <v>4650000.0</v>
      </c>
      <c r="H624" s="354">
        <v>4.06755E8</v>
      </c>
      <c r="I624" s="354">
        <v>4.0618532E8</v>
      </c>
    </row>
    <row r="625" ht="24.0" customHeight="1">
      <c r="A625" s="347" t="s">
        <v>1423</v>
      </c>
      <c r="B625" s="348">
        <v>44817.0</v>
      </c>
      <c r="C625" s="354">
        <v>5.655E7</v>
      </c>
      <c r="D625" s="354">
        <v>2.04E7</v>
      </c>
      <c r="E625" s="354">
        <v>2.0073E7</v>
      </c>
      <c r="F625" s="354">
        <v>1.35419E8</v>
      </c>
      <c r="G625" s="354">
        <v>0.0</v>
      </c>
      <c r="H625" s="354">
        <v>2.12369E8</v>
      </c>
      <c r="I625" s="354">
        <v>2.12042E8</v>
      </c>
    </row>
    <row r="626" ht="24.0" customHeight="1">
      <c r="A626" s="347" t="s">
        <v>1423</v>
      </c>
      <c r="B626" s="348">
        <v>44818.0</v>
      </c>
      <c r="C626" s="354">
        <v>6543000.0</v>
      </c>
      <c r="D626" s="354">
        <v>0.0</v>
      </c>
      <c r="E626" s="354">
        <v>0.0</v>
      </c>
      <c r="F626" s="354">
        <v>2.27776E8</v>
      </c>
      <c r="G626" s="354">
        <v>0.0</v>
      </c>
      <c r="H626" s="354">
        <v>2.34319E8</v>
      </c>
      <c r="I626" s="354">
        <v>2.34319E8</v>
      </c>
    </row>
    <row r="627" ht="24.0" customHeight="1">
      <c r="A627" s="347" t="s">
        <v>1423</v>
      </c>
      <c r="B627" s="348">
        <v>44819.0</v>
      </c>
      <c r="C627" s="354">
        <v>1.5E7</v>
      </c>
      <c r="D627" s="354">
        <v>0.0</v>
      </c>
      <c r="E627" s="354">
        <v>0.0</v>
      </c>
      <c r="F627" s="354">
        <v>1.50198E8</v>
      </c>
      <c r="G627" s="354">
        <v>0.0</v>
      </c>
      <c r="H627" s="354">
        <v>1.65198E8</v>
      </c>
      <c r="I627" s="354">
        <v>1.65198E8</v>
      </c>
    </row>
    <row r="628" ht="24.0" customHeight="1">
      <c r="A628" s="347" t="s">
        <v>1423</v>
      </c>
      <c r="B628" s="348">
        <v>44820.0</v>
      </c>
      <c r="C628" s="354">
        <v>2950000.0</v>
      </c>
      <c r="D628" s="354">
        <v>1.71E7</v>
      </c>
      <c r="E628" s="354">
        <v>1.68264E7</v>
      </c>
      <c r="F628" s="354">
        <v>1.14329E8</v>
      </c>
      <c r="G628" s="354">
        <v>165000.0</v>
      </c>
      <c r="H628" s="354">
        <v>1.34214E8</v>
      </c>
      <c r="I628" s="354">
        <v>1.339404E8</v>
      </c>
    </row>
    <row r="629" ht="24.0" customHeight="1">
      <c r="A629" s="347" t="s">
        <v>1423</v>
      </c>
      <c r="B629" s="348">
        <v>44821.0</v>
      </c>
      <c r="C629" s="354">
        <v>9500000.0</v>
      </c>
      <c r="D629" s="354">
        <v>1.61E7</v>
      </c>
      <c r="E629" s="354">
        <v>1.58424E7</v>
      </c>
      <c r="F629" s="354">
        <v>3.084725E8</v>
      </c>
      <c r="G629" s="354">
        <v>0.0</v>
      </c>
      <c r="H629" s="354">
        <v>3.340725E8</v>
      </c>
      <c r="I629" s="354">
        <v>3.338149E8</v>
      </c>
    </row>
    <row r="630" ht="24.0" customHeight="1">
      <c r="A630" s="347" t="s">
        <v>1423</v>
      </c>
      <c r="B630" s="348">
        <v>44822.0</v>
      </c>
      <c r="C630" s="354">
        <v>7638000.0</v>
      </c>
      <c r="D630" s="354">
        <v>5500000.0</v>
      </c>
      <c r="E630" s="354">
        <v>5467000.0</v>
      </c>
      <c r="F630" s="354">
        <v>2.4142E7</v>
      </c>
      <c r="G630" s="354">
        <v>0.0</v>
      </c>
      <c r="H630" s="354">
        <v>3.728E7</v>
      </c>
      <c r="I630" s="354">
        <v>3.7247E7</v>
      </c>
    </row>
    <row r="631" ht="24.0" customHeight="1">
      <c r="A631" s="347" t="s">
        <v>1423</v>
      </c>
      <c r="B631" s="348">
        <v>44823.0</v>
      </c>
      <c r="C631" s="354">
        <v>1.5415E7</v>
      </c>
      <c r="D631" s="354">
        <v>4.25E7</v>
      </c>
      <c r="E631" s="354">
        <v>4.1825E7</v>
      </c>
      <c r="F631" s="354">
        <v>8.95095E7</v>
      </c>
      <c r="G631" s="354">
        <v>3900000.0</v>
      </c>
      <c r="H631" s="354">
        <v>1.435245E8</v>
      </c>
      <c r="I631" s="354">
        <v>1.428495E8</v>
      </c>
    </row>
    <row r="632" ht="24.0" customHeight="1">
      <c r="A632" s="347" t="s">
        <v>1423</v>
      </c>
      <c r="B632" s="348">
        <v>44824.0</v>
      </c>
      <c r="C632" s="354">
        <v>2.6E7</v>
      </c>
      <c r="D632" s="354">
        <v>0.0</v>
      </c>
      <c r="E632" s="354">
        <v>0.0</v>
      </c>
      <c r="F632" s="354">
        <v>1500000.0</v>
      </c>
      <c r="G632" s="354">
        <v>0.0</v>
      </c>
      <c r="H632" s="354">
        <v>2.75E7</v>
      </c>
      <c r="I632" s="354">
        <v>2.75E7</v>
      </c>
    </row>
    <row r="633" ht="24.0" customHeight="1">
      <c r="A633" s="347" t="s">
        <v>1423</v>
      </c>
      <c r="B633" s="348">
        <v>44825.0</v>
      </c>
      <c r="C633" s="354">
        <v>0.0</v>
      </c>
      <c r="D633" s="354">
        <v>0.0</v>
      </c>
      <c r="E633" s="354">
        <v>0.0</v>
      </c>
      <c r="F633" s="354">
        <v>0.0</v>
      </c>
      <c r="G633" s="354">
        <v>0.0</v>
      </c>
      <c r="H633" s="354">
        <v>0.0</v>
      </c>
      <c r="I633" s="354">
        <v>0.0</v>
      </c>
    </row>
    <row r="634" ht="24.0" customHeight="1">
      <c r="A634" s="347" t="s">
        <v>1423</v>
      </c>
      <c r="B634" s="348">
        <v>44826.0</v>
      </c>
      <c r="C634" s="354">
        <v>5515000.0</v>
      </c>
      <c r="D634" s="354">
        <v>9898000.0</v>
      </c>
      <c r="E634" s="354">
        <v>9739632.0</v>
      </c>
      <c r="F634" s="354">
        <v>1.0035E8</v>
      </c>
      <c r="G634" s="354">
        <v>1.0E7</v>
      </c>
      <c r="H634" s="354">
        <v>1.05763E8</v>
      </c>
      <c r="I634" s="354">
        <v>1.05604632E8</v>
      </c>
    </row>
    <row r="635" ht="24.0" customHeight="1">
      <c r="A635" s="347" t="s">
        <v>1423</v>
      </c>
      <c r="B635" s="348">
        <v>44827.0</v>
      </c>
      <c r="C635" s="354">
        <v>2.0508E7</v>
      </c>
      <c r="D635" s="354">
        <v>8.335E7</v>
      </c>
      <c r="E635" s="354">
        <v>8.2019E7</v>
      </c>
      <c r="F635" s="354">
        <v>1.23629E8</v>
      </c>
      <c r="G635" s="354">
        <v>3000000.0</v>
      </c>
      <c r="H635" s="354">
        <v>2.24487E8</v>
      </c>
      <c r="I635" s="354">
        <v>2.23156E8</v>
      </c>
    </row>
    <row r="636" ht="24.0" customHeight="1">
      <c r="A636" s="347" t="s">
        <v>1423</v>
      </c>
      <c r="B636" s="348">
        <v>44828.0</v>
      </c>
      <c r="C636" s="354">
        <v>5350000.0</v>
      </c>
      <c r="D636" s="354">
        <v>8600000.0</v>
      </c>
      <c r="E636" s="354">
        <v>8462400.0</v>
      </c>
      <c r="F636" s="354">
        <v>5.394E7</v>
      </c>
      <c r="G636" s="354">
        <v>0.0</v>
      </c>
      <c r="H636" s="354">
        <v>6.789E7</v>
      </c>
      <c r="I636" s="354">
        <v>6.77524E7</v>
      </c>
    </row>
    <row r="637" ht="24.0" customHeight="1">
      <c r="A637" s="347" t="s">
        <v>1423</v>
      </c>
      <c r="B637" s="348">
        <v>44829.0</v>
      </c>
      <c r="C637" s="354">
        <v>5950000.0</v>
      </c>
      <c r="D637" s="354">
        <v>0.0</v>
      </c>
      <c r="E637" s="354">
        <v>0.0</v>
      </c>
      <c r="F637" s="354">
        <v>0.0</v>
      </c>
      <c r="G637" s="354">
        <v>0.0</v>
      </c>
      <c r="H637" s="354">
        <v>5950000.0</v>
      </c>
      <c r="I637" s="354">
        <v>5950000.0</v>
      </c>
    </row>
    <row r="638" ht="24.0" customHeight="1">
      <c r="A638" s="347" t="s">
        <v>1423</v>
      </c>
      <c r="B638" s="348">
        <v>44830.0</v>
      </c>
      <c r="C638" s="354">
        <v>1.05068E8</v>
      </c>
      <c r="D638" s="354">
        <v>1.5E7</v>
      </c>
      <c r="E638" s="354">
        <v>1.476E7</v>
      </c>
      <c r="F638" s="354">
        <v>3860000.0</v>
      </c>
      <c r="G638" s="354">
        <v>0.0</v>
      </c>
      <c r="H638" s="354">
        <v>1.23928E8</v>
      </c>
      <c r="I638" s="354">
        <v>1.23688E8</v>
      </c>
    </row>
    <row r="639" ht="24.0" customHeight="1">
      <c r="A639" s="347" t="s">
        <v>1423</v>
      </c>
      <c r="B639" s="348">
        <v>44831.0</v>
      </c>
      <c r="C639" s="354">
        <v>1.8128E8</v>
      </c>
      <c r="D639" s="354">
        <v>0.0</v>
      </c>
      <c r="E639" s="354">
        <v>0.0</v>
      </c>
      <c r="F639" s="354">
        <v>3.13902E8</v>
      </c>
      <c r="G639" s="354">
        <v>0.0</v>
      </c>
      <c r="H639" s="354">
        <v>4.95182E8</v>
      </c>
      <c r="I639" s="354">
        <v>4.95182E8</v>
      </c>
    </row>
    <row r="640" ht="24.0" customHeight="1">
      <c r="A640" s="347" t="s">
        <v>1423</v>
      </c>
      <c r="B640" s="348">
        <v>44832.0</v>
      </c>
      <c r="C640" s="354">
        <v>4.0E7</v>
      </c>
      <c r="D640" s="354">
        <v>0.0</v>
      </c>
      <c r="E640" s="354">
        <v>0.0</v>
      </c>
      <c r="F640" s="354">
        <v>2.003E8</v>
      </c>
      <c r="G640" s="354">
        <v>0.0</v>
      </c>
      <c r="H640" s="354">
        <v>2.403E8</v>
      </c>
      <c r="I640" s="354">
        <v>2.403E8</v>
      </c>
    </row>
    <row r="641" ht="24.0" customHeight="1">
      <c r="A641" s="347" t="s">
        <v>1423</v>
      </c>
      <c r="B641" s="348">
        <v>44833.0</v>
      </c>
      <c r="C641" s="354">
        <v>6.15E7</v>
      </c>
      <c r="D641" s="354">
        <v>1200000.0</v>
      </c>
      <c r="E641" s="354">
        <v>1189300.0</v>
      </c>
      <c r="F641" s="354">
        <v>0.0</v>
      </c>
      <c r="G641" s="354">
        <v>5050000.0</v>
      </c>
      <c r="H641" s="354">
        <v>5.765E7</v>
      </c>
      <c r="I641" s="354">
        <v>5.76393E7</v>
      </c>
    </row>
    <row r="642" ht="24.0" customHeight="1">
      <c r="A642" s="347" t="s">
        <v>1423</v>
      </c>
      <c r="B642" s="348">
        <v>44834.0</v>
      </c>
      <c r="C642" s="354">
        <v>5.635E7</v>
      </c>
      <c r="D642" s="354">
        <v>5.31E7</v>
      </c>
      <c r="E642" s="354">
        <v>5.22504E7</v>
      </c>
      <c r="F642" s="354">
        <v>1.635E8</v>
      </c>
      <c r="G642" s="354">
        <v>0.0</v>
      </c>
      <c r="H642" s="354">
        <v>2.7295E8</v>
      </c>
      <c r="I642" s="354">
        <v>2.721004E8</v>
      </c>
    </row>
    <row r="643" ht="24.0" customHeight="1">
      <c r="A643" s="347" t="s">
        <v>1498</v>
      </c>
      <c r="B643" s="348">
        <v>44835.0</v>
      </c>
      <c r="C643" s="354">
        <v>1.06E8</v>
      </c>
      <c r="D643" s="354">
        <v>350000.0</v>
      </c>
      <c r="E643" s="354">
        <v>319100.0</v>
      </c>
      <c r="F643" s="354">
        <v>3.6E8</v>
      </c>
      <c r="G643" s="354">
        <v>0.0</v>
      </c>
      <c r="H643" s="354">
        <v>4.6635E8</v>
      </c>
      <c r="I643" s="354">
        <v>4.663191E8</v>
      </c>
    </row>
    <row r="644" ht="24.0" customHeight="1">
      <c r="A644" s="347" t="s">
        <v>1498</v>
      </c>
      <c r="B644" s="348">
        <v>44836.0</v>
      </c>
      <c r="C644" s="354">
        <v>1.085E7</v>
      </c>
      <c r="D644" s="354">
        <v>0.0</v>
      </c>
      <c r="E644" s="354">
        <v>0.0</v>
      </c>
      <c r="F644" s="354">
        <v>2.0E7</v>
      </c>
      <c r="G644" s="354">
        <v>0.0</v>
      </c>
      <c r="H644" s="354">
        <v>3.085E7</v>
      </c>
      <c r="I644" s="354">
        <v>3.085E7</v>
      </c>
    </row>
    <row r="645" ht="24.0" customHeight="1">
      <c r="A645" s="347" t="s">
        <v>1498</v>
      </c>
      <c r="B645" s="348">
        <v>44837.0</v>
      </c>
      <c r="C645" s="354">
        <v>2.88141E8</v>
      </c>
      <c r="D645" s="354">
        <v>5.0E7</v>
      </c>
      <c r="E645" s="354">
        <v>4.92E7</v>
      </c>
      <c r="F645" s="354">
        <v>5.035E7</v>
      </c>
      <c r="G645" s="354">
        <v>0.0</v>
      </c>
      <c r="H645" s="354">
        <v>3.88491E8</v>
      </c>
      <c r="I645" s="354">
        <v>3.87691E8</v>
      </c>
    </row>
    <row r="646" ht="24.0" customHeight="1">
      <c r="A646" s="347" t="s">
        <v>1498</v>
      </c>
      <c r="B646" s="348">
        <v>44838.0</v>
      </c>
      <c r="C646" s="354">
        <v>5.5151E7</v>
      </c>
      <c r="D646" s="354">
        <v>7.0E7</v>
      </c>
      <c r="E646" s="354">
        <v>6.888E7</v>
      </c>
      <c r="F646" s="354">
        <v>7.0909E7</v>
      </c>
      <c r="G646" s="354">
        <v>0.0</v>
      </c>
      <c r="H646" s="354">
        <v>1.9606E8</v>
      </c>
      <c r="I646" s="354">
        <v>1.9494E8</v>
      </c>
    </row>
    <row r="647" ht="24.0" customHeight="1">
      <c r="A647" s="347" t="s">
        <v>1498</v>
      </c>
      <c r="B647" s="348">
        <v>44839.0</v>
      </c>
      <c r="C647" s="354">
        <v>2.80863E8</v>
      </c>
      <c r="D647" s="354">
        <v>0.0</v>
      </c>
      <c r="E647" s="354">
        <v>0.0</v>
      </c>
      <c r="F647" s="354">
        <v>8.79E7</v>
      </c>
      <c r="G647" s="354">
        <v>0.0</v>
      </c>
      <c r="H647" s="354">
        <v>3.68763E8</v>
      </c>
      <c r="I647" s="354">
        <v>3.68763E8</v>
      </c>
    </row>
    <row r="648" ht="24.0" customHeight="1">
      <c r="A648" s="347" t="s">
        <v>1498</v>
      </c>
      <c r="B648" s="348">
        <v>44840.0</v>
      </c>
      <c r="C648" s="354">
        <v>5.87E7</v>
      </c>
      <c r="D648" s="354">
        <v>1500000.0</v>
      </c>
      <c r="E648" s="354">
        <v>1476000.0</v>
      </c>
      <c r="F648" s="354">
        <v>6.11E7</v>
      </c>
      <c r="G648" s="354">
        <v>0.0</v>
      </c>
      <c r="H648" s="354">
        <v>1.213E8</v>
      </c>
      <c r="I648" s="354">
        <v>1.21276E8</v>
      </c>
    </row>
    <row r="649" ht="24.0" customHeight="1">
      <c r="A649" s="347" t="s">
        <v>1498</v>
      </c>
      <c r="B649" s="348">
        <v>44841.0</v>
      </c>
      <c r="C649" s="354">
        <v>1.12E8</v>
      </c>
      <c r="D649" s="354">
        <v>4.56E7</v>
      </c>
      <c r="E649" s="354">
        <v>4.48704E7</v>
      </c>
      <c r="F649" s="354">
        <v>1.1E7</v>
      </c>
      <c r="G649" s="354">
        <v>0.0</v>
      </c>
      <c r="H649" s="354">
        <v>1.686E8</v>
      </c>
      <c r="I649" s="354">
        <v>1.678704E8</v>
      </c>
    </row>
    <row r="650" ht="24.0" customHeight="1">
      <c r="A650" s="347" t="s">
        <v>1498</v>
      </c>
      <c r="B650" s="348">
        <v>44842.0</v>
      </c>
      <c r="C650" s="354">
        <v>2.07E7</v>
      </c>
      <c r="D650" s="354">
        <v>1.0E7</v>
      </c>
      <c r="E650" s="354">
        <v>9840000.0</v>
      </c>
      <c r="F650" s="354">
        <v>6.4E7</v>
      </c>
      <c r="G650" s="354">
        <v>0.0</v>
      </c>
      <c r="H650" s="354">
        <v>9.47E7</v>
      </c>
      <c r="I650" s="354">
        <v>9.454E7</v>
      </c>
    </row>
    <row r="651" ht="24.0" customHeight="1">
      <c r="A651" s="347" t="s">
        <v>1498</v>
      </c>
      <c r="B651" s="348">
        <v>44843.0</v>
      </c>
      <c r="C651" s="354">
        <v>4.04E7</v>
      </c>
      <c r="D651" s="354">
        <v>1.7794E7</v>
      </c>
      <c r="E651" s="354">
        <v>1.7512E7</v>
      </c>
      <c r="F651" s="354">
        <v>9.06555E7</v>
      </c>
      <c r="G651" s="354">
        <v>0.0</v>
      </c>
      <c r="H651" s="354">
        <v>1.488495E8</v>
      </c>
      <c r="I651" s="354">
        <v>1.485675E8</v>
      </c>
    </row>
    <row r="652" ht="24.0" customHeight="1">
      <c r="A652" s="347" t="s">
        <v>1498</v>
      </c>
      <c r="B652" s="348">
        <v>44844.0</v>
      </c>
      <c r="C652" s="354">
        <v>1.4188E8</v>
      </c>
      <c r="D652" s="354">
        <v>2.35E7</v>
      </c>
      <c r="E652" s="354">
        <v>2.3124E7</v>
      </c>
      <c r="F652" s="354">
        <v>1200000.0</v>
      </c>
      <c r="G652" s="354">
        <v>0.0</v>
      </c>
      <c r="H652" s="354">
        <v>1.6658E8</v>
      </c>
      <c r="I652" s="354">
        <v>1.66204E8</v>
      </c>
    </row>
    <row r="653" ht="24.0" customHeight="1">
      <c r="A653" s="347" t="s">
        <v>1498</v>
      </c>
      <c r="B653" s="348">
        <v>44845.0</v>
      </c>
      <c r="C653" s="354">
        <v>2.12E7</v>
      </c>
      <c r="D653" s="354">
        <v>1.52E7</v>
      </c>
      <c r="E653" s="354">
        <v>1.49568E7</v>
      </c>
      <c r="F653" s="354">
        <v>1.991E8</v>
      </c>
      <c r="G653" s="354">
        <v>0.0</v>
      </c>
      <c r="H653" s="354">
        <v>2.355E8</v>
      </c>
      <c r="I653" s="354">
        <v>2.352568E8</v>
      </c>
    </row>
    <row r="654" ht="24.0" customHeight="1">
      <c r="A654" s="347" t="s">
        <v>1498</v>
      </c>
      <c r="B654" s="348">
        <v>44846.0</v>
      </c>
      <c r="C654" s="354">
        <v>4000000.0</v>
      </c>
      <c r="D654" s="354">
        <v>1700000.0</v>
      </c>
      <c r="E654" s="354">
        <v>1672800.0</v>
      </c>
      <c r="F654" s="354">
        <v>4000000.0</v>
      </c>
      <c r="G654" s="354">
        <v>0.0</v>
      </c>
      <c r="H654" s="354">
        <v>9700000.0</v>
      </c>
      <c r="I654" s="354">
        <v>9672800.0</v>
      </c>
    </row>
    <row r="655" ht="24.0" customHeight="1">
      <c r="A655" s="347" t="s">
        <v>1498</v>
      </c>
      <c r="B655" s="348">
        <v>44847.0</v>
      </c>
      <c r="C655" s="354">
        <v>5.2618E7</v>
      </c>
      <c r="D655" s="354">
        <v>1850000.0</v>
      </c>
      <c r="E655" s="354">
        <v>1820400.0</v>
      </c>
      <c r="F655" s="354">
        <v>5.0E7</v>
      </c>
      <c r="G655" s="354">
        <v>1.0E7</v>
      </c>
      <c r="H655" s="354">
        <v>9.4468E7</v>
      </c>
      <c r="I655" s="354">
        <v>9.44384E7</v>
      </c>
    </row>
    <row r="656" ht="24.0" customHeight="1">
      <c r="A656" s="347" t="s">
        <v>1498</v>
      </c>
      <c r="B656" s="348">
        <v>44848.0</v>
      </c>
      <c r="C656" s="354">
        <v>1.92804E8</v>
      </c>
      <c r="D656" s="354">
        <v>8.6E7</v>
      </c>
      <c r="E656" s="354">
        <v>8.4624E7</v>
      </c>
      <c r="F656" s="354">
        <v>9.5174E7</v>
      </c>
      <c r="G656" s="354">
        <v>0.0</v>
      </c>
      <c r="H656" s="354">
        <v>3.73978E8</v>
      </c>
      <c r="I656" s="354">
        <v>3.72602E8</v>
      </c>
    </row>
    <row r="657" ht="24.0" customHeight="1">
      <c r="A657" s="347" t="s">
        <v>1498</v>
      </c>
      <c r="B657" s="348">
        <v>44849.0</v>
      </c>
      <c r="C657" s="354">
        <v>5000000.0</v>
      </c>
      <c r="D657" s="354">
        <v>2.37315E7</v>
      </c>
      <c r="E657" s="354">
        <v>2.3351796E7</v>
      </c>
      <c r="F657" s="354">
        <v>0.0</v>
      </c>
      <c r="G657" s="354">
        <v>0.0</v>
      </c>
      <c r="H657" s="354">
        <v>2.87315E7</v>
      </c>
      <c r="I657" s="354">
        <v>2.8351796E7</v>
      </c>
    </row>
    <row r="658" ht="24.0" customHeight="1">
      <c r="A658" s="347" t="s">
        <v>1498</v>
      </c>
      <c r="B658" s="348">
        <v>44850.0</v>
      </c>
      <c r="C658" s="354">
        <v>2.7867E7</v>
      </c>
      <c r="D658" s="354">
        <v>2.61E7</v>
      </c>
      <c r="E658" s="354">
        <v>2.5637E7</v>
      </c>
      <c r="F658" s="354">
        <v>2.2142E7</v>
      </c>
      <c r="G658" s="354">
        <v>0.0</v>
      </c>
      <c r="H658" s="354">
        <v>7.6109E7</v>
      </c>
      <c r="I658" s="354">
        <v>7.5646E7</v>
      </c>
    </row>
    <row r="659" ht="24.0" customHeight="1">
      <c r="A659" s="347" t="s">
        <v>1498</v>
      </c>
      <c r="B659" s="348">
        <v>44851.0</v>
      </c>
      <c r="C659" s="354">
        <v>1.95746E8</v>
      </c>
      <c r="D659" s="354">
        <v>1.156015E8</v>
      </c>
      <c r="E659" s="354">
        <v>1.13751876E8</v>
      </c>
      <c r="F659" s="354">
        <v>1.9268E7</v>
      </c>
      <c r="G659" s="354">
        <v>0.0</v>
      </c>
      <c r="H659" s="354">
        <v>3.306155E8</v>
      </c>
      <c r="I659" s="354">
        <v>3.28765876E8</v>
      </c>
    </row>
    <row r="660" ht="24.0" customHeight="1">
      <c r="A660" s="347" t="s">
        <v>1498</v>
      </c>
      <c r="B660" s="348">
        <v>44852.0</v>
      </c>
      <c r="C660" s="354">
        <v>2750000.0</v>
      </c>
      <c r="D660" s="354">
        <v>2.757E7</v>
      </c>
      <c r="E660" s="354">
        <v>2.712888E7</v>
      </c>
      <c r="F660" s="354">
        <v>8.97E7</v>
      </c>
      <c r="G660" s="354">
        <v>0.0</v>
      </c>
      <c r="H660" s="354">
        <v>1.2002E8</v>
      </c>
      <c r="I660" s="354">
        <v>1.1957888E8</v>
      </c>
    </row>
    <row r="661" ht="24.0" customHeight="1">
      <c r="A661" s="347" t="s">
        <v>1498</v>
      </c>
      <c r="B661" s="348">
        <v>44853.0</v>
      </c>
      <c r="C661" s="354">
        <v>3.805E7</v>
      </c>
      <c r="D661" s="354">
        <v>0.0</v>
      </c>
      <c r="E661" s="354">
        <v>0.0</v>
      </c>
      <c r="F661" s="354">
        <v>1.345E7</v>
      </c>
      <c r="G661" s="354">
        <v>0.0</v>
      </c>
      <c r="H661" s="354">
        <v>5.15E7</v>
      </c>
      <c r="I661" s="354">
        <v>5.15E7</v>
      </c>
    </row>
    <row r="662" ht="24.0" customHeight="1">
      <c r="A662" s="347" t="s">
        <v>1498</v>
      </c>
      <c r="B662" s="348">
        <v>44854.0</v>
      </c>
      <c r="C662" s="354">
        <v>4722000.0</v>
      </c>
      <c r="D662" s="354">
        <v>850000.0</v>
      </c>
      <c r="E662" s="354">
        <v>837100.0</v>
      </c>
      <c r="F662" s="354">
        <v>1.1292E8</v>
      </c>
      <c r="G662" s="354">
        <v>0.0</v>
      </c>
      <c r="H662" s="354">
        <v>1.18492E8</v>
      </c>
      <c r="I662" s="354">
        <v>1.184791E8</v>
      </c>
    </row>
    <row r="663" ht="24.0" customHeight="1">
      <c r="A663" s="347" t="s">
        <v>1498</v>
      </c>
      <c r="B663" s="348">
        <v>44855.0</v>
      </c>
      <c r="C663" s="354">
        <v>1.523975E8</v>
      </c>
      <c r="D663" s="354">
        <v>1.0E7</v>
      </c>
      <c r="E663" s="354">
        <v>9940000.0</v>
      </c>
      <c r="F663" s="354">
        <v>0.0</v>
      </c>
      <c r="G663" s="354">
        <v>0.0</v>
      </c>
      <c r="H663" s="354">
        <v>1.623975E8</v>
      </c>
      <c r="I663" s="354">
        <v>1.623375E8</v>
      </c>
    </row>
    <row r="664" ht="24.0" customHeight="1">
      <c r="A664" s="347" t="s">
        <v>1498</v>
      </c>
      <c r="B664" s="348">
        <v>44856.0</v>
      </c>
      <c r="C664" s="354">
        <v>7.86E7</v>
      </c>
      <c r="D664" s="354">
        <v>2850000.0</v>
      </c>
      <c r="E664" s="354">
        <v>2819920.0</v>
      </c>
      <c r="F664" s="354">
        <v>6.9E7</v>
      </c>
      <c r="G664" s="354">
        <v>0.0</v>
      </c>
      <c r="H664" s="354">
        <v>1.5045E8</v>
      </c>
      <c r="I664" s="354">
        <v>1.5041992E8</v>
      </c>
    </row>
    <row r="665" ht="24.0" customHeight="1">
      <c r="A665" s="347" t="s">
        <v>1498</v>
      </c>
      <c r="B665" s="348">
        <v>44857.0</v>
      </c>
      <c r="C665" s="354">
        <v>850000.0</v>
      </c>
      <c r="D665" s="354">
        <v>3.505E7</v>
      </c>
      <c r="E665" s="354">
        <v>3.4488752E7</v>
      </c>
      <c r="F665" s="354">
        <v>1.785E7</v>
      </c>
      <c r="G665" s="354">
        <v>0.0</v>
      </c>
      <c r="H665" s="354">
        <v>5.375E7</v>
      </c>
      <c r="I665" s="354">
        <v>5.3188752E7</v>
      </c>
    </row>
    <row r="666" ht="24.0" customHeight="1">
      <c r="A666" s="347" t="s">
        <v>1498</v>
      </c>
      <c r="B666" s="348">
        <v>44858.0</v>
      </c>
      <c r="C666" s="354">
        <v>560000.0</v>
      </c>
      <c r="D666" s="354">
        <v>1350000.0</v>
      </c>
      <c r="E666" s="354">
        <v>1328400.0</v>
      </c>
      <c r="F666" s="354">
        <v>9.8E7</v>
      </c>
      <c r="G666" s="354">
        <v>5000000.0</v>
      </c>
      <c r="H666" s="354">
        <v>9.491E7</v>
      </c>
      <c r="I666" s="354">
        <v>9.48884E7</v>
      </c>
    </row>
    <row r="667" ht="24.0" customHeight="1">
      <c r="A667" s="347" t="s">
        <v>1498</v>
      </c>
      <c r="B667" s="348">
        <v>44859.0</v>
      </c>
      <c r="C667" s="354">
        <v>0.0</v>
      </c>
      <c r="D667" s="354">
        <v>0.0</v>
      </c>
      <c r="E667" s="354">
        <v>0.0</v>
      </c>
      <c r="F667" s="354">
        <v>1.10561E8</v>
      </c>
      <c r="G667" s="354">
        <v>0.0</v>
      </c>
      <c r="H667" s="354">
        <v>1.10561E8</v>
      </c>
      <c r="I667" s="354">
        <v>1.10561E8</v>
      </c>
    </row>
    <row r="668" ht="24.0" customHeight="1">
      <c r="A668" s="347" t="s">
        <v>1498</v>
      </c>
      <c r="B668" s="348">
        <v>44860.0</v>
      </c>
      <c r="C668" s="354">
        <v>1.26E7</v>
      </c>
      <c r="D668" s="354">
        <v>1000000.0</v>
      </c>
      <c r="E668" s="354">
        <v>984000.0</v>
      </c>
      <c r="F668" s="354">
        <v>1.675E7</v>
      </c>
      <c r="G668" s="354">
        <v>1940000.0</v>
      </c>
      <c r="H668" s="354">
        <v>2.841E7</v>
      </c>
      <c r="I668" s="354">
        <v>2.8394E7</v>
      </c>
    </row>
    <row r="669" ht="24.0" customHeight="1">
      <c r="A669" s="347" t="s">
        <v>1498</v>
      </c>
      <c r="B669" s="348">
        <v>44861.0</v>
      </c>
      <c r="C669" s="354">
        <v>5.135E7</v>
      </c>
      <c r="D669" s="354">
        <v>7350000.0</v>
      </c>
      <c r="E669" s="354">
        <v>7305900.0</v>
      </c>
      <c r="F669" s="354">
        <v>2.65955E8</v>
      </c>
      <c r="G669" s="354">
        <v>0.0</v>
      </c>
      <c r="H669" s="354">
        <v>3.24655E8</v>
      </c>
      <c r="I669" s="354">
        <v>3.246109E8</v>
      </c>
    </row>
    <row r="670" ht="24.0" customHeight="1">
      <c r="A670" s="347" t="s">
        <v>1498</v>
      </c>
      <c r="B670" s="348">
        <v>44862.0</v>
      </c>
      <c r="C670" s="354">
        <v>7.635E7</v>
      </c>
      <c r="D670" s="354">
        <v>6.175E7</v>
      </c>
      <c r="E670" s="354">
        <v>6.0766E7</v>
      </c>
      <c r="F670" s="354">
        <v>1.0302E8</v>
      </c>
      <c r="G670" s="354">
        <v>0.0</v>
      </c>
      <c r="H670" s="354">
        <v>2.4112E8</v>
      </c>
      <c r="I670" s="354">
        <v>2.40136E8</v>
      </c>
    </row>
    <row r="671" ht="24.0" customHeight="1">
      <c r="A671" s="347" t="s">
        <v>1498</v>
      </c>
      <c r="B671" s="348">
        <v>44863.0</v>
      </c>
      <c r="C671" s="354">
        <v>0.0</v>
      </c>
      <c r="D671" s="354">
        <v>0.0</v>
      </c>
      <c r="E671" s="354">
        <v>0.0</v>
      </c>
      <c r="F671" s="354">
        <v>2500000.0</v>
      </c>
      <c r="G671" s="354">
        <v>0.0</v>
      </c>
      <c r="H671" s="354">
        <v>2500000.0</v>
      </c>
      <c r="I671" s="354">
        <v>2500000.0</v>
      </c>
    </row>
    <row r="672" ht="24.0" customHeight="1">
      <c r="A672" s="347" t="s">
        <v>1498</v>
      </c>
      <c r="B672" s="348">
        <v>44864.0</v>
      </c>
      <c r="C672" s="354">
        <v>5740000.0</v>
      </c>
      <c r="D672" s="354">
        <v>2350000.0</v>
      </c>
      <c r="E672" s="354">
        <v>2312400.0</v>
      </c>
      <c r="F672" s="354">
        <v>1.4025E8</v>
      </c>
      <c r="G672" s="354">
        <v>0.0</v>
      </c>
      <c r="H672" s="354">
        <v>1.4834E8</v>
      </c>
      <c r="I672" s="354">
        <v>1.483024E8</v>
      </c>
    </row>
    <row r="673" ht="24.0" customHeight="1">
      <c r="A673" s="347" t="s">
        <v>1498</v>
      </c>
      <c r="B673" s="348">
        <v>44865.0</v>
      </c>
      <c r="C673" s="354">
        <v>1.417955E8</v>
      </c>
      <c r="D673" s="354">
        <v>0.0</v>
      </c>
      <c r="E673" s="354">
        <v>0.0</v>
      </c>
      <c r="F673" s="354">
        <v>7.235E7</v>
      </c>
      <c r="G673" s="354">
        <v>0.0</v>
      </c>
      <c r="H673" s="354">
        <v>2.141455E8</v>
      </c>
      <c r="I673" s="354">
        <v>2.141455E8</v>
      </c>
    </row>
    <row r="674" ht="24.0" customHeight="1">
      <c r="A674" s="347" t="s">
        <v>1586</v>
      </c>
      <c r="B674" s="348">
        <v>44866.0</v>
      </c>
      <c r="C674" s="354">
        <v>3.5917E7</v>
      </c>
      <c r="D674" s="354">
        <v>0.0</v>
      </c>
      <c r="E674" s="354">
        <v>0.0</v>
      </c>
      <c r="F674" s="354">
        <v>7.42E7</v>
      </c>
      <c r="G674" s="354">
        <v>0.0</v>
      </c>
      <c r="H674" s="354">
        <v>1.10117E8</v>
      </c>
      <c r="I674" s="354">
        <v>1.10117E8</v>
      </c>
    </row>
    <row r="675" ht="24.0" customHeight="1">
      <c r="A675" s="347" t="s">
        <v>1586</v>
      </c>
      <c r="B675" s="348">
        <v>44867.0</v>
      </c>
      <c r="C675" s="354">
        <v>8.0E7</v>
      </c>
      <c r="D675" s="354">
        <v>9.164E7</v>
      </c>
      <c r="E675" s="354">
        <v>9.0478544E7</v>
      </c>
      <c r="F675" s="354">
        <v>1.4458E7</v>
      </c>
      <c r="G675" s="354">
        <v>1.3386E7</v>
      </c>
      <c r="H675" s="354">
        <v>1.72712E8</v>
      </c>
      <c r="I675" s="354">
        <v>1.71550544E8</v>
      </c>
    </row>
    <row r="676" ht="24.0" customHeight="1">
      <c r="A676" s="347" t="s">
        <v>1586</v>
      </c>
      <c r="B676" s="348">
        <v>44868.0</v>
      </c>
      <c r="C676" s="354">
        <v>1.44071E8</v>
      </c>
      <c r="D676" s="354">
        <v>0.0</v>
      </c>
      <c r="E676" s="354">
        <v>0.0</v>
      </c>
      <c r="F676" s="354">
        <v>1.94E7</v>
      </c>
      <c r="G676" s="354">
        <v>0.0</v>
      </c>
      <c r="H676" s="354">
        <v>1.63471E8</v>
      </c>
      <c r="I676" s="354">
        <v>1.63471E8</v>
      </c>
    </row>
    <row r="677" ht="24.0" customHeight="1">
      <c r="A677" s="347" t="s">
        <v>1586</v>
      </c>
      <c r="B677" s="348">
        <v>44869.0</v>
      </c>
      <c r="C677" s="354">
        <v>6000000.0</v>
      </c>
      <c r="D677" s="354">
        <v>1.0E7</v>
      </c>
      <c r="E677" s="354">
        <v>9940000.0</v>
      </c>
      <c r="F677" s="354">
        <v>1.87576E8</v>
      </c>
      <c r="G677" s="354">
        <v>1000000.0</v>
      </c>
      <c r="H677" s="354">
        <v>2.02576E8</v>
      </c>
      <c r="I677" s="354">
        <v>2.02516E8</v>
      </c>
    </row>
    <row r="678" ht="24.0" customHeight="1">
      <c r="A678" s="347" t="s">
        <v>1586</v>
      </c>
      <c r="B678" s="348">
        <v>44870.0</v>
      </c>
      <c r="C678" s="354">
        <v>5.42365E7</v>
      </c>
      <c r="D678" s="354">
        <v>7.645E7</v>
      </c>
      <c r="E678" s="354">
        <v>7.53413E7</v>
      </c>
      <c r="F678" s="354">
        <v>7.7628E7</v>
      </c>
      <c r="G678" s="354">
        <v>0.0</v>
      </c>
      <c r="H678" s="354">
        <v>2.083145E8</v>
      </c>
      <c r="I678" s="354">
        <v>2.072058E8</v>
      </c>
    </row>
    <row r="679" ht="24.0" customHeight="1">
      <c r="A679" s="347" t="s">
        <v>1586</v>
      </c>
      <c r="B679" s="348">
        <v>44871.0</v>
      </c>
      <c r="C679" s="354">
        <v>1000000.0</v>
      </c>
      <c r="D679" s="354">
        <v>0.0</v>
      </c>
      <c r="E679" s="354">
        <v>0.0</v>
      </c>
      <c r="F679" s="354">
        <v>4850000.0</v>
      </c>
      <c r="G679" s="354">
        <v>0.0</v>
      </c>
      <c r="H679" s="354">
        <v>5850000.0</v>
      </c>
      <c r="I679" s="354">
        <v>5850000.0</v>
      </c>
    </row>
    <row r="680" ht="24.0" customHeight="1">
      <c r="A680" s="347" t="s">
        <v>1586</v>
      </c>
      <c r="B680" s="348">
        <v>44872.0</v>
      </c>
      <c r="C680" s="354">
        <v>1.0685E8</v>
      </c>
      <c r="D680" s="354">
        <v>5.0E7</v>
      </c>
      <c r="E680" s="354">
        <v>4.92E7</v>
      </c>
      <c r="F680" s="354">
        <v>6.0878E7</v>
      </c>
      <c r="G680" s="354">
        <v>0.0</v>
      </c>
      <c r="H680" s="354">
        <v>2.17728E8</v>
      </c>
      <c r="I680" s="354">
        <v>2.16928E8</v>
      </c>
    </row>
    <row r="681" ht="24.0" customHeight="1">
      <c r="A681" s="347" t="s">
        <v>1586</v>
      </c>
      <c r="B681" s="348">
        <v>44873.0</v>
      </c>
      <c r="C681" s="354">
        <v>2.135E7</v>
      </c>
      <c r="D681" s="354">
        <v>0.0</v>
      </c>
      <c r="E681" s="354">
        <v>0.0</v>
      </c>
      <c r="F681" s="354">
        <v>1.09E8</v>
      </c>
      <c r="G681" s="354">
        <v>0.0</v>
      </c>
      <c r="H681" s="354">
        <v>1.3035E8</v>
      </c>
      <c r="I681" s="354">
        <v>1.3035E8</v>
      </c>
    </row>
    <row r="682" ht="24.0" customHeight="1">
      <c r="A682" s="347" t="s">
        <v>1586</v>
      </c>
      <c r="B682" s="348">
        <v>44874.0</v>
      </c>
      <c r="C682" s="354">
        <v>4.291255E8</v>
      </c>
      <c r="D682" s="354">
        <v>0.0</v>
      </c>
      <c r="E682" s="354">
        <v>0.0</v>
      </c>
      <c r="F682" s="354">
        <v>5000000.0</v>
      </c>
      <c r="G682" s="354">
        <v>0.0</v>
      </c>
      <c r="H682" s="354">
        <v>4.341255E8</v>
      </c>
      <c r="I682" s="354">
        <v>4.341255E8</v>
      </c>
    </row>
    <row r="683" ht="24.0" customHeight="1">
      <c r="A683" s="347" t="s">
        <v>1586</v>
      </c>
      <c r="B683" s="348">
        <v>44875.0</v>
      </c>
      <c r="C683" s="354">
        <v>4.9E7</v>
      </c>
      <c r="D683" s="354">
        <v>7180000.0</v>
      </c>
      <c r="E683" s="354">
        <v>7122920.0</v>
      </c>
      <c r="F683" s="354">
        <v>0.0</v>
      </c>
      <c r="G683" s="354">
        <v>0.0</v>
      </c>
      <c r="H683" s="354">
        <v>5.618E7</v>
      </c>
      <c r="I683" s="354">
        <v>5.612292E7</v>
      </c>
    </row>
    <row r="684" ht="24.0" customHeight="1">
      <c r="A684" s="347" t="s">
        <v>1586</v>
      </c>
      <c r="B684" s="348">
        <v>44876.0</v>
      </c>
      <c r="C684" s="354">
        <v>3.485E7</v>
      </c>
      <c r="D684" s="354">
        <v>0.0</v>
      </c>
      <c r="E684" s="354">
        <v>0.0</v>
      </c>
      <c r="F684" s="354">
        <v>1.6735E8</v>
      </c>
      <c r="G684" s="354">
        <v>0.0</v>
      </c>
      <c r="H684" s="354">
        <v>2.022E8</v>
      </c>
      <c r="I684" s="354">
        <v>2.022E8</v>
      </c>
    </row>
    <row r="685" ht="24.0" customHeight="1">
      <c r="A685" s="347" t="s">
        <v>1586</v>
      </c>
      <c r="B685" s="348">
        <v>44877.0</v>
      </c>
      <c r="C685" s="354">
        <v>1.169E8</v>
      </c>
      <c r="D685" s="354">
        <v>0.0</v>
      </c>
      <c r="E685" s="354">
        <v>0.0</v>
      </c>
      <c r="F685" s="354">
        <v>0.0</v>
      </c>
      <c r="G685" s="354">
        <v>0.0</v>
      </c>
      <c r="H685" s="354">
        <v>1.169E8</v>
      </c>
      <c r="I685" s="354">
        <v>1.169E8</v>
      </c>
    </row>
    <row r="686" ht="24.0" customHeight="1">
      <c r="A686" s="347" t="s">
        <v>1586</v>
      </c>
      <c r="B686" s="348">
        <v>44878.0</v>
      </c>
      <c r="C686" s="354">
        <v>4050000.0</v>
      </c>
      <c r="D686" s="354">
        <v>0.0</v>
      </c>
      <c r="E686" s="354">
        <v>0.0</v>
      </c>
      <c r="F686" s="354">
        <v>3700000.0</v>
      </c>
      <c r="G686" s="354">
        <v>0.0</v>
      </c>
      <c r="H686" s="354">
        <v>7750000.0</v>
      </c>
      <c r="I686" s="354">
        <v>7750000.0</v>
      </c>
    </row>
    <row r="687" ht="24.0" customHeight="1">
      <c r="A687" s="347" t="s">
        <v>1586</v>
      </c>
      <c r="B687" s="348">
        <v>44879.0</v>
      </c>
      <c r="C687" s="354">
        <v>9.8642E7</v>
      </c>
      <c r="D687" s="354">
        <v>9400000.0</v>
      </c>
      <c r="E687" s="354">
        <v>9325860.0</v>
      </c>
      <c r="F687" s="354">
        <v>5.05E7</v>
      </c>
      <c r="G687" s="354">
        <v>0.0</v>
      </c>
      <c r="H687" s="354">
        <v>1.58542E8</v>
      </c>
      <c r="I687" s="354">
        <v>1.5846786E8</v>
      </c>
    </row>
    <row r="688" ht="24.0" customHeight="1">
      <c r="A688" s="347" t="s">
        <v>1586</v>
      </c>
      <c r="B688" s="348">
        <v>44880.0</v>
      </c>
      <c r="C688" s="354">
        <v>5.41E7</v>
      </c>
      <c r="D688" s="354">
        <v>3.6869E7</v>
      </c>
      <c r="E688" s="354">
        <v>3.6379096E7</v>
      </c>
      <c r="F688" s="354">
        <v>2.45E7</v>
      </c>
      <c r="G688" s="354">
        <v>1260000.0</v>
      </c>
      <c r="H688" s="354">
        <v>1.14209E8</v>
      </c>
      <c r="I688" s="354">
        <v>1.13719096E8</v>
      </c>
    </row>
    <row r="689" ht="24.0" customHeight="1">
      <c r="A689" s="347" t="s">
        <v>1586</v>
      </c>
      <c r="B689" s="348">
        <v>44881.0</v>
      </c>
      <c r="C689" s="354">
        <v>1.19485E8</v>
      </c>
      <c r="D689" s="354">
        <v>0.0</v>
      </c>
      <c r="E689" s="354">
        <v>0.0</v>
      </c>
      <c r="F689" s="354">
        <v>0.0</v>
      </c>
      <c r="G689" s="354">
        <v>0.0</v>
      </c>
      <c r="H689" s="354">
        <v>1.19485E8</v>
      </c>
      <c r="I689" s="354">
        <v>1.19485E8</v>
      </c>
    </row>
    <row r="690" ht="24.0" customHeight="1">
      <c r="A690" s="347" t="s">
        <v>1586</v>
      </c>
      <c r="B690" s="348">
        <v>44882.0</v>
      </c>
      <c r="C690" s="354">
        <v>3.6905E7</v>
      </c>
      <c r="D690" s="354">
        <v>6.56035E7</v>
      </c>
      <c r="E690" s="354">
        <v>6.4709876E7</v>
      </c>
      <c r="F690" s="354">
        <v>1.552195E8</v>
      </c>
      <c r="G690" s="354">
        <v>0.0</v>
      </c>
      <c r="H690" s="354">
        <v>2.57728E8</v>
      </c>
      <c r="I690" s="354">
        <v>2.56834376E8</v>
      </c>
    </row>
    <row r="691" ht="24.0" customHeight="1">
      <c r="A691" s="347" t="s">
        <v>1586</v>
      </c>
      <c r="B691" s="348">
        <v>44883.0</v>
      </c>
      <c r="C691" s="354">
        <v>4.8534E7</v>
      </c>
      <c r="D691" s="354">
        <v>1.29E7</v>
      </c>
      <c r="E691" s="354">
        <v>1.28176E7</v>
      </c>
      <c r="F691" s="354">
        <v>1305000.0</v>
      </c>
      <c r="G691" s="354">
        <v>0.0</v>
      </c>
      <c r="H691" s="354">
        <v>6.2739E7</v>
      </c>
      <c r="I691" s="354">
        <v>6.26566E7</v>
      </c>
    </row>
    <row r="692" ht="24.0" customHeight="1">
      <c r="A692" s="347" t="s">
        <v>1586</v>
      </c>
      <c r="B692" s="348">
        <v>44884.0</v>
      </c>
      <c r="C692" s="354">
        <v>2750000.0</v>
      </c>
      <c r="D692" s="354">
        <v>0.0</v>
      </c>
      <c r="E692" s="354">
        <v>0.0</v>
      </c>
      <c r="F692" s="354">
        <v>6.1E7</v>
      </c>
      <c r="G692" s="354">
        <v>0.0</v>
      </c>
      <c r="H692" s="354">
        <v>6.375E7</v>
      </c>
      <c r="I692" s="354">
        <v>6.375E7</v>
      </c>
    </row>
    <row r="693" ht="24.0" customHeight="1">
      <c r="A693" s="347" t="s">
        <v>1586</v>
      </c>
      <c r="B693" s="348">
        <v>44885.0</v>
      </c>
      <c r="C693" s="354">
        <v>0.0</v>
      </c>
      <c r="D693" s="354">
        <v>5000000.0</v>
      </c>
      <c r="E693" s="354">
        <v>4920000.0</v>
      </c>
      <c r="F693" s="354">
        <v>1.32496E8</v>
      </c>
      <c r="G693" s="354">
        <v>0.0</v>
      </c>
      <c r="H693" s="354">
        <v>1.37496E8</v>
      </c>
      <c r="I693" s="354">
        <v>1.37416E8</v>
      </c>
    </row>
    <row r="694" ht="24.0" customHeight="1">
      <c r="A694" s="347" t="s">
        <v>1586</v>
      </c>
      <c r="B694" s="348">
        <v>44886.0</v>
      </c>
      <c r="C694" s="354">
        <v>3350000.0</v>
      </c>
      <c r="D694" s="354">
        <v>0.0</v>
      </c>
      <c r="E694" s="354">
        <v>0.0</v>
      </c>
      <c r="F694" s="354">
        <v>3.92E7</v>
      </c>
      <c r="G694" s="354">
        <v>0.0</v>
      </c>
      <c r="H694" s="354">
        <v>4.255E7</v>
      </c>
      <c r="I694" s="354">
        <v>4.255E7</v>
      </c>
    </row>
    <row r="695" ht="24.0" customHeight="1">
      <c r="A695" s="347" t="s">
        <v>1586</v>
      </c>
      <c r="B695" s="348">
        <v>44887.0</v>
      </c>
      <c r="C695" s="354">
        <v>2750000.0</v>
      </c>
      <c r="D695" s="354">
        <v>6.8922E7</v>
      </c>
      <c r="E695" s="354">
        <v>6.7819248E7</v>
      </c>
      <c r="F695" s="354">
        <v>6.7009E7</v>
      </c>
      <c r="G695" s="354">
        <v>0.0</v>
      </c>
      <c r="H695" s="354">
        <v>1.38681E8</v>
      </c>
      <c r="I695" s="354">
        <v>1.37578248E8</v>
      </c>
    </row>
    <row r="696" ht="24.0" customHeight="1">
      <c r="A696" s="347" t="s">
        <v>1586</v>
      </c>
      <c r="B696" s="348">
        <v>44888.0</v>
      </c>
      <c r="C696" s="354">
        <v>2.6081E7</v>
      </c>
      <c r="D696" s="354">
        <v>0.0</v>
      </c>
      <c r="E696" s="354">
        <v>0.0</v>
      </c>
      <c r="F696" s="354">
        <v>2.0E7</v>
      </c>
      <c r="G696" s="354">
        <v>0.0</v>
      </c>
      <c r="H696" s="354">
        <v>4.6081E7</v>
      </c>
      <c r="I696" s="354">
        <v>4.6081E7</v>
      </c>
    </row>
    <row r="697" ht="24.0" customHeight="1">
      <c r="A697" s="347" t="s">
        <v>1586</v>
      </c>
      <c r="B697" s="348">
        <v>44889.0</v>
      </c>
      <c r="C697" s="354">
        <v>700000.0</v>
      </c>
      <c r="D697" s="354">
        <v>0.0</v>
      </c>
      <c r="E697" s="354">
        <v>0.0</v>
      </c>
      <c r="F697" s="354">
        <v>3.5726E7</v>
      </c>
      <c r="G697" s="354">
        <v>0.0</v>
      </c>
      <c r="H697" s="354">
        <v>3.6426E7</v>
      </c>
      <c r="I697" s="354">
        <v>3.6426E7</v>
      </c>
    </row>
    <row r="698" ht="24.0" customHeight="1">
      <c r="A698" s="347" t="s">
        <v>1586</v>
      </c>
      <c r="B698" s="348">
        <v>44890.0</v>
      </c>
      <c r="C698" s="354">
        <v>5.8165E7</v>
      </c>
      <c r="D698" s="354">
        <v>0.0</v>
      </c>
      <c r="E698" s="354">
        <v>0.0</v>
      </c>
      <c r="F698" s="354">
        <v>5.75E7</v>
      </c>
      <c r="G698" s="354">
        <v>0.0</v>
      </c>
      <c r="H698" s="354">
        <v>1.15665E8</v>
      </c>
      <c r="I698" s="354">
        <v>1.15665E8</v>
      </c>
    </row>
    <row r="699">
      <c r="A699" s="356" t="s">
        <v>1586</v>
      </c>
      <c r="B699" s="357">
        <v>44891.0</v>
      </c>
      <c r="C699" s="358">
        <v>8.35E7</v>
      </c>
      <c r="D699" s="358">
        <v>0.0</v>
      </c>
      <c r="E699" s="358">
        <v>0.0</v>
      </c>
      <c r="F699" s="358">
        <v>3.95E7</v>
      </c>
      <c r="G699" s="358">
        <v>0.0</v>
      </c>
      <c r="H699" s="358">
        <v>1.23E8</v>
      </c>
      <c r="I699" s="358">
        <v>1.23E8</v>
      </c>
    </row>
    <row r="700">
      <c r="A700" s="356" t="s">
        <v>1586</v>
      </c>
      <c r="B700" s="357">
        <v>44892.0</v>
      </c>
      <c r="C700" s="358">
        <v>2.931E7</v>
      </c>
      <c r="D700" s="358">
        <v>0.0</v>
      </c>
      <c r="E700" s="358">
        <v>0.0</v>
      </c>
      <c r="F700" s="358">
        <v>1.435E7</v>
      </c>
      <c r="G700" s="358">
        <v>0.0</v>
      </c>
      <c r="H700" s="358">
        <v>4.366E7</v>
      </c>
      <c r="I700" s="358">
        <v>4.366E7</v>
      </c>
    </row>
    <row r="701">
      <c r="A701" s="356" t="s">
        <v>1586</v>
      </c>
      <c r="B701" s="357">
        <v>44893.0</v>
      </c>
      <c r="C701" s="358">
        <v>6.41E7</v>
      </c>
      <c r="D701" s="358">
        <v>0.0</v>
      </c>
      <c r="E701" s="358">
        <v>0.0</v>
      </c>
      <c r="F701" s="358">
        <v>2.397E7</v>
      </c>
      <c r="G701" s="358">
        <v>0.0</v>
      </c>
      <c r="H701" s="358">
        <v>8.807E7</v>
      </c>
      <c r="I701" s="358">
        <v>8.807E7</v>
      </c>
    </row>
    <row r="702">
      <c r="A702" s="356" t="s">
        <v>1586</v>
      </c>
      <c r="B702" s="359">
        <v>44894.0</v>
      </c>
      <c r="C702" s="358">
        <v>1.58836E8</v>
      </c>
      <c r="D702" s="358">
        <v>3.25E7</v>
      </c>
      <c r="E702" s="358">
        <v>3.198E7</v>
      </c>
      <c r="F702" s="358">
        <v>5.4E7</v>
      </c>
      <c r="G702" s="358">
        <v>0.0</v>
      </c>
      <c r="H702" s="358">
        <v>2.45336E8</v>
      </c>
      <c r="I702" s="358">
        <v>2.44816E8</v>
      </c>
    </row>
    <row r="703">
      <c r="A703" s="356" t="s">
        <v>1586</v>
      </c>
      <c r="B703" s="359">
        <v>44895.0</v>
      </c>
      <c r="C703" s="358">
        <v>1.023E8</v>
      </c>
      <c r="D703" s="358">
        <v>850000.0</v>
      </c>
      <c r="E703" s="358">
        <v>836400.0</v>
      </c>
      <c r="F703" s="358">
        <v>1.7985E7</v>
      </c>
      <c r="G703" s="358">
        <v>3.465E7</v>
      </c>
      <c r="H703" s="358">
        <v>8.6485E7</v>
      </c>
      <c r="I703" s="358">
        <v>8.64714E7</v>
      </c>
    </row>
    <row r="704">
      <c r="A704" s="356" t="s">
        <v>1702</v>
      </c>
      <c r="B704" s="360">
        <v>44896.0</v>
      </c>
      <c r="C704" s="358">
        <v>1.877E8</v>
      </c>
      <c r="D704" s="358">
        <v>8.0E7</v>
      </c>
      <c r="E704" s="358">
        <v>7.872E7</v>
      </c>
      <c r="F704" s="358">
        <v>5.92E7</v>
      </c>
      <c r="G704" s="358">
        <v>0.0</v>
      </c>
      <c r="H704" s="358">
        <v>3.269E8</v>
      </c>
      <c r="I704" s="358">
        <v>3.2562E8</v>
      </c>
    </row>
    <row r="705">
      <c r="A705" s="356" t="s">
        <v>1702</v>
      </c>
      <c r="B705" s="360">
        <v>44897.0</v>
      </c>
      <c r="C705" s="358">
        <v>1.11159E8</v>
      </c>
      <c r="D705" s="358">
        <v>1.92E7</v>
      </c>
      <c r="E705" s="358">
        <v>1.8892E7</v>
      </c>
      <c r="F705" s="358">
        <v>4.9245E7</v>
      </c>
      <c r="G705" s="358">
        <v>0.0</v>
      </c>
      <c r="H705" s="358">
        <v>1.79604E8</v>
      </c>
      <c r="I705" s="358">
        <v>1.79296E8</v>
      </c>
    </row>
    <row r="706">
      <c r="A706" s="356" t="s">
        <v>1702</v>
      </c>
      <c r="B706" s="360">
        <v>44898.0</v>
      </c>
      <c r="C706" s="358">
        <v>7497000.0</v>
      </c>
      <c r="D706" s="358">
        <v>7.76E7</v>
      </c>
      <c r="E706" s="358">
        <v>7.63584E7</v>
      </c>
      <c r="F706" s="358">
        <v>2.3346E7</v>
      </c>
      <c r="G706" s="358">
        <v>0.0</v>
      </c>
      <c r="H706" s="358">
        <v>1.08443E8</v>
      </c>
      <c r="I706" s="358">
        <v>1.072014E8</v>
      </c>
    </row>
    <row r="707">
      <c r="A707" s="356" t="s">
        <v>1702</v>
      </c>
      <c r="B707" s="360">
        <v>44899.0</v>
      </c>
      <c r="C707" s="358">
        <v>2940000.0</v>
      </c>
      <c r="D707" s="358">
        <v>2.3E7</v>
      </c>
      <c r="E707" s="358">
        <v>2.2862E7</v>
      </c>
      <c r="F707" s="358">
        <v>2200000.0</v>
      </c>
      <c r="G707" s="358">
        <v>0.0</v>
      </c>
      <c r="H707" s="358">
        <v>2.814E7</v>
      </c>
      <c r="I707" s="358">
        <v>2.8002E7</v>
      </c>
    </row>
    <row r="708">
      <c r="A708" s="356" t="s">
        <v>1702</v>
      </c>
      <c r="B708" s="360">
        <v>44900.0</v>
      </c>
      <c r="C708" s="358">
        <v>5050000.0</v>
      </c>
      <c r="D708" s="358">
        <v>5.7277E7</v>
      </c>
      <c r="E708" s="358">
        <v>5.6227388E7</v>
      </c>
      <c r="F708" s="358">
        <v>1.49245E7</v>
      </c>
      <c r="G708" s="358">
        <v>0.0</v>
      </c>
      <c r="H708" s="358">
        <v>7.72515E7</v>
      </c>
      <c r="I708" s="358">
        <v>7.6201888E7</v>
      </c>
    </row>
    <row r="709">
      <c r="A709" s="356" t="s">
        <v>1702</v>
      </c>
      <c r="B709" s="360">
        <v>44901.0</v>
      </c>
      <c r="C709" s="358">
        <v>4.92E7</v>
      </c>
      <c r="D709" s="358">
        <v>4000000.0</v>
      </c>
      <c r="E709" s="358">
        <v>3936000.0</v>
      </c>
      <c r="F709" s="358">
        <v>1.169E8</v>
      </c>
      <c r="G709" s="358">
        <v>0.0</v>
      </c>
      <c r="H709" s="358">
        <v>1.701E8</v>
      </c>
      <c r="I709" s="358">
        <v>1.70036E8</v>
      </c>
    </row>
    <row r="710">
      <c r="A710" s="356" t="s">
        <v>1702</v>
      </c>
      <c r="B710" s="360">
        <v>44902.0</v>
      </c>
      <c r="C710" s="358">
        <v>1.45E8</v>
      </c>
      <c r="D710" s="358">
        <v>5.7335E7</v>
      </c>
      <c r="E710" s="358">
        <v>5.644214E7</v>
      </c>
      <c r="F710" s="358">
        <v>5.25E7</v>
      </c>
      <c r="G710" s="358">
        <v>0.0</v>
      </c>
      <c r="H710" s="358">
        <v>2.54835E8</v>
      </c>
      <c r="I710" s="358">
        <v>2.5394214E8</v>
      </c>
    </row>
    <row r="711">
      <c r="A711" s="356" t="s">
        <v>1702</v>
      </c>
      <c r="B711" s="360">
        <v>44903.0</v>
      </c>
      <c r="C711" s="358">
        <v>4.17E7</v>
      </c>
      <c r="D711" s="358">
        <v>4.0613E7</v>
      </c>
      <c r="E711" s="358">
        <v>3.9947192E7</v>
      </c>
      <c r="F711" s="358">
        <v>5.3E7</v>
      </c>
      <c r="G711" s="358">
        <v>0.0</v>
      </c>
      <c r="H711" s="358">
        <v>1.35313E8</v>
      </c>
      <c r="I711" s="358">
        <v>1.34647192E8</v>
      </c>
    </row>
    <row r="712">
      <c r="A712" s="356" t="s">
        <v>1702</v>
      </c>
      <c r="B712" s="360">
        <v>44904.0</v>
      </c>
      <c r="C712" s="358">
        <v>1.066E8</v>
      </c>
      <c r="D712" s="358">
        <v>1.09863E8</v>
      </c>
      <c r="E712" s="358">
        <v>1.08105E8</v>
      </c>
      <c r="F712" s="358">
        <v>6.5818E7</v>
      </c>
      <c r="G712" s="358">
        <v>0.0</v>
      </c>
      <c r="H712" s="358">
        <v>2.82281E8</v>
      </c>
      <c r="I712" s="358">
        <v>2.80523E8</v>
      </c>
    </row>
    <row r="713">
      <c r="A713" s="356" t="s">
        <v>1702</v>
      </c>
      <c r="B713" s="359">
        <v>44905.0</v>
      </c>
      <c r="C713" s="358">
        <v>4.0E7</v>
      </c>
      <c r="D713" s="358">
        <v>500000.0</v>
      </c>
      <c r="E713" s="358">
        <v>492000.0</v>
      </c>
      <c r="F713" s="358">
        <v>1.39183E8</v>
      </c>
      <c r="G713" s="358">
        <v>0.0</v>
      </c>
      <c r="H713" s="358">
        <v>1.79683E8</v>
      </c>
      <c r="I713" s="358">
        <v>1.79675E8</v>
      </c>
    </row>
    <row r="714">
      <c r="A714" s="356" t="s">
        <v>1702</v>
      </c>
      <c r="B714" s="359">
        <v>44906.0</v>
      </c>
      <c r="C714" s="358">
        <v>2500000.0</v>
      </c>
      <c r="D714" s="358">
        <v>2.25E7</v>
      </c>
      <c r="E714" s="358">
        <v>2.2316E7</v>
      </c>
      <c r="F714" s="358">
        <v>0.0</v>
      </c>
      <c r="G714" s="358">
        <v>0.0</v>
      </c>
      <c r="H714" s="358">
        <v>2.5E7</v>
      </c>
      <c r="I714" s="358">
        <v>2.4816E7</v>
      </c>
    </row>
    <row r="715">
      <c r="A715" s="356" t="s">
        <v>1702</v>
      </c>
      <c r="B715" s="359">
        <v>44907.0</v>
      </c>
      <c r="C715" s="358">
        <v>9.195E7</v>
      </c>
      <c r="D715" s="358">
        <v>0.0</v>
      </c>
      <c r="E715" s="358">
        <v>0.0</v>
      </c>
      <c r="F715" s="358">
        <v>1.76275E8</v>
      </c>
      <c r="G715" s="358">
        <v>0.0</v>
      </c>
      <c r="H715" s="358">
        <v>2.68225E8</v>
      </c>
      <c r="I715" s="358">
        <v>2.68225E8</v>
      </c>
    </row>
    <row r="716">
      <c r="A716" s="356" t="s">
        <v>1702</v>
      </c>
      <c r="B716" s="359">
        <v>44908.0</v>
      </c>
      <c r="C716" s="358">
        <v>3.5403E7</v>
      </c>
      <c r="D716" s="358">
        <v>1.834E7</v>
      </c>
      <c r="E716" s="358">
        <v>1.804656E7</v>
      </c>
      <c r="F716" s="358">
        <v>1.2855E8</v>
      </c>
      <c r="G716" s="358">
        <v>0.0</v>
      </c>
      <c r="H716" s="358">
        <v>1.82293E8</v>
      </c>
      <c r="I716" s="358">
        <v>1.8199956E8</v>
      </c>
    </row>
    <row r="717">
      <c r="A717" s="356" t="s">
        <v>1702</v>
      </c>
      <c r="B717" s="359">
        <v>44909.0</v>
      </c>
      <c r="C717" s="358">
        <v>9.7696E7</v>
      </c>
      <c r="D717" s="358">
        <v>3225000.0</v>
      </c>
      <c r="E717" s="358">
        <v>3173400.0</v>
      </c>
      <c r="F717" s="358">
        <v>1.309E8</v>
      </c>
      <c r="G717" s="358">
        <v>0.0</v>
      </c>
      <c r="H717" s="358">
        <v>2.31821E8</v>
      </c>
      <c r="I717" s="358">
        <v>2.317694E8</v>
      </c>
    </row>
    <row r="718">
      <c r="A718" s="356" t="s">
        <v>1702</v>
      </c>
      <c r="B718" s="359">
        <v>44910.0</v>
      </c>
      <c r="C718" s="358">
        <v>4500000.0</v>
      </c>
      <c r="D718" s="358">
        <v>1700000.0</v>
      </c>
      <c r="E718" s="358">
        <v>1672800.0</v>
      </c>
      <c r="F718" s="358">
        <v>1.98935E8</v>
      </c>
      <c r="G718" s="358">
        <v>0.0</v>
      </c>
      <c r="H718" s="358">
        <v>2.05135E8</v>
      </c>
      <c r="I718" s="358">
        <v>2.051078E8</v>
      </c>
    </row>
    <row r="719">
      <c r="A719" s="356" t="s">
        <v>1702</v>
      </c>
      <c r="B719" s="359">
        <v>44911.0</v>
      </c>
      <c r="C719" s="358">
        <v>4.701E7</v>
      </c>
      <c r="D719" s="358">
        <v>0.0</v>
      </c>
      <c r="E719" s="358">
        <v>0.0</v>
      </c>
      <c r="F719" s="358">
        <v>500000.0</v>
      </c>
      <c r="G719" s="358">
        <v>0.0</v>
      </c>
      <c r="H719" s="358">
        <v>4.751E7</v>
      </c>
      <c r="I719" s="358">
        <v>4.751E7</v>
      </c>
    </row>
    <row r="720">
      <c r="A720" s="356" t="s">
        <v>1702</v>
      </c>
      <c r="B720" s="359">
        <v>44912.0</v>
      </c>
      <c r="C720" s="358">
        <v>400000.0</v>
      </c>
      <c r="D720" s="358">
        <v>0.0</v>
      </c>
      <c r="E720" s="358">
        <v>0.0</v>
      </c>
      <c r="F720" s="358">
        <v>350000.0</v>
      </c>
      <c r="G720" s="358">
        <v>0.0</v>
      </c>
      <c r="H720" s="358">
        <v>750000.0</v>
      </c>
      <c r="I720" s="358">
        <v>750000.0</v>
      </c>
    </row>
    <row r="721">
      <c r="A721" s="356" t="s">
        <v>1702</v>
      </c>
      <c r="B721" s="359">
        <v>44913.0</v>
      </c>
      <c r="C721" s="358">
        <v>1.5075E8</v>
      </c>
      <c r="D721" s="358">
        <v>0.0</v>
      </c>
      <c r="E721" s="358">
        <v>0.0</v>
      </c>
      <c r="F721" s="358">
        <v>0.0</v>
      </c>
      <c r="G721" s="358">
        <v>0.0</v>
      </c>
      <c r="H721" s="358">
        <v>1.5075E8</v>
      </c>
      <c r="I721" s="358">
        <v>1.5075E8</v>
      </c>
    </row>
    <row r="722">
      <c r="A722" s="356" t="s">
        <v>1702</v>
      </c>
      <c r="B722" s="359">
        <v>44914.0</v>
      </c>
      <c r="C722" s="358">
        <v>3.14E7</v>
      </c>
      <c r="D722" s="358">
        <v>0.0</v>
      </c>
      <c r="E722" s="358">
        <v>0.0</v>
      </c>
      <c r="F722" s="358">
        <v>350000.0</v>
      </c>
      <c r="G722" s="358">
        <v>0.0</v>
      </c>
      <c r="H722" s="358">
        <v>3.175E7</v>
      </c>
      <c r="I722" s="358">
        <v>3.175E7</v>
      </c>
    </row>
    <row r="723">
      <c r="A723" s="356" t="s">
        <v>1702</v>
      </c>
      <c r="B723" s="359">
        <v>44915.0</v>
      </c>
      <c r="C723" s="358">
        <v>1.78E7</v>
      </c>
      <c r="D723" s="358">
        <v>0.0</v>
      </c>
      <c r="E723" s="358">
        <v>0.0</v>
      </c>
      <c r="F723" s="358">
        <v>5.1E7</v>
      </c>
      <c r="G723" s="358">
        <v>0.0</v>
      </c>
      <c r="H723" s="358">
        <v>6.88E7</v>
      </c>
      <c r="I723" s="358">
        <v>6.88E7</v>
      </c>
    </row>
    <row r="724">
      <c r="A724" s="356" t="s">
        <v>1702</v>
      </c>
      <c r="B724" s="359">
        <v>44916.0</v>
      </c>
      <c r="C724" s="358">
        <v>9.71E7</v>
      </c>
      <c r="D724" s="358">
        <v>2000000.0</v>
      </c>
      <c r="E724" s="358">
        <v>1967600.0</v>
      </c>
      <c r="F724" s="358">
        <v>1.017E8</v>
      </c>
      <c r="G724" s="358">
        <v>0.0</v>
      </c>
      <c r="H724" s="358">
        <v>2.008E8</v>
      </c>
      <c r="I724" s="358">
        <v>2.007676E8</v>
      </c>
    </row>
    <row r="725">
      <c r="A725" s="356" t="s">
        <v>1702</v>
      </c>
      <c r="B725" s="359">
        <v>44917.0</v>
      </c>
      <c r="C725" s="358">
        <v>9.0E7</v>
      </c>
      <c r="D725" s="358">
        <v>0.0</v>
      </c>
      <c r="E725" s="358">
        <v>0.0</v>
      </c>
      <c r="F725" s="358">
        <v>3.656E8</v>
      </c>
      <c r="G725" s="358">
        <v>0.0</v>
      </c>
      <c r="H725" s="358">
        <v>4.556E8</v>
      </c>
      <c r="I725" s="358">
        <v>4.556E8</v>
      </c>
    </row>
    <row r="726">
      <c r="A726" s="356" t="s">
        <v>1702</v>
      </c>
      <c r="B726" s="359">
        <v>44918.0</v>
      </c>
      <c r="C726" s="358">
        <v>4.135E7</v>
      </c>
      <c r="D726" s="358">
        <v>5500000.0</v>
      </c>
      <c r="E726" s="358">
        <v>5443000.0</v>
      </c>
      <c r="F726" s="358">
        <v>1.084E8</v>
      </c>
      <c r="G726" s="358">
        <v>0.0</v>
      </c>
      <c r="H726" s="358">
        <v>1.5525E8</v>
      </c>
      <c r="I726" s="358">
        <v>1.55193E8</v>
      </c>
    </row>
    <row r="727">
      <c r="A727" s="356" t="s">
        <v>1702</v>
      </c>
      <c r="B727" s="359">
        <v>44919.0</v>
      </c>
      <c r="C727" s="358">
        <v>7600000.0</v>
      </c>
      <c r="D727" s="358">
        <v>4.085E7</v>
      </c>
      <c r="E727" s="358">
        <v>4.01964E7</v>
      </c>
      <c r="F727" s="358">
        <v>3.391E7</v>
      </c>
      <c r="G727" s="358">
        <v>0.0</v>
      </c>
      <c r="H727" s="358">
        <v>8.236E7</v>
      </c>
      <c r="I727" s="358">
        <v>8.17064E7</v>
      </c>
    </row>
    <row r="728">
      <c r="A728" s="356" t="s">
        <v>1702</v>
      </c>
      <c r="B728" s="359">
        <v>44920.0</v>
      </c>
      <c r="C728" s="358">
        <v>850000.0</v>
      </c>
      <c r="D728" s="358">
        <v>0.0</v>
      </c>
      <c r="E728" s="358">
        <v>0.0</v>
      </c>
      <c r="F728" s="358">
        <v>1.05E8</v>
      </c>
      <c r="G728" s="358">
        <v>0.0</v>
      </c>
      <c r="H728" s="358">
        <v>1.0585E8</v>
      </c>
      <c r="I728" s="358">
        <v>1.0585E8</v>
      </c>
    </row>
    <row r="729">
      <c r="A729" s="356" t="s">
        <v>1702</v>
      </c>
      <c r="B729" s="359">
        <v>44921.0</v>
      </c>
      <c r="C729" s="358">
        <v>3.9565E8</v>
      </c>
      <c r="D729" s="358">
        <v>2.54E7</v>
      </c>
      <c r="E729" s="358">
        <v>2.49936E7</v>
      </c>
      <c r="F729" s="358">
        <v>3.50822E8</v>
      </c>
      <c r="G729" s="358">
        <v>0.0</v>
      </c>
      <c r="H729" s="358">
        <v>7.71872E8</v>
      </c>
      <c r="I729" s="358">
        <v>7.714656E8</v>
      </c>
    </row>
    <row r="730">
      <c r="A730" s="356" t="s">
        <v>1702</v>
      </c>
      <c r="B730" s="359">
        <v>44922.0</v>
      </c>
      <c r="C730" s="358">
        <v>5.605E7</v>
      </c>
      <c r="D730" s="358">
        <v>1700000.0</v>
      </c>
      <c r="E730" s="358">
        <v>1672800.0</v>
      </c>
      <c r="F730" s="358">
        <v>5.39E7</v>
      </c>
      <c r="G730" s="358">
        <v>0.0</v>
      </c>
      <c r="H730" s="358">
        <v>1.1165E8</v>
      </c>
      <c r="I730" s="358">
        <v>1.116228E8</v>
      </c>
    </row>
    <row r="731">
      <c r="A731" s="356" t="s">
        <v>1702</v>
      </c>
      <c r="B731" s="359">
        <v>44923.0</v>
      </c>
      <c r="C731" s="358">
        <v>9.3317E7</v>
      </c>
      <c r="D731" s="358">
        <v>3.725E7</v>
      </c>
      <c r="E731" s="358">
        <v>3.6659E7</v>
      </c>
      <c r="F731" s="358">
        <v>3.835E7</v>
      </c>
      <c r="G731" s="358">
        <v>0.0</v>
      </c>
      <c r="H731" s="358">
        <v>1.68917E8</v>
      </c>
      <c r="I731" s="358">
        <v>1.68326E8</v>
      </c>
    </row>
    <row r="732">
      <c r="A732" s="356" t="s">
        <v>1702</v>
      </c>
      <c r="B732" s="359">
        <v>44924.0</v>
      </c>
      <c r="C732" s="358">
        <v>1.96311E8</v>
      </c>
      <c r="D732" s="358">
        <v>0.0</v>
      </c>
      <c r="E732" s="358">
        <v>0.0</v>
      </c>
      <c r="F732" s="358">
        <v>1.70261E8</v>
      </c>
      <c r="G732" s="358">
        <v>0.0</v>
      </c>
      <c r="H732" s="358">
        <v>3.66572E8</v>
      </c>
      <c r="I732" s="358">
        <v>3.66572E8</v>
      </c>
    </row>
    <row r="733">
      <c r="A733" s="356" t="s">
        <v>1702</v>
      </c>
      <c r="B733" s="359">
        <v>44925.0</v>
      </c>
      <c r="C733" s="358">
        <v>4.3272E7</v>
      </c>
      <c r="D733" s="358">
        <v>3.512E7</v>
      </c>
      <c r="E733" s="358">
        <v>3.4558E7</v>
      </c>
      <c r="F733" s="358">
        <v>2.0435E8</v>
      </c>
      <c r="G733" s="358">
        <v>0.0</v>
      </c>
      <c r="H733" s="358">
        <v>2.82742E8</v>
      </c>
      <c r="I733" s="358">
        <v>2.8218E8</v>
      </c>
    </row>
    <row r="734" ht="22.5" customHeight="1">
      <c r="A734" s="356" t="s">
        <v>1702</v>
      </c>
      <c r="B734" s="359">
        <v>44926.0</v>
      </c>
      <c r="C734" s="358">
        <v>1000000.0</v>
      </c>
      <c r="D734" s="358">
        <v>0.0</v>
      </c>
      <c r="E734" s="358">
        <v>0.0</v>
      </c>
      <c r="F734" s="358">
        <v>1.0145E8</v>
      </c>
      <c r="G734" s="358">
        <v>0.0</v>
      </c>
      <c r="H734" s="358">
        <v>1.0245E8</v>
      </c>
      <c r="I734" s="358">
        <v>1.0245E8</v>
      </c>
    </row>
    <row r="735" ht="22.5" customHeight="1">
      <c r="A735" s="356" t="s">
        <v>1809</v>
      </c>
      <c r="B735" s="360">
        <v>44927.0</v>
      </c>
      <c r="C735" s="358">
        <v>2000000.0</v>
      </c>
      <c r="D735" s="358">
        <v>2500000.0</v>
      </c>
      <c r="E735" s="358">
        <v>2460000.0</v>
      </c>
      <c r="F735" s="358">
        <v>0.0</v>
      </c>
      <c r="G735" s="358">
        <v>0.0</v>
      </c>
      <c r="H735" s="358">
        <v>4500000.0</v>
      </c>
      <c r="I735" s="358">
        <v>4460000.0</v>
      </c>
    </row>
    <row r="736" ht="22.5" customHeight="1">
      <c r="A736" s="356" t="s">
        <v>1809</v>
      </c>
      <c r="B736" s="360">
        <v>44928.0</v>
      </c>
      <c r="C736" s="358">
        <v>1500000.0</v>
      </c>
      <c r="D736" s="358">
        <v>700000.0</v>
      </c>
      <c r="E736" s="358">
        <v>688800.0</v>
      </c>
      <c r="F736" s="358">
        <v>7.938E7</v>
      </c>
      <c r="G736" s="358">
        <v>0.0</v>
      </c>
      <c r="H736" s="358">
        <v>8.158E7</v>
      </c>
      <c r="I736" s="358">
        <v>8.15688E7</v>
      </c>
    </row>
    <row r="737" ht="22.5" customHeight="1">
      <c r="A737" s="356" t="s">
        <v>1809</v>
      </c>
      <c r="B737" s="360">
        <v>44929.0</v>
      </c>
      <c r="C737" s="358">
        <v>7.824E7</v>
      </c>
      <c r="D737" s="358">
        <v>4.9894E7</v>
      </c>
      <c r="E737" s="358">
        <v>4.9076E7</v>
      </c>
      <c r="F737" s="358">
        <v>3.0E7</v>
      </c>
      <c r="G737" s="358">
        <v>0.0</v>
      </c>
      <c r="H737" s="358">
        <v>1.58134E8</v>
      </c>
      <c r="I737" s="358">
        <v>1.57316E8</v>
      </c>
    </row>
    <row r="738" ht="22.5" customHeight="1">
      <c r="A738" s="356" t="s">
        <v>1809</v>
      </c>
      <c r="B738" s="360">
        <v>44930.0</v>
      </c>
      <c r="C738" s="358">
        <v>5.695E7</v>
      </c>
      <c r="D738" s="358">
        <v>0.0</v>
      </c>
      <c r="E738" s="358">
        <v>0.0</v>
      </c>
      <c r="F738" s="358">
        <v>1.82027E8</v>
      </c>
      <c r="G738" s="358">
        <v>0.0</v>
      </c>
      <c r="H738" s="358">
        <v>2.38977E8</v>
      </c>
      <c r="I738" s="358">
        <v>2.38977E8</v>
      </c>
    </row>
    <row r="739" ht="22.5" customHeight="1">
      <c r="A739" s="356" t="s">
        <v>1809</v>
      </c>
      <c r="B739" s="360">
        <v>44931.0</v>
      </c>
      <c r="C739" s="358">
        <v>6.661E7</v>
      </c>
      <c r="D739" s="358">
        <v>0.0</v>
      </c>
      <c r="E739" s="358">
        <v>0.0</v>
      </c>
      <c r="F739" s="358">
        <v>5.3256E7</v>
      </c>
      <c r="G739" s="358">
        <v>0.0</v>
      </c>
      <c r="H739" s="358">
        <v>1.19866E8</v>
      </c>
      <c r="I739" s="358">
        <v>1.19866E8</v>
      </c>
    </row>
    <row r="740" ht="22.5" customHeight="1">
      <c r="A740" s="356" t="s">
        <v>1809</v>
      </c>
      <c r="B740" s="360">
        <v>44932.0</v>
      </c>
      <c r="C740" s="358">
        <v>6.29E7</v>
      </c>
      <c r="D740" s="358">
        <v>4.0E7</v>
      </c>
      <c r="E740" s="358">
        <v>3.936E7</v>
      </c>
      <c r="F740" s="358">
        <v>2.6271E7</v>
      </c>
      <c r="G740" s="358">
        <v>0.0</v>
      </c>
      <c r="H740" s="358">
        <v>1.29171E8</v>
      </c>
      <c r="I740" s="358">
        <v>1.28531E8</v>
      </c>
    </row>
    <row r="741" ht="22.5" customHeight="1">
      <c r="A741" s="356" t="s">
        <v>1809</v>
      </c>
      <c r="B741" s="360">
        <v>44933.0</v>
      </c>
      <c r="C741" s="358">
        <v>1.0875E8</v>
      </c>
      <c r="D741" s="358">
        <v>0.0</v>
      </c>
      <c r="E741" s="358">
        <v>0.0</v>
      </c>
      <c r="F741" s="358">
        <v>5.435E7</v>
      </c>
      <c r="G741" s="358">
        <v>0.0</v>
      </c>
      <c r="H741" s="358">
        <v>1.631E8</v>
      </c>
      <c r="I741" s="358">
        <v>1.631E8</v>
      </c>
    </row>
    <row r="742" ht="22.5" customHeight="1">
      <c r="A742" s="356" t="s">
        <v>1809</v>
      </c>
      <c r="B742" s="360">
        <v>44934.0</v>
      </c>
      <c r="C742" s="358">
        <v>9.435E7</v>
      </c>
      <c r="D742" s="358">
        <v>2.287E7</v>
      </c>
      <c r="E742" s="358">
        <v>2.270778E7</v>
      </c>
      <c r="F742" s="358">
        <v>1.00916E8</v>
      </c>
      <c r="G742" s="358">
        <v>0.0</v>
      </c>
      <c r="H742" s="358">
        <v>2.18136E8</v>
      </c>
      <c r="I742" s="358">
        <v>2.1797378E8</v>
      </c>
    </row>
    <row r="743" ht="22.5" customHeight="1">
      <c r="A743" s="356" t="s">
        <v>1809</v>
      </c>
      <c r="B743" s="360">
        <v>44935.0</v>
      </c>
      <c r="C743" s="358">
        <v>2.25813E8</v>
      </c>
      <c r="D743" s="358">
        <v>0.0</v>
      </c>
      <c r="E743" s="358">
        <v>0.0</v>
      </c>
      <c r="F743" s="358">
        <v>7350000.0</v>
      </c>
      <c r="G743" s="358">
        <v>0.0</v>
      </c>
      <c r="H743" s="358">
        <v>2.33163E8</v>
      </c>
      <c r="I743" s="358">
        <v>2.33163E8</v>
      </c>
    </row>
    <row r="744" ht="22.5" customHeight="1">
      <c r="A744" s="356" t="s">
        <v>1809</v>
      </c>
      <c r="B744" s="360">
        <v>44936.0</v>
      </c>
      <c r="C744" s="358">
        <v>2.56612E8</v>
      </c>
      <c r="D744" s="358">
        <v>0.0</v>
      </c>
      <c r="E744" s="358">
        <v>0.0</v>
      </c>
      <c r="F744" s="358">
        <v>8.56E7</v>
      </c>
      <c r="G744" s="358">
        <v>2.91E7</v>
      </c>
      <c r="H744" s="358">
        <v>3.13112E8</v>
      </c>
      <c r="I744" s="358">
        <v>3.13112E8</v>
      </c>
    </row>
    <row r="745" ht="22.5" customHeight="1">
      <c r="A745" s="356" t="s">
        <v>1809</v>
      </c>
      <c r="B745" s="360">
        <v>44937.0</v>
      </c>
      <c r="C745" s="358">
        <v>1.2585E8</v>
      </c>
      <c r="D745" s="358">
        <v>2500000.0</v>
      </c>
      <c r="E745" s="358">
        <v>2460000.0</v>
      </c>
      <c r="F745" s="358">
        <v>2.31288E8</v>
      </c>
      <c r="G745" s="358">
        <v>0.0</v>
      </c>
      <c r="H745" s="358">
        <v>3.59638E8</v>
      </c>
      <c r="I745" s="358">
        <v>3.59598E8</v>
      </c>
    </row>
    <row r="746" ht="22.5" customHeight="1">
      <c r="A746" s="356" t="s">
        <v>1809</v>
      </c>
      <c r="B746" s="360">
        <v>44938.0</v>
      </c>
      <c r="C746" s="358">
        <v>1.31915E8</v>
      </c>
      <c r="D746" s="358">
        <v>700000.0</v>
      </c>
      <c r="E746" s="358">
        <v>688800.0</v>
      </c>
      <c r="F746" s="358">
        <v>1.885E8</v>
      </c>
      <c r="G746" s="358">
        <v>0.0</v>
      </c>
      <c r="H746" s="358">
        <v>3.21115E8</v>
      </c>
      <c r="I746" s="358">
        <v>3.211038E8</v>
      </c>
    </row>
    <row r="747" ht="22.5" customHeight="1">
      <c r="A747" s="356" t="s">
        <v>1809</v>
      </c>
      <c r="B747" s="360">
        <v>44939.0</v>
      </c>
      <c r="C747" s="358">
        <v>1.87409E8</v>
      </c>
      <c r="D747" s="358">
        <v>0.0</v>
      </c>
      <c r="E747" s="358">
        <v>0.0</v>
      </c>
      <c r="F747" s="358">
        <v>2.93211E8</v>
      </c>
      <c r="G747" s="358">
        <v>0.0</v>
      </c>
      <c r="H747" s="358">
        <v>4.8062E8</v>
      </c>
      <c r="I747" s="358">
        <v>4.8062E8</v>
      </c>
    </row>
    <row r="748" ht="22.5" customHeight="1">
      <c r="A748" s="356" t="s">
        <v>1809</v>
      </c>
      <c r="B748" s="360">
        <v>44940.0</v>
      </c>
      <c r="C748" s="358">
        <v>1.6935E8</v>
      </c>
      <c r="D748" s="358">
        <v>6800000.0</v>
      </c>
      <c r="E748" s="358">
        <v>6749200.0</v>
      </c>
      <c r="F748" s="358">
        <v>1.1E8</v>
      </c>
      <c r="G748" s="358">
        <v>0.0</v>
      </c>
      <c r="H748" s="358">
        <v>2.8615E8</v>
      </c>
      <c r="I748" s="358">
        <v>2.860992E8</v>
      </c>
    </row>
    <row r="749" ht="22.5" customHeight="1">
      <c r="A749" s="356" t="s">
        <v>1809</v>
      </c>
      <c r="B749" s="360">
        <v>44941.0</v>
      </c>
      <c r="C749" s="358">
        <v>4.07E7</v>
      </c>
      <c r="D749" s="358">
        <v>7850000.0</v>
      </c>
      <c r="E749" s="358">
        <v>7724000.0</v>
      </c>
      <c r="F749" s="358">
        <v>500000.0</v>
      </c>
      <c r="G749" s="358">
        <v>0.0</v>
      </c>
      <c r="H749" s="358">
        <v>4.905E7</v>
      </c>
      <c r="I749" s="358">
        <v>4.8924E7</v>
      </c>
    </row>
    <row r="750" ht="22.5" customHeight="1">
      <c r="A750" s="356" t="s">
        <v>1809</v>
      </c>
      <c r="B750" s="360">
        <v>44942.0</v>
      </c>
      <c r="C750" s="358">
        <v>3.21268E8</v>
      </c>
      <c r="D750" s="358">
        <v>9711000.0</v>
      </c>
      <c r="E750" s="358">
        <v>9555624.0</v>
      </c>
      <c r="F750" s="358">
        <v>1.20923E8</v>
      </c>
      <c r="G750" s="358">
        <v>2682000.0</v>
      </c>
      <c r="H750" s="358">
        <v>4.4922E8</v>
      </c>
      <c r="I750" s="358">
        <v>4.49064624E8</v>
      </c>
    </row>
    <row r="751" ht="22.5" customHeight="1">
      <c r="A751" s="356" t="s">
        <v>1809</v>
      </c>
      <c r="B751" s="360">
        <v>44943.0</v>
      </c>
      <c r="C751" s="358">
        <v>6.34035E7</v>
      </c>
      <c r="D751" s="358">
        <v>1.6056E7</v>
      </c>
      <c r="E751" s="358">
        <v>1.5799104E7</v>
      </c>
      <c r="F751" s="358">
        <v>0.0</v>
      </c>
      <c r="G751" s="358">
        <v>0.0</v>
      </c>
      <c r="H751" s="358">
        <v>7.94595E7</v>
      </c>
      <c r="I751" s="358">
        <v>7.9202604E7</v>
      </c>
    </row>
    <row r="752" ht="22.5" customHeight="1">
      <c r="A752" s="356" t="s">
        <v>1809</v>
      </c>
      <c r="B752" s="360">
        <v>44944.0</v>
      </c>
      <c r="C752" s="358">
        <v>1.0E7</v>
      </c>
      <c r="D752" s="358">
        <v>0.0</v>
      </c>
      <c r="E752" s="358">
        <v>0.0</v>
      </c>
      <c r="F752" s="358">
        <v>4656000.0</v>
      </c>
      <c r="G752" s="358">
        <v>0.0</v>
      </c>
      <c r="H752" s="358">
        <v>1.4656E7</v>
      </c>
      <c r="I752" s="358">
        <v>1.4656E7</v>
      </c>
    </row>
    <row r="753" ht="22.5" customHeight="1">
      <c r="A753" s="356" t="s">
        <v>1809</v>
      </c>
      <c r="B753" s="360">
        <v>44945.0</v>
      </c>
      <c r="C753" s="358">
        <v>0.0</v>
      </c>
      <c r="D753" s="358">
        <v>0.0</v>
      </c>
      <c r="E753" s="358">
        <v>0.0</v>
      </c>
      <c r="F753" s="358">
        <v>0.0</v>
      </c>
      <c r="G753" s="358">
        <v>0.0</v>
      </c>
      <c r="H753" s="358">
        <v>0.0</v>
      </c>
      <c r="I753" s="358">
        <v>0.0</v>
      </c>
    </row>
    <row r="754" ht="22.5" customHeight="1">
      <c r="A754" s="356" t="s">
        <v>1809</v>
      </c>
      <c r="B754" s="360">
        <v>44946.0</v>
      </c>
      <c r="C754" s="358">
        <v>0.0</v>
      </c>
      <c r="D754" s="358">
        <v>0.0</v>
      </c>
      <c r="E754" s="358">
        <v>0.0</v>
      </c>
      <c r="F754" s="358">
        <v>0.0</v>
      </c>
      <c r="G754" s="358">
        <v>0.0</v>
      </c>
      <c r="H754" s="358">
        <v>0.0</v>
      </c>
      <c r="I754" s="358">
        <v>0.0</v>
      </c>
    </row>
    <row r="755" ht="22.5" customHeight="1">
      <c r="A755" s="356" t="s">
        <v>1809</v>
      </c>
      <c r="B755" s="360">
        <v>44947.0</v>
      </c>
      <c r="C755" s="358">
        <v>0.0</v>
      </c>
      <c r="D755" s="358">
        <v>0.0</v>
      </c>
      <c r="E755" s="358">
        <v>0.0</v>
      </c>
      <c r="F755" s="358">
        <v>0.0</v>
      </c>
      <c r="G755" s="358">
        <v>0.0</v>
      </c>
      <c r="H755" s="358">
        <v>0.0</v>
      </c>
      <c r="I755" s="358">
        <v>0.0</v>
      </c>
    </row>
    <row r="756" ht="22.5" customHeight="1">
      <c r="A756" s="356" t="s">
        <v>1809</v>
      </c>
      <c r="B756" s="360">
        <v>44948.0</v>
      </c>
      <c r="C756" s="358">
        <v>0.0</v>
      </c>
      <c r="D756" s="358">
        <v>0.0</v>
      </c>
      <c r="E756" s="358">
        <v>0.0</v>
      </c>
      <c r="F756" s="358">
        <v>0.0</v>
      </c>
      <c r="G756" s="358">
        <v>0.0</v>
      </c>
      <c r="H756" s="358">
        <v>0.0</v>
      </c>
      <c r="I756" s="358">
        <v>0.0</v>
      </c>
    </row>
    <row r="757" ht="22.5" customHeight="1">
      <c r="A757" s="356" t="s">
        <v>1809</v>
      </c>
      <c r="B757" s="360">
        <v>44949.0</v>
      </c>
      <c r="C757" s="358">
        <v>0.0</v>
      </c>
      <c r="D757" s="358">
        <v>0.0</v>
      </c>
      <c r="E757" s="358">
        <v>0.0</v>
      </c>
      <c r="F757" s="358">
        <v>0.0</v>
      </c>
      <c r="G757" s="358">
        <v>0.0</v>
      </c>
      <c r="H757" s="358">
        <v>0.0</v>
      </c>
      <c r="I757" s="358">
        <v>0.0</v>
      </c>
    </row>
    <row r="758" ht="22.5" customHeight="1">
      <c r="A758" s="356" t="s">
        <v>1809</v>
      </c>
      <c r="B758" s="360">
        <v>44950.0</v>
      </c>
      <c r="C758" s="358">
        <v>0.0</v>
      </c>
      <c r="D758" s="358">
        <v>0.0</v>
      </c>
      <c r="E758" s="358">
        <v>0.0</v>
      </c>
      <c r="F758" s="358">
        <v>0.0</v>
      </c>
      <c r="G758" s="358">
        <v>0.0</v>
      </c>
      <c r="H758" s="358">
        <v>0.0</v>
      </c>
      <c r="I758" s="358">
        <v>0.0</v>
      </c>
    </row>
    <row r="759" ht="22.5" customHeight="1">
      <c r="A759" s="356" t="s">
        <v>1809</v>
      </c>
      <c r="B759" s="360">
        <v>44951.0</v>
      </c>
      <c r="C759" s="358">
        <v>0.0</v>
      </c>
      <c r="D759" s="358">
        <v>0.0</v>
      </c>
      <c r="E759" s="358">
        <v>0.0</v>
      </c>
      <c r="F759" s="358">
        <v>0.0</v>
      </c>
      <c r="G759" s="358">
        <v>0.0</v>
      </c>
      <c r="H759" s="358">
        <v>0.0</v>
      </c>
      <c r="I759" s="358">
        <v>0.0</v>
      </c>
    </row>
    <row r="760" ht="22.5" customHeight="1">
      <c r="A760" s="356" t="s">
        <v>1809</v>
      </c>
      <c r="B760" s="360">
        <v>44952.0</v>
      </c>
      <c r="C760" s="358">
        <v>0.0</v>
      </c>
      <c r="D760" s="358">
        <v>0.0</v>
      </c>
      <c r="E760" s="358">
        <v>0.0</v>
      </c>
      <c r="F760" s="358">
        <v>0.0</v>
      </c>
      <c r="G760" s="358">
        <v>0.0</v>
      </c>
      <c r="H760" s="358">
        <v>0.0</v>
      </c>
      <c r="I760" s="358">
        <v>0.0</v>
      </c>
    </row>
    <row r="761" ht="22.5" customHeight="1">
      <c r="A761" s="356" t="s">
        <v>1809</v>
      </c>
      <c r="B761" s="360">
        <v>44953.0</v>
      </c>
      <c r="C761" s="358">
        <v>0.0</v>
      </c>
      <c r="D761" s="358">
        <v>0.0</v>
      </c>
      <c r="E761" s="358">
        <v>0.0</v>
      </c>
      <c r="F761" s="358">
        <v>0.0</v>
      </c>
      <c r="G761" s="358">
        <v>0.0</v>
      </c>
      <c r="H761" s="358">
        <v>0.0</v>
      </c>
      <c r="I761" s="358">
        <v>0.0</v>
      </c>
    </row>
    <row r="762" ht="22.5" customHeight="1">
      <c r="A762" s="356" t="s">
        <v>1809</v>
      </c>
      <c r="B762" s="360">
        <v>44954.0</v>
      </c>
      <c r="C762" s="358">
        <v>0.0</v>
      </c>
      <c r="D762" s="358">
        <v>0.0</v>
      </c>
      <c r="E762" s="358">
        <v>0.0</v>
      </c>
      <c r="F762" s="358">
        <v>0.0</v>
      </c>
      <c r="G762" s="358">
        <v>0.0</v>
      </c>
      <c r="H762" s="358">
        <v>0.0</v>
      </c>
      <c r="I762" s="358">
        <v>0.0</v>
      </c>
    </row>
    <row r="763" ht="22.5" customHeight="1">
      <c r="A763" s="356" t="s">
        <v>1809</v>
      </c>
      <c r="B763" s="360">
        <v>44955.0</v>
      </c>
      <c r="C763" s="358">
        <v>0.0</v>
      </c>
      <c r="D763" s="358">
        <v>0.0</v>
      </c>
      <c r="E763" s="358">
        <v>0.0</v>
      </c>
      <c r="F763" s="358">
        <v>0.0</v>
      </c>
      <c r="G763" s="358">
        <v>0.0</v>
      </c>
      <c r="H763" s="358">
        <v>0.0</v>
      </c>
      <c r="I763" s="358">
        <v>0.0</v>
      </c>
    </row>
    <row r="764" ht="22.5" customHeight="1">
      <c r="A764" s="356" t="s">
        <v>1809</v>
      </c>
      <c r="B764" s="360">
        <v>44956.0</v>
      </c>
      <c r="C764" s="358">
        <v>0.0</v>
      </c>
      <c r="D764" s="358">
        <v>0.0</v>
      </c>
      <c r="E764" s="358">
        <v>0.0</v>
      </c>
      <c r="F764" s="358">
        <v>0.0</v>
      </c>
      <c r="G764" s="358">
        <v>0.0</v>
      </c>
      <c r="H764" s="358">
        <v>0.0</v>
      </c>
      <c r="I764" s="358">
        <v>0.0</v>
      </c>
    </row>
    <row r="765" ht="22.5" customHeight="1">
      <c r="A765" s="356" t="s">
        <v>1809</v>
      </c>
      <c r="B765" s="360">
        <v>44957.0</v>
      </c>
      <c r="C765" s="358">
        <v>0.0</v>
      </c>
      <c r="D765" s="358">
        <v>0.0</v>
      </c>
      <c r="E765" s="358">
        <v>0.0</v>
      </c>
      <c r="F765" s="358">
        <v>0.0</v>
      </c>
      <c r="G765" s="358">
        <v>0.0</v>
      </c>
      <c r="H765" s="358">
        <v>0.0</v>
      </c>
      <c r="I765" s="358">
        <v>0.0</v>
      </c>
    </row>
    <row r="766" ht="22.5" customHeight="1">
      <c r="A766" s="356" t="s">
        <v>1809</v>
      </c>
      <c r="B766" s="360">
        <v>44957.0</v>
      </c>
      <c r="C766" s="358">
        <v>1.547E7</v>
      </c>
      <c r="D766" s="361"/>
      <c r="E766" s="361"/>
      <c r="F766" s="361"/>
      <c r="G766" s="361"/>
      <c r="H766" s="358">
        <v>1.547E7</v>
      </c>
      <c r="I766" s="358">
        <v>1.547E7</v>
      </c>
    </row>
    <row r="767" ht="22.5" customHeight="1">
      <c r="A767" s="356" t="s">
        <v>1812</v>
      </c>
      <c r="B767" s="360">
        <v>44958.0</v>
      </c>
      <c r="C767" s="358">
        <v>1.72E8</v>
      </c>
      <c r="D767" s="358">
        <v>9350000.0</v>
      </c>
      <c r="E767" s="358">
        <v>9250400.0</v>
      </c>
      <c r="F767" s="358">
        <v>1.3E8</v>
      </c>
      <c r="G767" s="358">
        <v>0.0</v>
      </c>
      <c r="H767" s="358">
        <v>3.1135E8</v>
      </c>
      <c r="I767" s="358">
        <v>3.112504E8</v>
      </c>
    </row>
    <row r="768" ht="22.5" customHeight="1">
      <c r="A768" s="356" t="s">
        <v>1812</v>
      </c>
      <c r="B768" s="360">
        <v>44959.0</v>
      </c>
      <c r="C768" s="358">
        <v>3.435E7</v>
      </c>
      <c r="D768" s="358">
        <v>2.135E7</v>
      </c>
      <c r="E768" s="358">
        <v>2.09064E7</v>
      </c>
      <c r="F768" s="358">
        <v>2.03E7</v>
      </c>
      <c r="G768" s="358">
        <v>0.0</v>
      </c>
      <c r="H768" s="358">
        <v>7.6E7</v>
      </c>
      <c r="I768" s="358">
        <v>7.55564E7</v>
      </c>
    </row>
    <row r="769" ht="22.5" customHeight="1">
      <c r="A769" s="356" t="s">
        <v>1812</v>
      </c>
      <c r="B769" s="360">
        <v>44960.0</v>
      </c>
      <c r="C769" s="358">
        <v>2.03737E8</v>
      </c>
      <c r="D769" s="358">
        <v>500000.0</v>
      </c>
      <c r="E769" s="358">
        <v>492000.0</v>
      </c>
      <c r="F769" s="358">
        <v>1.792E8</v>
      </c>
      <c r="G769" s="358">
        <v>1700000.0</v>
      </c>
      <c r="H769" s="358">
        <v>3.81737E8</v>
      </c>
      <c r="I769" s="358">
        <v>3.81729E8</v>
      </c>
    </row>
    <row r="770" ht="22.5" customHeight="1">
      <c r="A770" s="356" t="s">
        <v>1812</v>
      </c>
      <c r="B770" s="360">
        <v>44961.0</v>
      </c>
      <c r="C770" s="358">
        <v>1.1E8</v>
      </c>
      <c r="D770" s="358">
        <v>1.07997E8</v>
      </c>
      <c r="E770" s="358">
        <v>1.06269E8</v>
      </c>
      <c r="F770" s="358">
        <v>2.855E7</v>
      </c>
      <c r="G770" s="358">
        <v>0.0</v>
      </c>
      <c r="H770" s="358">
        <v>2.46547E8</v>
      </c>
      <c r="I770" s="358">
        <v>2.44819E8</v>
      </c>
    </row>
    <row r="771" ht="22.5" customHeight="1">
      <c r="A771" s="356" t="s">
        <v>1812</v>
      </c>
      <c r="B771" s="360">
        <v>44962.0</v>
      </c>
      <c r="C771" s="358">
        <v>8.735E7</v>
      </c>
      <c r="D771" s="358">
        <v>2000000.0</v>
      </c>
      <c r="E771" s="358">
        <v>1956000.0</v>
      </c>
      <c r="F771" s="358">
        <v>1.34965E8</v>
      </c>
      <c r="G771" s="358">
        <v>0.0</v>
      </c>
      <c r="H771" s="358">
        <v>2.24315E8</v>
      </c>
      <c r="I771" s="358">
        <v>2.24271E8</v>
      </c>
    </row>
    <row r="772" ht="22.5" customHeight="1">
      <c r="A772" s="356" t="s">
        <v>1812</v>
      </c>
      <c r="B772" s="360">
        <v>44963.0</v>
      </c>
      <c r="C772" s="358">
        <v>8.4153E7</v>
      </c>
      <c r="D772" s="358">
        <v>1.285E7</v>
      </c>
      <c r="E772" s="358">
        <v>1.27434E7</v>
      </c>
      <c r="F772" s="358">
        <v>2.17645E8</v>
      </c>
      <c r="G772" s="358">
        <v>0.0</v>
      </c>
      <c r="H772" s="358">
        <v>3.14648E8</v>
      </c>
      <c r="I772" s="358">
        <v>3.145414E8</v>
      </c>
    </row>
    <row r="773" ht="22.5" customHeight="1">
      <c r="A773" s="356" t="s">
        <v>1812</v>
      </c>
      <c r="B773" s="360">
        <v>44964.0</v>
      </c>
      <c r="C773" s="358">
        <v>1.2582E8</v>
      </c>
      <c r="D773" s="358">
        <v>1.1043E8</v>
      </c>
      <c r="E773" s="358">
        <v>1.08670369E8</v>
      </c>
      <c r="F773" s="358">
        <v>1.53328E8</v>
      </c>
      <c r="G773" s="358">
        <v>0.0</v>
      </c>
      <c r="H773" s="358">
        <v>3.89578E8</v>
      </c>
      <c r="I773" s="358">
        <v>3.87818369E8</v>
      </c>
    </row>
    <row r="774" ht="22.5" customHeight="1">
      <c r="A774" s="356" t="s">
        <v>1812</v>
      </c>
      <c r="B774" s="360">
        <v>44965.0</v>
      </c>
      <c r="C774" s="358">
        <v>1.634505E8</v>
      </c>
      <c r="D774" s="358">
        <v>4.8236E7</v>
      </c>
      <c r="E774" s="358">
        <v>4.7656584E7</v>
      </c>
      <c r="F774" s="358">
        <v>3.905E7</v>
      </c>
      <c r="G774" s="358">
        <v>0.0</v>
      </c>
      <c r="H774" s="358">
        <v>2.507365E8</v>
      </c>
      <c r="I774" s="358">
        <v>2.50157084E8</v>
      </c>
    </row>
    <row r="775" ht="22.5" customHeight="1">
      <c r="A775" s="356" t="s">
        <v>1812</v>
      </c>
      <c r="B775" s="360">
        <v>44966.0</v>
      </c>
      <c r="C775" s="358">
        <v>9.5415E7</v>
      </c>
      <c r="D775" s="358">
        <v>4900000.0</v>
      </c>
      <c r="E775" s="358">
        <v>4821600.0</v>
      </c>
      <c r="F775" s="358">
        <v>0.0</v>
      </c>
      <c r="G775" s="358">
        <v>1.242E7</v>
      </c>
      <c r="H775" s="358">
        <v>8.7895E7</v>
      </c>
      <c r="I775" s="358">
        <v>8.78166E7</v>
      </c>
    </row>
    <row r="776" ht="22.5" customHeight="1">
      <c r="A776" s="356" t="s">
        <v>1812</v>
      </c>
      <c r="B776" s="360">
        <v>44967.0</v>
      </c>
      <c r="C776" s="358">
        <v>9.35E7</v>
      </c>
      <c r="D776" s="358">
        <v>4.935E7</v>
      </c>
      <c r="E776" s="358">
        <v>4.85604E7</v>
      </c>
      <c r="F776" s="358">
        <v>7.43E7</v>
      </c>
      <c r="G776" s="358">
        <v>8145000.0</v>
      </c>
      <c r="H776" s="358">
        <v>2.09005E8</v>
      </c>
      <c r="I776" s="358">
        <v>2.082154E8</v>
      </c>
    </row>
    <row r="777" ht="22.5" customHeight="1">
      <c r="A777" s="356" t="s">
        <v>1812</v>
      </c>
      <c r="B777" s="360">
        <v>44968.0</v>
      </c>
      <c r="C777" s="358">
        <v>7.9276E7</v>
      </c>
      <c r="D777" s="358">
        <v>6100000.0</v>
      </c>
      <c r="E777" s="358">
        <v>6038400.0</v>
      </c>
      <c r="F777" s="358">
        <v>2350000.0</v>
      </c>
      <c r="G777" s="358">
        <v>0.0</v>
      </c>
      <c r="H777" s="358">
        <v>8.7726E7</v>
      </c>
      <c r="I777" s="358">
        <v>8.76644E7</v>
      </c>
    </row>
    <row r="778" ht="22.5" customHeight="1">
      <c r="A778" s="356" t="s">
        <v>1812</v>
      </c>
      <c r="B778" s="360">
        <v>44969.0</v>
      </c>
      <c r="C778" s="358">
        <v>6200000.0</v>
      </c>
      <c r="D778" s="358">
        <v>3.84E7</v>
      </c>
      <c r="E778" s="358">
        <v>3.81888E7</v>
      </c>
      <c r="F778" s="358">
        <v>1.041E8</v>
      </c>
      <c r="G778" s="358">
        <v>0.0</v>
      </c>
      <c r="H778" s="358">
        <v>1.487E8</v>
      </c>
      <c r="I778" s="358">
        <v>1.484888E8</v>
      </c>
    </row>
    <row r="779" ht="22.5" customHeight="1">
      <c r="A779" s="356" t="s">
        <v>1812</v>
      </c>
      <c r="B779" s="360">
        <v>44970.0</v>
      </c>
      <c r="C779" s="358">
        <v>3.955E7</v>
      </c>
      <c r="D779" s="358">
        <v>1.18E8</v>
      </c>
      <c r="E779" s="358">
        <v>1.16111112E8</v>
      </c>
      <c r="F779" s="358">
        <v>2.5E7</v>
      </c>
      <c r="G779" s="358">
        <v>5000000.0</v>
      </c>
      <c r="H779" s="358">
        <v>1.7755E8</v>
      </c>
      <c r="I779" s="358">
        <v>1.75661112E8</v>
      </c>
    </row>
    <row r="780" ht="22.5" customHeight="1">
      <c r="A780" s="356" t="s">
        <v>1812</v>
      </c>
      <c r="B780" s="360">
        <v>44971.0</v>
      </c>
      <c r="C780" s="358">
        <v>3.7404E7</v>
      </c>
      <c r="D780" s="358">
        <v>1.545E8</v>
      </c>
      <c r="E780" s="358">
        <v>1.52018E8</v>
      </c>
      <c r="F780" s="358">
        <v>3.7E7</v>
      </c>
      <c r="G780" s="358">
        <v>9000000.0</v>
      </c>
      <c r="H780" s="358">
        <v>2.19904E8</v>
      </c>
      <c r="I780" s="358">
        <v>2.17422E8</v>
      </c>
    </row>
    <row r="781" ht="22.5" customHeight="1">
      <c r="A781" s="356" t="s">
        <v>1812</v>
      </c>
      <c r="B781" s="360">
        <v>44972.0</v>
      </c>
      <c r="C781" s="358">
        <v>2.09E7</v>
      </c>
      <c r="D781" s="358">
        <v>2.0325E7</v>
      </c>
      <c r="E781" s="358">
        <v>1.99998E7</v>
      </c>
      <c r="F781" s="358">
        <v>1.5E8</v>
      </c>
      <c r="G781" s="358">
        <v>1.96E7</v>
      </c>
      <c r="H781" s="358">
        <v>1.71625E8</v>
      </c>
      <c r="I781" s="358">
        <v>1.712998E8</v>
      </c>
    </row>
    <row r="782" ht="22.5" customHeight="1">
      <c r="A782" s="356" t="s">
        <v>1812</v>
      </c>
      <c r="B782" s="360">
        <v>44973.0</v>
      </c>
      <c r="C782" s="358">
        <v>3.0525E7</v>
      </c>
      <c r="D782" s="358">
        <v>7.755E7</v>
      </c>
      <c r="E782" s="358">
        <v>7.63127E7</v>
      </c>
      <c r="F782" s="358">
        <v>7000000.0</v>
      </c>
      <c r="G782" s="358">
        <v>5000000.0</v>
      </c>
      <c r="H782" s="358">
        <v>1.10075E8</v>
      </c>
      <c r="I782" s="358">
        <v>1.088377E8</v>
      </c>
    </row>
    <row r="783" ht="22.5" customHeight="1">
      <c r="A783" s="356" t="s">
        <v>1812</v>
      </c>
      <c r="B783" s="360">
        <v>44974.0</v>
      </c>
      <c r="C783" s="358">
        <v>7.1725E7</v>
      </c>
      <c r="D783" s="358">
        <v>4000000.0</v>
      </c>
      <c r="E783" s="358">
        <v>3936000.0</v>
      </c>
      <c r="F783" s="358">
        <v>4.5E7</v>
      </c>
      <c r="G783" s="358">
        <v>0.0</v>
      </c>
      <c r="H783" s="358">
        <v>1.20725E8</v>
      </c>
      <c r="I783" s="358">
        <v>1.20661E8</v>
      </c>
    </row>
    <row r="784" ht="22.5" customHeight="1">
      <c r="A784" s="356" t="s">
        <v>1812</v>
      </c>
      <c r="B784" s="360">
        <v>44975.0</v>
      </c>
      <c r="C784" s="358">
        <v>1.22074E8</v>
      </c>
      <c r="D784" s="358">
        <v>0.0</v>
      </c>
      <c r="E784" s="358">
        <v>0.0</v>
      </c>
      <c r="F784" s="358">
        <v>0.0</v>
      </c>
      <c r="G784" s="358">
        <v>0.0</v>
      </c>
      <c r="H784" s="358">
        <v>1.22074E8</v>
      </c>
      <c r="I784" s="358">
        <v>1.22074E8</v>
      </c>
    </row>
    <row r="785" ht="22.5" customHeight="1">
      <c r="A785" s="356" t="s">
        <v>1812</v>
      </c>
      <c r="B785" s="360">
        <v>44976.0</v>
      </c>
      <c r="C785" s="358">
        <v>1.3805E8</v>
      </c>
      <c r="D785" s="358">
        <v>1.06637E8</v>
      </c>
      <c r="E785" s="358">
        <v>1.05092178E8</v>
      </c>
      <c r="F785" s="358">
        <v>1.63E7</v>
      </c>
      <c r="G785" s="358">
        <v>0.0</v>
      </c>
      <c r="H785" s="358">
        <v>2.60987E8</v>
      </c>
      <c r="I785" s="358">
        <v>2.59442178E8</v>
      </c>
    </row>
    <row r="786" ht="22.5" customHeight="1">
      <c r="A786" s="356" t="s">
        <v>1812</v>
      </c>
      <c r="B786" s="360">
        <v>44977.0</v>
      </c>
      <c r="C786" s="358">
        <v>3.115E8</v>
      </c>
      <c r="D786" s="358">
        <v>4.4488E7</v>
      </c>
      <c r="E786" s="358">
        <v>4.3776192E7</v>
      </c>
      <c r="F786" s="358">
        <v>3.37E8</v>
      </c>
      <c r="G786" s="358">
        <v>0.0</v>
      </c>
      <c r="H786" s="358">
        <v>6.92988E8</v>
      </c>
      <c r="I786" s="358">
        <v>6.92276192E8</v>
      </c>
    </row>
    <row r="787" ht="22.5" customHeight="1">
      <c r="A787" s="356" t="s">
        <v>1812</v>
      </c>
      <c r="B787" s="360">
        <v>44978.0</v>
      </c>
      <c r="C787" s="358">
        <v>9.238E7</v>
      </c>
      <c r="D787" s="358">
        <v>9.95E7</v>
      </c>
      <c r="E787" s="358">
        <v>9.79188E7</v>
      </c>
      <c r="F787" s="358">
        <v>1.31628E8</v>
      </c>
      <c r="G787" s="358">
        <v>0.0</v>
      </c>
      <c r="H787" s="358">
        <v>3.23508E8</v>
      </c>
      <c r="I787" s="358">
        <v>3.219268E8</v>
      </c>
    </row>
    <row r="788" ht="22.5" customHeight="1">
      <c r="A788" s="356" t="s">
        <v>1812</v>
      </c>
      <c r="B788" s="360">
        <v>44979.0</v>
      </c>
      <c r="C788" s="358">
        <v>1.08604E8</v>
      </c>
      <c r="D788" s="358">
        <v>0.0</v>
      </c>
      <c r="E788" s="358">
        <v>0.0</v>
      </c>
      <c r="F788" s="358">
        <v>1.6474E8</v>
      </c>
      <c r="G788" s="358">
        <v>0.0</v>
      </c>
      <c r="H788" s="358">
        <v>2.73344E8</v>
      </c>
      <c r="I788" s="358">
        <v>2.73344E8</v>
      </c>
    </row>
    <row r="789" ht="22.5" customHeight="1">
      <c r="A789" s="356" t="s">
        <v>1812</v>
      </c>
      <c r="B789" s="360">
        <v>44980.0</v>
      </c>
      <c r="C789" s="358">
        <v>100000.0</v>
      </c>
      <c r="D789" s="358">
        <v>2.27187E8</v>
      </c>
      <c r="E789" s="358">
        <v>2.23614408E8</v>
      </c>
      <c r="F789" s="358">
        <v>1.2989E8</v>
      </c>
      <c r="G789" s="358">
        <v>0.0</v>
      </c>
      <c r="H789" s="358">
        <v>3.57177E8</v>
      </c>
      <c r="I789" s="358">
        <v>3.53604408E8</v>
      </c>
    </row>
    <row r="790" ht="22.5" customHeight="1">
      <c r="A790" s="356" t="s">
        <v>1812</v>
      </c>
      <c r="B790" s="360">
        <v>44981.0</v>
      </c>
      <c r="C790" s="358">
        <v>4.105E7</v>
      </c>
      <c r="D790" s="358">
        <v>3.04E7</v>
      </c>
      <c r="E790" s="358">
        <v>2.99122E7</v>
      </c>
      <c r="F790" s="358">
        <v>6.6E7</v>
      </c>
      <c r="G790" s="358">
        <v>0.0</v>
      </c>
      <c r="H790" s="358">
        <v>1.3745E8</v>
      </c>
      <c r="I790" s="358">
        <v>1.369622E8</v>
      </c>
    </row>
    <row r="791" ht="22.5" customHeight="1">
      <c r="A791" s="356" t="s">
        <v>1812</v>
      </c>
      <c r="B791" s="360">
        <v>44982.0</v>
      </c>
      <c r="C791" s="358">
        <v>7.64E7</v>
      </c>
      <c r="D791" s="358">
        <v>0.0</v>
      </c>
      <c r="E791" s="358">
        <v>0.0</v>
      </c>
      <c r="F791" s="358">
        <v>4000000.0</v>
      </c>
      <c r="G791" s="358">
        <v>0.0</v>
      </c>
      <c r="H791" s="358">
        <v>8.04E7</v>
      </c>
      <c r="I791" s="358">
        <v>8.04E7</v>
      </c>
    </row>
    <row r="792" ht="22.5" customHeight="1">
      <c r="A792" s="356" t="s">
        <v>1812</v>
      </c>
      <c r="B792" s="360">
        <v>44983.0</v>
      </c>
      <c r="C792" s="358">
        <v>8.07E7</v>
      </c>
      <c r="D792" s="358">
        <v>3850000.0</v>
      </c>
      <c r="E792" s="358">
        <v>2791900.0</v>
      </c>
      <c r="F792" s="358">
        <v>1500000.0</v>
      </c>
      <c r="G792" s="358">
        <v>0.0</v>
      </c>
      <c r="H792" s="358">
        <v>8.605E7</v>
      </c>
      <c r="I792" s="358">
        <v>8.49919E7</v>
      </c>
    </row>
    <row r="793" ht="22.5" customHeight="1">
      <c r="A793" s="356" t="s">
        <v>1812</v>
      </c>
      <c r="B793" s="360">
        <v>44984.0</v>
      </c>
      <c r="C793" s="358">
        <v>1619000.0</v>
      </c>
      <c r="D793" s="358">
        <v>0.0</v>
      </c>
      <c r="E793" s="358">
        <v>0.0</v>
      </c>
      <c r="F793" s="358">
        <v>1571000.0</v>
      </c>
      <c r="G793" s="358">
        <v>0.0</v>
      </c>
      <c r="H793" s="358">
        <v>3190000.0</v>
      </c>
      <c r="I793" s="358">
        <v>3190000.0</v>
      </c>
    </row>
    <row r="794" ht="22.5" customHeight="1">
      <c r="A794" s="356" t="s">
        <v>1812</v>
      </c>
      <c r="B794" s="360">
        <v>44985.0</v>
      </c>
      <c r="C794" s="358">
        <v>1.74149E8</v>
      </c>
      <c r="D794" s="358">
        <v>4.0E7</v>
      </c>
      <c r="E794" s="358">
        <v>3.926E7</v>
      </c>
      <c r="F794" s="358">
        <v>6191000.0</v>
      </c>
      <c r="G794" s="358">
        <v>0.0</v>
      </c>
      <c r="H794" s="358">
        <v>2.2034E8</v>
      </c>
      <c r="I794" s="358">
        <v>2.196E8</v>
      </c>
    </row>
    <row r="795" ht="22.5" customHeight="1">
      <c r="A795" s="356" t="s">
        <v>1812</v>
      </c>
      <c r="B795" s="360">
        <v>44958.0</v>
      </c>
      <c r="C795" s="358">
        <v>1.433E8</v>
      </c>
      <c r="D795" s="361"/>
      <c r="E795" s="361"/>
      <c r="F795" s="361"/>
      <c r="G795" s="361"/>
      <c r="H795" s="358">
        <v>1.433E8</v>
      </c>
      <c r="I795" s="358">
        <v>1.433E8</v>
      </c>
    </row>
    <row r="796" ht="22.5" customHeight="1">
      <c r="A796" s="356" t="s">
        <v>1815</v>
      </c>
      <c r="B796" s="360">
        <v>44986.0</v>
      </c>
      <c r="C796" s="358">
        <v>9406000.0</v>
      </c>
      <c r="D796" s="358">
        <v>0.0</v>
      </c>
      <c r="E796" s="358">
        <v>0.0</v>
      </c>
      <c r="F796" s="358">
        <v>1.3E8</v>
      </c>
      <c r="G796" s="358">
        <v>0.0</v>
      </c>
      <c r="H796" s="358">
        <v>1.39406E8</v>
      </c>
      <c r="I796" s="358">
        <v>1.39406E8</v>
      </c>
    </row>
    <row r="797" ht="22.5" customHeight="1">
      <c r="A797" s="356" t="s">
        <v>1815</v>
      </c>
      <c r="B797" s="360">
        <v>44987.0</v>
      </c>
      <c r="C797" s="358">
        <v>2.42663E8</v>
      </c>
      <c r="D797" s="358">
        <v>850000.0</v>
      </c>
      <c r="E797" s="358">
        <v>836400.0</v>
      </c>
      <c r="F797" s="358">
        <v>0.0</v>
      </c>
      <c r="G797" s="358">
        <v>0.0</v>
      </c>
      <c r="H797" s="358">
        <v>2.43513E8</v>
      </c>
      <c r="I797" s="358">
        <v>2.434994E8</v>
      </c>
    </row>
    <row r="798" ht="22.5" customHeight="1">
      <c r="A798" s="356" t="s">
        <v>1815</v>
      </c>
      <c r="B798" s="360">
        <v>44988.0</v>
      </c>
      <c r="C798" s="358">
        <v>7.5E7</v>
      </c>
      <c r="D798" s="358">
        <v>9.64E7</v>
      </c>
      <c r="E798" s="358">
        <v>9.48716E7</v>
      </c>
      <c r="F798" s="358">
        <v>5.4282E7</v>
      </c>
      <c r="G798" s="358">
        <v>5000000.0</v>
      </c>
      <c r="H798" s="358">
        <v>2.20682E8</v>
      </c>
      <c r="I798" s="358">
        <v>2.191536E8</v>
      </c>
    </row>
    <row r="799" ht="22.5" customHeight="1">
      <c r="A799" s="356" t="s">
        <v>1815</v>
      </c>
      <c r="B799" s="360">
        <v>44989.0</v>
      </c>
      <c r="C799" s="358">
        <v>2.1505E8</v>
      </c>
      <c r="D799" s="358">
        <v>0.0</v>
      </c>
      <c r="E799" s="358">
        <v>0.0</v>
      </c>
      <c r="F799" s="358">
        <v>6540000.0</v>
      </c>
      <c r="G799" s="358">
        <v>0.0</v>
      </c>
      <c r="H799" s="358">
        <v>2.2159E8</v>
      </c>
      <c r="I799" s="358">
        <v>2.2159E8</v>
      </c>
    </row>
    <row r="800" ht="22.5" customHeight="1">
      <c r="A800" s="356" t="s">
        <v>1815</v>
      </c>
      <c r="B800" s="360">
        <v>44990.0</v>
      </c>
      <c r="C800" s="358">
        <v>1.7718E8</v>
      </c>
      <c r="D800" s="358">
        <v>0.0</v>
      </c>
      <c r="E800" s="358">
        <v>0.0</v>
      </c>
      <c r="F800" s="358">
        <v>500000.0</v>
      </c>
      <c r="G800" s="358">
        <v>0.0</v>
      </c>
      <c r="H800" s="358">
        <v>1.7768E8</v>
      </c>
      <c r="I800" s="358">
        <v>1.7768E8</v>
      </c>
    </row>
    <row r="801" ht="22.5" customHeight="1">
      <c r="A801" s="356" t="s">
        <v>1815</v>
      </c>
      <c r="B801" s="360">
        <v>44991.0</v>
      </c>
      <c r="C801" s="358">
        <v>1.6235E8</v>
      </c>
      <c r="D801" s="358">
        <v>4.5E7</v>
      </c>
      <c r="E801" s="358">
        <v>4.428E7</v>
      </c>
      <c r="F801" s="358">
        <v>1.31718E8</v>
      </c>
      <c r="G801" s="358">
        <v>0.0</v>
      </c>
      <c r="H801" s="358">
        <v>3.39068E8</v>
      </c>
      <c r="I801" s="358">
        <v>3.38348E8</v>
      </c>
    </row>
    <row r="802" ht="22.5" customHeight="1">
      <c r="A802" s="356" t="s">
        <v>1815</v>
      </c>
      <c r="B802" s="360">
        <v>44992.0</v>
      </c>
      <c r="C802" s="358">
        <v>1.36749E8</v>
      </c>
      <c r="D802" s="358">
        <v>1.7099E7</v>
      </c>
      <c r="E802" s="358">
        <v>1.6825416E7</v>
      </c>
      <c r="F802" s="358">
        <v>0.0</v>
      </c>
      <c r="G802" s="358">
        <v>5130000.0</v>
      </c>
      <c r="H802" s="358">
        <v>1.48718E8</v>
      </c>
      <c r="I802" s="358">
        <v>1.48444416E8</v>
      </c>
    </row>
    <row r="803" ht="22.5" customHeight="1">
      <c r="A803" s="356" t="s">
        <v>1815</v>
      </c>
      <c r="B803" s="360">
        <v>44993.0</v>
      </c>
      <c r="C803" s="358">
        <v>2.11235E8</v>
      </c>
      <c r="D803" s="358">
        <v>0.0</v>
      </c>
      <c r="E803" s="358">
        <v>0.0</v>
      </c>
      <c r="F803" s="358">
        <v>350000.0</v>
      </c>
      <c r="G803" s="358">
        <v>350000.0</v>
      </c>
      <c r="H803" s="358">
        <v>2.11235E8</v>
      </c>
      <c r="I803" s="358">
        <v>2.11235E8</v>
      </c>
    </row>
    <row r="804" ht="22.5" customHeight="1">
      <c r="A804" s="356" t="s">
        <v>1815</v>
      </c>
      <c r="B804" s="360">
        <v>44994.0</v>
      </c>
      <c r="C804" s="358">
        <v>8700000.0</v>
      </c>
      <c r="D804" s="358">
        <v>1.8E7</v>
      </c>
      <c r="E804" s="358">
        <v>1.7712E7</v>
      </c>
      <c r="F804" s="358">
        <v>3400000.0</v>
      </c>
      <c r="G804" s="358">
        <v>0.0</v>
      </c>
      <c r="H804" s="358">
        <v>3.01E7</v>
      </c>
      <c r="I804" s="358">
        <v>2.9812E7</v>
      </c>
    </row>
    <row r="805" ht="22.5" customHeight="1">
      <c r="A805" s="356" t="s">
        <v>1815</v>
      </c>
      <c r="B805" s="360">
        <v>44995.0</v>
      </c>
      <c r="C805" s="358">
        <v>8.0274E7</v>
      </c>
      <c r="D805" s="358">
        <v>2500000.0</v>
      </c>
      <c r="E805" s="358">
        <v>2485000.0</v>
      </c>
      <c r="F805" s="358">
        <v>4500000.0</v>
      </c>
      <c r="G805" s="358">
        <v>0.0</v>
      </c>
      <c r="H805" s="358">
        <v>8.7274E7</v>
      </c>
      <c r="I805" s="358">
        <v>8.7259E7</v>
      </c>
    </row>
    <row r="806" ht="22.5" customHeight="1">
      <c r="A806" s="356" t="s">
        <v>1815</v>
      </c>
      <c r="B806" s="360">
        <v>44996.0</v>
      </c>
      <c r="C806" s="358">
        <v>3.48E7</v>
      </c>
      <c r="D806" s="358">
        <v>1.0382E7</v>
      </c>
      <c r="E806" s="358">
        <v>1.0215888E7</v>
      </c>
      <c r="F806" s="358">
        <v>1.233E8</v>
      </c>
      <c r="G806" s="358">
        <v>0.0</v>
      </c>
      <c r="H806" s="358">
        <v>1.68482E8</v>
      </c>
      <c r="I806" s="358">
        <v>1.68315888E8</v>
      </c>
    </row>
    <row r="807" ht="22.5" customHeight="1">
      <c r="A807" s="356" t="s">
        <v>1815</v>
      </c>
      <c r="B807" s="360">
        <v>44997.0</v>
      </c>
      <c r="C807" s="358">
        <v>1588000.0</v>
      </c>
      <c r="D807" s="358">
        <v>1.2E7</v>
      </c>
      <c r="E807" s="358">
        <v>1.1808E7</v>
      </c>
      <c r="F807" s="358">
        <v>2.71E7</v>
      </c>
      <c r="G807" s="358">
        <v>0.0</v>
      </c>
      <c r="H807" s="358">
        <v>4.0688E7</v>
      </c>
      <c r="I807" s="358">
        <v>4.0496E7</v>
      </c>
    </row>
    <row r="808" ht="22.5" customHeight="1">
      <c r="A808" s="356" t="s">
        <v>1815</v>
      </c>
      <c r="B808" s="360">
        <v>44998.0</v>
      </c>
      <c r="C808" s="358">
        <v>5.62E7</v>
      </c>
      <c r="D808" s="358">
        <v>1.5035E8</v>
      </c>
      <c r="E808" s="358">
        <v>1.479479E8</v>
      </c>
      <c r="F808" s="358">
        <v>2.2E7</v>
      </c>
      <c r="G808" s="358">
        <v>0.0</v>
      </c>
      <c r="H808" s="358">
        <v>2.2855E8</v>
      </c>
      <c r="I808" s="358">
        <v>2.261479E8</v>
      </c>
    </row>
    <row r="809" ht="22.5" customHeight="1">
      <c r="A809" s="356" t="s">
        <v>1815</v>
      </c>
      <c r="B809" s="360">
        <v>44999.0</v>
      </c>
      <c r="C809" s="358">
        <v>5.24E7</v>
      </c>
      <c r="D809" s="358">
        <v>0.0</v>
      </c>
      <c r="E809" s="358">
        <v>0.0</v>
      </c>
      <c r="F809" s="358">
        <v>1000000.0</v>
      </c>
      <c r="G809" s="358">
        <v>0.0</v>
      </c>
      <c r="H809" s="358">
        <v>5.34E7</v>
      </c>
      <c r="I809" s="358">
        <v>5.34E7</v>
      </c>
    </row>
    <row r="810" ht="22.5" customHeight="1">
      <c r="A810" s="356" t="s">
        <v>1815</v>
      </c>
      <c r="B810" s="360">
        <v>45000.0</v>
      </c>
      <c r="C810" s="358">
        <v>2.7E7</v>
      </c>
      <c r="D810" s="358">
        <v>6150000.0</v>
      </c>
      <c r="E810" s="358">
        <v>6060000.0</v>
      </c>
      <c r="F810" s="358">
        <v>4.55E7</v>
      </c>
      <c r="G810" s="358">
        <v>0.0</v>
      </c>
      <c r="H810" s="358">
        <v>7.865E7</v>
      </c>
      <c r="I810" s="358">
        <v>7.856E7</v>
      </c>
    </row>
    <row r="811" ht="22.5" customHeight="1">
      <c r="A811" s="356" t="s">
        <v>1815</v>
      </c>
      <c r="B811" s="360">
        <v>45001.0</v>
      </c>
      <c r="C811" s="358">
        <v>0.0</v>
      </c>
      <c r="D811" s="358">
        <v>4.765E7</v>
      </c>
      <c r="E811" s="358">
        <v>4.68876E7</v>
      </c>
      <c r="F811" s="358">
        <v>0.0</v>
      </c>
      <c r="G811" s="358">
        <v>0.0</v>
      </c>
      <c r="H811" s="358">
        <v>4.765E7</v>
      </c>
      <c r="I811" s="358">
        <v>4.68876E7</v>
      </c>
    </row>
    <row r="812" ht="22.5" customHeight="1">
      <c r="A812" s="356" t="s">
        <v>1815</v>
      </c>
      <c r="B812" s="360">
        <v>45002.0</v>
      </c>
      <c r="C812" s="358">
        <v>6.8773E7</v>
      </c>
      <c r="D812" s="358">
        <v>1.14115E7</v>
      </c>
      <c r="E812" s="358">
        <v>1.1228916E7</v>
      </c>
      <c r="F812" s="358">
        <v>1.42E7</v>
      </c>
      <c r="G812" s="358">
        <v>0.0</v>
      </c>
      <c r="H812" s="358">
        <v>9.43845E7</v>
      </c>
      <c r="I812" s="358">
        <v>9.4201916E7</v>
      </c>
    </row>
    <row r="813" ht="22.5" customHeight="1">
      <c r="A813" s="356" t="s">
        <v>1815</v>
      </c>
      <c r="B813" s="360">
        <v>45003.0</v>
      </c>
      <c r="C813" s="358">
        <v>4.7608E7</v>
      </c>
      <c r="D813" s="358">
        <v>5.1775E7</v>
      </c>
      <c r="E813" s="358">
        <v>5.09054E7</v>
      </c>
      <c r="F813" s="358">
        <v>4.255E7</v>
      </c>
      <c r="G813" s="358">
        <v>0.0</v>
      </c>
      <c r="H813" s="358">
        <v>1.41933E8</v>
      </c>
      <c r="I813" s="358">
        <v>1.410634E8</v>
      </c>
    </row>
    <row r="814" ht="22.5" customHeight="1">
      <c r="A814" s="356" t="s">
        <v>1815</v>
      </c>
      <c r="B814" s="360">
        <v>45004.0</v>
      </c>
      <c r="C814" s="358">
        <v>1.3604E7</v>
      </c>
      <c r="D814" s="358">
        <v>2.345E7</v>
      </c>
      <c r="E814" s="358">
        <v>2.32448E7</v>
      </c>
      <c r="F814" s="358">
        <v>2.65E7</v>
      </c>
      <c r="G814" s="358">
        <v>0.0</v>
      </c>
      <c r="H814" s="358">
        <v>6.3554E7</v>
      </c>
      <c r="I814" s="358">
        <v>6.33488E7</v>
      </c>
    </row>
    <row r="815" ht="22.5" customHeight="1">
      <c r="A815" s="356" t="s">
        <v>1815</v>
      </c>
      <c r="B815" s="360">
        <v>45005.0</v>
      </c>
      <c r="C815" s="358">
        <v>1.0386E8</v>
      </c>
      <c r="D815" s="358">
        <v>1.55E8</v>
      </c>
      <c r="E815" s="358">
        <v>1.52945E8</v>
      </c>
      <c r="F815" s="358">
        <v>4.232E7</v>
      </c>
      <c r="G815" s="358">
        <v>0.0</v>
      </c>
      <c r="H815" s="358">
        <v>3.0118E8</v>
      </c>
      <c r="I815" s="358">
        <v>2.99125E8</v>
      </c>
    </row>
    <row r="816" ht="22.5" customHeight="1">
      <c r="A816" s="356" t="s">
        <v>1815</v>
      </c>
      <c r="B816" s="360">
        <v>45006.0</v>
      </c>
      <c r="C816" s="358">
        <v>7069500.0</v>
      </c>
      <c r="D816" s="358">
        <v>8.2888E7</v>
      </c>
      <c r="E816" s="358">
        <v>8.1944822E7</v>
      </c>
      <c r="F816" s="358">
        <v>1.6445E8</v>
      </c>
      <c r="G816" s="358">
        <v>0.0</v>
      </c>
      <c r="H816" s="358">
        <v>2.544075E8</v>
      </c>
      <c r="I816" s="358">
        <v>2.53464322E8</v>
      </c>
    </row>
    <row r="817" ht="22.5" customHeight="1">
      <c r="A817" s="356" t="s">
        <v>1815</v>
      </c>
      <c r="B817" s="360">
        <v>45007.0</v>
      </c>
      <c r="C817" s="358">
        <v>1.34775E7</v>
      </c>
      <c r="D817" s="358">
        <v>350000.0</v>
      </c>
      <c r="E817" s="358">
        <v>344400.0</v>
      </c>
      <c r="F817" s="358">
        <v>2.106E8</v>
      </c>
      <c r="G817" s="358">
        <v>0.0</v>
      </c>
      <c r="H817" s="358">
        <v>2.244275E8</v>
      </c>
      <c r="I817" s="358">
        <v>2.244219E8</v>
      </c>
    </row>
    <row r="818" ht="22.5" customHeight="1">
      <c r="A818" s="356" t="s">
        <v>1815</v>
      </c>
      <c r="B818" s="360">
        <v>45008.0</v>
      </c>
      <c r="C818" s="358">
        <v>6.89E7</v>
      </c>
      <c r="D818" s="358">
        <v>1.29213E8</v>
      </c>
      <c r="E818" s="358">
        <v>1.27324792E8</v>
      </c>
      <c r="F818" s="358">
        <v>5.775E7</v>
      </c>
      <c r="G818" s="358">
        <v>0.0</v>
      </c>
      <c r="H818" s="358">
        <v>2.55863E8</v>
      </c>
      <c r="I818" s="358">
        <v>2.53974792E8</v>
      </c>
    </row>
    <row r="819" ht="22.5" customHeight="1">
      <c r="A819" s="356" t="s">
        <v>1815</v>
      </c>
      <c r="B819" s="360">
        <v>45009.0</v>
      </c>
      <c r="C819" s="358">
        <v>3.52E7</v>
      </c>
      <c r="D819" s="358">
        <v>9.1E7</v>
      </c>
      <c r="E819" s="358">
        <v>8.9544E7</v>
      </c>
      <c r="F819" s="358">
        <v>7.0869E7</v>
      </c>
      <c r="G819" s="358">
        <v>0.0</v>
      </c>
      <c r="H819" s="358">
        <v>1.97069E8</v>
      </c>
      <c r="I819" s="358">
        <v>1.95613E8</v>
      </c>
    </row>
    <row r="820" ht="22.5" customHeight="1">
      <c r="A820" s="356" t="s">
        <v>1815</v>
      </c>
      <c r="B820" s="360">
        <v>45010.0</v>
      </c>
      <c r="C820" s="358">
        <v>350000.0</v>
      </c>
      <c r="D820" s="358">
        <v>1.32E7</v>
      </c>
      <c r="E820" s="358">
        <v>1.29888E7</v>
      </c>
      <c r="F820" s="358">
        <v>1.04922E8</v>
      </c>
      <c r="G820" s="358">
        <v>0.0</v>
      </c>
      <c r="H820" s="358">
        <v>1.18472E8</v>
      </c>
      <c r="I820" s="358">
        <v>1.182608E8</v>
      </c>
    </row>
    <row r="821" ht="22.5" customHeight="1">
      <c r="A821" s="356" t="s">
        <v>1815</v>
      </c>
      <c r="B821" s="360">
        <v>45011.0</v>
      </c>
      <c r="C821" s="358">
        <v>3.255E7</v>
      </c>
      <c r="D821" s="358">
        <v>0.0</v>
      </c>
      <c r="E821" s="358">
        <v>0.0</v>
      </c>
      <c r="F821" s="358">
        <v>1.51E7</v>
      </c>
      <c r="G821" s="358">
        <v>4.5E7</v>
      </c>
      <c r="H821" s="358">
        <v>2650000.0</v>
      </c>
      <c r="I821" s="358">
        <v>2650000.0</v>
      </c>
    </row>
    <row r="822" ht="22.5" customHeight="1">
      <c r="A822" s="356" t="s">
        <v>1815</v>
      </c>
      <c r="B822" s="360">
        <v>45012.0</v>
      </c>
      <c r="C822" s="358">
        <v>8.336E7</v>
      </c>
      <c r="D822" s="358">
        <v>5.07E7</v>
      </c>
      <c r="E822" s="358">
        <v>4.9888E7</v>
      </c>
      <c r="F822" s="358">
        <v>3.42E7</v>
      </c>
      <c r="G822" s="358">
        <v>0.0</v>
      </c>
      <c r="H822" s="358">
        <v>1.6826E8</v>
      </c>
      <c r="I822" s="358">
        <v>1.67448E8</v>
      </c>
    </row>
    <row r="823" ht="22.5" customHeight="1">
      <c r="A823" s="356" t="s">
        <v>1815</v>
      </c>
      <c r="B823" s="360">
        <v>45013.0</v>
      </c>
      <c r="C823" s="358">
        <v>7.355E7</v>
      </c>
      <c r="D823" s="358">
        <v>1.0E7</v>
      </c>
      <c r="E823" s="358">
        <v>9840000.0</v>
      </c>
      <c r="F823" s="358">
        <v>1.0035E8</v>
      </c>
      <c r="G823" s="358">
        <v>0.0</v>
      </c>
      <c r="H823" s="358">
        <v>1.839E8</v>
      </c>
      <c r="I823" s="358">
        <v>1.8374E8</v>
      </c>
    </row>
    <row r="824" ht="22.5" customHeight="1">
      <c r="A824" s="356" t="s">
        <v>1815</v>
      </c>
      <c r="B824" s="360">
        <v>45014.0</v>
      </c>
      <c r="C824" s="358">
        <v>2.74E7</v>
      </c>
      <c r="D824" s="358">
        <v>0.0</v>
      </c>
      <c r="E824" s="358">
        <v>0.0</v>
      </c>
      <c r="F824" s="358">
        <v>2.394E7</v>
      </c>
      <c r="G824" s="358">
        <v>0.0</v>
      </c>
      <c r="H824" s="358">
        <v>5.134E7</v>
      </c>
      <c r="I824" s="358">
        <v>5.134E7</v>
      </c>
    </row>
    <row r="825" ht="22.5" customHeight="1">
      <c r="A825" s="356" t="s">
        <v>1815</v>
      </c>
      <c r="B825" s="360">
        <v>45015.0</v>
      </c>
      <c r="C825" s="358">
        <v>4.186E7</v>
      </c>
      <c r="D825" s="358">
        <v>1.0892E7</v>
      </c>
      <c r="E825" s="358">
        <v>1.0717728E7</v>
      </c>
      <c r="F825" s="358">
        <v>0.0</v>
      </c>
      <c r="G825" s="358">
        <v>0.0</v>
      </c>
      <c r="H825" s="358">
        <v>5.2752E7</v>
      </c>
      <c r="I825" s="358">
        <v>5.2577728E7</v>
      </c>
    </row>
    <row r="826" ht="22.5" customHeight="1">
      <c r="A826" s="356" t="s">
        <v>1815</v>
      </c>
      <c r="B826" s="360">
        <v>45016.0</v>
      </c>
      <c r="C826" s="358">
        <v>6.0E7</v>
      </c>
      <c r="D826" s="361"/>
      <c r="E826" s="361"/>
      <c r="F826" s="361"/>
      <c r="G826" s="361"/>
      <c r="H826" s="358">
        <v>6.0E7</v>
      </c>
      <c r="I826" s="358">
        <v>6.0E7</v>
      </c>
    </row>
    <row r="827" ht="22.5" customHeight="1">
      <c r="A827" s="356" t="s">
        <v>1815</v>
      </c>
      <c r="B827" s="360">
        <v>45016.0</v>
      </c>
      <c r="C827" s="358">
        <v>0.0</v>
      </c>
      <c r="D827" s="358">
        <v>4.09E7</v>
      </c>
      <c r="E827" s="358">
        <v>3.99306E7</v>
      </c>
      <c r="F827" s="358">
        <v>2.6384E7</v>
      </c>
      <c r="G827" s="358">
        <v>0.0</v>
      </c>
      <c r="H827" s="358">
        <v>6.7284E7</v>
      </c>
      <c r="I827" s="358">
        <v>6.63146E7</v>
      </c>
    </row>
    <row r="828" ht="22.5" customHeight="1">
      <c r="A828" s="356" t="s">
        <v>1818</v>
      </c>
      <c r="B828" s="360">
        <v>45017.0</v>
      </c>
      <c r="C828" s="358">
        <v>8.0171E7</v>
      </c>
      <c r="D828" s="358">
        <v>2850000.0</v>
      </c>
      <c r="E828" s="358">
        <v>2819400.0</v>
      </c>
      <c r="F828" s="358">
        <v>0.0</v>
      </c>
      <c r="G828" s="358">
        <v>0.0</v>
      </c>
      <c r="H828" s="358">
        <v>8.3021E7</v>
      </c>
      <c r="I828" s="358">
        <v>8.29904E7</v>
      </c>
    </row>
    <row r="829" ht="22.5" customHeight="1">
      <c r="A829" s="356" t="s">
        <v>1818</v>
      </c>
      <c r="B829" s="360">
        <v>45018.0</v>
      </c>
      <c r="C829" s="358">
        <v>8750000.0</v>
      </c>
      <c r="D829" s="358">
        <v>3.38E7</v>
      </c>
      <c r="E829" s="358">
        <v>3.3548533E7</v>
      </c>
      <c r="F829" s="358">
        <v>1.0306E7</v>
      </c>
      <c r="G829" s="358">
        <v>0.0</v>
      </c>
      <c r="H829" s="358">
        <v>5.2856E7</v>
      </c>
      <c r="I829" s="358">
        <v>5.2604533E7</v>
      </c>
    </row>
    <row r="830" ht="22.5" customHeight="1">
      <c r="A830" s="356" t="s">
        <v>1818</v>
      </c>
      <c r="B830" s="360">
        <v>45019.0</v>
      </c>
      <c r="C830" s="358">
        <v>1.0469E8</v>
      </c>
      <c r="D830" s="358">
        <v>500000.0</v>
      </c>
      <c r="E830" s="358">
        <v>492000.0</v>
      </c>
      <c r="F830" s="358">
        <v>5.5632E7</v>
      </c>
      <c r="G830" s="358">
        <v>0.0</v>
      </c>
      <c r="H830" s="358">
        <v>1.60822E8</v>
      </c>
      <c r="I830" s="358">
        <v>1.60814E8</v>
      </c>
    </row>
    <row r="831" ht="22.5" customHeight="1">
      <c r="A831" s="356" t="s">
        <v>1818</v>
      </c>
      <c r="B831" s="360">
        <v>45020.0</v>
      </c>
      <c r="C831" s="358">
        <v>3100000.0</v>
      </c>
      <c r="D831" s="358">
        <v>1.99E7</v>
      </c>
      <c r="E831" s="358">
        <v>1.95816E7</v>
      </c>
      <c r="F831" s="358">
        <v>1.939E7</v>
      </c>
      <c r="G831" s="358">
        <v>9000000.0</v>
      </c>
      <c r="H831" s="358">
        <v>3.339E7</v>
      </c>
      <c r="I831" s="358">
        <v>3.30716E7</v>
      </c>
    </row>
    <row r="832" ht="22.5" customHeight="1">
      <c r="A832" s="356" t="s">
        <v>1818</v>
      </c>
      <c r="B832" s="360">
        <v>45021.0</v>
      </c>
      <c r="C832" s="358">
        <v>1.38E8</v>
      </c>
      <c r="D832" s="358">
        <v>0.0</v>
      </c>
      <c r="E832" s="358">
        <v>0.0</v>
      </c>
      <c r="F832" s="358">
        <v>1.3637E7</v>
      </c>
      <c r="G832" s="358">
        <v>0.0</v>
      </c>
      <c r="H832" s="358">
        <v>1.51637E8</v>
      </c>
      <c r="I832" s="358">
        <v>1.51637E8</v>
      </c>
    </row>
    <row r="833" ht="22.5" customHeight="1">
      <c r="A833" s="356" t="s">
        <v>1818</v>
      </c>
      <c r="B833" s="360">
        <v>45022.0</v>
      </c>
      <c r="C833" s="358">
        <v>0.0</v>
      </c>
      <c r="D833" s="358">
        <v>1.725E7</v>
      </c>
      <c r="E833" s="358">
        <v>1.71465E7</v>
      </c>
      <c r="F833" s="358">
        <v>5000000.0</v>
      </c>
      <c r="G833" s="358">
        <v>0.0</v>
      </c>
      <c r="H833" s="358">
        <v>2.225E7</v>
      </c>
      <c r="I833" s="358">
        <v>2.21465E7</v>
      </c>
    </row>
    <row r="834" ht="22.5" customHeight="1">
      <c r="A834" s="356" t="s">
        <v>1818</v>
      </c>
      <c r="B834" s="360">
        <v>45023.0</v>
      </c>
      <c r="C834" s="358">
        <v>2.3345E7</v>
      </c>
      <c r="D834" s="358">
        <v>350000.0</v>
      </c>
      <c r="E834" s="358">
        <v>344400.0</v>
      </c>
      <c r="F834" s="358">
        <v>1.33186E8</v>
      </c>
      <c r="G834" s="358">
        <v>2735000.0</v>
      </c>
      <c r="H834" s="358">
        <v>1.54146E8</v>
      </c>
      <c r="I834" s="358">
        <v>1.541404E8</v>
      </c>
    </row>
    <row r="835" ht="22.5" customHeight="1">
      <c r="A835" s="356" t="s">
        <v>1818</v>
      </c>
      <c r="B835" s="360">
        <v>45024.0</v>
      </c>
      <c r="C835" s="358">
        <v>2050000.0</v>
      </c>
      <c r="D835" s="358">
        <v>0.0</v>
      </c>
      <c r="E835" s="358">
        <v>0.0</v>
      </c>
      <c r="F835" s="358">
        <v>5300000.0</v>
      </c>
      <c r="G835" s="358">
        <v>0.0</v>
      </c>
      <c r="H835" s="358">
        <v>7350000.0</v>
      </c>
      <c r="I835" s="358">
        <v>7350000.0</v>
      </c>
    </row>
    <row r="836" ht="22.5" customHeight="1">
      <c r="A836" s="356" t="s">
        <v>1818</v>
      </c>
      <c r="B836" s="360">
        <v>45025.0</v>
      </c>
      <c r="C836" s="358">
        <v>8350000.0</v>
      </c>
      <c r="D836" s="358">
        <v>1.826E7</v>
      </c>
      <c r="E836" s="358">
        <v>1.796784E7</v>
      </c>
      <c r="F836" s="358">
        <v>850000.0</v>
      </c>
      <c r="G836" s="358">
        <v>0.0</v>
      </c>
      <c r="H836" s="358">
        <v>2.746E7</v>
      </c>
      <c r="I836" s="358">
        <v>2.716784E7</v>
      </c>
    </row>
    <row r="837" ht="22.5" customHeight="1">
      <c r="A837" s="356" t="s">
        <v>1818</v>
      </c>
      <c r="B837" s="360">
        <v>45026.0</v>
      </c>
      <c r="C837" s="358">
        <v>5000000.0</v>
      </c>
      <c r="D837" s="358">
        <v>700000.0</v>
      </c>
      <c r="E837" s="358">
        <v>688899.0</v>
      </c>
      <c r="F837" s="358">
        <v>3.004E7</v>
      </c>
      <c r="G837" s="358">
        <v>0.0</v>
      </c>
      <c r="H837" s="358">
        <v>3.574E7</v>
      </c>
      <c r="I837" s="358">
        <v>3.5728899E7</v>
      </c>
    </row>
    <row r="838" ht="22.5" customHeight="1">
      <c r="A838" s="356" t="s">
        <v>1818</v>
      </c>
      <c r="B838" s="360">
        <v>45027.0</v>
      </c>
      <c r="C838" s="358">
        <v>1.5E7</v>
      </c>
      <c r="D838" s="358">
        <v>1.0E7</v>
      </c>
      <c r="E838" s="358">
        <v>9945000.0</v>
      </c>
      <c r="F838" s="358">
        <v>0.0</v>
      </c>
      <c r="G838" s="358">
        <v>0.0</v>
      </c>
      <c r="H838" s="358">
        <v>2.5E7</v>
      </c>
      <c r="I838" s="358">
        <v>2.4945E7</v>
      </c>
    </row>
    <row r="839" ht="22.5" customHeight="1">
      <c r="A839" s="356" t="s">
        <v>1818</v>
      </c>
      <c r="B839" s="360">
        <v>45028.0</v>
      </c>
      <c r="C839" s="358">
        <v>1.11292E8</v>
      </c>
      <c r="D839" s="358">
        <v>0.0</v>
      </c>
      <c r="E839" s="358">
        <v>0.0</v>
      </c>
      <c r="F839" s="358">
        <v>1.0E7</v>
      </c>
      <c r="G839" s="358">
        <v>0.0</v>
      </c>
      <c r="H839" s="358">
        <v>1.21292E8</v>
      </c>
      <c r="I839" s="358">
        <v>1.21292E8</v>
      </c>
    </row>
    <row r="840" ht="22.5" customHeight="1">
      <c r="A840" s="356" t="s">
        <v>1818</v>
      </c>
      <c r="B840" s="360">
        <v>45029.0</v>
      </c>
      <c r="C840" s="358">
        <v>3.1703E7</v>
      </c>
      <c r="D840" s="358">
        <v>5000000.0</v>
      </c>
      <c r="E840" s="358">
        <v>4960000.0</v>
      </c>
      <c r="F840" s="358">
        <v>1.5E7</v>
      </c>
      <c r="G840" s="358">
        <v>0.0</v>
      </c>
      <c r="H840" s="358">
        <v>5.1703E7</v>
      </c>
      <c r="I840" s="358">
        <v>5.1663E7</v>
      </c>
    </row>
    <row r="841" ht="22.5" customHeight="1">
      <c r="A841" s="356" t="s">
        <v>1818</v>
      </c>
      <c r="B841" s="360">
        <v>45030.0</v>
      </c>
      <c r="C841" s="358">
        <v>0.0</v>
      </c>
      <c r="D841" s="358">
        <v>5.303E7</v>
      </c>
      <c r="E841" s="358">
        <v>5.336232E7</v>
      </c>
      <c r="F841" s="358">
        <v>3.53845E7</v>
      </c>
      <c r="G841" s="358">
        <v>0.0</v>
      </c>
      <c r="H841" s="358">
        <v>8.84145E7</v>
      </c>
      <c r="I841" s="358">
        <v>8.874682E7</v>
      </c>
    </row>
    <row r="842" ht="22.5" customHeight="1">
      <c r="A842" s="356" t="s">
        <v>1818</v>
      </c>
      <c r="B842" s="360">
        <v>45031.0</v>
      </c>
      <c r="C842" s="358">
        <v>1.8E7</v>
      </c>
      <c r="D842" s="358">
        <v>0.0</v>
      </c>
      <c r="E842" s="358">
        <v>0.0</v>
      </c>
      <c r="F842" s="358">
        <v>2.52E7</v>
      </c>
      <c r="G842" s="358">
        <v>0.0</v>
      </c>
      <c r="H842" s="358">
        <v>4.32E7</v>
      </c>
      <c r="I842" s="358">
        <v>4.32E7</v>
      </c>
    </row>
    <row r="843" ht="22.5" customHeight="1">
      <c r="A843" s="356" t="s">
        <v>1818</v>
      </c>
      <c r="B843" s="360">
        <v>45032.0</v>
      </c>
      <c r="C843" s="358">
        <v>2.2E7</v>
      </c>
      <c r="D843" s="358">
        <v>350000.0</v>
      </c>
      <c r="E843" s="358">
        <v>344400.0</v>
      </c>
      <c r="F843" s="358">
        <v>3.3416E7</v>
      </c>
      <c r="G843" s="358">
        <v>0.0</v>
      </c>
      <c r="H843" s="358">
        <v>5.5766E7</v>
      </c>
      <c r="I843" s="358">
        <v>5.57604E7</v>
      </c>
    </row>
    <row r="844" ht="22.5" customHeight="1">
      <c r="A844" s="356" t="s">
        <v>1818</v>
      </c>
      <c r="B844" s="360">
        <v>45033.0</v>
      </c>
      <c r="C844" s="358">
        <v>7.9395E7</v>
      </c>
      <c r="D844" s="358">
        <v>2500000.0</v>
      </c>
      <c r="E844" s="358">
        <v>2460000.0</v>
      </c>
      <c r="F844" s="358">
        <v>3.6809E7</v>
      </c>
      <c r="G844" s="358">
        <v>0.0</v>
      </c>
      <c r="H844" s="358">
        <v>1.18704E8</v>
      </c>
      <c r="I844" s="358">
        <v>1.18664E8</v>
      </c>
    </row>
    <row r="845" ht="22.5" customHeight="1">
      <c r="A845" s="356" t="s">
        <v>1818</v>
      </c>
      <c r="B845" s="360">
        <v>45034.0</v>
      </c>
      <c r="C845" s="358">
        <v>1.231E8</v>
      </c>
      <c r="D845" s="358">
        <v>6.5E7</v>
      </c>
      <c r="E845" s="358">
        <v>6.38E7</v>
      </c>
      <c r="F845" s="358">
        <v>9.845E7</v>
      </c>
      <c r="G845" s="358">
        <v>0.0</v>
      </c>
      <c r="H845" s="358">
        <v>2.8655E8</v>
      </c>
      <c r="I845" s="358">
        <v>2.8535E8</v>
      </c>
    </row>
    <row r="846" ht="22.5" customHeight="1">
      <c r="A846" s="356" t="s">
        <v>1818</v>
      </c>
      <c r="B846" s="360">
        <v>45035.0</v>
      </c>
      <c r="C846" s="358">
        <v>2.4023E7</v>
      </c>
      <c r="D846" s="358">
        <v>0.0</v>
      </c>
      <c r="E846" s="358">
        <v>0.0</v>
      </c>
      <c r="F846" s="358">
        <v>2.4E7</v>
      </c>
      <c r="G846" s="358">
        <v>0.0</v>
      </c>
      <c r="H846" s="358">
        <v>4.8023E7</v>
      </c>
      <c r="I846" s="358">
        <v>4.8023E7</v>
      </c>
    </row>
    <row r="847" ht="22.5" customHeight="1">
      <c r="A847" s="356" t="s">
        <v>1818</v>
      </c>
      <c r="B847" s="360">
        <v>45036.0</v>
      </c>
      <c r="C847" s="358">
        <v>2531000.0</v>
      </c>
      <c r="D847" s="358">
        <v>6200000.0</v>
      </c>
      <c r="E847" s="358">
        <v>6100800.0</v>
      </c>
      <c r="F847" s="358">
        <v>500000.0</v>
      </c>
      <c r="G847" s="358">
        <v>0.0</v>
      </c>
      <c r="H847" s="358">
        <v>9231000.0</v>
      </c>
      <c r="I847" s="358">
        <v>9131800.0</v>
      </c>
    </row>
    <row r="848" ht="22.5" customHeight="1">
      <c r="A848" s="356" t="s">
        <v>1818</v>
      </c>
      <c r="B848" s="360">
        <v>45037.0</v>
      </c>
      <c r="C848" s="358">
        <v>1.10149E8</v>
      </c>
      <c r="D848" s="358">
        <v>350000.0</v>
      </c>
      <c r="E848" s="358">
        <v>343500.0</v>
      </c>
      <c r="F848" s="358">
        <v>1000000.0</v>
      </c>
      <c r="G848" s="358">
        <v>0.0</v>
      </c>
      <c r="H848" s="358">
        <v>1.11499E8</v>
      </c>
      <c r="I848" s="358">
        <v>1.114925E8</v>
      </c>
    </row>
    <row r="849" ht="22.5" customHeight="1">
      <c r="A849" s="356" t="s">
        <v>1818</v>
      </c>
      <c r="B849" s="360">
        <v>45038.0</v>
      </c>
      <c r="C849" s="358">
        <v>4.0443E7</v>
      </c>
      <c r="D849" s="358">
        <v>7.435E7</v>
      </c>
      <c r="E849" s="358">
        <v>7.316E7</v>
      </c>
      <c r="F849" s="358">
        <v>8.00285E7</v>
      </c>
      <c r="G849" s="358">
        <v>2522000.0</v>
      </c>
      <c r="H849" s="358">
        <v>1.922995E8</v>
      </c>
      <c r="I849" s="358">
        <v>1.911095E8</v>
      </c>
    </row>
    <row r="850" ht="22.5" customHeight="1">
      <c r="A850" s="356" t="s">
        <v>1818</v>
      </c>
      <c r="B850" s="360">
        <v>45039.0</v>
      </c>
      <c r="C850" s="358">
        <v>3.655E7</v>
      </c>
      <c r="D850" s="358">
        <v>1500000.0</v>
      </c>
      <c r="E850" s="358">
        <v>1491000.0</v>
      </c>
      <c r="F850" s="358">
        <v>5000000.0</v>
      </c>
      <c r="G850" s="358">
        <v>0.0</v>
      </c>
      <c r="H850" s="358">
        <v>4.305E7</v>
      </c>
      <c r="I850" s="358">
        <v>4.3041E7</v>
      </c>
    </row>
    <row r="851" ht="22.5" customHeight="1">
      <c r="A851" s="356" t="s">
        <v>1818</v>
      </c>
      <c r="B851" s="360">
        <v>45040.0</v>
      </c>
      <c r="C851" s="358">
        <v>1.43616E8</v>
      </c>
      <c r="D851" s="358">
        <v>0.0</v>
      </c>
      <c r="E851" s="358">
        <v>0.0</v>
      </c>
      <c r="F851" s="358">
        <v>2.4E7</v>
      </c>
      <c r="G851" s="358">
        <v>0.0</v>
      </c>
      <c r="H851" s="358">
        <v>1.67616E8</v>
      </c>
      <c r="I851" s="358">
        <v>1.67616E8</v>
      </c>
    </row>
    <row r="852" ht="22.5" customHeight="1">
      <c r="A852" s="356" t="s">
        <v>1818</v>
      </c>
      <c r="B852" s="360">
        <v>45041.0</v>
      </c>
      <c r="C852" s="358">
        <v>1.8E8</v>
      </c>
      <c r="D852" s="358">
        <v>6.5639E7</v>
      </c>
      <c r="E852" s="358">
        <v>6.4587E7</v>
      </c>
      <c r="F852" s="358">
        <v>6.4025E7</v>
      </c>
      <c r="G852" s="358">
        <v>0.0</v>
      </c>
      <c r="H852" s="358">
        <v>3.09664E8</v>
      </c>
      <c r="I852" s="358">
        <v>3.08612E8</v>
      </c>
    </row>
    <row r="853" ht="22.5" customHeight="1">
      <c r="A853" s="356" t="s">
        <v>1818</v>
      </c>
      <c r="B853" s="360">
        <v>45042.0</v>
      </c>
      <c r="C853" s="358">
        <v>0.0</v>
      </c>
      <c r="D853" s="358">
        <v>350000.0</v>
      </c>
      <c r="E853" s="358">
        <v>344401.0</v>
      </c>
      <c r="F853" s="358">
        <v>1.73865E7</v>
      </c>
      <c r="G853" s="358">
        <v>0.0</v>
      </c>
      <c r="H853" s="358">
        <v>1.77365E7</v>
      </c>
      <c r="I853" s="358">
        <v>1.7730901E7</v>
      </c>
    </row>
    <row r="854" ht="22.5" customHeight="1">
      <c r="A854" s="356" t="s">
        <v>1818</v>
      </c>
      <c r="B854" s="360">
        <v>45043.0</v>
      </c>
      <c r="C854" s="358">
        <v>350000.0</v>
      </c>
      <c r="D854" s="358">
        <v>6.544E7</v>
      </c>
      <c r="E854" s="358">
        <v>6.437746E7</v>
      </c>
      <c r="F854" s="358">
        <v>1.2559E8</v>
      </c>
      <c r="G854" s="358">
        <v>0.0</v>
      </c>
      <c r="H854" s="358">
        <v>1.9138E8</v>
      </c>
      <c r="I854" s="358">
        <v>1.9031746E8</v>
      </c>
    </row>
    <row r="855" ht="22.5" customHeight="1">
      <c r="A855" s="356" t="s">
        <v>1818</v>
      </c>
      <c r="B855" s="360">
        <v>45044.0</v>
      </c>
      <c r="C855" s="358">
        <v>6000000.0</v>
      </c>
      <c r="D855" s="358">
        <v>0.0</v>
      </c>
      <c r="E855" s="358">
        <v>0.0</v>
      </c>
      <c r="F855" s="358">
        <v>1.1E7</v>
      </c>
      <c r="G855" s="358">
        <v>0.0</v>
      </c>
      <c r="H855" s="358">
        <v>1.7E7</v>
      </c>
      <c r="I855" s="358">
        <v>1.7E7</v>
      </c>
    </row>
    <row r="856" ht="22.5" customHeight="1">
      <c r="A856" s="356" t="s">
        <v>1818</v>
      </c>
      <c r="B856" s="360">
        <v>45045.0</v>
      </c>
      <c r="C856" s="358">
        <v>0.0</v>
      </c>
      <c r="D856" s="358">
        <v>0.0</v>
      </c>
      <c r="E856" s="358">
        <v>0.0</v>
      </c>
      <c r="F856" s="358">
        <v>0.0</v>
      </c>
      <c r="G856" s="358">
        <v>0.0</v>
      </c>
      <c r="H856" s="358">
        <v>0.0</v>
      </c>
      <c r="I856" s="358">
        <v>0.0</v>
      </c>
    </row>
    <row r="857" ht="22.5" customHeight="1">
      <c r="A857" s="356" t="s">
        <v>1818</v>
      </c>
      <c r="B857" s="360">
        <v>45046.0</v>
      </c>
      <c r="C857" s="358">
        <v>0.0</v>
      </c>
      <c r="D857" s="358">
        <v>0.0</v>
      </c>
      <c r="E857" s="358">
        <v>0.0</v>
      </c>
      <c r="F857" s="358">
        <v>0.0</v>
      </c>
      <c r="G857" s="358">
        <v>0.0</v>
      </c>
      <c r="H857" s="358">
        <v>0.0</v>
      </c>
      <c r="I857" s="358">
        <v>0.0</v>
      </c>
    </row>
    <row r="858" ht="22.5" customHeight="1">
      <c r="A858" s="356" t="s">
        <v>1821</v>
      </c>
      <c r="B858" s="360">
        <v>45047.0</v>
      </c>
      <c r="C858" s="358">
        <v>0.0</v>
      </c>
      <c r="D858" s="358">
        <v>0.0</v>
      </c>
      <c r="E858" s="358">
        <v>0.0</v>
      </c>
      <c r="F858" s="358">
        <v>0.0</v>
      </c>
      <c r="G858" s="358">
        <v>0.0</v>
      </c>
      <c r="H858" s="358">
        <v>0.0</v>
      </c>
      <c r="I858" s="358">
        <v>0.0</v>
      </c>
    </row>
    <row r="859" ht="22.5" customHeight="1">
      <c r="A859" s="356" t="s">
        <v>1821</v>
      </c>
      <c r="B859" s="360">
        <v>45048.0</v>
      </c>
      <c r="C859" s="358">
        <v>2850000.0</v>
      </c>
      <c r="D859" s="358">
        <v>350000.0</v>
      </c>
      <c r="E859" s="358">
        <v>344400.0</v>
      </c>
      <c r="F859" s="358">
        <v>6.0E7</v>
      </c>
      <c r="G859" s="358">
        <v>0.0</v>
      </c>
      <c r="H859" s="358">
        <v>6.32E7</v>
      </c>
      <c r="I859" s="358">
        <v>6.31944E7</v>
      </c>
    </row>
    <row r="860" ht="22.5" customHeight="1">
      <c r="A860" s="356" t="s">
        <v>1821</v>
      </c>
      <c r="B860" s="360">
        <v>45049.0</v>
      </c>
      <c r="C860" s="358">
        <v>3.135E7</v>
      </c>
      <c r="D860" s="358">
        <v>1.05E8</v>
      </c>
      <c r="E860" s="358">
        <v>1.032E8</v>
      </c>
      <c r="F860" s="358">
        <v>1.29E8</v>
      </c>
      <c r="G860" s="358">
        <v>0.0</v>
      </c>
      <c r="H860" s="358">
        <v>2.6535E8</v>
      </c>
      <c r="I860" s="358">
        <v>2.6355E8</v>
      </c>
    </row>
    <row r="861" ht="22.5" customHeight="1">
      <c r="A861" s="356" t="s">
        <v>1821</v>
      </c>
      <c r="B861" s="360">
        <v>45050.0</v>
      </c>
      <c r="C861" s="358">
        <v>2500000.0</v>
      </c>
      <c r="D861" s="358">
        <v>4500000.0</v>
      </c>
      <c r="E861" s="358">
        <v>4433330.0</v>
      </c>
      <c r="F861" s="358">
        <v>1.085E7</v>
      </c>
      <c r="G861" s="358">
        <v>0.0</v>
      </c>
      <c r="H861" s="358">
        <v>1.785E7</v>
      </c>
      <c r="I861" s="358">
        <v>1.778333E7</v>
      </c>
    </row>
    <row r="862" ht="22.5" customHeight="1">
      <c r="A862" s="356" t="s">
        <v>1821</v>
      </c>
      <c r="B862" s="360">
        <v>45051.0</v>
      </c>
      <c r="C862" s="358">
        <v>2.55E7</v>
      </c>
      <c r="D862" s="358">
        <v>1.1055E8</v>
      </c>
      <c r="E862" s="358">
        <v>1.085028E8</v>
      </c>
      <c r="F862" s="358">
        <v>1.2605E7</v>
      </c>
      <c r="G862" s="358">
        <v>0.0</v>
      </c>
      <c r="H862" s="358">
        <v>1.48655E8</v>
      </c>
      <c r="I862" s="358">
        <v>1.466078E8</v>
      </c>
    </row>
    <row r="863" ht="22.5" customHeight="1">
      <c r="A863" s="356" t="s">
        <v>1821</v>
      </c>
      <c r="B863" s="360">
        <v>45052.0</v>
      </c>
      <c r="C863" s="358">
        <v>3430000.0</v>
      </c>
      <c r="D863" s="358">
        <v>0.0</v>
      </c>
      <c r="E863" s="358">
        <v>0.0</v>
      </c>
      <c r="F863" s="358">
        <v>9.6794E7</v>
      </c>
      <c r="G863" s="358">
        <v>0.0</v>
      </c>
      <c r="H863" s="358">
        <v>1.00224E8</v>
      </c>
      <c r="I863" s="358">
        <v>1.00224E8</v>
      </c>
    </row>
    <row r="864" ht="22.5" customHeight="1">
      <c r="A864" s="356" t="s">
        <v>1821</v>
      </c>
      <c r="B864" s="360">
        <v>45053.0</v>
      </c>
      <c r="C864" s="358">
        <v>1350000.0</v>
      </c>
      <c r="D864" s="358">
        <v>0.0</v>
      </c>
      <c r="E864" s="358">
        <v>0.0</v>
      </c>
      <c r="F864" s="358">
        <v>5.67E7</v>
      </c>
      <c r="G864" s="358">
        <v>0.0</v>
      </c>
      <c r="H864" s="358">
        <v>5.805E7</v>
      </c>
      <c r="I864" s="358">
        <v>5.805E7</v>
      </c>
    </row>
    <row r="865" ht="22.5" customHeight="1">
      <c r="A865" s="356" t="s">
        <v>1821</v>
      </c>
      <c r="B865" s="360">
        <v>45054.0</v>
      </c>
      <c r="C865" s="358">
        <v>2200000.0</v>
      </c>
      <c r="D865" s="358">
        <v>1350000.0</v>
      </c>
      <c r="E865" s="358">
        <v>1344600.0</v>
      </c>
      <c r="F865" s="358">
        <v>5100000.0</v>
      </c>
      <c r="G865" s="358">
        <v>0.0</v>
      </c>
      <c r="H865" s="358">
        <v>8650000.0</v>
      </c>
      <c r="I865" s="358">
        <v>8644600.0</v>
      </c>
    </row>
    <row r="866" ht="22.5" customHeight="1">
      <c r="A866" s="356" t="s">
        <v>1821</v>
      </c>
      <c r="B866" s="360">
        <v>45055.0</v>
      </c>
      <c r="C866" s="358">
        <v>2.245E7</v>
      </c>
      <c r="D866" s="358">
        <v>2000000.0</v>
      </c>
      <c r="E866" s="358">
        <v>1986002.0</v>
      </c>
      <c r="F866" s="358">
        <v>9.47545E7</v>
      </c>
      <c r="G866" s="358">
        <v>0.0</v>
      </c>
      <c r="H866" s="358">
        <v>1.192045E8</v>
      </c>
      <c r="I866" s="358">
        <v>1.19190502E8</v>
      </c>
    </row>
    <row r="867" ht="22.5" customHeight="1">
      <c r="A867" s="356" t="s">
        <v>1821</v>
      </c>
      <c r="B867" s="360">
        <v>45056.0</v>
      </c>
      <c r="C867" s="358">
        <v>6500000.0</v>
      </c>
      <c r="D867" s="358">
        <v>3.325E7</v>
      </c>
      <c r="E867" s="358">
        <v>3.247675E7</v>
      </c>
      <c r="F867" s="358">
        <v>2.6E7</v>
      </c>
      <c r="G867" s="358">
        <v>0.0</v>
      </c>
      <c r="H867" s="358">
        <v>6.575E7</v>
      </c>
      <c r="I867" s="358">
        <v>6.497675E7</v>
      </c>
    </row>
    <row r="868" ht="22.5" customHeight="1">
      <c r="A868" s="356" t="s">
        <v>1821</v>
      </c>
      <c r="B868" s="360">
        <v>45057.0</v>
      </c>
      <c r="C868" s="358">
        <v>5.635E7</v>
      </c>
      <c r="D868" s="358">
        <v>0.0</v>
      </c>
      <c r="E868" s="358">
        <v>0.0</v>
      </c>
      <c r="F868" s="358">
        <v>5.856E7</v>
      </c>
      <c r="G868" s="358">
        <v>0.0</v>
      </c>
      <c r="H868" s="358">
        <v>1.1491E8</v>
      </c>
      <c r="I868" s="358">
        <v>1.1491E8</v>
      </c>
    </row>
    <row r="869" ht="22.5" customHeight="1">
      <c r="A869" s="356" t="s">
        <v>1821</v>
      </c>
      <c r="B869" s="360">
        <v>45058.0</v>
      </c>
      <c r="C869" s="358">
        <v>2400000.0</v>
      </c>
      <c r="D869" s="358">
        <v>5.0E7</v>
      </c>
      <c r="E869" s="358">
        <v>4.91E7</v>
      </c>
      <c r="F869" s="358">
        <v>7.0E7</v>
      </c>
      <c r="G869" s="358">
        <v>0.0</v>
      </c>
      <c r="H869" s="358">
        <v>1.224E8</v>
      </c>
      <c r="I869" s="358">
        <v>1.215E8</v>
      </c>
    </row>
    <row r="870" ht="22.5" customHeight="1">
      <c r="A870" s="356" t="s">
        <v>1821</v>
      </c>
      <c r="B870" s="360">
        <v>45059.0</v>
      </c>
      <c r="C870" s="358">
        <v>4.181E7</v>
      </c>
      <c r="D870" s="358">
        <v>1.4715E7</v>
      </c>
      <c r="E870" s="358">
        <v>1.4420909E7</v>
      </c>
      <c r="F870" s="358">
        <v>8374000.0</v>
      </c>
      <c r="G870" s="358">
        <v>0.0</v>
      </c>
      <c r="H870" s="358">
        <v>6.4899E7</v>
      </c>
      <c r="I870" s="358">
        <v>6.4604909E7</v>
      </c>
    </row>
    <row r="871" ht="22.5" customHeight="1">
      <c r="A871" s="356" t="s">
        <v>1821</v>
      </c>
      <c r="B871" s="360">
        <v>45060.0</v>
      </c>
      <c r="C871" s="358">
        <v>850000.0</v>
      </c>
      <c r="D871" s="358">
        <v>6450000.0</v>
      </c>
      <c r="E871" s="358">
        <v>6280966.0</v>
      </c>
      <c r="F871" s="358">
        <v>1.45E7</v>
      </c>
      <c r="G871" s="358">
        <v>0.0</v>
      </c>
      <c r="H871" s="358">
        <v>2.18E7</v>
      </c>
      <c r="I871" s="358">
        <v>2.1630966E7</v>
      </c>
    </row>
    <row r="872" ht="22.5" customHeight="1">
      <c r="A872" s="356" t="s">
        <v>1821</v>
      </c>
      <c r="B872" s="360">
        <v>45061.0</v>
      </c>
      <c r="C872" s="358">
        <v>5.7455E7</v>
      </c>
      <c r="D872" s="358">
        <v>4500000.0</v>
      </c>
      <c r="E872" s="358">
        <v>4442350.0</v>
      </c>
      <c r="F872" s="358">
        <v>8.8661E7</v>
      </c>
      <c r="G872" s="358">
        <v>0.0</v>
      </c>
      <c r="H872" s="358">
        <v>1.50616E8</v>
      </c>
      <c r="I872" s="358">
        <v>1.5055835E8</v>
      </c>
    </row>
    <row r="873" ht="22.5" customHeight="1">
      <c r="A873" s="356" t="s">
        <v>1821</v>
      </c>
      <c r="B873" s="360">
        <v>45062.0</v>
      </c>
      <c r="C873" s="358">
        <v>350000.0</v>
      </c>
      <c r="D873" s="358">
        <v>0.0</v>
      </c>
      <c r="E873" s="358">
        <v>0.0</v>
      </c>
      <c r="F873" s="358">
        <v>350000.0</v>
      </c>
      <c r="G873" s="358">
        <v>0.0</v>
      </c>
      <c r="H873" s="358">
        <v>700000.0</v>
      </c>
      <c r="I873" s="358">
        <v>700000.0</v>
      </c>
    </row>
    <row r="874" ht="22.5" customHeight="1">
      <c r="A874" s="356" t="s">
        <v>1821</v>
      </c>
      <c r="B874" s="360">
        <v>45063.0</v>
      </c>
      <c r="C874" s="358">
        <v>3200000.0</v>
      </c>
      <c r="D874" s="358">
        <v>1.36E7</v>
      </c>
      <c r="E874" s="358">
        <v>1.332692E7</v>
      </c>
      <c r="F874" s="358">
        <v>2000000.0</v>
      </c>
      <c r="G874" s="358">
        <v>0.0</v>
      </c>
      <c r="H874" s="358">
        <v>1.88E7</v>
      </c>
      <c r="I874" s="358">
        <v>1.852692E7</v>
      </c>
    </row>
    <row r="875" ht="22.5" customHeight="1">
      <c r="A875" s="356" t="s">
        <v>1821</v>
      </c>
      <c r="B875" s="360">
        <v>45064.0</v>
      </c>
      <c r="C875" s="358">
        <v>0.0</v>
      </c>
      <c r="D875" s="358">
        <v>1.3204E7</v>
      </c>
      <c r="E875" s="358">
        <v>1.2979532E7</v>
      </c>
      <c r="F875" s="358">
        <v>6.0535E7</v>
      </c>
      <c r="G875" s="358">
        <v>0.0</v>
      </c>
      <c r="H875" s="358">
        <v>7.3739E7</v>
      </c>
      <c r="I875" s="358">
        <v>7.3514532E7</v>
      </c>
    </row>
    <row r="876" ht="22.5" customHeight="1">
      <c r="A876" s="356" t="s">
        <v>1821</v>
      </c>
      <c r="B876" s="360">
        <v>45065.0</v>
      </c>
      <c r="C876" s="358">
        <v>2.5573E7</v>
      </c>
      <c r="D876" s="358">
        <v>1.65E7</v>
      </c>
      <c r="E876" s="358">
        <v>1.6408E7</v>
      </c>
      <c r="F876" s="358">
        <v>1.135E7</v>
      </c>
      <c r="G876" s="358">
        <v>2910000.0</v>
      </c>
      <c r="H876" s="358">
        <v>5.0513E7</v>
      </c>
      <c r="I876" s="358">
        <v>5.0421E7</v>
      </c>
    </row>
    <row r="877" ht="22.5" customHeight="1">
      <c r="A877" s="356" t="s">
        <v>1821</v>
      </c>
      <c r="B877" s="360">
        <v>45066.0</v>
      </c>
      <c r="C877" s="358">
        <v>4000000.0</v>
      </c>
      <c r="D877" s="358">
        <v>2200000.0</v>
      </c>
      <c r="E877" s="358">
        <v>2150000.0</v>
      </c>
      <c r="F877" s="358">
        <v>2900000.0</v>
      </c>
      <c r="G877" s="358">
        <v>500000.0</v>
      </c>
      <c r="H877" s="358">
        <v>8600000.0</v>
      </c>
      <c r="I877" s="358">
        <v>8550000.0</v>
      </c>
    </row>
    <row r="878" ht="22.5" customHeight="1">
      <c r="A878" s="356" t="s">
        <v>1821</v>
      </c>
      <c r="B878" s="360">
        <v>45067.0</v>
      </c>
      <c r="C878" s="358">
        <v>2850000.0</v>
      </c>
      <c r="D878" s="358">
        <v>5500000.0</v>
      </c>
      <c r="E878" s="358">
        <v>5375100.0</v>
      </c>
      <c r="F878" s="358">
        <v>6050000.0</v>
      </c>
      <c r="G878" s="358">
        <v>0.0</v>
      </c>
      <c r="H878" s="358">
        <v>1.44E7</v>
      </c>
      <c r="I878" s="358">
        <v>1.42751E7</v>
      </c>
    </row>
    <row r="879" ht="22.5" customHeight="1">
      <c r="A879" s="356" t="s">
        <v>1821</v>
      </c>
      <c r="B879" s="360">
        <v>45068.0</v>
      </c>
      <c r="C879" s="358">
        <v>3.3315E7</v>
      </c>
      <c r="D879" s="358">
        <v>6000000.0</v>
      </c>
      <c r="E879" s="358">
        <v>5898000.0</v>
      </c>
      <c r="F879" s="358">
        <v>8.0035E7</v>
      </c>
      <c r="G879" s="358">
        <v>2600000.0</v>
      </c>
      <c r="H879" s="358">
        <v>1.1675E8</v>
      </c>
      <c r="I879" s="358">
        <v>1.16648E8</v>
      </c>
    </row>
    <row r="880" ht="22.5" customHeight="1">
      <c r="A880" s="356" t="s">
        <v>1821</v>
      </c>
      <c r="B880" s="360">
        <v>45069.0</v>
      </c>
      <c r="C880" s="358">
        <v>5850000.0</v>
      </c>
      <c r="D880" s="358">
        <v>2.5805E7</v>
      </c>
      <c r="E880" s="358">
        <v>2.5366315E7</v>
      </c>
      <c r="F880" s="358">
        <v>0.0</v>
      </c>
      <c r="G880" s="358">
        <v>3000000.0</v>
      </c>
      <c r="H880" s="358">
        <v>2.8655E7</v>
      </c>
      <c r="I880" s="358">
        <v>2.8216315E7</v>
      </c>
    </row>
    <row r="881" ht="22.5" customHeight="1">
      <c r="A881" s="356" t="s">
        <v>1821</v>
      </c>
      <c r="B881" s="360">
        <v>45070.0</v>
      </c>
      <c r="C881" s="358">
        <v>1.09E7</v>
      </c>
      <c r="D881" s="358">
        <v>0.0</v>
      </c>
      <c r="E881" s="358">
        <v>0.0</v>
      </c>
      <c r="F881" s="358">
        <v>1.065E7</v>
      </c>
      <c r="G881" s="358">
        <v>0.0</v>
      </c>
      <c r="H881" s="358">
        <v>2.155E7</v>
      </c>
      <c r="I881" s="358">
        <v>2.155E7</v>
      </c>
    </row>
    <row r="882" ht="22.5" customHeight="1">
      <c r="A882" s="356" t="s">
        <v>1821</v>
      </c>
      <c r="B882" s="360">
        <v>45071.0</v>
      </c>
      <c r="C882" s="358">
        <v>2000000.0</v>
      </c>
      <c r="D882" s="358">
        <v>0.0</v>
      </c>
      <c r="E882" s="358">
        <v>0.0</v>
      </c>
      <c r="F882" s="358">
        <v>7.0E7</v>
      </c>
      <c r="G882" s="358">
        <v>1000000.0</v>
      </c>
      <c r="H882" s="358">
        <v>7.1E7</v>
      </c>
      <c r="I882" s="358">
        <v>7.1E7</v>
      </c>
    </row>
    <row r="883" ht="22.5" customHeight="1">
      <c r="A883" s="356" t="s">
        <v>1821</v>
      </c>
      <c r="B883" s="360">
        <v>45072.0</v>
      </c>
      <c r="C883" s="358">
        <v>2.055E7</v>
      </c>
      <c r="D883" s="358">
        <v>0.0</v>
      </c>
      <c r="E883" s="358">
        <v>0.0</v>
      </c>
      <c r="F883" s="358">
        <v>4.24E7</v>
      </c>
      <c r="G883" s="358">
        <v>1.0864E7</v>
      </c>
      <c r="H883" s="358">
        <v>5.2086E7</v>
      </c>
      <c r="I883" s="358">
        <v>5.2086E7</v>
      </c>
    </row>
    <row r="884" ht="22.5" customHeight="1">
      <c r="A884" s="356" t="s">
        <v>1821</v>
      </c>
      <c r="B884" s="360">
        <v>45073.0</v>
      </c>
      <c r="C884" s="358">
        <v>500000.0</v>
      </c>
      <c r="D884" s="358">
        <v>0.0</v>
      </c>
      <c r="E884" s="358">
        <v>0.0</v>
      </c>
      <c r="F884" s="358">
        <v>1.72015E7</v>
      </c>
      <c r="G884" s="358">
        <v>0.0</v>
      </c>
      <c r="H884" s="358">
        <v>1.77015E7</v>
      </c>
      <c r="I884" s="358">
        <v>1.77015E7</v>
      </c>
    </row>
    <row r="885" ht="22.5" customHeight="1">
      <c r="A885" s="356" t="s">
        <v>1821</v>
      </c>
      <c r="B885" s="360">
        <v>45074.0</v>
      </c>
      <c r="C885" s="358">
        <v>3000000.0</v>
      </c>
      <c r="D885" s="358">
        <v>1450000.0</v>
      </c>
      <c r="E885" s="358">
        <v>1425100.0</v>
      </c>
      <c r="F885" s="358">
        <v>3.4788E7</v>
      </c>
      <c r="G885" s="358">
        <v>0.0</v>
      </c>
      <c r="H885" s="358">
        <v>3.9238E7</v>
      </c>
      <c r="I885" s="358">
        <v>3.92131E7</v>
      </c>
    </row>
    <row r="886" ht="22.5" customHeight="1">
      <c r="A886" s="356" t="s">
        <v>1821</v>
      </c>
      <c r="B886" s="360">
        <v>45075.0</v>
      </c>
      <c r="C886" s="358">
        <v>5.55634E8</v>
      </c>
      <c r="D886" s="358">
        <v>2.0E8</v>
      </c>
      <c r="E886" s="358">
        <v>1.96171264E8</v>
      </c>
      <c r="F886" s="358">
        <v>1.25722E8</v>
      </c>
      <c r="G886" s="358">
        <v>0.0</v>
      </c>
      <c r="H886" s="358">
        <v>8.81356E8</v>
      </c>
      <c r="I886" s="358">
        <v>8.77527264E8</v>
      </c>
    </row>
    <row r="887" ht="22.5" customHeight="1">
      <c r="A887" s="356" t="s">
        <v>1821</v>
      </c>
      <c r="B887" s="360">
        <v>45076.0</v>
      </c>
      <c r="C887" s="358">
        <v>1350000.0</v>
      </c>
      <c r="D887" s="358">
        <v>0.0</v>
      </c>
      <c r="E887" s="358">
        <v>0.0</v>
      </c>
      <c r="F887" s="358">
        <v>1.1437E7</v>
      </c>
      <c r="G887" s="358">
        <v>0.0</v>
      </c>
      <c r="H887" s="358">
        <v>1.2787E7</v>
      </c>
      <c r="I887" s="358">
        <v>1.2787E7</v>
      </c>
    </row>
    <row r="888" ht="22.5" customHeight="1">
      <c r="A888" s="356" t="s">
        <v>1821</v>
      </c>
      <c r="B888" s="360">
        <v>45077.0</v>
      </c>
      <c r="C888" s="358">
        <v>7.1739E7</v>
      </c>
      <c r="D888" s="361"/>
      <c r="E888" s="361"/>
      <c r="F888" s="361"/>
      <c r="G888" s="361"/>
      <c r="H888" s="358">
        <v>7.1739E7</v>
      </c>
      <c r="I888" s="358">
        <v>7.1739E7</v>
      </c>
    </row>
    <row r="889" ht="22.5" customHeight="1">
      <c r="A889" s="356" t="s">
        <v>1821</v>
      </c>
      <c r="B889" s="360">
        <v>45077.0</v>
      </c>
      <c r="C889" s="358">
        <v>2.008E7</v>
      </c>
      <c r="D889" s="358">
        <v>1.9317E7</v>
      </c>
      <c r="E889" s="358">
        <v>1.8988611E7</v>
      </c>
      <c r="F889" s="358">
        <v>1.8992E8</v>
      </c>
      <c r="G889" s="358">
        <v>0.0</v>
      </c>
      <c r="H889" s="358">
        <v>2.29317E8</v>
      </c>
      <c r="I889" s="358">
        <v>2.28988611E8</v>
      </c>
    </row>
    <row r="890" ht="22.5" customHeight="1">
      <c r="A890" s="356" t="s">
        <v>1824</v>
      </c>
      <c r="B890" s="360">
        <v>45078.0</v>
      </c>
      <c r="C890" s="358">
        <v>3000000.0</v>
      </c>
      <c r="D890" s="358">
        <v>0.0</v>
      </c>
      <c r="E890" s="358">
        <v>0.0</v>
      </c>
      <c r="F890" s="358">
        <v>1000000.0</v>
      </c>
      <c r="G890" s="358">
        <v>0.0</v>
      </c>
      <c r="H890" s="358">
        <v>4000000.0</v>
      </c>
      <c r="I890" s="358">
        <v>4000000.0</v>
      </c>
    </row>
    <row r="891" ht="22.5" customHeight="1">
      <c r="A891" s="356" t="s">
        <v>1824</v>
      </c>
      <c r="B891" s="360">
        <v>45079.0</v>
      </c>
      <c r="C891" s="358">
        <v>6200000.0</v>
      </c>
      <c r="D891" s="358">
        <v>0.0</v>
      </c>
      <c r="E891" s="358">
        <v>0.0</v>
      </c>
      <c r="F891" s="358">
        <v>5.9413E7</v>
      </c>
      <c r="G891" s="358">
        <v>0.0</v>
      </c>
      <c r="H891" s="358">
        <v>6.5613E7</v>
      </c>
      <c r="I891" s="358">
        <v>6.5613E7</v>
      </c>
    </row>
    <row r="892" ht="22.5" customHeight="1">
      <c r="A892" s="356" t="s">
        <v>1824</v>
      </c>
      <c r="B892" s="360">
        <v>45080.0</v>
      </c>
      <c r="C892" s="358">
        <v>8.0E7</v>
      </c>
      <c r="D892" s="358">
        <v>5.7E7</v>
      </c>
      <c r="E892" s="358">
        <v>5.5806678E7</v>
      </c>
      <c r="F892" s="358">
        <v>3.885E7</v>
      </c>
      <c r="G892" s="358">
        <v>0.0</v>
      </c>
      <c r="H892" s="358">
        <v>1.7585E8</v>
      </c>
      <c r="I892" s="358">
        <v>1.74656678E8</v>
      </c>
    </row>
    <row r="893" ht="22.5" customHeight="1">
      <c r="A893" s="356" t="s">
        <v>1824</v>
      </c>
      <c r="B893" s="360">
        <v>45081.0</v>
      </c>
      <c r="C893" s="358">
        <v>5260000.0</v>
      </c>
      <c r="D893" s="358">
        <v>5000000.0</v>
      </c>
      <c r="E893" s="358">
        <v>4895322.0</v>
      </c>
      <c r="F893" s="358">
        <v>3000000.0</v>
      </c>
      <c r="G893" s="358">
        <v>0.0</v>
      </c>
      <c r="H893" s="358">
        <v>1.326E7</v>
      </c>
      <c r="I893" s="358">
        <v>1.3155322E7</v>
      </c>
    </row>
    <row r="894" ht="22.5" customHeight="1">
      <c r="A894" s="356" t="s">
        <v>1824</v>
      </c>
      <c r="B894" s="360">
        <v>45082.0</v>
      </c>
      <c r="C894" s="358">
        <v>1.645E7</v>
      </c>
      <c r="D894" s="358">
        <v>2.8E7</v>
      </c>
      <c r="E894" s="358">
        <v>2.7465E7</v>
      </c>
      <c r="F894" s="358">
        <v>4350000.0</v>
      </c>
      <c r="G894" s="358">
        <v>0.0</v>
      </c>
      <c r="H894" s="358">
        <v>4.88E7</v>
      </c>
      <c r="I894" s="358">
        <v>4.8265E7</v>
      </c>
    </row>
    <row r="895" ht="22.5" customHeight="1">
      <c r="A895" s="356" t="s">
        <v>1824</v>
      </c>
      <c r="B895" s="360">
        <v>45083.0</v>
      </c>
      <c r="C895" s="358">
        <v>5.0348E7</v>
      </c>
      <c r="D895" s="358">
        <v>3.54943E8</v>
      </c>
      <c r="E895" s="358">
        <v>3.47530125E8</v>
      </c>
      <c r="F895" s="358">
        <v>3.712E7</v>
      </c>
      <c r="G895" s="358">
        <v>50000.0</v>
      </c>
      <c r="H895" s="358">
        <v>4.42361E8</v>
      </c>
      <c r="I895" s="358">
        <v>4.34948125E8</v>
      </c>
    </row>
    <row r="896" ht="22.5" customHeight="1">
      <c r="A896" s="356" t="s">
        <v>1824</v>
      </c>
      <c r="B896" s="360">
        <v>45084.0</v>
      </c>
      <c r="C896" s="358">
        <v>5.089E7</v>
      </c>
      <c r="D896" s="358">
        <v>2.0E7</v>
      </c>
      <c r="E896" s="358">
        <v>1.966E7</v>
      </c>
      <c r="F896" s="358">
        <v>7.016E7</v>
      </c>
      <c r="G896" s="358">
        <v>0.0</v>
      </c>
      <c r="H896" s="358">
        <v>1.4105E8</v>
      </c>
      <c r="I896" s="358">
        <v>1.4071E8</v>
      </c>
    </row>
    <row r="897" ht="22.5" customHeight="1">
      <c r="A897" s="356" t="s">
        <v>1824</v>
      </c>
      <c r="B897" s="360">
        <v>45085.0</v>
      </c>
      <c r="C897" s="358">
        <v>700000.0</v>
      </c>
      <c r="D897" s="358">
        <v>700000.0</v>
      </c>
      <c r="E897" s="358">
        <v>688100.0</v>
      </c>
      <c r="F897" s="358">
        <v>3.9E7</v>
      </c>
      <c r="G897" s="358">
        <v>0.0</v>
      </c>
      <c r="H897" s="358">
        <v>4.04E7</v>
      </c>
      <c r="I897" s="358">
        <v>4.03881E7</v>
      </c>
    </row>
    <row r="898" ht="22.5" customHeight="1">
      <c r="A898" s="356" t="s">
        <v>1824</v>
      </c>
      <c r="B898" s="360">
        <v>45086.0</v>
      </c>
      <c r="C898" s="358">
        <v>1.44784E8</v>
      </c>
      <c r="D898" s="358">
        <v>0.0</v>
      </c>
      <c r="E898" s="358">
        <v>0.0</v>
      </c>
      <c r="F898" s="358">
        <v>4.5E7</v>
      </c>
      <c r="G898" s="358">
        <v>0.0</v>
      </c>
      <c r="H898" s="358">
        <v>1.89784E8</v>
      </c>
      <c r="I898" s="358">
        <v>1.89784E8</v>
      </c>
    </row>
    <row r="899" ht="22.5" customHeight="1">
      <c r="A899" s="356" t="s">
        <v>1824</v>
      </c>
      <c r="B899" s="360">
        <v>45087.0</v>
      </c>
      <c r="C899" s="358">
        <v>0.0</v>
      </c>
      <c r="D899" s="358">
        <v>2.15E7</v>
      </c>
      <c r="E899" s="358">
        <v>2.11345E7</v>
      </c>
      <c r="F899" s="358">
        <v>8850000.0</v>
      </c>
      <c r="G899" s="358">
        <v>0.0</v>
      </c>
      <c r="H899" s="358">
        <v>3.035E7</v>
      </c>
      <c r="I899" s="358">
        <v>2.99845E7</v>
      </c>
    </row>
    <row r="900" ht="22.5" customHeight="1">
      <c r="A900" s="356" t="s">
        <v>1824</v>
      </c>
      <c r="B900" s="360">
        <v>45088.0</v>
      </c>
      <c r="C900" s="358">
        <v>1.235E7</v>
      </c>
      <c r="D900" s="358">
        <v>850000.0</v>
      </c>
      <c r="E900" s="358">
        <v>835550.0</v>
      </c>
      <c r="F900" s="358">
        <v>2350000.0</v>
      </c>
      <c r="G900" s="358">
        <v>0.0</v>
      </c>
      <c r="H900" s="358">
        <v>1.555E7</v>
      </c>
      <c r="I900" s="358">
        <v>1.553555E7</v>
      </c>
    </row>
    <row r="901" ht="22.5" customHeight="1">
      <c r="A901" s="356" t="s">
        <v>1824</v>
      </c>
      <c r="B901" s="360">
        <v>45089.0</v>
      </c>
      <c r="C901" s="358">
        <v>7.646E7</v>
      </c>
      <c r="D901" s="358">
        <v>0.0</v>
      </c>
      <c r="E901" s="358">
        <v>0.0</v>
      </c>
      <c r="F901" s="358">
        <v>5.89E7</v>
      </c>
      <c r="G901" s="358">
        <v>0.0</v>
      </c>
      <c r="H901" s="358">
        <v>1.3536E8</v>
      </c>
      <c r="I901" s="358">
        <v>1.3536E8</v>
      </c>
    </row>
    <row r="902" ht="22.5" customHeight="1">
      <c r="A902" s="356" t="s">
        <v>1824</v>
      </c>
      <c r="B902" s="360">
        <v>45090.0</v>
      </c>
      <c r="C902" s="358">
        <v>1400000.0</v>
      </c>
      <c r="D902" s="358">
        <v>0.0</v>
      </c>
      <c r="E902" s="358">
        <v>0.0</v>
      </c>
      <c r="F902" s="358">
        <v>1700000.0</v>
      </c>
      <c r="G902" s="358">
        <v>0.0</v>
      </c>
      <c r="H902" s="358">
        <v>3100000.0</v>
      </c>
      <c r="I902" s="358">
        <v>3100000.0</v>
      </c>
    </row>
    <row r="903" ht="22.5" customHeight="1">
      <c r="A903" s="356" t="s">
        <v>1824</v>
      </c>
      <c r="B903" s="360">
        <v>45091.0</v>
      </c>
      <c r="C903" s="358">
        <v>2700000.0</v>
      </c>
      <c r="D903" s="358">
        <v>2.0986E7</v>
      </c>
      <c r="E903" s="358">
        <v>2.0608E7</v>
      </c>
      <c r="F903" s="358">
        <v>1.60566E8</v>
      </c>
      <c r="G903" s="358">
        <v>0.0</v>
      </c>
      <c r="H903" s="358">
        <v>1.84252E8</v>
      </c>
      <c r="I903" s="358">
        <v>1.83874E8</v>
      </c>
    </row>
    <row r="904" ht="22.5" customHeight="1">
      <c r="A904" s="356" t="s">
        <v>1824</v>
      </c>
      <c r="B904" s="360">
        <v>45092.0</v>
      </c>
      <c r="C904" s="358">
        <v>0.0</v>
      </c>
      <c r="D904" s="358">
        <v>1.13E7</v>
      </c>
      <c r="E904" s="358">
        <v>1.11898E7</v>
      </c>
      <c r="F904" s="358">
        <v>1000000.0</v>
      </c>
      <c r="G904" s="358">
        <v>0.0</v>
      </c>
      <c r="H904" s="358">
        <v>1.23E7</v>
      </c>
      <c r="I904" s="358">
        <v>1.21898E7</v>
      </c>
    </row>
    <row r="905" ht="22.5" customHeight="1">
      <c r="A905" s="356" t="s">
        <v>1824</v>
      </c>
      <c r="B905" s="360">
        <v>45093.0</v>
      </c>
      <c r="C905" s="358">
        <v>950000.0</v>
      </c>
      <c r="D905" s="358">
        <v>6800000.0</v>
      </c>
      <c r="E905" s="358">
        <v>6772800.0</v>
      </c>
      <c r="F905" s="358">
        <v>8.17E7</v>
      </c>
      <c r="G905" s="358">
        <v>0.0</v>
      </c>
      <c r="H905" s="358">
        <v>8.945E7</v>
      </c>
      <c r="I905" s="358">
        <v>8.94228E7</v>
      </c>
    </row>
    <row r="906" ht="22.5" customHeight="1">
      <c r="A906" s="356" t="s">
        <v>1824</v>
      </c>
      <c r="B906" s="360">
        <v>45094.0</v>
      </c>
      <c r="C906" s="358">
        <v>4850000.0</v>
      </c>
      <c r="D906" s="358">
        <v>2500000.0</v>
      </c>
      <c r="E906" s="358">
        <v>2490000.0</v>
      </c>
      <c r="F906" s="358">
        <v>2000000.0</v>
      </c>
      <c r="G906" s="358">
        <v>0.0</v>
      </c>
      <c r="H906" s="358">
        <v>9350000.0</v>
      </c>
      <c r="I906" s="358">
        <v>9340000.0</v>
      </c>
    </row>
    <row r="907" ht="22.5" customHeight="1">
      <c r="A907" s="356" t="s">
        <v>1824</v>
      </c>
      <c r="B907" s="360">
        <v>45095.0</v>
      </c>
      <c r="C907" s="358">
        <v>4.0E7</v>
      </c>
      <c r="D907" s="358">
        <v>0.0</v>
      </c>
      <c r="E907" s="358">
        <v>0.0</v>
      </c>
      <c r="F907" s="358">
        <v>6.24E7</v>
      </c>
      <c r="G907" s="358">
        <v>0.0</v>
      </c>
      <c r="H907" s="358">
        <v>1.024E8</v>
      </c>
      <c r="I907" s="358">
        <v>1.024E8</v>
      </c>
    </row>
    <row r="908" ht="22.5" customHeight="1">
      <c r="A908" s="356" t="s">
        <v>1824</v>
      </c>
      <c r="B908" s="360">
        <v>45096.0</v>
      </c>
      <c r="C908" s="358">
        <v>5600000.0</v>
      </c>
      <c r="D908" s="358">
        <v>7.54E7</v>
      </c>
      <c r="E908" s="358">
        <v>7.48878E7</v>
      </c>
      <c r="F908" s="358">
        <v>1.3916E8</v>
      </c>
      <c r="G908" s="358">
        <v>0.0</v>
      </c>
      <c r="H908" s="358">
        <v>2.2016E8</v>
      </c>
      <c r="I908" s="358">
        <v>2.196478E8</v>
      </c>
    </row>
    <row r="909" ht="22.5" customHeight="1">
      <c r="A909" s="356" t="s">
        <v>1824</v>
      </c>
      <c r="B909" s="360">
        <v>45097.0</v>
      </c>
      <c r="C909" s="358">
        <v>5.362E7</v>
      </c>
      <c r="D909" s="358">
        <v>3.7336E7</v>
      </c>
      <c r="E909" s="358">
        <v>3.6701288E7</v>
      </c>
      <c r="F909" s="358">
        <v>5.15E7</v>
      </c>
      <c r="G909" s="358">
        <v>0.0</v>
      </c>
      <c r="H909" s="358">
        <v>1.42456E8</v>
      </c>
      <c r="I909" s="358">
        <v>1.41821288E8</v>
      </c>
    </row>
    <row r="910" ht="22.5" customHeight="1">
      <c r="A910" s="356" t="s">
        <v>1824</v>
      </c>
      <c r="B910" s="360">
        <v>45098.0</v>
      </c>
      <c r="C910" s="358">
        <v>5200000.0</v>
      </c>
      <c r="D910" s="358">
        <v>1.0E7</v>
      </c>
      <c r="E910" s="358">
        <v>9830000.0</v>
      </c>
      <c r="F910" s="358">
        <v>2.5272E8</v>
      </c>
      <c r="G910" s="358">
        <v>0.0</v>
      </c>
      <c r="H910" s="358">
        <v>2.6792E8</v>
      </c>
      <c r="I910" s="358">
        <v>2.6775E8</v>
      </c>
    </row>
    <row r="911" ht="22.5" customHeight="1">
      <c r="A911" s="356" t="s">
        <v>1824</v>
      </c>
      <c r="B911" s="360">
        <v>45099.0</v>
      </c>
      <c r="C911" s="358">
        <v>1.035E7</v>
      </c>
      <c r="D911" s="358">
        <v>5.5E7</v>
      </c>
      <c r="E911" s="358">
        <v>5.4065E7</v>
      </c>
      <c r="F911" s="358">
        <v>1.66E8</v>
      </c>
      <c r="G911" s="358">
        <v>0.0</v>
      </c>
      <c r="H911" s="358">
        <v>2.3135E8</v>
      </c>
      <c r="I911" s="358">
        <v>2.30415E8</v>
      </c>
    </row>
    <row r="912" ht="22.5" customHeight="1">
      <c r="A912" s="356" t="s">
        <v>1824</v>
      </c>
      <c r="B912" s="360">
        <v>45100.0</v>
      </c>
      <c r="C912" s="358">
        <v>2.62E7</v>
      </c>
      <c r="D912" s="358">
        <v>5350000.0</v>
      </c>
      <c r="E912" s="358">
        <v>5259050.0</v>
      </c>
      <c r="F912" s="358">
        <v>1.834E8</v>
      </c>
      <c r="G912" s="358">
        <v>0.0</v>
      </c>
      <c r="H912" s="358">
        <v>2.1495E8</v>
      </c>
      <c r="I912" s="358">
        <v>2.1485905E8</v>
      </c>
    </row>
    <row r="913" ht="22.5" customHeight="1">
      <c r="A913" s="356" t="s">
        <v>1824</v>
      </c>
      <c r="B913" s="360">
        <v>45101.0</v>
      </c>
      <c r="C913" s="358">
        <v>0.0</v>
      </c>
      <c r="D913" s="358">
        <v>0.0</v>
      </c>
      <c r="E913" s="358">
        <v>0.0</v>
      </c>
      <c r="F913" s="358">
        <v>2.235E7</v>
      </c>
      <c r="G913" s="358">
        <v>0.0</v>
      </c>
      <c r="H913" s="358">
        <v>2.235E7</v>
      </c>
      <c r="I913" s="358">
        <v>2.235E7</v>
      </c>
    </row>
    <row r="914" ht="22.5" customHeight="1">
      <c r="A914" s="356" t="s">
        <v>1824</v>
      </c>
      <c r="B914" s="360">
        <v>45102.0</v>
      </c>
      <c r="C914" s="358">
        <v>8350000.0</v>
      </c>
      <c r="D914" s="358">
        <v>4.312E7</v>
      </c>
      <c r="E914" s="358">
        <v>4.238696E7</v>
      </c>
      <c r="F914" s="358">
        <v>0.0</v>
      </c>
      <c r="G914" s="358">
        <v>0.0</v>
      </c>
      <c r="H914" s="358">
        <v>5.147E7</v>
      </c>
      <c r="I914" s="358">
        <v>5.073696E7</v>
      </c>
    </row>
    <row r="915" ht="22.5" customHeight="1">
      <c r="A915" s="356" t="s">
        <v>1824</v>
      </c>
      <c r="B915" s="360">
        <v>45103.0</v>
      </c>
      <c r="C915" s="358">
        <v>8.6642E7</v>
      </c>
      <c r="D915" s="358">
        <v>0.0</v>
      </c>
      <c r="E915" s="358">
        <v>0.0</v>
      </c>
      <c r="F915" s="358">
        <v>5000000.0</v>
      </c>
      <c r="G915" s="358">
        <v>0.0</v>
      </c>
      <c r="H915" s="358">
        <v>9.1642E7</v>
      </c>
      <c r="I915" s="358">
        <v>9.1642E7</v>
      </c>
    </row>
    <row r="916" ht="22.5" customHeight="1">
      <c r="A916" s="356" t="s">
        <v>1824</v>
      </c>
      <c r="B916" s="360">
        <v>45104.0</v>
      </c>
      <c r="C916" s="358">
        <v>6.94E7</v>
      </c>
      <c r="D916" s="358">
        <v>3.81E7</v>
      </c>
      <c r="E916" s="358">
        <v>3.74523E7</v>
      </c>
      <c r="F916" s="358">
        <v>5500000.0</v>
      </c>
      <c r="G916" s="358">
        <v>0.0</v>
      </c>
      <c r="H916" s="358">
        <v>1.13E8</v>
      </c>
      <c r="I916" s="358">
        <v>1.123523E8</v>
      </c>
    </row>
    <row r="917" ht="22.5" customHeight="1">
      <c r="A917" s="356" t="s">
        <v>1824</v>
      </c>
      <c r="B917" s="360">
        <v>45105.0</v>
      </c>
      <c r="C917" s="358">
        <v>5.7354E7</v>
      </c>
      <c r="D917" s="358">
        <v>1.0E7</v>
      </c>
      <c r="E917" s="358">
        <v>9750000.0</v>
      </c>
      <c r="F917" s="358">
        <v>3.7804E7</v>
      </c>
      <c r="G917" s="358">
        <v>1.044E7</v>
      </c>
      <c r="H917" s="358">
        <v>9.4718E7</v>
      </c>
      <c r="I917" s="358">
        <v>9.4468E7</v>
      </c>
    </row>
    <row r="918" ht="22.5" customHeight="1">
      <c r="A918" s="356" t="s">
        <v>1824</v>
      </c>
      <c r="B918" s="360">
        <v>45106.0</v>
      </c>
      <c r="C918" s="358">
        <v>6.2884E7</v>
      </c>
      <c r="D918" s="358">
        <v>4.587E7</v>
      </c>
      <c r="E918" s="358">
        <v>4.5095662E7</v>
      </c>
      <c r="F918" s="358">
        <v>0.0</v>
      </c>
      <c r="G918" s="358">
        <v>0.0</v>
      </c>
      <c r="H918" s="358">
        <v>1.08754E8</v>
      </c>
      <c r="I918" s="358">
        <v>1.07979662E8</v>
      </c>
    </row>
    <row r="919" ht="22.5" customHeight="1">
      <c r="A919" s="356" t="s">
        <v>1824</v>
      </c>
      <c r="B919" s="360">
        <v>45107.0</v>
      </c>
      <c r="C919" s="358">
        <v>5900000.0</v>
      </c>
      <c r="D919" s="358">
        <v>7.6588E7</v>
      </c>
      <c r="E919" s="358">
        <v>7.51753E7</v>
      </c>
      <c r="F919" s="358">
        <v>1.012E8</v>
      </c>
      <c r="G919" s="358">
        <v>0.0</v>
      </c>
      <c r="H919" s="358">
        <v>1.83688E8</v>
      </c>
      <c r="I919" s="358">
        <v>1.822753E8</v>
      </c>
    </row>
    <row r="920" ht="22.5" customHeight="1">
      <c r="A920" s="356" t="s">
        <v>1827</v>
      </c>
      <c r="B920" s="360">
        <v>45108.0</v>
      </c>
      <c r="C920" s="358">
        <v>8850000.0</v>
      </c>
      <c r="D920" s="358">
        <v>2.9682E7</v>
      </c>
      <c r="E920" s="358">
        <v>2.914884E7</v>
      </c>
      <c r="F920" s="358">
        <v>2.715E7</v>
      </c>
      <c r="G920" s="358">
        <v>0.0</v>
      </c>
      <c r="H920" s="358">
        <v>6.5682E7</v>
      </c>
      <c r="I920" s="358">
        <v>6.514884E7</v>
      </c>
    </row>
    <row r="921" ht="22.5" customHeight="1">
      <c r="A921" s="356" t="s">
        <v>1827</v>
      </c>
      <c r="B921" s="360">
        <v>45109.0</v>
      </c>
      <c r="C921" s="358">
        <v>4.5654E7</v>
      </c>
      <c r="D921" s="358">
        <v>350000.0</v>
      </c>
      <c r="E921" s="358">
        <v>344050.0</v>
      </c>
      <c r="F921" s="358">
        <v>6700000.0</v>
      </c>
      <c r="G921" s="358">
        <v>0.0</v>
      </c>
      <c r="H921" s="358">
        <v>5.2704E7</v>
      </c>
      <c r="I921" s="358">
        <v>5.269805E7</v>
      </c>
    </row>
    <row r="922" ht="22.5" customHeight="1">
      <c r="A922" s="356" t="s">
        <v>1827</v>
      </c>
      <c r="B922" s="360">
        <v>45110.0</v>
      </c>
      <c r="C922" s="358">
        <v>1.014E8</v>
      </c>
      <c r="D922" s="358">
        <v>5.3E7</v>
      </c>
      <c r="E922" s="358">
        <v>5.2099E7</v>
      </c>
      <c r="F922" s="358">
        <v>2.535E7</v>
      </c>
      <c r="G922" s="358">
        <v>0.0</v>
      </c>
      <c r="H922" s="358">
        <v>1.7975E8</v>
      </c>
      <c r="I922" s="358">
        <v>1.78849E8</v>
      </c>
    </row>
    <row r="923" ht="22.5" customHeight="1">
      <c r="A923" s="356" t="s">
        <v>1827</v>
      </c>
      <c r="B923" s="360">
        <v>45111.0</v>
      </c>
      <c r="C923" s="358">
        <v>5000000.0</v>
      </c>
      <c r="D923" s="358">
        <v>6.2867E7</v>
      </c>
      <c r="E923" s="358">
        <v>6.1798261E7</v>
      </c>
      <c r="F923" s="358">
        <v>200000.0</v>
      </c>
      <c r="G923" s="358">
        <v>0.0</v>
      </c>
      <c r="H923" s="358">
        <v>6.8067E7</v>
      </c>
      <c r="I923" s="358">
        <v>6.6998261E7</v>
      </c>
    </row>
    <row r="924" ht="22.5" customHeight="1">
      <c r="A924" s="356" t="s">
        <v>1827</v>
      </c>
      <c r="B924" s="360">
        <v>45112.0</v>
      </c>
      <c r="C924" s="358">
        <v>0.0</v>
      </c>
      <c r="D924" s="358">
        <v>9.07E7</v>
      </c>
      <c r="E924" s="358">
        <v>9.03372E7</v>
      </c>
      <c r="F924" s="358">
        <v>3.0E7</v>
      </c>
      <c r="G924" s="358">
        <v>1500000.0</v>
      </c>
      <c r="H924" s="358">
        <v>1.192E8</v>
      </c>
      <c r="I924" s="358">
        <v>1.188372E8</v>
      </c>
    </row>
    <row r="925" ht="22.5" customHeight="1">
      <c r="A925" s="356" t="s">
        <v>1827</v>
      </c>
      <c r="B925" s="360">
        <v>45113.0</v>
      </c>
      <c r="C925" s="358">
        <v>1.1064E7</v>
      </c>
      <c r="D925" s="358">
        <v>2.3E7</v>
      </c>
      <c r="E925" s="358">
        <v>2.2908E7</v>
      </c>
      <c r="F925" s="358">
        <v>5.19E7</v>
      </c>
      <c r="G925" s="358">
        <v>0.0</v>
      </c>
      <c r="H925" s="358">
        <v>8.5964E7</v>
      </c>
      <c r="I925" s="358">
        <v>8.5872E7</v>
      </c>
    </row>
    <row r="926" ht="22.5" customHeight="1">
      <c r="A926" s="356" t="s">
        <v>1827</v>
      </c>
      <c r="B926" s="360">
        <v>45114.0</v>
      </c>
      <c r="C926" s="358">
        <v>7010000.0</v>
      </c>
      <c r="D926" s="358">
        <v>0.0</v>
      </c>
      <c r="E926" s="358">
        <v>0.0</v>
      </c>
      <c r="F926" s="358">
        <v>7.301E7</v>
      </c>
      <c r="G926" s="358">
        <v>0.0</v>
      </c>
      <c r="H926" s="358">
        <v>8.002E7</v>
      </c>
      <c r="I926" s="358">
        <v>8.002E7</v>
      </c>
    </row>
    <row r="927" ht="22.5" customHeight="1">
      <c r="A927" s="356" t="s">
        <v>1827</v>
      </c>
      <c r="B927" s="360">
        <v>45115.0</v>
      </c>
      <c r="C927" s="358">
        <v>350000.0</v>
      </c>
      <c r="D927" s="358">
        <v>9.3787E7</v>
      </c>
      <c r="E927" s="358">
        <v>9.2966804E7</v>
      </c>
      <c r="F927" s="358">
        <v>6.195E7</v>
      </c>
      <c r="G927" s="358">
        <v>0.0</v>
      </c>
      <c r="H927" s="358">
        <v>1.56087E8</v>
      </c>
      <c r="I927" s="358">
        <v>1.55266804E8</v>
      </c>
    </row>
    <row r="928" ht="22.5" customHeight="1">
      <c r="A928" s="356" t="s">
        <v>1827</v>
      </c>
      <c r="B928" s="360">
        <v>45116.0</v>
      </c>
      <c r="C928" s="358">
        <v>1.075E7</v>
      </c>
      <c r="D928" s="358">
        <v>5.0E7</v>
      </c>
      <c r="E928" s="358">
        <v>4.9562548E7</v>
      </c>
      <c r="F928" s="358">
        <v>4870000.0</v>
      </c>
      <c r="G928" s="358">
        <v>0.0</v>
      </c>
      <c r="H928" s="358">
        <v>6.562E7</v>
      </c>
      <c r="I928" s="358">
        <v>6.5182548E7</v>
      </c>
    </row>
    <row r="929" ht="22.5" customHeight="1">
      <c r="A929" s="356" t="s">
        <v>1827</v>
      </c>
      <c r="B929" s="360">
        <v>45117.0</v>
      </c>
      <c r="C929" s="358">
        <v>5225000.0</v>
      </c>
      <c r="D929" s="358">
        <v>6000000.0</v>
      </c>
      <c r="E929" s="358">
        <v>5898000.0</v>
      </c>
      <c r="F929" s="358">
        <v>2.2307E7</v>
      </c>
      <c r="G929" s="358">
        <v>0.0</v>
      </c>
      <c r="H929" s="358">
        <v>3.3532E7</v>
      </c>
      <c r="I929" s="358">
        <v>3.343E7</v>
      </c>
    </row>
    <row r="930" ht="22.5" customHeight="1">
      <c r="A930" s="356" t="s">
        <v>1827</v>
      </c>
      <c r="B930" s="360">
        <v>45118.0</v>
      </c>
      <c r="C930" s="358">
        <v>3743000.0</v>
      </c>
      <c r="D930" s="358">
        <v>0.0</v>
      </c>
      <c r="E930" s="358">
        <v>0.0</v>
      </c>
      <c r="F930" s="358">
        <v>7.0E7</v>
      </c>
      <c r="G930" s="358">
        <v>0.0</v>
      </c>
      <c r="H930" s="358">
        <v>7.3743E7</v>
      </c>
      <c r="I930" s="358">
        <v>7.3743E7</v>
      </c>
    </row>
    <row r="931" ht="22.5" customHeight="1">
      <c r="A931" s="356" t="s">
        <v>1827</v>
      </c>
      <c r="B931" s="360">
        <v>45119.0</v>
      </c>
      <c r="C931" s="358">
        <v>1.05E7</v>
      </c>
      <c r="D931" s="358">
        <v>2850000.0</v>
      </c>
      <c r="E931" s="358">
        <v>2801550.0</v>
      </c>
      <c r="F931" s="358">
        <v>2400000.0</v>
      </c>
      <c r="G931" s="358">
        <v>0.0</v>
      </c>
      <c r="H931" s="358">
        <v>1.575E7</v>
      </c>
      <c r="I931" s="358">
        <v>1.570155E7</v>
      </c>
    </row>
    <row r="932" ht="22.5" customHeight="1">
      <c r="A932" s="356" t="s">
        <v>1827</v>
      </c>
      <c r="B932" s="360">
        <v>45120.0</v>
      </c>
      <c r="C932" s="358">
        <v>1.95E7</v>
      </c>
      <c r="D932" s="358">
        <v>2242500.0</v>
      </c>
      <c r="E932" s="358">
        <v>2204377.0</v>
      </c>
      <c r="F932" s="358">
        <v>6.85645E7</v>
      </c>
      <c r="G932" s="358">
        <v>0.0</v>
      </c>
      <c r="H932" s="358">
        <v>9.0307E7</v>
      </c>
      <c r="I932" s="358">
        <v>9.0268877E7</v>
      </c>
    </row>
    <row r="933" ht="22.5" customHeight="1">
      <c r="A933" s="356" t="s">
        <v>1827</v>
      </c>
      <c r="B933" s="360">
        <v>45121.0</v>
      </c>
      <c r="C933" s="358">
        <v>9700000.0</v>
      </c>
      <c r="D933" s="358">
        <v>3644000.0</v>
      </c>
      <c r="E933" s="358">
        <v>3582052.0</v>
      </c>
      <c r="F933" s="358">
        <v>1.18E8</v>
      </c>
      <c r="G933" s="358">
        <v>0.0</v>
      </c>
      <c r="H933" s="358">
        <v>1.31344E8</v>
      </c>
      <c r="I933" s="358">
        <v>1.31282052E8</v>
      </c>
    </row>
    <row r="934" ht="22.5" customHeight="1">
      <c r="A934" s="356" t="s">
        <v>1827</v>
      </c>
      <c r="B934" s="360">
        <v>45122.0</v>
      </c>
      <c r="C934" s="358">
        <v>8250000.0</v>
      </c>
      <c r="D934" s="358">
        <v>0.0</v>
      </c>
      <c r="E934" s="358">
        <v>0.0</v>
      </c>
      <c r="F934" s="358">
        <v>8500000.0</v>
      </c>
      <c r="G934" s="358">
        <v>0.0</v>
      </c>
      <c r="H934" s="358">
        <v>1.675E7</v>
      </c>
      <c r="I934" s="358">
        <v>1.675E7</v>
      </c>
    </row>
    <row r="935" ht="22.5" customHeight="1">
      <c r="A935" s="356" t="s">
        <v>1827</v>
      </c>
      <c r="B935" s="360">
        <v>45123.0</v>
      </c>
      <c r="C935" s="358">
        <v>3.005E7</v>
      </c>
      <c r="D935" s="358">
        <v>700000.0</v>
      </c>
      <c r="E935" s="358">
        <v>686350.0</v>
      </c>
      <c r="F935" s="358">
        <v>5.365E7</v>
      </c>
      <c r="G935" s="358">
        <v>0.0</v>
      </c>
      <c r="H935" s="358">
        <v>8.44E7</v>
      </c>
      <c r="I935" s="358">
        <v>8.438635E7</v>
      </c>
    </row>
    <row r="936" ht="22.5" customHeight="1">
      <c r="A936" s="356" t="s">
        <v>1827</v>
      </c>
      <c r="B936" s="360">
        <v>45124.0</v>
      </c>
      <c r="C936" s="358">
        <v>3.26E7</v>
      </c>
      <c r="D936" s="358">
        <v>4700000.0</v>
      </c>
      <c r="E936" s="358">
        <v>4620100.0</v>
      </c>
      <c r="F936" s="358">
        <v>2.326269E8</v>
      </c>
      <c r="G936" s="358">
        <v>0.0</v>
      </c>
      <c r="H936" s="358">
        <v>2.699269E8</v>
      </c>
      <c r="I936" s="358">
        <v>2.69847E8</v>
      </c>
    </row>
    <row r="937" ht="22.5" customHeight="1">
      <c r="A937" s="356" t="s">
        <v>1827</v>
      </c>
      <c r="B937" s="360">
        <v>45125.0</v>
      </c>
      <c r="C937" s="358">
        <v>4.307E7</v>
      </c>
      <c r="D937" s="358">
        <v>1000000.0</v>
      </c>
      <c r="E937" s="358">
        <v>975000.0</v>
      </c>
      <c r="F937" s="358">
        <v>1.175E7</v>
      </c>
      <c r="G937" s="358">
        <v>0.0</v>
      </c>
      <c r="H937" s="358">
        <v>5.582E7</v>
      </c>
      <c r="I937" s="358">
        <v>5.5795E7</v>
      </c>
    </row>
    <row r="938" ht="22.5" customHeight="1">
      <c r="A938" s="356" t="s">
        <v>1827</v>
      </c>
      <c r="B938" s="360">
        <v>45126.0</v>
      </c>
      <c r="C938" s="358">
        <v>2650000.0</v>
      </c>
      <c r="D938" s="358">
        <v>1.8E7</v>
      </c>
      <c r="E938" s="358">
        <v>1.7694E7</v>
      </c>
      <c r="F938" s="358">
        <v>1.4486E8</v>
      </c>
      <c r="G938" s="358">
        <v>0.0</v>
      </c>
      <c r="H938" s="358">
        <v>1.6551E8</v>
      </c>
      <c r="I938" s="358">
        <v>1.65204E8</v>
      </c>
    </row>
    <row r="939" ht="22.5" customHeight="1">
      <c r="A939" s="356" t="s">
        <v>1827</v>
      </c>
      <c r="B939" s="360">
        <v>45127.0</v>
      </c>
      <c r="C939" s="358">
        <v>750000.0</v>
      </c>
      <c r="D939" s="358">
        <v>350000.0</v>
      </c>
      <c r="E939" s="358">
        <v>344050.0</v>
      </c>
      <c r="F939" s="358">
        <v>4500000.0</v>
      </c>
      <c r="G939" s="358">
        <v>0.0</v>
      </c>
      <c r="H939" s="358">
        <v>5600000.0</v>
      </c>
      <c r="I939" s="358">
        <v>5594050.0</v>
      </c>
    </row>
    <row r="940" ht="22.5" customHeight="1">
      <c r="A940" s="356" t="s">
        <v>1827</v>
      </c>
      <c r="B940" s="360">
        <v>45128.0</v>
      </c>
      <c r="C940" s="358">
        <v>1.88275E7</v>
      </c>
      <c r="D940" s="358">
        <v>0.0</v>
      </c>
      <c r="E940" s="358">
        <v>0.0</v>
      </c>
      <c r="F940" s="358">
        <v>7800000.0</v>
      </c>
      <c r="G940" s="358">
        <v>0.0</v>
      </c>
      <c r="H940" s="358">
        <v>2.66275E7</v>
      </c>
      <c r="I940" s="358">
        <v>2.66275E7</v>
      </c>
    </row>
    <row r="941" ht="22.5" customHeight="1">
      <c r="A941" s="356" t="s">
        <v>1827</v>
      </c>
      <c r="B941" s="360">
        <v>45129.0</v>
      </c>
      <c r="C941" s="358">
        <v>1.035E7</v>
      </c>
      <c r="D941" s="358">
        <v>3.5E7</v>
      </c>
      <c r="E941" s="358">
        <v>3.4405E7</v>
      </c>
      <c r="F941" s="358">
        <v>8.5068E7</v>
      </c>
      <c r="G941" s="358">
        <v>0.0</v>
      </c>
      <c r="H941" s="358">
        <v>1.30418E8</v>
      </c>
      <c r="I941" s="358">
        <v>1.29823E8</v>
      </c>
    </row>
    <row r="942" ht="22.5" customHeight="1">
      <c r="A942" s="356" t="s">
        <v>1827</v>
      </c>
      <c r="B942" s="360">
        <v>45130.0</v>
      </c>
      <c r="C942" s="358">
        <v>8914000.0</v>
      </c>
      <c r="D942" s="358">
        <v>0.0</v>
      </c>
      <c r="E942" s="358">
        <v>0.0</v>
      </c>
      <c r="F942" s="358">
        <v>4350000.0</v>
      </c>
      <c r="G942" s="358">
        <v>0.0</v>
      </c>
      <c r="H942" s="358">
        <v>1.3264E7</v>
      </c>
      <c r="I942" s="358">
        <v>1.3264E7</v>
      </c>
    </row>
    <row r="943" ht="22.5" customHeight="1">
      <c r="A943" s="356" t="s">
        <v>1827</v>
      </c>
      <c r="B943" s="360">
        <v>45131.0</v>
      </c>
      <c r="C943" s="358">
        <v>1086000.0</v>
      </c>
      <c r="D943" s="358">
        <v>6245000.0</v>
      </c>
      <c r="E943" s="358">
        <v>6096225.0</v>
      </c>
      <c r="F943" s="358">
        <v>8.3528E7</v>
      </c>
      <c r="G943" s="358">
        <v>0.0</v>
      </c>
      <c r="H943" s="358">
        <v>9.0859E7</v>
      </c>
      <c r="I943" s="358">
        <v>9.0710225E7</v>
      </c>
    </row>
    <row r="944" ht="22.5" customHeight="1">
      <c r="A944" s="356" t="s">
        <v>1827</v>
      </c>
      <c r="B944" s="360">
        <v>45132.0</v>
      </c>
      <c r="C944" s="358">
        <v>1.995E7</v>
      </c>
      <c r="D944" s="358">
        <v>4.455E7</v>
      </c>
      <c r="E944" s="358">
        <v>4.379265E7</v>
      </c>
      <c r="F944" s="358">
        <v>9.153E7</v>
      </c>
      <c r="G944" s="358">
        <v>0.0</v>
      </c>
      <c r="H944" s="358">
        <v>1.5603E8</v>
      </c>
      <c r="I944" s="358">
        <v>1.5527265E8</v>
      </c>
    </row>
    <row r="945" ht="22.5" customHeight="1">
      <c r="A945" s="356" t="s">
        <v>1827</v>
      </c>
      <c r="B945" s="360">
        <v>45133.0</v>
      </c>
      <c r="C945" s="358">
        <v>1.0E7</v>
      </c>
      <c r="D945" s="358">
        <v>6100000.0</v>
      </c>
      <c r="E945" s="358">
        <v>5996300.0</v>
      </c>
      <c r="F945" s="358">
        <v>3.6888E7</v>
      </c>
      <c r="G945" s="358">
        <v>0.0</v>
      </c>
      <c r="H945" s="358">
        <v>5.2988E7</v>
      </c>
      <c r="I945" s="358">
        <v>5.28843E7</v>
      </c>
    </row>
    <row r="946" ht="22.5" customHeight="1">
      <c r="A946" s="356" t="s">
        <v>1827</v>
      </c>
      <c r="B946" s="360">
        <v>45134.0</v>
      </c>
      <c r="C946" s="358">
        <v>3.986E7</v>
      </c>
      <c r="D946" s="358">
        <v>2.4E7</v>
      </c>
      <c r="E946" s="358">
        <v>2.35E7</v>
      </c>
      <c r="F946" s="358">
        <v>1.1702E8</v>
      </c>
      <c r="G946" s="358">
        <v>0.0</v>
      </c>
      <c r="H946" s="358">
        <v>1.8088E8</v>
      </c>
      <c r="I946" s="358">
        <v>1.8038E8</v>
      </c>
    </row>
    <row r="947" ht="22.5" customHeight="1">
      <c r="A947" s="356" t="s">
        <v>1827</v>
      </c>
      <c r="B947" s="360">
        <v>45135.0</v>
      </c>
      <c r="C947" s="358">
        <v>2.5477E7</v>
      </c>
      <c r="D947" s="358">
        <v>0.0</v>
      </c>
      <c r="E947" s="358">
        <v>0.0</v>
      </c>
      <c r="F947" s="358">
        <v>1200000.0</v>
      </c>
      <c r="G947" s="358">
        <v>0.0</v>
      </c>
      <c r="H947" s="358">
        <v>2.6677E7</v>
      </c>
      <c r="I947" s="358">
        <v>2.6677E7</v>
      </c>
    </row>
    <row r="948" ht="22.5" customHeight="1">
      <c r="A948" s="356" t="s">
        <v>1827</v>
      </c>
      <c r="B948" s="360">
        <v>45136.0</v>
      </c>
      <c r="C948" s="358">
        <v>6350000.0</v>
      </c>
      <c r="D948" s="358">
        <v>1350000.0</v>
      </c>
      <c r="E948" s="358">
        <v>1348334.0</v>
      </c>
      <c r="F948" s="358">
        <v>350000.0</v>
      </c>
      <c r="G948" s="358">
        <v>0.0</v>
      </c>
      <c r="H948" s="358">
        <v>8050000.0</v>
      </c>
      <c r="I948" s="358">
        <v>8048334.0</v>
      </c>
    </row>
    <row r="949" ht="22.5" customHeight="1">
      <c r="A949" s="356" t="s">
        <v>1827</v>
      </c>
      <c r="B949" s="360">
        <v>45137.0</v>
      </c>
      <c r="C949" s="358">
        <v>3.39E7</v>
      </c>
      <c r="D949" s="358">
        <v>1.66E7</v>
      </c>
      <c r="E949" s="358">
        <v>1.6533416E7</v>
      </c>
      <c r="F949" s="358">
        <v>6.17E7</v>
      </c>
      <c r="G949" s="358">
        <v>0.0</v>
      </c>
      <c r="H949" s="358">
        <v>1.122E8</v>
      </c>
      <c r="I949" s="358">
        <v>1.12133416E8</v>
      </c>
    </row>
    <row r="950" ht="22.5" customHeight="1">
      <c r="A950" s="356" t="s">
        <v>1827</v>
      </c>
      <c r="B950" s="360">
        <v>45138.0</v>
      </c>
      <c r="C950" s="358">
        <v>1.15E7</v>
      </c>
      <c r="D950" s="358">
        <v>0.0</v>
      </c>
      <c r="E950" s="358">
        <v>0.0</v>
      </c>
      <c r="F950" s="358">
        <v>2.166E7</v>
      </c>
      <c r="G950" s="358">
        <v>0.0</v>
      </c>
      <c r="H950" s="358">
        <v>3.316E7</v>
      </c>
      <c r="I950" s="358">
        <v>3.316E7</v>
      </c>
    </row>
    <row r="951" ht="22.5" customHeight="1">
      <c r="A951" s="356" t="s">
        <v>1830</v>
      </c>
      <c r="B951" s="360">
        <v>45139.0</v>
      </c>
      <c r="C951" s="358">
        <v>1.27E7</v>
      </c>
      <c r="D951" s="358">
        <v>0.0</v>
      </c>
      <c r="E951" s="358">
        <v>0.0</v>
      </c>
      <c r="F951" s="358">
        <v>1.015E7</v>
      </c>
      <c r="G951" s="358">
        <v>0.0</v>
      </c>
      <c r="H951" s="358">
        <v>2.285E7</v>
      </c>
      <c r="I951" s="358">
        <v>2.285E7</v>
      </c>
    </row>
    <row r="952" ht="22.5" customHeight="1">
      <c r="A952" s="356" t="s">
        <v>1830</v>
      </c>
      <c r="B952" s="360">
        <v>45140.0</v>
      </c>
      <c r="C952" s="358">
        <v>1.65154E8</v>
      </c>
      <c r="D952" s="358">
        <v>2.0E8</v>
      </c>
      <c r="E952" s="358">
        <v>1.9521E8</v>
      </c>
      <c r="F952" s="358">
        <v>2.0E7</v>
      </c>
      <c r="G952" s="358">
        <v>0.0</v>
      </c>
      <c r="H952" s="358">
        <v>3.85154E8</v>
      </c>
      <c r="I952" s="358">
        <v>3.80364E8</v>
      </c>
    </row>
    <row r="953" ht="22.5" customHeight="1">
      <c r="A953" s="356" t="s">
        <v>1830</v>
      </c>
      <c r="B953" s="360">
        <v>45141.0</v>
      </c>
      <c r="C953" s="358">
        <v>1.77E7</v>
      </c>
      <c r="D953" s="358">
        <v>0.0</v>
      </c>
      <c r="E953" s="358">
        <v>0.0</v>
      </c>
      <c r="F953" s="358">
        <v>5.785E7</v>
      </c>
      <c r="G953" s="358">
        <v>0.0</v>
      </c>
      <c r="H953" s="358">
        <v>7.555E7</v>
      </c>
      <c r="I953" s="358">
        <v>7.555E7</v>
      </c>
    </row>
    <row r="954" ht="22.5" customHeight="1">
      <c r="A954" s="356" t="s">
        <v>1830</v>
      </c>
      <c r="B954" s="360">
        <v>45142.0</v>
      </c>
      <c r="C954" s="358">
        <v>5.535E7</v>
      </c>
      <c r="D954" s="358">
        <v>1850000.0</v>
      </c>
      <c r="E954" s="358">
        <v>1842600.0</v>
      </c>
      <c r="F954" s="358">
        <v>2.2345E8</v>
      </c>
      <c r="G954" s="358">
        <v>0.0</v>
      </c>
      <c r="H954" s="358">
        <v>2.8065E8</v>
      </c>
      <c r="I954" s="358">
        <v>2.806426E8</v>
      </c>
    </row>
    <row r="955" ht="22.5" customHeight="1">
      <c r="A955" s="356" t="s">
        <v>1830</v>
      </c>
      <c r="B955" s="360">
        <v>45143.0</v>
      </c>
      <c r="C955" s="358">
        <v>5215000.0</v>
      </c>
      <c r="D955" s="358">
        <v>5000000.0</v>
      </c>
      <c r="E955" s="358">
        <v>4915000.0</v>
      </c>
      <c r="F955" s="358">
        <v>0.0</v>
      </c>
      <c r="G955" s="358">
        <v>0.0</v>
      </c>
      <c r="H955" s="358">
        <v>1.0215E7</v>
      </c>
      <c r="I955" s="358">
        <v>1.013E7</v>
      </c>
    </row>
    <row r="956" ht="22.5" customHeight="1">
      <c r="A956" s="356" t="s">
        <v>1830</v>
      </c>
      <c r="B956" s="360">
        <v>45144.0</v>
      </c>
      <c r="C956" s="358">
        <v>8050000.0</v>
      </c>
      <c r="D956" s="358">
        <v>0.0</v>
      </c>
      <c r="E956" s="358">
        <v>0.0</v>
      </c>
      <c r="F956" s="358">
        <v>6.045E7</v>
      </c>
      <c r="G956" s="358">
        <v>0.0</v>
      </c>
      <c r="H956" s="358">
        <v>6.85E7</v>
      </c>
      <c r="I956" s="358">
        <v>6.85E7</v>
      </c>
    </row>
    <row r="957" ht="22.5" customHeight="1">
      <c r="A957" s="356" t="s">
        <v>1830</v>
      </c>
      <c r="B957" s="360">
        <v>45145.0</v>
      </c>
      <c r="C957" s="358">
        <v>2.0E7</v>
      </c>
      <c r="D957" s="358">
        <v>8.0E7</v>
      </c>
      <c r="E957" s="358">
        <v>7.8E7</v>
      </c>
      <c r="F957" s="358">
        <v>4.3298E7</v>
      </c>
      <c r="G957" s="358">
        <v>1.12E7</v>
      </c>
      <c r="H957" s="358">
        <v>1.32098E8</v>
      </c>
      <c r="I957" s="358">
        <v>1.30098E8</v>
      </c>
    </row>
    <row r="958" ht="22.5" customHeight="1">
      <c r="A958" s="356" t="s">
        <v>1830</v>
      </c>
      <c r="B958" s="360">
        <v>45146.0</v>
      </c>
      <c r="C958" s="358">
        <v>1.3635E8</v>
      </c>
      <c r="D958" s="358">
        <v>0.0</v>
      </c>
      <c r="E958" s="358">
        <v>0.0</v>
      </c>
      <c r="F958" s="358">
        <v>7.5662E7</v>
      </c>
      <c r="G958" s="358">
        <v>3.1637E7</v>
      </c>
      <c r="H958" s="358">
        <v>1.80375E8</v>
      </c>
      <c r="I958" s="358">
        <v>1.80375E8</v>
      </c>
    </row>
    <row r="959" ht="22.5" customHeight="1">
      <c r="A959" s="356" t="s">
        <v>1830</v>
      </c>
      <c r="B959" s="360">
        <v>45147.0</v>
      </c>
      <c r="C959" s="358">
        <v>3.23E7</v>
      </c>
      <c r="D959" s="358">
        <v>1.3E7</v>
      </c>
      <c r="E959" s="358">
        <v>1.2922E7</v>
      </c>
      <c r="F959" s="358">
        <v>5.9E7</v>
      </c>
      <c r="G959" s="358">
        <v>0.0</v>
      </c>
      <c r="H959" s="358">
        <v>1.043E8</v>
      </c>
      <c r="I959" s="358">
        <v>1.04222E8</v>
      </c>
    </row>
    <row r="960" ht="22.5" customHeight="1">
      <c r="A960" s="356" t="s">
        <v>1830</v>
      </c>
      <c r="B960" s="360">
        <v>45148.0</v>
      </c>
      <c r="C960" s="358">
        <v>1.2393E7</v>
      </c>
      <c r="D960" s="358">
        <v>7.326E7</v>
      </c>
      <c r="E960" s="358">
        <v>7.143833E7</v>
      </c>
      <c r="F960" s="358">
        <v>0.0</v>
      </c>
      <c r="G960" s="358">
        <v>0.0</v>
      </c>
      <c r="H960" s="358">
        <v>8.5653E7</v>
      </c>
      <c r="I960" s="358">
        <v>8.383133E7</v>
      </c>
    </row>
    <row r="961" ht="22.5" customHeight="1">
      <c r="A961" s="356" t="s">
        <v>1830</v>
      </c>
      <c r="B961" s="360">
        <v>45149.0</v>
      </c>
      <c r="C961" s="358">
        <v>2.85E7</v>
      </c>
      <c r="D961" s="358">
        <v>1.319E7</v>
      </c>
      <c r="E961" s="358">
        <v>1.2985902E7</v>
      </c>
      <c r="F961" s="358">
        <v>1.5E7</v>
      </c>
      <c r="G961" s="358">
        <v>0.0</v>
      </c>
      <c r="H961" s="358">
        <v>5.669E7</v>
      </c>
      <c r="I961" s="358">
        <v>5.6485902E7</v>
      </c>
    </row>
    <row r="962" ht="22.5" customHeight="1">
      <c r="A962" s="356" t="s">
        <v>1830</v>
      </c>
      <c r="B962" s="360">
        <v>45150.0</v>
      </c>
      <c r="C962" s="358">
        <v>1.1E7</v>
      </c>
      <c r="D962" s="358">
        <v>1.19E8</v>
      </c>
      <c r="E962" s="358">
        <v>1.17148098E8</v>
      </c>
      <c r="F962" s="358">
        <v>6.0968E7</v>
      </c>
      <c r="G962" s="358">
        <v>0.0</v>
      </c>
      <c r="H962" s="358">
        <v>1.90968E8</v>
      </c>
      <c r="I962" s="358">
        <v>1.89116098E8</v>
      </c>
    </row>
    <row r="963" ht="22.5" customHeight="1">
      <c r="A963" s="356" t="s">
        <v>1830</v>
      </c>
      <c r="B963" s="360">
        <v>45151.0</v>
      </c>
      <c r="C963" s="358">
        <v>1.168E7</v>
      </c>
      <c r="D963" s="358">
        <v>0.0</v>
      </c>
      <c r="E963" s="358">
        <v>0.0</v>
      </c>
      <c r="F963" s="358">
        <v>1200000.0</v>
      </c>
      <c r="G963" s="358">
        <v>0.0</v>
      </c>
      <c r="H963" s="358">
        <v>1.288E7</v>
      </c>
      <c r="I963" s="358">
        <v>1.288E7</v>
      </c>
    </row>
    <row r="964" ht="22.5" customHeight="1">
      <c r="A964" s="356" t="s">
        <v>1830</v>
      </c>
      <c r="B964" s="360">
        <v>45152.0</v>
      </c>
      <c r="C964" s="358">
        <v>0.0</v>
      </c>
      <c r="D964" s="358">
        <v>7700000.0</v>
      </c>
      <c r="E964" s="358">
        <v>7571290.0</v>
      </c>
      <c r="F964" s="358">
        <v>1.1E7</v>
      </c>
      <c r="G964" s="358">
        <v>0.0</v>
      </c>
      <c r="H964" s="358">
        <v>1.87E7</v>
      </c>
      <c r="I964" s="358">
        <v>1.857129E7</v>
      </c>
    </row>
    <row r="965" ht="22.5" customHeight="1">
      <c r="A965" s="356" t="s">
        <v>1830</v>
      </c>
      <c r="B965" s="360">
        <v>45153.0</v>
      </c>
      <c r="C965" s="358">
        <v>4.1E7</v>
      </c>
      <c r="D965" s="358">
        <v>1.402345E8</v>
      </c>
      <c r="E965" s="358">
        <v>1.37880256E8</v>
      </c>
      <c r="F965" s="358">
        <v>1.7E7</v>
      </c>
      <c r="G965" s="358">
        <v>0.0</v>
      </c>
      <c r="H965" s="358">
        <v>1.982345E8</v>
      </c>
      <c r="I965" s="358">
        <v>1.95880256E8</v>
      </c>
    </row>
    <row r="966" ht="22.5" customHeight="1">
      <c r="A966" s="356" t="s">
        <v>1830</v>
      </c>
      <c r="B966" s="360">
        <v>45154.0</v>
      </c>
      <c r="C966" s="358">
        <v>1.2225E8</v>
      </c>
      <c r="D966" s="358">
        <v>1.81E7</v>
      </c>
      <c r="E966" s="358">
        <v>1.77923E7</v>
      </c>
      <c r="F966" s="358">
        <v>8.745E7</v>
      </c>
      <c r="G966" s="358">
        <v>0.0</v>
      </c>
      <c r="H966" s="358">
        <v>2.278E8</v>
      </c>
      <c r="I966" s="358">
        <v>2.274923E8</v>
      </c>
    </row>
    <row r="967" ht="22.5" customHeight="1">
      <c r="A967" s="356" t="s">
        <v>1830</v>
      </c>
      <c r="B967" s="360">
        <v>45155.0</v>
      </c>
      <c r="C967" s="358">
        <v>1.1202E7</v>
      </c>
      <c r="D967" s="358">
        <v>1.335E7</v>
      </c>
      <c r="E967" s="358">
        <v>1.318805E7</v>
      </c>
      <c r="F967" s="358">
        <v>0.0</v>
      </c>
      <c r="G967" s="358">
        <v>0.0</v>
      </c>
      <c r="H967" s="358">
        <v>2.4552E7</v>
      </c>
      <c r="I967" s="358">
        <v>2.439005E7</v>
      </c>
    </row>
    <row r="968" ht="22.5" customHeight="1">
      <c r="A968" s="356" t="s">
        <v>1830</v>
      </c>
      <c r="B968" s="360">
        <v>45156.0</v>
      </c>
      <c r="C968" s="358">
        <v>1.98253E8</v>
      </c>
      <c r="D968" s="358">
        <v>3.0E7</v>
      </c>
      <c r="E968" s="358">
        <v>2.949E7</v>
      </c>
      <c r="F968" s="358">
        <v>350000.0</v>
      </c>
      <c r="G968" s="358">
        <v>0.0</v>
      </c>
      <c r="H968" s="358">
        <v>2.28603E8</v>
      </c>
      <c r="I968" s="358">
        <v>2.28093E8</v>
      </c>
    </row>
    <row r="969" ht="22.5" customHeight="1">
      <c r="A969" s="356" t="s">
        <v>1830</v>
      </c>
      <c r="B969" s="360">
        <v>45157.0</v>
      </c>
      <c r="C969" s="358">
        <v>500000.0</v>
      </c>
      <c r="D969" s="358">
        <v>1.5E7</v>
      </c>
      <c r="E969" s="358">
        <v>1.4745E7</v>
      </c>
      <c r="F969" s="358">
        <v>2050000.0</v>
      </c>
      <c r="G969" s="358">
        <v>0.0</v>
      </c>
      <c r="H969" s="358">
        <v>1.755E7</v>
      </c>
      <c r="I969" s="358">
        <v>1.7295E7</v>
      </c>
    </row>
    <row r="970" ht="22.5" customHeight="1">
      <c r="A970" s="356" t="s">
        <v>1830</v>
      </c>
      <c r="B970" s="360">
        <v>45158.0</v>
      </c>
      <c r="C970" s="358">
        <v>3200000.0</v>
      </c>
      <c r="D970" s="358">
        <v>0.0</v>
      </c>
      <c r="E970" s="358">
        <v>0.0</v>
      </c>
      <c r="F970" s="358">
        <v>4.5E7</v>
      </c>
      <c r="G970" s="358">
        <v>0.0</v>
      </c>
      <c r="H970" s="358">
        <v>4.82E7</v>
      </c>
      <c r="I970" s="358">
        <v>4.82E7</v>
      </c>
    </row>
    <row r="971" ht="22.5" customHeight="1">
      <c r="A971" s="356" t="s">
        <v>1830</v>
      </c>
      <c r="B971" s="360">
        <v>45159.0</v>
      </c>
      <c r="C971" s="358">
        <v>1.1135E8</v>
      </c>
      <c r="D971" s="358">
        <v>1.27289E8</v>
      </c>
      <c r="E971" s="358">
        <v>1.26706344E8</v>
      </c>
      <c r="F971" s="358">
        <v>350000.0</v>
      </c>
      <c r="G971" s="358">
        <v>0.0</v>
      </c>
      <c r="H971" s="358">
        <v>2.38989E8</v>
      </c>
      <c r="I971" s="358">
        <v>2.38406344E8</v>
      </c>
    </row>
    <row r="972" ht="22.5" customHeight="1">
      <c r="A972" s="356" t="s">
        <v>1830</v>
      </c>
      <c r="B972" s="360">
        <v>45160.0</v>
      </c>
      <c r="C972" s="358">
        <v>5.05E7</v>
      </c>
      <c r="D972" s="358">
        <v>5.5375E7</v>
      </c>
      <c r="E972" s="358">
        <v>5.4516175E7</v>
      </c>
      <c r="F972" s="358">
        <v>0.0</v>
      </c>
      <c r="G972" s="358">
        <v>0.0</v>
      </c>
      <c r="H972" s="358">
        <v>1.05875E8</v>
      </c>
      <c r="I972" s="358">
        <v>1.05016175E8</v>
      </c>
    </row>
    <row r="973" ht="22.5" customHeight="1">
      <c r="A973" s="356" t="s">
        <v>1830</v>
      </c>
      <c r="B973" s="360">
        <v>45161.0</v>
      </c>
      <c r="C973" s="358">
        <v>2450000.0</v>
      </c>
      <c r="D973" s="358">
        <v>8.26E7</v>
      </c>
      <c r="E973" s="358">
        <v>8.11958E7</v>
      </c>
      <c r="F973" s="358">
        <v>1.3E7</v>
      </c>
      <c r="G973" s="358">
        <v>0.0</v>
      </c>
      <c r="H973" s="358">
        <v>9.805E7</v>
      </c>
      <c r="I973" s="358">
        <v>9.66458E7</v>
      </c>
    </row>
    <row r="974" ht="22.5" customHeight="1">
      <c r="A974" s="356" t="s">
        <v>1830</v>
      </c>
      <c r="B974" s="360">
        <v>45162.0</v>
      </c>
      <c r="C974" s="358">
        <v>6.9494E7</v>
      </c>
      <c r="D974" s="358">
        <v>1.065E7</v>
      </c>
      <c r="E974" s="358">
        <v>1.056855E7</v>
      </c>
      <c r="F974" s="358">
        <v>0.0</v>
      </c>
      <c r="G974" s="358">
        <v>0.0</v>
      </c>
      <c r="H974" s="358">
        <v>8.0144E7</v>
      </c>
      <c r="I974" s="358">
        <v>8.006255E7</v>
      </c>
    </row>
    <row r="975" ht="22.5" customHeight="1">
      <c r="A975" s="356" t="s">
        <v>1830</v>
      </c>
      <c r="B975" s="360">
        <v>45163.0</v>
      </c>
      <c r="C975" s="358">
        <v>1000000.0</v>
      </c>
      <c r="D975" s="358">
        <v>4.4052E7</v>
      </c>
      <c r="E975" s="358">
        <v>4.3299066E7</v>
      </c>
      <c r="F975" s="358">
        <v>0.0</v>
      </c>
      <c r="G975" s="358">
        <v>0.0</v>
      </c>
      <c r="H975" s="358">
        <v>4.5052E7</v>
      </c>
      <c r="I975" s="358">
        <v>4.4299066E7</v>
      </c>
    </row>
    <row r="976" ht="22.5" customHeight="1">
      <c r="A976" s="356" t="s">
        <v>1830</v>
      </c>
      <c r="B976" s="360">
        <v>45164.0</v>
      </c>
      <c r="C976" s="358">
        <v>1.275E7</v>
      </c>
      <c r="D976" s="358">
        <v>0.0</v>
      </c>
      <c r="E976" s="358">
        <v>0.0</v>
      </c>
      <c r="F976" s="358">
        <v>1.3773E7</v>
      </c>
      <c r="G976" s="358">
        <v>0.0</v>
      </c>
      <c r="H976" s="358">
        <v>2.6523E7</v>
      </c>
      <c r="I976" s="358">
        <v>2.6523E7</v>
      </c>
    </row>
    <row r="977" ht="22.5" customHeight="1">
      <c r="A977" s="356" t="s">
        <v>1830</v>
      </c>
      <c r="B977" s="360">
        <v>45165.0</v>
      </c>
      <c r="C977" s="358">
        <v>1050000.0</v>
      </c>
      <c r="D977" s="358">
        <v>7500000.0</v>
      </c>
      <c r="E977" s="358">
        <v>7372500.0</v>
      </c>
      <c r="F977" s="358">
        <v>850000.0</v>
      </c>
      <c r="G977" s="358">
        <v>0.0</v>
      </c>
      <c r="H977" s="358">
        <v>9400000.0</v>
      </c>
      <c r="I977" s="358">
        <v>9272500.0</v>
      </c>
    </row>
    <row r="978" ht="22.5" customHeight="1">
      <c r="A978" s="356" t="s">
        <v>1830</v>
      </c>
      <c r="B978" s="360">
        <v>45166.0</v>
      </c>
      <c r="C978" s="358">
        <v>8.581E7</v>
      </c>
      <c r="D978" s="358">
        <v>700000.0</v>
      </c>
      <c r="E978" s="358">
        <v>688100.0</v>
      </c>
      <c r="F978" s="358">
        <v>1.4942E7</v>
      </c>
      <c r="G978" s="358">
        <v>0.0</v>
      </c>
      <c r="H978" s="358">
        <v>1.01452E8</v>
      </c>
      <c r="I978" s="358">
        <v>1.014401E8</v>
      </c>
    </row>
    <row r="979" ht="22.5" customHeight="1">
      <c r="A979" s="356" t="s">
        <v>1830</v>
      </c>
      <c r="B979" s="360">
        <v>45167.0</v>
      </c>
      <c r="C979" s="358">
        <v>1.5E7</v>
      </c>
      <c r="D979" s="358">
        <v>2.3E7</v>
      </c>
      <c r="E979" s="358">
        <v>2.2908E7</v>
      </c>
      <c r="F979" s="358">
        <v>2350000.0</v>
      </c>
      <c r="G979" s="358">
        <v>0.0</v>
      </c>
      <c r="H979" s="358">
        <v>4.035E7</v>
      </c>
      <c r="I979" s="358">
        <v>4.0258E7</v>
      </c>
    </row>
    <row r="980" ht="22.5" customHeight="1">
      <c r="A980" s="356" t="s">
        <v>1830</v>
      </c>
      <c r="B980" s="360">
        <v>45168.0</v>
      </c>
      <c r="C980" s="358">
        <v>1.3809E7</v>
      </c>
      <c r="D980" s="358">
        <v>0.0</v>
      </c>
      <c r="E980" s="358">
        <v>0.0</v>
      </c>
      <c r="F980" s="358">
        <v>0.0</v>
      </c>
      <c r="G980" s="358">
        <v>0.0</v>
      </c>
      <c r="H980" s="358">
        <v>1.3809E7</v>
      </c>
      <c r="I980" s="358">
        <v>1.3809E7</v>
      </c>
    </row>
    <row r="981" ht="22.5" customHeight="1">
      <c r="A981" s="356" t="s">
        <v>1830</v>
      </c>
      <c r="B981" s="360">
        <v>45169.0</v>
      </c>
      <c r="C981" s="358">
        <v>7.0E7</v>
      </c>
      <c r="D981" s="358">
        <v>4250000.0</v>
      </c>
      <c r="E981" s="358">
        <v>4177494.0</v>
      </c>
      <c r="F981" s="358">
        <v>850000.0</v>
      </c>
      <c r="G981" s="358">
        <v>0.0</v>
      </c>
      <c r="H981" s="358">
        <v>7.51E7</v>
      </c>
      <c r="I981" s="358">
        <v>7.5027494E7</v>
      </c>
    </row>
    <row r="982" ht="22.5" customHeight="1">
      <c r="A982" s="356" t="s">
        <v>1833</v>
      </c>
      <c r="B982" s="360">
        <v>45170.0</v>
      </c>
      <c r="C982" s="358">
        <v>100000.0</v>
      </c>
      <c r="D982" s="358">
        <v>1.715E7</v>
      </c>
      <c r="E982" s="358">
        <v>1.6841731E7</v>
      </c>
      <c r="F982" s="358">
        <v>4650000.0</v>
      </c>
      <c r="G982" s="358">
        <v>0.0</v>
      </c>
      <c r="H982" s="358">
        <v>2.19E7</v>
      </c>
      <c r="I982" s="358">
        <v>2.1591731E7</v>
      </c>
    </row>
    <row r="983" ht="22.5" customHeight="1">
      <c r="A983" s="356" t="s">
        <v>1833</v>
      </c>
      <c r="B983" s="360">
        <v>45171.0</v>
      </c>
      <c r="C983" s="358">
        <v>0.0</v>
      </c>
      <c r="D983" s="358">
        <v>0.0</v>
      </c>
      <c r="E983" s="358">
        <v>0.0</v>
      </c>
      <c r="F983" s="358">
        <v>0.0</v>
      </c>
      <c r="G983" s="358">
        <v>0.0</v>
      </c>
      <c r="H983" s="358">
        <v>0.0</v>
      </c>
      <c r="I983" s="358">
        <v>0.0</v>
      </c>
    </row>
    <row r="984" ht="22.5" customHeight="1">
      <c r="A984" s="356" t="s">
        <v>1833</v>
      </c>
      <c r="B984" s="360">
        <v>45172.0</v>
      </c>
      <c r="C984" s="358">
        <v>1.15E7</v>
      </c>
      <c r="D984" s="358">
        <v>2530000.0</v>
      </c>
      <c r="E984" s="358">
        <v>2486837.0</v>
      </c>
      <c r="F984" s="358">
        <v>4000000.0</v>
      </c>
      <c r="G984" s="358">
        <v>0.0</v>
      </c>
      <c r="H984" s="358">
        <v>1.803E7</v>
      </c>
      <c r="I984" s="358">
        <v>1.7986837E7</v>
      </c>
    </row>
    <row r="985" ht="22.5" customHeight="1">
      <c r="A985" s="356" t="s">
        <v>1833</v>
      </c>
      <c r="B985" s="360">
        <v>45173.0</v>
      </c>
      <c r="C985" s="358">
        <v>4.045E7</v>
      </c>
      <c r="D985" s="358">
        <v>4300000.0</v>
      </c>
      <c r="E985" s="358">
        <v>4236718.0</v>
      </c>
      <c r="F985" s="358">
        <v>2.295E7</v>
      </c>
      <c r="G985" s="358">
        <v>0.0</v>
      </c>
      <c r="H985" s="358">
        <v>6.77E7</v>
      </c>
      <c r="I985" s="358">
        <v>6.7636718E7</v>
      </c>
    </row>
    <row r="986" ht="22.5" customHeight="1">
      <c r="A986" s="356" t="s">
        <v>1833</v>
      </c>
      <c r="B986" s="360">
        <v>45174.0</v>
      </c>
      <c r="C986" s="358">
        <v>3.045E8</v>
      </c>
      <c r="D986" s="358">
        <v>0.0</v>
      </c>
      <c r="E986" s="358">
        <v>0.0</v>
      </c>
      <c r="F986" s="358">
        <v>1350000.0</v>
      </c>
      <c r="G986" s="358">
        <v>0.0</v>
      </c>
      <c r="H986" s="358">
        <v>3.0585E8</v>
      </c>
      <c r="I986" s="358">
        <v>3.0585E8</v>
      </c>
    </row>
    <row r="987" ht="22.5" customHeight="1">
      <c r="A987" s="356" t="s">
        <v>1833</v>
      </c>
      <c r="B987" s="360">
        <v>45175.0</v>
      </c>
      <c r="C987" s="358">
        <v>5.5356E7</v>
      </c>
      <c r="D987" s="358">
        <v>1.23E7</v>
      </c>
      <c r="E987" s="358">
        <v>1.20909E7</v>
      </c>
      <c r="F987" s="358">
        <v>1.1E7</v>
      </c>
      <c r="G987" s="358">
        <v>0.0</v>
      </c>
      <c r="H987" s="358">
        <v>7.8656E7</v>
      </c>
      <c r="I987" s="358">
        <v>7.84469E7</v>
      </c>
    </row>
    <row r="988" ht="22.5" customHeight="1">
      <c r="A988" s="356" t="s">
        <v>1833</v>
      </c>
      <c r="B988" s="360">
        <v>45176.0</v>
      </c>
      <c r="C988" s="358">
        <v>100000.0</v>
      </c>
      <c r="D988" s="358">
        <v>0.0</v>
      </c>
      <c r="E988" s="358">
        <v>0.0</v>
      </c>
      <c r="F988" s="358">
        <v>3.7968E7</v>
      </c>
      <c r="G988" s="358">
        <v>0.0</v>
      </c>
      <c r="H988" s="358">
        <v>3.8068E7</v>
      </c>
      <c r="I988" s="358">
        <v>3.8068E7</v>
      </c>
    </row>
    <row r="989" ht="22.5" customHeight="1">
      <c r="A989" s="356" t="s">
        <v>1833</v>
      </c>
      <c r="B989" s="360">
        <v>45177.0</v>
      </c>
      <c r="C989" s="358">
        <v>4.5145E7</v>
      </c>
      <c r="D989" s="358">
        <v>2150000.0</v>
      </c>
      <c r="E989" s="358">
        <v>2113450.0</v>
      </c>
      <c r="F989" s="358">
        <v>2850000.0</v>
      </c>
      <c r="G989" s="358">
        <v>0.0</v>
      </c>
      <c r="H989" s="358">
        <v>5.0145E7</v>
      </c>
      <c r="I989" s="358">
        <v>5.010845E7</v>
      </c>
    </row>
    <row r="990" ht="22.5" customHeight="1">
      <c r="A990" s="356" t="s">
        <v>1833</v>
      </c>
      <c r="B990" s="360">
        <v>45178.0</v>
      </c>
      <c r="C990" s="358">
        <v>6.652E7</v>
      </c>
      <c r="D990" s="358">
        <v>5.25E7</v>
      </c>
      <c r="E990" s="358">
        <v>5.1703382E7</v>
      </c>
      <c r="F990" s="358">
        <v>9889500.0</v>
      </c>
      <c r="G990" s="358">
        <v>0.0</v>
      </c>
      <c r="H990" s="358">
        <v>1.289095E8</v>
      </c>
      <c r="I990" s="358">
        <v>1.28112882E8</v>
      </c>
    </row>
    <row r="991" ht="22.5" customHeight="1">
      <c r="A991" s="356" t="s">
        <v>1833</v>
      </c>
      <c r="B991" s="360">
        <v>45179.0</v>
      </c>
      <c r="C991" s="358">
        <v>500000.0</v>
      </c>
      <c r="D991" s="358">
        <v>2.09E7</v>
      </c>
      <c r="E991" s="358">
        <v>2.0620618E7</v>
      </c>
      <c r="F991" s="358">
        <v>6.79E7</v>
      </c>
      <c r="G991" s="358">
        <v>0.0</v>
      </c>
      <c r="H991" s="358">
        <v>8.93E7</v>
      </c>
      <c r="I991" s="358">
        <v>8.9020618E7</v>
      </c>
    </row>
    <row r="992" ht="22.5" customHeight="1">
      <c r="A992" s="356" t="s">
        <v>1833</v>
      </c>
      <c r="B992" s="360">
        <v>45180.0</v>
      </c>
      <c r="C992" s="358">
        <v>700000.0</v>
      </c>
      <c r="D992" s="358">
        <v>3.503E7</v>
      </c>
      <c r="E992" s="358">
        <v>3.4472305E7</v>
      </c>
      <c r="F992" s="358">
        <v>7.9038E7</v>
      </c>
      <c r="G992" s="358">
        <v>0.0</v>
      </c>
      <c r="H992" s="358">
        <v>1.14768E8</v>
      </c>
      <c r="I992" s="358">
        <v>1.14210305E8</v>
      </c>
    </row>
    <row r="993" ht="22.5" customHeight="1">
      <c r="A993" s="356" t="s">
        <v>1833</v>
      </c>
      <c r="B993" s="360">
        <v>45181.0</v>
      </c>
      <c r="C993" s="358">
        <v>4.9E7</v>
      </c>
      <c r="D993" s="358">
        <v>0.0</v>
      </c>
      <c r="E993" s="358">
        <v>0.0</v>
      </c>
      <c r="F993" s="358">
        <v>2.74E7</v>
      </c>
      <c r="G993" s="358">
        <v>0.0</v>
      </c>
      <c r="H993" s="358">
        <v>7.64E7</v>
      </c>
      <c r="I993" s="358">
        <v>7.64E7</v>
      </c>
    </row>
    <row r="994" ht="22.5" customHeight="1">
      <c r="A994" s="356" t="s">
        <v>1833</v>
      </c>
      <c r="B994" s="360">
        <v>45182.0</v>
      </c>
      <c r="C994" s="358">
        <v>1.135E8</v>
      </c>
      <c r="D994" s="358">
        <v>7.5E7</v>
      </c>
      <c r="E994" s="358">
        <v>7.4635E7</v>
      </c>
      <c r="F994" s="358">
        <v>2.435E7</v>
      </c>
      <c r="G994" s="358">
        <v>0.0</v>
      </c>
      <c r="H994" s="358">
        <v>2.1285E8</v>
      </c>
      <c r="I994" s="358">
        <v>2.12485E8</v>
      </c>
    </row>
    <row r="995" ht="22.5" customHeight="1">
      <c r="A995" s="356" t="s">
        <v>1833</v>
      </c>
      <c r="B995" s="360">
        <v>45183.0</v>
      </c>
      <c r="C995" s="358">
        <v>4350000.0</v>
      </c>
      <c r="D995" s="358">
        <v>7.0E7</v>
      </c>
      <c r="E995" s="358">
        <v>6.881E7</v>
      </c>
      <c r="F995" s="358">
        <v>0.0</v>
      </c>
      <c r="G995" s="358">
        <v>0.0</v>
      </c>
      <c r="H995" s="358">
        <v>7.435E7</v>
      </c>
      <c r="I995" s="358">
        <v>7.316E7</v>
      </c>
    </row>
    <row r="996" ht="22.5" customHeight="1">
      <c r="A996" s="356" t="s">
        <v>1833</v>
      </c>
      <c r="B996" s="360">
        <v>45184.0</v>
      </c>
      <c r="C996" s="358">
        <v>4950000.0</v>
      </c>
      <c r="D996" s="358">
        <v>0.0</v>
      </c>
      <c r="E996" s="358">
        <v>0.0</v>
      </c>
      <c r="F996" s="358">
        <v>0.0</v>
      </c>
      <c r="G996" s="358">
        <v>0.0</v>
      </c>
      <c r="H996" s="358">
        <v>4950000.0</v>
      </c>
      <c r="I996" s="358">
        <v>4950000.0</v>
      </c>
    </row>
    <row r="997" ht="22.5" customHeight="1">
      <c r="A997" s="356" t="s">
        <v>1833</v>
      </c>
      <c r="B997" s="360">
        <v>45185.0</v>
      </c>
      <c r="C997" s="358">
        <v>100000.0</v>
      </c>
      <c r="D997" s="358">
        <v>2.735E7</v>
      </c>
      <c r="E997" s="358">
        <v>2.6884952E7</v>
      </c>
      <c r="F997" s="358">
        <v>4850000.0</v>
      </c>
      <c r="G997" s="358">
        <v>6809000.0</v>
      </c>
      <c r="H997" s="358">
        <v>2.5491E7</v>
      </c>
      <c r="I997" s="358">
        <v>2.5025952E7</v>
      </c>
    </row>
    <row r="998" ht="22.5" customHeight="1">
      <c r="A998" s="356" t="s">
        <v>1833</v>
      </c>
      <c r="B998" s="360">
        <v>45186.0</v>
      </c>
      <c r="C998" s="358">
        <v>350000.0</v>
      </c>
      <c r="D998" s="358">
        <v>350000.0</v>
      </c>
      <c r="E998" s="358">
        <v>344148.0</v>
      </c>
      <c r="F998" s="358">
        <v>3.42E7</v>
      </c>
      <c r="G998" s="358">
        <v>0.0</v>
      </c>
      <c r="H998" s="358">
        <v>3.49E7</v>
      </c>
      <c r="I998" s="358">
        <v>3.4894148E7</v>
      </c>
    </row>
    <row r="999" ht="22.5" customHeight="1">
      <c r="A999" s="356" t="s">
        <v>1833</v>
      </c>
      <c r="B999" s="360">
        <v>45187.0</v>
      </c>
      <c r="C999" s="358">
        <v>720000.0</v>
      </c>
      <c r="D999" s="358">
        <v>0.0</v>
      </c>
      <c r="E999" s="358">
        <v>0.0</v>
      </c>
      <c r="F999" s="358">
        <v>5.5725E7</v>
      </c>
      <c r="G999" s="358">
        <v>0.0</v>
      </c>
      <c r="H999" s="358">
        <v>5.6445E7</v>
      </c>
      <c r="I999" s="358">
        <v>5.6445E7</v>
      </c>
    </row>
    <row r="1000" ht="22.5" customHeight="1">
      <c r="A1000" s="356" t="s">
        <v>1833</v>
      </c>
      <c r="B1000" s="360">
        <v>45188.0</v>
      </c>
      <c r="C1000" s="358">
        <v>3.0E7</v>
      </c>
      <c r="D1000" s="358">
        <v>1500000.0</v>
      </c>
      <c r="E1000" s="358">
        <v>1494000.0</v>
      </c>
      <c r="F1000" s="358">
        <v>1.13E8</v>
      </c>
      <c r="G1000" s="358">
        <v>0.0</v>
      </c>
      <c r="H1000" s="358">
        <v>1.445E8</v>
      </c>
      <c r="I1000" s="358">
        <v>1.44494E8</v>
      </c>
    </row>
    <row r="1001" ht="22.5" customHeight="1">
      <c r="A1001" s="356" t="s">
        <v>1833</v>
      </c>
      <c r="B1001" s="360">
        <v>45189.0</v>
      </c>
      <c r="C1001" s="358">
        <v>7000000.0</v>
      </c>
      <c r="D1001" s="358">
        <v>1.13375E7</v>
      </c>
      <c r="E1001" s="358">
        <v>1.1145254E7</v>
      </c>
      <c r="F1001" s="358">
        <v>4300000.0</v>
      </c>
      <c r="G1001" s="358">
        <v>0.0</v>
      </c>
      <c r="H1001" s="358">
        <v>2.26375E7</v>
      </c>
      <c r="I1001" s="358">
        <v>2.2445254E7</v>
      </c>
    </row>
    <row r="1002" ht="22.5" customHeight="1">
      <c r="A1002" s="356" t="s">
        <v>1833</v>
      </c>
      <c r="B1002" s="360">
        <v>45190.0</v>
      </c>
      <c r="C1002" s="358">
        <v>2850000.0</v>
      </c>
      <c r="D1002" s="358">
        <v>0.0</v>
      </c>
      <c r="E1002" s="358">
        <v>0.0</v>
      </c>
      <c r="F1002" s="358">
        <v>1.292E8</v>
      </c>
      <c r="G1002" s="358">
        <v>2500000.0</v>
      </c>
      <c r="H1002" s="358">
        <v>1.2955E8</v>
      </c>
      <c r="I1002" s="358">
        <v>1.2955E8</v>
      </c>
    </row>
    <row r="1003" ht="22.5" customHeight="1">
      <c r="A1003" s="356" t="s">
        <v>1833</v>
      </c>
      <c r="B1003" s="360">
        <v>45191.0</v>
      </c>
      <c r="C1003" s="358">
        <v>2678000.0</v>
      </c>
      <c r="D1003" s="358">
        <v>1.1E7</v>
      </c>
      <c r="E1003" s="358">
        <v>1.0813E7</v>
      </c>
      <c r="F1003" s="358">
        <v>1.1785E8</v>
      </c>
      <c r="G1003" s="358">
        <v>0.0</v>
      </c>
      <c r="H1003" s="358">
        <v>1.31528E8</v>
      </c>
      <c r="I1003" s="358">
        <v>1.31341E8</v>
      </c>
    </row>
    <row r="1004" ht="22.5" customHeight="1">
      <c r="A1004" s="356" t="s">
        <v>1833</v>
      </c>
      <c r="B1004" s="360">
        <v>45192.0</v>
      </c>
      <c r="C1004" s="358">
        <v>350000.0</v>
      </c>
      <c r="D1004" s="358">
        <v>3.0385E7</v>
      </c>
      <c r="E1004" s="358">
        <v>3.0258458E7</v>
      </c>
      <c r="F1004" s="358">
        <v>7500000.0</v>
      </c>
      <c r="G1004" s="358">
        <v>0.0</v>
      </c>
      <c r="H1004" s="358">
        <v>3.8235E7</v>
      </c>
      <c r="I1004" s="358">
        <v>3.8108458E7</v>
      </c>
    </row>
    <row r="1005" ht="22.5" customHeight="1">
      <c r="A1005" s="356" t="s">
        <v>1833</v>
      </c>
      <c r="B1005" s="360">
        <v>45193.0</v>
      </c>
      <c r="C1005" s="358">
        <v>3.025E8</v>
      </c>
      <c r="D1005" s="358">
        <v>350000.0</v>
      </c>
      <c r="E1005" s="358">
        <v>345000.0</v>
      </c>
      <c r="F1005" s="358">
        <v>0.0</v>
      </c>
      <c r="G1005" s="358">
        <v>0.0</v>
      </c>
      <c r="H1005" s="358">
        <v>3.0285E8</v>
      </c>
      <c r="I1005" s="358">
        <v>3.02845E8</v>
      </c>
    </row>
    <row r="1006" ht="22.5" customHeight="1">
      <c r="A1006" s="356" t="s">
        <v>1833</v>
      </c>
      <c r="B1006" s="360">
        <v>45194.0</v>
      </c>
      <c r="C1006" s="358">
        <v>2.435E7</v>
      </c>
      <c r="D1006" s="358">
        <v>0.0</v>
      </c>
      <c r="E1006" s="358">
        <v>0.0</v>
      </c>
      <c r="F1006" s="358">
        <v>7.915E7</v>
      </c>
      <c r="G1006" s="358">
        <v>0.0</v>
      </c>
      <c r="H1006" s="358">
        <v>1.035E8</v>
      </c>
      <c r="I1006" s="358">
        <v>1.035E8</v>
      </c>
    </row>
    <row r="1007" ht="22.5" customHeight="1">
      <c r="A1007" s="356" t="s">
        <v>1833</v>
      </c>
      <c r="B1007" s="360">
        <v>45195.0</v>
      </c>
      <c r="C1007" s="358">
        <v>2.72877E8</v>
      </c>
      <c r="D1007" s="358">
        <v>9.3446E7</v>
      </c>
      <c r="E1007" s="358">
        <v>9.1876918E7</v>
      </c>
      <c r="F1007" s="358">
        <v>0.0</v>
      </c>
      <c r="G1007" s="358">
        <v>0.0</v>
      </c>
      <c r="H1007" s="358">
        <v>3.66323E8</v>
      </c>
      <c r="I1007" s="358">
        <v>3.64753918E8</v>
      </c>
    </row>
    <row r="1008" ht="22.5" customHeight="1">
      <c r="A1008" s="356" t="s">
        <v>1833</v>
      </c>
      <c r="B1008" s="360">
        <v>45196.0</v>
      </c>
      <c r="C1008" s="358">
        <v>4.4429E7</v>
      </c>
      <c r="D1008" s="358">
        <v>0.0</v>
      </c>
      <c r="E1008" s="358">
        <v>0.0</v>
      </c>
      <c r="F1008" s="358">
        <v>6000000.0</v>
      </c>
      <c r="G1008" s="358">
        <v>0.0</v>
      </c>
      <c r="H1008" s="358">
        <v>5.0429E7</v>
      </c>
      <c r="I1008" s="358">
        <v>5.0429E7</v>
      </c>
    </row>
    <row r="1009" ht="22.5" customHeight="1">
      <c r="A1009" s="356" t="s">
        <v>1833</v>
      </c>
      <c r="B1009" s="360">
        <v>45197.0</v>
      </c>
      <c r="C1009" s="358">
        <v>1.5035E8</v>
      </c>
      <c r="D1009" s="358">
        <v>0.0</v>
      </c>
      <c r="E1009" s="358">
        <v>0.0</v>
      </c>
      <c r="F1009" s="358">
        <v>3.0E7</v>
      </c>
      <c r="G1009" s="358">
        <v>0.0</v>
      </c>
      <c r="H1009" s="358">
        <v>1.8035E8</v>
      </c>
      <c r="I1009" s="358">
        <v>1.8035E8</v>
      </c>
    </row>
    <row r="1010" ht="22.5" customHeight="1">
      <c r="A1010" s="356" t="s">
        <v>1833</v>
      </c>
      <c r="B1010" s="360">
        <v>45198.0</v>
      </c>
      <c r="C1010" s="358">
        <v>1700000.0</v>
      </c>
      <c r="D1010" s="358">
        <v>7.7545E7</v>
      </c>
      <c r="E1010" s="358">
        <v>7.6226735E7</v>
      </c>
      <c r="F1010" s="358">
        <v>2.0E7</v>
      </c>
      <c r="G1010" s="358">
        <v>0.0</v>
      </c>
      <c r="H1010" s="358">
        <v>9.9245E7</v>
      </c>
      <c r="I1010" s="358">
        <v>9.7926735E7</v>
      </c>
    </row>
    <row r="1011" ht="22.5" customHeight="1">
      <c r="A1011" s="356" t="s">
        <v>1833</v>
      </c>
      <c r="B1011" s="360">
        <v>45199.0</v>
      </c>
      <c r="C1011" s="358">
        <v>1.9851E8</v>
      </c>
      <c r="D1011" s="358">
        <v>350000.0</v>
      </c>
      <c r="E1011" s="358">
        <v>348600.0</v>
      </c>
      <c r="F1011" s="358">
        <v>2750000.0</v>
      </c>
      <c r="G1011" s="358">
        <v>0.0</v>
      </c>
      <c r="H1011" s="358">
        <v>2.0161E8</v>
      </c>
      <c r="I1011" s="358">
        <v>2.016086E8</v>
      </c>
    </row>
    <row r="1012" ht="22.5" customHeight="1">
      <c r="A1012" s="356" t="s">
        <v>1836</v>
      </c>
      <c r="B1012" s="360">
        <v>45200.0</v>
      </c>
      <c r="C1012" s="358">
        <v>2.045E7</v>
      </c>
      <c r="D1012" s="358">
        <v>0.0</v>
      </c>
      <c r="E1012" s="358">
        <v>0.0</v>
      </c>
      <c r="F1012" s="358">
        <v>1.035E7</v>
      </c>
      <c r="G1012" s="358">
        <v>0.0</v>
      </c>
      <c r="H1012" s="358">
        <v>3.08E7</v>
      </c>
      <c r="I1012" s="358">
        <v>3.08E7</v>
      </c>
    </row>
    <row r="1013" ht="22.5" customHeight="1">
      <c r="A1013" s="356" t="s">
        <v>1836</v>
      </c>
      <c r="B1013" s="360">
        <v>45201.0</v>
      </c>
      <c r="C1013" s="358">
        <v>1.71979E8</v>
      </c>
      <c r="D1013" s="358">
        <v>3741000.0</v>
      </c>
      <c r="E1013" s="358">
        <v>3680709.0</v>
      </c>
      <c r="F1013" s="358">
        <v>1.305E8</v>
      </c>
      <c r="G1013" s="358">
        <v>0.0</v>
      </c>
      <c r="H1013" s="358">
        <v>3.0622E8</v>
      </c>
      <c r="I1013" s="358">
        <v>3.06159709E8</v>
      </c>
    </row>
    <row r="1014" ht="22.5" customHeight="1">
      <c r="A1014" s="356" t="s">
        <v>1836</v>
      </c>
      <c r="B1014" s="360">
        <v>45202.0</v>
      </c>
      <c r="C1014" s="358">
        <v>1.07E7</v>
      </c>
      <c r="D1014" s="358">
        <v>0.0</v>
      </c>
      <c r="E1014" s="358">
        <v>0.0</v>
      </c>
      <c r="F1014" s="358">
        <v>2000000.0</v>
      </c>
      <c r="G1014" s="358">
        <v>0.0</v>
      </c>
      <c r="H1014" s="358">
        <v>1.27E7</v>
      </c>
      <c r="I1014" s="358">
        <v>1.27E7</v>
      </c>
    </row>
    <row r="1015" ht="22.5" customHeight="1">
      <c r="A1015" s="356" t="s">
        <v>1836</v>
      </c>
      <c r="B1015" s="360">
        <v>45203.0</v>
      </c>
      <c r="C1015" s="358">
        <v>4.61E7</v>
      </c>
      <c r="D1015" s="358">
        <v>6693000.0</v>
      </c>
      <c r="E1015" s="358">
        <v>6579219.0</v>
      </c>
      <c r="F1015" s="358">
        <v>4.713E7</v>
      </c>
      <c r="G1015" s="358">
        <v>0.0</v>
      </c>
      <c r="H1015" s="358">
        <v>9.9923E7</v>
      </c>
      <c r="I1015" s="358">
        <v>9.9809219E7</v>
      </c>
    </row>
    <row r="1016" ht="22.5" customHeight="1">
      <c r="A1016" s="356" t="s">
        <v>1836</v>
      </c>
      <c r="B1016" s="360">
        <v>45204.0</v>
      </c>
      <c r="C1016" s="358">
        <v>2.22E7</v>
      </c>
      <c r="D1016" s="358">
        <v>2350000.0</v>
      </c>
      <c r="E1016" s="358">
        <v>2313200.0</v>
      </c>
      <c r="F1016" s="358">
        <v>1.1485E8</v>
      </c>
      <c r="G1016" s="358">
        <v>0.0</v>
      </c>
      <c r="H1016" s="358">
        <v>1.394E8</v>
      </c>
      <c r="I1016" s="358">
        <v>1.393632E8</v>
      </c>
    </row>
    <row r="1017" ht="22.5" customHeight="1">
      <c r="A1017" s="356" t="s">
        <v>1836</v>
      </c>
      <c r="B1017" s="360">
        <v>45205.0</v>
      </c>
      <c r="C1017" s="358">
        <v>350000.0</v>
      </c>
      <c r="D1017" s="358">
        <v>0.0</v>
      </c>
      <c r="E1017" s="358">
        <v>0.0</v>
      </c>
      <c r="F1017" s="358">
        <v>1.8E7</v>
      </c>
      <c r="G1017" s="358">
        <v>0.0</v>
      </c>
      <c r="H1017" s="358">
        <v>1.835E7</v>
      </c>
      <c r="I1017" s="358">
        <v>1.835E7</v>
      </c>
    </row>
    <row r="1018" ht="22.5" customHeight="1">
      <c r="A1018" s="356" t="s">
        <v>1836</v>
      </c>
      <c r="B1018" s="360">
        <v>45206.0</v>
      </c>
      <c r="C1018" s="358">
        <v>2.59525E7</v>
      </c>
      <c r="D1018" s="358">
        <v>1.58E7</v>
      </c>
      <c r="E1018" s="358">
        <v>1.5706034E7</v>
      </c>
      <c r="F1018" s="358">
        <v>1.0E8</v>
      </c>
      <c r="G1018" s="358">
        <v>0.0</v>
      </c>
      <c r="H1018" s="358">
        <v>1.417525E8</v>
      </c>
      <c r="I1018" s="358">
        <v>1.41658534E8</v>
      </c>
    </row>
    <row r="1019" ht="22.5" customHeight="1">
      <c r="A1019" s="356" t="s">
        <v>1836</v>
      </c>
      <c r="B1019" s="360">
        <v>45207.0</v>
      </c>
      <c r="C1019" s="358">
        <v>950000.0</v>
      </c>
      <c r="D1019" s="358">
        <v>5050000.0</v>
      </c>
      <c r="E1019" s="358">
        <v>5020916.0</v>
      </c>
      <c r="F1019" s="358">
        <v>4.483E7</v>
      </c>
      <c r="G1019" s="358">
        <v>0.0</v>
      </c>
      <c r="H1019" s="358">
        <v>5.083E7</v>
      </c>
      <c r="I1019" s="358">
        <v>5.0800916E7</v>
      </c>
    </row>
    <row r="1020" ht="22.5" customHeight="1">
      <c r="A1020" s="356" t="s">
        <v>1836</v>
      </c>
      <c r="B1020" s="360">
        <v>45208.0</v>
      </c>
      <c r="C1020" s="358">
        <v>1.05E8</v>
      </c>
      <c r="D1020" s="358">
        <v>4280000.0</v>
      </c>
      <c r="E1020" s="358">
        <v>4207240.0</v>
      </c>
      <c r="F1020" s="358">
        <v>1.3176E8</v>
      </c>
      <c r="G1020" s="358">
        <v>0.0</v>
      </c>
      <c r="H1020" s="358">
        <v>2.4104E8</v>
      </c>
      <c r="I1020" s="358">
        <v>2.4096724E8</v>
      </c>
    </row>
    <row r="1021" ht="22.5" customHeight="1">
      <c r="A1021" s="356" t="s">
        <v>1836</v>
      </c>
      <c r="B1021" s="360">
        <v>45209.0</v>
      </c>
      <c r="C1021" s="358">
        <v>1.7915E8</v>
      </c>
      <c r="D1021" s="358">
        <v>0.0</v>
      </c>
      <c r="E1021" s="358">
        <v>0.0</v>
      </c>
      <c r="F1021" s="358">
        <v>6.7E7</v>
      </c>
      <c r="G1021" s="358">
        <v>0.0</v>
      </c>
      <c r="H1021" s="358">
        <v>2.4615E8</v>
      </c>
      <c r="I1021" s="358">
        <v>2.4615E8</v>
      </c>
    </row>
    <row r="1022" ht="22.5" customHeight="1">
      <c r="A1022" s="356" t="s">
        <v>1836</v>
      </c>
      <c r="B1022" s="360">
        <v>45210.0</v>
      </c>
      <c r="C1022" s="358">
        <v>1.02348E8</v>
      </c>
      <c r="D1022" s="358">
        <v>6156000.0</v>
      </c>
      <c r="E1022" s="358">
        <v>6014100.0</v>
      </c>
      <c r="F1022" s="358">
        <v>8.24E7</v>
      </c>
      <c r="G1022" s="358">
        <v>0.0</v>
      </c>
      <c r="H1022" s="358">
        <v>1.90904E8</v>
      </c>
      <c r="I1022" s="358">
        <v>1.907621E8</v>
      </c>
    </row>
    <row r="1023" ht="22.5" customHeight="1">
      <c r="A1023" s="356" t="s">
        <v>1836</v>
      </c>
      <c r="B1023" s="360">
        <v>45211.0</v>
      </c>
      <c r="C1023" s="358">
        <v>4.025E7</v>
      </c>
      <c r="D1023" s="358">
        <v>0.0</v>
      </c>
      <c r="E1023" s="358">
        <v>0.0</v>
      </c>
      <c r="F1023" s="358">
        <v>7.428E7</v>
      </c>
      <c r="G1023" s="358">
        <v>0.0</v>
      </c>
      <c r="H1023" s="358">
        <v>1.1453E8</v>
      </c>
      <c r="I1023" s="358">
        <v>1.1453E8</v>
      </c>
    </row>
    <row r="1024" ht="22.5" customHeight="1">
      <c r="A1024" s="356" t="s">
        <v>1836</v>
      </c>
      <c r="B1024" s="360">
        <v>45212.0</v>
      </c>
      <c r="C1024" s="358">
        <v>3200000.0</v>
      </c>
      <c r="D1024" s="358">
        <v>0.0</v>
      </c>
      <c r="E1024" s="358">
        <v>0.0</v>
      </c>
      <c r="F1024" s="358">
        <v>3.84E7</v>
      </c>
      <c r="G1024" s="358">
        <v>0.0</v>
      </c>
      <c r="H1024" s="358">
        <v>4.16E7</v>
      </c>
      <c r="I1024" s="358">
        <v>4.16E7</v>
      </c>
    </row>
    <row r="1025" ht="22.5" customHeight="1">
      <c r="A1025" s="356" t="s">
        <v>1836</v>
      </c>
      <c r="B1025" s="360">
        <v>45213.0</v>
      </c>
      <c r="C1025" s="358">
        <v>1.32352E8</v>
      </c>
      <c r="D1025" s="358">
        <v>0.0</v>
      </c>
      <c r="E1025" s="358">
        <v>0.0</v>
      </c>
      <c r="F1025" s="358">
        <v>6.0E7</v>
      </c>
      <c r="G1025" s="358">
        <v>0.0</v>
      </c>
      <c r="H1025" s="358">
        <v>1.92352E8</v>
      </c>
      <c r="I1025" s="358">
        <v>1.92352E8</v>
      </c>
    </row>
    <row r="1026" ht="22.5" customHeight="1">
      <c r="A1026" s="356" t="s">
        <v>1836</v>
      </c>
      <c r="B1026" s="360">
        <v>45214.0</v>
      </c>
      <c r="C1026" s="358">
        <v>3450000.0</v>
      </c>
      <c r="D1026" s="358">
        <v>3.0E7</v>
      </c>
      <c r="E1026" s="358">
        <v>2.949E7</v>
      </c>
      <c r="F1026" s="358">
        <v>1.10165E8</v>
      </c>
      <c r="G1026" s="358">
        <v>0.0</v>
      </c>
      <c r="H1026" s="358">
        <v>1.43615E8</v>
      </c>
      <c r="I1026" s="358">
        <v>1.43105E8</v>
      </c>
    </row>
    <row r="1027" ht="22.5" customHeight="1">
      <c r="A1027" s="356" t="s">
        <v>1836</v>
      </c>
      <c r="B1027" s="360">
        <v>45215.0</v>
      </c>
      <c r="C1027" s="358">
        <v>2.185E7</v>
      </c>
      <c r="D1027" s="358">
        <v>8.9592E7</v>
      </c>
      <c r="E1027" s="358">
        <v>8.8597516E7</v>
      </c>
      <c r="F1027" s="358">
        <v>3.9298E7</v>
      </c>
      <c r="G1027" s="358">
        <v>0.0</v>
      </c>
      <c r="H1027" s="358">
        <v>1.5074E8</v>
      </c>
      <c r="I1027" s="358">
        <v>1.49745516E8</v>
      </c>
    </row>
    <row r="1028" ht="22.5" customHeight="1">
      <c r="A1028" s="356" t="s">
        <v>1836</v>
      </c>
      <c r="B1028" s="360">
        <v>45216.0</v>
      </c>
      <c r="C1028" s="358">
        <v>3.65E7</v>
      </c>
      <c r="D1028" s="358">
        <v>0.0</v>
      </c>
      <c r="E1028" s="358">
        <v>0.0</v>
      </c>
      <c r="F1028" s="358">
        <v>5850000.0</v>
      </c>
      <c r="G1028" s="358">
        <v>0.0</v>
      </c>
      <c r="H1028" s="358">
        <v>4.235E7</v>
      </c>
      <c r="I1028" s="358">
        <v>4.235E7</v>
      </c>
    </row>
    <row r="1029" ht="22.5" customHeight="1">
      <c r="A1029" s="356" t="s">
        <v>1836</v>
      </c>
      <c r="B1029" s="360">
        <v>45217.0</v>
      </c>
      <c r="C1029" s="358">
        <v>3.8E7</v>
      </c>
      <c r="D1029" s="358">
        <v>4100000.0</v>
      </c>
      <c r="E1029" s="358">
        <v>4030300.0</v>
      </c>
      <c r="F1029" s="358">
        <v>8.275E7</v>
      </c>
      <c r="G1029" s="358">
        <v>0.0</v>
      </c>
      <c r="H1029" s="358">
        <v>1.2485E8</v>
      </c>
      <c r="I1029" s="358">
        <v>1.247803E8</v>
      </c>
    </row>
    <row r="1030" ht="22.5" customHeight="1">
      <c r="A1030" s="356" t="s">
        <v>1836</v>
      </c>
      <c r="B1030" s="360">
        <v>45218.0</v>
      </c>
      <c r="C1030" s="358">
        <v>9700000.0</v>
      </c>
      <c r="D1030" s="358">
        <v>0.0</v>
      </c>
      <c r="E1030" s="358">
        <v>0.0</v>
      </c>
      <c r="F1030" s="358">
        <v>6.685E7</v>
      </c>
      <c r="G1030" s="358">
        <v>0.0</v>
      </c>
      <c r="H1030" s="358">
        <v>7.655E7</v>
      </c>
      <c r="I1030" s="358">
        <v>7.655E7</v>
      </c>
    </row>
    <row r="1031" ht="22.5" customHeight="1">
      <c r="A1031" s="356" t="s">
        <v>1836</v>
      </c>
      <c r="B1031" s="360">
        <v>45219.0</v>
      </c>
      <c r="C1031" s="358">
        <v>1.5001E8</v>
      </c>
      <c r="D1031" s="358">
        <v>350000.0</v>
      </c>
      <c r="E1031" s="358">
        <v>344050.0</v>
      </c>
      <c r="F1031" s="358">
        <v>6.4903E7</v>
      </c>
      <c r="G1031" s="358">
        <v>2000000.0</v>
      </c>
      <c r="H1031" s="358">
        <v>2.13263E8</v>
      </c>
      <c r="I1031" s="358">
        <v>2.1325705E8</v>
      </c>
    </row>
    <row r="1032" ht="22.5" customHeight="1">
      <c r="A1032" s="356" t="s">
        <v>1836</v>
      </c>
      <c r="B1032" s="360">
        <v>45220.0</v>
      </c>
      <c r="C1032" s="358">
        <v>1.007E8</v>
      </c>
      <c r="D1032" s="358">
        <v>1250000.0</v>
      </c>
      <c r="E1032" s="358">
        <v>1230000.0</v>
      </c>
      <c r="F1032" s="358">
        <v>5850000.0</v>
      </c>
      <c r="G1032" s="358">
        <v>0.0</v>
      </c>
      <c r="H1032" s="358">
        <v>1.078E8</v>
      </c>
      <c r="I1032" s="358">
        <v>1.0778E8</v>
      </c>
    </row>
    <row r="1033" ht="22.5" customHeight="1">
      <c r="A1033" s="356" t="s">
        <v>1836</v>
      </c>
      <c r="B1033" s="360">
        <v>45221.0</v>
      </c>
      <c r="C1033" s="358">
        <v>1.52E7</v>
      </c>
      <c r="D1033" s="358">
        <v>0.0</v>
      </c>
      <c r="E1033" s="358">
        <v>0.0</v>
      </c>
      <c r="F1033" s="358">
        <v>5.145E7</v>
      </c>
      <c r="G1033" s="358">
        <v>0.0</v>
      </c>
      <c r="H1033" s="358">
        <v>6.665E7</v>
      </c>
      <c r="I1033" s="358">
        <v>6.665E7</v>
      </c>
    </row>
    <row r="1034" ht="22.5" customHeight="1">
      <c r="A1034" s="356" t="s">
        <v>1836</v>
      </c>
      <c r="B1034" s="360">
        <v>45222.0</v>
      </c>
      <c r="C1034" s="358">
        <v>1.055E7</v>
      </c>
      <c r="D1034" s="358">
        <v>8.0E7</v>
      </c>
      <c r="E1034" s="358">
        <v>7.864E7</v>
      </c>
      <c r="F1034" s="358">
        <v>1.27355E8</v>
      </c>
      <c r="G1034" s="358">
        <v>0.0</v>
      </c>
      <c r="H1034" s="358">
        <v>2.17905E8</v>
      </c>
      <c r="I1034" s="358">
        <v>2.16545E8</v>
      </c>
    </row>
    <row r="1035" ht="22.5" customHeight="1">
      <c r="A1035" s="356" t="s">
        <v>1836</v>
      </c>
      <c r="B1035" s="360">
        <v>45223.0</v>
      </c>
      <c r="C1035" s="358">
        <v>0.0</v>
      </c>
      <c r="D1035" s="358">
        <v>4.0E7</v>
      </c>
      <c r="E1035" s="358">
        <v>3.9280665E7</v>
      </c>
      <c r="F1035" s="358">
        <v>1.1255E8</v>
      </c>
      <c r="G1035" s="358">
        <v>0.0</v>
      </c>
      <c r="H1035" s="358">
        <v>1.5255E8</v>
      </c>
      <c r="I1035" s="358">
        <v>1.51830665E8</v>
      </c>
    </row>
    <row r="1036" ht="22.5" customHeight="1">
      <c r="A1036" s="356" t="s">
        <v>1836</v>
      </c>
      <c r="B1036" s="360">
        <v>45224.0</v>
      </c>
      <c r="C1036" s="358">
        <v>1.1361E8</v>
      </c>
      <c r="D1036" s="358">
        <v>0.0</v>
      </c>
      <c r="E1036" s="358">
        <v>0.0</v>
      </c>
      <c r="F1036" s="358">
        <v>350000.0</v>
      </c>
      <c r="G1036" s="358">
        <v>0.0</v>
      </c>
      <c r="H1036" s="358">
        <v>1.1396E8</v>
      </c>
      <c r="I1036" s="358">
        <v>1.1396E8</v>
      </c>
    </row>
    <row r="1037" ht="22.5" customHeight="1">
      <c r="A1037" s="356" t="s">
        <v>1836</v>
      </c>
      <c r="B1037" s="360">
        <v>45225.0</v>
      </c>
      <c r="C1037" s="358">
        <v>3.66E7</v>
      </c>
      <c r="D1037" s="358">
        <v>1.39234E8</v>
      </c>
      <c r="E1037" s="358">
        <v>1.374765E8</v>
      </c>
      <c r="F1037" s="358">
        <v>2400000.0</v>
      </c>
      <c r="G1037" s="358">
        <v>0.0</v>
      </c>
      <c r="H1037" s="358">
        <v>1.78234E8</v>
      </c>
      <c r="I1037" s="358">
        <v>1.764765E8</v>
      </c>
    </row>
    <row r="1038" ht="22.5" customHeight="1">
      <c r="A1038" s="356" t="s">
        <v>1836</v>
      </c>
      <c r="B1038" s="360">
        <v>45226.0</v>
      </c>
      <c r="C1038" s="358">
        <v>5500000.0</v>
      </c>
      <c r="D1038" s="358">
        <v>0.0</v>
      </c>
      <c r="E1038" s="358">
        <v>0.0</v>
      </c>
      <c r="F1038" s="358">
        <v>1.36126E8</v>
      </c>
      <c r="G1038" s="358">
        <v>0.0</v>
      </c>
      <c r="H1038" s="358">
        <v>1.41626E8</v>
      </c>
      <c r="I1038" s="358">
        <v>1.41626E8</v>
      </c>
    </row>
    <row r="1039" ht="22.5" customHeight="1">
      <c r="A1039" s="356" t="s">
        <v>1836</v>
      </c>
      <c r="B1039" s="360">
        <v>45227.0</v>
      </c>
      <c r="C1039" s="358">
        <v>5900000.0</v>
      </c>
      <c r="D1039" s="358">
        <v>8600000.0</v>
      </c>
      <c r="E1039" s="358">
        <v>8462400.0</v>
      </c>
      <c r="F1039" s="358">
        <v>2345000.0</v>
      </c>
      <c r="G1039" s="358">
        <v>0.0</v>
      </c>
      <c r="H1039" s="358">
        <v>1.6845E7</v>
      </c>
      <c r="I1039" s="358">
        <v>1.67074E7</v>
      </c>
    </row>
    <row r="1040" ht="22.5" customHeight="1">
      <c r="A1040" s="356" t="s">
        <v>1836</v>
      </c>
      <c r="B1040" s="360">
        <v>45228.0</v>
      </c>
      <c r="C1040" s="358">
        <v>350000.0</v>
      </c>
      <c r="D1040" s="358">
        <v>1.0E7</v>
      </c>
      <c r="E1040" s="358">
        <v>9840000.0</v>
      </c>
      <c r="F1040" s="358">
        <v>9.9665E7</v>
      </c>
      <c r="G1040" s="358">
        <v>0.0</v>
      </c>
      <c r="H1040" s="358">
        <v>1.10015E8</v>
      </c>
      <c r="I1040" s="358">
        <v>1.09855E8</v>
      </c>
    </row>
    <row r="1041" ht="22.5" customHeight="1">
      <c r="A1041" s="356" t="s">
        <v>1836</v>
      </c>
      <c r="B1041" s="360">
        <v>45229.0</v>
      </c>
      <c r="C1041" s="358">
        <v>7.6329E7</v>
      </c>
      <c r="D1041" s="358">
        <v>500000.0</v>
      </c>
      <c r="E1041" s="358">
        <v>492000.0</v>
      </c>
      <c r="F1041" s="358">
        <v>0.0</v>
      </c>
      <c r="G1041" s="358">
        <v>0.0</v>
      </c>
      <c r="H1041" s="358">
        <v>7.6829E7</v>
      </c>
      <c r="I1041" s="358">
        <v>7.6821E7</v>
      </c>
    </row>
    <row r="1042" ht="22.5" customHeight="1">
      <c r="A1042" s="356" t="s">
        <v>1836</v>
      </c>
      <c r="B1042" s="360">
        <v>45230.0</v>
      </c>
      <c r="C1042" s="358">
        <v>6.02E7</v>
      </c>
      <c r="D1042" s="361"/>
      <c r="E1042" s="361"/>
      <c r="F1042" s="361"/>
      <c r="G1042" s="361"/>
      <c r="H1042" s="358">
        <v>6.02E7</v>
      </c>
      <c r="I1042" s="358">
        <v>6.02E7</v>
      </c>
    </row>
    <row r="1043" ht="22.5" customHeight="1">
      <c r="A1043" s="356" t="s">
        <v>1836</v>
      </c>
      <c r="B1043" s="360">
        <v>45230.0</v>
      </c>
      <c r="C1043" s="358">
        <v>2.2335E8</v>
      </c>
      <c r="D1043" s="361"/>
      <c r="E1043" s="361"/>
      <c r="F1043" s="361"/>
      <c r="G1043" s="361"/>
      <c r="H1043" s="358">
        <v>2.2335E8</v>
      </c>
      <c r="I1043" s="358">
        <v>2.2335E8</v>
      </c>
    </row>
    <row r="1044" ht="22.5" customHeight="1">
      <c r="A1044" s="356" t="s">
        <v>1836</v>
      </c>
      <c r="B1044" s="360">
        <v>45230.0</v>
      </c>
      <c r="C1044" s="358">
        <v>-1.18E8</v>
      </c>
      <c r="D1044" s="361"/>
      <c r="E1044" s="361"/>
      <c r="F1044" s="361"/>
      <c r="G1044" s="361"/>
      <c r="H1044" s="358">
        <v>-1.18E8</v>
      </c>
      <c r="I1044" s="358">
        <v>-1.18E8</v>
      </c>
    </row>
    <row r="1045" ht="22.5" customHeight="1">
      <c r="A1045" s="356" t="s">
        <v>1836</v>
      </c>
      <c r="B1045" s="360">
        <v>45230.0</v>
      </c>
      <c r="C1045" s="358">
        <v>1.235E7</v>
      </c>
      <c r="D1045" s="358">
        <v>0.0</v>
      </c>
      <c r="E1045" s="358">
        <v>0.0</v>
      </c>
      <c r="F1045" s="358">
        <v>1200000.0</v>
      </c>
      <c r="G1045" s="358">
        <v>0.0</v>
      </c>
      <c r="H1045" s="358">
        <v>1.355E7</v>
      </c>
      <c r="I1045" s="358">
        <v>1.355E7</v>
      </c>
    </row>
    <row r="1046" ht="22.5" customHeight="1">
      <c r="A1046" s="356" t="s">
        <v>1839</v>
      </c>
      <c r="B1046" s="360">
        <v>45231.0</v>
      </c>
      <c r="C1046" s="358">
        <v>1.88E7</v>
      </c>
      <c r="D1046" s="358">
        <v>2.11105E7</v>
      </c>
      <c r="E1046" s="358">
        <v>2.0712732E7</v>
      </c>
      <c r="F1046" s="358">
        <v>3.115E7</v>
      </c>
      <c r="G1046" s="358">
        <v>0.0</v>
      </c>
      <c r="H1046" s="358">
        <v>7.10605E7</v>
      </c>
      <c r="I1046" s="358">
        <v>7.0662732E7</v>
      </c>
    </row>
    <row r="1047" ht="22.5" customHeight="1">
      <c r="A1047" s="356" t="s">
        <v>1839</v>
      </c>
      <c r="B1047" s="360">
        <v>45232.0</v>
      </c>
      <c r="C1047" s="358">
        <v>1.4015E7</v>
      </c>
      <c r="D1047" s="358">
        <v>6741500.0</v>
      </c>
      <c r="E1047" s="358">
        <v>6608000.0</v>
      </c>
      <c r="F1047" s="358">
        <v>1.01E8</v>
      </c>
      <c r="G1047" s="358">
        <v>0.0</v>
      </c>
      <c r="H1047" s="358">
        <v>1.217565E8</v>
      </c>
      <c r="I1047" s="358">
        <v>1.21623E8</v>
      </c>
    </row>
    <row r="1048" ht="22.5" customHeight="1">
      <c r="A1048" s="356" t="s">
        <v>1839</v>
      </c>
      <c r="B1048" s="360">
        <v>45233.0</v>
      </c>
      <c r="C1048" s="358">
        <v>9.4805E7</v>
      </c>
      <c r="D1048" s="358">
        <v>0.0</v>
      </c>
      <c r="E1048" s="358">
        <v>0.0</v>
      </c>
      <c r="F1048" s="358">
        <v>0.0</v>
      </c>
      <c r="G1048" s="358">
        <v>0.0</v>
      </c>
      <c r="H1048" s="358">
        <v>9.4805E7</v>
      </c>
      <c r="I1048" s="358">
        <v>9.4805E7</v>
      </c>
    </row>
    <row r="1049" ht="22.5" customHeight="1">
      <c r="A1049" s="356" t="s">
        <v>1839</v>
      </c>
      <c r="B1049" s="360">
        <v>45234.0</v>
      </c>
      <c r="C1049" s="358">
        <v>1.6136E7</v>
      </c>
      <c r="D1049" s="358">
        <v>1.065E7</v>
      </c>
      <c r="E1049" s="358">
        <v>1.04881E7</v>
      </c>
      <c r="F1049" s="358">
        <v>2.67E7</v>
      </c>
      <c r="G1049" s="358">
        <v>0.0</v>
      </c>
      <c r="H1049" s="358">
        <v>5.3486E7</v>
      </c>
      <c r="I1049" s="358">
        <v>5.33241E7</v>
      </c>
    </row>
    <row r="1050" ht="22.5" customHeight="1">
      <c r="A1050" s="356" t="s">
        <v>1839</v>
      </c>
      <c r="B1050" s="360">
        <v>45235.0</v>
      </c>
      <c r="C1050" s="358">
        <v>1.3287E7</v>
      </c>
      <c r="D1050" s="358">
        <v>315000.0</v>
      </c>
      <c r="E1050" s="358">
        <v>311710.0</v>
      </c>
      <c r="F1050" s="358">
        <v>1350000.0</v>
      </c>
      <c r="G1050" s="358">
        <v>0.0</v>
      </c>
      <c r="H1050" s="358">
        <v>1.4952E7</v>
      </c>
      <c r="I1050" s="358">
        <v>1.494871E7</v>
      </c>
    </row>
    <row r="1051" ht="22.5" customHeight="1">
      <c r="A1051" s="356" t="s">
        <v>1839</v>
      </c>
      <c r="B1051" s="360">
        <v>45236.0</v>
      </c>
      <c r="C1051" s="358">
        <v>3648000.0</v>
      </c>
      <c r="D1051" s="358">
        <v>1.5E7</v>
      </c>
      <c r="E1051" s="358">
        <v>1.491E7</v>
      </c>
      <c r="F1051" s="358">
        <v>4.745E7</v>
      </c>
      <c r="G1051" s="358">
        <v>3298000.0</v>
      </c>
      <c r="H1051" s="358">
        <v>6.28E7</v>
      </c>
      <c r="I1051" s="358">
        <v>6.271E7</v>
      </c>
    </row>
    <row r="1052" ht="22.5" customHeight="1">
      <c r="A1052" s="356" t="s">
        <v>1839</v>
      </c>
      <c r="B1052" s="360">
        <v>45237.0</v>
      </c>
      <c r="C1052" s="358">
        <v>2.965E7</v>
      </c>
      <c r="D1052" s="358">
        <v>0.0</v>
      </c>
      <c r="E1052" s="358">
        <v>0.0</v>
      </c>
      <c r="F1052" s="358">
        <v>8850000.0</v>
      </c>
      <c r="G1052" s="358">
        <v>0.0</v>
      </c>
      <c r="H1052" s="358">
        <v>3.85E7</v>
      </c>
      <c r="I1052" s="358">
        <v>3.85E7</v>
      </c>
    </row>
    <row r="1053" ht="22.5" customHeight="1">
      <c r="A1053" s="356" t="s">
        <v>1839</v>
      </c>
      <c r="B1053" s="360">
        <v>45238.0</v>
      </c>
      <c r="C1053" s="358">
        <v>1.595E7</v>
      </c>
      <c r="D1053" s="358">
        <v>0.0</v>
      </c>
      <c r="E1053" s="358">
        <v>0.0</v>
      </c>
      <c r="F1053" s="358">
        <v>1.3E7</v>
      </c>
      <c r="G1053" s="358">
        <v>1000000.0</v>
      </c>
      <c r="H1053" s="358">
        <v>2.795E7</v>
      </c>
      <c r="I1053" s="358">
        <v>2.795E7</v>
      </c>
    </row>
    <row r="1054" ht="22.5" customHeight="1">
      <c r="A1054" s="356" t="s">
        <v>1839</v>
      </c>
      <c r="B1054" s="360">
        <v>45239.0</v>
      </c>
      <c r="C1054" s="358">
        <v>350000.0</v>
      </c>
      <c r="D1054" s="358">
        <v>0.0</v>
      </c>
      <c r="E1054" s="358">
        <v>0.0</v>
      </c>
      <c r="F1054" s="358">
        <v>4.9589E7</v>
      </c>
      <c r="G1054" s="358">
        <v>0.0</v>
      </c>
      <c r="H1054" s="358">
        <v>4.9939E7</v>
      </c>
      <c r="I1054" s="358">
        <v>4.9939E7</v>
      </c>
    </row>
    <row r="1055" ht="22.5" customHeight="1">
      <c r="A1055" s="356" t="s">
        <v>1839</v>
      </c>
      <c r="B1055" s="360">
        <v>45240.0</v>
      </c>
      <c r="C1055" s="358">
        <v>2.878E7</v>
      </c>
      <c r="D1055" s="358">
        <v>1.4032E7</v>
      </c>
      <c r="E1055" s="358">
        <v>1.3927808E7</v>
      </c>
      <c r="F1055" s="358">
        <v>1.79E7</v>
      </c>
      <c r="G1055" s="358">
        <v>0.0</v>
      </c>
      <c r="H1055" s="358">
        <v>6.0712E7</v>
      </c>
      <c r="I1055" s="358">
        <v>6.0607808E7</v>
      </c>
    </row>
    <row r="1056" ht="22.5" customHeight="1">
      <c r="A1056" s="356" t="s">
        <v>1839</v>
      </c>
      <c r="B1056" s="360">
        <v>45241.0</v>
      </c>
      <c r="C1056" s="358">
        <v>4350000.0</v>
      </c>
      <c r="D1056" s="358">
        <v>1.425E7</v>
      </c>
      <c r="E1056" s="358">
        <v>1.40212E7</v>
      </c>
      <c r="F1056" s="358">
        <v>3.4275E7</v>
      </c>
      <c r="G1056" s="358">
        <v>0.0</v>
      </c>
      <c r="H1056" s="358">
        <v>5.2875E7</v>
      </c>
      <c r="I1056" s="358">
        <v>5.26462E7</v>
      </c>
    </row>
    <row r="1057" ht="22.5" customHeight="1">
      <c r="A1057" s="356" t="s">
        <v>1839</v>
      </c>
      <c r="B1057" s="360">
        <v>45242.0</v>
      </c>
      <c r="C1057" s="358">
        <v>1700000.0</v>
      </c>
      <c r="D1057" s="358">
        <v>0.0</v>
      </c>
      <c r="E1057" s="358">
        <v>0.0</v>
      </c>
      <c r="F1057" s="358">
        <v>0.0</v>
      </c>
      <c r="G1057" s="358">
        <v>0.0</v>
      </c>
      <c r="H1057" s="358">
        <v>1700000.0</v>
      </c>
      <c r="I1057" s="358">
        <v>1700000.0</v>
      </c>
    </row>
    <row r="1058" ht="22.5" customHeight="1">
      <c r="A1058" s="356" t="s">
        <v>1839</v>
      </c>
      <c r="B1058" s="360">
        <v>45243.0</v>
      </c>
      <c r="C1058" s="358">
        <v>3.102E7</v>
      </c>
      <c r="D1058" s="358">
        <v>0.0</v>
      </c>
      <c r="E1058" s="358">
        <v>0.0</v>
      </c>
      <c r="F1058" s="358">
        <v>7400000.0</v>
      </c>
      <c r="G1058" s="358">
        <v>0.0</v>
      </c>
      <c r="H1058" s="358">
        <v>3.842E7</v>
      </c>
      <c r="I1058" s="358">
        <v>3.842E7</v>
      </c>
    </row>
    <row r="1059" ht="22.5" customHeight="1">
      <c r="A1059" s="356" t="s">
        <v>1839</v>
      </c>
      <c r="B1059" s="360">
        <v>45244.0</v>
      </c>
      <c r="C1059" s="358">
        <v>0.0</v>
      </c>
      <c r="D1059" s="358">
        <v>0.0</v>
      </c>
      <c r="E1059" s="358">
        <v>0.0</v>
      </c>
      <c r="F1059" s="358">
        <v>0.0</v>
      </c>
      <c r="G1059" s="358">
        <v>0.0</v>
      </c>
      <c r="H1059" s="358">
        <v>0.0</v>
      </c>
      <c r="I1059" s="358">
        <v>0.0</v>
      </c>
    </row>
    <row r="1060" ht="22.5" customHeight="1">
      <c r="A1060" s="356" t="s">
        <v>1839</v>
      </c>
      <c r="B1060" s="360">
        <v>45245.0</v>
      </c>
      <c r="C1060" s="358">
        <v>0.0</v>
      </c>
      <c r="D1060" s="358">
        <v>0.0</v>
      </c>
      <c r="E1060" s="358">
        <v>0.0</v>
      </c>
      <c r="F1060" s="358">
        <v>0.0</v>
      </c>
      <c r="G1060" s="358">
        <v>0.0</v>
      </c>
      <c r="H1060" s="358">
        <v>0.0</v>
      </c>
      <c r="I1060" s="358">
        <v>0.0</v>
      </c>
    </row>
    <row r="1061" ht="22.5" customHeight="1">
      <c r="A1061" s="356" t="s">
        <v>1839</v>
      </c>
      <c r="B1061" s="360">
        <v>45246.0</v>
      </c>
      <c r="C1061" s="358">
        <v>5350000.0</v>
      </c>
      <c r="D1061" s="358">
        <v>0.0</v>
      </c>
      <c r="E1061" s="358">
        <v>0.0</v>
      </c>
      <c r="F1061" s="358">
        <v>8000000.0</v>
      </c>
      <c r="G1061" s="358">
        <v>0.0</v>
      </c>
      <c r="H1061" s="358">
        <v>1.335E7</v>
      </c>
      <c r="I1061" s="358">
        <v>1.335E7</v>
      </c>
    </row>
    <row r="1062" ht="22.5" customHeight="1">
      <c r="A1062" s="356" t="s">
        <v>1839</v>
      </c>
      <c r="B1062" s="360">
        <v>45247.0</v>
      </c>
      <c r="C1062" s="358">
        <v>3.115E7</v>
      </c>
      <c r="D1062" s="358">
        <v>1.04E7</v>
      </c>
      <c r="E1062" s="358">
        <v>1.02336E7</v>
      </c>
      <c r="F1062" s="358">
        <v>5500000.0</v>
      </c>
      <c r="G1062" s="358">
        <v>0.0</v>
      </c>
      <c r="H1062" s="358">
        <v>4.705E7</v>
      </c>
      <c r="I1062" s="358">
        <v>4.68836E7</v>
      </c>
    </row>
    <row r="1063" ht="22.5" customHeight="1">
      <c r="A1063" s="356" t="s">
        <v>1839</v>
      </c>
      <c r="B1063" s="360">
        <v>45248.0</v>
      </c>
      <c r="C1063" s="358">
        <v>2.0665E7</v>
      </c>
      <c r="D1063" s="358">
        <v>0.0</v>
      </c>
      <c r="E1063" s="358">
        <v>0.0</v>
      </c>
      <c r="F1063" s="358">
        <v>350000.0</v>
      </c>
      <c r="G1063" s="358">
        <v>0.0</v>
      </c>
      <c r="H1063" s="358">
        <v>2.1015E7</v>
      </c>
      <c r="I1063" s="358">
        <v>2.1015E7</v>
      </c>
    </row>
    <row r="1064" ht="22.5" customHeight="1">
      <c r="A1064" s="356" t="s">
        <v>1839</v>
      </c>
      <c r="B1064" s="360">
        <v>45249.0</v>
      </c>
      <c r="C1064" s="358">
        <v>1.1E7</v>
      </c>
      <c r="D1064" s="358">
        <v>350000.0</v>
      </c>
      <c r="E1064" s="358">
        <v>344400.0</v>
      </c>
      <c r="F1064" s="358">
        <v>8.235E7</v>
      </c>
      <c r="G1064" s="358">
        <v>0.0</v>
      </c>
      <c r="H1064" s="358">
        <v>9.37E7</v>
      </c>
      <c r="I1064" s="358">
        <v>9.36944E7</v>
      </c>
    </row>
    <row r="1065" ht="22.5" customHeight="1">
      <c r="A1065" s="356" t="s">
        <v>1839</v>
      </c>
      <c r="B1065" s="360">
        <v>45250.0</v>
      </c>
      <c r="C1065" s="358">
        <v>0.0</v>
      </c>
      <c r="D1065" s="358">
        <v>8.8E7</v>
      </c>
      <c r="E1065" s="358">
        <v>8.6592E7</v>
      </c>
      <c r="F1065" s="358">
        <v>2.271E7</v>
      </c>
      <c r="G1065" s="358">
        <v>0.0</v>
      </c>
      <c r="H1065" s="358">
        <v>1.1071E8</v>
      </c>
      <c r="I1065" s="358">
        <v>1.09302E8</v>
      </c>
    </row>
    <row r="1066" ht="22.5" customHeight="1">
      <c r="A1066" s="356" t="s">
        <v>1839</v>
      </c>
      <c r="B1066" s="360">
        <v>45251.0</v>
      </c>
      <c r="C1066" s="358">
        <v>6125000.0</v>
      </c>
      <c r="D1066" s="358">
        <v>0.0</v>
      </c>
      <c r="E1066" s="358">
        <v>0.0</v>
      </c>
      <c r="F1066" s="358">
        <v>6.94955E7</v>
      </c>
      <c r="G1066" s="358">
        <v>3500000.0</v>
      </c>
      <c r="H1066" s="358">
        <v>7.21205E7</v>
      </c>
      <c r="I1066" s="358">
        <v>7.21205E7</v>
      </c>
    </row>
    <row r="1067" ht="22.5" customHeight="1">
      <c r="A1067" s="356" t="s">
        <v>1839</v>
      </c>
      <c r="B1067" s="360">
        <v>45252.0</v>
      </c>
      <c r="C1067" s="358">
        <v>7907000.0</v>
      </c>
      <c r="D1067" s="358">
        <v>1.575E7</v>
      </c>
      <c r="E1067" s="358">
        <v>1.5498E7</v>
      </c>
      <c r="F1067" s="358">
        <v>8000000.0</v>
      </c>
      <c r="G1067" s="358">
        <v>0.0</v>
      </c>
      <c r="H1067" s="358">
        <v>3.1657E7</v>
      </c>
      <c r="I1067" s="358">
        <v>3.1405E7</v>
      </c>
    </row>
    <row r="1068" ht="22.5" customHeight="1">
      <c r="A1068" s="356" t="s">
        <v>1839</v>
      </c>
      <c r="B1068" s="360">
        <v>45253.0</v>
      </c>
      <c r="C1068" s="358">
        <v>2.2704E7</v>
      </c>
      <c r="D1068" s="358">
        <v>0.0</v>
      </c>
      <c r="E1068" s="358">
        <v>0.0</v>
      </c>
      <c r="F1068" s="358">
        <v>9.0755E7</v>
      </c>
      <c r="G1068" s="358">
        <v>0.0</v>
      </c>
      <c r="H1068" s="358">
        <v>1.13459E8</v>
      </c>
      <c r="I1068" s="358">
        <v>1.13459E8</v>
      </c>
    </row>
    <row r="1069" ht="22.5" customHeight="1">
      <c r="A1069" s="356" t="s">
        <v>1839</v>
      </c>
      <c r="B1069" s="360">
        <v>45254.0</v>
      </c>
      <c r="C1069" s="358">
        <v>5.0E7</v>
      </c>
      <c r="D1069" s="358">
        <v>500000.0</v>
      </c>
      <c r="E1069" s="358">
        <v>492000.0</v>
      </c>
      <c r="F1069" s="358">
        <v>3.261E7</v>
      </c>
      <c r="G1069" s="358">
        <v>0.0</v>
      </c>
      <c r="H1069" s="358">
        <v>8.311E7</v>
      </c>
      <c r="I1069" s="358">
        <v>8.3102E7</v>
      </c>
    </row>
    <row r="1070" ht="22.5" customHeight="1">
      <c r="A1070" s="356" t="s">
        <v>1839</v>
      </c>
      <c r="B1070" s="360">
        <v>45255.0</v>
      </c>
      <c r="C1070" s="358">
        <v>2.885E7</v>
      </c>
      <c r="D1070" s="358">
        <v>2500000.0</v>
      </c>
      <c r="E1070" s="358">
        <v>2445000.0</v>
      </c>
      <c r="F1070" s="358">
        <v>1565000.0</v>
      </c>
      <c r="G1070" s="358">
        <v>0.0</v>
      </c>
      <c r="H1070" s="358">
        <v>3.2915E7</v>
      </c>
      <c r="I1070" s="358">
        <v>3.286E7</v>
      </c>
    </row>
    <row r="1071" ht="22.5" customHeight="1">
      <c r="A1071" s="356" t="s">
        <v>1839</v>
      </c>
      <c r="B1071" s="360">
        <v>45256.0</v>
      </c>
      <c r="C1071" s="358">
        <v>5.858E7</v>
      </c>
      <c r="D1071" s="358">
        <v>350000.0</v>
      </c>
      <c r="E1071" s="358">
        <v>344000.0</v>
      </c>
      <c r="F1071" s="358">
        <v>6.445E7</v>
      </c>
      <c r="G1071" s="358">
        <v>0.0</v>
      </c>
      <c r="H1071" s="358">
        <v>1.2338E8</v>
      </c>
      <c r="I1071" s="358">
        <v>1.23374E8</v>
      </c>
    </row>
    <row r="1072" ht="22.5" customHeight="1">
      <c r="A1072" s="356" t="s">
        <v>1839</v>
      </c>
      <c r="B1072" s="360">
        <v>45257.0</v>
      </c>
      <c r="C1072" s="358">
        <v>9800000.0</v>
      </c>
      <c r="D1072" s="358">
        <v>5850000.0</v>
      </c>
      <c r="E1072" s="358">
        <v>5761400.0</v>
      </c>
      <c r="F1072" s="358">
        <v>6000000.0</v>
      </c>
      <c r="G1072" s="358">
        <v>0.0</v>
      </c>
      <c r="H1072" s="358">
        <v>2.165E7</v>
      </c>
      <c r="I1072" s="358">
        <v>2.15614E7</v>
      </c>
    </row>
    <row r="1073" ht="22.5" customHeight="1">
      <c r="A1073" s="356" t="s">
        <v>1839</v>
      </c>
      <c r="B1073" s="360">
        <v>45258.0</v>
      </c>
      <c r="C1073" s="358">
        <v>1.235E7</v>
      </c>
      <c r="D1073" s="358">
        <v>2375000.0</v>
      </c>
      <c r="E1073" s="358">
        <v>2337000.0</v>
      </c>
      <c r="F1073" s="358">
        <v>4.8074E7</v>
      </c>
      <c r="G1073" s="358">
        <v>0.0</v>
      </c>
      <c r="H1073" s="358">
        <v>6.2799E7</v>
      </c>
      <c r="I1073" s="358">
        <v>6.2761E7</v>
      </c>
    </row>
    <row r="1074" ht="22.5" customHeight="1">
      <c r="A1074" s="356" t="s">
        <v>1839</v>
      </c>
      <c r="B1074" s="360">
        <v>45259.0</v>
      </c>
      <c r="C1074" s="358">
        <v>3.7445E7</v>
      </c>
      <c r="D1074" s="358">
        <v>1.2E7</v>
      </c>
      <c r="E1074" s="358">
        <v>1.1808E7</v>
      </c>
      <c r="F1074" s="358">
        <v>2.2394E7</v>
      </c>
      <c r="G1074" s="358">
        <v>0.0</v>
      </c>
      <c r="H1074" s="358">
        <v>7.1839E7</v>
      </c>
      <c r="I1074" s="358">
        <v>7.1647E7</v>
      </c>
    </row>
    <row r="1075" ht="22.5" customHeight="1">
      <c r="A1075" s="356" t="s">
        <v>1839</v>
      </c>
      <c r="B1075" s="360">
        <v>45260.0</v>
      </c>
      <c r="C1075" s="358">
        <v>3.855E7</v>
      </c>
      <c r="D1075" s="358">
        <v>3200000.0</v>
      </c>
      <c r="E1075" s="358">
        <v>3180800.0</v>
      </c>
      <c r="F1075" s="358">
        <v>0.0</v>
      </c>
      <c r="G1075" s="358">
        <v>1.08E7</v>
      </c>
      <c r="H1075" s="358">
        <v>3.095E7</v>
      </c>
      <c r="I1075" s="358">
        <v>3.09308E7</v>
      </c>
    </row>
    <row r="1076" ht="22.5" customHeight="1">
      <c r="A1076" s="356" t="s">
        <v>1842</v>
      </c>
      <c r="B1076" s="360">
        <v>45261.0</v>
      </c>
      <c r="C1076" s="358">
        <v>9599500.0</v>
      </c>
      <c r="D1076" s="358">
        <v>0.0</v>
      </c>
      <c r="E1076" s="358">
        <v>0.0</v>
      </c>
      <c r="F1076" s="358">
        <v>0.0</v>
      </c>
      <c r="G1076" s="358">
        <v>0.0</v>
      </c>
      <c r="H1076" s="358">
        <v>9599500.0</v>
      </c>
      <c r="I1076" s="358">
        <v>9599500.0</v>
      </c>
    </row>
    <row r="1077" ht="22.5" customHeight="1">
      <c r="A1077" s="356" t="s">
        <v>1842</v>
      </c>
      <c r="B1077" s="360">
        <v>45262.0</v>
      </c>
      <c r="C1077" s="358">
        <v>5.985E7</v>
      </c>
      <c r="D1077" s="358">
        <v>500000.0</v>
      </c>
      <c r="E1077" s="358">
        <v>489000.0</v>
      </c>
      <c r="F1077" s="358">
        <v>3000000.0</v>
      </c>
      <c r="G1077" s="358">
        <v>800000.0</v>
      </c>
      <c r="H1077" s="358">
        <v>6.255E7</v>
      </c>
      <c r="I1077" s="358">
        <v>6.2539E7</v>
      </c>
    </row>
    <row r="1078" ht="22.5" customHeight="1">
      <c r="A1078" s="356" t="s">
        <v>1842</v>
      </c>
      <c r="B1078" s="360">
        <v>45263.0</v>
      </c>
      <c r="C1078" s="358">
        <v>1.755E7</v>
      </c>
      <c r="D1078" s="358">
        <v>350000.0</v>
      </c>
      <c r="E1078" s="358">
        <v>344400.0</v>
      </c>
      <c r="F1078" s="358">
        <v>0.0</v>
      </c>
      <c r="G1078" s="358">
        <v>0.0</v>
      </c>
      <c r="H1078" s="358">
        <v>1.79E7</v>
      </c>
      <c r="I1078" s="358">
        <v>1.78944E7</v>
      </c>
    </row>
    <row r="1079" ht="22.5" customHeight="1">
      <c r="A1079" s="356" t="s">
        <v>1842</v>
      </c>
      <c r="B1079" s="360">
        <v>45264.0</v>
      </c>
      <c r="C1079" s="358">
        <v>1.2675E7</v>
      </c>
      <c r="D1079" s="358">
        <v>5000000.0</v>
      </c>
      <c r="E1079" s="358">
        <v>4920000.0</v>
      </c>
      <c r="F1079" s="358">
        <v>2500000.0</v>
      </c>
      <c r="G1079" s="358">
        <v>0.0</v>
      </c>
      <c r="H1079" s="358">
        <v>2.0175E7</v>
      </c>
      <c r="I1079" s="358">
        <v>2.0095E7</v>
      </c>
    </row>
    <row r="1080" ht="22.5" customHeight="1">
      <c r="A1080" s="356" t="s">
        <v>1842</v>
      </c>
      <c r="B1080" s="360">
        <v>45265.0</v>
      </c>
      <c r="C1080" s="358">
        <v>8.7728E7</v>
      </c>
      <c r="D1080" s="358">
        <v>1.4695E7</v>
      </c>
      <c r="E1080" s="358">
        <v>1.445988E7</v>
      </c>
      <c r="F1080" s="358">
        <v>3.669E7</v>
      </c>
      <c r="G1080" s="358">
        <v>0.0</v>
      </c>
      <c r="H1080" s="358">
        <v>1.39113E8</v>
      </c>
      <c r="I1080" s="358">
        <v>1.3887788E8</v>
      </c>
    </row>
    <row r="1081" ht="22.5" customHeight="1">
      <c r="A1081" s="356" t="s">
        <v>1842</v>
      </c>
      <c r="B1081" s="360">
        <v>45266.0</v>
      </c>
      <c r="C1081" s="358">
        <v>7.0E7</v>
      </c>
      <c r="D1081" s="358">
        <v>0.0</v>
      </c>
      <c r="E1081" s="358">
        <v>0.0</v>
      </c>
      <c r="F1081" s="358">
        <v>1.1E8</v>
      </c>
      <c r="G1081" s="358">
        <v>0.0</v>
      </c>
      <c r="H1081" s="358">
        <v>1.8E8</v>
      </c>
      <c r="I1081" s="358">
        <v>1.8E8</v>
      </c>
    </row>
    <row r="1082" ht="22.5" customHeight="1">
      <c r="A1082" s="356" t="s">
        <v>1842</v>
      </c>
      <c r="B1082" s="360">
        <v>45267.0</v>
      </c>
      <c r="C1082" s="358">
        <v>2.936E7</v>
      </c>
      <c r="D1082" s="358">
        <v>0.0</v>
      </c>
      <c r="E1082" s="358">
        <v>0.0</v>
      </c>
      <c r="F1082" s="358">
        <v>2.0961E7</v>
      </c>
      <c r="G1082" s="358">
        <v>0.0</v>
      </c>
      <c r="H1082" s="358">
        <v>5.0321E7</v>
      </c>
      <c r="I1082" s="358">
        <v>5.0321E7</v>
      </c>
    </row>
    <row r="1083" ht="22.5" customHeight="1">
      <c r="A1083" s="356" t="s">
        <v>1842</v>
      </c>
      <c r="B1083" s="360">
        <v>45268.0</v>
      </c>
      <c r="C1083" s="358">
        <v>4.3672E7</v>
      </c>
      <c r="D1083" s="358">
        <v>3.0E7</v>
      </c>
      <c r="E1083" s="358">
        <v>2.952E7</v>
      </c>
      <c r="F1083" s="358">
        <v>5.25E7</v>
      </c>
      <c r="G1083" s="358">
        <v>0.0</v>
      </c>
      <c r="H1083" s="358">
        <v>1.26172E8</v>
      </c>
      <c r="I1083" s="358">
        <v>1.25692E8</v>
      </c>
    </row>
    <row r="1084" ht="22.5" customHeight="1">
      <c r="A1084" s="356" t="s">
        <v>1842</v>
      </c>
      <c r="B1084" s="360">
        <v>45269.0</v>
      </c>
      <c r="C1084" s="358">
        <v>6434500.0</v>
      </c>
      <c r="D1084" s="358">
        <v>0.0</v>
      </c>
      <c r="E1084" s="358">
        <v>0.0</v>
      </c>
      <c r="F1084" s="358">
        <v>0.0</v>
      </c>
      <c r="G1084" s="358">
        <v>0.0</v>
      </c>
      <c r="H1084" s="358">
        <v>6434500.0</v>
      </c>
      <c r="I1084" s="358">
        <v>6434500.0</v>
      </c>
    </row>
    <row r="1085" ht="22.5" customHeight="1">
      <c r="A1085" s="356" t="s">
        <v>1842</v>
      </c>
      <c r="B1085" s="360">
        <v>45270.0</v>
      </c>
      <c r="C1085" s="358">
        <v>400000.0</v>
      </c>
      <c r="D1085" s="358">
        <v>0.0</v>
      </c>
      <c r="E1085" s="358">
        <v>0.0</v>
      </c>
      <c r="F1085" s="358">
        <v>1600000.0</v>
      </c>
      <c r="G1085" s="358">
        <v>0.0</v>
      </c>
      <c r="H1085" s="358">
        <v>2000000.0</v>
      </c>
      <c r="I1085" s="358">
        <v>2000000.0</v>
      </c>
    </row>
    <row r="1086" ht="22.5" customHeight="1">
      <c r="A1086" s="356" t="s">
        <v>1842</v>
      </c>
      <c r="B1086" s="360">
        <v>45271.0</v>
      </c>
      <c r="C1086" s="358">
        <v>1.7E7</v>
      </c>
      <c r="D1086" s="358">
        <v>0.0</v>
      </c>
      <c r="E1086" s="358">
        <v>0.0</v>
      </c>
      <c r="F1086" s="358">
        <v>1.53405E7</v>
      </c>
      <c r="G1086" s="358">
        <v>0.0</v>
      </c>
      <c r="H1086" s="358">
        <v>3.23405E7</v>
      </c>
      <c r="I1086" s="358">
        <v>3.23405E7</v>
      </c>
    </row>
    <row r="1087" ht="22.5" customHeight="1">
      <c r="A1087" s="356" t="s">
        <v>1842</v>
      </c>
      <c r="B1087" s="360">
        <v>45272.0</v>
      </c>
      <c r="C1087" s="358">
        <v>4986500.0</v>
      </c>
      <c r="D1087" s="358">
        <v>3.4905E7</v>
      </c>
      <c r="E1087" s="358">
        <v>3.434652E7</v>
      </c>
      <c r="F1087" s="358">
        <v>0.0</v>
      </c>
      <c r="G1087" s="358">
        <v>775000.0</v>
      </c>
      <c r="H1087" s="358">
        <v>3.91165E7</v>
      </c>
      <c r="I1087" s="358">
        <v>3.855802E7</v>
      </c>
    </row>
    <row r="1088" ht="22.5" customHeight="1">
      <c r="A1088" s="356" t="s">
        <v>1842</v>
      </c>
      <c r="B1088" s="360">
        <v>45273.0</v>
      </c>
      <c r="C1088" s="358">
        <v>8000000.0</v>
      </c>
      <c r="D1088" s="358">
        <v>6450000.0</v>
      </c>
      <c r="E1088" s="358">
        <v>6344800.0</v>
      </c>
      <c r="F1088" s="358">
        <v>0.0</v>
      </c>
      <c r="G1088" s="358">
        <v>0.0</v>
      </c>
      <c r="H1088" s="358">
        <v>1.445E7</v>
      </c>
      <c r="I1088" s="358">
        <v>1.43448E7</v>
      </c>
    </row>
    <row r="1089" ht="22.5" customHeight="1">
      <c r="A1089" s="356" t="s">
        <v>1842</v>
      </c>
      <c r="B1089" s="360">
        <v>45274.0</v>
      </c>
      <c r="C1089" s="358">
        <v>5200000.0</v>
      </c>
      <c r="D1089" s="358">
        <v>0.0</v>
      </c>
      <c r="E1089" s="358">
        <v>0.0</v>
      </c>
      <c r="F1089" s="358">
        <v>4.02E7</v>
      </c>
      <c r="G1089" s="358">
        <v>0.0</v>
      </c>
      <c r="H1089" s="358">
        <v>4.54E7</v>
      </c>
      <c r="I1089" s="358">
        <v>4.54E7</v>
      </c>
    </row>
    <row r="1090" ht="22.5" customHeight="1">
      <c r="A1090" s="356" t="s">
        <v>1842</v>
      </c>
      <c r="B1090" s="360">
        <v>45275.0</v>
      </c>
      <c r="C1090" s="358">
        <v>4.114E7</v>
      </c>
      <c r="D1090" s="358">
        <v>0.0</v>
      </c>
      <c r="E1090" s="358">
        <v>0.0</v>
      </c>
      <c r="F1090" s="358">
        <v>6.0E7</v>
      </c>
      <c r="G1090" s="358">
        <v>6450000.0</v>
      </c>
      <c r="H1090" s="358">
        <v>9.469E7</v>
      </c>
      <c r="I1090" s="358">
        <v>9.469E7</v>
      </c>
    </row>
    <row r="1091" ht="22.5" customHeight="1">
      <c r="A1091" s="356" t="s">
        <v>1842</v>
      </c>
      <c r="B1091" s="360">
        <v>45276.0</v>
      </c>
      <c r="C1091" s="358">
        <v>2000000.0</v>
      </c>
      <c r="D1091" s="358">
        <v>0.0</v>
      </c>
      <c r="E1091" s="358">
        <v>0.0</v>
      </c>
      <c r="F1091" s="358">
        <v>7400000.0</v>
      </c>
      <c r="G1091" s="358">
        <v>0.0</v>
      </c>
      <c r="H1091" s="358">
        <v>9400000.0</v>
      </c>
      <c r="I1091" s="358">
        <v>9400000.0</v>
      </c>
    </row>
    <row r="1092" ht="22.5" customHeight="1">
      <c r="A1092" s="356" t="s">
        <v>1842</v>
      </c>
      <c r="B1092" s="360">
        <v>45277.0</v>
      </c>
      <c r="C1092" s="358">
        <v>2000000.0</v>
      </c>
      <c r="D1092" s="358">
        <v>0.0</v>
      </c>
      <c r="E1092" s="358">
        <v>0.0</v>
      </c>
      <c r="F1092" s="358">
        <v>5.59E7</v>
      </c>
      <c r="G1092" s="358">
        <v>0.0</v>
      </c>
      <c r="H1092" s="358">
        <v>5.79E7</v>
      </c>
      <c r="I1092" s="358">
        <v>5.79E7</v>
      </c>
    </row>
    <row r="1093" ht="22.5" customHeight="1">
      <c r="A1093" s="356" t="s">
        <v>1842</v>
      </c>
      <c r="B1093" s="360">
        <v>45278.0</v>
      </c>
      <c r="C1093" s="358">
        <v>2.9375E7</v>
      </c>
      <c r="D1093" s="358">
        <v>0.0</v>
      </c>
      <c r="E1093" s="358">
        <v>0.0</v>
      </c>
      <c r="F1093" s="358">
        <v>2.5E7</v>
      </c>
      <c r="G1093" s="358">
        <v>0.0</v>
      </c>
      <c r="H1093" s="358">
        <v>5.4375E7</v>
      </c>
      <c r="I1093" s="358">
        <v>5.4375E7</v>
      </c>
    </row>
    <row r="1094" ht="22.5" customHeight="1">
      <c r="A1094" s="356" t="s">
        <v>1842</v>
      </c>
      <c r="B1094" s="360">
        <v>45279.0</v>
      </c>
      <c r="C1094" s="358">
        <v>6.274E7</v>
      </c>
      <c r="D1094" s="358">
        <v>6.64E7</v>
      </c>
      <c r="E1094" s="358">
        <v>6.53346E7</v>
      </c>
      <c r="F1094" s="358">
        <v>6.0E7</v>
      </c>
      <c r="G1094" s="358">
        <v>0.0</v>
      </c>
      <c r="H1094" s="358">
        <v>1.8914E8</v>
      </c>
      <c r="I1094" s="358">
        <v>1.880746E8</v>
      </c>
    </row>
    <row r="1095" ht="22.5" customHeight="1">
      <c r="A1095" s="356" t="s">
        <v>1842</v>
      </c>
      <c r="B1095" s="360">
        <v>45280.0</v>
      </c>
      <c r="C1095" s="358">
        <v>8.0E7</v>
      </c>
      <c r="D1095" s="358">
        <v>7000000.0</v>
      </c>
      <c r="E1095" s="358">
        <v>6888000.0</v>
      </c>
      <c r="F1095" s="358">
        <v>4.6293E7</v>
      </c>
      <c r="G1095" s="358">
        <v>0.0</v>
      </c>
      <c r="H1095" s="358">
        <v>1.33293E8</v>
      </c>
      <c r="I1095" s="358">
        <v>1.33181E8</v>
      </c>
    </row>
    <row r="1096" ht="22.5" customHeight="1">
      <c r="A1096" s="356" t="s">
        <v>1842</v>
      </c>
      <c r="B1096" s="360">
        <v>45281.0</v>
      </c>
      <c r="C1096" s="358">
        <v>2000000.0</v>
      </c>
      <c r="D1096" s="358">
        <v>0.0</v>
      </c>
      <c r="E1096" s="358">
        <v>0.0</v>
      </c>
      <c r="F1096" s="358">
        <v>8.8E7</v>
      </c>
      <c r="G1096" s="358">
        <v>5400000.0</v>
      </c>
      <c r="H1096" s="358">
        <v>8.46E7</v>
      </c>
      <c r="I1096" s="358">
        <v>8.46E7</v>
      </c>
    </row>
    <row r="1097" ht="22.5" customHeight="1">
      <c r="A1097" s="356" t="s">
        <v>1842</v>
      </c>
      <c r="B1097" s="360">
        <v>45282.0</v>
      </c>
      <c r="C1097" s="358">
        <v>3.24E7</v>
      </c>
      <c r="D1097" s="358">
        <v>7020000.0</v>
      </c>
      <c r="E1097" s="358">
        <v>6907680.0</v>
      </c>
      <c r="F1097" s="358">
        <v>8.4459E7</v>
      </c>
      <c r="G1097" s="358">
        <v>0.0</v>
      </c>
      <c r="H1097" s="358">
        <v>1.23879E8</v>
      </c>
      <c r="I1097" s="358">
        <v>1.2376668E8</v>
      </c>
    </row>
    <row r="1098" ht="22.5" customHeight="1">
      <c r="A1098" s="356" t="s">
        <v>1842</v>
      </c>
      <c r="B1098" s="360">
        <v>45283.0</v>
      </c>
      <c r="C1098" s="358">
        <v>8632000.0</v>
      </c>
      <c r="D1098" s="358">
        <v>0.0</v>
      </c>
      <c r="E1098" s="358">
        <v>0.0</v>
      </c>
      <c r="F1098" s="358">
        <v>3.15E7</v>
      </c>
      <c r="G1098" s="358">
        <v>0.0</v>
      </c>
      <c r="H1098" s="358">
        <v>4.0132E7</v>
      </c>
      <c r="I1098" s="358">
        <v>4.0132E7</v>
      </c>
    </row>
    <row r="1099" ht="22.5" customHeight="1">
      <c r="A1099" s="356" t="s">
        <v>1842</v>
      </c>
      <c r="B1099" s="360">
        <v>45284.0</v>
      </c>
      <c r="C1099" s="358">
        <v>0.0</v>
      </c>
      <c r="D1099" s="358">
        <v>1000000.0</v>
      </c>
      <c r="E1099" s="358">
        <v>984000.0</v>
      </c>
      <c r="F1099" s="358">
        <v>0.0</v>
      </c>
      <c r="G1099" s="358">
        <v>0.0</v>
      </c>
      <c r="H1099" s="358">
        <v>1000000.0</v>
      </c>
      <c r="I1099" s="358">
        <v>984000.0</v>
      </c>
    </row>
    <row r="1100" ht="22.5" customHeight="1">
      <c r="A1100" s="356" t="s">
        <v>1842</v>
      </c>
      <c r="B1100" s="360">
        <v>45285.0</v>
      </c>
      <c r="C1100" s="358">
        <v>5.6E7</v>
      </c>
      <c r="D1100" s="358">
        <v>3685000.0</v>
      </c>
      <c r="E1100" s="358">
        <v>3626040.0</v>
      </c>
      <c r="F1100" s="358">
        <v>0.0</v>
      </c>
      <c r="G1100" s="358">
        <v>0.0</v>
      </c>
      <c r="H1100" s="358">
        <v>5.9685E7</v>
      </c>
      <c r="I1100" s="358">
        <v>5.962604E7</v>
      </c>
    </row>
    <row r="1101" ht="22.5" customHeight="1">
      <c r="A1101" s="356" t="s">
        <v>1842</v>
      </c>
      <c r="B1101" s="360">
        <v>45286.0</v>
      </c>
      <c r="C1101" s="358">
        <v>7.58085E7</v>
      </c>
      <c r="D1101" s="358">
        <v>0.0</v>
      </c>
      <c r="E1101" s="358">
        <v>0.0</v>
      </c>
      <c r="F1101" s="358">
        <v>5692000.0</v>
      </c>
      <c r="G1101" s="358">
        <v>0.0</v>
      </c>
      <c r="H1101" s="358">
        <v>8.15005E7</v>
      </c>
      <c r="I1101" s="358">
        <v>8.15005E7</v>
      </c>
    </row>
    <row r="1102" ht="22.5" customHeight="1">
      <c r="A1102" s="356" t="s">
        <v>1842</v>
      </c>
      <c r="B1102" s="360">
        <v>45287.0</v>
      </c>
      <c r="C1102" s="358">
        <v>0.0</v>
      </c>
      <c r="D1102" s="358">
        <v>0.0</v>
      </c>
      <c r="E1102" s="358">
        <v>0.0</v>
      </c>
      <c r="F1102" s="358">
        <v>2.0E7</v>
      </c>
      <c r="G1102" s="358">
        <v>0.0</v>
      </c>
      <c r="H1102" s="358">
        <v>2.0E7</v>
      </c>
      <c r="I1102" s="358">
        <v>2.0E7</v>
      </c>
    </row>
    <row r="1103" ht="22.5" customHeight="1">
      <c r="A1103" s="356" t="s">
        <v>1842</v>
      </c>
      <c r="B1103" s="360">
        <v>45288.0</v>
      </c>
      <c r="C1103" s="358">
        <v>6000000.0</v>
      </c>
      <c r="D1103" s="358">
        <v>6900000.0</v>
      </c>
      <c r="E1103" s="358">
        <v>6789600.0</v>
      </c>
      <c r="F1103" s="358">
        <v>4.75E7</v>
      </c>
      <c r="G1103" s="358">
        <v>0.0</v>
      </c>
      <c r="H1103" s="358">
        <v>6.04E7</v>
      </c>
      <c r="I1103" s="358">
        <v>6.02896E7</v>
      </c>
    </row>
    <row r="1104" ht="22.5" customHeight="1">
      <c r="A1104" s="356" t="s">
        <v>1842</v>
      </c>
      <c r="B1104" s="360">
        <v>45289.0</v>
      </c>
      <c r="C1104" s="358">
        <v>7.011E7</v>
      </c>
      <c r="D1104" s="358">
        <v>3.78E7</v>
      </c>
      <c r="E1104" s="358">
        <v>3.72028E7</v>
      </c>
      <c r="F1104" s="358">
        <v>0.0</v>
      </c>
      <c r="G1104" s="358">
        <v>0.0</v>
      </c>
      <c r="H1104" s="358">
        <v>1.0791E8</v>
      </c>
      <c r="I1104" s="358">
        <v>1.073128E8</v>
      </c>
    </row>
    <row r="1105" ht="22.5" customHeight="1">
      <c r="A1105" s="356" t="s">
        <v>1842</v>
      </c>
      <c r="B1105" s="360">
        <v>45290.0</v>
      </c>
      <c r="C1105" s="358">
        <v>1.4E7</v>
      </c>
      <c r="D1105" s="358">
        <v>0.0</v>
      </c>
      <c r="E1105" s="358">
        <v>0.0</v>
      </c>
      <c r="F1105" s="358">
        <v>2000000.0</v>
      </c>
      <c r="G1105" s="358">
        <v>0.0</v>
      </c>
      <c r="H1105" s="358">
        <v>1.6E7</v>
      </c>
      <c r="I1105" s="358">
        <v>1.6E7</v>
      </c>
    </row>
    <row r="1106" ht="22.5" customHeight="1">
      <c r="A1106" s="356" t="s">
        <v>1842</v>
      </c>
      <c r="B1106" s="360">
        <v>45291.0</v>
      </c>
      <c r="C1106" s="358">
        <v>0.0</v>
      </c>
      <c r="D1106" s="358">
        <v>0.0</v>
      </c>
      <c r="E1106" s="358">
        <v>0.0</v>
      </c>
      <c r="F1106" s="358">
        <v>5.524E7</v>
      </c>
      <c r="G1106" s="358">
        <v>0.0</v>
      </c>
      <c r="H1106" s="358">
        <v>5.524E7</v>
      </c>
      <c r="I1106" s="358">
        <v>5.524E7</v>
      </c>
    </row>
    <row r="1107" ht="22.5" customHeight="1">
      <c r="A1107" s="356" t="s">
        <v>3018</v>
      </c>
      <c r="B1107" s="360">
        <v>45292.0</v>
      </c>
      <c r="C1107" s="358">
        <v>0.0</v>
      </c>
      <c r="D1107" s="358">
        <v>0.0</v>
      </c>
      <c r="E1107" s="358">
        <v>0.0</v>
      </c>
      <c r="F1107" s="358">
        <v>0.0</v>
      </c>
      <c r="G1107" s="358">
        <v>0.0</v>
      </c>
      <c r="H1107" s="358">
        <v>0.0</v>
      </c>
      <c r="I1107" s="358">
        <v>0.0</v>
      </c>
    </row>
    <row r="1108" ht="22.5" customHeight="1">
      <c r="A1108" s="356" t="s">
        <v>3018</v>
      </c>
      <c r="B1108" s="360">
        <v>45293.0</v>
      </c>
      <c r="C1108" s="358">
        <v>4.9454E7</v>
      </c>
      <c r="D1108" s="358">
        <v>3.5221E7</v>
      </c>
      <c r="E1108" s="358">
        <v>3.4668954E7</v>
      </c>
      <c r="F1108" s="358">
        <v>5.1E7</v>
      </c>
      <c r="G1108" s="358">
        <v>0.0</v>
      </c>
      <c r="H1108" s="358">
        <v>1.35675E8</v>
      </c>
      <c r="I1108" s="358">
        <v>1.35122954E8</v>
      </c>
    </row>
    <row r="1109" ht="22.5" customHeight="1">
      <c r="A1109" s="356" t="s">
        <v>3018</v>
      </c>
      <c r="B1109" s="360">
        <v>45294.0</v>
      </c>
      <c r="C1109" s="358">
        <v>5.72415E7</v>
      </c>
      <c r="D1109" s="358">
        <v>0.0</v>
      </c>
      <c r="E1109" s="358">
        <v>0.0</v>
      </c>
      <c r="F1109" s="358">
        <v>2.4E7</v>
      </c>
      <c r="G1109" s="358">
        <v>0.0</v>
      </c>
      <c r="H1109" s="358">
        <v>8.12415E7</v>
      </c>
      <c r="I1109" s="358">
        <v>8.12415E7</v>
      </c>
    </row>
    <row r="1110" ht="22.5" customHeight="1">
      <c r="A1110" s="356" t="s">
        <v>3018</v>
      </c>
      <c r="B1110" s="360">
        <v>45295.0</v>
      </c>
      <c r="C1110" s="358">
        <v>1940000.0</v>
      </c>
      <c r="D1110" s="358">
        <v>1.0252E7</v>
      </c>
      <c r="E1110" s="358">
        <v>1.0184752E7</v>
      </c>
      <c r="F1110" s="358">
        <v>9150000.0</v>
      </c>
      <c r="G1110" s="358">
        <v>0.0</v>
      </c>
      <c r="H1110" s="358">
        <v>2.1342E7</v>
      </c>
      <c r="I1110" s="358">
        <v>2.1274752E7</v>
      </c>
    </row>
    <row r="1111" ht="22.5" customHeight="1">
      <c r="A1111" s="356" t="s">
        <v>3018</v>
      </c>
      <c r="B1111" s="360">
        <v>45296.0</v>
      </c>
      <c r="C1111" s="358">
        <v>4.47E7</v>
      </c>
      <c r="D1111" s="358">
        <v>2.0E7</v>
      </c>
      <c r="E1111" s="358">
        <v>1.968E7</v>
      </c>
      <c r="F1111" s="358">
        <v>1.96226E8</v>
      </c>
      <c r="G1111" s="358">
        <v>0.0</v>
      </c>
      <c r="H1111" s="358">
        <v>3.03206E8</v>
      </c>
      <c r="I1111" s="358">
        <v>3.02886E8</v>
      </c>
    </row>
    <row r="1112" ht="22.5" customHeight="1">
      <c r="A1112" s="356" t="s">
        <v>3018</v>
      </c>
      <c r="B1112" s="360">
        <v>45297.0</v>
      </c>
      <c r="C1112" s="358">
        <v>0.0</v>
      </c>
      <c r="D1112" s="358">
        <v>2.5E7</v>
      </c>
      <c r="E1112" s="358">
        <v>2.46E7</v>
      </c>
      <c r="F1112" s="358">
        <v>1000000.0</v>
      </c>
      <c r="G1112" s="358">
        <v>0.0</v>
      </c>
      <c r="H1112" s="358">
        <v>2.6E7</v>
      </c>
      <c r="I1112" s="358">
        <v>2.56E7</v>
      </c>
    </row>
    <row r="1113" ht="22.5" customHeight="1">
      <c r="A1113" s="356" t="s">
        <v>3018</v>
      </c>
      <c r="B1113" s="360">
        <v>45298.0</v>
      </c>
      <c r="C1113" s="358">
        <v>3.197E7</v>
      </c>
      <c r="D1113" s="358">
        <v>1.6184E7</v>
      </c>
      <c r="E1113" s="358">
        <v>1.5925056E7</v>
      </c>
      <c r="F1113" s="358">
        <v>9675000.0</v>
      </c>
      <c r="G1113" s="358">
        <v>0.0</v>
      </c>
      <c r="H1113" s="358">
        <v>5.7829E7</v>
      </c>
      <c r="I1113" s="358">
        <v>5.7570056E7</v>
      </c>
    </row>
    <row r="1114" ht="22.5" customHeight="1">
      <c r="A1114" s="356" t="s">
        <v>3018</v>
      </c>
      <c r="B1114" s="360">
        <v>45299.0</v>
      </c>
      <c r="C1114" s="358">
        <v>3.07E7</v>
      </c>
      <c r="D1114" s="358">
        <v>0.0</v>
      </c>
      <c r="E1114" s="358">
        <v>0.0</v>
      </c>
      <c r="F1114" s="358">
        <v>1.08061E8</v>
      </c>
      <c r="G1114" s="358">
        <v>0.0</v>
      </c>
      <c r="H1114" s="358">
        <v>1.38761E8</v>
      </c>
      <c r="I1114" s="358">
        <v>1.38761E8</v>
      </c>
    </row>
    <row r="1115" ht="22.5" customHeight="1">
      <c r="A1115" s="356" t="s">
        <v>3018</v>
      </c>
      <c r="B1115" s="360">
        <v>45300.0</v>
      </c>
      <c r="C1115" s="358">
        <v>7.1699E7</v>
      </c>
      <c r="D1115" s="358">
        <v>0.0</v>
      </c>
      <c r="E1115" s="358">
        <v>0.0</v>
      </c>
      <c r="F1115" s="358">
        <v>0.0</v>
      </c>
      <c r="G1115" s="358">
        <v>0.0</v>
      </c>
      <c r="H1115" s="358">
        <v>7.1699E7</v>
      </c>
      <c r="I1115" s="358">
        <v>7.1699E7</v>
      </c>
    </row>
    <row r="1116" ht="22.5" customHeight="1">
      <c r="A1116" s="356" t="s">
        <v>3018</v>
      </c>
      <c r="B1116" s="360">
        <v>45301.0</v>
      </c>
      <c r="C1116" s="358">
        <v>7.3484E7</v>
      </c>
      <c r="D1116" s="358">
        <v>5500000.0</v>
      </c>
      <c r="E1116" s="358">
        <v>5372000.0</v>
      </c>
      <c r="F1116" s="358">
        <v>1.0E7</v>
      </c>
      <c r="G1116" s="358">
        <v>0.0</v>
      </c>
      <c r="H1116" s="358">
        <v>1.20264E8</v>
      </c>
      <c r="I1116" s="358">
        <v>1.20136E8</v>
      </c>
    </row>
    <row r="1117" ht="22.5" customHeight="1">
      <c r="A1117" s="356" t="s">
        <v>3018</v>
      </c>
      <c r="B1117" s="360">
        <v>45302.0</v>
      </c>
      <c r="C1117" s="358">
        <v>0.0</v>
      </c>
      <c r="D1117" s="358">
        <v>2.624E7</v>
      </c>
      <c r="E1117" s="358">
        <v>2.582016E7</v>
      </c>
      <c r="F1117" s="358">
        <v>0.0</v>
      </c>
      <c r="G1117" s="358">
        <v>0.0</v>
      </c>
      <c r="H1117" s="358">
        <v>2.624E7</v>
      </c>
      <c r="I1117" s="358">
        <v>2.582016E7</v>
      </c>
    </row>
    <row r="1118" ht="22.5" customHeight="1">
      <c r="A1118" s="356" t="s">
        <v>3018</v>
      </c>
      <c r="B1118" s="360">
        <v>45303.0</v>
      </c>
      <c r="C1118" s="358">
        <v>6000000.0</v>
      </c>
      <c r="D1118" s="358">
        <v>1.35E7</v>
      </c>
      <c r="E1118" s="358">
        <v>1.3274E7</v>
      </c>
      <c r="F1118" s="358">
        <v>4.51195E7</v>
      </c>
      <c r="G1118" s="358">
        <v>0.0</v>
      </c>
      <c r="H1118" s="358">
        <v>6.46195E7</v>
      </c>
      <c r="I1118" s="358">
        <v>6.43935E7</v>
      </c>
    </row>
    <row r="1119" ht="22.5" customHeight="1">
      <c r="A1119" s="356" t="s">
        <v>3018</v>
      </c>
      <c r="B1119" s="360">
        <v>45304.0</v>
      </c>
      <c r="C1119" s="358">
        <v>6.9749E7</v>
      </c>
      <c r="D1119" s="358">
        <v>5469000.0</v>
      </c>
      <c r="E1119" s="358">
        <v>5426186.0</v>
      </c>
      <c r="F1119" s="358">
        <v>9489000.0</v>
      </c>
      <c r="G1119" s="358">
        <v>0.0</v>
      </c>
      <c r="H1119" s="358">
        <v>1.01207E8</v>
      </c>
      <c r="I1119" s="358">
        <v>1.01164186E8</v>
      </c>
    </row>
    <row r="1120" ht="22.5" customHeight="1">
      <c r="A1120" s="356" t="s">
        <v>3018</v>
      </c>
      <c r="B1120" s="360">
        <v>45305.0</v>
      </c>
      <c r="C1120" s="358">
        <v>5.7E7</v>
      </c>
      <c r="D1120" s="358">
        <v>0.0</v>
      </c>
      <c r="E1120" s="358">
        <v>0.0</v>
      </c>
      <c r="F1120" s="358">
        <v>7.4104E7</v>
      </c>
      <c r="G1120" s="358">
        <v>0.0</v>
      </c>
      <c r="H1120" s="358">
        <v>1.31104E8</v>
      </c>
      <c r="I1120" s="358">
        <v>1.31104E8</v>
      </c>
    </row>
    <row r="1121" ht="22.5" customHeight="1">
      <c r="A1121" s="356" t="s">
        <v>3018</v>
      </c>
      <c r="B1121" s="360">
        <v>45306.0</v>
      </c>
      <c r="C1121" s="358">
        <v>1.5E7</v>
      </c>
      <c r="D1121" s="358">
        <v>0.0</v>
      </c>
      <c r="E1121" s="358">
        <v>0.0</v>
      </c>
      <c r="F1121" s="358">
        <v>2.417E7</v>
      </c>
      <c r="G1121" s="358">
        <v>0.0</v>
      </c>
      <c r="H1121" s="358">
        <v>1.0487E8</v>
      </c>
      <c r="I1121" s="358">
        <v>1.0487E8</v>
      </c>
    </row>
    <row r="1122" ht="22.5" customHeight="1">
      <c r="A1122" s="356" t="s">
        <v>3018</v>
      </c>
      <c r="B1122" s="360">
        <v>45307.0</v>
      </c>
      <c r="C1122" s="358">
        <v>3.016E7</v>
      </c>
      <c r="D1122" s="358">
        <v>0.0</v>
      </c>
      <c r="E1122" s="358">
        <v>0.0</v>
      </c>
      <c r="F1122" s="358">
        <v>9.8E7</v>
      </c>
      <c r="G1122" s="358">
        <v>0.0</v>
      </c>
      <c r="H1122" s="358">
        <v>1.2816E8</v>
      </c>
      <c r="I1122" s="358">
        <v>1.2816E8</v>
      </c>
    </row>
    <row r="1123" ht="22.5" customHeight="1">
      <c r="A1123" s="356" t="s">
        <v>3018</v>
      </c>
      <c r="B1123" s="360">
        <v>45308.0</v>
      </c>
      <c r="C1123" s="358">
        <v>6.15E7</v>
      </c>
      <c r="D1123" s="358">
        <v>0.0</v>
      </c>
      <c r="E1123" s="358">
        <v>0.0</v>
      </c>
      <c r="F1123" s="358">
        <v>6.3185E7</v>
      </c>
      <c r="G1123" s="358">
        <v>0.0</v>
      </c>
      <c r="H1123" s="358">
        <v>1.24685E8</v>
      </c>
      <c r="I1123" s="358">
        <v>1.24685E8</v>
      </c>
    </row>
    <row r="1124" ht="22.5" customHeight="1">
      <c r="A1124" s="356" t="s">
        <v>3018</v>
      </c>
      <c r="B1124" s="360">
        <v>45309.0</v>
      </c>
      <c r="C1124" s="358">
        <v>1.063E8</v>
      </c>
      <c r="D1124" s="358">
        <v>0.0</v>
      </c>
      <c r="E1124" s="358">
        <v>0.0</v>
      </c>
      <c r="F1124" s="358">
        <v>0.0</v>
      </c>
      <c r="G1124" s="358">
        <v>0.0</v>
      </c>
      <c r="H1124" s="358">
        <v>1.063E8</v>
      </c>
      <c r="I1124" s="358">
        <v>1.063E8</v>
      </c>
    </row>
    <row r="1125" ht="22.5" customHeight="1">
      <c r="A1125" s="356" t="s">
        <v>3018</v>
      </c>
      <c r="B1125" s="360">
        <v>45310.0</v>
      </c>
      <c r="C1125" s="358">
        <v>8.712E7</v>
      </c>
      <c r="D1125" s="358">
        <v>2.0075E7</v>
      </c>
      <c r="E1125" s="358">
        <v>1.9713E7</v>
      </c>
      <c r="F1125" s="358">
        <v>5.8575E7</v>
      </c>
      <c r="G1125" s="358">
        <v>0.0</v>
      </c>
      <c r="H1125" s="358">
        <v>1.6577E8</v>
      </c>
      <c r="I1125" s="358">
        <v>1.65408E8</v>
      </c>
    </row>
    <row r="1126" ht="22.5" customHeight="1">
      <c r="A1126" s="356" t="s">
        <v>3018</v>
      </c>
      <c r="B1126" s="360">
        <v>45311.0</v>
      </c>
      <c r="C1126" s="358">
        <v>4.355E7</v>
      </c>
      <c r="D1126" s="358">
        <v>3.9612E7</v>
      </c>
      <c r="E1126" s="358">
        <v>3.8170208E7</v>
      </c>
      <c r="F1126" s="358">
        <v>9000000.0</v>
      </c>
      <c r="G1126" s="358">
        <v>0.0</v>
      </c>
      <c r="H1126" s="358">
        <v>9.2162E7</v>
      </c>
      <c r="I1126" s="358">
        <v>9.0720208E7</v>
      </c>
    </row>
    <row r="1127" ht="22.5" customHeight="1">
      <c r="A1127" s="356" t="s">
        <v>3018</v>
      </c>
      <c r="B1127" s="360">
        <v>45312.0</v>
      </c>
      <c r="C1127" s="358">
        <v>3.335E7</v>
      </c>
      <c r="D1127" s="358">
        <v>1700000.0</v>
      </c>
      <c r="E1127" s="358">
        <v>1672800.0</v>
      </c>
      <c r="F1127" s="358">
        <v>3.2E7</v>
      </c>
      <c r="G1127" s="358">
        <v>0.0</v>
      </c>
      <c r="H1127" s="358">
        <v>6.705E7</v>
      </c>
      <c r="I1127" s="358">
        <v>6.70228E7</v>
      </c>
    </row>
    <row r="1128" ht="22.5" customHeight="1">
      <c r="A1128" s="356" t="s">
        <v>3018</v>
      </c>
      <c r="B1128" s="360">
        <v>45313.0</v>
      </c>
      <c r="C1128" s="358">
        <v>1.09222E8</v>
      </c>
      <c r="D1128" s="358">
        <v>1.8665E7</v>
      </c>
      <c r="E1128" s="358">
        <v>1.836636E7</v>
      </c>
      <c r="F1128" s="358">
        <v>4.4218E7</v>
      </c>
      <c r="G1128" s="358">
        <v>1.915E7</v>
      </c>
      <c r="H1128" s="358">
        <v>1.52955E8</v>
      </c>
      <c r="I1128" s="358">
        <v>1.5265636E8</v>
      </c>
    </row>
    <row r="1129" ht="22.5" customHeight="1">
      <c r="A1129" s="356" t="s">
        <v>3018</v>
      </c>
      <c r="B1129" s="360">
        <v>45314.0</v>
      </c>
      <c r="C1129" s="358">
        <v>7.506E7</v>
      </c>
      <c r="D1129" s="358">
        <v>0.0</v>
      </c>
      <c r="E1129" s="358">
        <v>0.0</v>
      </c>
      <c r="F1129" s="358">
        <v>1.9055E8</v>
      </c>
      <c r="G1129" s="358">
        <v>0.0</v>
      </c>
      <c r="H1129" s="358">
        <v>2.6561E8</v>
      </c>
      <c r="I1129" s="358">
        <v>2.6561E8</v>
      </c>
    </row>
    <row r="1130" ht="22.5" customHeight="1">
      <c r="A1130" s="356" t="s">
        <v>3018</v>
      </c>
      <c r="B1130" s="360">
        <v>45315.0</v>
      </c>
      <c r="C1130" s="358">
        <v>0.0</v>
      </c>
      <c r="D1130" s="358">
        <v>3.1335E7</v>
      </c>
      <c r="E1130" s="358">
        <v>3.083364E7</v>
      </c>
      <c r="F1130" s="358">
        <v>1.2119E7</v>
      </c>
      <c r="G1130" s="358">
        <v>0.0</v>
      </c>
      <c r="H1130" s="358">
        <v>9.2309E7</v>
      </c>
      <c r="I1130" s="358">
        <v>9.180764E7</v>
      </c>
    </row>
    <row r="1131" ht="22.5" customHeight="1">
      <c r="A1131" s="356" t="s">
        <v>3018</v>
      </c>
      <c r="B1131" s="360">
        <v>45316.0</v>
      </c>
      <c r="C1131" s="358">
        <v>1.62086E8</v>
      </c>
      <c r="D1131" s="358">
        <v>1.497E7</v>
      </c>
      <c r="E1131" s="358">
        <v>1.472048E7</v>
      </c>
      <c r="F1131" s="358">
        <v>0.0</v>
      </c>
      <c r="G1131" s="358">
        <v>0.0</v>
      </c>
      <c r="H1131" s="358">
        <v>1.77056E8</v>
      </c>
      <c r="I1131" s="358">
        <v>1.7680648E8</v>
      </c>
    </row>
    <row r="1132" ht="22.5" customHeight="1">
      <c r="A1132" s="356" t="s">
        <v>3018</v>
      </c>
      <c r="B1132" s="360">
        <v>45317.0</v>
      </c>
      <c r="C1132" s="358">
        <v>1.0E7</v>
      </c>
      <c r="D1132" s="358">
        <v>4.594E7</v>
      </c>
      <c r="E1132" s="358">
        <v>4.522436E7</v>
      </c>
      <c r="F1132" s="358">
        <v>0.0</v>
      </c>
      <c r="G1132" s="358">
        <v>0.0</v>
      </c>
      <c r="H1132" s="358">
        <v>5.594E7</v>
      </c>
      <c r="I1132" s="358">
        <v>5.522436E7</v>
      </c>
    </row>
    <row r="1133" ht="22.5" customHeight="1">
      <c r="A1133" s="356" t="s">
        <v>3018</v>
      </c>
      <c r="B1133" s="360">
        <v>45318.0</v>
      </c>
      <c r="C1133" s="358">
        <v>1.16946E8</v>
      </c>
      <c r="D1133" s="358">
        <v>7.2161E7</v>
      </c>
      <c r="E1133" s="358">
        <v>7.1006433E7</v>
      </c>
      <c r="F1133" s="358">
        <v>2.18E7</v>
      </c>
      <c r="G1133" s="358">
        <v>0.0</v>
      </c>
      <c r="H1133" s="358">
        <v>2.10907E8</v>
      </c>
      <c r="I1133" s="358">
        <v>2.09752433E8</v>
      </c>
    </row>
    <row r="1134" ht="22.5" customHeight="1">
      <c r="A1134" s="356" t="s">
        <v>3018</v>
      </c>
      <c r="B1134" s="360">
        <v>45319.0</v>
      </c>
      <c r="C1134" s="358">
        <v>1.5E7</v>
      </c>
      <c r="D1134" s="358">
        <v>6350000.0</v>
      </c>
      <c r="E1134" s="358">
        <v>6248400.0</v>
      </c>
      <c r="F1134" s="358">
        <v>1000000.0</v>
      </c>
      <c r="G1134" s="358">
        <v>0.0</v>
      </c>
      <c r="H1134" s="358">
        <v>2.235E7</v>
      </c>
      <c r="I1134" s="358">
        <v>2.22484E7</v>
      </c>
    </row>
    <row r="1135" ht="22.5" customHeight="1">
      <c r="A1135" s="356" t="s">
        <v>3018</v>
      </c>
      <c r="B1135" s="360">
        <v>45320.0</v>
      </c>
      <c r="C1135" s="358">
        <v>6.636E7</v>
      </c>
      <c r="D1135" s="358">
        <v>0.0</v>
      </c>
      <c r="E1135" s="358">
        <v>0.0</v>
      </c>
      <c r="F1135" s="358">
        <v>0.0</v>
      </c>
      <c r="G1135" s="358">
        <v>0.0</v>
      </c>
      <c r="H1135" s="358">
        <v>6.636E7</v>
      </c>
      <c r="I1135" s="358">
        <v>6.636E7</v>
      </c>
    </row>
    <row r="1136" ht="22.5" customHeight="1">
      <c r="A1136" s="356" t="s">
        <v>3018</v>
      </c>
      <c r="B1136" s="360">
        <v>45321.0</v>
      </c>
      <c r="C1136" s="358">
        <v>3.4672E7</v>
      </c>
      <c r="D1136" s="358">
        <v>3000000.0</v>
      </c>
      <c r="E1136" s="358">
        <v>2952000.0</v>
      </c>
      <c r="F1136" s="358">
        <v>4.8888E7</v>
      </c>
      <c r="G1136" s="358">
        <v>0.0</v>
      </c>
      <c r="H1136" s="358">
        <v>2.38E8</v>
      </c>
      <c r="I1136" s="358">
        <v>2.37952E8</v>
      </c>
    </row>
    <row r="1137" ht="22.5" customHeight="1">
      <c r="A1137" s="356" t="s">
        <v>3018</v>
      </c>
      <c r="B1137" s="360">
        <v>45322.0</v>
      </c>
      <c r="C1137" s="358">
        <v>8000000.0</v>
      </c>
      <c r="D1137" s="358">
        <v>0.0</v>
      </c>
      <c r="E1137" s="358">
        <v>0.0</v>
      </c>
      <c r="F1137" s="358">
        <v>9.935E7</v>
      </c>
      <c r="G1137" s="358">
        <v>0.0</v>
      </c>
      <c r="H1137" s="358">
        <v>1.6735E8</v>
      </c>
      <c r="I1137" s="358">
        <v>1.6735E8</v>
      </c>
    </row>
    <row r="1138" ht="22.5" customHeight="1">
      <c r="A1138" s="356" t="s">
        <v>3032</v>
      </c>
      <c r="B1138" s="360">
        <v>45323.0</v>
      </c>
      <c r="C1138" s="358">
        <v>2.76056E8</v>
      </c>
      <c r="D1138" s="358">
        <v>0.0</v>
      </c>
      <c r="E1138" s="358">
        <v>0.0</v>
      </c>
      <c r="F1138" s="358">
        <v>4.4E7</v>
      </c>
      <c r="G1138" s="358">
        <v>0.0</v>
      </c>
      <c r="H1138" s="358">
        <v>3.20056E8</v>
      </c>
      <c r="I1138" s="358">
        <v>3.20056E8</v>
      </c>
    </row>
    <row r="1139" ht="22.5" customHeight="1">
      <c r="A1139" s="356" t="s">
        <v>3032</v>
      </c>
      <c r="B1139" s="360">
        <v>45324.0</v>
      </c>
      <c r="C1139" s="358">
        <v>2.6E7</v>
      </c>
      <c r="D1139" s="358">
        <v>3500000.0</v>
      </c>
      <c r="E1139" s="358">
        <v>3444000.0</v>
      </c>
      <c r="F1139" s="358">
        <v>1.976E7</v>
      </c>
      <c r="G1139" s="358">
        <v>0.0</v>
      </c>
      <c r="H1139" s="358">
        <v>4.926E7</v>
      </c>
      <c r="I1139" s="358">
        <v>4.9204E7</v>
      </c>
    </row>
    <row r="1140" ht="22.5" customHeight="1">
      <c r="A1140" s="356" t="s">
        <v>3032</v>
      </c>
      <c r="B1140" s="360">
        <v>45325.0</v>
      </c>
      <c r="C1140" s="358">
        <v>0.0</v>
      </c>
      <c r="D1140" s="358">
        <v>0.0</v>
      </c>
      <c r="E1140" s="358">
        <v>0.0</v>
      </c>
      <c r="F1140" s="358">
        <v>0.0</v>
      </c>
      <c r="G1140" s="358">
        <v>0.0</v>
      </c>
      <c r="H1140" s="358">
        <v>0.0</v>
      </c>
      <c r="I1140" s="358">
        <v>0.0</v>
      </c>
    </row>
    <row r="1141" ht="22.5" customHeight="1">
      <c r="A1141" s="356" t="s">
        <v>3032</v>
      </c>
      <c r="B1141" s="360">
        <v>45326.0</v>
      </c>
      <c r="C1141" s="358">
        <v>1.17827E8</v>
      </c>
      <c r="D1141" s="358">
        <v>0.0</v>
      </c>
      <c r="E1141" s="358">
        <v>0.0</v>
      </c>
      <c r="F1141" s="358">
        <v>1.08743E8</v>
      </c>
      <c r="G1141" s="358">
        <v>0.0</v>
      </c>
      <c r="H1141" s="358">
        <v>2.2657E8</v>
      </c>
      <c r="I1141" s="358">
        <v>2.2657E8</v>
      </c>
    </row>
    <row r="1142" ht="22.5" customHeight="1">
      <c r="A1142" s="356" t="s">
        <v>3032</v>
      </c>
      <c r="B1142" s="360">
        <v>45327.0</v>
      </c>
      <c r="C1142" s="358">
        <v>6.6436E7</v>
      </c>
      <c r="D1142" s="358">
        <v>0.0</v>
      </c>
      <c r="E1142" s="358">
        <v>0.0</v>
      </c>
      <c r="F1142" s="358">
        <v>0.0</v>
      </c>
      <c r="G1142" s="358">
        <v>6500000.0</v>
      </c>
      <c r="H1142" s="358">
        <v>5.9936E7</v>
      </c>
      <c r="I1142" s="358">
        <v>5.9936E7</v>
      </c>
    </row>
    <row r="1143" ht="22.5" customHeight="1">
      <c r="A1143" s="356" t="s">
        <v>3032</v>
      </c>
      <c r="B1143" s="360">
        <v>45328.0</v>
      </c>
      <c r="C1143" s="358">
        <v>0.0</v>
      </c>
      <c r="D1143" s="358">
        <v>0.0</v>
      </c>
      <c r="E1143" s="358">
        <v>0.0</v>
      </c>
      <c r="F1143" s="358">
        <v>0.0</v>
      </c>
      <c r="G1143" s="358">
        <v>0.0</v>
      </c>
      <c r="H1143" s="358">
        <v>0.0</v>
      </c>
      <c r="I1143" s="358">
        <v>0.0</v>
      </c>
    </row>
    <row r="1144" ht="22.5" customHeight="1">
      <c r="A1144" s="356" t="s">
        <v>3032</v>
      </c>
      <c r="B1144" s="360">
        <v>45329.0</v>
      </c>
      <c r="C1144" s="358">
        <v>0.0</v>
      </c>
      <c r="D1144" s="358">
        <v>0.0</v>
      </c>
      <c r="E1144" s="358">
        <v>0.0</v>
      </c>
      <c r="F1144" s="358">
        <v>0.0</v>
      </c>
      <c r="G1144" s="358">
        <v>0.0</v>
      </c>
      <c r="H1144" s="358">
        <v>0.0</v>
      </c>
      <c r="I1144" s="358">
        <v>0.0</v>
      </c>
    </row>
    <row r="1145" ht="22.5" customHeight="1">
      <c r="A1145" s="356" t="s">
        <v>3032</v>
      </c>
      <c r="B1145" s="360">
        <v>45330.0</v>
      </c>
      <c r="C1145" s="358">
        <v>0.0</v>
      </c>
      <c r="D1145" s="358">
        <v>0.0</v>
      </c>
      <c r="E1145" s="358">
        <v>0.0</v>
      </c>
      <c r="F1145" s="358">
        <v>0.0</v>
      </c>
      <c r="G1145" s="358">
        <v>0.0</v>
      </c>
      <c r="H1145" s="358">
        <v>0.0</v>
      </c>
      <c r="I1145" s="358">
        <v>0.0</v>
      </c>
    </row>
    <row r="1146" ht="22.5" customHeight="1">
      <c r="A1146" s="356" t="s">
        <v>3032</v>
      </c>
      <c r="B1146" s="360">
        <v>45331.0</v>
      </c>
      <c r="C1146" s="358">
        <v>0.0</v>
      </c>
      <c r="D1146" s="358">
        <v>0.0</v>
      </c>
      <c r="E1146" s="358">
        <v>0.0</v>
      </c>
      <c r="F1146" s="358">
        <v>0.0</v>
      </c>
      <c r="G1146" s="358">
        <v>0.0</v>
      </c>
      <c r="H1146" s="358">
        <v>0.0</v>
      </c>
      <c r="I1146" s="358">
        <v>0.0</v>
      </c>
    </row>
    <row r="1147" ht="22.5" customHeight="1">
      <c r="A1147" s="356" t="s">
        <v>3032</v>
      </c>
      <c r="B1147" s="360">
        <v>45332.0</v>
      </c>
      <c r="C1147" s="358">
        <v>0.0</v>
      </c>
      <c r="D1147" s="358">
        <v>0.0</v>
      </c>
      <c r="E1147" s="358">
        <v>0.0</v>
      </c>
      <c r="F1147" s="358">
        <v>0.0</v>
      </c>
      <c r="G1147" s="358">
        <v>0.0</v>
      </c>
      <c r="H1147" s="358">
        <v>0.0</v>
      </c>
      <c r="I1147" s="358">
        <v>0.0</v>
      </c>
    </row>
    <row r="1148" ht="22.5" customHeight="1">
      <c r="A1148" s="356" t="s">
        <v>3032</v>
      </c>
      <c r="B1148" s="360">
        <v>45333.0</v>
      </c>
      <c r="C1148" s="358">
        <v>0.0</v>
      </c>
      <c r="D1148" s="358">
        <v>0.0</v>
      </c>
      <c r="E1148" s="358">
        <v>0.0</v>
      </c>
      <c r="F1148" s="358">
        <v>0.0</v>
      </c>
      <c r="G1148" s="358">
        <v>0.0</v>
      </c>
      <c r="H1148" s="358">
        <v>0.0</v>
      </c>
      <c r="I1148" s="358">
        <v>0.0</v>
      </c>
    </row>
    <row r="1149" ht="22.5" customHeight="1">
      <c r="A1149" s="356" t="s">
        <v>3032</v>
      </c>
      <c r="B1149" s="360">
        <v>45334.0</v>
      </c>
      <c r="C1149" s="358">
        <v>0.0</v>
      </c>
      <c r="D1149" s="358">
        <v>0.0</v>
      </c>
      <c r="E1149" s="358">
        <v>0.0</v>
      </c>
      <c r="F1149" s="358">
        <v>0.0</v>
      </c>
      <c r="G1149" s="358">
        <v>0.0</v>
      </c>
      <c r="H1149" s="358">
        <v>0.0</v>
      </c>
      <c r="I1149" s="358">
        <v>0.0</v>
      </c>
    </row>
    <row r="1150" ht="22.5" customHeight="1">
      <c r="A1150" s="356" t="s">
        <v>3032</v>
      </c>
      <c r="B1150" s="360">
        <v>45335.0</v>
      </c>
      <c r="C1150" s="358">
        <v>0.0</v>
      </c>
      <c r="D1150" s="358">
        <v>0.0</v>
      </c>
      <c r="E1150" s="358">
        <v>0.0</v>
      </c>
      <c r="F1150" s="358">
        <v>0.0</v>
      </c>
      <c r="G1150" s="358">
        <v>0.0</v>
      </c>
      <c r="H1150" s="358">
        <v>0.0</v>
      </c>
      <c r="I1150" s="358">
        <v>0.0</v>
      </c>
    </row>
    <row r="1151" ht="22.5" customHeight="1">
      <c r="A1151" s="356" t="s">
        <v>3032</v>
      </c>
      <c r="B1151" s="360">
        <v>45336.0</v>
      </c>
      <c r="C1151" s="358">
        <v>0.0</v>
      </c>
      <c r="D1151" s="358">
        <v>0.0</v>
      </c>
      <c r="E1151" s="358">
        <v>0.0</v>
      </c>
      <c r="F1151" s="358">
        <v>0.0</v>
      </c>
      <c r="G1151" s="358">
        <v>0.0</v>
      </c>
      <c r="H1151" s="358">
        <v>0.0</v>
      </c>
      <c r="I1151" s="358">
        <v>0.0</v>
      </c>
    </row>
    <row r="1152" ht="22.5" customHeight="1">
      <c r="A1152" s="356" t="s">
        <v>3032</v>
      </c>
      <c r="B1152" s="360">
        <v>45337.0</v>
      </c>
      <c r="C1152" s="358">
        <v>0.0</v>
      </c>
      <c r="D1152" s="358">
        <v>0.0</v>
      </c>
      <c r="E1152" s="358">
        <v>0.0</v>
      </c>
      <c r="F1152" s="358">
        <v>0.0</v>
      </c>
      <c r="G1152" s="358">
        <v>0.0</v>
      </c>
      <c r="H1152" s="358">
        <v>0.0</v>
      </c>
      <c r="I1152" s="358">
        <v>0.0</v>
      </c>
    </row>
    <row r="1153" ht="22.5" customHeight="1">
      <c r="A1153" s="356" t="s">
        <v>3032</v>
      </c>
      <c r="B1153" s="360">
        <v>45338.0</v>
      </c>
      <c r="C1153" s="358">
        <v>0.0</v>
      </c>
      <c r="D1153" s="358">
        <v>0.0</v>
      </c>
      <c r="E1153" s="358">
        <v>0.0</v>
      </c>
      <c r="F1153" s="358">
        <v>0.0</v>
      </c>
      <c r="G1153" s="358">
        <v>0.0</v>
      </c>
      <c r="H1153" s="358">
        <v>0.0</v>
      </c>
      <c r="I1153" s="358">
        <v>0.0</v>
      </c>
    </row>
    <row r="1154" ht="22.5" customHeight="1">
      <c r="A1154" s="356" t="s">
        <v>3032</v>
      </c>
      <c r="B1154" s="360">
        <v>45339.0</v>
      </c>
      <c r="C1154" s="358">
        <v>0.0</v>
      </c>
      <c r="D1154" s="358">
        <v>0.0</v>
      </c>
      <c r="E1154" s="358">
        <v>0.0</v>
      </c>
      <c r="F1154" s="358">
        <v>0.0</v>
      </c>
      <c r="G1154" s="358">
        <v>0.0</v>
      </c>
      <c r="H1154" s="358">
        <v>0.0</v>
      </c>
      <c r="I1154" s="358">
        <v>0.0</v>
      </c>
    </row>
    <row r="1155" ht="22.5" customHeight="1">
      <c r="A1155" s="356" t="s">
        <v>3032</v>
      </c>
      <c r="B1155" s="360">
        <v>45340.0</v>
      </c>
      <c r="C1155" s="358">
        <v>9950000.0</v>
      </c>
      <c r="D1155" s="358">
        <v>0.0</v>
      </c>
      <c r="E1155" s="358">
        <v>0.0</v>
      </c>
      <c r="F1155" s="358">
        <v>0.0</v>
      </c>
      <c r="G1155" s="358">
        <v>0.0</v>
      </c>
      <c r="H1155" s="358">
        <v>9950000.0</v>
      </c>
      <c r="I1155" s="358">
        <v>9950000.0</v>
      </c>
    </row>
    <row r="1156" ht="22.5" customHeight="1">
      <c r="A1156" s="356" t="s">
        <v>3032</v>
      </c>
      <c r="B1156" s="360">
        <v>45341.0</v>
      </c>
      <c r="C1156" s="358">
        <v>2.0E7</v>
      </c>
      <c r="D1156" s="358">
        <v>2350000.0</v>
      </c>
      <c r="E1156" s="358">
        <v>2312400.0</v>
      </c>
      <c r="F1156" s="358">
        <v>2.71E7</v>
      </c>
      <c r="G1156" s="358">
        <v>0.0</v>
      </c>
      <c r="H1156" s="358">
        <v>4.945E7</v>
      </c>
      <c r="I1156" s="358">
        <v>4.94124E7</v>
      </c>
    </row>
    <row r="1157" ht="22.5" customHeight="1">
      <c r="A1157" s="356" t="s">
        <v>3032</v>
      </c>
      <c r="B1157" s="360">
        <v>45342.0</v>
      </c>
      <c r="C1157" s="358">
        <v>0.0</v>
      </c>
      <c r="D1157" s="358">
        <v>0.0</v>
      </c>
      <c r="E1157" s="358">
        <v>0.0</v>
      </c>
      <c r="F1157" s="358">
        <v>0.0</v>
      </c>
      <c r="G1157" s="358">
        <v>0.0</v>
      </c>
      <c r="H1157" s="358">
        <v>0.0</v>
      </c>
      <c r="I1157" s="358">
        <v>0.0</v>
      </c>
    </row>
    <row r="1158" ht="22.5" customHeight="1">
      <c r="A1158" s="356" t="s">
        <v>3032</v>
      </c>
      <c r="B1158" s="360">
        <v>45343.0</v>
      </c>
      <c r="C1158" s="358">
        <v>8.161E7</v>
      </c>
      <c r="D1158" s="358">
        <v>4200000.0</v>
      </c>
      <c r="E1158" s="358">
        <v>4132800.0</v>
      </c>
      <c r="F1158" s="358">
        <v>5.718E7</v>
      </c>
      <c r="G1158" s="358">
        <v>0.0</v>
      </c>
      <c r="H1158" s="358">
        <v>1.4299E8</v>
      </c>
      <c r="I1158" s="358">
        <v>1.429228E8</v>
      </c>
    </row>
    <row r="1159" ht="22.5" customHeight="1">
      <c r="A1159" s="356" t="s">
        <v>3032</v>
      </c>
      <c r="B1159" s="360">
        <v>45344.0</v>
      </c>
      <c r="C1159" s="358">
        <v>0.0</v>
      </c>
      <c r="D1159" s="358">
        <v>0.0</v>
      </c>
      <c r="E1159" s="358">
        <v>0.0</v>
      </c>
      <c r="F1159" s="358">
        <v>3000000.0</v>
      </c>
      <c r="G1159" s="358">
        <v>0.0</v>
      </c>
      <c r="H1159" s="358">
        <v>3000000.0</v>
      </c>
      <c r="I1159" s="358">
        <v>3000000.0</v>
      </c>
    </row>
    <row r="1160" ht="22.5" customHeight="1">
      <c r="A1160" s="356" t="s">
        <v>3032</v>
      </c>
      <c r="B1160" s="360">
        <v>45345.0</v>
      </c>
      <c r="C1160" s="358">
        <v>1.22136E8</v>
      </c>
      <c r="D1160" s="358">
        <v>0.0</v>
      </c>
      <c r="E1160" s="358">
        <v>0.0</v>
      </c>
      <c r="F1160" s="358">
        <v>6705000.0</v>
      </c>
      <c r="G1160" s="358">
        <v>0.0</v>
      </c>
      <c r="H1160" s="358">
        <v>1.28841E8</v>
      </c>
      <c r="I1160" s="358">
        <v>1.28841E8</v>
      </c>
    </row>
    <row r="1161" ht="22.5" customHeight="1">
      <c r="A1161" s="356" t="s">
        <v>3032</v>
      </c>
      <c r="B1161" s="360">
        <v>45346.0</v>
      </c>
      <c r="C1161" s="358">
        <v>1000000.0</v>
      </c>
      <c r="D1161" s="358">
        <v>0.0</v>
      </c>
      <c r="E1161" s="358">
        <v>0.0</v>
      </c>
      <c r="F1161" s="358">
        <v>5.4E7</v>
      </c>
      <c r="G1161" s="358">
        <v>0.0</v>
      </c>
      <c r="H1161" s="358">
        <v>6.3645E7</v>
      </c>
      <c r="I1161" s="358">
        <v>6.3645E7</v>
      </c>
    </row>
    <row r="1162" ht="22.5" customHeight="1">
      <c r="A1162" s="356" t="s">
        <v>3032</v>
      </c>
      <c r="B1162" s="360">
        <v>45347.0</v>
      </c>
      <c r="C1162" s="358">
        <v>0.0</v>
      </c>
      <c r="D1162" s="358">
        <v>2.5E7</v>
      </c>
      <c r="E1162" s="358">
        <v>2.46E7</v>
      </c>
      <c r="F1162" s="358">
        <v>6488000.0</v>
      </c>
      <c r="G1162" s="358">
        <v>0.0</v>
      </c>
      <c r="H1162" s="358">
        <v>3.1488E7</v>
      </c>
      <c r="I1162" s="358">
        <v>3.1088E7</v>
      </c>
    </row>
    <row r="1163" ht="22.5" customHeight="1">
      <c r="A1163" s="356" t="s">
        <v>3032</v>
      </c>
      <c r="B1163" s="360">
        <v>45348.0</v>
      </c>
      <c r="C1163" s="358">
        <v>3000000.0</v>
      </c>
      <c r="D1163" s="358">
        <v>2620000.0</v>
      </c>
      <c r="E1163" s="358">
        <v>2578400.0</v>
      </c>
      <c r="F1163" s="358">
        <v>1.66E8</v>
      </c>
      <c r="G1163" s="358">
        <v>0.0</v>
      </c>
      <c r="H1163" s="358">
        <v>1.7162E8</v>
      </c>
      <c r="I1163" s="358">
        <v>1.715784E8</v>
      </c>
    </row>
    <row r="1164" ht="22.5" customHeight="1">
      <c r="A1164" s="356" t="s">
        <v>3032</v>
      </c>
      <c r="B1164" s="360">
        <v>45349.0</v>
      </c>
      <c r="C1164" s="358">
        <v>7.8217E7</v>
      </c>
      <c r="D1164" s="358">
        <v>8000000.0</v>
      </c>
      <c r="E1164" s="358">
        <v>7872000.0</v>
      </c>
      <c r="F1164" s="358">
        <v>5.276E7</v>
      </c>
      <c r="G1164" s="358">
        <v>2500000.0</v>
      </c>
      <c r="H1164" s="358">
        <v>1.97517E8</v>
      </c>
      <c r="I1164" s="358">
        <v>1.99889E8</v>
      </c>
    </row>
    <row r="1165" ht="22.5" customHeight="1">
      <c r="A1165" s="356" t="s">
        <v>3032</v>
      </c>
      <c r="B1165" s="360">
        <v>45350.0</v>
      </c>
      <c r="C1165" s="358">
        <v>5.8693E7</v>
      </c>
      <c r="D1165" s="358">
        <v>6.12E7</v>
      </c>
      <c r="E1165" s="358">
        <v>6.01008E7</v>
      </c>
      <c r="F1165" s="358">
        <v>5000000.0</v>
      </c>
      <c r="G1165" s="358">
        <v>0.0</v>
      </c>
      <c r="H1165" s="358">
        <v>1.24893E8</v>
      </c>
      <c r="I1165" s="358">
        <v>1.237938E8</v>
      </c>
    </row>
    <row r="1166" ht="22.5" customHeight="1">
      <c r="A1166" s="356" t="s">
        <v>3032</v>
      </c>
      <c r="B1166" s="360">
        <v>45351.0</v>
      </c>
      <c r="C1166" s="358">
        <v>1.13E7</v>
      </c>
      <c r="D1166" s="358">
        <v>0.0</v>
      </c>
      <c r="E1166" s="358">
        <v>0.0</v>
      </c>
      <c r="F1166" s="358">
        <v>1.09585E8</v>
      </c>
      <c r="G1166" s="358">
        <v>0.0</v>
      </c>
      <c r="H1166" s="358">
        <v>1.20885E8</v>
      </c>
      <c r="I1166" s="358">
        <v>1.20885E8</v>
      </c>
    </row>
    <row r="1167" ht="22.5" customHeight="1">
      <c r="A1167" s="356" t="s">
        <v>3055</v>
      </c>
      <c r="B1167" s="360">
        <v>45352.0</v>
      </c>
      <c r="C1167" s="358">
        <v>4.7894E7</v>
      </c>
      <c r="D1167" s="358">
        <v>0.0</v>
      </c>
      <c r="E1167" s="358">
        <v>0.0</v>
      </c>
      <c r="F1167" s="358">
        <v>1.546E7</v>
      </c>
      <c r="G1167" s="358">
        <v>0.0</v>
      </c>
      <c r="H1167" s="358">
        <v>6.3354E7</v>
      </c>
      <c r="I1167" s="358">
        <v>6.3354E7</v>
      </c>
    </row>
    <row r="1168" ht="22.5" customHeight="1">
      <c r="A1168" s="356" t="s">
        <v>3055</v>
      </c>
      <c r="B1168" s="360">
        <v>45353.0</v>
      </c>
      <c r="C1168" s="358">
        <v>5.2445E7</v>
      </c>
      <c r="D1168" s="358">
        <v>4.0E7</v>
      </c>
      <c r="E1168" s="358">
        <v>3.9302E7</v>
      </c>
      <c r="F1168" s="358">
        <v>2.246E7</v>
      </c>
      <c r="G1168" s="358">
        <v>0.0</v>
      </c>
      <c r="H1168" s="358">
        <v>1.14905E8</v>
      </c>
      <c r="I1168" s="358">
        <v>1.14207E8</v>
      </c>
    </row>
    <row r="1169" ht="22.5" customHeight="1">
      <c r="A1169" s="356" t="s">
        <v>3055</v>
      </c>
      <c r="B1169" s="360">
        <v>45354.0</v>
      </c>
      <c r="C1169" s="358">
        <v>1500000.0</v>
      </c>
      <c r="D1169" s="358">
        <v>0.0</v>
      </c>
      <c r="E1169" s="358">
        <v>0.0</v>
      </c>
      <c r="F1169" s="358">
        <v>0.0</v>
      </c>
      <c r="G1169" s="358">
        <v>0.0</v>
      </c>
      <c r="H1169" s="358">
        <v>1500000.0</v>
      </c>
      <c r="I1169" s="358">
        <v>1500000.0</v>
      </c>
    </row>
    <row r="1170" ht="22.5" customHeight="1">
      <c r="A1170" s="356" t="s">
        <v>3055</v>
      </c>
      <c r="B1170" s="360">
        <v>45355.0</v>
      </c>
      <c r="C1170" s="358">
        <v>1.2E7</v>
      </c>
      <c r="D1170" s="358">
        <v>0.0</v>
      </c>
      <c r="E1170" s="358">
        <v>0.0</v>
      </c>
      <c r="F1170" s="358">
        <v>0.0</v>
      </c>
      <c r="G1170" s="358">
        <v>0.0</v>
      </c>
      <c r="H1170" s="358">
        <v>1.2E7</v>
      </c>
      <c r="I1170" s="358">
        <v>1.2E7</v>
      </c>
    </row>
    <row r="1171" ht="22.5" customHeight="1">
      <c r="A1171" s="356" t="s">
        <v>3055</v>
      </c>
      <c r="B1171" s="360">
        <v>45356.0</v>
      </c>
      <c r="C1171" s="358">
        <v>5200000.0</v>
      </c>
      <c r="D1171" s="358">
        <v>0.0</v>
      </c>
      <c r="E1171" s="358">
        <v>0.0</v>
      </c>
      <c r="F1171" s="358">
        <v>8.656E7</v>
      </c>
      <c r="G1171" s="358">
        <v>0.0</v>
      </c>
      <c r="H1171" s="358">
        <v>9.176E7</v>
      </c>
      <c r="I1171" s="358">
        <v>9.176E7</v>
      </c>
    </row>
    <row r="1172" ht="22.5" customHeight="1">
      <c r="A1172" s="356" t="s">
        <v>3055</v>
      </c>
      <c r="B1172" s="360">
        <v>45357.0</v>
      </c>
      <c r="C1172" s="358">
        <v>7900000.0</v>
      </c>
      <c r="D1172" s="358">
        <v>0.0</v>
      </c>
      <c r="E1172" s="358">
        <v>0.0</v>
      </c>
      <c r="F1172" s="358">
        <v>0.0</v>
      </c>
      <c r="G1172" s="358">
        <v>0.0</v>
      </c>
      <c r="H1172" s="358">
        <v>6.79E7</v>
      </c>
      <c r="I1172" s="358">
        <v>6.79E7</v>
      </c>
    </row>
    <row r="1173" ht="22.5" customHeight="1">
      <c r="A1173" s="356" t="s">
        <v>3055</v>
      </c>
      <c r="B1173" s="360">
        <v>45358.0</v>
      </c>
      <c r="C1173" s="358">
        <v>9.4E7</v>
      </c>
      <c r="D1173" s="358">
        <v>0.0</v>
      </c>
      <c r="E1173" s="358">
        <v>0.0</v>
      </c>
      <c r="F1173" s="358">
        <v>9000000.0</v>
      </c>
      <c r="G1173" s="358">
        <v>2500000.0</v>
      </c>
      <c r="H1173" s="358">
        <v>1.005E8</v>
      </c>
      <c r="I1173" s="358">
        <v>1.005E8</v>
      </c>
    </row>
    <row r="1174" ht="22.5" customHeight="1">
      <c r="A1174" s="356" t="s">
        <v>3055</v>
      </c>
      <c r="B1174" s="360">
        <v>45359.0</v>
      </c>
      <c r="C1174" s="358">
        <v>1.0E7</v>
      </c>
      <c r="D1174" s="358">
        <v>0.0</v>
      </c>
      <c r="E1174" s="358">
        <v>0.0</v>
      </c>
      <c r="F1174" s="358">
        <v>0.0</v>
      </c>
      <c r="G1174" s="358">
        <v>0.0</v>
      </c>
      <c r="H1174" s="358">
        <v>1.0E7</v>
      </c>
      <c r="I1174" s="358">
        <v>1.0E7</v>
      </c>
    </row>
    <row r="1175" ht="22.5" customHeight="1">
      <c r="A1175" s="356" t="s">
        <v>3055</v>
      </c>
      <c r="B1175" s="360">
        <v>45360.0</v>
      </c>
      <c r="C1175" s="358">
        <v>1.6E7</v>
      </c>
      <c r="D1175" s="358">
        <v>1970000.0</v>
      </c>
      <c r="E1175" s="358">
        <v>1938480.0</v>
      </c>
      <c r="F1175" s="358">
        <v>8.3E7</v>
      </c>
      <c r="G1175" s="358">
        <v>0.0</v>
      </c>
      <c r="H1175" s="358">
        <v>1.0097E8</v>
      </c>
      <c r="I1175" s="358">
        <v>1.0093848E8</v>
      </c>
    </row>
    <row r="1176" ht="22.5" customHeight="1">
      <c r="A1176" s="356" t="s">
        <v>3055</v>
      </c>
      <c r="B1176" s="360">
        <v>45361.0</v>
      </c>
      <c r="C1176" s="358">
        <v>0.0</v>
      </c>
      <c r="D1176" s="358">
        <v>0.0</v>
      </c>
      <c r="E1176" s="358">
        <v>0.0</v>
      </c>
      <c r="F1176" s="358">
        <v>5.1E7</v>
      </c>
      <c r="G1176" s="358">
        <v>0.0</v>
      </c>
      <c r="H1176" s="358">
        <v>5.1E7</v>
      </c>
      <c r="I1176" s="358">
        <v>5.1E7</v>
      </c>
    </row>
    <row r="1177" ht="22.5" customHeight="1">
      <c r="A1177" s="356" t="s">
        <v>3055</v>
      </c>
      <c r="B1177" s="360">
        <v>45362.0</v>
      </c>
      <c r="C1177" s="358">
        <v>6.0795E7</v>
      </c>
      <c r="D1177" s="358">
        <v>0.0</v>
      </c>
      <c r="E1177" s="358">
        <v>0.0</v>
      </c>
      <c r="F1177" s="358">
        <v>9000000.0</v>
      </c>
      <c r="G1177" s="358">
        <v>0.0</v>
      </c>
      <c r="H1177" s="358">
        <v>6.9795E7</v>
      </c>
      <c r="I1177" s="358">
        <v>6.9795E7</v>
      </c>
    </row>
    <row r="1178" ht="22.5" customHeight="1">
      <c r="A1178" s="356" t="s">
        <v>3055</v>
      </c>
      <c r="B1178" s="360">
        <v>45363.0</v>
      </c>
      <c r="C1178" s="358">
        <v>5950000.0</v>
      </c>
      <c r="D1178" s="358">
        <v>2.94E7</v>
      </c>
      <c r="E1178" s="358">
        <v>2.89296E7</v>
      </c>
      <c r="F1178" s="358">
        <v>1.72184E8</v>
      </c>
      <c r="G1178" s="358">
        <v>0.0</v>
      </c>
      <c r="H1178" s="358">
        <v>2.07534E8</v>
      </c>
      <c r="I1178" s="358">
        <v>2.070636E8</v>
      </c>
    </row>
    <row r="1179" ht="22.5" customHeight="1">
      <c r="A1179" s="356" t="s">
        <v>3055</v>
      </c>
      <c r="B1179" s="360">
        <v>45364.0</v>
      </c>
      <c r="C1179" s="358">
        <v>6095000.0</v>
      </c>
      <c r="D1179" s="358">
        <v>0.0</v>
      </c>
      <c r="E1179" s="358">
        <v>0.0</v>
      </c>
      <c r="F1179" s="358">
        <v>0.0</v>
      </c>
      <c r="G1179" s="358">
        <v>0.0</v>
      </c>
      <c r="H1179" s="358">
        <v>6095000.0</v>
      </c>
      <c r="I1179" s="358">
        <v>6095000.0</v>
      </c>
    </row>
    <row r="1180" ht="22.5" customHeight="1">
      <c r="A1180" s="356" t="s">
        <v>3055</v>
      </c>
      <c r="B1180" s="360">
        <v>45365.0</v>
      </c>
      <c r="C1180" s="358">
        <v>1.17759E8</v>
      </c>
      <c r="D1180" s="358">
        <v>2000000.0</v>
      </c>
      <c r="E1180" s="358">
        <v>1968000.0</v>
      </c>
      <c r="F1180" s="358">
        <v>2.0E7</v>
      </c>
      <c r="G1180" s="358">
        <v>0.0</v>
      </c>
      <c r="H1180" s="358">
        <v>1.94359E8</v>
      </c>
      <c r="I1180" s="358">
        <v>1.94327E8</v>
      </c>
    </row>
    <row r="1181" ht="22.5" customHeight="1">
      <c r="A1181" s="356" t="s">
        <v>3055</v>
      </c>
      <c r="B1181" s="360">
        <v>45366.0</v>
      </c>
      <c r="C1181" s="358">
        <v>0.0</v>
      </c>
      <c r="D1181" s="358">
        <v>6000000.0</v>
      </c>
      <c r="E1181" s="358">
        <v>5904000.0</v>
      </c>
      <c r="F1181" s="358">
        <v>2400000.0</v>
      </c>
      <c r="G1181" s="358">
        <v>0.0</v>
      </c>
      <c r="H1181" s="358">
        <v>8400000.0</v>
      </c>
      <c r="I1181" s="358">
        <v>8304000.0</v>
      </c>
    </row>
    <row r="1182" ht="22.5" customHeight="1">
      <c r="A1182" s="356" t="s">
        <v>3055</v>
      </c>
      <c r="B1182" s="360">
        <v>45367.0</v>
      </c>
      <c r="C1182" s="358">
        <v>0.0</v>
      </c>
      <c r="D1182" s="358">
        <v>1.0E7</v>
      </c>
      <c r="E1182" s="358">
        <v>9840000.0</v>
      </c>
      <c r="F1182" s="358">
        <v>1.261E7</v>
      </c>
      <c r="G1182" s="358">
        <v>0.0</v>
      </c>
      <c r="H1182" s="358">
        <v>4.301E7</v>
      </c>
      <c r="I1182" s="358">
        <v>4.285E7</v>
      </c>
    </row>
    <row r="1183" ht="22.5" customHeight="1">
      <c r="A1183" s="356" t="s">
        <v>3055</v>
      </c>
      <c r="B1183" s="360">
        <v>45368.0</v>
      </c>
      <c r="C1183" s="358">
        <v>5000000.0</v>
      </c>
      <c r="D1183" s="358">
        <v>0.0</v>
      </c>
      <c r="E1183" s="358">
        <v>0.0</v>
      </c>
      <c r="F1183" s="358">
        <v>0.0</v>
      </c>
      <c r="G1183" s="358">
        <v>0.0</v>
      </c>
      <c r="H1183" s="358">
        <v>5000000.0</v>
      </c>
      <c r="I1183" s="358">
        <v>5000000.0</v>
      </c>
    </row>
    <row r="1184" ht="22.5" customHeight="1">
      <c r="A1184" s="356" t="s">
        <v>3055</v>
      </c>
      <c r="B1184" s="360">
        <v>45369.0</v>
      </c>
      <c r="C1184" s="358">
        <v>1.66225E7</v>
      </c>
      <c r="D1184" s="358">
        <v>1.0E8</v>
      </c>
      <c r="E1184" s="358">
        <v>9.84E7</v>
      </c>
      <c r="F1184" s="358">
        <v>1.835765E8</v>
      </c>
      <c r="G1184" s="358">
        <v>0.0</v>
      </c>
      <c r="H1184" s="358">
        <v>3.00199E8</v>
      </c>
      <c r="I1184" s="358">
        <v>2.98599E8</v>
      </c>
    </row>
    <row r="1185" ht="22.5" customHeight="1">
      <c r="A1185" s="356" t="s">
        <v>3055</v>
      </c>
      <c r="B1185" s="360">
        <v>45370.0</v>
      </c>
      <c r="C1185" s="358">
        <v>2.2E7</v>
      </c>
      <c r="D1185" s="358">
        <v>0.0</v>
      </c>
      <c r="E1185" s="358">
        <v>0.0</v>
      </c>
      <c r="F1185" s="358">
        <v>4000000.0</v>
      </c>
      <c r="G1185" s="358">
        <v>0.0</v>
      </c>
      <c r="H1185" s="358">
        <v>5.2E7</v>
      </c>
      <c r="I1185" s="358">
        <v>5.2E7</v>
      </c>
    </row>
    <row r="1186" ht="22.5" customHeight="1">
      <c r="A1186" s="356" t="s">
        <v>3055</v>
      </c>
      <c r="B1186" s="360">
        <v>45371.0</v>
      </c>
      <c r="C1186" s="358">
        <v>3500000.0</v>
      </c>
      <c r="D1186" s="358">
        <v>0.0</v>
      </c>
      <c r="E1186" s="358">
        <v>0.0</v>
      </c>
      <c r="F1186" s="358">
        <v>0.0</v>
      </c>
      <c r="G1186" s="358">
        <v>0.0</v>
      </c>
      <c r="H1186" s="358">
        <v>3500000.0</v>
      </c>
      <c r="I1186" s="358">
        <v>3500000.0</v>
      </c>
    </row>
    <row r="1187" ht="22.5" customHeight="1">
      <c r="A1187" s="356" t="s">
        <v>3055</v>
      </c>
      <c r="B1187" s="360">
        <v>45372.0</v>
      </c>
      <c r="C1187" s="358">
        <v>3700000.0</v>
      </c>
      <c r="D1187" s="358">
        <v>0.0</v>
      </c>
      <c r="E1187" s="358">
        <v>0.0</v>
      </c>
      <c r="F1187" s="358">
        <v>2.9672E7</v>
      </c>
      <c r="G1187" s="358">
        <v>0.0</v>
      </c>
      <c r="H1187" s="358">
        <v>3.3372E7</v>
      </c>
      <c r="I1187" s="358">
        <v>3.3372E7</v>
      </c>
    </row>
    <row r="1188" ht="22.5" customHeight="1">
      <c r="A1188" s="356" t="s">
        <v>3055</v>
      </c>
      <c r="B1188" s="360">
        <v>45373.0</v>
      </c>
      <c r="C1188" s="358">
        <v>2.815E7</v>
      </c>
      <c r="D1188" s="358">
        <v>4.73E7</v>
      </c>
      <c r="E1188" s="358">
        <v>4.65432E7</v>
      </c>
      <c r="F1188" s="358">
        <v>2920000.0</v>
      </c>
      <c r="G1188" s="358">
        <v>0.0</v>
      </c>
      <c r="H1188" s="358">
        <v>7.837E7</v>
      </c>
      <c r="I1188" s="358">
        <v>7.76132E7</v>
      </c>
    </row>
    <row r="1189" ht="22.5" customHeight="1">
      <c r="A1189" s="356" t="s">
        <v>3055</v>
      </c>
      <c r="B1189" s="360">
        <v>45374.0</v>
      </c>
      <c r="C1189" s="358">
        <v>0.0</v>
      </c>
      <c r="D1189" s="358">
        <v>0.0</v>
      </c>
      <c r="E1189" s="358">
        <v>0.0</v>
      </c>
      <c r="F1189" s="358">
        <v>3.89255E7</v>
      </c>
      <c r="G1189" s="358">
        <v>0.0</v>
      </c>
      <c r="H1189" s="358">
        <v>5.08255E7</v>
      </c>
      <c r="I1189" s="358">
        <v>5.08255E7</v>
      </c>
    </row>
    <row r="1190" ht="22.5" customHeight="1">
      <c r="A1190" s="356" t="s">
        <v>3055</v>
      </c>
      <c r="B1190" s="360">
        <v>45375.0</v>
      </c>
      <c r="C1190" s="358">
        <v>0.0</v>
      </c>
      <c r="D1190" s="358">
        <v>0.0</v>
      </c>
      <c r="E1190" s="358">
        <v>0.0</v>
      </c>
      <c r="F1190" s="358">
        <v>6000000.0</v>
      </c>
      <c r="G1190" s="358">
        <v>0.0</v>
      </c>
      <c r="H1190" s="358">
        <v>6000000.0</v>
      </c>
      <c r="I1190" s="358">
        <v>6000000.0</v>
      </c>
    </row>
    <row r="1191" ht="22.5" customHeight="1">
      <c r="A1191" s="356" t="s">
        <v>3055</v>
      </c>
      <c r="B1191" s="360">
        <v>45376.0</v>
      </c>
      <c r="C1191" s="358">
        <v>9500000.0</v>
      </c>
      <c r="D1191" s="358">
        <v>0.0</v>
      </c>
      <c r="E1191" s="358">
        <v>0.0</v>
      </c>
      <c r="F1191" s="358">
        <v>3.74875E7</v>
      </c>
      <c r="G1191" s="358">
        <v>0.0</v>
      </c>
      <c r="H1191" s="358">
        <v>4.69875E7</v>
      </c>
      <c r="I1191" s="358">
        <v>4.69875E7</v>
      </c>
    </row>
    <row r="1192" ht="22.5" customHeight="1">
      <c r="A1192" s="356" t="s">
        <v>3055</v>
      </c>
      <c r="B1192" s="360">
        <v>45377.0</v>
      </c>
      <c r="C1192" s="358">
        <v>1200000.0</v>
      </c>
      <c r="D1192" s="358">
        <v>0.0</v>
      </c>
      <c r="E1192" s="358">
        <v>0.0</v>
      </c>
      <c r="F1192" s="358">
        <v>1.54E8</v>
      </c>
      <c r="G1192" s="358">
        <v>0.0</v>
      </c>
      <c r="H1192" s="358">
        <v>1.552E8</v>
      </c>
      <c r="I1192" s="358">
        <v>1.552E8</v>
      </c>
    </row>
    <row r="1193" ht="22.5" customHeight="1">
      <c r="A1193" s="356" t="s">
        <v>3055</v>
      </c>
      <c r="B1193" s="360">
        <v>45378.0</v>
      </c>
      <c r="C1193" s="358">
        <v>9.1E7</v>
      </c>
      <c r="D1193" s="358">
        <v>0.0</v>
      </c>
      <c r="E1193" s="358">
        <v>0.0</v>
      </c>
      <c r="F1193" s="358">
        <v>6000000.0</v>
      </c>
      <c r="G1193" s="358">
        <v>0.0</v>
      </c>
      <c r="H1193" s="358">
        <v>9.7E7</v>
      </c>
      <c r="I1193" s="358">
        <v>9.7E7</v>
      </c>
    </row>
    <row r="1194" ht="22.5" customHeight="1">
      <c r="A1194" s="356" t="s">
        <v>3055</v>
      </c>
      <c r="B1194" s="360">
        <v>45379.0</v>
      </c>
      <c r="C1194" s="358">
        <v>2000000.0</v>
      </c>
      <c r="D1194" s="358">
        <v>0.0</v>
      </c>
      <c r="E1194" s="358">
        <v>0.0</v>
      </c>
      <c r="F1194" s="358">
        <v>5000000.0</v>
      </c>
      <c r="G1194" s="358">
        <v>0.0</v>
      </c>
      <c r="H1194" s="358">
        <v>7000000.0</v>
      </c>
      <c r="I1194" s="358">
        <v>7000000.0</v>
      </c>
    </row>
    <row r="1195" ht="22.5" customHeight="1">
      <c r="A1195" s="356" t="s">
        <v>3055</v>
      </c>
      <c r="B1195" s="360">
        <v>45380.0</v>
      </c>
      <c r="C1195" s="358">
        <v>3700000.0</v>
      </c>
      <c r="D1195" s="358">
        <v>0.0</v>
      </c>
      <c r="E1195" s="358">
        <v>0.0</v>
      </c>
      <c r="F1195" s="358">
        <v>2.789E7</v>
      </c>
      <c r="G1195" s="358">
        <v>0.0</v>
      </c>
      <c r="H1195" s="358">
        <v>3.159E7</v>
      </c>
      <c r="I1195" s="358">
        <v>3.159E7</v>
      </c>
    </row>
    <row r="1196" ht="22.5" customHeight="1">
      <c r="A1196" s="356" t="s">
        <v>3055</v>
      </c>
      <c r="B1196" s="360">
        <v>45381.0</v>
      </c>
      <c r="C1196" s="358">
        <v>2400000.0</v>
      </c>
      <c r="D1196" s="358">
        <v>0.0</v>
      </c>
      <c r="E1196" s="358">
        <v>0.0</v>
      </c>
      <c r="F1196" s="358">
        <v>0.0</v>
      </c>
      <c r="G1196" s="358">
        <v>0.0</v>
      </c>
      <c r="H1196" s="358">
        <v>2400000.0</v>
      </c>
      <c r="I1196" s="358">
        <v>2400000.0</v>
      </c>
    </row>
    <row r="1197" ht="22.5" customHeight="1">
      <c r="A1197" s="356" t="s">
        <v>3055</v>
      </c>
      <c r="B1197" s="360">
        <v>45382.0</v>
      </c>
      <c r="C1197" s="358">
        <f>3000000+4280000</f>
        <v>7280000</v>
      </c>
      <c r="D1197" s="358">
        <v>0.0</v>
      </c>
      <c r="E1197" s="358">
        <v>0.0</v>
      </c>
      <c r="F1197" s="358">
        <v>1000000.0</v>
      </c>
      <c r="G1197" s="358">
        <v>0.0</v>
      </c>
      <c r="H1197" s="358">
        <v>8280000.0</v>
      </c>
      <c r="I1197" s="358">
        <v>8280000.0</v>
      </c>
    </row>
    <row r="1198" ht="22.5" customHeight="1">
      <c r="A1198" s="356" t="s">
        <v>3093</v>
      </c>
      <c r="B1198" s="360">
        <v>45383.0</v>
      </c>
      <c r="C1198" s="358">
        <v>8.0E7</v>
      </c>
      <c r="D1198" s="358">
        <v>0.0</v>
      </c>
      <c r="E1198" s="358">
        <v>0.0</v>
      </c>
      <c r="F1198" s="358">
        <v>6.57E7</v>
      </c>
      <c r="G1198" s="358">
        <v>0.0</v>
      </c>
      <c r="H1198" s="358">
        <v>1.457E8</v>
      </c>
      <c r="I1198" s="358">
        <v>1.457E8</v>
      </c>
    </row>
    <row r="1199" ht="22.5" customHeight="1">
      <c r="A1199" s="356" t="s">
        <v>3093</v>
      </c>
      <c r="B1199" s="360">
        <v>45384.0</v>
      </c>
      <c r="C1199" s="358">
        <v>7.2E7</v>
      </c>
      <c r="D1199" s="358">
        <v>0.0</v>
      </c>
      <c r="E1199" s="358">
        <v>0.0</v>
      </c>
      <c r="F1199" s="358">
        <v>0.0</v>
      </c>
      <c r="G1199" s="358">
        <v>0.0</v>
      </c>
      <c r="H1199" s="358">
        <v>7.2E7</v>
      </c>
      <c r="I1199" s="358">
        <v>7.2E7</v>
      </c>
    </row>
    <row r="1200" ht="22.5" customHeight="1">
      <c r="A1200" s="356" t="s">
        <v>3093</v>
      </c>
      <c r="B1200" s="360">
        <v>45385.0</v>
      </c>
      <c r="C1200" s="358">
        <v>6.4076E7</v>
      </c>
      <c r="D1200" s="358">
        <v>0.0</v>
      </c>
      <c r="E1200" s="358">
        <v>0.0</v>
      </c>
      <c r="F1200" s="358">
        <v>1.91E8</v>
      </c>
      <c r="G1200" s="358">
        <v>0.0</v>
      </c>
      <c r="H1200" s="358">
        <v>2.55076E8</v>
      </c>
      <c r="I1200" s="358">
        <v>2.55076E8</v>
      </c>
    </row>
    <row r="1201" ht="22.5" customHeight="1">
      <c r="A1201" s="356" t="s">
        <v>3093</v>
      </c>
      <c r="B1201" s="360">
        <v>45386.0</v>
      </c>
      <c r="C1201" s="358">
        <v>6.2E7</v>
      </c>
      <c r="D1201" s="358">
        <v>0.0</v>
      </c>
      <c r="E1201" s="358">
        <v>0.0</v>
      </c>
      <c r="F1201" s="358">
        <v>2.2052E7</v>
      </c>
      <c r="G1201" s="358">
        <v>0.0</v>
      </c>
      <c r="H1201" s="358">
        <v>8.4052E7</v>
      </c>
      <c r="I1201" s="358">
        <v>8.4052E7</v>
      </c>
    </row>
    <row r="1202" ht="22.5" customHeight="1">
      <c r="A1202" s="356" t="s">
        <v>3093</v>
      </c>
      <c r="B1202" s="360">
        <v>45387.0</v>
      </c>
      <c r="C1202" s="358">
        <v>1.7E7</v>
      </c>
      <c r="D1202" s="358">
        <v>0.0</v>
      </c>
      <c r="E1202" s="358">
        <v>0.0</v>
      </c>
      <c r="F1202" s="358">
        <v>0.0</v>
      </c>
      <c r="G1202" s="358">
        <v>0.0</v>
      </c>
      <c r="H1202" s="358">
        <v>1.7E7</v>
      </c>
      <c r="I1202" s="358">
        <v>1.7E7</v>
      </c>
    </row>
    <row r="1203" ht="22.5" customHeight="1">
      <c r="A1203" s="356" t="s">
        <v>3093</v>
      </c>
      <c r="B1203" s="360">
        <v>45388.0</v>
      </c>
      <c r="C1203" s="358">
        <v>0.0</v>
      </c>
      <c r="D1203" s="358">
        <v>0.0</v>
      </c>
      <c r="E1203" s="358">
        <v>0.0</v>
      </c>
      <c r="F1203" s="358">
        <v>5000000.0</v>
      </c>
      <c r="G1203" s="358">
        <v>5000000.0</v>
      </c>
      <c r="H1203" s="358">
        <v>0.0</v>
      </c>
      <c r="I1203" s="358">
        <v>0.0</v>
      </c>
    </row>
    <row r="1204" ht="22.5" customHeight="1">
      <c r="A1204" s="356" t="s">
        <v>3093</v>
      </c>
      <c r="B1204" s="360">
        <v>45389.0</v>
      </c>
      <c r="C1204" s="358">
        <v>0.0</v>
      </c>
      <c r="D1204" s="358">
        <v>0.0</v>
      </c>
      <c r="E1204" s="358">
        <v>0.0</v>
      </c>
      <c r="F1204" s="358">
        <v>8.891E7</v>
      </c>
      <c r="G1204" s="358">
        <v>0.0</v>
      </c>
      <c r="H1204" s="358">
        <v>8.891E7</v>
      </c>
      <c r="I1204" s="358">
        <v>8.891E7</v>
      </c>
    </row>
    <row r="1205" ht="22.5" customHeight="1">
      <c r="A1205" s="356" t="s">
        <v>3093</v>
      </c>
      <c r="B1205" s="360">
        <v>45390.0</v>
      </c>
      <c r="C1205" s="358">
        <v>7.66E7</v>
      </c>
      <c r="D1205" s="358">
        <v>1.54E7</v>
      </c>
      <c r="E1205" s="358">
        <v>1.51536E7</v>
      </c>
      <c r="F1205" s="358">
        <v>0.0</v>
      </c>
      <c r="G1205" s="358">
        <v>0.0</v>
      </c>
      <c r="H1205" s="358">
        <v>9.2E7</v>
      </c>
      <c r="I1205" s="358">
        <v>9.17536E7</v>
      </c>
    </row>
    <row r="1206" ht="22.5" customHeight="1">
      <c r="A1206" s="356" t="s">
        <v>3093</v>
      </c>
      <c r="B1206" s="360">
        <v>45391.0</v>
      </c>
      <c r="C1206" s="358">
        <v>150000.0</v>
      </c>
      <c r="D1206" s="358">
        <v>0.0</v>
      </c>
      <c r="E1206" s="358">
        <v>0.0</v>
      </c>
      <c r="F1206" s="358">
        <v>7400000.0</v>
      </c>
      <c r="G1206" s="358">
        <v>0.0</v>
      </c>
      <c r="H1206" s="358">
        <v>7550000.0</v>
      </c>
      <c r="I1206" s="358">
        <v>7550000.0</v>
      </c>
    </row>
    <row r="1207" ht="22.5" customHeight="1">
      <c r="A1207" s="356" t="s">
        <v>3093</v>
      </c>
      <c r="B1207" s="360">
        <v>45392.0</v>
      </c>
      <c r="C1207" s="358">
        <v>1.3289E7</v>
      </c>
      <c r="D1207" s="358">
        <v>0.0</v>
      </c>
      <c r="E1207" s="358">
        <v>0.0</v>
      </c>
      <c r="F1207" s="358">
        <v>2000000.0</v>
      </c>
      <c r="G1207" s="358">
        <v>0.0</v>
      </c>
      <c r="H1207" s="358">
        <v>1.5289E7</v>
      </c>
      <c r="I1207" s="358">
        <v>1.5289E7</v>
      </c>
    </row>
    <row r="1208" ht="22.5" customHeight="1">
      <c r="A1208" s="356" t="s">
        <v>3093</v>
      </c>
      <c r="B1208" s="360">
        <v>45393.0</v>
      </c>
      <c r="C1208" s="358">
        <v>0.0</v>
      </c>
      <c r="D1208" s="358">
        <v>2850000.0</v>
      </c>
      <c r="E1208" s="358">
        <v>2787300.0</v>
      </c>
      <c r="F1208" s="358">
        <v>1.96E7</v>
      </c>
      <c r="G1208" s="358">
        <v>0.0</v>
      </c>
      <c r="H1208" s="358">
        <v>2.245E7</v>
      </c>
      <c r="I1208" s="358">
        <v>2.23873E7</v>
      </c>
    </row>
    <row r="1209" ht="22.5" customHeight="1">
      <c r="A1209" s="356" t="s">
        <v>3093</v>
      </c>
      <c r="B1209" s="360">
        <v>45394.0</v>
      </c>
      <c r="C1209" s="358">
        <v>9000000.0</v>
      </c>
      <c r="D1209" s="358">
        <v>0.0</v>
      </c>
      <c r="E1209" s="358">
        <v>0.0</v>
      </c>
      <c r="F1209" s="358">
        <v>350000.0</v>
      </c>
      <c r="G1209" s="358">
        <v>6644000.0</v>
      </c>
      <c r="H1209" s="358">
        <v>2706000.0</v>
      </c>
      <c r="I1209" s="358">
        <v>2706000.0</v>
      </c>
    </row>
    <row r="1210" ht="22.5" customHeight="1">
      <c r="A1210" s="356" t="s">
        <v>3093</v>
      </c>
      <c r="B1210" s="360">
        <v>45395.0</v>
      </c>
      <c r="C1210" s="358">
        <v>4000000.0</v>
      </c>
      <c r="D1210" s="358">
        <v>0.0</v>
      </c>
      <c r="E1210" s="358">
        <v>0.0</v>
      </c>
      <c r="F1210" s="358">
        <v>0.0</v>
      </c>
      <c r="G1210" s="358">
        <v>0.0</v>
      </c>
      <c r="H1210" s="358">
        <v>4000000.0</v>
      </c>
      <c r="I1210" s="358">
        <v>4000000.0</v>
      </c>
    </row>
    <row r="1211" ht="22.5" customHeight="1">
      <c r="A1211" s="356" t="s">
        <v>3093</v>
      </c>
      <c r="B1211" s="360">
        <v>45396.0</v>
      </c>
      <c r="C1211" s="358">
        <v>0.0</v>
      </c>
      <c r="D1211" s="358">
        <v>0.0</v>
      </c>
      <c r="E1211" s="358">
        <v>0.0</v>
      </c>
      <c r="F1211" s="358">
        <v>5.3352E7</v>
      </c>
      <c r="G1211" s="358">
        <v>0.0</v>
      </c>
      <c r="H1211" s="358">
        <v>5.3352E7</v>
      </c>
      <c r="I1211" s="358">
        <v>5.3352E7</v>
      </c>
    </row>
    <row r="1212" ht="22.5" customHeight="1">
      <c r="A1212" s="356" t="s">
        <v>3093</v>
      </c>
      <c r="B1212" s="360">
        <v>45397.0</v>
      </c>
      <c r="C1212" s="358">
        <v>2.7056E7</v>
      </c>
      <c r="D1212" s="358">
        <v>0.0</v>
      </c>
      <c r="E1212" s="358">
        <v>0.0</v>
      </c>
      <c r="F1212" s="358">
        <v>2.78E7</v>
      </c>
      <c r="G1212" s="358">
        <v>0.0</v>
      </c>
      <c r="H1212" s="358">
        <v>8.4856E7</v>
      </c>
      <c r="I1212" s="358">
        <v>8.4856E7</v>
      </c>
    </row>
    <row r="1213" ht="22.5" customHeight="1">
      <c r="A1213" s="356" t="s">
        <v>3093</v>
      </c>
      <c r="B1213" s="360">
        <v>45398.0</v>
      </c>
      <c r="C1213" s="358">
        <v>1.5958E7</v>
      </c>
      <c r="D1213" s="358">
        <v>0.0</v>
      </c>
      <c r="E1213" s="358">
        <v>0.0</v>
      </c>
      <c r="F1213" s="358">
        <v>0.0</v>
      </c>
      <c r="G1213" s="358">
        <v>0.0</v>
      </c>
      <c r="H1213" s="358">
        <v>1.5958E7</v>
      </c>
      <c r="I1213" s="358">
        <v>1.5958E7</v>
      </c>
    </row>
    <row r="1214" ht="22.5" customHeight="1">
      <c r="A1214" s="356" t="s">
        <v>3093</v>
      </c>
      <c r="B1214" s="360">
        <v>45399.0</v>
      </c>
      <c r="C1214" s="358">
        <v>1.0E7</v>
      </c>
      <c r="D1214" s="358">
        <v>0.0</v>
      </c>
      <c r="E1214" s="358">
        <v>0.0</v>
      </c>
      <c r="F1214" s="358">
        <v>9.145E7</v>
      </c>
      <c r="G1214" s="358">
        <v>0.0</v>
      </c>
      <c r="H1214" s="358">
        <v>1.0145E8</v>
      </c>
      <c r="I1214" s="358">
        <v>1.0145E8</v>
      </c>
    </row>
    <row r="1215" ht="22.5" customHeight="1">
      <c r="A1215" s="356" t="s">
        <v>3093</v>
      </c>
      <c r="B1215" s="360">
        <v>45400.0</v>
      </c>
      <c r="C1215" s="358">
        <v>0.0</v>
      </c>
      <c r="D1215" s="358">
        <v>0.0</v>
      </c>
      <c r="E1215" s="358">
        <v>0.0</v>
      </c>
      <c r="F1215" s="358">
        <v>0.0</v>
      </c>
      <c r="G1215" s="358">
        <v>0.0</v>
      </c>
      <c r="H1215" s="358">
        <v>0.0</v>
      </c>
      <c r="I1215" s="358">
        <v>0.0</v>
      </c>
    </row>
    <row r="1216" ht="22.5" customHeight="1">
      <c r="A1216" s="356" t="s">
        <v>3093</v>
      </c>
      <c r="B1216" s="360">
        <v>45401.0</v>
      </c>
      <c r="C1216" s="358">
        <v>3.0E7</v>
      </c>
      <c r="D1216" s="358">
        <v>0.0</v>
      </c>
      <c r="E1216" s="358">
        <v>0.0</v>
      </c>
      <c r="F1216" s="358">
        <v>2.0E7</v>
      </c>
      <c r="G1216" s="358">
        <v>0.0</v>
      </c>
      <c r="H1216" s="358">
        <v>5.0E7</v>
      </c>
      <c r="I1216" s="358">
        <v>5.0E7</v>
      </c>
    </row>
    <row r="1217" ht="22.5" customHeight="1">
      <c r="A1217" s="356" t="s">
        <v>3093</v>
      </c>
      <c r="B1217" s="360">
        <v>45402.0</v>
      </c>
      <c r="C1217" s="358">
        <v>8000000.0</v>
      </c>
      <c r="D1217" s="358">
        <v>5.0E7</v>
      </c>
      <c r="E1217" s="358">
        <v>4.92E7</v>
      </c>
      <c r="F1217" s="358">
        <v>0.0</v>
      </c>
      <c r="G1217" s="358">
        <v>0.0</v>
      </c>
      <c r="H1217" s="358">
        <v>5.8E7</v>
      </c>
      <c r="I1217" s="358">
        <v>5.72E7</v>
      </c>
    </row>
    <row r="1218" ht="22.5" customHeight="1">
      <c r="A1218" s="356" t="s">
        <v>3093</v>
      </c>
      <c r="B1218" s="360">
        <v>45403.0</v>
      </c>
      <c r="C1218" s="358">
        <v>0.0</v>
      </c>
      <c r="D1218" s="358">
        <v>0.0</v>
      </c>
      <c r="E1218" s="358">
        <v>0.0</v>
      </c>
      <c r="F1218" s="358">
        <v>1850000.0</v>
      </c>
      <c r="G1218" s="358">
        <v>0.0</v>
      </c>
      <c r="H1218" s="358">
        <v>1850000.0</v>
      </c>
      <c r="I1218" s="358">
        <v>1850000.0</v>
      </c>
    </row>
    <row r="1219" ht="22.5" customHeight="1">
      <c r="A1219" s="356" t="s">
        <v>3093</v>
      </c>
      <c r="B1219" s="360">
        <v>45404.0</v>
      </c>
      <c r="C1219" s="358">
        <v>3.79E7</v>
      </c>
      <c r="D1219" s="358">
        <v>0.0</v>
      </c>
      <c r="E1219" s="358">
        <v>0.0</v>
      </c>
      <c r="F1219" s="358">
        <v>0.0</v>
      </c>
      <c r="G1219" s="358">
        <v>0.0</v>
      </c>
      <c r="H1219" s="358">
        <v>3.79E7</v>
      </c>
      <c r="I1219" s="358">
        <v>3.79E7</v>
      </c>
    </row>
    <row r="1220" ht="22.5" customHeight="1">
      <c r="A1220" s="356" t="s">
        <v>3093</v>
      </c>
      <c r="B1220" s="360">
        <v>45405.0</v>
      </c>
      <c r="C1220" s="358">
        <v>4.1E7</v>
      </c>
      <c r="D1220" s="358">
        <v>0.0</v>
      </c>
      <c r="E1220" s="358">
        <v>0.0</v>
      </c>
      <c r="F1220" s="358">
        <v>6.56605E7</v>
      </c>
      <c r="G1220" s="358">
        <v>4650000.0</v>
      </c>
      <c r="H1220" s="358">
        <v>1.020105E8</v>
      </c>
      <c r="I1220" s="358">
        <v>1.020105E8</v>
      </c>
    </row>
    <row r="1221" ht="22.5" customHeight="1">
      <c r="A1221" s="356" t="s">
        <v>3093</v>
      </c>
      <c r="B1221" s="360">
        <v>45406.0</v>
      </c>
      <c r="C1221" s="358">
        <v>2.0E7</v>
      </c>
      <c r="D1221" s="358">
        <v>0.0</v>
      </c>
      <c r="E1221" s="358">
        <v>0.0</v>
      </c>
      <c r="F1221" s="358">
        <v>0.0</v>
      </c>
      <c r="G1221" s="358">
        <v>0.0</v>
      </c>
      <c r="H1221" s="358">
        <v>2.0E7</v>
      </c>
      <c r="I1221" s="358">
        <v>2.0E7</v>
      </c>
    </row>
    <row r="1222" ht="22.5" customHeight="1">
      <c r="A1222" s="356" t="s">
        <v>3093</v>
      </c>
      <c r="B1222" s="360">
        <v>45407.0</v>
      </c>
      <c r="C1222" s="358">
        <v>0.0</v>
      </c>
      <c r="D1222" s="358">
        <v>0.0</v>
      </c>
      <c r="E1222" s="358">
        <v>0.0</v>
      </c>
      <c r="F1222" s="358">
        <v>0.0</v>
      </c>
      <c r="G1222" s="358">
        <v>0.0</v>
      </c>
      <c r="H1222" s="358">
        <v>0.0</v>
      </c>
      <c r="I1222" s="358">
        <v>0.0</v>
      </c>
    </row>
    <row r="1223" ht="22.5" customHeight="1">
      <c r="A1223" s="356" t="s">
        <v>3093</v>
      </c>
      <c r="B1223" s="360">
        <v>45408.0</v>
      </c>
      <c r="C1223" s="358">
        <v>0.0</v>
      </c>
      <c r="D1223" s="358">
        <v>0.0</v>
      </c>
      <c r="E1223" s="358">
        <v>0.0</v>
      </c>
      <c r="F1223" s="358">
        <v>3.0E7</v>
      </c>
      <c r="G1223" s="358">
        <v>4268000.0</v>
      </c>
      <c r="H1223" s="358">
        <v>2.5732E7</v>
      </c>
      <c r="I1223" s="358">
        <v>2.5732E7</v>
      </c>
    </row>
    <row r="1224" ht="22.5" customHeight="1">
      <c r="A1224" s="356" t="s">
        <v>3093</v>
      </c>
      <c r="B1224" s="360">
        <v>45409.0</v>
      </c>
      <c r="C1224" s="358">
        <v>3.6188E7</v>
      </c>
      <c r="D1224" s="358">
        <v>0.0</v>
      </c>
      <c r="E1224" s="358">
        <v>0.0</v>
      </c>
      <c r="F1224" s="358">
        <v>0.0</v>
      </c>
      <c r="G1224" s="358">
        <v>0.0</v>
      </c>
      <c r="H1224" s="358">
        <v>3.6188E7</v>
      </c>
      <c r="I1224" s="358">
        <v>3.6188E7</v>
      </c>
    </row>
    <row r="1225" ht="22.5" customHeight="1">
      <c r="A1225" s="356" t="s">
        <v>3093</v>
      </c>
      <c r="B1225" s="360">
        <v>45410.0</v>
      </c>
      <c r="C1225" s="358">
        <v>1.146E8</v>
      </c>
      <c r="D1225" s="358">
        <v>0.0</v>
      </c>
      <c r="E1225" s="358">
        <v>0.0</v>
      </c>
      <c r="F1225" s="358">
        <v>0.0</v>
      </c>
      <c r="G1225" s="358">
        <v>0.0</v>
      </c>
      <c r="H1225" s="358">
        <v>1.146E8</v>
      </c>
      <c r="I1225" s="358">
        <v>1.146E8</v>
      </c>
    </row>
    <row r="1226" ht="22.5" customHeight="1">
      <c r="A1226" s="356" t="s">
        <v>3093</v>
      </c>
      <c r="B1226" s="360">
        <v>45411.0</v>
      </c>
      <c r="C1226" s="358">
        <v>1.307775E8</v>
      </c>
      <c r="D1226" s="358">
        <v>2.143E7</v>
      </c>
      <c r="E1226" s="358">
        <v>2.13469E7</v>
      </c>
      <c r="F1226" s="358">
        <v>5.087E7</v>
      </c>
      <c r="G1226" s="358">
        <v>0.0</v>
      </c>
      <c r="H1226" s="358">
        <v>2.030775E8</v>
      </c>
      <c r="I1226" s="358">
        <v>2.029944E8</v>
      </c>
    </row>
    <row r="1227" ht="22.5" customHeight="1">
      <c r="A1227" s="356" t="s">
        <v>3093</v>
      </c>
      <c r="B1227" s="360">
        <v>45412.0</v>
      </c>
      <c r="C1227" s="358">
        <v>0.0</v>
      </c>
      <c r="D1227" s="358">
        <v>0.0</v>
      </c>
      <c r="E1227" s="358">
        <v>0.0</v>
      </c>
      <c r="F1227" s="358">
        <v>0.0</v>
      </c>
      <c r="G1227" s="358">
        <v>0.0</v>
      </c>
      <c r="H1227" s="358">
        <v>0.0</v>
      </c>
      <c r="I1227" s="358">
        <v>0.0</v>
      </c>
    </row>
    <row r="1228" ht="22.5" customHeight="1">
      <c r="A1228" s="356" t="s">
        <v>3119</v>
      </c>
      <c r="B1228" s="360">
        <v>45413.0</v>
      </c>
      <c r="C1228" s="358">
        <v>0.0</v>
      </c>
      <c r="D1228" s="358">
        <v>0.0</v>
      </c>
      <c r="E1228" s="358">
        <v>0.0</v>
      </c>
      <c r="F1228" s="358">
        <v>0.0</v>
      </c>
      <c r="G1228" s="358">
        <v>0.0</v>
      </c>
      <c r="H1228" s="358">
        <v>0.0</v>
      </c>
      <c r="I1228" s="358">
        <v>0.0</v>
      </c>
    </row>
    <row r="1229" ht="22.5" customHeight="1">
      <c r="A1229" s="356" t="s">
        <v>3119</v>
      </c>
      <c r="B1229" s="360">
        <v>45414.0</v>
      </c>
      <c r="C1229" s="358">
        <v>0.0</v>
      </c>
      <c r="D1229" s="358">
        <v>0.0</v>
      </c>
      <c r="E1229" s="358">
        <v>0.0</v>
      </c>
      <c r="F1229" s="358">
        <v>0.0</v>
      </c>
      <c r="G1229" s="358">
        <v>0.0</v>
      </c>
      <c r="H1229" s="358">
        <v>0.0</v>
      </c>
      <c r="I1229" s="358">
        <v>0.0</v>
      </c>
    </row>
    <row r="1230" ht="22.5" customHeight="1">
      <c r="A1230" s="356" t="s">
        <v>3119</v>
      </c>
      <c r="B1230" s="360">
        <v>45415.0</v>
      </c>
      <c r="C1230" s="358">
        <v>0.0</v>
      </c>
      <c r="D1230" s="358">
        <v>0.0</v>
      </c>
      <c r="E1230" s="358">
        <v>0.0</v>
      </c>
      <c r="F1230" s="358">
        <v>1.047E8</v>
      </c>
      <c r="G1230" s="358">
        <v>0.0</v>
      </c>
      <c r="H1230" s="358">
        <v>1.047E8</v>
      </c>
      <c r="I1230" s="358">
        <v>1.047E8</v>
      </c>
    </row>
    <row r="1231" ht="22.5" customHeight="1">
      <c r="A1231" s="356" t="s">
        <v>3119</v>
      </c>
      <c r="B1231" s="360">
        <v>45416.0</v>
      </c>
      <c r="C1231" s="358">
        <v>8550000.0</v>
      </c>
      <c r="D1231" s="358">
        <v>0.0</v>
      </c>
      <c r="E1231" s="358">
        <v>0.0</v>
      </c>
      <c r="F1231" s="358">
        <v>1.495E7</v>
      </c>
      <c r="G1231" s="358">
        <v>0.0</v>
      </c>
      <c r="H1231" s="358">
        <v>2.35E7</v>
      </c>
      <c r="I1231" s="358">
        <v>2.35E7</v>
      </c>
    </row>
    <row r="1232" ht="22.5" customHeight="1">
      <c r="A1232" s="356" t="s">
        <v>3119</v>
      </c>
      <c r="B1232" s="360">
        <v>45417.0</v>
      </c>
      <c r="C1232" s="358">
        <v>4000000.0</v>
      </c>
      <c r="D1232" s="358">
        <v>0.0</v>
      </c>
      <c r="E1232" s="358">
        <v>0.0</v>
      </c>
      <c r="F1232" s="358">
        <v>1000000.0</v>
      </c>
      <c r="G1232" s="358">
        <v>0.0</v>
      </c>
      <c r="H1232" s="358">
        <v>5000000.0</v>
      </c>
      <c r="I1232" s="358">
        <v>5000000.0</v>
      </c>
    </row>
    <row r="1233" ht="22.5" customHeight="1">
      <c r="A1233" s="356" t="s">
        <v>3119</v>
      </c>
      <c r="B1233" s="360">
        <v>45418.0</v>
      </c>
      <c r="C1233" s="358">
        <v>7.6425E7</v>
      </c>
      <c r="D1233" s="358">
        <v>0.0</v>
      </c>
      <c r="E1233" s="358">
        <v>0.0</v>
      </c>
      <c r="F1233" s="358">
        <v>0.0</v>
      </c>
      <c r="G1233" s="358">
        <v>0.0</v>
      </c>
      <c r="H1233" s="358">
        <v>7.6425E7</v>
      </c>
      <c r="I1233" s="358">
        <v>7.6425E7</v>
      </c>
    </row>
    <row r="1234" ht="22.5" customHeight="1">
      <c r="A1234" s="356" t="s">
        <v>3119</v>
      </c>
      <c r="B1234" s="360">
        <v>45419.0</v>
      </c>
      <c r="C1234" s="358">
        <v>1.5E7</v>
      </c>
      <c r="D1234" s="358">
        <v>0.0</v>
      </c>
      <c r="E1234" s="358">
        <v>0.0</v>
      </c>
      <c r="F1234" s="358">
        <v>2000000.0</v>
      </c>
      <c r="G1234" s="358">
        <v>0.0</v>
      </c>
      <c r="H1234" s="358">
        <v>1.7E7</v>
      </c>
      <c r="I1234" s="358">
        <v>1.7E7</v>
      </c>
    </row>
    <row r="1235" ht="22.5" customHeight="1">
      <c r="A1235" s="356" t="s">
        <v>3119</v>
      </c>
      <c r="B1235" s="360">
        <v>45420.0</v>
      </c>
      <c r="C1235" s="358">
        <v>0.0</v>
      </c>
      <c r="D1235" s="358">
        <v>0.0</v>
      </c>
      <c r="E1235" s="358">
        <v>0.0</v>
      </c>
      <c r="F1235" s="358">
        <v>1.075E7</v>
      </c>
      <c r="G1235" s="358">
        <v>0.0</v>
      </c>
      <c r="H1235" s="358">
        <v>1.075E7</v>
      </c>
      <c r="I1235" s="358">
        <v>1.075E7</v>
      </c>
    </row>
    <row r="1236" ht="22.5" customHeight="1">
      <c r="A1236" s="356" t="s">
        <v>3119</v>
      </c>
      <c r="B1236" s="360">
        <v>45421.0</v>
      </c>
      <c r="C1236" s="358">
        <v>1.60445E8</v>
      </c>
      <c r="D1236" s="358">
        <v>2.7E7</v>
      </c>
      <c r="E1236" s="358">
        <v>2.6568E7</v>
      </c>
      <c r="F1236" s="358">
        <v>4.716E7</v>
      </c>
      <c r="G1236" s="358">
        <v>0.0</v>
      </c>
      <c r="H1236" s="358">
        <v>2.34605E8</v>
      </c>
      <c r="I1236" s="358">
        <v>2.34173E8</v>
      </c>
    </row>
    <row r="1237" ht="22.5" customHeight="1">
      <c r="A1237" s="356" t="s">
        <v>3119</v>
      </c>
      <c r="B1237" s="360">
        <v>45422.0</v>
      </c>
      <c r="C1237" s="358">
        <v>1.62E7</v>
      </c>
      <c r="D1237" s="358">
        <v>0.0</v>
      </c>
      <c r="E1237" s="358">
        <v>0.0</v>
      </c>
      <c r="F1237" s="358">
        <v>9550000.0</v>
      </c>
      <c r="G1237" s="358">
        <v>3960000.0</v>
      </c>
      <c r="H1237" s="358">
        <v>2.179E7</v>
      </c>
      <c r="I1237" s="358">
        <v>2.179E7</v>
      </c>
    </row>
    <row r="1238" ht="22.5" customHeight="1">
      <c r="A1238" s="356" t="s">
        <v>3119</v>
      </c>
      <c r="B1238" s="360">
        <v>45423.0</v>
      </c>
      <c r="C1238" s="358">
        <v>2000000.0</v>
      </c>
      <c r="D1238" s="358">
        <v>0.0</v>
      </c>
      <c r="E1238" s="358">
        <v>0.0</v>
      </c>
      <c r="F1238" s="358">
        <v>1.22E8</v>
      </c>
      <c r="G1238" s="358">
        <v>0.0</v>
      </c>
      <c r="H1238" s="358">
        <v>1.24E8</v>
      </c>
      <c r="I1238" s="358">
        <v>1.24E8</v>
      </c>
    </row>
    <row r="1239" ht="22.5" customHeight="1">
      <c r="A1239" s="356" t="s">
        <v>3119</v>
      </c>
      <c r="B1239" s="360">
        <v>45424.0</v>
      </c>
      <c r="C1239" s="358">
        <v>2.045E7</v>
      </c>
      <c r="D1239" s="358">
        <v>4400000.0</v>
      </c>
      <c r="E1239" s="358">
        <v>4303200.0</v>
      </c>
      <c r="F1239" s="358">
        <v>0.0</v>
      </c>
      <c r="G1239" s="358">
        <v>0.0</v>
      </c>
      <c r="H1239" s="358">
        <v>4.23E7</v>
      </c>
      <c r="I1239" s="358">
        <v>4.22032E7</v>
      </c>
    </row>
    <row r="1240" ht="22.5" customHeight="1">
      <c r="A1240" s="356" t="s">
        <v>3119</v>
      </c>
      <c r="B1240" s="360">
        <v>45425.0</v>
      </c>
      <c r="C1240" s="358">
        <v>2.8E7</v>
      </c>
      <c r="D1240" s="358">
        <v>0.0</v>
      </c>
      <c r="E1240" s="358">
        <v>0.0</v>
      </c>
      <c r="F1240" s="358">
        <v>0.0</v>
      </c>
      <c r="G1240" s="358">
        <v>0.0</v>
      </c>
      <c r="H1240" s="358">
        <v>2.8E7</v>
      </c>
      <c r="I1240" s="358">
        <v>2.8E7</v>
      </c>
    </row>
    <row r="1241" ht="22.5" customHeight="1">
      <c r="A1241" s="356" t="s">
        <v>3119</v>
      </c>
      <c r="B1241" s="360">
        <v>45426.0</v>
      </c>
      <c r="C1241" s="358">
        <v>3.0E7</v>
      </c>
      <c r="D1241" s="358">
        <v>0.0</v>
      </c>
      <c r="E1241" s="358">
        <v>0.0</v>
      </c>
      <c r="F1241" s="358">
        <v>0.0</v>
      </c>
      <c r="G1241" s="358">
        <v>0.0</v>
      </c>
      <c r="H1241" s="358">
        <v>3.0E7</v>
      </c>
      <c r="I1241" s="358">
        <v>3.0E7</v>
      </c>
    </row>
    <row r="1242" ht="22.5" customHeight="1">
      <c r="A1242" s="356" t="s">
        <v>3119</v>
      </c>
      <c r="B1242" s="360">
        <v>45427.0</v>
      </c>
      <c r="C1242" s="358">
        <v>1.5222E8</v>
      </c>
      <c r="D1242" s="358">
        <v>0.0</v>
      </c>
      <c r="E1242" s="358">
        <v>0.0</v>
      </c>
      <c r="F1242" s="358">
        <v>3000000.0</v>
      </c>
      <c r="G1242" s="358">
        <v>0.0</v>
      </c>
      <c r="H1242" s="358">
        <v>1.5522E8</v>
      </c>
      <c r="I1242" s="358">
        <v>1.5522E8</v>
      </c>
    </row>
    <row r="1243" ht="22.5" customHeight="1">
      <c r="A1243" s="356" t="s">
        <v>3119</v>
      </c>
      <c r="B1243" s="360">
        <v>45428.0</v>
      </c>
      <c r="C1243" s="358">
        <v>0.0</v>
      </c>
      <c r="D1243" s="358">
        <v>0.0</v>
      </c>
      <c r="E1243" s="358">
        <v>0.0</v>
      </c>
      <c r="F1243" s="358">
        <v>0.0</v>
      </c>
      <c r="G1243" s="358">
        <v>0.0</v>
      </c>
      <c r="H1243" s="358">
        <v>0.0</v>
      </c>
      <c r="I1243" s="358">
        <v>0.0</v>
      </c>
    </row>
    <row r="1244" ht="22.5" customHeight="1">
      <c r="A1244" s="356" t="s">
        <v>3119</v>
      </c>
      <c r="B1244" s="360">
        <v>45429.0</v>
      </c>
      <c r="C1244" s="358">
        <v>2.45E7</v>
      </c>
      <c r="D1244" s="358">
        <v>0.0</v>
      </c>
      <c r="E1244" s="358">
        <v>0.0</v>
      </c>
      <c r="F1244" s="358">
        <v>0.0</v>
      </c>
      <c r="G1244" s="358">
        <v>0.0</v>
      </c>
      <c r="H1244" s="358">
        <v>2.45E7</v>
      </c>
      <c r="I1244" s="358">
        <v>2.45E7</v>
      </c>
    </row>
    <row r="1245" ht="22.5" customHeight="1">
      <c r="A1245" s="356" t="s">
        <v>3119</v>
      </c>
      <c r="B1245" s="360">
        <v>45430.0</v>
      </c>
      <c r="C1245" s="358">
        <v>0.0</v>
      </c>
      <c r="D1245" s="358">
        <v>0.0</v>
      </c>
      <c r="E1245" s="358">
        <v>0.0</v>
      </c>
      <c r="F1245" s="358">
        <v>2.86E7</v>
      </c>
      <c r="G1245" s="358">
        <v>0.0</v>
      </c>
      <c r="H1245" s="358">
        <v>2.86E7</v>
      </c>
      <c r="I1245" s="358">
        <v>2.86E7</v>
      </c>
    </row>
    <row r="1246" ht="22.5" customHeight="1">
      <c r="A1246" s="356" t="s">
        <v>3119</v>
      </c>
      <c r="B1246" s="360">
        <v>45431.0</v>
      </c>
      <c r="C1246" s="358">
        <v>1.69E7</v>
      </c>
      <c r="D1246" s="358">
        <v>0.0</v>
      </c>
      <c r="E1246" s="358">
        <v>0.0</v>
      </c>
      <c r="F1246" s="358">
        <v>8300000.0</v>
      </c>
      <c r="G1246" s="358">
        <v>0.0</v>
      </c>
      <c r="H1246" s="358">
        <v>2.52E7</v>
      </c>
      <c r="I1246" s="358">
        <v>2.52E7</v>
      </c>
    </row>
    <row r="1247" ht="22.5" customHeight="1">
      <c r="A1247" s="356" t="s">
        <v>3119</v>
      </c>
      <c r="B1247" s="360">
        <v>45432.0</v>
      </c>
      <c r="C1247" s="358">
        <v>4.89E7</v>
      </c>
      <c r="D1247" s="358">
        <v>5820000.0</v>
      </c>
      <c r="E1247" s="358">
        <v>5726880.0</v>
      </c>
      <c r="F1247" s="358">
        <v>2.0E7</v>
      </c>
      <c r="G1247" s="358">
        <v>0.0</v>
      </c>
      <c r="H1247" s="358">
        <v>7.472E7</v>
      </c>
      <c r="I1247" s="358">
        <v>7.462688E7</v>
      </c>
    </row>
    <row r="1248" ht="22.5" customHeight="1">
      <c r="A1248" s="356" t="s">
        <v>3119</v>
      </c>
      <c r="B1248" s="360">
        <v>45433.0</v>
      </c>
      <c r="C1248" s="358">
        <v>5000000.0</v>
      </c>
      <c r="D1248" s="358">
        <v>0.0</v>
      </c>
      <c r="E1248" s="358">
        <v>0.0</v>
      </c>
      <c r="F1248" s="358">
        <v>0.0</v>
      </c>
      <c r="G1248" s="358">
        <v>0.0</v>
      </c>
      <c r="H1248" s="358">
        <v>3.1E7</v>
      </c>
      <c r="I1248" s="358">
        <v>3.1E7</v>
      </c>
    </row>
    <row r="1249" ht="22.5" customHeight="1">
      <c r="A1249" s="356" t="s">
        <v>3119</v>
      </c>
      <c r="B1249" s="360">
        <v>45434.0</v>
      </c>
      <c r="C1249" s="358">
        <v>0.0</v>
      </c>
      <c r="D1249" s="358">
        <v>9000000.0</v>
      </c>
      <c r="E1249" s="358">
        <v>8856000.0</v>
      </c>
      <c r="F1249" s="358">
        <v>0.0</v>
      </c>
      <c r="G1249" s="358">
        <v>0.0</v>
      </c>
      <c r="H1249" s="358">
        <v>9000000.0</v>
      </c>
      <c r="I1249" s="358">
        <v>8856000.0</v>
      </c>
    </row>
    <row r="1250" ht="22.5" customHeight="1">
      <c r="A1250" s="356" t="s">
        <v>3119</v>
      </c>
      <c r="B1250" s="360">
        <v>45435.0</v>
      </c>
      <c r="C1250" s="358">
        <v>5692000.0</v>
      </c>
      <c r="D1250" s="358">
        <v>0.0</v>
      </c>
      <c r="E1250" s="358">
        <v>0.0</v>
      </c>
      <c r="F1250" s="358">
        <v>3.4E7</v>
      </c>
      <c r="G1250" s="358">
        <v>0.0</v>
      </c>
      <c r="H1250" s="358">
        <v>3.9692E7</v>
      </c>
      <c r="I1250" s="358">
        <v>3.9692E7</v>
      </c>
    </row>
    <row r="1251" ht="22.5" customHeight="1">
      <c r="A1251" s="356" t="s">
        <v>3119</v>
      </c>
      <c r="B1251" s="360">
        <v>45436.0</v>
      </c>
      <c r="C1251" s="358">
        <v>0.0</v>
      </c>
      <c r="D1251" s="358">
        <v>0.0</v>
      </c>
      <c r="E1251" s="358">
        <v>0.0</v>
      </c>
      <c r="F1251" s="358">
        <v>1.1757E7</v>
      </c>
      <c r="G1251" s="358">
        <v>0.0</v>
      </c>
      <c r="H1251" s="358">
        <v>1.1757E7</v>
      </c>
      <c r="I1251" s="358">
        <v>1.1757E7</v>
      </c>
    </row>
    <row r="1252" ht="22.5" customHeight="1">
      <c r="A1252" s="356" t="s">
        <v>3119</v>
      </c>
      <c r="B1252" s="360">
        <v>45437.0</v>
      </c>
      <c r="C1252" s="358">
        <v>7.13928E7</v>
      </c>
      <c r="D1252" s="358">
        <v>0.0</v>
      </c>
      <c r="E1252" s="358">
        <v>0.0</v>
      </c>
      <c r="F1252" s="358">
        <v>0.0</v>
      </c>
      <c r="G1252" s="358">
        <v>0.0</v>
      </c>
      <c r="H1252" s="358">
        <v>7.13928E7</v>
      </c>
      <c r="I1252" s="358">
        <v>7.13928E7</v>
      </c>
    </row>
    <row r="1253" ht="22.5" customHeight="1">
      <c r="A1253" s="356" t="s">
        <v>3119</v>
      </c>
      <c r="B1253" s="360">
        <v>45438.0</v>
      </c>
      <c r="C1253" s="358">
        <v>0.0</v>
      </c>
      <c r="D1253" s="358">
        <v>1.388E7</v>
      </c>
      <c r="E1253" s="358">
        <v>1.365792E7</v>
      </c>
      <c r="F1253" s="358">
        <v>0.0</v>
      </c>
      <c r="G1253" s="358">
        <v>0.0</v>
      </c>
      <c r="H1253" s="358">
        <v>1.388E7</v>
      </c>
      <c r="I1253" s="358">
        <v>1.365792E7</v>
      </c>
    </row>
    <row r="1254" ht="22.5" customHeight="1">
      <c r="A1254" s="356" t="s">
        <v>3119</v>
      </c>
      <c r="B1254" s="360">
        <v>45439.0</v>
      </c>
      <c r="C1254" s="358">
        <v>0.0</v>
      </c>
      <c r="D1254" s="358">
        <v>9624000.0</v>
      </c>
      <c r="E1254" s="358">
        <v>9470016.0</v>
      </c>
      <c r="F1254" s="358">
        <v>3.5E7</v>
      </c>
      <c r="G1254" s="358">
        <v>0.0</v>
      </c>
      <c r="H1254" s="358">
        <v>4.4624E7</v>
      </c>
      <c r="I1254" s="358">
        <v>4.4470016E7</v>
      </c>
    </row>
    <row r="1255" ht="22.5" customHeight="1">
      <c r="A1255" s="356" t="s">
        <v>3119</v>
      </c>
      <c r="B1255" s="360">
        <v>45440.0</v>
      </c>
      <c r="C1255" s="358">
        <v>0.0</v>
      </c>
      <c r="D1255" s="358">
        <v>0.0</v>
      </c>
      <c r="E1255" s="358">
        <v>0.0</v>
      </c>
      <c r="F1255" s="358">
        <v>7.0E7</v>
      </c>
      <c r="G1255" s="358">
        <v>0.0</v>
      </c>
      <c r="H1255" s="358">
        <v>7.0E7</v>
      </c>
      <c r="I1255" s="358">
        <v>7.0E7</v>
      </c>
    </row>
    <row r="1256" ht="22.5" customHeight="1">
      <c r="A1256" s="356" t="s">
        <v>3119</v>
      </c>
      <c r="B1256" s="360">
        <v>45441.0</v>
      </c>
      <c r="C1256" s="358">
        <v>6000000.0</v>
      </c>
      <c r="D1256" s="358">
        <v>0.0</v>
      </c>
      <c r="E1256" s="358">
        <v>0.0</v>
      </c>
      <c r="F1256" s="358">
        <v>9.1497E7</v>
      </c>
      <c r="G1256" s="358">
        <v>0.0</v>
      </c>
      <c r="H1256" s="358">
        <v>9.7497E7</v>
      </c>
      <c r="I1256" s="358">
        <v>9.7497E7</v>
      </c>
    </row>
    <row r="1257" ht="22.5" customHeight="1">
      <c r="A1257" s="356" t="s">
        <v>3119</v>
      </c>
      <c r="B1257" s="360">
        <v>45442.0</v>
      </c>
      <c r="C1257" s="358">
        <v>0.0</v>
      </c>
      <c r="D1257" s="358">
        <v>0.0</v>
      </c>
      <c r="E1257" s="358">
        <v>0.0</v>
      </c>
      <c r="F1257" s="358">
        <v>3.9157E7</v>
      </c>
      <c r="G1257" s="358">
        <v>3977000.0</v>
      </c>
      <c r="H1257" s="358">
        <v>3.518E7</v>
      </c>
      <c r="I1257" s="358">
        <v>3.518E7</v>
      </c>
    </row>
    <row r="1258" ht="22.5" customHeight="1">
      <c r="A1258" s="356" t="s">
        <v>3119</v>
      </c>
      <c r="B1258" s="360">
        <v>45443.0</v>
      </c>
      <c r="C1258" s="358">
        <v>0.0</v>
      </c>
      <c r="D1258" s="358">
        <v>1.12615E8</v>
      </c>
      <c r="E1258" s="358">
        <v>1.10063085E8</v>
      </c>
      <c r="F1258" s="358">
        <v>0.0</v>
      </c>
      <c r="G1258" s="358">
        <v>0.0</v>
      </c>
      <c r="H1258" s="358">
        <v>1.12615E8</v>
      </c>
      <c r="I1258" s="358">
        <v>1.10063085E8</v>
      </c>
    </row>
    <row r="1259" ht="22.5" customHeight="1">
      <c r="A1259" s="356" t="s">
        <v>3155</v>
      </c>
      <c r="B1259" s="360">
        <v>45444.0</v>
      </c>
      <c r="C1259" s="358">
        <v>0.0</v>
      </c>
      <c r="D1259" s="358">
        <v>0.0</v>
      </c>
      <c r="E1259" s="358">
        <v>0.0</v>
      </c>
      <c r="F1259" s="358">
        <v>2.866E7</v>
      </c>
      <c r="G1259" s="358">
        <v>0.0</v>
      </c>
      <c r="H1259" s="358">
        <v>2.866E7</v>
      </c>
      <c r="I1259" s="358">
        <v>2.866E7</v>
      </c>
    </row>
    <row r="1260" ht="22.5" customHeight="1">
      <c r="A1260" s="356" t="s">
        <v>3155</v>
      </c>
      <c r="B1260" s="360">
        <v>45445.0</v>
      </c>
      <c r="C1260" s="358">
        <v>1.078E8</v>
      </c>
      <c r="D1260" s="358">
        <v>0.0</v>
      </c>
      <c r="E1260" s="358">
        <v>0.0</v>
      </c>
      <c r="F1260" s="358">
        <v>2280000.0</v>
      </c>
      <c r="G1260" s="358">
        <v>0.0</v>
      </c>
      <c r="H1260" s="358">
        <v>1.1008E8</v>
      </c>
      <c r="I1260" s="358">
        <v>1.1008E8</v>
      </c>
    </row>
    <row r="1261" ht="22.5" customHeight="1">
      <c r="A1261" s="356" t="s">
        <v>3155</v>
      </c>
      <c r="B1261" s="360">
        <v>45446.0</v>
      </c>
      <c r="C1261" s="358">
        <v>0.0</v>
      </c>
      <c r="D1261" s="358">
        <v>1.0118E8</v>
      </c>
      <c r="E1261" s="358">
        <v>9.804342E7</v>
      </c>
      <c r="F1261" s="358">
        <v>0.0</v>
      </c>
      <c r="G1261" s="358">
        <v>0.0</v>
      </c>
      <c r="H1261" s="358">
        <v>1.0118E8</v>
      </c>
      <c r="I1261" s="358">
        <v>9.804342E7</v>
      </c>
    </row>
    <row r="1262" ht="22.5" customHeight="1">
      <c r="A1262" s="356" t="s">
        <v>3155</v>
      </c>
      <c r="B1262" s="360">
        <v>45447.0</v>
      </c>
      <c r="C1262" s="358">
        <v>0.0</v>
      </c>
      <c r="D1262" s="358">
        <v>0.0</v>
      </c>
      <c r="E1262" s="358">
        <v>0.0</v>
      </c>
      <c r="F1262" s="358">
        <v>0.0</v>
      </c>
      <c r="G1262" s="358">
        <v>0.0</v>
      </c>
      <c r="H1262" s="358">
        <v>0.0</v>
      </c>
      <c r="I1262" s="358">
        <v>0.0</v>
      </c>
    </row>
    <row r="1263" ht="22.5" customHeight="1">
      <c r="A1263" s="356" t="s">
        <v>3155</v>
      </c>
      <c r="B1263" s="360">
        <v>45448.0</v>
      </c>
      <c r="C1263" s="358">
        <v>5000000.0</v>
      </c>
      <c r="D1263" s="358">
        <v>0.0</v>
      </c>
      <c r="E1263" s="358">
        <v>0.0</v>
      </c>
      <c r="F1263" s="358">
        <v>0.0</v>
      </c>
      <c r="G1263" s="358">
        <v>0.0</v>
      </c>
      <c r="H1263" s="358">
        <v>5000000.0</v>
      </c>
      <c r="I1263" s="358">
        <v>5000000.0</v>
      </c>
    </row>
    <row r="1264" ht="22.5" customHeight="1">
      <c r="A1264" s="356" t="s">
        <v>3155</v>
      </c>
      <c r="B1264" s="360">
        <v>45449.0</v>
      </c>
      <c r="C1264" s="358">
        <v>5000000.0</v>
      </c>
      <c r="D1264" s="358">
        <v>1.9E7</v>
      </c>
      <c r="E1264" s="358">
        <v>1.8696E7</v>
      </c>
      <c r="F1264" s="358">
        <v>0.0</v>
      </c>
      <c r="G1264" s="358">
        <v>0.0</v>
      </c>
      <c r="H1264" s="358">
        <v>6.2431E7</v>
      </c>
      <c r="I1264" s="358">
        <v>6.2127E7</v>
      </c>
    </row>
    <row r="1265" ht="22.5" customHeight="1">
      <c r="A1265" s="356" t="s">
        <v>3155</v>
      </c>
      <c r="B1265" s="360">
        <v>45450.0</v>
      </c>
      <c r="C1265" s="358">
        <v>8.68E7</v>
      </c>
      <c r="D1265" s="358">
        <v>0.0</v>
      </c>
      <c r="E1265" s="358">
        <v>0.0</v>
      </c>
      <c r="F1265" s="358">
        <v>0.0</v>
      </c>
      <c r="G1265" s="358">
        <v>0.0</v>
      </c>
      <c r="H1265" s="358">
        <v>8.68E7</v>
      </c>
      <c r="I1265" s="358">
        <v>8.68E7</v>
      </c>
    </row>
    <row r="1266" ht="22.5" customHeight="1">
      <c r="A1266" s="356" t="s">
        <v>3155</v>
      </c>
      <c r="B1266" s="360">
        <v>45451.0</v>
      </c>
      <c r="C1266" s="358">
        <v>8000000.0</v>
      </c>
      <c r="D1266" s="358">
        <v>0.0</v>
      </c>
      <c r="E1266" s="358">
        <v>0.0</v>
      </c>
      <c r="F1266" s="358">
        <v>0.0</v>
      </c>
      <c r="G1266" s="358">
        <v>0.0</v>
      </c>
      <c r="H1266" s="358">
        <v>8000000.0</v>
      </c>
      <c r="I1266" s="358">
        <v>8000000.0</v>
      </c>
    </row>
    <row r="1267" ht="22.5" customHeight="1">
      <c r="A1267" s="356" t="s">
        <v>3155</v>
      </c>
      <c r="B1267" s="360">
        <v>45452.0</v>
      </c>
      <c r="C1267" s="358">
        <v>5500000.0</v>
      </c>
      <c r="D1267" s="358">
        <v>1.0E7</v>
      </c>
      <c r="E1267" s="358">
        <v>9840000.0</v>
      </c>
      <c r="F1267" s="358">
        <v>1.0E7</v>
      </c>
      <c r="G1267" s="358">
        <v>0.0</v>
      </c>
      <c r="H1267" s="358">
        <v>2.55E7</v>
      </c>
      <c r="I1267" s="358">
        <v>2.534E7</v>
      </c>
    </row>
    <row r="1268" ht="22.5" customHeight="1">
      <c r="A1268" s="356" t="s">
        <v>3155</v>
      </c>
      <c r="B1268" s="360">
        <v>45453.0</v>
      </c>
      <c r="C1268" s="358">
        <v>0.0</v>
      </c>
      <c r="D1268" s="358">
        <v>1.426905E8</v>
      </c>
      <c r="E1268" s="358">
        <v>1.394115E8</v>
      </c>
      <c r="F1268" s="358">
        <v>0.0</v>
      </c>
      <c r="G1268" s="358">
        <v>0.0</v>
      </c>
      <c r="H1268" s="358">
        <v>1.426905E8</v>
      </c>
      <c r="I1268" s="358">
        <v>1.394115E8</v>
      </c>
    </row>
    <row r="1269" ht="22.5" customHeight="1">
      <c r="A1269" s="356" t="s">
        <v>3155</v>
      </c>
      <c r="B1269" s="360">
        <v>45454.0</v>
      </c>
      <c r="C1269" s="358">
        <v>0.0</v>
      </c>
      <c r="D1269" s="358">
        <v>0.0</v>
      </c>
      <c r="E1269" s="358">
        <v>0.0</v>
      </c>
      <c r="F1269" s="358">
        <v>0.0</v>
      </c>
      <c r="G1269" s="358">
        <v>0.0</v>
      </c>
      <c r="H1269" s="358">
        <v>0.0</v>
      </c>
      <c r="I1269" s="358">
        <v>0.0</v>
      </c>
    </row>
    <row r="1270" ht="22.5" customHeight="1">
      <c r="A1270" s="356" t="s">
        <v>3155</v>
      </c>
      <c r="B1270" s="360">
        <v>45455.0</v>
      </c>
      <c r="C1270" s="358">
        <v>4.8471E7</v>
      </c>
      <c r="D1270" s="358">
        <v>3.0E7</v>
      </c>
      <c r="E1270" s="358">
        <v>2.95168E7</v>
      </c>
      <c r="F1270" s="358">
        <v>4.0E7</v>
      </c>
      <c r="G1270" s="358">
        <v>0.0</v>
      </c>
      <c r="H1270" s="358">
        <v>1.18471E8</v>
      </c>
      <c r="I1270" s="358">
        <v>1.179878E8</v>
      </c>
    </row>
    <row r="1271" ht="22.5" customHeight="1">
      <c r="A1271" s="356" t="s">
        <v>3155</v>
      </c>
      <c r="B1271" s="360">
        <v>45456.0</v>
      </c>
      <c r="C1271" s="358">
        <v>6.45E7</v>
      </c>
      <c r="D1271" s="358">
        <v>0.0</v>
      </c>
      <c r="E1271" s="358">
        <v>0.0</v>
      </c>
      <c r="F1271" s="358">
        <v>3.45E7</v>
      </c>
      <c r="G1271" s="358">
        <v>0.0</v>
      </c>
      <c r="H1271" s="358">
        <v>9.9E7</v>
      </c>
      <c r="I1271" s="358">
        <v>9.9E7</v>
      </c>
    </row>
    <row r="1272" ht="22.5" customHeight="1">
      <c r="A1272" s="356" t="s">
        <v>3155</v>
      </c>
      <c r="B1272" s="360">
        <v>45457.0</v>
      </c>
      <c r="C1272" s="358">
        <v>7060000.0</v>
      </c>
      <c r="D1272" s="358">
        <v>0.0</v>
      </c>
      <c r="E1272" s="358">
        <v>0.0</v>
      </c>
      <c r="F1272" s="358">
        <v>4.9978E7</v>
      </c>
      <c r="G1272" s="358">
        <v>0.0</v>
      </c>
      <c r="H1272" s="358">
        <v>5.7038E7</v>
      </c>
      <c r="I1272" s="358">
        <v>5.7038E7</v>
      </c>
    </row>
    <row r="1273" ht="22.5" customHeight="1">
      <c r="A1273" s="356" t="s">
        <v>3155</v>
      </c>
      <c r="B1273" s="360">
        <v>45458.0</v>
      </c>
      <c r="C1273" s="358">
        <v>2.538745E8</v>
      </c>
      <c r="D1273" s="358">
        <v>0.0</v>
      </c>
      <c r="E1273" s="358">
        <v>0.0</v>
      </c>
      <c r="F1273" s="358">
        <v>7.5E7</v>
      </c>
      <c r="G1273" s="358">
        <v>0.0</v>
      </c>
      <c r="H1273" s="358">
        <v>3.743745E8</v>
      </c>
      <c r="I1273" s="358">
        <v>3.743745E8</v>
      </c>
    </row>
    <row r="1274" ht="22.5" customHeight="1">
      <c r="A1274" s="356" t="s">
        <v>3155</v>
      </c>
      <c r="B1274" s="360">
        <v>45459.0</v>
      </c>
      <c r="C1274" s="358">
        <v>0.0</v>
      </c>
      <c r="D1274" s="358">
        <v>0.0</v>
      </c>
      <c r="E1274" s="358">
        <v>0.0</v>
      </c>
      <c r="F1274" s="358">
        <v>0.0</v>
      </c>
      <c r="G1274" s="358">
        <v>0.0</v>
      </c>
      <c r="H1274" s="358">
        <v>0.0</v>
      </c>
      <c r="I1274" s="358">
        <v>0.0</v>
      </c>
    </row>
    <row r="1275" ht="22.5" customHeight="1">
      <c r="A1275" s="356" t="s">
        <v>3155</v>
      </c>
      <c r="B1275" s="360">
        <v>45460.0</v>
      </c>
      <c r="C1275" s="358">
        <v>2700000.0</v>
      </c>
      <c r="D1275" s="358">
        <v>0.0</v>
      </c>
      <c r="E1275" s="358">
        <v>0.0</v>
      </c>
      <c r="F1275" s="358">
        <v>0.0</v>
      </c>
      <c r="G1275" s="358">
        <v>0.0</v>
      </c>
      <c r="H1275" s="358">
        <v>2700000.0</v>
      </c>
      <c r="I1275" s="358">
        <v>2700000.0</v>
      </c>
    </row>
    <row r="1276" ht="22.5" customHeight="1">
      <c r="A1276" s="356" t="s">
        <v>3155</v>
      </c>
      <c r="B1276" s="360">
        <v>45461.0</v>
      </c>
      <c r="C1276" s="358">
        <v>1.2E8</v>
      </c>
      <c r="D1276" s="358">
        <v>0.0</v>
      </c>
      <c r="E1276" s="358">
        <v>0.0</v>
      </c>
      <c r="F1276" s="358">
        <v>0.0</v>
      </c>
      <c r="G1276" s="358">
        <v>0.0</v>
      </c>
      <c r="H1276" s="358">
        <v>1.2E8</v>
      </c>
      <c r="I1276" s="358">
        <v>1.2E8</v>
      </c>
    </row>
    <row r="1277" ht="22.5" customHeight="1">
      <c r="A1277" s="356" t="s">
        <v>3155</v>
      </c>
      <c r="B1277" s="360">
        <v>45462.0</v>
      </c>
      <c r="C1277" s="358">
        <v>4000000.0</v>
      </c>
      <c r="D1277" s="358">
        <v>0.0</v>
      </c>
      <c r="E1277" s="358">
        <v>0.0</v>
      </c>
      <c r="F1277" s="358">
        <v>0.0</v>
      </c>
      <c r="G1277" s="358">
        <v>0.0</v>
      </c>
      <c r="H1277" s="358">
        <v>4000000.0</v>
      </c>
      <c r="I1277" s="358">
        <v>4000000.0</v>
      </c>
    </row>
    <row r="1278" ht="22.5" customHeight="1">
      <c r="A1278" s="356" t="s">
        <v>3155</v>
      </c>
      <c r="B1278" s="360">
        <v>45463.0</v>
      </c>
      <c r="C1278" s="358">
        <v>1.455E7</v>
      </c>
      <c r="D1278" s="358">
        <v>0.0</v>
      </c>
      <c r="E1278" s="358">
        <v>0.0</v>
      </c>
      <c r="F1278" s="358">
        <v>0.0</v>
      </c>
      <c r="G1278" s="358">
        <v>0.0</v>
      </c>
      <c r="H1278" s="358">
        <v>6.635E7</v>
      </c>
      <c r="I1278" s="358">
        <v>6.635E7</v>
      </c>
    </row>
    <row r="1279" ht="22.5" customHeight="1">
      <c r="A1279" s="356" t="s">
        <v>3155</v>
      </c>
      <c r="B1279" s="360">
        <v>45464.0</v>
      </c>
      <c r="C1279" s="358">
        <v>0.0</v>
      </c>
      <c r="D1279" s="358">
        <v>0.0</v>
      </c>
      <c r="E1279" s="358">
        <v>0.0</v>
      </c>
      <c r="F1279" s="358">
        <v>3.5E7</v>
      </c>
      <c r="G1279" s="358">
        <v>0.0</v>
      </c>
      <c r="H1279" s="358">
        <v>3.5E7</v>
      </c>
      <c r="I1279" s="358">
        <v>3.5E7</v>
      </c>
    </row>
    <row r="1280" ht="22.5" customHeight="1">
      <c r="A1280" s="356" t="s">
        <v>3155</v>
      </c>
      <c r="B1280" s="360">
        <v>45465.0</v>
      </c>
      <c r="C1280" s="358">
        <v>9.6E7</v>
      </c>
      <c r="D1280" s="358">
        <v>0.0</v>
      </c>
      <c r="E1280" s="358">
        <v>0.0</v>
      </c>
      <c r="F1280" s="358">
        <v>6.85E7</v>
      </c>
      <c r="G1280" s="358">
        <v>0.0</v>
      </c>
      <c r="H1280" s="358">
        <v>1.645E8</v>
      </c>
      <c r="I1280" s="358">
        <v>1.645E8</v>
      </c>
    </row>
    <row r="1281" ht="22.5" customHeight="1">
      <c r="A1281" s="356" t="s">
        <v>3155</v>
      </c>
      <c r="B1281" s="360">
        <v>45466.0</v>
      </c>
      <c r="C1281" s="358">
        <v>2.0E7</v>
      </c>
      <c r="D1281" s="358">
        <v>0.0</v>
      </c>
      <c r="E1281" s="358">
        <v>0.0</v>
      </c>
      <c r="F1281" s="358">
        <v>0.0</v>
      </c>
      <c r="G1281" s="358">
        <v>0.0</v>
      </c>
      <c r="H1281" s="358">
        <v>2.0E7</v>
      </c>
      <c r="I1281" s="358">
        <v>2.0E7</v>
      </c>
    </row>
    <row r="1282" ht="22.5" customHeight="1">
      <c r="A1282" s="356" t="s">
        <v>3155</v>
      </c>
      <c r="B1282" s="360">
        <v>45467.0</v>
      </c>
      <c r="C1282" s="358">
        <v>0.0</v>
      </c>
      <c r="D1282" s="358">
        <v>0.0</v>
      </c>
      <c r="E1282" s="358">
        <v>0.0</v>
      </c>
      <c r="F1282" s="358">
        <v>1.272E8</v>
      </c>
      <c r="G1282" s="358">
        <v>0.0</v>
      </c>
      <c r="H1282" s="358">
        <v>1.272E8</v>
      </c>
      <c r="I1282" s="358">
        <v>1.272E8</v>
      </c>
    </row>
    <row r="1283" ht="22.5" customHeight="1">
      <c r="A1283" s="356" t="s">
        <v>3155</v>
      </c>
      <c r="B1283" s="360">
        <v>45468.0</v>
      </c>
      <c r="C1283" s="358">
        <v>5.5255E7</v>
      </c>
      <c r="D1283" s="358">
        <v>0.0</v>
      </c>
      <c r="E1283" s="358">
        <v>0.0</v>
      </c>
      <c r="F1283" s="358">
        <v>500000.0</v>
      </c>
      <c r="G1283" s="358">
        <v>0.0</v>
      </c>
      <c r="H1283" s="358">
        <v>7.0115E7</v>
      </c>
      <c r="I1283" s="358">
        <v>7.0115E7</v>
      </c>
    </row>
    <row r="1284" ht="22.5" customHeight="1">
      <c r="A1284" s="356" t="s">
        <v>3155</v>
      </c>
      <c r="B1284" s="360">
        <v>45469.0</v>
      </c>
      <c r="C1284" s="358">
        <v>3.689E7</v>
      </c>
      <c r="D1284" s="358">
        <v>0.0</v>
      </c>
      <c r="E1284" s="358">
        <v>0.0</v>
      </c>
      <c r="F1284" s="358">
        <v>4.119E7</v>
      </c>
      <c r="G1284" s="358">
        <v>0.0</v>
      </c>
      <c r="H1284" s="358">
        <v>7.808E7</v>
      </c>
      <c r="I1284" s="358">
        <v>7.808E7</v>
      </c>
    </row>
    <row r="1285" ht="22.5" customHeight="1">
      <c r="A1285" s="356" t="s">
        <v>3155</v>
      </c>
      <c r="B1285" s="360">
        <v>45470.0</v>
      </c>
      <c r="C1285" s="358">
        <v>0.0</v>
      </c>
      <c r="D1285" s="358">
        <v>0.0</v>
      </c>
      <c r="E1285" s="358">
        <v>0.0</v>
      </c>
      <c r="F1285" s="358">
        <v>0.0</v>
      </c>
      <c r="G1285" s="358">
        <v>0.0</v>
      </c>
      <c r="H1285" s="358">
        <v>0.0</v>
      </c>
      <c r="I1285" s="358">
        <v>0.0</v>
      </c>
    </row>
    <row r="1286" ht="22.5" customHeight="1">
      <c r="A1286" s="356" t="s">
        <v>3155</v>
      </c>
      <c r="B1286" s="360">
        <v>45471.0</v>
      </c>
      <c r="C1286" s="358">
        <v>5.232E7</v>
      </c>
      <c r="D1286" s="358">
        <v>0.0</v>
      </c>
      <c r="E1286" s="358">
        <v>0.0</v>
      </c>
      <c r="F1286" s="358">
        <v>1.335E7</v>
      </c>
      <c r="G1286" s="358">
        <v>0.0</v>
      </c>
      <c r="H1286" s="358">
        <v>6.567E7</v>
      </c>
      <c r="I1286" s="358">
        <v>6.567E7</v>
      </c>
    </row>
    <row r="1287" ht="22.5" customHeight="1">
      <c r="A1287" s="356" t="s">
        <v>3155</v>
      </c>
      <c r="B1287" s="360">
        <v>45472.0</v>
      </c>
      <c r="C1287" s="358">
        <v>1.835E7</v>
      </c>
      <c r="D1287" s="358">
        <v>1.5E7</v>
      </c>
      <c r="E1287" s="358">
        <v>1.476E7</v>
      </c>
      <c r="F1287" s="358">
        <v>2.0E7</v>
      </c>
      <c r="G1287" s="358">
        <v>0.0</v>
      </c>
      <c r="H1287" s="358">
        <v>5.335E7</v>
      </c>
      <c r="I1287" s="358">
        <v>5.311E7</v>
      </c>
    </row>
    <row r="1288" ht="22.5" customHeight="1">
      <c r="A1288" s="356" t="s">
        <v>3155</v>
      </c>
      <c r="B1288" s="360">
        <v>45473.0</v>
      </c>
      <c r="C1288" s="358">
        <v>5.1E7</v>
      </c>
      <c r="D1288" s="358">
        <v>0.0</v>
      </c>
      <c r="E1288" s="358">
        <v>0.0</v>
      </c>
      <c r="F1288" s="358">
        <v>4.51E7</v>
      </c>
      <c r="G1288" s="358">
        <v>0.0</v>
      </c>
      <c r="H1288" s="358">
        <v>9.61E7</v>
      </c>
      <c r="I1288" s="358">
        <v>9.61E7</v>
      </c>
    </row>
    <row r="1289" ht="22.5" customHeight="1">
      <c r="A1289" s="356" t="s">
        <v>3199</v>
      </c>
      <c r="B1289" s="360">
        <v>45474.0</v>
      </c>
      <c r="C1289" s="358">
        <v>0.0</v>
      </c>
      <c r="D1289" s="358">
        <v>5.58E7</v>
      </c>
      <c r="E1289" s="358">
        <v>5.49072E7</v>
      </c>
      <c r="F1289" s="358">
        <v>0.0</v>
      </c>
      <c r="G1289" s="358">
        <v>0.0</v>
      </c>
      <c r="H1289" s="358">
        <v>5.58E7</v>
      </c>
      <c r="I1289" s="358">
        <v>5.49072E7</v>
      </c>
    </row>
    <row r="1290" ht="22.5" customHeight="1">
      <c r="A1290" s="356" t="s">
        <v>3199</v>
      </c>
      <c r="B1290" s="360">
        <v>45475.0</v>
      </c>
      <c r="C1290" s="358">
        <v>0.0</v>
      </c>
      <c r="D1290" s="358">
        <v>0.0</v>
      </c>
      <c r="E1290" s="358">
        <v>0.0</v>
      </c>
      <c r="F1290" s="358">
        <v>6.2654E7</v>
      </c>
      <c r="G1290" s="358">
        <v>0.0</v>
      </c>
      <c r="H1290" s="358">
        <v>8.2654E7</v>
      </c>
      <c r="I1290" s="358">
        <v>8.2654E7</v>
      </c>
    </row>
    <row r="1291" ht="22.5" customHeight="1">
      <c r="A1291" s="356" t="s">
        <v>3199</v>
      </c>
      <c r="B1291" s="360">
        <v>45476.0</v>
      </c>
      <c r="C1291" s="358">
        <v>5.1E7</v>
      </c>
      <c r="D1291" s="358">
        <v>1.5E7</v>
      </c>
      <c r="E1291" s="358">
        <v>1.491E7</v>
      </c>
      <c r="F1291" s="358">
        <v>2.2E7</v>
      </c>
      <c r="G1291" s="358">
        <v>0.0</v>
      </c>
      <c r="H1291" s="358">
        <v>8.8E7</v>
      </c>
      <c r="I1291" s="358">
        <v>8.791E7</v>
      </c>
    </row>
    <row r="1292" ht="22.5" customHeight="1">
      <c r="A1292" s="356" t="s">
        <v>3199</v>
      </c>
      <c r="B1292" s="360">
        <v>45477.0</v>
      </c>
      <c r="C1292" s="358">
        <v>0.0</v>
      </c>
      <c r="D1292" s="358">
        <v>2.08E7</v>
      </c>
      <c r="E1292" s="358">
        <v>2.04672E7</v>
      </c>
      <c r="F1292" s="358">
        <v>1200000.0</v>
      </c>
      <c r="G1292" s="358">
        <v>0.0</v>
      </c>
      <c r="H1292" s="358">
        <v>2.2E7</v>
      </c>
      <c r="I1292" s="358">
        <v>2.16672E7</v>
      </c>
    </row>
    <row r="1293" ht="22.5" customHeight="1">
      <c r="A1293" s="356" t="s">
        <v>3199</v>
      </c>
      <c r="B1293" s="360">
        <v>45478.0</v>
      </c>
      <c r="C1293" s="358">
        <v>0.0</v>
      </c>
      <c r="D1293" s="358">
        <v>0.0</v>
      </c>
      <c r="E1293" s="358">
        <v>0.0</v>
      </c>
      <c r="F1293" s="358">
        <v>0.0</v>
      </c>
      <c r="G1293" s="358">
        <v>0.0</v>
      </c>
      <c r="H1293" s="358">
        <v>3.7E7</v>
      </c>
      <c r="I1293" s="358">
        <v>3.7E7</v>
      </c>
    </row>
    <row r="1294" ht="22.5" customHeight="1">
      <c r="A1294" s="356" t="s">
        <v>3199</v>
      </c>
      <c r="B1294" s="360">
        <v>45479.0</v>
      </c>
      <c r="C1294" s="358">
        <v>1935000.0</v>
      </c>
      <c r="D1294" s="358">
        <v>1.0E7</v>
      </c>
      <c r="E1294" s="358">
        <v>9840000.0</v>
      </c>
      <c r="F1294" s="358">
        <v>1.10075E8</v>
      </c>
      <c r="G1294" s="358">
        <v>0.0</v>
      </c>
      <c r="H1294" s="358">
        <v>1.2201E8</v>
      </c>
      <c r="I1294" s="358">
        <v>1.2185E8</v>
      </c>
    </row>
    <row r="1295" ht="22.5" customHeight="1">
      <c r="A1295" s="356" t="s">
        <v>3199</v>
      </c>
      <c r="B1295" s="360">
        <v>45480.0</v>
      </c>
      <c r="C1295" s="358">
        <v>0.0</v>
      </c>
      <c r="D1295" s="358">
        <v>6.15375E7</v>
      </c>
      <c r="E1295" s="358">
        <v>5.8357019E7</v>
      </c>
      <c r="F1295" s="358">
        <v>6.9365E7</v>
      </c>
      <c r="G1295" s="358">
        <v>0.0</v>
      </c>
      <c r="H1295" s="358">
        <v>1.309025E8</v>
      </c>
      <c r="I1295" s="358">
        <v>1.27722019E8</v>
      </c>
    </row>
    <row r="1296" ht="22.5" customHeight="1">
      <c r="A1296" s="356" t="s">
        <v>3199</v>
      </c>
      <c r="B1296" s="360">
        <v>45481.0</v>
      </c>
      <c r="C1296" s="358">
        <v>3.355E7</v>
      </c>
      <c r="D1296" s="358">
        <v>0.0</v>
      </c>
      <c r="E1296" s="358">
        <v>0.0</v>
      </c>
      <c r="F1296" s="358">
        <v>6000000.0</v>
      </c>
      <c r="G1296" s="358">
        <v>0.0</v>
      </c>
      <c r="H1296" s="358">
        <v>3.955E7</v>
      </c>
      <c r="I1296" s="358">
        <v>3.955E7</v>
      </c>
    </row>
    <row r="1297" ht="22.5" customHeight="1">
      <c r="A1297" s="356" t="s">
        <v>3199</v>
      </c>
      <c r="B1297" s="360">
        <v>45482.0</v>
      </c>
      <c r="C1297" s="358">
        <v>740000.0</v>
      </c>
      <c r="D1297" s="358">
        <v>2.0E7</v>
      </c>
      <c r="E1297" s="358">
        <v>1.988E7</v>
      </c>
      <c r="F1297" s="358">
        <v>7.64E7</v>
      </c>
      <c r="G1297" s="358">
        <v>0.0</v>
      </c>
      <c r="H1297" s="358">
        <v>9.714E7</v>
      </c>
      <c r="I1297" s="358">
        <v>9.702E7</v>
      </c>
    </row>
    <row r="1298" ht="22.5" customHeight="1">
      <c r="A1298" s="356" t="s">
        <v>3199</v>
      </c>
      <c r="B1298" s="360">
        <v>45483.0</v>
      </c>
      <c r="C1298" s="358">
        <v>1.6E7</v>
      </c>
      <c r="D1298" s="358">
        <v>2.404E7</v>
      </c>
      <c r="E1298" s="358">
        <v>2.387576E7</v>
      </c>
      <c r="F1298" s="358">
        <v>1.414E8</v>
      </c>
      <c r="G1298" s="358">
        <v>0.0</v>
      </c>
      <c r="H1298" s="358">
        <v>1.8144E8</v>
      </c>
      <c r="I1298" s="358">
        <v>1.8127576E8</v>
      </c>
    </row>
    <row r="1299" ht="22.5" customHeight="1">
      <c r="A1299" s="356" t="s">
        <v>3199</v>
      </c>
      <c r="B1299" s="360">
        <v>45484.0</v>
      </c>
      <c r="C1299" s="358">
        <v>1.0E7</v>
      </c>
      <c r="D1299" s="358">
        <v>0.0</v>
      </c>
      <c r="E1299" s="358">
        <v>0.0</v>
      </c>
      <c r="F1299" s="358">
        <v>2.58875E7</v>
      </c>
      <c r="G1299" s="358">
        <v>0.0</v>
      </c>
      <c r="H1299" s="358">
        <v>9.83275E7</v>
      </c>
      <c r="I1299" s="358">
        <v>9.83275E7</v>
      </c>
    </row>
    <row r="1300" ht="22.5" customHeight="1">
      <c r="A1300" s="356" t="s">
        <v>3199</v>
      </c>
      <c r="B1300" s="360">
        <v>45485.0</v>
      </c>
      <c r="C1300" s="358">
        <v>6.0E7</v>
      </c>
      <c r="D1300" s="358">
        <v>6596000.0</v>
      </c>
      <c r="E1300" s="358">
        <v>6474874.0</v>
      </c>
      <c r="F1300" s="358">
        <v>7675000.0</v>
      </c>
      <c r="G1300" s="358">
        <v>0.0</v>
      </c>
      <c r="H1300" s="358">
        <v>7.4271E7</v>
      </c>
      <c r="I1300" s="358">
        <v>7.4149874E7</v>
      </c>
    </row>
    <row r="1301" ht="22.5" customHeight="1">
      <c r="A1301" s="356" t="s">
        <v>3199</v>
      </c>
      <c r="B1301" s="360">
        <v>45486.0</v>
      </c>
      <c r="C1301" s="358">
        <v>5500000.0</v>
      </c>
      <c r="D1301" s="358">
        <v>0.0</v>
      </c>
      <c r="E1301" s="358">
        <v>0.0</v>
      </c>
      <c r="F1301" s="358">
        <v>1.32022E8</v>
      </c>
      <c r="G1301" s="358">
        <v>0.0</v>
      </c>
      <c r="H1301" s="358">
        <v>1.37522E8</v>
      </c>
      <c r="I1301" s="358">
        <v>1.37522E8</v>
      </c>
    </row>
    <row r="1302" ht="22.5" customHeight="1">
      <c r="A1302" s="356" t="s">
        <v>3199</v>
      </c>
      <c r="B1302" s="360">
        <v>45487.0</v>
      </c>
      <c r="C1302" s="358">
        <v>0.0</v>
      </c>
      <c r="D1302" s="358">
        <v>0.0</v>
      </c>
      <c r="E1302" s="358">
        <v>0.0</v>
      </c>
      <c r="F1302" s="358">
        <v>2.7E7</v>
      </c>
      <c r="G1302" s="358">
        <v>0.0</v>
      </c>
      <c r="H1302" s="358">
        <v>2.7E7</v>
      </c>
      <c r="I1302" s="358">
        <v>2.7E7</v>
      </c>
    </row>
    <row r="1303" ht="22.5" customHeight="1">
      <c r="A1303" s="356" t="s">
        <v>3199</v>
      </c>
      <c r="B1303" s="360">
        <v>45488.0</v>
      </c>
      <c r="C1303" s="358">
        <v>7.85E7</v>
      </c>
      <c r="D1303" s="358">
        <v>0.0</v>
      </c>
      <c r="E1303" s="358">
        <v>0.0</v>
      </c>
      <c r="F1303" s="358">
        <v>4308500.0</v>
      </c>
      <c r="G1303" s="358">
        <v>0.0</v>
      </c>
      <c r="H1303" s="358">
        <v>8.28085E7</v>
      </c>
      <c r="I1303" s="358">
        <v>8.28085E7</v>
      </c>
    </row>
    <row r="1304" ht="22.5" customHeight="1">
      <c r="A1304" s="356" t="s">
        <v>3199</v>
      </c>
      <c r="B1304" s="360">
        <v>45489.0</v>
      </c>
      <c r="C1304" s="358">
        <v>1.5642E8</v>
      </c>
      <c r="D1304" s="358">
        <v>2000000.0</v>
      </c>
      <c r="E1304" s="358">
        <v>1968000.0</v>
      </c>
      <c r="F1304" s="358">
        <v>0.0</v>
      </c>
      <c r="G1304" s="358">
        <v>0.0</v>
      </c>
      <c r="H1304" s="358">
        <v>1.5842E8</v>
      </c>
      <c r="I1304" s="358">
        <v>1.58388E8</v>
      </c>
    </row>
    <row r="1305" ht="22.5" customHeight="1">
      <c r="A1305" s="356" t="s">
        <v>3199</v>
      </c>
      <c r="B1305" s="360">
        <v>45490.0</v>
      </c>
      <c r="C1305" s="358">
        <v>7200000.0</v>
      </c>
      <c r="D1305" s="358">
        <v>0.0</v>
      </c>
      <c r="E1305" s="358">
        <v>0.0</v>
      </c>
      <c r="F1305" s="358">
        <v>7.985E7</v>
      </c>
      <c r="G1305" s="358">
        <v>0.0</v>
      </c>
      <c r="H1305" s="358">
        <v>8.705E7</v>
      </c>
      <c r="I1305" s="358">
        <v>8.705E7</v>
      </c>
    </row>
    <row r="1306" ht="22.5" customHeight="1">
      <c r="A1306" s="356" t="s">
        <v>3199</v>
      </c>
      <c r="B1306" s="360">
        <v>45491.0</v>
      </c>
      <c r="C1306" s="358">
        <v>0.0</v>
      </c>
      <c r="D1306" s="358">
        <v>2596000.0</v>
      </c>
      <c r="E1306" s="358">
        <v>2554464.0</v>
      </c>
      <c r="F1306" s="358">
        <v>8000000.0</v>
      </c>
      <c r="G1306" s="358">
        <v>0.0</v>
      </c>
      <c r="H1306" s="358">
        <v>1.0596E7</v>
      </c>
      <c r="I1306" s="358">
        <v>1.0554464E7</v>
      </c>
    </row>
    <row r="1307" ht="22.5" customHeight="1">
      <c r="A1307" s="356" t="s">
        <v>3199</v>
      </c>
      <c r="B1307" s="360">
        <v>45492.0</v>
      </c>
      <c r="C1307" s="358">
        <v>0.0</v>
      </c>
      <c r="D1307" s="358">
        <v>0.0</v>
      </c>
      <c r="E1307" s="358">
        <v>0.0</v>
      </c>
      <c r="F1307" s="358">
        <v>2.41E7</v>
      </c>
      <c r="G1307" s="358">
        <v>0.0</v>
      </c>
      <c r="H1307" s="358">
        <v>2.41E7</v>
      </c>
      <c r="I1307" s="358">
        <v>2.41E7</v>
      </c>
    </row>
    <row r="1308" ht="22.5" customHeight="1">
      <c r="A1308" s="356" t="s">
        <v>3199</v>
      </c>
      <c r="B1308" s="360">
        <v>45493.0</v>
      </c>
      <c r="C1308" s="358">
        <v>1.1E7</v>
      </c>
      <c r="D1308" s="358">
        <v>0.0</v>
      </c>
      <c r="E1308" s="358">
        <v>0.0</v>
      </c>
      <c r="F1308" s="358">
        <v>8860000.0</v>
      </c>
      <c r="G1308" s="358">
        <v>0.0</v>
      </c>
      <c r="H1308" s="358">
        <v>1.986E7</v>
      </c>
      <c r="I1308" s="358">
        <v>1.986E7</v>
      </c>
    </row>
    <row r="1309" ht="22.5" customHeight="1">
      <c r="A1309" s="356" t="s">
        <v>3199</v>
      </c>
      <c r="B1309" s="360">
        <v>45494.0</v>
      </c>
      <c r="C1309" s="358">
        <v>7.3793E7</v>
      </c>
      <c r="D1309" s="358">
        <v>2000000.0</v>
      </c>
      <c r="E1309" s="358">
        <v>1988000.0</v>
      </c>
      <c r="F1309" s="358">
        <v>0.0</v>
      </c>
      <c r="G1309" s="361"/>
      <c r="H1309" s="358">
        <v>7.5793E7</v>
      </c>
      <c r="I1309" s="358">
        <v>7.5781E7</v>
      </c>
    </row>
    <row r="1310" ht="22.5" customHeight="1">
      <c r="A1310" s="356" t="s">
        <v>3199</v>
      </c>
      <c r="B1310" s="360">
        <v>45495.0</v>
      </c>
      <c r="C1310" s="358">
        <v>1.0E7</v>
      </c>
      <c r="D1310" s="358">
        <v>0.0</v>
      </c>
      <c r="E1310" s="358">
        <v>0.0</v>
      </c>
      <c r="F1310" s="358">
        <v>3.5E7</v>
      </c>
      <c r="G1310" s="361"/>
      <c r="H1310" s="358">
        <v>4.5E7</v>
      </c>
      <c r="I1310" s="358">
        <v>4.5E7</v>
      </c>
    </row>
    <row r="1311" ht="22.5" customHeight="1">
      <c r="A1311" s="356" t="s">
        <v>3199</v>
      </c>
      <c r="B1311" s="360">
        <v>45496.0</v>
      </c>
      <c r="C1311" s="358">
        <v>7.55E7</v>
      </c>
      <c r="D1311" s="358">
        <v>0.0</v>
      </c>
      <c r="E1311" s="358">
        <v>0.0</v>
      </c>
      <c r="F1311" s="358">
        <v>7.8095E7</v>
      </c>
      <c r="G1311" s="361"/>
      <c r="H1311" s="358">
        <v>1.53595E8</v>
      </c>
      <c r="I1311" s="358">
        <v>1.53595E8</v>
      </c>
    </row>
    <row r="1312" ht="22.5" customHeight="1">
      <c r="A1312" s="356" t="s">
        <v>3199</v>
      </c>
      <c r="B1312" s="360">
        <v>45497.0</v>
      </c>
      <c r="C1312" s="358">
        <v>1.82429751E8</v>
      </c>
      <c r="D1312" s="358">
        <v>0.0</v>
      </c>
      <c r="E1312" s="358">
        <v>0.0</v>
      </c>
      <c r="F1312" s="358">
        <v>2.416E7</v>
      </c>
      <c r="G1312" s="361"/>
      <c r="H1312" s="358">
        <v>2.41239751E8</v>
      </c>
      <c r="I1312" s="358">
        <v>2.41239751E8</v>
      </c>
    </row>
    <row r="1313" ht="22.5" customHeight="1">
      <c r="A1313" s="356" t="s">
        <v>3199</v>
      </c>
      <c r="B1313" s="360">
        <v>45498.0</v>
      </c>
      <c r="C1313" s="358">
        <v>0.0</v>
      </c>
      <c r="D1313" s="358">
        <v>0.0</v>
      </c>
      <c r="E1313" s="358">
        <v>0.0</v>
      </c>
      <c r="F1313" s="358">
        <v>5000000.0</v>
      </c>
      <c r="G1313" s="361"/>
      <c r="H1313" s="358">
        <v>5000000.0</v>
      </c>
      <c r="I1313" s="358">
        <v>5000000.0</v>
      </c>
    </row>
    <row r="1314" ht="22.5" customHeight="1">
      <c r="A1314" s="356" t="s">
        <v>3199</v>
      </c>
      <c r="B1314" s="360">
        <v>45499.0</v>
      </c>
      <c r="C1314" s="358">
        <v>5.0E7</v>
      </c>
      <c r="D1314" s="358">
        <v>2000000.0</v>
      </c>
      <c r="E1314" s="358">
        <v>1968000.0</v>
      </c>
      <c r="F1314" s="358">
        <v>6.0E7</v>
      </c>
      <c r="G1314" s="361"/>
      <c r="H1314" s="358">
        <v>1.12E8</v>
      </c>
      <c r="I1314" s="358">
        <v>1.11968E8</v>
      </c>
    </row>
    <row r="1315" ht="22.5" customHeight="1">
      <c r="A1315" s="356" t="s">
        <v>3199</v>
      </c>
      <c r="B1315" s="360">
        <v>45500.0</v>
      </c>
      <c r="C1315" s="358">
        <v>1.61957E8</v>
      </c>
      <c r="D1315" s="358">
        <v>2.0E7</v>
      </c>
      <c r="E1315" s="358">
        <v>1.968E7</v>
      </c>
      <c r="F1315" s="358">
        <v>7.52E7</v>
      </c>
      <c r="G1315" s="361"/>
      <c r="H1315" s="358">
        <v>2.57157E8</v>
      </c>
      <c r="I1315" s="358">
        <v>2.56837E8</v>
      </c>
    </row>
    <row r="1316" ht="22.5" customHeight="1">
      <c r="A1316" s="356" t="s">
        <v>3199</v>
      </c>
      <c r="B1316" s="360">
        <v>45501.0</v>
      </c>
      <c r="C1316" s="358">
        <v>4.275E7</v>
      </c>
      <c r="D1316" s="358">
        <v>9.6623E7</v>
      </c>
      <c r="E1316" s="358">
        <v>9.4539E7</v>
      </c>
      <c r="F1316" s="358">
        <v>6.8825E7</v>
      </c>
      <c r="G1316" s="361"/>
      <c r="H1316" s="358">
        <v>2.08198E8</v>
      </c>
      <c r="I1316" s="358">
        <v>2.06114E8</v>
      </c>
    </row>
    <row r="1317" ht="22.5" customHeight="1">
      <c r="A1317" s="356" t="s">
        <v>3199</v>
      </c>
      <c r="B1317" s="360">
        <v>45502.0</v>
      </c>
      <c r="C1317" s="358">
        <v>0.0</v>
      </c>
      <c r="D1317" s="358">
        <v>0.0</v>
      </c>
      <c r="E1317" s="358">
        <v>0.0</v>
      </c>
      <c r="F1317" s="358">
        <v>1.15383751E8</v>
      </c>
      <c r="G1317" s="361"/>
      <c r="H1317" s="358">
        <v>1.15383751E8</v>
      </c>
      <c r="I1317" s="358">
        <v>1.15383751E8</v>
      </c>
    </row>
    <row r="1318" ht="22.5" customHeight="1">
      <c r="A1318" s="356" t="s">
        <v>3199</v>
      </c>
      <c r="B1318" s="360">
        <v>45503.0</v>
      </c>
      <c r="C1318" s="358">
        <v>2.7233E7</v>
      </c>
      <c r="D1318" s="358">
        <v>3.0E8</v>
      </c>
      <c r="E1318" s="358">
        <v>2.91435E8</v>
      </c>
      <c r="F1318" s="358">
        <v>7.0E7</v>
      </c>
      <c r="G1318" s="361"/>
      <c r="H1318" s="358">
        <v>4.57233E8</v>
      </c>
      <c r="I1318" s="358">
        <v>4.48668E8</v>
      </c>
    </row>
    <row r="1319" ht="22.5" customHeight="1">
      <c r="A1319" s="356" t="s">
        <v>3199</v>
      </c>
      <c r="B1319" s="360">
        <v>45504.0</v>
      </c>
      <c r="C1319" s="358">
        <v>1.03E7</v>
      </c>
      <c r="D1319" s="358">
        <v>8200000.0</v>
      </c>
      <c r="E1319" s="358">
        <v>8049000.0</v>
      </c>
      <c r="F1319" s="358">
        <v>3.5E7</v>
      </c>
      <c r="G1319" s="361"/>
      <c r="H1319" s="358">
        <v>5.35E7</v>
      </c>
      <c r="I1319" s="358">
        <v>5.3349E7</v>
      </c>
    </row>
    <row r="1320" ht="22.5" customHeight="1">
      <c r="A1320" s="356" t="s">
        <v>92</v>
      </c>
      <c r="B1320" s="360">
        <v>45505.0</v>
      </c>
      <c r="C1320" s="358">
        <v>7551250.0</v>
      </c>
      <c r="D1320" s="358">
        <v>3.0E7</v>
      </c>
      <c r="E1320" s="358">
        <v>2.952E7</v>
      </c>
      <c r="F1320" s="358">
        <v>2250000.0</v>
      </c>
      <c r="G1320" s="358">
        <v>0.0</v>
      </c>
      <c r="H1320" s="358">
        <v>3.980125E7</v>
      </c>
      <c r="I1320" s="358">
        <v>3.932125E7</v>
      </c>
    </row>
    <row r="1321" ht="22.5" customHeight="1">
      <c r="A1321" s="356" t="s">
        <v>92</v>
      </c>
      <c r="B1321" s="360">
        <v>45506.0</v>
      </c>
      <c r="C1321" s="358">
        <v>6.6278751E7</v>
      </c>
      <c r="D1321" s="358">
        <v>0.0</v>
      </c>
      <c r="E1321" s="358">
        <v>0.0</v>
      </c>
      <c r="F1321" s="358">
        <v>7.275E7</v>
      </c>
      <c r="G1321" s="358">
        <v>0.0</v>
      </c>
      <c r="H1321" s="358">
        <v>1.39028751E8</v>
      </c>
      <c r="I1321" s="358">
        <v>1.39028751E8</v>
      </c>
    </row>
    <row r="1322" ht="22.5" customHeight="1">
      <c r="A1322" s="356" t="s">
        <v>92</v>
      </c>
      <c r="B1322" s="360">
        <v>45507.0</v>
      </c>
      <c r="C1322" s="358">
        <v>1.0E7</v>
      </c>
      <c r="D1322" s="358">
        <v>2.95E7</v>
      </c>
      <c r="E1322" s="358">
        <v>2.9137E7</v>
      </c>
      <c r="F1322" s="358">
        <v>1.025E8</v>
      </c>
      <c r="G1322" s="358">
        <v>0.0</v>
      </c>
      <c r="H1322" s="358">
        <v>1.42E8</v>
      </c>
      <c r="I1322" s="358">
        <v>1.41637E8</v>
      </c>
    </row>
    <row r="1323" ht="22.5" customHeight="1">
      <c r="A1323" s="356" t="s">
        <v>92</v>
      </c>
      <c r="B1323" s="360">
        <v>45508.0</v>
      </c>
      <c r="C1323" s="358">
        <v>4080000.0</v>
      </c>
      <c r="D1323" s="358">
        <v>9894000.0</v>
      </c>
      <c r="E1323" s="358">
        <v>9841296.0</v>
      </c>
      <c r="F1323" s="358">
        <v>1000000.0</v>
      </c>
      <c r="G1323" s="358">
        <v>0.0</v>
      </c>
      <c r="H1323" s="358">
        <v>1.4974E7</v>
      </c>
      <c r="I1323" s="358">
        <v>1.4921296E7</v>
      </c>
    </row>
    <row r="1324" ht="22.5" customHeight="1">
      <c r="A1324" s="356" t="s">
        <v>92</v>
      </c>
      <c r="B1324" s="360">
        <v>45509.0</v>
      </c>
      <c r="C1324" s="358">
        <v>4.6E7</v>
      </c>
      <c r="D1324" s="358">
        <v>3.708E7</v>
      </c>
      <c r="E1324" s="358">
        <v>3.683772E7</v>
      </c>
      <c r="F1324" s="358">
        <v>2800000.0</v>
      </c>
      <c r="G1324" s="358">
        <v>0.0</v>
      </c>
      <c r="H1324" s="358">
        <v>9.54E7</v>
      </c>
      <c r="I1324" s="358">
        <v>9.515772E7</v>
      </c>
    </row>
    <row r="1325" ht="22.5" customHeight="1">
      <c r="A1325" s="356" t="s">
        <v>92</v>
      </c>
      <c r="B1325" s="360">
        <v>45510.0</v>
      </c>
      <c r="C1325" s="358">
        <v>0.0</v>
      </c>
      <c r="D1325" s="358">
        <v>0.0</v>
      </c>
      <c r="E1325" s="358">
        <v>0.0</v>
      </c>
      <c r="F1325" s="358">
        <v>0.0</v>
      </c>
      <c r="G1325" s="358">
        <v>0.0</v>
      </c>
      <c r="H1325" s="358">
        <v>0.0</v>
      </c>
      <c r="I1325" s="358">
        <v>0.0</v>
      </c>
    </row>
    <row r="1326" ht="22.5" customHeight="1">
      <c r="A1326" s="356" t="s">
        <v>92</v>
      </c>
      <c r="B1326" s="360">
        <v>45511.0</v>
      </c>
      <c r="C1326" s="358">
        <v>0.0</v>
      </c>
      <c r="D1326" s="358">
        <v>0.0</v>
      </c>
      <c r="E1326" s="358">
        <v>0.0</v>
      </c>
      <c r="F1326" s="358">
        <v>0.0</v>
      </c>
      <c r="G1326" s="358">
        <v>0.0</v>
      </c>
      <c r="H1326" s="358">
        <v>0.0</v>
      </c>
      <c r="I1326" s="358">
        <v>0.0</v>
      </c>
    </row>
    <row r="1327" ht="22.5" customHeight="1">
      <c r="A1327" s="356" t="s">
        <v>92</v>
      </c>
      <c r="B1327" s="360">
        <v>45512.0</v>
      </c>
      <c r="C1327" s="358">
        <v>5.5E7</v>
      </c>
      <c r="D1327" s="358">
        <v>0.0</v>
      </c>
      <c r="E1327" s="358">
        <v>0.0</v>
      </c>
      <c r="F1327" s="358">
        <v>5.4935E7</v>
      </c>
      <c r="G1327" s="358">
        <v>0.0</v>
      </c>
      <c r="H1327" s="358">
        <v>1.23735E8</v>
      </c>
      <c r="I1327" s="358">
        <v>1.23735E8</v>
      </c>
    </row>
    <row r="1328" ht="22.5" customHeight="1">
      <c r="A1328" s="356" t="s">
        <v>92</v>
      </c>
      <c r="B1328" s="360">
        <v>45513.0</v>
      </c>
      <c r="C1328" s="358">
        <v>0.0</v>
      </c>
      <c r="D1328" s="358">
        <v>0.0</v>
      </c>
      <c r="E1328" s="358">
        <v>0.0</v>
      </c>
      <c r="F1328" s="358">
        <v>4.0E7</v>
      </c>
      <c r="G1328" s="358">
        <v>0.0</v>
      </c>
      <c r="H1328" s="358">
        <v>4.0E7</v>
      </c>
      <c r="I1328" s="358">
        <v>4.0E7</v>
      </c>
    </row>
    <row r="1329" ht="22.5" customHeight="1">
      <c r="A1329" s="356" t="s">
        <v>92</v>
      </c>
      <c r="B1329" s="360">
        <v>45514.0</v>
      </c>
      <c r="C1329" s="358">
        <v>4.33E7</v>
      </c>
      <c r="D1329" s="358">
        <v>4.9E7</v>
      </c>
      <c r="E1329" s="358">
        <v>4.8216E7</v>
      </c>
      <c r="F1329" s="358">
        <v>4441000.0</v>
      </c>
      <c r="G1329" s="358">
        <v>0.0</v>
      </c>
      <c r="H1329" s="358">
        <v>1.49871E8</v>
      </c>
      <c r="I1329" s="358">
        <v>1.49087E8</v>
      </c>
    </row>
    <row r="1330" ht="22.5" customHeight="1">
      <c r="A1330" s="356" t="s">
        <v>92</v>
      </c>
      <c r="B1330" s="360">
        <v>45515.0</v>
      </c>
      <c r="C1330" s="358">
        <v>0.0</v>
      </c>
      <c r="D1330" s="358">
        <v>0.0</v>
      </c>
      <c r="E1330" s="358">
        <v>0.0</v>
      </c>
      <c r="F1330" s="358">
        <v>1.833E7</v>
      </c>
      <c r="G1330" s="358">
        <v>0.0</v>
      </c>
      <c r="H1330" s="358">
        <v>1.833E7</v>
      </c>
      <c r="I1330" s="358">
        <v>1.833E7</v>
      </c>
    </row>
    <row r="1331" ht="22.5" customHeight="1">
      <c r="A1331" s="356" t="s">
        <v>92</v>
      </c>
      <c r="B1331" s="360">
        <v>45516.0</v>
      </c>
      <c r="C1331" s="358">
        <v>6.7919E7</v>
      </c>
      <c r="D1331" s="358">
        <v>1.512E7</v>
      </c>
      <c r="E1331" s="358">
        <v>1.487808E7</v>
      </c>
      <c r="F1331" s="358">
        <v>1.0E7</v>
      </c>
      <c r="G1331" s="358">
        <v>0.0</v>
      </c>
      <c r="H1331" s="358">
        <v>1.34409E8</v>
      </c>
      <c r="I1331" s="358">
        <v>1.3416708E8</v>
      </c>
    </row>
    <row r="1332" ht="22.5" customHeight="1">
      <c r="A1332" s="356" t="s">
        <v>92</v>
      </c>
      <c r="B1332" s="360">
        <v>45517.0</v>
      </c>
      <c r="C1332" s="358">
        <v>0.0</v>
      </c>
      <c r="D1332" s="358">
        <v>1.39E8</v>
      </c>
      <c r="E1332" s="358">
        <v>1.35426E8</v>
      </c>
      <c r="F1332" s="358">
        <v>7.051E7</v>
      </c>
      <c r="G1332" s="358">
        <v>0.0</v>
      </c>
      <c r="H1332" s="358">
        <v>2.0951E8</v>
      </c>
      <c r="I1332" s="358">
        <v>2.05936E8</v>
      </c>
    </row>
    <row r="1333" ht="22.5" customHeight="1">
      <c r="A1333" s="356" t="s">
        <v>92</v>
      </c>
      <c r="B1333" s="360">
        <v>45518.0</v>
      </c>
      <c r="C1333" s="358">
        <v>0.0</v>
      </c>
      <c r="D1333" s="358">
        <v>0.0</v>
      </c>
      <c r="E1333" s="358">
        <v>0.0</v>
      </c>
      <c r="F1333" s="358">
        <v>7.46425E7</v>
      </c>
      <c r="G1333" s="358">
        <v>0.0</v>
      </c>
      <c r="H1333" s="358">
        <v>7.46425E7</v>
      </c>
      <c r="I1333" s="358">
        <v>7.46425E7</v>
      </c>
    </row>
    <row r="1334" ht="22.5" customHeight="1">
      <c r="A1334" s="356" t="s">
        <v>92</v>
      </c>
      <c r="B1334" s="360">
        <v>45519.0</v>
      </c>
      <c r="C1334" s="358">
        <v>1800000.0</v>
      </c>
      <c r="D1334" s="358">
        <v>4.0025E7</v>
      </c>
      <c r="E1334" s="358">
        <v>3.93846E7</v>
      </c>
      <c r="F1334" s="358">
        <v>0.0</v>
      </c>
      <c r="G1334" s="358">
        <v>0.0</v>
      </c>
      <c r="H1334" s="358">
        <v>7.7105E7</v>
      </c>
      <c r="I1334" s="358">
        <v>7.64646E7</v>
      </c>
    </row>
    <row r="1335" ht="22.5" customHeight="1">
      <c r="A1335" s="356" t="s">
        <v>92</v>
      </c>
      <c r="B1335" s="360">
        <v>45520.0</v>
      </c>
      <c r="C1335" s="358">
        <v>0.0</v>
      </c>
      <c r="D1335" s="358">
        <v>3.0E7</v>
      </c>
      <c r="E1335" s="358">
        <v>2.952E7</v>
      </c>
      <c r="F1335" s="358">
        <v>4.525E7</v>
      </c>
      <c r="G1335" s="358">
        <v>0.0</v>
      </c>
      <c r="H1335" s="358">
        <v>7.525E7</v>
      </c>
      <c r="I1335" s="358">
        <v>7.477E7</v>
      </c>
    </row>
    <row r="1336" ht="22.5" customHeight="1">
      <c r="A1336" s="356" t="s">
        <v>92</v>
      </c>
      <c r="B1336" s="360">
        <v>45521.0</v>
      </c>
      <c r="C1336" s="358">
        <v>2750000.0</v>
      </c>
      <c r="D1336" s="358">
        <v>1.806E7</v>
      </c>
      <c r="E1336" s="358">
        <v>1.774E7</v>
      </c>
      <c r="F1336" s="358">
        <v>1.00562E8</v>
      </c>
      <c r="G1336" s="358">
        <v>0.0</v>
      </c>
      <c r="H1336" s="358">
        <v>1.21372E8</v>
      </c>
      <c r="I1336" s="358">
        <v>1.21052E8</v>
      </c>
    </row>
    <row r="1337" ht="22.5" customHeight="1">
      <c r="A1337" s="356" t="s">
        <v>92</v>
      </c>
      <c r="B1337" s="360">
        <v>45522.0</v>
      </c>
      <c r="C1337" s="358">
        <v>2.04E7</v>
      </c>
      <c r="D1337" s="358">
        <v>0.0</v>
      </c>
      <c r="E1337" s="358">
        <v>0.0</v>
      </c>
      <c r="F1337" s="358">
        <v>0.0</v>
      </c>
      <c r="G1337" s="358">
        <v>0.0</v>
      </c>
      <c r="H1337" s="358">
        <v>2.04E7</v>
      </c>
      <c r="I1337" s="358">
        <v>2.04E7</v>
      </c>
    </row>
    <row r="1338" ht="22.5" customHeight="1">
      <c r="A1338" s="356" t="s">
        <v>92</v>
      </c>
      <c r="B1338" s="360">
        <v>45523.0</v>
      </c>
      <c r="C1338" s="358">
        <v>2.12728E7</v>
      </c>
      <c r="D1338" s="358">
        <v>0.0</v>
      </c>
      <c r="E1338" s="358">
        <v>0.0</v>
      </c>
      <c r="F1338" s="358">
        <v>0.0</v>
      </c>
      <c r="G1338" s="358">
        <v>0.0</v>
      </c>
      <c r="H1338" s="358">
        <v>2.12728E7</v>
      </c>
      <c r="I1338" s="358">
        <v>2.12728E7</v>
      </c>
    </row>
    <row r="1339" ht="22.5" customHeight="1">
      <c r="A1339" s="356" t="s">
        <v>92</v>
      </c>
      <c r="B1339" s="360">
        <v>45524.0</v>
      </c>
      <c r="C1339" s="358">
        <v>3.0E7</v>
      </c>
      <c r="D1339" s="358">
        <v>1.01216E8</v>
      </c>
      <c r="E1339" s="358">
        <v>9.9459E7</v>
      </c>
      <c r="F1339" s="358">
        <v>0.0</v>
      </c>
      <c r="G1339" s="358">
        <v>0.0</v>
      </c>
      <c r="H1339" s="358">
        <v>1.31216E8</v>
      </c>
      <c r="I1339" s="358">
        <v>1.29459E8</v>
      </c>
    </row>
    <row r="1340" ht="22.5" customHeight="1">
      <c r="A1340" s="356" t="s">
        <v>92</v>
      </c>
      <c r="B1340" s="360">
        <v>45525.0</v>
      </c>
      <c r="C1340" s="358">
        <v>0.0</v>
      </c>
      <c r="D1340" s="358">
        <v>0.0</v>
      </c>
      <c r="E1340" s="358">
        <v>0.0</v>
      </c>
      <c r="F1340" s="358">
        <v>6375000.0</v>
      </c>
      <c r="G1340" s="358">
        <v>0.0</v>
      </c>
      <c r="H1340" s="358">
        <v>1.6375E7</v>
      </c>
      <c r="I1340" s="358">
        <v>1.6375E7</v>
      </c>
    </row>
    <row r="1341" ht="22.5" customHeight="1">
      <c r="A1341" s="356" t="s">
        <v>92</v>
      </c>
      <c r="B1341" s="360">
        <v>45526.0</v>
      </c>
      <c r="C1341" s="358">
        <v>7.1825E7</v>
      </c>
      <c r="D1341" s="358">
        <v>0.0</v>
      </c>
      <c r="E1341" s="358">
        <v>0.0</v>
      </c>
      <c r="F1341" s="358">
        <v>0.0</v>
      </c>
      <c r="G1341" s="358">
        <v>0.0</v>
      </c>
      <c r="H1341" s="358">
        <v>7.1825E7</v>
      </c>
      <c r="I1341" s="358">
        <v>7.1825E7</v>
      </c>
    </row>
    <row r="1342" ht="22.5" customHeight="1">
      <c r="A1342" s="356" t="s">
        <v>92</v>
      </c>
      <c r="B1342" s="360">
        <v>45527.0</v>
      </c>
      <c r="C1342" s="358">
        <v>1.41E7</v>
      </c>
      <c r="D1342" s="358">
        <v>8000000.0</v>
      </c>
      <c r="E1342" s="358">
        <v>7872000.0</v>
      </c>
      <c r="F1342" s="358">
        <v>3.0E7</v>
      </c>
      <c r="G1342" s="358">
        <v>0.0</v>
      </c>
      <c r="H1342" s="358">
        <v>5.21E7</v>
      </c>
      <c r="I1342" s="358">
        <v>5.1972E7</v>
      </c>
    </row>
    <row r="1343" ht="22.5" customHeight="1">
      <c r="A1343" s="356" t="s">
        <v>92</v>
      </c>
      <c r="B1343" s="360">
        <v>45528.0</v>
      </c>
      <c r="C1343" s="358">
        <v>1.54625E7</v>
      </c>
      <c r="D1343" s="358">
        <v>2.7415E7</v>
      </c>
      <c r="E1343" s="358">
        <v>2.697636E7</v>
      </c>
      <c r="F1343" s="358">
        <v>0.0</v>
      </c>
      <c r="G1343" s="358">
        <v>0.0</v>
      </c>
      <c r="H1343" s="358">
        <v>4.28775E7</v>
      </c>
      <c r="I1343" s="358">
        <v>4.243886E7</v>
      </c>
    </row>
    <row r="1344" ht="22.5" customHeight="1">
      <c r="A1344" s="356" t="s">
        <v>92</v>
      </c>
      <c r="B1344" s="360">
        <v>45529.0</v>
      </c>
      <c r="C1344" s="358">
        <v>0.0</v>
      </c>
      <c r="D1344" s="358">
        <v>7615000.0</v>
      </c>
      <c r="E1344" s="358">
        <v>7594000.0</v>
      </c>
      <c r="F1344" s="358">
        <v>8675000.0</v>
      </c>
      <c r="G1344" s="358">
        <v>0.0</v>
      </c>
      <c r="H1344" s="358">
        <v>1.629E7</v>
      </c>
      <c r="I1344" s="358">
        <v>1.6269E7</v>
      </c>
    </row>
    <row r="1345" ht="22.5" customHeight="1">
      <c r="A1345" s="356" t="s">
        <v>92</v>
      </c>
      <c r="B1345" s="360">
        <v>45530.0</v>
      </c>
      <c r="C1345" s="358">
        <v>2.9E7</v>
      </c>
      <c r="D1345" s="358">
        <v>0.0</v>
      </c>
      <c r="E1345" s="358">
        <v>0.0</v>
      </c>
      <c r="F1345" s="358">
        <v>0.0</v>
      </c>
      <c r="G1345" s="358">
        <v>0.0</v>
      </c>
      <c r="H1345" s="358">
        <v>2.9E7</v>
      </c>
      <c r="I1345" s="358">
        <v>2.9E7</v>
      </c>
    </row>
    <row r="1346" ht="22.5" customHeight="1">
      <c r="A1346" s="356" t="s">
        <v>92</v>
      </c>
      <c r="B1346" s="360">
        <v>45531.0</v>
      </c>
      <c r="C1346" s="358">
        <v>5000000.0</v>
      </c>
      <c r="D1346" s="358">
        <v>0.0</v>
      </c>
      <c r="E1346" s="358">
        <v>0.0</v>
      </c>
      <c r="F1346" s="358">
        <v>2.7E7</v>
      </c>
      <c r="G1346" s="358">
        <v>0.0</v>
      </c>
      <c r="H1346" s="358">
        <v>3.2E7</v>
      </c>
      <c r="I1346" s="358">
        <v>3.2E7</v>
      </c>
    </row>
    <row r="1347" ht="22.5" customHeight="1">
      <c r="A1347" s="356" t="s">
        <v>92</v>
      </c>
      <c r="B1347" s="360">
        <v>45532.0</v>
      </c>
      <c r="C1347" s="358">
        <v>0.0</v>
      </c>
      <c r="D1347" s="358">
        <v>0.0</v>
      </c>
      <c r="E1347" s="358">
        <v>0.0</v>
      </c>
      <c r="F1347" s="358">
        <v>0.0</v>
      </c>
      <c r="G1347" s="358">
        <v>0.0</v>
      </c>
      <c r="H1347" s="358">
        <v>0.0</v>
      </c>
      <c r="I1347" s="358">
        <v>0.0</v>
      </c>
    </row>
    <row r="1348" ht="22.5" customHeight="1">
      <c r="A1348" s="356" t="s">
        <v>92</v>
      </c>
      <c r="B1348" s="360">
        <v>45533.0</v>
      </c>
      <c r="C1348" s="358">
        <v>0.0</v>
      </c>
      <c r="D1348" s="358">
        <v>0.0</v>
      </c>
      <c r="E1348" s="358">
        <v>0.0</v>
      </c>
      <c r="F1348" s="358">
        <v>5.0E7</v>
      </c>
      <c r="G1348" s="358">
        <v>0.0</v>
      </c>
      <c r="H1348" s="358">
        <v>5.0E7</v>
      </c>
      <c r="I1348" s="358">
        <v>5.0E7</v>
      </c>
    </row>
    <row r="1349" ht="22.5" customHeight="1">
      <c r="A1349" s="356" t="s">
        <v>92</v>
      </c>
      <c r="B1349" s="360">
        <v>45534.0</v>
      </c>
      <c r="C1349" s="358">
        <v>8460000.0</v>
      </c>
      <c r="D1349" s="358">
        <v>8850000.0</v>
      </c>
      <c r="E1349" s="358">
        <v>0.0</v>
      </c>
      <c r="F1349" s="358">
        <v>7.5E7</v>
      </c>
      <c r="G1349" s="358">
        <v>0.0</v>
      </c>
      <c r="H1349" s="358">
        <v>9.231E7</v>
      </c>
      <c r="I1349" s="358">
        <v>8.346E7</v>
      </c>
    </row>
    <row r="1350" ht="22.5" customHeight="1">
      <c r="A1350" s="356" t="s">
        <v>92</v>
      </c>
      <c r="B1350" s="360">
        <v>45535.0</v>
      </c>
      <c r="C1350" s="358">
        <v>0.0</v>
      </c>
      <c r="D1350" s="358">
        <v>0.0</v>
      </c>
      <c r="E1350" s="358">
        <v>0.0</v>
      </c>
      <c r="F1350" s="358">
        <v>5.961E7</v>
      </c>
      <c r="G1350" s="358">
        <v>0.0</v>
      </c>
      <c r="H1350" s="358">
        <v>5.961E7</v>
      </c>
      <c r="I1350" s="358">
        <v>5.961E7</v>
      </c>
    </row>
    <row r="1351" ht="22.5" customHeight="1">
      <c r="A1351" s="356" t="s">
        <v>3226</v>
      </c>
      <c r="B1351" s="360">
        <v>45536.0</v>
      </c>
      <c r="C1351" s="358">
        <v>5000000.0</v>
      </c>
      <c r="D1351" s="358">
        <v>4.9E7</v>
      </c>
      <c r="E1351" s="358">
        <v>4.8216E7</v>
      </c>
      <c r="F1351" s="358">
        <v>0.0</v>
      </c>
      <c r="G1351" s="358">
        <v>0.0</v>
      </c>
      <c r="H1351" s="358">
        <v>5.4E7</v>
      </c>
      <c r="I1351" s="358">
        <v>5.3216E7</v>
      </c>
    </row>
    <row r="1352" ht="22.5" customHeight="1">
      <c r="A1352" s="356" t="s">
        <v>3226</v>
      </c>
      <c r="B1352" s="360">
        <v>45537.0</v>
      </c>
      <c r="C1352" s="358">
        <v>0.0</v>
      </c>
      <c r="D1352" s="358">
        <v>0.0</v>
      </c>
      <c r="E1352" s="358">
        <v>0.0</v>
      </c>
      <c r="F1352" s="358">
        <v>0.0</v>
      </c>
      <c r="G1352" s="358">
        <v>0.0</v>
      </c>
      <c r="H1352" s="358">
        <v>0.0</v>
      </c>
      <c r="I1352" s="358">
        <v>0.0</v>
      </c>
    </row>
    <row r="1353" ht="22.5" customHeight="1">
      <c r="A1353" s="356" t="s">
        <v>3226</v>
      </c>
      <c r="B1353" s="360">
        <v>45538.0</v>
      </c>
      <c r="C1353" s="358">
        <v>6.63285E7</v>
      </c>
      <c r="D1353" s="358">
        <v>0.0</v>
      </c>
      <c r="E1353" s="358">
        <v>0.0</v>
      </c>
      <c r="F1353" s="358">
        <v>1.0806E8</v>
      </c>
      <c r="G1353" s="358">
        <v>0.0</v>
      </c>
      <c r="H1353" s="358">
        <v>1.743885E8</v>
      </c>
      <c r="I1353" s="358">
        <v>1.743885E8</v>
      </c>
    </row>
    <row r="1354" ht="22.5" customHeight="1">
      <c r="A1354" s="356" t="s">
        <v>3226</v>
      </c>
      <c r="B1354" s="360">
        <v>45539.0</v>
      </c>
      <c r="C1354" s="358">
        <v>0.0</v>
      </c>
      <c r="D1354" s="358">
        <v>0.0</v>
      </c>
      <c r="E1354" s="358">
        <v>0.0</v>
      </c>
      <c r="F1354" s="358">
        <v>0.0</v>
      </c>
      <c r="G1354" s="358">
        <v>0.0</v>
      </c>
      <c r="H1354" s="358">
        <v>0.0</v>
      </c>
      <c r="I1354" s="358">
        <v>0.0</v>
      </c>
    </row>
    <row r="1355" ht="22.5" customHeight="1">
      <c r="A1355" s="356" t="s">
        <v>3226</v>
      </c>
      <c r="B1355" s="360">
        <v>45540.0</v>
      </c>
      <c r="C1355" s="358">
        <v>0.0</v>
      </c>
      <c r="D1355" s="358">
        <v>6.0E7</v>
      </c>
      <c r="E1355" s="358">
        <v>5.8751E7</v>
      </c>
      <c r="F1355" s="358">
        <v>4.3695E7</v>
      </c>
      <c r="G1355" s="358">
        <v>0.0</v>
      </c>
      <c r="H1355" s="358">
        <v>1.03695E8</v>
      </c>
      <c r="I1355" s="358">
        <v>1.02446E8</v>
      </c>
    </row>
    <row r="1356" ht="22.5" customHeight="1">
      <c r="A1356" s="356" t="s">
        <v>3226</v>
      </c>
      <c r="B1356" s="360">
        <v>45541.0</v>
      </c>
      <c r="C1356" s="358">
        <v>4.0E7</v>
      </c>
      <c r="D1356" s="358">
        <v>3.67E7</v>
      </c>
      <c r="E1356" s="358">
        <v>3.61128E7</v>
      </c>
      <c r="F1356" s="358">
        <v>3.29725E7</v>
      </c>
      <c r="G1356" s="358">
        <v>0.0</v>
      </c>
      <c r="H1356" s="358">
        <v>1.096725E8</v>
      </c>
      <c r="I1356" s="358">
        <v>1.090853E8</v>
      </c>
    </row>
    <row r="1357" ht="22.5" customHeight="1">
      <c r="A1357" s="356" t="s">
        <v>3226</v>
      </c>
      <c r="B1357" s="360">
        <v>45542.0</v>
      </c>
      <c r="C1357" s="358">
        <v>5500000.0</v>
      </c>
      <c r="D1357" s="358">
        <v>5.95425E7</v>
      </c>
      <c r="E1357" s="358">
        <v>5.8470735E7</v>
      </c>
      <c r="F1357" s="358">
        <v>6.0959E7</v>
      </c>
      <c r="G1357" s="358">
        <v>0.0</v>
      </c>
      <c r="H1357" s="358">
        <v>1.260015E8</v>
      </c>
      <c r="I1357" s="358">
        <v>1.24929735E8</v>
      </c>
    </row>
    <row r="1358" ht="22.5" customHeight="1">
      <c r="A1358" s="356" t="s">
        <v>3226</v>
      </c>
      <c r="B1358" s="360">
        <v>45543.0</v>
      </c>
      <c r="C1358" s="358">
        <v>0.0</v>
      </c>
      <c r="D1358" s="358">
        <v>0.0</v>
      </c>
      <c r="E1358" s="358">
        <v>0.0</v>
      </c>
      <c r="F1358" s="358">
        <v>0.0</v>
      </c>
      <c r="G1358" s="358">
        <v>0.0</v>
      </c>
      <c r="H1358" s="358">
        <v>0.0</v>
      </c>
      <c r="I1358" s="358">
        <v>0.0</v>
      </c>
    </row>
    <row r="1359" ht="22.5" customHeight="1">
      <c r="A1359" s="356" t="s">
        <v>3226</v>
      </c>
      <c r="B1359" s="360">
        <v>45544.0</v>
      </c>
      <c r="C1359" s="358">
        <v>5300000.0</v>
      </c>
      <c r="D1359" s="358">
        <v>8.0E7</v>
      </c>
      <c r="E1359" s="358">
        <v>7.86E7</v>
      </c>
      <c r="F1359" s="358">
        <v>2.5E7</v>
      </c>
      <c r="G1359" s="358">
        <v>0.0</v>
      </c>
      <c r="H1359" s="358">
        <v>1.103E8</v>
      </c>
      <c r="I1359" s="358">
        <v>1.089E8</v>
      </c>
    </row>
    <row r="1360" ht="22.5" customHeight="1">
      <c r="A1360" s="356" t="s">
        <v>3226</v>
      </c>
      <c r="B1360" s="360">
        <v>45545.0</v>
      </c>
      <c r="C1360" s="358">
        <v>0.0</v>
      </c>
      <c r="D1360" s="358">
        <v>0.0</v>
      </c>
      <c r="E1360" s="358">
        <v>0.0</v>
      </c>
      <c r="F1360" s="358">
        <v>0.0</v>
      </c>
      <c r="G1360" s="358">
        <v>0.0</v>
      </c>
      <c r="H1360" s="358">
        <v>0.0</v>
      </c>
      <c r="I1360" s="358">
        <v>0.0</v>
      </c>
    </row>
    <row r="1361" ht="22.5" customHeight="1">
      <c r="A1361" s="356" t="s">
        <v>3226</v>
      </c>
      <c r="B1361" s="360">
        <v>45546.0</v>
      </c>
      <c r="C1361" s="358">
        <v>2.6851E7</v>
      </c>
      <c r="D1361" s="358">
        <v>0.0</v>
      </c>
      <c r="E1361" s="358">
        <v>0.0</v>
      </c>
      <c r="F1361" s="358">
        <v>0.0</v>
      </c>
      <c r="G1361" s="358">
        <v>0.0</v>
      </c>
      <c r="H1361" s="358">
        <v>2.6851E7</v>
      </c>
      <c r="I1361" s="358">
        <v>2.6851E7</v>
      </c>
    </row>
    <row r="1362" ht="22.5" customHeight="1">
      <c r="A1362" s="356" t="s">
        <v>3226</v>
      </c>
      <c r="B1362" s="360">
        <v>45547.0</v>
      </c>
      <c r="C1362" s="358">
        <v>0.0</v>
      </c>
      <c r="D1362" s="358">
        <v>0.0</v>
      </c>
      <c r="E1362" s="358">
        <v>0.0</v>
      </c>
      <c r="F1362" s="358">
        <v>2.6216E7</v>
      </c>
      <c r="G1362" s="358">
        <v>0.0</v>
      </c>
      <c r="H1362" s="358">
        <v>2.6216E7</v>
      </c>
      <c r="I1362" s="358">
        <v>2.6216E7</v>
      </c>
    </row>
    <row r="1363" ht="22.5" customHeight="1">
      <c r="A1363" s="356" t="s">
        <v>3226</v>
      </c>
      <c r="B1363" s="360">
        <v>45548.0</v>
      </c>
      <c r="C1363" s="358">
        <v>0.0</v>
      </c>
      <c r="D1363" s="358">
        <v>0.0</v>
      </c>
      <c r="E1363" s="358">
        <v>0.0</v>
      </c>
      <c r="F1363" s="358">
        <v>0.0</v>
      </c>
      <c r="G1363" s="358">
        <v>0.0</v>
      </c>
      <c r="H1363" s="358">
        <v>0.0</v>
      </c>
      <c r="I1363" s="358">
        <v>0.0</v>
      </c>
    </row>
    <row r="1364" ht="22.5" customHeight="1">
      <c r="A1364" s="356" t="s">
        <v>3226</v>
      </c>
      <c r="B1364" s="360">
        <v>45549.0</v>
      </c>
      <c r="C1364" s="358">
        <v>0.0</v>
      </c>
      <c r="D1364" s="358">
        <v>0.0</v>
      </c>
      <c r="E1364" s="358">
        <v>0.0</v>
      </c>
      <c r="F1364" s="358">
        <v>0.0</v>
      </c>
      <c r="G1364" s="358">
        <v>0.0</v>
      </c>
      <c r="H1364" s="358">
        <v>0.0</v>
      </c>
      <c r="I1364" s="358">
        <v>0.0</v>
      </c>
    </row>
    <row r="1365" ht="22.5" customHeight="1">
      <c r="A1365" s="356" t="s">
        <v>3226</v>
      </c>
      <c r="B1365" s="360">
        <v>45550.0</v>
      </c>
      <c r="C1365" s="358">
        <v>3000000.0</v>
      </c>
      <c r="D1365" s="358">
        <v>0.0</v>
      </c>
      <c r="E1365" s="358">
        <v>0.0</v>
      </c>
      <c r="F1365" s="358">
        <v>4.0625E7</v>
      </c>
      <c r="G1365" s="358">
        <v>0.0</v>
      </c>
      <c r="H1365" s="358">
        <v>4.3625E7</v>
      </c>
      <c r="I1365" s="358">
        <v>4.3625E7</v>
      </c>
    </row>
    <row r="1366" ht="22.5" customHeight="1">
      <c r="A1366" s="356" t="s">
        <v>3226</v>
      </c>
      <c r="B1366" s="360">
        <v>45551.0</v>
      </c>
      <c r="C1366" s="358">
        <v>0.0</v>
      </c>
      <c r="D1366" s="358">
        <v>0.0</v>
      </c>
      <c r="E1366" s="358">
        <v>0.0</v>
      </c>
      <c r="F1366" s="358">
        <v>7000000.0</v>
      </c>
      <c r="G1366" s="358">
        <v>0.0</v>
      </c>
      <c r="H1366" s="358">
        <v>7000000.0</v>
      </c>
      <c r="I1366" s="358">
        <v>7000000.0</v>
      </c>
    </row>
    <row r="1367" ht="22.5" customHeight="1">
      <c r="A1367" s="356" t="s">
        <v>3226</v>
      </c>
      <c r="B1367" s="360">
        <v>45552.0</v>
      </c>
      <c r="C1367" s="358">
        <v>0.0</v>
      </c>
      <c r="D1367" s="358">
        <v>0.0</v>
      </c>
      <c r="E1367" s="358">
        <v>0.0</v>
      </c>
      <c r="F1367" s="358">
        <v>0.0</v>
      </c>
      <c r="G1367" s="358">
        <v>0.0</v>
      </c>
      <c r="H1367" s="358">
        <v>0.0</v>
      </c>
      <c r="I1367" s="358">
        <v>0.0</v>
      </c>
    </row>
    <row r="1368" ht="22.5" customHeight="1">
      <c r="A1368" s="356" t="s">
        <v>3226</v>
      </c>
      <c r="B1368" s="360">
        <v>45553.0</v>
      </c>
      <c r="C1368" s="358">
        <v>0.0</v>
      </c>
      <c r="D1368" s="358">
        <v>1.52E8</v>
      </c>
      <c r="E1368" s="358">
        <v>1.47955E8</v>
      </c>
      <c r="F1368" s="358">
        <v>1.12E7</v>
      </c>
      <c r="G1368" s="358">
        <v>0.0</v>
      </c>
      <c r="H1368" s="358">
        <v>1.632E8</v>
      </c>
      <c r="I1368" s="358">
        <v>1.59155E8</v>
      </c>
    </row>
    <row r="1369" ht="22.5" customHeight="1">
      <c r="A1369" s="356" t="s">
        <v>3226</v>
      </c>
      <c r="B1369" s="360">
        <v>45554.0</v>
      </c>
      <c r="C1369" s="358">
        <v>0.0</v>
      </c>
      <c r="D1369" s="358">
        <v>0.0</v>
      </c>
      <c r="E1369" s="358">
        <v>0.0</v>
      </c>
      <c r="F1369" s="358">
        <v>7841000.0</v>
      </c>
      <c r="G1369" s="358">
        <v>0.0</v>
      </c>
      <c r="H1369" s="358">
        <v>2.3841E7</v>
      </c>
      <c r="I1369" s="358">
        <v>2.3841E7</v>
      </c>
    </row>
    <row r="1370" ht="22.5" customHeight="1">
      <c r="A1370" s="356" t="s">
        <v>3226</v>
      </c>
      <c r="B1370" s="360">
        <v>45555.0</v>
      </c>
      <c r="C1370" s="358">
        <v>0.0</v>
      </c>
      <c r="D1370" s="358">
        <v>0.0</v>
      </c>
      <c r="E1370" s="358">
        <v>0.0</v>
      </c>
      <c r="F1370" s="358">
        <v>0.0</v>
      </c>
      <c r="G1370" s="358">
        <v>0.0</v>
      </c>
      <c r="H1370" s="358">
        <v>0.0</v>
      </c>
      <c r="I1370" s="358">
        <v>0.0</v>
      </c>
    </row>
    <row r="1371" ht="22.5" customHeight="1">
      <c r="A1371" s="356" t="s">
        <v>3226</v>
      </c>
      <c r="B1371" s="360">
        <v>45556.0</v>
      </c>
      <c r="C1371" s="358">
        <v>2268000.0</v>
      </c>
      <c r="D1371" s="358">
        <v>4.0E7</v>
      </c>
      <c r="E1371" s="358">
        <v>3.936E7</v>
      </c>
      <c r="F1371" s="358">
        <v>7315000.0</v>
      </c>
      <c r="G1371" s="358">
        <v>0.0</v>
      </c>
      <c r="H1371" s="358">
        <v>4.9583E7</v>
      </c>
      <c r="I1371" s="358">
        <v>4.8943E7</v>
      </c>
    </row>
    <row r="1372" ht="22.5" customHeight="1">
      <c r="A1372" s="356" t="s">
        <v>3226</v>
      </c>
      <c r="B1372" s="360">
        <v>45557.0</v>
      </c>
      <c r="C1372" s="358">
        <v>0.0</v>
      </c>
      <c r="D1372" s="358">
        <v>0.0</v>
      </c>
      <c r="E1372" s="358">
        <v>0.0</v>
      </c>
      <c r="F1372" s="358">
        <v>6.5438E7</v>
      </c>
      <c r="G1372" s="358">
        <v>0.0</v>
      </c>
      <c r="H1372" s="358">
        <v>6.5438E7</v>
      </c>
      <c r="I1372" s="358">
        <v>6.5438E7</v>
      </c>
    </row>
    <row r="1373" ht="22.5" customHeight="1">
      <c r="A1373" s="356" t="s">
        <v>3226</v>
      </c>
      <c r="B1373" s="360">
        <v>45558.0</v>
      </c>
      <c r="C1373" s="358">
        <v>1.7E7</v>
      </c>
      <c r="D1373" s="358">
        <v>1.59135E8</v>
      </c>
      <c r="E1373" s="358">
        <v>1.55757E8</v>
      </c>
      <c r="F1373" s="358">
        <v>7.1187E7</v>
      </c>
      <c r="G1373" s="358">
        <v>0.0</v>
      </c>
      <c r="H1373" s="358">
        <v>2.47322E8</v>
      </c>
      <c r="I1373" s="358">
        <v>2.43944E8</v>
      </c>
    </row>
    <row r="1374" ht="22.5" customHeight="1">
      <c r="A1374" s="356" t="s">
        <v>3226</v>
      </c>
      <c r="B1374" s="360">
        <v>45559.0</v>
      </c>
      <c r="C1374" s="358">
        <v>1.1E8</v>
      </c>
      <c r="D1374" s="358">
        <v>1.39634E8</v>
      </c>
      <c r="E1374" s="358">
        <v>1.37151E8</v>
      </c>
      <c r="F1374" s="358">
        <v>8000000.0</v>
      </c>
      <c r="G1374" s="358">
        <v>0.0</v>
      </c>
      <c r="H1374" s="358">
        <v>2.57634E8</v>
      </c>
      <c r="I1374" s="358">
        <v>2.55151E8</v>
      </c>
    </row>
    <row r="1375" ht="22.5" customHeight="1">
      <c r="A1375" s="356" t="s">
        <v>3226</v>
      </c>
      <c r="B1375" s="360">
        <v>45560.0</v>
      </c>
      <c r="C1375" s="358">
        <v>0.0</v>
      </c>
      <c r="D1375" s="358">
        <v>0.0</v>
      </c>
      <c r="E1375" s="358">
        <v>0.0</v>
      </c>
      <c r="F1375" s="358">
        <v>1.298E8</v>
      </c>
      <c r="G1375" s="358">
        <v>0.0</v>
      </c>
      <c r="H1375" s="358">
        <v>1.298E8</v>
      </c>
      <c r="I1375" s="358">
        <v>1.298E8</v>
      </c>
    </row>
    <row r="1376" ht="22.5" customHeight="1">
      <c r="A1376" s="356" t="s">
        <v>3226</v>
      </c>
      <c r="B1376" s="360">
        <v>45561.0</v>
      </c>
      <c r="C1376" s="358">
        <v>5095000.0</v>
      </c>
      <c r="D1376" s="358">
        <v>8713000.0</v>
      </c>
      <c r="E1376" s="358">
        <v>8573592.0</v>
      </c>
      <c r="F1376" s="358">
        <v>0.0</v>
      </c>
      <c r="G1376" s="358">
        <v>0.0</v>
      </c>
      <c r="H1376" s="358">
        <v>1.3808E7</v>
      </c>
      <c r="I1376" s="358">
        <v>1.3668592E7</v>
      </c>
    </row>
    <row r="1377" ht="22.5" customHeight="1">
      <c r="A1377" s="356" t="s">
        <v>3226</v>
      </c>
      <c r="B1377" s="360">
        <v>45562.0</v>
      </c>
      <c r="C1377" s="358">
        <v>1.663E7</v>
      </c>
      <c r="D1377" s="358">
        <v>0.0</v>
      </c>
      <c r="E1377" s="358">
        <v>0.0</v>
      </c>
      <c r="F1377" s="358">
        <v>1.451E8</v>
      </c>
      <c r="G1377" s="358">
        <v>0.0</v>
      </c>
      <c r="H1377" s="358">
        <v>1.6173E8</v>
      </c>
      <c r="I1377" s="358">
        <v>1.6173E8</v>
      </c>
    </row>
    <row r="1378" ht="22.5" customHeight="1">
      <c r="A1378" s="356" t="s">
        <v>3226</v>
      </c>
      <c r="B1378" s="360">
        <v>45563.0</v>
      </c>
      <c r="C1378" s="358">
        <v>3.56E7</v>
      </c>
      <c r="D1378" s="358">
        <v>6.11135E7</v>
      </c>
      <c r="E1378" s="358">
        <v>5.9619863E7</v>
      </c>
      <c r="F1378" s="358">
        <v>6418000.0</v>
      </c>
      <c r="G1378" s="358">
        <v>0.0</v>
      </c>
      <c r="H1378" s="358">
        <v>1.031315E8</v>
      </c>
      <c r="I1378" s="358">
        <v>1.01637863E8</v>
      </c>
    </row>
    <row r="1379" ht="22.5" customHeight="1">
      <c r="A1379" s="356" t="s">
        <v>3226</v>
      </c>
      <c r="B1379" s="360">
        <v>45564.0</v>
      </c>
      <c r="C1379" s="358">
        <v>1.4E7</v>
      </c>
      <c r="D1379" s="358">
        <v>0.0</v>
      </c>
      <c r="E1379" s="358">
        <v>0.0</v>
      </c>
      <c r="F1379" s="358">
        <v>1.24995E7</v>
      </c>
      <c r="G1379" s="358">
        <v>0.0</v>
      </c>
      <c r="H1379" s="358">
        <v>2.64995E7</v>
      </c>
      <c r="I1379" s="358">
        <v>2.64995E7</v>
      </c>
    </row>
    <row r="1380" ht="22.5" customHeight="1">
      <c r="A1380" s="356" t="s">
        <v>3226</v>
      </c>
      <c r="B1380" s="360">
        <v>45565.0</v>
      </c>
      <c r="C1380" s="358">
        <v>0.0</v>
      </c>
      <c r="D1380" s="358">
        <v>0.0</v>
      </c>
      <c r="E1380" s="358">
        <v>0.0</v>
      </c>
      <c r="F1380" s="358">
        <v>5.8525E7</v>
      </c>
      <c r="G1380" s="358">
        <v>0.0</v>
      </c>
      <c r="H1380" s="358">
        <v>5.8525E7</v>
      </c>
      <c r="I1380" s="358">
        <v>5.8525E7</v>
      </c>
    </row>
    <row r="1381" ht="22.5" customHeight="1">
      <c r="A1381" s="356" t="s">
        <v>3228</v>
      </c>
      <c r="B1381" s="360">
        <v>45566.0</v>
      </c>
      <c r="C1381" s="358"/>
      <c r="D1381" s="361"/>
      <c r="E1381" s="361"/>
      <c r="F1381" s="361"/>
      <c r="G1381" s="361"/>
      <c r="H1381" s="358">
        <v>0.0</v>
      </c>
      <c r="I1381" s="358">
        <v>0.0</v>
      </c>
    </row>
    <row r="1382" ht="22.5" customHeight="1">
      <c r="A1382" s="356" t="s">
        <v>3228</v>
      </c>
      <c r="B1382" s="360">
        <v>45567.0</v>
      </c>
      <c r="C1382" s="358"/>
      <c r="D1382" s="361"/>
      <c r="E1382" s="361"/>
      <c r="F1382" s="361"/>
      <c r="G1382" s="361"/>
      <c r="H1382" s="358">
        <v>0.0</v>
      </c>
      <c r="I1382" s="358">
        <v>0.0</v>
      </c>
    </row>
    <row r="1383" ht="22.5" customHeight="1">
      <c r="A1383" s="356" t="s">
        <v>3228</v>
      </c>
      <c r="B1383" s="360">
        <v>45568.0</v>
      </c>
      <c r="C1383" s="358"/>
      <c r="D1383" s="361"/>
      <c r="E1383" s="361"/>
      <c r="F1383" s="361"/>
      <c r="G1383" s="361"/>
      <c r="H1383" s="358">
        <v>0.0</v>
      </c>
      <c r="I1383" s="358">
        <v>0.0</v>
      </c>
    </row>
    <row r="1384" ht="22.5" customHeight="1">
      <c r="A1384" s="356" t="s">
        <v>3228</v>
      </c>
      <c r="B1384" s="360">
        <v>45569.0</v>
      </c>
      <c r="C1384" s="358"/>
      <c r="D1384" s="361"/>
      <c r="E1384" s="361"/>
      <c r="F1384" s="361"/>
      <c r="G1384" s="361"/>
      <c r="H1384" s="358">
        <v>0.0</v>
      </c>
      <c r="I1384" s="358">
        <v>0.0</v>
      </c>
    </row>
    <row r="1385" ht="22.5" customHeight="1">
      <c r="A1385" s="356" t="s">
        <v>3228</v>
      </c>
      <c r="B1385" s="360">
        <v>45570.0</v>
      </c>
      <c r="C1385" s="358"/>
      <c r="D1385" s="361"/>
      <c r="E1385" s="361"/>
      <c r="F1385" s="361"/>
      <c r="G1385" s="361"/>
      <c r="H1385" s="358">
        <v>0.0</v>
      </c>
      <c r="I1385" s="358">
        <v>0.0</v>
      </c>
    </row>
    <row r="1386" ht="22.5" customHeight="1">
      <c r="A1386" s="356" t="s">
        <v>3228</v>
      </c>
      <c r="B1386" s="360">
        <v>45571.0</v>
      </c>
      <c r="C1386" s="358"/>
      <c r="D1386" s="361"/>
      <c r="E1386" s="361"/>
      <c r="F1386" s="361"/>
      <c r="G1386" s="361"/>
      <c r="H1386" s="358">
        <v>0.0</v>
      </c>
      <c r="I1386" s="358">
        <v>0.0</v>
      </c>
    </row>
    <row r="1387" ht="22.5" customHeight="1">
      <c r="A1387" s="356" t="s">
        <v>3228</v>
      </c>
      <c r="B1387" s="360">
        <v>45572.0</v>
      </c>
      <c r="C1387" s="358"/>
      <c r="D1387" s="361"/>
      <c r="E1387" s="361"/>
      <c r="F1387" s="361"/>
      <c r="G1387" s="361"/>
      <c r="H1387" s="358">
        <v>0.0</v>
      </c>
      <c r="I1387" s="358">
        <v>0.0</v>
      </c>
    </row>
    <row r="1388" ht="22.5" customHeight="1">
      <c r="A1388" s="356" t="s">
        <v>3228</v>
      </c>
      <c r="B1388" s="360">
        <v>45573.0</v>
      </c>
      <c r="C1388" s="358"/>
      <c r="D1388" s="361"/>
      <c r="E1388" s="361"/>
      <c r="F1388" s="361"/>
      <c r="G1388" s="361"/>
      <c r="H1388" s="358">
        <v>0.0</v>
      </c>
      <c r="I1388" s="358">
        <v>0.0</v>
      </c>
    </row>
    <row r="1389" ht="22.5" customHeight="1">
      <c r="A1389" s="356" t="s">
        <v>3228</v>
      </c>
      <c r="B1389" s="360">
        <v>45574.0</v>
      </c>
      <c r="C1389" s="358"/>
      <c r="D1389" s="361"/>
      <c r="E1389" s="361"/>
      <c r="F1389" s="361"/>
      <c r="G1389" s="361"/>
      <c r="H1389" s="358">
        <v>0.0</v>
      </c>
      <c r="I1389" s="358">
        <v>0.0</v>
      </c>
    </row>
    <row r="1390" ht="22.5" customHeight="1">
      <c r="A1390" s="356" t="s">
        <v>3228</v>
      </c>
      <c r="B1390" s="360">
        <v>45575.0</v>
      </c>
      <c r="C1390" s="358"/>
      <c r="D1390" s="361"/>
      <c r="E1390" s="361"/>
      <c r="F1390" s="361"/>
      <c r="G1390" s="361"/>
      <c r="H1390" s="358">
        <v>0.0</v>
      </c>
      <c r="I1390" s="358">
        <v>0.0</v>
      </c>
    </row>
    <row r="1391" ht="22.5" customHeight="1">
      <c r="A1391" s="356" t="s">
        <v>3228</v>
      </c>
      <c r="B1391" s="360">
        <v>45576.0</v>
      </c>
      <c r="C1391" s="358"/>
      <c r="D1391" s="361"/>
      <c r="E1391" s="361"/>
      <c r="F1391" s="361"/>
      <c r="G1391" s="361"/>
      <c r="H1391" s="358">
        <v>0.0</v>
      </c>
      <c r="I1391" s="358">
        <v>0.0</v>
      </c>
    </row>
    <row r="1392" ht="22.5" customHeight="1">
      <c r="A1392" s="356" t="s">
        <v>3228</v>
      </c>
      <c r="B1392" s="360">
        <v>45577.0</v>
      </c>
      <c r="C1392" s="358"/>
      <c r="D1392" s="361"/>
      <c r="E1392" s="361"/>
      <c r="F1392" s="361"/>
      <c r="G1392" s="361"/>
      <c r="H1392" s="358">
        <v>0.0</v>
      </c>
      <c r="I1392" s="358">
        <v>0.0</v>
      </c>
    </row>
    <row r="1393" ht="22.5" customHeight="1">
      <c r="A1393" s="356" t="s">
        <v>3228</v>
      </c>
      <c r="B1393" s="360">
        <v>45578.0</v>
      </c>
      <c r="C1393" s="358"/>
      <c r="D1393" s="361"/>
      <c r="E1393" s="361"/>
      <c r="F1393" s="361"/>
      <c r="G1393" s="361"/>
      <c r="H1393" s="358">
        <v>0.0</v>
      </c>
      <c r="I1393" s="358">
        <v>0.0</v>
      </c>
    </row>
    <row r="1394" ht="22.5" customHeight="1">
      <c r="A1394" s="356" t="s">
        <v>3228</v>
      </c>
      <c r="B1394" s="360">
        <v>45579.0</v>
      </c>
      <c r="C1394" s="358"/>
      <c r="D1394" s="361"/>
      <c r="E1394" s="361"/>
      <c r="F1394" s="361"/>
      <c r="G1394" s="361"/>
      <c r="H1394" s="358">
        <v>0.0</v>
      </c>
      <c r="I1394" s="358">
        <v>0.0</v>
      </c>
    </row>
    <row r="1395" ht="22.5" customHeight="1">
      <c r="A1395" s="356" t="s">
        <v>3228</v>
      </c>
      <c r="B1395" s="360">
        <v>45580.0</v>
      </c>
      <c r="C1395" s="358"/>
      <c r="D1395" s="361"/>
      <c r="E1395" s="361"/>
      <c r="F1395" s="361"/>
      <c r="G1395" s="361"/>
      <c r="H1395" s="358">
        <v>0.0</v>
      </c>
      <c r="I1395" s="358">
        <v>0.0</v>
      </c>
    </row>
    <row r="1396" ht="22.5" customHeight="1">
      <c r="A1396" s="356" t="s">
        <v>3228</v>
      </c>
      <c r="B1396" s="360">
        <v>45581.0</v>
      </c>
      <c r="C1396" s="358"/>
      <c r="D1396" s="361"/>
      <c r="E1396" s="361"/>
      <c r="F1396" s="361"/>
      <c r="G1396" s="361"/>
      <c r="H1396" s="358">
        <v>0.0</v>
      </c>
      <c r="I1396" s="358">
        <v>0.0</v>
      </c>
    </row>
    <row r="1397" ht="22.5" customHeight="1">
      <c r="A1397" s="356" t="s">
        <v>3228</v>
      </c>
      <c r="B1397" s="360">
        <v>45582.0</v>
      </c>
      <c r="C1397" s="358"/>
      <c r="D1397" s="361"/>
      <c r="E1397" s="361"/>
      <c r="F1397" s="361"/>
      <c r="G1397" s="361"/>
      <c r="H1397" s="358">
        <v>0.0</v>
      </c>
      <c r="I1397" s="358">
        <v>0.0</v>
      </c>
    </row>
    <row r="1398" ht="22.5" customHeight="1">
      <c r="A1398" s="356" t="s">
        <v>3228</v>
      </c>
      <c r="B1398" s="360">
        <v>45583.0</v>
      </c>
      <c r="C1398" s="358"/>
      <c r="D1398" s="361"/>
      <c r="E1398" s="361"/>
      <c r="F1398" s="361"/>
      <c r="G1398" s="361"/>
      <c r="H1398" s="358">
        <v>0.0</v>
      </c>
      <c r="I1398" s="358">
        <v>0.0</v>
      </c>
    </row>
    <row r="1399" ht="22.5" customHeight="1">
      <c r="A1399" s="356" t="s">
        <v>3228</v>
      </c>
      <c r="B1399" s="360">
        <v>45584.0</v>
      </c>
      <c r="C1399" s="358"/>
      <c r="D1399" s="361"/>
      <c r="E1399" s="361"/>
      <c r="F1399" s="361"/>
      <c r="G1399" s="361"/>
      <c r="H1399" s="358">
        <v>0.0</v>
      </c>
      <c r="I1399" s="358">
        <v>0.0</v>
      </c>
    </row>
    <row r="1400" ht="22.5" customHeight="1">
      <c r="A1400" s="356" t="s">
        <v>3228</v>
      </c>
      <c r="B1400" s="360">
        <v>45585.0</v>
      </c>
      <c r="C1400" s="358"/>
      <c r="D1400" s="361"/>
      <c r="E1400" s="361"/>
      <c r="F1400" s="361"/>
      <c r="G1400" s="361"/>
      <c r="H1400" s="358">
        <v>0.0</v>
      </c>
      <c r="I1400" s="358">
        <v>0.0</v>
      </c>
    </row>
    <row r="1401" ht="22.5" customHeight="1">
      <c r="A1401" s="356" t="s">
        <v>3228</v>
      </c>
      <c r="B1401" s="360">
        <v>45586.0</v>
      </c>
      <c r="C1401" s="358"/>
      <c r="D1401" s="361"/>
      <c r="E1401" s="361"/>
      <c r="F1401" s="361"/>
      <c r="G1401" s="361"/>
      <c r="H1401" s="358">
        <v>0.0</v>
      </c>
      <c r="I1401" s="358">
        <v>0.0</v>
      </c>
    </row>
    <row r="1402" ht="22.5" customHeight="1">
      <c r="A1402" s="356" t="s">
        <v>3228</v>
      </c>
      <c r="B1402" s="360">
        <v>45587.0</v>
      </c>
      <c r="C1402" s="358"/>
      <c r="D1402" s="361"/>
      <c r="E1402" s="361"/>
      <c r="F1402" s="361"/>
      <c r="G1402" s="361"/>
      <c r="H1402" s="358">
        <v>0.0</v>
      </c>
      <c r="I1402" s="358">
        <v>0.0</v>
      </c>
    </row>
    <row r="1403" ht="22.5" customHeight="1">
      <c r="A1403" s="356" t="s">
        <v>3228</v>
      </c>
      <c r="B1403" s="360">
        <v>45588.0</v>
      </c>
      <c r="C1403" s="358"/>
      <c r="D1403" s="361"/>
      <c r="E1403" s="361"/>
      <c r="F1403" s="361"/>
      <c r="G1403" s="361"/>
      <c r="H1403" s="358">
        <v>0.0</v>
      </c>
      <c r="I1403" s="358">
        <v>0.0</v>
      </c>
    </row>
    <row r="1404" ht="22.5" customHeight="1">
      <c r="A1404" s="356" t="s">
        <v>3228</v>
      </c>
      <c r="B1404" s="360">
        <v>45589.0</v>
      </c>
      <c r="C1404" s="358"/>
      <c r="D1404" s="361"/>
      <c r="E1404" s="361"/>
      <c r="F1404" s="361"/>
      <c r="G1404" s="361"/>
      <c r="H1404" s="358">
        <v>0.0</v>
      </c>
      <c r="I1404" s="358">
        <v>0.0</v>
      </c>
    </row>
    <row r="1405" ht="22.5" customHeight="1">
      <c r="A1405" s="356" t="s">
        <v>3228</v>
      </c>
      <c r="B1405" s="360">
        <v>45590.0</v>
      </c>
      <c r="C1405" s="358"/>
      <c r="D1405" s="361"/>
      <c r="E1405" s="361"/>
      <c r="F1405" s="361"/>
      <c r="G1405" s="361"/>
      <c r="H1405" s="358">
        <v>0.0</v>
      </c>
      <c r="I1405" s="358">
        <v>0.0</v>
      </c>
    </row>
    <row r="1406" ht="22.5" customHeight="1">
      <c r="A1406" s="356" t="s">
        <v>3228</v>
      </c>
      <c r="B1406" s="360">
        <v>45591.0</v>
      </c>
      <c r="C1406" s="358"/>
      <c r="D1406" s="361"/>
      <c r="E1406" s="361"/>
      <c r="F1406" s="361"/>
      <c r="G1406" s="361"/>
      <c r="H1406" s="358">
        <v>0.0</v>
      </c>
      <c r="I1406" s="358">
        <v>0.0</v>
      </c>
    </row>
    <row r="1407" ht="22.5" customHeight="1">
      <c r="A1407" s="356" t="s">
        <v>3228</v>
      </c>
      <c r="B1407" s="360">
        <v>45592.0</v>
      </c>
      <c r="C1407" s="358"/>
      <c r="D1407" s="361"/>
      <c r="E1407" s="361"/>
      <c r="F1407" s="361"/>
      <c r="G1407" s="361"/>
      <c r="H1407" s="358">
        <v>0.0</v>
      </c>
      <c r="I1407" s="358">
        <v>0.0</v>
      </c>
    </row>
    <row r="1408" ht="22.5" customHeight="1">
      <c r="A1408" s="356" t="s">
        <v>3228</v>
      </c>
      <c r="B1408" s="360">
        <v>45593.0</v>
      </c>
      <c r="C1408" s="358"/>
      <c r="D1408" s="361"/>
      <c r="E1408" s="361"/>
      <c r="F1408" s="361"/>
      <c r="G1408" s="361"/>
      <c r="H1408" s="358">
        <v>0.0</v>
      </c>
      <c r="I1408" s="358">
        <v>0.0</v>
      </c>
    </row>
    <row r="1409" ht="22.5" customHeight="1">
      <c r="A1409" s="356" t="s">
        <v>3228</v>
      </c>
      <c r="B1409" s="360">
        <v>45594.0</v>
      </c>
      <c r="C1409" s="358"/>
      <c r="D1409" s="361"/>
      <c r="E1409" s="361"/>
      <c r="F1409" s="361"/>
      <c r="G1409" s="361"/>
      <c r="H1409" s="358">
        <v>0.0</v>
      </c>
      <c r="I1409" s="358">
        <v>0.0</v>
      </c>
    </row>
    <row r="1410" ht="22.5" customHeight="1">
      <c r="A1410" s="356" t="s">
        <v>3228</v>
      </c>
      <c r="B1410" s="360">
        <v>45595.0</v>
      </c>
      <c r="C1410" s="358"/>
      <c r="D1410" s="361"/>
      <c r="E1410" s="361"/>
      <c r="F1410" s="361"/>
      <c r="G1410" s="361"/>
      <c r="H1410" s="358">
        <v>0.0</v>
      </c>
      <c r="I1410" s="358">
        <v>0.0</v>
      </c>
    </row>
    <row r="1411" ht="22.5" customHeight="1">
      <c r="A1411" s="356" t="s">
        <v>3228</v>
      </c>
      <c r="B1411" s="360">
        <v>45596.0</v>
      </c>
      <c r="C1411" s="358"/>
      <c r="D1411" s="361"/>
      <c r="E1411" s="361"/>
      <c r="F1411" s="361"/>
      <c r="G1411" s="361"/>
      <c r="H1411" s="358">
        <v>0.0</v>
      </c>
      <c r="I1411" s="358">
        <v>0.0</v>
      </c>
    </row>
    <row r="1412" ht="22.5" customHeight="1">
      <c r="A1412" s="356" t="s">
        <v>3233</v>
      </c>
      <c r="B1412" s="360">
        <v>45597.0</v>
      </c>
      <c r="C1412" s="358"/>
      <c r="D1412" s="361"/>
      <c r="E1412" s="361"/>
      <c r="F1412" s="361"/>
      <c r="G1412" s="361"/>
      <c r="H1412" s="358">
        <v>0.0</v>
      </c>
      <c r="I1412" s="358">
        <v>0.0</v>
      </c>
    </row>
    <row r="1413" ht="22.5" customHeight="1">
      <c r="A1413" s="356" t="s">
        <v>3233</v>
      </c>
      <c r="B1413" s="360">
        <v>45598.0</v>
      </c>
      <c r="C1413" s="358"/>
      <c r="D1413" s="361"/>
      <c r="E1413" s="361"/>
      <c r="F1413" s="361"/>
      <c r="G1413" s="361"/>
      <c r="H1413" s="358">
        <v>0.0</v>
      </c>
      <c r="I1413" s="358">
        <v>0.0</v>
      </c>
    </row>
    <row r="1414" ht="22.5" customHeight="1">
      <c r="A1414" s="356" t="s">
        <v>3233</v>
      </c>
      <c r="B1414" s="360">
        <v>45599.0</v>
      </c>
      <c r="C1414" s="358"/>
      <c r="D1414" s="361"/>
      <c r="E1414" s="361"/>
      <c r="F1414" s="361"/>
      <c r="G1414" s="361"/>
      <c r="H1414" s="358">
        <v>0.0</v>
      </c>
      <c r="I1414" s="358">
        <v>0.0</v>
      </c>
    </row>
    <row r="1415" ht="22.5" customHeight="1">
      <c r="A1415" s="356" t="s">
        <v>3233</v>
      </c>
      <c r="B1415" s="360">
        <v>45600.0</v>
      </c>
      <c r="C1415" s="358"/>
      <c r="D1415" s="361"/>
      <c r="E1415" s="361"/>
      <c r="F1415" s="361"/>
      <c r="G1415" s="361"/>
      <c r="H1415" s="358">
        <v>0.0</v>
      </c>
      <c r="I1415" s="358">
        <v>0.0</v>
      </c>
    </row>
    <row r="1416" ht="22.5" customHeight="1">
      <c r="A1416" s="356" t="s">
        <v>3233</v>
      </c>
      <c r="B1416" s="360">
        <v>45601.0</v>
      </c>
      <c r="C1416" s="358"/>
      <c r="D1416" s="361"/>
      <c r="E1416" s="361"/>
      <c r="F1416" s="361"/>
      <c r="G1416" s="361"/>
      <c r="H1416" s="358">
        <v>0.0</v>
      </c>
      <c r="I1416" s="358">
        <v>0.0</v>
      </c>
    </row>
    <row r="1417" ht="22.5" customHeight="1">
      <c r="A1417" s="356" t="s">
        <v>3233</v>
      </c>
      <c r="B1417" s="360">
        <v>45602.0</v>
      </c>
      <c r="C1417" s="358"/>
      <c r="D1417" s="361"/>
      <c r="E1417" s="361"/>
      <c r="F1417" s="361"/>
      <c r="G1417" s="361"/>
      <c r="H1417" s="358">
        <v>0.0</v>
      </c>
      <c r="I1417" s="358">
        <v>0.0</v>
      </c>
    </row>
    <row r="1418" ht="22.5" customHeight="1">
      <c r="A1418" s="356" t="s">
        <v>3233</v>
      </c>
      <c r="B1418" s="360">
        <v>45603.0</v>
      </c>
      <c r="C1418" s="358"/>
      <c r="D1418" s="361"/>
      <c r="E1418" s="361"/>
      <c r="F1418" s="361"/>
      <c r="G1418" s="361"/>
      <c r="H1418" s="358">
        <v>0.0</v>
      </c>
      <c r="I1418" s="358">
        <v>0.0</v>
      </c>
    </row>
    <row r="1419" ht="22.5" customHeight="1">
      <c r="A1419" s="356" t="s">
        <v>3233</v>
      </c>
      <c r="B1419" s="360">
        <v>45604.0</v>
      </c>
      <c r="C1419" s="358"/>
      <c r="D1419" s="361"/>
      <c r="E1419" s="361"/>
      <c r="F1419" s="361"/>
      <c r="G1419" s="361"/>
      <c r="H1419" s="358">
        <v>0.0</v>
      </c>
      <c r="I1419" s="358">
        <v>0.0</v>
      </c>
    </row>
    <row r="1420" ht="22.5" customHeight="1">
      <c r="A1420" s="356" t="s">
        <v>3233</v>
      </c>
      <c r="B1420" s="360">
        <v>45605.0</v>
      </c>
      <c r="C1420" s="358"/>
      <c r="D1420" s="361"/>
      <c r="E1420" s="361"/>
      <c r="F1420" s="361"/>
      <c r="G1420" s="361"/>
      <c r="H1420" s="358">
        <v>0.0</v>
      </c>
      <c r="I1420" s="358">
        <v>0.0</v>
      </c>
    </row>
    <row r="1421" ht="22.5" customHeight="1">
      <c r="A1421" s="356" t="s">
        <v>3233</v>
      </c>
      <c r="B1421" s="360">
        <v>45606.0</v>
      </c>
      <c r="C1421" s="358"/>
      <c r="D1421" s="361"/>
      <c r="E1421" s="361"/>
      <c r="F1421" s="361"/>
      <c r="G1421" s="361"/>
      <c r="H1421" s="358">
        <v>0.0</v>
      </c>
      <c r="I1421" s="358">
        <v>0.0</v>
      </c>
    </row>
    <row r="1422" ht="22.5" customHeight="1">
      <c r="A1422" s="356" t="s">
        <v>3233</v>
      </c>
      <c r="B1422" s="360">
        <v>45607.0</v>
      </c>
      <c r="C1422" s="358"/>
      <c r="D1422" s="361"/>
      <c r="E1422" s="361"/>
      <c r="F1422" s="361"/>
      <c r="G1422" s="361"/>
      <c r="H1422" s="358">
        <v>0.0</v>
      </c>
      <c r="I1422" s="358">
        <v>0.0</v>
      </c>
    </row>
    <row r="1423" ht="22.5" customHeight="1">
      <c r="A1423" s="356" t="s">
        <v>3233</v>
      </c>
      <c r="B1423" s="360">
        <v>45608.0</v>
      </c>
      <c r="C1423" s="358"/>
      <c r="D1423" s="361"/>
      <c r="E1423" s="361"/>
      <c r="F1423" s="361"/>
      <c r="G1423" s="361"/>
      <c r="H1423" s="358">
        <v>0.0</v>
      </c>
      <c r="I1423" s="358">
        <v>0.0</v>
      </c>
    </row>
    <row r="1424" ht="22.5" customHeight="1">
      <c r="A1424" s="356" t="s">
        <v>3233</v>
      </c>
      <c r="B1424" s="360">
        <v>45609.0</v>
      </c>
      <c r="C1424" s="358"/>
      <c r="D1424" s="361"/>
      <c r="E1424" s="361"/>
      <c r="F1424" s="361"/>
      <c r="G1424" s="361"/>
      <c r="H1424" s="358">
        <v>0.0</v>
      </c>
      <c r="I1424" s="358">
        <v>0.0</v>
      </c>
    </row>
    <row r="1425" ht="22.5" customHeight="1">
      <c r="A1425" s="356" t="s">
        <v>3233</v>
      </c>
      <c r="B1425" s="360">
        <v>45610.0</v>
      </c>
      <c r="C1425" s="358"/>
      <c r="D1425" s="361"/>
      <c r="E1425" s="361"/>
      <c r="F1425" s="361"/>
      <c r="G1425" s="361"/>
      <c r="H1425" s="358">
        <v>0.0</v>
      </c>
      <c r="I1425" s="358">
        <v>0.0</v>
      </c>
    </row>
    <row r="1426" ht="22.5" customHeight="1">
      <c r="A1426" s="356" t="s">
        <v>3233</v>
      </c>
      <c r="B1426" s="360">
        <v>45611.0</v>
      </c>
      <c r="C1426" s="358"/>
      <c r="D1426" s="361"/>
      <c r="E1426" s="361"/>
      <c r="F1426" s="361"/>
      <c r="G1426" s="361"/>
      <c r="H1426" s="358">
        <v>0.0</v>
      </c>
      <c r="I1426" s="358">
        <v>0.0</v>
      </c>
    </row>
    <row r="1427" ht="22.5" customHeight="1">
      <c r="A1427" s="356" t="s">
        <v>3233</v>
      </c>
      <c r="B1427" s="360">
        <v>45612.0</v>
      </c>
      <c r="C1427" s="358"/>
      <c r="D1427" s="361"/>
      <c r="E1427" s="361"/>
      <c r="F1427" s="361"/>
      <c r="G1427" s="361"/>
      <c r="H1427" s="358">
        <v>0.0</v>
      </c>
      <c r="I1427" s="358">
        <v>0.0</v>
      </c>
    </row>
    <row r="1428" ht="22.5" customHeight="1">
      <c r="A1428" s="356" t="s">
        <v>3233</v>
      </c>
      <c r="B1428" s="360">
        <v>45613.0</v>
      </c>
      <c r="C1428" s="358"/>
      <c r="D1428" s="361"/>
      <c r="E1428" s="361"/>
      <c r="F1428" s="361"/>
      <c r="G1428" s="361"/>
      <c r="H1428" s="358">
        <v>0.0</v>
      </c>
      <c r="I1428" s="358">
        <v>0.0</v>
      </c>
    </row>
    <row r="1429" ht="22.5" customHeight="1">
      <c r="A1429" s="356" t="s">
        <v>3233</v>
      </c>
      <c r="B1429" s="360">
        <v>45614.0</v>
      </c>
      <c r="C1429" s="358"/>
      <c r="D1429" s="361"/>
      <c r="E1429" s="361"/>
      <c r="F1429" s="361"/>
      <c r="G1429" s="361"/>
      <c r="H1429" s="358">
        <v>0.0</v>
      </c>
      <c r="I1429" s="358">
        <v>0.0</v>
      </c>
    </row>
    <row r="1430" ht="22.5" customHeight="1">
      <c r="A1430" s="356" t="s">
        <v>3233</v>
      </c>
      <c r="B1430" s="360">
        <v>45615.0</v>
      </c>
      <c r="C1430" s="358"/>
      <c r="D1430" s="361"/>
      <c r="E1430" s="361"/>
      <c r="F1430" s="361"/>
      <c r="G1430" s="361"/>
      <c r="H1430" s="358">
        <v>0.0</v>
      </c>
      <c r="I1430" s="358">
        <v>0.0</v>
      </c>
    </row>
    <row r="1431" ht="22.5" customHeight="1">
      <c r="A1431" s="356" t="s">
        <v>3233</v>
      </c>
      <c r="B1431" s="360">
        <v>45616.0</v>
      </c>
      <c r="C1431" s="358"/>
      <c r="D1431" s="361"/>
      <c r="E1431" s="361"/>
      <c r="F1431" s="361"/>
      <c r="G1431" s="361"/>
      <c r="H1431" s="358">
        <v>0.0</v>
      </c>
      <c r="I1431" s="358">
        <v>0.0</v>
      </c>
    </row>
    <row r="1432" ht="22.5" customHeight="1">
      <c r="A1432" s="356" t="s">
        <v>3233</v>
      </c>
      <c r="B1432" s="360">
        <v>45617.0</v>
      </c>
      <c r="C1432" s="358"/>
      <c r="D1432" s="361"/>
      <c r="E1432" s="361"/>
      <c r="F1432" s="361"/>
      <c r="G1432" s="361"/>
      <c r="H1432" s="358">
        <v>0.0</v>
      </c>
      <c r="I1432" s="358">
        <v>0.0</v>
      </c>
    </row>
    <row r="1433" ht="22.5" customHeight="1">
      <c r="A1433" s="356" t="s">
        <v>3233</v>
      </c>
      <c r="B1433" s="360">
        <v>45618.0</v>
      </c>
      <c r="C1433" s="358"/>
      <c r="D1433" s="361"/>
      <c r="E1433" s="361"/>
      <c r="F1433" s="361"/>
      <c r="G1433" s="361"/>
      <c r="H1433" s="358">
        <v>0.0</v>
      </c>
      <c r="I1433" s="358">
        <v>0.0</v>
      </c>
    </row>
    <row r="1434" ht="22.5" customHeight="1">
      <c r="A1434" s="356" t="s">
        <v>3233</v>
      </c>
      <c r="B1434" s="360">
        <v>45619.0</v>
      </c>
      <c r="C1434" s="358"/>
      <c r="D1434" s="361"/>
      <c r="E1434" s="361"/>
      <c r="F1434" s="361"/>
      <c r="G1434" s="361"/>
      <c r="H1434" s="358">
        <v>0.0</v>
      </c>
      <c r="I1434" s="358">
        <v>0.0</v>
      </c>
    </row>
    <row r="1435" ht="22.5" customHeight="1">
      <c r="A1435" s="356" t="s">
        <v>3233</v>
      </c>
      <c r="B1435" s="360">
        <v>45620.0</v>
      </c>
      <c r="C1435" s="358"/>
      <c r="D1435" s="361"/>
      <c r="E1435" s="361"/>
      <c r="F1435" s="361"/>
      <c r="G1435" s="361"/>
      <c r="H1435" s="358">
        <v>0.0</v>
      </c>
      <c r="I1435" s="358">
        <v>0.0</v>
      </c>
    </row>
    <row r="1436" ht="22.5" customHeight="1">
      <c r="A1436" s="356" t="s">
        <v>3233</v>
      </c>
      <c r="B1436" s="360">
        <v>45621.0</v>
      </c>
      <c r="C1436" s="358"/>
      <c r="D1436" s="361"/>
      <c r="E1436" s="361"/>
      <c r="F1436" s="361"/>
      <c r="G1436" s="361"/>
      <c r="H1436" s="358">
        <v>0.0</v>
      </c>
      <c r="I1436" s="358">
        <v>0.0</v>
      </c>
    </row>
    <row r="1437" ht="22.5" customHeight="1">
      <c r="A1437" s="356" t="s">
        <v>3233</v>
      </c>
      <c r="B1437" s="360">
        <v>45622.0</v>
      </c>
      <c r="C1437" s="358"/>
      <c r="D1437" s="361"/>
      <c r="E1437" s="361"/>
      <c r="F1437" s="361"/>
      <c r="G1437" s="361"/>
      <c r="H1437" s="358">
        <v>0.0</v>
      </c>
      <c r="I1437" s="358">
        <v>0.0</v>
      </c>
    </row>
    <row r="1438" ht="22.5" customHeight="1">
      <c r="A1438" s="356" t="s">
        <v>3233</v>
      </c>
      <c r="B1438" s="360">
        <v>45623.0</v>
      </c>
      <c r="C1438" s="358"/>
      <c r="D1438" s="361"/>
      <c r="E1438" s="361"/>
      <c r="F1438" s="361"/>
      <c r="G1438" s="361"/>
      <c r="H1438" s="358">
        <v>0.0</v>
      </c>
      <c r="I1438" s="358">
        <v>0.0</v>
      </c>
    </row>
    <row r="1439" ht="22.5" customHeight="1">
      <c r="A1439" s="356" t="s">
        <v>3233</v>
      </c>
      <c r="B1439" s="360">
        <v>45624.0</v>
      </c>
      <c r="C1439" s="358"/>
      <c r="D1439" s="361"/>
      <c r="E1439" s="361"/>
      <c r="F1439" s="361"/>
      <c r="G1439" s="361"/>
      <c r="H1439" s="358">
        <v>0.0</v>
      </c>
      <c r="I1439" s="358">
        <v>0.0</v>
      </c>
    </row>
    <row r="1440" ht="22.5" customHeight="1">
      <c r="A1440" s="356" t="s">
        <v>3233</v>
      </c>
      <c r="B1440" s="360">
        <v>45625.0</v>
      </c>
      <c r="C1440" s="358"/>
      <c r="D1440" s="361"/>
      <c r="E1440" s="361"/>
      <c r="F1440" s="361"/>
      <c r="G1440" s="361"/>
      <c r="H1440" s="358">
        <v>0.0</v>
      </c>
      <c r="I1440" s="358">
        <v>0.0</v>
      </c>
    </row>
    <row r="1441" ht="22.5" customHeight="1">
      <c r="A1441" s="356" t="s">
        <v>3233</v>
      </c>
      <c r="B1441" s="360">
        <v>45626.0</v>
      </c>
      <c r="C1441" s="358"/>
      <c r="D1441" s="361"/>
      <c r="E1441" s="361"/>
      <c r="F1441" s="361"/>
      <c r="G1441" s="361"/>
      <c r="H1441" s="358">
        <v>0.0</v>
      </c>
      <c r="I1441" s="358">
        <v>0.0</v>
      </c>
    </row>
    <row r="1442" ht="22.5" customHeight="1">
      <c r="A1442" s="356" t="s">
        <v>3238</v>
      </c>
      <c r="B1442" s="360">
        <v>45627.0</v>
      </c>
      <c r="C1442" s="358"/>
      <c r="D1442" s="361"/>
      <c r="E1442" s="361"/>
      <c r="F1442" s="361"/>
      <c r="G1442" s="361"/>
      <c r="H1442" s="358">
        <v>0.0</v>
      </c>
      <c r="I1442" s="358">
        <v>0.0</v>
      </c>
    </row>
    <row r="1443" ht="22.5" customHeight="1">
      <c r="A1443" s="356" t="s">
        <v>3238</v>
      </c>
      <c r="B1443" s="360">
        <v>45628.0</v>
      </c>
      <c r="C1443" s="358"/>
      <c r="D1443" s="361"/>
      <c r="E1443" s="361"/>
      <c r="F1443" s="361"/>
      <c r="G1443" s="361"/>
      <c r="H1443" s="358">
        <v>0.0</v>
      </c>
      <c r="I1443" s="358">
        <v>0.0</v>
      </c>
    </row>
    <row r="1444" ht="22.5" customHeight="1">
      <c r="A1444" s="356" t="s">
        <v>3238</v>
      </c>
      <c r="B1444" s="360">
        <v>45629.0</v>
      </c>
      <c r="C1444" s="358"/>
      <c r="D1444" s="361"/>
      <c r="E1444" s="361"/>
      <c r="F1444" s="361"/>
      <c r="G1444" s="361"/>
      <c r="H1444" s="358">
        <v>0.0</v>
      </c>
      <c r="I1444" s="358">
        <v>0.0</v>
      </c>
    </row>
    <row r="1445" ht="22.5" customHeight="1">
      <c r="A1445" s="356" t="s">
        <v>3238</v>
      </c>
      <c r="B1445" s="360">
        <v>45630.0</v>
      </c>
      <c r="C1445" s="358"/>
      <c r="D1445" s="361"/>
      <c r="E1445" s="361"/>
      <c r="F1445" s="361"/>
      <c r="G1445" s="361"/>
      <c r="H1445" s="358">
        <v>0.0</v>
      </c>
      <c r="I1445" s="358">
        <v>0.0</v>
      </c>
    </row>
    <row r="1446" ht="22.5" customHeight="1">
      <c r="A1446" s="356" t="s">
        <v>3238</v>
      </c>
      <c r="B1446" s="360">
        <v>45631.0</v>
      </c>
      <c r="C1446" s="358"/>
      <c r="D1446" s="361"/>
      <c r="E1446" s="361"/>
      <c r="F1446" s="361"/>
      <c r="G1446" s="361"/>
      <c r="H1446" s="358">
        <v>0.0</v>
      </c>
      <c r="I1446" s="358">
        <v>0.0</v>
      </c>
    </row>
    <row r="1447" ht="22.5" customHeight="1">
      <c r="A1447" s="356" t="s">
        <v>3238</v>
      </c>
      <c r="B1447" s="360">
        <v>45632.0</v>
      </c>
      <c r="C1447" s="358"/>
      <c r="D1447" s="361"/>
      <c r="E1447" s="361"/>
      <c r="F1447" s="361"/>
      <c r="G1447" s="361"/>
      <c r="H1447" s="358">
        <v>0.0</v>
      </c>
      <c r="I1447" s="358">
        <v>0.0</v>
      </c>
    </row>
    <row r="1448" ht="22.5" customHeight="1">
      <c r="A1448" s="356" t="s">
        <v>3238</v>
      </c>
      <c r="B1448" s="360">
        <v>45633.0</v>
      </c>
      <c r="C1448" s="358"/>
      <c r="D1448" s="361"/>
      <c r="E1448" s="361"/>
      <c r="F1448" s="361"/>
      <c r="G1448" s="361"/>
      <c r="H1448" s="358">
        <v>0.0</v>
      </c>
      <c r="I1448" s="358">
        <v>0.0</v>
      </c>
    </row>
    <row r="1449" ht="22.5" customHeight="1">
      <c r="A1449" s="356" t="s">
        <v>3238</v>
      </c>
      <c r="B1449" s="360">
        <v>45634.0</v>
      </c>
      <c r="C1449" s="358"/>
      <c r="D1449" s="361"/>
      <c r="E1449" s="361"/>
      <c r="F1449" s="361"/>
      <c r="G1449" s="361"/>
      <c r="H1449" s="358">
        <v>0.0</v>
      </c>
      <c r="I1449" s="358">
        <v>0.0</v>
      </c>
    </row>
    <row r="1450" ht="22.5" customHeight="1">
      <c r="A1450" s="356" t="s">
        <v>3238</v>
      </c>
      <c r="B1450" s="360">
        <v>45635.0</v>
      </c>
      <c r="C1450" s="358"/>
      <c r="D1450" s="361"/>
      <c r="E1450" s="361"/>
      <c r="F1450" s="361"/>
      <c r="G1450" s="361"/>
      <c r="H1450" s="358">
        <v>0.0</v>
      </c>
      <c r="I1450" s="358">
        <v>0.0</v>
      </c>
    </row>
    <row r="1451" ht="22.5" customHeight="1">
      <c r="A1451" s="356" t="s">
        <v>3238</v>
      </c>
      <c r="B1451" s="360">
        <v>45636.0</v>
      </c>
      <c r="C1451" s="358"/>
      <c r="D1451" s="361"/>
      <c r="E1451" s="361"/>
      <c r="F1451" s="361"/>
      <c r="G1451" s="361"/>
      <c r="H1451" s="358">
        <v>0.0</v>
      </c>
      <c r="I1451" s="358">
        <v>0.0</v>
      </c>
    </row>
    <row r="1452" ht="22.5" customHeight="1">
      <c r="A1452" s="356" t="s">
        <v>3238</v>
      </c>
      <c r="B1452" s="360">
        <v>45637.0</v>
      </c>
      <c r="C1452" s="358"/>
      <c r="D1452" s="361"/>
      <c r="E1452" s="361"/>
      <c r="F1452" s="361"/>
      <c r="G1452" s="361"/>
      <c r="H1452" s="358">
        <v>0.0</v>
      </c>
      <c r="I1452" s="358">
        <v>0.0</v>
      </c>
    </row>
    <row r="1453" ht="22.5" customHeight="1">
      <c r="A1453" s="356" t="s">
        <v>3238</v>
      </c>
      <c r="B1453" s="360">
        <v>45638.0</v>
      </c>
      <c r="C1453" s="358"/>
      <c r="D1453" s="361"/>
      <c r="E1453" s="361"/>
      <c r="F1453" s="361"/>
      <c r="G1453" s="361"/>
      <c r="H1453" s="358">
        <v>0.0</v>
      </c>
      <c r="I1453" s="358">
        <v>0.0</v>
      </c>
    </row>
    <row r="1454" ht="22.5" customHeight="1">
      <c r="A1454" s="356" t="s">
        <v>3238</v>
      </c>
      <c r="B1454" s="360">
        <v>45639.0</v>
      </c>
      <c r="C1454" s="358"/>
      <c r="D1454" s="361"/>
      <c r="E1454" s="361"/>
      <c r="F1454" s="361"/>
      <c r="G1454" s="361"/>
      <c r="H1454" s="358">
        <v>0.0</v>
      </c>
      <c r="I1454" s="358">
        <v>0.0</v>
      </c>
    </row>
    <row r="1455" ht="22.5" customHeight="1">
      <c r="A1455" s="356" t="s">
        <v>3238</v>
      </c>
      <c r="B1455" s="360">
        <v>45640.0</v>
      </c>
      <c r="C1455" s="358"/>
      <c r="D1455" s="361"/>
      <c r="E1455" s="361"/>
      <c r="F1455" s="361"/>
      <c r="G1455" s="361"/>
      <c r="H1455" s="358">
        <v>0.0</v>
      </c>
      <c r="I1455" s="358">
        <v>0.0</v>
      </c>
    </row>
    <row r="1456" ht="22.5" customHeight="1">
      <c r="A1456" s="356" t="s">
        <v>3238</v>
      </c>
      <c r="B1456" s="360">
        <v>45641.0</v>
      </c>
      <c r="C1456" s="358"/>
      <c r="D1456" s="361"/>
      <c r="E1456" s="361"/>
      <c r="F1456" s="361"/>
      <c r="G1456" s="361"/>
      <c r="H1456" s="358">
        <v>0.0</v>
      </c>
      <c r="I1456" s="358">
        <v>0.0</v>
      </c>
    </row>
    <row r="1457" ht="22.5" customHeight="1">
      <c r="A1457" s="356" t="s">
        <v>3238</v>
      </c>
      <c r="B1457" s="360">
        <v>45642.0</v>
      </c>
      <c r="C1457" s="358"/>
      <c r="D1457" s="361"/>
      <c r="E1457" s="361"/>
      <c r="F1457" s="361"/>
      <c r="G1457" s="361"/>
      <c r="H1457" s="358">
        <v>0.0</v>
      </c>
      <c r="I1457" s="358">
        <v>0.0</v>
      </c>
    </row>
    <row r="1458" ht="22.5" customHeight="1">
      <c r="A1458" s="356" t="s">
        <v>3238</v>
      </c>
      <c r="B1458" s="360">
        <v>45643.0</v>
      </c>
      <c r="C1458" s="358"/>
      <c r="D1458" s="361"/>
      <c r="E1458" s="361"/>
      <c r="F1458" s="361"/>
      <c r="G1458" s="361"/>
      <c r="H1458" s="358">
        <v>0.0</v>
      </c>
      <c r="I1458" s="358">
        <v>0.0</v>
      </c>
    </row>
    <row r="1459" ht="22.5" customHeight="1">
      <c r="A1459" s="356" t="s">
        <v>3238</v>
      </c>
      <c r="B1459" s="360">
        <v>45644.0</v>
      </c>
      <c r="C1459" s="358"/>
      <c r="D1459" s="361"/>
      <c r="E1459" s="361"/>
      <c r="F1459" s="361"/>
      <c r="G1459" s="361"/>
      <c r="H1459" s="358">
        <v>0.0</v>
      </c>
      <c r="I1459" s="358">
        <v>0.0</v>
      </c>
    </row>
    <row r="1460" ht="22.5" customHeight="1">
      <c r="A1460" s="356" t="s">
        <v>3238</v>
      </c>
      <c r="B1460" s="360">
        <v>45645.0</v>
      </c>
      <c r="C1460" s="358"/>
      <c r="D1460" s="361"/>
      <c r="E1460" s="361"/>
      <c r="F1460" s="361"/>
      <c r="G1460" s="361"/>
      <c r="H1460" s="358">
        <v>0.0</v>
      </c>
      <c r="I1460" s="358">
        <v>0.0</v>
      </c>
    </row>
    <row r="1461" ht="22.5" customHeight="1">
      <c r="A1461" s="356" t="s">
        <v>3238</v>
      </c>
      <c r="B1461" s="360">
        <v>45646.0</v>
      </c>
      <c r="C1461" s="358"/>
      <c r="D1461" s="361"/>
      <c r="E1461" s="361"/>
      <c r="F1461" s="361"/>
      <c r="G1461" s="361"/>
      <c r="H1461" s="358">
        <v>0.0</v>
      </c>
      <c r="I1461" s="358">
        <v>0.0</v>
      </c>
    </row>
    <row r="1462" ht="22.5" customHeight="1">
      <c r="A1462" s="356" t="s">
        <v>3238</v>
      </c>
      <c r="B1462" s="360">
        <v>45647.0</v>
      </c>
      <c r="C1462" s="358"/>
      <c r="D1462" s="361"/>
      <c r="E1462" s="361"/>
      <c r="F1462" s="361"/>
      <c r="G1462" s="361"/>
      <c r="H1462" s="358">
        <v>0.0</v>
      </c>
      <c r="I1462" s="358">
        <v>0.0</v>
      </c>
    </row>
    <row r="1463" ht="22.5" customHeight="1">
      <c r="A1463" s="356" t="s">
        <v>3238</v>
      </c>
      <c r="B1463" s="360">
        <v>45648.0</v>
      </c>
      <c r="C1463" s="358"/>
      <c r="D1463" s="361"/>
      <c r="E1463" s="361"/>
      <c r="F1463" s="361"/>
      <c r="G1463" s="361"/>
      <c r="H1463" s="358">
        <v>0.0</v>
      </c>
      <c r="I1463" s="358">
        <v>0.0</v>
      </c>
    </row>
    <row r="1464" ht="22.5" customHeight="1">
      <c r="A1464" s="356" t="s">
        <v>3238</v>
      </c>
      <c r="B1464" s="360">
        <v>45649.0</v>
      </c>
      <c r="C1464" s="358"/>
      <c r="D1464" s="361"/>
      <c r="E1464" s="361"/>
      <c r="F1464" s="361"/>
      <c r="G1464" s="361"/>
      <c r="H1464" s="358">
        <v>0.0</v>
      </c>
      <c r="I1464" s="358">
        <v>0.0</v>
      </c>
    </row>
    <row r="1465" ht="22.5" customHeight="1">
      <c r="A1465" s="356" t="s">
        <v>3238</v>
      </c>
      <c r="B1465" s="360">
        <v>45650.0</v>
      </c>
      <c r="C1465" s="358"/>
      <c r="D1465" s="361"/>
      <c r="E1465" s="361"/>
      <c r="F1465" s="361"/>
      <c r="G1465" s="361"/>
      <c r="H1465" s="358">
        <v>0.0</v>
      </c>
      <c r="I1465" s="358">
        <v>0.0</v>
      </c>
    </row>
    <row r="1466" ht="22.5" customHeight="1">
      <c r="A1466" s="356" t="s">
        <v>3238</v>
      </c>
      <c r="B1466" s="360">
        <v>45651.0</v>
      </c>
      <c r="C1466" s="358"/>
      <c r="D1466" s="361"/>
      <c r="E1466" s="361"/>
      <c r="F1466" s="361"/>
      <c r="G1466" s="361"/>
      <c r="H1466" s="358">
        <v>0.0</v>
      </c>
      <c r="I1466" s="358">
        <v>0.0</v>
      </c>
    </row>
    <row r="1467" ht="22.5" customHeight="1">
      <c r="A1467" s="356" t="s">
        <v>3238</v>
      </c>
      <c r="B1467" s="360">
        <v>45652.0</v>
      </c>
      <c r="C1467" s="358"/>
      <c r="D1467" s="361"/>
      <c r="E1467" s="361"/>
      <c r="F1467" s="361"/>
      <c r="G1467" s="361"/>
      <c r="H1467" s="358">
        <v>0.0</v>
      </c>
      <c r="I1467" s="358">
        <v>0.0</v>
      </c>
    </row>
    <row r="1468" ht="22.5" customHeight="1">
      <c r="A1468" s="356" t="s">
        <v>3238</v>
      </c>
      <c r="B1468" s="360">
        <v>45653.0</v>
      </c>
      <c r="C1468" s="358"/>
      <c r="D1468" s="361"/>
      <c r="E1468" s="361"/>
      <c r="F1468" s="361"/>
      <c r="G1468" s="361"/>
      <c r="H1468" s="358">
        <v>0.0</v>
      </c>
      <c r="I1468" s="358">
        <v>0.0</v>
      </c>
    </row>
    <row r="1469" ht="22.5" customHeight="1">
      <c r="A1469" s="356" t="s">
        <v>3238</v>
      </c>
      <c r="B1469" s="360">
        <v>45654.0</v>
      </c>
      <c r="C1469" s="358"/>
      <c r="D1469" s="361"/>
      <c r="E1469" s="361"/>
      <c r="F1469" s="361"/>
      <c r="G1469" s="361"/>
      <c r="H1469" s="358">
        <v>0.0</v>
      </c>
      <c r="I1469" s="358">
        <v>0.0</v>
      </c>
    </row>
    <row r="1470" ht="22.5" customHeight="1">
      <c r="A1470" s="356" t="s">
        <v>3238</v>
      </c>
      <c r="B1470" s="360">
        <v>45655.0</v>
      </c>
      <c r="C1470" s="358"/>
      <c r="D1470" s="361"/>
      <c r="E1470" s="361"/>
      <c r="F1470" s="361"/>
      <c r="G1470" s="361"/>
      <c r="H1470" s="358">
        <v>0.0</v>
      </c>
      <c r="I1470" s="358">
        <v>0.0</v>
      </c>
    </row>
    <row r="1471" ht="22.5" customHeight="1">
      <c r="A1471" s="356" t="s">
        <v>3238</v>
      </c>
      <c r="B1471" s="360">
        <v>45656.0</v>
      </c>
      <c r="C1471" s="358"/>
      <c r="D1471" s="361"/>
      <c r="E1471" s="361"/>
      <c r="F1471" s="361"/>
      <c r="G1471" s="361"/>
      <c r="H1471" s="358"/>
      <c r="I1471" s="358"/>
    </row>
    <row r="1472" ht="22.5" customHeight="1">
      <c r="A1472" s="356" t="s">
        <v>3238</v>
      </c>
      <c r="B1472" s="360">
        <v>45657.0</v>
      </c>
      <c r="C1472" s="358"/>
      <c r="D1472" s="361"/>
      <c r="E1472" s="361"/>
      <c r="F1472" s="361"/>
      <c r="G1472" s="361"/>
      <c r="H1472" s="358"/>
      <c r="I1472" s="358"/>
    </row>
    <row r="1473" ht="22.5" customHeight="1">
      <c r="A1473" s="356"/>
      <c r="B1473" s="360"/>
      <c r="C1473" s="358"/>
      <c r="D1473" s="361"/>
      <c r="E1473" s="361"/>
      <c r="F1473" s="361"/>
      <c r="G1473" s="361"/>
      <c r="H1473" s="358"/>
      <c r="I1473" s="358"/>
    </row>
    <row r="1474" ht="22.5" customHeight="1">
      <c r="A1474" s="362"/>
      <c r="B1474" s="360"/>
      <c r="C1474" s="358"/>
      <c r="D1474" s="361"/>
      <c r="E1474" s="361"/>
      <c r="F1474" s="361"/>
      <c r="G1474" s="361"/>
      <c r="H1474" s="358"/>
      <c r="I1474" s="358"/>
    </row>
    <row r="1475" ht="22.5" customHeight="1">
      <c r="A1475" s="362"/>
      <c r="B1475" s="360"/>
      <c r="C1475" s="358"/>
      <c r="D1475" s="361"/>
      <c r="E1475" s="361"/>
      <c r="F1475" s="361"/>
      <c r="G1475" s="361"/>
      <c r="H1475" s="358"/>
      <c r="I1475" s="358"/>
    </row>
    <row r="1476" ht="22.5" customHeight="1">
      <c r="A1476" s="362"/>
      <c r="B1476" s="360"/>
      <c r="C1476" s="358"/>
      <c r="D1476" s="361"/>
      <c r="E1476" s="361"/>
      <c r="F1476" s="361"/>
      <c r="G1476" s="361"/>
      <c r="H1476" s="358"/>
      <c r="I1476" s="358"/>
    </row>
    <row r="1477" ht="22.5" customHeight="1">
      <c r="A1477" s="362"/>
      <c r="B1477" s="360"/>
      <c r="C1477" s="358"/>
      <c r="D1477" s="361"/>
      <c r="E1477" s="361"/>
      <c r="F1477" s="361"/>
      <c r="G1477" s="361"/>
      <c r="H1477" s="358"/>
      <c r="I1477" s="358"/>
    </row>
    <row r="1478" ht="22.5" customHeight="1">
      <c r="A1478" s="362"/>
      <c r="B1478" s="360"/>
      <c r="C1478" s="358"/>
      <c r="D1478" s="361"/>
      <c r="E1478" s="361"/>
      <c r="F1478" s="361"/>
      <c r="G1478" s="361"/>
      <c r="H1478" s="358"/>
      <c r="I1478" s="358"/>
    </row>
    <row r="1479" ht="22.5" customHeight="1">
      <c r="A1479" s="362"/>
      <c r="B1479" s="360"/>
      <c r="C1479" s="358"/>
      <c r="D1479" s="361"/>
      <c r="E1479" s="361"/>
      <c r="F1479" s="361"/>
      <c r="G1479" s="361"/>
      <c r="H1479" s="358"/>
      <c r="I1479" s="358"/>
    </row>
    <row r="1480" ht="22.5" customHeight="1">
      <c r="A1480" s="362"/>
      <c r="B1480" s="360"/>
      <c r="C1480" s="358"/>
      <c r="D1480" s="361"/>
      <c r="E1480" s="361"/>
      <c r="F1480" s="361"/>
      <c r="G1480" s="361"/>
      <c r="H1480" s="358"/>
      <c r="I1480" s="358"/>
    </row>
    <row r="1481" ht="22.5" customHeight="1">
      <c r="A1481" s="362"/>
      <c r="B1481" s="360"/>
      <c r="C1481" s="358"/>
      <c r="D1481" s="361"/>
      <c r="E1481" s="361"/>
      <c r="F1481" s="361"/>
      <c r="G1481" s="361"/>
      <c r="H1481" s="358"/>
      <c r="I1481" s="358"/>
    </row>
    <row r="1482" ht="22.5" customHeight="1">
      <c r="A1482" s="362"/>
      <c r="B1482" s="360"/>
      <c r="C1482" s="358"/>
      <c r="D1482" s="361"/>
      <c r="E1482" s="361"/>
      <c r="F1482" s="361"/>
      <c r="G1482" s="361"/>
      <c r="H1482" s="358"/>
      <c r="I1482" s="358"/>
    </row>
    <row r="1483" ht="22.5" customHeight="1">
      <c r="A1483" s="362"/>
      <c r="B1483" s="360"/>
      <c r="C1483" s="358"/>
      <c r="D1483" s="361"/>
      <c r="E1483" s="361"/>
      <c r="F1483" s="361"/>
      <c r="G1483" s="361"/>
      <c r="H1483" s="358"/>
      <c r="I1483" s="358"/>
    </row>
    <row r="1484" ht="22.5" customHeight="1">
      <c r="A1484" s="362"/>
      <c r="B1484" s="360"/>
      <c r="C1484" s="358"/>
      <c r="D1484" s="361"/>
      <c r="E1484" s="361"/>
      <c r="F1484" s="361"/>
      <c r="G1484" s="361"/>
      <c r="H1484" s="358"/>
      <c r="I1484" s="358"/>
    </row>
    <row r="1485" ht="22.5" customHeight="1">
      <c r="A1485" s="362"/>
      <c r="B1485" s="360"/>
      <c r="C1485" s="358"/>
      <c r="D1485" s="361"/>
      <c r="E1485" s="361"/>
      <c r="F1485" s="361"/>
      <c r="G1485" s="361"/>
      <c r="H1485" s="358"/>
      <c r="I1485" s="358"/>
    </row>
    <row r="1486" ht="22.5" customHeight="1">
      <c r="A1486" s="362"/>
      <c r="B1486" s="360"/>
      <c r="C1486" s="358"/>
      <c r="D1486" s="361"/>
      <c r="E1486" s="361"/>
      <c r="F1486" s="361"/>
      <c r="G1486" s="361"/>
      <c r="H1486" s="358"/>
      <c r="I1486" s="358"/>
    </row>
    <row r="1487" ht="22.5" customHeight="1">
      <c r="A1487" s="362"/>
      <c r="B1487" s="360"/>
      <c r="C1487" s="358"/>
      <c r="D1487" s="361"/>
      <c r="E1487" s="361"/>
      <c r="F1487" s="361"/>
      <c r="G1487" s="361"/>
      <c r="H1487" s="358"/>
      <c r="I1487" s="358"/>
    </row>
    <row r="1488" ht="22.5" customHeight="1">
      <c r="A1488" s="362"/>
      <c r="B1488" s="360"/>
      <c r="C1488" s="358"/>
      <c r="D1488" s="361"/>
      <c r="E1488" s="361"/>
      <c r="F1488" s="361"/>
      <c r="G1488" s="361"/>
      <c r="H1488" s="358"/>
      <c r="I1488" s="358"/>
    </row>
    <row r="1489" ht="22.5" customHeight="1">
      <c r="A1489" s="362"/>
      <c r="B1489" s="360"/>
      <c r="C1489" s="358"/>
      <c r="D1489" s="361"/>
      <c r="E1489" s="361"/>
      <c r="F1489" s="361"/>
      <c r="G1489" s="361"/>
      <c r="H1489" s="358"/>
      <c r="I1489" s="358"/>
    </row>
    <row r="1490" ht="22.5" customHeight="1">
      <c r="A1490" s="362"/>
      <c r="B1490" s="360"/>
      <c r="C1490" s="358"/>
      <c r="D1490" s="361"/>
      <c r="E1490" s="361"/>
      <c r="F1490" s="361"/>
      <c r="G1490" s="361"/>
      <c r="H1490" s="358"/>
      <c r="I1490" s="358"/>
    </row>
    <row r="1491" ht="22.5" customHeight="1">
      <c r="A1491" s="362"/>
      <c r="B1491" s="360"/>
      <c r="C1491" s="358"/>
      <c r="D1491" s="361"/>
      <c r="E1491" s="361"/>
      <c r="F1491" s="361"/>
      <c r="G1491" s="361"/>
      <c r="H1491" s="358"/>
      <c r="I1491" s="358"/>
    </row>
    <row r="1492" ht="22.5" customHeight="1">
      <c r="A1492" s="362"/>
      <c r="B1492" s="360"/>
      <c r="C1492" s="358"/>
      <c r="D1492" s="361"/>
      <c r="E1492" s="361"/>
      <c r="F1492" s="361"/>
      <c r="G1492" s="361"/>
      <c r="H1492" s="358"/>
      <c r="I1492" s="358"/>
    </row>
    <row r="1493" ht="22.5" customHeight="1">
      <c r="A1493" s="362"/>
      <c r="B1493" s="360"/>
      <c r="C1493" s="358"/>
      <c r="D1493" s="361"/>
      <c r="E1493" s="361"/>
      <c r="F1493" s="361"/>
      <c r="G1493" s="361"/>
      <c r="H1493" s="358"/>
      <c r="I1493" s="358"/>
    </row>
    <row r="1494" ht="22.5" customHeight="1">
      <c r="A1494" s="362"/>
      <c r="B1494" s="360"/>
      <c r="C1494" s="358"/>
      <c r="D1494" s="361"/>
      <c r="E1494" s="361"/>
      <c r="F1494" s="361"/>
      <c r="G1494" s="361"/>
      <c r="H1494" s="358"/>
      <c r="I1494" s="358"/>
    </row>
    <row r="1495" ht="22.5" customHeight="1">
      <c r="A1495" s="362"/>
      <c r="B1495" s="360"/>
      <c r="C1495" s="358"/>
      <c r="D1495" s="361"/>
      <c r="E1495" s="361"/>
      <c r="F1495" s="361"/>
      <c r="G1495" s="361"/>
      <c r="H1495" s="358"/>
      <c r="I1495" s="358"/>
    </row>
    <row r="1496" ht="22.5" customHeight="1">
      <c r="A1496" s="362"/>
      <c r="B1496" s="360"/>
      <c r="C1496" s="358"/>
      <c r="D1496" s="361"/>
      <c r="E1496" s="361"/>
      <c r="F1496" s="361"/>
      <c r="G1496" s="361"/>
      <c r="H1496" s="358"/>
      <c r="I1496" s="358"/>
    </row>
    <row r="1497" ht="22.5" customHeight="1">
      <c r="A1497" s="362"/>
      <c r="B1497" s="360"/>
      <c r="C1497" s="358"/>
      <c r="D1497" s="361"/>
      <c r="E1497" s="361"/>
      <c r="F1497" s="361"/>
      <c r="G1497" s="361"/>
      <c r="H1497" s="358"/>
      <c r="I1497" s="358"/>
    </row>
    <row r="1498" ht="22.5" customHeight="1">
      <c r="A1498" s="362"/>
      <c r="B1498" s="360"/>
      <c r="C1498" s="358"/>
      <c r="D1498" s="361"/>
      <c r="E1498" s="361"/>
      <c r="F1498" s="361"/>
      <c r="G1498" s="361"/>
      <c r="H1498" s="358"/>
      <c r="I1498" s="358"/>
    </row>
    <row r="1499" ht="22.5" customHeight="1">
      <c r="A1499" s="362"/>
      <c r="B1499" s="360"/>
      <c r="C1499" s="358"/>
      <c r="D1499" s="361"/>
      <c r="E1499" s="361"/>
      <c r="F1499" s="361"/>
      <c r="G1499" s="361"/>
      <c r="H1499" s="358"/>
      <c r="I1499" s="358"/>
    </row>
    <row r="1500" ht="22.5" customHeight="1">
      <c r="A1500" s="362"/>
      <c r="B1500" s="360"/>
      <c r="C1500" s="358"/>
      <c r="D1500" s="361"/>
      <c r="E1500" s="361"/>
      <c r="F1500" s="361"/>
      <c r="G1500" s="361"/>
      <c r="H1500" s="358"/>
      <c r="I1500" s="358"/>
    </row>
    <row r="1501" ht="22.5" customHeight="1">
      <c r="A1501" s="362"/>
      <c r="B1501" s="360"/>
      <c r="C1501" s="358"/>
      <c r="D1501" s="361"/>
      <c r="E1501" s="361"/>
      <c r="F1501" s="361"/>
      <c r="G1501" s="361"/>
      <c r="H1501" s="358"/>
      <c r="I1501" s="358"/>
    </row>
    <row r="1502" ht="22.5" customHeight="1">
      <c r="A1502" s="362"/>
      <c r="B1502" s="360"/>
      <c r="C1502" s="358"/>
      <c r="D1502" s="361"/>
      <c r="E1502" s="361"/>
      <c r="F1502" s="361"/>
      <c r="G1502" s="361"/>
      <c r="H1502" s="358"/>
      <c r="I1502" s="358"/>
    </row>
    <row r="1503" ht="22.5" customHeight="1">
      <c r="A1503" s="362"/>
      <c r="B1503" s="360"/>
      <c r="C1503" s="358"/>
      <c r="D1503" s="361"/>
      <c r="E1503" s="361"/>
      <c r="F1503" s="361"/>
      <c r="G1503" s="361"/>
      <c r="H1503" s="358"/>
      <c r="I1503" s="358"/>
    </row>
    <row r="1504" ht="22.5" customHeight="1">
      <c r="A1504" s="362"/>
      <c r="B1504" s="360"/>
      <c r="C1504" s="358"/>
      <c r="D1504" s="361"/>
      <c r="E1504" s="361"/>
      <c r="F1504" s="361"/>
      <c r="G1504" s="361"/>
      <c r="H1504" s="358"/>
      <c r="I1504" s="358"/>
    </row>
    <row r="1505" ht="22.5" customHeight="1">
      <c r="A1505" s="362"/>
      <c r="B1505" s="360"/>
      <c r="C1505" s="358"/>
      <c r="D1505" s="361"/>
      <c r="E1505" s="361"/>
      <c r="F1505" s="361"/>
      <c r="G1505" s="361"/>
      <c r="H1505" s="358"/>
      <c r="I1505" s="358"/>
    </row>
    <row r="1506" ht="22.5" customHeight="1">
      <c r="A1506" s="362"/>
      <c r="B1506" s="360"/>
      <c r="C1506" s="358"/>
      <c r="D1506" s="361"/>
      <c r="E1506" s="361"/>
      <c r="F1506" s="361"/>
      <c r="G1506" s="361"/>
      <c r="H1506" s="358"/>
      <c r="I1506" s="358"/>
    </row>
    <row r="1507" ht="22.5" customHeight="1">
      <c r="A1507" s="362"/>
      <c r="B1507" s="360"/>
      <c r="C1507" s="358"/>
      <c r="D1507" s="361"/>
      <c r="E1507" s="361"/>
      <c r="F1507" s="361"/>
      <c r="G1507" s="361"/>
      <c r="H1507" s="358"/>
      <c r="I1507" s="358"/>
    </row>
    <row r="1508" ht="22.5" customHeight="1">
      <c r="A1508" s="362"/>
      <c r="B1508" s="360"/>
      <c r="C1508" s="358"/>
      <c r="D1508" s="361"/>
      <c r="E1508" s="361"/>
      <c r="F1508" s="361"/>
      <c r="G1508" s="361"/>
      <c r="H1508" s="358"/>
      <c r="I1508" s="358"/>
    </row>
    <row r="1509" ht="22.5" customHeight="1">
      <c r="A1509" s="362"/>
      <c r="B1509" s="360"/>
      <c r="C1509" s="358"/>
      <c r="D1509" s="361"/>
      <c r="E1509" s="361"/>
      <c r="F1509" s="361"/>
      <c r="G1509" s="361"/>
      <c r="H1509" s="358"/>
      <c r="I1509" s="358"/>
    </row>
    <row r="1510" ht="22.5" customHeight="1">
      <c r="A1510" s="362"/>
      <c r="B1510" s="360"/>
      <c r="C1510" s="358"/>
      <c r="D1510" s="361"/>
      <c r="E1510" s="361"/>
      <c r="F1510" s="361"/>
      <c r="G1510" s="361"/>
      <c r="H1510" s="358"/>
      <c r="I1510" s="358"/>
    </row>
    <row r="1511" ht="22.5" customHeight="1">
      <c r="A1511" s="362"/>
      <c r="B1511" s="360"/>
      <c r="C1511" s="358"/>
      <c r="D1511" s="361"/>
      <c r="E1511" s="361"/>
      <c r="F1511" s="361"/>
      <c r="G1511" s="361"/>
      <c r="H1511" s="358"/>
      <c r="I1511" s="358"/>
    </row>
    <row r="1512" ht="22.5" customHeight="1">
      <c r="A1512" s="362"/>
      <c r="B1512" s="360"/>
      <c r="C1512" s="358"/>
      <c r="D1512" s="361"/>
      <c r="E1512" s="361"/>
      <c r="F1512" s="361"/>
      <c r="G1512" s="361"/>
      <c r="H1512" s="358"/>
      <c r="I1512" s="358"/>
    </row>
    <row r="1513" ht="22.5" customHeight="1">
      <c r="A1513" s="362"/>
      <c r="B1513" s="360"/>
      <c r="C1513" s="358"/>
      <c r="D1513" s="361"/>
      <c r="E1513" s="361"/>
      <c r="F1513" s="361"/>
      <c r="G1513" s="361"/>
      <c r="H1513" s="358"/>
      <c r="I1513" s="358"/>
    </row>
    <row r="1514" ht="22.5" customHeight="1">
      <c r="A1514" s="362"/>
      <c r="B1514" s="360"/>
      <c r="C1514" s="358"/>
      <c r="D1514" s="361"/>
      <c r="E1514" s="361"/>
      <c r="F1514" s="361"/>
      <c r="G1514" s="361"/>
      <c r="H1514" s="358"/>
      <c r="I1514" s="358"/>
    </row>
    <row r="1515" ht="22.5" customHeight="1">
      <c r="A1515" s="362"/>
      <c r="B1515" s="360"/>
      <c r="C1515" s="358"/>
      <c r="D1515" s="361"/>
      <c r="E1515" s="361"/>
      <c r="F1515" s="361"/>
      <c r="G1515" s="361"/>
      <c r="H1515" s="358"/>
      <c r="I1515" s="358"/>
    </row>
    <row r="1516" ht="22.5" customHeight="1">
      <c r="A1516" s="362"/>
      <c r="B1516" s="360"/>
      <c r="C1516" s="358"/>
      <c r="D1516" s="361"/>
      <c r="E1516" s="361"/>
      <c r="F1516" s="361"/>
      <c r="G1516" s="361"/>
      <c r="H1516" s="358"/>
      <c r="I1516" s="358"/>
    </row>
    <row r="1517" ht="22.5" customHeight="1">
      <c r="A1517" s="362"/>
      <c r="B1517" s="360"/>
      <c r="C1517" s="358"/>
      <c r="D1517" s="361"/>
      <c r="E1517" s="361"/>
      <c r="F1517" s="361"/>
      <c r="G1517" s="361"/>
      <c r="H1517" s="358"/>
      <c r="I1517" s="358"/>
    </row>
    <row r="1518" ht="22.5" customHeight="1">
      <c r="A1518" s="362"/>
      <c r="B1518" s="360"/>
      <c r="C1518" s="358"/>
      <c r="D1518" s="361"/>
      <c r="E1518" s="361"/>
      <c r="F1518" s="361"/>
      <c r="G1518" s="361"/>
      <c r="H1518" s="358"/>
      <c r="I1518" s="358"/>
    </row>
    <row r="1519" ht="22.5" customHeight="1">
      <c r="A1519" s="362"/>
      <c r="B1519" s="360"/>
      <c r="C1519" s="358"/>
      <c r="D1519" s="361"/>
      <c r="E1519" s="361"/>
      <c r="F1519" s="361"/>
      <c r="G1519" s="361"/>
      <c r="H1519" s="358"/>
      <c r="I1519" s="358"/>
    </row>
    <row r="1520" ht="22.5" customHeight="1">
      <c r="A1520" s="362"/>
      <c r="B1520" s="360"/>
      <c r="C1520" s="358"/>
      <c r="D1520" s="361"/>
      <c r="E1520" s="361"/>
      <c r="F1520" s="361"/>
      <c r="G1520" s="361"/>
      <c r="H1520" s="358"/>
      <c r="I1520" s="358"/>
    </row>
    <row r="1521" ht="22.5" customHeight="1">
      <c r="A1521" s="362"/>
      <c r="B1521" s="360"/>
      <c r="C1521" s="358"/>
      <c r="D1521" s="361"/>
      <c r="E1521" s="361"/>
      <c r="F1521" s="361"/>
      <c r="G1521" s="361"/>
      <c r="H1521" s="358"/>
      <c r="I1521" s="358"/>
    </row>
    <row r="1522" ht="22.5" customHeight="1">
      <c r="A1522" s="362"/>
      <c r="B1522" s="360"/>
      <c r="C1522" s="358"/>
      <c r="D1522" s="361"/>
      <c r="E1522" s="361"/>
      <c r="F1522" s="361"/>
      <c r="G1522" s="361"/>
      <c r="H1522" s="358"/>
      <c r="I1522" s="358"/>
    </row>
    <row r="1523" ht="22.5" customHeight="1">
      <c r="A1523" s="362"/>
      <c r="B1523" s="360"/>
      <c r="C1523" s="358"/>
      <c r="D1523" s="361"/>
      <c r="E1523" s="361"/>
      <c r="F1523" s="361"/>
      <c r="G1523" s="361"/>
      <c r="H1523" s="358"/>
      <c r="I1523" s="358"/>
    </row>
    <row r="1524" ht="22.5" customHeight="1">
      <c r="A1524" s="362"/>
      <c r="B1524" s="360"/>
      <c r="C1524" s="358"/>
      <c r="D1524" s="361"/>
      <c r="E1524" s="361"/>
      <c r="F1524" s="361"/>
      <c r="G1524" s="361"/>
      <c r="H1524" s="358"/>
      <c r="I1524" s="358"/>
    </row>
    <row r="1525" ht="22.5" customHeight="1">
      <c r="A1525" s="362"/>
      <c r="B1525" s="360"/>
      <c r="C1525" s="358"/>
      <c r="D1525" s="361"/>
      <c r="E1525" s="361"/>
      <c r="F1525" s="361"/>
      <c r="G1525" s="361"/>
      <c r="H1525" s="358"/>
      <c r="I1525" s="358"/>
    </row>
    <row r="1526" ht="22.5" customHeight="1">
      <c r="A1526" s="362"/>
      <c r="B1526" s="360"/>
      <c r="C1526" s="358"/>
      <c r="D1526" s="361"/>
      <c r="E1526" s="361"/>
      <c r="F1526" s="361"/>
      <c r="G1526" s="361"/>
      <c r="H1526" s="358"/>
      <c r="I1526" s="358"/>
    </row>
    <row r="1527" ht="22.5" customHeight="1">
      <c r="A1527" s="362"/>
      <c r="B1527" s="360"/>
      <c r="C1527" s="358"/>
      <c r="D1527" s="361"/>
      <c r="E1527" s="361"/>
      <c r="F1527" s="361"/>
      <c r="G1527" s="361"/>
      <c r="H1527" s="358"/>
      <c r="I1527" s="358"/>
    </row>
    <row r="1528" ht="22.5" customHeight="1">
      <c r="A1528" s="362"/>
      <c r="B1528" s="360"/>
      <c r="C1528" s="358"/>
      <c r="D1528" s="361"/>
      <c r="E1528" s="361"/>
      <c r="F1528" s="361"/>
      <c r="G1528" s="361"/>
      <c r="H1528" s="358"/>
      <c r="I1528" s="358"/>
    </row>
    <row r="1529" ht="22.5" customHeight="1">
      <c r="A1529" s="362"/>
      <c r="B1529" s="360"/>
      <c r="C1529" s="358"/>
      <c r="D1529" s="361"/>
      <c r="E1529" s="361"/>
      <c r="F1529" s="361"/>
      <c r="G1529" s="361"/>
      <c r="H1529" s="358"/>
      <c r="I1529" s="358"/>
    </row>
    <row r="1530" ht="22.5" customHeight="1">
      <c r="A1530" s="362"/>
      <c r="B1530" s="360"/>
      <c r="C1530" s="358"/>
      <c r="D1530" s="361"/>
      <c r="E1530" s="361"/>
      <c r="F1530" s="361"/>
      <c r="G1530" s="361"/>
      <c r="H1530" s="358"/>
      <c r="I1530" s="358"/>
    </row>
    <row r="1531" ht="22.5" customHeight="1">
      <c r="A1531" s="362"/>
      <c r="B1531" s="360"/>
      <c r="C1531" s="358"/>
      <c r="D1531" s="361"/>
      <c r="E1531" s="361"/>
      <c r="F1531" s="361"/>
      <c r="G1531" s="361"/>
      <c r="H1531" s="358"/>
      <c r="I1531" s="358"/>
    </row>
    <row r="1532" ht="22.5" customHeight="1">
      <c r="A1532" s="362"/>
      <c r="B1532" s="360"/>
      <c r="C1532" s="358"/>
      <c r="D1532" s="361"/>
      <c r="E1532" s="361"/>
      <c r="F1532" s="361"/>
      <c r="G1532" s="361"/>
      <c r="H1532" s="358"/>
      <c r="I1532" s="358"/>
    </row>
    <row r="1533" ht="22.5" customHeight="1">
      <c r="A1533" s="362"/>
      <c r="B1533" s="360"/>
      <c r="C1533" s="358"/>
      <c r="D1533" s="361"/>
      <c r="E1533" s="361"/>
      <c r="F1533" s="361"/>
      <c r="G1533" s="361"/>
      <c r="H1533" s="358"/>
      <c r="I1533" s="358"/>
    </row>
    <row r="1534" ht="22.5" customHeight="1">
      <c r="A1534" s="362"/>
      <c r="B1534" s="360"/>
      <c r="C1534" s="358"/>
      <c r="D1534" s="361"/>
      <c r="E1534" s="361"/>
      <c r="F1534" s="361"/>
      <c r="G1534" s="361"/>
      <c r="H1534" s="358"/>
      <c r="I1534" s="358"/>
    </row>
    <row r="1535" ht="22.5" customHeight="1">
      <c r="A1535" s="362"/>
      <c r="B1535" s="360"/>
      <c r="C1535" s="358"/>
      <c r="D1535" s="361"/>
      <c r="E1535" s="361"/>
      <c r="F1535" s="361"/>
      <c r="G1535" s="361"/>
      <c r="H1535" s="358"/>
      <c r="I1535" s="358"/>
    </row>
    <row r="1536" ht="22.5" customHeight="1">
      <c r="A1536" s="362"/>
      <c r="B1536" s="360"/>
      <c r="C1536" s="358"/>
      <c r="D1536" s="361"/>
      <c r="E1536" s="361"/>
      <c r="F1536" s="361"/>
      <c r="G1536" s="361"/>
      <c r="H1536" s="358"/>
      <c r="I1536" s="358"/>
    </row>
    <row r="1537" ht="22.5" customHeight="1">
      <c r="A1537" s="362"/>
      <c r="B1537" s="360"/>
      <c r="C1537" s="358"/>
      <c r="D1537" s="361"/>
      <c r="E1537" s="361"/>
      <c r="F1537" s="361"/>
      <c r="G1537" s="361"/>
      <c r="H1537" s="358"/>
      <c r="I1537" s="358"/>
    </row>
    <row r="1538" ht="22.5" customHeight="1">
      <c r="A1538" s="362"/>
      <c r="B1538" s="360"/>
      <c r="C1538" s="358"/>
      <c r="D1538" s="361"/>
      <c r="E1538" s="361"/>
      <c r="F1538" s="361"/>
      <c r="G1538" s="361"/>
      <c r="H1538" s="358"/>
      <c r="I1538" s="358"/>
    </row>
    <row r="1539" ht="22.5" customHeight="1">
      <c r="A1539" s="362"/>
      <c r="B1539" s="360"/>
      <c r="C1539" s="358"/>
      <c r="D1539" s="361"/>
      <c r="E1539" s="361"/>
      <c r="F1539" s="361"/>
      <c r="G1539" s="361"/>
      <c r="H1539" s="358"/>
      <c r="I1539" s="358"/>
    </row>
    <row r="1540" ht="22.5" customHeight="1">
      <c r="A1540" s="362"/>
      <c r="B1540" s="360"/>
      <c r="C1540" s="358"/>
      <c r="D1540" s="361"/>
      <c r="E1540" s="361"/>
      <c r="F1540" s="361"/>
      <c r="G1540" s="361"/>
      <c r="H1540" s="358"/>
      <c r="I1540" s="358"/>
    </row>
    <row r="1541" ht="22.5" customHeight="1">
      <c r="A1541" s="362"/>
      <c r="B1541" s="360"/>
      <c r="C1541" s="358"/>
      <c r="D1541" s="361"/>
      <c r="E1541" s="361"/>
      <c r="F1541" s="361"/>
      <c r="G1541" s="361"/>
      <c r="H1541" s="358"/>
      <c r="I1541" s="358"/>
    </row>
    <row r="1542" ht="22.5" customHeight="1">
      <c r="A1542" s="362"/>
      <c r="B1542" s="360"/>
      <c r="C1542" s="358"/>
      <c r="D1542" s="361"/>
      <c r="E1542" s="361"/>
      <c r="F1542" s="361"/>
      <c r="G1542" s="361"/>
      <c r="H1542" s="358"/>
      <c r="I1542" s="358"/>
    </row>
    <row r="1543" ht="22.5" customHeight="1">
      <c r="A1543" s="362"/>
      <c r="B1543" s="360"/>
      <c r="C1543" s="358"/>
      <c r="D1543" s="361"/>
      <c r="E1543" s="361"/>
      <c r="F1543" s="361"/>
      <c r="G1543" s="361"/>
      <c r="H1543" s="358"/>
      <c r="I1543" s="358"/>
    </row>
    <row r="1544" ht="22.5" customHeight="1">
      <c r="A1544" s="362"/>
      <c r="B1544" s="360"/>
      <c r="C1544" s="358"/>
      <c r="D1544" s="361"/>
      <c r="E1544" s="361"/>
      <c r="F1544" s="361"/>
      <c r="G1544" s="361"/>
      <c r="H1544" s="358"/>
      <c r="I1544" s="358"/>
    </row>
    <row r="1545" ht="22.5" customHeight="1">
      <c r="A1545" s="362"/>
      <c r="B1545" s="360"/>
      <c r="C1545" s="358"/>
      <c r="D1545" s="361"/>
      <c r="E1545" s="361"/>
      <c r="F1545" s="361"/>
      <c r="G1545" s="361"/>
      <c r="H1545" s="358"/>
      <c r="I1545" s="358"/>
    </row>
    <row r="1546" ht="22.5" customHeight="1">
      <c r="A1546" s="362"/>
      <c r="B1546" s="360"/>
      <c r="C1546" s="358"/>
      <c r="D1546" s="361"/>
      <c r="E1546" s="361"/>
      <c r="F1546" s="361"/>
      <c r="G1546" s="361"/>
      <c r="H1546" s="358"/>
      <c r="I1546" s="358"/>
    </row>
    <row r="1547" ht="22.5" customHeight="1">
      <c r="A1547" s="362"/>
      <c r="B1547" s="360"/>
      <c r="C1547" s="358"/>
      <c r="D1547" s="361"/>
      <c r="E1547" s="361"/>
      <c r="F1547" s="361"/>
      <c r="G1547" s="361"/>
      <c r="H1547" s="358"/>
      <c r="I1547" s="358"/>
    </row>
    <row r="1548" ht="22.5" customHeight="1">
      <c r="A1548" s="362"/>
      <c r="B1548" s="360"/>
      <c r="C1548" s="358"/>
      <c r="D1548" s="361"/>
      <c r="E1548" s="361"/>
      <c r="F1548" s="361"/>
      <c r="G1548" s="361"/>
      <c r="H1548" s="358"/>
      <c r="I1548" s="358"/>
    </row>
    <row r="1549" ht="22.5" customHeight="1">
      <c r="A1549" s="362"/>
      <c r="B1549" s="360"/>
      <c r="C1549" s="358"/>
      <c r="D1549" s="361"/>
      <c r="E1549" s="361"/>
      <c r="F1549" s="361"/>
      <c r="G1549" s="361"/>
      <c r="H1549" s="358"/>
      <c r="I1549" s="358"/>
    </row>
    <row r="1550" ht="22.5" customHeight="1">
      <c r="A1550" s="362"/>
      <c r="B1550" s="360"/>
      <c r="C1550" s="358"/>
      <c r="D1550" s="361"/>
      <c r="E1550" s="361"/>
      <c r="F1550" s="361"/>
      <c r="G1550" s="361"/>
      <c r="H1550" s="358"/>
      <c r="I1550" s="358"/>
    </row>
    <row r="1551" ht="22.5" customHeight="1">
      <c r="A1551" s="362"/>
      <c r="B1551" s="360"/>
      <c r="C1551" s="358"/>
      <c r="D1551" s="361"/>
      <c r="E1551" s="361"/>
      <c r="F1551" s="361"/>
      <c r="G1551" s="361"/>
      <c r="H1551" s="358"/>
      <c r="I1551" s="358"/>
    </row>
    <row r="1552" ht="22.5" customHeight="1">
      <c r="A1552" s="362"/>
      <c r="B1552" s="360"/>
      <c r="C1552" s="358"/>
      <c r="D1552" s="361"/>
      <c r="E1552" s="361"/>
      <c r="F1552" s="361"/>
      <c r="G1552" s="361"/>
      <c r="H1552" s="358"/>
      <c r="I1552" s="358"/>
    </row>
    <row r="1553" ht="22.5" customHeight="1">
      <c r="A1553" s="362"/>
      <c r="B1553" s="360"/>
      <c r="C1553" s="358"/>
      <c r="D1553" s="361"/>
      <c r="E1553" s="361"/>
      <c r="F1553" s="361"/>
      <c r="G1553" s="361"/>
      <c r="H1553" s="358"/>
      <c r="I1553" s="358"/>
    </row>
    <row r="1554" ht="22.5" customHeight="1">
      <c r="A1554" s="362"/>
      <c r="B1554" s="360"/>
      <c r="C1554" s="358"/>
      <c r="D1554" s="361"/>
      <c r="E1554" s="361"/>
      <c r="F1554" s="361"/>
      <c r="G1554" s="361"/>
      <c r="H1554" s="358"/>
      <c r="I1554" s="358"/>
    </row>
    <row r="1555" ht="22.5" customHeight="1">
      <c r="A1555" s="362"/>
      <c r="B1555" s="360"/>
      <c r="C1555" s="358"/>
      <c r="D1555" s="361"/>
      <c r="E1555" s="361"/>
      <c r="F1555" s="361"/>
      <c r="G1555" s="361"/>
      <c r="H1555" s="358"/>
      <c r="I1555" s="358"/>
    </row>
    <row r="1556" ht="22.5" customHeight="1">
      <c r="A1556" s="362"/>
      <c r="B1556" s="360"/>
      <c r="C1556" s="358"/>
      <c r="D1556" s="361"/>
      <c r="E1556" s="361"/>
      <c r="F1556" s="361"/>
      <c r="G1556" s="361"/>
      <c r="H1556" s="358"/>
      <c r="I1556" s="358"/>
    </row>
    <row r="1557" ht="22.5" customHeight="1">
      <c r="A1557" s="362"/>
      <c r="B1557" s="360"/>
      <c r="C1557" s="358"/>
      <c r="D1557" s="361"/>
      <c r="E1557" s="361"/>
      <c r="F1557" s="361"/>
      <c r="G1557" s="361"/>
      <c r="H1557" s="358"/>
      <c r="I1557" s="358"/>
    </row>
    <row r="1558" ht="22.5" customHeight="1">
      <c r="A1558" s="362"/>
      <c r="B1558" s="360"/>
      <c r="C1558" s="358"/>
      <c r="D1558" s="361"/>
      <c r="E1558" s="361"/>
      <c r="F1558" s="361"/>
      <c r="G1558" s="361"/>
      <c r="H1558" s="358"/>
      <c r="I1558" s="358"/>
    </row>
    <row r="1559" ht="22.5" customHeight="1">
      <c r="A1559" s="362"/>
      <c r="B1559" s="360"/>
      <c r="C1559" s="358"/>
      <c r="D1559" s="361"/>
      <c r="E1559" s="361"/>
      <c r="F1559" s="361"/>
      <c r="G1559" s="361"/>
      <c r="H1559" s="358"/>
      <c r="I1559" s="358"/>
    </row>
    <row r="1560" ht="22.5" customHeight="1">
      <c r="A1560" s="362"/>
      <c r="B1560" s="360"/>
      <c r="C1560" s="358"/>
      <c r="D1560" s="361"/>
      <c r="E1560" s="361"/>
      <c r="F1560" s="361"/>
      <c r="G1560" s="361"/>
      <c r="H1560" s="358"/>
      <c r="I1560" s="358"/>
    </row>
    <row r="1561" ht="22.5" customHeight="1">
      <c r="A1561" s="362"/>
      <c r="B1561" s="360"/>
      <c r="C1561" s="358"/>
      <c r="D1561" s="361"/>
      <c r="E1561" s="361"/>
      <c r="F1561" s="361"/>
      <c r="G1561" s="361"/>
      <c r="H1561" s="358"/>
      <c r="I1561" s="358"/>
    </row>
    <row r="1562" ht="22.5" customHeight="1">
      <c r="A1562" s="362"/>
      <c r="B1562" s="360"/>
      <c r="C1562" s="358"/>
      <c r="D1562" s="361"/>
      <c r="E1562" s="361"/>
      <c r="F1562" s="361"/>
      <c r="G1562" s="361"/>
      <c r="H1562" s="358"/>
      <c r="I1562" s="358"/>
    </row>
    <row r="1563" ht="22.5" customHeight="1">
      <c r="A1563" s="362"/>
      <c r="B1563" s="360"/>
      <c r="C1563" s="358"/>
      <c r="D1563" s="361"/>
      <c r="E1563" s="361"/>
      <c r="F1563" s="361"/>
      <c r="G1563" s="361"/>
      <c r="H1563" s="358"/>
      <c r="I1563" s="358"/>
    </row>
    <row r="1564" ht="22.5" customHeight="1">
      <c r="A1564" s="362"/>
      <c r="B1564" s="360"/>
      <c r="C1564" s="358"/>
      <c r="D1564" s="361"/>
      <c r="E1564" s="361"/>
      <c r="F1564" s="361"/>
      <c r="G1564" s="361"/>
      <c r="H1564" s="358"/>
      <c r="I1564" s="358"/>
    </row>
    <row r="1565" ht="22.5" customHeight="1">
      <c r="A1565" s="362"/>
      <c r="B1565" s="360"/>
      <c r="C1565" s="358"/>
      <c r="D1565" s="361"/>
      <c r="E1565" s="361"/>
      <c r="F1565" s="361"/>
      <c r="G1565" s="361"/>
      <c r="H1565" s="358"/>
      <c r="I1565" s="358"/>
    </row>
    <row r="1566" ht="22.5" customHeight="1">
      <c r="A1566" s="362"/>
      <c r="B1566" s="360"/>
      <c r="C1566" s="358"/>
      <c r="D1566" s="361"/>
      <c r="E1566" s="361"/>
      <c r="F1566" s="361"/>
      <c r="G1566" s="361"/>
      <c r="H1566" s="358"/>
      <c r="I1566" s="358"/>
    </row>
    <row r="1567" ht="22.5" customHeight="1">
      <c r="A1567" s="362"/>
      <c r="B1567" s="360"/>
      <c r="C1567" s="358"/>
      <c r="D1567" s="361"/>
      <c r="E1567" s="361"/>
      <c r="F1567" s="361"/>
      <c r="G1567" s="361"/>
      <c r="H1567" s="358"/>
      <c r="I1567" s="358"/>
    </row>
    <row r="1568" ht="22.5" customHeight="1">
      <c r="A1568" s="362"/>
      <c r="B1568" s="360"/>
      <c r="C1568" s="358"/>
      <c r="D1568" s="361"/>
      <c r="E1568" s="361"/>
      <c r="F1568" s="361"/>
      <c r="G1568" s="361"/>
      <c r="H1568" s="358"/>
      <c r="I1568" s="358"/>
    </row>
    <row r="1569" ht="22.5" customHeight="1">
      <c r="A1569" s="362"/>
      <c r="B1569" s="360"/>
      <c r="C1569" s="358"/>
      <c r="D1569" s="361"/>
      <c r="E1569" s="361"/>
      <c r="F1569" s="361"/>
      <c r="G1569" s="361"/>
      <c r="H1569" s="358"/>
      <c r="I1569" s="358"/>
    </row>
    <row r="1570" ht="22.5" customHeight="1">
      <c r="A1570" s="362"/>
      <c r="B1570" s="360"/>
      <c r="C1570" s="358"/>
      <c r="D1570" s="361"/>
      <c r="E1570" s="361"/>
      <c r="F1570" s="361"/>
      <c r="G1570" s="361"/>
      <c r="H1570" s="358"/>
      <c r="I1570" s="358"/>
    </row>
    <row r="1571" ht="22.5" customHeight="1">
      <c r="A1571" s="362"/>
      <c r="B1571" s="360"/>
      <c r="C1571" s="358"/>
      <c r="D1571" s="361"/>
      <c r="E1571" s="361"/>
      <c r="F1571" s="361"/>
      <c r="G1571" s="361"/>
      <c r="H1571" s="358"/>
      <c r="I1571" s="358"/>
    </row>
    <row r="1572" ht="22.5" customHeight="1">
      <c r="A1572" s="362"/>
      <c r="B1572" s="360"/>
      <c r="C1572" s="358"/>
      <c r="D1572" s="361"/>
      <c r="E1572" s="361"/>
      <c r="F1572" s="361"/>
      <c r="G1572" s="361"/>
      <c r="H1572" s="358"/>
      <c r="I1572" s="358"/>
    </row>
    <row r="1573" ht="22.5" customHeight="1">
      <c r="A1573" s="362"/>
      <c r="B1573" s="360"/>
      <c r="C1573" s="358"/>
      <c r="D1573" s="361"/>
      <c r="E1573" s="361"/>
      <c r="F1573" s="361"/>
      <c r="G1573" s="361"/>
      <c r="H1573" s="358"/>
      <c r="I1573" s="358"/>
    </row>
    <row r="1574" ht="22.5" customHeight="1">
      <c r="A1574" s="362"/>
      <c r="B1574" s="360"/>
      <c r="C1574" s="358"/>
      <c r="D1574" s="361"/>
      <c r="E1574" s="361"/>
      <c r="F1574" s="361"/>
      <c r="G1574" s="361"/>
      <c r="H1574" s="358"/>
      <c r="I1574" s="358"/>
    </row>
    <row r="1575" ht="22.5" customHeight="1">
      <c r="A1575" s="362"/>
      <c r="B1575" s="360"/>
      <c r="C1575" s="358"/>
      <c r="D1575" s="361"/>
      <c r="E1575" s="361"/>
      <c r="F1575" s="361"/>
      <c r="G1575" s="361"/>
      <c r="H1575" s="358"/>
      <c r="I1575" s="358"/>
    </row>
    <row r="1576" ht="22.5" customHeight="1">
      <c r="A1576" s="362"/>
      <c r="B1576" s="360"/>
      <c r="C1576" s="358"/>
      <c r="D1576" s="361"/>
      <c r="E1576" s="361"/>
      <c r="F1576" s="361"/>
      <c r="G1576" s="361"/>
      <c r="H1576" s="358"/>
      <c r="I1576" s="358"/>
    </row>
    <row r="1577" ht="22.5" customHeight="1">
      <c r="A1577" s="362"/>
      <c r="B1577" s="360"/>
      <c r="C1577" s="358"/>
      <c r="D1577" s="361"/>
      <c r="E1577" s="361"/>
      <c r="F1577" s="361"/>
      <c r="G1577" s="361"/>
      <c r="H1577" s="358"/>
      <c r="I1577" s="358"/>
    </row>
    <row r="1578" ht="22.5" customHeight="1">
      <c r="A1578" s="362"/>
      <c r="B1578" s="360"/>
      <c r="C1578" s="358"/>
      <c r="D1578" s="361"/>
      <c r="E1578" s="361"/>
      <c r="F1578" s="361"/>
      <c r="G1578" s="361"/>
      <c r="H1578" s="358"/>
      <c r="I1578" s="358"/>
    </row>
    <row r="1579" ht="22.5" customHeight="1">
      <c r="A1579" s="362"/>
      <c r="B1579" s="360"/>
      <c r="C1579" s="358"/>
      <c r="D1579" s="361"/>
      <c r="E1579" s="361"/>
      <c r="F1579" s="361"/>
      <c r="G1579" s="361"/>
      <c r="H1579" s="358"/>
      <c r="I1579" s="358"/>
    </row>
    <row r="1580" ht="22.5" customHeight="1">
      <c r="A1580" s="362"/>
      <c r="B1580" s="360"/>
      <c r="C1580" s="358"/>
      <c r="D1580" s="361"/>
      <c r="E1580" s="361"/>
      <c r="F1580" s="361"/>
      <c r="G1580" s="361"/>
      <c r="H1580" s="358"/>
      <c r="I1580" s="358"/>
    </row>
    <row r="1581" ht="22.5" customHeight="1">
      <c r="A1581" s="362"/>
      <c r="B1581" s="360"/>
      <c r="C1581" s="358"/>
      <c r="D1581" s="361"/>
      <c r="E1581" s="361"/>
      <c r="F1581" s="361"/>
      <c r="G1581" s="361"/>
      <c r="H1581" s="358"/>
      <c r="I1581" s="358"/>
    </row>
    <row r="1582" ht="22.5" customHeight="1">
      <c r="A1582" s="362"/>
      <c r="B1582" s="360"/>
      <c r="C1582" s="358"/>
      <c r="D1582" s="361"/>
      <c r="E1582" s="361"/>
      <c r="F1582" s="361"/>
      <c r="G1582" s="361"/>
      <c r="H1582" s="358"/>
      <c r="I1582" s="358"/>
    </row>
    <row r="1583" ht="22.5" customHeight="1">
      <c r="A1583" s="362"/>
      <c r="B1583" s="360"/>
      <c r="C1583" s="358"/>
      <c r="D1583" s="361"/>
      <c r="E1583" s="361"/>
      <c r="F1583" s="361"/>
      <c r="G1583" s="361"/>
      <c r="H1583" s="358"/>
      <c r="I1583" s="358"/>
    </row>
    <row r="1584" ht="22.5" customHeight="1">
      <c r="A1584" s="362"/>
      <c r="B1584" s="360"/>
      <c r="C1584" s="358"/>
      <c r="D1584" s="361"/>
      <c r="E1584" s="361"/>
      <c r="F1584" s="361"/>
      <c r="G1584" s="361"/>
      <c r="H1584" s="358"/>
      <c r="I1584" s="358"/>
    </row>
    <row r="1585" ht="22.5" customHeight="1">
      <c r="A1585" s="362"/>
      <c r="B1585" s="360"/>
      <c r="C1585" s="358"/>
      <c r="D1585" s="361"/>
      <c r="E1585" s="361"/>
      <c r="F1585" s="361"/>
      <c r="G1585" s="361"/>
      <c r="H1585" s="358"/>
      <c r="I1585" s="358"/>
    </row>
    <row r="1586" ht="22.5" customHeight="1">
      <c r="A1586" s="362"/>
      <c r="B1586" s="360"/>
      <c r="C1586" s="358"/>
      <c r="D1586" s="361"/>
      <c r="E1586" s="361"/>
      <c r="F1586" s="361"/>
      <c r="G1586" s="361"/>
      <c r="H1586" s="358"/>
      <c r="I1586" s="358"/>
    </row>
    <row r="1587" ht="22.5" customHeight="1">
      <c r="A1587" s="362"/>
      <c r="B1587" s="360"/>
      <c r="C1587" s="358"/>
      <c r="D1587" s="361"/>
      <c r="E1587" s="361"/>
      <c r="F1587" s="361"/>
      <c r="G1587" s="361"/>
      <c r="H1587" s="358"/>
      <c r="I1587" s="358"/>
    </row>
    <row r="1588" ht="22.5" customHeight="1">
      <c r="A1588" s="362"/>
      <c r="B1588" s="360"/>
      <c r="C1588" s="358"/>
      <c r="D1588" s="361"/>
      <c r="E1588" s="361"/>
      <c r="F1588" s="361"/>
      <c r="G1588" s="361"/>
      <c r="H1588" s="358"/>
      <c r="I1588" s="358"/>
    </row>
    <row r="1589" ht="22.5" customHeight="1">
      <c r="A1589" s="362"/>
      <c r="B1589" s="360"/>
      <c r="C1589" s="358"/>
      <c r="D1589" s="361"/>
      <c r="E1589" s="361"/>
      <c r="F1589" s="361"/>
      <c r="G1589" s="361"/>
      <c r="H1589" s="358"/>
      <c r="I1589" s="358"/>
    </row>
    <row r="1590" ht="22.5" customHeight="1">
      <c r="A1590" s="362"/>
      <c r="B1590" s="360"/>
      <c r="C1590" s="358"/>
      <c r="D1590" s="361"/>
      <c r="E1590" s="361"/>
      <c r="F1590" s="361"/>
      <c r="G1590" s="361"/>
      <c r="H1590" s="358"/>
      <c r="I1590" s="358"/>
    </row>
    <row r="1591" ht="22.5" customHeight="1">
      <c r="A1591" s="362"/>
      <c r="B1591" s="360"/>
      <c r="C1591" s="358"/>
      <c r="D1591" s="361"/>
      <c r="E1591" s="361"/>
      <c r="F1591" s="361"/>
      <c r="G1591" s="361"/>
      <c r="H1591" s="358"/>
      <c r="I1591" s="358"/>
    </row>
    <row r="1592" ht="22.5" customHeight="1">
      <c r="A1592" s="362"/>
      <c r="B1592" s="360"/>
      <c r="C1592" s="358"/>
      <c r="D1592" s="361"/>
      <c r="E1592" s="361"/>
      <c r="F1592" s="361"/>
      <c r="G1592" s="361"/>
      <c r="H1592" s="358"/>
      <c r="I1592" s="358"/>
    </row>
    <row r="1593" ht="22.5" customHeight="1">
      <c r="A1593" s="362"/>
      <c r="B1593" s="360"/>
      <c r="C1593" s="358"/>
      <c r="D1593" s="361"/>
      <c r="E1593" s="361"/>
      <c r="F1593" s="361"/>
      <c r="G1593" s="361"/>
      <c r="H1593" s="358"/>
      <c r="I1593" s="358"/>
    </row>
    <row r="1594" ht="22.5" customHeight="1">
      <c r="A1594" s="362"/>
      <c r="B1594" s="360"/>
      <c r="C1594" s="358"/>
      <c r="D1594" s="361"/>
      <c r="E1594" s="361"/>
      <c r="F1594" s="361"/>
      <c r="G1594" s="361"/>
      <c r="H1594" s="358"/>
      <c r="I1594" s="358"/>
    </row>
    <row r="1595" ht="22.5" customHeight="1">
      <c r="A1595" s="362"/>
      <c r="B1595" s="360"/>
      <c r="C1595" s="358"/>
      <c r="D1595" s="361"/>
      <c r="E1595" s="361"/>
      <c r="F1595" s="361"/>
      <c r="G1595" s="361"/>
      <c r="H1595" s="358"/>
      <c r="I1595" s="358"/>
    </row>
    <row r="1596" ht="22.5" customHeight="1">
      <c r="A1596" s="362"/>
      <c r="B1596" s="360"/>
      <c r="C1596" s="358"/>
      <c r="D1596" s="361"/>
      <c r="E1596" s="361"/>
      <c r="F1596" s="361"/>
      <c r="G1596" s="361"/>
      <c r="H1596" s="358"/>
      <c r="I1596" s="358"/>
    </row>
    <row r="1597" ht="22.5" customHeight="1">
      <c r="A1597" s="362"/>
      <c r="B1597" s="360"/>
      <c r="C1597" s="358"/>
      <c r="D1597" s="361"/>
      <c r="E1597" s="361"/>
      <c r="F1597" s="361"/>
      <c r="G1597" s="361"/>
      <c r="H1597" s="358"/>
      <c r="I1597" s="358"/>
    </row>
    <row r="1598" ht="22.5" customHeight="1">
      <c r="A1598" s="362"/>
      <c r="B1598" s="360"/>
      <c r="C1598" s="358"/>
      <c r="D1598" s="361"/>
      <c r="E1598" s="361"/>
      <c r="F1598" s="361"/>
      <c r="G1598" s="361"/>
      <c r="H1598" s="358"/>
      <c r="I1598" s="358"/>
    </row>
    <row r="1599" ht="22.5" customHeight="1">
      <c r="A1599" s="362"/>
      <c r="B1599" s="360"/>
      <c r="C1599" s="358"/>
      <c r="D1599" s="361"/>
      <c r="E1599" s="361"/>
      <c r="F1599" s="361"/>
      <c r="G1599" s="361"/>
      <c r="H1599" s="358"/>
      <c r="I1599" s="358"/>
    </row>
    <row r="1600" ht="22.5" customHeight="1">
      <c r="A1600" s="362"/>
      <c r="B1600" s="360"/>
      <c r="C1600" s="358"/>
      <c r="D1600" s="361"/>
      <c r="E1600" s="361"/>
      <c r="F1600" s="361"/>
      <c r="G1600" s="361"/>
      <c r="H1600" s="358"/>
      <c r="I1600" s="358"/>
    </row>
    <row r="1601" ht="22.5" customHeight="1">
      <c r="A1601" s="362"/>
      <c r="B1601" s="360"/>
      <c r="C1601" s="358"/>
      <c r="D1601" s="361"/>
      <c r="E1601" s="361"/>
      <c r="F1601" s="361"/>
      <c r="G1601" s="361"/>
      <c r="H1601" s="358"/>
      <c r="I1601" s="358"/>
    </row>
    <row r="1602" ht="22.5" customHeight="1">
      <c r="A1602" s="362"/>
      <c r="B1602" s="360"/>
      <c r="C1602" s="358"/>
      <c r="D1602" s="361"/>
      <c r="E1602" s="361"/>
      <c r="F1602" s="361"/>
      <c r="G1602" s="361"/>
      <c r="H1602" s="358"/>
      <c r="I1602" s="358"/>
    </row>
    <row r="1603" ht="22.5" customHeight="1">
      <c r="A1603" s="362"/>
      <c r="B1603" s="360"/>
      <c r="C1603" s="358"/>
      <c r="D1603" s="361"/>
      <c r="E1603" s="361"/>
      <c r="F1603" s="361"/>
      <c r="G1603" s="361"/>
      <c r="H1603" s="358"/>
      <c r="I1603" s="358"/>
    </row>
    <row r="1604" ht="22.5" customHeight="1">
      <c r="A1604" s="362"/>
      <c r="B1604" s="360"/>
      <c r="C1604" s="358"/>
      <c r="D1604" s="361"/>
      <c r="E1604" s="361"/>
      <c r="F1604" s="361"/>
      <c r="G1604" s="361"/>
      <c r="H1604" s="358"/>
      <c r="I1604" s="358"/>
    </row>
    <row r="1605" ht="22.5" customHeight="1">
      <c r="A1605" s="362"/>
      <c r="B1605" s="360"/>
      <c r="C1605" s="358"/>
      <c r="D1605" s="361"/>
      <c r="E1605" s="361"/>
      <c r="F1605" s="361"/>
      <c r="G1605" s="361"/>
      <c r="H1605" s="358"/>
      <c r="I1605" s="358"/>
    </row>
    <row r="1606" ht="22.5" customHeight="1">
      <c r="A1606" s="362"/>
      <c r="B1606" s="360"/>
      <c r="C1606" s="358"/>
      <c r="D1606" s="361"/>
      <c r="E1606" s="361"/>
      <c r="F1606" s="361"/>
      <c r="G1606" s="361"/>
      <c r="H1606" s="358"/>
      <c r="I1606" s="358"/>
    </row>
    <row r="1607" ht="22.5" customHeight="1">
      <c r="A1607" s="362"/>
      <c r="B1607" s="360"/>
      <c r="C1607" s="358"/>
      <c r="D1607" s="361"/>
      <c r="E1607" s="361"/>
      <c r="F1607" s="361"/>
      <c r="G1607" s="361"/>
      <c r="H1607" s="358"/>
      <c r="I1607" s="358"/>
    </row>
    <row r="1608" ht="22.5" customHeight="1">
      <c r="A1608" s="362"/>
      <c r="B1608" s="360"/>
      <c r="C1608" s="358"/>
      <c r="D1608" s="361"/>
      <c r="E1608" s="361"/>
      <c r="F1608" s="361"/>
      <c r="G1608" s="361"/>
      <c r="H1608" s="358"/>
      <c r="I1608" s="358"/>
    </row>
    <row r="1609" ht="22.5" customHeight="1">
      <c r="A1609" s="362"/>
      <c r="B1609" s="360"/>
      <c r="C1609" s="358"/>
      <c r="D1609" s="361"/>
      <c r="E1609" s="361"/>
      <c r="F1609" s="361"/>
      <c r="G1609" s="361"/>
      <c r="H1609" s="358"/>
      <c r="I1609" s="358"/>
    </row>
    <row r="1610" ht="22.5" customHeight="1">
      <c r="A1610" s="362"/>
      <c r="B1610" s="360"/>
      <c r="C1610" s="358"/>
      <c r="D1610" s="361"/>
      <c r="E1610" s="361"/>
      <c r="F1610" s="361"/>
      <c r="G1610" s="361"/>
      <c r="H1610" s="358"/>
      <c r="I1610" s="358"/>
    </row>
    <row r="1611" ht="22.5" customHeight="1">
      <c r="A1611" s="362"/>
      <c r="B1611" s="360"/>
      <c r="C1611" s="358"/>
      <c r="D1611" s="361"/>
      <c r="E1611" s="361"/>
      <c r="F1611" s="361"/>
      <c r="G1611" s="361"/>
      <c r="H1611" s="358"/>
      <c r="I1611" s="358"/>
    </row>
    <row r="1612" ht="22.5" customHeight="1">
      <c r="A1612" s="362"/>
      <c r="B1612" s="360"/>
      <c r="C1612" s="358"/>
      <c r="D1612" s="361"/>
      <c r="E1612" s="361"/>
      <c r="F1612" s="361"/>
      <c r="G1612" s="361"/>
      <c r="H1612" s="358"/>
      <c r="I1612" s="358"/>
    </row>
    <row r="1613" ht="22.5" customHeight="1">
      <c r="A1613" s="362"/>
      <c r="B1613" s="360"/>
      <c r="C1613" s="358"/>
      <c r="D1613" s="361"/>
      <c r="E1613" s="361"/>
      <c r="F1613" s="361"/>
      <c r="G1613" s="361"/>
      <c r="H1613" s="358"/>
      <c r="I1613" s="358"/>
    </row>
    <row r="1614" ht="22.5" customHeight="1">
      <c r="A1614" s="362"/>
      <c r="B1614" s="360"/>
      <c r="C1614" s="358"/>
      <c r="D1614" s="361"/>
      <c r="E1614" s="361"/>
      <c r="F1614" s="361"/>
      <c r="G1614" s="361"/>
      <c r="H1614" s="358"/>
      <c r="I1614" s="358"/>
    </row>
    <row r="1615" ht="22.5" customHeight="1">
      <c r="A1615" s="362"/>
      <c r="B1615" s="360"/>
      <c r="C1615" s="358"/>
      <c r="D1615" s="361"/>
      <c r="E1615" s="361"/>
      <c r="F1615" s="361"/>
      <c r="G1615" s="361"/>
      <c r="H1615" s="358"/>
      <c r="I1615" s="358"/>
    </row>
    <row r="1616" ht="22.5" customHeight="1">
      <c r="A1616" s="362"/>
      <c r="B1616" s="360"/>
      <c r="C1616" s="358"/>
      <c r="D1616" s="361"/>
      <c r="E1616" s="361"/>
      <c r="F1616" s="361"/>
      <c r="G1616" s="361"/>
      <c r="H1616" s="358"/>
      <c r="I1616" s="358"/>
    </row>
    <row r="1617" ht="22.5" customHeight="1">
      <c r="A1617" s="362"/>
      <c r="B1617" s="360"/>
      <c r="C1617" s="358"/>
      <c r="D1617" s="361"/>
      <c r="E1617" s="361"/>
      <c r="F1617" s="361"/>
      <c r="G1617" s="361"/>
      <c r="H1617" s="358"/>
      <c r="I1617" s="358"/>
    </row>
    <row r="1618" ht="22.5" customHeight="1">
      <c r="A1618" s="362"/>
      <c r="B1618" s="360"/>
      <c r="C1618" s="358"/>
      <c r="D1618" s="361"/>
      <c r="E1618" s="361"/>
      <c r="F1618" s="361"/>
      <c r="G1618" s="361"/>
      <c r="H1618" s="358"/>
      <c r="I1618" s="358"/>
    </row>
    <row r="1619" ht="22.5" customHeight="1">
      <c r="A1619" s="362"/>
      <c r="B1619" s="360"/>
      <c r="C1619" s="358"/>
      <c r="D1619" s="361"/>
      <c r="E1619" s="361"/>
      <c r="F1619" s="361"/>
      <c r="G1619" s="361"/>
      <c r="H1619" s="358"/>
      <c r="I1619" s="358"/>
    </row>
    <row r="1620" ht="22.5" customHeight="1">
      <c r="A1620" s="362"/>
      <c r="B1620" s="360"/>
      <c r="C1620" s="358"/>
      <c r="D1620" s="361"/>
      <c r="E1620" s="361"/>
      <c r="F1620" s="361"/>
      <c r="G1620" s="361"/>
      <c r="H1620" s="358"/>
      <c r="I1620" s="358"/>
    </row>
    <row r="1621" ht="22.5" customHeight="1">
      <c r="A1621" s="362"/>
      <c r="B1621" s="360"/>
      <c r="C1621" s="358"/>
      <c r="D1621" s="361"/>
      <c r="E1621" s="361"/>
      <c r="F1621" s="361"/>
      <c r="G1621" s="361"/>
      <c r="H1621" s="358"/>
      <c r="I1621" s="358"/>
    </row>
    <row r="1622" ht="22.5" customHeight="1">
      <c r="A1622" s="362"/>
      <c r="B1622" s="360"/>
      <c r="C1622" s="358"/>
      <c r="D1622" s="361"/>
      <c r="E1622" s="361"/>
      <c r="F1622" s="361"/>
      <c r="G1622" s="361"/>
      <c r="H1622" s="358"/>
      <c r="I1622" s="358"/>
    </row>
    <row r="1623" ht="22.5" customHeight="1">
      <c r="A1623" s="362"/>
      <c r="B1623" s="360"/>
      <c r="C1623" s="358"/>
      <c r="D1623" s="361"/>
      <c r="E1623" s="361"/>
      <c r="F1623" s="361"/>
      <c r="G1623" s="361"/>
      <c r="H1623" s="358"/>
      <c r="I1623" s="358"/>
    </row>
    <row r="1624" ht="22.5" customHeight="1">
      <c r="A1624" s="362"/>
      <c r="B1624" s="360"/>
      <c r="C1624" s="358"/>
      <c r="D1624" s="361"/>
      <c r="E1624" s="361"/>
      <c r="F1624" s="361"/>
      <c r="G1624" s="361"/>
      <c r="H1624" s="358"/>
      <c r="I1624" s="358"/>
    </row>
    <row r="1625" ht="22.5" customHeight="1">
      <c r="A1625" s="362"/>
      <c r="B1625" s="360"/>
      <c r="C1625" s="358"/>
      <c r="D1625" s="361"/>
      <c r="E1625" s="361"/>
      <c r="F1625" s="361"/>
      <c r="G1625" s="361"/>
      <c r="H1625" s="358"/>
      <c r="I1625" s="358"/>
    </row>
    <row r="1626" ht="22.5" customHeight="1">
      <c r="A1626" s="362"/>
      <c r="B1626" s="360"/>
      <c r="C1626" s="358"/>
      <c r="D1626" s="361"/>
      <c r="E1626" s="361"/>
      <c r="F1626" s="361"/>
      <c r="G1626" s="361"/>
      <c r="H1626" s="358"/>
      <c r="I1626" s="358"/>
    </row>
    <row r="1627" ht="22.5" customHeight="1">
      <c r="A1627" s="362"/>
      <c r="B1627" s="360"/>
      <c r="C1627" s="358"/>
      <c r="D1627" s="361"/>
      <c r="E1627" s="361"/>
      <c r="F1627" s="361"/>
      <c r="G1627" s="361"/>
      <c r="H1627" s="358"/>
      <c r="I1627" s="358"/>
    </row>
    <row r="1628" ht="22.5" customHeight="1">
      <c r="A1628" s="362"/>
      <c r="B1628" s="360"/>
      <c r="C1628" s="358"/>
      <c r="D1628" s="361"/>
      <c r="E1628" s="361"/>
      <c r="F1628" s="361"/>
      <c r="G1628" s="361"/>
      <c r="H1628" s="358"/>
      <c r="I1628" s="358"/>
    </row>
    <row r="1629" ht="22.5" customHeight="1">
      <c r="A1629" s="362"/>
      <c r="B1629" s="360"/>
      <c r="C1629" s="358"/>
      <c r="D1629" s="361"/>
      <c r="E1629" s="361"/>
      <c r="F1629" s="361"/>
      <c r="G1629" s="361"/>
      <c r="H1629" s="358"/>
      <c r="I1629" s="358"/>
    </row>
    <row r="1630" ht="22.5" customHeight="1">
      <c r="A1630" s="362"/>
      <c r="B1630" s="360"/>
      <c r="C1630" s="358"/>
      <c r="D1630" s="361"/>
      <c r="E1630" s="361"/>
      <c r="F1630" s="361"/>
      <c r="G1630" s="361"/>
      <c r="H1630" s="358"/>
      <c r="I1630" s="358"/>
    </row>
    <row r="1631" ht="22.5" customHeight="1">
      <c r="A1631" s="362"/>
      <c r="B1631" s="360"/>
      <c r="C1631" s="358"/>
      <c r="D1631" s="361"/>
      <c r="E1631" s="361"/>
      <c r="F1631" s="361"/>
      <c r="G1631" s="361"/>
      <c r="H1631" s="358"/>
      <c r="I1631" s="358"/>
    </row>
    <row r="1632" ht="22.5" customHeight="1">
      <c r="A1632" s="362"/>
      <c r="B1632" s="360"/>
      <c r="C1632" s="358"/>
      <c r="D1632" s="361"/>
      <c r="E1632" s="361"/>
      <c r="F1632" s="361"/>
      <c r="G1632" s="361"/>
      <c r="H1632" s="358"/>
      <c r="I1632" s="358"/>
    </row>
    <row r="1633" ht="22.5" customHeight="1">
      <c r="A1633" s="362"/>
      <c r="B1633" s="360"/>
      <c r="C1633" s="358"/>
      <c r="D1633" s="361"/>
      <c r="E1633" s="361"/>
      <c r="F1633" s="361"/>
      <c r="G1633" s="361"/>
      <c r="H1633" s="358"/>
      <c r="I1633" s="358"/>
    </row>
    <row r="1634" ht="22.5" customHeight="1">
      <c r="A1634" s="362"/>
      <c r="B1634" s="360"/>
      <c r="C1634" s="358"/>
      <c r="D1634" s="361"/>
      <c r="E1634" s="361"/>
      <c r="F1634" s="361"/>
      <c r="G1634" s="361"/>
      <c r="H1634" s="358"/>
      <c r="I1634" s="358"/>
    </row>
    <row r="1635" ht="22.5" customHeight="1">
      <c r="A1635" s="362"/>
      <c r="B1635" s="360"/>
      <c r="C1635" s="358"/>
      <c r="D1635" s="361"/>
      <c r="E1635" s="361"/>
      <c r="F1635" s="361"/>
      <c r="G1635" s="361"/>
      <c r="H1635" s="358"/>
      <c r="I1635" s="358"/>
    </row>
    <row r="1636" ht="22.5" customHeight="1">
      <c r="A1636" s="362"/>
      <c r="B1636" s="360"/>
      <c r="C1636" s="358"/>
      <c r="D1636" s="361"/>
      <c r="E1636" s="361"/>
      <c r="F1636" s="361"/>
      <c r="G1636" s="361"/>
      <c r="H1636" s="358"/>
      <c r="I1636" s="358"/>
    </row>
    <row r="1637" ht="22.5" customHeight="1">
      <c r="A1637" s="362"/>
      <c r="B1637" s="360"/>
      <c r="C1637" s="358"/>
      <c r="D1637" s="361"/>
      <c r="E1637" s="361"/>
      <c r="F1637" s="361"/>
      <c r="G1637" s="361"/>
      <c r="H1637" s="358"/>
      <c r="I1637" s="358"/>
    </row>
    <row r="1638" ht="22.5" customHeight="1">
      <c r="A1638" s="362"/>
      <c r="B1638" s="360"/>
      <c r="C1638" s="358"/>
      <c r="D1638" s="361"/>
      <c r="E1638" s="361"/>
      <c r="F1638" s="361"/>
      <c r="G1638" s="361"/>
      <c r="H1638" s="358"/>
      <c r="I1638" s="358"/>
    </row>
    <row r="1639" ht="22.5" customHeight="1">
      <c r="A1639" s="362"/>
      <c r="B1639" s="360"/>
      <c r="C1639" s="358"/>
      <c r="D1639" s="361"/>
      <c r="E1639" s="361"/>
      <c r="F1639" s="361"/>
      <c r="G1639" s="361"/>
      <c r="H1639" s="358"/>
      <c r="I1639" s="358"/>
    </row>
    <row r="1640" ht="22.5" customHeight="1">
      <c r="A1640" s="362"/>
      <c r="B1640" s="360"/>
      <c r="C1640" s="358"/>
      <c r="D1640" s="361"/>
      <c r="E1640" s="361"/>
      <c r="F1640" s="361"/>
      <c r="G1640" s="361"/>
      <c r="H1640" s="358"/>
      <c r="I1640" s="358"/>
    </row>
    <row r="1641" ht="22.5" customHeight="1">
      <c r="A1641" s="362"/>
      <c r="B1641" s="360"/>
      <c r="C1641" s="358"/>
      <c r="D1641" s="361"/>
      <c r="E1641" s="361"/>
      <c r="F1641" s="361"/>
      <c r="G1641" s="361"/>
      <c r="H1641" s="358"/>
      <c r="I1641" s="358"/>
    </row>
    <row r="1642" ht="22.5" customHeight="1">
      <c r="A1642" s="362"/>
      <c r="B1642" s="360"/>
      <c r="C1642" s="358"/>
      <c r="D1642" s="361"/>
      <c r="E1642" s="361"/>
      <c r="F1642" s="361"/>
      <c r="G1642" s="361"/>
      <c r="H1642" s="358"/>
      <c r="I1642" s="358"/>
    </row>
    <row r="1643" ht="22.5" customHeight="1">
      <c r="A1643" s="362"/>
      <c r="B1643" s="360"/>
      <c r="C1643" s="358"/>
      <c r="D1643" s="361"/>
      <c r="E1643" s="361"/>
      <c r="F1643" s="361"/>
      <c r="G1643" s="361"/>
      <c r="H1643" s="358"/>
      <c r="I1643" s="358"/>
    </row>
    <row r="1644" ht="22.5" customHeight="1">
      <c r="A1644" s="362"/>
      <c r="B1644" s="360"/>
      <c r="C1644" s="358"/>
      <c r="D1644" s="361"/>
      <c r="E1644" s="361"/>
      <c r="F1644" s="361"/>
      <c r="G1644" s="361"/>
      <c r="H1644" s="358"/>
      <c r="I1644" s="358"/>
    </row>
    <row r="1645" ht="22.5" customHeight="1">
      <c r="A1645" s="362"/>
      <c r="B1645" s="360"/>
      <c r="C1645" s="358"/>
      <c r="D1645" s="361"/>
      <c r="E1645" s="361"/>
      <c r="F1645" s="361"/>
      <c r="G1645" s="361"/>
      <c r="H1645" s="358"/>
      <c r="I1645" s="358"/>
    </row>
    <row r="1646" ht="22.5" customHeight="1">
      <c r="A1646" s="362"/>
      <c r="B1646" s="360"/>
      <c r="C1646" s="358"/>
      <c r="D1646" s="361"/>
      <c r="E1646" s="361"/>
      <c r="F1646" s="361"/>
      <c r="G1646" s="361"/>
      <c r="H1646" s="358"/>
      <c r="I1646" s="358"/>
    </row>
    <row r="1647" ht="22.5" customHeight="1">
      <c r="A1647" s="362"/>
      <c r="B1647" s="360"/>
      <c r="C1647" s="358"/>
      <c r="D1647" s="361"/>
      <c r="E1647" s="361"/>
      <c r="F1647" s="361"/>
      <c r="G1647" s="361"/>
      <c r="H1647" s="358"/>
      <c r="I1647" s="358"/>
    </row>
    <row r="1648" ht="22.5" customHeight="1">
      <c r="A1648" s="362"/>
      <c r="B1648" s="360"/>
      <c r="C1648" s="358"/>
      <c r="D1648" s="361"/>
      <c r="E1648" s="361"/>
      <c r="F1648" s="361"/>
      <c r="G1648" s="361"/>
      <c r="H1648" s="358"/>
      <c r="I1648" s="358"/>
    </row>
    <row r="1649" ht="22.5" customHeight="1">
      <c r="A1649" s="362"/>
      <c r="B1649" s="360"/>
      <c r="C1649" s="358"/>
      <c r="D1649" s="361"/>
      <c r="E1649" s="361"/>
      <c r="F1649" s="361"/>
      <c r="G1649" s="361"/>
      <c r="H1649" s="358"/>
      <c r="I1649" s="358"/>
    </row>
    <row r="1650" ht="22.5" customHeight="1">
      <c r="A1650" s="362"/>
      <c r="B1650" s="360"/>
      <c r="C1650" s="358"/>
      <c r="D1650" s="361"/>
      <c r="E1650" s="361"/>
      <c r="F1650" s="361"/>
      <c r="G1650" s="361"/>
      <c r="H1650" s="358"/>
      <c r="I1650" s="358"/>
    </row>
    <row r="1651" ht="22.5" customHeight="1">
      <c r="A1651" s="362"/>
      <c r="B1651" s="360"/>
      <c r="C1651" s="358"/>
      <c r="D1651" s="361"/>
      <c r="E1651" s="361"/>
      <c r="F1651" s="361"/>
      <c r="G1651" s="361"/>
      <c r="H1651" s="358"/>
      <c r="I1651" s="358"/>
    </row>
    <row r="1652" ht="22.5" customHeight="1">
      <c r="A1652" s="362"/>
      <c r="B1652" s="360"/>
      <c r="C1652" s="358"/>
      <c r="D1652" s="361"/>
      <c r="E1652" s="361"/>
      <c r="F1652" s="361"/>
      <c r="G1652" s="361"/>
      <c r="H1652" s="358"/>
      <c r="I1652" s="358"/>
    </row>
    <row r="1653" ht="22.5" customHeight="1">
      <c r="A1653" s="362"/>
      <c r="B1653" s="360"/>
      <c r="C1653" s="358"/>
      <c r="D1653" s="361"/>
      <c r="E1653" s="361"/>
      <c r="F1653" s="361"/>
      <c r="G1653" s="361"/>
      <c r="H1653" s="358"/>
      <c r="I1653" s="358"/>
    </row>
    <row r="1654" ht="22.5" customHeight="1">
      <c r="A1654" s="362"/>
      <c r="B1654" s="360"/>
      <c r="C1654" s="358"/>
      <c r="D1654" s="361"/>
      <c r="E1654" s="361"/>
      <c r="F1654" s="361"/>
      <c r="G1654" s="361"/>
      <c r="H1654" s="358"/>
      <c r="I1654" s="358"/>
    </row>
    <row r="1655" ht="22.5" customHeight="1">
      <c r="A1655" s="362"/>
      <c r="B1655" s="360"/>
      <c r="C1655" s="358"/>
      <c r="D1655" s="361"/>
      <c r="E1655" s="361"/>
      <c r="F1655" s="361"/>
      <c r="G1655" s="361"/>
      <c r="H1655" s="358"/>
      <c r="I1655" s="358"/>
    </row>
    <row r="1656" ht="22.5" customHeight="1">
      <c r="A1656" s="362"/>
      <c r="B1656" s="360"/>
      <c r="C1656" s="358"/>
      <c r="D1656" s="361"/>
      <c r="E1656" s="361"/>
      <c r="F1656" s="361"/>
      <c r="G1656" s="361"/>
      <c r="H1656" s="358"/>
      <c r="I1656" s="358"/>
    </row>
    <row r="1657" ht="22.5" customHeight="1">
      <c r="A1657" s="362"/>
      <c r="B1657" s="360"/>
      <c r="C1657" s="358"/>
      <c r="D1657" s="361"/>
      <c r="E1657" s="361"/>
      <c r="F1657" s="361"/>
      <c r="G1657" s="361"/>
      <c r="H1657" s="358"/>
      <c r="I1657" s="358"/>
    </row>
    <row r="1658" ht="22.5" customHeight="1">
      <c r="A1658" s="362"/>
      <c r="B1658" s="360"/>
      <c r="C1658" s="358"/>
      <c r="D1658" s="361"/>
      <c r="E1658" s="361"/>
      <c r="F1658" s="361"/>
      <c r="G1658" s="361"/>
      <c r="H1658" s="358"/>
      <c r="I1658" s="358"/>
    </row>
    <row r="1659" ht="22.5" customHeight="1">
      <c r="A1659" s="362"/>
      <c r="B1659" s="360"/>
      <c r="C1659" s="358"/>
      <c r="D1659" s="361"/>
      <c r="E1659" s="361"/>
      <c r="F1659" s="361"/>
      <c r="G1659" s="361"/>
      <c r="H1659" s="358"/>
      <c r="I1659" s="358"/>
    </row>
    <row r="1660" ht="22.5" customHeight="1">
      <c r="A1660" s="362"/>
      <c r="B1660" s="360"/>
      <c r="C1660" s="358"/>
      <c r="D1660" s="361"/>
      <c r="E1660" s="361"/>
      <c r="F1660" s="361"/>
      <c r="G1660" s="361"/>
      <c r="H1660" s="358"/>
      <c r="I1660" s="358"/>
    </row>
    <row r="1661" ht="22.5" customHeight="1">
      <c r="A1661" s="362"/>
      <c r="B1661" s="360"/>
      <c r="C1661" s="358"/>
      <c r="D1661" s="361"/>
      <c r="E1661" s="361"/>
      <c r="F1661" s="361"/>
      <c r="G1661" s="361"/>
      <c r="H1661" s="358"/>
      <c r="I1661" s="358"/>
    </row>
    <row r="1662" ht="22.5" customHeight="1">
      <c r="A1662" s="362"/>
      <c r="B1662" s="360"/>
      <c r="C1662" s="358"/>
      <c r="D1662" s="361"/>
      <c r="E1662" s="361"/>
      <c r="F1662" s="361"/>
      <c r="G1662" s="361"/>
      <c r="H1662" s="358"/>
      <c r="I1662" s="358"/>
    </row>
    <row r="1663" ht="22.5" customHeight="1">
      <c r="A1663" s="362"/>
      <c r="B1663" s="360"/>
      <c r="C1663" s="358"/>
      <c r="D1663" s="361"/>
      <c r="E1663" s="361"/>
      <c r="F1663" s="361"/>
      <c r="G1663" s="361"/>
      <c r="H1663" s="358"/>
      <c r="I1663" s="358"/>
    </row>
    <row r="1664" ht="22.5" customHeight="1">
      <c r="A1664" s="362"/>
      <c r="B1664" s="360"/>
      <c r="C1664" s="358"/>
      <c r="D1664" s="361"/>
      <c r="E1664" s="361"/>
      <c r="F1664" s="361"/>
      <c r="G1664" s="361"/>
      <c r="H1664" s="358"/>
      <c r="I1664" s="358"/>
    </row>
    <row r="1665" ht="22.5" customHeight="1">
      <c r="A1665" s="362"/>
      <c r="B1665" s="360"/>
      <c r="C1665" s="358"/>
      <c r="D1665" s="361"/>
      <c r="E1665" s="361"/>
      <c r="F1665" s="361"/>
      <c r="G1665" s="361"/>
      <c r="H1665" s="358"/>
      <c r="I1665" s="358"/>
    </row>
    <row r="1666" ht="22.5" customHeight="1">
      <c r="A1666" s="362"/>
      <c r="B1666" s="360"/>
      <c r="C1666" s="358"/>
      <c r="D1666" s="361"/>
      <c r="E1666" s="361"/>
      <c r="F1666" s="361"/>
      <c r="G1666" s="361"/>
      <c r="H1666" s="358"/>
      <c r="I1666" s="358"/>
    </row>
    <row r="1667" ht="22.5" customHeight="1">
      <c r="A1667" s="362"/>
      <c r="B1667" s="360"/>
      <c r="C1667" s="358"/>
      <c r="D1667" s="361"/>
      <c r="E1667" s="361"/>
      <c r="F1667" s="361"/>
      <c r="G1667" s="361"/>
      <c r="H1667" s="358"/>
      <c r="I1667" s="358"/>
    </row>
    <row r="1668" ht="22.5" customHeight="1">
      <c r="A1668" s="362"/>
      <c r="B1668" s="360"/>
      <c r="C1668" s="358"/>
      <c r="D1668" s="361"/>
      <c r="E1668" s="361"/>
      <c r="F1668" s="361"/>
      <c r="G1668" s="361"/>
      <c r="H1668" s="358"/>
      <c r="I1668" s="358"/>
    </row>
    <row r="1669" ht="22.5" customHeight="1">
      <c r="A1669" s="362"/>
      <c r="B1669" s="360"/>
      <c r="C1669" s="358"/>
      <c r="D1669" s="361"/>
      <c r="E1669" s="361"/>
      <c r="F1669" s="361"/>
      <c r="G1669" s="361"/>
      <c r="H1669" s="358"/>
      <c r="I1669" s="358"/>
    </row>
    <row r="1670" ht="22.5" customHeight="1">
      <c r="A1670" s="362"/>
      <c r="B1670" s="360"/>
      <c r="C1670" s="358"/>
      <c r="D1670" s="361"/>
      <c r="E1670" s="361"/>
      <c r="F1670" s="361"/>
      <c r="G1670" s="361"/>
      <c r="H1670" s="358"/>
      <c r="I1670" s="358"/>
    </row>
    <row r="1671" ht="22.5" customHeight="1">
      <c r="A1671" s="362"/>
      <c r="B1671" s="360"/>
      <c r="C1671" s="358"/>
      <c r="D1671" s="361"/>
      <c r="E1671" s="361"/>
      <c r="F1671" s="361"/>
      <c r="G1671" s="361"/>
      <c r="H1671" s="358"/>
      <c r="I1671" s="358"/>
    </row>
    <row r="1672" ht="22.5" customHeight="1">
      <c r="A1672" s="362"/>
      <c r="B1672" s="360"/>
      <c r="C1672" s="358"/>
      <c r="D1672" s="361"/>
      <c r="E1672" s="361"/>
      <c r="F1672" s="361"/>
      <c r="G1672" s="361"/>
      <c r="H1672" s="358"/>
      <c r="I1672" s="358"/>
    </row>
    <row r="1673" ht="22.5" customHeight="1">
      <c r="A1673" s="362"/>
      <c r="B1673" s="360"/>
      <c r="C1673" s="358"/>
      <c r="D1673" s="361"/>
      <c r="E1673" s="361"/>
      <c r="F1673" s="361"/>
      <c r="G1673" s="361"/>
      <c r="H1673" s="358"/>
      <c r="I1673" s="358"/>
    </row>
    <row r="1674" ht="22.5" customHeight="1">
      <c r="A1674" s="362"/>
      <c r="B1674" s="360"/>
      <c r="C1674" s="358"/>
      <c r="D1674" s="361"/>
      <c r="E1674" s="361"/>
      <c r="F1674" s="361"/>
      <c r="G1674" s="361"/>
      <c r="H1674" s="358"/>
      <c r="I1674" s="358"/>
    </row>
    <row r="1675" ht="22.5" customHeight="1">
      <c r="A1675" s="362"/>
      <c r="B1675" s="360"/>
      <c r="C1675" s="358"/>
      <c r="D1675" s="361"/>
      <c r="E1675" s="361"/>
      <c r="F1675" s="361"/>
      <c r="G1675" s="361"/>
      <c r="H1675" s="358"/>
      <c r="I1675" s="358"/>
    </row>
    <row r="1676" ht="22.5" customHeight="1">
      <c r="A1676" s="362"/>
      <c r="B1676" s="360"/>
      <c r="C1676" s="358"/>
      <c r="D1676" s="361"/>
      <c r="E1676" s="361"/>
      <c r="F1676" s="361"/>
      <c r="G1676" s="361"/>
      <c r="H1676" s="358"/>
      <c r="I1676" s="358"/>
    </row>
    <row r="1677" ht="22.5" customHeight="1">
      <c r="A1677" s="362"/>
      <c r="B1677" s="360"/>
      <c r="C1677" s="358"/>
      <c r="D1677" s="361"/>
      <c r="E1677" s="361"/>
      <c r="F1677" s="361"/>
      <c r="G1677" s="361"/>
      <c r="H1677" s="358"/>
      <c r="I1677" s="358"/>
    </row>
    <row r="1678" ht="22.5" customHeight="1">
      <c r="A1678" s="362"/>
      <c r="B1678" s="360"/>
      <c r="C1678" s="358"/>
      <c r="D1678" s="361"/>
      <c r="E1678" s="361"/>
      <c r="F1678" s="361"/>
      <c r="G1678" s="361"/>
      <c r="H1678" s="358"/>
      <c r="I1678" s="358"/>
    </row>
    <row r="1679" ht="22.5" customHeight="1">
      <c r="A1679" s="362"/>
      <c r="B1679" s="360"/>
      <c r="C1679" s="358"/>
      <c r="D1679" s="361"/>
      <c r="E1679" s="361"/>
      <c r="F1679" s="361"/>
      <c r="G1679" s="361"/>
      <c r="H1679" s="358"/>
      <c r="I1679" s="358"/>
    </row>
    <row r="1680" ht="22.5" customHeight="1">
      <c r="A1680" s="362"/>
      <c r="B1680" s="360"/>
      <c r="C1680" s="358"/>
      <c r="D1680" s="361"/>
      <c r="E1680" s="361"/>
      <c r="F1680" s="361"/>
      <c r="G1680" s="361"/>
      <c r="H1680" s="358"/>
      <c r="I1680" s="358"/>
    </row>
    <row r="1681" ht="22.5" customHeight="1">
      <c r="A1681" s="362"/>
      <c r="B1681" s="360"/>
      <c r="C1681" s="358"/>
      <c r="D1681" s="361"/>
      <c r="E1681" s="361"/>
      <c r="F1681" s="361"/>
      <c r="G1681" s="361"/>
      <c r="H1681" s="358"/>
      <c r="I1681" s="358"/>
    </row>
    <row r="1682" ht="22.5" customHeight="1">
      <c r="A1682" s="362"/>
      <c r="B1682" s="360"/>
      <c r="C1682" s="358"/>
      <c r="D1682" s="361"/>
      <c r="E1682" s="361"/>
      <c r="F1682" s="361"/>
      <c r="G1682" s="361"/>
      <c r="H1682" s="358"/>
      <c r="I1682" s="358"/>
    </row>
    <row r="1683" ht="22.5" customHeight="1">
      <c r="A1683" s="362"/>
      <c r="B1683" s="360"/>
      <c r="C1683" s="358"/>
      <c r="D1683" s="361"/>
      <c r="E1683" s="361"/>
      <c r="F1683" s="361"/>
      <c r="G1683" s="361"/>
      <c r="H1683" s="358"/>
      <c r="I1683" s="358"/>
    </row>
    <row r="1684" ht="22.5" customHeight="1">
      <c r="A1684" s="362"/>
      <c r="B1684" s="360"/>
      <c r="C1684" s="358"/>
      <c r="D1684" s="361"/>
      <c r="E1684" s="361"/>
      <c r="F1684" s="361"/>
      <c r="G1684" s="361"/>
      <c r="H1684" s="358"/>
      <c r="I1684" s="358"/>
    </row>
    <row r="1685" ht="22.5" customHeight="1">
      <c r="A1685" s="362"/>
      <c r="B1685" s="360"/>
      <c r="C1685" s="358"/>
      <c r="D1685" s="361"/>
      <c r="E1685" s="361"/>
      <c r="F1685" s="361"/>
      <c r="G1685" s="361"/>
      <c r="H1685" s="358"/>
      <c r="I1685" s="358"/>
    </row>
    <row r="1686" ht="22.5" customHeight="1">
      <c r="A1686" s="362"/>
      <c r="B1686" s="360"/>
      <c r="C1686" s="358"/>
      <c r="D1686" s="361"/>
      <c r="E1686" s="361"/>
      <c r="F1686" s="361"/>
      <c r="G1686" s="361"/>
      <c r="H1686" s="358"/>
      <c r="I1686" s="358"/>
    </row>
    <row r="1687" ht="22.5" customHeight="1">
      <c r="A1687" s="362"/>
      <c r="B1687" s="360"/>
      <c r="C1687" s="358"/>
      <c r="D1687" s="361"/>
      <c r="E1687" s="361"/>
      <c r="F1687" s="361"/>
      <c r="G1687" s="361"/>
      <c r="H1687" s="358"/>
      <c r="I1687" s="358"/>
    </row>
    <row r="1688" ht="22.5" customHeight="1">
      <c r="A1688" s="362"/>
      <c r="B1688" s="360"/>
      <c r="C1688" s="358"/>
      <c r="D1688" s="361"/>
      <c r="E1688" s="361"/>
      <c r="F1688" s="361"/>
      <c r="G1688" s="361"/>
      <c r="H1688" s="358"/>
      <c r="I1688" s="358"/>
    </row>
    <row r="1689" ht="22.5" customHeight="1">
      <c r="A1689" s="362"/>
      <c r="B1689" s="360"/>
      <c r="C1689" s="358"/>
      <c r="D1689" s="361"/>
      <c r="E1689" s="361"/>
      <c r="F1689" s="361"/>
      <c r="G1689" s="361"/>
      <c r="H1689" s="358"/>
      <c r="I1689" s="358"/>
    </row>
    <row r="1690" ht="22.5" customHeight="1">
      <c r="A1690" s="362"/>
      <c r="B1690" s="360"/>
      <c r="C1690" s="358"/>
      <c r="D1690" s="361"/>
      <c r="E1690" s="361"/>
      <c r="F1690" s="361"/>
      <c r="G1690" s="361"/>
      <c r="H1690" s="358"/>
      <c r="I1690" s="358"/>
    </row>
    <row r="1691" ht="22.5" customHeight="1">
      <c r="A1691" s="362"/>
      <c r="B1691" s="360"/>
      <c r="C1691" s="358"/>
      <c r="D1691" s="361"/>
      <c r="E1691" s="361"/>
      <c r="F1691" s="361"/>
      <c r="G1691" s="361"/>
      <c r="H1691" s="358"/>
      <c r="I1691" s="358"/>
    </row>
    <row r="1692" ht="22.5" customHeight="1">
      <c r="A1692" s="362"/>
      <c r="B1692" s="360"/>
      <c r="C1692" s="358"/>
      <c r="D1692" s="361"/>
      <c r="E1692" s="361"/>
      <c r="F1692" s="361"/>
      <c r="G1692" s="361"/>
      <c r="H1692" s="358"/>
      <c r="I1692" s="358"/>
    </row>
    <row r="1693" ht="22.5" customHeight="1">
      <c r="A1693" s="362"/>
      <c r="B1693" s="360"/>
      <c r="C1693" s="358"/>
      <c r="D1693" s="361"/>
      <c r="E1693" s="361"/>
      <c r="F1693" s="361"/>
      <c r="G1693" s="361"/>
      <c r="H1693" s="358"/>
      <c r="I1693" s="358"/>
    </row>
    <row r="1694" ht="22.5" customHeight="1">
      <c r="A1694" s="362"/>
      <c r="B1694" s="360"/>
      <c r="C1694" s="358"/>
      <c r="D1694" s="361"/>
      <c r="E1694" s="361"/>
      <c r="F1694" s="361"/>
      <c r="G1694" s="361"/>
      <c r="H1694" s="358"/>
      <c r="I1694" s="358"/>
    </row>
    <row r="1695" ht="22.5" customHeight="1">
      <c r="A1695" s="362"/>
      <c r="B1695" s="360"/>
      <c r="C1695" s="358"/>
      <c r="D1695" s="361"/>
      <c r="E1695" s="361"/>
      <c r="F1695" s="361"/>
      <c r="G1695" s="361"/>
      <c r="H1695" s="358"/>
      <c r="I1695" s="358"/>
    </row>
    <row r="1696" ht="22.5" customHeight="1">
      <c r="A1696" s="362"/>
      <c r="B1696" s="360"/>
      <c r="C1696" s="358"/>
      <c r="D1696" s="361"/>
      <c r="E1696" s="361"/>
      <c r="F1696" s="361"/>
      <c r="G1696" s="361"/>
      <c r="H1696" s="358"/>
      <c r="I1696" s="358"/>
    </row>
    <row r="1697" ht="22.5" customHeight="1">
      <c r="A1697" s="362"/>
      <c r="B1697" s="360"/>
      <c r="C1697" s="358"/>
      <c r="D1697" s="361"/>
      <c r="E1697" s="361"/>
      <c r="F1697" s="361"/>
      <c r="G1697" s="361"/>
      <c r="H1697" s="358"/>
      <c r="I1697" s="358"/>
    </row>
    <row r="1698" ht="22.5" customHeight="1">
      <c r="A1698" s="362"/>
      <c r="B1698" s="360"/>
      <c r="C1698" s="358"/>
      <c r="D1698" s="361"/>
      <c r="E1698" s="361"/>
      <c r="F1698" s="361"/>
      <c r="G1698" s="361"/>
      <c r="H1698" s="358"/>
      <c r="I1698" s="358"/>
    </row>
    <row r="1699" ht="22.5" customHeight="1">
      <c r="A1699" s="362"/>
      <c r="B1699" s="360"/>
      <c r="C1699" s="358"/>
      <c r="D1699" s="361"/>
      <c r="E1699" s="361"/>
      <c r="F1699" s="361"/>
      <c r="G1699" s="361"/>
      <c r="H1699" s="358"/>
      <c r="I1699" s="358"/>
    </row>
    <row r="1700" ht="22.5" customHeight="1">
      <c r="A1700" s="362"/>
      <c r="B1700" s="360"/>
      <c r="C1700" s="358"/>
      <c r="D1700" s="361"/>
      <c r="E1700" s="361"/>
      <c r="F1700" s="361"/>
      <c r="G1700" s="361"/>
      <c r="H1700" s="358"/>
      <c r="I1700" s="358"/>
    </row>
    <row r="1701" ht="22.5" customHeight="1">
      <c r="A1701" s="362"/>
      <c r="B1701" s="360"/>
      <c r="C1701" s="358"/>
      <c r="D1701" s="361"/>
      <c r="E1701" s="361"/>
      <c r="F1701" s="361"/>
      <c r="G1701" s="361"/>
      <c r="H1701" s="358"/>
      <c r="I1701" s="358"/>
    </row>
    <row r="1702" ht="22.5" customHeight="1">
      <c r="A1702" s="362"/>
      <c r="B1702" s="360"/>
      <c r="C1702" s="358"/>
      <c r="D1702" s="361"/>
      <c r="E1702" s="361"/>
      <c r="F1702" s="361"/>
      <c r="G1702" s="361"/>
      <c r="H1702" s="358"/>
      <c r="I1702" s="358"/>
    </row>
    <row r="1703" ht="22.5" customHeight="1">
      <c r="A1703" s="362"/>
      <c r="B1703" s="360"/>
      <c r="C1703" s="358"/>
      <c r="D1703" s="361"/>
      <c r="E1703" s="361"/>
      <c r="F1703" s="361"/>
      <c r="G1703" s="361"/>
      <c r="H1703" s="358"/>
      <c r="I1703" s="358"/>
    </row>
    <row r="1704" ht="22.5" customHeight="1">
      <c r="A1704" s="362"/>
      <c r="B1704" s="360"/>
      <c r="C1704" s="358"/>
      <c r="D1704" s="361"/>
      <c r="E1704" s="361"/>
      <c r="F1704" s="361"/>
      <c r="G1704" s="361"/>
      <c r="H1704" s="358"/>
      <c r="I1704" s="358"/>
    </row>
    <row r="1705" ht="22.5" customHeight="1">
      <c r="A1705" s="362"/>
      <c r="B1705" s="360"/>
      <c r="C1705" s="358"/>
      <c r="D1705" s="361"/>
      <c r="E1705" s="361"/>
      <c r="F1705" s="361"/>
      <c r="G1705" s="361"/>
      <c r="H1705" s="358"/>
      <c r="I1705" s="358"/>
    </row>
    <row r="1706" ht="22.5" customHeight="1">
      <c r="A1706" s="362"/>
      <c r="B1706" s="360"/>
      <c r="C1706" s="358"/>
      <c r="D1706" s="361"/>
      <c r="E1706" s="361"/>
      <c r="F1706" s="361"/>
      <c r="G1706" s="361"/>
      <c r="H1706" s="358"/>
      <c r="I1706" s="358"/>
    </row>
    <row r="1707" ht="22.5" customHeight="1">
      <c r="A1707" s="362"/>
      <c r="B1707" s="360"/>
      <c r="C1707" s="358"/>
      <c r="D1707" s="361"/>
      <c r="E1707" s="361"/>
      <c r="F1707" s="361"/>
      <c r="G1707" s="361"/>
      <c r="H1707" s="358"/>
      <c r="I1707" s="358"/>
    </row>
    <row r="1708" ht="22.5" customHeight="1">
      <c r="A1708" s="362"/>
      <c r="B1708" s="360"/>
      <c r="C1708" s="358"/>
      <c r="D1708" s="361"/>
      <c r="E1708" s="361"/>
      <c r="F1708" s="361"/>
      <c r="G1708" s="361"/>
      <c r="H1708" s="358"/>
      <c r="I1708" s="358"/>
    </row>
    <row r="1709" ht="22.5" customHeight="1">
      <c r="A1709" s="362"/>
      <c r="B1709" s="360"/>
      <c r="C1709" s="358"/>
      <c r="D1709" s="361"/>
      <c r="E1709" s="361"/>
      <c r="F1709" s="361"/>
      <c r="G1709" s="361"/>
      <c r="H1709" s="358"/>
      <c r="I1709" s="358"/>
    </row>
    <row r="1710" ht="22.5" customHeight="1">
      <c r="A1710" s="362"/>
      <c r="B1710" s="360"/>
      <c r="C1710" s="358"/>
      <c r="D1710" s="361"/>
      <c r="E1710" s="361"/>
      <c r="F1710" s="361"/>
      <c r="G1710" s="361"/>
      <c r="H1710" s="358"/>
      <c r="I1710" s="358"/>
    </row>
    <row r="1711" ht="22.5" customHeight="1">
      <c r="A1711" s="362"/>
      <c r="B1711" s="360"/>
      <c r="C1711" s="358"/>
      <c r="D1711" s="361"/>
      <c r="E1711" s="361"/>
      <c r="F1711" s="361"/>
      <c r="G1711" s="361"/>
      <c r="H1711" s="358"/>
      <c r="I1711" s="358"/>
    </row>
    <row r="1712" ht="22.5" customHeight="1">
      <c r="A1712" s="362"/>
      <c r="B1712" s="360"/>
      <c r="C1712" s="358"/>
      <c r="D1712" s="361"/>
      <c r="E1712" s="361"/>
      <c r="F1712" s="361"/>
      <c r="G1712" s="361"/>
      <c r="H1712" s="358"/>
      <c r="I1712" s="358"/>
    </row>
    <row r="1713" ht="22.5" customHeight="1">
      <c r="A1713" s="362"/>
      <c r="B1713" s="360"/>
      <c r="C1713" s="358"/>
      <c r="D1713" s="361"/>
      <c r="E1713" s="361"/>
      <c r="F1713" s="361"/>
      <c r="G1713" s="361"/>
      <c r="H1713" s="358"/>
      <c r="I1713" s="358"/>
    </row>
    <row r="1714" ht="22.5" customHeight="1">
      <c r="A1714" s="362"/>
      <c r="B1714" s="360"/>
      <c r="C1714" s="358"/>
      <c r="D1714" s="361"/>
      <c r="E1714" s="361"/>
      <c r="F1714" s="361"/>
      <c r="G1714" s="361"/>
      <c r="H1714" s="358"/>
      <c r="I1714" s="358"/>
    </row>
    <row r="1715" ht="22.5" customHeight="1">
      <c r="A1715" s="362"/>
      <c r="B1715" s="360"/>
      <c r="C1715" s="358"/>
      <c r="D1715" s="361"/>
      <c r="E1715" s="361"/>
      <c r="F1715" s="361"/>
      <c r="G1715" s="361"/>
      <c r="H1715" s="358"/>
      <c r="I1715" s="358"/>
    </row>
    <row r="1716" ht="22.5" customHeight="1">
      <c r="A1716" s="362"/>
      <c r="B1716" s="360"/>
      <c r="C1716" s="358"/>
      <c r="D1716" s="361"/>
      <c r="E1716" s="361"/>
      <c r="F1716" s="361"/>
      <c r="G1716" s="361"/>
      <c r="H1716" s="358"/>
      <c r="I1716" s="358"/>
    </row>
    <row r="1717" ht="22.5" customHeight="1">
      <c r="A1717" s="362"/>
      <c r="B1717" s="360"/>
      <c r="C1717" s="358"/>
      <c r="D1717" s="361"/>
      <c r="E1717" s="361"/>
      <c r="F1717" s="361"/>
      <c r="G1717" s="361"/>
      <c r="H1717" s="358"/>
      <c r="I1717" s="358"/>
    </row>
    <row r="1718" ht="22.5" customHeight="1">
      <c r="A1718" s="362"/>
      <c r="B1718" s="360"/>
      <c r="C1718" s="358"/>
      <c r="D1718" s="361"/>
      <c r="E1718" s="361"/>
      <c r="F1718" s="361"/>
      <c r="G1718" s="361"/>
      <c r="H1718" s="358"/>
      <c r="I1718" s="358"/>
    </row>
    <row r="1719" ht="22.5" customHeight="1">
      <c r="A1719" s="362"/>
      <c r="B1719" s="360"/>
      <c r="C1719" s="358"/>
      <c r="D1719" s="361"/>
      <c r="E1719" s="361"/>
      <c r="F1719" s="361"/>
      <c r="G1719" s="361"/>
      <c r="H1719" s="358"/>
      <c r="I1719" s="358"/>
    </row>
    <row r="1720" ht="22.5" customHeight="1">
      <c r="A1720" s="362"/>
      <c r="B1720" s="360"/>
      <c r="C1720" s="358"/>
      <c r="D1720" s="361"/>
      <c r="E1720" s="361"/>
      <c r="F1720" s="361"/>
      <c r="G1720" s="361"/>
      <c r="H1720" s="358"/>
      <c r="I1720" s="358"/>
    </row>
    <row r="1721" ht="22.5" customHeight="1">
      <c r="A1721" s="362"/>
      <c r="B1721" s="360"/>
      <c r="C1721" s="358"/>
      <c r="D1721" s="361"/>
      <c r="E1721" s="361"/>
      <c r="F1721" s="361"/>
      <c r="G1721" s="361"/>
      <c r="H1721" s="358"/>
      <c r="I1721" s="358"/>
    </row>
    <row r="1722" ht="22.5" customHeight="1">
      <c r="A1722" s="362"/>
      <c r="B1722" s="360"/>
      <c r="C1722" s="358"/>
      <c r="D1722" s="361"/>
      <c r="E1722" s="361"/>
      <c r="F1722" s="361"/>
      <c r="G1722" s="361"/>
      <c r="H1722" s="358"/>
      <c r="I1722" s="358"/>
    </row>
    <row r="1723" ht="22.5" customHeight="1">
      <c r="A1723" s="362"/>
      <c r="B1723" s="360"/>
      <c r="C1723" s="358"/>
      <c r="D1723" s="361"/>
      <c r="E1723" s="361"/>
      <c r="F1723" s="361"/>
      <c r="G1723" s="361"/>
      <c r="H1723" s="358"/>
      <c r="I1723" s="358"/>
    </row>
    <row r="1724" ht="22.5" customHeight="1">
      <c r="A1724" s="362"/>
      <c r="B1724" s="360"/>
      <c r="C1724" s="358"/>
      <c r="D1724" s="361"/>
      <c r="E1724" s="361"/>
      <c r="F1724" s="361"/>
      <c r="G1724" s="361"/>
      <c r="H1724" s="358"/>
      <c r="I1724" s="358"/>
    </row>
    <row r="1725" ht="22.5" customHeight="1">
      <c r="A1725" s="362"/>
      <c r="B1725" s="360"/>
      <c r="C1725" s="358"/>
      <c r="D1725" s="361"/>
      <c r="E1725" s="361"/>
      <c r="F1725" s="361"/>
      <c r="G1725" s="361"/>
      <c r="H1725" s="358"/>
      <c r="I1725" s="358"/>
    </row>
    <row r="1726" ht="22.5" customHeight="1">
      <c r="A1726" s="362"/>
      <c r="B1726" s="360"/>
      <c r="C1726" s="358"/>
      <c r="D1726" s="361"/>
      <c r="E1726" s="361"/>
      <c r="F1726" s="361"/>
      <c r="G1726" s="361"/>
      <c r="H1726" s="358"/>
      <c r="I1726" s="358"/>
    </row>
    <row r="1727" ht="22.5" customHeight="1">
      <c r="A1727" s="362"/>
      <c r="B1727" s="360"/>
      <c r="C1727" s="358"/>
      <c r="D1727" s="361"/>
      <c r="E1727" s="361"/>
      <c r="F1727" s="361"/>
      <c r="G1727" s="361"/>
      <c r="H1727" s="358"/>
      <c r="I1727" s="358"/>
    </row>
    <row r="1728" ht="22.5" customHeight="1">
      <c r="A1728" s="362"/>
      <c r="B1728" s="360"/>
      <c r="C1728" s="358"/>
      <c r="D1728" s="361"/>
      <c r="E1728" s="361"/>
      <c r="F1728" s="361"/>
      <c r="G1728" s="361"/>
      <c r="H1728" s="358"/>
      <c r="I1728" s="358"/>
    </row>
    <row r="1729" ht="22.5" customHeight="1">
      <c r="A1729" s="362"/>
      <c r="B1729" s="360"/>
      <c r="C1729" s="358"/>
      <c r="D1729" s="361"/>
      <c r="E1729" s="361"/>
      <c r="F1729" s="361"/>
      <c r="G1729" s="361"/>
      <c r="H1729" s="358"/>
      <c r="I1729" s="358"/>
    </row>
    <row r="1730" ht="22.5" customHeight="1">
      <c r="A1730" s="362"/>
      <c r="B1730" s="360"/>
      <c r="C1730" s="358"/>
      <c r="D1730" s="361"/>
      <c r="E1730" s="361"/>
      <c r="F1730" s="361"/>
      <c r="G1730" s="361"/>
      <c r="H1730" s="358"/>
      <c r="I1730" s="358"/>
    </row>
    <row r="1731" ht="22.5" customHeight="1">
      <c r="A1731" s="362"/>
      <c r="B1731" s="360"/>
      <c r="C1731" s="358"/>
      <c r="D1731" s="361"/>
      <c r="E1731" s="361"/>
      <c r="F1731" s="361"/>
      <c r="G1731" s="361"/>
      <c r="H1731" s="358"/>
      <c r="I1731" s="358"/>
    </row>
    <row r="1732" ht="22.5" customHeight="1">
      <c r="A1732" s="362"/>
      <c r="B1732" s="360"/>
      <c r="C1732" s="358"/>
      <c r="D1732" s="361"/>
      <c r="E1732" s="361"/>
      <c r="F1732" s="361"/>
      <c r="G1732" s="361"/>
      <c r="H1732" s="358"/>
      <c r="I1732" s="358"/>
    </row>
    <row r="1733" ht="22.5" customHeight="1">
      <c r="A1733" s="362"/>
      <c r="B1733" s="360"/>
      <c r="C1733" s="358"/>
      <c r="D1733" s="361"/>
      <c r="E1733" s="361"/>
      <c r="F1733" s="361"/>
      <c r="G1733" s="361"/>
      <c r="H1733" s="358"/>
      <c r="I1733" s="358"/>
    </row>
    <row r="1734" ht="22.5" customHeight="1">
      <c r="A1734" s="362"/>
      <c r="B1734" s="360"/>
      <c r="C1734" s="358"/>
      <c r="D1734" s="361"/>
      <c r="E1734" s="361"/>
      <c r="F1734" s="361"/>
      <c r="G1734" s="361"/>
      <c r="H1734" s="358"/>
      <c r="I1734" s="358"/>
    </row>
    <row r="1735" ht="22.5" customHeight="1">
      <c r="A1735" s="362"/>
      <c r="B1735" s="360"/>
      <c r="C1735" s="358"/>
      <c r="D1735" s="361"/>
      <c r="E1735" s="361"/>
      <c r="F1735" s="361"/>
      <c r="G1735" s="361"/>
      <c r="H1735" s="358"/>
      <c r="I1735" s="358"/>
    </row>
    <row r="1736" ht="22.5" customHeight="1">
      <c r="A1736" s="362"/>
      <c r="B1736" s="360"/>
      <c r="C1736" s="358"/>
      <c r="D1736" s="361"/>
      <c r="E1736" s="361"/>
      <c r="F1736" s="361"/>
      <c r="G1736" s="361"/>
      <c r="H1736" s="358"/>
      <c r="I1736" s="358"/>
    </row>
    <row r="1737" ht="22.5" customHeight="1">
      <c r="A1737" s="362"/>
      <c r="B1737" s="360"/>
      <c r="C1737" s="358"/>
      <c r="D1737" s="361"/>
      <c r="E1737" s="361"/>
      <c r="F1737" s="361"/>
      <c r="G1737" s="361"/>
      <c r="H1737" s="358"/>
      <c r="I1737" s="358"/>
    </row>
    <row r="1738" ht="22.5" customHeight="1">
      <c r="A1738" s="362"/>
      <c r="B1738" s="360"/>
      <c r="C1738" s="358"/>
      <c r="D1738" s="361"/>
      <c r="E1738" s="361"/>
      <c r="F1738" s="361"/>
      <c r="G1738" s="361"/>
      <c r="H1738" s="358"/>
      <c r="I1738" s="358"/>
    </row>
    <row r="1739" ht="22.5" customHeight="1">
      <c r="A1739" s="362"/>
      <c r="B1739" s="360"/>
      <c r="C1739" s="358"/>
      <c r="D1739" s="361"/>
      <c r="E1739" s="361"/>
      <c r="F1739" s="361"/>
      <c r="G1739" s="361"/>
      <c r="H1739" s="358"/>
      <c r="I1739" s="358"/>
    </row>
    <row r="1740" ht="22.5" customHeight="1">
      <c r="A1740" s="362"/>
      <c r="B1740" s="360"/>
      <c r="C1740" s="358"/>
      <c r="D1740" s="361"/>
      <c r="E1740" s="361"/>
      <c r="F1740" s="361"/>
      <c r="G1740" s="361"/>
      <c r="H1740" s="358"/>
      <c r="I1740" s="358"/>
    </row>
    <row r="1741" ht="22.5" customHeight="1">
      <c r="A1741" s="362"/>
      <c r="B1741" s="360"/>
      <c r="C1741" s="358"/>
      <c r="D1741" s="361"/>
      <c r="E1741" s="361"/>
      <c r="F1741" s="361"/>
      <c r="G1741" s="361"/>
      <c r="H1741" s="358"/>
      <c r="I1741" s="358"/>
    </row>
    <row r="1742" ht="22.5" customHeight="1">
      <c r="A1742" s="362"/>
      <c r="B1742" s="360"/>
      <c r="C1742" s="358"/>
      <c r="D1742" s="361"/>
      <c r="E1742" s="361"/>
      <c r="F1742" s="361"/>
      <c r="G1742" s="361"/>
      <c r="H1742" s="358"/>
      <c r="I1742" s="358"/>
    </row>
    <row r="1743" ht="22.5" customHeight="1">
      <c r="A1743" s="362"/>
      <c r="B1743" s="360"/>
      <c r="C1743" s="358"/>
      <c r="D1743" s="361"/>
      <c r="E1743" s="361"/>
      <c r="F1743" s="361"/>
      <c r="G1743" s="361"/>
      <c r="H1743" s="358"/>
      <c r="I1743" s="358"/>
    </row>
    <row r="1744" ht="22.5" customHeight="1">
      <c r="A1744" s="362"/>
      <c r="B1744" s="360"/>
      <c r="C1744" s="358"/>
      <c r="D1744" s="361"/>
      <c r="E1744" s="361"/>
      <c r="F1744" s="361"/>
      <c r="G1744" s="361"/>
      <c r="H1744" s="358"/>
      <c r="I1744" s="358"/>
    </row>
    <row r="1745" ht="22.5" customHeight="1">
      <c r="A1745" s="362"/>
      <c r="B1745" s="360"/>
      <c r="C1745" s="358"/>
      <c r="D1745" s="361"/>
      <c r="E1745" s="361"/>
      <c r="F1745" s="361"/>
      <c r="G1745" s="361"/>
      <c r="H1745" s="358"/>
      <c r="I1745" s="358"/>
    </row>
    <row r="1746" ht="22.5" customHeight="1">
      <c r="A1746" s="362"/>
      <c r="B1746" s="360"/>
      <c r="C1746" s="358"/>
      <c r="D1746" s="361"/>
      <c r="E1746" s="361"/>
      <c r="F1746" s="361"/>
      <c r="G1746" s="361"/>
      <c r="H1746" s="358"/>
      <c r="I1746" s="358"/>
    </row>
    <row r="1747" ht="22.5" customHeight="1">
      <c r="A1747" s="362"/>
      <c r="B1747" s="360"/>
      <c r="C1747" s="358"/>
      <c r="D1747" s="361"/>
      <c r="E1747" s="361"/>
      <c r="F1747" s="361"/>
      <c r="G1747" s="361"/>
      <c r="H1747" s="358"/>
      <c r="I1747" s="358"/>
    </row>
    <row r="1748" ht="22.5" customHeight="1">
      <c r="A1748" s="362"/>
      <c r="B1748" s="360"/>
      <c r="C1748" s="358"/>
      <c r="D1748" s="361"/>
      <c r="E1748" s="361"/>
      <c r="F1748" s="361"/>
      <c r="G1748" s="361"/>
      <c r="H1748" s="358"/>
      <c r="I1748" s="358"/>
    </row>
    <row r="1749" ht="22.5" customHeight="1">
      <c r="A1749" s="362"/>
      <c r="B1749" s="360"/>
      <c r="C1749" s="358"/>
      <c r="D1749" s="361"/>
      <c r="E1749" s="361"/>
      <c r="F1749" s="361"/>
      <c r="G1749" s="361"/>
      <c r="H1749" s="358"/>
      <c r="I1749" s="358"/>
    </row>
    <row r="1750" ht="22.5" customHeight="1">
      <c r="A1750" s="362"/>
      <c r="B1750" s="360"/>
      <c r="C1750" s="358"/>
      <c r="D1750" s="361"/>
      <c r="E1750" s="361"/>
      <c r="F1750" s="361"/>
      <c r="G1750" s="361"/>
      <c r="H1750" s="358"/>
      <c r="I1750" s="358"/>
    </row>
    <row r="1751" ht="22.5" customHeight="1">
      <c r="A1751" s="362"/>
      <c r="B1751" s="360"/>
      <c r="C1751" s="358"/>
      <c r="D1751" s="361"/>
      <c r="E1751" s="361"/>
      <c r="F1751" s="361"/>
      <c r="G1751" s="361"/>
      <c r="H1751" s="358"/>
      <c r="I1751" s="358"/>
    </row>
    <row r="1752" ht="22.5" customHeight="1">
      <c r="A1752" s="362"/>
      <c r="B1752" s="360"/>
      <c r="C1752" s="358"/>
      <c r="D1752" s="361"/>
      <c r="E1752" s="361"/>
      <c r="F1752" s="361"/>
      <c r="G1752" s="361"/>
      <c r="H1752" s="358"/>
      <c r="I1752" s="358"/>
    </row>
    <row r="1753" ht="22.5" customHeight="1">
      <c r="A1753" s="362"/>
      <c r="B1753" s="360"/>
      <c r="C1753" s="358"/>
      <c r="D1753" s="361"/>
      <c r="E1753" s="361"/>
      <c r="F1753" s="361"/>
      <c r="G1753" s="361"/>
      <c r="H1753" s="358"/>
      <c r="I1753" s="358"/>
    </row>
    <row r="1754" ht="22.5" customHeight="1">
      <c r="A1754" s="362"/>
      <c r="B1754" s="360"/>
      <c r="C1754" s="358"/>
      <c r="D1754" s="361"/>
      <c r="E1754" s="361"/>
      <c r="F1754" s="361"/>
      <c r="G1754" s="361"/>
      <c r="H1754" s="358"/>
      <c r="I1754" s="358"/>
    </row>
    <row r="1755" ht="22.5" customHeight="1">
      <c r="A1755" s="362"/>
      <c r="B1755" s="360"/>
      <c r="C1755" s="358"/>
      <c r="D1755" s="361"/>
      <c r="E1755" s="361"/>
      <c r="F1755" s="361"/>
      <c r="G1755" s="361"/>
      <c r="H1755" s="358"/>
      <c r="I1755" s="358"/>
    </row>
    <row r="1756" ht="22.5" customHeight="1">
      <c r="A1756" s="362"/>
      <c r="B1756" s="360"/>
      <c r="C1756" s="358"/>
      <c r="D1756" s="361"/>
      <c r="E1756" s="361"/>
      <c r="F1756" s="361"/>
      <c r="G1756" s="361"/>
      <c r="H1756" s="358"/>
      <c r="I1756" s="358"/>
    </row>
    <row r="1757" ht="22.5" customHeight="1">
      <c r="A1757" s="362"/>
      <c r="B1757" s="360"/>
      <c r="C1757" s="358"/>
      <c r="D1757" s="361"/>
      <c r="E1757" s="361"/>
      <c r="F1757" s="361"/>
      <c r="G1757" s="361"/>
      <c r="H1757" s="358"/>
      <c r="I1757" s="358"/>
    </row>
    <row r="1758" ht="22.5" customHeight="1">
      <c r="A1758" s="362"/>
      <c r="B1758" s="360"/>
      <c r="C1758" s="358"/>
      <c r="D1758" s="361"/>
      <c r="E1758" s="361"/>
      <c r="F1758" s="361"/>
      <c r="G1758" s="361"/>
      <c r="H1758" s="358"/>
      <c r="I1758" s="358"/>
    </row>
    <row r="1759" ht="22.5" customHeight="1">
      <c r="A1759" s="362"/>
      <c r="B1759" s="360"/>
      <c r="C1759" s="358"/>
      <c r="D1759" s="361"/>
      <c r="E1759" s="361"/>
      <c r="F1759" s="361"/>
      <c r="G1759" s="361"/>
      <c r="H1759" s="358"/>
      <c r="I1759" s="358"/>
    </row>
    <row r="1760" ht="22.5" customHeight="1">
      <c r="A1760" s="362"/>
      <c r="B1760" s="360"/>
      <c r="C1760" s="358"/>
      <c r="D1760" s="361"/>
      <c r="E1760" s="361"/>
      <c r="F1760" s="361"/>
      <c r="G1760" s="361"/>
      <c r="H1760" s="358"/>
      <c r="I1760" s="358"/>
    </row>
    <row r="1761" ht="22.5" customHeight="1">
      <c r="A1761" s="362"/>
      <c r="B1761" s="360"/>
      <c r="C1761" s="358"/>
      <c r="D1761" s="361"/>
      <c r="E1761" s="361"/>
      <c r="F1761" s="361"/>
      <c r="G1761" s="361"/>
      <c r="H1761" s="358"/>
      <c r="I1761" s="358"/>
    </row>
    <row r="1762" ht="22.5" customHeight="1">
      <c r="A1762" s="362"/>
      <c r="B1762" s="360"/>
      <c r="C1762" s="358"/>
      <c r="D1762" s="361"/>
      <c r="E1762" s="361"/>
      <c r="F1762" s="361"/>
      <c r="G1762" s="361"/>
      <c r="H1762" s="358"/>
      <c r="I1762" s="358"/>
    </row>
    <row r="1763" ht="22.5" customHeight="1">
      <c r="A1763" s="362"/>
      <c r="B1763" s="360"/>
      <c r="C1763" s="358"/>
      <c r="D1763" s="361"/>
      <c r="E1763" s="361"/>
      <c r="F1763" s="361"/>
      <c r="G1763" s="361"/>
      <c r="H1763" s="358"/>
      <c r="I1763" s="358"/>
    </row>
    <row r="1764" ht="22.5" customHeight="1">
      <c r="A1764" s="362"/>
      <c r="B1764" s="360"/>
      <c r="C1764" s="358"/>
      <c r="D1764" s="361"/>
      <c r="E1764" s="361"/>
      <c r="F1764" s="361"/>
      <c r="G1764" s="361"/>
      <c r="H1764" s="358"/>
      <c r="I1764" s="358"/>
    </row>
    <row r="1765" ht="22.5" customHeight="1">
      <c r="A1765" s="362"/>
      <c r="B1765" s="360"/>
      <c r="C1765" s="358"/>
      <c r="D1765" s="361"/>
      <c r="E1765" s="361"/>
      <c r="F1765" s="361"/>
      <c r="G1765" s="361"/>
      <c r="H1765" s="358"/>
      <c r="I1765" s="358"/>
    </row>
    <row r="1766" ht="22.5" customHeight="1">
      <c r="A1766" s="362"/>
      <c r="B1766" s="360"/>
      <c r="C1766" s="358"/>
      <c r="D1766" s="361"/>
      <c r="E1766" s="361"/>
      <c r="F1766" s="361"/>
      <c r="G1766" s="361"/>
      <c r="H1766" s="358"/>
      <c r="I1766" s="358"/>
    </row>
    <row r="1767" ht="22.5" customHeight="1">
      <c r="A1767" s="362"/>
      <c r="B1767" s="360"/>
      <c r="C1767" s="358"/>
      <c r="D1767" s="361"/>
      <c r="E1767" s="361"/>
      <c r="F1767" s="361"/>
      <c r="G1767" s="361"/>
      <c r="H1767" s="358"/>
      <c r="I1767" s="358"/>
    </row>
    <row r="1768" ht="22.5" customHeight="1">
      <c r="A1768" s="362"/>
      <c r="B1768" s="360"/>
      <c r="C1768" s="358"/>
      <c r="D1768" s="361"/>
      <c r="E1768" s="361"/>
      <c r="F1768" s="361"/>
      <c r="G1768" s="361"/>
      <c r="H1768" s="358"/>
      <c r="I1768" s="358"/>
    </row>
    <row r="1769" ht="22.5" customHeight="1">
      <c r="A1769" s="362"/>
      <c r="B1769" s="360"/>
      <c r="C1769" s="358"/>
      <c r="D1769" s="361"/>
      <c r="E1769" s="361"/>
      <c r="F1769" s="361"/>
      <c r="G1769" s="361"/>
      <c r="H1769" s="358"/>
      <c r="I1769" s="358"/>
    </row>
    <row r="1770" ht="22.5" customHeight="1">
      <c r="A1770" s="362"/>
      <c r="B1770" s="360"/>
      <c r="C1770" s="358"/>
      <c r="D1770" s="361"/>
      <c r="E1770" s="361"/>
      <c r="F1770" s="361"/>
      <c r="G1770" s="361"/>
      <c r="H1770" s="358"/>
      <c r="I1770" s="358"/>
    </row>
    <row r="1771" ht="22.5" customHeight="1">
      <c r="A1771" s="362"/>
      <c r="B1771" s="360"/>
      <c r="C1771" s="358"/>
      <c r="D1771" s="361"/>
      <c r="E1771" s="361"/>
      <c r="F1771" s="361"/>
      <c r="G1771" s="361"/>
      <c r="H1771" s="358"/>
      <c r="I1771" s="358"/>
    </row>
    <row r="1772" ht="22.5" customHeight="1">
      <c r="A1772" s="362"/>
      <c r="B1772" s="360"/>
      <c r="C1772" s="358"/>
      <c r="D1772" s="361"/>
      <c r="E1772" s="361"/>
      <c r="F1772" s="361"/>
      <c r="G1772" s="361"/>
      <c r="H1772" s="358"/>
      <c r="I1772" s="358"/>
    </row>
    <row r="1773" ht="22.5" customHeight="1">
      <c r="A1773" s="362"/>
      <c r="B1773" s="360"/>
      <c r="C1773" s="358"/>
      <c r="D1773" s="361"/>
      <c r="E1773" s="361"/>
      <c r="F1773" s="361"/>
      <c r="G1773" s="361"/>
      <c r="H1773" s="358"/>
      <c r="I1773" s="358"/>
    </row>
    <row r="1774" ht="22.5" customHeight="1">
      <c r="A1774" s="362"/>
      <c r="B1774" s="360"/>
      <c r="C1774" s="358"/>
      <c r="D1774" s="361"/>
      <c r="E1774" s="361"/>
      <c r="F1774" s="361"/>
      <c r="G1774" s="361"/>
      <c r="H1774" s="358"/>
      <c r="I1774" s="358"/>
    </row>
    <row r="1775" ht="22.5" customHeight="1">
      <c r="A1775" s="362"/>
      <c r="B1775" s="360"/>
      <c r="C1775" s="358"/>
      <c r="D1775" s="361"/>
      <c r="E1775" s="361"/>
      <c r="F1775" s="361"/>
      <c r="G1775" s="361"/>
      <c r="H1775" s="358"/>
      <c r="I1775" s="358"/>
    </row>
    <row r="1776" ht="22.5" customHeight="1">
      <c r="A1776" s="362"/>
      <c r="B1776" s="360"/>
      <c r="C1776" s="358"/>
      <c r="D1776" s="361"/>
      <c r="E1776" s="361"/>
      <c r="F1776" s="361"/>
      <c r="G1776" s="361"/>
      <c r="H1776" s="358"/>
      <c r="I1776" s="358"/>
    </row>
    <row r="1777" ht="22.5" customHeight="1">
      <c r="A1777" s="362"/>
      <c r="B1777" s="360"/>
      <c r="C1777" s="358"/>
      <c r="D1777" s="361"/>
      <c r="E1777" s="361"/>
      <c r="F1777" s="361"/>
      <c r="G1777" s="361"/>
      <c r="H1777" s="358"/>
      <c r="I1777" s="358"/>
    </row>
    <row r="1778" ht="22.5" customHeight="1">
      <c r="A1778" s="362"/>
      <c r="B1778" s="360"/>
      <c r="C1778" s="358"/>
      <c r="D1778" s="361"/>
      <c r="E1778" s="361"/>
      <c r="F1778" s="361"/>
      <c r="G1778" s="361"/>
      <c r="H1778" s="358"/>
      <c r="I1778" s="358"/>
    </row>
    <row r="1779" ht="22.5" customHeight="1">
      <c r="A1779" s="362"/>
      <c r="B1779" s="360"/>
      <c r="C1779" s="358"/>
      <c r="D1779" s="361"/>
      <c r="E1779" s="361"/>
      <c r="F1779" s="361"/>
      <c r="G1779" s="361"/>
      <c r="H1779" s="358"/>
      <c r="I1779" s="358"/>
    </row>
    <row r="1780" ht="22.5" customHeight="1">
      <c r="A1780" s="362"/>
      <c r="B1780" s="360"/>
      <c r="C1780" s="358"/>
      <c r="D1780" s="361"/>
      <c r="E1780" s="361"/>
      <c r="F1780" s="361"/>
      <c r="G1780" s="361"/>
      <c r="H1780" s="358"/>
      <c r="I1780" s="358"/>
    </row>
    <row r="1781" ht="22.5" customHeight="1">
      <c r="A1781" s="362"/>
      <c r="B1781" s="360"/>
      <c r="C1781" s="358"/>
      <c r="D1781" s="361"/>
      <c r="E1781" s="361"/>
      <c r="F1781" s="361"/>
      <c r="G1781" s="361"/>
      <c r="H1781" s="358"/>
      <c r="I1781" s="358"/>
    </row>
    <row r="1782" ht="22.5" customHeight="1">
      <c r="A1782" s="362"/>
      <c r="B1782" s="360"/>
      <c r="C1782" s="358"/>
      <c r="D1782" s="361"/>
      <c r="E1782" s="361"/>
      <c r="F1782" s="361"/>
      <c r="G1782" s="361"/>
      <c r="H1782" s="358"/>
      <c r="I1782" s="358"/>
    </row>
    <row r="1783" ht="22.5" customHeight="1">
      <c r="A1783" s="362"/>
      <c r="B1783" s="360"/>
      <c r="C1783" s="358"/>
      <c r="D1783" s="361"/>
      <c r="E1783" s="361"/>
      <c r="F1783" s="361"/>
      <c r="G1783" s="361"/>
      <c r="H1783" s="358"/>
      <c r="I1783" s="358"/>
    </row>
    <row r="1784" ht="22.5" customHeight="1">
      <c r="A1784" s="362"/>
      <c r="B1784" s="360"/>
      <c r="C1784" s="358"/>
      <c r="D1784" s="361"/>
      <c r="E1784" s="361"/>
      <c r="F1784" s="361"/>
      <c r="G1784" s="361"/>
      <c r="H1784" s="358"/>
      <c r="I1784" s="358"/>
    </row>
    <row r="1785" ht="22.5" customHeight="1">
      <c r="A1785" s="362"/>
      <c r="B1785" s="360"/>
      <c r="C1785" s="358"/>
      <c r="D1785" s="361"/>
      <c r="E1785" s="361"/>
      <c r="F1785" s="361"/>
      <c r="G1785" s="361"/>
      <c r="H1785" s="358"/>
      <c r="I1785" s="358"/>
    </row>
    <row r="1786" ht="22.5" customHeight="1">
      <c r="A1786" s="362"/>
      <c r="B1786" s="360"/>
      <c r="C1786" s="358"/>
      <c r="D1786" s="361"/>
      <c r="E1786" s="361"/>
      <c r="F1786" s="361"/>
      <c r="G1786" s="361"/>
      <c r="H1786" s="358"/>
      <c r="I1786" s="358"/>
    </row>
    <row r="1787" ht="22.5" customHeight="1">
      <c r="A1787" s="362"/>
      <c r="B1787" s="360"/>
      <c r="C1787" s="358"/>
      <c r="D1787" s="361"/>
      <c r="E1787" s="361"/>
      <c r="F1787" s="361"/>
      <c r="G1787" s="361"/>
      <c r="H1787" s="358"/>
      <c r="I1787" s="358"/>
    </row>
    <row r="1788" ht="22.5" customHeight="1">
      <c r="A1788" s="362"/>
      <c r="B1788" s="360"/>
      <c r="C1788" s="358"/>
      <c r="D1788" s="361"/>
      <c r="E1788" s="361"/>
      <c r="F1788" s="361"/>
      <c r="G1788" s="361"/>
      <c r="H1788" s="358"/>
      <c r="I1788" s="358"/>
    </row>
    <row r="1789" ht="22.5" customHeight="1">
      <c r="A1789" s="362"/>
      <c r="B1789" s="360"/>
      <c r="C1789" s="358"/>
      <c r="D1789" s="361"/>
      <c r="E1789" s="361"/>
      <c r="F1789" s="361"/>
      <c r="G1789" s="361"/>
      <c r="H1789" s="358"/>
      <c r="I1789" s="358"/>
    </row>
    <row r="1790" ht="22.5" customHeight="1">
      <c r="A1790" s="362"/>
      <c r="B1790" s="360"/>
      <c r="C1790" s="358"/>
      <c r="D1790" s="361"/>
      <c r="E1790" s="361"/>
      <c r="F1790" s="361"/>
      <c r="G1790" s="361"/>
      <c r="H1790" s="358"/>
      <c r="I1790" s="358"/>
    </row>
    <row r="1791" ht="22.5" customHeight="1">
      <c r="A1791" s="362"/>
      <c r="B1791" s="360"/>
      <c r="C1791" s="358"/>
      <c r="D1791" s="361"/>
      <c r="E1791" s="361"/>
      <c r="F1791" s="361"/>
      <c r="G1791" s="361"/>
      <c r="H1791" s="358"/>
      <c r="I1791" s="358"/>
    </row>
    <row r="1792" ht="22.5" customHeight="1">
      <c r="A1792" s="362"/>
      <c r="B1792" s="360"/>
      <c r="C1792" s="358"/>
      <c r="D1792" s="361"/>
      <c r="E1792" s="361"/>
      <c r="F1792" s="361"/>
      <c r="G1792" s="361"/>
      <c r="H1792" s="358"/>
      <c r="I1792" s="358"/>
    </row>
    <row r="1793" ht="22.5" customHeight="1">
      <c r="A1793" s="362"/>
      <c r="B1793" s="360"/>
      <c r="C1793" s="358"/>
      <c r="D1793" s="361"/>
      <c r="E1793" s="361"/>
      <c r="F1793" s="361"/>
      <c r="G1793" s="361"/>
      <c r="H1793" s="358"/>
      <c r="I1793" s="358"/>
    </row>
    <row r="1794" ht="22.5" customHeight="1">
      <c r="A1794" s="362"/>
      <c r="B1794" s="360"/>
      <c r="C1794" s="358"/>
      <c r="D1794" s="361"/>
      <c r="E1794" s="361"/>
      <c r="F1794" s="361"/>
      <c r="G1794" s="361"/>
      <c r="H1794" s="358"/>
      <c r="I1794" s="358"/>
    </row>
    <row r="1795" ht="22.5" customHeight="1">
      <c r="A1795" s="362"/>
      <c r="B1795" s="360"/>
      <c r="C1795" s="358"/>
      <c r="D1795" s="361"/>
      <c r="E1795" s="361"/>
      <c r="F1795" s="361"/>
      <c r="G1795" s="361"/>
      <c r="H1795" s="358"/>
      <c r="I1795" s="358"/>
    </row>
    <row r="1796" ht="22.5" customHeight="1">
      <c r="A1796" s="362"/>
      <c r="B1796" s="360"/>
      <c r="C1796" s="358"/>
      <c r="D1796" s="361"/>
      <c r="E1796" s="361"/>
      <c r="F1796" s="361"/>
      <c r="G1796" s="361"/>
      <c r="H1796" s="358"/>
      <c r="I1796" s="358"/>
    </row>
    <row r="1797" ht="22.5" customHeight="1">
      <c r="A1797" s="362"/>
      <c r="B1797" s="360"/>
      <c r="C1797" s="358"/>
      <c r="D1797" s="361"/>
      <c r="E1797" s="361"/>
      <c r="F1797" s="361"/>
      <c r="G1797" s="361"/>
      <c r="H1797" s="358"/>
      <c r="I1797" s="358"/>
    </row>
    <row r="1798" ht="22.5" customHeight="1">
      <c r="A1798" s="362"/>
      <c r="B1798" s="360"/>
      <c r="C1798" s="358"/>
      <c r="D1798" s="361"/>
      <c r="E1798" s="361"/>
      <c r="F1798" s="361"/>
      <c r="G1798" s="361"/>
      <c r="H1798" s="358"/>
      <c r="I1798" s="358"/>
    </row>
    <row r="1799" ht="22.5" customHeight="1">
      <c r="A1799" s="362"/>
      <c r="B1799" s="360"/>
      <c r="C1799" s="358"/>
      <c r="D1799" s="361"/>
      <c r="E1799" s="361"/>
      <c r="F1799" s="361"/>
      <c r="G1799" s="361"/>
      <c r="H1799" s="358"/>
      <c r="I1799" s="358"/>
    </row>
    <row r="1800" ht="22.5" customHeight="1">
      <c r="A1800" s="362"/>
      <c r="B1800" s="360"/>
      <c r="C1800" s="358"/>
      <c r="D1800" s="361"/>
      <c r="E1800" s="361"/>
      <c r="F1800" s="361"/>
      <c r="G1800" s="361"/>
      <c r="H1800" s="358"/>
      <c r="I1800" s="358"/>
    </row>
    <row r="1801" ht="22.5" customHeight="1">
      <c r="A1801" s="362"/>
      <c r="B1801" s="360"/>
      <c r="C1801" s="358"/>
      <c r="D1801" s="361"/>
      <c r="E1801" s="361"/>
      <c r="F1801" s="361"/>
      <c r="G1801" s="361"/>
      <c r="H1801" s="358"/>
      <c r="I1801" s="358"/>
    </row>
    <row r="1802" ht="22.5" customHeight="1">
      <c r="A1802" s="362"/>
      <c r="B1802" s="360"/>
      <c r="C1802" s="358"/>
      <c r="D1802" s="361"/>
      <c r="E1802" s="361"/>
      <c r="F1802" s="361"/>
      <c r="G1802" s="361"/>
      <c r="H1802" s="358"/>
      <c r="I1802" s="358"/>
    </row>
    <row r="1803" ht="22.5" customHeight="1">
      <c r="A1803" s="362"/>
      <c r="B1803" s="360"/>
      <c r="C1803" s="358"/>
      <c r="D1803" s="361"/>
      <c r="E1803" s="361"/>
      <c r="F1803" s="361"/>
      <c r="G1803" s="361"/>
      <c r="H1803" s="358"/>
      <c r="I1803" s="358"/>
    </row>
    <row r="1804" ht="22.5" customHeight="1">
      <c r="A1804" s="362"/>
      <c r="B1804" s="360"/>
      <c r="C1804" s="358"/>
      <c r="D1804" s="361"/>
      <c r="E1804" s="361"/>
      <c r="F1804" s="361"/>
      <c r="G1804" s="361"/>
      <c r="H1804" s="358"/>
      <c r="I1804" s="358"/>
    </row>
    <row r="1805" ht="22.5" customHeight="1">
      <c r="A1805" s="362"/>
      <c r="B1805" s="360"/>
      <c r="C1805" s="358"/>
      <c r="D1805" s="361"/>
      <c r="E1805" s="361"/>
      <c r="F1805" s="361"/>
      <c r="G1805" s="361"/>
      <c r="H1805" s="358"/>
      <c r="I1805" s="358"/>
    </row>
    <row r="1806" ht="22.5" customHeight="1">
      <c r="A1806" s="362"/>
      <c r="B1806" s="360"/>
      <c r="C1806" s="358"/>
      <c r="D1806" s="361"/>
      <c r="E1806" s="361"/>
      <c r="F1806" s="361"/>
      <c r="G1806" s="361"/>
      <c r="H1806" s="358"/>
      <c r="I1806" s="358"/>
    </row>
    <row r="1807" ht="22.5" customHeight="1">
      <c r="A1807" s="362"/>
      <c r="B1807" s="360"/>
      <c r="C1807" s="358"/>
      <c r="D1807" s="361"/>
      <c r="E1807" s="361"/>
      <c r="F1807" s="361"/>
      <c r="G1807" s="361"/>
      <c r="H1807" s="358"/>
      <c r="I1807" s="358"/>
    </row>
    <row r="1808" ht="22.5" customHeight="1">
      <c r="A1808" s="362"/>
      <c r="B1808" s="360"/>
      <c r="C1808" s="358"/>
      <c r="D1808" s="361"/>
      <c r="E1808" s="361"/>
      <c r="F1808" s="361"/>
      <c r="G1808" s="361"/>
      <c r="H1808" s="358"/>
      <c r="I1808" s="358"/>
    </row>
    <row r="1809" ht="22.5" customHeight="1">
      <c r="A1809" s="362"/>
      <c r="B1809" s="360"/>
      <c r="C1809" s="358"/>
      <c r="D1809" s="361"/>
      <c r="E1809" s="361"/>
      <c r="F1809" s="361"/>
      <c r="G1809" s="361"/>
      <c r="H1809" s="358"/>
      <c r="I1809" s="358"/>
    </row>
    <row r="1810" ht="22.5" customHeight="1">
      <c r="A1810" s="362"/>
      <c r="B1810" s="360"/>
      <c r="C1810" s="358"/>
      <c r="D1810" s="361"/>
      <c r="E1810" s="361"/>
      <c r="F1810" s="361"/>
      <c r="G1810" s="361"/>
      <c r="H1810" s="358"/>
      <c r="I1810" s="358"/>
    </row>
    <row r="1811" ht="22.5" customHeight="1">
      <c r="A1811" s="362"/>
      <c r="B1811" s="360"/>
      <c r="C1811" s="358"/>
      <c r="D1811" s="361"/>
      <c r="E1811" s="361"/>
      <c r="F1811" s="361"/>
      <c r="G1811" s="361"/>
      <c r="H1811" s="358"/>
      <c r="I1811" s="358"/>
    </row>
    <row r="1812" ht="22.5" customHeight="1">
      <c r="A1812" s="362"/>
      <c r="B1812" s="360"/>
      <c r="C1812" s="358"/>
      <c r="D1812" s="361"/>
      <c r="E1812" s="361"/>
      <c r="F1812" s="361"/>
      <c r="G1812" s="361"/>
      <c r="H1812" s="358"/>
      <c r="I1812" s="358"/>
    </row>
    <row r="1813" ht="22.5" customHeight="1">
      <c r="A1813" s="362"/>
      <c r="B1813" s="360"/>
      <c r="C1813" s="358"/>
      <c r="D1813" s="361"/>
      <c r="E1813" s="361"/>
      <c r="F1813" s="361"/>
      <c r="G1813" s="361"/>
      <c r="H1813" s="358"/>
      <c r="I1813" s="358"/>
    </row>
    <row r="1814" ht="22.5" customHeight="1">
      <c r="A1814" s="362"/>
      <c r="B1814" s="360"/>
      <c r="C1814" s="358"/>
      <c r="D1814" s="361"/>
      <c r="E1814" s="361"/>
      <c r="F1814" s="361"/>
      <c r="G1814" s="361"/>
      <c r="H1814" s="358"/>
      <c r="I1814" s="358"/>
    </row>
    <row r="1815" ht="22.5" customHeight="1">
      <c r="A1815" s="362"/>
      <c r="B1815" s="360"/>
      <c r="C1815" s="358"/>
      <c r="D1815" s="361"/>
      <c r="E1815" s="361"/>
      <c r="F1815" s="361"/>
      <c r="G1815" s="361"/>
      <c r="H1815" s="358"/>
      <c r="I1815" s="358"/>
    </row>
    <row r="1816" ht="22.5" customHeight="1">
      <c r="A1816" s="362"/>
      <c r="B1816" s="360"/>
      <c r="C1816" s="358"/>
      <c r="D1816" s="361"/>
      <c r="E1816" s="361"/>
      <c r="F1816" s="361"/>
      <c r="G1816" s="361"/>
      <c r="H1816" s="358"/>
      <c r="I1816" s="358"/>
    </row>
    <row r="1817" ht="22.5" customHeight="1">
      <c r="A1817" s="362"/>
      <c r="B1817" s="360"/>
      <c r="C1817" s="358"/>
      <c r="D1817" s="361"/>
      <c r="E1817" s="361"/>
      <c r="F1817" s="361"/>
      <c r="G1817" s="361"/>
      <c r="H1817" s="358"/>
      <c r="I1817" s="358"/>
    </row>
    <row r="1818" ht="22.5" customHeight="1">
      <c r="A1818" s="362"/>
      <c r="B1818" s="360"/>
      <c r="C1818" s="358"/>
      <c r="D1818" s="361"/>
      <c r="E1818" s="361"/>
      <c r="F1818" s="361"/>
      <c r="G1818" s="361"/>
      <c r="H1818" s="358"/>
      <c r="I1818" s="358"/>
    </row>
    <row r="1819" ht="22.5" customHeight="1">
      <c r="A1819" s="362"/>
      <c r="B1819" s="360"/>
      <c r="C1819" s="358"/>
      <c r="D1819" s="361"/>
      <c r="E1819" s="361"/>
      <c r="F1819" s="361"/>
      <c r="G1819" s="361"/>
      <c r="H1819" s="358"/>
      <c r="I1819" s="358"/>
    </row>
    <row r="1820" ht="22.5" customHeight="1">
      <c r="A1820" s="362"/>
      <c r="B1820" s="360"/>
      <c r="C1820" s="358"/>
      <c r="D1820" s="361"/>
      <c r="E1820" s="361"/>
      <c r="F1820" s="361"/>
      <c r="G1820" s="361"/>
      <c r="H1820" s="358"/>
      <c r="I1820" s="358"/>
    </row>
    <row r="1821" ht="22.5" customHeight="1">
      <c r="A1821" s="362"/>
      <c r="B1821" s="360"/>
      <c r="C1821" s="358"/>
      <c r="D1821" s="361"/>
      <c r="E1821" s="361"/>
      <c r="F1821" s="361"/>
      <c r="G1821" s="361"/>
      <c r="H1821" s="358"/>
      <c r="I1821" s="358"/>
    </row>
    <row r="1822" ht="22.5" customHeight="1">
      <c r="A1822" s="362"/>
      <c r="B1822" s="360"/>
      <c r="C1822" s="358"/>
      <c r="D1822" s="361"/>
      <c r="E1822" s="361"/>
      <c r="F1822" s="361"/>
      <c r="G1822" s="361"/>
      <c r="H1822" s="358"/>
      <c r="I1822" s="358"/>
    </row>
    <row r="1823" ht="22.5" customHeight="1">
      <c r="A1823" s="362"/>
      <c r="B1823" s="360"/>
      <c r="C1823" s="358"/>
      <c r="D1823" s="361"/>
      <c r="E1823" s="361"/>
      <c r="F1823" s="361"/>
      <c r="G1823" s="361"/>
      <c r="H1823" s="358"/>
      <c r="I1823" s="358"/>
    </row>
    <row r="1824" ht="22.5" customHeight="1">
      <c r="A1824" s="362"/>
      <c r="B1824" s="360"/>
      <c r="C1824" s="358"/>
      <c r="D1824" s="361"/>
      <c r="E1824" s="361"/>
      <c r="F1824" s="361"/>
      <c r="G1824" s="361"/>
      <c r="H1824" s="358"/>
      <c r="I1824" s="358"/>
    </row>
    <row r="1825" ht="22.5" customHeight="1">
      <c r="A1825" s="362"/>
      <c r="B1825" s="360"/>
      <c r="C1825" s="358"/>
      <c r="D1825" s="361"/>
      <c r="E1825" s="361"/>
      <c r="F1825" s="361"/>
      <c r="G1825" s="361"/>
      <c r="H1825" s="358"/>
      <c r="I1825" s="358"/>
    </row>
    <row r="1826" ht="22.5" customHeight="1">
      <c r="A1826" s="362"/>
      <c r="B1826" s="360"/>
      <c r="C1826" s="358"/>
      <c r="D1826" s="361"/>
      <c r="E1826" s="361"/>
      <c r="F1826" s="361"/>
      <c r="G1826" s="361"/>
      <c r="H1826" s="358"/>
      <c r="I1826" s="358"/>
    </row>
    <row r="1827" ht="22.5" customHeight="1">
      <c r="A1827" s="362"/>
      <c r="B1827" s="360"/>
      <c r="C1827" s="358"/>
      <c r="D1827" s="361"/>
      <c r="E1827" s="361"/>
      <c r="F1827" s="361"/>
      <c r="G1827" s="361"/>
      <c r="H1827" s="358"/>
      <c r="I1827" s="358"/>
    </row>
    <row r="1828" ht="22.5" customHeight="1">
      <c r="A1828" s="362"/>
      <c r="B1828" s="360"/>
      <c r="C1828" s="358"/>
      <c r="D1828" s="361"/>
      <c r="E1828" s="361"/>
      <c r="F1828" s="361"/>
      <c r="G1828" s="361"/>
      <c r="H1828" s="358"/>
      <c r="I1828" s="358"/>
    </row>
    <row r="1829" ht="22.5" customHeight="1">
      <c r="A1829" s="362"/>
      <c r="B1829" s="360"/>
      <c r="C1829" s="358"/>
      <c r="D1829" s="361"/>
      <c r="E1829" s="361"/>
      <c r="F1829" s="361"/>
      <c r="G1829" s="361"/>
      <c r="H1829" s="358"/>
      <c r="I1829" s="358"/>
    </row>
    <row r="1830" ht="22.5" customHeight="1">
      <c r="A1830" s="362"/>
      <c r="B1830" s="360"/>
      <c r="C1830" s="358"/>
      <c r="D1830" s="361"/>
      <c r="E1830" s="361"/>
      <c r="F1830" s="361"/>
      <c r="G1830" s="361"/>
      <c r="H1830" s="358"/>
      <c r="I1830" s="358"/>
    </row>
    <row r="1831" ht="22.5" customHeight="1">
      <c r="A1831" s="362"/>
      <c r="B1831" s="360"/>
      <c r="C1831" s="358"/>
      <c r="D1831" s="361"/>
      <c r="E1831" s="361"/>
      <c r="F1831" s="361"/>
      <c r="G1831" s="361"/>
      <c r="H1831" s="358"/>
      <c r="I1831" s="358"/>
    </row>
    <row r="1832" ht="22.5" customHeight="1">
      <c r="A1832" s="362"/>
      <c r="B1832" s="360"/>
      <c r="C1832" s="358"/>
      <c r="D1832" s="361"/>
      <c r="E1832" s="361"/>
      <c r="F1832" s="361"/>
      <c r="G1832" s="361"/>
      <c r="H1832" s="358"/>
      <c r="I1832" s="358"/>
    </row>
    <row r="1833" ht="22.5" customHeight="1">
      <c r="A1833" s="362"/>
      <c r="B1833" s="360"/>
      <c r="C1833" s="358"/>
      <c r="D1833" s="361"/>
      <c r="E1833" s="361"/>
      <c r="F1833" s="361"/>
      <c r="G1833" s="361"/>
      <c r="H1833" s="358"/>
      <c r="I1833" s="358"/>
    </row>
    <row r="1834" ht="22.5" customHeight="1">
      <c r="A1834" s="362"/>
      <c r="B1834" s="360"/>
      <c r="C1834" s="358"/>
      <c r="D1834" s="361"/>
      <c r="E1834" s="361"/>
      <c r="F1834" s="361"/>
      <c r="G1834" s="361"/>
      <c r="H1834" s="358"/>
      <c r="I1834" s="358"/>
    </row>
    <row r="1835" ht="22.5" customHeight="1">
      <c r="A1835" s="362"/>
      <c r="B1835" s="360"/>
      <c r="C1835" s="358"/>
      <c r="D1835" s="361"/>
      <c r="E1835" s="361"/>
      <c r="F1835" s="361"/>
      <c r="G1835" s="361"/>
      <c r="H1835" s="358"/>
      <c r="I1835" s="358"/>
    </row>
    <row r="1836" ht="22.5" customHeight="1">
      <c r="A1836" s="362"/>
      <c r="B1836" s="360"/>
      <c r="C1836" s="358"/>
      <c r="D1836" s="361"/>
      <c r="E1836" s="361"/>
      <c r="F1836" s="361"/>
      <c r="G1836" s="361"/>
      <c r="H1836" s="358"/>
      <c r="I1836" s="358"/>
    </row>
    <row r="1837" ht="22.5" customHeight="1">
      <c r="A1837" s="362"/>
      <c r="B1837" s="360"/>
      <c r="C1837" s="358"/>
      <c r="D1837" s="361"/>
      <c r="E1837" s="361"/>
      <c r="F1837" s="361"/>
      <c r="G1837" s="361"/>
      <c r="H1837" s="358"/>
      <c r="I1837" s="358"/>
    </row>
    <row r="1838" ht="22.5" customHeight="1">
      <c r="A1838" s="362"/>
      <c r="B1838" s="360"/>
      <c r="C1838" s="358"/>
      <c r="D1838" s="361"/>
      <c r="E1838" s="361"/>
      <c r="F1838" s="361"/>
      <c r="G1838" s="361"/>
      <c r="H1838" s="358"/>
      <c r="I1838" s="358"/>
    </row>
    <row r="1839" ht="22.5" customHeight="1">
      <c r="A1839" s="362"/>
      <c r="B1839" s="360"/>
      <c r="C1839" s="358"/>
      <c r="D1839" s="361"/>
      <c r="E1839" s="361"/>
      <c r="F1839" s="361"/>
      <c r="G1839" s="361"/>
      <c r="H1839" s="358"/>
      <c r="I1839" s="358"/>
    </row>
    <row r="1840" ht="22.5" customHeight="1">
      <c r="A1840" s="362"/>
      <c r="B1840" s="360"/>
      <c r="C1840" s="358"/>
      <c r="D1840" s="361"/>
      <c r="E1840" s="361"/>
      <c r="F1840" s="361"/>
      <c r="G1840" s="361"/>
      <c r="H1840" s="358"/>
      <c r="I1840" s="358"/>
    </row>
    <row r="1841" ht="22.5" customHeight="1">
      <c r="A1841" s="362"/>
      <c r="B1841" s="360"/>
      <c r="C1841" s="358"/>
      <c r="D1841" s="361"/>
      <c r="E1841" s="361"/>
      <c r="F1841" s="361"/>
      <c r="G1841" s="361"/>
      <c r="H1841" s="358"/>
      <c r="I1841" s="358"/>
    </row>
    <row r="1842" ht="22.5" customHeight="1">
      <c r="A1842" s="362"/>
      <c r="B1842" s="360"/>
      <c r="C1842" s="358"/>
      <c r="D1842" s="361"/>
      <c r="E1842" s="361"/>
      <c r="F1842" s="361"/>
      <c r="G1842" s="361"/>
      <c r="H1842" s="358"/>
      <c r="I1842" s="358"/>
    </row>
    <row r="1843" ht="22.5" customHeight="1">
      <c r="A1843" s="362"/>
      <c r="B1843" s="360"/>
      <c r="C1843" s="358"/>
      <c r="D1843" s="361"/>
      <c r="E1843" s="361"/>
      <c r="F1843" s="361"/>
      <c r="G1843" s="361"/>
      <c r="H1843" s="358"/>
      <c r="I1843" s="358"/>
    </row>
    <row r="1844" ht="22.5" customHeight="1">
      <c r="A1844" s="362"/>
      <c r="B1844" s="360"/>
      <c r="C1844" s="358"/>
      <c r="D1844" s="361"/>
      <c r="E1844" s="361"/>
      <c r="F1844" s="361"/>
      <c r="G1844" s="361"/>
      <c r="H1844" s="358"/>
      <c r="I1844" s="358"/>
    </row>
    <row r="1845" ht="22.5" customHeight="1">
      <c r="A1845" s="362"/>
      <c r="B1845" s="360"/>
      <c r="C1845" s="358"/>
      <c r="D1845" s="361"/>
      <c r="E1845" s="361"/>
      <c r="F1845" s="361"/>
      <c r="G1845" s="361"/>
      <c r="H1845" s="358"/>
      <c r="I1845" s="358"/>
    </row>
    <row r="1846" ht="22.5" customHeight="1">
      <c r="A1846" s="362"/>
      <c r="B1846" s="360"/>
      <c r="C1846" s="358"/>
      <c r="D1846" s="361"/>
      <c r="E1846" s="361"/>
      <c r="F1846" s="361"/>
      <c r="G1846" s="361"/>
      <c r="H1846" s="358"/>
      <c r="I1846" s="358"/>
    </row>
    <row r="1847" ht="22.5" customHeight="1">
      <c r="A1847" s="362"/>
      <c r="B1847" s="360"/>
      <c r="C1847" s="358"/>
      <c r="D1847" s="361"/>
      <c r="E1847" s="361"/>
      <c r="F1847" s="361"/>
      <c r="G1847" s="361"/>
      <c r="H1847" s="358"/>
      <c r="I1847" s="358"/>
    </row>
    <row r="1848" ht="22.5" customHeight="1">
      <c r="A1848" s="362"/>
      <c r="B1848" s="360"/>
      <c r="C1848" s="358"/>
      <c r="D1848" s="361"/>
      <c r="E1848" s="361"/>
      <c r="F1848" s="361"/>
      <c r="G1848" s="361"/>
      <c r="H1848" s="358"/>
      <c r="I1848" s="358"/>
    </row>
    <row r="1849" ht="22.5" customHeight="1">
      <c r="A1849" s="362"/>
      <c r="B1849" s="360"/>
      <c r="C1849" s="358"/>
      <c r="D1849" s="361"/>
      <c r="E1849" s="361"/>
      <c r="F1849" s="361"/>
      <c r="G1849" s="361"/>
      <c r="H1849" s="358"/>
      <c r="I1849" s="358"/>
    </row>
    <row r="1850" ht="22.5" customHeight="1">
      <c r="A1850" s="362"/>
      <c r="B1850" s="360"/>
      <c r="C1850" s="358"/>
      <c r="D1850" s="361"/>
      <c r="E1850" s="361"/>
      <c r="F1850" s="361"/>
      <c r="G1850" s="361"/>
      <c r="H1850" s="358"/>
      <c r="I1850" s="358"/>
    </row>
    <row r="1851" ht="22.5" customHeight="1">
      <c r="A1851" s="362"/>
      <c r="B1851" s="360"/>
      <c r="C1851" s="358"/>
      <c r="D1851" s="361"/>
      <c r="E1851" s="361"/>
      <c r="F1851" s="361"/>
      <c r="G1851" s="361"/>
      <c r="H1851" s="358"/>
      <c r="I1851" s="358"/>
    </row>
    <row r="1852" ht="22.5" customHeight="1">
      <c r="A1852" s="362"/>
      <c r="B1852" s="360"/>
      <c r="C1852" s="358"/>
      <c r="D1852" s="361"/>
      <c r="E1852" s="361"/>
      <c r="F1852" s="361"/>
      <c r="G1852" s="361"/>
      <c r="H1852" s="358"/>
      <c r="I1852" s="358"/>
    </row>
    <row r="1853" ht="22.5" customHeight="1">
      <c r="A1853" s="362"/>
      <c r="B1853" s="360"/>
      <c r="C1853" s="358"/>
      <c r="D1853" s="361"/>
      <c r="E1853" s="361"/>
      <c r="F1853" s="361"/>
      <c r="G1853" s="361"/>
      <c r="H1853" s="358"/>
      <c r="I1853" s="358"/>
    </row>
    <row r="1854" ht="22.5" customHeight="1">
      <c r="A1854" s="362"/>
      <c r="B1854" s="360"/>
      <c r="C1854" s="358"/>
      <c r="D1854" s="361"/>
      <c r="E1854" s="361"/>
      <c r="F1854" s="361"/>
      <c r="G1854" s="361"/>
      <c r="H1854" s="358"/>
      <c r="I1854" s="358"/>
    </row>
    <row r="1855" ht="22.5" customHeight="1">
      <c r="A1855" s="362"/>
      <c r="B1855" s="360"/>
      <c r="C1855" s="358"/>
      <c r="D1855" s="361"/>
      <c r="E1855" s="361"/>
      <c r="F1855" s="361"/>
      <c r="G1855" s="361"/>
      <c r="H1855" s="358"/>
      <c r="I1855" s="358"/>
    </row>
    <row r="1856" ht="22.5" customHeight="1">
      <c r="A1856" s="362"/>
      <c r="B1856" s="360"/>
      <c r="C1856" s="358"/>
      <c r="D1856" s="361"/>
      <c r="E1856" s="361"/>
      <c r="F1856" s="361"/>
      <c r="G1856" s="361"/>
      <c r="H1856" s="358"/>
      <c r="I1856" s="358"/>
    </row>
    <row r="1857" ht="22.5" customHeight="1">
      <c r="A1857" s="362"/>
      <c r="B1857" s="360"/>
      <c r="C1857" s="358"/>
      <c r="D1857" s="361"/>
      <c r="E1857" s="361"/>
      <c r="F1857" s="361"/>
      <c r="G1857" s="361"/>
      <c r="H1857" s="358"/>
      <c r="I1857" s="358"/>
    </row>
    <row r="1858" ht="22.5" customHeight="1">
      <c r="A1858" s="362"/>
      <c r="B1858" s="360"/>
      <c r="C1858" s="358"/>
      <c r="D1858" s="361"/>
      <c r="E1858" s="361"/>
      <c r="F1858" s="361"/>
      <c r="G1858" s="361"/>
      <c r="H1858" s="358"/>
      <c r="I1858" s="358"/>
    </row>
    <row r="1859" ht="22.5" customHeight="1">
      <c r="A1859" s="362"/>
      <c r="B1859" s="360"/>
      <c r="C1859" s="358"/>
      <c r="D1859" s="361"/>
      <c r="E1859" s="361"/>
      <c r="F1859" s="361"/>
      <c r="G1859" s="361"/>
      <c r="H1859" s="358"/>
      <c r="I1859" s="358"/>
    </row>
    <row r="1860" ht="22.5" customHeight="1">
      <c r="A1860" s="362"/>
      <c r="B1860" s="360"/>
      <c r="C1860" s="358"/>
      <c r="D1860" s="361"/>
      <c r="E1860" s="361"/>
      <c r="F1860" s="361"/>
      <c r="G1860" s="361"/>
      <c r="H1860" s="358"/>
      <c r="I1860" s="358"/>
    </row>
    <row r="1861" ht="22.5" customHeight="1">
      <c r="A1861" s="362"/>
      <c r="B1861" s="360"/>
      <c r="C1861" s="358"/>
      <c r="D1861" s="361"/>
      <c r="E1861" s="361"/>
      <c r="F1861" s="361"/>
      <c r="G1861" s="361"/>
      <c r="H1861" s="358"/>
      <c r="I1861" s="358"/>
    </row>
    <row r="1862" ht="22.5" customHeight="1">
      <c r="A1862" s="362"/>
      <c r="B1862" s="360"/>
      <c r="C1862" s="358"/>
      <c r="D1862" s="361"/>
      <c r="E1862" s="361"/>
      <c r="F1862" s="361"/>
      <c r="G1862" s="361"/>
      <c r="H1862" s="358"/>
      <c r="I1862" s="358"/>
    </row>
    <row r="1863" ht="22.5" customHeight="1">
      <c r="A1863" s="362"/>
      <c r="B1863" s="360"/>
      <c r="C1863" s="358"/>
      <c r="D1863" s="361"/>
      <c r="E1863" s="361"/>
      <c r="F1863" s="361"/>
      <c r="G1863" s="361"/>
      <c r="H1863" s="358"/>
      <c r="I1863" s="358"/>
    </row>
    <row r="1864" ht="22.5" customHeight="1">
      <c r="A1864" s="362"/>
      <c r="B1864" s="360"/>
      <c r="C1864" s="358"/>
      <c r="D1864" s="361"/>
      <c r="E1864" s="361"/>
      <c r="F1864" s="361"/>
      <c r="G1864" s="361"/>
      <c r="H1864" s="358"/>
      <c r="I1864" s="358"/>
    </row>
    <row r="1865" ht="22.5" customHeight="1">
      <c r="A1865" s="362"/>
      <c r="B1865" s="360"/>
      <c r="C1865" s="358"/>
      <c r="D1865" s="361"/>
      <c r="E1865" s="361"/>
      <c r="F1865" s="361"/>
      <c r="G1865" s="361"/>
      <c r="H1865" s="358"/>
      <c r="I1865" s="358"/>
    </row>
    <row r="1866" ht="22.5" customHeight="1">
      <c r="A1866" s="362"/>
      <c r="B1866" s="360"/>
      <c r="C1866" s="358"/>
      <c r="D1866" s="361"/>
      <c r="E1866" s="361"/>
      <c r="F1866" s="361"/>
      <c r="G1866" s="361"/>
      <c r="H1866" s="358"/>
      <c r="I1866" s="358"/>
    </row>
    <row r="1867" ht="22.5" customHeight="1">
      <c r="A1867" s="362"/>
      <c r="B1867" s="360"/>
      <c r="C1867" s="358"/>
      <c r="D1867" s="361"/>
      <c r="E1867" s="361"/>
      <c r="F1867" s="361"/>
      <c r="G1867" s="361"/>
      <c r="H1867" s="358"/>
      <c r="I1867" s="358"/>
    </row>
    <row r="1868" ht="22.5" customHeight="1">
      <c r="A1868" s="362"/>
      <c r="B1868" s="360"/>
      <c r="C1868" s="358"/>
      <c r="D1868" s="361"/>
      <c r="E1868" s="361"/>
      <c r="F1868" s="361"/>
      <c r="G1868" s="361"/>
      <c r="H1868" s="358"/>
      <c r="I1868" s="358"/>
    </row>
    <row r="1869" ht="22.5" customHeight="1">
      <c r="A1869" s="362"/>
      <c r="B1869" s="360"/>
      <c r="C1869" s="358"/>
      <c r="D1869" s="361"/>
      <c r="E1869" s="361"/>
      <c r="F1869" s="361"/>
      <c r="G1869" s="361"/>
      <c r="H1869" s="358"/>
      <c r="I1869" s="358"/>
    </row>
    <row r="1870" ht="22.5" customHeight="1">
      <c r="A1870" s="362"/>
      <c r="B1870" s="360"/>
      <c r="C1870" s="358"/>
      <c r="D1870" s="361"/>
      <c r="E1870" s="361"/>
      <c r="F1870" s="361"/>
      <c r="G1870" s="361"/>
      <c r="H1870" s="358"/>
      <c r="I1870" s="358"/>
    </row>
    <row r="1871" ht="22.5" customHeight="1">
      <c r="A1871" s="362"/>
      <c r="B1871" s="360"/>
      <c r="C1871" s="358"/>
      <c r="D1871" s="361"/>
      <c r="E1871" s="361"/>
      <c r="F1871" s="361"/>
      <c r="G1871" s="361"/>
      <c r="H1871" s="358"/>
      <c r="I1871" s="358"/>
    </row>
    <row r="1872" ht="22.5" customHeight="1">
      <c r="A1872" s="362"/>
      <c r="B1872" s="360"/>
      <c r="C1872" s="358"/>
      <c r="D1872" s="361"/>
      <c r="E1872" s="361"/>
      <c r="F1872" s="361"/>
      <c r="G1872" s="361"/>
      <c r="H1872" s="358"/>
      <c r="I1872" s="358"/>
    </row>
    <row r="1873" ht="22.5" customHeight="1">
      <c r="A1873" s="362"/>
      <c r="B1873" s="360"/>
      <c r="C1873" s="358"/>
      <c r="D1873" s="361"/>
      <c r="E1873" s="361"/>
      <c r="F1873" s="361"/>
      <c r="G1873" s="361"/>
      <c r="H1873" s="358"/>
      <c r="I1873" s="358"/>
    </row>
    <row r="1874" ht="22.5" customHeight="1">
      <c r="A1874" s="362"/>
      <c r="B1874" s="360"/>
      <c r="C1874" s="358"/>
      <c r="D1874" s="361"/>
      <c r="E1874" s="361"/>
      <c r="F1874" s="361"/>
      <c r="G1874" s="361"/>
      <c r="H1874" s="358"/>
      <c r="I1874" s="358"/>
    </row>
    <row r="1875" ht="22.5" customHeight="1">
      <c r="A1875" s="362"/>
      <c r="B1875" s="360"/>
      <c r="C1875" s="358"/>
      <c r="D1875" s="361"/>
      <c r="E1875" s="361"/>
      <c r="F1875" s="361"/>
      <c r="G1875" s="361"/>
      <c r="H1875" s="358"/>
      <c r="I1875" s="358"/>
    </row>
    <row r="1876" ht="22.5" customHeight="1">
      <c r="A1876" s="362"/>
      <c r="B1876" s="360"/>
      <c r="C1876" s="358"/>
      <c r="D1876" s="361"/>
      <c r="E1876" s="361"/>
      <c r="F1876" s="361"/>
      <c r="G1876" s="361"/>
      <c r="H1876" s="358"/>
      <c r="I1876" s="358"/>
    </row>
    <row r="1877" ht="22.5" customHeight="1">
      <c r="A1877" s="362"/>
      <c r="B1877" s="360"/>
      <c r="C1877" s="358"/>
      <c r="D1877" s="361"/>
      <c r="E1877" s="361"/>
      <c r="F1877" s="361"/>
      <c r="G1877" s="361"/>
      <c r="H1877" s="358"/>
      <c r="I1877" s="358"/>
    </row>
    <row r="1878" ht="22.5" customHeight="1">
      <c r="A1878" s="362"/>
      <c r="B1878" s="360"/>
      <c r="C1878" s="358"/>
      <c r="D1878" s="361"/>
      <c r="E1878" s="361"/>
      <c r="F1878" s="361"/>
      <c r="G1878" s="361"/>
      <c r="H1878" s="358"/>
      <c r="I1878" s="358"/>
    </row>
    <row r="1879" ht="22.5" customHeight="1">
      <c r="A1879" s="362"/>
      <c r="B1879" s="360"/>
      <c r="C1879" s="358"/>
      <c r="D1879" s="361"/>
      <c r="E1879" s="361"/>
      <c r="F1879" s="361"/>
      <c r="G1879" s="361"/>
      <c r="H1879" s="358"/>
      <c r="I1879" s="358"/>
    </row>
    <row r="1880" ht="22.5" customHeight="1">
      <c r="A1880" s="362"/>
      <c r="B1880" s="360"/>
      <c r="C1880" s="358"/>
      <c r="D1880" s="361"/>
      <c r="E1880" s="361"/>
      <c r="F1880" s="361"/>
      <c r="G1880" s="361"/>
      <c r="H1880" s="358"/>
      <c r="I1880" s="358"/>
    </row>
    <row r="1881" ht="22.5" customHeight="1">
      <c r="A1881" s="362"/>
      <c r="B1881" s="360"/>
      <c r="C1881" s="358"/>
      <c r="D1881" s="361"/>
      <c r="E1881" s="361"/>
      <c r="F1881" s="361"/>
      <c r="G1881" s="361"/>
      <c r="H1881" s="358"/>
      <c r="I1881" s="358"/>
    </row>
    <row r="1882" ht="22.5" customHeight="1">
      <c r="A1882" s="362"/>
      <c r="B1882" s="360"/>
      <c r="C1882" s="358"/>
      <c r="D1882" s="361"/>
      <c r="E1882" s="361"/>
      <c r="F1882" s="361"/>
      <c r="G1882" s="361"/>
      <c r="H1882" s="358"/>
      <c r="I1882" s="358"/>
    </row>
    <row r="1883" ht="22.5" customHeight="1">
      <c r="A1883" s="362"/>
      <c r="B1883" s="360"/>
      <c r="C1883" s="358"/>
      <c r="D1883" s="361"/>
      <c r="E1883" s="361"/>
      <c r="F1883" s="361"/>
      <c r="G1883" s="361"/>
      <c r="H1883" s="358"/>
      <c r="I1883" s="358"/>
    </row>
    <row r="1884" ht="22.5" customHeight="1">
      <c r="A1884" s="362"/>
      <c r="B1884" s="360"/>
      <c r="C1884" s="358"/>
      <c r="D1884" s="361"/>
      <c r="E1884" s="361"/>
      <c r="F1884" s="361"/>
      <c r="G1884" s="361"/>
      <c r="H1884" s="358"/>
      <c r="I1884" s="358"/>
    </row>
    <row r="1885" ht="22.5" customHeight="1">
      <c r="A1885" s="362"/>
      <c r="B1885" s="360"/>
      <c r="C1885" s="358"/>
      <c r="D1885" s="361"/>
      <c r="E1885" s="361"/>
      <c r="F1885" s="361"/>
      <c r="G1885" s="361"/>
      <c r="H1885" s="358"/>
      <c r="I1885" s="358"/>
    </row>
    <row r="1886" ht="22.5" customHeight="1">
      <c r="A1886" s="362"/>
      <c r="B1886" s="360"/>
      <c r="C1886" s="358"/>
      <c r="D1886" s="361"/>
      <c r="E1886" s="361"/>
      <c r="F1886" s="361"/>
      <c r="G1886" s="361"/>
      <c r="H1886" s="358"/>
      <c r="I1886" s="358"/>
    </row>
    <row r="1887" ht="22.5" customHeight="1">
      <c r="A1887" s="362"/>
      <c r="B1887" s="360"/>
      <c r="C1887" s="358"/>
      <c r="D1887" s="361"/>
      <c r="E1887" s="361"/>
      <c r="F1887" s="361"/>
      <c r="G1887" s="361"/>
      <c r="H1887" s="358"/>
      <c r="I1887" s="358"/>
    </row>
    <row r="1888" ht="22.5" customHeight="1">
      <c r="A1888" s="362"/>
      <c r="B1888" s="360"/>
      <c r="C1888" s="358"/>
      <c r="D1888" s="361"/>
      <c r="E1888" s="361"/>
      <c r="F1888" s="361"/>
      <c r="G1888" s="361"/>
      <c r="H1888" s="358"/>
      <c r="I1888" s="358"/>
    </row>
    <row r="1889" ht="22.5" customHeight="1">
      <c r="A1889" s="362"/>
      <c r="B1889" s="360"/>
      <c r="C1889" s="358"/>
      <c r="D1889" s="361"/>
      <c r="E1889" s="361"/>
      <c r="F1889" s="361"/>
      <c r="G1889" s="361"/>
      <c r="H1889" s="358"/>
      <c r="I1889" s="358"/>
    </row>
    <row r="1890" ht="22.5" customHeight="1">
      <c r="A1890" s="362"/>
      <c r="B1890" s="360"/>
      <c r="C1890" s="358"/>
      <c r="D1890" s="361"/>
      <c r="E1890" s="361"/>
      <c r="F1890" s="361"/>
      <c r="G1890" s="361"/>
      <c r="H1890" s="358"/>
      <c r="I1890" s="358"/>
    </row>
    <row r="1891" ht="22.5" customHeight="1">
      <c r="A1891" s="362"/>
      <c r="B1891" s="360"/>
      <c r="C1891" s="358"/>
      <c r="D1891" s="361"/>
      <c r="E1891" s="361"/>
      <c r="F1891" s="361"/>
      <c r="G1891" s="361"/>
      <c r="H1891" s="358"/>
      <c r="I1891" s="358"/>
    </row>
    <row r="1892" ht="22.5" customHeight="1">
      <c r="A1892" s="362"/>
      <c r="B1892" s="360"/>
      <c r="C1892" s="358"/>
      <c r="D1892" s="361"/>
      <c r="E1892" s="361"/>
      <c r="F1892" s="361"/>
      <c r="G1892" s="361"/>
      <c r="H1892" s="358"/>
      <c r="I1892" s="358"/>
    </row>
    <row r="1893" ht="22.5" customHeight="1">
      <c r="A1893" s="362"/>
      <c r="B1893" s="360"/>
      <c r="C1893" s="358"/>
      <c r="D1893" s="361"/>
      <c r="E1893" s="361"/>
      <c r="F1893" s="361"/>
      <c r="G1893" s="361"/>
      <c r="H1893" s="358"/>
      <c r="I1893" s="358"/>
    </row>
    <row r="1894" ht="22.5" customHeight="1">
      <c r="A1894" s="362"/>
      <c r="B1894" s="360"/>
      <c r="C1894" s="358"/>
      <c r="D1894" s="361"/>
      <c r="E1894" s="361"/>
      <c r="F1894" s="361"/>
      <c r="G1894" s="361"/>
      <c r="H1894" s="358"/>
      <c r="I1894" s="358"/>
    </row>
    <row r="1895" ht="22.5" customHeight="1">
      <c r="A1895" s="362"/>
      <c r="B1895" s="360"/>
      <c r="C1895" s="358"/>
      <c r="D1895" s="361"/>
      <c r="E1895" s="361"/>
      <c r="F1895" s="361"/>
      <c r="G1895" s="361"/>
      <c r="H1895" s="358"/>
      <c r="I1895" s="358"/>
    </row>
    <row r="1896" ht="22.5" customHeight="1">
      <c r="A1896" s="362"/>
      <c r="B1896" s="360"/>
      <c r="C1896" s="358"/>
      <c r="D1896" s="361"/>
      <c r="E1896" s="361"/>
      <c r="F1896" s="361"/>
      <c r="G1896" s="361"/>
      <c r="H1896" s="358"/>
      <c r="I1896" s="358"/>
    </row>
    <row r="1897" ht="22.5" customHeight="1">
      <c r="A1897" s="362"/>
      <c r="B1897" s="360"/>
      <c r="C1897" s="358"/>
      <c r="D1897" s="361"/>
      <c r="E1897" s="361"/>
      <c r="F1897" s="361"/>
      <c r="G1897" s="361"/>
      <c r="H1897" s="358"/>
      <c r="I1897" s="358"/>
    </row>
    <row r="1898" ht="22.5" customHeight="1">
      <c r="A1898" s="362"/>
      <c r="B1898" s="360"/>
      <c r="C1898" s="358"/>
      <c r="D1898" s="361"/>
      <c r="E1898" s="361"/>
      <c r="F1898" s="361"/>
      <c r="G1898" s="361"/>
      <c r="H1898" s="358"/>
      <c r="I1898" s="358"/>
    </row>
    <row r="1899" ht="22.5" customHeight="1">
      <c r="A1899" s="362"/>
      <c r="B1899" s="360"/>
      <c r="C1899" s="358"/>
      <c r="D1899" s="361"/>
      <c r="E1899" s="361"/>
      <c r="F1899" s="361"/>
      <c r="G1899" s="361"/>
      <c r="H1899" s="358"/>
      <c r="I1899" s="358"/>
    </row>
    <row r="1900" ht="22.5" customHeight="1">
      <c r="A1900" s="362"/>
      <c r="B1900" s="360"/>
      <c r="C1900" s="358"/>
      <c r="D1900" s="361"/>
      <c r="E1900" s="361"/>
      <c r="F1900" s="361"/>
      <c r="G1900" s="361"/>
      <c r="H1900" s="358"/>
      <c r="I1900" s="358"/>
    </row>
    <row r="1901" ht="22.5" customHeight="1">
      <c r="A1901" s="362"/>
      <c r="B1901" s="360"/>
      <c r="C1901" s="358"/>
      <c r="D1901" s="361"/>
      <c r="E1901" s="361"/>
      <c r="F1901" s="361"/>
      <c r="G1901" s="361"/>
      <c r="H1901" s="358"/>
      <c r="I1901" s="358"/>
    </row>
    <row r="1902" ht="22.5" customHeight="1">
      <c r="A1902" s="362"/>
      <c r="B1902" s="360"/>
      <c r="C1902" s="358"/>
      <c r="D1902" s="361"/>
      <c r="E1902" s="361"/>
      <c r="F1902" s="361"/>
      <c r="G1902" s="361"/>
      <c r="H1902" s="358"/>
      <c r="I1902" s="358"/>
    </row>
    <row r="1903" ht="22.5" customHeight="1">
      <c r="A1903" s="362"/>
      <c r="B1903" s="360"/>
      <c r="C1903" s="358"/>
      <c r="D1903" s="361"/>
      <c r="E1903" s="361"/>
      <c r="F1903" s="361"/>
      <c r="G1903" s="361"/>
      <c r="H1903" s="358"/>
      <c r="I1903" s="358"/>
    </row>
    <row r="1904" ht="22.5" customHeight="1">
      <c r="A1904" s="362"/>
      <c r="B1904" s="360"/>
      <c r="C1904" s="358"/>
      <c r="D1904" s="361"/>
      <c r="E1904" s="361"/>
      <c r="F1904" s="361"/>
      <c r="G1904" s="361"/>
      <c r="H1904" s="358"/>
      <c r="I1904" s="358"/>
    </row>
    <row r="1905" ht="22.5" customHeight="1">
      <c r="A1905" s="362"/>
      <c r="B1905" s="360"/>
      <c r="C1905" s="358"/>
      <c r="D1905" s="361"/>
      <c r="E1905" s="361"/>
      <c r="F1905" s="361"/>
      <c r="G1905" s="361"/>
      <c r="H1905" s="358"/>
      <c r="I1905" s="358"/>
    </row>
    <row r="1906" ht="22.5" customHeight="1">
      <c r="A1906" s="362"/>
      <c r="B1906" s="360"/>
      <c r="C1906" s="358"/>
      <c r="D1906" s="361"/>
      <c r="E1906" s="361"/>
      <c r="F1906" s="361"/>
      <c r="G1906" s="361"/>
      <c r="H1906" s="358"/>
      <c r="I1906" s="358"/>
    </row>
    <row r="1907" ht="22.5" customHeight="1">
      <c r="A1907" s="362"/>
      <c r="B1907" s="360"/>
      <c r="C1907" s="358"/>
      <c r="D1907" s="361"/>
      <c r="E1907" s="361"/>
      <c r="F1907" s="361"/>
      <c r="G1907" s="361"/>
      <c r="H1907" s="358"/>
      <c r="I1907" s="358"/>
    </row>
    <row r="1908" ht="22.5" customHeight="1">
      <c r="A1908" s="362"/>
      <c r="B1908" s="360"/>
      <c r="C1908" s="358"/>
      <c r="D1908" s="361"/>
      <c r="E1908" s="361"/>
      <c r="F1908" s="361"/>
      <c r="G1908" s="361"/>
      <c r="H1908" s="358"/>
      <c r="I1908" s="358"/>
    </row>
    <row r="1909" ht="22.5" customHeight="1">
      <c r="A1909" s="362"/>
      <c r="B1909" s="360"/>
      <c r="C1909" s="358"/>
      <c r="D1909" s="361"/>
      <c r="E1909" s="361"/>
      <c r="F1909" s="361"/>
      <c r="G1909" s="361"/>
      <c r="H1909" s="358"/>
      <c r="I1909" s="358"/>
    </row>
    <row r="1910" ht="22.5" customHeight="1">
      <c r="A1910" s="362"/>
      <c r="B1910" s="360"/>
      <c r="C1910" s="358"/>
      <c r="D1910" s="361"/>
      <c r="E1910" s="361"/>
      <c r="F1910" s="361"/>
      <c r="G1910" s="361"/>
      <c r="H1910" s="358"/>
      <c r="I1910" s="358"/>
    </row>
    <row r="1911" ht="22.5" customHeight="1">
      <c r="A1911" s="362"/>
      <c r="B1911" s="360"/>
      <c r="C1911" s="358"/>
      <c r="D1911" s="361"/>
      <c r="E1911" s="361"/>
      <c r="F1911" s="361"/>
      <c r="G1911" s="361"/>
      <c r="H1911" s="358"/>
      <c r="I1911" s="358"/>
    </row>
    <row r="1912" ht="22.5" customHeight="1">
      <c r="A1912" s="362"/>
      <c r="B1912" s="360"/>
      <c r="C1912" s="358"/>
      <c r="D1912" s="361"/>
      <c r="E1912" s="361"/>
      <c r="F1912" s="361"/>
      <c r="G1912" s="361"/>
      <c r="H1912" s="358"/>
      <c r="I1912" s="358"/>
    </row>
    <row r="1913" ht="22.5" customHeight="1">
      <c r="A1913" s="362"/>
      <c r="B1913" s="360"/>
      <c r="C1913" s="358"/>
      <c r="D1913" s="361"/>
      <c r="E1913" s="361"/>
      <c r="F1913" s="361"/>
      <c r="G1913" s="361"/>
      <c r="H1913" s="358"/>
      <c r="I1913" s="358"/>
    </row>
    <row r="1914" ht="22.5" customHeight="1">
      <c r="A1914" s="362"/>
      <c r="B1914" s="360"/>
      <c r="C1914" s="358"/>
      <c r="D1914" s="361"/>
      <c r="E1914" s="361"/>
      <c r="F1914" s="361"/>
      <c r="G1914" s="361"/>
      <c r="H1914" s="358"/>
      <c r="I1914" s="358"/>
    </row>
    <row r="1915" ht="22.5" customHeight="1">
      <c r="A1915" s="362"/>
      <c r="B1915" s="360"/>
      <c r="C1915" s="358"/>
      <c r="D1915" s="361"/>
      <c r="E1915" s="361"/>
      <c r="F1915" s="361"/>
      <c r="G1915" s="361"/>
      <c r="H1915" s="358"/>
      <c r="I1915" s="358"/>
    </row>
    <row r="1916" ht="22.5" customHeight="1">
      <c r="A1916" s="362"/>
      <c r="B1916" s="360"/>
      <c r="C1916" s="358"/>
      <c r="D1916" s="361"/>
      <c r="E1916" s="361"/>
      <c r="F1916" s="361"/>
      <c r="G1916" s="361"/>
      <c r="H1916" s="358"/>
      <c r="I1916" s="358"/>
    </row>
    <row r="1917" ht="22.5" customHeight="1">
      <c r="A1917" s="362"/>
      <c r="B1917" s="360"/>
      <c r="C1917" s="358"/>
      <c r="D1917" s="361"/>
      <c r="E1917" s="361"/>
      <c r="F1917" s="361"/>
      <c r="G1917" s="361"/>
      <c r="H1917" s="358"/>
      <c r="I1917" s="358"/>
    </row>
    <row r="1918" ht="22.5" customHeight="1">
      <c r="A1918" s="362"/>
      <c r="B1918" s="360"/>
      <c r="C1918" s="358"/>
      <c r="D1918" s="361"/>
      <c r="E1918" s="361"/>
      <c r="F1918" s="361"/>
      <c r="G1918" s="361"/>
      <c r="H1918" s="358"/>
      <c r="I1918" s="358"/>
    </row>
    <row r="1919" ht="22.5" customHeight="1">
      <c r="A1919" s="362"/>
      <c r="B1919" s="360"/>
      <c r="C1919" s="358"/>
      <c r="D1919" s="361"/>
      <c r="E1919" s="361"/>
      <c r="F1919" s="361"/>
      <c r="G1919" s="361"/>
      <c r="H1919" s="358"/>
      <c r="I1919" s="358"/>
    </row>
    <row r="1920" ht="22.5" customHeight="1">
      <c r="A1920" s="362"/>
      <c r="B1920" s="360"/>
      <c r="C1920" s="358"/>
      <c r="D1920" s="361"/>
      <c r="E1920" s="361"/>
      <c r="F1920" s="361"/>
      <c r="G1920" s="361"/>
      <c r="H1920" s="358"/>
      <c r="I1920" s="358"/>
    </row>
    <row r="1921" ht="22.5" customHeight="1">
      <c r="A1921" s="362"/>
      <c r="B1921" s="360"/>
      <c r="C1921" s="358"/>
      <c r="D1921" s="361"/>
      <c r="E1921" s="361"/>
      <c r="F1921" s="361"/>
      <c r="G1921" s="361"/>
      <c r="H1921" s="358"/>
      <c r="I1921" s="358"/>
    </row>
    <row r="1922" ht="22.5" customHeight="1">
      <c r="A1922" s="362"/>
      <c r="B1922" s="360"/>
      <c r="C1922" s="358"/>
      <c r="D1922" s="361"/>
      <c r="E1922" s="361"/>
      <c r="F1922" s="361"/>
      <c r="G1922" s="361"/>
      <c r="H1922" s="358"/>
      <c r="I1922" s="358"/>
    </row>
    <row r="1923" ht="22.5" customHeight="1">
      <c r="A1923" s="362"/>
      <c r="B1923" s="360"/>
      <c r="C1923" s="358"/>
      <c r="D1923" s="361"/>
      <c r="E1923" s="361"/>
      <c r="F1923" s="361"/>
      <c r="G1923" s="361"/>
      <c r="H1923" s="358"/>
      <c r="I1923" s="358"/>
    </row>
    <row r="1924" ht="22.5" customHeight="1">
      <c r="A1924" s="362"/>
      <c r="B1924" s="360"/>
      <c r="C1924" s="358"/>
      <c r="D1924" s="361"/>
      <c r="E1924" s="361"/>
      <c r="F1924" s="361"/>
      <c r="G1924" s="361"/>
      <c r="H1924" s="358"/>
      <c r="I1924" s="358"/>
    </row>
    <row r="1925" ht="22.5" customHeight="1">
      <c r="A1925" s="362"/>
      <c r="B1925" s="360"/>
      <c r="C1925" s="358"/>
      <c r="D1925" s="361"/>
      <c r="E1925" s="361"/>
      <c r="F1925" s="361"/>
      <c r="G1925" s="361"/>
      <c r="H1925" s="358"/>
      <c r="I1925" s="358"/>
    </row>
    <row r="1926" ht="22.5" customHeight="1">
      <c r="A1926" s="362"/>
      <c r="B1926" s="360"/>
      <c r="C1926" s="358"/>
      <c r="D1926" s="361"/>
      <c r="E1926" s="361"/>
      <c r="F1926" s="361"/>
      <c r="G1926" s="361"/>
      <c r="H1926" s="358"/>
      <c r="I1926" s="358"/>
    </row>
    <row r="1927" ht="22.5" customHeight="1">
      <c r="A1927" s="362"/>
      <c r="B1927" s="360"/>
      <c r="C1927" s="358"/>
      <c r="D1927" s="361"/>
      <c r="E1927" s="361"/>
      <c r="F1927" s="361"/>
      <c r="G1927" s="361"/>
      <c r="H1927" s="358"/>
      <c r="I1927" s="358"/>
    </row>
    <row r="1928" ht="22.5" customHeight="1">
      <c r="A1928" s="362"/>
      <c r="B1928" s="360"/>
      <c r="C1928" s="358"/>
      <c r="D1928" s="361"/>
      <c r="E1928" s="361"/>
      <c r="F1928" s="361"/>
      <c r="G1928" s="361"/>
      <c r="H1928" s="358"/>
      <c r="I1928" s="358"/>
    </row>
    <row r="1929" ht="22.5" customHeight="1">
      <c r="A1929" s="362"/>
      <c r="B1929" s="360"/>
      <c r="C1929" s="358"/>
      <c r="D1929" s="361"/>
      <c r="E1929" s="361"/>
      <c r="F1929" s="361"/>
      <c r="G1929" s="361"/>
      <c r="H1929" s="358"/>
      <c r="I1929" s="358"/>
    </row>
    <row r="1930" ht="22.5" customHeight="1">
      <c r="A1930" s="362"/>
      <c r="B1930" s="360"/>
      <c r="C1930" s="358"/>
      <c r="D1930" s="361"/>
      <c r="E1930" s="361"/>
      <c r="F1930" s="361"/>
      <c r="G1930" s="361"/>
      <c r="H1930" s="358"/>
      <c r="I1930" s="358"/>
    </row>
    <row r="1931" ht="22.5" customHeight="1">
      <c r="A1931" s="362"/>
      <c r="B1931" s="360"/>
      <c r="C1931" s="358"/>
      <c r="D1931" s="361"/>
      <c r="E1931" s="361"/>
      <c r="F1931" s="361"/>
      <c r="G1931" s="361"/>
      <c r="H1931" s="358"/>
      <c r="I1931" s="358"/>
    </row>
    <row r="1932" ht="22.5" customHeight="1">
      <c r="A1932" s="362"/>
      <c r="B1932" s="360"/>
      <c r="C1932" s="358"/>
      <c r="D1932" s="361"/>
      <c r="E1932" s="361"/>
      <c r="F1932" s="361"/>
      <c r="G1932" s="361"/>
      <c r="H1932" s="358"/>
      <c r="I1932" s="358"/>
    </row>
    <row r="1933" ht="22.5" customHeight="1">
      <c r="A1933" s="362"/>
      <c r="B1933" s="360"/>
      <c r="C1933" s="358"/>
      <c r="D1933" s="361"/>
      <c r="E1933" s="361"/>
      <c r="F1933" s="361"/>
      <c r="G1933" s="361"/>
      <c r="H1933" s="358"/>
      <c r="I1933" s="358"/>
    </row>
    <row r="1934" ht="22.5" customHeight="1">
      <c r="A1934" s="362"/>
      <c r="B1934" s="360"/>
      <c r="C1934" s="358"/>
      <c r="D1934" s="361"/>
      <c r="E1934" s="361"/>
      <c r="F1934" s="361"/>
      <c r="G1934" s="361"/>
      <c r="H1934" s="358"/>
      <c r="I1934" s="358"/>
    </row>
    <row r="1935" ht="22.5" customHeight="1">
      <c r="A1935" s="362"/>
      <c r="B1935" s="360"/>
      <c r="C1935" s="358"/>
      <c r="D1935" s="361"/>
      <c r="E1935" s="361"/>
      <c r="F1935" s="361"/>
      <c r="G1935" s="361"/>
      <c r="H1935" s="358"/>
      <c r="I1935" s="358"/>
    </row>
    <row r="1936" ht="22.5" customHeight="1">
      <c r="A1936" s="362"/>
      <c r="B1936" s="360"/>
      <c r="C1936" s="358"/>
      <c r="D1936" s="361"/>
      <c r="E1936" s="361"/>
      <c r="F1936" s="361"/>
      <c r="G1936" s="361"/>
      <c r="H1936" s="358"/>
      <c r="I1936" s="358"/>
    </row>
    <row r="1937" ht="22.5" customHeight="1">
      <c r="A1937" s="362"/>
      <c r="B1937" s="360"/>
      <c r="C1937" s="358"/>
      <c r="D1937" s="361"/>
      <c r="E1937" s="361"/>
      <c r="F1937" s="361"/>
      <c r="G1937" s="361"/>
      <c r="H1937" s="358"/>
      <c r="I1937" s="358"/>
    </row>
    <row r="1938" ht="22.5" customHeight="1">
      <c r="A1938" s="362"/>
      <c r="B1938" s="360"/>
      <c r="C1938" s="358"/>
      <c r="D1938" s="361"/>
      <c r="E1938" s="361"/>
      <c r="F1938" s="361"/>
      <c r="G1938" s="361"/>
      <c r="H1938" s="358"/>
      <c r="I1938" s="358"/>
    </row>
    <row r="1939" ht="22.5" customHeight="1">
      <c r="A1939" s="362"/>
      <c r="B1939" s="360"/>
      <c r="C1939" s="358"/>
      <c r="D1939" s="361"/>
      <c r="E1939" s="361"/>
      <c r="F1939" s="361"/>
      <c r="G1939" s="361"/>
      <c r="H1939" s="358"/>
      <c r="I1939" s="358"/>
    </row>
    <row r="1940" ht="22.5" customHeight="1">
      <c r="A1940" s="362"/>
      <c r="B1940" s="360"/>
      <c r="C1940" s="358"/>
      <c r="D1940" s="361"/>
      <c r="E1940" s="361"/>
      <c r="F1940" s="361"/>
      <c r="G1940" s="361"/>
      <c r="H1940" s="358"/>
      <c r="I1940" s="358"/>
    </row>
    <row r="1941" ht="22.5" customHeight="1">
      <c r="A1941" s="362"/>
      <c r="B1941" s="360"/>
      <c r="C1941" s="358"/>
      <c r="D1941" s="361"/>
      <c r="E1941" s="361"/>
      <c r="F1941" s="361"/>
      <c r="G1941" s="361"/>
      <c r="H1941" s="358"/>
      <c r="I1941" s="358"/>
    </row>
    <row r="1942" ht="22.5" customHeight="1">
      <c r="A1942" s="362"/>
      <c r="B1942" s="360"/>
      <c r="C1942" s="358"/>
      <c r="D1942" s="361"/>
      <c r="E1942" s="361"/>
      <c r="F1942" s="361"/>
      <c r="G1942" s="361"/>
      <c r="H1942" s="358"/>
      <c r="I1942" s="358"/>
    </row>
    <row r="1943" ht="22.5" customHeight="1">
      <c r="A1943" s="362"/>
      <c r="B1943" s="360"/>
      <c r="C1943" s="358"/>
      <c r="D1943" s="361"/>
      <c r="E1943" s="361"/>
      <c r="F1943" s="361"/>
      <c r="G1943" s="361"/>
      <c r="H1943" s="358"/>
      <c r="I1943" s="358"/>
    </row>
    <row r="1944" ht="22.5" customHeight="1">
      <c r="A1944" s="362"/>
      <c r="B1944" s="360"/>
      <c r="C1944" s="358"/>
      <c r="D1944" s="361"/>
      <c r="E1944" s="361"/>
      <c r="F1944" s="361"/>
      <c r="G1944" s="361"/>
      <c r="H1944" s="358"/>
      <c r="I1944" s="358"/>
    </row>
    <row r="1945" ht="22.5" customHeight="1">
      <c r="A1945" s="362"/>
      <c r="B1945" s="360"/>
      <c r="C1945" s="358"/>
      <c r="D1945" s="361"/>
      <c r="E1945" s="361"/>
      <c r="F1945" s="361"/>
      <c r="G1945" s="361"/>
      <c r="H1945" s="358"/>
      <c r="I1945" s="358"/>
    </row>
    <row r="1946" ht="22.5" customHeight="1">
      <c r="A1946" s="362"/>
      <c r="B1946" s="360"/>
      <c r="C1946" s="358"/>
      <c r="D1946" s="361"/>
      <c r="E1946" s="361"/>
      <c r="F1946" s="361"/>
      <c r="G1946" s="361"/>
      <c r="H1946" s="358"/>
      <c r="I1946" s="358"/>
    </row>
    <row r="1947" ht="22.5" customHeight="1">
      <c r="A1947" s="362"/>
      <c r="B1947" s="360"/>
      <c r="C1947" s="358"/>
      <c r="D1947" s="361"/>
      <c r="E1947" s="361"/>
      <c r="F1947" s="361"/>
      <c r="G1947" s="361"/>
      <c r="H1947" s="358"/>
      <c r="I1947" s="358"/>
    </row>
    <row r="1948" ht="22.5" customHeight="1">
      <c r="A1948" s="362"/>
      <c r="B1948" s="360"/>
      <c r="C1948" s="358"/>
      <c r="D1948" s="361"/>
      <c r="E1948" s="361"/>
      <c r="F1948" s="361"/>
      <c r="G1948" s="361"/>
      <c r="H1948" s="358"/>
      <c r="I1948" s="358"/>
    </row>
    <row r="1949" ht="22.5" customHeight="1">
      <c r="A1949" s="362"/>
      <c r="B1949" s="360"/>
      <c r="C1949" s="358"/>
      <c r="D1949" s="361"/>
      <c r="E1949" s="361"/>
      <c r="F1949" s="361"/>
      <c r="G1949" s="361"/>
      <c r="H1949" s="358"/>
      <c r="I1949" s="358"/>
    </row>
    <row r="1950" ht="22.5" customHeight="1">
      <c r="A1950" s="362"/>
      <c r="B1950" s="360"/>
      <c r="C1950" s="358"/>
      <c r="D1950" s="361"/>
      <c r="E1950" s="361"/>
      <c r="F1950" s="361"/>
      <c r="G1950" s="361"/>
      <c r="H1950" s="358"/>
      <c r="I1950" s="358"/>
    </row>
    <row r="1951" ht="22.5" customHeight="1">
      <c r="A1951" s="362"/>
      <c r="B1951" s="360"/>
      <c r="C1951" s="358"/>
      <c r="D1951" s="361"/>
      <c r="E1951" s="361"/>
      <c r="F1951" s="361"/>
      <c r="G1951" s="361"/>
      <c r="H1951" s="358"/>
      <c r="I1951" s="358"/>
    </row>
    <row r="1952" ht="22.5" customHeight="1">
      <c r="A1952" s="362"/>
      <c r="B1952" s="360"/>
      <c r="C1952" s="358"/>
      <c r="D1952" s="361"/>
      <c r="E1952" s="361"/>
      <c r="F1952" s="361"/>
      <c r="G1952" s="361"/>
      <c r="H1952" s="358"/>
      <c r="I1952" s="358"/>
    </row>
    <row r="1953" ht="22.5" customHeight="1">
      <c r="A1953" s="362"/>
      <c r="B1953" s="360"/>
      <c r="C1953" s="358"/>
      <c r="D1953" s="361"/>
      <c r="E1953" s="361"/>
      <c r="F1953" s="361"/>
      <c r="G1953" s="361"/>
      <c r="H1953" s="358"/>
      <c r="I1953" s="358"/>
    </row>
    <row r="1954" ht="22.5" customHeight="1">
      <c r="A1954" s="362"/>
      <c r="B1954" s="360"/>
      <c r="C1954" s="358"/>
      <c r="D1954" s="361"/>
      <c r="E1954" s="361"/>
      <c r="F1954" s="361"/>
      <c r="G1954" s="361"/>
      <c r="H1954" s="358"/>
      <c r="I1954" s="358"/>
    </row>
    <row r="1955" ht="22.5" customHeight="1">
      <c r="A1955" s="362"/>
      <c r="B1955" s="360"/>
      <c r="C1955" s="358"/>
      <c r="D1955" s="361"/>
      <c r="E1955" s="361"/>
      <c r="F1955" s="361"/>
      <c r="G1955" s="361"/>
      <c r="H1955" s="358"/>
      <c r="I1955" s="358"/>
    </row>
    <row r="1956" ht="22.5" customHeight="1">
      <c r="A1956" s="362"/>
      <c r="B1956" s="360"/>
      <c r="C1956" s="358"/>
      <c r="D1956" s="361"/>
      <c r="E1956" s="361"/>
      <c r="F1956" s="361"/>
      <c r="G1956" s="361"/>
      <c r="H1956" s="358"/>
      <c r="I1956" s="358"/>
    </row>
    <row r="1957" ht="22.5" customHeight="1">
      <c r="A1957" s="362"/>
      <c r="B1957" s="360"/>
      <c r="C1957" s="358"/>
      <c r="D1957" s="361"/>
      <c r="E1957" s="361"/>
      <c r="F1957" s="361"/>
      <c r="G1957" s="361"/>
      <c r="H1957" s="358"/>
      <c r="I1957" s="358"/>
    </row>
    <row r="1958" ht="22.5" customHeight="1">
      <c r="A1958" s="362"/>
      <c r="B1958" s="360"/>
      <c r="C1958" s="358"/>
      <c r="D1958" s="361"/>
      <c r="E1958" s="361"/>
      <c r="F1958" s="361"/>
      <c r="G1958" s="361"/>
      <c r="H1958" s="358"/>
      <c r="I1958" s="358"/>
    </row>
    <row r="1959" ht="22.5" customHeight="1">
      <c r="A1959" s="362"/>
      <c r="B1959" s="360"/>
      <c r="C1959" s="358"/>
      <c r="D1959" s="361"/>
      <c r="E1959" s="361"/>
      <c r="F1959" s="361"/>
      <c r="G1959" s="361"/>
      <c r="H1959" s="358"/>
      <c r="I1959" s="358"/>
    </row>
    <row r="1960" ht="22.5" customHeight="1">
      <c r="A1960" s="362"/>
      <c r="B1960" s="360"/>
      <c r="C1960" s="358"/>
      <c r="D1960" s="361"/>
      <c r="E1960" s="361"/>
      <c r="F1960" s="361"/>
      <c r="G1960" s="361"/>
      <c r="H1960" s="358"/>
      <c r="I1960" s="358"/>
    </row>
    <row r="1961" ht="22.5" customHeight="1">
      <c r="A1961" s="362"/>
      <c r="B1961" s="360"/>
      <c r="C1961" s="358"/>
      <c r="D1961" s="361"/>
      <c r="E1961" s="361"/>
      <c r="F1961" s="361"/>
      <c r="G1961" s="361"/>
      <c r="H1961" s="358"/>
      <c r="I1961" s="358"/>
    </row>
    <row r="1962" ht="22.5" customHeight="1">
      <c r="A1962" s="362"/>
      <c r="B1962" s="360"/>
      <c r="C1962" s="358"/>
      <c r="D1962" s="361"/>
      <c r="E1962" s="361"/>
      <c r="F1962" s="361"/>
      <c r="G1962" s="361"/>
      <c r="H1962" s="358"/>
      <c r="I1962" s="358"/>
    </row>
    <row r="1963" ht="22.5" customHeight="1">
      <c r="A1963" s="362"/>
      <c r="B1963" s="360"/>
      <c r="C1963" s="358"/>
      <c r="D1963" s="361"/>
      <c r="E1963" s="361"/>
      <c r="F1963" s="361"/>
      <c r="G1963" s="361"/>
      <c r="H1963" s="358"/>
      <c r="I1963" s="358"/>
    </row>
    <row r="1964" ht="22.5" customHeight="1">
      <c r="A1964" s="362"/>
      <c r="B1964" s="360"/>
      <c r="C1964" s="358"/>
      <c r="D1964" s="361"/>
      <c r="E1964" s="361"/>
      <c r="F1964" s="361"/>
      <c r="G1964" s="361"/>
      <c r="H1964" s="358"/>
      <c r="I1964" s="358"/>
    </row>
    <row r="1965" ht="22.5" customHeight="1">
      <c r="A1965" s="362"/>
      <c r="B1965" s="360"/>
      <c r="C1965" s="358"/>
      <c r="D1965" s="361"/>
      <c r="E1965" s="361"/>
      <c r="F1965" s="361"/>
      <c r="G1965" s="361"/>
      <c r="H1965" s="358"/>
      <c r="I1965" s="358"/>
    </row>
    <row r="1966" ht="22.5" customHeight="1">
      <c r="A1966" s="362"/>
      <c r="B1966" s="360"/>
      <c r="C1966" s="358"/>
      <c r="D1966" s="361"/>
      <c r="E1966" s="361"/>
      <c r="F1966" s="361"/>
      <c r="G1966" s="361"/>
      <c r="H1966" s="358"/>
      <c r="I1966" s="358"/>
    </row>
    <row r="1967" ht="22.5" customHeight="1">
      <c r="A1967" s="362"/>
      <c r="B1967" s="360"/>
      <c r="C1967" s="358"/>
      <c r="D1967" s="361"/>
      <c r="E1967" s="361"/>
      <c r="F1967" s="361"/>
      <c r="G1967" s="361"/>
      <c r="H1967" s="358"/>
      <c r="I1967" s="358"/>
    </row>
    <row r="1968" ht="22.5" customHeight="1">
      <c r="A1968" s="362"/>
      <c r="B1968" s="360"/>
      <c r="C1968" s="358"/>
      <c r="D1968" s="361"/>
      <c r="E1968" s="361"/>
      <c r="F1968" s="361"/>
      <c r="G1968" s="361"/>
      <c r="H1968" s="358"/>
      <c r="I1968" s="358"/>
    </row>
    <row r="1969" ht="22.5" customHeight="1">
      <c r="A1969" s="362"/>
      <c r="B1969" s="360"/>
      <c r="C1969" s="358"/>
      <c r="D1969" s="361"/>
      <c r="E1969" s="361"/>
      <c r="F1969" s="361"/>
      <c r="G1969" s="361"/>
      <c r="H1969" s="358"/>
      <c r="I1969" s="358"/>
    </row>
    <row r="1970" ht="22.5" customHeight="1">
      <c r="A1970" s="362"/>
      <c r="B1970" s="360"/>
      <c r="C1970" s="358"/>
      <c r="D1970" s="361"/>
      <c r="E1970" s="361"/>
      <c r="F1970" s="361"/>
      <c r="G1970" s="361"/>
      <c r="H1970" s="358"/>
      <c r="I1970" s="358"/>
    </row>
    <row r="1971" ht="22.5" customHeight="1">
      <c r="A1971" s="362"/>
      <c r="B1971" s="360"/>
      <c r="C1971" s="358"/>
      <c r="D1971" s="361"/>
      <c r="E1971" s="361"/>
      <c r="F1971" s="361"/>
      <c r="G1971" s="361"/>
      <c r="H1971" s="358"/>
      <c r="I1971" s="358"/>
    </row>
    <row r="1972" ht="22.5" customHeight="1">
      <c r="A1972" s="362"/>
      <c r="B1972" s="360"/>
      <c r="C1972" s="358"/>
      <c r="D1972" s="361"/>
      <c r="E1972" s="361"/>
      <c r="F1972" s="361"/>
      <c r="G1972" s="361"/>
      <c r="H1972" s="358"/>
      <c r="I1972" s="358"/>
    </row>
    <row r="1973" ht="22.5" customHeight="1">
      <c r="A1973" s="362"/>
      <c r="B1973" s="360"/>
      <c r="C1973" s="358"/>
      <c r="D1973" s="361"/>
      <c r="E1973" s="361"/>
      <c r="F1973" s="361"/>
      <c r="G1973" s="361"/>
      <c r="H1973" s="358"/>
      <c r="I1973" s="358"/>
    </row>
    <row r="1974" ht="22.5" customHeight="1">
      <c r="A1974" s="362"/>
      <c r="B1974" s="360"/>
      <c r="C1974" s="358"/>
      <c r="D1974" s="361"/>
      <c r="E1974" s="361"/>
      <c r="F1974" s="361"/>
      <c r="G1974" s="361"/>
      <c r="H1974" s="358"/>
      <c r="I1974" s="358"/>
    </row>
    <row r="1975" ht="22.5" customHeight="1">
      <c r="A1975" s="362"/>
      <c r="B1975" s="360"/>
      <c r="C1975" s="358"/>
      <c r="D1975" s="361"/>
      <c r="E1975" s="361"/>
      <c r="F1975" s="361"/>
      <c r="G1975" s="361"/>
      <c r="H1975" s="358"/>
      <c r="I1975" s="358"/>
    </row>
    <row r="1976" ht="22.5" customHeight="1">
      <c r="A1976" s="362"/>
      <c r="B1976" s="360"/>
      <c r="C1976" s="358"/>
      <c r="D1976" s="361"/>
      <c r="E1976" s="361"/>
      <c r="F1976" s="361"/>
      <c r="G1976" s="361"/>
      <c r="H1976" s="358"/>
      <c r="I1976" s="358"/>
    </row>
    <row r="1977" ht="22.5" customHeight="1">
      <c r="A1977" s="362"/>
      <c r="B1977" s="360"/>
      <c r="C1977" s="358"/>
      <c r="D1977" s="361"/>
      <c r="E1977" s="361"/>
      <c r="F1977" s="361"/>
      <c r="G1977" s="361"/>
      <c r="H1977" s="358"/>
      <c r="I1977" s="358"/>
    </row>
    <row r="1978" ht="22.5" customHeight="1">
      <c r="A1978" s="362"/>
      <c r="B1978" s="360"/>
      <c r="C1978" s="358"/>
      <c r="D1978" s="361"/>
      <c r="E1978" s="361"/>
      <c r="F1978" s="361"/>
      <c r="G1978" s="361"/>
      <c r="H1978" s="358"/>
      <c r="I1978" s="358"/>
    </row>
    <row r="1979" ht="22.5" customHeight="1">
      <c r="A1979" s="362"/>
      <c r="B1979" s="360"/>
      <c r="C1979" s="358"/>
      <c r="D1979" s="361"/>
      <c r="E1979" s="361"/>
      <c r="F1979" s="361"/>
      <c r="G1979" s="361"/>
      <c r="H1979" s="358"/>
      <c r="I1979" s="358"/>
    </row>
    <row r="1980" ht="22.5" customHeight="1">
      <c r="A1980" s="362"/>
      <c r="B1980" s="360"/>
      <c r="C1980" s="358"/>
      <c r="D1980" s="361"/>
      <c r="E1980" s="361"/>
      <c r="F1980" s="361"/>
      <c r="G1980" s="361"/>
      <c r="H1980" s="358"/>
      <c r="I1980" s="358"/>
    </row>
    <row r="1981" ht="22.5" customHeight="1">
      <c r="A1981" s="362"/>
      <c r="B1981" s="360"/>
      <c r="C1981" s="358"/>
      <c r="D1981" s="361"/>
      <c r="E1981" s="361"/>
      <c r="F1981" s="361"/>
      <c r="G1981" s="361"/>
      <c r="H1981" s="358"/>
      <c r="I1981" s="358"/>
    </row>
    <row r="1982" ht="22.5" customHeight="1">
      <c r="A1982" s="362"/>
      <c r="B1982" s="360"/>
      <c r="C1982" s="358"/>
      <c r="D1982" s="361"/>
      <c r="E1982" s="361"/>
      <c r="F1982" s="361"/>
      <c r="G1982" s="361"/>
      <c r="H1982" s="358"/>
      <c r="I1982" s="358"/>
    </row>
    <row r="1983" ht="22.5" customHeight="1">
      <c r="A1983" s="362"/>
      <c r="B1983" s="360"/>
      <c r="C1983" s="358"/>
      <c r="D1983" s="361"/>
      <c r="E1983" s="361"/>
      <c r="F1983" s="361"/>
      <c r="G1983" s="361"/>
      <c r="H1983" s="358"/>
      <c r="I1983" s="358"/>
    </row>
    <row r="1984" ht="22.5" customHeight="1">
      <c r="A1984" s="362"/>
      <c r="B1984" s="360"/>
      <c r="C1984" s="358"/>
      <c r="D1984" s="361"/>
      <c r="E1984" s="361"/>
      <c r="F1984" s="361"/>
      <c r="G1984" s="361"/>
      <c r="H1984" s="358"/>
      <c r="I1984" s="358"/>
    </row>
    <row r="1985" ht="22.5" customHeight="1">
      <c r="A1985" s="362"/>
      <c r="B1985" s="360"/>
      <c r="C1985" s="358"/>
      <c r="D1985" s="361"/>
      <c r="E1985" s="361"/>
      <c r="F1985" s="361"/>
      <c r="G1985" s="361"/>
      <c r="H1985" s="358"/>
      <c r="I1985" s="358"/>
    </row>
    <row r="1986" ht="22.5" customHeight="1">
      <c r="A1986" s="362"/>
      <c r="B1986" s="360"/>
      <c r="C1986" s="358"/>
      <c r="D1986" s="361"/>
      <c r="E1986" s="361"/>
      <c r="F1986" s="361"/>
      <c r="G1986" s="361"/>
      <c r="H1986" s="358"/>
      <c r="I1986" s="358"/>
    </row>
    <row r="1987" ht="22.5" customHeight="1">
      <c r="A1987" s="362"/>
      <c r="B1987" s="360"/>
      <c r="C1987" s="358"/>
      <c r="D1987" s="361"/>
      <c r="E1987" s="361"/>
      <c r="F1987" s="361"/>
      <c r="G1987" s="361"/>
      <c r="H1987" s="358"/>
      <c r="I1987" s="358"/>
    </row>
    <row r="1988" ht="22.5" customHeight="1">
      <c r="A1988" s="362"/>
      <c r="B1988" s="360"/>
      <c r="C1988" s="358"/>
      <c r="D1988" s="361"/>
      <c r="E1988" s="361"/>
      <c r="F1988" s="361"/>
      <c r="G1988" s="361"/>
      <c r="H1988" s="358"/>
      <c r="I1988" s="358"/>
    </row>
    <row r="1989" ht="22.5" customHeight="1">
      <c r="A1989" s="362"/>
      <c r="B1989" s="360"/>
      <c r="C1989" s="358"/>
      <c r="D1989" s="361"/>
      <c r="E1989" s="361"/>
      <c r="F1989" s="361"/>
      <c r="G1989" s="361"/>
      <c r="H1989" s="358"/>
      <c r="I1989" s="358"/>
    </row>
    <row r="1990" ht="22.5" customHeight="1">
      <c r="A1990" s="362"/>
      <c r="B1990" s="360"/>
      <c r="C1990" s="358"/>
      <c r="D1990" s="361"/>
      <c r="E1990" s="361"/>
      <c r="F1990" s="361"/>
      <c r="G1990" s="361"/>
      <c r="H1990" s="358"/>
      <c r="I1990" s="358"/>
    </row>
    <row r="1991" ht="22.5" customHeight="1">
      <c r="A1991" s="362"/>
      <c r="B1991" s="360"/>
      <c r="C1991" s="358"/>
      <c r="D1991" s="361"/>
      <c r="E1991" s="361"/>
      <c r="F1991" s="361"/>
      <c r="G1991" s="361"/>
      <c r="H1991" s="358"/>
      <c r="I1991" s="358"/>
    </row>
    <row r="1992" ht="22.5" customHeight="1">
      <c r="A1992" s="362"/>
      <c r="B1992" s="360"/>
      <c r="C1992" s="358"/>
      <c r="D1992" s="361"/>
      <c r="E1992" s="361"/>
      <c r="F1992" s="361"/>
      <c r="G1992" s="361"/>
      <c r="H1992" s="358"/>
      <c r="I1992" s="358"/>
    </row>
    <row r="1993" ht="22.5" customHeight="1">
      <c r="A1993" s="362"/>
      <c r="B1993" s="360"/>
      <c r="C1993" s="358"/>
      <c r="D1993" s="361"/>
      <c r="E1993" s="361"/>
      <c r="F1993" s="361"/>
      <c r="G1993" s="361"/>
      <c r="H1993" s="358"/>
      <c r="I1993" s="358"/>
    </row>
    <row r="1994" ht="22.5" customHeight="1">
      <c r="A1994" s="362"/>
      <c r="B1994" s="360"/>
      <c r="C1994" s="358"/>
      <c r="D1994" s="361"/>
      <c r="E1994" s="361"/>
      <c r="F1994" s="361"/>
      <c r="G1994" s="361"/>
      <c r="H1994" s="358"/>
      <c r="I1994" s="358"/>
    </row>
    <row r="1995" ht="22.5" customHeight="1">
      <c r="A1995" s="362"/>
      <c r="B1995" s="360"/>
      <c r="C1995" s="358"/>
      <c r="D1995" s="361"/>
      <c r="E1995" s="361"/>
      <c r="F1995" s="361"/>
      <c r="G1995" s="361"/>
      <c r="H1995" s="358"/>
      <c r="I1995" s="358"/>
    </row>
    <row r="1996" ht="22.5" customHeight="1">
      <c r="A1996" s="362"/>
      <c r="B1996" s="360"/>
      <c r="C1996" s="358"/>
      <c r="D1996" s="361"/>
      <c r="E1996" s="361"/>
      <c r="F1996" s="361"/>
      <c r="G1996" s="361"/>
      <c r="H1996" s="358"/>
      <c r="I1996" s="358"/>
    </row>
    <row r="1997" ht="22.5" customHeight="1">
      <c r="A1997" s="362"/>
      <c r="B1997" s="360"/>
      <c r="C1997" s="358"/>
      <c r="D1997" s="361"/>
      <c r="E1997" s="361"/>
      <c r="F1997" s="361"/>
      <c r="G1997" s="361"/>
      <c r="H1997" s="358"/>
      <c r="I1997" s="358"/>
    </row>
    <row r="1998" ht="22.5" customHeight="1">
      <c r="A1998" s="362"/>
      <c r="B1998" s="360"/>
      <c r="C1998" s="358"/>
      <c r="D1998" s="361"/>
      <c r="E1998" s="361"/>
      <c r="F1998" s="361"/>
      <c r="G1998" s="361"/>
      <c r="H1998" s="358"/>
      <c r="I1998" s="358"/>
    </row>
    <row r="1999" ht="22.5" customHeight="1">
      <c r="A1999" s="362"/>
      <c r="B1999" s="360"/>
      <c r="C1999" s="358"/>
      <c r="D1999" s="361"/>
      <c r="E1999" s="361"/>
      <c r="F1999" s="361"/>
      <c r="G1999" s="361"/>
      <c r="H1999" s="358"/>
      <c r="I1999" s="358"/>
    </row>
    <row r="2000" ht="22.5" customHeight="1">
      <c r="A2000" s="362"/>
      <c r="B2000" s="360"/>
      <c r="C2000" s="358"/>
      <c r="D2000" s="361"/>
      <c r="E2000" s="361"/>
      <c r="F2000" s="361"/>
      <c r="G2000" s="361"/>
      <c r="H2000" s="358"/>
      <c r="I2000" s="358"/>
    </row>
    <row r="2001" ht="22.5" customHeight="1">
      <c r="A2001" s="362"/>
      <c r="B2001" s="360"/>
      <c r="C2001" s="358"/>
      <c r="D2001" s="361"/>
      <c r="E2001" s="361"/>
      <c r="F2001" s="361"/>
      <c r="G2001" s="361"/>
      <c r="H2001" s="358"/>
      <c r="I2001" s="358"/>
    </row>
    <row r="2002" ht="22.5" customHeight="1">
      <c r="A2002" s="362"/>
      <c r="B2002" s="360"/>
      <c r="C2002" s="358"/>
      <c r="D2002" s="361"/>
      <c r="E2002" s="361"/>
      <c r="F2002" s="361"/>
      <c r="G2002" s="361"/>
      <c r="H2002" s="358"/>
      <c r="I2002" s="358"/>
    </row>
    <row r="2003" ht="22.5" customHeight="1">
      <c r="A2003" s="362"/>
      <c r="B2003" s="360"/>
      <c r="C2003" s="358"/>
      <c r="D2003" s="361"/>
      <c r="E2003" s="361"/>
      <c r="F2003" s="361"/>
      <c r="G2003" s="361"/>
      <c r="H2003" s="358"/>
      <c r="I2003" s="358"/>
    </row>
    <row r="2004" ht="22.5" customHeight="1">
      <c r="A2004" s="362"/>
      <c r="B2004" s="360"/>
      <c r="C2004" s="358"/>
      <c r="D2004" s="361"/>
      <c r="E2004" s="361"/>
      <c r="F2004" s="361"/>
      <c r="G2004" s="361"/>
      <c r="H2004" s="358"/>
      <c r="I2004" s="358"/>
    </row>
    <row r="2005" ht="22.5" customHeight="1">
      <c r="A2005" s="362"/>
      <c r="B2005" s="360"/>
      <c r="C2005" s="358"/>
      <c r="D2005" s="361"/>
      <c r="E2005" s="361"/>
      <c r="F2005" s="361"/>
      <c r="G2005" s="361"/>
      <c r="H2005" s="358"/>
      <c r="I2005" s="358"/>
    </row>
    <row r="2006" ht="22.5" customHeight="1">
      <c r="A2006" s="362"/>
      <c r="B2006" s="360"/>
      <c r="C2006" s="358"/>
      <c r="D2006" s="361"/>
      <c r="E2006" s="361"/>
      <c r="F2006" s="361"/>
      <c r="G2006" s="361"/>
      <c r="H2006" s="358"/>
      <c r="I2006" s="358"/>
    </row>
    <row r="2007" ht="22.5" customHeight="1">
      <c r="A2007" s="362"/>
      <c r="B2007" s="360"/>
      <c r="C2007" s="358"/>
      <c r="D2007" s="361"/>
      <c r="E2007" s="361"/>
      <c r="F2007" s="361"/>
      <c r="G2007" s="361"/>
      <c r="H2007" s="358"/>
      <c r="I2007" s="358"/>
    </row>
    <row r="2008" ht="22.5" customHeight="1">
      <c r="A2008" s="362"/>
      <c r="B2008" s="360"/>
      <c r="C2008" s="358"/>
      <c r="D2008" s="361"/>
      <c r="E2008" s="361"/>
      <c r="F2008" s="361"/>
      <c r="G2008" s="361"/>
      <c r="H2008" s="358"/>
      <c r="I2008" s="358"/>
    </row>
    <row r="2009" ht="22.5" customHeight="1">
      <c r="A2009" s="362"/>
      <c r="B2009" s="360"/>
      <c r="C2009" s="358"/>
      <c r="D2009" s="361"/>
      <c r="E2009" s="361"/>
      <c r="F2009" s="361"/>
      <c r="G2009" s="361"/>
      <c r="H2009" s="358"/>
      <c r="I2009" s="358"/>
    </row>
    <row r="2010" ht="22.5" customHeight="1">
      <c r="A2010" s="362"/>
      <c r="B2010" s="360"/>
      <c r="C2010" s="358"/>
      <c r="D2010" s="361"/>
      <c r="E2010" s="361"/>
      <c r="F2010" s="361"/>
      <c r="G2010" s="361"/>
      <c r="H2010" s="358"/>
      <c r="I2010" s="358"/>
    </row>
    <row r="2011" ht="22.5" customHeight="1">
      <c r="A2011" s="362"/>
      <c r="B2011" s="360"/>
      <c r="C2011" s="358"/>
      <c r="D2011" s="361"/>
      <c r="E2011" s="361"/>
      <c r="F2011" s="361"/>
      <c r="G2011" s="361"/>
      <c r="H2011" s="358"/>
      <c r="I2011" s="358"/>
    </row>
    <row r="2012" ht="22.5" customHeight="1">
      <c r="A2012" s="362"/>
      <c r="B2012" s="360"/>
      <c r="C2012" s="358"/>
      <c r="D2012" s="361"/>
      <c r="E2012" s="361"/>
      <c r="F2012" s="361"/>
      <c r="G2012" s="361"/>
      <c r="H2012" s="358"/>
      <c r="I2012" s="358"/>
    </row>
    <row r="2013" ht="22.5" customHeight="1">
      <c r="A2013" s="362"/>
      <c r="B2013" s="360"/>
      <c r="C2013" s="358"/>
      <c r="D2013" s="361"/>
      <c r="E2013" s="361"/>
      <c r="F2013" s="361"/>
      <c r="G2013" s="361"/>
      <c r="H2013" s="358"/>
      <c r="I2013" s="358"/>
    </row>
    <row r="2014" ht="22.5" customHeight="1">
      <c r="A2014" s="362"/>
      <c r="B2014" s="360"/>
      <c r="C2014" s="358"/>
      <c r="D2014" s="361"/>
      <c r="E2014" s="361"/>
      <c r="F2014" s="361"/>
      <c r="G2014" s="361"/>
      <c r="H2014" s="358"/>
      <c r="I2014" s="358"/>
    </row>
    <row r="2015" ht="22.5" customHeight="1">
      <c r="A2015" s="362"/>
      <c r="B2015" s="360"/>
      <c r="C2015" s="358"/>
      <c r="D2015" s="361"/>
      <c r="E2015" s="361"/>
      <c r="F2015" s="361"/>
      <c r="G2015" s="361"/>
      <c r="H2015" s="358"/>
      <c r="I2015" s="358"/>
    </row>
    <row r="2016" ht="22.5" customHeight="1">
      <c r="A2016" s="362"/>
      <c r="B2016" s="360"/>
      <c r="C2016" s="358"/>
      <c r="D2016" s="361"/>
      <c r="E2016" s="361"/>
      <c r="F2016" s="361"/>
      <c r="G2016" s="361"/>
      <c r="H2016" s="358"/>
      <c r="I2016" s="358"/>
    </row>
    <row r="2017" ht="22.5" customHeight="1">
      <c r="A2017" s="362"/>
      <c r="B2017" s="360"/>
      <c r="C2017" s="358"/>
      <c r="D2017" s="361"/>
      <c r="E2017" s="361"/>
      <c r="F2017" s="361"/>
      <c r="G2017" s="361"/>
      <c r="H2017" s="358"/>
      <c r="I2017" s="358"/>
    </row>
    <row r="2018" ht="22.5" customHeight="1">
      <c r="A2018" s="362"/>
      <c r="B2018" s="360"/>
      <c r="C2018" s="358"/>
      <c r="D2018" s="361"/>
      <c r="E2018" s="361"/>
      <c r="F2018" s="361"/>
      <c r="G2018" s="361"/>
      <c r="H2018" s="358"/>
      <c r="I2018" s="358"/>
    </row>
    <row r="2019" ht="22.5" customHeight="1">
      <c r="A2019" s="362"/>
      <c r="B2019" s="360"/>
      <c r="C2019" s="358"/>
      <c r="D2019" s="361"/>
      <c r="E2019" s="361"/>
      <c r="F2019" s="361"/>
      <c r="G2019" s="361"/>
      <c r="H2019" s="358"/>
      <c r="I2019" s="358"/>
    </row>
    <row r="2020" ht="22.5" customHeight="1">
      <c r="A2020" s="362"/>
      <c r="B2020" s="360"/>
      <c r="C2020" s="358"/>
      <c r="D2020" s="361"/>
      <c r="E2020" s="361"/>
      <c r="F2020" s="361"/>
      <c r="G2020" s="361"/>
      <c r="H2020" s="358"/>
      <c r="I2020" s="358"/>
    </row>
    <row r="2021" ht="22.5" customHeight="1">
      <c r="A2021" s="362"/>
      <c r="B2021" s="360"/>
      <c r="C2021" s="358"/>
      <c r="D2021" s="361"/>
      <c r="E2021" s="361"/>
      <c r="F2021" s="361"/>
      <c r="G2021" s="361"/>
      <c r="H2021" s="358"/>
      <c r="I2021" s="358"/>
    </row>
    <row r="2022" ht="22.5" customHeight="1">
      <c r="A2022" s="362"/>
      <c r="B2022" s="360"/>
      <c r="C2022" s="358"/>
      <c r="D2022" s="361"/>
      <c r="E2022" s="361"/>
      <c r="F2022" s="361"/>
      <c r="G2022" s="361"/>
      <c r="H2022" s="358"/>
      <c r="I2022" s="358"/>
    </row>
    <row r="2023" ht="22.5" customHeight="1">
      <c r="A2023" s="362"/>
      <c r="B2023" s="360"/>
      <c r="C2023" s="358"/>
      <c r="D2023" s="361"/>
      <c r="E2023" s="361"/>
      <c r="F2023" s="361"/>
      <c r="G2023" s="361"/>
      <c r="H2023" s="358"/>
      <c r="I2023" s="358"/>
    </row>
    <row r="2024" ht="22.5" customHeight="1">
      <c r="A2024" s="362"/>
      <c r="B2024" s="360"/>
      <c r="C2024" s="358"/>
      <c r="D2024" s="361"/>
      <c r="E2024" s="361"/>
      <c r="F2024" s="361"/>
      <c r="G2024" s="361"/>
      <c r="H2024" s="358"/>
      <c r="I2024" s="358"/>
    </row>
    <row r="2025" ht="22.5" customHeight="1">
      <c r="A2025" s="362"/>
      <c r="B2025" s="360"/>
      <c r="C2025" s="358"/>
      <c r="D2025" s="361"/>
      <c r="E2025" s="361"/>
      <c r="F2025" s="361"/>
      <c r="G2025" s="361"/>
      <c r="H2025" s="358"/>
      <c r="I2025" s="358"/>
    </row>
    <row r="2026" ht="22.5" customHeight="1">
      <c r="A2026" s="362"/>
      <c r="B2026" s="360"/>
      <c r="C2026" s="358"/>
      <c r="D2026" s="361"/>
      <c r="E2026" s="361"/>
      <c r="F2026" s="361"/>
      <c r="G2026" s="361"/>
      <c r="H2026" s="358"/>
      <c r="I2026" s="358"/>
    </row>
    <row r="2027" ht="22.5" customHeight="1">
      <c r="A2027" s="362"/>
      <c r="B2027" s="360"/>
      <c r="C2027" s="358"/>
      <c r="D2027" s="361"/>
      <c r="E2027" s="361"/>
      <c r="F2027" s="361"/>
      <c r="G2027" s="361"/>
      <c r="H2027" s="358"/>
      <c r="I2027" s="358"/>
    </row>
    <row r="2028" ht="22.5" customHeight="1">
      <c r="A2028" s="362"/>
      <c r="B2028" s="360"/>
      <c r="C2028" s="358"/>
      <c r="D2028" s="361"/>
      <c r="E2028" s="361"/>
      <c r="F2028" s="361"/>
      <c r="G2028" s="361"/>
      <c r="H2028" s="358"/>
      <c r="I2028" s="358"/>
    </row>
    <row r="2029" ht="22.5" customHeight="1">
      <c r="A2029" s="362"/>
      <c r="B2029" s="360"/>
      <c r="C2029" s="358"/>
      <c r="D2029" s="361"/>
      <c r="E2029" s="361"/>
      <c r="F2029" s="361"/>
      <c r="G2029" s="361"/>
      <c r="H2029" s="358"/>
      <c r="I2029" s="358"/>
    </row>
    <row r="2030" ht="22.5" customHeight="1">
      <c r="A2030" s="362"/>
      <c r="B2030" s="360"/>
      <c r="C2030" s="358"/>
      <c r="D2030" s="361"/>
      <c r="E2030" s="361"/>
      <c r="F2030" s="361"/>
      <c r="G2030" s="361"/>
      <c r="H2030" s="358"/>
      <c r="I2030" s="358"/>
    </row>
    <row r="2031" ht="22.5" customHeight="1">
      <c r="A2031" s="362"/>
      <c r="B2031" s="360"/>
      <c r="C2031" s="358"/>
      <c r="D2031" s="361"/>
      <c r="E2031" s="361"/>
      <c r="F2031" s="361"/>
      <c r="G2031" s="361"/>
      <c r="H2031" s="358"/>
      <c r="I2031" s="358"/>
    </row>
    <row r="2032" ht="22.5" customHeight="1">
      <c r="A2032" s="362"/>
      <c r="B2032" s="360"/>
      <c r="C2032" s="358"/>
      <c r="D2032" s="361"/>
      <c r="E2032" s="361"/>
      <c r="F2032" s="361"/>
      <c r="G2032" s="361"/>
      <c r="H2032" s="358"/>
      <c r="I2032" s="358"/>
    </row>
    <row r="2033" ht="22.5" customHeight="1">
      <c r="A2033" s="362"/>
      <c r="B2033" s="360"/>
      <c r="C2033" s="358"/>
      <c r="D2033" s="361"/>
      <c r="E2033" s="361"/>
      <c r="F2033" s="361"/>
      <c r="G2033" s="361"/>
      <c r="H2033" s="358"/>
      <c r="I2033" s="358"/>
    </row>
    <row r="2034" ht="22.5" customHeight="1">
      <c r="A2034" s="362"/>
      <c r="B2034" s="360"/>
      <c r="C2034" s="358"/>
      <c r="D2034" s="361"/>
      <c r="E2034" s="361"/>
      <c r="F2034" s="361"/>
      <c r="G2034" s="361"/>
      <c r="H2034" s="358"/>
      <c r="I2034" s="358"/>
    </row>
    <row r="2035" ht="22.5" customHeight="1">
      <c r="A2035" s="362"/>
      <c r="B2035" s="360"/>
      <c r="C2035" s="358"/>
      <c r="D2035" s="361"/>
      <c r="E2035" s="361"/>
      <c r="F2035" s="361"/>
      <c r="G2035" s="361"/>
      <c r="H2035" s="358"/>
      <c r="I2035" s="358"/>
    </row>
    <row r="2036" ht="22.5" customHeight="1">
      <c r="A2036" s="362"/>
      <c r="B2036" s="360"/>
      <c r="C2036" s="358"/>
      <c r="D2036" s="361"/>
      <c r="E2036" s="361"/>
      <c r="F2036" s="361"/>
      <c r="G2036" s="361"/>
      <c r="H2036" s="358"/>
      <c r="I2036" s="358"/>
    </row>
    <row r="2037" ht="22.5" customHeight="1">
      <c r="A2037" s="362"/>
      <c r="B2037" s="360"/>
      <c r="C2037" s="358"/>
      <c r="D2037" s="361"/>
      <c r="E2037" s="361"/>
      <c r="F2037" s="361"/>
      <c r="G2037" s="361"/>
      <c r="H2037" s="358"/>
      <c r="I2037" s="358"/>
    </row>
    <row r="2038" ht="22.5" customHeight="1">
      <c r="A2038" s="362"/>
      <c r="B2038" s="360"/>
      <c r="C2038" s="358"/>
      <c r="D2038" s="361"/>
      <c r="E2038" s="361"/>
      <c r="F2038" s="361"/>
      <c r="G2038" s="361"/>
      <c r="H2038" s="358"/>
      <c r="I2038" s="358"/>
    </row>
    <row r="2039" ht="22.5" customHeight="1">
      <c r="A2039" s="362"/>
      <c r="B2039" s="360"/>
      <c r="C2039" s="358"/>
      <c r="D2039" s="361"/>
      <c r="E2039" s="361"/>
      <c r="F2039" s="361"/>
      <c r="G2039" s="361"/>
      <c r="H2039" s="358"/>
      <c r="I2039" s="358"/>
    </row>
    <row r="2040" ht="22.5" customHeight="1">
      <c r="A2040" s="362"/>
      <c r="B2040" s="360"/>
      <c r="C2040" s="358"/>
      <c r="D2040" s="361"/>
      <c r="E2040" s="361"/>
      <c r="F2040" s="361"/>
      <c r="G2040" s="361"/>
      <c r="H2040" s="358"/>
      <c r="I2040" s="358"/>
    </row>
    <row r="2041" ht="22.5" customHeight="1">
      <c r="A2041" s="362"/>
      <c r="B2041" s="360"/>
      <c r="C2041" s="358"/>
      <c r="D2041" s="361"/>
      <c r="E2041" s="361"/>
      <c r="F2041" s="361"/>
      <c r="G2041" s="361"/>
      <c r="H2041" s="358"/>
      <c r="I2041" s="358"/>
    </row>
    <row r="2042" ht="22.5" customHeight="1">
      <c r="A2042" s="362"/>
      <c r="B2042" s="360"/>
      <c r="C2042" s="358"/>
      <c r="D2042" s="361"/>
      <c r="E2042" s="361"/>
      <c r="F2042" s="361"/>
      <c r="G2042" s="361"/>
      <c r="H2042" s="358"/>
      <c r="I2042" s="358"/>
    </row>
    <row r="2043" ht="22.5" customHeight="1">
      <c r="A2043" s="362"/>
      <c r="B2043" s="360"/>
      <c r="C2043" s="358"/>
      <c r="D2043" s="361"/>
      <c r="E2043" s="361"/>
      <c r="F2043" s="361"/>
      <c r="G2043" s="361"/>
      <c r="H2043" s="358"/>
      <c r="I2043" s="358"/>
    </row>
    <row r="2044" ht="22.5" customHeight="1">
      <c r="A2044" s="362"/>
      <c r="B2044" s="360"/>
      <c r="C2044" s="358"/>
      <c r="D2044" s="361"/>
      <c r="E2044" s="361"/>
      <c r="F2044" s="361"/>
      <c r="G2044" s="361"/>
      <c r="H2044" s="358"/>
      <c r="I2044" s="358"/>
    </row>
    <row r="2045" ht="22.5" customHeight="1">
      <c r="A2045" s="362"/>
      <c r="B2045" s="360"/>
      <c r="C2045" s="358"/>
      <c r="D2045" s="361"/>
      <c r="E2045" s="361"/>
      <c r="F2045" s="361"/>
      <c r="G2045" s="361"/>
      <c r="H2045" s="358"/>
      <c r="I2045" s="358"/>
    </row>
    <row r="2046" ht="22.5" customHeight="1">
      <c r="A2046" s="362"/>
      <c r="B2046" s="360"/>
      <c r="C2046" s="358"/>
      <c r="D2046" s="361"/>
      <c r="E2046" s="361"/>
      <c r="F2046" s="361"/>
      <c r="G2046" s="361"/>
      <c r="H2046" s="358"/>
      <c r="I2046" s="358"/>
    </row>
    <row r="2047" ht="22.5" customHeight="1">
      <c r="A2047" s="362"/>
      <c r="B2047" s="360"/>
      <c r="C2047" s="358"/>
      <c r="D2047" s="361"/>
      <c r="E2047" s="361"/>
      <c r="F2047" s="361"/>
      <c r="G2047" s="361"/>
      <c r="H2047" s="358"/>
      <c r="I2047" s="358"/>
    </row>
    <row r="2048" ht="22.5" customHeight="1">
      <c r="A2048" s="362"/>
      <c r="B2048" s="360"/>
      <c r="C2048" s="358"/>
      <c r="D2048" s="361"/>
      <c r="E2048" s="361"/>
      <c r="F2048" s="361"/>
      <c r="G2048" s="361"/>
      <c r="H2048" s="358"/>
      <c r="I2048" s="358"/>
    </row>
    <row r="2049" ht="22.5" customHeight="1">
      <c r="A2049" s="362"/>
      <c r="B2049" s="360"/>
      <c r="C2049" s="358"/>
      <c r="D2049" s="361"/>
      <c r="E2049" s="361"/>
      <c r="F2049" s="361"/>
      <c r="G2049" s="361"/>
      <c r="H2049" s="358"/>
      <c r="I2049" s="358"/>
    </row>
    <row r="2050" ht="22.5" customHeight="1">
      <c r="A2050" s="362"/>
      <c r="B2050" s="360"/>
      <c r="C2050" s="358"/>
      <c r="D2050" s="361"/>
      <c r="E2050" s="361"/>
      <c r="F2050" s="361"/>
      <c r="G2050" s="361"/>
      <c r="H2050" s="358"/>
      <c r="I2050" s="358"/>
    </row>
    <row r="2051" ht="22.5" customHeight="1">
      <c r="A2051" s="362"/>
      <c r="B2051" s="360"/>
      <c r="C2051" s="358"/>
      <c r="D2051" s="361"/>
      <c r="E2051" s="361"/>
      <c r="F2051" s="361"/>
      <c r="G2051" s="361"/>
      <c r="H2051" s="358"/>
      <c r="I2051" s="358"/>
    </row>
    <row r="2052" ht="22.5" customHeight="1">
      <c r="A2052" s="362"/>
      <c r="B2052" s="360"/>
      <c r="C2052" s="358"/>
      <c r="D2052" s="361"/>
      <c r="E2052" s="361"/>
      <c r="F2052" s="361"/>
      <c r="G2052" s="361"/>
      <c r="H2052" s="358"/>
      <c r="I2052" s="358"/>
    </row>
    <row r="2053" ht="22.5" customHeight="1">
      <c r="A2053" s="362"/>
      <c r="B2053" s="360"/>
      <c r="C2053" s="358"/>
      <c r="D2053" s="361"/>
      <c r="E2053" s="361"/>
      <c r="F2053" s="361"/>
      <c r="G2053" s="361"/>
      <c r="H2053" s="358"/>
      <c r="I2053" s="358"/>
    </row>
    <row r="2054" ht="22.5" customHeight="1">
      <c r="A2054" s="362"/>
      <c r="B2054" s="360"/>
      <c r="C2054" s="358"/>
      <c r="D2054" s="361"/>
      <c r="E2054" s="361"/>
      <c r="F2054" s="361"/>
      <c r="G2054" s="361"/>
      <c r="H2054" s="358"/>
      <c r="I2054" s="358"/>
    </row>
    <row r="2055" ht="22.5" customHeight="1">
      <c r="A2055" s="362"/>
      <c r="B2055" s="360"/>
      <c r="C2055" s="358"/>
      <c r="D2055" s="361"/>
      <c r="E2055" s="361"/>
      <c r="F2055" s="361"/>
      <c r="G2055" s="361"/>
      <c r="H2055" s="358"/>
      <c r="I2055" s="358"/>
    </row>
    <row r="2056" ht="22.5" customHeight="1">
      <c r="A2056" s="362"/>
      <c r="B2056" s="360"/>
      <c r="C2056" s="358"/>
      <c r="D2056" s="361"/>
      <c r="E2056" s="361"/>
      <c r="F2056" s="361"/>
      <c r="G2056" s="361"/>
      <c r="H2056" s="358"/>
      <c r="I2056" s="358"/>
    </row>
    <row r="2057" ht="22.5" customHeight="1">
      <c r="A2057" s="362"/>
      <c r="B2057" s="360"/>
      <c r="C2057" s="358"/>
      <c r="D2057" s="361"/>
      <c r="E2057" s="361"/>
      <c r="F2057" s="361"/>
      <c r="G2057" s="361"/>
      <c r="H2057" s="358"/>
      <c r="I2057" s="358"/>
    </row>
    <row r="2058" ht="22.5" customHeight="1">
      <c r="A2058" s="362"/>
      <c r="B2058" s="360"/>
      <c r="C2058" s="358"/>
      <c r="D2058" s="361"/>
      <c r="E2058" s="361"/>
      <c r="F2058" s="361"/>
      <c r="G2058" s="361"/>
      <c r="H2058" s="358"/>
      <c r="I2058" s="358"/>
    </row>
    <row r="2059" ht="22.5" customHeight="1">
      <c r="A2059" s="362"/>
      <c r="B2059" s="360"/>
      <c r="C2059" s="358"/>
      <c r="D2059" s="361"/>
      <c r="E2059" s="361"/>
      <c r="F2059" s="361"/>
      <c r="G2059" s="361"/>
      <c r="H2059" s="358"/>
      <c r="I2059" s="358"/>
    </row>
    <row r="2060" ht="22.5" customHeight="1">
      <c r="A2060" s="362"/>
      <c r="B2060" s="360"/>
      <c r="C2060" s="358"/>
      <c r="D2060" s="361"/>
      <c r="E2060" s="361"/>
      <c r="F2060" s="361"/>
      <c r="G2060" s="361"/>
      <c r="H2060" s="358"/>
      <c r="I2060" s="358"/>
    </row>
    <row r="2061" ht="22.5" customHeight="1">
      <c r="A2061" s="362"/>
      <c r="B2061" s="360"/>
      <c r="C2061" s="358"/>
      <c r="D2061" s="361"/>
      <c r="E2061" s="361"/>
      <c r="F2061" s="361"/>
      <c r="G2061" s="361"/>
      <c r="H2061" s="358"/>
      <c r="I2061" s="358"/>
    </row>
    <row r="2062" ht="22.5" customHeight="1">
      <c r="A2062" s="362"/>
      <c r="B2062" s="360"/>
      <c r="C2062" s="358"/>
      <c r="D2062" s="361"/>
      <c r="E2062" s="361"/>
      <c r="F2062" s="361"/>
      <c r="G2062" s="361"/>
      <c r="H2062" s="358"/>
      <c r="I2062" s="358"/>
    </row>
    <row r="2063" ht="22.5" customHeight="1">
      <c r="A2063" s="362"/>
      <c r="B2063" s="360"/>
      <c r="C2063" s="358"/>
      <c r="D2063" s="361"/>
      <c r="E2063" s="361"/>
      <c r="F2063" s="361"/>
      <c r="G2063" s="361"/>
      <c r="H2063" s="358"/>
      <c r="I2063" s="358"/>
    </row>
    <row r="2064" ht="22.5" customHeight="1">
      <c r="A2064" s="362"/>
      <c r="B2064" s="360"/>
      <c r="C2064" s="358"/>
      <c r="D2064" s="361"/>
      <c r="E2064" s="361"/>
      <c r="F2064" s="361"/>
      <c r="G2064" s="361"/>
      <c r="H2064" s="358"/>
      <c r="I2064" s="358"/>
    </row>
    <row r="2065" ht="22.5" customHeight="1">
      <c r="A2065" s="362"/>
      <c r="B2065" s="360"/>
      <c r="C2065" s="358"/>
      <c r="D2065" s="361"/>
      <c r="E2065" s="361"/>
      <c r="F2065" s="361"/>
      <c r="G2065" s="361"/>
      <c r="H2065" s="358"/>
      <c r="I2065" s="358"/>
    </row>
    <row r="2066" ht="22.5" customHeight="1">
      <c r="A2066" s="362"/>
      <c r="B2066" s="360"/>
      <c r="C2066" s="358"/>
      <c r="D2066" s="361"/>
      <c r="E2066" s="361"/>
      <c r="F2066" s="361"/>
      <c r="G2066" s="361"/>
      <c r="H2066" s="358"/>
      <c r="I2066" s="358"/>
    </row>
    <row r="2067" ht="22.5" customHeight="1">
      <c r="A2067" s="362"/>
      <c r="B2067" s="360"/>
      <c r="C2067" s="358"/>
      <c r="D2067" s="361"/>
      <c r="E2067" s="361"/>
      <c r="F2067" s="361"/>
      <c r="G2067" s="361"/>
      <c r="H2067" s="358"/>
      <c r="I2067" s="358"/>
    </row>
    <row r="2068" ht="22.5" customHeight="1">
      <c r="A2068" s="362"/>
      <c r="B2068" s="360"/>
      <c r="C2068" s="358"/>
      <c r="D2068" s="361"/>
      <c r="E2068" s="361"/>
      <c r="F2068" s="361"/>
      <c r="G2068" s="361"/>
      <c r="H2068" s="358"/>
      <c r="I2068" s="358"/>
    </row>
    <row r="2069" ht="22.5" customHeight="1">
      <c r="A2069" s="362"/>
      <c r="B2069" s="360"/>
      <c r="C2069" s="358"/>
      <c r="D2069" s="361"/>
      <c r="E2069" s="361"/>
      <c r="F2069" s="361"/>
      <c r="G2069" s="361"/>
      <c r="H2069" s="358"/>
      <c r="I2069" s="358"/>
    </row>
    <row r="2070" ht="22.5" customHeight="1">
      <c r="A2070" s="362"/>
      <c r="B2070" s="360"/>
      <c r="C2070" s="358"/>
      <c r="D2070" s="361"/>
      <c r="E2070" s="361"/>
      <c r="F2070" s="361"/>
      <c r="G2070" s="361"/>
      <c r="H2070" s="358"/>
      <c r="I2070" s="358"/>
    </row>
    <row r="2071" ht="22.5" customHeight="1">
      <c r="A2071" s="362"/>
      <c r="B2071" s="360"/>
      <c r="C2071" s="358"/>
      <c r="D2071" s="361"/>
      <c r="E2071" s="361"/>
      <c r="F2071" s="361"/>
      <c r="G2071" s="361"/>
      <c r="H2071" s="358"/>
      <c r="I2071" s="358"/>
    </row>
    <row r="2072" ht="22.5" customHeight="1">
      <c r="A2072" s="362"/>
      <c r="B2072" s="360"/>
      <c r="C2072" s="358"/>
      <c r="D2072" s="361"/>
      <c r="E2072" s="361"/>
      <c r="F2072" s="361"/>
      <c r="G2072" s="361"/>
      <c r="H2072" s="358"/>
      <c r="I2072" s="358"/>
    </row>
    <row r="2073" ht="22.5" customHeight="1">
      <c r="A2073" s="362"/>
      <c r="B2073" s="360"/>
      <c r="C2073" s="358"/>
      <c r="D2073" s="361"/>
      <c r="E2073" s="361"/>
      <c r="F2073" s="361"/>
      <c r="G2073" s="361"/>
      <c r="H2073" s="358"/>
      <c r="I2073" s="358"/>
    </row>
    <row r="2074" ht="22.5" customHeight="1">
      <c r="A2074" s="362"/>
      <c r="B2074" s="360"/>
      <c r="C2074" s="358"/>
      <c r="D2074" s="361"/>
      <c r="E2074" s="361"/>
      <c r="F2074" s="361"/>
      <c r="G2074" s="361"/>
      <c r="H2074" s="358"/>
      <c r="I2074" s="358"/>
    </row>
    <row r="2075" ht="22.5" customHeight="1">
      <c r="A2075" s="362"/>
      <c r="B2075" s="360"/>
      <c r="C2075" s="358"/>
      <c r="D2075" s="361"/>
      <c r="E2075" s="361"/>
      <c r="F2075" s="361"/>
      <c r="G2075" s="361"/>
      <c r="H2075" s="358"/>
      <c r="I2075" s="358"/>
    </row>
    <row r="2076" ht="22.5" customHeight="1">
      <c r="A2076" s="362"/>
      <c r="B2076" s="360"/>
      <c r="C2076" s="358"/>
      <c r="D2076" s="361"/>
      <c r="E2076" s="361"/>
      <c r="F2076" s="361"/>
      <c r="G2076" s="361"/>
      <c r="H2076" s="358"/>
      <c r="I2076" s="358"/>
    </row>
    <row r="2077" ht="22.5" customHeight="1">
      <c r="A2077" s="362"/>
      <c r="B2077" s="360"/>
      <c r="C2077" s="358"/>
      <c r="D2077" s="361"/>
      <c r="E2077" s="361"/>
      <c r="F2077" s="361"/>
      <c r="G2077" s="361"/>
      <c r="H2077" s="358"/>
      <c r="I2077" s="358"/>
    </row>
    <row r="2078" ht="22.5" customHeight="1">
      <c r="A2078" s="362"/>
      <c r="B2078" s="360"/>
      <c r="C2078" s="358"/>
      <c r="D2078" s="361"/>
      <c r="E2078" s="361"/>
      <c r="F2078" s="361"/>
      <c r="G2078" s="361"/>
      <c r="H2078" s="358"/>
      <c r="I2078" s="358"/>
    </row>
    <row r="2079" ht="22.5" customHeight="1">
      <c r="A2079" s="362"/>
      <c r="B2079" s="360"/>
      <c r="C2079" s="358"/>
      <c r="D2079" s="361"/>
      <c r="E2079" s="361"/>
      <c r="F2079" s="361"/>
      <c r="G2079" s="361"/>
      <c r="H2079" s="358"/>
      <c r="I2079" s="358"/>
    </row>
    <row r="2080" ht="22.5" customHeight="1">
      <c r="A2080" s="362"/>
      <c r="B2080" s="360"/>
      <c r="C2080" s="358"/>
      <c r="D2080" s="361"/>
      <c r="E2080" s="361"/>
      <c r="F2080" s="361"/>
      <c r="G2080" s="361"/>
      <c r="H2080" s="358"/>
      <c r="I2080" s="358"/>
    </row>
    <row r="2081" ht="22.5" customHeight="1">
      <c r="A2081" s="362"/>
      <c r="B2081" s="360"/>
      <c r="C2081" s="358"/>
      <c r="D2081" s="361"/>
      <c r="E2081" s="361"/>
      <c r="F2081" s="361"/>
      <c r="G2081" s="361"/>
      <c r="H2081" s="358"/>
      <c r="I2081" s="358"/>
    </row>
    <row r="2082" ht="22.5" customHeight="1">
      <c r="A2082" s="362"/>
      <c r="B2082" s="360"/>
      <c r="C2082" s="358"/>
      <c r="D2082" s="361"/>
      <c r="E2082" s="361"/>
      <c r="F2082" s="361"/>
      <c r="G2082" s="361"/>
      <c r="H2082" s="358"/>
      <c r="I2082" s="358"/>
    </row>
    <row r="2083" ht="22.5" customHeight="1">
      <c r="A2083" s="362"/>
      <c r="B2083" s="360"/>
      <c r="C2083" s="358"/>
      <c r="D2083" s="361"/>
      <c r="E2083" s="361"/>
      <c r="F2083" s="361"/>
      <c r="G2083" s="361"/>
      <c r="H2083" s="358"/>
      <c r="I2083" s="358"/>
    </row>
    <row r="2084" ht="22.5" customHeight="1">
      <c r="A2084" s="362"/>
      <c r="B2084" s="360"/>
      <c r="C2084" s="358"/>
      <c r="D2084" s="361"/>
      <c r="E2084" s="361"/>
      <c r="F2084" s="361"/>
      <c r="G2084" s="361"/>
      <c r="H2084" s="358"/>
      <c r="I2084" s="358"/>
    </row>
    <row r="2085" ht="22.5" customHeight="1">
      <c r="A2085" s="362"/>
      <c r="B2085" s="360"/>
      <c r="C2085" s="358"/>
      <c r="D2085" s="361"/>
      <c r="E2085" s="361"/>
      <c r="F2085" s="361"/>
      <c r="G2085" s="361"/>
      <c r="H2085" s="358"/>
      <c r="I2085" s="358"/>
    </row>
    <row r="2086" ht="22.5" customHeight="1">
      <c r="A2086" s="362"/>
      <c r="B2086" s="360"/>
      <c r="C2086" s="358"/>
      <c r="D2086" s="361"/>
      <c r="E2086" s="361"/>
      <c r="F2086" s="361"/>
      <c r="G2086" s="361"/>
      <c r="H2086" s="358"/>
      <c r="I2086" s="358"/>
    </row>
    <row r="2087" ht="22.5" customHeight="1">
      <c r="A2087" s="362"/>
      <c r="B2087" s="360"/>
      <c r="C2087" s="358"/>
      <c r="D2087" s="361"/>
      <c r="E2087" s="361"/>
      <c r="F2087" s="361"/>
      <c r="G2087" s="361"/>
      <c r="H2087" s="358"/>
      <c r="I2087" s="358"/>
    </row>
    <row r="2088" ht="22.5" customHeight="1">
      <c r="A2088" s="362"/>
      <c r="B2088" s="360"/>
      <c r="C2088" s="358"/>
      <c r="D2088" s="361"/>
      <c r="E2088" s="361"/>
      <c r="F2088" s="361"/>
      <c r="G2088" s="361"/>
      <c r="H2088" s="358"/>
      <c r="I2088" s="358"/>
    </row>
    <row r="2089" ht="22.5" customHeight="1">
      <c r="A2089" s="362"/>
      <c r="B2089" s="360"/>
      <c r="C2089" s="358"/>
      <c r="D2089" s="361"/>
      <c r="E2089" s="361"/>
      <c r="F2089" s="361"/>
      <c r="G2089" s="361"/>
      <c r="H2089" s="358"/>
      <c r="I2089" s="358"/>
    </row>
    <row r="2090" ht="22.5" customHeight="1">
      <c r="A2090" s="362"/>
      <c r="B2090" s="360"/>
      <c r="C2090" s="358"/>
      <c r="D2090" s="361"/>
      <c r="E2090" s="361"/>
      <c r="F2090" s="361"/>
      <c r="G2090" s="361"/>
      <c r="H2090" s="358"/>
      <c r="I2090" s="358"/>
    </row>
    <row r="2091" ht="22.5" customHeight="1">
      <c r="A2091" s="362"/>
      <c r="B2091" s="360"/>
      <c r="C2091" s="358"/>
      <c r="D2091" s="361"/>
      <c r="E2091" s="361"/>
      <c r="F2091" s="361"/>
      <c r="G2091" s="361"/>
      <c r="H2091" s="358"/>
      <c r="I2091" s="358"/>
    </row>
    <row r="2092" ht="22.5" customHeight="1">
      <c r="A2092" s="362"/>
      <c r="B2092" s="360"/>
      <c r="C2092" s="358"/>
      <c r="D2092" s="361"/>
      <c r="E2092" s="361"/>
      <c r="F2092" s="361"/>
      <c r="G2092" s="361"/>
      <c r="H2092" s="358"/>
      <c r="I2092" s="358"/>
    </row>
    <row r="2093" ht="22.5" customHeight="1">
      <c r="A2093" s="362"/>
      <c r="B2093" s="360"/>
      <c r="C2093" s="358"/>
      <c r="D2093" s="361"/>
      <c r="E2093" s="361"/>
      <c r="F2093" s="361"/>
      <c r="G2093" s="361"/>
      <c r="H2093" s="358"/>
      <c r="I2093" s="358"/>
    </row>
    <row r="2094" ht="22.5" customHeight="1">
      <c r="A2094" s="362"/>
      <c r="B2094" s="360"/>
      <c r="C2094" s="358"/>
      <c r="D2094" s="361"/>
      <c r="E2094" s="361"/>
      <c r="F2094" s="361"/>
      <c r="G2094" s="361"/>
      <c r="H2094" s="358"/>
      <c r="I2094" s="358"/>
    </row>
    <row r="2095" ht="22.5" customHeight="1">
      <c r="A2095" s="362"/>
      <c r="B2095" s="360"/>
      <c r="C2095" s="358"/>
      <c r="D2095" s="361"/>
      <c r="E2095" s="361"/>
      <c r="F2095" s="361"/>
      <c r="G2095" s="361"/>
      <c r="H2095" s="358"/>
      <c r="I2095" s="358"/>
    </row>
    <row r="2096" ht="22.5" customHeight="1">
      <c r="A2096" s="362"/>
      <c r="B2096" s="360"/>
      <c r="C2096" s="358"/>
      <c r="D2096" s="361"/>
      <c r="E2096" s="361"/>
      <c r="F2096" s="361"/>
      <c r="G2096" s="361"/>
      <c r="H2096" s="358"/>
      <c r="I2096" s="358"/>
    </row>
    <row r="2097" ht="22.5" customHeight="1">
      <c r="A2097" s="362"/>
      <c r="B2097" s="360"/>
      <c r="C2097" s="358"/>
      <c r="D2097" s="361"/>
      <c r="E2097" s="361"/>
      <c r="F2097" s="361"/>
      <c r="G2097" s="361"/>
      <c r="H2097" s="358"/>
      <c r="I2097" s="358"/>
    </row>
    <row r="2098" ht="22.5" customHeight="1">
      <c r="A2098" s="362"/>
      <c r="B2098" s="360"/>
      <c r="C2098" s="358"/>
      <c r="D2098" s="361"/>
      <c r="E2098" s="361"/>
      <c r="F2098" s="361"/>
      <c r="G2098" s="361"/>
      <c r="H2098" s="358"/>
      <c r="I2098" s="358"/>
    </row>
    <row r="2099" ht="22.5" customHeight="1">
      <c r="A2099" s="362"/>
      <c r="B2099" s="360"/>
      <c r="C2099" s="358"/>
      <c r="D2099" s="361"/>
      <c r="E2099" s="361"/>
      <c r="F2099" s="361"/>
      <c r="G2099" s="361"/>
      <c r="H2099" s="358"/>
      <c r="I2099" s="358"/>
    </row>
    <row r="2100" ht="22.5" customHeight="1">
      <c r="A2100" s="362"/>
      <c r="B2100" s="360"/>
      <c r="C2100" s="358"/>
      <c r="D2100" s="361"/>
      <c r="E2100" s="361"/>
      <c r="F2100" s="361"/>
      <c r="G2100" s="361"/>
      <c r="H2100" s="358"/>
      <c r="I2100" s="358"/>
    </row>
    <row r="2101" ht="22.5" customHeight="1">
      <c r="A2101" s="362"/>
      <c r="B2101" s="360"/>
      <c r="C2101" s="358"/>
      <c r="D2101" s="361"/>
      <c r="E2101" s="361"/>
      <c r="F2101" s="361"/>
      <c r="G2101" s="361"/>
      <c r="H2101" s="358"/>
      <c r="I2101" s="358"/>
    </row>
    <row r="2102" ht="22.5" customHeight="1">
      <c r="A2102" s="362"/>
      <c r="B2102" s="360"/>
      <c r="C2102" s="358"/>
      <c r="D2102" s="361"/>
      <c r="E2102" s="361"/>
      <c r="F2102" s="361"/>
      <c r="G2102" s="361"/>
      <c r="H2102" s="358"/>
      <c r="I2102" s="358"/>
    </row>
    <row r="2103" ht="22.5" customHeight="1">
      <c r="A2103" s="362"/>
      <c r="B2103" s="360"/>
      <c r="C2103" s="358"/>
      <c r="D2103" s="361"/>
      <c r="E2103" s="361"/>
      <c r="F2103" s="361"/>
      <c r="G2103" s="361"/>
      <c r="H2103" s="358"/>
      <c r="I2103" s="358"/>
    </row>
    <row r="2104" ht="22.5" customHeight="1">
      <c r="A2104" s="362"/>
      <c r="B2104" s="360"/>
      <c r="C2104" s="358"/>
      <c r="D2104" s="361"/>
      <c r="E2104" s="361"/>
      <c r="F2104" s="361"/>
      <c r="G2104" s="361"/>
      <c r="H2104" s="358"/>
      <c r="I2104" s="358"/>
    </row>
    <row r="2105" ht="22.5" customHeight="1">
      <c r="A2105" s="362"/>
      <c r="B2105" s="360"/>
      <c r="C2105" s="358"/>
      <c r="D2105" s="361"/>
      <c r="E2105" s="361"/>
      <c r="F2105" s="361"/>
      <c r="G2105" s="361"/>
      <c r="H2105" s="358"/>
      <c r="I2105" s="358"/>
    </row>
    <row r="2106" ht="22.5" customHeight="1">
      <c r="A2106" s="362"/>
      <c r="B2106" s="360"/>
      <c r="C2106" s="358"/>
      <c r="D2106" s="361"/>
      <c r="E2106" s="361"/>
      <c r="F2106" s="361"/>
      <c r="G2106" s="361"/>
      <c r="H2106" s="358"/>
      <c r="I2106" s="358"/>
    </row>
    <row r="2107" ht="22.5" customHeight="1">
      <c r="A2107" s="362"/>
      <c r="B2107" s="360"/>
      <c r="C2107" s="358"/>
      <c r="D2107" s="361"/>
      <c r="E2107" s="361"/>
      <c r="F2107" s="361"/>
      <c r="G2107" s="361"/>
      <c r="H2107" s="358"/>
      <c r="I2107" s="358"/>
    </row>
    <row r="2108" ht="22.5" customHeight="1">
      <c r="A2108" s="362"/>
      <c r="B2108" s="360"/>
      <c r="C2108" s="358"/>
      <c r="D2108" s="361"/>
      <c r="E2108" s="361"/>
      <c r="F2108" s="361"/>
      <c r="G2108" s="361"/>
      <c r="H2108" s="358"/>
      <c r="I2108" s="358"/>
    </row>
    <row r="2109" ht="22.5" customHeight="1">
      <c r="A2109" s="362"/>
      <c r="B2109" s="360"/>
      <c r="C2109" s="358"/>
      <c r="D2109" s="361"/>
      <c r="E2109" s="361"/>
      <c r="F2109" s="361"/>
      <c r="G2109" s="361"/>
      <c r="H2109" s="358"/>
      <c r="I2109" s="358"/>
    </row>
    <row r="2110" ht="22.5" customHeight="1">
      <c r="A2110" s="362"/>
      <c r="B2110" s="360"/>
      <c r="C2110" s="358"/>
      <c r="D2110" s="361"/>
      <c r="E2110" s="361"/>
      <c r="F2110" s="361"/>
      <c r="G2110" s="361"/>
      <c r="H2110" s="358"/>
      <c r="I2110" s="358"/>
    </row>
    <row r="2111" ht="22.5" customHeight="1">
      <c r="A2111" s="362"/>
      <c r="B2111" s="360"/>
      <c r="C2111" s="358"/>
      <c r="D2111" s="361"/>
      <c r="E2111" s="361"/>
      <c r="F2111" s="361"/>
      <c r="G2111" s="361"/>
      <c r="H2111" s="358"/>
      <c r="I2111" s="358"/>
    </row>
    <row r="2112" ht="22.5" customHeight="1">
      <c r="A2112" s="362"/>
      <c r="B2112" s="360"/>
      <c r="C2112" s="358"/>
      <c r="D2112" s="361"/>
      <c r="E2112" s="361"/>
      <c r="F2112" s="361"/>
      <c r="G2112" s="361"/>
      <c r="H2112" s="358"/>
      <c r="I2112" s="358"/>
    </row>
    <row r="2113" ht="22.5" customHeight="1">
      <c r="A2113" s="362"/>
      <c r="B2113" s="360"/>
      <c r="C2113" s="358"/>
      <c r="D2113" s="361"/>
      <c r="E2113" s="361"/>
      <c r="F2113" s="361"/>
      <c r="G2113" s="361"/>
      <c r="H2113" s="358"/>
      <c r="I2113" s="358"/>
    </row>
    <row r="2114" ht="22.5" customHeight="1">
      <c r="A2114" s="362"/>
      <c r="B2114" s="360"/>
      <c r="C2114" s="358"/>
      <c r="D2114" s="361"/>
      <c r="E2114" s="361"/>
      <c r="F2114" s="361"/>
      <c r="G2114" s="361"/>
      <c r="H2114" s="358"/>
      <c r="I2114" s="358"/>
    </row>
    <row r="2115" ht="22.5" customHeight="1">
      <c r="A2115" s="362"/>
      <c r="B2115" s="360"/>
      <c r="C2115" s="358"/>
      <c r="D2115" s="361"/>
      <c r="E2115" s="361"/>
      <c r="F2115" s="361"/>
      <c r="G2115" s="361"/>
      <c r="H2115" s="358"/>
      <c r="I2115" s="358"/>
    </row>
    <row r="2116" ht="22.5" customHeight="1">
      <c r="A2116" s="362"/>
      <c r="B2116" s="360"/>
      <c r="C2116" s="358"/>
      <c r="D2116" s="361"/>
      <c r="E2116" s="361"/>
      <c r="F2116" s="361"/>
      <c r="G2116" s="361"/>
      <c r="H2116" s="358"/>
      <c r="I2116" s="358"/>
    </row>
    <row r="2117" ht="22.5" customHeight="1">
      <c r="A2117" s="362"/>
      <c r="B2117" s="360"/>
      <c r="C2117" s="358"/>
      <c r="D2117" s="361"/>
      <c r="E2117" s="361"/>
      <c r="F2117" s="361"/>
      <c r="G2117" s="361"/>
      <c r="H2117" s="358"/>
      <c r="I2117" s="358"/>
    </row>
    <row r="2118" ht="22.5" customHeight="1">
      <c r="A2118" s="362"/>
      <c r="B2118" s="360"/>
      <c r="C2118" s="358"/>
      <c r="D2118" s="361"/>
      <c r="E2118" s="361"/>
      <c r="F2118" s="361"/>
      <c r="G2118" s="361"/>
      <c r="H2118" s="358"/>
      <c r="I2118" s="358"/>
    </row>
    <row r="2119" ht="22.5" customHeight="1">
      <c r="A2119" s="362"/>
      <c r="B2119" s="360"/>
      <c r="C2119" s="358"/>
      <c r="D2119" s="361"/>
      <c r="E2119" s="361"/>
      <c r="F2119" s="361"/>
      <c r="G2119" s="361"/>
      <c r="H2119" s="358"/>
      <c r="I2119" s="358"/>
    </row>
    <row r="2120" ht="22.5" customHeight="1">
      <c r="A2120" s="362"/>
      <c r="B2120" s="360"/>
      <c r="C2120" s="358"/>
      <c r="D2120" s="361"/>
      <c r="E2120" s="361"/>
      <c r="F2120" s="361"/>
      <c r="G2120" s="361"/>
      <c r="H2120" s="358"/>
      <c r="I2120" s="358"/>
    </row>
    <row r="2121" ht="22.5" customHeight="1">
      <c r="A2121" s="362"/>
      <c r="B2121" s="360"/>
      <c r="C2121" s="358"/>
      <c r="D2121" s="361"/>
      <c r="E2121" s="361"/>
      <c r="F2121" s="361"/>
      <c r="G2121" s="361"/>
      <c r="H2121" s="358"/>
      <c r="I2121" s="358"/>
    </row>
    <row r="2122" ht="22.5" customHeight="1">
      <c r="A2122" s="362"/>
      <c r="B2122" s="360"/>
      <c r="C2122" s="358"/>
      <c r="D2122" s="361"/>
      <c r="E2122" s="361"/>
      <c r="F2122" s="361"/>
      <c r="G2122" s="361"/>
      <c r="H2122" s="358"/>
      <c r="I2122" s="358"/>
    </row>
    <row r="2123" ht="22.5" customHeight="1">
      <c r="A2123" s="362"/>
      <c r="B2123" s="360"/>
      <c r="C2123" s="358"/>
      <c r="D2123" s="361"/>
      <c r="E2123" s="361"/>
      <c r="F2123" s="361"/>
      <c r="G2123" s="361"/>
      <c r="H2123" s="358"/>
      <c r="I2123" s="358"/>
    </row>
    <row r="2124" ht="22.5" customHeight="1">
      <c r="A2124" s="362"/>
      <c r="B2124" s="360"/>
      <c r="C2124" s="358"/>
      <c r="D2124" s="361"/>
      <c r="E2124" s="361"/>
      <c r="F2124" s="361"/>
      <c r="G2124" s="361"/>
      <c r="H2124" s="358"/>
      <c r="I2124" s="358"/>
    </row>
    <row r="2125" ht="22.5" customHeight="1">
      <c r="A2125" s="362"/>
      <c r="B2125" s="360"/>
      <c r="C2125" s="358"/>
      <c r="D2125" s="361"/>
      <c r="E2125" s="361"/>
      <c r="F2125" s="361"/>
      <c r="G2125" s="361"/>
      <c r="H2125" s="358"/>
      <c r="I2125" s="358"/>
    </row>
    <row r="2126" ht="22.5" customHeight="1">
      <c r="A2126" s="362"/>
      <c r="B2126" s="360"/>
      <c r="C2126" s="358"/>
      <c r="D2126" s="361"/>
      <c r="E2126" s="361"/>
      <c r="F2126" s="361"/>
      <c r="G2126" s="361"/>
      <c r="H2126" s="358"/>
      <c r="I2126" s="358"/>
    </row>
    <row r="2127" ht="22.5" customHeight="1">
      <c r="A2127" s="362"/>
      <c r="B2127" s="360"/>
      <c r="C2127" s="358"/>
      <c r="D2127" s="361"/>
      <c r="E2127" s="361"/>
      <c r="F2127" s="361"/>
      <c r="G2127" s="361"/>
      <c r="H2127" s="358"/>
      <c r="I2127" s="358"/>
    </row>
    <row r="2128" ht="22.5" customHeight="1">
      <c r="A2128" s="362"/>
      <c r="B2128" s="360"/>
      <c r="C2128" s="358"/>
      <c r="D2128" s="361"/>
      <c r="E2128" s="361"/>
      <c r="F2128" s="361"/>
      <c r="G2128" s="361"/>
      <c r="H2128" s="358"/>
      <c r="I2128" s="358"/>
    </row>
    <row r="2129" ht="22.5" customHeight="1">
      <c r="A2129" s="362"/>
      <c r="B2129" s="360"/>
      <c r="C2129" s="358"/>
      <c r="D2129" s="361"/>
      <c r="E2129" s="361"/>
      <c r="F2129" s="361"/>
      <c r="G2129" s="361"/>
      <c r="H2129" s="358"/>
      <c r="I2129" s="358"/>
    </row>
    <row r="2130" ht="22.5" customHeight="1">
      <c r="A2130" s="362"/>
      <c r="B2130" s="360"/>
      <c r="C2130" s="358"/>
      <c r="D2130" s="361"/>
      <c r="E2130" s="361"/>
      <c r="F2130" s="361"/>
      <c r="G2130" s="361"/>
      <c r="H2130" s="358"/>
      <c r="I2130" s="358"/>
    </row>
    <row r="2131" ht="22.5" customHeight="1">
      <c r="A2131" s="362"/>
      <c r="B2131" s="360"/>
      <c r="C2131" s="358"/>
      <c r="D2131" s="361"/>
      <c r="E2131" s="361"/>
      <c r="F2131" s="361"/>
      <c r="G2131" s="361"/>
      <c r="H2131" s="358"/>
      <c r="I2131" s="358"/>
    </row>
    <row r="2132" ht="22.5" customHeight="1">
      <c r="A2132" s="362"/>
      <c r="B2132" s="360"/>
      <c r="C2132" s="358"/>
      <c r="D2132" s="361"/>
      <c r="E2132" s="361"/>
      <c r="F2132" s="361"/>
      <c r="G2132" s="361"/>
      <c r="H2132" s="358"/>
      <c r="I2132" s="358"/>
    </row>
    <row r="2133" ht="22.5" customHeight="1">
      <c r="A2133" s="362"/>
      <c r="B2133" s="360"/>
      <c r="C2133" s="358"/>
      <c r="D2133" s="361"/>
      <c r="E2133" s="361"/>
      <c r="F2133" s="361"/>
      <c r="G2133" s="361"/>
      <c r="H2133" s="358"/>
      <c r="I2133" s="358"/>
    </row>
    <row r="2134" ht="22.5" customHeight="1">
      <c r="A2134" s="362"/>
      <c r="B2134" s="360"/>
      <c r="C2134" s="358"/>
      <c r="D2134" s="361"/>
      <c r="E2134" s="361"/>
      <c r="F2134" s="361"/>
      <c r="G2134" s="361"/>
      <c r="H2134" s="358"/>
      <c r="I2134" s="358"/>
    </row>
    <row r="2135" ht="22.5" customHeight="1">
      <c r="A2135" s="362"/>
      <c r="B2135" s="360"/>
      <c r="C2135" s="358"/>
      <c r="D2135" s="361"/>
      <c r="E2135" s="361"/>
      <c r="F2135" s="361"/>
      <c r="G2135" s="361"/>
      <c r="H2135" s="358"/>
      <c r="I2135" s="358"/>
    </row>
    <row r="2136" ht="22.5" customHeight="1">
      <c r="A2136" s="362"/>
      <c r="B2136" s="360"/>
      <c r="C2136" s="358"/>
      <c r="D2136" s="361"/>
      <c r="E2136" s="361"/>
      <c r="F2136" s="361"/>
      <c r="G2136" s="361"/>
      <c r="H2136" s="358"/>
      <c r="I2136" s="358"/>
    </row>
    <row r="2137" ht="22.5" customHeight="1">
      <c r="A2137" s="362"/>
      <c r="B2137" s="360"/>
      <c r="C2137" s="358"/>
      <c r="D2137" s="361"/>
      <c r="E2137" s="361"/>
      <c r="F2137" s="361"/>
      <c r="G2137" s="361"/>
      <c r="H2137" s="358"/>
      <c r="I2137" s="358"/>
    </row>
    <row r="2138" ht="22.5" customHeight="1">
      <c r="A2138" s="362"/>
      <c r="B2138" s="360"/>
      <c r="C2138" s="358"/>
      <c r="D2138" s="361"/>
      <c r="E2138" s="361"/>
      <c r="F2138" s="361"/>
      <c r="G2138" s="361"/>
      <c r="H2138" s="358"/>
      <c r="I2138" s="358"/>
    </row>
    <row r="2139" ht="22.5" customHeight="1">
      <c r="A2139" s="362"/>
      <c r="B2139" s="360"/>
      <c r="C2139" s="358"/>
      <c r="D2139" s="361"/>
      <c r="E2139" s="361"/>
      <c r="F2139" s="361"/>
      <c r="G2139" s="361"/>
      <c r="H2139" s="358"/>
      <c r="I2139" s="358"/>
    </row>
    <row r="2140" ht="22.5" customHeight="1">
      <c r="A2140" s="362"/>
      <c r="B2140" s="360"/>
      <c r="C2140" s="358"/>
      <c r="D2140" s="361"/>
      <c r="E2140" s="361"/>
      <c r="F2140" s="361"/>
      <c r="G2140" s="361"/>
      <c r="H2140" s="358"/>
      <c r="I2140" s="358"/>
    </row>
    <row r="2141" ht="22.5" customHeight="1">
      <c r="A2141" s="362"/>
      <c r="B2141" s="360"/>
      <c r="C2141" s="358"/>
      <c r="D2141" s="361"/>
      <c r="E2141" s="361"/>
      <c r="F2141" s="361"/>
      <c r="G2141" s="361"/>
      <c r="H2141" s="358"/>
      <c r="I2141" s="358"/>
    </row>
    <row r="2142" ht="22.5" customHeight="1">
      <c r="A2142" s="362"/>
      <c r="B2142" s="360"/>
      <c r="C2142" s="358"/>
      <c r="D2142" s="361"/>
      <c r="E2142" s="361"/>
      <c r="F2142" s="361"/>
      <c r="G2142" s="361"/>
      <c r="H2142" s="358"/>
      <c r="I2142" s="358"/>
    </row>
    <row r="2143" ht="22.5" customHeight="1">
      <c r="A2143" s="362"/>
      <c r="B2143" s="360"/>
      <c r="C2143" s="358"/>
      <c r="D2143" s="361"/>
      <c r="E2143" s="361"/>
      <c r="F2143" s="361"/>
      <c r="G2143" s="361"/>
      <c r="H2143" s="358"/>
      <c r="I2143" s="358"/>
    </row>
    <row r="2144" ht="22.5" customHeight="1">
      <c r="A2144" s="362"/>
      <c r="B2144" s="360"/>
      <c r="C2144" s="358"/>
      <c r="D2144" s="361"/>
      <c r="E2144" s="361"/>
      <c r="F2144" s="361"/>
      <c r="G2144" s="361"/>
      <c r="H2144" s="358"/>
      <c r="I2144" s="358"/>
    </row>
    <row r="2145" ht="22.5" customHeight="1">
      <c r="A2145" s="362"/>
      <c r="B2145" s="360"/>
      <c r="C2145" s="358"/>
      <c r="D2145" s="361"/>
      <c r="E2145" s="361"/>
      <c r="F2145" s="361"/>
      <c r="G2145" s="361"/>
      <c r="H2145" s="358"/>
      <c r="I2145" s="358"/>
    </row>
    <row r="2146" ht="22.5" customHeight="1">
      <c r="A2146" s="362"/>
      <c r="B2146" s="360"/>
      <c r="C2146" s="358"/>
      <c r="D2146" s="361"/>
      <c r="E2146" s="361"/>
      <c r="F2146" s="361"/>
      <c r="G2146" s="361"/>
      <c r="H2146" s="358"/>
      <c r="I2146" s="358"/>
    </row>
    <row r="2147" ht="22.5" customHeight="1">
      <c r="A2147" s="362"/>
      <c r="B2147" s="360"/>
      <c r="C2147" s="358"/>
      <c r="D2147" s="361"/>
      <c r="E2147" s="361"/>
      <c r="F2147" s="361"/>
      <c r="G2147" s="361"/>
      <c r="H2147" s="358"/>
      <c r="I2147" s="358"/>
    </row>
    <row r="2148" ht="22.5" customHeight="1">
      <c r="A2148" s="362"/>
      <c r="B2148" s="360"/>
      <c r="C2148" s="358"/>
      <c r="D2148" s="361"/>
      <c r="E2148" s="361"/>
      <c r="F2148" s="361"/>
      <c r="G2148" s="361"/>
      <c r="H2148" s="358"/>
      <c r="I2148" s="358"/>
    </row>
    <row r="2149" ht="22.5" customHeight="1">
      <c r="A2149" s="362"/>
      <c r="B2149" s="360"/>
      <c r="C2149" s="358"/>
      <c r="D2149" s="361"/>
      <c r="E2149" s="361"/>
      <c r="F2149" s="361"/>
      <c r="G2149" s="361"/>
      <c r="H2149" s="358"/>
      <c r="I2149" s="358"/>
    </row>
    <row r="2150" ht="22.5" customHeight="1">
      <c r="A2150" s="362"/>
      <c r="B2150" s="360"/>
      <c r="C2150" s="358"/>
      <c r="D2150" s="361"/>
      <c r="E2150" s="361"/>
      <c r="F2150" s="361"/>
      <c r="G2150" s="361"/>
      <c r="H2150" s="358"/>
      <c r="I2150" s="358"/>
    </row>
    <row r="2151" ht="22.5" customHeight="1">
      <c r="A2151" s="362"/>
      <c r="B2151" s="360"/>
      <c r="C2151" s="358"/>
      <c r="D2151" s="361"/>
      <c r="E2151" s="361"/>
      <c r="F2151" s="361"/>
      <c r="G2151" s="361"/>
      <c r="H2151" s="358"/>
      <c r="I2151" s="358"/>
    </row>
    <row r="2152" ht="22.5" customHeight="1">
      <c r="A2152" s="362"/>
      <c r="B2152" s="360"/>
      <c r="C2152" s="358"/>
      <c r="D2152" s="361"/>
      <c r="E2152" s="361"/>
      <c r="F2152" s="361"/>
      <c r="G2152" s="361"/>
      <c r="H2152" s="358"/>
      <c r="I2152" s="358"/>
    </row>
    <row r="2153" ht="22.5" customHeight="1">
      <c r="A2153" s="362"/>
      <c r="B2153" s="360"/>
      <c r="C2153" s="358"/>
      <c r="D2153" s="361"/>
      <c r="E2153" s="361"/>
      <c r="F2153" s="361"/>
      <c r="G2153" s="361"/>
      <c r="H2153" s="358"/>
      <c r="I2153" s="358"/>
    </row>
    <row r="2154" ht="22.5" customHeight="1">
      <c r="A2154" s="362"/>
      <c r="B2154" s="360"/>
      <c r="C2154" s="358"/>
      <c r="D2154" s="361"/>
      <c r="E2154" s="361"/>
      <c r="F2154" s="361"/>
      <c r="G2154" s="361"/>
      <c r="H2154" s="358"/>
      <c r="I2154" s="358"/>
    </row>
    <row r="2155" ht="22.5" customHeight="1">
      <c r="A2155" s="362"/>
      <c r="B2155" s="360"/>
      <c r="C2155" s="358"/>
      <c r="D2155" s="361"/>
      <c r="E2155" s="361"/>
      <c r="F2155" s="361"/>
      <c r="G2155" s="361"/>
      <c r="H2155" s="358"/>
      <c r="I2155" s="358"/>
    </row>
    <row r="2156" ht="22.5" customHeight="1">
      <c r="A2156" s="362"/>
      <c r="B2156" s="360"/>
      <c r="C2156" s="358"/>
      <c r="D2156" s="361"/>
      <c r="E2156" s="361"/>
      <c r="F2156" s="361"/>
      <c r="G2156" s="361"/>
      <c r="H2156" s="358"/>
      <c r="I2156" s="358"/>
    </row>
    <row r="2157" ht="22.5" customHeight="1">
      <c r="A2157" s="362"/>
      <c r="B2157" s="360"/>
      <c r="C2157" s="358"/>
      <c r="D2157" s="361"/>
      <c r="E2157" s="361"/>
      <c r="F2157" s="361"/>
      <c r="G2157" s="361"/>
      <c r="H2157" s="358"/>
      <c r="I2157" s="358"/>
    </row>
    <row r="2158" ht="22.5" customHeight="1">
      <c r="A2158" s="362"/>
      <c r="B2158" s="360"/>
      <c r="C2158" s="358"/>
      <c r="D2158" s="361"/>
      <c r="E2158" s="361"/>
      <c r="F2158" s="361"/>
      <c r="G2158" s="361"/>
      <c r="H2158" s="358"/>
      <c r="I2158" s="358"/>
    </row>
    <row r="2159" ht="22.5" customHeight="1">
      <c r="A2159" s="362"/>
      <c r="B2159" s="360"/>
      <c r="C2159" s="358"/>
      <c r="D2159" s="361"/>
      <c r="E2159" s="361"/>
      <c r="F2159" s="361"/>
      <c r="G2159" s="361"/>
      <c r="H2159" s="358"/>
      <c r="I2159" s="358"/>
    </row>
    <row r="2160" ht="22.5" customHeight="1">
      <c r="A2160" s="362"/>
      <c r="B2160" s="360"/>
      <c r="C2160" s="358"/>
      <c r="D2160" s="361"/>
      <c r="E2160" s="361"/>
      <c r="F2160" s="361"/>
      <c r="G2160" s="361"/>
      <c r="H2160" s="358"/>
      <c r="I2160" s="358"/>
    </row>
    <row r="2161" ht="22.5" customHeight="1">
      <c r="A2161" s="362"/>
      <c r="B2161" s="360"/>
      <c r="C2161" s="358"/>
      <c r="D2161" s="361"/>
      <c r="E2161" s="361"/>
      <c r="F2161" s="361"/>
      <c r="G2161" s="361"/>
      <c r="H2161" s="358"/>
      <c r="I2161" s="358"/>
    </row>
    <row r="2162" ht="22.5" customHeight="1">
      <c r="A2162" s="362"/>
      <c r="B2162" s="360"/>
      <c r="C2162" s="358"/>
      <c r="D2162" s="361"/>
      <c r="E2162" s="361"/>
      <c r="F2162" s="361"/>
      <c r="G2162" s="361"/>
      <c r="H2162" s="358"/>
      <c r="I2162" s="358"/>
    </row>
    <row r="2163" ht="22.5" customHeight="1">
      <c r="A2163" s="362"/>
      <c r="B2163" s="360"/>
      <c r="C2163" s="358"/>
      <c r="D2163" s="361"/>
      <c r="E2163" s="361"/>
      <c r="F2163" s="361"/>
      <c r="G2163" s="361"/>
      <c r="H2163" s="358"/>
      <c r="I2163" s="358"/>
    </row>
    <row r="2164" ht="22.5" customHeight="1">
      <c r="A2164" s="362"/>
      <c r="B2164" s="360"/>
      <c r="C2164" s="358"/>
      <c r="D2164" s="361"/>
      <c r="E2164" s="361"/>
      <c r="F2164" s="361"/>
      <c r="G2164" s="361"/>
      <c r="H2164" s="358"/>
      <c r="I2164" s="358"/>
    </row>
    <row r="2165" ht="22.5" customHeight="1">
      <c r="A2165" s="362"/>
      <c r="B2165" s="360"/>
      <c r="C2165" s="358"/>
      <c r="D2165" s="361"/>
      <c r="E2165" s="361"/>
      <c r="F2165" s="361"/>
      <c r="G2165" s="361"/>
      <c r="H2165" s="358"/>
      <c r="I2165" s="358"/>
    </row>
    <row r="2166" ht="22.5" customHeight="1">
      <c r="A2166" s="362"/>
      <c r="B2166" s="360"/>
      <c r="C2166" s="358"/>
      <c r="D2166" s="361"/>
      <c r="E2166" s="361"/>
      <c r="F2166" s="361"/>
      <c r="G2166" s="361"/>
      <c r="H2166" s="358"/>
      <c r="I2166" s="358"/>
    </row>
    <row r="2167" ht="22.5" customHeight="1">
      <c r="A2167" s="362"/>
      <c r="B2167" s="360"/>
      <c r="C2167" s="358"/>
      <c r="D2167" s="361"/>
      <c r="E2167" s="361"/>
      <c r="F2167" s="361"/>
      <c r="G2167" s="361"/>
      <c r="H2167" s="358"/>
      <c r="I2167" s="358"/>
    </row>
    <row r="2168" ht="22.5" customHeight="1">
      <c r="A2168" s="362"/>
      <c r="B2168" s="360"/>
      <c r="C2168" s="358"/>
      <c r="D2168" s="361"/>
      <c r="E2168" s="361"/>
      <c r="F2168" s="361"/>
      <c r="G2168" s="361"/>
      <c r="H2168" s="358"/>
      <c r="I2168" s="358"/>
    </row>
    <row r="2169" ht="22.5" customHeight="1">
      <c r="A2169" s="362"/>
      <c r="B2169" s="360"/>
      <c r="C2169" s="358"/>
      <c r="D2169" s="361"/>
      <c r="E2169" s="361"/>
      <c r="F2169" s="361"/>
      <c r="G2169" s="361"/>
      <c r="H2169" s="358"/>
      <c r="I2169" s="358"/>
    </row>
    <row r="2170" ht="22.5" customHeight="1">
      <c r="A2170" s="362"/>
      <c r="B2170" s="360"/>
      <c r="C2170" s="358"/>
      <c r="D2170" s="361"/>
      <c r="E2170" s="361"/>
      <c r="F2170" s="361"/>
      <c r="G2170" s="361"/>
      <c r="H2170" s="358"/>
      <c r="I2170" s="358"/>
    </row>
    <row r="2171" ht="22.5" customHeight="1">
      <c r="A2171" s="362"/>
      <c r="B2171" s="360"/>
      <c r="C2171" s="358"/>
      <c r="D2171" s="361"/>
      <c r="E2171" s="361"/>
      <c r="F2171" s="361"/>
      <c r="G2171" s="361"/>
      <c r="H2171" s="358"/>
      <c r="I2171" s="358"/>
    </row>
    <row r="2172" ht="22.5" customHeight="1">
      <c r="A2172" s="362"/>
      <c r="B2172" s="360"/>
      <c r="C2172" s="358"/>
      <c r="D2172" s="361"/>
      <c r="E2172" s="361"/>
      <c r="F2172" s="361"/>
      <c r="G2172" s="361"/>
      <c r="H2172" s="358"/>
      <c r="I2172" s="358"/>
    </row>
    <row r="2173" ht="22.5" customHeight="1">
      <c r="A2173" s="362"/>
      <c r="B2173" s="360"/>
      <c r="C2173" s="358"/>
      <c r="D2173" s="361"/>
      <c r="E2173" s="361"/>
      <c r="F2173" s="361"/>
      <c r="G2173" s="361"/>
      <c r="H2173" s="358"/>
      <c r="I2173" s="358"/>
    </row>
    <row r="2174" ht="22.5" customHeight="1">
      <c r="A2174" s="362"/>
      <c r="B2174" s="360"/>
      <c r="C2174" s="358"/>
      <c r="D2174" s="361"/>
      <c r="E2174" s="361"/>
      <c r="F2174" s="361"/>
      <c r="G2174" s="361"/>
      <c r="H2174" s="358"/>
      <c r="I2174" s="358"/>
    </row>
    <row r="2175" ht="22.5" customHeight="1">
      <c r="A2175" s="362"/>
      <c r="B2175" s="360"/>
      <c r="C2175" s="358"/>
      <c r="D2175" s="361"/>
      <c r="E2175" s="361"/>
      <c r="F2175" s="361"/>
      <c r="G2175" s="361"/>
      <c r="H2175" s="358"/>
      <c r="I2175" s="358"/>
    </row>
    <row r="2176" ht="22.5" customHeight="1">
      <c r="A2176" s="362"/>
      <c r="B2176" s="360"/>
      <c r="C2176" s="358"/>
      <c r="D2176" s="361"/>
      <c r="E2176" s="361"/>
      <c r="F2176" s="361"/>
      <c r="G2176" s="361"/>
      <c r="H2176" s="358"/>
      <c r="I2176" s="358"/>
    </row>
    <row r="2177" ht="22.5" customHeight="1">
      <c r="A2177" s="362"/>
      <c r="B2177" s="360"/>
      <c r="C2177" s="358"/>
      <c r="D2177" s="361"/>
      <c r="E2177" s="361"/>
      <c r="F2177" s="361"/>
      <c r="G2177" s="361"/>
      <c r="H2177" s="358"/>
      <c r="I2177" s="358"/>
    </row>
    <row r="2178" ht="22.5" customHeight="1">
      <c r="A2178" s="362"/>
      <c r="B2178" s="360"/>
      <c r="C2178" s="358"/>
      <c r="D2178" s="361"/>
      <c r="E2178" s="361"/>
      <c r="F2178" s="361"/>
      <c r="G2178" s="361"/>
      <c r="H2178" s="358"/>
      <c r="I2178" s="358"/>
    </row>
    <row r="2179" ht="22.5" customHeight="1">
      <c r="A2179" s="362"/>
      <c r="B2179" s="360"/>
      <c r="C2179" s="358"/>
      <c r="D2179" s="361"/>
      <c r="E2179" s="361"/>
      <c r="F2179" s="361"/>
      <c r="G2179" s="361"/>
      <c r="H2179" s="358"/>
      <c r="I2179" s="358"/>
    </row>
    <row r="2180" ht="22.5" customHeight="1">
      <c r="A2180" s="362"/>
      <c r="B2180" s="360"/>
      <c r="C2180" s="358"/>
      <c r="D2180" s="361"/>
      <c r="E2180" s="361"/>
      <c r="F2180" s="361"/>
      <c r="G2180" s="361"/>
      <c r="H2180" s="358"/>
      <c r="I2180" s="358"/>
    </row>
    <row r="2181" ht="22.5" customHeight="1">
      <c r="A2181" s="362"/>
      <c r="B2181" s="360"/>
      <c r="C2181" s="358"/>
      <c r="D2181" s="361"/>
      <c r="E2181" s="361"/>
      <c r="F2181" s="361"/>
      <c r="G2181" s="361"/>
      <c r="H2181" s="358"/>
      <c r="I2181" s="358"/>
    </row>
    <row r="2182" ht="22.5" customHeight="1">
      <c r="A2182" s="362"/>
      <c r="B2182" s="360"/>
      <c r="C2182" s="358"/>
      <c r="D2182" s="361"/>
      <c r="E2182" s="361"/>
      <c r="F2182" s="361"/>
      <c r="G2182" s="361"/>
      <c r="H2182" s="358"/>
      <c r="I2182" s="358"/>
    </row>
    <row r="2183" ht="22.5" customHeight="1">
      <c r="A2183" s="362"/>
      <c r="B2183" s="360"/>
      <c r="C2183" s="358"/>
      <c r="D2183" s="361"/>
      <c r="E2183" s="361"/>
      <c r="F2183" s="361"/>
      <c r="G2183" s="361"/>
      <c r="H2183" s="358"/>
      <c r="I2183" s="358"/>
    </row>
    <row r="2184" ht="22.5" customHeight="1">
      <c r="A2184" s="362"/>
      <c r="B2184" s="360"/>
      <c r="C2184" s="358"/>
      <c r="D2184" s="361"/>
      <c r="E2184" s="361"/>
      <c r="F2184" s="361"/>
      <c r="G2184" s="361"/>
      <c r="H2184" s="358"/>
      <c r="I2184" s="358"/>
    </row>
    <row r="2185" ht="22.5" customHeight="1">
      <c r="A2185" s="362"/>
      <c r="B2185" s="360"/>
      <c r="C2185" s="358"/>
      <c r="D2185" s="361"/>
      <c r="E2185" s="361"/>
      <c r="F2185" s="361"/>
      <c r="G2185" s="361"/>
      <c r="H2185" s="358"/>
      <c r="I2185" s="358"/>
    </row>
    <row r="2186" ht="22.5" customHeight="1">
      <c r="A2186" s="362"/>
      <c r="B2186" s="360"/>
      <c r="C2186" s="358"/>
      <c r="D2186" s="361"/>
      <c r="E2186" s="361"/>
      <c r="F2186" s="361"/>
      <c r="G2186" s="361"/>
      <c r="H2186" s="358"/>
      <c r="I2186" s="358"/>
    </row>
    <row r="2187" ht="22.5" customHeight="1">
      <c r="A2187" s="362"/>
      <c r="B2187" s="360"/>
      <c r="C2187" s="358"/>
      <c r="D2187" s="361"/>
      <c r="E2187" s="361"/>
      <c r="F2187" s="361"/>
      <c r="G2187" s="361"/>
      <c r="H2187" s="358"/>
      <c r="I2187" s="358"/>
    </row>
    <row r="2188" ht="22.5" customHeight="1">
      <c r="A2188" s="362"/>
      <c r="B2188" s="360"/>
      <c r="C2188" s="358"/>
      <c r="D2188" s="361"/>
      <c r="E2188" s="361"/>
      <c r="F2188" s="361"/>
      <c r="G2188" s="361"/>
      <c r="H2188" s="358"/>
      <c r="I2188" s="358"/>
    </row>
    <row r="2189" ht="22.5" customHeight="1">
      <c r="A2189" s="362"/>
      <c r="B2189" s="360"/>
      <c r="C2189" s="358"/>
      <c r="D2189" s="361"/>
      <c r="E2189" s="361"/>
      <c r="F2189" s="361"/>
      <c r="G2189" s="361"/>
      <c r="H2189" s="358"/>
      <c r="I2189" s="358"/>
    </row>
    <row r="2190" ht="22.5" customHeight="1">
      <c r="A2190" s="362"/>
      <c r="B2190" s="360"/>
      <c r="C2190" s="358"/>
      <c r="D2190" s="361"/>
      <c r="E2190" s="361"/>
      <c r="F2190" s="361"/>
      <c r="G2190" s="361"/>
      <c r="H2190" s="358"/>
      <c r="I2190" s="358"/>
    </row>
    <row r="2191" ht="22.5" customHeight="1">
      <c r="A2191" s="362"/>
      <c r="B2191" s="360"/>
      <c r="C2191" s="358"/>
      <c r="D2191" s="361"/>
      <c r="E2191" s="361"/>
      <c r="F2191" s="361"/>
      <c r="G2191" s="361"/>
      <c r="H2191" s="358"/>
      <c r="I2191" s="358"/>
    </row>
    <row r="2192" ht="22.5" customHeight="1">
      <c r="A2192" s="362"/>
      <c r="B2192" s="360"/>
      <c r="C2192" s="358"/>
      <c r="D2192" s="361"/>
      <c r="E2192" s="361"/>
      <c r="F2192" s="361"/>
      <c r="G2192" s="361"/>
      <c r="H2192" s="358"/>
      <c r="I2192" s="358"/>
    </row>
    <row r="2193" ht="22.5" customHeight="1">
      <c r="A2193" s="362"/>
      <c r="B2193" s="360"/>
      <c r="C2193" s="358"/>
      <c r="D2193" s="361"/>
      <c r="E2193" s="361"/>
      <c r="F2193" s="361"/>
      <c r="G2193" s="361"/>
      <c r="H2193" s="358"/>
      <c r="I2193" s="358"/>
    </row>
    <row r="2194" ht="22.5" customHeight="1">
      <c r="A2194" s="362"/>
      <c r="B2194" s="360"/>
      <c r="C2194" s="358"/>
      <c r="D2194" s="361"/>
      <c r="E2194" s="361"/>
      <c r="F2194" s="361"/>
      <c r="G2194" s="361"/>
      <c r="H2194" s="358"/>
      <c r="I2194" s="358"/>
    </row>
    <row r="2195" ht="22.5" customHeight="1">
      <c r="A2195" s="362"/>
      <c r="B2195" s="360"/>
      <c r="C2195" s="358"/>
      <c r="D2195" s="361"/>
      <c r="E2195" s="361"/>
      <c r="F2195" s="361"/>
      <c r="G2195" s="361"/>
      <c r="H2195" s="358"/>
      <c r="I2195" s="358"/>
    </row>
    <row r="2196" ht="22.5" customHeight="1">
      <c r="A2196" s="362"/>
      <c r="B2196" s="360"/>
      <c r="C2196" s="358"/>
      <c r="D2196" s="361"/>
      <c r="E2196" s="361"/>
      <c r="F2196" s="361"/>
      <c r="G2196" s="361"/>
      <c r="H2196" s="358"/>
      <c r="I2196" s="358"/>
    </row>
    <row r="2197" ht="22.5" customHeight="1">
      <c r="A2197" s="362"/>
      <c r="B2197" s="360"/>
      <c r="C2197" s="358"/>
      <c r="D2197" s="361"/>
      <c r="E2197" s="361"/>
      <c r="F2197" s="361"/>
      <c r="G2197" s="361"/>
      <c r="H2197" s="358"/>
      <c r="I2197" s="358"/>
    </row>
    <row r="2198" ht="22.5" customHeight="1">
      <c r="A2198" s="362"/>
      <c r="B2198" s="360"/>
      <c r="C2198" s="358"/>
      <c r="D2198" s="361"/>
      <c r="E2198" s="361"/>
      <c r="F2198" s="361"/>
      <c r="G2198" s="361"/>
      <c r="H2198" s="358"/>
      <c r="I2198" s="358"/>
    </row>
    <row r="2199" ht="22.5" customHeight="1">
      <c r="A2199" s="362"/>
      <c r="B2199" s="360"/>
      <c r="C2199" s="358"/>
      <c r="D2199" s="361"/>
      <c r="E2199" s="361"/>
      <c r="F2199" s="361"/>
      <c r="G2199" s="361"/>
      <c r="H2199" s="358"/>
      <c r="I2199" s="358"/>
    </row>
    <row r="2200" ht="22.5" customHeight="1">
      <c r="A2200" s="362"/>
      <c r="B2200" s="360"/>
      <c r="C2200" s="358"/>
      <c r="D2200" s="361"/>
      <c r="E2200" s="361"/>
      <c r="F2200" s="361"/>
      <c r="G2200" s="361"/>
      <c r="H2200" s="358"/>
      <c r="I2200" s="358"/>
    </row>
    <row r="2201" ht="22.5" customHeight="1">
      <c r="A2201" s="362"/>
      <c r="B2201" s="360"/>
      <c r="C2201" s="358"/>
      <c r="D2201" s="361"/>
      <c r="E2201" s="361"/>
      <c r="F2201" s="361"/>
      <c r="G2201" s="361"/>
      <c r="H2201" s="358"/>
      <c r="I2201" s="358"/>
    </row>
    <row r="2202" ht="22.5" customHeight="1">
      <c r="A2202" s="362"/>
      <c r="B2202" s="360"/>
      <c r="C2202" s="358"/>
      <c r="D2202" s="361"/>
      <c r="E2202" s="361"/>
      <c r="F2202" s="361"/>
      <c r="G2202" s="361"/>
      <c r="H2202" s="358"/>
      <c r="I2202" s="358"/>
    </row>
    <row r="2203" ht="22.5" customHeight="1">
      <c r="A2203" s="362"/>
      <c r="B2203" s="360"/>
      <c r="C2203" s="358"/>
      <c r="D2203" s="361"/>
      <c r="E2203" s="361"/>
      <c r="F2203" s="361"/>
      <c r="G2203" s="361"/>
      <c r="H2203" s="358"/>
      <c r="I2203" s="358"/>
    </row>
    <row r="2204" ht="22.5" customHeight="1">
      <c r="A2204" s="362"/>
      <c r="B2204" s="360"/>
      <c r="C2204" s="358"/>
      <c r="D2204" s="361"/>
      <c r="E2204" s="361"/>
      <c r="F2204" s="361"/>
      <c r="G2204" s="361"/>
      <c r="H2204" s="358"/>
      <c r="I2204" s="358"/>
    </row>
    <row r="2205" ht="22.5" customHeight="1">
      <c r="A2205" s="362"/>
      <c r="B2205" s="360"/>
      <c r="C2205" s="358"/>
      <c r="D2205" s="361"/>
      <c r="E2205" s="361"/>
      <c r="F2205" s="361"/>
      <c r="G2205" s="361"/>
      <c r="H2205" s="358"/>
      <c r="I2205" s="358"/>
    </row>
    <row r="2206" ht="22.5" customHeight="1">
      <c r="A2206" s="362"/>
      <c r="B2206" s="360"/>
      <c r="C2206" s="358"/>
      <c r="D2206" s="361"/>
      <c r="E2206" s="361"/>
      <c r="F2206" s="361"/>
      <c r="G2206" s="361"/>
      <c r="H2206" s="358"/>
      <c r="I2206" s="358"/>
    </row>
    <row r="2207" ht="22.5" customHeight="1">
      <c r="A2207" s="362"/>
      <c r="B2207" s="360"/>
      <c r="C2207" s="358"/>
      <c r="D2207" s="361"/>
      <c r="E2207" s="361"/>
      <c r="F2207" s="361"/>
      <c r="G2207" s="361"/>
      <c r="H2207" s="358"/>
      <c r="I2207" s="358"/>
    </row>
    <row r="2208" ht="22.5" customHeight="1">
      <c r="A2208" s="362"/>
      <c r="B2208" s="360"/>
      <c r="C2208" s="358"/>
      <c r="D2208" s="361"/>
      <c r="E2208" s="361"/>
      <c r="F2208" s="361"/>
      <c r="G2208" s="361"/>
      <c r="H2208" s="358"/>
      <c r="I2208" s="358"/>
    </row>
    <row r="2209" ht="22.5" customHeight="1">
      <c r="A2209" s="362"/>
      <c r="B2209" s="360"/>
      <c r="C2209" s="358"/>
      <c r="D2209" s="361"/>
      <c r="E2209" s="361"/>
      <c r="F2209" s="361"/>
      <c r="G2209" s="361"/>
      <c r="H2209" s="358"/>
      <c r="I2209" s="358"/>
    </row>
    <row r="2210" ht="22.5" customHeight="1">
      <c r="A2210" s="362"/>
      <c r="B2210" s="360"/>
      <c r="C2210" s="358"/>
      <c r="D2210" s="361"/>
      <c r="E2210" s="361"/>
      <c r="F2210" s="361"/>
      <c r="G2210" s="361"/>
      <c r="H2210" s="358"/>
      <c r="I2210" s="358"/>
    </row>
    <row r="2211" ht="22.5" customHeight="1">
      <c r="A2211" s="362"/>
      <c r="B2211" s="360"/>
      <c r="C2211" s="358"/>
      <c r="D2211" s="361"/>
      <c r="E2211" s="361"/>
      <c r="F2211" s="361"/>
      <c r="G2211" s="361"/>
      <c r="H2211" s="358"/>
      <c r="I2211" s="358"/>
    </row>
    <row r="2212" ht="22.5" customHeight="1">
      <c r="A2212" s="362"/>
      <c r="B2212" s="360"/>
      <c r="C2212" s="358"/>
      <c r="D2212" s="361"/>
      <c r="E2212" s="361"/>
      <c r="F2212" s="361"/>
      <c r="G2212" s="361"/>
      <c r="H2212" s="358"/>
      <c r="I2212" s="358"/>
    </row>
    <row r="2213" ht="22.5" customHeight="1">
      <c r="A2213" s="362"/>
      <c r="B2213" s="360"/>
      <c r="C2213" s="358"/>
      <c r="D2213" s="361"/>
      <c r="E2213" s="361"/>
      <c r="F2213" s="361"/>
      <c r="G2213" s="361"/>
      <c r="H2213" s="358"/>
      <c r="I2213" s="358"/>
    </row>
    <row r="2214" ht="22.5" customHeight="1">
      <c r="A2214" s="362"/>
      <c r="B2214" s="360"/>
      <c r="C2214" s="358"/>
      <c r="D2214" s="361"/>
      <c r="E2214" s="361"/>
      <c r="F2214" s="361"/>
      <c r="G2214" s="361"/>
      <c r="H2214" s="358"/>
      <c r="I2214" s="358"/>
    </row>
    <row r="2215" ht="22.5" customHeight="1">
      <c r="A2215" s="362"/>
      <c r="B2215" s="360"/>
      <c r="C2215" s="358"/>
      <c r="D2215" s="361"/>
      <c r="E2215" s="361"/>
      <c r="F2215" s="361"/>
      <c r="G2215" s="361"/>
      <c r="H2215" s="358"/>
      <c r="I2215" s="358"/>
    </row>
    <row r="2216" ht="22.5" customHeight="1">
      <c r="A2216" s="362"/>
      <c r="B2216" s="360"/>
      <c r="C2216" s="358"/>
      <c r="D2216" s="361"/>
      <c r="E2216" s="361"/>
      <c r="F2216" s="361"/>
      <c r="G2216" s="361"/>
      <c r="H2216" s="358"/>
      <c r="I2216" s="358"/>
    </row>
    <row r="2217" ht="22.5" customHeight="1">
      <c r="A2217" s="362"/>
      <c r="B2217" s="360"/>
      <c r="C2217" s="358"/>
      <c r="D2217" s="361"/>
      <c r="E2217" s="361"/>
      <c r="F2217" s="361"/>
      <c r="G2217" s="361"/>
      <c r="H2217" s="358"/>
      <c r="I2217" s="358"/>
    </row>
    <row r="2218" ht="22.5" customHeight="1">
      <c r="A2218" s="362"/>
      <c r="B2218" s="360"/>
      <c r="C2218" s="358"/>
      <c r="D2218" s="361"/>
      <c r="E2218" s="361"/>
      <c r="F2218" s="361"/>
      <c r="G2218" s="361"/>
      <c r="H2218" s="358"/>
      <c r="I2218" s="358"/>
    </row>
    <row r="2219" ht="22.5" customHeight="1">
      <c r="A2219" s="362"/>
      <c r="B2219" s="360"/>
      <c r="C2219" s="358"/>
      <c r="D2219" s="361"/>
      <c r="E2219" s="361"/>
      <c r="F2219" s="361"/>
      <c r="G2219" s="361"/>
      <c r="H2219" s="358"/>
      <c r="I2219" s="358"/>
    </row>
    <row r="2220" ht="22.5" customHeight="1">
      <c r="A2220" s="362"/>
      <c r="B2220" s="360"/>
      <c r="C2220" s="358"/>
      <c r="D2220" s="361"/>
      <c r="E2220" s="361"/>
      <c r="F2220" s="361"/>
      <c r="G2220" s="361"/>
      <c r="H2220" s="358"/>
      <c r="I2220" s="358"/>
    </row>
    <row r="2221" ht="22.5" customHeight="1">
      <c r="A2221" s="362"/>
      <c r="B2221" s="360"/>
      <c r="C2221" s="358"/>
      <c r="D2221" s="361"/>
      <c r="E2221" s="361"/>
      <c r="F2221" s="361"/>
      <c r="G2221" s="361"/>
      <c r="H2221" s="358"/>
      <c r="I2221" s="358"/>
    </row>
    <row r="2222" ht="22.5" customHeight="1">
      <c r="A2222" s="362"/>
      <c r="B2222" s="360"/>
      <c r="C2222" s="358"/>
      <c r="D2222" s="361"/>
      <c r="E2222" s="361"/>
      <c r="F2222" s="361"/>
      <c r="G2222" s="361"/>
      <c r="H2222" s="358"/>
      <c r="I2222" s="358"/>
    </row>
    <row r="2223" ht="22.5" customHeight="1">
      <c r="A2223" s="362"/>
      <c r="B2223" s="360"/>
      <c r="C2223" s="358"/>
      <c r="D2223" s="361"/>
      <c r="E2223" s="361"/>
      <c r="F2223" s="361"/>
      <c r="G2223" s="361"/>
      <c r="H2223" s="358"/>
      <c r="I2223" s="358"/>
    </row>
    <row r="2224" ht="22.5" customHeight="1">
      <c r="A2224" s="362"/>
      <c r="B2224" s="360"/>
      <c r="C2224" s="358"/>
      <c r="D2224" s="361"/>
      <c r="E2224" s="361"/>
      <c r="F2224" s="361"/>
      <c r="G2224" s="361"/>
      <c r="H2224" s="358"/>
      <c r="I2224" s="358"/>
    </row>
    <row r="2225" ht="22.5" customHeight="1">
      <c r="A2225" s="362"/>
      <c r="B2225" s="360"/>
      <c r="C2225" s="358"/>
      <c r="D2225" s="361"/>
      <c r="E2225" s="361"/>
      <c r="F2225" s="361"/>
      <c r="G2225" s="361"/>
      <c r="H2225" s="358"/>
      <c r="I2225" s="358"/>
    </row>
    <row r="2226" ht="22.5" customHeight="1">
      <c r="A2226" s="362"/>
      <c r="B2226" s="360"/>
      <c r="C2226" s="358"/>
      <c r="D2226" s="361"/>
      <c r="E2226" s="361"/>
      <c r="F2226" s="361"/>
      <c r="G2226" s="361"/>
      <c r="H2226" s="358"/>
      <c r="I2226" s="358"/>
    </row>
    <row r="2227" ht="22.5" customHeight="1">
      <c r="A2227" s="362"/>
      <c r="B2227" s="360"/>
      <c r="C2227" s="358"/>
      <c r="D2227" s="361"/>
      <c r="E2227" s="361"/>
      <c r="F2227" s="361"/>
      <c r="G2227" s="361"/>
      <c r="H2227" s="358"/>
      <c r="I2227" s="358"/>
    </row>
    <row r="2228" ht="22.5" customHeight="1">
      <c r="A2228" s="362"/>
      <c r="B2228" s="360"/>
      <c r="C2228" s="358"/>
      <c r="D2228" s="361"/>
      <c r="E2228" s="361"/>
      <c r="F2228" s="361"/>
      <c r="G2228" s="361"/>
      <c r="H2228" s="358"/>
      <c r="I2228" s="358"/>
    </row>
    <row r="2229" ht="22.5" customHeight="1">
      <c r="A2229" s="362"/>
      <c r="B2229" s="360"/>
      <c r="C2229" s="358"/>
      <c r="D2229" s="361"/>
      <c r="E2229" s="361"/>
      <c r="F2229" s="361"/>
      <c r="G2229" s="361"/>
      <c r="H2229" s="358"/>
      <c r="I2229" s="358"/>
    </row>
    <row r="2230" ht="22.5" customHeight="1">
      <c r="A2230" s="362"/>
      <c r="B2230" s="360"/>
      <c r="C2230" s="358"/>
      <c r="D2230" s="361"/>
      <c r="E2230" s="361"/>
      <c r="F2230" s="361"/>
      <c r="G2230" s="361"/>
      <c r="H2230" s="358"/>
      <c r="I2230" s="358"/>
    </row>
    <row r="2231" ht="22.5" customHeight="1">
      <c r="A2231" s="362"/>
      <c r="B2231" s="360"/>
      <c r="C2231" s="358"/>
      <c r="D2231" s="361"/>
      <c r="E2231" s="361"/>
      <c r="F2231" s="361"/>
      <c r="G2231" s="361"/>
      <c r="H2231" s="358"/>
      <c r="I2231" s="358"/>
    </row>
    <row r="2232" ht="22.5" customHeight="1">
      <c r="A2232" s="362"/>
      <c r="B2232" s="360"/>
      <c r="C2232" s="358"/>
      <c r="D2232" s="361"/>
      <c r="E2232" s="361"/>
      <c r="F2232" s="361"/>
      <c r="G2232" s="361"/>
      <c r="H2232" s="358"/>
      <c r="I2232" s="358"/>
    </row>
    <row r="2233" ht="22.5" customHeight="1">
      <c r="A2233" s="362"/>
      <c r="B2233" s="360"/>
      <c r="C2233" s="358"/>
      <c r="D2233" s="361"/>
      <c r="E2233" s="361"/>
      <c r="F2233" s="361"/>
      <c r="G2233" s="361"/>
      <c r="H2233" s="358"/>
      <c r="I2233" s="358"/>
    </row>
    <row r="2234" ht="22.5" customHeight="1">
      <c r="A2234" s="362"/>
      <c r="B2234" s="360"/>
      <c r="C2234" s="358"/>
      <c r="D2234" s="361"/>
      <c r="E2234" s="361"/>
      <c r="F2234" s="361"/>
      <c r="G2234" s="361"/>
      <c r="H2234" s="358"/>
      <c r="I2234" s="358"/>
    </row>
    <row r="2235" ht="22.5" customHeight="1">
      <c r="A2235" s="362"/>
      <c r="B2235" s="360"/>
      <c r="C2235" s="358"/>
      <c r="D2235" s="361"/>
      <c r="E2235" s="361"/>
      <c r="F2235" s="361"/>
      <c r="G2235" s="361"/>
      <c r="H2235" s="358"/>
      <c r="I2235" s="358"/>
    </row>
    <row r="2236" ht="22.5" customHeight="1">
      <c r="A2236" s="362"/>
      <c r="B2236" s="360"/>
      <c r="C2236" s="358"/>
      <c r="D2236" s="361"/>
      <c r="E2236" s="361"/>
      <c r="F2236" s="361"/>
      <c r="G2236" s="361"/>
      <c r="H2236" s="358"/>
      <c r="I2236" s="358"/>
    </row>
    <row r="2237" ht="22.5" customHeight="1">
      <c r="A2237" s="362"/>
      <c r="B2237" s="360"/>
      <c r="C2237" s="358"/>
      <c r="D2237" s="361"/>
      <c r="E2237" s="361"/>
      <c r="F2237" s="361"/>
      <c r="G2237" s="361"/>
      <c r="H2237" s="358"/>
      <c r="I2237" s="358"/>
    </row>
    <row r="2238" ht="22.5" customHeight="1">
      <c r="A2238" s="362"/>
      <c r="B2238" s="360"/>
      <c r="C2238" s="358"/>
      <c r="D2238" s="361"/>
      <c r="E2238" s="361"/>
      <c r="F2238" s="361"/>
      <c r="G2238" s="361"/>
      <c r="H2238" s="358"/>
      <c r="I2238" s="358"/>
    </row>
    <row r="2239" ht="22.5" customHeight="1">
      <c r="A2239" s="362"/>
      <c r="B2239" s="360"/>
      <c r="C2239" s="358"/>
      <c r="D2239" s="361"/>
      <c r="E2239" s="361"/>
      <c r="F2239" s="361"/>
      <c r="G2239" s="361"/>
      <c r="H2239" s="358"/>
      <c r="I2239" s="358"/>
    </row>
    <row r="2240" ht="22.5" customHeight="1">
      <c r="A2240" s="362"/>
      <c r="B2240" s="360"/>
      <c r="C2240" s="358"/>
      <c r="D2240" s="361"/>
      <c r="E2240" s="361"/>
      <c r="F2240" s="361"/>
      <c r="G2240" s="361"/>
      <c r="H2240" s="358"/>
      <c r="I2240" s="358"/>
    </row>
    <row r="2241" ht="22.5" customHeight="1">
      <c r="A2241" s="362"/>
      <c r="B2241" s="360"/>
      <c r="C2241" s="358"/>
      <c r="D2241" s="361"/>
      <c r="E2241" s="361"/>
      <c r="F2241" s="361"/>
      <c r="G2241" s="361"/>
      <c r="H2241" s="358"/>
      <c r="I2241" s="358"/>
    </row>
    <row r="2242" ht="22.5" customHeight="1">
      <c r="A2242" s="362"/>
      <c r="B2242" s="360"/>
      <c r="C2242" s="358"/>
      <c r="D2242" s="361"/>
      <c r="E2242" s="361"/>
      <c r="F2242" s="361"/>
      <c r="G2242" s="361"/>
      <c r="H2242" s="358"/>
      <c r="I2242" s="358"/>
    </row>
    <row r="2243" ht="22.5" customHeight="1">
      <c r="A2243" s="362"/>
      <c r="B2243" s="360"/>
      <c r="C2243" s="358"/>
      <c r="D2243" s="361"/>
      <c r="E2243" s="361"/>
      <c r="F2243" s="361"/>
      <c r="G2243" s="361"/>
      <c r="H2243" s="358"/>
      <c r="I2243" s="358"/>
    </row>
    <row r="2244" ht="22.5" customHeight="1">
      <c r="A2244" s="362"/>
      <c r="B2244" s="360"/>
      <c r="C2244" s="358"/>
      <c r="D2244" s="361"/>
      <c r="E2244" s="361"/>
      <c r="F2244" s="361"/>
      <c r="G2244" s="361"/>
      <c r="H2244" s="358"/>
      <c r="I2244" s="358"/>
    </row>
    <row r="2245" ht="22.5" customHeight="1">
      <c r="A2245" s="362"/>
      <c r="B2245" s="360"/>
      <c r="C2245" s="358"/>
      <c r="D2245" s="361"/>
      <c r="E2245" s="361"/>
      <c r="F2245" s="361"/>
      <c r="G2245" s="361"/>
      <c r="H2245" s="358"/>
      <c r="I2245" s="358"/>
    </row>
    <row r="2246" ht="22.5" customHeight="1">
      <c r="A2246" s="362"/>
      <c r="B2246" s="360"/>
      <c r="C2246" s="358"/>
      <c r="D2246" s="361"/>
      <c r="E2246" s="361"/>
      <c r="F2246" s="361"/>
      <c r="G2246" s="361"/>
      <c r="H2246" s="358"/>
      <c r="I2246" s="358"/>
    </row>
    <row r="2247" ht="22.5" customHeight="1">
      <c r="A2247" s="362"/>
      <c r="B2247" s="360"/>
      <c r="C2247" s="358"/>
      <c r="D2247" s="361"/>
      <c r="E2247" s="361"/>
      <c r="F2247" s="361"/>
      <c r="G2247" s="361"/>
      <c r="H2247" s="358"/>
      <c r="I2247" s="358"/>
    </row>
    <row r="2248" ht="22.5" customHeight="1">
      <c r="A2248" s="362"/>
      <c r="B2248" s="360"/>
      <c r="C2248" s="358"/>
      <c r="D2248" s="361"/>
      <c r="E2248" s="361"/>
      <c r="F2248" s="361"/>
      <c r="G2248" s="361"/>
      <c r="H2248" s="358"/>
      <c r="I2248" s="358"/>
    </row>
    <row r="2249" ht="22.5" customHeight="1">
      <c r="A2249" s="362"/>
      <c r="B2249" s="360"/>
      <c r="C2249" s="358"/>
      <c r="D2249" s="361"/>
      <c r="E2249" s="361"/>
      <c r="F2249" s="361"/>
      <c r="G2249" s="361"/>
      <c r="H2249" s="358"/>
      <c r="I2249" s="358"/>
    </row>
    <row r="2250" ht="22.5" customHeight="1">
      <c r="A2250" s="362"/>
      <c r="B2250" s="360"/>
      <c r="C2250" s="358"/>
      <c r="D2250" s="361"/>
      <c r="E2250" s="361"/>
      <c r="F2250" s="361"/>
      <c r="G2250" s="361"/>
      <c r="H2250" s="358"/>
      <c r="I2250" s="358"/>
    </row>
    <row r="2251" ht="22.5" customHeight="1">
      <c r="A2251" s="362"/>
      <c r="B2251" s="360"/>
      <c r="C2251" s="358"/>
      <c r="D2251" s="361"/>
      <c r="E2251" s="361"/>
      <c r="F2251" s="361"/>
      <c r="G2251" s="361"/>
      <c r="H2251" s="358"/>
      <c r="I2251" s="358"/>
    </row>
    <row r="2252" ht="22.5" customHeight="1">
      <c r="A2252" s="362"/>
      <c r="B2252" s="360"/>
      <c r="C2252" s="358"/>
      <c r="D2252" s="361"/>
      <c r="E2252" s="361"/>
      <c r="F2252" s="361"/>
      <c r="G2252" s="361"/>
      <c r="H2252" s="358"/>
      <c r="I2252" s="358"/>
    </row>
    <row r="2253" ht="22.5" customHeight="1">
      <c r="A2253" s="362"/>
      <c r="B2253" s="360"/>
      <c r="C2253" s="358"/>
      <c r="D2253" s="361"/>
      <c r="E2253" s="361"/>
      <c r="F2253" s="361"/>
      <c r="G2253" s="361"/>
      <c r="H2253" s="358"/>
      <c r="I2253" s="358"/>
    </row>
    <row r="2254" ht="22.5" customHeight="1">
      <c r="A2254" s="362"/>
      <c r="B2254" s="360"/>
      <c r="C2254" s="358"/>
      <c r="D2254" s="361"/>
      <c r="E2254" s="361"/>
      <c r="F2254" s="361"/>
      <c r="G2254" s="361"/>
      <c r="H2254" s="358"/>
      <c r="I2254" s="358"/>
    </row>
    <row r="2255" ht="22.5" customHeight="1">
      <c r="A2255" s="362"/>
      <c r="B2255" s="360"/>
      <c r="C2255" s="358"/>
      <c r="D2255" s="361"/>
      <c r="E2255" s="361"/>
      <c r="F2255" s="361"/>
      <c r="G2255" s="361"/>
      <c r="H2255" s="358"/>
      <c r="I2255" s="358"/>
    </row>
    <row r="2256" ht="22.5" customHeight="1">
      <c r="A2256" s="362"/>
      <c r="B2256" s="360"/>
      <c r="C2256" s="358"/>
      <c r="D2256" s="361"/>
      <c r="E2256" s="361"/>
      <c r="F2256" s="361"/>
      <c r="G2256" s="361"/>
      <c r="H2256" s="358"/>
      <c r="I2256" s="358"/>
    </row>
    <row r="2257" ht="22.5" customHeight="1">
      <c r="A2257" s="362"/>
      <c r="B2257" s="360"/>
      <c r="C2257" s="358"/>
      <c r="D2257" s="361"/>
      <c r="E2257" s="361"/>
      <c r="F2257" s="361"/>
      <c r="G2257" s="361"/>
      <c r="H2257" s="358"/>
      <c r="I2257" s="358"/>
    </row>
    <row r="2258" ht="22.5" customHeight="1">
      <c r="A2258" s="362"/>
      <c r="B2258" s="360"/>
      <c r="C2258" s="358"/>
      <c r="D2258" s="361"/>
      <c r="E2258" s="361"/>
      <c r="F2258" s="361"/>
      <c r="G2258" s="361"/>
      <c r="H2258" s="358"/>
      <c r="I2258" s="358"/>
    </row>
    <row r="2259" ht="22.5" customHeight="1">
      <c r="A2259" s="362"/>
      <c r="B2259" s="360"/>
      <c r="C2259" s="358"/>
      <c r="D2259" s="361"/>
      <c r="E2259" s="361"/>
      <c r="F2259" s="361"/>
      <c r="G2259" s="361"/>
      <c r="H2259" s="358"/>
      <c r="I2259" s="358"/>
    </row>
    <row r="2260" ht="22.5" customHeight="1">
      <c r="A2260" s="362"/>
      <c r="B2260" s="360"/>
      <c r="C2260" s="358"/>
      <c r="D2260" s="361"/>
      <c r="E2260" s="361"/>
      <c r="F2260" s="361"/>
      <c r="G2260" s="361"/>
      <c r="H2260" s="358"/>
      <c r="I2260" s="358"/>
    </row>
    <row r="2261" ht="22.5" customHeight="1">
      <c r="A2261" s="362"/>
      <c r="B2261" s="360"/>
      <c r="C2261" s="358"/>
      <c r="D2261" s="361"/>
      <c r="E2261" s="361"/>
      <c r="F2261" s="361"/>
      <c r="G2261" s="361"/>
      <c r="H2261" s="358"/>
      <c r="I2261" s="358"/>
    </row>
    <row r="2262" ht="22.5" customHeight="1">
      <c r="A2262" s="362"/>
      <c r="B2262" s="360"/>
      <c r="C2262" s="358"/>
      <c r="D2262" s="361"/>
      <c r="E2262" s="361"/>
      <c r="F2262" s="361"/>
      <c r="G2262" s="361"/>
      <c r="H2262" s="358"/>
      <c r="I2262" s="358"/>
    </row>
    <row r="2263" ht="22.5" customHeight="1">
      <c r="A2263" s="362"/>
      <c r="B2263" s="360"/>
      <c r="C2263" s="358"/>
      <c r="D2263" s="361"/>
      <c r="E2263" s="361"/>
      <c r="F2263" s="361"/>
      <c r="G2263" s="361"/>
      <c r="H2263" s="358"/>
      <c r="I2263" s="358"/>
    </row>
    <row r="2264" ht="22.5" customHeight="1">
      <c r="A2264" s="362"/>
      <c r="B2264" s="360"/>
      <c r="C2264" s="358"/>
      <c r="D2264" s="361"/>
      <c r="E2264" s="361"/>
      <c r="F2264" s="361"/>
      <c r="G2264" s="361"/>
      <c r="H2264" s="358"/>
      <c r="I2264" s="358"/>
    </row>
    <row r="2265" ht="22.5" customHeight="1">
      <c r="A2265" s="362"/>
      <c r="B2265" s="360"/>
      <c r="C2265" s="358"/>
      <c r="D2265" s="361"/>
      <c r="E2265" s="361"/>
      <c r="F2265" s="361"/>
      <c r="G2265" s="361"/>
      <c r="H2265" s="358"/>
      <c r="I2265" s="358"/>
    </row>
    <row r="2266" ht="22.5" customHeight="1">
      <c r="A2266" s="362"/>
      <c r="B2266" s="360"/>
      <c r="C2266" s="358"/>
      <c r="D2266" s="361"/>
      <c r="E2266" s="361"/>
      <c r="F2266" s="361"/>
      <c r="G2266" s="361"/>
      <c r="H2266" s="358"/>
      <c r="I2266" s="358"/>
    </row>
    <row r="2267" ht="22.5" customHeight="1">
      <c r="A2267" s="362"/>
      <c r="B2267" s="360"/>
      <c r="C2267" s="358"/>
      <c r="D2267" s="361"/>
      <c r="E2267" s="361"/>
      <c r="F2267" s="361"/>
      <c r="G2267" s="361"/>
      <c r="H2267" s="358"/>
      <c r="I2267" s="358"/>
    </row>
    <row r="2268" ht="22.5" customHeight="1">
      <c r="A2268" s="362"/>
      <c r="B2268" s="360"/>
      <c r="C2268" s="358"/>
      <c r="D2268" s="361"/>
      <c r="E2268" s="361"/>
      <c r="F2268" s="361"/>
      <c r="G2268" s="361"/>
      <c r="H2268" s="358"/>
      <c r="I2268" s="358"/>
    </row>
    <row r="2269" ht="22.5" customHeight="1">
      <c r="A2269" s="362"/>
      <c r="B2269" s="360"/>
      <c r="C2269" s="358"/>
      <c r="D2269" s="361"/>
      <c r="E2269" s="361"/>
      <c r="F2269" s="361"/>
      <c r="G2269" s="361"/>
      <c r="H2269" s="358"/>
      <c r="I2269" s="358"/>
    </row>
    <row r="2270" ht="22.5" customHeight="1">
      <c r="A2270" s="362"/>
      <c r="B2270" s="360"/>
      <c r="C2270" s="358"/>
      <c r="D2270" s="361"/>
      <c r="E2270" s="361"/>
      <c r="F2270" s="361"/>
      <c r="G2270" s="361"/>
      <c r="H2270" s="358"/>
      <c r="I2270" s="358"/>
    </row>
    <row r="2271" ht="22.5" customHeight="1">
      <c r="A2271" s="362"/>
      <c r="B2271" s="360"/>
      <c r="C2271" s="358"/>
      <c r="D2271" s="361"/>
      <c r="E2271" s="361"/>
      <c r="F2271" s="361"/>
      <c r="G2271" s="361"/>
      <c r="H2271" s="358"/>
      <c r="I2271" s="358"/>
    </row>
    <row r="2272" ht="22.5" customHeight="1">
      <c r="A2272" s="362"/>
      <c r="B2272" s="360"/>
      <c r="C2272" s="358"/>
      <c r="D2272" s="361"/>
      <c r="E2272" s="361"/>
      <c r="F2272" s="361"/>
      <c r="G2272" s="361"/>
      <c r="H2272" s="358"/>
      <c r="I2272" s="358"/>
    </row>
    <row r="2273" ht="22.5" customHeight="1">
      <c r="A2273" s="362"/>
      <c r="B2273" s="360"/>
      <c r="C2273" s="358"/>
      <c r="D2273" s="361"/>
      <c r="E2273" s="361"/>
      <c r="F2273" s="361"/>
      <c r="G2273" s="361"/>
      <c r="H2273" s="358"/>
      <c r="I2273" s="358"/>
    </row>
    <row r="2274" ht="22.5" customHeight="1">
      <c r="A2274" s="362"/>
      <c r="B2274" s="360"/>
      <c r="C2274" s="358"/>
      <c r="D2274" s="361"/>
      <c r="E2274" s="361"/>
      <c r="F2274" s="361"/>
      <c r="G2274" s="361"/>
      <c r="H2274" s="358"/>
      <c r="I2274" s="358"/>
    </row>
    <row r="2275" ht="22.5" customHeight="1">
      <c r="A2275" s="362"/>
      <c r="B2275" s="360"/>
      <c r="C2275" s="358"/>
      <c r="D2275" s="361"/>
      <c r="E2275" s="361"/>
      <c r="F2275" s="361"/>
      <c r="G2275" s="361"/>
      <c r="H2275" s="358"/>
      <c r="I2275" s="358"/>
    </row>
    <row r="2276" ht="22.5" customHeight="1">
      <c r="A2276" s="362"/>
      <c r="B2276" s="360"/>
      <c r="C2276" s="358"/>
      <c r="D2276" s="361"/>
      <c r="E2276" s="361"/>
      <c r="F2276" s="361"/>
      <c r="G2276" s="361"/>
      <c r="H2276" s="358"/>
      <c r="I2276" s="358"/>
    </row>
    <row r="2277" ht="22.5" customHeight="1">
      <c r="A2277" s="362"/>
      <c r="B2277" s="360"/>
      <c r="C2277" s="358"/>
      <c r="D2277" s="361"/>
      <c r="E2277" s="361"/>
      <c r="F2277" s="361"/>
      <c r="G2277" s="361"/>
      <c r="H2277" s="358"/>
      <c r="I2277" s="358"/>
    </row>
    <row r="2278" ht="22.5" customHeight="1">
      <c r="A2278" s="362"/>
      <c r="B2278" s="360"/>
      <c r="C2278" s="358"/>
      <c r="D2278" s="361"/>
      <c r="E2278" s="361"/>
      <c r="F2278" s="361"/>
      <c r="G2278" s="361"/>
      <c r="H2278" s="358"/>
      <c r="I2278" s="358"/>
    </row>
    <row r="2279" ht="22.5" customHeight="1">
      <c r="A2279" s="362"/>
      <c r="B2279" s="360"/>
      <c r="C2279" s="358"/>
      <c r="D2279" s="361"/>
      <c r="E2279" s="361"/>
      <c r="F2279" s="361"/>
      <c r="G2279" s="361"/>
      <c r="H2279" s="358"/>
      <c r="I2279" s="358"/>
    </row>
    <row r="2280" ht="22.5" customHeight="1">
      <c r="A2280" s="362"/>
      <c r="B2280" s="360"/>
      <c r="C2280" s="358"/>
      <c r="D2280" s="361"/>
      <c r="E2280" s="361"/>
      <c r="F2280" s="361"/>
      <c r="G2280" s="361"/>
      <c r="H2280" s="358"/>
      <c r="I2280" s="358"/>
    </row>
    <row r="2281" ht="22.5" customHeight="1">
      <c r="A2281" s="362"/>
      <c r="B2281" s="360"/>
      <c r="C2281" s="358"/>
      <c r="D2281" s="361"/>
      <c r="E2281" s="361"/>
      <c r="F2281" s="361"/>
      <c r="G2281" s="361"/>
      <c r="H2281" s="358"/>
      <c r="I2281" s="358"/>
    </row>
    <row r="2282" ht="22.5" customHeight="1">
      <c r="A2282" s="362"/>
      <c r="B2282" s="360"/>
      <c r="C2282" s="358"/>
      <c r="D2282" s="361"/>
      <c r="E2282" s="361"/>
      <c r="F2282" s="361"/>
      <c r="G2282" s="361"/>
      <c r="H2282" s="358"/>
      <c r="I2282" s="358"/>
    </row>
    <row r="2283" ht="22.5" customHeight="1">
      <c r="A2283" s="362"/>
      <c r="B2283" s="360"/>
      <c r="C2283" s="358"/>
      <c r="D2283" s="361"/>
      <c r="E2283" s="361"/>
      <c r="F2283" s="361"/>
      <c r="G2283" s="361"/>
      <c r="H2283" s="358"/>
      <c r="I2283" s="358"/>
    </row>
    <row r="2284" ht="22.5" customHeight="1">
      <c r="A2284" s="362"/>
      <c r="B2284" s="360"/>
      <c r="C2284" s="358"/>
      <c r="D2284" s="361"/>
      <c r="E2284" s="361"/>
      <c r="F2284" s="361"/>
      <c r="G2284" s="361"/>
      <c r="H2284" s="358"/>
      <c r="I2284" s="358"/>
    </row>
    <row r="2285" ht="22.5" customHeight="1">
      <c r="A2285" s="362"/>
      <c r="B2285" s="360"/>
      <c r="C2285" s="358"/>
      <c r="D2285" s="361"/>
      <c r="E2285" s="361"/>
      <c r="F2285" s="361"/>
      <c r="G2285" s="361"/>
      <c r="H2285" s="358"/>
      <c r="I2285" s="358"/>
    </row>
    <row r="2286" ht="22.5" customHeight="1">
      <c r="A2286" s="362"/>
      <c r="B2286" s="360"/>
      <c r="C2286" s="358"/>
      <c r="D2286" s="361"/>
      <c r="E2286" s="361"/>
      <c r="F2286" s="361"/>
      <c r="G2286" s="361"/>
      <c r="H2286" s="358"/>
      <c r="I2286" s="358"/>
    </row>
    <row r="2287" ht="22.5" customHeight="1">
      <c r="A2287" s="362"/>
      <c r="B2287" s="360"/>
      <c r="C2287" s="358"/>
      <c r="D2287" s="361"/>
      <c r="E2287" s="361"/>
      <c r="F2287" s="361"/>
      <c r="G2287" s="361"/>
      <c r="H2287" s="358"/>
      <c r="I2287" s="358"/>
    </row>
    <row r="2288" ht="22.5" customHeight="1">
      <c r="A2288" s="362"/>
      <c r="B2288" s="360"/>
      <c r="C2288" s="358"/>
      <c r="D2288" s="361"/>
      <c r="E2288" s="361"/>
      <c r="F2288" s="361"/>
      <c r="G2288" s="361"/>
      <c r="H2288" s="358"/>
      <c r="I2288" s="358"/>
    </row>
    <row r="2289" ht="22.5" customHeight="1">
      <c r="A2289" s="362"/>
      <c r="B2289" s="360"/>
      <c r="C2289" s="358"/>
      <c r="D2289" s="361"/>
      <c r="E2289" s="361"/>
      <c r="F2289" s="361"/>
      <c r="G2289" s="361"/>
      <c r="H2289" s="358"/>
      <c r="I2289" s="358"/>
    </row>
    <row r="2290" ht="22.5" customHeight="1">
      <c r="A2290" s="362"/>
      <c r="B2290" s="360"/>
      <c r="C2290" s="358"/>
      <c r="D2290" s="361"/>
      <c r="E2290" s="361"/>
      <c r="F2290" s="361"/>
      <c r="G2290" s="361"/>
      <c r="H2290" s="358"/>
      <c r="I2290" s="358"/>
    </row>
    <row r="2291" ht="22.5" customHeight="1">
      <c r="A2291" s="362"/>
      <c r="B2291" s="360"/>
      <c r="C2291" s="358"/>
      <c r="D2291" s="361"/>
      <c r="E2291" s="361"/>
      <c r="F2291" s="361"/>
      <c r="G2291" s="361"/>
      <c r="H2291" s="358"/>
      <c r="I2291" s="358"/>
    </row>
    <row r="2292" ht="22.5" customHeight="1">
      <c r="A2292" s="362"/>
      <c r="B2292" s="360"/>
      <c r="C2292" s="358"/>
      <c r="D2292" s="361"/>
      <c r="E2292" s="361"/>
      <c r="F2292" s="361"/>
      <c r="G2292" s="361"/>
      <c r="H2292" s="358"/>
      <c r="I2292" s="358"/>
    </row>
    <row r="2293" ht="22.5" customHeight="1">
      <c r="A2293" s="362"/>
      <c r="B2293" s="360"/>
      <c r="C2293" s="358"/>
      <c r="D2293" s="361"/>
      <c r="E2293" s="361"/>
      <c r="F2293" s="361"/>
      <c r="G2293" s="361"/>
      <c r="H2293" s="358"/>
      <c r="I2293" s="358"/>
    </row>
    <row r="2294" ht="22.5" customHeight="1">
      <c r="A2294" s="362"/>
      <c r="B2294" s="360"/>
      <c r="C2294" s="358"/>
      <c r="D2294" s="361"/>
      <c r="E2294" s="361"/>
      <c r="F2294" s="361"/>
      <c r="G2294" s="361"/>
      <c r="H2294" s="358"/>
      <c r="I2294" s="358"/>
    </row>
    <row r="2295" ht="22.5" customHeight="1">
      <c r="A2295" s="362"/>
      <c r="B2295" s="360"/>
      <c r="C2295" s="358"/>
      <c r="D2295" s="361"/>
      <c r="E2295" s="361"/>
      <c r="F2295" s="361"/>
      <c r="G2295" s="361"/>
      <c r="H2295" s="358"/>
      <c r="I2295" s="358"/>
    </row>
    <row r="2296" ht="22.5" customHeight="1">
      <c r="A2296" s="362"/>
      <c r="B2296" s="360"/>
      <c r="C2296" s="358"/>
      <c r="D2296" s="361"/>
      <c r="E2296" s="361"/>
      <c r="F2296" s="361"/>
      <c r="G2296" s="361"/>
      <c r="H2296" s="358"/>
      <c r="I2296" s="358"/>
    </row>
    <row r="2297" ht="22.5" customHeight="1">
      <c r="A2297" s="362"/>
      <c r="B2297" s="360"/>
      <c r="C2297" s="358"/>
      <c r="D2297" s="361"/>
      <c r="E2297" s="361"/>
      <c r="F2297" s="361"/>
      <c r="G2297" s="361"/>
      <c r="H2297" s="358"/>
      <c r="I2297" s="358"/>
    </row>
    <row r="2298" ht="22.5" customHeight="1">
      <c r="A2298" s="362"/>
      <c r="B2298" s="360"/>
      <c r="C2298" s="358"/>
      <c r="D2298" s="361"/>
      <c r="E2298" s="361"/>
      <c r="F2298" s="361"/>
      <c r="G2298" s="361"/>
      <c r="H2298" s="358"/>
      <c r="I2298" s="358"/>
    </row>
    <row r="2299" ht="22.5" customHeight="1">
      <c r="A2299" s="362"/>
      <c r="B2299" s="360"/>
      <c r="C2299" s="358"/>
      <c r="D2299" s="361"/>
      <c r="E2299" s="361"/>
      <c r="F2299" s="361"/>
      <c r="G2299" s="361"/>
      <c r="H2299" s="358"/>
      <c r="I2299" s="358"/>
    </row>
    <row r="2300" ht="22.5" customHeight="1">
      <c r="A2300" s="362"/>
      <c r="B2300" s="360"/>
      <c r="C2300" s="358"/>
      <c r="D2300" s="361"/>
      <c r="E2300" s="361"/>
      <c r="F2300" s="361"/>
      <c r="G2300" s="361"/>
      <c r="H2300" s="358"/>
      <c r="I2300" s="358"/>
    </row>
    <row r="2301" ht="22.5" customHeight="1">
      <c r="A2301" s="362"/>
      <c r="B2301" s="360"/>
      <c r="C2301" s="358"/>
      <c r="D2301" s="361"/>
      <c r="E2301" s="361"/>
      <c r="F2301" s="361"/>
      <c r="G2301" s="361"/>
      <c r="H2301" s="358"/>
      <c r="I2301" s="358"/>
    </row>
    <row r="2302" ht="22.5" customHeight="1">
      <c r="A2302" s="362"/>
      <c r="B2302" s="360"/>
      <c r="C2302" s="358"/>
      <c r="D2302" s="361"/>
      <c r="E2302" s="361"/>
      <c r="F2302" s="361"/>
      <c r="G2302" s="361"/>
      <c r="H2302" s="358"/>
      <c r="I2302" s="358"/>
    </row>
    <row r="2303" ht="22.5" customHeight="1">
      <c r="A2303" s="362"/>
      <c r="B2303" s="360"/>
      <c r="C2303" s="358"/>
      <c r="D2303" s="361"/>
      <c r="E2303" s="361"/>
      <c r="F2303" s="361"/>
      <c r="G2303" s="361"/>
      <c r="H2303" s="358"/>
      <c r="I2303" s="358"/>
    </row>
    <row r="2304" ht="22.5" customHeight="1">
      <c r="A2304" s="362"/>
      <c r="B2304" s="360"/>
      <c r="C2304" s="358"/>
      <c r="D2304" s="361"/>
      <c r="E2304" s="361"/>
      <c r="F2304" s="361"/>
      <c r="G2304" s="361"/>
      <c r="H2304" s="358"/>
      <c r="I2304" s="358"/>
    </row>
    <row r="2305" ht="22.5" customHeight="1">
      <c r="A2305" s="362"/>
      <c r="B2305" s="360"/>
      <c r="C2305" s="358"/>
      <c r="D2305" s="361"/>
      <c r="E2305" s="361"/>
      <c r="F2305" s="361"/>
      <c r="G2305" s="361"/>
      <c r="H2305" s="358"/>
      <c r="I2305" s="358"/>
    </row>
    <row r="2306" ht="22.5" customHeight="1">
      <c r="A2306" s="362"/>
      <c r="B2306" s="360"/>
      <c r="C2306" s="358"/>
      <c r="D2306" s="361"/>
      <c r="E2306" s="361"/>
      <c r="F2306" s="361"/>
      <c r="G2306" s="361"/>
      <c r="H2306" s="358"/>
      <c r="I2306" s="358"/>
    </row>
    <row r="2307" ht="22.5" customHeight="1">
      <c r="A2307" s="362"/>
      <c r="B2307" s="360"/>
      <c r="C2307" s="358"/>
      <c r="D2307" s="361"/>
      <c r="E2307" s="361"/>
      <c r="F2307" s="361"/>
      <c r="G2307" s="361"/>
      <c r="H2307" s="358"/>
      <c r="I2307" s="358"/>
    </row>
    <row r="2308" ht="22.5" customHeight="1">
      <c r="A2308" s="362"/>
      <c r="B2308" s="360"/>
      <c r="C2308" s="358"/>
      <c r="D2308" s="361"/>
      <c r="E2308" s="361"/>
      <c r="F2308" s="361"/>
      <c r="G2308" s="361"/>
      <c r="H2308" s="358"/>
      <c r="I2308" s="358"/>
    </row>
    <row r="2309" ht="22.5" customHeight="1">
      <c r="A2309" s="362"/>
      <c r="B2309" s="360"/>
      <c r="C2309" s="358"/>
      <c r="D2309" s="361"/>
      <c r="E2309" s="361"/>
      <c r="F2309" s="361"/>
      <c r="G2309" s="361"/>
      <c r="H2309" s="358"/>
      <c r="I2309" s="358"/>
    </row>
    <row r="2310" ht="22.5" customHeight="1">
      <c r="A2310" s="362"/>
      <c r="B2310" s="360"/>
      <c r="C2310" s="358"/>
      <c r="D2310" s="361"/>
      <c r="E2310" s="361"/>
      <c r="F2310" s="361"/>
      <c r="G2310" s="361"/>
      <c r="H2310" s="358"/>
      <c r="I2310" s="358"/>
    </row>
    <row r="2311" ht="22.5" customHeight="1">
      <c r="A2311" s="362"/>
      <c r="B2311" s="360"/>
      <c r="C2311" s="358"/>
      <c r="D2311" s="361"/>
      <c r="E2311" s="361"/>
      <c r="F2311" s="361"/>
      <c r="G2311" s="361"/>
      <c r="H2311" s="358"/>
      <c r="I2311" s="358"/>
    </row>
    <row r="2312" ht="22.5" customHeight="1">
      <c r="A2312" s="362"/>
      <c r="B2312" s="360"/>
      <c r="C2312" s="358"/>
      <c r="D2312" s="361"/>
      <c r="E2312" s="361"/>
      <c r="F2312" s="361"/>
      <c r="G2312" s="361"/>
      <c r="H2312" s="358"/>
      <c r="I2312" s="358"/>
    </row>
    <row r="2313" ht="22.5" customHeight="1">
      <c r="A2313" s="362"/>
      <c r="B2313" s="360"/>
      <c r="C2313" s="358"/>
      <c r="D2313" s="361"/>
      <c r="E2313" s="361"/>
      <c r="F2313" s="361"/>
      <c r="G2313" s="361"/>
      <c r="H2313" s="358"/>
      <c r="I2313" s="358"/>
    </row>
    <row r="2314" ht="22.5" customHeight="1">
      <c r="A2314" s="362"/>
      <c r="B2314" s="360"/>
      <c r="C2314" s="358"/>
      <c r="D2314" s="361"/>
      <c r="E2314" s="361"/>
      <c r="F2314" s="361"/>
      <c r="G2314" s="361"/>
      <c r="H2314" s="358"/>
      <c r="I2314" s="358"/>
    </row>
    <row r="2315" ht="22.5" customHeight="1">
      <c r="A2315" s="362"/>
      <c r="B2315" s="360"/>
      <c r="C2315" s="358"/>
      <c r="D2315" s="361"/>
      <c r="E2315" s="361"/>
      <c r="F2315" s="361"/>
      <c r="G2315" s="361"/>
      <c r="H2315" s="358"/>
      <c r="I2315" s="358"/>
    </row>
    <row r="2316" ht="22.5" customHeight="1">
      <c r="A2316" s="362"/>
      <c r="B2316" s="360"/>
      <c r="C2316" s="358"/>
      <c r="D2316" s="361"/>
      <c r="E2316" s="361"/>
      <c r="F2316" s="361"/>
      <c r="G2316" s="361"/>
      <c r="H2316" s="358"/>
      <c r="I2316" s="358"/>
    </row>
    <row r="2317" ht="22.5" customHeight="1">
      <c r="A2317" s="362"/>
      <c r="B2317" s="360"/>
      <c r="C2317" s="358"/>
      <c r="D2317" s="361"/>
      <c r="E2317" s="361"/>
      <c r="F2317" s="361"/>
      <c r="G2317" s="361"/>
      <c r="H2317" s="358"/>
      <c r="I2317" s="358"/>
    </row>
    <row r="2318" ht="22.5" customHeight="1">
      <c r="A2318" s="362"/>
      <c r="B2318" s="360"/>
      <c r="C2318" s="358"/>
      <c r="D2318" s="361"/>
      <c r="E2318" s="361"/>
      <c r="F2318" s="361"/>
      <c r="G2318" s="361"/>
      <c r="H2318" s="358"/>
      <c r="I2318" s="358"/>
    </row>
    <row r="2319" ht="22.5" customHeight="1">
      <c r="A2319" s="362"/>
      <c r="B2319" s="360"/>
      <c r="C2319" s="358"/>
      <c r="D2319" s="361"/>
      <c r="E2319" s="361"/>
      <c r="F2319" s="361"/>
      <c r="G2319" s="361"/>
      <c r="H2319" s="358"/>
      <c r="I2319" s="358"/>
    </row>
    <row r="2320" ht="22.5" customHeight="1">
      <c r="A2320" s="362"/>
      <c r="B2320" s="360"/>
      <c r="C2320" s="358"/>
      <c r="D2320" s="361"/>
      <c r="E2320" s="361"/>
      <c r="F2320" s="361"/>
      <c r="G2320" s="361"/>
      <c r="H2320" s="358"/>
      <c r="I2320" s="358"/>
    </row>
    <row r="2321" ht="22.5" customHeight="1">
      <c r="A2321" s="362"/>
      <c r="B2321" s="360"/>
      <c r="C2321" s="358"/>
      <c r="D2321" s="361"/>
      <c r="E2321" s="361"/>
      <c r="F2321" s="361"/>
      <c r="G2321" s="361"/>
      <c r="H2321" s="358"/>
      <c r="I2321" s="358"/>
    </row>
    <row r="2322" ht="22.5" customHeight="1">
      <c r="A2322" s="362"/>
      <c r="B2322" s="360"/>
      <c r="C2322" s="358"/>
      <c r="D2322" s="361"/>
      <c r="E2322" s="361"/>
      <c r="F2322" s="361"/>
      <c r="G2322" s="361"/>
      <c r="H2322" s="358"/>
      <c r="I2322" s="358"/>
    </row>
    <row r="2323" ht="22.5" customHeight="1">
      <c r="A2323" s="362"/>
      <c r="B2323" s="360"/>
      <c r="C2323" s="358"/>
      <c r="D2323" s="361"/>
      <c r="E2323" s="361"/>
      <c r="F2323" s="361"/>
      <c r="G2323" s="361"/>
      <c r="H2323" s="358"/>
      <c r="I2323" s="358"/>
    </row>
    <row r="2324" ht="22.5" customHeight="1">
      <c r="A2324" s="362"/>
      <c r="B2324" s="360"/>
      <c r="C2324" s="358"/>
      <c r="D2324" s="361"/>
      <c r="E2324" s="361"/>
      <c r="F2324" s="361"/>
      <c r="G2324" s="361"/>
      <c r="H2324" s="358"/>
      <c r="I2324" s="358"/>
    </row>
    <row r="2325" ht="22.5" customHeight="1">
      <c r="A2325" s="362"/>
      <c r="B2325" s="360"/>
      <c r="C2325" s="358"/>
      <c r="D2325" s="361"/>
      <c r="E2325" s="361"/>
      <c r="F2325" s="361"/>
      <c r="G2325" s="361"/>
      <c r="H2325" s="358"/>
      <c r="I2325" s="358"/>
    </row>
    <row r="2326" ht="22.5" customHeight="1">
      <c r="A2326" s="362"/>
      <c r="B2326" s="360"/>
      <c r="C2326" s="358"/>
      <c r="D2326" s="361"/>
      <c r="E2326" s="361"/>
      <c r="F2326" s="361"/>
      <c r="G2326" s="361"/>
      <c r="H2326" s="358"/>
      <c r="I2326" s="358"/>
    </row>
    <row r="2327" ht="22.5" customHeight="1">
      <c r="A2327" s="362"/>
      <c r="B2327" s="360"/>
      <c r="C2327" s="358"/>
      <c r="D2327" s="361"/>
      <c r="E2327" s="361"/>
      <c r="F2327" s="361"/>
      <c r="G2327" s="361"/>
      <c r="H2327" s="358"/>
      <c r="I2327" s="358"/>
    </row>
    <row r="2328" ht="22.5" customHeight="1">
      <c r="A2328" s="362"/>
      <c r="B2328" s="360"/>
      <c r="C2328" s="358"/>
      <c r="D2328" s="361"/>
      <c r="E2328" s="361"/>
      <c r="F2328" s="361"/>
      <c r="G2328" s="361"/>
      <c r="H2328" s="358"/>
      <c r="I2328" s="358"/>
    </row>
    <row r="2329" ht="22.5" customHeight="1">
      <c r="A2329" s="362"/>
      <c r="B2329" s="360"/>
      <c r="C2329" s="358"/>
      <c r="D2329" s="361"/>
      <c r="E2329" s="361"/>
      <c r="F2329" s="361"/>
      <c r="G2329" s="361"/>
      <c r="H2329" s="358"/>
      <c r="I2329" s="358"/>
    </row>
    <row r="2330" ht="22.5" customHeight="1">
      <c r="A2330" s="362"/>
      <c r="B2330" s="360"/>
      <c r="C2330" s="358"/>
      <c r="D2330" s="361"/>
      <c r="E2330" s="361"/>
      <c r="F2330" s="361"/>
      <c r="G2330" s="361"/>
      <c r="H2330" s="358"/>
      <c r="I2330" s="358"/>
    </row>
    <row r="2331" ht="22.5" customHeight="1">
      <c r="A2331" s="362"/>
      <c r="B2331" s="360"/>
      <c r="C2331" s="358"/>
      <c r="D2331" s="361"/>
      <c r="E2331" s="361"/>
      <c r="F2331" s="361"/>
      <c r="G2331" s="361"/>
      <c r="H2331" s="358"/>
      <c r="I2331" s="358"/>
    </row>
    <row r="2332" ht="22.5" customHeight="1">
      <c r="A2332" s="362"/>
      <c r="B2332" s="360"/>
      <c r="C2332" s="358"/>
      <c r="D2332" s="361"/>
      <c r="E2332" s="361"/>
      <c r="F2332" s="361"/>
      <c r="G2332" s="361"/>
      <c r="H2332" s="358"/>
      <c r="I2332" s="358"/>
    </row>
    <row r="2333" ht="22.5" customHeight="1">
      <c r="A2333" s="362"/>
      <c r="B2333" s="360"/>
      <c r="C2333" s="358"/>
      <c r="D2333" s="361"/>
      <c r="E2333" s="361"/>
      <c r="F2333" s="361"/>
      <c r="G2333" s="361"/>
      <c r="H2333" s="358"/>
      <c r="I2333" s="358"/>
    </row>
    <row r="2334" ht="22.5" customHeight="1">
      <c r="A2334" s="362"/>
      <c r="B2334" s="360"/>
      <c r="C2334" s="358"/>
      <c r="D2334" s="361"/>
      <c r="E2334" s="361"/>
      <c r="F2334" s="361"/>
      <c r="G2334" s="361"/>
      <c r="H2334" s="358"/>
      <c r="I2334" s="358"/>
    </row>
    <row r="2335" ht="22.5" customHeight="1">
      <c r="A2335" s="362"/>
      <c r="B2335" s="360"/>
      <c r="C2335" s="358"/>
      <c r="D2335" s="361"/>
      <c r="E2335" s="361"/>
      <c r="F2335" s="361"/>
      <c r="G2335" s="361"/>
      <c r="H2335" s="358"/>
      <c r="I2335" s="358"/>
    </row>
    <row r="2336" ht="22.5" customHeight="1">
      <c r="A2336" s="362"/>
      <c r="B2336" s="360"/>
      <c r="C2336" s="358"/>
      <c r="D2336" s="361"/>
      <c r="E2336" s="361"/>
      <c r="F2336" s="361"/>
      <c r="G2336" s="361"/>
      <c r="H2336" s="358"/>
      <c r="I2336" s="358"/>
    </row>
    <row r="2337" ht="22.5" customHeight="1">
      <c r="A2337" s="362"/>
      <c r="B2337" s="360"/>
      <c r="C2337" s="358"/>
      <c r="D2337" s="361"/>
      <c r="E2337" s="361"/>
      <c r="F2337" s="361"/>
      <c r="G2337" s="361"/>
      <c r="H2337" s="358"/>
      <c r="I2337" s="358"/>
    </row>
    <row r="2338" ht="22.5" customHeight="1">
      <c r="A2338" s="362"/>
      <c r="B2338" s="360"/>
      <c r="C2338" s="358"/>
      <c r="D2338" s="361"/>
      <c r="E2338" s="361"/>
      <c r="F2338" s="361"/>
      <c r="G2338" s="361"/>
      <c r="H2338" s="358"/>
      <c r="I2338" s="358"/>
    </row>
    <row r="2339" ht="22.5" customHeight="1">
      <c r="A2339" s="362"/>
      <c r="B2339" s="360"/>
      <c r="C2339" s="358"/>
      <c r="D2339" s="361"/>
      <c r="E2339" s="361"/>
      <c r="F2339" s="361"/>
      <c r="G2339" s="361"/>
      <c r="H2339" s="358"/>
      <c r="I2339" s="358"/>
    </row>
    <row r="2340" ht="22.5" customHeight="1">
      <c r="A2340" s="362"/>
      <c r="B2340" s="360"/>
      <c r="C2340" s="358"/>
      <c r="D2340" s="361"/>
      <c r="E2340" s="361"/>
      <c r="F2340" s="361"/>
      <c r="G2340" s="361"/>
      <c r="H2340" s="358"/>
      <c r="I2340" s="358"/>
    </row>
    <row r="2341" ht="22.5" customHeight="1">
      <c r="A2341" s="362"/>
      <c r="B2341" s="360"/>
      <c r="C2341" s="358"/>
      <c r="D2341" s="361"/>
      <c r="E2341" s="361"/>
      <c r="F2341" s="361"/>
      <c r="G2341" s="361"/>
      <c r="H2341" s="358"/>
      <c r="I2341" s="358"/>
    </row>
    <row r="2342" ht="22.5" customHeight="1">
      <c r="A2342" s="362"/>
      <c r="B2342" s="360"/>
      <c r="C2342" s="358"/>
      <c r="D2342" s="361"/>
      <c r="E2342" s="361"/>
      <c r="F2342" s="361"/>
      <c r="G2342" s="361"/>
      <c r="H2342" s="358"/>
      <c r="I2342" s="358"/>
    </row>
    <row r="2343" ht="22.5" customHeight="1">
      <c r="A2343" s="362"/>
      <c r="B2343" s="360"/>
      <c r="C2343" s="358"/>
      <c r="D2343" s="361"/>
      <c r="E2343" s="361"/>
      <c r="F2343" s="361"/>
      <c r="G2343" s="361"/>
      <c r="H2343" s="358"/>
      <c r="I2343" s="358"/>
    </row>
    <row r="2344" ht="22.5" customHeight="1">
      <c r="A2344" s="362"/>
      <c r="B2344" s="360"/>
      <c r="C2344" s="358"/>
      <c r="D2344" s="361"/>
      <c r="E2344" s="361"/>
      <c r="F2344" s="361"/>
      <c r="G2344" s="361"/>
      <c r="H2344" s="358"/>
      <c r="I2344" s="358"/>
    </row>
    <row r="2345" ht="22.5" customHeight="1">
      <c r="A2345" s="362"/>
      <c r="B2345" s="360"/>
      <c r="C2345" s="358"/>
      <c r="D2345" s="361"/>
      <c r="E2345" s="361"/>
      <c r="F2345" s="361"/>
      <c r="G2345" s="361"/>
      <c r="H2345" s="358"/>
      <c r="I2345" s="358"/>
    </row>
    <row r="2346" ht="22.5" customHeight="1">
      <c r="A2346" s="362"/>
      <c r="B2346" s="360"/>
      <c r="C2346" s="358"/>
      <c r="D2346" s="361"/>
      <c r="E2346" s="361"/>
      <c r="F2346" s="361"/>
      <c r="G2346" s="361"/>
      <c r="H2346" s="358"/>
      <c r="I2346" s="358"/>
    </row>
    <row r="2347" ht="22.5" customHeight="1">
      <c r="A2347" s="362"/>
      <c r="B2347" s="360"/>
      <c r="C2347" s="358"/>
      <c r="D2347" s="361"/>
      <c r="E2347" s="361"/>
      <c r="F2347" s="361"/>
      <c r="G2347" s="361"/>
      <c r="H2347" s="358"/>
      <c r="I2347" s="358"/>
    </row>
    <row r="2348" ht="22.5" customHeight="1">
      <c r="A2348" s="362"/>
      <c r="B2348" s="360"/>
      <c r="C2348" s="358"/>
      <c r="D2348" s="361"/>
      <c r="E2348" s="361"/>
      <c r="F2348" s="361"/>
      <c r="G2348" s="361"/>
      <c r="H2348" s="358"/>
      <c r="I2348" s="358"/>
    </row>
    <row r="2349" ht="22.5" customHeight="1">
      <c r="A2349" s="362"/>
      <c r="B2349" s="360"/>
      <c r="C2349" s="358"/>
      <c r="D2349" s="361"/>
      <c r="E2349" s="361"/>
      <c r="F2349" s="361"/>
      <c r="G2349" s="361"/>
      <c r="H2349" s="358"/>
      <c r="I2349" s="358"/>
    </row>
    <row r="2350" ht="22.5" customHeight="1">
      <c r="A2350" s="362"/>
      <c r="B2350" s="360"/>
      <c r="C2350" s="358"/>
      <c r="D2350" s="361"/>
      <c r="E2350" s="361"/>
      <c r="F2350" s="361"/>
      <c r="G2350" s="361"/>
      <c r="H2350" s="358"/>
      <c r="I2350" s="358"/>
    </row>
    <row r="2351" ht="22.5" customHeight="1">
      <c r="A2351" s="362"/>
      <c r="B2351" s="360"/>
      <c r="C2351" s="358"/>
      <c r="D2351" s="361"/>
      <c r="E2351" s="361"/>
      <c r="F2351" s="361"/>
      <c r="G2351" s="361"/>
      <c r="H2351" s="358"/>
      <c r="I2351" s="358"/>
    </row>
    <row r="2352" ht="22.5" customHeight="1">
      <c r="A2352" s="362"/>
      <c r="B2352" s="360"/>
      <c r="C2352" s="358"/>
      <c r="D2352" s="361"/>
      <c r="E2352" s="361"/>
      <c r="F2352" s="361"/>
      <c r="G2352" s="361"/>
      <c r="H2352" s="358"/>
      <c r="I2352" s="358"/>
    </row>
    <row r="2353" ht="22.5" customHeight="1">
      <c r="A2353" s="362"/>
      <c r="B2353" s="360"/>
      <c r="C2353" s="358"/>
      <c r="D2353" s="361"/>
      <c r="E2353" s="361"/>
      <c r="F2353" s="361"/>
      <c r="G2353" s="361"/>
      <c r="H2353" s="358"/>
      <c r="I2353" s="358"/>
    </row>
    <row r="2354" ht="22.5" customHeight="1">
      <c r="A2354" s="362"/>
      <c r="B2354" s="360"/>
      <c r="C2354" s="358"/>
      <c r="D2354" s="361"/>
      <c r="E2354" s="361"/>
      <c r="F2354" s="361"/>
      <c r="G2354" s="361"/>
      <c r="H2354" s="358"/>
      <c r="I2354" s="358"/>
    </row>
    <row r="2355" ht="22.5" customHeight="1">
      <c r="A2355" s="362"/>
      <c r="B2355" s="360"/>
      <c r="C2355" s="358"/>
      <c r="D2355" s="361"/>
      <c r="E2355" s="361"/>
      <c r="F2355" s="361"/>
      <c r="G2355" s="361"/>
      <c r="H2355" s="358"/>
      <c r="I2355" s="358"/>
    </row>
    <row r="2356" ht="22.5" customHeight="1">
      <c r="A2356" s="362"/>
      <c r="B2356" s="360"/>
      <c r="C2356" s="358"/>
      <c r="D2356" s="361"/>
      <c r="E2356" s="361"/>
      <c r="F2356" s="361"/>
      <c r="G2356" s="361"/>
      <c r="H2356" s="358"/>
      <c r="I2356" s="358"/>
    </row>
    <row r="2357" ht="22.5" customHeight="1">
      <c r="A2357" s="362"/>
      <c r="B2357" s="360"/>
      <c r="C2357" s="358"/>
      <c r="D2357" s="361"/>
      <c r="E2357" s="361"/>
      <c r="F2357" s="361"/>
      <c r="G2357" s="361"/>
      <c r="H2357" s="358"/>
      <c r="I2357" s="358"/>
    </row>
    <row r="2358" ht="22.5" customHeight="1">
      <c r="A2358" s="362"/>
      <c r="B2358" s="360"/>
      <c r="C2358" s="358"/>
      <c r="D2358" s="361"/>
      <c r="E2358" s="361"/>
      <c r="F2358" s="361"/>
      <c r="G2358" s="361"/>
      <c r="H2358" s="358"/>
      <c r="I2358" s="358"/>
    </row>
    <row r="2359" ht="22.5" customHeight="1">
      <c r="A2359" s="362"/>
      <c r="B2359" s="360"/>
      <c r="C2359" s="358"/>
      <c r="D2359" s="361"/>
      <c r="E2359" s="361"/>
      <c r="F2359" s="361"/>
      <c r="G2359" s="361"/>
      <c r="H2359" s="358"/>
      <c r="I2359" s="358"/>
    </row>
    <row r="2360" ht="22.5" customHeight="1">
      <c r="A2360" s="362"/>
      <c r="B2360" s="360"/>
      <c r="C2360" s="358"/>
      <c r="D2360" s="361"/>
      <c r="E2360" s="361"/>
      <c r="F2360" s="361"/>
      <c r="G2360" s="361"/>
      <c r="H2360" s="358"/>
      <c r="I2360" s="358"/>
    </row>
    <row r="2361" ht="22.5" customHeight="1">
      <c r="A2361" s="362"/>
      <c r="B2361" s="360"/>
      <c r="C2361" s="358"/>
      <c r="D2361" s="361"/>
      <c r="E2361" s="361"/>
      <c r="F2361" s="361"/>
      <c r="G2361" s="361"/>
      <c r="H2361" s="358"/>
      <c r="I2361" s="358"/>
    </row>
    <row r="2362" ht="22.5" customHeight="1">
      <c r="A2362" s="362"/>
      <c r="B2362" s="360"/>
      <c r="C2362" s="358"/>
      <c r="D2362" s="361"/>
      <c r="E2362" s="361"/>
      <c r="F2362" s="361"/>
      <c r="G2362" s="361"/>
      <c r="H2362" s="358"/>
      <c r="I2362" s="358"/>
    </row>
    <row r="2363" ht="22.5" customHeight="1">
      <c r="A2363" s="362"/>
      <c r="B2363" s="360"/>
      <c r="C2363" s="358"/>
      <c r="D2363" s="361"/>
      <c r="E2363" s="361"/>
      <c r="F2363" s="361"/>
      <c r="G2363" s="361"/>
      <c r="H2363" s="358"/>
      <c r="I2363" s="358"/>
    </row>
    <row r="2364" ht="22.5" customHeight="1">
      <c r="A2364" s="362"/>
      <c r="B2364" s="360"/>
      <c r="C2364" s="358"/>
      <c r="D2364" s="361"/>
      <c r="E2364" s="361"/>
      <c r="F2364" s="361"/>
      <c r="G2364" s="361"/>
      <c r="H2364" s="358"/>
      <c r="I2364" s="358"/>
    </row>
    <row r="2365" ht="22.5" customHeight="1">
      <c r="A2365" s="362"/>
      <c r="B2365" s="360"/>
      <c r="C2365" s="358"/>
      <c r="D2365" s="361"/>
      <c r="E2365" s="361"/>
      <c r="F2365" s="361"/>
      <c r="G2365" s="361"/>
      <c r="H2365" s="358"/>
      <c r="I2365" s="358"/>
    </row>
    <row r="2366" ht="22.5" customHeight="1">
      <c r="A2366" s="362"/>
      <c r="B2366" s="360"/>
      <c r="C2366" s="358"/>
      <c r="D2366" s="361"/>
      <c r="E2366" s="361"/>
      <c r="F2366" s="361"/>
      <c r="G2366" s="361"/>
      <c r="H2366" s="358"/>
      <c r="I2366" s="358"/>
    </row>
    <row r="2367" ht="22.5" customHeight="1">
      <c r="A2367" s="362"/>
      <c r="B2367" s="360"/>
      <c r="C2367" s="358"/>
      <c r="D2367" s="361"/>
      <c r="E2367" s="361"/>
      <c r="F2367" s="361"/>
      <c r="G2367" s="361"/>
      <c r="H2367" s="358"/>
      <c r="I2367" s="358"/>
    </row>
    <row r="2368" ht="22.5" customHeight="1">
      <c r="A2368" s="362"/>
      <c r="B2368" s="360"/>
      <c r="C2368" s="358"/>
      <c r="D2368" s="361"/>
      <c r="E2368" s="361"/>
      <c r="F2368" s="361"/>
      <c r="G2368" s="361"/>
      <c r="H2368" s="358"/>
      <c r="I2368" s="358"/>
    </row>
    <row r="2369" ht="22.5" customHeight="1">
      <c r="A2369" s="362"/>
      <c r="B2369" s="360"/>
      <c r="C2369" s="358"/>
      <c r="D2369" s="361"/>
      <c r="E2369" s="361"/>
      <c r="F2369" s="361"/>
      <c r="G2369" s="361"/>
      <c r="H2369" s="358"/>
      <c r="I2369" s="358"/>
    </row>
    <row r="2370" ht="22.5" customHeight="1">
      <c r="A2370" s="362"/>
      <c r="B2370" s="360"/>
      <c r="C2370" s="358"/>
      <c r="D2370" s="361"/>
      <c r="E2370" s="361"/>
      <c r="F2370" s="361"/>
      <c r="G2370" s="361"/>
      <c r="H2370" s="358"/>
      <c r="I2370" s="358"/>
    </row>
    <row r="2371" ht="22.5" customHeight="1">
      <c r="A2371" s="362"/>
      <c r="B2371" s="360"/>
      <c r="C2371" s="358"/>
      <c r="D2371" s="361"/>
      <c r="E2371" s="361"/>
      <c r="F2371" s="361"/>
      <c r="G2371" s="361"/>
      <c r="H2371" s="358"/>
      <c r="I2371" s="358"/>
    </row>
    <row r="2372" ht="22.5" customHeight="1">
      <c r="A2372" s="362"/>
      <c r="B2372" s="360"/>
      <c r="C2372" s="358"/>
      <c r="D2372" s="361"/>
      <c r="E2372" s="361"/>
      <c r="F2372" s="361"/>
      <c r="G2372" s="361"/>
      <c r="H2372" s="358"/>
      <c r="I2372" s="358"/>
    </row>
    <row r="2373" ht="22.5" customHeight="1">
      <c r="A2373" s="362"/>
      <c r="B2373" s="360"/>
      <c r="C2373" s="358"/>
      <c r="D2373" s="361"/>
      <c r="E2373" s="361"/>
      <c r="F2373" s="361"/>
      <c r="G2373" s="361"/>
      <c r="H2373" s="358"/>
      <c r="I2373" s="358"/>
    </row>
    <row r="2374" ht="22.5" customHeight="1">
      <c r="A2374" s="362"/>
      <c r="B2374" s="360"/>
      <c r="C2374" s="358"/>
      <c r="D2374" s="361"/>
      <c r="E2374" s="361"/>
      <c r="F2374" s="361"/>
      <c r="G2374" s="361"/>
      <c r="H2374" s="358"/>
      <c r="I2374" s="358"/>
    </row>
    <row r="2375" ht="22.5" customHeight="1">
      <c r="A2375" s="362"/>
      <c r="B2375" s="360"/>
      <c r="C2375" s="358"/>
      <c r="D2375" s="361"/>
      <c r="E2375" s="361"/>
      <c r="F2375" s="361"/>
      <c r="G2375" s="361"/>
      <c r="H2375" s="358"/>
      <c r="I2375" s="358"/>
    </row>
    <row r="2376" ht="22.5" customHeight="1">
      <c r="A2376" s="362"/>
      <c r="B2376" s="360"/>
      <c r="C2376" s="358"/>
      <c r="D2376" s="361"/>
      <c r="E2376" s="361"/>
      <c r="F2376" s="361"/>
      <c r="G2376" s="361"/>
      <c r="H2376" s="358"/>
      <c r="I2376" s="358"/>
    </row>
    <row r="2377" ht="22.5" customHeight="1">
      <c r="A2377" s="362"/>
      <c r="B2377" s="360"/>
      <c r="C2377" s="358"/>
      <c r="D2377" s="361"/>
      <c r="E2377" s="361"/>
      <c r="F2377" s="361"/>
      <c r="G2377" s="361"/>
      <c r="H2377" s="358"/>
      <c r="I2377" s="358"/>
    </row>
    <row r="2378" ht="22.5" customHeight="1">
      <c r="A2378" s="362"/>
      <c r="B2378" s="360"/>
      <c r="C2378" s="358"/>
      <c r="D2378" s="361"/>
      <c r="E2378" s="361"/>
      <c r="F2378" s="361"/>
      <c r="G2378" s="361"/>
      <c r="H2378" s="358"/>
      <c r="I2378" s="358"/>
    </row>
    <row r="2379" ht="22.5" customHeight="1">
      <c r="A2379" s="362"/>
      <c r="B2379" s="360"/>
      <c r="C2379" s="358"/>
      <c r="D2379" s="361"/>
      <c r="E2379" s="361"/>
      <c r="F2379" s="361"/>
      <c r="G2379" s="361"/>
      <c r="H2379" s="358"/>
      <c r="I2379" s="358"/>
    </row>
    <row r="2380" ht="22.5" customHeight="1">
      <c r="A2380" s="362"/>
      <c r="B2380" s="360"/>
      <c r="C2380" s="358"/>
      <c r="D2380" s="361"/>
      <c r="E2380" s="361"/>
      <c r="F2380" s="361"/>
      <c r="G2380" s="361"/>
      <c r="H2380" s="358"/>
      <c r="I2380" s="358"/>
    </row>
    <row r="2381" ht="22.5" customHeight="1">
      <c r="A2381" s="362"/>
      <c r="B2381" s="360"/>
      <c r="C2381" s="358"/>
      <c r="D2381" s="361"/>
      <c r="E2381" s="361"/>
      <c r="F2381" s="361"/>
      <c r="G2381" s="361"/>
      <c r="H2381" s="358"/>
      <c r="I2381" s="358"/>
    </row>
    <row r="2382" ht="22.5" customHeight="1">
      <c r="A2382" s="362"/>
      <c r="B2382" s="360"/>
      <c r="C2382" s="358"/>
      <c r="D2382" s="361"/>
      <c r="E2382" s="361"/>
      <c r="F2382" s="361"/>
      <c r="G2382" s="361"/>
      <c r="H2382" s="358"/>
      <c r="I2382" s="358"/>
    </row>
    <row r="2383" ht="22.5" customHeight="1">
      <c r="A2383" s="362"/>
      <c r="B2383" s="360"/>
      <c r="C2383" s="358"/>
      <c r="D2383" s="361"/>
      <c r="E2383" s="361"/>
      <c r="F2383" s="361"/>
      <c r="G2383" s="361"/>
      <c r="H2383" s="358"/>
      <c r="I2383" s="358"/>
    </row>
    <row r="2384" ht="22.5" customHeight="1">
      <c r="A2384" s="362"/>
      <c r="B2384" s="360"/>
      <c r="C2384" s="358"/>
      <c r="D2384" s="361"/>
      <c r="E2384" s="361"/>
      <c r="F2384" s="361"/>
      <c r="G2384" s="361"/>
      <c r="H2384" s="358"/>
      <c r="I2384" s="358"/>
    </row>
    <row r="2385" ht="22.5" customHeight="1">
      <c r="A2385" s="362"/>
      <c r="B2385" s="360"/>
      <c r="C2385" s="358"/>
      <c r="D2385" s="361"/>
      <c r="E2385" s="361"/>
      <c r="F2385" s="361"/>
      <c r="G2385" s="361"/>
      <c r="H2385" s="358"/>
      <c r="I2385" s="358"/>
    </row>
    <row r="2386" ht="22.5" customHeight="1">
      <c r="A2386" s="362"/>
      <c r="B2386" s="360"/>
      <c r="C2386" s="358"/>
      <c r="D2386" s="361"/>
      <c r="E2386" s="361"/>
      <c r="F2386" s="361"/>
      <c r="G2386" s="361"/>
      <c r="H2386" s="358"/>
      <c r="I2386" s="358"/>
    </row>
    <row r="2387" ht="22.5" customHeight="1">
      <c r="A2387" s="362"/>
      <c r="B2387" s="360"/>
      <c r="C2387" s="358"/>
      <c r="D2387" s="361"/>
      <c r="E2387" s="361"/>
      <c r="F2387" s="361"/>
      <c r="G2387" s="361"/>
      <c r="H2387" s="358"/>
      <c r="I2387" s="358"/>
    </row>
    <row r="2388" ht="22.5" customHeight="1">
      <c r="A2388" s="362"/>
      <c r="B2388" s="360"/>
      <c r="C2388" s="358"/>
      <c r="D2388" s="361"/>
      <c r="E2388" s="361"/>
      <c r="F2388" s="361"/>
      <c r="G2388" s="361"/>
      <c r="H2388" s="358"/>
      <c r="I2388" s="358"/>
    </row>
    <row r="2389" ht="22.5" customHeight="1">
      <c r="A2389" s="362"/>
      <c r="B2389" s="360"/>
      <c r="C2389" s="358"/>
      <c r="D2389" s="361"/>
      <c r="E2389" s="361"/>
      <c r="F2389" s="361"/>
      <c r="G2389" s="361"/>
      <c r="H2389" s="358"/>
      <c r="I2389" s="358"/>
    </row>
    <row r="2390" ht="22.5" customHeight="1">
      <c r="A2390" s="362"/>
      <c r="B2390" s="360"/>
      <c r="C2390" s="358"/>
      <c r="D2390" s="361"/>
      <c r="E2390" s="361"/>
      <c r="F2390" s="361"/>
      <c r="G2390" s="361"/>
      <c r="H2390" s="358"/>
      <c r="I2390" s="358"/>
    </row>
    <row r="2391" ht="22.5" customHeight="1">
      <c r="A2391" s="362"/>
      <c r="B2391" s="360"/>
      <c r="C2391" s="358"/>
      <c r="D2391" s="361"/>
      <c r="E2391" s="361"/>
      <c r="F2391" s="361"/>
      <c r="G2391" s="361"/>
      <c r="H2391" s="358"/>
      <c r="I2391" s="358"/>
    </row>
    <row r="2392" ht="22.5" customHeight="1">
      <c r="A2392" s="362"/>
      <c r="B2392" s="360"/>
      <c r="C2392" s="358"/>
      <c r="D2392" s="361"/>
      <c r="E2392" s="361"/>
      <c r="F2392" s="361"/>
      <c r="G2392" s="361"/>
      <c r="H2392" s="358"/>
      <c r="I2392" s="358"/>
    </row>
    <row r="2393" ht="22.5" customHeight="1">
      <c r="A2393" s="362"/>
      <c r="B2393" s="360"/>
      <c r="C2393" s="358"/>
      <c r="D2393" s="361"/>
      <c r="E2393" s="361"/>
      <c r="F2393" s="361"/>
      <c r="G2393" s="361"/>
      <c r="H2393" s="358"/>
      <c r="I2393" s="358"/>
    </row>
    <row r="2394" ht="22.5" customHeight="1">
      <c r="A2394" s="362"/>
      <c r="B2394" s="360"/>
      <c r="C2394" s="358"/>
      <c r="D2394" s="361"/>
      <c r="E2394" s="361"/>
      <c r="F2394" s="361"/>
      <c r="G2394" s="361"/>
      <c r="H2394" s="358"/>
      <c r="I2394" s="358"/>
    </row>
    <row r="2395" ht="22.5" customHeight="1">
      <c r="A2395" s="362"/>
      <c r="B2395" s="360"/>
      <c r="C2395" s="358"/>
      <c r="D2395" s="361"/>
      <c r="E2395" s="361"/>
      <c r="F2395" s="361"/>
      <c r="G2395" s="361"/>
      <c r="H2395" s="358"/>
      <c r="I2395" s="358"/>
    </row>
    <row r="2396" ht="22.5" customHeight="1">
      <c r="A2396" s="362"/>
      <c r="B2396" s="360"/>
      <c r="C2396" s="358"/>
      <c r="D2396" s="361"/>
      <c r="E2396" s="361"/>
      <c r="F2396" s="361"/>
      <c r="G2396" s="361"/>
      <c r="H2396" s="358"/>
      <c r="I2396" s="358"/>
    </row>
    <row r="2397" ht="22.5" customHeight="1">
      <c r="A2397" s="362"/>
      <c r="B2397" s="360"/>
      <c r="C2397" s="358"/>
      <c r="D2397" s="361"/>
      <c r="E2397" s="361"/>
      <c r="F2397" s="361"/>
      <c r="G2397" s="361"/>
      <c r="H2397" s="358"/>
      <c r="I2397" s="358"/>
    </row>
    <row r="2398" ht="22.5" customHeight="1">
      <c r="A2398" s="362"/>
      <c r="B2398" s="360"/>
      <c r="C2398" s="358"/>
      <c r="D2398" s="361"/>
      <c r="E2398" s="361"/>
      <c r="F2398" s="361"/>
      <c r="G2398" s="361"/>
      <c r="H2398" s="358"/>
      <c r="I2398" s="358"/>
    </row>
    <row r="2399" ht="22.5" customHeight="1">
      <c r="A2399" s="362"/>
      <c r="B2399" s="360"/>
      <c r="C2399" s="358"/>
      <c r="D2399" s="361"/>
      <c r="E2399" s="361"/>
      <c r="F2399" s="361"/>
      <c r="G2399" s="361"/>
      <c r="H2399" s="358"/>
      <c r="I2399" s="358"/>
    </row>
    <row r="2400" ht="22.5" customHeight="1">
      <c r="A2400" s="362"/>
      <c r="B2400" s="360"/>
      <c r="C2400" s="358"/>
      <c r="D2400" s="361"/>
      <c r="E2400" s="361"/>
      <c r="F2400" s="361"/>
      <c r="G2400" s="361"/>
      <c r="H2400" s="358"/>
      <c r="I2400" s="358"/>
    </row>
    <row r="2401" ht="22.5" customHeight="1">
      <c r="A2401" s="362"/>
      <c r="B2401" s="360"/>
      <c r="C2401" s="358"/>
      <c r="D2401" s="361"/>
      <c r="E2401" s="361"/>
      <c r="F2401" s="361"/>
      <c r="G2401" s="361"/>
      <c r="H2401" s="358"/>
      <c r="I2401" s="358"/>
    </row>
    <row r="2402" ht="22.5" customHeight="1">
      <c r="A2402" s="362"/>
      <c r="B2402" s="360"/>
      <c r="C2402" s="358"/>
      <c r="D2402" s="361"/>
      <c r="E2402" s="361"/>
      <c r="F2402" s="361"/>
      <c r="G2402" s="361"/>
      <c r="H2402" s="358"/>
      <c r="I2402" s="358"/>
    </row>
    <row r="2403" ht="22.5" customHeight="1">
      <c r="A2403" s="362"/>
      <c r="B2403" s="360"/>
      <c r="C2403" s="358"/>
      <c r="D2403" s="361"/>
      <c r="E2403" s="361"/>
      <c r="F2403" s="361"/>
      <c r="G2403" s="361"/>
      <c r="H2403" s="358"/>
      <c r="I2403" s="358"/>
    </row>
    <row r="2404" ht="22.5" customHeight="1">
      <c r="A2404" s="362"/>
      <c r="B2404" s="360"/>
      <c r="C2404" s="358"/>
      <c r="D2404" s="361"/>
      <c r="E2404" s="361"/>
      <c r="F2404" s="361"/>
      <c r="G2404" s="361"/>
      <c r="H2404" s="358"/>
      <c r="I2404" s="358"/>
    </row>
    <row r="2405" ht="22.5" customHeight="1">
      <c r="A2405" s="362"/>
      <c r="B2405" s="360"/>
      <c r="C2405" s="358"/>
      <c r="D2405" s="361"/>
      <c r="E2405" s="361"/>
      <c r="F2405" s="361"/>
      <c r="G2405" s="361"/>
      <c r="H2405" s="358"/>
      <c r="I2405" s="358"/>
    </row>
    <row r="2406" ht="22.5" customHeight="1">
      <c r="A2406" s="362"/>
      <c r="B2406" s="360"/>
      <c r="C2406" s="358"/>
      <c r="D2406" s="361"/>
      <c r="E2406" s="361"/>
      <c r="F2406" s="361"/>
      <c r="G2406" s="361"/>
      <c r="H2406" s="358"/>
      <c r="I2406" s="358"/>
    </row>
    <row r="2407" ht="22.5" customHeight="1">
      <c r="A2407" s="362"/>
      <c r="B2407" s="360"/>
      <c r="C2407" s="358"/>
      <c r="D2407" s="361"/>
      <c r="E2407" s="361"/>
      <c r="F2407" s="361"/>
      <c r="G2407" s="361"/>
      <c r="H2407" s="358"/>
      <c r="I2407" s="358"/>
    </row>
    <row r="2408" ht="22.5" customHeight="1">
      <c r="A2408" s="362"/>
      <c r="B2408" s="360"/>
      <c r="C2408" s="358"/>
      <c r="D2408" s="361"/>
      <c r="E2408" s="361"/>
      <c r="F2408" s="361"/>
      <c r="G2408" s="361"/>
      <c r="H2408" s="358"/>
      <c r="I2408" s="358"/>
    </row>
    <row r="2409" ht="22.5" customHeight="1">
      <c r="A2409" s="362"/>
      <c r="B2409" s="360"/>
      <c r="C2409" s="358"/>
      <c r="D2409" s="361"/>
      <c r="E2409" s="361"/>
      <c r="F2409" s="361"/>
      <c r="G2409" s="361"/>
      <c r="H2409" s="358"/>
      <c r="I2409" s="358"/>
    </row>
    <row r="2410" ht="22.5" customHeight="1">
      <c r="A2410" s="362"/>
      <c r="B2410" s="360"/>
      <c r="C2410" s="358"/>
      <c r="D2410" s="361"/>
      <c r="E2410" s="361"/>
      <c r="F2410" s="361"/>
      <c r="G2410" s="361"/>
      <c r="H2410" s="358"/>
      <c r="I2410" s="358"/>
    </row>
    <row r="2411" ht="22.5" customHeight="1">
      <c r="A2411" s="362"/>
      <c r="B2411" s="360"/>
      <c r="C2411" s="358"/>
      <c r="D2411" s="361"/>
      <c r="E2411" s="361"/>
      <c r="F2411" s="361"/>
      <c r="G2411" s="361"/>
      <c r="H2411" s="358"/>
      <c r="I2411" s="358"/>
    </row>
    <row r="2412" ht="22.5" customHeight="1">
      <c r="A2412" s="362"/>
      <c r="B2412" s="360"/>
      <c r="C2412" s="358"/>
      <c r="D2412" s="361"/>
      <c r="E2412" s="361"/>
      <c r="F2412" s="361"/>
      <c r="G2412" s="361"/>
      <c r="H2412" s="358"/>
      <c r="I2412" s="358"/>
    </row>
    <row r="2413" ht="22.5" customHeight="1">
      <c r="A2413" s="362"/>
      <c r="B2413" s="360"/>
      <c r="C2413" s="358"/>
      <c r="D2413" s="361"/>
      <c r="E2413" s="361"/>
      <c r="F2413" s="361"/>
      <c r="G2413" s="361"/>
      <c r="H2413" s="358"/>
      <c r="I2413" s="358"/>
    </row>
    <row r="2414" ht="22.5" customHeight="1">
      <c r="A2414" s="362"/>
      <c r="B2414" s="360"/>
      <c r="C2414" s="358"/>
      <c r="D2414" s="361"/>
      <c r="E2414" s="361"/>
      <c r="F2414" s="361"/>
      <c r="G2414" s="361"/>
      <c r="H2414" s="358"/>
      <c r="I2414" s="358"/>
    </row>
    <row r="2415" ht="22.5" customHeight="1">
      <c r="A2415" s="362"/>
      <c r="B2415" s="360"/>
      <c r="C2415" s="358"/>
      <c r="D2415" s="361"/>
      <c r="E2415" s="361"/>
      <c r="F2415" s="361"/>
      <c r="G2415" s="361"/>
      <c r="H2415" s="358"/>
      <c r="I2415" s="358"/>
    </row>
    <row r="2416" ht="22.5" customHeight="1">
      <c r="A2416" s="362"/>
      <c r="B2416" s="360"/>
      <c r="C2416" s="358"/>
      <c r="D2416" s="361"/>
      <c r="E2416" s="361"/>
      <c r="F2416" s="361"/>
      <c r="G2416" s="361"/>
      <c r="H2416" s="358"/>
      <c r="I2416" s="358"/>
    </row>
    <row r="2417" ht="22.5" customHeight="1">
      <c r="A2417" s="362"/>
      <c r="B2417" s="360"/>
      <c r="C2417" s="358"/>
      <c r="D2417" s="361"/>
      <c r="E2417" s="361"/>
      <c r="F2417" s="361"/>
      <c r="G2417" s="361"/>
      <c r="H2417" s="358"/>
      <c r="I2417" s="358"/>
    </row>
    <row r="2418" ht="22.5" customHeight="1">
      <c r="A2418" s="362"/>
      <c r="B2418" s="360"/>
      <c r="C2418" s="358"/>
      <c r="D2418" s="361"/>
      <c r="E2418" s="361"/>
      <c r="F2418" s="361"/>
      <c r="G2418" s="361"/>
      <c r="H2418" s="358"/>
      <c r="I2418" s="358"/>
    </row>
    <row r="2419" ht="22.5" customHeight="1">
      <c r="A2419" s="362"/>
      <c r="B2419" s="360"/>
      <c r="C2419" s="358"/>
      <c r="D2419" s="361"/>
      <c r="E2419" s="361"/>
      <c r="F2419" s="361"/>
      <c r="G2419" s="361"/>
      <c r="H2419" s="358"/>
      <c r="I2419" s="358"/>
    </row>
    <row r="2420" ht="22.5" customHeight="1">
      <c r="A2420" s="362"/>
      <c r="B2420" s="360"/>
      <c r="C2420" s="358"/>
      <c r="D2420" s="361"/>
      <c r="E2420" s="361"/>
      <c r="F2420" s="361"/>
      <c r="G2420" s="361"/>
      <c r="H2420" s="358"/>
      <c r="I2420" s="358"/>
    </row>
    <row r="2421" ht="22.5" customHeight="1">
      <c r="A2421" s="362"/>
      <c r="B2421" s="360"/>
      <c r="C2421" s="358"/>
      <c r="D2421" s="361"/>
      <c r="E2421" s="361"/>
      <c r="F2421" s="361"/>
      <c r="G2421" s="361"/>
      <c r="H2421" s="358"/>
      <c r="I2421" s="358"/>
    </row>
    <row r="2422" ht="22.5" customHeight="1">
      <c r="A2422" s="362"/>
      <c r="B2422" s="360"/>
      <c r="C2422" s="358"/>
      <c r="D2422" s="361"/>
      <c r="E2422" s="361"/>
      <c r="F2422" s="361"/>
      <c r="G2422" s="361"/>
      <c r="H2422" s="358"/>
      <c r="I2422" s="358"/>
    </row>
    <row r="2423" ht="22.5" customHeight="1">
      <c r="A2423" s="362"/>
      <c r="B2423" s="360"/>
      <c r="C2423" s="358"/>
      <c r="D2423" s="361"/>
      <c r="E2423" s="361"/>
      <c r="F2423" s="361"/>
      <c r="G2423" s="361"/>
      <c r="H2423" s="358"/>
      <c r="I2423" s="358"/>
    </row>
    <row r="2424" ht="22.5" customHeight="1">
      <c r="A2424" s="362"/>
      <c r="B2424" s="360"/>
      <c r="C2424" s="358"/>
      <c r="D2424" s="361"/>
      <c r="E2424" s="361"/>
      <c r="F2424" s="361"/>
      <c r="G2424" s="361"/>
      <c r="H2424" s="358"/>
      <c r="I2424" s="358"/>
    </row>
    <row r="2425" ht="22.5" customHeight="1">
      <c r="A2425" s="362"/>
      <c r="B2425" s="360"/>
      <c r="C2425" s="358"/>
      <c r="D2425" s="361"/>
      <c r="E2425" s="361"/>
      <c r="F2425" s="361"/>
      <c r="G2425" s="361"/>
      <c r="H2425" s="358"/>
      <c r="I2425" s="358"/>
    </row>
    <row r="2426" ht="22.5" customHeight="1">
      <c r="A2426" s="362"/>
      <c r="B2426" s="360"/>
      <c r="C2426" s="358"/>
      <c r="D2426" s="361"/>
      <c r="E2426" s="361"/>
      <c r="F2426" s="361"/>
      <c r="G2426" s="361"/>
      <c r="H2426" s="358"/>
      <c r="I2426" s="358"/>
    </row>
    <row r="2427" ht="22.5" customHeight="1">
      <c r="A2427" s="362"/>
      <c r="B2427" s="360"/>
      <c r="C2427" s="358"/>
      <c r="D2427" s="361"/>
      <c r="E2427" s="361"/>
      <c r="F2427" s="361"/>
      <c r="G2427" s="361"/>
      <c r="H2427" s="358"/>
      <c r="I2427" s="358"/>
    </row>
    <row r="2428" ht="22.5" customHeight="1">
      <c r="A2428" s="362"/>
      <c r="B2428" s="360"/>
      <c r="C2428" s="358"/>
      <c r="D2428" s="361"/>
      <c r="E2428" s="361"/>
      <c r="F2428" s="361"/>
      <c r="G2428" s="361"/>
      <c r="H2428" s="358"/>
      <c r="I2428" s="358"/>
    </row>
    <row r="2429" ht="22.5" customHeight="1">
      <c r="A2429" s="362"/>
      <c r="B2429" s="360"/>
      <c r="C2429" s="358"/>
      <c r="D2429" s="361"/>
      <c r="E2429" s="361"/>
      <c r="F2429" s="361"/>
      <c r="G2429" s="361"/>
      <c r="H2429" s="358"/>
      <c r="I2429" s="358"/>
    </row>
    <row r="2430" ht="22.5" customHeight="1">
      <c r="A2430" s="362"/>
      <c r="B2430" s="360"/>
      <c r="C2430" s="358"/>
      <c r="D2430" s="361"/>
      <c r="E2430" s="361"/>
      <c r="F2430" s="361"/>
      <c r="G2430" s="361"/>
      <c r="H2430" s="358"/>
      <c r="I2430" s="358"/>
    </row>
    <row r="2431" ht="22.5" customHeight="1">
      <c r="A2431" s="362"/>
      <c r="B2431" s="360"/>
      <c r="C2431" s="358"/>
      <c r="D2431" s="361"/>
      <c r="E2431" s="361"/>
      <c r="F2431" s="361"/>
      <c r="G2431" s="361"/>
      <c r="H2431" s="358"/>
      <c r="I2431" s="358"/>
    </row>
    <row r="2432" ht="22.5" customHeight="1">
      <c r="A2432" s="362"/>
      <c r="B2432" s="360"/>
      <c r="C2432" s="358"/>
      <c r="D2432" s="361"/>
      <c r="E2432" s="361"/>
      <c r="F2432" s="361"/>
      <c r="G2432" s="361"/>
      <c r="H2432" s="358"/>
      <c r="I2432" s="358"/>
    </row>
    <row r="2433" ht="22.5" customHeight="1">
      <c r="A2433" s="362"/>
      <c r="B2433" s="360"/>
      <c r="C2433" s="358"/>
      <c r="D2433" s="361"/>
      <c r="E2433" s="361"/>
      <c r="F2433" s="361"/>
      <c r="G2433" s="361"/>
      <c r="H2433" s="358"/>
      <c r="I2433" s="358"/>
    </row>
    <row r="2434" ht="22.5" customHeight="1">
      <c r="A2434" s="362"/>
      <c r="B2434" s="360"/>
      <c r="C2434" s="358"/>
      <c r="D2434" s="361"/>
      <c r="E2434" s="361"/>
      <c r="F2434" s="361"/>
      <c r="G2434" s="361"/>
      <c r="H2434" s="358"/>
      <c r="I2434" s="358"/>
    </row>
    <row r="2435" ht="22.5" customHeight="1">
      <c r="A2435" s="362"/>
      <c r="B2435" s="360"/>
      <c r="C2435" s="358"/>
      <c r="D2435" s="361"/>
      <c r="E2435" s="361"/>
      <c r="F2435" s="361"/>
      <c r="G2435" s="361"/>
      <c r="H2435" s="358"/>
      <c r="I2435" s="358"/>
    </row>
    <row r="2436" ht="22.5" customHeight="1">
      <c r="A2436" s="362"/>
      <c r="B2436" s="360"/>
      <c r="C2436" s="358"/>
      <c r="D2436" s="361"/>
      <c r="E2436" s="361"/>
      <c r="F2436" s="361"/>
      <c r="G2436" s="361"/>
      <c r="H2436" s="358"/>
      <c r="I2436" s="358"/>
    </row>
    <row r="2437" ht="22.5" customHeight="1">
      <c r="A2437" s="362"/>
      <c r="B2437" s="360"/>
      <c r="C2437" s="358"/>
      <c r="D2437" s="361"/>
      <c r="E2437" s="361"/>
      <c r="F2437" s="361"/>
      <c r="G2437" s="361"/>
      <c r="H2437" s="358"/>
      <c r="I2437" s="358"/>
    </row>
    <row r="2438" ht="22.5" customHeight="1">
      <c r="A2438" s="362"/>
      <c r="B2438" s="360"/>
      <c r="C2438" s="358"/>
      <c r="D2438" s="361"/>
      <c r="E2438" s="361"/>
      <c r="F2438" s="361"/>
      <c r="G2438" s="361"/>
      <c r="H2438" s="358"/>
      <c r="I2438" s="358"/>
    </row>
    <row r="2439" ht="22.5" customHeight="1">
      <c r="A2439" s="362"/>
      <c r="B2439" s="360"/>
      <c r="C2439" s="358"/>
      <c r="D2439" s="361"/>
      <c r="E2439" s="361"/>
      <c r="F2439" s="361"/>
      <c r="G2439" s="361"/>
      <c r="H2439" s="358"/>
      <c r="I2439" s="358"/>
    </row>
    <row r="2440" ht="22.5" customHeight="1">
      <c r="A2440" s="362"/>
      <c r="B2440" s="360"/>
      <c r="C2440" s="358"/>
      <c r="D2440" s="361"/>
      <c r="E2440" s="361"/>
      <c r="F2440" s="361"/>
      <c r="G2440" s="361"/>
      <c r="H2440" s="358"/>
      <c r="I2440" s="358"/>
    </row>
    <row r="2441" ht="22.5" customHeight="1">
      <c r="A2441" s="362"/>
      <c r="B2441" s="360"/>
      <c r="C2441" s="358"/>
      <c r="D2441" s="361"/>
      <c r="E2441" s="361"/>
      <c r="F2441" s="361"/>
      <c r="G2441" s="361"/>
      <c r="H2441" s="358"/>
      <c r="I2441" s="358"/>
    </row>
    <row r="2442" ht="22.5" customHeight="1">
      <c r="A2442" s="362"/>
      <c r="B2442" s="360"/>
      <c r="C2442" s="358"/>
      <c r="D2442" s="361"/>
      <c r="E2442" s="361"/>
      <c r="F2442" s="361"/>
      <c r="G2442" s="361"/>
      <c r="H2442" s="358"/>
      <c r="I2442" s="358"/>
    </row>
    <row r="2443" ht="22.5" customHeight="1">
      <c r="A2443" s="362"/>
      <c r="B2443" s="360"/>
      <c r="C2443" s="358"/>
      <c r="D2443" s="361"/>
      <c r="E2443" s="361"/>
      <c r="F2443" s="361"/>
      <c r="G2443" s="361"/>
      <c r="H2443" s="358"/>
      <c r="I2443" s="358"/>
    </row>
    <row r="2444" ht="22.5" customHeight="1">
      <c r="A2444" s="362"/>
      <c r="B2444" s="360"/>
      <c r="C2444" s="358"/>
      <c r="D2444" s="361"/>
      <c r="E2444" s="361"/>
      <c r="F2444" s="361"/>
      <c r="G2444" s="361"/>
      <c r="H2444" s="358"/>
      <c r="I2444" s="358"/>
    </row>
    <row r="2445" ht="22.5" customHeight="1">
      <c r="A2445" s="362"/>
      <c r="B2445" s="360"/>
      <c r="C2445" s="358"/>
      <c r="D2445" s="361"/>
      <c r="E2445" s="361"/>
      <c r="F2445" s="361"/>
      <c r="G2445" s="361"/>
      <c r="H2445" s="358"/>
      <c r="I2445" s="358"/>
    </row>
    <row r="2446" ht="22.5" customHeight="1">
      <c r="A2446" s="362"/>
      <c r="B2446" s="360"/>
      <c r="C2446" s="358"/>
      <c r="D2446" s="361"/>
      <c r="E2446" s="361"/>
      <c r="F2446" s="361"/>
      <c r="G2446" s="361"/>
      <c r="H2446" s="358"/>
      <c r="I2446" s="358"/>
    </row>
    <row r="2447" ht="22.5" customHeight="1">
      <c r="A2447" s="362"/>
      <c r="B2447" s="360"/>
      <c r="C2447" s="358"/>
      <c r="D2447" s="361"/>
      <c r="E2447" s="361"/>
      <c r="F2447" s="361"/>
      <c r="G2447" s="361"/>
      <c r="H2447" s="358"/>
      <c r="I2447" s="358"/>
    </row>
    <row r="2448" ht="22.5" customHeight="1">
      <c r="A2448" s="362"/>
      <c r="B2448" s="360"/>
      <c r="C2448" s="358"/>
      <c r="D2448" s="361"/>
      <c r="E2448" s="361"/>
      <c r="F2448" s="361"/>
      <c r="G2448" s="361"/>
      <c r="H2448" s="358"/>
      <c r="I2448" s="358"/>
    </row>
    <row r="2449" ht="22.5" customHeight="1">
      <c r="A2449" s="362"/>
      <c r="B2449" s="360"/>
      <c r="C2449" s="358"/>
      <c r="D2449" s="361"/>
      <c r="E2449" s="361"/>
      <c r="F2449" s="361"/>
      <c r="G2449" s="361"/>
      <c r="H2449" s="358"/>
      <c r="I2449" s="358"/>
    </row>
    <row r="2450" ht="22.5" customHeight="1">
      <c r="A2450" s="362"/>
      <c r="B2450" s="360"/>
      <c r="C2450" s="358"/>
      <c r="D2450" s="361"/>
      <c r="E2450" s="361"/>
      <c r="F2450" s="361"/>
      <c r="G2450" s="361"/>
      <c r="H2450" s="358"/>
      <c r="I2450" s="358"/>
    </row>
    <row r="2451" ht="22.5" customHeight="1">
      <c r="A2451" s="362"/>
      <c r="B2451" s="360"/>
      <c r="C2451" s="358"/>
      <c r="D2451" s="361"/>
      <c r="E2451" s="361"/>
      <c r="F2451" s="361"/>
      <c r="G2451" s="361"/>
      <c r="H2451" s="358"/>
      <c r="I2451" s="358"/>
    </row>
    <row r="2452" ht="22.5" customHeight="1">
      <c r="A2452" s="362"/>
      <c r="B2452" s="360"/>
      <c r="C2452" s="358"/>
      <c r="D2452" s="361"/>
      <c r="E2452" s="361"/>
      <c r="F2452" s="361"/>
      <c r="G2452" s="361"/>
      <c r="H2452" s="358"/>
      <c r="I2452" s="358"/>
    </row>
    <row r="2453" ht="22.5" customHeight="1">
      <c r="A2453" s="362"/>
      <c r="B2453" s="360"/>
      <c r="C2453" s="358"/>
      <c r="D2453" s="361"/>
      <c r="E2453" s="361"/>
      <c r="F2453" s="361"/>
      <c r="G2453" s="361"/>
      <c r="H2453" s="358"/>
      <c r="I2453" s="358"/>
    </row>
    <row r="2454" ht="22.5" customHeight="1">
      <c r="A2454" s="362"/>
      <c r="B2454" s="360"/>
      <c r="C2454" s="358"/>
      <c r="D2454" s="361"/>
      <c r="E2454" s="361"/>
      <c r="F2454" s="361"/>
      <c r="G2454" s="361"/>
      <c r="H2454" s="358"/>
      <c r="I2454" s="358"/>
    </row>
    <row r="2455" ht="22.5" customHeight="1">
      <c r="A2455" s="362"/>
      <c r="B2455" s="360"/>
      <c r="C2455" s="358"/>
      <c r="D2455" s="361"/>
      <c r="E2455" s="361"/>
      <c r="F2455" s="361"/>
      <c r="G2455" s="361"/>
      <c r="H2455" s="358"/>
      <c r="I2455" s="358"/>
    </row>
    <row r="2456" ht="22.5" customHeight="1">
      <c r="A2456" s="362"/>
      <c r="B2456" s="360"/>
      <c r="C2456" s="358"/>
      <c r="D2456" s="361"/>
      <c r="E2456" s="361"/>
      <c r="F2456" s="361"/>
      <c r="G2456" s="361"/>
      <c r="H2456" s="358"/>
      <c r="I2456" s="358"/>
    </row>
    <row r="2457" ht="22.5" customHeight="1">
      <c r="A2457" s="362"/>
      <c r="B2457" s="360"/>
      <c r="C2457" s="358"/>
      <c r="D2457" s="361"/>
      <c r="E2457" s="361"/>
      <c r="F2457" s="361"/>
      <c r="G2457" s="361"/>
      <c r="H2457" s="358"/>
      <c r="I2457" s="358"/>
    </row>
    <row r="2458" ht="22.5" customHeight="1">
      <c r="A2458" s="362"/>
      <c r="B2458" s="360"/>
      <c r="C2458" s="358"/>
      <c r="D2458" s="361"/>
      <c r="E2458" s="361"/>
      <c r="F2458" s="361"/>
      <c r="G2458" s="361"/>
      <c r="H2458" s="358"/>
      <c r="I2458" s="358"/>
    </row>
    <row r="2459" ht="22.5" customHeight="1">
      <c r="A2459" s="362"/>
      <c r="B2459" s="360"/>
      <c r="C2459" s="358"/>
      <c r="D2459" s="361"/>
      <c r="E2459" s="361"/>
      <c r="F2459" s="361"/>
      <c r="G2459" s="361"/>
      <c r="H2459" s="358"/>
      <c r="I2459" s="358"/>
    </row>
    <row r="2460" ht="22.5" customHeight="1">
      <c r="A2460" s="362"/>
      <c r="B2460" s="360"/>
      <c r="C2460" s="358"/>
      <c r="D2460" s="361"/>
      <c r="E2460" s="361"/>
      <c r="F2460" s="361"/>
      <c r="G2460" s="361"/>
      <c r="H2460" s="358"/>
      <c r="I2460" s="358"/>
    </row>
    <row r="2461" ht="22.5" customHeight="1">
      <c r="A2461" s="362"/>
      <c r="B2461" s="360"/>
      <c r="C2461" s="358"/>
      <c r="D2461" s="361"/>
      <c r="E2461" s="361"/>
      <c r="F2461" s="361"/>
      <c r="G2461" s="361"/>
      <c r="H2461" s="358"/>
      <c r="I2461" s="358"/>
    </row>
    <row r="2462" ht="22.5" customHeight="1">
      <c r="A2462" s="362"/>
      <c r="B2462" s="360"/>
      <c r="C2462" s="358"/>
      <c r="D2462" s="361"/>
      <c r="E2462" s="361"/>
      <c r="F2462" s="361"/>
      <c r="G2462" s="361"/>
      <c r="H2462" s="358"/>
      <c r="I2462" s="358"/>
    </row>
    <row r="2463" ht="22.5" customHeight="1">
      <c r="A2463" s="362"/>
      <c r="B2463" s="360"/>
      <c r="C2463" s="358"/>
      <c r="D2463" s="361"/>
      <c r="E2463" s="361"/>
      <c r="F2463" s="361"/>
      <c r="G2463" s="361"/>
      <c r="H2463" s="358"/>
      <c r="I2463" s="358"/>
    </row>
    <row r="2464" ht="22.5" customHeight="1">
      <c r="A2464" s="362"/>
      <c r="B2464" s="360"/>
      <c r="C2464" s="358"/>
      <c r="D2464" s="361"/>
      <c r="E2464" s="361"/>
      <c r="F2464" s="361"/>
      <c r="G2464" s="361"/>
      <c r="H2464" s="358"/>
      <c r="I2464" s="358"/>
    </row>
    <row r="2465" ht="22.5" customHeight="1">
      <c r="A2465" s="362"/>
      <c r="B2465" s="360"/>
      <c r="C2465" s="358"/>
      <c r="D2465" s="361"/>
      <c r="E2465" s="361"/>
      <c r="F2465" s="361"/>
      <c r="G2465" s="361"/>
      <c r="H2465" s="358"/>
      <c r="I2465" s="358"/>
    </row>
    <row r="2466" ht="22.5" customHeight="1">
      <c r="A2466" s="362"/>
      <c r="B2466" s="360"/>
      <c r="C2466" s="358"/>
      <c r="D2466" s="361"/>
      <c r="E2466" s="361"/>
      <c r="F2466" s="361"/>
      <c r="G2466" s="361"/>
      <c r="H2466" s="358"/>
      <c r="I2466" s="358"/>
    </row>
    <row r="2467" ht="22.5" customHeight="1">
      <c r="A2467" s="362"/>
      <c r="B2467" s="360"/>
      <c r="C2467" s="358"/>
      <c r="D2467" s="361"/>
      <c r="E2467" s="361"/>
      <c r="F2467" s="361"/>
      <c r="G2467" s="361"/>
      <c r="H2467" s="358"/>
      <c r="I2467" s="358"/>
    </row>
    <row r="2468" ht="22.5" customHeight="1">
      <c r="A2468" s="362"/>
      <c r="B2468" s="360"/>
      <c r="C2468" s="358"/>
      <c r="D2468" s="361"/>
      <c r="E2468" s="361"/>
      <c r="F2468" s="361"/>
      <c r="G2468" s="361"/>
      <c r="H2468" s="358"/>
      <c r="I2468" s="358"/>
    </row>
    <row r="2469" ht="22.5" customHeight="1">
      <c r="A2469" s="362"/>
      <c r="B2469" s="360"/>
      <c r="C2469" s="358"/>
      <c r="D2469" s="361"/>
      <c r="E2469" s="361"/>
      <c r="F2469" s="361"/>
      <c r="G2469" s="361"/>
      <c r="H2469" s="358"/>
      <c r="I2469" s="358"/>
    </row>
    <row r="2470" ht="22.5" customHeight="1">
      <c r="A2470" s="362"/>
      <c r="B2470" s="360"/>
      <c r="C2470" s="358"/>
      <c r="D2470" s="361"/>
      <c r="E2470" s="361"/>
      <c r="F2470" s="361"/>
      <c r="G2470" s="361"/>
      <c r="H2470" s="358"/>
      <c r="I2470" s="358"/>
    </row>
    <row r="2471" ht="22.5" customHeight="1">
      <c r="A2471" s="362"/>
      <c r="B2471" s="360"/>
      <c r="C2471" s="358"/>
      <c r="D2471" s="361"/>
      <c r="E2471" s="361"/>
      <c r="F2471" s="361"/>
      <c r="G2471" s="361"/>
      <c r="H2471" s="358"/>
      <c r="I2471" s="358"/>
    </row>
    <row r="2472" ht="22.5" customHeight="1">
      <c r="A2472" s="362"/>
      <c r="B2472" s="360"/>
      <c r="C2472" s="358"/>
      <c r="D2472" s="361"/>
      <c r="E2472" s="361"/>
      <c r="F2472" s="361"/>
      <c r="G2472" s="361"/>
      <c r="H2472" s="358"/>
      <c r="I2472" s="358"/>
    </row>
    <row r="2473" ht="22.5" customHeight="1">
      <c r="A2473" s="362"/>
      <c r="B2473" s="360"/>
      <c r="C2473" s="358"/>
      <c r="D2473" s="361"/>
      <c r="E2473" s="361"/>
      <c r="F2473" s="361"/>
      <c r="G2473" s="361"/>
      <c r="H2473" s="358"/>
      <c r="I2473" s="358"/>
    </row>
    <row r="2474" ht="22.5" customHeight="1">
      <c r="A2474" s="362"/>
      <c r="B2474" s="360"/>
      <c r="C2474" s="358"/>
      <c r="D2474" s="361"/>
      <c r="E2474" s="361"/>
      <c r="F2474" s="361"/>
      <c r="G2474" s="361"/>
      <c r="H2474" s="358"/>
      <c r="I2474" s="358"/>
    </row>
    <row r="2475" ht="22.5" customHeight="1">
      <c r="A2475" s="362"/>
      <c r="B2475" s="360"/>
      <c r="C2475" s="358"/>
      <c r="D2475" s="361"/>
      <c r="E2475" s="361"/>
      <c r="F2475" s="361"/>
      <c r="G2475" s="361"/>
      <c r="H2475" s="358"/>
      <c r="I2475" s="358"/>
    </row>
    <row r="2476" ht="22.5" customHeight="1">
      <c r="A2476" s="362"/>
      <c r="B2476" s="360"/>
      <c r="C2476" s="358"/>
      <c r="D2476" s="361"/>
      <c r="E2476" s="361"/>
      <c r="F2476" s="361"/>
      <c r="G2476" s="361"/>
      <c r="H2476" s="358"/>
      <c r="I2476" s="358"/>
    </row>
    <row r="2477" ht="22.5" customHeight="1">
      <c r="A2477" s="362"/>
      <c r="B2477" s="360"/>
      <c r="C2477" s="358"/>
      <c r="D2477" s="361"/>
      <c r="E2477" s="361"/>
      <c r="F2477" s="361"/>
      <c r="G2477" s="361"/>
      <c r="H2477" s="358"/>
      <c r="I2477" s="358"/>
    </row>
    <row r="2478" ht="22.5" customHeight="1">
      <c r="A2478" s="362"/>
      <c r="B2478" s="360"/>
      <c r="C2478" s="358"/>
      <c r="D2478" s="361"/>
      <c r="E2478" s="361"/>
      <c r="F2478" s="361"/>
      <c r="G2478" s="361"/>
      <c r="H2478" s="358"/>
      <c r="I2478" s="358"/>
    </row>
    <row r="2479" ht="22.5" customHeight="1">
      <c r="A2479" s="362"/>
      <c r="B2479" s="360"/>
      <c r="C2479" s="358"/>
      <c r="D2479" s="361"/>
      <c r="E2479" s="361"/>
      <c r="F2479" s="361"/>
      <c r="G2479" s="361"/>
      <c r="H2479" s="358"/>
      <c r="I2479" s="358"/>
    </row>
    <row r="2480" ht="22.5" customHeight="1">
      <c r="A2480" s="362"/>
      <c r="B2480" s="360"/>
      <c r="C2480" s="358"/>
      <c r="D2480" s="361"/>
      <c r="E2480" s="361"/>
      <c r="F2480" s="361"/>
      <c r="G2480" s="361"/>
      <c r="H2480" s="358"/>
      <c r="I2480" s="358"/>
    </row>
    <row r="2481" ht="22.5" customHeight="1">
      <c r="A2481" s="362"/>
      <c r="B2481" s="360"/>
      <c r="C2481" s="358"/>
      <c r="D2481" s="361"/>
      <c r="E2481" s="361"/>
      <c r="F2481" s="361"/>
      <c r="G2481" s="361"/>
      <c r="H2481" s="358"/>
      <c r="I2481" s="358"/>
    </row>
    <row r="2482" ht="22.5" customHeight="1">
      <c r="A2482" s="362"/>
      <c r="B2482" s="360"/>
      <c r="C2482" s="358"/>
      <c r="D2482" s="361"/>
      <c r="E2482" s="361"/>
      <c r="F2482" s="361"/>
      <c r="G2482" s="361"/>
      <c r="H2482" s="358"/>
      <c r="I2482" s="358"/>
    </row>
    <row r="2483" ht="22.5" customHeight="1">
      <c r="A2483" s="362"/>
      <c r="B2483" s="360"/>
      <c r="C2483" s="358"/>
      <c r="D2483" s="361"/>
      <c r="E2483" s="361"/>
      <c r="F2483" s="361"/>
      <c r="G2483" s="361"/>
      <c r="H2483" s="358"/>
      <c r="I2483" s="358"/>
    </row>
    <row r="2484" ht="22.5" customHeight="1">
      <c r="A2484" s="362"/>
      <c r="B2484" s="360"/>
      <c r="C2484" s="358"/>
      <c r="D2484" s="361"/>
      <c r="E2484" s="361"/>
      <c r="F2484" s="361"/>
      <c r="G2484" s="361"/>
      <c r="H2484" s="358"/>
      <c r="I2484" s="358"/>
    </row>
    <row r="2485" ht="22.5" customHeight="1">
      <c r="A2485" s="362"/>
      <c r="B2485" s="360"/>
      <c r="C2485" s="358"/>
      <c r="D2485" s="361"/>
      <c r="E2485" s="361"/>
      <c r="F2485" s="361"/>
      <c r="G2485" s="361"/>
      <c r="H2485" s="358"/>
      <c r="I2485" s="358"/>
    </row>
    <row r="2486" ht="22.5" customHeight="1">
      <c r="A2486" s="362"/>
      <c r="B2486" s="360"/>
      <c r="C2486" s="358"/>
      <c r="D2486" s="361"/>
      <c r="E2486" s="361"/>
      <c r="F2486" s="361"/>
      <c r="G2486" s="361"/>
      <c r="H2486" s="358"/>
      <c r="I2486" s="358"/>
    </row>
    <row r="2487" ht="22.5" customHeight="1">
      <c r="A2487" s="362"/>
      <c r="B2487" s="360"/>
      <c r="C2487" s="358"/>
      <c r="D2487" s="361"/>
      <c r="E2487" s="361"/>
      <c r="F2487" s="361"/>
      <c r="G2487" s="361"/>
      <c r="H2487" s="358"/>
      <c r="I2487" s="358"/>
    </row>
    <row r="2488" ht="22.5" customHeight="1">
      <c r="A2488" s="362"/>
      <c r="B2488" s="360"/>
      <c r="C2488" s="358"/>
      <c r="D2488" s="361"/>
      <c r="E2488" s="361"/>
      <c r="F2488" s="361"/>
      <c r="G2488" s="361"/>
      <c r="H2488" s="358"/>
      <c r="I2488" s="358"/>
    </row>
    <row r="2489" ht="22.5" customHeight="1">
      <c r="A2489" s="362"/>
      <c r="B2489" s="360"/>
      <c r="C2489" s="358"/>
      <c r="D2489" s="361"/>
      <c r="E2489" s="361"/>
      <c r="F2489" s="361"/>
      <c r="G2489" s="361"/>
      <c r="H2489" s="358"/>
      <c r="I2489" s="358"/>
    </row>
    <row r="2490" ht="22.5" customHeight="1">
      <c r="A2490" s="362"/>
      <c r="B2490" s="360"/>
      <c r="C2490" s="358"/>
      <c r="D2490" s="361"/>
      <c r="E2490" s="361"/>
      <c r="F2490" s="361"/>
      <c r="G2490" s="361"/>
      <c r="H2490" s="358"/>
      <c r="I2490" s="358"/>
    </row>
    <row r="2491" ht="22.5" customHeight="1">
      <c r="A2491" s="362"/>
      <c r="B2491" s="360"/>
      <c r="C2491" s="358"/>
      <c r="D2491" s="361"/>
      <c r="E2491" s="361"/>
      <c r="F2491" s="361"/>
      <c r="G2491" s="361"/>
      <c r="H2491" s="358"/>
      <c r="I2491" s="358"/>
    </row>
    <row r="2492" ht="22.5" customHeight="1">
      <c r="A2492" s="362"/>
      <c r="B2492" s="360"/>
      <c r="C2492" s="358"/>
      <c r="D2492" s="361"/>
      <c r="E2492" s="361"/>
      <c r="F2492" s="361"/>
      <c r="G2492" s="361"/>
      <c r="H2492" s="358"/>
      <c r="I2492" s="358"/>
    </row>
    <row r="2493" ht="22.5" customHeight="1">
      <c r="A2493" s="362"/>
      <c r="B2493" s="360"/>
      <c r="C2493" s="358"/>
      <c r="D2493" s="361"/>
      <c r="E2493" s="361"/>
      <c r="F2493" s="361"/>
      <c r="G2493" s="361"/>
      <c r="H2493" s="358"/>
      <c r="I2493" s="358"/>
    </row>
    <row r="2494" ht="22.5" customHeight="1">
      <c r="A2494" s="362"/>
      <c r="B2494" s="360"/>
      <c r="C2494" s="358"/>
      <c r="D2494" s="361"/>
      <c r="E2494" s="361"/>
      <c r="F2494" s="361"/>
      <c r="G2494" s="361"/>
      <c r="H2494" s="358"/>
      <c r="I2494" s="358"/>
    </row>
    <row r="2495" ht="22.5" customHeight="1">
      <c r="A2495" s="362"/>
      <c r="B2495" s="360"/>
      <c r="C2495" s="358"/>
      <c r="D2495" s="361"/>
      <c r="E2495" s="361"/>
      <c r="F2495" s="361"/>
      <c r="G2495" s="361"/>
      <c r="H2495" s="358"/>
      <c r="I2495" s="358"/>
    </row>
    <row r="2496" ht="22.5" customHeight="1">
      <c r="A2496" s="362"/>
      <c r="B2496" s="360"/>
      <c r="C2496" s="358"/>
      <c r="D2496" s="361"/>
      <c r="E2496" s="361"/>
      <c r="F2496" s="361"/>
      <c r="G2496" s="361"/>
      <c r="H2496" s="358"/>
      <c r="I2496" s="358"/>
    </row>
    <row r="2497" ht="22.5" customHeight="1">
      <c r="A2497" s="362"/>
      <c r="B2497" s="360"/>
      <c r="C2497" s="358"/>
      <c r="D2497" s="361"/>
      <c r="E2497" s="361"/>
      <c r="F2497" s="361"/>
      <c r="G2497" s="361"/>
      <c r="H2497" s="358"/>
      <c r="I2497" s="358"/>
    </row>
    <row r="2498" ht="22.5" customHeight="1">
      <c r="A2498" s="362"/>
      <c r="B2498" s="360"/>
      <c r="C2498" s="358"/>
      <c r="D2498" s="361"/>
      <c r="E2498" s="361"/>
      <c r="F2498" s="361"/>
      <c r="G2498" s="361"/>
      <c r="H2498" s="358"/>
      <c r="I2498" s="358"/>
    </row>
    <row r="2499" ht="22.5" customHeight="1">
      <c r="A2499" s="362"/>
      <c r="B2499" s="360"/>
      <c r="C2499" s="358"/>
      <c r="D2499" s="361"/>
      <c r="E2499" s="361"/>
      <c r="F2499" s="361"/>
      <c r="G2499" s="361"/>
      <c r="H2499" s="358"/>
      <c r="I2499" s="358"/>
    </row>
    <row r="2500" ht="22.5" customHeight="1">
      <c r="A2500" s="362"/>
      <c r="B2500" s="360"/>
      <c r="C2500" s="358"/>
      <c r="D2500" s="361"/>
      <c r="E2500" s="361"/>
      <c r="F2500" s="361"/>
      <c r="G2500" s="361"/>
      <c r="H2500" s="358"/>
      <c r="I2500" s="358"/>
    </row>
    <row r="2501" ht="22.5" customHeight="1">
      <c r="A2501" s="362"/>
      <c r="B2501" s="360"/>
      <c r="C2501" s="358"/>
      <c r="D2501" s="361"/>
      <c r="E2501" s="361"/>
      <c r="F2501" s="361"/>
      <c r="G2501" s="361"/>
      <c r="H2501" s="358"/>
      <c r="I2501" s="358"/>
    </row>
    <row r="2502" ht="22.5" customHeight="1">
      <c r="A2502" s="362"/>
      <c r="B2502" s="360"/>
      <c r="C2502" s="358"/>
      <c r="D2502" s="361"/>
      <c r="E2502" s="361"/>
      <c r="F2502" s="361"/>
      <c r="G2502" s="361"/>
      <c r="H2502" s="358"/>
      <c r="I2502" s="358"/>
    </row>
    <row r="2503" ht="22.5" customHeight="1">
      <c r="A2503" s="362"/>
      <c r="B2503" s="360"/>
      <c r="C2503" s="358"/>
      <c r="D2503" s="361"/>
      <c r="E2503" s="361"/>
      <c r="F2503" s="361"/>
      <c r="G2503" s="361"/>
      <c r="H2503" s="358"/>
      <c r="I2503" s="358"/>
    </row>
    <row r="2504" ht="22.5" customHeight="1">
      <c r="A2504" s="362"/>
      <c r="B2504" s="360"/>
      <c r="C2504" s="358"/>
      <c r="D2504" s="361"/>
      <c r="E2504" s="361"/>
      <c r="F2504" s="361"/>
      <c r="G2504" s="361"/>
      <c r="H2504" s="358"/>
      <c r="I2504" s="358"/>
    </row>
    <row r="2505" ht="22.5" customHeight="1">
      <c r="A2505" s="362"/>
      <c r="B2505" s="360"/>
      <c r="C2505" s="358"/>
      <c r="D2505" s="361"/>
      <c r="E2505" s="361"/>
      <c r="F2505" s="361"/>
      <c r="G2505" s="361"/>
      <c r="H2505" s="358"/>
      <c r="I2505" s="358"/>
    </row>
    <row r="2506" ht="22.5" customHeight="1">
      <c r="A2506" s="362"/>
      <c r="B2506" s="360"/>
      <c r="C2506" s="358"/>
      <c r="D2506" s="361"/>
      <c r="E2506" s="361"/>
      <c r="F2506" s="361"/>
      <c r="G2506" s="361"/>
      <c r="H2506" s="358"/>
      <c r="I2506" s="358"/>
    </row>
    <row r="2507" ht="22.5" customHeight="1">
      <c r="A2507" s="362"/>
      <c r="B2507" s="360"/>
      <c r="C2507" s="358"/>
      <c r="D2507" s="361"/>
      <c r="E2507" s="361"/>
      <c r="F2507" s="361"/>
      <c r="G2507" s="361"/>
      <c r="H2507" s="358"/>
      <c r="I2507" s="358"/>
    </row>
    <row r="2508" ht="22.5" customHeight="1">
      <c r="A2508" s="362"/>
      <c r="B2508" s="360"/>
      <c r="C2508" s="358"/>
      <c r="D2508" s="361"/>
      <c r="E2508" s="361"/>
      <c r="F2508" s="361"/>
      <c r="G2508" s="361"/>
      <c r="H2508" s="358"/>
      <c r="I2508" s="358"/>
    </row>
    <row r="2509" ht="22.5" customHeight="1">
      <c r="A2509" s="362"/>
      <c r="B2509" s="360"/>
      <c r="C2509" s="358"/>
      <c r="D2509" s="361"/>
      <c r="E2509" s="361"/>
      <c r="F2509" s="361"/>
      <c r="G2509" s="361"/>
      <c r="H2509" s="358"/>
      <c r="I2509" s="358"/>
    </row>
    <row r="2510" ht="22.5" customHeight="1">
      <c r="A2510" s="362"/>
      <c r="B2510" s="360"/>
      <c r="C2510" s="358"/>
      <c r="D2510" s="361"/>
      <c r="E2510" s="361"/>
      <c r="F2510" s="361"/>
      <c r="G2510" s="361"/>
      <c r="H2510" s="358"/>
      <c r="I2510" s="358"/>
    </row>
    <row r="2511" ht="22.5" customHeight="1">
      <c r="A2511" s="362"/>
      <c r="B2511" s="360"/>
      <c r="C2511" s="358"/>
      <c r="D2511" s="361"/>
      <c r="E2511" s="361"/>
      <c r="F2511" s="361"/>
      <c r="G2511" s="361"/>
      <c r="H2511" s="358"/>
      <c r="I2511" s="358"/>
    </row>
    <row r="2512" ht="22.5" customHeight="1">
      <c r="A2512" s="362"/>
      <c r="B2512" s="360"/>
      <c r="C2512" s="358"/>
      <c r="D2512" s="361"/>
      <c r="E2512" s="361"/>
      <c r="F2512" s="361"/>
      <c r="G2512" s="361"/>
      <c r="H2512" s="358"/>
      <c r="I2512" s="358"/>
    </row>
    <row r="2513" ht="22.5" customHeight="1">
      <c r="A2513" s="362"/>
      <c r="B2513" s="360"/>
      <c r="C2513" s="358"/>
      <c r="D2513" s="361"/>
      <c r="E2513" s="361"/>
      <c r="F2513" s="361"/>
      <c r="G2513" s="361"/>
      <c r="H2513" s="358"/>
      <c r="I2513" s="358"/>
    </row>
    <row r="2514" ht="22.5" customHeight="1">
      <c r="A2514" s="362"/>
      <c r="B2514" s="360"/>
      <c r="C2514" s="358"/>
      <c r="D2514" s="361"/>
      <c r="E2514" s="361"/>
      <c r="F2514" s="361"/>
      <c r="G2514" s="361"/>
      <c r="H2514" s="358"/>
      <c r="I2514" s="358"/>
    </row>
    <row r="2515" ht="22.5" customHeight="1">
      <c r="A2515" s="362"/>
      <c r="B2515" s="360"/>
      <c r="C2515" s="358"/>
      <c r="D2515" s="361"/>
      <c r="E2515" s="361"/>
      <c r="F2515" s="361"/>
      <c r="G2515" s="361"/>
      <c r="H2515" s="358"/>
      <c r="I2515" s="358"/>
    </row>
    <row r="2516" ht="22.5" customHeight="1">
      <c r="A2516" s="362"/>
      <c r="B2516" s="360"/>
      <c r="C2516" s="358"/>
      <c r="D2516" s="361"/>
      <c r="E2516" s="361"/>
      <c r="F2516" s="361"/>
      <c r="G2516" s="361"/>
      <c r="H2516" s="358"/>
      <c r="I2516" s="358"/>
    </row>
    <row r="2517" ht="22.5" customHeight="1">
      <c r="A2517" s="362"/>
      <c r="B2517" s="360"/>
      <c r="C2517" s="358"/>
      <c r="D2517" s="361"/>
      <c r="E2517" s="361"/>
      <c r="F2517" s="361"/>
      <c r="G2517" s="361"/>
      <c r="H2517" s="358"/>
      <c r="I2517" s="358"/>
    </row>
    <row r="2518" ht="22.5" customHeight="1">
      <c r="A2518" s="362"/>
      <c r="B2518" s="360"/>
      <c r="C2518" s="358"/>
      <c r="D2518" s="361"/>
      <c r="E2518" s="361"/>
      <c r="F2518" s="361"/>
      <c r="G2518" s="361"/>
      <c r="H2518" s="358"/>
      <c r="I2518" s="358"/>
    </row>
    <row r="2519" ht="22.5" customHeight="1">
      <c r="A2519" s="362"/>
      <c r="B2519" s="360"/>
      <c r="C2519" s="358"/>
      <c r="D2519" s="361"/>
      <c r="E2519" s="361"/>
      <c r="F2519" s="361"/>
      <c r="G2519" s="361"/>
      <c r="H2519" s="358"/>
      <c r="I2519" s="358"/>
    </row>
    <row r="2520" ht="22.5" customHeight="1">
      <c r="A2520" s="362"/>
      <c r="B2520" s="360"/>
      <c r="C2520" s="358"/>
      <c r="D2520" s="361"/>
      <c r="E2520" s="361"/>
      <c r="F2520" s="361"/>
      <c r="G2520" s="361"/>
      <c r="H2520" s="358"/>
      <c r="I2520" s="358"/>
    </row>
    <row r="2521" ht="22.5" customHeight="1">
      <c r="A2521" s="362"/>
      <c r="B2521" s="360"/>
      <c r="C2521" s="358"/>
      <c r="D2521" s="361"/>
      <c r="E2521" s="361"/>
      <c r="F2521" s="361"/>
      <c r="G2521" s="361"/>
      <c r="H2521" s="358"/>
      <c r="I2521" s="358"/>
    </row>
    <row r="2522" ht="22.5" customHeight="1">
      <c r="A2522" s="362"/>
      <c r="B2522" s="360"/>
      <c r="C2522" s="358"/>
      <c r="D2522" s="361"/>
      <c r="E2522" s="361"/>
      <c r="F2522" s="361"/>
      <c r="G2522" s="361"/>
      <c r="H2522" s="358"/>
      <c r="I2522" s="358"/>
    </row>
    <row r="2523" ht="22.5" customHeight="1">
      <c r="A2523" s="362"/>
      <c r="B2523" s="360"/>
      <c r="C2523" s="358"/>
      <c r="D2523" s="361"/>
      <c r="E2523" s="361"/>
      <c r="F2523" s="361"/>
      <c r="G2523" s="361"/>
      <c r="H2523" s="358"/>
      <c r="I2523" s="358"/>
    </row>
    <row r="2524" ht="22.5" customHeight="1">
      <c r="A2524" s="362"/>
      <c r="B2524" s="360"/>
      <c r="C2524" s="358"/>
      <c r="D2524" s="361"/>
      <c r="E2524" s="361"/>
      <c r="F2524" s="361"/>
      <c r="G2524" s="361"/>
      <c r="H2524" s="358"/>
      <c r="I2524" s="358"/>
    </row>
    <row r="2525" ht="22.5" customHeight="1">
      <c r="A2525" s="362"/>
      <c r="B2525" s="360"/>
      <c r="C2525" s="358"/>
      <c r="D2525" s="361"/>
      <c r="E2525" s="361"/>
      <c r="F2525" s="361"/>
      <c r="G2525" s="361"/>
      <c r="H2525" s="358"/>
      <c r="I2525" s="358"/>
    </row>
    <row r="2526" ht="22.5" customHeight="1">
      <c r="A2526" s="362"/>
      <c r="B2526" s="360"/>
      <c r="C2526" s="358"/>
      <c r="D2526" s="361"/>
      <c r="E2526" s="361"/>
      <c r="F2526" s="361"/>
      <c r="G2526" s="361"/>
      <c r="H2526" s="358"/>
      <c r="I2526" s="358"/>
    </row>
    <row r="2527" ht="22.5" customHeight="1">
      <c r="A2527" s="362"/>
      <c r="B2527" s="360"/>
      <c r="C2527" s="358"/>
      <c r="D2527" s="361"/>
      <c r="E2527" s="361"/>
      <c r="F2527" s="361"/>
      <c r="G2527" s="361"/>
      <c r="H2527" s="358"/>
      <c r="I2527" s="358"/>
    </row>
    <row r="2528" ht="22.5" customHeight="1">
      <c r="A2528" s="362"/>
      <c r="B2528" s="360"/>
      <c r="C2528" s="358"/>
      <c r="D2528" s="361"/>
      <c r="E2528" s="361"/>
      <c r="F2528" s="361"/>
      <c r="G2528" s="361"/>
      <c r="H2528" s="358"/>
      <c r="I2528" s="358"/>
    </row>
    <row r="2529" ht="22.5" customHeight="1">
      <c r="A2529" s="362"/>
      <c r="B2529" s="360"/>
      <c r="C2529" s="358"/>
      <c r="D2529" s="361"/>
      <c r="E2529" s="361"/>
      <c r="F2529" s="361"/>
      <c r="G2529" s="361"/>
      <c r="H2529" s="358"/>
      <c r="I2529" s="358"/>
    </row>
    <row r="2530" ht="22.5" customHeight="1">
      <c r="A2530" s="362"/>
      <c r="B2530" s="360"/>
      <c r="C2530" s="358"/>
      <c r="D2530" s="361"/>
      <c r="E2530" s="361"/>
      <c r="F2530" s="361"/>
      <c r="G2530" s="361"/>
      <c r="H2530" s="358"/>
      <c r="I2530" s="358"/>
    </row>
    <row r="2531" ht="22.5" customHeight="1">
      <c r="A2531" s="362"/>
      <c r="B2531" s="360"/>
      <c r="C2531" s="358"/>
      <c r="D2531" s="361"/>
      <c r="E2531" s="361"/>
      <c r="F2531" s="361"/>
      <c r="G2531" s="361"/>
      <c r="H2531" s="358"/>
      <c r="I2531" s="358"/>
    </row>
    <row r="2532" ht="22.5" customHeight="1">
      <c r="A2532" s="362"/>
      <c r="B2532" s="360"/>
      <c r="C2532" s="358"/>
      <c r="D2532" s="361"/>
      <c r="E2532" s="361"/>
      <c r="F2532" s="361"/>
      <c r="G2532" s="361"/>
      <c r="H2532" s="358"/>
      <c r="I2532" s="358"/>
    </row>
    <row r="2533" ht="22.5" customHeight="1">
      <c r="A2533" s="362"/>
      <c r="B2533" s="360"/>
      <c r="C2533" s="358"/>
      <c r="D2533" s="361"/>
      <c r="E2533" s="361"/>
      <c r="F2533" s="361"/>
      <c r="G2533" s="361"/>
      <c r="H2533" s="358"/>
      <c r="I2533" s="358"/>
    </row>
    <row r="2534" ht="22.5" customHeight="1">
      <c r="A2534" s="362"/>
      <c r="B2534" s="360"/>
      <c r="C2534" s="358"/>
      <c r="D2534" s="361"/>
      <c r="E2534" s="361"/>
      <c r="F2534" s="361"/>
      <c r="G2534" s="361"/>
      <c r="H2534" s="358"/>
      <c r="I2534" s="358"/>
    </row>
    <row r="2535" ht="22.5" customHeight="1">
      <c r="A2535" s="362"/>
      <c r="B2535" s="360"/>
      <c r="C2535" s="358"/>
      <c r="D2535" s="361"/>
      <c r="E2535" s="361"/>
      <c r="F2535" s="361"/>
      <c r="G2535" s="361"/>
      <c r="H2535" s="358"/>
      <c r="I2535" s="358"/>
    </row>
    <row r="2536" ht="22.5" customHeight="1">
      <c r="A2536" s="362"/>
      <c r="B2536" s="360"/>
      <c r="C2536" s="358"/>
      <c r="D2536" s="361"/>
      <c r="E2536" s="361"/>
      <c r="F2536" s="361"/>
      <c r="G2536" s="361"/>
      <c r="H2536" s="358"/>
      <c r="I2536" s="358"/>
    </row>
    <row r="2537" ht="22.5" customHeight="1">
      <c r="A2537" s="362"/>
      <c r="B2537" s="360"/>
      <c r="C2537" s="358"/>
      <c r="D2537" s="361"/>
      <c r="E2537" s="361"/>
      <c r="F2537" s="361"/>
      <c r="G2537" s="361"/>
      <c r="H2537" s="358"/>
      <c r="I2537" s="358"/>
    </row>
    <row r="2538" ht="22.5" customHeight="1">
      <c r="A2538" s="362"/>
      <c r="B2538" s="360"/>
      <c r="C2538" s="358"/>
      <c r="D2538" s="361"/>
      <c r="E2538" s="361"/>
      <c r="F2538" s="361"/>
      <c r="G2538" s="361"/>
      <c r="H2538" s="358"/>
      <c r="I2538" s="358"/>
    </row>
    <row r="2539" ht="22.5" customHeight="1">
      <c r="A2539" s="362"/>
      <c r="B2539" s="360"/>
      <c r="C2539" s="358"/>
      <c r="D2539" s="361"/>
      <c r="E2539" s="361"/>
      <c r="F2539" s="361"/>
      <c r="G2539" s="361"/>
      <c r="H2539" s="358"/>
      <c r="I2539" s="358"/>
    </row>
    <row r="2540" ht="22.5" customHeight="1">
      <c r="A2540" s="362"/>
      <c r="B2540" s="360"/>
      <c r="C2540" s="358"/>
      <c r="D2540" s="361"/>
      <c r="E2540" s="361"/>
      <c r="F2540" s="361"/>
      <c r="G2540" s="361"/>
      <c r="H2540" s="358"/>
      <c r="I2540" s="358"/>
    </row>
    <row r="2541" ht="22.5" customHeight="1">
      <c r="A2541" s="362"/>
      <c r="B2541" s="360"/>
      <c r="C2541" s="358"/>
      <c r="D2541" s="361"/>
      <c r="E2541" s="361"/>
      <c r="F2541" s="361"/>
      <c r="G2541" s="361"/>
      <c r="H2541" s="358"/>
      <c r="I2541" s="358"/>
    </row>
    <row r="2542" ht="22.5" customHeight="1">
      <c r="A2542" s="362"/>
      <c r="B2542" s="360"/>
      <c r="C2542" s="358"/>
      <c r="D2542" s="361"/>
      <c r="E2542" s="361"/>
      <c r="F2542" s="361"/>
      <c r="G2542" s="361"/>
      <c r="H2542" s="358"/>
      <c r="I2542" s="358"/>
    </row>
    <row r="2543" ht="22.5" customHeight="1">
      <c r="A2543" s="362"/>
      <c r="B2543" s="360"/>
      <c r="C2543" s="358"/>
      <c r="D2543" s="361"/>
      <c r="E2543" s="361"/>
      <c r="F2543" s="361"/>
      <c r="G2543" s="361"/>
      <c r="H2543" s="358"/>
      <c r="I2543" s="358"/>
    </row>
    <row r="2544" ht="22.5" customHeight="1">
      <c r="A2544" s="362"/>
      <c r="B2544" s="360"/>
      <c r="C2544" s="358"/>
      <c r="D2544" s="361"/>
      <c r="E2544" s="361"/>
      <c r="F2544" s="361"/>
      <c r="G2544" s="361"/>
      <c r="H2544" s="358"/>
      <c r="I2544" s="358"/>
    </row>
    <row r="2545" ht="22.5" customHeight="1">
      <c r="A2545" s="362"/>
      <c r="B2545" s="360"/>
      <c r="C2545" s="358"/>
      <c r="D2545" s="361"/>
      <c r="E2545" s="361"/>
      <c r="F2545" s="361"/>
      <c r="G2545" s="361"/>
      <c r="H2545" s="358"/>
      <c r="I2545" s="358"/>
    </row>
    <row r="2546" ht="22.5" customHeight="1">
      <c r="A2546" s="362"/>
      <c r="B2546" s="360"/>
      <c r="C2546" s="358"/>
      <c r="D2546" s="361"/>
      <c r="E2546" s="361"/>
      <c r="F2546" s="361"/>
      <c r="G2546" s="361"/>
      <c r="H2546" s="358"/>
      <c r="I2546" s="358"/>
    </row>
    <row r="2547" ht="22.5" customHeight="1">
      <c r="A2547" s="362"/>
      <c r="B2547" s="360"/>
      <c r="C2547" s="358"/>
      <c r="D2547" s="361"/>
      <c r="E2547" s="361"/>
      <c r="F2547" s="361"/>
      <c r="G2547" s="361"/>
      <c r="H2547" s="358"/>
      <c r="I2547" s="358"/>
    </row>
    <row r="2548" ht="22.5" customHeight="1">
      <c r="A2548" s="362"/>
      <c r="B2548" s="360"/>
      <c r="C2548" s="358"/>
      <c r="D2548" s="361"/>
      <c r="E2548" s="361"/>
      <c r="F2548" s="361"/>
      <c r="G2548" s="361"/>
      <c r="H2548" s="358"/>
      <c r="I2548" s="358"/>
    </row>
    <row r="2549" ht="22.5" customHeight="1">
      <c r="A2549" s="362"/>
      <c r="B2549" s="360"/>
      <c r="C2549" s="358"/>
      <c r="D2549" s="361"/>
      <c r="E2549" s="361"/>
      <c r="F2549" s="361"/>
      <c r="G2549" s="361"/>
      <c r="H2549" s="358"/>
      <c r="I2549" s="358"/>
    </row>
    <row r="2550" ht="22.5" customHeight="1">
      <c r="A2550" s="362"/>
      <c r="B2550" s="360"/>
      <c r="C2550" s="358"/>
      <c r="D2550" s="361"/>
      <c r="E2550" s="361"/>
      <c r="F2550" s="361"/>
      <c r="G2550" s="361"/>
      <c r="H2550" s="358"/>
      <c r="I2550" s="358"/>
    </row>
    <row r="2551" ht="22.5" customHeight="1">
      <c r="A2551" s="362"/>
      <c r="B2551" s="360"/>
      <c r="C2551" s="358"/>
      <c r="D2551" s="361"/>
      <c r="E2551" s="361"/>
      <c r="F2551" s="361"/>
      <c r="G2551" s="361"/>
      <c r="H2551" s="358"/>
      <c r="I2551" s="358"/>
    </row>
    <row r="2552" ht="22.5" customHeight="1">
      <c r="A2552" s="362"/>
      <c r="B2552" s="360"/>
      <c r="C2552" s="358"/>
      <c r="D2552" s="361"/>
      <c r="E2552" s="361"/>
      <c r="F2552" s="361"/>
      <c r="G2552" s="361"/>
      <c r="H2552" s="358"/>
      <c r="I2552" s="358"/>
    </row>
    <row r="2553" ht="22.5" customHeight="1">
      <c r="A2553" s="362"/>
      <c r="B2553" s="360"/>
      <c r="C2553" s="358"/>
      <c r="D2553" s="361"/>
      <c r="E2553" s="361"/>
      <c r="F2553" s="361"/>
      <c r="G2553" s="361"/>
      <c r="H2553" s="358"/>
      <c r="I2553" s="358"/>
    </row>
    <row r="2554" ht="22.5" customHeight="1">
      <c r="A2554" s="362"/>
      <c r="B2554" s="360"/>
      <c r="C2554" s="358"/>
      <c r="D2554" s="361"/>
      <c r="E2554" s="361"/>
      <c r="F2554" s="361"/>
      <c r="G2554" s="361"/>
      <c r="H2554" s="358"/>
      <c r="I2554" s="358"/>
    </row>
    <row r="2555" ht="22.5" customHeight="1">
      <c r="A2555" s="362"/>
      <c r="B2555" s="360"/>
      <c r="C2555" s="358"/>
      <c r="D2555" s="361"/>
      <c r="E2555" s="361"/>
      <c r="F2555" s="361"/>
      <c r="G2555" s="361"/>
      <c r="H2555" s="358"/>
      <c r="I2555" s="358"/>
    </row>
    <row r="2556" ht="22.5" customHeight="1">
      <c r="A2556" s="362"/>
      <c r="B2556" s="360"/>
      <c r="C2556" s="358"/>
      <c r="D2556" s="361"/>
      <c r="E2556" s="361"/>
      <c r="F2556" s="361"/>
      <c r="G2556" s="361"/>
      <c r="H2556" s="358"/>
      <c r="I2556" s="358"/>
    </row>
    <row r="2557" ht="22.5" customHeight="1">
      <c r="A2557" s="362"/>
      <c r="B2557" s="360"/>
      <c r="C2557" s="358"/>
      <c r="D2557" s="361"/>
      <c r="E2557" s="361"/>
      <c r="F2557" s="361"/>
      <c r="G2557" s="361"/>
      <c r="H2557" s="358"/>
      <c r="I2557" s="358"/>
    </row>
    <row r="2558" ht="22.5" customHeight="1">
      <c r="A2558" s="362"/>
      <c r="B2558" s="360"/>
      <c r="C2558" s="358"/>
      <c r="D2558" s="361"/>
      <c r="E2558" s="361"/>
      <c r="F2558" s="361"/>
      <c r="G2558" s="361"/>
      <c r="H2558" s="358"/>
      <c r="I2558" s="358"/>
    </row>
    <row r="2559" ht="22.5" customHeight="1">
      <c r="A2559" s="362"/>
      <c r="B2559" s="360"/>
      <c r="C2559" s="358"/>
      <c r="D2559" s="361"/>
      <c r="E2559" s="361"/>
      <c r="F2559" s="361"/>
      <c r="G2559" s="361"/>
      <c r="H2559" s="358"/>
      <c r="I2559" s="358"/>
    </row>
    <row r="2560" ht="22.5" customHeight="1">
      <c r="A2560" s="362"/>
      <c r="B2560" s="360"/>
      <c r="C2560" s="358"/>
      <c r="D2560" s="361"/>
      <c r="E2560" s="361"/>
      <c r="F2560" s="361"/>
      <c r="G2560" s="361"/>
      <c r="H2560" s="358"/>
      <c r="I2560" s="358"/>
    </row>
    <row r="2561" ht="22.5" customHeight="1">
      <c r="A2561" s="362"/>
      <c r="B2561" s="360"/>
      <c r="C2561" s="358"/>
      <c r="D2561" s="361"/>
      <c r="E2561" s="361"/>
      <c r="F2561" s="361"/>
      <c r="G2561" s="361"/>
      <c r="H2561" s="358"/>
      <c r="I2561" s="358"/>
    </row>
    <row r="2562" ht="22.5" customHeight="1">
      <c r="A2562" s="362"/>
      <c r="B2562" s="360"/>
      <c r="C2562" s="358"/>
      <c r="D2562" s="361"/>
      <c r="E2562" s="361"/>
      <c r="F2562" s="361"/>
      <c r="G2562" s="361"/>
      <c r="H2562" s="358"/>
      <c r="I2562" s="358"/>
    </row>
    <row r="2563" ht="22.5" customHeight="1">
      <c r="A2563" s="362"/>
      <c r="B2563" s="360"/>
      <c r="C2563" s="358"/>
      <c r="D2563" s="361"/>
      <c r="E2563" s="361"/>
      <c r="F2563" s="361"/>
      <c r="G2563" s="361"/>
      <c r="H2563" s="358"/>
      <c r="I2563" s="358"/>
    </row>
    <row r="2564" ht="22.5" customHeight="1">
      <c r="A2564" s="362"/>
      <c r="B2564" s="360"/>
      <c r="C2564" s="358"/>
      <c r="D2564" s="361"/>
      <c r="E2564" s="361"/>
      <c r="F2564" s="361"/>
      <c r="G2564" s="361"/>
      <c r="H2564" s="358"/>
      <c r="I2564" s="358"/>
    </row>
    <row r="2565" ht="22.5" customHeight="1">
      <c r="A2565" s="362"/>
      <c r="B2565" s="360"/>
      <c r="C2565" s="358"/>
      <c r="D2565" s="361"/>
      <c r="E2565" s="361"/>
      <c r="F2565" s="361"/>
      <c r="G2565" s="361"/>
      <c r="H2565" s="358"/>
      <c r="I2565" s="358"/>
    </row>
    <row r="2566" ht="22.5" customHeight="1">
      <c r="A2566" s="362"/>
      <c r="B2566" s="360"/>
      <c r="C2566" s="358"/>
      <c r="D2566" s="361"/>
      <c r="E2566" s="361"/>
      <c r="F2566" s="361"/>
      <c r="G2566" s="361"/>
      <c r="H2566" s="358"/>
      <c r="I2566" s="358"/>
    </row>
    <row r="2567" ht="22.5" customHeight="1">
      <c r="A2567" s="362"/>
      <c r="B2567" s="360"/>
      <c r="C2567" s="358"/>
      <c r="D2567" s="361"/>
      <c r="E2567" s="361"/>
      <c r="F2567" s="361"/>
      <c r="G2567" s="361"/>
      <c r="H2567" s="358"/>
      <c r="I2567" s="358"/>
    </row>
    <row r="2568" ht="22.5" customHeight="1">
      <c r="A2568" s="362"/>
      <c r="B2568" s="360"/>
      <c r="C2568" s="358"/>
      <c r="D2568" s="361"/>
      <c r="E2568" s="361"/>
      <c r="F2568" s="361"/>
      <c r="G2568" s="361"/>
      <c r="H2568" s="358"/>
      <c r="I2568" s="358"/>
    </row>
    <row r="2569" ht="22.5" customHeight="1">
      <c r="A2569" s="362"/>
      <c r="B2569" s="360"/>
      <c r="C2569" s="358"/>
      <c r="D2569" s="361"/>
      <c r="E2569" s="361"/>
      <c r="F2569" s="361"/>
      <c r="G2569" s="361"/>
      <c r="H2569" s="358"/>
      <c r="I2569" s="358"/>
    </row>
    <row r="2570" ht="22.5" customHeight="1">
      <c r="A2570" s="362"/>
      <c r="B2570" s="360"/>
      <c r="C2570" s="358"/>
      <c r="D2570" s="361"/>
      <c r="E2570" s="361"/>
      <c r="F2570" s="361"/>
      <c r="G2570" s="361"/>
      <c r="H2570" s="358"/>
      <c r="I2570" s="358"/>
    </row>
    <row r="2571" ht="22.5" customHeight="1">
      <c r="A2571" s="362"/>
      <c r="B2571" s="360"/>
      <c r="C2571" s="358"/>
      <c r="D2571" s="361"/>
      <c r="E2571" s="361"/>
      <c r="F2571" s="361"/>
      <c r="G2571" s="361"/>
      <c r="H2571" s="358"/>
      <c r="I2571" s="358"/>
    </row>
    <row r="2572" ht="22.5" customHeight="1">
      <c r="A2572" s="362"/>
      <c r="B2572" s="360"/>
      <c r="C2572" s="358"/>
      <c r="D2572" s="361"/>
      <c r="E2572" s="361"/>
      <c r="F2572" s="361"/>
      <c r="G2572" s="361"/>
      <c r="H2572" s="358"/>
      <c r="I2572" s="358"/>
    </row>
    <row r="2573" ht="22.5" customHeight="1">
      <c r="A2573" s="362"/>
      <c r="B2573" s="360"/>
      <c r="C2573" s="358"/>
      <c r="D2573" s="361"/>
      <c r="E2573" s="361"/>
      <c r="F2573" s="361"/>
      <c r="G2573" s="361"/>
      <c r="H2573" s="358"/>
      <c r="I2573" s="358"/>
    </row>
    <row r="2574" ht="22.5" customHeight="1">
      <c r="A2574" s="362"/>
      <c r="B2574" s="360"/>
      <c r="C2574" s="358"/>
      <c r="D2574" s="361"/>
      <c r="E2574" s="361"/>
      <c r="F2574" s="361"/>
      <c r="G2574" s="361"/>
      <c r="H2574" s="358"/>
      <c r="I2574" s="358"/>
    </row>
    <row r="2575" ht="22.5" customHeight="1">
      <c r="A2575" s="362"/>
      <c r="B2575" s="360"/>
      <c r="C2575" s="358"/>
      <c r="D2575" s="361"/>
      <c r="E2575" s="361"/>
      <c r="F2575" s="361"/>
      <c r="G2575" s="361"/>
      <c r="H2575" s="358"/>
      <c r="I2575" s="358"/>
    </row>
    <row r="2576" ht="22.5" customHeight="1">
      <c r="A2576" s="362"/>
      <c r="B2576" s="360"/>
      <c r="C2576" s="358"/>
      <c r="D2576" s="361"/>
      <c r="E2576" s="361"/>
      <c r="F2576" s="361"/>
      <c r="G2576" s="361"/>
      <c r="H2576" s="358"/>
      <c r="I2576" s="358"/>
    </row>
    <row r="2577" ht="22.5" customHeight="1">
      <c r="A2577" s="362"/>
      <c r="B2577" s="360"/>
      <c r="C2577" s="358"/>
      <c r="D2577" s="361"/>
      <c r="E2577" s="361"/>
      <c r="F2577" s="361"/>
      <c r="G2577" s="361"/>
      <c r="H2577" s="358"/>
      <c r="I2577" s="358"/>
    </row>
    <row r="2578" ht="22.5" customHeight="1">
      <c r="A2578" s="362"/>
      <c r="B2578" s="360"/>
      <c r="C2578" s="358"/>
      <c r="D2578" s="361"/>
      <c r="E2578" s="361"/>
      <c r="F2578" s="361"/>
      <c r="G2578" s="361"/>
      <c r="H2578" s="358"/>
      <c r="I2578" s="358"/>
    </row>
    <row r="2579" ht="22.5" customHeight="1">
      <c r="A2579" s="362"/>
      <c r="B2579" s="360"/>
      <c r="C2579" s="358"/>
      <c r="D2579" s="361"/>
      <c r="E2579" s="361"/>
      <c r="F2579" s="361"/>
      <c r="G2579" s="361"/>
      <c r="H2579" s="358"/>
      <c r="I2579" s="358"/>
    </row>
    <row r="2580" ht="22.5" customHeight="1">
      <c r="A2580" s="362"/>
      <c r="B2580" s="360"/>
      <c r="C2580" s="358"/>
      <c r="D2580" s="361"/>
      <c r="E2580" s="361"/>
      <c r="F2580" s="361"/>
      <c r="G2580" s="361"/>
      <c r="H2580" s="358"/>
      <c r="I2580" s="358"/>
    </row>
    <row r="2581" ht="22.5" customHeight="1">
      <c r="A2581" s="362"/>
      <c r="B2581" s="360"/>
      <c r="C2581" s="358"/>
      <c r="D2581" s="361"/>
      <c r="E2581" s="361"/>
      <c r="F2581" s="361"/>
      <c r="G2581" s="361"/>
      <c r="H2581" s="358"/>
      <c r="I2581" s="358"/>
    </row>
    <row r="2582" ht="22.5" customHeight="1">
      <c r="A2582" s="362"/>
      <c r="B2582" s="360"/>
      <c r="C2582" s="358"/>
      <c r="D2582" s="361"/>
      <c r="E2582" s="361"/>
      <c r="F2582" s="361"/>
      <c r="G2582" s="361"/>
      <c r="H2582" s="358"/>
      <c r="I2582" s="358"/>
    </row>
    <row r="2583" ht="22.5" customHeight="1">
      <c r="A2583" s="362"/>
      <c r="B2583" s="360"/>
      <c r="C2583" s="358"/>
      <c r="D2583" s="361"/>
      <c r="E2583" s="361"/>
      <c r="F2583" s="361"/>
      <c r="G2583" s="361"/>
      <c r="H2583" s="358"/>
      <c r="I2583" s="358"/>
    </row>
    <row r="2584" ht="22.5" customHeight="1">
      <c r="A2584" s="362"/>
      <c r="B2584" s="360"/>
      <c r="C2584" s="358"/>
      <c r="D2584" s="361"/>
      <c r="E2584" s="361"/>
      <c r="F2584" s="361"/>
      <c r="G2584" s="361"/>
      <c r="H2584" s="358"/>
      <c r="I2584" s="358"/>
    </row>
    <row r="2585" ht="22.5" customHeight="1">
      <c r="A2585" s="362"/>
      <c r="B2585" s="360"/>
      <c r="C2585" s="358"/>
      <c r="D2585" s="361"/>
      <c r="E2585" s="361"/>
      <c r="F2585" s="361"/>
      <c r="G2585" s="361"/>
      <c r="H2585" s="358"/>
      <c r="I2585" s="358"/>
    </row>
    <row r="2586" ht="22.5" customHeight="1">
      <c r="A2586" s="362"/>
      <c r="B2586" s="360"/>
      <c r="C2586" s="358"/>
      <c r="D2586" s="361"/>
      <c r="E2586" s="361"/>
      <c r="F2586" s="361"/>
      <c r="G2586" s="361"/>
      <c r="H2586" s="358"/>
      <c r="I2586" s="358"/>
    </row>
    <row r="2587" ht="22.5" customHeight="1">
      <c r="A2587" s="362"/>
      <c r="B2587" s="360"/>
      <c r="C2587" s="358"/>
      <c r="D2587" s="361"/>
      <c r="E2587" s="361"/>
      <c r="F2587" s="361"/>
      <c r="G2587" s="361"/>
      <c r="H2587" s="358"/>
      <c r="I2587" s="358"/>
    </row>
    <row r="2588" ht="22.5" customHeight="1">
      <c r="A2588" s="362"/>
      <c r="B2588" s="360"/>
      <c r="C2588" s="358"/>
      <c r="D2588" s="361"/>
      <c r="E2588" s="361"/>
      <c r="F2588" s="361"/>
      <c r="G2588" s="361"/>
      <c r="H2588" s="358"/>
      <c r="I2588" s="358"/>
    </row>
    <row r="2589" ht="22.5" customHeight="1">
      <c r="A2589" s="362"/>
      <c r="B2589" s="360"/>
      <c r="C2589" s="358"/>
      <c r="D2589" s="361"/>
      <c r="E2589" s="361"/>
      <c r="F2589" s="361"/>
      <c r="G2589" s="361"/>
      <c r="H2589" s="358"/>
      <c r="I2589" s="358"/>
    </row>
    <row r="2590" ht="22.5" customHeight="1">
      <c r="A2590" s="362"/>
      <c r="B2590" s="360"/>
      <c r="C2590" s="358"/>
      <c r="D2590" s="361"/>
      <c r="E2590" s="361"/>
      <c r="F2590" s="361"/>
      <c r="G2590" s="361"/>
      <c r="H2590" s="358"/>
      <c r="I2590" s="358"/>
    </row>
    <row r="2591" ht="22.5" customHeight="1">
      <c r="A2591" s="362"/>
      <c r="B2591" s="360"/>
      <c r="C2591" s="358"/>
      <c r="D2591" s="361"/>
      <c r="E2591" s="361"/>
      <c r="F2591" s="361"/>
      <c r="G2591" s="361"/>
      <c r="H2591" s="358"/>
      <c r="I2591" s="358"/>
    </row>
    <row r="2592" ht="22.5" customHeight="1">
      <c r="A2592" s="362"/>
      <c r="B2592" s="360"/>
      <c r="C2592" s="358"/>
      <c r="D2592" s="361"/>
      <c r="E2592" s="361"/>
      <c r="F2592" s="361"/>
      <c r="G2592" s="361"/>
      <c r="H2592" s="358"/>
      <c r="I2592" s="358"/>
    </row>
    <row r="2593" ht="22.5" customHeight="1">
      <c r="A2593" s="362"/>
      <c r="B2593" s="360"/>
      <c r="C2593" s="358"/>
      <c r="D2593" s="361"/>
      <c r="E2593" s="361"/>
      <c r="F2593" s="361"/>
      <c r="G2593" s="361"/>
      <c r="H2593" s="358"/>
      <c r="I2593" s="358"/>
    </row>
    <row r="2594" ht="22.5" customHeight="1">
      <c r="A2594" s="362"/>
      <c r="B2594" s="360"/>
      <c r="C2594" s="358"/>
      <c r="D2594" s="361"/>
      <c r="E2594" s="361"/>
      <c r="F2594" s="361"/>
      <c r="G2594" s="361"/>
      <c r="H2594" s="358"/>
      <c r="I2594" s="358"/>
    </row>
    <row r="2595" ht="22.5" customHeight="1">
      <c r="A2595" s="362"/>
      <c r="B2595" s="360"/>
      <c r="C2595" s="358"/>
      <c r="D2595" s="361"/>
      <c r="E2595" s="361"/>
      <c r="F2595" s="361"/>
      <c r="G2595" s="361"/>
      <c r="H2595" s="358"/>
      <c r="I2595" s="358"/>
    </row>
    <row r="2596" ht="22.5" customHeight="1">
      <c r="A2596" s="362"/>
      <c r="B2596" s="360"/>
      <c r="C2596" s="358"/>
      <c r="D2596" s="361"/>
      <c r="E2596" s="361"/>
      <c r="F2596" s="361"/>
      <c r="G2596" s="361"/>
      <c r="H2596" s="358"/>
      <c r="I2596" s="358"/>
    </row>
    <row r="2597" ht="22.5" customHeight="1">
      <c r="A2597" s="362"/>
      <c r="B2597" s="360"/>
      <c r="C2597" s="358"/>
      <c r="D2597" s="361"/>
      <c r="E2597" s="361"/>
      <c r="F2597" s="361"/>
      <c r="G2597" s="361"/>
      <c r="H2597" s="358"/>
      <c r="I2597" s="358"/>
    </row>
    <row r="2598" ht="22.5" customHeight="1">
      <c r="A2598" s="362"/>
      <c r="B2598" s="360"/>
      <c r="C2598" s="358"/>
      <c r="D2598" s="361"/>
      <c r="E2598" s="361"/>
      <c r="F2598" s="361"/>
      <c r="G2598" s="361"/>
      <c r="H2598" s="358"/>
      <c r="I2598" s="358"/>
    </row>
    <row r="2599" ht="22.5" customHeight="1">
      <c r="A2599" s="362"/>
      <c r="B2599" s="360"/>
      <c r="C2599" s="358"/>
      <c r="D2599" s="361"/>
      <c r="E2599" s="361"/>
      <c r="F2599" s="361"/>
      <c r="G2599" s="361"/>
      <c r="H2599" s="358"/>
      <c r="I2599" s="358"/>
    </row>
    <row r="2600" ht="22.5" customHeight="1">
      <c r="A2600" s="362"/>
      <c r="B2600" s="360"/>
      <c r="C2600" s="358"/>
      <c r="D2600" s="361"/>
      <c r="E2600" s="361"/>
      <c r="F2600" s="361"/>
      <c r="G2600" s="361"/>
      <c r="H2600" s="358"/>
      <c r="I2600" s="358"/>
    </row>
    <row r="2601" ht="22.5" customHeight="1">
      <c r="A2601" s="362"/>
      <c r="B2601" s="360"/>
      <c r="C2601" s="358"/>
      <c r="D2601" s="361"/>
      <c r="E2601" s="361"/>
      <c r="F2601" s="361"/>
      <c r="G2601" s="361"/>
      <c r="H2601" s="358"/>
      <c r="I2601" s="358"/>
    </row>
    <row r="2602" ht="22.5" customHeight="1">
      <c r="A2602" s="362"/>
      <c r="B2602" s="360"/>
      <c r="C2602" s="358"/>
      <c r="D2602" s="361"/>
      <c r="E2602" s="361"/>
      <c r="F2602" s="361"/>
      <c r="G2602" s="361"/>
      <c r="H2602" s="358"/>
      <c r="I2602" s="358"/>
    </row>
    <row r="2603" ht="22.5" customHeight="1">
      <c r="A2603" s="362"/>
      <c r="B2603" s="360"/>
      <c r="C2603" s="358"/>
      <c r="D2603" s="361"/>
      <c r="E2603" s="361"/>
      <c r="F2603" s="361"/>
      <c r="G2603" s="361"/>
      <c r="H2603" s="358"/>
      <c r="I2603" s="358"/>
    </row>
    <row r="2604" ht="22.5" customHeight="1">
      <c r="A2604" s="362"/>
      <c r="B2604" s="360"/>
      <c r="C2604" s="358"/>
      <c r="D2604" s="361"/>
      <c r="E2604" s="361"/>
      <c r="F2604" s="361"/>
      <c r="G2604" s="361"/>
      <c r="H2604" s="358"/>
      <c r="I2604" s="358"/>
    </row>
    <row r="2605" ht="22.5" customHeight="1">
      <c r="A2605" s="362"/>
      <c r="B2605" s="360"/>
      <c r="C2605" s="358"/>
      <c r="D2605" s="361"/>
      <c r="E2605" s="361"/>
      <c r="F2605" s="361"/>
      <c r="G2605" s="361"/>
      <c r="H2605" s="358"/>
      <c r="I2605" s="358"/>
    </row>
    <row r="2606" ht="22.5" customHeight="1">
      <c r="A2606" s="362"/>
      <c r="B2606" s="360"/>
      <c r="C2606" s="358"/>
      <c r="D2606" s="361"/>
      <c r="E2606" s="361"/>
      <c r="F2606" s="361"/>
      <c r="G2606" s="361"/>
      <c r="H2606" s="358"/>
      <c r="I2606" s="358"/>
    </row>
    <row r="2607" ht="22.5" customHeight="1">
      <c r="A2607" s="362"/>
      <c r="B2607" s="360"/>
      <c r="C2607" s="358"/>
      <c r="D2607" s="361"/>
      <c r="E2607" s="361"/>
      <c r="F2607" s="361"/>
      <c r="G2607" s="361"/>
      <c r="H2607" s="358"/>
      <c r="I2607" s="358"/>
    </row>
    <row r="2608" ht="22.5" customHeight="1">
      <c r="A2608" s="362"/>
      <c r="B2608" s="360"/>
      <c r="C2608" s="358"/>
      <c r="D2608" s="361"/>
      <c r="E2608" s="361"/>
      <c r="F2608" s="361"/>
      <c r="G2608" s="361"/>
      <c r="H2608" s="358"/>
      <c r="I2608" s="358"/>
    </row>
    <row r="2609" ht="22.5" customHeight="1">
      <c r="A2609" s="362"/>
      <c r="B2609" s="360"/>
      <c r="C2609" s="358"/>
      <c r="D2609" s="361"/>
      <c r="E2609" s="361"/>
      <c r="F2609" s="361"/>
      <c r="G2609" s="361"/>
      <c r="H2609" s="358"/>
      <c r="I2609" s="358"/>
    </row>
    <row r="2610" ht="22.5" customHeight="1">
      <c r="A2610" s="362"/>
      <c r="B2610" s="360"/>
      <c r="C2610" s="358"/>
      <c r="D2610" s="361"/>
      <c r="E2610" s="361"/>
      <c r="F2610" s="361"/>
      <c r="G2610" s="361"/>
      <c r="H2610" s="358"/>
      <c r="I2610" s="358"/>
    </row>
    <row r="2611" ht="22.5" customHeight="1">
      <c r="A2611" s="362"/>
      <c r="B2611" s="360"/>
      <c r="C2611" s="358"/>
      <c r="D2611" s="361"/>
      <c r="E2611" s="361"/>
      <c r="F2611" s="361"/>
      <c r="G2611" s="361"/>
      <c r="H2611" s="358"/>
      <c r="I2611" s="358"/>
    </row>
    <row r="2612" ht="22.5" customHeight="1">
      <c r="A2612" s="362"/>
      <c r="B2612" s="360"/>
      <c r="C2612" s="358"/>
      <c r="D2612" s="361"/>
      <c r="E2612" s="361"/>
      <c r="F2612" s="361"/>
      <c r="G2612" s="361"/>
      <c r="H2612" s="358"/>
      <c r="I2612" s="358"/>
    </row>
    <row r="2613" ht="22.5" customHeight="1">
      <c r="A2613" s="362"/>
      <c r="B2613" s="360"/>
      <c r="C2613" s="358"/>
      <c r="D2613" s="361"/>
      <c r="E2613" s="361"/>
      <c r="F2613" s="361"/>
      <c r="G2613" s="361"/>
      <c r="H2613" s="358"/>
      <c r="I2613" s="358"/>
    </row>
    <row r="2614" ht="22.5" customHeight="1">
      <c r="A2614" s="362"/>
      <c r="B2614" s="360"/>
      <c r="C2614" s="358"/>
      <c r="D2614" s="361"/>
      <c r="E2614" s="361"/>
      <c r="F2614" s="361"/>
      <c r="G2614" s="361"/>
      <c r="H2614" s="358"/>
      <c r="I2614" s="358"/>
    </row>
    <row r="2615" ht="22.5" customHeight="1">
      <c r="A2615" s="362"/>
      <c r="B2615" s="360"/>
      <c r="C2615" s="358"/>
      <c r="D2615" s="361"/>
      <c r="E2615" s="361"/>
      <c r="F2615" s="361"/>
      <c r="G2615" s="361"/>
      <c r="H2615" s="358"/>
      <c r="I2615" s="358"/>
    </row>
    <row r="2616" ht="22.5" customHeight="1">
      <c r="A2616" s="362"/>
      <c r="B2616" s="360"/>
      <c r="C2616" s="358"/>
      <c r="D2616" s="361"/>
      <c r="E2616" s="361"/>
      <c r="F2616" s="361"/>
      <c r="G2616" s="361"/>
      <c r="H2616" s="358"/>
      <c r="I2616" s="358"/>
    </row>
    <row r="2617" ht="22.5" customHeight="1">
      <c r="A2617" s="362"/>
      <c r="B2617" s="360"/>
      <c r="C2617" s="358"/>
      <c r="D2617" s="361"/>
      <c r="E2617" s="361"/>
      <c r="F2617" s="361"/>
      <c r="G2617" s="361"/>
      <c r="H2617" s="358"/>
      <c r="I2617" s="358"/>
    </row>
    <row r="2618" ht="22.5" customHeight="1">
      <c r="A2618" s="362"/>
      <c r="B2618" s="360"/>
      <c r="C2618" s="358"/>
      <c r="D2618" s="361"/>
      <c r="E2618" s="361"/>
      <c r="F2618" s="361"/>
      <c r="G2618" s="361"/>
      <c r="H2618" s="358"/>
      <c r="I2618" s="358"/>
    </row>
    <row r="2619" ht="22.5" customHeight="1">
      <c r="A2619" s="362"/>
      <c r="B2619" s="360"/>
      <c r="C2619" s="358"/>
      <c r="D2619" s="361"/>
      <c r="E2619" s="361"/>
      <c r="F2619" s="361"/>
      <c r="G2619" s="361"/>
      <c r="H2619" s="358"/>
      <c r="I2619" s="358"/>
    </row>
    <row r="2620" ht="22.5" customHeight="1">
      <c r="A2620" s="362"/>
      <c r="B2620" s="360"/>
      <c r="C2620" s="358"/>
      <c r="D2620" s="361"/>
      <c r="E2620" s="361"/>
      <c r="F2620" s="361"/>
      <c r="G2620" s="361"/>
      <c r="H2620" s="358"/>
      <c r="I2620" s="358"/>
    </row>
    <row r="2621" ht="22.5" customHeight="1">
      <c r="A2621" s="362"/>
      <c r="B2621" s="360"/>
      <c r="C2621" s="358"/>
      <c r="D2621" s="361"/>
      <c r="E2621" s="361"/>
      <c r="F2621" s="361"/>
      <c r="G2621" s="361"/>
      <c r="H2621" s="358"/>
      <c r="I2621" s="358"/>
    </row>
    <row r="2622" ht="22.5" customHeight="1">
      <c r="A2622" s="362"/>
      <c r="B2622" s="360"/>
      <c r="C2622" s="358"/>
      <c r="D2622" s="361"/>
      <c r="E2622" s="361"/>
      <c r="F2622" s="361"/>
      <c r="G2622" s="361"/>
      <c r="H2622" s="358"/>
      <c r="I2622" s="358"/>
    </row>
    <row r="2623" ht="22.5" customHeight="1">
      <c r="A2623" s="362"/>
      <c r="B2623" s="360"/>
      <c r="C2623" s="358"/>
      <c r="D2623" s="361"/>
      <c r="E2623" s="361"/>
      <c r="F2623" s="361"/>
      <c r="G2623" s="361"/>
      <c r="H2623" s="358"/>
      <c r="I2623" s="358"/>
    </row>
    <row r="2624" ht="22.5" customHeight="1">
      <c r="A2624" s="362"/>
      <c r="B2624" s="360"/>
      <c r="C2624" s="358"/>
      <c r="D2624" s="361"/>
      <c r="E2624" s="361"/>
      <c r="F2624" s="361"/>
      <c r="G2624" s="361"/>
      <c r="H2624" s="358"/>
      <c r="I2624" s="358"/>
    </row>
    <row r="2625" ht="22.5" customHeight="1">
      <c r="A2625" s="362"/>
      <c r="B2625" s="360"/>
      <c r="C2625" s="358"/>
      <c r="D2625" s="361"/>
      <c r="E2625" s="361"/>
      <c r="F2625" s="361"/>
      <c r="G2625" s="361"/>
      <c r="H2625" s="358"/>
      <c r="I2625" s="358"/>
    </row>
    <row r="2626" ht="22.5" customHeight="1">
      <c r="A2626" s="362"/>
      <c r="B2626" s="360"/>
      <c r="C2626" s="358"/>
      <c r="D2626" s="361"/>
      <c r="E2626" s="361"/>
      <c r="F2626" s="361"/>
      <c r="G2626" s="361"/>
      <c r="H2626" s="358"/>
      <c r="I2626" s="358"/>
    </row>
    <row r="2627" ht="22.5" customHeight="1">
      <c r="A2627" s="362"/>
      <c r="B2627" s="360"/>
      <c r="C2627" s="358"/>
      <c r="D2627" s="361"/>
      <c r="E2627" s="361"/>
      <c r="F2627" s="361"/>
      <c r="G2627" s="361"/>
      <c r="H2627" s="358"/>
      <c r="I2627" s="358"/>
    </row>
    <row r="2628" ht="22.5" customHeight="1">
      <c r="A2628" s="362"/>
      <c r="B2628" s="360"/>
      <c r="C2628" s="358"/>
      <c r="D2628" s="361"/>
      <c r="E2628" s="361"/>
      <c r="F2628" s="361"/>
      <c r="G2628" s="361"/>
      <c r="H2628" s="358"/>
      <c r="I2628" s="358"/>
    </row>
    <row r="2629" ht="22.5" customHeight="1">
      <c r="A2629" s="362"/>
      <c r="B2629" s="360"/>
      <c r="C2629" s="358"/>
      <c r="D2629" s="361"/>
      <c r="E2629" s="361"/>
      <c r="F2629" s="361"/>
      <c r="G2629" s="361"/>
      <c r="H2629" s="358"/>
      <c r="I2629" s="358"/>
    </row>
    <row r="2630" ht="22.5" customHeight="1">
      <c r="A2630" s="362"/>
      <c r="B2630" s="360"/>
      <c r="C2630" s="358"/>
      <c r="D2630" s="361"/>
      <c r="E2630" s="361"/>
      <c r="F2630" s="361"/>
      <c r="G2630" s="361"/>
      <c r="H2630" s="358"/>
      <c r="I2630" s="358"/>
    </row>
    <row r="2631" ht="22.5" customHeight="1">
      <c r="A2631" s="362"/>
      <c r="B2631" s="360"/>
      <c r="C2631" s="358"/>
      <c r="D2631" s="361"/>
      <c r="E2631" s="361"/>
      <c r="F2631" s="361"/>
      <c r="G2631" s="361"/>
      <c r="H2631" s="358"/>
      <c r="I2631" s="358"/>
    </row>
    <row r="2632" ht="22.5" customHeight="1">
      <c r="A2632" s="362"/>
      <c r="B2632" s="360"/>
      <c r="C2632" s="358"/>
      <c r="D2632" s="361"/>
      <c r="E2632" s="361"/>
      <c r="F2632" s="361"/>
      <c r="G2632" s="361"/>
      <c r="H2632" s="358"/>
      <c r="I2632" s="358"/>
    </row>
    <row r="2633" ht="22.5" customHeight="1">
      <c r="A2633" s="362"/>
      <c r="B2633" s="360"/>
      <c r="C2633" s="358"/>
      <c r="D2633" s="361"/>
      <c r="E2633" s="361"/>
      <c r="F2633" s="361"/>
      <c r="G2633" s="361"/>
      <c r="H2633" s="358"/>
      <c r="I2633" s="358"/>
    </row>
    <row r="2634" ht="22.5" customHeight="1">
      <c r="A2634" s="362"/>
      <c r="B2634" s="360"/>
      <c r="C2634" s="358"/>
      <c r="D2634" s="361"/>
      <c r="E2634" s="361"/>
      <c r="F2634" s="361"/>
      <c r="G2634" s="361"/>
      <c r="H2634" s="358"/>
      <c r="I2634" s="358"/>
    </row>
    <row r="2635" ht="22.5" customHeight="1">
      <c r="A2635" s="362"/>
      <c r="B2635" s="360"/>
      <c r="C2635" s="358"/>
      <c r="D2635" s="361"/>
      <c r="E2635" s="361"/>
      <c r="F2635" s="361"/>
      <c r="G2635" s="361"/>
      <c r="H2635" s="358"/>
      <c r="I2635" s="358"/>
    </row>
    <row r="2636" ht="22.5" customHeight="1">
      <c r="A2636" s="362"/>
      <c r="B2636" s="360"/>
      <c r="C2636" s="358"/>
      <c r="D2636" s="361"/>
      <c r="E2636" s="361"/>
      <c r="F2636" s="361"/>
      <c r="G2636" s="361"/>
      <c r="H2636" s="358"/>
      <c r="I2636" s="358"/>
    </row>
    <row r="2637" ht="22.5" customHeight="1">
      <c r="A2637" s="362"/>
      <c r="B2637" s="360"/>
      <c r="C2637" s="358"/>
      <c r="D2637" s="361"/>
      <c r="E2637" s="361"/>
      <c r="F2637" s="361"/>
      <c r="G2637" s="361"/>
      <c r="H2637" s="358"/>
      <c r="I2637" s="358"/>
    </row>
    <row r="2638" ht="22.5" customHeight="1">
      <c r="A2638" s="362"/>
      <c r="B2638" s="360"/>
      <c r="C2638" s="358"/>
      <c r="D2638" s="361"/>
      <c r="E2638" s="361"/>
      <c r="F2638" s="361"/>
      <c r="G2638" s="361"/>
      <c r="H2638" s="358"/>
      <c r="I2638" s="358"/>
    </row>
    <row r="2639" ht="22.5" customHeight="1">
      <c r="A2639" s="362"/>
      <c r="B2639" s="360"/>
      <c r="C2639" s="358"/>
      <c r="D2639" s="361"/>
      <c r="E2639" s="361"/>
      <c r="F2639" s="361"/>
      <c r="G2639" s="361"/>
      <c r="H2639" s="358"/>
      <c r="I2639" s="358"/>
    </row>
    <row r="2640" ht="22.5" customHeight="1">
      <c r="A2640" s="362"/>
      <c r="B2640" s="360"/>
      <c r="C2640" s="358"/>
      <c r="D2640" s="361"/>
      <c r="E2640" s="361"/>
      <c r="F2640" s="361"/>
      <c r="G2640" s="361"/>
      <c r="H2640" s="358"/>
      <c r="I2640" s="358"/>
    </row>
    <row r="2641" ht="22.5" customHeight="1">
      <c r="A2641" s="362"/>
      <c r="B2641" s="360"/>
      <c r="C2641" s="358"/>
      <c r="D2641" s="361"/>
      <c r="E2641" s="361"/>
      <c r="F2641" s="361"/>
      <c r="G2641" s="361"/>
      <c r="H2641" s="358"/>
      <c r="I2641" s="358"/>
    </row>
    <row r="2642" ht="22.5" customHeight="1">
      <c r="A2642" s="362"/>
      <c r="B2642" s="360"/>
      <c r="C2642" s="358"/>
      <c r="D2642" s="361"/>
      <c r="E2642" s="361"/>
      <c r="F2642" s="361"/>
      <c r="G2642" s="361"/>
      <c r="H2642" s="358"/>
      <c r="I2642" s="358"/>
    </row>
    <row r="2643" ht="22.5" customHeight="1">
      <c r="A2643" s="362"/>
      <c r="B2643" s="360"/>
      <c r="C2643" s="358"/>
      <c r="D2643" s="361"/>
      <c r="E2643" s="361"/>
      <c r="F2643" s="361"/>
      <c r="G2643" s="361"/>
      <c r="H2643" s="358"/>
      <c r="I2643" s="358"/>
    </row>
    <row r="2644" ht="22.5" customHeight="1">
      <c r="A2644" s="362"/>
      <c r="B2644" s="360"/>
      <c r="C2644" s="358"/>
      <c r="D2644" s="361"/>
      <c r="E2644" s="361"/>
      <c r="F2644" s="361"/>
      <c r="G2644" s="361"/>
      <c r="H2644" s="358"/>
      <c r="I2644" s="358"/>
    </row>
    <row r="2645" ht="22.5" customHeight="1">
      <c r="A2645" s="362"/>
      <c r="B2645" s="360"/>
      <c r="C2645" s="358"/>
      <c r="D2645" s="361"/>
      <c r="E2645" s="361"/>
      <c r="F2645" s="361"/>
      <c r="G2645" s="361"/>
      <c r="H2645" s="358"/>
      <c r="I2645" s="358"/>
    </row>
    <row r="2646" ht="22.5" customHeight="1">
      <c r="A2646" s="362"/>
      <c r="B2646" s="360"/>
      <c r="C2646" s="358"/>
      <c r="D2646" s="361"/>
      <c r="E2646" s="361"/>
      <c r="F2646" s="361"/>
      <c r="G2646" s="361"/>
      <c r="H2646" s="358"/>
      <c r="I2646" s="358"/>
    </row>
    <row r="2647" ht="22.5" customHeight="1">
      <c r="A2647" s="362"/>
      <c r="B2647" s="360"/>
      <c r="C2647" s="358"/>
      <c r="D2647" s="361"/>
      <c r="E2647" s="361"/>
      <c r="F2647" s="361"/>
      <c r="G2647" s="361"/>
      <c r="H2647" s="358"/>
      <c r="I2647" s="358"/>
    </row>
    <row r="2648" ht="22.5" customHeight="1">
      <c r="A2648" s="362"/>
      <c r="B2648" s="360"/>
      <c r="C2648" s="358"/>
      <c r="D2648" s="361"/>
      <c r="E2648" s="361"/>
      <c r="F2648" s="361"/>
      <c r="G2648" s="361"/>
      <c r="H2648" s="358"/>
      <c r="I2648" s="358"/>
    </row>
    <row r="2649" ht="22.5" customHeight="1">
      <c r="A2649" s="362"/>
      <c r="B2649" s="360"/>
      <c r="C2649" s="358"/>
      <c r="D2649" s="361"/>
      <c r="E2649" s="361"/>
      <c r="F2649" s="361"/>
      <c r="G2649" s="361"/>
      <c r="H2649" s="358"/>
      <c r="I2649" s="358"/>
    </row>
    <row r="2650" ht="22.5" customHeight="1">
      <c r="A2650" s="362"/>
      <c r="B2650" s="360"/>
      <c r="C2650" s="358"/>
      <c r="D2650" s="361"/>
      <c r="E2650" s="361"/>
      <c r="F2650" s="361"/>
      <c r="G2650" s="361"/>
      <c r="H2650" s="358"/>
      <c r="I2650" s="358"/>
    </row>
    <row r="2651" ht="22.5" customHeight="1">
      <c r="A2651" s="362"/>
      <c r="B2651" s="360"/>
      <c r="C2651" s="358"/>
      <c r="D2651" s="361"/>
      <c r="E2651" s="361"/>
      <c r="F2651" s="361"/>
      <c r="G2651" s="361"/>
      <c r="H2651" s="358"/>
      <c r="I2651" s="358"/>
    </row>
    <row r="2652" ht="22.5" customHeight="1">
      <c r="A2652" s="362"/>
      <c r="B2652" s="360"/>
      <c r="C2652" s="358"/>
      <c r="D2652" s="361"/>
      <c r="E2652" s="361"/>
      <c r="F2652" s="361"/>
      <c r="G2652" s="361"/>
      <c r="H2652" s="358"/>
      <c r="I2652" s="358"/>
    </row>
    <row r="2653" ht="22.5" customHeight="1">
      <c r="A2653" s="362"/>
      <c r="B2653" s="360"/>
      <c r="C2653" s="358"/>
      <c r="D2653" s="361"/>
      <c r="E2653" s="361"/>
      <c r="F2653" s="361"/>
      <c r="G2653" s="361"/>
      <c r="H2653" s="358"/>
      <c r="I2653" s="358"/>
    </row>
    <row r="2654" ht="22.5" customHeight="1">
      <c r="A2654" s="362"/>
      <c r="B2654" s="360"/>
      <c r="C2654" s="358"/>
      <c r="D2654" s="361"/>
      <c r="E2654" s="361"/>
      <c r="F2654" s="361"/>
      <c r="G2654" s="361"/>
      <c r="H2654" s="358"/>
      <c r="I2654" s="358"/>
    </row>
    <row r="2655" ht="22.5" customHeight="1">
      <c r="A2655" s="362"/>
      <c r="B2655" s="360"/>
      <c r="C2655" s="358"/>
      <c r="D2655" s="361"/>
      <c r="E2655" s="361"/>
      <c r="F2655" s="361"/>
      <c r="G2655" s="361"/>
      <c r="H2655" s="358"/>
      <c r="I2655" s="358"/>
    </row>
    <row r="2656" ht="22.5" customHeight="1">
      <c r="A2656" s="362"/>
      <c r="B2656" s="360"/>
      <c r="C2656" s="358"/>
      <c r="D2656" s="361"/>
      <c r="E2656" s="361"/>
      <c r="F2656" s="361"/>
      <c r="G2656" s="361"/>
      <c r="H2656" s="358"/>
      <c r="I2656" s="358"/>
    </row>
    <row r="2657" ht="22.5" customHeight="1">
      <c r="A2657" s="362"/>
      <c r="B2657" s="360"/>
      <c r="C2657" s="358"/>
      <c r="D2657" s="361"/>
      <c r="E2657" s="361"/>
      <c r="F2657" s="361"/>
      <c r="G2657" s="361"/>
      <c r="H2657" s="358"/>
      <c r="I2657" s="358"/>
    </row>
    <row r="2658" ht="22.5" customHeight="1">
      <c r="A2658" s="362"/>
      <c r="B2658" s="360"/>
      <c r="C2658" s="358"/>
      <c r="D2658" s="361"/>
      <c r="E2658" s="361"/>
      <c r="F2658" s="361"/>
      <c r="G2658" s="361"/>
      <c r="H2658" s="358"/>
      <c r="I2658" s="358"/>
    </row>
    <row r="2659" ht="22.5" customHeight="1">
      <c r="A2659" s="362"/>
      <c r="B2659" s="360"/>
      <c r="C2659" s="358"/>
      <c r="D2659" s="361"/>
      <c r="E2659" s="361"/>
      <c r="F2659" s="361"/>
      <c r="G2659" s="361"/>
      <c r="H2659" s="358"/>
      <c r="I2659" s="358"/>
    </row>
    <row r="2660" ht="22.5" customHeight="1">
      <c r="A2660" s="362"/>
      <c r="B2660" s="360"/>
      <c r="C2660" s="358"/>
      <c r="D2660" s="361"/>
      <c r="E2660" s="361"/>
      <c r="F2660" s="361"/>
      <c r="G2660" s="361"/>
      <c r="H2660" s="358"/>
      <c r="I2660" s="358"/>
    </row>
    <row r="2661" ht="22.5" customHeight="1">
      <c r="A2661" s="362"/>
      <c r="B2661" s="360"/>
      <c r="C2661" s="358"/>
      <c r="D2661" s="361"/>
      <c r="E2661" s="361"/>
      <c r="F2661" s="361"/>
      <c r="G2661" s="361"/>
      <c r="H2661" s="358"/>
      <c r="I2661" s="358"/>
    </row>
    <row r="2662" ht="22.5" customHeight="1">
      <c r="A2662" s="362"/>
      <c r="B2662" s="360"/>
      <c r="C2662" s="358"/>
      <c r="D2662" s="361"/>
      <c r="E2662" s="361"/>
      <c r="F2662" s="361"/>
      <c r="G2662" s="361"/>
      <c r="H2662" s="358"/>
      <c r="I2662" s="358"/>
    </row>
    <row r="2663" ht="22.5" customHeight="1">
      <c r="A2663" s="362"/>
      <c r="B2663" s="360"/>
      <c r="C2663" s="358"/>
      <c r="D2663" s="361"/>
      <c r="E2663" s="361"/>
      <c r="F2663" s="361"/>
      <c r="G2663" s="361"/>
      <c r="H2663" s="358"/>
      <c r="I2663" s="358"/>
    </row>
    <row r="2664" ht="22.5" customHeight="1">
      <c r="A2664" s="362"/>
      <c r="B2664" s="360"/>
      <c r="C2664" s="358"/>
      <c r="D2664" s="361"/>
      <c r="E2664" s="361"/>
      <c r="F2664" s="361"/>
      <c r="G2664" s="361"/>
      <c r="H2664" s="358"/>
      <c r="I2664" s="358"/>
    </row>
    <row r="2665" ht="22.5" customHeight="1">
      <c r="A2665" s="362"/>
      <c r="B2665" s="360"/>
      <c r="C2665" s="358"/>
      <c r="D2665" s="361"/>
      <c r="E2665" s="361"/>
      <c r="F2665" s="361"/>
      <c r="G2665" s="361"/>
      <c r="H2665" s="358"/>
      <c r="I2665" s="358"/>
    </row>
    <row r="2666" ht="22.5" customHeight="1">
      <c r="A2666" s="362"/>
      <c r="B2666" s="360"/>
      <c r="C2666" s="358"/>
      <c r="D2666" s="361"/>
      <c r="E2666" s="361"/>
      <c r="F2666" s="361"/>
      <c r="G2666" s="361"/>
      <c r="H2666" s="358"/>
      <c r="I2666" s="358"/>
    </row>
    <row r="2667" ht="22.5" customHeight="1">
      <c r="A2667" s="362"/>
      <c r="B2667" s="360"/>
      <c r="C2667" s="358"/>
      <c r="D2667" s="361"/>
      <c r="E2667" s="361"/>
      <c r="F2667" s="361"/>
      <c r="G2667" s="361"/>
      <c r="H2667" s="358"/>
      <c r="I2667" s="358"/>
    </row>
    <row r="2668" ht="22.5" customHeight="1">
      <c r="A2668" s="362"/>
      <c r="B2668" s="360"/>
      <c r="C2668" s="358"/>
      <c r="D2668" s="361"/>
      <c r="E2668" s="361"/>
      <c r="F2668" s="361"/>
      <c r="G2668" s="361"/>
      <c r="H2668" s="358"/>
      <c r="I2668" s="358"/>
    </row>
    <row r="2669" ht="22.5" customHeight="1">
      <c r="A2669" s="362"/>
      <c r="B2669" s="360"/>
      <c r="C2669" s="358"/>
      <c r="D2669" s="361"/>
      <c r="E2669" s="361"/>
      <c r="F2669" s="361"/>
      <c r="G2669" s="361"/>
      <c r="H2669" s="358"/>
      <c r="I2669" s="358"/>
    </row>
    <row r="2670" ht="22.5" customHeight="1">
      <c r="A2670" s="362"/>
      <c r="B2670" s="360"/>
      <c r="C2670" s="358"/>
      <c r="D2670" s="361"/>
      <c r="E2670" s="361"/>
      <c r="F2670" s="361"/>
      <c r="G2670" s="361"/>
      <c r="H2670" s="358"/>
      <c r="I2670" s="358"/>
    </row>
    <row r="2671" ht="22.5" customHeight="1">
      <c r="A2671" s="362"/>
      <c r="B2671" s="360"/>
      <c r="C2671" s="358"/>
      <c r="D2671" s="361"/>
      <c r="E2671" s="361"/>
      <c r="F2671" s="361"/>
      <c r="G2671" s="361"/>
      <c r="H2671" s="358"/>
      <c r="I2671" s="358"/>
    </row>
    <row r="2672" ht="22.5" customHeight="1">
      <c r="A2672" s="362"/>
      <c r="B2672" s="360"/>
      <c r="C2672" s="358"/>
      <c r="D2672" s="361"/>
      <c r="E2672" s="361"/>
      <c r="F2672" s="361"/>
      <c r="G2672" s="361"/>
      <c r="H2672" s="358"/>
      <c r="I2672" s="358"/>
    </row>
    <row r="2673" ht="22.5" customHeight="1">
      <c r="A2673" s="362"/>
      <c r="B2673" s="360"/>
      <c r="C2673" s="358"/>
      <c r="D2673" s="361"/>
      <c r="E2673" s="361"/>
      <c r="F2673" s="361"/>
      <c r="G2673" s="361"/>
      <c r="H2673" s="358"/>
      <c r="I2673" s="358"/>
    </row>
    <row r="2674" ht="22.5" customHeight="1">
      <c r="A2674" s="362"/>
      <c r="B2674" s="360"/>
      <c r="C2674" s="358"/>
      <c r="D2674" s="361"/>
      <c r="E2674" s="361"/>
      <c r="F2674" s="361"/>
      <c r="G2674" s="361"/>
      <c r="H2674" s="358"/>
      <c r="I2674" s="358"/>
    </row>
    <row r="2675" ht="22.5" customHeight="1">
      <c r="A2675" s="362"/>
      <c r="B2675" s="360"/>
      <c r="C2675" s="358"/>
      <c r="D2675" s="361"/>
      <c r="E2675" s="361"/>
      <c r="F2675" s="361"/>
      <c r="G2675" s="361"/>
      <c r="H2675" s="358"/>
      <c r="I2675" s="358"/>
    </row>
    <row r="2676" ht="22.5" customHeight="1">
      <c r="A2676" s="362"/>
      <c r="B2676" s="360"/>
      <c r="C2676" s="358"/>
      <c r="D2676" s="361"/>
      <c r="E2676" s="361"/>
      <c r="F2676" s="361"/>
      <c r="G2676" s="361"/>
      <c r="H2676" s="358"/>
      <c r="I2676" s="358"/>
    </row>
    <row r="2677" ht="22.5" customHeight="1">
      <c r="A2677" s="362"/>
      <c r="B2677" s="360"/>
      <c r="C2677" s="358"/>
      <c r="D2677" s="361"/>
      <c r="E2677" s="361"/>
      <c r="F2677" s="361"/>
      <c r="G2677" s="361"/>
      <c r="H2677" s="358"/>
      <c r="I2677" s="358"/>
    </row>
    <row r="2678" ht="22.5" customHeight="1">
      <c r="A2678" s="362"/>
      <c r="B2678" s="360"/>
      <c r="C2678" s="358"/>
      <c r="D2678" s="361"/>
      <c r="E2678" s="361"/>
      <c r="F2678" s="361"/>
      <c r="G2678" s="361"/>
      <c r="H2678" s="358"/>
      <c r="I2678" s="358"/>
    </row>
    <row r="2679" ht="22.5" customHeight="1">
      <c r="A2679" s="362"/>
      <c r="B2679" s="360"/>
      <c r="C2679" s="358"/>
      <c r="D2679" s="361"/>
      <c r="E2679" s="361"/>
      <c r="F2679" s="361"/>
      <c r="G2679" s="361"/>
      <c r="H2679" s="358"/>
      <c r="I2679" s="358"/>
    </row>
    <row r="2680" ht="22.5" customHeight="1">
      <c r="A2680" s="362"/>
      <c r="B2680" s="360"/>
      <c r="C2680" s="358"/>
      <c r="D2680" s="361"/>
      <c r="E2680" s="361"/>
      <c r="F2680" s="361"/>
      <c r="G2680" s="361"/>
      <c r="H2680" s="358"/>
      <c r="I2680" s="358"/>
    </row>
    <row r="2681" ht="22.5" customHeight="1">
      <c r="A2681" s="362"/>
      <c r="B2681" s="360"/>
      <c r="C2681" s="358"/>
      <c r="D2681" s="361"/>
      <c r="E2681" s="361"/>
      <c r="F2681" s="361"/>
      <c r="G2681" s="361"/>
      <c r="H2681" s="358"/>
      <c r="I2681" s="358"/>
    </row>
    <row r="2682" ht="22.5" customHeight="1">
      <c r="A2682" s="362"/>
      <c r="B2682" s="360"/>
      <c r="C2682" s="358"/>
      <c r="D2682" s="361"/>
      <c r="E2682" s="361"/>
      <c r="F2682" s="361"/>
      <c r="G2682" s="361"/>
      <c r="H2682" s="358"/>
      <c r="I2682" s="358"/>
    </row>
    <row r="2683" ht="22.5" customHeight="1">
      <c r="A2683" s="362"/>
      <c r="B2683" s="360"/>
      <c r="C2683" s="358"/>
      <c r="D2683" s="361"/>
      <c r="E2683" s="361"/>
      <c r="F2683" s="361"/>
      <c r="G2683" s="361"/>
      <c r="H2683" s="358"/>
      <c r="I2683" s="358"/>
    </row>
    <row r="2684" ht="22.5" customHeight="1">
      <c r="A2684" s="362"/>
      <c r="B2684" s="360"/>
      <c r="C2684" s="358"/>
      <c r="D2684" s="361"/>
      <c r="E2684" s="361"/>
      <c r="F2684" s="361"/>
      <c r="G2684" s="361"/>
      <c r="H2684" s="358"/>
      <c r="I2684" s="358"/>
    </row>
    <row r="2685" ht="22.5" customHeight="1">
      <c r="A2685" s="362"/>
      <c r="B2685" s="360"/>
      <c r="C2685" s="358"/>
      <c r="D2685" s="361"/>
      <c r="E2685" s="361"/>
      <c r="F2685" s="361"/>
      <c r="G2685" s="361"/>
      <c r="H2685" s="358"/>
      <c r="I2685" s="358"/>
    </row>
    <row r="2686" ht="22.5" customHeight="1">
      <c r="A2686" s="362"/>
      <c r="B2686" s="360"/>
      <c r="C2686" s="358"/>
      <c r="D2686" s="361"/>
      <c r="E2686" s="361"/>
      <c r="F2686" s="361"/>
      <c r="G2686" s="361"/>
      <c r="H2686" s="358"/>
      <c r="I2686" s="358"/>
    </row>
    <row r="2687" ht="22.5" customHeight="1">
      <c r="A2687" s="362"/>
      <c r="B2687" s="360"/>
      <c r="C2687" s="358"/>
      <c r="D2687" s="361"/>
      <c r="E2687" s="361"/>
      <c r="F2687" s="361"/>
      <c r="G2687" s="361"/>
      <c r="H2687" s="358"/>
      <c r="I2687" s="358"/>
    </row>
    <row r="2688" ht="22.5" customHeight="1">
      <c r="A2688" s="362"/>
      <c r="B2688" s="360"/>
      <c r="C2688" s="358"/>
      <c r="D2688" s="361"/>
      <c r="E2688" s="361"/>
      <c r="F2688" s="361"/>
      <c r="G2688" s="361"/>
      <c r="H2688" s="358"/>
      <c r="I2688" s="358"/>
    </row>
    <row r="2689" ht="22.5" customHeight="1">
      <c r="A2689" s="362"/>
      <c r="B2689" s="360"/>
      <c r="C2689" s="358"/>
      <c r="D2689" s="361"/>
      <c r="E2689" s="361"/>
      <c r="F2689" s="361"/>
      <c r="G2689" s="361"/>
      <c r="H2689" s="358"/>
      <c r="I2689" s="358"/>
    </row>
    <row r="2690" ht="22.5" customHeight="1">
      <c r="A2690" s="362"/>
      <c r="B2690" s="360"/>
      <c r="C2690" s="358"/>
      <c r="D2690" s="361"/>
      <c r="E2690" s="361"/>
      <c r="F2690" s="361"/>
      <c r="G2690" s="361"/>
      <c r="H2690" s="358"/>
      <c r="I2690" s="358"/>
    </row>
    <row r="2691" ht="22.5" customHeight="1">
      <c r="A2691" s="362"/>
      <c r="B2691" s="360"/>
      <c r="C2691" s="358"/>
      <c r="D2691" s="361"/>
      <c r="E2691" s="361"/>
      <c r="F2691" s="361"/>
      <c r="G2691" s="361"/>
      <c r="H2691" s="358"/>
      <c r="I2691" s="358"/>
    </row>
    <row r="2692" ht="22.5" customHeight="1">
      <c r="A2692" s="362"/>
      <c r="B2692" s="360"/>
      <c r="C2692" s="358"/>
      <c r="D2692" s="361"/>
      <c r="E2692" s="361"/>
      <c r="F2692" s="361"/>
      <c r="G2692" s="361"/>
      <c r="H2692" s="358"/>
      <c r="I2692" s="358"/>
    </row>
    <row r="2693" ht="22.5" customHeight="1">
      <c r="A2693" s="362"/>
      <c r="B2693" s="360"/>
      <c r="C2693" s="358"/>
      <c r="D2693" s="361"/>
      <c r="E2693" s="361"/>
      <c r="F2693" s="361"/>
      <c r="G2693" s="361"/>
      <c r="H2693" s="358"/>
      <c r="I2693" s="358"/>
    </row>
    <row r="2694" ht="22.5" customHeight="1">
      <c r="A2694" s="362"/>
      <c r="B2694" s="360"/>
      <c r="C2694" s="358"/>
      <c r="D2694" s="361"/>
      <c r="E2694" s="361"/>
      <c r="F2694" s="361"/>
      <c r="G2694" s="361"/>
      <c r="H2694" s="358"/>
      <c r="I2694" s="358"/>
    </row>
    <row r="2695" ht="22.5" customHeight="1">
      <c r="A2695" s="362"/>
      <c r="B2695" s="360"/>
      <c r="C2695" s="358"/>
      <c r="D2695" s="361"/>
      <c r="E2695" s="361"/>
      <c r="F2695" s="361"/>
      <c r="G2695" s="361"/>
      <c r="H2695" s="358"/>
      <c r="I2695" s="358"/>
    </row>
    <row r="2696" ht="22.5" customHeight="1">
      <c r="A2696" s="362"/>
      <c r="B2696" s="360"/>
      <c r="C2696" s="358"/>
      <c r="D2696" s="361"/>
      <c r="E2696" s="361"/>
      <c r="F2696" s="361"/>
      <c r="G2696" s="361"/>
      <c r="H2696" s="358"/>
      <c r="I2696" s="358"/>
    </row>
    <row r="2697" ht="22.5" customHeight="1">
      <c r="A2697" s="362"/>
      <c r="B2697" s="360"/>
      <c r="C2697" s="358"/>
      <c r="D2697" s="361"/>
      <c r="E2697" s="361"/>
      <c r="F2697" s="361"/>
      <c r="G2697" s="361"/>
      <c r="H2697" s="358"/>
      <c r="I2697" s="358"/>
    </row>
    <row r="2698" ht="22.5" customHeight="1">
      <c r="A2698" s="362"/>
      <c r="B2698" s="360"/>
      <c r="C2698" s="358"/>
      <c r="D2698" s="361"/>
      <c r="E2698" s="361"/>
      <c r="F2698" s="361"/>
      <c r="G2698" s="361"/>
      <c r="H2698" s="358"/>
      <c r="I2698" s="358"/>
    </row>
    <row r="2699" ht="22.5" customHeight="1">
      <c r="A2699" s="362"/>
      <c r="B2699" s="360"/>
      <c r="C2699" s="358"/>
      <c r="D2699" s="361"/>
      <c r="E2699" s="361"/>
      <c r="F2699" s="361"/>
      <c r="G2699" s="361"/>
      <c r="H2699" s="358"/>
      <c r="I2699" s="358"/>
    </row>
    <row r="2700" ht="22.5" customHeight="1">
      <c r="A2700" s="362"/>
      <c r="B2700" s="360"/>
      <c r="C2700" s="358"/>
      <c r="D2700" s="361"/>
      <c r="E2700" s="361"/>
      <c r="F2700" s="361"/>
      <c r="G2700" s="361"/>
      <c r="H2700" s="358"/>
      <c r="I2700" s="358"/>
    </row>
    <row r="2701" ht="22.5" customHeight="1">
      <c r="A2701" s="362"/>
      <c r="B2701" s="360"/>
      <c r="C2701" s="358"/>
      <c r="D2701" s="361"/>
      <c r="E2701" s="361"/>
      <c r="F2701" s="361"/>
      <c r="G2701" s="361"/>
      <c r="H2701" s="358"/>
      <c r="I2701" s="358"/>
    </row>
    <row r="2702" ht="22.5" customHeight="1">
      <c r="A2702" s="362"/>
      <c r="B2702" s="360"/>
      <c r="C2702" s="358"/>
      <c r="D2702" s="361"/>
      <c r="E2702" s="361"/>
      <c r="F2702" s="361"/>
      <c r="G2702" s="361"/>
      <c r="H2702" s="358"/>
      <c r="I2702" s="358"/>
    </row>
    <row r="2703" ht="22.5" customHeight="1">
      <c r="A2703" s="362"/>
      <c r="B2703" s="360"/>
      <c r="C2703" s="358"/>
      <c r="D2703" s="361"/>
      <c r="E2703" s="361"/>
      <c r="F2703" s="361"/>
      <c r="G2703" s="361"/>
      <c r="H2703" s="358"/>
      <c r="I2703" s="358"/>
    </row>
    <row r="2704" ht="22.5" customHeight="1">
      <c r="A2704" s="362"/>
      <c r="B2704" s="360"/>
      <c r="C2704" s="358"/>
      <c r="D2704" s="361"/>
      <c r="E2704" s="361"/>
      <c r="F2704" s="361"/>
      <c r="G2704" s="361"/>
      <c r="H2704" s="358"/>
      <c r="I2704" s="358"/>
    </row>
    <row r="2705" ht="22.5" customHeight="1">
      <c r="A2705" s="362"/>
      <c r="B2705" s="360"/>
      <c r="C2705" s="358"/>
      <c r="D2705" s="361"/>
      <c r="E2705" s="361"/>
      <c r="F2705" s="361"/>
      <c r="G2705" s="361"/>
      <c r="H2705" s="358"/>
      <c r="I2705" s="358"/>
    </row>
    <row r="2706" ht="22.5" customHeight="1">
      <c r="A2706" s="362"/>
      <c r="B2706" s="360"/>
      <c r="C2706" s="358"/>
      <c r="D2706" s="361"/>
      <c r="E2706" s="361"/>
      <c r="F2706" s="361"/>
      <c r="G2706" s="361"/>
      <c r="H2706" s="358"/>
      <c r="I2706" s="358"/>
    </row>
    <row r="2707" ht="22.5" customHeight="1">
      <c r="A2707" s="362"/>
      <c r="B2707" s="360"/>
      <c r="C2707" s="358"/>
      <c r="D2707" s="361"/>
      <c r="E2707" s="361"/>
      <c r="F2707" s="361"/>
      <c r="G2707" s="361"/>
      <c r="H2707" s="358"/>
      <c r="I2707" s="358"/>
    </row>
    <row r="2708" ht="22.5" customHeight="1">
      <c r="A2708" s="362"/>
      <c r="B2708" s="360"/>
      <c r="C2708" s="358"/>
      <c r="D2708" s="361"/>
      <c r="E2708" s="361"/>
      <c r="F2708" s="361"/>
      <c r="G2708" s="361"/>
      <c r="H2708" s="358"/>
      <c r="I2708" s="358"/>
    </row>
    <row r="2709" ht="22.5" customHeight="1">
      <c r="A2709" s="362"/>
      <c r="B2709" s="360"/>
      <c r="C2709" s="358"/>
      <c r="D2709" s="361"/>
      <c r="E2709" s="361"/>
      <c r="F2709" s="361"/>
      <c r="G2709" s="361"/>
      <c r="H2709" s="358"/>
      <c r="I2709" s="358"/>
    </row>
    <row r="2710" ht="22.5" customHeight="1">
      <c r="A2710" s="362"/>
      <c r="B2710" s="360"/>
      <c r="C2710" s="358"/>
      <c r="D2710" s="361"/>
      <c r="E2710" s="361"/>
      <c r="F2710" s="361"/>
      <c r="G2710" s="361"/>
      <c r="H2710" s="358"/>
      <c r="I2710" s="358"/>
    </row>
    <row r="2711" ht="22.5" customHeight="1">
      <c r="A2711" s="362"/>
      <c r="B2711" s="360"/>
      <c r="C2711" s="358"/>
      <c r="D2711" s="361"/>
      <c r="E2711" s="361"/>
      <c r="F2711" s="361"/>
      <c r="G2711" s="361"/>
      <c r="H2711" s="358"/>
      <c r="I2711" s="358"/>
    </row>
    <row r="2712" ht="22.5" customHeight="1">
      <c r="A2712" s="362"/>
      <c r="B2712" s="360"/>
      <c r="C2712" s="358"/>
      <c r="D2712" s="361"/>
      <c r="E2712" s="361"/>
      <c r="F2712" s="361"/>
      <c r="G2712" s="361"/>
      <c r="H2712" s="358"/>
      <c r="I2712" s="358"/>
    </row>
    <row r="2713" ht="22.5" customHeight="1">
      <c r="A2713" s="362"/>
      <c r="B2713" s="360"/>
      <c r="C2713" s="358"/>
      <c r="D2713" s="361"/>
      <c r="E2713" s="361"/>
      <c r="F2713" s="361"/>
      <c r="G2713" s="361"/>
      <c r="H2713" s="358"/>
      <c r="I2713" s="358"/>
    </row>
    <row r="2714" ht="22.5" customHeight="1">
      <c r="A2714" s="362"/>
      <c r="B2714" s="360"/>
      <c r="C2714" s="358"/>
      <c r="D2714" s="361"/>
      <c r="E2714" s="361"/>
      <c r="F2714" s="361"/>
      <c r="G2714" s="361"/>
      <c r="H2714" s="358"/>
      <c r="I2714" s="358"/>
    </row>
    <row r="2715" ht="22.5" customHeight="1">
      <c r="A2715" s="362"/>
      <c r="B2715" s="360"/>
      <c r="C2715" s="358"/>
      <c r="D2715" s="361"/>
      <c r="E2715" s="361"/>
      <c r="F2715" s="361"/>
      <c r="G2715" s="361"/>
      <c r="H2715" s="358"/>
      <c r="I2715" s="358"/>
    </row>
    <row r="2716" ht="22.5" customHeight="1">
      <c r="A2716" s="362"/>
      <c r="B2716" s="360"/>
      <c r="C2716" s="358"/>
      <c r="D2716" s="361"/>
      <c r="E2716" s="361"/>
      <c r="F2716" s="361"/>
      <c r="G2716" s="361"/>
      <c r="H2716" s="358"/>
      <c r="I2716" s="358"/>
    </row>
    <row r="2717" ht="22.5" customHeight="1">
      <c r="A2717" s="362"/>
      <c r="B2717" s="360"/>
      <c r="C2717" s="358"/>
      <c r="D2717" s="361"/>
      <c r="E2717" s="361"/>
      <c r="F2717" s="361"/>
      <c r="G2717" s="361"/>
      <c r="H2717" s="358"/>
      <c r="I2717" s="358"/>
    </row>
    <row r="2718" ht="22.5" customHeight="1">
      <c r="A2718" s="362"/>
      <c r="B2718" s="360"/>
      <c r="C2718" s="358"/>
      <c r="D2718" s="361"/>
      <c r="E2718" s="361"/>
      <c r="F2718" s="361"/>
      <c r="G2718" s="361"/>
      <c r="H2718" s="358"/>
      <c r="I2718" s="358"/>
    </row>
    <row r="2719" ht="22.5" customHeight="1">
      <c r="A2719" s="362"/>
      <c r="B2719" s="360"/>
      <c r="C2719" s="358"/>
      <c r="D2719" s="361"/>
      <c r="E2719" s="361"/>
      <c r="F2719" s="361"/>
      <c r="G2719" s="361"/>
      <c r="H2719" s="358"/>
      <c r="I2719" s="358"/>
    </row>
    <row r="2720" ht="22.5" customHeight="1">
      <c r="A2720" s="362"/>
      <c r="B2720" s="360"/>
      <c r="C2720" s="358"/>
      <c r="D2720" s="361"/>
      <c r="E2720" s="361"/>
      <c r="F2720" s="361"/>
      <c r="G2720" s="361"/>
      <c r="H2720" s="358"/>
      <c r="I2720" s="358"/>
    </row>
    <row r="2721" ht="22.5" customHeight="1">
      <c r="A2721" s="362"/>
      <c r="B2721" s="360"/>
      <c r="C2721" s="358"/>
      <c r="D2721" s="361"/>
      <c r="E2721" s="361"/>
      <c r="F2721" s="361"/>
      <c r="G2721" s="361"/>
      <c r="H2721" s="358"/>
      <c r="I2721" s="358"/>
    </row>
    <row r="2722" ht="22.5" customHeight="1">
      <c r="A2722" s="362"/>
      <c r="B2722" s="360"/>
      <c r="C2722" s="358"/>
      <c r="D2722" s="361"/>
      <c r="E2722" s="361"/>
      <c r="F2722" s="361"/>
      <c r="G2722" s="361"/>
      <c r="H2722" s="358"/>
      <c r="I2722" s="358"/>
    </row>
    <row r="2723" ht="22.5" customHeight="1">
      <c r="A2723" s="362"/>
      <c r="B2723" s="360"/>
      <c r="C2723" s="358"/>
      <c r="D2723" s="361"/>
      <c r="E2723" s="361"/>
      <c r="F2723" s="361"/>
      <c r="G2723" s="361"/>
      <c r="H2723" s="358"/>
      <c r="I2723" s="358"/>
    </row>
    <row r="2724" ht="22.5" customHeight="1">
      <c r="A2724" s="362"/>
      <c r="B2724" s="360"/>
      <c r="C2724" s="358"/>
      <c r="D2724" s="361"/>
      <c r="E2724" s="361"/>
      <c r="F2724" s="361"/>
      <c r="G2724" s="361"/>
      <c r="H2724" s="358"/>
      <c r="I2724" s="358"/>
    </row>
    <row r="2725" ht="22.5" customHeight="1">
      <c r="A2725" s="362"/>
      <c r="B2725" s="360"/>
      <c r="C2725" s="358"/>
      <c r="D2725" s="361"/>
      <c r="E2725" s="361"/>
      <c r="F2725" s="361"/>
      <c r="G2725" s="361"/>
      <c r="H2725" s="358"/>
      <c r="I2725" s="358"/>
    </row>
    <row r="2726" ht="22.5" customHeight="1">
      <c r="A2726" s="362"/>
      <c r="B2726" s="360"/>
      <c r="C2726" s="358"/>
      <c r="D2726" s="361"/>
      <c r="E2726" s="361"/>
      <c r="F2726" s="361"/>
      <c r="G2726" s="361"/>
      <c r="H2726" s="358"/>
      <c r="I2726" s="358"/>
    </row>
    <row r="2727" ht="22.5" customHeight="1">
      <c r="A2727" s="362"/>
      <c r="B2727" s="360"/>
      <c r="C2727" s="358"/>
      <c r="D2727" s="361"/>
      <c r="E2727" s="361"/>
      <c r="F2727" s="361"/>
      <c r="G2727" s="361"/>
      <c r="H2727" s="358"/>
      <c r="I2727" s="358"/>
    </row>
    <row r="2728" ht="22.5" customHeight="1">
      <c r="A2728" s="362"/>
      <c r="B2728" s="360"/>
      <c r="C2728" s="358"/>
      <c r="D2728" s="361"/>
      <c r="E2728" s="361"/>
      <c r="F2728" s="361"/>
      <c r="G2728" s="361"/>
      <c r="H2728" s="358"/>
      <c r="I2728" s="358"/>
    </row>
    <row r="2729" ht="22.5" customHeight="1">
      <c r="A2729" s="362"/>
      <c r="B2729" s="360"/>
      <c r="C2729" s="358"/>
      <c r="D2729" s="361"/>
      <c r="E2729" s="361"/>
      <c r="F2729" s="361"/>
      <c r="G2729" s="361"/>
      <c r="H2729" s="358"/>
      <c r="I2729" s="358"/>
    </row>
    <row r="2730" ht="22.5" customHeight="1">
      <c r="A2730" s="362"/>
      <c r="B2730" s="360"/>
      <c r="C2730" s="358"/>
      <c r="D2730" s="361"/>
      <c r="E2730" s="361"/>
      <c r="F2730" s="361"/>
      <c r="G2730" s="361"/>
      <c r="H2730" s="358"/>
      <c r="I2730" s="358"/>
    </row>
    <row r="2731" ht="22.5" customHeight="1">
      <c r="A2731" s="362"/>
      <c r="B2731" s="360"/>
      <c r="C2731" s="358"/>
      <c r="D2731" s="361"/>
      <c r="E2731" s="361"/>
      <c r="F2731" s="361"/>
      <c r="G2731" s="361"/>
      <c r="H2731" s="358"/>
      <c r="I2731" s="358"/>
    </row>
    <row r="2732" ht="22.5" customHeight="1">
      <c r="A2732" s="362"/>
      <c r="B2732" s="360"/>
      <c r="C2732" s="358"/>
      <c r="D2732" s="361"/>
      <c r="E2732" s="361"/>
      <c r="F2732" s="361"/>
      <c r="G2732" s="361"/>
      <c r="H2732" s="358"/>
      <c r="I2732" s="358"/>
    </row>
    <row r="2733" ht="22.5" customHeight="1">
      <c r="A2733" s="362"/>
      <c r="B2733" s="360"/>
      <c r="C2733" s="358"/>
      <c r="D2733" s="361"/>
      <c r="E2733" s="361"/>
      <c r="F2733" s="361"/>
      <c r="G2733" s="361"/>
      <c r="H2733" s="358"/>
      <c r="I2733" s="358"/>
    </row>
    <row r="2734" ht="22.5" customHeight="1">
      <c r="A2734" s="362"/>
      <c r="B2734" s="360"/>
      <c r="C2734" s="358"/>
      <c r="D2734" s="361"/>
      <c r="E2734" s="361"/>
      <c r="F2734" s="361"/>
      <c r="G2734" s="361"/>
      <c r="H2734" s="358"/>
      <c r="I2734" s="358"/>
    </row>
    <row r="2735" ht="22.5" customHeight="1">
      <c r="A2735" s="362"/>
      <c r="B2735" s="360"/>
      <c r="C2735" s="358"/>
      <c r="D2735" s="361"/>
      <c r="E2735" s="361"/>
      <c r="F2735" s="361"/>
      <c r="G2735" s="361"/>
      <c r="H2735" s="358"/>
      <c r="I2735" s="358"/>
    </row>
    <row r="2736" ht="22.5" customHeight="1">
      <c r="A2736" s="362"/>
      <c r="B2736" s="360"/>
      <c r="C2736" s="358"/>
      <c r="D2736" s="361"/>
      <c r="E2736" s="361"/>
      <c r="F2736" s="361"/>
      <c r="G2736" s="361"/>
      <c r="H2736" s="358"/>
      <c r="I2736" s="358"/>
    </row>
    <row r="2737" ht="22.5" customHeight="1">
      <c r="A2737" s="362"/>
      <c r="B2737" s="360"/>
      <c r="C2737" s="358"/>
      <c r="D2737" s="361"/>
      <c r="E2737" s="361"/>
      <c r="F2737" s="361"/>
      <c r="G2737" s="361"/>
      <c r="H2737" s="358"/>
      <c r="I2737" s="358"/>
    </row>
    <row r="2738" ht="22.5" customHeight="1">
      <c r="A2738" s="362"/>
      <c r="B2738" s="360"/>
      <c r="C2738" s="358"/>
      <c r="D2738" s="361"/>
      <c r="E2738" s="361"/>
      <c r="F2738" s="361"/>
      <c r="G2738" s="361"/>
      <c r="H2738" s="358"/>
      <c r="I2738" s="358"/>
    </row>
    <row r="2739" ht="22.5" customHeight="1">
      <c r="A2739" s="362"/>
      <c r="B2739" s="360"/>
      <c r="C2739" s="358"/>
      <c r="D2739" s="361"/>
      <c r="E2739" s="361"/>
      <c r="F2739" s="361"/>
      <c r="G2739" s="361"/>
      <c r="H2739" s="358"/>
      <c r="I2739" s="358"/>
    </row>
    <row r="2740" ht="22.5" customHeight="1">
      <c r="A2740" s="362"/>
      <c r="B2740" s="360"/>
      <c r="C2740" s="358"/>
      <c r="D2740" s="361"/>
      <c r="E2740" s="361"/>
      <c r="F2740" s="361"/>
      <c r="G2740" s="361"/>
      <c r="H2740" s="358"/>
      <c r="I2740" s="358"/>
    </row>
    <row r="2741" ht="22.5" customHeight="1">
      <c r="A2741" s="362"/>
      <c r="B2741" s="360"/>
      <c r="C2741" s="358"/>
      <c r="D2741" s="361"/>
      <c r="E2741" s="361"/>
      <c r="F2741" s="361"/>
      <c r="G2741" s="361"/>
      <c r="H2741" s="358"/>
      <c r="I2741" s="358"/>
    </row>
    <row r="2742" ht="22.5" customHeight="1">
      <c r="A2742" s="362"/>
      <c r="B2742" s="360"/>
      <c r="C2742" s="358"/>
      <c r="D2742" s="361"/>
      <c r="E2742" s="361"/>
      <c r="F2742" s="361"/>
      <c r="G2742" s="361"/>
      <c r="H2742" s="358"/>
      <c r="I2742" s="358"/>
    </row>
    <row r="2743" ht="22.5" customHeight="1">
      <c r="A2743" s="362"/>
      <c r="B2743" s="360"/>
      <c r="C2743" s="358"/>
      <c r="D2743" s="361"/>
      <c r="E2743" s="361"/>
      <c r="F2743" s="361"/>
      <c r="G2743" s="361"/>
      <c r="H2743" s="358"/>
      <c r="I2743" s="358"/>
    </row>
    <row r="2744" ht="22.5" customHeight="1">
      <c r="A2744" s="362"/>
      <c r="B2744" s="360"/>
      <c r="C2744" s="358"/>
      <c r="D2744" s="361"/>
      <c r="E2744" s="361"/>
      <c r="F2744" s="361"/>
      <c r="G2744" s="361"/>
      <c r="H2744" s="358"/>
      <c r="I2744" s="358"/>
    </row>
    <row r="2745" ht="22.5" customHeight="1">
      <c r="A2745" s="362"/>
      <c r="B2745" s="360"/>
      <c r="C2745" s="358"/>
      <c r="D2745" s="361"/>
      <c r="E2745" s="361"/>
      <c r="F2745" s="361"/>
      <c r="G2745" s="361"/>
      <c r="H2745" s="358"/>
      <c r="I2745" s="358"/>
    </row>
    <row r="2746" ht="22.5" customHeight="1">
      <c r="A2746" s="362"/>
      <c r="B2746" s="360"/>
      <c r="C2746" s="358"/>
      <c r="D2746" s="361"/>
      <c r="E2746" s="361"/>
      <c r="F2746" s="361"/>
      <c r="G2746" s="361"/>
      <c r="H2746" s="358"/>
      <c r="I2746" s="358"/>
    </row>
    <row r="2747" ht="22.5" customHeight="1">
      <c r="A2747" s="362"/>
      <c r="B2747" s="360"/>
      <c r="C2747" s="358"/>
      <c r="D2747" s="361"/>
      <c r="E2747" s="361"/>
      <c r="F2747" s="361"/>
      <c r="G2747" s="361"/>
      <c r="H2747" s="358"/>
      <c r="I2747" s="358"/>
    </row>
    <row r="2748" ht="22.5" customHeight="1">
      <c r="A2748" s="362"/>
      <c r="B2748" s="360"/>
      <c r="C2748" s="358"/>
      <c r="D2748" s="361"/>
      <c r="E2748" s="361"/>
      <c r="F2748" s="361"/>
      <c r="G2748" s="361"/>
      <c r="H2748" s="358"/>
      <c r="I2748" s="358"/>
    </row>
    <row r="2749" ht="22.5" customHeight="1">
      <c r="A2749" s="362"/>
      <c r="B2749" s="360"/>
      <c r="C2749" s="358"/>
      <c r="D2749" s="361"/>
      <c r="E2749" s="361"/>
      <c r="F2749" s="361"/>
      <c r="G2749" s="361"/>
      <c r="H2749" s="358"/>
      <c r="I2749" s="358"/>
    </row>
    <row r="2750" ht="22.5" customHeight="1">
      <c r="A2750" s="362"/>
      <c r="B2750" s="360"/>
      <c r="C2750" s="358"/>
      <c r="D2750" s="361"/>
      <c r="E2750" s="361"/>
      <c r="F2750" s="361"/>
      <c r="G2750" s="361"/>
      <c r="H2750" s="358"/>
      <c r="I2750" s="358"/>
    </row>
    <row r="2751" ht="22.5" customHeight="1">
      <c r="A2751" s="362"/>
      <c r="B2751" s="360"/>
      <c r="C2751" s="358"/>
      <c r="D2751" s="361"/>
      <c r="E2751" s="361"/>
      <c r="F2751" s="361"/>
      <c r="G2751" s="361"/>
      <c r="H2751" s="358"/>
      <c r="I2751" s="358"/>
    </row>
    <row r="2752" ht="22.5" customHeight="1">
      <c r="A2752" s="362"/>
      <c r="B2752" s="360"/>
      <c r="C2752" s="358"/>
      <c r="D2752" s="361"/>
      <c r="E2752" s="361"/>
      <c r="F2752" s="361"/>
      <c r="G2752" s="361"/>
      <c r="H2752" s="358"/>
      <c r="I2752" s="358"/>
    </row>
    <row r="2753" ht="22.5" customHeight="1">
      <c r="A2753" s="362"/>
      <c r="B2753" s="360"/>
      <c r="C2753" s="358"/>
      <c r="D2753" s="361"/>
      <c r="E2753" s="361"/>
      <c r="F2753" s="361"/>
      <c r="G2753" s="361"/>
      <c r="H2753" s="358"/>
      <c r="I2753" s="358"/>
    </row>
    <row r="2754" ht="22.5" customHeight="1">
      <c r="A2754" s="362"/>
      <c r="B2754" s="360"/>
      <c r="C2754" s="358"/>
      <c r="D2754" s="361"/>
      <c r="E2754" s="361"/>
      <c r="F2754" s="361"/>
      <c r="G2754" s="361"/>
      <c r="H2754" s="358"/>
      <c r="I2754" s="358"/>
    </row>
    <row r="2755" ht="22.5" customHeight="1">
      <c r="A2755" s="362"/>
      <c r="B2755" s="360"/>
      <c r="C2755" s="358"/>
      <c r="D2755" s="361"/>
      <c r="E2755" s="361"/>
      <c r="F2755" s="361"/>
      <c r="G2755" s="361"/>
      <c r="H2755" s="358"/>
      <c r="I2755" s="358"/>
    </row>
    <row r="2756" ht="22.5" customHeight="1">
      <c r="A2756" s="362"/>
      <c r="B2756" s="360"/>
      <c r="C2756" s="358"/>
      <c r="D2756" s="361"/>
      <c r="E2756" s="361"/>
      <c r="F2756" s="361"/>
      <c r="G2756" s="361"/>
      <c r="H2756" s="358"/>
      <c r="I2756" s="358"/>
    </row>
    <row r="2757" ht="22.5" customHeight="1">
      <c r="A2757" s="362"/>
      <c r="B2757" s="360"/>
      <c r="C2757" s="358"/>
      <c r="D2757" s="361"/>
      <c r="E2757" s="361"/>
      <c r="F2757" s="361"/>
      <c r="G2757" s="361"/>
      <c r="H2757" s="358"/>
      <c r="I2757" s="358"/>
    </row>
    <row r="2758" ht="22.5" customHeight="1">
      <c r="A2758" s="362"/>
      <c r="B2758" s="360"/>
      <c r="C2758" s="358"/>
      <c r="D2758" s="361"/>
      <c r="E2758" s="361"/>
      <c r="F2758" s="361"/>
      <c r="G2758" s="361"/>
      <c r="H2758" s="358"/>
      <c r="I2758" s="358"/>
    </row>
    <row r="2759" ht="22.5" customHeight="1">
      <c r="A2759" s="362"/>
      <c r="B2759" s="360"/>
      <c r="C2759" s="358"/>
      <c r="D2759" s="361"/>
      <c r="E2759" s="361"/>
      <c r="F2759" s="361"/>
      <c r="G2759" s="361"/>
      <c r="H2759" s="358"/>
      <c r="I2759" s="358"/>
    </row>
    <row r="2760" ht="22.5" customHeight="1">
      <c r="A2760" s="362"/>
      <c r="B2760" s="360"/>
      <c r="C2760" s="358"/>
      <c r="D2760" s="361"/>
      <c r="E2760" s="361"/>
      <c r="F2760" s="361"/>
      <c r="G2760" s="361"/>
      <c r="H2760" s="358"/>
      <c r="I2760" s="358"/>
    </row>
    <row r="2761" ht="22.5" customHeight="1">
      <c r="A2761" s="362"/>
      <c r="B2761" s="360"/>
      <c r="C2761" s="358"/>
      <c r="D2761" s="361"/>
      <c r="E2761" s="361"/>
      <c r="F2761" s="361"/>
      <c r="G2761" s="361"/>
      <c r="H2761" s="358"/>
      <c r="I2761" s="358"/>
    </row>
    <row r="2762" ht="22.5" customHeight="1">
      <c r="A2762" s="362"/>
      <c r="B2762" s="360"/>
      <c r="C2762" s="358"/>
      <c r="D2762" s="361"/>
      <c r="E2762" s="361"/>
      <c r="F2762" s="361"/>
      <c r="G2762" s="361"/>
      <c r="H2762" s="358"/>
      <c r="I2762" s="358"/>
    </row>
    <row r="2763" ht="22.5" customHeight="1">
      <c r="A2763" s="362"/>
      <c r="B2763" s="360"/>
      <c r="C2763" s="358"/>
      <c r="D2763" s="361"/>
      <c r="E2763" s="361"/>
      <c r="F2763" s="361"/>
      <c r="G2763" s="361"/>
      <c r="H2763" s="358"/>
      <c r="I2763" s="358"/>
    </row>
    <row r="2764" ht="22.5" customHeight="1">
      <c r="A2764" s="362"/>
      <c r="B2764" s="360"/>
      <c r="C2764" s="358"/>
      <c r="D2764" s="361"/>
      <c r="E2764" s="361"/>
      <c r="F2764" s="361"/>
      <c r="G2764" s="361"/>
      <c r="H2764" s="358"/>
      <c r="I2764" s="358"/>
    </row>
    <row r="2765" ht="22.5" customHeight="1">
      <c r="A2765" s="362"/>
      <c r="B2765" s="360"/>
      <c r="C2765" s="358"/>
      <c r="D2765" s="361"/>
      <c r="E2765" s="361"/>
      <c r="F2765" s="361"/>
      <c r="G2765" s="361"/>
      <c r="H2765" s="358"/>
      <c r="I2765" s="358"/>
    </row>
    <row r="2766" ht="22.5" customHeight="1">
      <c r="A2766" s="362"/>
      <c r="B2766" s="360"/>
      <c r="C2766" s="358"/>
      <c r="D2766" s="361"/>
      <c r="E2766" s="361"/>
      <c r="F2766" s="361"/>
      <c r="G2766" s="361"/>
      <c r="H2766" s="358"/>
      <c r="I2766" s="358"/>
    </row>
    <row r="2767" ht="22.5" customHeight="1">
      <c r="A2767" s="362"/>
      <c r="B2767" s="360"/>
      <c r="C2767" s="358"/>
      <c r="D2767" s="361"/>
      <c r="E2767" s="361"/>
      <c r="F2767" s="361"/>
      <c r="G2767" s="361"/>
      <c r="H2767" s="358"/>
      <c r="I2767" s="358"/>
    </row>
    <row r="2768" ht="22.5" customHeight="1">
      <c r="A2768" s="362"/>
      <c r="B2768" s="360"/>
      <c r="C2768" s="358"/>
      <c r="D2768" s="361"/>
      <c r="E2768" s="361"/>
      <c r="F2768" s="361"/>
      <c r="G2768" s="361"/>
      <c r="H2768" s="358"/>
      <c r="I2768" s="358"/>
    </row>
    <row r="2769" ht="22.5" customHeight="1">
      <c r="A2769" s="362"/>
      <c r="B2769" s="360"/>
      <c r="C2769" s="358"/>
      <c r="D2769" s="361"/>
      <c r="E2769" s="361"/>
      <c r="F2769" s="361"/>
      <c r="G2769" s="361"/>
      <c r="H2769" s="358"/>
      <c r="I2769" s="358"/>
    </row>
    <row r="2770" ht="22.5" customHeight="1">
      <c r="A2770" s="362"/>
      <c r="B2770" s="360"/>
      <c r="C2770" s="358"/>
      <c r="D2770" s="361"/>
      <c r="E2770" s="361"/>
      <c r="F2770" s="361"/>
      <c r="G2770" s="361"/>
      <c r="H2770" s="358"/>
      <c r="I2770" s="358"/>
    </row>
    <row r="2771" ht="22.5" customHeight="1">
      <c r="A2771" s="362"/>
      <c r="B2771" s="360"/>
      <c r="C2771" s="358"/>
      <c r="D2771" s="361"/>
      <c r="E2771" s="361"/>
      <c r="F2771" s="361"/>
      <c r="G2771" s="361"/>
      <c r="H2771" s="358"/>
      <c r="I2771" s="358"/>
    </row>
    <row r="2772" ht="22.5" customHeight="1">
      <c r="A2772" s="362"/>
      <c r="B2772" s="360"/>
      <c r="C2772" s="358"/>
      <c r="D2772" s="361"/>
      <c r="E2772" s="361"/>
      <c r="F2772" s="361"/>
      <c r="G2772" s="361"/>
      <c r="H2772" s="358"/>
      <c r="I2772" s="358"/>
    </row>
    <row r="2773" ht="22.5" customHeight="1">
      <c r="A2773" s="362"/>
      <c r="B2773" s="360"/>
      <c r="C2773" s="358"/>
      <c r="D2773" s="361"/>
      <c r="E2773" s="361"/>
      <c r="F2773" s="361"/>
      <c r="G2773" s="361"/>
      <c r="H2773" s="358"/>
      <c r="I2773" s="358"/>
    </row>
    <row r="2774" ht="22.5" customHeight="1">
      <c r="A2774" s="362"/>
      <c r="B2774" s="360"/>
      <c r="C2774" s="358"/>
      <c r="D2774" s="361"/>
      <c r="E2774" s="361"/>
      <c r="F2774" s="361"/>
      <c r="G2774" s="361"/>
      <c r="H2774" s="358"/>
      <c r="I2774" s="358"/>
    </row>
    <row r="2775" ht="22.5" customHeight="1">
      <c r="A2775" s="362"/>
      <c r="B2775" s="360"/>
      <c r="C2775" s="358"/>
      <c r="D2775" s="361"/>
      <c r="E2775" s="361"/>
      <c r="F2775" s="361"/>
      <c r="G2775" s="361"/>
      <c r="H2775" s="358"/>
      <c r="I2775" s="358"/>
    </row>
    <row r="2776" ht="22.5" customHeight="1">
      <c r="A2776" s="362"/>
      <c r="B2776" s="360"/>
      <c r="C2776" s="358"/>
      <c r="D2776" s="361"/>
      <c r="E2776" s="361"/>
      <c r="F2776" s="361"/>
      <c r="G2776" s="361"/>
      <c r="H2776" s="358"/>
      <c r="I2776" s="358"/>
    </row>
    <row r="2777" ht="22.5" customHeight="1">
      <c r="A2777" s="362"/>
      <c r="B2777" s="360"/>
      <c r="C2777" s="358"/>
      <c r="D2777" s="361"/>
      <c r="E2777" s="361"/>
      <c r="F2777" s="361"/>
      <c r="G2777" s="361"/>
      <c r="H2777" s="358"/>
      <c r="I2777" s="358"/>
    </row>
    <row r="2778" ht="22.5" customHeight="1">
      <c r="A2778" s="362"/>
      <c r="B2778" s="360"/>
      <c r="C2778" s="358"/>
      <c r="D2778" s="361"/>
      <c r="E2778" s="361"/>
      <c r="F2778" s="361"/>
      <c r="G2778" s="361"/>
      <c r="H2778" s="358"/>
      <c r="I2778" s="358"/>
    </row>
    <row r="2779" ht="22.5" customHeight="1">
      <c r="A2779" s="362"/>
      <c r="B2779" s="360"/>
      <c r="C2779" s="358"/>
      <c r="D2779" s="361"/>
      <c r="E2779" s="361"/>
      <c r="F2779" s="361"/>
      <c r="G2779" s="361"/>
      <c r="H2779" s="358"/>
      <c r="I2779" s="358"/>
    </row>
    <row r="2780" ht="22.5" customHeight="1">
      <c r="A2780" s="362"/>
      <c r="B2780" s="360"/>
      <c r="C2780" s="358"/>
      <c r="D2780" s="361"/>
      <c r="E2780" s="361"/>
      <c r="F2780" s="361"/>
      <c r="G2780" s="361"/>
      <c r="H2780" s="358"/>
      <c r="I2780" s="358"/>
    </row>
    <row r="2781" ht="22.5" customHeight="1">
      <c r="A2781" s="362"/>
      <c r="B2781" s="360"/>
      <c r="C2781" s="358"/>
      <c r="D2781" s="361"/>
      <c r="E2781" s="361"/>
      <c r="F2781" s="361"/>
      <c r="G2781" s="361"/>
      <c r="H2781" s="358"/>
      <c r="I2781" s="358"/>
    </row>
    <row r="2782" ht="22.5" customHeight="1">
      <c r="A2782" s="362"/>
      <c r="B2782" s="360"/>
      <c r="C2782" s="358"/>
      <c r="D2782" s="361"/>
      <c r="E2782" s="361"/>
      <c r="F2782" s="361"/>
      <c r="G2782" s="361"/>
      <c r="H2782" s="358"/>
      <c r="I2782" s="358"/>
    </row>
    <row r="2783" ht="22.5" customHeight="1">
      <c r="A2783" s="362"/>
      <c r="B2783" s="360"/>
      <c r="C2783" s="358"/>
      <c r="D2783" s="361"/>
      <c r="E2783" s="361"/>
      <c r="F2783" s="361"/>
      <c r="G2783" s="361"/>
      <c r="H2783" s="358"/>
      <c r="I2783" s="358"/>
    </row>
    <row r="2784" ht="22.5" customHeight="1">
      <c r="A2784" s="362"/>
      <c r="B2784" s="360"/>
      <c r="C2784" s="358"/>
      <c r="D2784" s="361"/>
      <c r="E2784" s="361"/>
      <c r="F2784" s="361"/>
      <c r="G2784" s="361"/>
      <c r="H2784" s="358"/>
      <c r="I2784" s="358"/>
    </row>
    <row r="2785" ht="22.5" customHeight="1">
      <c r="A2785" s="362"/>
      <c r="B2785" s="360"/>
      <c r="C2785" s="358"/>
      <c r="D2785" s="361"/>
      <c r="E2785" s="361"/>
      <c r="F2785" s="361"/>
      <c r="G2785" s="361"/>
      <c r="H2785" s="358"/>
      <c r="I2785" s="358"/>
    </row>
    <row r="2786" ht="22.5" customHeight="1">
      <c r="A2786" s="362"/>
      <c r="B2786" s="360"/>
      <c r="C2786" s="358"/>
      <c r="D2786" s="361"/>
      <c r="E2786" s="361"/>
      <c r="F2786" s="361"/>
      <c r="G2786" s="361"/>
      <c r="H2786" s="358"/>
      <c r="I2786" s="358"/>
    </row>
    <row r="2787" ht="22.5" customHeight="1">
      <c r="A2787" s="362"/>
      <c r="B2787" s="360"/>
      <c r="C2787" s="358"/>
      <c r="D2787" s="361"/>
      <c r="E2787" s="361"/>
      <c r="F2787" s="361"/>
      <c r="G2787" s="361"/>
      <c r="H2787" s="358"/>
      <c r="I2787" s="358"/>
    </row>
    <row r="2788" ht="22.5" customHeight="1">
      <c r="A2788" s="362"/>
      <c r="B2788" s="360"/>
      <c r="C2788" s="358"/>
      <c r="D2788" s="361"/>
      <c r="E2788" s="361"/>
      <c r="F2788" s="361"/>
      <c r="G2788" s="361"/>
      <c r="H2788" s="358"/>
      <c r="I2788" s="358"/>
    </row>
    <row r="2789" ht="22.5" customHeight="1">
      <c r="A2789" s="362"/>
      <c r="B2789" s="360"/>
      <c r="C2789" s="358"/>
      <c r="D2789" s="361"/>
      <c r="E2789" s="361"/>
      <c r="F2789" s="361"/>
      <c r="G2789" s="361"/>
      <c r="H2789" s="358"/>
      <c r="I2789" s="358"/>
    </row>
    <row r="2790" ht="22.5" customHeight="1">
      <c r="A2790" s="362"/>
      <c r="B2790" s="360"/>
      <c r="C2790" s="358"/>
      <c r="D2790" s="361"/>
      <c r="E2790" s="361"/>
      <c r="F2790" s="361"/>
      <c r="G2790" s="361"/>
      <c r="H2790" s="358"/>
      <c r="I2790" s="358"/>
    </row>
    <row r="2791" ht="22.5" customHeight="1">
      <c r="A2791" s="362"/>
      <c r="B2791" s="360"/>
      <c r="C2791" s="358"/>
      <c r="D2791" s="361"/>
      <c r="E2791" s="361"/>
      <c r="F2791" s="361"/>
      <c r="G2791" s="361"/>
      <c r="H2791" s="358"/>
      <c r="I2791" s="358"/>
    </row>
    <row r="2792" ht="22.5" customHeight="1">
      <c r="A2792" s="362"/>
      <c r="B2792" s="360"/>
      <c r="C2792" s="358"/>
      <c r="D2792" s="361"/>
      <c r="E2792" s="361"/>
      <c r="F2792" s="361"/>
      <c r="G2792" s="361"/>
      <c r="H2792" s="358"/>
      <c r="I2792" s="358"/>
    </row>
    <row r="2793" ht="22.5" customHeight="1">
      <c r="A2793" s="362"/>
      <c r="B2793" s="360"/>
      <c r="C2793" s="358"/>
      <c r="D2793" s="361"/>
      <c r="E2793" s="361"/>
      <c r="F2793" s="361"/>
      <c r="G2793" s="361"/>
      <c r="H2793" s="358"/>
      <c r="I2793" s="358"/>
    </row>
    <row r="2794" ht="22.5" customHeight="1">
      <c r="A2794" s="362"/>
      <c r="B2794" s="360"/>
      <c r="C2794" s="358"/>
      <c r="D2794" s="361"/>
      <c r="E2794" s="361"/>
      <c r="F2794" s="361"/>
      <c r="G2794" s="361"/>
      <c r="H2794" s="358"/>
      <c r="I2794" s="358"/>
    </row>
    <row r="2795" ht="22.5" customHeight="1">
      <c r="A2795" s="362"/>
      <c r="B2795" s="360"/>
      <c r="C2795" s="358"/>
      <c r="D2795" s="361"/>
      <c r="E2795" s="361"/>
      <c r="F2795" s="361"/>
      <c r="G2795" s="361"/>
      <c r="H2795" s="358"/>
      <c r="I2795" s="358"/>
    </row>
    <row r="2796" ht="22.5" customHeight="1">
      <c r="A2796" s="362"/>
      <c r="B2796" s="360"/>
      <c r="C2796" s="358"/>
      <c r="D2796" s="361"/>
      <c r="E2796" s="361"/>
      <c r="F2796" s="361"/>
      <c r="G2796" s="361"/>
      <c r="H2796" s="358"/>
      <c r="I2796" s="358"/>
    </row>
    <row r="2797" ht="22.5" customHeight="1">
      <c r="A2797" s="362"/>
      <c r="B2797" s="360"/>
      <c r="C2797" s="358"/>
      <c r="D2797" s="361"/>
      <c r="E2797" s="361"/>
      <c r="F2797" s="361"/>
      <c r="G2797" s="361"/>
      <c r="H2797" s="358"/>
      <c r="I2797" s="358"/>
    </row>
    <row r="2798" ht="22.5" customHeight="1">
      <c r="A2798" s="362"/>
      <c r="B2798" s="360"/>
      <c r="C2798" s="358"/>
      <c r="D2798" s="361"/>
      <c r="E2798" s="361"/>
      <c r="F2798" s="361"/>
      <c r="G2798" s="361"/>
      <c r="H2798" s="358"/>
      <c r="I2798" s="358"/>
    </row>
    <row r="2799" ht="22.5" customHeight="1">
      <c r="A2799" s="362"/>
      <c r="B2799" s="360"/>
      <c r="C2799" s="358"/>
      <c r="D2799" s="361"/>
      <c r="E2799" s="361"/>
      <c r="F2799" s="361"/>
      <c r="G2799" s="361"/>
      <c r="H2799" s="358"/>
      <c r="I2799" s="358"/>
    </row>
    <row r="2800" ht="22.5" customHeight="1">
      <c r="A2800" s="362"/>
      <c r="B2800" s="360"/>
      <c r="C2800" s="358"/>
      <c r="D2800" s="361"/>
      <c r="E2800" s="361"/>
      <c r="F2800" s="361"/>
      <c r="G2800" s="361"/>
      <c r="H2800" s="358"/>
      <c r="I2800" s="358"/>
    </row>
    <row r="2801" ht="22.5" customHeight="1">
      <c r="A2801" s="362"/>
      <c r="B2801" s="360"/>
      <c r="C2801" s="358"/>
      <c r="D2801" s="361"/>
      <c r="E2801" s="361"/>
      <c r="F2801" s="361"/>
      <c r="G2801" s="361"/>
      <c r="H2801" s="358"/>
      <c r="I2801" s="358"/>
    </row>
    <row r="2802" ht="22.5" customHeight="1">
      <c r="A2802" s="362"/>
      <c r="B2802" s="360"/>
      <c r="C2802" s="358"/>
      <c r="D2802" s="361"/>
      <c r="E2802" s="361"/>
      <c r="F2802" s="361"/>
      <c r="G2802" s="361"/>
      <c r="H2802" s="358"/>
      <c r="I2802" s="358"/>
    </row>
    <row r="2803" ht="22.5" customHeight="1">
      <c r="A2803" s="362"/>
      <c r="B2803" s="360"/>
      <c r="C2803" s="358"/>
      <c r="D2803" s="361"/>
      <c r="E2803" s="361"/>
      <c r="F2803" s="361"/>
      <c r="G2803" s="361"/>
      <c r="H2803" s="358"/>
      <c r="I2803" s="358"/>
    </row>
    <row r="2804" ht="22.5" customHeight="1">
      <c r="A2804" s="362"/>
      <c r="B2804" s="360"/>
      <c r="C2804" s="358"/>
      <c r="D2804" s="361"/>
      <c r="E2804" s="361"/>
      <c r="F2804" s="361"/>
      <c r="G2804" s="361"/>
      <c r="H2804" s="358"/>
      <c r="I2804" s="358"/>
    </row>
    <row r="2805" ht="22.5" customHeight="1">
      <c r="A2805" s="362"/>
      <c r="B2805" s="360"/>
      <c r="C2805" s="358"/>
      <c r="D2805" s="361"/>
      <c r="E2805" s="361"/>
      <c r="F2805" s="361"/>
      <c r="G2805" s="361"/>
      <c r="H2805" s="358"/>
      <c r="I2805" s="358"/>
    </row>
    <row r="2806" ht="22.5" customHeight="1">
      <c r="A2806" s="362"/>
      <c r="B2806" s="360"/>
      <c r="C2806" s="358"/>
      <c r="D2806" s="361"/>
      <c r="E2806" s="361"/>
      <c r="F2806" s="361"/>
      <c r="G2806" s="361"/>
      <c r="H2806" s="358"/>
      <c r="I2806" s="358"/>
    </row>
    <row r="2807" ht="22.5" customHeight="1">
      <c r="A2807" s="362"/>
      <c r="B2807" s="360"/>
      <c r="C2807" s="358"/>
      <c r="D2807" s="361"/>
      <c r="E2807" s="361"/>
      <c r="F2807" s="361"/>
      <c r="G2807" s="361"/>
      <c r="H2807" s="358"/>
      <c r="I2807" s="358"/>
    </row>
    <row r="2808" ht="22.5" customHeight="1">
      <c r="A2808" s="362"/>
      <c r="B2808" s="360"/>
      <c r="C2808" s="358"/>
      <c r="D2808" s="361"/>
      <c r="E2808" s="361"/>
      <c r="F2808" s="361"/>
      <c r="G2808" s="361"/>
      <c r="H2808" s="358"/>
      <c r="I2808" s="358"/>
    </row>
    <row r="2809" ht="22.5" customHeight="1">
      <c r="A2809" s="362"/>
      <c r="B2809" s="360"/>
      <c r="C2809" s="358"/>
      <c r="D2809" s="361"/>
      <c r="E2809" s="361"/>
      <c r="F2809" s="361"/>
      <c r="G2809" s="361"/>
      <c r="H2809" s="358"/>
      <c r="I2809" s="358"/>
    </row>
    <row r="2810" ht="22.5" customHeight="1">
      <c r="A2810" s="362"/>
      <c r="B2810" s="360"/>
      <c r="C2810" s="358"/>
      <c r="D2810" s="361"/>
      <c r="E2810" s="361"/>
      <c r="F2810" s="361"/>
      <c r="G2810" s="361"/>
      <c r="H2810" s="358"/>
      <c r="I2810" s="358"/>
    </row>
    <row r="2811" ht="22.5" customHeight="1">
      <c r="A2811" s="362"/>
      <c r="B2811" s="360"/>
      <c r="C2811" s="358"/>
      <c r="D2811" s="361"/>
      <c r="E2811" s="361"/>
      <c r="F2811" s="361"/>
      <c r="G2811" s="361"/>
      <c r="H2811" s="358"/>
      <c r="I2811" s="358"/>
    </row>
    <row r="2812" ht="22.5" customHeight="1">
      <c r="A2812" s="362"/>
      <c r="B2812" s="360"/>
      <c r="C2812" s="358"/>
      <c r="D2812" s="361"/>
      <c r="E2812" s="361"/>
      <c r="F2812" s="361"/>
      <c r="G2812" s="361"/>
      <c r="H2812" s="358"/>
      <c r="I2812" s="358"/>
    </row>
    <row r="2813" ht="22.5" customHeight="1">
      <c r="A2813" s="362"/>
      <c r="B2813" s="360"/>
      <c r="C2813" s="358"/>
      <c r="D2813" s="361"/>
      <c r="E2813" s="361"/>
      <c r="F2813" s="361"/>
      <c r="G2813" s="361"/>
      <c r="H2813" s="358"/>
      <c r="I2813" s="358"/>
    </row>
    <row r="2814" ht="22.5" customHeight="1">
      <c r="A2814" s="362"/>
      <c r="B2814" s="360"/>
      <c r="C2814" s="358"/>
      <c r="D2814" s="361"/>
      <c r="E2814" s="361"/>
      <c r="F2814" s="361"/>
      <c r="G2814" s="361"/>
      <c r="H2814" s="358"/>
      <c r="I2814" s="358"/>
    </row>
    <row r="2815" ht="22.5" customHeight="1">
      <c r="A2815" s="362"/>
      <c r="B2815" s="360"/>
      <c r="C2815" s="358"/>
      <c r="D2815" s="361"/>
      <c r="E2815" s="361"/>
      <c r="F2815" s="361"/>
      <c r="G2815" s="361"/>
      <c r="H2815" s="358"/>
      <c r="I2815" s="358"/>
    </row>
    <row r="2816" ht="22.5" customHeight="1">
      <c r="A2816" s="362"/>
      <c r="B2816" s="360"/>
      <c r="C2816" s="358"/>
      <c r="D2816" s="361"/>
      <c r="E2816" s="361"/>
      <c r="F2816" s="361"/>
      <c r="G2816" s="361"/>
      <c r="H2816" s="358"/>
      <c r="I2816" s="358"/>
    </row>
    <row r="2817" ht="22.5" customHeight="1">
      <c r="A2817" s="362"/>
      <c r="B2817" s="360"/>
      <c r="C2817" s="358"/>
      <c r="D2817" s="361"/>
      <c r="E2817" s="361"/>
      <c r="F2817" s="361"/>
      <c r="G2817" s="361"/>
      <c r="H2817" s="358"/>
      <c r="I2817" s="358"/>
    </row>
    <row r="2818" ht="22.5" customHeight="1">
      <c r="A2818" s="362"/>
      <c r="B2818" s="360"/>
      <c r="C2818" s="358"/>
      <c r="D2818" s="361"/>
      <c r="E2818" s="361"/>
      <c r="F2818" s="361"/>
      <c r="G2818" s="361"/>
      <c r="H2818" s="358"/>
      <c r="I2818" s="358"/>
    </row>
    <row r="2819" ht="22.5" customHeight="1">
      <c r="A2819" s="362"/>
      <c r="B2819" s="360"/>
      <c r="C2819" s="358"/>
      <c r="D2819" s="361"/>
      <c r="E2819" s="361"/>
      <c r="F2819" s="361"/>
      <c r="G2819" s="361"/>
      <c r="H2819" s="358"/>
      <c r="I2819" s="358"/>
    </row>
    <row r="2820" ht="22.5" customHeight="1">
      <c r="A2820" s="362"/>
      <c r="B2820" s="360"/>
      <c r="C2820" s="358"/>
      <c r="D2820" s="361"/>
      <c r="E2820" s="361"/>
      <c r="F2820" s="361"/>
      <c r="G2820" s="361"/>
      <c r="H2820" s="358"/>
      <c r="I2820" s="358"/>
    </row>
    <row r="2821" ht="22.5" customHeight="1">
      <c r="A2821" s="362"/>
      <c r="B2821" s="360"/>
      <c r="C2821" s="358"/>
      <c r="D2821" s="361"/>
      <c r="E2821" s="361"/>
      <c r="F2821" s="361"/>
      <c r="G2821" s="361"/>
      <c r="H2821" s="358"/>
      <c r="I2821" s="358"/>
    </row>
    <row r="2822" ht="22.5" customHeight="1">
      <c r="A2822" s="362"/>
      <c r="B2822" s="360"/>
      <c r="C2822" s="358"/>
      <c r="D2822" s="361"/>
      <c r="E2822" s="361"/>
      <c r="F2822" s="361"/>
      <c r="G2822" s="361"/>
      <c r="H2822" s="358"/>
      <c r="I2822" s="358"/>
    </row>
    <row r="2823" ht="22.5" customHeight="1">
      <c r="A2823" s="362"/>
      <c r="B2823" s="360"/>
      <c r="C2823" s="358"/>
      <c r="D2823" s="361"/>
      <c r="E2823" s="361"/>
      <c r="F2823" s="361"/>
      <c r="G2823" s="361"/>
      <c r="H2823" s="358"/>
      <c r="I2823" s="358"/>
    </row>
    <row r="2824" ht="22.5" customHeight="1">
      <c r="A2824" s="362"/>
      <c r="B2824" s="360"/>
      <c r="C2824" s="358"/>
      <c r="D2824" s="361"/>
      <c r="E2824" s="361"/>
      <c r="F2824" s="361"/>
      <c r="G2824" s="361"/>
      <c r="H2824" s="358"/>
      <c r="I2824" s="358"/>
    </row>
    <row r="2825" ht="22.5" customHeight="1">
      <c r="A2825" s="362"/>
      <c r="B2825" s="360"/>
      <c r="C2825" s="358"/>
      <c r="D2825" s="361"/>
      <c r="E2825" s="361"/>
      <c r="F2825" s="361"/>
      <c r="G2825" s="361"/>
      <c r="H2825" s="358"/>
      <c r="I2825" s="358"/>
    </row>
    <row r="2826" ht="22.5" customHeight="1">
      <c r="A2826" s="362"/>
      <c r="B2826" s="360"/>
      <c r="C2826" s="358"/>
      <c r="D2826" s="361"/>
      <c r="E2826" s="361"/>
      <c r="F2826" s="361"/>
      <c r="G2826" s="361"/>
      <c r="H2826" s="358"/>
      <c r="I2826" s="358"/>
    </row>
    <row r="2827" ht="22.5" customHeight="1">
      <c r="A2827" s="362"/>
      <c r="B2827" s="360"/>
      <c r="C2827" s="358"/>
      <c r="D2827" s="361"/>
      <c r="E2827" s="361"/>
      <c r="F2827" s="361"/>
      <c r="G2827" s="361"/>
      <c r="H2827" s="358"/>
      <c r="I2827" s="358"/>
    </row>
    <row r="2828" ht="22.5" customHeight="1">
      <c r="A2828" s="362"/>
      <c r="B2828" s="360"/>
      <c r="C2828" s="358"/>
      <c r="D2828" s="361"/>
      <c r="E2828" s="361"/>
      <c r="F2828" s="361"/>
      <c r="G2828" s="361"/>
      <c r="H2828" s="358"/>
      <c r="I2828" s="358"/>
    </row>
    <row r="2829" ht="22.5" customHeight="1">
      <c r="A2829" s="362"/>
      <c r="B2829" s="360"/>
      <c r="C2829" s="358"/>
      <c r="D2829" s="361"/>
      <c r="E2829" s="361"/>
      <c r="F2829" s="361"/>
      <c r="G2829" s="361"/>
      <c r="H2829" s="358"/>
      <c r="I2829" s="358"/>
    </row>
    <row r="2830" ht="22.5" customHeight="1">
      <c r="A2830" s="362"/>
      <c r="B2830" s="360"/>
      <c r="C2830" s="358"/>
      <c r="D2830" s="361"/>
      <c r="E2830" s="361"/>
      <c r="F2830" s="361"/>
      <c r="G2830" s="361"/>
      <c r="H2830" s="358"/>
      <c r="I2830" s="358"/>
    </row>
    <row r="2831" ht="22.5" customHeight="1">
      <c r="A2831" s="362"/>
      <c r="B2831" s="360"/>
      <c r="C2831" s="358"/>
      <c r="D2831" s="361"/>
      <c r="E2831" s="361"/>
      <c r="F2831" s="361"/>
      <c r="G2831" s="361"/>
      <c r="H2831" s="358"/>
      <c r="I2831" s="358"/>
    </row>
    <row r="2832" ht="22.5" customHeight="1">
      <c r="A2832" s="362"/>
      <c r="B2832" s="360"/>
      <c r="C2832" s="358"/>
      <c r="D2832" s="361"/>
      <c r="E2832" s="361"/>
      <c r="F2832" s="361"/>
      <c r="G2832" s="361"/>
      <c r="H2832" s="358"/>
      <c r="I2832" s="358"/>
    </row>
    <row r="2833" ht="22.5" customHeight="1">
      <c r="A2833" s="362"/>
      <c r="B2833" s="360"/>
      <c r="C2833" s="358"/>
      <c r="D2833" s="361"/>
      <c r="E2833" s="361"/>
      <c r="F2833" s="361"/>
      <c r="G2833" s="361"/>
      <c r="H2833" s="358"/>
      <c r="I2833" s="358"/>
    </row>
    <row r="2834" ht="22.5" customHeight="1">
      <c r="A2834" s="362"/>
      <c r="B2834" s="360"/>
      <c r="C2834" s="358"/>
      <c r="D2834" s="361"/>
      <c r="E2834" s="361"/>
      <c r="F2834" s="361"/>
      <c r="G2834" s="361"/>
      <c r="H2834" s="358"/>
      <c r="I2834" s="358"/>
    </row>
    <row r="2835" ht="22.5" customHeight="1">
      <c r="A2835" s="362"/>
      <c r="B2835" s="360"/>
      <c r="C2835" s="358"/>
      <c r="D2835" s="361"/>
      <c r="E2835" s="361"/>
      <c r="F2835" s="361"/>
      <c r="G2835" s="361"/>
      <c r="H2835" s="358"/>
      <c r="I2835" s="358"/>
    </row>
    <row r="2836" ht="22.5" customHeight="1">
      <c r="A2836" s="362"/>
      <c r="B2836" s="360"/>
      <c r="C2836" s="358"/>
      <c r="D2836" s="361"/>
      <c r="E2836" s="361"/>
      <c r="F2836" s="361"/>
      <c r="G2836" s="361"/>
      <c r="H2836" s="358"/>
      <c r="I2836" s="358"/>
    </row>
    <row r="2837" ht="22.5" customHeight="1">
      <c r="A2837" s="362"/>
      <c r="B2837" s="360"/>
      <c r="C2837" s="358"/>
      <c r="D2837" s="361"/>
      <c r="E2837" s="361"/>
      <c r="F2837" s="361"/>
      <c r="G2837" s="361"/>
      <c r="H2837" s="358"/>
      <c r="I2837" s="358"/>
    </row>
    <row r="2838" ht="22.5" customHeight="1">
      <c r="A2838" s="362"/>
      <c r="B2838" s="360"/>
      <c r="C2838" s="358"/>
      <c r="D2838" s="361"/>
      <c r="E2838" s="361"/>
      <c r="F2838" s="361"/>
      <c r="G2838" s="361"/>
      <c r="H2838" s="358"/>
      <c r="I2838" s="358"/>
    </row>
    <row r="2839" ht="22.5" customHeight="1">
      <c r="A2839" s="362"/>
      <c r="B2839" s="360"/>
      <c r="C2839" s="358"/>
      <c r="D2839" s="361"/>
      <c r="E2839" s="361"/>
      <c r="F2839" s="361"/>
      <c r="G2839" s="361"/>
      <c r="H2839" s="358"/>
      <c r="I2839" s="358"/>
    </row>
    <row r="2840" ht="22.5" customHeight="1">
      <c r="A2840" s="362"/>
      <c r="B2840" s="360"/>
      <c r="C2840" s="358"/>
      <c r="D2840" s="361"/>
      <c r="E2840" s="361"/>
      <c r="F2840" s="361"/>
      <c r="G2840" s="361"/>
      <c r="H2840" s="358"/>
      <c r="I2840" s="358"/>
    </row>
    <row r="2841" ht="22.5" customHeight="1">
      <c r="A2841" s="362"/>
      <c r="B2841" s="360"/>
      <c r="C2841" s="358"/>
      <c r="D2841" s="361"/>
      <c r="E2841" s="361"/>
      <c r="F2841" s="361"/>
      <c r="G2841" s="361"/>
      <c r="H2841" s="358"/>
      <c r="I2841" s="358"/>
    </row>
    <row r="2842" ht="22.5" customHeight="1">
      <c r="A2842" s="362"/>
      <c r="B2842" s="360"/>
      <c r="C2842" s="358"/>
      <c r="D2842" s="361"/>
      <c r="E2842" s="361"/>
      <c r="F2842" s="361"/>
      <c r="G2842" s="361"/>
      <c r="H2842" s="358"/>
      <c r="I2842" s="358"/>
    </row>
    <row r="2843" ht="22.5" customHeight="1">
      <c r="A2843" s="362"/>
      <c r="B2843" s="360"/>
      <c r="C2843" s="358"/>
      <c r="D2843" s="361"/>
      <c r="E2843" s="361"/>
      <c r="F2843" s="361"/>
      <c r="G2843" s="361"/>
      <c r="H2843" s="358"/>
      <c r="I2843" s="358"/>
    </row>
    <row r="2844" ht="22.5" customHeight="1">
      <c r="A2844" s="362"/>
      <c r="B2844" s="360"/>
      <c r="C2844" s="358"/>
      <c r="D2844" s="361"/>
      <c r="E2844" s="361"/>
      <c r="F2844" s="361"/>
      <c r="G2844" s="361"/>
      <c r="H2844" s="358"/>
      <c r="I2844" s="358"/>
    </row>
    <row r="2845" ht="22.5" customHeight="1">
      <c r="A2845" s="362"/>
      <c r="B2845" s="360"/>
      <c r="C2845" s="358"/>
      <c r="D2845" s="361"/>
      <c r="E2845" s="361"/>
      <c r="F2845" s="361"/>
      <c r="G2845" s="361"/>
      <c r="H2845" s="358"/>
      <c r="I2845" s="358"/>
    </row>
    <row r="2846" ht="22.5" customHeight="1">
      <c r="A2846" s="362"/>
      <c r="B2846" s="360"/>
      <c r="C2846" s="358"/>
      <c r="D2846" s="361"/>
      <c r="E2846" s="361"/>
      <c r="F2846" s="361"/>
      <c r="G2846" s="361"/>
      <c r="H2846" s="358"/>
      <c r="I2846" s="358"/>
    </row>
    <row r="2847" ht="22.5" customHeight="1">
      <c r="A2847" s="362"/>
      <c r="B2847" s="360"/>
      <c r="C2847" s="358"/>
      <c r="D2847" s="361"/>
      <c r="E2847" s="361"/>
      <c r="F2847" s="361"/>
      <c r="G2847" s="361"/>
      <c r="H2847" s="358"/>
      <c r="I2847" s="358"/>
    </row>
    <row r="2848" ht="22.5" customHeight="1">
      <c r="A2848" s="362"/>
      <c r="B2848" s="360"/>
      <c r="C2848" s="358"/>
      <c r="D2848" s="361"/>
      <c r="E2848" s="361"/>
      <c r="F2848" s="361"/>
      <c r="G2848" s="361"/>
      <c r="H2848" s="358"/>
      <c r="I2848" s="358"/>
    </row>
    <row r="2849" ht="22.5" customHeight="1">
      <c r="A2849" s="362"/>
      <c r="B2849" s="360"/>
      <c r="C2849" s="358"/>
      <c r="D2849" s="361"/>
      <c r="E2849" s="361"/>
      <c r="F2849" s="361"/>
      <c r="G2849" s="361"/>
      <c r="H2849" s="358"/>
      <c r="I2849" s="358"/>
    </row>
    <row r="2850" ht="22.5" customHeight="1">
      <c r="A2850" s="362"/>
      <c r="B2850" s="360"/>
      <c r="C2850" s="358"/>
      <c r="D2850" s="361"/>
      <c r="E2850" s="361"/>
      <c r="F2850" s="361"/>
      <c r="G2850" s="361"/>
      <c r="H2850" s="358"/>
      <c r="I2850" s="358"/>
    </row>
    <row r="2851" ht="22.5" customHeight="1">
      <c r="A2851" s="362"/>
      <c r="B2851" s="360"/>
      <c r="C2851" s="358"/>
      <c r="D2851" s="361"/>
      <c r="E2851" s="361"/>
      <c r="F2851" s="361"/>
      <c r="G2851" s="361"/>
      <c r="H2851" s="358"/>
      <c r="I2851" s="358"/>
    </row>
    <row r="2852" ht="22.5" customHeight="1">
      <c r="A2852" s="362"/>
      <c r="B2852" s="360"/>
      <c r="C2852" s="358"/>
      <c r="D2852" s="361"/>
      <c r="E2852" s="361"/>
      <c r="F2852" s="361"/>
      <c r="G2852" s="361"/>
      <c r="H2852" s="358"/>
      <c r="I2852" s="358"/>
    </row>
    <row r="2853" ht="22.5" customHeight="1">
      <c r="A2853" s="362"/>
      <c r="B2853" s="360"/>
      <c r="C2853" s="358"/>
      <c r="D2853" s="361"/>
      <c r="E2853" s="361"/>
      <c r="F2853" s="361"/>
      <c r="G2853" s="361"/>
      <c r="H2853" s="358"/>
      <c r="I2853" s="358"/>
    </row>
    <row r="2854" ht="22.5" customHeight="1">
      <c r="A2854" s="362"/>
      <c r="B2854" s="360"/>
      <c r="C2854" s="358"/>
      <c r="D2854" s="361"/>
      <c r="E2854" s="361"/>
      <c r="F2854" s="361"/>
      <c r="G2854" s="361"/>
      <c r="H2854" s="358"/>
      <c r="I2854" s="358"/>
    </row>
    <row r="2855" ht="22.5" customHeight="1">
      <c r="A2855" s="362"/>
      <c r="B2855" s="360"/>
      <c r="C2855" s="358"/>
      <c r="D2855" s="361"/>
      <c r="E2855" s="361"/>
      <c r="F2855" s="361"/>
      <c r="G2855" s="361"/>
      <c r="H2855" s="358"/>
      <c r="I2855" s="358"/>
    </row>
    <row r="2856" ht="22.5" customHeight="1">
      <c r="A2856" s="362"/>
      <c r="B2856" s="360"/>
      <c r="C2856" s="358"/>
      <c r="D2856" s="361"/>
      <c r="E2856" s="361"/>
      <c r="F2856" s="361"/>
      <c r="G2856" s="361"/>
      <c r="H2856" s="358"/>
      <c r="I2856" s="358"/>
    </row>
    <row r="2857" ht="22.5" customHeight="1">
      <c r="A2857" s="362"/>
      <c r="B2857" s="360"/>
      <c r="C2857" s="358"/>
      <c r="D2857" s="361"/>
      <c r="E2857" s="361"/>
      <c r="F2857" s="361"/>
      <c r="G2857" s="361"/>
      <c r="H2857" s="358"/>
      <c r="I2857" s="358"/>
    </row>
    <row r="2858" ht="22.5" customHeight="1">
      <c r="A2858" s="362"/>
      <c r="B2858" s="360"/>
      <c r="C2858" s="358"/>
      <c r="D2858" s="361"/>
      <c r="E2858" s="361"/>
      <c r="F2858" s="361"/>
      <c r="G2858" s="361"/>
      <c r="H2858" s="358"/>
      <c r="I2858" s="358"/>
    </row>
    <row r="2859" ht="22.5" customHeight="1">
      <c r="A2859" s="362"/>
      <c r="B2859" s="360"/>
      <c r="C2859" s="358"/>
      <c r="D2859" s="361"/>
      <c r="E2859" s="361"/>
      <c r="F2859" s="361"/>
      <c r="G2859" s="361"/>
      <c r="H2859" s="358"/>
      <c r="I2859" s="358"/>
    </row>
    <row r="2860" ht="22.5" customHeight="1">
      <c r="A2860" s="362"/>
      <c r="B2860" s="360"/>
      <c r="C2860" s="358"/>
      <c r="D2860" s="361"/>
      <c r="E2860" s="361"/>
      <c r="F2860" s="361"/>
      <c r="G2860" s="361"/>
      <c r="H2860" s="358"/>
      <c r="I2860" s="358"/>
    </row>
    <row r="2861" ht="22.5" customHeight="1">
      <c r="A2861" s="362"/>
      <c r="B2861" s="360"/>
      <c r="C2861" s="358"/>
      <c r="D2861" s="361"/>
      <c r="E2861" s="361"/>
      <c r="F2861" s="361"/>
      <c r="G2861" s="361"/>
      <c r="H2861" s="358"/>
      <c r="I2861" s="358"/>
    </row>
    <row r="2862" ht="22.5" customHeight="1">
      <c r="A2862" s="362"/>
      <c r="B2862" s="360"/>
      <c r="C2862" s="358"/>
      <c r="D2862" s="361"/>
      <c r="E2862" s="361"/>
      <c r="F2862" s="361"/>
      <c r="G2862" s="361"/>
      <c r="H2862" s="358"/>
      <c r="I2862" s="358"/>
    </row>
    <row r="2863" ht="22.5" customHeight="1">
      <c r="A2863" s="362"/>
      <c r="B2863" s="360"/>
      <c r="C2863" s="358"/>
      <c r="D2863" s="361"/>
      <c r="E2863" s="361"/>
      <c r="F2863" s="361"/>
      <c r="G2863" s="361"/>
      <c r="H2863" s="358"/>
      <c r="I2863" s="358"/>
    </row>
    <row r="2864" ht="22.5" customHeight="1">
      <c r="A2864" s="362"/>
      <c r="B2864" s="360"/>
      <c r="C2864" s="358"/>
      <c r="D2864" s="361"/>
      <c r="E2864" s="361"/>
      <c r="F2864" s="361"/>
      <c r="G2864" s="361"/>
      <c r="H2864" s="358"/>
      <c r="I2864" s="358"/>
    </row>
    <row r="2865" ht="22.5" customHeight="1">
      <c r="A2865" s="362"/>
      <c r="B2865" s="360"/>
      <c r="C2865" s="358"/>
      <c r="D2865" s="361"/>
      <c r="E2865" s="361"/>
      <c r="F2865" s="361"/>
      <c r="G2865" s="361"/>
      <c r="H2865" s="358"/>
      <c r="I2865" s="358"/>
    </row>
    <row r="2866" ht="22.5" customHeight="1">
      <c r="A2866" s="362"/>
      <c r="B2866" s="360"/>
      <c r="C2866" s="358"/>
      <c r="D2866" s="361"/>
      <c r="E2866" s="361"/>
      <c r="F2866" s="361"/>
      <c r="G2866" s="361"/>
      <c r="H2866" s="358"/>
      <c r="I2866" s="358"/>
    </row>
    <row r="2867" ht="22.5" customHeight="1">
      <c r="A2867" s="362"/>
      <c r="B2867" s="360"/>
      <c r="C2867" s="358"/>
      <c r="D2867" s="361"/>
      <c r="E2867" s="361"/>
      <c r="F2867" s="361"/>
      <c r="G2867" s="361"/>
      <c r="H2867" s="358"/>
      <c r="I2867" s="358"/>
    </row>
    <row r="2868" ht="22.5" customHeight="1">
      <c r="A2868" s="362"/>
      <c r="B2868" s="360"/>
      <c r="C2868" s="358"/>
      <c r="D2868" s="361"/>
      <c r="E2868" s="361"/>
      <c r="F2868" s="361"/>
      <c r="G2868" s="361"/>
      <c r="H2868" s="358"/>
      <c r="I2868" s="358"/>
    </row>
    <row r="2869" ht="22.5" customHeight="1">
      <c r="A2869" s="362"/>
      <c r="B2869" s="360"/>
      <c r="C2869" s="358"/>
      <c r="D2869" s="361"/>
      <c r="E2869" s="361"/>
      <c r="F2869" s="361"/>
      <c r="G2869" s="361"/>
      <c r="H2869" s="358"/>
      <c r="I2869" s="358"/>
    </row>
    <row r="2870" ht="22.5" customHeight="1">
      <c r="A2870" s="362"/>
      <c r="B2870" s="360"/>
      <c r="C2870" s="358"/>
      <c r="D2870" s="361"/>
      <c r="E2870" s="361"/>
      <c r="F2870" s="361"/>
      <c r="G2870" s="361"/>
      <c r="H2870" s="358"/>
      <c r="I2870" s="358"/>
    </row>
    <row r="2871" ht="22.5" customHeight="1">
      <c r="A2871" s="362"/>
      <c r="B2871" s="360"/>
      <c r="C2871" s="358"/>
      <c r="D2871" s="361"/>
      <c r="E2871" s="361"/>
      <c r="F2871" s="361"/>
      <c r="G2871" s="361"/>
      <c r="H2871" s="358"/>
      <c r="I2871" s="358"/>
    </row>
    <row r="2872" ht="22.5" customHeight="1">
      <c r="A2872" s="362"/>
      <c r="B2872" s="360"/>
      <c r="C2872" s="358"/>
      <c r="D2872" s="361"/>
      <c r="E2872" s="361"/>
      <c r="F2872" s="361"/>
      <c r="G2872" s="361"/>
      <c r="H2872" s="358"/>
      <c r="I2872" s="358"/>
    </row>
    <row r="2873" ht="22.5" customHeight="1">
      <c r="A2873" s="362"/>
      <c r="B2873" s="360"/>
      <c r="C2873" s="358"/>
      <c r="D2873" s="361"/>
      <c r="E2873" s="361"/>
      <c r="F2873" s="361"/>
      <c r="G2873" s="361"/>
      <c r="H2873" s="358"/>
      <c r="I2873" s="358"/>
    </row>
    <row r="2874" ht="22.5" customHeight="1">
      <c r="A2874" s="362"/>
      <c r="B2874" s="360"/>
      <c r="C2874" s="358"/>
      <c r="D2874" s="361"/>
      <c r="E2874" s="361"/>
      <c r="F2874" s="361"/>
      <c r="G2874" s="361"/>
      <c r="H2874" s="358"/>
      <c r="I2874" s="358"/>
    </row>
    <row r="2875" ht="22.5" customHeight="1">
      <c r="A2875" s="362"/>
      <c r="B2875" s="360"/>
      <c r="C2875" s="358"/>
      <c r="D2875" s="361"/>
      <c r="E2875" s="361"/>
      <c r="F2875" s="361"/>
      <c r="G2875" s="361"/>
      <c r="H2875" s="358"/>
      <c r="I2875" s="358"/>
    </row>
    <row r="2876" ht="22.5" customHeight="1">
      <c r="A2876" s="362"/>
      <c r="B2876" s="360"/>
      <c r="C2876" s="358"/>
      <c r="D2876" s="361"/>
      <c r="E2876" s="361"/>
      <c r="F2876" s="361"/>
      <c r="G2876" s="361"/>
      <c r="H2876" s="358"/>
      <c r="I2876" s="358"/>
    </row>
    <row r="2877" ht="22.5" customHeight="1">
      <c r="A2877" s="362"/>
      <c r="B2877" s="360"/>
      <c r="C2877" s="358"/>
      <c r="D2877" s="361"/>
      <c r="E2877" s="361"/>
      <c r="F2877" s="361"/>
      <c r="G2877" s="361"/>
      <c r="H2877" s="358"/>
      <c r="I2877" s="358"/>
    </row>
    <row r="2878" ht="22.5" customHeight="1">
      <c r="A2878" s="362"/>
      <c r="B2878" s="360"/>
      <c r="C2878" s="358"/>
      <c r="D2878" s="361"/>
      <c r="E2878" s="361"/>
      <c r="F2878" s="361"/>
      <c r="G2878" s="361"/>
      <c r="H2878" s="358"/>
      <c r="I2878" s="358"/>
    </row>
    <row r="2879" ht="22.5" customHeight="1">
      <c r="A2879" s="362"/>
      <c r="B2879" s="360"/>
      <c r="C2879" s="358"/>
      <c r="D2879" s="361"/>
      <c r="E2879" s="361"/>
      <c r="F2879" s="361"/>
      <c r="G2879" s="361"/>
      <c r="H2879" s="358"/>
      <c r="I2879" s="358"/>
    </row>
    <row r="2880" ht="22.5" customHeight="1">
      <c r="A2880" s="362"/>
      <c r="B2880" s="360"/>
      <c r="C2880" s="358"/>
      <c r="D2880" s="361"/>
      <c r="E2880" s="361"/>
      <c r="F2880" s="361"/>
      <c r="G2880" s="361"/>
      <c r="H2880" s="358"/>
      <c r="I2880" s="358"/>
    </row>
    <row r="2881" ht="22.5" customHeight="1">
      <c r="A2881" s="362"/>
      <c r="B2881" s="360"/>
      <c r="C2881" s="358"/>
      <c r="D2881" s="361"/>
      <c r="E2881" s="361"/>
      <c r="F2881" s="361"/>
      <c r="G2881" s="361"/>
      <c r="H2881" s="358"/>
      <c r="I2881" s="358"/>
    </row>
    <row r="2882" ht="22.5" customHeight="1">
      <c r="A2882" s="362"/>
      <c r="B2882" s="360"/>
      <c r="C2882" s="358"/>
      <c r="D2882" s="361"/>
      <c r="E2882" s="361"/>
      <c r="F2882" s="361"/>
      <c r="G2882" s="361"/>
      <c r="H2882" s="358"/>
      <c r="I2882" s="358"/>
    </row>
    <row r="2883" ht="22.5" customHeight="1">
      <c r="A2883" s="362"/>
      <c r="B2883" s="360"/>
      <c r="C2883" s="358"/>
      <c r="D2883" s="361"/>
      <c r="E2883" s="361"/>
      <c r="F2883" s="361"/>
      <c r="G2883" s="361"/>
      <c r="H2883" s="358"/>
      <c r="I2883" s="358"/>
    </row>
    <row r="2884" ht="22.5" customHeight="1">
      <c r="A2884" s="362"/>
      <c r="B2884" s="360"/>
      <c r="C2884" s="358"/>
      <c r="D2884" s="361"/>
      <c r="E2884" s="361"/>
      <c r="F2884" s="361"/>
      <c r="G2884" s="361"/>
      <c r="H2884" s="358"/>
      <c r="I2884" s="358"/>
    </row>
    <row r="2885" ht="22.5" customHeight="1">
      <c r="A2885" s="362"/>
      <c r="B2885" s="360"/>
      <c r="C2885" s="358"/>
      <c r="D2885" s="361"/>
      <c r="E2885" s="361"/>
      <c r="F2885" s="361"/>
      <c r="G2885" s="361"/>
      <c r="H2885" s="358"/>
      <c r="I2885" s="358"/>
    </row>
    <row r="2886" ht="22.5" customHeight="1">
      <c r="A2886" s="362"/>
      <c r="B2886" s="360"/>
      <c r="C2886" s="358"/>
      <c r="D2886" s="361"/>
      <c r="E2886" s="361"/>
      <c r="F2886" s="361"/>
      <c r="G2886" s="361"/>
      <c r="H2886" s="358"/>
      <c r="I2886" s="358"/>
    </row>
    <row r="2887" ht="22.5" customHeight="1">
      <c r="A2887" s="362"/>
      <c r="B2887" s="360"/>
      <c r="C2887" s="358"/>
      <c r="D2887" s="361"/>
      <c r="E2887" s="361"/>
      <c r="F2887" s="361"/>
      <c r="G2887" s="361"/>
      <c r="H2887" s="358"/>
      <c r="I2887" s="358"/>
    </row>
    <row r="2888" ht="22.5" customHeight="1">
      <c r="A2888" s="362"/>
      <c r="B2888" s="360"/>
      <c r="C2888" s="358"/>
      <c r="D2888" s="361"/>
      <c r="E2888" s="361"/>
      <c r="F2888" s="361"/>
      <c r="G2888" s="361"/>
      <c r="H2888" s="358"/>
      <c r="I2888" s="358"/>
    </row>
    <row r="2889" ht="22.5" customHeight="1">
      <c r="A2889" s="362"/>
      <c r="B2889" s="360"/>
      <c r="C2889" s="358"/>
      <c r="D2889" s="361"/>
      <c r="E2889" s="361"/>
      <c r="F2889" s="361"/>
      <c r="G2889" s="361"/>
      <c r="H2889" s="358"/>
      <c r="I2889" s="358"/>
    </row>
    <row r="2890" ht="22.5" customHeight="1">
      <c r="A2890" s="362"/>
      <c r="B2890" s="360"/>
      <c r="C2890" s="358"/>
      <c r="D2890" s="361"/>
      <c r="E2890" s="361"/>
      <c r="F2890" s="361"/>
      <c r="G2890" s="361"/>
      <c r="H2890" s="358"/>
      <c r="I2890" s="358"/>
    </row>
    <row r="2891" ht="22.5" customHeight="1">
      <c r="A2891" s="362"/>
      <c r="B2891" s="360"/>
      <c r="C2891" s="358"/>
      <c r="D2891" s="361"/>
      <c r="E2891" s="361"/>
      <c r="F2891" s="361"/>
      <c r="G2891" s="361"/>
      <c r="H2891" s="358"/>
      <c r="I2891" s="358"/>
    </row>
    <row r="2892" ht="22.5" customHeight="1">
      <c r="A2892" s="362"/>
      <c r="B2892" s="360"/>
      <c r="C2892" s="358"/>
      <c r="D2892" s="361"/>
      <c r="E2892" s="361"/>
      <c r="F2892" s="361"/>
      <c r="G2892" s="361"/>
      <c r="H2892" s="358"/>
      <c r="I2892" s="358"/>
    </row>
    <row r="2893" ht="22.5" customHeight="1">
      <c r="A2893" s="362"/>
      <c r="B2893" s="360"/>
      <c r="C2893" s="358"/>
      <c r="D2893" s="361"/>
      <c r="E2893" s="361"/>
      <c r="F2893" s="361"/>
      <c r="G2893" s="361"/>
      <c r="H2893" s="358"/>
      <c r="I2893" s="358"/>
    </row>
    <row r="2894" ht="22.5" customHeight="1">
      <c r="A2894" s="362"/>
      <c r="B2894" s="360"/>
      <c r="C2894" s="358"/>
      <c r="D2894" s="361"/>
      <c r="E2894" s="361"/>
      <c r="F2894" s="361"/>
      <c r="G2894" s="361"/>
      <c r="H2894" s="358"/>
      <c r="I2894" s="358"/>
    </row>
    <row r="2895" ht="22.5" customHeight="1">
      <c r="A2895" s="362"/>
      <c r="B2895" s="360"/>
      <c r="C2895" s="358"/>
      <c r="D2895" s="361"/>
      <c r="E2895" s="361"/>
      <c r="F2895" s="361"/>
      <c r="G2895" s="361"/>
      <c r="H2895" s="358"/>
      <c r="I2895" s="358"/>
    </row>
    <row r="2896" ht="22.5" customHeight="1">
      <c r="A2896" s="362"/>
      <c r="B2896" s="360"/>
      <c r="C2896" s="358"/>
      <c r="D2896" s="361"/>
      <c r="E2896" s="361"/>
      <c r="F2896" s="361"/>
      <c r="G2896" s="361"/>
      <c r="H2896" s="358"/>
      <c r="I2896" s="358"/>
    </row>
    <row r="2897" ht="22.5" customHeight="1">
      <c r="A2897" s="362"/>
      <c r="B2897" s="360"/>
      <c r="C2897" s="358"/>
      <c r="D2897" s="361"/>
      <c r="E2897" s="361"/>
      <c r="F2897" s="361"/>
      <c r="G2897" s="361"/>
      <c r="H2897" s="358"/>
      <c r="I2897" s="358"/>
    </row>
    <row r="2898" ht="22.5" customHeight="1">
      <c r="A2898" s="362"/>
      <c r="B2898" s="360"/>
      <c r="C2898" s="358"/>
      <c r="D2898" s="361"/>
      <c r="E2898" s="361"/>
      <c r="F2898" s="361"/>
      <c r="G2898" s="361"/>
      <c r="H2898" s="358"/>
      <c r="I2898" s="358"/>
    </row>
    <row r="2899" ht="22.5" customHeight="1">
      <c r="A2899" s="362"/>
      <c r="B2899" s="360"/>
      <c r="C2899" s="358"/>
      <c r="D2899" s="361"/>
      <c r="E2899" s="361"/>
      <c r="F2899" s="361"/>
      <c r="G2899" s="361"/>
      <c r="H2899" s="358"/>
      <c r="I2899" s="358"/>
    </row>
    <row r="2900" ht="22.5" customHeight="1">
      <c r="A2900" s="362"/>
      <c r="B2900" s="360"/>
      <c r="C2900" s="358"/>
      <c r="D2900" s="361"/>
      <c r="E2900" s="361"/>
      <c r="F2900" s="361"/>
      <c r="G2900" s="361"/>
      <c r="H2900" s="358"/>
      <c r="I2900" s="358"/>
    </row>
    <row r="2901" ht="22.5" customHeight="1">
      <c r="A2901" s="362"/>
      <c r="B2901" s="360"/>
      <c r="C2901" s="358"/>
      <c r="D2901" s="361"/>
      <c r="E2901" s="361"/>
      <c r="F2901" s="361"/>
      <c r="G2901" s="361"/>
      <c r="H2901" s="358"/>
      <c r="I2901" s="358"/>
    </row>
    <row r="2902" ht="22.5" customHeight="1">
      <c r="A2902" s="362"/>
      <c r="B2902" s="360"/>
      <c r="C2902" s="358"/>
      <c r="D2902" s="361"/>
      <c r="E2902" s="361"/>
      <c r="F2902" s="361"/>
      <c r="G2902" s="361"/>
      <c r="H2902" s="358"/>
      <c r="I2902" s="358"/>
    </row>
    <row r="2903" ht="22.5" customHeight="1">
      <c r="A2903" s="362"/>
      <c r="B2903" s="360"/>
      <c r="C2903" s="358"/>
      <c r="D2903" s="361"/>
      <c r="E2903" s="361"/>
      <c r="F2903" s="361"/>
      <c r="G2903" s="361"/>
      <c r="H2903" s="358"/>
      <c r="I2903" s="358"/>
    </row>
    <row r="2904" ht="22.5" customHeight="1">
      <c r="A2904" s="362"/>
      <c r="B2904" s="360"/>
      <c r="C2904" s="358"/>
      <c r="D2904" s="361"/>
      <c r="E2904" s="361"/>
      <c r="F2904" s="361"/>
      <c r="G2904" s="361"/>
      <c r="H2904" s="358"/>
      <c r="I2904" s="358"/>
    </row>
    <row r="2905" ht="22.5" customHeight="1">
      <c r="A2905" s="362"/>
      <c r="B2905" s="360"/>
      <c r="C2905" s="358"/>
      <c r="D2905" s="361"/>
      <c r="E2905" s="361"/>
      <c r="F2905" s="361"/>
      <c r="G2905" s="361"/>
      <c r="H2905" s="358"/>
      <c r="I2905" s="358"/>
    </row>
    <row r="2906" ht="22.5" customHeight="1">
      <c r="A2906" s="362"/>
      <c r="B2906" s="360"/>
      <c r="C2906" s="358"/>
      <c r="D2906" s="361"/>
      <c r="E2906" s="361"/>
      <c r="F2906" s="361"/>
      <c r="G2906" s="361"/>
      <c r="H2906" s="358"/>
      <c r="I2906" s="358"/>
    </row>
    <row r="2907" ht="22.5" customHeight="1">
      <c r="A2907" s="362"/>
      <c r="B2907" s="360"/>
      <c r="C2907" s="358"/>
      <c r="D2907" s="361"/>
      <c r="E2907" s="361"/>
      <c r="F2907" s="361"/>
      <c r="G2907" s="361"/>
      <c r="H2907" s="358"/>
      <c r="I2907" s="358"/>
    </row>
    <row r="2908" ht="22.5" customHeight="1">
      <c r="A2908" s="362"/>
      <c r="B2908" s="360"/>
      <c r="C2908" s="358"/>
      <c r="D2908" s="361"/>
      <c r="E2908" s="361"/>
      <c r="F2908" s="361"/>
      <c r="G2908" s="361"/>
      <c r="H2908" s="358"/>
      <c r="I2908" s="358"/>
    </row>
    <row r="2909" ht="22.5" customHeight="1">
      <c r="A2909" s="362"/>
      <c r="B2909" s="360"/>
      <c r="C2909" s="358"/>
      <c r="D2909" s="361"/>
      <c r="E2909" s="361"/>
      <c r="F2909" s="361"/>
      <c r="G2909" s="361"/>
      <c r="H2909" s="358"/>
      <c r="I2909" s="358"/>
    </row>
    <row r="2910" ht="22.5" customHeight="1">
      <c r="A2910" s="362"/>
      <c r="B2910" s="360"/>
      <c r="C2910" s="358"/>
      <c r="D2910" s="361"/>
      <c r="E2910" s="361"/>
      <c r="F2910" s="361"/>
      <c r="G2910" s="361"/>
      <c r="H2910" s="358"/>
      <c r="I2910" s="358"/>
    </row>
    <row r="2911" ht="22.5" customHeight="1">
      <c r="A2911" s="362"/>
      <c r="B2911" s="360"/>
      <c r="C2911" s="358"/>
      <c r="D2911" s="361"/>
      <c r="E2911" s="361"/>
      <c r="F2911" s="361"/>
      <c r="G2911" s="361"/>
      <c r="H2911" s="358"/>
      <c r="I2911" s="358"/>
    </row>
    <row r="2912" ht="22.5" customHeight="1">
      <c r="A2912" s="362"/>
      <c r="B2912" s="360"/>
      <c r="C2912" s="358"/>
      <c r="D2912" s="361"/>
      <c r="E2912" s="361"/>
      <c r="F2912" s="361"/>
      <c r="G2912" s="361"/>
      <c r="H2912" s="358"/>
      <c r="I2912" s="358"/>
    </row>
    <row r="2913" ht="22.5" customHeight="1">
      <c r="A2913" s="362"/>
      <c r="B2913" s="360"/>
      <c r="C2913" s="358"/>
      <c r="D2913" s="361"/>
      <c r="E2913" s="361"/>
      <c r="F2913" s="361"/>
      <c r="G2913" s="361"/>
      <c r="H2913" s="358"/>
      <c r="I2913" s="358"/>
    </row>
    <row r="2914" ht="22.5" customHeight="1">
      <c r="A2914" s="362"/>
      <c r="B2914" s="360"/>
      <c r="C2914" s="358"/>
      <c r="D2914" s="361"/>
      <c r="E2914" s="361"/>
      <c r="F2914" s="361"/>
      <c r="G2914" s="361"/>
      <c r="H2914" s="358"/>
      <c r="I2914" s="358"/>
    </row>
    <row r="2915" ht="22.5" customHeight="1">
      <c r="A2915" s="362"/>
      <c r="B2915" s="360"/>
      <c r="C2915" s="358"/>
      <c r="D2915" s="361"/>
      <c r="E2915" s="361"/>
      <c r="F2915" s="361"/>
      <c r="G2915" s="361"/>
      <c r="H2915" s="358"/>
      <c r="I2915" s="358"/>
    </row>
    <row r="2916" ht="22.5" customHeight="1">
      <c r="A2916" s="362"/>
      <c r="B2916" s="360"/>
      <c r="C2916" s="358"/>
      <c r="D2916" s="361"/>
      <c r="E2916" s="361"/>
      <c r="F2916" s="361"/>
      <c r="G2916" s="361"/>
      <c r="H2916" s="358"/>
      <c r="I2916" s="358"/>
    </row>
    <row r="2917" ht="22.5" customHeight="1">
      <c r="A2917" s="362"/>
      <c r="B2917" s="360"/>
      <c r="C2917" s="358"/>
      <c r="D2917" s="361"/>
      <c r="E2917" s="361"/>
      <c r="F2917" s="361"/>
      <c r="G2917" s="361"/>
      <c r="H2917" s="358"/>
      <c r="I2917" s="358"/>
    </row>
    <row r="2918" ht="22.5" customHeight="1">
      <c r="A2918" s="362"/>
      <c r="B2918" s="360"/>
      <c r="C2918" s="358"/>
      <c r="D2918" s="361"/>
      <c r="E2918" s="361"/>
      <c r="F2918" s="361"/>
      <c r="G2918" s="361"/>
      <c r="H2918" s="358"/>
      <c r="I2918" s="358"/>
    </row>
    <row r="2919" ht="22.5" customHeight="1">
      <c r="A2919" s="362"/>
      <c r="B2919" s="360"/>
      <c r="C2919" s="358"/>
      <c r="D2919" s="361"/>
      <c r="E2919" s="361"/>
      <c r="F2919" s="361"/>
      <c r="G2919" s="361"/>
      <c r="H2919" s="358"/>
      <c r="I2919" s="358"/>
    </row>
    <row r="2920" ht="22.5" customHeight="1">
      <c r="A2920" s="362"/>
      <c r="B2920" s="360"/>
      <c r="C2920" s="358"/>
      <c r="D2920" s="361"/>
      <c r="E2920" s="361"/>
      <c r="F2920" s="361"/>
      <c r="G2920" s="361"/>
      <c r="H2920" s="358"/>
      <c r="I2920" s="358"/>
    </row>
    <row r="2921" ht="22.5" customHeight="1">
      <c r="A2921" s="362"/>
      <c r="B2921" s="360"/>
      <c r="C2921" s="358"/>
      <c r="D2921" s="361"/>
      <c r="E2921" s="361"/>
      <c r="F2921" s="361"/>
      <c r="G2921" s="361"/>
      <c r="H2921" s="358"/>
      <c r="I2921" s="358"/>
    </row>
    <row r="2922" ht="22.5" customHeight="1">
      <c r="A2922" s="362"/>
      <c r="B2922" s="360"/>
      <c r="C2922" s="358"/>
      <c r="D2922" s="361"/>
      <c r="E2922" s="361"/>
      <c r="F2922" s="361"/>
      <c r="G2922" s="361"/>
      <c r="H2922" s="358"/>
      <c r="I2922" s="358"/>
    </row>
    <row r="2923" ht="22.5" customHeight="1">
      <c r="A2923" s="362"/>
      <c r="B2923" s="360"/>
      <c r="C2923" s="358"/>
      <c r="D2923" s="361"/>
      <c r="E2923" s="361"/>
      <c r="F2923" s="361"/>
      <c r="G2923" s="361"/>
      <c r="H2923" s="358"/>
      <c r="I2923" s="358"/>
    </row>
    <row r="2924" ht="22.5" customHeight="1">
      <c r="A2924" s="362"/>
      <c r="B2924" s="360"/>
      <c r="C2924" s="358"/>
      <c r="D2924" s="361"/>
      <c r="E2924" s="361"/>
      <c r="F2924" s="361"/>
      <c r="G2924" s="361"/>
      <c r="H2924" s="358"/>
      <c r="I2924" s="358"/>
    </row>
    <row r="2925" ht="22.5" customHeight="1">
      <c r="A2925" s="362"/>
      <c r="B2925" s="360"/>
      <c r="C2925" s="358"/>
      <c r="D2925" s="361"/>
      <c r="E2925" s="361"/>
      <c r="F2925" s="361"/>
      <c r="G2925" s="361"/>
      <c r="H2925" s="358"/>
      <c r="I2925" s="358"/>
    </row>
    <row r="2926" ht="22.5" customHeight="1">
      <c r="A2926" s="362"/>
      <c r="B2926" s="360"/>
      <c r="C2926" s="358"/>
      <c r="D2926" s="361"/>
      <c r="E2926" s="361"/>
      <c r="F2926" s="361"/>
      <c r="G2926" s="361"/>
      <c r="H2926" s="358"/>
      <c r="I2926" s="358"/>
    </row>
    <row r="2927" ht="22.5" customHeight="1">
      <c r="A2927" s="362"/>
      <c r="B2927" s="360"/>
      <c r="C2927" s="358"/>
      <c r="D2927" s="361"/>
      <c r="E2927" s="361"/>
      <c r="F2927" s="361"/>
      <c r="G2927" s="361"/>
      <c r="H2927" s="358"/>
      <c r="I2927" s="358"/>
    </row>
    <row r="2928" ht="22.5" customHeight="1">
      <c r="A2928" s="362"/>
      <c r="B2928" s="360"/>
      <c r="C2928" s="358"/>
      <c r="D2928" s="361"/>
      <c r="E2928" s="361"/>
      <c r="F2928" s="361"/>
      <c r="G2928" s="361"/>
      <c r="H2928" s="358"/>
      <c r="I2928" s="358"/>
    </row>
    <row r="2929" ht="22.5" customHeight="1">
      <c r="A2929" s="362"/>
      <c r="B2929" s="360"/>
      <c r="C2929" s="358"/>
      <c r="D2929" s="361"/>
      <c r="E2929" s="361"/>
      <c r="F2929" s="361"/>
      <c r="G2929" s="361"/>
      <c r="H2929" s="358"/>
      <c r="I2929" s="358"/>
    </row>
    <row r="2930" ht="22.5" customHeight="1">
      <c r="A2930" s="362"/>
      <c r="B2930" s="360"/>
      <c r="C2930" s="358"/>
      <c r="D2930" s="361"/>
      <c r="E2930" s="361"/>
      <c r="F2930" s="361"/>
      <c r="G2930" s="361"/>
      <c r="H2930" s="358"/>
      <c r="I2930" s="358"/>
    </row>
    <row r="2931" ht="22.5" customHeight="1">
      <c r="A2931" s="362"/>
      <c r="B2931" s="360"/>
      <c r="C2931" s="358"/>
      <c r="D2931" s="361"/>
      <c r="E2931" s="361"/>
      <c r="F2931" s="361"/>
      <c r="G2931" s="361"/>
      <c r="H2931" s="358"/>
      <c r="I2931" s="358"/>
    </row>
    <row r="2932" ht="22.5" customHeight="1">
      <c r="A2932" s="362"/>
      <c r="B2932" s="360"/>
      <c r="C2932" s="358"/>
      <c r="D2932" s="361"/>
      <c r="E2932" s="361"/>
      <c r="F2932" s="361"/>
      <c r="G2932" s="361"/>
      <c r="H2932" s="358"/>
      <c r="I2932" s="358"/>
    </row>
    <row r="2933" ht="22.5" customHeight="1">
      <c r="A2933" s="362"/>
      <c r="B2933" s="360"/>
      <c r="C2933" s="358"/>
      <c r="D2933" s="361"/>
      <c r="E2933" s="361"/>
      <c r="F2933" s="361"/>
      <c r="G2933" s="361"/>
      <c r="H2933" s="358"/>
      <c r="I2933" s="358"/>
    </row>
    <row r="2934" ht="22.5" customHeight="1">
      <c r="A2934" s="362"/>
      <c r="B2934" s="360"/>
      <c r="C2934" s="358"/>
      <c r="D2934" s="361"/>
      <c r="E2934" s="361"/>
      <c r="F2934" s="361"/>
      <c r="G2934" s="361"/>
      <c r="H2934" s="358"/>
      <c r="I2934" s="358"/>
    </row>
    <row r="2935" ht="22.5" customHeight="1">
      <c r="A2935" s="362"/>
      <c r="B2935" s="360"/>
      <c r="C2935" s="358"/>
      <c r="D2935" s="361"/>
      <c r="E2935" s="361"/>
      <c r="F2935" s="361"/>
      <c r="G2935" s="361"/>
      <c r="H2935" s="358"/>
      <c r="I2935" s="358"/>
    </row>
    <row r="2936" ht="22.5" customHeight="1">
      <c r="A2936" s="362"/>
      <c r="B2936" s="360"/>
      <c r="C2936" s="358"/>
      <c r="D2936" s="361"/>
      <c r="E2936" s="361"/>
      <c r="F2936" s="361"/>
      <c r="G2936" s="361"/>
      <c r="H2936" s="358"/>
      <c r="I2936" s="358"/>
    </row>
    <row r="2937" ht="22.5" customHeight="1">
      <c r="A2937" s="362"/>
      <c r="B2937" s="360"/>
      <c r="C2937" s="358"/>
      <c r="D2937" s="361"/>
      <c r="E2937" s="361"/>
      <c r="F2937" s="361"/>
      <c r="G2937" s="361"/>
      <c r="H2937" s="358"/>
      <c r="I2937" s="358"/>
    </row>
    <row r="2938" ht="22.5" customHeight="1">
      <c r="A2938" s="362"/>
      <c r="B2938" s="360"/>
      <c r="C2938" s="358"/>
      <c r="D2938" s="361"/>
      <c r="E2938" s="361"/>
      <c r="F2938" s="361"/>
      <c r="G2938" s="361"/>
      <c r="H2938" s="358"/>
      <c r="I2938" s="358"/>
    </row>
    <row r="2939" ht="22.5" customHeight="1">
      <c r="A2939" s="362"/>
      <c r="B2939" s="360"/>
      <c r="C2939" s="358"/>
      <c r="D2939" s="361"/>
      <c r="E2939" s="361"/>
      <c r="F2939" s="361"/>
      <c r="G2939" s="361"/>
      <c r="H2939" s="358"/>
      <c r="I2939" s="358"/>
    </row>
    <row r="2940" ht="22.5" customHeight="1">
      <c r="A2940" s="362"/>
      <c r="B2940" s="360"/>
      <c r="C2940" s="358"/>
      <c r="D2940" s="361"/>
      <c r="E2940" s="361"/>
      <c r="F2940" s="361"/>
      <c r="G2940" s="361"/>
      <c r="H2940" s="358"/>
      <c r="I2940" s="358"/>
    </row>
    <row r="2941" ht="22.5" customHeight="1">
      <c r="A2941" s="362"/>
      <c r="B2941" s="360"/>
      <c r="C2941" s="358"/>
      <c r="D2941" s="361"/>
      <c r="E2941" s="361"/>
      <c r="F2941" s="361"/>
      <c r="G2941" s="361"/>
      <c r="H2941" s="358"/>
      <c r="I2941" s="358"/>
    </row>
    <row r="2942" ht="22.5" customHeight="1">
      <c r="A2942" s="362"/>
      <c r="B2942" s="360"/>
      <c r="C2942" s="358"/>
      <c r="D2942" s="361"/>
      <c r="E2942" s="361"/>
      <c r="F2942" s="361"/>
      <c r="G2942" s="361"/>
      <c r="H2942" s="358"/>
      <c r="I2942" s="358"/>
    </row>
    <row r="2943" ht="22.5" customHeight="1">
      <c r="A2943" s="362"/>
      <c r="B2943" s="360"/>
      <c r="C2943" s="358"/>
      <c r="D2943" s="361"/>
      <c r="E2943" s="361"/>
      <c r="F2943" s="361"/>
      <c r="G2943" s="361"/>
      <c r="H2943" s="358"/>
      <c r="I2943" s="358"/>
    </row>
    <row r="2944" ht="22.5" customHeight="1">
      <c r="A2944" s="362"/>
      <c r="B2944" s="360"/>
      <c r="C2944" s="358"/>
      <c r="D2944" s="361"/>
      <c r="E2944" s="361"/>
      <c r="F2944" s="361"/>
      <c r="G2944" s="361"/>
      <c r="H2944" s="358"/>
      <c r="I2944" s="358"/>
    </row>
    <row r="2945" ht="22.5" customHeight="1">
      <c r="A2945" s="362"/>
      <c r="B2945" s="360"/>
      <c r="C2945" s="358"/>
      <c r="D2945" s="361"/>
      <c r="E2945" s="361"/>
      <c r="F2945" s="361"/>
      <c r="G2945" s="361"/>
      <c r="H2945" s="358"/>
      <c r="I2945" s="358"/>
    </row>
    <row r="2946" ht="22.5" customHeight="1">
      <c r="A2946" s="362"/>
      <c r="B2946" s="360"/>
      <c r="C2946" s="358"/>
      <c r="D2946" s="361"/>
      <c r="E2946" s="361"/>
      <c r="F2946" s="361"/>
      <c r="G2946" s="361"/>
      <c r="H2946" s="358"/>
      <c r="I2946" s="358"/>
    </row>
    <row r="2947" ht="22.5" customHeight="1">
      <c r="A2947" s="362"/>
      <c r="B2947" s="360"/>
      <c r="C2947" s="358"/>
      <c r="D2947" s="361"/>
      <c r="E2947" s="361"/>
      <c r="F2947" s="361"/>
      <c r="G2947" s="361"/>
      <c r="H2947" s="358"/>
      <c r="I2947" s="358"/>
    </row>
    <row r="2948" ht="22.5" customHeight="1">
      <c r="A2948" s="362"/>
      <c r="B2948" s="360"/>
      <c r="C2948" s="358"/>
      <c r="D2948" s="361"/>
      <c r="E2948" s="361"/>
      <c r="F2948" s="361"/>
      <c r="G2948" s="361"/>
      <c r="H2948" s="358"/>
      <c r="I2948" s="358"/>
    </row>
    <row r="2949" ht="22.5" customHeight="1">
      <c r="A2949" s="362"/>
      <c r="B2949" s="360"/>
      <c r="C2949" s="358"/>
      <c r="D2949" s="361"/>
      <c r="E2949" s="361"/>
      <c r="F2949" s="361"/>
      <c r="G2949" s="361"/>
      <c r="H2949" s="358"/>
      <c r="I2949" s="358"/>
    </row>
    <row r="2950" ht="22.5" customHeight="1">
      <c r="A2950" s="362"/>
      <c r="B2950" s="360"/>
      <c r="C2950" s="358"/>
      <c r="D2950" s="361"/>
      <c r="E2950" s="361"/>
      <c r="F2950" s="361"/>
      <c r="G2950" s="361"/>
      <c r="H2950" s="358"/>
      <c r="I2950" s="358"/>
    </row>
    <row r="2951" ht="22.5" customHeight="1">
      <c r="A2951" s="362"/>
      <c r="B2951" s="360"/>
      <c r="C2951" s="358"/>
      <c r="D2951" s="361"/>
      <c r="E2951" s="361"/>
      <c r="F2951" s="361"/>
      <c r="G2951" s="361"/>
      <c r="H2951" s="358"/>
      <c r="I2951" s="358"/>
    </row>
    <row r="2952" ht="22.5" customHeight="1">
      <c r="A2952" s="362"/>
      <c r="B2952" s="360"/>
      <c r="C2952" s="358"/>
      <c r="D2952" s="361"/>
      <c r="E2952" s="361"/>
      <c r="F2952" s="361"/>
      <c r="G2952" s="361"/>
      <c r="H2952" s="358"/>
      <c r="I2952" s="358"/>
    </row>
    <row r="2953" ht="22.5" customHeight="1">
      <c r="A2953" s="362"/>
      <c r="B2953" s="360"/>
      <c r="C2953" s="358"/>
      <c r="D2953" s="361"/>
      <c r="E2953" s="361"/>
      <c r="F2953" s="361"/>
      <c r="G2953" s="361"/>
      <c r="H2953" s="358"/>
      <c r="I2953" s="358"/>
    </row>
    <row r="2954" ht="22.5" customHeight="1">
      <c r="A2954" s="362"/>
      <c r="B2954" s="360"/>
      <c r="C2954" s="358"/>
      <c r="D2954" s="361"/>
      <c r="E2954" s="361"/>
      <c r="F2954" s="361"/>
      <c r="G2954" s="361"/>
      <c r="H2954" s="358"/>
      <c r="I2954" s="358"/>
    </row>
    <row r="2955" ht="22.5" customHeight="1">
      <c r="A2955" s="362"/>
      <c r="B2955" s="360"/>
      <c r="C2955" s="358"/>
      <c r="D2955" s="361"/>
      <c r="E2955" s="361"/>
      <c r="F2955" s="361"/>
      <c r="G2955" s="361"/>
      <c r="H2955" s="358"/>
      <c r="I2955" s="358"/>
    </row>
    <row r="2956" ht="22.5" customHeight="1">
      <c r="A2956" s="362"/>
      <c r="B2956" s="360"/>
      <c r="C2956" s="358"/>
      <c r="D2956" s="361"/>
      <c r="E2956" s="361"/>
      <c r="F2956" s="361"/>
      <c r="G2956" s="361"/>
      <c r="H2956" s="358"/>
      <c r="I2956" s="358"/>
    </row>
    <row r="2957" ht="22.5" customHeight="1">
      <c r="A2957" s="362"/>
      <c r="B2957" s="360"/>
      <c r="C2957" s="358"/>
      <c r="D2957" s="361"/>
      <c r="E2957" s="361"/>
      <c r="F2957" s="361"/>
      <c r="G2957" s="361"/>
      <c r="H2957" s="358"/>
      <c r="I2957" s="358"/>
    </row>
    <row r="2958" ht="22.5" customHeight="1">
      <c r="A2958" s="362"/>
      <c r="B2958" s="360"/>
      <c r="C2958" s="358"/>
      <c r="D2958" s="361"/>
      <c r="E2958" s="361"/>
      <c r="F2958" s="361"/>
      <c r="G2958" s="361"/>
      <c r="H2958" s="358"/>
      <c r="I2958" s="358"/>
    </row>
    <row r="2959" ht="22.5" customHeight="1">
      <c r="A2959" s="362"/>
      <c r="B2959" s="360"/>
      <c r="C2959" s="358"/>
      <c r="D2959" s="361"/>
      <c r="E2959" s="361"/>
      <c r="F2959" s="361"/>
      <c r="G2959" s="361"/>
      <c r="H2959" s="358"/>
      <c r="I2959" s="358"/>
    </row>
    <row r="2960" ht="22.5" customHeight="1">
      <c r="A2960" s="362"/>
      <c r="B2960" s="360"/>
      <c r="C2960" s="358"/>
      <c r="D2960" s="361"/>
      <c r="E2960" s="361"/>
      <c r="F2960" s="361"/>
      <c r="G2960" s="361"/>
      <c r="H2960" s="358"/>
      <c r="I2960" s="358"/>
    </row>
    <row r="2961" ht="22.5" customHeight="1">
      <c r="A2961" s="362"/>
      <c r="B2961" s="360"/>
      <c r="C2961" s="358"/>
      <c r="D2961" s="361"/>
      <c r="E2961" s="361"/>
      <c r="F2961" s="361"/>
      <c r="G2961" s="361"/>
      <c r="H2961" s="358"/>
      <c r="I2961" s="358"/>
    </row>
    <row r="2962" ht="22.5" customHeight="1">
      <c r="A2962" s="362"/>
      <c r="B2962" s="360"/>
      <c r="C2962" s="358"/>
      <c r="D2962" s="361"/>
      <c r="E2962" s="361"/>
      <c r="F2962" s="361"/>
      <c r="G2962" s="361"/>
      <c r="H2962" s="358"/>
      <c r="I2962" s="358"/>
    </row>
    <row r="2963" ht="22.5" customHeight="1">
      <c r="A2963" s="362"/>
      <c r="B2963" s="360"/>
      <c r="C2963" s="358"/>
      <c r="D2963" s="361"/>
      <c r="E2963" s="361"/>
      <c r="F2963" s="361"/>
      <c r="G2963" s="361"/>
      <c r="H2963" s="358"/>
      <c r="I2963" s="358"/>
    </row>
    <row r="2964" ht="22.5" customHeight="1">
      <c r="A2964" s="362"/>
      <c r="B2964" s="360"/>
      <c r="C2964" s="358"/>
      <c r="D2964" s="361"/>
      <c r="E2964" s="361"/>
      <c r="F2964" s="361"/>
      <c r="G2964" s="361"/>
      <c r="H2964" s="358"/>
      <c r="I2964" s="358"/>
    </row>
    <row r="2965" ht="22.5" customHeight="1">
      <c r="A2965" s="362"/>
      <c r="B2965" s="360"/>
      <c r="C2965" s="358"/>
      <c r="D2965" s="361"/>
      <c r="E2965" s="361"/>
      <c r="F2965" s="361"/>
      <c r="G2965" s="361"/>
      <c r="H2965" s="358"/>
      <c r="I2965" s="358"/>
    </row>
    <row r="2966" ht="22.5" customHeight="1">
      <c r="A2966" s="362"/>
      <c r="B2966" s="360"/>
      <c r="C2966" s="358"/>
      <c r="D2966" s="361"/>
      <c r="E2966" s="361"/>
      <c r="F2966" s="361"/>
      <c r="G2966" s="361"/>
      <c r="H2966" s="358"/>
      <c r="I2966" s="358"/>
    </row>
    <row r="2967" ht="22.5" customHeight="1">
      <c r="A2967" s="362"/>
      <c r="B2967" s="360"/>
      <c r="C2967" s="358"/>
      <c r="D2967" s="361"/>
      <c r="E2967" s="361"/>
      <c r="F2967" s="361"/>
      <c r="G2967" s="361"/>
      <c r="H2967" s="358"/>
      <c r="I2967" s="358"/>
    </row>
    <row r="2968" ht="22.5" customHeight="1">
      <c r="A2968" s="362"/>
      <c r="B2968" s="360"/>
      <c r="C2968" s="358"/>
      <c r="D2968" s="361"/>
      <c r="E2968" s="361"/>
      <c r="F2968" s="361"/>
      <c r="G2968" s="361"/>
      <c r="H2968" s="358"/>
      <c r="I2968" s="358"/>
    </row>
    <row r="2969" ht="22.5" customHeight="1">
      <c r="A2969" s="362"/>
      <c r="B2969" s="360"/>
      <c r="C2969" s="358"/>
      <c r="D2969" s="361"/>
      <c r="E2969" s="361"/>
      <c r="F2969" s="361"/>
      <c r="G2969" s="361"/>
      <c r="H2969" s="358"/>
      <c r="I2969" s="358"/>
    </row>
    <row r="2970" ht="22.5" customHeight="1">
      <c r="A2970" s="362"/>
      <c r="B2970" s="360"/>
      <c r="C2970" s="358"/>
      <c r="D2970" s="361"/>
      <c r="E2970" s="361"/>
      <c r="F2970" s="361"/>
      <c r="G2970" s="361"/>
      <c r="H2970" s="358"/>
      <c r="I2970" s="358"/>
    </row>
    <row r="2971" ht="22.5" customHeight="1">
      <c r="A2971" s="362"/>
      <c r="B2971" s="360"/>
      <c r="C2971" s="358"/>
      <c r="D2971" s="361"/>
      <c r="E2971" s="361"/>
      <c r="F2971" s="361"/>
      <c r="G2971" s="361"/>
      <c r="H2971" s="358"/>
      <c r="I2971" s="358"/>
    </row>
    <row r="2972" ht="22.5" customHeight="1">
      <c r="A2972" s="362"/>
      <c r="B2972" s="360"/>
      <c r="C2972" s="358"/>
      <c r="D2972" s="361"/>
      <c r="E2972" s="361"/>
      <c r="F2972" s="361"/>
      <c r="G2972" s="361"/>
      <c r="H2972" s="358"/>
      <c r="I2972" s="358"/>
    </row>
    <row r="2973" ht="22.5" customHeight="1">
      <c r="A2973" s="362"/>
      <c r="B2973" s="360"/>
      <c r="C2973" s="358"/>
      <c r="D2973" s="361"/>
      <c r="E2973" s="361"/>
      <c r="F2973" s="361"/>
      <c r="G2973" s="361"/>
      <c r="H2973" s="358"/>
      <c r="I2973" s="358"/>
    </row>
    <row r="2974" ht="22.5" customHeight="1">
      <c r="A2974" s="362"/>
      <c r="B2974" s="360"/>
      <c r="C2974" s="358"/>
      <c r="D2974" s="361"/>
      <c r="E2974" s="361"/>
      <c r="F2974" s="361"/>
      <c r="G2974" s="361"/>
      <c r="H2974" s="358"/>
      <c r="I2974" s="358"/>
    </row>
    <row r="2975" ht="22.5" customHeight="1">
      <c r="A2975" s="362"/>
      <c r="B2975" s="360"/>
      <c r="C2975" s="358"/>
      <c r="D2975" s="361"/>
      <c r="E2975" s="361"/>
      <c r="F2975" s="361"/>
      <c r="G2975" s="361"/>
      <c r="H2975" s="358"/>
      <c r="I2975" s="358"/>
    </row>
    <row r="2976" ht="22.5" customHeight="1">
      <c r="A2976" s="362"/>
      <c r="B2976" s="360"/>
      <c r="C2976" s="358"/>
      <c r="D2976" s="361"/>
      <c r="E2976" s="361"/>
      <c r="F2976" s="361"/>
      <c r="G2976" s="361"/>
      <c r="H2976" s="358"/>
      <c r="I2976" s="358"/>
    </row>
    <row r="2977" ht="22.5" customHeight="1">
      <c r="A2977" s="362"/>
      <c r="B2977" s="360"/>
      <c r="C2977" s="358"/>
      <c r="D2977" s="361"/>
      <c r="E2977" s="361"/>
      <c r="F2977" s="361"/>
      <c r="G2977" s="361"/>
      <c r="H2977" s="358"/>
      <c r="I2977" s="358"/>
    </row>
    <row r="2978" ht="22.5" customHeight="1">
      <c r="A2978" s="362"/>
      <c r="B2978" s="360"/>
      <c r="C2978" s="358"/>
      <c r="D2978" s="361"/>
      <c r="E2978" s="361"/>
      <c r="F2978" s="361"/>
      <c r="G2978" s="361"/>
      <c r="H2978" s="358"/>
      <c r="I2978" s="358"/>
    </row>
    <row r="2979" ht="22.5" customHeight="1">
      <c r="A2979" s="362"/>
      <c r="B2979" s="360"/>
      <c r="C2979" s="358"/>
      <c r="D2979" s="361"/>
      <c r="E2979" s="361"/>
      <c r="F2979" s="361"/>
      <c r="G2979" s="361"/>
      <c r="H2979" s="358"/>
      <c r="I2979" s="358"/>
    </row>
    <row r="2980" ht="22.5" customHeight="1">
      <c r="A2980" s="362"/>
      <c r="B2980" s="360"/>
      <c r="C2980" s="358"/>
      <c r="D2980" s="361"/>
      <c r="E2980" s="361"/>
      <c r="F2980" s="361"/>
      <c r="G2980" s="361"/>
      <c r="H2980" s="358"/>
      <c r="I2980" s="358"/>
    </row>
    <row r="2981" ht="22.5" customHeight="1">
      <c r="A2981" s="362"/>
      <c r="B2981" s="360"/>
      <c r="C2981" s="358"/>
      <c r="D2981" s="361"/>
      <c r="E2981" s="361"/>
      <c r="F2981" s="361"/>
      <c r="G2981" s="361"/>
      <c r="H2981" s="358"/>
      <c r="I2981" s="358"/>
    </row>
    <row r="2982" ht="22.5" customHeight="1">
      <c r="A2982" s="362"/>
      <c r="B2982" s="360"/>
      <c r="C2982" s="358"/>
      <c r="D2982" s="361"/>
      <c r="E2982" s="361"/>
      <c r="F2982" s="361"/>
      <c r="G2982" s="361"/>
      <c r="H2982" s="358"/>
      <c r="I2982" s="358"/>
    </row>
    <row r="2983" ht="22.5" customHeight="1">
      <c r="A2983" s="362"/>
      <c r="B2983" s="360"/>
      <c r="C2983" s="358"/>
      <c r="D2983" s="361"/>
      <c r="E2983" s="361"/>
      <c r="F2983" s="361"/>
      <c r="G2983" s="361"/>
      <c r="H2983" s="358"/>
      <c r="I2983" s="358"/>
    </row>
    <row r="2984" ht="22.5" customHeight="1">
      <c r="A2984" s="362"/>
      <c r="B2984" s="360"/>
      <c r="C2984" s="358"/>
      <c r="D2984" s="361"/>
      <c r="E2984" s="361"/>
      <c r="F2984" s="361"/>
      <c r="G2984" s="361"/>
      <c r="H2984" s="358"/>
      <c r="I2984" s="358"/>
    </row>
    <row r="2985" ht="22.5" customHeight="1">
      <c r="A2985" s="362"/>
      <c r="B2985" s="360"/>
      <c r="C2985" s="358"/>
      <c r="D2985" s="361"/>
      <c r="E2985" s="361"/>
      <c r="F2985" s="361"/>
      <c r="G2985" s="361"/>
      <c r="H2985" s="358"/>
      <c r="I2985" s="358"/>
    </row>
    <row r="2986" ht="22.5" customHeight="1">
      <c r="A2986" s="362"/>
      <c r="B2986" s="360"/>
      <c r="C2986" s="358"/>
      <c r="D2986" s="361"/>
      <c r="E2986" s="361"/>
      <c r="F2986" s="361"/>
      <c r="G2986" s="361"/>
      <c r="H2986" s="358"/>
      <c r="I2986" s="358"/>
    </row>
    <row r="2987" ht="22.5" customHeight="1">
      <c r="A2987" s="362"/>
      <c r="B2987" s="360"/>
      <c r="C2987" s="358"/>
      <c r="D2987" s="361"/>
      <c r="E2987" s="361"/>
      <c r="F2987" s="361"/>
      <c r="G2987" s="361"/>
      <c r="H2987" s="358"/>
      <c r="I2987" s="358"/>
    </row>
    <row r="2988" ht="22.5" customHeight="1">
      <c r="A2988" s="362"/>
      <c r="B2988" s="360"/>
      <c r="C2988" s="358"/>
      <c r="D2988" s="361"/>
      <c r="E2988" s="361"/>
      <c r="F2988" s="361"/>
      <c r="G2988" s="361"/>
      <c r="H2988" s="358"/>
      <c r="I2988" s="358"/>
    </row>
    <row r="2989" ht="22.5" customHeight="1">
      <c r="A2989" s="362"/>
      <c r="B2989" s="360"/>
      <c r="C2989" s="358"/>
      <c r="D2989" s="361"/>
      <c r="E2989" s="361"/>
      <c r="F2989" s="361"/>
      <c r="G2989" s="361"/>
      <c r="H2989" s="358"/>
      <c r="I2989" s="358"/>
    </row>
    <row r="2990" ht="22.5" customHeight="1">
      <c r="A2990" s="362"/>
      <c r="B2990" s="360"/>
      <c r="C2990" s="358"/>
      <c r="D2990" s="361"/>
      <c r="E2990" s="361"/>
      <c r="F2990" s="361"/>
      <c r="G2990" s="361"/>
      <c r="H2990" s="358"/>
      <c r="I2990" s="358"/>
    </row>
    <row r="2991" ht="22.5" customHeight="1">
      <c r="A2991" s="362"/>
      <c r="B2991" s="360"/>
      <c r="C2991" s="358"/>
      <c r="D2991" s="361"/>
      <c r="E2991" s="361"/>
      <c r="F2991" s="361"/>
      <c r="G2991" s="361"/>
      <c r="H2991" s="358"/>
      <c r="I2991" s="358"/>
    </row>
    <row r="2992" ht="22.5" customHeight="1">
      <c r="A2992" s="362"/>
      <c r="B2992" s="360"/>
      <c r="C2992" s="358"/>
      <c r="D2992" s="361"/>
      <c r="E2992" s="361"/>
      <c r="F2992" s="361"/>
      <c r="G2992" s="361"/>
      <c r="H2992" s="358"/>
      <c r="I2992" s="358"/>
    </row>
    <row r="2993" ht="22.5" customHeight="1">
      <c r="A2993" s="362"/>
      <c r="B2993" s="360"/>
      <c r="C2993" s="358"/>
      <c r="D2993" s="361"/>
      <c r="E2993" s="361"/>
      <c r="F2993" s="361"/>
      <c r="G2993" s="361"/>
      <c r="H2993" s="358"/>
      <c r="I2993" s="358"/>
    </row>
    <row r="2994" ht="22.5" customHeight="1">
      <c r="A2994" s="362"/>
      <c r="B2994" s="360"/>
      <c r="C2994" s="358"/>
      <c r="D2994" s="361"/>
      <c r="E2994" s="361"/>
      <c r="F2994" s="361"/>
      <c r="G2994" s="361"/>
      <c r="H2994" s="358"/>
      <c r="I2994" s="358"/>
    </row>
    <row r="2995" ht="22.5" customHeight="1">
      <c r="A2995" s="362"/>
      <c r="B2995" s="360"/>
      <c r="C2995" s="358"/>
      <c r="D2995" s="361"/>
      <c r="E2995" s="361"/>
      <c r="F2995" s="361"/>
      <c r="G2995" s="361"/>
      <c r="H2995" s="358"/>
      <c r="I2995" s="358"/>
    </row>
    <row r="2996" ht="22.5" customHeight="1">
      <c r="A2996" s="362"/>
      <c r="B2996" s="360"/>
      <c r="C2996" s="358"/>
      <c r="D2996" s="361"/>
      <c r="E2996" s="361"/>
      <c r="F2996" s="361"/>
      <c r="G2996" s="361"/>
      <c r="H2996" s="358"/>
      <c r="I2996" s="358"/>
    </row>
    <row r="2997" ht="22.5" customHeight="1">
      <c r="A2997" s="362"/>
      <c r="B2997" s="360"/>
      <c r="C2997" s="358"/>
      <c r="D2997" s="361"/>
      <c r="E2997" s="361"/>
      <c r="F2997" s="361"/>
      <c r="G2997" s="361"/>
      <c r="H2997" s="358"/>
      <c r="I2997" s="358"/>
    </row>
    <row r="2998" ht="22.5" customHeight="1">
      <c r="A2998" s="362"/>
      <c r="B2998" s="360"/>
      <c r="C2998" s="358"/>
      <c r="D2998" s="361"/>
      <c r="E2998" s="361"/>
      <c r="F2998" s="361"/>
      <c r="G2998" s="361"/>
      <c r="H2998" s="358"/>
      <c r="I2998" s="358"/>
    </row>
    <row r="2999" ht="22.5" customHeight="1">
      <c r="A2999" s="362"/>
      <c r="B2999" s="360"/>
      <c r="C2999" s="358"/>
      <c r="D2999" s="361"/>
      <c r="E2999" s="361"/>
      <c r="F2999" s="361"/>
      <c r="G2999" s="361"/>
      <c r="H2999" s="358"/>
      <c r="I2999" s="358"/>
    </row>
    <row r="3000" ht="22.5" customHeight="1">
      <c r="A3000" s="362"/>
      <c r="B3000" s="360"/>
      <c r="C3000" s="358"/>
      <c r="D3000" s="361"/>
      <c r="E3000" s="361"/>
      <c r="F3000" s="361"/>
      <c r="G3000" s="361"/>
      <c r="H3000" s="358"/>
      <c r="I3000" s="358"/>
    </row>
    <row r="3001" ht="22.5" customHeight="1">
      <c r="A3001" s="362"/>
      <c r="B3001" s="360"/>
      <c r="C3001" s="358"/>
      <c r="D3001" s="361"/>
      <c r="E3001" s="361"/>
      <c r="F3001" s="361"/>
      <c r="G3001" s="361"/>
      <c r="H3001" s="358"/>
      <c r="I3001" s="358"/>
    </row>
    <row r="3002" ht="22.5" customHeight="1">
      <c r="A3002" s="362"/>
      <c r="B3002" s="360"/>
      <c r="C3002" s="358"/>
      <c r="D3002" s="361"/>
      <c r="E3002" s="361"/>
      <c r="F3002" s="361"/>
      <c r="G3002" s="361"/>
      <c r="H3002" s="358"/>
      <c r="I3002" s="358"/>
    </row>
    <row r="3003" ht="22.5" customHeight="1">
      <c r="A3003" s="362"/>
      <c r="B3003" s="360"/>
      <c r="C3003" s="358"/>
      <c r="D3003" s="361"/>
      <c r="E3003" s="361"/>
      <c r="F3003" s="361"/>
      <c r="G3003" s="361"/>
      <c r="H3003" s="358"/>
      <c r="I3003" s="358"/>
    </row>
    <row r="3004" ht="22.5" customHeight="1">
      <c r="A3004" s="362"/>
      <c r="B3004" s="360"/>
      <c r="C3004" s="358"/>
      <c r="D3004" s="361"/>
      <c r="E3004" s="361"/>
      <c r="F3004" s="361"/>
      <c r="G3004" s="361"/>
      <c r="H3004" s="358"/>
      <c r="I3004" s="358"/>
    </row>
    <row r="3005" ht="22.5" customHeight="1">
      <c r="A3005" s="362"/>
      <c r="B3005" s="360"/>
      <c r="C3005" s="358"/>
      <c r="D3005" s="361"/>
      <c r="E3005" s="361"/>
      <c r="F3005" s="361"/>
      <c r="G3005" s="361"/>
      <c r="H3005" s="358"/>
      <c r="I3005" s="358"/>
    </row>
    <row r="3006" ht="22.5" customHeight="1">
      <c r="A3006" s="362"/>
      <c r="B3006" s="360"/>
      <c r="C3006" s="358"/>
      <c r="D3006" s="361"/>
      <c r="E3006" s="361"/>
      <c r="F3006" s="361"/>
      <c r="G3006" s="361"/>
      <c r="H3006" s="358"/>
      <c r="I3006" s="358"/>
    </row>
    <row r="3007" ht="22.5" customHeight="1">
      <c r="A3007" s="362"/>
      <c r="B3007" s="360"/>
      <c r="C3007" s="358"/>
      <c r="D3007" s="361"/>
      <c r="E3007" s="361"/>
      <c r="F3007" s="361"/>
      <c r="G3007" s="361"/>
      <c r="H3007" s="358"/>
      <c r="I3007" s="358"/>
    </row>
    <row r="3008" ht="22.5" customHeight="1">
      <c r="A3008" s="362"/>
      <c r="B3008" s="360"/>
      <c r="C3008" s="358"/>
      <c r="D3008" s="361"/>
      <c r="E3008" s="361"/>
      <c r="F3008" s="361"/>
      <c r="G3008" s="361"/>
      <c r="H3008" s="358"/>
      <c r="I3008" s="358"/>
    </row>
    <row r="3009" ht="22.5" customHeight="1">
      <c r="A3009" s="362"/>
      <c r="B3009" s="360"/>
      <c r="C3009" s="358"/>
      <c r="D3009" s="361"/>
      <c r="E3009" s="361"/>
      <c r="F3009" s="361"/>
      <c r="G3009" s="361"/>
      <c r="H3009" s="358"/>
      <c r="I3009" s="358"/>
    </row>
    <row r="3010" ht="22.5" customHeight="1">
      <c r="A3010" s="362"/>
      <c r="B3010" s="360"/>
      <c r="C3010" s="358"/>
      <c r="D3010" s="361"/>
      <c r="E3010" s="361"/>
      <c r="F3010" s="361"/>
      <c r="G3010" s="361"/>
      <c r="H3010" s="358"/>
      <c r="I3010" s="358"/>
    </row>
    <row r="3011" ht="22.5" customHeight="1">
      <c r="A3011" s="362"/>
      <c r="B3011" s="360"/>
      <c r="C3011" s="358"/>
      <c r="D3011" s="361"/>
      <c r="E3011" s="361"/>
      <c r="F3011" s="361"/>
      <c r="G3011" s="361"/>
      <c r="H3011" s="358"/>
      <c r="I3011" s="358"/>
    </row>
    <row r="3012" ht="22.5" customHeight="1">
      <c r="A3012" s="362"/>
      <c r="B3012" s="360"/>
      <c r="C3012" s="358"/>
      <c r="D3012" s="361"/>
      <c r="E3012" s="361"/>
      <c r="F3012" s="361"/>
      <c r="G3012" s="361"/>
      <c r="H3012" s="358"/>
      <c r="I3012" s="358"/>
    </row>
    <row r="3013" ht="22.5" customHeight="1">
      <c r="A3013" s="362"/>
      <c r="B3013" s="360"/>
      <c r="C3013" s="358"/>
      <c r="D3013" s="361"/>
      <c r="E3013" s="361"/>
      <c r="F3013" s="361"/>
      <c r="G3013" s="361"/>
      <c r="H3013" s="358"/>
      <c r="I3013" s="358"/>
    </row>
    <row r="3014" ht="22.5" customHeight="1">
      <c r="A3014" s="362"/>
      <c r="B3014" s="360"/>
      <c r="C3014" s="358"/>
      <c r="D3014" s="361"/>
      <c r="E3014" s="361"/>
      <c r="F3014" s="361"/>
      <c r="G3014" s="361"/>
      <c r="H3014" s="358"/>
      <c r="I3014" s="358"/>
    </row>
    <row r="3015" ht="22.5" customHeight="1">
      <c r="A3015" s="362"/>
      <c r="B3015" s="360"/>
      <c r="C3015" s="358"/>
      <c r="D3015" s="361"/>
      <c r="E3015" s="361"/>
      <c r="F3015" s="361"/>
      <c r="G3015" s="361"/>
      <c r="H3015" s="358"/>
      <c r="I3015" s="358"/>
    </row>
    <row r="3016" ht="22.5" customHeight="1">
      <c r="A3016" s="362"/>
      <c r="B3016" s="360"/>
      <c r="C3016" s="358"/>
      <c r="D3016" s="361"/>
      <c r="E3016" s="361"/>
      <c r="F3016" s="361"/>
      <c r="G3016" s="361"/>
      <c r="H3016" s="358"/>
      <c r="I3016" s="358"/>
    </row>
    <row r="3017" ht="22.5" customHeight="1">
      <c r="A3017" s="362"/>
      <c r="B3017" s="360"/>
      <c r="C3017" s="358"/>
      <c r="D3017" s="361"/>
      <c r="E3017" s="361"/>
      <c r="F3017" s="361"/>
      <c r="G3017" s="361"/>
      <c r="H3017" s="358"/>
      <c r="I3017" s="358"/>
    </row>
    <row r="3018" ht="22.5" customHeight="1">
      <c r="A3018" s="362"/>
      <c r="B3018" s="360"/>
      <c r="C3018" s="358"/>
      <c r="D3018" s="361"/>
      <c r="E3018" s="361"/>
      <c r="F3018" s="361"/>
      <c r="G3018" s="361"/>
      <c r="H3018" s="358"/>
      <c r="I3018" s="358"/>
    </row>
    <row r="3019" ht="22.5" customHeight="1">
      <c r="A3019" s="362"/>
      <c r="B3019" s="360"/>
      <c r="C3019" s="358"/>
      <c r="D3019" s="361"/>
      <c r="E3019" s="361"/>
      <c r="F3019" s="361"/>
      <c r="G3019" s="361"/>
      <c r="H3019" s="358"/>
      <c r="I3019" s="358"/>
    </row>
    <row r="3020" ht="22.5" customHeight="1">
      <c r="A3020" s="362"/>
      <c r="B3020" s="360"/>
      <c r="C3020" s="358"/>
      <c r="D3020" s="361"/>
      <c r="E3020" s="361"/>
      <c r="F3020" s="361"/>
      <c r="G3020" s="361"/>
      <c r="H3020" s="358"/>
      <c r="I3020" s="358"/>
    </row>
    <row r="3021" ht="22.5" customHeight="1">
      <c r="A3021" s="362"/>
      <c r="B3021" s="360"/>
      <c r="C3021" s="358"/>
      <c r="D3021" s="361"/>
      <c r="E3021" s="361"/>
      <c r="F3021" s="361"/>
      <c r="G3021" s="361"/>
      <c r="H3021" s="358"/>
      <c r="I3021" s="358"/>
    </row>
    <row r="3022" ht="22.5" customHeight="1">
      <c r="A3022" s="362"/>
      <c r="B3022" s="360"/>
      <c r="C3022" s="358"/>
      <c r="D3022" s="361"/>
      <c r="E3022" s="361"/>
      <c r="F3022" s="361"/>
      <c r="G3022" s="361"/>
      <c r="H3022" s="358"/>
      <c r="I3022" s="358"/>
    </row>
    <row r="3023" ht="22.5" customHeight="1">
      <c r="A3023" s="362"/>
      <c r="B3023" s="360"/>
      <c r="C3023" s="358"/>
      <c r="D3023" s="361"/>
      <c r="E3023" s="361"/>
      <c r="F3023" s="361"/>
      <c r="G3023" s="361"/>
      <c r="H3023" s="358"/>
      <c r="I3023" s="358"/>
    </row>
    <row r="3024" ht="22.5" customHeight="1">
      <c r="A3024" s="362"/>
      <c r="B3024" s="360"/>
      <c r="C3024" s="358"/>
      <c r="D3024" s="361"/>
      <c r="E3024" s="361"/>
      <c r="F3024" s="361"/>
      <c r="G3024" s="361"/>
      <c r="H3024" s="358"/>
      <c r="I3024" s="358"/>
    </row>
    <row r="3025" ht="22.5" customHeight="1">
      <c r="A3025" s="362"/>
      <c r="B3025" s="360"/>
      <c r="C3025" s="358"/>
      <c r="D3025" s="361"/>
      <c r="E3025" s="361"/>
      <c r="F3025" s="361"/>
      <c r="G3025" s="361"/>
      <c r="H3025" s="358"/>
      <c r="I3025" s="358"/>
    </row>
    <row r="3026" ht="22.5" customHeight="1">
      <c r="A3026" s="362"/>
      <c r="B3026" s="360"/>
      <c r="C3026" s="358"/>
      <c r="D3026" s="361"/>
      <c r="E3026" s="361"/>
      <c r="F3026" s="361"/>
      <c r="G3026" s="361"/>
      <c r="H3026" s="358"/>
      <c r="I3026" s="358"/>
    </row>
    <row r="3027" ht="22.5" customHeight="1">
      <c r="A3027" s="362"/>
      <c r="B3027" s="360"/>
      <c r="C3027" s="358"/>
      <c r="D3027" s="361"/>
      <c r="E3027" s="361"/>
      <c r="F3027" s="361"/>
      <c r="G3027" s="361"/>
      <c r="H3027" s="358"/>
      <c r="I3027" s="358"/>
    </row>
    <row r="3028" ht="22.5" customHeight="1">
      <c r="A3028" s="362"/>
      <c r="B3028" s="360"/>
      <c r="C3028" s="358"/>
      <c r="D3028" s="361"/>
      <c r="E3028" s="361"/>
      <c r="F3028" s="361"/>
      <c r="G3028" s="361"/>
      <c r="H3028" s="358"/>
      <c r="I3028" s="358"/>
    </row>
    <row r="3029" ht="22.5" customHeight="1">
      <c r="A3029" s="362"/>
      <c r="B3029" s="360"/>
      <c r="C3029" s="358"/>
      <c r="D3029" s="361"/>
      <c r="E3029" s="361"/>
      <c r="F3029" s="361"/>
      <c r="G3029" s="361"/>
      <c r="H3029" s="358"/>
      <c r="I3029" s="358"/>
    </row>
    <row r="3030" ht="22.5" customHeight="1">
      <c r="A3030" s="362"/>
      <c r="B3030" s="360"/>
      <c r="C3030" s="358"/>
      <c r="D3030" s="361"/>
      <c r="E3030" s="361"/>
      <c r="F3030" s="361"/>
      <c r="G3030" s="361"/>
      <c r="H3030" s="358"/>
      <c r="I3030" s="358"/>
    </row>
    <row r="3031" ht="22.5" customHeight="1">
      <c r="A3031" s="362"/>
      <c r="B3031" s="360"/>
      <c r="C3031" s="358"/>
      <c r="D3031" s="361"/>
      <c r="E3031" s="361"/>
      <c r="F3031" s="361"/>
      <c r="G3031" s="361"/>
      <c r="H3031" s="358"/>
      <c r="I3031" s="358"/>
    </row>
    <row r="3032" ht="22.5" customHeight="1">
      <c r="A3032" s="362"/>
      <c r="B3032" s="360"/>
      <c r="C3032" s="358"/>
      <c r="D3032" s="361"/>
      <c r="E3032" s="361"/>
      <c r="F3032" s="361"/>
      <c r="G3032" s="361"/>
      <c r="H3032" s="358"/>
      <c r="I3032" s="358"/>
    </row>
    <row r="3033" ht="22.5" customHeight="1">
      <c r="A3033" s="362"/>
      <c r="B3033" s="360"/>
      <c r="C3033" s="358"/>
      <c r="D3033" s="361"/>
      <c r="E3033" s="361"/>
      <c r="F3033" s="361"/>
      <c r="G3033" s="361"/>
      <c r="H3033" s="358"/>
      <c r="I3033" s="358"/>
    </row>
    <row r="3034" ht="22.5" customHeight="1">
      <c r="A3034" s="362"/>
      <c r="B3034" s="360"/>
      <c r="C3034" s="358"/>
      <c r="D3034" s="361"/>
      <c r="E3034" s="361"/>
      <c r="F3034" s="361"/>
      <c r="G3034" s="361"/>
      <c r="H3034" s="358"/>
      <c r="I3034" s="358"/>
    </row>
    <row r="3035" ht="22.5" customHeight="1">
      <c r="A3035" s="362"/>
      <c r="B3035" s="360"/>
      <c r="C3035" s="358"/>
      <c r="D3035" s="361"/>
      <c r="E3035" s="361"/>
      <c r="F3035" s="361"/>
      <c r="G3035" s="361"/>
      <c r="H3035" s="358"/>
      <c r="I3035" s="358"/>
    </row>
    <row r="3036" ht="22.5" customHeight="1">
      <c r="A3036" s="362"/>
      <c r="B3036" s="360"/>
      <c r="C3036" s="358"/>
      <c r="D3036" s="361"/>
      <c r="E3036" s="361"/>
      <c r="F3036" s="361"/>
      <c r="G3036" s="361"/>
      <c r="H3036" s="358"/>
      <c r="I3036" s="358"/>
    </row>
    <row r="3037" ht="22.5" customHeight="1">
      <c r="A3037" s="362"/>
      <c r="B3037" s="360"/>
      <c r="C3037" s="358"/>
      <c r="D3037" s="361"/>
      <c r="E3037" s="361"/>
      <c r="F3037" s="361"/>
      <c r="G3037" s="361"/>
      <c r="H3037" s="358"/>
      <c r="I3037" s="358"/>
    </row>
    <row r="3038" ht="22.5" customHeight="1">
      <c r="A3038" s="362"/>
      <c r="B3038" s="360"/>
      <c r="C3038" s="358"/>
      <c r="D3038" s="361"/>
      <c r="E3038" s="361"/>
      <c r="F3038" s="361"/>
      <c r="G3038" s="361"/>
      <c r="H3038" s="358"/>
      <c r="I3038" s="358"/>
    </row>
    <row r="3039" ht="22.5" customHeight="1">
      <c r="A3039" s="362"/>
      <c r="B3039" s="360"/>
      <c r="C3039" s="358"/>
      <c r="D3039" s="361"/>
      <c r="E3039" s="361"/>
      <c r="F3039" s="361"/>
      <c r="G3039" s="361"/>
      <c r="H3039" s="358"/>
      <c r="I3039" s="358"/>
    </row>
    <row r="3040" ht="22.5" customHeight="1">
      <c r="A3040" s="362"/>
      <c r="B3040" s="360"/>
      <c r="C3040" s="358"/>
      <c r="D3040" s="361"/>
      <c r="E3040" s="361"/>
      <c r="F3040" s="361"/>
      <c r="G3040" s="361"/>
      <c r="H3040" s="358"/>
      <c r="I3040" s="358"/>
    </row>
    <row r="3041" ht="22.5" customHeight="1">
      <c r="A3041" s="362"/>
      <c r="B3041" s="360"/>
      <c r="C3041" s="358"/>
      <c r="D3041" s="361"/>
      <c r="E3041" s="361"/>
      <c r="F3041" s="361"/>
      <c r="G3041" s="361"/>
      <c r="H3041" s="358"/>
      <c r="I3041" s="358"/>
    </row>
    <row r="3042" ht="22.5" customHeight="1">
      <c r="A3042" s="362"/>
      <c r="B3042" s="360"/>
      <c r="C3042" s="358"/>
      <c r="D3042" s="361"/>
      <c r="E3042" s="361"/>
      <c r="F3042" s="361"/>
      <c r="G3042" s="361"/>
      <c r="H3042" s="358"/>
      <c r="I3042" s="358"/>
    </row>
    <row r="3043" ht="22.5" customHeight="1">
      <c r="A3043" s="362"/>
      <c r="B3043" s="360"/>
      <c r="C3043" s="358"/>
      <c r="D3043" s="361"/>
      <c r="E3043" s="361"/>
      <c r="F3043" s="361"/>
      <c r="G3043" s="361"/>
      <c r="H3043" s="358"/>
      <c r="I3043" s="358"/>
    </row>
    <row r="3044" ht="22.5" customHeight="1">
      <c r="A3044" s="362"/>
      <c r="B3044" s="360"/>
      <c r="C3044" s="358"/>
      <c r="D3044" s="361"/>
      <c r="E3044" s="361"/>
      <c r="F3044" s="361"/>
      <c r="G3044" s="361"/>
      <c r="H3044" s="358"/>
      <c r="I3044" s="358"/>
    </row>
    <row r="3045" ht="22.5" customHeight="1">
      <c r="A3045" s="362"/>
      <c r="B3045" s="360"/>
      <c r="C3045" s="358"/>
      <c r="D3045" s="361"/>
      <c r="E3045" s="361"/>
      <c r="F3045" s="361"/>
      <c r="G3045" s="361"/>
      <c r="H3045" s="358"/>
      <c r="I3045" s="358"/>
    </row>
    <row r="3046" ht="22.5" customHeight="1">
      <c r="A3046" s="362"/>
      <c r="B3046" s="360"/>
      <c r="C3046" s="358"/>
      <c r="D3046" s="361"/>
      <c r="E3046" s="361"/>
      <c r="F3046" s="361"/>
      <c r="G3046" s="361"/>
      <c r="H3046" s="358"/>
      <c r="I3046" s="358"/>
    </row>
    <row r="3047" ht="22.5" customHeight="1">
      <c r="A3047" s="362"/>
      <c r="B3047" s="360"/>
      <c r="C3047" s="358"/>
      <c r="D3047" s="361"/>
      <c r="E3047" s="361"/>
      <c r="F3047" s="361"/>
      <c r="G3047" s="361"/>
      <c r="H3047" s="358"/>
      <c r="I3047" s="358"/>
    </row>
    <row r="3048" ht="22.5" customHeight="1">
      <c r="A3048" s="362"/>
      <c r="B3048" s="360"/>
      <c r="C3048" s="358"/>
      <c r="D3048" s="361"/>
      <c r="E3048" s="361"/>
      <c r="F3048" s="361"/>
      <c r="G3048" s="361"/>
      <c r="H3048" s="358"/>
      <c r="I3048" s="358"/>
    </row>
    <row r="3049" ht="22.5" customHeight="1">
      <c r="A3049" s="362"/>
      <c r="B3049" s="360"/>
      <c r="C3049" s="358"/>
      <c r="D3049" s="361"/>
      <c r="E3049" s="361"/>
      <c r="F3049" s="361"/>
      <c r="G3049" s="361"/>
      <c r="H3049" s="358"/>
      <c r="I3049" s="358"/>
    </row>
    <row r="3050" ht="22.5" customHeight="1">
      <c r="A3050" s="362"/>
      <c r="B3050" s="360"/>
      <c r="C3050" s="358"/>
      <c r="D3050" s="361"/>
      <c r="E3050" s="361"/>
      <c r="F3050" s="361"/>
      <c r="G3050" s="361"/>
      <c r="H3050" s="358"/>
      <c r="I3050" s="358"/>
    </row>
    <row r="3051" ht="22.5" customHeight="1">
      <c r="A3051" s="362"/>
      <c r="B3051" s="360"/>
      <c r="C3051" s="358"/>
      <c r="D3051" s="361"/>
      <c r="E3051" s="361"/>
      <c r="F3051" s="361"/>
      <c r="G3051" s="361"/>
      <c r="H3051" s="358"/>
      <c r="I3051" s="358"/>
    </row>
    <row r="3052" ht="22.5" customHeight="1">
      <c r="A3052" s="362"/>
      <c r="B3052" s="360"/>
      <c r="C3052" s="358"/>
      <c r="D3052" s="361"/>
      <c r="E3052" s="361"/>
      <c r="F3052" s="361"/>
      <c r="G3052" s="361"/>
      <c r="H3052" s="358"/>
      <c r="I3052" s="358"/>
    </row>
    <row r="3053" ht="22.5" customHeight="1">
      <c r="A3053" s="362"/>
      <c r="B3053" s="360"/>
      <c r="C3053" s="358"/>
      <c r="D3053" s="361"/>
      <c r="E3053" s="361"/>
      <c r="F3053" s="361"/>
      <c r="G3053" s="361"/>
      <c r="H3053" s="358"/>
      <c r="I3053" s="358"/>
    </row>
    <row r="3054" ht="22.5" customHeight="1">
      <c r="A3054" s="362"/>
      <c r="B3054" s="360"/>
      <c r="C3054" s="358"/>
      <c r="D3054" s="361"/>
      <c r="E3054" s="361"/>
      <c r="F3054" s="361"/>
      <c r="G3054" s="361"/>
      <c r="H3054" s="358"/>
      <c r="I3054" s="358"/>
    </row>
    <row r="3055" ht="22.5" customHeight="1">
      <c r="A3055" s="362"/>
      <c r="B3055" s="360"/>
      <c r="C3055" s="358"/>
      <c r="D3055" s="361"/>
      <c r="E3055" s="361"/>
      <c r="F3055" s="361"/>
      <c r="G3055" s="361"/>
      <c r="H3055" s="358"/>
      <c r="I3055" s="358"/>
    </row>
    <row r="3056" ht="22.5" customHeight="1">
      <c r="A3056" s="362"/>
      <c r="B3056" s="360"/>
      <c r="C3056" s="358"/>
      <c r="D3056" s="361"/>
      <c r="E3056" s="361"/>
      <c r="F3056" s="361"/>
      <c r="G3056" s="361"/>
      <c r="H3056" s="358"/>
      <c r="I3056" s="358"/>
    </row>
    <row r="3057" ht="22.5" customHeight="1">
      <c r="A3057" s="362"/>
      <c r="B3057" s="360"/>
      <c r="C3057" s="358"/>
      <c r="D3057" s="361"/>
      <c r="E3057" s="361"/>
      <c r="F3057" s="361"/>
      <c r="G3057" s="361"/>
      <c r="H3057" s="358"/>
      <c r="I3057" s="358"/>
    </row>
    <row r="3058" ht="22.5" customHeight="1">
      <c r="A3058" s="362"/>
      <c r="B3058" s="360"/>
      <c r="C3058" s="358"/>
      <c r="D3058" s="361"/>
      <c r="E3058" s="361"/>
      <c r="F3058" s="361"/>
      <c r="G3058" s="361"/>
      <c r="H3058" s="358"/>
      <c r="I3058" s="358"/>
    </row>
    <row r="3059" ht="22.5" customHeight="1">
      <c r="A3059" s="362"/>
      <c r="B3059" s="360"/>
      <c r="C3059" s="358"/>
      <c r="D3059" s="361"/>
      <c r="E3059" s="361"/>
      <c r="F3059" s="361"/>
      <c r="G3059" s="361"/>
      <c r="H3059" s="358"/>
      <c r="I3059" s="358"/>
    </row>
    <row r="3060" ht="22.5" customHeight="1">
      <c r="A3060" s="362"/>
      <c r="B3060" s="360"/>
      <c r="C3060" s="358"/>
      <c r="D3060" s="361"/>
      <c r="E3060" s="361"/>
      <c r="F3060" s="361"/>
      <c r="G3060" s="361"/>
      <c r="H3060" s="358"/>
      <c r="I3060" s="358"/>
    </row>
    <row r="3061" ht="22.5" customHeight="1">
      <c r="A3061" s="362"/>
      <c r="B3061" s="360"/>
      <c r="C3061" s="358"/>
      <c r="D3061" s="361"/>
      <c r="E3061" s="361"/>
      <c r="F3061" s="361"/>
      <c r="G3061" s="361"/>
      <c r="H3061" s="358"/>
      <c r="I3061" s="358"/>
    </row>
    <row r="3062" ht="22.5" customHeight="1">
      <c r="A3062" s="362"/>
      <c r="B3062" s="360"/>
      <c r="C3062" s="358"/>
      <c r="D3062" s="361"/>
      <c r="E3062" s="361"/>
      <c r="F3062" s="361"/>
      <c r="G3062" s="361"/>
      <c r="H3062" s="358"/>
      <c r="I3062" s="358"/>
    </row>
    <row r="3063" ht="22.5" customHeight="1">
      <c r="A3063" s="362"/>
      <c r="B3063" s="360"/>
      <c r="C3063" s="358"/>
      <c r="D3063" s="361"/>
      <c r="E3063" s="361"/>
      <c r="F3063" s="361"/>
      <c r="G3063" s="361"/>
      <c r="H3063" s="358"/>
      <c r="I3063" s="358"/>
    </row>
    <row r="3064" ht="22.5" customHeight="1">
      <c r="A3064" s="362"/>
      <c r="B3064" s="360"/>
      <c r="C3064" s="358"/>
      <c r="D3064" s="361"/>
      <c r="E3064" s="361"/>
      <c r="F3064" s="361"/>
      <c r="G3064" s="361"/>
      <c r="H3064" s="358"/>
      <c r="I3064" s="358"/>
    </row>
    <row r="3065" ht="22.5" customHeight="1">
      <c r="A3065" s="362"/>
      <c r="B3065" s="360"/>
      <c r="C3065" s="358"/>
      <c r="D3065" s="361"/>
      <c r="E3065" s="361"/>
      <c r="F3065" s="361"/>
      <c r="G3065" s="361"/>
      <c r="H3065" s="358"/>
      <c r="I3065" s="358"/>
    </row>
    <row r="3066" ht="22.5" customHeight="1">
      <c r="A3066" s="362"/>
      <c r="B3066" s="360"/>
      <c r="C3066" s="358"/>
      <c r="D3066" s="361"/>
      <c r="E3066" s="361"/>
      <c r="F3066" s="361"/>
      <c r="G3066" s="361"/>
      <c r="H3066" s="358"/>
      <c r="I3066" s="358"/>
    </row>
    <row r="3067" ht="22.5" customHeight="1">
      <c r="A3067" s="362"/>
      <c r="B3067" s="360"/>
      <c r="C3067" s="358"/>
      <c r="D3067" s="361"/>
      <c r="E3067" s="361"/>
      <c r="F3067" s="361"/>
      <c r="G3067" s="361"/>
      <c r="H3067" s="358"/>
      <c r="I3067" s="358"/>
    </row>
    <row r="3068" ht="22.5" customHeight="1">
      <c r="A3068" s="362"/>
      <c r="B3068" s="360"/>
      <c r="C3068" s="358"/>
      <c r="D3068" s="361"/>
      <c r="E3068" s="361"/>
      <c r="F3068" s="361"/>
      <c r="G3068" s="361"/>
      <c r="H3068" s="358"/>
      <c r="I3068" s="358"/>
    </row>
    <row r="3069" ht="22.5" customHeight="1">
      <c r="A3069" s="362"/>
      <c r="B3069" s="360"/>
      <c r="C3069" s="358"/>
      <c r="D3069" s="361"/>
      <c r="E3069" s="361"/>
      <c r="F3069" s="361"/>
      <c r="G3069" s="361"/>
      <c r="H3069" s="358"/>
      <c r="I3069" s="358"/>
    </row>
    <row r="3070" ht="22.5" customHeight="1">
      <c r="A3070" s="362"/>
      <c r="B3070" s="360"/>
      <c r="C3070" s="358"/>
      <c r="D3070" s="361"/>
      <c r="E3070" s="361"/>
      <c r="F3070" s="361"/>
      <c r="G3070" s="361"/>
      <c r="H3070" s="358"/>
      <c r="I3070" s="358"/>
    </row>
    <row r="3071" ht="22.5" customHeight="1">
      <c r="A3071" s="362"/>
      <c r="B3071" s="360"/>
      <c r="C3071" s="358"/>
      <c r="D3071" s="361"/>
      <c r="E3071" s="361"/>
      <c r="F3071" s="361"/>
      <c r="G3071" s="361"/>
      <c r="H3071" s="358"/>
      <c r="I3071" s="358"/>
    </row>
    <row r="3072" ht="22.5" customHeight="1">
      <c r="A3072" s="362"/>
      <c r="B3072" s="360"/>
      <c r="C3072" s="358"/>
      <c r="D3072" s="361"/>
      <c r="E3072" s="361"/>
      <c r="F3072" s="361"/>
      <c r="G3072" s="361"/>
      <c r="H3072" s="358"/>
      <c r="I3072" s="358"/>
    </row>
    <row r="3073" ht="22.5" customHeight="1">
      <c r="A3073" s="362"/>
      <c r="B3073" s="360"/>
      <c r="C3073" s="358"/>
      <c r="D3073" s="361"/>
      <c r="E3073" s="361"/>
      <c r="F3073" s="361"/>
      <c r="G3073" s="361"/>
      <c r="H3073" s="358"/>
      <c r="I3073" s="358"/>
    </row>
    <row r="3074" ht="22.5" customHeight="1">
      <c r="A3074" s="362"/>
      <c r="B3074" s="360"/>
      <c r="C3074" s="358"/>
      <c r="D3074" s="361"/>
      <c r="E3074" s="361"/>
      <c r="F3074" s="361"/>
      <c r="G3074" s="361"/>
      <c r="H3074" s="358"/>
      <c r="I3074" s="358"/>
    </row>
    <row r="3075" ht="22.5" customHeight="1">
      <c r="A3075" s="362"/>
      <c r="B3075" s="360"/>
      <c r="C3075" s="358"/>
      <c r="D3075" s="361"/>
      <c r="E3075" s="361"/>
      <c r="F3075" s="361"/>
      <c r="G3075" s="361"/>
      <c r="H3075" s="358"/>
      <c r="I3075" s="358"/>
    </row>
    <row r="3076" ht="22.5" customHeight="1">
      <c r="A3076" s="362"/>
      <c r="B3076" s="360"/>
      <c r="C3076" s="358"/>
      <c r="D3076" s="361"/>
      <c r="E3076" s="361"/>
      <c r="F3076" s="361"/>
      <c r="G3076" s="361"/>
      <c r="H3076" s="358"/>
      <c r="I3076" s="358"/>
    </row>
    <row r="3077" ht="22.5" customHeight="1">
      <c r="A3077" s="362"/>
      <c r="B3077" s="360"/>
      <c r="C3077" s="358"/>
      <c r="D3077" s="361"/>
      <c r="E3077" s="361"/>
      <c r="F3077" s="361"/>
      <c r="G3077" s="361"/>
      <c r="H3077" s="358"/>
      <c r="I3077" s="358"/>
    </row>
    <row r="3078" ht="22.5" customHeight="1">
      <c r="A3078" s="362"/>
      <c r="B3078" s="360"/>
      <c r="C3078" s="358"/>
      <c r="D3078" s="361"/>
      <c r="E3078" s="361"/>
      <c r="F3078" s="361"/>
      <c r="G3078" s="361"/>
      <c r="H3078" s="358"/>
      <c r="I3078" s="358"/>
    </row>
    <row r="3079" ht="22.5" customHeight="1">
      <c r="A3079" s="362"/>
      <c r="B3079" s="360"/>
      <c r="C3079" s="358"/>
      <c r="D3079" s="361"/>
      <c r="E3079" s="361"/>
      <c r="F3079" s="361"/>
      <c r="G3079" s="361"/>
      <c r="H3079" s="358"/>
      <c r="I3079" s="358"/>
    </row>
    <row r="3080" ht="22.5" customHeight="1">
      <c r="A3080" s="362"/>
      <c r="B3080" s="360"/>
      <c r="C3080" s="358"/>
      <c r="D3080" s="361"/>
      <c r="E3080" s="361"/>
      <c r="F3080" s="361"/>
      <c r="G3080" s="361"/>
      <c r="H3080" s="358"/>
      <c r="I3080" s="358"/>
    </row>
    <row r="3081" ht="22.5" customHeight="1">
      <c r="A3081" s="362"/>
      <c r="B3081" s="360"/>
      <c r="C3081" s="358"/>
      <c r="D3081" s="361"/>
      <c r="E3081" s="361"/>
      <c r="F3081" s="361"/>
      <c r="G3081" s="361"/>
      <c r="H3081" s="358"/>
      <c r="I3081" s="358"/>
    </row>
    <row r="3082" ht="22.5" customHeight="1">
      <c r="A3082" s="362"/>
      <c r="B3082" s="360"/>
      <c r="C3082" s="358"/>
      <c r="D3082" s="361"/>
      <c r="E3082" s="361"/>
      <c r="F3082" s="361"/>
      <c r="G3082" s="361"/>
      <c r="H3082" s="358"/>
      <c r="I3082" s="358"/>
    </row>
    <row r="3083" ht="22.5" customHeight="1">
      <c r="A3083" s="362"/>
      <c r="B3083" s="360"/>
      <c r="C3083" s="358"/>
      <c r="D3083" s="361"/>
      <c r="E3083" s="361"/>
      <c r="F3083" s="361"/>
      <c r="G3083" s="361"/>
      <c r="H3083" s="358"/>
      <c r="I3083" s="358"/>
    </row>
    <row r="3084" ht="22.5" customHeight="1">
      <c r="A3084" s="362"/>
      <c r="B3084" s="360"/>
      <c r="C3084" s="358"/>
      <c r="D3084" s="361"/>
      <c r="E3084" s="361"/>
      <c r="F3084" s="361"/>
      <c r="G3084" s="361"/>
      <c r="H3084" s="358"/>
      <c r="I3084" s="358"/>
    </row>
    <row r="3085" ht="22.5" customHeight="1">
      <c r="A3085" s="362"/>
      <c r="B3085" s="360"/>
      <c r="C3085" s="358"/>
      <c r="D3085" s="361"/>
      <c r="E3085" s="361"/>
      <c r="F3085" s="361"/>
      <c r="G3085" s="361"/>
      <c r="H3085" s="358"/>
      <c r="I3085" s="358"/>
    </row>
    <row r="3086" ht="22.5" customHeight="1">
      <c r="A3086" s="362"/>
      <c r="B3086" s="360"/>
      <c r="C3086" s="358"/>
      <c r="D3086" s="361"/>
      <c r="E3086" s="361"/>
      <c r="F3086" s="361"/>
      <c r="G3086" s="361"/>
      <c r="H3086" s="358"/>
      <c r="I3086" s="358"/>
    </row>
    <row r="3087" ht="22.5" customHeight="1">
      <c r="A3087" s="362"/>
      <c r="B3087" s="360"/>
      <c r="C3087" s="358"/>
      <c r="D3087" s="361"/>
      <c r="E3087" s="361"/>
      <c r="F3087" s="361"/>
      <c r="G3087" s="361"/>
      <c r="H3087" s="358"/>
      <c r="I3087" s="358"/>
    </row>
    <row r="3088" ht="22.5" customHeight="1">
      <c r="A3088" s="362"/>
      <c r="B3088" s="360"/>
      <c r="C3088" s="358"/>
      <c r="D3088" s="361"/>
      <c r="E3088" s="361"/>
      <c r="F3088" s="361"/>
      <c r="G3088" s="361"/>
      <c r="H3088" s="358"/>
      <c r="I3088" s="358"/>
    </row>
    <row r="3089" ht="22.5" customHeight="1">
      <c r="A3089" s="362"/>
      <c r="B3089" s="360"/>
      <c r="C3089" s="358"/>
      <c r="D3089" s="361"/>
      <c r="E3089" s="361"/>
      <c r="F3089" s="361"/>
      <c r="G3089" s="361"/>
      <c r="H3089" s="358"/>
      <c r="I3089" s="358"/>
    </row>
    <row r="3090" ht="22.5" customHeight="1">
      <c r="A3090" s="362"/>
      <c r="B3090" s="360"/>
      <c r="C3090" s="358"/>
      <c r="D3090" s="361"/>
      <c r="E3090" s="361"/>
      <c r="F3090" s="361"/>
      <c r="G3090" s="361"/>
      <c r="H3090" s="358"/>
      <c r="I3090" s="358"/>
    </row>
    <row r="3091" ht="22.5" customHeight="1">
      <c r="A3091" s="362"/>
      <c r="B3091" s="360"/>
      <c r="C3091" s="358"/>
      <c r="D3091" s="361"/>
      <c r="E3091" s="361"/>
      <c r="F3091" s="361"/>
      <c r="G3091" s="361"/>
      <c r="H3091" s="358"/>
      <c r="I3091" s="358"/>
    </row>
    <row r="3092" ht="22.5" customHeight="1">
      <c r="A3092" s="362"/>
      <c r="B3092" s="360"/>
      <c r="C3092" s="358"/>
      <c r="D3092" s="361"/>
      <c r="E3092" s="361"/>
      <c r="F3092" s="361"/>
      <c r="G3092" s="361"/>
      <c r="H3092" s="358"/>
      <c r="I3092" s="358"/>
    </row>
    <row r="3093" ht="22.5" customHeight="1">
      <c r="A3093" s="362"/>
      <c r="B3093" s="360"/>
      <c r="C3093" s="358"/>
      <c r="D3093" s="361"/>
      <c r="E3093" s="361"/>
      <c r="F3093" s="361"/>
      <c r="G3093" s="361"/>
      <c r="H3093" s="358"/>
      <c r="I3093" s="358"/>
    </row>
    <row r="3094" ht="22.5" customHeight="1">
      <c r="A3094" s="362"/>
      <c r="B3094" s="360"/>
      <c r="C3094" s="358"/>
      <c r="D3094" s="361"/>
      <c r="E3094" s="361"/>
      <c r="F3094" s="361"/>
      <c r="G3094" s="361"/>
      <c r="H3094" s="358"/>
      <c r="I3094" s="358"/>
    </row>
    <row r="3095" ht="22.5" customHeight="1">
      <c r="A3095" s="362"/>
      <c r="B3095" s="360"/>
      <c r="C3095" s="358"/>
      <c r="D3095" s="361"/>
      <c r="E3095" s="361"/>
      <c r="F3095" s="361"/>
      <c r="G3095" s="361"/>
      <c r="H3095" s="358"/>
      <c r="I3095" s="358"/>
    </row>
    <row r="3096" ht="22.5" customHeight="1">
      <c r="A3096" s="362"/>
      <c r="B3096" s="360"/>
      <c r="C3096" s="358"/>
      <c r="D3096" s="361"/>
      <c r="E3096" s="361"/>
      <c r="F3096" s="361"/>
      <c r="G3096" s="361"/>
      <c r="H3096" s="358"/>
      <c r="I3096" s="358"/>
    </row>
    <row r="3097" ht="22.5" customHeight="1">
      <c r="A3097" s="362"/>
      <c r="B3097" s="360"/>
      <c r="C3097" s="358"/>
      <c r="D3097" s="361"/>
      <c r="E3097" s="361"/>
      <c r="F3097" s="361"/>
      <c r="G3097" s="361"/>
      <c r="H3097" s="358"/>
      <c r="I3097" s="358"/>
    </row>
    <row r="3098" ht="22.5" customHeight="1">
      <c r="A3098" s="362"/>
      <c r="B3098" s="360"/>
      <c r="C3098" s="358"/>
      <c r="D3098" s="361"/>
      <c r="E3098" s="361"/>
      <c r="F3098" s="361"/>
      <c r="G3098" s="361"/>
      <c r="H3098" s="358"/>
      <c r="I3098" s="358"/>
    </row>
    <row r="3099" ht="22.5" customHeight="1">
      <c r="A3099" s="362"/>
      <c r="B3099" s="360"/>
      <c r="C3099" s="358"/>
      <c r="D3099" s="361"/>
      <c r="E3099" s="361"/>
      <c r="F3099" s="361"/>
      <c r="G3099" s="361"/>
      <c r="H3099" s="358"/>
      <c r="I3099" s="358"/>
    </row>
    <row r="3100" ht="22.5" customHeight="1">
      <c r="A3100" s="362"/>
      <c r="B3100" s="360"/>
      <c r="C3100" s="358"/>
      <c r="D3100" s="361"/>
      <c r="E3100" s="361"/>
      <c r="F3100" s="361"/>
      <c r="G3100" s="361"/>
      <c r="H3100" s="358"/>
      <c r="I3100" s="358"/>
    </row>
    <row r="3101" ht="22.5" customHeight="1">
      <c r="A3101" s="362"/>
      <c r="B3101" s="360"/>
      <c r="C3101" s="358"/>
      <c r="D3101" s="361"/>
      <c r="E3101" s="361"/>
      <c r="F3101" s="361"/>
      <c r="G3101" s="361"/>
      <c r="H3101" s="358"/>
      <c r="I3101" s="358"/>
    </row>
    <row r="3102" ht="22.5" customHeight="1">
      <c r="A3102" s="362"/>
      <c r="B3102" s="360"/>
      <c r="C3102" s="358"/>
      <c r="D3102" s="361"/>
      <c r="E3102" s="361"/>
      <c r="F3102" s="361"/>
      <c r="G3102" s="361"/>
      <c r="H3102" s="358"/>
      <c r="I3102" s="358"/>
    </row>
    <row r="3103" ht="22.5" customHeight="1">
      <c r="A3103" s="362"/>
      <c r="B3103" s="360"/>
      <c r="C3103" s="358"/>
      <c r="D3103" s="361"/>
      <c r="E3103" s="361"/>
      <c r="F3103" s="361"/>
      <c r="G3103" s="361"/>
      <c r="H3103" s="358"/>
      <c r="I3103" s="358"/>
    </row>
    <row r="3104" ht="22.5" customHeight="1">
      <c r="A3104" s="362"/>
      <c r="B3104" s="360"/>
      <c r="C3104" s="358"/>
      <c r="D3104" s="361"/>
      <c r="E3104" s="361"/>
      <c r="F3104" s="361"/>
      <c r="G3104" s="361"/>
      <c r="H3104" s="358"/>
      <c r="I3104" s="358"/>
    </row>
    <row r="3105" ht="22.5" customHeight="1">
      <c r="A3105" s="362"/>
      <c r="B3105" s="360"/>
      <c r="C3105" s="358"/>
      <c r="D3105" s="361"/>
      <c r="E3105" s="361"/>
      <c r="F3105" s="361"/>
      <c r="G3105" s="361"/>
      <c r="H3105" s="358"/>
      <c r="I3105" s="358"/>
    </row>
    <row r="3106" ht="22.5" customHeight="1">
      <c r="A3106" s="362"/>
      <c r="B3106" s="360"/>
      <c r="C3106" s="358"/>
      <c r="D3106" s="361"/>
      <c r="E3106" s="361"/>
      <c r="F3106" s="361"/>
      <c r="G3106" s="361"/>
      <c r="H3106" s="358"/>
      <c r="I3106" s="358"/>
    </row>
    <row r="3107" ht="22.5" customHeight="1">
      <c r="A3107" s="362"/>
      <c r="B3107" s="360"/>
      <c r="C3107" s="358"/>
      <c r="D3107" s="361"/>
      <c r="E3107" s="361"/>
      <c r="F3107" s="361"/>
      <c r="G3107" s="361"/>
      <c r="H3107" s="358"/>
      <c r="I3107" s="358"/>
    </row>
    <row r="3108" ht="22.5" customHeight="1">
      <c r="A3108" s="362"/>
      <c r="B3108" s="360"/>
      <c r="C3108" s="358"/>
      <c r="D3108" s="361"/>
      <c r="E3108" s="361"/>
      <c r="F3108" s="361"/>
      <c r="G3108" s="361"/>
      <c r="H3108" s="358"/>
      <c r="I3108" s="358"/>
    </row>
    <row r="3109" ht="22.5" customHeight="1">
      <c r="A3109" s="362"/>
      <c r="B3109" s="360"/>
      <c r="C3109" s="358"/>
      <c r="D3109" s="361"/>
      <c r="E3109" s="361"/>
      <c r="F3109" s="361"/>
      <c r="G3109" s="361"/>
      <c r="H3109" s="358"/>
      <c r="I3109" s="358"/>
    </row>
    <row r="3110" ht="22.5" customHeight="1">
      <c r="A3110" s="362"/>
      <c r="B3110" s="360"/>
      <c r="C3110" s="358"/>
      <c r="D3110" s="361"/>
      <c r="E3110" s="361"/>
      <c r="F3110" s="361"/>
      <c r="G3110" s="361"/>
      <c r="H3110" s="358"/>
      <c r="I3110" s="358"/>
    </row>
    <row r="3111" ht="22.5" customHeight="1">
      <c r="A3111" s="362"/>
      <c r="B3111" s="360"/>
      <c r="C3111" s="358"/>
      <c r="D3111" s="361"/>
      <c r="E3111" s="361"/>
      <c r="F3111" s="361"/>
      <c r="G3111" s="361"/>
      <c r="H3111" s="358"/>
      <c r="I3111" s="358"/>
    </row>
    <row r="3112" ht="22.5" customHeight="1">
      <c r="A3112" s="362"/>
      <c r="B3112" s="360"/>
      <c r="C3112" s="358"/>
      <c r="D3112" s="361"/>
      <c r="E3112" s="361"/>
      <c r="F3112" s="361"/>
      <c r="G3112" s="361"/>
      <c r="H3112" s="358"/>
      <c r="I3112" s="358"/>
    </row>
    <row r="3113" ht="22.5" customHeight="1">
      <c r="A3113" s="362"/>
      <c r="B3113" s="360"/>
      <c r="C3113" s="358"/>
      <c r="D3113" s="361"/>
      <c r="E3113" s="361"/>
      <c r="F3113" s="361"/>
      <c r="G3113" s="361"/>
      <c r="H3113" s="358"/>
      <c r="I3113" s="358"/>
    </row>
    <row r="3114" ht="22.5" customHeight="1">
      <c r="A3114" s="362"/>
      <c r="B3114" s="360"/>
      <c r="C3114" s="358"/>
      <c r="D3114" s="361"/>
      <c r="E3114" s="361"/>
      <c r="F3114" s="361"/>
      <c r="G3114" s="361"/>
      <c r="H3114" s="358"/>
      <c r="I3114" s="358"/>
    </row>
    <row r="3115" ht="22.5" customHeight="1">
      <c r="A3115" s="362"/>
      <c r="B3115" s="360"/>
      <c r="C3115" s="358"/>
      <c r="D3115" s="361"/>
      <c r="E3115" s="361"/>
      <c r="F3115" s="361"/>
      <c r="G3115" s="361"/>
      <c r="H3115" s="358"/>
      <c r="I3115" s="358"/>
    </row>
    <row r="3116" ht="22.5" customHeight="1">
      <c r="A3116" s="362"/>
      <c r="B3116" s="360"/>
      <c r="C3116" s="358"/>
      <c r="D3116" s="361"/>
      <c r="E3116" s="361"/>
      <c r="F3116" s="361"/>
      <c r="G3116" s="361"/>
      <c r="H3116" s="358"/>
      <c r="I3116" s="358"/>
    </row>
    <row r="3117" ht="22.5" customHeight="1">
      <c r="A3117" s="362"/>
      <c r="B3117" s="360"/>
      <c r="C3117" s="358"/>
      <c r="D3117" s="361"/>
      <c r="E3117" s="361"/>
      <c r="F3117" s="361"/>
      <c r="G3117" s="361"/>
      <c r="H3117" s="358"/>
      <c r="I3117" s="358"/>
    </row>
    <row r="3118" ht="22.5" customHeight="1">
      <c r="A3118" s="362"/>
      <c r="B3118" s="360"/>
      <c r="C3118" s="358"/>
      <c r="D3118" s="361"/>
      <c r="E3118" s="361"/>
      <c r="F3118" s="361"/>
      <c r="G3118" s="361"/>
      <c r="H3118" s="358"/>
      <c r="I3118" s="358"/>
    </row>
    <row r="3119" ht="22.5" customHeight="1">
      <c r="A3119" s="362"/>
      <c r="B3119" s="360"/>
      <c r="C3119" s="358"/>
      <c r="D3119" s="361"/>
      <c r="E3119" s="361"/>
      <c r="F3119" s="361"/>
      <c r="G3119" s="361"/>
      <c r="H3119" s="358"/>
      <c r="I3119" s="358"/>
    </row>
    <row r="3120" ht="22.5" customHeight="1">
      <c r="A3120" s="362"/>
      <c r="B3120" s="360"/>
      <c r="C3120" s="358"/>
      <c r="D3120" s="361"/>
      <c r="E3120" s="361"/>
      <c r="F3120" s="361"/>
      <c r="G3120" s="361"/>
      <c r="H3120" s="358"/>
      <c r="I3120" s="358"/>
    </row>
    <row r="3121" ht="22.5" customHeight="1">
      <c r="A3121" s="362"/>
      <c r="B3121" s="360"/>
      <c r="C3121" s="358"/>
      <c r="D3121" s="361"/>
      <c r="E3121" s="361"/>
      <c r="F3121" s="361"/>
      <c r="G3121" s="361"/>
      <c r="H3121" s="358"/>
      <c r="I3121" s="358"/>
    </row>
    <row r="3122" ht="22.5" customHeight="1">
      <c r="A3122" s="362"/>
      <c r="B3122" s="360"/>
      <c r="C3122" s="358"/>
      <c r="D3122" s="361"/>
      <c r="E3122" s="361"/>
      <c r="F3122" s="361"/>
      <c r="G3122" s="361"/>
      <c r="H3122" s="358"/>
      <c r="I3122" s="358"/>
    </row>
    <row r="3123" ht="22.5" customHeight="1">
      <c r="A3123" s="362"/>
      <c r="B3123" s="360"/>
      <c r="C3123" s="358"/>
      <c r="D3123" s="361"/>
      <c r="E3123" s="361"/>
      <c r="F3123" s="361"/>
      <c r="G3123" s="361"/>
      <c r="H3123" s="358"/>
      <c r="I3123" s="358"/>
    </row>
    <row r="3124" ht="22.5" customHeight="1">
      <c r="A3124" s="362"/>
      <c r="B3124" s="360"/>
      <c r="C3124" s="358"/>
      <c r="D3124" s="361"/>
      <c r="E3124" s="361"/>
      <c r="F3124" s="361"/>
      <c r="G3124" s="361"/>
      <c r="H3124" s="358"/>
      <c r="I3124" s="358"/>
    </row>
    <row r="3125" ht="22.5" customHeight="1">
      <c r="A3125" s="362"/>
      <c r="B3125" s="360"/>
      <c r="C3125" s="358"/>
      <c r="D3125" s="361"/>
      <c r="E3125" s="361"/>
      <c r="F3125" s="361"/>
      <c r="G3125" s="361"/>
      <c r="H3125" s="358"/>
      <c r="I3125" s="358"/>
    </row>
    <row r="3126" ht="22.5" customHeight="1">
      <c r="A3126" s="362"/>
      <c r="B3126" s="360"/>
      <c r="C3126" s="358"/>
      <c r="D3126" s="361"/>
      <c r="E3126" s="361"/>
      <c r="F3126" s="361"/>
      <c r="G3126" s="361"/>
      <c r="H3126" s="358"/>
      <c r="I3126" s="358"/>
    </row>
    <row r="3127" ht="22.5" customHeight="1">
      <c r="A3127" s="362"/>
      <c r="B3127" s="360"/>
      <c r="C3127" s="358"/>
      <c r="D3127" s="361"/>
      <c r="E3127" s="361"/>
      <c r="F3127" s="361"/>
      <c r="G3127" s="361"/>
      <c r="H3127" s="358"/>
      <c r="I3127" s="358"/>
    </row>
    <row r="3128" ht="22.5" customHeight="1">
      <c r="A3128" s="362"/>
      <c r="B3128" s="360"/>
      <c r="C3128" s="358"/>
      <c r="D3128" s="361"/>
      <c r="E3128" s="361"/>
      <c r="F3128" s="361"/>
      <c r="G3128" s="361"/>
      <c r="H3128" s="358"/>
      <c r="I3128" s="358"/>
    </row>
    <row r="3129" ht="22.5" customHeight="1">
      <c r="A3129" s="362"/>
      <c r="B3129" s="360"/>
      <c r="C3129" s="358"/>
      <c r="D3129" s="361"/>
      <c r="E3129" s="361"/>
      <c r="F3129" s="361"/>
      <c r="G3129" s="361"/>
      <c r="H3129" s="358"/>
      <c r="I3129" s="358"/>
    </row>
    <row r="3130" ht="22.5" customHeight="1">
      <c r="A3130" s="362"/>
      <c r="B3130" s="360"/>
      <c r="C3130" s="358"/>
      <c r="D3130" s="361"/>
      <c r="E3130" s="361"/>
      <c r="F3130" s="361"/>
      <c r="G3130" s="361"/>
      <c r="H3130" s="358"/>
      <c r="I3130" s="358"/>
    </row>
    <row r="3131" ht="22.5" customHeight="1">
      <c r="A3131" s="362"/>
      <c r="B3131" s="360"/>
      <c r="C3131" s="358"/>
      <c r="D3131" s="361"/>
      <c r="E3131" s="361"/>
      <c r="F3131" s="361"/>
      <c r="G3131" s="361"/>
      <c r="H3131" s="358"/>
      <c r="I3131" s="358"/>
    </row>
    <row r="3132" ht="22.5" customHeight="1">
      <c r="A3132" s="362"/>
      <c r="B3132" s="360"/>
      <c r="C3132" s="358"/>
      <c r="D3132" s="361"/>
      <c r="E3132" s="361"/>
      <c r="F3132" s="361"/>
      <c r="G3132" s="361"/>
      <c r="H3132" s="358"/>
      <c r="I3132" s="358"/>
    </row>
    <row r="3133" ht="22.5" customHeight="1">
      <c r="A3133" s="362"/>
      <c r="B3133" s="360"/>
      <c r="C3133" s="358"/>
      <c r="D3133" s="361"/>
      <c r="E3133" s="361"/>
      <c r="F3133" s="361"/>
      <c r="G3133" s="361"/>
      <c r="H3133" s="358"/>
      <c r="I3133" s="358"/>
    </row>
    <row r="3134" ht="22.5" customHeight="1">
      <c r="A3134" s="362"/>
      <c r="B3134" s="360"/>
      <c r="C3134" s="358"/>
      <c r="D3134" s="361"/>
      <c r="E3134" s="361"/>
      <c r="F3134" s="361"/>
      <c r="G3134" s="361"/>
      <c r="H3134" s="358"/>
      <c r="I3134" s="358"/>
    </row>
    <row r="3135" ht="22.5" customHeight="1">
      <c r="A3135" s="362"/>
      <c r="B3135" s="360"/>
      <c r="C3135" s="358"/>
      <c r="D3135" s="361"/>
      <c r="E3135" s="361"/>
      <c r="F3135" s="361"/>
      <c r="G3135" s="361"/>
      <c r="H3135" s="358"/>
      <c r="I3135" s="358"/>
    </row>
    <row r="3136" ht="22.5" customHeight="1">
      <c r="A3136" s="362"/>
      <c r="B3136" s="360"/>
      <c r="C3136" s="358"/>
      <c r="D3136" s="361"/>
      <c r="E3136" s="361"/>
      <c r="F3136" s="361"/>
      <c r="G3136" s="361"/>
      <c r="H3136" s="358"/>
      <c r="I3136" s="358"/>
    </row>
    <row r="3137" ht="22.5" customHeight="1">
      <c r="A3137" s="362"/>
      <c r="B3137" s="360"/>
      <c r="C3137" s="358"/>
      <c r="D3137" s="361"/>
      <c r="E3137" s="361"/>
      <c r="F3137" s="361"/>
      <c r="G3137" s="361"/>
      <c r="H3137" s="358"/>
      <c r="I3137" s="358"/>
    </row>
    <row r="3138" ht="22.5" customHeight="1">
      <c r="A3138" s="362"/>
      <c r="B3138" s="360"/>
      <c r="C3138" s="358"/>
      <c r="D3138" s="361"/>
      <c r="E3138" s="361"/>
      <c r="F3138" s="361"/>
      <c r="G3138" s="361"/>
      <c r="H3138" s="358"/>
      <c r="I3138" s="358"/>
    </row>
    <row r="3139" ht="22.5" customHeight="1">
      <c r="A3139" s="362"/>
      <c r="B3139" s="360"/>
      <c r="C3139" s="358"/>
      <c r="D3139" s="361"/>
      <c r="E3139" s="361"/>
      <c r="F3139" s="361"/>
      <c r="G3139" s="361"/>
      <c r="H3139" s="358"/>
      <c r="I3139" s="358"/>
    </row>
    <row r="3140" ht="22.5" customHeight="1">
      <c r="A3140" s="362"/>
      <c r="B3140" s="360"/>
      <c r="C3140" s="358"/>
      <c r="D3140" s="361"/>
      <c r="E3140" s="361"/>
      <c r="F3140" s="361"/>
      <c r="G3140" s="361"/>
      <c r="H3140" s="358"/>
      <c r="I3140" s="358"/>
    </row>
    <row r="3141" ht="22.5" customHeight="1">
      <c r="A3141" s="362"/>
      <c r="B3141" s="360"/>
      <c r="C3141" s="358"/>
      <c r="D3141" s="361"/>
      <c r="E3141" s="361"/>
      <c r="F3141" s="361"/>
      <c r="G3141" s="361"/>
      <c r="H3141" s="358"/>
      <c r="I3141" s="358"/>
    </row>
    <row r="3142" ht="22.5" customHeight="1">
      <c r="A3142" s="362"/>
      <c r="B3142" s="360"/>
      <c r="C3142" s="358"/>
      <c r="D3142" s="361"/>
      <c r="E3142" s="361"/>
      <c r="F3142" s="361"/>
      <c r="G3142" s="361"/>
      <c r="H3142" s="358"/>
      <c r="I3142" s="358"/>
    </row>
    <row r="3143" ht="22.5" customHeight="1">
      <c r="A3143" s="362"/>
      <c r="B3143" s="360"/>
      <c r="C3143" s="358"/>
      <c r="D3143" s="361"/>
      <c r="E3143" s="361"/>
      <c r="F3143" s="361"/>
      <c r="G3143" s="361"/>
      <c r="H3143" s="358"/>
      <c r="I3143" s="358"/>
    </row>
    <row r="3144" ht="22.5" customHeight="1">
      <c r="A3144" s="362"/>
      <c r="B3144" s="360"/>
      <c r="C3144" s="358"/>
      <c r="D3144" s="361"/>
      <c r="E3144" s="361"/>
      <c r="F3144" s="361"/>
      <c r="G3144" s="361"/>
      <c r="H3144" s="358"/>
      <c r="I3144" s="358"/>
    </row>
    <row r="3145" ht="22.5" customHeight="1">
      <c r="A3145" s="362"/>
      <c r="B3145" s="360"/>
      <c r="C3145" s="358"/>
      <c r="D3145" s="361"/>
      <c r="E3145" s="361"/>
      <c r="F3145" s="361"/>
      <c r="G3145" s="361"/>
      <c r="H3145" s="358"/>
      <c r="I3145" s="358"/>
    </row>
    <row r="3146" ht="22.5" customHeight="1">
      <c r="A3146" s="362"/>
      <c r="B3146" s="360"/>
      <c r="C3146" s="358"/>
      <c r="D3146" s="361"/>
      <c r="E3146" s="361"/>
      <c r="F3146" s="361"/>
      <c r="G3146" s="361"/>
      <c r="H3146" s="358"/>
      <c r="I3146" s="358"/>
    </row>
    <row r="3147" ht="22.5" customHeight="1">
      <c r="A3147" s="362"/>
      <c r="B3147" s="360"/>
      <c r="C3147" s="358"/>
      <c r="D3147" s="361"/>
      <c r="E3147" s="361"/>
      <c r="F3147" s="361"/>
      <c r="G3147" s="361"/>
      <c r="H3147" s="358"/>
      <c r="I3147" s="358"/>
    </row>
    <row r="3148" ht="22.5" customHeight="1">
      <c r="A3148" s="362"/>
      <c r="B3148" s="360"/>
      <c r="C3148" s="358"/>
      <c r="D3148" s="361"/>
      <c r="E3148" s="361"/>
      <c r="F3148" s="361"/>
      <c r="G3148" s="361"/>
      <c r="H3148" s="358"/>
      <c r="I3148" s="358"/>
    </row>
    <row r="3149" ht="22.5" customHeight="1">
      <c r="A3149" s="362"/>
      <c r="B3149" s="360"/>
      <c r="C3149" s="358"/>
      <c r="D3149" s="361"/>
      <c r="E3149" s="361"/>
      <c r="F3149" s="361"/>
      <c r="G3149" s="361"/>
      <c r="H3149" s="358"/>
      <c r="I3149" s="358"/>
    </row>
    <row r="3150" ht="22.5" customHeight="1">
      <c r="A3150" s="362"/>
      <c r="B3150" s="360"/>
      <c r="C3150" s="358"/>
      <c r="D3150" s="361"/>
      <c r="E3150" s="361"/>
      <c r="F3150" s="361"/>
      <c r="G3150" s="361"/>
      <c r="H3150" s="358"/>
      <c r="I3150" s="358"/>
    </row>
    <row r="3151" ht="22.5" customHeight="1">
      <c r="A3151" s="362"/>
      <c r="B3151" s="360"/>
      <c r="C3151" s="358"/>
      <c r="D3151" s="361"/>
      <c r="E3151" s="361"/>
      <c r="F3151" s="361"/>
      <c r="G3151" s="361"/>
      <c r="H3151" s="358"/>
      <c r="I3151" s="358"/>
    </row>
    <row r="3152" ht="22.5" customHeight="1">
      <c r="A3152" s="362"/>
      <c r="B3152" s="360"/>
      <c r="C3152" s="358"/>
      <c r="D3152" s="361"/>
      <c r="E3152" s="361"/>
      <c r="F3152" s="361"/>
      <c r="G3152" s="361"/>
      <c r="H3152" s="358"/>
      <c r="I3152" s="358"/>
    </row>
    <row r="3153" ht="22.5" customHeight="1">
      <c r="A3153" s="362"/>
      <c r="B3153" s="360"/>
      <c r="C3153" s="358"/>
      <c r="D3153" s="361"/>
      <c r="E3153" s="361"/>
      <c r="F3153" s="361"/>
      <c r="G3153" s="361"/>
      <c r="H3153" s="358"/>
      <c r="I3153" s="358"/>
    </row>
    <row r="3154" ht="22.5" customHeight="1">
      <c r="A3154" s="362"/>
      <c r="B3154" s="360"/>
      <c r="C3154" s="358"/>
      <c r="D3154" s="361"/>
      <c r="E3154" s="361"/>
      <c r="F3154" s="361"/>
      <c r="G3154" s="361"/>
      <c r="H3154" s="358"/>
      <c r="I3154" s="358"/>
    </row>
    <row r="3155" ht="22.5" customHeight="1">
      <c r="A3155" s="362"/>
      <c r="B3155" s="360"/>
      <c r="C3155" s="358"/>
      <c r="D3155" s="361"/>
      <c r="E3155" s="361"/>
      <c r="F3155" s="361"/>
      <c r="G3155" s="361"/>
      <c r="H3155" s="358"/>
      <c r="I3155" s="358"/>
    </row>
    <row r="3156" ht="22.5" customHeight="1">
      <c r="A3156" s="362"/>
      <c r="B3156" s="360"/>
      <c r="C3156" s="358"/>
      <c r="D3156" s="361"/>
      <c r="E3156" s="361"/>
      <c r="F3156" s="361"/>
      <c r="G3156" s="361"/>
      <c r="H3156" s="358"/>
      <c r="I3156" s="358"/>
    </row>
    <row r="3157" ht="22.5" customHeight="1">
      <c r="A3157" s="362"/>
      <c r="B3157" s="360"/>
      <c r="C3157" s="358"/>
      <c r="D3157" s="361"/>
      <c r="E3157" s="361"/>
      <c r="F3157" s="361"/>
      <c r="G3157" s="361"/>
      <c r="H3157" s="358"/>
      <c r="I3157" s="358"/>
    </row>
    <row r="3158" ht="22.5" customHeight="1">
      <c r="A3158" s="362"/>
      <c r="B3158" s="360"/>
      <c r="C3158" s="358"/>
      <c r="D3158" s="361"/>
      <c r="E3158" s="361"/>
      <c r="F3158" s="361"/>
      <c r="G3158" s="361"/>
      <c r="H3158" s="358"/>
      <c r="I3158" s="358"/>
    </row>
    <row r="3159" ht="22.5" customHeight="1">
      <c r="A3159" s="362"/>
      <c r="B3159" s="360"/>
      <c r="C3159" s="358"/>
      <c r="D3159" s="361"/>
      <c r="E3159" s="361"/>
      <c r="F3159" s="361"/>
      <c r="G3159" s="361"/>
      <c r="H3159" s="358"/>
      <c r="I3159" s="358"/>
    </row>
    <row r="3160" ht="22.5" customHeight="1">
      <c r="A3160" s="362"/>
      <c r="B3160" s="360"/>
      <c r="C3160" s="358"/>
      <c r="D3160" s="361"/>
      <c r="E3160" s="361"/>
      <c r="F3160" s="361"/>
      <c r="G3160" s="361"/>
      <c r="H3160" s="358"/>
      <c r="I3160" s="358"/>
    </row>
    <row r="3161" ht="22.5" customHeight="1">
      <c r="A3161" s="362"/>
      <c r="B3161" s="360"/>
      <c r="C3161" s="358"/>
      <c r="D3161" s="361"/>
      <c r="E3161" s="361"/>
      <c r="F3161" s="361"/>
      <c r="G3161" s="361"/>
      <c r="H3161" s="358"/>
      <c r="I3161" s="358"/>
    </row>
    <row r="3162" ht="22.5" customHeight="1">
      <c r="A3162" s="362"/>
      <c r="B3162" s="360"/>
      <c r="C3162" s="358"/>
      <c r="D3162" s="361"/>
      <c r="E3162" s="361"/>
      <c r="F3162" s="361"/>
      <c r="G3162" s="361"/>
      <c r="H3162" s="358"/>
      <c r="I3162" s="358"/>
    </row>
    <row r="3163" ht="22.5" customHeight="1">
      <c r="A3163" s="362"/>
      <c r="B3163" s="360"/>
      <c r="C3163" s="358"/>
      <c r="D3163" s="361"/>
      <c r="E3163" s="361"/>
      <c r="F3163" s="361"/>
      <c r="G3163" s="361"/>
      <c r="H3163" s="358"/>
      <c r="I3163" s="358"/>
    </row>
    <row r="3164" ht="22.5" customHeight="1">
      <c r="A3164" s="362"/>
      <c r="B3164" s="360"/>
      <c r="C3164" s="358"/>
      <c r="D3164" s="361"/>
      <c r="E3164" s="361"/>
      <c r="F3164" s="361"/>
      <c r="G3164" s="361"/>
      <c r="H3164" s="358"/>
      <c r="I3164" s="358"/>
    </row>
    <row r="3165" ht="22.5" customHeight="1">
      <c r="A3165" s="362"/>
      <c r="B3165" s="360"/>
      <c r="C3165" s="358"/>
      <c r="D3165" s="361"/>
      <c r="E3165" s="361"/>
      <c r="F3165" s="361"/>
      <c r="G3165" s="361"/>
      <c r="H3165" s="358"/>
      <c r="I3165" s="358"/>
    </row>
    <row r="3166" ht="22.5" customHeight="1">
      <c r="A3166" s="362"/>
      <c r="B3166" s="360"/>
      <c r="C3166" s="358"/>
      <c r="D3166" s="361"/>
      <c r="E3166" s="361"/>
      <c r="F3166" s="361"/>
      <c r="G3166" s="361"/>
      <c r="H3166" s="358"/>
      <c r="I3166" s="358"/>
    </row>
    <row r="3167" ht="22.5" customHeight="1">
      <c r="A3167" s="362"/>
      <c r="B3167" s="360"/>
      <c r="C3167" s="358"/>
      <c r="D3167" s="361"/>
      <c r="E3167" s="361"/>
      <c r="F3167" s="361"/>
      <c r="G3167" s="361"/>
      <c r="H3167" s="358"/>
      <c r="I3167" s="358"/>
    </row>
    <row r="3168" ht="22.5" customHeight="1">
      <c r="A3168" s="362"/>
      <c r="B3168" s="360"/>
      <c r="C3168" s="358"/>
      <c r="D3168" s="361"/>
      <c r="E3168" s="361"/>
      <c r="F3168" s="361"/>
      <c r="G3168" s="361"/>
      <c r="H3168" s="358"/>
      <c r="I3168" s="358"/>
    </row>
    <row r="3169" ht="22.5" customHeight="1">
      <c r="A3169" s="362"/>
      <c r="B3169" s="360"/>
      <c r="C3169" s="358"/>
      <c r="D3169" s="361"/>
      <c r="E3169" s="361"/>
      <c r="F3169" s="361"/>
      <c r="G3169" s="361"/>
      <c r="H3169" s="358"/>
      <c r="I3169" s="358"/>
    </row>
    <row r="3170" ht="22.5" customHeight="1">
      <c r="A3170" s="362"/>
      <c r="B3170" s="360"/>
      <c r="C3170" s="358"/>
      <c r="D3170" s="361"/>
      <c r="E3170" s="361"/>
      <c r="F3170" s="361"/>
      <c r="G3170" s="361"/>
      <c r="H3170" s="358"/>
      <c r="I3170" s="358"/>
    </row>
    <row r="3171" ht="22.5" customHeight="1">
      <c r="A3171" s="362"/>
      <c r="B3171" s="360"/>
      <c r="C3171" s="358"/>
      <c r="D3171" s="361"/>
      <c r="E3171" s="361"/>
      <c r="F3171" s="361"/>
      <c r="G3171" s="361"/>
      <c r="H3171" s="358"/>
      <c r="I3171" s="358"/>
    </row>
    <row r="3172" ht="22.5" customHeight="1">
      <c r="A3172" s="362"/>
      <c r="B3172" s="360"/>
      <c r="C3172" s="358"/>
      <c r="D3172" s="361"/>
      <c r="E3172" s="361"/>
      <c r="F3172" s="361"/>
      <c r="G3172" s="361"/>
      <c r="H3172" s="358"/>
      <c r="I3172" s="358"/>
    </row>
    <row r="3173" ht="22.5" customHeight="1">
      <c r="A3173" s="362"/>
      <c r="B3173" s="360"/>
      <c r="C3173" s="358"/>
      <c r="D3173" s="361"/>
      <c r="E3173" s="361"/>
      <c r="F3173" s="361"/>
      <c r="G3173" s="361"/>
      <c r="H3173" s="358"/>
      <c r="I3173" s="358"/>
    </row>
    <row r="3174" ht="22.5" customHeight="1">
      <c r="A3174" s="362"/>
      <c r="B3174" s="360"/>
      <c r="C3174" s="358"/>
      <c r="D3174" s="361"/>
      <c r="E3174" s="361"/>
      <c r="F3174" s="361"/>
      <c r="G3174" s="361"/>
      <c r="H3174" s="358"/>
      <c r="I3174" s="358"/>
    </row>
    <row r="3175" ht="22.5" customHeight="1">
      <c r="A3175" s="362"/>
      <c r="B3175" s="360"/>
      <c r="C3175" s="358"/>
      <c r="D3175" s="361"/>
      <c r="E3175" s="361"/>
      <c r="F3175" s="361"/>
      <c r="G3175" s="361"/>
      <c r="H3175" s="358"/>
      <c r="I3175" s="358"/>
    </row>
    <row r="3176" ht="22.5" customHeight="1">
      <c r="A3176" s="362"/>
      <c r="B3176" s="360"/>
      <c r="C3176" s="358"/>
      <c r="D3176" s="361"/>
      <c r="E3176" s="361"/>
      <c r="F3176" s="361"/>
      <c r="G3176" s="361"/>
      <c r="H3176" s="358"/>
      <c r="I3176" s="358"/>
    </row>
    <row r="3177" ht="22.5" customHeight="1">
      <c r="A3177" s="362"/>
      <c r="B3177" s="360"/>
      <c r="C3177" s="358"/>
      <c r="D3177" s="361"/>
      <c r="E3177" s="361"/>
      <c r="F3177" s="361"/>
      <c r="G3177" s="361"/>
      <c r="H3177" s="358"/>
      <c r="I3177" s="358"/>
    </row>
    <row r="3178" ht="22.5" customHeight="1">
      <c r="A3178" s="362"/>
      <c r="B3178" s="360"/>
      <c r="C3178" s="358"/>
      <c r="D3178" s="361"/>
      <c r="E3178" s="361"/>
      <c r="F3178" s="361"/>
      <c r="G3178" s="361"/>
      <c r="H3178" s="358"/>
      <c r="I3178" s="358"/>
    </row>
    <row r="3179" ht="22.5" customHeight="1">
      <c r="A3179" s="362"/>
      <c r="B3179" s="360"/>
      <c r="C3179" s="358"/>
      <c r="D3179" s="361"/>
      <c r="E3179" s="361"/>
      <c r="F3179" s="361"/>
      <c r="G3179" s="361"/>
      <c r="H3179" s="358"/>
      <c r="I3179" s="358"/>
    </row>
    <row r="3180" ht="22.5" customHeight="1">
      <c r="A3180" s="362"/>
      <c r="B3180" s="360"/>
      <c r="C3180" s="358"/>
      <c r="D3180" s="361"/>
      <c r="E3180" s="361"/>
      <c r="F3180" s="361"/>
      <c r="G3180" s="361"/>
      <c r="H3180" s="358"/>
      <c r="I3180" s="358"/>
    </row>
    <row r="3181" ht="22.5" customHeight="1">
      <c r="A3181" s="362"/>
      <c r="B3181" s="360"/>
      <c r="C3181" s="358"/>
      <c r="D3181" s="361"/>
      <c r="E3181" s="361"/>
      <c r="F3181" s="361"/>
      <c r="G3181" s="361"/>
      <c r="H3181" s="358"/>
      <c r="I3181" s="358"/>
    </row>
    <row r="3182" ht="22.5" customHeight="1">
      <c r="A3182" s="362"/>
      <c r="B3182" s="360"/>
      <c r="C3182" s="358"/>
      <c r="D3182" s="361"/>
      <c r="E3182" s="361"/>
      <c r="F3182" s="361"/>
      <c r="G3182" s="361"/>
      <c r="H3182" s="358"/>
      <c r="I3182" s="358"/>
    </row>
    <row r="3183" ht="22.5" customHeight="1">
      <c r="A3183" s="362"/>
      <c r="B3183" s="360"/>
      <c r="C3183" s="358"/>
      <c r="D3183" s="361"/>
      <c r="E3183" s="361"/>
      <c r="F3183" s="361"/>
      <c r="G3183" s="361"/>
      <c r="H3183" s="358"/>
      <c r="I3183" s="358"/>
    </row>
    <row r="3184" ht="22.5" customHeight="1">
      <c r="A3184" s="362"/>
      <c r="B3184" s="360"/>
      <c r="C3184" s="358"/>
      <c r="D3184" s="361"/>
      <c r="E3184" s="361"/>
      <c r="F3184" s="361"/>
      <c r="G3184" s="361"/>
      <c r="H3184" s="358"/>
      <c r="I3184" s="358"/>
    </row>
    <row r="3185" ht="22.5" customHeight="1">
      <c r="A3185" s="362"/>
      <c r="B3185" s="360"/>
      <c r="C3185" s="358"/>
      <c r="D3185" s="361"/>
      <c r="E3185" s="361"/>
      <c r="F3185" s="361"/>
      <c r="G3185" s="361"/>
      <c r="H3185" s="358"/>
      <c r="I3185" s="358"/>
    </row>
    <row r="3186" ht="22.5" customHeight="1">
      <c r="A3186" s="362"/>
      <c r="B3186" s="360"/>
      <c r="C3186" s="358"/>
      <c r="D3186" s="361"/>
      <c r="E3186" s="361"/>
      <c r="F3186" s="361"/>
      <c r="G3186" s="361"/>
      <c r="H3186" s="358"/>
      <c r="I3186" s="358"/>
    </row>
    <row r="3187" ht="22.5" customHeight="1">
      <c r="A3187" s="362"/>
      <c r="B3187" s="360"/>
      <c r="C3187" s="358"/>
      <c r="D3187" s="361"/>
      <c r="E3187" s="361"/>
      <c r="F3187" s="361"/>
      <c r="G3187" s="361"/>
      <c r="H3187" s="358"/>
      <c r="I3187" s="358"/>
    </row>
    <row r="3188" ht="22.5" customHeight="1">
      <c r="A3188" s="362"/>
      <c r="B3188" s="360"/>
      <c r="C3188" s="358"/>
      <c r="D3188" s="361"/>
      <c r="E3188" s="361"/>
      <c r="F3188" s="361"/>
      <c r="G3188" s="361"/>
      <c r="H3188" s="358"/>
      <c r="I3188" s="358"/>
    </row>
    <row r="3189" ht="22.5" customHeight="1">
      <c r="A3189" s="362"/>
      <c r="B3189" s="360"/>
      <c r="C3189" s="358"/>
      <c r="D3189" s="361"/>
      <c r="E3189" s="361"/>
      <c r="F3189" s="361"/>
      <c r="G3189" s="361"/>
      <c r="H3189" s="358"/>
      <c r="I3189" s="358"/>
    </row>
    <row r="3190" ht="22.5" customHeight="1">
      <c r="A3190" s="362"/>
      <c r="B3190" s="360"/>
      <c r="C3190" s="358"/>
      <c r="D3190" s="361"/>
      <c r="E3190" s="361"/>
      <c r="F3190" s="361"/>
      <c r="G3190" s="361"/>
      <c r="H3190" s="358"/>
      <c r="I3190" s="358"/>
    </row>
    <row r="3191" ht="22.5" customHeight="1">
      <c r="A3191" s="362"/>
      <c r="B3191" s="360"/>
      <c r="C3191" s="358"/>
      <c r="D3191" s="361"/>
      <c r="E3191" s="361"/>
      <c r="F3191" s="361"/>
      <c r="G3191" s="361"/>
      <c r="H3191" s="358"/>
      <c r="I3191" s="358"/>
    </row>
    <row r="3192" ht="22.5" customHeight="1">
      <c r="A3192" s="362"/>
      <c r="B3192" s="360"/>
      <c r="C3192" s="358"/>
      <c r="D3192" s="361"/>
      <c r="E3192" s="361"/>
      <c r="F3192" s="361"/>
      <c r="G3192" s="361"/>
      <c r="H3192" s="358"/>
      <c r="I3192" s="358"/>
    </row>
    <row r="3193" ht="22.5" customHeight="1">
      <c r="A3193" s="362"/>
      <c r="B3193" s="360"/>
      <c r="C3193" s="358"/>
      <c r="D3193" s="361"/>
      <c r="E3193" s="361"/>
      <c r="F3193" s="361"/>
      <c r="G3193" s="361"/>
      <c r="H3193" s="358"/>
      <c r="I3193" s="358"/>
    </row>
    <row r="3194" ht="22.5" customHeight="1">
      <c r="A3194" s="362"/>
      <c r="B3194" s="360"/>
      <c r="C3194" s="358"/>
      <c r="D3194" s="361"/>
      <c r="E3194" s="361"/>
      <c r="F3194" s="361"/>
      <c r="G3194" s="361"/>
      <c r="H3194" s="358"/>
      <c r="I3194" s="358"/>
    </row>
    <row r="3195" ht="22.5" customHeight="1">
      <c r="A3195" s="362"/>
      <c r="B3195" s="360"/>
      <c r="C3195" s="358"/>
      <c r="D3195" s="361"/>
      <c r="E3195" s="361"/>
      <c r="F3195" s="361"/>
      <c r="G3195" s="361"/>
      <c r="H3195" s="358"/>
      <c r="I3195" s="358"/>
    </row>
    <row r="3196" ht="22.5" customHeight="1">
      <c r="A3196" s="362"/>
      <c r="B3196" s="360"/>
      <c r="C3196" s="358"/>
      <c r="D3196" s="361"/>
      <c r="E3196" s="361"/>
      <c r="F3196" s="361"/>
      <c r="G3196" s="361"/>
      <c r="H3196" s="358"/>
      <c r="I3196" s="358"/>
    </row>
    <row r="3197" ht="22.5" customHeight="1">
      <c r="A3197" s="362"/>
      <c r="B3197" s="360"/>
      <c r="C3197" s="358"/>
      <c r="D3197" s="361"/>
      <c r="E3197" s="361"/>
      <c r="F3197" s="361"/>
      <c r="G3197" s="361"/>
      <c r="H3197" s="358"/>
      <c r="I3197" s="358"/>
    </row>
    <row r="3198" ht="22.5" customHeight="1">
      <c r="A3198" s="362"/>
      <c r="B3198" s="360"/>
      <c r="C3198" s="358"/>
      <c r="D3198" s="361"/>
      <c r="E3198" s="361"/>
      <c r="F3198" s="361"/>
      <c r="G3198" s="361"/>
      <c r="H3198" s="358"/>
      <c r="I3198" s="358"/>
    </row>
    <row r="3199" ht="22.5" customHeight="1">
      <c r="A3199" s="362"/>
      <c r="B3199" s="360"/>
      <c r="C3199" s="358"/>
      <c r="D3199" s="361"/>
      <c r="E3199" s="361"/>
      <c r="F3199" s="361"/>
      <c r="G3199" s="361"/>
      <c r="H3199" s="358"/>
      <c r="I3199" s="358"/>
    </row>
    <row r="3200" ht="22.5" customHeight="1">
      <c r="A3200" s="362"/>
      <c r="B3200" s="360"/>
      <c r="C3200" s="358"/>
      <c r="D3200" s="361"/>
      <c r="E3200" s="361"/>
      <c r="F3200" s="361"/>
      <c r="G3200" s="361"/>
      <c r="H3200" s="358"/>
      <c r="I3200" s="358"/>
    </row>
    <row r="3201" ht="22.5" customHeight="1">
      <c r="A3201" s="362"/>
      <c r="B3201" s="360"/>
      <c r="C3201" s="358"/>
      <c r="D3201" s="361"/>
      <c r="E3201" s="361"/>
      <c r="F3201" s="361"/>
      <c r="G3201" s="361"/>
      <c r="H3201" s="358"/>
      <c r="I3201" s="358"/>
    </row>
    <row r="3202" ht="22.5" customHeight="1">
      <c r="A3202" s="362"/>
      <c r="B3202" s="360"/>
      <c r="C3202" s="358"/>
      <c r="D3202" s="361"/>
      <c r="E3202" s="361"/>
      <c r="F3202" s="361"/>
      <c r="G3202" s="361"/>
      <c r="H3202" s="358"/>
      <c r="I3202" s="358"/>
    </row>
    <row r="3203" ht="22.5" customHeight="1">
      <c r="A3203" s="362"/>
      <c r="B3203" s="360"/>
      <c r="C3203" s="358"/>
      <c r="D3203" s="361"/>
      <c r="E3203" s="361"/>
      <c r="F3203" s="361"/>
      <c r="G3203" s="361"/>
      <c r="H3203" s="358"/>
      <c r="I3203" s="358"/>
    </row>
    <row r="3204" ht="22.5" customHeight="1">
      <c r="A3204" s="362"/>
      <c r="B3204" s="360"/>
      <c r="C3204" s="358"/>
      <c r="D3204" s="361"/>
      <c r="E3204" s="361"/>
      <c r="F3204" s="361"/>
      <c r="G3204" s="361"/>
      <c r="H3204" s="358"/>
      <c r="I3204" s="358"/>
    </row>
    <row r="3205" ht="22.5" customHeight="1">
      <c r="A3205" s="362"/>
      <c r="B3205" s="360"/>
      <c r="C3205" s="358"/>
      <c r="D3205" s="361"/>
      <c r="E3205" s="361"/>
      <c r="F3205" s="361"/>
      <c r="G3205" s="361"/>
      <c r="H3205" s="358"/>
      <c r="I3205" s="358"/>
    </row>
    <row r="3206" ht="22.5" customHeight="1">
      <c r="A3206" s="362"/>
      <c r="B3206" s="360"/>
      <c r="C3206" s="358"/>
      <c r="D3206" s="361"/>
      <c r="E3206" s="361"/>
      <c r="F3206" s="361"/>
      <c r="G3206" s="361"/>
      <c r="H3206" s="358"/>
      <c r="I3206" s="358"/>
    </row>
    <row r="3207" ht="22.5" customHeight="1">
      <c r="A3207" s="362"/>
      <c r="B3207" s="360"/>
      <c r="C3207" s="358"/>
      <c r="D3207" s="361"/>
      <c r="E3207" s="361"/>
      <c r="F3207" s="361"/>
      <c r="G3207" s="361"/>
      <c r="H3207" s="358"/>
      <c r="I3207" s="358"/>
    </row>
    <row r="3208" ht="22.5" customHeight="1">
      <c r="A3208" s="362"/>
      <c r="B3208" s="360"/>
      <c r="C3208" s="358"/>
      <c r="D3208" s="361"/>
      <c r="E3208" s="361"/>
      <c r="F3208" s="361"/>
      <c r="G3208" s="361"/>
      <c r="H3208" s="358"/>
      <c r="I3208" s="358"/>
    </row>
    <row r="3209" ht="22.5" customHeight="1">
      <c r="A3209" s="362"/>
      <c r="B3209" s="360"/>
      <c r="C3209" s="358"/>
      <c r="D3209" s="361"/>
      <c r="E3209" s="361"/>
      <c r="F3209" s="361"/>
      <c r="G3209" s="361"/>
      <c r="H3209" s="358"/>
      <c r="I3209" s="358"/>
    </row>
    <row r="3210" ht="22.5" customHeight="1">
      <c r="A3210" s="362"/>
      <c r="B3210" s="360"/>
      <c r="C3210" s="358"/>
      <c r="D3210" s="361"/>
      <c r="E3210" s="361"/>
      <c r="F3210" s="361"/>
      <c r="G3210" s="361"/>
      <c r="H3210" s="358"/>
      <c r="I3210" s="358"/>
    </row>
    <row r="3211" ht="22.5" customHeight="1">
      <c r="A3211" s="362"/>
      <c r="B3211" s="360"/>
      <c r="C3211" s="358"/>
      <c r="D3211" s="361"/>
      <c r="E3211" s="361"/>
      <c r="F3211" s="361"/>
      <c r="G3211" s="361"/>
      <c r="H3211" s="358"/>
      <c r="I3211" s="358"/>
    </row>
    <row r="3212" ht="22.5" customHeight="1">
      <c r="A3212" s="362"/>
      <c r="B3212" s="360"/>
      <c r="C3212" s="358"/>
      <c r="D3212" s="361"/>
      <c r="E3212" s="361"/>
      <c r="F3212" s="361"/>
      <c r="G3212" s="361"/>
      <c r="H3212" s="358"/>
      <c r="I3212" s="358"/>
    </row>
    <row r="3213" ht="22.5" customHeight="1">
      <c r="A3213" s="362"/>
      <c r="B3213" s="360"/>
      <c r="C3213" s="358"/>
      <c r="D3213" s="361"/>
      <c r="E3213" s="361"/>
      <c r="F3213" s="361"/>
      <c r="G3213" s="361"/>
      <c r="H3213" s="358"/>
      <c r="I3213" s="358"/>
    </row>
    <row r="3214" ht="22.5" customHeight="1">
      <c r="A3214" s="362"/>
      <c r="B3214" s="360"/>
      <c r="C3214" s="358"/>
      <c r="D3214" s="361"/>
      <c r="E3214" s="361"/>
      <c r="F3214" s="361"/>
      <c r="G3214" s="361"/>
      <c r="H3214" s="358"/>
      <c r="I3214" s="358"/>
    </row>
    <row r="3215" ht="22.5" customHeight="1">
      <c r="A3215" s="362"/>
      <c r="B3215" s="360"/>
      <c r="C3215" s="358"/>
      <c r="D3215" s="361"/>
      <c r="E3215" s="361"/>
      <c r="F3215" s="361"/>
      <c r="G3215" s="361"/>
      <c r="H3215" s="358"/>
      <c r="I3215" s="358"/>
    </row>
    <row r="3216" ht="22.5" customHeight="1">
      <c r="A3216" s="362"/>
      <c r="B3216" s="360"/>
      <c r="C3216" s="358"/>
      <c r="D3216" s="361"/>
      <c r="E3216" s="361"/>
      <c r="F3216" s="361"/>
      <c r="G3216" s="361"/>
      <c r="H3216" s="358"/>
      <c r="I3216" s="358"/>
    </row>
    <row r="3217" ht="22.5" customHeight="1">
      <c r="A3217" s="362"/>
      <c r="B3217" s="360"/>
      <c r="C3217" s="358"/>
      <c r="D3217" s="361"/>
      <c r="E3217" s="361"/>
      <c r="F3217" s="361"/>
      <c r="G3217" s="361"/>
      <c r="H3217" s="358"/>
      <c r="I3217" s="358"/>
    </row>
    <row r="3218" ht="22.5" customHeight="1">
      <c r="A3218" s="362"/>
      <c r="B3218" s="360"/>
      <c r="C3218" s="358"/>
      <c r="D3218" s="361"/>
      <c r="E3218" s="361"/>
      <c r="F3218" s="361"/>
      <c r="G3218" s="361"/>
      <c r="H3218" s="358"/>
      <c r="I3218" s="358"/>
    </row>
    <row r="3219" ht="22.5" customHeight="1">
      <c r="A3219" s="362"/>
      <c r="B3219" s="360"/>
      <c r="C3219" s="358"/>
      <c r="D3219" s="361"/>
      <c r="E3219" s="361"/>
      <c r="F3219" s="361"/>
      <c r="G3219" s="361"/>
      <c r="H3219" s="358"/>
      <c r="I3219" s="358"/>
    </row>
    <row r="3220" ht="22.5" customHeight="1">
      <c r="A3220" s="362"/>
      <c r="B3220" s="360"/>
      <c r="C3220" s="358"/>
      <c r="D3220" s="361"/>
      <c r="E3220" s="361"/>
      <c r="F3220" s="361"/>
      <c r="G3220" s="361"/>
      <c r="H3220" s="358"/>
      <c r="I3220" s="358"/>
    </row>
    <row r="3221" ht="22.5" customHeight="1">
      <c r="A3221" s="362"/>
      <c r="B3221" s="360"/>
      <c r="C3221" s="358"/>
      <c r="D3221" s="361"/>
      <c r="E3221" s="361"/>
      <c r="F3221" s="361"/>
      <c r="G3221" s="361"/>
      <c r="H3221" s="358"/>
      <c r="I3221" s="358"/>
    </row>
    <row r="3222" ht="22.5" customHeight="1">
      <c r="A3222" s="362"/>
      <c r="B3222" s="360"/>
      <c r="C3222" s="358"/>
      <c r="D3222" s="361"/>
      <c r="E3222" s="361"/>
      <c r="F3222" s="361"/>
      <c r="G3222" s="361"/>
      <c r="H3222" s="358"/>
      <c r="I3222" s="358"/>
    </row>
    <row r="3223" ht="22.5" customHeight="1">
      <c r="A3223" s="362"/>
      <c r="B3223" s="360"/>
      <c r="C3223" s="358"/>
      <c r="D3223" s="361"/>
      <c r="E3223" s="361"/>
      <c r="F3223" s="361"/>
      <c r="G3223" s="361"/>
      <c r="H3223" s="358"/>
      <c r="I3223" s="358"/>
    </row>
    <row r="3224" ht="22.5" customHeight="1">
      <c r="A3224" s="362"/>
      <c r="B3224" s="360"/>
      <c r="C3224" s="358"/>
      <c r="D3224" s="361"/>
      <c r="E3224" s="361"/>
      <c r="F3224" s="361"/>
      <c r="G3224" s="361"/>
      <c r="H3224" s="358"/>
      <c r="I3224" s="358"/>
    </row>
    <row r="3225" ht="22.5" customHeight="1">
      <c r="A3225" s="362"/>
      <c r="B3225" s="360"/>
      <c r="C3225" s="358"/>
      <c r="D3225" s="361"/>
      <c r="E3225" s="361"/>
      <c r="F3225" s="361"/>
      <c r="G3225" s="361"/>
      <c r="H3225" s="358"/>
      <c r="I3225" s="358"/>
    </row>
    <row r="3226" ht="22.5" customHeight="1">
      <c r="A3226" s="362"/>
      <c r="B3226" s="360"/>
      <c r="C3226" s="358"/>
      <c r="D3226" s="361"/>
      <c r="E3226" s="361"/>
      <c r="F3226" s="361"/>
      <c r="G3226" s="361"/>
      <c r="H3226" s="358"/>
      <c r="I3226" s="358"/>
    </row>
    <row r="3227" ht="22.5" customHeight="1">
      <c r="A3227" s="362"/>
      <c r="B3227" s="360"/>
      <c r="C3227" s="358"/>
      <c r="D3227" s="361"/>
      <c r="E3227" s="361"/>
      <c r="F3227" s="361"/>
      <c r="G3227" s="361"/>
      <c r="H3227" s="358"/>
      <c r="I3227" s="358"/>
    </row>
    <row r="3228" ht="22.5" customHeight="1">
      <c r="A3228" s="362"/>
      <c r="B3228" s="360"/>
      <c r="C3228" s="358"/>
      <c r="D3228" s="361"/>
      <c r="E3228" s="361"/>
      <c r="F3228" s="361"/>
      <c r="G3228" s="361"/>
      <c r="H3228" s="358"/>
      <c r="I3228" s="358"/>
    </row>
    <row r="3229" ht="22.5" customHeight="1">
      <c r="A3229" s="362"/>
      <c r="B3229" s="360"/>
      <c r="C3229" s="358"/>
      <c r="D3229" s="361"/>
      <c r="E3229" s="361"/>
      <c r="F3229" s="361"/>
      <c r="G3229" s="361"/>
      <c r="H3229" s="358"/>
      <c r="I3229" s="358"/>
    </row>
    <row r="3230" ht="22.5" customHeight="1">
      <c r="A3230" s="362"/>
      <c r="B3230" s="360"/>
      <c r="C3230" s="358"/>
      <c r="D3230" s="361"/>
      <c r="E3230" s="361"/>
      <c r="F3230" s="361"/>
      <c r="G3230" s="361"/>
      <c r="H3230" s="358"/>
      <c r="I3230" s="358"/>
    </row>
    <row r="3231" ht="22.5" customHeight="1">
      <c r="A3231" s="362"/>
      <c r="B3231" s="360"/>
      <c r="C3231" s="358"/>
      <c r="D3231" s="361"/>
      <c r="E3231" s="361"/>
      <c r="F3231" s="361"/>
      <c r="G3231" s="361"/>
      <c r="H3231" s="358"/>
      <c r="I3231" s="358"/>
    </row>
    <row r="3232" ht="22.5" customHeight="1">
      <c r="A3232" s="362"/>
      <c r="B3232" s="360"/>
      <c r="C3232" s="358"/>
      <c r="D3232" s="361"/>
      <c r="E3232" s="361"/>
      <c r="F3232" s="361"/>
      <c r="G3232" s="361"/>
      <c r="H3232" s="358"/>
      <c r="I3232" s="358"/>
    </row>
    <row r="3233" ht="22.5" customHeight="1">
      <c r="A3233" s="362"/>
      <c r="B3233" s="360"/>
      <c r="C3233" s="358"/>
      <c r="D3233" s="361"/>
      <c r="E3233" s="361"/>
      <c r="F3233" s="361"/>
      <c r="G3233" s="361"/>
      <c r="H3233" s="358"/>
      <c r="I3233" s="358"/>
    </row>
    <row r="3234" ht="22.5" customHeight="1">
      <c r="A3234" s="362"/>
      <c r="B3234" s="360"/>
      <c r="C3234" s="358"/>
      <c r="D3234" s="361"/>
      <c r="E3234" s="361"/>
      <c r="F3234" s="361"/>
      <c r="G3234" s="361"/>
      <c r="H3234" s="358"/>
      <c r="I3234" s="358"/>
    </row>
    <row r="3235" ht="22.5" customHeight="1">
      <c r="A3235" s="362"/>
      <c r="B3235" s="360"/>
      <c r="C3235" s="358"/>
      <c r="D3235" s="361"/>
      <c r="E3235" s="361"/>
      <c r="F3235" s="361"/>
      <c r="G3235" s="361"/>
      <c r="H3235" s="358"/>
      <c r="I3235" s="358"/>
    </row>
    <row r="3236" ht="22.5" customHeight="1">
      <c r="A3236" s="362"/>
      <c r="B3236" s="360"/>
      <c r="C3236" s="358"/>
      <c r="D3236" s="361"/>
      <c r="E3236" s="361"/>
      <c r="F3236" s="361"/>
      <c r="G3236" s="361"/>
      <c r="H3236" s="358"/>
      <c r="I3236" s="358"/>
    </row>
    <row r="3237" ht="22.5" customHeight="1">
      <c r="A3237" s="362"/>
      <c r="B3237" s="360"/>
      <c r="C3237" s="358"/>
      <c r="D3237" s="361"/>
      <c r="E3237" s="361"/>
      <c r="F3237" s="361"/>
      <c r="G3237" s="361"/>
      <c r="H3237" s="358"/>
      <c r="I3237" s="358"/>
    </row>
    <row r="3238" ht="22.5" customHeight="1">
      <c r="A3238" s="362"/>
      <c r="B3238" s="360"/>
      <c r="C3238" s="358"/>
      <c r="D3238" s="361"/>
      <c r="E3238" s="361"/>
      <c r="F3238" s="361"/>
      <c r="G3238" s="361"/>
      <c r="H3238" s="358"/>
      <c r="I3238" s="358"/>
    </row>
    <row r="3239" ht="22.5" customHeight="1">
      <c r="A3239" s="362"/>
      <c r="B3239" s="360"/>
      <c r="C3239" s="358"/>
      <c r="D3239" s="361"/>
      <c r="E3239" s="361"/>
      <c r="F3239" s="361"/>
      <c r="G3239" s="361"/>
      <c r="H3239" s="358"/>
      <c r="I3239" s="358"/>
    </row>
    <row r="3240" ht="22.5" customHeight="1">
      <c r="A3240" s="362"/>
      <c r="B3240" s="360"/>
      <c r="C3240" s="358"/>
      <c r="D3240" s="361"/>
      <c r="E3240" s="361"/>
      <c r="F3240" s="361"/>
      <c r="G3240" s="361"/>
      <c r="H3240" s="358"/>
      <c r="I3240" s="358"/>
    </row>
    <row r="3241" ht="22.5" customHeight="1">
      <c r="A3241" s="362"/>
      <c r="B3241" s="360"/>
      <c r="C3241" s="358"/>
      <c r="D3241" s="361"/>
      <c r="E3241" s="361"/>
      <c r="F3241" s="361"/>
      <c r="G3241" s="361"/>
      <c r="H3241" s="358"/>
      <c r="I3241" s="358"/>
    </row>
    <row r="3242" ht="22.5" customHeight="1">
      <c r="A3242" s="362"/>
      <c r="B3242" s="360"/>
      <c r="C3242" s="358"/>
      <c r="D3242" s="361"/>
      <c r="E3242" s="361"/>
      <c r="F3242" s="361"/>
      <c r="G3242" s="361"/>
      <c r="H3242" s="358"/>
      <c r="I3242" s="358"/>
    </row>
    <row r="3243" ht="22.5" customHeight="1">
      <c r="A3243" s="362"/>
      <c r="B3243" s="360"/>
      <c r="C3243" s="358"/>
      <c r="D3243" s="361"/>
      <c r="E3243" s="361"/>
      <c r="F3243" s="361"/>
      <c r="G3243" s="361"/>
      <c r="H3243" s="358"/>
      <c r="I3243" s="358"/>
    </row>
    <row r="3244" ht="22.5" customHeight="1">
      <c r="A3244" s="362"/>
      <c r="B3244" s="360"/>
      <c r="C3244" s="358"/>
      <c r="D3244" s="361"/>
      <c r="E3244" s="361"/>
      <c r="F3244" s="361"/>
      <c r="G3244" s="361"/>
      <c r="H3244" s="358"/>
      <c r="I3244" s="358"/>
    </row>
    <row r="3245" ht="22.5" customHeight="1">
      <c r="A3245" s="362"/>
      <c r="B3245" s="360"/>
      <c r="C3245" s="358"/>
      <c r="D3245" s="361"/>
      <c r="E3245" s="361"/>
      <c r="F3245" s="361"/>
      <c r="G3245" s="361"/>
      <c r="H3245" s="358"/>
      <c r="I3245" s="358"/>
    </row>
    <row r="3246" ht="22.5" customHeight="1">
      <c r="A3246" s="362"/>
      <c r="B3246" s="360"/>
      <c r="C3246" s="358"/>
      <c r="D3246" s="361"/>
      <c r="E3246" s="361"/>
      <c r="F3246" s="361"/>
      <c r="G3246" s="361"/>
      <c r="H3246" s="358"/>
      <c r="I3246" s="358"/>
    </row>
    <row r="3247" ht="22.5" customHeight="1">
      <c r="A3247" s="362"/>
      <c r="B3247" s="360"/>
      <c r="C3247" s="358"/>
      <c r="D3247" s="361"/>
      <c r="E3247" s="361"/>
      <c r="F3247" s="361"/>
      <c r="G3247" s="361"/>
      <c r="H3247" s="358"/>
      <c r="I3247" s="358"/>
    </row>
    <row r="3248" ht="22.5" customHeight="1">
      <c r="A3248" s="362"/>
      <c r="B3248" s="360"/>
      <c r="C3248" s="358"/>
      <c r="D3248" s="361"/>
      <c r="E3248" s="361"/>
      <c r="F3248" s="361"/>
      <c r="G3248" s="361"/>
      <c r="H3248" s="358"/>
      <c r="I3248" s="358"/>
    </row>
    <row r="3249" ht="22.5" customHeight="1">
      <c r="A3249" s="362"/>
      <c r="B3249" s="360"/>
      <c r="C3249" s="358"/>
      <c r="D3249" s="361"/>
      <c r="E3249" s="361"/>
      <c r="F3249" s="361"/>
      <c r="G3249" s="361"/>
      <c r="H3249" s="358"/>
      <c r="I3249" s="358"/>
    </row>
    <row r="3250" ht="22.5" customHeight="1">
      <c r="A3250" s="362"/>
      <c r="B3250" s="360"/>
      <c r="C3250" s="358"/>
      <c r="D3250" s="361"/>
      <c r="E3250" s="361"/>
      <c r="F3250" s="361"/>
      <c r="G3250" s="361"/>
      <c r="H3250" s="358"/>
      <c r="I3250" s="358"/>
    </row>
    <row r="3251" ht="22.5" customHeight="1">
      <c r="A3251" s="362"/>
      <c r="B3251" s="360"/>
      <c r="C3251" s="358"/>
      <c r="D3251" s="361"/>
      <c r="E3251" s="361"/>
      <c r="F3251" s="361"/>
      <c r="G3251" s="361"/>
      <c r="H3251" s="358"/>
      <c r="I3251" s="358"/>
    </row>
    <row r="3252" ht="22.5" customHeight="1">
      <c r="A3252" s="362"/>
      <c r="B3252" s="360"/>
      <c r="C3252" s="358"/>
      <c r="D3252" s="361"/>
      <c r="E3252" s="361"/>
      <c r="F3252" s="361"/>
      <c r="G3252" s="361"/>
      <c r="H3252" s="358"/>
      <c r="I3252" s="358"/>
    </row>
    <row r="3253" ht="22.5" customHeight="1">
      <c r="A3253" s="362"/>
      <c r="B3253" s="360"/>
      <c r="C3253" s="358"/>
      <c r="D3253" s="361"/>
      <c r="E3253" s="361"/>
      <c r="F3253" s="361"/>
      <c r="G3253" s="361"/>
      <c r="H3253" s="358"/>
      <c r="I3253" s="358"/>
    </row>
    <row r="3254" ht="22.5" customHeight="1">
      <c r="A3254" s="362"/>
      <c r="B3254" s="360"/>
      <c r="C3254" s="358"/>
      <c r="D3254" s="361"/>
      <c r="E3254" s="361"/>
      <c r="F3254" s="361"/>
      <c r="G3254" s="361"/>
      <c r="H3254" s="358"/>
      <c r="I3254" s="358"/>
    </row>
    <row r="3255" ht="22.5" customHeight="1">
      <c r="A3255" s="362"/>
      <c r="B3255" s="360"/>
      <c r="C3255" s="358"/>
      <c r="D3255" s="361"/>
      <c r="E3255" s="361"/>
      <c r="F3255" s="361"/>
      <c r="G3255" s="361"/>
      <c r="H3255" s="358"/>
      <c r="I3255" s="358"/>
    </row>
    <row r="3256" ht="22.5" customHeight="1">
      <c r="A3256" s="362"/>
      <c r="B3256" s="360"/>
      <c r="C3256" s="358"/>
      <c r="D3256" s="361"/>
      <c r="E3256" s="361"/>
      <c r="F3256" s="361"/>
      <c r="G3256" s="361"/>
      <c r="H3256" s="358"/>
      <c r="I3256" s="358"/>
    </row>
    <row r="3257" ht="22.5" customHeight="1">
      <c r="A3257" s="362"/>
      <c r="B3257" s="360"/>
      <c r="C3257" s="358"/>
      <c r="D3257" s="361"/>
      <c r="E3257" s="361"/>
      <c r="F3257" s="361"/>
      <c r="G3257" s="361"/>
      <c r="H3257" s="358"/>
      <c r="I3257" s="358"/>
    </row>
    <row r="3258" ht="22.5" customHeight="1">
      <c r="A3258" s="362"/>
      <c r="B3258" s="360"/>
      <c r="C3258" s="358"/>
      <c r="D3258" s="361"/>
      <c r="E3258" s="361"/>
      <c r="F3258" s="361"/>
      <c r="G3258" s="361"/>
      <c r="H3258" s="358"/>
      <c r="I3258" s="358"/>
    </row>
    <row r="3259" ht="22.5" customHeight="1">
      <c r="A3259" s="362"/>
      <c r="B3259" s="360"/>
      <c r="C3259" s="358"/>
      <c r="D3259" s="361"/>
      <c r="E3259" s="361"/>
      <c r="F3259" s="361"/>
      <c r="G3259" s="361"/>
      <c r="H3259" s="358"/>
      <c r="I3259" s="358"/>
    </row>
    <row r="3260" ht="22.5" customHeight="1">
      <c r="A3260" s="362"/>
      <c r="B3260" s="360"/>
      <c r="C3260" s="358"/>
      <c r="D3260" s="361"/>
      <c r="E3260" s="361"/>
      <c r="F3260" s="361"/>
      <c r="G3260" s="361"/>
      <c r="H3260" s="358"/>
      <c r="I3260" s="358"/>
    </row>
    <row r="3261" ht="22.5" customHeight="1">
      <c r="A3261" s="362"/>
      <c r="B3261" s="360"/>
      <c r="C3261" s="358"/>
      <c r="D3261" s="361"/>
      <c r="E3261" s="361"/>
      <c r="F3261" s="361"/>
      <c r="G3261" s="361"/>
      <c r="H3261" s="358"/>
      <c r="I3261" s="358"/>
    </row>
    <row r="3262" ht="22.5" customHeight="1">
      <c r="A3262" s="362"/>
      <c r="B3262" s="360"/>
      <c r="C3262" s="358"/>
      <c r="D3262" s="361"/>
      <c r="E3262" s="361"/>
      <c r="F3262" s="361"/>
      <c r="G3262" s="361"/>
      <c r="H3262" s="358"/>
      <c r="I3262" s="358"/>
    </row>
    <row r="3263" ht="22.5" customHeight="1">
      <c r="A3263" s="362"/>
      <c r="B3263" s="360"/>
      <c r="C3263" s="358"/>
      <c r="D3263" s="361"/>
      <c r="E3263" s="361"/>
      <c r="F3263" s="361"/>
      <c r="G3263" s="361"/>
      <c r="H3263" s="358"/>
      <c r="I3263" s="358"/>
    </row>
    <row r="3264" ht="22.5" customHeight="1">
      <c r="A3264" s="362"/>
      <c r="B3264" s="360"/>
      <c r="C3264" s="358"/>
      <c r="D3264" s="361"/>
      <c r="E3264" s="361"/>
      <c r="F3264" s="361"/>
      <c r="G3264" s="361"/>
      <c r="H3264" s="358"/>
      <c r="I3264" s="358"/>
    </row>
    <row r="3265" ht="22.5" customHeight="1">
      <c r="A3265" s="362"/>
      <c r="B3265" s="360"/>
      <c r="C3265" s="358"/>
      <c r="D3265" s="361"/>
      <c r="E3265" s="361"/>
      <c r="F3265" s="361"/>
      <c r="G3265" s="361"/>
      <c r="H3265" s="358"/>
      <c r="I3265" s="358"/>
    </row>
    <row r="3266" ht="22.5" customHeight="1">
      <c r="A3266" s="362"/>
      <c r="B3266" s="360"/>
      <c r="C3266" s="358"/>
      <c r="D3266" s="361"/>
      <c r="E3266" s="361"/>
      <c r="F3266" s="361"/>
      <c r="G3266" s="361"/>
      <c r="H3266" s="358"/>
      <c r="I3266" s="358"/>
    </row>
    <row r="3267" ht="22.5" customHeight="1">
      <c r="A3267" s="362"/>
      <c r="B3267" s="360"/>
      <c r="C3267" s="358"/>
      <c r="D3267" s="361"/>
      <c r="E3267" s="361"/>
      <c r="F3267" s="361"/>
      <c r="G3267" s="361"/>
      <c r="H3267" s="358"/>
      <c r="I3267" s="358"/>
    </row>
    <row r="3268" ht="22.5" customHeight="1">
      <c r="A3268" s="362"/>
      <c r="B3268" s="360"/>
      <c r="C3268" s="358"/>
      <c r="D3268" s="361"/>
      <c r="E3268" s="361"/>
      <c r="F3268" s="361"/>
      <c r="G3268" s="361"/>
      <c r="H3268" s="358"/>
      <c r="I3268" s="358"/>
    </row>
    <row r="3269" ht="22.5" customHeight="1">
      <c r="A3269" s="362"/>
      <c r="B3269" s="360"/>
      <c r="C3269" s="358"/>
      <c r="D3269" s="361"/>
      <c r="E3269" s="361"/>
      <c r="F3269" s="361"/>
      <c r="G3269" s="361"/>
      <c r="H3269" s="358"/>
      <c r="I3269" s="358"/>
    </row>
    <row r="3270" ht="22.5" customHeight="1">
      <c r="A3270" s="362"/>
      <c r="B3270" s="360"/>
      <c r="C3270" s="358"/>
      <c r="D3270" s="361"/>
      <c r="E3270" s="361"/>
      <c r="F3270" s="361"/>
      <c r="G3270" s="361"/>
      <c r="H3270" s="358"/>
      <c r="I3270" s="358"/>
    </row>
    <row r="3271" ht="22.5" customHeight="1">
      <c r="A3271" s="362"/>
      <c r="B3271" s="360"/>
      <c r="C3271" s="358"/>
      <c r="D3271" s="361"/>
      <c r="E3271" s="361"/>
      <c r="F3271" s="361"/>
      <c r="G3271" s="361"/>
      <c r="H3271" s="358"/>
      <c r="I3271" s="358"/>
    </row>
    <row r="3272" ht="22.5" customHeight="1">
      <c r="A3272" s="362"/>
      <c r="B3272" s="360"/>
      <c r="C3272" s="358"/>
      <c r="D3272" s="361"/>
      <c r="E3272" s="361"/>
      <c r="F3272" s="361"/>
      <c r="G3272" s="361"/>
      <c r="H3272" s="358"/>
      <c r="I3272" s="358"/>
    </row>
    <row r="3273" ht="22.5" customHeight="1">
      <c r="A3273" s="362"/>
      <c r="B3273" s="360"/>
      <c r="C3273" s="358"/>
      <c r="D3273" s="361"/>
      <c r="E3273" s="361"/>
      <c r="F3273" s="361"/>
      <c r="G3273" s="361"/>
      <c r="H3273" s="358"/>
      <c r="I3273" s="358"/>
    </row>
    <row r="3274" ht="22.5" customHeight="1">
      <c r="A3274" s="362"/>
      <c r="B3274" s="360"/>
      <c r="C3274" s="358"/>
      <c r="D3274" s="361"/>
      <c r="E3274" s="361"/>
      <c r="F3274" s="361"/>
      <c r="G3274" s="361"/>
      <c r="H3274" s="358"/>
      <c r="I3274" s="358"/>
    </row>
    <row r="3275" ht="22.5" customHeight="1">
      <c r="A3275" s="362"/>
      <c r="B3275" s="360"/>
      <c r="C3275" s="358"/>
      <c r="D3275" s="361"/>
      <c r="E3275" s="361"/>
      <c r="F3275" s="361"/>
      <c r="G3275" s="361"/>
      <c r="H3275" s="358"/>
      <c r="I3275" s="358"/>
    </row>
    <row r="3276" ht="22.5" customHeight="1">
      <c r="A3276" s="362"/>
      <c r="B3276" s="360"/>
      <c r="C3276" s="358"/>
      <c r="D3276" s="361"/>
      <c r="E3276" s="361"/>
      <c r="F3276" s="361"/>
      <c r="G3276" s="361"/>
      <c r="H3276" s="358"/>
      <c r="I3276" s="358"/>
    </row>
    <row r="3277" ht="22.5" customHeight="1">
      <c r="A3277" s="362"/>
      <c r="B3277" s="360"/>
      <c r="C3277" s="358"/>
      <c r="D3277" s="361"/>
      <c r="E3277" s="361"/>
      <c r="F3277" s="361"/>
      <c r="G3277" s="361"/>
      <c r="H3277" s="358"/>
      <c r="I3277" s="358"/>
    </row>
    <row r="3278" ht="22.5" customHeight="1">
      <c r="A3278" s="362"/>
      <c r="B3278" s="360"/>
      <c r="C3278" s="358"/>
      <c r="D3278" s="361"/>
      <c r="E3278" s="361"/>
      <c r="F3278" s="361"/>
      <c r="G3278" s="361"/>
      <c r="H3278" s="358"/>
      <c r="I3278" s="358"/>
    </row>
    <row r="3279" ht="22.5" customHeight="1">
      <c r="A3279" s="362"/>
      <c r="B3279" s="360"/>
      <c r="C3279" s="358"/>
      <c r="D3279" s="361"/>
      <c r="E3279" s="361"/>
      <c r="F3279" s="361"/>
      <c r="G3279" s="361"/>
      <c r="H3279" s="358"/>
      <c r="I3279" s="358"/>
    </row>
    <row r="3280" ht="22.5" customHeight="1">
      <c r="A3280" s="362"/>
      <c r="B3280" s="360"/>
      <c r="C3280" s="358"/>
      <c r="D3280" s="361"/>
      <c r="E3280" s="361"/>
      <c r="F3280" s="361"/>
      <c r="G3280" s="361"/>
      <c r="H3280" s="358"/>
      <c r="I3280" s="358"/>
    </row>
    <row r="3281" ht="22.5" customHeight="1">
      <c r="A3281" s="362"/>
      <c r="B3281" s="360"/>
      <c r="C3281" s="358"/>
      <c r="D3281" s="361"/>
      <c r="E3281" s="361"/>
      <c r="F3281" s="361"/>
      <c r="G3281" s="361"/>
      <c r="H3281" s="358"/>
      <c r="I3281" s="358"/>
    </row>
    <row r="3282" ht="22.5" customHeight="1">
      <c r="A3282" s="362"/>
      <c r="B3282" s="360"/>
      <c r="C3282" s="358"/>
      <c r="D3282" s="361"/>
      <c r="E3282" s="361"/>
      <c r="F3282" s="361"/>
      <c r="G3282" s="361"/>
      <c r="H3282" s="358"/>
      <c r="I3282" s="358"/>
    </row>
    <row r="3283" ht="22.5" customHeight="1">
      <c r="A3283" s="362"/>
      <c r="B3283" s="360"/>
      <c r="C3283" s="358"/>
      <c r="D3283" s="361"/>
      <c r="E3283" s="361"/>
      <c r="F3283" s="361"/>
      <c r="G3283" s="361"/>
      <c r="H3283" s="358"/>
      <c r="I3283" s="358"/>
    </row>
    <row r="3284" ht="22.5" customHeight="1">
      <c r="A3284" s="362"/>
      <c r="B3284" s="360"/>
      <c r="C3284" s="358"/>
      <c r="D3284" s="361"/>
      <c r="E3284" s="361"/>
      <c r="F3284" s="361"/>
      <c r="G3284" s="361"/>
      <c r="H3284" s="358"/>
      <c r="I3284" s="358"/>
    </row>
    <row r="3285" ht="22.5" customHeight="1">
      <c r="A3285" s="362"/>
      <c r="B3285" s="360"/>
      <c r="C3285" s="358"/>
      <c r="D3285" s="361"/>
      <c r="E3285" s="361"/>
      <c r="F3285" s="361"/>
      <c r="G3285" s="361"/>
      <c r="H3285" s="358"/>
      <c r="I3285" s="358"/>
    </row>
    <row r="3286" ht="22.5" customHeight="1">
      <c r="A3286" s="362"/>
      <c r="B3286" s="360"/>
      <c r="C3286" s="358"/>
      <c r="D3286" s="361"/>
      <c r="E3286" s="361"/>
      <c r="F3286" s="361"/>
      <c r="G3286" s="361"/>
      <c r="H3286" s="358"/>
      <c r="I3286" s="358"/>
    </row>
    <row r="3287" ht="22.5" customHeight="1">
      <c r="A3287" s="362"/>
      <c r="B3287" s="360"/>
      <c r="C3287" s="358"/>
      <c r="D3287" s="361"/>
      <c r="E3287" s="361"/>
      <c r="F3287" s="361"/>
      <c r="G3287" s="361"/>
      <c r="H3287" s="358"/>
      <c r="I3287" s="358"/>
    </row>
    <row r="3288" ht="22.5" customHeight="1">
      <c r="A3288" s="362"/>
      <c r="B3288" s="360"/>
      <c r="C3288" s="358"/>
      <c r="D3288" s="361"/>
      <c r="E3288" s="361"/>
      <c r="F3288" s="361"/>
      <c r="G3288" s="361"/>
      <c r="H3288" s="358"/>
      <c r="I3288" s="358"/>
    </row>
    <row r="3289" ht="22.5" customHeight="1">
      <c r="A3289" s="362"/>
      <c r="B3289" s="360"/>
      <c r="C3289" s="358"/>
      <c r="D3289" s="361"/>
      <c r="E3289" s="361"/>
      <c r="F3289" s="361"/>
      <c r="G3289" s="361"/>
      <c r="H3289" s="358"/>
      <c r="I3289" s="358"/>
    </row>
    <row r="3290" ht="22.5" customHeight="1">
      <c r="A3290" s="362"/>
      <c r="B3290" s="360"/>
      <c r="C3290" s="358"/>
      <c r="D3290" s="361"/>
      <c r="E3290" s="361"/>
      <c r="F3290" s="361"/>
      <c r="G3290" s="361"/>
      <c r="H3290" s="358"/>
      <c r="I3290" s="358"/>
    </row>
    <row r="3291" ht="22.5" customHeight="1">
      <c r="A3291" s="362"/>
      <c r="B3291" s="360"/>
      <c r="C3291" s="358"/>
      <c r="D3291" s="361"/>
      <c r="E3291" s="361"/>
      <c r="F3291" s="361"/>
      <c r="G3291" s="361"/>
      <c r="H3291" s="358"/>
      <c r="I3291" s="358"/>
    </row>
    <row r="3292" ht="22.5" customHeight="1">
      <c r="A3292" s="362"/>
      <c r="B3292" s="360"/>
      <c r="C3292" s="358"/>
      <c r="D3292" s="361"/>
      <c r="E3292" s="361"/>
      <c r="F3292" s="361"/>
      <c r="G3292" s="361"/>
      <c r="H3292" s="358"/>
      <c r="I3292" s="358"/>
    </row>
    <row r="3293" ht="22.5" customHeight="1">
      <c r="A3293" s="362"/>
      <c r="B3293" s="360"/>
      <c r="C3293" s="358"/>
      <c r="D3293" s="361"/>
      <c r="E3293" s="361"/>
      <c r="F3293" s="361"/>
      <c r="G3293" s="361"/>
      <c r="H3293" s="358"/>
      <c r="I3293" s="358"/>
    </row>
    <row r="3294" ht="22.5" customHeight="1">
      <c r="A3294" s="362"/>
      <c r="B3294" s="360"/>
      <c r="C3294" s="358"/>
      <c r="D3294" s="361"/>
      <c r="E3294" s="361"/>
      <c r="F3294" s="361"/>
      <c r="G3294" s="361"/>
      <c r="H3294" s="358"/>
      <c r="I3294" s="358"/>
    </row>
    <row r="3295" ht="22.5" customHeight="1">
      <c r="A3295" s="362"/>
      <c r="B3295" s="360"/>
      <c r="C3295" s="358"/>
      <c r="D3295" s="361"/>
      <c r="E3295" s="361"/>
      <c r="F3295" s="361"/>
      <c r="G3295" s="361"/>
      <c r="H3295" s="358"/>
      <c r="I3295" s="358"/>
    </row>
    <row r="3296" ht="22.5" customHeight="1">
      <c r="A3296" s="362"/>
      <c r="B3296" s="360"/>
      <c r="C3296" s="358"/>
      <c r="D3296" s="361"/>
      <c r="E3296" s="361"/>
      <c r="F3296" s="361"/>
      <c r="G3296" s="361"/>
      <c r="H3296" s="358"/>
      <c r="I3296" s="358"/>
    </row>
    <row r="3297" ht="22.5" customHeight="1">
      <c r="A3297" s="362"/>
      <c r="B3297" s="360"/>
      <c r="C3297" s="358"/>
      <c r="D3297" s="361"/>
      <c r="E3297" s="361"/>
      <c r="F3297" s="361"/>
      <c r="G3297" s="361"/>
      <c r="H3297" s="358"/>
      <c r="I3297" s="358"/>
    </row>
    <row r="3298" ht="22.5" customHeight="1">
      <c r="A3298" s="362"/>
      <c r="B3298" s="360"/>
      <c r="C3298" s="358"/>
      <c r="D3298" s="361"/>
      <c r="E3298" s="361"/>
      <c r="F3298" s="361"/>
      <c r="G3298" s="361"/>
      <c r="H3298" s="358"/>
      <c r="I3298" s="358"/>
    </row>
    <row r="3299" ht="22.5" customHeight="1">
      <c r="A3299" s="362"/>
      <c r="B3299" s="360"/>
      <c r="C3299" s="358"/>
      <c r="D3299" s="361"/>
      <c r="E3299" s="361"/>
      <c r="F3299" s="361"/>
      <c r="G3299" s="361"/>
      <c r="H3299" s="358"/>
      <c r="I3299" s="358"/>
    </row>
    <row r="3300" ht="22.5" customHeight="1">
      <c r="A3300" s="362"/>
      <c r="B3300" s="360"/>
      <c r="C3300" s="358"/>
      <c r="D3300" s="361"/>
      <c r="E3300" s="361"/>
      <c r="F3300" s="361"/>
      <c r="G3300" s="361"/>
      <c r="H3300" s="358"/>
      <c r="I3300" s="358"/>
    </row>
    <row r="3301" ht="22.5" customHeight="1">
      <c r="A3301" s="362"/>
      <c r="B3301" s="360"/>
      <c r="C3301" s="358"/>
      <c r="D3301" s="361"/>
      <c r="E3301" s="361"/>
      <c r="F3301" s="361"/>
      <c r="G3301" s="361"/>
      <c r="H3301" s="358"/>
      <c r="I3301" s="358"/>
    </row>
    <row r="3302" ht="22.5" customHeight="1">
      <c r="A3302" s="362"/>
      <c r="B3302" s="360"/>
      <c r="C3302" s="358"/>
      <c r="D3302" s="361"/>
      <c r="E3302" s="361"/>
      <c r="F3302" s="361"/>
      <c r="G3302" s="361"/>
      <c r="H3302" s="358"/>
      <c r="I3302" s="358"/>
    </row>
    <row r="3303" ht="22.5" customHeight="1">
      <c r="A3303" s="362"/>
      <c r="B3303" s="360"/>
      <c r="C3303" s="358"/>
      <c r="D3303" s="361"/>
      <c r="E3303" s="361"/>
      <c r="F3303" s="361"/>
      <c r="G3303" s="361"/>
      <c r="H3303" s="358"/>
      <c r="I3303" s="358"/>
    </row>
    <row r="3304" ht="22.5" customHeight="1">
      <c r="A3304" s="362"/>
      <c r="B3304" s="360"/>
      <c r="C3304" s="358"/>
      <c r="D3304" s="361"/>
      <c r="E3304" s="361"/>
      <c r="F3304" s="361"/>
      <c r="G3304" s="361"/>
      <c r="H3304" s="358"/>
      <c r="I3304" s="358"/>
    </row>
    <row r="3305" ht="22.5" customHeight="1">
      <c r="A3305" s="362"/>
      <c r="B3305" s="360"/>
      <c r="C3305" s="358"/>
      <c r="D3305" s="361"/>
      <c r="E3305" s="361"/>
      <c r="F3305" s="361"/>
      <c r="G3305" s="361"/>
      <c r="H3305" s="358"/>
      <c r="I3305" s="358"/>
    </row>
    <row r="3306" ht="22.5" customHeight="1">
      <c r="A3306" s="362"/>
      <c r="B3306" s="360"/>
      <c r="C3306" s="358"/>
      <c r="D3306" s="361"/>
      <c r="E3306" s="361"/>
      <c r="F3306" s="361"/>
      <c r="G3306" s="361"/>
      <c r="H3306" s="358"/>
      <c r="I3306" s="358"/>
    </row>
    <row r="3307" ht="22.5" customHeight="1">
      <c r="A3307" s="362"/>
      <c r="B3307" s="360"/>
      <c r="C3307" s="358"/>
      <c r="D3307" s="361"/>
      <c r="E3307" s="361"/>
      <c r="F3307" s="361"/>
      <c r="G3307" s="361"/>
      <c r="H3307" s="358"/>
      <c r="I3307" s="358"/>
    </row>
    <row r="3308" ht="22.5" customHeight="1">
      <c r="A3308" s="362"/>
      <c r="B3308" s="360"/>
      <c r="C3308" s="358"/>
      <c r="D3308" s="361"/>
      <c r="E3308" s="361"/>
      <c r="F3308" s="361"/>
      <c r="G3308" s="361"/>
      <c r="H3308" s="358"/>
      <c r="I3308" s="358"/>
    </row>
    <row r="3309" ht="22.5" customHeight="1">
      <c r="A3309" s="362"/>
      <c r="B3309" s="360"/>
      <c r="C3309" s="358"/>
      <c r="D3309" s="361"/>
      <c r="E3309" s="361"/>
      <c r="F3309" s="361"/>
      <c r="G3309" s="361"/>
      <c r="H3309" s="358"/>
      <c r="I3309" s="358"/>
    </row>
    <row r="3310" ht="22.5" customHeight="1">
      <c r="A3310" s="362"/>
      <c r="B3310" s="360"/>
      <c r="C3310" s="358"/>
      <c r="D3310" s="361"/>
      <c r="E3310" s="361"/>
      <c r="F3310" s="361"/>
      <c r="G3310" s="361"/>
      <c r="H3310" s="358"/>
      <c r="I3310" s="358"/>
    </row>
    <row r="3311" ht="22.5" customHeight="1">
      <c r="A3311" s="362"/>
      <c r="B3311" s="360"/>
      <c r="C3311" s="358"/>
      <c r="D3311" s="361"/>
      <c r="E3311" s="361"/>
      <c r="F3311" s="361"/>
      <c r="G3311" s="361"/>
      <c r="H3311" s="358"/>
      <c r="I3311" s="358"/>
    </row>
    <row r="3312" ht="22.5" customHeight="1">
      <c r="A3312" s="362"/>
      <c r="B3312" s="360"/>
      <c r="C3312" s="358"/>
      <c r="D3312" s="361"/>
      <c r="E3312" s="361"/>
      <c r="F3312" s="361"/>
      <c r="G3312" s="361"/>
      <c r="H3312" s="358"/>
      <c r="I3312" s="358"/>
    </row>
    <row r="3313" ht="22.5" customHeight="1">
      <c r="A3313" s="362"/>
      <c r="B3313" s="360"/>
      <c r="C3313" s="358"/>
      <c r="D3313" s="361"/>
      <c r="E3313" s="361"/>
      <c r="F3313" s="361"/>
      <c r="G3313" s="361"/>
      <c r="H3313" s="358"/>
      <c r="I3313" s="358"/>
    </row>
    <row r="3314" ht="22.5" customHeight="1">
      <c r="A3314" s="362"/>
      <c r="B3314" s="360"/>
      <c r="C3314" s="358"/>
      <c r="D3314" s="361"/>
      <c r="E3314" s="361"/>
      <c r="F3314" s="361"/>
      <c r="G3314" s="361"/>
      <c r="H3314" s="358"/>
      <c r="I3314" s="358"/>
    </row>
    <row r="3315" ht="22.5" customHeight="1">
      <c r="A3315" s="362"/>
      <c r="B3315" s="360"/>
      <c r="C3315" s="358"/>
      <c r="D3315" s="361"/>
      <c r="E3315" s="361"/>
      <c r="F3315" s="361"/>
      <c r="G3315" s="361"/>
      <c r="H3315" s="358"/>
      <c r="I3315" s="358"/>
    </row>
    <row r="3316" ht="22.5" customHeight="1">
      <c r="A3316" s="362"/>
      <c r="B3316" s="360"/>
      <c r="C3316" s="358"/>
      <c r="D3316" s="361"/>
      <c r="E3316" s="361"/>
      <c r="F3316" s="361"/>
      <c r="G3316" s="361"/>
      <c r="H3316" s="358"/>
      <c r="I3316" s="358"/>
    </row>
    <row r="3317" ht="22.5" customHeight="1">
      <c r="A3317" s="362"/>
      <c r="B3317" s="360"/>
      <c r="C3317" s="358"/>
      <c r="D3317" s="361"/>
      <c r="E3317" s="361"/>
      <c r="F3317" s="361"/>
      <c r="G3317" s="361"/>
      <c r="H3317" s="358"/>
      <c r="I3317" s="358"/>
    </row>
    <row r="3318" ht="22.5" customHeight="1">
      <c r="A3318" s="362"/>
      <c r="B3318" s="360"/>
      <c r="C3318" s="358"/>
      <c r="D3318" s="361"/>
      <c r="E3318" s="361"/>
      <c r="F3318" s="361"/>
      <c r="G3318" s="361"/>
      <c r="H3318" s="358"/>
      <c r="I3318" s="358"/>
    </row>
    <row r="3319" ht="22.5" customHeight="1">
      <c r="A3319" s="362"/>
      <c r="B3319" s="360"/>
      <c r="C3319" s="358"/>
      <c r="D3319" s="361"/>
      <c r="E3319" s="361"/>
      <c r="F3319" s="361"/>
      <c r="G3319" s="361"/>
      <c r="H3319" s="358"/>
      <c r="I3319" s="358"/>
    </row>
    <row r="3320" ht="22.5" customHeight="1">
      <c r="A3320" s="362"/>
      <c r="B3320" s="360"/>
      <c r="C3320" s="358"/>
      <c r="D3320" s="361"/>
      <c r="E3320" s="361"/>
      <c r="F3320" s="361"/>
      <c r="G3320" s="361"/>
      <c r="H3320" s="358"/>
      <c r="I3320" s="358"/>
    </row>
    <row r="3321" ht="22.5" customHeight="1">
      <c r="A3321" s="362"/>
      <c r="B3321" s="360"/>
      <c r="C3321" s="358"/>
      <c r="D3321" s="361"/>
      <c r="E3321" s="361"/>
      <c r="F3321" s="361"/>
      <c r="G3321" s="361"/>
      <c r="H3321" s="358"/>
      <c r="I3321" s="358"/>
    </row>
    <row r="3322" ht="22.5" customHeight="1">
      <c r="A3322" s="362"/>
      <c r="B3322" s="360"/>
      <c r="C3322" s="358"/>
      <c r="D3322" s="361"/>
      <c r="E3322" s="361"/>
      <c r="F3322" s="361"/>
      <c r="G3322" s="361"/>
      <c r="H3322" s="358"/>
      <c r="I3322" s="358"/>
    </row>
    <row r="3323" ht="22.5" customHeight="1">
      <c r="A3323" s="362"/>
      <c r="B3323" s="360"/>
      <c r="C3323" s="358"/>
      <c r="D3323" s="361"/>
      <c r="E3323" s="361"/>
      <c r="F3323" s="361"/>
      <c r="G3323" s="361"/>
      <c r="H3323" s="358"/>
      <c r="I3323" s="358"/>
    </row>
    <row r="3324" ht="22.5" customHeight="1">
      <c r="A3324" s="362"/>
      <c r="B3324" s="360"/>
      <c r="C3324" s="358"/>
      <c r="D3324" s="361"/>
      <c r="E3324" s="361"/>
      <c r="F3324" s="361"/>
      <c r="G3324" s="361"/>
      <c r="H3324" s="358"/>
      <c r="I3324" s="358"/>
    </row>
    <row r="3325" ht="22.5" customHeight="1">
      <c r="A3325" s="362"/>
      <c r="B3325" s="360"/>
      <c r="C3325" s="358"/>
      <c r="D3325" s="361"/>
      <c r="E3325" s="361"/>
      <c r="F3325" s="361"/>
      <c r="G3325" s="361"/>
      <c r="H3325" s="358"/>
      <c r="I3325" s="358"/>
    </row>
    <row r="3326" ht="22.5" customHeight="1">
      <c r="A3326" s="362"/>
      <c r="B3326" s="360"/>
      <c r="C3326" s="358"/>
      <c r="D3326" s="361"/>
      <c r="E3326" s="361"/>
      <c r="F3326" s="361"/>
      <c r="G3326" s="361"/>
      <c r="H3326" s="358"/>
      <c r="I3326" s="358"/>
    </row>
    <row r="3327" ht="22.5" customHeight="1">
      <c r="A3327" s="362"/>
      <c r="B3327" s="360"/>
      <c r="C3327" s="358"/>
      <c r="D3327" s="361"/>
      <c r="E3327" s="361"/>
      <c r="F3327" s="361"/>
      <c r="G3327" s="361"/>
      <c r="H3327" s="358"/>
      <c r="I3327" s="358"/>
    </row>
    <row r="3328" ht="22.5" customHeight="1">
      <c r="A3328" s="362"/>
      <c r="B3328" s="360"/>
      <c r="C3328" s="358"/>
      <c r="D3328" s="361"/>
      <c r="E3328" s="361"/>
      <c r="F3328" s="361"/>
      <c r="G3328" s="361"/>
      <c r="H3328" s="358"/>
      <c r="I3328" s="358"/>
    </row>
    <row r="3329" ht="22.5" customHeight="1">
      <c r="A3329" s="362"/>
      <c r="B3329" s="360"/>
      <c r="C3329" s="358"/>
      <c r="D3329" s="361"/>
      <c r="E3329" s="361"/>
      <c r="F3329" s="361"/>
      <c r="G3329" s="361"/>
      <c r="H3329" s="358"/>
      <c r="I3329" s="358"/>
    </row>
    <row r="3330" ht="22.5" customHeight="1">
      <c r="A3330" s="362"/>
      <c r="B3330" s="360"/>
      <c r="C3330" s="358"/>
      <c r="D3330" s="361"/>
      <c r="E3330" s="361"/>
      <c r="F3330" s="361"/>
      <c r="G3330" s="361"/>
      <c r="H3330" s="358"/>
      <c r="I3330" s="358"/>
    </row>
    <row r="3331" ht="22.5" customHeight="1">
      <c r="A3331" s="362"/>
      <c r="B3331" s="360"/>
      <c r="C3331" s="358"/>
      <c r="D3331" s="361"/>
      <c r="E3331" s="361"/>
      <c r="F3331" s="361"/>
      <c r="G3331" s="361"/>
      <c r="H3331" s="358"/>
      <c r="I3331" s="358"/>
    </row>
    <row r="3332" ht="22.5" customHeight="1">
      <c r="A3332" s="362"/>
      <c r="B3332" s="360"/>
      <c r="C3332" s="358"/>
      <c r="D3332" s="361"/>
      <c r="E3332" s="361"/>
      <c r="F3332" s="361"/>
      <c r="G3332" s="361"/>
      <c r="H3332" s="358"/>
      <c r="I3332" s="358"/>
    </row>
    <row r="3333" ht="22.5" customHeight="1">
      <c r="A3333" s="362"/>
      <c r="B3333" s="360"/>
      <c r="C3333" s="358"/>
      <c r="D3333" s="361"/>
      <c r="E3333" s="361"/>
      <c r="F3333" s="361"/>
      <c r="G3333" s="361"/>
      <c r="H3333" s="358"/>
      <c r="I3333" s="358"/>
    </row>
    <row r="3334" ht="22.5" customHeight="1">
      <c r="A3334" s="362"/>
      <c r="B3334" s="360"/>
      <c r="C3334" s="358"/>
      <c r="D3334" s="361"/>
      <c r="E3334" s="361"/>
      <c r="F3334" s="361"/>
      <c r="G3334" s="361"/>
      <c r="H3334" s="358"/>
      <c r="I3334" s="358"/>
    </row>
    <row r="3335" ht="22.5" customHeight="1">
      <c r="A3335" s="362"/>
      <c r="B3335" s="360"/>
      <c r="C3335" s="358"/>
      <c r="D3335" s="361"/>
      <c r="E3335" s="361"/>
      <c r="F3335" s="361"/>
      <c r="G3335" s="361"/>
      <c r="H3335" s="358"/>
      <c r="I3335" s="358"/>
    </row>
    <row r="3336" ht="22.5" customHeight="1">
      <c r="A3336" s="362"/>
      <c r="B3336" s="360"/>
      <c r="C3336" s="358"/>
      <c r="D3336" s="361"/>
      <c r="E3336" s="361"/>
      <c r="F3336" s="361"/>
      <c r="G3336" s="361"/>
      <c r="H3336" s="358"/>
      <c r="I3336" s="358"/>
    </row>
    <row r="3337" ht="22.5" customHeight="1">
      <c r="A3337" s="362"/>
      <c r="B3337" s="360"/>
      <c r="C3337" s="358"/>
      <c r="D3337" s="361"/>
      <c r="E3337" s="361"/>
      <c r="F3337" s="361"/>
      <c r="G3337" s="361"/>
      <c r="H3337" s="358"/>
      <c r="I3337" s="358"/>
    </row>
    <row r="3338" ht="22.5" customHeight="1">
      <c r="A3338" s="362"/>
      <c r="B3338" s="360"/>
      <c r="C3338" s="358"/>
      <c r="D3338" s="361"/>
      <c r="E3338" s="361"/>
      <c r="F3338" s="361"/>
      <c r="G3338" s="361"/>
      <c r="H3338" s="358"/>
      <c r="I3338" s="358"/>
    </row>
    <row r="3339" ht="22.5" customHeight="1">
      <c r="A3339" s="362"/>
      <c r="B3339" s="360"/>
      <c r="C3339" s="358"/>
      <c r="D3339" s="361"/>
      <c r="E3339" s="361"/>
      <c r="F3339" s="361"/>
      <c r="G3339" s="361"/>
      <c r="H3339" s="358"/>
      <c r="I3339" s="358"/>
    </row>
    <row r="3340" ht="22.5" customHeight="1">
      <c r="A3340" s="362"/>
      <c r="B3340" s="360"/>
      <c r="C3340" s="358"/>
      <c r="D3340" s="361"/>
      <c r="E3340" s="361"/>
      <c r="F3340" s="361"/>
      <c r="G3340" s="361"/>
      <c r="H3340" s="358"/>
      <c r="I3340" s="358"/>
    </row>
    <row r="3341" ht="22.5" customHeight="1">
      <c r="A3341" s="362"/>
      <c r="B3341" s="360"/>
      <c r="C3341" s="358"/>
      <c r="D3341" s="361"/>
      <c r="E3341" s="361"/>
      <c r="F3341" s="361"/>
      <c r="G3341" s="361"/>
      <c r="H3341" s="358"/>
      <c r="I3341" s="358"/>
    </row>
    <row r="3342" ht="22.5" customHeight="1">
      <c r="A3342" s="362"/>
      <c r="B3342" s="360"/>
      <c r="C3342" s="358"/>
      <c r="D3342" s="361"/>
      <c r="E3342" s="361"/>
      <c r="F3342" s="361"/>
      <c r="G3342" s="361"/>
      <c r="H3342" s="358"/>
      <c r="I3342" s="358"/>
    </row>
    <row r="3343" ht="22.5" customHeight="1">
      <c r="A3343" s="362"/>
      <c r="B3343" s="360"/>
      <c r="C3343" s="358"/>
      <c r="D3343" s="361"/>
      <c r="E3343" s="361"/>
      <c r="F3343" s="361"/>
      <c r="G3343" s="361"/>
      <c r="H3343" s="358"/>
      <c r="I3343" s="358"/>
    </row>
    <row r="3344" ht="22.5" customHeight="1">
      <c r="A3344" s="362"/>
      <c r="B3344" s="360"/>
      <c r="C3344" s="358"/>
      <c r="D3344" s="361"/>
      <c r="E3344" s="361"/>
      <c r="F3344" s="361"/>
      <c r="G3344" s="361"/>
      <c r="H3344" s="358"/>
      <c r="I3344" s="358"/>
    </row>
    <row r="3345" ht="22.5" customHeight="1">
      <c r="A3345" s="362"/>
      <c r="B3345" s="360"/>
      <c r="C3345" s="358"/>
      <c r="D3345" s="361"/>
      <c r="E3345" s="361"/>
      <c r="F3345" s="361"/>
      <c r="G3345" s="361"/>
      <c r="H3345" s="358"/>
      <c r="I3345" s="358"/>
    </row>
    <row r="3346" ht="22.5" customHeight="1">
      <c r="A3346" s="362"/>
      <c r="B3346" s="360"/>
      <c r="C3346" s="358"/>
      <c r="D3346" s="361"/>
      <c r="E3346" s="361"/>
      <c r="F3346" s="361"/>
      <c r="G3346" s="361"/>
      <c r="H3346" s="358"/>
      <c r="I3346" s="358"/>
    </row>
    <row r="3347" ht="22.5" customHeight="1">
      <c r="A3347" s="362"/>
      <c r="B3347" s="360"/>
      <c r="C3347" s="358"/>
      <c r="D3347" s="361"/>
      <c r="E3347" s="361"/>
      <c r="F3347" s="361"/>
      <c r="G3347" s="361"/>
      <c r="H3347" s="358"/>
      <c r="I3347" s="358"/>
    </row>
    <row r="3348" ht="22.5" customHeight="1">
      <c r="A3348" s="362"/>
      <c r="B3348" s="360"/>
      <c r="C3348" s="358"/>
      <c r="D3348" s="361"/>
      <c r="E3348" s="361"/>
      <c r="F3348" s="361"/>
      <c r="G3348" s="361"/>
      <c r="H3348" s="358"/>
      <c r="I3348" s="358"/>
    </row>
    <row r="3349" ht="22.5" customHeight="1">
      <c r="A3349" s="362"/>
      <c r="B3349" s="360"/>
      <c r="C3349" s="358"/>
      <c r="D3349" s="361"/>
      <c r="E3349" s="361"/>
      <c r="F3349" s="361"/>
      <c r="G3349" s="361"/>
      <c r="H3349" s="358"/>
      <c r="I3349" s="358"/>
    </row>
    <row r="3350" ht="22.5" customHeight="1">
      <c r="A3350" s="362"/>
      <c r="B3350" s="360"/>
      <c r="C3350" s="358"/>
      <c r="D3350" s="361"/>
      <c r="E3350" s="361"/>
      <c r="F3350" s="361"/>
      <c r="G3350" s="361"/>
      <c r="H3350" s="358"/>
      <c r="I3350" s="358"/>
    </row>
    <row r="3351" ht="22.5" customHeight="1">
      <c r="A3351" s="362"/>
      <c r="B3351" s="360"/>
      <c r="C3351" s="358"/>
      <c r="D3351" s="361"/>
      <c r="E3351" s="361"/>
      <c r="F3351" s="361"/>
      <c r="G3351" s="361"/>
      <c r="H3351" s="358"/>
      <c r="I3351" s="358"/>
    </row>
    <row r="3352" ht="22.5" customHeight="1">
      <c r="A3352" s="362"/>
      <c r="B3352" s="360"/>
      <c r="C3352" s="358"/>
      <c r="D3352" s="361"/>
      <c r="E3352" s="361"/>
      <c r="F3352" s="361"/>
      <c r="G3352" s="361"/>
      <c r="H3352" s="358"/>
      <c r="I3352" s="358"/>
    </row>
    <row r="3353" ht="22.5" customHeight="1">
      <c r="A3353" s="362"/>
      <c r="B3353" s="360"/>
      <c r="C3353" s="358"/>
      <c r="D3353" s="361"/>
      <c r="E3353" s="361"/>
      <c r="F3353" s="361"/>
      <c r="G3353" s="361"/>
      <c r="H3353" s="358"/>
      <c r="I3353" s="358"/>
    </row>
    <row r="3354" ht="22.5" customHeight="1">
      <c r="A3354" s="362"/>
      <c r="B3354" s="360"/>
      <c r="C3354" s="358"/>
      <c r="D3354" s="361"/>
      <c r="E3354" s="361"/>
      <c r="F3354" s="361"/>
      <c r="G3354" s="361"/>
      <c r="H3354" s="358"/>
      <c r="I3354" s="358"/>
    </row>
    <row r="3355" ht="22.5" customHeight="1">
      <c r="A3355" s="362"/>
      <c r="B3355" s="360"/>
      <c r="C3355" s="358"/>
      <c r="D3355" s="361"/>
      <c r="E3355" s="361"/>
      <c r="F3355" s="361"/>
      <c r="G3355" s="361"/>
      <c r="H3355" s="358"/>
      <c r="I3355" s="358"/>
    </row>
    <row r="3356" ht="22.5" customHeight="1">
      <c r="A3356" s="362"/>
      <c r="B3356" s="360"/>
      <c r="C3356" s="358"/>
      <c r="D3356" s="361"/>
      <c r="E3356" s="361"/>
      <c r="F3356" s="361"/>
      <c r="G3356" s="361"/>
      <c r="H3356" s="358"/>
      <c r="I3356" s="358"/>
    </row>
    <row r="3357" ht="22.5" customHeight="1">
      <c r="A3357" s="362"/>
      <c r="B3357" s="360"/>
      <c r="C3357" s="358"/>
      <c r="D3357" s="361"/>
      <c r="E3357" s="361"/>
      <c r="F3357" s="361"/>
      <c r="G3357" s="361"/>
      <c r="H3357" s="358"/>
      <c r="I3357" s="358"/>
    </row>
    <row r="3358" ht="22.5" customHeight="1">
      <c r="A3358" s="362"/>
      <c r="B3358" s="360"/>
      <c r="C3358" s="358"/>
      <c r="D3358" s="361"/>
      <c r="E3358" s="361"/>
      <c r="F3358" s="361"/>
      <c r="G3358" s="361"/>
      <c r="H3358" s="358"/>
      <c r="I3358" s="358"/>
    </row>
    <row r="3359" ht="22.5" customHeight="1">
      <c r="A3359" s="362"/>
      <c r="B3359" s="360"/>
      <c r="C3359" s="358"/>
      <c r="D3359" s="361"/>
      <c r="E3359" s="361"/>
      <c r="F3359" s="361"/>
      <c r="G3359" s="361"/>
      <c r="H3359" s="358"/>
      <c r="I3359" s="358"/>
    </row>
    <row r="3360" ht="22.5" customHeight="1">
      <c r="A3360" s="362"/>
      <c r="B3360" s="360"/>
      <c r="C3360" s="358"/>
      <c r="D3360" s="361"/>
      <c r="E3360" s="361"/>
      <c r="F3360" s="361"/>
      <c r="G3360" s="361"/>
      <c r="H3360" s="358"/>
      <c r="I3360" s="358"/>
    </row>
    <row r="3361" ht="22.5" customHeight="1">
      <c r="A3361" s="362"/>
      <c r="B3361" s="360"/>
      <c r="C3361" s="358"/>
      <c r="D3361" s="361"/>
      <c r="E3361" s="361"/>
      <c r="F3361" s="361"/>
      <c r="G3361" s="361"/>
      <c r="H3361" s="358"/>
      <c r="I3361" s="358"/>
    </row>
    <row r="3362" ht="22.5" customHeight="1">
      <c r="A3362" s="362"/>
      <c r="B3362" s="360"/>
      <c r="C3362" s="358"/>
      <c r="D3362" s="361"/>
      <c r="E3362" s="361"/>
      <c r="F3362" s="361"/>
      <c r="G3362" s="361"/>
      <c r="H3362" s="358"/>
      <c r="I3362" s="358"/>
    </row>
    <row r="3363" ht="22.5" customHeight="1">
      <c r="A3363" s="362"/>
      <c r="B3363" s="360"/>
      <c r="C3363" s="358"/>
      <c r="D3363" s="361"/>
      <c r="E3363" s="361"/>
      <c r="F3363" s="361"/>
      <c r="G3363" s="361"/>
      <c r="H3363" s="358"/>
      <c r="I3363" s="358"/>
    </row>
    <row r="3364" ht="22.5" customHeight="1">
      <c r="A3364" s="362"/>
      <c r="B3364" s="360"/>
      <c r="C3364" s="358"/>
      <c r="D3364" s="361"/>
      <c r="E3364" s="361"/>
      <c r="F3364" s="361"/>
      <c r="G3364" s="361"/>
      <c r="H3364" s="358"/>
      <c r="I3364" s="358"/>
    </row>
    <row r="3365" ht="22.5" customHeight="1">
      <c r="A3365" s="362"/>
      <c r="B3365" s="360"/>
      <c r="C3365" s="358"/>
      <c r="D3365" s="361"/>
      <c r="E3365" s="361"/>
      <c r="F3365" s="361"/>
      <c r="G3365" s="361"/>
      <c r="H3365" s="358"/>
      <c r="I3365" s="358"/>
    </row>
    <row r="3366" ht="22.5" customHeight="1">
      <c r="A3366" s="362"/>
      <c r="B3366" s="360"/>
      <c r="C3366" s="358"/>
      <c r="D3366" s="361"/>
      <c r="E3366" s="361"/>
      <c r="F3366" s="361"/>
      <c r="G3366" s="361"/>
      <c r="H3366" s="358"/>
      <c r="I3366" s="358"/>
    </row>
    <row r="3367" ht="22.5" customHeight="1">
      <c r="A3367" s="362"/>
      <c r="B3367" s="360"/>
      <c r="C3367" s="358"/>
      <c r="D3367" s="361"/>
      <c r="E3367" s="361"/>
      <c r="F3367" s="361"/>
      <c r="G3367" s="361"/>
      <c r="H3367" s="358"/>
      <c r="I3367" s="358"/>
    </row>
    <row r="3368" ht="22.5" customHeight="1">
      <c r="A3368" s="362"/>
      <c r="B3368" s="360"/>
      <c r="C3368" s="358"/>
      <c r="D3368" s="361"/>
      <c r="E3368" s="361"/>
      <c r="F3368" s="361"/>
      <c r="G3368" s="361"/>
      <c r="H3368" s="358"/>
      <c r="I3368" s="358"/>
    </row>
    <row r="3369" ht="22.5" customHeight="1">
      <c r="A3369" s="362"/>
      <c r="B3369" s="360"/>
      <c r="C3369" s="358"/>
      <c r="D3369" s="361"/>
      <c r="E3369" s="361"/>
      <c r="F3369" s="361"/>
      <c r="G3369" s="361"/>
      <c r="H3369" s="358"/>
      <c r="I3369" s="358"/>
    </row>
    <row r="3370" ht="22.5" customHeight="1">
      <c r="A3370" s="362"/>
      <c r="B3370" s="360"/>
      <c r="C3370" s="358"/>
      <c r="D3370" s="361"/>
      <c r="E3370" s="361"/>
      <c r="F3370" s="361"/>
      <c r="G3370" s="361"/>
      <c r="H3370" s="358"/>
      <c r="I3370" s="358"/>
    </row>
    <row r="3371" ht="22.5" customHeight="1">
      <c r="A3371" s="362"/>
      <c r="B3371" s="360"/>
      <c r="C3371" s="358"/>
      <c r="D3371" s="361"/>
      <c r="E3371" s="361"/>
      <c r="F3371" s="361"/>
      <c r="G3371" s="361"/>
      <c r="H3371" s="358"/>
      <c r="I3371" s="358"/>
    </row>
    <row r="3372" ht="22.5" customHeight="1">
      <c r="A3372" s="362"/>
      <c r="B3372" s="360"/>
      <c r="C3372" s="358"/>
      <c r="D3372" s="361"/>
      <c r="E3372" s="361"/>
      <c r="F3372" s="361"/>
      <c r="G3372" s="361"/>
      <c r="H3372" s="358"/>
      <c r="I3372" s="358"/>
    </row>
    <row r="3373" ht="22.5" customHeight="1">
      <c r="A3373" s="362"/>
      <c r="B3373" s="360"/>
      <c r="C3373" s="358"/>
      <c r="D3373" s="361"/>
      <c r="E3373" s="361"/>
      <c r="F3373" s="361"/>
      <c r="G3373" s="361"/>
      <c r="H3373" s="358"/>
      <c r="I3373" s="358"/>
    </row>
    <row r="3374" ht="22.5" customHeight="1">
      <c r="A3374" s="362"/>
      <c r="B3374" s="360"/>
      <c r="C3374" s="358"/>
      <c r="D3374" s="361"/>
      <c r="E3374" s="361"/>
      <c r="F3374" s="361"/>
      <c r="G3374" s="361"/>
      <c r="H3374" s="358"/>
      <c r="I3374" s="358"/>
    </row>
    <row r="3375" ht="22.5" customHeight="1">
      <c r="A3375" s="362"/>
      <c r="B3375" s="360"/>
      <c r="C3375" s="358"/>
      <c r="D3375" s="361"/>
      <c r="E3375" s="361"/>
      <c r="F3375" s="361"/>
      <c r="G3375" s="361"/>
      <c r="H3375" s="358"/>
      <c r="I3375" s="358"/>
    </row>
    <row r="3376" ht="22.5" customHeight="1">
      <c r="A3376" s="362"/>
      <c r="B3376" s="360"/>
      <c r="C3376" s="358"/>
      <c r="D3376" s="361"/>
      <c r="E3376" s="361"/>
      <c r="F3376" s="361"/>
      <c r="G3376" s="361"/>
      <c r="H3376" s="358"/>
      <c r="I3376" s="358"/>
    </row>
    <row r="3377" ht="22.5" customHeight="1">
      <c r="A3377" s="362"/>
      <c r="B3377" s="360"/>
      <c r="C3377" s="358"/>
      <c r="D3377" s="361"/>
      <c r="E3377" s="361"/>
      <c r="F3377" s="361"/>
      <c r="G3377" s="361"/>
      <c r="H3377" s="358"/>
      <c r="I3377" s="358"/>
    </row>
    <row r="3378" ht="22.5" customHeight="1">
      <c r="A3378" s="362"/>
      <c r="B3378" s="360"/>
      <c r="C3378" s="358"/>
      <c r="D3378" s="361"/>
      <c r="E3378" s="361"/>
      <c r="F3378" s="361"/>
      <c r="G3378" s="361"/>
      <c r="H3378" s="358"/>
      <c r="I3378" s="358"/>
    </row>
    <row r="3379" ht="22.5" customHeight="1">
      <c r="A3379" s="362"/>
      <c r="B3379" s="360"/>
      <c r="C3379" s="358"/>
      <c r="D3379" s="361"/>
      <c r="E3379" s="361"/>
      <c r="F3379" s="361"/>
      <c r="G3379" s="361"/>
      <c r="H3379" s="358"/>
      <c r="I3379" s="358"/>
    </row>
    <row r="3380" ht="22.5" customHeight="1">
      <c r="A3380" s="362"/>
      <c r="B3380" s="360"/>
      <c r="C3380" s="358"/>
      <c r="D3380" s="361"/>
      <c r="E3380" s="361"/>
      <c r="F3380" s="361"/>
      <c r="G3380" s="361"/>
      <c r="H3380" s="358"/>
      <c r="I3380" s="358"/>
    </row>
    <row r="3381" ht="22.5" customHeight="1">
      <c r="A3381" s="362"/>
      <c r="B3381" s="360"/>
      <c r="C3381" s="358"/>
      <c r="D3381" s="361"/>
      <c r="E3381" s="361"/>
      <c r="F3381" s="361"/>
      <c r="G3381" s="361"/>
      <c r="H3381" s="358"/>
      <c r="I3381" s="358"/>
    </row>
    <row r="3382" ht="22.5" customHeight="1">
      <c r="A3382" s="362"/>
      <c r="B3382" s="360"/>
      <c r="C3382" s="358"/>
      <c r="D3382" s="361"/>
      <c r="E3382" s="361"/>
      <c r="F3382" s="361"/>
      <c r="G3382" s="361"/>
      <c r="H3382" s="358"/>
      <c r="I3382" s="358"/>
    </row>
    <row r="3383" ht="22.5" customHeight="1">
      <c r="A3383" s="362"/>
      <c r="B3383" s="360"/>
      <c r="C3383" s="358"/>
      <c r="D3383" s="361"/>
      <c r="E3383" s="361"/>
      <c r="F3383" s="361"/>
      <c r="G3383" s="361"/>
      <c r="H3383" s="358"/>
      <c r="I3383" s="358"/>
    </row>
    <row r="3384" ht="22.5" customHeight="1">
      <c r="A3384" s="362"/>
      <c r="B3384" s="360"/>
      <c r="C3384" s="358"/>
      <c r="D3384" s="361"/>
      <c r="E3384" s="361"/>
      <c r="F3384" s="361"/>
      <c r="G3384" s="361"/>
      <c r="H3384" s="358"/>
      <c r="I3384" s="358"/>
    </row>
    <row r="3385" ht="22.5" customHeight="1">
      <c r="A3385" s="362"/>
      <c r="B3385" s="360"/>
      <c r="C3385" s="358"/>
      <c r="D3385" s="361"/>
      <c r="E3385" s="361"/>
      <c r="F3385" s="361"/>
      <c r="G3385" s="361"/>
      <c r="H3385" s="358"/>
      <c r="I3385" s="358"/>
    </row>
    <row r="3386" ht="22.5" customHeight="1">
      <c r="A3386" s="362"/>
      <c r="B3386" s="360"/>
      <c r="C3386" s="358"/>
      <c r="D3386" s="361"/>
      <c r="E3386" s="361"/>
      <c r="F3386" s="361"/>
      <c r="G3386" s="361"/>
      <c r="H3386" s="358"/>
      <c r="I3386" s="358"/>
    </row>
    <row r="3387" ht="22.5" customHeight="1">
      <c r="A3387" s="362"/>
      <c r="B3387" s="360"/>
      <c r="C3387" s="358"/>
      <c r="D3387" s="361"/>
      <c r="E3387" s="361"/>
      <c r="F3387" s="361"/>
      <c r="G3387" s="361"/>
      <c r="H3387" s="358"/>
      <c r="I3387" s="358"/>
    </row>
    <row r="3388" ht="22.5" customHeight="1">
      <c r="A3388" s="362"/>
      <c r="B3388" s="360"/>
      <c r="C3388" s="358"/>
      <c r="D3388" s="361"/>
      <c r="E3388" s="361"/>
      <c r="F3388" s="361"/>
      <c r="G3388" s="361"/>
      <c r="H3388" s="358"/>
      <c r="I3388" s="358"/>
    </row>
    <row r="3389" ht="22.5" customHeight="1">
      <c r="A3389" s="362"/>
      <c r="B3389" s="360"/>
      <c r="C3389" s="358"/>
      <c r="D3389" s="361"/>
      <c r="E3389" s="361"/>
      <c r="F3389" s="361"/>
      <c r="G3389" s="361"/>
      <c r="H3389" s="358"/>
      <c r="I3389" s="358"/>
    </row>
    <row r="3390" ht="22.5" customHeight="1">
      <c r="A3390" s="362"/>
      <c r="B3390" s="360"/>
      <c r="C3390" s="358"/>
      <c r="D3390" s="361"/>
      <c r="E3390" s="361"/>
      <c r="F3390" s="361"/>
      <c r="G3390" s="361"/>
      <c r="H3390" s="358"/>
      <c r="I3390" s="358"/>
    </row>
    <row r="3391" ht="22.5" customHeight="1">
      <c r="A3391" s="362"/>
      <c r="B3391" s="360"/>
      <c r="C3391" s="358"/>
      <c r="D3391" s="361"/>
      <c r="E3391" s="361"/>
      <c r="F3391" s="361"/>
      <c r="G3391" s="361"/>
      <c r="H3391" s="358"/>
      <c r="I3391" s="358"/>
    </row>
    <row r="3392" ht="22.5" customHeight="1">
      <c r="A3392" s="362"/>
      <c r="B3392" s="360"/>
      <c r="C3392" s="358"/>
      <c r="D3392" s="361"/>
      <c r="E3392" s="361"/>
      <c r="F3392" s="361"/>
      <c r="G3392" s="361"/>
      <c r="H3392" s="358"/>
      <c r="I3392" s="358"/>
    </row>
    <row r="3393" ht="22.5" customHeight="1">
      <c r="A3393" s="362"/>
      <c r="B3393" s="360"/>
      <c r="C3393" s="358"/>
      <c r="D3393" s="361"/>
      <c r="E3393" s="361"/>
      <c r="F3393" s="361"/>
      <c r="G3393" s="361"/>
      <c r="H3393" s="358"/>
      <c r="I3393" s="358"/>
    </row>
    <row r="3394" ht="22.5" customHeight="1">
      <c r="A3394" s="362"/>
      <c r="B3394" s="360"/>
      <c r="C3394" s="358"/>
      <c r="D3394" s="361"/>
      <c r="E3394" s="361"/>
      <c r="F3394" s="361"/>
      <c r="G3394" s="361"/>
      <c r="H3394" s="358"/>
      <c r="I3394" s="358"/>
    </row>
    <row r="3395" ht="22.5" customHeight="1">
      <c r="A3395" s="362"/>
      <c r="B3395" s="360"/>
      <c r="C3395" s="358"/>
      <c r="D3395" s="361"/>
      <c r="E3395" s="361"/>
      <c r="F3395" s="361"/>
      <c r="G3395" s="361"/>
      <c r="H3395" s="358"/>
      <c r="I3395" s="358"/>
    </row>
    <row r="3396" ht="22.5" customHeight="1">
      <c r="A3396" s="362"/>
      <c r="B3396" s="360"/>
      <c r="C3396" s="358"/>
      <c r="D3396" s="361"/>
      <c r="E3396" s="361"/>
      <c r="F3396" s="361"/>
      <c r="G3396" s="361"/>
      <c r="H3396" s="358"/>
      <c r="I3396" s="358"/>
    </row>
    <row r="3397" ht="22.5" customHeight="1">
      <c r="A3397" s="362"/>
      <c r="B3397" s="360"/>
      <c r="C3397" s="358"/>
      <c r="D3397" s="361"/>
      <c r="E3397" s="361"/>
      <c r="F3397" s="361"/>
      <c r="G3397" s="361"/>
      <c r="H3397" s="358"/>
      <c r="I3397" s="358"/>
    </row>
    <row r="3398" ht="22.5" customHeight="1">
      <c r="A3398" s="362"/>
      <c r="B3398" s="360"/>
      <c r="C3398" s="358"/>
      <c r="D3398" s="361"/>
      <c r="E3398" s="361"/>
      <c r="F3398" s="361"/>
      <c r="G3398" s="361"/>
      <c r="H3398" s="358"/>
      <c r="I3398" s="358"/>
    </row>
    <row r="3399" ht="22.5" customHeight="1">
      <c r="A3399" s="362"/>
      <c r="B3399" s="360"/>
      <c r="C3399" s="358"/>
      <c r="D3399" s="361"/>
      <c r="E3399" s="361"/>
      <c r="F3399" s="361"/>
      <c r="G3399" s="361"/>
      <c r="H3399" s="358"/>
      <c r="I3399" s="358"/>
    </row>
    <row r="3400" ht="22.5" customHeight="1">
      <c r="A3400" s="362"/>
      <c r="B3400" s="360"/>
      <c r="C3400" s="358"/>
      <c r="D3400" s="361"/>
      <c r="E3400" s="361"/>
      <c r="F3400" s="361"/>
      <c r="G3400" s="361"/>
      <c r="H3400" s="358"/>
      <c r="I3400" s="358"/>
    </row>
    <row r="3401" ht="22.5" customHeight="1">
      <c r="A3401" s="362"/>
      <c r="B3401" s="360"/>
      <c r="C3401" s="358"/>
      <c r="D3401" s="361"/>
      <c r="E3401" s="361"/>
      <c r="F3401" s="361"/>
      <c r="G3401" s="361"/>
      <c r="H3401" s="358"/>
      <c r="I3401" s="358"/>
    </row>
    <row r="3402" ht="22.5" customHeight="1">
      <c r="A3402" s="362"/>
      <c r="B3402" s="360"/>
      <c r="C3402" s="358"/>
      <c r="D3402" s="361"/>
      <c r="E3402" s="361"/>
      <c r="F3402" s="361"/>
      <c r="G3402" s="361"/>
      <c r="H3402" s="358"/>
      <c r="I3402" s="358"/>
    </row>
    <row r="3403" ht="22.5" customHeight="1">
      <c r="A3403" s="362"/>
      <c r="B3403" s="360"/>
      <c r="C3403" s="358"/>
      <c r="D3403" s="361"/>
      <c r="E3403" s="361"/>
      <c r="F3403" s="361"/>
      <c r="G3403" s="361"/>
      <c r="H3403" s="358"/>
      <c r="I3403" s="358"/>
    </row>
    <row r="3404" ht="22.5" customHeight="1">
      <c r="A3404" s="362"/>
      <c r="B3404" s="360"/>
      <c r="C3404" s="358"/>
      <c r="D3404" s="361"/>
      <c r="E3404" s="361"/>
      <c r="F3404" s="361"/>
      <c r="G3404" s="361"/>
      <c r="H3404" s="358"/>
      <c r="I3404" s="358"/>
    </row>
    <row r="3405" ht="22.5" customHeight="1">
      <c r="A3405" s="362"/>
      <c r="B3405" s="360"/>
      <c r="C3405" s="358"/>
      <c r="D3405" s="361"/>
      <c r="E3405" s="361"/>
      <c r="F3405" s="361"/>
      <c r="G3405" s="361"/>
      <c r="H3405" s="358"/>
      <c r="I3405" s="358"/>
    </row>
    <row r="3406" ht="22.5" customHeight="1">
      <c r="A3406" s="362"/>
      <c r="B3406" s="360"/>
      <c r="C3406" s="358"/>
      <c r="D3406" s="361"/>
      <c r="E3406" s="361"/>
      <c r="F3406" s="361"/>
      <c r="G3406" s="361"/>
      <c r="H3406" s="358"/>
      <c r="I3406" s="358"/>
    </row>
    <row r="3407" ht="22.5" customHeight="1">
      <c r="A3407" s="362"/>
      <c r="B3407" s="360"/>
      <c r="C3407" s="358"/>
      <c r="D3407" s="361"/>
      <c r="E3407" s="361"/>
      <c r="F3407" s="361"/>
      <c r="G3407" s="361"/>
      <c r="H3407" s="358"/>
      <c r="I3407" s="358"/>
    </row>
    <row r="3408" ht="22.5" customHeight="1">
      <c r="A3408" s="362"/>
      <c r="B3408" s="360"/>
      <c r="C3408" s="358"/>
      <c r="D3408" s="361"/>
      <c r="E3408" s="361"/>
      <c r="F3408" s="361"/>
      <c r="G3408" s="361"/>
      <c r="H3408" s="358"/>
      <c r="I3408" s="358"/>
    </row>
    <row r="3409" ht="22.5" customHeight="1">
      <c r="A3409" s="362"/>
      <c r="B3409" s="360"/>
      <c r="C3409" s="358"/>
      <c r="D3409" s="361"/>
      <c r="E3409" s="361"/>
      <c r="F3409" s="361"/>
      <c r="G3409" s="361"/>
      <c r="H3409" s="358"/>
      <c r="I3409" s="358"/>
    </row>
    <row r="3410" ht="22.5" customHeight="1">
      <c r="A3410" s="362"/>
      <c r="B3410" s="360"/>
      <c r="C3410" s="358"/>
      <c r="D3410" s="361"/>
      <c r="E3410" s="361"/>
      <c r="F3410" s="361"/>
      <c r="G3410" s="361"/>
      <c r="H3410" s="358"/>
      <c r="I3410" s="358"/>
    </row>
    <row r="3411" ht="22.5" customHeight="1">
      <c r="A3411" s="362"/>
      <c r="B3411" s="360"/>
      <c r="C3411" s="358"/>
      <c r="D3411" s="361"/>
      <c r="E3411" s="361"/>
      <c r="F3411" s="361"/>
      <c r="G3411" s="361"/>
      <c r="H3411" s="358"/>
      <c r="I3411" s="358"/>
    </row>
    <row r="3412" ht="22.5" customHeight="1">
      <c r="A3412" s="362"/>
      <c r="B3412" s="360"/>
      <c r="C3412" s="358"/>
      <c r="D3412" s="361"/>
      <c r="E3412" s="361"/>
      <c r="F3412" s="361"/>
      <c r="G3412" s="361"/>
      <c r="H3412" s="358"/>
      <c r="I3412" s="358"/>
    </row>
    <row r="3413" ht="22.5" customHeight="1">
      <c r="A3413" s="362"/>
      <c r="B3413" s="360"/>
      <c r="C3413" s="358"/>
      <c r="D3413" s="361"/>
      <c r="E3413" s="361"/>
      <c r="F3413" s="361"/>
      <c r="G3413" s="361"/>
      <c r="H3413" s="358"/>
      <c r="I3413" s="358"/>
    </row>
    <row r="3414" ht="22.5" customHeight="1">
      <c r="A3414" s="362"/>
      <c r="B3414" s="360"/>
      <c r="C3414" s="358"/>
      <c r="D3414" s="361"/>
      <c r="E3414" s="361"/>
      <c r="F3414" s="361"/>
      <c r="G3414" s="361"/>
      <c r="H3414" s="358"/>
      <c r="I3414" s="358"/>
    </row>
    <row r="3415" ht="22.5" customHeight="1">
      <c r="A3415" s="362"/>
      <c r="B3415" s="360"/>
      <c r="C3415" s="358"/>
      <c r="D3415" s="361"/>
      <c r="E3415" s="361"/>
      <c r="F3415" s="361"/>
      <c r="G3415" s="361"/>
      <c r="H3415" s="358"/>
      <c r="I3415" s="358"/>
    </row>
    <row r="3416" ht="22.5" customHeight="1">
      <c r="A3416" s="362"/>
      <c r="B3416" s="360"/>
      <c r="C3416" s="358"/>
      <c r="D3416" s="361"/>
      <c r="E3416" s="361"/>
      <c r="F3416" s="361"/>
      <c r="G3416" s="361"/>
      <c r="H3416" s="358"/>
      <c r="I3416" s="358"/>
    </row>
    <row r="3417" ht="22.5" customHeight="1">
      <c r="A3417" s="362"/>
      <c r="B3417" s="360"/>
      <c r="C3417" s="358"/>
      <c r="D3417" s="361"/>
      <c r="E3417" s="361"/>
      <c r="F3417" s="361"/>
      <c r="G3417" s="361"/>
      <c r="H3417" s="358"/>
      <c r="I3417" s="358"/>
    </row>
    <row r="3418" ht="22.5" customHeight="1">
      <c r="A3418" s="362"/>
      <c r="B3418" s="360"/>
      <c r="C3418" s="358"/>
      <c r="D3418" s="361"/>
      <c r="E3418" s="361"/>
      <c r="F3418" s="361"/>
      <c r="G3418" s="361"/>
      <c r="H3418" s="358"/>
      <c r="I3418" s="358"/>
    </row>
    <row r="3419" ht="22.5" customHeight="1">
      <c r="A3419" s="362"/>
      <c r="B3419" s="360"/>
      <c r="C3419" s="358"/>
      <c r="D3419" s="361"/>
      <c r="E3419" s="361"/>
      <c r="F3419" s="361"/>
      <c r="G3419" s="361"/>
      <c r="H3419" s="358"/>
      <c r="I3419" s="358"/>
    </row>
    <row r="3420" ht="22.5" customHeight="1">
      <c r="A3420" s="362"/>
      <c r="B3420" s="360"/>
      <c r="C3420" s="358"/>
      <c r="D3420" s="361"/>
      <c r="E3420" s="361"/>
      <c r="F3420" s="361"/>
      <c r="G3420" s="361"/>
      <c r="H3420" s="358"/>
      <c r="I3420" s="358"/>
    </row>
    <row r="3421" ht="22.5" customHeight="1">
      <c r="A3421" s="362"/>
      <c r="B3421" s="360"/>
      <c r="C3421" s="358"/>
      <c r="D3421" s="361"/>
      <c r="E3421" s="361"/>
      <c r="F3421" s="361"/>
      <c r="G3421" s="361"/>
      <c r="H3421" s="358"/>
      <c r="I3421" s="358"/>
    </row>
    <row r="3422" ht="22.5" customHeight="1">
      <c r="A3422" s="362"/>
      <c r="B3422" s="360"/>
      <c r="C3422" s="358"/>
      <c r="D3422" s="361"/>
      <c r="E3422" s="361"/>
      <c r="F3422" s="361"/>
      <c r="G3422" s="361"/>
      <c r="H3422" s="358"/>
      <c r="I3422" s="358"/>
    </row>
    <row r="3423" ht="22.5" customHeight="1">
      <c r="A3423" s="362"/>
      <c r="B3423" s="360"/>
      <c r="C3423" s="358"/>
      <c r="D3423" s="361"/>
      <c r="E3423" s="361"/>
      <c r="F3423" s="361"/>
      <c r="G3423" s="361"/>
      <c r="H3423" s="358"/>
      <c r="I3423" s="358"/>
    </row>
    <row r="3424" ht="22.5" customHeight="1">
      <c r="A3424" s="362"/>
      <c r="B3424" s="360"/>
      <c r="C3424" s="358"/>
      <c r="D3424" s="361"/>
      <c r="E3424" s="361"/>
      <c r="F3424" s="361"/>
      <c r="G3424" s="361"/>
      <c r="H3424" s="358"/>
      <c r="I3424" s="358"/>
    </row>
    <row r="3425" ht="22.5" customHeight="1">
      <c r="A3425" s="362"/>
      <c r="B3425" s="360"/>
      <c r="C3425" s="358"/>
      <c r="D3425" s="361"/>
      <c r="E3425" s="361"/>
      <c r="F3425" s="361"/>
      <c r="G3425" s="361"/>
      <c r="H3425" s="358"/>
      <c r="I3425" s="358"/>
    </row>
    <row r="3426" ht="22.5" customHeight="1">
      <c r="A3426" s="362"/>
      <c r="B3426" s="360"/>
      <c r="C3426" s="358"/>
      <c r="D3426" s="361"/>
      <c r="E3426" s="361"/>
      <c r="F3426" s="361"/>
      <c r="G3426" s="361"/>
      <c r="H3426" s="358"/>
      <c r="I3426" s="358"/>
    </row>
    <row r="3427" ht="22.5" customHeight="1">
      <c r="A3427" s="362"/>
      <c r="B3427" s="360"/>
      <c r="C3427" s="358"/>
      <c r="D3427" s="361"/>
      <c r="E3427" s="361"/>
      <c r="F3427" s="361"/>
      <c r="G3427" s="361"/>
      <c r="H3427" s="358"/>
      <c r="I3427" s="358"/>
    </row>
    <row r="3428" ht="22.5" customHeight="1">
      <c r="A3428" s="362"/>
      <c r="B3428" s="360"/>
      <c r="C3428" s="358"/>
      <c r="D3428" s="361"/>
      <c r="E3428" s="361"/>
      <c r="F3428" s="361"/>
      <c r="G3428" s="361"/>
      <c r="H3428" s="358"/>
      <c r="I3428" s="358"/>
    </row>
    <row r="3429" ht="22.5" customHeight="1">
      <c r="A3429" s="362"/>
      <c r="B3429" s="360"/>
      <c r="C3429" s="358"/>
      <c r="D3429" s="361"/>
      <c r="E3429" s="361"/>
      <c r="F3429" s="361"/>
      <c r="G3429" s="361"/>
      <c r="H3429" s="358"/>
      <c r="I3429" s="358"/>
    </row>
    <row r="3430" ht="22.5" customHeight="1">
      <c r="A3430" s="362"/>
      <c r="B3430" s="360"/>
      <c r="C3430" s="358"/>
      <c r="D3430" s="361"/>
      <c r="E3430" s="361"/>
      <c r="F3430" s="361"/>
      <c r="G3430" s="361"/>
      <c r="H3430" s="358"/>
      <c r="I3430" s="358"/>
    </row>
    <row r="3431" ht="22.5" customHeight="1">
      <c r="A3431" s="362"/>
      <c r="B3431" s="360"/>
      <c r="C3431" s="358"/>
      <c r="D3431" s="361"/>
      <c r="E3431" s="361"/>
      <c r="F3431" s="361"/>
      <c r="G3431" s="361"/>
      <c r="H3431" s="358"/>
      <c r="I3431" s="358"/>
    </row>
    <row r="3432" ht="22.5" customHeight="1">
      <c r="A3432" s="362"/>
      <c r="B3432" s="360"/>
      <c r="C3432" s="358"/>
      <c r="D3432" s="361"/>
      <c r="E3432" s="361"/>
      <c r="F3432" s="361"/>
      <c r="G3432" s="361"/>
      <c r="H3432" s="358"/>
      <c r="I3432" s="358"/>
    </row>
    <row r="3433" ht="22.5" customHeight="1">
      <c r="A3433" s="362"/>
      <c r="B3433" s="360"/>
      <c r="C3433" s="358"/>
      <c r="D3433" s="361"/>
      <c r="E3433" s="361"/>
      <c r="F3433" s="361"/>
      <c r="G3433" s="361"/>
      <c r="H3433" s="358"/>
      <c r="I3433" s="358"/>
    </row>
    <row r="3434" ht="22.5" customHeight="1">
      <c r="A3434" s="362"/>
      <c r="B3434" s="360"/>
      <c r="C3434" s="358"/>
      <c r="D3434" s="361"/>
      <c r="E3434" s="361"/>
      <c r="F3434" s="361"/>
      <c r="G3434" s="361"/>
      <c r="H3434" s="358"/>
      <c r="I3434" s="358"/>
    </row>
    <row r="3435" ht="22.5" customHeight="1">
      <c r="A3435" s="362"/>
      <c r="B3435" s="360"/>
      <c r="C3435" s="358"/>
      <c r="D3435" s="361"/>
      <c r="E3435" s="361"/>
      <c r="F3435" s="361"/>
      <c r="G3435" s="361"/>
      <c r="H3435" s="358"/>
      <c r="I3435" s="358"/>
    </row>
    <row r="3436" ht="22.5" customHeight="1">
      <c r="A3436" s="362"/>
      <c r="B3436" s="360"/>
      <c r="C3436" s="358"/>
      <c r="D3436" s="361"/>
      <c r="E3436" s="361"/>
      <c r="F3436" s="361"/>
      <c r="G3436" s="361"/>
      <c r="H3436" s="358"/>
      <c r="I3436" s="358"/>
    </row>
    <row r="3437" ht="22.5" customHeight="1">
      <c r="A3437" s="362"/>
      <c r="B3437" s="360"/>
      <c r="C3437" s="358"/>
      <c r="D3437" s="361"/>
      <c r="E3437" s="361"/>
      <c r="F3437" s="361"/>
      <c r="G3437" s="361"/>
      <c r="H3437" s="358"/>
      <c r="I3437" s="358"/>
    </row>
    <row r="3438" ht="22.5" customHeight="1">
      <c r="A3438" s="362"/>
      <c r="B3438" s="360"/>
      <c r="C3438" s="358"/>
      <c r="D3438" s="361"/>
      <c r="E3438" s="361"/>
      <c r="F3438" s="361"/>
      <c r="G3438" s="361"/>
      <c r="H3438" s="358"/>
      <c r="I3438" s="358"/>
    </row>
    <row r="3439" ht="22.5" customHeight="1">
      <c r="A3439" s="362"/>
      <c r="B3439" s="360"/>
      <c r="C3439" s="358"/>
      <c r="D3439" s="361"/>
      <c r="E3439" s="361"/>
      <c r="F3439" s="361"/>
      <c r="G3439" s="361"/>
      <c r="H3439" s="358"/>
      <c r="I3439" s="358"/>
    </row>
    <row r="3440" ht="22.5" customHeight="1">
      <c r="A3440" s="362"/>
      <c r="B3440" s="360"/>
      <c r="C3440" s="358"/>
      <c r="D3440" s="361"/>
      <c r="E3440" s="361"/>
      <c r="F3440" s="361"/>
      <c r="G3440" s="361"/>
      <c r="H3440" s="358"/>
      <c r="I3440" s="358"/>
    </row>
    <row r="3441" ht="22.5" customHeight="1">
      <c r="A3441" s="362"/>
      <c r="B3441" s="360"/>
      <c r="C3441" s="358"/>
      <c r="D3441" s="361"/>
      <c r="E3441" s="361"/>
      <c r="F3441" s="361"/>
      <c r="G3441" s="361"/>
      <c r="H3441" s="358"/>
      <c r="I3441" s="358"/>
    </row>
    <row r="3442" ht="22.5" customHeight="1">
      <c r="A3442" s="362"/>
      <c r="B3442" s="360"/>
      <c r="C3442" s="358"/>
      <c r="D3442" s="361"/>
      <c r="E3442" s="361"/>
      <c r="F3442" s="361"/>
      <c r="G3442" s="361"/>
      <c r="H3442" s="358"/>
      <c r="I3442" s="358"/>
    </row>
    <row r="3443" ht="22.5" customHeight="1">
      <c r="A3443" s="362"/>
      <c r="B3443" s="360"/>
      <c r="C3443" s="358"/>
      <c r="D3443" s="361"/>
      <c r="E3443" s="361"/>
      <c r="F3443" s="361"/>
      <c r="G3443" s="361"/>
      <c r="H3443" s="358"/>
      <c r="I3443" s="358"/>
    </row>
    <row r="3444" ht="22.5" customHeight="1">
      <c r="A3444" s="362"/>
      <c r="B3444" s="360"/>
      <c r="C3444" s="358"/>
      <c r="D3444" s="361"/>
      <c r="E3444" s="361"/>
      <c r="F3444" s="361"/>
      <c r="G3444" s="361"/>
      <c r="H3444" s="358"/>
      <c r="I3444" s="358"/>
    </row>
    <row r="3445" ht="22.5" customHeight="1">
      <c r="A3445" s="362"/>
      <c r="B3445" s="360"/>
      <c r="C3445" s="358"/>
      <c r="D3445" s="361"/>
      <c r="E3445" s="361"/>
      <c r="F3445" s="361"/>
      <c r="G3445" s="361"/>
      <c r="H3445" s="358"/>
      <c r="I3445" s="358"/>
    </row>
    <row r="3446" ht="22.5" customHeight="1">
      <c r="A3446" s="362"/>
      <c r="B3446" s="360"/>
      <c r="C3446" s="358"/>
      <c r="D3446" s="361"/>
      <c r="E3446" s="361"/>
      <c r="F3446" s="361"/>
      <c r="G3446" s="361"/>
      <c r="H3446" s="358"/>
      <c r="I3446" s="358"/>
    </row>
    <row r="3447" ht="22.5" customHeight="1">
      <c r="A3447" s="362"/>
      <c r="B3447" s="360"/>
      <c r="C3447" s="358"/>
      <c r="D3447" s="361"/>
      <c r="E3447" s="361"/>
      <c r="F3447" s="361"/>
      <c r="G3447" s="361"/>
      <c r="H3447" s="358"/>
      <c r="I3447" s="358"/>
    </row>
    <row r="3448" ht="22.5" customHeight="1">
      <c r="A3448" s="362"/>
      <c r="B3448" s="360"/>
      <c r="C3448" s="358"/>
      <c r="D3448" s="361"/>
      <c r="E3448" s="361"/>
      <c r="F3448" s="361"/>
      <c r="G3448" s="361"/>
      <c r="H3448" s="358"/>
      <c r="I3448" s="358"/>
    </row>
    <row r="3449" ht="22.5" customHeight="1">
      <c r="A3449" s="362"/>
      <c r="B3449" s="360"/>
      <c r="C3449" s="358"/>
      <c r="D3449" s="361"/>
      <c r="E3449" s="361"/>
      <c r="F3449" s="361"/>
      <c r="G3449" s="361"/>
      <c r="H3449" s="358"/>
      <c r="I3449" s="358"/>
    </row>
    <row r="3450" ht="22.5" customHeight="1">
      <c r="A3450" s="362"/>
      <c r="B3450" s="360"/>
      <c r="C3450" s="358"/>
      <c r="D3450" s="361"/>
      <c r="E3450" s="361"/>
      <c r="F3450" s="361"/>
      <c r="G3450" s="361"/>
      <c r="H3450" s="358"/>
      <c r="I3450" s="358"/>
    </row>
    <row r="3451" ht="22.5" customHeight="1">
      <c r="A3451" s="362"/>
      <c r="B3451" s="360"/>
      <c r="C3451" s="358"/>
      <c r="D3451" s="361"/>
      <c r="E3451" s="361"/>
      <c r="F3451" s="361"/>
      <c r="G3451" s="361"/>
      <c r="H3451" s="358"/>
      <c r="I3451" s="358"/>
    </row>
    <row r="3452" ht="22.5" customHeight="1">
      <c r="A3452" s="362"/>
      <c r="B3452" s="360"/>
      <c r="C3452" s="358"/>
      <c r="D3452" s="361"/>
      <c r="E3452" s="361"/>
      <c r="F3452" s="361"/>
      <c r="G3452" s="361"/>
      <c r="H3452" s="358"/>
      <c r="I3452" s="358"/>
    </row>
    <row r="3453" ht="22.5" customHeight="1">
      <c r="A3453" s="362"/>
      <c r="B3453" s="360"/>
      <c r="C3453" s="358"/>
      <c r="D3453" s="361"/>
      <c r="E3453" s="361"/>
      <c r="F3453" s="361"/>
      <c r="G3453" s="361"/>
      <c r="H3453" s="358"/>
      <c r="I3453" s="358"/>
    </row>
    <row r="3454" ht="22.5" customHeight="1">
      <c r="A3454" s="362"/>
      <c r="B3454" s="360"/>
      <c r="C3454" s="358"/>
      <c r="D3454" s="361"/>
      <c r="E3454" s="361"/>
      <c r="F3454" s="361"/>
      <c r="G3454" s="361"/>
      <c r="H3454" s="358"/>
      <c r="I3454" s="358"/>
    </row>
    <row r="3455" ht="22.5" customHeight="1">
      <c r="A3455" s="362"/>
      <c r="B3455" s="360"/>
      <c r="C3455" s="358"/>
      <c r="D3455" s="361"/>
      <c r="E3455" s="361"/>
      <c r="F3455" s="361"/>
      <c r="G3455" s="361"/>
      <c r="H3455" s="358"/>
      <c r="I3455" s="358"/>
    </row>
    <row r="3456" ht="22.5" customHeight="1">
      <c r="A3456" s="362"/>
      <c r="B3456" s="360"/>
      <c r="C3456" s="358"/>
      <c r="D3456" s="361"/>
      <c r="E3456" s="361"/>
      <c r="F3456" s="361"/>
      <c r="G3456" s="361"/>
      <c r="H3456" s="358"/>
      <c r="I3456" s="358"/>
    </row>
    <row r="3457" ht="22.5" customHeight="1">
      <c r="A3457" s="362"/>
      <c r="B3457" s="360"/>
      <c r="C3457" s="358"/>
      <c r="D3457" s="361"/>
      <c r="E3457" s="361"/>
      <c r="F3457" s="361"/>
      <c r="G3457" s="361"/>
      <c r="H3457" s="358"/>
      <c r="I3457" s="358"/>
    </row>
    <row r="3458" ht="22.5" customHeight="1">
      <c r="A3458" s="362"/>
      <c r="B3458" s="360"/>
      <c r="C3458" s="358"/>
      <c r="D3458" s="361"/>
      <c r="E3458" s="361"/>
      <c r="F3458" s="361"/>
      <c r="G3458" s="361"/>
      <c r="H3458" s="358"/>
      <c r="I3458" s="358"/>
    </row>
    <row r="3459" ht="22.5" customHeight="1">
      <c r="A3459" s="362"/>
      <c r="B3459" s="360"/>
      <c r="C3459" s="358"/>
      <c r="D3459" s="361"/>
      <c r="E3459" s="361"/>
      <c r="F3459" s="361"/>
      <c r="G3459" s="361"/>
      <c r="H3459" s="358"/>
      <c r="I3459" s="358"/>
    </row>
    <row r="3460" ht="22.5" customHeight="1">
      <c r="A3460" s="362"/>
      <c r="B3460" s="360"/>
      <c r="C3460" s="358"/>
      <c r="D3460" s="361"/>
      <c r="E3460" s="361"/>
      <c r="F3460" s="361"/>
      <c r="G3460" s="361"/>
      <c r="H3460" s="358"/>
      <c r="I3460" s="358"/>
    </row>
    <row r="3461" ht="22.5" customHeight="1">
      <c r="A3461" s="362"/>
      <c r="B3461" s="360"/>
      <c r="C3461" s="358"/>
      <c r="D3461" s="361"/>
      <c r="E3461" s="361"/>
      <c r="F3461" s="361"/>
      <c r="G3461" s="361"/>
      <c r="H3461" s="358"/>
      <c r="I3461" s="358"/>
    </row>
    <row r="3462" ht="22.5" customHeight="1">
      <c r="A3462" s="362"/>
      <c r="B3462" s="360"/>
      <c r="C3462" s="358"/>
      <c r="D3462" s="361"/>
      <c r="E3462" s="361"/>
      <c r="F3462" s="361"/>
      <c r="G3462" s="361"/>
      <c r="H3462" s="358"/>
      <c r="I3462" s="358"/>
    </row>
    <row r="3463" ht="22.5" customHeight="1">
      <c r="A3463" s="362"/>
      <c r="B3463" s="360"/>
      <c r="C3463" s="358"/>
      <c r="D3463" s="361"/>
      <c r="E3463" s="361"/>
      <c r="F3463" s="361"/>
      <c r="G3463" s="361"/>
      <c r="H3463" s="358"/>
      <c r="I3463" s="358"/>
    </row>
    <row r="3464" ht="22.5" customHeight="1">
      <c r="A3464" s="362"/>
      <c r="B3464" s="360"/>
      <c r="C3464" s="358"/>
      <c r="D3464" s="361"/>
      <c r="E3464" s="361"/>
      <c r="F3464" s="361"/>
      <c r="G3464" s="361"/>
      <c r="H3464" s="358"/>
      <c r="I3464" s="358"/>
    </row>
    <row r="3465" ht="22.5" customHeight="1">
      <c r="A3465" s="362"/>
      <c r="B3465" s="360"/>
      <c r="C3465" s="358"/>
      <c r="D3465" s="361"/>
      <c r="E3465" s="361"/>
      <c r="F3465" s="361"/>
      <c r="G3465" s="361"/>
      <c r="H3465" s="358"/>
      <c r="I3465" s="358"/>
    </row>
    <row r="3466" ht="22.5" customHeight="1">
      <c r="A3466" s="362"/>
      <c r="B3466" s="360"/>
      <c r="C3466" s="358"/>
      <c r="D3466" s="361"/>
      <c r="E3466" s="361"/>
      <c r="F3466" s="361"/>
      <c r="G3466" s="361"/>
      <c r="H3466" s="358"/>
      <c r="I3466" s="358"/>
    </row>
    <row r="3467" ht="22.5" customHeight="1">
      <c r="A3467" s="362"/>
      <c r="B3467" s="360"/>
      <c r="C3467" s="358"/>
      <c r="D3467" s="361"/>
      <c r="E3467" s="361"/>
      <c r="F3467" s="361"/>
      <c r="G3467" s="361"/>
      <c r="H3467" s="358"/>
      <c r="I3467" s="358"/>
    </row>
    <row r="3468" ht="22.5" customHeight="1">
      <c r="A3468" s="362"/>
      <c r="B3468" s="360"/>
      <c r="C3468" s="358"/>
      <c r="D3468" s="361"/>
      <c r="E3468" s="361"/>
      <c r="F3468" s="361"/>
      <c r="G3468" s="361"/>
      <c r="H3468" s="358"/>
      <c r="I3468" s="358"/>
    </row>
    <row r="3469" ht="22.5" customHeight="1">
      <c r="A3469" s="362"/>
      <c r="B3469" s="360"/>
      <c r="C3469" s="358"/>
      <c r="D3469" s="361"/>
      <c r="E3469" s="361"/>
      <c r="F3469" s="361"/>
      <c r="G3469" s="361"/>
      <c r="H3469" s="358"/>
      <c r="I3469" s="358"/>
    </row>
    <row r="3470" ht="22.5" customHeight="1">
      <c r="A3470" s="362"/>
      <c r="B3470" s="360"/>
      <c r="C3470" s="358"/>
      <c r="D3470" s="361"/>
      <c r="E3470" s="361"/>
      <c r="F3470" s="361"/>
      <c r="G3470" s="361"/>
      <c r="H3470" s="358"/>
      <c r="I3470" s="358"/>
    </row>
    <row r="3471" ht="22.5" customHeight="1">
      <c r="A3471" s="362"/>
      <c r="B3471" s="360"/>
      <c r="C3471" s="358"/>
      <c r="D3471" s="361"/>
      <c r="E3471" s="361"/>
      <c r="F3471" s="361"/>
      <c r="G3471" s="361"/>
      <c r="H3471" s="358"/>
      <c r="I3471" s="358"/>
    </row>
    <row r="3472" ht="22.5" customHeight="1">
      <c r="A3472" s="362"/>
      <c r="B3472" s="360"/>
      <c r="C3472" s="358"/>
      <c r="D3472" s="361"/>
      <c r="E3472" s="361"/>
      <c r="F3472" s="361"/>
      <c r="G3472" s="361"/>
      <c r="H3472" s="358"/>
      <c r="I3472" s="358"/>
    </row>
    <row r="3473" ht="22.5" customHeight="1">
      <c r="A3473" s="362"/>
      <c r="B3473" s="360"/>
      <c r="C3473" s="358"/>
      <c r="D3473" s="361"/>
      <c r="E3473" s="361"/>
      <c r="F3473" s="361"/>
      <c r="G3473" s="361"/>
      <c r="H3473" s="358"/>
      <c r="I3473" s="358"/>
    </row>
    <row r="3474" ht="22.5" customHeight="1">
      <c r="A3474" s="362"/>
      <c r="B3474" s="360"/>
      <c r="C3474" s="358"/>
      <c r="D3474" s="361"/>
      <c r="E3474" s="361"/>
      <c r="F3474" s="361"/>
      <c r="G3474" s="361"/>
      <c r="H3474" s="358"/>
      <c r="I3474" s="358"/>
    </row>
    <row r="3475" ht="22.5" customHeight="1">
      <c r="A3475" s="362"/>
      <c r="B3475" s="360"/>
      <c r="C3475" s="358"/>
      <c r="D3475" s="361"/>
      <c r="E3475" s="361"/>
      <c r="F3475" s="361"/>
      <c r="G3475" s="361"/>
      <c r="H3475" s="358"/>
      <c r="I3475" s="358"/>
    </row>
    <row r="3476" ht="22.5" customHeight="1">
      <c r="A3476" s="362"/>
      <c r="B3476" s="360"/>
      <c r="C3476" s="358"/>
      <c r="D3476" s="361"/>
      <c r="E3476" s="361"/>
      <c r="F3476" s="361"/>
      <c r="G3476" s="361"/>
      <c r="H3476" s="358"/>
      <c r="I3476" s="358"/>
    </row>
    <row r="3477" ht="22.5" customHeight="1">
      <c r="A3477" s="362"/>
      <c r="B3477" s="360"/>
      <c r="C3477" s="358"/>
      <c r="D3477" s="361"/>
      <c r="E3477" s="361"/>
      <c r="F3477" s="361"/>
      <c r="G3477" s="361"/>
      <c r="H3477" s="358"/>
      <c r="I3477" s="358"/>
    </row>
    <row r="3478" ht="22.5" customHeight="1">
      <c r="A3478" s="362"/>
      <c r="B3478" s="360"/>
      <c r="C3478" s="358"/>
      <c r="D3478" s="361"/>
      <c r="E3478" s="361"/>
      <c r="F3478" s="361"/>
      <c r="G3478" s="361"/>
      <c r="H3478" s="358"/>
      <c r="I3478" s="358"/>
    </row>
    <row r="3479" ht="22.5" customHeight="1">
      <c r="A3479" s="362"/>
      <c r="B3479" s="360"/>
      <c r="C3479" s="358"/>
      <c r="D3479" s="361"/>
      <c r="E3479" s="361"/>
      <c r="F3479" s="361"/>
      <c r="G3479" s="361"/>
      <c r="H3479" s="358"/>
      <c r="I3479" s="358"/>
    </row>
    <row r="3480" ht="22.5" customHeight="1">
      <c r="A3480" s="362"/>
      <c r="B3480" s="360"/>
      <c r="C3480" s="358"/>
      <c r="D3480" s="361"/>
      <c r="E3480" s="361"/>
      <c r="F3480" s="361"/>
      <c r="G3480" s="361"/>
      <c r="H3480" s="358"/>
      <c r="I3480" s="358"/>
    </row>
    <row r="3481" ht="22.5" customHeight="1">
      <c r="A3481" s="362"/>
      <c r="B3481" s="360"/>
      <c r="C3481" s="358"/>
      <c r="D3481" s="361"/>
      <c r="E3481" s="361"/>
      <c r="F3481" s="361"/>
      <c r="G3481" s="361"/>
      <c r="H3481" s="358"/>
      <c r="I3481" s="358"/>
    </row>
    <row r="3482" ht="22.5" customHeight="1">
      <c r="A3482" s="362"/>
      <c r="B3482" s="360"/>
      <c r="C3482" s="358"/>
      <c r="D3482" s="361"/>
      <c r="E3482" s="361"/>
      <c r="F3482" s="361"/>
      <c r="G3482" s="361"/>
      <c r="H3482" s="358"/>
      <c r="I3482" s="358"/>
    </row>
    <row r="3483" ht="22.5" customHeight="1">
      <c r="A3483" s="362"/>
      <c r="B3483" s="360"/>
      <c r="C3483" s="358"/>
      <c r="D3483" s="361"/>
      <c r="E3483" s="361"/>
      <c r="F3483" s="361"/>
      <c r="G3483" s="361"/>
      <c r="H3483" s="358"/>
      <c r="I3483" s="358"/>
    </row>
    <row r="3484" ht="22.5" customHeight="1">
      <c r="A3484" s="362"/>
      <c r="B3484" s="360"/>
      <c r="C3484" s="358"/>
      <c r="D3484" s="361"/>
      <c r="E3484" s="361"/>
      <c r="F3484" s="361"/>
      <c r="G3484" s="361"/>
      <c r="H3484" s="358"/>
      <c r="I3484" s="358"/>
    </row>
    <row r="3485" ht="22.5" customHeight="1">
      <c r="A3485" s="362"/>
      <c r="B3485" s="360"/>
      <c r="C3485" s="358"/>
      <c r="D3485" s="361"/>
      <c r="E3485" s="361"/>
      <c r="F3485" s="361"/>
      <c r="G3485" s="361"/>
      <c r="H3485" s="358"/>
      <c r="I3485" s="358"/>
    </row>
    <row r="3486" ht="22.5" customHeight="1">
      <c r="A3486" s="362"/>
      <c r="B3486" s="360"/>
      <c r="C3486" s="358"/>
      <c r="D3486" s="361"/>
      <c r="E3486" s="361"/>
      <c r="F3486" s="361"/>
      <c r="G3486" s="361"/>
      <c r="H3486" s="358"/>
      <c r="I3486" s="358"/>
    </row>
    <row r="3487" ht="22.5" customHeight="1">
      <c r="A3487" s="362"/>
      <c r="B3487" s="360"/>
      <c r="C3487" s="358"/>
      <c r="D3487" s="361"/>
      <c r="E3487" s="361"/>
      <c r="F3487" s="361"/>
      <c r="G3487" s="361"/>
      <c r="H3487" s="358"/>
      <c r="I3487" s="358"/>
    </row>
    <row r="3488" ht="22.5" customHeight="1">
      <c r="A3488" s="362"/>
      <c r="B3488" s="360"/>
      <c r="C3488" s="358"/>
      <c r="D3488" s="361"/>
      <c r="E3488" s="361"/>
      <c r="F3488" s="361"/>
      <c r="G3488" s="361"/>
      <c r="H3488" s="358"/>
      <c r="I3488" s="358"/>
    </row>
    <row r="3489" ht="22.5" customHeight="1">
      <c r="A3489" s="362"/>
      <c r="B3489" s="360"/>
      <c r="C3489" s="358"/>
      <c r="D3489" s="361"/>
      <c r="E3489" s="361"/>
      <c r="F3489" s="361"/>
      <c r="G3489" s="361"/>
      <c r="H3489" s="358"/>
      <c r="I3489" s="358"/>
    </row>
    <row r="3490" ht="22.5" customHeight="1">
      <c r="A3490" s="362"/>
      <c r="B3490" s="360"/>
      <c r="C3490" s="358"/>
      <c r="D3490" s="361"/>
      <c r="E3490" s="361"/>
      <c r="F3490" s="361"/>
      <c r="G3490" s="361"/>
      <c r="H3490" s="358"/>
      <c r="I3490" s="358"/>
    </row>
    <row r="3491" ht="22.5" customHeight="1">
      <c r="A3491" s="362"/>
      <c r="B3491" s="360"/>
      <c r="C3491" s="358"/>
      <c r="D3491" s="361"/>
      <c r="E3491" s="361"/>
      <c r="F3491" s="361"/>
      <c r="G3491" s="361"/>
      <c r="H3491" s="358"/>
      <c r="I3491" s="358"/>
    </row>
    <row r="3492" ht="22.5" customHeight="1">
      <c r="A3492" s="362"/>
      <c r="B3492" s="360"/>
      <c r="C3492" s="358"/>
      <c r="D3492" s="361"/>
      <c r="E3492" s="361"/>
      <c r="F3492" s="361"/>
      <c r="G3492" s="361"/>
      <c r="H3492" s="358"/>
      <c r="I3492" s="358"/>
    </row>
    <row r="3493" ht="22.5" customHeight="1">
      <c r="A3493" s="362"/>
      <c r="B3493" s="360"/>
      <c r="C3493" s="358"/>
      <c r="D3493" s="361"/>
      <c r="E3493" s="361"/>
      <c r="F3493" s="361"/>
      <c r="G3493" s="361"/>
      <c r="H3493" s="358"/>
      <c r="I3493" s="358"/>
    </row>
    <row r="3494" ht="22.5" customHeight="1">
      <c r="A3494" s="362"/>
      <c r="B3494" s="360"/>
      <c r="C3494" s="358"/>
      <c r="D3494" s="361"/>
      <c r="E3494" s="361"/>
      <c r="F3494" s="361"/>
      <c r="G3494" s="361"/>
      <c r="H3494" s="358"/>
      <c r="I3494" s="358"/>
    </row>
    <row r="3495" ht="22.5" customHeight="1">
      <c r="A3495" s="362"/>
      <c r="B3495" s="360"/>
      <c r="C3495" s="358"/>
      <c r="D3495" s="361"/>
      <c r="E3495" s="361"/>
      <c r="F3495" s="361"/>
      <c r="G3495" s="361"/>
      <c r="H3495" s="358"/>
      <c r="I3495" s="358"/>
    </row>
    <row r="3496" ht="22.5" customHeight="1">
      <c r="A3496" s="362"/>
      <c r="B3496" s="360"/>
      <c r="C3496" s="358"/>
      <c r="D3496" s="361"/>
      <c r="E3496" s="361"/>
      <c r="F3496" s="361"/>
      <c r="G3496" s="361"/>
      <c r="H3496" s="358"/>
      <c r="I3496" s="358"/>
    </row>
    <row r="3497" ht="22.5" customHeight="1">
      <c r="A3497" s="362"/>
      <c r="B3497" s="360"/>
      <c r="C3497" s="358"/>
      <c r="D3497" s="361"/>
      <c r="E3497" s="361"/>
      <c r="F3497" s="361"/>
      <c r="G3497" s="361"/>
      <c r="H3497" s="358"/>
      <c r="I3497" s="358"/>
    </row>
    <row r="3498" ht="22.5" customHeight="1">
      <c r="A3498" s="362"/>
      <c r="B3498" s="360"/>
      <c r="C3498" s="358"/>
      <c r="D3498" s="361"/>
      <c r="E3498" s="361"/>
      <c r="F3498" s="361"/>
      <c r="G3498" s="361"/>
      <c r="H3498" s="358"/>
      <c r="I3498" s="358"/>
    </row>
    <row r="3499" ht="22.5" customHeight="1">
      <c r="A3499" s="362"/>
      <c r="B3499" s="360"/>
      <c r="C3499" s="358"/>
      <c r="D3499" s="361"/>
      <c r="E3499" s="361"/>
      <c r="F3499" s="361"/>
      <c r="G3499" s="361"/>
      <c r="H3499" s="358"/>
      <c r="I3499" s="358"/>
    </row>
    <row r="3500" ht="22.5" customHeight="1">
      <c r="A3500" s="362"/>
      <c r="B3500" s="360"/>
      <c r="C3500" s="358"/>
      <c r="D3500" s="361"/>
      <c r="E3500" s="361"/>
      <c r="F3500" s="361"/>
      <c r="G3500" s="361"/>
      <c r="H3500" s="358"/>
      <c r="I3500" s="358"/>
    </row>
    <row r="3501" ht="22.5" customHeight="1">
      <c r="A3501" s="362"/>
      <c r="B3501" s="360"/>
      <c r="C3501" s="358"/>
      <c r="D3501" s="361"/>
      <c r="E3501" s="361"/>
      <c r="F3501" s="361"/>
      <c r="G3501" s="361"/>
      <c r="H3501" s="358"/>
      <c r="I3501" s="358"/>
    </row>
    <row r="3502" ht="22.5" customHeight="1">
      <c r="A3502" s="362"/>
      <c r="B3502" s="360"/>
      <c r="C3502" s="358"/>
      <c r="D3502" s="361"/>
      <c r="E3502" s="361"/>
      <c r="F3502" s="361"/>
      <c r="G3502" s="361"/>
      <c r="H3502" s="358"/>
      <c r="I3502" s="358"/>
    </row>
    <row r="3503" ht="22.5" customHeight="1">
      <c r="A3503" s="362"/>
      <c r="B3503" s="360"/>
      <c r="C3503" s="358"/>
      <c r="D3503" s="361"/>
      <c r="E3503" s="361"/>
      <c r="F3503" s="361"/>
      <c r="G3503" s="361"/>
      <c r="H3503" s="358"/>
      <c r="I3503" s="358"/>
    </row>
    <row r="3504" ht="22.5" customHeight="1">
      <c r="A3504" s="362"/>
      <c r="B3504" s="360"/>
      <c r="C3504" s="358"/>
      <c r="D3504" s="361"/>
      <c r="E3504" s="361"/>
      <c r="F3504" s="361"/>
      <c r="G3504" s="361"/>
      <c r="H3504" s="358"/>
      <c r="I3504" s="358"/>
    </row>
    <row r="3505" ht="22.5" customHeight="1">
      <c r="A3505" s="362"/>
      <c r="B3505" s="360"/>
      <c r="C3505" s="358"/>
      <c r="D3505" s="361"/>
      <c r="E3505" s="361"/>
      <c r="F3505" s="361"/>
      <c r="G3505" s="361"/>
      <c r="H3505" s="358"/>
      <c r="I3505" s="358"/>
    </row>
    <row r="3506" ht="22.5" customHeight="1">
      <c r="A3506" s="362"/>
      <c r="B3506" s="360"/>
      <c r="C3506" s="358"/>
      <c r="D3506" s="361"/>
      <c r="E3506" s="361"/>
      <c r="F3506" s="361"/>
      <c r="G3506" s="361"/>
      <c r="H3506" s="358"/>
      <c r="I3506" s="358"/>
    </row>
    <row r="3507" ht="22.5" customHeight="1">
      <c r="A3507" s="362"/>
      <c r="B3507" s="360"/>
      <c r="C3507" s="358"/>
      <c r="D3507" s="361"/>
      <c r="E3507" s="361"/>
      <c r="F3507" s="361"/>
      <c r="G3507" s="361"/>
      <c r="H3507" s="358"/>
      <c r="I3507" s="358"/>
    </row>
    <row r="3508" ht="22.5" customHeight="1">
      <c r="A3508" s="362"/>
      <c r="B3508" s="360"/>
      <c r="C3508" s="358"/>
      <c r="D3508" s="361"/>
      <c r="E3508" s="361"/>
      <c r="F3508" s="361"/>
      <c r="G3508" s="361"/>
      <c r="H3508" s="358"/>
      <c r="I3508" s="358"/>
    </row>
    <row r="3509" ht="22.5" customHeight="1">
      <c r="A3509" s="362"/>
      <c r="B3509" s="360"/>
      <c r="C3509" s="358"/>
      <c r="D3509" s="361"/>
      <c r="E3509" s="361"/>
      <c r="F3509" s="361"/>
      <c r="G3509" s="361"/>
      <c r="H3509" s="358"/>
      <c r="I3509" s="358"/>
    </row>
    <row r="3510" ht="22.5" customHeight="1">
      <c r="A3510" s="362"/>
      <c r="B3510" s="360"/>
      <c r="C3510" s="358"/>
      <c r="D3510" s="361"/>
      <c r="E3510" s="361"/>
      <c r="F3510" s="361"/>
      <c r="G3510" s="361"/>
      <c r="H3510" s="358"/>
      <c r="I3510" s="358"/>
    </row>
    <row r="3511" ht="22.5" customHeight="1">
      <c r="A3511" s="362"/>
      <c r="B3511" s="360"/>
      <c r="C3511" s="358"/>
      <c r="D3511" s="361"/>
      <c r="E3511" s="361"/>
      <c r="F3511" s="361"/>
      <c r="G3511" s="361"/>
      <c r="H3511" s="358"/>
      <c r="I3511" s="358"/>
    </row>
    <row r="3512" ht="22.5" customHeight="1">
      <c r="A3512" s="362"/>
      <c r="B3512" s="360"/>
      <c r="C3512" s="358"/>
      <c r="D3512" s="361"/>
      <c r="E3512" s="361"/>
      <c r="F3512" s="361"/>
      <c r="G3512" s="361"/>
      <c r="H3512" s="358"/>
      <c r="I3512" s="358"/>
    </row>
    <row r="3513" ht="22.5" customHeight="1">
      <c r="A3513" s="362"/>
      <c r="B3513" s="360"/>
      <c r="C3513" s="358"/>
      <c r="D3513" s="361"/>
      <c r="E3513" s="361"/>
      <c r="F3513" s="361"/>
      <c r="G3513" s="361"/>
      <c r="H3513" s="358"/>
      <c r="I3513" s="358"/>
    </row>
    <row r="3514" ht="22.5" customHeight="1">
      <c r="A3514" s="362"/>
      <c r="B3514" s="360"/>
      <c r="C3514" s="358"/>
      <c r="D3514" s="361"/>
      <c r="E3514" s="361"/>
      <c r="F3514" s="361"/>
      <c r="G3514" s="361"/>
      <c r="H3514" s="358"/>
      <c r="I3514" s="358"/>
    </row>
    <row r="3515" ht="22.5" customHeight="1">
      <c r="A3515" s="362"/>
      <c r="B3515" s="360"/>
      <c r="C3515" s="358"/>
      <c r="D3515" s="361"/>
      <c r="E3515" s="361"/>
      <c r="F3515" s="361"/>
      <c r="G3515" s="361"/>
      <c r="H3515" s="358"/>
      <c r="I3515" s="358"/>
    </row>
    <row r="3516" ht="22.5" customHeight="1">
      <c r="A3516" s="362"/>
      <c r="B3516" s="360"/>
      <c r="C3516" s="358"/>
      <c r="D3516" s="361"/>
      <c r="E3516" s="361"/>
      <c r="F3516" s="361"/>
      <c r="G3516" s="361"/>
      <c r="H3516" s="358"/>
      <c r="I3516" s="358"/>
    </row>
    <row r="3517" ht="22.5" customHeight="1">
      <c r="A3517" s="362"/>
      <c r="B3517" s="360"/>
      <c r="C3517" s="358"/>
      <c r="D3517" s="361"/>
      <c r="E3517" s="361"/>
      <c r="F3517" s="361"/>
      <c r="G3517" s="361"/>
      <c r="H3517" s="358"/>
      <c r="I3517" s="358"/>
    </row>
    <row r="3518" ht="22.5" customHeight="1">
      <c r="A3518" s="362"/>
      <c r="B3518" s="360"/>
      <c r="C3518" s="358"/>
      <c r="D3518" s="361"/>
      <c r="E3518" s="361"/>
      <c r="F3518" s="361"/>
      <c r="G3518" s="361"/>
      <c r="H3518" s="358"/>
      <c r="I3518" s="358"/>
    </row>
    <row r="3519" ht="22.5" customHeight="1">
      <c r="A3519" s="362"/>
      <c r="B3519" s="360"/>
      <c r="C3519" s="358"/>
      <c r="D3519" s="361"/>
      <c r="E3519" s="361"/>
      <c r="F3519" s="361"/>
      <c r="G3519" s="361"/>
      <c r="H3519" s="358"/>
      <c r="I3519" s="358"/>
    </row>
    <row r="3520" ht="22.5" customHeight="1">
      <c r="A3520" s="362"/>
      <c r="B3520" s="360"/>
      <c r="C3520" s="358"/>
      <c r="D3520" s="361"/>
      <c r="E3520" s="361"/>
      <c r="F3520" s="361"/>
      <c r="G3520" s="361"/>
      <c r="H3520" s="358"/>
      <c r="I3520" s="358"/>
    </row>
    <row r="3521" ht="22.5" customHeight="1">
      <c r="A3521" s="362"/>
      <c r="B3521" s="360"/>
      <c r="C3521" s="358"/>
      <c r="D3521" s="361"/>
      <c r="E3521" s="361"/>
      <c r="F3521" s="361"/>
      <c r="G3521" s="361"/>
      <c r="H3521" s="358"/>
      <c r="I3521" s="358"/>
    </row>
    <row r="3522" ht="22.5" customHeight="1">
      <c r="A3522" s="362"/>
      <c r="B3522" s="360"/>
      <c r="C3522" s="358"/>
      <c r="D3522" s="361"/>
      <c r="E3522" s="361"/>
      <c r="F3522" s="361"/>
      <c r="G3522" s="361"/>
      <c r="H3522" s="358"/>
      <c r="I3522" s="358"/>
    </row>
    <row r="3523" ht="22.5" customHeight="1">
      <c r="A3523" s="362"/>
      <c r="B3523" s="360"/>
      <c r="C3523" s="358"/>
      <c r="D3523" s="361"/>
      <c r="E3523" s="361"/>
      <c r="F3523" s="361"/>
      <c r="G3523" s="361"/>
      <c r="H3523" s="358"/>
      <c r="I3523" s="358"/>
    </row>
    <row r="3524" ht="22.5" customHeight="1">
      <c r="A3524" s="362"/>
      <c r="B3524" s="360"/>
      <c r="C3524" s="358"/>
      <c r="D3524" s="361"/>
      <c r="E3524" s="361"/>
      <c r="F3524" s="361"/>
      <c r="G3524" s="361"/>
      <c r="H3524" s="358"/>
      <c r="I3524" s="358"/>
    </row>
    <row r="3525" ht="22.5" customHeight="1">
      <c r="A3525" s="362"/>
      <c r="B3525" s="360"/>
      <c r="C3525" s="358"/>
      <c r="D3525" s="361"/>
      <c r="E3525" s="361"/>
      <c r="F3525" s="361"/>
      <c r="G3525" s="361"/>
      <c r="H3525" s="358"/>
      <c r="I3525" s="358"/>
    </row>
    <row r="3526" ht="22.5" customHeight="1">
      <c r="A3526" s="362"/>
      <c r="B3526" s="360"/>
      <c r="C3526" s="358"/>
      <c r="D3526" s="361"/>
      <c r="E3526" s="361"/>
      <c r="F3526" s="361"/>
      <c r="G3526" s="361"/>
      <c r="H3526" s="358"/>
      <c r="I3526" s="358"/>
    </row>
    <row r="3527" ht="22.5" customHeight="1">
      <c r="A3527" s="362"/>
      <c r="B3527" s="360"/>
      <c r="C3527" s="358"/>
      <c r="D3527" s="361"/>
      <c r="E3527" s="361"/>
      <c r="F3527" s="361"/>
      <c r="G3527" s="361"/>
      <c r="H3527" s="358"/>
      <c r="I3527" s="358"/>
    </row>
    <row r="3528" ht="22.5" customHeight="1">
      <c r="A3528" s="362"/>
      <c r="B3528" s="360"/>
      <c r="C3528" s="358"/>
      <c r="D3528" s="361"/>
      <c r="E3528" s="361"/>
      <c r="F3528" s="361"/>
      <c r="G3528" s="361"/>
      <c r="H3528" s="358"/>
      <c r="I3528" s="358"/>
    </row>
    <row r="3529" ht="22.5" customHeight="1">
      <c r="A3529" s="362"/>
      <c r="B3529" s="360"/>
      <c r="C3529" s="358"/>
      <c r="D3529" s="361"/>
      <c r="E3529" s="361"/>
      <c r="F3529" s="361"/>
      <c r="G3529" s="361"/>
      <c r="H3529" s="358"/>
      <c r="I3529" s="358"/>
    </row>
    <row r="3530" ht="22.5" customHeight="1">
      <c r="A3530" s="362"/>
      <c r="B3530" s="360"/>
      <c r="C3530" s="358"/>
      <c r="D3530" s="361"/>
      <c r="E3530" s="361"/>
      <c r="F3530" s="361"/>
      <c r="G3530" s="361"/>
      <c r="H3530" s="358"/>
      <c r="I3530" s="358"/>
    </row>
    <row r="3531" ht="22.5" customHeight="1">
      <c r="A3531" s="362"/>
      <c r="B3531" s="360"/>
      <c r="C3531" s="358"/>
      <c r="D3531" s="361"/>
      <c r="E3531" s="361"/>
      <c r="F3531" s="361"/>
      <c r="G3531" s="361"/>
      <c r="H3531" s="358"/>
      <c r="I3531" s="358"/>
    </row>
    <row r="3532" ht="22.5" customHeight="1">
      <c r="A3532" s="362"/>
      <c r="B3532" s="360"/>
      <c r="C3532" s="358"/>
      <c r="D3532" s="361"/>
      <c r="E3532" s="361"/>
      <c r="F3532" s="361"/>
      <c r="G3532" s="361"/>
      <c r="H3532" s="358"/>
      <c r="I3532" s="358"/>
    </row>
    <row r="3533" ht="22.5" customHeight="1">
      <c r="A3533" s="362"/>
      <c r="B3533" s="360"/>
      <c r="C3533" s="358"/>
      <c r="D3533" s="361"/>
      <c r="E3533" s="361"/>
      <c r="F3533" s="361"/>
      <c r="G3533" s="361"/>
      <c r="H3533" s="358"/>
      <c r="I3533" s="358"/>
    </row>
    <row r="3534" ht="22.5" customHeight="1">
      <c r="A3534" s="362"/>
      <c r="B3534" s="360"/>
      <c r="C3534" s="358"/>
      <c r="D3534" s="361"/>
      <c r="E3534" s="361"/>
      <c r="F3534" s="361"/>
      <c r="G3534" s="361"/>
      <c r="H3534" s="358"/>
      <c r="I3534" s="358"/>
    </row>
    <row r="3535" ht="22.5" customHeight="1">
      <c r="A3535" s="362"/>
      <c r="B3535" s="360"/>
      <c r="C3535" s="358"/>
      <c r="D3535" s="361"/>
      <c r="E3535" s="361"/>
      <c r="F3535" s="361"/>
      <c r="G3535" s="361"/>
      <c r="H3535" s="358"/>
      <c r="I3535" s="358"/>
    </row>
    <row r="3536" ht="22.5" customHeight="1">
      <c r="A3536" s="362"/>
      <c r="B3536" s="360"/>
      <c r="C3536" s="358"/>
      <c r="D3536" s="361"/>
      <c r="E3536" s="361"/>
      <c r="F3536" s="361"/>
      <c r="G3536" s="361"/>
      <c r="H3536" s="358"/>
      <c r="I3536" s="358"/>
    </row>
    <row r="3537" ht="22.5" customHeight="1">
      <c r="A3537" s="362"/>
      <c r="B3537" s="360"/>
      <c r="C3537" s="358"/>
      <c r="D3537" s="361"/>
      <c r="E3537" s="361"/>
      <c r="F3537" s="361"/>
      <c r="G3537" s="361"/>
      <c r="H3537" s="358"/>
      <c r="I3537" s="358"/>
    </row>
    <row r="3538" ht="22.5" customHeight="1">
      <c r="A3538" s="362"/>
      <c r="B3538" s="360"/>
      <c r="C3538" s="358"/>
      <c r="D3538" s="361"/>
      <c r="E3538" s="361"/>
      <c r="F3538" s="361"/>
      <c r="G3538" s="361"/>
      <c r="H3538" s="358"/>
      <c r="I3538" s="358"/>
    </row>
    <row r="3539" ht="22.5" customHeight="1">
      <c r="A3539" s="362"/>
      <c r="B3539" s="360"/>
      <c r="C3539" s="358"/>
      <c r="D3539" s="361"/>
      <c r="E3539" s="361"/>
      <c r="F3539" s="361"/>
      <c r="G3539" s="361"/>
      <c r="H3539" s="358"/>
      <c r="I3539" s="358"/>
    </row>
    <row r="3540" ht="22.5" customHeight="1">
      <c r="A3540" s="362"/>
      <c r="B3540" s="360"/>
      <c r="C3540" s="358"/>
      <c r="D3540" s="361"/>
      <c r="E3540" s="361"/>
      <c r="F3540" s="361"/>
      <c r="G3540" s="361"/>
      <c r="H3540" s="358"/>
      <c r="I3540" s="358"/>
    </row>
    <row r="3541" ht="22.5" customHeight="1">
      <c r="A3541" s="362"/>
      <c r="B3541" s="360"/>
      <c r="C3541" s="358"/>
      <c r="D3541" s="361"/>
      <c r="E3541" s="361"/>
      <c r="F3541" s="361"/>
      <c r="G3541" s="361"/>
      <c r="H3541" s="358"/>
      <c r="I3541" s="358"/>
    </row>
    <row r="3542" ht="22.5" customHeight="1">
      <c r="A3542" s="362"/>
      <c r="B3542" s="360"/>
      <c r="C3542" s="358"/>
      <c r="D3542" s="361"/>
      <c r="E3542" s="361"/>
      <c r="F3542" s="361"/>
      <c r="G3542" s="361"/>
      <c r="H3542" s="358"/>
      <c r="I3542" s="358"/>
    </row>
    <row r="3543" ht="22.5" customHeight="1">
      <c r="A3543" s="362"/>
      <c r="B3543" s="360"/>
      <c r="C3543" s="358"/>
      <c r="D3543" s="361"/>
      <c r="E3543" s="361"/>
      <c r="F3543" s="361"/>
      <c r="G3543" s="361"/>
      <c r="H3543" s="358"/>
      <c r="I3543" s="358"/>
    </row>
    <row r="3544" ht="22.5" customHeight="1">
      <c r="A3544" s="362"/>
      <c r="B3544" s="360"/>
      <c r="C3544" s="358"/>
      <c r="D3544" s="361"/>
      <c r="E3544" s="361"/>
      <c r="F3544" s="361"/>
      <c r="G3544" s="361"/>
      <c r="H3544" s="358"/>
      <c r="I3544" s="358"/>
    </row>
    <row r="3545" ht="22.5" customHeight="1">
      <c r="A3545" s="362"/>
      <c r="B3545" s="360"/>
      <c r="C3545" s="358"/>
      <c r="D3545" s="361"/>
      <c r="E3545" s="361"/>
      <c r="F3545" s="361"/>
      <c r="G3545" s="361"/>
      <c r="H3545" s="358"/>
      <c r="I3545" s="358"/>
    </row>
    <row r="3546" ht="22.5" customHeight="1">
      <c r="A3546" s="362"/>
      <c r="B3546" s="360"/>
      <c r="C3546" s="358"/>
      <c r="D3546" s="361"/>
      <c r="E3546" s="361"/>
      <c r="F3546" s="361"/>
      <c r="G3546" s="361"/>
      <c r="H3546" s="358"/>
      <c r="I3546" s="358"/>
    </row>
    <row r="3547" ht="22.5" customHeight="1">
      <c r="A3547" s="362"/>
      <c r="B3547" s="360"/>
      <c r="C3547" s="358"/>
      <c r="D3547" s="361"/>
      <c r="E3547" s="361"/>
      <c r="F3547" s="361"/>
      <c r="G3547" s="361"/>
      <c r="H3547" s="358"/>
      <c r="I3547" s="358"/>
    </row>
    <row r="3548" ht="22.5" customHeight="1">
      <c r="A3548" s="362"/>
      <c r="B3548" s="360"/>
      <c r="C3548" s="358"/>
      <c r="D3548" s="361"/>
      <c r="E3548" s="361"/>
      <c r="F3548" s="361"/>
      <c r="G3548" s="361"/>
      <c r="H3548" s="358"/>
      <c r="I3548" s="358"/>
    </row>
    <row r="3549" ht="22.5" customHeight="1">
      <c r="A3549" s="362"/>
      <c r="B3549" s="360"/>
      <c r="C3549" s="358"/>
      <c r="D3549" s="361"/>
      <c r="E3549" s="361"/>
      <c r="F3549" s="361"/>
      <c r="G3549" s="361"/>
      <c r="H3549" s="358"/>
      <c r="I3549" s="358"/>
    </row>
    <row r="3550" ht="22.5" customHeight="1">
      <c r="A3550" s="362"/>
      <c r="B3550" s="360"/>
      <c r="C3550" s="358"/>
      <c r="D3550" s="361"/>
      <c r="E3550" s="361"/>
      <c r="F3550" s="361"/>
      <c r="G3550" s="361"/>
      <c r="H3550" s="358"/>
      <c r="I3550" s="358"/>
    </row>
    <row r="3551" ht="22.5" customHeight="1">
      <c r="A3551" s="362"/>
      <c r="B3551" s="360"/>
      <c r="C3551" s="358"/>
      <c r="D3551" s="361"/>
      <c r="E3551" s="361"/>
      <c r="F3551" s="361"/>
      <c r="G3551" s="361"/>
      <c r="H3551" s="358"/>
      <c r="I3551" s="358"/>
    </row>
    <row r="3552" ht="22.5" customHeight="1">
      <c r="A3552" s="362"/>
      <c r="B3552" s="360"/>
      <c r="C3552" s="358"/>
      <c r="D3552" s="361"/>
      <c r="E3552" s="361"/>
      <c r="F3552" s="361"/>
      <c r="G3552" s="361"/>
      <c r="H3552" s="358"/>
      <c r="I3552" s="358"/>
    </row>
    <row r="3553" ht="22.5" customHeight="1">
      <c r="A3553" s="362"/>
      <c r="B3553" s="360"/>
      <c r="C3553" s="358"/>
      <c r="D3553" s="361"/>
      <c r="E3553" s="361"/>
      <c r="F3553" s="361"/>
      <c r="G3553" s="361"/>
      <c r="H3553" s="358"/>
      <c r="I3553" s="358"/>
    </row>
    <row r="3554" ht="22.5" customHeight="1">
      <c r="A3554" s="362"/>
      <c r="B3554" s="360"/>
      <c r="C3554" s="358"/>
      <c r="D3554" s="361"/>
      <c r="E3554" s="361"/>
      <c r="F3554" s="361"/>
      <c r="G3554" s="361"/>
      <c r="H3554" s="358"/>
      <c r="I3554" s="358"/>
    </row>
    <row r="3555" ht="22.5" customHeight="1">
      <c r="A3555" s="362"/>
      <c r="B3555" s="360"/>
      <c r="C3555" s="358"/>
      <c r="D3555" s="361"/>
      <c r="E3555" s="361"/>
      <c r="F3555" s="361"/>
      <c r="G3555" s="361"/>
      <c r="H3555" s="358"/>
      <c r="I3555" s="358"/>
    </row>
    <row r="3556" ht="22.5" customHeight="1">
      <c r="A3556" s="362"/>
      <c r="B3556" s="360"/>
      <c r="C3556" s="358"/>
      <c r="D3556" s="361"/>
      <c r="E3556" s="361"/>
      <c r="F3556" s="361"/>
      <c r="G3556" s="361"/>
      <c r="H3556" s="358"/>
      <c r="I3556" s="358"/>
    </row>
    <row r="3557" ht="22.5" customHeight="1">
      <c r="A3557" s="362"/>
      <c r="B3557" s="360"/>
      <c r="C3557" s="358"/>
      <c r="D3557" s="361"/>
      <c r="E3557" s="361"/>
      <c r="F3557" s="361"/>
      <c r="G3557" s="361"/>
      <c r="H3557" s="358"/>
      <c r="I3557" s="358"/>
    </row>
    <row r="3558" ht="22.5" customHeight="1">
      <c r="A3558" s="362"/>
      <c r="B3558" s="360"/>
      <c r="C3558" s="358"/>
      <c r="D3558" s="361"/>
      <c r="E3558" s="361"/>
      <c r="F3558" s="361"/>
      <c r="G3558" s="361"/>
      <c r="H3558" s="358"/>
      <c r="I3558" s="358"/>
    </row>
    <row r="3559" ht="22.5" customHeight="1">
      <c r="A3559" s="362"/>
      <c r="B3559" s="360"/>
      <c r="C3559" s="358"/>
      <c r="D3559" s="361"/>
      <c r="E3559" s="361"/>
      <c r="F3559" s="361"/>
      <c r="G3559" s="361"/>
      <c r="H3559" s="358"/>
      <c r="I3559" s="358"/>
    </row>
    <row r="3560" ht="22.5" customHeight="1">
      <c r="A3560" s="362"/>
      <c r="B3560" s="360"/>
      <c r="C3560" s="358"/>
      <c r="D3560" s="361"/>
      <c r="E3560" s="361"/>
      <c r="F3560" s="361"/>
      <c r="G3560" s="361"/>
      <c r="H3560" s="358"/>
      <c r="I3560" s="358"/>
    </row>
    <row r="3561" ht="22.5" customHeight="1">
      <c r="A3561" s="362"/>
      <c r="B3561" s="360"/>
      <c r="C3561" s="358"/>
      <c r="D3561" s="361"/>
      <c r="E3561" s="361"/>
      <c r="F3561" s="361"/>
      <c r="G3561" s="361"/>
      <c r="H3561" s="358"/>
      <c r="I3561" s="358"/>
    </row>
    <row r="3562" ht="22.5" customHeight="1">
      <c r="A3562" s="362"/>
      <c r="B3562" s="360"/>
      <c r="C3562" s="358"/>
      <c r="D3562" s="361"/>
      <c r="E3562" s="361"/>
      <c r="F3562" s="361"/>
      <c r="G3562" s="361"/>
      <c r="H3562" s="358"/>
      <c r="I3562" s="358"/>
    </row>
    <row r="3563" ht="22.5" customHeight="1">
      <c r="A3563" s="362"/>
      <c r="B3563" s="360"/>
      <c r="C3563" s="358"/>
      <c r="D3563" s="361"/>
      <c r="E3563" s="361"/>
      <c r="F3563" s="361"/>
      <c r="G3563" s="361"/>
      <c r="H3563" s="358"/>
      <c r="I3563" s="358"/>
    </row>
    <row r="3564" ht="22.5" customHeight="1">
      <c r="A3564" s="362"/>
      <c r="B3564" s="360"/>
      <c r="C3564" s="358"/>
      <c r="D3564" s="361"/>
      <c r="E3564" s="361"/>
      <c r="F3564" s="361"/>
      <c r="G3564" s="361"/>
      <c r="H3564" s="358"/>
      <c r="I3564" s="358"/>
    </row>
    <row r="3565" ht="22.5" customHeight="1">
      <c r="A3565" s="362"/>
      <c r="B3565" s="360"/>
      <c r="C3565" s="358"/>
      <c r="D3565" s="361"/>
      <c r="E3565" s="361"/>
      <c r="F3565" s="361"/>
      <c r="G3565" s="361"/>
      <c r="H3565" s="358"/>
      <c r="I3565" s="358"/>
    </row>
    <row r="3566" ht="22.5" customHeight="1">
      <c r="A3566" s="362"/>
      <c r="B3566" s="360"/>
      <c r="C3566" s="358"/>
      <c r="D3566" s="361"/>
      <c r="E3566" s="361"/>
      <c r="F3566" s="361"/>
      <c r="G3566" s="361"/>
      <c r="H3566" s="358"/>
      <c r="I3566" s="358"/>
    </row>
    <row r="3567" ht="22.5" customHeight="1">
      <c r="A3567" s="362"/>
      <c r="B3567" s="360"/>
      <c r="C3567" s="358"/>
      <c r="D3567" s="361"/>
      <c r="E3567" s="361"/>
      <c r="F3567" s="361"/>
      <c r="G3567" s="361"/>
      <c r="H3567" s="358"/>
      <c r="I3567" s="358"/>
    </row>
    <row r="3568" ht="22.5" customHeight="1">
      <c r="A3568" s="362"/>
      <c r="B3568" s="360"/>
      <c r="C3568" s="358"/>
      <c r="D3568" s="361"/>
      <c r="E3568" s="361"/>
      <c r="F3568" s="361"/>
      <c r="G3568" s="361"/>
      <c r="H3568" s="358"/>
      <c r="I3568" s="358"/>
    </row>
    <row r="3569" ht="22.5" customHeight="1">
      <c r="A3569" s="362"/>
      <c r="B3569" s="360"/>
      <c r="C3569" s="358"/>
      <c r="D3569" s="361"/>
      <c r="E3569" s="361"/>
      <c r="F3569" s="361"/>
      <c r="G3569" s="361"/>
      <c r="H3569" s="358"/>
      <c r="I3569" s="358"/>
    </row>
    <row r="3570" ht="22.5" customHeight="1">
      <c r="A3570" s="362"/>
      <c r="B3570" s="360"/>
      <c r="C3570" s="358"/>
      <c r="D3570" s="361"/>
      <c r="E3570" s="361"/>
      <c r="F3570" s="361"/>
      <c r="G3570" s="361"/>
      <c r="H3570" s="358"/>
      <c r="I3570" s="358"/>
    </row>
    <row r="3571" ht="22.5" customHeight="1">
      <c r="A3571" s="362"/>
      <c r="B3571" s="360"/>
      <c r="C3571" s="358"/>
      <c r="D3571" s="361"/>
      <c r="E3571" s="361"/>
      <c r="F3571" s="361"/>
      <c r="G3571" s="361"/>
      <c r="H3571" s="358"/>
      <c r="I3571" s="358"/>
    </row>
    <row r="3572" ht="22.5" customHeight="1">
      <c r="A3572" s="362"/>
      <c r="B3572" s="360"/>
      <c r="C3572" s="358"/>
      <c r="D3572" s="361"/>
      <c r="E3572" s="361"/>
      <c r="F3572" s="361"/>
      <c r="G3572" s="361"/>
      <c r="H3572" s="358"/>
      <c r="I3572" s="358"/>
    </row>
    <row r="3573" ht="22.5" customHeight="1">
      <c r="A3573" s="362"/>
      <c r="B3573" s="360"/>
      <c r="C3573" s="358"/>
      <c r="D3573" s="361"/>
      <c r="E3573" s="361"/>
      <c r="F3573" s="361"/>
      <c r="G3573" s="361"/>
      <c r="H3573" s="358"/>
      <c r="I3573" s="358"/>
    </row>
    <row r="3574" ht="22.5" customHeight="1">
      <c r="A3574" s="362"/>
      <c r="B3574" s="360"/>
      <c r="C3574" s="358"/>
      <c r="D3574" s="361"/>
      <c r="E3574" s="361"/>
      <c r="F3574" s="361"/>
      <c r="G3574" s="361"/>
      <c r="H3574" s="358"/>
      <c r="I3574" s="358"/>
    </row>
    <row r="3575" ht="22.5" customHeight="1">
      <c r="A3575" s="362"/>
      <c r="B3575" s="360"/>
      <c r="C3575" s="358"/>
      <c r="D3575" s="361"/>
      <c r="E3575" s="361"/>
      <c r="F3575" s="361"/>
      <c r="G3575" s="361"/>
      <c r="H3575" s="358"/>
      <c r="I3575" s="358"/>
    </row>
    <row r="3576" ht="22.5" customHeight="1">
      <c r="A3576" s="362"/>
      <c r="B3576" s="360"/>
      <c r="C3576" s="358"/>
      <c r="D3576" s="361"/>
      <c r="E3576" s="361"/>
      <c r="F3576" s="361"/>
      <c r="G3576" s="361"/>
      <c r="H3576" s="358"/>
      <c r="I3576" s="358"/>
    </row>
    <row r="3577" ht="22.5" customHeight="1">
      <c r="A3577" s="362"/>
      <c r="B3577" s="360"/>
      <c r="C3577" s="358"/>
      <c r="D3577" s="361"/>
      <c r="E3577" s="361"/>
      <c r="F3577" s="361"/>
      <c r="G3577" s="361"/>
      <c r="H3577" s="358"/>
      <c r="I3577" s="358"/>
    </row>
    <row r="3578" ht="22.5" customHeight="1">
      <c r="A3578" s="362"/>
      <c r="B3578" s="360"/>
      <c r="C3578" s="358"/>
      <c r="D3578" s="361"/>
      <c r="E3578" s="361"/>
      <c r="F3578" s="361"/>
      <c r="G3578" s="361"/>
      <c r="H3578" s="358"/>
      <c r="I3578" s="358"/>
    </row>
    <row r="3579" ht="22.5" customHeight="1">
      <c r="A3579" s="362"/>
      <c r="B3579" s="360"/>
      <c r="C3579" s="358"/>
      <c r="D3579" s="361"/>
      <c r="E3579" s="361"/>
      <c r="F3579" s="361"/>
      <c r="G3579" s="361"/>
      <c r="H3579" s="358"/>
      <c r="I3579" s="358"/>
    </row>
    <row r="3580" ht="22.5" customHeight="1">
      <c r="A3580" s="362"/>
      <c r="B3580" s="360"/>
      <c r="C3580" s="358"/>
      <c r="D3580" s="361"/>
      <c r="E3580" s="361"/>
      <c r="F3580" s="361"/>
      <c r="G3580" s="361"/>
      <c r="H3580" s="358"/>
      <c r="I3580" s="358"/>
    </row>
    <row r="3581" ht="22.5" customHeight="1">
      <c r="A3581" s="362"/>
      <c r="B3581" s="360"/>
      <c r="C3581" s="358"/>
      <c r="D3581" s="361"/>
      <c r="E3581" s="361"/>
      <c r="F3581" s="361"/>
      <c r="G3581" s="361"/>
      <c r="H3581" s="358"/>
      <c r="I3581" s="358"/>
    </row>
    <row r="3582" ht="22.5" customHeight="1">
      <c r="A3582" s="362"/>
      <c r="B3582" s="360"/>
      <c r="C3582" s="358"/>
      <c r="D3582" s="361"/>
      <c r="E3582" s="361"/>
      <c r="F3582" s="361"/>
      <c r="G3582" s="361"/>
      <c r="H3582" s="358"/>
      <c r="I3582" s="358"/>
    </row>
    <row r="3583" ht="22.5" customHeight="1">
      <c r="A3583" s="362"/>
      <c r="B3583" s="360"/>
      <c r="C3583" s="358"/>
      <c r="D3583" s="361"/>
      <c r="E3583" s="361"/>
      <c r="F3583" s="361"/>
      <c r="G3583" s="361"/>
      <c r="H3583" s="358"/>
      <c r="I3583" s="358"/>
    </row>
    <row r="3584" ht="22.5" customHeight="1">
      <c r="A3584" s="362"/>
      <c r="B3584" s="360"/>
      <c r="C3584" s="358"/>
      <c r="D3584" s="361"/>
      <c r="E3584" s="361"/>
      <c r="F3584" s="361"/>
      <c r="G3584" s="361"/>
      <c r="H3584" s="358"/>
      <c r="I3584" s="358"/>
    </row>
    <row r="3585" ht="22.5" customHeight="1">
      <c r="A3585" s="362"/>
      <c r="B3585" s="360"/>
      <c r="C3585" s="358"/>
      <c r="D3585" s="361"/>
      <c r="E3585" s="361"/>
      <c r="F3585" s="361"/>
      <c r="G3585" s="361"/>
      <c r="H3585" s="358"/>
      <c r="I3585" s="358"/>
    </row>
    <row r="3586" ht="22.5" customHeight="1">
      <c r="A3586" s="362"/>
      <c r="B3586" s="360"/>
      <c r="C3586" s="358"/>
      <c r="D3586" s="361"/>
      <c r="E3586" s="361"/>
      <c r="F3586" s="361"/>
      <c r="G3586" s="361"/>
      <c r="H3586" s="358"/>
      <c r="I3586" s="358"/>
    </row>
    <row r="3587" ht="22.5" customHeight="1">
      <c r="A3587" s="362"/>
      <c r="B3587" s="360"/>
      <c r="C3587" s="358"/>
      <c r="D3587" s="361"/>
      <c r="E3587" s="361"/>
      <c r="F3587" s="361"/>
      <c r="G3587" s="361"/>
      <c r="H3587" s="358"/>
      <c r="I3587" s="358"/>
    </row>
    <row r="3588" ht="22.5" customHeight="1">
      <c r="A3588" s="362"/>
      <c r="B3588" s="360"/>
      <c r="C3588" s="358"/>
      <c r="D3588" s="361"/>
      <c r="E3588" s="361"/>
      <c r="F3588" s="361"/>
      <c r="G3588" s="361"/>
      <c r="H3588" s="358"/>
      <c r="I3588" s="358"/>
    </row>
    <row r="3589" ht="22.5" customHeight="1">
      <c r="A3589" s="362"/>
      <c r="B3589" s="360"/>
      <c r="C3589" s="358"/>
      <c r="D3589" s="361"/>
      <c r="E3589" s="361"/>
      <c r="F3589" s="361"/>
      <c r="G3589" s="361"/>
      <c r="H3589" s="358"/>
      <c r="I3589" s="358"/>
    </row>
    <row r="3590" ht="22.5" customHeight="1">
      <c r="A3590" s="362"/>
      <c r="B3590" s="360"/>
      <c r="C3590" s="358"/>
      <c r="D3590" s="361"/>
      <c r="E3590" s="361"/>
      <c r="F3590" s="361"/>
      <c r="G3590" s="361"/>
      <c r="H3590" s="358"/>
      <c r="I3590" s="358"/>
    </row>
    <row r="3591" ht="22.5" customHeight="1">
      <c r="A3591" s="362"/>
      <c r="B3591" s="360"/>
      <c r="C3591" s="358"/>
      <c r="D3591" s="361"/>
      <c r="E3591" s="361"/>
      <c r="F3591" s="361"/>
      <c r="G3591" s="361"/>
      <c r="H3591" s="358"/>
      <c r="I3591" s="358"/>
    </row>
    <row r="3592" ht="22.5" customHeight="1">
      <c r="A3592" s="362"/>
      <c r="B3592" s="360"/>
      <c r="C3592" s="358"/>
      <c r="D3592" s="361"/>
      <c r="E3592" s="361"/>
      <c r="F3592" s="361"/>
      <c r="G3592" s="361"/>
      <c r="H3592" s="358"/>
      <c r="I3592" s="358"/>
    </row>
    <row r="3593" ht="22.5" customHeight="1">
      <c r="A3593" s="362"/>
      <c r="B3593" s="360"/>
      <c r="C3593" s="358"/>
      <c r="D3593" s="361"/>
      <c r="E3593" s="361"/>
      <c r="F3593" s="361"/>
      <c r="G3593" s="361"/>
      <c r="H3593" s="358"/>
      <c r="I3593" s="358"/>
    </row>
    <row r="3594" ht="22.5" customHeight="1">
      <c r="A3594" s="362"/>
      <c r="B3594" s="360"/>
      <c r="C3594" s="358"/>
      <c r="D3594" s="361"/>
      <c r="E3594" s="361"/>
      <c r="F3594" s="361"/>
      <c r="G3594" s="361"/>
      <c r="H3594" s="358"/>
      <c r="I3594" s="358"/>
    </row>
    <row r="3595" ht="22.5" customHeight="1">
      <c r="A3595" s="362"/>
      <c r="B3595" s="360"/>
      <c r="C3595" s="358"/>
      <c r="D3595" s="361"/>
      <c r="E3595" s="361"/>
      <c r="F3595" s="361"/>
      <c r="G3595" s="361"/>
      <c r="H3595" s="358"/>
      <c r="I3595" s="358"/>
    </row>
    <row r="3596" ht="22.5" customHeight="1">
      <c r="A3596" s="362"/>
      <c r="B3596" s="360"/>
      <c r="C3596" s="358"/>
      <c r="D3596" s="361"/>
      <c r="E3596" s="361"/>
      <c r="F3596" s="361"/>
      <c r="G3596" s="361"/>
      <c r="H3596" s="358"/>
      <c r="I3596" s="358"/>
    </row>
    <row r="3597" ht="22.5" customHeight="1">
      <c r="A3597" s="362"/>
      <c r="B3597" s="360"/>
      <c r="C3597" s="358"/>
      <c r="D3597" s="361"/>
      <c r="E3597" s="361"/>
      <c r="F3597" s="361"/>
      <c r="G3597" s="361"/>
      <c r="H3597" s="358"/>
      <c r="I3597" s="358"/>
    </row>
    <row r="3598" ht="22.5" customHeight="1">
      <c r="A3598" s="362"/>
      <c r="B3598" s="360"/>
      <c r="C3598" s="358"/>
      <c r="D3598" s="361"/>
      <c r="E3598" s="361"/>
      <c r="F3598" s="361"/>
      <c r="G3598" s="361"/>
      <c r="H3598" s="358"/>
      <c r="I3598" s="358"/>
    </row>
    <row r="3599" ht="22.5" customHeight="1">
      <c r="A3599" s="362"/>
      <c r="B3599" s="360"/>
      <c r="C3599" s="358"/>
      <c r="D3599" s="361"/>
      <c r="E3599" s="361"/>
      <c r="F3599" s="361"/>
      <c r="G3599" s="361"/>
      <c r="H3599" s="358"/>
      <c r="I3599" s="358"/>
    </row>
    <row r="3600" ht="22.5" customHeight="1">
      <c r="A3600" s="362"/>
      <c r="B3600" s="360"/>
      <c r="C3600" s="358"/>
      <c r="D3600" s="361"/>
      <c r="E3600" s="361"/>
      <c r="F3600" s="361"/>
      <c r="G3600" s="361"/>
      <c r="H3600" s="358"/>
      <c r="I3600" s="358"/>
    </row>
    <row r="3601" ht="22.5" customHeight="1">
      <c r="A3601" s="362"/>
      <c r="B3601" s="360"/>
      <c r="C3601" s="358"/>
      <c r="D3601" s="361"/>
      <c r="E3601" s="361"/>
      <c r="F3601" s="361"/>
      <c r="G3601" s="361"/>
      <c r="H3601" s="358"/>
      <c r="I3601" s="358"/>
    </row>
    <row r="3602" ht="22.5" customHeight="1">
      <c r="A3602" s="362"/>
      <c r="B3602" s="360"/>
      <c r="C3602" s="358"/>
      <c r="D3602" s="361"/>
      <c r="E3602" s="361"/>
      <c r="F3602" s="361"/>
      <c r="G3602" s="361"/>
      <c r="H3602" s="358"/>
      <c r="I3602" s="358"/>
    </row>
    <row r="3603" ht="22.5" customHeight="1">
      <c r="A3603" s="362"/>
      <c r="B3603" s="360"/>
      <c r="C3603" s="358"/>
      <c r="D3603" s="361"/>
      <c r="E3603" s="361"/>
      <c r="F3603" s="361"/>
      <c r="G3603" s="361"/>
      <c r="H3603" s="358"/>
      <c r="I3603" s="358"/>
    </row>
    <row r="3604" ht="22.5" customHeight="1">
      <c r="A3604" s="362"/>
      <c r="B3604" s="360"/>
      <c r="C3604" s="358"/>
      <c r="D3604" s="361"/>
      <c r="E3604" s="361"/>
      <c r="F3604" s="361"/>
      <c r="G3604" s="361"/>
      <c r="H3604" s="358"/>
      <c r="I3604" s="358"/>
    </row>
    <row r="3605" ht="22.5" customHeight="1">
      <c r="A3605" s="362"/>
      <c r="B3605" s="360"/>
      <c r="C3605" s="358"/>
      <c r="D3605" s="361"/>
      <c r="E3605" s="361"/>
      <c r="F3605" s="361"/>
      <c r="G3605" s="361"/>
      <c r="H3605" s="358"/>
      <c r="I3605" s="358"/>
    </row>
    <row r="3606" ht="22.5" customHeight="1">
      <c r="A3606" s="362"/>
      <c r="B3606" s="360"/>
      <c r="C3606" s="358"/>
      <c r="D3606" s="361"/>
      <c r="E3606" s="361"/>
      <c r="F3606" s="361"/>
      <c r="G3606" s="361"/>
      <c r="H3606" s="358"/>
      <c r="I3606" s="358"/>
    </row>
    <row r="3607" ht="22.5" customHeight="1">
      <c r="A3607" s="362"/>
      <c r="B3607" s="360"/>
      <c r="C3607" s="358"/>
      <c r="D3607" s="361"/>
      <c r="E3607" s="361"/>
      <c r="F3607" s="361"/>
      <c r="G3607" s="361"/>
      <c r="H3607" s="358"/>
      <c r="I3607" s="358"/>
    </row>
    <row r="3608" ht="22.5" customHeight="1">
      <c r="A3608" s="362"/>
      <c r="B3608" s="360"/>
      <c r="C3608" s="358"/>
      <c r="D3608" s="361"/>
      <c r="E3608" s="361"/>
      <c r="F3608" s="361"/>
      <c r="G3608" s="361"/>
      <c r="H3608" s="358"/>
      <c r="I3608" s="358"/>
    </row>
    <row r="3609" ht="22.5" customHeight="1">
      <c r="A3609" s="362"/>
      <c r="B3609" s="360"/>
      <c r="C3609" s="358"/>
      <c r="D3609" s="361"/>
      <c r="E3609" s="361"/>
      <c r="F3609" s="361"/>
      <c r="G3609" s="361"/>
      <c r="H3609" s="358"/>
      <c r="I3609" s="358"/>
    </row>
    <row r="3610" ht="22.5" customHeight="1">
      <c r="A3610" s="362"/>
      <c r="B3610" s="360"/>
      <c r="C3610" s="358"/>
      <c r="D3610" s="361"/>
      <c r="E3610" s="361"/>
      <c r="F3610" s="361"/>
      <c r="G3610" s="361"/>
      <c r="H3610" s="358"/>
      <c r="I3610" s="358"/>
    </row>
    <row r="3611" ht="22.5" customHeight="1">
      <c r="A3611" s="362"/>
      <c r="B3611" s="360"/>
      <c r="C3611" s="358"/>
      <c r="D3611" s="361"/>
      <c r="E3611" s="361"/>
      <c r="F3611" s="361"/>
      <c r="G3611" s="361"/>
      <c r="H3611" s="358"/>
      <c r="I3611" s="358"/>
    </row>
    <row r="3612" ht="22.5" customHeight="1">
      <c r="A3612" s="362"/>
      <c r="B3612" s="360"/>
      <c r="C3612" s="358"/>
      <c r="D3612" s="361"/>
      <c r="E3612" s="361"/>
      <c r="F3612" s="361"/>
      <c r="G3612" s="361"/>
      <c r="H3612" s="358"/>
      <c r="I3612" s="358"/>
    </row>
    <row r="3613" ht="22.5" customHeight="1">
      <c r="A3613" s="362"/>
      <c r="B3613" s="360"/>
      <c r="C3613" s="358"/>
      <c r="D3613" s="361"/>
      <c r="E3613" s="361"/>
      <c r="F3613" s="361"/>
      <c r="G3613" s="361"/>
      <c r="H3613" s="358"/>
      <c r="I3613" s="358"/>
    </row>
    <row r="3614" ht="22.5" customHeight="1">
      <c r="A3614" s="362"/>
      <c r="B3614" s="360"/>
      <c r="C3614" s="358"/>
      <c r="D3614" s="361"/>
      <c r="E3614" s="361"/>
      <c r="F3614" s="361"/>
      <c r="G3614" s="361"/>
      <c r="H3614" s="358"/>
      <c r="I3614" s="358"/>
    </row>
    <row r="3615" ht="22.5" customHeight="1">
      <c r="A3615" s="362"/>
      <c r="B3615" s="360"/>
      <c r="C3615" s="358"/>
      <c r="D3615" s="361"/>
      <c r="E3615" s="361"/>
      <c r="F3615" s="361"/>
      <c r="G3615" s="361"/>
      <c r="H3615" s="358"/>
      <c r="I3615" s="358"/>
    </row>
    <row r="3616" ht="22.5" customHeight="1">
      <c r="A3616" s="362"/>
      <c r="B3616" s="360"/>
      <c r="C3616" s="358"/>
      <c r="D3616" s="361"/>
      <c r="E3616" s="361"/>
      <c r="F3616" s="361"/>
      <c r="G3616" s="361"/>
      <c r="H3616" s="358"/>
      <c r="I3616" s="358"/>
    </row>
    <row r="3617" ht="22.5" customHeight="1">
      <c r="A3617" s="362"/>
      <c r="B3617" s="360"/>
      <c r="C3617" s="358"/>
      <c r="D3617" s="361"/>
      <c r="E3617" s="361"/>
      <c r="F3617" s="361"/>
      <c r="G3617" s="361"/>
      <c r="H3617" s="358"/>
      <c r="I3617" s="358"/>
    </row>
    <row r="3618" ht="22.5" customHeight="1">
      <c r="A3618" s="362"/>
      <c r="B3618" s="360"/>
      <c r="C3618" s="358"/>
      <c r="D3618" s="361"/>
      <c r="E3618" s="361"/>
      <c r="F3618" s="361"/>
      <c r="G3618" s="361"/>
      <c r="H3618" s="358"/>
      <c r="I3618" s="358"/>
    </row>
    <row r="3619" ht="22.5" customHeight="1">
      <c r="A3619" s="362"/>
      <c r="B3619" s="360"/>
      <c r="C3619" s="358"/>
      <c r="D3619" s="361"/>
      <c r="E3619" s="361"/>
      <c r="F3619" s="361"/>
      <c r="G3619" s="361"/>
      <c r="H3619" s="358"/>
      <c r="I3619" s="358"/>
    </row>
    <row r="3620" ht="22.5" customHeight="1">
      <c r="A3620" s="362"/>
      <c r="B3620" s="360"/>
      <c r="C3620" s="358"/>
      <c r="D3620" s="361"/>
      <c r="E3620" s="361"/>
      <c r="F3620" s="361"/>
      <c r="G3620" s="361"/>
      <c r="H3620" s="358"/>
      <c r="I3620" s="358"/>
    </row>
    <row r="3621" ht="22.5" customHeight="1">
      <c r="A3621" s="362"/>
      <c r="B3621" s="360"/>
      <c r="C3621" s="358"/>
      <c r="D3621" s="361"/>
      <c r="E3621" s="361"/>
      <c r="F3621" s="361"/>
      <c r="G3621" s="361"/>
      <c r="H3621" s="358"/>
      <c r="I3621" s="358"/>
    </row>
    <row r="3622" ht="22.5" customHeight="1">
      <c r="A3622" s="362"/>
      <c r="B3622" s="360"/>
      <c r="C3622" s="358"/>
      <c r="D3622" s="361"/>
      <c r="E3622" s="361"/>
      <c r="F3622" s="361"/>
      <c r="G3622" s="361"/>
      <c r="H3622" s="358"/>
      <c r="I3622" s="358"/>
    </row>
    <row r="3623" ht="22.5" customHeight="1">
      <c r="A3623" s="362"/>
      <c r="B3623" s="360"/>
      <c r="C3623" s="358"/>
      <c r="D3623" s="361"/>
      <c r="E3623" s="361"/>
      <c r="F3623" s="361"/>
      <c r="G3623" s="361"/>
      <c r="H3623" s="358"/>
      <c r="I3623" s="358"/>
    </row>
    <row r="3624" ht="22.5" customHeight="1">
      <c r="A3624" s="362"/>
      <c r="B3624" s="360"/>
      <c r="C3624" s="358"/>
      <c r="D3624" s="361"/>
      <c r="E3624" s="361"/>
      <c r="F3624" s="361"/>
      <c r="G3624" s="361"/>
      <c r="H3624" s="358"/>
      <c r="I3624" s="358"/>
    </row>
    <row r="3625" ht="22.5" customHeight="1">
      <c r="A3625" s="362"/>
      <c r="B3625" s="360"/>
      <c r="C3625" s="358"/>
      <c r="D3625" s="361"/>
      <c r="E3625" s="361"/>
      <c r="F3625" s="361"/>
      <c r="G3625" s="361"/>
      <c r="H3625" s="358"/>
      <c r="I3625" s="358"/>
    </row>
    <row r="3626" ht="22.5" customHeight="1">
      <c r="A3626" s="362"/>
      <c r="B3626" s="360"/>
      <c r="C3626" s="358"/>
      <c r="D3626" s="361"/>
      <c r="E3626" s="361"/>
      <c r="F3626" s="361"/>
      <c r="G3626" s="361"/>
      <c r="H3626" s="358"/>
      <c r="I3626" s="358"/>
    </row>
    <row r="3627" ht="22.5" customHeight="1">
      <c r="A3627" s="362"/>
      <c r="B3627" s="360"/>
      <c r="C3627" s="358"/>
      <c r="D3627" s="361"/>
      <c r="E3627" s="361"/>
      <c r="F3627" s="361"/>
      <c r="G3627" s="361"/>
      <c r="H3627" s="358"/>
      <c r="I3627" s="358"/>
    </row>
    <row r="3628" ht="22.5" customHeight="1">
      <c r="A3628" s="362"/>
      <c r="B3628" s="360"/>
      <c r="C3628" s="358"/>
      <c r="D3628" s="361"/>
      <c r="E3628" s="361"/>
      <c r="F3628" s="361"/>
      <c r="G3628" s="361"/>
      <c r="H3628" s="358"/>
      <c r="I3628" s="358"/>
    </row>
    <row r="3629" ht="22.5" customHeight="1">
      <c r="A3629" s="362"/>
      <c r="B3629" s="360"/>
      <c r="C3629" s="358"/>
      <c r="D3629" s="361"/>
      <c r="E3629" s="361"/>
      <c r="F3629" s="361"/>
      <c r="G3629" s="361"/>
      <c r="H3629" s="358"/>
      <c r="I3629" s="358"/>
    </row>
    <row r="3630" ht="22.5" customHeight="1">
      <c r="A3630" s="362"/>
      <c r="B3630" s="360"/>
      <c r="C3630" s="358"/>
      <c r="D3630" s="361"/>
      <c r="E3630" s="361"/>
      <c r="F3630" s="361"/>
      <c r="G3630" s="361"/>
      <c r="H3630" s="358"/>
      <c r="I3630" s="358"/>
    </row>
    <row r="3631" ht="22.5" customHeight="1">
      <c r="A3631" s="362"/>
      <c r="B3631" s="360"/>
      <c r="C3631" s="358"/>
      <c r="D3631" s="361"/>
      <c r="E3631" s="361"/>
      <c r="F3631" s="361"/>
      <c r="G3631" s="361"/>
      <c r="H3631" s="358"/>
      <c r="I3631" s="358"/>
    </row>
    <row r="3632" ht="22.5" customHeight="1">
      <c r="A3632" s="362"/>
      <c r="B3632" s="360"/>
      <c r="C3632" s="358"/>
      <c r="D3632" s="361"/>
      <c r="E3632" s="361"/>
      <c r="F3632" s="361"/>
      <c r="G3632" s="361"/>
      <c r="H3632" s="358"/>
      <c r="I3632" s="358"/>
    </row>
    <row r="3633" ht="22.5" customHeight="1">
      <c r="A3633" s="362"/>
      <c r="B3633" s="360"/>
      <c r="C3633" s="358"/>
      <c r="D3633" s="361"/>
      <c r="E3633" s="361"/>
      <c r="F3633" s="361"/>
      <c r="G3633" s="361"/>
      <c r="H3633" s="358"/>
      <c r="I3633" s="358"/>
    </row>
    <row r="3634" ht="22.5" customHeight="1">
      <c r="A3634" s="362"/>
      <c r="B3634" s="360"/>
      <c r="C3634" s="358"/>
      <c r="D3634" s="361"/>
      <c r="E3634" s="361"/>
      <c r="F3634" s="361"/>
      <c r="G3634" s="361"/>
      <c r="H3634" s="358"/>
      <c r="I3634" s="358"/>
    </row>
    <row r="3635" ht="22.5" customHeight="1">
      <c r="A3635" s="362"/>
      <c r="B3635" s="360"/>
      <c r="C3635" s="358"/>
      <c r="D3635" s="361"/>
      <c r="E3635" s="361"/>
      <c r="F3635" s="361"/>
      <c r="G3635" s="361"/>
      <c r="H3635" s="358"/>
      <c r="I3635" s="358"/>
    </row>
    <row r="3636" ht="22.5" customHeight="1">
      <c r="A3636" s="362"/>
      <c r="B3636" s="360"/>
      <c r="C3636" s="358"/>
      <c r="D3636" s="361"/>
      <c r="E3636" s="361"/>
      <c r="F3636" s="361"/>
      <c r="G3636" s="361"/>
      <c r="H3636" s="358"/>
      <c r="I3636" s="358"/>
    </row>
    <row r="3637" ht="22.5" customHeight="1">
      <c r="A3637" s="362"/>
      <c r="B3637" s="360"/>
      <c r="C3637" s="358"/>
      <c r="D3637" s="361"/>
      <c r="E3637" s="361"/>
      <c r="F3637" s="361"/>
      <c r="G3637" s="361"/>
      <c r="H3637" s="358"/>
      <c r="I3637" s="358"/>
    </row>
    <row r="3638" ht="22.5" customHeight="1">
      <c r="A3638" s="362"/>
      <c r="B3638" s="360"/>
      <c r="C3638" s="358"/>
      <c r="D3638" s="361"/>
      <c r="E3638" s="361"/>
      <c r="F3638" s="361"/>
      <c r="G3638" s="361"/>
      <c r="H3638" s="358"/>
      <c r="I3638" s="358"/>
    </row>
    <row r="3639" ht="22.5" customHeight="1">
      <c r="A3639" s="362"/>
      <c r="B3639" s="360"/>
      <c r="C3639" s="358"/>
      <c r="D3639" s="361"/>
      <c r="E3639" s="361"/>
      <c r="F3639" s="361"/>
      <c r="G3639" s="361"/>
      <c r="H3639" s="358"/>
      <c r="I3639" s="358"/>
    </row>
    <row r="3640" ht="22.5" customHeight="1">
      <c r="A3640" s="362"/>
      <c r="B3640" s="360"/>
      <c r="C3640" s="358"/>
      <c r="D3640" s="361"/>
      <c r="E3640" s="361"/>
      <c r="F3640" s="361"/>
      <c r="G3640" s="361"/>
      <c r="H3640" s="358"/>
      <c r="I3640" s="358"/>
    </row>
    <row r="3641" ht="22.5" customHeight="1">
      <c r="A3641" s="362"/>
      <c r="B3641" s="360"/>
      <c r="C3641" s="358"/>
      <c r="D3641" s="361"/>
      <c r="E3641" s="361"/>
      <c r="F3641" s="361"/>
      <c r="G3641" s="361"/>
      <c r="H3641" s="358"/>
      <c r="I3641" s="358"/>
    </row>
    <row r="3642" ht="22.5" customHeight="1">
      <c r="A3642" s="362"/>
      <c r="B3642" s="360"/>
      <c r="C3642" s="358"/>
      <c r="D3642" s="361"/>
      <c r="E3642" s="361"/>
      <c r="F3642" s="361"/>
      <c r="G3642" s="361"/>
      <c r="H3642" s="358"/>
      <c r="I3642" s="358"/>
    </row>
    <row r="3643" ht="22.5" customHeight="1">
      <c r="A3643" s="362"/>
      <c r="B3643" s="360"/>
      <c r="C3643" s="358"/>
      <c r="D3643" s="361"/>
      <c r="E3643" s="361"/>
      <c r="F3643" s="361"/>
      <c r="G3643" s="361"/>
      <c r="H3643" s="358"/>
      <c r="I3643" s="358"/>
    </row>
    <row r="3644" ht="22.5" customHeight="1">
      <c r="A3644" s="362"/>
      <c r="B3644" s="360"/>
      <c r="C3644" s="358"/>
      <c r="D3644" s="361"/>
      <c r="E3644" s="361"/>
      <c r="F3644" s="361"/>
      <c r="G3644" s="361"/>
      <c r="H3644" s="358"/>
      <c r="I3644" s="358"/>
    </row>
    <row r="3645" ht="22.5" customHeight="1">
      <c r="A3645" s="362"/>
      <c r="B3645" s="360"/>
      <c r="C3645" s="358"/>
      <c r="D3645" s="361"/>
      <c r="E3645" s="361"/>
      <c r="F3645" s="361"/>
      <c r="G3645" s="361"/>
      <c r="H3645" s="358"/>
      <c r="I3645" s="358"/>
    </row>
    <row r="3646" ht="22.5" customHeight="1">
      <c r="A3646" s="362"/>
      <c r="B3646" s="360"/>
      <c r="C3646" s="358"/>
      <c r="D3646" s="361"/>
      <c r="E3646" s="361"/>
      <c r="F3646" s="361"/>
      <c r="G3646" s="361"/>
      <c r="H3646" s="358"/>
      <c r="I3646" s="358"/>
    </row>
    <row r="3647" ht="22.5" customHeight="1">
      <c r="A3647" s="362"/>
      <c r="B3647" s="360"/>
      <c r="C3647" s="358"/>
      <c r="D3647" s="361"/>
      <c r="E3647" s="361"/>
      <c r="F3647" s="361"/>
      <c r="G3647" s="361"/>
      <c r="H3647" s="358"/>
      <c r="I3647" s="358"/>
    </row>
    <row r="3648" ht="22.5" customHeight="1">
      <c r="A3648" s="362"/>
      <c r="B3648" s="360"/>
      <c r="C3648" s="358"/>
      <c r="D3648" s="361"/>
      <c r="E3648" s="361"/>
      <c r="F3648" s="361"/>
      <c r="G3648" s="361"/>
      <c r="H3648" s="358"/>
      <c r="I3648" s="358"/>
    </row>
    <row r="3649" ht="22.5" customHeight="1">
      <c r="A3649" s="362"/>
      <c r="B3649" s="360"/>
      <c r="C3649" s="358"/>
      <c r="D3649" s="361"/>
      <c r="E3649" s="361"/>
      <c r="F3649" s="361"/>
      <c r="G3649" s="361"/>
      <c r="H3649" s="358"/>
      <c r="I3649" s="358"/>
    </row>
    <row r="3650" ht="22.5" customHeight="1">
      <c r="A3650" s="362"/>
      <c r="B3650" s="360"/>
      <c r="C3650" s="358"/>
      <c r="D3650" s="361"/>
      <c r="E3650" s="361"/>
      <c r="F3650" s="361"/>
      <c r="G3650" s="361"/>
      <c r="H3650" s="358"/>
      <c r="I3650" s="358"/>
    </row>
    <row r="3651" ht="22.5" customHeight="1">
      <c r="A3651" s="362"/>
      <c r="B3651" s="360"/>
      <c r="C3651" s="358"/>
      <c r="D3651" s="361"/>
      <c r="E3651" s="361"/>
      <c r="F3651" s="361"/>
      <c r="G3651" s="361"/>
      <c r="H3651" s="358"/>
      <c r="I3651" s="358"/>
    </row>
    <row r="3652" ht="22.5" customHeight="1">
      <c r="A3652" s="362"/>
      <c r="B3652" s="360"/>
      <c r="C3652" s="358"/>
      <c r="D3652" s="361"/>
      <c r="E3652" s="361"/>
      <c r="F3652" s="361"/>
      <c r="G3652" s="361"/>
      <c r="H3652" s="358"/>
      <c r="I3652" s="358"/>
    </row>
    <row r="3653" ht="22.5" customHeight="1">
      <c r="A3653" s="362"/>
      <c r="B3653" s="360"/>
      <c r="C3653" s="358"/>
      <c r="D3653" s="361"/>
      <c r="E3653" s="361"/>
      <c r="F3653" s="361"/>
      <c r="G3653" s="361"/>
      <c r="H3653" s="358"/>
      <c r="I3653" s="358"/>
    </row>
    <row r="3654" ht="22.5" customHeight="1">
      <c r="A3654" s="362"/>
      <c r="B3654" s="360"/>
      <c r="C3654" s="358"/>
      <c r="D3654" s="361"/>
      <c r="E3654" s="361"/>
      <c r="F3654" s="361"/>
      <c r="G3654" s="361"/>
      <c r="H3654" s="358"/>
      <c r="I3654" s="358"/>
    </row>
    <row r="3655" ht="22.5" customHeight="1">
      <c r="A3655" s="362"/>
      <c r="B3655" s="360"/>
      <c r="C3655" s="358"/>
      <c r="D3655" s="361"/>
      <c r="E3655" s="361"/>
      <c r="F3655" s="361"/>
      <c r="G3655" s="361"/>
      <c r="H3655" s="358"/>
      <c r="I3655" s="358"/>
    </row>
    <row r="3656" ht="22.5" customHeight="1">
      <c r="A3656" s="362"/>
      <c r="B3656" s="360"/>
      <c r="C3656" s="358"/>
      <c r="D3656" s="361"/>
      <c r="E3656" s="361"/>
      <c r="F3656" s="361"/>
      <c r="G3656" s="361"/>
      <c r="H3656" s="358"/>
      <c r="I3656" s="358"/>
    </row>
    <row r="3657" ht="22.5" customHeight="1">
      <c r="A3657" s="362"/>
      <c r="B3657" s="360"/>
      <c r="C3657" s="358"/>
      <c r="D3657" s="361"/>
      <c r="E3657" s="361"/>
      <c r="F3657" s="361"/>
      <c r="G3657" s="361"/>
      <c r="H3657" s="358"/>
      <c r="I3657" s="358"/>
    </row>
    <row r="3658" ht="22.5" customHeight="1">
      <c r="A3658" s="362"/>
      <c r="B3658" s="360"/>
      <c r="C3658" s="358"/>
      <c r="D3658" s="361"/>
      <c r="E3658" s="361"/>
      <c r="F3658" s="361"/>
      <c r="G3658" s="361"/>
      <c r="H3658" s="358"/>
      <c r="I3658" s="358"/>
    </row>
    <row r="3659" ht="22.5" customHeight="1">
      <c r="A3659" s="362"/>
      <c r="B3659" s="360"/>
      <c r="C3659" s="358"/>
      <c r="D3659" s="361"/>
      <c r="E3659" s="361"/>
      <c r="F3659" s="361"/>
      <c r="G3659" s="361"/>
      <c r="H3659" s="358"/>
      <c r="I3659" s="358"/>
    </row>
    <row r="3660" ht="22.5" customHeight="1">
      <c r="A3660" s="362"/>
      <c r="B3660" s="360"/>
      <c r="C3660" s="358"/>
      <c r="D3660" s="361"/>
      <c r="E3660" s="361"/>
      <c r="F3660" s="361"/>
      <c r="G3660" s="361"/>
      <c r="H3660" s="358"/>
      <c r="I3660" s="358"/>
    </row>
    <row r="3661" ht="22.5" customHeight="1">
      <c r="A3661" s="362"/>
      <c r="B3661" s="360"/>
      <c r="C3661" s="358"/>
      <c r="D3661" s="361"/>
      <c r="E3661" s="361"/>
      <c r="F3661" s="361"/>
      <c r="G3661" s="361"/>
      <c r="H3661" s="358"/>
      <c r="I3661" s="358"/>
    </row>
    <row r="3662" ht="22.5" customHeight="1">
      <c r="A3662" s="362"/>
      <c r="B3662" s="360"/>
      <c r="C3662" s="358"/>
      <c r="D3662" s="361"/>
      <c r="E3662" s="361"/>
      <c r="F3662" s="361"/>
      <c r="G3662" s="361"/>
      <c r="H3662" s="358"/>
      <c r="I3662" s="358"/>
    </row>
    <row r="3663" ht="22.5" customHeight="1">
      <c r="A3663" s="362"/>
      <c r="B3663" s="360"/>
      <c r="C3663" s="358"/>
      <c r="D3663" s="361"/>
      <c r="E3663" s="361"/>
      <c r="F3663" s="361"/>
      <c r="G3663" s="361"/>
      <c r="H3663" s="358"/>
      <c r="I3663" s="358"/>
    </row>
    <row r="3664" ht="22.5" customHeight="1">
      <c r="A3664" s="362"/>
      <c r="B3664" s="360"/>
      <c r="C3664" s="358"/>
      <c r="D3664" s="361"/>
      <c r="E3664" s="361"/>
      <c r="F3664" s="361"/>
      <c r="G3664" s="361"/>
      <c r="H3664" s="358"/>
      <c r="I3664" s="358"/>
    </row>
    <row r="3665" ht="22.5" customHeight="1">
      <c r="A3665" s="362"/>
      <c r="B3665" s="360"/>
      <c r="C3665" s="358"/>
      <c r="D3665" s="361"/>
      <c r="E3665" s="361"/>
      <c r="F3665" s="361"/>
      <c r="G3665" s="361"/>
      <c r="H3665" s="358"/>
      <c r="I3665" s="358"/>
    </row>
    <row r="3666" ht="22.5" customHeight="1">
      <c r="A3666" s="362"/>
      <c r="B3666" s="360"/>
      <c r="C3666" s="358"/>
      <c r="D3666" s="361"/>
      <c r="E3666" s="361"/>
      <c r="F3666" s="361"/>
      <c r="G3666" s="361"/>
      <c r="H3666" s="358"/>
      <c r="I3666" s="358"/>
    </row>
    <row r="3667" ht="22.5" customHeight="1">
      <c r="A3667" s="362"/>
      <c r="B3667" s="360"/>
      <c r="C3667" s="358"/>
      <c r="D3667" s="361"/>
      <c r="E3667" s="361"/>
      <c r="F3667" s="361"/>
      <c r="G3667" s="361"/>
      <c r="H3667" s="358"/>
      <c r="I3667" s="358"/>
    </row>
    <row r="3668" ht="22.5" customHeight="1">
      <c r="A3668" s="362"/>
      <c r="B3668" s="360"/>
      <c r="C3668" s="358"/>
      <c r="D3668" s="361"/>
      <c r="E3668" s="361"/>
      <c r="F3668" s="361"/>
      <c r="G3668" s="361"/>
      <c r="H3668" s="358"/>
      <c r="I3668" s="358"/>
    </row>
    <row r="3669" ht="22.5" customHeight="1">
      <c r="A3669" s="362"/>
      <c r="B3669" s="360"/>
      <c r="C3669" s="358"/>
      <c r="D3669" s="361"/>
      <c r="E3669" s="361"/>
      <c r="F3669" s="361"/>
      <c r="G3669" s="361"/>
      <c r="H3669" s="358"/>
      <c r="I3669" s="358"/>
    </row>
    <row r="3670" ht="22.5" customHeight="1">
      <c r="A3670" s="362"/>
      <c r="B3670" s="360"/>
      <c r="C3670" s="358"/>
      <c r="D3670" s="361"/>
      <c r="E3670" s="361"/>
      <c r="F3670" s="361"/>
      <c r="G3670" s="361"/>
      <c r="H3670" s="358"/>
      <c r="I3670" s="358"/>
    </row>
    <row r="3671" ht="22.5" customHeight="1">
      <c r="A3671" s="362"/>
      <c r="B3671" s="360"/>
      <c r="C3671" s="358"/>
      <c r="D3671" s="361"/>
      <c r="E3671" s="361"/>
      <c r="F3671" s="361"/>
      <c r="G3671" s="361"/>
      <c r="H3671" s="358"/>
      <c r="I3671" s="358"/>
    </row>
    <row r="3672" ht="22.5" customHeight="1">
      <c r="A3672" s="362"/>
      <c r="B3672" s="360"/>
      <c r="C3672" s="358"/>
      <c r="D3672" s="361"/>
      <c r="E3672" s="361"/>
      <c r="F3672" s="361"/>
      <c r="G3672" s="361"/>
      <c r="H3672" s="358"/>
      <c r="I3672" s="358"/>
    </row>
    <row r="3673" ht="22.5" customHeight="1">
      <c r="A3673" s="362"/>
      <c r="B3673" s="360"/>
      <c r="C3673" s="358"/>
      <c r="D3673" s="361"/>
      <c r="E3673" s="361"/>
      <c r="F3673" s="361"/>
      <c r="G3673" s="361"/>
      <c r="H3673" s="358"/>
      <c r="I3673" s="358"/>
    </row>
    <row r="3674" ht="22.5" customHeight="1">
      <c r="A3674" s="362"/>
      <c r="B3674" s="360"/>
      <c r="C3674" s="358"/>
      <c r="D3674" s="361"/>
      <c r="E3674" s="361"/>
      <c r="F3674" s="361"/>
      <c r="G3674" s="361"/>
      <c r="H3674" s="358"/>
      <c r="I3674" s="358"/>
    </row>
    <row r="3675" ht="22.5" customHeight="1">
      <c r="A3675" s="362"/>
      <c r="B3675" s="360"/>
      <c r="C3675" s="358"/>
      <c r="D3675" s="361"/>
      <c r="E3675" s="361"/>
      <c r="F3675" s="361"/>
      <c r="G3675" s="361"/>
      <c r="H3675" s="358"/>
      <c r="I3675" s="358"/>
    </row>
    <row r="3676" ht="22.5" customHeight="1">
      <c r="A3676" s="362"/>
      <c r="B3676" s="360"/>
      <c r="C3676" s="358"/>
      <c r="D3676" s="361"/>
      <c r="E3676" s="361"/>
      <c r="F3676" s="361"/>
      <c r="G3676" s="361"/>
      <c r="H3676" s="358"/>
      <c r="I3676" s="358"/>
    </row>
    <row r="3677" ht="22.5" customHeight="1">
      <c r="A3677" s="362"/>
      <c r="B3677" s="360"/>
      <c r="C3677" s="358"/>
      <c r="D3677" s="361"/>
      <c r="E3677" s="361"/>
      <c r="F3677" s="361"/>
      <c r="G3677" s="361"/>
      <c r="H3677" s="358"/>
      <c r="I3677" s="358"/>
    </row>
    <row r="3678" ht="22.5" customHeight="1">
      <c r="A3678" s="362"/>
      <c r="B3678" s="360"/>
      <c r="C3678" s="358"/>
      <c r="D3678" s="361"/>
      <c r="E3678" s="361"/>
      <c r="F3678" s="361"/>
      <c r="G3678" s="361"/>
      <c r="H3678" s="358"/>
      <c r="I3678" s="358"/>
    </row>
    <row r="3679" ht="22.5" customHeight="1">
      <c r="A3679" s="362"/>
      <c r="B3679" s="360"/>
      <c r="C3679" s="358"/>
      <c r="D3679" s="361"/>
      <c r="E3679" s="361"/>
      <c r="F3679" s="361"/>
      <c r="G3679" s="361"/>
      <c r="H3679" s="358"/>
      <c r="I3679" s="358"/>
    </row>
    <row r="3680" ht="22.5" customHeight="1">
      <c r="A3680" s="362"/>
      <c r="B3680" s="360"/>
      <c r="C3680" s="358"/>
      <c r="D3680" s="361"/>
      <c r="E3680" s="361"/>
      <c r="F3680" s="361"/>
      <c r="G3680" s="361"/>
      <c r="H3680" s="358"/>
      <c r="I3680" s="358"/>
    </row>
    <row r="3681" ht="22.5" customHeight="1">
      <c r="A3681" s="362"/>
      <c r="B3681" s="360"/>
      <c r="C3681" s="358"/>
      <c r="D3681" s="361"/>
      <c r="E3681" s="361"/>
      <c r="F3681" s="361"/>
      <c r="G3681" s="361"/>
      <c r="H3681" s="358"/>
      <c r="I3681" s="358"/>
    </row>
    <row r="3682" ht="22.5" customHeight="1">
      <c r="A3682" s="362"/>
      <c r="B3682" s="360"/>
      <c r="C3682" s="358"/>
      <c r="D3682" s="361"/>
      <c r="E3682" s="361"/>
      <c r="F3682" s="361"/>
      <c r="G3682" s="361"/>
      <c r="H3682" s="358"/>
      <c r="I3682" s="358"/>
    </row>
    <row r="3683" ht="22.5" customHeight="1">
      <c r="A3683" s="362"/>
      <c r="B3683" s="360"/>
      <c r="C3683" s="358"/>
      <c r="D3683" s="361"/>
      <c r="E3683" s="361"/>
      <c r="F3683" s="361"/>
      <c r="G3683" s="361"/>
      <c r="H3683" s="358"/>
      <c r="I3683" s="358"/>
    </row>
    <row r="3684" ht="22.5" customHeight="1">
      <c r="A3684" s="362"/>
      <c r="B3684" s="360"/>
      <c r="C3684" s="358"/>
      <c r="D3684" s="361"/>
      <c r="E3684" s="361"/>
      <c r="F3684" s="361"/>
      <c r="G3684" s="361"/>
      <c r="H3684" s="358"/>
      <c r="I3684" s="358"/>
    </row>
    <row r="3685" ht="22.5" customHeight="1">
      <c r="A3685" s="362"/>
      <c r="B3685" s="360"/>
      <c r="C3685" s="358"/>
      <c r="D3685" s="361"/>
      <c r="E3685" s="361"/>
      <c r="F3685" s="361"/>
      <c r="G3685" s="361"/>
      <c r="H3685" s="358"/>
      <c r="I3685" s="358"/>
    </row>
    <row r="3686" ht="22.5" customHeight="1">
      <c r="A3686" s="362"/>
      <c r="B3686" s="360"/>
      <c r="C3686" s="358"/>
      <c r="D3686" s="361"/>
      <c r="E3686" s="361"/>
      <c r="F3686" s="361"/>
      <c r="G3686" s="361"/>
      <c r="H3686" s="358"/>
      <c r="I3686" s="358"/>
    </row>
    <row r="3687" ht="22.5" customHeight="1">
      <c r="A3687" s="362"/>
      <c r="B3687" s="360"/>
      <c r="C3687" s="358"/>
      <c r="D3687" s="361"/>
      <c r="E3687" s="361"/>
      <c r="F3687" s="361"/>
      <c r="G3687" s="361"/>
      <c r="H3687" s="358"/>
      <c r="I3687" s="358"/>
    </row>
    <row r="3688" ht="22.5" customHeight="1">
      <c r="A3688" s="362"/>
      <c r="B3688" s="360"/>
      <c r="C3688" s="358"/>
      <c r="D3688" s="361"/>
      <c r="E3688" s="361"/>
      <c r="F3688" s="361"/>
      <c r="G3688" s="361"/>
      <c r="H3688" s="358"/>
      <c r="I3688" s="358"/>
    </row>
    <row r="3689" ht="22.5" customHeight="1">
      <c r="A3689" s="362"/>
      <c r="B3689" s="360"/>
      <c r="C3689" s="358"/>
      <c r="D3689" s="361"/>
      <c r="E3689" s="361"/>
      <c r="F3689" s="361"/>
      <c r="G3689" s="361"/>
      <c r="H3689" s="358"/>
      <c r="I3689" s="358"/>
    </row>
    <row r="3690" ht="22.5" customHeight="1">
      <c r="A3690" s="362"/>
      <c r="B3690" s="360"/>
      <c r="C3690" s="358"/>
      <c r="D3690" s="361"/>
      <c r="E3690" s="361"/>
      <c r="F3690" s="361"/>
      <c r="G3690" s="361"/>
      <c r="H3690" s="358"/>
      <c r="I3690" s="358"/>
    </row>
    <row r="3691" ht="22.5" customHeight="1">
      <c r="A3691" s="362"/>
      <c r="B3691" s="360"/>
      <c r="C3691" s="358"/>
      <c r="D3691" s="361"/>
      <c r="E3691" s="361"/>
      <c r="F3691" s="361"/>
      <c r="G3691" s="361"/>
      <c r="H3691" s="358"/>
      <c r="I3691" s="358"/>
    </row>
    <row r="3692" ht="22.5" customHeight="1">
      <c r="A3692" s="362"/>
      <c r="B3692" s="360"/>
      <c r="C3692" s="358"/>
      <c r="D3692" s="361"/>
      <c r="E3692" s="361"/>
      <c r="F3692" s="361"/>
      <c r="G3692" s="361"/>
      <c r="H3692" s="358"/>
      <c r="I3692" s="358"/>
    </row>
    <row r="3693" ht="22.5" customHeight="1">
      <c r="A3693" s="362"/>
      <c r="B3693" s="360"/>
      <c r="C3693" s="358"/>
      <c r="D3693" s="361"/>
      <c r="E3693" s="361"/>
      <c r="F3693" s="361"/>
      <c r="G3693" s="361"/>
      <c r="H3693" s="358"/>
      <c r="I3693" s="358"/>
    </row>
    <row r="3694" ht="22.5" customHeight="1">
      <c r="A3694" s="362"/>
      <c r="B3694" s="360"/>
      <c r="C3694" s="358"/>
      <c r="D3694" s="361"/>
      <c r="E3694" s="361"/>
      <c r="F3694" s="361"/>
      <c r="G3694" s="361"/>
      <c r="H3694" s="358"/>
      <c r="I3694" s="358"/>
    </row>
    <row r="3695" ht="22.5" customHeight="1">
      <c r="A3695" s="362"/>
      <c r="B3695" s="360"/>
      <c r="C3695" s="358"/>
      <c r="D3695" s="361"/>
      <c r="E3695" s="361"/>
      <c r="F3695" s="361"/>
      <c r="G3695" s="361"/>
      <c r="H3695" s="358"/>
      <c r="I3695" s="358"/>
    </row>
    <row r="3696" ht="22.5" customHeight="1">
      <c r="A3696" s="362"/>
      <c r="B3696" s="360"/>
      <c r="C3696" s="358"/>
      <c r="D3696" s="361"/>
      <c r="E3696" s="361"/>
      <c r="F3696" s="361"/>
      <c r="G3696" s="361"/>
      <c r="H3696" s="358"/>
      <c r="I3696" s="358"/>
    </row>
    <row r="3697" ht="22.5" customHeight="1">
      <c r="A3697" s="362"/>
      <c r="B3697" s="360"/>
      <c r="C3697" s="358"/>
      <c r="D3697" s="361"/>
      <c r="E3697" s="361"/>
      <c r="F3697" s="361"/>
      <c r="G3697" s="361"/>
      <c r="H3697" s="358"/>
      <c r="I3697" s="358"/>
    </row>
    <row r="3698" ht="22.5" customHeight="1">
      <c r="A3698" s="362"/>
      <c r="B3698" s="360"/>
      <c r="C3698" s="358"/>
      <c r="D3698" s="361"/>
      <c r="E3698" s="361"/>
      <c r="F3698" s="361"/>
      <c r="G3698" s="361"/>
      <c r="H3698" s="358"/>
      <c r="I3698" s="358"/>
    </row>
    <row r="3699" ht="22.5" customHeight="1">
      <c r="A3699" s="362"/>
      <c r="B3699" s="360"/>
      <c r="C3699" s="358"/>
      <c r="D3699" s="361"/>
      <c r="E3699" s="361"/>
      <c r="F3699" s="361"/>
      <c r="G3699" s="361"/>
      <c r="H3699" s="358"/>
      <c r="I3699" s="358"/>
    </row>
    <row r="3700" ht="22.5" customHeight="1">
      <c r="A3700" s="362"/>
      <c r="B3700" s="360"/>
      <c r="C3700" s="358"/>
      <c r="D3700" s="361"/>
      <c r="E3700" s="361"/>
      <c r="F3700" s="361"/>
      <c r="G3700" s="361"/>
      <c r="H3700" s="358"/>
      <c r="I3700" s="358"/>
    </row>
    <row r="3701" ht="22.5" customHeight="1">
      <c r="A3701" s="362"/>
      <c r="B3701" s="360"/>
      <c r="C3701" s="358"/>
      <c r="D3701" s="361"/>
      <c r="E3701" s="361"/>
      <c r="F3701" s="361"/>
      <c r="G3701" s="361"/>
      <c r="H3701" s="358"/>
      <c r="I3701" s="358"/>
    </row>
    <row r="3702" ht="22.5" customHeight="1">
      <c r="A3702" s="362"/>
      <c r="B3702" s="360"/>
      <c r="C3702" s="358"/>
      <c r="D3702" s="361"/>
      <c r="E3702" s="361"/>
      <c r="F3702" s="361"/>
      <c r="G3702" s="361"/>
      <c r="H3702" s="358"/>
      <c r="I3702" s="358"/>
    </row>
    <row r="3703" ht="22.5" customHeight="1">
      <c r="A3703" s="362"/>
      <c r="B3703" s="360"/>
      <c r="C3703" s="358"/>
      <c r="D3703" s="361"/>
      <c r="E3703" s="361"/>
      <c r="F3703" s="361"/>
      <c r="G3703" s="361"/>
      <c r="H3703" s="358"/>
      <c r="I3703" s="358"/>
    </row>
    <row r="3704" ht="22.5" customHeight="1">
      <c r="A3704" s="362"/>
      <c r="B3704" s="360"/>
      <c r="C3704" s="358"/>
      <c r="D3704" s="361"/>
      <c r="E3704" s="361"/>
      <c r="F3704" s="361"/>
      <c r="G3704" s="361"/>
      <c r="H3704" s="358"/>
      <c r="I3704" s="358"/>
    </row>
    <row r="3705" ht="22.5" customHeight="1">
      <c r="A3705" s="362"/>
      <c r="B3705" s="360"/>
      <c r="C3705" s="358"/>
      <c r="D3705" s="361"/>
      <c r="E3705" s="361"/>
      <c r="F3705" s="361"/>
      <c r="G3705" s="361"/>
      <c r="H3705" s="358"/>
      <c r="I3705" s="358"/>
    </row>
    <row r="3706" ht="22.5" customHeight="1">
      <c r="A3706" s="362"/>
      <c r="B3706" s="360"/>
      <c r="C3706" s="358"/>
      <c r="D3706" s="361"/>
      <c r="E3706" s="361"/>
      <c r="F3706" s="361"/>
      <c r="G3706" s="361"/>
      <c r="H3706" s="358"/>
      <c r="I3706" s="358"/>
    </row>
    <row r="3707" ht="22.5" customHeight="1">
      <c r="A3707" s="362"/>
      <c r="B3707" s="360"/>
      <c r="C3707" s="358"/>
      <c r="D3707" s="361"/>
      <c r="E3707" s="361"/>
      <c r="F3707" s="361"/>
      <c r="G3707" s="361"/>
      <c r="H3707" s="358"/>
      <c r="I3707" s="358"/>
    </row>
    <row r="3708" ht="22.5" customHeight="1">
      <c r="A3708" s="362"/>
      <c r="B3708" s="360"/>
      <c r="C3708" s="358"/>
      <c r="D3708" s="361"/>
      <c r="E3708" s="361"/>
      <c r="F3708" s="361"/>
      <c r="G3708" s="361"/>
      <c r="H3708" s="358"/>
      <c r="I3708" s="358"/>
    </row>
    <row r="3709" ht="22.5" customHeight="1">
      <c r="A3709" s="362"/>
      <c r="B3709" s="360"/>
      <c r="C3709" s="358"/>
      <c r="D3709" s="361"/>
      <c r="E3709" s="361"/>
      <c r="F3709" s="361"/>
      <c r="G3709" s="361"/>
      <c r="H3709" s="358"/>
      <c r="I3709" s="358"/>
    </row>
    <row r="3710" ht="22.5" customHeight="1">
      <c r="A3710" s="362"/>
      <c r="B3710" s="360"/>
      <c r="C3710" s="358"/>
      <c r="D3710" s="361"/>
      <c r="E3710" s="361"/>
      <c r="F3710" s="361"/>
      <c r="G3710" s="361"/>
      <c r="H3710" s="358"/>
      <c r="I3710" s="358"/>
    </row>
    <row r="3711" ht="22.5" customHeight="1">
      <c r="A3711" s="362"/>
      <c r="B3711" s="360"/>
      <c r="C3711" s="358"/>
      <c r="D3711" s="361"/>
      <c r="E3711" s="361"/>
      <c r="F3711" s="361"/>
      <c r="G3711" s="361"/>
      <c r="H3711" s="358"/>
      <c r="I3711" s="358"/>
    </row>
    <row r="3712" ht="22.5" customHeight="1">
      <c r="A3712" s="362"/>
      <c r="B3712" s="360"/>
      <c r="C3712" s="358"/>
      <c r="D3712" s="361"/>
      <c r="E3712" s="361"/>
      <c r="F3712" s="361"/>
      <c r="G3712" s="361"/>
      <c r="H3712" s="358"/>
      <c r="I3712" s="358"/>
    </row>
    <row r="3713" ht="22.5" customHeight="1">
      <c r="A3713" s="362"/>
      <c r="B3713" s="360"/>
      <c r="C3713" s="358"/>
      <c r="D3713" s="361"/>
      <c r="E3713" s="361"/>
      <c r="F3713" s="361"/>
      <c r="G3713" s="361"/>
      <c r="H3713" s="358"/>
      <c r="I3713" s="358"/>
    </row>
    <row r="3714" ht="22.5" customHeight="1">
      <c r="A3714" s="362"/>
      <c r="B3714" s="360"/>
      <c r="C3714" s="358"/>
      <c r="D3714" s="361"/>
      <c r="E3714" s="361"/>
      <c r="F3714" s="361"/>
      <c r="G3714" s="361"/>
      <c r="H3714" s="358"/>
      <c r="I3714" s="358"/>
    </row>
    <row r="3715" ht="22.5" customHeight="1">
      <c r="A3715" s="362"/>
      <c r="B3715" s="360"/>
      <c r="C3715" s="358"/>
      <c r="D3715" s="361"/>
      <c r="E3715" s="361"/>
      <c r="F3715" s="361"/>
      <c r="G3715" s="361"/>
      <c r="H3715" s="358"/>
      <c r="I3715" s="358"/>
    </row>
    <row r="3716" ht="22.5" customHeight="1">
      <c r="A3716" s="362"/>
      <c r="B3716" s="360"/>
      <c r="C3716" s="358"/>
      <c r="D3716" s="361"/>
      <c r="E3716" s="361"/>
      <c r="F3716" s="361"/>
      <c r="G3716" s="361"/>
      <c r="H3716" s="358"/>
      <c r="I3716" s="358"/>
    </row>
    <row r="3717" ht="22.5" customHeight="1">
      <c r="A3717" s="362"/>
      <c r="B3717" s="360"/>
      <c r="C3717" s="358"/>
      <c r="D3717" s="361"/>
      <c r="E3717" s="361"/>
      <c r="F3717" s="361"/>
      <c r="G3717" s="361"/>
      <c r="H3717" s="358"/>
      <c r="I3717" s="358"/>
    </row>
    <row r="3718" ht="22.5" customHeight="1">
      <c r="A3718" s="362"/>
      <c r="B3718" s="360"/>
      <c r="C3718" s="358"/>
      <c r="D3718" s="361"/>
      <c r="E3718" s="361"/>
      <c r="F3718" s="361"/>
      <c r="G3718" s="361"/>
      <c r="H3718" s="358"/>
      <c r="I3718" s="358"/>
    </row>
    <row r="3719" ht="22.5" customHeight="1">
      <c r="A3719" s="362"/>
      <c r="B3719" s="360"/>
      <c r="C3719" s="358"/>
      <c r="D3719" s="361"/>
      <c r="E3719" s="361"/>
      <c r="F3719" s="361"/>
      <c r="G3719" s="361"/>
      <c r="H3719" s="358"/>
      <c r="I3719" s="358"/>
    </row>
    <row r="3720" ht="22.5" customHeight="1">
      <c r="A3720" s="362"/>
      <c r="B3720" s="360"/>
      <c r="C3720" s="358"/>
      <c r="D3720" s="361"/>
      <c r="E3720" s="361"/>
      <c r="F3720" s="361"/>
      <c r="G3720" s="361"/>
      <c r="H3720" s="358"/>
      <c r="I3720" s="358"/>
    </row>
    <row r="3721" ht="22.5" customHeight="1">
      <c r="A3721" s="362"/>
      <c r="B3721" s="360"/>
      <c r="C3721" s="358"/>
      <c r="D3721" s="361"/>
      <c r="E3721" s="361"/>
      <c r="F3721" s="361"/>
      <c r="G3721" s="361"/>
      <c r="H3721" s="358"/>
      <c r="I3721" s="358"/>
    </row>
    <row r="3722" ht="22.5" customHeight="1">
      <c r="A3722" s="362"/>
      <c r="B3722" s="360"/>
      <c r="C3722" s="358"/>
      <c r="D3722" s="361"/>
      <c r="E3722" s="361"/>
      <c r="F3722" s="361"/>
      <c r="G3722" s="361"/>
      <c r="H3722" s="358"/>
      <c r="I3722" s="358"/>
    </row>
    <row r="3723" ht="22.5" customHeight="1">
      <c r="A3723" s="362"/>
      <c r="B3723" s="360"/>
      <c r="C3723" s="358"/>
      <c r="D3723" s="361"/>
      <c r="E3723" s="361"/>
      <c r="F3723" s="361"/>
      <c r="G3723" s="361"/>
      <c r="H3723" s="358"/>
      <c r="I3723" s="358"/>
    </row>
    <row r="3724" ht="22.5" customHeight="1">
      <c r="A3724" s="362"/>
      <c r="B3724" s="360"/>
      <c r="C3724" s="358"/>
      <c r="D3724" s="361"/>
      <c r="E3724" s="361"/>
      <c r="F3724" s="361"/>
      <c r="G3724" s="361"/>
      <c r="H3724" s="358"/>
      <c r="I3724" s="358"/>
    </row>
    <row r="3725" ht="22.5" customHeight="1">
      <c r="A3725" s="362"/>
      <c r="B3725" s="360"/>
      <c r="C3725" s="358"/>
      <c r="D3725" s="361"/>
      <c r="E3725" s="361"/>
      <c r="F3725" s="361"/>
      <c r="G3725" s="361"/>
      <c r="H3725" s="358"/>
      <c r="I3725" s="358"/>
    </row>
    <row r="3726" ht="22.5" customHeight="1">
      <c r="A3726" s="362"/>
      <c r="B3726" s="360"/>
      <c r="C3726" s="358"/>
      <c r="D3726" s="361"/>
      <c r="E3726" s="361"/>
      <c r="F3726" s="361"/>
      <c r="G3726" s="361"/>
      <c r="H3726" s="358"/>
      <c r="I3726" s="358"/>
    </row>
    <row r="3727" ht="22.5" customHeight="1">
      <c r="A3727" s="362"/>
      <c r="B3727" s="360"/>
      <c r="C3727" s="358"/>
      <c r="D3727" s="361"/>
      <c r="E3727" s="361"/>
      <c r="F3727" s="361"/>
      <c r="G3727" s="361"/>
      <c r="H3727" s="358"/>
      <c r="I3727" s="358"/>
    </row>
    <row r="3728" ht="22.5" customHeight="1">
      <c r="A3728" s="362"/>
      <c r="B3728" s="360"/>
      <c r="C3728" s="358"/>
      <c r="D3728" s="361"/>
      <c r="E3728" s="361"/>
      <c r="F3728" s="361"/>
      <c r="G3728" s="361"/>
      <c r="H3728" s="358"/>
      <c r="I3728" s="358"/>
    </row>
    <row r="3729" ht="22.5" customHeight="1">
      <c r="A3729" s="362"/>
      <c r="B3729" s="360"/>
      <c r="C3729" s="358"/>
      <c r="D3729" s="361"/>
      <c r="E3729" s="361"/>
      <c r="F3729" s="361"/>
      <c r="G3729" s="361"/>
      <c r="H3729" s="358"/>
      <c r="I3729" s="358"/>
    </row>
    <row r="3730" ht="22.5" customHeight="1">
      <c r="A3730" s="362"/>
      <c r="B3730" s="360"/>
      <c r="C3730" s="358"/>
      <c r="D3730" s="361"/>
      <c r="E3730" s="361"/>
      <c r="F3730" s="361"/>
      <c r="G3730" s="361"/>
      <c r="H3730" s="358"/>
      <c r="I3730" s="358"/>
    </row>
    <row r="3731" ht="22.5" customHeight="1">
      <c r="A3731" s="362"/>
      <c r="B3731" s="360"/>
      <c r="C3731" s="358"/>
      <c r="D3731" s="361"/>
      <c r="E3731" s="361"/>
      <c r="F3731" s="361"/>
      <c r="G3731" s="361"/>
      <c r="H3731" s="358"/>
      <c r="I3731" s="358"/>
    </row>
    <row r="3732" ht="22.5" customHeight="1">
      <c r="A3732" s="362"/>
      <c r="B3732" s="360"/>
      <c r="C3732" s="358"/>
      <c r="D3732" s="361"/>
      <c r="E3732" s="361"/>
      <c r="F3732" s="361"/>
      <c r="G3732" s="361"/>
      <c r="H3732" s="358"/>
      <c r="I3732" s="358"/>
    </row>
    <row r="3733" ht="22.5" customHeight="1">
      <c r="A3733" s="362"/>
      <c r="B3733" s="360"/>
      <c r="C3733" s="358"/>
      <c r="D3733" s="361"/>
      <c r="E3733" s="361"/>
      <c r="F3733" s="361"/>
      <c r="G3733" s="361"/>
      <c r="H3733" s="358"/>
      <c r="I3733" s="358"/>
    </row>
    <row r="3734" ht="22.5" customHeight="1">
      <c r="A3734" s="362"/>
      <c r="B3734" s="360"/>
      <c r="C3734" s="358"/>
      <c r="D3734" s="361"/>
      <c r="E3734" s="361"/>
      <c r="F3734" s="361"/>
      <c r="G3734" s="361"/>
      <c r="H3734" s="358"/>
      <c r="I3734" s="358"/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63" t="s">
        <v>133</v>
      </c>
      <c r="B1" s="231" t="s">
        <v>3371</v>
      </c>
      <c r="C1" s="232" t="s">
        <v>3372</v>
      </c>
      <c r="D1" s="233" t="s">
        <v>3373</v>
      </c>
      <c r="E1" s="233" t="s">
        <v>3374</v>
      </c>
      <c r="F1" s="233" t="s">
        <v>3375</v>
      </c>
      <c r="G1" s="232" t="s">
        <v>3376</v>
      </c>
      <c r="H1" s="232" t="s">
        <v>3301</v>
      </c>
      <c r="I1" s="232" t="s">
        <v>3302</v>
      </c>
      <c r="J1" s="232" t="s">
        <v>3303</v>
      </c>
      <c r="K1" s="232" t="s">
        <v>3304</v>
      </c>
      <c r="L1" s="232" t="s">
        <v>3377</v>
      </c>
      <c r="M1" s="232" t="s">
        <v>3378</v>
      </c>
      <c r="N1" s="232" t="s">
        <v>3379</v>
      </c>
      <c r="O1" s="232" t="s">
        <v>124</v>
      </c>
      <c r="P1" s="232" t="s">
        <v>3314</v>
      </c>
      <c r="Q1" s="234" t="s">
        <v>121</v>
      </c>
      <c r="R1" s="234" t="s">
        <v>3309</v>
      </c>
      <c r="S1" s="234" t="s">
        <v>3310</v>
      </c>
      <c r="T1" s="235" t="s">
        <v>3315</v>
      </c>
      <c r="U1" s="364"/>
      <c r="V1" s="364"/>
      <c r="W1" s="364"/>
      <c r="X1" s="364"/>
      <c r="Y1" s="364"/>
      <c r="Z1" s="364"/>
      <c r="AA1" s="364"/>
      <c r="AB1" s="364"/>
    </row>
    <row r="2">
      <c r="A2" s="365"/>
      <c r="B2" s="238" t="s">
        <v>3380</v>
      </c>
      <c r="C2" s="239">
        <f>sum(C3)</f>
        <v>55000000</v>
      </c>
      <c r="D2" s="366"/>
      <c r="E2" s="366"/>
      <c r="F2" s="366"/>
      <c r="G2" s="239">
        <f t="shared" ref="G2:T2" si="1">sum(G3)</f>
        <v>0</v>
      </c>
      <c r="H2" s="239">
        <f t="shared" si="1"/>
        <v>0</v>
      </c>
      <c r="I2" s="239">
        <f t="shared" si="1"/>
        <v>0</v>
      </c>
      <c r="J2" s="239">
        <f t="shared" si="1"/>
        <v>0</v>
      </c>
      <c r="K2" s="239">
        <f t="shared" si="1"/>
        <v>0</v>
      </c>
      <c r="L2" s="239">
        <f t="shared" si="1"/>
        <v>0</v>
      </c>
      <c r="M2" s="239">
        <f t="shared" si="1"/>
        <v>0</v>
      </c>
      <c r="N2" s="239">
        <f t="shared" si="1"/>
        <v>0</v>
      </c>
      <c r="O2" s="239">
        <f t="shared" si="1"/>
        <v>0</v>
      </c>
      <c r="P2" s="239">
        <f t="shared" si="1"/>
        <v>55000000</v>
      </c>
      <c r="Q2" s="239">
        <f t="shared" si="1"/>
        <v>0</v>
      </c>
      <c r="R2" s="239">
        <f t="shared" si="1"/>
        <v>0</v>
      </c>
      <c r="S2" s="239">
        <f t="shared" si="1"/>
        <v>0</v>
      </c>
      <c r="T2" s="239">
        <f t="shared" si="1"/>
        <v>55000000</v>
      </c>
      <c r="U2" s="364"/>
      <c r="V2" s="364"/>
      <c r="W2" s="364"/>
      <c r="X2" s="364"/>
      <c r="Y2" s="364"/>
      <c r="Z2" s="364"/>
      <c r="AA2" s="364"/>
      <c r="AB2" s="364"/>
    </row>
    <row r="3">
      <c r="A3" s="364"/>
      <c r="B3" s="241" t="s">
        <v>3340</v>
      </c>
      <c r="C3" s="242">
        <v>5.5E7</v>
      </c>
      <c r="D3" s="243">
        <v>26.0</v>
      </c>
      <c r="E3" s="243">
        <v>26.0</v>
      </c>
      <c r="F3" s="243">
        <v>0.0</v>
      </c>
      <c r="G3" s="242">
        <v>0.0</v>
      </c>
      <c r="H3" s="242">
        <v>0.0</v>
      </c>
      <c r="I3" s="242">
        <v>0.0</v>
      </c>
      <c r="J3" s="242">
        <v>0.0</v>
      </c>
      <c r="K3" s="242">
        <v>0.0</v>
      </c>
      <c r="L3" s="242">
        <v>0.0</v>
      </c>
      <c r="M3" s="242">
        <v>0.0</v>
      </c>
      <c r="N3" s="242">
        <v>0.0</v>
      </c>
      <c r="O3" s="242">
        <v>0.0</v>
      </c>
      <c r="P3" s="244">
        <v>5.5E7</v>
      </c>
      <c r="Q3" s="242">
        <v>0.0</v>
      </c>
      <c r="R3" s="242">
        <v>0.0</v>
      </c>
      <c r="S3" s="242">
        <v>0.0</v>
      </c>
      <c r="T3" s="242">
        <f>P3-Q3-R3-S3</f>
        <v>55000000</v>
      </c>
      <c r="U3" s="364"/>
      <c r="V3" s="364"/>
      <c r="W3" s="364"/>
      <c r="X3" s="364"/>
      <c r="Y3" s="364"/>
      <c r="Z3" s="364"/>
      <c r="AA3" s="364"/>
      <c r="AB3" s="364"/>
    </row>
    <row r="4">
      <c r="A4" s="365"/>
      <c r="B4" s="238" t="s">
        <v>3381</v>
      </c>
      <c r="C4" s="239">
        <f>sum(C79)</f>
        <v>0</v>
      </c>
      <c r="D4" s="366"/>
      <c r="E4" s="366"/>
      <c r="F4" s="366"/>
      <c r="G4" s="239">
        <f t="shared" ref="G4:T4" si="2">sum(G79)</f>
        <v>0</v>
      </c>
      <c r="H4" s="239">
        <f t="shared" si="2"/>
        <v>0</v>
      </c>
      <c r="I4" s="239">
        <f t="shared" si="2"/>
        <v>0</v>
      </c>
      <c r="J4" s="239">
        <f t="shared" si="2"/>
        <v>0</v>
      </c>
      <c r="K4" s="239">
        <f t="shared" si="2"/>
        <v>0</v>
      </c>
      <c r="L4" s="239">
        <f t="shared" si="2"/>
        <v>0</v>
      </c>
      <c r="M4" s="239">
        <f t="shared" si="2"/>
        <v>0</v>
      </c>
      <c r="N4" s="239">
        <f t="shared" si="2"/>
        <v>0</v>
      </c>
      <c r="O4" s="239">
        <f t="shared" si="2"/>
        <v>0</v>
      </c>
      <c r="P4" s="239">
        <f t="shared" si="2"/>
        <v>0</v>
      </c>
      <c r="Q4" s="239">
        <f t="shared" si="2"/>
        <v>0</v>
      </c>
      <c r="R4" s="239">
        <f t="shared" si="2"/>
        <v>0</v>
      </c>
      <c r="S4" s="239">
        <f t="shared" si="2"/>
        <v>0</v>
      </c>
      <c r="T4" s="239">
        <f t="shared" si="2"/>
        <v>0</v>
      </c>
      <c r="U4" s="364"/>
      <c r="V4" s="364"/>
      <c r="W4" s="364"/>
      <c r="X4" s="364"/>
      <c r="Y4" s="364"/>
      <c r="Z4" s="364"/>
      <c r="AA4" s="364"/>
      <c r="AB4" s="364"/>
    </row>
    <row r="5">
      <c r="A5" s="367"/>
      <c r="B5" s="367"/>
      <c r="C5" s="367"/>
      <c r="D5" s="368"/>
      <c r="E5" s="368"/>
      <c r="F5" s="368"/>
      <c r="G5" s="367"/>
      <c r="H5" s="367"/>
      <c r="I5" s="367"/>
      <c r="J5" s="367"/>
      <c r="K5" s="367"/>
      <c r="L5" s="367"/>
      <c r="M5" s="367"/>
      <c r="N5" s="367"/>
      <c r="O5" s="367"/>
      <c r="P5" s="367"/>
      <c r="Q5" s="367"/>
      <c r="R5" s="367"/>
      <c r="S5" s="367"/>
      <c r="T5" s="367"/>
      <c r="U5" s="367"/>
      <c r="V5" s="367"/>
      <c r="W5" s="367"/>
      <c r="X5" s="367"/>
      <c r="Y5" s="367"/>
      <c r="Z5" s="367"/>
      <c r="AA5" s="367"/>
      <c r="AB5" s="367"/>
    </row>
    <row r="6">
      <c r="A6" s="365"/>
      <c r="B6" s="238" t="s">
        <v>3382</v>
      </c>
      <c r="C6" s="369"/>
      <c r="D6" s="366"/>
      <c r="E6" s="366"/>
      <c r="F6" s="366"/>
      <c r="G6" s="369"/>
      <c r="H6" s="369"/>
      <c r="I6" s="369"/>
      <c r="J6" s="369"/>
      <c r="K6" s="369"/>
      <c r="L6" s="369"/>
      <c r="M6" s="369"/>
      <c r="N6" s="369"/>
      <c r="O6" s="369"/>
      <c r="P6" s="369"/>
      <c r="Q6" s="369"/>
      <c r="R6" s="369"/>
      <c r="S6" s="369"/>
      <c r="T6" s="369"/>
      <c r="U6" s="364"/>
      <c r="V6" s="364"/>
      <c r="W6" s="364"/>
      <c r="X6" s="364"/>
      <c r="Y6" s="364"/>
      <c r="Z6" s="364"/>
      <c r="AA6" s="364"/>
      <c r="AB6" s="364"/>
    </row>
    <row r="7">
      <c r="A7" s="364"/>
      <c r="B7" s="364"/>
      <c r="C7" s="370"/>
      <c r="D7" s="371"/>
      <c r="E7" s="371"/>
      <c r="F7" s="371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364"/>
      <c r="V7" s="364"/>
      <c r="W7" s="364"/>
      <c r="X7" s="364"/>
      <c r="Y7" s="364"/>
      <c r="Z7" s="364"/>
      <c r="AA7" s="364"/>
      <c r="AB7" s="364"/>
    </row>
    <row r="8">
      <c r="A8" s="365"/>
      <c r="B8" s="238" t="s">
        <v>3383</v>
      </c>
      <c r="C8" s="239">
        <f>sum(C9:C17)</f>
        <v>36666667</v>
      </c>
      <c r="D8" s="366"/>
      <c r="E8" s="366"/>
      <c r="F8" s="366"/>
      <c r="G8" s="239">
        <f t="shared" ref="G8:T8" si="3">sum(G9:G17)</f>
        <v>975489</v>
      </c>
      <c r="H8" s="239">
        <f t="shared" si="3"/>
        <v>0</v>
      </c>
      <c r="I8" s="239">
        <f t="shared" si="3"/>
        <v>0</v>
      </c>
      <c r="J8" s="239">
        <f t="shared" si="3"/>
        <v>0</v>
      </c>
      <c r="K8" s="239">
        <f t="shared" si="3"/>
        <v>0</v>
      </c>
      <c r="L8" s="239">
        <f t="shared" si="3"/>
        <v>0</v>
      </c>
      <c r="M8" s="239">
        <f t="shared" si="3"/>
        <v>0</v>
      </c>
      <c r="N8" s="239">
        <f t="shared" si="3"/>
        <v>0</v>
      </c>
      <c r="O8" s="239">
        <f t="shared" si="3"/>
        <v>0</v>
      </c>
      <c r="P8" s="239">
        <f t="shared" si="3"/>
        <v>59016805</v>
      </c>
      <c r="Q8" s="239">
        <f t="shared" si="3"/>
        <v>0</v>
      </c>
      <c r="R8" s="239">
        <f t="shared" si="3"/>
        <v>1577520</v>
      </c>
      <c r="S8" s="239">
        <f t="shared" si="3"/>
        <v>0</v>
      </c>
      <c r="T8" s="239">
        <f t="shared" si="3"/>
        <v>57439285</v>
      </c>
      <c r="U8" s="364"/>
      <c r="V8" s="364"/>
      <c r="W8" s="364"/>
      <c r="X8" s="364"/>
      <c r="Y8" s="364"/>
      <c r="Z8" s="364"/>
      <c r="AA8" s="364"/>
      <c r="AB8" s="364"/>
    </row>
    <row r="9">
      <c r="A9" s="364"/>
      <c r="B9" s="372" t="s">
        <v>209</v>
      </c>
      <c r="C9" s="244">
        <v>5000000.0</v>
      </c>
      <c r="D9" s="373">
        <v>26.0</v>
      </c>
      <c r="E9" s="373">
        <v>26.0</v>
      </c>
      <c r="F9" s="371"/>
      <c r="G9" s="370"/>
      <c r="H9" s="370"/>
      <c r="I9" s="370"/>
      <c r="J9" s="370"/>
      <c r="K9" s="370"/>
      <c r="L9" s="370"/>
      <c r="M9" s="370"/>
      <c r="N9" s="370"/>
      <c r="O9" s="370"/>
      <c r="P9" s="244">
        <v>5000000.0</v>
      </c>
      <c r="Q9" s="370"/>
      <c r="R9" s="370"/>
      <c r="S9" s="370"/>
      <c r="T9" s="244">
        <v>5000000.0</v>
      </c>
      <c r="U9" s="364"/>
      <c r="V9" s="364"/>
      <c r="W9" s="364"/>
      <c r="X9" s="364"/>
      <c r="Y9" s="364"/>
      <c r="Z9" s="364"/>
      <c r="AA9" s="364"/>
      <c r="AB9" s="364"/>
    </row>
    <row r="10">
      <c r="A10" s="364"/>
      <c r="B10" s="372" t="s">
        <v>3384</v>
      </c>
      <c r="C10" s="370"/>
      <c r="D10" s="371"/>
      <c r="E10" s="371"/>
      <c r="F10" s="371"/>
      <c r="G10" s="370"/>
      <c r="H10" s="370"/>
      <c r="I10" s="370"/>
      <c r="J10" s="370"/>
      <c r="K10" s="370"/>
      <c r="L10" s="370"/>
      <c r="M10" s="370"/>
      <c r="N10" s="370"/>
      <c r="O10" s="370"/>
      <c r="P10" s="244">
        <v>66667.0</v>
      </c>
      <c r="Q10" s="370"/>
      <c r="R10" s="370"/>
      <c r="S10" s="370"/>
      <c r="T10" s="244">
        <v>66667.0</v>
      </c>
      <c r="U10" s="364"/>
      <c r="V10" s="364"/>
      <c r="W10" s="364"/>
      <c r="X10" s="364"/>
      <c r="Y10" s="364"/>
      <c r="Z10" s="364"/>
      <c r="AA10" s="364"/>
      <c r="AB10" s="364"/>
    </row>
    <row r="11">
      <c r="A11" s="364"/>
      <c r="B11" s="372" t="s">
        <v>3979</v>
      </c>
      <c r="C11" s="244">
        <v>6500000.0</v>
      </c>
      <c r="D11" s="373">
        <v>26.0</v>
      </c>
      <c r="E11" s="373">
        <v>24.0</v>
      </c>
      <c r="F11" s="373">
        <v>11.48</v>
      </c>
      <c r="G11" s="244">
        <v>358750.0</v>
      </c>
      <c r="H11" s="370"/>
      <c r="I11" s="370"/>
      <c r="J11" s="370"/>
      <c r="K11" s="370"/>
      <c r="L11" s="370"/>
      <c r="M11" s="242"/>
      <c r="N11" s="370"/>
      <c r="O11" s="370"/>
      <c r="P11" s="244">
        <v>1.640578E7</v>
      </c>
      <c r="Q11" s="370"/>
      <c r="R11" s="374">
        <v>525840.0</v>
      </c>
      <c r="S11" s="370"/>
      <c r="T11" s="244">
        <v>1.587994E7</v>
      </c>
      <c r="U11" s="364"/>
      <c r="V11" s="364"/>
      <c r="W11" s="364"/>
      <c r="X11" s="364"/>
      <c r="Y11" s="364"/>
      <c r="Z11" s="364"/>
      <c r="AA11" s="364"/>
      <c r="AB11" s="364"/>
    </row>
    <row r="12">
      <c r="A12" s="364"/>
      <c r="B12" s="372" t="s">
        <v>3980</v>
      </c>
      <c r="C12" s="244">
        <v>6500000.0</v>
      </c>
      <c r="D12" s="373">
        <v>26.0</v>
      </c>
      <c r="E12" s="373">
        <v>22.3214</v>
      </c>
      <c r="F12" s="373">
        <v>7.21</v>
      </c>
      <c r="G12" s="244">
        <v>225313.0</v>
      </c>
      <c r="H12" s="370"/>
      <c r="I12" s="370"/>
      <c r="J12" s="370"/>
      <c r="K12" s="370"/>
      <c r="L12" s="370"/>
      <c r="M12" s="242"/>
      <c r="N12" s="370"/>
      <c r="O12" s="370"/>
      <c r="P12" s="244">
        <v>1.4770295E7</v>
      </c>
      <c r="Q12" s="370"/>
      <c r="R12" s="374">
        <v>525840.0</v>
      </c>
      <c r="S12" s="370"/>
      <c r="T12" s="244">
        <v>1.4244455E7</v>
      </c>
      <c r="U12" s="364"/>
      <c r="V12" s="364"/>
      <c r="W12" s="364"/>
      <c r="X12" s="364"/>
      <c r="Y12" s="364"/>
      <c r="Z12" s="364"/>
      <c r="AA12" s="364"/>
      <c r="AB12" s="364"/>
    </row>
    <row r="13">
      <c r="A13" s="364"/>
      <c r="B13" s="372" t="s">
        <v>201</v>
      </c>
      <c r="C13" s="244">
        <v>2166667.0</v>
      </c>
      <c r="D13" s="373">
        <v>26.0</v>
      </c>
      <c r="E13" s="373">
        <v>34.0</v>
      </c>
      <c r="F13" s="371"/>
      <c r="G13" s="244">
        <v>0.0</v>
      </c>
      <c r="H13" s="370"/>
      <c r="I13" s="370"/>
      <c r="J13" s="370"/>
      <c r="K13" s="370"/>
      <c r="L13" s="370"/>
      <c r="M13" s="242"/>
      <c r="N13" s="370"/>
      <c r="O13" s="370"/>
      <c r="P13" s="244">
        <v>5265733.0</v>
      </c>
      <c r="Q13" s="370"/>
      <c r="R13" s="244">
        <v>175280.0</v>
      </c>
      <c r="S13" s="370"/>
      <c r="T13" s="244">
        <v>5090453.0</v>
      </c>
      <c r="U13" s="364"/>
      <c r="V13" s="364"/>
      <c r="W13" s="364"/>
      <c r="X13" s="364"/>
      <c r="Y13" s="364"/>
      <c r="Z13" s="364"/>
      <c r="AA13" s="364"/>
      <c r="AB13" s="364"/>
    </row>
    <row r="14">
      <c r="A14" s="364"/>
      <c r="B14" s="372" t="s">
        <v>204</v>
      </c>
      <c r="C14" s="244">
        <v>2166667.0</v>
      </c>
      <c r="D14" s="373">
        <v>26.0</v>
      </c>
      <c r="E14" s="373">
        <v>32.5</v>
      </c>
      <c r="F14" s="373">
        <v>4.5</v>
      </c>
      <c r="G14" s="244">
        <v>46875.0</v>
      </c>
      <c r="H14" s="370"/>
      <c r="I14" s="370"/>
      <c r="J14" s="370"/>
      <c r="K14" s="370"/>
      <c r="L14" s="370"/>
      <c r="M14" s="242"/>
      <c r="N14" s="370"/>
      <c r="O14" s="370"/>
      <c r="P14" s="244">
        <v>4547958.0</v>
      </c>
      <c r="Q14" s="370"/>
      <c r="R14" s="244">
        <v>175280.0</v>
      </c>
      <c r="S14" s="370"/>
      <c r="T14" s="244">
        <v>4372678.0</v>
      </c>
      <c r="U14" s="364"/>
      <c r="V14" s="364"/>
      <c r="W14" s="364"/>
      <c r="X14" s="364"/>
      <c r="Y14" s="364"/>
      <c r="Z14" s="364"/>
      <c r="AA14" s="364"/>
      <c r="AB14" s="364"/>
    </row>
    <row r="15">
      <c r="A15" s="364"/>
      <c r="B15" s="372" t="s">
        <v>3386</v>
      </c>
      <c r="C15" s="244">
        <v>6666667.0</v>
      </c>
      <c r="D15" s="373">
        <v>26.0</v>
      </c>
      <c r="E15" s="373">
        <v>20.8017</v>
      </c>
      <c r="F15" s="371"/>
      <c r="G15" s="244">
        <v>0.0</v>
      </c>
      <c r="H15" s="370"/>
      <c r="I15" s="370"/>
      <c r="J15" s="370"/>
      <c r="K15" s="370"/>
      <c r="L15" s="370"/>
      <c r="M15" s="370"/>
      <c r="N15" s="370"/>
      <c r="O15" s="370"/>
      <c r="P15" s="244">
        <v>5333769.0</v>
      </c>
      <c r="Q15" s="370"/>
      <c r="R15" s="370"/>
      <c r="S15" s="370"/>
      <c r="T15" s="244">
        <v>5333769.0</v>
      </c>
      <c r="U15" s="364"/>
      <c r="V15" s="364"/>
      <c r="W15" s="364"/>
      <c r="X15" s="364"/>
      <c r="Y15" s="364"/>
      <c r="Z15" s="364"/>
      <c r="AA15" s="364"/>
      <c r="AB15" s="364"/>
    </row>
    <row r="16">
      <c r="A16" s="364"/>
      <c r="B16" s="372" t="s">
        <v>3345</v>
      </c>
      <c r="C16" s="244">
        <v>3333333.0</v>
      </c>
      <c r="D16" s="373">
        <v>26.0</v>
      </c>
      <c r="E16" s="373">
        <v>23.0</v>
      </c>
      <c r="F16" s="373">
        <v>8.5</v>
      </c>
      <c r="G16" s="244">
        <v>136218.0</v>
      </c>
      <c r="H16" s="370"/>
      <c r="I16" s="370"/>
      <c r="J16" s="370"/>
      <c r="K16" s="370"/>
      <c r="L16" s="370"/>
      <c r="M16" s="370"/>
      <c r="N16" s="370"/>
      <c r="O16" s="370"/>
      <c r="P16" s="244">
        <v>3084936.0</v>
      </c>
      <c r="Q16" s="370"/>
      <c r="R16" s="370"/>
      <c r="S16" s="370"/>
      <c r="T16" s="244">
        <v>3084936.0</v>
      </c>
      <c r="U16" s="364"/>
      <c r="V16" s="364"/>
      <c r="W16" s="364"/>
      <c r="X16" s="364"/>
      <c r="Y16" s="364"/>
      <c r="Z16" s="364"/>
      <c r="AA16" s="364"/>
      <c r="AB16" s="364"/>
    </row>
    <row r="17">
      <c r="A17" s="364"/>
      <c r="B17" s="372" t="s">
        <v>3319</v>
      </c>
      <c r="C17" s="244">
        <v>4333333.0</v>
      </c>
      <c r="D17" s="373">
        <v>26.0</v>
      </c>
      <c r="E17" s="373">
        <v>26.0</v>
      </c>
      <c r="F17" s="373">
        <v>10.0</v>
      </c>
      <c r="G17" s="244">
        <v>208333.0</v>
      </c>
      <c r="H17" s="370"/>
      <c r="I17" s="370"/>
      <c r="J17" s="370"/>
      <c r="K17" s="370"/>
      <c r="L17" s="370"/>
      <c r="M17" s="370"/>
      <c r="N17" s="370"/>
      <c r="O17" s="370"/>
      <c r="P17" s="244">
        <v>4541667.0</v>
      </c>
      <c r="Q17" s="370"/>
      <c r="R17" s="244">
        <v>175280.0</v>
      </c>
      <c r="S17" s="370"/>
      <c r="T17" s="244">
        <v>4366387.0</v>
      </c>
      <c r="U17" s="364"/>
      <c r="V17" s="364"/>
      <c r="W17" s="364"/>
      <c r="X17" s="364"/>
      <c r="Y17" s="364"/>
      <c r="Z17" s="364"/>
      <c r="AA17" s="364"/>
      <c r="AB17" s="364"/>
    </row>
    <row r="18">
      <c r="A18" s="365"/>
      <c r="B18" s="238" t="s">
        <v>3387</v>
      </c>
      <c r="C18" s="239">
        <f>sum(C19:C20)</f>
        <v>13333333</v>
      </c>
      <c r="D18" s="366"/>
      <c r="E18" s="366"/>
      <c r="F18" s="366"/>
      <c r="G18" s="239">
        <f t="shared" ref="G18:T18" si="4">sum(G19:G20)</f>
        <v>0</v>
      </c>
      <c r="H18" s="239">
        <f t="shared" si="4"/>
        <v>0</v>
      </c>
      <c r="I18" s="239">
        <f t="shared" si="4"/>
        <v>0</v>
      </c>
      <c r="J18" s="239">
        <f t="shared" si="4"/>
        <v>0</v>
      </c>
      <c r="K18" s="239">
        <f t="shared" si="4"/>
        <v>0</v>
      </c>
      <c r="L18" s="239">
        <f t="shared" si="4"/>
        <v>0</v>
      </c>
      <c r="M18" s="239">
        <f t="shared" si="4"/>
        <v>0</v>
      </c>
      <c r="N18" s="239">
        <f t="shared" si="4"/>
        <v>0</v>
      </c>
      <c r="O18" s="239">
        <f t="shared" si="4"/>
        <v>0</v>
      </c>
      <c r="P18" s="239">
        <f t="shared" si="4"/>
        <v>13333333</v>
      </c>
      <c r="Q18" s="239">
        <f t="shared" si="4"/>
        <v>0</v>
      </c>
      <c r="R18" s="239">
        <f t="shared" si="4"/>
        <v>0</v>
      </c>
      <c r="S18" s="239">
        <f t="shared" si="4"/>
        <v>0</v>
      </c>
      <c r="T18" s="239">
        <f t="shared" si="4"/>
        <v>13333333</v>
      </c>
      <c r="U18" s="364"/>
      <c r="V18" s="364"/>
      <c r="W18" s="364"/>
      <c r="X18" s="364"/>
      <c r="Y18" s="364"/>
      <c r="Z18" s="364"/>
      <c r="AA18" s="364"/>
      <c r="AB18" s="364"/>
    </row>
    <row r="19">
      <c r="A19" s="236"/>
      <c r="B19" s="241" t="s">
        <v>251</v>
      </c>
      <c r="C19" s="242">
        <v>5000000.0</v>
      </c>
      <c r="D19" s="243">
        <v>26.0</v>
      </c>
      <c r="E19" s="243">
        <v>26.0</v>
      </c>
      <c r="F19" s="248"/>
      <c r="G19" s="247"/>
      <c r="H19" s="247"/>
      <c r="I19" s="247"/>
      <c r="J19" s="247"/>
      <c r="K19" s="247"/>
      <c r="L19" s="247"/>
      <c r="M19" s="247"/>
      <c r="N19" s="247"/>
      <c r="O19" s="247"/>
      <c r="P19" s="242">
        <v>5000000.0</v>
      </c>
      <c r="Q19" s="247"/>
      <c r="R19" s="247"/>
      <c r="S19" s="247"/>
      <c r="T19" s="242">
        <v>5000000.0</v>
      </c>
      <c r="U19" s="236"/>
      <c r="V19" s="236"/>
      <c r="W19" s="236"/>
      <c r="X19" s="236"/>
      <c r="Y19" s="236"/>
      <c r="Z19" s="236"/>
      <c r="AA19" s="236"/>
      <c r="AB19" s="236"/>
    </row>
    <row r="20">
      <c r="A20" s="236"/>
      <c r="B20" s="241" t="s">
        <v>242</v>
      </c>
      <c r="C20" s="242">
        <v>8333333.0</v>
      </c>
      <c r="D20" s="243">
        <v>26.0</v>
      </c>
      <c r="E20" s="243">
        <v>26.0</v>
      </c>
      <c r="F20" s="248"/>
      <c r="G20" s="247"/>
      <c r="H20" s="247"/>
      <c r="I20" s="247"/>
      <c r="J20" s="247"/>
      <c r="K20" s="247"/>
      <c r="L20" s="247"/>
      <c r="M20" s="247"/>
      <c r="N20" s="247"/>
      <c r="O20" s="247"/>
      <c r="P20" s="242">
        <v>8333333.0</v>
      </c>
      <c r="Q20" s="247"/>
      <c r="R20" s="247"/>
      <c r="S20" s="247"/>
      <c r="T20" s="242">
        <v>8333333.0</v>
      </c>
      <c r="U20" s="236"/>
      <c r="V20" s="236"/>
      <c r="W20" s="236"/>
      <c r="X20" s="236"/>
      <c r="Y20" s="236"/>
      <c r="Z20" s="236"/>
      <c r="AA20" s="236"/>
      <c r="AB20" s="236"/>
    </row>
    <row r="21">
      <c r="A21" s="365"/>
      <c r="B21" s="238" t="s">
        <v>3388</v>
      </c>
      <c r="C21" s="239">
        <f>sum(C22:C30)</f>
        <v>63866666</v>
      </c>
      <c r="D21" s="366"/>
      <c r="E21" s="366"/>
      <c r="F21" s="366"/>
      <c r="G21" s="239">
        <f t="shared" ref="G21:T21" si="5">sum(G22:G30)</f>
        <v>440261</v>
      </c>
      <c r="H21" s="239">
        <f t="shared" si="5"/>
        <v>1133334</v>
      </c>
      <c r="I21" s="239">
        <f t="shared" si="5"/>
        <v>666667</v>
      </c>
      <c r="J21" s="239">
        <f t="shared" si="5"/>
        <v>0</v>
      </c>
      <c r="K21" s="239">
        <f t="shared" si="5"/>
        <v>0</v>
      </c>
      <c r="L21" s="239">
        <f t="shared" si="5"/>
        <v>0</v>
      </c>
      <c r="M21" s="239">
        <f t="shared" si="5"/>
        <v>0</v>
      </c>
      <c r="N21" s="239">
        <f t="shared" si="5"/>
        <v>0</v>
      </c>
      <c r="O21" s="239">
        <f t="shared" si="5"/>
        <v>0</v>
      </c>
      <c r="P21" s="239">
        <f t="shared" si="5"/>
        <v>47261507</v>
      </c>
      <c r="Q21" s="239">
        <f t="shared" si="5"/>
        <v>0</v>
      </c>
      <c r="R21" s="239">
        <f t="shared" si="5"/>
        <v>1296680</v>
      </c>
      <c r="S21" s="239">
        <f t="shared" si="5"/>
        <v>3333333</v>
      </c>
      <c r="T21" s="239">
        <f t="shared" si="5"/>
        <v>37631493</v>
      </c>
      <c r="U21" s="364"/>
      <c r="V21" s="364"/>
      <c r="W21" s="364"/>
      <c r="X21" s="364"/>
      <c r="Y21" s="364"/>
      <c r="Z21" s="364"/>
      <c r="AA21" s="364"/>
      <c r="AB21" s="364"/>
    </row>
    <row r="22">
      <c r="A22" s="364"/>
      <c r="B22" s="375" t="s">
        <v>3389</v>
      </c>
      <c r="C22" s="244">
        <v>8333333.0</v>
      </c>
      <c r="D22" s="373">
        <v>26.0</v>
      </c>
      <c r="E22" s="373">
        <v>26.0</v>
      </c>
      <c r="F22" s="371"/>
      <c r="G22" s="370"/>
      <c r="H22" s="370"/>
      <c r="I22" s="370"/>
      <c r="J22" s="370"/>
      <c r="K22" s="370"/>
      <c r="L22" s="370"/>
      <c r="M22" s="370"/>
      <c r="N22" s="370"/>
      <c r="O22" s="370"/>
      <c r="P22" s="244">
        <v>1.1282051E7</v>
      </c>
      <c r="Q22" s="370"/>
      <c r="R22" s="244">
        <v>245000.0</v>
      </c>
      <c r="S22" s="370"/>
      <c r="T22" s="244">
        <v>6282051.0</v>
      </c>
      <c r="U22" s="364"/>
      <c r="V22" s="364"/>
      <c r="W22" s="364"/>
      <c r="X22" s="364"/>
      <c r="Y22" s="364"/>
      <c r="Z22" s="364"/>
      <c r="AA22" s="364"/>
      <c r="AB22" s="364"/>
    </row>
    <row r="23">
      <c r="A23" s="364"/>
      <c r="B23" s="375" t="s">
        <v>213</v>
      </c>
      <c r="C23" s="244">
        <v>3.0333333E7</v>
      </c>
      <c r="D23" s="373">
        <v>26.0</v>
      </c>
      <c r="E23" s="373">
        <v>26.0</v>
      </c>
      <c r="F23" s="371"/>
      <c r="G23" s="370"/>
      <c r="H23" s="370"/>
      <c r="I23" s="370"/>
      <c r="J23" s="370"/>
      <c r="K23" s="370"/>
      <c r="L23" s="370"/>
      <c r="M23" s="370"/>
      <c r="N23" s="370"/>
      <c r="O23" s="370"/>
      <c r="P23" s="244">
        <v>8333333.0</v>
      </c>
      <c r="Q23" s="370"/>
      <c r="R23" s="370"/>
      <c r="S23" s="370"/>
      <c r="T23" s="244">
        <v>8088333.0</v>
      </c>
      <c r="U23" s="364"/>
      <c r="V23" s="364"/>
      <c r="W23" s="364"/>
      <c r="X23" s="364"/>
      <c r="Y23" s="364"/>
      <c r="Z23" s="364"/>
      <c r="AA23" s="364"/>
      <c r="AB23" s="364"/>
    </row>
    <row r="24">
      <c r="A24" s="364"/>
      <c r="B24" s="372" t="s">
        <v>221</v>
      </c>
      <c r="C24" s="244">
        <v>5333333.0</v>
      </c>
      <c r="D24" s="373">
        <v>26.0</v>
      </c>
      <c r="E24" s="373">
        <v>26.0</v>
      </c>
      <c r="F24" s="371"/>
      <c r="G24" s="370"/>
      <c r="H24" s="370"/>
      <c r="I24" s="370"/>
      <c r="J24" s="370"/>
      <c r="K24" s="370"/>
      <c r="L24" s="370"/>
      <c r="M24" s="370"/>
      <c r="N24" s="370"/>
      <c r="O24" s="370"/>
      <c r="P24" s="244">
        <v>5333333.0</v>
      </c>
      <c r="Q24" s="370"/>
      <c r="R24" s="244">
        <v>175280.0</v>
      </c>
      <c r="S24" s="370"/>
      <c r="T24" s="244">
        <v>5158053.0</v>
      </c>
      <c r="U24" s="364"/>
      <c r="V24" s="364"/>
      <c r="W24" s="364"/>
      <c r="X24" s="364"/>
      <c r="Y24" s="364"/>
      <c r="Z24" s="364"/>
      <c r="AA24" s="364"/>
      <c r="AB24" s="364"/>
    </row>
    <row r="25">
      <c r="A25" s="364"/>
      <c r="B25" s="372" t="s">
        <v>3347</v>
      </c>
      <c r="C25" s="244">
        <v>5000000.0</v>
      </c>
      <c r="D25" s="373">
        <v>26.0</v>
      </c>
      <c r="E25" s="373">
        <v>25.4313</v>
      </c>
      <c r="F25" s="371"/>
      <c r="G25" s="370"/>
      <c r="H25" s="370"/>
      <c r="I25" s="370"/>
      <c r="J25" s="370"/>
      <c r="K25" s="370"/>
      <c r="L25" s="370"/>
      <c r="M25" s="370"/>
      <c r="N25" s="370"/>
      <c r="O25" s="370"/>
      <c r="P25" s="244">
        <v>4890635.0</v>
      </c>
      <c r="Q25" s="370"/>
      <c r="R25" s="244">
        <v>175280.0</v>
      </c>
      <c r="S25" s="370"/>
      <c r="T25" s="244">
        <v>4715355.0</v>
      </c>
      <c r="U25" s="364"/>
      <c r="V25" s="364"/>
      <c r="W25" s="364"/>
      <c r="X25" s="364"/>
      <c r="Y25" s="364"/>
      <c r="Z25" s="364"/>
      <c r="AA25" s="364"/>
      <c r="AB25" s="364"/>
    </row>
    <row r="26">
      <c r="A26" s="364"/>
      <c r="B26" s="372" t="s">
        <v>245</v>
      </c>
      <c r="C26" s="244">
        <v>2100000.0</v>
      </c>
      <c r="D26" s="373">
        <v>26.0</v>
      </c>
      <c r="E26" s="373">
        <v>25.9538</v>
      </c>
      <c r="F26" s="371"/>
      <c r="G26" s="244">
        <v>0.0</v>
      </c>
      <c r="H26" s="244">
        <v>566667.0</v>
      </c>
      <c r="I26" s="374">
        <v>0.0</v>
      </c>
      <c r="J26" s="242"/>
      <c r="K26" s="370"/>
      <c r="L26" s="370"/>
      <c r="M26" s="370"/>
      <c r="N26" s="370"/>
      <c r="O26" s="370"/>
      <c r="P26" s="244">
        <v>2662935.0</v>
      </c>
      <c r="Q26" s="370"/>
      <c r="R26" s="244">
        <v>175280.0</v>
      </c>
      <c r="S26" s="370"/>
      <c r="T26" s="244">
        <v>2487655.0</v>
      </c>
      <c r="U26" s="364"/>
      <c r="V26" s="364"/>
      <c r="W26" s="364"/>
      <c r="X26" s="364"/>
      <c r="Y26" s="364"/>
      <c r="Z26" s="364"/>
      <c r="AA26" s="364"/>
      <c r="AB26" s="364"/>
    </row>
    <row r="27">
      <c r="A27" s="364"/>
      <c r="B27" s="372" t="s">
        <v>249</v>
      </c>
      <c r="C27" s="244">
        <v>2100000.0</v>
      </c>
      <c r="D27" s="373">
        <v>26.0</v>
      </c>
      <c r="E27" s="373">
        <v>28.9971</v>
      </c>
      <c r="F27" s="373">
        <v>14.37</v>
      </c>
      <c r="G27" s="244">
        <v>145082.0</v>
      </c>
      <c r="H27" s="244">
        <v>566667.0</v>
      </c>
      <c r="I27" s="374">
        <v>666667.0</v>
      </c>
      <c r="J27" s="242"/>
      <c r="K27" s="370"/>
      <c r="L27" s="370"/>
      <c r="M27" s="370"/>
      <c r="N27" s="370"/>
      <c r="O27" s="370"/>
      <c r="P27" s="244">
        <v>3720489.0</v>
      </c>
      <c r="Q27" s="370"/>
      <c r="R27" s="244">
        <v>175280.0</v>
      </c>
      <c r="S27" s="244">
        <v>1333333.0</v>
      </c>
      <c r="T27" s="244">
        <v>2211875.0</v>
      </c>
      <c r="U27" s="364"/>
      <c r="V27" s="364"/>
      <c r="W27" s="364"/>
      <c r="X27" s="364"/>
      <c r="Y27" s="364"/>
      <c r="Z27" s="364"/>
      <c r="AA27" s="364"/>
      <c r="AB27" s="364"/>
    </row>
    <row r="28">
      <c r="A28" s="364"/>
      <c r="B28" s="372" t="s">
        <v>3390</v>
      </c>
      <c r="C28" s="244">
        <v>2666667.0</v>
      </c>
      <c r="D28" s="373">
        <v>26.0</v>
      </c>
      <c r="E28" s="373">
        <v>24.0</v>
      </c>
      <c r="F28" s="371"/>
      <c r="G28" s="244">
        <v>0.0</v>
      </c>
      <c r="H28" s="370"/>
      <c r="I28" s="370"/>
      <c r="J28" s="370"/>
      <c r="K28" s="370"/>
      <c r="L28" s="370"/>
      <c r="M28" s="370"/>
      <c r="N28" s="370"/>
      <c r="O28" s="370"/>
      <c r="P28" s="244">
        <v>2461538.0</v>
      </c>
      <c r="Q28" s="370"/>
      <c r="R28" s="370"/>
      <c r="S28" s="370"/>
      <c r="T28" s="244">
        <v>2461538.0</v>
      </c>
      <c r="U28" s="364"/>
      <c r="V28" s="364"/>
      <c r="W28" s="364"/>
      <c r="X28" s="364"/>
      <c r="Y28" s="364"/>
      <c r="Z28" s="364"/>
      <c r="AA28" s="364"/>
      <c r="AB28" s="364"/>
    </row>
    <row r="29">
      <c r="A29" s="364"/>
      <c r="B29" s="372" t="s">
        <v>3339</v>
      </c>
      <c r="C29" s="244">
        <v>4000000.0</v>
      </c>
      <c r="D29" s="373">
        <v>28.0</v>
      </c>
      <c r="E29" s="373">
        <v>27.9241</v>
      </c>
      <c r="F29" s="373">
        <v>5.32</v>
      </c>
      <c r="G29" s="244">
        <v>95000.0</v>
      </c>
      <c r="H29" s="244">
        <v>0.0</v>
      </c>
      <c r="I29" s="374">
        <v>0.0</v>
      </c>
      <c r="J29" s="242"/>
      <c r="K29" s="370"/>
      <c r="L29" s="242"/>
      <c r="M29" s="370"/>
      <c r="N29" s="370"/>
      <c r="O29" s="370"/>
      <c r="P29" s="244">
        <v>4134157.0</v>
      </c>
      <c r="Q29" s="370"/>
      <c r="R29" s="244">
        <v>175280.0</v>
      </c>
      <c r="S29" s="244">
        <v>2000000.0</v>
      </c>
      <c r="T29" s="244">
        <v>1958877.0</v>
      </c>
      <c r="U29" s="364"/>
      <c r="V29" s="364"/>
      <c r="W29" s="364"/>
      <c r="X29" s="364"/>
      <c r="Y29" s="364"/>
      <c r="Z29" s="364"/>
      <c r="AA29" s="364"/>
      <c r="AB29" s="364"/>
    </row>
    <row r="30">
      <c r="A30" s="364"/>
      <c r="B30" s="372" t="s">
        <v>258</v>
      </c>
      <c r="C30" s="244">
        <v>4000000.0</v>
      </c>
      <c r="D30" s="373">
        <v>28.0</v>
      </c>
      <c r="E30" s="373">
        <v>29.0</v>
      </c>
      <c r="F30" s="373">
        <v>11.21</v>
      </c>
      <c r="G30" s="244">
        <v>200179.0</v>
      </c>
      <c r="H30" s="242"/>
      <c r="I30" s="370"/>
      <c r="J30" s="242"/>
      <c r="K30" s="370"/>
      <c r="L30" s="242"/>
      <c r="M30" s="370"/>
      <c r="N30" s="370"/>
      <c r="O30" s="370"/>
      <c r="P30" s="244">
        <v>4443036.0</v>
      </c>
      <c r="Q30" s="370"/>
      <c r="R30" s="244">
        <v>175280.0</v>
      </c>
      <c r="S30" s="370"/>
      <c r="T30" s="244">
        <v>4267756.0</v>
      </c>
      <c r="U30" s="364"/>
      <c r="V30" s="364"/>
      <c r="W30" s="364"/>
      <c r="X30" s="364"/>
      <c r="Y30" s="364"/>
      <c r="Z30" s="364"/>
      <c r="AA30" s="364"/>
      <c r="AB30" s="364"/>
    </row>
    <row r="31">
      <c r="A31" s="365"/>
      <c r="B31" s="238" t="s">
        <v>3391</v>
      </c>
      <c r="C31" s="239">
        <f>sum(C32:C42)</f>
        <v>51166664</v>
      </c>
      <c r="D31" s="366"/>
      <c r="E31" s="366"/>
      <c r="F31" s="366"/>
      <c r="G31" s="239">
        <f t="shared" ref="G31:T31" si="6">sum(G32:G42)</f>
        <v>625249</v>
      </c>
      <c r="H31" s="239">
        <f t="shared" si="6"/>
        <v>5999998</v>
      </c>
      <c r="I31" s="239">
        <f t="shared" si="6"/>
        <v>0</v>
      </c>
      <c r="J31" s="239">
        <f t="shared" si="6"/>
        <v>0</v>
      </c>
      <c r="K31" s="239">
        <f t="shared" si="6"/>
        <v>0</v>
      </c>
      <c r="L31" s="239">
        <f t="shared" si="6"/>
        <v>0</v>
      </c>
      <c r="M31" s="239">
        <f t="shared" si="6"/>
        <v>11402912</v>
      </c>
      <c r="N31" s="239">
        <f t="shared" si="6"/>
        <v>0</v>
      </c>
      <c r="O31" s="239">
        <f t="shared" si="6"/>
        <v>0</v>
      </c>
      <c r="P31" s="239">
        <f t="shared" si="6"/>
        <v>65618121</v>
      </c>
      <c r="Q31" s="239">
        <f t="shared" si="6"/>
        <v>0</v>
      </c>
      <c r="R31" s="239">
        <f t="shared" si="6"/>
        <v>6576960</v>
      </c>
      <c r="S31" s="239">
        <f t="shared" si="6"/>
        <v>0</v>
      </c>
      <c r="T31" s="239">
        <f t="shared" si="6"/>
        <v>59041161</v>
      </c>
      <c r="U31" s="364"/>
      <c r="V31" s="364"/>
      <c r="W31" s="364"/>
      <c r="X31" s="364"/>
      <c r="Y31" s="364"/>
      <c r="Z31" s="364"/>
      <c r="AA31" s="364"/>
      <c r="AB31" s="364"/>
    </row>
    <row r="32">
      <c r="A32" s="364"/>
      <c r="B32" s="372" t="s">
        <v>185</v>
      </c>
      <c r="C32" s="244">
        <v>2666667.0</v>
      </c>
      <c r="D32" s="373">
        <v>26.0</v>
      </c>
      <c r="E32" s="373">
        <v>25.808</v>
      </c>
      <c r="F32" s="373">
        <v>0.5</v>
      </c>
      <c r="G32" s="244">
        <v>6410.0</v>
      </c>
      <c r="H32" s="244">
        <v>3333333.0</v>
      </c>
      <c r="I32" s="370"/>
      <c r="J32" s="370"/>
      <c r="K32" s="370"/>
      <c r="L32" s="370"/>
      <c r="M32" s="370"/>
      <c r="N32" s="370"/>
      <c r="O32" s="370"/>
      <c r="P32" s="244">
        <v>5986718.0</v>
      </c>
      <c r="Q32" s="370"/>
      <c r="R32" s="244">
        <v>175280.0</v>
      </c>
      <c r="S32" s="370"/>
      <c r="T32" s="244">
        <v>5811438.0</v>
      </c>
      <c r="U32" s="364"/>
      <c r="V32" s="364"/>
      <c r="W32" s="364"/>
      <c r="X32" s="364"/>
      <c r="Y32" s="364"/>
      <c r="Z32" s="364"/>
      <c r="AA32" s="364"/>
      <c r="AB32" s="364"/>
    </row>
    <row r="33">
      <c r="A33" s="364"/>
      <c r="B33" s="372" t="s">
        <v>3353</v>
      </c>
      <c r="C33" s="244">
        <v>1833333.0</v>
      </c>
      <c r="D33" s="373">
        <v>26.0</v>
      </c>
      <c r="E33" s="373">
        <v>24.3374</v>
      </c>
      <c r="F33" s="373">
        <v>9.59</v>
      </c>
      <c r="G33" s="244">
        <v>84527.0</v>
      </c>
      <c r="H33" s="244">
        <v>333333.0</v>
      </c>
      <c r="I33" s="370"/>
      <c r="J33" s="370"/>
      <c r="K33" s="370"/>
      <c r="L33" s="370"/>
      <c r="M33" s="244">
        <v>1577531.0</v>
      </c>
      <c r="N33" s="370"/>
      <c r="O33" s="370"/>
      <c r="P33" s="244">
        <v>3711491.0</v>
      </c>
      <c r="Q33" s="370"/>
      <c r="R33" s="244">
        <v>175280.0</v>
      </c>
      <c r="S33" s="370"/>
      <c r="T33" s="244">
        <v>3536211.0</v>
      </c>
      <c r="U33" s="364"/>
      <c r="V33" s="364"/>
      <c r="W33" s="364"/>
      <c r="X33" s="364"/>
      <c r="Y33" s="364"/>
      <c r="Z33" s="364"/>
      <c r="AA33" s="364"/>
      <c r="AB33" s="364"/>
    </row>
    <row r="34">
      <c r="A34" s="364"/>
      <c r="B34" s="372" t="s">
        <v>3354</v>
      </c>
      <c r="C34" s="244">
        <v>1833333.0</v>
      </c>
      <c r="D34" s="373">
        <v>26.0</v>
      </c>
      <c r="E34" s="373">
        <v>25.8213</v>
      </c>
      <c r="F34" s="373">
        <v>14.61</v>
      </c>
      <c r="G34" s="244">
        <v>128774.0</v>
      </c>
      <c r="H34" s="244">
        <v>333333.0</v>
      </c>
      <c r="I34" s="370"/>
      <c r="J34" s="370"/>
      <c r="K34" s="370"/>
      <c r="L34" s="370"/>
      <c r="M34" s="244">
        <v>1673716.0</v>
      </c>
      <c r="N34" s="370"/>
      <c r="O34" s="370"/>
      <c r="P34" s="244">
        <v>3956557.0</v>
      </c>
      <c r="Q34" s="370"/>
      <c r="R34" s="244">
        <v>175280.0</v>
      </c>
      <c r="S34" s="370"/>
      <c r="T34" s="244">
        <v>3781277.0</v>
      </c>
      <c r="U34" s="364"/>
      <c r="V34" s="364"/>
      <c r="W34" s="364"/>
      <c r="X34" s="364"/>
      <c r="Y34" s="364"/>
      <c r="Z34" s="364"/>
      <c r="AA34" s="364"/>
      <c r="AB34" s="364"/>
    </row>
    <row r="35">
      <c r="A35" s="364"/>
      <c r="B35" s="372" t="s">
        <v>3356</v>
      </c>
      <c r="C35" s="244">
        <v>1833333.0</v>
      </c>
      <c r="D35" s="373">
        <v>26.0</v>
      </c>
      <c r="E35" s="373">
        <v>25.0</v>
      </c>
      <c r="F35" s="373">
        <v>13.73</v>
      </c>
      <c r="G35" s="244">
        <v>121018.0</v>
      </c>
      <c r="H35" s="244">
        <v>333333.0</v>
      </c>
      <c r="I35" s="370"/>
      <c r="J35" s="370"/>
      <c r="K35" s="370"/>
      <c r="L35" s="370"/>
      <c r="M35" s="244">
        <v>1620480.0</v>
      </c>
      <c r="N35" s="370"/>
      <c r="O35" s="370"/>
      <c r="P35" s="244">
        <v>3837652.0</v>
      </c>
      <c r="Q35" s="370"/>
      <c r="R35" s="370"/>
      <c r="S35" s="370"/>
      <c r="T35" s="244">
        <v>3837652.0</v>
      </c>
      <c r="U35" s="364"/>
      <c r="V35" s="364"/>
      <c r="W35" s="364"/>
      <c r="X35" s="364"/>
      <c r="Y35" s="364"/>
      <c r="Z35" s="364"/>
      <c r="AA35" s="364"/>
      <c r="AB35" s="364"/>
    </row>
    <row r="36">
      <c r="A36" s="364"/>
      <c r="B36" s="372" t="s">
        <v>189</v>
      </c>
      <c r="C36" s="244">
        <v>1833333.0</v>
      </c>
      <c r="D36" s="373">
        <v>26.0</v>
      </c>
      <c r="E36" s="373">
        <v>25.5645</v>
      </c>
      <c r="F36" s="373">
        <v>4.26</v>
      </c>
      <c r="G36" s="244">
        <v>37548.0</v>
      </c>
      <c r="H36" s="244">
        <v>666667.0</v>
      </c>
      <c r="I36" s="370"/>
      <c r="J36" s="370"/>
      <c r="K36" s="370"/>
      <c r="L36" s="370"/>
      <c r="M36" s="244">
        <v>1657071.0</v>
      </c>
      <c r="N36" s="370"/>
      <c r="O36" s="370"/>
      <c r="P36" s="244">
        <v>4163911.0</v>
      </c>
      <c r="Q36" s="370"/>
      <c r="R36" s="244">
        <v>175280.0</v>
      </c>
      <c r="S36" s="370"/>
      <c r="T36" s="244">
        <v>3988631.0</v>
      </c>
      <c r="U36" s="364"/>
      <c r="V36" s="364"/>
      <c r="W36" s="364"/>
      <c r="X36" s="364"/>
      <c r="Y36" s="364"/>
      <c r="Z36" s="364"/>
      <c r="AA36" s="364"/>
      <c r="AB36" s="364"/>
    </row>
    <row r="37">
      <c r="A37" s="364"/>
      <c r="B37" s="372" t="s">
        <v>192</v>
      </c>
      <c r="C37" s="244">
        <v>1833333.0</v>
      </c>
      <c r="D37" s="373">
        <v>26.0</v>
      </c>
      <c r="E37" s="373">
        <v>25.9699</v>
      </c>
      <c r="F37" s="373">
        <v>6.07</v>
      </c>
      <c r="G37" s="244">
        <v>53502.0</v>
      </c>
      <c r="H37" s="244">
        <v>333333.0</v>
      </c>
      <c r="I37" s="370"/>
      <c r="J37" s="370"/>
      <c r="K37" s="370"/>
      <c r="L37" s="370"/>
      <c r="M37" s="244">
        <v>1683349.0</v>
      </c>
      <c r="N37" s="370"/>
      <c r="O37" s="370"/>
      <c r="P37" s="244">
        <v>3901394.0</v>
      </c>
      <c r="Q37" s="370"/>
      <c r="R37" s="244">
        <v>175280.0</v>
      </c>
      <c r="S37" s="370"/>
      <c r="T37" s="244">
        <v>3726114.0</v>
      </c>
      <c r="U37" s="364"/>
      <c r="V37" s="364"/>
      <c r="W37" s="364"/>
      <c r="X37" s="364"/>
      <c r="Y37" s="364"/>
      <c r="Z37" s="364"/>
      <c r="AA37" s="364"/>
      <c r="AB37" s="364"/>
    </row>
    <row r="38">
      <c r="A38" s="364"/>
      <c r="B38" s="372" t="s">
        <v>194</v>
      </c>
      <c r="C38" s="244">
        <v>1833333.0</v>
      </c>
      <c r="D38" s="373">
        <v>26.0</v>
      </c>
      <c r="E38" s="373">
        <v>26.0</v>
      </c>
      <c r="F38" s="373">
        <v>11.34</v>
      </c>
      <c r="G38" s="244">
        <v>99952.0</v>
      </c>
      <c r="H38" s="244">
        <v>333333.0</v>
      </c>
      <c r="I38" s="370"/>
      <c r="J38" s="370"/>
      <c r="K38" s="370"/>
      <c r="L38" s="370"/>
      <c r="M38" s="244">
        <v>1685300.0</v>
      </c>
      <c r="N38" s="370"/>
      <c r="O38" s="370"/>
      <c r="P38" s="244">
        <v>3951918.0</v>
      </c>
      <c r="Q38" s="370"/>
      <c r="R38" s="244">
        <v>175280.0</v>
      </c>
      <c r="S38" s="370"/>
      <c r="T38" s="244">
        <v>3776638.0</v>
      </c>
      <c r="U38" s="364"/>
      <c r="V38" s="364"/>
      <c r="W38" s="364"/>
      <c r="X38" s="364"/>
      <c r="Y38" s="364"/>
      <c r="Z38" s="364"/>
      <c r="AA38" s="364"/>
      <c r="AB38" s="364"/>
    </row>
    <row r="39">
      <c r="A39" s="364"/>
      <c r="B39" s="372" t="s">
        <v>3393</v>
      </c>
      <c r="C39" s="244">
        <v>1833333.0</v>
      </c>
      <c r="D39" s="373">
        <v>26.0</v>
      </c>
      <c r="E39" s="373">
        <v>23.2256</v>
      </c>
      <c r="F39" s="373">
        <v>10.61</v>
      </c>
      <c r="G39" s="244">
        <v>93518.0</v>
      </c>
      <c r="H39" s="244">
        <v>333333.0</v>
      </c>
      <c r="I39" s="370"/>
      <c r="J39" s="370"/>
      <c r="K39" s="370"/>
      <c r="L39" s="370"/>
      <c r="M39" s="244">
        <v>1505465.0</v>
      </c>
      <c r="N39" s="370"/>
      <c r="O39" s="370"/>
      <c r="P39" s="244">
        <v>3570019.0</v>
      </c>
      <c r="Q39" s="370"/>
      <c r="R39" s="370"/>
      <c r="S39" s="370"/>
      <c r="T39" s="244">
        <v>3570019.0</v>
      </c>
      <c r="U39" s="364"/>
      <c r="V39" s="364"/>
      <c r="W39" s="364"/>
      <c r="X39" s="364"/>
      <c r="Y39" s="364"/>
      <c r="Z39" s="364"/>
      <c r="AA39" s="364"/>
      <c r="AB39" s="364"/>
    </row>
    <row r="40">
      <c r="A40" s="364"/>
      <c r="B40" s="375" t="s">
        <v>3394</v>
      </c>
      <c r="C40" s="244">
        <v>1.3333333E7</v>
      </c>
      <c r="D40" s="373">
        <v>26.0</v>
      </c>
      <c r="E40" s="373">
        <v>22.0</v>
      </c>
      <c r="F40" s="371"/>
      <c r="G40" s="370"/>
      <c r="H40" s="370"/>
      <c r="I40" s="370"/>
      <c r="J40" s="370"/>
      <c r="K40" s="370"/>
      <c r="L40" s="370"/>
      <c r="M40" s="370"/>
      <c r="N40" s="370"/>
      <c r="O40" s="370"/>
      <c r="P40" s="244">
        <v>1.1282051E7</v>
      </c>
      <c r="Q40" s="370"/>
      <c r="R40" s="374">
        <v>5000000.0</v>
      </c>
      <c r="S40" s="242"/>
      <c r="T40" s="244">
        <v>6282051.0</v>
      </c>
      <c r="U40" s="364"/>
      <c r="V40" s="364"/>
      <c r="W40" s="364"/>
      <c r="X40" s="364"/>
      <c r="Y40" s="364"/>
      <c r="Z40" s="364"/>
      <c r="AA40" s="364"/>
      <c r="AB40" s="364"/>
    </row>
    <row r="41">
      <c r="A41" s="364"/>
      <c r="B41" s="375" t="s">
        <v>217</v>
      </c>
      <c r="C41" s="244">
        <v>1.8333333E7</v>
      </c>
      <c r="D41" s="373">
        <v>26.0</v>
      </c>
      <c r="E41" s="373">
        <v>26.0</v>
      </c>
      <c r="F41" s="371"/>
      <c r="G41" s="370"/>
      <c r="H41" s="370"/>
      <c r="I41" s="370"/>
      <c r="J41" s="370"/>
      <c r="K41" s="370"/>
      <c r="L41" s="370"/>
      <c r="M41" s="370"/>
      <c r="N41" s="370"/>
      <c r="O41" s="370"/>
      <c r="P41" s="244">
        <v>1.8333333E7</v>
      </c>
      <c r="Q41" s="370"/>
      <c r="R41" s="244">
        <v>350000.0</v>
      </c>
      <c r="S41" s="370"/>
      <c r="T41" s="244">
        <v>1.7983333E7</v>
      </c>
      <c r="U41" s="364"/>
      <c r="V41" s="364"/>
      <c r="W41" s="364"/>
      <c r="X41" s="364"/>
      <c r="Y41" s="364"/>
      <c r="Z41" s="364"/>
      <c r="AA41" s="364"/>
      <c r="AB41" s="364"/>
    </row>
    <row r="42">
      <c r="A42" s="364"/>
      <c r="B42" s="372" t="s">
        <v>3370</v>
      </c>
      <c r="C42" s="244">
        <v>4000000.0</v>
      </c>
      <c r="D42" s="244">
        <v>26.0</v>
      </c>
      <c r="E42" s="244">
        <v>19.0</v>
      </c>
      <c r="F42" s="371"/>
      <c r="G42" s="242"/>
      <c r="H42" s="242"/>
      <c r="I42" s="370"/>
      <c r="J42" s="370"/>
      <c r="K42" s="370"/>
      <c r="L42" s="370"/>
      <c r="M42" s="370"/>
      <c r="N42" s="370"/>
      <c r="O42" s="370"/>
      <c r="P42" s="244">
        <v>2923077.0</v>
      </c>
      <c r="Q42" s="370"/>
      <c r="R42" s="244">
        <v>175280.0</v>
      </c>
      <c r="S42" s="370"/>
      <c r="T42" s="244">
        <v>2747797.0</v>
      </c>
      <c r="U42" s="364"/>
      <c r="V42" s="364"/>
      <c r="W42" s="364"/>
      <c r="X42" s="364"/>
      <c r="Y42" s="364"/>
      <c r="Z42" s="364"/>
      <c r="AA42" s="364"/>
      <c r="AB42" s="364"/>
    </row>
    <row r="43">
      <c r="A43" s="365"/>
      <c r="B43" s="238" t="s">
        <v>3395</v>
      </c>
      <c r="C43" s="239">
        <f>sum(C44:C56)</f>
        <v>91508613</v>
      </c>
      <c r="D43" s="366"/>
      <c r="E43" s="366"/>
      <c r="F43" s="366"/>
      <c r="G43" s="239">
        <f t="shared" ref="G43:T43" si="7">sum(G44:G56)</f>
        <v>507740</v>
      </c>
      <c r="H43" s="239">
        <f t="shared" si="7"/>
        <v>0</v>
      </c>
      <c r="I43" s="239">
        <f t="shared" si="7"/>
        <v>0</v>
      </c>
      <c r="J43" s="239">
        <f t="shared" si="7"/>
        <v>0</v>
      </c>
      <c r="K43" s="239">
        <f t="shared" si="7"/>
        <v>0</v>
      </c>
      <c r="L43" s="239">
        <f t="shared" si="7"/>
        <v>0</v>
      </c>
      <c r="M43" s="239">
        <f t="shared" si="7"/>
        <v>0</v>
      </c>
      <c r="N43" s="239">
        <f t="shared" si="7"/>
        <v>0</v>
      </c>
      <c r="O43" s="239">
        <f t="shared" si="7"/>
        <v>0</v>
      </c>
      <c r="P43" s="239">
        <f t="shared" si="7"/>
        <v>94743063</v>
      </c>
      <c r="Q43" s="239">
        <f t="shared" si="7"/>
        <v>0</v>
      </c>
      <c r="R43" s="239">
        <f t="shared" si="7"/>
        <v>1436960</v>
      </c>
      <c r="S43" s="239">
        <f t="shared" si="7"/>
        <v>0</v>
      </c>
      <c r="T43" s="239">
        <f t="shared" si="7"/>
        <v>92639437</v>
      </c>
      <c r="U43" s="364"/>
      <c r="V43" s="364"/>
      <c r="W43" s="364"/>
      <c r="X43" s="364"/>
      <c r="Y43" s="364"/>
      <c r="Z43" s="364"/>
      <c r="AA43" s="364"/>
      <c r="AB43" s="364"/>
    </row>
    <row r="44">
      <c r="A44" s="364"/>
      <c r="B44" s="375" t="s">
        <v>215</v>
      </c>
      <c r="C44" s="244">
        <v>2.1666667E7</v>
      </c>
      <c r="D44" s="373">
        <v>26.0</v>
      </c>
      <c r="E44" s="373">
        <v>26.0</v>
      </c>
      <c r="F44" s="371"/>
      <c r="G44" s="370"/>
      <c r="H44" s="370"/>
      <c r="I44" s="370"/>
      <c r="J44" s="370"/>
      <c r="K44" s="370"/>
      <c r="L44" s="370"/>
      <c r="M44" s="370"/>
      <c r="N44" s="370"/>
      <c r="O44" s="370"/>
      <c r="P44" s="244">
        <v>2.1666667E7</v>
      </c>
      <c r="Q44" s="370"/>
      <c r="R44" s="244">
        <v>175280.0</v>
      </c>
      <c r="S44" s="370"/>
      <c r="T44" s="244">
        <v>2.1491387E7</v>
      </c>
      <c r="U44" s="364"/>
      <c r="V44" s="364"/>
      <c r="W44" s="364"/>
      <c r="X44" s="364"/>
      <c r="Y44" s="364"/>
      <c r="Z44" s="364"/>
      <c r="AA44" s="364"/>
      <c r="AB44" s="364"/>
    </row>
    <row r="45">
      <c r="A45" s="364"/>
      <c r="B45" s="372" t="s">
        <v>3348</v>
      </c>
      <c r="C45" s="244">
        <v>5333333.0</v>
      </c>
      <c r="D45" s="373">
        <v>26.0</v>
      </c>
      <c r="E45" s="373">
        <v>26.0</v>
      </c>
      <c r="F45" s="371"/>
      <c r="G45" s="244">
        <v>0.0</v>
      </c>
      <c r="H45" s="370"/>
      <c r="I45" s="370"/>
      <c r="J45" s="370"/>
      <c r="K45" s="370"/>
      <c r="L45" s="370"/>
      <c r="M45" s="370"/>
      <c r="N45" s="370"/>
      <c r="O45" s="370"/>
      <c r="P45" s="244">
        <v>5333333.0</v>
      </c>
      <c r="Q45" s="370"/>
      <c r="R45" s="244">
        <v>175280.0</v>
      </c>
      <c r="S45" s="370"/>
      <c r="T45" s="244">
        <v>5158053.0</v>
      </c>
      <c r="U45" s="364"/>
      <c r="V45" s="364"/>
      <c r="W45" s="364"/>
      <c r="X45" s="364"/>
      <c r="Y45" s="364"/>
      <c r="Z45" s="364"/>
      <c r="AA45" s="364"/>
      <c r="AB45" s="364"/>
    </row>
    <row r="46">
      <c r="A46" s="364"/>
      <c r="B46" s="372" t="s">
        <v>3349</v>
      </c>
      <c r="C46" s="244">
        <v>7666667.0</v>
      </c>
      <c r="D46" s="373">
        <v>26.0</v>
      </c>
      <c r="E46" s="373">
        <v>26.0</v>
      </c>
      <c r="F46" s="371"/>
      <c r="G46" s="244">
        <v>0.0</v>
      </c>
      <c r="H46" s="370"/>
      <c r="I46" s="370"/>
      <c r="J46" s="370"/>
      <c r="K46" s="370"/>
      <c r="L46" s="370"/>
      <c r="M46" s="370"/>
      <c r="N46" s="370"/>
      <c r="O46" s="370"/>
      <c r="P46" s="244">
        <v>7666667.0</v>
      </c>
      <c r="Q46" s="370"/>
      <c r="R46" s="244">
        <v>175280.0</v>
      </c>
      <c r="S46" s="370"/>
      <c r="T46" s="244">
        <v>7491387.0</v>
      </c>
      <c r="U46" s="364"/>
      <c r="V46" s="364"/>
      <c r="W46" s="364"/>
      <c r="X46" s="364"/>
      <c r="Y46" s="364"/>
      <c r="Z46" s="364"/>
      <c r="AA46" s="364"/>
      <c r="AB46" s="364"/>
    </row>
    <row r="47">
      <c r="A47" s="364"/>
      <c r="B47" s="372" t="s">
        <v>3321</v>
      </c>
      <c r="C47" s="244">
        <v>6666667.0</v>
      </c>
      <c r="D47" s="373">
        <v>26.0</v>
      </c>
      <c r="E47" s="373">
        <v>25.9604</v>
      </c>
      <c r="F47" s="371"/>
      <c r="G47" s="244">
        <v>0.0</v>
      </c>
      <c r="H47" s="370"/>
      <c r="I47" s="370"/>
      <c r="J47" s="370"/>
      <c r="K47" s="370"/>
      <c r="L47" s="370"/>
      <c r="M47" s="370"/>
      <c r="N47" s="370"/>
      <c r="O47" s="370"/>
      <c r="P47" s="244">
        <v>6656513.0</v>
      </c>
      <c r="Q47" s="370"/>
      <c r="R47" s="244">
        <v>175280.0</v>
      </c>
      <c r="S47" s="370"/>
      <c r="T47" s="244">
        <v>6481233.0</v>
      </c>
      <c r="U47" s="364"/>
      <c r="V47" s="364"/>
      <c r="W47" s="364"/>
      <c r="X47" s="364"/>
      <c r="Y47" s="364"/>
      <c r="Z47" s="364"/>
      <c r="AA47" s="364"/>
      <c r="AB47" s="364"/>
    </row>
    <row r="48">
      <c r="A48" s="364"/>
      <c r="B48" s="372" t="s">
        <v>230</v>
      </c>
      <c r="C48" s="244">
        <v>8333333.0</v>
      </c>
      <c r="D48" s="373">
        <v>26.0</v>
      </c>
      <c r="E48" s="373">
        <v>26.0</v>
      </c>
      <c r="F48" s="371"/>
      <c r="G48" s="244">
        <v>0.0</v>
      </c>
      <c r="H48" s="370"/>
      <c r="I48" s="370"/>
      <c r="J48" s="370"/>
      <c r="K48" s="370"/>
      <c r="L48" s="370"/>
      <c r="M48" s="370"/>
      <c r="N48" s="370"/>
      <c r="O48" s="370"/>
      <c r="P48" s="244">
        <v>8333333.0</v>
      </c>
      <c r="Q48" s="370"/>
      <c r="R48" s="244">
        <v>210000.0</v>
      </c>
      <c r="S48" s="370"/>
      <c r="T48" s="244">
        <v>8123333.0</v>
      </c>
      <c r="U48" s="364"/>
      <c r="V48" s="364"/>
      <c r="W48" s="364"/>
      <c r="X48" s="364"/>
      <c r="Y48" s="364"/>
      <c r="Z48" s="364"/>
      <c r="AA48" s="364"/>
      <c r="AB48" s="364"/>
    </row>
    <row r="49">
      <c r="A49" s="364"/>
      <c r="B49" s="372" t="s">
        <v>232</v>
      </c>
      <c r="C49" s="244">
        <v>8333333.0</v>
      </c>
      <c r="D49" s="373">
        <v>26.0</v>
      </c>
      <c r="E49" s="373">
        <v>26.0</v>
      </c>
      <c r="F49" s="371"/>
      <c r="G49" s="244">
        <v>0.0</v>
      </c>
      <c r="H49" s="370"/>
      <c r="I49" s="370"/>
      <c r="J49" s="370"/>
      <c r="K49" s="370"/>
      <c r="L49" s="370"/>
      <c r="M49" s="370"/>
      <c r="N49" s="370"/>
      <c r="O49" s="370"/>
      <c r="P49" s="244">
        <v>8333333.0</v>
      </c>
      <c r="Q49" s="370"/>
      <c r="R49" s="370"/>
      <c r="S49" s="370"/>
      <c r="T49" s="244">
        <v>8333333.0</v>
      </c>
      <c r="U49" s="364"/>
      <c r="V49" s="364"/>
      <c r="W49" s="364"/>
      <c r="X49" s="364"/>
      <c r="Y49" s="364"/>
      <c r="Z49" s="364"/>
      <c r="AA49" s="364"/>
      <c r="AB49" s="364"/>
    </row>
    <row r="50">
      <c r="A50" s="364"/>
      <c r="B50" s="372" t="s">
        <v>234</v>
      </c>
      <c r="C50" s="244">
        <v>4000000.0</v>
      </c>
      <c r="D50" s="373">
        <v>26.0</v>
      </c>
      <c r="E50" s="373">
        <v>27.0</v>
      </c>
      <c r="F50" s="373">
        <v>17.66</v>
      </c>
      <c r="G50" s="244">
        <v>339615.0</v>
      </c>
      <c r="H50" s="370"/>
      <c r="I50" s="370"/>
      <c r="J50" s="370"/>
      <c r="K50" s="370"/>
      <c r="L50" s="370"/>
      <c r="M50" s="242"/>
      <c r="N50" s="370"/>
      <c r="O50" s="370"/>
      <c r="P50" s="244">
        <v>5362212.0</v>
      </c>
      <c r="Q50" s="370"/>
      <c r="R50" s="244">
        <v>175280.0</v>
      </c>
      <c r="S50" s="370"/>
      <c r="T50" s="244">
        <v>5186932.0</v>
      </c>
      <c r="U50" s="364"/>
      <c r="V50" s="364"/>
      <c r="W50" s="364"/>
      <c r="X50" s="364"/>
      <c r="Y50" s="364"/>
      <c r="Z50" s="364"/>
      <c r="AA50" s="364"/>
      <c r="AB50" s="364"/>
    </row>
    <row r="51">
      <c r="A51" s="364"/>
      <c r="B51" s="372" t="s">
        <v>236</v>
      </c>
      <c r="C51" s="244">
        <v>4333333.0</v>
      </c>
      <c r="D51" s="373">
        <v>26.0</v>
      </c>
      <c r="E51" s="373">
        <v>26.0</v>
      </c>
      <c r="F51" s="373">
        <v>7.07</v>
      </c>
      <c r="G51" s="244">
        <v>147292.0</v>
      </c>
      <c r="H51" s="370"/>
      <c r="I51" s="370"/>
      <c r="J51" s="370"/>
      <c r="K51" s="370"/>
      <c r="L51" s="370"/>
      <c r="M51" s="242"/>
      <c r="N51" s="370"/>
      <c r="O51" s="370"/>
      <c r="P51" s="244">
        <v>5349375.0</v>
      </c>
      <c r="Q51" s="370"/>
      <c r="R51" s="370"/>
      <c r="S51" s="370"/>
      <c r="T51" s="244">
        <v>5349375.0</v>
      </c>
      <c r="U51" s="364"/>
      <c r="V51" s="364"/>
      <c r="W51" s="364"/>
      <c r="X51" s="364"/>
      <c r="Y51" s="364"/>
      <c r="Z51" s="364"/>
      <c r="AA51" s="364"/>
      <c r="AB51" s="364"/>
    </row>
    <row r="52">
      <c r="A52" s="364"/>
      <c r="B52" s="372" t="s">
        <v>238</v>
      </c>
      <c r="C52" s="244">
        <v>4333333.0</v>
      </c>
      <c r="D52" s="373">
        <v>26.0</v>
      </c>
      <c r="E52" s="373">
        <v>25.8606</v>
      </c>
      <c r="F52" s="373">
        <v>1.0</v>
      </c>
      <c r="G52" s="244">
        <v>20833.0</v>
      </c>
      <c r="H52" s="370"/>
      <c r="I52" s="370"/>
      <c r="J52" s="370"/>
      <c r="K52" s="370"/>
      <c r="L52" s="370"/>
      <c r="M52" s="242"/>
      <c r="N52" s="370"/>
      <c r="O52" s="370"/>
      <c r="P52" s="244">
        <v>5199683.0</v>
      </c>
      <c r="Q52" s="370"/>
      <c r="R52" s="244">
        <v>175280.0</v>
      </c>
      <c r="S52" s="242"/>
      <c r="T52" s="244">
        <v>4357737.0</v>
      </c>
      <c r="U52" s="364"/>
      <c r="V52" s="364"/>
      <c r="W52" s="364"/>
      <c r="X52" s="364"/>
      <c r="Y52" s="364"/>
      <c r="Z52" s="364"/>
      <c r="AA52" s="364"/>
      <c r="AB52" s="364"/>
    </row>
    <row r="53">
      <c r="A53" s="364"/>
      <c r="B53" s="372" t="s">
        <v>3323</v>
      </c>
      <c r="C53" s="244">
        <v>4000000.0</v>
      </c>
      <c r="D53" s="373">
        <v>26.0</v>
      </c>
      <c r="E53" s="373">
        <v>26.0</v>
      </c>
      <c r="F53" s="371"/>
      <c r="G53" s="244">
        <v>0.0</v>
      </c>
      <c r="H53" s="370"/>
      <c r="I53" s="370"/>
      <c r="J53" s="370"/>
      <c r="K53" s="370"/>
      <c r="L53" s="370"/>
      <c r="M53" s="370"/>
      <c r="N53" s="370"/>
      <c r="O53" s="370"/>
      <c r="P53" s="244">
        <v>4000000.0</v>
      </c>
      <c r="Q53" s="370"/>
      <c r="R53" s="370"/>
      <c r="S53" s="370"/>
      <c r="T53" s="244">
        <v>4000000.0</v>
      </c>
      <c r="U53" s="364"/>
      <c r="V53" s="364"/>
      <c r="W53" s="364"/>
      <c r="X53" s="364"/>
      <c r="Y53" s="364"/>
      <c r="Z53" s="364"/>
      <c r="AA53" s="364"/>
      <c r="AB53" s="364"/>
    </row>
    <row r="54">
      <c r="A54" s="364"/>
      <c r="B54" s="372" t="s">
        <v>248</v>
      </c>
      <c r="C54" s="244">
        <v>5841947.0</v>
      </c>
      <c r="D54" s="373">
        <v>26.0</v>
      </c>
      <c r="E54" s="373">
        <v>26.0</v>
      </c>
      <c r="F54" s="371"/>
      <c r="G54" s="244">
        <v>0.0</v>
      </c>
      <c r="H54" s="370"/>
      <c r="I54" s="370"/>
      <c r="J54" s="370"/>
      <c r="K54" s="370"/>
      <c r="L54" s="370"/>
      <c r="M54" s="370"/>
      <c r="N54" s="370"/>
      <c r="O54" s="370"/>
      <c r="P54" s="244">
        <v>5841947.0</v>
      </c>
      <c r="Q54" s="370"/>
      <c r="R54" s="244">
        <v>175280.0</v>
      </c>
      <c r="S54" s="370"/>
      <c r="T54" s="244">
        <v>5666667.0</v>
      </c>
      <c r="U54" s="364"/>
      <c r="V54" s="364"/>
      <c r="W54" s="364"/>
      <c r="X54" s="364"/>
      <c r="Y54" s="364"/>
      <c r="Z54" s="364"/>
      <c r="AA54" s="364"/>
      <c r="AB54" s="364"/>
    </row>
    <row r="55">
      <c r="A55" s="364"/>
      <c r="B55" s="372" t="s">
        <v>3396</v>
      </c>
      <c r="C55" s="244">
        <v>9333333.0</v>
      </c>
      <c r="D55" s="373">
        <v>26.0</v>
      </c>
      <c r="E55" s="373">
        <v>26.0</v>
      </c>
      <c r="F55" s="371"/>
      <c r="G55" s="370"/>
      <c r="H55" s="370"/>
      <c r="I55" s="370"/>
      <c r="J55" s="370"/>
      <c r="K55" s="370"/>
      <c r="L55" s="370"/>
      <c r="M55" s="370"/>
      <c r="N55" s="370"/>
      <c r="O55" s="370"/>
      <c r="P55" s="244">
        <v>9333333.0</v>
      </c>
      <c r="Q55" s="370"/>
      <c r="R55" s="370"/>
      <c r="S55" s="370"/>
      <c r="T55" s="244">
        <v>9333333.0</v>
      </c>
      <c r="U55" s="364"/>
      <c r="V55" s="364"/>
      <c r="W55" s="364"/>
      <c r="X55" s="364"/>
      <c r="Y55" s="364"/>
      <c r="Z55" s="364"/>
      <c r="AA55" s="364"/>
      <c r="AB55" s="364"/>
    </row>
    <row r="56">
      <c r="A56" s="364"/>
      <c r="B56" s="372" t="s">
        <v>3350</v>
      </c>
      <c r="C56" s="244">
        <v>1666667.0</v>
      </c>
      <c r="D56" s="373">
        <v>26.0</v>
      </c>
      <c r="E56" s="373">
        <v>26.0</v>
      </c>
      <c r="F56" s="371"/>
      <c r="G56" s="370"/>
      <c r="H56" s="370"/>
      <c r="I56" s="370"/>
      <c r="J56" s="370"/>
      <c r="K56" s="370"/>
      <c r="L56" s="370"/>
      <c r="M56" s="370"/>
      <c r="N56" s="370"/>
      <c r="O56" s="370"/>
      <c r="P56" s="244">
        <v>1666667.0</v>
      </c>
      <c r="Q56" s="370"/>
      <c r="R56" s="370"/>
      <c r="S56" s="370"/>
      <c r="T56" s="244">
        <v>1666667.0</v>
      </c>
      <c r="U56" s="364"/>
      <c r="V56" s="364"/>
      <c r="W56" s="364"/>
      <c r="X56" s="364"/>
      <c r="Y56" s="364"/>
      <c r="Z56" s="364"/>
      <c r="AA56" s="364"/>
      <c r="AB56" s="364"/>
    </row>
    <row r="57">
      <c r="A57" s="365"/>
      <c r="B57" s="238" t="s">
        <v>3397</v>
      </c>
      <c r="C57" s="239">
        <f>sum(C58:C79)</f>
        <v>116666667</v>
      </c>
      <c r="D57" s="366"/>
      <c r="E57" s="366"/>
      <c r="F57" s="366"/>
      <c r="G57" s="239">
        <f t="shared" ref="G57:T57" si="8">sum(G58:G79)</f>
        <v>3136120</v>
      </c>
      <c r="H57" s="239">
        <f t="shared" si="8"/>
        <v>9500000</v>
      </c>
      <c r="I57" s="239">
        <f t="shared" si="8"/>
        <v>0</v>
      </c>
      <c r="J57" s="239">
        <f t="shared" si="8"/>
        <v>0</v>
      </c>
      <c r="K57" s="239">
        <f t="shared" si="8"/>
        <v>0</v>
      </c>
      <c r="L57" s="239">
        <f t="shared" si="8"/>
        <v>0</v>
      </c>
      <c r="M57" s="239">
        <f t="shared" si="8"/>
        <v>495402648</v>
      </c>
      <c r="N57" s="239">
        <f t="shared" si="8"/>
        <v>0</v>
      </c>
      <c r="O57" s="239">
        <f t="shared" si="8"/>
        <v>0</v>
      </c>
      <c r="P57" s="239">
        <f t="shared" si="8"/>
        <v>649371950</v>
      </c>
      <c r="Q57" s="239">
        <f t="shared" si="8"/>
        <v>0</v>
      </c>
      <c r="R57" s="239">
        <f t="shared" si="8"/>
        <v>3432800</v>
      </c>
      <c r="S57" s="239">
        <f t="shared" si="8"/>
        <v>0</v>
      </c>
      <c r="T57" s="239">
        <f t="shared" si="8"/>
        <v>643939150</v>
      </c>
      <c r="U57" s="364"/>
      <c r="V57" s="364"/>
      <c r="W57" s="364"/>
      <c r="X57" s="364"/>
      <c r="Y57" s="364"/>
      <c r="Z57" s="364"/>
      <c r="AA57" s="364"/>
      <c r="AB57" s="364"/>
    </row>
    <row r="58">
      <c r="A58" s="364"/>
      <c r="B58" s="372" t="s">
        <v>3981</v>
      </c>
      <c r="C58" s="244">
        <v>6.0E7</v>
      </c>
      <c r="D58" s="373">
        <v>0.0</v>
      </c>
      <c r="E58" s="243"/>
      <c r="F58" s="243"/>
      <c r="G58" s="242"/>
      <c r="H58" s="370"/>
      <c r="I58" s="370"/>
      <c r="J58" s="370"/>
      <c r="K58" s="370"/>
      <c r="L58" s="370"/>
      <c r="M58" s="242"/>
      <c r="N58" s="370"/>
      <c r="O58" s="370"/>
      <c r="P58" s="244">
        <v>6.0E7</v>
      </c>
      <c r="Q58" s="370"/>
      <c r="R58" s="242"/>
      <c r="S58" s="370"/>
      <c r="T58" s="244">
        <v>6.0E7</v>
      </c>
      <c r="U58" s="364"/>
      <c r="V58" s="364"/>
      <c r="W58" s="364"/>
      <c r="X58" s="364"/>
      <c r="Y58" s="364"/>
      <c r="Z58" s="364"/>
      <c r="AA58" s="364"/>
      <c r="AB58" s="364"/>
    </row>
    <row r="59">
      <c r="A59" s="364"/>
      <c r="B59" s="372" t="s">
        <v>3982</v>
      </c>
      <c r="C59" s="244">
        <v>1000000.0</v>
      </c>
      <c r="D59" s="373">
        <v>0.0</v>
      </c>
      <c r="E59" s="373">
        <v>8.4785</v>
      </c>
      <c r="F59" s="243"/>
      <c r="G59" s="242"/>
      <c r="H59" s="242"/>
      <c r="I59" s="370"/>
      <c r="J59" s="370"/>
      <c r="K59" s="370"/>
      <c r="L59" s="370"/>
      <c r="M59" s="244">
        <v>9.2938163E7</v>
      </c>
      <c r="N59" s="370"/>
      <c r="O59" s="370"/>
      <c r="P59" s="244">
        <v>1.01416616E8</v>
      </c>
      <c r="Q59" s="370"/>
      <c r="R59" s="242"/>
      <c r="S59" s="370"/>
      <c r="T59" s="244">
        <v>1.01416616E8</v>
      </c>
      <c r="U59" s="364"/>
      <c r="V59" s="364"/>
      <c r="W59" s="364"/>
      <c r="X59" s="364"/>
      <c r="Y59" s="364"/>
      <c r="Z59" s="364"/>
      <c r="AA59" s="364"/>
      <c r="AB59" s="364"/>
    </row>
    <row r="60">
      <c r="A60" s="364"/>
      <c r="B60" s="372" t="s">
        <v>3983</v>
      </c>
      <c r="C60" s="244">
        <v>1000000.0</v>
      </c>
      <c r="D60" s="373">
        <v>0.0</v>
      </c>
      <c r="E60" s="373">
        <v>9.5934</v>
      </c>
      <c r="F60" s="243"/>
      <c r="G60" s="242"/>
      <c r="H60" s="242"/>
      <c r="I60" s="242"/>
      <c r="J60" s="370"/>
      <c r="K60" s="242"/>
      <c r="L60" s="370"/>
      <c r="M60" s="244">
        <v>1.20160875E8</v>
      </c>
      <c r="N60" s="370"/>
      <c r="O60" s="370"/>
      <c r="P60" s="244">
        <v>1.29754243E8</v>
      </c>
      <c r="Q60" s="370"/>
      <c r="R60" s="244">
        <v>735000.0</v>
      </c>
      <c r="S60" s="370"/>
      <c r="T60" s="244">
        <v>1.29019243E8</v>
      </c>
      <c r="U60" s="364"/>
      <c r="V60" s="364"/>
      <c r="W60" s="364"/>
      <c r="X60" s="364"/>
      <c r="Y60" s="364"/>
      <c r="Z60" s="364"/>
      <c r="AA60" s="364"/>
      <c r="AB60" s="364"/>
    </row>
    <row r="61">
      <c r="A61" s="364"/>
      <c r="B61" s="372" t="s">
        <v>3984</v>
      </c>
      <c r="C61" s="244">
        <v>1000000.0</v>
      </c>
      <c r="D61" s="373">
        <v>0.0</v>
      </c>
      <c r="E61" s="373">
        <v>3.5623</v>
      </c>
      <c r="F61" s="243"/>
      <c r="G61" s="242"/>
      <c r="H61" s="242"/>
      <c r="I61" s="370"/>
      <c r="J61" s="370"/>
      <c r="K61" s="370"/>
      <c r="L61" s="370"/>
      <c r="M61" s="244">
        <v>2.393111E7</v>
      </c>
      <c r="N61" s="370"/>
      <c r="O61" s="370"/>
      <c r="P61" s="244">
        <v>2.7493415E7</v>
      </c>
      <c r="Q61" s="370"/>
      <c r="R61" s="242"/>
      <c r="S61" s="370"/>
      <c r="T61" s="244">
        <v>2.7493415E7</v>
      </c>
      <c r="U61" s="364"/>
      <c r="V61" s="364"/>
      <c r="W61" s="364"/>
      <c r="X61" s="364"/>
      <c r="Y61" s="364"/>
      <c r="Z61" s="364"/>
      <c r="AA61" s="364"/>
      <c r="AB61" s="364"/>
    </row>
    <row r="62">
      <c r="A62" s="364"/>
      <c r="B62" s="372" t="s">
        <v>3985</v>
      </c>
      <c r="C62" s="244">
        <v>1000000.0</v>
      </c>
      <c r="D62" s="373">
        <v>0.0</v>
      </c>
      <c r="E62" s="373">
        <v>1.8936</v>
      </c>
      <c r="F62" s="243"/>
      <c r="G62" s="242"/>
      <c r="H62" s="242"/>
      <c r="I62" s="370"/>
      <c r="J62" s="370"/>
      <c r="K62" s="370"/>
      <c r="L62" s="370"/>
      <c r="M62" s="244">
        <v>1.8136875E7</v>
      </c>
      <c r="N62" s="370"/>
      <c r="O62" s="370"/>
      <c r="P62" s="244">
        <v>2.0030443E7</v>
      </c>
      <c r="Q62" s="370"/>
      <c r="R62" s="370"/>
      <c r="S62" s="370"/>
      <c r="T62" s="244">
        <v>2.0030443E7</v>
      </c>
      <c r="U62" s="364"/>
      <c r="V62" s="364"/>
      <c r="W62" s="364"/>
      <c r="X62" s="364"/>
      <c r="Y62" s="364"/>
      <c r="Z62" s="364"/>
      <c r="AA62" s="364"/>
      <c r="AB62" s="364"/>
    </row>
    <row r="63">
      <c r="A63" s="364"/>
      <c r="B63" s="372" t="s">
        <v>3986</v>
      </c>
      <c r="C63" s="244">
        <v>1000000.0</v>
      </c>
      <c r="D63" s="373">
        <v>0.0</v>
      </c>
      <c r="E63" s="373">
        <v>10.6484</v>
      </c>
      <c r="F63" s="243"/>
      <c r="G63" s="242"/>
      <c r="H63" s="242"/>
      <c r="I63" s="370"/>
      <c r="J63" s="370"/>
      <c r="K63" s="370"/>
      <c r="L63" s="370"/>
      <c r="M63" s="244">
        <v>1.261425E8</v>
      </c>
      <c r="N63" s="370"/>
      <c r="O63" s="370"/>
      <c r="P63" s="244">
        <v>1.36790942E8</v>
      </c>
      <c r="Q63" s="370"/>
      <c r="R63" s="242"/>
      <c r="S63" s="370"/>
      <c r="T63" s="244">
        <v>1.36790942E8</v>
      </c>
      <c r="U63" s="364"/>
      <c r="V63" s="364"/>
      <c r="W63" s="364"/>
      <c r="X63" s="364"/>
      <c r="Y63" s="364"/>
      <c r="Z63" s="364"/>
      <c r="AA63" s="364"/>
      <c r="AB63" s="364"/>
    </row>
    <row r="64">
      <c r="A64" s="364"/>
      <c r="B64" s="372" t="s">
        <v>3987</v>
      </c>
      <c r="C64" s="244">
        <v>1000000.0</v>
      </c>
      <c r="D64" s="373">
        <v>0.0</v>
      </c>
      <c r="E64" s="373">
        <v>8.7719</v>
      </c>
      <c r="F64" s="243"/>
      <c r="G64" s="242"/>
      <c r="H64" s="242"/>
      <c r="I64" s="370"/>
      <c r="J64" s="370"/>
      <c r="K64" s="370"/>
      <c r="L64" s="370"/>
      <c r="M64" s="244">
        <v>5.0896E7</v>
      </c>
      <c r="N64" s="370"/>
      <c r="O64" s="370"/>
      <c r="P64" s="244">
        <v>5.9667926E7</v>
      </c>
      <c r="Q64" s="370"/>
      <c r="R64" s="374">
        <v>630000.0</v>
      </c>
      <c r="S64" s="370"/>
      <c r="T64" s="244">
        <v>5.9037926E7</v>
      </c>
      <c r="U64" s="364"/>
      <c r="V64" s="364"/>
      <c r="W64" s="364"/>
      <c r="X64" s="364"/>
      <c r="Y64" s="364"/>
      <c r="Z64" s="364"/>
      <c r="AA64" s="364"/>
      <c r="AB64" s="364"/>
    </row>
    <row r="65">
      <c r="A65" s="364"/>
      <c r="B65" s="372" t="s">
        <v>3988</v>
      </c>
      <c r="C65" s="244">
        <v>2.0E7</v>
      </c>
      <c r="D65" s="373">
        <v>23.0</v>
      </c>
      <c r="E65" s="373">
        <v>6.7773</v>
      </c>
      <c r="F65" s="243"/>
      <c r="G65" s="242"/>
      <c r="H65" s="242"/>
      <c r="I65" s="370"/>
      <c r="J65" s="370"/>
      <c r="K65" s="370"/>
      <c r="L65" s="370"/>
      <c r="M65" s="244">
        <v>4.6357125E7</v>
      </c>
      <c r="N65" s="370"/>
      <c r="O65" s="370"/>
      <c r="P65" s="244">
        <v>5.2250429E7</v>
      </c>
      <c r="Q65" s="370"/>
      <c r="R65" s="242"/>
      <c r="S65" s="370"/>
      <c r="T65" s="244">
        <v>5.2250429E7</v>
      </c>
      <c r="U65" s="364"/>
      <c r="V65" s="364"/>
      <c r="W65" s="364"/>
      <c r="X65" s="364"/>
      <c r="Y65" s="364"/>
      <c r="Z65" s="364"/>
      <c r="AA65" s="364"/>
      <c r="AB65" s="364"/>
    </row>
    <row r="66">
      <c r="A66" s="364"/>
      <c r="B66" s="372" t="s">
        <v>191</v>
      </c>
      <c r="C66" s="244">
        <v>6666667.0</v>
      </c>
      <c r="D66" s="373">
        <v>26.0</v>
      </c>
      <c r="E66" s="373">
        <v>29.0</v>
      </c>
      <c r="F66" s="373">
        <v>40.37</v>
      </c>
      <c r="G66" s="244">
        <v>1293910.0</v>
      </c>
      <c r="H66" s="242"/>
      <c r="I66" s="242"/>
      <c r="J66" s="370"/>
      <c r="K66" s="370"/>
      <c r="L66" s="370"/>
      <c r="M66" s="244">
        <v>783333.0</v>
      </c>
      <c r="N66" s="370"/>
      <c r="O66" s="370"/>
      <c r="P66" s="244">
        <v>9513141.0</v>
      </c>
      <c r="Q66" s="370"/>
      <c r="R66" s="244">
        <v>315000.0</v>
      </c>
      <c r="S66" s="242"/>
      <c r="T66" s="244">
        <v>9198141.0</v>
      </c>
      <c r="U66" s="364"/>
      <c r="V66" s="364"/>
      <c r="W66" s="364"/>
      <c r="X66" s="364"/>
      <c r="Y66" s="364"/>
      <c r="Z66" s="364"/>
      <c r="AA66" s="364"/>
      <c r="AB66" s="364"/>
    </row>
    <row r="67">
      <c r="A67" s="364"/>
      <c r="B67" s="372" t="s">
        <v>3364</v>
      </c>
      <c r="C67" s="244">
        <v>2000000.0</v>
      </c>
      <c r="D67" s="373">
        <v>26.0</v>
      </c>
      <c r="E67" s="373">
        <v>26.569</v>
      </c>
      <c r="F67" s="373">
        <v>16.18</v>
      </c>
      <c r="G67" s="244">
        <v>155577.0</v>
      </c>
      <c r="H67" s="244">
        <v>1333333.0</v>
      </c>
      <c r="I67" s="242"/>
      <c r="J67" s="370"/>
      <c r="K67" s="370"/>
      <c r="L67" s="370"/>
      <c r="M67" s="244">
        <v>1285000.0</v>
      </c>
      <c r="N67" s="370"/>
      <c r="O67" s="370"/>
      <c r="P67" s="244">
        <v>4817679.0</v>
      </c>
      <c r="Q67" s="370"/>
      <c r="R67" s="244">
        <v>175280.0</v>
      </c>
      <c r="S67" s="242"/>
      <c r="T67" s="244">
        <v>4642399.0</v>
      </c>
      <c r="U67" s="364"/>
      <c r="V67" s="364"/>
      <c r="W67" s="364"/>
      <c r="X67" s="364"/>
      <c r="Y67" s="364"/>
      <c r="Z67" s="364"/>
      <c r="AA67" s="364"/>
      <c r="AB67" s="364"/>
    </row>
    <row r="68">
      <c r="A68" s="364"/>
      <c r="B68" s="372" t="s">
        <v>3363</v>
      </c>
      <c r="C68" s="244">
        <v>2000000.0</v>
      </c>
      <c r="D68" s="373">
        <v>26.0</v>
      </c>
      <c r="E68" s="373">
        <v>25.8918</v>
      </c>
      <c r="F68" s="373">
        <v>30.57</v>
      </c>
      <c r="G68" s="244">
        <v>293942.0</v>
      </c>
      <c r="H68" s="244">
        <v>1000000.0</v>
      </c>
      <c r="I68" s="242"/>
      <c r="J68" s="370"/>
      <c r="K68" s="370"/>
      <c r="L68" s="370"/>
      <c r="M68" s="244">
        <v>1335000.0</v>
      </c>
      <c r="N68" s="370"/>
      <c r="O68" s="370"/>
      <c r="P68" s="244">
        <v>4720619.0</v>
      </c>
      <c r="Q68" s="370"/>
      <c r="R68" s="244">
        <v>175280.0</v>
      </c>
      <c r="S68" s="242"/>
      <c r="T68" s="244">
        <v>4545339.0</v>
      </c>
      <c r="U68" s="364"/>
      <c r="V68" s="364"/>
      <c r="W68" s="364"/>
      <c r="X68" s="364"/>
      <c r="Y68" s="364"/>
      <c r="Z68" s="364"/>
      <c r="AA68" s="364"/>
      <c r="AB68" s="364"/>
    </row>
    <row r="69">
      <c r="A69" s="364"/>
      <c r="B69" s="372" t="s">
        <v>178</v>
      </c>
      <c r="C69" s="244">
        <v>2000000.0</v>
      </c>
      <c r="D69" s="373">
        <v>26.0</v>
      </c>
      <c r="E69" s="373">
        <v>26.5852</v>
      </c>
      <c r="F69" s="373">
        <v>9.0</v>
      </c>
      <c r="G69" s="244">
        <v>86538.0</v>
      </c>
      <c r="H69" s="244">
        <v>500000.0</v>
      </c>
      <c r="I69" s="242"/>
      <c r="J69" s="370"/>
      <c r="K69" s="370"/>
      <c r="L69" s="370"/>
      <c r="M69" s="244">
        <v>841667.0</v>
      </c>
      <c r="N69" s="370"/>
      <c r="O69" s="370"/>
      <c r="P69" s="244">
        <v>3473221.0</v>
      </c>
      <c r="Q69" s="370"/>
      <c r="R69" s="244">
        <v>175280.0</v>
      </c>
      <c r="S69" s="242"/>
      <c r="T69" s="244">
        <v>3297941.0</v>
      </c>
      <c r="U69" s="364"/>
      <c r="V69" s="364"/>
      <c r="W69" s="364"/>
      <c r="X69" s="364"/>
      <c r="Y69" s="364"/>
      <c r="Z69" s="364"/>
      <c r="AA69" s="364"/>
      <c r="AB69" s="364"/>
    </row>
    <row r="70">
      <c r="A70" s="364"/>
      <c r="B70" s="372" t="s">
        <v>3398</v>
      </c>
      <c r="C70" s="244">
        <v>2000000.0</v>
      </c>
      <c r="D70" s="373">
        <v>26.0</v>
      </c>
      <c r="E70" s="373">
        <v>14.8814</v>
      </c>
      <c r="F70" s="373">
        <v>2.5</v>
      </c>
      <c r="G70" s="244">
        <v>24038.0</v>
      </c>
      <c r="H70" s="244">
        <v>333333.0</v>
      </c>
      <c r="I70" s="242"/>
      <c r="J70" s="370"/>
      <c r="K70" s="370"/>
      <c r="L70" s="370"/>
      <c r="M70" s="244">
        <v>828333.0</v>
      </c>
      <c r="N70" s="370"/>
      <c r="O70" s="370"/>
      <c r="P70" s="244">
        <v>2330428.0</v>
      </c>
      <c r="Q70" s="370"/>
      <c r="R70" s="242"/>
      <c r="S70" s="242"/>
      <c r="T70" s="244">
        <v>2330428.0</v>
      </c>
      <c r="U70" s="364"/>
      <c r="V70" s="364"/>
      <c r="W70" s="364"/>
      <c r="X70" s="364"/>
      <c r="Y70" s="364"/>
      <c r="Z70" s="364"/>
      <c r="AA70" s="364"/>
      <c r="AB70" s="364"/>
    </row>
    <row r="71">
      <c r="A71" s="364"/>
      <c r="B71" s="372" t="s">
        <v>3399</v>
      </c>
      <c r="C71" s="244">
        <v>2000000.0</v>
      </c>
      <c r="D71" s="373">
        <v>26.0</v>
      </c>
      <c r="E71" s="373">
        <v>24.3875</v>
      </c>
      <c r="F71" s="373">
        <v>21.86</v>
      </c>
      <c r="G71" s="244">
        <v>210192.0</v>
      </c>
      <c r="H71" s="244">
        <v>500000.0</v>
      </c>
      <c r="I71" s="242"/>
      <c r="J71" s="370"/>
      <c r="K71" s="370"/>
      <c r="L71" s="370"/>
      <c r="M71" s="244">
        <v>1276667.0</v>
      </c>
      <c r="N71" s="370"/>
      <c r="O71" s="370"/>
      <c r="P71" s="244">
        <v>3862821.0</v>
      </c>
      <c r="Q71" s="370"/>
      <c r="R71" s="244">
        <v>175280.0</v>
      </c>
      <c r="S71" s="242"/>
      <c r="T71" s="244">
        <v>3687541.0</v>
      </c>
      <c r="U71" s="364"/>
      <c r="V71" s="364"/>
      <c r="W71" s="364"/>
      <c r="X71" s="364"/>
      <c r="Y71" s="364"/>
      <c r="Z71" s="364"/>
      <c r="AA71" s="364"/>
      <c r="AB71" s="364"/>
    </row>
    <row r="72">
      <c r="A72" s="364"/>
      <c r="B72" s="372" t="s">
        <v>3400</v>
      </c>
      <c r="C72" s="244">
        <v>2000000.0</v>
      </c>
      <c r="D72" s="373">
        <v>26.0</v>
      </c>
      <c r="E72" s="373">
        <v>25.4518</v>
      </c>
      <c r="F72" s="373">
        <v>16.75</v>
      </c>
      <c r="G72" s="244">
        <v>161058.0</v>
      </c>
      <c r="H72" s="244">
        <v>500000.0</v>
      </c>
      <c r="I72" s="242"/>
      <c r="J72" s="370"/>
      <c r="K72" s="370"/>
      <c r="L72" s="370"/>
      <c r="M72" s="244">
        <v>1053333.0</v>
      </c>
      <c r="N72" s="370"/>
      <c r="O72" s="370"/>
      <c r="P72" s="244">
        <v>3672222.0</v>
      </c>
      <c r="Q72" s="370"/>
      <c r="R72" s="242"/>
      <c r="S72" s="242"/>
      <c r="T72" s="244">
        <v>3672222.0</v>
      </c>
      <c r="U72" s="364"/>
      <c r="V72" s="364"/>
      <c r="W72" s="364"/>
      <c r="X72" s="364"/>
      <c r="Y72" s="364"/>
      <c r="Z72" s="364"/>
      <c r="AA72" s="364"/>
      <c r="AB72" s="364"/>
    </row>
    <row r="73">
      <c r="A73" s="364"/>
      <c r="B73" s="372" t="s">
        <v>3401</v>
      </c>
      <c r="C73" s="244">
        <v>2000000.0</v>
      </c>
      <c r="D73" s="373">
        <v>26.0</v>
      </c>
      <c r="E73" s="373">
        <v>26.8157</v>
      </c>
      <c r="F73" s="373">
        <v>15.55</v>
      </c>
      <c r="G73" s="244">
        <v>149519.0</v>
      </c>
      <c r="H73" s="244">
        <v>1000000.0</v>
      </c>
      <c r="I73" s="242"/>
      <c r="J73" s="370"/>
      <c r="K73" s="370"/>
      <c r="L73" s="370"/>
      <c r="M73" s="244">
        <v>1836667.0</v>
      </c>
      <c r="N73" s="370"/>
      <c r="O73" s="370"/>
      <c r="P73" s="244">
        <v>5048932.0</v>
      </c>
      <c r="Q73" s="370"/>
      <c r="R73" s="244">
        <v>175280.0</v>
      </c>
      <c r="S73" s="242"/>
      <c r="T73" s="244">
        <v>4873652.0</v>
      </c>
      <c r="U73" s="364"/>
      <c r="V73" s="364"/>
      <c r="W73" s="364"/>
      <c r="X73" s="364"/>
      <c r="Y73" s="364"/>
      <c r="Z73" s="364"/>
      <c r="AA73" s="364"/>
      <c r="AB73" s="364"/>
    </row>
    <row r="74">
      <c r="A74" s="364"/>
      <c r="B74" s="372" t="s">
        <v>3358</v>
      </c>
      <c r="C74" s="244">
        <v>2000000.0</v>
      </c>
      <c r="D74" s="373">
        <v>26.0</v>
      </c>
      <c r="E74" s="373">
        <v>26.7559</v>
      </c>
      <c r="F74" s="373">
        <v>12.64</v>
      </c>
      <c r="G74" s="244">
        <v>121538.0</v>
      </c>
      <c r="H74" s="244">
        <v>1000000.0</v>
      </c>
      <c r="I74" s="242"/>
      <c r="J74" s="370"/>
      <c r="K74" s="370"/>
      <c r="L74" s="370"/>
      <c r="M74" s="244">
        <v>1520000.0</v>
      </c>
      <c r="N74" s="370"/>
      <c r="O74" s="370"/>
      <c r="P74" s="244">
        <v>6699685.0</v>
      </c>
      <c r="Q74" s="370"/>
      <c r="R74" s="244">
        <v>175280.0</v>
      </c>
      <c r="S74" s="242"/>
      <c r="T74" s="244">
        <v>4524405.0</v>
      </c>
      <c r="U74" s="364"/>
      <c r="V74" s="364"/>
      <c r="W74" s="364"/>
      <c r="X74" s="364"/>
      <c r="Y74" s="364"/>
      <c r="Z74" s="364"/>
      <c r="AA74" s="364"/>
      <c r="AB74" s="364"/>
    </row>
    <row r="75">
      <c r="A75" s="364"/>
      <c r="B75" s="372" t="s">
        <v>3357</v>
      </c>
      <c r="C75" s="244">
        <v>2000000.0</v>
      </c>
      <c r="D75" s="373">
        <v>26.0</v>
      </c>
      <c r="E75" s="373">
        <v>26.8197</v>
      </c>
      <c r="F75" s="373">
        <v>23.25</v>
      </c>
      <c r="G75" s="244">
        <v>223558.0</v>
      </c>
      <c r="H75" s="244">
        <v>1000000.0</v>
      </c>
      <c r="I75" s="242"/>
      <c r="J75" s="370"/>
      <c r="K75" s="370"/>
      <c r="L75" s="370"/>
      <c r="M75" s="244">
        <v>1783333.0</v>
      </c>
      <c r="N75" s="370"/>
      <c r="O75" s="370"/>
      <c r="P75" s="244">
        <v>5069945.0</v>
      </c>
      <c r="Q75" s="370"/>
      <c r="R75" s="244">
        <v>175280.0</v>
      </c>
      <c r="S75" s="242"/>
      <c r="T75" s="244">
        <v>4894665.0</v>
      </c>
      <c r="U75" s="364"/>
      <c r="V75" s="364"/>
      <c r="W75" s="364"/>
      <c r="X75" s="364"/>
      <c r="Y75" s="364"/>
      <c r="Z75" s="364"/>
      <c r="AA75" s="364"/>
      <c r="AB75" s="364"/>
    </row>
    <row r="76">
      <c r="A76" s="364"/>
      <c r="B76" s="372" t="s">
        <v>3359</v>
      </c>
      <c r="C76" s="244">
        <v>2000000.0</v>
      </c>
      <c r="D76" s="373">
        <v>26.0</v>
      </c>
      <c r="E76" s="373">
        <v>19.0</v>
      </c>
      <c r="F76" s="373">
        <v>9.59</v>
      </c>
      <c r="G76" s="244">
        <v>92212.0</v>
      </c>
      <c r="H76" s="244">
        <v>1000000.0</v>
      </c>
      <c r="I76" s="242"/>
      <c r="J76" s="370"/>
      <c r="K76" s="370"/>
      <c r="L76" s="370"/>
      <c r="M76" s="244">
        <v>880000.0</v>
      </c>
      <c r="N76" s="370"/>
      <c r="O76" s="370"/>
      <c r="P76" s="244">
        <v>3433750.0</v>
      </c>
      <c r="Q76" s="370"/>
      <c r="R76" s="244">
        <v>175280.0</v>
      </c>
      <c r="S76" s="242"/>
      <c r="T76" s="244">
        <v>3258470.0</v>
      </c>
      <c r="U76" s="364"/>
      <c r="V76" s="364"/>
      <c r="W76" s="364"/>
      <c r="X76" s="364"/>
      <c r="Y76" s="364"/>
      <c r="Z76" s="364"/>
      <c r="AA76" s="364"/>
      <c r="AB76" s="364"/>
    </row>
    <row r="77">
      <c r="A77" s="364"/>
      <c r="B77" s="372" t="s">
        <v>3361</v>
      </c>
      <c r="C77" s="244">
        <v>2000000.0</v>
      </c>
      <c r="D77" s="373">
        <v>26.0</v>
      </c>
      <c r="E77" s="373">
        <v>26.8955</v>
      </c>
      <c r="F77" s="373">
        <v>17.12</v>
      </c>
      <c r="G77" s="244">
        <v>164615.0</v>
      </c>
      <c r="H77" s="244">
        <v>666667.0</v>
      </c>
      <c r="I77" s="242"/>
      <c r="J77" s="370"/>
      <c r="K77" s="370"/>
      <c r="L77" s="370"/>
      <c r="M77" s="244">
        <v>1755000.0</v>
      </c>
      <c r="N77" s="370"/>
      <c r="O77" s="370"/>
      <c r="P77" s="244">
        <v>4655167.0</v>
      </c>
      <c r="Q77" s="370"/>
      <c r="R77" s="244">
        <v>175280.0</v>
      </c>
      <c r="S77" s="242"/>
      <c r="T77" s="244">
        <v>4479887.0</v>
      </c>
      <c r="U77" s="364"/>
      <c r="V77" s="364"/>
      <c r="W77" s="364"/>
      <c r="X77" s="364"/>
      <c r="Y77" s="364"/>
      <c r="Z77" s="364"/>
      <c r="AA77" s="364"/>
      <c r="AB77" s="364"/>
    </row>
    <row r="78">
      <c r="A78" s="364"/>
      <c r="B78" s="372" t="s">
        <v>3341</v>
      </c>
      <c r="C78" s="244">
        <v>2000000.0</v>
      </c>
      <c r="D78" s="373">
        <v>26.0</v>
      </c>
      <c r="E78" s="373">
        <v>28.3734</v>
      </c>
      <c r="F78" s="373">
        <v>16.58</v>
      </c>
      <c r="G78" s="244">
        <v>159423.0</v>
      </c>
      <c r="H78" s="244">
        <v>666667.0</v>
      </c>
      <c r="I78" s="242"/>
      <c r="J78" s="370"/>
      <c r="K78" s="370"/>
      <c r="L78" s="370"/>
      <c r="M78" s="244">
        <v>1661667.0</v>
      </c>
      <c r="N78" s="370"/>
      <c r="O78" s="370"/>
      <c r="P78" s="244">
        <v>4670326.0</v>
      </c>
      <c r="Q78" s="370"/>
      <c r="R78" s="244">
        <v>175280.0</v>
      </c>
      <c r="S78" s="242"/>
      <c r="T78" s="244">
        <v>4495046.0</v>
      </c>
      <c r="U78" s="364"/>
      <c r="V78" s="364"/>
      <c r="W78" s="364"/>
      <c r="X78" s="364"/>
      <c r="Y78" s="364"/>
      <c r="Z78" s="364"/>
      <c r="AA78" s="364"/>
      <c r="AB78" s="364"/>
    </row>
    <row r="79">
      <c r="A79" s="364"/>
      <c r="B79" s="241"/>
      <c r="C79" s="242"/>
      <c r="D79" s="243"/>
      <c r="E79" s="243"/>
      <c r="F79" s="243"/>
      <c r="G79" s="242"/>
      <c r="H79" s="370"/>
      <c r="I79" s="370"/>
      <c r="J79" s="370"/>
      <c r="K79" s="370"/>
      <c r="L79" s="370"/>
      <c r="M79" s="242"/>
      <c r="N79" s="370"/>
      <c r="O79" s="370"/>
      <c r="P79" s="242"/>
      <c r="Q79" s="242"/>
      <c r="R79" s="242"/>
      <c r="S79" s="242"/>
      <c r="T79" s="242"/>
      <c r="U79" s="364"/>
      <c r="V79" s="364"/>
      <c r="W79" s="364"/>
      <c r="X79" s="364"/>
      <c r="Y79" s="364"/>
      <c r="Z79" s="364"/>
      <c r="AA79" s="364"/>
      <c r="AB79" s="364"/>
    </row>
    <row r="80">
      <c r="A80" s="363" t="s">
        <v>133</v>
      </c>
      <c r="B80" s="376" t="s">
        <v>3404</v>
      </c>
      <c r="C80" s="232" t="s">
        <v>3372</v>
      </c>
      <c r="D80" s="233" t="s">
        <v>3373</v>
      </c>
      <c r="E80" s="233" t="s">
        <v>3374</v>
      </c>
      <c r="F80" s="233" t="s">
        <v>3375</v>
      </c>
      <c r="G80" s="232" t="s">
        <v>3376</v>
      </c>
      <c r="H80" s="232" t="s">
        <v>3301</v>
      </c>
      <c r="I80" s="232" t="s">
        <v>3302</v>
      </c>
      <c r="J80" s="232" t="s">
        <v>3303</v>
      </c>
      <c r="K80" s="232" t="s">
        <v>3304</v>
      </c>
      <c r="L80" s="232" t="s">
        <v>3377</v>
      </c>
      <c r="M80" s="232" t="s">
        <v>3378</v>
      </c>
      <c r="N80" s="232" t="s">
        <v>3379</v>
      </c>
      <c r="O80" s="232" t="s">
        <v>124</v>
      </c>
      <c r="P80" s="232" t="s">
        <v>3314</v>
      </c>
      <c r="Q80" s="234" t="s">
        <v>121</v>
      </c>
      <c r="R80" s="234" t="s">
        <v>3309</v>
      </c>
      <c r="S80" s="234" t="s">
        <v>3310</v>
      </c>
      <c r="T80" s="235" t="s">
        <v>3315</v>
      </c>
      <c r="U80" s="364"/>
      <c r="V80" s="364"/>
      <c r="W80" s="364"/>
      <c r="X80" s="364"/>
      <c r="Y80" s="364"/>
      <c r="Z80" s="364"/>
      <c r="AA80" s="364"/>
      <c r="AB80" s="364"/>
    </row>
    <row r="81">
      <c r="A81" s="365"/>
      <c r="B81" s="238" t="s">
        <v>3380</v>
      </c>
      <c r="C81" s="239">
        <f>sum(C82)</f>
        <v>55000000</v>
      </c>
      <c r="D81" s="366"/>
      <c r="E81" s="366"/>
      <c r="F81" s="366"/>
      <c r="G81" s="239">
        <f t="shared" ref="G81:T81" si="9">sum(G82)</f>
        <v>0</v>
      </c>
      <c r="H81" s="239">
        <f t="shared" si="9"/>
        <v>0</v>
      </c>
      <c r="I81" s="239">
        <f t="shared" si="9"/>
        <v>0</v>
      </c>
      <c r="J81" s="239">
        <f t="shared" si="9"/>
        <v>0</v>
      </c>
      <c r="K81" s="239">
        <f t="shared" si="9"/>
        <v>0</v>
      </c>
      <c r="L81" s="239">
        <f t="shared" si="9"/>
        <v>0</v>
      </c>
      <c r="M81" s="239">
        <f t="shared" si="9"/>
        <v>0</v>
      </c>
      <c r="N81" s="239">
        <f t="shared" si="9"/>
        <v>0</v>
      </c>
      <c r="O81" s="239">
        <f t="shared" si="9"/>
        <v>0</v>
      </c>
      <c r="P81" s="239">
        <f t="shared" si="9"/>
        <v>55000000</v>
      </c>
      <c r="Q81" s="239">
        <f t="shared" si="9"/>
        <v>0</v>
      </c>
      <c r="R81" s="239">
        <f t="shared" si="9"/>
        <v>0</v>
      </c>
      <c r="S81" s="239">
        <f t="shared" si="9"/>
        <v>0</v>
      </c>
      <c r="T81" s="239">
        <f t="shared" si="9"/>
        <v>55000000</v>
      </c>
      <c r="U81" s="364"/>
      <c r="V81" s="364"/>
      <c r="W81" s="364"/>
      <c r="X81" s="364"/>
      <c r="Y81" s="364"/>
      <c r="Z81" s="364"/>
      <c r="AA81" s="364"/>
      <c r="AB81" s="364"/>
    </row>
    <row r="82">
      <c r="A82" s="364"/>
      <c r="B82" s="241" t="s">
        <v>3340</v>
      </c>
      <c r="C82" s="242">
        <v>5.5E7</v>
      </c>
      <c r="D82" s="243">
        <v>26.0</v>
      </c>
      <c r="E82" s="243">
        <v>26.0</v>
      </c>
      <c r="F82" s="243">
        <v>0.0</v>
      </c>
      <c r="G82" s="242">
        <v>0.0</v>
      </c>
      <c r="H82" s="242">
        <v>0.0</v>
      </c>
      <c r="I82" s="242">
        <v>0.0</v>
      </c>
      <c r="J82" s="242">
        <v>0.0</v>
      </c>
      <c r="K82" s="242">
        <v>0.0</v>
      </c>
      <c r="L82" s="242">
        <v>0.0</v>
      </c>
      <c r="M82" s="242">
        <v>0.0</v>
      </c>
      <c r="N82" s="242">
        <v>0.0</v>
      </c>
      <c r="O82" s="242">
        <v>0.0</v>
      </c>
      <c r="P82" s="244">
        <v>5.5E7</v>
      </c>
      <c r="Q82" s="242">
        <v>0.0</v>
      </c>
      <c r="R82" s="242">
        <v>0.0</v>
      </c>
      <c r="S82" s="242">
        <v>0.0</v>
      </c>
      <c r="T82" s="242">
        <f>P82-Q82-R82-S82</f>
        <v>55000000</v>
      </c>
      <c r="U82" s="364"/>
      <c r="V82" s="364"/>
      <c r="W82" s="364"/>
      <c r="X82" s="364"/>
      <c r="Y82" s="364"/>
      <c r="Z82" s="364"/>
      <c r="AA82" s="364"/>
      <c r="AB82" s="364"/>
    </row>
    <row r="83">
      <c r="A83" s="365"/>
      <c r="B83" s="238" t="s">
        <v>3381</v>
      </c>
      <c r="C83" s="239">
        <f>sum(C158)</f>
        <v>0</v>
      </c>
      <c r="D83" s="366"/>
      <c r="E83" s="366"/>
      <c r="F83" s="366"/>
      <c r="G83" s="239">
        <f t="shared" ref="G83:T83" si="10">sum(G158)</f>
        <v>0</v>
      </c>
      <c r="H83" s="239">
        <f t="shared" si="10"/>
        <v>0</v>
      </c>
      <c r="I83" s="239">
        <f t="shared" si="10"/>
        <v>0</v>
      </c>
      <c r="J83" s="239">
        <f t="shared" si="10"/>
        <v>0</v>
      </c>
      <c r="K83" s="239">
        <f t="shared" si="10"/>
        <v>0</v>
      </c>
      <c r="L83" s="239">
        <f t="shared" si="10"/>
        <v>0</v>
      </c>
      <c r="M83" s="239">
        <f t="shared" si="10"/>
        <v>0</v>
      </c>
      <c r="N83" s="239">
        <f t="shared" si="10"/>
        <v>0</v>
      </c>
      <c r="O83" s="239">
        <f t="shared" si="10"/>
        <v>0</v>
      </c>
      <c r="P83" s="239">
        <f t="shared" si="10"/>
        <v>0</v>
      </c>
      <c r="Q83" s="239">
        <f t="shared" si="10"/>
        <v>0</v>
      </c>
      <c r="R83" s="239">
        <f t="shared" si="10"/>
        <v>0</v>
      </c>
      <c r="S83" s="239">
        <f t="shared" si="10"/>
        <v>0</v>
      </c>
      <c r="T83" s="239">
        <f t="shared" si="10"/>
        <v>0</v>
      </c>
      <c r="U83" s="364"/>
      <c r="V83" s="364"/>
      <c r="W83" s="364"/>
      <c r="X83" s="364"/>
      <c r="Y83" s="364"/>
      <c r="Z83" s="364"/>
      <c r="AA83" s="364"/>
      <c r="AB83" s="364"/>
    </row>
    <row r="84">
      <c r="A84" s="367"/>
      <c r="B84" s="367"/>
      <c r="C84" s="367"/>
      <c r="D84" s="368"/>
      <c r="E84" s="368"/>
      <c r="F84" s="368"/>
      <c r="G84" s="367"/>
      <c r="H84" s="367"/>
      <c r="I84" s="367"/>
      <c r="J84" s="367"/>
      <c r="K84" s="367"/>
      <c r="L84" s="367"/>
      <c r="M84" s="367"/>
      <c r="N84" s="367"/>
      <c r="O84" s="367"/>
      <c r="P84" s="367"/>
      <c r="Q84" s="367"/>
      <c r="R84" s="367"/>
      <c r="S84" s="367"/>
      <c r="T84" s="367"/>
      <c r="U84" s="364"/>
      <c r="V84" s="364"/>
      <c r="W84" s="364"/>
      <c r="X84" s="364"/>
      <c r="Y84" s="364"/>
      <c r="Z84" s="364"/>
      <c r="AA84" s="364"/>
      <c r="AB84" s="364"/>
    </row>
    <row r="85">
      <c r="A85" s="365"/>
      <c r="B85" s="238" t="s">
        <v>3382</v>
      </c>
      <c r="C85" s="369"/>
      <c r="D85" s="366"/>
      <c r="E85" s="366"/>
      <c r="F85" s="366"/>
      <c r="G85" s="369"/>
      <c r="H85" s="369"/>
      <c r="I85" s="369"/>
      <c r="J85" s="369"/>
      <c r="K85" s="369"/>
      <c r="L85" s="369"/>
      <c r="M85" s="369"/>
      <c r="N85" s="369"/>
      <c r="O85" s="369"/>
      <c r="P85" s="369"/>
      <c r="Q85" s="369"/>
      <c r="R85" s="369"/>
      <c r="S85" s="369"/>
      <c r="T85" s="369"/>
      <c r="U85" s="364"/>
      <c r="V85" s="364"/>
      <c r="W85" s="364"/>
      <c r="X85" s="364"/>
      <c r="Y85" s="364"/>
      <c r="Z85" s="364"/>
      <c r="AA85" s="364"/>
      <c r="AB85" s="364"/>
    </row>
    <row r="86">
      <c r="A86" s="364"/>
      <c r="B86" s="364"/>
      <c r="C86" s="370"/>
      <c r="D86" s="371"/>
      <c r="E86" s="371"/>
      <c r="F86" s="371"/>
      <c r="G86" s="370"/>
      <c r="H86" s="370"/>
      <c r="I86" s="370"/>
      <c r="J86" s="370"/>
      <c r="K86" s="370"/>
      <c r="L86" s="370"/>
      <c r="M86" s="370"/>
      <c r="N86" s="370"/>
      <c r="O86" s="370"/>
      <c r="P86" s="370"/>
      <c r="Q86" s="370"/>
      <c r="R86" s="370"/>
      <c r="S86" s="370"/>
      <c r="T86" s="370"/>
      <c r="U86" s="364"/>
      <c r="V86" s="364"/>
      <c r="W86" s="364"/>
      <c r="X86" s="364"/>
      <c r="Y86" s="364"/>
      <c r="Z86" s="364"/>
      <c r="AA86" s="364"/>
      <c r="AB86" s="364"/>
    </row>
    <row r="87">
      <c r="A87" s="365"/>
      <c r="B87" s="238" t="s">
        <v>3383</v>
      </c>
      <c r="C87" s="239">
        <f>sum(C88:C96)</f>
        <v>36666667</v>
      </c>
      <c r="D87" s="366"/>
      <c r="E87" s="366"/>
      <c r="F87" s="366"/>
      <c r="G87" s="239">
        <f t="shared" ref="G87:T87" si="11">sum(G88:G96)</f>
        <v>975489</v>
      </c>
      <c r="H87" s="239">
        <f t="shared" si="11"/>
        <v>0</v>
      </c>
      <c r="I87" s="239">
        <f t="shared" si="11"/>
        <v>0</v>
      </c>
      <c r="J87" s="239">
        <f t="shared" si="11"/>
        <v>0</v>
      </c>
      <c r="K87" s="239">
        <f t="shared" si="11"/>
        <v>0</v>
      </c>
      <c r="L87" s="239">
        <f t="shared" si="11"/>
        <v>0</v>
      </c>
      <c r="M87" s="239">
        <f t="shared" si="11"/>
        <v>0</v>
      </c>
      <c r="N87" s="239">
        <f t="shared" si="11"/>
        <v>0</v>
      </c>
      <c r="O87" s="239">
        <f t="shared" si="11"/>
        <v>0</v>
      </c>
      <c r="P87" s="239">
        <f t="shared" si="11"/>
        <v>59016805</v>
      </c>
      <c r="Q87" s="239">
        <f t="shared" si="11"/>
        <v>0</v>
      </c>
      <c r="R87" s="239">
        <f t="shared" si="11"/>
        <v>1577520</v>
      </c>
      <c r="S87" s="239">
        <f t="shared" si="11"/>
        <v>0</v>
      </c>
      <c r="T87" s="239">
        <f t="shared" si="11"/>
        <v>57439285</v>
      </c>
      <c r="U87" s="364"/>
      <c r="V87" s="364"/>
      <c r="W87" s="364"/>
      <c r="X87" s="364"/>
      <c r="Y87" s="364"/>
      <c r="Z87" s="364"/>
      <c r="AA87" s="364"/>
      <c r="AB87" s="364"/>
    </row>
    <row r="88">
      <c r="A88" s="364"/>
      <c r="B88" s="372" t="s">
        <v>209</v>
      </c>
      <c r="C88" s="244">
        <v>5000000.0</v>
      </c>
      <c r="D88" s="373">
        <v>26.0</v>
      </c>
      <c r="E88" s="373">
        <v>26.0</v>
      </c>
      <c r="F88" s="371"/>
      <c r="G88" s="370"/>
      <c r="H88" s="370"/>
      <c r="I88" s="370"/>
      <c r="J88" s="370"/>
      <c r="K88" s="370"/>
      <c r="L88" s="370"/>
      <c r="M88" s="370"/>
      <c r="N88" s="370"/>
      <c r="O88" s="370"/>
      <c r="P88" s="244">
        <v>5000000.0</v>
      </c>
      <c r="Q88" s="370"/>
      <c r="R88" s="370"/>
      <c r="S88" s="370"/>
      <c r="T88" s="244">
        <v>5000000.0</v>
      </c>
      <c r="U88" s="364"/>
      <c r="V88" s="364"/>
      <c r="W88" s="364"/>
      <c r="X88" s="364"/>
      <c r="Y88" s="364"/>
      <c r="Z88" s="364"/>
      <c r="AA88" s="364"/>
      <c r="AB88" s="364"/>
    </row>
    <row r="89">
      <c r="A89" s="364"/>
      <c r="B89" s="372" t="s">
        <v>3384</v>
      </c>
      <c r="C89" s="370"/>
      <c r="D89" s="371"/>
      <c r="E89" s="371"/>
      <c r="F89" s="371"/>
      <c r="G89" s="370"/>
      <c r="H89" s="370"/>
      <c r="I89" s="370"/>
      <c r="J89" s="370"/>
      <c r="K89" s="370"/>
      <c r="L89" s="370"/>
      <c r="M89" s="370"/>
      <c r="N89" s="370"/>
      <c r="O89" s="370"/>
      <c r="P89" s="244">
        <v>66667.0</v>
      </c>
      <c r="Q89" s="370"/>
      <c r="R89" s="370"/>
      <c r="S89" s="370"/>
      <c r="T89" s="244">
        <v>66667.0</v>
      </c>
      <c r="U89" s="364"/>
      <c r="V89" s="364"/>
      <c r="W89" s="364"/>
      <c r="X89" s="364"/>
      <c r="Y89" s="364"/>
      <c r="Z89" s="364"/>
      <c r="AA89" s="364"/>
      <c r="AB89" s="364"/>
    </row>
    <row r="90">
      <c r="A90" s="364"/>
      <c r="B90" s="372" t="s">
        <v>3979</v>
      </c>
      <c r="C90" s="244">
        <v>6500000.0</v>
      </c>
      <c r="D90" s="373">
        <v>26.0</v>
      </c>
      <c r="E90" s="373">
        <v>24.0</v>
      </c>
      <c r="F90" s="373">
        <v>11.48</v>
      </c>
      <c r="G90" s="244">
        <v>358750.0</v>
      </c>
      <c r="H90" s="370"/>
      <c r="I90" s="370"/>
      <c r="J90" s="370"/>
      <c r="K90" s="370"/>
      <c r="L90" s="370"/>
      <c r="M90" s="242"/>
      <c r="N90" s="370"/>
      <c r="O90" s="370"/>
      <c r="P90" s="244">
        <v>1.640578E7</v>
      </c>
      <c r="Q90" s="370"/>
      <c r="R90" s="374">
        <v>525840.0</v>
      </c>
      <c r="S90" s="370"/>
      <c r="T90" s="244">
        <v>1.587994E7</v>
      </c>
      <c r="U90" s="364"/>
      <c r="V90" s="364"/>
      <c r="W90" s="364"/>
      <c r="X90" s="364"/>
      <c r="Y90" s="364"/>
      <c r="Z90" s="364"/>
      <c r="AA90" s="364"/>
      <c r="AB90" s="364"/>
    </row>
    <row r="91">
      <c r="A91" s="364"/>
      <c r="B91" s="372" t="s">
        <v>3980</v>
      </c>
      <c r="C91" s="244">
        <v>6500000.0</v>
      </c>
      <c r="D91" s="373">
        <v>26.0</v>
      </c>
      <c r="E91" s="373">
        <v>22.3214</v>
      </c>
      <c r="F91" s="373">
        <v>7.21</v>
      </c>
      <c r="G91" s="244">
        <v>225313.0</v>
      </c>
      <c r="H91" s="370"/>
      <c r="I91" s="370"/>
      <c r="J91" s="370"/>
      <c r="K91" s="370"/>
      <c r="L91" s="370"/>
      <c r="M91" s="242"/>
      <c r="N91" s="370"/>
      <c r="O91" s="370"/>
      <c r="P91" s="244">
        <v>1.4770295E7</v>
      </c>
      <c r="Q91" s="370"/>
      <c r="R91" s="374">
        <v>525840.0</v>
      </c>
      <c r="S91" s="370"/>
      <c r="T91" s="244">
        <v>1.4244455E7</v>
      </c>
      <c r="U91" s="364"/>
      <c r="V91" s="364"/>
      <c r="W91" s="364"/>
      <c r="X91" s="364"/>
      <c r="Y91" s="364"/>
      <c r="Z91" s="364"/>
      <c r="AA91" s="364"/>
      <c r="AB91" s="364"/>
    </row>
    <row r="92">
      <c r="A92" s="364"/>
      <c r="B92" s="372" t="s">
        <v>201</v>
      </c>
      <c r="C92" s="244">
        <v>2166667.0</v>
      </c>
      <c r="D92" s="373">
        <v>26.0</v>
      </c>
      <c r="E92" s="373">
        <v>34.0</v>
      </c>
      <c r="F92" s="371"/>
      <c r="G92" s="244">
        <v>0.0</v>
      </c>
      <c r="H92" s="370"/>
      <c r="I92" s="370"/>
      <c r="J92" s="370"/>
      <c r="K92" s="370"/>
      <c r="L92" s="370"/>
      <c r="M92" s="242"/>
      <c r="N92" s="370"/>
      <c r="O92" s="370"/>
      <c r="P92" s="244">
        <v>5265733.0</v>
      </c>
      <c r="Q92" s="370"/>
      <c r="R92" s="244">
        <v>175280.0</v>
      </c>
      <c r="S92" s="370"/>
      <c r="T92" s="244">
        <v>5090453.0</v>
      </c>
      <c r="U92" s="364"/>
      <c r="V92" s="364"/>
      <c r="W92" s="364"/>
      <c r="X92" s="364"/>
      <c r="Y92" s="364"/>
      <c r="Z92" s="364"/>
      <c r="AA92" s="364"/>
      <c r="AB92" s="364"/>
    </row>
    <row r="93">
      <c r="A93" s="364"/>
      <c r="B93" s="372" t="s">
        <v>204</v>
      </c>
      <c r="C93" s="244">
        <v>2166667.0</v>
      </c>
      <c r="D93" s="373">
        <v>26.0</v>
      </c>
      <c r="E93" s="373">
        <v>32.5</v>
      </c>
      <c r="F93" s="373">
        <v>4.5</v>
      </c>
      <c r="G93" s="244">
        <v>46875.0</v>
      </c>
      <c r="H93" s="370"/>
      <c r="I93" s="370"/>
      <c r="J93" s="370"/>
      <c r="K93" s="370"/>
      <c r="L93" s="370"/>
      <c r="M93" s="242"/>
      <c r="N93" s="370"/>
      <c r="O93" s="370"/>
      <c r="P93" s="244">
        <v>4547958.0</v>
      </c>
      <c r="Q93" s="370"/>
      <c r="R93" s="244">
        <v>175280.0</v>
      </c>
      <c r="S93" s="370"/>
      <c r="T93" s="244">
        <v>4372678.0</v>
      </c>
      <c r="U93" s="364"/>
      <c r="V93" s="364"/>
      <c r="W93" s="364"/>
      <c r="X93" s="364"/>
      <c r="Y93" s="364"/>
      <c r="Z93" s="364"/>
      <c r="AA93" s="364"/>
      <c r="AB93" s="364"/>
    </row>
    <row r="94">
      <c r="A94" s="364"/>
      <c r="B94" s="372" t="s">
        <v>3386</v>
      </c>
      <c r="C94" s="244">
        <v>6666667.0</v>
      </c>
      <c r="D94" s="373">
        <v>26.0</v>
      </c>
      <c r="E94" s="373">
        <v>20.8017</v>
      </c>
      <c r="F94" s="371"/>
      <c r="G94" s="244">
        <v>0.0</v>
      </c>
      <c r="H94" s="370"/>
      <c r="I94" s="370"/>
      <c r="J94" s="370"/>
      <c r="K94" s="370"/>
      <c r="L94" s="370"/>
      <c r="M94" s="370"/>
      <c r="N94" s="370"/>
      <c r="O94" s="370"/>
      <c r="P94" s="244">
        <v>5333769.0</v>
      </c>
      <c r="Q94" s="370"/>
      <c r="R94" s="370"/>
      <c r="S94" s="370"/>
      <c r="T94" s="244">
        <v>5333769.0</v>
      </c>
      <c r="U94" s="364"/>
      <c r="V94" s="364"/>
      <c r="W94" s="364"/>
      <c r="X94" s="364"/>
      <c r="Y94" s="364"/>
      <c r="Z94" s="364"/>
      <c r="AA94" s="364"/>
      <c r="AB94" s="364"/>
    </row>
    <row r="95">
      <c r="A95" s="364"/>
      <c r="B95" s="372" t="s">
        <v>3345</v>
      </c>
      <c r="C95" s="244">
        <v>3333333.0</v>
      </c>
      <c r="D95" s="373">
        <v>26.0</v>
      </c>
      <c r="E95" s="373">
        <v>23.0</v>
      </c>
      <c r="F95" s="373">
        <v>8.5</v>
      </c>
      <c r="G95" s="244">
        <v>136218.0</v>
      </c>
      <c r="H95" s="370"/>
      <c r="I95" s="370"/>
      <c r="J95" s="370"/>
      <c r="K95" s="370"/>
      <c r="L95" s="370"/>
      <c r="M95" s="370"/>
      <c r="N95" s="370"/>
      <c r="O95" s="370"/>
      <c r="P95" s="244">
        <v>3084936.0</v>
      </c>
      <c r="Q95" s="370"/>
      <c r="R95" s="370"/>
      <c r="S95" s="370"/>
      <c r="T95" s="244">
        <v>3084936.0</v>
      </c>
      <c r="U95" s="364"/>
      <c r="V95" s="364"/>
      <c r="W95" s="364"/>
      <c r="X95" s="364"/>
      <c r="Y95" s="364"/>
      <c r="Z95" s="364"/>
      <c r="AA95" s="364"/>
      <c r="AB95" s="364"/>
    </row>
    <row r="96">
      <c r="A96" s="364"/>
      <c r="B96" s="372" t="s">
        <v>3319</v>
      </c>
      <c r="C96" s="244">
        <v>4333333.0</v>
      </c>
      <c r="D96" s="373">
        <v>26.0</v>
      </c>
      <c r="E96" s="373">
        <v>26.0</v>
      </c>
      <c r="F96" s="373">
        <v>10.0</v>
      </c>
      <c r="G96" s="244">
        <v>208333.0</v>
      </c>
      <c r="H96" s="370"/>
      <c r="I96" s="370"/>
      <c r="J96" s="370"/>
      <c r="K96" s="370"/>
      <c r="L96" s="370"/>
      <c r="M96" s="370"/>
      <c r="N96" s="370"/>
      <c r="O96" s="370"/>
      <c r="P96" s="244">
        <v>4541667.0</v>
      </c>
      <c r="Q96" s="370"/>
      <c r="R96" s="244">
        <v>175280.0</v>
      </c>
      <c r="S96" s="370"/>
      <c r="T96" s="244">
        <v>4366387.0</v>
      </c>
      <c r="U96" s="364"/>
      <c r="V96" s="364"/>
      <c r="W96" s="364"/>
      <c r="X96" s="364"/>
      <c r="Y96" s="364"/>
      <c r="Z96" s="364"/>
      <c r="AA96" s="364"/>
      <c r="AB96" s="364"/>
    </row>
    <row r="97">
      <c r="A97" s="365"/>
      <c r="B97" s="238" t="s">
        <v>3387</v>
      </c>
      <c r="C97" s="239">
        <f>sum(C98:C99)</f>
        <v>13333333</v>
      </c>
      <c r="D97" s="366"/>
      <c r="E97" s="366"/>
      <c r="F97" s="366"/>
      <c r="G97" s="239">
        <f t="shared" ref="G97:T97" si="12">sum(G98:G99)</f>
        <v>0</v>
      </c>
      <c r="H97" s="239">
        <f t="shared" si="12"/>
        <v>0</v>
      </c>
      <c r="I97" s="239">
        <f t="shared" si="12"/>
        <v>0</v>
      </c>
      <c r="J97" s="239">
        <f t="shared" si="12"/>
        <v>0</v>
      </c>
      <c r="K97" s="239">
        <f t="shared" si="12"/>
        <v>0</v>
      </c>
      <c r="L97" s="239">
        <f t="shared" si="12"/>
        <v>0</v>
      </c>
      <c r="M97" s="239">
        <f t="shared" si="12"/>
        <v>0</v>
      </c>
      <c r="N97" s="239">
        <f t="shared" si="12"/>
        <v>0</v>
      </c>
      <c r="O97" s="239">
        <f t="shared" si="12"/>
        <v>0</v>
      </c>
      <c r="P97" s="239">
        <f t="shared" si="12"/>
        <v>13333333</v>
      </c>
      <c r="Q97" s="239">
        <f t="shared" si="12"/>
        <v>0</v>
      </c>
      <c r="R97" s="239">
        <f t="shared" si="12"/>
        <v>0</v>
      </c>
      <c r="S97" s="239">
        <f t="shared" si="12"/>
        <v>0</v>
      </c>
      <c r="T97" s="239">
        <f t="shared" si="12"/>
        <v>13333333</v>
      </c>
      <c r="U97" s="364"/>
      <c r="V97" s="364"/>
      <c r="W97" s="364"/>
      <c r="X97" s="364"/>
      <c r="Y97" s="364"/>
      <c r="Z97" s="364"/>
      <c r="AA97" s="364"/>
      <c r="AB97" s="364"/>
    </row>
    <row r="98">
      <c r="A98" s="236"/>
      <c r="B98" s="241" t="s">
        <v>251</v>
      </c>
      <c r="C98" s="242">
        <v>5000000.0</v>
      </c>
      <c r="D98" s="243">
        <v>26.0</v>
      </c>
      <c r="E98" s="243">
        <v>26.0</v>
      </c>
      <c r="F98" s="248"/>
      <c r="G98" s="247"/>
      <c r="H98" s="247"/>
      <c r="I98" s="247"/>
      <c r="J98" s="247"/>
      <c r="K98" s="247"/>
      <c r="L98" s="247"/>
      <c r="M98" s="247"/>
      <c r="N98" s="247"/>
      <c r="O98" s="247"/>
      <c r="P98" s="242">
        <v>5000000.0</v>
      </c>
      <c r="Q98" s="247"/>
      <c r="R98" s="247"/>
      <c r="S98" s="247"/>
      <c r="T98" s="242">
        <v>5000000.0</v>
      </c>
      <c r="U98" s="364"/>
      <c r="V98" s="364"/>
      <c r="W98" s="364"/>
      <c r="X98" s="364"/>
      <c r="Y98" s="364"/>
      <c r="Z98" s="364"/>
      <c r="AA98" s="364"/>
      <c r="AB98" s="364"/>
    </row>
    <row r="99">
      <c r="A99" s="236"/>
      <c r="B99" s="241" t="s">
        <v>242</v>
      </c>
      <c r="C99" s="242">
        <v>8333333.0</v>
      </c>
      <c r="D99" s="243">
        <v>26.0</v>
      </c>
      <c r="E99" s="243">
        <v>26.0</v>
      </c>
      <c r="F99" s="248"/>
      <c r="G99" s="247"/>
      <c r="H99" s="247"/>
      <c r="I99" s="247"/>
      <c r="J99" s="247"/>
      <c r="K99" s="247"/>
      <c r="L99" s="247"/>
      <c r="M99" s="247"/>
      <c r="N99" s="247"/>
      <c r="O99" s="247"/>
      <c r="P99" s="242">
        <v>8333333.0</v>
      </c>
      <c r="Q99" s="247"/>
      <c r="R99" s="247"/>
      <c r="S99" s="247"/>
      <c r="T99" s="242">
        <v>8333333.0</v>
      </c>
      <c r="U99" s="364"/>
      <c r="V99" s="364"/>
      <c r="W99" s="364"/>
      <c r="X99" s="364"/>
      <c r="Y99" s="364"/>
      <c r="Z99" s="364"/>
      <c r="AA99" s="364"/>
      <c r="AB99" s="364"/>
    </row>
    <row r="100">
      <c r="A100" s="365"/>
      <c r="B100" s="238" t="s">
        <v>3388</v>
      </c>
      <c r="C100" s="239">
        <f>sum(C101:C109)</f>
        <v>63866666</v>
      </c>
      <c r="D100" s="366"/>
      <c r="E100" s="366"/>
      <c r="F100" s="366"/>
      <c r="G100" s="239">
        <f t="shared" ref="G100:T100" si="13">sum(G101:G109)</f>
        <v>440261</v>
      </c>
      <c r="H100" s="239">
        <f t="shared" si="13"/>
        <v>1133334</v>
      </c>
      <c r="I100" s="239">
        <f t="shared" si="13"/>
        <v>666667</v>
      </c>
      <c r="J100" s="239">
        <f t="shared" si="13"/>
        <v>0</v>
      </c>
      <c r="K100" s="239">
        <f t="shared" si="13"/>
        <v>0</v>
      </c>
      <c r="L100" s="239">
        <f t="shared" si="13"/>
        <v>0</v>
      </c>
      <c r="M100" s="239">
        <f t="shared" si="13"/>
        <v>0</v>
      </c>
      <c r="N100" s="239">
        <f t="shared" si="13"/>
        <v>0</v>
      </c>
      <c r="O100" s="239">
        <f t="shared" si="13"/>
        <v>0</v>
      </c>
      <c r="P100" s="239">
        <f t="shared" si="13"/>
        <v>47261507</v>
      </c>
      <c r="Q100" s="239">
        <f t="shared" si="13"/>
        <v>0</v>
      </c>
      <c r="R100" s="239">
        <f t="shared" si="13"/>
        <v>1296680</v>
      </c>
      <c r="S100" s="239">
        <f t="shared" si="13"/>
        <v>3333333</v>
      </c>
      <c r="T100" s="239">
        <f t="shared" si="13"/>
        <v>37631493</v>
      </c>
      <c r="U100" s="364"/>
      <c r="V100" s="364"/>
      <c r="W100" s="364"/>
      <c r="X100" s="364"/>
      <c r="Y100" s="364"/>
      <c r="Z100" s="364"/>
      <c r="AA100" s="364"/>
      <c r="AB100" s="364"/>
    </row>
    <row r="101">
      <c r="A101" s="364"/>
      <c r="B101" s="375" t="s">
        <v>3389</v>
      </c>
      <c r="C101" s="244">
        <v>8333333.0</v>
      </c>
      <c r="D101" s="373">
        <v>26.0</v>
      </c>
      <c r="E101" s="373">
        <v>26.0</v>
      </c>
      <c r="F101" s="371"/>
      <c r="G101" s="370"/>
      <c r="H101" s="370"/>
      <c r="I101" s="370"/>
      <c r="J101" s="370"/>
      <c r="K101" s="370"/>
      <c r="L101" s="370"/>
      <c r="M101" s="370"/>
      <c r="N101" s="370"/>
      <c r="O101" s="370"/>
      <c r="P101" s="244">
        <v>1.1282051E7</v>
      </c>
      <c r="Q101" s="370"/>
      <c r="R101" s="244">
        <v>245000.0</v>
      </c>
      <c r="S101" s="370"/>
      <c r="T101" s="244">
        <v>6282051.0</v>
      </c>
      <c r="U101" s="364"/>
      <c r="V101" s="364"/>
      <c r="W101" s="364"/>
      <c r="X101" s="364"/>
      <c r="Y101" s="364"/>
      <c r="Z101" s="364"/>
      <c r="AA101" s="364"/>
      <c r="AB101" s="364"/>
    </row>
    <row r="102">
      <c r="A102" s="364"/>
      <c r="B102" s="375" t="s">
        <v>213</v>
      </c>
      <c r="C102" s="244">
        <v>3.0333333E7</v>
      </c>
      <c r="D102" s="373">
        <v>26.0</v>
      </c>
      <c r="E102" s="373">
        <v>26.0</v>
      </c>
      <c r="F102" s="371"/>
      <c r="G102" s="370"/>
      <c r="H102" s="370"/>
      <c r="I102" s="370"/>
      <c r="J102" s="370"/>
      <c r="K102" s="370"/>
      <c r="L102" s="370"/>
      <c r="M102" s="370"/>
      <c r="N102" s="370"/>
      <c r="O102" s="370"/>
      <c r="P102" s="244">
        <v>8333333.0</v>
      </c>
      <c r="Q102" s="370"/>
      <c r="R102" s="370"/>
      <c r="S102" s="370"/>
      <c r="T102" s="244">
        <v>8088333.0</v>
      </c>
      <c r="U102" s="364"/>
      <c r="V102" s="364"/>
      <c r="W102" s="364"/>
      <c r="X102" s="364"/>
      <c r="Y102" s="364"/>
      <c r="Z102" s="364"/>
      <c r="AA102" s="364"/>
      <c r="AB102" s="364"/>
    </row>
    <row r="103">
      <c r="A103" s="364"/>
      <c r="B103" s="372" t="s">
        <v>221</v>
      </c>
      <c r="C103" s="244">
        <v>5333333.0</v>
      </c>
      <c r="D103" s="373">
        <v>26.0</v>
      </c>
      <c r="E103" s="373">
        <v>26.0</v>
      </c>
      <c r="F103" s="371"/>
      <c r="G103" s="370"/>
      <c r="H103" s="370"/>
      <c r="I103" s="370"/>
      <c r="J103" s="370"/>
      <c r="K103" s="370"/>
      <c r="L103" s="370"/>
      <c r="M103" s="370"/>
      <c r="N103" s="370"/>
      <c r="O103" s="370"/>
      <c r="P103" s="244">
        <v>5333333.0</v>
      </c>
      <c r="Q103" s="370"/>
      <c r="R103" s="244">
        <v>175280.0</v>
      </c>
      <c r="S103" s="370"/>
      <c r="T103" s="244">
        <v>5158053.0</v>
      </c>
      <c r="U103" s="364"/>
      <c r="V103" s="364"/>
      <c r="W103" s="364"/>
      <c r="X103" s="364"/>
      <c r="Y103" s="364"/>
      <c r="Z103" s="364"/>
      <c r="AA103" s="364"/>
      <c r="AB103" s="364"/>
    </row>
    <row r="104">
      <c r="A104" s="364"/>
      <c r="B104" s="372" t="s">
        <v>3347</v>
      </c>
      <c r="C104" s="244">
        <v>5000000.0</v>
      </c>
      <c r="D104" s="373">
        <v>26.0</v>
      </c>
      <c r="E104" s="373">
        <v>25.4313</v>
      </c>
      <c r="F104" s="371"/>
      <c r="G104" s="370"/>
      <c r="H104" s="370"/>
      <c r="I104" s="370"/>
      <c r="J104" s="370"/>
      <c r="K104" s="370"/>
      <c r="L104" s="370"/>
      <c r="M104" s="370"/>
      <c r="N104" s="370"/>
      <c r="O104" s="370"/>
      <c r="P104" s="244">
        <v>4890635.0</v>
      </c>
      <c r="Q104" s="370"/>
      <c r="R104" s="244">
        <v>175280.0</v>
      </c>
      <c r="S104" s="370"/>
      <c r="T104" s="244">
        <v>4715355.0</v>
      </c>
      <c r="U104" s="364"/>
      <c r="V104" s="364"/>
      <c r="W104" s="364"/>
      <c r="X104" s="364"/>
      <c r="Y104" s="364"/>
      <c r="Z104" s="364"/>
      <c r="AA104" s="364"/>
      <c r="AB104" s="364"/>
    </row>
    <row r="105">
      <c r="A105" s="364"/>
      <c r="B105" s="372" t="s">
        <v>245</v>
      </c>
      <c r="C105" s="244">
        <v>2100000.0</v>
      </c>
      <c r="D105" s="373">
        <v>26.0</v>
      </c>
      <c r="E105" s="373">
        <v>25.9538</v>
      </c>
      <c r="F105" s="371"/>
      <c r="G105" s="244">
        <v>0.0</v>
      </c>
      <c r="H105" s="244">
        <v>566667.0</v>
      </c>
      <c r="I105" s="374">
        <v>0.0</v>
      </c>
      <c r="J105" s="242"/>
      <c r="K105" s="370"/>
      <c r="L105" s="370"/>
      <c r="M105" s="370"/>
      <c r="N105" s="370"/>
      <c r="O105" s="370"/>
      <c r="P105" s="244">
        <v>2662935.0</v>
      </c>
      <c r="Q105" s="370"/>
      <c r="R105" s="244">
        <v>175280.0</v>
      </c>
      <c r="S105" s="370"/>
      <c r="T105" s="244">
        <v>2487655.0</v>
      </c>
      <c r="U105" s="364"/>
      <c r="V105" s="364"/>
      <c r="W105" s="364"/>
      <c r="X105" s="364"/>
      <c r="Y105" s="364"/>
      <c r="Z105" s="364"/>
      <c r="AA105" s="364"/>
      <c r="AB105" s="364"/>
    </row>
    <row r="106">
      <c r="A106" s="364"/>
      <c r="B106" s="372" t="s">
        <v>249</v>
      </c>
      <c r="C106" s="244">
        <v>2100000.0</v>
      </c>
      <c r="D106" s="373">
        <v>26.0</v>
      </c>
      <c r="E106" s="373">
        <v>28.9971</v>
      </c>
      <c r="F106" s="373">
        <v>14.37</v>
      </c>
      <c r="G106" s="244">
        <v>145082.0</v>
      </c>
      <c r="H106" s="244">
        <v>566667.0</v>
      </c>
      <c r="I106" s="374">
        <v>666667.0</v>
      </c>
      <c r="J106" s="242"/>
      <c r="K106" s="370"/>
      <c r="L106" s="370"/>
      <c r="M106" s="370"/>
      <c r="N106" s="370"/>
      <c r="O106" s="370"/>
      <c r="P106" s="244">
        <v>3720489.0</v>
      </c>
      <c r="Q106" s="370"/>
      <c r="R106" s="244">
        <v>175280.0</v>
      </c>
      <c r="S106" s="244">
        <v>1333333.0</v>
      </c>
      <c r="T106" s="244">
        <v>2211875.0</v>
      </c>
      <c r="U106" s="364"/>
      <c r="V106" s="364"/>
      <c r="W106" s="364"/>
      <c r="X106" s="364"/>
      <c r="Y106" s="364"/>
      <c r="Z106" s="364"/>
      <c r="AA106" s="364"/>
      <c r="AB106" s="364"/>
    </row>
    <row r="107">
      <c r="A107" s="364"/>
      <c r="B107" s="372" t="s">
        <v>3390</v>
      </c>
      <c r="C107" s="244">
        <v>2666667.0</v>
      </c>
      <c r="D107" s="373">
        <v>26.0</v>
      </c>
      <c r="E107" s="373">
        <v>24.0</v>
      </c>
      <c r="F107" s="371"/>
      <c r="G107" s="244">
        <v>0.0</v>
      </c>
      <c r="H107" s="370"/>
      <c r="I107" s="370"/>
      <c r="J107" s="370"/>
      <c r="K107" s="370"/>
      <c r="L107" s="370"/>
      <c r="M107" s="370"/>
      <c r="N107" s="370"/>
      <c r="O107" s="370"/>
      <c r="P107" s="244">
        <v>2461538.0</v>
      </c>
      <c r="Q107" s="370"/>
      <c r="R107" s="370"/>
      <c r="S107" s="370"/>
      <c r="T107" s="244">
        <v>2461538.0</v>
      </c>
      <c r="U107" s="364"/>
      <c r="V107" s="364"/>
      <c r="W107" s="364"/>
      <c r="X107" s="364"/>
      <c r="Y107" s="364"/>
      <c r="Z107" s="364"/>
      <c r="AA107" s="364"/>
      <c r="AB107" s="364"/>
    </row>
    <row r="108">
      <c r="A108" s="364"/>
      <c r="B108" s="372" t="s">
        <v>3339</v>
      </c>
      <c r="C108" s="244">
        <v>4000000.0</v>
      </c>
      <c r="D108" s="373">
        <v>28.0</v>
      </c>
      <c r="E108" s="373">
        <v>27.9241</v>
      </c>
      <c r="F108" s="373">
        <v>5.32</v>
      </c>
      <c r="G108" s="244">
        <v>95000.0</v>
      </c>
      <c r="H108" s="244">
        <v>0.0</v>
      </c>
      <c r="I108" s="374">
        <v>0.0</v>
      </c>
      <c r="J108" s="242"/>
      <c r="K108" s="370"/>
      <c r="L108" s="242"/>
      <c r="M108" s="370"/>
      <c r="N108" s="370"/>
      <c r="O108" s="370"/>
      <c r="P108" s="244">
        <v>4134157.0</v>
      </c>
      <c r="Q108" s="370"/>
      <c r="R108" s="244">
        <v>175280.0</v>
      </c>
      <c r="S108" s="244">
        <v>2000000.0</v>
      </c>
      <c r="T108" s="244">
        <v>1958877.0</v>
      </c>
      <c r="U108" s="364"/>
      <c r="V108" s="364"/>
      <c r="W108" s="364"/>
      <c r="X108" s="364"/>
      <c r="Y108" s="364"/>
      <c r="Z108" s="364"/>
      <c r="AA108" s="364"/>
      <c r="AB108" s="364"/>
    </row>
    <row r="109">
      <c r="A109" s="364"/>
      <c r="B109" s="372" t="s">
        <v>258</v>
      </c>
      <c r="C109" s="244">
        <v>4000000.0</v>
      </c>
      <c r="D109" s="373">
        <v>28.0</v>
      </c>
      <c r="E109" s="373">
        <v>29.0</v>
      </c>
      <c r="F109" s="373">
        <v>11.21</v>
      </c>
      <c r="G109" s="244">
        <v>200179.0</v>
      </c>
      <c r="H109" s="242"/>
      <c r="I109" s="370"/>
      <c r="J109" s="242"/>
      <c r="K109" s="370"/>
      <c r="L109" s="242"/>
      <c r="M109" s="370"/>
      <c r="N109" s="370"/>
      <c r="O109" s="370"/>
      <c r="P109" s="244">
        <v>4443036.0</v>
      </c>
      <c r="Q109" s="370"/>
      <c r="R109" s="244">
        <v>175280.0</v>
      </c>
      <c r="S109" s="370"/>
      <c r="T109" s="244">
        <v>4267756.0</v>
      </c>
      <c r="U109" s="364"/>
      <c r="V109" s="364"/>
      <c r="W109" s="364"/>
      <c r="X109" s="364"/>
      <c r="Y109" s="364"/>
      <c r="Z109" s="364"/>
      <c r="AA109" s="364"/>
      <c r="AB109" s="364"/>
    </row>
    <row r="110">
      <c r="A110" s="365"/>
      <c r="B110" s="238" t="s">
        <v>3391</v>
      </c>
      <c r="C110" s="239">
        <f>sum(C111:C121)</f>
        <v>51166664</v>
      </c>
      <c r="D110" s="366"/>
      <c r="E110" s="366"/>
      <c r="F110" s="366"/>
      <c r="G110" s="239">
        <f t="shared" ref="G110:T110" si="14">sum(G111:G121)</f>
        <v>625249</v>
      </c>
      <c r="H110" s="239">
        <f t="shared" si="14"/>
        <v>5999998</v>
      </c>
      <c r="I110" s="239">
        <f t="shared" si="14"/>
        <v>0</v>
      </c>
      <c r="J110" s="239">
        <f t="shared" si="14"/>
        <v>0</v>
      </c>
      <c r="K110" s="239">
        <f t="shared" si="14"/>
        <v>0</v>
      </c>
      <c r="L110" s="239">
        <f t="shared" si="14"/>
        <v>0</v>
      </c>
      <c r="M110" s="239">
        <f t="shared" si="14"/>
        <v>11402912</v>
      </c>
      <c r="N110" s="239">
        <f t="shared" si="14"/>
        <v>0</v>
      </c>
      <c r="O110" s="239">
        <f t="shared" si="14"/>
        <v>0</v>
      </c>
      <c r="P110" s="239">
        <f t="shared" si="14"/>
        <v>65618121</v>
      </c>
      <c r="Q110" s="239">
        <f t="shared" si="14"/>
        <v>0</v>
      </c>
      <c r="R110" s="239">
        <f t="shared" si="14"/>
        <v>6576960</v>
      </c>
      <c r="S110" s="239">
        <f t="shared" si="14"/>
        <v>0</v>
      </c>
      <c r="T110" s="239">
        <f t="shared" si="14"/>
        <v>59041161</v>
      </c>
      <c r="U110" s="364"/>
      <c r="V110" s="364"/>
      <c r="W110" s="364"/>
      <c r="X110" s="364"/>
      <c r="Y110" s="364"/>
      <c r="Z110" s="364"/>
      <c r="AA110" s="364"/>
      <c r="AB110" s="364"/>
    </row>
    <row r="111">
      <c r="A111" s="364"/>
      <c r="B111" s="372" t="s">
        <v>185</v>
      </c>
      <c r="C111" s="244">
        <v>2666667.0</v>
      </c>
      <c r="D111" s="373">
        <v>26.0</v>
      </c>
      <c r="E111" s="373">
        <v>25.808</v>
      </c>
      <c r="F111" s="373">
        <v>0.5</v>
      </c>
      <c r="G111" s="244">
        <v>6410.0</v>
      </c>
      <c r="H111" s="244">
        <v>3333333.0</v>
      </c>
      <c r="I111" s="370"/>
      <c r="J111" s="370"/>
      <c r="K111" s="370"/>
      <c r="L111" s="370"/>
      <c r="M111" s="370"/>
      <c r="N111" s="370"/>
      <c r="O111" s="370"/>
      <c r="P111" s="244">
        <v>5986718.0</v>
      </c>
      <c r="Q111" s="370"/>
      <c r="R111" s="244">
        <v>175280.0</v>
      </c>
      <c r="S111" s="370"/>
      <c r="T111" s="244">
        <v>5811438.0</v>
      </c>
      <c r="U111" s="364"/>
      <c r="V111" s="364"/>
      <c r="W111" s="364"/>
      <c r="X111" s="364"/>
      <c r="Y111" s="364"/>
      <c r="Z111" s="364"/>
      <c r="AA111" s="364"/>
      <c r="AB111" s="364"/>
    </row>
    <row r="112">
      <c r="A112" s="364"/>
      <c r="B112" s="372" t="s">
        <v>3353</v>
      </c>
      <c r="C112" s="244">
        <v>1833333.0</v>
      </c>
      <c r="D112" s="373">
        <v>26.0</v>
      </c>
      <c r="E112" s="373">
        <v>24.3374</v>
      </c>
      <c r="F112" s="373">
        <v>9.59</v>
      </c>
      <c r="G112" s="244">
        <v>84527.0</v>
      </c>
      <c r="H112" s="244">
        <v>333333.0</v>
      </c>
      <c r="I112" s="370"/>
      <c r="J112" s="370"/>
      <c r="K112" s="370"/>
      <c r="L112" s="370"/>
      <c r="M112" s="244">
        <v>1577531.0</v>
      </c>
      <c r="N112" s="370"/>
      <c r="O112" s="370"/>
      <c r="P112" s="244">
        <v>3711491.0</v>
      </c>
      <c r="Q112" s="370"/>
      <c r="R112" s="244">
        <v>175280.0</v>
      </c>
      <c r="S112" s="370"/>
      <c r="T112" s="244">
        <v>3536211.0</v>
      </c>
      <c r="U112" s="364"/>
      <c r="V112" s="364"/>
      <c r="W112" s="364"/>
      <c r="X112" s="364"/>
      <c r="Y112" s="364"/>
      <c r="Z112" s="364"/>
      <c r="AA112" s="364"/>
      <c r="AB112" s="364"/>
    </row>
    <row r="113">
      <c r="A113" s="364"/>
      <c r="B113" s="372" t="s">
        <v>3354</v>
      </c>
      <c r="C113" s="244">
        <v>1833333.0</v>
      </c>
      <c r="D113" s="373">
        <v>26.0</v>
      </c>
      <c r="E113" s="373">
        <v>25.8213</v>
      </c>
      <c r="F113" s="373">
        <v>14.61</v>
      </c>
      <c r="G113" s="244">
        <v>128774.0</v>
      </c>
      <c r="H113" s="244">
        <v>333333.0</v>
      </c>
      <c r="I113" s="370"/>
      <c r="J113" s="370"/>
      <c r="K113" s="370"/>
      <c r="L113" s="370"/>
      <c r="M113" s="244">
        <v>1673716.0</v>
      </c>
      <c r="N113" s="370"/>
      <c r="O113" s="370"/>
      <c r="P113" s="244">
        <v>3956557.0</v>
      </c>
      <c r="Q113" s="370"/>
      <c r="R113" s="244">
        <v>175280.0</v>
      </c>
      <c r="S113" s="370"/>
      <c r="T113" s="244">
        <v>3781277.0</v>
      </c>
      <c r="U113" s="364"/>
      <c r="V113" s="364"/>
      <c r="W113" s="364"/>
      <c r="X113" s="364"/>
      <c r="Y113" s="364"/>
      <c r="Z113" s="364"/>
      <c r="AA113" s="364"/>
      <c r="AB113" s="364"/>
    </row>
    <row r="114">
      <c r="A114" s="364"/>
      <c r="B114" s="372" t="s">
        <v>3356</v>
      </c>
      <c r="C114" s="244">
        <v>1833333.0</v>
      </c>
      <c r="D114" s="373">
        <v>26.0</v>
      </c>
      <c r="E114" s="373">
        <v>25.0</v>
      </c>
      <c r="F114" s="373">
        <v>13.73</v>
      </c>
      <c r="G114" s="244">
        <v>121018.0</v>
      </c>
      <c r="H114" s="244">
        <v>333333.0</v>
      </c>
      <c r="I114" s="370"/>
      <c r="J114" s="370"/>
      <c r="K114" s="370"/>
      <c r="L114" s="370"/>
      <c r="M114" s="244">
        <v>1620480.0</v>
      </c>
      <c r="N114" s="370"/>
      <c r="O114" s="370"/>
      <c r="P114" s="244">
        <v>3837652.0</v>
      </c>
      <c r="Q114" s="370"/>
      <c r="R114" s="370"/>
      <c r="S114" s="370"/>
      <c r="T114" s="244">
        <v>3837652.0</v>
      </c>
      <c r="U114" s="364"/>
      <c r="V114" s="364"/>
      <c r="W114" s="364"/>
      <c r="X114" s="364"/>
      <c r="Y114" s="364"/>
      <c r="Z114" s="364"/>
      <c r="AA114" s="364"/>
      <c r="AB114" s="364"/>
    </row>
    <row r="115">
      <c r="A115" s="364"/>
      <c r="B115" s="372" t="s">
        <v>189</v>
      </c>
      <c r="C115" s="244">
        <v>1833333.0</v>
      </c>
      <c r="D115" s="373">
        <v>26.0</v>
      </c>
      <c r="E115" s="373">
        <v>25.5645</v>
      </c>
      <c r="F115" s="373">
        <v>4.26</v>
      </c>
      <c r="G115" s="244">
        <v>37548.0</v>
      </c>
      <c r="H115" s="244">
        <v>666667.0</v>
      </c>
      <c r="I115" s="370"/>
      <c r="J115" s="370"/>
      <c r="K115" s="370"/>
      <c r="L115" s="370"/>
      <c r="M115" s="244">
        <v>1657071.0</v>
      </c>
      <c r="N115" s="370"/>
      <c r="O115" s="370"/>
      <c r="P115" s="244">
        <v>4163911.0</v>
      </c>
      <c r="Q115" s="370"/>
      <c r="R115" s="244">
        <v>175280.0</v>
      </c>
      <c r="S115" s="370"/>
      <c r="T115" s="244">
        <v>3988631.0</v>
      </c>
      <c r="U115" s="364"/>
      <c r="V115" s="364"/>
      <c r="W115" s="364"/>
      <c r="X115" s="364"/>
      <c r="Y115" s="364"/>
      <c r="Z115" s="364"/>
      <c r="AA115" s="364"/>
      <c r="AB115" s="364"/>
    </row>
    <row r="116">
      <c r="A116" s="364"/>
      <c r="B116" s="372" t="s">
        <v>192</v>
      </c>
      <c r="C116" s="244">
        <v>1833333.0</v>
      </c>
      <c r="D116" s="373">
        <v>26.0</v>
      </c>
      <c r="E116" s="373">
        <v>25.9699</v>
      </c>
      <c r="F116" s="373">
        <v>6.07</v>
      </c>
      <c r="G116" s="244">
        <v>53502.0</v>
      </c>
      <c r="H116" s="244">
        <v>333333.0</v>
      </c>
      <c r="I116" s="370"/>
      <c r="J116" s="370"/>
      <c r="K116" s="370"/>
      <c r="L116" s="370"/>
      <c r="M116" s="244">
        <v>1683349.0</v>
      </c>
      <c r="N116" s="370"/>
      <c r="O116" s="370"/>
      <c r="P116" s="244">
        <v>3901394.0</v>
      </c>
      <c r="Q116" s="370"/>
      <c r="R116" s="244">
        <v>175280.0</v>
      </c>
      <c r="S116" s="370"/>
      <c r="T116" s="244">
        <v>3726114.0</v>
      </c>
      <c r="U116" s="364"/>
      <c r="V116" s="364"/>
      <c r="W116" s="364"/>
      <c r="X116" s="364"/>
      <c r="Y116" s="364"/>
      <c r="Z116" s="364"/>
      <c r="AA116" s="364"/>
      <c r="AB116" s="364"/>
    </row>
    <row r="117">
      <c r="A117" s="364"/>
      <c r="B117" s="372" t="s">
        <v>194</v>
      </c>
      <c r="C117" s="244">
        <v>1833333.0</v>
      </c>
      <c r="D117" s="373">
        <v>26.0</v>
      </c>
      <c r="E117" s="373">
        <v>26.0</v>
      </c>
      <c r="F117" s="373">
        <v>11.34</v>
      </c>
      <c r="G117" s="244">
        <v>99952.0</v>
      </c>
      <c r="H117" s="244">
        <v>333333.0</v>
      </c>
      <c r="I117" s="370"/>
      <c r="J117" s="370"/>
      <c r="K117" s="370"/>
      <c r="L117" s="370"/>
      <c r="M117" s="244">
        <v>1685300.0</v>
      </c>
      <c r="N117" s="370"/>
      <c r="O117" s="370"/>
      <c r="P117" s="244">
        <v>3951918.0</v>
      </c>
      <c r="Q117" s="370"/>
      <c r="R117" s="244">
        <v>175280.0</v>
      </c>
      <c r="S117" s="370"/>
      <c r="T117" s="244">
        <v>3776638.0</v>
      </c>
      <c r="U117" s="364"/>
      <c r="V117" s="364"/>
      <c r="W117" s="364"/>
      <c r="X117" s="364"/>
      <c r="Y117" s="364"/>
      <c r="Z117" s="364"/>
      <c r="AA117" s="364"/>
      <c r="AB117" s="364"/>
    </row>
    <row r="118">
      <c r="A118" s="364"/>
      <c r="B118" s="372" t="s">
        <v>3393</v>
      </c>
      <c r="C118" s="244">
        <v>1833333.0</v>
      </c>
      <c r="D118" s="373">
        <v>26.0</v>
      </c>
      <c r="E118" s="373">
        <v>23.2256</v>
      </c>
      <c r="F118" s="373">
        <v>10.61</v>
      </c>
      <c r="G118" s="244">
        <v>93518.0</v>
      </c>
      <c r="H118" s="244">
        <v>333333.0</v>
      </c>
      <c r="I118" s="370"/>
      <c r="J118" s="370"/>
      <c r="K118" s="370"/>
      <c r="L118" s="370"/>
      <c r="M118" s="244">
        <v>1505465.0</v>
      </c>
      <c r="N118" s="370"/>
      <c r="O118" s="370"/>
      <c r="P118" s="244">
        <v>3570019.0</v>
      </c>
      <c r="Q118" s="370"/>
      <c r="R118" s="370"/>
      <c r="S118" s="370"/>
      <c r="T118" s="244">
        <v>3570019.0</v>
      </c>
      <c r="U118" s="364"/>
      <c r="V118" s="364"/>
      <c r="W118" s="364"/>
      <c r="X118" s="364"/>
      <c r="Y118" s="364"/>
      <c r="Z118" s="364"/>
      <c r="AA118" s="364"/>
      <c r="AB118" s="364"/>
    </row>
    <row r="119">
      <c r="A119" s="364"/>
      <c r="B119" s="375" t="s">
        <v>3394</v>
      </c>
      <c r="C119" s="244">
        <v>1.3333333E7</v>
      </c>
      <c r="D119" s="373">
        <v>26.0</v>
      </c>
      <c r="E119" s="373">
        <v>22.0</v>
      </c>
      <c r="F119" s="371"/>
      <c r="G119" s="370"/>
      <c r="H119" s="370"/>
      <c r="I119" s="370"/>
      <c r="J119" s="370"/>
      <c r="K119" s="370"/>
      <c r="L119" s="370"/>
      <c r="M119" s="370"/>
      <c r="N119" s="370"/>
      <c r="O119" s="370"/>
      <c r="P119" s="244">
        <v>1.1282051E7</v>
      </c>
      <c r="Q119" s="370"/>
      <c r="R119" s="374">
        <v>5000000.0</v>
      </c>
      <c r="S119" s="242"/>
      <c r="T119" s="244">
        <v>6282051.0</v>
      </c>
      <c r="U119" s="364"/>
      <c r="V119" s="364"/>
      <c r="W119" s="364"/>
      <c r="X119" s="364"/>
      <c r="Y119" s="364"/>
      <c r="Z119" s="364"/>
      <c r="AA119" s="364"/>
      <c r="AB119" s="364"/>
    </row>
    <row r="120">
      <c r="A120" s="364"/>
      <c r="B120" s="375" t="s">
        <v>217</v>
      </c>
      <c r="C120" s="244">
        <v>1.8333333E7</v>
      </c>
      <c r="D120" s="373">
        <v>26.0</v>
      </c>
      <c r="E120" s="373">
        <v>26.0</v>
      </c>
      <c r="F120" s="371"/>
      <c r="G120" s="370"/>
      <c r="H120" s="370"/>
      <c r="I120" s="370"/>
      <c r="J120" s="370"/>
      <c r="K120" s="370"/>
      <c r="L120" s="370"/>
      <c r="M120" s="370"/>
      <c r="N120" s="370"/>
      <c r="O120" s="370"/>
      <c r="P120" s="244">
        <v>1.8333333E7</v>
      </c>
      <c r="Q120" s="370"/>
      <c r="R120" s="244">
        <v>350000.0</v>
      </c>
      <c r="S120" s="370"/>
      <c r="T120" s="244">
        <v>1.7983333E7</v>
      </c>
      <c r="U120" s="364"/>
      <c r="V120" s="364"/>
      <c r="W120" s="364"/>
      <c r="X120" s="364"/>
      <c r="Y120" s="364"/>
      <c r="Z120" s="364"/>
      <c r="AA120" s="364"/>
      <c r="AB120" s="364"/>
    </row>
    <row r="121">
      <c r="A121" s="364"/>
      <c r="B121" s="372" t="s">
        <v>3370</v>
      </c>
      <c r="C121" s="244">
        <v>4000000.0</v>
      </c>
      <c r="D121" s="244">
        <v>26.0</v>
      </c>
      <c r="E121" s="244">
        <v>19.0</v>
      </c>
      <c r="F121" s="371"/>
      <c r="G121" s="242"/>
      <c r="H121" s="242"/>
      <c r="I121" s="370"/>
      <c r="J121" s="370"/>
      <c r="K121" s="370"/>
      <c r="L121" s="370"/>
      <c r="M121" s="370"/>
      <c r="N121" s="370"/>
      <c r="O121" s="370"/>
      <c r="P121" s="244">
        <v>2923077.0</v>
      </c>
      <c r="Q121" s="370"/>
      <c r="R121" s="244">
        <v>175280.0</v>
      </c>
      <c r="S121" s="370"/>
      <c r="T121" s="244">
        <v>2747797.0</v>
      </c>
      <c r="U121" s="364"/>
      <c r="V121" s="364"/>
      <c r="W121" s="364"/>
      <c r="X121" s="364"/>
      <c r="Y121" s="364"/>
      <c r="Z121" s="364"/>
      <c r="AA121" s="364"/>
      <c r="AB121" s="364"/>
    </row>
    <row r="122">
      <c r="A122" s="365"/>
      <c r="B122" s="238" t="s">
        <v>3395</v>
      </c>
      <c r="C122" s="239">
        <f>sum(C123:C135)</f>
        <v>91508613</v>
      </c>
      <c r="D122" s="366"/>
      <c r="E122" s="366"/>
      <c r="F122" s="366"/>
      <c r="G122" s="239">
        <f t="shared" ref="G122:T122" si="15">sum(G123:G135)</f>
        <v>507740</v>
      </c>
      <c r="H122" s="239">
        <f t="shared" si="15"/>
        <v>0</v>
      </c>
      <c r="I122" s="239">
        <f t="shared" si="15"/>
        <v>0</v>
      </c>
      <c r="J122" s="239">
        <f t="shared" si="15"/>
        <v>0</v>
      </c>
      <c r="K122" s="239">
        <f t="shared" si="15"/>
        <v>0</v>
      </c>
      <c r="L122" s="239">
        <f t="shared" si="15"/>
        <v>0</v>
      </c>
      <c r="M122" s="239">
        <f t="shared" si="15"/>
        <v>0</v>
      </c>
      <c r="N122" s="239">
        <f t="shared" si="15"/>
        <v>0</v>
      </c>
      <c r="O122" s="239">
        <f t="shared" si="15"/>
        <v>0</v>
      </c>
      <c r="P122" s="239">
        <f t="shared" si="15"/>
        <v>94743063</v>
      </c>
      <c r="Q122" s="239">
        <f t="shared" si="15"/>
        <v>0</v>
      </c>
      <c r="R122" s="239">
        <f t="shared" si="15"/>
        <v>1436960</v>
      </c>
      <c r="S122" s="239">
        <f t="shared" si="15"/>
        <v>0</v>
      </c>
      <c r="T122" s="239">
        <f t="shared" si="15"/>
        <v>92639437</v>
      </c>
      <c r="U122" s="364"/>
      <c r="V122" s="364"/>
      <c r="W122" s="364"/>
      <c r="X122" s="364"/>
      <c r="Y122" s="364"/>
      <c r="Z122" s="364"/>
      <c r="AA122" s="364"/>
      <c r="AB122" s="364"/>
    </row>
    <row r="123">
      <c r="A123" s="364"/>
      <c r="B123" s="375" t="s">
        <v>215</v>
      </c>
      <c r="C123" s="244">
        <v>2.1666667E7</v>
      </c>
      <c r="D123" s="373">
        <v>26.0</v>
      </c>
      <c r="E123" s="373">
        <v>26.0</v>
      </c>
      <c r="F123" s="371"/>
      <c r="G123" s="370"/>
      <c r="H123" s="370"/>
      <c r="I123" s="370"/>
      <c r="J123" s="370"/>
      <c r="K123" s="370"/>
      <c r="L123" s="370"/>
      <c r="M123" s="370"/>
      <c r="N123" s="370"/>
      <c r="O123" s="370"/>
      <c r="P123" s="244">
        <v>2.1666667E7</v>
      </c>
      <c r="Q123" s="370"/>
      <c r="R123" s="244">
        <v>175280.0</v>
      </c>
      <c r="S123" s="370"/>
      <c r="T123" s="244">
        <v>2.1491387E7</v>
      </c>
      <c r="U123" s="364"/>
      <c r="V123" s="364"/>
      <c r="W123" s="364"/>
      <c r="X123" s="364"/>
      <c r="Y123" s="364"/>
      <c r="Z123" s="364"/>
      <c r="AA123" s="364"/>
      <c r="AB123" s="364"/>
    </row>
    <row r="124">
      <c r="A124" s="364"/>
      <c r="B124" s="372" t="s">
        <v>3348</v>
      </c>
      <c r="C124" s="244">
        <v>5333333.0</v>
      </c>
      <c r="D124" s="373">
        <v>26.0</v>
      </c>
      <c r="E124" s="373">
        <v>26.0</v>
      </c>
      <c r="F124" s="371"/>
      <c r="G124" s="244">
        <v>0.0</v>
      </c>
      <c r="H124" s="370"/>
      <c r="I124" s="370"/>
      <c r="J124" s="370"/>
      <c r="K124" s="370"/>
      <c r="L124" s="370"/>
      <c r="M124" s="370"/>
      <c r="N124" s="370"/>
      <c r="O124" s="370"/>
      <c r="P124" s="244">
        <v>5333333.0</v>
      </c>
      <c r="Q124" s="370"/>
      <c r="R124" s="244">
        <v>175280.0</v>
      </c>
      <c r="S124" s="370"/>
      <c r="T124" s="244">
        <v>5158053.0</v>
      </c>
      <c r="U124" s="364"/>
      <c r="V124" s="364"/>
      <c r="W124" s="364"/>
      <c r="X124" s="364"/>
      <c r="Y124" s="364"/>
      <c r="Z124" s="364"/>
      <c r="AA124" s="364"/>
      <c r="AB124" s="364"/>
    </row>
    <row r="125">
      <c r="A125" s="364"/>
      <c r="B125" s="372" t="s">
        <v>3349</v>
      </c>
      <c r="C125" s="244">
        <v>7666667.0</v>
      </c>
      <c r="D125" s="373">
        <v>26.0</v>
      </c>
      <c r="E125" s="373">
        <v>26.0</v>
      </c>
      <c r="F125" s="371"/>
      <c r="G125" s="244">
        <v>0.0</v>
      </c>
      <c r="H125" s="370"/>
      <c r="I125" s="370"/>
      <c r="J125" s="370"/>
      <c r="K125" s="370"/>
      <c r="L125" s="370"/>
      <c r="M125" s="370"/>
      <c r="N125" s="370"/>
      <c r="O125" s="370"/>
      <c r="P125" s="244">
        <v>7666667.0</v>
      </c>
      <c r="Q125" s="370"/>
      <c r="R125" s="244">
        <v>175280.0</v>
      </c>
      <c r="S125" s="370"/>
      <c r="T125" s="244">
        <v>7491387.0</v>
      </c>
      <c r="U125" s="364"/>
      <c r="V125" s="364"/>
      <c r="W125" s="364"/>
      <c r="X125" s="364"/>
      <c r="Y125" s="364"/>
      <c r="Z125" s="364"/>
      <c r="AA125" s="364"/>
      <c r="AB125" s="364"/>
    </row>
    <row r="126">
      <c r="A126" s="364"/>
      <c r="B126" s="372" t="s">
        <v>3321</v>
      </c>
      <c r="C126" s="244">
        <v>6666667.0</v>
      </c>
      <c r="D126" s="373">
        <v>26.0</v>
      </c>
      <c r="E126" s="373">
        <v>25.9604</v>
      </c>
      <c r="F126" s="371"/>
      <c r="G126" s="244">
        <v>0.0</v>
      </c>
      <c r="H126" s="370"/>
      <c r="I126" s="370"/>
      <c r="J126" s="370"/>
      <c r="K126" s="370"/>
      <c r="L126" s="370"/>
      <c r="M126" s="370"/>
      <c r="N126" s="370"/>
      <c r="O126" s="370"/>
      <c r="P126" s="244">
        <v>6656513.0</v>
      </c>
      <c r="Q126" s="370"/>
      <c r="R126" s="244">
        <v>175280.0</v>
      </c>
      <c r="S126" s="370"/>
      <c r="T126" s="244">
        <v>6481233.0</v>
      </c>
      <c r="U126" s="364"/>
      <c r="V126" s="364"/>
      <c r="W126" s="364"/>
      <c r="X126" s="364"/>
      <c r="Y126" s="364"/>
      <c r="Z126" s="364"/>
      <c r="AA126" s="364"/>
      <c r="AB126" s="364"/>
    </row>
    <row r="127">
      <c r="A127" s="364"/>
      <c r="B127" s="372" t="s">
        <v>230</v>
      </c>
      <c r="C127" s="244">
        <v>8333333.0</v>
      </c>
      <c r="D127" s="373">
        <v>26.0</v>
      </c>
      <c r="E127" s="373">
        <v>26.0</v>
      </c>
      <c r="F127" s="371"/>
      <c r="G127" s="244">
        <v>0.0</v>
      </c>
      <c r="H127" s="370"/>
      <c r="I127" s="370"/>
      <c r="J127" s="370"/>
      <c r="K127" s="370"/>
      <c r="L127" s="370"/>
      <c r="M127" s="370"/>
      <c r="N127" s="370"/>
      <c r="O127" s="370"/>
      <c r="P127" s="244">
        <v>8333333.0</v>
      </c>
      <c r="Q127" s="370"/>
      <c r="R127" s="244">
        <v>210000.0</v>
      </c>
      <c r="S127" s="370"/>
      <c r="T127" s="244">
        <v>8123333.0</v>
      </c>
      <c r="U127" s="364"/>
      <c r="V127" s="364"/>
      <c r="W127" s="364"/>
      <c r="X127" s="364"/>
      <c r="Y127" s="364"/>
      <c r="Z127" s="364"/>
      <c r="AA127" s="364"/>
      <c r="AB127" s="364"/>
    </row>
    <row r="128">
      <c r="A128" s="364"/>
      <c r="B128" s="372" t="s">
        <v>232</v>
      </c>
      <c r="C128" s="244">
        <v>8333333.0</v>
      </c>
      <c r="D128" s="373">
        <v>26.0</v>
      </c>
      <c r="E128" s="373">
        <v>26.0</v>
      </c>
      <c r="F128" s="371"/>
      <c r="G128" s="244">
        <v>0.0</v>
      </c>
      <c r="H128" s="370"/>
      <c r="I128" s="370"/>
      <c r="J128" s="370"/>
      <c r="K128" s="370"/>
      <c r="L128" s="370"/>
      <c r="M128" s="370"/>
      <c r="N128" s="370"/>
      <c r="O128" s="370"/>
      <c r="P128" s="244">
        <v>8333333.0</v>
      </c>
      <c r="Q128" s="370"/>
      <c r="R128" s="370"/>
      <c r="S128" s="370"/>
      <c r="T128" s="244">
        <v>8333333.0</v>
      </c>
      <c r="U128" s="364"/>
      <c r="V128" s="364"/>
      <c r="W128" s="364"/>
      <c r="X128" s="364"/>
      <c r="Y128" s="364"/>
      <c r="Z128" s="364"/>
      <c r="AA128" s="364"/>
      <c r="AB128" s="364"/>
    </row>
    <row r="129">
      <c r="A129" s="364"/>
      <c r="B129" s="372" t="s">
        <v>234</v>
      </c>
      <c r="C129" s="244">
        <v>4000000.0</v>
      </c>
      <c r="D129" s="373">
        <v>26.0</v>
      </c>
      <c r="E129" s="373">
        <v>27.0</v>
      </c>
      <c r="F129" s="373">
        <v>17.66</v>
      </c>
      <c r="G129" s="244">
        <v>339615.0</v>
      </c>
      <c r="H129" s="370"/>
      <c r="I129" s="370"/>
      <c r="J129" s="370"/>
      <c r="K129" s="370"/>
      <c r="L129" s="370"/>
      <c r="M129" s="242"/>
      <c r="N129" s="370"/>
      <c r="O129" s="370"/>
      <c r="P129" s="244">
        <v>5362212.0</v>
      </c>
      <c r="Q129" s="370"/>
      <c r="R129" s="244">
        <v>175280.0</v>
      </c>
      <c r="S129" s="370"/>
      <c r="T129" s="244">
        <v>5186932.0</v>
      </c>
      <c r="U129" s="364"/>
      <c r="V129" s="364"/>
      <c r="W129" s="364"/>
      <c r="X129" s="364"/>
      <c r="Y129" s="364"/>
      <c r="Z129" s="364"/>
      <c r="AA129" s="364"/>
      <c r="AB129" s="364"/>
    </row>
    <row r="130">
      <c r="A130" s="364"/>
      <c r="B130" s="372" t="s">
        <v>236</v>
      </c>
      <c r="C130" s="244">
        <v>4333333.0</v>
      </c>
      <c r="D130" s="373">
        <v>26.0</v>
      </c>
      <c r="E130" s="373">
        <v>26.0</v>
      </c>
      <c r="F130" s="373">
        <v>7.07</v>
      </c>
      <c r="G130" s="244">
        <v>147292.0</v>
      </c>
      <c r="H130" s="370"/>
      <c r="I130" s="370"/>
      <c r="J130" s="370"/>
      <c r="K130" s="370"/>
      <c r="L130" s="370"/>
      <c r="M130" s="242"/>
      <c r="N130" s="370"/>
      <c r="O130" s="370"/>
      <c r="P130" s="244">
        <v>5349375.0</v>
      </c>
      <c r="Q130" s="370"/>
      <c r="R130" s="370"/>
      <c r="S130" s="370"/>
      <c r="T130" s="244">
        <v>5349375.0</v>
      </c>
      <c r="U130" s="364"/>
      <c r="V130" s="364"/>
      <c r="W130" s="364"/>
      <c r="X130" s="364"/>
      <c r="Y130" s="364"/>
      <c r="Z130" s="364"/>
      <c r="AA130" s="364"/>
      <c r="AB130" s="364"/>
    </row>
    <row r="131">
      <c r="A131" s="364"/>
      <c r="B131" s="372" t="s">
        <v>238</v>
      </c>
      <c r="C131" s="244">
        <v>4333333.0</v>
      </c>
      <c r="D131" s="373">
        <v>26.0</v>
      </c>
      <c r="E131" s="373">
        <v>25.8606</v>
      </c>
      <c r="F131" s="373">
        <v>1.0</v>
      </c>
      <c r="G131" s="244">
        <v>20833.0</v>
      </c>
      <c r="H131" s="370"/>
      <c r="I131" s="370"/>
      <c r="J131" s="370"/>
      <c r="K131" s="370"/>
      <c r="L131" s="370"/>
      <c r="M131" s="242"/>
      <c r="N131" s="370"/>
      <c r="O131" s="370"/>
      <c r="P131" s="244">
        <v>5199683.0</v>
      </c>
      <c r="Q131" s="370"/>
      <c r="R131" s="244">
        <v>175280.0</v>
      </c>
      <c r="S131" s="242"/>
      <c r="T131" s="244">
        <v>4357737.0</v>
      </c>
      <c r="U131" s="364"/>
      <c r="V131" s="364"/>
      <c r="W131" s="364"/>
      <c r="X131" s="364"/>
      <c r="Y131" s="364"/>
      <c r="Z131" s="364"/>
      <c r="AA131" s="364"/>
      <c r="AB131" s="364"/>
    </row>
    <row r="132">
      <c r="A132" s="364"/>
      <c r="B132" s="372" t="s">
        <v>3323</v>
      </c>
      <c r="C132" s="244">
        <v>4000000.0</v>
      </c>
      <c r="D132" s="373">
        <v>26.0</v>
      </c>
      <c r="E132" s="373">
        <v>26.0</v>
      </c>
      <c r="F132" s="371"/>
      <c r="G132" s="244">
        <v>0.0</v>
      </c>
      <c r="H132" s="370"/>
      <c r="I132" s="370"/>
      <c r="J132" s="370"/>
      <c r="K132" s="370"/>
      <c r="L132" s="370"/>
      <c r="M132" s="370"/>
      <c r="N132" s="370"/>
      <c r="O132" s="370"/>
      <c r="P132" s="244">
        <v>4000000.0</v>
      </c>
      <c r="Q132" s="370"/>
      <c r="R132" s="370"/>
      <c r="S132" s="370"/>
      <c r="T132" s="244">
        <v>4000000.0</v>
      </c>
      <c r="U132" s="364"/>
      <c r="V132" s="364"/>
      <c r="W132" s="364"/>
      <c r="X132" s="364"/>
      <c r="Y132" s="364"/>
      <c r="Z132" s="364"/>
      <c r="AA132" s="364"/>
      <c r="AB132" s="364"/>
    </row>
    <row r="133">
      <c r="A133" s="364"/>
      <c r="B133" s="372" t="s">
        <v>248</v>
      </c>
      <c r="C133" s="244">
        <v>5841947.0</v>
      </c>
      <c r="D133" s="373">
        <v>26.0</v>
      </c>
      <c r="E133" s="373">
        <v>26.0</v>
      </c>
      <c r="F133" s="371"/>
      <c r="G133" s="244">
        <v>0.0</v>
      </c>
      <c r="H133" s="370"/>
      <c r="I133" s="370"/>
      <c r="J133" s="370"/>
      <c r="K133" s="370"/>
      <c r="L133" s="370"/>
      <c r="M133" s="370"/>
      <c r="N133" s="370"/>
      <c r="O133" s="370"/>
      <c r="P133" s="244">
        <v>5841947.0</v>
      </c>
      <c r="Q133" s="370"/>
      <c r="R133" s="244">
        <v>175280.0</v>
      </c>
      <c r="S133" s="370"/>
      <c r="T133" s="244">
        <v>5666667.0</v>
      </c>
      <c r="U133" s="364"/>
      <c r="V133" s="364"/>
      <c r="W133" s="364"/>
      <c r="X133" s="364"/>
      <c r="Y133" s="364"/>
      <c r="Z133" s="364"/>
      <c r="AA133" s="364"/>
      <c r="AB133" s="364"/>
    </row>
    <row r="134">
      <c r="A134" s="364"/>
      <c r="B134" s="372" t="s">
        <v>3396</v>
      </c>
      <c r="C134" s="244">
        <v>9333333.0</v>
      </c>
      <c r="D134" s="373">
        <v>26.0</v>
      </c>
      <c r="E134" s="373">
        <v>26.0</v>
      </c>
      <c r="F134" s="371"/>
      <c r="G134" s="370"/>
      <c r="H134" s="370"/>
      <c r="I134" s="370"/>
      <c r="J134" s="370"/>
      <c r="K134" s="370"/>
      <c r="L134" s="370"/>
      <c r="M134" s="370"/>
      <c r="N134" s="370"/>
      <c r="O134" s="370"/>
      <c r="P134" s="244">
        <v>9333333.0</v>
      </c>
      <c r="Q134" s="370"/>
      <c r="R134" s="370"/>
      <c r="S134" s="370"/>
      <c r="T134" s="244">
        <v>9333333.0</v>
      </c>
      <c r="U134" s="364"/>
      <c r="V134" s="364"/>
      <c r="W134" s="364"/>
      <c r="X134" s="364"/>
      <c r="Y134" s="364"/>
      <c r="Z134" s="364"/>
      <c r="AA134" s="364"/>
      <c r="AB134" s="364"/>
    </row>
    <row r="135">
      <c r="A135" s="364"/>
      <c r="B135" s="372" t="s">
        <v>3350</v>
      </c>
      <c r="C135" s="244">
        <v>1666667.0</v>
      </c>
      <c r="D135" s="373">
        <v>26.0</v>
      </c>
      <c r="E135" s="373">
        <v>26.0</v>
      </c>
      <c r="F135" s="371"/>
      <c r="G135" s="370"/>
      <c r="H135" s="370"/>
      <c r="I135" s="370"/>
      <c r="J135" s="370"/>
      <c r="K135" s="370"/>
      <c r="L135" s="370"/>
      <c r="M135" s="370"/>
      <c r="N135" s="370"/>
      <c r="O135" s="370"/>
      <c r="P135" s="244">
        <v>1666667.0</v>
      </c>
      <c r="Q135" s="370"/>
      <c r="R135" s="370"/>
      <c r="S135" s="370"/>
      <c r="T135" s="244">
        <v>1666667.0</v>
      </c>
      <c r="U135" s="364"/>
      <c r="V135" s="364"/>
      <c r="W135" s="364"/>
      <c r="X135" s="364"/>
      <c r="Y135" s="364"/>
      <c r="Z135" s="364"/>
      <c r="AA135" s="364"/>
      <c r="AB135" s="364"/>
    </row>
    <row r="136">
      <c r="A136" s="365"/>
      <c r="B136" s="238" t="s">
        <v>3397</v>
      </c>
      <c r="C136" s="239">
        <f>sum(C137:C158)</f>
        <v>116666667</v>
      </c>
      <c r="D136" s="366"/>
      <c r="E136" s="366"/>
      <c r="F136" s="366"/>
      <c r="G136" s="239">
        <f t="shared" ref="G136:T136" si="16">sum(G137:G158)</f>
        <v>3136120</v>
      </c>
      <c r="H136" s="239">
        <f t="shared" si="16"/>
        <v>9500000</v>
      </c>
      <c r="I136" s="239">
        <f t="shared" si="16"/>
        <v>0</v>
      </c>
      <c r="J136" s="239">
        <f t="shared" si="16"/>
        <v>0</v>
      </c>
      <c r="K136" s="239">
        <f t="shared" si="16"/>
        <v>0</v>
      </c>
      <c r="L136" s="239">
        <f t="shared" si="16"/>
        <v>0</v>
      </c>
      <c r="M136" s="239">
        <f t="shared" si="16"/>
        <v>495402648</v>
      </c>
      <c r="N136" s="239">
        <f t="shared" si="16"/>
        <v>0</v>
      </c>
      <c r="O136" s="239">
        <f t="shared" si="16"/>
        <v>0</v>
      </c>
      <c r="P136" s="239">
        <f t="shared" si="16"/>
        <v>649371950</v>
      </c>
      <c r="Q136" s="239">
        <f t="shared" si="16"/>
        <v>0</v>
      </c>
      <c r="R136" s="239">
        <f t="shared" si="16"/>
        <v>3432800</v>
      </c>
      <c r="S136" s="239">
        <f t="shared" si="16"/>
        <v>0</v>
      </c>
      <c r="T136" s="239">
        <f t="shared" si="16"/>
        <v>643939150</v>
      </c>
      <c r="U136" s="364"/>
      <c r="V136" s="364"/>
      <c r="W136" s="364"/>
      <c r="X136" s="364"/>
      <c r="Y136" s="364"/>
      <c r="Z136" s="364"/>
      <c r="AA136" s="364"/>
      <c r="AB136" s="364"/>
    </row>
    <row r="137">
      <c r="A137" s="364"/>
      <c r="B137" s="372" t="s">
        <v>3981</v>
      </c>
      <c r="C137" s="244">
        <v>6.0E7</v>
      </c>
      <c r="D137" s="373">
        <v>0.0</v>
      </c>
      <c r="E137" s="243"/>
      <c r="F137" s="243"/>
      <c r="G137" s="242"/>
      <c r="H137" s="370"/>
      <c r="I137" s="370"/>
      <c r="J137" s="370"/>
      <c r="K137" s="370"/>
      <c r="L137" s="370"/>
      <c r="M137" s="242"/>
      <c r="N137" s="370"/>
      <c r="O137" s="370"/>
      <c r="P137" s="244">
        <v>6.0E7</v>
      </c>
      <c r="Q137" s="370"/>
      <c r="R137" s="242"/>
      <c r="S137" s="370"/>
      <c r="T137" s="244">
        <v>6.0E7</v>
      </c>
      <c r="U137" s="364"/>
      <c r="V137" s="364"/>
      <c r="W137" s="364"/>
      <c r="X137" s="364"/>
      <c r="Y137" s="364"/>
      <c r="Z137" s="364"/>
      <c r="AA137" s="364"/>
      <c r="AB137" s="364"/>
    </row>
    <row r="138">
      <c r="A138" s="364"/>
      <c r="B138" s="372" t="s">
        <v>3982</v>
      </c>
      <c r="C138" s="244">
        <v>1000000.0</v>
      </c>
      <c r="D138" s="373">
        <v>0.0</v>
      </c>
      <c r="E138" s="373">
        <v>8.4785</v>
      </c>
      <c r="F138" s="243"/>
      <c r="G138" s="242"/>
      <c r="H138" s="242"/>
      <c r="I138" s="370"/>
      <c r="J138" s="370"/>
      <c r="K138" s="370"/>
      <c r="L138" s="370"/>
      <c r="M138" s="244">
        <v>9.2938163E7</v>
      </c>
      <c r="N138" s="370"/>
      <c r="O138" s="370"/>
      <c r="P138" s="244">
        <v>1.01416616E8</v>
      </c>
      <c r="Q138" s="370"/>
      <c r="R138" s="242"/>
      <c r="S138" s="370"/>
      <c r="T138" s="244">
        <v>1.01416616E8</v>
      </c>
      <c r="U138" s="364"/>
      <c r="V138" s="364"/>
      <c r="W138" s="364"/>
      <c r="X138" s="364"/>
      <c r="Y138" s="364"/>
      <c r="Z138" s="364"/>
      <c r="AA138" s="364"/>
      <c r="AB138" s="364"/>
    </row>
    <row r="139">
      <c r="A139" s="364"/>
      <c r="B139" s="372" t="s">
        <v>3983</v>
      </c>
      <c r="C139" s="244">
        <v>1000000.0</v>
      </c>
      <c r="D139" s="373">
        <v>0.0</v>
      </c>
      <c r="E139" s="373">
        <v>9.5934</v>
      </c>
      <c r="F139" s="243"/>
      <c r="G139" s="242"/>
      <c r="H139" s="242"/>
      <c r="I139" s="242"/>
      <c r="J139" s="370"/>
      <c r="K139" s="242"/>
      <c r="L139" s="370"/>
      <c r="M139" s="244">
        <v>1.20160875E8</v>
      </c>
      <c r="N139" s="370"/>
      <c r="O139" s="370"/>
      <c r="P139" s="244">
        <v>1.29754243E8</v>
      </c>
      <c r="Q139" s="370"/>
      <c r="R139" s="244">
        <v>735000.0</v>
      </c>
      <c r="S139" s="370"/>
      <c r="T139" s="244">
        <v>1.29019243E8</v>
      </c>
      <c r="U139" s="364"/>
      <c r="V139" s="364"/>
      <c r="W139" s="364"/>
      <c r="X139" s="364"/>
      <c r="Y139" s="364"/>
      <c r="Z139" s="364"/>
      <c r="AA139" s="364"/>
      <c r="AB139" s="364"/>
    </row>
    <row r="140">
      <c r="A140" s="364"/>
      <c r="B140" s="372" t="s">
        <v>3984</v>
      </c>
      <c r="C140" s="244">
        <v>1000000.0</v>
      </c>
      <c r="D140" s="373">
        <v>0.0</v>
      </c>
      <c r="E140" s="373">
        <v>3.5623</v>
      </c>
      <c r="F140" s="243"/>
      <c r="G140" s="242"/>
      <c r="H140" s="242"/>
      <c r="I140" s="370"/>
      <c r="J140" s="370"/>
      <c r="K140" s="370"/>
      <c r="L140" s="370"/>
      <c r="M140" s="244">
        <v>2.393111E7</v>
      </c>
      <c r="N140" s="370"/>
      <c r="O140" s="370"/>
      <c r="P140" s="244">
        <v>2.7493415E7</v>
      </c>
      <c r="Q140" s="370"/>
      <c r="R140" s="242"/>
      <c r="S140" s="370"/>
      <c r="T140" s="244">
        <v>2.7493415E7</v>
      </c>
      <c r="U140" s="364"/>
      <c r="V140" s="364"/>
      <c r="W140" s="364"/>
      <c r="X140" s="364"/>
      <c r="Y140" s="364"/>
      <c r="Z140" s="364"/>
      <c r="AA140" s="364"/>
      <c r="AB140" s="364"/>
    </row>
    <row r="141">
      <c r="A141" s="364"/>
      <c r="B141" s="372" t="s">
        <v>3985</v>
      </c>
      <c r="C141" s="244">
        <v>1000000.0</v>
      </c>
      <c r="D141" s="373">
        <v>0.0</v>
      </c>
      <c r="E141" s="373">
        <v>1.8936</v>
      </c>
      <c r="F141" s="243"/>
      <c r="G141" s="242"/>
      <c r="H141" s="242"/>
      <c r="I141" s="370"/>
      <c r="J141" s="370"/>
      <c r="K141" s="370"/>
      <c r="L141" s="370"/>
      <c r="M141" s="244">
        <v>1.8136875E7</v>
      </c>
      <c r="N141" s="370"/>
      <c r="O141" s="370"/>
      <c r="P141" s="244">
        <v>2.0030443E7</v>
      </c>
      <c r="Q141" s="370"/>
      <c r="R141" s="370"/>
      <c r="S141" s="370"/>
      <c r="T141" s="244">
        <v>2.0030443E7</v>
      </c>
      <c r="U141" s="364"/>
      <c r="V141" s="364"/>
      <c r="W141" s="364"/>
      <c r="X141" s="364"/>
      <c r="Y141" s="364"/>
      <c r="Z141" s="364"/>
      <c r="AA141" s="364"/>
      <c r="AB141" s="364"/>
    </row>
    <row r="142">
      <c r="A142" s="364"/>
      <c r="B142" s="372" t="s">
        <v>3986</v>
      </c>
      <c r="C142" s="244">
        <v>1000000.0</v>
      </c>
      <c r="D142" s="373">
        <v>0.0</v>
      </c>
      <c r="E142" s="373">
        <v>10.6484</v>
      </c>
      <c r="F142" s="243"/>
      <c r="G142" s="242"/>
      <c r="H142" s="242"/>
      <c r="I142" s="370"/>
      <c r="J142" s="370"/>
      <c r="K142" s="370"/>
      <c r="L142" s="370"/>
      <c r="M142" s="244">
        <v>1.261425E8</v>
      </c>
      <c r="N142" s="370"/>
      <c r="O142" s="370"/>
      <c r="P142" s="244">
        <v>1.36790942E8</v>
      </c>
      <c r="Q142" s="370"/>
      <c r="R142" s="242"/>
      <c r="S142" s="370"/>
      <c r="T142" s="244">
        <v>1.36790942E8</v>
      </c>
      <c r="U142" s="364"/>
      <c r="V142" s="364"/>
      <c r="W142" s="364"/>
      <c r="X142" s="364"/>
      <c r="Y142" s="364"/>
      <c r="Z142" s="364"/>
      <c r="AA142" s="364"/>
      <c r="AB142" s="364"/>
    </row>
    <row r="143">
      <c r="A143" s="364"/>
      <c r="B143" s="372" t="s">
        <v>3987</v>
      </c>
      <c r="C143" s="244">
        <v>1000000.0</v>
      </c>
      <c r="D143" s="373">
        <v>0.0</v>
      </c>
      <c r="E143" s="373">
        <v>8.7719</v>
      </c>
      <c r="F143" s="243"/>
      <c r="G143" s="242"/>
      <c r="H143" s="242"/>
      <c r="I143" s="370"/>
      <c r="J143" s="370"/>
      <c r="K143" s="370"/>
      <c r="L143" s="370"/>
      <c r="M143" s="244">
        <v>5.0896E7</v>
      </c>
      <c r="N143" s="370"/>
      <c r="O143" s="370"/>
      <c r="P143" s="244">
        <v>5.9667926E7</v>
      </c>
      <c r="Q143" s="370"/>
      <c r="R143" s="374">
        <v>630000.0</v>
      </c>
      <c r="S143" s="370"/>
      <c r="T143" s="244">
        <v>5.9037926E7</v>
      </c>
      <c r="U143" s="364"/>
      <c r="V143" s="364"/>
      <c r="W143" s="364"/>
      <c r="X143" s="364"/>
      <c r="Y143" s="364"/>
      <c r="Z143" s="364"/>
      <c r="AA143" s="364"/>
      <c r="AB143" s="364"/>
    </row>
    <row r="144">
      <c r="A144" s="364"/>
      <c r="B144" s="372" t="s">
        <v>3988</v>
      </c>
      <c r="C144" s="244">
        <v>2.0E7</v>
      </c>
      <c r="D144" s="373">
        <v>23.0</v>
      </c>
      <c r="E144" s="373">
        <v>6.7773</v>
      </c>
      <c r="F144" s="243"/>
      <c r="G144" s="242"/>
      <c r="H144" s="242"/>
      <c r="I144" s="370"/>
      <c r="J144" s="370"/>
      <c r="K144" s="370"/>
      <c r="L144" s="370"/>
      <c r="M144" s="244">
        <v>4.6357125E7</v>
      </c>
      <c r="N144" s="370"/>
      <c r="O144" s="370"/>
      <c r="P144" s="244">
        <v>5.2250429E7</v>
      </c>
      <c r="Q144" s="370"/>
      <c r="R144" s="242"/>
      <c r="S144" s="370"/>
      <c r="T144" s="244">
        <v>5.2250429E7</v>
      </c>
      <c r="U144" s="364"/>
      <c r="V144" s="364"/>
      <c r="W144" s="364"/>
      <c r="X144" s="364"/>
      <c r="Y144" s="364"/>
      <c r="Z144" s="364"/>
      <c r="AA144" s="364"/>
      <c r="AB144" s="364"/>
    </row>
    <row r="145">
      <c r="A145" s="364"/>
      <c r="B145" s="372" t="s">
        <v>191</v>
      </c>
      <c r="C145" s="244">
        <v>6666667.0</v>
      </c>
      <c r="D145" s="373">
        <v>26.0</v>
      </c>
      <c r="E145" s="373">
        <v>29.0</v>
      </c>
      <c r="F145" s="373">
        <v>40.37</v>
      </c>
      <c r="G145" s="244">
        <v>1293910.0</v>
      </c>
      <c r="H145" s="242"/>
      <c r="I145" s="242"/>
      <c r="J145" s="370"/>
      <c r="K145" s="370"/>
      <c r="L145" s="370"/>
      <c r="M145" s="244">
        <v>783333.0</v>
      </c>
      <c r="N145" s="370"/>
      <c r="O145" s="370"/>
      <c r="P145" s="244">
        <v>9513141.0</v>
      </c>
      <c r="Q145" s="370"/>
      <c r="R145" s="244">
        <v>315000.0</v>
      </c>
      <c r="S145" s="242"/>
      <c r="T145" s="244">
        <v>9198141.0</v>
      </c>
      <c r="U145" s="364"/>
      <c r="V145" s="364"/>
      <c r="W145" s="364"/>
      <c r="X145" s="364"/>
      <c r="Y145" s="364"/>
      <c r="Z145" s="364"/>
      <c r="AA145" s="364"/>
      <c r="AB145" s="364"/>
    </row>
    <row r="146">
      <c r="A146" s="364"/>
      <c r="B146" s="372" t="s">
        <v>3364</v>
      </c>
      <c r="C146" s="244">
        <v>2000000.0</v>
      </c>
      <c r="D146" s="373">
        <v>26.0</v>
      </c>
      <c r="E146" s="373">
        <v>26.569</v>
      </c>
      <c r="F146" s="373">
        <v>16.18</v>
      </c>
      <c r="G146" s="244">
        <v>155577.0</v>
      </c>
      <c r="H146" s="244">
        <v>1333333.0</v>
      </c>
      <c r="I146" s="242"/>
      <c r="J146" s="370"/>
      <c r="K146" s="370"/>
      <c r="L146" s="370"/>
      <c r="M146" s="244">
        <v>1285000.0</v>
      </c>
      <c r="N146" s="370"/>
      <c r="O146" s="370"/>
      <c r="P146" s="244">
        <v>4817679.0</v>
      </c>
      <c r="Q146" s="370"/>
      <c r="R146" s="244">
        <v>175280.0</v>
      </c>
      <c r="S146" s="242"/>
      <c r="T146" s="244">
        <v>4642399.0</v>
      </c>
      <c r="U146" s="364"/>
      <c r="V146" s="364"/>
      <c r="W146" s="364"/>
      <c r="X146" s="364"/>
      <c r="Y146" s="364"/>
      <c r="Z146" s="364"/>
      <c r="AA146" s="364"/>
      <c r="AB146" s="364"/>
    </row>
    <row r="147">
      <c r="A147" s="364"/>
      <c r="B147" s="372" t="s">
        <v>3363</v>
      </c>
      <c r="C147" s="244">
        <v>2000000.0</v>
      </c>
      <c r="D147" s="373">
        <v>26.0</v>
      </c>
      <c r="E147" s="373">
        <v>25.8918</v>
      </c>
      <c r="F147" s="373">
        <v>30.57</v>
      </c>
      <c r="G147" s="244">
        <v>293942.0</v>
      </c>
      <c r="H147" s="244">
        <v>1000000.0</v>
      </c>
      <c r="I147" s="242"/>
      <c r="J147" s="370"/>
      <c r="K147" s="370"/>
      <c r="L147" s="370"/>
      <c r="M147" s="244">
        <v>1335000.0</v>
      </c>
      <c r="N147" s="370"/>
      <c r="O147" s="370"/>
      <c r="P147" s="244">
        <v>4720619.0</v>
      </c>
      <c r="Q147" s="370"/>
      <c r="R147" s="244">
        <v>175280.0</v>
      </c>
      <c r="S147" s="242"/>
      <c r="T147" s="244">
        <v>4545339.0</v>
      </c>
      <c r="U147" s="364"/>
      <c r="V147" s="364"/>
      <c r="W147" s="364"/>
      <c r="X147" s="364"/>
      <c r="Y147" s="364"/>
      <c r="Z147" s="364"/>
      <c r="AA147" s="364"/>
      <c r="AB147" s="364"/>
    </row>
    <row r="148">
      <c r="A148" s="364"/>
      <c r="B148" s="372" t="s">
        <v>178</v>
      </c>
      <c r="C148" s="244">
        <v>2000000.0</v>
      </c>
      <c r="D148" s="373">
        <v>26.0</v>
      </c>
      <c r="E148" s="373">
        <v>26.5852</v>
      </c>
      <c r="F148" s="373">
        <v>9.0</v>
      </c>
      <c r="G148" s="244">
        <v>86538.0</v>
      </c>
      <c r="H148" s="244">
        <v>500000.0</v>
      </c>
      <c r="I148" s="242"/>
      <c r="J148" s="370"/>
      <c r="K148" s="370"/>
      <c r="L148" s="370"/>
      <c r="M148" s="244">
        <v>841667.0</v>
      </c>
      <c r="N148" s="370"/>
      <c r="O148" s="370"/>
      <c r="P148" s="244">
        <v>3473221.0</v>
      </c>
      <c r="Q148" s="370"/>
      <c r="R148" s="244">
        <v>175280.0</v>
      </c>
      <c r="S148" s="242"/>
      <c r="T148" s="244">
        <v>3297941.0</v>
      </c>
      <c r="U148" s="364"/>
      <c r="V148" s="364"/>
      <c r="W148" s="364"/>
      <c r="X148" s="364"/>
      <c r="Y148" s="364"/>
      <c r="Z148" s="364"/>
      <c r="AA148" s="364"/>
      <c r="AB148" s="364"/>
    </row>
    <row r="149">
      <c r="A149" s="364"/>
      <c r="B149" s="372" t="s">
        <v>3398</v>
      </c>
      <c r="C149" s="244">
        <v>2000000.0</v>
      </c>
      <c r="D149" s="373">
        <v>26.0</v>
      </c>
      <c r="E149" s="373">
        <v>14.8814</v>
      </c>
      <c r="F149" s="373">
        <v>2.5</v>
      </c>
      <c r="G149" s="244">
        <v>24038.0</v>
      </c>
      <c r="H149" s="244">
        <v>333333.0</v>
      </c>
      <c r="I149" s="242"/>
      <c r="J149" s="370"/>
      <c r="K149" s="370"/>
      <c r="L149" s="370"/>
      <c r="M149" s="244">
        <v>828333.0</v>
      </c>
      <c r="N149" s="370"/>
      <c r="O149" s="370"/>
      <c r="P149" s="244">
        <v>2330428.0</v>
      </c>
      <c r="Q149" s="370"/>
      <c r="R149" s="242"/>
      <c r="S149" s="242"/>
      <c r="T149" s="244">
        <v>2330428.0</v>
      </c>
      <c r="U149" s="364"/>
      <c r="V149" s="364"/>
      <c r="W149" s="364"/>
      <c r="X149" s="364"/>
      <c r="Y149" s="364"/>
      <c r="Z149" s="364"/>
      <c r="AA149" s="364"/>
      <c r="AB149" s="364"/>
    </row>
    <row r="150">
      <c r="A150" s="364"/>
      <c r="B150" s="372" t="s">
        <v>3399</v>
      </c>
      <c r="C150" s="244">
        <v>2000000.0</v>
      </c>
      <c r="D150" s="373">
        <v>26.0</v>
      </c>
      <c r="E150" s="373">
        <v>24.3875</v>
      </c>
      <c r="F150" s="373">
        <v>21.86</v>
      </c>
      <c r="G150" s="244">
        <v>210192.0</v>
      </c>
      <c r="H150" s="244">
        <v>500000.0</v>
      </c>
      <c r="I150" s="242"/>
      <c r="J150" s="370"/>
      <c r="K150" s="370"/>
      <c r="L150" s="370"/>
      <c r="M150" s="244">
        <v>1276667.0</v>
      </c>
      <c r="N150" s="370"/>
      <c r="O150" s="370"/>
      <c r="P150" s="244">
        <v>3862821.0</v>
      </c>
      <c r="Q150" s="370"/>
      <c r="R150" s="244">
        <v>175280.0</v>
      </c>
      <c r="S150" s="242"/>
      <c r="T150" s="244">
        <v>3687541.0</v>
      </c>
      <c r="U150" s="364"/>
      <c r="V150" s="364"/>
      <c r="W150" s="364"/>
      <c r="X150" s="364"/>
      <c r="Y150" s="364"/>
      <c r="Z150" s="364"/>
      <c r="AA150" s="364"/>
      <c r="AB150" s="364"/>
    </row>
    <row r="151">
      <c r="A151" s="364"/>
      <c r="B151" s="372" t="s">
        <v>3400</v>
      </c>
      <c r="C151" s="244">
        <v>2000000.0</v>
      </c>
      <c r="D151" s="373">
        <v>26.0</v>
      </c>
      <c r="E151" s="373">
        <v>25.4518</v>
      </c>
      <c r="F151" s="373">
        <v>16.75</v>
      </c>
      <c r="G151" s="244">
        <v>161058.0</v>
      </c>
      <c r="H151" s="244">
        <v>500000.0</v>
      </c>
      <c r="I151" s="242"/>
      <c r="J151" s="370"/>
      <c r="K151" s="370"/>
      <c r="L151" s="370"/>
      <c r="M151" s="244">
        <v>1053333.0</v>
      </c>
      <c r="N151" s="370"/>
      <c r="O151" s="370"/>
      <c r="P151" s="244">
        <v>3672222.0</v>
      </c>
      <c r="Q151" s="370"/>
      <c r="R151" s="242"/>
      <c r="S151" s="242"/>
      <c r="T151" s="244">
        <v>3672222.0</v>
      </c>
      <c r="U151" s="364"/>
      <c r="V151" s="364"/>
      <c r="W151" s="364"/>
      <c r="X151" s="364"/>
      <c r="Y151" s="364"/>
      <c r="Z151" s="364"/>
      <c r="AA151" s="364"/>
      <c r="AB151" s="364"/>
    </row>
    <row r="152">
      <c r="A152" s="364"/>
      <c r="B152" s="372" t="s">
        <v>3401</v>
      </c>
      <c r="C152" s="244">
        <v>2000000.0</v>
      </c>
      <c r="D152" s="373">
        <v>26.0</v>
      </c>
      <c r="E152" s="373">
        <v>26.8157</v>
      </c>
      <c r="F152" s="373">
        <v>15.55</v>
      </c>
      <c r="G152" s="244">
        <v>149519.0</v>
      </c>
      <c r="H152" s="244">
        <v>1000000.0</v>
      </c>
      <c r="I152" s="242"/>
      <c r="J152" s="370"/>
      <c r="K152" s="370"/>
      <c r="L152" s="370"/>
      <c r="M152" s="244">
        <v>1836667.0</v>
      </c>
      <c r="N152" s="370"/>
      <c r="O152" s="370"/>
      <c r="P152" s="244">
        <v>5048932.0</v>
      </c>
      <c r="Q152" s="370"/>
      <c r="R152" s="244">
        <v>175280.0</v>
      </c>
      <c r="S152" s="242"/>
      <c r="T152" s="244">
        <v>4873652.0</v>
      </c>
      <c r="U152" s="364"/>
      <c r="V152" s="364"/>
      <c r="W152" s="364"/>
      <c r="X152" s="364"/>
      <c r="Y152" s="364"/>
      <c r="Z152" s="364"/>
      <c r="AA152" s="364"/>
      <c r="AB152" s="364"/>
    </row>
    <row r="153">
      <c r="A153" s="364"/>
      <c r="B153" s="372" t="s">
        <v>3358</v>
      </c>
      <c r="C153" s="244">
        <v>2000000.0</v>
      </c>
      <c r="D153" s="373">
        <v>26.0</v>
      </c>
      <c r="E153" s="373">
        <v>26.7559</v>
      </c>
      <c r="F153" s="373">
        <v>12.64</v>
      </c>
      <c r="G153" s="244">
        <v>121538.0</v>
      </c>
      <c r="H153" s="244">
        <v>1000000.0</v>
      </c>
      <c r="I153" s="242"/>
      <c r="J153" s="370"/>
      <c r="K153" s="370"/>
      <c r="L153" s="370"/>
      <c r="M153" s="244">
        <v>1520000.0</v>
      </c>
      <c r="N153" s="370"/>
      <c r="O153" s="370"/>
      <c r="P153" s="244">
        <v>6699685.0</v>
      </c>
      <c r="Q153" s="370"/>
      <c r="R153" s="244">
        <v>175280.0</v>
      </c>
      <c r="S153" s="242"/>
      <c r="T153" s="244">
        <v>4524405.0</v>
      </c>
      <c r="U153" s="364"/>
      <c r="V153" s="364"/>
      <c r="W153" s="364"/>
      <c r="X153" s="364"/>
      <c r="Y153" s="364"/>
      <c r="Z153" s="364"/>
      <c r="AA153" s="364"/>
      <c r="AB153" s="364"/>
    </row>
    <row r="154">
      <c r="A154" s="364"/>
      <c r="B154" s="372" t="s">
        <v>3357</v>
      </c>
      <c r="C154" s="244">
        <v>2000000.0</v>
      </c>
      <c r="D154" s="373">
        <v>26.0</v>
      </c>
      <c r="E154" s="373">
        <v>26.8197</v>
      </c>
      <c r="F154" s="373">
        <v>23.25</v>
      </c>
      <c r="G154" s="244">
        <v>223558.0</v>
      </c>
      <c r="H154" s="244">
        <v>1000000.0</v>
      </c>
      <c r="I154" s="242"/>
      <c r="J154" s="370"/>
      <c r="K154" s="370"/>
      <c r="L154" s="370"/>
      <c r="M154" s="244">
        <v>1783333.0</v>
      </c>
      <c r="N154" s="370"/>
      <c r="O154" s="370"/>
      <c r="P154" s="244">
        <v>5069945.0</v>
      </c>
      <c r="Q154" s="370"/>
      <c r="R154" s="244">
        <v>175280.0</v>
      </c>
      <c r="S154" s="242"/>
      <c r="T154" s="244">
        <v>4894665.0</v>
      </c>
      <c r="U154" s="364"/>
      <c r="V154" s="364"/>
      <c r="W154" s="364"/>
      <c r="X154" s="364"/>
      <c r="Y154" s="364"/>
      <c r="Z154" s="364"/>
      <c r="AA154" s="364"/>
      <c r="AB154" s="364"/>
    </row>
    <row r="155">
      <c r="A155" s="364"/>
      <c r="B155" s="372" t="s">
        <v>3359</v>
      </c>
      <c r="C155" s="244">
        <v>2000000.0</v>
      </c>
      <c r="D155" s="373">
        <v>26.0</v>
      </c>
      <c r="E155" s="373">
        <v>19.0</v>
      </c>
      <c r="F155" s="373">
        <v>9.59</v>
      </c>
      <c r="G155" s="244">
        <v>92212.0</v>
      </c>
      <c r="H155" s="244">
        <v>1000000.0</v>
      </c>
      <c r="I155" s="242"/>
      <c r="J155" s="370"/>
      <c r="K155" s="370"/>
      <c r="L155" s="370"/>
      <c r="M155" s="244">
        <v>880000.0</v>
      </c>
      <c r="N155" s="370"/>
      <c r="O155" s="370"/>
      <c r="P155" s="244">
        <v>3433750.0</v>
      </c>
      <c r="Q155" s="370"/>
      <c r="R155" s="244">
        <v>175280.0</v>
      </c>
      <c r="S155" s="242"/>
      <c r="T155" s="244">
        <v>3258470.0</v>
      </c>
      <c r="U155" s="364"/>
      <c r="V155" s="364"/>
      <c r="W155" s="364"/>
      <c r="X155" s="364"/>
      <c r="Y155" s="364"/>
      <c r="Z155" s="364"/>
      <c r="AA155" s="364"/>
      <c r="AB155" s="364"/>
    </row>
    <row r="156">
      <c r="A156" s="364"/>
      <c r="B156" s="372" t="s">
        <v>3361</v>
      </c>
      <c r="C156" s="244">
        <v>2000000.0</v>
      </c>
      <c r="D156" s="373">
        <v>26.0</v>
      </c>
      <c r="E156" s="373">
        <v>26.8955</v>
      </c>
      <c r="F156" s="373">
        <v>17.12</v>
      </c>
      <c r="G156" s="244">
        <v>164615.0</v>
      </c>
      <c r="H156" s="244">
        <v>666667.0</v>
      </c>
      <c r="I156" s="242"/>
      <c r="J156" s="370"/>
      <c r="K156" s="370"/>
      <c r="L156" s="370"/>
      <c r="M156" s="244">
        <v>1755000.0</v>
      </c>
      <c r="N156" s="370"/>
      <c r="O156" s="370"/>
      <c r="P156" s="244">
        <v>4655167.0</v>
      </c>
      <c r="Q156" s="370"/>
      <c r="R156" s="244">
        <v>175280.0</v>
      </c>
      <c r="S156" s="242"/>
      <c r="T156" s="244">
        <v>4479887.0</v>
      </c>
      <c r="U156" s="364"/>
      <c r="V156" s="364"/>
      <c r="W156" s="364"/>
      <c r="X156" s="364"/>
      <c r="Y156" s="364"/>
      <c r="Z156" s="364"/>
      <c r="AA156" s="364"/>
      <c r="AB156" s="364"/>
    </row>
    <row r="157">
      <c r="A157" s="364"/>
      <c r="B157" s="372" t="s">
        <v>3341</v>
      </c>
      <c r="C157" s="244">
        <v>2000000.0</v>
      </c>
      <c r="D157" s="373">
        <v>26.0</v>
      </c>
      <c r="E157" s="373">
        <v>28.3734</v>
      </c>
      <c r="F157" s="373">
        <v>16.58</v>
      </c>
      <c r="G157" s="244">
        <v>159423.0</v>
      </c>
      <c r="H157" s="244">
        <v>666667.0</v>
      </c>
      <c r="I157" s="242"/>
      <c r="J157" s="370"/>
      <c r="K157" s="370"/>
      <c r="L157" s="370"/>
      <c r="M157" s="244">
        <v>1661667.0</v>
      </c>
      <c r="N157" s="370"/>
      <c r="O157" s="370"/>
      <c r="P157" s="244">
        <v>4670326.0</v>
      </c>
      <c r="Q157" s="370"/>
      <c r="R157" s="244">
        <v>175280.0</v>
      </c>
      <c r="S157" s="242"/>
      <c r="T157" s="244">
        <v>4495046.0</v>
      </c>
      <c r="U157" s="364"/>
      <c r="V157" s="364"/>
      <c r="W157" s="364"/>
      <c r="X157" s="364"/>
      <c r="Y157" s="364"/>
      <c r="Z157" s="364"/>
      <c r="AA157" s="364"/>
      <c r="AB157" s="364"/>
    </row>
    <row r="158">
      <c r="A158" s="367"/>
      <c r="B158" s="367"/>
      <c r="C158" s="367"/>
      <c r="D158" s="368"/>
      <c r="E158" s="368"/>
      <c r="F158" s="368"/>
      <c r="G158" s="367"/>
      <c r="H158" s="367"/>
      <c r="I158" s="367"/>
      <c r="J158" s="367"/>
      <c r="K158" s="367"/>
      <c r="L158" s="367"/>
      <c r="M158" s="367"/>
      <c r="N158" s="367"/>
      <c r="O158" s="367"/>
      <c r="P158" s="367"/>
      <c r="Q158" s="367"/>
      <c r="R158" s="367"/>
      <c r="S158" s="367"/>
      <c r="T158" s="367"/>
      <c r="U158" s="364"/>
      <c r="V158" s="364"/>
      <c r="W158" s="364"/>
      <c r="X158" s="364"/>
      <c r="Y158" s="364"/>
      <c r="Z158" s="364"/>
      <c r="AA158" s="364"/>
      <c r="AB158" s="364"/>
    </row>
    <row r="159">
      <c r="A159" s="363" t="s">
        <v>133</v>
      </c>
      <c r="B159" s="376" t="s">
        <v>3405</v>
      </c>
      <c r="C159" s="232" t="s">
        <v>3372</v>
      </c>
      <c r="D159" s="233" t="s">
        <v>3373</v>
      </c>
      <c r="E159" s="233" t="s">
        <v>3374</v>
      </c>
      <c r="F159" s="233" t="s">
        <v>3375</v>
      </c>
      <c r="G159" s="232" t="s">
        <v>3376</v>
      </c>
      <c r="H159" s="232" t="s">
        <v>3301</v>
      </c>
      <c r="I159" s="232" t="s">
        <v>3302</v>
      </c>
      <c r="J159" s="232" t="s">
        <v>3303</v>
      </c>
      <c r="K159" s="232" t="s">
        <v>3304</v>
      </c>
      <c r="L159" s="232" t="s">
        <v>3377</v>
      </c>
      <c r="M159" s="232" t="s">
        <v>3378</v>
      </c>
      <c r="N159" s="232" t="s">
        <v>3379</v>
      </c>
      <c r="O159" s="232" t="s">
        <v>124</v>
      </c>
      <c r="P159" s="232" t="s">
        <v>3314</v>
      </c>
      <c r="Q159" s="234" t="s">
        <v>121</v>
      </c>
      <c r="R159" s="234" t="s">
        <v>3309</v>
      </c>
      <c r="S159" s="234" t="s">
        <v>3310</v>
      </c>
      <c r="T159" s="235" t="s">
        <v>3315</v>
      </c>
      <c r="U159" s="364"/>
      <c r="V159" s="364"/>
      <c r="W159" s="364"/>
      <c r="X159" s="364"/>
      <c r="Y159" s="364"/>
      <c r="Z159" s="364"/>
      <c r="AA159" s="364"/>
      <c r="AB159" s="364"/>
    </row>
    <row r="160">
      <c r="A160" s="365"/>
      <c r="B160" s="238" t="s">
        <v>3380</v>
      </c>
      <c r="C160" s="239">
        <f>sum(C161)</f>
        <v>55000000</v>
      </c>
      <c r="D160" s="366"/>
      <c r="E160" s="366"/>
      <c r="F160" s="366"/>
      <c r="G160" s="239">
        <f t="shared" ref="G160:T160" si="17">sum(G161)</f>
        <v>0</v>
      </c>
      <c r="H160" s="239">
        <f t="shared" si="17"/>
        <v>0</v>
      </c>
      <c r="I160" s="239">
        <f t="shared" si="17"/>
        <v>0</v>
      </c>
      <c r="J160" s="239">
        <f t="shared" si="17"/>
        <v>0</v>
      </c>
      <c r="K160" s="239">
        <f t="shared" si="17"/>
        <v>0</v>
      </c>
      <c r="L160" s="239">
        <f t="shared" si="17"/>
        <v>0</v>
      </c>
      <c r="M160" s="239">
        <f t="shared" si="17"/>
        <v>0</v>
      </c>
      <c r="N160" s="239">
        <f t="shared" si="17"/>
        <v>0</v>
      </c>
      <c r="O160" s="239">
        <f t="shared" si="17"/>
        <v>0</v>
      </c>
      <c r="P160" s="239">
        <f t="shared" si="17"/>
        <v>55000000</v>
      </c>
      <c r="Q160" s="239">
        <f t="shared" si="17"/>
        <v>0</v>
      </c>
      <c r="R160" s="239">
        <f t="shared" si="17"/>
        <v>0</v>
      </c>
      <c r="S160" s="239">
        <f t="shared" si="17"/>
        <v>0</v>
      </c>
      <c r="T160" s="239">
        <f t="shared" si="17"/>
        <v>55000000</v>
      </c>
      <c r="U160" s="364"/>
      <c r="V160" s="364"/>
      <c r="W160" s="364"/>
      <c r="X160" s="364"/>
      <c r="Y160" s="364"/>
      <c r="Z160" s="364"/>
      <c r="AA160" s="364"/>
      <c r="AB160" s="364"/>
    </row>
    <row r="161">
      <c r="A161" s="364"/>
      <c r="B161" s="241" t="s">
        <v>3340</v>
      </c>
      <c r="C161" s="242">
        <v>5.5E7</v>
      </c>
      <c r="D161" s="243">
        <v>26.0</v>
      </c>
      <c r="E161" s="243">
        <v>26.0</v>
      </c>
      <c r="F161" s="243">
        <v>0.0</v>
      </c>
      <c r="G161" s="242">
        <v>0.0</v>
      </c>
      <c r="H161" s="242">
        <v>0.0</v>
      </c>
      <c r="I161" s="242">
        <v>0.0</v>
      </c>
      <c r="J161" s="242">
        <v>0.0</v>
      </c>
      <c r="K161" s="242">
        <v>0.0</v>
      </c>
      <c r="L161" s="242">
        <v>0.0</v>
      </c>
      <c r="M161" s="242">
        <v>0.0</v>
      </c>
      <c r="N161" s="242">
        <v>0.0</v>
      </c>
      <c r="O161" s="242">
        <v>0.0</v>
      </c>
      <c r="P161" s="244">
        <v>5.5E7</v>
      </c>
      <c r="Q161" s="242">
        <v>0.0</v>
      </c>
      <c r="R161" s="242">
        <v>0.0</v>
      </c>
      <c r="S161" s="242">
        <v>0.0</v>
      </c>
      <c r="T161" s="242">
        <f>P161-Q161-R161-S161</f>
        <v>55000000</v>
      </c>
      <c r="U161" s="364"/>
      <c r="V161" s="364"/>
      <c r="W161" s="364"/>
      <c r="X161" s="364"/>
      <c r="Y161" s="364"/>
      <c r="Z161" s="364"/>
      <c r="AA161" s="364"/>
      <c r="AB161" s="364"/>
    </row>
    <row r="162">
      <c r="A162" s="365"/>
      <c r="B162" s="238" t="s">
        <v>3381</v>
      </c>
      <c r="C162" s="239">
        <f>sum(C237)</f>
        <v>0</v>
      </c>
      <c r="D162" s="366"/>
      <c r="E162" s="366"/>
      <c r="F162" s="366"/>
      <c r="G162" s="239">
        <f t="shared" ref="G162:T162" si="18">sum(G237)</f>
        <v>0</v>
      </c>
      <c r="H162" s="239">
        <f t="shared" si="18"/>
        <v>0</v>
      </c>
      <c r="I162" s="239">
        <f t="shared" si="18"/>
        <v>0</v>
      </c>
      <c r="J162" s="239">
        <f t="shared" si="18"/>
        <v>0</v>
      </c>
      <c r="K162" s="239">
        <f t="shared" si="18"/>
        <v>0</v>
      </c>
      <c r="L162" s="239">
        <f t="shared" si="18"/>
        <v>0</v>
      </c>
      <c r="M162" s="239">
        <f t="shared" si="18"/>
        <v>0</v>
      </c>
      <c r="N162" s="239">
        <f t="shared" si="18"/>
        <v>0</v>
      </c>
      <c r="O162" s="239">
        <f t="shared" si="18"/>
        <v>0</v>
      </c>
      <c r="P162" s="239">
        <f t="shared" si="18"/>
        <v>0</v>
      </c>
      <c r="Q162" s="239">
        <f t="shared" si="18"/>
        <v>0</v>
      </c>
      <c r="R162" s="239">
        <f t="shared" si="18"/>
        <v>0</v>
      </c>
      <c r="S162" s="239">
        <f t="shared" si="18"/>
        <v>0</v>
      </c>
      <c r="T162" s="239">
        <f t="shared" si="18"/>
        <v>0</v>
      </c>
      <c r="U162" s="364"/>
      <c r="V162" s="364"/>
      <c r="W162" s="364"/>
      <c r="X162" s="364"/>
      <c r="Y162" s="364"/>
      <c r="Z162" s="364"/>
      <c r="AA162" s="364"/>
      <c r="AB162" s="364"/>
    </row>
    <row r="163">
      <c r="A163" s="367"/>
      <c r="B163" s="367"/>
      <c r="C163" s="367"/>
      <c r="D163" s="368"/>
      <c r="E163" s="368"/>
      <c r="F163" s="368"/>
      <c r="G163" s="367"/>
      <c r="H163" s="367"/>
      <c r="I163" s="367"/>
      <c r="J163" s="367"/>
      <c r="K163" s="367"/>
      <c r="L163" s="367"/>
      <c r="M163" s="367"/>
      <c r="N163" s="367"/>
      <c r="O163" s="367"/>
      <c r="P163" s="367"/>
      <c r="Q163" s="367"/>
      <c r="R163" s="367"/>
      <c r="S163" s="367"/>
      <c r="T163" s="367"/>
      <c r="U163" s="364"/>
      <c r="V163" s="364"/>
      <c r="W163" s="364"/>
      <c r="X163" s="364"/>
      <c r="Y163" s="364"/>
      <c r="Z163" s="364"/>
      <c r="AA163" s="364"/>
      <c r="AB163" s="364"/>
    </row>
    <row r="164">
      <c r="A164" s="365"/>
      <c r="B164" s="238" t="s">
        <v>3382</v>
      </c>
      <c r="C164" s="369"/>
      <c r="D164" s="366"/>
      <c r="E164" s="366"/>
      <c r="F164" s="366"/>
      <c r="G164" s="369"/>
      <c r="H164" s="369"/>
      <c r="I164" s="369"/>
      <c r="J164" s="369"/>
      <c r="K164" s="369"/>
      <c r="L164" s="369"/>
      <c r="M164" s="369"/>
      <c r="N164" s="369"/>
      <c r="O164" s="369"/>
      <c r="P164" s="369"/>
      <c r="Q164" s="369"/>
      <c r="R164" s="369"/>
      <c r="S164" s="369"/>
      <c r="T164" s="369"/>
      <c r="U164" s="364"/>
      <c r="V164" s="364"/>
      <c r="W164" s="364"/>
      <c r="X164" s="364"/>
      <c r="Y164" s="364"/>
      <c r="Z164" s="364"/>
      <c r="AA164" s="364"/>
      <c r="AB164" s="364"/>
    </row>
    <row r="165">
      <c r="A165" s="364"/>
      <c r="B165" s="364"/>
      <c r="C165" s="370"/>
      <c r="D165" s="371"/>
      <c r="E165" s="371"/>
      <c r="F165" s="371"/>
      <c r="G165" s="370"/>
      <c r="H165" s="370"/>
      <c r="I165" s="370"/>
      <c r="J165" s="370"/>
      <c r="K165" s="370"/>
      <c r="L165" s="370"/>
      <c r="M165" s="370"/>
      <c r="N165" s="370"/>
      <c r="O165" s="370"/>
      <c r="P165" s="370"/>
      <c r="Q165" s="370"/>
      <c r="R165" s="370"/>
      <c r="S165" s="370"/>
      <c r="T165" s="370"/>
      <c r="U165" s="364"/>
      <c r="V165" s="364"/>
      <c r="W165" s="364"/>
      <c r="X165" s="364"/>
      <c r="Y165" s="364"/>
      <c r="Z165" s="364"/>
      <c r="AA165" s="364"/>
      <c r="AB165" s="364"/>
    </row>
    <row r="166">
      <c r="A166" s="365"/>
      <c r="B166" s="238" t="s">
        <v>3383</v>
      </c>
      <c r="C166" s="239">
        <f>sum(C167:C175)</f>
        <v>36666667</v>
      </c>
      <c r="D166" s="366"/>
      <c r="E166" s="366"/>
      <c r="F166" s="366"/>
      <c r="G166" s="239">
        <f t="shared" ref="G166:T166" si="19">sum(G167:G175)</f>
        <v>975489</v>
      </c>
      <c r="H166" s="239">
        <f t="shared" si="19"/>
        <v>0</v>
      </c>
      <c r="I166" s="239">
        <f t="shared" si="19"/>
        <v>0</v>
      </c>
      <c r="J166" s="239">
        <f t="shared" si="19"/>
        <v>0</v>
      </c>
      <c r="K166" s="239">
        <f t="shared" si="19"/>
        <v>0</v>
      </c>
      <c r="L166" s="239">
        <f t="shared" si="19"/>
        <v>0</v>
      </c>
      <c r="M166" s="239">
        <f t="shared" si="19"/>
        <v>0</v>
      </c>
      <c r="N166" s="239">
        <f t="shared" si="19"/>
        <v>0</v>
      </c>
      <c r="O166" s="239">
        <f t="shared" si="19"/>
        <v>0</v>
      </c>
      <c r="P166" s="239">
        <f t="shared" si="19"/>
        <v>59016805</v>
      </c>
      <c r="Q166" s="239">
        <f t="shared" si="19"/>
        <v>0</v>
      </c>
      <c r="R166" s="239">
        <f t="shared" si="19"/>
        <v>1577520</v>
      </c>
      <c r="S166" s="239">
        <f t="shared" si="19"/>
        <v>0</v>
      </c>
      <c r="T166" s="239">
        <f t="shared" si="19"/>
        <v>57439285</v>
      </c>
      <c r="U166" s="364"/>
      <c r="V166" s="364"/>
      <c r="W166" s="364"/>
      <c r="X166" s="364"/>
      <c r="Y166" s="364"/>
      <c r="Z166" s="364"/>
      <c r="AA166" s="364"/>
      <c r="AB166" s="364"/>
    </row>
    <row r="167">
      <c r="A167" s="364"/>
      <c r="B167" s="372" t="s">
        <v>209</v>
      </c>
      <c r="C167" s="244">
        <v>5000000.0</v>
      </c>
      <c r="D167" s="373">
        <v>26.0</v>
      </c>
      <c r="E167" s="373">
        <v>26.0</v>
      </c>
      <c r="F167" s="371"/>
      <c r="G167" s="370"/>
      <c r="H167" s="370"/>
      <c r="I167" s="370"/>
      <c r="J167" s="370"/>
      <c r="K167" s="370"/>
      <c r="L167" s="370"/>
      <c r="M167" s="370"/>
      <c r="N167" s="370"/>
      <c r="O167" s="370"/>
      <c r="P167" s="244">
        <v>5000000.0</v>
      </c>
      <c r="Q167" s="370"/>
      <c r="R167" s="370"/>
      <c r="S167" s="370"/>
      <c r="T167" s="244">
        <v>5000000.0</v>
      </c>
      <c r="U167" s="364"/>
      <c r="V167" s="364"/>
      <c r="W167" s="364"/>
      <c r="X167" s="364"/>
      <c r="Y167" s="364"/>
      <c r="Z167" s="364"/>
      <c r="AA167" s="364"/>
      <c r="AB167" s="364"/>
    </row>
    <row r="168">
      <c r="A168" s="364"/>
      <c r="B168" s="372" t="s">
        <v>3384</v>
      </c>
      <c r="C168" s="370"/>
      <c r="D168" s="371"/>
      <c r="E168" s="371"/>
      <c r="F168" s="371"/>
      <c r="G168" s="370"/>
      <c r="H168" s="370"/>
      <c r="I168" s="370"/>
      <c r="J168" s="370"/>
      <c r="K168" s="370"/>
      <c r="L168" s="370"/>
      <c r="M168" s="370"/>
      <c r="N168" s="370"/>
      <c r="O168" s="370"/>
      <c r="P168" s="244">
        <v>66667.0</v>
      </c>
      <c r="Q168" s="370"/>
      <c r="R168" s="370"/>
      <c r="S168" s="370"/>
      <c r="T168" s="244">
        <v>66667.0</v>
      </c>
      <c r="U168" s="364"/>
      <c r="V168" s="364"/>
      <c r="W168" s="364"/>
      <c r="X168" s="364"/>
      <c r="Y168" s="364"/>
      <c r="Z168" s="364"/>
      <c r="AA168" s="364"/>
      <c r="AB168" s="364"/>
    </row>
    <row r="169">
      <c r="A169" s="364"/>
      <c r="B169" s="372" t="s">
        <v>3979</v>
      </c>
      <c r="C169" s="244">
        <v>6500000.0</v>
      </c>
      <c r="D169" s="373">
        <v>26.0</v>
      </c>
      <c r="E169" s="373">
        <v>24.0</v>
      </c>
      <c r="F169" s="373">
        <v>11.48</v>
      </c>
      <c r="G169" s="244">
        <v>358750.0</v>
      </c>
      <c r="H169" s="370"/>
      <c r="I169" s="370"/>
      <c r="J169" s="370"/>
      <c r="K169" s="370"/>
      <c r="L169" s="370"/>
      <c r="M169" s="242"/>
      <c r="N169" s="370"/>
      <c r="O169" s="370"/>
      <c r="P169" s="244">
        <v>1.640578E7</v>
      </c>
      <c r="Q169" s="370"/>
      <c r="R169" s="374">
        <v>525840.0</v>
      </c>
      <c r="S169" s="370"/>
      <c r="T169" s="244">
        <v>1.587994E7</v>
      </c>
      <c r="U169" s="364"/>
      <c r="V169" s="364"/>
      <c r="W169" s="364"/>
      <c r="X169" s="364"/>
      <c r="Y169" s="364"/>
      <c r="Z169" s="364"/>
      <c r="AA169" s="364"/>
      <c r="AB169" s="364"/>
    </row>
    <row r="170">
      <c r="A170" s="364"/>
      <c r="B170" s="372" t="s">
        <v>3980</v>
      </c>
      <c r="C170" s="244">
        <v>6500000.0</v>
      </c>
      <c r="D170" s="373">
        <v>26.0</v>
      </c>
      <c r="E170" s="373">
        <v>22.3214</v>
      </c>
      <c r="F170" s="373">
        <v>7.21</v>
      </c>
      <c r="G170" s="244">
        <v>225313.0</v>
      </c>
      <c r="H170" s="370"/>
      <c r="I170" s="370"/>
      <c r="J170" s="370"/>
      <c r="K170" s="370"/>
      <c r="L170" s="370"/>
      <c r="M170" s="242"/>
      <c r="N170" s="370"/>
      <c r="O170" s="370"/>
      <c r="P170" s="244">
        <v>1.4770295E7</v>
      </c>
      <c r="Q170" s="370"/>
      <c r="R170" s="374">
        <v>525840.0</v>
      </c>
      <c r="S170" s="370"/>
      <c r="T170" s="244">
        <v>1.4244455E7</v>
      </c>
      <c r="U170" s="364"/>
      <c r="V170" s="364"/>
      <c r="W170" s="364"/>
      <c r="X170" s="364"/>
      <c r="Y170" s="364"/>
      <c r="Z170" s="364"/>
      <c r="AA170" s="364"/>
      <c r="AB170" s="364"/>
    </row>
    <row r="171">
      <c r="A171" s="364"/>
      <c r="B171" s="372" t="s">
        <v>201</v>
      </c>
      <c r="C171" s="244">
        <v>2166667.0</v>
      </c>
      <c r="D171" s="373">
        <v>26.0</v>
      </c>
      <c r="E171" s="373">
        <v>34.0</v>
      </c>
      <c r="F171" s="371"/>
      <c r="G171" s="244">
        <v>0.0</v>
      </c>
      <c r="H171" s="370"/>
      <c r="I171" s="370"/>
      <c r="J171" s="370"/>
      <c r="K171" s="370"/>
      <c r="L171" s="370"/>
      <c r="M171" s="242"/>
      <c r="N171" s="370"/>
      <c r="O171" s="370"/>
      <c r="P171" s="244">
        <v>5265733.0</v>
      </c>
      <c r="Q171" s="370"/>
      <c r="R171" s="244">
        <v>175280.0</v>
      </c>
      <c r="S171" s="370"/>
      <c r="T171" s="244">
        <v>5090453.0</v>
      </c>
      <c r="U171" s="364"/>
      <c r="V171" s="364"/>
      <c r="W171" s="364"/>
      <c r="X171" s="364"/>
      <c r="Y171" s="364"/>
      <c r="Z171" s="364"/>
      <c r="AA171" s="364"/>
      <c r="AB171" s="364"/>
    </row>
    <row r="172">
      <c r="A172" s="364"/>
      <c r="B172" s="372" t="s">
        <v>204</v>
      </c>
      <c r="C172" s="244">
        <v>2166667.0</v>
      </c>
      <c r="D172" s="373">
        <v>26.0</v>
      </c>
      <c r="E172" s="373">
        <v>32.5</v>
      </c>
      <c r="F172" s="373">
        <v>4.5</v>
      </c>
      <c r="G172" s="244">
        <v>46875.0</v>
      </c>
      <c r="H172" s="370"/>
      <c r="I172" s="370"/>
      <c r="J172" s="370"/>
      <c r="K172" s="370"/>
      <c r="L172" s="370"/>
      <c r="M172" s="242"/>
      <c r="N172" s="370"/>
      <c r="O172" s="370"/>
      <c r="P172" s="244">
        <v>4547958.0</v>
      </c>
      <c r="Q172" s="370"/>
      <c r="R172" s="244">
        <v>175280.0</v>
      </c>
      <c r="S172" s="370"/>
      <c r="T172" s="244">
        <v>4372678.0</v>
      </c>
      <c r="U172" s="364"/>
      <c r="V172" s="364"/>
      <c r="W172" s="364"/>
      <c r="X172" s="364"/>
      <c r="Y172" s="364"/>
      <c r="Z172" s="364"/>
      <c r="AA172" s="364"/>
      <c r="AB172" s="364"/>
    </row>
    <row r="173">
      <c r="A173" s="364"/>
      <c r="B173" s="372" t="s">
        <v>3386</v>
      </c>
      <c r="C173" s="244">
        <v>6666667.0</v>
      </c>
      <c r="D173" s="373">
        <v>26.0</v>
      </c>
      <c r="E173" s="373">
        <v>20.8017</v>
      </c>
      <c r="F173" s="371"/>
      <c r="G173" s="244">
        <v>0.0</v>
      </c>
      <c r="H173" s="370"/>
      <c r="I173" s="370"/>
      <c r="J173" s="370"/>
      <c r="K173" s="370"/>
      <c r="L173" s="370"/>
      <c r="M173" s="370"/>
      <c r="N173" s="370"/>
      <c r="O173" s="370"/>
      <c r="P173" s="244">
        <v>5333769.0</v>
      </c>
      <c r="Q173" s="370"/>
      <c r="R173" s="370"/>
      <c r="S173" s="370"/>
      <c r="T173" s="244">
        <v>5333769.0</v>
      </c>
      <c r="U173" s="364"/>
      <c r="V173" s="364"/>
      <c r="W173" s="364"/>
      <c r="X173" s="364"/>
      <c r="Y173" s="364"/>
      <c r="Z173" s="364"/>
      <c r="AA173" s="364"/>
      <c r="AB173" s="364"/>
    </row>
    <row r="174">
      <c r="A174" s="364"/>
      <c r="B174" s="372" t="s">
        <v>3345</v>
      </c>
      <c r="C174" s="244">
        <v>3333333.0</v>
      </c>
      <c r="D174" s="373">
        <v>26.0</v>
      </c>
      <c r="E174" s="373">
        <v>23.0</v>
      </c>
      <c r="F174" s="373">
        <v>8.5</v>
      </c>
      <c r="G174" s="244">
        <v>136218.0</v>
      </c>
      <c r="H174" s="370"/>
      <c r="I174" s="370"/>
      <c r="J174" s="370"/>
      <c r="K174" s="370"/>
      <c r="L174" s="370"/>
      <c r="M174" s="370"/>
      <c r="N174" s="370"/>
      <c r="O174" s="370"/>
      <c r="P174" s="244">
        <v>3084936.0</v>
      </c>
      <c r="Q174" s="370"/>
      <c r="R174" s="370"/>
      <c r="S174" s="370"/>
      <c r="T174" s="244">
        <v>3084936.0</v>
      </c>
      <c r="U174" s="364"/>
      <c r="V174" s="364"/>
      <c r="W174" s="364"/>
      <c r="X174" s="364"/>
      <c r="Y174" s="364"/>
      <c r="Z174" s="364"/>
      <c r="AA174" s="364"/>
      <c r="AB174" s="364"/>
    </row>
    <row r="175">
      <c r="A175" s="364"/>
      <c r="B175" s="372" t="s">
        <v>3319</v>
      </c>
      <c r="C175" s="244">
        <v>4333333.0</v>
      </c>
      <c r="D175" s="373">
        <v>26.0</v>
      </c>
      <c r="E175" s="373">
        <v>26.0</v>
      </c>
      <c r="F175" s="373">
        <v>10.0</v>
      </c>
      <c r="G175" s="244">
        <v>208333.0</v>
      </c>
      <c r="H175" s="370"/>
      <c r="I175" s="370"/>
      <c r="J175" s="370"/>
      <c r="K175" s="370"/>
      <c r="L175" s="370"/>
      <c r="M175" s="370"/>
      <c r="N175" s="370"/>
      <c r="O175" s="370"/>
      <c r="P175" s="244">
        <v>4541667.0</v>
      </c>
      <c r="Q175" s="370"/>
      <c r="R175" s="244">
        <v>175280.0</v>
      </c>
      <c r="S175" s="370"/>
      <c r="T175" s="244">
        <v>4366387.0</v>
      </c>
      <c r="U175" s="364"/>
      <c r="V175" s="364"/>
      <c r="W175" s="364"/>
      <c r="X175" s="364"/>
      <c r="Y175" s="364"/>
      <c r="Z175" s="364"/>
      <c r="AA175" s="364"/>
      <c r="AB175" s="364"/>
    </row>
    <row r="176">
      <c r="A176" s="365"/>
      <c r="B176" s="238" t="s">
        <v>3387</v>
      </c>
      <c r="C176" s="239">
        <f>sum(C177:C178)</f>
        <v>13333333</v>
      </c>
      <c r="D176" s="366"/>
      <c r="E176" s="366"/>
      <c r="F176" s="366"/>
      <c r="G176" s="239">
        <f t="shared" ref="G176:T176" si="20">sum(G177:G178)</f>
        <v>0</v>
      </c>
      <c r="H176" s="239">
        <f t="shared" si="20"/>
        <v>0</v>
      </c>
      <c r="I176" s="239">
        <f t="shared" si="20"/>
        <v>0</v>
      </c>
      <c r="J176" s="239">
        <f t="shared" si="20"/>
        <v>0</v>
      </c>
      <c r="K176" s="239">
        <f t="shared" si="20"/>
        <v>0</v>
      </c>
      <c r="L176" s="239">
        <f t="shared" si="20"/>
        <v>0</v>
      </c>
      <c r="M176" s="239">
        <f t="shared" si="20"/>
        <v>0</v>
      </c>
      <c r="N176" s="239">
        <f t="shared" si="20"/>
        <v>0</v>
      </c>
      <c r="O176" s="239">
        <f t="shared" si="20"/>
        <v>0</v>
      </c>
      <c r="P176" s="239">
        <f t="shared" si="20"/>
        <v>13333333</v>
      </c>
      <c r="Q176" s="239">
        <f t="shared" si="20"/>
        <v>0</v>
      </c>
      <c r="R176" s="239">
        <f t="shared" si="20"/>
        <v>0</v>
      </c>
      <c r="S176" s="239">
        <f t="shared" si="20"/>
        <v>0</v>
      </c>
      <c r="T176" s="239">
        <f t="shared" si="20"/>
        <v>13333333</v>
      </c>
      <c r="U176" s="364"/>
      <c r="V176" s="364"/>
      <c r="W176" s="364"/>
      <c r="X176" s="364"/>
      <c r="Y176" s="364"/>
      <c r="Z176" s="364"/>
      <c r="AA176" s="364"/>
      <c r="AB176" s="364"/>
    </row>
    <row r="177">
      <c r="A177" s="236"/>
      <c r="B177" s="241" t="s">
        <v>251</v>
      </c>
      <c r="C177" s="242">
        <v>5000000.0</v>
      </c>
      <c r="D177" s="243">
        <v>26.0</v>
      </c>
      <c r="E177" s="243">
        <v>26.0</v>
      </c>
      <c r="F177" s="248"/>
      <c r="G177" s="247"/>
      <c r="H177" s="247"/>
      <c r="I177" s="247"/>
      <c r="J177" s="247"/>
      <c r="K177" s="247"/>
      <c r="L177" s="247"/>
      <c r="M177" s="247"/>
      <c r="N177" s="247"/>
      <c r="O177" s="247"/>
      <c r="P177" s="242">
        <v>5000000.0</v>
      </c>
      <c r="Q177" s="247"/>
      <c r="R177" s="247"/>
      <c r="S177" s="247"/>
      <c r="T177" s="242">
        <v>5000000.0</v>
      </c>
      <c r="U177" s="364"/>
      <c r="V177" s="364"/>
      <c r="W177" s="364"/>
      <c r="X177" s="364"/>
      <c r="Y177" s="364"/>
      <c r="Z177" s="364"/>
      <c r="AA177" s="364"/>
      <c r="AB177" s="364"/>
    </row>
    <row r="178">
      <c r="A178" s="236"/>
      <c r="B178" s="241" t="s">
        <v>242</v>
      </c>
      <c r="C178" s="242">
        <v>8333333.0</v>
      </c>
      <c r="D178" s="243">
        <v>26.0</v>
      </c>
      <c r="E178" s="243">
        <v>26.0</v>
      </c>
      <c r="F178" s="248"/>
      <c r="G178" s="247"/>
      <c r="H178" s="247"/>
      <c r="I178" s="247"/>
      <c r="J178" s="247"/>
      <c r="K178" s="247"/>
      <c r="L178" s="247"/>
      <c r="M178" s="247"/>
      <c r="N178" s="247"/>
      <c r="O178" s="247"/>
      <c r="P178" s="242">
        <v>8333333.0</v>
      </c>
      <c r="Q178" s="247"/>
      <c r="R178" s="247"/>
      <c r="S178" s="247"/>
      <c r="T178" s="242">
        <v>8333333.0</v>
      </c>
      <c r="U178" s="364"/>
      <c r="V178" s="364"/>
      <c r="W178" s="364"/>
      <c r="X178" s="364"/>
      <c r="Y178" s="364"/>
      <c r="Z178" s="364"/>
      <c r="AA178" s="364"/>
      <c r="AB178" s="364"/>
    </row>
    <row r="179">
      <c r="A179" s="365"/>
      <c r="B179" s="238" t="s">
        <v>3388</v>
      </c>
      <c r="C179" s="239">
        <f>sum(C180:C188)</f>
        <v>63866666</v>
      </c>
      <c r="D179" s="366"/>
      <c r="E179" s="366"/>
      <c r="F179" s="366"/>
      <c r="G179" s="239">
        <f t="shared" ref="G179:T179" si="21">sum(G180:G188)</f>
        <v>440261</v>
      </c>
      <c r="H179" s="239">
        <f t="shared" si="21"/>
        <v>1133334</v>
      </c>
      <c r="I179" s="239">
        <f t="shared" si="21"/>
        <v>666667</v>
      </c>
      <c r="J179" s="239">
        <f t="shared" si="21"/>
        <v>0</v>
      </c>
      <c r="K179" s="239">
        <f t="shared" si="21"/>
        <v>0</v>
      </c>
      <c r="L179" s="239">
        <f t="shared" si="21"/>
        <v>0</v>
      </c>
      <c r="M179" s="239">
        <f t="shared" si="21"/>
        <v>0</v>
      </c>
      <c r="N179" s="239">
        <f t="shared" si="21"/>
        <v>0</v>
      </c>
      <c r="O179" s="239">
        <f t="shared" si="21"/>
        <v>0</v>
      </c>
      <c r="P179" s="239">
        <f t="shared" si="21"/>
        <v>47261507</v>
      </c>
      <c r="Q179" s="239">
        <f t="shared" si="21"/>
        <v>0</v>
      </c>
      <c r="R179" s="239">
        <f t="shared" si="21"/>
        <v>1296680</v>
      </c>
      <c r="S179" s="239">
        <f t="shared" si="21"/>
        <v>3333333</v>
      </c>
      <c r="T179" s="239">
        <f t="shared" si="21"/>
        <v>37631493</v>
      </c>
      <c r="U179" s="364"/>
      <c r="V179" s="364"/>
      <c r="W179" s="364"/>
      <c r="X179" s="364"/>
      <c r="Y179" s="364"/>
      <c r="Z179" s="364"/>
      <c r="AA179" s="364"/>
      <c r="AB179" s="364"/>
    </row>
    <row r="180">
      <c r="A180" s="364"/>
      <c r="B180" s="375" t="s">
        <v>3389</v>
      </c>
      <c r="C180" s="244">
        <v>8333333.0</v>
      </c>
      <c r="D180" s="373">
        <v>26.0</v>
      </c>
      <c r="E180" s="373">
        <v>26.0</v>
      </c>
      <c r="F180" s="371"/>
      <c r="G180" s="370"/>
      <c r="H180" s="370"/>
      <c r="I180" s="370"/>
      <c r="J180" s="370"/>
      <c r="K180" s="370"/>
      <c r="L180" s="370"/>
      <c r="M180" s="370"/>
      <c r="N180" s="370"/>
      <c r="O180" s="370"/>
      <c r="P180" s="244">
        <v>1.1282051E7</v>
      </c>
      <c r="Q180" s="370"/>
      <c r="R180" s="244">
        <v>245000.0</v>
      </c>
      <c r="S180" s="370"/>
      <c r="T180" s="244">
        <v>6282051.0</v>
      </c>
      <c r="U180" s="364"/>
      <c r="V180" s="364"/>
      <c r="W180" s="364"/>
      <c r="X180" s="364"/>
      <c r="Y180" s="364"/>
      <c r="Z180" s="364"/>
      <c r="AA180" s="364"/>
      <c r="AB180" s="364"/>
    </row>
    <row r="181">
      <c r="A181" s="364"/>
      <c r="B181" s="375" t="s">
        <v>213</v>
      </c>
      <c r="C181" s="244">
        <v>3.0333333E7</v>
      </c>
      <c r="D181" s="373">
        <v>26.0</v>
      </c>
      <c r="E181" s="373">
        <v>26.0</v>
      </c>
      <c r="F181" s="371"/>
      <c r="G181" s="370"/>
      <c r="H181" s="370"/>
      <c r="I181" s="370"/>
      <c r="J181" s="370"/>
      <c r="K181" s="370"/>
      <c r="L181" s="370"/>
      <c r="M181" s="370"/>
      <c r="N181" s="370"/>
      <c r="O181" s="370"/>
      <c r="P181" s="244">
        <v>8333333.0</v>
      </c>
      <c r="Q181" s="370"/>
      <c r="R181" s="370"/>
      <c r="S181" s="370"/>
      <c r="T181" s="244">
        <v>8088333.0</v>
      </c>
      <c r="U181" s="364"/>
      <c r="V181" s="364"/>
      <c r="W181" s="364"/>
      <c r="X181" s="364"/>
      <c r="Y181" s="364"/>
      <c r="Z181" s="364"/>
      <c r="AA181" s="364"/>
      <c r="AB181" s="364"/>
    </row>
    <row r="182">
      <c r="A182" s="364"/>
      <c r="B182" s="372" t="s">
        <v>221</v>
      </c>
      <c r="C182" s="244">
        <v>5333333.0</v>
      </c>
      <c r="D182" s="373">
        <v>26.0</v>
      </c>
      <c r="E182" s="373">
        <v>26.0</v>
      </c>
      <c r="F182" s="371"/>
      <c r="G182" s="370"/>
      <c r="H182" s="370"/>
      <c r="I182" s="370"/>
      <c r="J182" s="370"/>
      <c r="K182" s="370"/>
      <c r="L182" s="370"/>
      <c r="M182" s="370"/>
      <c r="N182" s="370"/>
      <c r="O182" s="370"/>
      <c r="P182" s="244">
        <v>5333333.0</v>
      </c>
      <c r="Q182" s="370"/>
      <c r="R182" s="244">
        <v>175280.0</v>
      </c>
      <c r="S182" s="370"/>
      <c r="T182" s="244">
        <v>5158053.0</v>
      </c>
      <c r="U182" s="364"/>
      <c r="V182" s="364"/>
      <c r="W182" s="364"/>
      <c r="X182" s="364"/>
      <c r="Y182" s="364"/>
      <c r="Z182" s="364"/>
      <c r="AA182" s="364"/>
      <c r="AB182" s="364"/>
    </row>
    <row r="183">
      <c r="A183" s="364"/>
      <c r="B183" s="372" t="s">
        <v>3347</v>
      </c>
      <c r="C183" s="244">
        <v>5000000.0</v>
      </c>
      <c r="D183" s="373">
        <v>26.0</v>
      </c>
      <c r="E183" s="373">
        <v>25.4313</v>
      </c>
      <c r="F183" s="371"/>
      <c r="G183" s="370"/>
      <c r="H183" s="370"/>
      <c r="I183" s="370"/>
      <c r="J183" s="370"/>
      <c r="K183" s="370"/>
      <c r="L183" s="370"/>
      <c r="M183" s="370"/>
      <c r="N183" s="370"/>
      <c r="O183" s="370"/>
      <c r="P183" s="244">
        <v>4890635.0</v>
      </c>
      <c r="Q183" s="370"/>
      <c r="R183" s="244">
        <v>175280.0</v>
      </c>
      <c r="S183" s="370"/>
      <c r="T183" s="244">
        <v>4715355.0</v>
      </c>
      <c r="U183" s="364"/>
      <c r="V183" s="364"/>
      <c r="W183" s="364"/>
      <c r="X183" s="364"/>
      <c r="Y183" s="364"/>
      <c r="Z183" s="364"/>
      <c r="AA183" s="364"/>
      <c r="AB183" s="364"/>
    </row>
    <row r="184">
      <c r="A184" s="364"/>
      <c r="B184" s="372" t="s">
        <v>245</v>
      </c>
      <c r="C184" s="244">
        <v>2100000.0</v>
      </c>
      <c r="D184" s="373">
        <v>26.0</v>
      </c>
      <c r="E184" s="373">
        <v>25.9538</v>
      </c>
      <c r="F184" s="371"/>
      <c r="G184" s="244">
        <v>0.0</v>
      </c>
      <c r="H184" s="244">
        <v>566667.0</v>
      </c>
      <c r="I184" s="374">
        <v>0.0</v>
      </c>
      <c r="J184" s="242"/>
      <c r="K184" s="370"/>
      <c r="L184" s="370"/>
      <c r="M184" s="370"/>
      <c r="N184" s="370"/>
      <c r="O184" s="370"/>
      <c r="P184" s="244">
        <v>2662935.0</v>
      </c>
      <c r="Q184" s="370"/>
      <c r="R184" s="244">
        <v>175280.0</v>
      </c>
      <c r="S184" s="370"/>
      <c r="T184" s="244">
        <v>2487655.0</v>
      </c>
      <c r="U184" s="364"/>
      <c r="V184" s="364"/>
      <c r="W184" s="364"/>
      <c r="X184" s="364"/>
      <c r="Y184" s="364"/>
      <c r="Z184" s="364"/>
      <c r="AA184" s="364"/>
      <c r="AB184" s="364"/>
    </row>
    <row r="185">
      <c r="A185" s="364"/>
      <c r="B185" s="372" t="s">
        <v>249</v>
      </c>
      <c r="C185" s="244">
        <v>2100000.0</v>
      </c>
      <c r="D185" s="373">
        <v>26.0</v>
      </c>
      <c r="E185" s="373">
        <v>28.9971</v>
      </c>
      <c r="F185" s="373">
        <v>14.37</v>
      </c>
      <c r="G185" s="244">
        <v>145082.0</v>
      </c>
      <c r="H185" s="244">
        <v>566667.0</v>
      </c>
      <c r="I185" s="374">
        <v>666667.0</v>
      </c>
      <c r="J185" s="242"/>
      <c r="K185" s="370"/>
      <c r="L185" s="370"/>
      <c r="M185" s="370"/>
      <c r="N185" s="370"/>
      <c r="O185" s="370"/>
      <c r="P185" s="244">
        <v>3720489.0</v>
      </c>
      <c r="Q185" s="370"/>
      <c r="R185" s="244">
        <v>175280.0</v>
      </c>
      <c r="S185" s="244">
        <v>1333333.0</v>
      </c>
      <c r="T185" s="244">
        <v>2211875.0</v>
      </c>
      <c r="U185" s="364"/>
      <c r="V185" s="364"/>
      <c r="W185" s="364"/>
      <c r="X185" s="364"/>
      <c r="Y185" s="364"/>
      <c r="Z185" s="364"/>
      <c r="AA185" s="364"/>
      <c r="AB185" s="364"/>
    </row>
    <row r="186">
      <c r="A186" s="364"/>
      <c r="B186" s="372" t="s">
        <v>3390</v>
      </c>
      <c r="C186" s="244">
        <v>2666667.0</v>
      </c>
      <c r="D186" s="373">
        <v>26.0</v>
      </c>
      <c r="E186" s="373">
        <v>24.0</v>
      </c>
      <c r="F186" s="371"/>
      <c r="G186" s="244">
        <v>0.0</v>
      </c>
      <c r="H186" s="370"/>
      <c r="I186" s="370"/>
      <c r="J186" s="370"/>
      <c r="K186" s="370"/>
      <c r="L186" s="370"/>
      <c r="M186" s="370"/>
      <c r="N186" s="370"/>
      <c r="O186" s="370"/>
      <c r="P186" s="244">
        <v>2461538.0</v>
      </c>
      <c r="Q186" s="370"/>
      <c r="R186" s="370"/>
      <c r="S186" s="370"/>
      <c r="T186" s="244">
        <v>2461538.0</v>
      </c>
      <c r="U186" s="364"/>
      <c r="V186" s="364"/>
      <c r="W186" s="364"/>
      <c r="X186" s="364"/>
      <c r="Y186" s="364"/>
      <c r="Z186" s="364"/>
      <c r="AA186" s="364"/>
      <c r="AB186" s="364"/>
    </row>
    <row r="187">
      <c r="A187" s="364"/>
      <c r="B187" s="372" t="s">
        <v>3339</v>
      </c>
      <c r="C187" s="244">
        <v>4000000.0</v>
      </c>
      <c r="D187" s="373">
        <v>28.0</v>
      </c>
      <c r="E187" s="373">
        <v>27.9241</v>
      </c>
      <c r="F187" s="373">
        <v>5.32</v>
      </c>
      <c r="G187" s="244">
        <v>95000.0</v>
      </c>
      <c r="H187" s="244">
        <v>0.0</v>
      </c>
      <c r="I187" s="374">
        <v>0.0</v>
      </c>
      <c r="J187" s="242"/>
      <c r="K187" s="370"/>
      <c r="L187" s="242"/>
      <c r="M187" s="370"/>
      <c r="N187" s="370"/>
      <c r="O187" s="370"/>
      <c r="P187" s="244">
        <v>4134157.0</v>
      </c>
      <c r="Q187" s="370"/>
      <c r="R187" s="244">
        <v>175280.0</v>
      </c>
      <c r="S187" s="244">
        <v>2000000.0</v>
      </c>
      <c r="T187" s="244">
        <v>1958877.0</v>
      </c>
      <c r="U187" s="364"/>
      <c r="V187" s="364"/>
      <c r="W187" s="364"/>
      <c r="X187" s="364"/>
      <c r="Y187" s="364"/>
      <c r="Z187" s="364"/>
      <c r="AA187" s="364"/>
      <c r="AB187" s="364"/>
    </row>
    <row r="188">
      <c r="A188" s="364"/>
      <c r="B188" s="372" t="s">
        <v>258</v>
      </c>
      <c r="C188" s="244">
        <v>4000000.0</v>
      </c>
      <c r="D188" s="373">
        <v>28.0</v>
      </c>
      <c r="E188" s="373">
        <v>29.0</v>
      </c>
      <c r="F188" s="373">
        <v>11.21</v>
      </c>
      <c r="G188" s="244">
        <v>200179.0</v>
      </c>
      <c r="H188" s="242"/>
      <c r="I188" s="370"/>
      <c r="J188" s="242"/>
      <c r="K188" s="370"/>
      <c r="L188" s="242"/>
      <c r="M188" s="370"/>
      <c r="N188" s="370"/>
      <c r="O188" s="370"/>
      <c r="P188" s="244">
        <v>4443036.0</v>
      </c>
      <c r="Q188" s="370"/>
      <c r="R188" s="244">
        <v>175280.0</v>
      </c>
      <c r="S188" s="370"/>
      <c r="T188" s="244">
        <v>4267756.0</v>
      </c>
      <c r="U188" s="364"/>
      <c r="V188" s="364"/>
      <c r="W188" s="364"/>
      <c r="X188" s="364"/>
      <c r="Y188" s="364"/>
      <c r="Z188" s="364"/>
      <c r="AA188" s="364"/>
      <c r="AB188" s="364"/>
    </row>
    <row r="189">
      <c r="A189" s="365"/>
      <c r="B189" s="238" t="s">
        <v>3391</v>
      </c>
      <c r="C189" s="239">
        <f>sum(C190:C200)</f>
        <v>51166664</v>
      </c>
      <c r="D189" s="366"/>
      <c r="E189" s="366"/>
      <c r="F189" s="366"/>
      <c r="G189" s="239">
        <f t="shared" ref="G189:T189" si="22">sum(G190:G200)</f>
        <v>625249</v>
      </c>
      <c r="H189" s="239">
        <f t="shared" si="22"/>
        <v>5999998</v>
      </c>
      <c r="I189" s="239">
        <f t="shared" si="22"/>
        <v>0</v>
      </c>
      <c r="J189" s="239">
        <f t="shared" si="22"/>
        <v>0</v>
      </c>
      <c r="K189" s="239">
        <f t="shared" si="22"/>
        <v>0</v>
      </c>
      <c r="L189" s="239">
        <f t="shared" si="22"/>
        <v>0</v>
      </c>
      <c r="M189" s="239">
        <f t="shared" si="22"/>
        <v>11402912</v>
      </c>
      <c r="N189" s="239">
        <f t="shared" si="22"/>
        <v>0</v>
      </c>
      <c r="O189" s="239">
        <f t="shared" si="22"/>
        <v>0</v>
      </c>
      <c r="P189" s="239">
        <f t="shared" si="22"/>
        <v>65618121</v>
      </c>
      <c r="Q189" s="239">
        <f t="shared" si="22"/>
        <v>0</v>
      </c>
      <c r="R189" s="239">
        <f t="shared" si="22"/>
        <v>6576960</v>
      </c>
      <c r="S189" s="239">
        <f t="shared" si="22"/>
        <v>0</v>
      </c>
      <c r="T189" s="239">
        <f t="shared" si="22"/>
        <v>59041161</v>
      </c>
      <c r="U189" s="364"/>
      <c r="V189" s="364"/>
      <c r="W189" s="364"/>
      <c r="X189" s="364"/>
      <c r="Y189" s="364"/>
      <c r="Z189" s="364"/>
      <c r="AA189" s="364"/>
      <c r="AB189" s="364"/>
    </row>
    <row r="190">
      <c r="A190" s="364"/>
      <c r="B190" s="372" t="s">
        <v>185</v>
      </c>
      <c r="C190" s="244">
        <v>2666667.0</v>
      </c>
      <c r="D190" s="373">
        <v>26.0</v>
      </c>
      <c r="E190" s="373">
        <v>25.808</v>
      </c>
      <c r="F190" s="373">
        <v>0.5</v>
      </c>
      <c r="G190" s="244">
        <v>6410.0</v>
      </c>
      <c r="H190" s="244">
        <v>3333333.0</v>
      </c>
      <c r="I190" s="370"/>
      <c r="J190" s="370"/>
      <c r="K190" s="370"/>
      <c r="L190" s="370"/>
      <c r="M190" s="370"/>
      <c r="N190" s="370"/>
      <c r="O190" s="370"/>
      <c r="P190" s="244">
        <v>5986718.0</v>
      </c>
      <c r="Q190" s="370"/>
      <c r="R190" s="244">
        <v>175280.0</v>
      </c>
      <c r="S190" s="370"/>
      <c r="T190" s="244">
        <v>5811438.0</v>
      </c>
      <c r="U190" s="364"/>
      <c r="V190" s="364"/>
      <c r="W190" s="364"/>
      <c r="X190" s="364"/>
      <c r="Y190" s="364"/>
      <c r="Z190" s="364"/>
      <c r="AA190" s="364"/>
      <c r="AB190" s="364"/>
    </row>
    <row r="191">
      <c r="A191" s="364"/>
      <c r="B191" s="372" t="s">
        <v>3353</v>
      </c>
      <c r="C191" s="244">
        <v>1833333.0</v>
      </c>
      <c r="D191" s="373">
        <v>26.0</v>
      </c>
      <c r="E191" s="373">
        <v>24.3374</v>
      </c>
      <c r="F191" s="373">
        <v>9.59</v>
      </c>
      <c r="G191" s="244">
        <v>84527.0</v>
      </c>
      <c r="H191" s="244">
        <v>333333.0</v>
      </c>
      <c r="I191" s="370"/>
      <c r="J191" s="370"/>
      <c r="K191" s="370"/>
      <c r="L191" s="370"/>
      <c r="M191" s="244">
        <v>1577531.0</v>
      </c>
      <c r="N191" s="370"/>
      <c r="O191" s="370"/>
      <c r="P191" s="244">
        <v>3711491.0</v>
      </c>
      <c r="Q191" s="370"/>
      <c r="R191" s="244">
        <v>175280.0</v>
      </c>
      <c r="S191" s="370"/>
      <c r="T191" s="244">
        <v>3536211.0</v>
      </c>
      <c r="U191" s="364"/>
      <c r="V191" s="364"/>
      <c r="W191" s="364"/>
      <c r="X191" s="364"/>
      <c r="Y191" s="364"/>
      <c r="Z191" s="364"/>
      <c r="AA191" s="364"/>
      <c r="AB191" s="364"/>
    </row>
    <row r="192">
      <c r="A192" s="364"/>
      <c r="B192" s="372" t="s">
        <v>3354</v>
      </c>
      <c r="C192" s="244">
        <v>1833333.0</v>
      </c>
      <c r="D192" s="373">
        <v>26.0</v>
      </c>
      <c r="E192" s="373">
        <v>25.8213</v>
      </c>
      <c r="F192" s="373">
        <v>14.61</v>
      </c>
      <c r="G192" s="244">
        <v>128774.0</v>
      </c>
      <c r="H192" s="244">
        <v>333333.0</v>
      </c>
      <c r="I192" s="370"/>
      <c r="J192" s="370"/>
      <c r="K192" s="370"/>
      <c r="L192" s="370"/>
      <c r="M192" s="244">
        <v>1673716.0</v>
      </c>
      <c r="N192" s="370"/>
      <c r="O192" s="370"/>
      <c r="P192" s="244">
        <v>3956557.0</v>
      </c>
      <c r="Q192" s="370"/>
      <c r="R192" s="244">
        <v>175280.0</v>
      </c>
      <c r="S192" s="370"/>
      <c r="T192" s="244">
        <v>3781277.0</v>
      </c>
      <c r="U192" s="364"/>
      <c r="V192" s="364"/>
      <c r="W192" s="364"/>
      <c r="X192" s="364"/>
      <c r="Y192" s="364"/>
      <c r="Z192" s="364"/>
      <c r="AA192" s="364"/>
      <c r="AB192" s="364"/>
    </row>
    <row r="193">
      <c r="A193" s="364"/>
      <c r="B193" s="372" t="s">
        <v>3356</v>
      </c>
      <c r="C193" s="244">
        <v>1833333.0</v>
      </c>
      <c r="D193" s="373">
        <v>26.0</v>
      </c>
      <c r="E193" s="373">
        <v>25.0</v>
      </c>
      <c r="F193" s="373">
        <v>13.73</v>
      </c>
      <c r="G193" s="244">
        <v>121018.0</v>
      </c>
      <c r="H193" s="244">
        <v>333333.0</v>
      </c>
      <c r="I193" s="370"/>
      <c r="J193" s="370"/>
      <c r="K193" s="370"/>
      <c r="L193" s="370"/>
      <c r="M193" s="244">
        <v>1620480.0</v>
      </c>
      <c r="N193" s="370"/>
      <c r="O193" s="370"/>
      <c r="P193" s="244">
        <v>3837652.0</v>
      </c>
      <c r="Q193" s="370"/>
      <c r="R193" s="370"/>
      <c r="S193" s="370"/>
      <c r="T193" s="244">
        <v>3837652.0</v>
      </c>
      <c r="U193" s="364"/>
      <c r="V193" s="364"/>
      <c r="W193" s="364"/>
      <c r="X193" s="364"/>
      <c r="Y193" s="364"/>
      <c r="Z193" s="364"/>
      <c r="AA193" s="364"/>
      <c r="AB193" s="364"/>
    </row>
    <row r="194">
      <c r="A194" s="364"/>
      <c r="B194" s="372" t="s">
        <v>189</v>
      </c>
      <c r="C194" s="244">
        <v>1833333.0</v>
      </c>
      <c r="D194" s="373">
        <v>26.0</v>
      </c>
      <c r="E194" s="373">
        <v>25.5645</v>
      </c>
      <c r="F194" s="373">
        <v>4.26</v>
      </c>
      <c r="G194" s="244">
        <v>37548.0</v>
      </c>
      <c r="H194" s="244">
        <v>666667.0</v>
      </c>
      <c r="I194" s="370"/>
      <c r="J194" s="370"/>
      <c r="K194" s="370"/>
      <c r="L194" s="370"/>
      <c r="M194" s="244">
        <v>1657071.0</v>
      </c>
      <c r="N194" s="370"/>
      <c r="O194" s="370"/>
      <c r="P194" s="244">
        <v>4163911.0</v>
      </c>
      <c r="Q194" s="370"/>
      <c r="R194" s="244">
        <v>175280.0</v>
      </c>
      <c r="S194" s="370"/>
      <c r="T194" s="244">
        <v>3988631.0</v>
      </c>
      <c r="U194" s="364"/>
      <c r="V194" s="364"/>
      <c r="W194" s="364"/>
      <c r="X194" s="364"/>
      <c r="Y194" s="364"/>
      <c r="Z194" s="364"/>
      <c r="AA194" s="364"/>
      <c r="AB194" s="364"/>
    </row>
    <row r="195">
      <c r="A195" s="364"/>
      <c r="B195" s="372" t="s">
        <v>192</v>
      </c>
      <c r="C195" s="244">
        <v>1833333.0</v>
      </c>
      <c r="D195" s="373">
        <v>26.0</v>
      </c>
      <c r="E195" s="373">
        <v>25.9699</v>
      </c>
      <c r="F195" s="373">
        <v>6.07</v>
      </c>
      <c r="G195" s="244">
        <v>53502.0</v>
      </c>
      <c r="H195" s="244">
        <v>333333.0</v>
      </c>
      <c r="I195" s="370"/>
      <c r="J195" s="370"/>
      <c r="K195" s="370"/>
      <c r="L195" s="370"/>
      <c r="M195" s="244">
        <v>1683349.0</v>
      </c>
      <c r="N195" s="370"/>
      <c r="O195" s="370"/>
      <c r="P195" s="244">
        <v>3901394.0</v>
      </c>
      <c r="Q195" s="370"/>
      <c r="R195" s="244">
        <v>175280.0</v>
      </c>
      <c r="S195" s="370"/>
      <c r="T195" s="244">
        <v>3726114.0</v>
      </c>
      <c r="U195" s="364"/>
      <c r="V195" s="364"/>
      <c r="W195" s="364"/>
      <c r="X195" s="364"/>
      <c r="Y195" s="364"/>
      <c r="Z195" s="364"/>
      <c r="AA195" s="364"/>
      <c r="AB195" s="364"/>
    </row>
    <row r="196">
      <c r="A196" s="364"/>
      <c r="B196" s="372" t="s">
        <v>194</v>
      </c>
      <c r="C196" s="244">
        <v>1833333.0</v>
      </c>
      <c r="D196" s="373">
        <v>26.0</v>
      </c>
      <c r="E196" s="373">
        <v>26.0</v>
      </c>
      <c r="F196" s="373">
        <v>11.34</v>
      </c>
      <c r="G196" s="244">
        <v>99952.0</v>
      </c>
      <c r="H196" s="244">
        <v>333333.0</v>
      </c>
      <c r="I196" s="370"/>
      <c r="J196" s="370"/>
      <c r="K196" s="370"/>
      <c r="L196" s="370"/>
      <c r="M196" s="244">
        <v>1685300.0</v>
      </c>
      <c r="N196" s="370"/>
      <c r="O196" s="370"/>
      <c r="P196" s="244">
        <v>3951918.0</v>
      </c>
      <c r="Q196" s="370"/>
      <c r="R196" s="244">
        <v>175280.0</v>
      </c>
      <c r="S196" s="370"/>
      <c r="T196" s="244">
        <v>3776638.0</v>
      </c>
      <c r="U196" s="364"/>
      <c r="V196" s="364"/>
      <c r="W196" s="364"/>
      <c r="X196" s="364"/>
      <c r="Y196" s="364"/>
      <c r="Z196" s="364"/>
      <c r="AA196" s="364"/>
      <c r="AB196" s="364"/>
    </row>
    <row r="197">
      <c r="A197" s="364"/>
      <c r="B197" s="372" t="s">
        <v>3393</v>
      </c>
      <c r="C197" s="244">
        <v>1833333.0</v>
      </c>
      <c r="D197" s="373">
        <v>26.0</v>
      </c>
      <c r="E197" s="373">
        <v>23.2256</v>
      </c>
      <c r="F197" s="373">
        <v>10.61</v>
      </c>
      <c r="G197" s="244">
        <v>93518.0</v>
      </c>
      <c r="H197" s="244">
        <v>333333.0</v>
      </c>
      <c r="I197" s="370"/>
      <c r="J197" s="370"/>
      <c r="K197" s="370"/>
      <c r="L197" s="370"/>
      <c r="M197" s="244">
        <v>1505465.0</v>
      </c>
      <c r="N197" s="370"/>
      <c r="O197" s="370"/>
      <c r="P197" s="244">
        <v>3570019.0</v>
      </c>
      <c r="Q197" s="370"/>
      <c r="R197" s="370"/>
      <c r="S197" s="370"/>
      <c r="T197" s="244">
        <v>3570019.0</v>
      </c>
      <c r="U197" s="364"/>
      <c r="V197" s="364"/>
      <c r="W197" s="364"/>
      <c r="X197" s="364"/>
      <c r="Y197" s="364"/>
      <c r="Z197" s="364"/>
      <c r="AA197" s="364"/>
      <c r="AB197" s="364"/>
    </row>
    <row r="198">
      <c r="A198" s="364"/>
      <c r="B198" s="375" t="s">
        <v>3394</v>
      </c>
      <c r="C198" s="244">
        <v>1.3333333E7</v>
      </c>
      <c r="D198" s="373">
        <v>26.0</v>
      </c>
      <c r="E198" s="373">
        <v>22.0</v>
      </c>
      <c r="F198" s="371"/>
      <c r="G198" s="370"/>
      <c r="H198" s="370"/>
      <c r="I198" s="370"/>
      <c r="J198" s="370"/>
      <c r="K198" s="370"/>
      <c r="L198" s="370"/>
      <c r="M198" s="370"/>
      <c r="N198" s="370"/>
      <c r="O198" s="370"/>
      <c r="P198" s="244">
        <v>1.1282051E7</v>
      </c>
      <c r="Q198" s="370"/>
      <c r="R198" s="374">
        <v>5000000.0</v>
      </c>
      <c r="S198" s="242"/>
      <c r="T198" s="244">
        <v>6282051.0</v>
      </c>
      <c r="U198" s="364"/>
      <c r="V198" s="364"/>
      <c r="W198" s="364"/>
      <c r="X198" s="364"/>
      <c r="Y198" s="364"/>
      <c r="Z198" s="364"/>
      <c r="AA198" s="364"/>
      <c r="AB198" s="364"/>
    </row>
    <row r="199">
      <c r="A199" s="364"/>
      <c r="B199" s="375" t="s">
        <v>217</v>
      </c>
      <c r="C199" s="244">
        <v>1.8333333E7</v>
      </c>
      <c r="D199" s="373">
        <v>26.0</v>
      </c>
      <c r="E199" s="373">
        <v>26.0</v>
      </c>
      <c r="F199" s="371"/>
      <c r="G199" s="370"/>
      <c r="H199" s="370"/>
      <c r="I199" s="370"/>
      <c r="J199" s="370"/>
      <c r="K199" s="370"/>
      <c r="L199" s="370"/>
      <c r="M199" s="370"/>
      <c r="N199" s="370"/>
      <c r="O199" s="370"/>
      <c r="P199" s="244">
        <v>1.8333333E7</v>
      </c>
      <c r="Q199" s="370"/>
      <c r="R199" s="244">
        <v>350000.0</v>
      </c>
      <c r="S199" s="370"/>
      <c r="T199" s="244">
        <v>1.7983333E7</v>
      </c>
      <c r="U199" s="364"/>
      <c r="V199" s="364"/>
      <c r="W199" s="364"/>
      <c r="X199" s="364"/>
      <c r="Y199" s="364"/>
      <c r="Z199" s="364"/>
      <c r="AA199" s="364"/>
      <c r="AB199" s="364"/>
    </row>
    <row r="200">
      <c r="A200" s="364"/>
      <c r="B200" s="372" t="s">
        <v>3370</v>
      </c>
      <c r="C200" s="244">
        <v>4000000.0</v>
      </c>
      <c r="D200" s="244">
        <v>26.0</v>
      </c>
      <c r="E200" s="244">
        <v>19.0</v>
      </c>
      <c r="F200" s="371"/>
      <c r="G200" s="242"/>
      <c r="H200" s="242"/>
      <c r="I200" s="370"/>
      <c r="J200" s="370"/>
      <c r="K200" s="370"/>
      <c r="L200" s="370"/>
      <c r="M200" s="370"/>
      <c r="N200" s="370"/>
      <c r="O200" s="370"/>
      <c r="P200" s="244">
        <v>2923077.0</v>
      </c>
      <c r="Q200" s="370"/>
      <c r="R200" s="244">
        <v>175280.0</v>
      </c>
      <c r="S200" s="370"/>
      <c r="T200" s="244">
        <v>2747797.0</v>
      </c>
      <c r="U200" s="364"/>
      <c r="V200" s="364"/>
      <c r="W200" s="364"/>
      <c r="X200" s="364"/>
      <c r="Y200" s="364"/>
      <c r="Z200" s="364"/>
      <c r="AA200" s="364"/>
      <c r="AB200" s="364"/>
    </row>
    <row r="201">
      <c r="A201" s="365"/>
      <c r="B201" s="238" t="s">
        <v>3395</v>
      </c>
      <c r="C201" s="239">
        <f>sum(C202:C214)</f>
        <v>91508613</v>
      </c>
      <c r="D201" s="366"/>
      <c r="E201" s="366"/>
      <c r="F201" s="366"/>
      <c r="G201" s="239">
        <f t="shared" ref="G201:T201" si="23">sum(G202:G214)</f>
        <v>507740</v>
      </c>
      <c r="H201" s="239">
        <f t="shared" si="23"/>
        <v>0</v>
      </c>
      <c r="I201" s="239">
        <f t="shared" si="23"/>
        <v>0</v>
      </c>
      <c r="J201" s="239">
        <f t="shared" si="23"/>
        <v>0</v>
      </c>
      <c r="K201" s="239">
        <f t="shared" si="23"/>
        <v>0</v>
      </c>
      <c r="L201" s="239">
        <f t="shared" si="23"/>
        <v>0</v>
      </c>
      <c r="M201" s="239">
        <f t="shared" si="23"/>
        <v>0</v>
      </c>
      <c r="N201" s="239">
        <f t="shared" si="23"/>
        <v>0</v>
      </c>
      <c r="O201" s="239">
        <f t="shared" si="23"/>
        <v>0</v>
      </c>
      <c r="P201" s="239">
        <f t="shared" si="23"/>
        <v>94743063</v>
      </c>
      <c r="Q201" s="239">
        <f t="shared" si="23"/>
        <v>0</v>
      </c>
      <c r="R201" s="239">
        <f t="shared" si="23"/>
        <v>1436960</v>
      </c>
      <c r="S201" s="239">
        <f t="shared" si="23"/>
        <v>0</v>
      </c>
      <c r="T201" s="239">
        <f t="shared" si="23"/>
        <v>92639437</v>
      </c>
      <c r="U201" s="364"/>
      <c r="V201" s="364"/>
      <c r="W201" s="364"/>
      <c r="X201" s="364"/>
      <c r="Y201" s="364"/>
      <c r="Z201" s="364"/>
      <c r="AA201" s="364"/>
      <c r="AB201" s="364"/>
    </row>
    <row r="202">
      <c r="A202" s="364"/>
      <c r="B202" s="375" t="s">
        <v>215</v>
      </c>
      <c r="C202" s="244">
        <v>2.1666667E7</v>
      </c>
      <c r="D202" s="373">
        <v>26.0</v>
      </c>
      <c r="E202" s="373">
        <v>26.0</v>
      </c>
      <c r="F202" s="371"/>
      <c r="G202" s="370"/>
      <c r="H202" s="370"/>
      <c r="I202" s="370"/>
      <c r="J202" s="370"/>
      <c r="K202" s="370"/>
      <c r="L202" s="370"/>
      <c r="M202" s="370"/>
      <c r="N202" s="370"/>
      <c r="O202" s="370"/>
      <c r="P202" s="244">
        <v>2.1666667E7</v>
      </c>
      <c r="Q202" s="370"/>
      <c r="R202" s="244">
        <v>175280.0</v>
      </c>
      <c r="S202" s="370"/>
      <c r="T202" s="244">
        <v>2.1491387E7</v>
      </c>
      <c r="U202" s="364"/>
      <c r="V202" s="364"/>
      <c r="W202" s="364"/>
      <c r="X202" s="364"/>
      <c r="Y202" s="364"/>
      <c r="Z202" s="364"/>
      <c r="AA202" s="364"/>
      <c r="AB202" s="364"/>
    </row>
    <row r="203">
      <c r="A203" s="364"/>
      <c r="B203" s="372" t="s">
        <v>3348</v>
      </c>
      <c r="C203" s="244">
        <v>5333333.0</v>
      </c>
      <c r="D203" s="373">
        <v>26.0</v>
      </c>
      <c r="E203" s="373">
        <v>26.0</v>
      </c>
      <c r="F203" s="371"/>
      <c r="G203" s="244">
        <v>0.0</v>
      </c>
      <c r="H203" s="370"/>
      <c r="I203" s="370"/>
      <c r="J203" s="370"/>
      <c r="K203" s="370"/>
      <c r="L203" s="370"/>
      <c r="M203" s="370"/>
      <c r="N203" s="370"/>
      <c r="O203" s="370"/>
      <c r="P203" s="244">
        <v>5333333.0</v>
      </c>
      <c r="Q203" s="370"/>
      <c r="R203" s="244">
        <v>175280.0</v>
      </c>
      <c r="S203" s="370"/>
      <c r="T203" s="244">
        <v>5158053.0</v>
      </c>
      <c r="U203" s="364"/>
      <c r="V203" s="364"/>
      <c r="W203" s="364"/>
      <c r="X203" s="364"/>
      <c r="Y203" s="364"/>
      <c r="Z203" s="364"/>
      <c r="AA203" s="364"/>
      <c r="AB203" s="364"/>
    </row>
    <row r="204">
      <c r="A204" s="364"/>
      <c r="B204" s="372" t="s">
        <v>3349</v>
      </c>
      <c r="C204" s="244">
        <v>7666667.0</v>
      </c>
      <c r="D204" s="373">
        <v>26.0</v>
      </c>
      <c r="E204" s="373">
        <v>26.0</v>
      </c>
      <c r="F204" s="371"/>
      <c r="G204" s="244">
        <v>0.0</v>
      </c>
      <c r="H204" s="370"/>
      <c r="I204" s="370"/>
      <c r="J204" s="370"/>
      <c r="K204" s="370"/>
      <c r="L204" s="370"/>
      <c r="M204" s="370"/>
      <c r="N204" s="370"/>
      <c r="O204" s="370"/>
      <c r="P204" s="244">
        <v>7666667.0</v>
      </c>
      <c r="Q204" s="370"/>
      <c r="R204" s="244">
        <v>175280.0</v>
      </c>
      <c r="S204" s="370"/>
      <c r="T204" s="244">
        <v>7491387.0</v>
      </c>
      <c r="U204" s="364"/>
      <c r="V204" s="364"/>
      <c r="W204" s="364"/>
      <c r="X204" s="364"/>
      <c r="Y204" s="364"/>
      <c r="Z204" s="364"/>
      <c r="AA204" s="364"/>
      <c r="AB204" s="364"/>
    </row>
    <row r="205">
      <c r="A205" s="364"/>
      <c r="B205" s="372" t="s">
        <v>3321</v>
      </c>
      <c r="C205" s="244">
        <v>6666667.0</v>
      </c>
      <c r="D205" s="373">
        <v>26.0</v>
      </c>
      <c r="E205" s="373">
        <v>25.9604</v>
      </c>
      <c r="F205" s="371"/>
      <c r="G205" s="244">
        <v>0.0</v>
      </c>
      <c r="H205" s="370"/>
      <c r="I205" s="370"/>
      <c r="J205" s="370"/>
      <c r="K205" s="370"/>
      <c r="L205" s="370"/>
      <c r="M205" s="370"/>
      <c r="N205" s="370"/>
      <c r="O205" s="370"/>
      <c r="P205" s="244">
        <v>6656513.0</v>
      </c>
      <c r="Q205" s="370"/>
      <c r="R205" s="244">
        <v>175280.0</v>
      </c>
      <c r="S205" s="370"/>
      <c r="T205" s="244">
        <v>6481233.0</v>
      </c>
      <c r="U205" s="364"/>
      <c r="V205" s="364"/>
      <c r="W205" s="364"/>
      <c r="X205" s="364"/>
      <c r="Y205" s="364"/>
      <c r="Z205" s="364"/>
      <c r="AA205" s="364"/>
      <c r="AB205" s="364"/>
    </row>
    <row r="206">
      <c r="A206" s="364"/>
      <c r="B206" s="372" t="s">
        <v>230</v>
      </c>
      <c r="C206" s="244">
        <v>8333333.0</v>
      </c>
      <c r="D206" s="373">
        <v>26.0</v>
      </c>
      <c r="E206" s="373">
        <v>26.0</v>
      </c>
      <c r="F206" s="371"/>
      <c r="G206" s="244">
        <v>0.0</v>
      </c>
      <c r="H206" s="370"/>
      <c r="I206" s="370"/>
      <c r="J206" s="370"/>
      <c r="K206" s="370"/>
      <c r="L206" s="370"/>
      <c r="M206" s="370"/>
      <c r="N206" s="370"/>
      <c r="O206" s="370"/>
      <c r="P206" s="244">
        <v>8333333.0</v>
      </c>
      <c r="Q206" s="370"/>
      <c r="R206" s="244">
        <v>210000.0</v>
      </c>
      <c r="S206" s="370"/>
      <c r="T206" s="244">
        <v>8123333.0</v>
      </c>
      <c r="U206" s="364"/>
      <c r="V206" s="364"/>
      <c r="W206" s="364"/>
      <c r="X206" s="364"/>
      <c r="Y206" s="364"/>
      <c r="Z206" s="364"/>
      <c r="AA206" s="364"/>
      <c r="AB206" s="364"/>
    </row>
    <row r="207">
      <c r="A207" s="364"/>
      <c r="B207" s="372" t="s">
        <v>232</v>
      </c>
      <c r="C207" s="244">
        <v>8333333.0</v>
      </c>
      <c r="D207" s="373">
        <v>26.0</v>
      </c>
      <c r="E207" s="373">
        <v>26.0</v>
      </c>
      <c r="F207" s="371"/>
      <c r="G207" s="244">
        <v>0.0</v>
      </c>
      <c r="H207" s="370"/>
      <c r="I207" s="370"/>
      <c r="J207" s="370"/>
      <c r="K207" s="370"/>
      <c r="L207" s="370"/>
      <c r="M207" s="370"/>
      <c r="N207" s="370"/>
      <c r="O207" s="370"/>
      <c r="P207" s="244">
        <v>8333333.0</v>
      </c>
      <c r="Q207" s="370"/>
      <c r="R207" s="370"/>
      <c r="S207" s="370"/>
      <c r="T207" s="244">
        <v>8333333.0</v>
      </c>
      <c r="U207" s="364"/>
      <c r="V207" s="364"/>
      <c r="W207" s="364"/>
      <c r="X207" s="364"/>
      <c r="Y207" s="364"/>
      <c r="Z207" s="364"/>
      <c r="AA207" s="364"/>
      <c r="AB207" s="364"/>
    </row>
    <row r="208">
      <c r="A208" s="364"/>
      <c r="B208" s="372" t="s">
        <v>234</v>
      </c>
      <c r="C208" s="244">
        <v>4000000.0</v>
      </c>
      <c r="D208" s="373">
        <v>26.0</v>
      </c>
      <c r="E208" s="373">
        <v>27.0</v>
      </c>
      <c r="F208" s="373">
        <v>17.66</v>
      </c>
      <c r="G208" s="244">
        <v>339615.0</v>
      </c>
      <c r="H208" s="370"/>
      <c r="I208" s="370"/>
      <c r="J208" s="370"/>
      <c r="K208" s="370"/>
      <c r="L208" s="370"/>
      <c r="M208" s="242"/>
      <c r="N208" s="370"/>
      <c r="O208" s="370"/>
      <c r="P208" s="244">
        <v>5362212.0</v>
      </c>
      <c r="Q208" s="370"/>
      <c r="R208" s="244">
        <v>175280.0</v>
      </c>
      <c r="S208" s="370"/>
      <c r="T208" s="244">
        <v>5186932.0</v>
      </c>
      <c r="U208" s="364"/>
      <c r="V208" s="364"/>
      <c r="W208" s="364"/>
      <c r="X208" s="364"/>
      <c r="Y208" s="364"/>
      <c r="Z208" s="364"/>
      <c r="AA208" s="364"/>
      <c r="AB208" s="364"/>
    </row>
    <row r="209">
      <c r="A209" s="364"/>
      <c r="B209" s="372" t="s">
        <v>236</v>
      </c>
      <c r="C209" s="244">
        <v>4333333.0</v>
      </c>
      <c r="D209" s="373">
        <v>26.0</v>
      </c>
      <c r="E209" s="373">
        <v>26.0</v>
      </c>
      <c r="F209" s="373">
        <v>7.07</v>
      </c>
      <c r="G209" s="244">
        <v>147292.0</v>
      </c>
      <c r="H209" s="370"/>
      <c r="I209" s="370"/>
      <c r="J209" s="370"/>
      <c r="K209" s="370"/>
      <c r="L209" s="370"/>
      <c r="M209" s="242"/>
      <c r="N209" s="370"/>
      <c r="O209" s="370"/>
      <c r="P209" s="244">
        <v>5349375.0</v>
      </c>
      <c r="Q209" s="370"/>
      <c r="R209" s="370"/>
      <c r="S209" s="370"/>
      <c r="T209" s="244">
        <v>5349375.0</v>
      </c>
      <c r="U209" s="364"/>
      <c r="V209" s="364"/>
      <c r="W209" s="364"/>
      <c r="X209" s="364"/>
      <c r="Y209" s="364"/>
      <c r="Z209" s="364"/>
      <c r="AA209" s="364"/>
      <c r="AB209" s="364"/>
    </row>
    <row r="210">
      <c r="A210" s="364"/>
      <c r="B210" s="372" t="s">
        <v>238</v>
      </c>
      <c r="C210" s="244">
        <v>4333333.0</v>
      </c>
      <c r="D210" s="373">
        <v>26.0</v>
      </c>
      <c r="E210" s="373">
        <v>25.8606</v>
      </c>
      <c r="F210" s="373">
        <v>1.0</v>
      </c>
      <c r="G210" s="244">
        <v>20833.0</v>
      </c>
      <c r="H210" s="370"/>
      <c r="I210" s="370"/>
      <c r="J210" s="370"/>
      <c r="K210" s="370"/>
      <c r="L210" s="370"/>
      <c r="M210" s="242"/>
      <c r="N210" s="370"/>
      <c r="O210" s="370"/>
      <c r="P210" s="244">
        <v>5199683.0</v>
      </c>
      <c r="Q210" s="370"/>
      <c r="R210" s="244">
        <v>175280.0</v>
      </c>
      <c r="S210" s="242"/>
      <c r="T210" s="244">
        <v>4357737.0</v>
      </c>
      <c r="U210" s="364"/>
      <c r="V210" s="364"/>
      <c r="W210" s="364"/>
      <c r="X210" s="364"/>
      <c r="Y210" s="364"/>
      <c r="Z210" s="364"/>
      <c r="AA210" s="364"/>
      <c r="AB210" s="364"/>
    </row>
    <row r="211">
      <c r="A211" s="364"/>
      <c r="B211" s="372" t="s">
        <v>3323</v>
      </c>
      <c r="C211" s="244">
        <v>4000000.0</v>
      </c>
      <c r="D211" s="373">
        <v>26.0</v>
      </c>
      <c r="E211" s="373">
        <v>26.0</v>
      </c>
      <c r="F211" s="371"/>
      <c r="G211" s="244">
        <v>0.0</v>
      </c>
      <c r="H211" s="370"/>
      <c r="I211" s="370"/>
      <c r="J211" s="370"/>
      <c r="K211" s="370"/>
      <c r="L211" s="370"/>
      <c r="M211" s="370"/>
      <c r="N211" s="370"/>
      <c r="O211" s="370"/>
      <c r="P211" s="244">
        <v>4000000.0</v>
      </c>
      <c r="Q211" s="370"/>
      <c r="R211" s="370"/>
      <c r="S211" s="370"/>
      <c r="T211" s="244">
        <v>4000000.0</v>
      </c>
      <c r="U211" s="364"/>
      <c r="V211" s="364"/>
      <c r="W211" s="364"/>
      <c r="X211" s="364"/>
      <c r="Y211" s="364"/>
      <c r="Z211" s="364"/>
      <c r="AA211" s="364"/>
      <c r="AB211" s="364"/>
    </row>
    <row r="212">
      <c r="A212" s="364"/>
      <c r="B212" s="372" t="s">
        <v>248</v>
      </c>
      <c r="C212" s="244">
        <v>5841947.0</v>
      </c>
      <c r="D212" s="373">
        <v>26.0</v>
      </c>
      <c r="E212" s="373">
        <v>26.0</v>
      </c>
      <c r="F212" s="371"/>
      <c r="G212" s="244">
        <v>0.0</v>
      </c>
      <c r="H212" s="370"/>
      <c r="I212" s="370"/>
      <c r="J212" s="370"/>
      <c r="K212" s="370"/>
      <c r="L212" s="370"/>
      <c r="M212" s="370"/>
      <c r="N212" s="370"/>
      <c r="O212" s="370"/>
      <c r="P212" s="244">
        <v>5841947.0</v>
      </c>
      <c r="Q212" s="370"/>
      <c r="R212" s="244">
        <v>175280.0</v>
      </c>
      <c r="S212" s="370"/>
      <c r="T212" s="244">
        <v>5666667.0</v>
      </c>
      <c r="U212" s="364"/>
      <c r="V212" s="364"/>
      <c r="W212" s="364"/>
      <c r="X212" s="364"/>
      <c r="Y212" s="364"/>
      <c r="Z212" s="364"/>
      <c r="AA212" s="364"/>
      <c r="AB212" s="364"/>
    </row>
    <row r="213">
      <c r="A213" s="364"/>
      <c r="B213" s="372" t="s">
        <v>3396</v>
      </c>
      <c r="C213" s="244">
        <v>9333333.0</v>
      </c>
      <c r="D213" s="373">
        <v>26.0</v>
      </c>
      <c r="E213" s="373">
        <v>26.0</v>
      </c>
      <c r="F213" s="371"/>
      <c r="G213" s="370"/>
      <c r="H213" s="370"/>
      <c r="I213" s="370"/>
      <c r="J213" s="370"/>
      <c r="K213" s="370"/>
      <c r="L213" s="370"/>
      <c r="M213" s="370"/>
      <c r="N213" s="370"/>
      <c r="O213" s="370"/>
      <c r="P213" s="244">
        <v>9333333.0</v>
      </c>
      <c r="Q213" s="370"/>
      <c r="R213" s="370"/>
      <c r="S213" s="370"/>
      <c r="T213" s="244">
        <v>9333333.0</v>
      </c>
      <c r="U213" s="364"/>
      <c r="V213" s="364"/>
      <c r="W213" s="364"/>
      <c r="X213" s="364"/>
      <c r="Y213" s="364"/>
      <c r="Z213" s="364"/>
      <c r="AA213" s="364"/>
      <c r="AB213" s="364"/>
    </row>
    <row r="214">
      <c r="A214" s="364"/>
      <c r="B214" s="372" t="s">
        <v>3350</v>
      </c>
      <c r="C214" s="244">
        <v>1666667.0</v>
      </c>
      <c r="D214" s="373">
        <v>26.0</v>
      </c>
      <c r="E214" s="373">
        <v>26.0</v>
      </c>
      <c r="F214" s="371"/>
      <c r="G214" s="370"/>
      <c r="H214" s="370"/>
      <c r="I214" s="370"/>
      <c r="J214" s="370"/>
      <c r="K214" s="370"/>
      <c r="L214" s="370"/>
      <c r="M214" s="370"/>
      <c r="N214" s="370"/>
      <c r="O214" s="370"/>
      <c r="P214" s="244">
        <v>1666667.0</v>
      </c>
      <c r="Q214" s="370"/>
      <c r="R214" s="370"/>
      <c r="S214" s="370"/>
      <c r="T214" s="244">
        <v>1666667.0</v>
      </c>
      <c r="U214" s="364"/>
      <c r="V214" s="364"/>
      <c r="W214" s="364"/>
      <c r="X214" s="364"/>
      <c r="Y214" s="364"/>
      <c r="Z214" s="364"/>
      <c r="AA214" s="364"/>
      <c r="AB214" s="364"/>
    </row>
    <row r="215">
      <c r="A215" s="365"/>
      <c r="B215" s="238" t="s">
        <v>3397</v>
      </c>
      <c r="C215" s="239">
        <f>sum(C216:C237)</f>
        <v>116666667</v>
      </c>
      <c r="D215" s="366"/>
      <c r="E215" s="366"/>
      <c r="F215" s="366"/>
      <c r="G215" s="239">
        <f t="shared" ref="G215:T215" si="24">sum(G216:G237)</f>
        <v>3136120</v>
      </c>
      <c r="H215" s="239">
        <f t="shared" si="24"/>
        <v>9500000</v>
      </c>
      <c r="I215" s="239">
        <f t="shared" si="24"/>
        <v>0</v>
      </c>
      <c r="J215" s="239">
        <f t="shared" si="24"/>
        <v>0</v>
      </c>
      <c r="K215" s="239">
        <f t="shared" si="24"/>
        <v>0</v>
      </c>
      <c r="L215" s="239">
        <f t="shared" si="24"/>
        <v>0</v>
      </c>
      <c r="M215" s="239">
        <f t="shared" si="24"/>
        <v>495402648</v>
      </c>
      <c r="N215" s="239">
        <f t="shared" si="24"/>
        <v>0</v>
      </c>
      <c r="O215" s="239">
        <f t="shared" si="24"/>
        <v>0</v>
      </c>
      <c r="P215" s="239">
        <f t="shared" si="24"/>
        <v>649371950</v>
      </c>
      <c r="Q215" s="239">
        <f t="shared" si="24"/>
        <v>0</v>
      </c>
      <c r="R215" s="239">
        <f t="shared" si="24"/>
        <v>3432800</v>
      </c>
      <c r="S215" s="239">
        <f t="shared" si="24"/>
        <v>0</v>
      </c>
      <c r="T215" s="239">
        <f t="shared" si="24"/>
        <v>643939150</v>
      </c>
      <c r="U215" s="364"/>
      <c r="V215" s="364"/>
      <c r="W215" s="364"/>
      <c r="X215" s="364"/>
      <c r="Y215" s="364"/>
      <c r="Z215" s="364"/>
      <c r="AA215" s="364"/>
      <c r="AB215" s="364"/>
    </row>
    <row r="216">
      <c r="A216" s="364"/>
      <c r="B216" s="372" t="s">
        <v>3981</v>
      </c>
      <c r="C216" s="244">
        <v>6.0E7</v>
      </c>
      <c r="D216" s="373">
        <v>0.0</v>
      </c>
      <c r="E216" s="243"/>
      <c r="F216" s="243"/>
      <c r="G216" s="242"/>
      <c r="H216" s="370"/>
      <c r="I216" s="370"/>
      <c r="J216" s="370"/>
      <c r="K216" s="370"/>
      <c r="L216" s="370"/>
      <c r="M216" s="242"/>
      <c r="N216" s="370"/>
      <c r="O216" s="370"/>
      <c r="P216" s="244">
        <v>6.0E7</v>
      </c>
      <c r="Q216" s="370"/>
      <c r="R216" s="242"/>
      <c r="S216" s="370"/>
      <c r="T216" s="244">
        <v>6.0E7</v>
      </c>
      <c r="U216" s="364"/>
      <c r="V216" s="364"/>
      <c r="W216" s="364"/>
      <c r="X216" s="364"/>
      <c r="Y216" s="364"/>
      <c r="Z216" s="364"/>
      <c r="AA216" s="364"/>
      <c r="AB216" s="364"/>
    </row>
    <row r="217">
      <c r="A217" s="364"/>
      <c r="B217" s="372" t="s">
        <v>3982</v>
      </c>
      <c r="C217" s="244">
        <v>1000000.0</v>
      </c>
      <c r="D217" s="373">
        <v>0.0</v>
      </c>
      <c r="E217" s="373">
        <v>8.4785</v>
      </c>
      <c r="F217" s="243"/>
      <c r="G217" s="242"/>
      <c r="H217" s="242"/>
      <c r="I217" s="370"/>
      <c r="J217" s="370"/>
      <c r="K217" s="370"/>
      <c r="L217" s="370"/>
      <c r="M217" s="244">
        <v>9.2938163E7</v>
      </c>
      <c r="N217" s="370"/>
      <c r="O217" s="370"/>
      <c r="P217" s="244">
        <v>1.01416616E8</v>
      </c>
      <c r="Q217" s="370"/>
      <c r="R217" s="242"/>
      <c r="S217" s="370"/>
      <c r="T217" s="244">
        <v>1.01416616E8</v>
      </c>
      <c r="U217" s="364"/>
      <c r="V217" s="364"/>
      <c r="W217" s="364"/>
      <c r="X217" s="364"/>
      <c r="Y217" s="364"/>
      <c r="Z217" s="364"/>
      <c r="AA217" s="364"/>
      <c r="AB217" s="364"/>
    </row>
    <row r="218">
      <c r="A218" s="364"/>
      <c r="B218" s="372" t="s">
        <v>3983</v>
      </c>
      <c r="C218" s="244">
        <v>1000000.0</v>
      </c>
      <c r="D218" s="373">
        <v>0.0</v>
      </c>
      <c r="E218" s="373">
        <v>9.5934</v>
      </c>
      <c r="F218" s="243"/>
      <c r="G218" s="242"/>
      <c r="H218" s="242"/>
      <c r="I218" s="242"/>
      <c r="J218" s="370"/>
      <c r="K218" s="242"/>
      <c r="L218" s="370"/>
      <c r="M218" s="244">
        <v>1.20160875E8</v>
      </c>
      <c r="N218" s="370"/>
      <c r="O218" s="370"/>
      <c r="P218" s="244">
        <v>1.29754243E8</v>
      </c>
      <c r="Q218" s="370"/>
      <c r="R218" s="244">
        <v>735000.0</v>
      </c>
      <c r="S218" s="370"/>
      <c r="T218" s="244">
        <v>1.29019243E8</v>
      </c>
      <c r="U218" s="364"/>
      <c r="V218" s="364"/>
      <c r="W218" s="364"/>
      <c r="X218" s="364"/>
      <c r="Y218" s="364"/>
      <c r="Z218" s="364"/>
      <c r="AA218" s="364"/>
      <c r="AB218" s="364"/>
    </row>
    <row r="219">
      <c r="A219" s="364"/>
      <c r="B219" s="372" t="s">
        <v>3984</v>
      </c>
      <c r="C219" s="244">
        <v>1000000.0</v>
      </c>
      <c r="D219" s="373">
        <v>0.0</v>
      </c>
      <c r="E219" s="373">
        <v>3.5623</v>
      </c>
      <c r="F219" s="243"/>
      <c r="G219" s="242"/>
      <c r="H219" s="242"/>
      <c r="I219" s="370"/>
      <c r="J219" s="370"/>
      <c r="K219" s="370"/>
      <c r="L219" s="370"/>
      <c r="M219" s="244">
        <v>2.393111E7</v>
      </c>
      <c r="N219" s="370"/>
      <c r="O219" s="370"/>
      <c r="P219" s="244">
        <v>2.7493415E7</v>
      </c>
      <c r="Q219" s="370"/>
      <c r="R219" s="242"/>
      <c r="S219" s="370"/>
      <c r="T219" s="244">
        <v>2.7493415E7</v>
      </c>
      <c r="U219" s="364"/>
      <c r="V219" s="364"/>
      <c r="W219" s="364"/>
      <c r="X219" s="364"/>
      <c r="Y219" s="364"/>
      <c r="Z219" s="364"/>
      <c r="AA219" s="364"/>
      <c r="AB219" s="364"/>
    </row>
    <row r="220">
      <c r="A220" s="364"/>
      <c r="B220" s="372" t="s">
        <v>3985</v>
      </c>
      <c r="C220" s="244">
        <v>1000000.0</v>
      </c>
      <c r="D220" s="373">
        <v>0.0</v>
      </c>
      <c r="E220" s="373">
        <v>1.8936</v>
      </c>
      <c r="F220" s="243"/>
      <c r="G220" s="242"/>
      <c r="H220" s="242"/>
      <c r="I220" s="370"/>
      <c r="J220" s="370"/>
      <c r="K220" s="370"/>
      <c r="L220" s="370"/>
      <c r="M220" s="244">
        <v>1.8136875E7</v>
      </c>
      <c r="N220" s="370"/>
      <c r="O220" s="370"/>
      <c r="P220" s="244">
        <v>2.0030443E7</v>
      </c>
      <c r="Q220" s="370"/>
      <c r="R220" s="370"/>
      <c r="S220" s="370"/>
      <c r="T220" s="244">
        <v>2.0030443E7</v>
      </c>
      <c r="U220" s="364"/>
      <c r="V220" s="364"/>
      <c r="W220" s="364"/>
      <c r="X220" s="364"/>
      <c r="Y220" s="364"/>
      <c r="Z220" s="364"/>
      <c r="AA220" s="364"/>
      <c r="AB220" s="364"/>
    </row>
    <row r="221">
      <c r="A221" s="364"/>
      <c r="B221" s="372" t="s">
        <v>3986</v>
      </c>
      <c r="C221" s="244">
        <v>1000000.0</v>
      </c>
      <c r="D221" s="373">
        <v>0.0</v>
      </c>
      <c r="E221" s="373">
        <v>10.6484</v>
      </c>
      <c r="F221" s="243"/>
      <c r="G221" s="242"/>
      <c r="H221" s="242"/>
      <c r="I221" s="370"/>
      <c r="J221" s="370"/>
      <c r="K221" s="370"/>
      <c r="L221" s="370"/>
      <c r="M221" s="244">
        <v>1.261425E8</v>
      </c>
      <c r="N221" s="370"/>
      <c r="O221" s="370"/>
      <c r="P221" s="244">
        <v>1.36790942E8</v>
      </c>
      <c r="Q221" s="370"/>
      <c r="R221" s="242"/>
      <c r="S221" s="370"/>
      <c r="T221" s="244">
        <v>1.36790942E8</v>
      </c>
      <c r="U221" s="364"/>
      <c r="V221" s="364"/>
      <c r="W221" s="364"/>
      <c r="X221" s="364"/>
      <c r="Y221" s="364"/>
      <c r="Z221" s="364"/>
      <c r="AA221" s="364"/>
      <c r="AB221" s="364"/>
    </row>
    <row r="222">
      <c r="A222" s="364"/>
      <c r="B222" s="372" t="s">
        <v>3987</v>
      </c>
      <c r="C222" s="244">
        <v>1000000.0</v>
      </c>
      <c r="D222" s="373">
        <v>0.0</v>
      </c>
      <c r="E222" s="373">
        <v>8.7719</v>
      </c>
      <c r="F222" s="243"/>
      <c r="G222" s="242"/>
      <c r="H222" s="242"/>
      <c r="I222" s="370"/>
      <c r="J222" s="370"/>
      <c r="K222" s="370"/>
      <c r="L222" s="370"/>
      <c r="M222" s="244">
        <v>5.0896E7</v>
      </c>
      <c r="N222" s="370"/>
      <c r="O222" s="370"/>
      <c r="P222" s="244">
        <v>5.9667926E7</v>
      </c>
      <c r="Q222" s="370"/>
      <c r="R222" s="374">
        <v>630000.0</v>
      </c>
      <c r="S222" s="370"/>
      <c r="T222" s="244">
        <v>5.9037926E7</v>
      </c>
      <c r="U222" s="364"/>
      <c r="V222" s="364"/>
      <c r="W222" s="364"/>
      <c r="X222" s="364"/>
      <c r="Y222" s="364"/>
      <c r="Z222" s="364"/>
      <c r="AA222" s="364"/>
      <c r="AB222" s="364"/>
    </row>
    <row r="223">
      <c r="A223" s="364"/>
      <c r="B223" s="372" t="s">
        <v>3988</v>
      </c>
      <c r="C223" s="244">
        <v>2.0E7</v>
      </c>
      <c r="D223" s="373">
        <v>23.0</v>
      </c>
      <c r="E223" s="373">
        <v>6.7773</v>
      </c>
      <c r="F223" s="243"/>
      <c r="G223" s="242"/>
      <c r="H223" s="242"/>
      <c r="I223" s="370"/>
      <c r="J223" s="370"/>
      <c r="K223" s="370"/>
      <c r="L223" s="370"/>
      <c r="M223" s="244">
        <v>4.6357125E7</v>
      </c>
      <c r="N223" s="370"/>
      <c r="O223" s="370"/>
      <c r="P223" s="244">
        <v>5.2250429E7</v>
      </c>
      <c r="Q223" s="370"/>
      <c r="R223" s="242"/>
      <c r="S223" s="370"/>
      <c r="T223" s="244">
        <v>5.2250429E7</v>
      </c>
      <c r="U223" s="364"/>
      <c r="V223" s="364"/>
      <c r="W223" s="364"/>
      <c r="X223" s="364"/>
      <c r="Y223" s="364"/>
      <c r="Z223" s="364"/>
      <c r="AA223" s="364"/>
      <c r="AB223" s="364"/>
    </row>
    <row r="224">
      <c r="A224" s="364"/>
      <c r="B224" s="372" t="s">
        <v>191</v>
      </c>
      <c r="C224" s="244">
        <v>6666667.0</v>
      </c>
      <c r="D224" s="373">
        <v>26.0</v>
      </c>
      <c r="E224" s="373">
        <v>29.0</v>
      </c>
      <c r="F224" s="373">
        <v>40.37</v>
      </c>
      <c r="G224" s="244">
        <v>1293910.0</v>
      </c>
      <c r="H224" s="242"/>
      <c r="I224" s="242"/>
      <c r="J224" s="370"/>
      <c r="K224" s="370"/>
      <c r="L224" s="370"/>
      <c r="M224" s="244">
        <v>783333.0</v>
      </c>
      <c r="N224" s="370"/>
      <c r="O224" s="370"/>
      <c r="P224" s="244">
        <v>9513141.0</v>
      </c>
      <c r="Q224" s="370"/>
      <c r="R224" s="244">
        <v>315000.0</v>
      </c>
      <c r="S224" s="242"/>
      <c r="T224" s="244">
        <v>9198141.0</v>
      </c>
      <c r="U224" s="364"/>
      <c r="V224" s="364"/>
      <c r="W224" s="364"/>
      <c r="X224" s="364"/>
      <c r="Y224" s="364"/>
      <c r="Z224" s="364"/>
      <c r="AA224" s="364"/>
      <c r="AB224" s="364"/>
    </row>
    <row r="225">
      <c r="A225" s="364"/>
      <c r="B225" s="372" t="s">
        <v>3364</v>
      </c>
      <c r="C225" s="244">
        <v>2000000.0</v>
      </c>
      <c r="D225" s="373">
        <v>26.0</v>
      </c>
      <c r="E225" s="373">
        <v>26.569</v>
      </c>
      <c r="F225" s="373">
        <v>16.18</v>
      </c>
      <c r="G225" s="244">
        <v>155577.0</v>
      </c>
      <c r="H225" s="244">
        <v>1333333.0</v>
      </c>
      <c r="I225" s="242"/>
      <c r="J225" s="370"/>
      <c r="K225" s="370"/>
      <c r="L225" s="370"/>
      <c r="M225" s="244">
        <v>1285000.0</v>
      </c>
      <c r="N225" s="370"/>
      <c r="O225" s="370"/>
      <c r="P225" s="244">
        <v>4817679.0</v>
      </c>
      <c r="Q225" s="370"/>
      <c r="R225" s="244">
        <v>175280.0</v>
      </c>
      <c r="S225" s="242"/>
      <c r="T225" s="244">
        <v>4642399.0</v>
      </c>
      <c r="U225" s="364"/>
      <c r="V225" s="364"/>
      <c r="W225" s="364"/>
      <c r="X225" s="364"/>
      <c r="Y225" s="364"/>
      <c r="Z225" s="364"/>
      <c r="AA225" s="364"/>
      <c r="AB225" s="364"/>
    </row>
    <row r="226">
      <c r="A226" s="364"/>
      <c r="B226" s="372" t="s">
        <v>3363</v>
      </c>
      <c r="C226" s="244">
        <v>2000000.0</v>
      </c>
      <c r="D226" s="373">
        <v>26.0</v>
      </c>
      <c r="E226" s="373">
        <v>25.8918</v>
      </c>
      <c r="F226" s="373">
        <v>30.57</v>
      </c>
      <c r="G226" s="244">
        <v>293942.0</v>
      </c>
      <c r="H226" s="244">
        <v>1000000.0</v>
      </c>
      <c r="I226" s="242"/>
      <c r="J226" s="370"/>
      <c r="K226" s="370"/>
      <c r="L226" s="370"/>
      <c r="M226" s="244">
        <v>1335000.0</v>
      </c>
      <c r="N226" s="370"/>
      <c r="O226" s="370"/>
      <c r="P226" s="244">
        <v>4720619.0</v>
      </c>
      <c r="Q226" s="370"/>
      <c r="R226" s="244">
        <v>175280.0</v>
      </c>
      <c r="S226" s="242"/>
      <c r="T226" s="244">
        <v>4545339.0</v>
      </c>
      <c r="U226" s="364"/>
      <c r="V226" s="364"/>
      <c r="W226" s="364"/>
      <c r="X226" s="364"/>
      <c r="Y226" s="364"/>
      <c r="Z226" s="364"/>
      <c r="AA226" s="364"/>
      <c r="AB226" s="364"/>
    </row>
    <row r="227">
      <c r="A227" s="364"/>
      <c r="B227" s="372" t="s">
        <v>178</v>
      </c>
      <c r="C227" s="244">
        <v>2000000.0</v>
      </c>
      <c r="D227" s="373">
        <v>26.0</v>
      </c>
      <c r="E227" s="373">
        <v>26.5852</v>
      </c>
      <c r="F227" s="373">
        <v>9.0</v>
      </c>
      <c r="G227" s="244">
        <v>86538.0</v>
      </c>
      <c r="H227" s="244">
        <v>500000.0</v>
      </c>
      <c r="I227" s="242"/>
      <c r="J227" s="370"/>
      <c r="K227" s="370"/>
      <c r="L227" s="370"/>
      <c r="M227" s="244">
        <v>841667.0</v>
      </c>
      <c r="N227" s="370"/>
      <c r="O227" s="370"/>
      <c r="P227" s="244">
        <v>3473221.0</v>
      </c>
      <c r="Q227" s="370"/>
      <c r="R227" s="244">
        <v>175280.0</v>
      </c>
      <c r="S227" s="242"/>
      <c r="T227" s="244">
        <v>3297941.0</v>
      </c>
      <c r="U227" s="364"/>
      <c r="V227" s="364"/>
      <c r="W227" s="364"/>
      <c r="X227" s="364"/>
      <c r="Y227" s="364"/>
      <c r="Z227" s="364"/>
      <c r="AA227" s="364"/>
      <c r="AB227" s="364"/>
    </row>
    <row r="228">
      <c r="A228" s="364"/>
      <c r="B228" s="372" t="s">
        <v>3398</v>
      </c>
      <c r="C228" s="244">
        <v>2000000.0</v>
      </c>
      <c r="D228" s="373">
        <v>26.0</v>
      </c>
      <c r="E228" s="373">
        <v>14.8814</v>
      </c>
      <c r="F228" s="373">
        <v>2.5</v>
      </c>
      <c r="G228" s="244">
        <v>24038.0</v>
      </c>
      <c r="H228" s="244">
        <v>333333.0</v>
      </c>
      <c r="I228" s="242"/>
      <c r="J228" s="370"/>
      <c r="K228" s="370"/>
      <c r="L228" s="370"/>
      <c r="M228" s="244">
        <v>828333.0</v>
      </c>
      <c r="N228" s="370"/>
      <c r="O228" s="370"/>
      <c r="P228" s="244">
        <v>2330428.0</v>
      </c>
      <c r="Q228" s="370"/>
      <c r="R228" s="242"/>
      <c r="S228" s="242"/>
      <c r="T228" s="244">
        <v>2330428.0</v>
      </c>
      <c r="U228" s="364"/>
      <c r="V228" s="364"/>
      <c r="W228" s="364"/>
      <c r="X228" s="364"/>
      <c r="Y228" s="364"/>
      <c r="Z228" s="364"/>
      <c r="AA228" s="364"/>
      <c r="AB228" s="364"/>
    </row>
    <row r="229">
      <c r="A229" s="364"/>
      <c r="B229" s="372" t="s">
        <v>3399</v>
      </c>
      <c r="C229" s="244">
        <v>2000000.0</v>
      </c>
      <c r="D229" s="373">
        <v>26.0</v>
      </c>
      <c r="E229" s="373">
        <v>24.3875</v>
      </c>
      <c r="F229" s="373">
        <v>21.86</v>
      </c>
      <c r="G229" s="244">
        <v>210192.0</v>
      </c>
      <c r="H229" s="244">
        <v>500000.0</v>
      </c>
      <c r="I229" s="242"/>
      <c r="J229" s="370"/>
      <c r="K229" s="370"/>
      <c r="L229" s="370"/>
      <c r="M229" s="244">
        <v>1276667.0</v>
      </c>
      <c r="N229" s="370"/>
      <c r="O229" s="370"/>
      <c r="P229" s="244">
        <v>3862821.0</v>
      </c>
      <c r="Q229" s="370"/>
      <c r="R229" s="244">
        <v>175280.0</v>
      </c>
      <c r="S229" s="242"/>
      <c r="T229" s="244">
        <v>3687541.0</v>
      </c>
      <c r="U229" s="364"/>
      <c r="V229" s="364"/>
      <c r="W229" s="364"/>
      <c r="X229" s="364"/>
      <c r="Y229" s="364"/>
      <c r="Z229" s="364"/>
      <c r="AA229" s="364"/>
      <c r="AB229" s="364"/>
    </row>
    <row r="230">
      <c r="A230" s="364"/>
      <c r="B230" s="372" t="s">
        <v>3400</v>
      </c>
      <c r="C230" s="244">
        <v>2000000.0</v>
      </c>
      <c r="D230" s="373">
        <v>26.0</v>
      </c>
      <c r="E230" s="373">
        <v>25.4518</v>
      </c>
      <c r="F230" s="373">
        <v>16.75</v>
      </c>
      <c r="G230" s="244">
        <v>161058.0</v>
      </c>
      <c r="H230" s="244">
        <v>500000.0</v>
      </c>
      <c r="I230" s="242"/>
      <c r="J230" s="370"/>
      <c r="K230" s="370"/>
      <c r="L230" s="370"/>
      <c r="M230" s="244">
        <v>1053333.0</v>
      </c>
      <c r="N230" s="370"/>
      <c r="O230" s="370"/>
      <c r="P230" s="244">
        <v>3672222.0</v>
      </c>
      <c r="Q230" s="370"/>
      <c r="R230" s="242"/>
      <c r="S230" s="242"/>
      <c r="T230" s="244">
        <v>3672222.0</v>
      </c>
      <c r="U230" s="364"/>
      <c r="V230" s="364"/>
      <c r="W230" s="364"/>
      <c r="X230" s="364"/>
      <c r="Y230" s="364"/>
      <c r="Z230" s="364"/>
      <c r="AA230" s="364"/>
      <c r="AB230" s="364"/>
    </row>
    <row r="231">
      <c r="A231" s="364"/>
      <c r="B231" s="372" t="s">
        <v>3401</v>
      </c>
      <c r="C231" s="244">
        <v>2000000.0</v>
      </c>
      <c r="D231" s="373">
        <v>26.0</v>
      </c>
      <c r="E231" s="373">
        <v>26.8157</v>
      </c>
      <c r="F231" s="373">
        <v>15.55</v>
      </c>
      <c r="G231" s="244">
        <v>149519.0</v>
      </c>
      <c r="H231" s="244">
        <v>1000000.0</v>
      </c>
      <c r="I231" s="242"/>
      <c r="J231" s="370"/>
      <c r="K231" s="370"/>
      <c r="L231" s="370"/>
      <c r="M231" s="244">
        <v>1836667.0</v>
      </c>
      <c r="N231" s="370"/>
      <c r="O231" s="370"/>
      <c r="P231" s="244">
        <v>5048932.0</v>
      </c>
      <c r="Q231" s="370"/>
      <c r="R231" s="244">
        <v>175280.0</v>
      </c>
      <c r="S231" s="242"/>
      <c r="T231" s="244">
        <v>4873652.0</v>
      </c>
      <c r="U231" s="364"/>
      <c r="V231" s="364"/>
      <c r="W231" s="364"/>
      <c r="X231" s="364"/>
      <c r="Y231" s="364"/>
      <c r="Z231" s="364"/>
      <c r="AA231" s="364"/>
      <c r="AB231" s="364"/>
    </row>
    <row r="232">
      <c r="A232" s="364"/>
      <c r="B232" s="372" t="s">
        <v>3358</v>
      </c>
      <c r="C232" s="244">
        <v>2000000.0</v>
      </c>
      <c r="D232" s="373">
        <v>26.0</v>
      </c>
      <c r="E232" s="373">
        <v>26.7559</v>
      </c>
      <c r="F232" s="373">
        <v>12.64</v>
      </c>
      <c r="G232" s="244">
        <v>121538.0</v>
      </c>
      <c r="H232" s="244">
        <v>1000000.0</v>
      </c>
      <c r="I232" s="242"/>
      <c r="J232" s="370"/>
      <c r="K232" s="370"/>
      <c r="L232" s="370"/>
      <c r="M232" s="244">
        <v>1520000.0</v>
      </c>
      <c r="N232" s="370"/>
      <c r="O232" s="370"/>
      <c r="P232" s="244">
        <v>6699685.0</v>
      </c>
      <c r="Q232" s="370"/>
      <c r="R232" s="244">
        <v>175280.0</v>
      </c>
      <c r="S232" s="242"/>
      <c r="T232" s="244">
        <v>4524405.0</v>
      </c>
      <c r="U232" s="364"/>
      <c r="V232" s="364"/>
      <c r="W232" s="364"/>
      <c r="X232" s="364"/>
      <c r="Y232" s="364"/>
      <c r="Z232" s="364"/>
      <c r="AA232" s="364"/>
      <c r="AB232" s="364"/>
    </row>
    <row r="233">
      <c r="A233" s="364"/>
      <c r="B233" s="372" t="s">
        <v>3357</v>
      </c>
      <c r="C233" s="244">
        <v>2000000.0</v>
      </c>
      <c r="D233" s="373">
        <v>26.0</v>
      </c>
      <c r="E233" s="373">
        <v>26.8197</v>
      </c>
      <c r="F233" s="373">
        <v>23.25</v>
      </c>
      <c r="G233" s="244">
        <v>223558.0</v>
      </c>
      <c r="H233" s="244">
        <v>1000000.0</v>
      </c>
      <c r="I233" s="242"/>
      <c r="J233" s="370"/>
      <c r="K233" s="370"/>
      <c r="L233" s="370"/>
      <c r="M233" s="244">
        <v>1783333.0</v>
      </c>
      <c r="N233" s="370"/>
      <c r="O233" s="370"/>
      <c r="P233" s="244">
        <v>5069945.0</v>
      </c>
      <c r="Q233" s="370"/>
      <c r="R233" s="244">
        <v>175280.0</v>
      </c>
      <c r="S233" s="242"/>
      <c r="T233" s="244">
        <v>4894665.0</v>
      </c>
      <c r="U233" s="364"/>
      <c r="V233" s="364"/>
      <c r="W233" s="364"/>
      <c r="X233" s="364"/>
      <c r="Y233" s="364"/>
      <c r="Z233" s="364"/>
      <c r="AA233" s="364"/>
      <c r="AB233" s="364"/>
    </row>
    <row r="234">
      <c r="A234" s="364"/>
      <c r="B234" s="372" t="s">
        <v>3359</v>
      </c>
      <c r="C234" s="244">
        <v>2000000.0</v>
      </c>
      <c r="D234" s="373">
        <v>26.0</v>
      </c>
      <c r="E234" s="373">
        <v>19.0</v>
      </c>
      <c r="F234" s="373">
        <v>9.59</v>
      </c>
      <c r="G234" s="244">
        <v>92212.0</v>
      </c>
      <c r="H234" s="244">
        <v>1000000.0</v>
      </c>
      <c r="I234" s="242"/>
      <c r="J234" s="370"/>
      <c r="K234" s="370"/>
      <c r="L234" s="370"/>
      <c r="M234" s="244">
        <v>880000.0</v>
      </c>
      <c r="N234" s="370"/>
      <c r="O234" s="370"/>
      <c r="P234" s="244">
        <v>3433750.0</v>
      </c>
      <c r="Q234" s="370"/>
      <c r="R234" s="244">
        <v>175280.0</v>
      </c>
      <c r="S234" s="242"/>
      <c r="T234" s="244">
        <v>3258470.0</v>
      </c>
      <c r="U234" s="364"/>
      <c r="V234" s="364"/>
      <c r="W234" s="364"/>
      <c r="X234" s="364"/>
      <c r="Y234" s="364"/>
      <c r="Z234" s="364"/>
      <c r="AA234" s="364"/>
      <c r="AB234" s="364"/>
    </row>
    <row r="235">
      <c r="A235" s="364"/>
      <c r="B235" s="372" t="s">
        <v>3361</v>
      </c>
      <c r="C235" s="244">
        <v>2000000.0</v>
      </c>
      <c r="D235" s="373">
        <v>26.0</v>
      </c>
      <c r="E235" s="373">
        <v>26.8955</v>
      </c>
      <c r="F235" s="373">
        <v>17.12</v>
      </c>
      <c r="G235" s="244">
        <v>164615.0</v>
      </c>
      <c r="H235" s="244">
        <v>666667.0</v>
      </c>
      <c r="I235" s="242"/>
      <c r="J235" s="370"/>
      <c r="K235" s="370"/>
      <c r="L235" s="370"/>
      <c r="M235" s="244">
        <v>1755000.0</v>
      </c>
      <c r="N235" s="370"/>
      <c r="O235" s="370"/>
      <c r="P235" s="244">
        <v>4655167.0</v>
      </c>
      <c r="Q235" s="370"/>
      <c r="R235" s="244">
        <v>175280.0</v>
      </c>
      <c r="S235" s="242"/>
      <c r="T235" s="244">
        <v>4479887.0</v>
      </c>
      <c r="U235" s="364"/>
      <c r="V235" s="364"/>
      <c r="W235" s="364"/>
      <c r="X235" s="364"/>
      <c r="Y235" s="364"/>
      <c r="Z235" s="364"/>
      <c r="AA235" s="364"/>
      <c r="AB235" s="364"/>
    </row>
    <row r="236">
      <c r="A236" s="364"/>
      <c r="B236" s="372" t="s">
        <v>3341</v>
      </c>
      <c r="C236" s="244">
        <v>2000000.0</v>
      </c>
      <c r="D236" s="373">
        <v>26.0</v>
      </c>
      <c r="E236" s="373">
        <v>28.3734</v>
      </c>
      <c r="F236" s="373">
        <v>16.58</v>
      </c>
      <c r="G236" s="244">
        <v>159423.0</v>
      </c>
      <c r="H236" s="244">
        <v>666667.0</v>
      </c>
      <c r="I236" s="242"/>
      <c r="J236" s="370"/>
      <c r="K236" s="370"/>
      <c r="L236" s="370"/>
      <c r="M236" s="244">
        <v>1661667.0</v>
      </c>
      <c r="N236" s="370"/>
      <c r="O236" s="370"/>
      <c r="P236" s="244">
        <v>4670326.0</v>
      </c>
      <c r="Q236" s="370"/>
      <c r="R236" s="244">
        <v>175280.0</v>
      </c>
      <c r="S236" s="242"/>
      <c r="T236" s="244">
        <v>4495046.0</v>
      </c>
      <c r="U236" s="364"/>
      <c r="V236" s="364"/>
      <c r="W236" s="364"/>
      <c r="X236" s="364"/>
      <c r="Y236" s="364"/>
      <c r="Z236" s="364"/>
      <c r="AA236" s="364"/>
      <c r="AB236" s="364"/>
    </row>
    <row r="237">
      <c r="A237" s="364"/>
      <c r="B237" s="241"/>
      <c r="C237" s="370"/>
      <c r="D237" s="371"/>
      <c r="E237" s="371"/>
      <c r="F237" s="371"/>
      <c r="G237" s="370"/>
      <c r="H237" s="370"/>
      <c r="I237" s="370"/>
      <c r="J237" s="370"/>
      <c r="K237" s="370"/>
      <c r="L237" s="370"/>
      <c r="M237" s="370"/>
      <c r="N237" s="370"/>
      <c r="O237" s="370"/>
      <c r="P237" s="242"/>
      <c r="Q237" s="370"/>
      <c r="R237" s="370"/>
      <c r="S237" s="370"/>
      <c r="T237" s="242"/>
      <c r="U237" s="364"/>
      <c r="V237" s="364"/>
      <c r="W237" s="364"/>
      <c r="X237" s="364"/>
      <c r="Y237" s="364"/>
      <c r="Z237" s="364"/>
      <c r="AA237" s="364"/>
      <c r="AB237" s="364"/>
    </row>
    <row r="238">
      <c r="A238" s="363" t="s">
        <v>133</v>
      </c>
      <c r="B238" s="376" t="s">
        <v>3406</v>
      </c>
      <c r="C238" s="232" t="s">
        <v>3372</v>
      </c>
      <c r="D238" s="233" t="s">
        <v>3373</v>
      </c>
      <c r="E238" s="233" t="s">
        <v>3374</v>
      </c>
      <c r="F238" s="233" t="s">
        <v>3375</v>
      </c>
      <c r="G238" s="232" t="s">
        <v>3376</v>
      </c>
      <c r="H238" s="232" t="s">
        <v>3301</v>
      </c>
      <c r="I238" s="232" t="s">
        <v>3302</v>
      </c>
      <c r="J238" s="232" t="s">
        <v>3303</v>
      </c>
      <c r="K238" s="232" t="s">
        <v>3304</v>
      </c>
      <c r="L238" s="232" t="s">
        <v>3377</v>
      </c>
      <c r="M238" s="232" t="s">
        <v>3378</v>
      </c>
      <c r="N238" s="232" t="s">
        <v>3379</v>
      </c>
      <c r="O238" s="232" t="s">
        <v>124</v>
      </c>
      <c r="P238" s="232" t="s">
        <v>3314</v>
      </c>
      <c r="Q238" s="234" t="s">
        <v>121</v>
      </c>
      <c r="R238" s="234" t="s">
        <v>3309</v>
      </c>
      <c r="S238" s="234" t="s">
        <v>3310</v>
      </c>
      <c r="T238" s="235" t="s">
        <v>3315</v>
      </c>
      <c r="U238" s="364"/>
      <c r="V238" s="364"/>
      <c r="W238" s="364"/>
      <c r="X238" s="364"/>
      <c r="Y238" s="364"/>
      <c r="Z238" s="364"/>
      <c r="AA238" s="364"/>
      <c r="AB238" s="364"/>
    </row>
    <row r="239">
      <c r="A239" s="365"/>
      <c r="B239" s="238" t="s">
        <v>3380</v>
      </c>
      <c r="C239" s="239">
        <f>sum(C240)</f>
        <v>55000000</v>
      </c>
      <c r="D239" s="366"/>
      <c r="E239" s="366"/>
      <c r="F239" s="366"/>
      <c r="G239" s="239">
        <f t="shared" ref="G239:T239" si="25">sum(G240)</f>
        <v>0</v>
      </c>
      <c r="H239" s="239">
        <f t="shared" si="25"/>
        <v>0</v>
      </c>
      <c r="I239" s="239">
        <f t="shared" si="25"/>
        <v>0</v>
      </c>
      <c r="J239" s="239">
        <f t="shared" si="25"/>
        <v>0</v>
      </c>
      <c r="K239" s="239">
        <f t="shared" si="25"/>
        <v>0</v>
      </c>
      <c r="L239" s="239">
        <f t="shared" si="25"/>
        <v>0</v>
      </c>
      <c r="M239" s="239">
        <f t="shared" si="25"/>
        <v>0</v>
      </c>
      <c r="N239" s="239">
        <f t="shared" si="25"/>
        <v>0</v>
      </c>
      <c r="O239" s="239">
        <f t="shared" si="25"/>
        <v>0</v>
      </c>
      <c r="P239" s="239">
        <f t="shared" si="25"/>
        <v>55000000</v>
      </c>
      <c r="Q239" s="239">
        <f t="shared" si="25"/>
        <v>0</v>
      </c>
      <c r="R239" s="239">
        <f t="shared" si="25"/>
        <v>0</v>
      </c>
      <c r="S239" s="239">
        <f t="shared" si="25"/>
        <v>0</v>
      </c>
      <c r="T239" s="239">
        <f t="shared" si="25"/>
        <v>55000000</v>
      </c>
      <c r="U239" s="364"/>
      <c r="V239" s="364"/>
      <c r="W239" s="364"/>
      <c r="X239" s="364"/>
      <c r="Y239" s="364"/>
      <c r="Z239" s="364"/>
      <c r="AA239" s="364"/>
      <c r="AB239" s="364"/>
    </row>
    <row r="240">
      <c r="A240" s="364"/>
      <c r="B240" s="241" t="s">
        <v>3340</v>
      </c>
      <c r="C240" s="242">
        <v>5.5E7</v>
      </c>
      <c r="D240" s="243">
        <v>26.0</v>
      </c>
      <c r="E240" s="243">
        <v>26.0</v>
      </c>
      <c r="F240" s="243">
        <v>0.0</v>
      </c>
      <c r="G240" s="242">
        <v>0.0</v>
      </c>
      <c r="H240" s="242">
        <v>0.0</v>
      </c>
      <c r="I240" s="242">
        <v>0.0</v>
      </c>
      <c r="J240" s="242">
        <v>0.0</v>
      </c>
      <c r="K240" s="242">
        <v>0.0</v>
      </c>
      <c r="L240" s="242">
        <v>0.0</v>
      </c>
      <c r="M240" s="242">
        <v>0.0</v>
      </c>
      <c r="N240" s="242">
        <v>0.0</v>
      </c>
      <c r="O240" s="242">
        <v>0.0</v>
      </c>
      <c r="P240" s="244">
        <v>5.5E7</v>
      </c>
      <c r="Q240" s="242">
        <v>0.0</v>
      </c>
      <c r="R240" s="242">
        <v>0.0</v>
      </c>
      <c r="S240" s="242">
        <v>0.0</v>
      </c>
      <c r="T240" s="242">
        <f>P240-Q240-R240-S240</f>
        <v>55000000</v>
      </c>
      <c r="U240" s="364"/>
      <c r="V240" s="364"/>
      <c r="W240" s="364"/>
      <c r="X240" s="364"/>
      <c r="Y240" s="364"/>
      <c r="Z240" s="364"/>
      <c r="AA240" s="364"/>
      <c r="AB240" s="364"/>
    </row>
    <row r="241">
      <c r="A241" s="365"/>
      <c r="B241" s="238" t="s">
        <v>3381</v>
      </c>
      <c r="C241" s="239">
        <f>sum(C316)</f>
        <v>0</v>
      </c>
      <c r="D241" s="366"/>
      <c r="E241" s="366"/>
      <c r="F241" s="366"/>
      <c r="G241" s="239">
        <f t="shared" ref="G241:T241" si="26">sum(G316)</f>
        <v>0</v>
      </c>
      <c r="H241" s="239">
        <f t="shared" si="26"/>
        <v>0</v>
      </c>
      <c r="I241" s="239">
        <f t="shared" si="26"/>
        <v>0</v>
      </c>
      <c r="J241" s="239">
        <f t="shared" si="26"/>
        <v>0</v>
      </c>
      <c r="K241" s="239">
        <f t="shared" si="26"/>
        <v>0</v>
      </c>
      <c r="L241" s="239">
        <f t="shared" si="26"/>
        <v>0</v>
      </c>
      <c r="M241" s="239">
        <f t="shared" si="26"/>
        <v>0</v>
      </c>
      <c r="N241" s="239">
        <f t="shared" si="26"/>
        <v>0</v>
      </c>
      <c r="O241" s="239">
        <f t="shared" si="26"/>
        <v>0</v>
      </c>
      <c r="P241" s="239">
        <f t="shared" si="26"/>
        <v>0</v>
      </c>
      <c r="Q241" s="239">
        <f t="shared" si="26"/>
        <v>0</v>
      </c>
      <c r="R241" s="239">
        <f t="shared" si="26"/>
        <v>0</v>
      </c>
      <c r="S241" s="239">
        <f t="shared" si="26"/>
        <v>0</v>
      </c>
      <c r="T241" s="239">
        <f t="shared" si="26"/>
        <v>0</v>
      </c>
      <c r="U241" s="364"/>
      <c r="V241" s="364"/>
      <c r="W241" s="364"/>
      <c r="X241" s="364"/>
      <c r="Y241" s="364"/>
      <c r="Z241" s="364"/>
      <c r="AA241" s="364"/>
      <c r="AB241" s="364"/>
    </row>
    <row r="242">
      <c r="A242" s="367"/>
      <c r="B242" s="367"/>
      <c r="C242" s="367"/>
      <c r="D242" s="368"/>
      <c r="E242" s="368"/>
      <c r="F242" s="368"/>
      <c r="G242" s="367"/>
      <c r="H242" s="367"/>
      <c r="I242" s="367"/>
      <c r="J242" s="367"/>
      <c r="K242" s="367"/>
      <c r="L242" s="367"/>
      <c r="M242" s="367"/>
      <c r="N242" s="367"/>
      <c r="O242" s="367"/>
      <c r="P242" s="367"/>
      <c r="Q242" s="367"/>
      <c r="R242" s="367"/>
      <c r="S242" s="367"/>
      <c r="T242" s="367"/>
      <c r="U242" s="364"/>
      <c r="V242" s="364"/>
      <c r="W242" s="364"/>
      <c r="X242" s="364"/>
      <c r="Y242" s="364"/>
      <c r="Z242" s="364"/>
      <c r="AA242" s="364"/>
      <c r="AB242" s="364"/>
    </row>
    <row r="243">
      <c r="A243" s="365"/>
      <c r="B243" s="238" t="s">
        <v>3382</v>
      </c>
      <c r="C243" s="369"/>
      <c r="D243" s="366"/>
      <c r="E243" s="366"/>
      <c r="F243" s="366"/>
      <c r="G243" s="369"/>
      <c r="H243" s="369"/>
      <c r="I243" s="369"/>
      <c r="J243" s="369"/>
      <c r="K243" s="369"/>
      <c r="L243" s="369"/>
      <c r="M243" s="369"/>
      <c r="N243" s="369"/>
      <c r="O243" s="369"/>
      <c r="P243" s="369"/>
      <c r="Q243" s="369"/>
      <c r="R243" s="369"/>
      <c r="S243" s="369"/>
      <c r="T243" s="369"/>
      <c r="U243" s="364"/>
      <c r="V243" s="364"/>
      <c r="W243" s="364"/>
      <c r="X243" s="364"/>
      <c r="Y243" s="364"/>
      <c r="Z243" s="364"/>
      <c r="AA243" s="364"/>
      <c r="AB243" s="364"/>
    </row>
    <row r="244">
      <c r="A244" s="364"/>
      <c r="B244" s="364"/>
      <c r="C244" s="370"/>
      <c r="D244" s="371"/>
      <c r="E244" s="371"/>
      <c r="F244" s="371"/>
      <c r="G244" s="370"/>
      <c r="H244" s="370"/>
      <c r="I244" s="370"/>
      <c r="J244" s="370"/>
      <c r="K244" s="370"/>
      <c r="L244" s="370"/>
      <c r="M244" s="370"/>
      <c r="N244" s="370"/>
      <c r="O244" s="370"/>
      <c r="P244" s="370"/>
      <c r="Q244" s="370"/>
      <c r="R244" s="370"/>
      <c r="S244" s="370"/>
      <c r="T244" s="370"/>
      <c r="U244" s="364"/>
      <c r="V244" s="364"/>
      <c r="W244" s="364"/>
      <c r="X244" s="364"/>
      <c r="Y244" s="364"/>
      <c r="Z244" s="364"/>
      <c r="AA244" s="364"/>
      <c r="AB244" s="364"/>
    </row>
    <row r="245">
      <c r="A245" s="365"/>
      <c r="B245" s="238" t="s">
        <v>3383</v>
      </c>
      <c r="C245" s="239">
        <f>sum(C246:C254)</f>
        <v>36666667</v>
      </c>
      <c r="D245" s="366"/>
      <c r="E245" s="366"/>
      <c r="F245" s="366"/>
      <c r="G245" s="239">
        <f t="shared" ref="G245:T245" si="27">sum(G246:G254)</f>
        <v>975489</v>
      </c>
      <c r="H245" s="239">
        <f t="shared" si="27"/>
        <v>0</v>
      </c>
      <c r="I245" s="239">
        <f t="shared" si="27"/>
        <v>0</v>
      </c>
      <c r="J245" s="239">
        <f t="shared" si="27"/>
        <v>0</v>
      </c>
      <c r="K245" s="239">
        <f t="shared" si="27"/>
        <v>0</v>
      </c>
      <c r="L245" s="239">
        <f t="shared" si="27"/>
        <v>0</v>
      </c>
      <c r="M245" s="239">
        <f t="shared" si="27"/>
        <v>0</v>
      </c>
      <c r="N245" s="239">
        <f t="shared" si="27"/>
        <v>0</v>
      </c>
      <c r="O245" s="239">
        <f t="shared" si="27"/>
        <v>0</v>
      </c>
      <c r="P245" s="239">
        <f t="shared" si="27"/>
        <v>59016805</v>
      </c>
      <c r="Q245" s="239">
        <f t="shared" si="27"/>
        <v>0</v>
      </c>
      <c r="R245" s="239">
        <f t="shared" si="27"/>
        <v>1577520</v>
      </c>
      <c r="S245" s="239">
        <f t="shared" si="27"/>
        <v>0</v>
      </c>
      <c r="T245" s="239">
        <f t="shared" si="27"/>
        <v>57439285</v>
      </c>
      <c r="U245" s="364"/>
      <c r="V245" s="364"/>
      <c r="W245" s="364"/>
      <c r="X245" s="364"/>
      <c r="Y245" s="364"/>
      <c r="Z245" s="364"/>
      <c r="AA245" s="364"/>
      <c r="AB245" s="364"/>
    </row>
    <row r="246">
      <c r="A246" s="364"/>
      <c r="B246" s="372" t="s">
        <v>209</v>
      </c>
      <c r="C246" s="244">
        <v>5000000.0</v>
      </c>
      <c r="D246" s="373">
        <v>26.0</v>
      </c>
      <c r="E246" s="373">
        <v>26.0</v>
      </c>
      <c r="F246" s="371"/>
      <c r="G246" s="370"/>
      <c r="H246" s="370"/>
      <c r="I246" s="370"/>
      <c r="J246" s="370"/>
      <c r="K246" s="370"/>
      <c r="L246" s="370"/>
      <c r="M246" s="370"/>
      <c r="N246" s="370"/>
      <c r="O246" s="370"/>
      <c r="P246" s="244">
        <v>5000000.0</v>
      </c>
      <c r="Q246" s="370"/>
      <c r="R246" s="370"/>
      <c r="S246" s="370"/>
      <c r="T246" s="244">
        <v>5000000.0</v>
      </c>
      <c r="U246" s="364"/>
      <c r="V246" s="364"/>
      <c r="W246" s="364"/>
      <c r="X246" s="364"/>
      <c r="Y246" s="364"/>
      <c r="Z246" s="364"/>
      <c r="AA246" s="364"/>
      <c r="AB246" s="364"/>
    </row>
    <row r="247">
      <c r="A247" s="364"/>
      <c r="B247" s="372" t="s">
        <v>3384</v>
      </c>
      <c r="C247" s="370"/>
      <c r="D247" s="371"/>
      <c r="E247" s="371"/>
      <c r="F247" s="371"/>
      <c r="G247" s="370"/>
      <c r="H247" s="370"/>
      <c r="I247" s="370"/>
      <c r="J247" s="370"/>
      <c r="K247" s="370"/>
      <c r="L247" s="370"/>
      <c r="M247" s="370"/>
      <c r="N247" s="370"/>
      <c r="O247" s="370"/>
      <c r="P247" s="244">
        <v>66667.0</v>
      </c>
      <c r="Q247" s="370"/>
      <c r="R247" s="370"/>
      <c r="S247" s="370"/>
      <c r="T247" s="244">
        <v>66667.0</v>
      </c>
      <c r="U247" s="364"/>
      <c r="V247" s="364"/>
      <c r="W247" s="364"/>
      <c r="X247" s="364"/>
      <c r="Y247" s="364"/>
      <c r="Z247" s="364"/>
      <c r="AA247" s="364"/>
      <c r="AB247" s="364"/>
    </row>
    <row r="248">
      <c r="A248" s="364"/>
      <c r="B248" s="372" t="s">
        <v>3979</v>
      </c>
      <c r="C248" s="244">
        <v>6500000.0</v>
      </c>
      <c r="D248" s="373">
        <v>26.0</v>
      </c>
      <c r="E248" s="373">
        <v>24.0</v>
      </c>
      <c r="F248" s="373">
        <v>11.48</v>
      </c>
      <c r="G248" s="244">
        <v>358750.0</v>
      </c>
      <c r="H248" s="370"/>
      <c r="I248" s="370"/>
      <c r="J248" s="370"/>
      <c r="K248" s="370"/>
      <c r="L248" s="370"/>
      <c r="M248" s="242"/>
      <c r="N248" s="370"/>
      <c r="O248" s="370"/>
      <c r="P248" s="244">
        <v>1.640578E7</v>
      </c>
      <c r="Q248" s="370"/>
      <c r="R248" s="374">
        <v>525840.0</v>
      </c>
      <c r="S248" s="370"/>
      <c r="T248" s="244">
        <v>1.587994E7</v>
      </c>
      <c r="U248" s="364"/>
      <c r="V248" s="364"/>
      <c r="W248" s="364"/>
      <c r="X248" s="364"/>
      <c r="Y248" s="364"/>
      <c r="Z248" s="364"/>
      <c r="AA248" s="364"/>
      <c r="AB248" s="364"/>
    </row>
    <row r="249">
      <c r="A249" s="364"/>
      <c r="B249" s="372" t="s">
        <v>3980</v>
      </c>
      <c r="C249" s="244">
        <v>6500000.0</v>
      </c>
      <c r="D249" s="373">
        <v>26.0</v>
      </c>
      <c r="E249" s="373">
        <v>22.3214</v>
      </c>
      <c r="F249" s="373">
        <v>7.21</v>
      </c>
      <c r="G249" s="244">
        <v>225313.0</v>
      </c>
      <c r="H249" s="370"/>
      <c r="I249" s="370"/>
      <c r="J249" s="370"/>
      <c r="K249" s="370"/>
      <c r="L249" s="370"/>
      <c r="M249" s="242"/>
      <c r="N249" s="370"/>
      <c r="O249" s="370"/>
      <c r="P249" s="244">
        <v>1.4770295E7</v>
      </c>
      <c r="Q249" s="370"/>
      <c r="R249" s="374">
        <v>525840.0</v>
      </c>
      <c r="S249" s="370"/>
      <c r="T249" s="244">
        <v>1.4244455E7</v>
      </c>
      <c r="U249" s="364"/>
      <c r="V249" s="364"/>
      <c r="W249" s="364"/>
      <c r="X249" s="364"/>
      <c r="Y249" s="364"/>
      <c r="Z249" s="364"/>
      <c r="AA249" s="364"/>
      <c r="AB249" s="364"/>
    </row>
    <row r="250">
      <c r="A250" s="364"/>
      <c r="B250" s="372" t="s">
        <v>201</v>
      </c>
      <c r="C250" s="244">
        <v>2166667.0</v>
      </c>
      <c r="D250" s="373">
        <v>26.0</v>
      </c>
      <c r="E250" s="373">
        <v>34.0</v>
      </c>
      <c r="F250" s="371"/>
      <c r="G250" s="244">
        <v>0.0</v>
      </c>
      <c r="H250" s="370"/>
      <c r="I250" s="370"/>
      <c r="J250" s="370"/>
      <c r="K250" s="370"/>
      <c r="L250" s="370"/>
      <c r="M250" s="242"/>
      <c r="N250" s="370"/>
      <c r="O250" s="370"/>
      <c r="P250" s="244">
        <v>5265733.0</v>
      </c>
      <c r="Q250" s="370"/>
      <c r="R250" s="244">
        <v>175280.0</v>
      </c>
      <c r="S250" s="370"/>
      <c r="T250" s="244">
        <v>5090453.0</v>
      </c>
      <c r="U250" s="364"/>
      <c r="V250" s="364"/>
      <c r="W250" s="364"/>
      <c r="X250" s="364"/>
      <c r="Y250" s="364"/>
      <c r="Z250" s="364"/>
      <c r="AA250" s="364"/>
      <c r="AB250" s="364"/>
    </row>
    <row r="251">
      <c r="A251" s="364"/>
      <c r="B251" s="372" t="s">
        <v>204</v>
      </c>
      <c r="C251" s="244">
        <v>2166667.0</v>
      </c>
      <c r="D251" s="373">
        <v>26.0</v>
      </c>
      <c r="E251" s="373">
        <v>32.5</v>
      </c>
      <c r="F251" s="373">
        <v>4.5</v>
      </c>
      <c r="G251" s="244">
        <v>46875.0</v>
      </c>
      <c r="H251" s="370"/>
      <c r="I251" s="370"/>
      <c r="J251" s="370"/>
      <c r="K251" s="370"/>
      <c r="L251" s="370"/>
      <c r="M251" s="242"/>
      <c r="N251" s="370"/>
      <c r="O251" s="370"/>
      <c r="P251" s="244">
        <v>4547958.0</v>
      </c>
      <c r="Q251" s="370"/>
      <c r="R251" s="244">
        <v>175280.0</v>
      </c>
      <c r="S251" s="370"/>
      <c r="T251" s="244">
        <v>4372678.0</v>
      </c>
      <c r="U251" s="364"/>
      <c r="V251" s="364"/>
      <c r="W251" s="364"/>
      <c r="X251" s="364"/>
      <c r="Y251" s="364"/>
      <c r="Z251" s="364"/>
      <c r="AA251" s="364"/>
      <c r="AB251" s="364"/>
    </row>
    <row r="252">
      <c r="A252" s="364"/>
      <c r="B252" s="372" t="s">
        <v>3386</v>
      </c>
      <c r="C252" s="244">
        <v>6666667.0</v>
      </c>
      <c r="D252" s="373">
        <v>26.0</v>
      </c>
      <c r="E252" s="373">
        <v>20.8017</v>
      </c>
      <c r="F252" s="371"/>
      <c r="G252" s="244">
        <v>0.0</v>
      </c>
      <c r="H252" s="370"/>
      <c r="I252" s="370"/>
      <c r="J252" s="370"/>
      <c r="K252" s="370"/>
      <c r="L252" s="370"/>
      <c r="M252" s="370"/>
      <c r="N252" s="370"/>
      <c r="O252" s="370"/>
      <c r="P252" s="244">
        <v>5333769.0</v>
      </c>
      <c r="Q252" s="370"/>
      <c r="R252" s="370"/>
      <c r="S252" s="370"/>
      <c r="T252" s="244">
        <v>5333769.0</v>
      </c>
      <c r="U252" s="364"/>
      <c r="V252" s="364"/>
      <c r="W252" s="364"/>
      <c r="X252" s="364"/>
      <c r="Y252" s="364"/>
      <c r="Z252" s="364"/>
      <c r="AA252" s="364"/>
      <c r="AB252" s="364"/>
    </row>
    <row r="253">
      <c r="A253" s="364"/>
      <c r="B253" s="372" t="s">
        <v>3345</v>
      </c>
      <c r="C253" s="244">
        <v>3333333.0</v>
      </c>
      <c r="D253" s="373">
        <v>26.0</v>
      </c>
      <c r="E253" s="373">
        <v>23.0</v>
      </c>
      <c r="F253" s="373">
        <v>8.5</v>
      </c>
      <c r="G253" s="244">
        <v>136218.0</v>
      </c>
      <c r="H253" s="370"/>
      <c r="I253" s="370"/>
      <c r="J253" s="370"/>
      <c r="K253" s="370"/>
      <c r="L253" s="370"/>
      <c r="M253" s="370"/>
      <c r="N253" s="370"/>
      <c r="O253" s="370"/>
      <c r="P253" s="244">
        <v>3084936.0</v>
      </c>
      <c r="Q253" s="370"/>
      <c r="R253" s="370"/>
      <c r="S253" s="370"/>
      <c r="T253" s="244">
        <v>3084936.0</v>
      </c>
      <c r="U253" s="364"/>
      <c r="V253" s="364"/>
      <c r="W253" s="364"/>
      <c r="X253" s="364"/>
      <c r="Y253" s="364"/>
      <c r="Z253" s="364"/>
      <c r="AA253" s="364"/>
      <c r="AB253" s="364"/>
    </row>
    <row r="254">
      <c r="A254" s="364"/>
      <c r="B254" s="372" t="s">
        <v>3319</v>
      </c>
      <c r="C254" s="244">
        <v>4333333.0</v>
      </c>
      <c r="D254" s="373">
        <v>26.0</v>
      </c>
      <c r="E254" s="373">
        <v>26.0</v>
      </c>
      <c r="F254" s="373">
        <v>10.0</v>
      </c>
      <c r="G254" s="244">
        <v>208333.0</v>
      </c>
      <c r="H254" s="370"/>
      <c r="I254" s="370"/>
      <c r="J254" s="370"/>
      <c r="K254" s="370"/>
      <c r="L254" s="370"/>
      <c r="M254" s="370"/>
      <c r="N254" s="370"/>
      <c r="O254" s="370"/>
      <c r="P254" s="244">
        <v>4541667.0</v>
      </c>
      <c r="Q254" s="370"/>
      <c r="R254" s="244">
        <v>175280.0</v>
      </c>
      <c r="S254" s="370"/>
      <c r="T254" s="244">
        <v>4366387.0</v>
      </c>
      <c r="U254" s="364"/>
      <c r="V254" s="364"/>
      <c r="W254" s="364"/>
      <c r="X254" s="364"/>
      <c r="Y254" s="364"/>
      <c r="Z254" s="364"/>
      <c r="AA254" s="364"/>
      <c r="AB254" s="364"/>
    </row>
    <row r="255">
      <c r="A255" s="365"/>
      <c r="B255" s="238" t="s">
        <v>3387</v>
      </c>
      <c r="C255" s="239">
        <f>sum(C256:C257)</f>
        <v>13333333</v>
      </c>
      <c r="D255" s="366"/>
      <c r="E255" s="366"/>
      <c r="F255" s="366"/>
      <c r="G255" s="239">
        <f t="shared" ref="G255:T255" si="28">sum(G256:G257)</f>
        <v>0</v>
      </c>
      <c r="H255" s="239">
        <f t="shared" si="28"/>
        <v>0</v>
      </c>
      <c r="I255" s="239">
        <f t="shared" si="28"/>
        <v>0</v>
      </c>
      <c r="J255" s="239">
        <f t="shared" si="28"/>
        <v>0</v>
      </c>
      <c r="K255" s="239">
        <f t="shared" si="28"/>
        <v>0</v>
      </c>
      <c r="L255" s="239">
        <f t="shared" si="28"/>
        <v>0</v>
      </c>
      <c r="M255" s="239">
        <f t="shared" si="28"/>
        <v>0</v>
      </c>
      <c r="N255" s="239">
        <f t="shared" si="28"/>
        <v>0</v>
      </c>
      <c r="O255" s="239">
        <f t="shared" si="28"/>
        <v>0</v>
      </c>
      <c r="P255" s="239">
        <f t="shared" si="28"/>
        <v>13333333</v>
      </c>
      <c r="Q255" s="239">
        <f t="shared" si="28"/>
        <v>0</v>
      </c>
      <c r="R255" s="239">
        <f t="shared" si="28"/>
        <v>0</v>
      </c>
      <c r="S255" s="239">
        <f t="shared" si="28"/>
        <v>0</v>
      </c>
      <c r="T255" s="239">
        <f t="shared" si="28"/>
        <v>13333333</v>
      </c>
      <c r="U255" s="364"/>
      <c r="V255" s="364"/>
      <c r="W255" s="364"/>
      <c r="X255" s="364"/>
      <c r="Y255" s="364"/>
      <c r="Z255" s="364"/>
      <c r="AA255" s="364"/>
      <c r="AB255" s="364"/>
    </row>
    <row r="256">
      <c r="A256" s="236"/>
      <c r="B256" s="241" t="s">
        <v>251</v>
      </c>
      <c r="C256" s="242">
        <v>5000000.0</v>
      </c>
      <c r="D256" s="243">
        <v>26.0</v>
      </c>
      <c r="E256" s="243">
        <v>26.0</v>
      </c>
      <c r="F256" s="248"/>
      <c r="G256" s="247"/>
      <c r="H256" s="247"/>
      <c r="I256" s="247"/>
      <c r="J256" s="247"/>
      <c r="K256" s="247"/>
      <c r="L256" s="247"/>
      <c r="M256" s="247"/>
      <c r="N256" s="247"/>
      <c r="O256" s="247"/>
      <c r="P256" s="242">
        <v>5000000.0</v>
      </c>
      <c r="Q256" s="247"/>
      <c r="R256" s="247"/>
      <c r="S256" s="247"/>
      <c r="T256" s="242">
        <v>5000000.0</v>
      </c>
      <c r="U256" s="364"/>
      <c r="V256" s="364"/>
      <c r="W256" s="364"/>
      <c r="X256" s="364"/>
      <c r="Y256" s="364"/>
      <c r="Z256" s="364"/>
      <c r="AA256" s="364"/>
      <c r="AB256" s="364"/>
    </row>
    <row r="257">
      <c r="A257" s="236"/>
      <c r="B257" s="241" t="s">
        <v>242</v>
      </c>
      <c r="C257" s="242">
        <v>8333333.0</v>
      </c>
      <c r="D257" s="243">
        <v>26.0</v>
      </c>
      <c r="E257" s="243">
        <v>26.0</v>
      </c>
      <c r="F257" s="248"/>
      <c r="G257" s="247"/>
      <c r="H257" s="247"/>
      <c r="I257" s="247"/>
      <c r="J257" s="247"/>
      <c r="K257" s="247"/>
      <c r="L257" s="247"/>
      <c r="M257" s="247"/>
      <c r="N257" s="247"/>
      <c r="O257" s="247"/>
      <c r="P257" s="242">
        <v>8333333.0</v>
      </c>
      <c r="Q257" s="247"/>
      <c r="R257" s="247"/>
      <c r="S257" s="247"/>
      <c r="T257" s="242">
        <v>8333333.0</v>
      </c>
      <c r="U257" s="364"/>
      <c r="V257" s="364"/>
      <c r="W257" s="364"/>
      <c r="X257" s="364"/>
      <c r="Y257" s="364"/>
      <c r="Z257" s="364"/>
      <c r="AA257" s="364"/>
      <c r="AB257" s="364"/>
    </row>
    <row r="258">
      <c r="A258" s="365"/>
      <c r="B258" s="238" t="s">
        <v>3388</v>
      </c>
      <c r="C258" s="239">
        <f>sum(C259:C267)</f>
        <v>63866666</v>
      </c>
      <c r="D258" s="366"/>
      <c r="E258" s="366"/>
      <c r="F258" s="366"/>
      <c r="G258" s="239">
        <f t="shared" ref="G258:T258" si="29">sum(G259:G267)</f>
        <v>440261</v>
      </c>
      <c r="H258" s="239">
        <f t="shared" si="29"/>
        <v>1133334</v>
      </c>
      <c r="I258" s="239">
        <f t="shared" si="29"/>
        <v>666667</v>
      </c>
      <c r="J258" s="239">
        <f t="shared" si="29"/>
        <v>0</v>
      </c>
      <c r="K258" s="239">
        <f t="shared" si="29"/>
        <v>0</v>
      </c>
      <c r="L258" s="239">
        <f t="shared" si="29"/>
        <v>0</v>
      </c>
      <c r="M258" s="239">
        <f t="shared" si="29"/>
        <v>0</v>
      </c>
      <c r="N258" s="239">
        <f t="shared" si="29"/>
        <v>0</v>
      </c>
      <c r="O258" s="239">
        <f t="shared" si="29"/>
        <v>0</v>
      </c>
      <c r="P258" s="239">
        <f t="shared" si="29"/>
        <v>47261507</v>
      </c>
      <c r="Q258" s="239">
        <f t="shared" si="29"/>
        <v>0</v>
      </c>
      <c r="R258" s="239">
        <f t="shared" si="29"/>
        <v>1296680</v>
      </c>
      <c r="S258" s="239">
        <f t="shared" si="29"/>
        <v>3333333</v>
      </c>
      <c r="T258" s="239">
        <f t="shared" si="29"/>
        <v>37631493</v>
      </c>
      <c r="U258" s="364"/>
      <c r="V258" s="364"/>
      <c r="W258" s="364"/>
      <c r="X258" s="364"/>
      <c r="Y258" s="364"/>
      <c r="Z258" s="364"/>
      <c r="AA258" s="364"/>
      <c r="AB258" s="364"/>
    </row>
    <row r="259">
      <c r="A259" s="364"/>
      <c r="B259" s="375" t="s">
        <v>3389</v>
      </c>
      <c r="C259" s="244">
        <v>8333333.0</v>
      </c>
      <c r="D259" s="373">
        <v>26.0</v>
      </c>
      <c r="E259" s="373">
        <v>26.0</v>
      </c>
      <c r="F259" s="371"/>
      <c r="G259" s="370"/>
      <c r="H259" s="370"/>
      <c r="I259" s="370"/>
      <c r="J259" s="370"/>
      <c r="K259" s="370"/>
      <c r="L259" s="370"/>
      <c r="M259" s="370"/>
      <c r="N259" s="370"/>
      <c r="O259" s="370"/>
      <c r="P259" s="244">
        <v>1.1282051E7</v>
      </c>
      <c r="Q259" s="370"/>
      <c r="R259" s="244">
        <v>245000.0</v>
      </c>
      <c r="S259" s="370"/>
      <c r="T259" s="244">
        <v>6282051.0</v>
      </c>
      <c r="U259" s="364"/>
      <c r="V259" s="364"/>
      <c r="W259" s="364"/>
      <c r="X259" s="364"/>
      <c r="Y259" s="364"/>
      <c r="Z259" s="364"/>
      <c r="AA259" s="364"/>
      <c r="AB259" s="364"/>
    </row>
    <row r="260">
      <c r="A260" s="364"/>
      <c r="B260" s="375" t="s">
        <v>213</v>
      </c>
      <c r="C260" s="244">
        <v>3.0333333E7</v>
      </c>
      <c r="D260" s="373">
        <v>26.0</v>
      </c>
      <c r="E260" s="373">
        <v>26.0</v>
      </c>
      <c r="F260" s="371"/>
      <c r="G260" s="370"/>
      <c r="H260" s="370"/>
      <c r="I260" s="370"/>
      <c r="J260" s="370"/>
      <c r="K260" s="370"/>
      <c r="L260" s="370"/>
      <c r="M260" s="370"/>
      <c r="N260" s="370"/>
      <c r="O260" s="370"/>
      <c r="P260" s="244">
        <v>8333333.0</v>
      </c>
      <c r="Q260" s="370"/>
      <c r="R260" s="370"/>
      <c r="S260" s="370"/>
      <c r="T260" s="244">
        <v>8088333.0</v>
      </c>
      <c r="U260" s="364"/>
      <c r="V260" s="364"/>
      <c r="W260" s="364"/>
      <c r="X260" s="364"/>
      <c r="Y260" s="364"/>
      <c r="Z260" s="364"/>
      <c r="AA260" s="364"/>
      <c r="AB260" s="364"/>
    </row>
    <row r="261">
      <c r="A261" s="364"/>
      <c r="B261" s="372" t="s">
        <v>221</v>
      </c>
      <c r="C261" s="244">
        <v>5333333.0</v>
      </c>
      <c r="D261" s="373">
        <v>26.0</v>
      </c>
      <c r="E261" s="373">
        <v>26.0</v>
      </c>
      <c r="F261" s="371"/>
      <c r="G261" s="370"/>
      <c r="H261" s="370"/>
      <c r="I261" s="370"/>
      <c r="J261" s="370"/>
      <c r="K261" s="370"/>
      <c r="L261" s="370"/>
      <c r="M261" s="370"/>
      <c r="N261" s="370"/>
      <c r="O261" s="370"/>
      <c r="P261" s="244">
        <v>5333333.0</v>
      </c>
      <c r="Q261" s="370"/>
      <c r="R261" s="244">
        <v>175280.0</v>
      </c>
      <c r="S261" s="370"/>
      <c r="T261" s="244">
        <v>5158053.0</v>
      </c>
      <c r="U261" s="364"/>
      <c r="V261" s="364"/>
      <c r="W261" s="364"/>
      <c r="X261" s="364"/>
      <c r="Y261" s="364"/>
      <c r="Z261" s="364"/>
      <c r="AA261" s="364"/>
      <c r="AB261" s="364"/>
    </row>
    <row r="262">
      <c r="A262" s="364"/>
      <c r="B262" s="372" t="s">
        <v>3347</v>
      </c>
      <c r="C262" s="244">
        <v>5000000.0</v>
      </c>
      <c r="D262" s="373">
        <v>26.0</v>
      </c>
      <c r="E262" s="373">
        <v>25.4313</v>
      </c>
      <c r="F262" s="371"/>
      <c r="G262" s="370"/>
      <c r="H262" s="370"/>
      <c r="I262" s="370"/>
      <c r="J262" s="370"/>
      <c r="K262" s="370"/>
      <c r="L262" s="370"/>
      <c r="M262" s="370"/>
      <c r="N262" s="370"/>
      <c r="O262" s="370"/>
      <c r="P262" s="244">
        <v>4890635.0</v>
      </c>
      <c r="Q262" s="370"/>
      <c r="R262" s="244">
        <v>175280.0</v>
      </c>
      <c r="S262" s="370"/>
      <c r="T262" s="244">
        <v>4715355.0</v>
      </c>
      <c r="U262" s="364"/>
      <c r="V262" s="364"/>
      <c r="W262" s="364"/>
      <c r="X262" s="364"/>
      <c r="Y262" s="364"/>
      <c r="Z262" s="364"/>
      <c r="AA262" s="364"/>
      <c r="AB262" s="364"/>
    </row>
    <row r="263">
      <c r="A263" s="364"/>
      <c r="B263" s="372" t="s">
        <v>245</v>
      </c>
      <c r="C263" s="244">
        <v>2100000.0</v>
      </c>
      <c r="D263" s="373">
        <v>26.0</v>
      </c>
      <c r="E263" s="373">
        <v>25.9538</v>
      </c>
      <c r="F263" s="371"/>
      <c r="G263" s="244">
        <v>0.0</v>
      </c>
      <c r="H263" s="244">
        <v>566667.0</v>
      </c>
      <c r="I263" s="374">
        <v>0.0</v>
      </c>
      <c r="J263" s="242"/>
      <c r="K263" s="370"/>
      <c r="L263" s="370"/>
      <c r="M263" s="370"/>
      <c r="N263" s="370"/>
      <c r="O263" s="370"/>
      <c r="P263" s="244">
        <v>2662935.0</v>
      </c>
      <c r="Q263" s="370"/>
      <c r="R263" s="244">
        <v>175280.0</v>
      </c>
      <c r="S263" s="370"/>
      <c r="T263" s="244">
        <v>2487655.0</v>
      </c>
      <c r="U263" s="364"/>
      <c r="V263" s="364"/>
      <c r="W263" s="364"/>
      <c r="X263" s="364"/>
      <c r="Y263" s="364"/>
      <c r="Z263" s="364"/>
      <c r="AA263" s="364"/>
      <c r="AB263" s="364"/>
    </row>
    <row r="264">
      <c r="A264" s="364"/>
      <c r="B264" s="372" t="s">
        <v>249</v>
      </c>
      <c r="C264" s="244">
        <v>2100000.0</v>
      </c>
      <c r="D264" s="373">
        <v>26.0</v>
      </c>
      <c r="E264" s="373">
        <v>28.9971</v>
      </c>
      <c r="F264" s="373">
        <v>14.37</v>
      </c>
      <c r="G264" s="244">
        <v>145082.0</v>
      </c>
      <c r="H264" s="244">
        <v>566667.0</v>
      </c>
      <c r="I264" s="374">
        <v>666667.0</v>
      </c>
      <c r="J264" s="242"/>
      <c r="K264" s="370"/>
      <c r="L264" s="370"/>
      <c r="M264" s="370"/>
      <c r="N264" s="370"/>
      <c r="O264" s="370"/>
      <c r="P264" s="244">
        <v>3720489.0</v>
      </c>
      <c r="Q264" s="370"/>
      <c r="R264" s="244">
        <v>175280.0</v>
      </c>
      <c r="S264" s="244">
        <v>1333333.0</v>
      </c>
      <c r="T264" s="244">
        <v>2211875.0</v>
      </c>
      <c r="U264" s="364"/>
      <c r="V264" s="364"/>
      <c r="W264" s="364"/>
      <c r="X264" s="364"/>
      <c r="Y264" s="364"/>
      <c r="Z264" s="364"/>
      <c r="AA264" s="364"/>
      <c r="AB264" s="364"/>
    </row>
    <row r="265">
      <c r="A265" s="364"/>
      <c r="B265" s="372" t="s">
        <v>3390</v>
      </c>
      <c r="C265" s="244">
        <v>2666667.0</v>
      </c>
      <c r="D265" s="373">
        <v>26.0</v>
      </c>
      <c r="E265" s="373">
        <v>24.0</v>
      </c>
      <c r="F265" s="371"/>
      <c r="G265" s="244">
        <v>0.0</v>
      </c>
      <c r="H265" s="370"/>
      <c r="I265" s="370"/>
      <c r="J265" s="370"/>
      <c r="K265" s="370"/>
      <c r="L265" s="370"/>
      <c r="M265" s="370"/>
      <c r="N265" s="370"/>
      <c r="O265" s="370"/>
      <c r="P265" s="244">
        <v>2461538.0</v>
      </c>
      <c r="Q265" s="370"/>
      <c r="R265" s="370"/>
      <c r="S265" s="370"/>
      <c r="T265" s="244">
        <v>2461538.0</v>
      </c>
      <c r="U265" s="364"/>
      <c r="V265" s="364"/>
      <c r="W265" s="364"/>
      <c r="X265" s="364"/>
      <c r="Y265" s="364"/>
      <c r="Z265" s="364"/>
      <c r="AA265" s="364"/>
      <c r="AB265" s="364"/>
    </row>
    <row r="266">
      <c r="A266" s="364"/>
      <c r="B266" s="372" t="s">
        <v>3339</v>
      </c>
      <c r="C266" s="244">
        <v>4000000.0</v>
      </c>
      <c r="D266" s="373">
        <v>28.0</v>
      </c>
      <c r="E266" s="373">
        <v>27.9241</v>
      </c>
      <c r="F266" s="373">
        <v>5.32</v>
      </c>
      <c r="G266" s="244">
        <v>95000.0</v>
      </c>
      <c r="H266" s="244">
        <v>0.0</v>
      </c>
      <c r="I266" s="374">
        <v>0.0</v>
      </c>
      <c r="J266" s="242"/>
      <c r="K266" s="370"/>
      <c r="L266" s="242"/>
      <c r="M266" s="370"/>
      <c r="N266" s="370"/>
      <c r="O266" s="370"/>
      <c r="P266" s="244">
        <v>4134157.0</v>
      </c>
      <c r="Q266" s="370"/>
      <c r="R266" s="244">
        <v>175280.0</v>
      </c>
      <c r="S266" s="244">
        <v>2000000.0</v>
      </c>
      <c r="T266" s="244">
        <v>1958877.0</v>
      </c>
      <c r="U266" s="364"/>
      <c r="V266" s="364"/>
      <c r="W266" s="364"/>
      <c r="X266" s="364"/>
      <c r="Y266" s="364"/>
      <c r="Z266" s="364"/>
      <c r="AA266" s="364"/>
      <c r="AB266" s="364"/>
    </row>
    <row r="267">
      <c r="A267" s="364"/>
      <c r="B267" s="372" t="s">
        <v>258</v>
      </c>
      <c r="C267" s="244">
        <v>4000000.0</v>
      </c>
      <c r="D267" s="373">
        <v>28.0</v>
      </c>
      <c r="E267" s="373">
        <v>29.0</v>
      </c>
      <c r="F267" s="373">
        <v>11.21</v>
      </c>
      <c r="G267" s="244">
        <v>200179.0</v>
      </c>
      <c r="H267" s="242"/>
      <c r="I267" s="370"/>
      <c r="J267" s="242"/>
      <c r="K267" s="370"/>
      <c r="L267" s="242"/>
      <c r="M267" s="370"/>
      <c r="N267" s="370"/>
      <c r="O267" s="370"/>
      <c r="P267" s="244">
        <v>4443036.0</v>
      </c>
      <c r="Q267" s="370"/>
      <c r="R267" s="244">
        <v>175280.0</v>
      </c>
      <c r="S267" s="370"/>
      <c r="T267" s="244">
        <v>4267756.0</v>
      </c>
      <c r="U267" s="364"/>
      <c r="V267" s="364"/>
      <c r="W267" s="364"/>
      <c r="X267" s="364"/>
      <c r="Y267" s="364"/>
      <c r="Z267" s="364"/>
      <c r="AA267" s="364"/>
      <c r="AB267" s="364"/>
    </row>
    <row r="268">
      <c r="A268" s="365"/>
      <c r="B268" s="238" t="s">
        <v>3391</v>
      </c>
      <c r="C268" s="239">
        <f>sum(C269:C279)</f>
        <v>51166664</v>
      </c>
      <c r="D268" s="366"/>
      <c r="E268" s="366"/>
      <c r="F268" s="366"/>
      <c r="G268" s="239">
        <f t="shared" ref="G268:T268" si="30">sum(G269:G279)</f>
        <v>625249</v>
      </c>
      <c r="H268" s="239">
        <f t="shared" si="30"/>
        <v>5999998</v>
      </c>
      <c r="I268" s="239">
        <f t="shared" si="30"/>
        <v>0</v>
      </c>
      <c r="J268" s="239">
        <f t="shared" si="30"/>
        <v>0</v>
      </c>
      <c r="K268" s="239">
        <f t="shared" si="30"/>
        <v>0</v>
      </c>
      <c r="L268" s="239">
        <f t="shared" si="30"/>
        <v>0</v>
      </c>
      <c r="M268" s="239">
        <f t="shared" si="30"/>
        <v>11402912</v>
      </c>
      <c r="N268" s="239">
        <f t="shared" si="30"/>
        <v>0</v>
      </c>
      <c r="O268" s="239">
        <f t="shared" si="30"/>
        <v>0</v>
      </c>
      <c r="P268" s="239">
        <f t="shared" si="30"/>
        <v>65618121</v>
      </c>
      <c r="Q268" s="239">
        <f t="shared" si="30"/>
        <v>0</v>
      </c>
      <c r="R268" s="239">
        <f t="shared" si="30"/>
        <v>6576960</v>
      </c>
      <c r="S268" s="239">
        <f t="shared" si="30"/>
        <v>0</v>
      </c>
      <c r="T268" s="239">
        <f t="shared" si="30"/>
        <v>59041161</v>
      </c>
      <c r="U268" s="364"/>
      <c r="V268" s="364"/>
      <c r="W268" s="364"/>
      <c r="X268" s="364"/>
      <c r="Y268" s="364"/>
      <c r="Z268" s="364"/>
      <c r="AA268" s="364"/>
      <c r="AB268" s="364"/>
    </row>
    <row r="269">
      <c r="A269" s="364"/>
      <c r="B269" s="372" t="s">
        <v>185</v>
      </c>
      <c r="C269" s="244">
        <v>2666667.0</v>
      </c>
      <c r="D269" s="373">
        <v>26.0</v>
      </c>
      <c r="E269" s="373">
        <v>25.808</v>
      </c>
      <c r="F269" s="373">
        <v>0.5</v>
      </c>
      <c r="G269" s="244">
        <v>6410.0</v>
      </c>
      <c r="H269" s="244">
        <v>3333333.0</v>
      </c>
      <c r="I269" s="370"/>
      <c r="J269" s="370"/>
      <c r="K269" s="370"/>
      <c r="L269" s="370"/>
      <c r="M269" s="370"/>
      <c r="N269" s="370"/>
      <c r="O269" s="370"/>
      <c r="P269" s="244">
        <v>5986718.0</v>
      </c>
      <c r="Q269" s="370"/>
      <c r="R269" s="244">
        <v>175280.0</v>
      </c>
      <c r="S269" s="370"/>
      <c r="T269" s="244">
        <v>5811438.0</v>
      </c>
      <c r="U269" s="364"/>
      <c r="V269" s="364"/>
      <c r="W269" s="364"/>
      <c r="X269" s="364"/>
      <c r="Y269" s="364"/>
      <c r="Z269" s="364"/>
      <c r="AA269" s="364"/>
      <c r="AB269" s="364"/>
    </row>
    <row r="270">
      <c r="A270" s="364"/>
      <c r="B270" s="372" t="s">
        <v>3353</v>
      </c>
      <c r="C270" s="244">
        <v>1833333.0</v>
      </c>
      <c r="D270" s="373">
        <v>26.0</v>
      </c>
      <c r="E270" s="373">
        <v>24.3374</v>
      </c>
      <c r="F270" s="373">
        <v>9.59</v>
      </c>
      <c r="G270" s="244">
        <v>84527.0</v>
      </c>
      <c r="H270" s="244">
        <v>333333.0</v>
      </c>
      <c r="I270" s="370"/>
      <c r="J270" s="370"/>
      <c r="K270" s="370"/>
      <c r="L270" s="370"/>
      <c r="M270" s="244">
        <v>1577531.0</v>
      </c>
      <c r="N270" s="370"/>
      <c r="O270" s="370"/>
      <c r="P270" s="244">
        <v>3711491.0</v>
      </c>
      <c r="Q270" s="370"/>
      <c r="R270" s="244">
        <v>175280.0</v>
      </c>
      <c r="S270" s="370"/>
      <c r="T270" s="244">
        <v>3536211.0</v>
      </c>
      <c r="U270" s="364"/>
      <c r="V270" s="364"/>
      <c r="W270" s="364"/>
      <c r="X270" s="364"/>
      <c r="Y270" s="364"/>
      <c r="Z270" s="364"/>
      <c r="AA270" s="364"/>
      <c r="AB270" s="364"/>
    </row>
    <row r="271">
      <c r="A271" s="364"/>
      <c r="B271" s="372" t="s">
        <v>3354</v>
      </c>
      <c r="C271" s="244">
        <v>1833333.0</v>
      </c>
      <c r="D271" s="373">
        <v>26.0</v>
      </c>
      <c r="E271" s="373">
        <v>25.8213</v>
      </c>
      <c r="F271" s="373">
        <v>14.61</v>
      </c>
      <c r="G271" s="244">
        <v>128774.0</v>
      </c>
      <c r="H271" s="244">
        <v>333333.0</v>
      </c>
      <c r="I271" s="370"/>
      <c r="J271" s="370"/>
      <c r="K271" s="370"/>
      <c r="L271" s="370"/>
      <c r="M271" s="244">
        <v>1673716.0</v>
      </c>
      <c r="N271" s="370"/>
      <c r="O271" s="370"/>
      <c r="P271" s="244">
        <v>3956557.0</v>
      </c>
      <c r="Q271" s="370"/>
      <c r="R271" s="244">
        <v>175280.0</v>
      </c>
      <c r="S271" s="370"/>
      <c r="T271" s="244">
        <v>3781277.0</v>
      </c>
      <c r="U271" s="364"/>
      <c r="V271" s="364"/>
      <c r="W271" s="364"/>
      <c r="X271" s="364"/>
      <c r="Y271" s="364"/>
      <c r="Z271" s="364"/>
      <c r="AA271" s="364"/>
      <c r="AB271" s="364"/>
    </row>
    <row r="272">
      <c r="A272" s="364"/>
      <c r="B272" s="372" t="s">
        <v>3356</v>
      </c>
      <c r="C272" s="244">
        <v>1833333.0</v>
      </c>
      <c r="D272" s="373">
        <v>26.0</v>
      </c>
      <c r="E272" s="373">
        <v>25.0</v>
      </c>
      <c r="F272" s="373">
        <v>13.73</v>
      </c>
      <c r="G272" s="244">
        <v>121018.0</v>
      </c>
      <c r="H272" s="244">
        <v>333333.0</v>
      </c>
      <c r="I272" s="370"/>
      <c r="J272" s="370"/>
      <c r="K272" s="370"/>
      <c r="L272" s="370"/>
      <c r="M272" s="244">
        <v>1620480.0</v>
      </c>
      <c r="N272" s="370"/>
      <c r="O272" s="370"/>
      <c r="P272" s="244">
        <v>3837652.0</v>
      </c>
      <c r="Q272" s="370"/>
      <c r="R272" s="370"/>
      <c r="S272" s="370"/>
      <c r="T272" s="244">
        <v>3837652.0</v>
      </c>
      <c r="U272" s="364"/>
      <c r="V272" s="364"/>
      <c r="W272" s="364"/>
      <c r="X272" s="364"/>
      <c r="Y272" s="364"/>
      <c r="Z272" s="364"/>
      <c r="AA272" s="364"/>
      <c r="AB272" s="364"/>
    </row>
    <row r="273">
      <c r="A273" s="364"/>
      <c r="B273" s="372" t="s">
        <v>189</v>
      </c>
      <c r="C273" s="244">
        <v>1833333.0</v>
      </c>
      <c r="D273" s="373">
        <v>26.0</v>
      </c>
      <c r="E273" s="373">
        <v>25.5645</v>
      </c>
      <c r="F273" s="373">
        <v>4.26</v>
      </c>
      <c r="G273" s="244">
        <v>37548.0</v>
      </c>
      <c r="H273" s="244">
        <v>666667.0</v>
      </c>
      <c r="I273" s="370"/>
      <c r="J273" s="370"/>
      <c r="K273" s="370"/>
      <c r="L273" s="370"/>
      <c r="M273" s="244">
        <v>1657071.0</v>
      </c>
      <c r="N273" s="370"/>
      <c r="O273" s="370"/>
      <c r="P273" s="244">
        <v>4163911.0</v>
      </c>
      <c r="Q273" s="370"/>
      <c r="R273" s="244">
        <v>175280.0</v>
      </c>
      <c r="S273" s="370"/>
      <c r="T273" s="244">
        <v>3988631.0</v>
      </c>
      <c r="U273" s="364"/>
      <c r="V273" s="364"/>
      <c r="W273" s="364"/>
      <c r="X273" s="364"/>
      <c r="Y273" s="364"/>
      <c r="Z273" s="364"/>
      <c r="AA273" s="364"/>
      <c r="AB273" s="364"/>
    </row>
    <row r="274">
      <c r="A274" s="364"/>
      <c r="B274" s="372" t="s">
        <v>192</v>
      </c>
      <c r="C274" s="244">
        <v>1833333.0</v>
      </c>
      <c r="D274" s="373">
        <v>26.0</v>
      </c>
      <c r="E274" s="373">
        <v>25.9699</v>
      </c>
      <c r="F274" s="373">
        <v>6.07</v>
      </c>
      <c r="G274" s="244">
        <v>53502.0</v>
      </c>
      <c r="H274" s="244">
        <v>333333.0</v>
      </c>
      <c r="I274" s="370"/>
      <c r="J274" s="370"/>
      <c r="K274" s="370"/>
      <c r="L274" s="370"/>
      <c r="M274" s="244">
        <v>1683349.0</v>
      </c>
      <c r="N274" s="370"/>
      <c r="O274" s="370"/>
      <c r="P274" s="244">
        <v>3901394.0</v>
      </c>
      <c r="Q274" s="370"/>
      <c r="R274" s="244">
        <v>175280.0</v>
      </c>
      <c r="S274" s="370"/>
      <c r="T274" s="244">
        <v>3726114.0</v>
      </c>
      <c r="U274" s="364"/>
      <c r="V274" s="364"/>
      <c r="W274" s="364"/>
      <c r="X274" s="364"/>
      <c r="Y274" s="364"/>
      <c r="Z274" s="364"/>
      <c r="AA274" s="364"/>
      <c r="AB274" s="364"/>
    </row>
    <row r="275">
      <c r="A275" s="364"/>
      <c r="B275" s="372" t="s">
        <v>194</v>
      </c>
      <c r="C275" s="244">
        <v>1833333.0</v>
      </c>
      <c r="D275" s="373">
        <v>26.0</v>
      </c>
      <c r="E275" s="373">
        <v>26.0</v>
      </c>
      <c r="F275" s="373">
        <v>11.34</v>
      </c>
      <c r="G275" s="244">
        <v>99952.0</v>
      </c>
      <c r="H275" s="244">
        <v>333333.0</v>
      </c>
      <c r="I275" s="370"/>
      <c r="J275" s="370"/>
      <c r="K275" s="370"/>
      <c r="L275" s="370"/>
      <c r="M275" s="244">
        <v>1685300.0</v>
      </c>
      <c r="N275" s="370"/>
      <c r="O275" s="370"/>
      <c r="P275" s="244">
        <v>3951918.0</v>
      </c>
      <c r="Q275" s="370"/>
      <c r="R275" s="244">
        <v>175280.0</v>
      </c>
      <c r="S275" s="370"/>
      <c r="T275" s="244">
        <v>3776638.0</v>
      </c>
      <c r="U275" s="364"/>
      <c r="V275" s="364"/>
      <c r="W275" s="364"/>
      <c r="X275" s="364"/>
      <c r="Y275" s="364"/>
      <c r="Z275" s="364"/>
      <c r="AA275" s="364"/>
      <c r="AB275" s="364"/>
    </row>
    <row r="276">
      <c r="A276" s="364"/>
      <c r="B276" s="372" t="s">
        <v>3393</v>
      </c>
      <c r="C276" s="244">
        <v>1833333.0</v>
      </c>
      <c r="D276" s="373">
        <v>26.0</v>
      </c>
      <c r="E276" s="373">
        <v>23.2256</v>
      </c>
      <c r="F276" s="373">
        <v>10.61</v>
      </c>
      <c r="G276" s="244">
        <v>93518.0</v>
      </c>
      <c r="H276" s="244">
        <v>333333.0</v>
      </c>
      <c r="I276" s="370"/>
      <c r="J276" s="370"/>
      <c r="K276" s="370"/>
      <c r="L276" s="370"/>
      <c r="M276" s="244">
        <v>1505465.0</v>
      </c>
      <c r="N276" s="370"/>
      <c r="O276" s="370"/>
      <c r="P276" s="244">
        <v>3570019.0</v>
      </c>
      <c r="Q276" s="370"/>
      <c r="R276" s="370"/>
      <c r="S276" s="370"/>
      <c r="T276" s="244">
        <v>3570019.0</v>
      </c>
      <c r="U276" s="364"/>
      <c r="V276" s="364"/>
      <c r="W276" s="364"/>
      <c r="X276" s="364"/>
      <c r="Y276" s="364"/>
      <c r="Z276" s="364"/>
      <c r="AA276" s="364"/>
      <c r="AB276" s="364"/>
    </row>
    <row r="277">
      <c r="A277" s="364"/>
      <c r="B277" s="375" t="s">
        <v>3394</v>
      </c>
      <c r="C277" s="244">
        <v>1.3333333E7</v>
      </c>
      <c r="D277" s="373">
        <v>26.0</v>
      </c>
      <c r="E277" s="373">
        <v>22.0</v>
      </c>
      <c r="F277" s="371"/>
      <c r="G277" s="370"/>
      <c r="H277" s="370"/>
      <c r="I277" s="370"/>
      <c r="J277" s="370"/>
      <c r="K277" s="370"/>
      <c r="L277" s="370"/>
      <c r="M277" s="370"/>
      <c r="N277" s="370"/>
      <c r="O277" s="370"/>
      <c r="P277" s="244">
        <v>1.1282051E7</v>
      </c>
      <c r="Q277" s="370"/>
      <c r="R277" s="374">
        <v>5000000.0</v>
      </c>
      <c r="S277" s="242"/>
      <c r="T277" s="244">
        <v>6282051.0</v>
      </c>
      <c r="U277" s="364"/>
      <c r="V277" s="364"/>
      <c r="W277" s="364"/>
      <c r="X277" s="364"/>
      <c r="Y277" s="364"/>
      <c r="Z277" s="364"/>
      <c r="AA277" s="364"/>
      <c r="AB277" s="364"/>
    </row>
    <row r="278">
      <c r="A278" s="364"/>
      <c r="B278" s="375" t="s">
        <v>217</v>
      </c>
      <c r="C278" s="244">
        <v>1.8333333E7</v>
      </c>
      <c r="D278" s="373">
        <v>26.0</v>
      </c>
      <c r="E278" s="373">
        <v>26.0</v>
      </c>
      <c r="F278" s="371"/>
      <c r="G278" s="370"/>
      <c r="H278" s="370"/>
      <c r="I278" s="370"/>
      <c r="J278" s="370"/>
      <c r="K278" s="370"/>
      <c r="L278" s="370"/>
      <c r="M278" s="370"/>
      <c r="N278" s="370"/>
      <c r="O278" s="370"/>
      <c r="P278" s="244">
        <v>1.8333333E7</v>
      </c>
      <c r="Q278" s="370"/>
      <c r="R278" s="244">
        <v>350000.0</v>
      </c>
      <c r="S278" s="370"/>
      <c r="T278" s="244">
        <v>1.7983333E7</v>
      </c>
      <c r="U278" s="364"/>
      <c r="V278" s="364"/>
      <c r="W278" s="364"/>
      <c r="X278" s="364"/>
      <c r="Y278" s="364"/>
      <c r="Z278" s="364"/>
      <c r="AA278" s="364"/>
      <c r="AB278" s="364"/>
    </row>
    <row r="279">
      <c r="A279" s="364"/>
      <c r="B279" s="372" t="s">
        <v>3370</v>
      </c>
      <c r="C279" s="244">
        <v>4000000.0</v>
      </c>
      <c r="D279" s="244">
        <v>26.0</v>
      </c>
      <c r="E279" s="244">
        <v>19.0</v>
      </c>
      <c r="F279" s="371"/>
      <c r="G279" s="242"/>
      <c r="H279" s="242"/>
      <c r="I279" s="370"/>
      <c r="J279" s="370"/>
      <c r="K279" s="370"/>
      <c r="L279" s="370"/>
      <c r="M279" s="370"/>
      <c r="N279" s="370"/>
      <c r="O279" s="370"/>
      <c r="P279" s="244">
        <v>2923077.0</v>
      </c>
      <c r="Q279" s="370"/>
      <c r="R279" s="244">
        <v>175280.0</v>
      </c>
      <c r="S279" s="370"/>
      <c r="T279" s="244">
        <v>2747797.0</v>
      </c>
      <c r="U279" s="364"/>
      <c r="V279" s="364"/>
      <c r="W279" s="364"/>
      <c r="X279" s="364"/>
      <c r="Y279" s="364"/>
      <c r="Z279" s="364"/>
      <c r="AA279" s="364"/>
      <c r="AB279" s="364"/>
    </row>
    <row r="280">
      <c r="A280" s="365"/>
      <c r="B280" s="238" t="s">
        <v>3395</v>
      </c>
      <c r="C280" s="239">
        <f>sum(C281:C293)</f>
        <v>91508613</v>
      </c>
      <c r="D280" s="366"/>
      <c r="E280" s="366"/>
      <c r="F280" s="366"/>
      <c r="G280" s="239">
        <f t="shared" ref="G280:T280" si="31">sum(G281:G293)</f>
        <v>507740</v>
      </c>
      <c r="H280" s="239">
        <f t="shared" si="31"/>
        <v>0</v>
      </c>
      <c r="I280" s="239">
        <f t="shared" si="31"/>
        <v>0</v>
      </c>
      <c r="J280" s="239">
        <f t="shared" si="31"/>
        <v>0</v>
      </c>
      <c r="K280" s="239">
        <f t="shared" si="31"/>
        <v>0</v>
      </c>
      <c r="L280" s="239">
        <f t="shared" si="31"/>
        <v>0</v>
      </c>
      <c r="M280" s="239">
        <f t="shared" si="31"/>
        <v>0</v>
      </c>
      <c r="N280" s="239">
        <f t="shared" si="31"/>
        <v>0</v>
      </c>
      <c r="O280" s="239">
        <f t="shared" si="31"/>
        <v>0</v>
      </c>
      <c r="P280" s="239">
        <f t="shared" si="31"/>
        <v>94743063</v>
      </c>
      <c r="Q280" s="239">
        <f t="shared" si="31"/>
        <v>0</v>
      </c>
      <c r="R280" s="239">
        <f t="shared" si="31"/>
        <v>1436960</v>
      </c>
      <c r="S280" s="239">
        <f t="shared" si="31"/>
        <v>0</v>
      </c>
      <c r="T280" s="239">
        <f t="shared" si="31"/>
        <v>92639437</v>
      </c>
      <c r="U280" s="364"/>
      <c r="V280" s="364"/>
      <c r="W280" s="364"/>
      <c r="X280" s="364"/>
      <c r="Y280" s="364"/>
      <c r="Z280" s="364"/>
      <c r="AA280" s="364"/>
      <c r="AB280" s="364"/>
    </row>
    <row r="281">
      <c r="A281" s="364"/>
      <c r="B281" s="375" t="s">
        <v>215</v>
      </c>
      <c r="C281" s="244">
        <v>2.1666667E7</v>
      </c>
      <c r="D281" s="373">
        <v>26.0</v>
      </c>
      <c r="E281" s="373">
        <v>26.0</v>
      </c>
      <c r="F281" s="371"/>
      <c r="G281" s="370"/>
      <c r="H281" s="370"/>
      <c r="I281" s="370"/>
      <c r="J281" s="370"/>
      <c r="K281" s="370"/>
      <c r="L281" s="370"/>
      <c r="M281" s="370"/>
      <c r="N281" s="370"/>
      <c r="O281" s="370"/>
      <c r="P281" s="244">
        <v>2.1666667E7</v>
      </c>
      <c r="Q281" s="370"/>
      <c r="R281" s="244">
        <v>175280.0</v>
      </c>
      <c r="S281" s="370"/>
      <c r="T281" s="244">
        <v>2.1491387E7</v>
      </c>
      <c r="U281" s="364"/>
      <c r="V281" s="364"/>
      <c r="W281" s="364"/>
      <c r="X281" s="364"/>
      <c r="Y281" s="364"/>
      <c r="Z281" s="364"/>
      <c r="AA281" s="364"/>
      <c r="AB281" s="364"/>
    </row>
    <row r="282">
      <c r="A282" s="364"/>
      <c r="B282" s="372" t="s">
        <v>3348</v>
      </c>
      <c r="C282" s="244">
        <v>5333333.0</v>
      </c>
      <c r="D282" s="373">
        <v>26.0</v>
      </c>
      <c r="E282" s="373">
        <v>26.0</v>
      </c>
      <c r="F282" s="371"/>
      <c r="G282" s="244">
        <v>0.0</v>
      </c>
      <c r="H282" s="370"/>
      <c r="I282" s="370"/>
      <c r="J282" s="370"/>
      <c r="K282" s="370"/>
      <c r="L282" s="370"/>
      <c r="M282" s="370"/>
      <c r="N282" s="370"/>
      <c r="O282" s="370"/>
      <c r="P282" s="244">
        <v>5333333.0</v>
      </c>
      <c r="Q282" s="370"/>
      <c r="R282" s="244">
        <v>175280.0</v>
      </c>
      <c r="S282" s="370"/>
      <c r="T282" s="244">
        <v>5158053.0</v>
      </c>
      <c r="U282" s="364"/>
      <c r="V282" s="364"/>
      <c r="W282" s="364"/>
      <c r="X282" s="364"/>
      <c r="Y282" s="364"/>
      <c r="Z282" s="364"/>
      <c r="AA282" s="364"/>
      <c r="AB282" s="364"/>
    </row>
    <row r="283">
      <c r="A283" s="364"/>
      <c r="B283" s="372" t="s">
        <v>3349</v>
      </c>
      <c r="C283" s="244">
        <v>7666667.0</v>
      </c>
      <c r="D283" s="373">
        <v>26.0</v>
      </c>
      <c r="E283" s="373">
        <v>26.0</v>
      </c>
      <c r="F283" s="371"/>
      <c r="G283" s="244">
        <v>0.0</v>
      </c>
      <c r="H283" s="370"/>
      <c r="I283" s="370"/>
      <c r="J283" s="370"/>
      <c r="K283" s="370"/>
      <c r="L283" s="370"/>
      <c r="M283" s="370"/>
      <c r="N283" s="370"/>
      <c r="O283" s="370"/>
      <c r="P283" s="244">
        <v>7666667.0</v>
      </c>
      <c r="Q283" s="370"/>
      <c r="R283" s="244">
        <v>175280.0</v>
      </c>
      <c r="S283" s="370"/>
      <c r="T283" s="244">
        <v>7491387.0</v>
      </c>
      <c r="U283" s="364"/>
      <c r="V283" s="364"/>
      <c r="W283" s="364"/>
      <c r="X283" s="364"/>
      <c r="Y283" s="364"/>
      <c r="Z283" s="364"/>
      <c r="AA283" s="364"/>
      <c r="AB283" s="364"/>
    </row>
    <row r="284">
      <c r="A284" s="364"/>
      <c r="B284" s="372" t="s">
        <v>3321</v>
      </c>
      <c r="C284" s="244">
        <v>6666667.0</v>
      </c>
      <c r="D284" s="373">
        <v>26.0</v>
      </c>
      <c r="E284" s="373">
        <v>25.9604</v>
      </c>
      <c r="F284" s="371"/>
      <c r="G284" s="244">
        <v>0.0</v>
      </c>
      <c r="H284" s="370"/>
      <c r="I284" s="370"/>
      <c r="J284" s="370"/>
      <c r="K284" s="370"/>
      <c r="L284" s="370"/>
      <c r="M284" s="370"/>
      <c r="N284" s="370"/>
      <c r="O284" s="370"/>
      <c r="P284" s="244">
        <v>6656513.0</v>
      </c>
      <c r="Q284" s="370"/>
      <c r="R284" s="244">
        <v>175280.0</v>
      </c>
      <c r="S284" s="370"/>
      <c r="T284" s="244">
        <v>6481233.0</v>
      </c>
      <c r="U284" s="364"/>
      <c r="V284" s="364"/>
      <c r="W284" s="364"/>
      <c r="X284" s="364"/>
      <c r="Y284" s="364"/>
      <c r="Z284" s="364"/>
      <c r="AA284" s="364"/>
      <c r="AB284" s="364"/>
    </row>
    <row r="285">
      <c r="A285" s="364"/>
      <c r="B285" s="372" t="s">
        <v>230</v>
      </c>
      <c r="C285" s="244">
        <v>8333333.0</v>
      </c>
      <c r="D285" s="373">
        <v>26.0</v>
      </c>
      <c r="E285" s="373">
        <v>26.0</v>
      </c>
      <c r="F285" s="371"/>
      <c r="G285" s="244">
        <v>0.0</v>
      </c>
      <c r="H285" s="370"/>
      <c r="I285" s="370"/>
      <c r="J285" s="370"/>
      <c r="K285" s="370"/>
      <c r="L285" s="370"/>
      <c r="M285" s="370"/>
      <c r="N285" s="370"/>
      <c r="O285" s="370"/>
      <c r="P285" s="244">
        <v>8333333.0</v>
      </c>
      <c r="Q285" s="370"/>
      <c r="R285" s="244">
        <v>210000.0</v>
      </c>
      <c r="S285" s="370"/>
      <c r="T285" s="244">
        <v>8123333.0</v>
      </c>
      <c r="U285" s="364"/>
      <c r="V285" s="364"/>
      <c r="W285" s="364"/>
      <c r="X285" s="364"/>
      <c r="Y285" s="364"/>
      <c r="Z285" s="364"/>
      <c r="AA285" s="364"/>
      <c r="AB285" s="364"/>
    </row>
    <row r="286">
      <c r="A286" s="364"/>
      <c r="B286" s="372" t="s">
        <v>232</v>
      </c>
      <c r="C286" s="244">
        <v>8333333.0</v>
      </c>
      <c r="D286" s="373">
        <v>26.0</v>
      </c>
      <c r="E286" s="373">
        <v>26.0</v>
      </c>
      <c r="F286" s="371"/>
      <c r="G286" s="244">
        <v>0.0</v>
      </c>
      <c r="H286" s="370"/>
      <c r="I286" s="370"/>
      <c r="J286" s="370"/>
      <c r="K286" s="370"/>
      <c r="L286" s="370"/>
      <c r="M286" s="370"/>
      <c r="N286" s="370"/>
      <c r="O286" s="370"/>
      <c r="P286" s="244">
        <v>8333333.0</v>
      </c>
      <c r="Q286" s="370"/>
      <c r="R286" s="370"/>
      <c r="S286" s="370"/>
      <c r="T286" s="244">
        <v>8333333.0</v>
      </c>
      <c r="U286" s="364"/>
      <c r="V286" s="364"/>
      <c r="W286" s="364"/>
      <c r="X286" s="364"/>
      <c r="Y286" s="364"/>
      <c r="Z286" s="364"/>
      <c r="AA286" s="364"/>
      <c r="AB286" s="364"/>
    </row>
    <row r="287">
      <c r="A287" s="364"/>
      <c r="B287" s="372" t="s">
        <v>234</v>
      </c>
      <c r="C287" s="244">
        <v>4000000.0</v>
      </c>
      <c r="D287" s="373">
        <v>26.0</v>
      </c>
      <c r="E287" s="373">
        <v>27.0</v>
      </c>
      <c r="F287" s="373">
        <v>17.66</v>
      </c>
      <c r="G287" s="244">
        <v>339615.0</v>
      </c>
      <c r="H287" s="370"/>
      <c r="I287" s="370"/>
      <c r="J287" s="370"/>
      <c r="K287" s="370"/>
      <c r="L287" s="370"/>
      <c r="M287" s="242"/>
      <c r="N287" s="370"/>
      <c r="O287" s="370"/>
      <c r="P287" s="244">
        <v>5362212.0</v>
      </c>
      <c r="Q287" s="370"/>
      <c r="R287" s="244">
        <v>175280.0</v>
      </c>
      <c r="S287" s="370"/>
      <c r="T287" s="244">
        <v>5186932.0</v>
      </c>
      <c r="U287" s="364"/>
      <c r="V287" s="364"/>
      <c r="W287" s="364"/>
      <c r="X287" s="364"/>
      <c r="Y287" s="364"/>
      <c r="Z287" s="364"/>
      <c r="AA287" s="364"/>
      <c r="AB287" s="364"/>
    </row>
    <row r="288">
      <c r="A288" s="364"/>
      <c r="B288" s="372" t="s">
        <v>236</v>
      </c>
      <c r="C288" s="244">
        <v>4333333.0</v>
      </c>
      <c r="D288" s="373">
        <v>26.0</v>
      </c>
      <c r="E288" s="373">
        <v>26.0</v>
      </c>
      <c r="F288" s="373">
        <v>7.07</v>
      </c>
      <c r="G288" s="244">
        <v>147292.0</v>
      </c>
      <c r="H288" s="370"/>
      <c r="I288" s="370"/>
      <c r="J288" s="370"/>
      <c r="K288" s="370"/>
      <c r="L288" s="370"/>
      <c r="M288" s="242"/>
      <c r="N288" s="370"/>
      <c r="O288" s="370"/>
      <c r="P288" s="244">
        <v>5349375.0</v>
      </c>
      <c r="Q288" s="370"/>
      <c r="R288" s="370"/>
      <c r="S288" s="370"/>
      <c r="T288" s="244">
        <v>5349375.0</v>
      </c>
      <c r="U288" s="364"/>
      <c r="V288" s="364"/>
      <c r="W288" s="364"/>
      <c r="X288" s="364"/>
      <c r="Y288" s="364"/>
      <c r="Z288" s="364"/>
      <c r="AA288" s="364"/>
      <c r="AB288" s="364"/>
    </row>
    <row r="289">
      <c r="A289" s="364"/>
      <c r="B289" s="372" t="s">
        <v>238</v>
      </c>
      <c r="C289" s="244">
        <v>4333333.0</v>
      </c>
      <c r="D289" s="373">
        <v>26.0</v>
      </c>
      <c r="E289" s="373">
        <v>25.8606</v>
      </c>
      <c r="F289" s="373">
        <v>1.0</v>
      </c>
      <c r="G289" s="244">
        <v>20833.0</v>
      </c>
      <c r="H289" s="370"/>
      <c r="I289" s="370"/>
      <c r="J289" s="370"/>
      <c r="K289" s="370"/>
      <c r="L289" s="370"/>
      <c r="M289" s="242"/>
      <c r="N289" s="370"/>
      <c r="O289" s="370"/>
      <c r="P289" s="244">
        <v>5199683.0</v>
      </c>
      <c r="Q289" s="370"/>
      <c r="R289" s="244">
        <v>175280.0</v>
      </c>
      <c r="S289" s="242"/>
      <c r="T289" s="244">
        <v>4357737.0</v>
      </c>
      <c r="U289" s="364"/>
      <c r="V289" s="364"/>
      <c r="W289" s="364"/>
      <c r="X289" s="364"/>
      <c r="Y289" s="364"/>
      <c r="Z289" s="364"/>
      <c r="AA289" s="364"/>
      <c r="AB289" s="364"/>
    </row>
    <row r="290">
      <c r="A290" s="364"/>
      <c r="B290" s="372" t="s">
        <v>3323</v>
      </c>
      <c r="C290" s="244">
        <v>4000000.0</v>
      </c>
      <c r="D290" s="373">
        <v>26.0</v>
      </c>
      <c r="E290" s="373">
        <v>26.0</v>
      </c>
      <c r="F290" s="371"/>
      <c r="G290" s="244">
        <v>0.0</v>
      </c>
      <c r="H290" s="370"/>
      <c r="I290" s="370"/>
      <c r="J290" s="370"/>
      <c r="K290" s="370"/>
      <c r="L290" s="370"/>
      <c r="M290" s="370"/>
      <c r="N290" s="370"/>
      <c r="O290" s="370"/>
      <c r="P290" s="244">
        <v>4000000.0</v>
      </c>
      <c r="Q290" s="370"/>
      <c r="R290" s="370"/>
      <c r="S290" s="370"/>
      <c r="T290" s="244">
        <v>4000000.0</v>
      </c>
      <c r="U290" s="364"/>
      <c r="V290" s="364"/>
      <c r="W290" s="364"/>
      <c r="X290" s="364"/>
      <c r="Y290" s="364"/>
      <c r="Z290" s="364"/>
      <c r="AA290" s="364"/>
      <c r="AB290" s="364"/>
    </row>
    <row r="291">
      <c r="A291" s="364"/>
      <c r="B291" s="372" t="s">
        <v>248</v>
      </c>
      <c r="C291" s="244">
        <v>5841947.0</v>
      </c>
      <c r="D291" s="373">
        <v>26.0</v>
      </c>
      <c r="E291" s="373">
        <v>26.0</v>
      </c>
      <c r="F291" s="371"/>
      <c r="G291" s="244">
        <v>0.0</v>
      </c>
      <c r="H291" s="370"/>
      <c r="I291" s="370"/>
      <c r="J291" s="370"/>
      <c r="K291" s="370"/>
      <c r="L291" s="370"/>
      <c r="M291" s="370"/>
      <c r="N291" s="370"/>
      <c r="O291" s="370"/>
      <c r="P291" s="244">
        <v>5841947.0</v>
      </c>
      <c r="Q291" s="370"/>
      <c r="R291" s="244">
        <v>175280.0</v>
      </c>
      <c r="S291" s="370"/>
      <c r="T291" s="244">
        <v>5666667.0</v>
      </c>
      <c r="U291" s="364"/>
      <c r="V291" s="364"/>
      <c r="W291" s="364"/>
      <c r="X291" s="364"/>
      <c r="Y291" s="364"/>
      <c r="Z291" s="364"/>
      <c r="AA291" s="364"/>
      <c r="AB291" s="364"/>
    </row>
    <row r="292">
      <c r="A292" s="364"/>
      <c r="B292" s="372" t="s">
        <v>3396</v>
      </c>
      <c r="C292" s="244">
        <v>9333333.0</v>
      </c>
      <c r="D292" s="373">
        <v>26.0</v>
      </c>
      <c r="E292" s="373">
        <v>26.0</v>
      </c>
      <c r="F292" s="371"/>
      <c r="G292" s="370"/>
      <c r="H292" s="370"/>
      <c r="I292" s="370"/>
      <c r="J292" s="370"/>
      <c r="K292" s="370"/>
      <c r="L292" s="370"/>
      <c r="M292" s="370"/>
      <c r="N292" s="370"/>
      <c r="O292" s="370"/>
      <c r="P292" s="244">
        <v>9333333.0</v>
      </c>
      <c r="Q292" s="370"/>
      <c r="R292" s="370"/>
      <c r="S292" s="370"/>
      <c r="T292" s="244">
        <v>9333333.0</v>
      </c>
      <c r="U292" s="364"/>
      <c r="V292" s="364"/>
      <c r="W292" s="364"/>
      <c r="X292" s="364"/>
      <c r="Y292" s="364"/>
      <c r="Z292" s="364"/>
      <c r="AA292" s="364"/>
      <c r="AB292" s="364"/>
    </row>
    <row r="293">
      <c r="A293" s="364"/>
      <c r="B293" s="372" t="s">
        <v>3350</v>
      </c>
      <c r="C293" s="244">
        <v>1666667.0</v>
      </c>
      <c r="D293" s="373">
        <v>26.0</v>
      </c>
      <c r="E293" s="373">
        <v>26.0</v>
      </c>
      <c r="F293" s="371"/>
      <c r="G293" s="370"/>
      <c r="H293" s="370"/>
      <c r="I293" s="370"/>
      <c r="J293" s="370"/>
      <c r="K293" s="370"/>
      <c r="L293" s="370"/>
      <c r="M293" s="370"/>
      <c r="N293" s="370"/>
      <c r="O293" s="370"/>
      <c r="P293" s="244">
        <v>1666667.0</v>
      </c>
      <c r="Q293" s="370"/>
      <c r="R293" s="370"/>
      <c r="S293" s="370"/>
      <c r="T293" s="244">
        <v>1666667.0</v>
      </c>
      <c r="U293" s="364"/>
      <c r="V293" s="364"/>
      <c r="W293" s="364"/>
      <c r="X293" s="364"/>
      <c r="Y293" s="364"/>
      <c r="Z293" s="364"/>
      <c r="AA293" s="364"/>
      <c r="AB293" s="364"/>
    </row>
    <row r="294">
      <c r="A294" s="365"/>
      <c r="B294" s="238" t="s">
        <v>3397</v>
      </c>
      <c r="C294" s="239">
        <f>sum(C295:C316)</f>
        <v>116666667</v>
      </c>
      <c r="D294" s="366"/>
      <c r="E294" s="366"/>
      <c r="F294" s="366"/>
      <c r="G294" s="239">
        <f t="shared" ref="G294:T294" si="32">sum(G295:G316)</f>
        <v>3136120</v>
      </c>
      <c r="H294" s="239">
        <f t="shared" si="32"/>
        <v>9500000</v>
      </c>
      <c r="I294" s="239">
        <f t="shared" si="32"/>
        <v>0</v>
      </c>
      <c r="J294" s="239">
        <f t="shared" si="32"/>
        <v>0</v>
      </c>
      <c r="K294" s="239">
        <f t="shared" si="32"/>
        <v>0</v>
      </c>
      <c r="L294" s="239">
        <f t="shared" si="32"/>
        <v>0</v>
      </c>
      <c r="M294" s="239">
        <f t="shared" si="32"/>
        <v>495402648</v>
      </c>
      <c r="N294" s="239">
        <f t="shared" si="32"/>
        <v>0</v>
      </c>
      <c r="O294" s="239">
        <f t="shared" si="32"/>
        <v>0</v>
      </c>
      <c r="P294" s="239">
        <f t="shared" si="32"/>
        <v>649371950</v>
      </c>
      <c r="Q294" s="239">
        <f t="shared" si="32"/>
        <v>0</v>
      </c>
      <c r="R294" s="239">
        <f t="shared" si="32"/>
        <v>3432800</v>
      </c>
      <c r="S294" s="239">
        <f t="shared" si="32"/>
        <v>0</v>
      </c>
      <c r="T294" s="239">
        <f t="shared" si="32"/>
        <v>643939150</v>
      </c>
      <c r="U294" s="364"/>
      <c r="V294" s="364"/>
      <c r="W294" s="364"/>
      <c r="X294" s="364"/>
      <c r="Y294" s="364"/>
      <c r="Z294" s="364"/>
      <c r="AA294" s="364"/>
      <c r="AB294" s="364"/>
    </row>
    <row r="295">
      <c r="A295" s="364"/>
      <c r="B295" s="372" t="s">
        <v>3981</v>
      </c>
      <c r="C295" s="244">
        <v>6.0E7</v>
      </c>
      <c r="D295" s="373">
        <v>0.0</v>
      </c>
      <c r="E295" s="243"/>
      <c r="F295" s="243"/>
      <c r="G295" s="242"/>
      <c r="H295" s="370"/>
      <c r="I295" s="370"/>
      <c r="J295" s="370"/>
      <c r="K295" s="370"/>
      <c r="L295" s="370"/>
      <c r="M295" s="242"/>
      <c r="N295" s="370"/>
      <c r="O295" s="370"/>
      <c r="P295" s="244">
        <v>6.0E7</v>
      </c>
      <c r="Q295" s="370"/>
      <c r="R295" s="242"/>
      <c r="S295" s="370"/>
      <c r="T295" s="244">
        <v>6.0E7</v>
      </c>
      <c r="U295" s="364"/>
      <c r="V295" s="364"/>
      <c r="W295" s="364"/>
      <c r="X295" s="364"/>
      <c r="Y295" s="364"/>
      <c r="Z295" s="364"/>
      <c r="AA295" s="364"/>
      <c r="AB295" s="364"/>
    </row>
    <row r="296">
      <c r="A296" s="364"/>
      <c r="B296" s="372" t="s">
        <v>3982</v>
      </c>
      <c r="C296" s="244">
        <v>1000000.0</v>
      </c>
      <c r="D296" s="373">
        <v>0.0</v>
      </c>
      <c r="E296" s="373">
        <v>8.4785</v>
      </c>
      <c r="F296" s="243"/>
      <c r="G296" s="242"/>
      <c r="H296" s="242"/>
      <c r="I296" s="370"/>
      <c r="J296" s="370"/>
      <c r="K296" s="370"/>
      <c r="L296" s="370"/>
      <c r="M296" s="244">
        <v>9.2938163E7</v>
      </c>
      <c r="N296" s="370"/>
      <c r="O296" s="370"/>
      <c r="P296" s="244">
        <v>1.01416616E8</v>
      </c>
      <c r="Q296" s="370"/>
      <c r="R296" s="242"/>
      <c r="S296" s="370"/>
      <c r="T296" s="244">
        <v>1.01416616E8</v>
      </c>
      <c r="U296" s="364"/>
      <c r="V296" s="364"/>
      <c r="W296" s="364"/>
      <c r="X296" s="364"/>
      <c r="Y296" s="364"/>
      <c r="Z296" s="364"/>
      <c r="AA296" s="364"/>
      <c r="AB296" s="364"/>
    </row>
    <row r="297">
      <c r="A297" s="364"/>
      <c r="B297" s="372" t="s">
        <v>3983</v>
      </c>
      <c r="C297" s="244">
        <v>1000000.0</v>
      </c>
      <c r="D297" s="373">
        <v>0.0</v>
      </c>
      <c r="E297" s="373">
        <v>9.5934</v>
      </c>
      <c r="F297" s="243"/>
      <c r="G297" s="242"/>
      <c r="H297" s="242"/>
      <c r="I297" s="242"/>
      <c r="J297" s="370"/>
      <c r="K297" s="242"/>
      <c r="L297" s="370"/>
      <c r="M297" s="244">
        <v>1.20160875E8</v>
      </c>
      <c r="N297" s="370"/>
      <c r="O297" s="370"/>
      <c r="P297" s="244">
        <v>1.29754243E8</v>
      </c>
      <c r="Q297" s="370"/>
      <c r="R297" s="244">
        <v>735000.0</v>
      </c>
      <c r="S297" s="370"/>
      <c r="T297" s="244">
        <v>1.29019243E8</v>
      </c>
      <c r="U297" s="364"/>
      <c r="V297" s="364"/>
      <c r="W297" s="364"/>
      <c r="X297" s="364"/>
      <c r="Y297" s="364"/>
      <c r="Z297" s="364"/>
      <c r="AA297" s="364"/>
      <c r="AB297" s="364"/>
    </row>
    <row r="298">
      <c r="A298" s="364"/>
      <c r="B298" s="372" t="s">
        <v>3984</v>
      </c>
      <c r="C298" s="244">
        <v>1000000.0</v>
      </c>
      <c r="D298" s="373">
        <v>0.0</v>
      </c>
      <c r="E298" s="373">
        <v>3.5623</v>
      </c>
      <c r="F298" s="243"/>
      <c r="G298" s="242"/>
      <c r="H298" s="242"/>
      <c r="I298" s="370"/>
      <c r="J298" s="370"/>
      <c r="K298" s="370"/>
      <c r="L298" s="370"/>
      <c r="M298" s="244">
        <v>2.393111E7</v>
      </c>
      <c r="N298" s="370"/>
      <c r="O298" s="370"/>
      <c r="P298" s="244">
        <v>2.7493415E7</v>
      </c>
      <c r="Q298" s="370"/>
      <c r="R298" s="242"/>
      <c r="S298" s="370"/>
      <c r="T298" s="244">
        <v>2.7493415E7</v>
      </c>
      <c r="U298" s="364"/>
      <c r="V298" s="364"/>
      <c r="W298" s="364"/>
      <c r="X298" s="364"/>
      <c r="Y298" s="364"/>
      <c r="Z298" s="364"/>
      <c r="AA298" s="364"/>
      <c r="AB298" s="364"/>
    </row>
    <row r="299">
      <c r="A299" s="364"/>
      <c r="B299" s="372" t="s">
        <v>3985</v>
      </c>
      <c r="C299" s="244">
        <v>1000000.0</v>
      </c>
      <c r="D299" s="373">
        <v>0.0</v>
      </c>
      <c r="E299" s="373">
        <v>1.8936</v>
      </c>
      <c r="F299" s="243"/>
      <c r="G299" s="242"/>
      <c r="H299" s="242"/>
      <c r="I299" s="370"/>
      <c r="J299" s="370"/>
      <c r="K299" s="370"/>
      <c r="L299" s="370"/>
      <c r="M299" s="244">
        <v>1.8136875E7</v>
      </c>
      <c r="N299" s="370"/>
      <c r="O299" s="370"/>
      <c r="P299" s="244">
        <v>2.0030443E7</v>
      </c>
      <c r="Q299" s="370"/>
      <c r="R299" s="370"/>
      <c r="S299" s="370"/>
      <c r="T299" s="244">
        <v>2.0030443E7</v>
      </c>
      <c r="U299" s="364"/>
      <c r="V299" s="364"/>
      <c r="W299" s="364"/>
      <c r="X299" s="364"/>
      <c r="Y299" s="364"/>
      <c r="Z299" s="364"/>
      <c r="AA299" s="364"/>
      <c r="AB299" s="364"/>
    </row>
    <row r="300">
      <c r="A300" s="364"/>
      <c r="B300" s="372" t="s">
        <v>3986</v>
      </c>
      <c r="C300" s="244">
        <v>1000000.0</v>
      </c>
      <c r="D300" s="373">
        <v>0.0</v>
      </c>
      <c r="E300" s="373">
        <v>10.6484</v>
      </c>
      <c r="F300" s="243"/>
      <c r="G300" s="242"/>
      <c r="H300" s="242"/>
      <c r="I300" s="370"/>
      <c r="J300" s="370"/>
      <c r="K300" s="370"/>
      <c r="L300" s="370"/>
      <c r="M300" s="244">
        <v>1.261425E8</v>
      </c>
      <c r="N300" s="370"/>
      <c r="O300" s="370"/>
      <c r="P300" s="244">
        <v>1.36790942E8</v>
      </c>
      <c r="Q300" s="370"/>
      <c r="R300" s="242"/>
      <c r="S300" s="370"/>
      <c r="T300" s="244">
        <v>1.36790942E8</v>
      </c>
      <c r="U300" s="364"/>
      <c r="V300" s="364"/>
      <c r="W300" s="364"/>
      <c r="X300" s="364"/>
      <c r="Y300" s="364"/>
      <c r="Z300" s="364"/>
      <c r="AA300" s="364"/>
      <c r="AB300" s="364"/>
    </row>
    <row r="301">
      <c r="A301" s="364"/>
      <c r="B301" s="372" t="s">
        <v>3987</v>
      </c>
      <c r="C301" s="244">
        <v>1000000.0</v>
      </c>
      <c r="D301" s="373">
        <v>0.0</v>
      </c>
      <c r="E301" s="373">
        <v>8.7719</v>
      </c>
      <c r="F301" s="243"/>
      <c r="G301" s="242"/>
      <c r="H301" s="242"/>
      <c r="I301" s="370"/>
      <c r="J301" s="370"/>
      <c r="K301" s="370"/>
      <c r="L301" s="370"/>
      <c r="M301" s="244">
        <v>5.0896E7</v>
      </c>
      <c r="N301" s="370"/>
      <c r="O301" s="370"/>
      <c r="P301" s="244">
        <v>5.9667926E7</v>
      </c>
      <c r="Q301" s="370"/>
      <c r="R301" s="374">
        <v>630000.0</v>
      </c>
      <c r="S301" s="370"/>
      <c r="T301" s="244">
        <v>5.9037926E7</v>
      </c>
      <c r="U301" s="364"/>
      <c r="V301" s="364"/>
      <c r="W301" s="364"/>
      <c r="X301" s="364"/>
      <c r="Y301" s="364"/>
      <c r="Z301" s="364"/>
      <c r="AA301" s="364"/>
      <c r="AB301" s="364"/>
    </row>
    <row r="302">
      <c r="A302" s="364"/>
      <c r="B302" s="372" t="s">
        <v>3988</v>
      </c>
      <c r="C302" s="244">
        <v>2.0E7</v>
      </c>
      <c r="D302" s="373">
        <v>23.0</v>
      </c>
      <c r="E302" s="373">
        <v>6.7773</v>
      </c>
      <c r="F302" s="243"/>
      <c r="G302" s="242"/>
      <c r="H302" s="242"/>
      <c r="I302" s="370"/>
      <c r="J302" s="370"/>
      <c r="K302" s="370"/>
      <c r="L302" s="370"/>
      <c r="M302" s="244">
        <v>4.6357125E7</v>
      </c>
      <c r="N302" s="370"/>
      <c r="O302" s="370"/>
      <c r="P302" s="244">
        <v>5.2250429E7</v>
      </c>
      <c r="Q302" s="370"/>
      <c r="R302" s="242"/>
      <c r="S302" s="370"/>
      <c r="T302" s="244">
        <v>5.2250429E7</v>
      </c>
      <c r="U302" s="364"/>
      <c r="V302" s="364"/>
      <c r="W302" s="364"/>
      <c r="X302" s="364"/>
      <c r="Y302" s="364"/>
      <c r="Z302" s="364"/>
      <c r="AA302" s="364"/>
      <c r="AB302" s="364"/>
    </row>
    <row r="303">
      <c r="A303" s="364"/>
      <c r="B303" s="372" t="s">
        <v>191</v>
      </c>
      <c r="C303" s="244">
        <v>6666667.0</v>
      </c>
      <c r="D303" s="373">
        <v>26.0</v>
      </c>
      <c r="E303" s="373">
        <v>29.0</v>
      </c>
      <c r="F303" s="373">
        <v>40.37</v>
      </c>
      <c r="G303" s="244">
        <v>1293910.0</v>
      </c>
      <c r="H303" s="242"/>
      <c r="I303" s="242"/>
      <c r="J303" s="370"/>
      <c r="K303" s="370"/>
      <c r="L303" s="370"/>
      <c r="M303" s="244">
        <v>783333.0</v>
      </c>
      <c r="N303" s="370"/>
      <c r="O303" s="370"/>
      <c r="P303" s="244">
        <v>9513141.0</v>
      </c>
      <c r="Q303" s="370"/>
      <c r="R303" s="244">
        <v>315000.0</v>
      </c>
      <c r="S303" s="242"/>
      <c r="T303" s="244">
        <v>9198141.0</v>
      </c>
      <c r="U303" s="364"/>
      <c r="V303" s="364"/>
      <c r="W303" s="364"/>
      <c r="X303" s="364"/>
      <c r="Y303" s="364"/>
      <c r="Z303" s="364"/>
      <c r="AA303" s="364"/>
      <c r="AB303" s="364"/>
    </row>
    <row r="304">
      <c r="A304" s="364"/>
      <c r="B304" s="372" t="s">
        <v>3364</v>
      </c>
      <c r="C304" s="244">
        <v>2000000.0</v>
      </c>
      <c r="D304" s="373">
        <v>26.0</v>
      </c>
      <c r="E304" s="373">
        <v>26.569</v>
      </c>
      <c r="F304" s="373">
        <v>16.18</v>
      </c>
      <c r="G304" s="244">
        <v>155577.0</v>
      </c>
      <c r="H304" s="244">
        <v>1333333.0</v>
      </c>
      <c r="I304" s="242"/>
      <c r="J304" s="370"/>
      <c r="K304" s="370"/>
      <c r="L304" s="370"/>
      <c r="M304" s="244">
        <v>1285000.0</v>
      </c>
      <c r="N304" s="370"/>
      <c r="O304" s="370"/>
      <c r="P304" s="244">
        <v>4817679.0</v>
      </c>
      <c r="Q304" s="370"/>
      <c r="R304" s="244">
        <v>175280.0</v>
      </c>
      <c r="S304" s="242"/>
      <c r="T304" s="244">
        <v>4642399.0</v>
      </c>
      <c r="U304" s="364"/>
      <c r="V304" s="364"/>
      <c r="W304" s="364"/>
      <c r="X304" s="364"/>
      <c r="Y304" s="364"/>
      <c r="Z304" s="364"/>
      <c r="AA304" s="364"/>
      <c r="AB304" s="364"/>
    </row>
    <row r="305">
      <c r="A305" s="364"/>
      <c r="B305" s="372" t="s">
        <v>3363</v>
      </c>
      <c r="C305" s="244">
        <v>2000000.0</v>
      </c>
      <c r="D305" s="373">
        <v>26.0</v>
      </c>
      <c r="E305" s="373">
        <v>25.8918</v>
      </c>
      <c r="F305" s="373">
        <v>30.57</v>
      </c>
      <c r="G305" s="244">
        <v>293942.0</v>
      </c>
      <c r="H305" s="244">
        <v>1000000.0</v>
      </c>
      <c r="I305" s="242"/>
      <c r="J305" s="370"/>
      <c r="K305" s="370"/>
      <c r="L305" s="370"/>
      <c r="M305" s="244">
        <v>1335000.0</v>
      </c>
      <c r="N305" s="370"/>
      <c r="O305" s="370"/>
      <c r="P305" s="244">
        <v>4720619.0</v>
      </c>
      <c r="Q305" s="370"/>
      <c r="R305" s="244">
        <v>175280.0</v>
      </c>
      <c r="S305" s="242"/>
      <c r="T305" s="244">
        <v>4545339.0</v>
      </c>
      <c r="U305" s="364"/>
      <c r="V305" s="364"/>
      <c r="W305" s="364"/>
      <c r="X305" s="364"/>
      <c r="Y305" s="364"/>
      <c r="Z305" s="364"/>
      <c r="AA305" s="364"/>
      <c r="AB305" s="364"/>
    </row>
    <row r="306">
      <c r="A306" s="364"/>
      <c r="B306" s="372" t="s">
        <v>178</v>
      </c>
      <c r="C306" s="244">
        <v>2000000.0</v>
      </c>
      <c r="D306" s="373">
        <v>26.0</v>
      </c>
      <c r="E306" s="373">
        <v>26.5852</v>
      </c>
      <c r="F306" s="373">
        <v>9.0</v>
      </c>
      <c r="G306" s="244">
        <v>86538.0</v>
      </c>
      <c r="H306" s="244">
        <v>500000.0</v>
      </c>
      <c r="I306" s="242"/>
      <c r="J306" s="370"/>
      <c r="K306" s="370"/>
      <c r="L306" s="370"/>
      <c r="M306" s="244">
        <v>841667.0</v>
      </c>
      <c r="N306" s="370"/>
      <c r="O306" s="370"/>
      <c r="P306" s="244">
        <v>3473221.0</v>
      </c>
      <c r="Q306" s="370"/>
      <c r="R306" s="244">
        <v>175280.0</v>
      </c>
      <c r="S306" s="242"/>
      <c r="T306" s="244">
        <v>3297941.0</v>
      </c>
      <c r="U306" s="364"/>
      <c r="V306" s="364"/>
      <c r="W306" s="364"/>
      <c r="X306" s="364"/>
      <c r="Y306" s="364"/>
      <c r="Z306" s="364"/>
      <c r="AA306" s="364"/>
      <c r="AB306" s="364"/>
    </row>
    <row r="307">
      <c r="A307" s="364"/>
      <c r="B307" s="372" t="s">
        <v>3398</v>
      </c>
      <c r="C307" s="244">
        <v>2000000.0</v>
      </c>
      <c r="D307" s="373">
        <v>26.0</v>
      </c>
      <c r="E307" s="373">
        <v>14.8814</v>
      </c>
      <c r="F307" s="373">
        <v>2.5</v>
      </c>
      <c r="G307" s="244">
        <v>24038.0</v>
      </c>
      <c r="H307" s="244">
        <v>333333.0</v>
      </c>
      <c r="I307" s="242"/>
      <c r="J307" s="370"/>
      <c r="K307" s="370"/>
      <c r="L307" s="370"/>
      <c r="M307" s="244">
        <v>828333.0</v>
      </c>
      <c r="N307" s="370"/>
      <c r="O307" s="370"/>
      <c r="P307" s="244">
        <v>2330428.0</v>
      </c>
      <c r="Q307" s="370"/>
      <c r="R307" s="242"/>
      <c r="S307" s="242"/>
      <c r="T307" s="244">
        <v>2330428.0</v>
      </c>
      <c r="U307" s="364"/>
      <c r="V307" s="364"/>
      <c r="W307" s="364"/>
      <c r="X307" s="364"/>
      <c r="Y307" s="364"/>
      <c r="Z307" s="364"/>
      <c r="AA307" s="364"/>
      <c r="AB307" s="364"/>
    </row>
    <row r="308">
      <c r="A308" s="364"/>
      <c r="B308" s="372" t="s">
        <v>3399</v>
      </c>
      <c r="C308" s="244">
        <v>2000000.0</v>
      </c>
      <c r="D308" s="373">
        <v>26.0</v>
      </c>
      <c r="E308" s="373">
        <v>24.3875</v>
      </c>
      <c r="F308" s="373">
        <v>21.86</v>
      </c>
      <c r="G308" s="244">
        <v>210192.0</v>
      </c>
      <c r="H308" s="244">
        <v>500000.0</v>
      </c>
      <c r="I308" s="242"/>
      <c r="J308" s="370"/>
      <c r="K308" s="370"/>
      <c r="L308" s="370"/>
      <c r="M308" s="244">
        <v>1276667.0</v>
      </c>
      <c r="N308" s="370"/>
      <c r="O308" s="370"/>
      <c r="P308" s="244">
        <v>3862821.0</v>
      </c>
      <c r="Q308" s="370"/>
      <c r="R308" s="244">
        <v>175280.0</v>
      </c>
      <c r="S308" s="242"/>
      <c r="T308" s="244">
        <v>3687541.0</v>
      </c>
      <c r="U308" s="364"/>
      <c r="V308" s="364"/>
      <c r="W308" s="364"/>
      <c r="X308" s="364"/>
      <c r="Y308" s="364"/>
      <c r="Z308" s="364"/>
      <c r="AA308" s="364"/>
      <c r="AB308" s="364"/>
    </row>
    <row r="309">
      <c r="A309" s="364"/>
      <c r="B309" s="372" t="s">
        <v>3400</v>
      </c>
      <c r="C309" s="244">
        <v>2000000.0</v>
      </c>
      <c r="D309" s="373">
        <v>26.0</v>
      </c>
      <c r="E309" s="373">
        <v>25.4518</v>
      </c>
      <c r="F309" s="373">
        <v>16.75</v>
      </c>
      <c r="G309" s="244">
        <v>161058.0</v>
      </c>
      <c r="H309" s="244">
        <v>500000.0</v>
      </c>
      <c r="I309" s="242"/>
      <c r="J309" s="370"/>
      <c r="K309" s="370"/>
      <c r="L309" s="370"/>
      <c r="M309" s="244">
        <v>1053333.0</v>
      </c>
      <c r="N309" s="370"/>
      <c r="O309" s="370"/>
      <c r="P309" s="244">
        <v>3672222.0</v>
      </c>
      <c r="Q309" s="370"/>
      <c r="R309" s="242"/>
      <c r="S309" s="242"/>
      <c r="T309" s="244">
        <v>3672222.0</v>
      </c>
      <c r="U309" s="364"/>
      <c r="V309" s="364"/>
      <c r="W309" s="364"/>
      <c r="X309" s="364"/>
      <c r="Y309" s="364"/>
      <c r="Z309" s="364"/>
      <c r="AA309" s="364"/>
      <c r="AB309" s="364"/>
    </row>
    <row r="310">
      <c r="A310" s="364"/>
      <c r="B310" s="372" t="s">
        <v>3401</v>
      </c>
      <c r="C310" s="244">
        <v>2000000.0</v>
      </c>
      <c r="D310" s="373">
        <v>26.0</v>
      </c>
      <c r="E310" s="373">
        <v>26.8157</v>
      </c>
      <c r="F310" s="373">
        <v>15.55</v>
      </c>
      <c r="G310" s="244">
        <v>149519.0</v>
      </c>
      <c r="H310" s="244">
        <v>1000000.0</v>
      </c>
      <c r="I310" s="242"/>
      <c r="J310" s="370"/>
      <c r="K310" s="370"/>
      <c r="L310" s="370"/>
      <c r="M310" s="244">
        <v>1836667.0</v>
      </c>
      <c r="N310" s="370"/>
      <c r="O310" s="370"/>
      <c r="P310" s="244">
        <v>5048932.0</v>
      </c>
      <c r="Q310" s="370"/>
      <c r="R310" s="244">
        <v>175280.0</v>
      </c>
      <c r="S310" s="242"/>
      <c r="T310" s="244">
        <v>4873652.0</v>
      </c>
      <c r="U310" s="364"/>
      <c r="V310" s="364"/>
      <c r="W310" s="364"/>
      <c r="X310" s="364"/>
      <c r="Y310" s="364"/>
      <c r="Z310" s="364"/>
      <c r="AA310" s="364"/>
      <c r="AB310" s="364"/>
    </row>
    <row r="311">
      <c r="A311" s="364"/>
      <c r="B311" s="372" t="s">
        <v>3358</v>
      </c>
      <c r="C311" s="244">
        <v>2000000.0</v>
      </c>
      <c r="D311" s="373">
        <v>26.0</v>
      </c>
      <c r="E311" s="373">
        <v>26.7559</v>
      </c>
      <c r="F311" s="373">
        <v>12.64</v>
      </c>
      <c r="G311" s="244">
        <v>121538.0</v>
      </c>
      <c r="H311" s="244">
        <v>1000000.0</v>
      </c>
      <c r="I311" s="242"/>
      <c r="J311" s="370"/>
      <c r="K311" s="370"/>
      <c r="L311" s="370"/>
      <c r="M311" s="244">
        <v>1520000.0</v>
      </c>
      <c r="N311" s="370"/>
      <c r="O311" s="370"/>
      <c r="P311" s="244">
        <v>6699685.0</v>
      </c>
      <c r="Q311" s="370"/>
      <c r="R311" s="244">
        <v>175280.0</v>
      </c>
      <c r="S311" s="242"/>
      <c r="T311" s="244">
        <v>4524405.0</v>
      </c>
      <c r="U311" s="364"/>
      <c r="V311" s="364"/>
      <c r="W311" s="364"/>
      <c r="X311" s="364"/>
      <c r="Y311" s="364"/>
      <c r="Z311" s="364"/>
      <c r="AA311" s="364"/>
      <c r="AB311" s="364"/>
    </row>
    <row r="312">
      <c r="A312" s="364"/>
      <c r="B312" s="372" t="s">
        <v>3357</v>
      </c>
      <c r="C312" s="244">
        <v>2000000.0</v>
      </c>
      <c r="D312" s="373">
        <v>26.0</v>
      </c>
      <c r="E312" s="373">
        <v>26.8197</v>
      </c>
      <c r="F312" s="373">
        <v>23.25</v>
      </c>
      <c r="G312" s="244">
        <v>223558.0</v>
      </c>
      <c r="H312" s="244">
        <v>1000000.0</v>
      </c>
      <c r="I312" s="242"/>
      <c r="J312" s="370"/>
      <c r="K312" s="370"/>
      <c r="L312" s="370"/>
      <c r="M312" s="244">
        <v>1783333.0</v>
      </c>
      <c r="N312" s="370"/>
      <c r="O312" s="370"/>
      <c r="P312" s="244">
        <v>5069945.0</v>
      </c>
      <c r="Q312" s="370"/>
      <c r="R312" s="244">
        <v>175280.0</v>
      </c>
      <c r="S312" s="242"/>
      <c r="T312" s="244">
        <v>4894665.0</v>
      </c>
      <c r="U312" s="364"/>
      <c r="V312" s="364"/>
      <c r="W312" s="364"/>
      <c r="X312" s="364"/>
      <c r="Y312" s="364"/>
      <c r="Z312" s="364"/>
      <c r="AA312" s="364"/>
      <c r="AB312" s="364"/>
    </row>
    <row r="313">
      <c r="A313" s="364"/>
      <c r="B313" s="372" t="s">
        <v>3359</v>
      </c>
      <c r="C313" s="244">
        <v>2000000.0</v>
      </c>
      <c r="D313" s="373">
        <v>26.0</v>
      </c>
      <c r="E313" s="373">
        <v>19.0</v>
      </c>
      <c r="F313" s="373">
        <v>9.59</v>
      </c>
      <c r="G313" s="244">
        <v>92212.0</v>
      </c>
      <c r="H313" s="244">
        <v>1000000.0</v>
      </c>
      <c r="I313" s="242"/>
      <c r="J313" s="370"/>
      <c r="K313" s="370"/>
      <c r="L313" s="370"/>
      <c r="M313" s="244">
        <v>880000.0</v>
      </c>
      <c r="N313" s="370"/>
      <c r="O313" s="370"/>
      <c r="P313" s="244">
        <v>3433750.0</v>
      </c>
      <c r="Q313" s="370"/>
      <c r="R313" s="244">
        <v>175280.0</v>
      </c>
      <c r="S313" s="242"/>
      <c r="T313" s="244">
        <v>3258470.0</v>
      </c>
      <c r="U313" s="364"/>
      <c r="V313" s="364"/>
      <c r="W313" s="364"/>
      <c r="X313" s="364"/>
      <c r="Y313" s="364"/>
      <c r="Z313" s="364"/>
      <c r="AA313" s="364"/>
      <c r="AB313" s="364"/>
    </row>
    <row r="314">
      <c r="A314" s="364"/>
      <c r="B314" s="372" t="s">
        <v>3361</v>
      </c>
      <c r="C314" s="244">
        <v>2000000.0</v>
      </c>
      <c r="D314" s="373">
        <v>26.0</v>
      </c>
      <c r="E314" s="373">
        <v>26.8955</v>
      </c>
      <c r="F314" s="373">
        <v>17.12</v>
      </c>
      <c r="G314" s="244">
        <v>164615.0</v>
      </c>
      <c r="H314" s="244">
        <v>666667.0</v>
      </c>
      <c r="I314" s="242"/>
      <c r="J314" s="370"/>
      <c r="K314" s="370"/>
      <c r="L314" s="370"/>
      <c r="M314" s="244">
        <v>1755000.0</v>
      </c>
      <c r="N314" s="370"/>
      <c r="O314" s="370"/>
      <c r="P314" s="244">
        <v>4655167.0</v>
      </c>
      <c r="Q314" s="370"/>
      <c r="R314" s="244">
        <v>175280.0</v>
      </c>
      <c r="S314" s="242"/>
      <c r="T314" s="244">
        <v>4479887.0</v>
      </c>
      <c r="U314" s="364"/>
      <c r="V314" s="364"/>
      <c r="W314" s="364"/>
      <c r="X314" s="364"/>
      <c r="Y314" s="364"/>
      <c r="Z314" s="364"/>
      <c r="AA314" s="364"/>
      <c r="AB314" s="364"/>
    </row>
    <row r="315">
      <c r="A315" s="364"/>
      <c r="B315" s="372" t="s">
        <v>3341</v>
      </c>
      <c r="C315" s="244">
        <v>2000000.0</v>
      </c>
      <c r="D315" s="373">
        <v>26.0</v>
      </c>
      <c r="E315" s="373">
        <v>28.3734</v>
      </c>
      <c r="F315" s="373">
        <v>16.58</v>
      </c>
      <c r="G315" s="244">
        <v>159423.0</v>
      </c>
      <c r="H315" s="244">
        <v>666667.0</v>
      </c>
      <c r="I315" s="242"/>
      <c r="J315" s="370"/>
      <c r="K315" s="370"/>
      <c r="L315" s="370"/>
      <c r="M315" s="244">
        <v>1661667.0</v>
      </c>
      <c r="N315" s="370"/>
      <c r="O315" s="370"/>
      <c r="P315" s="244">
        <v>4670326.0</v>
      </c>
      <c r="Q315" s="370"/>
      <c r="R315" s="244">
        <v>175280.0</v>
      </c>
      <c r="S315" s="242"/>
      <c r="T315" s="244">
        <v>4495046.0</v>
      </c>
      <c r="U315" s="364"/>
      <c r="V315" s="364"/>
      <c r="W315" s="364"/>
      <c r="X315" s="364"/>
      <c r="Y315" s="364"/>
      <c r="Z315" s="364"/>
      <c r="AA315" s="364"/>
      <c r="AB315" s="364"/>
    </row>
    <row r="316">
      <c r="A316" s="364"/>
      <c r="B316" s="372"/>
      <c r="C316" s="244"/>
      <c r="D316" s="373"/>
      <c r="E316" s="373"/>
      <c r="F316" s="373"/>
      <c r="G316" s="244"/>
      <c r="H316" s="370"/>
      <c r="I316" s="370"/>
      <c r="J316" s="370"/>
      <c r="K316" s="370"/>
      <c r="L316" s="370"/>
      <c r="M316" s="370"/>
      <c r="N316" s="370"/>
      <c r="O316" s="370"/>
      <c r="P316" s="244"/>
      <c r="Q316" s="370"/>
      <c r="R316" s="244"/>
      <c r="S316" s="370"/>
      <c r="T316" s="244"/>
      <c r="U316" s="364"/>
      <c r="V316" s="364"/>
      <c r="W316" s="364"/>
      <c r="X316" s="364"/>
      <c r="Y316" s="364"/>
      <c r="Z316" s="364"/>
      <c r="AA316" s="364"/>
      <c r="AB316" s="364"/>
    </row>
    <row r="317">
      <c r="A317" s="363" t="s">
        <v>133</v>
      </c>
      <c r="B317" s="376" t="s">
        <v>3407</v>
      </c>
      <c r="C317" s="232" t="s">
        <v>3372</v>
      </c>
      <c r="D317" s="233" t="s">
        <v>3373</v>
      </c>
      <c r="E317" s="233" t="s">
        <v>3374</v>
      </c>
      <c r="F317" s="233" t="s">
        <v>3375</v>
      </c>
      <c r="G317" s="232" t="s">
        <v>3376</v>
      </c>
      <c r="H317" s="232" t="s">
        <v>3301</v>
      </c>
      <c r="I317" s="232" t="s">
        <v>3302</v>
      </c>
      <c r="J317" s="232" t="s">
        <v>3303</v>
      </c>
      <c r="K317" s="232" t="s">
        <v>3304</v>
      </c>
      <c r="L317" s="232" t="s">
        <v>3377</v>
      </c>
      <c r="M317" s="232" t="s">
        <v>3378</v>
      </c>
      <c r="N317" s="232" t="s">
        <v>3379</v>
      </c>
      <c r="O317" s="232" t="s">
        <v>124</v>
      </c>
      <c r="P317" s="232" t="s">
        <v>3314</v>
      </c>
      <c r="Q317" s="234" t="s">
        <v>121</v>
      </c>
      <c r="R317" s="234" t="s">
        <v>3309</v>
      </c>
      <c r="S317" s="234" t="s">
        <v>3310</v>
      </c>
      <c r="T317" s="235" t="s">
        <v>3315</v>
      </c>
      <c r="U317" s="364"/>
      <c r="V317" s="364"/>
      <c r="W317" s="364"/>
      <c r="X317" s="364"/>
      <c r="Y317" s="364"/>
      <c r="Z317" s="364"/>
      <c r="AA317" s="364"/>
      <c r="AB317" s="364"/>
    </row>
    <row r="318">
      <c r="A318" s="365"/>
      <c r="B318" s="238" t="s">
        <v>3380</v>
      </c>
      <c r="C318" s="239">
        <f>sum(C319)</f>
        <v>55000000</v>
      </c>
      <c r="D318" s="366"/>
      <c r="E318" s="366"/>
      <c r="F318" s="366"/>
      <c r="G318" s="239">
        <f t="shared" ref="G318:T318" si="33">sum(G319)</f>
        <v>0</v>
      </c>
      <c r="H318" s="239">
        <f t="shared" si="33"/>
        <v>0</v>
      </c>
      <c r="I318" s="239">
        <f t="shared" si="33"/>
        <v>0</v>
      </c>
      <c r="J318" s="239">
        <f t="shared" si="33"/>
        <v>0</v>
      </c>
      <c r="K318" s="239">
        <f t="shared" si="33"/>
        <v>0</v>
      </c>
      <c r="L318" s="239">
        <f t="shared" si="33"/>
        <v>0</v>
      </c>
      <c r="M318" s="239">
        <f t="shared" si="33"/>
        <v>0</v>
      </c>
      <c r="N318" s="239">
        <f t="shared" si="33"/>
        <v>0</v>
      </c>
      <c r="O318" s="239">
        <f t="shared" si="33"/>
        <v>0</v>
      </c>
      <c r="P318" s="239">
        <f t="shared" si="33"/>
        <v>55000000</v>
      </c>
      <c r="Q318" s="239">
        <f t="shared" si="33"/>
        <v>0</v>
      </c>
      <c r="R318" s="239">
        <f t="shared" si="33"/>
        <v>0</v>
      </c>
      <c r="S318" s="239">
        <f t="shared" si="33"/>
        <v>0</v>
      </c>
      <c r="T318" s="239">
        <f t="shared" si="33"/>
        <v>55000000</v>
      </c>
      <c r="U318" s="364"/>
      <c r="V318" s="364"/>
      <c r="W318" s="364"/>
      <c r="X318" s="364"/>
      <c r="Y318" s="364"/>
      <c r="Z318" s="364"/>
      <c r="AA318" s="364"/>
      <c r="AB318" s="364"/>
    </row>
    <row r="319">
      <c r="A319" s="364"/>
      <c r="B319" s="241" t="s">
        <v>3340</v>
      </c>
      <c r="C319" s="242">
        <v>5.5E7</v>
      </c>
      <c r="D319" s="243">
        <v>26.0</v>
      </c>
      <c r="E319" s="243">
        <v>26.0</v>
      </c>
      <c r="F319" s="243">
        <v>0.0</v>
      </c>
      <c r="G319" s="242">
        <v>0.0</v>
      </c>
      <c r="H319" s="242">
        <v>0.0</v>
      </c>
      <c r="I319" s="242">
        <v>0.0</v>
      </c>
      <c r="J319" s="242">
        <v>0.0</v>
      </c>
      <c r="K319" s="242">
        <v>0.0</v>
      </c>
      <c r="L319" s="242">
        <v>0.0</v>
      </c>
      <c r="M319" s="242">
        <v>0.0</v>
      </c>
      <c r="N319" s="242">
        <v>0.0</v>
      </c>
      <c r="O319" s="242">
        <v>0.0</v>
      </c>
      <c r="P319" s="244">
        <v>5.5E7</v>
      </c>
      <c r="Q319" s="242">
        <v>0.0</v>
      </c>
      <c r="R319" s="242">
        <v>0.0</v>
      </c>
      <c r="S319" s="242">
        <v>0.0</v>
      </c>
      <c r="T319" s="242">
        <f>P319-Q319-R319-S319</f>
        <v>55000000</v>
      </c>
      <c r="U319" s="364"/>
      <c r="V319" s="364"/>
      <c r="W319" s="364"/>
      <c r="X319" s="364"/>
      <c r="Y319" s="364"/>
      <c r="Z319" s="364"/>
      <c r="AA319" s="364"/>
      <c r="AB319" s="364"/>
    </row>
    <row r="320">
      <c r="A320" s="365"/>
      <c r="B320" s="238" t="s">
        <v>3381</v>
      </c>
      <c r="C320" s="239">
        <f>sum(C395)</f>
        <v>0</v>
      </c>
      <c r="D320" s="366"/>
      <c r="E320" s="366"/>
      <c r="F320" s="366"/>
      <c r="G320" s="239">
        <f t="shared" ref="G320:T320" si="34">sum(G395)</f>
        <v>0</v>
      </c>
      <c r="H320" s="239">
        <f t="shared" si="34"/>
        <v>0</v>
      </c>
      <c r="I320" s="239">
        <f t="shared" si="34"/>
        <v>0</v>
      </c>
      <c r="J320" s="239">
        <f t="shared" si="34"/>
        <v>0</v>
      </c>
      <c r="K320" s="239">
        <f t="shared" si="34"/>
        <v>0</v>
      </c>
      <c r="L320" s="239">
        <f t="shared" si="34"/>
        <v>0</v>
      </c>
      <c r="M320" s="239">
        <f t="shared" si="34"/>
        <v>0</v>
      </c>
      <c r="N320" s="239">
        <f t="shared" si="34"/>
        <v>0</v>
      </c>
      <c r="O320" s="239">
        <f t="shared" si="34"/>
        <v>0</v>
      </c>
      <c r="P320" s="239">
        <f t="shared" si="34"/>
        <v>0</v>
      </c>
      <c r="Q320" s="239">
        <f t="shared" si="34"/>
        <v>0</v>
      </c>
      <c r="R320" s="239">
        <f t="shared" si="34"/>
        <v>0</v>
      </c>
      <c r="S320" s="239">
        <f t="shared" si="34"/>
        <v>0</v>
      </c>
      <c r="T320" s="239">
        <f t="shared" si="34"/>
        <v>0</v>
      </c>
      <c r="U320" s="364"/>
      <c r="V320" s="364"/>
      <c r="W320" s="364"/>
      <c r="X320" s="364"/>
      <c r="Y320" s="364"/>
      <c r="Z320" s="364"/>
      <c r="AA320" s="364"/>
      <c r="AB320" s="364"/>
    </row>
    <row r="321">
      <c r="A321" s="367"/>
      <c r="B321" s="367"/>
      <c r="C321" s="367"/>
      <c r="D321" s="368"/>
      <c r="E321" s="368"/>
      <c r="F321" s="368"/>
      <c r="G321" s="367"/>
      <c r="H321" s="367"/>
      <c r="I321" s="367"/>
      <c r="J321" s="367"/>
      <c r="K321" s="367"/>
      <c r="L321" s="367"/>
      <c r="M321" s="367"/>
      <c r="N321" s="367"/>
      <c r="O321" s="367"/>
      <c r="P321" s="367"/>
      <c r="Q321" s="367"/>
      <c r="R321" s="367"/>
      <c r="S321" s="367"/>
      <c r="T321" s="367"/>
      <c r="U321" s="364"/>
      <c r="V321" s="364"/>
      <c r="W321" s="364"/>
      <c r="X321" s="364"/>
      <c r="Y321" s="364"/>
      <c r="Z321" s="364"/>
      <c r="AA321" s="364"/>
      <c r="AB321" s="364"/>
    </row>
    <row r="322">
      <c r="A322" s="365"/>
      <c r="B322" s="238" t="s">
        <v>3382</v>
      </c>
      <c r="C322" s="369"/>
      <c r="D322" s="366"/>
      <c r="E322" s="366"/>
      <c r="F322" s="366"/>
      <c r="G322" s="369"/>
      <c r="H322" s="369"/>
      <c r="I322" s="369"/>
      <c r="J322" s="369"/>
      <c r="K322" s="369"/>
      <c r="L322" s="369"/>
      <c r="M322" s="369"/>
      <c r="N322" s="369"/>
      <c r="O322" s="369"/>
      <c r="P322" s="369"/>
      <c r="Q322" s="369"/>
      <c r="R322" s="369"/>
      <c r="S322" s="369"/>
      <c r="T322" s="369"/>
      <c r="U322" s="364"/>
      <c r="V322" s="364"/>
      <c r="W322" s="364"/>
      <c r="X322" s="364"/>
      <c r="Y322" s="364"/>
      <c r="Z322" s="364"/>
      <c r="AA322" s="364"/>
      <c r="AB322" s="364"/>
    </row>
    <row r="323">
      <c r="A323" s="364"/>
      <c r="B323" s="364"/>
      <c r="C323" s="370"/>
      <c r="D323" s="371"/>
      <c r="E323" s="371"/>
      <c r="F323" s="371"/>
      <c r="G323" s="370"/>
      <c r="H323" s="370"/>
      <c r="I323" s="370"/>
      <c r="J323" s="370"/>
      <c r="K323" s="370"/>
      <c r="L323" s="370"/>
      <c r="M323" s="370"/>
      <c r="N323" s="370"/>
      <c r="O323" s="370"/>
      <c r="P323" s="370"/>
      <c r="Q323" s="370"/>
      <c r="R323" s="370"/>
      <c r="S323" s="370"/>
      <c r="T323" s="370"/>
      <c r="U323" s="364"/>
      <c r="V323" s="364"/>
      <c r="W323" s="364"/>
      <c r="X323" s="364"/>
      <c r="Y323" s="364"/>
      <c r="Z323" s="364"/>
      <c r="AA323" s="364"/>
      <c r="AB323" s="364"/>
    </row>
    <row r="324">
      <c r="A324" s="365"/>
      <c r="B324" s="238" t="s">
        <v>3383</v>
      </c>
      <c r="C324" s="239">
        <f>sum(C325:C333)</f>
        <v>36666667</v>
      </c>
      <c r="D324" s="366"/>
      <c r="E324" s="366"/>
      <c r="F324" s="366"/>
      <c r="G324" s="239">
        <f t="shared" ref="G324:T324" si="35">sum(G325:G333)</f>
        <v>975489</v>
      </c>
      <c r="H324" s="239">
        <f t="shared" si="35"/>
        <v>0</v>
      </c>
      <c r="I324" s="239">
        <f t="shared" si="35"/>
        <v>0</v>
      </c>
      <c r="J324" s="239">
        <f t="shared" si="35"/>
        <v>0</v>
      </c>
      <c r="K324" s="239">
        <f t="shared" si="35"/>
        <v>0</v>
      </c>
      <c r="L324" s="239">
        <f t="shared" si="35"/>
        <v>0</v>
      </c>
      <c r="M324" s="239">
        <f t="shared" si="35"/>
        <v>0</v>
      </c>
      <c r="N324" s="239">
        <f t="shared" si="35"/>
        <v>0</v>
      </c>
      <c r="O324" s="239">
        <f t="shared" si="35"/>
        <v>0</v>
      </c>
      <c r="P324" s="239">
        <f t="shared" si="35"/>
        <v>59016805</v>
      </c>
      <c r="Q324" s="239">
        <f t="shared" si="35"/>
        <v>0</v>
      </c>
      <c r="R324" s="239">
        <f t="shared" si="35"/>
        <v>1577520</v>
      </c>
      <c r="S324" s="239">
        <f t="shared" si="35"/>
        <v>0</v>
      </c>
      <c r="T324" s="239">
        <f t="shared" si="35"/>
        <v>57439285</v>
      </c>
      <c r="U324" s="364"/>
      <c r="V324" s="364"/>
      <c r="W324" s="364"/>
      <c r="X324" s="364"/>
      <c r="Y324" s="364"/>
      <c r="Z324" s="364"/>
      <c r="AA324" s="364"/>
      <c r="AB324" s="364"/>
    </row>
    <row r="325">
      <c r="A325" s="364"/>
      <c r="B325" s="372" t="s">
        <v>209</v>
      </c>
      <c r="C325" s="244">
        <v>5000000.0</v>
      </c>
      <c r="D325" s="373">
        <v>26.0</v>
      </c>
      <c r="E325" s="373">
        <v>26.0</v>
      </c>
      <c r="F325" s="371"/>
      <c r="G325" s="370"/>
      <c r="H325" s="370"/>
      <c r="I325" s="370"/>
      <c r="J325" s="370"/>
      <c r="K325" s="370"/>
      <c r="L325" s="370"/>
      <c r="M325" s="370"/>
      <c r="N325" s="370"/>
      <c r="O325" s="370"/>
      <c r="P325" s="244">
        <v>5000000.0</v>
      </c>
      <c r="Q325" s="370"/>
      <c r="R325" s="370"/>
      <c r="S325" s="370"/>
      <c r="T325" s="244">
        <v>5000000.0</v>
      </c>
      <c r="U325" s="364"/>
      <c r="V325" s="364"/>
      <c r="W325" s="364"/>
      <c r="X325" s="364"/>
      <c r="Y325" s="364"/>
      <c r="Z325" s="364"/>
      <c r="AA325" s="364"/>
      <c r="AB325" s="364"/>
    </row>
    <row r="326">
      <c r="A326" s="364"/>
      <c r="B326" s="372" t="s">
        <v>3384</v>
      </c>
      <c r="C326" s="370"/>
      <c r="D326" s="371"/>
      <c r="E326" s="371"/>
      <c r="F326" s="371"/>
      <c r="G326" s="370"/>
      <c r="H326" s="370"/>
      <c r="I326" s="370"/>
      <c r="J326" s="370"/>
      <c r="K326" s="370"/>
      <c r="L326" s="370"/>
      <c r="M326" s="370"/>
      <c r="N326" s="370"/>
      <c r="O326" s="370"/>
      <c r="P326" s="244">
        <v>66667.0</v>
      </c>
      <c r="Q326" s="370"/>
      <c r="R326" s="370"/>
      <c r="S326" s="370"/>
      <c r="T326" s="244">
        <v>66667.0</v>
      </c>
      <c r="U326" s="364"/>
      <c r="V326" s="364"/>
      <c r="W326" s="364"/>
      <c r="X326" s="364"/>
      <c r="Y326" s="364"/>
      <c r="Z326" s="364"/>
      <c r="AA326" s="364"/>
      <c r="AB326" s="364"/>
    </row>
    <row r="327">
      <c r="A327" s="364"/>
      <c r="B327" s="372" t="s">
        <v>3979</v>
      </c>
      <c r="C327" s="244">
        <v>6500000.0</v>
      </c>
      <c r="D327" s="373">
        <v>26.0</v>
      </c>
      <c r="E327" s="373">
        <v>24.0</v>
      </c>
      <c r="F327" s="373">
        <v>11.48</v>
      </c>
      <c r="G327" s="244">
        <v>358750.0</v>
      </c>
      <c r="H327" s="370"/>
      <c r="I327" s="370"/>
      <c r="J327" s="370"/>
      <c r="K327" s="370"/>
      <c r="L327" s="370"/>
      <c r="M327" s="242"/>
      <c r="N327" s="370"/>
      <c r="O327" s="370"/>
      <c r="P327" s="244">
        <v>1.640578E7</v>
      </c>
      <c r="Q327" s="370"/>
      <c r="R327" s="374">
        <v>525840.0</v>
      </c>
      <c r="S327" s="370"/>
      <c r="T327" s="244">
        <v>1.587994E7</v>
      </c>
      <c r="U327" s="364"/>
      <c r="V327" s="364"/>
      <c r="W327" s="364"/>
      <c r="X327" s="364"/>
      <c r="Y327" s="364"/>
      <c r="Z327" s="364"/>
      <c r="AA327" s="364"/>
      <c r="AB327" s="364"/>
    </row>
    <row r="328">
      <c r="A328" s="364"/>
      <c r="B328" s="372" t="s">
        <v>3980</v>
      </c>
      <c r="C328" s="244">
        <v>6500000.0</v>
      </c>
      <c r="D328" s="373">
        <v>26.0</v>
      </c>
      <c r="E328" s="373">
        <v>22.3214</v>
      </c>
      <c r="F328" s="373">
        <v>7.21</v>
      </c>
      <c r="G328" s="244">
        <v>225313.0</v>
      </c>
      <c r="H328" s="370"/>
      <c r="I328" s="370"/>
      <c r="J328" s="370"/>
      <c r="K328" s="370"/>
      <c r="L328" s="370"/>
      <c r="M328" s="242"/>
      <c r="N328" s="370"/>
      <c r="O328" s="370"/>
      <c r="P328" s="244">
        <v>1.4770295E7</v>
      </c>
      <c r="Q328" s="370"/>
      <c r="R328" s="374">
        <v>525840.0</v>
      </c>
      <c r="S328" s="370"/>
      <c r="T328" s="244">
        <v>1.4244455E7</v>
      </c>
      <c r="U328" s="364"/>
      <c r="V328" s="364"/>
      <c r="W328" s="364"/>
      <c r="X328" s="364"/>
      <c r="Y328" s="364"/>
      <c r="Z328" s="364"/>
      <c r="AA328" s="364"/>
      <c r="AB328" s="364"/>
    </row>
    <row r="329">
      <c r="A329" s="364"/>
      <c r="B329" s="372" t="s">
        <v>201</v>
      </c>
      <c r="C329" s="244">
        <v>2166667.0</v>
      </c>
      <c r="D329" s="373">
        <v>26.0</v>
      </c>
      <c r="E329" s="373">
        <v>34.0</v>
      </c>
      <c r="F329" s="371"/>
      <c r="G329" s="244">
        <v>0.0</v>
      </c>
      <c r="H329" s="370"/>
      <c r="I329" s="370"/>
      <c r="J329" s="370"/>
      <c r="K329" s="370"/>
      <c r="L329" s="370"/>
      <c r="M329" s="242"/>
      <c r="N329" s="370"/>
      <c r="O329" s="370"/>
      <c r="P329" s="244">
        <v>5265733.0</v>
      </c>
      <c r="Q329" s="370"/>
      <c r="R329" s="244">
        <v>175280.0</v>
      </c>
      <c r="S329" s="370"/>
      <c r="T329" s="244">
        <v>5090453.0</v>
      </c>
      <c r="U329" s="364"/>
      <c r="V329" s="364"/>
      <c r="W329" s="364"/>
      <c r="X329" s="364"/>
      <c r="Y329" s="364"/>
      <c r="Z329" s="364"/>
      <c r="AA329" s="364"/>
      <c r="AB329" s="364"/>
    </row>
    <row r="330">
      <c r="A330" s="364"/>
      <c r="B330" s="372" t="s">
        <v>204</v>
      </c>
      <c r="C330" s="244">
        <v>2166667.0</v>
      </c>
      <c r="D330" s="373">
        <v>26.0</v>
      </c>
      <c r="E330" s="373">
        <v>32.5</v>
      </c>
      <c r="F330" s="373">
        <v>4.5</v>
      </c>
      <c r="G330" s="244">
        <v>46875.0</v>
      </c>
      <c r="H330" s="370"/>
      <c r="I330" s="370"/>
      <c r="J330" s="370"/>
      <c r="K330" s="370"/>
      <c r="L330" s="370"/>
      <c r="M330" s="242"/>
      <c r="N330" s="370"/>
      <c r="O330" s="370"/>
      <c r="P330" s="244">
        <v>4547958.0</v>
      </c>
      <c r="Q330" s="370"/>
      <c r="R330" s="244">
        <v>175280.0</v>
      </c>
      <c r="S330" s="370"/>
      <c r="T330" s="244">
        <v>4372678.0</v>
      </c>
      <c r="U330" s="364"/>
      <c r="V330" s="364"/>
      <c r="W330" s="364"/>
      <c r="X330" s="364"/>
      <c r="Y330" s="364"/>
      <c r="Z330" s="364"/>
      <c r="AA330" s="364"/>
      <c r="AB330" s="364"/>
    </row>
    <row r="331">
      <c r="A331" s="364"/>
      <c r="B331" s="372" t="s">
        <v>3386</v>
      </c>
      <c r="C331" s="244">
        <v>6666667.0</v>
      </c>
      <c r="D331" s="373">
        <v>26.0</v>
      </c>
      <c r="E331" s="373">
        <v>20.8017</v>
      </c>
      <c r="F331" s="371"/>
      <c r="G331" s="244">
        <v>0.0</v>
      </c>
      <c r="H331" s="370"/>
      <c r="I331" s="370"/>
      <c r="J331" s="370"/>
      <c r="K331" s="370"/>
      <c r="L331" s="370"/>
      <c r="M331" s="370"/>
      <c r="N331" s="370"/>
      <c r="O331" s="370"/>
      <c r="P331" s="244">
        <v>5333769.0</v>
      </c>
      <c r="Q331" s="370"/>
      <c r="R331" s="370"/>
      <c r="S331" s="370"/>
      <c r="T331" s="244">
        <v>5333769.0</v>
      </c>
      <c r="U331" s="364"/>
      <c r="V331" s="364"/>
      <c r="W331" s="364"/>
      <c r="X331" s="364"/>
      <c r="Y331" s="364"/>
      <c r="Z331" s="364"/>
      <c r="AA331" s="364"/>
      <c r="AB331" s="364"/>
    </row>
    <row r="332">
      <c r="A332" s="364"/>
      <c r="B332" s="372" t="s">
        <v>3345</v>
      </c>
      <c r="C332" s="244">
        <v>3333333.0</v>
      </c>
      <c r="D332" s="373">
        <v>26.0</v>
      </c>
      <c r="E332" s="373">
        <v>23.0</v>
      </c>
      <c r="F332" s="373">
        <v>8.5</v>
      </c>
      <c r="G332" s="244">
        <v>136218.0</v>
      </c>
      <c r="H332" s="370"/>
      <c r="I332" s="370"/>
      <c r="J332" s="370"/>
      <c r="K332" s="370"/>
      <c r="L332" s="370"/>
      <c r="M332" s="370"/>
      <c r="N332" s="370"/>
      <c r="O332" s="370"/>
      <c r="P332" s="244">
        <v>3084936.0</v>
      </c>
      <c r="Q332" s="370"/>
      <c r="R332" s="370"/>
      <c r="S332" s="370"/>
      <c r="T332" s="244">
        <v>3084936.0</v>
      </c>
      <c r="U332" s="364"/>
      <c r="V332" s="364"/>
      <c r="W332" s="364"/>
      <c r="X332" s="364"/>
      <c r="Y332" s="364"/>
      <c r="Z332" s="364"/>
      <c r="AA332" s="364"/>
      <c r="AB332" s="364"/>
    </row>
    <row r="333">
      <c r="A333" s="364"/>
      <c r="B333" s="372" t="s">
        <v>3319</v>
      </c>
      <c r="C333" s="244">
        <v>4333333.0</v>
      </c>
      <c r="D333" s="373">
        <v>26.0</v>
      </c>
      <c r="E333" s="373">
        <v>26.0</v>
      </c>
      <c r="F333" s="373">
        <v>10.0</v>
      </c>
      <c r="G333" s="244">
        <v>208333.0</v>
      </c>
      <c r="H333" s="370"/>
      <c r="I333" s="370"/>
      <c r="J333" s="370"/>
      <c r="K333" s="370"/>
      <c r="L333" s="370"/>
      <c r="M333" s="370"/>
      <c r="N333" s="370"/>
      <c r="O333" s="370"/>
      <c r="P333" s="244">
        <v>4541667.0</v>
      </c>
      <c r="Q333" s="370"/>
      <c r="R333" s="244">
        <v>175280.0</v>
      </c>
      <c r="S333" s="370"/>
      <c r="T333" s="244">
        <v>4366387.0</v>
      </c>
      <c r="U333" s="364"/>
      <c r="V333" s="364"/>
      <c r="W333" s="364"/>
      <c r="X333" s="364"/>
      <c r="Y333" s="364"/>
      <c r="Z333" s="364"/>
      <c r="AA333" s="364"/>
      <c r="AB333" s="364"/>
    </row>
    <row r="334">
      <c r="A334" s="365"/>
      <c r="B334" s="238" t="s">
        <v>3387</v>
      </c>
      <c r="C334" s="239">
        <f>sum(C335:C336)</f>
        <v>13333333</v>
      </c>
      <c r="D334" s="366"/>
      <c r="E334" s="366"/>
      <c r="F334" s="366"/>
      <c r="G334" s="239">
        <f t="shared" ref="G334:T334" si="36">sum(G335:G336)</f>
        <v>0</v>
      </c>
      <c r="H334" s="239">
        <f t="shared" si="36"/>
        <v>0</v>
      </c>
      <c r="I334" s="239">
        <f t="shared" si="36"/>
        <v>0</v>
      </c>
      <c r="J334" s="239">
        <f t="shared" si="36"/>
        <v>0</v>
      </c>
      <c r="K334" s="239">
        <f t="shared" si="36"/>
        <v>0</v>
      </c>
      <c r="L334" s="239">
        <f t="shared" si="36"/>
        <v>0</v>
      </c>
      <c r="M334" s="239">
        <f t="shared" si="36"/>
        <v>0</v>
      </c>
      <c r="N334" s="239">
        <f t="shared" si="36"/>
        <v>0</v>
      </c>
      <c r="O334" s="239">
        <f t="shared" si="36"/>
        <v>0</v>
      </c>
      <c r="P334" s="239">
        <f t="shared" si="36"/>
        <v>13333333</v>
      </c>
      <c r="Q334" s="239">
        <f t="shared" si="36"/>
        <v>0</v>
      </c>
      <c r="R334" s="239">
        <f t="shared" si="36"/>
        <v>0</v>
      </c>
      <c r="S334" s="239">
        <f t="shared" si="36"/>
        <v>0</v>
      </c>
      <c r="T334" s="239">
        <f t="shared" si="36"/>
        <v>13333333</v>
      </c>
      <c r="U334" s="364"/>
      <c r="V334" s="364"/>
      <c r="W334" s="364"/>
      <c r="X334" s="364"/>
      <c r="Y334" s="364"/>
      <c r="Z334" s="364"/>
      <c r="AA334" s="364"/>
      <c r="AB334" s="364"/>
    </row>
    <row r="335">
      <c r="A335" s="236"/>
      <c r="B335" s="241" t="s">
        <v>251</v>
      </c>
      <c r="C335" s="242">
        <v>5000000.0</v>
      </c>
      <c r="D335" s="243">
        <v>26.0</v>
      </c>
      <c r="E335" s="243">
        <v>26.0</v>
      </c>
      <c r="F335" s="248"/>
      <c r="G335" s="247"/>
      <c r="H335" s="247"/>
      <c r="I335" s="247"/>
      <c r="J335" s="247"/>
      <c r="K335" s="247"/>
      <c r="L335" s="247"/>
      <c r="M335" s="247"/>
      <c r="N335" s="247"/>
      <c r="O335" s="247"/>
      <c r="P335" s="242">
        <v>5000000.0</v>
      </c>
      <c r="Q335" s="247"/>
      <c r="R335" s="247"/>
      <c r="S335" s="247"/>
      <c r="T335" s="242">
        <v>5000000.0</v>
      </c>
      <c r="U335" s="364"/>
      <c r="V335" s="364"/>
      <c r="W335" s="364"/>
      <c r="X335" s="364"/>
      <c r="Y335" s="364"/>
      <c r="Z335" s="364"/>
      <c r="AA335" s="364"/>
      <c r="AB335" s="364"/>
    </row>
    <row r="336">
      <c r="A336" s="236"/>
      <c r="B336" s="241" t="s">
        <v>242</v>
      </c>
      <c r="C336" s="242">
        <v>8333333.0</v>
      </c>
      <c r="D336" s="243">
        <v>26.0</v>
      </c>
      <c r="E336" s="243">
        <v>26.0</v>
      </c>
      <c r="F336" s="248"/>
      <c r="G336" s="247"/>
      <c r="H336" s="247"/>
      <c r="I336" s="247"/>
      <c r="J336" s="247"/>
      <c r="K336" s="247"/>
      <c r="L336" s="247"/>
      <c r="M336" s="247"/>
      <c r="N336" s="247"/>
      <c r="O336" s="247"/>
      <c r="P336" s="242">
        <v>8333333.0</v>
      </c>
      <c r="Q336" s="247"/>
      <c r="R336" s="247"/>
      <c r="S336" s="247"/>
      <c r="T336" s="242">
        <v>8333333.0</v>
      </c>
      <c r="U336" s="364"/>
      <c r="V336" s="364"/>
      <c r="W336" s="364"/>
      <c r="X336" s="364"/>
      <c r="Y336" s="364"/>
      <c r="Z336" s="364"/>
      <c r="AA336" s="364"/>
      <c r="AB336" s="364"/>
    </row>
    <row r="337">
      <c r="A337" s="365"/>
      <c r="B337" s="238" t="s">
        <v>3388</v>
      </c>
      <c r="C337" s="239">
        <f>sum(C338:C346)</f>
        <v>63866666</v>
      </c>
      <c r="D337" s="366"/>
      <c r="E337" s="366"/>
      <c r="F337" s="366"/>
      <c r="G337" s="239">
        <f t="shared" ref="G337:T337" si="37">sum(G338:G346)</f>
        <v>440261</v>
      </c>
      <c r="H337" s="239">
        <f t="shared" si="37"/>
        <v>1133334</v>
      </c>
      <c r="I337" s="239">
        <f t="shared" si="37"/>
        <v>666667</v>
      </c>
      <c r="J337" s="239">
        <f t="shared" si="37"/>
        <v>0</v>
      </c>
      <c r="K337" s="239">
        <f t="shared" si="37"/>
        <v>0</v>
      </c>
      <c r="L337" s="239">
        <f t="shared" si="37"/>
        <v>0</v>
      </c>
      <c r="M337" s="239">
        <f t="shared" si="37"/>
        <v>0</v>
      </c>
      <c r="N337" s="239">
        <f t="shared" si="37"/>
        <v>0</v>
      </c>
      <c r="O337" s="239">
        <f t="shared" si="37"/>
        <v>0</v>
      </c>
      <c r="P337" s="239">
        <f t="shared" si="37"/>
        <v>47261507</v>
      </c>
      <c r="Q337" s="239">
        <f t="shared" si="37"/>
        <v>0</v>
      </c>
      <c r="R337" s="239">
        <f t="shared" si="37"/>
        <v>1296680</v>
      </c>
      <c r="S337" s="239">
        <f t="shared" si="37"/>
        <v>3333333</v>
      </c>
      <c r="T337" s="239">
        <f t="shared" si="37"/>
        <v>37631493</v>
      </c>
      <c r="U337" s="364"/>
      <c r="V337" s="364"/>
      <c r="W337" s="364"/>
      <c r="X337" s="364"/>
      <c r="Y337" s="364"/>
      <c r="Z337" s="364"/>
      <c r="AA337" s="364"/>
      <c r="AB337" s="364"/>
    </row>
    <row r="338">
      <c r="A338" s="364"/>
      <c r="B338" s="375" t="s">
        <v>3389</v>
      </c>
      <c r="C338" s="244">
        <v>8333333.0</v>
      </c>
      <c r="D338" s="373">
        <v>26.0</v>
      </c>
      <c r="E338" s="373">
        <v>26.0</v>
      </c>
      <c r="F338" s="371"/>
      <c r="G338" s="370"/>
      <c r="H338" s="370"/>
      <c r="I338" s="370"/>
      <c r="J338" s="370"/>
      <c r="K338" s="370"/>
      <c r="L338" s="370"/>
      <c r="M338" s="370"/>
      <c r="N338" s="370"/>
      <c r="O338" s="370"/>
      <c r="P338" s="244">
        <v>1.1282051E7</v>
      </c>
      <c r="Q338" s="370"/>
      <c r="R338" s="244">
        <v>245000.0</v>
      </c>
      <c r="S338" s="370"/>
      <c r="T338" s="244">
        <v>6282051.0</v>
      </c>
      <c r="U338" s="364"/>
      <c r="V338" s="364"/>
      <c r="W338" s="364"/>
      <c r="X338" s="364"/>
      <c r="Y338" s="364"/>
      <c r="Z338" s="364"/>
      <c r="AA338" s="364"/>
      <c r="AB338" s="364"/>
    </row>
    <row r="339">
      <c r="A339" s="364"/>
      <c r="B339" s="375" t="s">
        <v>213</v>
      </c>
      <c r="C339" s="244">
        <v>3.0333333E7</v>
      </c>
      <c r="D339" s="373">
        <v>26.0</v>
      </c>
      <c r="E339" s="373">
        <v>26.0</v>
      </c>
      <c r="F339" s="371"/>
      <c r="G339" s="370"/>
      <c r="H339" s="370"/>
      <c r="I339" s="370"/>
      <c r="J339" s="370"/>
      <c r="K339" s="370"/>
      <c r="L339" s="370"/>
      <c r="M339" s="370"/>
      <c r="N339" s="370"/>
      <c r="O339" s="370"/>
      <c r="P339" s="244">
        <v>8333333.0</v>
      </c>
      <c r="Q339" s="370"/>
      <c r="R339" s="370"/>
      <c r="S339" s="370"/>
      <c r="T339" s="244">
        <v>8088333.0</v>
      </c>
      <c r="U339" s="364"/>
      <c r="V339" s="364"/>
      <c r="W339" s="364"/>
      <c r="X339" s="364"/>
      <c r="Y339" s="364"/>
      <c r="Z339" s="364"/>
      <c r="AA339" s="364"/>
      <c r="AB339" s="364"/>
    </row>
    <row r="340">
      <c r="A340" s="364"/>
      <c r="B340" s="372" t="s">
        <v>221</v>
      </c>
      <c r="C340" s="244">
        <v>5333333.0</v>
      </c>
      <c r="D340" s="373">
        <v>26.0</v>
      </c>
      <c r="E340" s="373">
        <v>26.0</v>
      </c>
      <c r="F340" s="371"/>
      <c r="G340" s="370"/>
      <c r="H340" s="370"/>
      <c r="I340" s="370"/>
      <c r="J340" s="370"/>
      <c r="K340" s="370"/>
      <c r="L340" s="370"/>
      <c r="M340" s="370"/>
      <c r="N340" s="370"/>
      <c r="O340" s="370"/>
      <c r="P340" s="244">
        <v>5333333.0</v>
      </c>
      <c r="Q340" s="370"/>
      <c r="R340" s="244">
        <v>175280.0</v>
      </c>
      <c r="S340" s="370"/>
      <c r="T340" s="244">
        <v>5158053.0</v>
      </c>
      <c r="U340" s="364"/>
      <c r="V340" s="364"/>
      <c r="W340" s="364"/>
      <c r="X340" s="364"/>
      <c r="Y340" s="364"/>
      <c r="Z340" s="364"/>
      <c r="AA340" s="364"/>
      <c r="AB340" s="364"/>
    </row>
    <row r="341">
      <c r="A341" s="364"/>
      <c r="B341" s="372" t="s">
        <v>3347</v>
      </c>
      <c r="C341" s="244">
        <v>5000000.0</v>
      </c>
      <c r="D341" s="373">
        <v>26.0</v>
      </c>
      <c r="E341" s="373">
        <v>25.4313</v>
      </c>
      <c r="F341" s="371"/>
      <c r="G341" s="370"/>
      <c r="H341" s="370"/>
      <c r="I341" s="370"/>
      <c r="J341" s="370"/>
      <c r="K341" s="370"/>
      <c r="L341" s="370"/>
      <c r="M341" s="370"/>
      <c r="N341" s="370"/>
      <c r="O341" s="370"/>
      <c r="P341" s="244">
        <v>4890635.0</v>
      </c>
      <c r="Q341" s="370"/>
      <c r="R341" s="244">
        <v>175280.0</v>
      </c>
      <c r="S341" s="370"/>
      <c r="T341" s="244">
        <v>4715355.0</v>
      </c>
      <c r="U341" s="364"/>
      <c r="V341" s="364"/>
      <c r="W341" s="364"/>
      <c r="X341" s="364"/>
      <c r="Y341" s="364"/>
      <c r="Z341" s="364"/>
      <c r="AA341" s="364"/>
      <c r="AB341" s="364"/>
    </row>
    <row r="342">
      <c r="A342" s="364"/>
      <c r="B342" s="372" t="s">
        <v>245</v>
      </c>
      <c r="C342" s="244">
        <v>2100000.0</v>
      </c>
      <c r="D342" s="373">
        <v>26.0</v>
      </c>
      <c r="E342" s="373">
        <v>25.9538</v>
      </c>
      <c r="F342" s="371"/>
      <c r="G342" s="244">
        <v>0.0</v>
      </c>
      <c r="H342" s="244">
        <v>566667.0</v>
      </c>
      <c r="I342" s="374">
        <v>0.0</v>
      </c>
      <c r="J342" s="242"/>
      <c r="K342" s="370"/>
      <c r="L342" s="370"/>
      <c r="M342" s="370"/>
      <c r="N342" s="370"/>
      <c r="O342" s="370"/>
      <c r="P342" s="244">
        <v>2662935.0</v>
      </c>
      <c r="Q342" s="370"/>
      <c r="R342" s="244">
        <v>175280.0</v>
      </c>
      <c r="S342" s="370"/>
      <c r="T342" s="244">
        <v>2487655.0</v>
      </c>
      <c r="U342" s="364"/>
      <c r="V342" s="364"/>
      <c r="W342" s="364"/>
      <c r="X342" s="364"/>
      <c r="Y342" s="364"/>
      <c r="Z342" s="364"/>
      <c r="AA342" s="364"/>
      <c r="AB342" s="364"/>
    </row>
    <row r="343">
      <c r="A343" s="364"/>
      <c r="B343" s="372" t="s">
        <v>249</v>
      </c>
      <c r="C343" s="244">
        <v>2100000.0</v>
      </c>
      <c r="D343" s="373">
        <v>26.0</v>
      </c>
      <c r="E343" s="373">
        <v>28.9971</v>
      </c>
      <c r="F343" s="373">
        <v>14.37</v>
      </c>
      <c r="G343" s="244">
        <v>145082.0</v>
      </c>
      <c r="H343" s="244">
        <v>566667.0</v>
      </c>
      <c r="I343" s="374">
        <v>666667.0</v>
      </c>
      <c r="J343" s="242"/>
      <c r="K343" s="370"/>
      <c r="L343" s="370"/>
      <c r="M343" s="370"/>
      <c r="N343" s="370"/>
      <c r="O343" s="370"/>
      <c r="P343" s="244">
        <v>3720489.0</v>
      </c>
      <c r="Q343" s="370"/>
      <c r="R343" s="244">
        <v>175280.0</v>
      </c>
      <c r="S343" s="244">
        <v>1333333.0</v>
      </c>
      <c r="T343" s="244">
        <v>2211875.0</v>
      </c>
      <c r="U343" s="364"/>
      <c r="V343" s="364"/>
      <c r="W343" s="364"/>
      <c r="X343" s="364"/>
      <c r="Y343" s="364"/>
      <c r="Z343" s="364"/>
      <c r="AA343" s="364"/>
      <c r="AB343" s="364"/>
    </row>
    <row r="344">
      <c r="A344" s="364"/>
      <c r="B344" s="372" t="s">
        <v>3390</v>
      </c>
      <c r="C344" s="244">
        <v>2666667.0</v>
      </c>
      <c r="D344" s="373">
        <v>26.0</v>
      </c>
      <c r="E344" s="373">
        <v>24.0</v>
      </c>
      <c r="F344" s="371"/>
      <c r="G344" s="244">
        <v>0.0</v>
      </c>
      <c r="H344" s="370"/>
      <c r="I344" s="370"/>
      <c r="J344" s="370"/>
      <c r="K344" s="370"/>
      <c r="L344" s="370"/>
      <c r="M344" s="370"/>
      <c r="N344" s="370"/>
      <c r="O344" s="370"/>
      <c r="P344" s="244">
        <v>2461538.0</v>
      </c>
      <c r="Q344" s="370"/>
      <c r="R344" s="370"/>
      <c r="S344" s="370"/>
      <c r="T344" s="244">
        <v>2461538.0</v>
      </c>
      <c r="U344" s="364"/>
      <c r="V344" s="364"/>
      <c r="W344" s="364"/>
      <c r="X344" s="364"/>
      <c r="Y344" s="364"/>
      <c r="Z344" s="364"/>
      <c r="AA344" s="364"/>
      <c r="AB344" s="364"/>
    </row>
    <row r="345">
      <c r="A345" s="364"/>
      <c r="B345" s="372" t="s">
        <v>3339</v>
      </c>
      <c r="C345" s="244">
        <v>4000000.0</v>
      </c>
      <c r="D345" s="373">
        <v>28.0</v>
      </c>
      <c r="E345" s="373">
        <v>27.9241</v>
      </c>
      <c r="F345" s="373">
        <v>5.32</v>
      </c>
      <c r="G345" s="244">
        <v>95000.0</v>
      </c>
      <c r="H345" s="244">
        <v>0.0</v>
      </c>
      <c r="I345" s="374">
        <v>0.0</v>
      </c>
      <c r="J345" s="242"/>
      <c r="K345" s="370"/>
      <c r="L345" s="242"/>
      <c r="M345" s="370"/>
      <c r="N345" s="370"/>
      <c r="O345" s="370"/>
      <c r="P345" s="244">
        <v>4134157.0</v>
      </c>
      <c r="Q345" s="370"/>
      <c r="R345" s="244">
        <v>175280.0</v>
      </c>
      <c r="S345" s="244">
        <v>2000000.0</v>
      </c>
      <c r="T345" s="244">
        <v>1958877.0</v>
      </c>
      <c r="U345" s="364"/>
      <c r="V345" s="364"/>
      <c r="W345" s="364"/>
      <c r="X345" s="364"/>
      <c r="Y345" s="364"/>
      <c r="Z345" s="364"/>
      <c r="AA345" s="364"/>
      <c r="AB345" s="364"/>
    </row>
    <row r="346">
      <c r="A346" s="364"/>
      <c r="B346" s="372" t="s">
        <v>258</v>
      </c>
      <c r="C346" s="244">
        <v>4000000.0</v>
      </c>
      <c r="D346" s="373">
        <v>28.0</v>
      </c>
      <c r="E346" s="373">
        <v>29.0</v>
      </c>
      <c r="F346" s="373">
        <v>11.21</v>
      </c>
      <c r="G346" s="244">
        <v>200179.0</v>
      </c>
      <c r="H346" s="242"/>
      <c r="I346" s="370"/>
      <c r="J346" s="242"/>
      <c r="K346" s="370"/>
      <c r="L346" s="242"/>
      <c r="M346" s="370"/>
      <c r="N346" s="370"/>
      <c r="O346" s="370"/>
      <c r="P346" s="244">
        <v>4443036.0</v>
      </c>
      <c r="Q346" s="370"/>
      <c r="R346" s="244">
        <v>175280.0</v>
      </c>
      <c r="S346" s="370"/>
      <c r="T346" s="244">
        <v>4267756.0</v>
      </c>
      <c r="U346" s="364"/>
      <c r="V346" s="364"/>
      <c r="W346" s="364"/>
      <c r="X346" s="364"/>
      <c r="Y346" s="364"/>
      <c r="Z346" s="364"/>
      <c r="AA346" s="364"/>
      <c r="AB346" s="364"/>
    </row>
    <row r="347">
      <c r="A347" s="365"/>
      <c r="B347" s="238" t="s">
        <v>3391</v>
      </c>
      <c r="C347" s="239">
        <f>sum(C348:C358)</f>
        <v>51166664</v>
      </c>
      <c r="D347" s="366"/>
      <c r="E347" s="366"/>
      <c r="F347" s="366"/>
      <c r="G347" s="239">
        <f t="shared" ref="G347:T347" si="38">sum(G348:G358)</f>
        <v>625249</v>
      </c>
      <c r="H347" s="239">
        <f t="shared" si="38"/>
        <v>5999998</v>
      </c>
      <c r="I347" s="239">
        <f t="shared" si="38"/>
        <v>0</v>
      </c>
      <c r="J347" s="239">
        <f t="shared" si="38"/>
        <v>0</v>
      </c>
      <c r="K347" s="239">
        <f t="shared" si="38"/>
        <v>0</v>
      </c>
      <c r="L347" s="239">
        <f t="shared" si="38"/>
        <v>0</v>
      </c>
      <c r="M347" s="239">
        <f t="shared" si="38"/>
        <v>11402912</v>
      </c>
      <c r="N347" s="239">
        <f t="shared" si="38"/>
        <v>0</v>
      </c>
      <c r="O347" s="239">
        <f t="shared" si="38"/>
        <v>0</v>
      </c>
      <c r="P347" s="239">
        <f t="shared" si="38"/>
        <v>65618121</v>
      </c>
      <c r="Q347" s="239">
        <f t="shared" si="38"/>
        <v>0</v>
      </c>
      <c r="R347" s="239">
        <f t="shared" si="38"/>
        <v>6576960</v>
      </c>
      <c r="S347" s="239">
        <f t="shared" si="38"/>
        <v>0</v>
      </c>
      <c r="T347" s="239">
        <f t="shared" si="38"/>
        <v>59041161</v>
      </c>
      <c r="U347" s="364"/>
      <c r="V347" s="364"/>
      <c r="W347" s="364"/>
      <c r="X347" s="364"/>
      <c r="Y347" s="364"/>
      <c r="Z347" s="364"/>
      <c r="AA347" s="364"/>
      <c r="AB347" s="364"/>
    </row>
    <row r="348">
      <c r="A348" s="364"/>
      <c r="B348" s="372" t="s">
        <v>185</v>
      </c>
      <c r="C348" s="244">
        <v>2666667.0</v>
      </c>
      <c r="D348" s="373">
        <v>26.0</v>
      </c>
      <c r="E348" s="373">
        <v>25.808</v>
      </c>
      <c r="F348" s="373">
        <v>0.5</v>
      </c>
      <c r="G348" s="244">
        <v>6410.0</v>
      </c>
      <c r="H348" s="244">
        <v>3333333.0</v>
      </c>
      <c r="I348" s="370"/>
      <c r="J348" s="370"/>
      <c r="K348" s="370"/>
      <c r="L348" s="370"/>
      <c r="M348" s="370"/>
      <c r="N348" s="370"/>
      <c r="O348" s="370"/>
      <c r="P348" s="244">
        <v>5986718.0</v>
      </c>
      <c r="Q348" s="370"/>
      <c r="R348" s="244">
        <v>175280.0</v>
      </c>
      <c r="S348" s="370"/>
      <c r="T348" s="244">
        <v>5811438.0</v>
      </c>
      <c r="U348" s="364"/>
      <c r="V348" s="364"/>
      <c r="W348" s="364"/>
      <c r="X348" s="364"/>
      <c r="Y348" s="364"/>
      <c r="Z348" s="364"/>
      <c r="AA348" s="364"/>
      <c r="AB348" s="364"/>
    </row>
    <row r="349">
      <c r="A349" s="364"/>
      <c r="B349" s="372" t="s">
        <v>3353</v>
      </c>
      <c r="C349" s="244">
        <v>1833333.0</v>
      </c>
      <c r="D349" s="373">
        <v>26.0</v>
      </c>
      <c r="E349" s="373">
        <v>24.3374</v>
      </c>
      <c r="F349" s="373">
        <v>9.59</v>
      </c>
      <c r="G349" s="244">
        <v>84527.0</v>
      </c>
      <c r="H349" s="244">
        <v>333333.0</v>
      </c>
      <c r="I349" s="370"/>
      <c r="J349" s="370"/>
      <c r="K349" s="370"/>
      <c r="L349" s="370"/>
      <c r="M349" s="244">
        <v>1577531.0</v>
      </c>
      <c r="N349" s="370"/>
      <c r="O349" s="370"/>
      <c r="P349" s="244">
        <v>3711491.0</v>
      </c>
      <c r="Q349" s="370"/>
      <c r="R349" s="244">
        <v>175280.0</v>
      </c>
      <c r="S349" s="370"/>
      <c r="T349" s="244">
        <v>3536211.0</v>
      </c>
      <c r="U349" s="364"/>
      <c r="V349" s="364"/>
      <c r="W349" s="364"/>
      <c r="X349" s="364"/>
      <c r="Y349" s="364"/>
      <c r="Z349" s="364"/>
      <c r="AA349" s="364"/>
      <c r="AB349" s="364"/>
    </row>
    <row r="350">
      <c r="A350" s="364"/>
      <c r="B350" s="372" t="s">
        <v>3354</v>
      </c>
      <c r="C350" s="244">
        <v>1833333.0</v>
      </c>
      <c r="D350" s="373">
        <v>26.0</v>
      </c>
      <c r="E350" s="373">
        <v>25.8213</v>
      </c>
      <c r="F350" s="373">
        <v>14.61</v>
      </c>
      <c r="G350" s="244">
        <v>128774.0</v>
      </c>
      <c r="H350" s="244">
        <v>333333.0</v>
      </c>
      <c r="I350" s="370"/>
      <c r="J350" s="370"/>
      <c r="K350" s="370"/>
      <c r="L350" s="370"/>
      <c r="M350" s="244">
        <v>1673716.0</v>
      </c>
      <c r="N350" s="370"/>
      <c r="O350" s="370"/>
      <c r="P350" s="244">
        <v>3956557.0</v>
      </c>
      <c r="Q350" s="370"/>
      <c r="R350" s="244">
        <v>175280.0</v>
      </c>
      <c r="S350" s="370"/>
      <c r="T350" s="244">
        <v>3781277.0</v>
      </c>
      <c r="U350" s="364"/>
      <c r="V350" s="364"/>
      <c r="W350" s="364"/>
      <c r="X350" s="364"/>
      <c r="Y350" s="364"/>
      <c r="Z350" s="364"/>
      <c r="AA350" s="364"/>
      <c r="AB350" s="364"/>
    </row>
    <row r="351">
      <c r="A351" s="364"/>
      <c r="B351" s="372" t="s">
        <v>3356</v>
      </c>
      <c r="C351" s="244">
        <v>1833333.0</v>
      </c>
      <c r="D351" s="373">
        <v>26.0</v>
      </c>
      <c r="E351" s="373">
        <v>25.0</v>
      </c>
      <c r="F351" s="373">
        <v>13.73</v>
      </c>
      <c r="G351" s="244">
        <v>121018.0</v>
      </c>
      <c r="H351" s="244">
        <v>333333.0</v>
      </c>
      <c r="I351" s="370"/>
      <c r="J351" s="370"/>
      <c r="K351" s="370"/>
      <c r="L351" s="370"/>
      <c r="M351" s="244">
        <v>1620480.0</v>
      </c>
      <c r="N351" s="370"/>
      <c r="O351" s="370"/>
      <c r="P351" s="244">
        <v>3837652.0</v>
      </c>
      <c r="Q351" s="370"/>
      <c r="R351" s="370"/>
      <c r="S351" s="370"/>
      <c r="T351" s="244">
        <v>3837652.0</v>
      </c>
      <c r="U351" s="364"/>
      <c r="V351" s="364"/>
      <c r="W351" s="364"/>
      <c r="X351" s="364"/>
      <c r="Y351" s="364"/>
      <c r="Z351" s="364"/>
      <c r="AA351" s="364"/>
      <c r="AB351" s="364"/>
    </row>
    <row r="352">
      <c r="A352" s="364"/>
      <c r="B352" s="372" t="s">
        <v>189</v>
      </c>
      <c r="C352" s="244">
        <v>1833333.0</v>
      </c>
      <c r="D352" s="373">
        <v>26.0</v>
      </c>
      <c r="E352" s="373">
        <v>25.5645</v>
      </c>
      <c r="F352" s="373">
        <v>4.26</v>
      </c>
      <c r="G352" s="244">
        <v>37548.0</v>
      </c>
      <c r="H352" s="244">
        <v>666667.0</v>
      </c>
      <c r="I352" s="370"/>
      <c r="J352" s="370"/>
      <c r="K352" s="370"/>
      <c r="L352" s="370"/>
      <c r="M352" s="244">
        <v>1657071.0</v>
      </c>
      <c r="N352" s="370"/>
      <c r="O352" s="370"/>
      <c r="P352" s="244">
        <v>4163911.0</v>
      </c>
      <c r="Q352" s="370"/>
      <c r="R352" s="244">
        <v>175280.0</v>
      </c>
      <c r="S352" s="370"/>
      <c r="T352" s="244">
        <v>3988631.0</v>
      </c>
      <c r="U352" s="364"/>
      <c r="V352" s="364"/>
      <c r="W352" s="364"/>
      <c r="X352" s="364"/>
      <c r="Y352" s="364"/>
      <c r="Z352" s="364"/>
      <c r="AA352" s="364"/>
      <c r="AB352" s="364"/>
    </row>
    <row r="353">
      <c r="A353" s="364"/>
      <c r="B353" s="372" t="s">
        <v>192</v>
      </c>
      <c r="C353" s="244">
        <v>1833333.0</v>
      </c>
      <c r="D353" s="373">
        <v>26.0</v>
      </c>
      <c r="E353" s="373">
        <v>25.9699</v>
      </c>
      <c r="F353" s="373">
        <v>6.07</v>
      </c>
      <c r="G353" s="244">
        <v>53502.0</v>
      </c>
      <c r="H353" s="244">
        <v>333333.0</v>
      </c>
      <c r="I353" s="370"/>
      <c r="J353" s="370"/>
      <c r="K353" s="370"/>
      <c r="L353" s="370"/>
      <c r="M353" s="244">
        <v>1683349.0</v>
      </c>
      <c r="N353" s="370"/>
      <c r="O353" s="370"/>
      <c r="P353" s="244">
        <v>3901394.0</v>
      </c>
      <c r="Q353" s="370"/>
      <c r="R353" s="244">
        <v>175280.0</v>
      </c>
      <c r="S353" s="370"/>
      <c r="T353" s="244">
        <v>3726114.0</v>
      </c>
      <c r="U353" s="364"/>
      <c r="V353" s="364"/>
      <c r="W353" s="364"/>
      <c r="X353" s="364"/>
      <c r="Y353" s="364"/>
      <c r="Z353" s="364"/>
      <c r="AA353" s="364"/>
      <c r="AB353" s="364"/>
    </row>
    <row r="354">
      <c r="A354" s="364"/>
      <c r="B354" s="372" t="s">
        <v>194</v>
      </c>
      <c r="C354" s="244">
        <v>1833333.0</v>
      </c>
      <c r="D354" s="373">
        <v>26.0</v>
      </c>
      <c r="E354" s="373">
        <v>26.0</v>
      </c>
      <c r="F354" s="373">
        <v>11.34</v>
      </c>
      <c r="G354" s="244">
        <v>99952.0</v>
      </c>
      <c r="H354" s="244">
        <v>333333.0</v>
      </c>
      <c r="I354" s="370"/>
      <c r="J354" s="370"/>
      <c r="K354" s="370"/>
      <c r="L354" s="370"/>
      <c r="M354" s="244">
        <v>1685300.0</v>
      </c>
      <c r="N354" s="370"/>
      <c r="O354" s="370"/>
      <c r="P354" s="244">
        <v>3951918.0</v>
      </c>
      <c r="Q354" s="370"/>
      <c r="R354" s="244">
        <v>175280.0</v>
      </c>
      <c r="S354" s="370"/>
      <c r="T354" s="244">
        <v>3776638.0</v>
      </c>
      <c r="U354" s="364"/>
      <c r="V354" s="364"/>
      <c r="W354" s="364"/>
      <c r="X354" s="364"/>
      <c r="Y354" s="364"/>
      <c r="Z354" s="364"/>
      <c r="AA354" s="364"/>
      <c r="AB354" s="364"/>
    </row>
    <row r="355">
      <c r="A355" s="364"/>
      <c r="B355" s="372" t="s">
        <v>3393</v>
      </c>
      <c r="C355" s="244">
        <v>1833333.0</v>
      </c>
      <c r="D355" s="373">
        <v>26.0</v>
      </c>
      <c r="E355" s="373">
        <v>23.2256</v>
      </c>
      <c r="F355" s="373">
        <v>10.61</v>
      </c>
      <c r="G355" s="244">
        <v>93518.0</v>
      </c>
      <c r="H355" s="244">
        <v>333333.0</v>
      </c>
      <c r="I355" s="370"/>
      <c r="J355" s="370"/>
      <c r="K355" s="370"/>
      <c r="L355" s="370"/>
      <c r="M355" s="244">
        <v>1505465.0</v>
      </c>
      <c r="N355" s="370"/>
      <c r="O355" s="370"/>
      <c r="P355" s="244">
        <v>3570019.0</v>
      </c>
      <c r="Q355" s="370"/>
      <c r="R355" s="370"/>
      <c r="S355" s="370"/>
      <c r="T355" s="244">
        <v>3570019.0</v>
      </c>
      <c r="U355" s="364"/>
      <c r="V355" s="364"/>
      <c r="W355" s="364"/>
      <c r="X355" s="364"/>
      <c r="Y355" s="364"/>
      <c r="Z355" s="364"/>
      <c r="AA355" s="364"/>
      <c r="AB355" s="364"/>
    </row>
    <row r="356">
      <c r="A356" s="364"/>
      <c r="B356" s="375" t="s">
        <v>3394</v>
      </c>
      <c r="C356" s="244">
        <v>1.3333333E7</v>
      </c>
      <c r="D356" s="373">
        <v>26.0</v>
      </c>
      <c r="E356" s="373">
        <v>22.0</v>
      </c>
      <c r="F356" s="371"/>
      <c r="G356" s="370"/>
      <c r="H356" s="370"/>
      <c r="I356" s="370"/>
      <c r="J356" s="370"/>
      <c r="K356" s="370"/>
      <c r="L356" s="370"/>
      <c r="M356" s="370"/>
      <c r="N356" s="370"/>
      <c r="O356" s="370"/>
      <c r="P356" s="244">
        <v>1.1282051E7</v>
      </c>
      <c r="Q356" s="370"/>
      <c r="R356" s="374">
        <v>5000000.0</v>
      </c>
      <c r="S356" s="242"/>
      <c r="T356" s="244">
        <v>6282051.0</v>
      </c>
      <c r="U356" s="364"/>
      <c r="V356" s="364"/>
      <c r="W356" s="364"/>
      <c r="X356" s="364"/>
      <c r="Y356" s="364"/>
      <c r="Z356" s="364"/>
      <c r="AA356" s="364"/>
      <c r="AB356" s="364"/>
    </row>
    <row r="357">
      <c r="A357" s="364"/>
      <c r="B357" s="375" t="s">
        <v>217</v>
      </c>
      <c r="C357" s="244">
        <v>1.8333333E7</v>
      </c>
      <c r="D357" s="373">
        <v>26.0</v>
      </c>
      <c r="E357" s="373">
        <v>26.0</v>
      </c>
      <c r="F357" s="371"/>
      <c r="G357" s="370"/>
      <c r="H357" s="370"/>
      <c r="I357" s="370"/>
      <c r="J357" s="370"/>
      <c r="K357" s="370"/>
      <c r="L357" s="370"/>
      <c r="M357" s="370"/>
      <c r="N357" s="370"/>
      <c r="O357" s="370"/>
      <c r="P357" s="244">
        <v>1.8333333E7</v>
      </c>
      <c r="Q357" s="370"/>
      <c r="R357" s="244">
        <v>350000.0</v>
      </c>
      <c r="S357" s="370"/>
      <c r="T357" s="244">
        <v>1.7983333E7</v>
      </c>
      <c r="U357" s="364"/>
      <c r="V357" s="364"/>
      <c r="W357" s="364"/>
      <c r="X357" s="364"/>
      <c r="Y357" s="364"/>
      <c r="Z357" s="364"/>
      <c r="AA357" s="364"/>
      <c r="AB357" s="364"/>
    </row>
    <row r="358">
      <c r="A358" s="364"/>
      <c r="B358" s="372" t="s">
        <v>3370</v>
      </c>
      <c r="C358" s="244">
        <v>4000000.0</v>
      </c>
      <c r="D358" s="244">
        <v>26.0</v>
      </c>
      <c r="E358" s="244">
        <v>19.0</v>
      </c>
      <c r="F358" s="371"/>
      <c r="G358" s="242"/>
      <c r="H358" s="242"/>
      <c r="I358" s="370"/>
      <c r="J358" s="370"/>
      <c r="K358" s="370"/>
      <c r="L358" s="370"/>
      <c r="M358" s="370"/>
      <c r="N358" s="370"/>
      <c r="O358" s="370"/>
      <c r="P358" s="244">
        <v>2923077.0</v>
      </c>
      <c r="Q358" s="370"/>
      <c r="R358" s="244">
        <v>175280.0</v>
      </c>
      <c r="S358" s="370"/>
      <c r="T358" s="244">
        <v>2747797.0</v>
      </c>
      <c r="U358" s="364"/>
      <c r="V358" s="364"/>
      <c r="W358" s="364"/>
      <c r="X358" s="364"/>
      <c r="Y358" s="364"/>
      <c r="Z358" s="364"/>
      <c r="AA358" s="364"/>
      <c r="AB358" s="364"/>
    </row>
    <row r="359">
      <c r="A359" s="365"/>
      <c r="B359" s="238" t="s">
        <v>3395</v>
      </c>
      <c r="C359" s="239">
        <f>sum(C360:C372)</f>
        <v>91508613</v>
      </c>
      <c r="D359" s="366"/>
      <c r="E359" s="366"/>
      <c r="F359" s="366"/>
      <c r="G359" s="239">
        <f t="shared" ref="G359:T359" si="39">sum(G360:G372)</f>
        <v>507740</v>
      </c>
      <c r="H359" s="239">
        <f t="shared" si="39"/>
        <v>0</v>
      </c>
      <c r="I359" s="239">
        <f t="shared" si="39"/>
        <v>0</v>
      </c>
      <c r="J359" s="239">
        <f t="shared" si="39"/>
        <v>0</v>
      </c>
      <c r="K359" s="239">
        <f t="shared" si="39"/>
        <v>0</v>
      </c>
      <c r="L359" s="239">
        <f t="shared" si="39"/>
        <v>0</v>
      </c>
      <c r="M359" s="239">
        <f t="shared" si="39"/>
        <v>0</v>
      </c>
      <c r="N359" s="239">
        <f t="shared" si="39"/>
        <v>0</v>
      </c>
      <c r="O359" s="239">
        <f t="shared" si="39"/>
        <v>0</v>
      </c>
      <c r="P359" s="239">
        <f t="shared" si="39"/>
        <v>94743063</v>
      </c>
      <c r="Q359" s="239">
        <f t="shared" si="39"/>
        <v>0</v>
      </c>
      <c r="R359" s="239">
        <f t="shared" si="39"/>
        <v>1436960</v>
      </c>
      <c r="S359" s="239">
        <f t="shared" si="39"/>
        <v>0</v>
      </c>
      <c r="T359" s="239">
        <f t="shared" si="39"/>
        <v>92639437</v>
      </c>
      <c r="U359" s="364"/>
      <c r="V359" s="364"/>
      <c r="W359" s="364"/>
      <c r="X359" s="364"/>
      <c r="Y359" s="364"/>
      <c r="Z359" s="364"/>
      <c r="AA359" s="364"/>
      <c r="AB359" s="364"/>
    </row>
    <row r="360">
      <c r="A360" s="364"/>
      <c r="B360" s="375" t="s">
        <v>215</v>
      </c>
      <c r="C360" s="244">
        <v>2.1666667E7</v>
      </c>
      <c r="D360" s="373">
        <v>26.0</v>
      </c>
      <c r="E360" s="373">
        <v>26.0</v>
      </c>
      <c r="F360" s="371"/>
      <c r="G360" s="370"/>
      <c r="H360" s="370"/>
      <c r="I360" s="370"/>
      <c r="J360" s="370"/>
      <c r="K360" s="370"/>
      <c r="L360" s="370"/>
      <c r="M360" s="370"/>
      <c r="N360" s="370"/>
      <c r="O360" s="370"/>
      <c r="P360" s="244">
        <v>2.1666667E7</v>
      </c>
      <c r="Q360" s="370"/>
      <c r="R360" s="244">
        <v>175280.0</v>
      </c>
      <c r="S360" s="370"/>
      <c r="T360" s="244">
        <v>2.1491387E7</v>
      </c>
      <c r="U360" s="364"/>
      <c r="V360" s="364"/>
      <c r="W360" s="364"/>
      <c r="X360" s="364"/>
      <c r="Y360" s="364"/>
      <c r="Z360" s="364"/>
      <c r="AA360" s="364"/>
      <c r="AB360" s="364"/>
    </row>
    <row r="361">
      <c r="A361" s="364"/>
      <c r="B361" s="372" t="s">
        <v>3348</v>
      </c>
      <c r="C361" s="244">
        <v>5333333.0</v>
      </c>
      <c r="D361" s="373">
        <v>26.0</v>
      </c>
      <c r="E361" s="373">
        <v>26.0</v>
      </c>
      <c r="F361" s="371"/>
      <c r="G361" s="244">
        <v>0.0</v>
      </c>
      <c r="H361" s="370"/>
      <c r="I361" s="370"/>
      <c r="J361" s="370"/>
      <c r="K361" s="370"/>
      <c r="L361" s="370"/>
      <c r="M361" s="370"/>
      <c r="N361" s="370"/>
      <c r="O361" s="370"/>
      <c r="P361" s="244">
        <v>5333333.0</v>
      </c>
      <c r="Q361" s="370"/>
      <c r="R361" s="244">
        <v>175280.0</v>
      </c>
      <c r="S361" s="370"/>
      <c r="T361" s="244">
        <v>5158053.0</v>
      </c>
      <c r="U361" s="364"/>
      <c r="V361" s="364"/>
      <c r="W361" s="364"/>
      <c r="X361" s="364"/>
      <c r="Y361" s="364"/>
      <c r="Z361" s="364"/>
      <c r="AA361" s="364"/>
      <c r="AB361" s="364"/>
    </row>
    <row r="362">
      <c r="A362" s="364"/>
      <c r="B362" s="372" t="s">
        <v>3349</v>
      </c>
      <c r="C362" s="244">
        <v>7666667.0</v>
      </c>
      <c r="D362" s="373">
        <v>26.0</v>
      </c>
      <c r="E362" s="373">
        <v>26.0</v>
      </c>
      <c r="F362" s="371"/>
      <c r="G362" s="244">
        <v>0.0</v>
      </c>
      <c r="H362" s="370"/>
      <c r="I362" s="370"/>
      <c r="J362" s="370"/>
      <c r="K362" s="370"/>
      <c r="L362" s="370"/>
      <c r="M362" s="370"/>
      <c r="N362" s="370"/>
      <c r="O362" s="370"/>
      <c r="P362" s="244">
        <v>7666667.0</v>
      </c>
      <c r="Q362" s="370"/>
      <c r="R362" s="244">
        <v>175280.0</v>
      </c>
      <c r="S362" s="370"/>
      <c r="T362" s="244">
        <v>7491387.0</v>
      </c>
      <c r="U362" s="364"/>
      <c r="V362" s="364"/>
      <c r="W362" s="364"/>
      <c r="X362" s="364"/>
      <c r="Y362" s="364"/>
      <c r="Z362" s="364"/>
      <c r="AA362" s="364"/>
      <c r="AB362" s="364"/>
    </row>
    <row r="363">
      <c r="A363" s="364"/>
      <c r="B363" s="372" t="s">
        <v>3321</v>
      </c>
      <c r="C363" s="244">
        <v>6666667.0</v>
      </c>
      <c r="D363" s="373">
        <v>26.0</v>
      </c>
      <c r="E363" s="373">
        <v>25.9604</v>
      </c>
      <c r="F363" s="371"/>
      <c r="G363" s="244">
        <v>0.0</v>
      </c>
      <c r="H363" s="370"/>
      <c r="I363" s="370"/>
      <c r="J363" s="370"/>
      <c r="K363" s="370"/>
      <c r="L363" s="370"/>
      <c r="M363" s="370"/>
      <c r="N363" s="370"/>
      <c r="O363" s="370"/>
      <c r="P363" s="244">
        <v>6656513.0</v>
      </c>
      <c r="Q363" s="370"/>
      <c r="R363" s="244">
        <v>175280.0</v>
      </c>
      <c r="S363" s="370"/>
      <c r="T363" s="244">
        <v>6481233.0</v>
      </c>
      <c r="U363" s="364"/>
      <c r="V363" s="364"/>
      <c r="W363" s="364"/>
      <c r="X363" s="364"/>
      <c r="Y363" s="364"/>
      <c r="Z363" s="364"/>
      <c r="AA363" s="364"/>
      <c r="AB363" s="364"/>
    </row>
    <row r="364">
      <c r="A364" s="364"/>
      <c r="B364" s="372" t="s">
        <v>230</v>
      </c>
      <c r="C364" s="244">
        <v>8333333.0</v>
      </c>
      <c r="D364" s="373">
        <v>26.0</v>
      </c>
      <c r="E364" s="373">
        <v>26.0</v>
      </c>
      <c r="F364" s="371"/>
      <c r="G364" s="244">
        <v>0.0</v>
      </c>
      <c r="H364" s="370"/>
      <c r="I364" s="370"/>
      <c r="J364" s="370"/>
      <c r="K364" s="370"/>
      <c r="L364" s="370"/>
      <c r="M364" s="370"/>
      <c r="N364" s="370"/>
      <c r="O364" s="370"/>
      <c r="P364" s="244">
        <v>8333333.0</v>
      </c>
      <c r="Q364" s="370"/>
      <c r="R364" s="244">
        <v>210000.0</v>
      </c>
      <c r="S364" s="370"/>
      <c r="T364" s="244">
        <v>8123333.0</v>
      </c>
      <c r="U364" s="364"/>
      <c r="V364" s="364"/>
      <c r="W364" s="364"/>
      <c r="X364" s="364"/>
      <c r="Y364" s="364"/>
      <c r="Z364" s="364"/>
      <c r="AA364" s="364"/>
      <c r="AB364" s="364"/>
    </row>
    <row r="365">
      <c r="A365" s="364"/>
      <c r="B365" s="372" t="s">
        <v>232</v>
      </c>
      <c r="C365" s="244">
        <v>8333333.0</v>
      </c>
      <c r="D365" s="373">
        <v>26.0</v>
      </c>
      <c r="E365" s="373">
        <v>26.0</v>
      </c>
      <c r="F365" s="371"/>
      <c r="G365" s="244">
        <v>0.0</v>
      </c>
      <c r="H365" s="370"/>
      <c r="I365" s="370"/>
      <c r="J365" s="370"/>
      <c r="K365" s="370"/>
      <c r="L365" s="370"/>
      <c r="M365" s="370"/>
      <c r="N365" s="370"/>
      <c r="O365" s="370"/>
      <c r="P365" s="244">
        <v>8333333.0</v>
      </c>
      <c r="Q365" s="370"/>
      <c r="R365" s="370"/>
      <c r="S365" s="370"/>
      <c r="T365" s="244">
        <v>8333333.0</v>
      </c>
      <c r="U365" s="364"/>
      <c r="V365" s="364"/>
      <c r="W365" s="364"/>
      <c r="X365" s="364"/>
      <c r="Y365" s="364"/>
      <c r="Z365" s="364"/>
      <c r="AA365" s="364"/>
      <c r="AB365" s="364"/>
    </row>
    <row r="366">
      <c r="A366" s="364"/>
      <c r="B366" s="372" t="s">
        <v>234</v>
      </c>
      <c r="C366" s="244">
        <v>4000000.0</v>
      </c>
      <c r="D366" s="373">
        <v>26.0</v>
      </c>
      <c r="E366" s="373">
        <v>27.0</v>
      </c>
      <c r="F366" s="373">
        <v>17.66</v>
      </c>
      <c r="G366" s="244">
        <v>339615.0</v>
      </c>
      <c r="H366" s="370"/>
      <c r="I366" s="370"/>
      <c r="J366" s="370"/>
      <c r="K366" s="370"/>
      <c r="L366" s="370"/>
      <c r="M366" s="242"/>
      <c r="N366" s="370"/>
      <c r="O366" s="370"/>
      <c r="P366" s="244">
        <v>5362212.0</v>
      </c>
      <c r="Q366" s="370"/>
      <c r="R366" s="244">
        <v>175280.0</v>
      </c>
      <c r="S366" s="370"/>
      <c r="T366" s="244">
        <v>5186932.0</v>
      </c>
      <c r="U366" s="364"/>
      <c r="V366" s="364"/>
      <c r="W366" s="364"/>
      <c r="X366" s="364"/>
      <c r="Y366" s="364"/>
      <c r="Z366" s="364"/>
      <c r="AA366" s="364"/>
      <c r="AB366" s="364"/>
    </row>
    <row r="367">
      <c r="A367" s="364"/>
      <c r="B367" s="372" t="s">
        <v>236</v>
      </c>
      <c r="C367" s="244">
        <v>4333333.0</v>
      </c>
      <c r="D367" s="373">
        <v>26.0</v>
      </c>
      <c r="E367" s="373">
        <v>26.0</v>
      </c>
      <c r="F367" s="373">
        <v>7.07</v>
      </c>
      <c r="G367" s="244">
        <v>147292.0</v>
      </c>
      <c r="H367" s="370"/>
      <c r="I367" s="370"/>
      <c r="J367" s="370"/>
      <c r="K367" s="370"/>
      <c r="L367" s="370"/>
      <c r="M367" s="242"/>
      <c r="N367" s="370"/>
      <c r="O367" s="370"/>
      <c r="P367" s="244">
        <v>5349375.0</v>
      </c>
      <c r="Q367" s="370"/>
      <c r="R367" s="370"/>
      <c r="S367" s="370"/>
      <c r="T367" s="244">
        <v>5349375.0</v>
      </c>
      <c r="U367" s="364"/>
      <c r="V367" s="364"/>
      <c r="W367" s="364"/>
      <c r="X367" s="364"/>
      <c r="Y367" s="364"/>
      <c r="Z367" s="364"/>
      <c r="AA367" s="364"/>
      <c r="AB367" s="364"/>
    </row>
    <row r="368">
      <c r="A368" s="364"/>
      <c r="B368" s="372" t="s">
        <v>238</v>
      </c>
      <c r="C368" s="244">
        <v>4333333.0</v>
      </c>
      <c r="D368" s="373">
        <v>26.0</v>
      </c>
      <c r="E368" s="373">
        <v>25.8606</v>
      </c>
      <c r="F368" s="373">
        <v>1.0</v>
      </c>
      <c r="G368" s="244">
        <v>20833.0</v>
      </c>
      <c r="H368" s="370"/>
      <c r="I368" s="370"/>
      <c r="J368" s="370"/>
      <c r="K368" s="370"/>
      <c r="L368" s="370"/>
      <c r="M368" s="242"/>
      <c r="N368" s="370"/>
      <c r="O368" s="370"/>
      <c r="P368" s="244">
        <v>5199683.0</v>
      </c>
      <c r="Q368" s="370"/>
      <c r="R368" s="244">
        <v>175280.0</v>
      </c>
      <c r="S368" s="242"/>
      <c r="T368" s="244">
        <v>4357737.0</v>
      </c>
      <c r="U368" s="364"/>
      <c r="V368" s="364"/>
      <c r="W368" s="364"/>
      <c r="X368" s="364"/>
      <c r="Y368" s="364"/>
      <c r="Z368" s="364"/>
      <c r="AA368" s="364"/>
      <c r="AB368" s="364"/>
    </row>
    <row r="369">
      <c r="A369" s="364"/>
      <c r="B369" s="372" t="s">
        <v>3323</v>
      </c>
      <c r="C369" s="244">
        <v>4000000.0</v>
      </c>
      <c r="D369" s="373">
        <v>26.0</v>
      </c>
      <c r="E369" s="373">
        <v>26.0</v>
      </c>
      <c r="F369" s="371"/>
      <c r="G369" s="244">
        <v>0.0</v>
      </c>
      <c r="H369" s="370"/>
      <c r="I369" s="370"/>
      <c r="J369" s="370"/>
      <c r="K369" s="370"/>
      <c r="L369" s="370"/>
      <c r="M369" s="370"/>
      <c r="N369" s="370"/>
      <c r="O369" s="370"/>
      <c r="P369" s="244">
        <v>4000000.0</v>
      </c>
      <c r="Q369" s="370"/>
      <c r="R369" s="370"/>
      <c r="S369" s="370"/>
      <c r="T369" s="244">
        <v>4000000.0</v>
      </c>
      <c r="U369" s="364"/>
      <c r="V369" s="364"/>
      <c r="W369" s="364"/>
      <c r="X369" s="364"/>
      <c r="Y369" s="364"/>
      <c r="Z369" s="364"/>
      <c r="AA369" s="364"/>
      <c r="AB369" s="364"/>
    </row>
    <row r="370">
      <c r="A370" s="364"/>
      <c r="B370" s="372" t="s">
        <v>248</v>
      </c>
      <c r="C370" s="244">
        <v>5841947.0</v>
      </c>
      <c r="D370" s="373">
        <v>26.0</v>
      </c>
      <c r="E370" s="373">
        <v>26.0</v>
      </c>
      <c r="F370" s="371"/>
      <c r="G370" s="244">
        <v>0.0</v>
      </c>
      <c r="H370" s="370"/>
      <c r="I370" s="370"/>
      <c r="J370" s="370"/>
      <c r="K370" s="370"/>
      <c r="L370" s="370"/>
      <c r="M370" s="370"/>
      <c r="N370" s="370"/>
      <c r="O370" s="370"/>
      <c r="P370" s="244">
        <v>5841947.0</v>
      </c>
      <c r="Q370" s="370"/>
      <c r="R370" s="244">
        <v>175280.0</v>
      </c>
      <c r="S370" s="370"/>
      <c r="T370" s="244">
        <v>5666667.0</v>
      </c>
      <c r="U370" s="364"/>
      <c r="V370" s="364"/>
      <c r="W370" s="364"/>
      <c r="X370" s="364"/>
      <c r="Y370" s="364"/>
      <c r="Z370" s="364"/>
      <c r="AA370" s="364"/>
      <c r="AB370" s="364"/>
    </row>
    <row r="371">
      <c r="A371" s="364"/>
      <c r="B371" s="372" t="s">
        <v>3396</v>
      </c>
      <c r="C371" s="244">
        <v>9333333.0</v>
      </c>
      <c r="D371" s="373">
        <v>26.0</v>
      </c>
      <c r="E371" s="373">
        <v>26.0</v>
      </c>
      <c r="F371" s="371"/>
      <c r="G371" s="370"/>
      <c r="H371" s="370"/>
      <c r="I371" s="370"/>
      <c r="J371" s="370"/>
      <c r="K371" s="370"/>
      <c r="L371" s="370"/>
      <c r="M371" s="370"/>
      <c r="N371" s="370"/>
      <c r="O371" s="370"/>
      <c r="P371" s="244">
        <v>9333333.0</v>
      </c>
      <c r="Q371" s="370"/>
      <c r="R371" s="370"/>
      <c r="S371" s="370"/>
      <c r="T371" s="244">
        <v>9333333.0</v>
      </c>
      <c r="U371" s="364"/>
      <c r="V371" s="364"/>
      <c r="W371" s="364"/>
      <c r="X371" s="364"/>
      <c r="Y371" s="364"/>
      <c r="Z371" s="364"/>
      <c r="AA371" s="364"/>
      <c r="AB371" s="364"/>
    </row>
    <row r="372">
      <c r="A372" s="364"/>
      <c r="B372" s="372" t="s">
        <v>3350</v>
      </c>
      <c r="C372" s="244">
        <v>1666667.0</v>
      </c>
      <c r="D372" s="373">
        <v>26.0</v>
      </c>
      <c r="E372" s="373">
        <v>26.0</v>
      </c>
      <c r="F372" s="371"/>
      <c r="G372" s="370"/>
      <c r="H372" s="370"/>
      <c r="I372" s="370"/>
      <c r="J372" s="370"/>
      <c r="K372" s="370"/>
      <c r="L372" s="370"/>
      <c r="M372" s="370"/>
      <c r="N372" s="370"/>
      <c r="O372" s="370"/>
      <c r="P372" s="244">
        <v>1666667.0</v>
      </c>
      <c r="Q372" s="370"/>
      <c r="R372" s="370"/>
      <c r="S372" s="370"/>
      <c r="T372" s="244">
        <v>1666667.0</v>
      </c>
      <c r="U372" s="364"/>
      <c r="V372" s="364"/>
      <c r="W372" s="364"/>
      <c r="X372" s="364"/>
      <c r="Y372" s="364"/>
      <c r="Z372" s="364"/>
      <c r="AA372" s="364"/>
      <c r="AB372" s="364"/>
    </row>
    <row r="373">
      <c r="A373" s="365"/>
      <c r="B373" s="238" t="s">
        <v>3397</v>
      </c>
      <c r="C373" s="239">
        <f>sum(C374:C395)</f>
        <v>116666667</v>
      </c>
      <c r="D373" s="366"/>
      <c r="E373" s="366"/>
      <c r="F373" s="366"/>
      <c r="G373" s="239">
        <f t="shared" ref="G373:T373" si="40">sum(G374:G395)</f>
        <v>3136120</v>
      </c>
      <c r="H373" s="239">
        <f t="shared" si="40"/>
        <v>9500000</v>
      </c>
      <c r="I373" s="239">
        <f t="shared" si="40"/>
        <v>0</v>
      </c>
      <c r="J373" s="239">
        <f t="shared" si="40"/>
        <v>0</v>
      </c>
      <c r="K373" s="239">
        <f t="shared" si="40"/>
        <v>0</v>
      </c>
      <c r="L373" s="239">
        <f t="shared" si="40"/>
        <v>0</v>
      </c>
      <c r="M373" s="239">
        <f t="shared" si="40"/>
        <v>495402648</v>
      </c>
      <c r="N373" s="239">
        <f t="shared" si="40"/>
        <v>0</v>
      </c>
      <c r="O373" s="239">
        <f t="shared" si="40"/>
        <v>0</v>
      </c>
      <c r="P373" s="239">
        <f t="shared" si="40"/>
        <v>649371950</v>
      </c>
      <c r="Q373" s="239">
        <f t="shared" si="40"/>
        <v>0</v>
      </c>
      <c r="R373" s="239">
        <f t="shared" si="40"/>
        <v>3432800</v>
      </c>
      <c r="S373" s="239">
        <f t="shared" si="40"/>
        <v>0</v>
      </c>
      <c r="T373" s="239">
        <f t="shared" si="40"/>
        <v>643939150</v>
      </c>
      <c r="U373" s="364"/>
      <c r="V373" s="364"/>
      <c r="W373" s="364"/>
      <c r="X373" s="364"/>
      <c r="Y373" s="364"/>
      <c r="Z373" s="364"/>
      <c r="AA373" s="364"/>
      <c r="AB373" s="364"/>
    </row>
    <row r="374">
      <c r="A374" s="364"/>
      <c r="B374" s="372" t="s">
        <v>3981</v>
      </c>
      <c r="C374" s="244">
        <v>6.0E7</v>
      </c>
      <c r="D374" s="373">
        <v>0.0</v>
      </c>
      <c r="E374" s="243"/>
      <c r="F374" s="243"/>
      <c r="G374" s="242"/>
      <c r="H374" s="370"/>
      <c r="I374" s="370"/>
      <c r="J374" s="370"/>
      <c r="K374" s="370"/>
      <c r="L374" s="370"/>
      <c r="M374" s="242"/>
      <c r="N374" s="370"/>
      <c r="O374" s="370"/>
      <c r="P374" s="244">
        <v>6.0E7</v>
      </c>
      <c r="Q374" s="370"/>
      <c r="R374" s="242"/>
      <c r="S374" s="370"/>
      <c r="T374" s="244">
        <v>6.0E7</v>
      </c>
      <c r="U374" s="364"/>
      <c r="V374" s="364"/>
      <c r="W374" s="364"/>
      <c r="X374" s="364"/>
      <c r="Y374" s="364"/>
      <c r="Z374" s="364"/>
      <c r="AA374" s="364"/>
      <c r="AB374" s="364"/>
    </row>
    <row r="375">
      <c r="A375" s="364"/>
      <c r="B375" s="372" t="s">
        <v>3982</v>
      </c>
      <c r="C375" s="244">
        <v>1000000.0</v>
      </c>
      <c r="D375" s="373">
        <v>0.0</v>
      </c>
      <c r="E375" s="373">
        <v>8.4785</v>
      </c>
      <c r="F375" s="243"/>
      <c r="G375" s="242"/>
      <c r="H375" s="242"/>
      <c r="I375" s="370"/>
      <c r="J375" s="370"/>
      <c r="K375" s="370"/>
      <c r="L375" s="370"/>
      <c r="M375" s="244">
        <v>9.2938163E7</v>
      </c>
      <c r="N375" s="370"/>
      <c r="O375" s="370"/>
      <c r="P375" s="244">
        <v>1.01416616E8</v>
      </c>
      <c r="Q375" s="370"/>
      <c r="R375" s="242"/>
      <c r="S375" s="370"/>
      <c r="T375" s="244">
        <v>1.01416616E8</v>
      </c>
      <c r="U375" s="364"/>
      <c r="V375" s="364"/>
      <c r="W375" s="364"/>
      <c r="X375" s="364"/>
      <c r="Y375" s="364"/>
      <c r="Z375" s="364"/>
      <c r="AA375" s="364"/>
      <c r="AB375" s="364"/>
    </row>
    <row r="376">
      <c r="A376" s="364"/>
      <c r="B376" s="372" t="s">
        <v>3983</v>
      </c>
      <c r="C376" s="244">
        <v>1000000.0</v>
      </c>
      <c r="D376" s="373">
        <v>0.0</v>
      </c>
      <c r="E376" s="373">
        <v>9.5934</v>
      </c>
      <c r="F376" s="243"/>
      <c r="G376" s="242"/>
      <c r="H376" s="242"/>
      <c r="I376" s="242"/>
      <c r="J376" s="370"/>
      <c r="K376" s="242"/>
      <c r="L376" s="370"/>
      <c r="M376" s="244">
        <v>1.20160875E8</v>
      </c>
      <c r="N376" s="370"/>
      <c r="O376" s="370"/>
      <c r="P376" s="244">
        <v>1.29754243E8</v>
      </c>
      <c r="Q376" s="370"/>
      <c r="R376" s="244">
        <v>735000.0</v>
      </c>
      <c r="S376" s="370"/>
      <c r="T376" s="244">
        <v>1.29019243E8</v>
      </c>
      <c r="U376" s="364"/>
      <c r="V376" s="364"/>
      <c r="W376" s="364"/>
      <c r="X376" s="364"/>
      <c r="Y376" s="364"/>
      <c r="Z376" s="364"/>
      <c r="AA376" s="364"/>
      <c r="AB376" s="364"/>
    </row>
    <row r="377">
      <c r="A377" s="364"/>
      <c r="B377" s="372" t="s">
        <v>3984</v>
      </c>
      <c r="C377" s="244">
        <v>1000000.0</v>
      </c>
      <c r="D377" s="373">
        <v>0.0</v>
      </c>
      <c r="E377" s="373">
        <v>3.5623</v>
      </c>
      <c r="F377" s="243"/>
      <c r="G377" s="242"/>
      <c r="H377" s="242"/>
      <c r="I377" s="370"/>
      <c r="J377" s="370"/>
      <c r="K377" s="370"/>
      <c r="L377" s="370"/>
      <c r="M377" s="244">
        <v>2.393111E7</v>
      </c>
      <c r="N377" s="370"/>
      <c r="O377" s="370"/>
      <c r="P377" s="244">
        <v>2.7493415E7</v>
      </c>
      <c r="Q377" s="370"/>
      <c r="R377" s="242"/>
      <c r="S377" s="370"/>
      <c r="T377" s="244">
        <v>2.7493415E7</v>
      </c>
      <c r="U377" s="364"/>
      <c r="V377" s="364"/>
      <c r="W377" s="364"/>
      <c r="X377" s="364"/>
      <c r="Y377" s="364"/>
      <c r="Z377" s="364"/>
      <c r="AA377" s="364"/>
      <c r="AB377" s="364"/>
    </row>
    <row r="378">
      <c r="A378" s="364"/>
      <c r="B378" s="372" t="s">
        <v>3985</v>
      </c>
      <c r="C378" s="244">
        <v>1000000.0</v>
      </c>
      <c r="D378" s="373">
        <v>0.0</v>
      </c>
      <c r="E378" s="373">
        <v>1.8936</v>
      </c>
      <c r="F378" s="243"/>
      <c r="G378" s="242"/>
      <c r="H378" s="242"/>
      <c r="I378" s="370"/>
      <c r="J378" s="370"/>
      <c r="K378" s="370"/>
      <c r="L378" s="370"/>
      <c r="M378" s="244">
        <v>1.8136875E7</v>
      </c>
      <c r="N378" s="370"/>
      <c r="O378" s="370"/>
      <c r="P378" s="244">
        <v>2.0030443E7</v>
      </c>
      <c r="Q378" s="370"/>
      <c r="R378" s="370"/>
      <c r="S378" s="370"/>
      <c r="T378" s="244">
        <v>2.0030443E7</v>
      </c>
      <c r="U378" s="364"/>
      <c r="V378" s="364"/>
      <c r="W378" s="364"/>
      <c r="X378" s="364"/>
      <c r="Y378" s="364"/>
      <c r="Z378" s="364"/>
      <c r="AA378" s="364"/>
      <c r="AB378" s="364"/>
    </row>
    <row r="379">
      <c r="A379" s="364"/>
      <c r="B379" s="372" t="s">
        <v>3986</v>
      </c>
      <c r="C379" s="244">
        <v>1000000.0</v>
      </c>
      <c r="D379" s="373">
        <v>0.0</v>
      </c>
      <c r="E379" s="373">
        <v>10.6484</v>
      </c>
      <c r="F379" s="243"/>
      <c r="G379" s="242"/>
      <c r="H379" s="242"/>
      <c r="I379" s="370"/>
      <c r="J379" s="370"/>
      <c r="K379" s="370"/>
      <c r="L379" s="370"/>
      <c r="M379" s="244">
        <v>1.261425E8</v>
      </c>
      <c r="N379" s="370"/>
      <c r="O379" s="370"/>
      <c r="P379" s="244">
        <v>1.36790942E8</v>
      </c>
      <c r="Q379" s="370"/>
      <c r="R379" s="242"/>
      <c r="S379" s="370"/>
      <c r="T379" s="244">
        <v>1.36790942E8</v>
      </c>
      <c r="U379" s="364"/>
      <c r="V379" s="364"/>
      <c r="W379" s="364"/>
      <c r="X379" s="364"/>
      <c r="Y379" s="364"/>
      <c r="Z379" s="364"/>
      <c r="AA379" s="364"/>
      <c r="AB379" s="364"/>
    </row>
    <row r="380">
      <c r="A380" s="364"/>
      <c r="B380" s="372" t="s">
        <v>3987</v>
      </c>
      <c r="C380" s="244">
        <v>1000000.0</v>
      </c>
      <c r="D380" s="373">
        <v>0.0</v>
      </c>
      <c r="E380" s="373">
        <v>8.7719</v>
      </c>
      <c r="F380" s="243"/>
      <c r="G380" s="242"/>
      <c r="H380" s="242"/>
      <c r="I380" s="370"/>
      <c r="J380" s="370"/>
      <c r="K380" s="370"/>
      <c r="L380" s="370"/>
      <c r="M380" s="244">
        <v>5.0896E7</v>
      </c>
      <c r="N380" s="370"/>
      <c r="O380" s="370"/>
      <c r="P380" s="244">
        <v>5.9667926E7</v>
      </c>
      <c r="Q380" s="370"/>
      <c r="R380" s="374">
        <v>630000.0</v>
      </c>
      <c r="S380" s="370"/>
      <c r="T380" s="244">
        <v>5.9037926E7</v>
      </c>
      <c r="U380" s="364"/>
      <c r="V380" s="364"/>
      <c r="W380" s="364"/>
      <c r="X380" s="364"/>
      <c r="Y380" s="364"/>
      <c r="Z380" s="364"/>
      <c r="AA380" s="364"/>
      <c r="AB380" s="364"/>
    </row>
    <row r="381">
      <c r="A381" s="364"/>
      <c r="B381" s="372" t="s">
        <v>3988</v>
      </c>
      <c r="C381" s="244">
        <v>2.0E7</v>
      </c>
      <c r="D381" s="373">
        <v>23.0</v>
      </c>
      <c r="E381" s="373">
        <v>6.7773</v>
      </c>
      <c r="F381" s="243"/>
      <c r="G381" s="242"/>
      <c r="H381" s="242"/>
      <c r="I381" s="370"/>
      <c r="J381" s="370"/>
      <c r="K381" s="370"/>
      <c r="L381" s="370"/>
      <c r="M381" s="244">
        <v>4.6357125E7</v>
      </c>
      <c r="N381" s="370"/>
      <c r="O381" s="370"/>
      <c r="P381" s="244">
        <v>5.2250429E7</v>
      </c>
      <c r="Q381" s="370"/>
      <c r="R381" s="242"/>
      <c r="S381" s="370"/>
      <c r="T381" s="244">
        <v>5.2250429E7</v>
      </c>
      <c r="U381" s="364"/>
      <c r="V381" s="364"/>
      <c r="W381" s="364"/>
      <c r="X381" s="364"/>
      <c r="Y381" s="364"/>
      <c r="Z381" s="364"/>
      <c r="AA381" s="364"/>
      <c r="AB381" s="364"/>
    </row>
    <row r="382">
      <c r="A382" s="364"/>
      <c r="B382" s="372" t="s">
        <v>191</v>
      </c>
      <c r="C382" s="244">
        <v>6666667.0</v>
      </c>
      <c r="D382" s="373">
        <v>26.0</v>
      </c>
      <c r="E382" s="373">
        <v>29.0</v>
      </c>
      <c r="F382" s="373">
        <v>40.37</v>
      </c>
      <c r="G382" s="244">
        <v>1293910.0</v>
      </c>
      <c r="H382" s="242"/>
      <c r="I382" s="242"/>
      <c r="J382" s="370"/>
      <c r="K382" s="370"/>
      <c r="L382" s="370"/>
      <c r="M382" s="244">
        <v>783333.0</v>
      </c>
      <c r="N382" s="370"/>
      <c r="O382" s="370"/>
      <c r="P382" s="244">
        <v>9513141.0</v>
      </c>
      <c r="Q382" s="370"/>
      <c r="R382" s="244">
        <v>315000.0</v>
      </c>
      <c r="S382" s="242"/>
      <c r="T382" s="244">
        <v>9198141.0</v>
      </c>
      <c r="U382" s="364"/>
      <c r="V382" s="364"/>
      <c r="W382" s="364"/>
      <c r="X382" s="364"/>
      <c r="Y382" s="364"/>
      <c r="Z382" s="364"/>
      <c r="AA382" s="364"/>
      <c r="AB382" s="364"/>
    </row>
    <row r="383">
      <c r="A383" s="364"/>
      <c r="B383" s="372" t="s">
        <v>3364</v>
      </c>
      <c r="C383" s="244">
        <v>2000000.0</v>
      </c>
      <c r="D383" s="373">
        <v>26.0</v>
      </c>
      <c r="E383" s="373">
        <v>26.569</v>
      </c>
      <c r="F383" s="373">
        <v>16.18</v>
      </c>
      <c r="G383" s="244">
        <v>155577.0</v>
      </c>
      <c r="H383" s="244">
        <v>1333333.0</v>
      </c>
      <c r="I383" s="242"/>
      <c r="J383" s="370"/>
      <c r="K383" s="370"/>
      <c r="L383" s="370"/>
      <c r="M383" s="244">
        <v>1285000.0</v>
      </c>
      <c r="N383" s="370"/>
      <c r="O383" s="370"/>
      <c r="P383" s="244">
        <v>4817679.0</v>
      </c>
      <c r="Q383" s="370"/>
      <c r="R383" s="244">
        <v>175280.0</v>
      </c>
      <c r="S383" s="242"/>
      <c r="T383" s="244">
        <v>4642399.0</v>
      </c>
      <c r="U383" s="364"/>
      <c r="V383" s="364"/>
      <c r="W383" s="364"/>
      <c r="X383" s="364"/>
      <c r="Y383" s="364"/>
      <c r="Z383" s="364"/>
      <c r="AA383" s="364"/>
      <c r="AB383" s="364"/>
    </row>
    <row r="384">
      <c r="A384" s="364"/>
      <c r="B384" s="372" t="s">
        <v>3363</v>
      </c>
      <c r="C384" s="244">
        <v>2000000.0</v>
      </c>
      <c r="D384" s="373">
        <v>26.0</v>
      </c>
      <c r="E384" s="373">
        <v>25.8918</v>
      </c>
      <c r="F384" s="373">
        <v>30.57</v>
      </c>
      <c r="G384" s="244">
        <v>293942.0</v>
      </c>
      <c r="H384" s="244">
        <v>1000000.0</v>
      </c>
      <c r="I384" s="242"/>
      <c r="J384" s="370"/>
      <c r="K384" s="370"/>
      <c r="L384" s="370"/>
      <c r="M384" s="244">
        <v>1335000.0</v>
      </c>
      <c r="N384" s="370"/>
      <c r="O384" s="370"/>
      <c r="P384" s="244">
        <v>4720619.0</v>
      </c>
      <c r="Q384" s="370"/>
      <c r="R384" s="244">
        <v>175280.0</v>
      </c>
      <c r="S384" s="242"/>
      <c r="T384" s="244">
        <v>4545339.0</v>
      </c>
      <c r="U384" s="364"/>
      <c r="V384" s="364"/>
      <c r="W384" s="364"/>
      <c r="X384" s="364"/>
      <c r="Y384" s="364"/>
      <c r="Z384" s="364"/>
      <c r="AA384" s="364"/>
      <c r="AB384" s="364"/>
    </row>
    <row r="385">
      <c r="A385" s="364"/>
      <c r="B385" s="372" t="s">
        <v>178</v>
      </c>
      <c r="C385" s="244">
        <v>2000000.0</v>
      </c>
      <c r="D385" s="373">
        <v>26.0</v>
      </c>
      <c r="E385" s="373">
        <v>26.5852</v>
      </c>
      <c r="F385" s="373">
        <v>9.0</v>
      </c>
      <c r="G385" s="244">
        <v>86538.0</v>
      </c>
      <c r="H385" s="244">
        <v>500000.0</v>
      </c>
      <c r="I385" s="242"/>
      <c r="J385" s="370"/>
      <c r="K385" s="370"/>
      <c r="L385" s="370"/>
      <c r="M385" s="244">
        <v>841667.0</v>
      </c>
      <c r="N385" s="370"/>
      <c r="O385" s="370"/>
      <c r="P385" s="244">
        <v>3473221.0</v>
      </c>
      <c r="Q385" s="370"/>
      <c r="R385" s="244">
        <v>175280.0</v>
      </c>
      <c r="S385" s="242"/>
      <c r="T385" s="244">
        <v>3297941.0</v>
      </c>
      <c r="U385" s="364"/>
      <c r="V385" s="364"/>
      <c r="W385" s="364"/>
      <c r="X385" s="364"/>
      <c r="Y385" s="364"/>
      <c r="Z385" s="364"/>
      <c r="AA385" s="364"/>
      <c r="AB385" s="364"/>
    </row>
    <row r="386">
      <c r="A386" s="364"/>
      <c r="B386" s="372" t="s">
        <v>3398</v>
      </c>
      <c r="C386" s="244">
        <v>2000000.0</v>
      </c>
      <c r="D386" s="373">
        <v>26.0</v>
      </c>
      <c r="E386" s="373">
        <v>14.8814</v>
      </c>
      <c r="F386" s="373">
        <v>2.5</v>
      </c>
      <c r="G386" s="244">
        <v>24038.0</v>
      </c>
      <c r="H386" s="244">
        <v>333333.0</v>
      </c>
      <c r="I386" s="242"/>
      <c r="J386" s="370"/>
      <c r="K386" s="370"/>
      <c r="L386" s="370"/>
      <c r="M386" s="244">
        <v>828333.0</v>
      </c>
      <c r="N386" s="370"/>
      <c r="O386" s="370"/>
      <c r="P386" s="244">
        <v>2330428.0</v>
      </c>
      <c r="Q386" s="370"/>
      <c r="R386" s="242"/>
      <c r="S386" s="242"/>
      <c r="T386" s="244">
        <v>2330428.0</v>
      </c>
      <c r="U386" s="364"/>
      <c r="V386" s="364"/>
      <c r="W386" s="364"/>
      <c r="X386" s="364"/>
      <c r="Y386" s="364"/>
      <c r="Z386" s="364"/>
      <c r="AA386" s="364"/>
      <c r="AB386" s="364"/>
    </row>
    <row r="387">
      <c r="A387" s="364"/>
      <c r="B387" s="372" t="s">
        <v>3399</v>
      </c>
      <c r="C387" s="244">
        <v>2000000.0</v>
      </c>
      <c r="D387" s="373">
        <v>26.0</v>
      </c>
      <c r="E387" s="373">
        <v>24.3875</v>
      </c>
      <c r="F387" s="373">
        <v>21.86</v>
      </c>
      <c r="G387" s="244">
        <v>210192.0</v>
      </c>
      <c r="H387" s="244">
        <v>500000.0</v>
      </c>
      <c r="I387" s="242"/>
      <c r="J387" s="370"/>
      <c r="K387" s="370"/>
      <c r="L387" s="370"/>
      <c r="M387" s="244">
        <v>1276667.0</v>
      </c>
      <c r="N387" s="370"/>
      <c r="O387" s="370"/>
      <c r="P387" s="244">
        <v>3862821.0</v>
      </c>
      <c r="Q387" s="370"/>
      <c r="R387" s="244">
        <v>175280.0</v>
      </c>
      <c r="S387" s="242"/>
      <c r="T387" s="244">
        <v>3687541.0</v>
      </c>
      <c r="U387" s="364"/>
      <c r="V387" s="364"/>
      <c r="W387" s="364"/>
      <c r="X387" s="364"/>
      <c r="Y387" s="364"/>
      <c r="Z387" s="364"/>
      <c r="AA387" s="364"/>
      <c r="AB387" s="364"/>
    </row>
    <row r="388">
      <c r="A388" s="364"/>
      <c r="B388" s="372" t="s">
        <v>3400</v>
      </c>
      <c r="C388" s="244">
        <v>2000000.0</v>
      </c>
      <c r="D388" s="373">
        <v>26.0</v>
      </c>
      <c r="E388" s="373">
        <v>25.4518</v>
      </c>
      <c r="F388" s="373">
        <v>16.75</v>
      </c>
      <c r="G388" s="244">
        <v>161058.0</v>
      </c>
      <c r="H388" s="244">
        <v>500000.0</v>
      </c>
      <c r="I388" s="242"/>
      <c r="J388" s="370"/>
      <c r="K388" s="370"/>
      <c r="L388" s="370"/>
      <c r="M388" s="244">
        <v>1053333.0</v>
      </c>
      <c r="N388" s="370"/>
      <c r="O388" s="370"/>
      <c r="P388" s="244">
        <v>3672222.0</v>
      </c>
      <c r="Q388" s="370"/>
      <c r="R388" s="242"/>
      <c r="S388" s="242"/>
      <c r="T388" s="244">
        <v>3672222.0</v>
      </c>
      <c r="U388" s="364"/>
      <c r="V388" s="364"/>
      <c r="W388" s="364"/>
      <c r="X388" s="364"/>
      <c r="Y388" s="364"/>
      <c r="Z388" s="364"/>
      <c r="AA388" s="364"/>
      <c r="AB388" s="364"/>
    </row>
    <row r="389">
      <c r="A389" s="364"/>
      <c r="B389" s="372" t="s">
        <v>3401</v>
      </c>
      <c r="C389" s="244">
        <v>2000000.0</v>
      </c>
      <c r="D389" s="373">
        <v>26.0</v>
      </c>
      <c r="E389" s="373">
        <v>26.8157</v>
      </c>
      <c r="F389" s="373">
        <v>15.55</v>
      </c>
      <c r="G389" s="244">
        <v>149519.0</v>
      </c>
      <c r="H389" s="244">
        <v>1000000.0</v>
      </c>
      <c r="I389" s="242"/>
      <c r="J389" s="370"/>
      <c r="K389" s="370"/>
      <c r="L389" s="370"/>
      <c r="M389" s="244">
        <v>1836667.0</v>
      </c>
      <c r="N389" s="370"/>
      <c r="O389" s="370"/>
      <c r="P389" s="244">
        <v>5048932.0</v>
      </c>
      <c r="Q389" s="370"/>
      <c r="R389" s="244">
        <v>175280.0</v>
      </c>
      <c r="S389" s="242"/>
      <c r="T389" s="244">
        <v>4873652.0</v>
      </c>
      <c r="U389" s="364"/>
      <c r="V389" s="364"/>
      <c r="W389" s="364"/>
      <c r="X389" s="364"/>
      <c r="Y389" s="364"/>
      <c r="Z389" s="364"/>
      <c r="AA389" s="364"/>
      <c r="AB389" s="364"/>
    </row>
    <row r="390">
      <c r="A390" s="364"/>
      <c r="B390" s="372" t="s">
        <v>3358</v>
      </c>
      <c r="C390" s="244">
        <v>2000000.0</v>
      </c>
      <c r="D390" s="373">
        <v>26.0</v>
      </c>
      <c r="E390" s="373">
        <v>26.7559</v>
      </c>
      <c r="F390" s="373">
        <v>12.64</v>
      </c>
      <c r="G390" s="244">
        <v>121538.0</v>
      </c>
      <c r="H390" s="244">
        <v>1000000.0</v>
      </c>
      <c r="I390" s="242"/>
      <c r="J390" s="370"/>
      <c r="K390" s="370"/>
      <c r="L390" s="370"/>
      <c r="M390" s="244">
        <v>1520000.0</v>
      </c>
      <c r="N390" s="370"/>
      <c r="O390" s="370"/>
      <c r="P390" s="244">
        <v>6699685.0</v>
      </c>
      <c r="Q390" s="370"/>
      <c r="R390" s="244">
        <v>175280.0</v>
      </c>
      <c r="S390" s="242"/>
      <c r="T390" s="244">
        <v>4524405.0</v>
      </c>
      <c r="U390" s="364"/>
      <c r="V390" s="364"/>
      <c r="W390" s="364"/>
      <c r="X390" s="364"/>
      <c r="Y390" s="364"/>
      <c r="Z390" s="364"/>
      <c r="AA390" s="364"/>
      <c r="AB390" s="364"/>
    </row>
    <row r="391">
      <c r="A391" s="364"/>
      <c r="B391" s="372" t="s">
        <v>3357</v>
      </c>
      <c r="C391" s="244">
        <v>2000000.0</v>
      </c>
      <c r="D391" s="373">
        <v>26.0</v>
      </c>
      <c r="E391" s="373">
        <v>26.8197</v>
      </c>
      <c r="F391" s="373">
        <v>23.25</v>
      </c>
      <c r="G391" s="244">
        <v>223558.0</v>
      </c>
      <c r="H391" s="244">
        <v>1000000.0</v>
      </c>
      <c r="I391" s="242"/>
      <c r="J391" s="370"/>
      <c r="K391" s="370"/>
      <c r="L391" s="370"/>
      <c r="M391" s="244">
        <v>1783333.0</v>
      </c>
      <c r="N391" s="370"/>
      <c r="O391" s="370"/>
      <c r="P391" s="244">
        <v>5069945.0</v>
      </c>
      <c r="Q391" s="370"/>
      <c r="R391" s="244">
        <v>175280.0</v>
      </c>
      <c r="S391" s="242"/>
      <c r="T391" s="244">
        <v>4894665.0</v>
      </c>
      <c r="U391" s="364"/>
      <c r="V391" s="364"/>
      <c r="W391" s="364"/>
      <c r="X391" s="364"/>
      <c r="Y391" s="364"/>
      <c r="Z391" s="364"/>
      <c r="AA391" s="364"/>
      <c r="AB391" s="364"/>
    </row>
    <row r="392">
      <c r="A392" s="364"/>
      <c r="B392" s="372" t="s">
        <v>3359</v>
      </c>
      <c r="C392" s="244">
        <v>2000000.0</v>
      </c>
      <c r="D392" s="373">
        <v>26.0</v>
      </c>
      <c r="E392" s="373">
        <v>19.0</v>
      </c>
      <c r="F392" s="373">
        <v>9.59</v>
      </c>
      <c r="G392" s="244">
        <v>92212.0</v>
      </c>
      <c r="H392" s="244">
        <v>1000000.0</v>
      </c>
      <c r="I392" s="242"/>
      <c r="J392" s="370"/>
      <c r="K392" s="370"/>
      <c r="L392" s="370"/>
      <c r="M392" s="244">
        <v>880000.0</v>
      </c>
      <c r="N392" s="370"/>
      <c r="O392" s="370"/>
      <c r="P392" s="244">
        <v>3433750.0</v>
      </c>
      <c r="Q392" s="370"/>
      <c r="R392" s="244">
        <v>175280.0</v>
      </c>
      <c r="S392" s="242"/>
      <c r="T392" s="244">
        <v>3258470.0</v>
      </c>
      <c r="U392" s="364"/>
      <c r="V392" s="364"/>
      <c r="W392" s="364"/>
      <c r="X392" s="364"/>
      <c r="Y392" s="364"/>
      <c r="Z392" s="364"/>
      <c r="AA392" s="364"/>
      <c r="AB392" s="364"/>
    </row>
    <row r="393">
      <c r="A393" s="364"/>
      <c r="B393" s="372" t="s">
        <v>3361</v>
      </c>
      <c r="C393" s="244">
        <v>2000000.0</v>
      </c>
      <c r="D393" s="373">
        <v>26.0</v>
      </c>
      <c r="E393" s="373">
        <v>26.8955</v>
      </c>
      <c r="F393" s="373">
        <v>17.12</v>
      </c>
      <c r="G393" s="244">
        <v>164615.0</v>
      </c>
      <c r="H393" s="244">
        <v>666667.0</v>
      </c>
      <c r="I393" s="242"/>
      <c r="J393" s="370"/>
      <c r="K393" s="370"/>
      <c r="L393" s="370"/>
      <c r="M393" s="244">
        <v>1755000.0</v>
      </c>
      <c r="N393" s="370"/>
      <c r="O393" s="370"/>
      <c r="P393" s="244">
        <v>4655167.0</v>
      </c>
      <c r="Q393" s="370"/>
      <c r="R393" s="244">
        <v>175280.0</v>
      </c>
      <c r="S393" s="242"/>
      <c r="T393" s="244">
        <v>4479887.0</v>
      </c>
      <c r="U393" s="364"/>
      <c r="V393" s="364"/>
      <c r="W393" s="364"/>
      <c r="X393" s="364"/>
      <c r="Y393" s="364"/>
      <c r="Z393" s="364"/>
      <c r="AA393" s="364"/>
      <c r="AB393" s="364"/>
    </row>
    <row r="394">
      <c r="A394" s="364"/>
      <c r="B394" s="372" t="s">
        <v>3341</v>
      </c>
      <c r="C394" s="244">
        <v>2000000.0</v>
      </c>
      <c r="D394" s="373">
        <v>26.0</v>
      </c>
      <c r="E394" s="373">
        <v>28.3734</v>
      </c>
      <c r="F394" s="373">
        <v>16.58</v>
      </c>
      <c r="G394" s="244">
        <v>159423.0</v>
      </c>
      <c r="H394" s="244">
        <v>666667.0</v>
      </c>
      <c r="I394" s="242"/>
      <c r="J394" s="370"/>
      <c r="K394" s="370"/>
      <c r="L394" s="370"/>
      <c r="M394" s="244">
        <v>1661667.0</v>
      </c>
      <c r="N394" s="370"/>
      <c r="O394" s="370"/>
      <c r="P394" s="244">
        <v>4670326.0</v>
      </c>
      <c r="Q394" s="370"/>
      <c r="R394" s="244">
        <v>175280.0</v>
      </c>
      <c r="S394" s="242"/>
      <c r="T394" s="244">
        <v>4495046.0</v>
      </c>
      <c r="U394" s="364"/>
      <c r="V394" s="364"/>
      <c r="W394" s="364"/>
      <c r="X394" s="364"/>
      <c r="Y394" s="364"/>
      <c r="Z394" s="364"/>
      <c r="AA394" s="364"/>
      <c r="AB394" s="364"/>
    </row>
    <row r="395">
      <c r="A395" s="364"/>
      <c r="B395" s="241"/>
      <c r="C395" s="242"/>
      <c r="D395" s="371"/>
      <c r="E395" s="371"/>
      <c r="F395" s="371"/>
      <c r="G395" s="370"/>
      <c r="H395" s="370"/>
      <c r="I395" s="370"/>
      <c r="J395" s="370"/>
      <c r="K395" s="370"/>
      <c r="L395" s="370"/>
      <c r="M395" s="370"/>
      <c r="N395" s="370"/>
      <c r="O395" s="370"/>
      <c r="P395" s="242"/>
      <c r="Q395" s="370"/>
      <c r="R395" s="370"/>
      <c r="S395" s="370"/>
      <c r="T395" s="242"/>
      <c r="U395" s="364"/>
      <c r="V395" s="364"/>
      <c r="W395" s="364"/>
      <c r="X395" s="364"/>
      <c r="Y395" s="364"/>
      <c r="Z395" s="364"/>
      <c r="AA395" s="364"/>
      <c r="AB395" s="364"/>
    </row>
    <row r="396">
      <c r="A396" s="363" t="s">
        <v>133</v>
      </c>
      <c r="B396" s="376" t="s">
        <v>3408</v>
      </c>
      <c r="C396" s="232" t="s">
        <v>3372</v>
      </c>
      <c r="D396" s="233" t="s">
        <v>3373</v>
      </c>
      <c r="E396" s="233" t="s">
        <v>3374</v>
      </c>
      <c r="F396" s="233" t="s">
        <v>3375</v>
      </c>
      <c r="G396" s="232" t="s">
        <v>3376</v>
      </c>
      <c r="H396" s="232" t="s">
        <v>3301</v>
      </c>
      <c r="I396" s="232" t="s">
        <v>3302</v>
      </c>
      <c r="J396" s="232" t="s">
        <v>3303</v>
      </c>
      <c r="K396" s="232" t="s">
        <v>3304</v>
      </c>
      <c r="L396" s="232" t="s">
        <v>3377</v>
      </c>
      <c r="M396" s="232" t="s">
        <v>3378</v>
      </c>
      <c r="N396" s="232" t="s">
        <v>3379</v>
      </c>
      <c r="O396" s="232" t="s">
        <v>124</v>
      </c>
      <c r="P396" s="232" t="s">
        <v>3314</v>
      </c>
      <c r="Q396" s="234" t="s">
        <v>121</v>
      </c>
      <c r="R396" s="234" t="s">
        <v>3309</v>
      </c>
      <c r="S396" s="234" t="s">
        <v>3310</v>
      </c>
      <c r="T396" s="235" t="s">
        <v>3315</v>
      </c>
      <c r="U396" s="364"/>
      <c r="V396" s="364"/>
      <c r="W396" s="364"/>
      <c r="X396" s="364"/>
      <c r="Y396" s="364"/>
      <c r="Z396" s="364"/>
      <c r="AA396" s="364"/>
      <c r="AB396" s="364"/>
    </row>
    <row r="397">
      <c r="A397" s="365"/>
      <c r="B397" s="238" t="s">
        <v>3380</v>
      </c>
      <c r="C397" s="239">
        <f>sum(C398)</f>
        <v>55000000</v>
      </c>
      <c r="D397" s="366"/>
      <c r="E397" s="366"/>
      <c r="F397" s="366"/>
      <c r="G397" s="239">
        <f t="shared" ref="G397:T397" si="41">sum(G398)</f>
        <v>0</v>
      </c>
      <c r="H397" s="239">
        <f t="shared" si="41"/>
        <v>0</v>
      </c>
      <c r="I397" s="239">
        <f t="shared" si="41"/>
        <v>0</v>
      </c>
      <c r="J397" s="239">
        <f t="shared" si="41"/>
        <v>0</v>
      </c>
      <c r="K397" s="239">
        <f t="shared" si="41"/>
        <v>0</v>
      </c>
      <c r="L397" s="239">
        <f t="shared" si="41"/>
        <v>0</v>
      </c>
      <c r="M397" s="239">
        <f t="shared" si="41"/>
        <v>0</v>
      </c>
      <c r="N397" s="239">
        <f t="shared" si="41"/>
        <v>0</v>
      </c>
      <c r="O397" s="239">
        <f t="shared" si="41"/>
        <v>0</v>
      </c>
      <c r="P397" s="239">
        <f t="shared" si="41"/>
        <v>55000000</v>
      </c>
      <c r="Q397" s="239">
        <f t="shared" si="41"/>
        <v>0</v>
      </c>
      <c r="R397" s="239">
        <f t="shared" si="41"/>
        <v>0</v>
      </c>
      <c r="S397" s="239">
        <f t="shared" si="41"/>
        <v>0</v>
      </c>
      <c r="T397" s="239">
        <f t="shared" si="41"/>
        <v>55000000</v>
      </c>
      <c r="U397" s="364"/>
      <c r="V397" s="364"/>
      <c r="W397" s="364"/>
      <c r="X397" s="364"/>
      <c r="Y397" s="364"/>
      <c r="Z397" s="364"/>
      <c r="AA397" s="364"/>
      <c r="AB397" s="364"/>
    </row>
    <row r="398">
      <c r="A398" s="364"/>
      <c r="B398" s="241" t="s">
        <v>3340</v>
      </c>
      <c r="C398" s="242">
        <v>5.5E7</v>
      </c>
      <c r="D398" s="243">
        <v>26.0</v>
      </c>
      <c r="E398" s="243">
        <v>26.0</v>
      </c>
      <c r="F398" s="243">
        <v>0.0</v>
      </c>
      <c r="G398" s="242">
        <v>0.0</v>
      </c>
      <c r="H398" s="242">
        <v>0.0</v>
      </c>
      <c r="I398" s="242">
        <v>0.0</v>
      </c>
      <c r="J398" s="242">
        <v>0.0</v>
      </c>
      <c r="K398" s="242">
        <v>0.0</v>
      </c>
      <c r="L398" s="242">
        <v>0.0</v>
      </c>
      <c r="M398" s="242">
        <v>0.0</v>
      </c>
      <c r="N398" s="242">
        <v>0.0</v>
      </c>
      <c r="O398" s="242">
        <v>0.0</v>
      </c>
      <c r="P398" s="244">
        <v>5.5E7</v>
      </c>
      <c r="Q398" s="242">
        <v>0.0</v>
      </c>
      <c r="R398" s="242">
        <v>0.0</v>
      </c>
      <c r="S398" s="242">
        <v>0.0</v>
      </c>
      <c r="T398" s="242">
        <f>P398-Q398-R398-S398</f>
        <v>55000000</v>
      </c>
      <c r="U398" s="364"/>
      <c r="V398" s="364"/>
      <c r="W398" s="364"/>
      <c r="X398" s="364"/>
      <c r="Y398" s="364"/>
      <c r="Z398" s="364"/>
      <c r="AA398" s="364"/>
      <c r="AB398" s="364"/>
    </row>
    <row r="399">
      <c r="A399" s="365"/>
      <c r="B399" s="238" t="s">
        <v>3381</v>
      </c>
      <c r="C399" s="239">
        <f>sum(C474)</f>
        <v>0</v>
      </c>
      <c r="D399" s="366"/>
      <c r="E399" s="366"/>
      <c r="F399" s="366"/>
      <c r="G399" s="239">
        <f t="shared" ref="G399:T399" si="42">sum(G474)</f>
        <v>0</v>
      </c>
      <c r="H399" s="239">
        <f t="shared" si="42"/>
        <v>0</v>
      </c>
      <c r="I399" s="239">
        <f t="shared" si="42"/>
        <v>0</v>
      </c>
      <c r="J399" s="239">
        <f t="shared" si="42"/>
        <v>0</v>
      </c>
      <c r="K399" s="239">
        <f t="shared" si="42"/>
        <v>0</v>
      </c>
      <c r="L399" s="239">
        <f t="shared" si="42"/>
        <v>0</v>
      </c>
      <c r="M399" s="239">
        <f t="shared" si="42"/>
        <v>0</v>
      </c>
      <c r="N399" s="239">
        <f t="shared" si="42"/>
        <v>0</v>
      </c>
      <c r="O399" s="239">
        <f t="shared" si="42"/>
        <v>0</v>
      </c>
      <c r="P399" s="239">
        <f t="shared" si="42"/>
        <v>0</v>
      </c>
      <c r="Q399" s="239">
        <f t="shared" si="42"/>
        <v>0</v>
      </c>
      <c r="R399" s="239">
        <f t="shared" si="42"/>
        <v>0</v>
      </c>
      <c r="S399" s="239">
        <f t="shared" si="42"/>
        <v>0</v>
      </c>
      <c r="T399" s="239">
        <f t="shared" si="42"/>
        <v>0</v>
      </c>
      <c r="U399" s="364"/>
      <c r="V399" s="364"/>
      <c r="W399" s="364"/>
      <c r="X399" s="364"/>
      <c r="Y399" s="364"/>
      <c r="Z399" s="364"/>
      <c r="AA399" s="364"/>
      <c r="AB399" s="364"/>
    </row>
    <row r="400">
      <c r="A400" s="367"/>
      <c r="B400" s="367"/>
      <c r="C400" s="367"/>
      <c r="D400" s="368"/>
      <c r="E400" s="368"/>
      <c r="F400" s="368"/>
      <c r="G400" s="367"/>
      <c r="H400" s="367"/>
      <c r="I400" s="367"/>
      <c r="J400" s="367"/>
      <c r="K400" s="367"/>
      <c r="L400" s="367"/>
      <c r="M400" s="367"/>
      <c r="N400" s="367"/>
      <c r="O400" s="367"/>
      <c r="P400" s="367"/>
      <c r="Q400" s="367"/>
      <c r="R400" s="367"/>
      <c r="S400" s="367"/>
      <c r="T400" s="367"/>
      <c r="U400" s="364"/>
      <c r="V400" s="364"/>
      <c r="W400" s="364"/>
      <c r="X400" s="364"/>
      <c r="Y400" s="364"/>
      <c r="Z400" s="364"/>
      <c r="AA400" s="364"/>
      <c r="AB400" s="364"/>
    </row>
    <row r="401">
      <c r="A401" s="365"/>
      <c r="B401" s="238" t="s">
        <v>3382</v>
      </c>
      <c r="C401" s="369"/>
      <c r="D401" s="366"/>
      <c r="E401" s="366"/>
      <c r="F401" s="366"/>
      <c r="G401" s="369"/>
      <c r="H401" s="369"/>
      <c r="I401" s="369"/>
      <c r="J401" s="369"/>
      <c r="K401" s="369"/>
      <c r="L401" s="369"/>
      <c r="M401" s="369"/>
      <c r="N401" s="369"/>
      <c r="O401" s="369"/>
      <c r="P401" s="369"/>
      <c r="Q401" s="369"/>
      <c r="R401" s="369"/>
      <c r="S401" s="369"/>
      <c r="T401" s="369"/>
      <c r="U401" s="364"/>
      <c r="V401" s="364"/>
      <c r="W401" s="364"/>
      <c r="X401" s="364"/>
      <c r="Y401" s="364"/>
      <c r="Z401" s="364"/>
      <c r="AA401" s="364"/>
      <c r="AB401" s="364"/>
    </row>
    <row r="402">
      <c r="A402" s="364"/>
      <c r="B402" s="364"/>
      <c r="C402" s="370"/>
      <c r="D402" s="371"/>
      <c r="E402" s="371"/>
      <c r="F402" s="371"/>
      <c r="G402" s="370"/>
      <c r="H402" s="370"/>
      <c r="I402" s="370"/>
      <c r="J402" s="370"/>
      <c r="K402" s="370"/>
      <c r="L402" s="370"/>
      <c r="M402" s="370"/>
      <c r="N402" s="370"/>
      <c r="O402" s="370"/>
      <c r="P402" s="370"/>
      <c r="Q402" s="370"/>
      <c r="R402" s="370"/>
      <c r="S402" s="370"/>
      <c r="T402" s="370"/>
      <c r="U402" s="364"/>
      <c r="V402" s="364"/>
      <c r="W402" s="364"/>
      <c r="X402" s="364"/>
      <c r="Y402" s="364"/>
      <c r="Z402" s="364"/>
      <c r="AA402" s="364"/>
      <c r="AB402" s="364"/>
    </row>
    <row r="403">
      <c r="A403" s="365"/>
      <c r="B403" s="238" t="s">
        <v>3383</v>
      </c>
      <c r="C403" s="239">
        <f>sum(C404:C412)</f>
        <v>36666667</v>
      </c>
      <c r="D403" s="366"/>
      <c r="E403" s="366"/>
      <c r="F403" s="366"/>
      <c r="G403" s="239">
        <f t="shared" ref="G403:T403" si="43">sum(G404:G412)</f>
        <v>975489</v>
      </c>
      <c r="H403" s="239">
        <f t="shared" si="43"/>
        <v>0</v>
      </c>
      <c r="I403" s="239">
        <f t="shared" si="43"/>
        <v>0</v>
      </c>
      <c r="J403" s="239">
        <f t="shared" si="43"/>
        <v>0</v>
      </c>
      <c r="K403" s="239">
        <f t="shared" si="43"/>
        <v>0</v>
      </c>
      <c r="L403" s="239">
        <f t="shared" si="43"/>
        <v>0</v>
      </c>
      <c r="M403" s="239">
        <f t="shared" si="43"/>
        <v>0</v>
      </c>
      <c r="N403" s="239">
        <f t="shared" si="43"/>
        <v>0</v>
      </c>
      <c r="O403" s="239">
        <f t="shared" si="43"/>
        <v>0</v>
      </c>
      <c r="P403" s="239">
        <f t="shared" si="43"/>
        <v>59016805</v>
      </c>
      <c r="Q403" s="239">
        <f t="shared" si="43"/>
        <v>0</v>
      </c>
      <c r="R403" s="239">
        <f t="shared" si="43"/>
        <v>1577520</v>
      </c>
      <c r="S403" s="239">
        <f t="shared" si="43"/>
        <v>0</v>
      </c>
      <c r="T403" s="239">
        <f t="shared" si="43"/>
        <v>57439285</v>
      </c>
      <c r="U403" s="364"/>
      <c r="V403" s="364"/>
      <c r="W403" s="364"/>
      <c r="X403" s="364"/>
      <c r="Y403" s="364"/>
      <c r="Z403" s="364"/>
      <c r="AA403" s="364"/>
      <c r="AB403" s="364"/>
    </row>
    <row r="404">
      <c r="A404" s="364"/>
      <c r="B404" s="372" t="s">
        <v>209</v>
      </c>
      <c r="C404" s="244">
        <v>5000000.0</v>
      </c>
      <c r="D404" s="373">
        <v>26.0</v>
      </c>
      <c r="E404" s="373">
        <v>26.0</v>
      </c>
      <c r="F404" s="371"/>
      <c r="G404" s="370"/>
      <c r="H404" s="370"/>
      <c r="I404" s="370"/>
      <c r="J404" s="370"/>
      <c r="K404" s="370"/>
      <c r="L404" s="370"/>
      <c r="M404" s="370"/>
      <c r="N404" s="370"/>
      <c r="O404" s="370"/>
      <c r="P404" s="244">
        <v>5000000.0</v>
      </c>
      <c r="Q404" s="370"/>
      <c r="R404" s="370"/>
      <c r="S404" s="370"/>
      <c r="T404" s="244">
        <v>5000000.0</v>
      </c>
      <c r="U404" s="364"/>
      <c r="V404" s="364"/>
      <c r="W404" s="364"/>
      <c r="X404" s="364"/>
      <c r="Y404" s="364"/>
      <c r="Z404" s="364"/>
      <c r="AA404" s="364"/>
      <c r="AB404" s="364"/>
    </row>
    <row r="405">
      <c r="A405" s="364"/>
      <c r="B405" s="372" t="s">
        <v>3384</v>
      </c>
      <c r="C405" s="370"/>
      <c r="D405" s="371"/>
      <c r="E405" s="371"/>
      <c r="F405" s="371"/>
      <c r="G405" s="370"/>
      <c r="H405" s="370"/>
      <c r="I405" s="370"/>
      <c r="J405" s="370"/>
      <c r="K405" s="370"/>
      <c r="L405" s="370"/>
      <c r="M405" s="370"/>
      <c r="N405" s="370"/>
      <c r="O405" s="370"/>
      <c r="P405" s="244">
        <v>66667.0</v>
      </c>
      <c r="Q405" s="370"/>
      <c r="R405" s="370"/>
      <c r="S405" s="370"/>
      <c r="T405" s="244">
        <v>66667.0</v>
      </c>
      <c r="U405" s="364"/>
      <c r="V405" s="364"/>
      <c r="W405" s="364"/>
      <c r="X405" s="364"/>
      <c r="Y405" s="364"/>
      <c r="Z405" s="364"/>
      <c r="AA405" s="364"/>
      <c r="AB405" s="364"/>
    </row>
    <row r="406">
      <c r="A406" s="364"/>
      <c r="B406" s="372" t="s">
        <v>3979</v>
      </c>
      <c r="C406" s="244">
        <v>6500000.0</v>
      </c>
      <c r="D406" s="373">
        <v>26.0</v>
      </c>
      <c r="E406" s="373">
        <v>24.0</v>
      </c>
      <c r="F406" s="373">
        <v>11.48</v>
      </c>
      <c r="G406" s="244">
        <v>358750.0</v>
      </c>
      <c r="H406" s="370"/>
      <c r="I406" s="370"/>
      <c r="J406" s="370"/>
      <c r="K406" s="370"/>
      <c r="L406" s="370"/>
      <c r="M406" s="242"/>
      <c r="N406" s="370"/>
      <c r="O406" s="370"/>
      <c r="P406" s="244">
        <v>1.640578E7</v>
      </c>
      <c r="Q406" s="370"/>
      <c r="R406" s="374">
        <v>525840.0</v>
      </c>
      <c r="S406" s="370"/>
      <c r="T406" s="244">
        <v>1.587994E7</v>
      </c>
      <c r="U406" s="364"/>
      <c r="V406" s="364"/>
      <c r="W406" s="364"/>
      <c r="X406" s="364"/>
      <c r="Y406" s="364"/>
      <c r="Z406" s="364"/>
      <c r="AA406" s="364"/>
      <c r="AB406" s="364"/>
    </row>
    <row r="407">
      <c r="A407" s="364"/>
      <c r="B407" s="372" t="s">
        <v>3980</v>
      </c>
      <c r="C407" s="244">
        <v>6500000.0</v>
      </c>
      <c r="D407" s="373">
        <v>26.0</v>
      </c>
      <c r="E407" s="373">
        <v>22.3214</v>
      </c>
      <c r="F407" s="373">
        <v>7.21</v>
      </c>
      <c r="G407" s="244">
        <v>225313.0</v>
      </c>
      <c r="H407" s="370"/>
      <c r="I407" s="370"/>
      <c r="J407" s="370"/>
      <c r="K407" s="370"/>
      <c r="L407" s="370"/>
      <c r="M407" s="242"/>
      <c r="N407" s="370"/>
      <c r="O407" s="370"/>
      <c r="P407" s="244">
        <v>1.4770295E7</v>
      </c>
      <c r="Q407" s="370"/>
      <c r="R407" s="374">
        <v>525840.0</v>
      </c>
      <c r="S407" s="370"/>
      <c r="T407" s="244">
        <v>1.4244455E7</v>
      </c>
      <c r="U407" s="364"/>
      <c r="V407" s="364"/>
      <c r="W407" s="364"/>
      <c r="X407" s="364"/>
      <c r="Y407" s="364"/>
      <c r="Z407" s="364"/>
      <c r="AA407" s="364"/>
      <c r="AB407" s="364"/>
    </row>
    <row r="408">
      <c r="A408" s="364"/>
      <c r="B408" s="372" t="s">
        <v>201</v>
      </c>
      <c r="C408" s="244">
        <v>2166667.0</v>
      </c>
      <c r="D408" s="373">
        <v>26.0</v>
      </c>
      <c r="E408" s="373">
        <v>34.0</v>
      </c>
      <c r="F408" s="371"/>
      <c r="G408" s="244">
        <v>0.0</v>
      </c>
      <c r="H408" s="370"/>
      <c r="I408" s="370"/>
      <c r="J408" s="370"/>
      <c r="K408" s="370"/>
      <c r="L408" s="370"/>
      <c r="M408" s="242"/>
      <c r="N408" s="370"/>
      <c r="O408" s="370"/>
      <c r="P408" s="244">
        <v>5265733.0</v>
      </c>
      <c r="Q408" s="370"/>
      <c r="R408" s="244">
        <v>175280.0</v>
      </c>
      <c r="S408" s="370"/>
      <c r="T408" s="244">
        <v>5090453.0</v>
      </c>
      <c r="U408" s="364"/>
      <c r="V408" s="364"/>
      <c r="W408" s="364"/>
      <c r="X408" s="364"/>
      <c r="Y408" s="364"/>
      <c r="Z408" s="364"/>
      <c r="AA408" s="364"/>
      <c r="AB408" s="364"/>
    </row>
    <row r="409">
      <c r="A409" s="364"/>
      <c r="B409" s="372" t="s">
        <v>204</v>
      </c>
      <c r="C409" s="244">
        <v>2166667.0</v>
      </c>
      <c r="D409" s="373">
        <v>26.0</v>
      </c>
      <c r="E409" s="373">
        <v>32.5</v>
      </c>
      <c r="F409" s="373">
        <v>4.5</v>
      </c>
      <c r="G409" s="244">
        <v>46875.0</v>
      </c>
      <c r="H409" s="370"/>
      <c r="I409" s="370"/>
      <c r="J409" s="370"/>
      <c r="K409" s="370"/>
      <c r="L409" s="370"/>
      <c r="M409" s="242"/>
      <c r="N409" s="370"/>
      <c r="O409" s="370"/>
      <c r="P409" s="244">
        <v>4547958.0</v>
      </c>
      <c r="Q409" s="370"/>
      <c r="R409" s="244">
        <v>175280.0</v>
      </c>
      <c r="S409" s="370"/>
      <c r="T409" s="244">
        <v>4372678.0</v>
      </c>
      <c r="U409" s="364"/>
      <c r="V409" s="364"/>
      <c r="W409" s="364"/>
      <c r="X409" s="364"/>
      <c r="Y409" s="364"/>
      <c r="Z409" s="364"/>
      <c r="AA409" s="364"/>
      <c r="AB409" s="364"/>
    </row>
    <row r="410">
      <c r="A410" s="364"/>
      <c r="B410" s="372" t="s">
        <v>3386</v>
      </c>
      <c r="C410" s="244">
        <v>6666667.0</v>
      </c>
      <c r="D410" s="373">
        <v>26.0</v>
      </c>
      <c r="E410" s="373">
        <v>20.8017</v>
      </c>
      <c r="F410" s="371"/>
      <c r="G410" s="244">
        <v>0.0</v>
      </c>
      <c r="H410" s="370"/>
      <c r="I410" s="370"/>
      <c r="J410" s="370"/>
      <c r="K410" s="370"/>
      <c r="L410" s="370"/>
      <c r="M410" s="370"/>
      <c r="N410" s="370"/>
      <c r="O410" s="370"/>
      <c r="P410" s="244">
        <v>5333769.0</v>
      </c>
      <c r="Q410" s="370"/>
      <c r="R410" s="370"/>
      <c r="S410" s="370"/>
      <c r="T410" s="244">
        <v>5333769.0</v>
      </c>
      <c r="U410" s="364"/>
      <c r="V410" s="364"/>
      <c r="W410" s="364"/>
      <c r="X410" s="364"/>
      <c r="Y410" s="364"/>
      <c r="Z410" s="364"/>
      <c r="AA410" s="364"/>
      <c r="AB410" s="364"/>
    </row>
    <row r="411">
      <c r="A411" s="364"/>
      <c r="B411" s="372" t="s">
        <v>3345</v>
      </c>
      <c r="C411" s="244">
        <v>3333333.0</v>
      </c>
      <c r="D411" s="373">
        <v>26.0</v>
      </c>
      <c r="E411" s="373">
        <v>23.0</v>
      </c>
      <c r="F411" s="373">
        <v>8.5</v>
      </c>
      <c r="G411" s="244">
        <v>136218.0</v>
      </c>
      <c r="H411" s="370"/>
      <c r="I411" s="370"/>
      <c r="J411" s="370"/>
      <c r="K411" s="370"/>
      <c r="L411" s="370"/>
      <c r="M411" s="370"/>
      <c r="N411" s="370"/>
      <c r="O411" s="370"/>
      <c r="P411" s="244">
        <v>3084936.0</v>
      </c>
      <c r="Q411" s="370"/>
      <c r="R411" s="370"/>
      <c r="S411" s="370"/>
      <c r="T411" s="244">
        <v>3084936.0</v>
      </c>
      <c r="U411" s="364"/>
      <c r="V411" s="364"/>
      <c r="W411" s="364"/>
      <c r="X411" s="364"/>
      <c r="Y411" s="364"/>
      <c r="Z411" s="364"/>
      <c r="AA411" s="364"/>
      <c r="AB411" s="364"/>
    </row>
    <row r="412">
      <c r="A412" s="364"/>
      <c r="B412" s="372" t="s">
        <v>3319</v>
      </c>
      <c r="C412" s="244">
        <v>4333333.0</v>
      </c>
      <c r="D412" s="373">
        <v>26.0</v>
      </c>
      <c r="E412" s="373">
        <v>26.0</v>
      </c>
      <c r="F412" s="373">
        <v>10.0</v>
      </c>
      <c r="G412" s="244">
        <v>208333.0</v>
      </c>
      <c r="H412" s="370"/>
      <c r="I412" s="370"/>
      <c r="J412" s="370"/>
      <c r="K412" s="370"/>
      <c r="L412" s="370"/>
      <c r="M412" s="370"/>
      <c r="N412" s="370"/>
      <c r="O412" s="370"/>
      <c r="P412" s="244">
        <v>4541667.0</v>
      </c>
      <c r="Q412" s="370"/>
      <c r="R412" s="244">
        <v>175280.0</v>
      </c>
      <c r="S412" s="370"/>
      <c r="T412" s="244">
        <v>4366387.0</v>
      </c>
      <c r="U412" s="364"/>
      <c r="V412" s="364"/>
      <c r="W412" s="364"/>
      <c r="X412" s="364"/>
      <c r="Y412" s="364"/>
      <c r="Z412" s="364"/>
      <c r="AA412" s="364"/>
      <c r="AB412" s="364"/>
    </row>
    <row r="413">
      <c r="A413" s="365"/>
      <c r="B413" s="238" t="s">
        <v>3387</v>
      </c>
      <c r="C413" s="239">
        <f>sum(C414:C415)</f>
        <v>13333333</v>
      </c>
      <c r="D413" s="366"/>
      <c r="E413" s="366"/>
      <c r="F413" s="366"/>
      <c r="G413" s="239">
        <f t="shared" ref="G413:T413" si="44">sum(G414:G415)</f>
        <v>0</v>
      </c>
      <c r="H413" s="239">
        <f t="shared" si="44"/>
        <v>0</v>
      </c>
      <c r="I413" s="239">
        <f t="shared" si="44"/>
        <v>0</v>
      </c>
      <c r="J413" s="239">
        <f t="shared" si="44"/>
        <v>0</v>
      </c>
      <c r="K413" s="239">
        <f t="shared" si="44"/>
        <v>0</v>
      </c>
      <c r="L413" s="239">
        <f t="shared" si="44"/>
        <v>0</v>
      </c>
      <c r="M413" s="239">
        <f t="shared" si="44"/>
        <v>0</v>
      </c>
      <c r="N413" s="239">
        <f t="shared" si="44"/>
        <v>0</v>
      </c>
      <c r="O413" s="239">
        <f t="shared" si="44"/>
        <v>0</v>
      </c>
      <c r="P413" s="239">
        <f t="shared" si="44"/>
        <v>13333333</v>
      </c>
      <c r="Q413" s="239">
        <f t="shared" si="44"/>
        <v>0</v>
      </c>
      <c r="R413" s="239">
        <f t="shared" si="44"/>
        <v>0</v>
      </c>
      <c r="S413" s="239">
        <f t="shared" si="44"/>
        <v>0</v>
      </c>
      <c r="T413" s="239">
        <f t="shared" si="44"/>
        <v>13333333</v>
      </c>
      <c r="U413" s="364"/>
      <c r="V413" s="364"/>
      <c r="W413" s="364"/>
      <c r="X413" s="364"/>
      <c r="Y413" s="364"/>
      <c r="Z413" s="364"/>
      <c r="AA413" s="364"/>
      <c r="AB413" s="364"/>
    </row>
    <row r="414">
      <c r="A414" s="236"/>
      <c r="B414" s="241" t="s">
        <v>251</v>
      </c>
      <c r="C414" s="242">
        <v>5000000.0</v>
      </c>
      <c r="D414" s="243">
        <v>26.0</v>
      </c>
      <c r="E414" s="243">
        <v>26.0</v>
      </c>
      <c r="F414" s="248"/>
      <c r="G414" s="247"/>
      <c r="H414" s="247"/>
      <c r="I414" s="247"/>
      <c r="J414" s="247"/>
      <c r="K414" s="247"/>
      <c r="L414" s="247"/>
      <c r="M414" s="247"/>
      <c r="N414" s="247"/>
      <c r="O414" s="247"/>
      <c r="P414" s="242">
        <v>5000000.0</v>
      </c>
      <c r="Q414" s="247"/>
      <c r="R414" s="247"/>
      <c r="S414" s="247"/>
      <c r="T414" s="242">
        <v>5000000.0</v>
      </c>
      <c r="U414" s="364"/>
      <c r="V414" s="364"/>
      <c r="W414" s="364"/>
      <c r="X414" s="364"/>
      <c r="Y414" s="364"/>
      <c r="Z414" s="364"/>
      <c r="AA414" s="364"/>
      <c r="AB414" s="364"/>
    </row>
    <row r="415">
      <c r="A415" s="236"/>
      <c r="B415" s="241" t="s">
        <v>242</v>
      </c>
      <c r="C415" s="242">
        <v>8333333.0</v>
      </c>
      <c r="D415" s="243">
        <v>26.0</v>
      </c>
      <c r="E415" s="243">
        <v>26.0</v>
      </c>
      <c r="F415" s="248"/>
      <c r="G415" s="247"/>
      <c r="H415" s="247"/>
      <c r="I415" s="247"/>
      <c r="J415" s="247"/>
      <c r="K415" s="247"/>
      <c r="L415" s="247"/>
      <c r="M415" s="247"/>
      <c r="N415" s="247"/>
      <c r="O415" s="247"/>
      <c r="P415" s="242">
        <v>8333333.0</v>
      </c>
      <c r="Q415" s="247"/>
      <c r="R415" s="247"/>
      <c r="S415" s="247"/>
      <c r="T415" s="242">
        <v>8333333.0</v>
      </c>
      <c r="U415" s="364"/>
      <c r="V415" s="364"/>
      <c r="W415" s="364"/>
      <c r="X415" s="364"/>
      <c r="Y415" s="364"/>
      <c r="Z415" s="364"/>
      <c r="AA415" s="364"/>
      <c r="AB415" s="364"/>
    </row>
    <row r="416">
      <c r="A416" s="365"/>
      <c r="B416" s="238" t="s">
        <v>3388</v>
      </c>
      <c r="C416" s="239">
        <f>sum(C417:C425)</f>
        <v>63866666</v>
      </c>
      <c r="D416" s="366"/>
      <c r="E416" s="366"/>
      <c r="F416" s="366"/>
      <c r="G416" s="239">
        <f t="shared" ref="G416:T416" si="45">sum(G417:G425)</f>
        <v>440261</v>
      </c>
      <c r="H416" s="239">
        <f t="shared" si="45"/>
        <v>1133334</v>
      </c>
      <c r="I416" s="239">
        <f t="shared" si="45"/>
        <v>666667</v>
      </c>
      <c r="J416" s="239">
        <f t="shared" si="45"/>
        <v>0</v>
      </c>
      <c r="K416" s="239">
        <f t="shared" si="45"/>
        <v>0</v>
      </c>
      <c r="L416" s="239">
        <f t="shared" si="45"/>
        <v>0</v>
      </c>
      <c r="M416" s="239">
        <f t="shared" si="45"/>
        <v>0</v>
      </c>
      <c r="N416" s="239">
        <f t="shared" si="45"/>
        <v>0</v>
      </c>
      <c r="O416" s="239">
        <f t="shared" si="45"/>
        <v>0</v>
      </c>
      <c r="P416" s="239">
        <f t="shared" si="45"/>
        <v>47261507</v>
      </c>
      <c r="Q416" s="239">
        <f t="shared" si="45"/>
        <v>0</v>
      </c>
      <c r="R416" s="239">
        <f t="shared" si="45"/>
        <v>1296680</v>
      </c>
      <c r="S416" s="239">
        <f t="shared" si="45"/>
        <v>3333333</v>
      </c>
      <c r="T416" s="239">
        <f t="shared" si="45"/>
        <v>37631493</v>
      </c>
      <c r="U416" s="364"/>
      <c r="V416" s="364"/>
      <c r="W416" s="364"/>
      <c r="X416" s="364"/>
      <c r="Y416" s="364"/>
      <c r="Z416" s="364"/>
      <c r="AA416" s="364"/>
      <c r="AB416" s="364"/>
    </row>
    <row r="417">
      <c r="A417" s="364"/>
      <c r="B417" s="375" t="s">
        <v>3389</v>
      </c>
      <c r="C417" s="244">
        <v>8333333.0</v>
      </c>
      <c r="D417" s="373">
        <v>26.0</v>
      </c>
      <c r="E417" s="373">
        <v>26.0</v>
      </c>
      <c r="F417" s="371"/>
      <c r="G417" s="370"/>
      <c r="H417" s="370"/>
      <c r="I417" s="370"/>
      <c r="J417" s="370"/>
      <c r="K417" s="370"/>
      <c r="L417" s="370"/>
      <c r="M417" s="370"/>
      <c r="N417" s="370"/>
      <c r="O417" s="370"/>
      <c r="P417" s="244">
        <v>1.1282051E7</v>
      </c>
      <c r="Q417" s="370"/>
      <c r="R417" s="244">
        <v>245000.0</v>
      </c>
      <c r="S417" s="370"/>
      <c r="T417" s="244">
        <v>6282051.0</v>
      </c>
      <c r="U417" s="364"/>
      <c r="V417" s="364"/>
      <c r="W417" s="364"/>
      <c r="X417" s="364"/>
      <c r="Y417" s="364"/>
      <c r="Z417" s="364"/>
      <c r="AA417" s="364"/>
      <c r="AB417" s="364"/>
    </row>
    <row r="418">
      <c r="A418" s="364"/>
      <c r="B418" s="375" t="s">
        <v>213</v>
      </c>
      <c r="C418" s="244">
        <v>3.0333333E7</v>
      </c>
      <c r="D418" s="373">
        <v>26.0</v>
      </c>
      <c r="E418" s="373">
        <v>26.0</v>
      </c>
      <c r="F418" s="371"/>
      <c r="G418" s="370"/>
      <c r="H418" s="370"/>
      <c r="I418" s="370"/>
      <c r="J418" s="370"/>
      <c r="K418" s="370"/>
      <c r="L418" s="370"/>
      <c r="M418" s="370"/>
      <c r="N418" s="370"/>
      <c r="O418" s="370"/>
      <c r="P418" s="244">
        <v>8333333.0</v>
      </c>
      <c r="Q418" s="370"/>
      <c r="R418" s="370"/>
      <c r="S418" s="370"/>
      <c r="T418" s="244">
        <v>8088333.0</v>
      </c>
      <c r="U418" s="364"/>
      <c r="V418" s="364"/>
      <c r="W418" s="364"/>
      <c r="X418" s="364"/>
      <c r="Y418" s="364"/>
      <c r="Z418" s="364"/>
      <c r="AA418" s="364"/>
      <c r="AB418" s="364"/>
    </row>
    <row r="419">
      <c r="A419" s="364"/>
      <c r="B419" s="372" t="s">
        <v>221</v>
      </c>
      <c r="C419" s="244">
        <v>5333333.0</v>
      </c>
      <c r="D419" s="373">
        <v>26.0</v>
      </c>
      <c r="E419" s="373">
        <v>26.0</v>
      </c>
      <c r="F419" s="371"/>
      <c r="G419" s="370"/>
      <c r="H419" s="370"/>
      <c r="I419" s="370"/>
      <c r="J419" s="370"/>
      <c r="K419" s="370"/>
      <c r="L419" s="370"/>
      <c r="M419" s="370"/>
      <c r="N419" s="370"/>
      <c r="O419" s="370"/>
      <c r="P419" s="244">
        <v>5333333.0</v>
      </c>
      <c r="Q419" s="370"/>
      <c r="R419" s="244">
        <v>175280.0</v>
      </c>
      <c r="S419" s="370"/>
      <c r="T419" s="244">
        <v>5158053.0</v>
      </c>
      <c r="U419" s="364"/>
      <c r="V419" s="364"/>
      <c r="W419" s="364"/>
      <c r="X419" s="364"/>
      <c r="Y419" s="364"/>
      <c r="Z419" s="364"/>
      <c r="AA419" s="364"/>
      <c r="AB419" s="364"/>
    </row>
    <row r="420">
      <c r="A420" s="364"/>
      <c r="B420" s="372" t="s">
        <v>3347</v>
      </c>
      <c r="C420" s="244">
        <v>5000000.0</v>
      </c>
      <c r="D420" s="373">
        <v>26.0</v>
      </c>
      <c r="E420" s="373">
        <v>25.4313</v>
      </c>
      <c r="F420" s="371"/>
      <c r="G420" s="370"/>
      <c r="H420" s="370"/>
      <c r="I420" s="370"/>
      <c r="J420" s="370"/>
      <c r="K420" s="370"/>
      <c r="L420" s="370"/>
      <c r="M420" s="370"/>
      <c r="N420" s="370"/>
      <c r="O420" s="370"/>
      <c r="P420" s="244">
        <v>4890635.0</v>
      </c>
      <c r="Q420" s="370"/>
      <c r="R420" s="244">
        <v>175280.0</v>
      </c>
      <c r="S420" s="370"/>
      <c r="T420" s="244">
        <v>4715355.0</v>
      </c>
      <c r="U420" s="364"/>
      <c r="V420" s="364"/>
      <c r="W420" s="364"/>
      <c r="X420" s="364"/>
      <c r="Y420" s="364"/>
      <c r="Z420" s="364"/>
      <c r="AA420" s="364"/>
      <c r="AB420" s="364"/>
    </row>
    <row r="421">
      <c r="A421" s="364"/>
      <c r="B421" s="372" t="s">
        <v>245</v>
      </c>
      <c r="C421" s="244">
        <v>2100000.0</v>
      </c>
      <c r="D421" s="373">
        <v>26.0</v>
      </c>
      <c r="E421" s="373">
        <v>25.9538</v>
      </c>
      <c r="F421" s="371"/>
      <c r="G421" s="244">
        <v>0.0</v>
      </c>
      <c r="H421" s="244">
        <v>566667.0</v>
      </c>
      <c r="I421" s="374">
        <v>0.0</v>
      </c>
      <c r="J421" s="242"/>
      <c r="K421" s="370"/>
      <c r="L421" s="370"/>
      <c r="M421" s="370"/>
      <c r="N421" s="370"/>
      <c r="O421" s="370"/>
      <c r="P421" s="244">
        <v>2662935.0</v>
      </c>
      <c r="Q421" s="370"/>
      <c r="R421" s="244">
        <v>175280.0</v>
      </c>
      <c r="S421" s="370"/>
      <c r="T421" s="244">
        <v>2487655.0</v>
      </c>
      <c r="U421" s="364"/>
      <c r="V421" s="364"/>
      <c r="W421" s="364"/>
      <c r="X421" s="364"/>
      <c r="Y421" s="364"/>
      <c r="Z421" s="364"/>
      <c r="AA421" s="364"/>
      <c r="AB421" s="364"/>
    </row>
    <row r="422">
      <c r="A422" s="364"/>
      <c r="B422" s="372" t="s">
        <v>249</v>
      </c>
      <c r="C422" s="244">
        <v>2100000.0</v>
      </c>
      <c r="D422" s="373">
        <v>26.0</v>
      </c>
      <c r="E422" s="373">
        <v>28.9971</v>
      </c>
      <c r="F422" s="373">
        <v>14.37</v>
      </c>
      <c r="G422" s="244">
        <v>145082.0</v>
      </c>
      <c r="H422" s="244">
        <v>566667.0</v>
      </c>
      <c r="I422" s="374">
        <v>666667.0</v>
      </c>
      <c r="J422" s="242"/>
      <c r="K422" s="370"/>
      <c r="L422" s="370"/>
      <c r="M422" s="370"/>
      <c r="N422" s="370"/>
      <c r="O422" s="370"/>
      <c r="P422" s="244">
        <v>3720489.0</v>
      </c>
      <c r="Q422" s="370"/>
      <c r="R422" s="244">
        <v>175280.0</v>
      </c>
      <c r="S422" s="244">
        <v>1333333.0</v>
      </c>
      <c r="T422" s="244">
        <v>2211875.0</v>
      </c>
      <c r="U422" s="364"/>
      <c r="V422" s="364"/>
      <c r="W422" s="364"/>
      <c r="X422" s="364"/>
      <c r="Y422" s="364"/>
      <c r="Z422" s="364"/>
      <c r="AA422" s="364"/>
      <c r="AB422" s="364"/>
    </row>
    <row r="423">
      <c r="A423" s="364"/>
      <c r="B423" s="372" t="s">
        <v>3390</v>
      </c>
      <c r="C423" s="244">
        <v>2666667.0</v>
      </c>
      <c r="D423" s="373">
        <v>26.0</v>
      </c>
      <c r="E423" s="373">
        <v>24.0</v>
      </c>
      <c r="F423" s="371"/>
      <c r="G423" s="244">
        <v>0.0</v>
      </c>
      <c r="H423" s="370"/>
      <c r="I423" s="370"/>
      <c r="J423" s="370"/>
      <c r="K423" s="370"/>
      <c r="L423" s="370"/>
      <c r="M423" s="370"/>
      <c r="N423" s="370"/>
      <c r="O423" s="370"/>
      <c r="P423" s="244">
        <v>2461538.0</v>
      </c>
      <c r="Q423" s="370"/>
      <c r="R423" s="370"/>
      <c r="S423" s="370"/>
      <c r="T423" s="244">
        <v>2461538.0</v>
      </c>
      <c r="U423" s="364"/>
      <c r="V423" s="364"/>
      <c r="W423" s="364"/>
      <c r="X423" s="364"/>
      <c r="Y423" s="364"/>
      <c r="Z423" s="364"/>
      <c r="AA423" s="364"/>
      <c r="AB423" s="364"/>
    </row>
    <row r="424">
      <c r="A424" s="364"/>
      <c r="B424" s="372" t="s">
        <v>3339</v>
      </c>
      <c r="C424" s="244">
        <v>4000000.0</v>
      </c>
      <c r="D424" s="373">
        <v>28.0</v>
      </c>
      <c r="E424" s="373">
        <v>27.9241</v>
      </c>
      <c r="F424" s="373">
        <v>5.32</v>
      </c>
      <c r="G424" s="244">
        <v>95000.0</v>
      </c>
      <c r="H424" s="244">
        <v>0.0</v>
      </c>
      <c r="I424" s="374">
        <v>0.0</v>
      </c>
      <c r="J424" s="242"/>
      <c r="K424" s="370"/>
      <c r="L424" s="242"/>
      <c r="M424" s="370"/>
      <c r="N424" s="370"/>
      <c r="O424" s="370"/>
      <c r="P424" s="244">
        <v>4134157.0</v>
      </c>
      <c r="Q424" s="370"/>
      <c r="R424" s="244">
        <v>175280.0</v>
      </c>
      <c r="S424" s="244">
        <v>2000000.0</v>
      </c>
      <c r="T424" s="244">
        <v>1958877.0</v>
      </c>
      <c r="U424" s="364"/>
      <c r="V424" s="364"/>
      <c r="W424" s="364"/>
      <c r="X424" s="364"/>
      <c r="Y424" s="364"/>
      <c r="Z424" s="364"/>
      <c r="AA424" s="364"/>
      <c r="AB424" s="364"/>
    </row>
    <row r="425">
      <c r="A425" s="364"/>
      <c r="B425" s="372" t="s">
        <v>258</v>
      </c>
      <c r="C425" s="244">
        <v>4000000.0</v>
      </c>
      <c r="D425" s="373">
        <v>28.0</v>
      </c>
      <c r="E425" s="373">
        <v>29.0</v>
      </c>
      <c r="F425" s="373">
        <v>11.21</v>
      </c>
      <c r="G425" s="244">
        <v>200179.0</v>
      </c>
      <c r="H425" s="242"/>
      <c r="I425" s="370"/>
      <c r="J425" s="242"/>
      <c r="K425" s="370"/>
      <c r="L425" s="242"/>
      <c r="M425" s="370"/>
      <c r="N425" s="370"/>
      <c r="O425" s="370"/>
      <c r="P425" s="244">
        <v>4443036.0</v>
      </c>
      <c r="Q425" s="370"/>
      <c r="R425" s="244">
        <v>175280.0</v>
      </c>
      <c r="S425" s="370"/>
      <c r="T425" s="244">
        <v>4267756.0</v>
      </c>
      <c r="U425" s="364"/>
      <c r="V425" s="364"/>
      <c r="W425" s="364"/>
      <c r="X425" s="364"/>
      <c r="Y425" s="364"/>
      <c r="Z425" s="364"/>
      <c r="AA425" s="364"/>
      <c r="AB425" s="364"/>
    </row>
    <row r="426">
      <c r="A426" s="365"/>
      <c r="B426" s="238" t="s">
        <v>3391</v>
      </c>
      <c r="C426" s="239">
        <f>sum(C427:C437)</f>
        <v>51166664</v>
      </c>
      <c r="D426" s="366"/>
      <c r="E426" s="366"/>
      <c r="F426" s="366"/>
      <c r="G426" s="239">
        <f t="shared" ref="G426:T426" si="46">sum(G427:G437)</f>
        <v>625249</v>
      </c>
      <c r="H426" s="239">
        <f t="shared" si="46"/>
        <v>5999998</v>
      </c>
      <c r="I426" s="239">
        <f t="shared" si="46"/>
        <v>0</v>
      </c>
      <c r="J426" s="239">
        <f t="shared" si="46"/>
        <v>0</v>
      </c>
      <c r="K426" s="239">
        <f t="shared" si="46"/>
        <v>0</v>
      </c>
      <c r="L426" s="239">
        <f t="shared" si="46"/>
        <v>0</v>
      </c>
      <c r="M426" s="239">
        <f t="shared" si="46"/>
        <v>11402912</v>
      </c>
      <c r="N426" s="239">
        <f t="shared" si="46"/>
        <v>0</v>
      </c>
      <c r="O426" s="239">
        <f t="shared" si="46"/>
        <v>0</v>
      </c>
      <c r="P426" s="239">
        <f t="shared" si="46"/>
        <v>65618121</v>
      </c>
      <c r="Q426" s="239">
        <f t="shared" si="46"/>
        <v>0</v>
      </c>
      <c r="R426" s="239">
        <f t="shared" si="46"/>
        <v>6576960</v>
      </c>
      <c r="S426" s="239">
        <f t="shared" si="46"/>
        <v>0</v>
      </c>
      <c r="T426" s="239">
        <f t="shared" si="46"/>
        <v>59041161</v>
      </c>
      <c r="U426" s="364"/>
      <c r="V426" s="364"/>
      <c r="W426" s="364"/>
      <c r="X426" s="364"/>
      <c r="Y426" s="364"/>
      <c r="Z426" s="364"/>
      <c r="AA426" s="364"/>
      <c r="AB426" s="364"/>
    </row>
    <row r="427">
      <c r="A427" s="364"/>
      <c r="B427" s="372" t="s">
        <v>185</v>
      </c>
      <c r="C427" s="244">
        <v>2666667.0</v>
      </c>
      <c r="D427" s="373">
        <v>26.0</v>
      </c>
      <c r="E427" s="373">
        <v>25.808</v>
      </c>
      <c r="F427" s="373">
        <v>0.5</v>
      </c>
      <c r="G427" s="244">
        <v>6410.0</v>
      </c>
      <c r="H427" s="244">
        <v>3333333.0</v>
      </c>
      <c r="I427" s="370"/>
      <c r="J427" s="370"/>
      <c r="K427" s="370"/>
      <c r="L427" s="370"/>
      <c r="M427" s="370"/>
      <c r="N427" s="370"/>
      <c r="O427" s="370"/>
      <c r="P427" s="244">
        <v>5986718.0</v>
      </c>
      <c r="Q427" s="370"/>
      <c r="R427" s="244">
        <v>175280.0</v>
      </c>
      <c r="S427" s="370"/>
      <c r="T427" s="244">
        <v>5811438.0</v>
      </c>
      <c r="U427" s="364"/>
      <c r="V427" s="364"/>
      <c r="W427" s="364"/>
      <c r="X427" s="364"/>
      <c r="Y427" s="364"/>
      <c r="Z427" s="364"/>
      <c r="AA427" s="364"/>
      <c r="AB427" s="364"/>
    </row>
    <row r="428">
      <c r="A428" s="364"/>
      <c r="B428" s="372" t="s">
        <v>3353</v>
      </c>
      <c r="C428" s="244">
        <v>1833333.0</v>
      </c>
      <c r="D428" s="373">
        <v>26.0</v>
      </c>
      <c r="E428" s="373">
        <v>24.3374</v>
      </c>
      <c r="F428" s="373">
        <v>9.59</v>
      </c>
      <c r="G428" s="244">
        <v>84527.0</v>
      </c>
      <c r="H428" s="244">
        <v>333333.0</v>
      </c>
      <c r="I428" s="370"/>
      <c r="J428" s="370"/>
      <c r="K428" s="370"/>
      <c r="L428" s="370"/>
      <c r="M428" s="244">
        <v>1577531.0</v>
      </c>
      <c r="N428" s="370"/>
      <c r="O428" s="370"/>
      <c r="P428" s="244">
        <v>3711491.0</v>
      </c>
      <c r="Q428" s="370"/>
      <c r="R428" s="244">
        <v>175280.0</v>
      </c>
      <c r="S428" s="370"/>
      <c r="T428" s="244">
        <v>3536211.0</v>
      </c>
      <c r="U428" s="364"/>
      <c r="V428" s="364"/>
      <c r="W428" s="364"/>
      <c r="X428" s="364"/>
      <c r="Y428" s="364"/>
      <c r="Z428" s="364"/>
      <c r="AA428" s="364"/>
      <c r="AB428" s="364"/>
    </row>
    <row r="429">
      <c r="A429" s="364"/>
      <c r="B429" s="372" t="s">
        <v>3354</v>
      </c>
      <c r="C429" s="244">
        <v>1833333.0</v>
      </c>
      <c r="D429" s="373">
        <v>26.0</v>
      </c>
      <c r="E429" s="373">
        <v>25.8213</v>
      </c>
      <c r="F429" s="373">
        <v>14.61</v>
      </c>
      <c r="G429" s="244">
        <v>128774.0</v>
      </c>
      <c r="H429" s="244">
        <v>333333.0</v>
      </c>
      <c r="I429" s="370"/>
      <c r="J429" s="370"/>
      <c r="K429" s="370"/>
      <c r="L429" s="370"/>
      <c r="M429" s="244">
        <v>1673716.0</v>
      </c>
      <c r="N429" s="370"/>
      <c r="O429" s="370"/>
      <c r="P429" s="244">
        <v>3956557.0</v>
      </c>
      <c r="Q429" s="370"/>
      <c r="R429" s="244">
        <v>175280.0</v>
      </c>
      <c r="S429" s="370"/>
      <c r="T429" s="244">
        <v>3781277.0</v>
      </c>
      <c r="U429" s="364"/>
      <c r="V429" s="364"/>
      <c r="W429" s="364"/>
      <c r="X429" s="364"/>
      <c r="Y429" s="364"/>
      <c r="Z429" s="364"/>
      <c r="AA429" s="364"/>
      <c r="AB429" s="364"/>
    </row>
    <row r="430">
      <c r="A430" s="364"/>
      <c r="B430" s="372" t="s">
        <v>3356</v>
      </c>
      <c r="C430" s="244">
        <v>1833333.0</v>
      </c>
      <c r="D430" s="373">
        <v>26.0</v>
      </c>
      <c r="E430" s="373">
        <v>25.0</v>
      </c>
      <c r="F430" s="373">
        <v>13.73</v>
      </c>
      <c r="G430" s="244">
        <v>121018.0</v>
      </c>
      <c r="H430" s="244">
        <v>333333.0</v>
      </c>
      <c r="I430" s="370"/>
      <c r="J430" s="370"/>
      <c r="K430" s="370"/>
      <c r="L430" s="370"/>
      <c r="M430" s="244">
        <v>1620480.0</v>
      </c>
      <c r="N430" s="370"/>
      <c r="O430" s="370"/>
      <c r="P430" s="244">
        <v>3837652.0</v>
      </c>
      <c r="Q430" s="370"/>
      <c r="R430" s="370"/>
      <c r="S430" s="370"/>
      <c r="T430" s="244">
        <v>3837652.0</v>
      </c>
      <c r="U430" s="364"/>
      <c r="V430" s="364"/>
      <c r="W430" s="364"/>
      <c r="X430" s="364"/>
      <c r="Y430" s="364"/>
      <c r="Z430" s="364"/>
      <c r="AA430" s="364"/>
      <c r="AB430" s="364"/>
    </row>
    <row r="431">
      <c r="A431" s="364"/>
      <c r="B431" s="372" t="s">
        <v>189</v>
      </c>
      <c r="C431" s="244">
        <v>1833333.0</v>
      </c>
      <c r="D431" s="373">
        <v>26.0</v>
      </c>
      <c r="E431" s="373">
        <v>25.5645</v>
      </c>
      <c r="F431" s="373">
        <v>4.26</v>
      </c>
      <c r="G431" s="244">
        <v>37548.0</v>
      </c>
      <c r="H431" s="244">
        <v>666667.0</v>
      </c>
      <c r="I431" s="370"/>
      <c r="J431" s="370"/>
      <c r="K431" s="370"/>
      <c r="L431" s="370"/>
      <c r="M431" s="244">
        <v>1657071.0</v>
      </c>
      <c r="N431" s="370"/>
      <c r="O431" s="370"/>
      <c r="P431" s="244">
        <v>4163911.0</v>
      </c>
      <c r="Q431" s="370"/>
      <c r="R431" s="244">
        <v>175280.0</v>
      </c>
      <c r="S431" s="370"/>
      <c r="T431" s="244">
        <v>3988631.0</v>
      </c>
      <c r="U431" s="364"/>
      <c r="V431" s="364"/>
      <c r="W431" s="364"/>
      <c r="X431" s="364"/>
      <c r="Y431" s="364"/>
      <c r="Z431" s="364"/>
      <c r="AA431" s="364"/>
      <c r="AB431" s="364"/>
    </row>
    <row r="432">
      <c r="A432" s="364"/>
      <c r="B432" s="372" t="s">
        <v>192</v>
      </c>
      <c r="C432" s="244">
        <v>1833333.0</v>
      </c>
      <c r="D432" s="373">
        <v>26.0</v>
      </c>
      <c r="E432" s="373">
        <v>25.9699</v>
      </c>
      <c r="F432" s="373">
        <v>6.07</v>
      </c>
      <c r="G432" s="244">
        <v>53502.0</v>
      </c>
      <c r="H432" s="244">
        <v>333333.0</v>
      </c>
      <c r="I432" s="370"/>
      <c r="J432" s="370"/>
      <c r="K432" s="370"/>
      <c r="L432" s="370"/>
      <c r="M432" s="244">
        <v>1683349.0</v>
      </c>
      <c r="N432" s="370"/>
      <c r="O432" s="370"/>
      <c r="P432" s="244">
        <v>3901394.0</v>
      </c>
      <c r="Q432" s="370"/>
      <c r="R432" s="244">
        <v>175280.0</v>
      </c>
      <c r="S432" s="370"/>
      <c r="T432" s="244">
        <v>3726114.0</v>
      </c>
      <c r="U432" s="364"/>
      <c r="V432" s="364"/>
      <c r="W432" s="364"/>
      <c r="X432" s="364"/>
      <c r="Y432" s="364"/>
      <c r="Z432" s="364"/>
      <c r="AA432" s="364"/>
      <c r="AB432" s="364"/>
    </row>
    <row r="433">
      <c r="A433" s="364"/>
      <c r="B433" s="372" t="s">
        <v>194</v>
      </c>
      <c r="C433" s="244">
        <v>1833333.0</v>
      </c>
      <c r="D433" s="373">
        <v>26.0</v>
      </c>
      <c r="E433" s="373">
        <v>26.0</v>
      </c>
      <c r="F433" s="373">
        <v>11.34</v>
      </c>
      <c r="G433" s="244">
        <v>99952.0</v>
      </c>
      <c r="H433" s="244">
        <v>333333.0</v>
      </c>
      <c r="I433" s="370"/>
      <c r="J433" s="370"/>
      <c r="K433" s="370"/>
      <c r="L433" s="370"/>
      <c r="M433" s="244">
        <v>1685300.0</v>
      </c>
      <c r="N433" s="370"/>
      <c r="O433" s="370"/>
      <c r="P433" s="244">
        <v>3951918.0</v>
      </c>
      <c r="Q433" s="370"/>
      <c r="R433" s="244">
        <v>175280.0</v>
      </c>
      <c r="S433" s="370"/>
      <c r="T433" s="244">
        <v>3776638.0</v>
      </c>
      <c r="U433" s="364"/>
      <c r="V433" s="364"/>
      <c r="W433" s="364"/>
      <c r="X433" s="364"/>
      <c r="Y433" s="364"/>
      <c r="Z433" s="364"/>
      <c r="AA433" s="364"/>
      <c r="AB433" s="364"/>
    </row>
    <row r="434">
      <c r="A434" s="364"/>
      <c r="B434" s="372" t="s">
        <v>3393</v>
      </c>
      <c r="C434" s="244">
        <v>1833333.0</v>
      </c>
      <c r="D434" s="373">
        <v>26.0</v>
      </c>
      <c r="E434" s="373">
        <v>23.2256</v>
      </c>
      <c r="F434" s="373">
        <v>10.61</v>
      </c>
      <c r="G434" s="244">
        <v>93518.0</v>
      </c>
      <c r="H434" s="244">
        <v>333333.0</v>
      </c>
      <c r="I434" s="370"/>
      <c r="J434" s="370"/>
      <c r="K434" s="370"/>
      <c r="L434" s="370"/>
      <c r="M434" s="244">
        <v>1505465.0</v>
      </c>
      <c r="N434" s="370"/>
      <c r="O434" s="370"/>
      <c r="P434" s="244">
        <v>3570019.0</v>
      </c>
      <c r="Q434" s="370"/>
      <c r="R434" s="370"/>
      <c r="S434" s="370"/>
      <c r="T434" s="244">
        <v>3570019.0</v>
      </c>
      <c r="U434" s="364"/>
      <c r="V434" s="364"/>
      <c r="W434" s="364"/>
      <c r="X434" s="364"/>
      <c r="Y434" s="364"/>
      <c r="Z434" s="364"/>
      <c r="AA434" s="364"/>
      <c r="AB434" s="364"/>
    </row>
    <row r="435">
      <c r="A435" s="364"/>
      <c r="B435" s="375" t="s">
        <v>3394</v>
      </c>
      <c r="C435" s="244">
        <v>1.3333333E7</v>
      </c>
      <c r="D435" s="373">
        <v>26.0</v>
      </c>
      <c r="E435" s="373">
        <v>22.0</v>
      </c>
      <c r="F435" s="371"/>
      <c r="G435" s="370"/>
      <c r="H435" s="370"/>
      <c r="I435" s="370"/>
      <c r="J435" s="370"/>
      <c r="K435" s="370"/>
      <c r="L435" s="370"/>
      <c r="M435" s="370"/>
      <c r="N435" s="370"/>
      <c r="O435" s="370"/>
      <c r="P435" s="244">
        <v>1.1282051E7</v>
      </c>
      <c r="Q435" s="370"/>
      <c r="R435" s="374">
        <v>5000000.0</v>
      </c>
      <c r="S435" s="242"/>
      <c r="T435" s="244">
        <v>6282051.0</v>
      </c>
      <c r="U435" s="364"/>
      <c r="V435" s="364"/>
      <c r="W435" s="364"/>
      <c r="X435" s="364"/>
      <c r="Y435" s="364"/>
      <c r="Z435" s="364"/>
      <c r="AA435" s="364"/>
      <c r="AB435" s="364"/>
    </row>
    <row r="436">
      <c r="A436" s="364"/>
      <c r="B436" s="375" t="s">
        <v>217</v>
      </c>
      <c r="C436" s="244">
        <v>1.8333333E7</v>
      </c>
      <c r="D436" s="373">
        <v>26.0</v>
      </c>
      <c r="E436" s="373">
        <v>26.0</v>
      </c>
      <c r="F436" s="371"/>
      <c r="G436" s="370"/>
      <c r="H436" s="370"/>
      <c r="I436" s="370"/>
      <c r="J436" s="370"/>
      <c r="K436" s="370"/>
      <c r="L436" s="370"/>
      <c r="M436" s="370"/>
      <c r="N436" s="370"/>
      <c r="O436" s="370"/>
      <c r="P436" s="244">
        <v>1.8333333E7</v>
      </c>
      <c r="Q436" s="370"/>
      <c r="R436" s="244">
        <v>350000.0</v>
      </c>
      <c r="S436" s="370"/>
      <c r="T436" s="244">
        <v>1.7983333E7</v>
      </c>
      <c r="U436" s="364"/>
      <c r="V436" s="364"/>
      <c r="W436" s="364"/>
      <c r="X436" s="364"/>
      <c r="Y436" s="364"/>
      <c r="Z436" s="364"/>
      <c r="AA436" s="364"/>
      <c r="AB436" s="364"/>
    </row>
    <row r="437">
      <c r="A437" s="364"/>
      <c r="B437" s="372" t="s">
        <v>3370</v>
      </c>
      <c r="C437" s="244">
        <v>4000000.0</v>
      </c>
      <c r="D437" s="244">
        <v>26.0</v>
      </c>
      <c r="E437" s="244">
        <v>19.0</v>
      </c>
      <c r="F437" s="371"/>
      <c r="G437" s="242"/>
      <c r="H437" s="242"/>
      <c r="I437" s="370"/>
      <c r="J437" s="370"/>
      <c r="K437" s="370"/>
      <c r="L437" s="370"/>
      <c r="M437" s="370"/>
      <c r="N437" s="370"/>
      <c r="O437" s="370"/>
      <c r="P437" s="244">
        <v>2923077.0</v>
      </c>
      <c r="Q437" s="370"/>
      <c r="R437" s="244">
        <v>175280.0</v>
      </c>
      <c r="S437" s="370"/>
      <c r="T437" s="244">
        <v>2747797.0</v>
      </c>
      <c r="U437" s="364"/>
      <c r="V437" s="364"/>
      <c r="W437" s="364"/>
      <c r="X437" s="364"/>
      <c r="Y437" s="364"/>
      <c r="Z437" s="364"/>
      <c r="AA437" s="364"/>
      <c r="AB437" s="364"/>
    </row>
    <row r="438">
      <c r="A438" s="365"/>
      <c r="B438" s="238" t="s">
        <v>3395</v>
      </c>
      <c r="C438" s="239">
        <f>sum(C439:C451)</f>
        <v>91508613</v>
      </c>
      <c r="D438" s="366"/>
      <c r="E438" s="366"/>
      <c r="F438" s="366"/>
      <c r="G438" s="239">
        <f t="shared" ref="G438:T438" si="47">sum(G439:G451)</f>
        <v>507740</v>
      </c>
      <c r="H438" s="239">
        <f t="shared" si="47"/>
        <v>0</v>
      </c>
      <c r="I438" s="239">
        <f t="shared" si="47"/>
        <v>0</v>
      </c>
      <c r="J438" s="239">
        <f t="shared" si="47"/>
        <v>0</v>
      </c>
      <c r="K438" s="239">
        <f t="shared" si="47"/>
        <v>0</v>
      </c>
      <c r="L438" s="239">
        <f t="shared" si="47"/>
        <v>0</v>
      </c>
      <c r="M438" s="239">
        <f t="shared" si="47"/>
        <v>0</v>
      </c>
      <c r="N438" s="239">
        <f t="shared" si="47"/>
        <v>0</v>
      </c>
      <c r="O438" s="239">
        <f t="shared" si="47"/>
        <v>0</v>
      </c>
      <c r="P438" s="239">
        <f t="shared" si="47"/>
        <v>94743063</v>
      </c>
      <c r="Q438" s="239">
        <f t="shared" si="47"/>
        <v>0</v>
      </c>
      <c r="R438" s="239">
        <f t="shared" si="47"/>
        <v>1436960</v>
      </c>
      <c r="S438" s="239">
        <f t="shared" si="47"/>
        <v>0</v>
      </c>
      <c r="T438" s="239">
        <f t="shared" si="47"/>
        <v>92639437</v>
      </c>
      <c r="U438" s="364"/>
      <c r="V438" s="364"/>
      <c r="W438" s="364"/>
      <c r="X438" s="364"/>
      <c r="Y438" s="364"/>
      <c r="Z438" s="364"/>
      <c r="AA438" s="364"/>
      <c r="AB438" s="364"/>
    </row>
    <row r="439">
      <c r="A439" s="364"/>
      <c r="B439" s="375" t="s">
        <v>215</v>
      </c>
      <c r="C439" s="244">
        <v>2.1666667E7</v>
      </c>
      <c r="D439" s="373">
        <v>26.0</v>
      </c>
      <c r="E439" s="373">
        <v>26.0</v>
      </c>
      <c r="F439" s="371"/>
      <c r="G439" s="370"/>
      <c r="H439" s="370"/>
      <c r="I439" s="370"/>
      <c r="J439" s="370"/>
      <c r="K439" s="370"/>
      <c r="L439" s="370"/>
      <c r="M439" s="370"/>
      <c r="N439" s="370"/>
      <c r="O439" s="370"/>
      <c r="P439" s="244">
        <v>2.1666667E7</v>
      </c>
      <c r="Q439" s="370"/>
      <c r="R439" s="244">
        <v>175280.0</v>
      </c>
      <c r="S439" s="370"/>
      <c r="T439" s="244">
        <v>2.1491387E7</v>
      </c>
      <c r="U439" s="364"/>
      <c r="V439" s="364"/>
      <c r="W439" s="364"/>
      <c r="X439" s="364"/>
      <c r="Y439" s="364"/>
      <c r="Z439" s="364"/>
      <c r="AA439" s="364"/>
      <c r="AB439" s="364"/>
    </row>
    <row r="440">
      <c r="A440" s="364"/>
      <c r="B440" s="372" t="s">
        <v>3348</v>
      </c>
      <c r="C440" s="244">
        <v>5333333.0</v>
      </c>
      <c r="D440" s="373">
        <v>26.0</v>
      </c>
      <c r="E440" s="373">
        <v>26.0</v>
      </c>
      <c r="F440" s="371"/>
      <c r="G440" s="244">
        <v>0.0</v>
      </c>
      <c r="H440" s="370"/>
      <c r="I440" s="370"/>
      <c r="J440" s="370"/>
      <c r="K440" s="370"/>
      <c r="L440" s="370"/>
      <c r="M440" s="370"/>
      <c r="N440" s="370"/>
      <c r="O440" s="370"/>
      <c r="P440" s="244">
        <v>5333333.0</v>
      </c>
      <c r="Q440" s="370"/>
      <c r="R440" s="244">
        <v>175280.0</v>
      </c>
      <c r="S440" s="370"/>
      <c r="T440" s="244">
        <v>5158053.0</v>
      </c>
      <c r="U440" s="364"/>
      <c r="V440" s="364"/>
      <c r="W440" s="364"/>
      <c r="X440" s="364"/>
      <c r="Y440" s="364"/>
      <c r="Z440" s="364"/>
      <c r="AA440" s="364"/>
      <c r="AB440" s="364"/>
    </row>
    <row r="441">
      <c r="A441" s="364"/>
      <c r="B441" s="372" t="s">
        <v>3349</v>
      </c>
      <c r="C441" s="244">
        <v>7666667.0</v>
      </c>
      <c r="D441" s="373">
        <v>26.0</v>
      </c>
      <c r="E441" s="373">
        <v>26.0</v>
      </c>
      <c r="F441" s="371"/>
      <c r="G441" s="244">
        <v>0.0</v>
      </c>
      <c r="H441" s="370"/>
      <c r="I441" s="370"/>
      <c r="J441" s="370"/>
      <c r="K441" s="370"/>
      <c r="L441" s="370"/>
      <c r="M441" s="370"/>
      <c r="N441" s="370"/>
      <c r="O441" s="370"/>
      <c r="P441" s="244">
        <v>7666667.0</v>
      </c>
      <c r="Q441" s="370"/>
      <c r="R441" s="244">
        <v>175280.0</v>
      </c>
      <c r="S441" s="370"/>
      <c r="T441" s="244">
        <v>7491387.0</v>
      </c>
      <c r="U441" s="364"/>
      <c r="V441" s="364"/>
      <c r="W441" s="364"/>
      <c r="X441" s="364"/>
      <c r="Y441" s="364"/>
      <c r="Z441" s="364"/>
      <c r="AA441" s="364"/>
      <c r="AB441" s="364"/>
    </row>
    <row r="442">
      <c r="A442" s="364"/>
      <c r="B442" s="372" t="s">
        <v>3321</v>
      </c>
      <c r="C442" s="244">
        <v>6666667.0</v>
      </c>
      <c r="D442" s="373">
        <v>26.0</v>
      </c>
      <c r="E442" s="373">
        <v>25.9604</v>
      </c>
      <c r="F442" s="371"/>
      <c r="G442" s="244">
        <v>0.0</v>
      </c>
      <c r="H442" s="370"/>
      <c r="I442" s="370"/>
      <c r="J442" s="370"/>
      <c r="K442" s="370"/>
      <c r="L442" s="370"/>
      <c r="M442" s="370"/>
      <c r="N442" s="370"/>
      <c r="O442" s="370"/>
      <c r="P442" s="244">
        <v>6656513.0</v>
      </c>
      <c r="Q442" s="370"/>
      <c r="R442" s="244">
        <v>175280.0</v>
      </c>
      <c r="S442" s="370"/>
      <c r="T442" s="244">
        <v>6481233.0</v>
      </c>
      <c r="U442" s="364"/>
      <c r="V442" s="364"/>
      <c r="W442" s="364"/>
      <c r="X442" s="364"/>
      <c r="Y442" s="364"/>
      <c r="Z442" s="364"/>
      <c r="AA442" s="364"/>
      <c r="AB442" s="364"/>
    </row>
    <row r="443">
      <c r="A443" s="364"/>
      <c r="B443" s="372" t="s">
        <v>230</v>
      </c>
      <c r="C443" s="244">
        <v>8333333.0</v>
      </c>
      <c r="D443" s="373">
        <v>26.0</v>
      </c>
      <c r="E443" s="373">
        <v>26.0</v>
      </c>
      <c r="F443" s="371"/>
      <c r="G443" s="244">
        <v>0.0</v>
      </c>
      <c r="H443" s="370"/>
      <c r="I443" s="370"/>
      <c r="J443" s="370"/>
      <c r="K443" s="370"/>
      <c r="L443" s="370"/>
      <c r="M443" s="370"/>
      <c r="N443" s="370"/>
      <c r="O443" s="370"/>
      <c r="P443" s="244">
        <v>8333333.0</v>
      </c>
      <c r="Q443" s="370"/>
      <c r="R443" s="244">
        <v>210000.0</v>
      </c>
      <c r="S443" s="370"/>
      <c r="T443" s="244">
        <v>8123333.0</v>
      </c>
      <c r="U443" s="364"/>
      <c r="V443" s="364"/>
      <c r="W443" s="364"/>
      <c r="X443" s="364"/>
      <c r="Y443" s="364"/>
      <c r="Z443" s="364"/>
      <c r="AA443" s="364"/>
      <c r="AB443" s="364"/>
    </row>
    <row r="444">
      <c r="A444" s="364"/>
      <c r="B444" s="372" t="s">
        <v>232</v>
      </c>
      <c r="C444" s="244">
        <v>8333333.0</v>
      </c>
      <c r="D444" s="373">
        <v>26.0</v>
      </c>
      <c r="E444" s="373">
        <v>26.0</v>
      </c>
      <c r="F444" s="371"/>
      <c r="G444" s="244">
        <v>0.0</v>
      </c>
      <c r="H444" s="370"/>
      <c r="I444" s="370"/>
      <c r="J444" s="370"/>
      <c r="K444" s="370"/>
      <c r="L444" s="370"/>
      <c r="M444" s="370"/>
      <c r="N444" s="370"/>
      <c r="O444" s="370"/>
      <c r="P444" s="244">
        <v>8333333.0</v>
      </c>
      <c r="Q444" s="370"/>
      <c r="R444" s="370"/>
      <c r="S444" s="370"/>
      <c r="T444" s="244">
        <v>8333333.0</v>
      </c>
      <c r="U444" s="364"/>
      <c r="V444" s="364"/>
      <c r="W444" s="364"/>
      <c r="X444" s="364"/>
      <c r="Y444" s="364"/>
      <c r="Z444" s="364"/>
      <c r="AA444" s="364"/>
      <c r="AB444" s="364"/>
    </row>
    <row r="445">
      <c r="A445" s="364"/>
      <c r="B445" s="372" t="s">
        <v>234</v>
      </c>
      <c r="C445" s="244">
        <v>4000000.0</v>
      </c>
      <c r="D445" s="373">
        <v>26.0</v>
      </c>
      <c r="E445" s="373">
        <v>27.0</v>
      </c>
      <c r="F445" s="373">
        <v>17.66</v>
      </c>
      <c r="G445" s="244">
        <v>339615.0</v>
      </c>
      <c r="H445" s="370"/>
      <c r="I445" s="370"/>
      <c r="J445" s="370"/>
      <c r="K445" s="370"/>
      <c r="L445" s="370"/>
      <c r="M445" s="242"/>
      <c r="N445" s="370"/>
      <c r="O445" s="370"/>
      <c r="P445" s="244">
        <v>5362212.0</v>
      </c>
      <c r="Q445" s="370"/>
      <c r="R445" s="244">
        <v>175280.0</v>
      </c>
      <c r="S445" s="370"/>
      <c r="T445" s="244">
        <v>5186932.0</v>
      </c>
      <c r="U445" s="364"/>
      <c r="V445" s="364"/>
      <c r="W445" s="364"/>
      <c r="X445" s="364"/>
      <c r="Y445" s="364"/>
      <c r="Z445" s="364"/>
      <c r="AA445" s="364"/>
      <c r="AB445" s="364"/>
    </row>
    <row r="446">
      <c r="A446" s="364"/>
      <c r="B446" s="372" t="s">
        <v>236</v>
      </c>
      <c r="C446" s="244">
        <v>4333333.0</v>
      </c>
      <c r="D446" s="373">
        <v>26.0</v>
      </c>
      <c r="E446" s="373">
        <v>26.0</v>
      </c>
      <c r="F446" s="373">
        <v>7.07</v>
      </c>
      <c r="G446" s="244">
        <v>147292.0</v>
      </c>
      <c r="H446" s="370"/>
      <c r="I446" s="370"/>
      <c r="J446" s="370"/>
      <c r="K446" s="370"/>
      <c r="L446" s="370"/>
      <c r="M446" s="242"/>
      <c r="N446" s="370"/>
      <c r="O446" s="370"/>
      <c r="P446" s="244">
        <v>5349375.0</v>
      </c>
      <c r="Q446" s="370"/>
      <c r="R446" s="370"/>
      <c r="S446" s="370"/>
      <c r="T446" s="244">
        <v>5349375.0</v>
      </c>
      <c r="U446" s="364"/>
      <c r="V446" s="364"/>
      <c r="W446" s="364"/>
      <c r="X446" s="364"/>
      <c r="Y446" s="364"/>
      <c r="Z446" s="364"/>
      <c r="AA446" s="364"/>
      <c r="AB446" s="364"/>
    </row>
    <row r="447">
      <c r="A447" s="364"/>
      <c r="B447" s="372" t="s">
        <v>238</v>
      </c>
      <c r="C447" s="244">
        <v>4333333.0</v>
      </c>
      <c r="D447" s="373">
        <v>26.0</v>
      </c>
      <c r="E447" s="373">
        <v>25.8606</v>
      </c>
      <c r="F447" s="373">
        <v>1.0</v>
      </c>
      <c r="G447" s="244">
        <v>20833.0</v>
      </c>
      <c r="H447" s="370"/>
      <c r="I447" s="370"/>
      <c r="J447" s="370"/>
      <c r="K447" s="370"/>
      <c r="L447" s="370"/>
      <c r="M447" s="242"/>
      <c r="N447" s="370"/>
      <c r="O447" s="370"/>
      <c r="P447" s="244">
        <v>5199683.0</v>
      </c>
      <c r="Q447" s="370"/>
      <c r="R447" s="244">
        <v>175280.0</v>
      </c>
      <c r="S447" s="242"/>
      <c r="T447" s="244">
        <v>4357737.0</v>
      </c>
      <c r="U447" s="364"/>
      <c r="V447" s="364"/>
      <c r="W447" s="364"/>
      <c r="X447" s="364"/>
      <c r="Y447" s="364"/>
      <c r="Z447" s="364"/>
      <c r="AA447" s="364"/>
      <c r="AB447" s="364"/>
    </row>
    <row r="448">
      <c r="A448" s="364"/>
      <c r="B448" s="372" t="s">
        <v>3323</v>
      </c>
      <c r="C448" s="244">
        <v>4000000.0</v>
      </c>
      <c r="D448" s="373">
        <v>26.0</v>
      </c>
      <c r="E448" s="373">
        <v>26.0</v>
      </c>
      <c r="F448" s="371"/>
      <c r="G448" s="244">
        <v>0.0</v>
      </c>
      <c r="H448" s="370"/>
      <c r="I448" s="370"/>
      <c r="J448" s="370"/>
      <c r="K448" s="370"/>
      <c r="L448" s="370"/>
      <c r="M448" s="370"/>
      <c r="N448" s="370"/>
      <c r="O448" s="370"/>
      <c r="P448" s="244">
        <v>4000000.0</v>
      </c>
      <c r="Q448" s="370"/>
      <c r="R448" s="370"/>
      <c r="S448" s="370"/>
      <c r="T448" s="244">
        <v>4000000.0</v>
      </c>
      <c r="U448" s="364"/>
      <c r="V448" s="364"/>
      <c r="W448" s="364"/>
      <c r="X448" s="364"/>
      <c r="Y448" s="364"/>
      <c r="Z448" s="364"/>
      <c r="AA448" s="364"/>
      <c r="AB448" s="364"/>
    </row>
    <row r="449">
      <c r="A449" s="364"/>
      <c r="B449" s="372" t="s">
        <v>248</v>
      </c>
      <c r="C449" s="244">
        <v>5841947.0</v>
      </c>
      <c r="D449" s="373">
        <v>26.0</v>
      </c>
      <c r="E449" s="373">
        <v>26.0</v>
      </c>
      <c r="F449" s="371"/>
      <c r="G449" s="244">
        <v>0.0</v>
      </c>
      <c r="H449" s="370"/>
      <c r="I449" s="370"/>
      <c r="J449" s="370"/>
      <c r="K449" s="370"/>
      <c r="L449" s="370"/>
      <c r="M449" s="370"/>
      <c r="N449" s="370"/>
      <c r="O449" s="370"/>
      <c r="P449" s="244">
        <v>5841947.0</v>
      </c>
      <c r="Q449" s="370"/>
      <c r="R449" s="244">
        <v>175280.0</v>
      </c>
      <c r="S449" s="370"/>
      <c r="T449" s="244">
        <v>5666667.0</v>
      </c>
      <c r="U449" s="364"/>
      <c r="V449" s="364"/>
      <c r="W449" s="364"/>
      <c r="X449" s="364"/>
      <c r="Y449" s="364"/>
      <c r="Z449" s="364"/>
      <c r="AA449" s="364"/>
      <c r="AB449" s="364"/>
    </row>
    <row r="450">
      <c r="A450" s="364"/>
      <c r="B450" s="372" t="s">
        <v>3396</v>
      </c>
      <c r="C450" s="244">
        <v>9333333.0</v>
      </c>
      <c r="D450" s="373">
        <v>26.0</v>
      </c>
      <c r="E450" s="373">
        <v>26.0</v>
      </c>
      <c r="F450" s="371"/>
      <c r="G450" s="370"/>
      <c r="H450" s="370"/>
      <c r="I450" s="370"/>
      <c r="J450" s="370"/>
      <c r="K450" s="370"/>
      <c r="L450" s="370"/>
      <c r="M450" s="370"/>
      <c r="N450" s="370"/>
      <c r="O450" s="370"/>
      <c r="P450" s="244">
        <v>9333333.0</v>
      </c>
      <c r="Q450" s="370"/>
      <c r="R450" s="370"/>
      <c r="S450" s="370"/>
      <c r="T450" s="244">
        <v>9333333.0</v>
      </c>
      <c r="U450" s="364"/>
      <c r="V450" s="364"/>
      <c r="W450" s="364"/>
      <c r="X450" s="364"/>
      <c r="Y450" s="364"/>
      <c r="Z450" s="364"/>
      <c r="AA450" s="364"/>
      <c r="AB450" s="364"/>
    </row>
    <row r="451">
      <c r="A451" s="364"/>
      <c r="B451" s="372" t="s">
        <v>3350</v>
      </c>
      <c r="C451" s="244">
        <v>1666667.0</v>
      </c>
      <c r="D451" s="373">
        <v>26.0</v>
      </c>
      <c r="E451" s="373">
        <v>26.0</v>
      </c>
      <c r="F451" s="371"/>
      <c r="G451" s="370"/>
      <c r="H451" s="370"/>
      <c r="I451" s="370"/>
      <c r="J451" s="370"/>
      <c r="K451" s="370"/>
      <c r="L451" s="370"/>
      <c r="M451" s="370"/>
      <c r="N451" s="370"/>
      <c r="O451" s="370"/>
      <c r="P451" s="244">
        <v>1666667.0</v>
      </c>
      <c r="Q451" s="370"/>
      <c r="R451" s="370"/>
      <c r="S451" s="370"/>
      <c r="T451" s="244">
        <v>1666667.0</v>
      </c>
      <c r="U451" s="364"/>
      <c r="V451" s="364"/>
      <c r="W451" s="364"/>
      <c r="X451" s="364"/>
      <c r="Y451" s="364"/>
      <c r="Z451" s="364"/>
      <c r="AA451" s="364"/>
      <c r="AB451" s="364"/>
    </row>
    <row r="452">
      <c r="A452" s="365"/>
      <c r="B452" s="238" t="s">
        <v>3397</v>
      </c>
      <c r="C452" s="239">
        <f>sum(C453:C474)</f>
        <v>116666667</v>
      </c>
      <c r="D452" s="366"/>
      <c r="E452" s="366"/>
      <c r="F452" s="366"/>
      <c r="G452" s="239">
        <f t="shared" ref="G452:T452" si="48">sum(G453:G474)</f>
        <v>3136120</v>
      </c>
      <c r="H452" s="239">
        <f t="shared" si="48"/>
        <v>9500000</v>
      </c>
      <c r="I452" s="239">
        <f t="shared" si="48"/>
        <v>0</v>
      </c>
      <c r="J452" s="239">
        <f t="shared" si="48"/>
        <v>0</v>
      </c>
      <c r="K452" s="239">
        <f t="shared" si="48"/>
        <v>0</v>
      </c>
      <c r="L452" s="239">
        <f t="shared" si="48"/>
        <v>0</v>
      </c>
      <c r="M452" s="239">
        <f t="shared" si="48"/>
        <v>495402648</v>
      </c>
      <c r="N452" s="239">
        <f t="shared" si="48"/>
        <v>0</v>
      </c>
      <c r="O452" s="239">
        <f t="shared" si="48"/>
        <v>0</v>
      </c>
      <c r="P452" s="239">
        <f t="shared" si="48"/>
        <v>649371950</v>
      </c>
      <c r="Q452" s="239">
        <f t="shared" si="48"/>
        <v>0</v>
      </c>
      <c r="R452" s="239">
        <f t="shared" si="48"/>
        <v>3432800</v>
      </c>
      <c r="S452" s="239">
        <f t="shared" si="48"/>
        <v>0</v>
      </c>
      <c r="T452" s="239">
        <f t="shared" si="48"/>
        <v>643939150</v>
      </c>
      <c r="U452" s="364"/>
      <c r="V452" s="364"/>
      <c r="W452" s="364"/>
      <c r="X452" s="364"/>
      <c r="Y452" s="364"/>
      <c r="Z452" s="364"/>
      <c r="AA452" s="364"/>
      <c r="AB452" s="364"/>
    </row>
    <row r="453">
      <c r="A453" s="364"/>
      <c r="B453" s="372" t="s">
        <v>3981</v>
      </c>
      <c r="C453" s="244">
        <v>6.0E7</v>
      </c>
      <c r="D453" s="373">
        <v>0.0</v>
      </c>
      <c r="E453" s="243"/>
      <c r="F453" s="243"/>
      <c r="G453" s="242"/>
      <c r="H453" s="370"/>
      <c r="I453" s="370"/>
      <c r="J453" s="370"/>
      <c r="K453" s="370"/>
      <c r="L453" s="370"/>
      <c r="M453" s="242"/>
      <c r="N453" s="370"/>
      <c r="O453" s="370"/>
      <c r="P453" s="244">
        <v>6.0E7</v>
      </c>
      <c r="Q453" s="370"/>
      <c r="R453" s="242"/>
      <c r="S453" s="370"/>
      <c r="T453" s="244">
        <v>6.0E7</v>
      </c>
      <c r="U453" s="364"/>
      <c r="V453" s="364"/>
      <c r="W453" s="364"/>
      <c r="X453" s="364"/>
      <c r="Y453" s="364"/>
      <c r="Z453" s="364"/>
      <c r="AA453" s="364"/>
      <c r="AB453" s="364"/>
    </row>
    <row r="454">
      <c r="A454" s="364"/>
      <c r="B454" s="372" t="s">
        <v>3982</v>
      </c>
      <c r="C454" s="244">
        <v>1000000.0</v>
      </c>
      <c r="D454" s="373">
        <v>0.0</v>
      </c>
      <c r="E454" s="373">
        <v>8.4785</v>
      </c>
      <c r="F454" s="243"/>
      <c r="G454" s="242"/>
      <c r="H454" s="242"/>
      <c r="I454" s="370"/>
      <c r="J454" s="370"/>
      <c r="K454" s="370"/>
      <c r="L454" s="370"/>
      <c r="M454" s="244">
        <v>9.2938163E7</v>
      </c>
      <c r="N454" s="370"/>
      <c r="O454" s="370"/>
      <c r="P454" s="244">
        <v>1.01416616E8</v>
      </c>
      <c r="Q454" s="370"/>
      <c r="R454" s="242"/>
      <c r="S454" s="370"/>
      <c r="T454" s="244">
        <v>1.01416616E8</v>
      </c>
      <c r="U454" s="364"/>
      <c r="V454" s="364"/>
      <c r="W454" s="364"/>
      <c r="X454" s="364"/>
      <c r="Y454" s="364"/>
      <c r="Z454" s="364"/>
      <c r="AA454" s="364"/>
      <c r="AB454" s="364"/>
    </row>
    <row r="455">
      <c r="A455" s="364"/>
      <c r="B455" s="372" t="s">
        <v>3983</v>
      </c>
      <c r="C455" s="244">
        <v>1000000.0</v>
      </c>
      <c r="D455" s="373">
        <v>0.0</v>
      </c>
      <c r="E455" s="373">
        <v>9.5934</v>
      </c>
      <c r="F455" s="243"/>
      <c r="G455" s="242"/>
      <c r="H455" s="242"/>
      <c r="I455" s="242"/>
      <c r="J455" s="370"/>
      <c r="K455" s="242"/>
      <c r="L455" s="370"/>
      <c r="M455" s="244">
        <v>1.20160875E8</v>
      </c>
      <c r="N455" s="370"/>
      <c r="O455" s="370"/>
      <c r="P455" s="244">
        <v>1.29754243E8</v>
      </c>
      <c r="Q455" s="370"/>
      <c r="R455" s="244">
        <v>735000.0</v>
      </c>
      <c r="S455" s="370"/>
      <c r="T455" s="244">
        <v>1.29019243E8</v>
      </c>
      <c r="U455" s="364"/>
      <c r="V455" s="364"/>
      <c r="W455" s="364"/>
      <c r="X455" s="364"/>
      <c r="Y455" s="364"/>
      <c r="Z455" s="364"/>
      <c r="AA455" s="364"/>
      <c r="AB455" s="364"/>
    </row>
    <row r="456">
      <c r="A456" s="364"/>
      <c r="B456" s="372" t="s">
        <v>3984</v>
      </c>
      <c r="C456" s="244">
        <v>1000000.0</v>
      </c>
      <c r="D456" s="373">
        <v>0.0</v>
      </c>
      <c r="E456" s="373">
        <v>3.5623</v>
      </c>
      <c r="F456" s="243"/>
      <c r="G456" s="242"/>
      <c r="H456" s="242"/>
      <c r="I456" s="370"/>
      <c r="J456" s="370"/>
      <c r="K456" s="370"/>
      <c r="L456" s="370"/>
      <c r="M456" s="244">
        <v>2.393111E7</v>
      </c>
      <c r="N456" s="370"/>
      <c r="O456" s="370"/>
      <c r="P456" s="244">
        <v>2.7493415E7</v>
      </c>
      <c r="Q456" s="370"/>
      <c r="R456" s="242"/>
      <c r="S456" s="370"/>
      <c r="T456" s="244">
        <v>2.7493415E7</v>
      </c>
      <c r="U456" s="364"/>
      <c r="V456" s="364"/>
      <c r="W456" s="364"/>
      <c r="X456" s="364"/>
      <c r="Y456" s="364"/>
      <c r="Z456" s="364"/>
      <c r="AA456" s="364"/>
      <c r="AB456" s="364"/>
    </row>
    <row r="457">
      <c r="A457" s="364"/>
      <c r="B457" s="372" t="s">
        <v>3985</v>
      </c>
      <c r="C457" s="244">
        <v>1000000.0</v>
      </c>
      <c r="D457" s="373">
        <v>0.0</v>
      </c>
      <c r="E457" s="373">
        <v>1.8936</v>
      </c>
      <c r="F457" s="243"/>
      <c r="G457" s="242"/>
      <c r="H457" s="242"/>
      <c r="I457" s="370"/>
      <c r="J457" s="370"/>
      <c r="K457" s="370"/>
      <c r="L457" s="370"/>
      <c r="M457" s="244">
        <v>1.8136875E7</v>
      </c>
      <c r="N457" s="370"/>
      <c r="O457" s="370"/>
      <c r="P457" s="244">
        <v>2.0030443E7</v>
      </c>
      <c r="Q457" s="370"/>
      <c r="R457" s="370"/>
      <c r="S457" s="370"/>
      <c r="T457" s="244">
        <v>2.0030443E7</v>
      </c>
      <c r="U457" s="364"/>
      <c r="V457" s="364"/>
      <c r="W457" s="364"/>
      <c r="X457" s="364"/>
      <c r="Y457" s="364"/>
      <c r="Z457" s="364"/>
      <c r="AA457" s="364"/>
      <c r="AB457" s="364"/>
    </row>
    <row r="458">
      <c r="A458" s="364"/>
      <c r="B458" s="372" t="s">
        <v>3986</v>
      </c>
      <c r="C458" s="244">
        <v>1000000.0</v>
      </c>
      <c r="D458" s="373">
        <v>0.0</v>
      </c>
      <c r="E458" s="373">
        <v>10.6484</v>
      </c>
      <c r="F458" s="243"/>
      <c r="G458" s="242"/>
      <c r="H458" s="242"/>
      <c r="I458" s="370"/>
      <c r="J458" s="370"/>
      <c r="K458" s="370"/>
      <c r="L458" s="370"/>
      <c r="M458" s="244">
        <v>1.261425E8</v>
      </c>
      <c r="N458" s="370"/>
      <c r="O458" s="370"/>
      <c r="P458" s="244">
        <v>1.36790942E8</v>
      </c>
      <c r="Q458" s="370"/>
      <c r="R458" s="242"/>
      <c r="S458" s="370"/>
      <c r="T458" s="244">
        <v>1.36790942E8</v>
      </c>
      <c r="U458" s="364"/>
      <c r="V458" s="364"/>
      <c r="W458" s="364"/>
      <c r="X458" s="364"/>
      <c r="Y458" s="364"/>
      <c r="Z458" s="364"/>
      <c r="AA458" s="364"/>
      <c r="AB458" s="364"/>
    </row>
    <row r="459">
      <c r="A459" s="364"/>
      <c r="B459" s="372" t="s">
        <v>3987</v>
      </c>
      <c r="C459" s="244">
        <v>1000000.0</v>
      </c>
      <c r="D459" s="373">
        <v>0.0</v>
      </c>
      <c r="E459" s="373">
        <v>8.7719</v>
      </c>
      <c r="F459" s="243"/>
      <c r="G459" s="242"/>
      <c r="H459" s="242"/>
      <c r="I459" s="370"/>
      <c r="J459" s="370"/>
      <c r="K459" s="370"/>
      <c r="L459" s="370"/>
      <c r="M459" s="244">
        <v>5.0896E7</v>
      </c>
      <c r="N459" s="370"/>
      <c r="O459" s="370"/>
      <c r="P459" s="244">
        <v>5.9667926E7</v>
      </c>
      <c r="Q459" s="370"/>
      <c r="R459" s="374">
        <v>630000.0</v>
      </c>
      <c r="S459" s="370"/>
      <c r="T459" s="244">
        <v>5.9037926E7</v>
      </c>
      <c r="U459" s="364"/>
      <c r="V459" s="364"/>
      <c r="W459" s="364"/>
      <c r="X459" s="364"/>
      <c r="Y459" s="364"/>
      <c r="Z459" s="364"/>
      <c r="AA459" s="364"/>
      <c r="AB459" s="364"/>
    </row>
    <row r="460">
      <c r="A460" s="364"/>
      <c r="B460" s="372" t="s">
        <v>3988</v>
      </c>
      <c r="C460" s="244">
        <v>2.0E7</v>
      </c>
      <c r="D460" s="373">
        <v>23.0</v>
      </c>
      <c r="E460" s="373">
        <v>6.7773</v>
      </c>
      <c r="F460" s="243"/>
      <c r="G460" s="242"/>
      <c r="H460" s="242"/>
      <c r="I460" s="370"/>
      <c r="J460" s="370"/>
      <c r="K460" s="370"/>
      <c r="L460" s="370"/>
      <c r="M460" s="244">
        <v>4.6357125E7</v>
      </c>
      <c r="N460" s="370"/>
      <c r="O460" s="370"/>
      <c r="P460" s="244">
        <v>5.2250429E7</v>
      </c>
      <c r="Q460" s="370"/>
      <c r="R460" s="242"/>
      <c r="S460" s="370"/>
      <c r="T460" s="244">
        <v>5.2250429E7</v>
      </c>
      <c r="U460" s="364"/>
      <c r="V460" s="364"/>
      <c r="W460" s="364"/>
      <c r="X460" s="364"/>
      <c r="Y460" s="364"/>
      <c r="Z460" s="364"/>
      <c r="AA460" s="364"/>
      <c r="AB460" s="364"/>
    </row>
    <row r="461">
      <c r="A461" s="364"/>
      <c r="B461" s="372" t="s">
        <v>191</v>
      </c>
      <c r="C461" s="244">
        <v>6666667.0</v>
      </c>
      <c r="D461" s="373">
        <v>26.0</v>
      </c>
      <c r="E461" s="373">
        <v>29.0</v>
      </c>
      <c r="F461" s="373">
        <v>40.37</v>
      </c>
      <c r="G461" s="244">
        <v>1293910.0</v>
      </c>
      <c r="H461" s="242"/>
      <c r="I461" s="242"/>
      <c r="J461" s="370"/>
      <c r="K461" s="370"/>
      <c r="L461" s="370"/>
      <c r="M461" s="244">
        <v>783333.0</v>
      </c>
      <c r="N461" s="370"/>
      <c r="O461" s="370"/>
      <c r="P461" s="244">
        <v>9513141.0</v>
      </c>
      <c r="Q461" s="370"/>
      <c r="R461" s="244">
        <v>315000.0</v>
      </c>
      <c r="S461" s="242"/>
      <c r="T461" s="244">
        <v>9198141.0</v>
      </c>
      <c r="U461" s="364"/>
      <c r="V461" s="364"/>
      <c r="W461" s="364"/>
      <c r="X461" s="364"/>
      <c r="Y461" s="364"/>
      <c r="Z461" s="364"/>
      <c r="AA461" s="364"/>
      <c r="AB461" s="364"/>
    </row>
    <row r="462">
      <c r="A462" s="364"/>
      <c r="B462" s="372" t="s">
        <v>3364</v>
      </c>
      <c r="C462" s="244">
        <v>2000000.0</v>
      </c>
      <c r="D462" s="373">
        <v>26.0</v>
      </c>
      <c r="E462" s="373">
        <v>26.569</v>
      </c>
      <c r="F462" s="373">
        <v>16.18</v>
      </c>
      <c r="G462" s="244">
        <v>155577.0</v>
      </c>
      <c r="H462" s="244">
        <v>1333333.0</v>
      </c>
      <c r="I462" s="242"/>
      <c r="J462" s="370"/>
      <c r="K462" s="370"/>
      <c r="L462" s="370"/>
      <c r="M462" s="244">
        <v>1285000.0</v>
      </c>
      <c r="N462" s="370"/>
      <c r="O462" s="370"/>
      <c r="P462" s="244">
        <v>4817679.0</v>
      </c>
      <c r="Q462" s="370"/>
      <c r="R462" s="244">
        <v>175280.0</v>
      </c>
      <c r="S462" s="242"/>
      <c r="T462" s="244">
        <v>4642399.0</v>
      </c>
      <c r="U462" s="364"/>
      <c r="V462" s="364"/>
      <c r="W462" s="364"/>
      <c r="X462" s="364"/>
      <c r="Y462" s="364"/>
      <c r="Z462" s="364"/>
      <c r="AA462" s="364"/>
      <c r="AB462" s="364"/>
    </row>
    <row r="463">
      <c r="A463" s="364"/>
      <c r="B463" s="372" t="s">
        <v>3363</v>
      </c>
      <c r="C463" s="244">
        <v>2000000.0</v>
      </c>
      <c r="D463" s="373">
        <v>26.0</v>
      </c>
      <c r="E463" s="373">
        <v>25.8918</v>
      </c>
      <c r="F463" s="373">
        <v>30.57</v>
      </c>
      <c r="G463" s="244">
        <v>293942.0</v>
      </c>
      <c r="H463" s="244">
        <v>1000000.0</v>
      </c>
      <c r="I463" s="242"/>
      <c r="J463" s="370"/>
      <c r="K463" s="370"/>
      <c r="L463" s="370"/>
      <c r="M463" s="244">
        <v>1335000.0</v>
      </c>
      <c r="N463" s="370"/>
      <c r="O463" s="370"/>
      <c r="P463" s="244">
        <v>4720619.0</v>
      </c>
      <c r="Q463" s="370"/>
      <c r="R463" s="244">
        <v>175280.0</v>
      </c>
      <c r="S463" s="242"/>
      <c r="T463" s="244">
        <v>4545339.0</v>
      </c>
      <c r="U463" s="364"/>
      <c r="V463" s="364"/>
      <c r="W463" s="364"/>
      <c r="X463" s="364"/>
      <c r="Y463" s="364"/>
      <c r="Z463" s="364"/>
      <c r="AA463" s="364"/>
      <c r="AB463" s="364"/>
    </row>
    <row r="464">
      <c r="A464" s="364"/>
      <c r="B464" s="372" t="s">
        <v>178</v>
      </c>
      <c r="C464" s="244">
        <v>2000000.0</v>
      </c>
      <c r="D464" s="373">
        <v>26.0</v>
      </c>
      <c r="E464" s="373">
        <v>26.5852</v>
      </c>
      <c r="F464" s="373">
        <v>9.0</v>
      </c>
      <c r="G464" s="244">
        <v>86538.0</v>
      </c>
      <c r="H464" s="244">
        <v>500000.0</v>
      </c>
      <c r="I464" s="242"/>
      <c r="J464" s="370"/>
      <c r="K464" s="370"/>
      <c r="L464" s="370"/>
      <c r="M464" s="244">
        <v>841667.0</v>
      </c>
      <c r="N464" s="370"/>
      <c r="O464" s="370"/>
      <c r="P464" s="244">
        <v>3473221.0</v>
      </c>
      <c r="Q464" s="370"/>
      <c r="R464" s="244">
        <v>175280.0</v>
      </c>
      <c r="S464" s="242"/>
      <c r="T464" s="244">
        <v>3297941.0</v>
      </c>
      <c r="U464" s="364"/>
      <c r="V464" s="364"/>
      <c r="W464" s="364"/>
      <c r="X464" s="364"/>
      <c r="Y464" s="364"/>
      <c r="Z464" s="364"/>
      <c r="AA464" s="364"/>
      <c r="AB464" s="364"/>
    </row>
    <row r="465">
      <c r="A465" s="364"/>
      <c r="B465" s="372" t="s">
        <v>3398</v>
      </c>
      <c r="C465" s="244">
        <v>2000000.0</v>
      </c>
      <c r="D465" s="373">
        <v>26.0</v>
      </c>
      <c r="E465" s="373">
        <v>14.8814</v>
      </c>
      <c r="F465" s="373">
        <v>2.5</v>
      </c>
      <c r="G465" s="244">
        <v>24038.0</v>
      </c>
      <c r="H465" s="244">
        <v>333333.0</v>
      </c>
      <c r="I465" s="242"/>
      <c r="J465" s="370"/>
      <c r="K465" s="370"/>
      <c r="L465" s="370"/>
      <c r="M465" s="244">
        <v>828333.0</v>
      </c>
      <c r="N465" s="370"/>
      <c r="O465" s="370"/>
      <c r="P465" s="244">
        <v>2330428.0</v>
      </c>
      <c r="Q465" s="370"/>
      <c r="R465" s="242"/>
      <c r="S465" s="242"/>
      <c r="T465" s="244">
        <v>2330428.0</v>
      </c>
      <c r="U465" s="364"/>
      <c r="V465" s="364"/>
      <c r="W465" s="364"/>
      <c r="X465" s="364"/>
      <c r="Y465" s="364"/>
      <c r="Z465" s="364"/>
      <c r="AA465" s="364"/>
      <c r="AB465" s="364"/>
    </row>
    <row r="466">
      <c r="A466" s="364"/>
      <c r="B466" s="372" t="s">
        <v>3399</v>
      </c>
      <c r="C466" s="244">
        <v>2000000.0</v>
      </c>
      <c r="D466" s="373">
        <v>26.0</v>
      </c>
      <c r="E466" s="373">
        <v>24.3875</v>
      </c>
      <c r="F466" s="373">
        <v>21.86</v>
      </c>
      <c r="G466" s="244">
        <v>210192.0</v>
      </c>
      <c r="H466" s="244">
        <v>500000.0</v>
      </c>
      <c r="I466" s="242"/>
      <c r="J466" s="370"/>
      <c r="K466" s="370"/>
      <c r="L466" s="370"/>
      <c r="M466" s="244">
        <v>1276667.0</v>
      </c>
      <c r="N466" s="370"/>
      <c r="O466" s="370"/>
      <c r="P466" s="244">
        <v>3862821.0</v>
      </c>
      <c r="Q466" s="370"/>
      <c r="R466" s="244">
        <v>175280.0</v>
      </c>
      <c r="S466" s="242"/>
      <c r="T466" s="244">
        <v>3687541.0</v>
      </c>
      <c r="U466" s="364"/>
      <c r="V466" s="364"/>
      <c r="W466" s="364"/>
      <c r="X466" s="364"/>
      <c r="Y466" s="364"/>
      <c r="Z466" s="364"/>
      <c r="AA466" s="364"/>
      <c r="AB466" s="364"/>
    </row>
    <row r="467">
      <c r="A467" s="364"/>
      <c r="B467" s="372" t="s">
        <v>3400</v>
      </c>
      <c r="C467" s="244">
        <v>2000000.0</v>
      </c>
      <c r="D467" s="373">
        <v>26.0</v>
      </c>
      <c r="E467" s="373">
        <v>25.4518</v>
      </c>
      <c r="F467" s="373">
        <v>16.75</v>
      </c>
      <c r="G467" s="244">
        <v>161058.0</v>
      </c>
      <c r="H467" s="244">
        <v>500000.0</v>
      </c>
      <c r="I467" s="242"/>
      <c r="J467" s="370"/>
      <c r="K467" s="370"/>
      <c r="L467" s="370"/>
      <c r="M467" s="244">
        <v>1053333.0</v>
      </c>
      <c r="N467" s="370"/>
      <c r="O467" s="370"/>
      <c r="P467" s="244">
        <v>3672222.0</v>
      </c>
      <c r="Q467" s="370"/>
      <c r="R467" s="242"/>
      <c r="S467" s="242"/>
      <c r="T467" s="244">
        <v>3672222.0</v>
      </c>
      <c r="U467" s="364"/>
      <c r="V467" s="364"/>
      <c r="W467" s="364"/>
      <c r="X467" s="364"/>
      <c r="Y467" s="364"/>
      <c r="Z467" s="364"/>
      <c r="AA467" s="364"/>
      <c r="AB467" s="364"/>
    </row>
    <row r="468">
      <c r="A468" s="364"/>
      <c r="B468" s="372" t="s">
        <v>3401</v>
      </c>
      <c r="C468" s="244">
        <v>2000000.0</v>
      </c>
      <c r="D468" s="373">
        <v>26.0</v>
      </c>
      <c r="E468" s="373">
        <v>26.8157</v>
      </c>
      <c r="F468" s="373">
        <v>15.55</v>
      </c>
      <c r="G468" s="244">
        <v>149519.0</v>
      </c>
      <c r="H468" s="244">
        <v>1000000.0</v>
      </c>
      <c r="I468" s="242"/>
      <c r="J468" s="370"/>
      <c r="K468" s="370"/>
      <c r="L468" s="370"/>
      <c r="M468" s="244">
        <v>1836667.0</v>
      </c>
      <c r="N468" s="370"/>
      <c r="O468" s="370"/>
      <c r="P468" s="244">
        <v>5048932.0</v>
      </c>
      <c r="Q468" s="370"/>
      <c r="R468" s="244">
        <v>175280.0</v>
      </c>
      <c r="S468" s="242"/>
      <c r="T468" s="244">
        <v>4873652.0</v>
      </c>
      <c r="U468" s="364"/>
      <c r="V468" s="364"/>
      <c r="W468" s="364"/>
      <c r="X468" s="364"/>
      <c r="Y468" s="364"/>
      <c r="Z468" s="364"/>
      <c r="AA468" s="364"/>
      <c r="AB468" s="364"/>
    </row>
    <row r="469">
      <c r="A469" s="364"/>
      <c r="B469" s="372" t="s">
        <v>3358</v>
      </c>
      <c r="C469" s="244">
        <v>2000000.0</v>
      </c>
      <c r="D469" s="373">
        <v>26.0</v>
      </c>
      <c r="E469" s="373">
        <v>26.7559</v>
      </c>
      <c r="F469" s="373">
        <v>12.64</v>
      </c>
      <c r="G469" s="244">
        <v>121538.0</v>
      </c>
      <c r="H469" s="244">
        <v>1000000.0</v>
      </c>
      <c r="I469" s="242"/>
      <c r="J469" s="370"/>
      <c r="K469" s="370"/>
      <c r="L469" s="370"/>
      <c r="M469" s="244">
        <v>1520000.0</v>
      </c>
      <c r="N469" s="370"/>
      <c r="O469" s="370"/>
      <c r="P469" s="244">
        <v>6699685.0</v>
      </c>
      <c r="Q469" s="370"/>
      <c r="R469" s="244">
        <v>175280.0</v>
      </c>
      <c r="S469" s="242"/>
      <c r="T469" s="244">
        <v>4524405.0</v>
      </c>
      <c r="U469" s="364"/>
      <c r="V469" s="364"/>
      <c r="W469" s="364"/>
      <c r="X469" s="364"/>
      <c r="Y469" s="364"/>
      <c r="Z469" s="364"/>
      <c r="AA469" s="364"/>
      <c r="AB469" s="364"/>
    </row>
    <row r="470">
      <c r="A470" s="364"/>
      <c r="B470" s="372" t="s">
        <v>3357</v>
      </c>
      <c r="C470" s="244">
        <v>2000000.0</v>
      </c>
      <c r="D470" s="373">
        <v>26.0</v>
      </c>
      <c r="E470" s="373">
        <v>26.8197</v>
      </c>
      <c r="F470" s="373">
        <v>23.25</v>
      </c>
      <c r="G470" s="244">
        <v>223558.0</v>
      </c>
      <c r="H470" s="244">
        <v>1000000.0</v>
      </c>
      <c r="I470" s="242"/>
      <c r="J470" s="370"/>
      <c r="K470" s="370"/>
      <c r="L470" s="370"/>
      <c r="M470" s="244">
        <v>1783333.0</v>
      </c>
      <c r="N470" s="370"/>
      <c r="O470" s="370"/>
      <c r="P470" s="244">
        <v>5069945.0</v>
      </c>
      <c r="Q470" s="370"/>
      <c r="R470" s="244">
        <v>175280.0</v>
      </c>
      <c r="S470" s="242"/>
      <c r="T470" s="244">
        <v>4894665.0</v>
      </c>
      <c r="U470" s="364"/>
      <c r="V470" s="364"/>
      <c r="W470" s="364"/>
      <c r="X470" s="364"/>
      <c r="Y470" s="364"/>
      <c r="Z470" s="364"/>
      <c r="AA470" s="364"/>
      <c r="AB470" s="364"/>
    </row>
    <row r="471">
      <c r="A471" s="364"/>
      <c r="B471" s="372" t="s">
        <v>3359</v>
      </c>
      <c r="C471" s="244">
        <v>2000000.0</v>
      </c>
      <c r="D471" s="373">
        <v>26.0</v>
      </c>
      <c r="E471" s="373">
        <v>19.0</v>
      </c>
      <c r="F471" s="373">
        <v>9.59</v>
      </c>
      <c r="G471" s="244">
        <v>92212.0</v>
      </c>
      <c r="H471" s="244">
        <v>1000000.0</v>
      </c>
      <c r="I471" s="242"/>
      <c r="J471" s="370"/>
      <c r="K471" s="370"/>
      <c r="L471" s="370"/>
      <c r="M471" s="244">
        <v>880000.0</v>
      </c>
      <c r="N471" s="370"/>
      <c r="O471" s="370"/>
      <c r="P471" s="244">
        <v>3433750.0</v>
      </c>
      <c r="Q471" s="370"/>
      <c r="R471" s="244">
        <v>175280.0</v>
      </c>
      <c r="S471" s="242"/>
      <c r="T471" s="244">
        <v>3258470.0</v>
      </c>
      <c r="U471" s="364"/>
      <c r="V471" s="364"/>
      <c r="W471" s="364"/>
      <c r="X471" s="364"/>
      <c r="Y471" s="364"/>
      <c r="Z471" s="364"/>
      <c r="AA471" s="364"/>
      <c r="AB471" s="364"/>
    </row>
    <row r="472">
      <c r="A472" s="364"/>
      <c r="B472" s="372" t="s">
        <v>3361</v>
      </c>
      <c r="C472" s="244">
        <v>2000000.0</v>
      </c>
      <c r="D472" s="373">
        <v>26.0</v>
      </c>
      <c r="E472" s="373">
        <v>26.8955</v>
      </c>
      <c r="F472" s="373">
        <v>17.12</v>
      </c>
      <c r="G472" s="244">
        <v>164615.0</v>
      </c>
      <c r="H472" s="244">
        <v>666667.0</v>
      </c>
      <c r="I472" s="242"/>
      <c r="J472" s="370"/>
      <c r="K472" s="370"/>
      <c r="L472" s="370"/>
      <c r="M472" s="244">
        <v>1755000.0</v>
      </c>
      <c r="N472" s="370"/>
      <c r="O472" s="370"/>
      <c r="P472" s="244">
        <v>4655167.0</v>
      </c>
      <c r="Q472" s="370"/>
      <c r="R472" s="244">
        <v>175280.0</v>
      </c>
      <c r="S472" s="242"/>
      <c r="T472" s="244">
        <v>4479887.0</v>
      </c>
      <c r="U472" s="364"/>
      <c r="V472" s="364"/>
      <c r="W472" s="364"/>
      <c r="X472" s="364"/>
      <c r="Y472" s="364"/>
      <c r="Z472" s="364"/>
      <c r="AA472" s="364"/>
      <c r="AB472" s="364"/>
    </row>
    <row r="473">
      <c r="A473" s="364"/>
      <c r="B473" s="372" t="s">
        <v>3341</v>
      </c>
      <c r="C473" s="244">
        <v>2000000.0</v>
      </c>
      <c r="D473" s="373">
        <v>26.0</v>
      </c>
      <c r="E473" s="373">
        <v>28.3734</v>
      </c>
      <c r="F473" s="373">
        <v>16.58</v>
      </c>
      <c r="G473" s="244">
        <v>159423.0</v>
      </c>
      <c r="H473" s="244">
        <v>666667.0</v>
      </c>
      <c r="I473" s="242"/>
      <c r="J473" s="370"/>
      <c r="K473" s="370"/>
      <c r="L473" s="370"/>
      <c r="M473" s="244">
        <v>1661667.0</v>
      </c>
      <c r="N473" s="370"/>
      <c r="O473" s="370"/>
      <c r="P473" s="244">
        <v>4670326.0</v>
      </c>
      <c r="Q473" s="370"/>
      <c r="R473" s="244">
        <v>175280.0</v>
      </c>
      <c r="S473" s="242"/>
      <c r="T473" s="244">
        <v>4495046.0</v>
      </c>
      <c r="U473" s="364"/>
      <c r="V473" s="364"/>
      <c r="W473" s="364"/>
      <c r="X473" s="364"/>
      <c r="Y473" s="364"/>
      <c r="Z473" s="364"/>
      <c r="AA473" s="364"/>
      <c r="AB473" s="364"/>
    </row>
    <row r="474">
      <c r="A474" s="364"/>
      <c r="B474" s="241"/>
      <c r="C474" s="242"/>
      <c r="D474" s="371"/>
      <c r="E474" s="371"/>
      <c r="F474" s="371"/>
      <c r="G474" s="370"/>
      <c r="H474" s="370"/>
      <c r="I474" s="370"/>
      <c r="J474" s="370"/>
      <c r="K474" s="370"/>
      <c r="L474" s="370"/>
      <c r="M474" s="370"/>
      <c r="N474" s="370"/>
      <c r="O474" s="370"/>
      <c r="P474" s="242"/>
      <c r="Q474" s="370"/>
      <c r="R474" s="242"/>
      <c r="S474" s="370"/>
      <c r="T474" s="242"/>
      <c r="U474" s="364"/>
      <c r="V474" s="364"/>
      <c r="W474" s="364"/>
      <c r="X474" s="364"/>
      <c r="Y474" s="364"/>
      <c r="Z474" s="364"/>
      <c r="AA474" s="364"/>
      <c r="AB474" s="364"/>
    </row>
    <row r="475">
      <c r="A475" s="363" t="s">
        <v>133</v>
      </c>
      <c r="B475" s="376" t="s">
        <v>3409</v>
      </c>
      <c r="C475" s="232" t="s">
        <v>3372</v>
      </c>
      <c r="D475" s="233" t="s">
        <v>3373</v>
      </c>
      <c r="E475" s="233" t="s">
        <v>3374</v>
      </c>
      <c r="F475" s="233" t="s">
        <v>3375</v>
      </c>
      <c r="G475" s="232" t="s">
        <v>3376</v>
      </c>
      <c r="H475" s="232" t="s">
        <v>3301</v>
      </c>
      <c r="I475" s="232" t="s">
        <v>3302</v>
      </c>
      <c r="J475" s="232" t="s">
        <v>3303</v>
      </c>
      <c r="K475" s="232" t="s">
        <v>3304</v>
      </c>
      <c r="L475" s="232" t="s">
        <v>3377</v>
      </c>
      <c r="M475" s="232" t="s">
        <v>3378</v>
      </c>
      <c r="N475" s="232" t="s">
        <v>3379</v>
      </c>
      <c r="O475" s="232" t="s">
        <v>124</v>
      </c>
      <c r="P475" s="232" t="s">
        <v>3314</v>
      </c>
      <c r="Q475" s="234" t="s">
        <v>121</v>
      </c>
      <c r="R475" s="234" t="s">
        <v>3309</v>
      </c>
      <c r="S475" s="234" t="s">
        <v>3310</v>
      </c>
      <c r="T475" s="235" t="s">
        <v>3315</v>
      </c>
      <c r="U475" s="364"/>
      <c r="V475" s="364"/>
      <c r="W475" s="364"/>
      <c r="X475" s="364"/>
      <c r="Y475" s="364"/>
      <c r="Z475" s="364"/>
      <c r="AA475" s="364"/>
      <c r="AB475" s="364"/>
    </row>
    <row r="476">
      <c r="A476" s="365"/>
      <c r="B476" s="238" t="s">
        <v>3380</v>
      </c>
      <c r="C476" s="239">
        <f>sum(C477)</f>
        <v>55000000</v>
      </c>
      <c r="D476" s="366"/>
      <c r="E476" s="366"/>
      <c r="F476" s="366"/>
      <c r="G476" s="239">
        <f t="shared" ref="G476:T476" si="49">sum(G477)</f>
        <v>0</v>
      </c>
      <c r="H476" s="239">
        <f t="shared" si="49"/>
        <v>0</v>
      </c>
      <c r="I476" s="239">
        <f t="shared" si="49"/>
        <v>0</v>
      </c>
      <c r="J476" s="239">
        <f t="shared" si="49"/>
        <v>0</v>
      </c>
      <c r="K476" s="239">
        <f t="shared" si="49"/>
        <v>0</v>
      </c>
      <c r="L476" s="239">
        <f t="shared" si="49"/>
        <v>0</v>
      </c>
      <c r="M476" s="239">
        <f t="shared" si="49"/>
        <v>0</v>
      </c>
      <c r="N476" s="239">
        <f t="shared" si="49"/>
        <v>0</v>
      </c>
      <c r="O476" s="239">
        <f t="shared" si="49"/>
        <v>0</v>
      </c>
      <c r="P476" s="239">
        <f t="shared" si="49"/>
        <v>55000000</v>
      </c>
      <c r="Q476" s="239">
        <f t="shared" si="49"/>
        <v>0</v>
      </c>
      <c r="R476" s="239">
        <f t="shared" si="49"/>
        <v>0</v>
      </c>
      <c r="S476" s="239">
        <f t="shared" si="49"/>
        <v>0</v>
      </c>
      <c r="T476" s="239">
        <f t="shared" si="49"/>
        <v>55000000</v>
      </c>
      <c r="U476" s="364"/>
      <c r="V476" s="364"/>
      <c r="W476" s="364"/>
      <c r="X476" s="364"/>
      <c r="Y476" s="364"/>
      <c r="Z476" s="364"/>
      <c r="AA476" s="364"/>
      <c r="AB476" s="364"/>
    </row>
    <row r="477">
      <c r="A477" s="364"/>
      <c r="B477" s="241" t="s">
        <v>3340</v>
      </c>
      <c r="C477" s="242">
        <v>5.5E7</v>
      </c>
      <c r="D477" s="243">
        <v>26.0</v>
      </c>
      <c r="E477" s="243">
        <v>26.0</v>
      </c>
      <c r="F477" s="243">
        <v>0.0</v>
      </c>
      <c r="G477" s="242">
        <v>0.0</v>
      </c>
      <c r="H477" s="242">
        <v>0.0</v>
      </c>
      <c r="I477" s="242">
        <v>0.0</v>
      </c>
      <c r="J477" s="242">
        <v>0.0</v>
      </c>
      <c r="K477" s="242">
        <v>0.0</v>
      </c>
      <c r="L477" s="242">
        <v>0.0</v>
      </c>
      <c r="M477" s="242">
        <v>0.0</v>
      </c>
      <c r="N477" s="242">
        <v>0.0</v>
      </c>
      <c r="O477" s="242">
        <v>0.0</v>
      </c>
      <c r="P477" s="244">
        <v>5.5E7</v>
      </c>
      <c r="Q477" s="242">
        <v>0.0</v>
      </c>
      <c r="R477" s="242">
        <v>0.0</v>
      </c>
      <c r="S477" s="242">
        <v>0.0</v>
      </c>
      <c r="T477" s="242">
        <f>P477-Q477-R477-S477</f>
        <v>55000000</v>
      </c>
      <c r="U477" s="364"/>
      <c r="V477" s="364"/>
      <c r="W477" s="364"/>
      <c r="X477" s="364"/>
      <c r="Y477" s="364"/>
      <c r="Z477" s="364"/>
      <c r="AA477" s="364"/>
      <c r="AB477" s="364"/>
    </row>
    <row r="478">
      <c r="A478" s="365"/>
      <c r="B478" s="238" t="s">
        <v>3381</v>
      </c>
      <c r="C478" s="239">
        <f>sum(C553)</f>
        <v>0</v>
      </c>
      <c r="D478" s="366"/>
      <c r="E478" s="366"/>
      <c r="F478" s="366"/>
      <c r="G478" s="239">
        <f t="shared" ref="G478:T478" si="50">sum(G553)</f>
        <v>0</v>
      </c>
      <c r="H478" s="239">
        <f t="shared" si="50"/>
        <v>0</v>
      </c>
      <c r="I478" s="239">
        <f t="shared" si="50"/>
        <v>0</v>
      </c>
      <c r="J478" s="239">
        <f t="shared" si="50"/>
        <v>0</v>
      </c>
      <c r="K478" s="239">
        <f t="shared" si="50"/>
        <v>0</v>
      </c>
      <c r="L478" s="239">
        <f t="shared" si="50"/>
        <v>0</v>
      </c>
      <c r="M478" s="239">
        <f t="shared" si="50"/>
        <v>0</v>
      </c>
      <c r="N478" s="239">
        <f t="shared" si="50"/>
        <v>0</v>
      </c>
      <c r="O478" s="239">
        <f t="shared" si="50"/>
        <v>0</v>
      </c>
      <c r="P478" s="239">
        <f t="shared" si="50"/>
        <v>0</v>
      </c>
      <c r="Q478" s="239">
        <f t="shared" si="50"/>
        <v>0</v>
      </c>
      <c r="R478" s="239">
        <f t="shared" si="50"/>
        <v>0</v>
      </c>
      <c r="S478" s="239">
        <f t="shared" si="50"/>
        <v>0</v>
      </c>
      <c r="T478" s="239">
        <f t="shared" si="50"/>
        <v>0</v>
      </c>
      <c r="U478" s="364"/>
      <c r="V478" s="364"/>
      <c r="W478" s="364"/>
      <c r="X478" s="364"/>
      <c r="Y478" s="364"/>
      <c r="Z478" s="364"/>
      <c r="AA478" s="364"/>
      <c r="AB478" s="364"/>
    </row>
    <row r="479">
      <c r="A479" s="367"/>
      <c r="B479" s="367"/>
      <c r="C479" s="367"/>
      <c r="D479" s="368"/>
      <c r="E479" s="368"/>
      <c r="F479" s="368"/>
      <c r="G479" s="367"/>
      <c r="H479" s="367"/>
      <c r="I479" s="367"/>
      <c r="J479" s="367"/>
      <c r="K479" s="367"/>
      <c r="L479" s="367"/>
      <c r="M479" s="367"/>
      <c r="N479" s="367"/>
      <c r="O479" s="367"/>
      <c r="P479" s="367"/>
      <c r="Q479" s="367"/>
      <c r="R479" s="367"/>
      <c r="S479" s="367"/>
      <c r="T479" s="367"/>
      <c r="U479" s="364"/>
      <c r="V479" s="364"/>
      <c r="W479" s="364"/>
      <c r="X479" s="364"/>
      <c r="Y479" s="364"/>
      <c r="Z479" s="364"/>
      <c r="AA479" s="364"/>
      <c r="AB479" s="364"/>
    </row>
    <row r="480">
      <c r="A480" s="365"/>
      <c r="B480" s="238" t="s">
        <v>3382</v>
      </c>
      <c r="C480" s="369"/>
      <c r="D480" s="366"/>
      <c r="E480" s="366"/>
      <c r="F480" s="366"/>
      <c r="G480" s="369"/>
      <c r="H480" s="369"/>
      <c r="I480" s="369"/>
      <c r="J480" s="369"/>
      <c r="K480" s="369"/>
      <c r="L480" s="369"/>
      <c r="M480" s="369"/>
      <c r="N480" s="369"/>
      <c r="O480" s="369"/>
      <c r="P480" s="369"/>
      <c r="Q480" s="369"/>
      <c r="R480" s="369"/>
      <c r="S480" s="369"/>
      <c r="T480" s="369"/>
      <c r="U480" s="364"/>
      <c r="V480" s="364"/>
      <c r="W480" s="364"/>
      <c r="X480" s="364"/>
      <c r="Y480" s="364"/>
      <c r="Z480" s="364"/>
      <c r="AA480" s="364"/>
      <c r="AB480" s="364"/>
    </row>
    <row r="481">
      <c r="A481" s="364"/>
      <c r="B481" s="364"/>
      <c r="C481" s="370"/>
      <c r="D481" s="371"/>
      <c r="E481" s="371"/>
      <c r="F481" s="371"/>
      <c r="G481" s="370"/>
      <c r="H481" s="370"/>
      <c r="I481" s="370"/>
      <c r="J481" s="370"/>
      <c r="K481" s="370"/>
      <c r="L481" s="370"/>
      <c r="M481" s="370"/>
      <c r="N481" s="370"/>
      <c r="O481" s="370"/>
      <c r="P481" s="370"/>
      <c r="Q481" s="370"/>
      <c r="R481" s="370"/>
      <c r="S481" s="370"/>
      <c r="T481" s="370"/>
      <c r="U481" s="364"/>
      <c r="V481" s="364"/>
      <c r="W481" s="364"/>
      <c r="X481" s="364"/>
      <c r="Y481" s="364"/>
      <c r="Z481" s="364"/>
      <c r="AA481" s="364"/>
      <c r="AB481" s="364"/>
    </row>
    <row r="482">
      <c r="A482" s="365"/>
      <c r="B482" s="238" t="s">
        <v>3383</v>
      </c>
      <c r="C482" s="239">
        <f>sum(C483:C491)</f>
        <v>36666667</v>
      </c>
      <c r="D482" s="366"/>
      <c r="E482" s="366"/>
      <c r="F482" s="366"/>
      <c r="G482" s="239">
        <f t="shared" ref="G482:T482" si="51">sum(G483:G491)</f>
        <v>975489</v>
      </c>
      <c r="H482" s="239">
        <f t="shared" si="51"/>
        <v>0</v>
      </c>
      <c r="I482" s="239">
        <f t="shared" si="51"/>
        <v>0</v>
      </c>
      <c r="J482" s="239">
        <f t="shared" si="51"/>
        <v>0</v>
      </c>
      <c r="K482" s="239">
        <f t="shared" si="51"/>
        <v>0</v>
      </c>
      <c r="L482" s="239">
        <f t="shared" si="51"/>
        <v>0</v>
      </c>
      <c r="M482" s="239">
        <f t="shared" si="51"/>
        <v>0</v>
      </c>
      <c r="N482" s="239">
        <f t="shared" si="51"/>
        <v>0</v>
      </c>
      <c r="O482" s="239">
        <f t="shared" si="51"/>
        <v>0</v>
      </c>
      <c r="P482" s="239">
        <f t="shared" si="51"/>
        <v>59016805</v>
      </c>
      <c r="Q482" s="239">
        <f t="shared" si="51"/>
        <v>0</v>
      </c>
      <c r="R482" s="239">
        <f t="shared" si="51"/>
        <v>1577520</v>
      </c>
      <c r="S482" s="239">
        <f t="shared" si="51"/>
        <v>0</v>
      </c>
      <c r="T482" s="239">
        <f t="shared" si="51"/>
        <v>57439285</v>
      </c>
      <c r="U482" s="364"/>
      <c r="V482" s="364"/>
      <c r="W482" s="364"/>
      <c r="X482" s="364"/>
      <c r="Y482" s="364"/>
      <c r="Z482" s="364"/>
      <c r="AA482" s="364"/>
      <c r="AB482" s="364"/>
    </row>
    <row r="483">
      <c r="A483" s="364"/>
      <c r="B483" s="372" t="s">
        <v>209</v>
      </c>
      <c r="C483" s="244">
        <v>5000000.0</v>
      </c>
      <c r="D483" s="373">
        <v>26.0</v>
      </c>
      <c r="E483" s="373">
        <v>26.0</v>
      </c>
      <c r="F483" s="371"/>
      <c r="G483" s="370"/>
      <c r="H483" s="370"/>
      <c r="I483" s="370"/>
      <c r="J483" s="370"/>
      <c r="K483" s="370"/>
      <c r="L483" s="370"/>
      <c r="M483" s="370"/>
      <c r="N483" s="370"/>
      <c r="O483" s="370"/>
      <c r="P483" s="244">
        <v>5000000.0</v>
      </c>
      <c r="Q483" s="370"/>
      <c r="R483" s="370"/>
      <c r="S483" s="370"/>
      <c r="T483" s="244">
        <v>5000000.0</v>
      </c>
      <c r="U483" s="364"/>
      <c r="V483" s="364"/>
      <c r="W483" s="364"/>
      <c r="X483" s="364"/>
      <c r="Y483" s="364"/>
      <c r="Z483" s="364"/>
      <c r="AA483" s="364"/>
      <c r="AB483" s="364"/>
    </row>
    <row r="484">
      <c r="A484" s="364"/>
      <c r="B484" s="372" t="s">
        <v>3384</v>
      </c>
      <c r="C484" s="370"/>
      <c r="D484" s="371"/>
      <c r="E484" s="371"/>
      <c r="F484" s="371"/>
      <c r="G484" s="370"/>
      <c r="H484" s="370"/>
      <c r="I484" s="370"/>
      <c r="J484" s="370"/>
      <c r="K484" s="370"/>
      <c r="L484" s="370"/>
      <c r="M484" s="370"/>
      <c r="N484" s="370"/>
      <c r="O484" s="370"/>
      <c r="P484" s="244">
        <v>66667.0</v>
      </c>
      <c r="Q484" s="370"/>
      <c r="R484" s="370"/>
      <c r="S484" s="370"/>
      <c r="T484" s="244">
        <v>66667.0</v>
      </c>
      <c r="U484" s="364"/>
      <c r="V484" s="364"/>
      <c r="W484" s="364"/>
      <c r="X484" s="364"/>
      <c r="Y484" s="364"/>
      <c r="Z484" s="364"/>
      <c r="AA484" s="364"/>
      <c r="AB484" s="364"/>
    </row>
    <row r="485">
      <c r="A485" s="364"/>
      <c r="B485" s="372" t="s">
        <v>3979</v>
      </c>
      <c r="C485" s="244">
        <v>6500000.0</v>
      </c>
      <c r="D485" s="373">
        <v>26.0</v>
      </c>
      <c r="E485" s="373">
        <v>24.0</v>
      </c>
      <c r="F485" s="373">
        <v>11.48</v>
      </c>
      <c r="G485" s="244">
        <v>358750.0</v>
      </c>
      <c r="H485" s="370"/>
      <c r="I485" s="370"/>
      <c r="J485" s="370"/>
      <c r="K485" s="370"/>
      <c r="L485" s="370"/>
      <c r="M485" s="242"/>
      <c r="N485" s="370"/>
      <c r="O485" s="370"/>
      <c r="P485" s="244">
        <v>1.640578E7</v>
      </c>
      <c r="Q485" s="370"/>
      <c r="R485" s="374">
        <v>525840.0</v>
      </c>
      <c r="S485" s="370"/>
      <c r="T485" s="244">
        <v>1.587994E7</v>
      </c>
      <c r="U485" s="364"/>
      <c r="V485" s="364"/>
      <c r="W485" s="364"/>
      <c r="X485" s="364"/>
      <c r="Y485" s="364"/>
      <c r="Z485" s="364"/>
      <c r="AA485" s="364"/>
      <c r="AB485" s="364"/>
    </row>
    <row r="486">
      <c r="A486" s="364"/>
      <c r="B486" s="372" t="s">
        <v>3980</v>
      </c>
      <c r="C486" s="244">
        <v>6500000.0</v>
      </c>
      <c r="D486" s="373">
        <v>26.0</v>
      </c>
      <c r="E486" s="373">
        <v>22.3214</v>
      </c>
      <c r="F486" s="373">
        <v>7.21</v>
      </c>
      <c r="G486" s="244">
        <v>225313.0</v>
      </c>
      <c r="H486" s="370"/>
      <c r="I486" s="370"/>
      <c r="J486" s="370"/>
      <c r="K486" s="370"/>
      <c r="L486" s="370"/>
      <c r="M486" s="242"/>
      <c r="N486" s="370"/>
      <c r="O486" s="370"/>
      <c r="P486" s="244">
        <v>1.4770295E7</v>
      </c>
      <c r="Q486" s="370"/>
      <c r="R486" s="374">
        <v>525840.0</v>
      </c>
      <c r="S486" s="370"/>
      <c r="T486" s="244">
        <v>1.4244455E7</v>
      </c>
      <c r="U486" s="364"/>
      <c r="V486" s="364"/>
      <c r="W486" s="364"/>
      <c r="X486" s="364"/>
      <c r="Y486" s="364"/>
      <c r="Z486" s="364"/>
      <c r="AA486" s="364"/>
      <c r="AB486" s="364"/>
    </row>
    <row r="487">
      <c r="A487" s="364"/>
      <c r="B487" s="372" t="s">
        <v>201</v>
      </c>
      <c r="C487" s="244">
        <v>2166667.0</v>
      </c>
      <c r="D487" s="373">
        <v>26.0</v>
      </c>
      <c r="E487" s="373">
        <v>34.0</v>
      </c>
      <c r="F487" s="371"/>
      <c r="G487" s="244">
        <v>0.0</v>
      </c>
      <c r="H487" s="370"/>
      <c r="I487" s="370"/>
      <c r="J487" s="370"/>
      <c r="K487" s="370"/>
      <c r="L487" s="370"/>
      <c r="M487" s="242"/>
      <c r="N487" s="370"/>
      <c r="O487" s="370"/>
      <c r="P487" s="244">
        <v>5265733.0</v>
      </c>
      <c r="Q487" s="370"/>
      <c r="R487" s="244">
        <v>175280.0</v>
      </c>
      <c r="S487" s="370"/>
      <c r="T487" s="244">
        <v>5090453.0</v>
      </c>
      <c r="U487" s="364"/>
      <c r="V487" s="364"/>
      <c r="W487" s="364"/>
      <c r="X487" s="364"/>
      <c r="Y487" s="364"/>
      <c r="Z487" s="364"/>
      <c r="AA487" s="364"/>
      <c r="AB487" s="364"/>
    </row>
    <row r="488">
      <c r="A488" s="364"/>
      <c r="B488" s="372" t="s">
        <v>204</v>
      </c>
      <c r="C488" s="244">
        <v>2166667.0</v>
      </c>
      <c r="D488" s="373">
        <v>26.0</v>
      </c>
      <c r="E488" s="373">
        <v>32.5</v>
      </c>
      <c r="F488" s="373">
        <v>4.5</v>
      </c>
      <c r="G488" s="244">
        <v>46875.0</v>
      </c>
      <c r="H488" s="370"/>
      <c r="I488" s="370"/>
      <c r="J488" s="370"/>
      <c r="K488" s="370"/>
      <c r="L488" s="370"/>
      <c r="M488" s="242"/>
      <c r="N488" s="370"/>
      <c r="O488" s="370"/>
      <c r="P488" s="244">
        <v>4547958.0</v>
      </c>
      <c r="Q488" s="370"/>
      <c r="R488" s="244">
        <v>175280.0</v>
      </c>
      <c r="S488" s="370"/>
      <c r="T488" s="244">
        <v>4372678.0</v>
      </c>
      <c r="U488" s="364"/>
      <c r="V488" s="364"/>
      <c r="W488" s="364"/>
      <c r="X488" s="364"/>
      <c r="Y488" s="364"/>
      <c r="Z488" s="364"/>
      <c r="AA488" s="364"/>
      <c r="AB488" s="364"/>
    </row>
    <row r="489">
      <c r="A489" s="364"/>
      <c r="B489" s="372" t="s">
        <v>3386</v>
      </c>
      <c r="C489" s="244">
        <v>6666667.0</v>
      </c>
      <c r="D489" s="373">
        <v>26.0</v>
      </c>
      <c r="E489" s="373">
        <v>20.8017</v>
      </c>
      <c r="F489" s="371"/>
      <c r="G489" s="244">
        <v>0.0</v>
      </c>
      <c r="H489" s="370"/>
      <c r="I489" s="370"/>
      <c r="J489" s="370"/>
      <c r="K489" s="370"/>
      <c r="L489" s="370"/>
      <c r="M489" s="370"/>
      <c r="N489" s="370"/>
      <c r="O489" s="370"/>
      <c r="P489" s="244">
        <v>5333769.0</v>
      </c>
      <c r="Q489" s="370"/>
      <c r="R489" s="370"/>
      <c r="S489" s="370"/>
      <c r="T489" s="244">
        <v>5333769.0</v>
      </c>
      <c r="U489" s="364"/>
      <c r="V489" s="364"/>
      <c r="W489" s="364"/>
      <c r="X489" s="364"/>
      <c r="Y489" s="364"/>
      <c r="Z489" s="364"/>
      <c r="AA489" s="364"/>
      <c r="AB489" s="364"/>
    </row>
    <row r="490">
      <c r="A490" s="364"/>
      <c r="B490" s="372" t="s">
        <v>3345</v>
      </c>
      <c r="C490" s="244">
        <v>3333333.0</v>
      </c>
      <c r="D490" s="373">
        <v>26.0</v>
      </c>
      <c r="E490" s="373">
        <v>23.0</v>
      </c>
      <c r="F490" s="373">
        <v>8.5</v>
      </c>
      <c r="G490" s="244">
        <v>136218.0</v>
      </c>
      <c r="H490" s="370"/>
      <c r="I490" s="370"/>
      <c r="J490" s="370"/>
      <c r="K490" s="370"/>
      <c r="L490" s="370"/>
      <c r="M490" s="370"/>
      <c r="N490" s="370"/>
      <c r="O490" s="370"/>
      <c r="P490" s="244">
        <v>3084936.0</v>
      </c>
      <c r="Q490" s="370"/>
      <c r="R490" s="370"/>
      <c r="S490" s="370"/>
      <c r="T490" s="244">
        <v>3084936.0</v>
      </c>
      <c r="U490" s="364"/>
      <c r="V490" s="364"/>
      <c r="W490" s="364"/>
      <c r="X490" s="364"/>
      <c r="Y490" s="364"/>
      <c r="Z490" s="364"/>
      <c r="AA490" s="364"/>
      <c r="AB490" s="364"/>
    </row>
    <row r="491">
      <c r="A491" s="364"/>
      <c r="B491" s="372" t="s">
        <v>3319</v>
      </c>
      <c r="C491" s="244">
        <v>4333333.0</v>
      </c>
      <c r="D491" s="373">
        <v>26.0</v>
      </c>
      <c r="E491" s="373">
        <v>26.0</v>
      </c>
      <c r="F491" s="373">
        <v>10.0</v>
      </c>
      <c r="G491" s="244">
        <v>208333.0</v>
      </c>
      <c r="H491" s="370"/>
      <c r="I491" s="370"/>
      <c r="J491" s="370"/>
      <c r="K491" s="370"/>
      <c r="L491" s="370"/>
      <c r="M491" s="370"/>
      <c r="N491" s="370"/>
      <c r="O491" s="370"/>
      <c r="P491" s="244">
        <v>4541667.0</v>
      </c>
      <c r="Q491" s="370"/>
      <c r="R491" s="244">
        <v>175280.0</v>
      </c>
      <c r="S491" s="370"/>
      <c r="T491" s="244">
        <v>4366387.0</v>
      </c>
      <c r="U491" s="364"/>
      <c r="V491" s="364"/>
      <c r="W491" s="364"/>
      <c r="X491" s="364"/>
      <c r="Y491" s="364"/>
      <c r="Z491" s="364"/>
      <c r="AA491" s="364"/>
      <c r="AB491" s="364"/>
    </row>
    <row r="492">
      <c r="A492" s="365"/>
      <c r="B492" s="238" t="s">
        <v>3387</v>
      </c>
      <c r="C492" s="239">
        <f>sum(C493:C494)</f>
        <v>13333333</v>
      </c>
      <c r="D492" s="366"/>
      <c r="E492" s="366"/>
      <c r="F492" s="366"/>
      <c r="G492" s="239">
        <f t="shared" ref="G492:T492" si="52">sum(G493:G494)</f>
        <v>0</v>
      </c>
      <c r="H492" s="239">
        <f t="shared" si="52"/>
        <v>0</v>
      </c>
      <c r="I492" s="239">
        <f t="shared" si="52"/>
        <v>0</v>
      </c>
      <c r="J492" s="239">
        <f t="shared" si="52"/>
        <v>0</v>
      </c>
      <c r="K492" s="239">
        <f t="shared" si="52"/>
        <v>0</v>
      </c>
      <c r="L492" s="239">
        <f t="shared" si="52"/>
        <v>0</v>
      </c>
      <c r="M492" s="239">
        <f t="shared" si="52"/>
        <v>0</v>
      </c>
      <c r="N492" s="239">
        <f t="shared" si="52"/>
        <v>0</v>
      </c>
      <c r="O492" s="239">
        <f t="shared" si="52"/>
        <v>0</v>
      </c>
      <c r="P492" s="239">
        <f t="shared" si="52"/>
        <v>13333333</v>
      </c>
      <c r="Q492" s="239">
        <f t="shared" si="52"/>
        <v>0</v>
      </c>
      <c r="R492" s="239">
        <f t="shared" si="52"/>
        <v>0</v>
      </c>
      <c r="S492" s="239">
        <f t="shared" si="52"/>
        <v>0</v>
      </c>
      <c r="T492" s="239">
        <f t="shared" si="52"/>
        <v>13333333</v>
      </c>
      <c r="U492" s="364"/>
      <c r="V492" s="364"/>
      <c r="W492" s="364"/>
      <c r="X492" s="364"/>
      <c r="Y492" s="364"/>
      <c r="Z492" s="364"/>
      <c r="AA492" s="364"/>
      <c r="AB492" s="364"/>
    </row>
    <row r="493">
      <c r="A493" s="236"/>
      <c r="B493" s="241" t="s">
        <v>251</v>
      </c>
      <c r="C493" s="242">
        <v>5000000.0</v>
      </c>
      <c r="D493" s="243">
        <v>26.0</v>
      </c>
      <c r="E493" s="243">
        <v>26.0</v>
      </c>
      <c r="F493" s="248"/>
      <c r="G493" s="247"/>
      <c r="H493" s="247"/>
      <c r="I493" s="247"/>
      <c r="J493" s="247"/>
      <c r="K493" s="247"/>
      <c r="L493" s="247"/>
      <c r="M493" s="247"/>
      <c r="N493" s="247"/>
      <c r="O493" s="247"/>
      <c r="P493" s="242">
        <v>5000000.0</v>
      </c>
      <c r="Q493" s="247"/>
      <c r="R493" s="247"/>
      <c r="S493" s="247"/>
      <c r="T493" s="242">
        <v>5000000.0</v>
      </c>
      <c r="U493" s="364"/>
      <c r="V493" s="364"/>
      <c r="W493" s="364"/>
      <c r="X493" s="364"/>
      <c r="Y493" s="364"/>
      <c r="Z493" s="364"/>
      <c r="AA493" s="364"/>
      <c r="AB493" s="364"/>
    </row>
    <row r="494">
      <c r="A494" s="236"/>
      <c r="B494" s="241" t="s">
        <v>242</v>
      </c>
      <c r="C494" s="242">
        <v>8333333.0</v>
      </c>
      <c r="D494" s="243">
        <v>26.0</v>
      </c>
      <c r="E494" s="243">
        <v>26.0</v>
      </c>
      <c r="F494" s="248"/>
      <c r="G494" s="247"/>
      <c r="H494" s="247"/>
      <c r="I494" s="247"/>
      <c r="J494" s="247"/>
      <c r="K494" s="247"/>
      <c r="L494" s="247"/>
      <c r="M494" s="247"/>
      <c r="N494" s="247"/>
      <c r="O494" s="247"/>
      <c r="P494" s="242">
        <v>8333333.0</v>
      </c>
      <c r="Q494" s="247"/>
      <c r="R494" s="247"/>
      <c r="S494" s="247"/>
      <c r="T494" s="242">
        <v>8333333.0</v>
      </c>
      <c r="U494" s="364"/>
      <c r="V494" s="364"/>
      <c r="W494" s="364"/>
      <c r="X494" s="364"/>
      <c r="Y494" s="364"/>
      <c r="Z494" s="364"/>
      <c r="AA494" s="364"/>
      <c r="AB494" s="364"/>
    </row>
    <row r="495">
      <c r="A495" s="365"/>
      <c r="B495" s="238" t="s">
        <v>3388</v>
      </c>
      <c r="C495" s="239">
        <f>sum(C496:C504)</f>
        <v>63866666</v>
      </c>
      <c r="D495" s="366"/>
      <c r="E495" s="366"/>
      <c r="F495" s="366"/>
      <c r="G495" s="239">
        <f t="shared" ref="G495:T495" si="53">sum(G496:G504)</f>
        <v>440261</v>
      </c>
      <c r="H495" s="239">
        <f t="shared" si="53"/>
        <v>1133334</v>
      </c>
      <c r="I495" s="239">
        <f t="shared" si="53"/>
        <v>666667</v>
      </c>
      <c r="J495" s="239">
        <f t="shared" si="53"/>
        <v>0</v>
      </c>
      <c r="K495" s="239">
        <f t="shared" si="53"/>
        <v>0</v>
      </c>
      <c r="L495" s="239">
        <f t="shared" si="53"/>
        <v>0</v>
      </c>
      <c r="M495" s="239">
        <f t="shared" si="53"/>
        <v>0</v>
      </c>
      <c r="N495" s="239">
        <f t="shared" si="53"/>
        <v>0</v>
      </c>
      <c r="O495" s="239">
        <f t="shared" si="53"/>
        <v>0</v>
      </c>
      <c r="P495" s="239">
        <f t="shared" si="53"/>
        <v>47261507</v>
      </c>
      <c r="Q495" s="239">
        <f t="shared" si="53"/>
        <v>0</v>
      </c>
      <c r="R495" s="239">
        <f t="shared" si="53"/>
        <v>1296680</v>
      </c>
      <c r="S495" s="239">
        <f t="shared" si="53"/>
        <v>3333333</v>
      </c>
      <c r="T495" s="239">
        <f t="shared" si="53"/>
        <v>37631493</v>
      </c>
      <c r="U495" s="364"/>
      <c r="V495" s="364"/>
      <c r="W495" s="364"/>
      <c r="X495" s="364"/>
      <c r="Y495" s="364"/>
      <c r="Z495" s="364"/>
      <c r="AA495" s="364"/>
      <c r="AB495" s="364"/>
    </row>
    <row r="496">
      <c r="A496" s="364"/>
      <c r="B496" s="375" t="s">
        <v>3389</v>
      </c>
      <c r="C496" s="244">
        <v>8333333.0</v>
      </c>
      <c r="D496" s="373">
        <v>26.0</v>
      </c>
      <c r="E496" s="373">
        <v>26.0</v>
      </c>
      <c r="F496" s="371"/>
      <c r="G496" s="370"/>
      <c r="H496" s="370"/>
      <c r="I496" s="370"/>
      <c r="J496" s="370"/>
      <c r="K496" s="370"/>
      <c r="L496" s="370"/>
      <c r="M496" s="370"/>
      <c r="N496" s="370"/>
      <c r="O496" s="370"/>
      <c r="P496" s="244">
        <v>1.1282051E7</v>
      </c>
      <c r="Q496" s="370"/>
      <c r="R496" s="244">
        <v>245000.0</v>
      </c>
      <c r="S496" s="370"/>
      <c r="T496" s="244">
        <v>6282051.0</v>
      </c>
      <c r="U496" s="364"/>
      <c r="V496" s="364"/>
      <c r="W496" s="364"/>
      <c r="X496" s="364"/>
      <c r="Y496" s="364"/>
      <c r="Z496" s="364"/>
      <c r="AA496" s="364"/>
      <c r="AB496" s="364"/>
    </row>
    <row r="497">
      <c r="A497" s="364"/>
      <c r="B497" s="375" t="s">
        <v>213</v>
      </c>
      <c r="C497" s="244">
        <v>3.0333333E7</v>
      </c>
      <c r="D497" s="373">
        <v>26.0</v>
      </c>
      <c r="E497" s="373">
        <v>26.0</v>
      </c>
      <c r="F497" s="371"/>
      <c r="G497" s="370"/>
      <c r="H497" s="370"/>
      <c r="I497" s="370"/>
      <c r="J497" s="370"/>
      <c r="K497" s="370"/>
      <c r="L497" s="370"/>
      <c r="M497" s="370"/>
      <c r="N497" s="370"/>
      <c r="O497" s="370"/>
      <c r="P497" s="244">
        <v>8333333.0</v>
      </c>
      <c r="Q497" s="370"/>
      <c r="R497" s="370"/>
      <c r="S497" s="370"/>
      <c r="T497" s="244">
        <v>8088333.0</v>
      </c>
      <c r="U497" s="364"/>
      <c r="V497" s="364"/>
      <c r="W497" s="364"/>
      <c r="X497" s="364"/>
      <c r="Y497" s="364"/>
      <c r="Z497" s="364"/>
      <c r="AA497" s="364"/>
      <c r="AB497" s="364"/>
    </row>
    <row r="498">
      <c r="A498" s="364"/>
      <c r="B498" s="372" t="s">
        <v>221</v>
      </c>
      <c r="C498" s="244">
        <v>5333333.0</v>
      </c>
      <c r="D498" s="373">
        <v>26.0</v>
      </c>
      <c r="E498" s="373">
        <v>26.0</v>
      </c>
      <c r="F498" s="371"/>
      <c r="G498" s="370"/>
      <c r="H498" s="370"/>
      <c r="I498" s="370"/>
      <c r="J498" s="370"/>
      <c r="K498" s="370"/>
      <c r="L498" s="370"/>
      <c r="M498" s="370"/>
      <c r="N498" s="370"/>
      <c r="O498" s="370"/>
      <c r="P498" s="244">
        <v>5333333.0</v>
      </c>
      <c r="Q498" s="370"/>
      <c r="R498" s="244">
        <v>175280.0</v>
      </c>
      <c r="S498" s="370"/>
      <c r="T498" s="244">
        <v>5158053.0</v>
      </c>
      <c r="U498" s="364"/>
      <c r="V498" s="364"/>
      <c r="W498" s="364"/>
      <c r="X498" s="364"/>
      <c r="Y498" s="364"/>
      <c r="Z498" s="364"/>
      <c r="AA498" s="364"/>
      <c r="AB498" s="364"/>
    </row>
    <row r="499">
      <c r="A499" s="364"/>
      <c r="B499" s="372" t="s">
        <v>3347</v>
      </c>
      <c r="C499" s="244">
        <v>5000000.0</v>
      </c>
      <c r="D499" s="373">
        <v>26.0</v>
      </c>
      <c r="E499" s="373">
        <v>25.4313</v>
      </c>
      <c r="F499" s="371"/>
      <c r="G499" s="370"/>
      <c r="H499" s="370"/>
      <c r="I499" s="370"/>
      <c r="J499" s="370"/>
      <c r="K499" s="370"/>
      <c r="L499" s="370"/>
      <c r="M499" s="370"/>
      <c r="N499" s="370"/>
      <c r="O499" s="370"/>
      <c r="P499" s="244">
        <v>4890635.0</v>
      </c>
      <c r="Q499" s="370"/>
      <c r="R499" s="244">
        <v>175280.0</v>
      </c>
      <c r="S499" s="370"/>
      <c r="T499" s="244">
        <v>4715355.0</v>
      </c>
      <c r="U499" s="364"/>
      <c r="V499" s="364"/>
      <c r="W499" s="364"/>
      <c r="X499" s="364"/>
      <c r="Y499" s="364"/>
      <c r="Z499" s="364"/>
      <c r="AA499" s="364"/>
      <c r="AB499" s="364"/>
    </row>
    <row r="500">
      <c r="A500" s="364"/>
      <c r="B500" s="372" t="s">
        <v>245</v>
      </c>
      <c r="C500" s="244">
        <v>2100000.0</v>
      </c>
      <c r="D500" s="373">
        <v>26.0</v>
      </c>
      <c r="E500" s="373">
        <v>25.9538</v>
      </c>
      <c r="F500" s="371"/>
      <c r="G500" s="244">
        <v>0.0</v>
      </c>
      <c r="H500" s="244">
        <v>566667.0</v>
      </c>
      <c r="I500" s="374">
        <v>0.0</v>
      </c>
      <c r="J500" s="242"/>
      <c r="K500" s="370"/>
      <c r="L500" s="370"/>
      <c r="M500" s="370"/>
      <c r="N500" s="370"/>
      <c r="O500" s="370"/>
      <c r="P500" s="244">
        <v>2662935.0</v>
      </c>
      <c r="Q500" s="370"/>
      <c r="R500" s="244">
        <v>175280.0</v>
      </c>
      <c r="S500" s="370"/>
      <c r="T500" s="244">
        <v>2487655.0</v>
      </c>
      <c r="U500" s="364"/>
      <c r="V500" s="364"/>
      <c r="W500" s="364"/>
      <c r="X500" s="364"/>
      <c r="Y500" s="364"/>
      <c r="Z500" s="364"/>
      <c r="AA500" s="364"/>
      <c r="AB500" s="364"/>
    </row>
    <row r="501">
      <c r="A501" s="364"/>
      <c r="B501" s="372" t="s">
        <v>249</v>
      </c>
      <c r="C501" s="244">
        <v>2100000.0</v>
      </c>
      <c r="D501" s="373">
        <v>26.0</v>
      </c>
      <c r="E501" s="373">
        <v>28.9971</v>
      </c>
      <c r="F501" s="373">
        <v>14.37</v>
      </c>
      <c r="G501" s="244">
        <v>145082.0</v>
      </c>
      <c r="H501" s="244">
        <v>566667.0</v>
      </c>
      <c r="I501" s="374">
        <v>666667.0</v>
      </c>
      <c r="J501" s="242"/>
      <c r="K501" s="370"/>
      <c r="L501" s="370"/>
      <c r="M501" s="370"/>
      <c r="N501" s="370"/>
      <c r="O501" s="370"/>
      <c r="P501" s="244">
        <v>3720489.0</v>
      </c>
      <c r="Q501" s="370"/>
      <c r="R501" s="244">
        <v>175280.0</v>
      </c>
      <c r="S501" s="244">
        <v>1333333.0</v>
      </c>
      <c r="T501" s="244">
        <v>2211875.0</v>
      </c>
      <c r="U501" s="364"/>
      <c r="V501" s="364"/>
      <c r="W501" s="364"/>
      <c r="X501" s="364"/>
      <c r="Y501" s="364"/>
      <c r="Z501" s="364"/>
      <c r="AA501" s="364"/>
      <c r="AB501" s="364"/>
    </row>
    <row r="502">
      <c r="A502" s="364"/>
      <c r="B502" s="372" t="s">
        <v>3390</v>
      </c>
      <c r="C502" s="244">
        <v>2666667.0</v>
      </c>
      <c r="D502" s="373">
        <v>26.0</v>
      </c>
      <c r="E502" s="373">
        <v>24.0</v>
      </c>
      <c r="F502" s="371"/>
      <c r="G502" s="244">
        <v>0.0</v>
      </c>
      <c r="H502" s="370"/>
      <c r="I502" s="370"/>
      <c r="J502" s="370"/>
      <c r="K502" s="370"/>
      <c r="L502" s="370"/>
      <c r="M502" s="370"/>
      <c r="N502" s="370"/>
      <c r="O502" s="370"/>
      <c r="P502" s="244">
        <v>2461538.0</v>
      </c>
      <c r="Q502" s="370"/>
      <c r="R502" s="370"/>
      <c r="S502" s="370"/>
      <c r="T502" s="244">
        <v>2461538.0</v>
      </c>
      <c r="U502" s="364"/>
      <c r="V502" s="364"/>
      <c r="W502" s="364"/>
      <c r="X502" s="364"/>
      <c r="Y502" s="364"/>
      <c r="Z502" s="364"/>
      <c r="AA502" s="364"/>
      <c r="AB502" s="364"/>
    </row>
    <row r="503">
      <c r="A503" s="364"/>
      <c r="B503" s="372" t="s">
        <v>3339</v>
      </c>
      <c r="C503" s="244">
        <v>4000000.0</v>
      </c>
      <c r="D503" s="373">
        <v>28.0</v>
      </c>
      <c r="E503" s="373">
        <v>27.9241</v>
      </c>
      <c r="F503" s="373">
        <v>5.32</v>
      </c>
      <c r="G503" s="244">
        <v>95000.0</v>
      </c>
      <c r="H503" s="244">
        <v>0.0</v>
      </c>
      <c r="I503" s="374">
        <v>0.0</v>
      </c>
      <c r="J503" s="242"/>
      <c r="K503" s="370"/>
      <c r="L503" s="242"/>
      <c r="M503" s="370"/>
      <c r="N503" s="370"/>
      <c r="O503" s="370"/>
      <c r="P503" s="244">
        <v>4134157.0</v>
      </c>
      <c r="Q503" s="370"/>
      <c r="R503" s="244">
        <v>175280.0</v>
      </c>
      <c r="S503" s="244">
        <v>2000000.0</v>
      </c>
      <c r="T503" s="244">
        <v>1958877.0</v>
      </c>
      <c r="U503" s="364"/>
      <c r="V503" s="364"/>
      <c r="W503" s="364"/>
      <c r="X503" s="364"/>
      <c r="Y503" s="364"/>
      <c r="Z503" s="364"/>
      <c r="AA503" s="364"/>
      <c r="AB503" s="364"/>
    </row>
    <row r="504">
      <c r="A504" s="364"/>
      <c r="B504" s="372" t="s">
        <v>258</v>
      </c>
      <c r="C504" s="244">
        <v>4000000.0</v>
      </c>
      <c r="D504" s="373">
        <v>28.0</v>
      </c>
      <c r="E504" s="373">
        <v>29.0</v>
      </c>
      <c r="F504" s="373">
        <v>11.21</v>
      </c>
      <c r="G504" s="244">
        <v>200179.0</v>
      </c>
      <c r="H504" s="242"/>
      <c r="I504" s="370"/>
      <c r="J504" s="242"/>
      <c r="K504" s="370"/>
      <c r="L504" s="242"/>
      <c r="M504" s="370"/>
      <c r="N504" s="370"/>
      <c r="O504" s="370"/>
      <c r="P504" s="244">
        <v>4443036.0</v>
      </c>
      <c r="Q504" s="370"/>
      <c r="R504" s="244">
        <v>175280.0</v>
      </c>
      <c r="S504" s="370"/>
      <c r="T504" s="244">
        <v>4267756.0</v>
      </c>
      <c r="U504" s="364"/>
      <c r="V504" s="364"/>
      <c r="W504" s="364"/>
      <c r="X504" s="364"/>
      <c r="Y504" s="364"/>
      <c r="Z504" s="364"/>
      <c r="AA504" s="364"/>
      <c r="AB504" s="364"/>
    </row>
    <row r="505">
      <c r="A505" s="365"/>
      <c r="B505" s="238" t="s">
        <v>3391</v>
      </c>
      <c r="C505" s="239">
        <f>sum(C506:C516)</f>
        <v>51166664</v>
      </c>
      <c r="D505" s="366"/>
      <c r="E505" s="366"/>
      <c r="F505" s="366"/>
      <c r="G505" s="239">
        <f t="shared" ref="G505:T505" si="54">sum(G506:G516)</f>
        <v>625249</v>
      </c>
      <c r="H505" s="239">
        <f t="shared" si="54"/>
        <v>5999998</v>
      </c>
      <c r="I505" s="239">
        <f t="shared" si="54"/>
        <v>0</v>
      </c>
      <c r="J505" s="239">
        <f t="shared" si="54"/>
        <v>0</v>
      </c>
      <c r="K505" s="239">
        <f t="shared" si="54"/>
        <v>0</v>
      </c>
      <c r="L505" s="239">
        <f t="shared" si="54"/>
        <v>0</v>
      </c>
      <c r="M505" s="239">
        <f t="shared" si="54"/>
        <v>11402912</v>
      </c>
      <c r="N505" s="239">
        <f t="shared" si="54"/>
        <v>0</v>
      </c>
      <c r="O505" s="239">
        <f t="shared" si="54"/>
        <v>0</v>
      </c>
      <c r="P505" s="239">
        <f t="shared" si="54"/>
        <v>65618121</v>
      </c>
      <c r="Q505" s="239">
        <f t="shared" si="54"/>
        <v>0</v>
      </c>
      <c r="R505" s="239">
        <f t="shared" si="54"/>
        <v>6576960</v>
      </c>
      <c r="S505" s="239">
        <f t="shared" si="54"/>
        <v>0</v>
      </c>
      <c r="T505" s="239">
        <f t="shared" si="54"/>
        <v>59041161</v>
      </c>
      <c r="U505" s="364"/>
      <c r="V505" s="364"/>
      <c r="W505" s="364"/>
      <c r="X505" s="364"/>
      <c r="Y505" s="364"/>
      <c r="Z505" s="364"/>
      <c r="AA505" s="364"/>
      <c r="AB505" s="364"/>
    </row>
    <row r="506">
      <c r="A506" s="364"/>
      <c r="B506" s="372" t="s">
        <v>185</v>
      </c>
      <c r="C506" s="244">
        <v>2666667.0</v>
      </c>
      <c r="D506" s="373">
        <v>26.0</v>
      </c>
      <c r="E506" s="373">
        <v>25.808</v>
      </c>
      <c r="F506" s="373">
        <v>0.5</v>
      </c>
      <c r="G506" s="244">
        <v>6410.0</v>
      </c>
      <c r="H506" s="244">
        <v>3333333.0</v>
      </c>
      <c r="I506" s="370"/>
      <c r="J506" s="370"/>
      <c r="K506" s="370"/>
      <c r="L506" s="370"/>
      <c r="M506" s="370"/>
      <c r="N506" s="370"/>
      <c r="O506" s="370"/>
      <c r="P506" s="244">
        <v>5986718.0</v>
      </c>
      <c r="Q506" s="370"/>
      <c r="R506" s="244">
        <v>175280.0</v>
      </c>
      <c r="S506" s="370"/>
      <c r="T506" s="244">
        <v>5811438.0</v>
      </c>
      <c r="U506" s="364"/>
      <c r="V506" s="364"/>
      <c r="W506" s="364"/>
      <c r="X506" s="364"/>
      <c r="Y506" s="364"/>
      <c r="Z506" s="364"/>
      <c r="AA506" s="364"/>
      <c r="AB506" s="364"/>
    </row>
    <row r="507">
      <c r="A507" s="364"/>
      <c r="B507" s="372" t="s">
        <v>3353</v>
      </c>
      <c r="C507" s="244">
        <v>1833333.0</v>
      </c>
      <c r="D507" s="373">
        <v>26.0</v>
      </c>
      <c r="E507" s="373">
        <v>24.3374</v>
      </c>
      <c r="F507" s="373">
        <v>9.59</v>
      </c>
      <c r="G507" s="244">
        <v>84527.0</v>
      </c>
      <c r="H507" s="244">
        <v>333333.0</v>
      </c>
      <c r="I507" s="370"/>
      <c r="J507" s="370"/>
      <c r="K507" s="370"/>
      <c r="L507" s="370"/>
      <c r="M507" s="244">
        <v>1577531.0</v>
      </c>
      <c r="N507" s="370"/>
      <c r="O507" s="370"/>
      <c r="P507" s="244">
        <v>3711491.0</v>
      </c>
      <c r="Q507" s="370"/>
      <c r="R507" s="244">
        <v>175280.0</v>
      </c>
      <c r="S507" s="370"/>
      <c r="T507" s="244">
        <v>3536211.0</v>
      </c>
      <c r="U507" s="364"/>
      <c r="V507" s="364"/>
      <c r="W507" s="364"/>
      <c r="X507" s="364"/>
      <c r="Y507" s="364"/>
      <c r="Z507" s="364"/>
      <c r="AA507" s="364"/>
      <c r="AB507" s="364"/>
    </row>
    <row r="508">
      <c r="A508" s="364"/>
      <c r="B508" s="372" t="s">
        <v>3354</v>
      </c>
      <c r="C508" s="244">
        <v>1833333.0</v>
      </c>
      <c r="D508" s="373">
        <v>26.0</v>
      </c>
      <c r="E508" s="373">
        <v>25.8213</v>
      </c>
      <c r="F508" s="373">
        <v>14.61</v>
      </c>
      <c r="G508" s="244">
        <v>128774.0</v>
      </c>
      <c r="H508" s="244">
        <v>333333.0</v>
      </c>
      <c r="I508" s="370"/>
      <c r="J508" s="370"/>
      <c r="K508" s="370"/>
      <c r="L508" s="370"/>
      <c r="M508" s="244">
        <v>1673716.0</v>
      </c>
      <c r="N508" s="370"/>
      <c r="O508" s="370"/>
      <c r="P508" s="244">
        <v>3956557.0</v>
      </c>
      <c r="Q508" s="370"/>
      <c r="R508" s="244">
        <v>175280.0</v>
      </c>
      <c r="S508" s="370"/>
      <c r="T508" s="244">
        <v>3781277.0</v>
      </c>
      <c r="U508" s="364"/>
      <c r="V508" s="364"/>
      <c r="W508" s="364"/>
      <c r="X508" s="364"/>
      <c r="Y508" s="364"/>
      <c r="Z508" s="364"/>
      <c r="AA508" s="364"/>
      <c r="AB508" s="364"/>
    </row>
    <row r="509">
      <c r="A509" s="364"/>
      <c r="B509" s="372" t="s">
        <v>3356</v>
      </c>
      <c r="C509" s="244">
        <v>1833333.0</v>
      </c>
      <c r="D509" s="373">
        <v>26.0</v>
      </c>
      <c r="E509" s="373">
        <v>25.0</v>
      </c>
      <c r="F509" s="373">
        <v>13.73</v>
      </c>
      <c r="G509" s="244">
        <v>121018.0</v>
      </c>
      <c r="H509" s="244">
        <v>333333.0</v>
      </c>
      <c r="I509" s="370"/>
      <c r="J509" s="370"/>
      <c r="K509" s="370"/>
      <c r="L509" s="370"/>
      <c r="M509" s="244">
        <v>1620480.0</v>
      </c>
      <c r="N509" s="370"/>
      <c r="O509" s="370"/>
      <c r="P509" s="244">
        <v>3837652.0</v>
      </c>
      <c r="Q509" s="370"/>
      <c r="R509" s="370"/>
      <c r="S509" s="370"/>
      <c r="T509" s="244">
        <v>3837652.0</v>
      </c>
      <c r="U509" s="364"/>
      <c r="V509" s="364"/>
      <c r="W509" s="364"/>
      <c r="X509" s="364"/>
      <c r="Y509" s="364"/>
      <c r="Z509" s="364"/>
      <c r="AA509" s="364"/>
      <c r="AB509" s="364"/>
    </row>
    <row r="510">
      <c r="A510" s="364"/>
      <c r="B510" s="372" t="s">
        <v>189</v>
      </c>
      <c r="C510" s="244">
        <v>1833333.0</v>
      </c>
      <c r="D510" s="373">
        <v>26.0</v>
      </c>
      <c r="E510" s="373">
        <v>25.5645</v>
      </c>
      <c r="F510" s="373">
        <v>4.26</v>
      </c>
      <c r="G510" s="244">
        <v>37548.0</v>
      </c>
      <c r="H510" s="244">
        <v>666667.0</v>
      </c>
      <c r="I510" s="370"/>
      <c r="J510" s="370"/>
      <c r="K510" s="370"/>
      <c r="L510" s="370"/>
      <c r="M510" s="244">
        <v>1657071.0</v>
      </c>
      <c r="N510" s="370"/>
      <c r="O510" s="370"/>
      <c r="P510" s="244">
        <v>4163911.0</v>
      </c>
      <c r="Q510" s="370"/>
      <c r="R510" s="244">
        <v>175280.0</v>
      </c>
      <c r="S510" s="370"/>
      <c r="T510" s="244">
        <v>3988631.0</v>
      </c>
      <c r="U510" s="364"/>
      <c r="V510" s="364"/>
      <c r="W510" s="364"/>
      <c r="X510" s="364"/>
      <c r="Y510" s="364"/>
      <c r="Z510" s="364"/>
      <c r="AA510" s="364"/>
      <c r="AB510" s="364"/>
    </row>
    <row r="511">
      <c r="A511" s="364"/>
      <c r="B511" s="372" t="s">
        <v>192</v>
      </c>
      <c r="C511" s="244">
        <v>1833333.0</v>
      </c>
      <c r="D511" s="373">
        <v>26.0</v>
      </c>
      <c r="E511" s="373">
        <v>25.9699</v>
      </c>
      <c r="F511" s="373">
        <v>6.07</v>
      </c>
      <c r="G511" s="244">
        <v>53502.0</v>
      </c>
      <c r="H511" s="244">
        <v>333333.0</v>
      </c>
      <c r="I511" s="370"/>
      <c r="J511" s="370"/>
      <c r="K511" s="370"/>
      <c r="L511" s="370"/>
      <c r="M511" s="244">
        <v>1683349.0</v>
      </c>
      <c r="N511" s="370"/>
      <c r="O511" s="370"/>
      <c r="P511" s="244">
        <v>3901394.0</v>
      </c>
      <c r="Q511" s="370"/>
      <c r="R511" s="244">
        <v>175280.0</v>
      </c>
      <c r="S511" s="370"/>
      <c r="T511" s="244">
        <v>3726114.0</v>
      </c>
      <c r="U511" s="364"/>
      <c r="V511" s="364"/>
      <c r="W511" s="364"/>
      <c r="X511" s="364"/>
      <c r="Y511" s="364"/>
      <c r="Z511" s="364"/>
      <c r="AA511" s="364"/>
      <c r="AB511" s="364"/>
    </row>
    <row r="512">
      <c r="A512" s="364"/>
      <c r="B512" s="372" t="s">
        <v>194</v>
      </c>
      <c r="C512" s="244">
        <v>1833333.0</v>
      </c>
      <c r="D512" s="373">
        <v>26.0</v>
      </c>
      <c r="E512" s="373">
        <v>26.0</v>
      </c>
      <c r="F512" s="373">
        <v>11.34</v>
      </c>
      <c r="G512" s="244">
        <v>99952.0</v>
      </c>
      <c r="H512" s="244">
        <v>333333.0</v>
      </c>
      <c r="I512" s="370"/>
      <c r="J512" s="370"/>
      <c r="K512" s="370"/>
      <c r="L512" s="370"/>
      <c r="M512" s="244">
        <v>1685300.0</v>
      </c>
      <c r="N512" s="370"/>
      <c r="O512" s="370"/>
      <c r="P512" s="244">
        <v>3951918.0</v>
      </c>
      <c r="Q512" s="370"/>
      <c r="R512" s="244">
        <v>175280.0</v>
      </c>
      <c r="S512" s="370"/>
      <c r="T512" s="244">
        <v>3776638.0</v>
      </c>
      <c r="U512" s="364"/>
      <c r="V512" s="364"/>
      <c r="W512" s="364"/>
      <c r="X512" s="364"/>
      <c r="Y512" s="364"/>
      <c r="Z512" s="364"/>
      <c r="AA512" s="364"/>
      <c r="AB512" s="364"/>
    </row>
    <row r="513">
      <c r="A513" s="364"/>
      <c r="B513" s="372" t="s">
        <v>3393</v>
      </c>
      <c r="C513" s="244">
        <v>1833333.0</v>
      </c>
      <c r="D513" s="373">
        <v>26.0</v>
      </c>
      <c r="E513" s="373">
        <v>23.2256</v>
      </c>
      <c r="F513" s="373">
        <v>10.61</v>
      </c>
      <c r="G513" s="244">
        <v>93518.0</v>
      </c>
      <c r="H513" s="244">
        <v>333333.0</v>
      </c>
      <c r="I513" s="370"/>
      <c r="J513" s="370"/>
      <c r="K513" s="370"/>
      <c r="L513" s="370"/>
      <c r="M513" s="244">
        <v>1505465.0</v>
      </c>
      <c r="N513" s="370"/>
      <c r="O513" s="370"/>
      <c r="P513" s="244">
        <v>3570019.0</v>
      </c>
      <c r="Q513" s="370"/>
      <c r="R513" s="370"/>
      <c r="S513" s="370"/>
      <c r="T513" s="244">
        <v>3570019.0</v>
      </c>
      <c r="U513" s="364"/>
      <c r="V513" s="364"/>
      <c r="W513" s="364"/>
      <c r="X513" s="364"/>
      <c r="Y513" s="364"/>
      <c r="Z513" s="364"/>
      <c r="AA513" s="364"/>
      <c r="AB513" s="364"/>
    </row>
    <row r="514">
      <c r="A514" s="364"/>
      <c r="B514" s="375" t="s">
        <v>3394</v>
      </c>
      <c r="C514" s="244">
        <v>1.3333333E7</v>
      </c>
      <c r="D514" s="373">
        <v>26.0</v>
      </c>
      <c r="E514" s="373">
        <v>22.0</v>
      </c>
      <c r="F514" s="371"/>
      <c r="G514" s="370"/>
      <c r="H514" s="370"/>
      <c r="I514" s="370"/>
      <c r="J514" s="370"/>
      <c r="K514" s="370"/>
      <c r="L514" s="370"/>
      <c r="M514" s="370"/>
      <c r="N514" s="370"/>
      <c r="O514" s="370"/>
      <c r="P514" s="244">
        <v>1.1282051E7</v>
      </c>
      <c r="Q514" s="370"/>
      <c r="R514" s="374">
        <v>5000000.0</v>
      </c>
      <c r="S514" s="242"/>
      <c r="T514" s="244">
        <v>6282051.0</v>
      </c>
      <c r="U514" s="364"/>
      <c r="V514" s="364"/>
      <c r="W514" s="364"/>
      <c r="X514" s="364"/>
      <c r="Y514" s="364"/>
      <c r="Z514" s="364"/>
      <c r="AA514" s="364"/>
      <c r="AB514" s="364"/>
    </row>
    <row r="515">
      <c r="A515" s="364"/>
      <c r="B515" s="375" t="s">
        <v>217</v>
      </c>
      <c r="C515" s="244">
        <v>1.8333333E7</v>
      </c>
      <c r="D515" s="373">
        <v>26.0</v>
      </c>
      <c r="E515" s="373">
        <v>26.0</v>
      </c>
      <c r="F515" s="371"/>
      <c r="G515" s="370"/>
      <c r="H515" s="370"/>
      <c r="I515" s="370"/>
      <c r="J515" s="370"/>
      <c r="K515" s="370"/>
      <c r="L515" s="370"/>
      <c r="M515" s="370"/>
      <c r="N515" s="370"/>
      <c r="O515" s="370"/>
      <c r="P515" s="244">
        <v>1.8333333E7</v>
      </c>
      <c r="Q515" s="370"/>
      <c r="R515" s="244">
        <v>350000.0</v>
      </c>
      <c r="S515" s="370"/>
      <c r="T515" s="244">
        <v>1.7983333E7</v>
      </c>
      <c r="U515" s="364"/>
      <c r="V515" s="364"/>
      <c r="W515" s="364"/>
      <c r="X515" s="364"/>
      <c r="Y515" s="364"/>
      <c r="Z515" s="364"/>
      <c r="AA515" s="364"/>
      <c r="AB515" s="364"/>
    </row>
    <row r="516">
      <c r="A516" s="364"/>
      <c r="B516" s="372" t="s">
        <v>3370</v>
      </c>
      <c r="C516" s="244">
        <v>4000000.0</v>
      </c>
      <c r="D516" s="244">
        <v>26.0</v>
      </c>
      <c r="E516" s="244">
        <v>19.0</v>
      </c>
      <c r="F516" s="371"/>
      <c r="G516" s="242"/>
      <c r="H516" s="242"/>
      <c r="I516" s="370"/>
      <c r="J516" s="370"/>
      <c r="K516" s="370"/>
      <c r="L516" s="370"/>
      <c r="M516" s="370"/>
      <c r="N516" s="370"/>
      <c r="O516" s="370"/>
      <c r="P516" s="244">
        <v>2923077.0</v>
      </c>
      <c r="Q516" s="370"/>
      <c r="R516" s="244">
        <v>175280.0</v>
      </c>
      <c r="S516" s="370"/>
      <c r="T516" s="244">
        <v>2747797.0</v>
      </c>
      <c r="U516" s="364"/>
      <c r="V516" s="364"/>
      <c r="W516" s="364"/>
      <c r="X516" s="364"/>
      <c r="Y516" s="364"/>
      <c r="Z516" s="364"/>
      <c r="AA516" s="364"/>
      <c r="AB516" s="364"/>
    </row>
    <row r="517">
      <c r="A517" s="365"/>
      <c r="B517" s="238" t="s">
        <v>3395</v>
      </c>
      <c r="C517" s="239">
        <f>sum(C518:C530)</f>
        <v>91508613</v>
      </c>
      <c r="D517" s="366"/>
      <c r="E517" s="366"/>
      <c r="F517" s="366"/>
      <c r="G517" s="239">
        <f t="shared" ref="G517:T517" si="55">sum(G518:G530)</f>
        <v>507740</v>
      </c>
      <c r="H517" s="239">
        <f t="shared" si="55"/>
        <v>0</v>
      </c>
      <c r="I517" s="239">
        <f t="shared" si="55"/>
        <v>0</v>
      </c>
      <c r="J517" s="239">
        <f t="shared" si="55"/>
        <v>0</v>
      </c>
      <c r="K517" s="239">
        <f t="shared" si="55"/>
        <v>0</v>
      </c>
      <c r="L517" s="239">
        <f t="shared" si="55"/>
        <v>0</v>
      </c>
      <c r="M517" s="239">
        <f t="shared" si="55"/>
        <v>0</v>
      </c>
      <c r="N517" s="239">
        <f t="shared" si="55"/>
        <v>0</v>
      </c>
      <c r="O517" s="239">
        <f t="shared" si="55"/>
        <v>0</v>
      </c>
      <c r="P517" s="239">
        <f t="shared" si="55"/>
        <v>94743063</v>
      </c>
      <c r="Q517" s="239">
        <f t="shared" si="55"/>
        <v>0</v>
      </c>
      <c r="R517" s="239">
        <f t="shared" si="55"/>
        <v>1436960</v>
      </c>
      <c r="S517" s="239">
        <f t="shared" si="55"/>
        <v>0</v>
      </c>
      <c r="T517" s="239">
        <f t="shared" si="55"/>
        <v>92639437</v>
      </c>
      <c r="U517" s="364"/>
      <c r="V517" s="364"/>
      <c r="W517" s="364"/>
      <c r="X517" s="364"/>
      <c r="Y517" s="364"/>
      <c r="Z517" s="364"/>
      <c r="AA517" s="364"/>
      <c r="AB517" s="364"/>
    </row>
    <row r="518">
      <c r="A518" s="364"/>
      <c r="B518" s="375" t="s">
        <v>215</v>
      </c>
      <c r="C518" s="244">
        <v>2.1666667E7</v>
      </c>
      <c r="D518" s="373">
        <v>26.0</v>
      </c>
      <c r="E518" s="373">
        <v>26.0</v>
      </c>
      <c r="F518" s="371"/>
      <c r="G518" s="370"/>
      <c r="H518" s="370"/>
      <c r="I518" s="370"/>
      <c r="J518" s="370"/>
      <c r="K518" s="370"/>
      <c r="L518" s="370"/>
      <c r="M518" s="370"/>
      <c r="N518" s="370"/>
      <c r="O518" s="370"/>
      <c r="P518" s="244">
        <v>2.1666667E7</v>
      </c>
      <c r="Q518" s="370"/>
      <c r="R518" s="244">
        <v>175280.0</v>
      </c>
      <c r="S518" s="370"/>
      <c r="T518" s="244">
        <v>2.1491387E7</v>
      </c>
      <c r="U518" s="364"/>
      <c r="V518" s="364"/>
      <c r="W518" s="364"/>
      <c r="X518" s="364"/>
      <c r="Y518" s="364"/>
      <c r="Z518" s="364"/>
      <c r="AA518" s="364"/>
      <c r="AB518" s="364"/>
    </row>
    <row r="519">
      <c r="A519" s="364"/>
      <c r="B519" s="372" t="s">
        <v>3348</v>
      </c>
      <c r="C519" s="244">
        <v>5333333.0</v>
      </c>
      <c r="D519" s="373">
        <v>26.0</v>
      </c>
      <c r="E519" s="373">
        <v>26.0</v>
      </c>
      <c r="F519" s="371"/>
      <c r="G519" s="244">
        <v>0.0</v>
      </c>
      <c r="H519" s="370"/>
      <c r="I519" s="370"/>
      <c r="J519" s="370"/>
      <c r="K519" s="370"/>
      <c r="L519" s="370"/>
      <c r="M519" s="370"/>
      <c r="N519" s="370"/>
      <c r="O519" s="370"/>
      <c r="P519" s="244">
        <v>5333333.0</v>
      </c>
      <c r="Q519" s="370"/>
      <c r="R519" s="244">
        <v>175280.0</v>
      </c>
      <c r="S519" s="370"/>
      <c r="T519" s="244">
        <v>5158053.0</v>
      </c>
      <c r="U519" s="364"/>
      <c r="V519" s="364"/>
      <c r="W519" s="364"/>
      <c r="X519" s="364"/>
      <c r="Y519" s="364"/>
      <c r="Z519" s="364"/>
      <c r="AA519" s="364"/>
      <c r="AB519" s="364"/>
    </row>
    <row r="520">
      <c r="A520" s="364"/>
      <c r="B520" s="372" t="s">
        <v>3349</v>
      </c>
      <c r="C520" s="244">
        <v>7666667.0</v>
      </c>
      <c r="D520" s="373">
        <v>26.0</v>
      </c>
      <c r="E520" s="373">
        <v>26.0</v>
      </c>
      <c r="F520" s="371"/>
      <c r="G520" s="244">
        <v>0.0</v>
      </c>
      <c r="H520" s="370"/>
      <c r="I520" s="370"/>
      <c r="J520" s="370"/>
      <c r="K520" s="370"/>
      <c r="L520" s="370"/>
      <c r="M520" s="370"/>
      <c r="N520" s="370"/>
      <c r="O520" s="370"/>
      <c r="P520" s="244">
        <v>7666667.0</v>
      </c>
      <c r="Q520" s="370"/>
      <c r="R520" s="244">
        <v>175280.0</v>
      </c>
      <c r="S520" s="370"/>
      <c r="T520" s="244">
        <v>7491387.0</v>
      </c>
      <c r="U520" s="364"/>
      <c r="V520" s="364"/>
      <c r="W520" s="364"/>
      <c r="X520" s="364"/>
      <c r="Y520" s="364"/>
      <c r="Z520" s="364"/>
      <c r="AA520" s="364"/>
      <c r="AB520" s="364"/>
    </row>
    <row r="521">
      <c r="A521" s="364"/>
      <c r="B521" s="372" t="s">
        <v>3321</v>
      </c>
      <c r="C521" s="244">
        <v>6666667.0</v>
      </c>
      <c r="D521" s="373">
        <v>26.0</v>
      </c>
      <c r="E521" s="373">
        <v>25.9604</v>
      </c>
      <c r="F521" s="371"/>
      <c r="G521" s="244">
        <v>0.0</v>
      </c>
      <c r="H521" s="370"/>
      <c r="I521" s="370"/>
      <c r="J521" s="370"/>
      <c r="K521" s="370"/>
      <c r="L521" s="370"/>
      <c r="M521" s="370"/>
      <c r="N521" s="370"/>
      <c r="O521" s="370"/>
      <c r="P521" s="244">
        <v>6656513.0</v>
      </c>
      <c r="Q521" s="370"/>
      <c r="R521" s="244">
        <v>175280.0</v>
      </c>
      <c r="S521" s="370"/>
      <c r="T521" s="244">
        <v>6481233.0</v>
      </c>
      <c r="U521" s="364"/>
      <c r="V521" s="364"/>
      <c r="W521" s="364"/>
      <c r="X521" s="364"/>
      <c r="Y521" s="364"/>
      <c r="Z521" s="364"/>
      <c r="AA521" s="364"/>
      <c r="AB521" s="364"/>
    </row>
    <row r="522">
      <c r="A522" s="364"/>
      <c r="B522" s="372" t="s">
        <v>230</v>
      </c>
      <c r="C522" s="244">
        <v>8333333.0</v>
      </c>
      <c r="D522" s="373">
        <v>26.0</v>
      </c>
      <c r="E522" s="373">
        <v>26.0</v>
      </c>
      <c r="F522" s="371"/>
      <c r="G522" s="244">
        <v>0.0</v>
      </c>
      <c r="H522" s="370"/>
      <c r="I522" s="370"/>
      <c r="J522" s="370"/>
      <c r="K522" s="370"/>
      <c r="L522" s="370"/>
      <c r="M522" s="370"/>
      <c r="N522" s="370"/>
      <c r="O522" s="370"/>
      <c r="P522" s="244">
        <v>8333333.0</v>
      </c>
      <c r="Q522" s="370"/>
      <c r="R522" s="244">
        <v>210000.0</v>
      </c>
      <c r="S522" s="370"/>
      <c r="T522" s="244">
        <v>8123333.0</v>
      </c>
      <c r="U522" s="364"/>
      <c r="V522" s="364"/>
      <c r="W522" s="364"/>
      <c r="X522" s="364"/>
      <c r="Y522" s="364"/>
      <c r="Z522" s="364"/>
      <c r="AA522" s="364"/>
      <c r="AB522" s="364"/>
    </row>
    <row r="523">
      <c r="A523" s="364"/>
      <c r="B523" s="372" t="s">
        <v>232</v>
      </c>
      <c r="C523" s="244">
        <v>8333333.0</v>
      </c>
      <c r="D523" s="373">
        <v>26.0</v>
      </c>
      <c r="E523" s="373">
        <v>26.0</v>
      </c>
      <c r="F523" s="371"/>
      <c r="G523" s="244">
        <v>0.0</v>
      </c>
      <c r="H523" s="370"/>
      <c r="I523" s="370"/>
      <c r="J523" s="370"/>
      <c r="K523" s="370"/>
      <c r="L523" s="370"/>
      <c r="M523" s="370"/>
      <c r="N523" s="370"/>
      <c r="O523" s="370"/>
      <c r="P523" s="244">
        <v>8333333.0</v>
      </c>
      <c r="Q523" s="370"/>
      <c r="R523" s="370"/>
      <c r="S523" s="370"/>
      <c r="T523" s="244">
        <v>8333333.0</v>
      </c>
      <c r="U523" s="364"/>
      <c r="V523" s="364"/>
      <c r="W523" s="364"/>
      <c r="X523" s="364"/>
      <c r="Y523" s="364"/>
      <c r="Z523" s="364"/>
      <c r="AA523" s="364"/>
      <c r="AB523" s="364"/>
    </row>
    <row r="524">
      <c r="A524" s="364"/>
      <c r="B524" s="372" t="s">
        <v>234</v>
      </c>
      <c r="C524" s="244">
        <v>4000000.0</v>
      </c>
      <c r="D524" s="373">
        <v>26.0</v>
      </c>
      <c r="E524" s="373">
        <v>27.0</v>
      </c>
      <c r="F524" s="373">
        <v>17.66</v>
      </c>
      <c r="G524" s="244">
        <v>339615.0</v>
      </c>
      <c r="H524" s="370"/>
      <c r="I524" s="370"/>
      <c r="J524" s="370"/>
      <c r="K524" s="370"/>
      <c r="L524" s="370"/>
      <c r="M524" s="242"/>
      <c r="N524" s="370"/>
      <c r="O524" s="370"/>
      <c r="P524" s="244">
        <v>5362212.0</v>
      </c>
      <c r="Q524" s="370"/>
      <c r="R524" s="244">
        <v>175280.0</v>
      </c>
      <c r="S524" s="370"/>
      <c r="T524" s="244">
        <v>5186932.0</v>
      </c>
      <c r="U524" s="364"/>
      <c r="V524" s="364"/>
      <c r="W524" s="364"/>
      <c r="X524" s="364"/>
      <c r="Y524" s="364"/>
      <c r="Z524" s="364"/>
      <c r="AA524" s="364"/>
      <c r="AB524" s="364"/>
    </row>
    <row r="525">
      <c r="A525" s="364"/>
      <c r="B525" s="372" t="s">
        <v>236</v>
      </c>
      <c r="C525" s="244">
        <v>4333333.0</v>
      </c>
      <c r="D525" s="373">
        <v>26.0</v>
      </c>
      <c r="E525" s="373">
        <v>26.0</v>
      </c>
      <c r="F525" s="373">
        <v>7.07</v>
      </c>
      <c r="G525" s="244">
        <v>147292.0</v>
      </c>
      <c r="H525" s="370"/>
      <c r="I525" s="370"/>
      <c r="J525" s="370"/>
      <c r="K525" s="370"/>
      <c r="L525" s="370"/>
      <c r="M525" s="242"/>
      <c r="N525" s="370"/>
      <c r="O525" s="370"/>
      <c r="P525" s="244">
        <v>5349375.0</v>
      </c>
      <c r="Q525" s="370"/>
      <c r="R525" s="370"/>
      <c r="S525" s="370"/>
      <c r="T525" s="244">
        <v>5349375.0</v>
      </c>
      <c r="U525" s="364"/>
      <c r="V525" s="364"/>
      <c r="W525" s="364"/>
      <c r="X525" s="364"/>
      <c r="Y525" s="364"/>
      <c r="Z525" s="364"/>
      <c r="AA525" s="364"/>
      <c r="AB525" s="364"/>
    </row>
    <row r="526">
      <c r="A526" s="364"/>
      <c r="B526" s="372" t="s">
        <v>238</v>
      </c>
      <c r="C526" s="244">
        <v>4333333.0</v>
      </c>
      <c r="D526" s="373">
        <v>26.0</v>
      </c>
      <c r="E526" s="373">
        <v>25.8606</v>
      </c>
      <c r="F526" s="373">
        <v>1.0</v>
      </c>
      <c r="G526" s="244">
        <v>20833.0</v>
      </c>
      <c r="H526" s="370"/>
      <c r="I526" s="370"/>
      <c r="J526" s="370"/>
      <c r="K526" s="370"/>
      <c r="L526" s="370"/>
      <c r="M526" s="242"/>
      <c r="N526" s="370"/>
      <c r="O526" s="370"/>
      <c r="P526" s="244">
        <v>5199683.0</v>
      </c>
      <c r="Q526" s="370"/>
      <c r="R526" s="244">
        <v>175280.0</v>
      </c>
      <c r="S526" s="242"/>
      <c r="T526" s="244">
        <v>4357737.0</v>
      </c>
      <c r="U526" s="364"/>
      <c r="V526" s="364"/>
      <c r="W526" s="364"/>
      <c r="X526" s="364"/>
      <c r="Y526" s="364"/>
      <c r="Z526" s="364"/>
      <c r="AA526" s="364"/>
      <c r="AB526" s="364"/>
    </row>
    <row r="527">
      <c r="A527" s="364"/>
      <c r="B527" s="372" t="s">
        <v>3323</v>
      </c>
      <c r="C527" s="244">
        <v>4000000.0</v>
      </c>
      <c r="D527" s="373">
        <v>26.0</v>
      </c>
      <c r="E527" s="373">
        <v>26.0</v>
      </c>
      <c r="F527" s="371"/>
      <c r="G527" s="244">
        <v>0.0</v>
      </c>
      <c r="H527" s="370"/>
      <c r="I527" s="370"/>
      <c r="J527" s="370"/>
      <c r="K527" s="370"/>
      <c r="L527" s="370"/>
      <c r="M527" s="370"/>
      <c r="N527" s="370"/>
      <c r="O527" s="370"/>
      <c r="P527" s="244">
        <v>4000000.0</v>
      </c>
      <c r="Q527" s="370"/>
      <c r="R527" s="370"/>
      <c r="S527" s="370"/>
      <c r="T527" s="244">
        <v>4000000.0</v>
      </c>
      <c r="U527" s="364"/>
      <c r="V527" s="364"/>
      <c r="W527" s="364"/>
      <c r="X527" s="364"/>
      <c r="Y527" s="364"/>
      <c r="Z527" s="364"/>
      <c r="AA527" s="364"/>
      <c r="AB527" s="364"/>
    </row>
    <row r="528">
      <c r="A528" s="364"/>
      <c r="B528" s="372" t="s">
        <v>248</v>
      </c>
      <c r="C528" s="244">
        <v>5841947.0</v>
      </c>
      <c r="D528" s="373">
        <v>26.0</v>
      </c>
      <c r="E528" s="373">
        <v>26.0</v>
      </c>
      <c r="F528" s="371"/>
      <c r="G528" s="244">
        <v>0.0</v>
      </c>
      <c r="H528" s="370"/>
      <c r="I528" s="370"/>
      <c r="J528" s="370"/>
      <c r="K528" s="370"/>
      <c r="L528" s="370"/>
      <c r="M528" s="370"/>
      <c r="N528" s="370"/>
      <c r="O528" s="370"/>
      <c r="P528" s="244">
        <v>5841947.0</v>
      </c>
      <c r="Q528" s="370"/>
      <c r="R528" s="244">
        <v>175280.0</v>
      </c>
      <c r="S528" s="370"/>
      <c r="T528" s="244">
        <v>5666667.0</v>
      </c>
      <c r="U528" s="364"/>
      <c r="V528" s="364"/>
      <c r="W528" s="364"/>
      <c r="X528" s="364"/>
      <c r="Y528" s="364"/>
      <c r="Z528" s="364"/>
      <c r="AA528" s="364"/>
      <c r="AB528" s="364"/>
    </row>
    <row r="529">
      <c r="A529" s="364"/>
      <c r="B529" s="372" t="s">
        <v>3396</v>
      </c>
      <c r="C529" s="244">
        <v>9333333.0</v>
      </c>
      <c r="D529" s="373">
        <v>26.0</v>
      </c>
      <c r="E529" s="373">
        <v>26.0</v>
      </c>
      <c r="F529" s="371"/>
      <c r="G529" s="370"/>
      <c r="H529" s="370"/>
      <c r="I529" s="370"/>
      <c r="J529" s="370"/>
      <c r="K529" s="370"/>
      <c r="L529" s="370"/>
      <c r="M529" s="370"/>
      <c r="N529" s="370"/>
      <c r="O529" s="370"/>
      <c r="P529" s="244">
        <v>9333333.0</v>
      </c>
      <c r="Q529" s="370"/>
      <c r="R529" s="370"/>
      <c r="S529" s="370"/>
      <c r="T529" s="244">
        <v>9333333.0</v>
      </c>
      <c r="U529" s="364"/>
      <c r="V529" s="364"/>
      <c r="W529" s="364"/>
      <c r="X529" s="364"/>
      <c r="Y529" s="364"/>
      <c r="Z529" s="364"/>
      <c r="AA529" s="364"/>
      <c r="AB529" s="364"/>
    </row>
    <row r="530">
      <c r="A530" s="364"/>
      <c r="B530" s="372" t="s">
        <v>3350</v>
      </c>
      <c r="C530" s="244">
        <v>1666667.0</v>
      </c>
      <c r="D530" s="373">
        <v>26.0</v>
      </c>
      <c r="E530" s="373">
        <v>26.0</v>
      </c>
      <c r="F530" s="371"/>
      <c r="G530" s="370"/>
      <c r="H530" s="370"/>
      <c r="I530" s="370"/>
      <c r="J530" s="370"/>
      <c r="K530" s="370"/>
      <c r="L530" s="370"/>
      <c r="M530" s="370"/>
      <c r="N530" s="370"/>
      <c r="O530" s="370"/>
      <c r="P530" s="244">
        <v>1666667.0</v>
      </c>
      <c r="Q530" s="370"/>
      <c r="R530" s="370"/>
      <c r="S530" s="370"/>
      <c r="T530" s="244">
        <v>1666667.0</v>
      </c>
      <c r="U530" s="364"/>
      <c r="V530" s="364"/>
      <c r="W530" s="364"/>
      <c r="X530" s="364"/>
      <c r="Y530" s="364"/>
      <c r="Z530" s="364"/>
      <c r="AA530" s="364"/>
      <c r="AB530" s="364"/>
    </row>
    <row r="531">
      <c r="A531" s="365"/>
      <c r="B531" s="238" t="s">
        <v>3397</v>
      </c>
      <c r="C531" s="239">
        <f>sum(C532:C553)</f>
        <v>116666667</v>
      </c>
      <c r="D531" s="366"/>
      <c r="E531" s="366"/>
      <c r="F531" s="366"/>
      <c r="G531" s="239">
        <f t="shared" ref="G531:T531" si="56">sum(G532:G553)</f>
        <v>3136120</v>
      </c>
      <c r="H531" s="239">
        <f t="shared" si="56"/>
        <v>9500000</v>
      </c>
      <c r="I531" s="239">
        <f t="shared" si="56"/>
        <v>0</v>
      </c>
      <c r="J531" s="239">
        <f t="shared" si="56"/>
        <v>0</v>
      </c>
      <c r="K531" s="239">
        <f t="shared" si="56"/>
        <v>0</v>
      </c>
      <c r="L531" s="239">
        <f t="shared" si="56"/>
        <v>0</v>
      </c>
      <c r="M531" s="239">
        <f t="shared" si="56"/>
        <v>495402648</v>
      </c>
      <c r="N531" s="239">
        <f t="shared" si="56"/>
        <v>0</v>
      </c>
      <c r="O531" s="239">
        <f t="shared" si="56"/>
        <v>0</v>
      </c>
      <c r="P531" s="239">
        <f t="shared" si="56"/>
        <v>649371950</v>
      </c>
      <c r="Q531" s="239">
        <f t="shared" si="56"/>
        <v>0</v>
      </c>
      <c r="R531" s="239">
        <f t="shared" si="56"/>
        <v>3432800</v>
      </c>
      <c r="S531" s="239">
        <f t="shared" si="56"/>
        <v>0</v>
      </c>
      <c r="T531" s="239">
        <f t="shared" si="56"/>
        <v>643939150</v>
      </c>
      <c r="U531" s="364"/>
      <c r="V531" s="364"/>
      <c r="W531" s="364"/>
      <c r="X531" s="364"/>
      <c r="Y531" s="364"/>
      <c r="Z531" s="364"/>
      <c r="AA531" s="364"/>
      <c r="AB531" s="364"/>
    </row>
    <row r="532">
      <c r="A532" s="364"/>
      <c r="B532" s="372" t="s">
        <v>3981</v>
      </c>
      <c r="C532" s="244">
        <v>6.0E7</v>
      </c>
      <c r="D532" s="373">
        <v>0.0</v>
      </c>
      <c r="E532" s="243"/>
      <c r="F532" s="243"/>
      <c r="G532" s="242"/>
      <c r="H532" s="370"/>
      <c r="I532" s="370"/>
      <c r="J532" s="370"/>
      <c r="K532" s="370"/>
      <c r="L532" s="370"/>
      <c r="M532" s="242"/>
      <c r="N532" s="370"/>
      <c r="O532" s="370"/>
      <c r="P532" s="244">
        <v>6.0E7</v>
      </c>
      <c r="Q532" s="370"/>
      <c r="R532" s="242"/>
      <c r="S532" s="370"/>
      <c r="T532" s="244">
        <v>6.0E7</v>
      </c>
      <c r="U532" s="364"/>
      <c r="V532" s="364"/>
      <c r="W532" s="364"/>
      <c r="X532" s="364"/>
      <c r="Y532" s="364"/>
      <c r="Z532" s="364"/>
      <c r="AA532" s="364"/>
      <c r="AB532" s="364"/>
    </row>
    <row r="533">
      <c r="A533" s="364"/>
      <c r="B533" s="372" t="s">
        <v>3982</v>
      </c>
      <c r="C533" s="244">
        <v>1000000.0</v>
      </c>
      <c r="D533" s="373">
        <v>0.0</v>
      </c>
      <c r="E533" s="373">
        <v>8.4785</v>
      </c>
      <c r="F533" s="243"/>
      <c r="G533" s="242"/>
      <c r="H533" s="242"/>
      <c r="I533" s="370"/>
      <c r="J533" s="370"/>
      <c r="K533" s="370"/>
      <c r="L533" s="370"/>
      <c r="M533" s="244">
        <v>9.2938163E7</v>
      </c>
      <c r="N533" s="370"/>
      <c r="O533" s="370"/>
      <c r="P533" s="244">
        <v>1.01416616E8</v>
      </c>
      <c r="Q533" s="370"/>
      <c r="R533" s="242"/>
      <c r="S533" s="370"/>
      <c r="T533" s="244">
        <v>1.01416616E8</v>
      </c>
      <c r="U533" s="364"/>
      <c r="V533" s="364"/>
      <c r="W533" s="364"/>
      <c r="X533" s="364"/>
      <c r="Y533" s="364"/>
      <c r="Z533" s="364"/>
      <c r="AA533" s="364"/>
      <c r="AB533" s="364"/>
    </row>
    <row r="534">
      <c r="A534" s="364"/>
      <c r="B534" s="372" t="s">
        <v>3983</v>
      </c>
      <c r="C534" s="244">
        <v>1000000.0</v>
      </c>
      <c r="D534" s="373">
        <v>0.0</v>
      </c>
      <c r="E534" s="373">
        <v>9.5934</v>
      </c>
      <c r="F534" s="243"/>
      <c r="G534" s="242"/>
      <c r="H534" s="242"/>
      <c r="I534" s="242"/>
      <c r="J534" s="370"/>
      <c r="K534" s="242"/>
      <c r="L534" s="370"/>
      <c r="M534" s="244">
        <v>1.20160875E8</v>
      </c>
      <c r="N534" s="370"/>
      <c r="O534" s="370"/>
      <c r="P534" s="244">
        <v>1.29754243E8</v>
      </c>
      <c r="Q534" s="370"/>
      <c r="R534" s="244">
        <v>735000.0</v>
      </c>
      <c r="S534" s="370"/>
      <c r="T534" s="244">
        <v>1.29019243E8</v>
      </c>
      <c r="U534" s="364"/>
      <c r="V534" s="364"/>
      <c r="W534" s="364"/>
      <c r="X534" s="364"/>
      <c r="Y534" s="364"/>
      <c r="Z534" s="364"/>
      <c r="AA534" s="364"/>
      <c r="AB534" s="364"/>
    </row>
    <row r="535">
      <c r="A535" s="364"/>
      <c r="B535" s="372" t="s">
        <v>3984</v>
      </c>
      <c r="C535" s="244">
        <v>1000000.0</v>
      </c>
      <c r="D535" s="373">
        <v>0.0</v>
      </c>
      <c r="E535" s="373">
        <v>3.5623</v>
      </c>
      <c r="F535" s="243"/>
      <c r="G535" s="242"/>
      <c r="H535" s="242"/>
      <c r="I535" s="370"/>
      <c r="J535" s="370"/>
      <c r="K535" s="370"/>
      <c r="L535" s="370"/>
      <c r="M535" s="244">
        <v>2.393111E7</v>
      </c>
      <c r="N535" s="370"/>
      <c r="O535" s="370"/>
      <c r="P535" s="244">
        <v>2.7493415E7</v>
      </c>
      <c r="Q535" s="370"/>
      <c r="R535" s="242"/>
      <c r="S535" s="370"/>
      <c r="T535" s="244">
        <v>2.7493415E7</v>
      </c>
      <c r="U535" s="364"/>
      <c r="V535" s="364"/>
      <c r="W535" s="364"/>
      <c r="X535" s="364"/>
      <c r="Y535" s="364"/>
      <c r="Z535" s="364"/>
      <c r="AA535" s="364"/>
      <c r="AB535" s="364"/>
    </row>
    <row r="536">
      <c r="A536" s="364"/>
      <c r="B536" s="372" t="s">
        <v>3985</v>
      </c>
      <c r="C536" s="244">
        <v>1000000.0</v>
      </c>
      <c r="D536" s="373">
        <v>0.0</v>
      </c>
      <c r="E536" s="373">
        <v>1.8936</v>
      </c>
      <c r="F536" s="243"/>
      <c r="G536" s="242"/>
      <c r="H536" s="242"/>
      <c r="I536" s="370"/>
      <c r="J536" s="370"/>
      <c r="K536" s="370"/>
      <c r="L536" s="370"/>
      <c r="M536" s="244">
        <v>1.8136875E7</v>
      </c>
      <c r="N536" s="370"/>
      <c r="O536" s="370"/>
      <c r="P536" s="244">
        <v>2.0030443E7</v>
      </c>
      <c r="Q536" s="370"/>
      <c r="R536" s="370"/>
      <c r="S536" s="370"/>
      <c r="T536" s="244">
        <v>2.0030443E7</v>
      </c>
      <c r="U536" s="364"/>
      <c r="V536" s="364"/>
      <c r="W536" s="364"/>
      <c r="X536" s="364"/>
      <c r="Y536" s="364"/>
      <c r="Z536" s="364"/>
      <c r="AA536" s="364"/>
      <c r="AB536" s="364"/>
    </row>
    <row r="537">
      <c r="A537" s="364"/>
      <c r="B537" s="372" t="s">
        <v>3986</v>
      </c>
      <c r="C537" s="244">
        <v>1000000.0</v>
      </c>
      <c r="D537" s="373">
        <v>0.0</v>
      </c>
      <c r="E537" s="373">
        <v>10.6484</v>
      </c>
      <c r="F537" s="243"/>
      <c r="G537" s="242"/>
      <c r="H537" s="242"/>
      <c r="I537" s="370"/>
      <c r="J537" s="370"/>
      <c r="K537" s="370"/>
      <c r="L537" s="370"/>
      <c r="M537" s="244">
        <v>1.261425E8</v>
      </c>
      <c r="N537" s="370"/>
      <c r="O537" s="370"/>
      <c r="P537" s="244">
        <v>1.36790942E8</v>
      </c>
      <c r="Q537" s="370"/>
      <c r="R537" s="242"/>
      <c r="S537" s="370"/>
      <c r="T537" s="244">
        <v>1.36790942E8</v>
      </c>
      <c r="U537" s="364"/>
      <c r="V537" s="364"/>
      <c r="W537" s="364"/>
      <c r="X537" s="364"/>
      <c r="Y537" s="364"/>
      <c r="Z537" s="364"/>
      <c r="AA537" s="364"/>
      <c r="AB537" s="364"/>
    </row>
    <row r="538">
      <c r="A538" s="364"/>
      <c r="B538" s="372" t="s">
        <v>3987</v>
      </c>
      <c r="C538" s="244">
        <v>1000000.0</v>
      </c>
      <c r="D538" s="373">
        <v>0.0</v>
      </c>
      <c r="E538" s="373">
        <v>8.7719</v>
      </c>
      <c r="F538" s="243"/>
      <c r="G538" s="242"/>
      <c r="H538" s="242"/>
      <c r="I538" s="370"/>
      <c r="J538" s="370"/>
      <c r="K538" s="370"/>
      <c r="L538" s="370"/>
      <c r="M538" s="244">
        <v>5.0896E7</v>
      </c>
      <c r="N538" s="370"/>
      <c r="O538" s="370"/>
      <c r="P538" s="244">
        <v>5.9667926E7</v>
      </c>
      <c r="Q538" s="370"/>
      <c r="R538" s="374">
        <v>630000.0</v>
      </c>
      <c r="S538" s="370"/>
      <c r="T538" s="244">
        <v>5.9037926E7</v>
      </c>
      <c r="U538" s="364"/>
      <c r="V538" s="364"/>
      <c r="W538" s="364"/>
      <c r="X538" s="364"/>
      <c r="Y538" s="364"/>
      <c r="Z538" s="364"/>
      <c r="AA538" s="364"/>
      <c r="AB538" s="364"/>
    </row>
    <row r="539">
      <c r="A539" s="364"/>
      <c r="B539" s="372" t="s">
        <v>3988</v>
      </c>
      <c r="C539" s="244">
        <v>2.0E7</v>
      </c>
      <c r="D539" s="373">
        <v>23.0</v>
      </c>
      <c r="E539" s="373">
        <v>6.7773</v>
      </c>
      <c r="F539" s="243"/>
      <c r="G539" s="242"/>
      <c r="H539" s="242"/>
      <c r="I539" s="370"/>
      <c r="J539" s="370"/>
      <c r="K539" s="370"/>
      <c r="L539" s="370"/>
      <c r="M539" s="244">
        <v>4.6357125E7</v>
      </c>
      <c r="N539" s="370"/>
      <c r="O539" s="370"/>
      <c r="P539" s="244">
        <v>5.2250429E7</v>
      </c>
      <c r="Q539" s="370"/>
      <c r="R539" s="242"/>
      <c r="S539" s="370"/>
      <c r="T539" s="244">
        <v>5.2250429E7</v>
      </c>
      <c r="U539" s="364"/>
      <c r="V539" s="364"/>
      <c r="W539" s="364"/>
      <c r="X539" s="364"/>
      <c r="Y539" s="364"/>
      <c r="Z539" s="364"/>
      <c r="AA539" s="364"/>
      <c r="AB539" s="364"/>
    </row>
    <row r="540">
      <c r="A540" s="364"/>
      <c r="B540" s="372" t="s">
        <v>191</v>
      </c>
      <c r="C540" s="244">
        <v>6666667.0</v>
      </c>
      <c r="D540" s="373">
        <v>26.0</v>
      </c>
      <c r="E540" s="373">
        <v>29.0</v>
      </c>
      <c r="F540" s="373">
        <v>40.37</v>
      </c>
      <c r="G540" s="244">
        <v>1293910.0</v>
      </c>
      <c r="H540" s="242"/>
      <c r="I540" s="242"/>
      <c r="J540" s="370"/>
      <c r="K540" s="370"/>
      <c r="L540" s="370"/>
      <c r="M540" s="244">
        <v>783333.0</v>
      </c>
      <c r="N540" s="370"/>
      <c r="O540" s="370"/>
      <c r="P540" s="244">
        <v>9513141.0</v>
      </c>
      <c r="Q540" s="370"/>
      <c r="R540" s="244">
        <v>315000.0</v>
      </c>
      <c r="S540" s="242"/>
      <c r="T540" s="244">
        <v>9198141.0</v>
      </c>
      <c r="U540" s="364"/>
      <c r="V540" s="364"/>
      <c r="W540" s="364"/>
      <c r="X540" s="364"/>
      <c r="Y540" s="364"/>
      <c r="Z540" s="364"/>
      <c r="AA540" s="364"/>
      <c r="AB540" s="364"/>
    </row>
    <row r="541">
      <c r="A541" s="364"/>
      <c r="B541" s="372" t="s">
        <v>3364</v>
      </c>
      <c r="C541" s="244">
        <v>2000000.0</v>
      </c>
      <c r="D541" s="373">
        <v>26.0</v>
      </c>
      <c r="E541" s="373">
        <v>26.569</v>
      </c>
      <c r="F541" s="373">
        <v>16.18</v>
      </c>
      <c r="G541" s="244">
        <v>155577.0</v>
      </c>
      <c r="H541" s="244">
        <v>1333333.0</v>
      </c>
      <c r="I541" s="242"/>
      <c r="J541" s="370"/>
      <c r="K541" s="370"/>
      <c r="L541" s="370"/>
      <c r="M541" s="244">
        <v>1285000.0</v>
      </c>
      <c r="N541" s="370"/>
      <c r="O541" s="370"/>
      <c r="P541" s="244">
        <v>4817679.0</v>
      </c>
      <c r="Q541" s="370"/>
      <c r="R541" s="244">
        <v>175280.0</v>
      </c>
      <c r="S541" s="242"/>
      <c r="T541" s="244">
        <v>4642399.0</v>
      </c>
      <c r="U541" s="364"/>
      <c r="V541" s="364"/>
      <c r="W541" s="364"/>
      <c r="X541" s="364"/>
      <c r="Y541" s="364"/>
      <c r="Z541" s="364"/>
      <c r="AA541" s="364"/>
      <c r="AB541" s="364"/>
    </row>
    <row r="542">
      <c r="A542" s="364"/>
      <c r="B542" s="372" t="s">
        <v>3363</v>
      </c>
      <c r="C542" s="244">
        <v>2000000.0</v>
      </c>
      <c r="D542" s="373">
        <v>26.0</v>
      </c>
      <c r="E542" s="373">
        <v>25.8918</v>
      </c>
      <c r="F542" s="373">
        <v>30.57</v>
      </c>
      <c r="G542" s="244">
        <v>293942.0</v>
      </c>
      <c r="H542" s="244">
        <v>1000000.0</v>
      </c>
      <c r="I542" s="242"/>
      <c r="J542" s="370"/>
      <c r="K542" s="370"/>
      <c r="L542" s="370"/>
      <c r="M542" s="244">
        <v>1335000.0</v>
      </c>
      <c r="N542" s="370"/>
      <c r="O542" s="370"/>
      <c r="P542" s="244">
        <v>4720619.0</v>
      </c>
      <c r="Q542" s="370"/>
      <c r="R542" s="244">
        <v>175280.0</v>
      </c>
      <c r="S542" s="242"/>
      <c r="T542" s="244">
        <v>4545339.0</v>
      </c>
      <c r="U542" s="364"/>
      <c r="V542" s="364"/>
      <c r="W542" s="364"/>
      <c r="X542" s="364"/>
      <c r="Y542" s="364"/>
      <c r="Z542" s="364"/>
      <c r="AA542" s="364"/>
      <c r="AB542" s="364"/>
    </row>
    <row r="543">
      <c r="A543" s="364"/>
      <c r="B543" s="372" t="s">
        <v>178</v>
      </c>
      <c r="C543" s="244">
        <v>2000000.0</v>
      </c>
      <c r="D543" s="373">
        <v>26.0</v>
      </c>
      <c r="E543" s="373">
        <v>26.5852</v>
      </c>
      <c r="F543" s="373">
        <v>9.0</v>
      </c>
      <c r="G543" s="244">
        <v>86538.0</v>
      </c>
      <c r="H543" s="244">
        <v>500000.0</v>
      </c>
      <c r="I543" s="242"/>
      <c r="J543" s="370"/>
      <c r="K543" s="370"/>
      <c r="L543" s="370"/>
      <c r="M543" s="244">
        <v>841667.0</v>
      </c>
      <c r="N543" s="370"/>
      <c r="O543" s="370"/>
      <c r="P543" s="244">
        <v>3473221.0</v>
      </c>
      <c r="Q543" s="370"/>
      <c r="R543" s="244">
        <v>175280.0</v>
      </c>
      <c r="S543" s="242"/>
      <c r="T543" s="244">
        <v>3297941.0</v>
      </c>
      <c r="U543" s="364"/>
      <c r="V543" s="364"/>
      <c r="W543" s="364"/>
      <c r="X543" s="364"/>
      <c r="Y543" s="364"/>
      <c r="Z543" s="364"/>
      <c r="AA543" s="364"/>
      <c r="AB543" s="364"/>
    </row>
    <row r="544">
      <c r="A544" s="364"/>
      <c r="B544" s="372" t="s">
        <v>3398</v>
      </c>
      <c r="C544" s="244">
        <v>2000000.0</v>
      </c>
      <c r="D544" s="373">
        <v>26.0</v>
      </c>
      <c r="E544" s="373">
        <v>14.8814</v>
      </c>
      <c r="F544" s="373">
        <v>2.5</v>
      </c>
      <c r="G544" s="244">
        <v>24038.0</v>
      </c>
      <c r="H544" s="244">
        <v>333333.0</v>
      </c>
      <c r="I544" s="242"/>
      <c r="J544" s="370"/>
      <c r="K544" s="370"/>
      <c r="L544" s="370"/>
      <c r="M544" s="244">
        <v>828333.0</v>
      </c>
      <c r="N544" s="370"/>
      <c r="O544" s="370"/>
      <c r="P544" s="244">
        <v>2330428.0</v>
      </c>
      <c r="Q544" s="370"/>
      <c r="R544" s="242"/>
      <c r="S544" s="242"/>
      <c r="T544" s="244">
        <v>2330428.0</v>
      </c>
      <c r="U544" s="364"/>
      <c r="V544" s="364"/>
      <c r="W544" s="364"/>
      <c r="X544" s="364"/>
      <c r="Y544" s="364"/>
      <c r="Z544" s="364"/>
      <c r="AA544" s="364"/>
      <c r="AB544" s="364"/>
    </row>
    <row r="545">
      <c r="A545" s="364"/>
      <c r="B545" s="372" t="s">
        <v>3399</v>
      </c>
      <c r="C545" s="244">
        <v>2000000.0</v>
      </c>
      <c r="D545" s="373">
        <v>26.0</v>
      </c>
      <c r="E545" s="373">
        <v>24.3875</v>
      </c>
      <c r="F545" s="373">
        <v>21.86</v>
      </c>
      <c r="G545" s="244">
        <v>210192.0</v>
      </c>
      <c r="H545" s="244">
        <v>500000.0</v>
      </c>
      <c r="I545" s="242"/>
      <c r="J545" s="370"/>
      <c r="K545" s="370"/>
      <c r="L545" s="370"/>
      <c r="M545" s="244">
        <v>1276667.0</v>
      </c>
      <c r="N545" s="370"/>
      <c r="O545" s="370"/>
      <c r="P545" s="244">
        <v>3862821.0</v>
      </c>
      <c r="Q545" s="370"/>
      <c r="R545" s="244">
        <v>175280.0</v>
      </c>
      <c r="S545" s="242"/>
      <c r="T545" s="244">
        <v>3687541.0</v>
      </c>
      <c r="U545" s="364"/>
      <c r="V545" s="364"/>
      <c r="W545" s="364"/>
      <c r="X545" s="364"/>
      <c r="Y545" s="364"/>
      <c r="Z545" s="364"/>
      <c r="AA545" s="364"/>
      <c r="AB545" s="364"/>
    </row>
    <row r="546">
      <c r="A546" s="364"/>
      <c r="B546" s="372" t="s">
        <v>3400</v>
      </c>
      <c r="C546" s="244">
        <v>2000000.0</v>
      </c>
      <c r="D546" s="373">
        <v>26.0</v>
      </c>
      <c r="E546" s="373">
        <v>25.4518</v>
      </c>
      <c r="F546" s="373">
        <v>16.75</v>
      </c>
      <c r="G546" s="244">
        <v>161058.0</v>
      </c>
      <c r="H546" s="244">
        <v>500000.0</v>
      </c>
      <c r="I546" s="242"/>
      <c r="J546" s="370"/>
      <c r="K546" s="370"/>
      <c r="L546" s="370"/>
      <c r="M546" s="244">
        <v>1053333.0</v>
      </c>
      <c r="N546" s="370"/>
      <c r="O546" s="370"/>
      <c r="P546" s="244">
        <v>3672222.0</v>
      </c>
      <c r="Q546" s="370"/>
      <c r="R546" s="242"/>
      <c r="S546" s="242"/>
      <c r="T546" s="244">
        <v>3672222.0</v>
      </c>
      <c r="U546" s="364"/>
      <c r="V546" s="364"/>
      <c r="W546" s="364"/>
      <c r="X546" s="364"/>
      <c r="Y546" s="364"/>
      <c r="Z546" s="364"/>
      <c r="AA546" s="364"/>
      <c r="AB546" s="364"/>
    </row>
    <row r="547">
      <c r="A547" s="364"/>
      <c r="B547" s="372" t="s">
        <v>3401</v>
      </c>
      <c r="C547" s="244">
        <v>2000000.0</v>
      </c>
      <c r="D547" s="373">
        <v>26.0</v>
      </c>
      <c r="E547" s="373">
        <v>26.8157</v>
      </c>
      <c r="F547" s="373">
        <v>15.55</v>
      </c>
      <c r="G547" s="244">
        <v>149519.0</v>
      </c>
      <c r="H547" s="244">
        <v>1000000.0</v>
      </c>
      <c r="I547" s="242"/>
      <c r="J547" s="370"/>
      <c r="K547" s="370"/>
      <c r="L547" s="370"/>
      <c r="M547" s="244">
        <v>1836667.0</v>
      </c>
      <c r="N547" s="370"/>
      <c r="O547" s="370"/>
      <c r="P547" s="244">
        <v>5048932.0</v>
      </c>
      <c r="Q547" s="370"/>
      <c r="R547" s="244">
        <v>175280.0</v>
      </c>
      <c r="S547" s="242"/>
      <c r="T547" s="244">
        <v>4873652.0</v>
      </c>
      <c r="U547" s="364"/>
      <c r="V547" s="364"/>
      <c r="W547" s="364"/>
      <c r="X547" s="364"/>
      <c r="Y547" s="364"/>
      <c r="Z547" s="364"/>
      <c r="AA547" s="364"/>
      <c r="AB547" s="364"/>
    </row>
    <row r="548">
      <c r="A548" s="364"/>
      <c r="B548" s="372" t="s">
        <v>3358</v>
      </c>
      <c r="C548" s="244">
        <v>2000000.0</v>
      </c>
      <c r="D548" s="373">
        <v>26.0</v>
      </c>
      <c r="E548" s="373">
        <v>26.7559</v>
      </c>
      <c r="F548" s="373">
        <v>12.64</v>
      </c>
      <c r="G548" s="244">
        <v>121538.0</v>
      </c>
      <c r="H548" s="244">
        <v>1000000.0</v>
      </c>
      <c r="I548" s="242"/>
      <c r="J548" s="370"/>
      <c r="K548" s="370"/>
      <c r="L548" s="370"/>
      <c r="M548" s="244">
        <v>1520000.0</v>
      </c>
      <c r="N548" s="370"/>
      <c r="O548" s="370"/>
      <c r="P548" s="244">
        <v>6699685.0</v>
      </c>
      <c r="Q548" s="370"/>
      <c r="R548" s="244">
        <v>175280.0</v>
      </c>
      <c r="S548" s="242"/>
      <c r="T548" s="244">
        <v>4524405.0</v>
      </c>
      <c r="U548" s="364"/>
      <c r="V548" s="364"/>
      <c r="W548" s="364"/>
      <c r="X548" s="364"/>
      <c r="Y548" s="364"/>
      <c r="Z548" s="364"/>
      <c r="AA548" s="364"/>
      <c r="AB548" s="364"/>
    </row>
    <row r="549">
      <c r="A549" s="364"/>
      <c r="B549" s="372" t="s">
        <v>3357</v>
      </c>
      <c r="C549" s="244">
        <v>2000000.0</v>
      </c>
      <c r="D549" s="373">
        <v>26.0</v>
      </c>
      <c r="E549" s="373">
        <v>26.8197</v>
      </c>
      <c r="F549" s="373">
        <v>23.25</v>
      </c>
      <c r="G549" s="244">
        <v>223558.0</v>
      </c>
      <c r="H549" s="244">
        <v>1000000.0</v>
      </c>
      <c r="I549" s="242"/>
      <c r="J549" s="370"/>
      <c r="K549" s="370"/>
      <c r="L549" s="370"/>
      <c r="M549" s="244">
        <v>1783333.0</v>
      </c>
      <c r="N549" s="370"/>
      <c r="O549" s="370"/>
      <c r="P549" s="244">
        <v>5069945.0</v>
      </c>
      <c r="Q549" s="370"/>
      <c r="R549" s="244">
        <v>175280.0</v>
      </c>
      <c r="S549" s="242"/>
      <c r="T549" s="244">
        <v>4894665.0</v>
      </c>
      <c r="U549" s="364"/>
      <c r="V549" s="364"/>
      <c r="W549" s="364"/>
      <c r="X549" s="364"/>
      <c r="Y549" s="364"/>
      <c r="Z549" s="364"/>
      <c r="AA549" s="364"/>
      <c r="AB549" s="364"/>
    </row>
    <row r="550">
      <c r="A550" s="364"/>
      <c r="B550" s="372" t="s">
        <v>3359</v>
      </c>
      <c r="C550" s="244">
        <v>2000000.0</v>
      </c>
      <c r="D550" s="373">
        <v>26.0</v>
      </c>
      <c r="E550" s="373">
        <v>19.0</v>
      </c>
      <c r="F550" s="373">
        <v>9.59</v>
      </c>
      <c r="G550" s="244">
        <v>92212.0</v>
      </c>
      <c r="H550" s="244">
        <v>1000000.0</v>
      </c>
      <c r="I550" s="242"/>
      <c r="J550" s="370"/>
      <c r="K550" s="370"/>
      <c r="L550" s="370"/>
      <c r="M550" s="244">
        <v>880000.0</v>
      </c>
      <c r="N550" s="370"/>
      <c r="O550" s="370"/>
      <c r="P550" s="244">
        <v>3433750.0</v>
      </c>
      <c r="Q550" s="370"/>
      <c r="R550" s="244">
        <v>175280.0</v>
      </c>
      <c r="S550" s="242"/>
      <c r="T550" s="244">
        <v>3258470.0</v>
      </c>
      <c r="U550" s="364"/>
      <c r="V550" s="364"/>
      <c r="W550" s="364"/>
      <c r="X550" s="364"/>
      <c r="Y550" s="364"/>
      <c r="Z550" s="364"/>
      <c r="AA550" s="364"/>
      <c r="AB550" s="364"/>
    </row>
    <row r="551">
      <c r="A551" s="364"/>
      <c r="B551" s="372" t="s">
        <v>3361</v>
      </c>
      <c r="C551" s="244">
        <v>2000000.0</v>
      </c>
      <c r="D551" s="373">
        <v>26.0</v>
      </c>
      <c r="E551" s="373">
        <v>26.8955</v>
      </c>
      <c r="F551" s="373">
        <v>17.12</v>
      </c>
      <c r="G551" s="244">
        <v>164615.0</v>
      </c>
      <c r="H551" s="244">
        <v>666667.0</v>
      </c>
      <c r="I551" s="242"/>
      <c r="J551" s="370"/>
      <c r="K551" s="370"/>
      <c r="L551" s="370"/>
      <c r="M551" s="244">
        <v>1755000.0</v>
      </c>
      <c r="N551" s="370"/>
      <c r="O551" s="370"/>
      <c r="P551" s="244">
        <v>4655167.0</v>
      </c>
      <c r="Q551" s="370"/>
      <c r="R551" s="244">
        <v>175280.0</v>
      </c>
      <c r="S551" s="242"/>
      <c r="T551" s="244">
        <v>4479887.0</v>
      </c>
      <c r="U551" s="364"/>
      <c r="V551" s="364"/>
      <c r="W551" s="364"/>
      <c r="X551" s="364"/>
      <c r="Y551" s="364"/>
      <c r="Z551" s="364"/>
      <c r="AA551" s="364"/>
      <c r="AB551" s="364"/>
    </row>
    <row r="552">
      <c r="A552" s="364"/>
      <c r="B552" s="372" t="s">
        <v>3341</v>
      </c>
      <c r="C552" s="244">
        <v>2000000.0</v>
      </c>
      <c r="D552" s="373">
        <v>26.0</v>
      </c>
      <c r="E552" s="373">
        <v>28.3734</v>
      </c>
      <c r="F552" s="373">
        <v>16.58</v>
      </c>
      <c r="G552" s="244">
        <v>159423.0</v>
      </c>
      <c r="H552" s="244">
        <v>666667.0</v>
      </c>
      <c r="I552" s="242"/>
      <c r="J552" s="370"/>
      <c r="K552" s="370"/>
      <c r="L552" s="370"/>
      <c r="M552" s="244">
        <v>1661667.0</v>
      </c>
      <c r="N552" s="370"/>
      <c r="O552" s="370"/>
      <c r="P552" s="244">
        <v>4670326.0</v>
      </c>
      <c r="Q552" s="370"/>
      <c r="R552" s="244">
        <v>175280.0</v>
      </c>
      <c r="S552" s="242"/>
      <c r="T552" s="244">
        <v>4495046.0</v>
      </c>
      <c r="U552" s="364"/>
      <c r="V552" s="364"/>
      <c r="W552" s="364"/>
      <c r="X552" s="364"/>
      <c r="Y552" s="364"/>
      <c r="Z552" s="364"/>
      <c r="AA552" s="364"/>
      <c r="AB552" s="364"/>
    </row>
    <row r="553">
      <c r="A553" s="364"/>
      <c r="B553" s="364"/>
      <c r="C553" s="364"/>
      <c r="D553" s="371"/>
      <c r="E553" s="371"/>
      <c r="F553" s="371"/>
      <c r="G553" s="364"/>
      <c r="H553" s="364"/>
      <c r="I553" s="364"/>
      <c r="J553" s="364"/>
      <c r="K553" s="364"/>
      <c r="L553" s="364"/>
      <c r="M553" s="364"/>
      <c r="N553" s="364"/>
      <c r="O553" s="364"/>
      <c r="P553" s="364"/>
      <c r="Q553" s="364"/>
      <c r="R553" s="364"/>
      <c r="S553" s="364"/>
      <c r="T553" s="364"/>
      <c r="U553" s="364"/>
      <c r="V553" s="364"/>
      <c r="W553" s="364"/>
      <c r="X553" s="364"/>
      <c r="Y553" s="364"/>
      <c r="Z553" s="364"/>
      <c r="AA553" s="364"/>
      <c r="AB553" s="364"/>
    </row>
    <row r="554">
      <c r="A554" s="364"/>
      <c r="B554" s="364"/>
      <c r="C554" s="364"/>
      <c r="D554" s="371"/>
      <c r="E554" s="371"/>
      <c r="F554" s="371"/>
      <c r="G554" s="364"/>
      <c r="H554" s="364"/>
      <c r="I554" s="364"/>
      <c r="J554" s="364"/>
      <c r="K554" s="364"/>
      <c r="L554" s="364"/>
      <c r="M554" s="364"/>
      <c r="N554" s="364"/>
      <c r="O554" s="364"/>
      <c r="P554" s="364"/>
      <c r="Q554" s="364"/>
      <c r="R554" s="364"/>
      <c r="S554" s="364"/>
      <c r="T554" s="364"/>
      <c r="U554" s="364"/>
      <c r="V554" s="364"/>
      <c r="W554" s="364"/>
      <c r="X554" s="364"/>
      <c r="Y554" s="364"/>
      <c r="Z554" s="364"/>
      <c r="AA554" s="364"/>
      <c r="AB554" s="364"/>
    </row>
    <row r="555">
      <c r="A555" s="364"/>
      <c r="B555" s="364"/>
      <c r="C555" s="364"/>
      <c r="D555" s="371"/>
      <c r="E555" s="371"/>
      <c r="F555" s="371"/>
      <c r="G555" s="364"/>
      <c r="H555" s="364"/>
      <c r="I555" s="364"/>
      <c r="J555" s="364"/>
      <c r="K555" s="364"/>
      <c r="L555" s="364"/>
      <c r="M555" s="364"/>
      <c r="N555" s="364"/>
      <c r="O555" s="364"/>
      <c r="P555" s="364"/>
      <c r="Q555" s="364"/>
      <c r="R555" s="364"/>
      <c r="S555" s="364"/>
      <c r="T555" s="364"/>
      <c r="U555" s="364"/>
      <c r="V555" s="364"/>
      <c r="W555" s="364"/>
      <c r="X555" s="364"/>
      <c r="Y555" s="364"/>
      <c r="Z555" s="364"/>
      <c r="AA555" s="364"/>
      <c r="AB555" s="364"/>
    </row>
    <row r="556">
      <c r="A556" s="364"/>
      <c r="B556" s="364"/>
      <c r="C556" s="364"/>
      <c r="D556" s="371"/>
      <c r="E556" s="371"/>
      <c r="F556" s="371"/>
      <c r="G556" s="364"/>
      <c r="H556" s="364"/>
      <c r="I556" s="364"/>
      <c r="J556" s="364"/>
      <c r="K556" s="364"/>
      <c r="L556" s="364"/>
      <c r="M556" s="364"/>
      <c r="N556" s="364"/>
      <c r="O556" s="364"/>
      <c r="P556" s="364"/>
      <c r="Q556" s="364"/>
      <c r="R556" s="364"/>
      <c r="S556" s="364"/>
      <c r="T556" s="364"/>
      <c r="U556" s="364"/>
      <c r="V556" s="364"/>
      <c r="W556" s="364"/>
      <c r="X556" s="364"/>
      <c r="Y556" s="364"/>
      <c r="Z556" s="364"/>
      <c r="AA556" s="364"/>
      <c r="AB556" s="364"/>
    </row>
    <row r="557">
      <c r="A557" s="364"/>
      <c r="B557" s="364"/>
      <c r="C557" s="364"/>
      <c r="D557" s="371"/>
      <c r="E557" s="371"/>
      <c r="F557" s="371"/>
      <c r="G557" s="364"/>
      <c r="H557" s="364"/>
      <c r="I557" s="364"/>
      <c r="J557" s="364"/>
      <c r="K557" s="364"/>
      <c r="L557" s="364"/>
      <c r="M557" s="364"/>
      <c r="N557" s="364"/>
      <c r="O557" s="364"/>
      <c r="P557" s="364"/>
      <c r="Q557" s="364"/>
      <c r="R557" s="364"/>
      <c r="S557" s="364"/>
      <c r="T557" s="364"/>
      <c r="U557" s="364"/>
      <c r="V557" s="364"/>
      <c r="W557" s="364"/>
      <c r="X557" s="364"/>
      <c r="Y557" s="364"/>
      <c r="Z557" s="364"/>
      <c r="AA557" s="364"/>
      <c r="AB557" s="364"/>
    </row>
    <row r="558">
      <c r="A558" s="364"/>
      <c r="B558" s="364"/>
      <c r="C558" s="364"/>
      <c r="D558" s="371"/>
      <c r="E558" s="371"/>
      <c r="F558" s="371"/>
      <c r="G558" s="364"/>
      <c r="H558" s="364"/>
      <c r="I558" s="364"/>
      <c r="J558" s="364"/>
      <c r="K558" s="364"/>
      <c r="L558" s="364"/>
      <c r="M558" s="364"/>
      <c r="N558" s="364"/>
      <c r="O558" s="364"/>
      <c r="P558" s="364"/>
      <c r="Q558" s="364"/>
      <c r="R558" s="364"/>
      <c r="S558" s="364"/>
      <c r="T558" s="364"/>
      <c r="U558" s="364"/>
      <c r="V558" s="364"/>
      <c r="W558" s="364"/>
      <c r="X558" s="364"/>
      <c r="Y558" s="364"/>
      <c r="Z558" s="364"/>
      <c r="AA558" s="364"/>
      <c r="AB558" s="364"/>
    </row>
    <row r="559">
      <c r="A559" s="364"/>
      <c r="B559" s="364"/>
      <c r="C559" s="364"/>
      <c r="D559" s="371"/>
      <c r="E559" s="371"/>
      <c r="F559" s="371"/>
      <c r="G559" s="364"/>
      <c r="H559" s="364"/>
      <c r="I559" s="364"/>
      <c r="J559" s="364"/>
      <c r="K559" s="364"/>
      <c r="L559" s="364"/>
      <c r="M559" s="364"/>
      <c r="N559" s="364"/>
      <c r="O559" s="364"/>
      <c r="P559" s="364"/>
      <c r="Q559" s="364"/>
      <c r="R559" s="364"/>
      <c r="S559" s="364"/>
      <c r="T559" s="364"/>
      <c r="U559" s="364"/>
      <c r="V559" s="364"/>
      <c r="W559" s="364"/>
      <c r="X559" s="364"/>
      <c r="Y559" s="364"/>
      <c r="Z559" s="364"/>
      <c r="AA559" s="364"/>
      <c r="AB559" s="364"/>
    </row>
    <row r="560">
      <c r="A560" s="364"/>
      <c r="B560" s="364"/>
      <c r="C560" s="364"/>
      <c r="D560" s="371"/>
      <c r="E560" s="371"/>
      <c r="F560" s="371"/>
      <c r="G560" s="364"/>
      <c r="H560" s="364"/>
      <c r="I560" s="364"/>
      <c r="J560" s="364"/>
      <c r="K560" s="364"/>
      <c r="L560" s="364"/>
      <c r="M560" s="364"/>
      <c r="N560" s="364"/>
      <c r="O560" s="364"/>
      <c r="P560" s="364"/>
      <c r="Q560" s="364"/>
      <c r="R560" s="364"/>
      <c r="S560" s="364"/>
      <c r="T560" s="364"/>
      <c r="U560" s="364"/>
      <c r="V560" s="364"/>
      <c r="W560" s="364"/>
      <c r="X560" s="364"/>
      <c r="Y560" s="364"/>
      <c r="Z560" s="364"/>
      <c r="AA560" s="364"/>
      <c r="AB560" s="364"/>
    </row>
    <row r="561">
      <c r="A561" s="364"/>
      <c r="B561" s="364"/>
      <c r="C561" s="364"/>
      <c r="D561" s="371"/>
      <c r="E561" s="371"/>
      <c r="F561" s="371"/>
      <c r="G561" s="364"/>
      <c r="H561" s="364"/>
      <c r="I561" s="364"/>
      <c r="J561" s="364"/>
      <c r="K561" s="364"/>
      <c r="L561" s="364"/>
      <c r="M561" s="364"/>
      <c r="N561" s="364"/>
      <c r="O561" s="364"/>
      <c r="P561" s="364"/>
      <c r="Q561" s="364"/>
      <c r="R561" s="364"/>
      <c r="S561" s="364"/>
      <c r="T561" s="364"/>
      <c r="U561" s="364"/>
      <c r="V561" s="364"/>
      <c r="W561" s="364"/>
      <c r="X561" s="364"/>
      <c r="Y561" s="364"/>
      <c r="Z561" s="364"/>
      <c r="AA561" s="364"/>
      <c r="AB561" s="364"/>
    </row>
    <row r="562">
      <c r="A562" s="364"/>
      <c r="B562" s="364"/>
      <c r="C562" s="364"/>
      <c r="D562" s="371"/>
      <c r="E562" s="371"/>
      <c r="F562" s="371"/>
      <c r="G562" s="364"/>
      <c r="H562" s="364"/>
      <c r="I562" s="364"/>
      <c r="J562" s="364"/>
      <c r="K562" s="364"/>
      <c r="L562" s="364"/>
      <c r="M562" s="364"/>
      <c r="N562" s="364"/>
      <c r="O562" s="364"/>
      <c r="P562" s="364"/>
      <c r="Q562" s="364"/>
      <c r="R562" s="364"/>
      <c r="S562" s="364"/>
      <c r="T562" s="364"/>
      <c r="U562" s="364"/>
      <c r="V562" s="364"/>
      <c r="W562" s="364"/>
      <c r="X562" s="364"/>
      <c r="Y562" s="364"/>
      <c r="Z562" s="364"/>
      <c r="AA562" s="364"/>
      <c r="AB562" s="364"/>
    </row>
    <row r="563">
      <c r="A563" s="364"/>
      <c r="B563" s="364"/>
      <c r="C563" s="364"/>
      <c r="D563" s="371"/>
      <c r="E563" s="371"/>
      <c r="F563" s="371"/>
      <c r="G563" s="364"/>
      <c r="H563" s="364"/>
      <c r="I563" s="364"/>
      <c r="J563" s="364"/>
      <c r="K563" s="364"/>
      <c r="L563" s="364"/>
      <c r="M563" s="364"/>
      <c r="N563" s="364"/>
      <c r="O563" s="364"/>
      <c r="P563" s="364"/>
      <c r="Q563" s="364"/>
      <c r="R563" s="364"/>
      <c r="S563" s="364"/>
      <c r="T563" s="364"/>
      <c r="U563" s="364"/>
      <c r="V563" s="364"/>
      <c r="W563" s="364"/>
      <c r="X563" s="364"/>
      <c r="Y563" s="364"/>
      <c r="Z563" s="364"/>
      <c r="AA563" s="364"/>
      <c r="AB563" s="364"/>
    </row>
    <row r="564">
      <c r="A564" s="364"/>
      <c r="B564" s="364"/>
      <c r="C564" s="364"/>
      <c r="D564" s="371"/>
      <c r="E564" s="371"/>
      <c r="F564" s="371"/>
      <c r="G564" s="364"/>
      <c r="H564" s="364"/>
      <c r="I564" s="364"/>
      <c r="J564" s="364"/>
      <c r="K564" s="364"/>
      <c r="L564" s="364"/>
      <c r="M564" s="364"/>
      <c r="N564" s="364"/>
      <c r="O564" s="364"/>
      <c r="P564" s="364"/>
      <c r="Q564" s="364"/>
      <c r="R564" s="364"/>
      <c r="S564" s="364"/>
      <c r="T564" s="364"/>
      <c r="U564" s="364"/>
      <c r="V564" s="364"/>
      <c r="W564" s="364"/>
      <c r="X564" s="364"/>
      <c r="Y564" s="364"/>
      <c r="Z564" s="364"/>
      <c r="AA564" s="364"/>
      <c r="AB564" s="364"/>
    </row>
    <row r="565">
      <c r="A565" s="364"/>
      <c r="B565" s="364"/>
      <c r="C565" s="364"/>
      <c r="D565" s="371"/>
      <c r="E565" s="371"/>
      <c r="F565" s="371"/>
      <c r="G565" s="364"/>
      <c r="H565" s="364"/>
      <c r="I565" s="364"/>
      <c r="J565" s="364"/>
      <c r="K565" s="364"/>
      <c r="L565" s="364"/>
      <c r="M565" s="364"/>
      <c r="N565" s="364"/>
      <c r="O565" s="364"/>
      <c r="P565" s="364"/>
      <c r="Q565" s="364"/>
      <c r="R565" s="364"/>
      <c r="S565" s="364"/>
      <c r="T565" s="364"/>
      <c r="U565" s="364"/>
      <c r="V565" s="364"/>
      <c r="W565" s="364"/>
      <c r="X565" s="364"/>
      <c r="Y565" s="364"/>
      <c r="Z565" s="364"/>
      <c r="AA565" s="364"/>
      <c r="AB565" s="364"/>
    </row>
    <row r="566">
      <c r="A566" s="364"/>
      <c r="B566" s="364"/>
      <c r="C566" s="364"/>
      <c r="D566" s="371"/>
      <c r="E566" s="371"/>
      <c r="F566" s="371"/>
      <c r="G566" s="364"/>
      <c r="H566" s="364"/>
      <c r="I566" s="364"/>
      <c r="J566" s="364"/>
      <c r="K566" s="364"/>
      <c r="L566" s="364"/>
      <c r="M566" s="364"/>
      <c r="N566" s="364"/>
      <c r="O566" s="364"/>
      <c r="P566" s="364"/>
      <c r="Q566" s="364"/>
      <c r="R566" s="364"/>
      <c r="S566" s="364"/>
      <c r="T566" s="364"/>
      <c r="U566" s="364"/>
      <c r="V566" s="364"/>
      <c r="W566" s="364"/>
      <c r="X566" s="364"/>
      <c r="Y566" s="364"/>
      <c r="Z566" s="364"/>
      <c r="AA566" s="364"/>
      <c r="AB566" s="364"/>
    </row>
    <row r="567">
      <c r="A567" s="364"/>
      <c r="B567" s="364"/>
      <c r="C567" s="364"/>
      <c r="D567" s="371"/>
      <c r="E567" s="371"/>
      <c r="F567" s="371"/>
      <c r="G567" s="364"/>
      <c r="H567" s="364"/>
      <c r="I567" s="364"/>
      <c r="J567" s="364"/>
      <c r="K567" s="364"/>
      <c r="L567" s="364"/>
      <c r="M567" s="364"/>
      <c r="N567" s="364"/>
      <c r="O567" s="364"/>
      <c r="P567" s="364"/>
      <c r="Q567" s="364"/>
      <c r="R567" s="364"/>
      <c r="S567" s="364"/>
      <c r="T567" s="364"/>
      <c r="U567" s="364"/>
      <c r="V567" s="364"/>
      <c r="W567" s="364"/>
      <c r="X567" s="364"/>
      <c r="Y567" s="364"/>
      <c r="Z567" s="364"/>
      <c r="AA567" s="364"/>
      <c r="AB567" s="364"/>
    </row>
    <row r="568">
      <c r="A568" s="364"/>
      <c r="B568" s="364"/>
      <c r="C568" s="364"/>
      <c r="D568" s="371"/>
      <c r="E568" s="371"/>
      <c r="F568" s="371"/>
      <c r="G568" s="364"/>
      <c r="H568" s="364"/>
      <c r="I568" s="364"/>
      <c r="J568" s="364"/>
      <c r="K568" s="364"/>
      <c r="L568" s="364"/>
      <c r="M568" s="364"/>
      <c r="N568" s="364"/>
      <c r="O568" s="364"/>
      <c r="P568" s="364"/>
      <c r="Q568" s="364"/>
      <c r="R568" s="364"/>
      <c r="S568" s="364"/>
      <c r="T568" s="364"/>
      <c r="U568" s="364"/>
      <c r="V568" s="364"/>
      <c r="W568" s="364"/>
      <c r="X568" s="364"/>
      <c r="Y568" s="364"/>
      <c r="Z568" s="364"/>
      <c r="AA568" s="364"/>
      <c r="AB568" s="364"/>
    </row>
    <row r="569">
      <c r="A569" s="364"/>
      <c r="B569" s="364"/>
      <c r="C569" s="364"/>
      <c r="D569" s="371"/>
      <c r="E569" s="371"/>
      <c r="F569" s="371"/>
      <c r="G569" s="364"/>
      <c r="H569" s="364"/>
      <c r="I569" s="364"/>
      <c r="J569" s="364"/>
      <c r="K569" s="364"/>
      <c r="L569" s="364"/>
      <c r="M569" s="364"/>
      <c r="N569" s="364"/>
      <c r="O569" s="364"/>
      <c r="P569" s="364"/>
      <c r="Q569" s="364"/>
      <c r="R569" s="364"/>
      <c r="S569" s="364"/>
      <c r="T569" s="364"/>
      <c r="U569" s="364"/>
      <c r="V569" s="364"/>
      <c r="W569" s="364"/>
      <c r="X569" s="364"/>
      <c r="Y569" s="364"/>
      <c r="Z569" s="364"/>
      <c r="AA569" s="364"/>
      <c r="AB569" s="364"/>
    </row>
    <row r="570">
      <c r="A570" s="364"/>
      <c r="B570" s="364"/>
      <c r="C570" s="364"/>
      <c r="D570" s="371"/>
      <c r="E570" s="371"/>
      <c r="F570" s="371"/>
      <c r="G570" s="364"/>
      <c r="H570" s="364"/>
      <c r="I570" s="364"/>
      <c r="J570" s="364"/>
      <c r="K570" s="364"/>
      <c r="L570" s="364"/>
      <c r="M570" s="364"/>
      <c r="N570" s="364"/>
      <c r="O570" s="364"/>
      <c r="P570" s="364"/>
      <c r="Q570" s="364"/>
      <c r="R570" s="364"/>
      <c r="S570" s="364"/>
      <c r="T570" s="364"/>
      <c r="U570" s="364"/>
      <c r="V570" s="364"/>
      <c r="W570" s="364"/>
      <c r="X570" s="364"/>
      <c r="Y570" s="364"/>
      <c r="Z570" s="364"/>
      <c r="AA570" s="364"/>
      <c r="AB570" s="364"/>
    </row>
    <row r="571">
      <c r="A571" s="364"/>
      <c r="B571" s="364"/>
      <c r="C571" s="364"/>
      <c r="D571" s="371"/>
      <c r="E571" s="371"/>
      <c r="F571" s="371"/>
      <c r="G571" s="364"/>
      <c r="H571" s="364"/>
      <c r="I571" s="364"/>
      <c r="J571" s="364"/>
      <c r="K571" s="364"/>
      <c r="L571" s="364"/>
      <c r="M571" s="364"/>
      <c r="N571" s="364"/>
      <c r="O571" s="364"/>
      <c r="P571" s="364"/>
      <c r="Q571" s="364"/>
      <c r="R571" s="364"/>
      <c r="S571" s="364"/>
      <c r="T571" s="364"/>
      <c r="U571" s="364"/>
      <c r="V571" s="364"/>
      <c r="W571" s="364"/>
      <c r="X571" s="364"/>
      <c r="Y571" s="364"/>
      <c r="Z571" s="364"/>
      <c r="AA571" s="364"/>
      <c r="AB571" s="364"/>
    </row>
    <row r="572">
      <c r="A572" s="364"/>
      <c r="B572" s="364"/>
      <c r="C572" s="364"/>
      <c r="D572" s="371"/>
      <c r="E572" s="371"/>
      <c r="F572" s="371"/>
      <c r="G572" s="364"/>
      <c r="H572" s="364"/>
      <c r="I572" s="364"/>
      <c r="J572" s="364"/>
      <c r="K572" s="364"/>
      <c r="L572" s="364"/>
      <c r="M572" s="364"/>
      <c r="N572" s="364"/>
      <c r="O572" s="364"/>
      <c r="P572" s="364"/>
      <c r="Q572" s="364"/>
      <c r="R572" s="364"/>
      <c r="S572" s="364"/>
      <c r="T572" s="364"/>
      <c r="U572" s="364"/>
      <c r="V572" s="364"/>
      <c r="W572" s="364"/>
      <c r="X572" s="364"/>
      <c r="Y572" s="364"/>
      <c r="Z572" s="364"/>
      <c r="AA572" s="364"/>
      <c r="AB572" s="364"/>
    </row>
    <row r="573">
      <c r="A573" s="364"/>
      <c r="B573" s="364"/>
      <c r="C573" s="364"/>
      <c r="D573" s="371"/>
      <c r="E573" s="371"/>
      <c r="F573" s="371"/>
      <c r="G573" s="364"/>
      <c r="H573" s="364"/>
      <c r="I573" s="364"/>
      <c r="J573" s="364"/>
      <c r="K573" s="364"/>
      <c r="L573" s="364"/>
      <c r="M573" s="364"/>
      <c r="N573" s="364"/>
      <c r="O573" s="364"/>
      <c r="P573" s="364"/>
      <c r="Q573" s="364"/>
      <c r="R573" s="364"/>
      <c r="S573" s="364"/>
      <c r="T573" s="364"/>
      <c r="U573" s="364"/>
      <c r="V573" s="364"/>
      <c r="W573" s="364"/>
      <c r="X573" s="364"/>
      <c r="Y573" s="364"/>
      <c r="Z573" s="364"/>
      <c r="AA573" s="364"/>
      <c r="AB573" s="364"/>
    </row>
    <row r="574">
      <c r="A574" s="364"/>
      <c r="B574" s="364"/>
      <c r="C574" s="364"/>
      <c r="D574" s="371"/>
      <c r="E574" s="371"/>
      <c r="F574" s="371"/>
      <c r="G574" s="364"/>
      <c r="H574" s="364"/>
      <c r="I574" s="364"/>
      <c r="J574" s="364"/>
      <c r="K574" s="364"/>
      <c r="L574" s="364"/>
      <c r="M574" s="364"/>
      <c r="N574" s="364"/>
      <c r="O574" s="364"/>
      <c r="P574" s="364"/>
      <c r="Q574" s="364"/>
      <c r="R574" s="364"/>
      <c r="S574" s="364"/>
      <c r="T574" s="364"/>
      <c r="U574" s="364"/>
      <c r="V574" s="364"/>
      <c r="W574" s="364"/>
      <c r="X574" s="364"/>
      <c r="Y574" s="364"/>
      <c r="Z574" s="364"/>
      <c r="AA574" s="364"/>
      <c r="AB574" s="364"/>
    </row>
    <row r="575">
      <c r="A575" s="364"/>
      <c r="B575" s="364"/>
      <c r="C575" s="364"/>
      <c r="D575" s="371"/>
      <c r="E575" s="371"/>
      <c r="F575" s="371"/>
      <c r="G575" s="364"/>
      <c r="H575" s="364"/>
      <c r="I575" s="364"/>
      <c r="J575" s="364"/>
      <c r="K575" s="364"/>
      <c r="L575" s="364"/>
      <c r="M575" s="364"/>
      <c r="N575" s="364"/>
      <c r="O575" s="364"/>
      <c r="P575" s="364"/>
      <c r="Q575" s="364"/>
      <c r="R575" s="364"/>
      <c r="S575" s="364"/>
      <c r="T575" s="364"/>
      <c r="U575" s="364"/>
      <c r="V575" s="364"/>
      <c r="W575" s="364"/>
      <c r="X575" s="364"/>
      <c r="Y575" s="364"/>
      <c r="Z575" s="364"/>
      <c r="AA575" s="364"/>
      <c r="AB575" s="364"/>
    </row>
    <row r="576">
      <c r="A576" s="364"/>
      <c r="B576" s="364"/>
      <c r="C576" s="364"/>
      <c r="D576" s="371"/>
      <c r="E576" s="371"/>
      <c r="F576" s="371"/>
      <c r="G576" s="364"/>
      <c r="H576" s="364"/>
      <c r="I576" s="364"/>
      <c r="J576" s="364"/>
      <c r="K576" s="364"/>
      <c r="L576" s="364"/>
      <c r="M576" s="364"/>
      <c r="N576" s="364"/>
      <c r="O576" s="364"/>
      <c r="P576" s="364"/>
      <c r="Q576" s="364"/>
      <c r="R576" s="364"/>
      <c r="S576" s="364"/>
      <c r="T576" s="364"/>
      <c r="U576" s="364"/>
      <c r="V576" s="364"/>
      <c r="W576" s="364"/>
      <c r="X576" s="364"/>
      <c r="Y576" s="364"/>
      <c r="Z576" s="364"/>
      <c r="AA576" s="364"/>
      <c r="AB576" s="364"/>
    </row>
    <row r="577">
      <c r="A577" s="364"/>
      <c r="B577" s="364"/>
      <c r="C577" s="364"/>
      <c r="D577" s="371"/>
      <c r="E577" s="371"/>
      <c r="F577" s="371"/>
      <c r="G577" s="364"/>
      <c r="H577" s="364"/>
      <c r="I577" s="364"/>
      <c r="J577" s="364"/>
      <c r="K577" s="364"/>
      <c r="L577" s="364"/>
      <c r="M577" s="364"/>
      <c r="N577" s="364"/>
      <c r="O577" s="364"/>
      <c r="P577" s="364"/>
      <c r="Q577" s="364"/>
      <c r="R577" s="364"/>
      <c r="S577" s="364"/>
      <c r="T577" s="364"/>
      <c r="U577" s="364"/>
      <c r="V577" s="364"/>
      <c r="W577" s="364"/>
      <c r="X577" s="364"/>
      <c r="Y577" s="364"/>
      <c r="Z577" s="364"/>
      <c r="AA577" s="364"/>
      <c r="AB577" s="364"/>
    </row>
    <row r="578">
      <c r="A578" s="364"/>
      <c r="B578" s="364"/>
      <c r="C578" s="364"/>
      <c r="D578" s="371"/>
      <c r="E578" s="371"/>
      <c r="F578" s="371"/>
      <c r="G578" s="364"/>
      <c r="H578" s="364"/>
      <c r="I578" s="364"/>
      <c r="J578" s="364"/>
      <c r="K578" s="364"/>
      <c r="L578" s="364"/>
      <c r="M578" s="364"/>
      <c r="N578" s="364"/>
      <c r="O578" s="364"/>
      <c r="P578" s="364"/>
      <c r="Q578" s="364"/>
      <c r="R578" s="364"/>
      <c r="S578" s="364"/>
      <c r="T578" s="364"/>
      <c r="U578" s="364"/>
      <c r="V578" s="364"/>
      <c r="W578" s="364"/>
      <c r="X578" s="364"/>
      <c r="Y578" s="364"/>
      <c r="Z578" s="364"/>
      <c r="AA578" s="364"/>
      <c r="AB578" s="364"/>
    </row>
    <row r="579">
      <c r="A579" s="364"/>
      <c r="B579" s="364"/>
      <c r="C579" s="364"/>
      <c r="D579" s="371"/>
      <c r="E579" s="371"/>
      <c r="F579" s="371"/>
      <c r="G579" s="364"/>
      <c r="H579" s="364"/>
      <c r="I579" s="364"/>
      <c r="J579" s="364"/>
      <c r="K579" s="364"/>
      <c r="L579" s="364"/>
      <c r="M579" s="364"/>
      <c r="N579" s="364"/>
      <c r="O579" s="364"/>
      <c r="P579" s="364"/>
      <c r="Q579" s="364"/>
      <c r="R579" s="364"/>
      <c r="S579" s="364"/>
      <c r="T579" s="364"/>
      <c r="U579" s="364"/>
      <c r="V579" s="364"/>
      <c r="W579" s="364"/>
      <c r="X579" s="364"/>
      <c r="Y579" s="364"/>
      <c r="Z579" s="364"/>
      <c r="AA579" s="364"/>
      <c r="AB579" s="364"/>
    </row>
    <row r="580">
      <c r="A580" s="364"/>
      <c r="B580" s="364"/>
      <c r="C580" s="364"/>
      <c r="D580" s="371"/>
      <c r="E580" s="371"/>
      <c r="F580" s="371"/>
      <c r="G580" s="364"/>
      <c r="H580" s="364"/>
      <c r="I580" s="364"/>
      <c r="J580" s="364"/>
      <c r="K580" s="364"/>
      <c r="L580" s="364"/>
      <c r="M580" s="364"/>
      <c r="N580" s="364"/>
      <c r="O580" s="364"/>
      <c r="P580" s="364"/>
      <c r="Q580" s="364"/>
      <c r="R580" s="364"/>
      <c r="S580" s="364"/>
      <c r="T580" s="364"/>
      <c r="U580" s="364"/>
      <c r="V580" s="364"/>
      <c r="W580" s="364"/>
      <c r="X580" s="364"/>
      <c r="Y580" s="364"/>
      <c r="Z580" s="364"/>
      <c r="AA580" s="364"/>
      <c r="AB580" s="364"/>
    </row>
    <row r="581">
      <c r="A581" s="364"/>
      <c r="B581" s="364"/>
      <c r="C581" s="364"/>
      <c r="D581" s="371"/>
      <c r="E581" s="371"/>
      <c r="F581" s="371"/>
      <c r="G581" s="364"/>
      <c r="H581" s="364"/>
      <c r="I581" s="364"/>
      <c r="J581" s="364"/>
      <c r="K581" s="364"/>
      <c r="L581" s="364"/>
      <c r="M581" s="364"/>
      <c r="N581" s="364"/>
      <c r="O581" s="364"/>
      <c r="P581" s="364"/>
      <c r="Q581" s="364"/>
      <c r="R581" s="364"/>
      <c r="S581" s="364"/>
      <c r="T581" s="364"/>
      <c r="U581" s="364"/>
      <c r="V581" s="364"/>
      <c r="W581" s="364"/>
      <c r="X581" s="364"/>
      <c r="Y581" s="364"/>
      <c r="Z581" s="364"/>
      <c r="AA581" s="364"/>
      <c r="AB581" s="364"/>
    </row>
    <row r="582">
      <c r="A582" s="364"/>
      <c r="B582" s="364"/>
      <c r="C582" s="364"/>
      <c r="D582" s="371"/>
      <c r="E582" s="371"/>
      <c r="F582" s="371"/>
      <c r="G582" s="364"/>
      <c r="H582" s="364"/>
      <c r="I582" s="364"/>
      <c r="J582" s="364"/>
      <c r="K582" s="364"/>
      <c r="L582" s="364"/>
      <c r="M582" s="364"/>
      <c r="N582" s="364"/>
      <c r="O582" s="364"/>
      <c r="P582" s="364"/>
      <c r="Q582" s="364"/>
      <c r="R582" s="364"/>
      <c r="S582" s="364"/>
      <c r="T582" s="364"/>
      <c r="U582" s="364"/>
      <c r="V582" s="364"/>
      <c r="W582" s="364"/>
      <c r="X582" s="364"/>
      <c r="Y582" s="364"/>
      <c r="Z582" s="364"/>
      <c r="AA582" s="364"/>
      <c r="AB582" s="364"/>
    </row>
    <row r="583">
      <c r="A583" s="364"/>
      <c r="B583" s="364"/>
      <c r="C583" s="364"/>
      <c r="D583" s="371"/>
      <c r="E583" s="371"/>
      <c r="F583" s="371"/>
      <c r="G583" s="364"/>
      <c r="H583" s="364"/>
      <c r="I583" s="364"/>
      <c r="J583" s="364"/>
      <c r="K583" s="364"/>
      <c r="L583" s="364"/>
      <c r="M583" s="364"/>
      <c r="N583" s="364"/>
      <c r="O583" s="364"/>
      <c r="P583" s="364"/>
      <c r="Q583" s="364"/>
      <c r="R583" s="364"/>
      <c r="S583" s="364"/>
      <c r="T583" s="364"/>
      <c r="U583" s="364"/>
      <c r="V583" s="364"/>
      <c r="W583" s="364"/>
      <c r="X583" s="364"/>
      <c r="Y583" s="364"/>
      <c r="Z583" s="364"/>
      <c r="AA583" s="364"/>
      <c r="AB583" s="364"/>
    </row>
    <row r="584">
      <c r="A584" s="364"/>
      <c r="B584" s="364"/>
      <c r="C584" s="364"/>
      <c r="D584" s="371"/>
      <c r="E584" s="371"/>
      <c r="F584" s="371"/>
      <c r="G584" s="364"/>
      <c r="H584" s="364"/>
      <c r="I584" s="364"/>
      <c r="J584" s="364"/>
      <c r="K584" s="364"/>
      <c r="L584" s="364"/>
      <c r="M584" s="364"/>
      <c r="N584" s="364"/>
      <c r="O584" s="364"/>
      <c r="P584" s="364"/>
      <c r="Q584" s="364"/>
      <c r="R584" s="364"/>
      <c r="S584" s="364"/>
      <c r="T584" s="364"/>
      <c r="U584" s="364"/>
      <c r="V584" s="364"/>
      <c r="W584" s="364"/>
      <c r="X584" s="364"/>
      <c r="Y584" s="364"/>
      <c r="Z584" s="364"/>
      <c r="AA584" s="364"/>
      <c r="AB584" s="364"/>
    </row>
    <row r="585">
      <c r="A585" s="364"/>
      <c r="B585" s="364"/>
      <c r="C585" s="364"/>
      <c r="D585" s="371"/>
      <c r="E585" s="371"/>
      <c r="F585" s="371"/>
      <c r="G585" s="364"/>
      <c r="H585" s="364"/>
      <c r="I585" s="364"/>
      <c r="J585" s="364"/>
      <c r="K585" s="364"/>
      <c r="L585" s="364"/>
      <c r="M585" s="364"/>
      <c r="N585" s="364"/>
      <c r="O585" s="364"/>
      <c r="P585" s="364"/>
      <c r="Q585" s="364"/>
      <c r="R585" s="364"/>
      <c r="S585" s="364"/>
      <c r="T585" s="364"/>
      <c r="U585" s="364"/>
      <c r="V585" s="364"/>
      <c r="W585" s="364"/>
      <c r="X585" s="364"/>
      <c r="Y585" s="364"/>
      <c r="Z585" s="364"/>
      <c r="AA585" s="364"/>
      <c r="AB585" s="364"/>
    </row>
    <row r="586">
      <c r="A586" s="364"/>
      <c r="B586" s="364"/>
      <c r="C586" s="364"/>
      <c r="D586" s="371"/>
      <c r="E586" s="371"/>
      <c r="F586" s="371"/>
      <c r="G586" s="364"/>
      <c r="H586" s="364"/>
      <c r="I586" s="364"/>
      <c r="J586" s="364"/>
      <c r="K586" s="364"/>
      <c r="L586" s="364"/>
      <c r="M586" s="364"/>
      <c r="N586" s="364"/>
      <c r="O586" s="364"/>
      <c r="P586" s="364"/>
      <c r="Q586" s="364"/>
      <c r="R586" s="364"/>
      <c r="S586" s="364"/>
      <c r="T586" s="364"/>
      <c r="U586" s="364"/>
      <c r="V586" s="364"/>
      <c r="W586" s="364"/>
      <c r="X586" s="364"/>
      <c r="Y586" s="364"/>
      <c r="Z586" s="364"/>
      <c r="AA586" s="364"/>
      <c r="AB586" s="364"/>
    </row>
    <row r="587">
      <c r="A587" s="364"/>
      <c r="B587" s="364"/>
      <c r="C587" s="364"/>
      <c r="D587" s="371"/>
      <c r="E587" s="371"/>
      <c r="F587" s="371"/>
      <c r="G587" s="364"/>
      <c r="H587" s="364"/>
      <c r="I587" s="364"/>
      <c r="J587" s="364"/>
      <c r="K587" s="364"/>
      <c r="L587" s="364"/>
      <c r="M587" s="364"/>
      <c r="N587" s="364"/>
      <c r="O587" s="364"/>
      <c r="P587" s="364"/>
      <c r="Q587" s="364"/>
      <c r="R587" s="364"/>
      <c r="S587" s="364"/>
      <c r="T587" s="364"/>
      <c r="U587" s="364"/>
      <c r="V587" s="364"/>
      <c r="W587" s="364"/>
      <c r="X587" s="364"/>
      <c r="Y587" s="364"/>
      <c r="Z587" s="364"/>
      <c r="AA587" s="364"/>
      <c r="AB587" s="364"/>
    </row>
    <row r="588">
      <c r="A588" s="364"/>
      <c r="B588" s="364"/>
      <c r="C588" s="364"/>
      <c r="D588" s="371"/>
      <c r="E588" s="371"/>
      <c r="F588" s="371"/>
      <c r="G588" s="364"/>
      <c r="H588" s="364"/>
      <c r="I588" s="364"/>
      <c r="J588" s="364"/>
      <c r="K588" s="364"/>
      <c r="L588" s="364"/>
      <c r="M588" s="364"/>
      <c r="N588" s="364"/>
      <c r="O588" s="364"/>
      <c r="P588" s="364"/>
      <c r="Q588" s="364"/>
      <c r="R588" s="364"/>
      <c r="S588" s="364"/>
      <c r="T588" s="364"/>
      <c r="U588" s="364"/>
      <c r="V588" s="364"/>
      <c r="W588" s="364"/>
      <c r="X588" s="364"/>
      <c r="Y588" s="364"/>
      <c r="Z588" s="364"/>
      <c r="AA588" s="364"/>
      <c r="AB588" s="364"/>
    </row>
    <row r="589">
      <c r="A589" s="364"/>
      <c r="B589" s="364"/>
      <c r="C589" s="364"/>
      <c r="D589" s="371"/>
      <c r="E589" s="371"/>
      <c r="F589" s="371"/>
      <c r="G589" s="364"/>
      <c r="H589" s="364"/>
      <c r="I589" s="364"/>
      <c r="J589" s="364"/>
      <c r="K589" s="364"/>
      <c r="L589" s="364"/>
      <c r="M589" s="364"/>
      <c r="N589" s="364"/>
      <c r="O589" s="364"/>
      <c r="P589" s="364"/>
      <c r="Q589" s="364"/>
      <c r="R589" s="364"/>
      <c r="S589" s="364"/>
      <c r="T589" s="364"/>
      <c r="U589" s="364"/>
      <c r="V589" s="364"/>
      <c r="W589" s="364"/>
      <c r="X589" s="364"/>
      <c r="Y589" s="364"/>
      <c r="Z589" s="364"/>
      <c r="AA589" s="364"/>
      <c r="AB589" s="364"/>
    </row>
    <row r="590">
      <c r="A590" s="364"/>
      <c r="B590" s="364"/>
      <c r="C590" s="364"/>
      <c r="D590" s="371"/>
      <c r="E590" s="371"/>
      <c r="F590" s="371"/>
      <c r="G590" s="364"/>
      <c r="H590" s="364"/>
      <c r="I590" s="364"/>
      <c r="J590" s="364"/>
      <c r="K590" s="364"/>
      <c r="L590" s="364"/>
      <c r="M590" s="364"/>
      <c r="N590" s="364"/>
      <c r="O590" s="364"/>
      <c r="P590" s="364"/>
      <c r="Q590" s="364"/>
      <c r="R590" s="364"/>
      <c r="S590" s="364"/>
      <c r="T590" s="364"/>
      <c r="U590" s="364"/>
      <c r="V590" s="364"/>
      <c r="W590" s="364"/>
      <c r="X590" s="364"/>
      <c r="Y590" s="364"/>
      <c r="Z590" s="364"/>
      <c r="AA590" s="364"/>
      <c r="AB590" s="364"/>
    </row>
    <row r="591">
      <c r="A591" s="364"/>
      <c r="B591" s="364"/>
      <c r="C591" s="364"/>
      <c r="D591" s="371"/>
      <c r="E591" s="371"/>
      <c r="F591" s="371"/>
      <c r="G591" s="364"/>
      <c r="H591" s="364"/>
      <c r="I591" s="364"/>
      <c r="J591" s="364"/>
      <c r="K591" s="364"/>
      <c r="L591" s="364"/>
      <c r="M591" s="364"/>
      <c r="N591" s="364"/>
      <c r="O591" s="364"/>
      <c r="P591" s="364"/>
      <c r="Q591" s="364"/>
      <c r="R591" s="364"/>
      <c r="S591" s="364"/>
      <c r="T591" s="364"/>
      <c r="U591" s="364"/>
      <c r="V591" s="364"/>
      <c r="W591" s="364"/>
      <c r="X591" s="364"/>
      <c r="Y591" s="364"/>
      <c r="Z591" s="364"/>
      <c r="AA591" s="364"/>
      <c r="AB591" s="364"/>
    </row>
    <row r="592">
      <c r="A592" s="364"/>
      <c r="B592" s="364"/>
      <c r="C592" s="364"/>
      <c r="D592" s="371"/>
      <c r="E592" s="371"/>
      <c r="F592" s="371"/>
      <c r="G592" s="364"/>
      <c r="H592" s="364"/>
      <c r="I592" s="364"/>
      <c r="J592" s="364"/>
      <c r="K592" s="364"/>
      <c r="L592" s="364"/>
      <c r="M592" s="364"/>
      <c r="N592" s="364"/>
      <c r="O592" s="364"/>
      <c r="P592" s="364"/>
      <c r="Q592" s="364"/>
      <c r="R592" s="364"/>
      <c r="S592" s="364"/>
      <c r="T592" s="364"/>
      <c r="U592" s="364"/>
      <c r="V592" s="364"/>
      <c r="W592" s="364"/>
      <c r="X592" s="364"/>
      <c r="Y592" s="364"/>
      <c r="Z592" s="364"/>
      <c r="AA592" s="364"/>
      <c r="AB592" s="364"/>
    </row>
    <row r="593">
      <c r="A593" s="364"/>
      <c r="B593" s="364"/>
      <c r="C593" s="364"/>
      <c r="D593" s="371"/>
      <c r="E593" s="371"/>
      <c r="F593" s="371"/>
      <c r="G593" s="364"/>
      <c r="H593" s="364"/>
      <c r="I593" s="364"/>
      <c r="J593" s="364"/>
      <c r="K593" s="364"/>
      <c r="L593" s="364"/>
      <c r="M593" s="364"/>
      <c r="N593" s="364"/>
      <c r="O593" s="364"/>
      <c r="P593" s="364"/>
      <c r="Q593" s="364"/>
      <c r="R593" s="364"/>
      <c r="S593" s="364"/>
      <c r="T593" s="364"/>
      <c r="U593" s="364"/>
      <c r="V593" s="364"/>
      <c r="W593" s="364"/>
      <c r="X593" s="364"/>
      <c r="Y593" s="364"/>
      <c r="Z593" s="364"/>
      <c r="AA593" s="364"/>
      <c r="AB593" s="364"/>
    </row>
    <row r="594">
      <c r="A594" s="364"/>
      <c r="B594" s="364"/>
      <c r="C594" s="364"/>
      <c r="D594" s="371"/>
      <c r="E594" s="371"/>
      <c r="F594" s="371"/>
      <c r="G594" s="364"/>
      <c r="H594" s="364"/>
      <c r="I594" s="364"/>
      <c r="J594" s="364"/>
      <c r="K594" s="364"/>
      <c r="L594" s="364"/>
      <c r="M594" s="364"/>
      <c r="N594" s="364"/>
      <c r="O594" s="364"/>
      <c r="P594" s="364"/>
      <c r="Q594" s="364"/>
      <c r="R594" s="364"/>
      <c r="S594" s="364"/>
      <c r="T594" s="364"/>
      <c r="U594" s="364"/>
      <c r="V594" s="364"/>
      <c r="W594" s="364"/>
      <c r="X594" s="364"/>
      <c r="Y594" s="364"/>
      <c r="Z594" s="364"/>
      <c r="AA594" s="364"/>
      <c r="AB594" s="364"/>
    </row>
    <row r="595">
      <c r="A595" s="364"/>
      <c r="B595" s="364"/>
      <c r="C595" s="364"/>
      <c r="D595" s="371"/>
      <c r="E595" s="371"/>
      <c r="F595" s="371"/>
      <c r="G595" s="364"/>
      <c r="H595" s="364"/>
      <c r="I595" s="364"/>
      <c r="J595" s="364"/>
      <c r="K595" s="364"/>
      <c r="L595" s="364"/>
      <c r="M595" s="364"/>
      <c r="N595" s="364"/>
      <c r="O595" s="364"/>
      <c r="P595" s="364"/>
      <c r="Q595" s="364"/>
      <c r="R595" s="364"/>
      <c r="S595" s="364"/>
      <c r="T595" s="364"/>
      <c r="U595" s="364"/>
      <c r="V595" s="364"/>
      <c r="W595" s="364"/>
      <c r="X595" s="364"/>
      <c r="Y595" s="364"/>
      <c r="Z595" s="364"/>
      <c r="AA595" s="364"/>
      <c r="AB595" s="364"/>
    </row>
    <row r="596">
      <c r="A596" s="364"/>
      <c r="B596" s="364"/>
      <c r="C596" s="364"/>
      <c r="D596" s="371"/>
      <c r="E596" s="371"/>
      <c r="F596" s="371"/>
      <c r="G596" s="364"/>
      <c r="H596" s="364"/>
      <c r="I596" s="364"/>
      <c r="J596" s="364"/>
      <c r="K596" s="364"/>
      <c r="L596" s="364"/>
      <c r="M596" s="364"/>
      <c r="N596" s="364"/>
      <c r="O596" s="364"/>
      <c r="P596" s="364"/>
      <c r="Q596" s="364"/>
      <c r="R596" s="364"/>
      <c r="S596" s="364"/>
      <c r="T596" s="364"/>
      <c r="U596" s="364"/>
      <c r="V596" s="364"/>
      <c r="W596" s="364"/>
      <c r="X596" s="364"/>
      <c r="Y596" s="364"/>
      <c r="Z596" s="364"/>
      <c r="AA596" s="364"/>
      <c r="AB596" s="364"/>
    </row>
    <row r="597">
      <c r="A597" s="364"/>
      <c r="B597" s="364"/>
      <c r="C597" s="364"/>
      <c r="D597" s="371"/>
      <c r="E597" s="371"/>
      <c r="F597" s="371"/>
      <c r="G597" s="364"/>
      <c r="H597" s="364"/>
      <c r="I597" s="364"/>
      <c r="J597" s="364"/>
      <c r="K597" s="364"/>
      <c r="L597" s="364"/>
      <c r="M597" s="364"/>
      <c r="N597" s="364"/>
      <c r="O597" s="364"/>
      <c r="P597" s="364"/>
      <c r="Q597" s="364"/>
      <c r="R597" s="364"/>
      <c r="S597" s="364"/>
      <c r="T597" s="364"/>
      <c r="U597" s="364"/>
      <c r="V597" s="364"/>
      <c r="W597" s="364"/>
      <c r="X597" s="364"/>
      <c r="Y597" s="364"/>
      <c r="Z597" s="364"/>
      <c r="AA597" s="364"/>
      <c r="AB597" s="364"/>
    </row>
    <row r="598">
      <c r="A598" s="364"/>
      <c r="B598" s="364"/>
      <c r="C598" s="364"/>
      <c r="D598" s="371"/>
      <c r="E598" s="371"/>
      <c r="F598" s="371"/>
      <c r="G598" s="364"/>
      <c r="H598" s="364"/>
      <c r="I598" s="364"/>
      <c r="J598" s="364"/>
      <c r="K598" s="364"/>
      <c r="L598" s="364"/>
      <c r="M598" s="364"/>
      <c r="N598" s="364"/>
      <c r="O598" s="364"/>
      <c r="P598" s="364"/>
      <c r="Q598" s="364"/>
      <c r="R598" s="364"/>
      <c r="S598" s="364"/>
      <c r="T598" s="364"/>
      <c r="U598" s="364"/>
      <c r="V598" s="364"/>
      <c r="W598" s="364"/>
      <c r="X598" s="364"/>
      <c r="Y598" s="364"/>
      <c r="Z598" s="364"/>
      <c r="AA598" s="364"/>
      <c r="AB598" s="364"/>
    </row>
    <row r="599">
      <c r="A599" s="364"/>
      <c r="B599" s="364"/>
      <c r="C599" s="364"/>
      <c r="D599" s="371"/>
      <c r="E599" s="371"/>
      <c r="F599" s="371"/>
      <c r="G599" s="364"/>
      <c r="H599" s="364"/>
      <c r="I599" s="364"/>
      <c r="J599" s="364"/>
      <c r="K599" s="364"/>
      <c r="L599" s="364"/>
      <c r="M599" s="364"/>
      <c r="N599" s="364"/>
      <c r="O599" s="364"/>
      <c r="P599" s="364"/>
      <c r="Q599" s="364"/>
      <c r="R599" s="364"/>
      <c r="S599" s="364"/>
      <c r="T599" s="364"/>
      <c r="U599" s="364"/>
      <c r="V599" s="364"/>
      <c r="W599" s="364"/>
      <c r="X599" s="364"/>
      <c r="Y599" s="364"/>
      <c r="Z599" s="364"/>
      <c r="AA599" s="364"/>
      <c r="AB599" s="364"/>
    </row>
    <row r="600">
      <c r="A600" s="364"/>
      <c r="B600" s="364"/>
      <c r="C600" s="364"/>
      <c r="D600" s="371"/>
      <c r="E600" s="371"/>
      <c r="F600" s="371"/>
      <c r="G600" s="364"/>
      <c r="H600" s="364"/>
      <c r="I600" s="364"/>
      <c r="J600" s="364"/>
      <c r="K600" s="364"/>
      <c r="L600" s="364"/>
      <c r="M600" s="364"/>
      <c r="N600" s="364"/>
      <c r="O600" s="364"/>
      <c r="P600" s="364"/>
      <c r="Q600" s="364"/>
      <c r="R600" s="364"/>
      <c r="S600" s="364"/>
      <c r="T600" s="364"/>
      <c r="U600" s="364"/>
      <c r="V600" s="364"/>
      <c r="W600" s="364"/>
      <c r="X600" s="364"/>
      <c r="Y600" s="364"/>
      <c r="Z600" s="364"/>
      <c r="AA600" s="364"/>
      <c r="AB600" s="364"/>
    </row>
    <row r="601">
      <c r="A601" s="364"/>
      <c r="B601" s="364"/>
      <c r="C601" s="364"/>
      <c r="D601" s="371"/>
      <c r="E601" s="371"/>
      <c r="F601" s="371"/>
      <c r="G601" s="364"/>
      <c r="H601" s="364"/>
      <c r="I601" s="364"/>
      <c r="J601" s="364"/>
      <c r="K601" s="364"/>
      <c r="L601" s="364"/>
      <c r="M601" s="364"/>
      <c r="N601" s="364"/>
      <c r="O601" s="364"/>
      <c r="P601" s="364"/>
      <c r="Q601" s="364"/>
      <c r="R601" s="364"/>
      <c r="S601" s="364"/>
      <c r="T601" s="364"/>
      <c r="U601" s="364"/>
      <c r="V601" s="364"/>
      <c r="W601" s="364"/>
      <c r="X601" s="364"/>
      <c r="Y601" s="364"/>
      <c r="Z601" s="364"/>
      <c r="AA601" s="364"/>
      <c r="AB601" s="364"/>
    </row>
    <row r="602">
      <c r="A602" s="364"/>
      <c r="B602" s="364"/>
      <c r="C602" s="364"/>
      <c r="D602" s="371"/>
      <c r="E602" s="371"/>
      <c r="F602" s="371"/>
      <c r="G602" s="364"/>
      <c r="H602" s="364"/>
      <c r="I602" s="364"/>
      <c r="J602" s="364"/>
      <c r="K602" s="364"/>
      <c r="L602" s="364"/>
      <c r="M602" s="364"/>
      <c r="N602" s="364"/>
      <c r="O602" s="364"/>
      <c r="P602" s="364"/>
      <c r="Q602" s="364"/>
      <c r="R602" s="364"/>
      <c r="S602" s="364"/>
      <c r="T602" s="364"/>
      <c r="U602" s="364"/>
      <c r="V602" s="364"/>
      <c r="W602" s="364"/>
      <c r="X602" s="364"/>
      <c r="Y602" s="364"/>
      <c r="Z602" s="364"/>
      <c r="AA602" s="364"/>
      <c r="AB602" s="364"/>
    </row>
    <row r="603">
      <c r="A603" s="364"/>
      <c r="B603" s="364"/>
      <c r="C603" s="364"/>
      <c r="D603" s="371"/>
      <c r="E603" s="371"/>
      <c r="F603" s="371"/>
      <c r="G603" s="364"/>
      <c r="H603" s="364"/>
      <c r="I603" s="364"/>
      <c r="J603" s="364"/>
      <c r="K603" s="364"/>
      <c r="L603" s="364"/>
      <c r="M603" s="364"/>
      <c r="N603" s="364"/>
      <c r="O603" s="364"/>
      <c r="P603" s="364"/>
      <c r="Q603" s="364"/>
      <c r="R603" s="364"/>
      <c r="S603" s="364"/>
      <c r="T603" s="364"/>
      <c r="U603" s="364"/>
      <c r="V603" s="364"/>
      <c r="W603" s="364"/>
      <c r="X603" s="364"/>
      <c r="Y603" s="364"/>
      <c r="Z603" s="364"/>
      <c r="AA603" s="364"/>
      <c r="AB603" s="364"/>
    </row>
    <row r="604">
      <c r="A604" s="364"/>
      <c r="B604" s="364"/>
      <c r="C604" s="364"/>
      <c r="D604" s="371"/>
      <c r="E604" s="371"/>
      <c r="F604" s="371"/>
      <c r="G604" s="364"/>
      <c r="H604" s="364"/>
      <c r="I604" s="364"/>
      <c r="J604" s="364"/>
      <c r="K604" s="364"/>
      <c r="L604" s="364"/>
      <c r="M604" s="364"/>
      <c r="N604" s="364"/>
      <c r="O604" s="364"/>
      <c r="P604" s="364"/>
      <c r="Q604" s="364"/>
      <c r="R604" s="364"/>
      <c r="S604" s="364"/>
      <c r="T604" s="364"/>
      <c r="U604" s="364"/>
      <c r="V604" s="364"/>
      <c r="W604" s="364"/>
      <c r="X604" s="364"/>
      <c r="Y604" s="364"/>
      <c r="Z604" s="364"/>
      <c r="AA604" s="364"/>
      <c r="AB604" s="364"/>
    </row>
    <row r="605">
      <c r="A605" s="364"/>
      <c r="B605" s="364"/>
      <c r="C605" s="364"/>
      <c r="D605" s="371"/>
      <c r="E605" s="371"/>
      <c r="F605" s="371"/>
      <c r="G605" s="364"/>
      <c r="H605" s="364"/>
      <c r="I605" s="364"/>
      <c r="J605" s="364"/>
      <c r="K605" s="364"/>
      <c r="L605" s="364"/>
      <c r="M605" s="364"/>
      <c r="N605" s="364"/>
      <c r="O605" s="364"/>
      <c r="P605" s="364"/>
      <c r="Q605" s="364"/>
      <c r="R605" s="364"/>
      <c r="S605" s="364"/>
      <c r="T605" s="364"/>
      <c r="U605" s="364"/>
      <c r="V605" s="364"/>
      <c r="W605" s="364"/>
      <c r="X605" s="364"/>
      <c r="Y605" s="364"/>
      <c r="Z605" s="364"/>
      <c r="AA605" s="364"/>
      <c r="AB605" s="364"/>
    </row>
    <row r="606">
      <c r="A606" s="364"/>
      <c r="B606" s="364"/>
      <c r="C606" s="364"/>
      <c r="D606" s="371"/>
      <c r="E606" s="371"/>
      <c r="F606" s="371"/>
      <c r="G606" s="364"/>
      <c r="H606" s="364"/>
      <c r="I606" s="364"/>
      <c r="J606" s="364"/>
      <c r="K606" s="364"/>
      <c r="L606" s="364"/>
      <c r="M606" s="364"/>
      <c r="N606" s="364"/>
      <c r="O606" s="364"/>
      <c r="P606" s="364"/>
      <c r="Q606" s="364"/>
      <c r="R606" s="364"/>
      <c r="S606" s="364"/>
      <c r="T606" s="364"/>
      <c r="U606" s="364"/>
      <c r="V606" s="364"/>
      <c r="W606" s="364"/>
      <c r="X606" s="364"/>
      <c r="Y606" s="364"/>
      <c r="Z606" s="364"/>
      <c r="AA606" s="364"/>
      <c r="AB606" s="364"/>
    </row>
    <row r="607">
      <c r="A607" s="364"/>
      <c r="B607" s="364"/>
      <c r="C607" s="364"/>
      <c r="D607" s="371"/>
      <c r="E607" s="371"/>
      <c r="F607" s="371"/>
      <c r="G607" s="364"/>
      <c r="H607" s="364"/>
      <c r="I607" s="364"/>
      <c r="J607" s="364"/>
      <c r="K607" s="364"/>
      <c r="L607" s="364"/>
      <c r="M607" s="364"/>
      <c r="N607" s="364"/>
      <c r="O607" s="364"/>
      <c r="P607" s="364"/>
      <c r="Q607" s="364"/>
      <c r="R607" s="364"/>
      <c r="S607" s="364"/>
      <c r="T607" s="364"/>
      <c r="U607" s="364"/>
      <c r="V607" s="364"/>
      <c r="W607" s="364"/>
      <c r="X607" s="364"/>
      <c r="Y607" s="364"/>
      <c r="Z607" s="364"/>
      <c r="AA607" s="364"/>
      <c r="AB607" s="364"/>
    </row>
    <row r="608">
      <c r="A608" s="364"/>
      <c r="B608" s="364"/>
      <c r="C608" s="364"/>
      <c r="D608" s="371"/>
      <c r="E608" s="371"/>
      <c r="F608" s="371"/>
      <c r="G608" s="364"/>
      <c r="H608" s="364"/>
      <c r="I608" s="364"/>
      <c r="J608" s="364"/>
      <c r="K608" s="364"/>
      <c r="L608" s="364"/>
      <c r="M608" s="364"/>
      <c r="N608" s="364"/>
      <c r="O608" s="364"/>
      <c r="P608" s="364"/>
      <c r="Q608" s="364"/>
      <c r="R608" s="364"/>
      <c r="S608" s="364"/>
      <c r="T608" s="364"/>
      <c r="U608" s="364"/>
      <c r="V608" s="364"/>
      <c r="W608" s="364"/>
      <c r="X608" s="364"/>
      <c r="Y608" s="364"/>
      <c r="Z608" s="364"/>
      <c r="AA608" s="364"/>
      <c r="AB608" s="364"/>
    </row>
    <row r="609">
      <c r="A609" s="364"/>
      <c r="B609" s="364"/>
      <c r="C609" s="364"/>
      <c r="D609" s="371"/>
      <c r="E609" s="371"/>
      <c r="F609" s="371"/>
      <c r="G609" s="364"/>
      <c r="H609" s="364"/>
      <c r="I609" s="364"/>
      <c r="J609" s="364"/>
      <c r="K609" s="364"/>
      <c r="L609" s="364"/>
      <c r="M609" s="364"/>
      <c r="N609" s="364"/>
      <c r="O609" s="364"/>
      <c r="P609" s="364"/>
      <c r="Q609" s="364"/>
      <c r="R609" s="364"/>
      <c r="S609" s="364"/>
      <c r="T609" s="364"/>
      <c r="U609" s="364"/>
      <c r="V609" s="364"/>
      <c r="W609" s="364"/>
      <c r="X609" s="364"/>
      <c r="Y609" s="364"/>
      <c r="Z609" s="364"/>
      <c r="AA609" s="364"/>
      <c r="AB609" s="364"/>
    </row>
    <row r="610">
      <c r="A610" s="364"/>
      <c r="B610" s="364"/>
      <c r="C610" s="364"/>
      <c r="D610" s="371"/>
      <c r="E610" s="371"/>
      <c r="F610" s="371"/>
      <c r="G610" s="364"/>
      <c r="H610" s="364"/>
      <c r="I610" s="364"/>
      <c r="J610" s="364"/>
      <c r="K610" s="364"/>
      <c r="L610" s="364"/>
      <c r="M610" s="364"/>
      <c r="N610" s="364"/>
      <c r="O610" s="364"/>
      <c r="P610" s="364"/>
      <c r="Q610" s="364"/>
      <c r="R610" s="364"/>
      <c r="S610" s="364"/>
      <c r="T610" s="364"/>
      <c r="U610" s="364"/>
      <c r="V610" s="364"/>
      <c r="W610" s="364"/>
      <c r="X610" s="364"/>
      <c r="Y610" s="364"/>
      <c r="Z610" s="364"/>
      <c r="AA610" s="364"/>
      <c r="AB610" s="364"/>
    </row>
    <row r="611">
      <c r="A611" s="364"/>
      <c r="B611" s="364"/>
      <c r="C611" s="364"/>
      <c r="D611" s="371"/>
      <c r="E611" s="371"/>
      <c r="F611" s="371"/>
      <c r="G611" s="364"/>
      <c r="H611" s="364"/>
      <c r="I611" s="364"/>
      <c r="J611" s="364"/>
      <c r="K611" s="364"/>
      <c r="L611" s="364"/>
      <c r="M611" s="364"/>
      <c r="N611" s="364"/>
      <c r="O611" s="364"/>
      <c r="P611" s="364"/>
      <c r="Q611" s="364"/>
      <c r="R611" s="364"/>
      <c r="S611" s="364"/>
      <c r="T611" s="364"/>
      <c r="U611" s="364"/>
      <c r="V611" s="364"/>
      <c r="W611" s="364"/>
      <c r="X611" s="364"/>
      <c r="Y611" s="364"/>
      <c r="Z611" s="364"/>
      <c r="AA611" s="364"/>
      <c r="AB611" s="364"/>
    </row>
    <row r="612">
      <c r="A612" s="364"/>
      <c r="B612" s="364"/>
      <c r="C612" s="364"/>
      <c r="D612" s="371"/>
      <c r="E612" s="371"/>
      <c r="F612" s="371"/>
      <c r="G612" s="364"/>
      <c r="H612" s="364"/>
      <c r="I612" s="364"/>
      <c r="J612" s="364"/>
      <c r="K612" s="364"/>
      <c r="L612" s="364"/>
      <c r="M612" s="364"/>
      <c r="N612" s="364"/>
      <c r="O612" s="364"/>
      <c r="P612" s="364"/>
      <c r="Q612" s="364"/>
      <c r="R612" s="364"/>
      <c r="S612" s="364"/>
      <c r="T612" s="364"/>
      <c r="U612" s="364"/>
      <c r="V612" s="364"/>
      <c r="W612" s="364"/>
      <c r="X612" s="364"/>
      <c r="Y612" s="364"/>
      <c r="Z612" s="364"/>
      <c r="AA612" s="364"/>
      <c r="AB612" s="364"/>
    </row>
    <row r="613">
      <c r="A613" s="364"/>
      <c r="B613" s="364"/>
      <c r="C613" s="364"/>
      <c r="D613" s="371"/>
      <c r="E613" s="371"/>
      <c r="F613" s="371"/>
      <c r="G613" s="364"/>
      <c r="H613" s="364"/>
      <c r="I613" s="364"/>
      <c r="J613" s="364"/>
      <c r="K613" s="364"/>
      <c r="L613" s="364"/>
      <c r="M613" s="364"/>
      <c r="N613" s="364"/>
      <c r="O613" s="364"/>
      <c r="P613" s="364"/>
      <c r="Q613" s="364"/>
      <c r="R613" s="364"/>
      <c r="S613" s="364"/>
      <c r="T613" s="364"/>
      <c r="U613" s="364"/>
      <c r="V613" s="364"/>
      <c r="W613" s="364"/>
      <c r="X613" s="364"/>
      <c r="Y613" s="364"/>
      <c r="Z613" s="364"/>
      <c r="AA613" s="364"/>
      <c r="AB613" s="364"/>
    </row>
    <row r="614">
      <c r="A614" s="364"/>
      <c r="B614" s="364"/>
      <c r="C614" s="364"/>
      <c r="D614" s="371"/>
      <c r="E614" s="371"/>
      <c r="F614" s="371"/>
      <c r="G614" s="364"/>
      <c r="H614" s="364"/>
      <c r="I614" s="364"/>
      <c r="J614" s="364"/>
      <c r="K614" s="364"/>
      <c r="L614" s="364"/>
      <c r="M614" s="364"/>
      <c r="N614" s="364"/>
      <c r="O614" s="364"/>
      <c r="P614" s="364"/>
      <c r="Q614" s="364"/>
      <c r="R614" s="364"/>
      <c r="S614" s="364"/>
      <c r="T614" s="364"/>
      <c r="U614" s="364"/>
      <c r="V614" s="364"/>
      <c r="W614" s="364"/>
      <c r="X614" s="364"/>
      <c r="Y614" s="364"/>
      <c r="Z614" s="364"/>
      <c r="AA614" s="364"/>
      <c r="AB614" s="364"/>
    </row>
    <row r="615">
      <c r="A615" s="364"/>
      <c r="B615" s="364"/>
      <c r="C615" s="364"/>
      <c r="D615" s="371"/>
      <c r="E615" s="371"/>
      <c r="F615" s="371"/>
      <c r="G615" s="364"/>
      <c r="H615" s="364"/>
      <c r="I615" s="364"/>
      <c r="J615" s="364"/>
      <c r="K615" s="364"/>
      <c r="L615" s="364"/>
      <c r="M615" s="364"/>
      <c r="N615" s="364"/>
      <c r="O615" s="364"/>
      <c r="P615" s="364"/>
      <c r="Q615" s="364"/>
      <c r="R615" s="364"/>
      <c r="S615" s="364"/>
      <c r="T615" s="364"/>
      <c r="U615" s="364"/>
      <c r="V615" s="364"/>
      <c r="W615" s="364"/>
      <c r="X615" s="364"/>
      <c r="Y615" s="364"/>
      <c r="Z615" s="364"/>
      <c r="AA615" s="364"/>
      <c r="AB615" s="364"/>
    </row>
    <row r="616">
      <c r="A616" s="364"/>
      <c r="B616" s="364"/>
      <c r="C616" s="364"/>
      <c r="D616" s="371"/>
      <c r="E616" s="371"/>
      <c r="F616" s="371"/>
      <c r="G616" s="364"/>
      <c r="H616" s="364"/>
      <c r="I616" s="364"/>
      <c r="J616" s="364"/>
      <c r="K616" s="364"/>
      <c r="L616" s="364"/>
      <c r="M616" s="364"/>
      <c r="N616" s="364"/>
      <c r="O616" s="364"/>
      <c r="P616" s="364"/>
      <c r="Q616" s="364"/>
      <c r="R616" s="364"/>
      <c r="S616" s="364"/>
      <c r="T616" s="364"/>
      <c r="U616" s="364"/>
      <c r="V616" s="364"/>
      <c r="W616" s="364"/>
      <c r="X616" s="364"/>
      <c r="Y616" s="364"/>
      <c r="Z616" s="364"/>
      <c r="AA616" s="364"/>
      <c r="AB616" s="364"/>
    </row>
    <row r="617">
      <c r="A617" s="364"/>
      <c r="B617" s="364"/>
      <c r="C617" s="364"/>
      <c r="D617" s="371"/>
      <c r="E617" s="371"/>
      <c r="F617" s="371"/>
      <c r="G617" s="364"/>
      <c r="H617" s="364"/>
      <c r="I617" s="364"/>
      <c r="J617" s="364"/>
      <c r="K617" s="364"/>
      <c r="L617" s="364"/>
      <c r="M617" s="364"/>
      <c r="N617" s="364"/>
      <c r="O617" s="364"/>
      <c r="P617" s="364"/>
      <c r="Q617" s="364"/>
      <c r="R617" s="364"/>
      <c r="S617" s="364"/>
      <c r="T617" s="364"/>
      <c r="U617" s="364"/>
      <c r="V617" s="364"/>
      <c r="W617" s="364"/>
      <c r="X617" s="364"/>
      <c r="Y617" s="364"/>
      <c r="Z617" s="364"/>
      <c r="AA617" s="364"/>
      <c r="AB617" s="364"/>
    </row>
    <row r="618">
      <c r="A618" s="364"/>
      <c r="B618" s="364"/>
      <c r="C618" s="364"/>
      <c r="D618" s="371"/>
      <c r="E618" s="371"/>
      <c r="F618" s="371"/>
      <c r="G618" s="364"/>
      <c r="H618" s="364"/>
      <c r="I618" s="364"/>
      <c r="J618" s="364"/>
      <c r="K618" s="364"/>
      <c r="L618" s="364"/>
      <c r="M618" s="364"/>
      <c r="N618" s="364"/>
      <c r="O618" s="364"/>
      <c r="P618" s="364"/>
      <c r="Q618" s="364"/>
      <c r="R618" s="364"/>
      <c r="S618" s="364"/>
      <c r="T618" s="364"/>
      <c r="U618" s="364"/>
      <c r="V618" s="364"/>
      <c r="W618" s="364"/>
      <c r="X618" s="364"/>
      <c r="Y618" s="364"/>
      <c r="Z618" s="364"/>
      <c r="AA618" s="364"/>
      <c r="AB618" s="364"/>
    </row>
    <row r="619">
      <c r="A619" s="364"/>
      <c r="B619" s="364"/>
      <c r="C619" s="364"/>
      <c r="D619" s="371"/>
      <c r="E619" s="371"/>
      <c r="F619" s="371"/>
      <c r="G619" s="364"/>
      <c r="H619" s="364"/>
      <c r="I619" s="364"/>
      <c r="J619" s="364"/>
      <c r="K619" s="364"/>
      <c r="L619" s="364"/>
      <c r="M619" s="364"/>
      <c r="N619" s="364"/>
      <c r="O619" s="364"/>
      <c r="P619" s="364"/>
      <c r="Q619" s="364"/>
      <c r="R619" s="364"/>
      <c r="S619" s="364"/>
      <c r="T619" s="364"/>
      <c r="U619" s="364"/>
      <c r="V619" s="364"/>
      <c r="W619" s="364"/>
      <c r="X619" s="364"/>
      <c r="Y619" s="364"/>
      <c r="Z619" s="364"/>
      <c r="AA619" s="364"/>
      <c r="AB619" s="364"/>
    </row>
    <row r="620">
      <c r="A620" s="364"/>
      <c r="B620" s="364"/>
      <c r="C620" s="364"/>
      <c r="D620" s="371"/>
      <c r="E620" s="371"/>
      <c r="F620" s="371"/>
      <c r="G620" s="364"/>
      <c r="H620" s="364"/>
      <c r="I620" s="364"/>
      <c r="J620" s="364"/>
      <c r="K620" s="364"/>
      <c r="L620" s="364"/>
      <c r="M620" s="364"/>
      <c r="N620" s="364"/>
      <c r="O620" s="364"/>
      <c r="P620" s="364"/>
      <c r="Q620" s="364"/>
      <c r="R620" s="364"/>
      <c r="S620" s="364"/>
      <c r="T620" s="364"/>
      <c r="U620" s="364"/>
      <c r="V620" s="364"/>
      <c r="W620" s="364"/>
      <c r="X620" s="364"/>
      <c r="Y620" s="364"/>
      <c r="Z620" s="364"/>
      <c r="AA620" s="364"/>
      <c r="AB620" s="364"/>
    </row>
    <row r="621">
      <c r="A621" s="364"/>
      <c r="B621" s="364"/>
      <c r="C621" s="364"/>
      <c r="D621" s="371"/>
      <c r="E621" s="371"/>
      <c r="F621" s="371"/>
      <c r="G621" s="364"/>
      <c r="H621" s="364"/>
      <c r="I621" s="364"/>
      <c r="J621" s="364"/>
      <c r="K621" s="364"/>
      <c r="L621" s="364"/>
      <c r="M621" s="364"/>
      <c r="N621" s="364"/>
      <c r="O621" s="364"/>
      <c r="P621" s="364"/>
      <c r="Q621" s="364"/>
      <c r="R621" s="364"/>
      <c r="S621" s="364"/>
      <c r="T621" s="364"/>
      <c r="U621" s="364"/>
      <c r="V621" s="364"/>
      <c r="W621" s="364"/>
      <c r="X621" s="364"/>
      <c r="Y621" s="364"/>
      <c r="Z621" s="364"/>
      <c r="AA621" s="364"/>
      <c r="AB621" s="364"/>
    </row>
    <row r="622">
      <c r="A622" s="364"/>
      <c r="B622" s="364"/>
      <c r="C622" s="364"/>
      <c r="D622" s="371"/>
      <c r="E622" s="371"/>
      <c r="F622" s="371"/>
      <c r="G622" s="364"/>
      <c r="H622" s="364"/>
      <c r="I622" s="364"/>
      <c r="J622" s="364"/>
      <c r="K622" s="364"/>
      <c r="L622" s="364"/>
      <c r="M622" s="364"/>
      <c r="N622" s="364"/>
      <c r="O622" s="364"/>
      <c r="P622" s="364"/>
      <c r="Q622" s="364"/>
      <c r="R622" s="364"/>
      <c r="S622" s="364"/>
      <c r="T622" s="364"/>
      <c r="U622" s="364"/>
      <c r="V622" s="364"/>
      <c r="W622" s="364"/>
      <c r="X622" s="364"/>
      <c r="Y622" s="364"/>
      <c r="Z622" s="364"/>
      <c r="AA622" s="364"/>
      <c r="AB622" s="364"/>
    </row>
    <row r="623">
      <c r="A623" s="364"/>
      <c r="B623" s="364"/>
      <c r="C623" s="364"/>
      <c r="D623" s="371"/>
      <c r="E623" s="371"/>
      <c r="F623" s="371"/>
      <c r="G623" s="364"/>
      <c r="H623" s="364"/>
      <c r="I623" s="364"/>
      <c r="J623" s="364"/>
      <c r="K623" s="364"/>
      <c r="L623" s="364"/>
      <c r="M623" s="364"/>
      <c r="N623" s="364"/>
      <c r="O623" s="364"/>
      <c r="P623" s="364"/>
      <c r="Q623" s="364"/>
      <c r="R623" s="364"/>
      <c r="S623" s="364"/>
      <c r="T623" s="364"/>
      <c r="U623" s="364"/>
      <c r="V623" s="364"/>
      <c r="W623" s="364"/>
      <c r="X623" s="364"/>
      <c r="Y623" s="364"/>
      <c r="Z623" s="364"/>
      <c r="AA623" s="364"/>
      <c r="AB623" s="364"/>
    </row>
    <row r="624">
      <c r="A624" s="364"/>
      <c r="B624" s="364"/>
      <c r="C624" s="364"/>
      <c r="D624" s="371"/>
      <c r="E624" s="371"/>
      <c r="F624" s="371"/>
      <c r="G624" s="364"/>
      <c r="H624" s="364"/>
      <c r="I624" s="364"/>
      <c r="J624" s="364"/>
      <c r="K624" s="364"/>
      <c r="L624" s="364"/>
      <c r="M624" s="364"/>
      <c r="N624" s="364"/>
      <c r="O624" s="364"/>
      <c r="P624" s="364"/>
      <c r="Q624" s="364"/>
      <c r="R624" s="364"/>
      <c r="S624" s="364"/>
      <c r="T624" s="364"/>
      <c r="U624" s="364"/>
      <c r="V624" s="364"/>
      <c r="W624" s="364"/>
      <c r="X624" s="364"/>
      <c r="Y624" s="364"/>
      <c r="Z624" s="364"/>
      <c r="AA624" s="364"/>
      <c r="AB624" s="364"/>
    </row>
    <row r="625">
      <c r="A625" s="364"/>
      <c r="B625" s="364"/>
      <c r="C625" s="364"/>
      <c r="D625" s="371"/>
      <c r="E625" s="371"/>
      <c r="F625" s="371"/>
      <c r="G625" s="364"/>
      <c r="H625" s="364"/>
      <c r="I625" s="364"/>
      <c r="J625" s="364"/>
      <c r="K625" s="364"/>
      <c r="L625" s="364"/>
      <c r="M625" s="364"/>
      <c r="N625" s="364"/>
      <c r="O625" s="364"/>
      <c r="P625" s="364"/>
      <c r="Q625" s="364"/>
      <c r="R625" s="364"/>
      <c r="S625" s="364"/>
      <c r="T625" s="364"/>
      <c r="U625" s="364"/>
      <c r="V625" s="364"/>
      <c r="W625" s="364"/>
      <c r="X625" s="364"/>
      <c r="Y625" s="364"/>
      <c r="Z625" s="364"/>
      <c r="AA625" s="364"/>
      <c r="AB625" s="364"/>
    </row>
    <row r="626">
      <c r="A626" s="364"/>
      <c r="B626" s="364"/>
      <c r="C626" s="364"/>
      <c r="D626" s="371"/>
      <c r="E626" s="371"/>
      <c r="F626" s="371"/>
      <c r="G626" s="364"/>
      <c r="H626" s="364"/>
      <c r="I626" s="364"/>
      <c r="J626" s="364"/>
      <c r="K626" s="364"/>
      <c r="L626" s="364"/>
      <c r="M626" s="364"/>
      <c r="N626" s="364"/>
      <c r="O626" s="364"/>
      <c r="P626" s="364"/>
      <c r="Q626" s="364"/>
      <c r="R626" s="364"/>
      <c r="S626" s="364"/>
      <c r="T626" s="364"/>
      <c r="U626" s="364"/>
      <c r="V626" s="364"/>
      <c r="W626" s="364"/>
      <c r="X626" s="364"/>
      <c r="Y626" s="364"/>
      <c r="Z626" s="364"/>
      <c r="AA626" s="364"/>
      <c r="AB626" s="364"/>
    </row>
    <row r="627">
      <c r="A627" s="364"/>
      <c r="B627" s="364"/>
      <c r="C627" s="364"/>
      <c r="D627" s="371"/>
      <c r="E627" s="371"/>
      <c r="F627" s="371"/>
      <c r="G627" s="364"/>
      <c r="H627" s="364"/>
      <c r="I627" s="364"/>
      <c r="J627" s="364"/>
      <c r="K627" s="364"/>
      <c r="L627" s="364"/>
      <c r="M627" s="364"/>
      <c r="N627" s="364"/>
      <c r="O627" s="364"/>
      <c r="P627" s="364"/>
      <c r="Q627" s="364"/>
      <c r="R627" s="364"/>
      <c r="S627" s="364"/>
      <c r="T627" s="364"/>
      <c r="U627" s="364"/>
      <c r="V627" s="364"/>
      <c r="W627" s="364"/>
      <c r="X627" s="364"/>
      <c r="Y627" s="364"/>
      <c r="Z627" s="364"/>
      <c r="AA627" s="364"/>
      <c r="AB627" s="364"/>
    </row>
    <row r="628">
      <c r="A628" s="364"/>
      <c r="B628" s="364"/>
      <c r="C628" s="364"/>
      <c r="D628" s="371"/>
      <c r="E628" s="371"/>
      <c r="F628" s="371"/>
      <c r="G628" s="364"/>
      <c r="H628" s="364"/>
      <c r="I628" s="364"/>
      <c r="J628" s="364"/>
      <c r="K628" s="364"/>
      <c r="L628" s="364"/>
      <c r="M628" s="364"/>
      <c r="N628" s="364"/>
      <c r="O628" s="364"/>
      <c r="P628" s="364"/>
      <c r="Q628" s="364"/>
      <c r="R628" s="364"/>
      <c r="S628" s="364"/>
      <c r="T628" s="364"/>
      <c r="U628" s="364"/>
      <c r="V628" s="364"/>
      <c r="W628" s="364"/>
      <c r="X628" s="364"/>
      <c r="Y628" s="364"/>
      <c r="Z628" s="364"/>
      <c r="AA628" s="364"/>
      <c r="AB628" s="364"/>
    </row>
    <row r="629">
      <c r="A629" s="364"/>
      <c r="B629" s="364"/>
      <c r="C629" s="364"/>
      <c r="D629" s="371"/>
      <c r="E629" s="371"/>
      <c r="F629" s="371"/>
      <c r="G629" s="364"/>
      <c r="H629" s="364"/>
      <c r="I629" s="364"/>
      <c r="J629" s="364"/>
      <c r="K629" s="364"/>
      <c r="L629" s="364"/>
      <c r="M629" s="364"/>
      <c r="N629" s="364"/>
      <c r="O629" s="364"/>
      <c r="P629" s="364"/>
      <c r="Q629" s="364"/>
      <c r="R629" s="364"/>
      <c r="S629" s="364"/>
      <c r="T629" s="364"/>
      <c r="U629" s="364"/>
      <c r="V629" s="364"/>
      <c r="W629" s="364"/>
      <c r="X629" s="364"/>
      <c r="Y629" s="364"/>
      <c r="Z629" s="364"/>
      <c r="AA629" s="364"/>
      <c r="AB629" s="364"/>
    </row>
    <row r="630">
      <c r="A630" s="364"/>
      <c r="B630" s="364"/>
      <c r="C630" s="364"/>
      <c r="D630" s="371"/>
      <c r="E630" s="371"/>
      <c r="F630" s="371"/>
      <c r="G630" s="364"/>
      <c r="H630" s="364"/>
      <c r="I630" s="364"/>
      <c r="J630" s="364"/>
      <c r="K630" s="364"/>
      <c r="L630" s="364"/>
      <c r="M630" s="364"/>
      <c r="N630" s="364"/>
      <c r="O630" s="364"/>
      <c r="P630" s="364"/>
      <c r="Q630" s="364"/>
      <c r="R630" s="364"/>
      <c r="S630" s="364"/>
      <c r="T630" s="364"/>
      <c r="U630" s="364"/>
      <c r="V630" s="364"/>
      <c r="W630" s="364"/>
      <c r="X630" s="364"/>
      <c r="Y630" s="364"/>
      <c r="Z630" s="364"/>
      <c r="AA630" s="364"/>
      <c r="AB630" s="364"/>
    </row>
    <row r="631">
      <c r="A631" s="364"/>
      <c r="B631" s="364"/>
      <c r="C631" s="364"/>
      <c r="D631" s="371"/>
      <c r="E631" s="371"/>
      <c r="F631" s="371"/>
      <c r="G631" s="364"/>
      <c r="H631" s="364"/>
      <c r="I631" s="364"/>
      <c r="J631" s="364"/>
      <c r="K631" s="364"/>
      <c r="L631" s="364"/>
      <c r="M631" s="364"/>
      <c r="N631" s="364"/>
      <c r="O631" s="364"/>
      <c r="P631" s="364"/>
      <c r="Q631" s="364"/>
      <c r="R631" s="364"/>
      <c r="S631" s="364"/>
      <c r="T631" s="364"/>
      <c r="U631" s="364"/>
      <c r="V631" s="364"/>
      <c r="W631" s="364"/>
      <c r="X631" s="364"/>
      <c r="Y631" s="364"/>
      <c r="Z631" s="364"/>
      <c r="AA631" s="364"/>
      <c r="AB631" s="364"/>
    </row>
    <row r="632">
      <c r="A632" s="364"/>
      <c r="B632" s="364"/>
      <c r="C632" s="364"/>
      <c r="D632" s="371"/>
      <c r="E632" s="371"/>
      <c r="F632" s="371"/>
      <c r="G632" s="364"/>
      <c r="H632" s="364"/>
      <c r="I632" s="364"/>
      <c r="J632" s="364"/>
      <c r="K632" s="364"/>
      <c r="L632" s="364"/>
      <c r="M632" s="364"/>
      <c r="N632" s="364"/>
      <c r="O632" s="364"/>
      <c r="P632" s="364"/>
      <c r="Q632" s="364"/>
      <c r="R632" s="364"/>
      <c r="S632" s="364"/>
      <c r="T632" s="364"/>
      <c r="U632" s="364"/>
      <c r="V632" s="364"/>
      <c r="W632" s="364"/>
      <c r="X632" s="364"/>
      <c r="Y632" s="364"/>
      <c r="Z632" s="364"/>
      <c r="AA632" s="364"/>
      <c r="AB632" s="364"/>
    </row>
    <row r="633">
      <c r="A633" s="364"/>
      <c r="B633" s="364"/>
      <c r="C633" s="364"/>
      <c r="D633" s="371"/>
      <c r="E633" s="371"/>
      <c r="F633" s="371"/>
      <c r="G633" s="364"/>
      <c r="H633" s="364"/>
      <c r="I633" s="364"/>
      <c r="J633" s="364"/>
      <c r="K633" s="364"/>
      <c r="L633" s="364"/>
      <c r="M633" s="364"/>
      <c r="N633" s="364"/>
      <c r="O633" s="364"/>
      <c r="P633" s="364"/>
      <c r="Q633" s="364"/>
      <c r="R633" s="364"/>
      <c r="S633" s="364"/>
      <c r="T633" s="364"/>
      <c r="U633" s="364"/>
      <c r="V633" s="364"/>
      <c r="W633" s="364"/>
      <c r="X633" s="364"/>
      <c r="Y633" s="364"/>
      <c r="Z633" s="364"/>
      <c r="AA633" s="364"/>
      <c r="AB633" s="364"/>
    </row>
    <row r="634">
      <c r="A634" s="364"/>
      <c r="B634" s="364"/>
      <c r="C634" s="364"/>
      <c r="D634" s="371"/>
      <c r="E634" s="371"/>
      <c r="F634" s="371"/>
      <c r="G634" s="364"/>
      <c r="H634" s="364"/>
      <c r="I634" s="364"/>
      <c r="J634" s="364"/>
      <c r="K634" s="364"/>
      <c r="L634" s="364"/>
      <c r="M634" s="364"/>
      <c r="N634" s="364"/>
      <c r="O634" s="364"/>
      <c r="P634" s="364"/>
      <c r="Q634" s="364"/>
      <c r="R634" s="364"/>
      <c r="S634" s="364"/>
      <c r="T634" s="364"/>
      <c r="U634" s="364"/>
      <c r="V634" s="364"/>
      <c r="W634" s="364"/>
      <c r="X634" s="364"/>
      <c r="Y634" s="364"/>
      <c r="Z634" s="364"/>
      <c r="AA634" s="364"/>
      <c r="AB634" s="364"/>
    </row>
    <row r="635">
      <c r="A635" s="364"/>
      <c r="B635" s="364"/>
      <c r="C635" s="364"/>
      <c r="D635" s="371"/>
      <c r="E635" s="371"/>
      <c r="F635" s="371"/>
      <c r="G635" s="364"/>
      <c r="H635" s="364"/>
      <c r="I635" s="364"/>
      <c r="J635" s="364"/>
      <c r="K635" s="364"/>
      <c r="L635" s="364"/>
      <c r="M635" s="364"/>
      <c r="N635" s="364"/>
      <c r="O635" s="364"/>
      <c r="P635" s="364"/>
      <c r="Q635" s="364"/>
      <c r="R635" s="364"/>
      <c r="S635" s="364"/>
      <c r="T635" s="364"/>
      <c r="U635" s="364"/>
      <c r="V635" s="364"/>
      <c r="W635" s="364"/>
      <c r="X635" s="364"/>
      <c r="Y635" s="364"/>
      <c r="Z635" s="364"/>
      <c r="AA635" s="364"/>
      <c r="AB635" s="364"/>
    </row>
    <row r="636">
      <c r="A636" s="364"/>
      <c r="B636" s="364"/>
      <c r="C636" s="364"/>
      <c r="D636" s="371"/>
      <c r="E636" s="371"/>
      <c r="F636" s="371"/>
      <c r="G636" s="364"/>
      <c r="H636" s="364"/>
      <c r="I636" s="364"/>
      <c r="J636" s="364"/>
      <c r="K636" s="364"/>
      <c r="L636" s="364"/>
      <c r="M636" s="364"/>
      <c r="N636" s="364"/>
      <c r="O636" s="364"/>
      <c r="P636" s="364"/>
      <c r="Q636" s="364"/>
      <c r="R636" s="364"/>
      <c r="S636" s="364"/>
      <c r="T636" s="364"/>
      <c r="U636" s="364"/>
      <c r="V636" s="364"/>
      <c r="W636" s="364"/>
      <c r="X636" s="364"/>
      <c r="Y636" s="364"/>
      <c r="Z636" s="364"/>
      <c r="AA636" s="364"/>
      <c r="AB636" s="364"/>
    </row>
    <row r="637">
      <c r="A637" s="364"/>
      <c r="B637" s="364"/>
      <c r="C637" s="364"/>
      <c r="D637" s="371"/>
      <c r="E637" s="371"/>
      <c r="F637" s="371"/>
      <c r="G637" s="364"/>
      <c r="H637" s="364"/>
      <c r="I637" s="364"/>
      <c r="J637" s="364"/>
      <c r="K637" s="364"/>
      <c r="L637" s="364"/>
      <c r="M637" s="364"/>
      <c r="N637" s="364"/>
      <c r="O637" s="364"/>
      <c r="P637" s="364"/>
      <c r="Q637" s="364"/>
      <c r="R637" s="364"/>
      <c r="S637" s="364"/>
      <c r="T637" s="364"/>
      <c r="U637" s="364"/>
      <c r="V637" s="364"/>
      <c r="W637" s="364"/>
      <c r="X637" s="364"/>
      <c r="Y637" s="364"/>
      <c r="Z637" s="364"/>
      <c r="AA637" s="364"/>
      <c r="AB637" s="364"/>
    </row>
    <row r="638">
      <c r="A638" s="364"/>
      <c r="B638" s="364"/>
      <c r="C638" s="364"/>
      <c r="D638" s="371"/>
      <c r="E638" s="371"/>
      <c r="F638" s="371"/>
      <c r="G638" s="364"/>
      <c r="H638" s="364"/>
      <c r="I638" s="364"/>
      <c r="J638" s="364"/>
      <c r="K638" s="364"/>
      <c r="L638" s="364"/>
      <c r="M638" s="364"/>
      <c r="N638" s="364"/>
      <c r="O638" s="364"/>
      <c r="P638" s="364"/>
      <c r="Q638" s="364"/>
      <c r="R638" s="364"/>
      <c r="S638" s="364"/>
      <c r="T638" s="364"/>
      <c r="U638" s="364"/>
      <c r="V638" s="364"/>
      <c r="W638" s="364"/>
      <c r="X638" s="364"/>
      <c r="Y638" s="364"/>
      <c r="Z638" s="364"/>
      <c r="AA638" s="364"/>
      <c r="AB638" s="364"/>
    </row>
    <row r="639">
      <c r="A639" s="364"/>
      <c r="B639" s="364"/>
      <c r="C639" s="364"/>
      <c r="D639" s="371"/>
      <c r="E639" s="371"/>
      <c r="F639" s="371"/>
      <c r="G639" s="364"/>
      <c r="H639" s="364"/>
      <c r="I639" s="364"/>
      <c r="J639" s="364"/>
      <c r="K639" s="364"/>
      <c r="L639" s="364"/>
      <c r="M639" s="364"/>
      <c r="N639" s="364"/>
      <c r="O639" s="364"/>
      <c r="P639" s="364"/>
      <c r="Q639" s="364"/>
      <c r="R639" s="364"/>
      <c r="S639" s="364"/>
      <c r="T639" s="364"/>
      <c r="U639" s="364"/>
      <c r="V639" s="364"/>
      <c r="W639" s="364"/>
      <c r="X639" s="364"/>
      <c r="Y639" s="364"/>
      <c r="Z639" s="364"/>
      <c r="AA639" s="364"/>
      <c r="AB639" s="364"/>
    </row>
    <row r="640">
      <c r="A640" s="364"/>
      <c r="B640" s="364"/>
      <c r="C640" s="364"/>
      <c r="D640" s="371"/>
      <c r="E640" s="371"/>
      <c r="F640" s="371"/>
      <c r="G640" s="364"/>
      <c r="H640" s="364"/>
      <c r="I640" s="364"/>
      <c r="J640" s="364"/>
      <c r="K640" s="364"/>
      <c r="L640" s="364"/>
      <c r="M640" s="364"/>
      <c r="N640" s="364"/>
      <c r="O640" s="364"/>
      <c r="P640" s="364"/>
      <c r="Q640" s="364"/>
      <c r="R640" s="364"/>
      <c r="S640" s="364"/>
      <c r="T640" s="364"/>
      <c r="U640" s="364"/>
      <c r="V640" s="364"/>
      <c r="W640" s="364"/>
      <c r="X640" s="364"/>
      <c r="Y640" s="364"/>
      <c r="Z640" s="364"/>
      <c r="AA640" s="364"/>
      <c r="AB640" s="364"/>
    </row>
    <row r="641">
      <c r="A641" s="364"/>
      <c r="B641" s="364"/>
      <c r="C641" s="364"/>
      <c r="D641" s="371"/>
      <c r="E641" s="371"/>
      <c r="F641" s="371"/>
      <c r="G641" s="364"/>
      <c r="H641" s="364"/>
      <c r="I641" s="364"/>
      <c r="J641" s="364"/>
      <c r="K641" s="364"/>
      <c r="L641" s="364"/>
      <c r="M641" s="364"/>
      <c r="N641" s="364"/>
      <c r="O641" s="364"/>
      <c r="P641" s="364"/>
      <c r="Q641" s="364"/>
      <c r="R641" s="364"/>
      <c r="S641" s="364"/>
      <c r="T641" s="364"/>
      <c r="U641" s="364"/>
      <c r="V641" s="364"/>
      <c r="W641" s="364"/>
      <c r="X641" s="364"/>
      <c r="Y641" s="364"/>
      <c r="Z641" s="364"/>
      <c r="AA641" s="364"/>
      <c r="AB641" s="364"/>
    </row>
    <row r="642">
      <c r="A642" s="364"/>
      <c r="B642" s="364"/>
      <c r="C642" s="364"/>
      <c r="D642" s="371"/>
      <c r="E642" s="371"/>
      <c r="F642" s="371"/>
      <c r="G642" s="364"/>
      <c r="H642" s="364"/>
      <c r="I642" s="364"/>
      <c r="J642" s="364"/>
      <c r="K642" s="364"/>
      <c r="L642" s="364"/>
      <c r="M642" s="364"/>
      <c r="N642" s="364"/>
      <c r="O642" s="364"/>
      <c r="P642" s="364"/>
      <c r="Q642" s="364"/>
      <c r="R642" s="364"/>
      <c r="S642" s="364"/>
      <c r="T642" s="364"/>
      <c r="U642" s="364"/>
      <c r="V642" s="364"/>
      <c r="W642" s="364"/>
      <c r="X642" s="364"/>
      <c r="Y642" s="364"/>
      <c r="Z642" s="364"/>
      <c r="AA642" s="364"/>
      <c r="AB642" s="364"/>
    </row>
    <row r="643">
      <c r="A643" s="364"/>
      <c r="B643" s="364"/>
      <c r="C643" s="364"/>
      <c r="D643" s="371"/>
      <c r="E643" s="371"/>
      <c r="F643" s="371"/>
      <c r="G643" s="364"/>
      <c r="H643" s="364"/>
      <c r="I643" s="364"/>
      <c r="J643" s="364"/>
      <c r="K643" s="364"/>
      <c r="L643" s="364"/>
      <c r="M643" s="364"/>
      <c r="N643" s="364"/>
      <c r="O643" s="364"/>
      <c r="P643" s="364"/>
      <c r="Q643" s="364"/>
      <c r="R643" s="364"/>
      <c r="S643" s="364"/>
      <c r="T643" s="364"/>
      <c r="U643" s="364"/>
      <c r="V643" s="364"/>
      <c r="W643" s="364"/>
      <c r="X643" s="364"/>
      <c r="Y643" s="364"/>
      <c r="Z643" s="364"/>
      <c r="AA643" s="364"/>
      <c r="AB643" s="364"/>
    </row>
    <row r="644">
      <c r="A644" s="364"/>
      <c r="B644" s="364"/>
      <c r="C644" s="364"/>
      <c r="D644" s="371"/>
      <c r="E644" s="371"/>
      <c r="F644" s="371"/>
      <c r="G644" s="364"/>
      <c r="H644" s="364"/>
      <c r="I644" s="364"/>
      <c r="J644" s="364"/>
      <c r="K644" s="364"/>
      <c r="L644" s="364"/>
      <c r="M644" s="364"/>
      <c r="N644" s="364"/>
      <c r="O644" s="364"/>
      <c r="P644" s="364"/>
      <c r="Q644" s="364"/>
      <c r="R644" s="364"/>
      <c r="S644" s="364"/>
      <c r="T644" s="364"/>
      <c r="U644" s="364"/>
      <c r="V644" s="364"/>
      <c r="W644" s="364"/>
      <c r="X644" s="364"/>
      <c r="Y644" s="364"/>
      <c r="Z644" s="364"/>
      <c r="AA644" s="364"/>
      <c r="AB644" s="364"/>
    </row>
    <row r="645">
      <c r="A645" s="364"/>
      <c r="B645" s="364"/>
      <c r="C645" s="364"/>
      <c r="D645" s="371"/>
      <c r="E645" s="371"/>
      <c r="F645" s="371"/>
      <c r="G645" s="364"/>
      <c r="H645" s="364"/>
      <c r="I645" s="364"/>
      <c r="J645" s="364"/>
      <c r="K645" s="364"/>
      <c r="L645" s="364"/>
      <c r="M645" s="364"/>
      <c r="N645" s="364"/>
      <c r="O645" s="364"/>
      <c r="P645" s="364"/>
      <c r="Q645" s="364"/>
      <c r="R645" s="364"/>
      <c r="S645" s="364"/>
      <c r="T645" s="364"/>
      <c r="U645" s="364"/>
      <c r="V645" s="364"/>
      <c r="W645" s="364"/>
      <c r="X645" s="364"/>
      <c r="Y645" s="364"/>
      <c r="Z645" s="364"/>
      <c r="AA645" s="364"/>
      <c r="AB645" s="364"/>
    </row>
    <row r="646">
      <c r="A646" s="364"/>
      <c r="B646" s="364"/>
      <c r="C646" s="364"/>
      <c r="D646" s="371"/>
      <c r="E646" s="371"/>
      <c r="F646" s="371"/>
      <c r="G646" s="364"/>
      <c r="H646" s="364"/>
      <c r="I646" s="364"/>
      <c r="J646" s="364"/>
      <c r="K646" s="364"/>
      <c r="L646" s="364"/>
      <c r="M646" s="364"/>
      <c r="N646" s="364"/>
      <c r="O646" s="364"/>
      <c r="P646" s="364"/>
      <c r="Q646" s="364"/>
      <c r="R646" s="364"/>
      <c r="S646" s="364"/>
      <c r="T646" s="364"/>
      <c r="U646" s="364"/>
      <c r="V646" s="364"/>
      <c r="W646" s="364"/>
      <c r="X646" s="364"/>
      <c r="Y646" s="364"/>
      <c r="Z646" s="364"/>
      <c r="AA646" s="364"/>
      <c r="AB646" s="364"/>
    </row>
    <row r="647">
      <c r="A647" s="364"/>
      <c r="B647" s="364"/>
      <c r="C647" s="364"/>
      <c r="D647" s="371"/>
      <c r="E647" s="371"/>
      <c r="F647" s="371"/>
      <c r="G647" s="364"/>
      <c r="H647" s="364"/>
      <c r="I647" s="364"/>
      <c r="J647" s="364"/>
      <c r="K647" s="364"/>
      <c r="L647" s="364"/>
      <c r="M647" s="364"/>
      <c r="N647" s="364"/>
      <c r="O647" s="364"/>
      <c r="P647" s="364"/>
      <c r="Q647" s="364"/>
      <c r="R647" s="364"/>
      <c r="S647" s="364"/>
      <c r="T647" s="364"/>
      <c r="U647" s="364"/>
      <c r="V647" s="364"/>
      <c r="W647" s="364"/>
      <c r="X647" s="364"/>
      <c r="Y647" s="364"/>
      <c r="Z647" s="364"/>
      <c r="AA647" s="364"/>
      <c r="AB647" s="364"/>
    </row>
    <row r="648">
      <c r="A648" s="364"/>
      <c r="B648" s="364"/>
      <c r="C648" s="364"/>
      <c r="D648" s="371"/>
      <c r="E648" s="371"/>
      <c r="F648" s="371"/>
      <c r="G648" s="364"/>
      <c r="H648" s="364"/>
      <c r="I648" s="364"/>
      <c r="J648" s="364"/>
      <c r="K648" s="364"/>
      <c r="L648" s="364"/>
      <c r="M648" s="364"/>
      <c r="N648" s="364"/>
      <c r="O648" s="364"/>
      <c r="P648" s="364"/>
      <c r="Q648" s="364"/>
      <c r="R648" s="364"/>
      <c r="S648" s="364"/>
      <c r="T648" s="364"/>
      <c r="U648" s="364"/>
      <c r="V648" s="364"/>
      <c r="W648" s="364"/>
      <c r="X648" s="364"/>
      <c r="Y648" s="364"/>
      <c r="Z648" s="364"/>
      <c r="AA648" s="364"/>
      <c r="AB648" s="364"/>
    </row>
    <row r="649">
      <c r="A649" s="364"/>
      <c r="B649" s="364"/>
      <c r="C649" s="364"/>
      <c r="D649" s="371"/>
      <c r="E649" s="371"/>
      <c r="F649" s="371"/>
      <c r="G649" s="364"/>
      <c r="H649" s="364"/>
      <c r="I649" s="364"/>
      <c r="J649" s="364"/>
      <c r="K649" s="364"/>
      <c r="L649" s="364"/>
      <c r="M649" s="364"/>
      <c r="N649" s="364"/>
      <c r="O649" s="364"/>
      <c r="P649" s="364"/>
      <c r="Q649" s="364"/>
      <c r="R649" s="364"/>
      <c r="S649" s="364"/>
      <c r="T649" s="364"/>
      <c r="U649" s="364"/>
      <c r="V649" s="364"/>
      <c r="W649" s="364"/>
      <c r="X649" s="364"/>
      <c r="Y649" s="364"/>
      <c r="Z649" s="364"/>
      <c r="AA649" s="364"/>
      <c r="AB649" s="364"/>
    </row>
    <row r="650">
      <c r="A650" s="364"/>
      <c r="B650" s="364"/>
      <c r="C650" s="364"/>
      <c r="D650" s="371"/>
      <c r="E650" s="371"/>
      <c r="F650" s="371"/>
      <c r="G650" s="364"/>
      <c r="H650" s="364"/>
      <c r="I650" s="364"/>
      <c r="J650" s="364"/>
      <c r="K650" s="364"/>
      <c r="L650" s="364"/>
      <c r="M650" s="364"/>
      <c r="N650" s="364"/>
      <c r="O650" s="364"/>
      <c r="P650" s="364"/>
      <c r="Q650" s="364"/>
      <c r="R650" s="364"/>
      <c r="S650" s="364"/>
      <c r="T650" s="364"/>
      <c r="U650" s="364"/>
      <c r="V650" s="364"/>
      <c r="W650" s="364"/>
      <c r="X650" s="364"/>
      <c r="Y650" s="364"/>
      <c r="Z650" s="364"/>
      <c r="AA650" s="364"/>
      <c r="AB650" s="364"/>
    </row>
    <row r="651">
      <c r="A651" s="364"/>
      <c r="B651" s="364"/>
      <c r="C651" s="364"/>
      <c r="D651" s="371"/>
      <c r="E651" s="371"/>
      <c r="F651" s="371"/>
      <c r="G651" s="364"/>
      <c r="H651" s="364"/>
      <c r="I651" s="364"/>
      <c r="J651" s="364"/>
      <c r="K651" s="364"/>
      <c r="L651" s="364"/>
      <c r="M651" s="364"/>
      <c r="N651" s="364"/>
      <c r="O651" s="364"/>
      <c r="P651" s="364"/>
      <c r="Q651" s="364"/>
      <c r="R651" s="364"/>
      <c r="S651" s="364"/>
      <c r="T651" s="364"/>
      <c r="U651" s="364"/>
      <c r="V651" s="364"/>
      <c r="W651" s="364"/>
      <c r="X651" s="364"/>
      <c r="Y651" s="364"/>
      <c r="Z651" s="364"/>
      <c r="AA651" s="364"/>
      <c r="AB651" s="364"/>
    </row>
    <row r="652">
      <c r="A652" s="364"/>
      <c r="B652" s="364"/>
      <c r="C652" s="364"/>
      <c r="D652" s="371"/>
      <c r="E652" s="371"/>
      <c r="F652" s="371"/>
      <c r="G652" s="364"/>
      <c r="H652" s="364"/>
      <c r="I652" s="364"/>
      <c r="J652" s="364"/>
      <c r="K652" s="364"/>
      <c r="L652" s="364"/>
      <c r="M652" s="364"/>
      <c r="N652" s="364"/>
      <c r="O652" s="364"/>
      <c r="P652" s="364"/>
      <c r="Q652" s="364"/>
      <c r="R652" s="364"/>
      <c r="S652" s="364"/>
      <c r="T652" s="364"/>
      <c r="U652" s="364"/>
      <c r="V652" s="364"/>
      <c r="W652" s="364"/>
      <c r="X652" s="364"/>
      <c r="Y652" s="364"/>
      <c r="Z652" s="364"/>
      <c r="AA652" s="364"/>
      <c r="AB652" s="364"/>
    </row>
    <row r="653">
      <c r="A653" s="364"/>
      <c r="B653" s="364"/>
      <c r="C653" s="364"/>
      <c r="D653" s="371"/>
      <c r="E653" s="371"/>
      <c r="F653" s="371"/>
      <c r="G653" s="364"/>
      <c r="H653" s="364"/>
      <c r="I653" s="364"/>
      <c r="J653" s="364"/>
      <c r="K653" s="364"/>
      <c r="L653" s="364"/>
      <c r="M653" s="364"/>
      <c r="N653" s="364"/>
      <c r="O653" s="364"/>
      <c r="P653" s="364"/>
      <c r="Q653" s="364"/>
      <c r="R653" s="364"/>
      <c r="S653" s="364"/>
      <c r="T653" s="364"/>
      <c r="U653" s="364"/>
      <c r="V653" s="364"/>
      <c r="W653" s="364"/>
      <c r="X653" s="364"/>
      <c r="Y653" s="364"/>
      <c r="Z653" s="364"/>
      <c r="AA653" s="364"/>
      <c r="AB653" s="364"/>
    </row>
    <row r="654">
      <c r="A654" s="364"/>
      <c r="B654" s="364"/>
      <c r="C654" s="364"/>
      <c r="D654" s="371"/>
      <c r="E654" s="371"/>
      <c r="F654" s="371"/>
      <c r="G654" s="364"/>
      <c r="H654" s="364"/>
      <c r="I654" s="364"/>
      <c r="J654" s="364"/>
      <c r="K654" s="364"/>
      <c r="L654" s="364"/>
      <c r="M654" s="364"/>
      <c r="N654" s="364"/>
      <c r="O654" s="364"/>
      <c r="P654" s="364"/>
      <c r="Q654" s="364"/>
      <c r="R654" s="364"/>
      <c r="S654" s="364"/>
      <c r="T654" s="364"/>
      <c r="U654" s="364"/>
      <c r="V654" s="364"/>
      <c r="W654" s="364"/>
      <c r="X654" s="364"/>
      <c r="Y654" s="364"/>
      <c r="Z654" s="364"/>
      <c r="AA654" s="364"/>
      <c r="AB654" s="364"/>
    </row>
    <row r="655">
      <c r="A655" s="364"/>
      <c r="B655" s="364"/>
      <c r="C655" s="364"/>
      <c r="D655" s="371"/>
      <c r="E655" s="371"/>
      <c r="F655" s="371"/>
      <c r="G655" s="364"/>
      <c r="H655" s="364"/>
      <c r="I655" s="364"/>
      <c r="J655" s="364"/>
      <c r="K655" s="364"/>
      <c r="L655" s="364"/>
      <c r="M655" s="364"/>
      <c r="N655" s="364"/>
      <c r="O655" s="364"/>
      <c r="P655" s="364"/>
      <c r="Q655" s="364"/>
      <c r="R655" s="364"/>
      <c r="S655" s="364"/>
      <c r="T655" s="364"/>
      <c r="U655" s="364"/>
      <c r="V655" s="364"/>
      <c r="W655" s="364"/>
      <c r="X655" s="364"/>
      <c r="Y655" s="364"/>
      <c r="Z655" s="364"/>
      <c r="AA655" s="364"/>
      <c r="AB655" s="364"/>
    </row>
    <row r="656">
      <c r="A656" s="364"/>
      <c r="B656" s="364"/>
      <c r="C656" s="364"/>
      <c r="D656" s="371"/>
      <c r="E656" s="371"/>
      <c r="F656" s="371"/>
      <c r="G656" s="364"/>
      <c r="H656" s="364"/>
      <c r="I656" s="364"/>
      <c r="J656" s="364"/>
      <c r="K656" s="364"/>
      <c r="L656" s="364"/>
      <c r="M656" s="364"/>
      <c r="N656" s="364"/>
      <c r="O656" s="364"/>
      <c r="P656" s="364"/>
      <c r="Q656" s="364"/>
      <c r="R656" s="364"/>
      <c r="S656" s="364"/>
      <c r="T656" s="364"/>
      <c r="U656" s="364"/>
      <c r="V656" s="364"/>
      <c r="W656" s="364"/>
      <c r="X656" s="364"/>
      <c r="Y656" s="364"/>
      <c r="Z656" s="364"/>
      <c r="AA656" s="364"/>
      <c r="AB656" s="364"/>
    </row>
    <row r="657">
      <c r="A657" s="364"/>
      <c r="B657" s="364"/>
      <c r="C657" s="364"/>
      <c r="D657" s="371"/>
      <c r="E657" s="371"/>
      <c r="F657" s="371"/>
      <c r="G657" s="364"/>
      <c r="H657" s="364"/>
      <c r="I657" s="364"/>
      <c r="J657" s="364"/>
      <c r="K657" s="364"/>
      <c r="L657" s="364"/>
      <c r="M657" s="364"/>
      <c r="N657" s="364"/>
      <c r="O657" s="364"/>
      <c r="P657" s="364"/>
      <c r="Q657" s="364"/>
      <c r="R657" s="364"/>
      <c r="S657" s="364"/>
      <c r="T657" s="364"/>
      <c r="U657" s="364"/>
      <c r="V657" s="364"/>
      <c r="W657" s="364"/>
      <c r="X657" s="364"/>
      <c r="Y657" s="364"/>
      <c r="Z657" s="364"/>
      <c r="AA657" s="364"/>
      <c r="AB657" s="364"/>
    </row>
    <row r="658">
      <c r="A658" s="364"/>
      <c r="B658" s="364"/>
      <c r="C658" s="364"/>
      <c r="D658" s="371"/>
      <c r="E658" s="371"/>
      <c r="F658" s="371"/>
      <c r="G658" s="364"/>
      <c r="H658" s="364"/>
      <c r="I658" s="364"/>
      <c r="J658" s="364"/>
      <c r="K658" s="364"/>
      <c r="L658" s="364"/>
      <c r="M658" s="364"/>
      <c r="N658" s="364"/>
      <c r="O658" s="364"/>
      <c r="P658" s="364"/>
      <c r="Q658" s="364"/>
      <c r="R658" s="364"/>
      <c r="S658" s="364"/>
      <c r="T658" s="364"/>
      <c r="U658" s="364"/>
      <c r="V658" s="364"/>
      <c r="W658" s="364"/>
      <c r="X658" s="364"/>
      <c r="Y658" s="364"/>
      <c r="Z658" s="364"/>
      <c r="AA658" s="364"/>
      <c r="AB658" s="364"/>
    </row>
    <row r="659">
      <c r="A659" s="364"/>
      <c r="B659" s="364"/>
      <c r="C659" s="364"/>
      <c r="D659" s="371"/>
      <c r="E659" s="371"/>
      <c r="F659" s="371"/>
      <c r="G659" s="364"/>
      <c r="H659" s="364"/>
      <c r="I659" s="364"/>
      <c r="J659" s="364"/>
      <c r="K659" s="364"/>
      <c r="L659" s="364"/>
      <c r="M659" s="364"/>
      <c r="N659" s="364"/>
      <c r="O659" s="364"/>
      <c r="P659" s="364"/>
      <c r="Q659" s="364"/>
      <c r="R659" s="364"/>
      <c r="S659" s="364"/>
      <c r="T659" s="364"/>
      <c r="U659" s="364"/>
      <c r="V659" s="364"/>
      <c r="W659" s="364"/>
      <c r="X659" s="364"/>
      <c r="Y659" s="364"/>
      <c r="Z659" s="364"/>
      <c r="AA659" s="364"/>
      <c r="AB659" s="364"/>
    </row>
    <row r="660">
      <c r="A660" s="364"/>
      <c r="B660" s="364"/>
      <c r="C660" s="364"/>
      <c r="D660" s="371"/>
      <c r="E660" s="371"/>
      <c r="F660" s="371"/>
      <c r="G660" s="364"/>
      <c r="H660" s="364"/>
      <c r="I660" s="364"/>
      <c r="J660" s="364"/>
      <c r="K660" s="364"/>
      <c r="L660" s="364"/>
      <c r="M660" s="364"/>
      <c r="N660" s="364"/>
      <c r="O660" s="364"/>
      <c r="P660" s="364"/>
      <c r="Q660" s="364"/>
      <c r="R660" s="364"/>
      <c r="S660" s="364"/>
      <c r="T660" s="364"/>
      <c r="U660" s="364"/>
      <c r="V660" s="364"/>
      <c r="W660" s="364"/>
      <c r="X660" s="364"/>
      <c r="Y660" s="364"/>
      <c r="Z660" s="364"/>
      <c r="AA660" s="364"/>
      <c r="AB660" s="364"/>
    </row>
    <row r="661">
      <c r="A661" s="364"/>
      <c r="B661" s="364"/>
      <c r="C661" s="364"/>
      <c r="D661" s="371"/>
      <c r="E661" s="371"/>
      <c r="F661" s="371"/>
      <c r="G661" s="364"/>
      <c r="H661" s="364"/>
      <c r="I661" s="364"/>
      <c r="J661" s="364"/>
      <c r="K661" s="364"/>
      <c r="L661" s="364"/>
      <c r="M661" s="364"/>
      <c r="N661" s="364"/>
      <c r="O661" s="364"/>
      <c r="P661" s="364"/>
      <c r="Q661" s="364"/>
      <c r="R661" s="364"/>
      <c r="S661" s="364"/>
      <c r="T661" s="364"/>
      <c r="U661" s="364"/>
      <c r="V661" s="364"/>
      <c r="W661" s="364"/>
      <c r="X661" s="364"/>
      <c r="Y661" s="364"/>
      <c r="Z661" s="364"/>
      <c r="AA661" s="364"/>
      <c r="AB661" s="364"/>
    </row>
    <row r="662">
      <c r="A662" s="364"/>
      <c r="B662" s="364"/>
      <c r="C662" s="364"/>
      <c r="D662" s="371"/>
      <c r="E662" s="371"/>
      <c r="F662" s="371"/>
      <c r="G662" s="364"/>
      <c r="H662" s="364"/>
      <c r="I662" s="364"/>
      <c r="J662" s="364"/>
      <c r="K662" s="364"/>
      <c r="L662" s="364"/>
      <c r="M662" s="364"/>
      <c r="N662" s="364"/>
      <c r="O662" s="364"/>
      <c r="P662" s="364"/>
      <c r="Q662" s="364"/>
      <c r="R662" s="364"/>
      <c r="S662" s="364"/>
      <c r="T662" s="364"/>
      <c r="U662" s="364"/>
      <c r="V662" s="364"/>
      <c r="W662" s="364"/>
      <c r="X662" s="364"/>
      <c r="Y662" s="364"/>
      <c r="Z662" s="364"/>
      <c r="AA662" s="364"/>
      <c r="AB662" s="364"/>
    </row>
    <row r="663">
      <c r="A663" s="364"/>
      <c r="B663" s="364"/>
      <c r="C663" s="364"/>
      <c r="D663" s="371"/>
      <c r="E663" s="371"/>
      <c r="F663" s="371"/>
      <c r="G663" s="364"/>
      <c r="H663" s="364"/>
      <c r="I663" s="364"/>
      <c r="J663" s="364"/>
      <c r="K663" s="364"/>
      <c r="L663" s="364"/>
      <c r="M663" s="364"/>
      <c r="N663" s="364"/>
      <c r="O663" s="364"/>
      <c r="P663" s="364"/>
      <c r="Q663" s="364"/>
      <c r="R663" s="364"/>
      <c r="S663" s="364"/>
      <c r="T663" s="364"/>
      <c r="U663" s="364"/>
      <c r="V663" s="364"/>
      <c r="W663" s="364"/>
      <c r="X663" s="364"/>
      <c r="Y663" s="364"/>
      <c r="Z663" s="364"/>
      <c r="AA663" s="364"/>
      <c r="AB663" s="364"/>
    </row>
    <row r="664">
      <c r="A664" s="364"/>
      <c r="B664" s="364"/>
      <c r="C664" s="364"/>
      <c r="D664" s="371"/>
      <c r="E664" s="371"/>
      <c r="F664" s="371"/>
      <c r="G664" s="364"/>
      <c r="H664" s="364"/>
      <c r="I664" s="364"/>
      <c r="J664" s="364"/>
      <c r="K664" s="364"/>
      <c r="L664" s="364"/>
      <c r="M664" s="364"/>
      <c r="N664" s="364"/>
      <c r="O664" s="364"/>
      <c r="P664" s="364"/>
      <c r="Q664" s="364"/>
      <c r="R664" s="364"/>
      <c r="S664" s="364"/>
      <c r="T664" s="364"/>
      <c r="U664" s="364"/>
      <c r="V664" s="364"/>
      <c r="W664" s="364"/>
      <c r="X664" s="364"/>
      <c r="Y664" s="364"/>
      <c r="Z664" s="364"/>
      <c r="AA664" s="364"/>
      <c r="AB664" s="364"/>
    </row>
    <row r="665">
      <c r="A665" s="364"/>
      <c r="B665" s="364"/>
      <c r="C665" s="364"/>
      <c r="D665" s="371"/>
      <c r="E665" s="371"/>
      <c r="F665" s="371"/>
      <c r="G665" s="364"/>
      <c r="H665" s="364"/>
      <c r="I665" s="364"/>
      <c r="J665" s="364"/>
      <c r="K665" s="364"/>
      <c r="L665" s="364"/>
      <c r="M665" s="364"/>
      <c r="N665" s="364"/>
      <c r="O665" s="364"/>
      <c r="P665" s="364"/>
      <c r="Q665" s="364"/>
      <c r="R665" s="364"/>
      <c r="S665" s="364"/>
      <c r="T665" s="364"/>
      <c r="U665" s="364"/>
      <c r="V665" s="364"/>
      <c r="W665" s="364"/>
      <c r="X665" s="364"/>
      <c r="Y665" s="364"/>
      <c r="Z665" s="364"/>
      <c r="AA665" s="364"/>
      <c r="AB665" s="364"/>
    </row>
    <row r="666">
      <c r="A666" s="364"/>
      <c r="B666" s="364"/>
      <c r="C666" s="364"/>
      <c r="D666" s="371"/>
      <c r="E666" s="371"/>
      <c r="F666" s="371"/>
      <c r="G666" s="364"/>
      <c r="H666" s="364"/>
      <c r="I666" s="364"/>
      <c r="J666" s="364"/>
      <c r="K666" s="364"/>
      <c r="L666" s="364"/>
      <c r="M666" s="364"/>
      <c r="N666" s="364"/>
      <c r="O666" s="364"/>
      <c r="P666" s="364"/>
      <c r="Q666" s="364"/>
      <c r="R666" s="364"/>
      <c r="S666" s="364"/>
      <c r="T666" s="364"/>
      <c r="U666" s="364"/>
      <c r="V666" s="364"/>
      <c r="W666" s="364"/>
      <c r="X666" s="364"/>
      <c r="Y666" s="364"/>
      <c r="Z666" s="364"/>
      <c r="AA666" s="364"/>
      <c r="AB666" s="364"/>
    </row>
    <row r="667">
      <c r="A667" s="364"/>
      <c r="B667" s="364"/>
      <c r="C667" s="364"/>
      <c r="D667" s="371"/>
      <c r="E667" s="371"/>
      <c r="F667" s="371"/>
      <c r="G667" s="364"/>
      <c r="H667" s="364"/>
      <c r="I667" s="364"/>
      <c r="J667" s="364"/>
      <c r="K667" s="364"/>
      <c r="L667" s="364"/>
      <c r="M667" s="364"/>
      <c r="N667" s="364"/>
      <c r="O667" s="364"/>
      <c r="P667" s="364"/>
      <c r="Q667" s="364"/>
      <c r="R667" s="364"/>
      <c r="S667" s="364"/>
      <c r="T667" s="364"/>
      <c r="U667" s="364"/>
      <c r="V667" s="364"/>
      <c r="W667" s="364"/>
      <c r="X667" s="364"/>
      <c r="Y667" s="364"/>
      <c r="Z667" s="364"/>
      <c r="AA667" s="364"/>
      <c r="AB667" s="364"/>
    </row>
    <row r="668">
      <c r="A668" s="364"/>
      <c r="B668" s="364"/>
      <c r="C668" s="364"/>
      <c r="D668" s="371"/>
      <c r="E668" s="371"/>
      <c r="F668" s="371"/>
      <c r="G668" s="364"/>
      <c r="H668" s="364"/>
      <c r="I668" s="364"/>
      <c r="J668" s="364"/>
      <c r="K668" s="364"/>
      <c r="L668" s="364"/>
      <c r="M668" s="364"/>
      <c r="N668" s="364"/>
      <c r="O668" s="364"/>
      <c r="P668" s="364"/>
      <c r="Q668" s="364"/>
      <c r="R668" s="364"/>
      <c r="S668" s="364"/>
      <c r="T668" s="364"/>
      <c r="U668" s="364"/>
      <c r="V668" s="364"/>
      <c r="W668" s="364"/>
      <c r="X668" s="364"/>
      <c r="Y668" s="364"/>
      <c r="Z668" s="364"/>
      <c r="AA668" s="364"/>
      <c r="AB668" s="364"/>
    </row>
    <row r="669">
      <c r="A669" s="364"/>
      <c r="B669" s="364"/>
      <c r="C669" s="364"/>
      <c r="D669" s="371"/>
      <c r="E669" s="371"/>
      <c r="F669" s="371"/>
      <c r="G669" s="364"/>
      <c r="H669" s="364"/>
      <c r="I669" s="364"/>
      <c r="J669" s="364"/>
      <c r="K669" s="364"/>
      <c r="L669" s="364"/>
      <c r="M669" s="364"/>
      <c r="N669" s="364"/>
      <c r="O669" s="364"/>
      <c r="P669" s="364"/>
      <c r="Q669" s="364"/>
      <c r="R669" s="364"/>
      <c r="S669" s="364"/>
      <c r="T669" s="364"/>
      <c r="U669" s="364"/>
      <c r="V669" s="364"/>
      <c r="W669" s="364"/>
      <c r="X669" s="364"/>
      <c r="Y669" s="364"/>
      <c r="Z669" s="364"/>
      <c r="AA669" s="364"/>
      <c r="AB669" s="364"/>
    </row>
    <row r="670">
      <c r="A670" s="364"/>
      <c r="B670" s="364"/>
      <c r="C670" s="364"/>
      <c r="D670" s="371"/>
      <c r="E670" s="371"/>
      <c r="F670" s="371"/>
      <c r="G670" s="364"/>
      <c r="H670" s="364"/>
      <c r="I670" s="364"/>
      <c r="J670" s="364"/>
      <c r="K670" s="364"/>
      <c r="L670" s="364"/>
      <c r="M670" s="364"/>
      <c r="N670" s="364"/>
      <c r="O670" s="364"/>
      <c r="P670" s="364"/>
      <c r="Q670" s="364"/>
      <c r="R670" s="364"/>
      <c r="S670" s="364"/>
      <c r="T670" s="364"/>
      <c r="U670" s="364"/>
      <c r="V670" s="364"/>
      <c r="W670" s="364"/>
      <c r="X670" s="364"/>
      <c r="Y670" s="364"/>
      <c r="Z670" s="364"/>
      <c r="AA670" s="364"/>
      <c r="AB670" s="364"/>
    </row>
    <row r="671">
      <c r="A671" s="364"/>
      <c r="B671" s="364"/>
      <c r="C671" s="364"/>
      <c r="D671" s="371"/>
      <c r="E671" s="371"/>
      <c r="F671" s="371"/>
      <c r="G671" s="364"/>
      <c r="H671" s="364"/>
      <c r="I671" s="364"/>
      <c r="J671" s="364"/>
      <c r="K671" s="364"/>
      <c r="L671" s="364"/>
      <c r="M671" s="364"/>
      <c r="N671" s="364"/>
      <c r="O671" s="364"/>
      <c r="P671" s="364"/>
      <c r="Q671" s="364"/>
      <c r="R671" s="364"/>
      <c r="S671" s="364"/>
      <c r="T671" s="364"/>
      <c r="U671" s="364"/>
      <c r="V671" s="364"/>
      <c r="W671" s="364"/>
      <c r="X671" s="364"/>
      <c r="Y671" s="364"/>
      <c r="Z671" s="364"/>
      <c r="AA671" s="364"/>
      <c r="AB671" s="364"/>
    </row>
    <row r="672">
      <c r="A672" s="364"/>
      <c r="B672" s="364"/>
      <c r="C672" s="364"/>
      <c r="D672" s="371"/>
      <c r="E672" s="371"/>
      <c r="F672" s="371"/>
      <c r="G672" s="364"/>
      <c r="H672" s="364"/>
      <c r="I672" s="364"/>
      <c r="J672" s="364"/>
      <c r="K672" s="364"/>
      <c r="L672" s="364"/>
      <c r="M672" s="364"/>
      <c r="N672" s="364"/>
      <c r="O672" s="364"/>
      <c r="P672" s="364"/>
      <c r="Q672" s="364"/>
      <c r="R672" s="364"/>
      <c r="S672" s="364"/>
      <c r="T672" s="364"/>
      <c r="U672" s="364"/>
      <c r="V672" s="364"/>
      <c r="W672" s="364"/>
      <c r="X672" s="364"/>
      <c r="Y672" s="364"/>
      <c r="Z672" s="364"/>
      <c r="AA672" s="364"/>
      <c r="AB672" s="364"/>
    </row>
    <row r="673">
      <c r="A673" s="364"/>
      <c r="B673" s="364"/>
      <c r="C673" s="364"/>
      <c r="D673" s="371"/>
      <c r="E673" s="371"/>
      <c r="F673" s="371"/>
      <c r="G673" s="364"/>
      <c r="H673" s="364"/>
      <c r="I673" s="364"/>
      <c r="J673" s="364"/>
      <c r="K673" s="364"/>
      <c r="L673" s="364"/>
      <c r="M673" s="364"/>
      <c r="N673" s="364"/>
      <c r="O673" s="364"/>
      <c r="P673" s="364"/>
      <c r="Q673" s="364"/>
      <c r="R673" s="364"/>
      <c r="S673" s="364"/>
      <c r="T673" s="364"/>
      <c r="U673" s="364"/>
      <c r="V673" s="364"/>
      <c r="W673" s="364"/>
      <c r="X673" s="364"/>
      <c r="Y673" s="364"/>
      <c r="Z673" s="364"/>
      <c r="AA673" s="364"/>
      <c r="AB673" s="364"/>
    </row>
    <row r="674">
      <c r="A674" s="364"/>
      <c r="B674" s="364"/>
      <c r="C674" s="364"/>
      <c r="D674" s="371"/>
      <c r="E674" s="371"/>
      <c r="F674" s="371"/>
      <c r="G674" s="364"/>
      <c r="H674" s="364"/>
      <c r="I674" s="364"/>
      <c r="J674" s="364"/>
      <c r="K674" s="364"/>
      <c r="L674" s="364"/>
      <c r="M674" s="364"/>
      <c r="N674" s="364"/>
      <c r="O674" s="364"/>
      <c r="P674" s="364"/>
      <c r="Q674" s="364"/>
      <c r="R674" s="364"/>
      <c r="S674" s="364"/>
      <c r="T674" s="364"/>
      <c r="U674" s="364"/>
      <c r="V674" s="364"/>
      <c r="W674" s="364"/>
      <c r="X674" s="364"/>
      <c r="Y674" s="364"/>
      <c r="Z674" s="364"/>
      <c r="AA674" s="364"/>
      <c r="AB674" s="364"/>
    </row>
    <row r="675">
      <c r="A675" s="364"/>
      <c r="B675" s="364"/>
      <c r="C675" s="364"/>
      <c r="D675" s="371"/>
      <c r="E675" s="371"/>
      <c r="F675" s="371"/>
      <c r="G675" s="364"/>
      <c r="H675" s="364"/>
      <c r="I675" s="364"/>
      <c r="J675" s="364"/>
      <c r="K675" s="364"/>
      <c r="L675" s="364"/>
      <c r="M675" s="364"/>
      <c r="N675" s="364"/>
      <c r="O675" s="364"/>
      <c r="P675" s="364"/>
      <c r="Q675" s="364"/>
      <c r="R675" s="364"/>
      <c r="S675" s="364"/>
      <c r="T675" s="364"/>
      <c r="U675" s="364"/>
      <c r="V675" s="364"/>
      <c r="W675" s="364"/>
      <c r="X675" s="364"/>
      <c r="Y675" s="364"/>
      <c r="Z675" s="364"/>
      <c r="AA675" s="364"/>
      <c r="AB675" s="364"/>
    </row>
    <row r="676">
      <c r="A676" s="364"/>
      <c r="B676" s="364"/>
      <c r="C676" s="364"/>
      <c r="D676" s="371"/>
      <c r="E676" s="371"/>
      <c r="F676" s="371"/>
      <c r="G676" s="364"/>
      <c r="H676" s="364"/>
      <c r="I676" s="364"/>
      <c r="J676" s="364"/>
      <c r="K676" s="364"/>
      <c r="L676" s="364"/>
      <c r="M676" s="364"/>
      <c r="N676" s="364"/>
      <c r="O676" s="364"/>
      <c r="P676" s="364"/>
      <c r="Q676" s="364"/>
      <c r="R676" s="364"/>
      <c r="S676" s="364"/>
      <c r="T676" s="364"/>
      <c r="U676" s="364"/>
      <c r="V676" s="364"/>
      <c r="W676" s="364"/>
      <c r="X676" s="364"/>
      <c r="Y676" s="364"/>
      <c r="Z676" s="364"/>
      <c r="AA676" s="364"/>
      <c r="AB676" s="364"/>
    </row>
    <row r="677">
      <c r="A677" s="364"/>
      <c r="B677" s="364"/>
      <c r="C677" s="364"/>
      <c r="D677" s="371"/>
      <c r="E677" s="371"/>
      <c r="F677" s="371"/>
      <c r="G677" s="364"/>
      <c r="H677" s="364"/>
      <c r="I677" s="364"/>
      <c r="J677" s="364"/>
      <c r="K677" s="364"/>
      <c r="L677" s="364"/>
      <c r="M677" s="364"/>
      <c r="N677" s="364"/>
      <c r="O677" s="364"/>
      <c r="P677" s="364"/>
      <c r="Q677" s="364"/>
      <c r="R677" s="364"/>
      <c r="S677" s="364"/>
      <c r="T677" s="364"/>
      <c r="U677" s="364"/>
      <c r="V677" s="364"/>
      <c r="W677" s="364"/>
      <c r="X677" s="364"/>
      <c r="Y677" s="364"/>
      <c r="Z677" s="364"/>
      <c r="AA677" s="364"/>
      <c r="AB677" s="364"/>
    </row>
    <row r="678">
      <c r="A678" s="364"/>
      <c r="B678" s="364"/>
      <c r="C678" s="364"/>
      <c r="D678" s="371"/>
      <c r="E678" s="371"/>
      <c r="F678" s="371"/>
      <c r="G678" s="364"/>
      <c r="H678" s="364"/>
      <c r="I678" s="364"/>
      <c r="J678" s="364"/>
      <c r="K678" s="364"/>
      <c r="L678" s="364"/>
      <c r="M678" s="364"/>
      <c r="N678" s="364"/>
      <c r="O678" s="364"/>
      <c r="P678" s="364"/>
      <c r="Q678" s="364"/>
      <c r="R678" s="364"/>
      <c r="S678" s="364"/>
      <c r="T678" s="364"/>
      <c r="U678" s="364"/>
      <c r="V678" s="364"/>
      <c r="W678" s="364"/>
      <c r="X678" s="364"/>
      <c r="Y678" s="364"/>
      <c r="Z678" s="364"/>
      <c r="AA678" s="364"/>
      <c r="AB678" s="364"/>
    </row>
    <row r="679">
      <c r="A679" s="364"/>
      <c r="B679" s="364"/>
      <c r="C679" s="364"/>
      <c r="D679" s="371"/>
      <c r="E679" s="371"/>
      <c r="F679" s="371"/>
      <c r="G679" s="364"/>
      <c r="H679" s="364"/>
      <c r="I679" s="364"/>
      <c r="J679" s="364"/>
      <c r="K679" s="364"/>
      <c r="L679" s="364"/>
      <c r="M679" s="364"/>
      <c r="N679" s="364"/>
      <c r="O679" s="364"/>
      <c r="P679" s="364"/>
      <c r="Q679" s="364"/>
      <c r="R679" s="364"/>
      <c r="S679" s="364"/>
      <c r="T679" s="364"/>
      <c r="U679" s="364"/>
      <c r="V679" s="364"/>
      <c r="W679" s="364"/>
      <c r="X679" s="364"/>
      <c r="Y679" s="364"/>
      <c r="Z679" s="364"/>
      <c r="AA679" s="364"/>
      <c r="AB679" s="364"/>
    </row>
    <row r="680">
      <c r="A680" s="364"/>
      <c r="B680" s="364"/>
      <c r="C680" s="364"/>
      <c r="D680" s="371"/>
      <c r="E680" s="371"/>
      <c r="F680" s="371"/>
      <c r="G680" s="364"/>
      <c r="H680" s="364"/>
      <c r="I680" s="364"/>
      <c r="J680" s="364"/>
      <c r="K680" s="364"/>
      <c r="L680" s="364"/>
      <c r="M680" s="364"/>
      <c r="N680" s="364"/>
      <c r="O680" s="364"/>
      <c r="P680" s="364"/>
      <c r="Q680" s="364"/>
      <c r="R680" s="364"/>
      <c r="S680" s="364"/>
      <c r="T680" s="364"/>
      <c r="U680" s="364"/>
      <c r="V680" s="364"/>
      <c r="W680" s="364"/>
      <c r="X680" s="364"/>
      <c r="Y680" s="364"/>
      <c r="Z680" s="364"/>
      <c r="AA680" s="364"/>
      <c r="AB680" s="364"/>
    </row>
    <row r="681">
      <c r="A681" s="364"/>
      <c r="B681" s="364"/>
      <c r="C681" s="364"/>
      <c r="D681" s="371"/>
      <c r="E681" s="371"/>
      <c r="F681" s="371"/>
      <c r="G681" s="364"/>
      <c r="H681" s="364"/>
      <c r="I681" s="364"/>
      <c r="J681" s="364"/>
      <c r="K681" s="364"/>
      <c r="L681" s="364"/>
      <c r="M681" s="364"/>
      <c r="N681" s="364"/>
      <c r="O681" s="364"/>
      <c r="P681" s="364"/>
      <c r="Q681" s="364"/>
      <c r="R681" s="364"/>
      <c r="S681" s="364"/>
      <c r="T681" s="364"/>
      <c r="U681" s="364"/>
      <c r="V681" s="364"/>
      <c r="W681" s="364"/>
      <c r="X681" s="364"/>
      <c r="Y681" s="364"/>
      <c r="Z681" s="364"/>
      <c r="AA681" s="364"/>
      <c r="AB681" s="364"/>
    </row>
    <row r="682">
      <c r="A682" s="364"/>
      <c r="B682" s="364"/>
      <c r="C682" s="364"/>
      <c r="D682" s="371"/>
      <c r="E682" s="371"/>
      <c r="F682" s="371"/>
      <c r="G682" s="364"/>
      <c r="H682" s="364"/>
      <c r="I682" s="364"/>
      <c r="J682" s="364"/>
      <c r="K682" s="364"/>
      <c r="L682" s="364"/>
      <c r="M682" s="364"/>
      <c r="N682" s="364"/>
      <c r="O682" s="364"/>
      <c r="P682" s="364"/>
      <c r="Q682" s="364"/>
      <c r="R682" s="364"/>
      <c r="S682" s="364"/>
      <c r="T682" s="364"/>
      <c r="U682" s="364"/>
      <c r="V682" s="364"/>
      <c r="W682" s="364"/>
      <c r="X682" s="364"/>
      <c r="Y682" s="364"/>
      <c r="Z682" s="364"/>
      <c r="AA682" s="364"/>
      <c r="AB682" s="364"/>
    </row>
    <row r="683">
      <c r="A683" s="364"/>
      <c r="B683" s="364"/>
      <c r="C683" s="364"/>
      <c r="D683" s="371"/>
      <c r="E683" s="371"/>
      <c r="F683" s="371"/>
      <c r="G683" s="364"/>
      <c r="H683" s="364"/>
      <c r="I683" s="364"/>
      <c r="J683" s="364"/>
      <c r="K683" s="364"/>
      <c r="L683" s="364"/>
      <c r="M683" s="364"/>
      <c r="N683" s="364"/>
      <c r="O683" s="364"/>
      <c r="P683" s="364"/>
      <c r="Q683" s="364"/>
      <c r="R683" s="364"/>
      <c r="S683" s="364"/>
      <c r="T683" s="364"/>
      <c r="U683" s="364"/>
      <c r="V683" s="364"/>
      <c r="W683" s="364"/>
      <c r="X683" s="364"/>
      <c r="Y683" s="364"/>
      <c r="Z683" s="364"/>
      <c r="AA683" s="364"/>
      <c r="AB683" s="364"/>
    </row>
    <row r="684">
      <c r="A684" s="364"/>
      <c r="B684" s="364"/>
      <c r="C684" s="364"/>
      <c r="D684" s="371"/>
      <c r="E684" s="371"/>
      <c r="F684" s="371"/>
      <c r="G684" s="364"/>
      <c r="H684" s="364"/>
      <c r="I684" s="364"/>
      <c r="J684" s="364"/>
      <c r="K684" s="364"/>
      <c r="L684" s="364"/>
      <c r="M684" s="364"/>
      <c r="N684" s="364"/>
      <c r="O684" s="364"/>
      <c r="P684" s="364"/>
      <c r="Q684" s="364"/>
      <c r="R684" s="364"/>
      <c r="S684" s="364"/>
      <c r="T684" s="364"/>
      <c r="U684" s="364"/>
      <c r="V684" s="364"/>
      <c r="W684" s="364"/>
      <c r="X684" s="364"/>
      <c r="Y684" s="364"/>
      <c r="Z684" s="364"/>
      <c r="AA684" s="364"/>
      <c r="AB684" s="364"/>
    </row>
    <row r="685">
      <c r="A685" s="364"/>
      <c r="B685" s="364"/>
      <c r="C685" s="364"/>
      <c r="D685" s="371"/>
      <c r="E685" s="371"/>
      <c r="F685" s="371"/>
      <c r="G685" s="364"/>
      <c r="H685" s="364"/>
      <c r="I685" s="364"/>
      <c r="J685" s="364"/>
      <c r="K685" s="364"/>
      <c r="L685" s="364"/>
      <c r="M685" s="364"/>
      <c r="N685" s="364"/>
      <c r="O685" s="364"/>
      <c r="P685" s="364"/>
      <c r="Q685" s="364"/>
      <c r="R685" s="364"/>
      <c r="S685" s="364"/>
      <c r="T685" s="364"/>
      <c r="U685" s="364"/>
      <c r="V685" s="364"/>
      <c r="W685" s="364"/>
      <c r="X685" s="364"/>
      <c r="Y685" s="364"/>
      <c r="Z685" s="364"/>
      <c r="AA685" s="364"/>
      <c r="AB685" s="364"/>
    </row>
    <row r="686">
      <c r="A686" s="364"/>
      <c r="B686" s="364"/>
      <c r="C686" s="364"/>
      <c r="D686" s="371"/>
      <c r="E686" s="371"/>
      <c r="F686" s="371"/>
      <c r="G686" s="364"/>
      <c r="H686" s="364"/>
      <c r="I686" s="364"/>
      <c r="J686" s="364"/>
      <c r="K686" s="364"/>
      <c r="L686" s="364"/>
      <c r="M686" s="364"/>
      <c r="N686" s="364"/>
      <c r="O686" s="364"/>
      <c r="P686" s="364"/>
      <c r="Q686" s="364"/>
      <c r="R686" s="364"/>
      <c r="S686" s="364"/>
      <c r="T686" s="364"/>
      <c r="U686" s="364"/>
      <c r="V686" s="364"/>
      <c r="W686" s="364"/>
      <c r="X686" s="364"/>
      <c r="Y686" s="364"/>
      <c r="Z686" s="364"/>
      <c r="AA686" s="364"/>
      <c r="AB686" s="364"/>
    </row>
    <row r="687">
      <c r="A687" s="364"/>
      <c r="B687" s="364"/>
      <c r="C687" s="364"/>
      <c r="D687" s="371"/>
      <c r="E687" s="371"/>
      <c r="F687" s="371"/>
      <c r="G687" s="364"/>
      <c r="H687" s="364"/>
      <c r="I687" s="364"/>
      <c r="J687" s="364"/>
      <c r="K687" s="364"/>
      <c r="L687" s="364"/>
      <c r="M687" s="364"/>
      <c r="N687" s="364"/>
      <c r="O687" s="364"/>
      <c r="P687" s="364"/>
      <c r="Q687" s="364"/>
      <c r="R687" s="364"/>
      <c r="S687" s="364"/>
      <c r="T687" s="364"/>
      <c r="U687" s="364"/>
      <c r="V687" s="364"/>
      <c r="W687" s="364"/>
      <c r="X687" s="364"/>
      <c r="Y687" s="364"/>
      <c r="Z687" s="364"/>
      <c r="AA687" s="364"/>
      <c r="AB687" s="364"/>
    </row>
    <row r="688">
      <c r="A688" s="364"/>
      <c r="B688" s="364"/>
      <c r="C688" s="364"/>
      <c r="D688" s="371"/>
      <c r="E688" s="371"/>
      <c r="F688" s="371"/>
      <c r="G688" s="364"/>
      <c r="H688" s="364"/>
      <c r="I688" s="364"/>
      <c r="J688" s="364"/>
      <c r="K688" s="364"/>
      <c r="L688" s="364"/>
      <c r="M688" s="364"/>
      <c r="N688" s="364"/>
      <c r="O688" s="364"/>
      <c r="P688" s="364"/>
      <c r="Q688" s="364"/>
      <c r="R688" s="364"/>
      <c r="S688" s="364"/>
      <c r="T688" s="364"/>
      <c r="U688" s="364"/>
      <c r="V688" s="364"/>
      <c r="W688" s="364"/>
      <c r="X688" s="364"/>
      <c r="Y688" s="364"/>
      <c r="Z688" s="364"/>
      <c r="AA688" s="364"/>
      <c r="AB688" s="364"/>
    </row>
    <row r="689">
      <c r="A689" s="364"/>
      <c r="B689" s="364"/>
      <c r="C689" s="364"/>
      <c r="D689" s="371"/>
      <c r="E689" s="371"/>
      <c r="F689" s="371"/>
      <c r="G689" s="364"/>
      <c r="H689" s="364"/>
      <c r="I689" s="364"/>
      <c r="J689" s="364"/>
      <c r="K689" s="364"/>
      <c r="L689" s="364"/>
      <c r="M689" s="364"/>
      <c r="N689" s="364"/>
      <c r="O689" s="364"/>
      <c r="P689" s="364"/>
      <c r="Q689" s="364"/>
      <c r="R689" s="364"/>
      <c r="S689" s="364"/>
      <c r="T689" s="364"/>
      <c r="U689" s="364"/>
      <c r="V689" s="364"/>
      <c r="W689" s="364"/>
      <c r="X689" s="364"/>
      <c r="Y689" s="364"/>
      <c r="Z689" s="364"/>
      <c r="AA689" s="364"/>
      <c r="AB689" s="364"/>
    </row>
    <row r="690">
      <c r="A690" s="364"/>
      <c r="B690" s="364"/>
      <c r="C690" s="364"/>
      <c r="D690" s="371"/>
      <c r="E690" s="371"/>
      <c r="F690" s="371"/>
      <c r="G690" s="364"/>
      <c r="H690" s="364"/>
      <c r="I690" s="364"/>
      <c r="J690" s="364"/>
      <c r="K690" s="364"/>
      <c r="L690" s="364"/>
      <c r="M690" s="364"/>
      <c r="N690" s="364"/>
      <c r="O690" s="364"/>
      <c r="P690" s="364"/>
      <c r="Q690" s="364"/>
      <c r="R690" s="364"/>
      <c r="S690" s="364"/>
      <c r="T690" s="364"/>
      <c r="U690" s="364"/>
      <c r="V690" s="364"/>
      <c r="W690" s="364"/>
      <c r="X690" s="364"/>
      <c r="Y690" s="364"/>
      <c r="Z690" s="364"/>
      <c r="AA690" s="364"/>
      <c r="AB690" s="364"/>
    </row>
    <row r="691">
      <c r="A691" s="364"/>
      <c r="B691" s="364"/>
      <c r="C691" s="364"/>
      <c r="D691" s="371"/>
      <c r="E691" s="371"/>
      <c r="F691" s="371"/>
      <c r="G691" s="364"/>
      <c r="H691" s="364"/>
      <c r="I691" s="364"/>
      <c r="J691" s="364"/>
      <c r="K691" s="364"/>
      <c r="L691" s="364"/>
      <c r="M691" s="364"/>
      <c r="N691" s="364"/>
      <c r="O691" s="364"/>
      <c r="P691" s="364"/>
      <c r="Q691" s="364"/>
      <c r="R691" s="364"/>
      <c r="S691" s="364"/>
      <c r="T691" s="364"/>
      <c r="U691" s="364"/>
      <c r="V691" s="364"/>
      <c r="W691" s="364"/>
      <c r="X691" s="364"/>
      <c r="Y691" s="364"/>
      <c r="Z691" s="364"/>
      <c r="AA691" s="364"/>
      <c r="AB691" s="364"/>
    </row>
    <row r="692">
      <c r="A692" s="364"/>
      <c r="B692" s="364"/>
      <c r="C692" s="364"/>
      <c r="D692" s="371"/>
      <c r="E692" s="371"/>
      <c r="F692" s="371"/>
      <c r="G692" s="364"/>
      <c r="H692" s="364"/>
      <c r="I692" s="364"/>
      <c r="J692" s="364"/>
      <c r="K692" s="364"/>
      <c r="L692" s="364"/>
      <c r="M692" s="364"/>
      <c r="N692" s="364"/>
      <c r="O692" s="364"/>
      <c r="P692" s="364"/>
      <c r="Q692" s="364"/>
      <c r="R692" s="364"/>
      <c r="S692" s="364"/>
      <c r="T692" s="364"/>
      <c r="U692" s="364"/>
      <c r="V692" s="364"/>
      <c r="W692" s="364"/>
      <c r="X692" s="364"/>
      <c r="Y692" s="364"/>
      <c r="Z692" s="364"/>
      <c r="AA692" s="364"/>
      <c r="AB692" s="364"/>
    </row>
    <row r="693">
      <c r="A693" s="364"/>
      <c r="B693" s="364"/>
      <c r="C693" s="364"/>
      <c r="D693" s="371"/>
      <c r="E693" s="371"/>
      <c r="F693" s="371"/>
      <c r="G693" s="364"/>
      <c r="H693" s="364"/>
      <c r="I693" s="364"/>
      <c r="J693" s="364"/>
      <c r="K693" s="364"/>
      <c r="L693" s="364"/>
      <c r="M693" s="364"/>
      <c r="N693" s="364"/>
      <c r="O693" s="364"/>
      <c r="P693" s="364"/>
      <c r="Q693" s="364"/>
      <c r="R693" s="364"/>
      <c r="S693" s="364"/>
      <c r="T693" s="364"/>
      <c r="U693" s="364"/>
      <c r="V693" s="364"/>
      <c r="W693" s="364"/>
      <c r="X693" s="364"/>
      <c r="Y693" s="364"/>
      <c r="Z693" s="364"/>
      <c r="AA693" s="364"/>
      <c r="AB693" s="364"/>
    </row>
    <row r="694">
      <c r="A694" s="364"/>
      <c r="B694" s="364"/>
      <c r="C694" s="364"/>
      <c r="D694" s="371"/>
      <c r="E694" s="371"/>
      <c r="F694" s="371"/>
      <c r="G694" s="364"/>
      <c r="H694" s="364"/>
      <c r="I694" s="364"/>
      <c r="J694" s="364"/>
      <c r="K694" s="364"/>
      <c r="L694" s="364"/>
      <c r="M694" s="364"/>
      <c r="N694" s="364"/>
      <c r="O694" s="364"/>
      <c r="P694" s="364"/>
      <c r="Q694" s="364"/>
      <c r="R694" s="364"/>
      <c r="S694" s="364"/>
      <c r="T694" s="364"/>
      <c r="U694" s="364"/>
      <c r="V694" s="364"/>
      <c r="W694" s="364"/>
      <c r="X694" s="364"/>
      <c r="Y694" s="364"/>
      <c r="Z694" s="364"/>
      <c r="AA694" s="364"/>
      <c r="AB694" s="364"/>
    </row>
    <row r="695">
      <c r="A695" s="364"/>
      <c r="B695" s="364"/>
      <c r="C695" s="364"/>
      <c r="D695" s="371"/>
      <c r="E695" s="371"/>
      <c r="F695" s="371"/>
      <c r="G695" s="364"/>
      <c r="H695" s="364"/>
      <c r="I695" s="364"/>
      <c r="J695" s="364"/>
      <c r="K695" s="364"/>
      <c r="L695" s="364"/>
      <c r="M695" s="364"/>
      <c r="N695" s="364"/>
      <c r="O695" s="364"/>
      <c r="P695" s="364"/>
      <c r="Q695" s="364"/>
      <c r="R695" s="364"/>
      <c r="S695" s="364"/>
      <c r="T695" s="364"/>
      <c r="U695" s="364"/>
      <c r="V695" s="364"/>
      <c r="W695" s="364"/>
      <c r="X695" s="364"/>
      <c r="Y695" s="364"/>
      <c r="Z695" s="364"/>
      <c r="AA695" s="364"/>
      <c r="AB695" s="364"/>
    </row>
    <row r="696">
      <c r="A696" s="364"/>
      <c r="B696" s="364"/>
      <c r="C696" s="364"/>
      <c r="D696" s="371"/>
      <c r="E696" s="371"/>
      <c r="F696" s="371"/>
      <c r="G696" s="364"/>
      <c r="H696" s="364"/>
      <c r="I696" s="364"/>
      <c r="J696" s="364"/>
      <c r="K696" s="364"/>
      <c r="L696" s="364"/>
      <c r="M696" s="364"/>
      <c r="N696" s="364"/>
      <c r="O696" s="364"/>
      <c r="P696" s="364"/>
      <c r="Q696" s="364"/>
      <c r="R696" s="364"/>
      <c r="S696" s="364"/>
      <c r="T696" s="364"/>
      <c r="U696" s="364"/>
      <c r="V696" s="364"/>
      <c r="W696" s="364"/>
      <c r="X696" s="364"/>
      <c r="Y696" s="364"/>
      <c r="Z696" s="364"/>
      <c r="AA696" s="364"/>
      <c r="AB696" s="364"/>
    </row>
    <row r="697">
      <c r="A697" s="364"/>
      <c r="B697" s="364"/>
      <c r="C697" s="364"/>
      <c r="D697" s="371"/>
      <c r="E697" s="371"/>
      <c r="F697" s="371"/>
      <c r="G697" s="364"/>
      <c r="H697" s="364"/>
      <c r="I697" s="364"/>
      <c r="J697" s="364"/>
      <c r="K697" s="364"/>
      <c r="L697" s="364"/>
      <c r="M697" s="364"/>
      <c r="N697" s="364"/>
      <c r="O697" s="364"/>
      <c r="P697" s="364"/>
      <c r="Q697" s="364"/>
      <c r="R697" s="364"/>
      <c r="S697" s="364"/>
      <c r="T697" s="364"/>
      <c r="U697" s="364"/>
      <c r="V697" s="364"/>
      <c r="W697" s="364"/>
      <c r="X697" s="364"/>
      <c r="Y697" s="364"/>
      <c r="Z697" s="364"/>
      <c r="AA697" s="364"/>
      <c r="AB697" s="364"/>
    </row>
    <row r="698">
      <c r="A698" s="364"/>
      <c r="B698" s="364"/>
      <c r="C698" s="364"/>
      <c r="D698" s="371"/>
      <c r="E698" s="371"/>
      <c r="F698" s="371"/>
      <c r="G698" s="364"/>
      <c r="H698" s="364"/>
      <c r="I698" s="364"/>
      <c r="J698" s="364"/>
      <c r="K698" s="364"/>
      <c r="L698" s="364"/>
      <c r="M698" s="364"/>
      <c r="N698" s="364"/>
      <c r="O698" s="364"/>
      <c r="P698" s="364"/>
      <c r="Q698" s="364"/>
      <c r="R698" s="364"/>
      <c r="S698" s="364"/>
      <c r="T698" s="364"/>
      <c r="U698" s="364"/>
      <c r="V698" s="364"/>
      <c r="W698" s="364"/>
      <c r="X698" s="364"/>
      <c r="Y698" s="364"/>
      <c r="Z698" s="364"/>
      <c r="AA698" s="364"/>
      <c r="AB698" s="364"/>
    </row>
    <row r="699">
      <c r="A699" s="364"/>
      <c r="B699" s="364"/>
      <c r="C699" s="364"/>
      <c r="D699" s="371"/>
      <c r="E699" s="371"/>
      <c r="F699" s="371"/>
      <c r="G699" s="364"/>
      <c r="H699" s="364"/>
      <c r="I699" s="364"/>
      <c r="J699" s="364"/>
      <c r="K699" s="364"/>
      <c r="L699" s="364"/>
      <c r="M699" s="364"/>
      <c r="N699" s="364"/>
      <c r="O699" s="364"/>
      <c r="P699" s="364"/>
      <c r="Q699" s="364"/>
      <c r="R699" s="364"/>
      <c r="S699" s="364"/>
      <c r="T699" s="364"/>
      <c r="U699" s="364"/>
      <c r="V699" s="364"/>
      <c r="W699" s="364"/>
      <c r="X699" s="364"/>
      <c r="Y699" s="364"/>
      <c r="Z699" s="364"/>
      <c r="AA699" s="364"/>
      <c r="AB699" s="364"/>
    </row>
    <row r="700">
      <c r="A700" s="364"/>
      <c r="B700" s="364"/>
      <c r="C700" s="364"/>
      <c r="D700" s="371"/>
      <c r="E700" s="371"/>
      <c r="F700" s="371"/>
      <c r="G700" s="364"/>
      <c r="H700" s="364"/>
      <c r="I700" s="364"/>
      <c r="J700" s="364"/>
      <c r="K700" s="364"/>
      <c r="L700" s="364"/>
      <c r="M700" s="364"/>
      <c r="N700" s="364"/>
      <c r="O700" s="364"/>
      <c r="P700" s="364"/>
      <c r="Q700" s="364"/>
      <c r="R700" s="364"/>
      <c r="S700" s="364"/>
      <c r="T700" s="364"/>
      <c r="U700" s="364"/>
      <c r="V700" s="364"/>
      <c r="W700" s="364"/>
      <c r="X700" s="364"/>
      <c r="Y700" s="364"/>
      <c r="Z700" s="364"/>
      <c r="AA700" s="364"/>
      <c r="AB700" s="364"/>
    </row>
    <row r="701">
      <c r="A701" s="364"/>
      <c r="B701" s="364"/>
      <c r="C701" s="364"/>
      <c r="D701" s="371"/>
      <c r="E701" s="371"/>
      <c r="F701" s="371"/>
      <c r="G701" s="364"/>
      <c r="H701" s="364"/>
      <c r="I701" s="364"/>
      <c r="J701" s="364"/>
      <c r="K701" s="364"/>
      <c r="L701" s="364"/>
      <c r="M701" s="364"/>
      <c r="N701" s="364"/>
      <c r="O701" s="364"/>
      <c r="P701" s="364"/>
      <c r="Q701" s="364"/>
      <c r="R701" s="364"/>
      <c r="S701" s="364"/>
      <c r="T701" s="364"/>
      <c r="U701" s="364"/>
      <c r="V701" s="364"/>
      <c r="W701" s="364"/>
      <c r="X701" s="364"/>
      <c r="Y701" s="364"/>
      <c r="Z701" s="364"/>
      <c r="AA701" s="364"/>
      <c r="AB701" s="364"/>
    </row>
    <row r="702">
      <c r="A702" s="364"/>
      <c r="B702" s="364"/>
      <c r="C702" s="364"/>
      <c r="D702" s="371"/>
      <c r="E702" s="371"/>
      <c r="F702" s="371"/>
      <c r="G702" s="364"/>
      <c r="H702" s="364"/>
      <c r="I702" s="364"/>
      <c r="J702" s="364"/>
      <c r="K702" s="364"/>
      <c r="L702" s="364"/>
      <c r="M702" s="364"/>
      <c r="N702" s="364"/>
      <c r="O702" s="364"/>
      <c r="P702" s="364"/>
      <c r="Q702" s="364"/>
      <c r="R702" s="364"/>
      <c r="S702" s="364"/>
      <c r="T702" s="364"/>
      <c r="U702" s="364"/>
      <c r="V702" s="364"/>
      <c r="W702" s="364"/>
      <c r="X702" s="364"/>
      <c r="Y702" s="364"/>
      <c r="Z702" s="364"/>
      <c r="AA702" s="364"/>
      <c r="AB702" s="364"/>
    </row>
    <row r="703">
      <c r="A703" s="364"/>
      <c r="B703" s="364"/>
      <c r="C703" s="364"/>
      <c r="D703" s="371"/>
      <c r="E703" s="371"/>
      <c r="F703" s="371"/>
      <c r="G703" s="364"/>
      <c r="H703" s="364"/>
      <c r="I703" s="364"/>
      <c r="J703" s="364"/>
      <c r="K703" s="364"/>
      <c r="L703" s="364"/>
      <c r="M703" s="364"/>
      <c r="N703" s="364"/>
      <c r="O703" s="364"/>
      <c r="P703" s="364"/>
      <c r="Q703" s="364"/>
      <c r="R703" s="364"/>
      <c r="S703" s="364"/>
      <c r="T703" s="364"/>
      <c r="U703" s="364"/>
      <c r="V703" s="364"/>
      <c r="W703" s="364"/>
      <c r="X703" s="364"/>
      <c r="Y703" s="364"/>
      <c r="Z703" s="364"/>
      <c r="AA703" s="364"/>
      <c r="AB703" s="364"/>
    </row>
    <row r="704">
      <c r="A704" s="364"/>
      <c r="B704" s="364"/>
      <c r="C704" s="364"/>
      <c r="D704" s="371"/>
      <c r="E704" s="371"/>
      <c r="F704" s="371"/>
      <c r="G704" s="364"/>
      <c r="H704" s="364"/>
      <c r="I704" s="364"/>
      <c r="J704" s="364"/>
      <c r="K704" s="364"/>
      <c r="L704" s="364"/>
      <c r="M704" s="364"/>
      <c r="N704" s="364"/>
      <c r="O704" s="364"/>
      <c r="P704" s="364"/>
      <c r="Q704" s="364"/>
      <c r="R704" s="364"/>
      <c r="S704" s="364"/>
      <c r="T704" s="364"/>
      <c r="U704" s="364"/>
      <c r="V704" s="364"/>
      <c r="W704" s="364"/>
      <c r="X704" s="364"/>
      <c r="Y704" s="364"/>
      <c r="Z704" s="364"/>
      <c r="AA704" s="364"/>
      <c r="AB704" s="364"/>
    </row>
    <row r="705">
      <c r="A705" s="364"/>
      <c r="B705" s="364"/>
      <c r="C705" s="364"/>
      <c r="D705" s="371"/>
      <c r="E705" s="371"/>
      <c r="F705" s="371"/>
      <c r="G705" s="364"/>
      <c r="H705" s="364"/>
      <c r="I705" s="364"/>
      <c r="J705" s="364"/>
      <c r="K705" s="364"/>
      <c r="L705" s="364"/>
      <c r="M705" s="364"/>
      <c r="N705" s="364"/>
      <c r="O705" s="364"/>
      <c r="P705" s="364"/>
      <c r="Q705" s="364"/>
      <c r="R705" s="364"/>
      <c r="S705" s="364"/>
      <c r="T705" s="364"/>
      <c r="U705" s="364"/>
      <c r="V705" s="364"/>
      <c r="W705" s="364"/>
      <c r="X705" s="364"/>
      <c r="Y705" s="364"/>
      <c r="Z705" s="364"/>
      <c r="AA705" s="364"/>
      <c r="AB705" s="364"/>
    </row>
    <row r="706">
      <c r="A706" s="364"/>
      <c r="B706" s="364"/>
      <c r="C706" s="364"/>
      <c r="D706" s="371"/>
      <c r="E706" s="371"/>
      <c r="F706" s="371"/>
      <c r="G706" s="364"/>
      <c r="H706" s="364"/>
      <c r="I706" s="364"/>
      <c r="J706" s="364"/>
      <c r="K706" s="364"/>
      <c r="L706" s="364"/>
      <c r="M706" s="364"/>
      <c r="N706" s="364"/>
      <c r="O706" s="364"/>
      <c r="P706" s="364"/>
      <c r="Q706" s="364"/>
      <c r="R706" s="364"/>
      <c r="S706" s="364"/>
      <c r="T706" s="364"/>
      <c r="U706" s="364"/>
      <c r="V706" s="364"/>
      <c r="W706" s="364"/>
      <c r="X706" s="364"/>
      <c r="Y706" s="364"/>
      <c r="Z706" s="364"/>
      <c r="AA706" s="364"/>
      <c r="AB706" s="364"/>
    </row>
    <row r="707">
      <c r="A707" s="364"/>
      <c r="B707" s="364"/>
      <c r="C707" s="364"/>
      <c r="D707" s="371"/>
      <c r="E707" s="371"/>
      <c r="F707" s="371"/>
      <c r="G707" s="364"/>
      <c r="H707" s="364"/>
      <c r="I707" s="364"/>
      <c r="J707" s="364"/>
      <c r="K707" s="364"/>
      <c r="L707" s="364"/>
      <c r="M707" s="364"/>
      <c r="N707" s="364"/>
      <c r="O707" s="364"/>
      <c r="P707" s="364"/>
      <c r="Q707" s="364"/>
      <c r="R707" s="364"/>
      <c r="S707" s="364"/>
      <c r="T707" s="364"/>
      <c r="U707" s="364"/>
      <c r="V707" s="364"/>
      <c r="W707" s="364"/>
      <c r="X707" s="364"/>
      <c r="Y707" s="364"/>
      <c r="Z707" s="364"/>
      <c r="AA707" s="364"/>
      <c r="AB707" s="364"/>
    </row>
    <row r="708">
      <c r="A708" s="364"/>
      <c r="B708" s="364"/>
      <c r="C708" s="364"/>
      <c r="D708" s="371"/>
      <c r="E708" s="371"/>
      <c r="F708" s="371"/>
      <c r="G708" s="364"/>
      <c r="H708" s="364"/>
      <c r="I708" s="364"/>
      <c r="J708" s="364"/>
      <c r="K708" s="364"/>
      <c r="L708" s="364"/>
      <c r="M708" s="364"/>
      <c r="N708" s="364"/>
      <c r="O708" s="364"/>
      <c r="P708" s="364"/>
      <c r="Q708" s="364"/>
      <c r="R708" s="364"/>
      <c r="S708" s="364"/>
      <c r="T708" s="364"/>
      <c r="U708" s="364"/>
      <c r="V708" s="364"/>
      <c r="W708" s="364"/>
      <c r="X708" s="364"/>
      <c r="Y708" s="364"/>
      <c r="Z708" s="364"/>
      <c r="AA708" s="364"/>
      <c r="AB708" s="364"/>
    </row>
    <row r="709">
      <c r="A709" s="364"/>
      <c r="B709" s="364"/>
      <c r="C709" s="364"/>
      <c r="D709" s="371"/>
      <c r="E709" s="371"/>
      <c r="F709" s="371"/>
      <c r="G709" s="364"/>
      <c r="H709" s="364"/>
      <c r="I709" s="364"/>
      <c r="J709" s="364"/>
      <c r="K709" s="364"/>
      <c r="L709" s="364"/>
      <c r="M709" s="364"/>
      <c r="N709" s="364"/>
      <c r="O709" s="364"/>
      <c r="P709" s="364"/>
      <c r="Q709" s="364"/>
      <c r="R709" s="364"/>
      <c r="S709" s="364"/>
      <c r="T709" s="364"/>
      <c r="U709" s="364"/>
      <c r="V709" s="364"/>
      <c r="W709" s="364"/>
      <c r="X709" s="364"/>
      <c r="Y709" s="364"/>
      <c r="Z709" s="364"/>
      <c r="AA709" s="364"/>
      <c r="AB709" s="364"/>
    </row>
    <row r="710">
      <c r="A710" s="364"/>
      <c r="B710" s="364"/>
      <c r="C710" s="364"/>
      <c r="D710" s="371"/>
      <c r="E710" s="371"/>
      <c r="F710" s="371"/>
      <c r="G710" s="364"/>
      <c r="H710" s="364"/>
      <c r="I710" s="364"/>
      <c r="J710" s="364"/>
      <c r="K710" s="364"/>
      <c r="L710" s="364"/>
      <c r="M710" s="364"/>
      <c r="N710" s="364"/>
      <c r="O710" s="364"/>
      <c r="P710" s="364"/>
      <c r="Q710" s="364"/>
      <c r="R710" s="364"/>
      <c r="S710" s="364"/>
      <c r="T710" s="364"/>
      <c r="U710" s="364"/>
      <c r="V710" s="364"/>
      <c r="W710" s="364"/>
      <c r="X710" s="364"/>
      <c r="Y710" s="364"/>
      <c r="Z710" s="364"/>
      <c r="AA710" s="364"/>
      <c r="AB710" s="364"/>
    </row>
    <row r="711">
      <c r="A711" s="364"/>
      <c r="B711" s="364"/>
      <c r="C711" s="364"/>
      <c r="D711" s="371"/>
      <c r="E711" s="371"/>
      <c r="F711" s="371"/>
      <c r="G711" s="364"/>
      <c r="H711" s="364"/>
      <c r="I711" s="364"/>
      <c r="J711" s="364"/>
      <c r="K711" s="364"/>
      <c r="L711" s="364"/>
      <c r="M711" s="364"/>
      <c r="N711" s="364"/>
      <c r="O711" s="364"/>
      <c r="P711" s="364"/>
      <c r="Q711" s="364"/>
      <c r="R711" s="364"/>
      <c r="S711" s="364"/>
      <c r="T711" s="364"/>
      <c r="U711" s="364"/>
      <c r="V711" s="364"/>
      <c r="W711" s="364"/>
      <c r="X711" s="364"/>
      <c r="Y711" s="364"/>
      <c r="Z711" s="364"/>
      <c r="AA711" s="364"/>
      <c r="AB711" s="364"/>
    </row>
    <row r="712">
      <c r="A712" s="364"/>
      <c r="B712" s="364"/>
      <c r="C712" s="364"/>
      <c r="D712" s="371"/>
      <c r="E712" s="371"/>
      <c r="F712" s="371"/>
      <c r="G712" s="364"/>
      <c r="H712" s="364"/>
      <c r="I712" s="364"/>
      <c r="J712" s="364"/>
      <c r="K712" s="364"/>
      <c r="L712" s="364"/>
      <c r="M712" s="364"/>
      <c r="N712" s="364"/>
      <c r="O712" s="364"/>
      <c r="P712" s="364"/>
      <c r="Q712" s="364"/>
      <c r="R712" s="364"/>
      <c r="S712" s="364"/>
      <c r="T712" s="364"/>
      <c r="U712" s="364"/>
      <c r="V712" s="364"/>
      <c r="W712" s="364"/>
      <c r="X712" s="364"/>
      <c r="Y712" s="364"/>
      <c r="Z712" s="364"/>
      <c r="AA712" s="364"/>
      <c r="AB712" s="364"/>
    </row>
    <row r="713">
      <c r="A713" s="364"/>
      <c r="B713" s="364"/>
      <c r="C713" s="364"/>
      <c r="D713" s="371"/>
      <c r="E713" s="371"/>
      <c r="F713" s="371"/>
      <c r="G713" s="364"/>
      <c r="H713" s="364"/>
      <c r="I713" s="364"/>
      <c r="J713" s="364"/>
      <c r="K713" s="364"/>
      <c r="L713" s="364"/>
      <c r="M713" s="364"/>
      <c r="N713" s="364"/>
      <c r="O713" s="364"/>
      <c r="P713" s="364"/>
      <c r="Q713" s="364"/>
      <c r="R713" s="364"/>
      <c r="S713" s="364"/>
      <c r="T713" s="364"/>
      <c r="U713" s="364"/>
      <c r="V713" s="364"/>
      <c r="W713" s="364"/>
      <c r="X713" s="364"/>
      <c r="Y713" s="364"/>
      <c r="Z713" s="364"/>
      <c r="AA713" s="364"/>
      <c r="AB713" s="364"/>
    </row>
    <row r="714">
      <c r="A714" s="364"/>
      <c r="B714" s="364"/>
      <c r="C714" s="364"/>
      <c r="D714" s="371"/>
      <c r="E714" s="371"/>
      <c r="F714" s="371"/>
      <c r="G714" s="364"/>
      <c r="H714" s="364"/>
      <c r="I714" s="364"/>
      <c r="J714" s="364"/>
      <c r="K714" s="364"/>
      <c r="L714" s="364"/>
      <c r="M714" s="364"/>
      <c r="N714" s="364"/>
      <c r="O714" s="364"/>
      <c r="P714" s="364"/>
      <c r="Q714" s="364"/>
      <c r="R714" s="364"/>
      <c r="S714" s="364"/>
      <c r="T714" s="364"/>
      <c r="U714" s="364"/>
      <c r="V714" s="364"/>
      <c r="W714" s="364"/>
      <c r="X714" s="364"/>
      <c r="Y714" s="364"/>
      <c r="Z714" s="364"/>
      <c r="AA714" s="364"/>
      <c r="AB714" s="364"/>
    </row>
    <row r="715">
      <c r="A715" s="364"/>
      <c r="B715" s="364"/>
      <c r="C715" s="364"/>
      <c r="D715" s="371"/>
      <c r="E715" s="371"/>
      <c r="F715" s="371"/>
      <c r="G715" s="364"/>
      <c r="H715" s="364"/>
      <c r="I715" s="364"/>
      <c r="J715" s="364"/>
      <c r="K715" s="364"/>
      <c r="L715" s="364"/>
      <c r="M715" s="364"/>
      <c r="N715" s="364"/>
      <c r="O715" s="364"/>
      <c r="P715" s="364"/>
      <c r="Q715" s="364"/>
      <c r="R715" s="364"/>
      <c r="S715" s="364"/>
      <c r="T715" s="364"/>
      <c r="U715" s="364"/>
      <c r="V715" s="364"/>
      <c r="W715" s="364"/>
      <c r="X715" s="364"/>
      <c r="Y715" s="364"/>
      <c r="Z715" s="364"/>
      <c r="AA715" s="364"/>
      <c r="AB715" s="364"/>
    </row>
    <row r="716">
      <c r="A716" s="364"/>
      <c r="B716" s="364"/>
      <c r="C716" s="364"/>
      <c r="D716" s="371"/>
      <c r="E716" s="371"/>
      <c r="F716" s="371"/>
      <c r="G716" s="364"/>
      <c r="H716" s="364"/>
      <c r="I716" s="364"/>
      <c r="J716" s="364"/>
      <c r="K716" s="364"/>
      <c r="L716" s="364"/>
      <c r="M716" s="364"/>
      <c r="N716" s="364"/>
      <c r="O716" s="364"/>
      <c r="P716" s="364"/>
      <c r="Q716" s="364"/>
      <c r="R716" s="364"/>
      <c r="S716" s="364"/>
      <c r="T716" s="364"/>
      <c r="U716" s="364"/>
      <c r="V716" s="364"/>
      <c r="W716" s="364"/>
      <c r="X716" s="364"/>
      <c r="Y716" s="364"/>
      <c r="Z716" s="364"/>
      <c r="AA716" s="364"/>
      <c r="AB716" s="364"/>
    </row>
    <row r="717">
      <c r="A717" s="364"/>
      <c r="B717" s="364"/>
      <c r="C717" s="364"/>
      <c r="D717" s="371"/>
      <c r="E717" s="371"/>
      <c r="F717" s="371"/>
      <c r="G717" s="364"/>
      <c r="H717" s="364"/>
      <c r="I717" s="364"/>
      <c r="J717" s="364"/>
      <c r="K717" s="364"/>
      <c r="L717" s="364"/>
      <c r="M717" s="364"/>
      <c r="N717" s="364"/>
      <c r="O717" s="364"/>
      <c r="P717" s="364"/>
      <c r="Q717" s="364"/>
      <c r="R717" s="364"/>
      <c r="S717" s="364"/>
      <c r="T717" s="364"/>
      <c r="U717" s="364"/>
      <c r="V717" s="364"/>
      <c r="W717" s="364"/>
      <c r="X717" s="364"/>
      <c r="Y717" s="364"/>
      <c r="Z717" s="364"/>
      <c r="AA717" s="364"/>
      <c r="AB717" s="364"/>
    </row>
    <row r="718">
      <c r="A718" s="364"/>
      <c r="B718" s="364"/>
      <c r="C718" s="364"/>
      <c r="D718" s="371"/>
      <c r="E718" s="371"/>
      <c r="F718" s="371"/>
      <c r="G718" s="364"/>
      <c r="H718" s="364"/>
      <c r="I718" s="364"/>
      <c r="J718" s="364"/>
      <c r="K718" s="364"/>
      <c r="L718" s="364"/>
      <c r="M718" s="364"/>
      <c r="N718" s="364"/>
      <c r="O718" s="364"/>
      <c r="P718" s="364"/>
      <c r="Q718" s="364"/>
      <c r="R718" s="364"/>
      <c r="S718" s="364"/>
      <c r="T718" s="364"/>
      <c r="U718" s="364"/>
      <c r="V718" s="364"/>
      <c r="W718" s="364"/>
      <c r="X718" s="364"/>
      <c r="Y718" s="364"/>
      <c r="Z718" s="364"/>
      <c r="AA718" s="364"/>
      <c r="AB718" s="364"/>
    </row>
    <row r="719">
      <c r="A719" s="364"/>
      <c r="B719" s="364"/>
      <c r="C719" s="364"/>
      <c r="D719" s="371"/>
      <c r="E719" s="371"/>
      <c r="F719" s="371"/>
      <c r="G719" s="364"/>
      <c r="H719" s="364"/>
      <c r="I719" s="364"/>
      <c r="J719" s="364"/>
      <c r="K719" s="364"/>
      <c r="L719" s="364"/>
      <c r="M719" s="364"/>
      <c r="N719" s="364"/>
      <c r="O719" s="364"/>
      <c r="P719" s="364"/>
      <c r="Q719" s="364"/>
      <c r="R719" s="364"/>
      <c r="S719" s="364"/>
      <c r="T719" s="364"/>
      <c r="U719" s="364"/>
      <c r="V719" s="364"/>
      <c r="W719" s="364"/>
      <c r="X719" s="364"/>
      <c r="Y719" s="364"/>
      <c r="Z719" s="364"/>
      <c r="AA719" s="364"/>
      <c r="AB719" s="364"/>
    </row>
    <row r="720">
      <c r="A720" s="364"/>
      <c r="B720" s="364"/>
      <c r="C720" s="364"/>
      <c r="D720" s="371"/>
      <c r="E720" s="371"/>
      <c r="F720" s="371"/>
      <c r="G720" s="364"/>
      <c r="H720" s="364"/>
      <c r="I720" s="364"/>
      <c r="J720" s="364"/>
      <c r="K720" s="364"/>
      <c r="L720" s="364"/>
      <c r="M720" s="364"/>
      <c r="N720" s="364"/>
      <c r="O720" s="364"/>
      <c r="P720" s="364"/>
      <c r="Q720" s="364"/>
      <c r="R720" s="364"/>
      <c r="S720" s="364"/>
      <c r="T720" s="364"/>
      <c r="U720" s="364"/>
      <c r="V720" s="364"/>
      <c r="W720" s="364"/>
      <c r="X720" s="364"/>
      <c r="Y720" s="364"/>
      <c r="Z720" s="364"/>
      <c r="AA720" s="364"/>
      <c r="AB720" s="364"/>
    </row>
    <row r="721">
      <c r="A721" s="364"/>
      <c r="B721" s="364"/>
      <c r="C721" s="364"/>
      <c r="D721" s="371"/>
      <c r="E721" s="371"/>
      <c r="F721" s="371"/>
      <c r="G721" s="364"/>
      <c r="H721" s="364"/>
      <c r="I721" s="364"/>
      <c r="J721" s="364"/>
      <c r="K721" s="364"/>
      <c r="L721" s="364"/>
      <c r="M721" s="364"/>
      <c r="N721" s="364"/>
      <c r="O721" s="364"/>
      <c r="P721" s="364"/>
      <c r="Q721" s="364"/>
      <c r="R721" s="364"/>
      <c r="S721" s="364"/>
      <c r="T721" s="364"/>
      <c r="U721" s="364"/>
      <c r="V721" s="364"/>
      <c r="W721" s="364"/>
      <c r="X721" s="364"/>
      <c r="Y721" s="364"/>
      <c r="Z721" s="364"/>
      <c r="AA721" s="364"/>
      <c r="AB721" s="364"/>
    </row>
    <row r="722">
      <c r="A722" s="364"/>
      <c r="B722" s="364"/>
      <c r="C722" s="364"/>
      <c r="D722" s="371"/>
      <c r="E722" s="371"/>
      <c r="F722" s="371"/>
      <c r="G722" s="364"/>
      <c r="H722" s="364"/>
      <c r="I722" s="364"/>
      <c r="J722" s="364"/>
      <c r="K722" s="364"/>
      <c r="L722" s="364"/>
      <c r="M722" s="364"/>
      <c r="N722" s="364"/>
      <c r="O722" s="364"/>
      <c r="P722" s="364"/>
      <c r="Q722" s="364"/>
      <c r="R722" s="364"/>
      <c r="S722" s="364"/>
      <c r="T722" s="364"/>
      <c r="U722" s="364"/>
      <c r="V722" s="364"/>
      <c r="W722" s="364"/>
      <c r="X722" s="364"/>
      <c r="Y722" s="364"/>
      <c r="Z722" s="364"/>
      <c r="AA722" s="364"/>
      <c r="AB722" s="364"/>
    </row>
    <row r="723">
      <c r="A723" s="364"/>
      <c r="B723" s="364"/>
      <c r="C723" s="364"/>
      <c r="D723" s="371"/>
      <c r="E723" s="371"/>
      <c r="F723" s="371"/>
      <c r="G723" s="364"/>
      <c r="H723" s="364"/>
      <c r="I723" s="364"/>
      <c r="J723" s="364"/>
      <c r="K723" s="364"/>
      <c r="L723" s="364"/>
      <c r="M723" s="364"/>
      <c r="N723" s="364"/>
      <c r="O723" s="364"/>
      <c r="P723" s="364"/>
      <c r="Q723" s="364"/>
      <c r="R723" s="364"/>
      <c r="S723" s="364"/>
      <c r="T723" s="364"/>
      <c r="U723" s="364"/>
      <c r="V723" s="364"/>
      <c r="W723" s="364"/>
      <c r="X723" s="364"/>
      <c r="Y723" s="364"/>
      <c r="Z723" s="364"/>
      <c r="AA723" s="364"/>
      <c r="AB723" s="364"/>
    </row>
    <row r="724">
      <c r="A724" s="364"/>
      <c r="B724" s="364"/>
      <c r="C724" s="364"/>
      <c r="D724" s="371"/>
      <c r="E724" s="371"/>
      <c r="F724" s="371"/>
      <c r="G724" s="364"/>
      <c r="H724" s="364"/>
      <c r="I724" s="364"/>
      <c r="J724" s="364"/>
      <c r="K724" s="364"/>
      <c r="L724" s="364"/>
      <c r="M724" s="364"/>
      <c r="N724" s="364"/>
      <c r="O724" s="364"/>
      <c r="P724" s="364"/>
      <c r="Q724" s="364"/>
      <c r="R724" s="364"/>
      <c r="S724" s="364"/>
      <c r="T724" s="364"/>
      <c r="U724" s="364"/>
      <c r="V724" s="364"/>
      <c r="W724" s="364"/>
      <c r="X724" s="364"/>
      <c r="Y724" s="364"/>
      <c r="Z724" s="364"/>
      <c r="AA724" s="364"/>
      <c r="AB724" s="364"/>
    </row>
    <row r="725">
      <c r="A725" s="364"/>
      <c r="B725" s="364"/>
      <c r="C725" s="364"/>
      <c r="D725" s="371"/>
      <c r="E725" s="371"/>
      <c r="F725" s="371"/>
      <c r="G725" s="364"/>
      <c r="H725" s="364"/>
      <c r="I725" s="364"/>
      <c r="J725" s="364"/>
      <c r="K725" s="364"/>
      <c r="L725" s="364"/>
      <c r="M725" s="364"/>
      <c r="N725" s="364"/>
      <c r="O725" s="364"/>
      <c r="P725" s="364"/>
      <c r="Q725" s="364"/>
      <c r="R725" s="364"/>
      <c r="S725" s="364"/>
      <c r="T725" s="364"/>
      <c r="U725" s="364"/>
      <c r="V725" s="364"/>
      <c r="W725" s="364"/>
      <c r="X725" s="364"/>
      <c r="Y725" s="364"/>
      <c r="Z725" s="364"/>
      <c r="AA725" s="364"/>
      <c r="AB725" s="364"/>
    </row>
    <row r="726">
      <c r="A726" s="364"/>
      <c r="B726" s="364"/>
      <c r="C726" s="364"/>
      <c r="D726" s="371"/>
      <c r="E726" s="371"/>
      <c r="F726" s="371"/>
      <c r="G726" s="364"/>
      <c r="H726" s="364"/>
      <c r="I726" s="364"/>
      <c r="J726" s="364"/>
      <c r="K726" s="364"/>
      <c r="L726" s="364"/>
      <c r="M726" s="364"/>
      <c r="N726" s="364"/>
      <c r="O726" s="364"/>
      <c r="P726" s="364"/>
      <c r="Q726" s="364"/>
      <c r="R726" s="364"/>
      <c r="S726" s="364"/>
      <c r="T726" s="364"/>
      <c r="U726" s="364"/>
      <c r="V726" s="364"/>
      <c r="W726" s="364"/>
      <c r="X726" s="364"/>
      <c r="Y726" s="364"/>
      <c r="Z726" s="364"/>
      <c r="AA726" s="364"/>
      <c r="AB726" s="364"/>
    </row>
    <row r="727">
      <c r="A727" s="364"/>
      <c r="B727" s="364"/>
      <c r="C727" s="364"/>
      <c r="D727" s="371"/>
      <c r="E727" s="371"/>
      <c r="F727" s="371"/>
      <c r="G727" s="364"/>
      <c r="H727" s="364"/>
      <c r="I727" s="364"/>
      <c r="J727" s="364"/>
      <c r="K727" s="364"/>
      <c r="L727" s="364"/>
      <c r="M727" s="364"/>
      <c r="N727" s="364"/>
      <c r="O727" s="364"/>
      <c r="P727" s="364"/>
      <c r="Q727" s="364"/>
      <c r="R727" s="364"/>
      <c r="S727" s="364"/>
      <c r="T727" s="364"/>
      <c r="U727" s="364"/>
      <c r="V727" s="364"/>
      <c r="W727" s="364"/>
      <c r="X727" s="364"/>
      <c r="Y727" s="364"/>
      <c r="Z727" s="364"/>
      <c r="AA727" s="364"/>
      <c r="AB727" s="364"/>
    </row>
    <row r="728">
      <c r="A728" s="364"/>
      <c r="B728" s="364"/>
      <c r="C728" s="364"/>
      <c r="D728" s="371"/>
      <c r="E728" s="371"/>
      <c r="F728" s="371"/>
      <c r="G728" s="364"/>
      <c r="H728" s="364"/>
      <c r="I728" s="364"/>
      <c r="J728" s="364"/>
      <c r="K728" s="364"/>
      <c r="L728" s="364"/>
      <c r="M728" s="364"/>
      <c r="N728" s="364"/>
      <c r="O728" s="364"/>
      <c r="P728" s="364"/>
      <c r="Q728" s="364"/>
      <c r="R728" s="364"/>
      <c r="S728" s="364"/>
      <c r="T728" s="364"/>
      <c r="U728" s="364"/>
      <c r="V728" s="364"/>
      <c r="W728" s="364"/>
      <c r="X728" s="364"/>
      <c r="Y728" s="364"/>
      <c r="Z728" s="364"/>
      <c r="AA728" s="364"/>
      <c r="AB728" s="364"/>
    </row>
    <row r="729">
      <c r="A729" s="364"/>
      <c r="B729" s="364"/>
      <c r="C729" s="364"/>
      <c r="D729" s="371"/>
      <c r="E729" s="371"/>
      <c r="F729" s="371"/>
      <c r="G729" s="364"/>
      <c r="H729" s="364"/>
      <c r="I729" s="364"/>
      <c r="J729" s="364"/>
      <c r="K729" s="364"/>
      <c r="L729" s="364"/>
      <c r="M729" s="364"/>
      <c r="N729" s="364"/>
      <c r="O729" s="364"/>
      <c r="P729" s="364"/>
      <c r="Q729" s="364"/>
      <c r="R729" s="364"/>
      <c r="S729" s="364"/>
      <c r="T729" s="364"/>
      <c r="U729" s="364"/>
      <c r="V729" s="364"/>
      <c r="W729" s="364"/>
      <c r="X729" s="364"/>
      <c r="Y729" s="364"/>
      <c r="Z729" s="364"/>
      <c r="AA729" s="364"/>
      <c r="AB729" s="364"/>
    </row>
    <row r="730">
      <c r="A730" s="364"/>
      <c r="B730" s="364"/>
      <c r="C730" s="364"/>
      <c r="D730" s="371"/>
      <c r="E730" s="371"/>
      <c r="F730" s="371"/>
      <c r="G730" s="364"/>
      <c r="H730" s="364"/>
      <c r="I730" s="364"/>
      <c r="J730" s="364"/>
      <c r="K730" s="364"/>
      <c r="L730" s="364"/>
      <c r="M730" s="364"/>
      <c r="N730" s="364"/>
      <c r="O730" s="364"/>
      <c r="P730" s="364"/>
      <c r="Q730" s="364"/>
      <c r="R730" s="364"/>
      <c r="S730" s="364"/>
      <c r="T730" s="364"/>
      <c r="U730" s="364"/>
      <c r="V730" s="364"/>
      <c r="W730" s="364"/>
      <c r="X730" s="364"/>
      <c r="Y730" s="364"/>
      <c r="Z730" s="364"/>
      <c r="AA730" s="364"/>
      <c r="AB730" s="364"/>
    </row>
    <row r="731">
      <c r="A731" s="364"/>
      <c r="B731" s="364"/>
      <c r="C731" s="364"/>
      <c r="D731" s="371"/>
      <c r="E731" s="371"/>
      <c r="F731" s="371"/>
      <c r="G731" s="364"/>
      <c r="H731" s="364"/>
      <c r="I731" s="364"/>
      <c r="J731" s="364"/>
      <c r="K731" s="364"/>
      <c r="L731" s="364"/>
      <c r="M731" s="364"/>
      <c r="N731" s="364"/>
      <c r="O731" s="364"/>
      <c r="P731" s="364"/>
      <c r="Q731" s="364"/>
      <c r="R731" s="364"/>
      <c r="S731" s="364"/>
      <c r="T731" s="364"/>
      <c r="U731" s="364"/>
      <c r="V731" s="364"/>
      <c r="W731" s="364"/>
      <c r="X731" s="364"/>
      <c r="Y731" s="364"/>
      <c r="Z731" s="364"/>
      <c r="AA731" s="364"/>
      <c r="AB731" s="364"/>
    </row>
    <row r="732">
      <c r="A732" s="364"/>
      <c r="B732" s="364"/>
      <c r="C732" s="364"/>
      <c r="D732" s="371"/>
      <c r="E732" s="371"/>
      <c r="F732" s="371"/>
      <c r="G732" s="364"/>
      <c r="H732" s="364"/>
      <c r="I732" s="364"/>
      <c r="J732" s="364"/>
      <c r="K732" s="364"/>
      <c r="L732" s="364"/>
      <c r="M732" s="364"/>
      <c r="N732" s="364"/>
      <c r="O732" s="364"/>
      <c r="P732" s="364"/>
      <c r="Q732" s="364"/>
      <c r="R732" s="364"/>
      <c r="S732" s="364"/>
      <c r="T732" s="364"/>
      <c r="U732" s="364"/>
      <c r="V732" s="364"/>
      <c r="W732" s="364"/>
      <c r="X732" s="364"/>
      <c r="Y732" s="364"/>
      <c r="Z732" s="364"/>
      <c r="AA732" s="364"/>
      <c r="AB732" s="364"/>
    </row>
    <row r="733">
      <c r="A733" s="364"/>
      <c r="B733" s="364"/>
      <c r="C733" s="364"/>
      <c r="D733" s="371"/>
      <c r="E733" s="371"/>
      <c r="F733" s="371"/>
      <c r="G733" s="364"/>
      <c r="H733" s="364"/>
      <c r="I733" s="364"/>
      <c r="J733" s="364"/>
      <c r="K733" s="364"/>
      <c r="L733" s="364"/>
      <c r="M733" s="364"/>
      <c r="N733" s="364"/>
      <c r="O733" s="364"/>
      <c r="P733" s="364"/>
      <c r="Q733" s="364"/>
      <c r="R733" s="364"/>
      <c r="S733" s="364"/>
      <c r="T733" s="364"/>
      <c r="U733" s="364"/>
      <c r="V733" s="364"/>
      <c r="W733" s="364"/>
      <c r="X733" s="364"/>
      <c r="Y733" s="364"/>
      <c r="Z733" s="364"/>
      <c r="AA733" s="364"/>
      <c r="AB733" s="364"/>
    </row>
    <row r="734">
      <c r="A734" s="364"/>
      <c r="B734" s="364"/>
      <c r="C734" s="364"/>
      <c r="D734" s="371"/>
      <c r="E734" s="371"/>
      <c r="F734" s="371"/>
      <c r="G734" s="364"/>
      <c r="H734" s="364"/>
      <c r="I734" s="364"/>
      <c r="J734" s="364"/>
      <c r="K734" s="364"/>
      <c r="L734" s="364"/>
      <c r="M734" s="364"/>
      <c r="N734" s="364"/>
      <c r="O734" s="364"/>
      <c r="P734" s="364"/>
      <c r="Q734" s="364"/>
      <c r="R734" s="364"/>
      <c r="S734" s="364"/>
      <c r="T734" s="364"/>
      <c r="U734" s="364"/>
      <c r="V734" s="364"/>
      <c r="W734" s="364"/>
      <c r="X734" s="364"/>
      <c r="Y734" s="364"/>
      <c r="Z734" s="364"/>
      <c r="AA734" s="364"/>
      <c r="AB734" s="364"/>
    </row>
    <row r="735">
      <c r="A735" s="364"/>
      <c r="B735" s="364"/>
      <c r="C735" s="364"/>
      <c r="D735" s="371"/>
      <c r="E735" s="371"/>
      <c r="F735" s="371"/>
      <c r="G735" s="364"/>
      <c r="H735" s="364"/>
      <c r="I735" s="364"/>
      <c r="J735" s="364"/>
      <c r="K735" s="364"/>
      <c r="L735" s="364"/>
      <c r="M735" s="364"/>
      <c r="N735" s="364"/>
      <c r="O735" s="364"/>
      <c r="P735" s="364"/>
      <c r="Q735" s="364"/>
      <c r="R735" s="364"/>
      <c r="S735" s="364"/>
      <c r="T735" s="364"/>
      <c r="U735" s="364"/>
      <c r="V735" s="364"/>
      <c r="W735" s="364"/>
      <c r="X735" s="364"/>
      <c r="Y735" s="364"/>
      <c r="Z735" s="364"/>
      <c r="AA735" s="364"/>
      <c r="AB735" s="364"/>
    </row>
    <row r="736">
      <c r="A736" s="364"/>
      <c r="B736" s="364"/>
      <c r="C736" s="364"/>
      <c r="D736" s="371"/>
      <c r="E736" s="371"/>
      <c r="F736" s="371"/>
      <c r="G736" s="364"/>
      <c r="H736" s="364"/>
      <c r="I736" s="364"/>
      <c r="J736" s="364"/>
      <c r="K736" s="364"/>
      <c r="L736" s="364"/>
      <c r="M736" s="364"/>
      <c r="N736" s="364"/>
      <c r="O736" s="364"/>
      <c r="P736" s="364"/>
      <c r="Q736" s="364"/>
      <c r="R736" s="364"/>
      <c r="S736" s="364"/>
      <c r="T736" s="364"/>
      <c r="U736" s="364"/>
      <c r="V736" s="364"/>
      <c r="W736" s="364"/>
      <c r="X736" s="364"/>
      <c r="Y736" s="364"/>
      <c r="Z736" s="364"/>
      <c r="AA736" s="364"/>
      <c r="AB736" s="364"/>
    </row>
    <row r="737">
      <c r="A737" s="364"/>
      <c r="B737" s="364"/>
      <c r="C737" s="364"/>
      <c r="D737" s="371"/>
      <c r="E737" s="371"/>
      <c r="F737" s="371"/>
      <c r="G737" s="364"/>
      <c r="H737" s="364"/>
      <c r="I737" s="364"/>
      <c r="J737" s="364"/>
      <c r="K737" s="364"/>
      <c r="L737" s="364"/>
      <c r="M737" s="364"/>
      <c r="N737" s="364"/>
      <c r="O737" s="364"/>
      <c r="P737" s="364"/>
      <c r="Q737" s="364"/>
      <c r="R737" s="364"/>
      <c r="S737" s="364"/>
      <c r="T737" s="364"/>
      <c r="U737" s="364"/>
      <c r="V737" s="364"/>
      <c r="W737" s="364"/>
      <c r="X737" s="364"/>
      <c r="Y737" s="364"/>
      <c r="Z737" s="364"/>
      <c r="AA737" s="364"/>
      <c r="AB737" s="364"/>
    </row>
    <row r="738">
      <c r="A738" s="364"/>
      <c r="B738" s="364"/>
      <c r="C738" s="364"/>
      <c r="D738" s="371"/>
      <c r="E738" s="371"/>
      <c r="F738" s="371"/>
      <c r="G738" s="364"/>
      <c r="H738" s="364"/>
      <c r="I738" s="364"/>
      <c r="J738" s="364"/>
      <c r="K738" s="364"/>
      <c r="L738" s="364"/>
      <c r="M738" s="364"/>
      <c r="N738" s="364"/>
      <c r="O738" s="364"/>
      <c r="P738" s="364"/>
      <c r="Q738" s="364"/>
      <c r="R738" s="364"/>
      <c r="S738" s="364"/>
      <c r="T738" s="364"/>
      <c r="U738" s="364"/>
      <c r="V738" s="364"/>
      <c r="W738" s="364"/>
      <c r="X738" s="364"/>
      <c r="Y738" s="364"/>
      <c r="Z738" s="364"/>
      <c r="AA738" s="364"/>
      <c r="AB738" s="364"/>
    </row>
    <row r="739">
      <c r="A739" s="364"/>
      <c r="B739" s="364"/>
      <c r="C739" s="364"/>
      <c r="D739" s="371"/>
      <c r="E739" s="371"/>
      <c r="F739" s="371"/>
      <c r="G739" s="364"/>
      <c r="H739" s="364"/>
      <c r="I739" s="364"/>
      <c r="J739" s="364"/>
      <c r="K739" s="364"/>
      <c r="L739" s="364"/>
      <c r="M739" s="364"/>
      <c r="N739" s="364"/>
      <c r="O739" s="364"/>
      <c r="P739" s="364"/>
      <c r="Q739" s="364"/>
      <c r="R739" s="364"/>
      <c r="S739" s="364"/>
      <c r="T739" s="364"/>
      <c r="U739" s="364"/>
      <c r="V739" s="364"/>
      <c r="W739" s="364"/>
      <c r="X739" s="364"/>
      <c r="Y739" s="364"/>
      <c r="Z739" s="364"/>
      <c r="AA739" s="364"/>
      <c r="AB739" s="364"/>
    </row>
    <row r="740">
      <c r="A740" s="364"/>
      <c r="B740" s="364"/>
      <c r="C740" s="364"/>
      <c r="D740" s="371"/>
      <c r="E740" s="371"/>
      <c r="F740" s="371"/>
      <c r="G740" s="364"/>
      <c r="H740" s="364"/>
      <c r="I740" s="364"/>
      <c r="J740" s="364"/>
      <c r="K740" s="364"/>
      <c r="L740" s="364"/>
      <c r="M740" s="364"/>
      <c r="N740" s="364"/>
      <c r="O740" s="364"/>
      <c r="P740" s="364"/>
      <c r="Q740" s="364"/>
      <c r="R740" s="364"/>
      <c r="S740" s="364"/>
      <c r="T740" s="364"/>
      <c r="U740" s="364"/>
      <c r="V740" s="364"/>
      <c r="W740" s="364"/>
      <c r="X740" s="364"/>
      <c r="Y740" s="364"/>
      <c r="Z740" s="364"/>
      <c r="AA740" s="364"/>
      <c r="AB740" s="364"/>
    </row>
    <row r="741">
      <c r="A741" s="364"/>
      <c r="B741" s="364"/>
      <c r="C741" s="364"/>
      <c r="D741" s="371"/>
      <c r="E741" s="371"/>
      <c r="F741" s="371"/>
      <c r="G741" s="364"/>
      <c r="H741" s="364"/>
      <c r="I741" s="364"/>
      <c r="J741" s="364"/>
      <c r="K741" s="364"/>
      <c r="L741" s="364"/>
      <c r="M741" s="364"/>
      <c r="N741" s="364"/>
      <c r="O741" s="364"/>
      <c r="P741" s="364"/>
      <c r="Q741" s="364"/>
      <c r="R741" s="364"/>
      <c r="S741" s="364"/>
      <c r="T741" s="364"/>
      <c r="U741" s="364"/>
      <c r="V741" s="364"/>
      <c r="W741" s="364"/>
      <c r="X741" s="364"/>
      <c r="Y741" s="364"/>
      <c r="Z741" s="364"/>
      <c r="AA741" s="364"/>
      <c r="AB741" s="364"/>
    </row>
    <row r="742">
      <c r="A742" s="364"/>
      <c r="B742" s="364"/>
      <c r="C742" s="364"/>
      <c r="D742" s="371"/>
      <c r="E742" s="371"/>
      <c r="F742" s="371"/>
      <c r="G742" s="364"/>
      <c r="H742" s="364"/>
      <c r="I742" s="364"/>
      <c r="J742" s="364"/>
      <c r="K742" s="364"/>
      <c r="L742" s="364"/>
      <c r="M742" s="364"/>
      <c r="N742" s="364"/>
      <c r="O742" s="364"/>
      <c r="P742" s="364"/>
      <c r="Q742" s="364"/>
      <c r="R742" s="364"/>
      <c r="S742" s="364"/>
      <c r="T742" s="364"/>
      <c r="U742" s="364"/>
      <c r="V742" s="364"/>
      <c r="W742" s="364"/>
      <c r="X742" s="364"/>
      <c r="Y742" s="364"/>
      <c r="Z742" s="364"/>
      <c r="AA742" s="364"/>
      <c r="AB742" s="364"/>
    </row>
    <row r="743">
      <c r="A743" s="364"/>
      <c r="B743" s="364"/>
      <c r="C743" s="364"/>
      <c r="D743" s="371"/>
      <c r="E743" s="371"/>
      <c r="F743" s="371"/>
      <c r="G743" s="364"/>
      <c r="H743" s="364"/>
      <c r="I743" s="364"/>
      <c r="J743" s="364"/>
      <c r="K743" s="364"/>
      <c r="L743" s="364"/>
      <c r="M743" s="364"/>
      <c r="N743" s="364"/>
      <c r="O743" s="364"/>
      <c r="P743" s="364"/>
      <c r="Q743" s="364"/>
      <c r="R743" s="364"/>
      <c r="S743" s="364"/>
      <c r="T743" s="364"/>
      <c r="U743" s="364"/>
      <c r="V743" s="364"/>
      <c r="W743" s="364"/>
      <c r="X743" s="364"/>
      <c r="Y743" s="364"/>
      <c r="Z743" s="364"/>
      <c r="AA743" s="364"/>
      <c r="AB743" s="364"/>
    </row>
    <row r="744">
      <c r="A744" s="364"/>
      <c r="B744" s="364"/>
      <c r="C744" s="364"/>
      <c r="D744" s="371"/>
      <c r="E744" s="371"/>
      <c r="F744" s="371"/>
      <c r="G744" s="364"/>
      <c r="H744" s="364"/>
      <c r="I744" s="364"/>
      <c r="J744" s="364"/>
      <c r="K744" s="364"/>
      <c r="L744" s="364"/>
      <c r="M744" s="364"/>
      <c r="N744" s="364"/>
      <c r="O744" s="364"/>
      <c r="P744" s="364"/>
      <c r="Q744" s="364"/>
      <c r="R744" s="364"/>
      <c r="S744" s="364"/>
      <c r="T744" s="364"/>
      <c r="U744" s="364"/>
      <c r="V744" s="364"/>
      <c r="W744" s="364"/>
      <c r="X744" s="364"/>
      <c r="Y744" s="364"/>
      <c r="Z744" s="364"/>
      <c r="AA744" s="364"/>
      <c r="AB744" s="364"/>
    </row>
    <row r="745">
      <c r="A745" s="364"/>
      <c r="B745" s="364"/>
      <c r="C745" s="364"/>
      <c r="D745" s="371"/>
      <c r="E745" s="371"/>
      <c r="F745" s="371"/>
      <c r="G745" s="364"/>
      <c r="H745" s="364"/>
      <c r="I745" s="364"/>
      <c r="J745" s="364"/>
      <c r="K745" s="364"/>
      <c r="L745" s="364"/>
      <c r="M745" s="364"/>
      <c r="N745" s="364"/>
      <c r="O745" s="364"/>
      <c r="P745" s="364"/>
      <c r="Q745" s="364"/>
      <c r="R745" s="364"/>
      <c r="S745" s="364"/>
      <c r="T745" s="364"/>
      <c r="U745" s="364"/>
      <c r="V745" s="364"/>
      <c r="W745" s="364"/>
      <c r="X745" s="364"/>
      <c r="Y745" s="364"/>
      <c r="Z745" s="364"/>
      <c r="AA745" s="364"/>
      <c r="AB745" s="364"/>
    </row>
    <row r="746">
      <c r="A746" s="364"/>
      <c r="B746" s="364"/>
      <c r="C746" s="364"/>
      <c r="D746" s="371"/>
      <c r="E746" s="371"/>
      <c r="F746" s="371"/>
      <c r="G746" s="364"/>
      <c r="H746" s="364"/>
      <c r="I746" s="364"/>
      <c r="J746" s="364"/>
      <c r="K746" s="364"/>
      <c r="L746" s="364"/>
      <c r="M746" s="364"/>
      <c r="N746" s="364"/>
      <c r="O746" s="364"/>
      <c r="P746" s="364"/>
      <c r="Q746" s="364"/>
      <c r="R746" s="364"/>
      <c r="S746" s="364"/>
      <c r="T746" s="364"/>
      <c r="U746" s="364"/>
      <c r="V746" s="364"/>
      <c r="W746" s="364"/>
      <c r="X746" s="364"/>
      <c r="Y746" s="364"/>
      <c r="Z746" s="364"/>
      <c r="AA746" s="364"/>
      <c r="AB746" s="364"/>
    </row>
    <row r="747">
      <c r="A747" s="364"/>
      <c r="B747" s="364"/>
      <c r="C747" s="364"/>
      <c r="D747" s="371"/>
      <c r="E747" s="371"/>
      <c r="F747" s="371"/>
      <c r="G747" s="364"/>
      <c r="H747" s="364"/>
      <c r="I747" s="364"/>
      <c r="J747" s="364"/>
      <c r="K747" s="364"/>
      <c r="L747" s="364"/>
      <c r="M747" s="364"/>
      <c r="N747" s="364"/>
      <c r="O747" s="364"/>
      <c r="P747" s="364"/>
      <c r="Q747" s="364"/>
      <c r="R747" s="364"/>
      <c r="S747" s="364"/>
      <c r="T747" s="364"/>
      <c r="U747" s="364"/>
      <c r="V747" s="364"/>
      <c r="W747" s="364"/>
      <c r="X747" s="364"/>
      <c r="Y747" s="364"/>
      <c r="Z747" s="364"/>
      <c r="AA747" s="364"/>
      <c r="AB747" s="364"/>
    </row>
    <row r="748">
      <c r="A748" s="364"/>
      <c r="B748" s="364"/>
      <c r="C748" s="364"/>
      <c r="D748" s="371"/>
      <c r="E748" s="371"/>
      <c r="F748" s="371"/>
      <c r="G748" s="364"/>
      <c r="H748" s="364"/>
      <c r="I748" s="364"/>
      <c r="J748" s="364"/>
      <c r="K748" s="364"/>
      <c r="L748" s="364"/>
      <c r="M748" s="364"/>
      <c r="N748" s="364"/>
      <c r="O748" s="364"/>
      <c r="P748" s="364"/>
      <c r="Q748" s="364"/>
      <c r="R748" s="364"/>
      <c r="S748" s="364"/>
      <c r="T748" s="364"/>
      <c r="U748" s="364"/>
      <c r="V748" s="364"/>
      <c r="W748" s="364"/>
      <c r="X748" s="364"/>
      <c r="Y748" s="364"/>
      <c r="Z748" s="364"/>
      <c r="AA748" s="364"/>
      <c r="AB748" s="364"/>
    </row>
    <row r="749">
      <c r="A749" s="364"/>
      <c r="B749" s="364"/>
      <c r="C749" s="364"/>
      <c r="D749" s="371"/>
      <c r="E749" s="371"/>
      <c r="F749" s="371"/>
      <c r="G749" s="364"/>
      <c r="H749" s="364"/>
      <c r="I749" s="364"/>
      <c r="J749" s="364"/>
      <c r="K749" s="364"/>
      <c r="L749" s="364"/>
      <c r="M749" s="364"/>
      <c r="N749" s="364"/>
      <c r="O749" s="364"/>
      <c r="P749" s="364"/>
      <c r="Q749" s="364"/>
      <c r="R749" s="364"/>
      <c r="S749" s="364"/>
      <c r="T749" s="364"/>
      <c r="U749" s="364"/>
      <c r="V749" s="364"/>
      <c r="W749" s="364"/>
      <c r="X749" s="364"/>
      <c r="Y749" s="364"/>
      <c r="Z749" s="364"/>
      <c r="AA749" s="364"/>
      <c r="AB749" s="364"/>
    </row>
    <row r="750">
      <c r="A750" s="364"/>
      <c r="B750" s="364"/>
      <c r="C750" s="364"/>
      <c r="D750" s="371"/>
      <c r="E750" s="371"/>
      <c r="F750" s="371"/>
      <c r="G750" s="364"/>
      <c r="H750" s="364"/>
      <c r="I750" s="364"/>
      <c r="J750" s="364"/>
      <c r="K750" s="364"/>
      <c r="L750" s="364"/>
      <c r="M750" s="364"/>
      <c r="N750" s="364"/>
      <c r="O750" s="364"/>
      <c r="P750" s="364"/>
      <c r="Q750" s="364"/>
      <c r="R750" s="364"/>
      <c r="S750" s="364"/>
      <c r="T750" s="364"/>
      <c r="U750" s="364"/>
      <c r="V750" s="364"/>
      <c r="W750" s="364"/>
      <c r="X750" s="364"/>
      <c r="Y750" s="364"/>
      <c r="Z750" s="364"/>
      <c r="AA750" s="364"/>
      <c r="AB750" s="364"/>
    </row>
    <row r="751">
      <c r="A751" s="364"/>
      <c r="B751" s="364"/>
      <c r="C751" s="364"/>
      <c r="D751" s="371"/>
      <c r="E751" s="371"/>
      <c r="F751" s="371"/>
      <c r="G751" s="364"/>
      <c r="H751" s="364"/>
      <c r="I751" s="364"/>
      <c r="J751" s="364"/>
      <c r="K751" s="364"/>
      <c r="L751" s="364"/>
      <c r="M751" s="364"/>
      <c r="N751" s="364"/>
      <c r="O751" s="364"/>
      <c r="P751" s="364"/>
      <c r="Q751" s="364"/>
      <c r="R751" s="364"/>
      <c r="S751" s="364"/>
      <c r="T751" s="364"/>
      <c r="U751" s="364"/>
      <c r="V751" s="364"/>
      <c r="W751" s="364"/>
      <c r="X751" s="364"/>
      <c r="Y751" s="364"/>
      <c r="Z751" s="364"/>
      <c r="AA751" s="364"/>
      <c r="AB751" s="364"/>
    </row>
    <row r="752">
      <c r="A752" s="364"/>
      <c r="B752" s="364"/>
      <c r="C752" s="364"/>
      <c r="D752" s="371"/>
      <c r="E752" s="371"/>
      <c r="F752" s="371"/>
      <c r="G752" s="364"/>
      <c r="H752" s="364"/>
      <c r="I752" s="364"/>
      <c r="J752" s="364"/>
      <c r="K752" s="364"/>
      <c r="L752" s="364"/>
      <c r="M752" s="364"/>
      <c r="N752" s="364"/>
      <c r="O752" s="364"/>
      <c r="P752" s="364"/>
      <c r="Q752" s="364"/>
      <c r="R752" s="364"/>
      <c r="S752" s="364"/>
      <c r="T752" s="364"/>
      <c r="U752" s="364"/>
      <c r="V752" s="364"/>
      <c r="W752" s="364"/>
      <c r="X752" s="364"/>
      <c r="Y752" s="364"/>
      <c r="Z752" s="364"/>
      <c r="AA752" s="364"/>
      <c r="AB752" s="364"/>
    </row>
    <row r="753">
      <c r="A753" s="364"/>
      <c r="B753" s="364"/>
      <c r="C753" s="364"/>
      <c r="D753" s="371"/>
      <c r="E753" s="371"/>
      <c r="F753" s="371"/>
      <c r="G753" s="364"/>
      <c r="H753" s="364"/>
      <c r="I753" s="364"/>
      <c r="J753" s="364"/>
      <c r="K753" s="364"/>
      <c r="L753" s="364"/>
      <c r="M753" s="364"/>
      <c r="N753" s="364"/>
      <c r="O753" s="364"/>
      <c r="P753" s="364"/>
      <c r="Q753" s="364"/>
      <c r="R753" s="364"/>
      <c r="S753" s="364"/>
      <c r="T753" s="364"/>
      <c r="U753" s="364"/>
      <c r="V753" s="364"/>
      <c r="W753" s="364"/>
      <c r="X753" s="364"/>
      <c r="Y753" s="364"/>
      <c r="Z753" s="364"/>
      <c r="AA753" s="364"/>
      <c r="AB753" s="364"/>
    </row>
    <row r="754">
      <c r="A754" s="364"/>
      <c r="B754" s="364"/>
      <c r="C754" s="364"/>
      <c r="D754" s="371"/>
      <c r="E754" s="371"/>
      <c r="F754" s="371"/>
      <c r="G754" s="364"/>
      <c r="H754" s="364"/>
      <c r="I754" s="364"/>
      <c r="J754" s="364"/>
      <c r="K754" s="364"/>
      <c r="L754" s="364"/>
      <c r="M754" s="364"/>
      <c r="N754" s="364"/>
      <c r="O754" s="364"/>
      <c r="P754" s="364"/>
      <c r="Q754" s="364"/>
      <c r="R754" s="364"/>
      <c r="S754" s="364"/>
      <c r="T754" s="364"/>
      <c r="U754" s="364"/>
      <c r="V754" s="364"/>
      <c r="W754" s="364"/>
      <c r="X754" s="364"/>
      <c r="Y754" s="364"/>
      <c r="Z754" s="364"/>
      <c r="AA754" s="364"/>
      <c r="AB754" s="364"/>
    </row>
    <row r="755">
      <c r="A755" s="364"/>
      <c r="B755" s="364"/>
      <c r="C755" s="364"/>
      <c r="D755" s="371"/>
      <c r="E755" s="371"/>
      <c r="F755" s="371"/>
      <c r="G755" s="364"/>
      <c r="H755" s="364"/>
      <c r="I755" s="364"/>
      <c r="J755" s="364"/>
      <c r="K755" s="364"/>
      <c r="L755" s="364"/>
      <c r="M755" s="364"/>
      <c r="N755" s="364"/>
      <c r="O755" s="364"/>
      <c r="P755" s="364"/>
      <c r="Q755" s="364"/>
      <c r="R755" s="364"/>
      <c r="S755" s="364"/>
      <c r="T755" s="364"/>
      <c r="U755" s="364"/>
      <c r="V755" s="364"/>
      <c r="W755" s="364"/>
      <c r="X755" s="364"/>
      <c r="Y755" s="364"/>
      <c r="Z755" s="364"/>
      <c r="AA755" s="364"/>
      <c r="AB755" s="364"/>
    </row>
    <row r="756">
      <c r="A756" s="364"/>
      <c r="B756" s="364"/>
      <c r="C756" s="364"/>
      <c r="D756" s="371"/>
      <c r="E756" s="371"/>
      <c r="F756" s="371"/>
      <c r="G756" s="364"/>
      <c r="H756" s="364"/>
      <c r="I756" s="364"/>
      <c r="J756" s="364"/>
      <c r="K756" s="364"/>
      <c r="L756" s="364"/>
      <c r="M756" s="364"/>
      <c r="N756" s="364"/>
      <c r="O756" s="364"/>
      <c r="P756" s="364"/>
      <c r="Q756" s="364"/>
      <c r="R756" s="364"/>
      <c r="S756" s="364"/>
      <c r="T756" s="364"/>
      <c r="U756" s="364"/>
      <c r="V756" s="364"/>
      <c r="W756" s="364"/>
      <c r="X756" s="364"/>
      <c r="Y756" s="364"/>
      <c r="Z756" s="364"/>
      <c r="AA756" s="364"/>
      <c r="AB756" s="364"/>
    </row>
    <row r="757">
      <c r="A757" s="364"/>
      <c r="B757" s="364"/>
      <c r="C757" s="364"/>
      <c r="D757" s="371"/>
      <c r="E757" s="371"/>
      <c r="F757" s="371"/>
      <c r="G757" s="364"/>
      <c r="H757" s="364"/>
      <c r="I757" s="364"/>
      <c r="J757" s="364"/>
      <c r="K757" s="364"/>
      <c r="L757" s="364"/>
      <c r="M757" s="364"/>
      <c r="N757" s="364"/>
      <c r="O757" s="364"/>
      <c r="P757" s="364"/>
      <c r="Q757" s="364"/>
      <c r="R757" s="364"/>
      <c r="S757" s="364"/>
      <c r="T757" s="364"/>
      <c r="U757" s="364"/>
      <c r="V757" s="364"/>
      <c r="W757" s="364"/>
      <c r="X757" s="364"/>
      <c r="Y757" s="364"/>
      <c r="Z757" s="364"/>
      <c r="AA757" s="364"/>
      <c r="AB757" s="364"/>
    </row>
    <row r="758">
      <c r="A758" s="364"/>
      <c r="B758" s="364"/>
      <c r="C758" s="364"/>
      <c r="D758" s="371"/>
      <c r="E758" s="371"/>
      <c r="F758" s="371"/>
      <c r="G758" s="364"/>
      <c r="H758" s="364"/>
      <c r="I758" s="364"/>
      <c r="J758" s="364"/>
      <c r="K758" s="364"/>
      <c r="L758" s="364"/>
      <c r="M758" s="364"/>
      <c r="N758" s="364"/>
      <c r="O758" s="364"/>
      <c r="P758" s="364"/>
      <c r="Q758" s="364"/>
      <c r="R758" s="364"/>
      <c r="S758" s="364"/>
      <c r="T758" s="364"/>
      <c r="U758" s="364"/>
      <c r="V758" s="364"/>
      <c r="W758" s="364"/>
      <c r="X758" s="364"/>
      <c r="Y758" s="364"/>
      <c r="Z758" s="364"/>
      <c r="AA758" s="364"/>
      <c r="AB758" s="364"/>
    </row>
    <row r="759">
      <c r="A759" s="364"/>
      <c r="B759" s="364"/>
      <c r="C759" s="364"/>
      <c r="D759" s="371"/>
      <c r="E759" s="371"/>
      <c r="F759" s="371"/>
      <c r="G759" s="364"/>
      <c r="H759" s="364"/>
      <c r="I759" s="364"/>
      <c r="J759" s="364"/>
      <c r="K759" s="364"/>
      <c r="L759" s="364"/>
      <c r="M759" s="364"/>
      <c r="N759" s="364"/>
      <c r="O759" s="364"/>
      <c r="P759" s="364"/>
      <c r="Q759" s="364"/>
      <c r="R759" s="364"/>
      <c r="S759" s="364"/>
      <c r="T759" s="364"/>
      <c r="U759" s="364"/>
      <c r="V759" s="364"/>
      <c r="W759" s="364"/>
      <c r="X759" s="364"/>
      <c r="Y759" s="364"/>
      <c r="Z759" s="364"/>
      <c r="AA759" s="364"/>
      <c r="AB759" s="364"/>
    </row>
    <row r="760">
      <c r="A760" s="364"/>
      <c r="B760" s="364"/>
      <c r="C760" s="364"/>
      <c r="D760" s="371"/>
      <c r="E760" s="371"/>
      <c r="F760" s="371"/>
      <c r="G760" s="364"/>
      <c r="H760" s="364"/>
      <c r="I760" s="364"/>
      <c r="J760" s="364"/>
      <c r="K760" s="364"/>
      <c r="L760" s="364"/>
      <c r="M760" s="364"/>
      <c r="N760" s="364"/>
      <c r="O760" s="364"/>
      <c r="P760" s="364"/>
      <c r="Q760" s="364"/>
      <c r="R760" s="364"/>
      <c r="S760" s="364"/>
      <c r="T760" s="364"/>
      <c r="U760" s="364"/>
      <c r="V760" s="364"/>
      <c r="W760" s="364"/>
      <c r="X760" s="364"/>
      <c r="Y760" s="364"/>
      <c r="Z760" s="364"/>
      <c r="AA760" s="364"/>
      <c r="AB760" s="364"/>
    </row>
    <row r="761">
      <c r="A761" s="364"/>
      <c r="B761" s="364"/>
      <c r="C761" s="364"/>
      <c r="D761" s="371"/>
      <c r="E761" s="371"/>
      <c r="F761" s="371"/>
      <c r="G761" s="364"/>
      <c r="H761" s="364"/>
      <c r="I761" s="364"/>
      <c r="J761" s="364"/>
      <c r="K761" s="364"/>
      <c r="L761" s="364"/>
      <c r="M761" s="364"/>
      <c r="N761" s="364"/>
      <c r="O761" s="364"/>
      <c r="P761" s="364"/>
      <c r="Q761" s="364"/>
      <c r="R761" s="364"/>
      <c r="S761" s="364"/>
      <c r="T761" s="364"/>
      <c r="U761" s="364"/>
      <c r="V761" s="364"/>
      <c r="W761" s="364"/>
      <c r="X761" s="364"/>
      <c r="Y761" s="364"/>
      <c r="Z761" s="364"/>
      <c r="AA761" s="364"/>
      <c r="AB761" s="364"/>
    </row>
    <row r="762">
      <c r="A762" s="364"/>
      <c r="B762" s="364"/>
      <c r="C762" s="364"/>
      <c r="D762" s="371"/>
      <c r="E762" s="371"/>
      <c r="F762" s="371"/>
      <c r="G762" s="364"/>
      <c r="H762" s="364"/>
      <c r="I762" s="364"/>
      <c r="J762" s="364"/>
      <c r="K762" s="364"/>
      <c r="L762" s="364"/>
      <c r="M762" s="364"/>
      <c r="N762" s="364"/>
      <c r="O762" s="364"/>
      <c r="P762" s="364"/>
      <c r="Q762" s="364"/>
      <c r="R762" s="364"/>
      <c r="S762" s="364"/>
      <c r="T762" s="364"/>
      <c r="U762" s="364"/>
      <c r="V762" s="364"/>
      <c r="W762" s="364"/>
      <c r="X762" s="364"/>
      <c r="Y762" s="364"/>
      <c r="Z762" s="364"/>
      <c r="AA762" s="364"/>
      <c r="AB762" s="364"/>
    </row>
    <row r="763">
      <c r="A763" s="364"/>
      <c r="B763" s="364"/>
      <c r="C763" s="364"/>
      <c r="D763" s="371"/>
      <c r="E763" s="371"/>
      <c r="F763" s="371"/>
      <c r="G763" s="364"/>
      <c r="H763" s="364"/>
      <c r="I763" s="364"/>
      <c r="J763" s="364"/>
      <c r="K763" s="364"/>
      <c r="L763" s="364"/>
      <c r="M763" s="364"/>
      <c r="N763" s="364"/>
      <c r="O763" s="364"/>
      <c r="P763" s="364"/>
      <c r="Q763" s="364"/>
      <c r="R763" s="364"/>
      <c r="S763" s="364"/>
      <c r="T763" s="364"/>
      <c r="U763" s="364"/>
      <c r="V763" s="364"/>
      <c r="W763" s="364"/>
      <c r="X763" s="364"/>
      <c r="Y763" s="364"/>
      <c r="Z763" s="364"/>
      <c r="AA763" s="364"/>
      <c r="AB763" s="364"/>
    </row>
    <row r="764">
      <c r="A764" s="364"/>
      <c r="B764" s="364"/>
      <c r="C764" s="364"/>
      <c r="D764" s="371"/>
      <c r="E764" s="371"/>
      <c r="F764" s="371"/>
      <c r="G764" s="364"/>
      <c r="H764" s="364"/>
      <c r="I764" s="364"/>
      <c r="J764" s="364"/>
      <c r="K764" s="364"/>
      <c r="L764" s="364"/>
      <c r="M764" s="364"/>
      <c r="N764" s="364"/>
      <c r="O764" s="364"/>
      <c r="P764" s="364"/>
      <c r="Q764" s="364"/>
      <c r="R764" s="364"/>
      <c r="S764" s="364"/>
      <c r="T764" s="364"/>
      <c r="U764" s="364"/>
      <c r="V764" s="364"/>
      <c r="W764" s="364"/>
      <c r="X764" s="364"/>
      <c r="Y764" s="364"/>
      <c r="Z764" s="364"/>
      <c r="AA764" s="364"/>
      <c r="AB764" s="364"/>
    </row>
    <row r="765">
      <c r="A765" s="364"/>
      <c r="B765" s="364"/>
      <c r="C765" s="364"/>
      <c r="D765" s="371"/>
      <c r="E765" s="371"/>
      <c r="F765" s="371"/>
      <c r="G765" s="364"/>
      <c r="H765" s="364"/>
      <c r="I765" s="364"/>
      <c r="J765" s="364"/>
      <c r="K765" s="364"/>
      <c r="L765" s="364"/>
      <c r="M765" s="364"/>
      <c r="N765" s="364"/>
      <c r="O765" s="364"/>
      <c r="P765" s="364"/>
      <c r="Q765" s="364"/>
      <c r="R765" s="364"/>
      <c r="S765" s="364"/>
      <c r="T765" s="364"/>
      <c r="U765" s="364"/>
      <c r="V765" s="364"/>
      <c r="W765" s="364"/>
      <c r="X765" s="364"/>
      <c r="Y765" s="364"/>
      <c r="Z765" s="364"/>
      <c r="AA765" s="364"/>
      <c r="AB765" s="364"/>
    </row>
    <row r="766">
      <c r="A766" s="364"/>
      <c r="B766" s="364"/>
      <c r="C766" s="364"/>
      <c r="D766" s="371"/>
      <c r="E766" s="371"/>
      <c r="F766" s="371"/>
      <c r="G766" s="364"/>
      <c r="H766" s="364"/>
      <c r="I766" s="364"/>
      <c r="J766" s="364"/>
      <c r="K766" s="364"/>
      <c r="L766" s="364"/>
      <c r="M766" s="364"/>
      <c r="N766" s="364"/>
      <c r="O766" s="364"/>
      <c r="P766" s="364"/>
      <c r="Q766" s="364"/>
      <c r="R766" s="364"/>
      <c r="S766" s="364"/>
      <c r="T766" s="364"/>
      <c r="U766" s="364"/>
      <c r="V766" s="364"/>
      <c r="W766" s="364"/>
      <c r="X766" s="364"/>
      <c r="Y766" s="364"/>
      <c r="Z766" s="364"/>
      <c r="AA766" s="364"/>
      <c r="AB766" s="364"/>
    </row>
    <row r="767">
      <c r="A767" s="364"/>
      <c r="B767" s="364"/>
      <c r="C767" s="364"/>
      <c r="D767" s="371"/>
      <c r="E767" s="371"/>
      <c r="F767" s="371"/>
      <c r="G767" s="364"/>
      <c r="H767" s="364"/>
      <c r="I767" s="364"/>
      <c r="J767" s="364"/>
      <c r="K767" s="364"/>
      <c r="L767" s="364"/>
      <c r="M767" s="364"/>
      <c r="N767" s="364"/>
      <c r="O767" s="364"/>
      <c r="P767" s="364"/>
      <c r="Q767" s="364"/>
      <c r="R767" s="364"/>
      <c r="S767" s="364"/>
      <c r="T767" s="364"/>
      <c r="U767" s="364"/>
      <c r="V767" s="364"/>
      <c r="W767" s="364"/>
      <c r="X767" s="364"/>
      <c r="Y767" s="364"/>
      <c r="Z767" s="364"/>
      <c r="AA767" s="364"/>
      <c r="AB767" s="364"/>
    </row>
    <row r="768">
      <c r="A768" s="364"/>
      <c r="B768" s="364"/>
      <c r="C768" s="364"/>
      <c r="D768" s="371"/>
      <c r="E768" s="371"/>
      <c r="F768" s="371"/>
      <c r="G768" s="364"/>
      <c r="H768" s="364"/>
      <c r="I768" s="364"/>
      <c r="J768" s="364"/>
      <c r="K768" s="364"/>
      <c r="L768" s="364"/>
      <c r="M768" s="364"/>
      <c r="N768" s="364"/>
      <c r="O768" s="364"/>
      <c r="P768" s="364"/>
      <c r="Q768" s="364"/>
      <c r="R768" s="364"/>
      <c r="S768" s="364"/>
      <c r="T768" s="364"/>
      <c r="U768" s="364"/>
      <c r="V768" s="364"/>
      <c r="W768" s="364"/>
      <c r="X768" s="364"/>
      <c r="Y768" s="364"/>
      <c r="Z768" s="364"/>
      <c r="AA768" s="364"/>
      <c r="AB768" s="364"/>
    </row>
    <row r="769">
      <c r="A769" s="364"/>
      <c r="B769" s="364"/>
      <c r="C769" s="364"/>
      <c r="D769" s="371"/>
      <c r="E769" s="371"/>
      <c r="F769" s="371"/>
      <c r="G769" s="364"/>
      <c r="H769" s="364"/>
      <c r="I769" s="364"/>
      <c r="J769" s="364"/>
      <c r="K769" s="364"/>
      <c r="L769" s="364"/>
      <c r="M769" s="364"/>
      <c r="N769" s="364"/>
      <c r="O769" s="364"/>
      <c r="P769" s="364"/>
      <c r="Q769" s="364"/>
      <c r="R769" s="364"/>
      <c r="S769" s="364"/>
      <c r="T769" s="364"/>
      <c r="U769" s="364"/>
      <c r="V769" s="364"/>
      <c r="W769" s="364"/>
      <c r="X769" s="364"/>
      <c r="Y769" s="364"/>
      <c r="Z769" s="364"/>
      <c r="AA769" s="364"/>
      <c r="AB769" s="364"/>
    </row>
    <row r="770">
      <c r="A770" s="364"/>
      <c r="B770" s="364"/>
      <c r="C770" s="364"/>
      <c r="D770" s="371"/>
      <c r="E770" s="371"/>
      <c r="F770" s="371"/>
      <c r="G770" s="364"/>
      <c r="H770" s="364"/>
      <c r="I770" s="364"/>
      <c r="J770" s="364"/>
      <c r="K770" s="364"/>
      <c r="L770" s="364"/>
      <c r="M770" s="364"/>
      <c r="N770" s="364"/>
      <c r="O770" s="364"/>
      <c r="P770" s="364"/>
      <c r="Q770" s="364"/>
      <c r="R770" s="364"/>
      <c r="S770" s="364"/>
      <c r="T770" s="364"/>
      <c r="U770" s="364"/>
      <c r="V770" s="364"/>
      <c r="W770" s="364"/>
      <c r="X770" s="364"/>
      <c r="Y770" s="364"/>
      <c r="Z770" s="364"/>
      <c r="AA770" s="364"/>
      <c r="AB770" s="364"/>
    </row>
    <row r="771">
      <c r="A771" s="364"/>
      <c r="B771" s="364"/>
      <c r="C771" s="364"/>
      <c r="D771" s="371"/>
      <c r="E771" s="371"/>
      <c r="F771" s="371"/>
      <c r="G771" s="364"/>
      <c r="H771" s="364"/>
      <c r="I771" s="364"/>
      <c r="J771" s="364"/>
      <c r="K771" s="364"/>
      <c r="L771" s="364"/>
      <c r="M771" s="364"/>
      <c r="N771" s="364"/>
      <c r="O771" s="364"/>
      <c r="P771" s="364"/>
      <c r="Q771" s="364"/>
      <c r="R771" s="364"/>
      <c r="S771" s="364"/>
      <c r="T771" s="364"/>
      <c r="U771" s="364"/>
      <c r="V771" s="364"/>
      <c r="W771" s="364"/>
      <c r="X771" s="364"/>
      <c r="Y771" s="364"/>
      <c r="Z771" s="364"/>
      <c r="AA771" s="364"/>
      <c r="AB771" s="364"/>
    </row>
    <row r="772">
      <c r="A772" s="364"/>
      <c r="B772" s="364"/>
      <c r="C772" s="364"/>
      <c r="D772" s="371"/>
      <c r="E772" s="371"/>
      <c r="F772" s="371"/>
      <c r="G772" s="364"/>
      <c r="H772" s="364"/>
      <c r="I772" s="364"/>
      <c r="J772" s="364"/>
      <c r="K772" s="364"/>
      <c r="L772" s="364"/>
      <c r="M772" s="364"/>
      <c r="N772" s="364"/>
      <c r="O772" s="364"/>
      <c r="P772" s="364"/>
      <c r="Q772" s="364"/>
      <c r="R772" s="364"/>
      <c r="S772" s="364"/>
      <c r="T772" s="364"/>
      <c r="U772" s="364"/>
      <c r="V772" s="364"/>
      <c r="W772" s="364"/>
      <c r="X772" s="364"/>
      <c r="Y772" s="364"/>
      <c r="Z772" s="364"/>
      <c r="AA772" s="364"/>
      <c r="AB772" s="364"/>
    </row>
    <row r="773">
      <c r="A773" s="364"/>
      <c r="B773" s="364"/>
      <c r="C773" s="364"/>
      <c r="D773" s="371"/>
      <c r="E773" s="371"/>
      <c r="F773" s="371"/>
      <c r="G773" s="364"/>
      <c r="H773" s="364"/>
      <c r="I773" s="364"/>
      <c r="J773" s="364"/>
      <c r="K773" s="364"/>
      <c r="L773" s="364"/>
      <c r="M773" s="364"/>
      <c r="N773" s="364"/>
      <c r="O773" s="364"/>
      <c r="P773" s="364"/>
      <c r="Q773" s="364"/>
      <c r="R773" s="364"/>
      <c r="S773" s="364"/>
      <c r="T773" s="364"/>
      <c r="U773" s="364"/>
      <c r="V773" s="364"/>
      <c r="W773" s="364"/>
      <c r="X773" s="364"/>
      <c r="Y773" s="364"/>
      <c r="Z773" s="364"/>
      <c r="AA773" s="364"/>
      <c r="AB773" s="364"/>
    </row>
    <row r="774">
      <c r="A774" s="364"/>
      <c r="B774" s="364"/>
      <c r="C774" s="364"/>
      <c r="D774" s="371"/>
      <c r="E774" s="371"/>
      <c r="F774" s="371"/>
      <c r="G774" s="364"/>
      <c r="H774" s="364"/>
      <c r="I774" s="364"/>
      <c r="J774" s="364"/>
      <c r="K774" s="364"/>
      <c r="L774" s="364"/>
      <c r="M774" s="364"/>
      <c r="N774" s="364"/>
      <c r="O774" s="364"/>
      <c r="P774" s="364"/>
      <c r="Q774" s="364"/>
      <c r="R774" s="364"/>
      <c r="S774" s="364"/>
      <c r="T774" s="364"/>
      <c r="U774" s="364"/>
      <c r="V774" s="364"/>
      <c r="W774" s="364"/>
      <c r="X774" s="364"/>
      <c r="Y774" s="364"/>
      <c r="Z774" s="364"/>
      <c r="AA774" s="364"/>
      <c r="AB774" s="364"/>
    </row>
    <row r="775">
      <c r="A775" s="364"/>
      <c r="B775" s="364"/>
      <c r="C775" s="364"/>
      <c r="D775" s="371"/>
      <c r="E775" s="371"/>
      <c r="F775" s="371"/>
      <c r="G775" s="364"/>
      <c r="H775" s="364"/>
      <c r="I775" s="364"/>
      <c r="J775" s="364"/>
      <c r="K775" s="364"/>
      <c r="L775" s="364"/>
      <c r="M775" s="364"/>
      <c r="N775" s="364"/>
      <c r="O775" s="364"/>
      <c r="P775" s="364"/>
      <c r="Q775" s="364"/>
      <c r="R775" s="364"/>
      <c r="S775" s="364"/>
      <c r="T775" s="364"/>
      <c r="U775" s="364"/>
      <c r="V775" s="364"/>
      <c r="W775" s="364"/>
      <c r="X775" s="364"/>
      <c r="Y775" s="364"/>
      <c r="Z775" s="364"/>
      <c r="AA775" s="364"/>
      <c r="AB775" s="364"/>
    </row>
    <row r="776">
      <c r="A776" s="364"/>
      <c r="B776" s="364"/>
      <c r="C776" s="364"/>
      <c r="D776" s="371"/>
      <c r="E776" s="371"/>
      <c r="F776" s="371"/>
      <c r="G776" s="364"/>
      <c r="H776" s="364"/>
      <c r="I776" s="364"/>
      <c r="J776" s="364"/>
      <c r="K776" s="364"/>
      <c r="L776" s="364"/>
      <c r="M776" s="364"/>
      <c r="N776" s="364"/>
      <c r="O776" s="364"/>
      <c r="P776" s="364"/>
      <c r="Q776" s="364"/>
      <c r="R776" s="364"/>
      <c r="S776" s="364"/>
      <c r="T776" s="364"/>
      <c r="U776" s="364"/>
      <c r="V776" s="364"/>
      <c r="W776" s="364"/>
      <c r="X776" s="364"/>
      <c r="Y776" s="364"/>
      <c r="Z776" s="364"/>
      <c r="AA776" s="364"/>
      <c r="AB776" s="364"/>
    </row>
    <row r="777">
      <c r="A777" s="364"/>
      <c r="B777" s="364"/>
      <c r="C777" s="364"/>
      <c r="D777" s="371"/>
      <c r="E777" s="371"/>
      <c r="F777" s="371"/>
      <c r="G777" s="364"/>
      <c r="H777" s="364"/>
      <c r="I777" s="364"/>
      <c r="J777" s="364"/>
      <c r="K777" s="364"/>
      <c r="L777" s="364"/>
      <c r="M777" s="364"/>
      <c r="N777" s="364"/>
      <c r="O777" s="364"/>
      <c r="P777" s="364"/>
      <c r="Q777" s="364"/>
      <c r="R777" s="364"/>
      <c r="S777" s="364"/>
      <c r="T777" s="364"/>
      <c r="U777" s="364"/>
      <c r="V777" s="364"/>
      <c r="W777" s="364"/>
      <c r="X777" s="364"/>
      <c r="Y777" s="364"/>
      <c r="Z777" s="364"/>
      <c r="AA777" s="364"/>
      <c r="AB777" s="364"/>
    </row>
    <row r="778">
      <c r="A778" s="364"/>
      <c r="B778" s="364"/>
      <c r="C778" s="364"/>
      <c r="D778" s="371"/>
      <c r="E778" s="371"/>
      <c r="F778" s="371"/>
      <c r="G778" s="364"/>
      <c r="H778" s="364"/>
      <c r="I778" s="364"/>
      <c r="J778" s="364"/>
      <c r="K778" s="364"/>
      <c r="L778" s="364"/>
      <c r="M778" s="364"/>
      <c r="N778" s="364"/>
      <c r="O778" s="364"/>
      <c r="P778" s="364"/>
      <c r="Q778" s="364"/>
      <c r="R778" s="364"/>
      <c r="S778" s="364"/>
      <c r="T778" s="364"/>
      <c r="U778" s="364"/>
      <c r="V778" s="364"/>
      <c r="W778" s="364"/>
      <c r="X778" s="364"/>
      <c r="Y778" s="364"/>
      <c r="Z778" s="364"/>
      <c r="AA778" s="364"/>
      <c r="AB778" s="364"/>
    </row>
    <row r="779">
      <c r="A779" s="364"/>
      <c r="B779" s="364"/>
      <c r="C779" s="364"/>
      <c r="D779" s="371"/>
      <c r="E779" s="371"/>
      <c r="F779" s="371"/>
      <c r="G779" s="364"/>
      <c r="H779" s="364"/>
      <c r="I779" s="364"/>
      <c r="J779" s="364"/>
      <c r="K779" s="364"/>
      <c r="L779" s="364"/>
      <c r="M779" s="364"/>
      <c r="N779" s="364"/>
      <c r="O779" s="364"/>
      <c r="P779" s="364"/>
      <c r="Q779" s="364"/>
      <c r="R779" s="364"/>
      <c r="S779" s="364"/>
      <c r="T779" s="364"/>
      <c r="U779" s="364"/>
      <c r="V779" s="364"/>
      <c r="W779" s="364"/>
      <c r="X779" s="364"/>
      <c r="Y779" s="364"/>
      <c r="Z779" s="364"/>
      <c r="AA779" s="364"/>
      <c r="AB779" s="364"/>
    </row>
    <row r="780">
      <c r="A780" s="364"/>
      <c r="B780" s="364"/>
      <c r="C780" s="364"/>
      <c r="D780" s="371"/>
      <c r="E780" s="371"/>
      <c r="F780" s="371"/>
      <c r="G780" s="364"/>
      <c r="H780" s="364"/>
      <c r="I780" s="364"/>
      <c r="J780" s="364"/>
      <c r="K780" s="364"/>
      <c r="L780" s="364"/>
      <c r="M780" s="364"/>
      <c r="N780" s="364"/>
      <c r="O780" s="364"/>
      <c r="P780" s="364"/>
      <c r="Q780" s="364"/>
      <c r="R780" s="364"/>
      <c r="S780" s="364"/>
      <c r="T780" s="364"/>
      <c r="U780" s="364"/>
      <c r="V780" s="364"/>
      <c r="W780" s="364"/>
      <c r="X780" s="364"/>
      <c r="Y780" s="364"/>
      <c r="Z780" s="364"/>
      <c r="AA780" s="364"/>
      <c r="AB780" s="364"/>
    </row>
    <row r="781">
      <c r="A781" s="364"/>
      <c r="B781" s="364"/>
      <c r="C781" s="364"/>
      <c r="D781" s="371"/>
      <c r="E781" s="371"/>
      <c r="F781" s="371"/>
      <c r="G781" s="364"/>
      <c r="H781" s="364"/>
      <c r="I781" s="364"/>
      <c r="J781" s="364"/>
      <c r="K781" s="364"/>
      <c r="L781" s="364"/>
      <c r="M781" s="364"/>
      <c r="N781" s="364"/>
      <c r="O781" s="364"/>
      <c r="P781" s="364"/>
      <c r="Q781" s="364"/>
      <c r="R781" s="364"/>
      <c r="S781" s="364"/>
      <c r="T781" s="364"/>
      <c r="U781" s="364"/>
      <c r="V781" s="364"/>
      <c r="W781" s="364"/>
      <c r="X781" s="364"/>
      <c r="Y781" s="364"/>
      <c r="Z781" s="364"/>
      <c r="AA781" s="364"/>
      <c r="AB781" s="364"/>
    </row>
    <row r="782">
      <c r="A782" s="364"/>
      <c r="B782" s="364"/>
      <c r="C782" s="364"/>
      <c r="D782" s="371"/>
      <c r="E782" s="371"/>
      <c r="F782" s="371"/>
      <c r="G782" s="364"/>
      <c r="H782" s="364"/>
      <c r="I782" s="364"/>
      <c r="J782" s="364"/>
      <c r="K782" s="364"/>
      <c r="L782" s="364"/>
      <c r="M782" s="364"/>
      <c r="N782" s="364"/>
      <c r="O782" s="364"/>
      <c r="P782" s="364"/>
      <c r="Q782" s="364"/>
      <c r="R782" s="364"/>
      <c r="S782" s="364"/>
      <c r="T782" s="364"/>
      <c r="U782" s="364"/>
      <c r="V782" s="364"/>
      <c r="W782" s="364"/>
      <c r="X782" s="364"/>
      <c r="Y782" s="364"/>
      <c r="Z782" s="364"/>
      <c r="AA782" s="364"/>
      <c r="AB782" s="364"/>
    </row>
    <row r="783">
      <c r="A783" s="364"/>
      <c r="B783" s="364"/>
      <c r="C783" s="364"/>
      <c r="D783" s="371"/>
      <c r="E783" s="371"/>
      <c r="F783" s="371"/>
      <c r="G783" s="364"/>
      <c r="H783" s="364"/>
      <c r="I783" s="364"/>
      <c r="J783" s="364"/>
      <c r="K783" s="364"/>
      <c r="L783" s="364"/>
      <c r="M783" s="364"/>
      <c r="N783" s="364"/>
      <c r="O783" s="364"/>
      <c r="P783" s="364"/>
      <c r="Q783" s="364"/>
      <c r="R783" s="364"/>
      <c r="S783" s="364"/>
      <c r="T783" s="364"/>
      <c r="U783" s="364"/>
      <c r="V783" s="364"/>
      <c r="W783" s="364"/>
      <c r="X783" s="364"/>
      <c r="Y783" s="364"/>
      <c r="Z783" s="364"/>
      <c r="AA783" s="364"/>
      <c r="AB783" s="364"/>
    </row>
    <row r="784">
      <c r="A784" s="364"/>
      <c r="B784" s="364"/>
      <c r="C784" s="364"/>
      <c r="D784" s="371"/>
      <c r="E784" s="371"/>
      <c r="F784" s="371"/>
      <c r="G784" s="364"/>
      <c r="H784" s="364"/>
      <c r="I784" s="364"/>
      <c r="J784" s="364"/>
      <c r="K784" s="364"/>
      <c r="L784" s="364"/>
      <c r="M784" s="364"/>
      <c r="N784" s="364"/>
      <c r="O784" s="364"/>
      <c r="P784" s="364"/>
      <c r="Q784" s="364"/>
      <c r="R784" s="364"/>
      <c r="S784" s="364"/>
      <c r="T784" s="364"/>
      <c r="U784" s="364"/>
      <c r="V784" s="364"/>
      <c r="W784" s="364"/>
      <c r="X784" s="364"/>
      <c r="Y784" s="364"/>
      <c r="Z784" s="364"/>
      <c r="AA784" s="364"/>
      <c r="AB784" s="364"/>
    </row>
    <row r="785">
      <c r="A785" s="364"/>
      <c r="B785" s="364"/>
      <c r="C785" s="364"/>
      <c r="D785" s="371"/>
      <c r="E785" s="371"/>
      <c r="F785" s="371"/>
      <c r="G785" s="364"/>
      <c r="H785" s="364"/>
      <c r="I785" s="364"/>
      <c r="J785" s="364"/>
      <c r="K785" s="364"/>
      <c r="L785" s="364"/>
      <c r="M785" s="364"/>
      <c r="N785" s="364"/>
      <c r="O785" s="364"/>
      <c r="P785" s="364"/>
      <c r="Q785" s="364"/>
      <c r="R785" s="364"/>
      <c r="S785" s="364"/>
      <c r="T785" s="364"/>
      <c r="U785" s="364"/>
      <c r="V785" s="364"/>
      <c r="W785" s="364"/>
      <c r="X785" s="364"/>
      <c r="Y785" s="364"/>
      <c r="Z785" s="364"/>
      <c r="AA785" s="364"/>
      <c r="AB785" s="364"/>
    </row>
    <row r="786">
      <c r="A786" s="364"/>
      <c r="B786" s="364"/>
      <c r="C786" s="364"/>
      <c r="D786" s="371"/>
      <c r="E786" s="371"/>
      <c r="F786" s="371"/>
      <c r="G786" s="364"/>
      <c r="H786" s="364"/>
      <c r="I786" s="364"/>
      <c r="J786" s="364"/>
      <c r="K786" s="364"/>
      <c r="L786" s="364"/>
      <c r="M786" s="364"/>
      <c r="N786" s="364"/>
      <c r="O786" s="364"/>
      <c r="P786" s="364"/>
      <c r="Q786" s="364"/>
      <c r="R786" s="364"/>
      <c r="S786" s="364"/>
      <c r="T786" s="364"/>
      <c r="U786" s="364"/>
      <c r="V786" s="364"/>
      <c r="W786" s="364"/>
      <c r="X786" s="364"/>
      <c r="Y786" s="364"/>
      <c r="Z786" s="364"/>
      <c r="AA786" s="364"/>
      <c r="AB786" s="364"/>
    </row>
    <row r="787">
      <c r="A787" s="364"/>
      <c r="B787" s="364"/>
      <c r="C787" s="364"/>
      <c r="D787" s="371"/>
      <c r="E787" s="371"/>
      <c r="F787" s="371"/>
      <c r="G787" s="364"/>
      <c r="H787" s="364"/>
      <c r="I787" s="364"/>
      <c r="J787" s="364"/>
      <c r="K787" s="364"/>
      <c r="L787" s="364"/>
      <c r="M787" s="364"/>
      <c r="N787" s="364"/>
      <c r="O787" s="364"/>
      <c r="P787" s="364"/>
      <c r="Q787" s="364"/>
      <c r="R787" s="364"/>
      <c r="S787" s="364"/>
      <c r="T787" s="364"/>
      <c r="U787" s="364"/>
      <c r="V787" s="364"/>
      <c r="W787" s="364"/>
      <c r="X787" s="364"/>
      <c r="Y787" s="364"/>
      <c r="Z787" s="364"/>
      <c r="AA787" s="364"/>
      <c r="AB787" s="364"/>
    </row>
    <row r="788">
      <c r="A788" s="364"/>
      <c r="B788" s="364"/>
      <c r="C788" s="364"/>
      <c r="D788" s="371"/>
      <c r="E788" s="371"/>
      <c r="F788" s="371"/>
      <c r="G788" s="364"/>
      <c r="H788" s="364"/>
      <c r="I788" s="364"/>
      <c r="J788" s="364"/>
      <c r="K788" s="364"/>
      <c r="L788" s="364"/>
      <c r="M788" s="364"/>
      <c r="N788" s="364"/>
      <c r="O788" s="364"/>
      <c r="P788" s="364"/>
      <c r="Q788" s="364"/>
      <c r="R788" s="364"/>
      <c r="S788" s="364"/>
      <c r="T788" s="364"/>
      <c r="U788" s="364"/>
      <c r="V788" s="364"/>
      <c r="W788" s="364"/>
      <c r="X788" s="364"/>
      <c r="Y788" s="364"/>
      <c r="Z788" s="364"/>
      <c r="AA788" s="364"/>
      <c r="AB788" s="364"/>
    </row>
    <row r="789">
      <c r="A789" s="364"/>
      <c r="B789" s="364"/>
      <c r="C789" s="364"/>
      <c r="D789" s="371"/>
      <c r="E789" s="371"/>
      <c r="F789" s="371"/>
      <c r="G789" s="364"/>
      <c r="H789" s="364"/>
      <c r="I789" s="364"/>
      <c r="J789" s="364"/>
      <c r="K789" s="364"/>
      <c r="L789" s="364"/>
      <c r="M789" s="364"/>
      <c r="N789" s="364"/>
      <c r="O789" s="364"/>
      <c r="P789" s="364"/>
      <c r="Q789" s="364"/>
      <c r="R789" s="364"/>
      <c r="S789" s="364"/>
      <c r="T789" s="364"/>
      <c r="U789" s="364"/>
      <c r="V789" s="364"/>
      <c r="W789" s="364"/>
      <c r="X789" s="364"/>
      <c r="Y789" s="364"/>
      <c r="Z789" s="364"/>
      <c r="AA789" s="364"/>
      <c r="AB789" s="364"/>
    </row>
    <row r="790">
      <c r="A790" s="364"/>
      <c r="B790" s="364"/>
      <c r="C790" s="364"/>
      <c r="D790" s="371"/>
      <c r="E790" s="371"/>
      <c r="F790" s="371"/>
      <c r="G790" s="364"/>
      <c r="H790" s="364"/>
      <c r="I790" s="364"/>
      <c r="J790" s="364"/>
      <c r="K790" s="364"/>
      <c r="L790" s="364"/>
      <c r="M790" s="364"/>
      <c r="N790" s="364"/>
      <c r="O790" s="364"/>
      <c r="P790" s="364"/>
      <c r="Q790" s="364"/>
      <c r="R790" s="364"/>
      <c r="S790" s="364"/>
      <c r="T790" s="364"/>
      <c r="U790" s="364"/>
      <c r="V790" s="364"/>
      <c r="W790" s="364"/>
      <c r="X790" s="364"/>
      <c r="Y790" s="364"/>
      <c r="Z790" s="364"/>
      <c r="AA790" s="364"/>
      <c r="AB790" s="364"/>
    </row>
    <row r="791">
      <c r="A791" s="364"/>
      <c r="B791" s="364"/>
      <c r="C791" s="364"/>
      <c r="D791" s="371"/>
      <c r="E791" s="371"/>
      <c r="F791" s="371"/>
      <c r="G791" s="364"/>
      <c r="H791" s="364"/>
      <c r="I791" s="364"/>
      <c r="J791" s="364"/>
      <c r="K791" s="364"/>
      <c r="L791" s="364"/>
      <c r="M791" s="364"/>
      <c r="N791" s="364"/>
      <c r="O791" s="364"/>
      <c r="P791" s="364"/>
      <c r="Q791" s="364"/>
      <c r="R791" s="364"/>
      <c r="S791" s="364"/>
      <c r="T791" s="364"/>
      <c r="U791" s="364"/>
      <c r="V791" s="364"/>
      <c r="W791" s="364"/>
      <c r="X791" s="364"/>
      <c r="Y791" s="364"/>
      <c r="Z791" s="364"/>
      <c r="AA791" s="364"/>
      <c r="AB791" s="364"/>
    </row>
    <row r="792">
      <c r="A792" s="364"/>
      <c r="B792" s="364"/>
      <c r="C792" s="364"/>
      <c r="D792" s="371"/>
      <c r="E792" s="371"/>
      <c r="F792" s="371"/>
      <c r="G792" s="364"/>
      <c r="H792" s="364"/>
      <c r="I792" s="364"/>
      <c r="J792" s="364"/>
      <c r="K792" s="364"/>
      <c r="L792" s="364"/>
      <c r="M792" s="364"/>
      <c r="N792" s="364"/>
      <c r="O792" s="364"/>
      <c r="P792" s="364"/>
      <c r="Q792" s="364"/>
      <c r="R792" s="364"/>
      <c r="S792" s="364"/>
      <c r="T792" s="364"/>
      <c r="U792" s="364"/>
      <c r="V792" s="364"/>
      <c r="W792" s="364"/>
      <c r="X792" s="364"/>
      <c r="Y792" s="364"/>
      <c r="Z792" s="364"/>
      <c r="AA792" s="364"/>
      <c r="AB792" s="364"/>
    </row>
    <row r="793">
      <c r="A793" s="364"/>
      <c r="B793" s="364"/>
      <c r="C793" s="364"/>
      <c r="D793" s="371"/>
      <c r="E793" s="371"/>
      <c r="F793" s="371"/>
      <c r="G793" s="364"/>
      <c r="H793" s="364"/>
      <c r="I793" s="364"/>
      <c r="J793" s="364"/>
      <c r="K793" s="364"/>
      <c r="L793" s="364"/>
      <c r="M793" s="364"/>
      <c r="N793" s="364"/>
      <c r="O793" s="364"/>
      <c r="P793" s="364"/>
      <c r="Q793" s="364"/>
      <c r="R793" s="364"/>
      <c r="S793" s="364"/>
      <c r="T793" s="364"/>
      <c r="U793" s="364"/>
      <c r="V793" s="364"/>
      <c r="W793" s="364"/>
      <c r="X793" s="364"/>
      <c r="Y793" s="364"/>
      <c r="Z793" s="364"/>
      <c r="AA793" s="364"/>
      <c r="AB793" s="364"/>
    </row>
    <row r="794">
      <c r="A794" s="364"/>
      <c r="B794" s="364"/>
      <c r="C794" s="364"/>
      <c r="D794" s="371"/>
      <c r="E794" s="371"/>
      <c r="F794" s="371"/>
      <c r="G794" s="364"/>
      <c r="H794" s="364"/>
      <c r="I794" s="364"/>
      <c r="J794" s="364"/>
      <c r="K794" s="364"/>
      <c r="L794" s="364"/>
      <c r="M794" s="364"/>
      <c r="N794" s="364"/>
      <c r="O794" s="364"/>
      <c r="P794" s="364"/>
      <c r="Q794" s="364"/>
      <c r="R794" s="364"/>
      <c r="S794" s="364"/>
      <c r="T794" s="364"/>
      <c r="U794" s="364"/>
      <c r="V794" s="364"/>
      <c r="W794" s="364"/>
      <c r="X794" s="364"/>
      <c r="Y794" s="364"/>
      <c r="Z794" s="364"/>
      <c r="AA794" s="364"/>
      <c r="AB794" s="364"/>
    </row>
    <row r="795">
      <c r="A795" s="364"/>
      <c r="B795" s="364"/>
      <c r="C795" s="364"/>
      <c r="D795" s="371"/>
      <c r="E795" s="371"/>
      <c r="F795" s="371"/>
      <c r="G795" s="364"/>
      <c r="H795" s="364"/>
      <c r="I795" s="364"/>
      <c r="J795" s="364"/>
      <c r="K795" s="364"/>
      <c r="L795" s="364"/>
      <c r="M795" s="364"/>
      <c r="N795" s="364"/>
      <c r="O795" s="364"/>
      <c r="P795" s="364"/>
      <c r="Q795" s="364"/>
      <c r="R795" s="364"/>
      <c r="S795" s="364"/>
      <c r="T795" s="364"/>
      <c r="U795" s="364"/>
      <c r="V795" s="364"/>
      <c r="W795" s="364"/>
      <c r="X795" s="364"/>
      <c r="Y795" s="364"/>
      <c r="Z795" s="364"/>
      <c r="AA795" s="364"/>
      <c r="AB795" s="364"/>
    </row>
    <row r="796">
      <c r="A796" s="364"/>
      <c r="B796" s="364"/>
      <c r="C796" s="364"/>
      <c r="D796" s="371"/>
      <c r="E796" s="371"/>
      <c r="F796" s="371"/>
      <c r="G796" s="364"/>
      <c r="H796" s="364"/>
      <c r="I796" s="364"/>
      <c r="J796" s="364"/>
      <c r="K796" s="364"/>
      <c r="L796" s="364"/>
      <c r="M796" s="364"/>
      <c r="N796" s="364"/>
      <c r="O796" s="364"/>
      <c r="P796" s="364"/>
      <c r="Q796" s="364"/>
      <c r="R796" s="364"/>
      <c r="S796" s="364"/>
      <c r="T796" s="364"/>
      <c r="U796" s="364"/>
      <c r="V796" s="364"/>
      <c r="W796" s="364"/>
      <c r="X796" s="364"/>
      <c r="Y796" s="364"/>
      <c r="Z796" s="364"/>
      <c r="AA796" s="364"/>
      <c r="AB796" s="364"/>
    </row>
    <row r="797">
      <c r="A797" s="364"/>
      <c r="B797" s="364"/>
      <c r="C797" s="364"/>
      <c r="D797" s="371"/>
      <c r="E797" s="371"/>
      <c r="F797" s="371"/>
      <c r="G797" s="364"/>
      <c r="H797" s="364"/>
      <c r="I797" s="364"/>
      <c r="J797" s="364"/>
      <c r="K797" s="364"/>
      <c r="L797" s="364"/>
      <c r="M797" s="364"/>
      <c r="N797" s="364"/>
      <c r="O797" s="364"/>
      <c r="P797" s="364"/>
      <c r="Q797" s="364"/>
      <c r="R797" s="364"/>
      <c r="S797" s="364"/>
      <c r="T797" s="364"/>
      <c r="U797" s="364"/>
      <c r="V797" s="364"/>
      <c r="W797" s="364"/>
      <c r="X797" s="364"/>
      <c r="Y797" s="364"/>
      <c r="Z797" s="364"/>
      <c r="AA797" s="364"/>
      <c r="AB797" s="364"/>
    </row>
    <row r="798">
      <c r="A798" s="364"/>
      <c r="B798" s="364"/>
      <c r="C798" s="364"/>
      <c r="D798" s="371"/>
      <c r="E798" s="371"/>
      <c r="F798" s="371"/>
      <c r="G798" s="364"/>
      <c r="H798" s="364"/>
      <c r="I798" s="364"/>
      <c r="J798" s="364"/>
      <c r="K798" s="364"/>
      <c r="L798" s="364"/>
      <c r="M798" s="364"/>
      <c r="N798" s="364"/>
      <c r="O798" s="364"/>
      <c r="P798" s="364"/>
      <c r="Q798" s="364"/>
      <c r="R798" s="364"/>
      <c r="S798" s="364"/>
      <c r="T798" s="364"/>
      <c r="U798" s="364"/>
      <c r="V798" s="364"/>
      <c r="W798" s="364"/>
      <c r="X798" s="364"/>
      <c r="Y798" s="364"/>
      <c r="Z798" s="364"/>
      <c r="AA798" s="364"/>
      <c r="AB798" s="364"/>
    </row>
    <row r="799">
      <c r="A799" s="364"/>
      <c r="B799" s="364"/>
      <c r="C799" s="364"/>
      <c r="D799" s="371"/>
      <c r="E799" s="371"/>
      <c r="F799" s="371"/>
      <c r="G799" s="364"/>
      <c r="H799" s="364"/>
      <c r="I799" s="364"/>
      <c r="J799" s="364"/>
      <c r="K799" s="364"/>
      <c r="L799" s="364"/>
      <c r="M799" s="364"/>
      <c r="N799" s="364"/>
      <c r="O799" s="364"/>
      <c r="P799" s="364"/>
      <c r="Q799" s="364"/>
      <c r="R799" s="364"/>
      <c r="S799" s="364"/>
      <c r="T799" s="364"/>
      <c r="U799" s="364"/>
      <c r="V799" s="364"/>
      <c r="W799" s="364"/>
      <c r="X799" s="364"/>
      <c r="Y799" s="364"/>
      <c r="Z799" s="364"/>
      <c r="AA799" s="364"/>
      <c r="AB799" s="364"/>
    </row>
    <row r="800">
      <c r="A800" s="364"/>
      <c r="B800" s="364"/>
      <c r="C800" s="364"/>
      <c r="D800" s="371"/>
      <c r="E800" s="371"/>
      <c r="F800" s="371"/>
      <c r="G800" s="364"/>
      <c r="H800" s="364"/>
      <c r="I800" s="364"/>
      <c r="J800" s="364"/>
      <c r="K800" s="364"/>
      <c r="L800" s="364"/>
      <c r="M800" s="364"/>
      <c r="N800" s="364"/>
      <c r="O800" s="364"/>
      <c r="P800" s="364"/>
      <c r="Q800" s="364"/>
      <c r="R800" s="364"/>
      <c r="S800" s="364"/>
      <c r="T800" s="364"/>
      <c r="U800" s="364"/>
      <c r="V800" s="364"/>
      <c r="W800" s="364"/>
      <c r="X800" s="364"/>
      <c r="Y800" s="364"/>
      <c r="Z800" s="364"/>
      <c r="AA800" s="364"/>
      <c r="AB800" s="364"/>
    </row>
    <row r="801">
      <c r="A801" s="364"/>
      <c r="B801" s="364"/>
      <c r="C801" s="364"/>
      <c r="D801" s="371"/>
      <c r="E801" s="371"/>
      <c r="F801" s="371"/>
      <c r="G801" s="364"/>
      <c r="H801" s="364"/>
      <c r="I801" s="364"/>
      <c r="J801" s="364"/>
      <c r="K801" s="364"/>
      <c r="L801" s="364"/>
      <c r="M801" s="364"/>
      <c r="N801" s="364"/>
      <c r="O801" s="364"/>
      <c r="P801" s="364"/>
      <c r="Q801" s="364"/>
      <c r="R801" s="364"/>
      <c r="S801" s="364"/>
      <c r="T801" s="364"/>
      <c r="U801" s="364"/>
      <c r="V801" s="364"/>
      <c r="W801" s="364"/>
      <c r="X801" s="364"/>
      <c r="Y801" s="364"/>
      <c r="Z801" s="364"/>
      <c r="AA801" s="364"/>
      <c r="AB801" s="364"/>
    </row>
    <row r="802">
      <c r="A802" s="364"/>
      <c r="B802" s="364"/>
      <c r="C802" s="364"/>
      <c r="D802" s="371"/>
      <c r="E802" s="371"/>
      <c r="F802" s="371"/>
      <c r="G802" s="364"/>
      <c r="H802" s="364"/>
      <c r="I802" s="364"/>
      <c r="J802" s="364"/>
      <c r="K802" s="364"/>
      <c r="L802" s="364"/>
      <c r="M802" s="364"/>
      <c r="N802" s="364"/>
      <c r="O802" s="364"/>
      <c r="P802" s="364"/>
      <c r="Q802" s="364"/>
      <c r="R802" s="364"/>
      <c r="S802" s="364"/>
      <c r="T802" s="364"/>
      <c r="U802" s="364"/>
      <c r="V802" s="364"/>
      <c r="W802" s="364"/>
      <c r="X802" s="364"/>
      <c r="Y802" s="364"/>
      <c r="Z802" s="364"/>
      <c r="AA802" s="364"/>
      <c r="AB802" s="364"/>
    </row>
    <row r="803">
      <c r="A803" s="364"/>
      <c r="B803" s="364"/>
      <c r="C803" s="364"/>
      <c r="D803" s="371"/>
      <c r="E803" s="371"/>
      <c r="F803" s="371"/>
      <c r="G803" s="364"/>
      <c r="H803" s="364"/>
      <c r="I803" s="364"/>
      <c r="J803" s="364"/>
      <c r="K803" s="364"/>
      <c r="L803" s="364"/>
      <c r="M803" s="364"/>
      <c r="N803" s="364"/>
      <c r="O803" s="364"/>
      <c r="P803" s="364"/>
      <c r="Q803" s="364"/>
      <c r="R803" s="364"/>
      <c r="S803" s="364"/>
      <c r="T803" s="364"/>
      <c r="U803" s="364"/>
      <c r="V803" s="364"/>
      <c r="W803" s="364"/>
      <c r="X803" s="364"/>
      <c r="Y803" s="364"/>
      <c r="Z803" s="364"/>
      <c r="AA803" s="364"/>
      <c r="AB803" s="364"/>
    </row>
    <row r="804">
      <c r="A804" s="364"/>
      <c r="B804" s="364"/>
      <c r="C804" s="364"/>
      <c r="D804" s="371"/>
      <c r="E804" s="371"/>
      <c r="F804" s="371"/>
      <c r="G804" s="364"/>
      <c r="H804" s="364"/>
      <c r="I804" s="364"/>
      <c r="J804" s="364"/>
      <c r="K804" s="364"/>
      <c r="L804" s="364"/>
      <c r="M804" s="364"/>
      <c r="N804" s="364"/>
      <c r="O804" s="364"/>
      <c r="P804" s="364"/>
      <c r="Q804" s="364"/>
      <c r="R804" s="364"/>
      <c r="S804" s="364"/>
      <c r="T804" s="364"/>
      <c r="U804" s="364"/>
      <c r="V804" s="364"/>
      <c r="W804" s="364"/>
      <c r="X804" s="364"/>
      <c r="Y804" s="364"/>
      <c r="Z804" s="364"/>
      <c r="AA804" s="364"/>
      <c r="AB804" s="364"/>
    </row>
    <row r="805">
      <c r="A805" s="364"/>
      <c r="B805" s="364"/>
      <c r="C805" s="364"/>
      <c r="D805" s="371"/>
      <c r="E805" s="371"/>
      <c r="F805" s="371"/>
      <c r="G805" s="364"/>
      <c r="H805" s="364"/>
      <c r="I805" s="364"/>
      <c r="J805" s="364"/>
      <c r="K805" s="364"/>
      <c r="L805" s="364"/>
      <c r="M805" s="364"/>
      <c r="N805" s="364"/>
      <c r="O805" s="364"/>
      <c r="P805" s="364"/>
      <c r="Q805" s="364"/>
      <c r="R805" s="364"/>
      <c r="S805" s="364"/>
      <c r="T805" s="364"/>
      <c r="U805" s="364"/>
      <c r="V805" s="364"/>
      <c r="W805" s="364"/>
      <c r="X805" s="364"/>
      <c r="Y805" s="364"/>
      <c r="Z805" s="364"/>
      <c r="AA805" s="364"/>
      <c r="AB805" s="364"/>
    </row>
    <row r="806">
      <c r="A806" s="364"/>
      <c r="B806" s="364"/>
      <c r="C806" s="364"/>
      <c r="D806" s="371"/>
      <c r="E806" s="371"/>
      <c r="F806" s="371"/>
      <c r="G806" s="364"/>
      <c r="H806" s="364"/>
      <c r="I806" s="364"/>
      <c r="J806" s="364"/>
      <c r="K806" s="364"/>
      <c r="L806" s="364"/>
      <c r="M806" s="364"/>
      <c r="N806" s="364"/>
      <c r="O806" s="364"/>
      <c r="P806" s="364"/>
      <c r="Q806" s="364"/>
      <c r="R806" s="364"/>
      <c r="S806" s="364"/>
      <c r="T806" s="364"/>
      <c r="U806" s="364"/>
      <c r="V806" s="364"/>
      <c r="W806" s="364"/>
      <c r="X806" s="364"/>
      <c r="Y806" s="364"/>
      <c r="Z806" s="364"/>
      <c r="AA806" s="364"/>
      <c r="AB806" s="364"/>
    </row>
    <row r="807">
      <c r="A807" s="364"/>
      <c r="B807" s="364"/>
      <c r="C807" s="364"/>
      <c r="D807" s="371"/>
      <c r="E807" s="371"/>
      <c r="F807" s="371"/>
      <c r="G807" s="364"/>
      <c r="H807" s="364"/>
      <c r="I807" s="364"/>
      <c r="J807" s="364"/>
      <c r="K807" s="364"/>
      <c r="L807" s="364"/>
      <c r="M807" s="364"/>
      <c r="N807" s="364"/>
      <c r="O807" s="364"/>
      <c r="P807" s="364"/>
      <c r="Q807" s="364"/>
      <c r="R807" s="364"/>
      <c r="S807" s="364"/>
      <c r="T807" s="364"/>
      <c r="U807" s="364"/>
      <c r="V807" s="364"/>
      <c r="W807" s="364"/>
      <c r="X807" s="364"/>
      <c r="Y807" s="364"/>
      <c r="Z807" s="364"/>
      <c r="AA807" s="364"/>
      <c r="AB807" s="364"/>
    </row>
    <row r="808">
      <c r="A808" s="364"/>
      <c r="B808" s="364"/>
      <c r="C808" s="364"/>
      <c r="D808" s="371"/>
      <c r="E808" s="371"/>
      <c r="F808" s="371"/>
      <c r="G808" s="364"/>
      <c r="H808" s="364"/>
      <c r="I808" s="364"/>
      <c r="J808" s="364"/>
      <c r="K808" s="364"/>
      <c r="L808" s="364"/>
      <c r="M808" s="364"/>
      <c r="N808" s="364"/>
      <c r="O808" s="364"/>
      <c r="P808" s="364"/>
      <c r="Q808" s="364"/>
      <c r="R808" s="364"/>
      <c r="S808" s="364"/>
      <c r="T808" s="364"/>
      <c r="U808" s="364"/>
      <c r="V808" s="364"/>
      <c r="W808" s="364"/>
      <c r="X808" s="364"/>
      <c r="Y808" s="364"/>
      <c r="Z808" s="364"/>
      <c r="AA808" s="364"/>
      <c r="AB808" s="364"/>
    </row>
    <row r="809">
      <c r="A809" s="364"/>
      <c r="B809" s="364"/>
      <c r="C809" s="364"/>
      <c r="D809" s="371"/>
      <c r="E809" s="371"/>
      <c r="F809" s="371"/>
      <c r="G809" s="364"/>
      <c r="H809" s="364"/>
      <c r="I809" s="364"/>
      <c r="J809" s="364"/>
      <c r="K809" s="364"/>
      <c r="L809" s="364"/>
      <c r="M809" s="364"/>
      <c r="N809" s="364"/>
      <c r="O809" s="364"/>
      <c r="P809" s="364"/>
      <c r="Q809" s="364"/>
      <c r="R809" s="364"/>
      <c r="S809" s="364"/>
      <c r="T809" s="364"/>
      <c r="U809" s="364"/>
      <c r="V809" s="364"/>
      <c r="W809" s="364"/>
      <c r="X809" s="364"/>
      <c r="Y809" s="364"/>
      <c r="Z809" s="364"/>
      <c r="AA809" s="364"/>
      <c r="AB809" s="364"/>
    </row>
    <row r="810">
      <c r="A810" s="364"/>
      <c r="B810" s="364"/>
      <c r="C810" s="364"/>
      <c r="D810" s="371"/>
      <c r="E810" s="371"/>
      <c r="F810" s="371"/>
      <c r="G810" s="364"/>
      <c r="H810" s="364"/>
      <c r="I810" s="364"/>
      <c r="J810" s="364"/>
      <c r="K810" s="364"/>
      <c r="L810" s="364"/>
      <c r="M810" s="364"/>
      <c r="N810" s="364"/>
      <c r="O810" s="364"/>
      <c r="P810" s="364"/>
      <c r="Q810" s="364"/>
      <c r="R810" s="364"/>
      <c r="S810" s="364"/>
      <c r="T810" s="364"/>
      <c r="U810" s="364"/>
      <c r="V810" s="364"/>
      <c r="W810" s="364"/>
      <c r="X810" s="364"/>
      <c r="Y810" s="364"/>
      <c r="Z810" s="364"/>
      <c r="AA810" s="364"/>
      <c r="AB810" s="364"/>
    </row>
    <row r="811">
      <c r="A811" s="364"/>
      <c r="B811" s="364"/>
      <c r="C811" s="364"/>
      <c r="D811" s="371"/>
      <c r="E811" s="371"/>
      <c r="F811" s="371"/>
      <c r="G811" s="364"/>
      <c r="H811" s="364"/>
      <c r="I811" s="364"/>
      <c r="J811" s="364"/>
      <c r="K811" s="364"/>
      <c r="L811" s="364"/>
      <c r="M811" s="364"/>
      <c r="N811" s="364"/>
      <c r="O811" s="364"/>
      <c r="P811" s="364"/>
      <c r="Q811" s="364"/>
      <c r="R811" s="364"/>
      <c r="S811" s="364"/>
      <c r="T811" s="364"/>
      <c r="U811" s="364"/>
      <c r="V811" s="364"/>
      <c r="W811" s="364"/>
      <c r="X811" s="364"/>
      <c r="Y811" s="364"/>
      <c r="Z811" s="364"/>
      <c r="AA811" s="364"/>
      <c r="AB811" s="364"/>
    </row>
    <row r="812">
      <c r="A812" s="364"/>
      <c r="B812" s="364"/>
      <c r="C812" s="364"/>
      <c r="D812" s="371"/>
      <c r="E812" s="371"/>
      <c r="F812" s="371"/>
      <c r="G812" s="364"/>
      <c r="H812" s="364"/>
      <c r="I812" s="364"/>
      <c r="J812" s="364"/>
      <c r="K812" s="364"/>
      <c r="L812" s="364"/>
      <c r="M812" s="364"/>
      <c r="N812" s="364"/>
      <c r="O812" s="364"/>
      <c r="P812" s="364"/>
      <c r="Q812" s="364"/>
      <c r="R812" s="364"/>
      <c r="S812" s="364"/>
      <c r="T812" s="364"/>
      <c r="U812" s="364"/>
      <c r="V812" s="364"/>
      <c r="W812" s="364"/>
      <c r="X812" s="364"/>
      <c r="Y812" s="364"/>
      <c r="Z812" s="364"/>
      <c r="AA812" s="364"/>
      <c r="AB812" s="364"/>
    </row>
    <row r="813">
      <c r="A813" s="364"/>
      <c r="B813" s="364"/>
      <c r="C813" s="364"/>
      <c r="D813" s="371"/>
      <c r="E813" s="371"/>
      <c r="F813" s="371"/>
      <c r="G813" s="364"/>
      <c r="H813" s="364"/>
      <c r="I813" s="364"/>
      <c r="J813" s="364"/>
      <c r="K813" s="364"/>
      <c r="L813" s="364"/>
      <c r="M813" s="364"/>
      <c r="N813" s="364"/>
      <c r="O813" s="364"/>
      <c r="P813" s="364"/>
      <c r="Q813" s="364"/>
      <c r="R813" s="364"/>
      <c r="S813" s="364"/>
      <c r="T813" s="364"/>
      <c r="U813" s="364"/>
      <c r="V813" s="364"/>
      <c r="W813" s="364"/>
      <c r="X813" s="364"/>
      <c r="Y813" s="364"/>
      <c r="Z813" s="364"/>
      <c r="AA813" s="364"/>
      <c r="AB813" s="364"/>
    </row>
    <row r="814">
      <c r="A814" s="364"/>
      <c r="B814" s="364"/>
      <c r="C814" s="364"/>
      <c r="D814" s="371"/>
      <c r="E814" s="371"/>
      <c r="F814" s="371"/>
      <c r="G814" s="364"/>
      <c r="H814" s="364"/>
      <c r="I814" s="364"/>
      <c r="J814" s="364"/>
      <c r="K814" s="364"/>
      <c r="L814" s="364"/>
      <c r="M814" s="364"/>
      <c r="N814" s="364"/>
      <c r="O814" s="364"/>
      <c r="P814" s="364"/>
      <c r="Q814" s="364"/>
      <c r="R814" s="364"/>
      <c r="S814" s="364"/>
      <c r="T814" s="364"/>
      <c r="U814" s="364"/>
      <c r="V814" s="364"/>
      <c r="W814" s="364"/>
      <c r="X814" s="364"/>
      <c r="Y814" s="364"/>
      <c r="Z814" s="364"/>
      <c r="AA814" s="364"/>
      <c r="AB814" s="364"/>
    </row>
    <row r="815">
      <c r="A815" s="364"/>
      <c r="B815" s="364"/>
      <c r="C815" s="364"/>
      <c r="D815" s="371"/>
      <c r="E815" s="371"/>
      <c r="F815" s="371"/>
      <c r="G815" s="364"/>
      <c r="H815" s="364"/>
      <c r="I815" s="364"/>
      <c r="J815" s="364"/>
      <c r="K815" s="364"/>
      <c r="L815" s="364"/>
      <c r="M815" s="364"/>
      <c r="N815" s="364"/>
      <c r="O815" s="364"/>
      <c r="P815" s="364"/>
      <c r="Q815" s="364"/>
      <c r="R815" s="364"/>
      <c r="S815" s="364"/>
      <c r="T815" s="364"/>
      <c r="U815" s="364"/>
      <c r="V815" s="364"/>
      <c r="W815" s="364"/>
      <c r="X815" s="364"/>
      <c r="Y815" s="364"/>
      <c r="Z815" s="364"/>
      <c r="AA815" s="364"/>
      <c r="AB815" s="364"/>
    </row>
    <row r="816">
      <c r="A816" s="364"/>
      <c r="B816" s="364"/>
      <c r="C816" s="364"/>
      <c r="D816" s="371"/>
      <c r="E816" s="371"/>
      <c r="F816" s="371"/>
      <c r="G816" s="364"/>
      <c r="H816" s="364"/>
      <c r="I816" s="364"/>
      <c r="J816" s="364"/>
      <c r="K816" s="364"/>
      <c r="L816" s="364"/>
      <c r="M816" s="364"/>
      <c r="N816" s="364"/>
      <c r="O816" s="364"/>
      <c r="P816" s="364"/>
      <c r="Q816" s="364"/>
      <c r="R816" s="364"/>
      <c r="S816" s="364"/>
      <c r="T816" s="364"/>
      <c r="U816" s="364"/>
      <c r="V816" s="364"/>
      <c r="W816" s="364"/>
      <c r="X816" s="364"/>
      <c r="Y816" s="364"/>
      <c r="Z816" s="364"/>
      <c r="AA816" s="364"/>
      <c r="AB816" s="364"/>
    </row>
    <row r="817">
      <c r="A817" s="364"/>
      <c r="B817" s="364"/>
      <c r="C817" s="364"/>
      <c r="D817" s="371"/>
      <c r="E817" s="371"/>
      <c r="F817" s="371"/>
      <c r="G817" s="364"/>
      <c r="H817" s="364"/>
      <c r="I817" s="364"/>
      <c r="J817" s="364"/>
      <c r="K817" s="364"/>
      <c r="L817" s="364"/>
      <c r="M817" s="364"/>
      <c r="N817" s="364"/>
      <c r="O817" s="364"/>
      <c r="P817" s="364"/>
      <c r="Q817" s="364"/>
      <c r="R817" s="364"/>
      <c r="S817" s="364"/>
      <c r="T817" s="364"/>
      <c r="U817" s="364"/>
      <c r="V817" s="364"/>
      <c r="W817" s="364"/>
      <c r="X817" s="364"/>
      <c r="Y817" s="364"/>
      <c r="Z817" s="364"/>
      <c r="AA817" s="364"/>
      <c r="AB817" s="364"/>
    </row>
    <row r="818">
      <c r="A818" s="364"/>
      <c r="B818" s="364"/>
      <c r="C818" s="364"/>
      <c r="D818" s="371"/>
      <c r="E818" s="371"/>
      <c r="F818" s="371"/>
      <c r="G818" s="364"/>
      <c r="H818" s="364"/>
      <c r="I818" s="364"/>
      <c r="J818" s="364"/>
      <c r="K818" s="364"/>
      <c r="L818" s="364"/>
      <c r="M818" s="364"/>
      <c r="N818" s="364"/>
      <c r="O818" s="364"/>
      <c r="P818" s="364"/>
      <c r="Q818" s="364"/>
      <c r="R818" s="364"/>
      <c r="S818" s="364"/>
      <c r="T818" s="364"/>
      <c r="U818" s="364"/>
      <c r="V818" s="364"/>
      <c r="W818" s="364"/>
      <c r="X818" s="364"/>
      <c r="Y818" s="364"/>
      <c r="Z818" s="364"/>
      <c r="AA818" s="364"/>
      <c r="AB818" s="364"/>
    </row>
    <row r="819">
      <c r="A819" s="364"/>
      <c r="B819" s="364"/>
      <c r="C819" s="364"/>
      <c r="D819" s="371"/>
      <c r="E819" s="371"/>
      <c r="F819" s="371"/>
      <c r="G819" s="364"/>
      <c r="H819" s="364"/>
      <c r="I819" s="364"/>
      <c r="J819" s="364"/>
      <c r="K819" s="364"/>
      <c r="L819" s="364"/>
      <c r="M819" s="364"/>
      <c r="N819" s="364"/>
      <c r="O819" s="364"/>
      <c r="P819" s="364"/>
      <c r="Q819" s="364"/>
      <c r="R819" s="364"/>
      <c r="S819" s="364"/>
      <c r="T819" s="364"/>
      <c r="U819" s="364"/>
      <c r="V819" s="364"/>
      <c r="W819" s="364"/>
      <c r="X819" s="364"/>
      <c r="Y819" s="364"/>
      <c r="Z819" s="364"/>
      <c r="AA819" s="364"/>
      <c r="AB819" s="364"/>
    </row>
    <row r="820">
      <c r="A820" s="364"/>
      <c r="B820" s="364"/>
      <c r="C820" s="364"/>
      <c r="D820" s="371"/>
      <c r="E820" s="371"/>
      <c r="F820" s="371"/>
      <c r="G820" s="364"/>
      <c r="H820" s="364"/>
      <c r="I820" s="364"/>
      <c r="J820" s="364"/>
      <c r="K820" s="364"/>
      <c r="L820" s="364"/>
      <c r="M820" s="364"/>
      <c r="N820" s="364"/>
      <c r="O820" s="364"/>
      <c r="P820" s="364"/>
      <c r="Q820" s="364"/>
      <c r="R820" s="364"/>
      <c r="S820" s="364"/>
      <c r="T820" s="364"/>
      <c r="U820" s="364"/>
      <c r="V820" s="364"/>
      <c r="W820" s="364"/>
      <c r="X820" s="364"/>
      <c r="Y820" s="364"/>
      <c r="Z820" s="364"/>
      <c r="AA820" s="364"/>
      <c r="AB820" s="364"/>
    </row>
    <row r="821">
      <c r="A821" s="364"/>
      <c r="B821" s="364"/>
      <c r="C821" s="364"/>
      <c r="D821" s="371"/>
      <c r="E821" s="371"/>
      <c r="F821" s="371"/>
      <c r="G821" s="364"/>
      <c r="H821" s="364"/>
      <c r="I821" s="364"/>
      <c r="J821" s="364"/>
      <c r="K821" s="364"/>
      <c r="L821" s="364"/>
      <c r="M821" s="364"/>
      <c r="N821" s="364"/>
      <c r="O821" s="364"/>
      <c r="P821" s="364"/>
      <c r="Q821" s="364"/>
      <c r="R821" s="364"/>
      <c r="S821" s="364"/>
      <c r="T821" s="364"/>
      <c r="U821" s="364"/>
      <c r="V821" s="364"/>
      <c r="W821" s="364"/>
      <c r="X821" s="364"/>
      <c r="Y821" s="364"/>
      <c r="Z821" s="364"/>
      <c r="AA821" s="364"/>
      <c r="AB821" s="364"/>
    </row>
    <row r="822">
      <c r="A822" s="364"/>
      <c r="B822" s="364"/>
      <c r="C822" s="364"/>
      <c r="D822" s="371"/>
      <c r="E822" s="371"/>
      <c r="F822" s="371"/>
      <c r="G822" s="364"/>
      <c r="H822" s="364"/>
      <c r="I822" s="364"/>
      <c r="J822" s="364"/>
      <c r="K822" s="364"/>
      <c r="L822" s="364"/>
      <c r="M822" s="364"/>
      <c r="N822" s="364"/>
      <c r="O822" s="364"/>
      <c r="P822" s="364"/>
      <c r="Q822" s="364"/>
      <c r="R822" s="364"/>
      <c r="S822" s="364"/>
      <c r="T822" s="364"/>
      <c r="U822" s="364"/>
      <c r="V822" s="364"/>
      <c r="W822" s="364"/>
      <c r="X822" s="364"/>
      <c r="Y822" s="364"/>
      <c r="Z822" s="364"/>
      <c r="AA822" s="364"/>
      <c r="AB822" s="364"/>
    </row>
    <row r="823">
      <c r="A823" s="364"/>
      <c r="B823" s="364"/>
      <c r="C823" s="364"/>
      <c r="D823" s="371"/>
      <c r="E823" s="371"/>
      <c r="F823" s="371"/>
      <c r="G823" s="364"/>
      <c r="H823" s="364"/>
      <c r="I823" s="364"/>
      <c r="J823" s="364"/>
      <c r="K823" s="364"/>
      <c r="L823" s="364"/>
      <c r="M823" s="364"/>
      <c r="N823" s="364"/>
      <c r="O823" s="364"/>
      <c r="P823" s="364"/>
      <c r="Q823" s="364"/>
      <c r="R823" s="364"/>
      <c r="S823" s="364"/>
      <c r="T823" s="364"/>
      <c r="U823" s="364"/>
      <c r="V823" s="364"/>
      <c r="W823" s="364"/>
      <c r="X823" s="364"/>
      <c r="Y823" s="364"/>
      <c r="Z823" s="364"/>
      <c r="AA823" s="364"/>
      <c r="AB823" s="364"/>
    </row>
    <row r="824">
      <c r="A824" s="364"/>
      <c r="B824" s="364"/>
      <c r="C824" s="364"/>
      <c r="D824" s="371"/>
      <c r="E824" s="371"/>
      <c r="F824" s="371"/>
      <c r="G824" s="364"/>
      <c r="H824" s="364"/>
      <c r="I824" s="364"/>
      <c r="J824" s="364"/>
      <c r="K824" s="364"/>
      <c r="L824" s="364"/>
      <c r="M824" s="364"/>
      <c r="N824" s="364"/>
      <c r="O824" s="364"/>
      <c r="P824" s="364"/>
      <c r="Q824" s="364"/>
      <c r="R824" s="364"/>
      <c r="S824" s="364"/>
      <c r="T824" s="364"/>
      <c r="U824" s="364"/>
      <c r="V824" s="364"/>
      <c r="W824" s="364"/>
      <c r="X824" s="364"/>
      <c r="Y824" s="364"/>
      <c r="Z824" s="364"/>
      <c r="AA824" s="364"/>
      <c r="AB824" s="364"/>
    </row>
    <row r="825">
      <c r="A825" s="364"/>
      <c r="B825" s="364"/>
      <c r="C825" s="364"/>
      <c r="D825" s="371"/>
      <c r="E825" s="371"/>
      <c r="F825" s="371"/>
      <c r="G825" s="364"/>
      <c r="H825" s="364"/>
      <c r="I825" s="364"/>
      <c r="J825" s="364"/>
      <c r="K825" s="364"/>
      <c r="L825" s="364"/>
      <c r="M825" s="364"/>
      <c r="N825" s="364"/>
      <c r="O825" s="364"/>
      <c r="P825" s="364"/>
      <c r="Q825" s="364"/>
      <c r="R825" s="364"/>
      <c r="S825" s="364"/>
      <c r="T825" s="364"/>
      <c r="U825" s="364"/>
      <c r="V825" s="364"/>
      <c r="W825" s="364"/>
      <c r="X825" s="364"/>
      <c r="Y825" s="364"/>
      <c r="Z825" s="364"/>
      <c r="AA825" s="364"/>
      <c r="AB825" s="364"/>
    </row>
    <row r="826">
      <c r="A826" s="364"/>
      <c r="B826" s="364"/>
      <c r="C826" s="364"/>
      <c r="D826" s="371"/>
      <c r="E826" s="371"/>
      <c r="F826" s="371"/>
      <c r="G826" s="364"/>
      <c r="H826" s="364"/>
      <c r="I826" s="364"/>
      <c r="J826" s="364"/>
      <c r="K826" s="364"/>
      <c r="L826" s="364"/>
      <c r="M826" s="364"/>
      <c r="N826" s="364"/>
      <c r="O826" s="364"/>
      <c r="P826" s="364"/>
      <c r="Q826" s="364"/>
      <c r="R826" s="364"/>
      <c r="S826" s="364"/>
      <c r="T826" s="364"/>
      <c r="U826" s="364"/>
      <c r="V826" s="364"/>
      <c r="W826" s="364"/>
      <c r="X826" s="364"/>
      <c r="Y826" s="364"/>
      <c r="Z826" s="364"/>
      <c r="AA826" s="364"/>
      <c r="AB826" s="364"/>
    </row>
    <row r="827">
      <c r="A827" s="364"/>
      <c r="B827" s="364"/>
      <c r="C827" s="364"/>
      <c r="D827" s="371"/>
      <c r="E827" s="371"/>
      <c r="F827" s="371"/>
      <c r="G827" s="364"/>
      <c r="H827" s="364"/>
      <c r="I827" s="364"/>
      <c r="J827" s="364"/>
      <c r="K827" s="364"/>
      <c r="L827" s="364"/>
      <c r="M827" s="364"/>
      <c r="N827" s="364"/>
      <c r="O827" s="364"/>
      <c r="P827" s="364"/>
      <c r="Q827" s="364"/>
      <c r="R827" s="364"/>
      <c r="S827" s="364"/>
      <c r="T827" s="364"/>
      <c r="U827" s="364"/>
      <c r="V827" s="364"/>
      <c r="W827" s="364"/>
      <c r="X827" s="364"/>
      <c r="Y827" s="364"/>
      <c r="Z827" s="364"/>
      <c r="AA827" s="364"/>
      <c r="AB827" s="364"/>
    </row>
    <row r="828">
      <c r="A828" s="364"/>
      <c r="B828" s="364"/>
      <c r="C828" s="364"/>
      <c r="D828" s="371"/>
      <c r="E828" s="371"/>
      <c r="F828" s="371"/>
      <c r="G828" s="364"/>
      <c r="H828" s="364"/>
      <c r="I828" s="364"/>
      <c r="J828" s="364"/>
      <c r="K828" s="364"/>
      <c r="L828" s="364"/>
      <c r="M828" s="364"/>
      <c r="N828" s="364"/>
      <c r="O828" s="364"/>
      <c r="P828" s="364"/>
      <c r="Q828" s="364"/>
      <c r="R828" s="364"/>
      <c r="S828" s="364"/>
      <c r="T828" s="364"/>
      <c r="U828" s="364"/>
      <c r="V828" s="364"/>
      <c r="W828" s="364"/>
      <c r="X828" s="364"/>
      <c r="Y828" s="364"/>
      <c r="Z828" s="364"/>
      <c r="AA828" s="364"/>
      <c r="AB828" s="364"/>
    </row>
    <row r="829">
      <c r="A829" s="364"/>
      <c r="B829" s="364"/>
      <c r="C829" s="364"/>
      <c r="D829" s="371"/>
      <c r="E829" s="371"/>
      <c r="F829" s="371"/>
      <c r="G829" s="364"/>
      <c r="H829" s="364"/>
      <c r="I829" s="364"/>
      <c r="J829" s="364"/>
      <c r="K829" s="364"/>
      <c r="L829" s="364"/>
      <c r="M829" s="364"/>
      <c r="N829" s="364"/>
      <c r="O829" s="364"/>
      <c r="P829" s="364"/>
      <c r="Q829" s="364"/>
      <c r="R829" s="364"/>
      <c r="S829" s="364"/>
      <c r="T829" s="364"/>
      <c r="U829" s="364"/>
      <c r="V829" s="364"/>
      <c r="W829" s="364"/>
      <c r="X829" s="364"/>
      <c r="Y829" s="364"/>
      <c r="Z829" s="364"/>
      <c r="AA829" s="364"/>
      <c r="AB829" s="364"/>
    </row>
    <row r="830">
      <c r="A830" s="364"/>
      <c r="B830" s="364"/>
      <c r="C830" s="364"/>
      <c r="D830" s="371"/>
      <c r="E830" s="371"/>
      <c r="F830" s="371"/>
      <c r="G830" s="364"/>
      <c r="H830" s="364"/>
      <c r="I830" s="364"/>
      <c r="J830" s="364"/>
      <c r="K830" s="364"/>
      <c r="L830" s="364"/>
      <c r="M830" s="364"/>
      <c r="N830" s="364"/>
      <c r="O830" s="364"/>
      <c r="P830" s="364"/>
      <c r="Q830" s="364"/>
      <c r="R830" s="364"/>
      <c r="S830" s="364"/>
      <c r="T830" s="364"/>
      <c r="U830" s="364"/>
      <c r="V830" s="364"/>
      <c r="W830" s="364"/>
      <c r="X830" s="364"/>
      <c r="Y830" s="364"/>
      <c r="Z830" s="364"/>
      <c r="AA830" s="364"/>
      <c r="AB830" s="364"/>
    </row>
    <row r="831">
      <c r="A831" s="364"/>
      <c r="B831" s="364"/>
      <c r="C831" s="364"/>
      <c r="D831" s="371"/>
      <c r="E831" s="371"/>
      <c r="F831" s="371"/>
      <c r="G831" s="364"/>
      <c r="H831" s="364"/>
      <c r="I831" s="364"/>
      <c r="J831" s="364"/>
      <c r="K831" s="364"/>
      <c r="L831" s="364"/>
      <c r="M831" s="364"/>
      <c r="N831" s="364"/>
      <c r="O831" s="364"/>
      <c r="P831" s="364"/>
      <c r="Q831" s="364"/>
      <c r="R831" s="364"/>
      <c r="S831" s="364"/>
      <c r="T831" s="364"/>
      <c r="U831" s="364"/>
      <c r="V831" s="364"/>
      <c r="W831" s="364"/>
      <c r="X831" s="364"/>
      <c r="Y831" s="364"/>
      <c r="Z831" s="364"/>
      <c r="AA831" s="364"/>
      <c r="AB831" s="364"/>
    </row>
    <row r="832">
      <c r="A832" s="364"/>
      <c r="B832" s="364"/>
      <c r="C832" s="364"/>
      <c r="D832" s="371"/>
      <c r="E832" s="371"/>
      <c r="F832" s="371"/>
      <c r="G832" s="364"/>
      <c r="H832" s="364"/>
      <c r="I832" s="364"/>
      <c r="J832" s="364"/>
      <c r="K832" s="364"/>
      <c r="L832" s="364"/>
      <c r="M832" s="364"/>
      <c r="N832" s="364"/>
      <c r="O832" s="364"/>
      <c r="P832" s="364"/>
      <c r="Q832" s="364"/>
      <c r="R832" s="364"/>
      <c r="S832" s="364"/>
      <c r="T832" s="364"/>
      <c r="U832" s="364"/>
      <c r="V832" s="364"/>
      <c r="W832" s="364"/>
      <c r="X832" s="364"/>
      <c r="Y832" s="364"/>
      <c r="Z832" s="364"/>
      <c r="AA832" s="364"/>
      <c r="AB832" s="364"/>
    </row>
    <row r="833">
      <c r="A833" s="364"/>
      <c r="B833" s="364"/>
      <c r="C833" s="364"/>
      <c r="D833" s="371"/>
      <c r="E833" s="371"/>
      <c r="F833" s="371"/>
      <c r="G833" s="364"/>
      <c r="H833" s="364"/>
      <c r="I833" s="364"/>
      <c r="J833" s="364"/>
      <c r="K833" s="364"/>
      <c r="L833" s="364"/>
      <c r="M833" s="364"/>
      <c r="N833" s="364"/>
      <c r="O833" s="364"/>
      <c r="P833" s="364"/>
      <c r="Q833" s="364"/>
      <c r="R833" s="364"/>
      <c r="S833" s="364"/>
      <c r="T833" s="364"/>
      <c r="U833" s="364"/>
      <c r="V833" s="364"/>
      <c r="W833" s="364"/>
      <c r="X833" s="364"/>
      <c r="Y833" s="364"/>
      <c r="Z833" s="364"/>
      <c r="AA833" s="364"/>
      <c r="AB833" s="364"/>
    </row>
    <row r="834">
      <c r="A834" s="364"/>
      <c r="B834" s="364"/>
      <c r="C834" s="364"/>
      <c r="D834" s="371"/>
      <c r="E834" s="371"/>
      <c r="F834" s="371"/>
      <c r="G834" s="364"/>
      <c r="H834" s="364"/>
      <c r="I834" s="364"/>
      <c r="J834" s="364"/>
      <c r="K834" s="364"/>
      <c r="L834" s="364"/>
      <c r="M834" s="364"/>
      <c r="N834" s="364"/>
      <c r="O834" s="364"/>
      <c r="P834" s="364"/>
      <c r="Q834" s="364"/>
      <c r="R834" s="364"/>
      <c r="S834" s="364"/>
      <c r="T834" s="364"/>
      <c r="U834" s="364"/>
      <c r="V834" s="364"/>
      <c r="W834" s="364"/>
      <c r="X834" s="364"/>
      <c r="Y834" s="364"/>
      <c r="Z834" s="364"/>
      <c r="AA834" s="364"/>
      <c r="AB834" s="364"/>
    </row>
    <row r="835">
      <c r="A835" s="364"/>
      <c r="B835" s="364"/>
      <c r="C835" s="364"/>
      <c r="D835" s="371"/>
      <c r="E835" s="371"/>
      <c r="F835" s="371"/>
      <c r="G835" s="364"/>
      <c r="H835" s="364"/>
      <c r="I835" s="364"/>
      <c r="J835" s="364"/>
      <c r="K835" s="364"/>
      <c r="L835" s="364"/>
      <c r="M835" s="364"/>
      <c r="N835" s="364"/>
      <c r="O835" s="364"/>
      <c r="P835" s="364"/>
      <c r="Q835" s="364"/>
      <c r="R835" s="364"/>
      <c r="S835" s="364"/>
      <c r="T835" s="364"/>
      <c r="U835" s="364"/>
      <c r="V835" s="364"/>
      <c r="W835" s="364"/>
      <c r="X835" s="364"/>
      <c r="Y835" s="364"/>
      <c r="Z835" s="364"/>
      <c r="AA835" s="364"/>
      <c r="AB835" s="364"/>
    </row>
    <row r="836">
      <c r="A836" s="364"/>
      <c r="B836" s="364"/>
      <c r="C836" s="364"/>
      <c r="D836" s="371"/>
      <c r="E836" s="371"/>
      <c r="F836" s="371"/>
      <c r="G836" s="364"/>
      <c r="H836" s="364"/>
      <c r="I836" s="364"/>
      <c r="J836" s="364"/>
      <c r="K836" s="364"/>
      <c r="L836" s="364"/>
      <c r="M836" s="364"/>
      <c r="N836" s="364"/>
      <c r="O836" s="364"/>
      <c r="P836" s="364"/>
      <c r="Q836" s="364"/>
      <c r="R836" s="364"/>
      <c r="S836" s="364"/>
      <c r="T836" s="364"/>
      <c r="U836" s="364"/>
      <c r="V836" s="364"/>
      <c r="W836" s="364"/>
      <c r="X836" s="364"/>
      <c r="Y836" s="364"/>
      <c r="Z836" s="364"/>
      <c r="AA836" s="364"/>
      <c r="AB836" s="364"/>
    </row>
    <row r="837">
      <c r="A837" s="364"/>
      <c r="B837" s="364"/>
      <c r="C837" s="364"/>
      <c r="D837" s="371"/>
      <c r="E837" s="371"/>
      <c r="F837" s="371"/>
      <c r="G837" s="364"/>
      <c r="H837" s="364"/>
      <c r="I837" s="364"/>
      <c r="J837" s="364"/>
      <c r="K837" s="364"/>
      <c r="L837" s="364"/>
      <c r="M837" s="364"/>
      <c r="N837" s="364"/>
      <c r="O837" s="364"/>
      <c r="P837" s="364"/>
      <c r="Q837" s="364"/>
      <c r="R837" s="364"/>
      <c r="S837" s="364"/>
      <c r="T837" s="364"/>
      <c r="U837" s="364"/>
      <c r="V837" s="364"/>
      <c r="W837" s="364"/>
      <c r="X837" s="364"/>
      <c r="Y837" s="364"/>
      <c r="Z837" s="364"/>
      <c r="AA837" s="364"/>
      <c r="AB837" s="364"/>
    </row>
    <row r="838">
      <c r="A838" s="364"/>
      <c r="B838" s="364"/>
      <c r="C838" s="364"/>
      <c r="D838" s="371"/>
      <c r="E838" s="371"/>
      <c r="F838" s="371"/>
      <c r="G838" s="364"/>
      <c r="H838" s="364"/>
      <c r="I838" s="364"/>
      <c r="J838" s="364"/>
      <c r="K838" s="364"/>
      <c r="L838" s="364"/>
      <c r="M838" s="364"/>
      <c r="N838" s="364"/>
      <c r="O838" s="364"/>
      <c r="P838" s="364"/>
      <c r="Q838" s="364"/>
      <c r="R838" s="364"/>
      <c r="S838" s="364"/>
      <c r="T838" s="364"/>
      <c r="U838" s="364"/>
      <c r="V838" s="364"/>
      <c r="W838" s="364"/>
      <c r="X838" s="364"/>
      <c r="Y838" s="364"/>
      <c r="Z838" s="364"/>
      <c r="AA838" s="364"/>
      <c r="AB838" s="364"/>
    </row>
    <row r="839">
      <c r="A839" s="364"/>
      <c r="B839" s="364"/>
      <c r="C839" s="364"/>
      <c r="D839" s="371"/>
      <c r="E839" s="371"/>
      <c r="F839" s="371"/>
      <c r="G839" s="364"/>
      <c r="H839" s="364"/>
      <c r="I839" s="364"/>
      <c r="J839" s="364"/>
      <c r="K839" s="364"/>
      <c r="L839" s="364"/>
      <c r="M839" s="364"/>
      <c r="N839" s="364"/>
      <c r="O839" s="364"/>
      <c r="P839" s="364"/>
      <c r="Q839" s="364"/>
      <c r="R839" s="364"/>
      <c r="S839" s="364"/>
      <c r="T839" s="364"/>
      <c r="U839" s="364"/>
      <c r="V839" s="364"/>
      <c r="W839" s="364"/>
      <c r="X839" s="364"/>
      <c r="Y839" s="364"/>
      <c r="Z839" s="364"/>
      <c r="AA839" s="364"/>
      <c r="AB839" s="364"/>
    </row>
    <row r="840">
      <c r="A840" s="364"/>
      <c r="B840" s="364"/>
      <c r="C840" s="364"/>
      <c r="D840" s="371"/>
      <c r="E840" s="371"/>
      <c r="F840" s="371"/>
      <c r="G840" s="364"/>
      <c r="H840" s="364"/>
      <c r="I840" s="364"/>
      <c r="J840" s="364"/>
      <c r="K840" s="364"/>
      <c r="L840" s="364"/>
      <c r="M840" s="364"/>
      <c r="N840" s="364"/>
      <c r="O840" s="364"/>
      <c r="P840" s="364"/>
      <c r="Q840" s="364"/>
      <c r="R840" s="364"/>
      <c r="S840" s="364"/>
      <c r="T840" s="364"/>
      <c r="U840" s="364"/>
      <c r="V840" s="364"/>
      <c r="W840" s="364"/>
      <c r="X840" s="364"/>
      <c r="Y840" s="364"/>
      <c r="Z840" s="364"/>
      <c r="AA840" s="364"/>
      <c r="AB840" s="364"/>
    </row>
    <row r="841">
      <c r="A841" s="364"/>
      <c r="B841" s="364"/>
      <c r="C841" s="364"/>
      <c r="D841" s="371"/>
      <c r="E841" s="371"/>
      <c r="F841" s="371"/>
      <c r="G841" s="364"/>
      <c r="H841" s="364"/>
      <c r="I841" s="364"/>
      <c r="J841" s="364"/>
      <c r="K841" s="364"/>
      <c r="L841" s="364"/>
      <c r="M841" s="364"/>
      <c r="N841" s="364"/>
      <c r="O841" s="364"/>
      <c r="P841" s="364"/>
      <c r="Q841" s="364"/>
      <c r="R841" s="364"/>
      <c r="S841" s="364"/>
      <c r="T841" s="364"/>
      <c r="U841" s="364"/>
      <c r="V841" s="364"/>
      <c r="W841" s="364"/>
      <c r="X841" s="364"/>
      <c r="Y841" s="364"/>
      <c r="Z841" s="364"/>
      <c r="AA841" s="364"/>
      <c r="AB841" s="364"/>
    </row>
    <row r="842">
      <c r="A842" s="364"/>
      <c r="B842" s="364"/>
      <c r="C842" s="364"/>
      <c r="D842" s="371"/>
      <c r="E842" s="371"/>
      <c r="F842" s="371"/>
      <c r="G842" s="364"/>
      <c r="H842" s="364"/>
      <c r="I842" s="364"/>
      <c r="J842" s="364"/>
      <c r="K842" s="364"/>
      <c r="L842" s="364"/>
      <c r="M842" s="364"/>
      <c r="N842" s="364"/>
      <c r="O842" s="364"/>
      <c r="P842" s="364"/>
      <c r="Q842" s="364"/>
      <c r="R842" s="364"/>
      <c r="S842" s="364"/>
      <c r="T842" s="364"/>
      <c r="U842" s="364"/>
      <c r="V842" s="364"/>
      <c r="W842" s="364"/>
      <c r="X842" s="364"/>
      <c r="Y842" s="364"/>
      <c r="Z842" s="364"/>
      <c r="AA842" s="364"/>
      <c r="AB842" s="364"/>
    </row>
    <row r="843">
      <c r="A843" s="364"/>
      <c r="B843" s="364"/>
      <c r="C843" s="364"/>
      <c r="D843" s="371"/>
      <c r="E843" s="371"/>
      <c r="F843" s="371"/>
      <c r="G843" s="364"/>
      <c r="H843" s="364"/>
      <c r="I843" s="364"/>
      <c r="J843" s="364"/>
      <c r="K843" s="364"/>
      <c r="L843" s="364"/>
      <c r="M843" s="364"/>
      <c r="N843" s="364"/>
      <c r="O843" s="364"/>
      <c r="P843" s="364"/>
      <c r="Q843" s="364"/>
      <c r="R843" s="364"/>
      <c r="S843" s="364"/>
      <c r="T843" s="364"/>
      <c r="U843" s="364"/>
      <c r="V843" s="364"/>
      <c r="W843" s="364"/>
      <c r="X843" s="364"/>
      <c r="Y843" s="364"/>
      <c r="Z843" s="364"/>
      <c r="AA843" s="364"/>
      <c r="AB843" s="364"/>
    </row>
    <row r="844">
      <c r="A844" s="364"/>
      <c r="B844" s="364"/>
      <c r="C844" s="364"/>
      <c r="D844" s="371"/>
      <c r="E844" s="371"/>
      <c r="F844" s="371"/>
      <c r="G844" s="364"/>
      <c r="H844" s="364"/>
      <c r="I844" s="364"/>
      <c r="J844" s="364"/>
      <c r="K844" s="364"/>
      <c r="L844" s="364"/>
      <c r="M844" s="364"/>
      <c r="N844" s="364"/>
      <c r="O844" s="364"/>
      <c r="P844" s="364"/>
      <c r="Q844" s="364"/>
      <c r="R844" s="364"/>
      <c r="S844" s="364"/>
      <c r="T844" s="364"/>
      <c r="U844" s="364"/>
      <c r="V844" s="364"/>
      <c r="W844" s="364"/>
      <c r="X844" s="364"/>
      <c r="Y844" s="364"/>
      <c r="Z844" s="364"/>
      <c r="AA844" s="364"/>
      <c r="AB844" s="364"/>
    </row>
    <row r="845">
      <c r="A845" s="364"/>
      <c r="B845" s="364"/>
      <c r="C845" s="364"/>
      <c r="D845" s="371"/>
      <c r="E845" s="371"/>
      <c r="F845" s="371"/>
      <c r="G845" s="364"/>
      <c r="H845" s="364"/>
      <c r="I845" s="364"/>
      <c r="J845" s="364"/>
      <c r="K845" s="364"/>
      <c r="L845" s="364"/>
      <c r="M845" s="364"/>
      <c r="N845" s="364"/>
      <c r="O845" s="364"/>
      <c r="P845" s="364"/>
      <c r="Q845" s="364"/>
      <c r="R845" s="364"/>
      <c r="S845" s="364"/>
      <c r="T845" s="364"/>
      <c r="U845" s="364"/>
      <c r="V845" s="364"/>
      <c r="W845" s="364"/>
      <c r="X845" s="364"/>
      <c r="Y845" s="364"/>
      <c r="Z845" s="364"/>
      <c r="AA845" s="364"/>
      <c r="AB845" s="364"/>
    </row>
    <row r="846">
      <c r="A846" s="364"/>
      <c r="B846" s="364"/>
      <c r="C846" s="364"/>
      <c r="D846" s="371"/>
      <c r="E846" s="371"/>
      <c r="F846" s="371"/>
      <c r="G846" s="364"/>
      <c r="H846" s="364"/>
      <c r="I846" s="364"/>
      <c r="J846" s="364"/>
      <c r="K846" s="364"/>
      <c r="L846" s="364"/>
      <c r="M846" s="364"/>
      <c r="N846" s="364"/>
      <c r="O846" s="364"/>
      <c r="P846" s="364"/>
      <c r="Q846" s="364"/>
      <c r="R846" s="364"/>
      <c r="S846" s="364"/>
      <c r="T846" s="364"/>
      <c r="U846" s="364"/>
      <c r="V846" s="364"/>
      <c r="W846" s="364"/>
      <c r="X846" s="364"/>
      <c r="Y846" s="364"/>
      <c r="Z846" s="364"/>
      <c r="AA846" s="364"/>
      <c r="AB846" s="364"/>
    </row>
    <row r="847">
      <c r="A847" s="364"/>
      <c r="B847" s="364"/>
      <c r="C847" s="364"/>
      <c r="D847" s="371"/>
      <c r="E847" s="371"/>
      <c r="F847" s="371"/>
      <c r="G847" s="364"/>
      <c r="H847" s="364"/>
      <c r="I847" s="364"/>
      <c r="J847" s="364"/>
      <c r="K847" s="364"/>
      <c r="L847" s="364"/>
      <c r="M847" s="364"/>
      <c r="N847" s="364"/>
      <c r="O847" s="364"/>
      <c r="P847" s="364"/>
      <c r="Q847" s="364"/>
      <c r="R847" s="364"/>
      <c r="S847" s="364"/>
      <c r="T847" s="364"/>
      <c r="U847" s="364"/>
      <c r="V847" s="364"/>
      <c r="W847" s="364"/>
      <c r="X847" s="364"/>
      <c r="Y847" s="364"/>
      <c r="Z847" s="364"/>
      <c r="AA847" s="364"/>
      <c r="AB847" s="364"/>
    </row>
    <row r="848">
      <c r="A848" s="364"/>
      <c r="B848" s="364"/>
      <c r="C848" s="364"/>
      <c r="D848" s="371"/>
      <c r="E848" s="371"/>
      <c r="F848" s="371"/>
      <c r="G848" s="364"/>
      <c r="H848" s="364"/>
      <c r="I848" s="364"/>
      <c r="J848" s="364"/>
      <c r="K848" s="364"/>
      <c r="L848" s="364"/>
      <c r="M848" s="364"/>
      <c r="N848" s="364"/>
      <c r="O848" s="364"/>
      <c r="P848" s="364"/>
      <c r="Q848" s="364"/>
      <c r="R848" s="364"/>
      <c r="S848" s="364"/>
      <c r="T848" s="364"/>
      <c r="U848" s="364"/>
      <c r="V848" s="364"/>
      <c r="W848" s="364"/>
      <c r="X848" s="364"/>
      <c r="Y848" s="364"/>
      <c r="Z848" s="364"/>
      <c r="AA848" s="364"/>
      <c r="AB848" s="364"/>
    </row>
    <row r="849">
      <c r="A849" s="364"/>
      <c r="B849" s="364"/>
      <c r="C849" s="364"/>
      <c r="D849" s="371"/>
      <c r="E849" s="371"/>
      <c r="F849" s="371"/>
      <c r="G849" s="364"/>
      <c r="H849" s="364"/>
      <c r="I849" s="364"/>
      <c r="J849" s="364"/>
      <c r="K849" s="364"/>
      <c r="L849" s="364"/>
      <c r="M849" s="364"/>
      <c r="N849" s="364"/>
      <c r="O849" s="364"/>
      <c r="P849" s="364"/>
      <c r="Q849" s="364"/>
      <c r="R849" s="364"/>
      <c r="S849" s="364"/>
      <c r="T849" s="364"/>
      <c r="U849" s="364"/>
      <c r="V849" s="364"/>
      <c r="W849" s="364"/>
      <c r="X849" s="364"/>
      <c r="Y849" s="364"/>
      <c r="Z849" s="364"/>
      <c r="AA849" s="364"/>
      <c r="AB849" s="364"/>
    </row>
    <row r="850">
      <c r="A850" s="364"/>
      <c r="B850" s="364"/>
      <c r="C850" s="364"/>
      <c r="D850" s="371"/>
      <c r="E850" s="371"/>
      <c r="F850" s="371"/>
      <c r="G850" s="364"/>
      <c r="H850" s="364"/>
      <c r="I850" s="364"/>
      <c r="J850" s="364"/>
      <c r="K850" s="364"/>
      <c r="L850" s="364"/>
      <c r="M850" s="364"/>
      <c r="N850" s="364"/>
      <c r="O850" s="364"/>
      <c r="P850" s="364"/>
      <c r="Q850" s="364"/>
      <c r="R850" s="364"/>
      <c r="S850" s="364"/>
      <c r="T850" s="364"/>
      <c r="U850" s="364"/>
      <c r="V850" s="364"/>
      <c r="W850" s="364"/>
      <c r="X850" s="364"/>
      <c r="Y850" s="364"/>
      <c r="Z850" s="364"/>
      <c r="AA850" s="364"/>
      <c r="AB850" s="364"/>
    </row>
    <row r="851">
      <c r="A851" s="364"/>
      <c r="B851" s="364"/>
      <c r="C851" s="364"/>
      <c r="D851" s="371"/>
      <c r="E851" s="371"/>
      <c r="F851" s="371"/>
      <c r="G851" s="364"/>
      <c r="H851" s="364"/>
      <c r="I851" s="364"/>
      <c r="J851" s="364"/>
      <c r="K851" s="364"/>
      <c r="L851" s="364"/>
      <c r="M851" s="364"/>
      <c r="N851" s="364"/>
      <c r="O851" s="364"/>
      <c r="P851" s="364"/>
      <c r="Q851" s="364"/>
      <c r="R851" s="364"/>
      <c r="S851" s="364"/>
      <c r="T851" s="364"/>
      <c r="U851" s="364"/>
      <c r="V851" s="364"/>
      <c r="W851" s="364"/>
      <c r="X851" s="364"/>
      <c r="Y851" s="364"/>
      <c r="Z851" s="364"/>
      <c r="AA851" s="364"/>
      <c r="AB851" s="364"/>
    </row>
    <row r="852">
      <c r="A852" s="364"/>
      <c r="B852" s="364"/>
      <c r="C852" s="364"/>
      <c r="D852" s="371"/>
      <c r="E852" s="371"/>
      <c r="F852" s="371"/>
      <c r="G852" s="364"/>
      <c r="H852" s="364"/>
      <c r="I852" s="364"/>
      <c r="J852" s="364"/>
      <c r="K852" s="364"/>
      <c r="L852" s="364"/>
      <c r="M852" s="364"/>
      <c r="N852" s="364"/>
      <c r="O852" s="364"/>
      <c r="P852" s="364"/>
      <c r="Q852" s="364"/>
      <c r="R852" s="364"/>
      <c r="S852" s="364"/>
      <c r="T852" s="364"/>
      <c r="U852" s="364"/>
      <c r="V852" s="364"/>
      <c r="W852" s="364"/>
      <c r="X852" s="364"/>
      <c r="Y852" s="364"/>
      <c r="Z852" s="364"/>
      <c r="AA852" s="364"/>
      <c r="AB852" s="364"/>
    </row>
    <row r="853">
      <c r="A853" s="364"/>
      <c r="B853" s="364"/>
      <c r="C853" s="364"/>
      <c r="D853" s="371"/>
      <c r="E853" s="371"/>
      <c r="F853" s="371"/>
      <c r="G853" s="364"/>
      <c r="H853" s="364"/>
      <c r="I853" s="364"/>
      <c r="J853" s="364"/>
      <c r="K853" s="364"/>
      <c r="L853" s="364"/>
      <c r="M853" s="364"/>
      <c r="N853" s="364"/>
      <c r="O853" s="364"/>
      <c r="P853" s="364"/>
      <c r="Q853" s="364"/>
      <c r="R853" s="364"/>
      <c r="S853" s="364"/>
      <c r="T853" s="364"/>
      <c r="U853" s="364"/>
      <c r="V853" s="364"/>
      <c r="W853" s="364"/>
      <c r="X853" s="364"/>
      <c r="Y853" s="364"/>
      <c r="Z853" s="364"/>
      <c r="AA853" s="364"/>
      <c r="AB853" s="364"/>
    </row>
    <row r="854">
      <c r="A854" s="364"/>
      <c r="B854" s="364"/>
      <c r="C854" s="364"/>
      <c r="D854" s="371"/>
      <c r="E854" s="371"/>
      <c r="F854" s="371"/>
      <c r="G854" s="364"/>
      <c r="H854" s="364"/>
      <c r="I854" s="364"/>
      <c r="J854" s="364"/>
      <c r="K854" s="364"/>
      <c r="L854" s="364"/>
      <c r="M854" s="364"/>
      <c r="N854" s="364"/>
      <c r="O854" s="364"/>
      <c r="P854" s="364"/>
      <c r="Q854" s="364"/>
      <c r="R854" s="364"/>
      <c r="S854" s="364"/>
      <c r="T854" s="364"/>
      <c r="U854" s="364"/>
      <c r="V854" s="364"/>
      <c r="W854" s="364"/>
      <c r="X854" s="364"/>
      <c r="Y854" s="364"/>
      <c r="Z854" s="364"/>
      <c r="AA854" s="364"/>
      <c r="AB854" s="364"/>
    </row>
    <row r="855">
      <c r="A855" s="364"/>
      <c r="B855" s="364"/>
      <c r="C855" s="364"/>
      <c r="D855" s="371"/>
      <c r="E855" s="371"/>
      <c r="F855" s="371"/>
      <c r="G855" s="364"/>
      <c r="H855" s="364"/>
      <c r="I855" s="364"/>
      <c r="J855" s="364"/>
      <c r="K855" s="364"/>
      <c r="L855" s="364"/>
      <c r="M855" s="364"/>
      <c r="N855" s="364"/>
      <c r="O855" s="364"/>
      <c r="P855" s="364"/>
      <c r="Q855" s="364"/>
      <c r="R855" s="364"/>
      <c r="S855" s="364"/>
      <c r="T855" s="364"/>
      <c r="U855" s="364"/>
      <c r="V855" s="364"/>
      <c r="W855" s="364"/>
      <c r="X855" s="364"/>
      <c r="Y855" s="364"/>
      <c r="Z855" s="364"/>
      <c r="AA855" s="364"/>
      <c r="AB855" s="364"/>
    </row>
    <row r="856">
      <c r="A856" s="364"/>
      <c r="B856" s="364"/>
      <c r="C856" s="364"/>
      <c r="D856" s="371"/>
      <c r="E856" s="371"/>
      <c r="F856" s="371"/>
      <c r="G856" s="364"/>
      <c r="H856" s="364"/>
      <c r="I856" s="364"/>
      <c r="J856" s="364"/>
      <c r="K856" s="364"/>
      <c r="L856" s="364"/>
      <c r="M856" s="364"/>
      <c r="N856" s="364"/>
      <c r="O856" s="364"/>
      <c r="P856" s="364"/>
      <c r="Q856" s="364"/>
      <c r="R856" s="364"/>
      <c r="S856" s="364"/>
      <c r="T856" s="364"/>
      <c r="U856" s="364"/>
      <c r="V856" s="364"/>
      <c r="W856" s="364"/>
      <c r="X856" s="364"/>
      <c r="Y856" s="364"/>
      <c r="Z856" s="364"/>
      <c r="AA856" s="364"/>
      <c r="AB856" s="364"/>
    </row>
    <row r="857">
      <c r="A857" s="364"/>
      <c r="B857" s="364"/>
      <c r="C857" s="364"/>
      <c r="D857" s="371"/>
      <c r="E857" s="371"/>
      <c r="F857" s="371"/>
      <c r="G857" s="364"/>
      <c r="H857" s="364"/>
      <c r="I857" s="364"/>
      <c r="J857" s="364"/>
      <c r="K857" s="364"/>
      <c r="L857" s="364"/>
      <c r="M857" s="364"/>
      <c r="N857" s="364"/>
      <c r="O857" s="364"/>
      <c r="P857" s="364"/>
      <c r="Q857" s="364"/>
      <c r="R857" s="364"/>
      <c r="S857" s="364"/>
      <c r="T857" s="364"/>
      <c r="U857" s="364"/>
      <c r="V857" s="364"/>
      <c r="W857" s="364"/>
      <c r="X857" s="364"/>
      <c r="Y857" s="364"/>
      <c r="Z857" s="364"/>
      <c r="AA857" s="364"/>
      <c r="AB857" s="364"/>
    </row>
    <row r="858">
      <c r="A858" s="364"/>
      <c r="B858" s="364"/>
      <c r="C858" s="364"/>
      <c r="D858" s="371"/>
      <c r="E858" s="371"/>
      <c r="F858" s="371"/>
      <c r="G858" s="364"/>
      <c r="H858" s="364"/>
      <c r="I858" s="364"/>
      <c r="J858" s="364"/>
      <c r="K858" s="364"/>
      <c r="L858" s="364"/>
      <c r="M858" s="364"/>
      <c r="N858" s="364"/>
      <c r="O858" s="364"/>
      <c r="P858" s="364"/>
      <c r="Q858" s="364"/>
      <c r="R858" s="364"/>
      <c r="S858" s="364"/>
      <c r="T858" s="364"/>
      <c r="U858" s="364"/>
      <c r="V858" s="364"/>
      <c r="W858" s="364"/>
      <c r="X858" s="364"/>
      <c r="Y858" s="364"/>
      <c r="Z858" s="364"/>
      <c r="AA858" s="364"/>
      <c r="AB858" s="364"/>
    </row>
    <row r="859">
      <c r="A859" s="364"/>
      <c r="B859" s="364"/>
      <c r="C859" s="364"/>
      <c r="D859" s="371"/>
      <c r="E859" s="371"/>
      <c r="F859" s="371"/>
      <c r="G859" s="364"/>
      <c r="H859" s="364"/>
      <c r="I859" s="364"/>
      <c r="J859" s="364"/>
      <c r="K859" s="364"/>
      <c r="L859" s="364"/>
      <c r="M859" s="364"/>
      <c r="N859" s="364"/>
      <c r="O859" s="364"/>
      <c r="P859" s="364"/>
      <c r="Q859" s="364"/>
      <c r="R859" s="364"/>
      <c r="S859" s="364"/>
      <c r="T859" s="364"/>
      <c r="U859" s="364"/>
      <c r="V859" s="364"/>
      <c r="W859" s="364"/>
      <c r="X859" s="364"/>
      <c r="Y859" s="364"/>
      <c r="Z859" s="364"/>
      <c r="AA859" s="364"/>
      <c r="AB859" s="364"/>
    </row>
    <row r="860">
      <c r="A860" s="364"/>
      <c r="B860" s="364"/>
      <c r="C860" s="364"/>
      <c r="D860" s="371"/>
      <c r="E860" s="371"/>
      <c r="F860" s="371"/>
      <c r="G860" s="364"/>
      <c r="H860" s="364"/>
      <c r="I860" s="364"/>
      <c r="J860" s="364"/>
      <c r="K860" s="364"/>
      <c r="L860" s="364"/>
      <c r="M860" s="364"/>
      <c r="N860" s="364"/>
      <c r="O860" s="364"/>
      <c r="P860" s="364"/>
      <c r="Q860" s="364"/>
      <c r="R860" s="364"/>
      <c r="S860" s="364"/>
      <c r="T860" s="364"/>
      <c r="U860" s="364"/>
      <c r="V860" s="364"/>
      <c r="W860" s="364"/>
      <c r="X860" s="364"/>
      <c r="Y860" s="364"/>
      <c r="Z860" s="364"/>
      <c r="AA860" s="364"/>
      <c r="AB860" s="364"/>
    </row>
    <row r="861">
      <c r="A861" s="364"/>
      <c r="B861" s="364"/>
      <c r="C861" s="364"/>
      <c r="D861" s="371"/>
      <c r="E861" s="371"/>
      <c r="F861" s="371"/>
      <c r="G861" s="364"/>
      <c r="H861" s="364"/>
      <c r="I861" s="364"/>
      <c r="J861" s="364"/>
      <c r="K861" s="364"/>
      <c r="L861" s="364"/>
      <c r="M861" s="364"/>
      <c r="N861" s="364"/>
      <c r="O861" s="364"/>
      <c r="P861" s="364"/>
      <c r="Q861" s="364"/>
      <c r="R861" s="364"/>
      <c r="S861" s="364"/>
      <c r="T861" s="364"/>
      <c r="U861" s="364"/>
      <c r="V861" s="364"/>
      <c r="W861" s="364"/>
      <c r="X861" s="364"/>
      <c r="Y861" s="364"/>
      <c r="Z861" s="364"/>
      <c r="AA861" s="364"/>
      <c r="AB861" s="364"/>
    </row>
    <row r="862">
      <c r="A862" s="364"/>
      <c r="B862" s="364"/>
      <c r="C862" s="364"/>
      <c r="D862" s="371"/>
      <c r="E862" s="371"/>
      <c r="F862" s="371"/>
      <c r="G862" s="364"/>
      <c r="H862" s="364"/>
      <c r="I862" s="364"/>
      <c r="J862" s="364"/>
      <c r="K862" s="364"/>
      <c r="L862" s="364"/>
      <c r="M862" s="364"/>
      <c r="N862" s="364"/>
      <c r="O862" s="364"/>
      <c r="P862" s="364"/>
      <c r="Q862" s="364"/>
      <c r="R862" s="364"/>
      <c r="S862" s="364"/>
      <c r="T862" s="364"/>
      <c r="U862" s="364"/>
      <c r="V862" s="364"/>
      <c r="W862" s="364"/>
      <c r="X862" s="364"/>
      <c r="Y862" s="364"/>
      <c r="Z862" s="364"/>
      <c r="AA862" s="364"/>
      <c r="AB862" s="364"/>
    </row>
    <row r="863">
      <c r="A863" s="364"/>
      <c r="B863" s="364"/>
      <c r="C863" s="364"/>
      <c r="D863" s="371"/>
      <c r="E863" s="371"/>
      <c r="F863" s="371"/>
      <c r="G863" s="364"/>
      <c r="H863" s="364"/>
      <c r="I863" s="364"/>
      <c r="J863" s="364"/>
      <c r="K863" s="364"/>
      <c r="L863" s="364"/>
      <c r="M863" s="364"/>
      <c r="N863" s="364"/>
      <c r="O863" s="364"/>
      <c r="P863" s="364"/>
      <c r="Q863" s="364"/>
      <c r="R863" s="364"/>
      <c r="S863" s="364"/>
      <c r="T863" s="364"/>
      <c r="U863" s="364"/>
      <c r="V863" s="364"/>
      <c r="W863" s="364"/>
      <c r="X863" s="364"/>
      <c r="Y863" s="364"/>
      <c r="Z863" s="364"/>
      <c r="AA863" s="364"/>
      <c r="AB863" s="364"/>
    </row>
    <row r="864">
      <c r="A864" s="364"/>
      <c r="B864" s="364"/>
      <c r="C864" s="364"/>
      <c r="D864" s="371"/>
      <c r="E864" s="371"/>
      <c r="F864" s="371"/>
      <c r="G864" s="364"/>
      <c r="H864" s="364"/>
      <c r="I864" s="364"/>
      <c r="J864" s="364"/>
      <c r="K864" s="364"/>
      <c r="L864" s="364"/>
      <c r="M864" s="364"/>
      <c r="N864" s="364"/>
      <c r="O864" s="364"/>
      <c r="P864" s="364"/>
      <c r="Q864" s="364"/>
      <c r="R864" s="364"/>
      <c r="S864" s="364"/>
      <c r="T864" s="364"/>
      <c r="U864" s="364"/>
      <c r="V864" s="364"/>
      <c r="W864" s="364"/>
      <c r="X864" s="364"/>
      <c r="Y864" s="364"/>
      <c r="Z864" s="364"/>
      <c r="AA864" s="364"/>
      <c r="AB864" s="364"/>
    </row>
    <row r="865">
      <c r="A865" s="364"/>
      <c r="B865" s="364"/>
      <c r="C865" s="364"/>
      <c r="D865" s="371"/>
      <c r="E865" s="371"/>
      <c r="F865" s="371"/>
      <c r="G865" s="364"/>
      <c r="H865" s="364"/>
      <c r="I865" s="364"/>
      <c r="J865" s="364"/>
      <c r="K865" s="364"/>
      <c r="L865" s="364"/>
      <c r="M865" s="364"/>
      <c r="N865" s="364"/>
      <c r="O865" s="364"/>
      <c r="P865" s="364"/>
      <c r="Q865" s="364"/>
      <c r="R865" s="364"/>
      <c r="S865" s="364"/>
      <c r="T865" s="364"/>
      <c r="U865" s="364"/>
      <c r="V865" s="364"/>
      <c r="W865" s="364"/>
      <c r="X865" s="364"/>
      <c r="Y865" s="364"/>
      <c r="Z865" s="364"/>
      <c r="AA865" s="364"/>
      <c r="AB865" s="364"/>
    </row>
    <row r="866">
      <c r="A866" s="364"/>
      <c r="B866" s="364"/>
      <c r="C866" s="364"/>
      <c r="D866" s="371"/>
      <c r="E866" s="371"/>
      <c r="F866" s="371"/>
      <c r="G866" s="364"/>
      <c r="H866" s="364"/>
      <c r="I866" s="364"/>
      <c r="J866" s="364"/>
      <c r="K866" s="364"/>
      <c r="L866" s="364"/>
      <c r="M866" s="364"/>
      <c r="N866" s="364"/>
      <c r="O866" s="364"/>
      <c r="P866" s="364"/>
      <c r="Q866" s="364"/>
      <c r="R866" s="364"/>
      <c r="S866" s="364"/>
      <c r="T866" s="364"/>
      <c r="U866" s="364"/>
      <c r="V866" s="364"/>
      <c r="W866" s="364"/>
      <c r="X866" s="364"/>
      <c r="Y866" s="364"/>
      <c r="Z866" s="364"/>
      <c r="AA866" s="364"/>
      <c r="AB866" s="364"/>
    </row>
    <row r="867">
      <c r="A867" s="364"/>
      <c r="B867" s="364"/>
      <c r="C867" s="364"/>
      <c r="D867" s="371"/>
      <c r="E867" s="371"/>
      <c r="F867" s="371"/>
      <c r="G867" s="364"/>
      <c r="H867" s="364"/>
      <c r="I867" s="364"/>
      <c r="J867" s="364"/>
      <c r="K867" s="364"/>
      <c r="L867" s="364"/>
      <c r="M867" s="364"/>
      <c r="N867" s="364"/>
      <c r="O867" s="364"/>
      <c r="P867" s="364"/>
      <c r="Q867" s="364"/>
      <c r="R867" s="364"/>
      <c r="S867" s="364"/>
      <c r="T867" s="364"/>
      <c r="U867" s="364"/>
      <c r="V867" s="364"/>
      <c r="W867" s="364"/>
      <c r="X867" s="364"/>
      <c r="Y867" s="364"/>
      <c r="Z867" s="364"/>
      <c r="AA867" s="364"/>
      <c r="AB867" s="364"/>
    </row>
    <row r="868">
      <c r="A868" s="364"/>
      <c r="B868" s="364"/>
      <c r="C868" s="364"/>
      <c r="D868" s="371"/>
      <c r="E868" s="371"/>
      <c r="F868" s="371"/>
      <c r="G868" s="364"/>
      <c r="H868" s="364"/>
      <c r="I868" s="364"/>
      <c r="J868" s="364"/>
      <c r="K868" s="364"/>
      <c r="L868" s="364"/>
      <c r="M868" s="364"/>
      <c r="N868" s="364"/>
      <c r="O868" s="364"/>
      <c r="P868" s="364"/>
      <c r="Q868" s="364"/>
      <c r="R868" s="364"/>
      <c r="S868" s="364"/>
      <c r="T868" s="364"/>
      <c r="U868" s="364"/>
      <c r="V868" s="364"/>
      <c r="W868" s="364"/>
      <c r="X868" s="364"/>
      <c r="Y868" s="364"/>
      <c r="Z868" s="364"/>
      <c r="AA868" s="364"/>
      <c r="AB868" s="364"/>
    </row>
    <row r="869">
      <c r="A869" s="364"/>
      <c r="B869" s="364"/>
      <c r="C869" s="364"/>
      <c r="D869" s="371"/>
      <c r="E869" s="371"/>
      <c r="F869" s="371"/>
      <c r="G869" s="364"/>
      <c r="H869" s="364"/>
      <c r="I869" s="364"/>
      <c r="J869" s="364"/>
      <c r="K869" s="364"/>
      <c r="L869" s="364"/>
      <c r="M869" s="364"/>
      <c r="N869" s="364"/>
      <c r="O869" s="364"/>
      <c r="P869" s="364"/>
      <c r="Q869" s="364"/>
      <c r="R869" s="364"/>
      <c r="S869" s="364"/>
      <c r="T869" s="364"/>
      <c r="U869" s="364"/>
      <c r="V869" s="364"/>
      <c r="W869" s="364"/>
      <c r="X869" s="364"/>
      <c r="Y869" s="364"/>
      <c r="Z869" s="364"/>
      <c r="AA869" s="364"/>
      <c r="AB869" s="364"/>
    </row>
    <row r="870">
      <c r="A870" s="364"/>
      <c r="B870" s="364"/>
      <c r="C870" s="364"/>
      <c r="D870" s="371"/>
      <c r="E870" s="371"/>
      <c r="F870" s="371"/>
      <c r="G870" s="364"/>
      <c r="H870" s="364"/>
      <c r="I870" s="364"/>
      <c r="J870" s="364"/>
      <c r="K870" s="364"/>
      <c r="L870" s="364"/>
      <c r="M870" s="364"/>
      <c r="N870" s="364"/>
      <c r="O870" s="364"/>
      <c r="P870" s="364"/>
      <c r="Q870" s="364"/>
      <c r="R870" s="364"/>
      <c r="S870" s="364"/>
      <c r="T870" s="364"/>
      <c r="U870" s="364"/>
      <c r="V870" s="364"/>
      <c r="W870" s="364"/>
      <c r="X870" s="364"/>
      <c r="Y870" s="364"/>
      <c r="Z870" s="364"/>
      <c r="AA870" s="364"/>
      <c r="AB870" s="364"/>
    </row>
    <row r="871">
      <c r="A871" s="364"/>
      <c r="B871" s="364"/>
      <c r="C871" s="364"/>
      <c r="D871" s="371"/>
      <c r="E871" s="371"/>
      <c r="F871" s="371"/>
      <c r="G871" s="364"/>
      <c r="H871" s="364"/>
      <c r="I871" s="364"/>
      <c r="J871" s="364"/>
      <c r="K871" s="364"/>
      <c r="L871" s="364"/>
      <c r="M871" s="364"/>
      <c r="N871" s="364"/>
      <c r="O871" s="364"/>
      <c r="P871" s="364"/>
      <c r="Q871" s="364"/>
      <c r="R871" s="364"/>
      <c r="S871" s="364"/>
      <c r="T871" s="364"/>
      <c r="U871" s="364"/>
      <c r="V871" s="364"/>
      <c r="W871" s="364"/>
      <c r="X871" s="364"/>
      <c r="Y871" s="364"/>
      <c r="Z871" s="364"/>
      <c r="AA871" s="364"/>
      <c r="AB871" s="364"/>
    </row>
    <row r="872">
      <c r="A872" s="364"/>
      <c r="B872" s="364"/>
      <c r="C872" s="364"/>
      <c r="D872" s="371"/>
      <c r="E872" s="371"/>
      <c r="F872" s="371"/>
      <c r="G872" s="364"/>
      <c r="H872" s="364"/>
      <c r="I872" s="364"/>
      <c r="J872" s="364"/>
      <c r="K872" s="364"/>
      <c r="L872" s="364"/>
      <c r="M872" s="364"/>
      <c r="N872" s="364"/>
      <c r="O872" s="364"/>
      <c r="P872" s="364"/>
      <c r="Q872" s="364"/>
      <c r="R872" s="364"/>
      <c r="S872" s="364"/>
      <c r="T872" s="364"/>
      <c r="U872" s="364"/>
      <c r="V872" s="364"/>
      <c r="W872" s="364"/>
      <c r="X872" s="364"/>
      <c r="Y872" s="364"/>
      <c r="Z872" s="364"/>
      <c r="AA872" s="364"/>
      <c r="AB872" s="364"/>
    </row>
    <row r="873">
      <c r="A873" s="364"/>
      <c r="B873" s="364"/>
      <c r="C873" s="364"/>
      <c r="D873" s="371"/>
      <c r="E873" s="371"/>
      <c r="F873" s="371"/>
      <c r="G873" s="364"/>
      <c r="H873" s="364"/>
      <c r="I873" s="364"/>
      <c r="J873" s="364"/>
      <c r="K873" s="364"/>
      <c r="L873" s="364"/>
      <c r="M873" s="364"/>
      <c r="N873" s="364"/>
      <c r="O873" s="364"/>
      <c r="P873" s="364"/>
      <c r="Q873" s="364"/>
      <c r="R873" s="364"/>
      <c r="S873" s="364"/>
      <c r="T873" s="364"/>
      <c r="U873" s="364"/>
      <c r="V873" s="364"/>
      <c r="W873" s="364"/>
      <c r="X873" s="364"/>
      <c r="Y873" s="364"/>
      <c r="Z873" s="364"/>
      <c r="AA873" s="364"/>
      <c r="AB873" s="364"/>
    </row>
    <row r="874">
      <c r="A874" s="364"/>
      <c r="B874" s="364"/>
      <c r="C874" s="364"/>
      <c r="D874" s="371"/>
      <c r="E874" s="371"/>
      <c r="F874" s="371"/>
      <c r="G874" s="364"/>
      <c r="H874" s="364"/>
      <c r="I874" s="364"/>
      <c r="J874" s="364"/>
      <c r="K874" s="364"/>
      <c r="L874" s="364"/>
      <c r="M874" s="364"/>
      <c r="N874" s="364"/>
      <c r="O874" s="364"/>
      <c r="P874" s="364"/>
      <c r="Q874" s="364"/>
      <c r="R874" s="364"/>
      <c r="S874" s="364"/>
      <c r="T874" s="364"/>
      <c r="U874" s="364"/>
      <c r="V874" s="364"/>
      <c r="W874" s="364"/>
      <c r="X874" s="364"/>
      <c r="Y874" s="364"/>
      <c r="Z874" s="364"/>
      <c r="AA874" s="364"/>
      <c r="AB874" s="364"/>
    </row>
    <row r="875">
      <c r="A875" s="364"/>
      <c r="B875" s="364"/>
      <c r="C875" s="364"/>
      <c r="D875" s="371"/>
      <c r="E875" s="371"/>
      <c r="F875" s="371"/>
      <c r="G875" s="364"/>
      <c r="H875" s="364"/>
      <c r="I875" s="364"/>
      <c r="J875" s="364"/>
      <c r="K875" s="364"/>
      <c r="L875" s="364"/>
      <c r="M875" s="364"/>
      <c r="N875" s="364"/>
      <c r="O875" s="364"/>
      <c r="P875" s="364"/>
      <c r="Q875" s="364"/>
      <c r="R875" s="364"/>
      <c r="S875" s="364"/>
      <c r="T875" s="364"/>
      <c r="U875" s="364"/>
      <c r="V875" s="364"/>
      <c r="W875" s="364"/>
      <c r="X875" s="364"/>
      <c r="Y875" s="364"/>
      <c r="Z875" s="364"/>
      <c r="AA875" s="364"/>
      <c r="AB875" s="364"/>
    </row>
    <row r="876">
      <c r="A876" s="364"/>
      <c r="B876" s="364"/>
      <c r="C876" s="364"/>
      <c r="D876" s="371"/>
      <c r="E876" s="371"/>
      <c r="F876" s="371"/>
      <c r="G876" s="364"/>
      <c r="H876" s="364"/>
      <c r="I876" s="364"/>
      <c r="J876" s="364"/>
      <c r="K876" s="364"/>
      <c r="L876" s="364"/>
      <c r="M876" s="364"/>
      <c r="N876" s="364"/>
      <c r="O876" s="364"/>
      <c r="P876" s="364"/>
      <c r="Q876" s="364"/>
      <c r="R876" s="364"/>
      <c r="S876" s="364"/>
      <c r="T876" s="364"/>
      <c r="U876" s="364"/>
      <c r="V876" s="364"/>
      <c r="W876" s="364"/>
      <c r="X876" s="364"/>
      <c r="Y876" s="364"/>
      <c r="Z876" s="364"/>
      <c r="AA876" s="364"/>
      <c r="AB876" s="364"/>
    </row>
    <row r="877">
      <c r="A877" s="364"/>
      <c r="B877" s="364"/>
      <c r="C877" s="364"/>
      <c r="D877" s="371"/>
      <c r="E877" s="371"/>
      <c r="F877" s="371"/>
      <c r="G877" s="364"/>
      <c r="H877" s="364"/>
      <c r="I877" s="364"/>
      <c r="J877" s="364"/>
      <c r="K877" s="364"/>
      <c r="L877" s="364"/>
      <c r="M877" s="364"/>
      <c r="N877" s="364"/>
      <c r="O877" s="364"/>
      <c r="P877" s="364"/>
      <c r="Q877" s="364"/>
      <c r="R877" s="364"/>
      <c r="S877" s="364"/>
      <c r="T877" s="364"/>
      <c r="U877" s="364"/>
      <c r="V877" s="364"/>
      <c r="W877" s="364"/>
      <c r="X877" s="364"/>
      <c r="Y877" s="364"/>
      <c r="Z877" s="364"/>
      <c r="AA877" s="364"/>
      <c r="AB877" s="364"/>
    </row>
    <row r="878">
      <c r="A878" s="364"/>
      <c r="B878" s="364"/>
      <c r="C878" s="364"/>
      <c r="D878" s="371"/>
      <c r="E878" s="371"/>
      <c r="F878" s="371"/>
      <c r="G878" s="364"/>
      <c r="H878" s="364"/>
      <c r="I878" s="364"/>
      <c r="J878" s="364"/>
      <c r="K878" s="364"/>
      <c r="L878" s="364"/>
      <c r="M878" s="364"/>
      <c r="N878" s="364"/>
      <c r="O878" s="364"/>
      <c r="P878" s="364"/>
      <c r="Q878" s="364"/>
      <c r="R878" s="364"/>
      <c r="S878" s="364"/>
      <c r="T878" s="364"/>
      <c r="U878" s="364"/>
      <c r="V878" s="364"/>
      <c r="W878" s="364"/>
      <c r="X878" s="364"/>
      <c r="Y878" s="364"/>
      <c r="Z878" s="364"/>
      <c r="AA878" s="364"/>
      <c r="AB878" s="364"/>
    </row>
    <row r="879">
      <c r="A879" s="364"/>
      <c r="B879" s="364"/>
      <c r="C879" s="364"/>
      <c r="D879" s="371"/>
      <c r="E879" s="371"/>
      <c r="F879" s="371"/>
      <c r="G879" s="364"/>
      <c r="H879" s="364"/>
      <c r="I879" s="364"/>
      <c r="J879" s="364"/>
      <c r="K879" s="364"/>
      <c r="L879" s="364"/>
      <c r="M879" s="364"/>
      <c r="N879" s="364"/>
      <c r="O879" s="364"/>
      <c r="P879" s="364"/>
      <c r="Q879" s="364"/>
      <c r="R879" s="364"/>
      <c r="S879" s="364"/>
      <c r="T879" s="364"/>
      <c r="U879" s="364"/>
      <c r="V879" s="364"/>
      <c r="W879" s="364"/>
      <c r="X879" s="364"/>
      <c r="Y879" s="364"/>
      <c r="Z879" s="364"/>
      <c r="AA879" s="364"/>
      <c r="AB879" s="364"/>
    </row>
    <row r="880">
      <c r="A880" s="364"/>
      <c r="B880" s="364"/>
      <c r="C880" s="364"/>
      <c r="D880" s="371"/>
      <c r="E880" s="371"/>
      <c r="F880" s="371"/>
      <c r="G880" s="364"/>
      <c r="H880" s="364"/>
      <c r="I880" s="364"/>
      <c r="J880" s="364"/>
      <c r="K880" s="364"/>
      <c r="L880" s="364"/>
      <c r="M880" s="364"/>
      <c r="N880" s="364"/>
      <c r="O880" s="364"/>
      <c r="P880" s="364"/>
      <c r="Q880" s="364"/>
      <c r="R880" s="364"/>
      <c r="S880" s="364"/>
      <c r="T880" s="364"/>
      <c r="U880" s="364"/>
      <c r="V880" s="364"/>
      <c r="W880" s="364"/>
      <c r="X880" s="364"/>
      <c r="Y880" s="364"/>
      <c r="Z880" s="364"/>
      <c r="AA880" s="364"/>
      <c r="AB880" s="364"/>
    </row>
    <row r="881">
      <c r="A881" s="364"/>
      <c r="B881" s="364"/>
      <c r="C881" s="364"/>
      <c r="D881" s="371"/>
      <c r="E881" s="371"/>
      <c r="F881" s="371"/>
      <c r="G881" s="364"/>
      <c r="H881" s="364"/>
      <c r="I881" s="364"/>
      <c r="J881" s="364"/>
      <c r="K881" s="364"/>
      <c r="L881" s="364"/>
      <c r="M881" s="364"/>
      <c r="N881" s="364"/>
      <c r="O881" s="364"/>
      <c r="P881" s="364"/>
      <c r="Q881" s="364"/>
      <c r="R881" s="364"/>
      <c r="S881" s="364"/>
      <c r="T881" s="364"/>
      <c r="U881" s="364"/>
      <c r="V881" s="364"/>
      <c r="W881" s="364"/>
      <c r="X881" s="364"/>
      <c r="Y881" s="364"/>
      <c r="Z881" s="364"/>
      <c r="AA881" s="364"/>
      <c r="AB881" s="364"/>
    </row>
    <row r="882">
      <c r="A882" s="364"/>
      <c r="B882" s="364"/>
      <c r="C882" s="364"/>
      <c r="D882" s="371"/>
      <c r="E882" s="371"/>
      <c r="F882" s="371"/>
      <c r="G882" s="364"/>
      <c r="H882" s="364"/>
      <c r="I882" s="364"/>
      <c r="J882" s="364"/>
      <c r="K882" s="364"/>
      <c r="L882" s="364"/>
      <c r="M882" s="364"/>
      <c r="N882" s="364"/>
      <c r="O882" s="364"/>
      <c r="P882" s="364"/>
      <c r="Q882" s="364"/>
      <c r="R882" s="364"/>
      <c r="S882" s="364"/>
      <c r="T882" s="364"/>
      <c r="U882" s="364"/>
      <c r="V882" s="364"/>
      <c r="W882" s="364"/>
      <c r="X882" s="364"/>
      <c r="Y882" s="364"/>
      <c r="Z882" s="364"/>
      <c r="AA882" s="364"/>
      <c r="AB882" s="364"/>
    </row>
    <row r="883">
      <c r="A883" s="364"/>
      <c r="B883" s="364"/>
      <c r="C883" s="364"/>
      <c r="D883" s="371"/>
      <c r="E883" s="371"/>
      <c r="F883" s="371"/>
      <c r="G883" s="364"/>
      <c r="H883" s="364"/>
      <c r="I883" s="364"/>
      <c r="J883" s="364"/>
      <c r="K883" s="364"/>
      <c r="L883" s="364"/>
      <c r="M883" s="364"/>
      <c r="N883" s="364"/>
      <c r="O883" s="364"/>
      <c r="P883" s="364"/>
      <c r="Q883" s="364"/>
      <c r="R883" s="364"/>
      <c r="S883" s="364"/>
      <c r="T883" s="364"/>
      <c r="U883" s="364"/>
      <c r="V883" s="364"/>
      <c r="W883" s="364"/>
      <c r="X883" s="364"/>
      <c r="Y883" s="364"/>
      <c r="Z883" s="364"/>
      <c r="AA883" s="364"/>
      <c r="AB883" s="364"/>
    </row>
    <row r="884">
      <c r="A884" s="364"/>
      <c r="B884" s="364"/>
      <c r="C884" s="364"/>
      <c r="D884" s="371"/>
      <c r="E884" s="371"/>
      <c r="F884" s="371"/>
      <c r="G884" s="364"/>
      <c r="H884" s="364"/>
      <c r="I884" s="364"/>
      <c r="J884" s="364"/>
      <c r="K884" s="364"/>
      <c r="L884" s="364"/>
      <c r="M884" s="364"/>
      <c r="N884" s="364"/>
      <c r="O884" s="364"/>
      <c r="P884" s="364"/>
      <c r="Q884" s="364"/>
      <c r="R884" s="364"/>
      <c r="S884" s="364"/>
      <c r="T884" s="364"/>
      <c r="U884" s="364"/>
      <c r="V884" s="364"/>
      <c r="W884" s="364"/>
      <c r="X884" s="364"/>
      <c r="Y884" s="364"/>
      <c r="Z884" s="364"/>
      <c r="AA884" s="364"/>
      <c r="AB884" s="364"/>
    </row>
    <row r="885">
      <c r="A885" s="364"/>
      <c r="B885" s="364"/>
      <c r="C885" s="364"/>
      <c r="D885" s="371"/>
      <c r="E885" s="371"/>
      <c r="F885" s="371"/>
      <c r="G885" s="364"/>
      <c r="H885" s="364"/>
      <c r="I885" s="364"/>
      <c r="J885" s="364"/>
      <c r="K885" s="364"/>
      <c r="L885" s="364"/>
      <c r="M885" s="364"/>
      <c r="N885" s="364"/>
      <c r="O885" s="364"/>
      <c r="P885" s="364"/>
      <c r="Q885" s="364"/>
      <c r="R885" s="364"/>
      <c r="S885" s="364"/>
      <c r="T885" s="364"/>
      <c r="U885" s="364"/>
      <c r="V885" s="364"/>
      <c r="W885" s="364"/>
      <c r="X885" s="364"/>
      <c r="Y885" s="364"/>
      <c r="Z885" s="364"/>
      <c r="AA885" s="364"/>
      <c r="AB885" s="364"/>
    </row>
    <row r="886">
      <c r="A886" s="364"/>
      <c r="B886" s="364"/>
      <c r="C886" s="364"/>
      <c r="D886" s="371"/>
      <c r="E886" s="371"/>
      <c r="F886" s="371"/>
      <c r="G886" s="364"/>
      <c r="H886" s="364"/>
      <c r="I886" s="364"/>
      <c r="J886" s="364"/>
      <c r="K886" s="364"/>
      <c r="L886" s="364"/>
      <c r="M886" s="364"/>
      <c r="N886" s="364"/>
      <c r="O886" s="364"/>
      <c r="P886" s="364"/>
      <c r="Q886" s="364"/>
      <c r="R886" s="364"/>
      <c r="S886" s="364"/>
      <c r="T886" s="364"/>
      <c r="U886" s="364"/>
      <c r="V886" s="364"/>
      <c r="W886" s="364"/>
      <c r="X886" s="364"/>
      <c r="Y886" s="364"/>
      <c r="Z886" s="364"/>
      <c r="AA886" s="364"/>
      <c r="AB886" s="364"/>
    </row>
    <row r="887">
      <c r="A887" s="364"/>
      <c r="B887" s="364"/>
      <c r="C887" s="364"/>
      <c r="D887" s="371"/>
      <c r="E887" s="371"/>
      <c r="F887" s="371"/>
      <c r="G887" s="364"/>
      <c r="H887" s="364"/>
      <c r="I887" s="364"/>
      <c r="J887" s="364"/>
      <c r="K887" s="364"/>
      <c r="L887" s="364"/>
      <c r="M887" s="364"/>
      <c r="N887" s="364"/>
      <c r="O887" s="364"/>
      <c r="P887" s="364"/>
      <c r="Q887" s="364"/>
      <c r="R887" s="364"/>
      <c r="S887" s="364"/>
      <c r="T887" s="364"/>
      <c r="U887" s="364"/>
      <c r="V887" s="364"/>
      <c r="W887" s="364"/>
      <c r="X887" s="364"/>
      <c r="Y887" s="364"/>
      <c r="Z887" s="364"/>
      <c r="AA887" s="364"/>
      <c r="AB887" s="364"/>
    </row>
    <row r="888">
      <c r="A888" s="364"/>
      <c r="B888" s="364"/>
      <c r="C888" s="364"/>
      <c r="D888" s="371"/>
      <c r="E888" s="371"/>
      <c r="F888" s="371"/>
      <c r="G888" s="364"/>
      <c r="H888" s="364"/>
      <c r="I888" s="364"/>
      <c r="J888" s="364"/>
      <c r="K888" s="364"/>
      <c r="L888" s="364"/>
      <c r="M888" s="364"/>
      <c r="N888" s="364"/>
      <c r="O888" s="364"/>
      <c r="P888" s="364"/>
      <c r="Q888" s="364"/>
      <c r="R888" s="364"/>
      <c r="S888" s="364"/>
      <c r="T888" s="364"/>
      <c r="U888" s="364"/>
      <c r="V888" s="364"/>
      <c r="W888" s="364"/>
      <c r="X888" s="364"/>
      <c r="Y888" s="364"/>
      <c r="Z888" s="364"/>
      <c r="AA888" s="364"/>
      <c r="AB888" s="364"/>
    </row>
    <row r="889">
      <c r="A889" s="364"/>
      <c r="B889" s="364"/>
      <c r="C889" s="364"/>
      <c r="D889" s="371"/>
      <c r="E889" s="371"/>
      <c r="F889" s="371"/>
      <c r="G889" s="364"/>
      <c r="H889" s="364"/>
      <c r="I889" s="364"/>
      <c r="J889" s="364"/>
      <c r="K889" s="364"/>
      <c r="L889" s="364"/>
      <c r="M889" s="364"/>
      <c r="N889" s="364"/>
      <c r="O889" s="364"/>
      <c r="P889" s="364"/>
      <c r="Q889" s="364"/>
      <c r="R889" s="364"/>
      <c r="S889" s="364"/>
      <c r="T889" s="364"/>
      <c r="U889" s="364"/>
      <c r="V889" s="364"/>
      <c r="W889" s="364"/>
      <c r="X889" s="364"/>
      <c r="Y889" s="364"/>
      <c r="Z889" s="364"/>
      <c r="AA889" s="364"/>
      <c r="AB889" s="364"/>
    </row>
    <row r="890">
      <c r="A890" s="364"/>
      <c r="B890" s="364"/>
      <c r="C890" s="364"/>
      <c r="D890" s="371"/>
      <c r="E890" s="371"/>
      <c r="F890" s="371"/>
      <c r="G890" s="364"/>
      <c r="H890" s="364"/>
      <c r="I890" s="364"/>
      <c r="J890" s="364"/>
      <c r="K890" s="364"/>
      <c r="L890" s="364"/>
      <c r="M890" s="364"/>
      <c r="N890" s="364"/>
      <c r="O890" s="364"/>
      <c r="P890" s="364"/>
      <c r="Q890" s="364"/>
      <c r="R890" s="364"/>
      <c r="S890" s="364"/>
      <c r="T890" s="364"/>
      <c r="U890" s="364"/>
      <c r="V890" s="364"/>
      <c r="W890" s="364"/>
      <c r="X890" s="364"/>
      <c r="Y890" s="364"/>
      <c r="Z890" s="364"/>
      <c r="AA890" s="364"/>
      <c r="AB890" s="364"/>
    </row>
    <row r="891">
      <c r="A891" s="364"/>
      <c r="B891" s="364"/>
      <c r="C891" s="364"/>
      <c r="D891" s="371"/>
      <c r="E891" s="371"/>
      <c r="F891" s="371"/>
      <c r="G891" s="364"/>
      <c r="H891" s="364"/>
      <c r="I891" s="364"/>
      <c r="J891" s="364"/>
      <c r="K891" s="364"/>
      <c r="L891" s="364"/>
      <c r="M891" s="364"/>
      <c r="N891" s="364"/>
      <c r="O891" s="364"/>
      <c r="P891" s="364"/>
      <c r="Q891" s="364"/>
      <c r="R891" s="364"/>
      <c r="S891" s="364"/>
      <c r="T891" s="364"/>
      <c r="U891" s="364"/>
      <c r="V891" s="364"/>
      <c r="W891" s="364"/>
      <c r="X891" s="364"/>
      <c r="Y891" s="364"/>
      <c r="Z891" s="364"/>
      <c r="AA891" s="364"/>
      <c r="AB891" s="364"/>
    </row>
    <row r="892">
      <c r="A892" s="364"/>
      <c r="B892" s="364"/>
      <c r="C892" s="364"/>
      <c r="D892" s="371"/>
      <c r="E892" s="371"/>
      <c r="F892" s="371"/>
      <c r="G892" s="364"/>
      <c r="H892" s="364"/>
      <c r="I892" s="364"/>
      <c r="J892" s="364"/>
      <c r="K892" s="364"/>
      <c r="L892" s="364"/>
      <c r="M892" s="364"/>
      <c r="N892" s="364"/>
      <c r="O892" s="364"/>
      <c r="P892" s="364"/>
      <c r="Q892" s="364"/>
      <c r="R892" s="364"/>
      <c r="S892" s="364"/>
      <c r="T892" s="364"/>
      <c r="U892" s="364"/>
      <c r="V892" s="364"/>
      <c r="W892" s="364"/>
      <c r="X892" s="364"/>
      <c r="Y892" s="364"/>
      <c r="Z892" s="364"/>
      <c r="AA892" s="364"/>
      <c r="AB892" s="364"/>
    </row>
    <row r="893">
      <c r="A893" s="364"/>
      <c r="B893" s="364"/>
      <c r="C893" s="364"/>
      <c r="D893" s="371"/>
      <c r="E893" s="371"/>
      <c r="F893" s="371"/>
      <c r="G893" s="364"/>
      <c r="H893" s="364"/>
      <c r="I893" s="364"/>
      <c r="J893" s="364"/>
      <c r="K893" s="364"/>
      <c r="L893" s="364"/>
      <c r="M893" s="364"/>
      <c r="N893" s="364"/>
      <c r="O893" s="364"/>
      <c r="P893" s="364"/>
      <c r="Q893" s="364"/>
      <c r="R893" s="364"/>
      <c r="S893" s="364"/>
      <c r="T893" s="364"/>
      <c r="U893" s="364"/>
      <c r="V893" s="364"/>
      <c r="W893" s="364"/>
      <c r="X893" s="364"/>
      <c r="Y893" s="364"/>
      <c r="Z893" s="364"/>
      <c r="AA893" s="364"/>
      <c r="AB893" s="364"/>
    </row>
    <row r="894">
      <c r="A894" s="364"/>
      <c r="B894" s="364"/>
      <c r="C894" s="364"/>
      <c r="D894" s="371"/>
      <c r="E894" s="371"/>
      <c r="F894" s="371"/>
      <c r="G894" s="364"/>
      <c r="H894" s="364"/>
      <c r="I894" s="364"/>
      <c r="J894" s="364"/>
      <c r="K894" s="364"/>
      <c r="L894" s="364"/>
      <c r="M894" s="364"/>
      <c r="N894" s="364"/>
      <c r="O894" s="364"/>
      <c r="P894" s="364"/>
      <c r="Q894" s="364"/>
      <c r="R894" s="364"/>
      <c r="S894" s="364"/>
      <c r="T894" s="364"/>
      <c r="U894" s="364"/>
      <c r="V894" s="364"/>
      <c r="W894" s="364"/>
      <c r="X894" s="364"/>
      <c r="Y894" s="364"/>
      <c r="Z894" s="364"/>
      <c r="AA894" s="364"/>
      <c r="AB894" s="364"/>
    </row>
    <row r="895">
      <c r="A895" s="364"/>
      <c r="B895" s="364"/>
      <c r="C895" s="364"/>
      <c r="D895" s="371"/>
      <c r="E895" s="371"/>
      <c r="F895" s="371"/>
      <c r="G895" s="364"/>
      <c r="H895" s="364"/>
      <c r="I895" s="364"/>
      <c r="J895" s="364"/>
      <c r="K895" s="364"/>
      <c r="L895" s="364"/>
      <c r="M895" s="364"/>
      <c r="N895" s="364"/>
      <c r="O895" s="364"/>
      <c r="P895" s="364"/>
      <c r="Q895" s="364"/>
      <c r="R895" s="364"/>
      <c r="S895" s="364"/>
      <c r="T895" s="364"/>
      <c r="U895" s="364"/>
      <c r="V895" s="364"/>
      <c r="W895" s="364"/>
      <c r="X895" s="364"/>
      <c r="Y895" s="364"/>
      <c r="Z895" s="364"/>
      <c r="AA895" s="364"/>
      <c r="AB895" s="364"/>
    </row>
    <row r="896">
      <c r="A896" s="364"/>
      <c r="B896" s="364"/>
      <c r="C896" s="364"/>
      <c r="D896" s="371"/>
      <c r="E896" s="371"/>
      <c r="F896" s="371"/>
      <c r="G896" s="364"/>
      <c r="H896" s="364"/>
      <c r="I896" s="364"/>
      <c r="J896" s="364"/>
      <c r="K896" s="364"/>
      <c r="L896" s="364"/>
      <c r="M896" s="364"/>
      <c r="N896" s="364"/>
      <c r="O896" s="364"/>
      <c r="P896" s="364"/>
      <c r="Q896" s="364"/>
      <c r="R896" s="364"/>
      <c r="S896" s="364"/>
      <c r="T896" s="364"/>
      <c r="U896" s="364"/>
      <c r="V896" s="364"/>
      <c r="W896" s="364"/>
      <c r="X896" s="364"/>
      <c r="Y896" s="364"/>
      <c r="Z896" s="364"/>
      <c r="AA896" s="364"/>
      <c r="AB896" s="364"/>
    </row>
    <row r="897">
      <c r="A897" s="364"/>
      <c r="B897" s="364"/>
      <c r="C897" s="364"/>
      <c r="D897" s="371"/>
      <c r="E897" s="371"/>
      <c r="F897" s="371"/>
      <c r="G897" s="364"/>
      <c r="H897" s="364"/>
      <c r="I897" s="364"/>
      <c r="J897" s="364"/>
      <c r="K897" s="364"/>
      <c r="L897" s="364"/>
      <c r="M897" s="364"/>
      <c r="N897" s="364"/>
      <c r="O897" s="364"/>
      <c r="P897" s="364"/>
      <c r="Q897" s="364"/>
      <c r="R897" s="364"/>
      <c r="S897" s="364"/>
      <c r="T897" s="364"/>
      <c r="U897" s="364"/>
      <c r="V897" s="364"/>
      <c r="W897" s="364"/>
      <c r="X897" s="364"/>
      <c r="Y897" s="364"/>
      <c r="Z897" s="364"/>
      <c r="AA897" s="364"/>
      <c r="AB897" s="364"/>
    </row>
    <row r="898">
      <c r="A898" s="364"/>
      <c r="B898" s="364"/>
      <c r="C898" s="364"/>
      <c r="D898" s="371"/>
      <c r="E898" s="371"/>
      <c r="F898" s="371"/>
      <c r="G898" s="364"/>
      <c r="H898" s="364"/>
      <c r="I898" s="364"/>
      <c r="J898" s="364"/>
      <c r="K898" s="364"/>
      <c r="L898" s="364"/>
      <c r="M898" s="364"/>
      <c r="N898" s="364"/>
      <c r="O898" s="364"/>
      <c r="P898" s="364"/>
      <c r="Q898" s="364"/>
      <c r="R898" s="364"/>
      <c r="S898" s="364"/>
      <c r="T898" s="364"/>
      <c r="U898" s="364"/>
      <c r="V898" s="364"/>
      <c r="W898" s="364"/>
      <c r="X898" s="364"/>
      <c r="Y898" s="364"/>
      <c r="Z898" s="364"/>
      <c r="AA898" s="364"/>
      <c r="AB898" s="364"/>
    </row>
    <row r="899">
      <c r="A899" s="364"/>
      <c r="B899" s="364"/>
      <c r="C899" s="364"/>
      <c r="D899" s="371"/>
      <c r="E899" s="371"/>
      <c r="F899" s="371"/>
      <c r="G899" s="364"/>
      <c r="H899" s="364"/>
      <c r="I899" s="364"/>
      <c r="J899" s="364"/>
      <c r="K899" s="364"/>
      <c r="L899" s="364"/>
      <c r="M899" s="364"/>
      <c r="N899" s="364"/>
      <c r="O899" s="364"/>
      <c r="P899" s="364"/>
      <c r="Q899" s="364"/>
      <c r="R899" s="364"/>
      <c r="S899" s="364"/>
      <c r="T899" s="364"/>
      <c r="U899" s="364"/>
      <c r="V899" s="364"/>
      <c r="W899" s="364"/>
      <c r="X899" s="364"/>
      <c r="Y899" s="364"/>
      <c r="Z899" s="364"/>
      <c r="AA899" s="364"/>
      <c r="AB899" s="364"/>
    </row>
    <row r="900">
      <c r="A900" s="364"/>
      <c r="B900" s="364"/>
      <c r="C900" s="364"/>
      <c r="D900" s="371"/>
      <c r="E900" s="371"/>
      <c r="F900" s="371"/>
      <c r="G900" s="364"/>
      <c r="H900" s="364"/>
      <c r="I900" s="364"/>
      <c r="J900" s="364"/>
      <c r="K900" s="364"/>
      <c r="L900" s="364"/>
      <c r="M900" s="364"/>
      <c r="N900" s="364"/>
      <c r="O900" s="364"/>
      <c r="P900" s="364"/>
      <c r="Q900" s="364"/>
      <c r="R900" s="364"/>
      <c r="S900" s="364"/>
      <c r="T900" s="364"/>
      <c r="U900" s="364"/>
      <c r="V900" s="364"/>
      <c r="W900" s="364"/>
      <c r="X900" s="364"/>
      <c r="Y900" s="364"/>
      <c r="Z900" s="364"/>
      <c r="AA900" s="364"/>
      <c r="AB900" s="364"/>
    </row>
    <row r="901">
      <c r="A901" s="364"/>
      <c r="B901" s="364"/>
      <c r="C901" s="364"/>
      <c r="D901" s="371"/>
      <c r="E901" s="371"/>
      <c r="F901" s="371"/>
      <c r="G901" s="364"/>
      <c r="H901" s="364"/>
      <c r="I901" s="364"/>
      <c r="J901" s="364"/>
      <c r="K901" s="364"/>
      <c r="L901" s="364"/>
      <c r="M901" s="364"/>
      <c r="N901" s="364"/>
      <c r="O901" s="364"/>
      <c r="P901" s="364"/>
      <c r="Q901" s="364"/>
      <c r="R901" s="364"/>
      <c r="S901" s="364"/>
      <c r="T901" s="364"/>
      <c r="U901" s="364"/>
      <c r="V901" s="364"/>
      <c r="W901" s="364"/>
      <c r="X901" s="364"/>
      <c r="Y901" s="364"/>
      <c r="Z901" s="364"/>
      <c r="AA901" s="364"/>
      <c r="AB901" s="364"/>
    </row>
    <row r="902">
      <c r="A902" s="364"/>
      <c r="B902" s="364"/>
      <c r="C902" s="364"/>
      <c r="D902" s="371"/>
      <c r="E902" s="371"/>
      <c r="F902" s="371"/>
      <c r="G902" s="364"/>
      <c r="H902" s="364"/>
      <c r="I902" s="364"/>
      <c r="J902" s="364"/>
      <c r="K902" s="364"/>
      <c r="L902" s="364"/>
      <c r="M902" s="364"/>
      <c r="N902" s="364"/>
      <c r="O902" s="364"/>
      <c r="P902" s="364"/>
      <c r="Q902" s="364"/>
      <c r="R902" s="364"/>
      <c r="S902" s="364"/>
      <c r="T902" s="364"/>
      <c r="U902" s="364"/>
      <c r="V902" s="364"/>
      <c r="W902" s="364"/>
      <c r="X902" s="364"/>
      <c r="Y902" s="364"/>
      <c r="Z902" s="364"/>
      <c r="AA902" s="364"/>
      <c r="AB902" s="364"/>
    </row>
    <row r="903">
      <c r="A903" s="364"/>
      <c r="B903" s="364"/>
      <c r="C903" s="364"/>
      <c r="D903" s="371"/>
      <c r="E903" s="371"/>
      <c r="F903" s="371"/>
      <c r="G903" s="364"/>
      <c r="H903" s="364"/>
      <c r="I903" s="364"/>
      <c r="J903" s="364"/>
      <c r="K903" s="364"/>
      <c r="L903" s="364"/>
      <c r="M903" s="364"/>
      <c r="N903" s="364"/>
      <c r="O903" s="364"/>
      <c r="P903" s="364"/>
      <c r="Q903" s="364"/>
      <c r="R903" s="364"/>
      <c r="S903" s="364"/>
      <c r="T903" s="364"/>
      <c r="U903" s="364"/>
      <c r="V903" s="364"/>
      <c r="W903" s="364"/>
      <c r="X903" s="364"/>
      <c r="Y903" s="364"/>
      <c r="Z903" s="364"/>
      <c r="AA903" s="364"/>
      <c r="AB903" s="364"/>
    </row>
    <row r="904">
      <c r="A904" s="364"/>
      <c r="B904" s="364"/>
      <c r="C904" s="364"/>
      <c r="D904" s="371"/>
      <c r="E904" s="371"/>
      <c r="F904" s="371"/>
      <c r="G904" s="364"/>
      <c r="H904" s="364"/>
      <c r="I904" s="364"/>
      <c r="J904" s="364"/>
      <c r="K904" s="364"/>
      <c r="L904" s="364"/>
      <c r="M904" s="364"/>
      <c r="N904" s="364"/>
      <c r="O904" s="364"/>
      <c r="P904" s="364"/>
      <c r="Q904" s="364"/>
      <c r="R904" s="364"/>
      <c r="S904" s="364"/>
      <c r="T904" s="364"/>
      <c r="U904" s="364"/>
      <c r="V904" s="364"/>
      <c r="W904" s="364"/>
      <c r="X904" s="364"/>
      <c r="Y904" s="364"/>
      <c r="Z904" s="364"/>
      <c r="AA904" s="364"/>
      <c r="AB904" s="364"/>
    </row>
    <row r="905">
      <c r="A905" s="364"/>
      <c r="B905" s="364"/>
      <c r="C905" s="364"/>
      <c r="D905" s="371"/>
      <c r="E905" s="371"/>
      <c r="F905" s="371"/>
      <c r="G905" s="364"/>
      <c r="H905" s="364"/>
      <c r="I905" s="364"/>
      <c r="J905" s="364"/>
      <c r="K905" s="364"/>
      <c r="L905" s="364"/>
      <c r="M905" s="364"/>
      <c r="N905" s="364"/>
      <c r="O905" s="364"/>
      <c r="P905" s="364"/>
      <c r="Q905" s="364"/>
      <c r="R905" s="364"/>
      <c r="S905" s="364"/>
      <c r="T905" s="364"/>
      <c r="U905" s="364"/>
      <c r="V905" s="364"/>
      <c r="W905" s="364"/>
      <c r="X905" s="364"/>
      <c r="Y905" s="364"/>
      <c r="Z905" s="364"/>
      <c r="AA905" s="364"/>
      <c r="AB905" s="364"/>
    </row>
    <row r="906">
      <c r="A906" s="364"/>
      <c r="B906" s="364"/>
      <c r="C906" s="364"/>
      <c r="D906" s="371"/>
      <c r="E906" s="371"/>
      <c r="F906" s="371"/>
      <c r="G906" s="364"/>
      <c r="H906" s="364"/>
      <c r="I906" s="364"/>
      <c r="J906" s="364"/>
      <c r="K906" s="364"/>
      <c r="L906" s="364"/>
      <c r="M906" s="364"/>
      <c r="N906" s="364"/>
      <c r="O906" s="364"/>
      <c r="P906" s="364"/>
      <c r="Q906" s="364"/>
      <c r="R906" s="364"/>
      <c r="S906" s="364"/>
      <c r="T906" s="364"/>
      <c r="U906" s="364"/>
      <c r="V906" s="364"/>
      <c r="W906" s="364"/>
      <c r="X906" s="364"/>
      <c r="Y906" s="364"/>
      <c r="Z906" s="364"/>
      <c r="AA906" s="364"/>
      <c r="AB906" s="364"/>
    </row>
    <row r="907">
      <c r="A907" s="364"/>
      <c r="B907" s="364"/>
      <c r="C907" s="364"/>
      <c r="D907" s="371"/>
      <c r="E907" s="371"/>
      <c r="F907" s="371"/>
      <c r="G907" s="364"/>
      <c r="H907" s="364"/>
      <c r="I907" s="364"/>
      <c r="J907" s="364"/>
      <c r="K907" s="364"/>
      <c r="L907" s="364"/>
      <c r="M907" s="364"/>
      <c r="N907" s="364"/>
      <c r="O907" s="364"/>
      <c r="P907" s="364"/>
      <c r="Q907" s="364"/>
      <c r="R907" s="364"/>
      <c r="S907" s="364"/>
      <c r="T907" s="364"/>
      <c r="U907" s="364"/>
      <c r="V907" s="364"/>
      <c r="W907" s="364"/>
      <c r="X907" s="364"/>
      <c r="Y907" s="364"/>
      <c r="Z907" s="364"/>
      <c r="AA907" s="364"/>
      <c r="AB907" s="364"/>
    </row>
    <row r="908">
      <c r="A908" s="364"/>
      <c r="B908" s="364"/>
      <c r="C908" s="364"/>
      <c r="D908" s="371"/>
      <c r="E908" s="371"/>
      <c r="F908" s="371"/>
      <c r="G908" s="364"/>
      <c r="H908" s="364"/>
      <c r="I908" s="364"/>
      <c r="J908" s="364"/>
      <c r="K908" s="364"/>
      <c r="L908" s="364"/>
      <c r="M908" s="364"/>
      <c r="N908" s="364"/>
      <c r="O908" s="364"/>
      <c r="P908" s="364"/>
      <c r="Q908" s="364"/>
      <c r="R908" s="364"/>
      <c r="S908" s="364"/>
      <c r="T908" s="364"/>
      <c r="U908" s="364"/>
      <c r="V908" s="364"/>
      <c r="W908" s="364"/>
      <c r="X908" s="364"/>
      <c r="Y908" s="364"/>
      <c r="Z908" s="364"/>
      <c r="AA908" s="364"/>
      <c r="AB908" s="364"/>
    </row>
    <row r="909">
      <c r="A909" s="364"/>
      <c r="B909" s="364"/>
      <c r="C909" s="364"/>
      <c r="D909" s="371"/>
      <c r="E909" s="371"/>
      <c r="F909" s="371"/>
      <c r="G909" s="364"/>
      <c r="H909" s="364"/>
      <c r="I909" s="364"/>
      <c r="J909" s="364"/>
      <c r="K909" s="364"/>
      <c r="L909" s="364"/>
      <c r="M909" s="364"/>
      <c r="N909" s="364"/>
      <c r="O909" s="364"/>
      <c r="P909" s="364"/>
      <c r="Q909" s="364"/>
      <c r="R909" s="364"/>
      <c r="S909" s="364"/>
      <c r="T909" s="364"/>
      <c r="U909" s="364"/>
      <c r="V909" s="364"/>
      <c r="W909" s="364"/>
      <c r="X909" s="364"/>
      <c r="Y909" s="364"/>
      <c r="Z909" s="364"/>
      <c r="AA909" s="364"/>
      <c r="AB909" s="364"/>
    </row>
    <row r="910">
      <c r="A910" s="364"/>
      <c r="B910" s="364"/>
      <c r="C910" s="364"/>
      <c r="D910" s="371"/>
      <c r="E910" s="371"/>
      <c r="F910" s="371"/>
      <c r="G910" s="364"/>
      <c r="H910" s="364"/>
      <c r="I910" s="364"/>
      <c r="J910" s="364"/>
      <c r="K910" s="364"/>
      <c r="L910" s="364"/>
      <c r="M910" s="364"/>
      <c r="N910" s="364"/>
      <c r="O910" s="364"/>
      <c r="P910" s="364"/>
      <c r="Q910" s="364"/>
      <c r="R910" s="364"/>
      <c r="S910" s="364"/>
      <c r="T910" s="364"/>
      <c r="U910" s="364"/>
      <c r="V910" s="364"/>
      <c r="W910" s="364"/>
      <c r="X910" s="364"/>
      <c r="Y910" s="364"/>
      <c r="Z910" s="364"/>
      <c r="AA910" s="364"/>
      <c r="AB910" s="364"/>
    </row>
    <row r="911">
      <c r="A911" s="364"/>
      <c r="B911" s="364"/>
      <c r="C911" s="364"/>
      <c r="D911" s="371"/>
      <c r="E911" s="371"/>
      <c r="F911" s="371"/>
      <c r="G911" s="364"/>
      <c r="H911" s="364"/>
      <c r="I911" s="364"/>
      <c r="J911" s="364"/>
      <c r="K911" s="364"/>
      <c r="L911" s="364"/>
      <c r="M911" s="364"/>
      <c r="N911" s="364"/>
      <c r="O911" s="364"/>
      <c r="P911" s="364"/>
      <c r="Q911" s="364"/>
      <c r="R911" s="364"/>
      <c r="S911" s="364"/>
      <c r="T911" s="364"/>
      <c r="U911" s="364"/>
      <c r="V911" s="364"/>
      <c r="W911" s="364"/>
      <c r="X911" s="364"/>
      <c r="Y911" s="364"/>
      <c r="Z911" s="364"/>
      <c r="AA911" s="364"/>
      <c r="AB911" s="364"/>
    </row>
    <row r="912">
      <c r="A912" s="364"/>
      <c r="B912" s="364"/>
      <c r="C912" s="364"/>
      <c r="D912" s="371"/>
      <c r="E912" s="371"/>
      <c r="F912" s="371"/>
      <c r="G912" s="364"/>
      <c r="H912" s="364"/>
      <c r="I912" s="364"/>
      <c r="J912" s="364"/>
      <c r="K912" s="364"/>
      <c r="L912" s="364"/>
      <c r="M912" s="364"/>
      <c r="N912" s="364"/>
      <c r="O912" s="364"/>
      <c r="P912" s="364"/>
      <c r="Q912" s="364"/>
      <c r="R912" s="364"/>
      <c r="S912" s="364"/>
      <c r="T912" s="364"/>
      <c r="U912" s="364"/>
      <c r="V912" s="364"/>
      <c r="W912" s="364"/>
      <c r="X912" s="364"/>
      <c r="Y912" s="364"/>
      <c r="Z912" s="364"/>
      <c r="AA912" s="364"/>
      <c r="AB912" s="364"/>
    </row>
    <row r="913">
      <c r="A913" s="364"/>
      <c r="B913" s="364"/>
      <c r="C913" s="364"/>
      <c r="D913" s="371"/>
      <c r="E913" s="371"/>
      <c r="F913" s="371"/>
      <c r="G913" s="364"/>
      <c r="H913" s="364"/>
      <c r="I913" s="364"/>
      <c r="J913" s="364"/>
      <c r="K913" s="364"/>
      <c r="L913" s="364"/>
      <c r="M913" s="364"/>
      <c r="N913" s="364"/>
      <c r="O913" s="364"/>
      <c r="P913" s="364"/>
      <c r="Q913" s="364"/>
      <c r="R913" s="364"/>
      <c r="S913" s="364"/>
      <c r="T913" s="364"/>
      <c r="U913" s="364"/>
      <c r="V913" s="364"/>
      <c r="W913" s="364"/>
      <c r="X913" s="364"/>
      <c r="Y913" s="364"/>
      <c r="Z913" s="364"/>
      <c r="AA913" s="364"/>
      <c r="AB913" s="364"/>
    </row>
    <row r="914">
      <c r="A914" s="364"/>
      <c r="B914" s="364"/>
      <c r="C914" s="364"/>
      <c r="D914" s="371"/>
      <c r="E914" s="371"/>
      <c r="F914" s="371"/>
      <c r="G914" s="364"/>
      <c r="H914" s="364"/>
      <c r="I914" s="364"/>
      <c r="J914" s="364"/>
      <c r="K914" s="364"/>
      <c r="L914" s="364"/>
      <c r="M914" s="364"/>
      <c r="N914" s="364"/>
      <c r="O914" s="364"/>
      <c r="P914" s="364"/>
      <c r="Q914" s="364"/>
      <c r="R914" s="364"/>
      <c r="S914" s="364"/>
      <c r="T914" s="364"/>
      <c r="U914" s="364"/>
      <c r="V914" s="364"/>
      <c r="W914" s="364"/>
      <c r="X914" s="364"/>
      <c r="Y914" s="364"/>
      <c r="Z914" s="364"/>
      <c r="AA914" s="364"/>
      <c r="AB914" s="364"/>
    </row>
    <row r="915">
      <c r="A915" s="364"/>
      <c r="B915" s="364"/>
      <c r="C915" s="364"/>
      <c r="D915" s="371"/>
      <c r="E915" s="371"/>
      <c r="F915" s="371"/>
      <c r="G915" s="364"/>
      <c r="H915" s="364"/>
      <c r="I915" s="364"/>
      <c r="J915" s="364"/>
      <c r="K915" s="364"/>
      <c r="L915" s="364"/>
      <c r="M915" s="364"/>
      <c r="N915" s="364"/>
      <c r="O915" s="364"/>
      <c r="P915" s="364"/>
      <c r="Q915" s="364"/>
      <c r="R915" s="364"/>
      <c r="S915" s="364"/>
      <c r="T915" s="364"/>
      <c r="U915" s="364"/>
      <c r="V915" s="364"/>
      <c r="W915" s="364"/>
      <c r="X915" s="364"/>
      <c r="Y915" s="364"/>
      <c r="Z915" s="364"/>
      <c r="AA915" s="364"/>
      <c r="AB915" s="364"/>
    </row>
    <row r="916">
      <c r="A916" s="364"/>
      <c r="B916" s="364"/>
      <c r="C916" s="364"/>
      <c r="D916" s="371"/>
      <c r="E916" s="371"/>
      <c r="F916" s="371"/>
      <c r="G916" s="364"/>
      <c r="H916" s="364"/>
      <c r="I916" s="364"/>
      <c r="J916" s="364"/>
      <c r="K916" s="364"/>
      <c r="L916" s="364"/>
      <c r="M916" s="364"/>
      <c r="N916" s="364"/>
      <c r="O916" s="364"/>
      <c r="P916" s="364"/>
      <c r="Q916" s="364"/>
      <c r="R916" s="364"/>
      <c r="S916" s="364"/>
      <c r="T916" s="364"/>
      <c r="U916" s="364"/>
      <c r="V916" s="364"/>
      <c r="W916" s="364"/>
      <c r="X916" s="364"/>
      <c r="Y916" s="364"/>
      <c r="Z916" s="364"/>
      <c r="AA916" s="364"/>
      <c r="AB916" s="364"/>
    </row>
    <row r="917">
      <c r="A917" s="364"/>
      <c r="B917" s="364"/>
      <c r="C917" s="364"/>
      <c r="D917" s="371"/>
      <c r="E917" s="371"/>
      <c r="F917" s="371"/>
      <c r="G917" s="364"/>
      <c r="H917" s="364"/>
      <c r="I917" s="364"/>
      <c r="J917" s="364"/>
      <c r="K917" s="364"/>
      <c r="L917" s="364"/>
      <c r="M917" s="364"/>
      <c r="N917" s="364"/>
      <c r="O917" s="364"/>
      <c r="P917" s="364"/>
      <c r="Q917" s="364"/>
      <c r="R917" s="364"/>
      <c r="S917" s="364"/>
      <c r="T917" s="364"/>
      <c r="U917" s="364"/>
      <c r="V917" s="364"/>
      <c r="W917" s="364"/>
      <c r="X917" s="364"/>
      <c r="Y917" s="364"/>
      <c r="Z917" s="364"/>
      <c r="AA917" s="364"/>
      <c r="AB917" s="364"/>
    </row>
    <row r="918">
      <c r="A918" s="364"/>
      <c r="B918" s="364"/>
      <c r="C918" s="364"/>
      <c r="D918" s="371"/>
      <c r="E918" s="371"/>
      <c r="F918" s="371"/>
      <c r="G918" s="364"/>
      <c r="H918" s="364"/>
      <c r="I918" s="364"/>
      <c r="J918" s="364"/>
      <c r="K918" s="364"/>
      <c r="L918" s="364"/>
      <c r="M918" s="364"/>
      <c r="N918" s="364"/>
      <c r="O918" s="364"/>
      <c r="P918" s="364"/>
      <c r="Q918" s="364"/>
      <c r="R918" s="364"/>
      <c r="S918" s="364"/>
      <c r="T918" s="364"/>
      <c r="U918" s="364"/>
      <c r="V918" s="364"/>
      <c r="W918" s="364"/>
      <c r="X918" s="364"/>
      <c r="Y918" s="364"/>
      <c r="Z918" s="364"/>
      <c r="AA918" s="364"/>
      <c r="AB918" s="364"/>
    </row>
    <row r="919">
      <c r="A919" s="364"/>
      <c r="B919" s="364"/>
      <c r="C919" s="364"/>
      <c r="D919" s="371"/>
      <c r="E919" s="371"/>
      <c r="F919" s="371"/>
      <c r="G919" s="364"/>
      <c r="H919" s="364"/>
      <c r="I919" s="364"/>
      <c r="J919" s="364"/>
      <c r="K919" s="364"/>
      <c r="L919" s="364"/>
      <c r="M919" s="364"/>
      <c r="N919" s="364"/>
      <c r="O919" s="364"/>
      <c r="P919" s="364"/>
      <c r="Q919" s="364"/>
      <c r="R919" s="364"/>
      <c r="S919" s="364"/>
      <c r="T919" s="364"/>
      <c r="U919" s="364"/>
      <c r="V919" s="364"/>
      <c r="W919" s="364"/>
      <c r="X919" s="364"/>
      <c r="Y919" s="364"/>
      <c r="Z919" s="364"/>
      <c r="AA919" s="364"/>
      <c r="AB919" s="364"/>
    </row>
    <row r="920">
      <c r="A920" s="364"/>
      <c r="B920" s="364"/>
      <c r="C920" s="364"/>
      <c r="D920" s="371"/>
      <c r="E920" s="371"/>
      <c r="F920" s="371"/>
      <c r="G920" s="364"/>
      <c r="H920" s="364"/>
      <c r="I920" s="364"/>
      <c r="J920" s="364"/>
      <c r="K920" s="364"/>
      <c r="L920" s="364"/>
      <c r="M920" s="364"/>
      <c r="N920" s="364"/>
      <c r="O920" s="364"/>
      <c r="P920" s="364"/>
      <c r="Q920" s="364"/>
      <c r="R920" s="364"/>
      <c r="S920" s="364"/>
      <c r="T920" s="364"/>
      <c r="U920" s="364"/>
      <c r="V920" s="364"/>
      <c r="W920" s="364"/>
      <c r="X920" s="364"/>
      <c r="Y920" s="364"/>
      <c r="Z920" s="364"/>
      <c r="AA920" s="364"/>
      <c r="AB920" s="364"/>
    </row>
    <row r="921">
      <c r="A921" s="364"/>
      <c r="B921" s="364"/>
      <c r="C921" s="364"/>
      <c r="D921" s="371"/>
      <c r="E921" s="371"/>
      <c r="F921" s="371"/>
      <c r="G921" s="364"/>
      <c r="H921" s="364"/>
      <c r="I921" s="364"/>
      <c r="J921" s="364"/>
      <c r="K921" s="364"/>
      <c r="L921" s="364"/>
      <c r="M921" s="364"/>
      <c r="N921" s="364"/>
      <c r="O921" s="364"/>
      <c r="P921" s="364"/>
      <c r="Q921" s="364"/>
      <c r="R921" s="364"/>
      <c r="S921" s="364"/>
      <c r="T921" s="364"/>
      <c r="U921" s="364"/>
      <c r="V921" s="364"/>
      <c r="W921" s="364"/>
      <c r="X921" s="364"/>
      <c r="Y921" s="364"/>
      <c r="Z921" s="364"/>
      <c r="AA921" s="364"/>
      <c r="AB921" s="364"/>
    </row>
    <row r="922">
      <c r="A922" s="364"/>
      <c r="B922" s="364"/>
      <c r="C922" s="364"/>
      <c r="D922" s="371"/>
      <c r="E922" s="371"/>
      <c r="F922" s="371"/>
      <c r="G922" s="364"/>
      <c r="H922" s="364"/>
      <c r="I922" s="364"/>
      <c r="J922" s="364"/>
      <c r="K922" s="364"/>
      <c r="L922" s="364"/>
      <c r="M922" s="364"/>
      <c r="N922" s="364"/>
      <c r="O922" s="364"/>
      <c r="P922" s="364"/>
      <c r="Q922" s="364"/>
      <c r="R922" s="364"/>
      <c r="S922" s="364"/>
      <c r="T922" s="364"/>
      <c r="U922" s="364"/>
      <c r="V922" s="364"/>
      <c r="W922" s="364"/>
      <c r="X922" s="364"/>
      <c r="Y922" s="364"/>
      <c r="Z922" s="364"/>
      <c r="AA922" s="364"/>
      <c r="AB922" s="364"/>
    </row>
    <row r="923">
      <c r="A923" s="364"/>
      <c r="B923" s="364"/>
      <c r="C923" s="364"/>
      <c r="D923" s="371"/>
      <c r="E923" s="371"/>
      <c r="F923" s="371"/>
      <c r="G923" s="364"/>
      <c r="H923" s="364"/>
      <c r="I923" s="364"/>
      <c r="J923" s="364"/>
      <c r="K923" s="364"/>
      <c r="L923" s="364"/>
      <c r="M923" s="364"/>
      <c r="N923" s="364"/>
      <c r="O923" s="364"/>
      <c r="P923" s="364"/>
      <c r="Q923" s="364"/>
      <c r="R923" s="364"/>
      <c r="S923" s="364"/>
      <c r="T923" s="364"/>
      <c r="U923" s="364"/>
      <c r="V923" s="364"/>
      <c r="W923" s="364"/>
      <c r="X923" s="364"/>
      <c r="Y923" s="364"/>
      <c r="Z923" s="364"/>
      <c r="AA923" s="364"/>
      <c r="AB923" s="364"/>
    </row>
    <row r="924">
      <c r="A924" s="364"/>
      <c r="B924" s="364"/>
      <c r="C924" s="364"/>
      <c r="D924" s="371"/>
      <c r="E924" s="371"/>
      <c r="F924" s="371"/>
      <c r="G924" s="364"/>
      <c r="H924" s="364"/>
      <c r="I924" s="364"/>
      <c r="J924" s="364"/>
      <c r="K924" s="364"/>
      <c r="L924" s="364"/>
      <c r="M924" s="364"/>
      <c r="N924" s="364"/>
      <c r="O924" s="364"/>
      <c r="P924" s="364"/>
      <c r="Q924" s="364"/>
      <c r="R924" s="364"/>
      <c r="S924" s="364"/>
      <c r="T924" s="364"/>
      <c r="U924" s="364"/>
      <c r="V924" s="364"/>
      <c r="W924" s="364"/>
      <c r="X924" s="364"/>
      <c r="Y924" s="364"/>
      <c r="Z924" s="364"/>
      <c r="AA924" s="364"/>
      <c r="AB924" s="364"/>
    </row>
    <row r="925">
      <c r="A925" s="364"/>
      <c r="B925" s="364"/>
      <c r="C925" s="364"/>
      <c r="D925" s="371"/>
      <c r="E925" s="371"/>
      <c r="F925" s="371"/>
      <c r="G925" s="364"/>
      <c r="H925" s="364"/>
      <c r="I925" s="364"/>
      <c r="J925" s="364"/>
      <c r="K925" s="364"/>
      <c r="L925" s="364"/>
      <c r="M925" s="364"/>
      <c r="N925" s="364"/>
      <c r="O925" s="364"/>
      <c r="P925" s="364"/>
      <c r="Q925" s="364"/>
      <c r="R925" s="364"/>
      <c r="S925" s="364"/>
      <c r="T925" s="364"/>
      <c r="U925" s="364"/>
      <c r="V925" s="364"/>
      <c r="W925" s="364"/>
      <c r="X925" s="364"/>
      <c r="Y925" s="364"/>
      <c r="Z925" s="364"/>
      <c r="AA925" s="364"/>
      <c r="AB925" s="364"/>
    </row>
    <row r="926">
      <c r="A926" s="364"/>
      <c r="B926" s="364"/>
      <c r="C926" s="364"/>
      <c r="D926" s="371"/>
      <c r="E926" s="371"/>
      <c r="F926" s="371"/>
      <c r="G926" s="364"/>
      <c r="H926" s="364"/>
      <c r="I926" s="364"/>
      <c r="J926" s="364"/>
      <c r="K926" s="364"/>
      <c r="L926" s="364"/>
      <c r="M926" s="364"/>
      <c r="N926" s="364"/>
      <c r="O926" s="364"/>
      <c r="P926" s="364"/>
      <c r="Q926" s="364"/>
      <c r="R926" s="364"/>
      <c r="S926" s="364"/>
      <c r="T926" s="364"/>
      <c r="U926" s="364"/>
      <c r="V926" s="364"/>
      <c r="W926" s="364"/>
      <c r="X926" s="364"/>
      <c r="Y926" s="364"/>
      <c r="Z926" s="364"/>
      <c r="AA926" s="364"/>
      <c r="AB926" s="364"/>
    </row>
    <row r="927">
      <c r="A927" s="364"/>
      <c r="B927" s="364"/>
      <c r="C927" s="364"/>
      <c r="D927" s="371"/>
      <c r="E927" s="371"/>
      <c r="F927" s="371"/>
      <c r="G927" s="364"/>
      <c r="H927" s="364"/>
      <c r="I927" s="364"/>
      <c r="J927" s="364"/>
      <c r="K927" s="364"/>
      <c r="L927" s="364"/>
      <c r="M927" s="364"/>
      <c r="N927" s="364"/>
      <c r="O927" s="364"/>
      <c r="P927" s="364"/>
      <c r="Q927" s="364"/>
      <c r="R927" s="364"/>
      <c r="S927" s="364"/>
      <c r="T927" s="364"/>
      <c r="U927" s="364"/>
      <c r="V927" s="364"/>
      <c r="W927" s="364"/>
      <c r="X927" s="364"/>
      <c r="Y927" s="364"/>
      <c r="Z927" s="364"/>
      <c r="AA927" s="364"/>
      <c r="AB927" s="364"/>
    </row>
    <row r="928">
      <c r="A928" s="364"/>
      <c r="B928" s="364"/>
      <c r="C928" s="364"/>
      <c r="D928" s="371"/>
      <c r="E928" s="371"/>
      <c r="F928" s="371"/>
      <c r="G928" s="364"/>
      <c r="H928" s="364"/>
      <c r="I928" s="364"/>
      <c r="J928" s="364"/>
      <c r="K928" s="364"/>
      <c r="L928" s="364"/>
      <c r="M928" s="364"/>
      <c r="N928" s="364"/>
      <c r="O928" s="364"/>
      <c r="P928" s="364"/>
      <c r="Q928" s="364"/>
      <c r="R928" s="364"/>
      <c r="S928" s="364"/>
      <c r="T928" s="364"/>
      <c r="U928" s="364"/>
      <c r="V928" s="364"/>
      <c r="W928" s="364"/>
      <c r="X928" s="364"/>
      <c r="Y928" s="364"/>
      <c r="Z928" s="364"/>
      <c r="AA928" s="364"/>
      <c r="AB928" s="364"/>
    </row>
    <row r="929">
      <c r="A929" s="364"/>
      <c r="B929" s="364"/>
      <c r="C929" s="364"/>
      <c r="D929" s="371"/>
      <c r="E929" s="371"/>
      <c r="F929" s="371"/>
      <c r="G929" s="364"/>
      <c r="H929" s="364"/>
      <c r="I929" s="364"/>
      <c r="J929" s="364"/>
      <c r="K929" s="364"/>
      <c r="L929" s="364"/>
      <c r="M929" s="364"/>
      <c r="N929" s="364"/>
      <c r="O929" s="364"/>
      <c r="P929" s="364"/>
      <c r="Q929" s="364"/>
      <c r="R929" s="364"/>
      <c r="S929" s="364"/>
      <c r="T929" s="364"/>
      <c r="U929" s="364"/>
      <c r="V929" s="364"/>
      <c r="W929" s="364"/>
      <c r="X929" s="364"/>
      <c r="Y929" s="364"/>
      <c r="Z929" s="364"/>
      <c r="AA929" s="364"/>
      <c r="AB929" s="364"/>
    </row>
    <row r="930">
      <c r="A930" s="364"/>
      <c r="B930" s="364"/>
      <c r="C930" s="364"/>
      <c r="D930" s="371"/>
      <c r="E930" s="371"/>
      <c r="F930" s="371"/>
      <c r="G930" s="364"/>
      <c r="H930" s="364"/>
      <c r="I930" s="364"/>
      <c r="J930" s="364"/>
      <c r="K930" s="364"/>
      <c r="L930" s="364"/>
      <c r="M930" s="364"/>
      <c r="N930" s="364"/>
      <c r="O930" s="364"/>
      <c r="P930" s="364"/>
      <c r="Q930" s="364"/>
      <c r="R930" s="364"/>
      <c r="S930" s="364"/>
      <c r="T930" s="364"/>
      <c r="U930" s="364"/>
      <c r="V930" s="364"/>
      <c r="W930" s="364"/>
      <c r="X930" s="364"/>
      <c r="Y930" s="364"/>
      <c r="Z930" s="364"/>
      <c r="AA930" s="364"/>
      <c r="AB930" s="364"/>
    </row>
    <row r="931">
      <c r="A931" s="364"/>
      <c r="B931" s="364"/>
      <c r="C931" s="364"/>
      <c r="D931" s="371"/>
      <c r="E931" s="371"/>
      <c r="F931" s="371"/>
      <c r="G931" s="364"/>
      <c r="H931" s="364"/>
      <c r="I931" s="364"/>
      <c r="J931" s="364"/>
      <c r="K931" s="364"/>
      <c r="L931" s="364"/>
      <c r="M931" s="364"/>
      <c r="N931" s="364"/>
      <c r="O931" s="364"/>
      <c r="P931" s="364"/>
      <c r="Q931" s="364"/>
      <c r="R931" s="364"/>
      <c r="S931" s="364"/>
      <c r="T931" s="364"/>
      <c r="U931" s="364"/>
      <c r="V931" s="364"/>
      <c r="W931" s="364"/>
      <c r="X931" s="364"/>
      <c r="Y931" s="364"/>
      <c r="Z931" s="364"/>
      <c r="AA931" s="364"/>
      <c r="AB931" s="364"/>
    </row>
    <row r="932">
      <c r="A932" s="364"/>
      <c r="B932" s="364"/>
      <c r="C932" s="364"/>
      <c r="D932" s="371"/>
      <c r="E932" s="371"/>
      <c r="F932" s="371"/>
      <c r="G932" s="364"/>
      <c r="H932" s="364"/>
      <c r="I932" s="364"/>
      <c r="J932" s="364"/>
      <c r="K932" s="364"/>
      <c r="L932" s="364"/>
      <c r="M932" s="364"/>
      <c r="N932" s="364"/>
      <c r="O932" s="364"/>
      <c r="P932" s="364"/>
      <c r="Q932" s="364"/>
      <c r="R932" s="364"/>
      <c r="S932" s="364"/>
      <c r="T932" s="364"/>
      <c r="U932" s="364"/>
      <c r="V932" s="364"/>
      <c r="W932" s="364"/>
      <c r="X932" s="364"/>
      <c r="Y932" s="364"/>
      <c r="Z932" s="364"/>
      <c r="AA932" s="364"/>
      <c r="AB932" s="364"/>
    </row>
    <row r="933">
      <c r="A933" s="364"/>
      <c r="B933" s="364"/>
      <c r="C933" s="364"/>
      <c r="D933" s="371"/>
      <c r="E933" s="371"/>
      <c r="F933" s="371"/>
      <c r="G933" s="364"/>
      <c r="H933" s="364"/>
      <c r="I933" s="364"/>
      <c r="J933" s="364"/>
      <c r="K933" s="364"/>
      <c r="L933" s="364"/>
      <c r="M933" s="364"/>
      <c r="N933" s="364"/>
      <c r="O933" s="364"/>
      <c r="P933" s="364"/>
      <c r="Q933" s="364"/>
      <c r="R933" s="364"/>
      <c r="S933" s="364"/>
      <c r="T933" s="364"/>
      <c r="U933" s="364"/>
      <c r="V933" s="364"/>
      <c r="W933" s="364"/>
      <c r="X933" s="364"/>
      <c r="Y933" s="364"/>
      <c r="Z933" s="364"/>
      <c r="AA933" s="364"/>
      <c r="AB933" s="364"/>
    </row>
    <row r="934">
      <c r="A934" s="364"/>
      <c r="B934" s="364"/>
      <c r="C934" s="364"/>
      <c r="D934" s="371"/>
      <c r="E934" s="371"/>
      <c r="F934" s="371"/>
      <c r="G934" s="364"/>
      <c r="H934" s="364"/>
      <c r="I934" s="364"/>
      <c r="J934" s="364"/>
      <c r="K934" s="364"/>
      <c r="L934" s="364"/>
      <c r="M934" s="364"/>
      <c r="N934" s="364"/>
      <c r="O934" s="364"/>
      <c r="P934" s="364"/>
      <c r="Q934" s="364"/>
      <c r="R934" s="364"/>
      <c r="S934" s="364"/>
      <c r="T934" s="364"/>
      <c r="U934" s="364"/>
      <c r="V934" s="364"/>
      <c r="W934" s="364"/>
      <c r="X934" s="364"/>
      <c r="Y934" s="364"/>
      <c r="Z934" s="364"/>
      <c r="AA934" s="364"/>
      <c r="AB934" s="364"/>
    </row>
    <row r="935">
      <c r="A935" s="364"/>
      <c r="B935" s="364"/>
      <c r="C935" s="364"/>
      <c r="D935" s="371"/>
      <c r="E935" s="371"/>
      <c r="F935" s="371"/>
      <c r="G935" s="364"/>
      <c r="H935" s="364"/>
      <c r="I935" s="364"/>
      <c r="J935" s="364"/>
      <c r="K935" s="364"/>
      <c r="L935" s="364"/>
      <c r="M935" s="364"/>
      <c r="N935" s="364"/>
      <c r="O935" s="364"/>
      <c r="P935" s="364"/>
      <c r="Q935" s="364"/>
      <c r="R935" s="364"/>
      <c r="S935" s="364"/>
      <c r="T935" s="364"/>
      <c r="U935" s="364"/>
      <c r="V935" s="364"/>
      <c r="W935" s="364"/>
      <c r="X935" s="364"/>
      <c r="Y935" s="364"/>
      <c r="Z935" s="364"/>
      <c r="AA935" s="364"/>
      <c r="AB935" s="364"/>
    </row>
    <row r="936">
      <c r="A936" s="364"/>
      <c r="B936" s="364"/>
      <c r="C936" s="364"/>
      <c r="D936" s="371"/>
      <c r="E936" s="371"/>
      <c r="F936" s="371"/>
      <c r="G936" s="364"/>
      <c r="H936" s="364"/>
      <c r="I936" s="364"/>
      <c r="J936" s="364"/>
      <c r="K936" s="364"/>
      <c r="L936" s="364"/>
      <c r="M936" s="364"/>
      <c r="N936" s="364"/>
      <c r="O936" s="364"/>
      <c r="P936" s="364"/>
      <c r="Q936" s="364"/>
      <c r="R936" s="364"/>
      <c r="S936" s="364"/>
      <c r="T936" s="364"/>
      <c r="U936" s="364"/>
      <c r="V936" s="364"/>
      <c r="W936" s="364"/>
      <c r="X936" s="364"/>
      <c r="Y936" s="364"/>
      <c r="Z936" s="364"/>
      <c r="AA936" s="364"/>
      <c r="AB936" s="364"/>
    </row>
    <row r="937">
      <c r="A937" s="364"/>
      <c r="B937" s="364"/>
      <c r="C937" s="364"/>
      <c r="D937" s="371"/>
      <c r="E937" s="371"/>
      <c r="F937" s="371"/>
      <c r="G937" s="364"/>
      <c r="H937" s="364"/>
      <c r="I937" s="364"/>
      <c r="J937" s="364"/>
      <c r="K937" s="364"/>
      <c r="L937" s="364"/>
      <c r="M937" s="364"/>
      <c r="N937" s="364"/>
      <c r="O937" s="364"/>
      <c r="P937" s="364"/>
      <c r="Q937" s="364"/>
      <c r="R937" s="364"/>
      <c r="S937" s="364"/>
      <c r="T937" s="364"/>
      <c r="U937" s="364"/>
      <c r="V937" s="364"/>
      <c r="W937" s="364"/>
      <c r="X937" s="364"/>
      <c r="Y937" s="364"/>
      <c r="Z937" s="364"/>
      <c r="AA937" s="364"/>
      <c r="AB937" s="364"/>
    </row>
    <row r="938">
      <c r="A938" s="364"/>
      <c r="B938" s="364"/>
      <c r="C938" s="364"/>
      <c r="D938" s="371"/>
      <c r="E938" s="371"/>
      <c r="F938" s="371"/>
      <c r="G938" s="364"/>
      <c r="H938" s="364"/>
      <c r="I938" s="364"/>
      <c r="J938" s="364"/>
      <c r="K938" s="364"/>
      <c r="L938" s="364"/>
      <c r="M938" s="364"/>
      <c r="N938" s="364"/>
      <c r="O938" s="364"/>
      <c r="P938" s="364"/>
      <c r="Q938" s="364"/>
      <c r="R938" s="364"/>
      <c r="S938" s="364"/>
      <c r="T938" s="364"/>
      <c r="U938" s="364"/>
      <c r="V938" s="364"/>
      <c r="W938" s="364"/>
      <c r="X938" s="364"/>
      <c r="Y938" s="364"/>
      <c r="Z938" s="364"/>
      <c r="AA938" s="364"/>
      <c r="AB938" s="364"/>
    </row>
    <row r="939">
      <c r="A939" s="364"/>
      <c r="B939" s="364"/>
      <c r="C939" s="364"/>
      <c r="D939" s="371"/>
      <c r="E939" s="371"/>
      <c r="F939" s="371"/>
      <c r="G939" s="364"/>
      <c r="H939" s="364"/>
      <c r="I939" s="364"/>
      <c r="J939" s="364"/>
      <c r="K939" s="364"/>
      <c r="L939" s="364"/>
      <c r="M939" s="364"/>
      <c r="N939" s="364"/>
      <c r="O939" s="364"/>
      <c r="P939" s="364"/>
      <c r="Q939" s="364"/>
      <c r="R939" s="364"/>
      <c r="S939" s="364"/>
      <c r="T939" s="364"/>
      <c r="U939" s="364"/>
      <c r="V939" s="364"/>
      <c r="W939" s="364"/>
      <c r="X939" s="364"/>
      <c r="Y939" s="364"/>
      <c r="Z939" s="364"/>
      <c r="AA939" s="364"/>
      <c r="AB939" s="364"/>
    </row>
    <row r="940">
      <c r="A940" s="364"/>
      <c r="B940" s="364"/>
      <c r="C940" s="364"/>
      <c r="D940" s="371"/>
      <c r="E940" s="371"/>
      <c r="F940" s="371"/>
      <c r="G940" s="364"/>
      <c r="H940" s="364"/>
      <c r="I940" s="364"/>
      <c r="J940" s="364"/>
      <c r="K940" s="364"/>
      <c r="L940" s="364"/>
      <c r="M940" s="364"/>
      <c r="N940" s="364"/>
      <c r="O940" s="364"/>
      <c r="P940" s="364"/>
      <c r="Q940" s="364"/>
      <c r="R940" s="364"/>
      <c r="S940" s="364"/>
      <c r="T940" s="364"/>
      <c r="U940" s="364"/>
      <c r="V940" s="364"/>
      <c r="W940" s="364"/>
      <c r="X940" s="364"/>
      <c r="Y940" s="364"/>
      <c r="Z940" s="364"/>
      <c r="AA940" s="364"/>
      <c r="AB940" s="364"/>
    </row>
    <row r="941">
      <c r="A941" s="364"/>
      <c r="B941" s="364"/>
      <c r="C941" s="364"/>
      <c r="D941" s="371"/>
      <c r="E941" s="371"/>
      <c r="F941" s="371"/>
      <c r="G941" s="364"/>
      <c r="H941" s="364"/>
      <c r="I941" s="364"/>
      <c r="J941" s="364"/>
      <c r="K941" s="364"/>
      <c r="L941" s="364"/>
      <c r="M941" s="364"/>
      <c r="N941" s="364"/>
      <c r="O941" s="364"/>
      <c r="P941" s="364"/>
      <c r="Q941" s="364"/>
      <c r="R941" s="364"/>
      <c r="S941" s="364"/>
      <c r="T941" s="364"/>
      <c r="U941" s="364"/>
      <c r="V941" s="364"/>
      <c r="W941" s="364"/>
      <c r="X941" s="364"/>
      <c r="Y941" s="364"/>
      <c r="Z941" s="364"/>
      <c r="AA941" s="364"/>
      <c r="AB941" s="364"/>
    </row>
    <row r="942">
      <c r="A942" s="364"/>
      <c r="B942" s="364"/>
      <c r="C942" s="364"/>
      <c r="D942" s="371"/>
      <c r="E942" s="371"/>
      <c r="F942" s="371"/>
      <c r="G942" s="364"/>
      <c r="H942" s="364"/>
      <c r="I942" s="364"/>
      <c r="J942" s="364"/>
      <c r="K942" s="364"/>
      <c r="L942" s="364"/>
      <c r="M942" s="364"/>
      <c r="N942" s="364"/>
      <c r="O942" s="364"/>
      <c r="P942" s="364"/>
      <c r="Q942" s="364"/>
      <c r="R942" s="364"/>
      <c r="S942" s="364"/>
      <c r="T942" s="364"/>
      <c r="U942" s="364"/>
      <c r="V942" s="364"/>
      <c r="W942" s="364"/>
      <c r="X942" s="364"/>
      <c r="Y942" s="364"/>
      <c r="Z942" s="364"/>
      <c r="AA942" s="364"/>
      <c r="AB942" s="364"/>
    </row>
    <row r="943">
      <c r="A943" s="364"/>
      <c r="B943" s="364"/>
      <c r="C943" s="364"/>
      <c r="D943" s="371"/>
      <c r="E943" s="371"/>
      <c r="F943" s="371"/>
      <c r="G943" s="364"/>
      <c r="H943" s="364"/>
      <c r="I943" s="364"/>
      <c r="J943" s="364"/>
      <c r="K943" s="364"/>
      <c r="L943" s="364"/>
      <c r="M943" s="364"/>
      <c r="N943" s="364"/>
      <c r="O943" s="364"/>
      <c r="P943" s="364"/>
      <c r="Q943" s="364"/>
      <c r="R943" s="364"/>
      <c r="S943" s="364"/>
      <c r="T943" s="364"/>
      <c r="U943" s="364"/>
      <c r="V943" s="364"/>
      <c r="W943" s="364"/>
      <c r="X943" s="364"/>
      <c r="Y943" s="364"/>
      <c r="Z943" s="364"/>
      <c r="AA943" s="364"/>
      <c r="AB943" s="364"/>
    </row>
    <row r="944">
      <c r="A944" s="364"/>
      <c r="B944" s="364"/>
      <c r="C944" s="364"/>
      <c r="D944" s="371"/>
      <c r="E944" s="371"/>
      <c r="F944" s="371"/>
      <c r="G944" s="364"/>
      <c r="H944" s="364"/>
      <c r="I944" s="364"/>
      <c r="J944" s="364"/>
      <c r="K944" s="364"/>
      <c r="L944" s="364"/>
      <c r="M944" s="364"/>
      <c r="N944" s="364"/>
      <c r="O944" s="364"/>
      <c r="P944" s="364"/>
      <c r="Q944" s="364"/>
      <c r="R944" s="364"/>
      <c r="S944" s="364"/>
      <c r="T944" s="364"/>
      <c r="U944" s="364"/>
      <c r="V944" s="364"/>
      <c r="W944" s="364"/>
      <c r="X944" s="364"/>
      <c r="Y944" s="364"/>
      <c r="Z944" s="364"/>
      <c r="AA944" s="364"/>
      <c r="AB944" s="364"/>
    </row>
    <row r="945">
      <c r="A945" s="364"/>
      <c r="B945" s="364"/>
      <c r="C945" s="364"/>
      <c r="D945" s="371"/>
      <c r="E945" s="371"/>
      <c r="F945" s="371"/>
      <c r="G945" s="364"/>
      <c r="H945" s="364"/>
      <c r="I945" s="364"/>
      <c r="J945" s="364"/>
      <c r="K945" s="364"/>
      <c r="L945" s="364"/>
      <c r="M945" s="364"/>
      <c r="N945" s="364"/>
      <c r="O945" s="364"/>
      <c r="P945" s="364"/>
      <c r="Q945" s="364"/>
      <c r="R945" s="364"/>
      <c r="S945" s="364"/>
      <c r="T945" s="364"/>
      <c r="U945" s="364"/>
      <c r="V945" s="364"/>
      <c r="W945" s="364"/>
      <c r="X945" s="364"/>
      <c r="Y945" s="364"/>
      <c r="Z945" s="364"/>
      <c r="AA945" s="364"/>
      <c r="AB945" s="364"/>
    </row>
    <row r="946">
      <c r="A946" s="364"/>
      <c r="B946" s="364"/>
      <c r="C946" s="364"/>
      <c r="D946" s="371"/>
      <c r="E946" s="371"/>
      <c r="F946" s="371"/>
      <c r="G946" s="364"/>
      <c r="H946" s="364"/>
      <c r="I946" s="364"/>
      <c r="J946" s="364"/>
      <c r="K946" s="364"/>
      <c r="L946" s="364"/>
      <c r="M946" s="364"/>
      <c r="N946" s="364"/>
      <c r="O946" s="364"/>
      <c r="P946" s="364"/>
      <c r="Q946" s="364"/>
      <c r="R946" s="364"/>
      <c r="S946" s="364"/>
      <c r="T946" s="364"/>
      <c r="U946" s="364"/>
      <c r="V946" s="364"/>
      <c r="W946" s="364"/>
      <c r="X946" s="364"/>
      <c r="Y946" s="364"/>
      <c r="Z946" s="364"/>
      <c r="AA946" s="364"/>
      <c r="AB946" s="364"/>
    </row>
    <row r="947">
      <c r="A947" s="364"/>
      <c r="B947" s="364"/>
      <c r="C947" s="364"/>
      <c r="D947" s="371"/>
      <c r="E947" s="371"/>
      <c r="F947" s="371"/>
      <c r="G947" s="364"/>
      <c r="H947" s="364"/>
      <c r="I947" s="364"/>
      <c r="J947" s="364"/>
      <c r="K947" s="364"/>
      <c r="L947" s="364"/>
      <c r="M947" s="364"/>
      <c r="N947" s="364"/>
      <c r="O947" s="364"/>
      <c r="P947" s="364"/>
      <c r="Q947" s="364"/>
      <c r="R947" s="364"/>
      <c r="S947" s="364"/>
      <c r="T947" s="364"/>
      <c r="U947" s="364"/>
      <c r="V947" s="364"/>
      <c r="W947" s="364"/>
      <c r="X947" s="364"/>
      <c r="Y947" s="364"/>
      <c r="Z947" s="364"/>
      <c r="AA947" s="364"/>
      <c r="AB947" s="364"/>
    </row>
    <row r="948">
      <c r="A948" s="364"/>
      <c r="B948" s="364"/>
      <c r="C948" s="364"/>
      <c r="D948" s="371"/>
      <c r="E948" s="371"/>
      <c r="F948" s="371"/>
      <c r="G948" s="364"/>
      <c r="H948" s="364"/>
      <c r="I948" s="364"/>
      <c r="J948" s="364"/>
      <c r="K948" s="364"/>
      <c r="L948" s="364"/>
      <c r="M948" s="364"/>
      <c r="N948" s="364"/>
      <c r="O948" s="364"/>
      <c r="P948" s="364"/>
      <c r="Q948" s="364"/>
      <c r="R948" s="364"/>
      <c r="S948" s="364"/>
      <c r="T948" s="364"/>
      <c r="U948" s="364"/>
      <c r="V948" s="364"/>
      <c r="W948" s="364"/>
      <c r="X948" s="364"/>
      <c r="Y948" s="364"/>
      <c r="Z948" s="364"/>
      <c r="AA948" s="364"/>
      <c r="AB948" s="364"/>
    </row>
    <row r="949">
      <c r="A949" s="364"/>
      <c r="B949" s="364"/>
      <c r="C949" s="364"/>
      <c r="D949" s="371"/>
      <c r="E949" s="371"/>
      <c r="F949" s="371"/>
      <c r="G949" s="364"/>
      <c r="H949" s="364"/>
      <c r="I949" s="364"/>
      <c r="J949" s="364"/>
      <c r="K949" s="364"/>
      <c r="L949" s="364"/>
      <c r="M949" s="364"/>
      <c r="N949" s="364"/>
      <c r="O949" s="364"/>
      <c r="P949" s="364"/>
      <c r="Q949" s="364"/>
      <c r="R949" s="364"/>
      <c r="S949" s="364"/>
      <c r="T949" s="364"/>
      <c r="U949" s="364"/>
      <c r="V949" s="364"/>
      <c r="W949" s="364"/>
      <c r="X949" s="364"/>
      <c r="Y949" s="364"/>
      <c r="Z949" s="364"/>
      <c r="AA949" s="364"/>
      <c r="AB949" s="364"/>
    </row>
    <row r="950">
      <c r="A950" s="364"/>
      <c r="B950" s="364"/>
      <c r="C950" s="364"/>
      <c r="D950" s="371"/>
      <c r="E950" s="371"/>
      <c r="F950" s="371"/>
      <c r="G950" s="364"/>
      <c r="H950" s="364"/>
      <c r="I950" s="364"/>
      <c r="J950" s="364"/>
      <c r="K950" s="364"/>
      <c r="L950" s="364"/>
      <c r="M950" s="364"/>
      <c r="N950" s="364"/>
      <c r="O950" s="364"/>
      <c r="P950" s="364"/>
      <c r="Q950" s="364"/>
      <c r="R950" s="364"/>
      <c r="S950" s="364"/>
      <c r="T950" s="364"/>
      <c r="U950" s="364"/>
      <c r="V950" s="364"/>
      <c r="W950" s="364"/>
      <c r="X950" s="364"/>
      <c r="Y950" s="364"/>
      <c r="Z950" s="364"/>
      <c r="AA950" s="364"/>
      <c r="AB950" s="364"/>
    </row>
    <row r="951">
      <c r="A951" s="364"/>
      <c r="B951" s="364"/>
      <c r="C951" s="364"/>
      <c r="D951" s="371"/>
      <c r="E951" s="371"/>
      <c r="F951" s="371"/>
      <c r="G951" s="364"/>
      <c r="H951" s="364"/>
      <c r="I951" s="364"/>
      <c r="J951" s="364"/>
      <c r="K951" s="364"/>
      <c r="L951" s="364"/>
      <c r="M951" s="364"/>
      <c r="N951" s="364"/>
      <c r="O951" s="364"/>
      <c r="P951" s="364"/>
      <c r="Q951" s="364"/>
      <c r="R951" s="364"/>
      <c r="S951" s="364"/>
      <c r="T951" s="364"/>
      <c r="U951" s="364"/>
      <c r="V951" s="364"/>
      <c r="W951" s="364"/>
      <c r="X951" s="364"/>
      <c r="Y951" s="364"/>
      <c r="Z951" s="364"/>
      <c r="AA951" s="364"/>
      <c r="AB951" s="364"/>
    </row>
    <row r="952">
      <c r="A952" s="364"/>
      <c r="B952" s="364"/>
      <c r="C952" s="364"/>
      <c r="D952" s="371"/>
      <c r="E952" s="371"/>
      <c r="F952" s="371"/>
      <c r="G952" s="364"/>
      <c r="H952" s="364"/>
      <c r="I952" s="364"/>
      <c r="J952" s="364"/>
      <c r="K952" s="364"/>
      <c r="L952" s="364"/>
      <c r="M952" s="364"/>
      <c r="N952" s="364"/>
      <c r="O952" s="364"/>
      <c r="P952" s="364"/>
      <c r="Q952" s="364"/>
      <c r="R952" s="364"/>
      <c r="S952" s="364"/>
      <c r="T952" s="364"/>
      <c r="U952" s="364"/>
      <c r="V952" s="364"/>
      <c r="W952" s="364"/>
      <c r="X952" s="364"/>
      <c r="Y952" s="364"/>
      <c r="Z952" s="364"/>
      <c r="AA952" s="364"/>
      <c r="AB952" s="364"/>
    </row>
    <row r="953">
      <c r="A953" s="364"/>
      <c r="B953" s="364"/>
      <c r="C953" s="364"/>
      <c r="D953" s="371"/>
      <c r="E953" s="371"/>
      <c r="F953" s="371"/>
      <c r="G953" s="364"/>
      <c r="H953" s="364"/>
      <c r="I953" s="364"/>
      <c r="J953" s="364"/>
      <c r="K953" s="364"/>
      <c r="L953" s="364"/>
      <c r="M953" s="364"/>
      <c r="N953" s="364"/>
      <c r="O953" s="364"/>
      <c r="P953" s="364"/>
      <c r="Q953" s="364"/>
      <c r="R953" s="364"/>
      <c r="S953" s="364"/>
      <c r="T953" s="364"/>
      <c r="U953" s="364"/>
      <c r="V953" s="364"/>
      <c r="W953" s="364"/>
      <c r="X953" s="364"/>
      <c r="Y953" s="364"/>
      <c r="Z953" s="364"/>
      <c r="AA953" s="364"/>
      <c r="AB953" s="364"/>
    </row>
    <row r="954">
      <c r="A954" s="364"/>
      <c r="B954" s="364"/>
      <c r="C954" s="364"/>
      <c r="D954" s="371"/>
      <c r="E954" s="371"/>
      <c r="F954" s="371"/>
      <c r="G954" s="364"/>
      <c r="H954" s="364"/>
      <c r="I954" s="364"/>
      <c r="J954" s="364"/>
      <c r="K954" s="364"/>
      <c r="L954" s="364"/>
      <c r="M954" s="364"/>
      <c r="N954" s="364"/>
      <c r="O954" s="364"/>
      <c r="P954" s="364"/>
      <c r="Q954" s="364"/>
      <c r="R954" s="364"/>
      <c r="S954" s="364"/>
      <c r="T954" s="364"/>
      <c r="U954" s="364"/>
      <c r="V954" s="364"/>
      <c r="W954" s="364"/>
      <c r="X954" s="364"/>
      <c r="Y954" s="364"/>
      <c r="Z954" s="364"/>
      <c r="AA954" s="364"/>
      <c r="AB954" s="364"/>
    </row>
    <row r="955">
      <c r="A955" s="364"/>
      <c r="B955" s="364"/>
      <c r="C955" s="364"/>
      <c r="D955" s="371"/>
      <c r="E955" s="371"/>
      <c r="F955" s="371"/>
      <c r="G955" s="364"/>
      <c r="H955" s="364"/>
      <c r="I955" s="364"/>
      <c r="J955" s="364"/>
      <c r="K955" s="364"/>
      <c r="L955" s="364"/>
      <c r="M955" s="364"/>
      <c r="N955" s="364"/>
      <c r="O955" s="364"/>
      <c r="P955" s="364"/>
      <c r="Q955" s="364"/>
      <c r="R955" s="364"/>
      <c r="S955" s="364"/>
      <c r="T955" s="364"/>
      <c r="U955" s="364"/>
      <c r="V955" s="364"/>
      <c r="W955" s="364"/>
      <c r="X955" s="364"/>
      <c r="Y955" s="364"/>
      <c r="Z955" s="364"/>
      <c r="AA955" s="364"/>
      <c r="AB955" s="364"/>
    </row>
    <row r="956">
      <c r="A956" s="364"/>
      <c r="B956" s="364"/>
      <c r="C956" s="364"/>
      <c r="D956" s="371"/>
      <c r="E956" s="371"/>
      <c r="F956" s="371"/>
      <c r="G956" s="364"/>
      <c r="H956" s="364"/>
      <c r="I956" s="364"/>
      <c r="J956" s="364"/>
      <c r="K956" s="364"/>
      <c r="L956" s="364"/>
      <c r="M956" s="364"/>
      <c r="N956" s="364"/>
      <c r="O956" s="364"/>
      <c r="P956" s="364"/>
      <c r="Q956" s="364"/>
      <c r="R956" s="364"/>
      <c r="S956" s="364"/>
      <c r="T956" s="364"/>
      <c r="U956" s="364"/>
      <c r="V956" s="364"/>
      <c r="W956" s="364"/>
      <c r="X956" s="364"/>
      <c r="Y956" s="364"/>
      <c r="Z956" s="364"/>
      <c r="AA956" s="364"/>
      <c r="AB956" s="364"/>
    </row>
    <row r="957">
      <c r="A957" s="364"/>
      <c r="B957" s="364"/>
      <c r="C957" s="364"/>
      <c r="D957" s="371"/>
      <c r="E957" s="371"/>
      <c r="F957" s="371"/>
      <c r="G957" s="364"/>
      <c r="H957" s="364"/>
      <c r="I957" s="364"/>
      <c r="J957" s="364"/>
      <c r="K957" s="364"/>
      <c r="L957" s="364"/>
      <c r="M957" s="364"/>
      <c r="N957" s="364"/>
      <c r="O957" s="364"/>
      <c r="P957" s="364"/>
      <c r="Q957" s="364"/>
      <c r="R957" s="364"/>
      <c r="S957" s="364"/>
      <c r="T957" s="364"/>
      <c r="U957" s="364"/>
      <c r="V957" s="364"/>
      <c r="W957" s="364"/>
      <c r="X957" s="364"/>
      <c r="Y957" s="364"/>
      <c r="Z957" s="364"/>
      <c r="AA957" s="364"/>
      <c r="AB957" s="364"/>
    </row>
    <row r="958">
      <c r="A958" s="364"/>
      <c r="B958" s="364"/>
      <c r="C958" s="364"/>
      <c r="D958" s="371"/>
      <c r="E958" s="371"/>
      <c r="F958" s="371"/>
      <c r="G958" s="364"/>
      <c r="H958" s="364"/>
      <c r="I958" s="364"/>
      <c r="J958" s="364"/>
      <c r="K958" s="364"/>
      <c r="L958" s="364"/>
      <c r="M958" s="364"/>
      <c r="N958" s="364"/>
      <c r="O958" s="364"/>
      <c r="P958" s="364"/>
      <c r="Q958" s="364"/>
      <c r="R958" s="364"/>
      <c r="S958" s="364"/>
      <c r="T958" s="364"/>
      <c r="U958" s="364"/>
      <c r="V958" s="364"/>
      <c r="W958" s="364"/>
      <c r="X958" s="364"/>
      <c r="Y958" s="364"/>
      <c r="Z958" s="364"/>
      <c r="AA958" s="364"/>
      <c r="AB958" s="364"/>
    </row>
    <row r="959">
      <c r="A959" s="364"/>
      <c r="B959" s="364"/>
      <c r="C959" s="364"/>
      <c r="D959" s="371"/>
      <c r="E959" s="371"/>
      <c r="F959" s="371"/>
      <c r="G959" s="364"/>
      <c r="H959" s="364"/>
      <c r="I959" s="364"/>
      <c r="J959" s="364"/>
      <c r="K959" s="364"/>
      <c r="L959" s="364"/>
      <c r="M959" s="364"/>
      <c r="N959" s="364"/>
      <c r="O959" s="364"/>
      <c r="P959" s="364"/>
      <c r="Q959" s="364"/>
      <c r="R959" s="364"/>
      <c r="S959" s="364"/>
      <c r="T959" s="364"/>
      <c r="U959" s="364"/>
      <c r="V959" s="364"/>
      <c r="W959" s="364"/>
      <c r="X959" s="364"/>
      <c r="Y959" s="364"/>
      <c r="Z959" s="364"/>
      <c r="AA959" s="364"/>
      <c r="AB959" s="364"/>
    </row>
    <row r="960">
      <c r="A960" s="364"/>
      <c r="B960" s="364"/>
      <c r="C960" s="364"/>
      <c r="D960" s="371"/>
      <c r="E960" s="371"/>
      <c r="F960" s="371"/>
      <c r="G960" s="364"/>
      <c r="H960" s="364"/>
      <c r="I960" s="364"/>
      <c r="J960" s="364"/>
      <c r="K960" s="364"/>
      <c r="L960" s="364"/>
      <c r="M960" s="364"/>
      <c r="N960" s="364"/>
      <c r="O960" s="364"/>
      <c r="P960" s="364"/>
      <c r="Q960" s="364"/>
      <c r="R960" s="364"/>
      <c r="S960" s="364"/>
      <c r="T960" s="364"/>
      <c r="U960" s="364"/>
      <c r="V960" s="364"/>
      <c r="W960" s="364"/>
      <c r="X960" s="364"/>
      <c r="Y960" s="364"/>
      <c r="Z960" s="364"/>
      <c r="AA960" s="364"/>
      <c r="AB960" s="364"/>
    </row>
    <row r="961">
      <c r="A961" s="364"/>
      <c r="B961" s="364"/>
      <c r="C961" s="364"/>
      <c r="D961" s="371"/>
      <c r="E961" s="371"/>
      <c r="F961" s="371"/>
      <c r="G961" s="364"/>
      <c r="H961" s="364"/>
      <c r="I961" s="364"/>
      <c r="J961" s="364"/>
      <c r="K961" s="364"/>
      <c r="L961" s="364"/>
      <c r="M961" s="364"/>
      <c r="N961" s="364"/>
      <c r="O961" s="364"/>
      <c r="P961" s="364"/>
      <c r="Q961" s="364"/>
      <c r="R961" s="364"/>
      <c r="S961" s="364"/>
      <c r="T961" s="364"/>
      <c r="U961" s="364"/>
      <c r="V961" s="364"/>
      <c r="W961" s="364"/>
      <c r="X961" s="364"/>
      <c r="Y961" s="364"/>
      <c r="Z961" s="364"/>
      <c r="AA961" s="364"/>
      <c r="AB961" s="364"/>
    </row>
    <row r="962">
      <c r="A962" s="364"/>
      <c r="B962" s="364"/>
      <c r="C962" s="364"/>
      <c r="D962" s="371"/>
      <c r="E962" s="371"/>
      <c r="F962" s="371"/>
      <c r="G962" s="364"/>
      <c r="H962" s="364"/>
      <c r="I962" s="364"/>
      <c r="J962" s="364"/>
      <c r="K962" s="364"/>
      <c r="L962" s="364"/>
      <c r="M962" s="364"/>
      <c r="N962" s="364"/>
      <c r="O962" s="364"/>
      <c r="P962" s="364"/>
      <c r="Q962" s="364"/>
      <c r="R962" s="364"/>
      <c r="S962" s="364"/>
      <c r="T962" s="364"/>
      <c r="U962" s="364"/>
      <c r="V962" s="364"/>
      <c r="W962" s="364"/>
      <c r="X962" s="364"/>
      <c r="Y962" s="364"/>
      <c r="Z962" s="364"/>
      <c r="AA962" s="364"/>
      <c r="AB962" s="364"/>
    </row>
    <row r="963">
      <c r="A963" s="364"/>
      <c r="B963" s="364"/>
      <c r="C963" s="364"/>
      <c r="D963" s="371"/>
      <c r="E963" s="371"/>
      <c r="F963" s="371"/>
      <c r="G963" s="364"/>
      <c r="H963" s="364"/>
      <c r="I963" s="364"/>
      <c r="J963" s="364"/>
      <c r="K963" s="364"/>
      <c r="L963" s="364"/>
      <c r="M963" s="364"/>
      <c r="N963" s="364"/>
      <c r="O963" s="364"/>
      <c r="P963" s="364"/>
      <c r="Q963" s="364"/>
      <c r="R963" s="364"/>
      <c r="S963" s="364"/>
      <c r="T963" s="364"/>
      <c r="U963" s="364"/>
      <c r="V963" s="364"/>
      <c r="W963" s="364"/>
      <c r="X963" s="364"/>
      <c r="Y963" s="364"/>
      <c r="Z963" s="364"/>
      <c r="AA963" s="364"/>
      <c r="AB963" s="364"/>
    </row>
    <row r="964">
      <c r="A964" s="364"/>
      <c r="B964" s="364"/>
      <c r="C964" s="364"/>
      <c r="D964" s="371"/>
      <c r="E964" s="371"/>
      <c r="F964" s="371"/>
      <c r="G964" s="364"/>
      <c r="H964" s="364"/>
      <c r="I964" s="364"/>
      <c r="J964" s="364"/>
      <c r="K964" s="364"/>
      <c r="L964" s="364"/>
      <c r="M964" s="364"/>
      <c r="N964" s="364"/>
      <c r="O964" s="364"/>
      <c r="P964" s="364"/>
      <c r="Q964" s="364"/>
      <c r="R964" s="364"/>
      <c r="S964" s="364"/>
      <c r="T964" s="364"/>
      <c r="U964" s="364"/>
      <c r="V964" s="364"/>
      <c r="W964" s="364"/>
      <c r="X964" s="364"/>
      <c r="Y964" s="364"/>
      <c r="Z964" s="364"/>
      <c r="AA964" s="364"/>
      <c r="AB964" s="364"/>
    </row>
    <row r="965">
      <c r="A965" s="364"/>
      <c r="B965" s="364"/>
      <c r="C965" s="364"/>
      <c r="D965" s="371"/>
      <c r="E965" s="371"/>
      <c r="F965" s="371"/>
      <c r="G965" s="364"/>
      <c r="H965" s="364"/>
      <c r="I965" s="364"/>
      <c r="J965" s="364"/>
      <c r="K965" s="364"/>
      <c r="L965" s="364"/>
      <c r="M965" s="364"/>
      <c r="N965" s="364"/>
      <c r="O965" s="364"/>
      <c r="P965" s="364"/>
      <c r="Q965" s="364"/>
      <c r="R965" s="364"/>
      <c r="S965" s="364"/>
      <c r="T965" s="364"/>
      <c r="U965" s="364"/>
      <c r="V965" s="364"/>
      <c r="W965" s="364"/>
      <c r="X965" s="364"/>
      <c r="Y965" s="364"/>
      <c r="Z965" s="364"/>
      <c r="AA965" s="364"/>
      <c r="AB965" s="364"/>
    </row>
    <row r="966">
      <c r="A966" s="364"/>
      <c r="B966" s="364"/>
      <c r="C966" s="364"/>
      <c r="D966" s="371"/>
      <c r="E966" s="371"/>
      <c r="F966" s="371"/>
      <c r="G966" s="364"/>
      <c r="H966" s="364"/>
      <c r="I966" s="364"/>
      <c r="J966" s="364"/>
      <c r="K966" s="364"/>
      <c r="L966" s="364"/>
      <c r="M966" s="364"/>
      <c r="N966" s="364"/>
      <c r="O966" s="364"/>
      <c r="P966" s="364"/>
      <c r="Q966" s="364"/>
      <c r="R966" s="364"/>
      <c r="S966" s="364"/>
      <c r="T966" s="364"/>
      <c r="U966" s="364"/>
      <c r="V966" s="364"/>
      <c r="W966" s="364"/>
      <c r="X966" s="364"/>
      <c r="Y966" s="364"/>
      <c r="Z966" s="364"/>
      <c r="AA966" s="364"/>
      <c r="AB966" s="364"/>
    </row>
    <row r="967">
      <c r="A967" s="364"/>
      <c r="B967" s="364"/>
      <c r="C967" s="364"/>
      <c r="D967" s="371"/>
      <c r="E967" s="371"/>
      <c r="F967" s="371"/>
      <c r="G967" s="364"/>
      <c r="H967" s="364"/>
      <c r="I967" s="364"/>
      <c r="J967" s="364"/>
      <c r="K967" s="364"/>
      <c r="L967" s="364"/>
      <c r="M967" s="364"/>
      <c r="N967" s="364"/>
      <c r="O967" s="364"/>
      <c r="P967" s="364"/>
      <c r="Q967" s="364"/>
      <c r="R967" s="364"/>
      <c r="S967" s="364"/>
      <c r="T967" s="364"/>
      <c r="U967" s="364"/>
      <c r="V967" s="364"/>
      <c r="W967" s="364"/>
      <c r="X967" s="364"/>
      <c r="Y967" s="364"/>
      <c r="Z967" s="364"/>
      <c r="AA967" s="364"/>
      <c r="AB967" s="364"/>
    </row>
    <row r="968">
      <c r="A968" s="364"/>
      <c r="B968" s="364"/>
      <c r="C968" s="364"/>
      <c r="D968" s="371"/>
      <c r="E968" s="371"/>
      <c r="F968" s="371"/>
      <c r="G968" s="364"/>
      <c r="H968" s="364"/>
      <c r="I968" s="364"/>
      <c r="J968" s="364"/>
      <c r="K968" s="364"/>
      <c r="L968" s="364"/>
      <c r="M968" s="364"/>
      <c r="N968" s="364"/>
      <c r="O968" s="364"/>
      <c r="P968" s="364"/>
      <c r="Q968" s="364"/>
      <c r="R968" s="364"/>
      <c r="S968" s="364"/>
      <c r="T968" s="364"/>
      <c r="U968" s="364"/>
      <c r="V968" s="364"/>
      <c r="W968" s="364"/>
      <c r="X968" s="364"/>
      <c r="Y968" s="364"/>
      <c r="Z968" s="364"/>
      <c r="AA968" s="364"/>
      <c r="AB968" s="364"/>
    </row>
    <row r="969">
      <c r="A969" s="364"/>
      <c r="B969" s="364"/>
      <c r="C969" s="364"/>
      <c r="D969" s="371"/>
      <c r="E969" s="371"/>
      <c r="F969" s="371"/>
      <c r="G969" s="364"/>
      <c r="H969" s="364"/>
      <c r="I969" s="364"/>
      <c r="J969" s="364"/>
      <c r="K969" s="364"/>
      <c r="L969" s="364"/>
      <c r="M969" s="364"/>
      <c r="N969" s="364"/>
      <c r="O969" s="364"/>
      <c r="P969" s="364"/>
      <c r="Q969" s="364"/>
      <c r="R969" s="364"/>
      <c r="S969" s="364"/>
      <c r="T969" s="364"/>
      <c r="U969" s="364"/>
      <c r="V969" s="364"/>
      <c r="W969" s="364"/>
      <c r="X969" s="364"/>
      <c r="Y969" s="364"/>
      <c r="Z969" s="364"/>
      <c r="AA969" s="364"/>
      <c r="AB969" s="364"/>
    </row>
    <row r="970">
      <c r="A970" s="364"/>
      <c r="B970" s="364"/>
      <c r="C970" s="364"/>
      <c r="D970" s="371"/>
      <c r="E970" s="371"/>
      <c r="F970" s="371"/>
      <c r="G970" s="364"/>
      <c r="H970" s="364"/>
      <c r="I970" s="364"/>
      <c r="J970" s="364"/>
      <c r="K970" s="364"/>
      <c r="L970" s="364"/>
      <c r="M970" s="364"/>
      <c r="N970" s="364"/>
      <c r="O970" s="364"/>
      <c r="P970" s="364"/>
      <c r="Q970" s="364"/>
      <c r="R970" s="364"/>
      <c r="S970" s="364"/>
      <c r="T970" s="364"/>
      <c r="U970" s="364"/>
      <c r="V970" s="364"/>
      <c r="W970" s="364"/>
      <c r="X970" s="364"/>
      <c r="Y970" s="364"/>
      <c r="Z970" s="364"/>
      <c r="AA970" s="364"/>
      <c r="AB970" s="364"/>
    </row>
    <row r="971">
      <c r="A971" s="364"/>
      <c r="B971" s="364"/>
      <c r="C971" s="364"/>
      <c r="D971" s="371"/>
      <c r="E971" s="371"/>
      <c r="F971" s="371"/>
      <c r="G971" s="364"/>
      <c r="H971" s="364"/>
      <c r="I971" s="364"/>
      <c r="J971" s="364"/>
      <c r="K971" s="364"/>
      <c r="L971" s="364"/>
      <c r="M971" s="364"/>
      <c r="N971" s="364"/>
      <c r="O971" s="364"/>
      <c r="P971" s="364"/>
      <c r="Q971" s="364"/>
      <c r="R971" s="364"/>
      <c r="S971" s="364"/>
      <c r="T971" s="364"/>
      <c r="U971" s="364"/>
      <c r="V971" s="364"/>
      <c r="W971" s="364"/>
      <c r="X971" s="364"/>
      <c r="Y971" s="364"/>
      <c r="Z971" s="364"/>
      <c r="AA971" s="364"/>
      <c r="AB971" s="364"/>
    </row>
    <row r="972">
      <c r="A972" s="364"/>
      <c r="B972" s="364"/>
      <c r="C972" s="364"/>
      <c r="D972" s="371"/>
      <c r="E972" s="371"/>
      <c r="F972" s="371"/>
      <c r="G972" s="364"/>
      <c r="H972" s="364"/>
      <c r="I972" s="364"/>
      <c r="J972" s="364"/>
      <c r="K972" s="364"/>
      <c r="L972" s="364"/>
      <c r="M972" s="364"/>
      <c r="N972" s="364"/>
      <c r="O972" s="364"/>
      <c r="P972" s="364"/>
      <c r="Q972" s="364"/>
      <c r="R972" s="364"/>
      <c r="S972" s="364"/>
      <c r="T972" s="364"/>
      <c r="U972" s="364"/>
      <c r="V972" s="364"/>
      <c r="W972" s="364"/>
      <c r="X972" s="364"/>
      <c r="Y972" s="364"/>
      <c r="Z972" s="364"/>
      <c r="AA972" s="364"/>
      <c r="AB972" s="364"/>
    </row>
    <row r="973">
      <c r="A973" s="364"/>
      <c r="B973" s="364"/>
      <c r="C973" s="364"/>
      <c r="D973" s="371"/>
      <c r="E973" s="371"/>
      <c r="F973" s="371"/>
      <c r="G973" s="364"/>
      <c r="H973" s="364"/>
      <c r="I973" s="364"/>
      <c r="J973" s="364"/>
      <c r="K973" s="364"/>
      <c r="L973" s="364"/>
      <c r="M973" s="364"/>
      <c r="N973" s="364"/>
      <c r="O973" s="364"/>
      <c r="P973" s="364"/>
      <c r="Q973" s="364"/>
      <c r="R973" s="364"/>
      <c r="S973" s="364"/>
      <c r="T973" s="364"/>
      <c r="U973" s="364"/>
      <c r="V973" s="364"/>
      <c r="W973" s="364"/>
      <c r="X973" s="364"/>
      <c r="Y973" s="364"/>
      <c r="Z973" s="364"/>
      <c r="AA973" s="364"/>
      <c r="AB973" s="364"/>
    </row>
    <row r="974">
      <c r="A974" s="364"/>
      <c r="B974" s="364"/>
      <c r="C974" s="364"/>
      <c r="D974" s="371"/>
      <c r="E974" s="371"/>
      <c r="F974" s="371"/>
      <c r="G974" s="364"/>
      <c r="H974" s="364"/>
      <c r="I974" s="364"/>
      <c r="J974" s="364"/>
      <c r="K974" s="364"/>
      <c r="L974" s="364"/>
      <c r="M974" s="364"/>
      <c r="N974" s="364"/>
      <c r="O974" s="364"/>
      <c r="P974" s="364"/>
      <c r="Q974" s="364"/>
      <c r="R974" s="364"/>
      <c r="S974" s="364"/>
      <c r="T974" s="364"/>
      <c r="U974" s="364"/>
      <c r="V974" s="364"/>
      <c r="W974" s="364"/>
      <c r="X974" s="364"/>
      <c r="Y974" s="364"/>
      <c r="Z974" s="364"/>
      <c r="AA974" s="364"/>
      <c r="AB974" s="364"/>
    </row>
    <row r="975">
      <c r="A975" s="364"/>
      <c r="B975" s="364"/>
      <c r="C975" s="364"/>
      <c r="D975" s="371"/>
      <c r="E975" s="371"/>
      <c r="F975" s="371"/>
      <c r="G975" s="364"/>
      <c r="H975" s="364"/>
      <c r="I975" s="364"/>
      <c r="J975" s="364"/>
      <c r="K975" s="364"/>
      <c r="L975" s="364"/>
      <c r="M975" s="364"/>
      <c r="N975" s="364"/>
      <c r="O975" s="364"/>
      <c r="P975" s="364"/>
      <c r="Q975" s="364"/>
      <c r="R975" s="364"/>
      <c r="S975" s="364"/>
      <c r="T975" s="364"/>
      <c r="U975" s="364"/>
      <c r="V975" s="364"/>
      <c r="W975" s="364"/>
      <c r="X975" s="364"/>
      <c r="Y975" s="364"/>
      <c r="Z975" s="364"/>
      <c r="AA975" s="364"/>
      <c r="AB975" s="364"/>
    </row>
    <row r="976">
      <c r="A976" s="364"/>
      <c r="B976" s="364"/>
      <c r="C976" s="364"/>
      <c r="D976" s="371"/>
      <c r="E976" s="371"/>
      <c r="F976" s="371"/>
      <c r="G976" s="364"/>
      <c r="H976" s="364"/>
      <c r="I976" s="364"/>
      <c r="J976" s="364"/>
      <c r="K976" s="364"/>
      <c r="L976" s="364"/>
      <c r="M976" s="364"/>
      <c r="N976" s="364"/>
      <c r="O976" s="364"/>
      <c r="P976" s="364"/>
      <c r="Q976" s="364"/>
      <c r="R976" s="364"/>
      <c r="S976" s="364"/>
      <c r="T976" s="364"/>
      <c r="U976" s="364"/>
      <c r="V976" s="364"/>
      <c r="W976" s="364"/>
      <c r="X976" s="364"/>
      <c r="Y976" s="364"/>
      <c r="Z976" s="364"/>
      <c r="AA976" s="364"/>
      <c r="AB976" s="364"/>
    </row>
    <row r="977">
      <c r="A977" s="364"/>
      <c r="B977" s="364"/>
      <c r="C977" s="364"/>
      <c r="D977" s="371"/>
      <c r="E977" s="371"/>
      <c r="F977" s="371"/>
      <c r="G977" s="364"/>
      <c r="H977" s="364"/>
      <c r="I977" s="364"/>
      <c r="J977" s="364"/>
      <c r="K977" s="364"/>
      <c r="L977" s="364"/>
      <c r="M977" s="364"/>
      <c r="N977" s="364"/>
      <c r="O977" s="364"/>
      <c r="P977" s="364"/>
      <c r="Q977" s="364"/>
      <c r="R977" s="364"/>
      <c r="S977" s="364"/>
      <c r="T977" s="364"/>
      <c r="U977" s="364"/>
      <c r="V977" s="364"/>
      <c r="W977" s="364"/>
      <c r="X977" s="364"/>
      <c r="Y977" s="364"/>
      <c r="Z977" s="364"/>
      <c r="AA977" s="364"/>
      <c r="AB977" s="364"/>
    </row>
    <row r="978">
      <c r="A978" s="364"/>
      <c r="B978" s="364"/>
      <c r="C978" s="364"/>
      <c r="D978" s="371"/>
      <c r="E978" s="371"/>
      <c r="F978" s="371"/>
      <c r="G978" s="364"/>
      <c r="H978" s="364"/>
      <c r="I978" s="364"/>
      <c r="J978" s="364"/>
      <c r="K978" s="364"/>
      <c r="L978" s="364"/>
      <c r="M978" s="364"/>
      <c r="N978" s="364"/>
      <c r="O978" s="364"/>
      <c r="P978" s="364"/>
      <c r="Q978" s="364"/>
      <c r="R978" s="364"/>
      <c r="S978" s="364"/>
      <c r="T978" s="364"/>
      <c r="U978" s="364"/>
      <c r="V978" s="364"/>
      <c r="W978" s="364"/>
      <c r="X978" s="364"/>
      <c r="Y978" s="364"/>
      <c r="Z978" s="364"/>
      <c r="AA978" s="364"/>
      <c r="AB978" s="364"/>
    </row>
    <row r="979">
      <c r="A979" s="364"/>
      <c r="B979" s="364"/>
      <c r="C979" s="364"/>
      <c r="D979" s="371"/>
      <c r="E979" s="371"/>
      <c r="F979" s="371"/>
      <c r="G979" s="364"/>
      <c r="H979" s="364"/>
      <c r="I979" s="364"/>
      <c r="J979" s="364"/>
      <c r="K979" s="364"/>
      <c r="L979" s="364"/>
      <c r="M979" s="364"/>
      <c r="N979" s="364"/>
      <c r="O979" s="364"/>
      <c r="P979" s="364"/>
      <c r="Q979" s="364"/>
      <c r="R979" s="364"/>
      <c r="S979" s="364"/>
      <c r="T979" s="364"/>
      <c r="U979" s="364"/>
      <c r="V979" s="364"/>
      <c r="W979" s="364"/>
      <c r="X979" s="364"/>
      <c r="Y979" s="364"/>
      <c r="Z979" s="364"/>
      <c r="AA979" s="364"/>
      <c r="AB979" s="364"/>
    </row>
    <row r="980">
      <c r="A980" s="364"/>
      <c r="B980" s="364"/>
      <c r="C980" s="364"/>
      <c r="D980" s="371"/>
      <c r="E980" s="371"/>
      <c r="F980" s="371"/>
      <c r="G980" s="364"/>
      <c r="H980" s="364"/>
      <c r="I980" s="364"/>
      <c r="J980" s="364"/>
      <c r="K980" s="364"/>
      <c r="L980" s="364"/>
      <c r="M980" s="364"/>
      <c r="N980" s="364"/>
      <c r="O980" s="364"/>
      <c r="P980" s="364"/>
      <c r="Q980" s="364"/>
      <c r="R980" s="364"/>
      <c r="S980" s="364"/>
      <c r="T980" s="364"/>
      <c r="U980" s="364"/>
      <c r="V980" s="364"/>
      <c r="W980" s="364"/>
      <c r="X980" s="364"/>
      <c r="Y980" s="364"/>
      <c r="Z980" s="364"/>
      <c r="AA980" s="364"/>
      <c r="AB980" s="364"/>
    </row>
    <row r="981">
      <c r="A981" s="364"/>
      <c r="B981" s="364"/>
      <c r="C981" s="364"/>
      <c r="D981" s="371"/>
      <c r="E981" s="371"/>
      <c r="F981" s="371"/>
      <c r="G981" s="364"/>
      <c r="H981" s="364"/>
      <c r="I981" s="364"/>
      <c r="J981" s="364"/>
      <c r="K981" s="364"/>
      <c r="L981" s="364"/>
      <c r="M981" s="364"/>
      <c r="N981" s="364"/>
      <c r="O981" s="364"/>
      <c r="P981" s="364"/>
      <c r="Q981" s="364"/>
      <c r="R981" s="364"/>
      <c r="S981" s="364"/>
      <c r="T981" s="364"/>
      <c r="U981" s="364"/>
      <c r="V981" s="364"/>
      <c r="W981" s="364"/>
      <c r="X981" s="364"/>
      <c r="Y981" s="364"/>
      <c r="Z981" s="364"/>
      <c r="AA981" s="364"/>
      <c r="AB981" s="364"/>
    </row>
    <row r="982">
      <c r="A982" s="364"/>
      <c r="B982" s="364"/>
      <c r="C982" s="364"/>
      <c r="D982" s="371"/>
      <c r="E982" s="371"/>
      <c r="F982" s="371"/>
      <c r="G982" s="364"/>
      <c r="H982" s="364"/>
      <c r="I982" s="364"/>
      <c r="J982" s="364"/>
      <c r="K982" s="364"/>
      <c r="L982" s="364"/>
      <c r="M982" s="364"/>
      <c r="N982" s="364"/>
      <c r="O982" s="364"/>
      <c r="P982" s="364"/>
      <c r="Q982" s="364"/>
      <c r="R982" s="364"/>
      <c r="S982" s="364"/>
      <c r="T982" s="364"/>
      <c r="U982" s="364"/>
      <c r="V982" s="364"/>
      <c r="W982" s="364"/>
      <c r="X982" s="364"/>
      <c r="Y982" s="364"/>
      <c r="Z982" s="364"/>
      <c r="AA982" s="364"/>
      <c r="AB982" s="364"/>
    </row>
    <row r="983">
      <c r="A983" s="364"/>
      <c r="B983" s="364"/>
      <c r="C983" s="364"/>
      <c r="D983" s="371"/>
      <c r="E983" s="371"/>
      <c r="F983" s="371"/>
      <c r="G983" s="364"/>
      <c r="H983" s="364"/>
      <c r="I983" s="364"/>
      <c r="J983" s="364"/>
      <c r="K983" s="364"/>
      <c r="L983" s="364"/>
      <c r="M983" s="364"/>
      <c r="N983" s="364"/>
      <c r="O983" s="364"/>
      <c r="P983" s="364"/>
      <c r="Q983" s="364"/>
      <c r="R983" s="364"/>
      <c r="S983" s="364"/>
      <c r="T983" s="364"/>
      <c r="U983" s="364"/>
      <c r="V983" s="364"/>
      <c r="W983" s="364"/>
      <c r="X983" s="364"/>
      <c r="Y983" s="364"/>
      <c r="Z983" s="364"/>
      <c r="AA983" s="364"/>
      <c r="AB983" s="364"/>
    </row>
    <row r="984">
      <c r="A984" s="364"/>
      <c r="B984" s="364"/>
      <c r="C984" s="364"/>
      <c r="D984" s="371"/>
      <c r="E984" s="371"/>
      <c r="F984" s="371"/>
      <c r="G984" s="364"/>
      <c r="H984" s="364"/>
      <c r="I984" s="364"/>
      <c r="J984" s="364"/>
      <c r="K984" s="364"/>
      <c r="L984" s="364"/>
      <c r="M984" s="364"/>
      <c r="N984" s="364"/>
      <c r="O984" s="364"/>
      <c r="P984" s="364"/>
      <c r="Q984" s="364"/>
      <c r="R984" s="364"/>
      <c r="S984" s="364"/>
      <c r="T984" s="364"/>
      <c r="U984" s="364"/>
      <c r="V984" s="364"/>
      <c r="W984" s="364"/>
      <c r="X984" s="364"/>
      <c r="Y984" s="364"/>
      <c r="Z984" s="364"/>
      <c r="AA984" s="364"/>
      <c r="AB984" s="364"/>
    </row>
    <row r="985">
      <c r="A985" s="364"/>
      <c r="B985" s="364"/>
      <c r="C985" s="364"/>
      <c r="D985" s="371"/>
      <c r="E985" s="371"/>
      <c r="F985" s="371"/>
      <c r="G985" s="364"/>
      <c r="H985" s="364"/>
      <c r="I985" s="364"/>
      <c r="J985" s="364"/>
      <c r="K985" s="364"/>
      <c r="L985" s="364"/>
      <c r="M985" s="364"/>
      <c r="N985" s="364"/>
      <c r="O985" s="364"/>
      <c r="P985" s="364"/>
      <c r="Q985" s="364"/>
      <c r="R985" s="364"/>
      <c r="S985" s="364"/>
      <c r="T985" s="364"/>
      <c r="U985" s="364"/>
      <c r="V985" s="364"/>
      <c r="W985" s="364"/>
      <c r="X985" s="364"/>
      <c r="Y985" s="364"/>
      <c r="Z985" s="364"/>
      <c r="AA985" s="364"/>
      <c r="AB985" s="364"/>
    </row>
    <row r="986">
      <c r="A986" s="364"/>
      <c r="B986" s="364"/>
      <c r="C986" s="364"/>
      <c r="D986" s="371"/>
      <c r="E986" s="371"/>
      <c r="F986" s="371"/>
      <c r="G986" s="364"/>
      <c r="H986" s="364"/>
      <c r="I986" s="364"/>
      <c r="J986" s="364"/>
      <c r="K986" s="364"/>
      <c r="L986" s="364"/>
      <c r="M986" s="364"/>
      <c r="N986" s="364"/>
      <c r="O986" s="364"/>
      <c r="P986" s="364"/>
      <c r="Q986" s="364"/>
      <c r="R986" s="364"/>
      <c r="S986" s="364"/>
      <c r="T986" s="364"/>
      <c r="U986" s="364"/>
      <c r="V986" s="364"/>
      <c r="W986" s="364"/>
      <c r="X986" s="364"/>
      <c r="Y986" s="364"/>
      <c r="Z986" s="364"/>
      <c r="AA986" s="364"/>
      <c r="AB986" s="364"/>
    </row>
    <row r="987">
      <c r="A987" s="364"/>
      <c r="B987" s="364"/>
      <c r="C987" s="364"/>
      <c r="D987" s="371"/>
      <c r="E987" s="371"/>
      <c r="F987" s="371"/>
      <c r="G987" s="364"/>
      <c r="H987" s="364"/>
      <c r="I987" s="364"/>
      <c r="J987" s="364"/>
      <c r="K987" s="364"/>
      <c r="L987" s="364"/>
      <c r="M987" s="364"/>
      <c r="N987" s="364"/>
      <c r="O987" s="364"/>
      <c r="P987" s="364"/>
      <c r="Q987" s="364"/>
      <c r="R987" s="364"/>
      <c r="S987" s="364"/>
      <c r="T987" s="364"/>
      <c r="U987" s="364"/>
      <c r="V987" s="364"/>
      <c r="W987" s="364"/>
      <c r="X987" s="364"/>
      <c r="Y987" s="364"/>
      <c r="Z987" s="364"/>
      <c r="AA987" s="364"/>
      <c r="AB987" s="364"/>
    </row>
    <row r="988">
      <c r="A988" s="364"/>
      <c r="B988" s="364"/>
      <c r="C988" s="364"/>
      <c r="D988" s="371"/>
      <c r="E988" s="371"/>
      <c r="F988" s="371"/>
      <c r="G988" s="364"/>
      <c r="H988" s="364"/>
      <c r="I988" s="364"/>
      <c r="J988" s="364"/>
      <c r="K988" s="364"/>
      <c r="L988" s="364"/>
      <c r="M988" s="364"/>
      <c r="N988" s="364"/>
      <c r="O988" s="364"/>
      <c r="P988" s="364"/>
      <c r="Q988" s="364"/>
      <c r="R988" s="364"/>
      <c r="S988" s="364"/>
      <c r="T988" s="364"/>
      <c r="U988" s="364"/>
      <c r="V988" s="364"/>
      <c r="W988" s="364"/>
      <c r="X988" s="364"/>
      <c r="Y988" s="364"/>
      <c r="Z988" s="364"/>
      <c r="AA988" s="364"/>
      <c r="AB988" s="364"/>
    </row>
    <row r="989">
      <c r="A989" s="364"/>
      <c r="B989" s="364"/>
      <c r="C989" s="364"/>
      <c r="D989" s="371"/>
      <c r="E989" s="371"/>
      <c r="F989" s="371"/>
      <c r="G989" s="364"/>
      <c r="H989" s="364"/>
      <c r="I989" s="364"/>
      <c r="J989" s="364"/>
      <c r="K989" s="364"/>
      <c r="L989" s="364"/>
      <c r="M989" s="364"/>
      <c r="N989" s="364"/>
      <c r="O989" s="364"/>
      <c r="P989" s="364"/>
      <c r="Q989" s="364"/>
      <c r="R989" s="364"/>
      <c r="S989" s="364"/>
      <c r="T989" s="364"/>
      <c r="U989" s="364"/>
      <c r="V989" s="364"/>
      <c r="W989" s="364"/>
      <c r="X989" s="364"/>
      <c r="Y989" s="364"/>
      <c r="Z989" s="364"/>
      <c r="AA989" s="364"/>
      <c r="AB989" s="364"/>
    </row>
    <row r="990">
      <c r="A990" s="364"/>
      <c r="B990" s="364"/>
      <c r="C990" s="364"/>
      <c r="D990" s="371"/>
      <c r="E990" s="371"/>
      <c r="F990" s="371"/>
      <c r="G990" s="364"/>
      <c r="H990" s="364"/>
      <c r="I990" s="364"/>
      <c r="J990" s="364"/>
      <c r="K990" s="364"/>
      <c r="L990" s="364"/>
      <c r="M990" s="364"/>
      <c r="N990" s="364"/>
      <c r="O990" s="364"/>
      <c r="P990" s="364"/>
      <c r="Q990" s="364"/>
      <c r="R990" s="364"/>
      <c r="S990" s="364"/>
      <c r="T990" s="364"/>
      <c r="U990" s="364"/>
      <c r="V990" s="364"/>
      <c r="W990" s="364"/>
      <c r="X990" s="364"/>
      <c r="Y990" s="364"/>
      <c r="Z990" s="364"/>
      <c r="AA990" s="364"/>
      <c r="AB990" s="364"/>
    </row>
    <row r="991">
      <c r="A991" s="364"/>
      <c r="B991" s="364"/>
      <c r="C991" s="364"/>
      <c r="D991" s="371"/>
      <c r="E991" s="371"/>
      <c r="F991" s="371"/>
      <c r="G991" s="364"/>
      <c r="H991" s="364"/>
      <c r="I991" s="364"/>
      <c r="J991" s="364"/>
      <c r="K991" s="364"/>
      <c r="L991" s="364"/>
      <c r="M991" s="364"/>
      <c r="N991" s="364"/>
      <c r="O991" s="364"/>
      <c r="P991" s="364"/>
      <c r="Q991" s="364"/>
      <c r="R991" s="364"/>
      <c r="S991" s="364"/>
      <c r="T991" s="364"/>
      <c r="U991" s="364"/>
      <c r="V991" s="364"/>
      <c r="W991" s="364"/>
      <c r="X991" s="364"/>
      <c r="Y991" s="364"/>
      <c r="Z991" s="364"/>
      <c r="AA991" s="364"/>
      <c r="AB991" s="364"/>
    </row>
    <row r="992">
      <c r="A992" s="364"/>
      <c r="B992" s="364"/>
      <c r="C992" s="364"/>
      <c r="D992" s="371"/>
      <c r="E992" s="371"/>
      <c r="F992" s="371"/>
      <c r="G992" s="364"/>
      <c r="H992" s="364"/>
      <c r="I992" s="364"/>
      <c r="J992" s="364"/>
      <c r="K992" s="364"/>
      <c r="L992" s="364"/>
      <c r="M992" s="364"/>
      <c r="N992" s="364"/>
      <c r="O992" s="364"/>
      <c r="P992" s="364"/>
      <c r="Q992" s="364"/>
      <c r="R992" s="364"/>
      <c r="S992" s="364"/>
      <c r="T992" s="364"/>
      <c r="U992" s="364"/>
      <c r="V992" s="364"/>
      <c r="W992" s="364"/>
      <c r="X992" s="364"/>
      <c r="Y992" s="364"/>
      <c r="Z992" s="364"/>
      <c r="AA992" s="364"/>
      <c r="AB992" s="364"/>
    </row>
    <row r="993">
      <c r="A993" s="364"/>
      <c r="B993" s="364"/>
      <c r="C993" s="364"/>
      <c r="D993" s="371"/>
      <c r="E993" s="371"/>
      <c r="F993" s="371"/>
      <c r="G993" s="364"/>
      <c r="H993" s="364"/>
      <c r="I993" s="364"/>
      <c r="J993" s="364"/>
      <c r="K993" s="364"/>
      <c r="L993" s="364"/>
      <c r="M993" s="364"/>
      <c r="N993" s="364"/>
      <c r="O993" s="364"/>
      <c r="P993" s="364"/>
      <c r="Q993" s="364"/>
      <c r="R993" s="364"/>
      <c r="S993" s="364"/>
      <c r="T993" s="364"/>
      <c r="U993" s="364"/>
      <c r="V993" s="364"/>
      <c r="W993" s="364"/>
      <c r="X993" s="364"/>
      <c r="Y993" s="364"/>
      <c r="Z993" s="364"/>
      <c r="AA993" s="364"/>
      <c r="AB993" s="364"/>
    </row>
    <row r="994">
      <c r="A994" s="364"/>
      <c r="B994" s="364"/>
      <c r="C994" s="364"/>
      <c r="D994" s="371"/>
      <c r="E994" s="371"/>
      <c r="F994" s="371"/>
      <c r="G994" s="364"/>
      <c r="H994" s="364"/>
      <c r="I994" s="364"/>
      <c r="J994" s="364"/>
      <c r="K994" s="364"/>
      <c r="L994" s="364"/>
      <c r="M994" s="364"/>
      <c r="N994" s="364"/>
      <c r="O994" s="364"/>
      <c r="P994" s="364"/>
      <c r="Q994" s="364"/>
      <c r="R994" s="364"/>
      <c r="S994" s="364"/>
      <c r="T994" s="364"/>
      <c r="U994" s="364"/>
      <c r="V994" s="364"/>
      <c r="W994" s="364"/>
      <c r="X994" s="364"/>
      <c r="Y994" s="364"/>
      <c r="Z994" s="364"/>
      <c r="AA994" s="364"/>
      <c r="AB994" s="364"/>
    </row>
    <row r="995">
      <c r="A995" s="364"/>
      <c r="B995" s="364"/>
      <c r="C995" s="364"/>
      <c r="D995" s="371"/>
      <c r="E995" s="371"/>
      <c r="F995" s="371"/>
      <c r="G995" s="364"/>
      <c r="H995" s="364"/>
      <c r="I995" s="364"/>
      <c r="J995" s="364"/>
      <c r="K995" s="364"/>
      <c r="L995" s="364"/>
      <c r="M995" s="364"/>
      <c r="N995" s="364"/>
      <c r="O995" s="364"/>
      <c r="P995" s="364"/>
      <c r="Q995" s="364"/>
      <c r="R995" s="364"/>
      <c r="S995" s="364"/>
      <c r="T995" s="364"/>
      <c r="U995" s="364"/>
      <c r="V995" s="364"/>
      <c r="W995" s="364"/>
      <c r="X995" s="364"/>
      <c r="Y995" s="364"/>
      <c r="Z995" s="364"/>
      <c r="AA995" s="364"/>
      <c r="AB995" s="364"/>
    </row>
    <row r="996">
      <c r="A996" s="364"/>
      <c r="B996" s="364"/>
      <c r="C996" s="364"/>
      <c r="D996" s="371"/>
      <c r="E996" s="371"/>
      <c r="F996" s="371"/>
      <c r="G996" s="364"/>
      <c r="H996" s="364"/>
      <c r="I996" s="364"/>
      <c r="J996" s="364"/>
      <c r="K996" s="364"/>
      <c r="L996" s="364"/>
      <c r="M996" s="364"/>
      <c r="N996" s="364"/>
      <c r="O996" s="364"/>
      <c r="P996" s="364"/>
      <c r="Q996" s="364"/>
      <c r="R996" s="364"/>
      <c r="S996" s="364"/>
      <c r="T996" s="364"/>
      <c r="U996" s="364"/>
      <c r="V996" s="364"/>
      <c r="W996" s="364"/>
      <c r="X996" s="364"/>
      <c r="Y996" s="364"/>
      <c r="Z996" s="364"/>
      <c r="AA996" s="364"/>
      <c r="AB996" s="364"/>
    </row>
    <row r="997">
      <c r="A997" s="364"/>
      <c r="B997" s="364"/>
      <c r="C997" s="364"/>
      <c r="D997" s="371"/>
      <c r="E997" s="371"/>
      <c r="F997" s="371"/>
      <c r="G997" s="364"/>
      <c r="H997" s="364"/>
      <c r="I997" s="364"/>
      <c r="J997" s="364"/>
      <c r="K997" s="364"/>
      <c r="L997" s="364"/>
      <c r="M997" s="364"/>
      <c r="N997" s="364"/>
      <c r="O997" s="364"/>
      <c r="P997" s="364"/>
      <c r="Q997" s="364"/>
      <c r="R997" s="364"/>
      <c r="S997" s="364"/>
      <c r="T997" s="364"/>
      <c r="U997" s="364"/>
      <c r="V997" s="364"/>
      <c r="W997" s="364"/>
      <c r="X997" s="364"/>
      <c r="Y997" s="364"/>
      <c r="Z997" s="364"/>
      <c r="AA997" s="364"/>
      <c r="AB997" s="364"/>
    </row>
    <row r="998">
      <c r="A998" s="377"/>
      <c r="B998" s="377"/>
      <c r="C998" s="377"/>
      <c r="D998" s="377"/>
      <c r="E998" s="377"/>
      <c r="F998" s="377"/>
      <c r="G998" s="377"/>
      <c r="H998" s="377"/>
      <c r="I998" s="377"/>
      <c r="J998" s="377"/>
      <c r="K998" s="377"/>
      <c r="L998" s="377"/>
      <c r="M998" s="377"/>
      <c r="N998" s="377"/>
      <c r="O998" s="377"/>
      <c r="P998" s="377"/>
      <c r="Q998" s="377"/>
      <c r="R998" s="377"/>
      <c r="S998" s="377"/>
      <c r="T998" s="377"/>
      <c r="U998" s="377"/>
      <c r="V998" s="377"/>
      <c r="W998" s="377"/>
      <c r="X998" s="377"/>
      <c r="Y998" s="377"/>
      <c r="Z998" s="377"/>
      <c r="AA998" s="377"/>
      <c r="AB998" s="377"/>
    </row>
    <row r="999">
      <c r="A999" s="377"/>
      <c r="B999" s="377"/>
      <c r="C999" s="377"/>
      <c r="D999" s="377"/>
      <c r="E999" s="377"/>
      <c r="F999" s="377"/>
      <c r="G999" s="377"/>
      <c r="H999" s="377"/>
      <c r="I999" s="377"/>
      <c r="J999" s="377"/>
      <c r="K999" s="377"/>
      <c r="L999" s="377"/>
      <c r="M999" s="377"/>
      <c r="N999" s="377"/>
      <c r="O999" s="377"/>
      <c r="P999" s="377"/>
      <c r="Q999" s="377"/>
      <c r="R999" s="377"/>
      <c r="S999" s="377"/>
      <c r="T999" s="377"/>
      <c r="U999" s="377"/>
      <c r="V999" s="377"/>
      <c r="W999" s="377"/>
      <c r="X999" s="377"/>
      <c r="Y999" s="377"/>
      <c r="Z999" s="377"/>
      <c r="AA999" s="377"/>
      <c r="AB999" s="377"/>
    </row>
    <row r="1000">
      <c r="A1000" s="377"/>
      <c r="B1000" s="377"/>
      <c r="C1000" s="377"/>
      <c r="D1000" s="377"/>
      <c r="E1000" s="377"/>
      <c r="F1000" s="377"/>
      <c r="G1000" s="377"/>
      <c r="H1000" s="377"/>
      <c r="I1000" s="377"/>
      <c r="J1000" s="377"/>
      <c r="K1000" s="377"/>
      <c r="L1000" s="377"/>
      <c r="M1000" s="377"/>
      <c r="N1000" s="377"/>
      <c r="O1000" s="377"/>
      <c r="P1000" s="377"/>
      <c r="Q1000" s="377"/>
      <c r="R1000" s="377"/>
      <c r="S1000" s="377"/>
      <c r="T1000" s="377"/>
      <c r="U1000" s="377"/>
      <c r="V1000" s="377"/>
      <c r="W1000" s="377"/>
      <c r="X1000" s="377"/>
      <c r="Y1000" s="377"/>
      <c r="Z1000" s="377"/>
      <c r="AA1000" s="377"/>
      <c r="AB1000" s="377"/>
    </row>
    <row r="1001">
      <c r="A1001" s="377"/>
      <c r="B1001" s="377"/>
      <c r="C1001" s="377"/>
      <c r="D1001" s="377"/>
      <c r="E1001" s="377"/>
      <c r="F1001" s="377"/>
      <c r="G1001" s="377"/>
      <c r="H1001" s="377"/>
      <c r="I1001" s="377"/>
      <c r="J1001" s="377"/>
      <c r="K1001" s="377"/>
      <c r="L1001" s="377"/>
      <c r="M1001" s="377"/>
      <c r="N1001" s="377"/>
      <c r="O1001" s="377"/>
      <c r="P1001" s="377"/>
      <c r="Q1001" s="377"/>
      <c r="R1001" s="377"/>
      <c r="S1001" s="377"/>
      <c r="T1001" s="377"/>
      <c r="U1001" s="377"/>
      <c r="V1001" s="377"/>
      <c r="W1001" s="377"/>
      <c r="X1001" s="377"/>
      <c r="Y1001" s="377"/>
      <c r="Z1001" s="377"/>
      <c r="AA1001" s="377"/>
      <c r="AB1001" s="377"/>
    </row>
    <row r="1002">
      <c r="A1002" s="377"/>
      <c r="B1002" s="377"/>
      <c r="C1002" s="377"/>
      <c r="D1002" s="377"/>
      <c r="E1002" s="377"/>
      <c r="F1002" s="377"/>
      <c r="G1002" s="377"/>
      <c r="H1002" s="377"/>
      <c r="I1002" s="377"/>
      <c r="J1002" s="377"/>
      <c r="K1002" s="377"/>
      <c r="L1002" s="377"/>
      <c r="M1002" s="377"/>
      <c r="N1002" s="377"/>
      <c r="O1002" s="377"/>
      <c r="P1002" s="377"/>
      <c r="Q1002" s="377"/>
      <c r="R1002" s="377"/>
      <c r="S1002" s="377"/>
      <c r="T1002" s="377"/>
      <c r="U1002" s="377"/>
      <c r="V1002" s="377"/>
      <c r="W1002" s="377"/>
      <c r="X1002" s="377"/>
      <c r="Y1002" s="377"/>
      <c r="Z1002" s="377"/>
      <c r="AA1002" s="377"/>
      <c r="AB1002" s="377"/>
    </row>
    <row r="1003">
      <c r="A1003" s="377"/>
      <c r="B1003" s="377"/>
      <c r="C1003" s="377"/>
      <c r="D1003" s="377"/>
      <c r="E1003" s="377"/>
      <c r="F1003" s="377"/>
      <c r="G1003" s="377"/>
      <c r="H1003" s="377"/>
      <c r="I1003" s="377"/>
      <c r="J1003" s="377"/>
      <c r="K1003" s="377"/>
      <c r="L1003" s="377"/>
      <c r="M1003" s="377"/>
      <c r="N1003" s="377"/>
      <c r="O1003" s="377"/>
      <c r="P1003" s="377"/>
      <c r="Q1003" s="377"/>
      <c r="R1003" s="377"/>
      <c r="S1003" s="377"/>
      <c r="T1003" s="377"/>
      <c r="U1003" s="377"/>
      <c r="V1003" s="377"/>
      <c r="W1003" s="377"/>
      <c r="X1003" s="377"/>
      <c r="Y1003" s="377"/>
      <c r="Z1003" s="377"/>
      <c r="AA1003" s="377"/>
      <c r="AB1003" s="377"/>
    </row>
    <row r="1004">
      <c r="A1004" s="377"/>
      <c r="B1004" s="377"/>
      <c r="C1004" s="377"/>
      <c r="D1004" s="377"/>
      <c r="E1004" s="377"/>
      <c r="F1004" s="377"/>
      <c r="G1004" s="377"/>
      <c r="H1004" s="377"/>
      <c r="I1004" s="377"/>
      <c r="J1004" s="377"/>
      <c r="K1004" s="377"/>
      <c r="L1004" s="377"/>
      <c r="M1004" s="377"/>
      <c r="N1004" s="377"/>
      <c r="O1004" s="377"/>
      <c r="P1004" s="377"/>
      <c r="Q1004" s="377"/>
      <c r="R1004" s="377"/>
      <c r="S1004" s="377"/>
      <c r="T1004" s="377"/>
      <c r="U1004" s="377"/>
      <c r="V1004" s="377"/>
      <c r="W1004" s="377"/>
      <c r="X1004" s="377"/>
      <c r="Y1004" s="377"/>
      <c r="Z1004" s="377"/>
      <c r="AA1004" s="377"/>
      <c r="AB1004" s="377"/>
    </row>
    <row r="1005">
      <c r="A1005" s="377"/>
      <c r="B1005" s="377"/>
      <c r="C1005" s="377"/>
      <c r="D1005" s="377"/>
      <c r="E1005" s="377"/>
      <c r="F1005" s="377"/>
      <c r="G1005" s="377"/>
      <c r="H1005" s="377"/>
      <c r="I1005" s="377"/>
      <c r="J1005" s="377"/>
      <c r="K1005" s="377"/>
      <c r="L1005" s="377"/>
      <c r="M1005" s="377"/>
      <c r="N1005" s="377"/>
      <c r="O1005" s="377"/>
      <c r="P1005" s="377"/>
      <c r="Q1005" s="377"/>
      <c r="R1005" s="377"/>
      <c r="S1005" s="377"/>
      <c r="T1005" s="377"/>
      <c r="U1005" s="377"/>
      <c r="V1005" s="377"/>
      <c r="W1005" s="377"/>
      <c r="X1005" s="377"/>
      <c r="Y1005" s="377"/>
      <c r="Z1005" s="377"/>
      <c r="AA1005" s="377"/>
      <c r="AB1005" s="377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10.5"/>
    <col customWidth="1" min="2" max="2" width="46.13"/>
    <col customWidth="1" min="3" max="3" width="25.13"/>
    <col customWidth="1" min="4" max="4" width="14.25"/>
    <col customWidth="1" min="5" max="5" width="13.25"/>
    <col customWidth="1" min="6" max="6" width="14.5"/>
  </cols>
  <sheetData>
    <row r="1" ht="26.25" customHeight="1">
      <c r="A1" s="162" t="s">
        <v>267</v>
      </c>
      <c r="B1" s="163" t="s">
        <v>268</v>
      </c>
      <c r="C1" s="163" t="s">
        <v>269</v>
      </c>
      <c r="D1" s="164" t="s">
        <v>270</v>
      </c>
      <c r="E1" s="163" t="s">
        <v>271</v>
      </c>
      <c r="F1" s="163" t="s">
        <v>272</v>
      </c>
    </row>
    <row r="2" ht="21.0" customHeight="1">
      <c r="A2" s="378" t="s">
        <v>3018</v>
      </c>
      <c r="B2" s="274" t="s">
        <v>274</v>
      </c>
      <c r="C2" s="275" t="s">
        <v>112</v>
      </c>
      <c r="D2" s="276">
        <v>0.0</v>
      </c>
      <c r="E2" s="277" t="str">
        <f>vlookup(C2,'Master data'!$A$1:$C$29,3,0)</f>
        <v>Biến phí</v>
      </c>
      <c r="F2" s="277" t="str">
        <f>vlookup(C2,'Master data'!$A$1:$C$29,2,0)</f>
        <v>Chi phí hành chính</v>
      </c>
    </row>
    <row r="3" ht="21.0" customHeight="1" outlineLevel="1">
      <c r="A3" s="379" t="s">
        <v>3018</v>
      </c>
      <c r="B3" s="251" t="s">
        <v>1810</v>
      </c>
      <c r="C3" s="252" t="s">
        <v>109</v>
      </c>
      <c r="D3" s="253">
        <v>3.1971651E8</v>
      </c>
      <c r="E3" s="254" t="str">
        <f>vlookup(C3,'Master data'!$A$1:$C$29,3,0)</f>
        <v>Định phí</v>
      </c>
      <c r="F3" s="254" t="str">
        <f>vlookup(C3,'Master data'!$A$1:$C$29,2,0)</f>
        <v>Chi phí QLDN</v>
      </c>
    </row>
    <row r="4" ht="21.0" customHeight="1" outlineLevel="1">
      <c r="A4" s="380" t="s">
        <v>3018</v>
      </c>
      <c r="B4" s="255" t="s">
        <v>1811</v>
      </c>
      <c r="C4" s="256" t="s">
        <v>17</v>
      </c>
      <c r="D4" s="257">
        <v>1.39238306E8</v>
      </c>
      <c r="E4" s="258" t="str">
        <f>vlookup(C4,'Master data'!$A$1:$C$29,3,0)</f>
        <v>Biến phí</v>
      </c>
      <c r="F4" s="258" t="str">
        <f>vlookup(C4,'Master data'!$A$1:$C$29,2,0)</f>
        <v>Chi phí bán hàng</v>
      </c>
    </row>
    <row r="5" ht="21.0" customHeight="1" outlineLevel="1">
      <c r="A5" s="381" t="s">
        <v>3018</v>
      </c>
      <c r="B5" s="259" t="s">
        <v>3989</v>
      </c>
      <c r="C5" s="256" t="s">
        <v>112</v>
      </c>
      <c r="D5" s="260">
        <v>206667.0</v>
      </c>
      <c r="E5" s="254" t="str">
        <f>vlookup(C5,'Master data'!$A$1:$C$29,3,0)</f>
        <v>Biến phí</v>
      </c>
      <c r="F5" s="254" t="str">
        <f>vlookup(C5,'Master data'!$A$1:$C$29,2,0)</f>
        <v>Chi phí hành chính</v>
      </c>
    </row>
    <row r="6" ht="21.0" customHeight="1" outlineLevel="1">
      <c r="A6" s="380" t="s">
        <v>3018</v>
      </c>
      <c r="B6" s="255" t="s">
        <v>3990</v>
      </c>
      <c r="C6" s="256" t="s">
        <v>112</v>
      </c>
      <c r="D6" s="257">
        <v>673333.0</v>
      </c>
      <c r="E6" s="258" t="str">
        <f>vlookup(C6,'Master data'!$A$1:$C$29,3,0)</f>
        <v>Biến phí</v>
      </c>
      <c r="F6" s="258" t="str">
        <f>vlookup(C6,'Master data'!$A$1:$C$29,2,0)</f>
        <v>Chi phí hành chính</v>
      </c>
    </row>
    <row r="7" ht="21.0" customHeight="1" outlineLevel="1">
      <c r="A7" s="381" t="s">
        <v>3018</v>
      </c>
      <c r="B7" s="259" t="s">
        <v>3991</v>
      </c>
      <c r="C7" s="256" t="s">
        <v>112</v>
      </c>
      <c r="D7" s="260">
        <v>687333.0</v>
      </c>
      <c r="E7" s="254" t="str">
        <f>vlookup(C7,'Master data'!$A$1:$C$29,3,0)</f>
        <v>Biến phí</v>
      </c>
      <c r="F7" s="254" t="str">
        <f>vlookup(C7,'Master data'!$A$1:$C$29,2,0)</f>
        <v>Chi phí hành chính</v>
      </c>
    </row>
    <row r="8" ht="21.0" customHeight="1" outlineLevel="1">
      <c r="A8" s="380" t="s">
        <v>3018</v>
      </c>
      <c r="B8" s="255" t="s">
        <v>3992</v>
      </c>
      <c r="C8" s="256" t="s">
        <v>112</v>
      </c>
      <c r="D8" s="257">
        <v>3760000.0</v>
      </c>
      <c r="E8" s="258" t="str">
        <f>vlookup(C8,'Master data'!$A$1:$C$29,3,0)</f>
        <v>Biến phí</v>
      </c>
      <c r="F8" s="258" t="str">
        <f>vlookup(C8,'Master data'!$A$1:$C$29,2,0)</f>
        <v>Chi phí hành chính</v>
      </c>
    </row>
    <row r="9" ht="21.0" customHeight="1" outlineLevel="1">
      <c r="A9" s="381" t="s">
        <v>3018</v>
      </c>
      <c r="B9" s="259" t="s">
        <v>3993</v>
      </c>
      <c r="C9" s="256" t="s">
        <v>112</v>
      </c>
      <c r="D9" s="260">
        <v>618001.0</v>
      </c>
      <c r="E9" s="254" t="str">
        <f>vlookup(C9,'Master data'!$A$1:$C$29,3,0)</f>
        <v>Biến phí</v>
      </c>
      <c r="F9" s="254" t="str">
        <f>vlookup(C9,'Master data'!$A$1:$C$29,2,0)</f>
        <v>Chi phí hành chính</v>
      </c>
    </row>
    <row r="10" ht="21.0" customHeight="1" outlineLevel="1">
      <c r="A10" s="380" t="s">
        <v>3018</v>
      </c>
      <c r="B10" s="255" t="s">
        <v>3994</v>
      </c>
      <c r="C10" s="256" t="s">
        <v>112</v>
      </c>
      <c r="D10" s="257">
        <v>4106000.0</v>
      </c>
      <c r="E10" s="258" t="str">
        <f>vlookup(C10,'Master data'!$A$1:$C$29,3,0)</f>
        <v>Biến phí</v>
      </c>
      <c r="F10" s="258" t="str">
        <f>vlookup(C10,'Master data'!$A$1:$C$29,2,0)</f>
        <v>Chi phí hành chính</v>
      </c>
    </row>
    <row r="11" ht="21.0" customHeight="1" outlineLevel="1">
      <c r="A11" s="381" t="s">
        <v>3018</v>
      </c>
      <c r="B11" s="259" t="s">
        <v>3995</v>
      </c>
      <c r="C11" s="256" t="s">
        <v>112</v>
      </c>
      <c r="D11" s="260">
        <v>358667.0</v>
      </c>
      <c r="E11" s="254" t="str">
        <f>vlookup(C11,'Master data'!$A$1:$C$29,3,0)</f>
        <v>Biến phí</v>
      </c>
      <c r="F11" s="254" t="str">
        <f>vlookup(C11,'Master data'!$A$1:$C$29,2,0)</f>
        <v>Chi phí hành chính</v>
      </c>
    </row>
    <row r="12" ht="21.0" customHeight="1" outlineLevel="1">
      <c r="A12" s="380" t="s">
        <v>3018</v>
      </c>
      <c r="B12" s="255" t="s">
        <v>3996</v>
      </c>
      <c r="C12" s="256" t="s">
        <v>112</v>
      </c>
      <c r="D12" s="257">
        <v>702500.0</v>
      </c>
      <c r="E12" s="258" t="str">
        <f>vlookup(C12,'Master data'!$A$1:$C$29,3,0)</f>
        <v>Biến phí</v>
      </c>
      <c r="F12" s="258" t="str">
        <f>vlookup(C12,'Master data'!$A$1:$C$29,2,0)</f>
        <v>Chi phí hành chính</v>
      </c>
    </row>
    <row r="13" ht="21.0" customHeight="1" outlineLevel="1">
      <c r="A13" s="381" t="s">
        <v>3018</v>
      </c>
      <c r="B13" s="259" t="s">
        <v>3997</v>
      </c>
      <c r="C13" s="256" t="s">
        <v>112</v>
      </c>
      <c r="D13" s="260">
        <v>0.0</v>
      </c>
      <c r="E13" s="254" t="str">
        <f>vlookup(C13,'Master data'!$A$1:$C$29,3,0)</f>
        <v>Biến phí</v>
      </c>
      <c r="F13" s="254" t="str">
        <f>vlookup(C13,'Master data'!$A$1:$C$29,2,0)</f>
        <v>Chi phí hành chính</v>
      </c>
    </row>
    <row r="14" ht="21.0" customHeight="1" outlineLevel="1">
      <c r="A14" s="380" t="s">
        <v>3018</v>
      </c>
      <c r="B14" s="255" t="s">
        <v>3998</v>
      </c>
      <c r="C14" s="256" t="s">
        <v>112</v>
      </c>
      <c r="D14" s="257">
        <v>1.4601783E7</v>
      </c>
      <c r="E14" s="258" t="str">
        <f>vlookup(C14,'Master data'!$A$1:$C$29,3,0)</f>
        <v>Biến phí</v>
      </c>
      <c r="F14" s="258" t="str">
        <f>vlookup(C14,'Master data'!$A$1:$C$29,2,0)</f>
        <v>Chi phí hành chính</v>
      </c>
    </row>
    <row r="15" ht="21.0" customHeight="1" outlineLevel="1">
      <c r="A15" s="381" t="s">
        <v>3018</v>
      </c>
      <c r="B15" s="259" t="s">
        <v>3999</v>
      </c>
      <c r="C15" s="256" t="s">
        <v>112</v>
      </c>
      <c r="D15" s="260">
        <v>2880000.0</v>
      </c>
      <c r="E15" s="254" t="str">
        <f>vlookup(C15,'Master data'!$A$1:$C$29,3,0)</f>
        <v>Biến phí</v>
      </c>
      <c r="F15" s="254" t="str">
        <f>vlookup(C15,'Master data'!$A$1:$C$29,2,0)</f>
        <v>Chi phí hành chính</v>
      </c>
    </row>
    <row r="16" ht="21.0" customHeight="1" outlineLevel="1">
      <c r="A16" s="380" t="s">
        <v>3018</v>
      </c>
      <c r="B16" s="255" t="s">
        <v>1847</v>
      </c>
      <c r="C16" s="256" t="s">
        <v>112</v>
      </c>
      <c r="D16" s="257">
        <v>1901667.0</v>
      </c>
      <c r="E16" s="258" t="str">
        <f>vlookup(C16,'Master data'!$A$1:$C$29,3,0)</f>
        <v>Biến phí</v>
      </c>
      <c r="F16" s="258" t="str">
        <f>vlookup(C16,'Master data'!$A$1:$C$29,2,0)</f>
        <v>Chi phí hành chính</v>
      </c>
    </row>
    <row r="17" ht="21.0" customHeight="1" outlineLevel="1">
      <c r="A17" s="381" t="s">
        <v>3018</v>
      </c>
      <c r="B17" s="293" t="s">
        <v>673</v>
      </c>
      <c r="C17" s="256" t="s">
        <v>112</v>
      </c>
      <c r="D17" s="260">
        <v>2460000.0</v>
      </c>
      <c r="E17" s="254" t="str">
        <f>vlookup(C17,'Master data'!$A$1:$C$29,3,0)</f>
        <v>Biến phí</v>
      </c>
      <c r="F17" s="254" t="str">
        <f>vlookup(C17,'Master data'!$A$1:$C$29,2,0)</f>
        <v>Chi phí hành chính</v>
      </c>
    </row>
    <row r="18" ht="21.0" customHeight="1" outlineLevel="1">
      <c r="A18" s="380" t="s">
        <v>3018</v>
      </c>
      <c r="B18" s="255" t="s">
        <v>4000</v>
      </c>
      <c r="C18" s="256" t="s">
        <v>95</v>
      </c>
      <c r="D18" s="257">
        <v>5786000.0</v>
      </c>
      <c r="E18" s="258" t="str">
        <f>vlookup(C18,'Master data'!$A$1:$C$29,3,0)</f>
        <v>Biến phí</v>
      </c>
      <c r="F18" s="258" t="str">
        <f>vlookup(C18,'Master data'!$A$1:$C$29,2,0)</f>
        <v>Chi phí bán hàng</v>
      </c>
    </row>
    <row r="19" ht="21.0" customHeight="1" outlineLevel="1">
      <c r="A19" s="381" t="s">
        <v>3018</v>
      </c>
      <c r="B19" s="259" t="s">
        <v>4001</v>
      </c>
      <c r="C19" s="256" t="s">
        <v>95</v>
      </c>
      <c r="D19" s="260">
        <v>8523000.0</v>
      </c>
      <c r="E19" s="254" t="str">
        <f>vlookup(C19,'Master data'!$A$1:$C$29,3,0)</f>
        <v>Biến phí</v>
      </c>
      <c r="F19" s="254" t="str">
        <f>vlookup(C19,'Master data'!$A$1:$C$29,2,0)</f>
        <v>Chi phí bán hàng</v>
      </c>
    </row>
    <row r="20" ht="21.0" customHeight="1" outlineLevel="1">
      <c r="A20" s="380" t="s">
        <v>3018</v>
      </c>
      <c r="B20" s="255" t="s">
        <v>4002</v>
      </c>
      <c r="C20" s="256" t="s">
        <v>95</v>
      </c>
      <c r="D20" s="257">
        <v>0.0</v>
      </c>
      <c r="E20" s="258" t="str">
        <f>vlookup(C20,'Master data'!$A$1:$C$29,3,0)</f>
        <v>Biến phí</v>
      </c>
      <c r="F20" s="258" t="str">
        <f>vlookup(C20,'Master data'!$A$1:$C$29,2,0)</f>
        <v>Chi phí bán hàng</v>
      </c>
    </row>
    <row r="21" ht="21.0" customHeight="1" outlineLevel="1">
      <c r="A21" s="381" t="s">
        <v>3018</v>
      </c>
      <c r="B21" s="259" t="s">
        <v>1238</v>
      </c>
      <c r="C21" s="256" t="s">
        <v>95</v>
      </c>
      <c r="D21" s="260">
        <v>2250000.0</v>
      </c>
      <c r="E21" s="254" t="str">
        <f>vlookup(C21,'Master data'!$A$1:$C$29,3,0)</f>
        <v>Biến phí</v>
      </c>
      <c r="F21" s="254" t="str">
        <f>vlookup(C21,'Master data'!$A$1:$C$29,2,0)</f>
        <v>Chi phí bán hàng</v>
      </c>
    </row>
    <row r="22" ht="21.0" customHeight="1" outlineLevel="1">
      <c r="A22" s="380" t="s">
        <v>3018</v>
      </c>
      <c r="B22" s="255" t="s">
        <v>4003</v>
      </c>
      <c r="C22" s="256" t="s">
        <v>124</v>
      </c>
      <c r="D22" s="257">
        <v>2.0E7</v>
      </c>
      <c r="E22" s="258" t="str">
        <f>vlookup(C22,'Master data'!$A$1:$C$29,3,0)</f>
        <v>Chi phí khác</v>
      </c>
      <c r="F22" s="258" t="str">
        <f>vlookup(C22,'Master data'!$A$1:$C$29,2,0)</f>
        <v>Chi phí khác</v>
      </c>
    </row>
    <row r="23" ht="21.0" customHeight="1" outlineLevel="1">
      <c r="A23" s="381" t="s">
        <v>3018</v>
      </c>
      <c r="B23" s="259" t="s">
        <v>107</v>
      </c>
      <c r="C23" s="256" t="s">
        <v>95</v>
      </c>
      <c r="D23" s="260">
        <v>1.6211333E7</v>
      </c>
      <c r="E23" s="254" t="str">
        <f>vlookup(C23,'Master data'!$A$1:$C$29,3,0)</f>
        <v>Biến phí</v>
      </c>
      <c r="F23" s="254" t="str">
        <f>vlookup(C23,'Master data'!$A$1:$C$29,2,0)</f>
        <v>Chi phí bán hàng</v>
      </c>
    </row>
    <row r="24" ht="21.0" customHeight="1" outlineLevel="1">
      <c r="A24" s="380" t="s">
        <v>3018</v>
      </c>
      <c r="B24" s="255" t="s">
        <v>1269</v>
      </c>
      <c r="C24" s="256" t="s">
        <v>112</v>
      </c>
      <c r="D24" s="257">
        <v>0.0</v>
      </c>
      <c r="E24" s="258" t="str">
        <f>vlookup(C24,'Master data'!$A$1:$C$29,3,0)</f>
        <v>Biến phí</v>
      </c>
      <c r="F24" s="258" t="str">
        <f>vlookup(C24,'Master data'!$A$1:$C$29,2,0)</f>
        <v>Chi phí hành chính</v>
      </c>
    </row>
    <row r="25" ht="21.0" customHeight="1" outlineLevel="1">
      <c r="A25" s="381" t="s">
        <v>3018</v>
      </c>
      <c r="B25" s="259" t="s">
        <v>4004</v>
      </c>
      <c r="C25" s="256" t="s">
        <v>112</v>
      </c>
      <c r="D25" s="260">
        <v>4065000.0</v>
      </c>
      <c r="E25" s="254" t="str">
        <f>vlookup(C25,'Master data'!$A$1:$C$29,3,0)</f>
        <v>Biến phí</v>
      </c>
      <c r="F25" s="254" t="str">
        <f>vlookup(C25,'Master data'!$A$1:$C$29,2,0)</f>
        <v>Chi phí hành chính</v>
      </c>
    </row>
    <row r="26" ht="21.0" customHeight="1" outlineLevel="1">
      <c r="A26" s="380" t="s">
        <v>3018</v>
      </c>
      <c r="B26" s="255" t="s">
        <v>4005</v>
      </c>
      <c r="C26" s="256" t="s">
        <v>112</v>
      </c>
      <c r="D26" s="257">
        <v>4475000.0</v>
      </c>
      <c r="E26" s="258" t="str">
        <f>vlookup(C26,'Master data'!$A$1:$C$29,3,0)</f>
        <v>Biến phí</v>
      </c>
      <c r="F26" s="258" t="str">
        <f>vlookup(C26,'Master data'!$A$1:$C$29,2,0)</f>
        <v>Chi phí hành chính</v>
      </c>
    </row>
    <row r="27" ht="21.0" customHeight="1" outlineLevel="1">
      <c r="A27" s="381" t="s">
        <v>3018</v>
      </c>
      <c r="B27" s="259" t="s">
        <v>1193</v>
      </c>
      <c r="C27" s="256" t="s">
        <v>112</v>
      </c>
      <c r="D27" s="260">
        <v>5427500.0</v>
      </c>
      <c r="E27" s="254" t="str">
        <f>vlookup(C27,'Master data'!$A$1:$C$29,3,0)</f>
        <v>Biến phí</v>
      </c>
      <c r="F27" s="254" t="str">
        <f>vlookup(C27,'Master data'!$A$1:$C$29,2,0)</f>
        <v>Chi phí hành chính</v>
      </c>
    </row>
    <row r="28" ht="21.0" customHeight="1" outlineLevel="1">
      <c r="A28" s="380" t="s">
        <v>3018</v>
      </c>
      <c r="B28" s="255" t="s">
        <v>4006</v>
      </c>
      <c r="C28" s="256" t="s">
        <v>112</v>
      </c>
      <c r="D28" s="257">
        <v>6464666.0</v>
      </c>
      <c r="E28" s="258" t="str">
        <f>vlookup(C28,'Master data'!$A$1:$C$29,3,0)</f>
        <v>Biến phí</v>
      </c>
      <c r="F28" s="258" t="str">
        <f>vlookup(C28,'Master data'!$A$1:$C$29,2,0)</f>
        <v>Chi phí hành chính</v>
      </c>
    </row>
    <row r="29" ht="21.0" customHeight="1" outlineLevel="1">
      <c r="A29" s="381" t="s">
        <v>3018</v>
      </c>
      <c r="B29" s="259" t="s">
        <v>4007</v>
      </c>
      <c r="C29" s="256" t="s">
        <v>112</v>
      </c>
      <c r="D29" s="260">
        <v>2.9688665E7</v>
      </c>
      <c r="E29" s="254" t="str">
        <f>vlookup(C29,'Master data'!$A$1:$C$29,3,0)</f>
        <v>Biến phí</v>
      </c>
      <c r="F29" s="254" t="str">
        <f>vlookup(C29,'Master data'!$A$1:$C$29,2,0)</f>
        <v>Chi phí hành chính</v>
      </c>
    </row>
    <row r="30" ht="21.0" customHeight="1" outlineLevel="1">
      <c r="A30" s="380" t="s">
        <v>3018</v>
      </c>
      <c r="B30" s="255" t="s">
        <v>4008</v>
      </c>
      <c r="C30" s="256" t="s">
        <v>95</v>
      </c>
      <c r="D30" s="257">
        <v>2.985E7</v>
      </c>
      <c r="E30" s="258" t="str">
        <f>vlookup(C30,'Master data'!$A$1:$C$29,3,0)</f>
        <v>Biến phí</v>
      </c>
      <c r="F30" s="258" t="str">
        <f>vlookup(C30,'Master data'!$A$1:$C$29,2,0)</f>
        <v>Chi phí bán hàng</v>
      </c>
    </row>
    <row r="31" ht="21.0" customHeight="1" outlineLevel="1">
      <c r="A31" s="381" t="s">
        <v>3018</v>
      </c>
      <c r="B31" s="259" t="s">
        <v>4009</v>
      </c>
      <c r="C31" s="256" t="s">
        <v>95</v>
      </c>
      <c r="D31" s="260">
        <v>0.0</v>
      </c>
      <c r="E31" s="254" t="str">
        <f>vlookup(C31,'Master data'!$A$1:$C$29,3,0)</f>
        <v>Biến phí</v>
      </c>
      <c r="F31" s="254" t="str">
        <f>vlookup(C31,'Master data'!$A$1:$C$29,2,0)</f>
        <v>Chi phí bán hàng</v>
      </c>
    </row>
    <row r="32" ht="21.0" customHeight="1" outlineLevel="1">
      <c r="A32" s="380" t="s">
        <v>3018</v>
      </c>
      <c r="B32" s="255" t="s">
        <v>4010</v>
      </c>
      <c r="C32" s="256" t="s">
        <v>95</v>
      </c>
      <c r="D32" s="257">
        <v>4266667.0</v>
      </c>
      <c r="E32" s="258" t="str">
        <f>vlookup(C32,'Master data'!$A$1:$C$29,3,0)</f>
        <v>Biến phí</v>
      </c>
      <c r="F32" s="258" t="str">
        <f>vlookup(C32,'Master data'!$A$1:$C$29,2,0)</f>
        <v>Chi phí bán hàng</v>
      </c>
    </row>
    <row r="33" ht="21.0" customHeight="1" outlineLevel="1">
      <c r="A33" s="381" t="s">
        <v>3018</v>
      </c>
      <c r="B33" s="259" t="s">
        <v>876</v>
      </c>
      <c r="C33" s="256" t="s">
        <v>95</v>
      </c>
      <c r="D33" s="260">
        <v>2.96E8</v>
      </c>
      <c r="E33" s="254" t="str">
        <f>vlookup(C33,'Master data'!$A$1:$C$29,3,0)</f>
        <v>Biến phí</v>
      </c>
      <c r="F33" s="254" t="str">
        <f>vlookup(C33,'Master data'!$A$1:$C$29,2,0)</f>
        <v>Chi phí bán hàng</v>
      </c>
    </row>
    <row r="34" ht="21.0" customHeight="1" outlineLevel="1">
      <c r="A34" s="380" t="s">
        <v>3018</v>
      </c>
      <c r="B34" s="255" t="s">
        <v>4011</v>
      </c>
      <c r="C34" s="256" t="s">
        <v>120</v>
      </c>
      <c r="D34" s="257">
        <v>9.1575E7</v>
      </c>
      <c r="E34" s="258" t="str">
        <f>vlookup(C34,'Master data'!$A$1:$C$29,3,0)</f>
        <v>Định phí</v>
      </c>
      <c r="F34" s="258" t="str">
        <f>vlookup(C34,'Master data'!$A$1:$C$29,2,0)</f>
        <v>Chi phí QLDN</v>
      </c>
    </row>
    <row r="35" ht="21.0" customHeight="1" outlineLevel="1">
      <c r="A35" s="381" t="s">
        <v>3018</v>
      </c>
      <c r="B35" s="259" t="s">
        <v>3020</v>
      </c>
      <c r="C35" s="256" t="s">
        <v>120</v>
      </c>
      <c r="D35" s="260">
        <v>2333333.0</v>
      </c>
      <c r="E35" s="254" t="str">
        <f>vlookup(C35,'Master data'!$A$1:$C$29,3,0)</f>
        <v>Định phí</v>
      </c>
      <c r="F35" s="254" t="str">
        <f>vlookup(C35,'Master data'!$A$1:$C$29,2,0)</f>
        <v>Chi phí QLDN</v>
      </c>
    </row>
    <row r="36" ht="21.0" customHeight="1" outlineLevel="1">
      <c r="A36" s="380" t="s">
        <v>3018</v>
      </c>
      <c r="B36" s="255" t="s">
        <v>800</v>
      </c>
      <c r="C36" s="256" t="s">
        <v>120</v>
      </c>
      <c r="D36" s="257">
        <v>8097333.0</v>
      </c>
      <c r="E36" s="258" t="str">
        <f>vlookup(C36,'Master data'!$A$1:$C$29,3,0)</f>
        <v>Định phí</v>
      </c>
      <c r="F36" s="258" t="str">
        <f>vlookup(C36,'Master data'!$A$1:$C$29,2,0)</f>
        <v>Chi phí QLDN</v>
      </c>
    </row>
    <row r="37" ht="21.0" customHeight="1" outlineLevel="1">
      <c r="A37" s="381" t="s">
        <v>3018</v>
      </c>
      <c r="B37" s="259" t="s">
        <v>4012</v>
      </c>
      <c r="C37" s="256" t="s">
        <v>116</v>
      </c>
      <c r="D37" s="260">
        <v>1.4611667E7</v>
      </c>
      <c r="E37" s="254" t="str">
        <f>vlookup(C37,'Master data'!$A$1:$C$29,3,0)</f>
        <v>Định phí</v>
      </c>
      <c r="F37" s="254" t="str">
        <f>vlookup(C37,'Master data'!$A$1:$C$29,2,0)</f>
        <v>Chi phí hành chính</v>
      </c>
    </row>
    <row r="38" ht="21.0" customHeight="1" outlineLevel="1">
      <c r="A38" s="380" t="s">
        <v>3018</v>
      </c>
      <c r="B38" s="255" t="s">
        <v>4013</v>
      </c>
      <c r="C38" s="256" t="s">
        <v>116</v>
      </c>
      <c r="D38" s="257">
        <v>0.0</v>
      </c>
      <c r="E38" s="258" t="str">
        <f>vlookup(C38,'Master data'!$A$1:$C$29,3,0)</f>
        <v>Định phí</v>
      </c>
      <c r="F38" s="258" t="str">
        <f>vlookup(C38,'Master data'!$A$1:$C$29,2,0)</f>
        <v>Chi phí hành chính</v>
      </c>
    </row>
    <row r="39" ht="21.0" customHeight="1" outlineLevel="1">
      <c r="A39" s="381" t="s">
        <v>3018</v>
      </c>
      <c r="B39" s="259" t="s">
        <v>2400</v>
      </c>
      <c r="C39" s="256" t="s">
        <v>120</v>
      </c>
      <c r="D39" s="260">
        <v>2.05E7</v>
      </c>
      <c r="E39" s="254" t="str">
        <f>vlookup(C39,'Master data'!$A$1:$C$29,3,0)</f>
        <v>Định phí</v>
      </c>
      <c r="F39" s="254" t="str">
        <f>vlookup(C39,'Master data'!$A$1:$C$29,2,0)</f>
        <v>Chi phí QLDN</v>
      </c>
    </row>
    <row r="40" ht="21.0" customHeight="1" outlineLevel="1">
      <c r="A40" s="380" t="s">
        <v>3018</v>
      </c>
      <c r="B40" s="255" t="s">
        <v>2788</v>
      </c>
      <c r="C40" s="256" t="s">
        <v>120</v>
      </c>
      <c r="D40" s="257">
        <v>2250000.0</v>
      </c>
      <c r="E40" s="258" t="str">
        <f>vlookup(C40,'Master data'!$A$1:$C$29,3,0)</f>
        <v>Định phí</v>
      </c>
      <c r="F40" s="258" t="str">
        <f>vlookup(C40,'Master data'!$A$1:$C$29,2,0)</f>
        <v>Chi phí QLDN</v>
      </c>
    </row>
    <row r="41" ht="21.0" customHeight="1" outlineLevel="1">
      <c r="A41" s="381" t="s">
        <v>3018</v>
      </c>
      <c r="B41" s="259" t="s">
        <v>2403</v>
      </c>
      <c r="C41" s="256" t="s">
        <v>121</v>
      </c>
      <c r="D41" s="260">
        <v>1.02528E7</v>
      </c>
      <c r="E41" s="254" t="str">
        <f>vlookup(C41,'Master data'!$A$1:$C$29,3,0)</f>
        <v>Định phí</v>
      </c>
      <c r="F41" s="254" t="str">
        <f>vlookup(C41,'Master data'!$A$1:$C$29,2,0)</f>
        <v>Chi phí QLDN</v>
      </c>
    </row>
    <row r="42" ht="21.0" customHeight="1" outlineLevel="1">
      <c r="A42" s="380" t="s">
        <v>3018</v>
      </c>
      <c r="B42" s="255" t="s">
        <v>961</v>
      </c>
      <c r="C42" s="256" t="s">
        <v>112</v>
      </c>
      <c r="D42" s="257">
        <v>816667.0</v>
      </c>
      <c r="E42" s="258" t="str">
        <f>vlookup(C42,'Master data'!$A$1:$C$29,3,0)</f>
        <v>Biến phí</v>
      </c>
      <c r="F42" s="258" t="str">
        <f>vlookup(C42,'Master data'!$A$1:$C$29,2,0)</f>
        <v>Chi phí hành chính</v>
      </c>
    </row>
    <row r="43" ht="21.0" customHeight="1" outlineLevel="1">
      <c r="A43" s="381" t="s">
        <v>3018</v>
      </c>
      <c r="B43" s="259" t="s">
        <v>4014</v>
      </c>
      <c r="C43" s="256" t="s">
        <v>112</v>
      </c>
      <c r="D43" s="260">
        <v>5.0E7</v>
      </c>
      <c r="E43" s="254" t="str">
        <f>vlookup(C43,'Master data'!$A$1:$C$29,3,0)</f>
        <v>Biến phí</v>
      </c>
      <c r="F43" s="254" t="str">
        <f>vlookup(C43,'Master data'!$A$1:$C$29,2,0)</f>
        <v>Chi phí hành chính</v>
      </c>
    </row>
    <row r="44" ht="21.0" customHeight="1" outlineLevel="1">
      <c r="A44" s="380" t="s">
        <v>3018</v>
      </c>
      <c r="B44" s="255" t="s">
        <v>4015</v>
      </c>
      <c r="C44" s="256" t="s">
        <v>123</v>
      </c>
      <c r="D44" s="257">
        <v>1.5E7</v>
      </c>
      <c r="E44" s="258" t="str">
        <f>vlookup(C44,'Master data'!$A$1:$C$29,3,0)</f>
        <v>Định phí</v>
      </c>
      <c r="F44" s="258" t="str">
        <f>vlookup(C44,'Master data'!$A$1:$C$29,2,0)</f>
        <v>Chi phí QLDN</v>
      </c>
    </row>
    <row r="45" ht="21.0" customHeight="1" outlineLevel="1">
      <c r="A45" s="381" t="s">
        <v>3018</v>
      </c>
      <c r="B45" s="259" t="s">
        <v>297</v>
      </c>
      <c r="C45" s="256" t="s">
        <v>99</v>
      </c>
      <c r="D45" s="260">
        <v>4595000.0</v>
      </c>
      <c r="E45" s="254" t="str">
        <f>vlookup(C45,'Master data'!$A$1:$C$29,3,0)</f>
        <v>Biến phí</v>
      </c>
      <c r="F45" s="254" t="str">
        <f>vlookup(C45,'Master data'!$A$1:$C$29,2,0)</f>
        <v>Chi phí giá vốn</v>
      </c>
    </row>
    <row r="46" ht="21.0" customHeight="1" outlineLevel="1">
      <c r="A46" s="380" t="s">
        <v>3018</v>
      </c>
      <c r="B46" s="255" t="s">
        <v>2004</v>
      </c>
      <c r="C46" s="256" t="s">
        <v>99</v>
      </c>
      <c r="D46" s="257">
        <v>2.761E7</v>
      </c>
      <c r="E46" s="258" t="str">
        <f>vlookup(C46,'Master data'!$A$1:$C$29,3,0)</f>
        <v>Biến phí</v>
      </c>
      <c r="F46" s="258" t="str">
        <f>vlookup(C46,'Master data'!$A$1:$C$29,2,0)</f>
        <v>Chi phí giá vốn</v>
      </c>
    </row>
    <row r="47" ht="21.0" customHeight="1" outlineLevel="1">
      <c r="A47" s="381" t="s">
        <v>3018</v>
      </c>
      <c r="B47" s="259" t="s">
        <v>4016</v>
      </c>
      <c r="C47" s="256" t="s">
        <v>99</v>
      </c>
      <c r="D47" s="260">
        <v>1.7E7</v>
      </c>
      <c r="E47" s="254" t="str">
        <f>vlookup(C47,'Master data'!$A$1:$C$29,3,0)</f>
        <v>Biến phí</v>
      </c>
      <c r="F47" s="254" t="str">
        <f>vlookup(C47,'Master data'!$A$1:$C$29,2,0)</f>
        <v>Chi phí giá vốn</v>
      </c>
    </row>
    <row r="48" ht="21.0" customHeight="1" outlineLevel="1">
      <c r="A48" s="380" t="s">
        <v>3018</v>
      </c>
      <c r="B48" s="255" t="s">
        <v>4017</v>
      </c>
      <c r="C48" s="256" t="s">
        <v>99</v>
      </c>
      <c r="D48" s="257">
        <v>2380000.0</v>
      </c>
      <c r="E48" s="258" t="str">
        <f>vlookup(C48,'Master data'!$A$1:$C$29,3,0)</f>
        <v>Biến phí</v>
      </c>
      <c r="F48" s="258" t="str">
        <f>vlookup(C48,'Master data'!$A$1:$C$29,2,0)</f>
        <v>Chi phí giá vốn</v>
      </c>
    </row>
    <row r="49" ht="21.0" customHeight="1" outlineLevel="1">
      <c r="A49" s="381" t="s">
        <v>3018</v>
      </c>
      <c r="B49" s="259" t="s">
        <v>4018</v>
      </c>
      <c r="C49" s="256" t="s">
        <v>99</v>
      </c>
      <c r="D49" s="260">
        <v>6616000.0</v>
      </c>
      <c r="E49" s="254" t="str">
        <f>vlookup(C49,'Master data'!$A$1:$C$29,3,0)</f>
        <v>Biến phí</v>
      </c>
      <c r="F49" s="254" t="str">
        <f>vlookup(C49,'Master data'!$A$1:$C$29,2,0)</f>
        <v>Chi phí giá vốn</v>
      </c>
    </row>
    <row r="50" ht="21.0" customHeight="1" outlineLevel="1">
      <c r="A50" s="380" t="s">
        <v>3018</v>
      </c>
      <c r="B50" s="255" t="s">
        <v>4019</v>
      </c>
      <c r="C50" s="256" t="s">
        <v>99</v>
      </c>
      <c r="D50" s="257">
        <v>1.4E7</v>
      </c>
      <c r="E50" s="258" t="str">
        <f>vlookup(C50,'Master data'!$A$1:$C$29,3,0)</f>
        <v>Biến phí</v>
      </c>
      <c r="F50" s="258" t="str">
        <f>vlookup(C50,'Master data'!$A$1:$C$29,2,0)</f>
        <v>Chi phí giá vốn</v>
      </c>
    </row>
    <row r="51" ht="21.0" customHeight="1" outlineLevel="1">
      <c r="A51" s="381" t="s">
        <v>3018</v>
      </c>
      <c r="B51" s="259" t="s">
        <v>4020</v>
      </c>
      <c r="C51" s="256" t="s">
        <v>99</v>
      </c>
      <c r="D51" s="260">
        <v>3552000.0</v>
      </c>
      <c r="E51" s="254" t="str">
        <f>vlookup(C51,'Master data'!$A$1:$C$29,3,0)</f>
        <v>Biến phí</v>
      </c>
      <c r="F51" s="254" t="str">
        <f>vlookup(C51,'Master data'!$A$1:$C$29,2,0)</f>
        <v>Chi phí giá vốn</v>
      </c>
    </row>
    <row r="52" ht="21.0" customHeight="1" outlineLevel="1">
      <c r="A52" s="380" t="s">
        <v>3018</v>
      </c>
      <c r="B52" s="255" t="s">
        <v>4021</v>
      </c>
      <c r="C52" s="256" t="s">
        <v>99</v>
      </c>
      <c r="D52" s="257">
        <v>1.618E7</v>
      </c>
      <c r="E52" s="258" t="str">
        <f>vlookup(C52,'Master data'!$A$1:$C$29,3,0)</f>
        <v>Biến phí</v>
      </c>
      <c r="F52" s="258" t="str">
        <f>vlookup(C52,'Master data'!$A$1:$C$29,2,0)</f>
        <v>Chi phí giá vốn</v>
      </c>
    </row>
    <row r="53" ht="21.0" customHeight="1" outlineLevel="1">
      <c r="A53" s="381" t="s">
        <v>3018</v>
      </c>
      <c r="B53" s="259" t="s">
        <v>4022</v>
      </c>
      <c r="C53" s="256" t="s">
        <v>99</v>
      </c>
      <c r="D53" s="260">
        <v>260000.0</v>
      </c>
      <c r="E53" s="254" t="str">
        <f>vlookup(C53,'Master data'!$A$1:$C$29,3,0)</f>
        <v>Biến phí</v>
      </c>
      <c r="F53" s="254" t="str">
        <f>vlookup(C53,'Master data'!$A$1:$C$29,2,0)</f>
        <v>Chi phí giá vốn</v>
      </c>
    </row>
    <row r="54" ht="21.0" customHeight="1" outlineLevel="1">
      <c r="A54" s="380" t="s">
        <v>3018</v>
      </c>
      <c r="B54" s="255" t="s">
        <v>4023</v>
      </c>
      <c r="C54" s="256" t="s">
        <v>99</v>
      </c>
      <c r="D54" s="257">
        <v>106000.0</v>
      </c>
      <c r="E54" s="258" t="str">
        <f>vlookup(C54,'Master data'!$A$1:$C$29,3,0)</f>
        <v>Biến phí</v>
      </c>
      <c r="F54" s="258" t="str">
        <f>vlookup(C54,'Master data'!$A$1:$C$29,2,0)</f>
        <v>Chi phí giá vốn</v>
      </c>
    </row>
    <row r="55" ht="21.0" customHeight="1" outlineLevel="1">
      <c r="A55" s="381" t="s">
        <v>3018</v>
      </c>
      <c r="B55" s="259" t="s">
        <v>4024</v>
      </c>
      <c r="C55" s="256" t="s">
        <v>99</v>
      </c>
      <c r="D55" s="260">
        <v>8500000.0</v>
      </c>
      <c r="E55" s="254" t="str">
        <f>vlookup(C55,'Master data'!$A$1:$C$29,3,0)</f>
        <v>Biến phí</v>
      </c>
      <c r="F55" s="254" t="str">
        <f>vlookup(C55,'Master data'!$A$1:$C$29,2,0)</f>
        <v>Chi phí giá vốn</v>
      </c>
    </row>
    <row r="56" ht="21.0" customHeight="1" outlineLevel="1">
      <c r="A56" s="380" t="s">
        <v>3018</v>
      </c>
      <c r="B56" s="255" t="s">
        <v>4025</v>
      </c>
      <c r="C56" s="256" t="s">
        <v>99</v>
      </c>
      <c r="D56" s="257">
        <v>1000000.0</v>
      </c>
      <c r="E56" s="258" t="str">
        <f>vlookup(C56,'Master data'!$A$1:$C$29,3,0)</f>
        <v>Biến phí</v>
      </c>
      <c r="F56" s="258" t="str">
        <f>vlookup(C56,'Master data'!$A$1:$C$29,2,0)</f>
        <v>Chi phí giá vốn</v>
      </c>
    </row>
    <row r="57" ht="21.0" customHeight="1" outlineLevel="1">
      <c r="A57" s="381" t="s">
        <v>3018</v>
      </c>
      <c r="B57" s="259" t="s">
        <v>4026</v>
      </c>
      <c r="C57" s="256" t="s">
        <v>99</v>
      </c>
      <c r="D57" s="260">
        <v>8500000.0</v>
      </c>
      <c r="E57" s="254" t="str">
        <f>vlookup(C57,'Master data'!$A$1:$C$29,3,0)</f>
        <v>Biến phí</v>
      </c>
      <c r="F57" s="254" t="str">
        <f>vlookup(C57,'Master data'!$A$1:$C$29,2,0)</f>
        <v>Chi phí giá vốn</v>
      </c>
    </row>
    <row r="58" ht="21.0" customHeight="1" outlineLevel="1">
      <c r="A58" s="380" t="s">
        <v>3018</v>
      </c>
      <c r="B58" s="255" t="s">
        <v>4027</v>
      </c>
      <c r="C58" s="256" t="s">
        <v>99</v>
      </c>
      <c r="D58" s="257">
        <v>2.08E7</v>
      </c>
      <c r="E58" s="258" t="str">
        <f>vlookup(C58,'Master data'!$A$1:$C$29,3,0)</f>
        <v>Biến phí</v>
      </c>
      <c r="F58" s="258" t="str">
        <f>vlookup(C58,'Master data'!$A$1:$C$29,2,0)</f>
        <v>Chi phí giá vốn</v>
      </c>
    </row>
    <row r="59" ht="21.0" customHeight="1" outlineLevel="1">
      <c r="A59" s="381" t="s">
        <v>3018</v>
      </c>
      <c r="B59" s="259" t="s">
        <v>4028</v>
      </c>
      <c r="C59" s="256" t="s">
        <v>99</v>
      </c>
      <c r="D59" s="260">
        <v>1350000.0</v>
      </c>
      <c r="E59" s="254" t="str">
        <f>vlookup(C59,'Master data'!$A$1:$C$29,3,0)</f>
        <v>Biến phí</v>
      </c>
      <c r="F59" s="254" t="str">
        <f>vlookup(C59,'Master data'!$A$1:$C$29,2,0)</f>
        <v>Chi phí giá vốn</v>
      </c>
    </row>
    <row r="60" ht="21.0" customHeight="1" outlineLevel="1">
      <c r="A60" s="380" t="s">
        <v>3018</v>
      </c>
      <c r="B60" s="255" t="s">
        <v>4029</v>
      </c>
      <c r="C60" s="256" t="s">
        <v>99</v>
      </c>
      <c r="D60" s="257">
        <v>1.121E8</v>
      </c>
      <c r="E60" s="258" t="str">
        <f>vlookup(C60,'Master data'!$A$1:$C$29,3,0)</f>
        <v>Biến phí</v>
      </c>
      <c r="F60" s="258" t="str">
        <f>vlookup(C60,'Master data'!$A$1:$C$29,2,0)</f>
        <v>Chi phí giá vốn</v>
      </c>
    </row>
    <row r="61" ht="21.0" customHeight="1" outlineLevel="1">
      <c r="A61" s="381" t="s">
        <v>3018</v>
      </c>
      <c r="B61" s="259" t="s">
        <v>4030</v>
      </c>
      <c r="C61" s="256" t="s">
        <v>99</v>
      </c>
      <c r="D61" s="260">
        <v>2916000.0</v>
      </c>
      <c r="E61" s="254" t="str">
        <f>vlookup(C61,'Master data'!$A$1:$C$29,3,0)</f>
        <v>Biến phí</v>
      </c>
      <c r="F61" s="254" t="str">
        <f>vlookup(C61,'Master data'!$A$1:$C$29,2,0)</f>
        <v>Chi phí giá vốn</v>
      </c>
    </row>
    <row r="62" ht="21.0" customHeight="1" outlineLevel="1">
      <c r="A62" s="380" t="s">
        <v>3018</v>
      </c>
      <c r="B62" s="255" t="s">
        <v>4031</v>
      </c>
      <c r="C62" s="256" t="s">
        <v>99</v>
      </c>
      <c r="D62" s="257">
        <v>3.1134E7</v>
      </c>
      <c r="E62" s="258" t="str">
        <f>vlookup(C62,'Master data'!$A$1:$C$29,3,0)</f>
        <v>Biến phí</v>
      </c>
      <c r="F62" s="258" t="str">
        <f>vlookup(C62,'Master data'!$A$1:$C$29,2,0)</f>
        <v>Chi phí giá vốn</v>
      </c>
    </row>
    <row r="63" ht="21.0" customHeight="1" outlineLevel="1">
      <c r="A63" s="381" t="s">
        <v>3018</v>
      </c>
      <c r="B63" s="259" t="s">
        <v>4032</v>
      </c>
      <c r="C63" s="256" t="s">
        <v>99</v>
      </c>
      <c r="D63" s="260">
        <v>3900000.0</v>
      </c>
      <c r="E63" s="254" t="str">
        <f>vlookup(C63,'Master data'!$A$1:$C$29,3,0)</f>
        <v>Biến phí</v>
      </c>
      <c r="F63" s="254" t="str">
        <f>vlookup(C63,'Master data'!$A$1:$C$29,2,0)</f>
        <v>Chi phí giá vốn</v>
      </c>
    </row>
    <row r="64" ht="21.0" customHeight="1" outlineLevel="1">
      <c r="A64" s="380" t="s">
        <v>3018</v>
      </c>
      <c r="B64" s="255" t="s">
        <v>4033</v>
      </c>
      <c r="C64" s="256" t="s">
        <v>99</v>
      </c>
      <c r="D64" s="257">
        <v>3920000.0</v>
      </c>
      <c r="E64" s="258" t="str">
        <f>vlookup(C64,'Master data'!$A$1:$C$29,3,0)</f>
        <v>Biến phí</v>
      </c>
      <c r="F64" s="258" t="str">
        <f>vlookup(C64,'Master data'!$A$1:$C$29,2,0)</f>
        <v>Chi phí giá vốn</v>
      </c>
    </row>
    <row r="65" ht="21.0" customHeight="1" outlineLevel="1">
      <c r="A65" s="381" t="s">
        <v>3018</v>
      </c>
      <c r="B65" s="259" t="s">
        <v>4034</v>
      </c>
      <c r="C65" s="256" t="s">
        <v>99</v>
      </c>
      <c r="D65" s="260">
        <v>2.3465E8</v>
      </c>
      <c r="E65" s="254" t="str">
        <f>vlookup(C65,'Master data'!$A$1:$C$29,3,0)</f>
        <v>Biến phí</v>
      </c>
      <c r="F65" s="254" t="str">
        <f>vlookup(C65,'Master data'!$A$1:$C$29,2,0)</f>
        <v>Chi phí giá vốn</v>
      </c>
    </row>
    <row r="66" ht="21.0" customHeight="1" outlineLevel="1">
      <c r="A66" s="380" t="s">
        <v>3018</v>
      </c>
      <c r="B66" s="255" t="s">
        <v>4035</v>
      </c>
      <c r="C66" s="256" t="s">
        <v>70</v>
      </c>
      <c r="D66" s="257">
        <v>1.0E8</v>
      </c>
      <c r="E66" s="258" t="str">
        <f>vlookup(C66,'Master data'!$A$1:$C$29,3,0)</f>
        <v>Chi phí khác</v>
      </c>
      <c r="F66" s="258" t="str">
        <f>vlookup(C66,'Master data'!$A$1:$C$29,2,0)</f>
        <v>Chi phí khác</v>
      </c>
    </row>
    <row r="67" ht="21.0" customHeight="1" outlineLevel="1">
      <c r="A67" s="381" t="s">
        <v>3018</v>
      </c>
      <c r="B67" s="259" t="s">
        <v>4036</v>
      </c>
      <c r="C67" s="256" t="s">
        <v>70</v>
      </c>
      <c r="D67" s="260">
        <v>9931000.0</v>
      </c>
      <c r="E67" s="254" t="str">
        <f>vlookup(C67,'Master data'!$A$1:$C$29,3,0)</f>
        <v>Chi phí khác</v>
      </c>
      <c r="F67" s="254" t="str">
        <f>vlookup(C67,'Master data'!$A$1:$C$29,2,0)</f>
        <v>Chi phí khác</v>
      </c>
    </row>
    <row r="68" ht="21.0" customHeight="1" outlineLevel="1">
      <c r="A68" s="380" t="s">
        <v>3018</v>
      </c>
      <c r="B68" s="255" t="s">
        <v>4037</v>
      </c>
      <c r="C68" s="256" t="s">
        <v>70</v>
      </c>
      <c r="D68" s="257">
        <v>2700000.0</v>
      </c>
      <c r="E68" s="258" t="str">
        <f>vlookup(C68,'Master data'!$A$1:$C$29,3,0)</f>
        <v>Chi phí khác</v>
      </c>
      <c r="F68" s="258" t="str">
        <f>vlookup(C68,'Master data'!$A$1:$C$29,2,0)</f>
        <v>Chi phí khác</v>
      </c>
    </row>
    <row r="69" ht="21.0" customHeight="1" outlineLevel="1">
      <c r="A69" s="381" t="s">
        <v>3018</v>
      </c>
      <c r="B69" s="259" t="s">
        <v>433</v>
      </c>
      <c r="C69" s="256" t="s">
        <v>102</v>
      </c>
      <c r="D69" s="260">
        <v>9.049E7</v>
      </c>
      <c r="E69" s="254" t="str">
        <f>vlookup(C69,'Master data'!$A$1:$C$29,3,0)</f>
        <v>Biến phí</v>
      </c>
      <c r="F69" s="254" t="str">
        <f>vlookup(C69,'Master data'!$A$1:$C$29,2,0)</f>
        <v>Chi phí giá vốn</v>
      </c>
    </row>
    <row r="70" ht="21.0" customHeight="1" outlineLevel="1">
      <c r="A70" s="380" t="s">
        <v>3018</v>
      </c>
      <c r="B70" s="255" t="s">
        <v>3090</v>
      </c>
      <c r="C70" s="256" t="s">
        <v>111</v>
      </c>
      <c r="D70" s="257">
        <v>1.4725E7</v>
      </c>
      <c r="E70" s="258" t="str">
        <f>vlookup(C70,'Master data'!$A$1:$C$29,3,0)</f>
        <v>Định phí</v>
      </c>
      <c r="F70" s="258" t="str">
        <f>vlookup(C70,'Master data'!$A$1:$C$29,2,0)</f>
        <v>Chi phí khác</v>
      </c>
    </row>
    <row r="71" ht="21.0" customHeight="1" outlineLevel="1">
      <c r="A71" s="381" t="s">
        <v>3018</v>
      </c>
      <c r="B71" s="259" t="s">
        <v>3052</v>
      </c>
      <c r="C71" s="256" t="s">
        <v>111</v>
      </c>
      <c r="D71" s="260">
        <v>3.2123725E7</v>
      </c>
      <c r="E71" s="254" t="str">
        <f>vlookup(C71,'Master data'!$A$1:$C$29,3,0)</f>
        <v>Định phí</v>
      </c>
      <c r="F71" s="254" t="str">
        <f>vlookup(C71,'Master data'!$A$1:$C$29,2,0)</f>
        <v>Chi phí khác</v>
      </c>
    </row>
    <row r="72" ht="21.0" customHeight="1" outlineLevel="1">
      <c r="A72" s="382" t="s">
        <v>3018</v>
      </c>
      <c r="B72" s="261" t="s">
        <v>3053</v>
      </c>
      <c r="C72" s="262" t="s">
        <v>111</v>
      </c>
      <c r="D72" s="263">
        <v>1.1111111E7</v>
      </c>
      <c r="E72" s="264" t="str">
        <f>vlookup(C72,'Master data'!$A$1:$C$29,3,0)</f>
        <v>Định phí</v>
      </c>
      <c r="F72" s="264" t="str">
        <f>vlookup(C72,'Master data'!$A$1:$C$29,2,0)</f>
        <v>Chi phí khác</v>
      </c>
    </row>
    <row r="73" ht="21.0" customHeight="1" collapsed="1">
      <c r="A73" s="379" t="s">
        <v>3032</v>
      </c>
      <c r="B73" s="274" t="s">
        <v>274</v>
      </c>
      <c r="C73" s="275" t="s">
        <v>112</v>
      </c>
      <c r="D73" s="276">
        <v>0.0</v>
      </c>
      <c r="E73" s="277" t="str">
        <f>vlookup(C73,'Master data'!$A$1:$C$29,3,0)</f>
        <v>Biến phí</v>
      </c>
      <c r="F73" s="277" t="str">
        <f>vlookup(C73,'Master data'!$A$1:$C$29,2,0)</f>
        <v>Chi phí hành chính</v>
      </c>
    </row>
    <row r="74" ht="21.0" hidden="1" customHeight="1" outlineLevel="1">
      <c r="A74" s="379" t="s">
        <v>3032</v>
      </c>
      <c r="B74" s="251" t="s">
        <v>4038</v>
      </c>
      <c r="C74" s="252" t="s">
        <v>112</v>
      </c>
      <c r="D74" s="266">
        <v>6.1430835E7</v>
      </c>
      <c r="E74" s="254" t="str">
        <f>vlookup(C74,'Master data'!$A$1:$C$29,3,0)</f>
        <v>Biến phí</v>
      </c>
      <c r="F74" s="254" t="str">
        <f>vlookup(C74,'Master data'!$A$1:$C$29,2,0)</f>
        <v>Chi phí hành chính</v>
      </c>
    </row>
    <row r="75" ht="21.0" hidden="1" customHeight="1" outlineLevel="1">
      <c r="A75" s="380" t="s">
        <v>3032</v>
      </c>
      <c r="B75" s="292" t="s">
        <v>4039</v>
      </c>
      <c r="C75" s="284" t="s">
        <v>101</v>
      </c>
      <c r="D75" s="286">
        <v>1431000.0</v>
      </c>
      <c r="E75" s="258" t="str">
        <f>vlookup(C75,'Master data'!$A$1:$C$29,3,0)</f>
        <v>Biến phí</v>
      </c>
      <c r="F75" s="258" t="str">
        <f>vlookup(C75,'Master data'!$A$1:$C$29,2,0)</f>
        <v>Chi phí bán hàng</v>
      </c>
    </row>
    <row r="76" ht="21.0" hidden="1" customHeight="1" outlineLevel="1">
      <c r="A76" s="381" t="s">
        <v>3032</v>
      </c>
      <c r="B76" s="292" t="s">
        <v>4040</v>
      </c>
      <c r="C76" s="284" t="s">
        <v>101</v>
      </c>
      <c r="D76" s="285">
        <v>400000.0</v>
      </c>
      <c r="E76" s="254" t="str">
        <f>vlookup(C76,'Master data'!$A$1:$C$29,3,0)</f>
        <v>Biến phí</v>
      </c>
      <c r="F76" s="254" t="str">
        <f>vlookup(C76,'Master data'!$A$1:$C$29,2,0)</f>
        <v>Chi phí bán hàng</v>
      </c>
    </row>
    <row r="77" ht="21.0" hidden="1" customHeight="1" outlineLevel="1">
      <c r="A77" s="380" t="s">
        <v>3032</v>
      </c>
      <c r="B77" s="292" t="s">
        <v>3036</v>
      </c>
      <c r="C77" s="284" t="s">
        <v>101</v>
      </c>
      <c r="D77" s="286">
        <v>6686666.0</v>
      </c>
      <c r="E77" s="258" t="str">
        <f>vlookup(C77,'Master data'!$A$1:$C$29,3,0)</f>
        <v>Biến phí</v>
      </c>
      <c r="F77" s="258" t="str">
        <f>vlookup(C77,'Master data'!$A$1:$C$29,2,0)</f>
        <v>Chi phí bán hàng</v>
      </c>
    </row>
    <row r="78" ht="21.0" hidden="1" customHeight="1" outlineLevel="1">
      <c r="A78" s="381" t="s">
        <v>3032</v>
      </c>
      <c r="B78" s="293" t="s">
        <v>3037</v>
      </c>
      <c r="C78" s="284" t="s">
        <v>101</v>
      </c>
      <c r="D78" s="285">
        <v>6500000.0</v>
      </c>
      <c r="E78" s="254" t="str">
        <f>vlookup(C78,'Master data'!$A$1:$C$29,3,0)</f>
        <v>Biến phí</v>
      </c>
      <c r="F78" s="254" t="str">
        <f>vlookup(C78,'Master data'!$A$1:$C$29,2,0)</f>
        <v>Chi phí bán hàng</v>
      </c>
    </row>
    <row r="79" ht="21.0" hidden="1" customHeight="1" outlineLevel="1">
      <c r="A79" s="380" t="s">
        <v>3032</v>
      </c>
      <c r="B79" s="293" t="s">
        <v>3039</v>
      </c>
      <c r="C79" s="284" t="s">
        <v>101</v>
      </c>
      <c r="D79" s="286">
        <v>5416667.0</v>
      </c>
      <c r="E79" s="258" t="str">
        <f>vlookup(C79,'Master data'!$A$1:$C$29,3,0)</f>
        <v>Biến phí</v>
      </c>
      <c r="F79" s="258" t="str">
        <f>vlookup(C79,'Master data'!$A$1:$C$29,2,0)</f>
        <v>Chi phí bán hàng</v>
      </c>
    </row>
    <row r="80" ht="21.0" hidden="1" customHeight="1" outlineLevel="1">
      <c r="A80" s="381" t="s">
        <v>3032</v>
      </c>
      <c r="B80" s="293" t="s">
        <v>3040</v>
      </c>
      <c r="C80" s="284" t="s">
        <v>106</v>
      </c>
      <c r="D80" s="285">
        <v>2888360.0</v>
      </c>
      <c r="E80" s="254" t="str">
        <f>vlookup(C80,'Master data'!$A$1:$C$29,3,0)</f>
        <v>Biến phí</v>
      </c>
      <c r="F80" s="254" t="str">
        <f>vlookup(C80,'Master data'!$A$1:$C$29,2,0)</f>
        <v>Chi phí bán hàng</v>
      </c>
    </row>
    <row r="81" ht="21.0" hidden="1" customHeight="1" outlineLevel="1">
      <c r="A81" s="380" t="s">
        <v>3032</v>
      </c>
      <c r="B81" s="292" t="s">
        <v>4041</v>
      </c>
      <c r="C81" s="284" t="s">
        <v>95</v>
      </c>
      <c r="D81" s="286">
        <v>1.0E8</v>
      </c>
      <c r="E81" s="254" t="str">
        <f>vlookup(C81,'Master data'!$A$1:$C$29,3,0)</f>
        <v>Biến phí</v>
      </c>
      <c r="F81" s="258" t="str">
        <f>vlookup(C81,'Master data'!$A$1:$C$29,2,0)</f>
        <v>Chi phí bán hàng</v>
      </c>
    </row>
    <row r="82" ht="21.0" hidden="1" customHeight="1" outlineLevel="1">
      <c r="A82" s="381" t="s">
        <v>3032</v>
      </c>
      <c r="B82" s="293" t="s">
        <v>3042</v>
      </c>
      <c r="C82" s="284" t="s">
        <v>104</v>
      </c>
      <c r="D82" s="285">
        <v>2.9E7</v>
      </c>
      <c r="E82" s="254" t="str">
        <f>vlookup(C82,'Master data'!$A$1:$C$29,3,0)</f>
        <v>Biến phí</v>
      </c>
      <c r="F82" s="254" t="str">
        <f>vlookup(C82,'Master data'!$A$1:$C$29,2,0)</f>
        <v>Chi phí bán hàng</v>
      </c>
    </row>
    <row r="83" ht="21.0" hidden="1" customHeight="1" outlineLevel="1">
      <c r="A83" s="381" t="s">
        <v>3032</v>
      </c>
      <c r="B83" s="293" t="s">
        <v>3008</v>
      </c>
      <c r="C83" s="284" t="s">
        <v>120</v>
      </c>
      <c r="D83" s="285">
        <v>9.21E7</v>
      </c>
      <c r="E83" s="254" t="str">
        <f>vlookup(C83,'Master data'!$A$1:$C$29,3,0)</f>
        <v>Định phí</v>
      </c>
      <c r="F83" s="254" t="str">
        <f>vlookup(C83,'Master data'!$A$1:$C$29,2,0)</f>
        <v>Chi phí QLDN</v>
      </c>
    </row>
    <row r="84" ht="21.0" hidden="1" customHeight="1" outlineLevel="1">
      <c r="A84" s="380" t="s">
        <v>3032</v>
      </c>
      <c r="B84" s="292" t="s">
        <v>800</v>
      </c>
      <c r="C84" s="284" t="s">
        <v>120</v>
      </c>
      <c r="D84" s="286">
        <v>7867333.0</v>
      </c>
      <c r="E84" s="254" t="str">
        <f>vlookup(C84,'Master data'!$A$1:$C$29,3,0)</f>
        <v>Định phí</v>
      </c>
      <c r="F84" s="258" t="str">
        <f>vlookup(C84,'Master data'!$A$1:$C$29,2,0)</f>
        <v>Chi phí QLDN</v>
      </c>
    </row>
    <row r="85" ht="21.0" hidden="1" customHeight="1" outlineLevel="1">
      <c r="A85" s="381" t="s">
        <v>3032</v>
      </c>
      <c r="B85" s="293" t="s">
        <v>3009</v>
      </c>
      <c r="C85" s="284" t="s">
        <v>116</v>
      </c>
      <c r="D85" s="285">
        <v>1.7658693E7</v>
      </c>
      <c r="E85" s="254" t="str">
        <f>vlookup(C85,'Master data'!$A$1:$C$29,3,0)</f>
        <v>Định phí</v>
      </c>
      <c r="F85" s="254" t="str">
        <f>vlookup(C85,'Master data'!$A$1:$C$29,2,0)</f>
        <v>Chi phí hành chính</v>
      </c>
    </row>
    <row r="86" ht="21.0" hidden="1" customHeight="1" outlineLevel="1">
      <c r="A86" s="380" t="s">
        <v>3032</v>
      </c>
      <c r="B86" s="292" t="s">
        <v>3043</v>
      </c>
      <c r="C86" s="284" t="s">
        <v>116</v>
      </c>
      <c r="D86" s="286">
        <v>1361676.0</v>
      </c>
      <c r="E86" s="254" t="str">
        <f>vlookup(C86,'Master data'!$A$1:$C$29,3,0)</f>
        <v>Định phí</v>
      </c>
      <c r="F86" s="258" t="str">
        <f>vlookup(C86,'Master data'!$A$1:$C$29,2,0)</f>
        <v>Chi phí hành chính</v>
      </c>
    </row>
    <row r="87" ht="21.0" hidden="1" customHeight="1" outlineLevel="1">
      <c r="A87" s="381" t="s">
        <v>3032</v>
      </c>
      <c r="B87" s="293" t="s">
        <v>2403</v>
      </c>
      <c r="C87" s="284" t="s">
        <v>121</v>
      </c>
      <c r="D87" s="285">
        <v>1.02528E7</v>
      </c>
      <c r="E87" s="254" t="str">
        <f>vlookup(C87,'Master data'!$A$1:$C$29,3,0)</f>
        <v>Định phí</v>
      </c>
      <c r="F87" s="254" t="str">
        <f>vlookup(C87,'Master data'!$A$1:$C$29,2,0)</f>
        <v>Chi phí QLDN</v>
      </c>
    </row>
    <row r="88" ht="21.0" hidden="1" customHeight="1" outlineLevel="1">
      <c r="A88" s="380" t="s">
        <v>3032</v>
      </c>
      <c r="B88" s="292" t="s">
        <v>961</v>
      </c>
      <c r="C88" s="284" t="s">
        <v>116</v>
      </c>
      <c r="D88" s="286">
        <v>715000.0</v>
      </c>
      <c r="E88" s="254" t="str">
        <f>vlookup(C88,'Master data'!$A$1:$C$29,3,0)</f>
        <v>Định phí</v>
      </c>
      <c r="F88" s="258" t="str">
        <f>vlookup(C88,'Master data'!$A$1:$C$29,2,0)</f>
        <v>Chi phí hành chính</v>
      </c>
    </row>
    <row r="89" ht="21.0" hidden="1" customHeight="1" outlineLevel="1">
      <c r="A89" s="381" t="s">
        <v>3032</v>
      </c>
      <c r="B89" s="293" t="s">
        <v>4015</v>
      </c>
      <c r="C89" s="284" t="s">
        <v>123</v>
      </c>
      <c r="D89" s="285">
        <v>1.5E7</v>
      </c>
      <c r="E89" s="254" t="str">
        <f>vlookup(C89,'Master data'!$A$1:$C$29,3,0)</f>
        <v>Định phí</v>
      </c>
      <c r="F89" s="254" t="str">
        <f>vlookup(C89,'Master data'!$A$1:$C$29,2,0)</f>
        <v>Chi phí QLDN</v>
      </c>
    </row>
    <row r="90" ht="21.0" hidden="1" customHeight="1" outlineLevel="1">
      <c r="A90" s="380" t="s">
        <v>3032</v>
      </c>
      <c r="B90" s="292" t="s">
        <v>3045</v>
      </c>
      <c r="C90" s="284" t="s">
        <v>116</v>
      </c>
      <c r="D90" s="286">
        <v>1462765.0</v>
      </c>
      <c r="E90" s="254" t="str">
        <f>vlookup(C90,'Master data'!$A$1:$C$29,3,0)</f>
        <v>Định phí</v>
      </c>
      <c r="F90" s="258" t="str">
        <f>vlookup(C90,'Master data'!$A$1:$C$29,2,0)</f>
        <v>Chi phí hành chính</v>
      </c>
    </row>
    <row r="91" ht="21.0" hidden="1" customHeight="1" outlineLevel="1">
      <c r="A91" s="381" t="s">
        <v>3032</v>
      </c>
      <c r="B91" s="293" t="s">
        <v>3742</v>
      </c>
      <c r="C91" s="284" t="s">
        <v>112</v>
      </c>
      <c r="D91" s="285">
        <v>2000000.0</v>
      </c>
      <c r="E91" s="254" t="str">
        <f>vlookup(C91,'Master data'!$A$1:$C$29,3,0)</f>
        <v>Biến phí</v>
      </c>
      <c r="F91" s="254" t="str">
        <f>vlookup(C91,'Master data'!$A$1:$C$29,2,0)</f>
        <v>Chi phí hành chính</v>
      </c>
    </row>
    <row r="92" ht="21.0" hidden="1" customHeight="1" outlineLevel="1">
      <c r="A92" s="380" t="s">
        <v>3032</v>
      </c>
      <c r="B92" s="292" t="s">
        <v>3047</v>
      </c>
      <c r="C92" s="284" t="s">
        <v>112</v>
      </c>
      <c r="D92" s="286">
        <v>1000000.0</v>
      </c>
      <c r="E92" s="254" t="str">
        <f>vlookup(C92,'Master data'!$A$1:$C$29,3,0)</f>
        <v>Biến phí</v>
      </c>
      <c r="F92" s="258" t="str">
        <f>vlookup(C92,'Master data'!$A$1:$C$29,2,0)</f>
        <v>Chi phí hành chính</v>
      </c>
    </row>
    <row r="93" ht="21.0" hidden="1" customHeight="1" outlineLevel="1">
      <c r="A93" s="381" t="s">
        <v>3032</v>
      </c>
      <c r="B93" s="293" t="s">
        <v>974</v>
      </c>
      <c r="C93" s="284" t="s">
        <v>109</v>
      </c>
      <c r="D93" s="285">
        <v>9.6958698E7</v>
      </c>
      <c r="E93" s="254" t="str">
        <f>vlookup(C93,'Master data'!$A$1:$C$29,3,0)</f>
        <v>Định phí</v>
      </c>
      <c r="F93" s="254" t="str">
        <f>vlookup(C93,'Master data'!$A$1:$C$29,2,0)</f>
        <v>Chi phí QLDN</v>
      </c>
    </row>
    <row r="94" ht="21.0" hidden="1" customHeight="1" outlineLevel="1">
      <c r="A94" s="381" t="s">
        <v>3032</v>
      </c>
      <c r="B94" s="293" t="s">
        <v>3023</v>
      </c>
      <c r="C94" s="284" t="s">
        <v>17</v>
      </c>
      <c r="D94" s="285">
        <v>2.851885E7</v>
      </c>
      <c r="E94" s="254" t="str">
        <f>vlookup(C94,'Master data'!$A$1:$C$29,3,0)</f>
        <v>Biến phí</v>
      </c>
      <c r="F94" s="254" t="str">
        <f>vlookup(C94,'Master data'!$A$1:$C$29,2,0)</f>
        <v>Chi phí bán hàng</v>
      </c>
    </row>
    <row r="95" ht="21.0" hidden="1" customHeight="1" outlineLevel="1">
      <c r="A95" s="381" t="s">
        <v>3032</v>
      </c>
      <c r="B95" s="293" t="s">
        <v>3024</v>
      </c>
      <c r="C95" s="284" t="s">
        <v>109</v>
      </c>
      <c r="D95" s="285">
        <v>2.11281072E8</v>
      </c>
      <c r="E95" s="254" t="str">
        <f>vlookup(C95,'Master data'!$A$1:$C$29,3,0)</f>
        <v>Định phí</v>
      </c>
      <c r="F95" s="254" t="str">
        <f>vlookup(C95,'Master data'!$A$1:$C$29,2,0)</f>
        <v>Chi phí QLDN</v>
      </c>
    </row>
    <row r="96" ht="21.0" hidden="1" customHeight="1" outlineLevel="1">
      <c r="A96" s="381" t="s">
        <v>3032</v>
      </c>
      <c r="B96" s="293" t="s">
        <v>3025</v>
      </c>
      <c r="C96" s="284" t="s">
        <v>17</v>
      </c>
      <c r="D96" s="285">
        <v>1.7532533E7</v>
      </c>
      <c r="E96" s="254" t="str">
        <f>vlookup(C96,'Master data'!$A$1:$C$29,3,0)</f>
        <v>Biến phí</v>
      </c>
      <c r="F96" s="254" t="str">
        <f>vlookup(C96,'Master data'!$A$1:$C$29,2,0)</f>
        <v>Chi phí bán hàng</v>
      </c>
    </row>
    <row r="97" ht="21.0" hidden="1" customHeight="1" outlineLevel="1">
      <c r="A97" s="381" t="s">
        <v>3032</v>
      </c>
      <c r="B97" s="292" t="s">
        <v>4042</v>
      </c>
      <c r="C97" s="284" t="s">
        <v>99</v>
      </c>
      <c r="D97" s="286">
        <v>1000000.0</v>
      </c>
      <c r="E97" s="254" t="str">
        <f>vlookup(C97,'Master data'!$A$1:$C$29,3,0)</f>
        <v>Biến phí</v>
      </c>
      <c r="F97" s="258" t="str">
        <f>vlookup(C97,'Master data'!$A$1:$C$29,2,0)</f>
        <v>Chi phí giá vốn</v>
      </c>
    </row>
    <row r="98" ht="21.0" hidden="1" customHeight="1" outlineLevel="1">
      <c r="A98" s="380" t="s">
        <v>3032</v>
      </c>
      <c r="B98" s="292" t="s">
        <v>297</v>
      </c>
      <c r="C98" s="284" t="s">
        <v>99</v>
      </c>
      <c r="D98" s="286">
        <v>1920000.0</v>
      </c>
      <c r="E98" s="254" t="str">
        <f>vlookup(C98,'Master data'!$A$1:$C$29,3,0)</f>
        <v>Biến phí</v>
      </c>
      <c r="F98" s="258" t="str">
        <f>vlookup(C98,'Master data'!$A$1:$C$29,2,0)</f>
        <v>Chi phí giá vốn</v>
      </c>
    </row>
    <row r="99" ht="21.0" hidden="1" customHeight="1" outlineLevel="1">
      <c r="A99" s="381" t="s">
        <v>3032</v>
      </c>
      <c r="B99" s="293" t="s">
        <v>4043</v>
      </c>
      <c r="C99" s="284" t="s">
        <v>99</v>
      </c>
      <c r="D99" s="285">
        <v>883000.0</v>
      </c>
      <c r="E99" s="254" t="str">
        <f>vlookup(C99,'Master data'!$A$1:$C$29,3,0)</f>
        <v>Biến phí</v>
      </c>
      <c r="F99" s="254" t="str">
        <f>vlookup(C99,'Master data'!$A$1:$C$29,2,0)</f>
        <v>Chi phí giá vốn</v>
      </c>
    </row>
    <row r="100" ht="21.0" hidden="1" customHeight="1" outlineLevel="1">
      <c r="A100" s="380" t="s">
        <v>3032</v>
      </c>
      <c r="B100" s="292" t="s">
        <v>4044</v>
      </c>
      <c r="C100" s="284" t="s">
        <v>99</v>
      </c>
      <c r="D100" s="286">
        <v>8720000.0</v>
      </c>
      <c r="E100" s="254" t="str">
        <f>vlookup(C100,'Master data'!$A$1:$C$29,3,0)</f>
        <v>Biến phí</v>
      </c>
      <c r="F100" s="258" t="str">
        <f>vlookup(C100,'Master data'!$A$1:$C$29,2,0)</f>
        <v>Chi phí giá vốn</v>
      </c>
    </row>
    <row r="101" ht="21.0" hidden="1" customHeight="1" outlineLevel="1">
      <c r="A101" s="381" t="s">
        <v>3032</v>
      </c>
      <c r="B101" s="293" t="s">
        <v>4045</v>
      </c>
      <c r="C101" s="284" t="s">
        <v>99</v>
      </c>
      <c r="D101" s="285">
        <v>1.0E7</v>
      </c>
      <c r="E101" s="254" t="str">
        <f>vlookup(C101,'Master data'!$A$1:$C$29,3,0)</f>
        <v>Biến phí</v>
      </c>
      <c r="F101" s="254" t="str">
        <f>vlookup(C101,'Master data'!$A$1:$C$29,2,0)</f>
        <v>Chi phí giá vốn</v>
      </c>
    </row>
    <row r="102" ht="21.0" hidden="1" customHeight="1" outlineLevel="1">
      <c r="A102" s="380" t="s">
        <v>3032</v>
      </c>
      <c r="B102" s="292" t="s">
        <v>4046</v>
      </c>
      <c r="C102" s="284" t="s">
        <v>99</v>
      </c>
      <c r="D102" s="286">
        <v>4.344E7</v>
      </c>
      <c r="E102" s="254" t="str">
        <f>vlookup(C102,'Master data'!$A$1:$C$29,3,0)</f>
        <v>Biến phí</v>
      </c>
      <c r="F102" s="258" t="str">
        <f>vlookup(C102,'Master data'!$A$1:$C$29,2,0)</f>
        <v>Chi phí giá vốn</v>
      </c>
    </row>
    <row r="103" ht="21.0" hidden="1" customHeight="1" outlineLevel="1">
      <c r="A103" s="381" t="s">
        <v>3032</v>
      </c>
      <c r="B103" s="293" t="s">
        <v>2004</v>
      </c>
      <c r="C103" s="284" t="s">
        <v>99</v>
      </c>
      <c r="D103" s="285">
        <v>9174000.0</v>
      </c>
      <c r="E103" s="254" t="str">
        <f>vlookup(C103,'Master data'!$A$1:$C$29,3,0)</f>
        <v>Biến phí</v>
      </c>
      <c r="F103" s="254" t="str">
        <f>vlookup(C103,'Master data'!$A$1:$C$29,2,0)</f>
        <v>Chi phí giá vốn</v>
      </c>
    </row>
    <row r="104" ht="21.0" hidden="1" customHeight="1" outlineLevel="1">
      <c r="A104" s="380" t="s">
        <v>3032</v>
      </c>
      <c r="B104" s="292" t="s">
        <v>3049</v>
      </c>
      <c r="C104" s="284" t="s">
        <v>99</v>
      </c>
      <c r="D104" s="286">
        <v>6706000.0</v>
      </c>
      <c r="E104" s="254" t="str">
        <f>vlookup(C104,'Master data'!$A$1:$C$29,3,0)</f>
        <v>Biến phí</v>
      </c>
      <c r="F104" s="258" t="str">
        <f>vlookup(C104,'Master data'!$A$1:$C$29,2,0)</f>
        <v>Chi phí giá vốn</v>
      </c>
    </row>
    <row r="105" ht="21.0" hidden="1" customHeight="1" outlineLevel="1">
      <c r="A105" s="381" t="s">
        <v>3032</v>
      </c>
      <c r="B105" s="293" t="s">
        <v>3050</v>
      </c>
      <c r="C105" s="284" t="s">
        <v>70</v>
      </c>
      <c r="D105" s="285">
        <v>5511667.0</v>
      </c>
      <c r="E105" s="254" t="str">
        <f>vlookup(C105,'Master data'!$A$1:$C$29,3,0)</f>
        <v>Chi phí khác</v>
      </c>
      <c r="F105" s="254" t="str">
        <f>vlookup(C105,'Master data'!$A$1:$C$29,2,0)</f>
        <v>Chi phí khác</v>
      </c>
    </row>
    <row r="106" ht="21.0" hidden="1" customHeight="1" outlineLevel="1">
      <c r="A106" s="381" t="s">
        <v>3032</v>
      </c>
      <c r="B106" s="293" t="s">
        <v>4047</v>
      </c>
      <c r="C106" s="284" t="s">
        <v>70</v>
      </c>
      <c r="D106" s="285">
        <v>4.6666667E7</v>
      </c>
      <c r="E106" s="254" t="str">
        <f>vlookup(C106,'Master data'!$A$1:$C$29,3,0)</f>
        <v>Chi phí khác</v>
      </c>
      <c r="F106" s="254" t="str">
        <f>vlookup(C106,'Master data'!$A$1:$C$29,2,0)</f>
        <v>Chi phí khác</v>
      </c>
    </row>
    <row r="107" ht="21.0" hidden="1" customHeight="1" outlineLevel="1">
      <c r="A107" s="381" t="s">
        <v>3032</v>
      </c>
      <c r="B107" s="293" t="s">
        <v>4048</v>
      </c>
      <c r="C107" s="284" t="s">
        <v>70</v>
      </c>
      <c r="D107" s="285">
        <v>4500000.0</v>
      </c>
      <c r="E107" s="254" t="str">
        <f>vlookup(C107,'Master data'!$A$1:$C$29,3,0)</f>
        <v>Chi phí khác</v>
      </c>
      <c r="F107" s="254" t="str">
        <f>vlookup(C107,'Master data'!$A$1:$C$29,2,0)</f>
        <v>Chi phí khác</v>
      </c>
    </row>
    <row r="108" ht="21.0" hidden="1" customHeight="1" outlineLevel="1">
      <c r="A108" s="381" t="s">
        <v>3032</v>
      </c>
      <c r="B108" s="293" t="s">
        <v>4049</v>
      </c>
      <c r="C108" s="284" t="s">
        <v>70</v>
      </c>
      <c r="D108" s="285">
        <v>5.0E7</v>
      </c>
      <c r="E108" s="254" t="str">
        <f>vlookup(C108,'Master data'!$A$1:$C$29,3,0)</f>
        <v>Chi phí khác</v>
      </c>
      <c r="F108" s="254" t="str">
        <f>vlookup(C108,'Master data'!$A$1:$C$29,2,0)</f>
        <v>Chi phí khác</v>
      </c>
    </row>
    <row r="109" ht="21.0" hidden="1" customHeight="1" outlineLevel="1">
      <c r="A109" s="381" t="s">
        <v>3032</v>
      </c>
      <c r="B109" s="293" t="s">
        <v>4050</v>
      </c>
      <c r="C109" s="284" t="s">
        <v>70</v>
      </c>
      <c r="D109" s="285">
        <v>2.99E7</v>
      </c>
      <c r="E109" s="254" t="str">
        <f>vlookup(C109,'Master data'!$A$1:$C$29,3,0)</f>
        <v>Chi phí khác</v>
      </c>
      <c r="F109" s="254" t="str">
        <f>vlookup(C109,'Master data'!$A$1:$C$29,2,0)</f>
        <v>Chi phí khác</v>
      </c>
    </row>
    <row r="110" ht="21.0" hidden="1" customHeight="1" outlineLevel="1">
      <c r="A110" s="381" t="s">
        <v>3032</v>
      </c>
      <c r="B110" s="293" t="s">
        <v>433</v>
      </c>
      <c r="C110" s="284" t="s">
        <v>102</v>
      </c>
      <c r="D110" s="285">
        <v>4.19E7</v>
      </c>
      <c r="E110" s="254" t="str">
        <f>vlookup(C110,'Master data'!$A$1:$C$29,3,0)</f>
        <v>Biến phí</v>
      </c>
      <c r="F110" s="254" t="str">
        <f>vlookup(C110,'Master data'!$A$1:$C$29,2,0)</f>
        <v>Chi phí giá vốn</v>
      </c>
    </row>
    <row r="111" ht="21.0" hidden="1" customHeight="1" outlineLevel="1">
      <c r="A111" s="381" t="s">
        <v>3032</v>
      </c>
      <c r="B111" s="293" t="s">
        <v>3053</v>
      </c>
      <c r="C111" s="284" t="s">
        <v>111</v>
      </c>
      <c r="D111" s="285">
        <v>1.1111111E7</v>
      </c>
      <c r="E111" s="254" t="str">
        <f>vlookup(C111,'Master data'!$A$1:$C$29,3,0)</f>
        <v>Định phí</v>
      </c>
      <c r="F111" s="254" t="str">
        <f>vlookup(C111,'Master data'!$A$1:$C$29,2,0)</f>
        <v>Chi phí khác</v>
      </c>
    </row>
    <row r="112" ht="21.0" hidden="1" customHeight="1" outlineLevel="1">
      <c r="A112" s="381" t="s">
        <v>3032</v>
      </c>
      <c r="B112" s="293" t="s">
        <v>3091</v>
      </c>
      <c r="C112" s="284" t="s">
        <v>124</v>
      </c>
      <c r="D112" s="285">
        <v>4000000.0</v>
      </c>
      <c r="E112" s="254" t="str">
        <f>vlookup(C112,'Master data'!$A$1:$C$29,3,0)</f>
        <v>Chi phí khác</v>
      </c>
      <c r="F112" s="254" t="str">
        <f>vlookup(C112,'Master data'!$A$1:$C$29,2,0)</f>
        <v>Chi phí khác</v>
      </c>
    </row>
    <row r="113" ht="21.0" customHeight="1" collapsed="1">
      <c r="A113" s="383" t="s">
        <v>3055</v>
      </c>
      <c r="B113" s="274" t="s">
        <v>274</v>
      </c>
      <c r="C113" s="275" t="s">
        <v>112</v>
      </c>
      <c r="D113" s="276">
        <v>0.0</v>
      </c>
      <c r="E113" s="277" t="str">
        <f>vlookup(C113,'Master data'!$A$1:$C$29,3,0)</f>
        <v>Biến phí</v>
      </c>
      <c r="F113" s="277" t="str">
        <f>vlookup(C113,'Master data'!$A$1:$C$29,2,0)</f>
        <v>Chi phí hành chính</v>
      </c>
    </row>
    <row r="114" ht="21.0" hidden="1" customHeight="1" outlineLevel="1">
      <c r="A114" s="383" t="s">
        <v>3055</v>
      </c>
      <c r="B114" s="384" t="s">
        <v>974</v>
      </c>
      <c r="C114" s="275" t="s">
        <v>109</v>
      </c>
      <c r="D114" s="385">
        <v>1.51036058E8</v>
      </c>
      <c r="E114" s="277" t="str">
        <f>vlookup(C114,'Master data'!$A$1:$C$29,3,0)</f>
        <v>Định phí</v>
      </c>
      <c r="F114" s="281" t="str">
        <f>vlookup(C114,'Master data'!$A$1:$C$29,2,0)</f>
        <v>Chi phí QLDN</v>
      </c>
    </row>
    <row r="115" ht="21.0" hidden="1" customHeight="1" outlineLevel="1">
      <c r="A115" s="383" t="s">
        <v>3055</v>
      </c>
      <c r="B115" s="384" t="s">
        <v>975</v>
      </c>
      <c r="C115" s="275" t="s">
        <v>17</v>
      </c>
      <c r="D115" s="385">
        <v>8.973183E7</v>
      </c>
      <c r="E115" s="277" t="str">
        <f>vlookup(C115,'Master data'!$A$1:$C$29,3,0)</f>
        <v>Biến phí</v>
      </c>
      <c r="F115" s="281" t="str">
        <f>vlookup(C115,'Master data'!$A$1:$C$29,2,0)</f>
        <v>Chi phí bán hàng</v>
      </c>
    </row>
    <row r="116" ht="21.0" hidden="1" customHeight="1" outlineLevel="1">
      <c r="A116" s="383" t="s">
        <v>3055</v>
      </c>
      <c r="B116" s="384" t="s">
        <v>3056</v>
      </c>
      <c r="C116" s="275" t="s">
        <v>109</v>
      </c>
      <c r="D116" s="385">
        <v>2.29187435E8</v>
      </c>
      <c r="E116" s="277" t="str">
        <f>vlookup(C116,'Master data'!$A$1:$C$29,3,0)</f>
        <v>Định phí</v>
      </c>
      <c r="F116" s="281" t="str">
        <f>vlookup(C116,'Master data'!$A$1:$C$29,2,0)</f>
        <v>Chi phí QLDN</v>
      </c>
    </row>
    <row r="117" ht="21.0" hidden="1" customHeight="1" outlineLevel="1">
      <c r="A117" s="383" t="s">
        <v>3055</v>
      </c>
      <c r="B117" s="384" t="s">
        <v>3057</v>
      </c>
      <c r="C117" s="275" t="s">
        <v>17</v>
      </c>
      <c r="D117" s="385">
        <v>3.292432E7</v>
      </c>
      <c r="E117" s="277" t="str">
        <f>vlookup(C117,'Master data'!$A$1:$C$29,3,0)</f>
        <v>Biến phí</v>
      </c>
      <c r="F117" s="281" t="str">
        <f>vlookup(C117,'Master data'!$A$1:$C$29,2,0)</f>
        <v>Chi phí bán hàng</v>
      </c>
    </row>
    <row r="118" ht="21.0" hidden="1" customHeight="1" outlineLevel="1">
      <c r="A118" s="386" t="s">
        <v>3055</v>
      </c>
      <c r="B118" s="272" t="s">
        <v>4038</v>
      </c>
      <c r="C118" s="291" t="s">
        <v>112</v>
      </c>
      <c r="D118" s="271">
        <v>6.1752566E7</v>
      </c>
      <c r="E118" s="258" t="str">
        <f>vlookup(C118,'Master data'!$A$1:$C$29,3,0)</f>
        <v>Biến phí</v>
      </c>
      <c r="F118" s="258" t="str">
        <f>vlookup(C118,'Master data'!$A$1:$C$29,2,0)</f>
        <v>Chi phí hành chính</v>
      </c>
    </row>
    <row r="119" ht="21.0" hidden="1" customHeight="1" outlineLevel="1">
      <c r="A119" s="381" t="s">
        <v>3055</v>
      </c>
      <c r="B119" s="293" t="s">
        <v>2246</v>
      </c>
      <c r="C119" s="284" t="s">
        <v>101</v>
      </c>
      <c r="D119" s="285">
        <v>1272000.0</v>
      </c>
      <c r="E119" s="254" t="str">
        <f>vlookup(C119,'Master data'!$A$1:$C$29,3,0)</f>
        <v>Biến phí</v>
      </c>
      <c r="F119" s="254" t="str">
        <f>vlookup(C119,'Master data'!$A$1:$C$29,2,0)</f>
        <v>Chi phí bán hàng</v>
      </c>
    </row>
    <row r="120" ht="21.0" hidden="1" customHeight="1" outlineLevel="1">
      <c r="A120" s="380" t="s">
        <v>3055</v>
      </c>
      <c r="B120" s="292" t="s">
        <v>3059</v>
      </c>
      <c r="C120" s="284" t="s">
        <v>101</v>
      </c>
      <c r="D120" s="286">
        <v>1.2628E7</v>
      </c>
      <c r="E120" s="258" t="str">
        <f>vlookup(C120,'Master data'!$A$1:$C$29,3,0)</f>
        <v>Biến phí</v>
      </c>
      <c r="F120" s="258" t="str">
        <f>vlookup(C120,'Master data'!$A$1:$C$29,2,0)</f>
        <v>Chi phí bán hàng</v>
      </c>
    </row>
    <row r="121" ht="21.0" hidden="1" customHeight="1" outlineLevel="1">
      <c r="A121" s="381" t="s">
        <v>3055</v>
      </c>
      <c r="B121" s="293" t="s">
        <v>306</v>
      </c>
      <c r="C121" s="284" t="s">
        <v>101</v>
      </c>
      <c r="D121" s="285">
        <v>1400000.0</v>
      </c>
      <c r="E121" s="254" t="str">
        <f>vlookup(C121,'Master data'!$A$1:$C$29,3,0)</f>
        <v>Biến phí</v>
      </c>
      <c r="F121" s="254" t="str">
        <f>vlookup(C121,'Master data'!$A$1:$C$29,2,0)</f>
        <v>Chi phí bán hàng</v>
      </c>
    </row>
    <row r="122" ht="21.0" hidden="1" customHeight="1" outlineLevel="1">
      <c r="A122" s="380" t="s">
        <v>3055</v>
      </c>
      <c r="B122" s="292" t="s">
        <v>4051</v>
      </c>
      <c r="C122" s="284" t="s">
        <v>101</v>
      </c>
      <c r="D122" s="286">
        <v>4076000.0</v>
      </c>
      <c r="E122" s="258" t="str">
        <f>vlookup(C122,'Master data'!$A$1:$C$29,3,0)</f>
        <v>Biến phí</v>
      </c>
      <c r="F122" s="258" t="str">
        <f>vlookup(C122,'Master data'!$A$1:$C$29,2,0)</f>
        <v>Chi phí bán hàng</v>
      </c>
    </row>
    <row r="123" ht="21.0" hidden="1" customHeight="1" outlineLevel="1">
      <c r="A123" s="381" t="s">
        <v>3055</v>
      </c>
      <c r="B123" s="387">
        <v>57464.0</v>
      </c>
      <c r="C123" s="284" t="s">
        <v>101</v>
      </c>
      <c r="D123" s="285">
        <v>2472000.0</v>
      </c>
      <c r="E123" s="254" t="str">
        <f>vlookup(C123,'Master data'!$A$1:$C$29,3,0)</f>
        <v>Biến phí</v>
      </c>
      <c r="F123" s="254" t="str">
        <f>vlookup(C123,'Master data'!$A$1:$C$29,2,0)</f>
        <v>Chi phí bán hàng</v>
      </c>
    </row>
    <row r="124" ht="21.0" hidden="1" customHeight="1" outlineLevel="1">
      <c r="A124" s="380" t="s">
        <v>3055</v>
      </c>
      <c r="B124" s="388">
        <v>57428.0</v>
      </c>
      <c r="C124" s="284" t="s">
        <v>101</v>
      </c>
      <c r="D124" s="286">
        <v>1696000.0</v>
      </c>
      <c r="E124" s="258" t="str">
        <f>vlookup(C124,'Master data'!$A$1:$C$29,3,0)</f>
        <v>Biến phí</v>
      </c>
      <c r="F124" s="258" t="str">
        <f>vlookup(C124,'Master data'!$A$1:$C$29,2,0)</f>
        <v>Chi phí bán hàng</v>
      </c>
    </row>
    <row r="125" ht="21.0" hidden="1" customHeight="1" outlineLevel="1">
      <c r="A125" s="381" t="s">
        <v>3055</v>
      </c>
      <c r="B125" s="293" t="s">
        <v>2246</v>
      </c>
      <c r="C125" s="284" t="s">
        <v>101</v>
      </c>
      <c r="D125" s="285">
        <v>159000.0</v>
      </c>
      <c r="E125" s="254" t="str">
        <f>vlookup(C125,'Master data'!$A$1:$C$29,3,0)</f>
        <v>Biến phí</v>
      </c>
      <c r="F125" s="254" t="str">
        <f>vlookup(C125,'Master data'!$A$1:$C$29,2,0)</f>
        <v>Chi phí bán hàng</v>
      </c>
    </row>
    <row r="126" ht="21.0" hidden="1" customHeight="1" outlineLevel="1">
      <c r="A126" s="380" t="s">
        <v>3055</v>
      </c>
      <c r="B126" s="292" t="s">
        <v>3066</v>
      </c>
      <c r="C126" s="284" t="s">
        <v>101</v>
      </c>
      <c r="D126" s="286">
        <v>266667.0</v>
      </c>
      <c r="E126" s="258" t="str">
        <f>vlookup(C126,'Master data'!$A$1:$C$29,3,0)</f>
        <v>Biến phí</v>
      </c>
      <c r="F126" s="258" t="str">
        <f>vlookup(C126,'Master data'!$A$1:$C$29,2,0)</f>
        <v>Chi phí bán hàng</v>
      </c>
    </row>
    <row r="127" ht="21.0" hidden="1" customHeight="1" outlineLevel="1">
      <c r="A127" s="381" t="s">
        <v>3055</v>
      </c>
      <c r="B127" s="293" t="s">
        <v>1459</v>
      </c>
      <c r="C127" s="284" t="s">
        <v>101</v>
      </c>
      <c r="D127" s="285">
        <v>337667.0</v>
      </c>
      <c r="E127" s="254" t="str">
        <f>vlookup(C127,'Master data'!$A$1:$C$29,3,0)</f>
        <v>Biến phí</v>
      </c>
      <c r="F127" s="254" t="str">
        <f>vlookup(C127,'Master data'!$A$1:$C$29,2,0)</f>
        <v>Chi phí bán hàng</v>
      </c>
    </row>
    <row r="128" ht="21.0" hidden="1" customHeight="1" outlineLevel="1">
      <c r="A128" s="380" t="s">
        <v>3055</v>
      </c>
      <c r="B128" s="292" t="s">
        <v>3068</v>
      </c>
      <c r="C128" s="284" t="s">
        <v>106</v>
      </c>
      <c r="D128" s="286">
        <v>3417324.0</v>
      </c>
      <c r="E128" s="258" t="str">
        <f>vlookup(C128,'Master data'!$A$1:$C$29,3,0)</f>
        <v>Biến phí</v>
      </c>
      <c r="F128" s="258" t="str">
        <f>vlookup(C128,'Master data'!$A$1:$C$29,2,0)</f>
        <v>Chi phí bán hàng</v>
      </c>
    </row>
    <row r="129" ht="21.0" hidden="1" customHeight="1" outlineLevel="1">
      <c r="A129" s="381" t="s">
        <v>3055</v>
      </c>
      <c r="B129" s="293" t="s">
        <v>3067</v>
      </c>
      <c r="C129" s="284" t="s">
        <v>101</v>
      </c>
      <c r="D129" s="285">
        <v>9166667.0</v>
      </c>
      <c r="E129" s="254" t="str">
        <f>vlookup(C129,'Master data'!$A$1:$C$29,3,0)</f>
        <v>Biến phí</v>
      </c>
      <c r="F129" s="254" t="str">
        <f>vlookup(C129,'Master data'!$A$1:$C$29,2,0)</f>
        <v>Chi phí bán hàng</v>
      </c>
    </row>
    <row r="130" ht="21.0" hidden="1" customHeight="1" outlineLevel="1">
      <c r="A130" s="380" t="s">
        <v>3055</v>
      </c>
      <c r="B130" s="292" t="s">
        <v>4052</v>
      </c>
      <c r="C130" s="256" t="s">
        <v>95</v>
      </c>
      <c r="D130" s="286">
        <v>2.963E8</v>
      </c>
      <c r="E130" s="258" t="str">
        <f>vlookup(C130,'Master data'!$A$1:$C$29,3,0)</f>
        <v>Biến phí</v>
      </c>
      <c r="F130" s="258" t="str">
        <f>vlookup(C130,'Master data'!$A$1:$C$29,2,0)</f>
        <v>Chi phí bán hàng</v>
      </c>
    </row>
    <row r="131" ht="21.0" hidden="1" customHeight="1" outlineLevel="1">
      <c r="A131" s="381" t="s">
        <v>3055</v>
      </c>
      <c r="B131" s="293" t="s">
        <v>4053</v>
      </c>
      <c r="C131" s="256" t="s">
        <v>95</v>
      </c>
      <c r="D131" s="285">
        <v>200000.0</v>
      </c>
      <c r="E131" s="254" t="str">
        <f>vlookup(C131,'Master data'!$A$1:$C$29,3,0)</f>
        <v>Biến phí</v>
      </c>
      <c r="F131" s="254" t="str">
        <f>vlookup(C131,'Master data'!$A$1:$C$29,2,0)</f>
        <v>Chi phí bán hàng</v>
      </c>
    </row>
    <row r="132" ht="21.0" hidden="1" customHeight="1" outlineLevel="1">
      <c r="A132" s="380" t="s">
        <v>3055</v>
      </c>
      <c r="B132" s="292" t="s">
        <v>2437</v>
      </c>
      <c r="C132" s="256" t="s">
        <v>95</v>
      </c>
      <c r="D132" s="286">
        <v>7000000.0</v>
      </c>
      <c r="E132" s="258" t="str">
        <f>vlookup(C132,'Master data'!$A$1:$C$29,3,0)</f>
        <v>Biến phí</v>
      </c>
      <c r="F132" s="258" t="str">
        <f>vlookup(C132,'Master data'!$A$1:$C$29,2,0)</f>
        <v>Chi phí bán hàng</v>
      </c>
    </row>
    <row r="133" ht="21.0" hidden="1" customHeight="1" outlineLevel="1">
      <c r="A133" s="381" t="s">
        <v>3055</v>
      </c>
      <c r="B133" s="293" t="s">
        <v>3073</v>
      </c>
      <c r="C133" s="256" t="s">
        <v>95</v>
      </c>
      <c r="D133" s="285">
        <v>400000.0</v>
      </c>
      <c r="E133" s="254" t="str">
        <f>vlookup(C133,'Master data'!$A$1:$C$29,3,0)</f>
        <v>Biến phí</v>
      </c>
      <c r="F133" s="254" t="str">
        <f>vlookup(C133,'Master data'!$A$1:$C$29,2,0)</f>
        <v>Chi phí bán hàng</v>
      </c>
    </row>
    <row r="134" ht="21.0" hidden="1" customHeight="1" outlineLevel="1">
      <c r="A134" s="380" t="s">
        <v>3055</v>
      </c>
      <c r="B134" s="292" t="s">
        <v>4054</v>
      </c>
      <c r="C134" s="256" t="s">
        <v>95</v>
      </c>
      <c r="D134" s="286">
        <v>2.0E7</v>
      </c>
      <c r="E134" s="258" t="str">
        <f>vlookup(C134,'Master data'!$A$1:$C$29,3,0)</f>
        <v>Biến phí</v>
      </c>
      <c r="F134" s="258" t="str">
        <f>vlookup(C134,'Master data'!$A$1:$C$29,2,0)</f>
        <v>Chi phí bán hàng</v>
      </c>
    </row>
    <row r="135" ht="21.0" hidden="1" customHeight="1" outlineLevel="1">
      <c r="A135" s="381" t="s">
        <v>3055</v>
      </c>
      <c r="B135" s="293" t="s">
        <v>1304</v>
      </c>
      <c r="C135" s="256" t="s">
        <v>95</v>
      </c>
      <c r="D135" s="285">
        <v>739800.0</v>
      </c>
      <c r="E135" s="254" t="str">
        <f>vlookup(C135,'Master data'!$A$1:$C$29,3,0)</f>
        <v>Biến phí</v>
      </c>
      <c r="F135" s="254" t="str">
        <f>vlookup(C135,'Master data'!$A$1:$C$29,2,0)</f>
        <v>Chi phí bán hàng</v>
      </c>
    </row>
    <row r="136" ht="21.0" hidden="1" customHeight="1" outlineLevel="1">
      <c r="A136" s="380" t="s">
        <v>3055</v>
      </c>
      <c r="B136" s="292" t="s">
        <v>4055</v>
      </c>
      <c r="C136" s="256" t="s">
        <v>95</v>
      </c>
      <c r="D136" s="286">
        <v>1342000.0</v>
      </c>
      <c r="E136" s="258" t="str">
        <f>vlookup(C136,'Master data'!$A$1:$C$29,3,0)</f>
        <v>Biến phí</v>
      </c>
      <c r="F136" s="258" t="str">
        <f>vlookup(C136,'Master data'!$A$1:$C$29,2,0)</f>
        <v>Chi phí bán hàng</v>
      </c>
    </row>
    <row r="137" ht="21.0" hidden="1" customHeight="1" outlineLevel="1">
      <c r="A137" s="381" t="s">
        <v>3055</v>
      </c>
      <c r="B137" s="293" t="s">
        <v>3072</v>
      </c>
      <c r="C137" s="256" t="s">
        <v>95</v>
      </c>
      <c r="D137" s="285">
        <v>2.55E7</v>
      </c>
      <c r="E137" s="254" t="str">
        <f>vlookup(C137,'Master data'!$A$1:$C$29,3,0)</f>
        <v>Biến phí</v>
      </c>
      <c r="F137" s="254" t="str">
        <f>vlookup(C137,'Master data'!$A$1:$C$29,2,0)</f>
        <v>Chi phí bán hàng</v>
      </c>
    </row>
    <row r="138" ht="21.0" hidden="1" customHeight="1" outlineLevel="1">
      <c r="A138" s="380" t="s">
        <v>3055</v>
      </c>
      <c r="B138" s="292" t="s">
        <v>104</v>
      </c>
      <c r="C138" s="256" t="s">
        <v>95</v>
      </c>
      <c r="D138" s="286">
        <v>2.3E7</v>
      </c>
      <c r="E138" s="258" t="str">
        <f>vlookup(C138,'Master data'!$A$1:$C$29,3,0)</f>
        <v>Biến phí</v>
      </c>
      <c r="F138" s="258" t="str">
        <f>vlookup(C138,'Master data'!$A$1:$C$29,2,0)</f>
        <v>Chi phí bán hàng</v>
      </c>
    </row>
    <row r="139" ht="21.0" hidden="1" customHeight="1" outlineLevel="1">
      <c r="A139" s="381" t="s">
        <v>3055</v>
      </c>
      <c r="B139" s="293" t="s">
        <v>3008</v>
      </c>
      <c r="C139" s="256" t="s">
        <v>120</v>
      </c>
      <c r="D139" s="285">
        <v>9.3075E7</v>
      </c>
      <c r="E139" s="254" t="str">
        <f>vlookup(C139,'Master data'!$A$1:$C$29,3,0)</f>
        <v>Định phí</v>
      </c>
      <c r="F139" s="254" t="str">
        <f>vlookup(C139,'Master data'!$A$1:$C$29,2,0)</f>
        <v>Chi phí QLDN</v>
      </c>
    </row>
    <row r="140" ht="21.0" hidden="1" customHeight="1" outlineLevel="1">
      <c r="A140" s="380" t="s">
        <v>3055</v>
      </c>
      <c r="B140" s="292" t="s">
        <v>800</v>
      </c>
      <c r="C140" s="256" t="s">
        <v>120</v>
      </c>
      <c r="D140" s="286">
        <v>7603667.0</v>
      </c>
      <c r="E140" s="258" t="str">
        <f>vlookup(C140,'Master data'!$A$1:$C$29,3,0)</f>
        <v>Định phí</v>
      </c>
      <c r="F140" s="258" t="str">
        <f>vlookup(C140,'Master data'!$A$1:$C$29,2,0)</f>
        <v>Chi phí QLDN</v>
      </c>
    </row>
    <row r="141" ht="21.0" hidden="1" customHeight="1" outlineLevel="1">
      <c r="A141" s="381" t="s">
        <v>3055</v>
      </c>
      <c r="B141" s="293" t="s">
        <v>3009</v>
      </c>
      <c r="C141" s="256" t="s">
        <v>116</v>
      </c>
      <c r="D141" s="285">
        <v>1.1278773E7</v>
      </c>
      <c r="E141" s="254" t="str">
        <f>vlookup(C141,'Master data'!$A$1:$C$29,3,0)</f>
        <v>Định phí</v>
      </c>
      <c r="F141" s="254" t="str">
        <f>vlookup(C141,'Master data'!$A$1:$C$29,2,0)</f>
        <v>Chi phí hành chính</v>
      </c>
    </row>
    <row r="142" ht="21.0" hidden="1" customHeight="1" outlineLevel="1">
      <c r="A142" s="380" t="s">
        <v>3055</v>
      </c>
      <c r="B142" s="292" t="s">
        <v>3074</v>
      </c>
      <c r="C142" s="256" t="s">
        <v>116</v>
      </c>
      <c r="D142" s="286">
        <v>1116333.0</v>
      </c>
      <c r="E142" s="258" t="str">
        <f>vlookup(C142,'Master data'!$A$1:$C$29,3,0)</f>
        <v>Định phí</v>
      </c>
      <c r="F142" s="258" t="str">
        <f>vlookup(C142,'Master data'!$A$1:$C$29,2,0)</f>
        <v>Chi phí hành chính</v>
      </c>
    </row>
    <row r="143" ht="21.0" hidden="1" customHeight="1" outlineLevel="1">
      <c r="A143" s="381" t="s">
        <v>3055</v>
      </c>
      <c r="B143" s="293" t="s">
        <v>2403</v>
      </c>
      <c r="C143" s="256" t="s">
        <v>121</v>
      </c>
      <c r="D143" s="285">
        <v>1.02528E7</v>
      </c>
      <c r="E143" s="254" t="str">
        <f>vlookup(C143,'Master data'!$A$1:$C$29,3,0)</f>
        <v>Định phí</v>
      </c>
      <c r="F143" s="254" t="str">
        <f>vlookup(C143,'Master data'!$A$1:$C$29,2,0)</f>
        <v>Chi phí QLDN</v>
      </c>
    </row>
    <row r="144" ht="21.0" hidden="1" customHeight="1" outlineLevel="1">
      <c r="A144" s="380" t="s">
        <v>3055</v>
      </c>
      <c r="B144" s="292" t="s">
        <v>961</v>
      </c>
      <c r="C144" s="256" t="s">
        <v>112</v>
      </c>
      <c r="D144" s="286">
        <v>715000.0</v>
      </c>
      <c r="E144" s="258" t="str">
        <f>vlookup(C144,'Master data'!$A$1:$C$29,3,0)</f>
        <v>Biến phí</v>
      </c>
      <c r="F144" s="258" t="str">
        <f>vlookup(C144,'Master data'!$A$1:$C$29,2,0)</f>
        <v>Chi phí hành chính</v>
      </c>
    </row>
    <row r="145" ht="21.0" hidden="1" customHeight="1" outlineLevel="1">
      <c r="A145" s="381" t="s">
        <v>3055</v>
      </c>
      <c r="B145" s="293" t="s">
        <v>4015</v>
      </c>
      <c r="C145" s="256" t="s">
        <v>123</v>
      </c>
      <c r="D145" s="285">
        <v>1.5E7</v>
      </c>
      <c r="E145" s="254" t="str">
        <f>vlookup(C145,'Master data'!$A$1:$C$29,3,0)</f>
        <v>Định phí</v>
      </c>
      <c r="F145" s="254" t="str">
        <f>vlookup(C145,'Master data'!$A$1:$C$29,2,0)</f>
        <v>Chi phí QLDN</v>
      </c>
    </row>
    <row r="146" ht="21.0" hidden="1" customHeight="1" outlineLevel="1">
      <c r="A146" s="380" t="s">
        <v>3055</v>
      </c>
      <c r="B146" s="255" t="s">
        <v>3763</v>
      </c>
      <c r="C146" s="256" t="s">
        <v>112</v>
      </c>
      <c r="D146" s="286">
        <v>1333333.0</v>
      </c>
      <c r="E146" s="258" t="str">
        <f>vlookup(C146,'Master data'!$A$1:$C$29,3,0)</f>
        <v>Biến phí</v>
      </c>
      <c r="F146" s="258" t="str">
        <f>vlookup(C146,'Master data'!$A$1:$C$29,2,0)</f>
        <v>Chi phí hành chính</v>
      </c>
    </row>
    <row r="147" ht="21.0" hidden="1" customHeight="1" outlineLevel="1">
      <c r="A147" s="381" t="s">
        <v>3055</v>
      </c>
      <c r="B147" s="293" t="s">
        <v>3076</v>
      </c>
      <c r="C147" s="284" t="s">
        <v>115</v>
      </c>
      <c r="D147" s="285">
        <v>2216667.0</v>
      </c>
      <c r="E147" s="254" t="str">
        <f>vlookup(C147,'Master data'!$A$1:$C$29,3,0)</f>
        <v>Định phí</v>
      </c>
      <c r="F147" s="254" t="str">
        <f>vlookup(C147,'Master data'!$A$1:$C$29,2,0)</f>
        <v>Chi phí hành chính</v>
      </c>
    </row>
    <row r="148" ht="21.0" hidden="1" customHeight="1" outlineLevel="1">
      <c r="A148" s="380" t="s">
        <v>3055</v>
      </c>
      <c r="B148" s="292" t="s">
        <v>4056</v>
      </c>
      <c r="C148" s="284" t="s">
        <v>99</v>
      </c>
      <c r="D148" s="286">
        <v>4465000.0</v>
      </c>
      <c r="E148" s="258" t="str">
        <f>vlookup(C148,'Master data'!$A$1:$C$29,3,0)</f>
        <v>Biến phí</v>
      </c>
      <c r="F148" s="258" t="str">
        <f>vlookup(C148,'Master data'!$A$1:$C$29,2,0)</f>
        <v>Chi phí giá vốn</v>
      </c>
    </row>
    <row r="149" ht="21.0" hidden="1" customHeight="1" outlineLevel="1">
      <c r="A149" s="381" t="s">
        <v>3055</v>
      </c>
      <c r="B149" s="293" t="s">
        <v>4057</v>
      </c>
      <c r="C149" s="256" t="s">
        <v>99</v>
      </c>
      <c r="D149" s="285">
        <v>470000.0</v>
      </c>
      <c r="E149" s="254" t="str">
        <f>vlookup(C149,'Master data'!$A$1:$C$29,3,0)</f>
        <v>Biến phí</v>
      </c>
      <c r="F149" s="254" t="str">
        <f>vlookup(C149,'Master data'!$A$1:$C$29,2,0)</f>
        <v>Chi phí giá vốn</v>
      </c>
    </row>
    <row r="150" ht="21.0" hidden="1" customHeight="1" outlineLevel="1">
      <c r="A150" s="380" t="s">
        <v>3055</v>
      </c>
      <c r="B150" s="292" t="s">
        <v>3078</v>
      </c>
      <c r="C150" s="256" t="s">
        <v>99</v>
      </c>
      <c r="D150" s="286">
        <v>33333.0</v>
      </c>
      <c r="E150" s="258" t="str">
        <f>vlookup(C150,'Master data'!$A$1:$C$29,3,0)</f>
        <v>Biến phí</v>
      </c>
      <c r="F150" s="258" t="str">
        <f>vlookup(C150,'Master data'!$A$1:$C$29,2,0)</f>
        <v>Chi phí giá vốn</v>
      </c>
    </row>
    <row r="151" ht="21.0" hidden="1" customHeight="1" outlineLevel="1">
      <c r="A151" s="381" t="s">
        <v>3055</v>
      </c>
      <c r="B151" s="293" t="s">
        <v>4058</v>
      </c>
      <c r="C151" s="256" t="s">
        <v>99</v>
      </c>
      <c r="D151" s="285">
        <v>170000.0</v>
      </c>
      <c r="E151" s="254" t="str">
        <f>vlookup(C151,'Master data'!$A$1:$C$29,3,0)</f>
        <v>Biến phí</v>
      </c>
      <c r="F151" s="254" t="str">
        <f>vlookup(C151,'Master data'!$A$1:$C$29,2,0)</f>
        <v>Chi phí giá vốn</v>
      </c>
    </row>
    <row r="152" ht="21.0" hidden="1" customHeight="1" outlineLevel="1">
      <c r="A152" s="380" t="s">
        <v>3055</v>
      </c>
      <c r="B152" s="292" t="s">
        <v>4059</v>
      </c>
      <c r="C152" s="256" t="s">
        <v>99</v>
      </c>
      <c r="D152" s="286">
        <v>4365000.0</v>
      </c>
      <c r="E152" s="258" t="str">
        <f>vlookup(C152,'Master data'!$A$1:$C$29,3,0)</f>
        <v>Biến phí</v>
      </c>
      <c r="F152" s="258" t="str">
        <f>vlookup(C152,'Master data'!$A$1:$C$29,2,0)</f>
        <v>Chi phí giá vốn</v>
      </c>
    </row>
    <row r="153" ht="21.0" hidden="1" customHeight="1" outlineLevel="1">
      <c r="A153" s="381" t="s">
        <v>3055</v>
      </c>
      <c r="B153" s="293" t="s">
        <v>297</v>
      </c>
      <c r="C153" s="256" t="s">
        <v>99</v>
      </c>
      <c r="D153" s="285">
        <v>640000.0</v>
      </c>
      <c r="E153" s="254" t="str">
        <f>vlookup(C153,'Master data'!$A$1:$C$29,3,0)</f>
        <v>Biến phí</v>
      </c>
      <c r="F153" s="254" t="str">
        <f>vlookup(C153,'Master data'!$A$1:$C$29,2,0)</f>
        <v>Chi phí giá vốn</v>
      </c>
    </row>
    <row r="154" ht="21.0" hidden="1" customHeight="1" outlineLevel="1">
      <c r="A154" s="380" t="s">
        <v>3055</v>
      </c>
      <c r="B154" s="292" t="s">
        <v>3048</v>
      </c>
      <c r="C154" s="256" t="s">
        <v>99</v>
      </c>
      <c r="D154" s="286">
        <v>2345000.0</v>
      </c>
      <c r="E154" s="258" t="str">
        <f>vlookup(C154,'Master data'!$A$1:$C$29,3,0)</f>
        <v>Biến phí</v>
      </c>
      <c r="F154" s="258" t="str">
        <f>vlookup(C154,'Master data'!$A$1:$C$29,2,0)</f>
        <v>Chi phí giá vốn</v>
      </c>
    </row>
    <row r="155" ht="21.0" hidden="1" customHeight="1" outlineLevel="1">
      <c r="A155" s="381" t="s">
        <v>3055</v>
      </c>
      <c r="B155" s="293" t="s">
        <v>4060</v>
      </c>
      <c r="C155" s="256" t="s">
        <v>99</v>
      </c>
      <c r="D155" s="285">
        <v>5.2695E7</v>
      </c>
      <c r="E155" s="254" t="str">
        <f>vlookup(C155,'Master data'!$A$1:$C$29,3,0)</f>
        <v>Biến phí</v>
      </c>
      <c r="F155" s="254" t="str">
        <f>vlookup(C155,'Master data'!$A$1:$C$29,2,0)</f>
        <v>Chi phí giá vốn</v>
      </c>
    </row>
    <row r="156" ht="21.0" hidden="1" customHeight="1" outlineLevel="1">
      <c r="A156" s="380" t="s">
        <v>3055</v>
      </c>
      <c r="B156" s="292" t="s">
        <v>4061</v>
      </c>
      <c r="C156" s="256" t="s">
        <v>99</v>
      </c>
      <c r="D156" s="286">
        <v>1.121E8</v>
      </c>
      <c r="E156" s="258" t="str">
        <f>vlookup(C156,'Master data'!$A$1:$C$29,3,0)</f>
        <v>Biến phí</v>
      </c>
      <c r="F156" s="258" t="str">
        <f>vlookup(C156,'Master data'!$A$1:$C$29,2,0)</f>
        <v>Chi phí giá vốn</v>
      </c>
    </row>
    <row r="157" ht="21.0" hidden="1" customHeight="1" outlineLevel="1">
      <c r="A157" s="381" t="s">
        <v>3055</v>
      </c>
      <c r="B157" s="293" t="s">
        <v>4062</v>
      </c>
      <c r="C157" s="256" t="s">
        <v>99</v>
      </c>
      <c r="D157" s="285">
        <v>3948500.0</v>
      </c>
      <c r="E157" s="254" t="str">
        <f>vlookup(C157,'Master data'!$A$1:$C$29,3,0)</f>
        <v>Biến phí</v>
      </c>
      <c r="F157" s="254" t="str">
        <f>vlookup(C157,'Master data'!$A$1:$C$29,2,0)</f>
        <v>Chi phí giá vốn</v>
      </c>
    </row>
    <row r="158" ht="21.0" hidden="1" customHeight="1" outlineLevel="1">
      <c r="A158" s="380" t="s">
        <v>3055</v>
      </c>
      <c r="B158" s="292" t="s">
        <v>4063</v>
      </c>
      <c r="C158" s="256" t="s">
        <v>99</v>
      </c>
      <c r="D158" s="286">
        <v>1.2764926E7</v>
      </c>
      <c r="E158" s="258" t="str">
        <f>vlookup(C158,'Master data'!$A$1:$C$29,3,0)</f>
        <v>Biến phí</v>
      </c>
      <c r="F158" s="258" t="str">
        <f>vlookup(C158,'Master data'!$A$1:$C$29,2,0)</f>
        <v>Chi phí giá vốn</v>
      </c>
    </row>
    <row r="159" ht="21.0" hidden="1" customHeight="1" outlineLevel="1">
      <c r="A159" s="381" t="s">
        <v>3055</v>
      </c>
      <c r="B159" s="293" t="s">
        <v>297</v>
      </c>
      <c r="C159" s="256" t="s">
        <v>99</v>
      </c>
      <c r="D159" s="285">
        <v>617000.0</v>
      </c>
      <c r="E159" s="254" t="str">
        <f>vlookup(C159,'Master data'!$A$1:$C$29,3,0)</f>
        <v>Biến phí</v>
      </c>
      <c r="F159" s="254" t="str">
        <f>vlookup(C159,'Master data'!$A$1:$C$29,2,0)</f>
        <v>Chi phí giá vốn</v>
      </c>
    </row>
    <row r="160" ht="21.0" hidden="1" customHeight="1" outlineLevel="1">
      <c r="A160" s="380" t="s">
        <v>3055</v>
      </c>
      <c r="B160" s="292" t="s">
        <v>3080</v>
      </c>
      <c r="C160" s="256" t="s">
        <v>99</v>
      </c>
      <c r="D160" s="286">
        <v>1.2655E7</v>
      </c>
      <c r="E160" s="258" t="str">
        <f>vlookup(C160,'Master data'!$A$1:$C$29,3,0)</f>
        <v>Biến phí</v>
      </c>
      <c r="F160" s="258" t="str">
        <f>vlookup(C160,'Master data'!$A$1:$C$29,2,0)</f>
        <v>Chi phí giá vốn</v>
      </c>
    </row>
    <row r="161" ht="21.0" hidden="1" customHeight="1" outlineLevel="1">
      <c r="A161" s="381" t="s">
        <v>3055</v>
      </c>
      <c r="B161" s="293" t="s">
        <v>3048</v>
      </c>
      <c r="C161" s="256" t="s">
        <v>99</v>
      </c>
      <c r="D161" s="285">
        <v>2520000.0</v>
      </c>
      <c r="E161" s="254" t="str">
        <f>vlookup(C161,'Master data'!$A$1:$C$29,3,0)</f>
        <v>Biến phí</v>
      </c>
      <c r="F161" s="254" t="str">
        <f>vlookup(C161,'Master data'!$A$1:$C$29,2,0)</f>
        <v>Chi phí giá vốn</v>
      </c>
    </row>
    <row r="162" ht="21.0" hidden="1" customHeight="1" outlineLevel="1">
      <c r="A162" s="380" t="s">
        <v>3055</v>
      </c>
      <c r="B162" s="292" t="s">
        <v>297</v>
      </c>
      <c r="C162" s="256" t="s">
        <v>99</v>
      </c>
      <c r="D162" s="286">
        <v>691500.0</v>
      </c>
      <c r="E162" s="258" t="str">
        <f>vlookup(C162,'Master data'!$A$1:$C$29,3,0)</f>
        <v>Biến phí</v>
      </c>
      <c r="F162" s="258" t="str">
        <f>vlookup(C162,'Master data'!$A$1:$C$29,2,0)</f>
        <v>Chi phí giá vốn</v>
      </c>
    </row>
    <row r="163" ht="21.0" hidden="1" customHeight="1" outlineLevel="1">
      <c r="A163" s="381" t="s">
        <v>3055</v>
      </c>
      <c r="B163" s="293" t="s">
        <v>4064</v>
      </c>
      <c r="C163" s="256" t="s">
        <v>99</v>
      </c>
      <c r="D163" s="285">
        <v>1.421E7</v>
      </c>
      <c r="E163" s="254" t="str">
        <f>vlookup(C163,'Master data'!$A$1:$C$29,3,0)</f>
        <v>Biến phí</v>
      </c>
      <c r="F163" s="254" t="str">
        <f>vlookup(C163,'Master data'!$A$1:$C$29,2,0)</f>
        <v>Chi phí giá vốn</v>
      </c>
    </row>
    <row r="164" ht="21.0" hidden="1" customHeight="1" outlineLevel="1">
      <c r="A164" s="380" t="s">
        <v>3055</v>
      </c>
      <c r="B164" s="292" t="s">
        <v>4065</v>
      </c>
      <c r="C164" s="256" t="s">
        <v>99</v>
      </c>
      <c r="D164" s="286">
        <v>1.59E7</v>
      </c>
      <c r="E164" s="258" t="str">
        <f>vlookup(C164,'Master data'!$A$1:$C$29,3,0)</f>
        <v>Biến phí</v>
      </c>
      <c r="F164" s="258" t="str">
        <f>vlookup(C164,'Master data'!$A$1:$C$29,2,0)</f>
        <v>Chi phí giá vốn</v>
      </c>
    </row>
    <row r="165" ht="21.0" hidden="1" customHeight="1" outlineLevel="1">
      <c r="A165" s="381" t="s">
        <v>3055</v>
      </c>
      <c r="B165" s="293" t="s">
        <v>3082</v>
      </c>
      <c r="C165" s="256" t="s">
        <v>70</v>
      </c>
      <c r="D165" s="285">
        <v>2.0E7</v>
      </c>
      <c r="E165" s="254" t="str">
        <f>vlookup(C165,'Master data'!$A$1:$C$29,3,0)</f>
        <v>Chi phí khác</v>
      </c>
      <c r="F165" s="254" t="str">
        <f>vlookup(C165,'Master data'!$A$1:$C$29,2,0)</f>
        <v>Chi phí khác</v>
      </c>
    </row>
    <row r="166" ht="21.0" hidden="1" customHeight="1" outlineLevel="1">
      <c r="A166" s="380" t="s">
        <v>3055</v>
      </c>
      <c r="B166" s="292" t="s">
        <v>4066</v>
      </c>
      <c r="C166" s="256" t="s">
        <v>70</v>
      </c>
      <c r="D166" s="286">
        <v>4.6666667E7</v>
      </c>
      <c r="E166" s="258" t="str">
        <f>vlookup(C166,'Master data'!$A$1:$C$29,3,0)</f>
        <v>Chi phí khác</v>
      </c>
      <c r="F166" s="258" t="str">
        <f>vlookup(C166,'Master data'!$A$1:$C$29,2,0)</f>
        <v>Chi phí khác</v>
      </c>
    </row>
    <row r="167" ht="21.0" hidden="1" customHeight="1" outlineLevel="1">
      <c r="A167" s="381" t="s">
        <v>3055</v>
      </c>
      <c r="B167" s="293" t="s">
        <v>3083</v>
      </c>
      <c r="C167" s="256" t="s">
        <v>70</v>
      </c>
      <c r="D167" s="285">
        <v>1994667.0</v>
      </c>
      <c r="E167" s="254" t="str">
        <f>vlookup(C167,'Master data'!$A$1:$C$29,3,0)</f>
        <v>Chi phí khác</v>
      </c>
      <c r="F167" s="254" t="str">
        <f>vlookup(C167,'Master data'!$A$1:$C$29,2,0)</f>
        <v>Chi phí khác</v>
      </c>
    </row>
    <row r="168" ht="21.0" hidden="1" customHeight="1" outlineLevel="1">
      <c r="A168" s="380" t="s">
        <v>3055</v>
      </c>
      <c r="B168" s="292" t="s">
        <v>4067</v>
      </c>
      <c r="C168" s="256" t="s">
        <v>70</v>
      </c>
      <c r="D168" s="286">
        <v>5.0E7</v>
      </c>
      <c r="E168" s="258" t="str">
        <f>vlookup(C168,'Master data'!$A$1:$C$29,3,0)</f>
        <v>Chi phí khác</v>
      </c>
      <c r="F168" s="258" t="str">
        <f>vlookup(C168,'Master data'!$A$1:$C$29,2,0)</f>
        <v>Chi phí khác</v>
      </c>
    </row>
    <row r="169" ht="21.0" hidden="1" customHeight="1" outlineLevel="1">
      <c r="A169" s="381" t="s">
        <v>3055</v>
      </c>
      <c r="B169" s="293" t="s">
        <v>3085</v>
      </c>
      <c r="C169" s="256" t="s">
        <v>70</v>
      </c>
      <c r="D169" s="285">
        <v>1200000.0</v>
      </c>
      <c r="E169" s="254" t="str">
        <f>vlookup(C169,'Master data'!$A$1:$C$29,3,0)</f>
        <v>Chi phí khác</v>
      </c>
      <c r="F169" s="254" t="str">
        <f>vlookup(C169,'Master data'!$A$1:$C$29,2,0)</f>
        <v>Chi phí khác</v>
      </c>
    </row>
    <row r="170" ht="21.0" hidden="1" customHeight="1" outlineLevel="1">
      <c r="A170" s="380" t="s">
        <v>3055</v>
      </c>
      <c r="B170" s="292" t="s">
        <v>3086</v>
      </c>
      <c r="C170" s="256" t="s">
        <v>70</v>
      </c>
      <c r="D170" s="286">
        <v>5333333.0</v>
      </c>
      <c r="E170" s="258" t="str">
        <f>vlookup(C170,'Master data'!$A$1:$C$29,3,0)</f>
        <v>Chi phí khác</v>
      </c>
      <c r="F170" s="258" t="str">
        <f>vlookup(C170,'Master data'!$A$1:$C$29,2,0)</f>
        <v>Chi phí khác</v>
      </c>
    </row>
    <row r="171" ht="21.0" hidden="1" customHeight="1" outlineLevel="1">
      <c r="A171" s="381" t="s">
        <v>3055</v>
      </c>
      <c r="B171" s="293" t="s">
        <v>3087</v>
      </c>
      <c r="C171" s="256" t="s">
        <v>70</v>
      </c>
      <c r="D171" s="285">
        <v>950000.0</v>
      </c>
      <c r="E171" s="254" t="str">
        <f>vlookup(C171,'Master data'!$A$1:$C$29,3,0)</f>
        <v>Chi phí khác</v>
      </c>
      <c r="F171" s="254" t="str">
        <f>vlookup(C171,'Master data'!$A$1:$C$29,2,0)</f>
        <v>Chi phí khác</v>
      </c>
    </row>
    <row r="172" ht="21.0" hidden="1" customHeight="1" outlineLevel="1">
      <c r="A172" s="380" t="s">
        <v>3055</v>
      </c>
      <c r="B172" s="292" t="s">
        <v>3084</v>
      </c>
      <c r="C172" s="256" t="s">
        <v>70</v>
      </c>
      <c r="D172" s="286">
        <v>1000000.0</v>
      </c>
      <c r="E172" s="258" t="str">
        <f>vlookup(C172,'Master data'!$A$1:$C$29,3,0)</f>
        <v>Chi phí khác</v>
      </c>
      <c r="F172" s="258" t="str">
        <f>vlookup(C172,'Master data'!$A$1:$C$29,2,0)</f>
        <v>Chi phí khác</v>
      </c>
    </row>
    <row r="173" ht="21.0" hidden="1" customHeight="1" outlineLevel="1">
      <c r="A173" s="381" t="s">
        <v>3055</v>
      </c>
      <c r="B173" s="293" t="s">
        <v>4068</v>
      </c>
      <c r="C173" s="256" t="s">
        <v>70</v>
      </c>
      <c r="D173" s="285">
        <v>200000.0</v>
      </c>
      <c r="E173" s="254" t="str">
        <f>vlookup(C173,'Master data'!$A$1:$C$29,3,0)</f>
        <v>Chi phí khác</v>
      </c>
      <c r="F173" s="254" t="str">
        <f>vlookup(C173,'Master data'!$A$1:$C$29,2,0)</f>
        <v>Chi phí khác</v>
      </c>
    </row>
    <row r="174" ht="21.0" hidden="1" customHeight="1" outlineLevel="1">
      <c r="A174" s="380" t="s">
        <v>3055</v>
      </c>
      <c r="B174" s="292" t="s">
        <v>4069</v>
      </c>
      <c r="C174" s="256" t="s">
        <v>70</v>
      </c>
      <c r="D174" s="286">
        <v>900000.0</v>
      </c>
      <c r="E174" s="258" t="str">
        <f>vlookup(C174,'Master data'!$A$1:$C$29,3,0)</f>
        <v>Chi phí khác</v>
      </c>
      <c r="F174" s="258" t="str">
        <f>vlookup(C174,'Master data'!$A$1:$C$29,2,0)</f>
        <v>Chi phí khác</v>
      </c>
    </row>
    <row r="175" ht="21.0" hidden="1" customHeight="1" outlineLevel="1">
      <c r="A175" s="381" t="s">
        <v>3055</v>
      </c>
      <c r="B175" s="293" t="s">
        <v>3088</v>
      </c>
      <c r="C175" s="256" t="s">
        <v>70</v>
      </c>
      <c r="D175" s="285">
        <v>666667.0</v>
      </c>
      <c r="E175" s="254" t="str">
        <f>vlookup(C175,'Master data'!$A$1:$C$29,3,0)</f>
        <v>Chi phí khác</v>
      </c>
      <c r="F175" s="254" t="str">
        <f>vlookup(C175,'Master data'!$A$1:$C$29,2,0)</f>
        <v>Chi phí khác</v>
      </c>
    </row>
    <row r="176" ht="21.0" hidden="1" customHeight="1" outlineLevel="1">
      <c r="A176" s="380" t="s">
        <v>3055</v>
      </c>
      <c r="B176" s="255" t="s">
        <v>373</v>
      </c>
      <c r="C176" s="256" t="s">
        <v>102</v>
      </c>
      <c r="D176" s="286">
        <v>1.5076E8</v>
      </c>
      <c r="E176" s="258" t="str">
        <f>vlookup(C176,'Master data'!$A$1:$C$29,3,0)</f>
        <v>Biến phí</v>
      </c>
      <c r="F176" s="258" t="str">
        <f>vlookup(C176,'Master data'!$A$1:$C$29,2,0)</f>
        <v>Chi phí giá vốn</v>
      </c>
    </row>
    <row r="177" ht="21.0" hidden="1" customHeight="1" outlineLevel="1">
      <c r="A177" s="381" t="s">
        <v>3055</v>
      </c>
      <c r="B177" s="259" t="s">
        <v>3090</v>
      </c>
      <c r="C177" s="256" t="s">
        <v>111</v>
      </c>
      <c r="D177" s="285">
        <v>6750000.0</v>
      </c>
      <c r="E177" s="254" t="str">
        <f>vlookup(C177,'Master data'!$A$1:$C$29,3,0)</f>
        <v>Định phí</v>
      </c>
      <c r="F177" s="254" t="str">
        <f>vlookup(C177,'Master data'!$A$1:$C$29,2,0)</f>
        <v>Chi phí khác</v>
      </c>
    </row>
    <row r="178" ht="21.0" hidden="1" customHeight="1" outlineLevel="1">
      <c r="A178" s="380" t="s">
        <v>3055</v>
      </c>
      <c r="B178" s="255" t="s">
        <v>3053</v>
      </c>
      <c r="C178" s="256" t="s">
        <v>111</v>
      </c>
      <c r="D178" s="286">
        <v>1.0E7</v>
      </c>
      <c r="E178" s="258" t="str">
        <f>vlookup(C178,'Master data'!$A$1:$C$29,3,0)</f>
        <v>Định phí</v>
      </c>
      <c r="F178" s="258" t="str">
        <f>vlookup(C178,'Master data'!$A$1:$C$29,2,0)</f>
        <v>Chi phí khác</v>
      </c>
    </row>
    <row r="179" ht="21.0" hidden="1" customHeight="1" outlineLevel="1">
      <c r="A179" s="381" t="s">
        <v>3055</v>
      </c>
      <c r="B179" s="259" t="s">
        <v>4070</v>
      </c>
      <c r="C179" s="256" t="s">
        <v>111</v>
      </c>
      <c r="D179" s="285">
        <v>3666667.0</v>
      </c>
      <c r="E179" s="254" t="str">
        <f>vlookup(C179,'Master data'!$A$1:$C$29,3,0)</f>
        <v>Định phí</v>
      </c>
      <c r="F179" s="254" t="str">
        <f>vlookup(C179,'Master data'!$A$1:$C$29,2,0)</f>
        <v>Chi phí khác</v>
      </c>
    </row>
    <row r="180" ht="21.0" hidden="1" customHeight="1" outlineLevel="1">
      <c r="A180" s="380" t="s">
        <v>3055</v>
      </c>
      <c r="B180" s="255" t="s">
        <v>4071</v>
      </c>
      <c r="C180" s="256" t="s">
        <v>124</v>
      </c>
      <c r="D180" s="286">
        <v>4.0E7</v>
      </c>
      <c r="E180" s="258" t="str">
        <f>vlookup(C180,'Master data'!$A$1:$C$29,3,0)</f>
        <v>Chi phí khác</v>
      </c>
      <c r="F180" s="258" t="str">
        <f>vlookup(C180,'Master data'!$A$1:$C$29,2,0)</f>
        <v>Chi phí khác</v>
      </c>
    </row>
    <row r="181" ht="21.0" hidden="1" customHeight="1" outlineLevel="1">
      <c r="A181" s="389" t="s">
        <v>3055</v>
      </c>
      <c r="B181" s="267" t="s">
        <v>4072</v>
      </c>
      <c r="C181" s="262" t="s">
        <v>111</v>
      </c>
      <c r="D181" s="390">
        <v>1.0E7</v>
      </c>
      <c r="E181" s="269" t="str">
        <f>vlookup(C181,'Master data'!$A$1:$C$29,3,0)</f>
        <v>Định phí</v>
      </c>
      <c r="F181" s="269" t="str">
        <f>vlookup(C181,'Master data'!$A$1:$C$29,2,0)</f>
        <v>Chi phí khác</v>
      </c>
    </row>
    <row r="182" ht="21.0" customHeight="1" collapsed="1">
      <c r="A182" s="378" t="s">
        <v>3093</v>
      </c>
      <c r="B182" s="274" t="s">
        <v>274</v>
      </c>
      <c r="C182" s="275" t="s">
        <v>112</v>
      </c>
      <c r="D182" s="276">
        <v>0.0</v>
      </c>
      <c r="E182" s="277" t="str">
        <f>vlookup(C182,'Master data'!$A$1:$C$29,3,0)</f>
        <v>Biến phí</v>
      </c>
      <c r="F182" s="277" t="str">
        <f>vlookup(C182,'Master data'!$A$1:$C$29,2,0)</f>
        <v>Chi phí hành chính</v>
      </c>
    </row>
    <row r="183" ht="21.0" hidden="1" customHeight="1" outlineLevel="1">
      <c r="A183" s="381" t="s">
        <v>3093</v>
      </c>
      <c r="B183" s="259" t="s">
        <v>1819</v>
      </c>
      <c r="C183" s="256" t="s">
        <v>109</v>
      </c>
      <c r="D183" s="260">
        <v>3.77211242E8</v>
      </c>
      <c r="E183" s="254" t="str">
        <f>vlookup(C183,'Master data'!$A$1:$C$29,3,0)</f>
        <v>Định phí</v>
      </c>
      <c r="F183" s="254" t="str">
        <f>vlookup(C183,'Master data'!$A$1:$C$29,2,0)</f>
        <v>Chi phí QLDN</v>
      </c>
    </row>
    <row r="184" ht="21.0" hidden="1" customHeight="1" outlineLevel="1">
      <c r="A184" s="380" t="s">
        <v>3093</v>
      </c>
      <c r="B184" s="255" t="s">
        <v>1820</v>
      </c>
      <c r="C184" s="256" t="s">
        <v>17</v>
      </c>
      <c r="D184" s="257">
        <v>9.4438413E7</v>
      </c>
      <c r="E184" s="258" t="str">
        <f>vlookup(C184,'Master data'!$A$1:$C$29,3,0)</f>
        <v>Biến phí</v>
      </c>
      <c r="F184" s="258" t="str">
        <f>vlookup(C184,'Master data'!$A$1:$C$29,2,0)</f>
        <v>Chi phí bán hàng</v>
      </c>
    </row>
    <row r="185" ht="21.0" hidden="1" customHeight="1" outlineLevel="1">
      <c r="A185" s="386" t="s">
        <v>3093</v>
      </c>
      <c r="B185" s="272" t="s">
        <v>8</v>
      </c>
      <c r="C185" s="252" t="s">
        <v>112</v>
      </c>
      <c r="D185" s="273">
        <v>7.6380353E7</v>
      </c>
      <c r="E185" s="258" t="str">
        <f>vlookup(C185,'Master data'!$A$1:$C$29,3,0)</f>
        <v>Biến phí</v>
      </c>
      <c r="F185" s="258" t="str">
        <f>vlookup(C185,'Master data'!$A$1:$C$29,2,0)</f>
        <v>Chi phí hành chính</v>
      </c>
    </row>
    <row r="186" ht="21.0" hidden="1" customHeight="1" outlineLevel="1">
      <c r="A186" s="381" t="s">
        <v>3093</v>
      </c>
      <c r="B186" s="259" t="s">
        <v>4073</v>
      </c>
      <c r="C186" s="256" t="s">
        <v>95</v>
      </c>
      <c r="D186" s="260">
        <v>1195000.0</v>
      </c>
      <c r="E186" s="254" t="str">
        <f>vlookup(C186,'Master data'!$A$1:$C$29,3,0)</f>
        <v>Biến phí</v>
      </c>
      <c r="F186" s="254" t="str">
        <f>vlookup(C186,'Master data'!$A$1:$C$29,2,0)</f>
        <v>Chi phí bán hàng</v>
      </c>
    </row>
    <row r="187" ht="21.0" hidden="1" customHeight="1" outlineLevel="1">
      <c r="A187" s="380" t="s">
        <v>3093</v>
      </c>
      <c r="B187" s="255" t="s">
        <v>3098</v>
      </c>
      <c r="C187" s="256" t="s">
        <v>95</v>
      </c>
      <c r="D187" s="257">
        <v>200000.0</v>
      </c>
      <c r="E187" s="258" t="str">
        <f>vlookup(C187,'Master data'!$A$1:$C$29,3,0)</f>
        <v>Biến phí</v>
      </c>
      <c r="F187" s="258" t="str">
        <f>vlookup(C187,'Master data'!$A$1:$C$29,2,0)</f>
        <v>Chi phí bán hàng</v>
      </c>
    </row>
    <row r="188" ht="21.0" hidden="1" customHeight="1" outlineLevel="1">
      <c r="A188" s="381" t="s">
        <v>3093</v>
      </c>
      <c r="B188" s="259" t="s">
        <v>2246</v>
      </c>
      <c r="C188" s="256" t="s">
        <v>95</v>
      </c>
      <c r="D188" s="260">
        <v>3520000.0</v>
      </c>
      <c r="E188" s="254" t="str">
        <f>vlookup(C188,'Master data'!$A$1:$C$29,3,0)</f>
        <v>Biến phí</v>
      </c>
      <c r="F188" s="254" t="str">
        <f>vlookup(C188,'Master data'!$A$1:$C$29,2,0)</f>
        <v>Chi phí bán hàng</v>
      </c>
    </row>
    <row r="189" ht="21.0" hidden="1" customHeight="1" outlineLevel="1">
      <c r="A189" s="380" t="s">
        <v>3093</v>
      </c>
      <c r="B189" s="255" t="s">
        <v>3099</v>
      </c>
      <c r="C189" s="256" t="s">
        <v>95</v>
      </c>
      <c r="D189" s="257">
        <v>2020000.0</v>
      </c>
      <c r="E189" s="258" t="str">
        <f>vlookup(C189,'Master data'!$A$1:$C$29,3,0)</f>
        <v>Biến phí</v>
      </c>
      <c r="F189" s="258" t="str">
        <f>vlookup(C189,'Master data'!$A$1:$C$29,2,0)</f>
        <v>Chi phí bán hàng</v>
      </c>
    </row>
    <row r="190" ht="21.0" hidden="1" customHeight="1" outlineLevel="1">
      <c r="A190" s="381" t="s">
        <v>3093</v>
      </c>
      <c r="B190" s="259" t="s">
        <v>4074</v>
      </c>
      <c r="C190" s="256" t="s">
        <v>95</v>
      </c>
      <c r="D190" s="260">
        <v>1638000.0</v>
      </c>
      <c r="E190" s="254" t="str">
        <f>vlookup(C190,'Master data'!$A$1:$C$29,3,0)</f>
        <v>Biến phí</v>
      </c>
      <c r="F190" s="254" t="str">
        <f>vlookup(C190,'Master data'!$A$1:$C$29,2,0)</f>
        <v>Chi phí bán hàng</v>
      </c>
    </row>
    <row r="191" ht="21.0" hidden="1" customHeight="1" outlineLevel="1">
      <c r="A191" s="380" t="s">
        <v>3093</v>
      </c>
      <c r="B191" s="255" t="s">
        <v>4075</v>
      </c>
      <c r="C191" s="256" t="s">
        <v>95</v>
      </c>
      <c r="D191" s="257">
        <v>212000.0</v>
      </c>
      <c r="E191" s="258" t="str">
        <f>vlookup(C191,'Master data'!$A$1:$C$29,3,0)</f>
        <v>Biến phí</v>
      </c>
      <c r="F191" s="258" t="str">
        <f>vlookup(C191,'Master data'!$A$1:$C$29,2,0)</f>
        <v>Chi phí bán hàng</v>
      </c>
    </row>
    <row r="192" ht="21.0" hidden="1" customHeight="1" outlineLevel="1">
      <c r="A192" s="381" t="s">
        <v>3093</v>
      </c>
      <c r="B192" s="259" t="s">
        <v>3101</v>
      </c>
      <c r="C192" s="256" t="s">
        <v>95</v>
      </c>
      <c r="D192" s="260">
        <v>1.44E7</v>
      </c>
      <c r="E192" s="254" t="str">
        <f>vlookup(C192,'Master data'!$A$1:$C$29,3,0)</f>
        <v>Biến phí</v>
      </c>
      <c r="F192" s="254" t="str">
        <f>vlookup(C192,'Master data'!$A$1:$C$29,2,0)</f>
        <v>Chi phí bán hàng</v>
      </c>
    </row>
    <row r="193" ht="21.0" hidden="1" customHeight="1" outlineLevel="1">
      <c r="A193" s="380" t="s">
        <v>3093</v>
      </c>
      <c r="B193" s="255" t="s">
        <v>4076</v>
      </c>
      <c r="C193" s="256" t="s">
        <v>95</v>
      </c>
      <c r="D193" s="257">
        <v>7408000.0</v>
      </c>
      <c r="E193" s="258" t="str">
        <f>vlookup(C193,'Master data'!$A$1:$C$29,3,0)</f>
        <v>Biến phí</v>
      </c>
      <c r="F193" s="258" t="str">
        <f>vlookup(C193,'Master data'!$A$1:$C$29,2,0)</f>
        <v>Chi phí bán hàng</v>
      </c>
    </row>
    <row r="194" ht="21.0" hidden="1" customHeight="1" outlineLevel="1">
      <c r="A194" s="381" t="s">
        <v>3093</v>
      </c>
      <c r="B194" s="259" t="s">
        <v>3106</v>
      </c>
      <c r="C194" s="256" t="s">
        <v>95</v>
      </c>
      <c r="D194" s="260">
        <v>2895136.0</v>
      </c>
      <c r="E194" s="254" t="str">
        <f>vlookup(C194,'Master data'!$A$1:$C$29,3,0)</f>
        <v>Biến phí</v>
      </c>
      <c r="F194" s="254" t="str">
        <f>vlookup(C194,'Master data'!$A$1:$C$29,2,0)</f>
        <v>Chi phí bán hàng</v>
      </c>
    </row>
    <row r="195" ht="21.0" hidden="1" customHeight="1" outlineLevel="1">
      <c r="A195" s="380" t="s">
        <v>3093</v>
      </c>
      <c r="B195" s="255" t="s">
        <v>2526</v>
      </c>
      <c r="C195" s="256" t="s">
        <v>95</v>
      </c>
      <c r="D195" s="257">
        <v>5000000.0</v>
      </c>
      <c r="E195" s="258" t="str">
        <f>vlookup(C195,'Master data'!$A$1:$C$29,3,0)</f>
        <v>Biến phí</v>
      </c>
      <c r="F195" s="258" t="str">
        <f>vlookup(C195,'Master data'!$A$1:$C$29,2,0)</f>
        <v>Chi phí bán hàng</v>
      </c>
    </row>
    <row r="196" ht="21.0" hidden="1" customHeight="1" outlineLevel="1">
      <c r="A196" s="381" t="s">
        <v>3093</v>
      </c>
      <c r="B196" s="259" t="s">
        <v>2246</v>
      </c>
      <c r="C196" s="256" t="s">
        <v>95</v>
      </c>
      <c r="D196" s="260">
        <v>159000.0</v>
      </c>
      <c r="E196" s="254" t="str">
        <f>vlookup(C196,'Master data'!$A$1:$C$29,3,0)</f>
        <v>Biến phí</v>
      </c>
      <c r="F196" s="254" t="str">
        <f>vlookup(C196,'Master data'!$A$1:$C$29,2,0)</f>
        <v>Chi phí bán hàng</v>
      </c>
    </row>
    <row r="197" ht="21.0" hidden="1" customHeight="1" outlineLevel="1">
      <c r="A197" s="380" t="s">
        <v>3093</v>
      </c>
      <c r="B197" s="255" t="s">
        <v>4052</v>
      </c>
      <c r="C197" s="256" t="s">
        <v>95</v>
      </c>
      <c r="D197" s="257">
        <v>1.5E8</v>
      </c>
      <c r="E197" s="258" t="str">
        <f>vlookup(C197,'Master data'!$A$1:$C$29,3,0)</f>
        <v>Biến phí</v>
      </c>
      <c r="F197" s="258" t="str">
        <f>vlookup(C197,'Master data'!$A$1:$C$29,2,0)</f>
        <v>Chi phí bán hàng</v>
      </c>
    </row>
    <row r="198" ht="21.0" hidden="1" customHeight="1" outlineLevel="1">
      <c r="A198" s="381" t="s">
        <v>3093</v>
      </c>
      <c r="B198" s="259" t="s">
        <v>4077</v>
      </c>
      <c r="C198" s="256" t="s">
        <v>95</v>
      </c>
      <c r="D198" s="260">
        <v>7000000.0</v>
      </c>
      <c r="E198" s="254" t="str">
        <f>vlookup(C198,'Master data'!$A$1:$C$29,3,0)</f>
        <v>Biến phí</v>
      </c>
      <c r="F198" s="254" t="str">
        <f>vlookup(C198,'Master data'!$A$1:$C$29,2,0)</f>
        <v>Chi phí bán hàng</v>
      </c>
    </row>
    <row r="199" ht="21.0" hidden="1" customHeight="1" outlineLevel="1">
      <c r="A199" s="380" t="s">
        <v>3093</v>
      </c>
      <c r="B199" s="255" t="s">
        <v>3108</v>
      </c>
      <c r="C199" s="256" t="s">
        <v>95</v>
      </c>
      <c r="D199" s="257">
        <v>2314400.0</v>
      </c>
      <c r="E199" s="258" t="str">
        <f>vlookup(C199,'Master data'!$A$1:$C$29,3,0)</f>
        <v>Biến phí</v>
      </c>
      <c r="F199" s="258" t="str">
        <f>vlookup(C199,'Master data'!$A$1:$C$29,2,0)</f>
        <v>Chi phí bán hàng</v>
      </c>
    </row>
    <row r="200" ht="21.0" hidden="1" customHeight="1" outlineLevel="1">
      <c r="A200" s="381" t="s">
        <v>3093</v>
      </c>
      <c r="B200" s="259" t="s">
        <v>4078</v>
      </c>
      <c r="C200" s="256" t="s">
        <v>95</v>
      </c>
      <c r="D200" s="260">
        <v>2.56284E7</v>
      </c>
      <c r="E200" s="254" t="str">
        <f>vlookup(C200,'Master data'!$A$1:$C$29,3,0)</f>
        <v>Biến phí</v>
      </c>
      <c r="F200" s="254" t="str">
        <f>vlookup(C200,'Master data'!$A$1:$C$29,2,0)</f>
        <v>Chi phí bán hàng</v>
      </c>
    </row>
    <row r="201" ht="21.0" hidden="1" customHeight="1" outlineLevel="1">
      <c r="A201" s="380" t="s">
        <v>3093</v>
      </c>
      <c r="B201" s="255" t="s">
        <v>4079</v>
      </c>
      <c r="C201" s="256" t="s">
        <v>95</v>
      </c>
      <c r="D201" s="257">
        <v>2.2E7</v>
      </c>
      <c r="E201" s="258" t="str">
        <f>vlookup(C201,'Master data'!$A$1:$C$29,3,0)</f>
        <v>Biến phí</v>
      </c>
      <c r="F201" s="258" t="str">
        <f>vlookup(C201,'Master data'!$A$1:$C$29,2,0)</f>
        <v>Chi phí bán hàng</v>
      </c>
    </row>
    <row r="202" ht="21.0" hidden="1" customHeight="1" outlineLevel="1">
      <c r="A202" s="381" t="s">
        <v>3093</v>
      </c>
      <c r="B202" s="259" t="s">
        <v>4011</v>
      </c>
      <c r="C202" s="256" t="s">
        <v>120</v>
      </c>
      <c r="D202" s="260">
        <v>9.36E7</v>
      </c>
      <c r="E202" s="254" t="str">
        <f>vlookup(C202,'Master data'!$A$1:$C$29,3,0)</f>
        <v>Định phí</v>
      </c>
      <c r="F202" s="254" t="str">
        <f>vlookup(C202,'Master data'!$A$1:$C$29,2,0)</f>
        <v>Chi phí QLDN</v>
      </c>
    </row>
    <row r="203" ht="21.0" hidden="1" customHeight="1" outlineLevel="1">
      <c r="A203" s="380" t="s">
        <v>3093</v>
      </c>
      <c r="B203" s="255" t="s">
        <v>800</v>
      </c>
      <c r="C203" s="256" t="s">
        <v>120</v>
      </c>
      <c r="D203" s="257">
        <v>8028333.0</v>
      </c>
      <c r="E203" s="258" t="str">
        <f>vlookup(C203,'Master data'!$A$1:$C$29,3,0)</f>
        <v>Định phí</v>
      </c>
      <c r="F203" s="258" t="str">
        <f>vlookup(C203,'Master data'!$A$1:$C$29,2,0)</f>
        <v>Chi phí QLDN</v>
      </c>
    </row>
    <row r="204" ht="21.0" hidden="1" customHeight="1" outlineLevel="1">
      <c r="A204" s="381" t="s">
        <v>3093</v>
      </c>
      <c r="B204" s="259" t="s">
        <v>4012</v>
      </c>
      <c r="C204" s="256" t="s">
        <v>116</v>
      </c>
      <c r="D204" s="260">
        <v>2.1505E7</v>
      </c>
      <c r="E204" s="254" t="str">
        <f>vlookup(C204,'Master data'!$A$1:$C$29,3,0)</f>
        <v>Định phí</v>
      </c>
      <c r="F204" s="254" t="str">
        <f>vlookup(C204,'Master data'!$A$1:$C$29,2,0)</f>
        <v>Chi phí hành chính</v>
      </c>
    </row>
    <row r="205" ht="21.0" hidden="1" customHeight="1" outlineLevel="1">
      <c r="A205" s="380" t="s">
        <v>3093</v>
      </c>
      <c r="B205" s="255" t="s">
        <v>4080</v>
      </c>
      <c r="C205" s="256" t="s">
        <v>116</v>
      </c>
      <c r="D205" s="257">
        <v>1613000.0</v>
      </c>
      <c r="E205" s="258" t="str">
        <f>vlookup(C205,'Master data'!$A$1:$C$29,3,0)</f>
        <v>Định phí</v>
      </c>
      <c r="F205" s="258" t="str">
        <f>vlookup(C205,'Master data'!$A$1:$C$29,2,0)</f>
        <v>Chi phí hành chính</v>
      </c>
    </row>
    <row r="206" ht="21.0" hidden="1" customHeight="1" outlineLevel="1">
      <c r="A206" s="381" t="s">
        <v>3093</v>
      </c>
      <c r="B206" s="259" t="s">
        <v>2403</v>
      </c>
      <c r="C206" s="256" t="s">
        <v>121</v>
      </c>
      <c r="D206" s="285">
        <v>7047680.0</v>
      </c>
      <c r="E206" s="254" t="str">
        <f>vlookup(C206,'Master data'!$A$1:$C$29,3,0)</f>
        <v>Định phí</v>
      </c>
      <c r="F206" s="254" t="str">
        <f>vlookup(C206,'Master data'!$A$1:$C$29,2,0)</f>
        <v>Chi phí QLDN</v>
      </c>
    </row>
    <row r="207" ht="21.0" hidden="1" customHeight="1" outlineLevel="1">
      <c r="A207" s="380" t="s">
        <v>3093</v>
      </c>
      <c r="B207" s="255" t="s">
        <v>961</v>
      </c>
      <c r="C207" s="256" t="s">
        <v>112</v>
      </c>
      <c r="D207" s="257">
        <v>715000.0</v>
      </c>
      <c r="E207" s="258" t="str">
        <f>vlookup(C207,'Master data'!$A$1:$C$29,3,0)</f>
        <v>Biến phí</v>
      </c>
      <c r="F207" s="258" t="str">
        <f>vlookup(C207,'Master data'!$A$1:$C$29,2,0)</f>
        <v>Chi phí hành chính</v>
      </c>
    </row>
    <row r="208" ht="21.0" hidden="1" customHeight="1" outlineLevel="1">
      <c r="A208" s="381" t="s">
        <v>3093</v>
      </c>
      <c r="B208" s="259" t="s">
        <v>4015</v>
      </c>
      <c r="C208" s="256" t="s">
        <v>123</v>
      </c>
      <c r="D208" s="260">
        <v>1.5E7</v>
      </c>
      <c r="E208" s="254" t="str">
        <f>vlookup(C208,'Master data'!$A$1:$C$29,3,0)</f>
        <v>Định phí</v>
      </c>
      <c r="F208" s="254" t="str">
        <f>vlookup(C208,'Master data'!$A$1:$C$29,2,0)</f>
        <v>Chi phí QLDN</v>
      </c>
    </row>
    <row r="209" ht="21.0" hidden="1" customHeight="1" outlineLevel="1">
      <c r="A209" s="380" t="s">
        <v>3093</v>
      </c>
      <c r="B209" s="255" t="s">
        <v>3112</v>
      </c>
      <c r="C209" s="256" t="s">
        <v>112</v>
      </c>
      <c r="D209" s="257">
        <v>2333333.0</v>
      </c>
      <c r="E209" s="258" t="str">
        <f>vlookup(C209,'Master data'!$A$1:$C$29,3,0)</f>
        <v>Biến phí</v>
      </c>
      <c r="F209" s="258" t="str">
        <f>vlookup(C209,'Master data'!$A$1:$C$29,2,0)</f>
        <v>Chi phí hành chính</v>
      </c>
    </row>
    <row r="210" ht="21.0" hidden="1" customHeight="1" outlineLevel="1">
      <c r="A210" s="381" t="s">
        <v>3093</v>
      </c>
      <c r="B210" s="259" t="s">
        <v>3076</v>
      </c>
      <c r="C210" s="256" t="s">
        <v>120</v>
      </c>
      <c r="D210" s="260">
        <v>2334000.0</v>
      </c>
      <c r="E210" s="254" t="str">
        <f>vlookup(C210,'Master data'!$A$1:$C$29,3,0)</f>
        <v>Định phí</v>
      </c>
      <c r="F210" s="254" t="str">
        <f>vlookup(C210,'Master data'!$A$1:$C$29,2,0)</f>
        <v>Chi phí QLDN</v>
      </c>
    </row>
    <row r="211" ht="21.0" hidden="1" customHeight="1" outlineLevel="1">
      <c r="A211" s="380" t="s">
        <v>3093</v>
      </c>
      <c r="B211" s="255" t="s">
        <v>1041</v>
      </c>
      <c r="C211" s="256" t="s">
        <v>112</v>
      </c>
      <c r="D211" s="257">
        <v>1000000.0</v>
      </c>
      <c r="E211" s="258" t="str">
        <f>vlookup(C211,'Master data'!$A$1:$C$29,3,0)</f>
        <v>Biến phí</v>
      </c>
      <c r="F211" s="258" t="str">
        <f>vlookup(C211,'Master data'!$A$1:$C$29,2,0)</f>
        <v>Chi phí hành chính</v>
      </c>
    </row>
    <row r="212" ht="21.0" hidden="1" customHeight="1" outlineLevel="1">
      <c r="A212" s="381" t="s">
        <v>3093</v>
      </c>
      <c r="B212" s="259" t="s">
        <v>4081</v>
      </c>
      <c r="C212" s="256" t="s">
        <v>99</v>
      </c>
      <c r="D212" s="260">
        <v>1.392E7</v>
      </c>
      <c r="E212" s="254" t="str">
        <f>vlookup(C212,'Master data'!$A$1:$C$29,3,0)</f>
        <v>Biến phí</v>
      </c>
      <c r="F212" s="254" t="str">
        <f>vlookup(C212,'Master data'!$A$1:$C$29,2,0)</f>
        <v>Chi phí giá vốn</v>
      </c>
    </row>
    <row r="213" ht="21.0" hidden="1" customHeight="1" outlineLevel="1">
      <c r="A213" s="380" t="s">
        <v>3093</v>
      </c>
      <c r="B213" s="255" t="s">
        <v>4082</v>
      </c>
      <c r="C213" s="256" t="s">
        <v>99</v>
      </c>
      <c r="D213" s="257">
        <v>183000.0</v>
      </c>
      <c r="E213" s="258" t="str">
        <f>vlookup(C213,'Master data'!$A$1:$C$29,3,0)</f>
        <v>Biến phí</v>
      </c>
      <c r="F213" s="258" t="str">
        <f>vlookup(C213,'Master data'!$A$1:$C$29,2,0)</f>
        <v>Chi phí giá vốn</v>
      </c>
    </row>
    <row r="214" ht="21.0" hidden="1" customHeight="1" outlineLevel="1">
      <c r="A214" s="381" t="s">
        <v>3093</v>
      </c>
      <c r="B214" s="259" t="s">
        <v>4083</v>
      </c>
      <c r="C214" s="256" t="s">
        <v>99</v>
      </c>
      <c r="D214" s="260">
        <v>1033000.0</v>
      </c>
      <c r="E214" s="254" t="str">
        <f>vlookup(C214,'Master data'!$A$1:$C$29,3,0)</f>
        <v>Biến phí</v>
      </c>
      <c r="F214" s="254" t="str">
        <f>vlookup(C214,'Master data'!$A$1:$C$29,2,0)</f>
        <v>Chi phí giá vốn</v>
      </c>
    </row>
    <row r="215" ht="21.0" hidden="1" customHeight="1" outlineLevel="1">
      <c r="A215" s="380" t="s">
        <v>3093</v>
      </c>
      <c r="B215" s="255" t="s">
        <v>4020</v>
      </c>
      <c r="C215" s="256" t="s">
        <v>99</v>
      </c>
      <c r="D215" s="257">
        <v>3093000.0</v>
      </c>
      <c r="E215" s="258" t="str">
        <f>vlookup(C215,'Master data'!$A$1:$C$29,3,0)</f>
        <v>Biến phí</v>
      </c>
      <c r="F215" s="258" t="str">
        <f>vlookup(C215,'Master data'!$A$1:$C$29,2,0)</f>
        <v>Chi phí giá vốn</v>
      </c>
    </row>
    <row r="216" ht="21.0" hidden="1" customHeight="1" outlineLevel="1">
      <c r="A216" s="381" t="s">
        <v>3093</v>
      </c>
      <c r="B216" s="259" t="s">
        <v>4020</v>
      </c>
      <c r="C216" s="256" t="s">
        <v>99</v>
      </c>
      <c r="D216" s="260">
        <v>950000.0</v>
      </c>
      <c r="E216" s="254" t="str">
        <f>vlookup(C216,'Master data'!$A$1:$C$29,3,0)</f>
        <v>Biến phí</v>
      </c>
      <c r="F216" s="254" t="str">
        <f>vlookup(C216,'Master data'!$A$1:$C$29,2,0)</f>
        <v>Chi phí giá vốn</v>
      </c>
    </row>
    <row r="217" ht="21.0" hidden="1" customHeight="1" outlineLevel="1">
      <c r="A217" s="380" t="s">
        <v>3093</v>
      </c>
      <c r="B217" s="255" t="s">
        <v>4084</v>
      </c>
      <c r="C217" s="256" t="s">
        <v>99</v>
      </c>
      <c r="D217" s="257">
        <v>1240000.0</v>
      </c>
      <c r="E217" s="258" t="str">
        <f>vlookup(C217,'Master data'!$A$1:$C$29,3,0)</f>
        <v>Biến phí</v>
      </c>
      <c r="F217" s="258" t="str">
        <f>vlookup(C217,'Master data'!$A$1:$C$29,2,0)</f>
        <v>Chi phí giá vốn</v>
      </c>
    </row>
    <row r="218" ht="21.0" hidden="1" customHeight="1" outlineLevel="1">
      <c r="A218" s="381" t="s">
        <v>3093</v>
      </c>
      <c r="B218" s="259" t="s">
        <v>4085</v>
      </c>
      <c r="C218" s="256" t="s">
        <v>99</v>
      </c>
      <c r="D218" s="260">
        <v>82500.0</v>
      </c>
      <c r="E218" s="254" t="str">
        <f>vlookup(C218,'Master data'!$A$1:$C$29,3,0)</f>
        <v>Biến phí</v>
      </c>
      <c r="F218" s="254" t="str">
        <f>vlookup(C218,'Master data'!$A$1:$C$29,2,0)</f>
        <v>Chi phí giá vốn</v>
      </c>
    </row>
    <row r="219" ht="21.0" hidden="1" customHeight="1" outlineLevel="1">
      <c r="A219" s="380" t="s">
        <v>3093</v>
      </c>
      <c r="B219" s="255" t="s">
        <v>4020</v>
      </c>
      <c r="C219" s="256" t="s">
        <v>99</v>
      </c>
      <c r="D219" s="257">
        <v>1038000.0</v>
      </c>
      <c r="E219" s="258" t="str">
        <f>vlookup(C219,'Master data'!$A$1:$C$29,3,0)</f>
        <v>Biến phí</v>
      </c>
      <c r="F219" s="258" t="str">
        <f>vlookup(C219,'Master data'!$A$1:$C$29,2,0)</f>
        <v>Chi phí giá vốn</v>
      </c>
    </row>
    <row r="220" ht="21.0" hidden="1" customHeight="1" outlineLevel="1">
      <c r="A220" s="381" t="s">
        <v>3093</v>
      </c>
      <c r="B220" s="259" t="s">
        <v>4086</v>
      </c>
      <c r="C220" s="256" t="s">
        <v>99</v>
      </c>
      <c r="D220" s="260">
        <v>5200000.0</v>
      </c>
      <c r="E220" s="254" t="str">
        <f>vlookup(C220,'Master data'!$A$1:$C$29,3,0)</f>
        <v>Biến phí</v>
      </c>
      <c r="F220" s="254" t="str">
        <f>vlookup(C220,'Master data'!$A$1:$C$29,2,0)</f>
        <v>Chi phí giá vốn</v>
      </c>
    </row>
    <row r="221" ht="21.0" hidden="1" customHeight="1" outlineLevel="1">
      <c r="A221" s="380" t="s">
        <v>3093</v>
      </c>
      <c r="B221" s="255" t="s">
        <v>297</v>
      </c>
      <c r="C221" s="256" t="s">
        <v>99</v>
      </c>
      <c r="D221" s="257">
        <v>3200000.0</v>
      </c>
      <c r="E221" s="258" t="str">
        <f>vlookup(C221,'Master data'!$A$1:$C$29,3,0)</f>
        <v>Biến phí</v>
      </c>
      <c r="F221" s="258" t="str">
        <f>vlookup(C221,'Master data'!$A$1:$C$29,2,0)</f>
        <v>Chi phí giá vốn</v>
      </c>
    </row>
    <row r="222" ht="21.0" hidden="1" customHeight="1" outlineLevel="1">
      <c r="A222" s="381" t="s">
        <v>3093</v>
      </c>
      <c r="B222" s="259" t="s">
        <v>4087</v>
      </c>
      <c r="C222" s="256" t="s">
        <v>99</v>
      </c>
      <c r="D222" s="260">
        <v>1600000.0</v>
      </c>
      <c r="E222" s="254" t="str">
        <f>vlookup(C222,'Master data'!$A$1:$C$29,3,0)</f>
        <v>Biến phí</v>
      </c>
      <c r="F222" s="254" t="str">
        <f>vlookup(C222,'Master data'!$A$1:$C$29,2,0)</f>
        <v>Chi phí giá vốn</v>
      </c>
    </row>
    <row r="223" ht="21.0" hidden="1" customHeight="1" outlineLevel="1">
      <c r="A223" s="380" t="s">
        <v>3093</v>
      </c>
      <c r="B223" s="255" t="s">
        <v>3115</v>
      </c>
      <c r="C223" s="256" t="s">
        <v>99</v>
      </c>
      <c r="D223" s="257">
        <v>6821500.0</v>
      </c>
      <c r="E223" s="258" t="str">
        <f>vlookup(C223,'Master data'!$A$1:$C$29,3,0)</f>
        <v>Biến phí</v>
      </c>
      <c r="F223" s="258" t="str">
        <f>vlookup(C223,'Master data'!$A$1:$C$29,2,0)</f>
        <v>Chi phí giá vốn</v>
      </c>
    </row>
    <row r="224" ht="21.0" hidden="1" customHeight="1" outlineLevel="1">
      <c r="A224" s="381" t="s">
        <v>3093</v>
      </c>
      <c r="B224" s="259" t="s">
        <v>4088</v>
      </c>
      <c r="C224" s="256" t="s">
        <v>99</v>
      </c>
      <c r="D224" s="260">
        <v>2.7E7</v>
      </c>
      <c r="E224" s="254" t="str">
        <f>vlookup(C224,'Master data'!$A$1:$C$29,3,0)</f>
        <v>Biến phí</v>
      </c>
      <c r="F224" s="254" t="str">
        <f>vlookup(C224,'Master data'!$A$1:$C$29,2,0)</f>
        <v>Chi phí giá vốn</v>
      </c>
    </row>
    <row r="225" ht="21.0" hidden="1" customHeight="1" outlineLevel="1">
      <c r="A225" s="380" t="s">
        <v>3093</v>
      </c>
      <c r="B225" s="255" t="s">
        <v>2004</v>
      </c>
      <c r="C225" s="256" t="s">
        <v>99</v>
      </c>
      <c r="D225" s="257">
        <v>8040000.0</v>
      </c>
      <c r="E225" s="258" t="str">
        <f>vlookup(C225,'Master data'!$A$1:$C$29,3,0)</f>
        <v>Biến phí</v>
      </c>
      <c r="F225" s="258" t="str">
        <f>vlookup(C225,'Master data'!$A$1:$C$29,2,0)</f>
        <v>Chi phí giá vốn</v>
      </c>
    </row>
    <row r="226" ht="21.0" hidden="1" customHeight="1" outlineLevel="1">
      <c r="A226" s="381" t="s">
        <v>3093</v>
      </c>
      <c r="B226" s="259" t="s">
        <v>3116</v>
      </c>
      <c r="C226" s="256" t="s">
        <v>99</v>
      </c>
      <c r="D226" s="260">
        <v>1658333.0</v>
      </c>
      <c r="E226" s="254" t="str">
        <f>vlookup(C226,'Master data'!$A$1:$C$29,3,0)</f>
        <v>Biến phí</v>
      </c>
      <c r="F226" s="254" t="str">
        <f>vlookup(C226,'Master data'!$A$1:$C$29,2,0)</f>
        <v>Chi phí giá vốn</v>
      </c>
    </row>
    <row r="227" ht="21.0" hidden="1" customHeight="1" outlineLevel="1">
      <c r="A227" s="380" t="s">
        <v>3093</v>
      </c>
      <c r="B227" s="255" t="s">
        <v>4089</v>
      </c>
      <c r="C227" s="256" t="s">
        <v>99</v>
      </c>
      <c r="D227" s="257">
        <v>183333.0</v>
      </c>
      <c r="E227" s="258" t="str">
        <f>vlookup(C227,'Master data'!$A$1:$C$29,3,0)</f>
        <v>Biến phí</v>
      </c>
      <c r="F227" s="258" t="str">
        <f>vlookup(C227,'Master data'!$A$1:$C$29,2,0)</f>
        <v>Chi phí giá vốn</v>
      </c>
    </row>
    <row r="228" ht="21.0" hidden="1" customHeight="1" outlineLevel="1">
      <c r="A228" s="381" t="s">
        <v>3093</v>
      </c>
      <c r="B228" s="259" t="s">
        <v>4090</v>
      </c>
      <c r="C228" s="256" t="s">
        <v>99</v>
      </c>
      <c r="D228" s="260">
        <v>1.121E8</v>
      </c>
      <c r="E228" s="254" t="str">
        <f>vlookup(C228,'Master data'!$A$1:$C$29,3,0)</f>
        <v>Biến phí</v>
      </c>
      <c r="F228" s="254" t="str">
        <f>vlookup(C228,'Master data'!$A$1:$C$29,2,0)</f>
        <v>Chi phí giá vốn</v>
      </c>
    </row>
    <row r="229" ht="21.0" hidden="1" customHeight="1" outlineLevel="1">
      <c r="A229" s="380" t="s">
        <v>3093</v>
      </c>
      <c r="B229" s="255" t="s">
        <v>4091</v>
      </c>
      <c r="C229" s="256" t="s">
        <v>70</v>
      </c>
      <c r="D229" s="257">
        <v>1000000.0</v>
      </c>
      <c r="E229" s="258" t="str">
        <f>vlookup(C229,'Master data'!$A$1:$C$29,3,0)</f>
        <v>Chi phí khác</v>
      </c>
      <c r="F229" s="258" t="str">
        <f>vlookup(C229,'Master data'!$A$1:$C$29,2,0)</f>
        <v>Chi phí khác</v>
      </c>
    </row>
    <row r="230" ht="21.0" hidden="1" customHeight="1" outlineLevel="1">
      <c r="A230" s="381" t="s">
        <v>3093</v>
      </c>
      <c r="B230" s="259" t="s">
        <v>4092</v>
      </c>
      <c r="C230" s="256" t="s">
        <v>70</v>
      </c>
      <c r="D230" s="260">
        <v>1700000.0</v>
      </c>
      <c r="E230" s="254" t="str">
        <f>vlookup(C230,'Master data'!$A$1:$C$29,3,0)</f>
        <v>Chi phí khác</v>
      </c>
      <c r="F230" s="254" t="str">
        <f>vlookup(C230,'Master data'!$A$1:$C$29,2,0)</f>
        <v>Chi phí khác</v>
      </c>
    </row>
    <row r="231" ht="21.0" hidden="1" customHeight="1" outlineLevel="1">
      <c r="A231" s="380" t="s">
        <v>3093</v>
      </c>
      <c r="B231" s="255" t="s">
        <v>4093</v>
      </c>
      <c r="C231" s="256" t="s">
        <v>70</v>
      </c>
      <c r="D231" s="257">
        <v>4.6666667E7</v>
      </c>
      <c r="E231" s="258" t="str">
        <f>vlookup(C231,'Master data'!$A$1:$C$29,3,0)</f>
        <v>Chi phí khác</v>
      </c>
      <c r="F231" s="258" t="str">
        <f>vlookup(C231,'Master data'!$A$1:$C$29,2,0)</f>
        <v>Chi phí khác</v>
      </c>
    </row>
    <row r="232" ht="21.0" hidden="1" customHeight="1" outlineLevel="1">
      <c r="A232" s="381" t="s">
        <v>3093</v>
      </c>
      <c r="B232" s="259" t="s">
        <v>4094</v>
      </c>
      <c r="C232" s="256" t="s">
        <v>70</v>
      </c>
      <c r="D232" s="260">
        <v>140000.0</v>
      </c>
      <c r="E232" s="254" t="str">
        <f>vlookup(C232,'Master data'!$A$1:$C$29,3,0)</f>
        <v>Chi phí khác</v>
      </c>
      <c r="F232" s="254" t="str">
        <f>vlookup(C232,'Master data'!$A$1:$C$29,2,0)</f>
        <v>Chi phí khác</v>
      </c>
    </row>
    <row r="233" ht="21.0" hidden="1" customHeight="1" outlineLevel="1">
      <c r="A233" s="380" t="s">
        <v>3093</v>
      </c>
      <c r="B233" s="255" t="s">
        <v>4095</v>
      </c>
      <c r="C233" s="256" t="s">
        <v>70</v>
      </c>
      <c r="D233" s="257">
        <v>1100000.0</v>
      </c>
      <c r="E233" s="258" t="str">
        <f>vlookup(C233,'Master data'!$A$1:$C$29,3,0)</f>
        <v>Chi phí khác</v>
      </c>
      <c r="F233" s="258" t="str">
        <f>vlookup(C233,'Master data'!$A$1:$C$29,2,0)</f>
        <v>Chi phí khác</v>
      </c>
    </row>
    <row r="234" ht="21.0" hidden="1" customHeight="1" outlineLevel="1">
      <c r="A234" s="381" t="s">
        <v>3093</v>
      </c>
      <c r="B234" s="259" t="s">
        <v>4096</v>
      </c>
      <c r="C234" s="256" t="s">
        <v>70</v>
      </c>
      <c r="D234" s="260">
        <v>5.0E7</v>
      </c>
      <c r="E234" s="254" t="str">
        <f>vlookup(C234,'Master data'!$A$1:$C$29,3,0)</f>
        <v>Chi phí khác</v>
      </c>
      <c r="F234" s="254" t="str">
        <f>vlookup(C234,'Master data'!$A$1:$C$29,2,0)</f>
        <v>Chi phí khác</v>
      </c>
    </row>
    <row r="235" ht="21.0" hidden="1" customHeight="1" outlineLevel="1">
      <c r="A235" s="380" t="s">
        <v>3093</v>
      </c>
      <c r="B235" s="255" t="s">
        <v>4097</v>
      </c>
      <c r="C235" s="256" t="s">
        <v>70</v>
      </c>
      <c r="D235" s="257">
        <v>900000.0</v>
      </c>
      <c r="E235" s="258" t="str">
        <f>vlookup(C235,'Master data'!$A$1:$C$29,3,0)</f>
        <v>Chi phí khác</v>
      </c>
      <c r="F235" s="258" t="str">
        <f>vlookup(C235,'Master data'!$A$1:$C$29,2,0)</f>
        <v>Chi phí khác</v>
      </c>
    </row>
    <row r="236" ht="21.0" hidden="1" customHeight="1" outlineLevel="1">
      <c r="A236" s="381" t="s">
        <v>3093</v>
      </c>
      <c r="B236" s="259" t="s">
        <v>4098</v>
      </c>
      <c r="C236" s="256" t="s">
        <v>70</v>
      </c>
      <c r="D236" s="260">
        <v>316000.0</v>
      </c>
      <c r="E236" s="254" t="str">
        <f>vlookup(C236,'Master data'!$A$1:$C$29,3,0)</f>
        <v>Chi phí khác</v>
      </c>
      <c r="F236" s="254" t="str">
        <f>vlookup(C236,'Master data'!$A$1:$C$29,2,0)</f>
        <v>Chi phí khác</v>
      </c>
    </row>
    <row r="237" ht="21.0" hidden="1" customHeight="1" outlineLevel="1">
      <c r="A237" s="380" t="s">
        <v>3093</v>
      </c>
      <c r="B237" s="255" t="s">
        <v>3118</v>
      </c>
      <c r="C237" s="256" t="s">
        <v>70</v>
      </c>
      <c r="D237" s="257">
        <v>1233333.0</v>
      </c>
      <c r="E237" s="258" t="str">
        <f>vlookup(C237,'Master data'!$A$1:$C$29,3,0)</f>
        <v>Chi phí khác</v>
      </c>
      <c r="F237" s="258" t="str">
        <f>vlookup(C237,'Master data'!$A$1:$C$29,2,0)</f>
        <v>Chi phí khác</v>
      </c>
    </row>
    <row r="238" ht="21.0" hidden="1" customHeight="1" outlineLevel="1">
      <c r="A238" s="381" t="s">
        <v>3093</v>
      </c>
      <c r="B238" s="259" t="s">
        <v>433</v>
      </c>
      <c r="C238" s="256" t="s">
        <v>102</v>
      </c>
      <c r="D238" s="260">
        <v>5.119E7</v>
      </c>
      <c r="E238" s="254" t="str">
        <f>vlookup(C238,'Master data'!$A$1:$C$29,3,0)</f>
        <v>Biến phí</v>
      </c>
      <c r="F238" s="254" t="str">
        <f>vlookup(C238,'Master data'!$A$1:$C$29,2,0)</f>
        <v>Chi phí giá vốn</v>
      </c>
    </row>
    <row r="239" ht="21.0" hidden="1" customHeight="1" outlineLevel="1">
      <c r="A239" s="380" t="s">
        <v>3093</v>
      </c>
      <c r="B239" s="255" t="s">
        <v>3090</v>
      </c>
      <c r="C239" s="256" t="s">
        <v>111</v>
      </c>
      <c r="D239" s="257">
        <v>4650000.0</v>
      </c>
      <c r="E239" s="258" t="str">
        <f>vlookup(C239,'Master data'!$A$1:$C$29,3,0)</f>
        <v>Định phí</v>
      </c>
      <c r="F239" s="258" t="str">
        <f>vlookup(C239,'Master data'!$A$1:$C$29,2,0)</f>
        <v>Chi phí khác</v>
      </c>
    </row>
    <row r="240" ht="21.0" hidden="1" customHeight="1" outlineLevel="1">
      <c r="A240" s="381" t="s">
        <v>3093</v>
      </c>
      <c r="B240" s="259" t="s">
        <v>3053</v>
      </c>
      <c r="C240" s="256" t="s">
        <v>111</v>
      </c>
      <c r="D240" s="260">
        <v>1.0E7</v>
      </c>
      <c r="E240" s="254" t="str">
        <f>vlookup(C240,'Master data'!$A$1:$C$29,3,0)</f>
        <v>Định phí</v>
      </c>
      <c r="F240" s="254" t="str">
        <f>vlookup(C240,'Master data'!$A$1:$C$29,2,0)</f>
        <v>Chi phí khác</v>
      </c>
    </row>
    <row r="241" ht="21.0" hidden="1" customHeight="1" outlineLevel="1">
      <c r="A241" s="380" t="s">
        <v>3093</v>
      </c>
      <c r="B241" s="255" t="s">
        <v>4072</v>
      </c>
      <c r="C241" s="256" t="s">
        <v>111</v>
      </c>
      <c r="D241" s="257">
        <v>1.0E7</v>
      </c>
      <c r="E241" s="258" t="str">
        <f>vlookup(C241,'Master data'!$A$1:$C$29,3,0)</f>
        <v>Định phí</v>
      </c>
      <c r="F241" s="258" t="str">
        <f>vlookup(C241,'Master data'!$A$1:$C$29,2,0)</f>
        <v>Chi phí khác</v>
      </c>
    </row>
    <row r="242" ht="21.0" customHeight="1" collapsed="1">
      <c r="A242" s="391" t="s">
        <v>1842</v>
      </c>
      <c r="B242" s="274" t="s">
        <v>274</v>
      </c>
      <c r="C242" s="275" t="s">
        <v>112</v>
      </c>
      <c r="D242" s="276">
        <v>0.0</v>
      </c>
      <c r="E242" s="277" t="str">
        <f>vlookup(C242,'Master data'!$A$1:$C$29,3,0)</f>
        <v>Biến phí</v>
      </c>
      <c r="F242" s="277" t="str">
        <f>vlookup(C242,'Master data'!$A$1:$C$29,2,0)</f>
        <v>Chi phí hành chính</v>
      </c>
    </row>
    <row r="243" ht="21.0" hidden="1" customHeight="1" outlineLevel="1">
      <c r="A243" s="381" t="s">
        <v>1842</v>
      </c>
      <c r="B243" s="259" t="s">
        <v>4099</v>
      </c>
      <c r="C243" s="256" t="s">
        <v>109</v>
      </c>
      <c r="D243" s="285">
        <v>2.13479798E8</v>
      </c>
      <c r="E243" s="254" t="str">
        <f>vlookup(C243,'Master data'!$A$1:$C$29,3,0)</f>
        <v>Định phí</v>
      </c>
      <c r="F243" s="254" t="str">
        <f>vlookup(C243,'Master data'!$A$1:$C$29,2,0)</f>
        <v>Chi phí QLDN</v>
      </c>
    </row>
    <row r="244" ht="21.0" hidden="1" customHeight="1" outlineLevel="1">
      <c r="A244" s="380" t="s">
        <v>1842</v>
      </c>
      <c r="B244" s="255" t="s">
        <v>4100</v>
      </c>
      <c r="C244" s="256" t="s">
        <v>17</v>
      </c>
      <c r="D244" s="286">
        <v>9.3000896E7</v>
      </c>
      <c r="E244" s="258" t="str">
        <f>vlookup(C244,'Master data'!$A$1:$C$29,3,0)</f>
        <v>Biến phí</v>
      </c>
      <c r="F244" s="258" t="str">
        <f>vlookup(C244,'Master data'!$A$1:$C$29,2,0)</f>
        <v>Chi phí bán hàng</v>
      </c>
    </row>
    <row r="245" ht="21.0" hidden="1" customHeight="1" outlineLevel="1">
      <c r="A245" s="381" t="s">
        <v>1842</v>
      </c>
      <c r="B245" s="259" t="s">
        <v>4101</v>
      </c>
      <c r="C245" s="256" t="s">
        <v>112</v>
      </c>
      <c r="D245" s="285">
        <v>60000.0</v>
      </c>
      <c r="E245" s="254" t="str">
        <f>vlookup(C245,'Master data'!$A$1:$C$29,3,0)</f>
        <v>Biến phí</v>
      </c>
      <c r="F245" s="254" t="str">
        <f>vlookup(C245,'Master data'!$A$1:$C$29,2,0)</f>
        <v>Chi phí hành chính</v>
      </c>
    </row>
    <row r="246" ht="21.0" hidden="1" customHeight="1" outlineLevel="1">
      <c r="A246" s="380" t="s">
        <v>1842</v>
      </c>
      <c r="B246" s="255" t="s">
        <v>1178</v>
      </c>
      <c r="C246" s="256" t="s">
        <v>112</v>
      </c>
      <c r="D246" s="286">
        <v>2090000.0</v>
      </c>
      <c r="E246" s="258" t="str">
        <f>vlookup(C246,'Master data'!$A$1:$C$29,3,0)</f>
        <v>Biến phí</v>
      </c>
      <c r="F246" s="258" t="str">
        <f>vlookup(C246,'Master data'!$A$1:$C$29,2,0)</f>
        <v>Chi phí hành chính</v>
      </c>
    </row>
    <row r="247" ht="21.0" hidden="1" customHeight="1" outlineLevel="1">
      <c r="A247" s="381" t="s">
        <v>1842</v>
      </c>
      <c r="B247" s="259" t="s">
        <v>4102</v>
      </c>
      <c r="C247" s="256" t="s">
        <v>112</v>
      </c>
      <c r="D247" s="285">
        <v>150000.0</v>
      </c>
      <c r="E247" s="254" t="str">
        <f>vlookup(C247,'Master data'!$A$1:$C$29,3,0)</f>
        <v>Biến phí</v>
      </c>
      <c r="F247" s="254" t="str">
        <f>vlookup(C247,'Master data'!$A$1:$C$29,2,0)</f>
        <v>Chi phí hành chính</v>
      </c>
    </row>
    <row r="248" ht="21.0" hidden="1" customHeight="1" outlineLevel="1">
      <c r="A248" s="380" t="s">
        <v>1842</v>
      </c>
      <c r="B248" s="255" t="s">
        <v>4103</v>
      </c>
      <c r="C248" s="256" t="s">
        <v>112</v>
      </c>
      <c r="D248" s="286">
        <v>790000.0</v>
      </c>
      <c r="E248" s="258" t="str">
        <f>vlookup(C248,'Master data'!$A$1:$C$29,3,0)</f>
        <v>Biến phí</v>
      </c>
      <c r="F248" s="258" t="str">
        <f>vlookup(C248,'Master data'!$A$1:$C$29,2,0)</f>
        <v>Chi phí hành chính</v>
      </c>
    </row>
    <row r="249" ht="21.0" hidden="1" customHeight="1" outlineLevel="1">
      <c r="A249" s="381" t="s">
        <v>1842</v>
      </c>
      <c r="B249" s="259" t="s">
        <v>4104</v>
      </c>
      <c r="C249" s="256" t="s">
        <v>112</v>
      </c>
      <c r="D249" s="285">
        <v>500000.0</v>
      </c>
      <c r="E249" s="254" t="str">
        <f>vlookup(C249,'Master data'!$A$1:$C$29,3,0)</f>
        <v>Biến phí</v>
      </c>
      <c r="F249" s="254" t="str">
        <f>vlookup(C249,'Master data'!$A$1:$C$29,2,0)</f>
        <v>Chi phí hành chính</v>
      </c>
    </row>
    <row r="250" ht="21.0" hidden="1" customHeight="1" outlineLevel="1">
      <c r="A250" s="380" t="s">
        <v>1842</v>
      </c>
      <c r="B250" s="255" t="s">
        <v>4105</v>
      </c>
      <c r="C250" s="256" t="s">
        <v>112</v>
      </c>
      <c r="D250" s="286">
        <v>750000.0</v>
      </c>
      <c r="E250" s="258" t="str">
        <f>vlookup(C250,'Master data'!$A$1:$C$29,3,0)</f>
        <v>Biến phí</v>
      </c>
      <c r="F250" s="258" t="str">
        <f>vlookup(C250,'Master data'!$A$1:$C$29,2,0)</f>
        <v>Chi phí hành chính</v>
      </c>
    </row>
    <row r="251" ht="21.0" hidden="1" customHeight="1" outlineLevel="1">
      <c r="A251" s="381" t="s">
        <v>1842</v>
      </c>
      <c r="B251" s="259" t="s">
        <v>4106</v>
      </c>
      <c r="C251" s="256" t="s">
        <v>112</v>
      </c>
      <c r="D251" s="285">
        <v>2950000.0</v>
      </c>
      <c r="E251" s="254" t="str">
        <f>vlookup(C251,'Master data'!$A$1:$C$29,3,0)</f>
        <v>Biến phí</v>
      </c>
      <c r="F251" s="254" t="str">
        <f>vlookup(C251,'Master data'!$A$1:$C$29,2,0)</f>
        <v>Chi phí hành chính</v>
      </c>
    </row>
    <row r="252" ht="21.0" hidden="1" customHeight="1" outlineLevel="1">
      <c r="A252" s="380" t="s">
        <v>1842</v>
      </c>
      <c r="B252" s="255" t="s">
        <v>3634</v>
      </c>
      <c r="C252" s="256" t="s">
        <v>112</v>
      </c>
      <c r="D252" s="286">
        <v>850000.0</v>
      </c>
      <c r="E252" s="258" t="str">
        <f>vlookup(C252,'Master data'!$A$1:$C$29,3,0)</f>
        <v>Biến phí</v>
      </c>
      <c r="F252" s="258" t="str">
        <f>vlookup(C252,'Master data'!$A$1:$C$29,2,0)</f>
        <v>Chi phí hành chính</v>
      </c>
    </row>
    <row r="253" ht="21.0" hidden="1" customHeight="1" outlineLevel="1">
      <c r="A253" s="381" t="s">
        <v>1842</v>
      </c>
      <c r="B253" s="259" t="s">
        <v>4107</v>
      </c>
      <c r="C253" s="256" t="s">
        <v>112</v>
      </c>
      <c r="D253" s="285">
        <v>1350000.0</v>
      </c>
      <c r="E253" s="254" t="str">
        <f>vlookup(C253,'Master data'!$A$1:$C$29,3,0)</f>
        <v>Biến phí</v>
      </c>
      <c r="F253" s="254" t="str">
        <f>vlookup(C253,'Master data'!$A$1:$C$29,2,0)</f>
        <v>Chi phí hành chính</v>
      </c>
    </row>
    <row r="254" ht="21.0" hidden="1" customHeight="1" outlineLevel="1">
      <c r="A254" s="380" t="s">
        <v>1842</v>
      </c>
      <c r="B254" s="255" t="s">
        <v>2950</v>
      </c>
      <c r="C254" s="256" t="s">
        <v>112</v>
      </c>
      <c r="D254" s="286">
        <v>1643333.0</v>
      </c>
      <c r="E254" s="258" t="str">
        <f>vlookup(C254,'Master data'!$A$1:$C$29,3,0)</f>
        <v>Biến phí</v>
      </c>
      <c r="F254" s="258" t="str">
        <f>vlookup(C254,'Master data'!$A$1:$C$29,2,0)</f>
        <v>Chi phí hành chính</v>
      </c>
    </row>
    <row r="255" ht="21.0" hidden="1" customHeight="1" outlineLevel="1">
      <c r="A255" s="381" t="s">
        <v>1842</v>
      </c>
      <c r="B255" s="259" t="s">
        <v>4108</v>
      </c>
      <c r="C255" s="256" t="s">
        <v>112</v>
      </c>
      <c r="D255" s="285">
        <v>500000.0</v>
      </c>
      <c r="E255" s="254" t="str">
        <f>vlookup(C255,'Master data'!$A$1:$C$29,3,0)</f>
        <v>Biến phí</v>
      </c>
      <c r="F255" s="254" t="str">
        <f>vlookup(C255,'Master data'!$A$1:$C$29,2,0)</f>
        <v>Chi phí hành chính</v>
      </c>
    </row>
    <row r="256" ht="21.0" hidden="1" customHeight="1" outlineLevel="1">
      <c r="A256" s="380" t="s">
        <v>1842</v>
      </c>
      <c r="B256" s="255" t="s">
        <v>4109</v>
      </c>
      <c r="C256" s="256" t="s">
        <v>112</v>
      </c>
      <c r="D256" s="286">
        <v>159000.0</v>
      </c>
      <c r="E256" s="258" t="str">
        <f>vlookup(C256,'Master data'!$A$1:$C$29,3,0)</f>
        <v>Biến phí</v>
      </c>
      <c r="F256" s="258" t="str">
        <f>vlookup(C256,'Master data'!$A$1:$C$29,2,0)</f>
        <v>Chi phí hành chính</v>
      </c>
    </row>
    <row r="257" ht="21.0" hidden="1" customHeight="1" outlineLevel="1">
      <c r="A257" s="381" t="s">
        <v>1842</v>
      </c>
      <c r="B257" s="259" t="s">
        <v>1851</v>
      </c>
      <c r="C257" s="256" t="s">
        <v>112</v>
      </c>
      <c r="D257" s="285">
        <v>3750000.0</v>
      </c>
      <c r="E257" s="254" t="str">
        <f>vlookup(C257,'Master data'!$A$1:$C$29,3,0)</f>
        <v>Biến phí</v>
      </c>
      <c r="F257" s="254" t="str">
        <f>vlookup(C257,'Master data'!$A$1:$C$29,2,0)</f>
        <v>Chi phí hành chính</v>
      </c>
    </row>
    <row r="258" ht="21.0" hidden="1" customHeight="1" outlineLevel="1">
      <c r="A258" s="380" t="s">
        <v>1842</v>
      </c>
      <c r="B258" s="255" t="s">
        <v>2965</v>
      </c>
      <c r="C258" s="256" t="s">
        <v>112</v>
      </c>
      <c r="D258" s="286">
        <v>648333.0</v>
      </c>
      <c r="E258" s="258" t="str">
        <f>vlookup(C258,'Master data'!$A$1:$C$29,3,0)</f>
        <v>Biến phí</v>
      </c>
      <c r="F258" s="258" t="str">
        <f>vlookup(C258,'Master data'!$A$1:$C$29,2,0)</f>
        <v>Chi phí hành chính</v>
      </c>
    </row>
    <row r="259" ht="21.0" hidden="1" customHeight="1" outlineLevel="1">
      <c r="A259" s="381" t="s">
        <v>1842</v>
      </c>
      <c r="B259" s="259" t="s">
        <v>4110</v>
      </c>
      <c r="C259" s="256" t="s">
        <v>112</v>
      </c>
      <c r="D259" s="285">
        <v>1950000.0</v>
      </c>
      <c r="E259" s="254" t="str">
        <f>vlookup(C259,'Master data'!$A$1:$C$29,3,0)</f>
        <v>Biến phí</v>
      </c>
      <c r="F259" s="254" t="str">
        <f>vlookup(C259,'Master data'!$A$1:$C$29,2,0)</f>
        <v>Chi phí hành chính</v>
      </c>
    </row>
    <row r="260" ht="21.0" hidden="1" customHeight="1" outlineLevel="1">
      <c r="A260" s="380" t="s">
        <v>1842</v>
      </c>
      <c r="B260" s="255" t="s">
        <v>4111</v>
      </c>
      <c r="C260" s="256" t="s">
        <v>112</v>
      </c>
      <c r="D260" s="286">
        <v>2620000.0</v>
      </c>
      <c r="E260" s="258" t="str">
        <f>vlookup(C260,'Master data'!$A$1:$C$29,3,0)</f>
        <v>Biến phí</v>
      </c>
      <c r="F260" s="258" t="str">
        <f>vlookup(C260,'Master data'!$A$1:$C$29,2,0)</f>
        <v>Chi phí hành chính</v>
      </c>
    </row>
    <row r="261" ht="21.0" hidden="1" customHeight="1" outlineLevel="1">
      <c r="A261" s="381" t="s">
        <v>1842</v>
      </c>
      <c r="B261" s="259" t="s">
        <v>4112</v>
      </c>
      <c r="C261" s="256" t="s">
        <v>112</v>
      </c>
      <c r="D261" s="285">
        <v>5000000.0</v>
      </c>
      <c r="E261" s="254" t="str">
        <f>vlookup(C261,'Master data'!$A$1:$C$29,3,0)</f>
        <v>Biến phí</v>
      </c>
      <c r="F261" s="254" t="str">
        <f>vlookup(C261,'Master data'!$A$1:$C$29,2,0)</f>
        <v>Chi phí hành chính</v>
      </c>
    </row>
    <row r="262" ht="21.0" hidden="1" customHeight="1" outlineLevel="1">
      <c r="A262" s="380" t="s">
        <v>1842</v>
      </c>
      <c r="B262" s="255" t="s">
        <v>4113</v>
      </c>
      <c r="C262" s="256" t="s">
        <v>112</v>
      </c>
      <c r="D262" s="286">
        <v>76000.0</v>
      </c>
      <c r="E262" s="258" t="str">
        <f>vlookup(C262,'Master data'!$A$1:$C$29,3,0)</f>
        <v>Biến phí</v>
      </c>
      <c r="F262" s="258" t="str">
        <f>vlookup(C262,'Master data'!$A$1:$C$29,2,0)</f>
        <v>Chi phí hành chính</v>
      </c>
    </row>
    <row r="263" ht="21.0" hidden="1" customHeight="1" outlineLevel="1">
      <c r="A263" s="381" t="s">
        <v>1842</v>
      </c>
      <c r="B263" s="259" t="s">
        <v>4114</v>
      </c>
      <c r="C263" s="256" t="s">
        <v>112</v>
      </c>
      <c r="D263" s="285">
        <v>390000.0</v>
      </c>
      <c r="E263" s="254" t="str">
        <f>vlookup(C263,'Master data'!$A$1:$C$29,3,0)</f>
        <v>Biến phí</v>
      </c>
      <c r="F263" s="254" t="str">
        <f>vlookup(C263,'Master data'!$A$1:$C$29,2,0)</f>
        <v>Chi phí hành chính</v>
      </c>
    </row>
    <row r="264" ht="21.0" hidden="1" customHeight="1" outlineLevel="1">
      <c r="A264" s="380" t="s">
        <v>1842</v>
      </c>
      <c r="B264" s="255" t="s">
        <v>4115</v>
      </c>
      <c r="C264" s="256" t="s">
        <v>112</v>
      </c>
      <c r="D264" s="286">
        <v>500000.0</v>
      </c>
      <c r="E264" s="258" t="str">
        <f>vlookup(C264,'Master data'!$A$1:$C$29,3,0)</f>
        <v>Biến phí</v>
      </c>
      <c r="F264" s="258" t="str">
        <f>vlookup(C264,'Master data'!$A$1:$C$29,2,0)</f>
        <v>Chi phí hành chính</v>
      </c>
    </row>
    <row r="265" ht="21.0" hidden="1" customHeight="1" outlineLevel="1">
      <c r="A265" s="381" t="s">
        <v>1842</v>
      </c>
      <c r="B265" s="259" t="s">
        <v>4116</v>
      </c>
      <c r="C265" s="256" t="s">
        <v>112</v>
      </c>
      <c r="D265" s="285">
        <v>200000.0</v>
      </c>
      <c r="E265" s="254" t="str">
        <f>vlookup(C265,'Master data'!$A$1:$C$29,3,0)</f>
        <v>Biến phí</v>
      </c>
      <c r="F265" s="254" t="str">
        <f>vlookup(C265,'Master data'!$A$1:$C$29,2,0)</f>
        <v>Chi phí hành chính</v>
      </c>
    </row>
    <row r="266" ht="21.0" hidden="1" customHeight="1" outlineLevel="1">
      <c r="A266" s="380" t="s">
        <v>1842</v>
      </c>
      <c r="B266" s="255" t="s">
        <v>4117</v>
      </c>
      <c r="C266" s="256" t="s">
        <v>112</v>
      </c>
      <c r="D266" s="286">
        <v>420000.0</v>
      </c>
      <c r="E266" s="258" t="str">
        <f>vlookup(C266,'Master data'!$A$1:$C$29,3,0)</f>
        <v>Biến phí</v>
      </c>
      <c r="F266" s="258" t="str">
        <f>vlookup(C266,'Master data'!$A$1:$C$29,2,0)</f>
        <v>Chi phí hành chính</v>
      </c>
    </row>
    <row r="267" ht="21.0" hidden="1" customHeight="1" outlineLevel="1">
      <c r="A267" s="381" t="s">
        <v>1842</v>
      </c>
      <c r="B267" s="259" t="s">
        <v>4118</v>
      </c>
      <c r="C267" s="256" t="s">
        <v>112</v>
      </c>
      <c r="D267" s="285">
        <v>488000.0</v>
      </c>
      <c r="E267" s="254" t="str">
        <f>vlookup(C267,'Master data'!$A$1:$C$29,3,0)</f>
        <v>Biến phí</v>
      </c>
      <c r="F267" s="254" t="str">
        <f>vlookup(C267,'Master data'!$A$1:$C$29,2,0)</f>
        <v>Chi phí hành chính</v>
      </c>
    </row>
    <row r="268" ht="21.0" hidden="1" customHeight="1" outlineLevel="1">
      <c r="A268" s="380" t="s">
        <v>1842</v>
      </c>
      <c r="B268" s="255" t="s">
        <v>4119</v>
      </c>
      <c r="C268" s="256" t="s">
        <v>112</v>
      </c>
      <c r="D268" s="286">
        <v>1.0015E7</v>
      </c>
      <c r="E268" s="258" t="str">
        <f>vlookup(C268,'Master data'!$A$1:$C$29,3,0)</f>
        <v>Biến phí</v>
      </c>
      <c r="F268" s="258" t="str">
        <f>vlookup(C268,'Master data'!$A$1:$C$29,2,0)</f>
        <v>Chi phí hành chính</v>
      </c>
    </row>
    <row r="269" ht="21.0" hidden="1" customHeight="1" outlineLevel="1">
      <c r="A269" s="381" t="s">
        <v>1842</v>
      </c>
      <c r="B269" s="259" t="s">
        <v>4120</v>
      </c>
      <c r="C269" s="256" t="s">
        <v>112</v>
      </c>
      <c r="D269" s="285">
        <v>2.0E7</v>
      </c>
      <c r="E269" s="254" t="str">
        <f>vlookup(C269,'Master data'!$A$1:$C$29,3,0)</f>
        <v>Biến phí</v>
      </c>
      <c r="F269" s="254" t="str">
        <f>vlookup(C269,'Master data'!$A$1:$C$29,2,0)</f>
        <v>Chi phí hành chính</v>
      </c>
    </row>
    <row r="270" ht="21.0" hidden="1" customHeight="1" outlineLevel="1">
      <c r="A270" s="380" t="s">
        <v>1842</v>
      </c>
      <c r="B270" s="255" t="s">
        <v>4121</v>
      </c>
      <c r="C270" s="256" t="s">
        <v>112</v>
      </c>
      <c r="D270" s="286">
        <v>1900000.0</v>
      </c>
      <c r="E270" s="258" t="str">
        <f>vlookup(C270,'Master data'!$A$1:$C$29,3,0)</f>
        <v>Biến phí</v>
      </c>
      <c r="F270" s="258" t="str">
        <f>vlookup(C270,'Master data'!$A$1:$C$29,2,0)</f>
        <v>Chi phí hành chính</v>
      </c>
    </row>
    <row r="271" ht="21.0" hidden="1" customHeight="1" outlineLevel="1">
      <c r="A271" s="381" t="s">
        <v>1842</v>
      </c>
      <c r="B271" s="259" t="s">
        <v>2974</v>
      </c>
      <c r="C271" s="256" t="s">
        <v>112</v>
      </c>
      <c r="D271" s="285">
        <v>1783333.0</v>
      </c>
      <c r="E271" s="254" t="str">
        <f>vlookup(C271,'Master data'!$A$1:$C$29,3,0)</f>
        <v>Biến phí</v>
      </c>
      <c r="F271" s="254" t="str">
        <f>vlookup(C271,'Master data'!$A$1:$C$29,2,0)</f>
        <v>Chi phí hành chính</v>
      </c>
    </row>
    <row r="272" ht="21.0" hidden="1" customHeight="1" outlineLevel="1">
      <c r="A272" s="380" t="s">
        <v>1842</v>
      </c>
      <c r="B272" s="255" t="s">
        <v>2975</v>
      </c>
      <c r="C272" s="256" t="s">
        <v>112</v>
      </c>
      <c r="D272" s="286">
        <v>1000000.0</v>
      </c>
      <c r="E272" s="258" t="str">
        <f>vlookup(C272,'Master data'!$A$1:$C$29,3,0)</f>
        <v>Biến phí</v>
      </c>
      <c r="F272" s="258" t="str">
        <f>vlookup(C272,'Master data'!$A$1:$C$29,2,0)</f>
        <v>Chi phí hành chính</v>
      </c>
    </row>
    <row r="273" ht="21.0" hidden="1" customHeight="1" outlineLevel="1">
      <c r="A273" s="381" t="s">
        <v>1842</v>
      </c>
      <c r="B273" s="259" t="s">
        <v>4122</v>
      </c>
      <c r="C273" s="256" t="s">
        <v>112</v>
      </c>
      <c r="D273" s="285">
        <v>5000000.0</v>
      </c>
      <c r="E273" s="254" t="str">
        <f>vlookup(C273,'Master data'!$A$1:$C$29,3,0)</f>
        <v>Biến phí</v>
      </c>
      <c r="F273" s="254" t="str">
        <f>vlookup(C273,'Master data'!$A$1:$C$29,2,0)</f>
        <v>Chi phí hành chính</v>
      </c>
    </row>
    <row r="274" ht="21.0" hidden="1" customHeight="1" outlineLevel="1">
      <c r="A274" s="380" t="s">
        <v>1842</v>
      </c>
      <c r="B274" s="255" t="s">
        <v>4123</v>
      </c>
      <c r="C274" s="256" t="s">
        <v>112</v>
      </c>
      <c r="D274" s="286">
        <v>4193000.0</v>
      </c>
      <c r="E274" s="258" t="str">
        <f>vlookup(C274,'Master data'!$A$1:$C$29,3,0)</f>
        <v>Biến phí</v>
      </c>
      <c r="F274" s="258" t="str">
        <f>vlookup(C274,'Master data'!$A$1:$C$29,2,0)</f>
        <v>Chi phí hành chính</v>
      </c>
    </row>
    <row r="275" ht="21.0" hidden="1" customHeight="1" outlineLevel="1">
      <c r="A275" s="381" t="s">
        <v>1842</v>
      </c>
      <c r="B275" s="259" t="s">
        <v>4124</v>
      </c>
      <c r="C275" s="256" t="s">
        <v>112</v>
      </c>
      <c r="D275" s="285">
        <v>5976000.0</v>
      </c>
      <c r="E275" s="254" t="str">
        <f>vlookup(C275,'Master data'!$A$1:$C$29,3,0)</f>
        <v>Biến phí</v>
      </c>
      <c r="F275" s="254" t="str">
        <f>vlookup(C275,'Master data'!$A$1:$C$29,2,0)</f>
        <v>Chi phí hành chính</v>
      </c>
    </row>
    <row r="276" ht="21.0" hidden="1" customHeight="1" outlineLevel="1">
      <c r="A276" s="380" t="s">
        <v>1842</v>
      </c>
      <c r="B276" s="255" t="s">
        <v>4125</v>
      </c>
      <c r="C276" s="256" t="s">
        <v>112</v>
      </c>
      <c r="D276" s="286">
        <v>263000.0</v>
      </c>
      <c r="E276" s="258" t="str">
        <f>vlookup(C276,'Master data'!$A$1:$C$29,3,0)</f>
        <v>Biến phí</v>
      </c>
      <c r="F276" s="258" t="str">
        <f>vlookup(C276,'Master data'!$A$1:$C$29,2,0)</f>
        <v>Chi phí hành chính</v>
      </c>
    </row>
    <row r="277" ht="21.0" hidden="1" customHeight="1" outlineLevel="1">
      <c r="A277" s="381" t="s">
        <v>1842</v>
      </c>
      <c r="B277" s="259" t="s">
        <v>4126</v>
      </c>
      <c r="C277" s="256" t="s">
        <v>112</v>
      </c>
      <c r="D277" s="285">
        <v>2400000.0</v>
      </c>
      <c r="E277" s="254" t="str">
        <f>vlookup(C277,'Master data'!$A$1:$C$29,3,0)</f>
        <v>Biến phí</v>
      </c>
      <c r="F277" s="254" t="str">
        <f>vlookup(C277,'Master data'!$A$1:$C$29,2,0)</f>
        <v>Chi phí hành chính</v>
      </c>
    </row>
    <row r="278" ht="21.0" hidden="1" customHeight="1" outlineLevel="1">
      <c r="A278" s="380" t="s">
        <v>1842</v>
      </c>
      <c r="B278" s="292" t="s">
        <v>2982</v>
      </c>
      <c r="C278" s="256" t="s">
        <v>124</v>
      </c>
      <c r="D278" s="286">
        <v>1333333.0</v>
      </c>
      <c r="E278" s="258" t="str">
        <f>vlookup(C278,'Master data'!$A$1:$C$29,3,0)</f>
        <v>Chi phí khác</v>
      </c>
      <c r="F278" s="258" t="str">
        <f>vlookup(C278,'Master data'!$A$1:$C$29,2,0)</f>
        <v>Chi phí khác</v>
      </c>
    </row>
    <row r="279" ht="21.0" hidden="1" customHeight="1" outlineLevel="1">
      <c r="A279" s="381" t="s">
        <v>1842</v>
      </c>
      <c r="B279" s="259" t="s">
        <v>4127</v>
      </c>
      <c r="C279" s="256" t="s">
        <v>112</v>
      </c>
      <c r="D279" s="285">
        <v>1100000.0</v>
      </c>
      <c r="E279" s="254" t="str">
        <f>vlookup(C279,'Master data'!$A$1:$C$29,3,0)</f>
        <v>Biến phí</v>
      </c>
      <c r="F279" s="254" t="str">
        <f>vlookup(C279,'Master data'!$A$1:$C$29,2,0)</f>
        <v>Chi phí hành chính</v>
      </c>
    </row>
    <row r="280" ht="21.0" hidden="1" customHeight="1" outlineLevel="1">
      <c r="A280" s="380" t="s">
        <v>1842</v>
      </c>
      <c r="B280" s="255" t="s">
        <v>4128</v>
      </c>
      <c r="C280" s="256" t="s">
        <v>112</v>
      </c>
      <c r="D280" s="286">
        <v>182000.0</v>
      </c>
      <c r="E280" s="258" t="str">
        <f>vlookup(C280,'Master data'!$A$1:$C$29,3,0)</f>
        <v>Biến phí</v>
      </c>
      <c r="F280" s="258" t="str">
        <f>vlookup(C280,'Master data'!$A$1:$C$29,2,0)</f>
        <v>Chi phí hành chính</v>
      </c>
    </row>
    <row r="281" ht="21.0" hidden="1" customHeight="1" outlineLevel="1">
      <c r="A281" s="381" t="s">
        <v>1842</v>
      </c>
      <c r="B281" s="259" t="s">
        <v>4129</v>
      </c>
      <c r="C281" s="256" t="s">
        <v>112</v>
      </c>
      <c r="D281" s="285">
        <v>245000.0</v>
      </c>
      <c r="E281" s="254" t="str">
        <f>vlookup(C281,'Master data'!$A$1:$C$29,3,0)</f>
        <v>Biến phí</v>
      </c>
      <c r="F281" s="254" t="str">
        <f>vlookup(C281,'Master data'!$A$1:$C$29,2,0)</f>
        <v>Chi phí hành chính</v>
      </c>
    </row>
    <row r="282" ht="21.0" hidden="1" customHeight="1" outlineLevel="1">
      <c r="A282" s="380" t="s">
        <v>1842</v>
      </c>
      <c r="B282" s="255" t="s">
        <v>4130</v>
      </c>
      <c r="C282" s="256" t="s">
        <v>112</v>
      </c>
      <c r="D282" s="286">
        <v>1330000.0</v>
      </c>
      <c r="E282" s="258" t="str">
        <f>vlookup(C282,'Master data'!$A$1:$C$29,3,0)</f>
        <v>Biến phí</v>
      </c>
      <c r="F282" s="258" t="str">
        <f>vlookup(C282,'Master data'!$A$1:$C$29,2,0)</f>
        <v>Chi phí hành chính</v>
      </c>
    </row>
    <row r="283" ht="21.0" hidden="1" customHeight="1" outlineLevel="1">
      <c r="A283" s="381" t="s">
        <v>1842</v>
      </c>
      <c r="B283" s="259" t="s">
        <v>2988</v>
      </c>
      <c r="C283" s="256" t="s">
        <v>112</v>
      </c>
      <c r="D283" s="285">
        <v>2280000.0</v>
      </c>
      <c r="E283" s="254" t="str">
        <f>vlookup(C283,'Master data'!$A$1:$C$29,3,0)</f>
        <v>Biến phí</v>
      </c>
      <c r="F283" s="254" t="str">
        <f>vlookup(C283,'Master data'!$A$1:$C$29,2,0)</f>
        <v>Chi phí hành chính</v>
      </c>
    </row>
    <row r="284" ht="21.0" hidden="1" customHeight="1" outlineLevel="1">
      <c r="A284" s="380" t="s">
        <v>1842</v>
      </c>
      <c r="B284" s="255" t="s">
        <v>2990</v>
      </c>
      <c r="C284" s="256" t="s">
        <v>112</v>
      </c>
      <c r="D284" s="286">
        <v>1666667.0</v>
      </c>
      <c r="E284" s="258" t="str">
        <f>vlookup(C284,'Master data'!$A$1:$C$29,3,0)</f>
        <v>Biến phí</v>
      </c>
      <c r="F284" s="258" t="str">
        <f>vlookup(C284,'Master data'!$A$1:$C$29,2,0)</f>
        <v>Chi phí hành chính</v>
      </c>
    </row>
    <row r="285" ht="21.0" hidden="1" customHeight="1" outlineLevel="1">
      <c r="A285" s="381" t="s">
        <v>1842</v>
      </c>
      <c r="B285" s="259" t="s">
        <v>1717</v>
      </c>
      <c r="C285" s="256" t="s">
        <v>112</v>
      </c>
      <c r="D285" s="285">
        <v>9505728.0</v>
      </c>
      <c r="E285" s="254" t="str">
        <f>vlookup(C285,'Master data'!$A$1:$C$29,3,0)</f>
        <v>Biến phí</v>
      </c>
      <c r="F285" s="254" t="str">
        <f>vlookup(C285,'Master data'!$A$1:$C$29,2,0)</f>
        <v>Chi phí hành chính</v>
      </c>
    </row>
    <row r="286" ht="21.0" hidden="1" customHeight="1" outlineLevel="1">
      <c r="A286" s="380" t="s">
        <v>1842</v>
      </c>
      <c r="B286" s="255" t="s">
        <v>3710</v>
      </c>
      <c r="C286" s="256" t="s">
        <v>112</v>
      </c>
      <c r="D286" s="286">
        <v>944667.0</v>
      </c>
      <c r="E286" s="258" t="str">
        <f>vlookup(C286,'Master data'!$A$1:$C$29,3,0)</f>
        <v>Biến phí</v>
      </c>
      <c r="F286" s="258" t="str">
        <f>vlookup(C286,'Master data'!$A$1:$C$29,2,0)</f>
        <v>Chi phí hành chính</v>
      </c>
    </row>
    <row r="287" ht="21.0" hidden="1" customHeight="1" outlineLevel="1">
      <c r="A287" s="381" t="s">
        <v>1842</v>
      </c>
      <c r="B287" s="259" t="s">
        <v>4131</v>
      </c>
      <c r="C287" s="256" t="s">
        <v>112</v>
      </c>
      <c r="D287" s="285">
        <v>8001333.0</v>
      </c>
      <c r="E287" s="254" t="str">
        <f>vlookup(C287,'Master data'!$A$1:$C$29,3,0)</f>
        <v>Biến phí</v>
      </c>
      <c r="F287" s="254" t="str">
        <f>vlookup(C287,'Master data'!$A$1:$C$29,2,0)</f>
        <v>Chi phí hành chính</v>
      </c>
    </row>
    <row r="288" ht="21.0" hidden="1" customHeight="1" outlineLevel="1">
      <c r="A288" s="380" t="s">
        <v>1842</v>
      </c>
      <c r="B288" s="255" t="s">
        <v>2893</v>
      </c>
      <c r="C288" s="256" t="s">
        <v>112</v>
      </c>
      <c r="D288" s="286">
        <v>1500000.0</v>
      </c>
      <c r="E288" s="258" t="str">
        <f>vlookup(C288,'Master data'!$A$1:$C$29,3,0)</f>
        <v>Biến phí</v>
      </c>
      <c r="F288" s="258" t="str">
        <f>vlookup(C288,'Master data'!$A$1:$C$29,2,0)</f>
        <v>Chi phí hành chính</v>
      </c>
    </row>
    <row r="289" ht="21.0" hidden="1" customHeight="1" outlineLevel="1">
      <c r="A289" s="381" t="s">
        <v>1842</v>
      </c>
      <c r="B289" s="259" t="s">
        <v>2299</v>
      </c>
      <c r="C289" s="256" t="s">
        <v>112</v>
      </c>
      <c r="D289" s="285">
        <v>1833333.0</v>
      </c>
      <c r="E289" s="254" t="str">
        <f>vlookup(C289,'Master data'!$A$1:$C$29,3,0)</f>
        <v>Biến phí</v>
      </c>
      <c r="F289" s="254" t="str">
        <f>vlookup(C289,'Master data'!$A$1:$C$29,2,0)</f>
        <v>Chi phí hành chính</v>
      </c>
    </row>
    <row r="290" ht="21.0" hidden="1" customHeight="1" outlineLevel="1">
      <c r="A290" s="380" t="s">
        <v>1842</v>
      </c>
      <c r="B290" s="255" t="s">
        <v>4132</v>
      </c>
      <c r="C290" s="256" t="s">
        <v>112</v>
      </c>
      <c r="D290" s="286">
        <v>331667.0</v>
      </c>
      <c r="E290" s="258" t="str">
        <f>vlookup(C290,'Master data'!$A$1:$C$29,3,0)</f>
        <v>Biến phí</v>
      </c>
      <c r="F290" s="258" t="str">
        <f>vlookup(C290,'Master data'!$A$1:$C$29,2,0)</f>
        <v>Chi phí hành chính</v>
      </c>
    </row>
    <row r="291" ht="21.0" hidden="1" customHeight="1" outlineLevel="1">
      <c r="A291" s="381" t="s">
        <v>1842</v>
      </c>
      <c r="B291" s="259" t="s">
        <v>2999</v>
      </c>
      <c r="C291" s="256" t="s">
        <v>112</v>
      </c>
      <c r="D291" s="285">
        <v>134667.0</v>
      </c>
      <c r="E291" s="254" t="str">
        <f>vlookup(C291,'Master data'!$A$1:$C$29,3,0)</f>
        <v>Biến phí</v>
      </c>
      <c r="F291" s="254" t="str">
        <f>vlookup(C291,'Master data'!$A$1:$C$29,2,0)</f>
        <v>Chi phí hành chính</v>
      </c>
    </row>
    <row r="292" ht="21.0" hidden="1" customHeight="1" outlineLevel="1">
      <c r="A292" s="380" t="s">
        <v>1842</v>
      </c>
      <c r="B292" s="255" t="s">
        <v>4133</v>
      </c>
      <c r="C292" s="256" t="s">
        <v>112</v>
      </c>
      <c r="D292" s="286">
        <v>360000.0</v>
      </c>
      <c r="E292" s="258" t="str">
        <f>vlookup(C292,'Master data'!$A$1:$C$29,3,0)</f>
        <v>Biến phí</v>
      </c>
      <c r="F292" s="258" t="str">
        <f>vlookup(C292,'Master data'!$A$1:$C$29,2,0)</f>
        <v>Chi phí hành chính</v>
      </c>
    </row>
    <row r="293" ht="21.0" hidden="1" customHeight="1" outlineLevel="1">
      <c r="A293" s="381" t="s">
        <v>1842</v>
      </c>
      <c r="B293" s="259" t="s">
        <v>4134</v>
      </c>
      <c r="C293" s="256" t="s">
        <v>112</v>
      </c>
      <c r="D293" s="285">
        <v>1300000.0</v>
      </c>
      <c r="E293" s="254" t="str">
        <f>vlookup(C293,'Master data'!$A$1:$C$29,3,0)</f>
        <v>Biến phí</v>
      </c>
      <c r="F293" s="254" t="str">
        <f>vlookup(C293,'Master data'!$A$1:$C$29,2,0)</f>
        <v>Chi phí hành chính</v>
      </c>
    </row>
    <row r="294" ht="21.0" hidden="1" customHeight="1" outlineLevel="1">
      <c r="A294" s="380" t="s">
        <v>1842</v>
      </c>
      <c r="B294" s="255" t="s">
        <v>876</v>
      </c>
      <c r="C294" s="256" t="s">
        <v>95</v>
      </c>
      <c r="D294" s="286">
        <v>3.1E8</v>
      </c>
      <c r="E294" s="258" t="str">
        <f>vlookup(C294,'Master data'!$A$1:$C$29,3,0)</f>
        <v>Biến phí</v>
      </c>
      <c r="F294" s="258" t="str">
        <f>vlookup(C294,'Master data'!$A$1:$C$29,2,0)</f>
        <v>Chi phí bán hàng</v>
      </c>
    </row>
    <row r="295" ht="21.0" hidden="1" customHeight="1" outlineLevel="1">
      <c r="A295" s="381" t="s">
        <v>1842</v>
      </c>
      <c r="B295" s="259" t="s">
        <v>4011</v>
      </c>
      <c r="C295" s="256" t="s">
        <v>120</v>
      </c>
      <c r="D295" s="285">
        <v>9.14625E7</v>
      </c>
      <c r="E295" s="254" t="str">
        <f>vlookup(C295,'Master data'!$A$1:$C$29,3,0)</f>
        <v>Định phí</v>
      </c>
      <c r="F295" s="254" t="str">
        <f>vlookup(C295,'Master data'!$A$1:$C$29,2,0)</f>
        <v>Chi phí QLDN</v>
      </c>
    </row>
    <row r="296" ht="21.0" hidden="1" customHeight="1" outlineLevel="1">
      <c r="A296" s="380" t="s">
        <v>1842</v>
      </c>
      <c r="B296" s="255" t="s">
        <v>961</v>
      </c>
      <c r="C296" s="256" t="s">
        <v>120</v>
      </c>
      <c r="D296" s="290"/>
      <c r="E296" s="258" t="str">
        <f>vlookup(C296,'Master data'!$A$1:$C$29,3,0)</f>
        <v>Định phí</v>
      </c>
      <c r="F296" s="258" t="str">
        <f>vlookup(C296,'Master data'!$A$1:$C$29,2,0)</f>
        <v>Chi phí QLDN</v>
      </c>
    </row>
    <row r="297" ht="21.0" hidden="1" customHeight="1" outlineLevel="1">
      <c r="A297" s="381" t="s">
        <v>1842</v>
      </c>
      <c r="B297" s="259" t="s">
        <v>4012</v>
      </c>
      <c r="C297" s="256" t="s">
        <v>116</v>
      </c>
      <c r="D297" s="285">
        <v>9674667.0</v>
      </c>
      <c r="E297" s="254" t="str">
        <f>vlookup(C297,'Master data'!$A$1:$C$29,3,0)</f>
        <v>Định phí</v>
      </c>
      <c r="F297" s="254" t="str">
        <f>vlookup(C297,'Master data'!$A$1:$C$29,2,0)</f>
        <v>Chi phí hành chính</v>
      </c>
    </row>
    <row r="298" ht="21.0" hidden="1" customHeight="1" outlineLevel="1">
      <c r="A298" s="380" t="s">
        <v>1842</v>
      </c>
      <c r="B298" s="255" t="s">
        <v>4013</v>
      </c>
      <c r="C298" s="256" t="s">
        <v>116</v>
      </c>
      <c r="D298" s="286">
        <v>1932549.0</v>
      </c>
      <c r="E298" s="258" t="str">
        <f>vlookup(C298,'Master data'!$A$1:$C$29,3,0)</f>
        <v>Định phí</v>
      </c>
      <c r="F298" s="258" t="str">
        <f>vlookup(C298,'Master data'!$A$1:$C$29,2,0)</f>
        <v>Chi phí hành chính</v>
      </c>
    </row>
    <row r="299" ht="21.0" hidden="1" customHeight="1" outlineLevel="1">
      <c r="A299" s="381" t="s">
        <v>1842</v>
      </c>
      <c r="B299" s="259" t="s">
        <v>2403</v>
      </c>
      <c r="C299" s="256" t="s">
        <v>121</v>
      </c>
      <c r="D299" s="285">
        <v>6888600.0</v>
      </c>
      <c r="E299" s="254" t="str">
        <f>vlookup(C299,'Master data'!$A$1:$C$29,3,0)</f>
        <v>Định phí</v>
      </c>
      <c r="F299" s="254" t="str">
        <f>vlookup(C299,'Master data'!$A$1:$C$29,2,0)</f>
        <v>Chi phí QLDN</v>
      </c>
    </row>
    <row r="300" ht="21.0" hidden="1" customHeight="1" outlineLevel="1">
      <c r="A300" s="380" t="s">
        <v>1842</v>
      </c>
      <c r="B300" s="255" t="s">
        <v>3011</v>
      </c>
      <c r="C300" s="256" t="s">
        <v>111</v>
      </c>
      <c r="D300" s="286">
        <v>7287500.0</v>
      </c>
      <c r="E300" s="258" t="str">
        <f>vlookup(C300,'Master data'!$A$1:$C$29,3,0)</f>
        <v>Định phí</v>
      </c>
      <c r="F300" s="258" t="str">
        <f>vlookup(C300,'Master data'!$A$1:$C$29,2,0)</f>
        <v>Chi phí khác</v>
      </c>
    </row>
    <row r="301" ht="21.0" hidden="1" customHeight="1" outlineLevel="1">
      <c r="A301" s="381" t="s">
        <v>1842</v>
      </c>
      <c r="B301" s="259" t="s">
        <v>4135</v>
      </c>
      <c r="C301" s="256" t="s">
        <v>99</v>
      </c>
      <c r="D301" s="285">
        <v>7950000.0</v>
      </c>
      <c r="E301" s="254" t="str">
        <f>vlookup(C301,'Master data'!$A$1:$C$29,3,0)</f>
        <v>Biến phí</v>
      </c>
      <c r="F301" s="254" t="str">
        <f>vlookup(C301,'Master data'!$A$1:$C$29,2,0)</f>
        <v>Chi phí giá vốn</v>
      </c>
    </row>
    <row r="302" ht="21.0" hidden="1" customHeight="1" outlineLevel="1">
      <c r="A302" s="380" t="s">
        <v>1842</v>
      </c>
      <c r="B302" s="255" t="s">
        <v>4136</v>
      </c>
      <c r="C302" s="256" t="s">
        <v>99</v>
      </c>
      <c r="D302" s="286">
        <v>3800000.0</v>
      </c>
      <c r="E302" s="258" t="str">
        <f>vlookup(C302,'Master data'!$A$1:$C$29,3,0)</f>
        <v>Biến phí</v>
      </c>
      <c r="F302" s="258" t="str">
        <f>vlookup(C302,'Master data'!$A$1:$C$29,2,0)</f>
        <v>Chi phí giá vốn</v>
      </c>
    </row>
    <row r="303" ht="21.0" hidden="1" customHeight="1" outlineLevel="1">
      <c r="A303" s="381" t="s">
        <v>1842</v>
      </c>
      <c r="B303" s="259" t="s">
        <v>4137</v>
      </c>
      <c r="C303" s="256" t="s">
        <v>99</v>
      </c>
      <c r="D303" s="285">
        <v>1.80075E7</v>
      </c>
      <c r="E303" s="254" t="str">
        <f>vlookup(C303,'Master data'!$A$1:$C$29,3,0)</f>
        <v>Biến phí</v>
      </c>
      <c r="F303" s="254" t="str">
        <f>vlookup(C303,'Master data'!$A$1:$C$29,2,0)</f>
        <v>Chi phí giá vốn</v>
      </c>
    </row>
    <row r="304" ht="21.0" hidden="1" customHeight="1" outlineLevel="1">
      <c r="A304" s="380" t="s">
        <v>1842</v>
      </c>
      <c r="B304" s="255" t="s">
        <v>4138</v>
      </c>
      <c r="C304" s="256" t="s">
        <v>99</v>
      </c>
      <c r="D304" s="286">
        <v>4400000.0</v>
      </c>
      <c r="E304" s="258" t="str">
        <f>vlookup(C304,'Master data'!$A$1:$C$29,3,0)</f>
        <v>Biến phí</v>
      </c>
      <c r="F304" s="258" t="str">
        <f>vlookup(C304,'Master data'!$A$1:$C$29,2,0)</f>
        <v>Chi phí giá vốn</v>
      </c>
    </row>
    <row r="305" ht="21.0" hidden="1" customHeight="1" outlineLevel="1">
      <c r="A305" s="381" t="s">
        <v>1842</v>
      </c>
      <c r="B305" s="259" t="s">
        <v>4139</v>
      </c>
      <c r="C305" s="256" t="s">
        <v>99</v>
      </c>
      <c r="D305" s="285">
        <v>1.121E8</v>
      </c>
      <c r="E305" s="254" t="str">
        <f>vlookup(C305,'Master data'!$A$1:$C$29,3,0)</f>
        <v>Biến phí</v>
      </c>
      <c r="F305" s="254" t="str">
        <f>vlookup(C305,'Master data'!$A$1:$C$29,2,0)</f>
        <v>Chi phí giá vốn</v>
      </c>
    </row>
    <row r="306" ht="21.0" hidden="1" customHeight="1" outlineLevel="1">
      <c r="A306" s="380" t="s">
        <v>1842</v>
      </c>
      <c r="B306" s="255" t="s">
        <v>4140</v>
      </c>
      <c r="C306" s="256" t="s">
        <v>99</v>
      </c>
      <c r="D306" s="286">
        <v>5.264E7</v>
      </c>
      <c r="E306" s="258" t="str">
        <f>vlookup(C306,'Master data'!$A$1:$C$29,3,0)</f>
        <v>Biến phí</v>
      </c>
      <c r="F306" s="258" t="str">
        <f>vlookup(C306,'Master data'!$A$1:$C$29,2,0)</f>
        <v>Chi phí giá vốn</v>
      </c>
    </row>
    <row r="307" ht="21.0" hidden="1" customHeight="1" outlineLevel="1">
      <c r="A307" s="381" t="s">
        <v>1842</v>
      </c>
      <c r="B307" s="259" t="s">
        <v>4141</v>
      </c>
      <c r="C307" s="256" t="s">
        <v>99</v>
      </c>
      <c r="D307" s="285">
        <v>1.1624E7</v>
      </c>
      <c r="E307" s="254" t="str">
        <f>vlookup(C307,'Master data'!$A$1:$C$29,3,0)</f>
        <v>Biến phí</v>
      </c>
      <c r="F307" s="254" t="str">
        <f>vlookup(C307,'Master data'!$A$1:$C$29,2,0)</f>
        <v>Chi phí giá vốn</v>
      </c>
    </row>
    <row r="308" ht="21.0" hidden="1" customHeight="1" outlineLevel="1">
      <c r="A308" s="380" t="s">
        <v>1842</v>
      </c>
      <c r="B308" s="255" t="s">
        <v>4142</v>
      </c>
      <c r="C308" s="256" t="s">
        <v>99</v>
      </c>
      <c r="D308" s="286">
        <v>7176406.0</v>
      </c>
      <c r="E308" s="258" t="str">
        <f>vlookup(C308,'Master data'!$A$1:$C$29,3,0)</f>
        <v>Biến phí</v>
      </c>
      <c r="F308" s="258" t="str">
        <f>vlookup(C308,'Master data'!$A$1:$C$29,2,0)</f>
        <v>Chi phí giá vốn</v>
      </c>
    </row>
    <row r="309" ht="21.0" hidden="1" customHeight="1" outlineLevel="1">
      <c r="A309" s="381" t="s">
        <v>1842</v>
      </c>
      <c r="B309" s="259" t="s">
        <v>4143</v>
      </c>
      <c r="C309" s="256" t="s">
        <v>70</v>
      </c>
      <c r="D309" s="285">
        <v>5.0E7</v>
      </c>
      <c r="E309" s="254" t="str">
        <f>vlookup(C309,'Master data'!$A$1:$C$29,3,0)</f>
        <v>Chi phí khác</v>
      </c>
      <c r="F309" s="254" t="str">
        <f>vlookup(C309,'Master data'!$A$1:$C$29,2,0)</f>
        <v>Chi phí khác</v>
      </c>
    </row>
    <row r="310" ht="21.0" hidden="1" customHeight="1" outlineLevel="1">
      <c r="A310" s="380" t="s">
        <v>1842</v>
      </c>
      <c r="B310" s="255" t="s">
        <v>4144</v>
      </c>
      <c r="C310" s="256" t="s">
        <v>70</v>
      </c>
      <c r="D310" s="286">
        <v>5550000.0</v>
      </c>
      <c r="E310" s="258" t="str">
        <f>vlookup(C310,'Master data'!$A$1:$C$29,3,0)</f>
        <v>Chi phí khác</v>
      </c>
      <c r="F310" s="258" t="str">
        <f>vlookup(C310,'Master data'!$A$1:$C$29,2,0)</f>
        <v>Chi phí khác</v>
      </c>
    </row>
    <row r="311" ht="21.0" hidden="1" customHeight="1" outlineLevel="1">
      <c r="A311" s="381" t="s">
        <v>1842</v>
      </c>
      <c r="B311" s="259" t="s">
        <v>4145</v>
      </c>
      <c r="C311" s="256" t="s">
        <v>70</v>
      </c>
      <c r="D311" s="285">
        <v>1.7E7</v>
      </c>
      <c r="E311" s="254" t="str">
        <f>vlookup(C311,'Master data'!$A$1:$C$29,3,0)</f>
        <v>Chi phí khác</v>
      </c>
      <c r="F311" s="254" t="str">
        <f>vlookup(C311,'Master data'!$A$1:$C$29,2,0)</f>
        <v>Chi phí khác</v>
      </c>
    </row>
    <row r="312" ht="21.0" hidden="1" customHeight="1" outlineLevel="1">
      <c r="A312" s="380" t="s">
        <v>1842</v>
      </c>
      <c r="B312" s="255" t="s">
        <v>4146</v>
      </c>
      <c r="C312" s="256" t="s">
        <v>70</v>
      </c>
      <c r="D312" s="286">
        <v>5300000.0</v>
      </c>
      <c r="E312" s="258" t="str">
        <f>vlookup(C312,'Master data'!$A$1:$C$29,3,0)</f>
        <v>Chi phí khác</v>
      </c>
      <c r="F312" s="258" t="str">
        <f>vlookup(C312,'Master data'!$A$1:$C$29,2,0)</f>
        <v>Chi phí khác</v>
      </c>
    </row>
    <row r="313" ht="21.0" hidden="1" customHeight="1" outlineLevel="1">
      <c r="A313" s="381" t="s">
        <v>1842</v>
      </c>
      <c r="B313" s="259" t="s">
        <v>586</v>
      </c>
      <c r="C313" s="256" t="s">
        <v>102</v>
      </c>
      <c r="D313" s="285">
        <v>5.7E7</v>
      </c>
      <c r="E313" s="254" t="str">
        <f>vlookup(C313,'Master data'!$A$1:$C$29,3,0)</f>
        <v>Biến phí</v>
      </c>
      <c r="F313" s="254" t="str">
        <f>vlookup(C313,'Master data'!$A$1:$C$29,2,0)</f>
        <v>Chi phí giá vốn</v>
      </c>
    </row>
    <row r="314" ht="21.0" customHeight="1" collapsed="1">
      <c r="A314" s="392" t="s">
        <v>1839</v>
      </c>
      <c r="B314" s="274" t="s">
        <v>274</v>
      </c>
      <c r="C314" s="275" t="s">
        <v>112</v>
      </c>
      <c r="D314" s="276">
        <v>0.0</v>
      </c>
      <c r="E314" s="277" t="str">
        <f>vlookup(C314,'Master data'!$A$1:$C$29,3,0)</f>
        <v>Biến phí</v>
      </c>
      <c r="F314" s="277" t="str">
        <f>vlookup(C314,'Master data'!$A$1:$C$29,2,0)</f>
        <v>Chi phí hành chính</v>
      </c>
    </row>
    <row r="315" ht="21.0" hidden="1" customHeight="1" outlineLevel="1">
      <c r="A315" s="380" t="s">
        <v>1836</v>
      </c>
      <c r="B315" s="255" t="s">
        <v>876</v>
      </c>
      <c r="C315" s="256" t="s">
        <v>95</v>
      </c>
      <c r="D315" s="257">
        <v>2.31E8</v>
      </c>
      <c r="E315" s="258" t="str">
        <f>vlookup(C315,'Master data'!$A$1:$C$29,3,0)</f>
        <v>Biến phí</v>
      </c>
      <c r="F315" s="258" t="str">
        <f>vlookup(C315,'Master data'!$A$1:$C$29,2,0)</f>
        <v>Chi phí bán hàng</v>
      </c>
    </row>
    <row r="316" ht="21.0" hidden="1" customHeight="1" outlineLevel="1">
      <c r="A316" s="381" t="s">
        <v>1836</v>
      </c>
      <c r="B316" s="259" t="s">
        <v>927</v>
      </c>
      <c r="C316" s="256" t="s">
        <v>120</v>
      </c>
      <c r="D316" s="260">
        <v>1.9666667E7</v>
      </c>
      <c r="E316" s="254" t="str">
        <f>vlookup(C316,'Master data'!$A$1:$C$29,3,0)</f>
        <v>Định phí</v>
      </c>
      <c r="F316" s="254" t="str">
        <f>vlookup(C316,'Master data'!$A$1:$C$29,2,0)</f>
        <v>Chi phí QLDN</v>
      </c>
    </row>
    <row r="317" ht="21.0" hidden="1" customHeight="1" outlineLevel="1">
      <c r="A317" s="380" t="s">
        <v>1836</v>
      </c>
      <c r="B317" s="292" t="s">
        <v>4147</v>
      </c>
      <c r="C317" s="256" t="s">
        <v>116</v>
      </c>
      <c r="D317" s="257">
        <v>6865833.0</v>
      </c>
      <c r="E317" s="258" t="str">
        <f>vlookup(C317,'Master data'!$A$1:$C$29,3,0)</f>
        <v>Định phí</v>
      </c>
      <c r="F317" s="258" t="str">
        <f>vlookup(C317,'Master data'!$A$1:$C$29,2,0)</f>
        <v>Chi phí hành chính</v>
      </c>
    </row>
    <row r="318" ht="21.0" hidden="1" customHeight="1" outlineLevel="1">
      <c r="A318" s="381" t="s">
        <v>1836</v>
      </c>
      <c r="B318" s="259" t="s">
        <v>4148</v>
      </c>
      <c r="C318" s="256" t="s">
        <v>109</v>
      </c>
      <c r="D318" s="285">
        <v>8.0310894E7</v>
      </c>
      <c r="E318" s="254" t="str">
        <f>vlookup(C318,'Master data'!$A$1:$C$29,3,0)</f>
        <v>Định phí</v>
      </c>
      <c r="F318" s="254" t="str">
        <f>vlookup(C318,'Master data'!$A$1:$C$29,2,0)</f>
        <v>Chi phí QLDN</v>
      </c>
    </row>
    <row r="319" ht="21.0" hidden="1" customHeight="1" outlineLevel="1">
      <c r="A319" s="380" t="s">
        <v>1836</v>
      </c>
      <c r="B319" s="255" t="s">
        <v>4149</v>
      </c>
      <c r="C319" s="256" t="s">
        <v>17</v>
      </c>
      <c r="D319" s="257"/>
      <c r="E319" s="258" t="str">
        <f>vlookup(C319,'Master data'!$A$1:$C$29,3,0)</f>
        <v>Biến phí</v>
      </c>
      <c r="F319" s="258" t="str">
        <f>vlookup(C319,'Master data'!$A$1:$C$29,2,0)</f>
        <v>Chi phí bán hàng</v>
      </c>
    </row>
    <row r="320" ht="21.0" hidden="1" customHeight="1" outlineLevel="1">
      <c r="A320" s="381" t="s">
        <v>1839</v>
      </c>
      <c r="B320" s="259" t="s">
        <v>1493</v>
      </c>
      <c r="C320" s="256" t="s">
        <v>112</v>
      </c>
      <c r="D320" s="285">
        <v>1000000.0</v>
      </c>
      <c r="E320" s="254" t="str">
        <f>vlookup(C320,'Master data'!$A$1:$C$29,3,0)</f>
        <v>Biến phí</v>
      </c>
      <c r="F320" s="254" t="str">
        <f>vlookup(C320,'Master data'!$A$1:$C$29,2,0)</f>
        <v>Chi phí hành chính</v>
      </c>
    </row>
    <row r="321" ht="21.0" hidden="1" customHeight="1" outlineLevel="1">
      <c r="A321" s="380" t="s">
        <v>1839</v>
      </c>
      <c r="B321" s="255" t="s">
        <v>4150</v>
      </c>
      <c r="C321" s="256" t="s">
        <v>112</v>
      </c>
      <c r="D321" s="286">
        <v>1230000.0</v>
      </c>
      <c r="E321" s="258" t="str">
        <f>vlookup(C321,'Master data'!$A$1:$C$29,3,0)</f>
        <v>Biến phí</v>
      </c>
      <c r="F321" s="258" t="str">
        <f>vlookup(C321,'Master data'!$A$1:$C$29,2,0)</f>
        <v>Chi phí hành chính</v>
      </c>
    </row>
    <row r="322" ht="21.0" hidden="1" customHeight="1" outlineLevel="1">
      <c r="A322" s="381" t="s">
        <v>1839</v>
      </c>
      <c r="B322" s="259" t="s">
        <v>2838</v>
      </c>
      <c r="C322" s="256" t="s">
        <v>112</v>
      </c>
      <c r="D322" s="285">
        <v>1666667.0</v>
      </c>
      <c r="E322" s="254" t="str">
        <f>vlookup(C322,'Master data'!$A$1:$C$29,3,0)</f>
        <v>Biến phí</v>
      </c>
      <c r="F322" s="254" t="str">
        <f>vlookup(C322,'Master data'!$A$1:$C$29,2,0)</f>
        <v>Chi phí hành chính</v>
      </c>
    </row>
    <row r="323" ht="21.0" hidden="1" customHeight="1" outlineLevel="1">
      <c r="A323" s="380" t="s">
        <v>1839</v>
      </c>
      <c r="B323" s="255" t="s">
        <v>4151</v>
      </c>
      <c r="C323" s="256" t="s">
        <v>112</v>
      </c>
      <c r="D323" s="286">
        <v>1.5E7</v>
      </c>
      <c r="E323" s="258" t="str">
        <f>vlookup(C323,'Master data'!$A$1:$C$29,3,0)</f>
        <v>Biến phí</v>
      </c>
      <c r="F323" s="258" t="str">
        <f>vlookup(C323,'Master data'!$A$1:$C$29,2,0)</f>
        <v>Chi phí hành chính</v>
      </c>
    </row>
    <row r="324" ht="21.0" hidden="1" customHeight="1" outlineLevel="1">
      <c r="A324" s="381" t="s">
        <v>1839</v>
      </c>
      <c r="B324" s="259" t="s">
        <v>4152</v>
      </c>
      <c r="C324" s="256" t="s">
        <v>112</v>
      </c>
      <c r="D324" s="285">
        <v>200000.0</v>
      </c>
      <c r="E324" s="254" t="str">
        <f>vlookup(C324,'Master data'!$A$1:$C$29,3,0)</f>
        <v>Biến phí</v>
      </c>
      <c r="F324" s="254" t="str">
        <f>vlookup(C324,'Master data'!$A$1:$C$29,2,0)</f>
        <v>Chi phí hành chính</v>
      </c>
    </row>
    <row r="325" ht="21.0" hidden="1" customHeight="1" outlineLevel="1">
      <c r="A325" s="380" t="s">
        <v>1839</v>
      </c>
      <c r="B325" s="255" t="s">
        <v>4153</v>
      </c>
      <c r="C325" s="256" t="s">
        <v>112</v>
      </c>
      <c r="D325" s="286">
        <v>7000000.0</v>
      </c>
      <c r="E325" s="258" t="str">
        <f>vlookup(C325,'Master data'!$A$1:$C$29,3,0)</f>
        <v>Biến phí</v>
      </c>
      <c r="F325" s="258" t="str">
        <f>vlookup(C325,'Master data'!$A$1:$C$29,2,0)</f>
        <v>Chi phí hành chính</v>
      </c>
    </row>
    <row r="326" ht="21.0" hidden="1" customHeight="1" outlineLevel="1">
      <c r="A326" s="381" t="s">
        <v>1839</v>
      </c>
      <c r="B326" s="259" t="s">
        <v>2885</v>
      </c>
      <c r="C326" s="256" t="s">
        <v>112</v>
      </c>
      <c r="D326" s="285">
        <v>2560000.0</v>
      </c>
      <c r="E326" s="254" t="str">
        <f>vlookup(C326,'Master data'!$A$1:$C$29,3,0)</f>
        <v>Biến phí</v>
      </c>
      <c r="F326" s="254" t="str">
        <f>vlookup(C326,'Master data'!$A$1:$C$29,2,0)</f>
        <v>Chi phí hành chính</v>
      </c>
    </row>
    <row r="327" ht="21.0" hidden="1" customHeight="1" outlineLevel="1">
      <c r="A327" s="380" t="s">
        <v>1839</v>
      </c>
      <c r="B327" s="255" t="s">
        <v>4154</v>
      </c>
      <c r="C327" s="256" t="s">
        <v>112</v>
      </c>
      <c r="D327" s="286">
        <v>1300000.0</v>
      </c>
      <c r="E327" s="258" t="str">
        <f>vlookup(C327,'Master data'!$A$1:$C$29,3,0)</f>
        <v>Biến phí</v>
      </c>
      <c r="F327" s="258" t="str">
        <f>vlookup(C327,'Master data'!$A$1:$C$29,2,0)</f>
        <v>Chi phí hành chính</v>
      </c>
    </row>
    <row r="328" ht="21.0" hidden="1" customHeight="1" outlineLevel="1">
      <c r="A328" s="381" t="s">
        <v>1839</v>
      </c>
      <c r="B328" s="259" t="s">
        <v>4155</v>
      </c>
      <c r="C328" s="256" t="s">
        <v>112</v>
      </c>
      <c r="D328" s="285">
        <v>3200000.0</v>
      </c>
      <c r="E328" s="254" t="str">
        <f>vlookup(C328,'Master data'!$A$1:$C$29,3,0)</f>
        <v>Biến phí</v>
      </c>
      <c r="F328" s="254" t="str">
        <f>vlookup(C328,'Master data'!$A$1:$C$29,2,0)</f>
        <v>Chi phí hành chính</v>
      </c>
    </row>
    <row r="329" ht="21.0" hidden="1" customHeight="1" outlineLevel="1">
      <c r="A329" s="380" t="s">
        <v>1839</v>
      </c>
      <c r="B329" s="255" t="s">
        <v>4156</v>
      </c>
      <c r="C329" s="256" t="s">
        <v>112</v>
      </c>
      <c r="D329" s="286">
        <v>3000000.0</v>
      </c>
      <c r="E329" s="258" t="str">
        <f>vlookup(C329,'Master data'!$A$1:$C$29,3,0)</f>
        <v>Biến phí</v>
      </c>
      <c r="F329" s="258" t="str">
        <f>vlookup(C329,'Master data'!$A$1:$C$29,2,0)</f>
        <v>Chi phí hành chính</v>
      </c>
    </row>
    <row r="330" ht="21.0" hidden="1" customHeight="1" outlineLevel="1">
      <c r="A330" s="381" t="s">
        <v>1839</v>
      </c>
      <c r="B330" s="259" t="s">
        <v>2888</v>
      </c>
      <c r="C330" s="256" t="s">
        <v>112</v>
      </c>
      <c r="D330" s="285">
        <v>2200000.0</v>
      </c>
      <c r="E330" s="254" t="str">
        <f>vlookup(C330,'Master data'!$A$1:$C$29,3,0)</f>
        <v>Biến phí</v>
      </c>
      <c r="F330" s="254" t="str">
        <f>vlookup(C330,'Master data'!$A$1:$C$29,2,0)</f>
        <v>Chi phí hành chính</v>
      </c>
    </row>
    <row r="331" ht="21.0" hidden="1" customHeight="1" outlineLevel="1">
      <c r="A331" s="380" t="s">
        <v>1839</v>
      </c>
      <c r="B331" s="255" t="s">
        <v>4157</v>
      </c>
      <c r="C331" s="256" t="s">
        <v>112</v>
      </c>
      <c r="D331" s="286">
        <v>1782000.0</v>
      </c>
      <c r="E331" s="258" t="str">
        <f>vlookup(C331,'Master data'!$A$1:$C$29,3,0)</f>
        <v>Biến phí</v>
      </c>
      <c r="F331" s="258" t="str">
        <f>vlookup(C331,'Master data'!$A$1:$C$29,2,0)</f>
        <v>Chi phí hành chính</v>
      </c>
    </row>
    <row r="332" ht="21.0" hidden="1" customHeight="1" outlineLevel="1">
      <c r="A332" s="381" t="s">
        <v>1839</v>
      </c>
      <c r="B332" s="259" t="s">
        <v>615</v>
      </c>
      <c r="C332" s="256" t="s">
        <v>112</v>
      </c>
      <c r="D332" s="285">
        <v>280000.0</v>
      </c>
      <c r="E332" s="254" t="str">
        <f>vlookup(C332,'Master data'!$A$1:$C$29,3,0)</f>
        <v>Biến phí</v>
      </c>
      <c r="F332" s="254" t="str">
        <f>vlookup(C332,'Master data'!$A$1:$C$29,2,0)</f>
        <v>Chi phí hành chính</v>
      </c>
    </row>
    <row r="333" ht="21.0" hidden="1" customHeight="1" outlineLevel="1">
      <c r="A333" s="380" t="s">
        <v>1839</v>
      </c>
      <c r="B333" s="255" t="s">
        <v>4158</v>
      </c>
      <c r="C333" s="256" t="s">
        <v>112</v>
      </c>
      <c r="D333" s="286">
        <v>180000.0</v>
      </c>
      <c r="E333" s="258" t="str">
        <f>vlookup(C333,'Master data'!$A$1:$C$29,3,0)</f>
        <v>Biến phí</v>
      </c>
      <c r="F333" s="258" t="str">
        <f>vlookup(C333,'Master data'!$A$1:$C$29,2,0)</f>
        <v>Chi phí hành chính</v>
      </c>
    </row>
    <row r="334" ht="21.0" hidden="1" customHeight="1" outlineLevel="1">
      <c r="A334" s="381" t="s">
        <v>1839</v>
      </c>
      <c r="B334" s="259" t="s">
        <v>4159</v>
      </c>
      <c r="C334" s="256" t="s">
        <v>112</v>
      </c>
      <c r="D334" s="285">
        <v>75000.0</v>
      </c>
      <c r="E334" s="254" t="str">
        <f>vlookup(C334,'Master data'!$A$1:$C$29,3,0)</f>
        <v>Biến phí</v>
      </c>
      <c r="F334" s="254" t="str">
        <f>vlookup(C334,'Master data'!$A$1:$C$29,2,0)</f>
        <v>Chi phí hành chính</v>
      </c>
    </row>
    <row r="335" ht="21.0" hidden="1" customHeight="1" outlineLevel="1">
      <c r="A335" s="380" t="s">
        <v>1839</v>
      </c>
      <c r="B335" s="255" t="s">
        <v>4160</v>
      </c>
      <c r="C335" s="256" t="s">
        <v>112</v>
      </c>
      <c r="D335" s="286">
        <v>155000.0</v>
      </c>
      <c r="E335" s="258" t="str">
        <f>vlookup(C335,'Master data'!$A$1:$C$29,3,0)</f>
        <v>Biến phí</v>
      </c>
      <c r="F335" s="258" t="str">
        <f>vlookup(C335,'Master data'!$A$1:$C$29,2,0)</f>
        <v>Chi phí hành chính</v>
      </c>
    </row>
    <row r="336" ht="21.0" hidden="1" customHeight="1" outlineLevel="1">
      <c r="A336" s="381" t="s">
        <v>1839</v>
      </c>
      <c r="B336" s="259" t="s">
        <v>4161</v>
      </c>
      <c r="C336" s="256" t="s">
        <v>112</v>
      </c>
      <c r="D336" s="285">
        <v>500000.0</v>
      </c>
      <c r="E336" s="254" t="str">
        <f>vlookup(C336,'Master data'!$A$1:$C$29,3,0)</f>
        <v>Biến phí</v>
      </c>
      <c r="F336" s="254" t="str">
        <f>vlookup(C336,'Master data'!$A$1:$C$29,2,0)</f>
        <v>Chi phí hành chính</v>
      </c>
    </row>
    <row r="337" ht="21.0" hidden="1" customHeight="1" outlineLevel="1">
      <c r="A337" s="380" t="s">
        <v>1839</v>
      </c>
      <c r="B337" s="255" t="s">
        <v>4162</v>
      </c>
      <c r="C337" s="256" t="s">
        <v>112</v>
      </c>
      <c r="D337" s="286">
        <v>400000.0</v>
      </c>
      <c r="E337" s="258" t="str">
        <f>vlookup(C337,'Master data'!$A$1:$C$29,3,0)</f>
        <v>Biến phí</v>
      </c>
      <c r="F337" s="258" t="str">
        <f>vlookup(C337,'Master data'!$A$1:$C$29,2,0)</f>
        <v>Chi phí hành chính</v>
      </c>
    </row>
    <row r="338" ht="21.0" hidden="1" customHeight="1" outlineLevel="1">
      <c r="A338" s="381" t="s">
        <v>1839</v>
      </c>
      <c r="B338" s="259" t="s">
        <v>4163</v>
      </c>
      <c r="C338" s="256" t="s">
        <v>112</v>
      </c>
      <c r="D338" s="285">
        <v>200000.0</v>
      </c>
      <c r="E338" s="254" t="str">
        <f>vlookup(C338,'Master data'!$A$1:$C$29,3,0)</f>
        <v>Biến phí</v>
      </c>
      <c r="F338" s="254" t="str">
        <f>vlookup(C338,'Master data'!$A$1:$C$29,2,0)</f>
        <v>Chi phí hành chính</v>
      </c>
    </row>
    <row r="339" ht="21.0" hidden="1" customHeight="1" outlineLevel="1">
      <c r="A339" s="380" t="s">
        <v>1839</v>
      </c>
      <c r="B339" s="255" t="s">
        <v>4164</v>
      </c>
      <c r="C339" s="256" t="s">
        <v>112</v>
      </c>
      <c r="D339" s="286">
        <v>1000000.0</v>
      </c>
      <c r="E339" s="258" t="str">
        <f>vlookup(C339,'Master data'!$A$1:$C$29,3,0)</f>
        <v>Biến phí</v>
      </c>
      <c r="F339" s="258" t="str">
        <f>vlookup(C339,'Master data'!$A$1:$C$29,2,0)</f>
        <v>Chi phí hành chính</v>
      </c>
    </row>
    <row r="340" ht="21.0" hidden="1" customHeight="1" outlineLevel="1">
      <c r="A340" s="381" t="s">
        <v>1839</v>
      </c>
      <c r="B340" s="259" t="s">
        <v>4165</v>
      </c>
      <c r="C340" s="256" t="s">
        <v>112</v>
      </c>
      <c r="D340" s="285">
        <v>80000.0</v>
      </c>
      <c r="E340" s="254" t="str">
        <f>vlookup(C340,'Master data'!$A$1:$C$29,3,0)</f>
        <v>Biến phí</v>
      </c>
      <c r="F340" s="254" t="str">
        <f>vlookup(C340,'Master data'!$A$1:$C$29,2,0)</f>
        <v>Chi phí hành chính</v>
      </c>
    </row>
    <row r="341" ht="21.0" hidden="1" customHeight="1" outlineLevel="1">
      <c r="A341" s="380" t="s">
        <v>1839</v>
      </c>
      <c r="B341" s="255" t="s">
        <v>4166</v>
      </c>
      <c r="C341" s="256" t="s">
        <v>112</v>
      </c>
      <c r="D341" s="286">
        <v>183333.0</v>
      </c>
      <c r="E341" s="258" t="str">
        <f>vlookup(C341,'Master data'!$A$1:$C$29,3,0)</f>
        <v>Biến phí</v>
      </c>
      <c r="F341" s="258" t="str">
        <f>vlookup(C341,'Master data'!$A$1:$C$29,2,0)</f>
        <v>Chi phí hành chính</v>
      </c>
    </row>
    <row r="342" ht="21.0" hidden="1" customHeight="1" outlineLevel="1">
      <c r="A342" s="381" t="s">
        <v>1839</v>
      </c>
      <c r="B342" s="259" t="s">
        <v>4167</v>
      </c>
      <c r="C342" s="256" t="s">
        <v>112</v>
      </c>
      <c r="D342" s="285">
        <v>50000.0</v>
      </c>
      <c r="E342" s="254" t="str">
        <f>vlookup(C342,'Master data'!$A$1:$C$29,3,0)</f>
        <v>Biến phí</v>
      </c>
      <c r="F342" s="254" t="str">
        <f>vlookup(C342,'Master data'!$A$1:$C$29,2,0)</f>
        <v>Chi phí hành chính</v>
      </c>
    </row>
    <row r="343" ht="21.0" hidden="1" customHeight="1" outlineLevel="1">
      <c r="A343" s="380" t="s">
        <v>1839</v>
      </c>
      <c r="B343" s="255" t="s">
        <v>4168</v>
      </c>
      <c r="C343" s="256" t="s">
        <v>112</v>
      </c>
      <c r="D343" s="286">
        <v>150000.0</v>
      </c>
      <c r="E343" s="258" t="str">
        <f>vlookup(C343,'Master data'!$A$1:$C$29,3,0)</f>
        <v>Biến phí</v>
      </c>
      <c r="F343" s="258" t="str">
        <f>vlookup(C343,'Master data'!$A$1:$C$29,2,0)</f>
        <v>Chi phí hành chính</v>
      </c>
    </row>
    <row r="344" ht="21.0" hidden="1" customHeight="1" outlineLevel="1">
      <c r="A344" s="381" t="s">
        <v>1839</v>
      </c>
      <c r="B344" s="259" t="s">
        <v>876</v>
      </c>
      <c r="C344" s="256" t="s">
        <v>95</v>
      </c>
      <c r="D344" s="285">
        <v>2.4E8</v>
      </c>
      <c r="E344" s="254" t="str">
        <f>vlookup(C344,'Master data'!$A$1:$C$29,3,0)</f>
        <v>Biến phí</v>
      </c>
      <c r="F344" s="254" t="str">
        <f>vlookup(C344,'Master data'!$A$1:$C$29,2,0)</f>
        <v>Chi phí bán hàng</v>
      </c>
    </row>
    <row r="345" ht="21.0" hidden="1" customHeight="1" outlineLevel="1">
      <c r="A345" s="380" t="s">
        <v>1839</v>
      </c>
      <c r="B345" s="255" t="s">
        <v>4169</v>
      </c>
      <c r="C345" s="256" t="s">
        <v>120</v>
      </c>
      <c r="D345" s="286">
        <v>8.2120833E7</v>
      </c>
      <c r="E345" s="258" t="str">
        <f>vlookup(C345,'Master data'!$A$1:$C$29,3,0)</f>
        <v>Định phí</v>
      </c>
      <c r="F345" s="258" t="str">
        <f>vlookup(C345,'Master data'!$A$1:$C$29,2,0)</f>
        <v>Chi phí QLDN</v>
      </c>
    </row>
    <row r="346" ht="21.0" hidden="1" customHeight="1" outlineLevel="1">
      <c r="A346" s="381" t="s">
        <v>1839</v>
      </c>
      <c r="B346" s="293" t="s">
        <v>106</v>
      </c>
      <c r="C346" s="284" t="s">
        <v>106</v>
      </c>
      <c r="D346" s="393">
        <v>1420800.0</v>
      </c>
      <c r="E346" s="254" t="str">
        <f>vlookup(C346,'Master data'!$A$1:$C$29,3,0)</f>
        <v>Biến phí</v>
      </c>
      <c r="F346" s="254" t="str">
        <f>vlookup(C346,'Master data'!$A$1:$C$29,2,0)</f>
        <v>Chi phí bán hàng</v>
      </c>
    </row>
    <row r="347" ht="21.0" hidden="1" customHeight="1" outlineLevel="1">
      <c r="A347" s="380" t="s">
        <v>1839</v>
      </c>
      <c r="B347" s="255" t="s">
        <v>4170</v>
      </c>
      <c r="C347" s="256" t="s">
        <v>116</v>
      </c>
      <c r="D347" s="286">
        <v>5162333.0</v>
      </c>
      <c r="E347" s="258" t="str">
        <f>vlookup(C347,'Master data'!$A$1:$C$29,3,0)</f>
        <v>Định phí</v>
      </c>
      <c r="F347" s="258" t="str">
        <f>vlookup(C347,'Master data'!$A$1:$C$29,2,0)</f>
        <v>Chi phí hành chính</v>
      </c>
    </row>
    <row r="348" ht="21.0" hidden="1" customHeight="1" outlineLevel="1">
      <c r="A348" s="381" t="s">
        <v>1839</v>
      </c>
      <c r="B348" s="259" t="s">
        <v>1573</v>
      </c>
      <c r="C348" s="256" t="s">
        <v>116</v>
      </c>
      <c r="D348" s="285">
        <v>3633333.0</v>
      </c>
      <c r="E348" s="254" t="str">
        <f>vlookup(C348,'Master data'!$A$1:$C$29,3,0)</f>
        <v>Định phí</v>
      </c>
      <c r="F348" s="254" t="str">
        <f>vlookup(C348,'Master data'!$A$1:$C$29,2,0)</f>
        <v>Chi phí hành chính</v>
      </c>
    </row>
    <row r="349" ht="21.0" hidden="1" customHeight="1" outlineLevel="1">
      <c r="A349" s="380" t="s">
        <v>1839</v>
      </c>
      <c r="B349" s="255" t="s">
        <v>4171</v>
      </c>
      <c r="C349" s="256" t="s">
        <v>99</v>
      </c>
      <c r="D349" s="286">
        <v>3222000.0</v>
      </c>
      <c r="E349" s="258" t="str">
        <f>vlookup(C349,'Master data'!$A$1:$C$29,3,0)</f>
        <v>Biến phí</v>
      </c>
      <c r="F349" s="258" t="str">
        <f>vlookup(C349,'Master data'!$A$1:$C$29,2,0)</f>
        <v>Chi phí giá vốn</v>
      </c>
    </row>
    <row r="350" ht="21.0" hidden="1" customHeight="1" outlineLevel="1">
      <c r="A350" s="381" t="s">
        <v>1839</v>
      </c>
      <c r="B350" s="259" t="s">
        <v>4096</v>
      </c>
      <c r="C350" s="256" t="s">
        <v>70</v>
      </c>
      <c r="D350" s="285">
        <v>4.07E7</v>
      </c>
      <c r="E350" s="254" t="str">
        <f>vlookup(C350,'Master data'!$A$1:$C$29,3,0)</f>
        <v>Chi phí khác</v>
      </c>
      <c r="F350" s="254" t="str">
        <f>vlookup(C350,'Master data'!$A$1:$C$29,2,0)</f>
        <v>Chi phí khác</v>
      </c>
    </row>
    <row r="351" ht="21.0" hidden="1" customHeight="1" outlineLevel="1">
      <c r="A351" s="380" t="s">
        <v>1839</v>
      </c>
      <c r="B351" s="255" t="s">
        <v>4172</v>
      </c>
      <c r="C351" s="256" t="s">
        <v>70</v>
      </c>
      <c r="D351" s="286">
        <v>8050000.0</v>
      </c>
      <c r="E351" s="258" t="str">
        <f>vlookup(C351,'Master data'!$A$1:$C$29,3,0)</f>
        <v>Chi phí khác</v>
      </c>
      <c r="F351" s="258" t="str">
        <f>vlookup(C351,'Master data'!$A$1:$C$29,2,0)</f>
        <v>Chi phí khác</v>
      </c>
    </row>
    <row r="352" ht="21.0" hidden="1" customHeight="1" outlineLevel="1">
      <c r="A352" s="381" t="s">
        <v>1839</v>
      </c>
      <c r="B352" s="259" t="s">
        <v>4173</v>
      </c>
      <c r="C352" s="256" t="s">
        <v>70</v>
      </c>
      <c r="D352" s="285">
        <v>4350000.0</v>
      </c>
      <c r="E352" s="254" t="str">
        <f>vlookup(C352,'Master data'!$A$1:$C$29,3,0)</f>
        <v>Chi phí khác</v>
      </c>
      <c r="F352" s="254" t="str">
        <f>vlookup(C352,'Master data'!$A$1:$C$29,2,0)</f>
        <v>Chi phí khác</v>
      </c>
    </row>
    <row r="353" ht="21.0" hidden="1" customHeight="1" outlineLevel="1">
      <c r="A353" s="380" t="s">
        <v>1839</v>
      </c>
      <c r="B353" s="255" t="s">
        <v>4174</v>
      </c>
      <c r="C353" s="256" t="s">
        <v>70</v>
      </c>
      <c r="D353" s="286">
        <v>1750000.0</v>
      </c>
      <c r="E353" s="258" t="str">
        <f>vlookup(C353,'Master data'!$A$1:$C$29,3,0)</f>
        <v>Chi phí khác</v>
      </c>
      <c r="F353" s="258" t="str">
        <f>vlookup(C353,'Master data'!$A$1:$C$29,2,0)</f>
        <v>Chi phí khác</v>
      </c>
    </row>
    <row r="354" ht="21.0" hidden="1" customHeight="1" outlineLevel="1">
      <c r="A354" s="381" t="s">
        <v>1839</v>
      </c>
      <c r="B354" s="259" t="s">
        <v>4175</v>
      </c>
      <c r="C354" s="256" t="s">
        <v>70</v>
      </c>
      <c r="D354" s="285">
        <v>1650000.0</v>
      </c>
      <c r="E354" s="254" t="str">
        <f>vlookup(C354,'Master data'!$A$1:$C$29,3,0)</f>
        <v>Chi phí khác</v>
      </c>
      <c r="F354" s="254" t="str">
        <f>vlookup(C354,'Master data'!$A$1:$C$29,2,0)</f>
        <v>Chi phí khác</v>
      </c>
    </row>
    <row r="355" ht="21.0" hidden="1" customHeight="1" outlineLevel="1">
      <c r="A355" s="380" t="s">
        <v>1839</v>
      </c>
      <c r="B355" s="255" t="s">
        <v>4148</v>
      </c>
      <c r="C355" s="256" t="s">
        <v>109</v>
      </c>
      <c r="D355" s="286">
        <v>1.35419587E8</v>
      </c>
      <c r="E355" s="258" t="str">
        <f>vlookup(C355,'Master data'!$A$1:$C$29,3,0)</f>
        <v>Định phí</v>
      </c>
      <c r="F355" s="258" t="str">
        <f>vlookup(C355,'Master data'!$A$1:$C$29,2,0)</f>
        <v>Chi phí QLDN</v>
      </c>
    </row>
    <row r="356" ht="21.0" hidden="1" customHeight="1" outlineLevel="1">
      <c r="A356" s="381" t="s">
        <v>1839</v>
      </c>
      <c r="B356" s="259" t="s">
        <v>4149</v>
      </c>
      <c r="C356" s="256" t="s">
        <v>17</v>
      </c>
      <c r="D356" s="260"/>
      <c r="E356" s="254" t="str">
        <f>vlookup(C356,'Master data'!$A$1:$C$29,3,0)</f>
        <v>Biến phí</v>
      </c>
      <c r="F356" s="254" t="str">
        <f>vlookup(C356,'Master data'!$A$1:$C$29,2,0)</f>
        <v>Chi phí bán hàng</v>
      </c>
    </row>
    <row r="357" ht="21.0" customHeight="1" collapsed="1">
      <c r="A357" s="380" t="s">
        <v>3119</v>
      </c>
      <c r="B357" s="274" t="s">
        <v>274</v>
      </c>
      <c r="C357" s="275" t="s">
        <v>112</v>
      </c>
      <c r="D357" s="276">
        <v>0.0</v>
      </c>
      <c r="E357" s="277" t="str">
        <f>vlookup(C357,'Master data'!$A$1:$C$29,3,0)</f>
        <v>Biến phí</v>
      </c>
      <c r="F357" s="277" t="str">
        <f>vlookup(C357,'Master data'!$A$1:$C$29,2,0)</f>
        <v>Chi phí hành chính</v>
      </c>
    </row>
    <row r="358" ht="21.0" hidden="1" customHeight="1" outlineLevel="1">
      <c r="A358" s="380" t="s">
        <v>3119</v>
      </c>
      <c r="B358" s="255" t="s">
        <v>669</v>
      </c>
      <c r="C358" s="256" t="s">
        <v>109</v>
      </c>
      <c r="D358" s="257">
        <v>3.33132498E8</v>
      </c>
      <c r="E358" s="258" t="str">
        <f>vlookup(C358,'Master data'!$A$1:$C$29,3,0)</f>
        <v>Định phí</v>
      </c>
      <c r="F358" s="258" t="str">
        <f>vlookup(C358,'Master data'!$A$1:$C$29,2,0)</f>
        <v>Chi phí QLDN</v>
      </c>
    </row>
    <row r="359" ht="21.0" hidden="1" customHeight="1" outlineLevel="1">
      <c r="A359" s="380" t="s">
        <v>3119</v>
      </c>
      <c r="B359" s="255" t="s">
        <v>4176</v>
      </c>
      <c r="C359" s="256" t="s">
        <v>17</v>
      </c>
      <c r="D359" s="257">
        <v>2.25967462E8</v>
      </c>
      <c r="E359" s="258" t="str">
        <f>vlookup(C359,'Master data'!$A$1:$C$29,3,0)</f>
        <v>Biến phí</v>
      </c>
      <c r="F359" s="258" t="str">
        <f>vlookup(C359,'Master data'!$A$1:$C$29,2,0)</f>
        <v>Chi phí bán hàng</v>
      </c>
    </row>
    <row r="360" ht="21.0" hidden="1" customHeight="1" outlineLevel="1">
      <c r="A360" s="380" t="s">
        <v>3119</v>
      </c>
      <c r="B360" s="255" t="s">
        <v>8</v>
      </c>
      <c r="C360" s="256" t="s">
        <v>112</v>
      </c>
      <c r="D360" s="257">
        <v>7.9216337E7</v>
      </c>
      <c r="E360" s="258" t="str">
        <f>vlookup(C360,'Master data'!$A$1:$C$29,3,0)</f>
        <v>Biến phí</v>
      </c>
      <c r="F360" s="258" t="str">
        <f>vlookup(C360,'Master data'!$A$1:$C$29,2,0)</f>
        <v>Chi phí hành chính</v>
      </c>
    </row>
    <row r="361" ht="21.0" hidden="1" customHeight="1" outlineLevel="1">
      <c r="A361" s="381" t="s">
        <v>3119</v>
      </c>
      <c r="B361" s="259" t="s">
        <v>4177</v>
      </c>
      <c r="C361" s="256" t="s">
        <v>112</v>
      </c>
      <c r="D361" s="260">
        <v>800000.0</v>
      </c>
      <c r="E361" s="254" t="str">
        <f>vlookup(C361,'Master data'!$A$1:$C$29,3,0)</f>
        <v>Biến phí</v>
      </c>
      <c r="F361" s="254" t="str">
        <f>vlookup(C361,'Master data'!$A$1:$C$29,2,0)</f>
        <v>Chi phí hành chính</v>
      </c>
    </row>
    <row r="362" ht="21.0" hidden="1" customHeight="1" outlineLevel="1">
      <c r="A362" s="380" t="s">
        <v>3119</v>
      </c>
      <c r="B362" s="255" t="s">
        <v>2246</v>
      </c>
      <c r="C362" s="256" t="s">
        <v>95</v>
      </c>
      <c r="D362" s="257">
        <v>2067000.0</v>
      </c>
      <c r="E362" s="258" t="str">
        <f>vlookup(C362,'Master data'!$A$1:$C$29,3,0)</f>
        <v>Biến phí</v>
      </c>
      <c r="F362" s="258" t="str">
        <f>vlookup(C362,'Master data'!$A$1:$C$29,2,0)</f>
        <v>Chi phí bán hàng</v>
      </c>
    </row>
    <row r="363" ht="21.0" hidden="1" customHeight="1" outlineLevel="1">
      <c r="A363" s="381" t="s">
        <v>3119</v>
      </c>
      <c r="B363" s="259" t="s">
        <v>3122</v>
      </c>
      <c r="C363" s="256" t="s">
        <v>112</v>
      </c>
      <c r="D363" s="260">
        <v>550000.0</v>
      </c>
      <c r="E363" s="254" t="str">
        <f>vlookup(C363,'Master data'!$A$1:$C$29,3,0)</f>
        <v>Biến phí</v>
      </c>
      <c r="F363" s="254" t="str">
        <f>vlookup(C363,'Master data'!$A$1:$C$29,2,0)</f>
        <v>Chi phí hành chính</v>
      </c>
    </row>
    <row r="364" ht="21.0" hidden="1" customHeight="1" outlineLevel="1">
      <c r="A364" s="380" t="s">
        <v>3119</v>
      </c>
      <c r="B364" s="255" t="s">
        <v>4178</v>
      </c>
      <c r="C364" s="256" t="s">
        <v>95</v>
      </c>
      <c r="D364" s="257">
        <v>3359000.0</v>
      </c>
      <c r="E364" s="258" t="str">
        <f>vlookup(C364,'Master data'!$A$1:$C$29,3,0)</f>
        <v>Biến phí</v>
      </c>
      <c r="F364" s="258" t="str">
        <f>vlookup(C364,'Master data'!$A$1:$C$29,2,0)</f>
        <v>Chi phí bán hàng</v>
      </c>
    </row>
    <row r="365" ht="21.0" hidden="1" customHeight="1" outlineLevel="1">
      <c r="A365" s="381" t="s">
        <v>3119</v>
      </c>
      <c r="B365" s="259" t="s">
        <v>4179</v>
      </c>
      <c r="C365" s="256" t="s">
        <v>95</v>
      </c>
      <c r="D365" s="260">
        <v>779160.0</v>
      </c>
      <c r="E365" s="254" t="str">
        <f>vlookup(C365,'Master data'!$A$1:$C$29,3,0)</f>
        <v>Biến phí</v>
      </c>
      <c r="F365" s="254" t="str">
        <f>vlookup(C365,'Master data'!$A$1:$C$29,2,0)</f>
        <v>Chi phí bán hàng</v>
      </c>
    </row>
    <row r="366" ht="21.0" hidden="1" customHeight="1" outlineLevel="1">
      <c r="A366" s="380" t="s">
        <v>3119</v>
      </c>
      <c r="B366" s="255" t="s">
        <v>4180</v>
      </c>
      <c r="C366" s="256" t="s">
        <v>95</v>
      </c>
      <c r="D366" s="257">
        <v>80000.0</v>
      </c>
      <c r="E366" s="258" t="str">
        <f>vlookup(C366,'Master data'!$A$1:$C$29,3,0)</f>
        <v>Biến phí</v>
      </c>
      <c r="F366" s="258" t="str">
        <f>vlookup(C366,'Master data'!$A$1:$C$29,2,0)</f>
        <v>Chi phí bán hàng</v>
      </c>
    </row>
    <row r="367" ht="21.0" hidden="1" customHeight="1" outlineLevel="1">
      <c r="A367" s="381" t="s">
        <v>3119</v>
      </c>
      <c r="B367" s="259" t="s">
        <v>4181</v>
      </c>
      <c r="C367" s="256" t="s">
        <v>95</v>
      </c>
      <c r="D367" s="260">
        <v>400000.0</v>
      </c>
      <c r="E367" s="254" t="str">
        <f>vlookup(C367,'Master data'!$A$1:$C$29,3,0)</f>
        <v>Biến phí</v>
      </c>
      <c r="F367" s="254" t="str">
        <f>vlookup(C367,'Master data'!$A$1:$C$29,2,0)</f>
        <v>Chi phí bán hàng</v>
      </c>
    </row>
    <row r="368" ht="21.0" hidden="1" customHeight="1" outlineLevel="1">
      <c r="A368" s="380" t="s">
        <v>3119</v>
      </c>
      <c r="B368" s="255" t="s">
        <v>3128</v>
      </c>
      <c r="C368" s="256" t="s">
        <v>95</v>
      </c>
      <c r="D368" s="257">
        <v>1.2628E7</v>
      </c>
      <c r="E368" s="258" t="str">
        <f>vlookup(C368,'Master data'!$A$1:$C$29,3,0)</f>
        <v>Biến phí</v>
      </c>
      <c r="F368" s="258" t="str">
        <f>vlookup(C368,'Master data'!$A$1:$C$29,2,0)</f>
        <v>Chi phí bán hàng</v>
      </c>
    </row>
    <row r="369" ht="21.0" hidden="1" customHeight="1" outlineLevel="1">
      <c r="A369" s="381" t="s">
        <v>3119</v>
      </c>
      <c r="B369" s="259" t="s">
        <v>3129</v>
      </c>
      <c r="C369" s="256" t="s">
        <v>95</v>
      </c>
      <c r="D369" s="260">
        <v>506667.0</v>
      </c>
      <c r="E369" s="254" t="str">
        <f>vlookup(C369,'Master data'!$A$1:$C$29,3,0)</f>
        <v>Biến phí</v>
      </c>
      <c r="F369" s="254" t="str">
        <f>vlookup(C369,'Master data'!$A$1:$C$29,2,0)</f>
        <v>Chi phí bán hàng</v>
      </c>
    </row>
    <row r="370" ht="21.0" hidden="1" customHeight="1" outlineLevel="1">
      <c r="A370" s="380" t="s">
        <v>3119</v>
      </c>
      <c r="B370" s="255" t="s">
        <v>4182</v>
      </c>
      <c r="C370" s="256" t="s">
        <v>95</v>
      </c>
      <c r="D370" s="257">
        <v>4400000.0</v>
      </c>
      <c r="E370" s="258" t="str">
        <f>vlookup(C370,'Master data'!$A$1:$C$29,3,0)</f>
        <v>Biến phí</v>
      </c>
      <c r="F370" s="258" t="str">
        <f>vlookup(C370,'Master data'!$A$1:$C$29,2,0)</f>
        <v>Chi phí bán hàng</v>
      </c>
    </row>
    <row r="371" ht="21.0" hidden="1" customHeight="1" outlineLevel="1">
      <c r="A371" s="381" t="s">
        <v>3119</v>
      </c>
      <c r="B371" s="259" t="s">
        <v>4052</v>
      </c>
      <c r="C371" s="256" t="s">
        <v>95</v>
      </c>
      <c r="D371" s="260">
        <v>1.2E8</v>
      </c>
      <c r="E371" s="254" t="str">
        <f>vlookup(C371,'Master data'!$A$1:$C$29,3,0)</f>
        <v>Biến phí</v>
      </c>
      <c r="F371" s="254" t="str">
        <f>vlookup(C371,'Master data'!$A$1:$C$29,2,0)</f>
        <v>Chi phí bán hàng</v>
      </c>
    </row>
    <row r="372" ht="21.0" hidden="1" customHeight="1" outlineLevel="1">
      <c r="A372" s="380" t="s">
        <v>3119</v>
      </c>
      <c r="B372" s="255" t="s">
        <v>4077</v>
      </c>
      <c r="C372" s="256" t="s">
        <v>95</v>
      </c>
      <c r="D372" s="257">
        <v>7000000.0</v>
      </c>
      <c r="E372" s="258" t="str">
        <f>vlookup(C372,'Master data'!$A$1:$C$29,3,0)</f>
        <v>Biến phí</v>
      </c>
      <c r="F372" s="258" t="str">
        <f>vlookup(C372,'Master data'!$A$1:$C$29,2,0)</f>
        <v>Chi phí bán hàng</v>
      </c>
    </row>
    <row r="373" ht="21.0" hidden="1" customHeight="1" outlineLevel="1">
      <c r="A373" s="381" t="s">
        <v>3119</v>
      </c>
      <c r="B373" s="259" t="s">
        <v>4183</v>
      </c>
      <c r="C373" s="256" t="s">
        <v>95</v>
      </c>
      <c r="D373" s="260">
        <v>900000.0</v>
      </c>
      <c r="E373" s="254" t="str">
        <f>vlookup(C373,'Master data'!$A$1:$C$29,3,0)</f>
        <v>Biến phí</v>
      </c>
      <c r="F373" s="254" t="str">
        <f>vlookup(C373,'Master data'!$A$1:$C$29,2,0)</f>
        <v>Chi phí bán hàng</v>
      </c>
    </row>
    <row r="374" ht="21.0" hidden="1" customHeight="1" outlineLevel="1">
      <c r="A374" s="380" t="s">
        <v>3119</v>
      </c>
      <c r="B374" s="255" t="s">
        <v>3133</v>
      </c>
      <c r="C374" s="256" t="s">
        <v>95</v>
      </c>
      <c r="D374" s="257">
        <v>1083333.0</v>
      </c>
      <c r="E374" s="258" t="str">
        <f>vlookup(C374,'Master data'!$A$1:$C$29,3,0)</f>
        <v>Biến phí</v>
      </c>
      <c r="F374" s="258" t="str">
        <f>vlookup(C374,'Master data'!$A$1:$C$29,2,0)</f>
        <v>Chi phí bán hàng</v>
      </c>
    </row>
    <row r="375" ht="21.0" hidden="1" customHeight="1" outlineLevel="1">
      <c r="A375" s="381" t="s">
        <v>3119</v>
      </c>
      <c r="B375" s="259" t="s">
        <v>3134</v>
      </c>
      <c r="C375" s="256" t="s">
        <v>95</v>
      </c>
      <c r="D375" s="260">
        <v>1333333.0</v>
      </c>
      <c r="E375" s="254" t="str">
        <f>vlookup(C375,'Master data'!$A$1:$C$29,3,0)</f>
        <v>Biến phí</v>
      </c>
      <c r="F375" s="254" t="str">
        <f>vlookup(C375,'Master data'!$A$1:$C$29,2,0)</f>
        <v>Chi phí bán hàng</v>
      </c>
    </row>
    <row r="376" ht="21.0" hidden="1" customHeight="1" outlineLevel="1">
      <c r="A376" s="380" t="s">
        <v>3119</v>
      </c>
      <c r="B376" s="255" t="s">
        <v>3135</v>
      </c>
      <c r="C376" s="256" t="s">
        <v>95</v>
      </c>
      <c r="D376" s="257">
        <v>6666667.0</v>
      </c>
      <c r="E376" s="258" t="str">
        <f>vlookup(C376,'Master data'!$A$1:$C$29,3,0)</f>
        <v>Biến phí</v>
      </c>
      <c r="F376" s="258" t="str">
        <f>vlookup(C376,'Master data'!$A$1:$C$29,2,0)</f>
        <v>Chi phí bán hàng</v>
      </c>
    </row>
    <row r="377" ht="21.0" hidden="1" customHeight="1" outlineLevel="1">
      <c r="A377" s="381" t="s">
        <v>3119</v>
      </c>
      <c r="B377" s="259" t="s">
        <v>3136</v>
      </c>
      <c r="C377" s="256" t="s">
        <v>95</v>
      </c>
      <c r="D377" s="260">
        <v>726667.0</v>
      </c>
      <c r="E377" s="254" t="str">
        <f>vlookup(C377,'Master data'!$A$1:$C$29,3,0)</f>
        <v>Biến phí</v>
      </c>
      <c r="F377" s="254" t="str">
        <f>vlookup(C377,'Master data'!$A$1:$C$29,2,0)</f>
        <v>Chi phí bán hàng</v>
      </c>
    </row>
    <row r="378" ht="21.0" hidden="1" customHeight="1" outlineLevel="1">
      <c r="A378" s="380" t="s">
        <v>3119</v>
      </c>
      <c r="B378" s="255" t="s">
        <v>3042</v>
      </c>
      <c r="C378" s="256" t="s">
        <v>95</v>
      </c>
      <c r="D378" s="257">
        <v>2.2E7</v>
      </c>
      <c r="E378" s="258" t="str">
        <f>vlookup(C378,'Master data'!$A$1:$C$29,3,0)</f>
        <v>Biến phí</v>
      </c>
      <c r="F378" s="258" t="str">
        <f>vlookup(C378,'Master data'!$A$1:$C$29,2,0)</f>
        <v>Chi phí bán hàng</v>
      </c>
    </row>
    <row r="379" ht="21.0" hidden="1" customHeight="1" outlineLevel="1">
      <c r="A379" s="381" t="s">
        <v>3119</v>
      </c>
      <c r="B379" s="259" t="s">
        <v>4184</v>
      </c>
      <c r="C379" s="256" t="s">
        <v>95</v>
      </c>
      <c r="D379" s="260">
        <v>1.4562E7</v>
      </c>
      <c r="E379" s="254" t="str">
        <f>vlookup(C379,'Master data'!$A$1:$C$29,3,0)</f>
        <v>Biến phí</v>
      </c>
      <c r="F379" s="254" t="str">
        <f>vlookup(C379,'Master data'!$A$1:$C$29,2,0)</f>
        <v>Chi phí bán hàng</v>
      </c>
    </row>
    <row r="380" ht="21.0" hidden="1" customHeight="1" outlineLevel="1">
      <c r="A380" s="380" t="s">
        <v>3119</v>
      </c>
      <c r="B380" s="255" t="s">
        <v>3138</v>
      </c>
      <c r="C380" s="256" t="s">
        <v>95</v>
      </c>
      <c r="D380" s="257">
        <v>1.375E7</v>
      </c>
      <c r="E380" s="258" t="str">
        <f>vlookup(C380,'Master data'!$A$1:$C$29,3,0)</f>
        <v>Biến phí</v>
      </c>
      <c r="F380" s="258" t="str">
        <f>vlookup(C380,'Master data'!$A$1:$C$29,2,0)</f>
        <v>Chi phí bán hàng</v>
      </c>
    </row>
    <row r="381" ht="21.0" hidden="1" customHeight="1" outlineLevel="1">
      <c r="A381" s="381" t="s">
        <v>3119</v>
      </c>
      <c r="B381" s="259" t="s">
        <v>4185</v>
      </c>
      <c r="C381" s="256" t="s">
        <v>95</v>
      </c>
      <c r="D381" s="260">
        <v>7666667.0</v>
      </c>
      <c r="E381" s="254" t="str">
        <f>vlookup(C381,'Master data'!$A$1:$C$29,3,0)</f>
        <v>Biến phí</v>
      </c>
      <c r="F381" s="254" t="str">
        <f>vlookup(C381,'Master data'!$A$1:$C$29,2,0)</f>
        <v>Chi phí bán hàng</v>
      </c>
    </row>
    <row r="382" ht="21.0" hidden="1" customHeight="1" outlineLevel="1">
      <c r="A382" s="380" t="s">
        <v>3119</v>
      </c>
      <c r="B382" s="255" t="s">
        <v>4186</v>
      </c>
      <c r="C382" s="256" t="s">
        <v>95</v>
      </c>
      <c r="D382" s="257">
        <v>498333.0</v>
      </c>
      <c r="E382" s="258" t="str">
        <f>vlookup(C382,'Master data'!$A$1:$C$29,3,0)</f>
        <v>Biến phí</v>
      </c>
      <c r="F382" s="258" t="str">
        <f>vlookup(C382,'Master data'!$A$1:$C$29,2,0)</f>
        <v>Chi phí bán hàng</v>
      </c>
    </row>
    <row r="383" ht="21.0" hidden="1" customHeight="1" outlineLevel="1">
      <c r="A383" s="381" t="s">
        <v>3119</v>
      </c>
      <c r="B383" s="259" t="s">
        <v>4187</v>
      </c>
      <c r="C383" s="256" t="s">
        <v>95</v>
      </c>
      <c r="D383" s="260">
        <v>2300000.0</v>
      </c>
      <c r="E383" s="254" t="str">
        <f>vlookup(C383,'Master data'!$A$1:$C$29,3,0)</f>
        <v>Biến phí</v>
      </c>
      <c r="F383" s="254" t="str">
        <f>vlookup(C383,'Master data'!$A$1:$C$29,2,0)</f>
        <v>Chi phí bán hàng</v>
      </c>
    </row>
    <row r="384" ht="21.0" hidden="1" customHeight="1" outlineLevel="1">
      <c r="A384" s="380" t="s">
        <v>3119</v>
      </c>
      <c r="B384" s="255" t="s">
        <v>4188</v>
      </c>
      <c r="C384" s="256" t="s">
        <v>95</v>
      </c>
      <c r="D384" s="257">
        <v>1.59E7</v>
      </c>
      <c r="E384" s="258" t="str">
        <f>vlookup(C384,'Master data'!$A$1:$C$29,3,0)</f>
        <v>Biến phí</v>
      </c>
      <c r="F384" s="258" t="str">
        <f>vlookup(C384,'Master data'!$A$1:$C$29,2,0)</f>
        <v>Chi phí bán hàng</v>
      </c>
    </row>
    <row r="385" ht="21.0" hidden="1" customHeight="1" outlineLevel="1">
      <c r="A385" s="381" t="s">
        <v>3119</v>
      </c>
      <c r="B385" s="259" t="s">
        <v>3816</v>
      </c>
      <c r="C385" s="256" t="s">
        <v>95</v>
      </c>
      <c r="D385" s="260">
        <v>2.25E7</v>
      </c>
      <c r="E385" s="254" t="str">
        <f>vlookup(C385,'Master data'!$A$1:$C$29,3,0)</f>
        <v>Biến phí</v>
      </c>
      <c r="F385" s="254" t="str">
        <f>vlookup(C385,'Master data'!$A$1:$C$29,2,0)</f>
        <v>Chi phí bán hàng</v>
      </c>
    </row>
    <row r="386" ht="21.0" hidden="1" customHeight="1" outlineLevel="1">
      <c r="A386" s="380" t="s">
        <v>3119</v>
      </c>
      <c r="B386" s="255" t="s">
        <v>4011</v>
      </c>
      <c r="C386" s="256" t="s">
        <v>120</v>
      </c>
      <c r="D386" s="257">
        <v>9.54525E7</v>
      </c>
      <c r="E386" s="258" t="str">
        <f>vlookup(C386,'Master data'!$A$1:$C$29,3,0)</f>
        <v>Định phí</v>
      </c>
      <c r="F386" s="258" t="str">
        <f>vlookup(C386,'Master data'!$A$1:$C$29,2,0)</f>
        <v>Chi phí QLDN</v>
      </c>
    </row>
    <row r="387" ht="21.0" hidden="1" customHeight="1" outlineLevel="1">
      <c r="A387" s="381" t="s">
        <v>3119</v>
      </c>
      <c r="B387" s="259" t="s">
        <v>800</v>
      </c>
      <c r="C387" s="256" t="s">
        <v>120</v>
      </c>
      <c r="D387" s="260">
        <v>8017333.0</v>
      </c>
      <c r="E387" s="254" t="str">
        <f>vlookup(C387,'Master data'!$A$1:$C$29,3,0)</f>
        <v>Định phí</v>
      </c>
      <c r="F387" s="254" t="str">
        <f>vlookup(C387,'Master data'!$A$1:$C$29,2,0)</f>
        <v>Chi phí QLDN</v>
      </c>
    </row>
    <row r="388" ht="21.0" hidden="1" customHeight="1" outlineLevel="1">
      <c r="A388" s="380" t="s">
        <v>3119</v>
      </c>
      <c r="B388" s="255" t="s">
        <v>4012</v>
      </c>
      <c r="C388" s="256" t="s">
        <v>116</v>
      </c>
      <c r="D388" s="257">
        <v>1.9273323E7</v>
      </c>
      <c r="E388" s="258" t="str">
        <f>vlookup(C388,'Master data'!$A$1:$C$29,3,0)</f>
        <v>Định phí</v>
      </c>
      <c r="F388" s="258" t="str">
        <f>vlookup(C388,'Master data'!$A$1:$C$29,2,0)</f>
        <v>Chi phí hành chính</v>
      </c>
    </row>
    <row r="389" ht="21.0" hidden="1" customHeight="1" outlineLevel="1">
      <c r="A389" s="381" t="s">
        <v>3119</v>
      </c>
      <c r="B389" s="259" t="s">
        <v>4080</v>
      </c>
      <c r="C389" s="256" t="s">
        <v>116</v>
      </c>
      <c r="D389" s="260">
        <v>1537741.0</v>
      </c>
      <c r="E389" s="254" t="str">
        <f>vlookup(C389,'Master data'!$A$1:$C$29,3,0)</f>
        <v>Định phí</v>
      </c>
      <c r="F389" s="254" t="str">
        <f>vlookup(C389,'Master data'!$A$1:$C$29,2,0)</f>
        <v>Chi phí hành chính</v>
      </c>
    </row>
    <row r="390" ht="21.0" hidden="1" customHeight="1" outlineLevel="1">
      <c r="A390" s="380" t="s">
        <v>3119</v>
      </c>
      <c r="B390" s="255" t="s">
        <v>2403</v>
      </c>
      <c r="C390" s="256" t="s">
        <v>121</v>
      </c>
      <c r="D390" s="286">
        <v>1.185536E7</v>
      </c>
      <c r="E390" s="258" t="str">
        <f>vlookup(C390,'Master data'!$A$1:$C$29,3,0)</f>
        <v>Định phí</v>
      </c>
      <c r="F390" s="258" t="str">
        <f>vlookup(C390,'Master data'!$A$1:$C$29,2,0)</f>
        <v>Chi phí QLDN</v>
      </c>
    </row>
    <row r="391" ht="21.0" hidden="1" customHeight="1" outlineLevel="1">
      <c r="A391" s="381" t="s">
        <v>3119</v>
      </c>
      <c r="B391" s="259" t="s">
        <v>961</v>
      </c>
      <c r="C391" s="256" t="s">
        <v>112</v>
      </c>
      <c r="D391" s="260">
        <v>715000.0</v>
      </c>
      <c r="E391" s="254" t="str">
        <f>vlookup(C391,'Master data'!$A$1:$C$29,3,0)</f>
        <v>Biến phí</v>
      </c>
      <c r="F391" s="254" t="str">
        <f>vlookup(C391,'Master data'!$A$1:$C$29,2,0)</f>
        <v>Chi phí hành chính</v>
      </c>
    </row>
    <row r="392" ht="21.0" hidden="1" customHeight="1" outlineLevel="1">
      <c r="A392" s="380" t="s">
        <v>3119</v>
      </c>
      <c r="B392" s="255" t="s">
        <v>4015</v>
      </c>
      <c r="C392" s="256" t="s">
        <v>123</v>
      </c>
      <c r="D392" s="257">
        <v>1.5E7</v>
      </c>
      <c r="E392" s="258" t="str">
        <f>vlookup(C392,'Master data'!$A$1:$C$29,3,0)</f>
        <v>Định phí</v>
      </c>
      <c r="F392" s="258" t="str">
        <f>vlookup(C392,'Master data'!$A$1:$C$29,2,0)</f>
        <v>Chi phí QLDN</v>
      </c>
    </row>
    <row r="393" ht="21.0" hidden="1" customHeight="1" outlineLevel="1">
      <c r="A393" s="381" t="s">
        <v>3119</v>
      </c>
      <c r="B393" s="259" t="s">
        <v>3144</v>
      </c>
      <c r="C393" s="256" t="s">
        <v>112</v>
      </c>
      <c r="D393" s="260">
        <v>2000000.0</v>
      </c>
      <c r="E393" s="254" t="str">
        <f>vlookup(C393,'Master data'!$A$1:$C$29,3,0)</f>
        <v>Biến phí</v>
      </c>
      <c r="F393" s="254" t="str">
        <f>vlookup(C393,'Master data'!$A$1:$C$29,2,0)</f>
        <v>Chi phí hành chính</v>
      </c>
    </row>
    <row r="394" ht="21.0" hidden="1" customHeight="1" outlineLevel="1">
      <c r="A394" s="380" t="s">
        <v>3119</v>
      </c>
      <c r="B394" s="255" t="s">
        <v>3145</v>
      </c>
      <c r="C394" s="256" t="s">
        <v>112</v>
      </c>
      <c r="D394" s="257">
        <v>2479333.0</v>
      </c>
      <c r="E394" s="258" t="str">
        <f>vlookup(C394,'Master data'!$A$1:$C$29,3,0)</f>
        <v>Biến phí</v>
      </c>
      <c r="F394" s="258" t="str">
        <f>vlookup(C394,'Master data'!$A$1:$C$29,2,0)</f>
        <v>Chi phí hành chính</v>
      </c>
    </row>
    <row r="395" ht="21.0" hidden="1" customHeight="1" outlineLevel="1">
      <c r="A395" s="381" t="s">
        <v>3119</v>
      </c>
      <c r="B395" s="259" t="s">
        <v>4189</v>
      </c>
      <c r="C395" s="256" t="s">
        <v>109</v>
      </c>
      <c r="D395" s="260">
        <v>3.75E7</v>
      </c>
      <c r="E395" s="254" t="str">
        <f>vlookup(C395,'Master data'!$A$1:$C$29,3,0)</f>
        <v>Định phí</v>
      </c>
      <c r="F395" s="254" t="str">
        <f>vlookup(C395,'Master data'!$A$1:$C$29,2,0)</f>
        <v>Chi phí QLDN</v>
      </c>
    </row>
    <row r="396" ht="21.0" hidden="1" customHeight="1" outlineLevel="1">
      <c r="A396" s="380" t="s">
        <v>3119</v>
      </c>
      <c r="B396" s="255" t="s">
        <v>2526</v>
      </c>
      <c r="C396" s="256" t="s">
        <v>95</v>
      </c>
      <c r="D396" s="257">
        <v>5383333.0</v>
      </c>
      <c r="E396" s="258" t="str">
        <f>vlookup(C396,'Master data'!$A$1:$C$29,3,0)</f>
        <v>Biến phí</v>
      </c>
      <c r="F396" s="258" t="str">
        <f>vlookup(C396,'Master data'!$A$1:$C$29,2,0)</f>
        <v>Chi phí bán hàng</v>
      </c>
    </row>
    <row r="397" ht="21.0" hidden="1" customHeight="1" outlineLevel="1">
      <c r="A397" s="381" t="s">
        <v>3119</v>
      </c>
      <c r="B397" s="259" t="s">
        <v>3068</v>
      </c>
      <c r="C397" s="256" t="s">
        <v>95</v>
      </c>
      <c r="D397" s="260">
        <v>1.3254193E7</v>
      </c>
      <c r="E397" s="254" t="str">
        <f>vlookup(C397,'Master data'!$A$1:$C$29,3,0)</f>
        <v>Biến phí</v>
      </c>
      <c r="F397" s="254" t="str">
        <f>vlookup(C397,'Master data'!$A$1:$C$29,2,0)</f>
        <v>Chi phí bán hàng</v>
      </c>
    </row>
    <row r="398" ht="21.0" hidden="1" customHeight="1" outlineLevel="1">
      <c r="A398" s="380" t="s">
        <v>3119</v>
      </c>
      <c r="B398" s="255" t="s">
        <v>3132</v>
      </c>
      <c r="C398" s="256" t="s">
        <v>95</v>
      </c>
      <c r="D398" s="257">
        <v>1500000.0</v>
      </c>
      <c r="E398" s="258" t="str">
        <f>vlookup(C398,'Master data'!$A$1:$C$29,3,0)</f>
        <v>Biến phí</v>
      </c>
      <c r="F398" s="258" t="str">
        <f>vlookup(C398,'Master data'!$A$1:$C$29,2,0)</f>
        <v>Chi phí bán hàng</v>
      </c>
    </row>
    <row r="399" ht="21.0" hidden="1" customHeight="1" outlineLevel="1">
      <c r="A399" s="381" t="s">
        <v>3119</v>
      </c>
      <c r="B399" s="259" t="s">
        <v>433</v>
      </c>
      <c r="C399" s="256" t="s">
        <v>102</v>
      </c>
      <c r="D399" s="260">
        <v>1.5672E8</v>
      </c>
      <c r="E399" s="254" t="str">
        <f>vlookup(C399,'Master data'!$A$1:$C$29,3,0)</f>
        <v>Biến phí</v>
      </c>
      <c r="F399" s="254" t="str">
        <f>vlookup(C399,'Master data'!$A$1:$C$29,2,0)</f>
        <v>Chi phí giá vốn</v>
      </c>
    </row>
    <row r="400" ht="21.0" hidden="1" customHeight="1" outlineLevel="1">
      <c r="A400" s="380" t="s">
        <v>3119</v>
      </c>
      <c r="B400" s="255" t="s">
        <v>3090</v>
      </c>
      <c r="C400" s="256" t="s">
        <v>111</v>
      </c>
      <c r="D400" s="257">
        <v>6975000.0</v>
      </c>
      <c r="E400" s="258" t="str">
        <f>vlookup(C400,'Master data'!$A$1:$C$29,3,0)</f>
        <v>Định phí</v>
      </c>
      <c r="F400" s="258" t="str">
        <f>vlookup(C400,'Master data'!$A$1:$C$29,2,0)</f>
        <v>Chi phí khác</v>
      </c>
    </row>
    <row r="401" ht="21.0" hidden="1" customHeight="1" outlineLevel="1">
      <c r="A401" s="381" t="s">
        <v>3119</v>
      </c>
      <c r="B401" s="259" t="s">
        <v>2004</v>
      </c>
      <c r="C401" s="256" t="s">
        <v>99</v>
      </c>
      <c r="D401" s="260">
        <v>8040000.0</v>
      </c>
      <c r="E401" s="254" t="str">
        <f>vlookup(C401,'Master data'!$A$1:$C$29,3,0)</f>
        <v>Biến phí</v>
      </c>
      <c r="F401" s="254" t="str">
        <f>vlookup(C401,'Master data'!$A$1:$C$29,2,0)</f>
        <v>Chi phí giá vốn</v>
      </c>
    </row>
    <row r="402" ht="21.0" hidden="1" customHeight="1" outlineLevel="1">
      <c r="A402" s="380" t="s">
        <v>3119</v>
      </c>
      <c r="B402" s="255" t="s">
        <v>4190</v>
      </c>
      <c r="C402" s="256" t="s">
        <v>99</v>
      </c>
      <c r="D402" s="257">
        <v>1980000.0</v>
      </c>
      <c r="E402" s="258" t="str">
        <f>vlookup(C402,'Master data'!$A$1:$C$29,3,0)</f>
        <v>Biến phí</v>
      </c>
      <c r="F402" s="258" t="str">
        <f>vlookup(C402,'Master data'!$A$1:$C$29,2,0)</f>
        <v>Chi phí giá vốn</v>
      </c>
    </row>
    <row r="403" ht="21.0" hidden="1" customHeight="1" outlineLevel="1">
      <c r="A403" s="381" t="s">
        <v>3119</v>
      </c>
      <c r="B403" s="259" t="s">
        <v>4191</v>
      </c>
      <c r="C403" s="256" t="s">
        <v>99</v>
      </c>
      <c r="D403" s="260">
        <v>5112000.0</v>
      </c>
      <c r="E403" s="254" t="str">
        <f>vlookup(C403,'Master data'!$A$1:$C$29,3,0)</f>
        <v>Biến phí</v>
      </c>
      <c r="F403" s="254" t="str">
        <f>vlookup(C403,'Master data'!$A$1:$C$29,2,0)</f>
        <v>Chi phí giá vốn</v>
      </c>
    </row>
    <row r="404" ht="21.0" hidden="1" customHeight="1" outlineLevel="1">
      <c r="A404" s="380" t="s">
        <v>3119</v>
      </c>
      <c r="B404" s="255" t="s">
        <v>4192</v>
      </c>
      <c r="C404" s="256" t="s">
        <v>99</v>
      </c>
      <c r="D404" s="257">
        <v>3.1993E7</v>
      </c>
      <c r="E404" s="258" t="str">
        <f>vlookup(C404,'Master data'!$A$1:$C$29,3,0)</f>
        <v>Biến phí</v>
      </c>
      <c r="F404" s="258" t="str">
        <f>vlookup(C404,'Master data'!$A$1:$C$29,2,0)</f>
        <v>Chi phí giá vốn</v>
      </c>
    </row>
    <row r="405" ht="21.0" hidden="1" customHeight="1" outlineLevel="1">
      <c r="A405" s="381" t="s">
        <v>3119</v>
      </c>
      <c r="B405" s="259" t="s">
        <v>4193</v>
      </c>
      <c r="C405" s="256" t="s">
        <v>99</v>
      </c>
      <c r="D405" s="260">
        <v>2.894E7</v>
      </c>
      <c r="E405" s="254" t="str">
        <f>vlookup(C405,'Master data'!$A$1:$C$29,3,0)</f>
        <v>Biến phí</v>
      </c>
      <c r="F405" s="254" t="str">
        <f>vlookup(C405,'Master data'!$A$1:$C$29,2,0)</f>
        <v>Chi phí giá vốn</v>
      </c>
    </row>
    <row r="406" ht="21.0" hidden="1" customHeight="1" outlineLevel="1">
      <c r="A406" s="380" t="s">
        <v>3119</v>
      </c>
      <c r="B406" s="255" t="s">
        <v>4194</v>
      </c>
      <c r="C406" s="256" t="s">
        <v>99</v>
      </c>
      <c r="D406" s="257">
        <v>2775000.0</v>
      </c>
      <c r="E406" s="258" t="str">
        <f>vlookup(C406,'Master data'!$A$1:$C$29,3,0)</f>
        <v>Biến phí</v>
      </c>
      <c r="F406" s="258" t="str">
        <f>vlookup(C406,'Master data'!$A$1:$C$29,2,0)</f>
        <v>Chi phí giá vốn</v>
      </c>
    </row>
    <row r="407" ht="21.0" hidden="1" customHeight="1" outlineLevel="1">
      <c r="A407" s="381" t="s">
        <v>3119</v>
      </c>
      <c r="B407" s="259" t="s">
        <v>4195</v>
      </c>
      <c r="C407" s="256" t="s">
        <v>99</v>
      </c>
      <c r="D407" s="260">
        <v>5835000.0</v>
      </c>
      <c r="E407" s="254" t="str">
        <f>vlookup(C407,'Master data'!$A$1:$C$29,3,0)</f>
        <v>Biến phí</v>
      </c>
      <c r="F407" s="254" t="str">
        <f>vlookup(C407,'Master data'!$A$1:$C$29,2,0)</f>
        <v>Chi phí giá vốn</v>
      </c>
    </row>
    <row r="408" ht="21.0" hidden="1" customHeight="1" outlineLevel="1">
      <c r="A408" s="380" t="s">
        <v>3119</v>
      </c>
      <c r="B408" s="255" t="s">
        <v>4196</v>
      </c>
      <c r="C408" s="256" t="s">
        <v>99</v>
      </c>
      <c r="D408" s="257">
        <v>7000000.0</v>
      </c>
      <c r="E408" s="258" t="str">
        <f>vlookup(C408,'Master data'!$A$1:$C$29,3,0)</f>
        <v>Biến phí</v>
      </c>
      <c r="F408" s="258" t="str">
        <f>vlookup(C408,'Master data'!$A$1:$C$29,2,0)</f>
        <v>Chi phí giá vốn</v>
      </c>
    </row>
    <row r="409" ht="21.0" hidden="1" customHeight="1" outlineLevel="1">
      <c r="A409" s="381" t="s">
        <v>3119</v>
      </c>
      <c r="B409" s="259" t="s">
        <v>2593</v>
      </c>
      <c r="C409" s="256" t="s">
        <v>99</v>
      </c>
      <c r="D409" s="260">
        <v>7951000.0</v>
      </c>
      <c r="E409" s="254" t="str">
        <f>vlookup(C409,'Master data'!$A$1:$C$29,3,0)</f>
        <v>Biến phí</v>
      </c>
      <c r="F409" s="254" t="str">
        <f>vlookup(C409,'Master data'!$A$1:$C$29,2,0)</f>
        <v>Chi phí giá vốn</v>
      </c>
    </row>
    <row r="410" ht="21.0" hidden="1" customHeight="1" outlineLevel="1">
      <c r="A410" s="380" t="s">
        <v>3119</v>
      </c>
      <c r="B410" s="255" t="s">
        <v>4197</v>
      </c>
      <c r="C410" s="256" t="s">
        <v>99</v>
      </c>
      <c r="D410" s="257">
        <v>3900000.0</v>
      </c>
      <c r="E410" s="258" t="str">
        <f>vlookup(C410,'Master data'!$A$1:$C$29,3,0)</f>
        <v>Biến phí</v>
      </c>
      <c r="F410" s="258" t="str">
        <f>vlookup(C410,'Master data'!$A$1:$C$29,2,0)</f>
        <v>Chi phí giá vốn</v>
      </c>
    </row>
    <row r="411" ht="21.0" hidden="1" customHeight="1" outlineLevel="1">
      <c r="A411" s="381" t="s">
        <v>3119</v>
      </c>
      <c r="B411" s="259" t="s">
        <v>4061</v>
      </c>
      <c r="C411" s="256" t="s">
        <v>99</v>
      </c>
      <c r="D411" s="260">
        <v>1.121E8</v>
      </c>
      <c r="E411" s="254" t="str">
        <f>vlookup(C411,'Master data'!$A$1:$C$29,3,0)</f>
        <v>Biến phí</v>
      </c>
      <c r="F411" s="254" t="str">
        <f>vlookup(C411,'Master data'!$A$1:$C$29,2,0)</f>
        <v>Chi phí giá vốn</v>
      </c>
    </row>
    <row r="412" ht="21.0" hidden="1" customHeight="1" outlineLevel="1">
      <c r="A412" s="380" t="s">
        <v>3119</v>
      </c>
      <c r="B412" s="255" t="s">
        <v>4198</v>
      </c>
      <c r="C412" s="256" t="s">
        <v>99</v>
      </c>
      <c r="D412" s="257">
        <v>174000.0</v>
      </c>
      <c r="E412" s="258" t="str">
        <f>vlookup(C412,'Master data'!$A$1:$C$29,3,0)</f>
        <v>Biến phí</v>
      </c>
      <c r="F412" s="258" t="str">
        <f>vlookup(C412,'Master data'!$A$1:$C$29,2,0)</f>
        <v>Chi phí giá vốn</v>
      </c>
    </row>
    <row r="413" ht="21.0" hidden="1" customHeight="1" outlineLevel="1">
      <c r="A413" s="381" t="s">
        <v>3119</v>
      </c>
      <c r="B413" s="259" t="s">
        <v>1051</v>
      </c>
      <c r="C413" s="256" t="s">
        <v>99</v>
      </c>
      <c r="D413" s="260">
        <v>9000000.0</v>
      </c>
      <c r="E413" s="254" t="str">
        <f>vlookup(C413,'Master data'!$A$1:$C$29,3,0)</f>
        <v>Biến phí</v>
      </c>
      <c r="F413" s="254" t="str">
        <f>vlookup(C413,'Master data'!$A$1:$C$29,2,0)</f>
        <v>Chi phí giá vốn</v>
      </c>
    </row>
    <row r="414" ht="21.0" hidden="1" customHeight="1" outlineLevel="1">
      <c r="A414" s="380" t="s">
        <v>3119</v>
      </c>
      <c r="B414" s="255" t="s">
        <v>4199</v>
      </c>
      <c r="C414" s="256" t="s">
        <v>99</v>
      </c>
      <c r="D414" s="257">
        <v>1.2727E7</v>
      </c>
      <c r="E414" s="258" t="str">
        <f>vlookup(C414,'Master data'!$A$1:$C$29,3,0)</f>
        <v>Biến phí</v>
      </c>
      <c r="F414" s="258" t="str">
        <f>vlookup(C414,'Master data'!$A$1:$C$29,2,0)</f>
        <v>Chi phí giá vốn</v>
      </c>
    </row>
    <row r="415" ht="21.0" hidden="1" customHeight="1" outlineLevel="1">
      <c r="A415" s="381" t="s">
        <v>3119</v>
      </c>
      <c r="B415" s="259" t="s">
        <v>4200</v>
      </c>
      <c r="C415" s="256" t="s">
        <v>99</v>
      </c>
      <c r="D415" s="260">
        <v>6240000.0</v>
      </c>
      <c r="E415" s="254" t="str">
        <f>vlookup(C415,'Master data'!$A$1:$C$29,3,0)</f>
        <v>Biến phí</v>
      </c>
      <c r="F415" s="254" t="str">
        <f>vlookup(C415,'Master data'!$A$1:$C$29,2,0)</f>
        <v>Chi phí giá vốn</v>
      </c>
    </row>
    <row r="416" ht="21.0" hidden="1" customHeight="1" outlineLevel="1">
      <c r="A416" s="380" t="s">
        <v>3119</v>
      </c>
      <c r="B416" s="255" t="s">
        <v>4096</v>
      </c>
      <c r="C416" s="256" t="s">
        <v>70</v>
      </c>
      <c r="D416" s="257">
        <v>5.0E7</v>
      </c>
      <c r="E416" s="258" t="str">
        <f>vlookup(C416,'Master data'!$A$1:$C$29,3,0)</f>
        <v>Chi phí khác</v>
      </c>
      <c r="F416" s="258" t="str">
        <f>vlookup(C416,'Master data'!$A$1:$C$29,2,0)</f>
        <v>Chi phí khác</v>
      </c>
    </row>
    <row r="417" ht="21.0" hidden="1" customHeight="1" outlineLevel="1">
      <c r="A417" s="381" t="s">
        <v>3119</v>
      </c>
      <c r="B417" s="259" t="s">
        <v>4201</v>
      </c>
      <c r="C417" s="256" t="s">
        <v>70</v>
      </c>
      <c r="D417" s="260">
        <v>4.6666667E7</v>
      </c>
      <c r="E417" s="254" t="str">
        <f>vlookup(C417,'Master data'!$A$1:$C$29,3,0)</f>
        <v>Chi phí khác</v>
      </c>
      <c r="F417" s="254" t="str">
        <f>vlookup(C417,'Master data'!$A$1:$C$29,2,0)</f>
        <v>Chi phí khác</v>
      </c>
    </row>
    <row r="418" ht="21.0" hidden="1" customHeight="1" outlineLevel="1">
      <c r="A418" s="380" t="s">
        <v>3119</v>
      </c>
      <c r="B418" s="255" t="s">
        <v>4202</v>
      </c>
      <c r="C418" s="256" t="s">
        <v>70</v>
      </c>
      <c r="D418" s="257">
        <v>1693000.0</v>
      </c>
      <c r="E418" s="258" t="str">
        <f>vlookup(C418,'Master data'!$A$1:$C$29,3,0)</f>
        <v>Chi phí khác</v>
      </c>
      <c r="F418" s="258" t="str">
        <f>vlookup(C418,'Master data'!$A$1:$C$29,2,0)</f>
        <v>Chi phí khác</v>
      </c>
    </row>
    <row r="419" ht="21.0" hidden="1" customHeight="1" outlineLevel="1">
      <c r="A419" s="381" t="s">
        <v>3119</v>
      </c>
      <c r="B419" s="259" t="s">
        <v>3150</v>
      </c>
      <c r="C419" s="256" t="s">
        <v>70</v>
      </c>
      <c r="D419" s="260">
        <v>1.039E7</v>
      </c>
      <c r="E419" s="254" t="str">
        <f>vlookup(C419,'Master data'!$A$1:$C$29,3,0)</f>
        <v>Chi phí khác</v>
      </c>
      <c r="F419" s="254" t="str">
        <f>vlookup(C419,'Master data'!$A$1:$C$29,2,0)</f>
        <v>Chi phí khác</v>
      </c>
    </row>
    <row r="420" ht="21.0" hidden="1" customHeight="1" outlineLevel="1">
      <c r="A420" s="380" t="s">
        <v>3119</v>
      </c>
      <c r="B420" s="255" t="s">
        <v>4203</v>
      </c>
      <c r="C420" s="256" t="s">
        <v>70</v>
      </c>
      <c r="D420" s="257">
        <v>7375000.0</v>
      </c>
      <c r="E420" s="258" t="str">
        <f>vlookup(C420,'Master data'!$A$1:$C$29,3,0)</f>
        <v>Chi phí khác</v>
      </c>
      <c r="F420" s="258" t="str">
        <f>vlookup(C420,'Master data'!$A$1:$C$29,2,0)</f>
        <v>Chi phí khác</v>
      </c>
    </row>
    <row r="421" ht="21.0" hidden="1" customHeight="1" outlineLevel="1">
      <c r="A421" s="381" t="s">
        <v>3119</v>
      </c>
      <c r="B421" s="259" t="s">
        <v>3053</v>
      </c>
      <c r="C421" s="256" t="s">
        <v>111</v>
      </c>
      <c r="D421" s="260">
        <v>1.0E7</v>
      </c>
      <c r="E421" s="254" t="str">
        <f>vlookup(C421,'Master data'!$A$1:$C$29,3,0)</f>
        <v>Định phí</v>
      </c>
      <c r="F421" s="254" t="str">
        <f>vlookup(C421,'Master data'!$A$1:$C$29,2,0)</f>
        <v>Chi phí khác</v>
      </c>
    </row>
    <row r="422" ht="21.0" hidden="1" customHeight="1" outlineLevel="1">
      <c r="A422" s="380" t="s">
        <v>3119</v>
      </c>
      <c r="B422" s="255" t="s">
        <v>4204</v>
      </c>
      <c r="C422" s="256" t="s">
        <v>124</v>
      </c>
      <c r="D422" s="257">
        <v>6666667.0</v>
      </c>
      <c r="E422" s="258" t="str">
        <f>vlookup(C422,'Master data'!$A$1:$C$29,3,0)</f>
        <v>Chi phí khác</v>
      </c>
      <c r="F422" s="258" t="str">
        <f>vlookup(C422,'Master data'!$A$1:$C$29,2,0)</f>
        <v>Chi phí khác</v>
      </c>
    </row>
    <row r="423" ht="21.0" hidden="1" customHeight="1" outlineLevel="1">
      <c r="A423" s="389" t="s">
        <v>3119</v>
      </c>
      <c r="B423" s="267" t="s">
        <v>4072</v>
      </c>
      <c r="C423" s="262" t="s">
        <v>111</v>
      </c>
      <c r="D423" s="268">
        <v>1.0E7</v>
      </c>
      <c r="E423" s="269" t="str">
        <f>vlookup(C423,'Master data'!$A$1:$C$29,3,0)</f>
        <v>Định phí</v>
      </c>
      <c r="F423" s="269" t="str">
        <f>vlookup(C423,'Master data'!$A$1:$C$29,2,0)</f>
        <v>Chi phí khác</v>
      </c>
    </row>
    <row r="424" ht="21.0" customHeight="1" collapsed="1">
      <c r="A424" s="386" t="s">
        <v>3155</v>
      </c>
      <c r="B424" s="274" t="s">
        <v>274</v>
      </c>
      <c r="C424" s="275" t="s">
        <v>112</v>
      </c>
      <c r="D424" s="276">
        <v>0.0</v>
      </c>
      <c r="E424" s="277" t="str">
        <f>vlookup(C424,'Master data'!$A$1:$C$29,3,0)</f>
        <v>Biến phí</v>
      </c>
      <c r="F424" s="277" t="str">
        <f>vlookup(C424,'Master data'!$A$1:$C$29,2,0)</f>
        <v>Chi phí hành chính</v>
      </c>
    </row>
    <row r="425" ht="21.0" hidden="1" customHeight="1" outlineLevel="1">
      <c r="A425" s="386" t="s">
        <v>3155</v>
      </c>
      <c r="B425" s="272" t="s">
        <v>3019</v>
      </c>
      <c r="C425" s="252" t="s">
        <v>112</v>
      </c>
      <c r="D425" s="273">
        <v>1.14601184E8</v>
      </c>
      <c r="E425" s="258" t="str">
        <f>vlookup(C425,'Master data'!$A$1:$C$29,3,0)</f>
        <v>Biến phí</v>
      </c>
      <c r="F425" s="258" t="str">
        <f>vlookup(C425,'Master data'!$A$1:$C$29,2,0)</f>
        <v>Chi phí hành chính</v>
      </c>
    </row>
    <row r="426" ht="21.0" hidden="1" customHeight="1" outlineLevel="1">
      <c r="A426" s="381" t="s">
        <v>3155</v>
      </c>
      <c r="B426" s="259" t="s">
        <v>3145</v>
      </c>
      <c r="C426" s="256" t="s">
        <v>115</v>
      </c>
      <c r="D426" s="260">
        <v>2766000.0</v>
      </c>
      <c r="E426" s="254" t="str">
        <f>vlookup(C426,'Master data'!$A$1:$C$29,3,0)</f>
        <v>Định phí</v>
      </c>
      <c r="F426" s="254" t="str">
        <f>vlookup(C426,'Master data'!$A$1:$C$29,2,0)</f>
        <v>Chi phí hành chính</v>
      </c>
    </row>
    <row r="427" ht="21.0" hidden="1" customHeight="1" outlineLevel="1">
      <c r="A427" s="380" t="s">
        <v>3155</v>
      </c>
      <c r="B427" s="255" t="s">
        <v>3158</v>
      </c>
      <c r="C427" s="256" t="s">
        <v>112</v>
      </c>
      <c r="D427" s="257">
        <v>1735920.0</v>
      </c>
      <c r="E427" s="258" t="str">
        <f>vlookup(C427,'Master data'!$A$1:$C$29,3,0)</f>
        <v>Biến phí</v>
      </c>
      <c r="F427" s="258" t="str">
        <f>vlookup(C427,'Master data'!$A$1:$C$29,2,0)</f>
        <v>Chi phí hành chính</v>
      </c>
    </row>
    <row r="428" ht="21.0" hidden="1" customHeight="1" outlineLevel="1">
      <c r="A428" s="381" t="s">
        <v>3155</v>
      </c>
      <c r="B428" s="259" t="s">
        <v>3159</v>
      </c>
      <c r="C428" s="256" t="s">
        <v>112</v>
      </c>
      <c r="D428" s="260">
        <v>6500000.0</v>
      </c>
      <c r="E428" s="254" t="str">
        <f>vlookup(C428,'Master data'!$A$1:$C$29,3,0)</f>
        <v>Biến phí</v>
      </c>
      <c r="F428" s="254" t="str">
        <f>vlookup(C428,'Master data'!$A$1:$C$29,2,0)</f>
        <v>Chi phí hành chính</v>
      </c>
    </row>
    <row r="429" ht="21.0" hidden="1" customHeight="1" outlineLevel="1">
      <c r="A429" s="380" t="s">
        <v>3155</v>
      </c>
      <c r="B429" s="255" t="s">
        <v>3161</v>
      </c>
      <c r="C429" s="256" t="s">
        <v>112</v>
      </c>
      <c r="D429" s="257">
        <v>253587.0</v>
      </c>
      <c r="E429" s="258" t="str">
        <f>vlookup(C429,'Master data'!$A$1:$C$29,3,0)</f>
        <v>Biến phí</v>
      </c>
      <c r="F429" s="258" t="str">
        <f>vlookup(C429,'Master data'!$A$1:$C$29,2,0)</f>
        <v>Chi phí hành chính</v>
      </c>
    </row>
    <row r="430" ht="21.0" hidden="1" customHeight="1" outlineLevel="1">
      <c r="A430" s="381" t="s">
        <v>3155</v>
      </c>
      <c r="B430" s="259" t="s">
        <v>4205</v>
      </c>
      <c r="C430" s="256" t="s">
        <v>112</v>
      </c>
      <c r="D430" s="260">
        <v>1700000.0</v>
      </c>
      <c r="E430" s="254" t="str">
        <f>vlookup(C430,'Master data'!$A$1:$C$29,3,0)</f>
        <v>Biến phí</v>
      </c>
      <c r="F430" s="254" t="str">
        <f>vlookup(C430,'Master data'!$A$1:$C$29,2,0)</f>
        <v>Chi phí hành chính</v>
      </c>
    </row>
    <row r="431" ht="21.0" hidden="1" customHeight="1" outlineLevel="1">
      <c r="A431" s="380" t="s">
        <v>3155</v>
      </c>
      <c r="B431" s="255" t="s">
        <v>4206</v>
      </c>
      <c r="C431" s="256" t="s">
        <v>112</v>
      </c>
      <c r="D431" s="257">
        <v>200000.0</v>
      </c>
      <c r="E431" s="258" t="str">
        <f>vlookup(C431,'Master data'!$A$1:$C$29,3,0)</f>
        <v>Biến phí</v>
      </c>
      <c r="F431" s="258" t="str">
        <f>vlookup(C431,'Master data'!$A$1:$C$29,2,0)</f>
        <v>Chi phí hành chính</v>
      </c>
    </row>
    <row r="432" ht="21.0" hidden="1" customHeight="1" outlineLevel="1">
      <c r="A432" s="381" t="s">
        <v>3155</v>
      </c>
      <c r="B432" s="259" t="s">
        <v>3163</v>
      </c>
      <c r="C432" s="256" t="s">
        <v>112</v>
      </c>
      <c r="D432" s="260">
        <v>1500000.0</v>
      </c>
      <c r="E432" s="254" t="str">
        <f>vlookup(C432,'Master data'!$A$1:$C$29,3,0)</f>
        <v>Biến phí</v>
      </c>
      <c r="F432" s="254" t="str">
        <f>vlookup(C432,'Master data'!$A$1:$C$29,2,0)</f>
        <v>Chi phí hành chính</v>
      </c>
    </row>
    <row r="433" ht="21.0" hidden="1" customHeight="1" outlineLevel="1">
      <c r="A433" s="380" t="s">
        <v>3155</v>
      </c>
      <c r="B433" s="255" t="s">
        <v>3164</v>
      </c>
      <c r="C433" s="256" t="s">
        <v>112</v>
      </c>
      <c r="D433" s="257">
        <v>800000.0</v>
      </c>
      <c r="E433" s="258" t="str">
        <f>vlookup(C433,'Master data'!$A$1:$C$29,3,0)</f>
        <v>Biến phí</v>
      </c>
      <c r="F433" s="258" t="str">
        <f>vlookup(C433,'Master data'!$A$1:$C$29,2,0)</f>
        <v>Chi phí hành chính</v>
      </c>
    </row>
    <row r="434" ht="21.0" hidden="1" customHeight="1" outlineLevel="1">
      <c r="A434" s="381" t="s">
        <v>3155</v>
      </c>
      <c r="B434" s="259" t="s">
        <v>4207</v>
      </c>
      <c r="C434" s="256" t="s">
        <v>112</v>
      </c>
      <c r="D434" s="260">
        <v>550000.0</v>
      </c>
      <c r="E434" s="254" t="str">
        <f>vlookup(C434,'Master data'!$A$1:$C$29,3,0)</f>
        <v>Biến phí</v>
      </c>
      <c r="F434" s="254" t="str">
        <f>vlookup(C434,'Master data'!$A$1:$C$29,2,0)</f>
        <v>Chi phí hành chính</v>
      </c>
    </row>
    <row r="435" ht="21.0" hidden="1" customHeight="1" outlineLevel="1">
      <c r="A435" s="380" t="s">
        <v>3155</v>
      </c>
      <c r="B435" s="255" t="s">
        <v>4208</v>
      </c>
      <c r="C435" s="256" t="s">
        <v>112</v>
      </c>
      <c r="D435" s="257">
        <v>40000.0</v>
      </c>
      <c r="E435" s="258" t="str">
        <f>vlookup(C435,'Master data'!$A$1:$C$29,3,0)</f>
        <v>Biến phí</v>
      </c>
      <c r="F435" s="258" t="str">
        <f>vlookup(C435,'Master data'!$A$1:$C$29,2,0)</f>
        <v>Chi phí hành chính</v>
      </c>
    </row>
    <row r="436" ht="21.0" hidden="1" customHeight="1" outlineLevel="1">
      <c r="A436" s="381" t="s">
        <v>3155</v>
      </c>
      <c r="B436" s="259" t="s">
        <v>4209</v>
      </c>
      <c r="C436" s="256" t="s">
        <v>112</v>
      </c>
      <c r="D436" s="260">
        <v>2385000.0</v>
      </c>
      <c r="E436" s="254" t="str">
        <f>vlookup(C436,'Master data'!$A$1:$C$29,3,0)</f>
        <v>Biến phí</v>
      </c>
      <c r="F436" s="254" t="str">
        <f>vlookup(C436,'Master data'!$A$1:$C$29,2,0)</f>
        <v>Chi phí hành chính</v>
      </c>
    </row>
    <row r="437" ht="21.0" hidden="1" customHeight="1" outlineLevel="1">
      <c r="A437" s="380" t="s">
        <v>3155</v>
      </c>
      <c r="B437" s="255" t="s">
        <v>4210</v>
      </c>
      <c r="C437" s="256" t="s">
        <v>112</v>
      </c>
      <c r="D437" s="257">
        <v>2240000.0</v>
      </c>
      <c r="E437" s="258" t="str">
        <f>vlookup(C437,'Master data'!$A$1:$C$29,3,0)</f>
        <v>Biến phí</v>
      </c>
      <c r="F437" s="258" t="str">
        <f>vlookup(C437,'Master data'!$A$1:$C$29,2,0)</f>
        <v>Chi phí hành chính</v>
      </c>
    </row>
    <row r="438" ht="21.0" hidden="1" customHeight="1" outlineLevel="1">
      <c r="A438" s="381" t="s">
        <v>3155</v>
      </c>
      <c r="B438" s="259" t="s">
        <v>4211</v>
      </c>
      <c r="C438" s="256" t="s">
        <v>112</v>
      </c>
      <c r="D438" s="260">
        <v>1855000.0</v>
      </c>
      <c r="E438" s="254" t="str">
        <f>vlookup(C438,'Master data'!$A$1:$C$29,3,0)</f>
        <v>Biến phí</v>
      </c>
      <c r="F438" s="254" t="str">
        <f>vlookup(C438,'Master data'!$A$1:$C$29,2,0)</f>
        <v>Chi phí hành chính</v>
      </c>
    </row>
    <row r="439" ht="21.0" hidden="1" customHeight="1" outlineLevel="1">
      <c r="A439" s="380" t="s">
        <v>3155</v>
      </c>
      <c r="B439" s="255" t="s">
        <v>4212</v>
      </c>
      <c r="C439" s="256" t="s">
        <v>112</v>
      </c>
      <c r="D439" s="257">
        <v>2.66E7</v>
      </c>
      <c r="E439" s="258" t="str">
        <f>vlookup(C439,'Master data'!$A$1:$C$29,3,0)</f>
        <v>Biến phí</v>
      </c>
      <c r="F439" s="258" t="str">
        <f>vlookup(C439,'Master data'!$A$1:$C$29,2,0)</f>
        <v>Chi phí hành chính</v>
      </c>
    </row>
    <row r="440" ht="21.0" hidden="1" customHeight="1" outlineLevel="1">
      <c r="A440" s="381" t="s">
        <v>3155</v>
      </c>
      <c r="B440" s="259" t="s">
        <v>4213</v>
      </c>
      <c r="C440" s="256" t="s">
        <v>112</v>
      </c>
      <c r="D440" s="260">
        <v>850000.0</v>
      </c>
      <c r="E440" s="254" t="str">
        <f>vlookup(C440,'Master data'!$A$1:$C$29,3,0)</f>
        <v>Biến phí</v>
      </c>
      <c r="F440" s="254" t="str">
        <f>vlookup(C440,'Master data'!$A$1:$C$29,2,0)</f>
        <v>Chi phí hành chính</v>
      </c>
    </row>
    <row r="441" ht="21.0" hidden="1" customHeight="1" outlineLevel="1">
      <c r="A441" s="380" t="s">
        <v>3155</v>
      </c>
      <c r="B441" s="255" t="s">
        <v>2274</v>
      </c>
      <c r="C441" s="256" t="s">
        <v>112</v>
      </c>
      <c r="D441" s="257">
        <v>160000.0</v>
      </c>
      <c r="E441" s="258" t="str">
        <f>vlookup(C441,'Master data'!$A$1:$C$29,3,0)</f>
        <v>Biến phí</v>
      </c>
      <c r="F441" s="258" t="str">
        <f>vlookup(C441,'Master data'!$A$1:$C$29,2,0)</f>
        <v>Chi phí hành chính</v>
      </c>
    </row>
    <row r="442" ht="21.0" hidden="1" customHeight="1" outlineLevel="1">
      <c r="A442" s="381" t="s">
        <v>3155</v>
      </c>
      <c r="B442" s="259" t="s">
        <v>4214</v>
      </c>
      <c r="C442" s="256" t="s">
        <v>112</v>
      </c>
      <c r="D442" s="260">
        <v>3721120.0</v>
      </c>
      <c r="E442" s="254" t="str">
        <f>vlookup(C442,'Master data'!$A$1:$C$29,3,0)</f>
        <v>Biến phí</v>
      </c>
      <c r="F442" s="254" t="str">
        <f>vlookup(C442,'Master data'!$A$1:$C$29,2,0)</f>
        <v>Chi phí hành chính</v>
      </c>
    </row>
    <row r="443" ht="21.0" hidden="1" customHeight="1" outlineLevel="1">
      <c r="A443" s="380" t="s">
        <v>3155</v>
      </c>
      <c r="B443" s="255" t="s">
        <v>4215</v>
      </c>
      <c r="C443" s="256" t="s">
        <v>112</v>
      </c>
      <c r="D443" s="257">
        <v>1697000.0</v>
      </c>
      <c r="E443" s="258" t="str">
        <f>vlookup(C443,'Master data'!$A$1:$C$29,3,0)</f>
        <v>Biến phí</v>
      </c>
      <c r="F443" s="258" t="str">
        <f>vlookup(C443,'Master data'!$A$1:$C$29,2,0)</f>
        <v>Chi phí hành chính</v>
      </c>
    </row>
    <row r="444" ht="21.0" hidden="1" customHeight="1" outlineLevel="1">
      <c r="A444" s="381" t="s">
        <v>3155</v>
      </c>
      <c r="B444" s="259" t="s">
        <v>4216</v>
      </c>
      <c r="C444" s="256" t="s">
        <v>112</v>
      </c>
      <c r="D444" s="260">
        <v>1.64E7</v>
      </c>
      <c r="E444" s="254" t="str">
        <f>vlookup(C444,'Master data'!$A$1:$C$29,3,0)</f>
        <v>Biến phí</v>
      </c>
      <c r="F444" s="254" t="str">
        <f>vlookup(C444,'Master data'!$A$1:$C$29,2,0)</f>
        <v>Chi phí hành chính</v>
      </c>
    </row>
    <row r="445" ht="21.0" hidden="1" customHeight="1" outlineLevel="1">
      <c r="A445" s="380" t="s">
        <v>3155</v>
      </c>
      <c r="B445" s="255" t="s">
        <v>3068</v>
      </c>
      <c r="C445" s="256" t="s">
        <v>106</v>
      </c>
      <c r="D445" s="257">
        <v>1885420.0</v>
      </c>
      <c r="E445" s="258" t="str">
        <f>vlookup(C445,'Master data'!$A$1:$C$29,3,0)</f>
        <v>Biến phí</v>
      </c>
      <c r="F445" s="258" t="str">
        <f>vlookup(C445,'Master data'!$A$1:$C$29,2,0)</f>
        <v>Chi phí bán hàng</v>
      </c>
    </row>
    <row r="446" ht="21.0" hidden="1" customHeight="1" outlineLevel="1">
      <c r="A446" s="381" t="s">
        <v>3155</v>
      </c>
      <c r="B446" s="259" t="s">
        <v>4052</v>
      </c>
      <c r="C446" s="256" t="s">
        <v>95</v>
      </c>
      <c r="D446" s="260">
        <v>2.5E8</v>
      </c>
      <c r="E446" s="254" t="str">
        <f>vlookup(C446,'Master data'!$A$1:$C$29,3,0)</f>
        <v>Biến phí</v>
      </c>
      <c r="F446" s="254" t="str">
        <f>vlookup(C446,'Master data'!$A$1:$C$29,2,0)</f>
        <v>Chi phí bán hàng</v>
      </c>
    </row>
    <row r="447" ht="21.0" hidden="1" customHeight="1" outlineLevel="1">
      <c r="A447" s="380" t="s">
        <v>3155</v>
      </c>
      <c r="B447" s="255" t="s">
        <v>3175</v>
      </c>
      <c r="C447" s="256" t="s">
        <v>95</v>
      </c>
      <c r="D447" s="257">
        <v>2000000.0</v>
      </c>
      <c r="E447" s="258" t="str">
        <f>vlookup(C447,'Master data'!$A$1:$C$29,3,0)</f>
        <v>Biến phí</v>
      </c>
      <c r="F447" s="258" t="str">
        <f>vlookup(C447,'Master data'!$A$1:$C$29,2,0)</f>
        <v>Chi phí bán hàng</v>
      </c>
    </row>
    <row r="448" ht="21.0" hidden="1" customHeight="1" outlineLevel="1">
      <c r="A448" s="381" t="s">
        <v>3155</v>
      </c>
      <c r="B448" s="259" t="s">
        <v>3042</v>
      </c>
      <c r="C448" s="256" t="s">
        <v>95</v>
      </c>
      <c r="D448" s="260">
        <v>2.2E7</v>
      </c>
      <c r="E448" s="254" t="str">
        <f>vlookup(C448,'Master data'!$A$1:$C$29,3,0)</f>
        <v>Biến phí</v>
      </c>
      <c r="F448" s="254" t="str">
        <f>vlookup(C448,'Master data'!$A$1:$C$29,2,0)</f>
        <v>Chi phí bán hàng</v>
      </c>
    </row>
    <row r="449" ht="21.0" hidden="1" customHeight="1" outlineLevel="1">
      <c r="A449" s="380" t="s">
        <v>3155</v>
      </c>
      <c r="B449" s="255" t="s">
        <v>3138</v>
      </c>
      <c r="C449" s="256" t="s">
        <v>95</v>
      </c>
      <c r="D449" s="257">
        <v>1.4416667E7</v>
      </c>
      <c r="E449" s="258" t="str">
        <f>vlookup(C449,'Master data'!$A$1:$C$29,3,0)</f>
        <v>Biến phí</v>
      </c>
      <c r="F449" s="258" t="str">
        <f>vlookup(C449,'Master data'!$A$1:$C$29,2,0)</f>
        <v>Chi phí bán hàng</v>
      </c>
    </row>
    <row r="450" ht="21.0" hidden="1" customHeight="1" outlineLevel="1">
      <c r="A450" s="381" t="s">
        <v>3155</v>
      </c>
      <c r="B450" s="259" t="s">
        <v>3177</v>
      </c>
      <c r="C450" s="256" t="s">
        <v>95</v>
      </c>
      <c r="D450" s="260">
        <v>1960000.0</v>
      </c>
      <c r="E450" s="254" t="str">
        <f>vlookup(C450,'Master data'!$A$1:$C$29,3,0)</f>
        <v>Biến phí</v>
      </c>
      <c r="F450" s="254" t="str">
        <f>vlookup(C450,'Master data'!$A$1:$C$29,2,0)</f>
        <v>Chi phí bán hàng</v>
      </c>
    </row>
    <row r="451" ht="21.0" hidden="1" customHeight="1" outlineLevel="1">
      <c r="A451" s="380" t="s">
        <v>3155</v>
      </c>
      <c r="B451" s="255" t="s">
        <v>3178</v>
      </c>
      <c r="C451" s="256" t="s">
        <v>95</v>
      </c>
      <c r="D451" s="257">
        <v>833333.0</v>
      </c>
      <c r="E451" s="258" t="str">
        <f>vlookup(C451,'Master data'!$A$1:$C$29,3,0)</f>
        <v>Biến phí</v>
      </c>
      <c r="F451" s="258" t="str">
        <f>vlookup(C451,'Master data'!$A$1:$C$29,2,0)</f>
        <v>Chi phí bán hàng</v>
      </c>
    </row>
    <row r="452" ht="21.0" hidden="1" customHeight="1" outlineLevel="1">
      <c r="A452" s="381" t="s">
        <v>3155</v>
      </c>
      <c r="B452" s="259" t="s">
        <v>3179</v>
      </c>
      <c r="C452" s="256" t="s">
        <v>95</v>
      </c>
      <c r="D452" s="260">
        <v>496667.0</v>
      </c>
      <c r="E452" s="254" t="str">
        <f>vlookup(C452,'Master data'!$A$1:$C$29,3,0)</f>
        <v>Biến phí</v>
      </c>
      <c r="F452" s="254" t="str">
        <f>vlookup(C452,'Master data'!$A$1:$C$29,2,0)</f>
        <v>Chi phí bán hàng</v>
      </c>
    </row>
    <row r="453" ht="21.0" hidden="1" customHeight="1" outlineLevel="1">
      <c r="A453" s="380" t="s">
        <v>3155</v>
      </c>
      <c r="B453" s="255" t="s">
        <v>3008</v>
      </c>
      <c r="C453" s="256" t="s">
        <v>120</v>
      </c>
      <c r="D453" s="257">
        <v>9.55275E7</v>
      </c>
      <c r="E453" s="258" t="str">
        <f>vlookup(C453,'Master data'!$A$1:$C$29,3,0)</f>
        <v>Định phí</v>
      </c>
      <c r="F453" s="258" t="str">
        <f>vlookup(C453,'Master data'!$A$1:$C$29,2,0)</f>
        <v>Chi phí QLDN</v>
      </c>
    </row>
    <row r="454" ht="21.0" hidden="1" customHeight="1" outlineLevel="1">
      <c r="A454" s="381" t="s">
        <v>3155</v>
      </c>
      <c r="B454" s="259" t="s">
        <v>800</v>
      </c>
      <c r="C454" s="256" t="s">
        <v>120</v>
      </c>
      <c r="D454" s="260">
        <v>8119333.0</v>
      </c>
      <c r="E454" s="254" t="str">
        <f>vlookup(C454,'Master data'!$A$1:$C$29,3,0)</f>
        <v>Định phí</v>
      </c>
      <c r="F454" s="254" t="str">
        <f>vlookup(C454,'Master data'!$A$1:$C$29,2,0)</f>
        <v>Chi phí QLDN</v>
      </c>
    </row>
    <row r="455" ht="21.0" hidden="1" customHeight="1" outlineLevel="1">
      <c r="A455" s="380" t="s">
        <v>3155</v>
      </c>
      <c r="B455" s="255" t="s">
        <v>3009</v>
      </c>
      <c r="C455" s="256" t="s">
        <v>116</v>
      </c>
      <c r="D455" s="257">
        <v>1.8407457E7</v>
      </c>
      <c r="E455" s="258" t="str">
        <f>vlookup(C455,'Master data'!$A$1:$C$29,3,0)</f>
        <v>Định phí</v>
      </c>
      <c r="F455" s="258" t="str">
        <f>vlookup(C455,'Master data'!$A$1:$C$29,2,0)</f>
        <v>Chi phí hành chính</v>
      </c>
    </row>
    <row r="456" ht="21.0" hidden="1" customHeight="1" outlineLevel="1">
      <c r="A456" s="381" t="s">
        <v>3155</v>
      </c>
      <c r="B456" s="259" t="s">
        <v>3110</v>
      </c>
      <c r="C456" s="256" t="s">
        <v>116</v>
      </c>
      <c r="D456" s="260">
        <v>1566000.0</v>
      </c>
      <c r="E456" s="254" t="str">
        <f>vlookup(C456,'Master data'!$A$1:$C$29,3,0)</f>
        <v>Định phí</v>
      </c>
      <c r="F456" s="254" t="str">
        <f>vlookup(C456,'Master data'!$A$1:$C$29,2,0)</f>
        <v>Chi phí hành chính</v>
      </c>
    </row>
    <row r="457" ht="21.0" hidden="1" customHeight="1" outlineLevel="1">
      <c r="A457" s="380" t="s">
        <v>3155</v>
      </c>
      <c r="B457" s="255" t="s">
        <v>2403</v>
      </c>
      <c r="C457" s="256" t="s">
        <v>121</v>
      </c>
      <c r="D457" s="286">
        <v>2.4989867E7</v>
      </c>
      <c r="E457" s="258" t="str">
        <f>vlookup(C457,'Master data'!$A$1:$C$29,3,0)</f>
        <v>Định phí</v>
      </c>
      <c r="F457" s="258" t="str">
        <f>vlookup(C457,'Master data'!$A$1:$C$29,2,0)</f>
        <v>Chi phí QLDN</v>
      </c>
    </row>
    <row r="458" ht="21.0" hidden="1" customHeight="1" outlineLevel="1">
      <c r="A458" s="381" t="s">
        <v>3155</v>
      </c>
      <c r="B458" s="259" t="s">
        <v>961</v>
      </c>
      <c r="C458" s="256" t="s">
        <v>120</v>
      </c>
      <c r="D458" s="260">
        <v>715000.0</v>
      </c>
      <c r="E458" s="254" t="str">
        <f>vlookup(C458,'Master data'!$A$1:$C$29,3,0)</f>
        <v>Định phí</v>
      </c>
      <c r="F458" s="254" t="str">
        <f>vlookup(C458,'Master data'!$A$1:$C$29,2,0)</f>
        <v>Chi phí QLDN</v>
      </c>
    </row>
    <row r="459" ht="21.0" hidden="1" customHeight="1" outlineLevel="1">
      <c r="A459" s="380" t="s">
        <v>3155</v>
      </c>
      <c r="B459" s="255" t="s">
        <v>4015</v>
      </c>
      <c r="C459" s="256" t="s">
        <v>123</v>
      </c>
      <c r="D459" s="257">
        <v>1.5E7</v>
      </c>
      <c r="E459" s="258" t="str">
        <f>vlookup(C459,'Master data'!$A$1:$C$29,3,0)</f>
        <v>Định phí</v>
      </c>
      <c r="F459" s="258" t="str">
        <f>vlookup(C459,'Master data'!$A$1:$C$29,2,0)</f>
        <v>Chi phí QLDN</v>
      </c>
    </row>
    <row r="460" ht="21.0" hidden="1" customHeight="1" outlineLevel="1">
      <c r="A460" s="381" t="s">
        <v>3155</v>
      </c>
      <c r="B460" s="259" t="s">
        <v>3144</v>
      </c>
      <c r="C460" s="256" t="s">
        <v>120</v>
      </c>
      <c r="D460" s="260">
        <v>1333333.0</v>
      </c>
      <c r="E460" s="254" t="str">
        <f>vlookup(C460,'Master data'!$A$1:$C$29,3,0)</f>
        <v>Định phí</v>
      </c>
      <c r="F460" s="254" t="str">
        <f>vlookup(C460,'Master data'!$A$1:$C$29,2,0)</f>
        <v>Chi phí QLDN</v>
      </c>
    </row>
    <row r="461" ht="21.0" hidden="1" customHeight="1" outlineLevel="1">
      <c r="A461" s="380" t="s">
        <v>3155</v>
      </c>
      <c r="B461" s="255" t="s">
        <v>3181</v>
      </c>
      <c r="C461" s="256" t="s">
        <v>109</v>
      </c>
      <c r="D461" s="257">
        <v>5.1666667E7</v>
      </c>
      <c r="E461" s="258" t="str">
        <f>vlookup(C461,'Master data'!$A$1:$C$29,3,0)</f>
        <v>Định phí</v>
      </c>
      <c r="F461" s="258" t="str">
        <f>vlookup(C461,'Master data'!$A$1:$C$29,2,0)</f>
        <v>Chi phí QLDN</v>
      </c>
    </row>
    <row r="462" ht="21.0" hidden="1" customHeight="1" outlineLevel="1">
      <c r="A462" s="381" t="s">
        <v>3155</v>
      </c>
      <c r="B462" s="259" t="s">
        <v>974</v>
      </c>
      <c r="C462" s="256" t="s">
        <v>109</v>
      </c>
      <c r="D462" s="260">
        <v>6.8164865E7</v>
      </c>
      <c r="E462" s="254" t="str">
        <f>vlookup(C462,'Master data'!$A$1:$C$29,3,0)</f>
        <v>Định phí</v>
      </c>
      <c r="F462" s="254" t="str">
        <f>vlookup(C462,'Master data'!$A$1:$C$29,2,0)</f>
        <v>Chi phí QLDN</v>
      </c>
    </row>
    <row r="463" ht="21.0" hidden="1" customHeight="1" outlineLevel="1">
      <c r="A463" s="380" t="s">
        <v>3155</v>
      </c>
      <c r="B463" s="255" t="s">
        <v>3146</v>
      </c>
      <c r="C463" s="256" t="s">
        <v>17</v>
      </c>
      <c r="D463" s="257">
        <v>2.54229065E8</v>
      </c>
      <c r="E463" s="258" t="str">
        <f>vlookup(C463,'Master data'!$A$1:$C$29,3,0)</f>
        <v>Biến phí</v>
      </c>
      <c r="F463" s="258" t="str">
        <f>vlookup(C463,'Master data'!$A$1:$C$29,2,0)</f>
        <v>Chi phí bán hàng</v>
      </c>
    </row>
    <row r="464" ht="21.0" hidden="1" customHeight="1" outlineLevel="1">
      <c r="A464" s="381" t="s">
        <v>3155</v>
      </c>
      <c r="B464" s="259" t="s">
        <v>3182</v>
      </c>
      <c r="C464" s="256" t="s">
        <v>109</v>
      </c>
      <c r="D464" s="260">
        <v>2.75074852E8</v>
      </c>
      <c r="E464" s="254" t="str">
        <f>vlookup(C464,'Master data'!$A$1:$C$29,3,0)</f>
        <v>Định phí</v>
      </c>
      <c r="F464" s="254" t="str">
        <f>vlookup(C464,'Master data'!$A$1:$C$29,2,0)</f>
        <v>Chi phí QLDN</v>
      </c>
    </row>
    <row r="465" ht="21.0" hidden="1" customHeight="1" outlineLevel="1">
      <c r="A465" s="380" t="s">
        <v>3155</v>
      </c>
      <c r="B465" s="255" t="s">
        <v>3147</v>
      </c>
      <c r="C465" s="256" t="s">
        <v>17</v>
      </c>
      <c r="D465" s="257">
        <v>6.1015229E7</v>
      </c>
      <c r="E465" s="258" t="str">
        <f>vlookup(C465,'Master data'!$A$1:$C$29,3,0)</f>
        <v>Biến phí</v>
      </c>
      <c r="F465" s="258" t="str">
        <f>vlookup(C465,'Master data'!$A$1:$C$29,2,0)</f>
        <v>Chi phí bán hàng</v>
      </c>
    </row>
    <row r="466" ht="21.0" hidden="1" customHeight="1" outlineLevel="1">
      <c r="A466" s="381" t="s">
        <v>3155</v>
      </c>
      <c r="B466" s="259" t="s">
        <v>4217</v>
      </c>
      <c r="C466" s="256" t="s">
        <v>99</v>
      </c>
      <c r="D466" s="260">
        <v>2300000.0</v>
      </c>
      <c r="E466" s="254" t="str">
        <f>vlookup(C466,'Master data'!$A$1:$C$29,3,0)</f>
        <v>Biến phí</v>
      </c>
      <c r="F466" s="254" t="str">
        <f>vlookup(C466,'Master data'!$A$1:$C$29,2,0)</f>
        <v>Chi phí giá vốn</v>
      </c>
    </row>
    <row r="467" ht="21.0" hidden="1" customHeight="1" outlineLevel="1">
      <c r="A467" s="380" t="s">
        <v>3155</v>
      </c>
      <c r="B467" s="255" t="s">
        <v>4218</v>
      </c>
      <c r="C467" s="256" t="s">
        <v>99</v>
      </c>
      <c r="D467" s="257">
        <v>96000.0</v>
      </c>
      <c r="E467" s="258" t="str">
        <f>vlookup(C467,'Master data'!$A$1:$C$29,3,0)</f>
        <v>Biến phí</v>
      </c>
      <c r="F467" s="258" t="str">
        <f>vlookup(C467,'Master data'!$A$1:$C$29,2,0)</f>
        <v>Chi phí giá vốn</v>
      </c>
    </row>
    <row r="468" ht="21.0" hidden="1" customHeight="1" outlineLevel="1">
      <c r="A468" s="381" t="s">
        <v>3155</v>
      </c>
      <c r="B468" s="259" t="s">
        <v>4219</v>
      </c>
      <c r="C468" s="256" t="s">
        <v>99</v>
      </c>
      <c r="D468" s="260">
        <v>75000.0</v>
      </c>
      <c r="E468" s="254" t="str">
        <f>vlookup(C468,'Master data'!$A$1:$C$29,3,0)</f>
        <v>Biến phí</v>
      </c>
      <c r="F468" s="254" t="str">
        <f>vlookup(C468,'Master data'!$A$1:$C$29,2,0)</f>
        <v>Chi phí giá vốn</v>
      </c>
    </row>
    <row r="469" ht="21.0" hidden="1" customHeight="1" outlineLevel="1">
      <c r="A469" s="380" t="s">
        <v>3155</v>
      </c>
      <c r="B469" s="255" t="s">
        <v>4220</v>
      </c>
      <c r="C469" s="256" t="s">
        <v>99</v>
      </c>
      <c r="D469" s="257">
        <v>1317000.0</v>
      </c>
      <c r="E469" s="258" t="str">
        <f>vlookup(C469,'Master data'!$A$1:$C$29,3,0)</f>
        <v>Biến phí</v>
      </c>
      <c r="F469" s="258" t="str">
        <f>vlookup(C469,'Master data'!$A$1:$C$29,2,0)</f>
        <v>Chi phí giá vốn</v>
      </c>
    </row>
    <row r="470" ht="21.0" hidden="1" customHeight="1" outlineLevel="1">
      <c r="A470" s="381" t="s">
        <v>3155</v>
      </c>
      <c r="B470" s="259" t="s">
        <v>4221</v>
      </c>
      <c r="C470" s="256" t="s">
        <v>99</v>
      </c>
      <c r="D470" s="260">
        <v>3.804151E7</v>
      </c>
      <c r="E470" s="254" t="str">
        <f>vlookup(C470,'Master data'!$A$1:$C$29,3,0)</f>
        <v>Biến phí</v>
      </c>
      <c r="F470" s="254" t="str">
        <f>vlookup(C470,'Master data'!$A$1:$C$29,2,0)</f>
        <v>Chi phí giá vốn</v>
      </c>
    </row>
    <row r="471" ht="21.0" hidden="1" customHeight="1" outlineLevel="1">
      <c r="A471" s="380" t="s">
        <v>3155</v>
      </c>
      <c r="B471" s="255" t="s">
        <v>4222</v>
      </c>
      <c r="C471" s="256" t="s">
        <v>99</v>
      </c>
      <c r="D471" s="257">
        <v>3.9E7</v>
      </c>
      <c r="E471" s="258" t="str">
        <f>vlookup(C471,'Master data'!$A$1:$C$29,3,0)</f>
        <v>Biến phí</v>
      </c>
      <c r="F471" s="258" t="str">
        <f>vlookup(C471,'Master data'!$A$1:$C$29,2,0)</f>
        <v>Chi phí giá vốn</v>
      </c>
    </row>
    <row r="472" ht="21.0" hidden="1" customHeight="1" outlineLevel="1">
      <c r="A472" s="381" t="s">
        <v>3155</v>
      </c>
      <c r="B472" s="259" t="s">
        <v>4223</v>
      </c>
      <c r="C472" s="256" t="s">
        <v>99</v>
      </c>
      <c r="D472" s="260">
        <v>2705000.0</v>
      </c>
      <c r="E472" s="254" t="str">
        <f>vlookup(C472,'Master data'!$A$1:$C$29,3,0)</f>
        <v>Biến phí</v>
      </c>
      <c r="F472" s="254" t="str">
        <f>vlookup(C472,'Master data'!$A$1:$C$29,2,0)</f>
        <v>Chi phí giá vốn</v>
      </c>
    </row>
    <row r="473" ht="21.0" hidden="1" customHeight="1" outlineLevel="1">
      <c r="A473" s="380" t="s">
        <v>3155</v>
      </c>
      <c r="B473" s="255" t="s">
        <v>4224</v>
      </c>
      <c r="C473" s="256" t="s">
        <v>99</v>
      </c>
      <c r="D473" s="257">
        <v>3348000.0</v>
      </c>
      <c r="E473" s="258" t="str">
        <f>vlookup(C473,'Master data'!$A$1:$C$29,3,0)</f>
        <v>Biến phí</v>
      </c>
      <c r="F473" s="258" t="str">
        <f>vlookup(C473,'Master data'!$A$1:$C$29,2,0)</f>
        <v>Chi phí giá vốn</v>
      </c>
    </row>
    <row r="474" ht="21.0" hidden="1" customHeight="1" outlineLevel="1">
      <c r="A474" s="381" t="s">
        <v>3155</v>
      </c>
      <c r="B474" s="259" t="s">
        <v>2596</v>
      </c>
      <c r="C474" s="256" t="s">
        <v>99</v>
      </c>
      <c r="D474" s="260">
        <v>1.0506667E7</v>
      </c>
      <c r="E474" s="254" t="str">
        <f>vlookup(C474,'Master data'!$A$1:$C$29,3,0)</f>
        <v>Biến phí</v>
      </c>
      <c r="F474" s="254" t="str">
        <f>vlookup(C474,'Master data'!$A$1:$C$29,2,0)</f>
        <v>Chi phí giá vốn</v>
      </c>
    </row>
    <row r="475" ht="21.0" hidden="1" customHeight="1" outlineLevel="1">
      <c r="A475" s="380" t="s">
        <v>3155</v>
      </c>
      <c r="B475" s="255" t="s">
        <v>3184</v>
      </c>
      <c r="C475" s="256" t="s">
        <v>99</v>
      </c>
      <c r="D475" s="257">
        <v>1416667.0</v>
      </c>
      <c r="E475" s="258" t="str">
        <f>vlookup(C475,'Master data'!$A$1:$C$29,3,0)</f>
        <v>Biến phí</v>
      </c>
      <c r="F475" s="258" t="str">
        <f>vlookup(C475,'Master data'!$A$1:$C$29,2,0)</f>
        <v>Chi phí giá vốn</v>
      </c>
    </row>
    <row r="476" ht="21.0" hidden="1" customHeight="1" outlineLevel="1">
      <c r="A476" s="381" t="s">
        <v>3155</v>
      </c>
      <c r="B476" s="259" t="s">
        <v>1278</v>
      </c>
      <c r="C476" s="256" t="s">
        <v>99</v>
      </c>
      <c r="D476" s="260">
        <v>1.8237E7</v>
      </c>
      <c r="E476" s="254" t="str">
        <f>vlookup(C476,'Master data'!$A$1:$C$29,3,0)</f>
        <v>Biến phí</v>
      </c>
      <c r="F476" s="254" t="str">
        <f>vlookup(C476,'Master data'!$A$1:$C$29,2,0)</f>
        <v>Chi phí giá vốn</v>
      </c>
    </row>
    <row r="477" ht="21.0" hidden="1" customHeight="1" outlineLevel="1">
      <c r="A477" s="380" t="s">
        <v>3155</v>
      </c>
      <c r="B477" s="255" t="s">
        <v>4225</v>
      </c>
      <c r="C477" s="256" t="s">
        <v>99</v>
      </c>
      <c r="D477" s="257">
        <v>138000.0</v>
      </c>
      <c r="E477" s="258" t="str">
        <f>vlookup(C477,'Master data'!$A$1:$C$29,3,0)</f>
        <v>Biến phí</v>
      </c>
      <c r="F477" s="258" t="str">
        <f>vlookup(C477,'Master data'!$A$1:$C$29,2,0)</f>
        <v>Chi phí giá vốn</v>
      </c>
    </row>
    <row r="478" ht="21.0" hidden="1" customHeight="1" outlineLevel="1">
      <c r="A478" s="381" t="s">
        <v>3155</v>
      </c>
      <c r="B478" s="259" t="s">
        <v>4226</v>
      </c>
      <c r="C478" s="256" t="s">
        <v>99</v>
      </c>
      <c r="D478" s="260">
        <v>1.237E8</v>
      </c>
      <c r="E478" s="254" t="str">
        <f>vlookup(C478,'Master data'!$A$1:$C$29,3,0)</f>
        <v>Biến phí</v>
      </c>
      <c r="F478" s="254" t="str">
        <f>vlookup(C478,'Master data'!$A$1:$C$29,2,0)</f>
        <v>Chi phí giá vốn</v>
      </c>
    </row>
    <row r="479" ht="21.0" hidden="1" customHeight="1" outlineLevel="1">
      <c r="A479" s="380" t="s">
        <v>3155</v>
      </c>
      <c r="B479" s="255" t="s">
        <v>4227</v>
      </c>
      <c r="C479" s="256" t="s">
        <v>99</v>
      </c>
      <c r="D479" s="257">
        <v>1.16E7</v>
      </c>
      <c r="E479" s="258" t="str">
        <f>vlookup(C479,'Master data'!$A$1:$C$29,3,0)</f>
        <v>Biến phí</v>
      </c>
      <c r="F479" s="258" t="str">
        <f>vlookup(C479,'Master data'!$A$1:$C$29,2,0)</f>
        <v>Chi phí giá vốn</v>
      </c>
    </row>
    <row r="480" ht="21.0" hidden="1" customHeight="1" outlineLevel="1">
      <c r="A480" s="381" t="s">
        <v>3155</v>
      </c>
      <c r="B480" s="259" t="s">
        <v>4228</v>
      </c>
      <c r="C480" s="256" t="s">
        <v>99</v>
      </c>
      <c r="D480" s="260">
        <v>1300000.0</v>
      </c>
      <c r="E480" s="254" t="str">
        <f>vlookup(C480,'Master data'!$A$1:$C$29,3,0)</f>
        <v>Biến phí</v>
      </c>
      <c r="F480" s="254" t="str">
        <f>vlookup(C480,'Master data'!$A$1:$C$29,2,0)</f>
        <v>Chi phí giá vốn</v>
      </c>
    </row>
    <row r="481" ht="21.0" hidden="1" customHeight="1" outlineLevel="1">
      <c r="A481" s="380" t="s">
        <v>3155</v>
      </c>
      <c r="B481" s="255" t="s">
        <v>3185</v>
      </c>
      <c r="C481" s="256" t="s">
        <v>99</v>
      </c>
      <c r="D481" s="257">
        <v>1540000.0</v>
      </c>
      <c r="E481" s="258" t="str">
        <f>vlookup(C481,'Master data'!$A$1:$C$29,3,0)</f>
        <v>Biến phí</v>
      </c>
      <c r="F481" s="258" t="str">
        <f>vlookup(C481,'Master data'!$A$1:$C$29,2,0)</f>
        <v>Chi phí giá vốn</v>
      </c>
    </row>
    <row r="482" ht="21.0" hidden="1" customHeight="1" outlineLevel="1">
      <c r="A482" s="381" t="s">
        <v>3155</v>
      </c>
      <c r="B482" s="259" t="s">
        <v>4096</v>
      </c>
      <c r="C482" s="256" t="s">
        <v>70</v>
      </c>
      <c r="D482" s="260">
        <v>5.0E7</v>
      </c>
      <c r="E482" s="254" t="str">
        <f>vlookup(C482,'Master data'!$A$1:$C$29,3,0)</f>
        <v>Chi phí khác</v>
      </c>
      <c r="F482" s="254" t="str">
        <f>vlookup(C482,'Master data'!$A$1:$C$29,2,0)</f>
        <v>Chi phí khác</v>
      </c>
    </row>
    <row r="483" ht="21.0" hidden="1" customHeight="1" outlineLevel="1">
      <c r="A483" s="380" t="s">
        <v>3155</v>
      </c>
      <c r="B483" s="255" t="s">
        <v>4201</v>
      </c>
      <c r="C483" s="256" t="s">
        <v>70</v>
      </c>
      <c r="D483" s="257">
        <v>4.6666667E7</v>
      </c>
      <c r="E483" s="258" t="str">
        <f>vlookup(C483,'Master data'!$A$1:$C$29,3,0)</f>
        <v>Chi phí khác</v>
      </c>
      <c r="F483" s="258" t="str">
        <f>vlookup(C483,'Master data'!$A$1:$C$29,2,0)</f>
        <v>Chi phí khác</v>
      </c>
    </row>
    <row r="484" ht="21.0" hidden="1" customHeight="1" outlineLevel="1">
      <c r="A484" s="381" t="s">
        <v>3155</v>
      </c>
      <c r="B484" s="259" t="s">
        <v>3186</v>
      </c>
      <c r="C484" s="256" t="s">
        <v>70</v>
      </c>
      <c r="D484" s="260">
        <v>833333.0</v>
      </c>
      <c r="E484" s="254" t="str">
        <f>vlookup(C484,'Master data'!$A$1:$C$29,3,0)</f>
        <v>Chi phí khác</v>
      </c>
      <c r="F484" s="254" t="str">
        <f>vlookup(C484,'Master data'!$A$1:$C$29,2,0)</f>
        <v>Chi phí khác</v>
      </c>
    </row>
    <row r="485" ht="21.0" hidden="1" customHeight="1" outlineLevel="1">
      <c r="A485" s="380" t="s">
        <v>3155</v>
      </c>
      <c r="B485" s="255" t="s">
        <v>3187</v>
      </c>
      <c r="C485" s="256" t="s">
        <v>70</v>
      </c>
      <c r="D485" s="257">
        <v>2715000.0</v>
      </c>
      <c r="E485" s="258" t="str">
        <f>vlookup(C485,'Master data'!$A$1:$C$29,3,0)</f>
        <v>Chi phí khác</v>
      </c>
      <c r="F485" s="258" t="str">
        <f>vlookup(C485,'Master data'!$A$1:$C$29,2,0)</f>
        <v>Chi phí khác</v>
      </c>
    </row>
    <row r="486" ht="21.0" hidden="1" customHeight="1" outlineLevel="1">
      <c r="A486" s="381" t="s">
        <v>3155</v>
      </c>
      <c r="B486" s="259" t="s">
        <v>4229</v>
      </c>
      <c r="C486" s="256" t="s">
        <v>70</v>
      </c>
      <c r="D486" s="260">
        <v>1.8E7</v>
      </c>
      <c r="E486" s="254" t="str">
        <f>vlookup(C486,'Master data'!$A$1:$C$29,3,0)</f>
        <v>Chi phí khác</v>
      </c>
      <c r="F486" s="254" t="str">
        <f>vlookup(C486,'Master data'!$A$1:$C$29,2,0)</f>
        <v>Chi phí khác</v>
      </c>
    </row>
    <row r="487" ht="21.0" hidden="1" customHeight="1" outlineLevel="1">
      <c r="A487" s="380" t="s">
        <v>3155</v>
      </c>
      <c r="B487" s="255" t="s">
        <v>3189</v>
      </c>
      <c r="C487" s="256" t="s">
        <v>70</v>
      </c>
      <c r="D487" s="257">
        <v>1666667.0</v>
      </c>
      <c r="E487" s="258" t="str">
        <f>vlookup(C487,'Master data'!$A$1:$C$29,3,0)</f>
        <v>Chi phí khác</v>
      </c>
      <c r="F487" s="258" t="str">
        <f>vlookup(C487,'Master data'!$A$1:$C$29,2,0)</f>
        <v>Chi phí khác</v>
      </c>
    </row>
    <row r="488" ht="21.0" hidden="1" customHeight="1" outlineLevel="1">
      <c r="A488" s="381" t="s">
        <v>3155</v>
      </c>
      <c r="B488" s="259" t="s">
        <v>3190</v>
      </c>
      <c r="C488" s="256" t="s">
        <v>70</v>
      </c>
      <c r="D488" s="260">
        <v>890000.0</v>
      </c>
      <c r="E488" s="254" t="str">
        <f>vlookup(C488,'Master data'!$A$1:$C$29,3,0)</f>
        <v>Chi phí khác</v>
      </c>
      <c r="F488" s="254" t="str">
        <f>vlookup(C488,'Master data'!$A$1:$C$29,2,0)</f>
        <v>Chi phí khác</v>
      </c>
    </row>
    <row r="489" ht="21.0" hidden="1" customHeight="1" outlineLevel="1">
      <c r="A489" s="380" t="s">
        <v>3155</v>
      </c>
      <c r="B489" s="255" t="s">
        <v>3191</v>
      </c>
      <c r="C489" s="256" t="s">
        <v>70</v>
      </c>
      <c r="D489" s="257">
        <v>1.1333333E7</v>
      </c>
      <c r="E489" s="258" t="str">
        <f>vlookup(C489,'Master data'!$A$1:$C$29,3,0)</f>
        <v>Chi phí khác</v>
      </c>
      <c r="F489" s="258" t="str">
        <f>vlookup(C489,'Master data'!$A$1:$C$29,2,0)</f>
        <v>Chi phí khác</v>
      </c>
    </row>
    <row r="490" ht="21.0" hidden="1" customHeight="1" outlineLevel="1">
      <c r="A490" s="381" t="s">
        <v>3155</v>
      </c>
      <c r="B490" s="259" t="s">
        <v>4230</v>
      </c>
      <c r="C490" s="256" t="s">
        <v>70</v>
      </c>
      <c r="D490" s="260">
        <v>179000.0</v>
      </c>
      <c r="E490" s="254" t="str">
        <f>vlookup(C490,'Master data'!$A$1:$C$29,3,0)</f>
        <v>Chi phí khác</v>
      </c>
      <c r="F490" s="254" t="str">
        <f>vlookup(C490,'Master data'!$A$1:$C$29,2,0)</f>
        <v>Chi phí khác</v>
      </c>
    </row>
    <row r="491" ht="21.0" hidden="1" customHeight="1" outlineLevel="1">
      <c r="A491" s="380" t="s">
        <v>3155</v>
      </c>
      <c r="B491" s="255" t="s">
        <v>4231</v>
      </c>
      <c r="C491" s="256" t="s">
        <v>70</v>
      </c>
      <c r="D491" s="257">
        <v>107000.0</v>
      </c>
      <c r="E491" s="258" t="str">
        <f>vlookup(C491,'Master data'!$A$1:$C$29,3,0)</f>
        <v>Chi phí khác</v>
      </c>
      <c r="F491" s="258" t="str">
        <f>vlookup(C491,'Master data'!$A$1:$C$29,2,0)</f>
        <v>Chi phí khác</v>
      </c>
    </row>
    <row r="492" ht="21.0" hidden="1" customHeight="1" outlineLevel="1">
      <c r="A492" s="381" t="s">
        <v>3155</v>
      </c>
      <c r="B492" s="259" t="s">
        <v>4232</v>
      </c>
      <c r="C492" s="256" t="s">
        <v>70</v>
      </c>
      <c r="D492" s="260">
        <v>2810000.0</v>
      </c>
      <c r="E492" s="254" t="str">
        <f>vlookup(C492,'Master data'!$A$1:$C$29,3,0)</f>
        <v>Chi phí khác</v>
      </c>
      <c r="F492" s="254" t="str">
        <f>vlookup(C492,'Master data'!$A$1:$C$29,2,0)</f>
        <v>Chi phí khác</v>
      </c>
    </row>
    <row r="493" ht="21.0" hidden="1" customHeight="1" outlineLevel="1">
      <c r="A493" s="380" t="s">
        <v>3155</v>
      </c>
      <c r="B493" s="255" t="s">
        <v>4233</v>
      </c>
      <c r="C493" s="256" t="s">
        <v>70</v>
      </c>
      <c r="D493" s="257">
        <v>3.52E7</v>
      </c>
      <c r="E493" s="258" t="str">
        <f>vlookup(C493,'Master data'!$A$1:$C$29,3,0)</f>
        <v>Chi phí khác</v>
      </c>
      <c r="F493" s="258" t="str">
        <f>vlookup(C493,'Master data'!$A$1:$C$29,2,0)</f>
        <v>Chi phí khác</v>
      </c>
    </row>
    <row r="494" ht="21.0" hidden="1" customHeight="1" outlineLevel="1">
      <c r="A494" s="381" t="s">
        <v>3155</v>
      </c>
      <c r="B494" s="259" t="s">
        <v>3193</v>
      </c>
      <c r="C494" s="256" t="s">
        <v>70</v>
      </c>
      <c r="D494" s="260">
        <v>7333333.0</v>
      </c>
      <c r="E494" s="254" t="str">
        <f>vlookup(C494,'Master data'!$A$1:$C$29,3,0)</f>
        <v>Chi phí khác</v>
      </c>
      <c r="F494" s="254" t="str">
        <f>vlookup(C494,'Master data'!$A$1:$C$29,2,0)</f>
        <v>Chi phí khác</v>
      </c>
    </row>
    <row r="495" ht="21.0" hidden="1" customHeight="1" outlineLevel="1">
      <c r="A495" s="380" t="s">
        <v>3155</v>
      </c>
      <c r="B495" s="255" t="s">
        <v>4234</v>
      </c>
      <c r="C495" s="256" t="s">
        <v>70</v>
      </c>
      <c r="D495" s="257">
        <v>258000.0</v>
      </c>
      <c r="E495" s="258" t="str">
        <f>vlookup(C495,'Master data'!$A$1:$C$29,3,0)</f>
        <v>Chi phí khác</v>
      </c>
      <c r="F495" s="258" t="str">
        <f>vlookup(C495,'Master data'!$A$1:$C$29,2,0)</f>
        <v>Chi phí khác</v>
      </c>
    </row>
    <row r="496" ht="21.0" hidden="1" customHeight="1" outlineLevel="1">
      <c r="A496" s="381" t="s">
        <v>3155</v>
      </c>
      <c r="B496" s="259" t="s">
        <v>3194</v>
      </c>
      <c r="C496" s="256" t="s">
        <v>70</v>
      </c>
      <c r="D496" s="260">
        <v>3.3333333E7</v>
      </c>
      <c r="E496" s="254" t="str">
        <f>vlookup(C496,'Master data'!$A$1:$C$29,3,0)</f>
        <v>Chi phí khác</v>
      </c>
      <c r="F496" s="254" t="str">
        <f>vlookup(C496,'Master data'!$A$1:$C$29,2,0)</f>
        <v>Chi phí khác</v>
      </c>
    </row>
    <row r="497" ht="21.0" hidden="1" customHeight="1" outlineLevel="1">
      <c r="A497" s="380" t="s">
        <v>3155</v>
      </c>
      <c r="B497" s="255" t="s">
        <v>4235</v>
      </c>
      <c r="C497" s="256" t="s">
        <v>70</v>
      </c>
      <c r="D497" s="257">
        <v>500000.0</v>
      </c>
      <c r="E497" s="258" t="str">
        <f>vlookup(C497,'Master data'!$A$1:$C$29,3,0)</f>
        <v>Chi phí khác</v>
      </c>
      <c r="F497" s="258" t="str">
        <f>vlookup(C497,'Master data'!$A$1:$C$29,2,0)</f>
        <v>Chi phí khác</v>
      </c>
    </row>
    <row r="498" ht="21.0" hidden="1" customHeight="1" outlineLevel="1">
      <c r="A498" s="381" t="s">
        <v>3155</v>
      </c>
      <c r="B498" s="259" t="s">
        <v>4236</v>
      </c>
      <c r="C498" s="256" t="s">
        <v>70</v>
      </c>
      <c r="D498" s="260">
        <v>63000.0</v>
      </c>
      <c r="E498" s="254" t="str">
        <f>vlookup(C498,'Master data'!$A$1:$C$29,3,0)</f>
        <v>Chi phí khác</v>
      </c>
      <c r="F498" s="254" t="str">
        <f>vlookup(C498,'Master data'!$A$1:$C$29,2,0)</f>
        <v>Chi phí khác</v>
      </c>
    </row>
    <row r="499" ht="21.0" hidden="1" customHeight="1" outlineLevel="1">
      <c r="A499" s="380" t="s">
        <v>3155</v>
      </c>
      <c r="B499" s="255" t="s">
        <v>3195</v>
      </c>
      <c r="C499" s="256" t="s">
        <v>70</v>
      </c>
      <c r="D499" s="257">
        <v>589000.0</v>
      </c>
      <c r="E499" s="258" t="str">
        <f>vlookup(C499,'Master data'!$A$1:$C$29,3,0)</f>
        <v>Chi phí khác</v>
      </c>
      <c r="F499" s="258" t="str">
        <f>vlookup(C499,'Master data'!$A$1:$C$29,2,0)</f>
        <v>Chi phí khác</v>
      </c>
    </row>
    <row r="500" ht="21.0" hidden="1" customHeight="1" outlineLevel="1">
      <c r="A500" s="381" t="s">
        <v>3155</v>
      </c>
      <c r="B500" s="259" t="s">
        <v>3196</v>
      </c>
      <c r="C500" s="256" t="s">
        <v>102</v>
      </c>
      <c r="D500" s="260">
        <v>6.33E7</v>
      </c>
      <c r="E500" s="254" t="str">
        <f>vlookup(C500,'Master data'!$A$1:$C$29,3,0)</f>
        <v>Biến phí</v>
      </c>
      <c r="F500" s="254" t="str">
        <f>vlookup(C500,'Master data'!$A$1:$C$29,2,0)</f>
        <v>Chi phí giá vốn</v>
      </c>
    </row>
    <row r="501" ht="21.0" hidden="1" customHeight="1" outlineLevel="1">
      <c r="A501" s="380" t="s">
        <v>3155</v>
      </c>
      <c r="B501" s="255" t="s">
        <v>3090</v>
      </c>
      <c r="C501" s="256" t="s">
        <v>98</v>
      </c>
      <c r="D501" s="257">
        <v>1.025E7</v>
      </c>
      <c r="E501" s="258" t="str">
        <f>vlookup(C501,'Master data'!$A$1:$C$29,3,0)</f>
        <v>Biến phí</v>
      </c>
      <c r="F501" s="258" t="str">
        <f>vlookup(C501,'Master data'!$A$1:$C$29,2,0)</f>
        <v>Chi phí bán hàng</v>
      </c>
    </row>
    <row r="502" ht="21.0" hidden="1" customHeight="1" outlineLevel="1">
      <c r="A502" s="381" t="s">
        <v>3155</v>
      </c>
      <c r="B502" s="259" t="s">
        <v>3052</v>
      </c>
      <c r="C502" s="256" t="s">
        <v>111</v>
      </c>
      <c r="D502" s="260">
        <v>1406211.0</v>
      </c>
      <c r="E502" s="254" t="str">
        <f>vlookup(C502,'Master data'!$A$1:$C$29,3,0)</f>
        <v>Định phí</v>
      </c>
      <c r="F502" s="254" t="str">
        <f>vlookup(C502,'Master data'!$A$1:$C$29,2,0)</f>
        <v>Chi phí khác</v>
      </c>
    </row>
    <row r="503" ht="21.0" hidden="1" customHeight="1" outlineLevel="1">
      <c r="A503" s="380" t="s">
        <v>3155</v>
      </c>
      <c r="B503" s="255" t="s">
        <v>3053</v>
      </c>
      <c r="C503" s="256" t="s">
        <v>111</v>
      </c>
      <c r="D503" s="257">
        <v>1.0E7</v>
      </c>
      <c r="E503" s="258" t="str">
        <f>vlookup(C503,'Master data'!$A$1:$C$29,3,0)</f>
        <v>Định phí</v>
      </c>
      <c r="F503" s="258" t="str">
        <f>vlookup(C503,'Master data'!$A$1:$C$29,2,0)</f>
        <v>Chi phí khác</v>
      </c>
    </row>
    <row r="504" ht="21.0" hidden="1" customHeight="1" outlineLevel="1">
      <c r="A504" s="381" t="s">
        <v>3155</v>
      </c>
      <c r="B504" s="259" t="s">
        <v>3197</v>
      </c>
      <c r="C504" s="256" t="s">
        <v>124</v>
      </c>
      <c r="D504" s="260">
        <v>683333.0</v>
      </c>
      <c r="E504" s="254" t="str">
        <f>vlookup(C504,'Master data'!$A$1:$C$29,3,0)</f>
        <v>Chi phí khác</v>
      </c>
      <c r="F504" s="254" t="str">
        <f>vlookup(C504,'Master data'!$A$1:$C$29,2,0)</f>
        <v>Chi phí khác</v>
      </c>
    </row>
    <row r="505" ht="21.0" hidden="1" customHeight="1" outlineLevel="1">
      <c r="A505" s="380" t="s">
        <v>3155</v>
      </c>
      <c r="B505" s="255" t="s">
        <v>3198</v>
      </c>
      <c r="C505" s="256" t="s">
        <v>124</v>
      </c>
      <c r="D505" s="257">
        <v>1526667.0</v>
      </c>
      <c r="E505" s="258" t="str">
        <f>vlookup(C505,'Master data'!$A$1:$C$29,3,0)</f>
        <v>Chi phí khác</v>
      </c>
      <c r="F505" s="258" t="str">
        <f>vlookup(C505,'Master data'!$A$1:$C$29,2,0)</f>
        <v>Chi phí khác</v>
      </c>
    </row>
    <row r="506" ht="21.0" hidden="1" customHeight="1" outlineLevel="1">
      <c r="A506" s="389" t="s">
        <v>3155</v>
      </c>
      <c r="B506" s="267" t="s">
        <v>4072</v>
      </c>
      <c r="C506" s="262" t="s">
        <v>111</v>
      </c>
      <c r="D506" s="268">
        <v>1.0E7</v>
      </c>
      <c r="E506" s="269" t="str">
        <f>vlookup(C506,'Master data'!$A$1:$C$29,3,0)</f>
        <v>Định phí</v>
      </c>
      <c r="F506" s="269" t="str">
        <f>vlookup(C506,'Master data'!$A$1:$C$29,2,0)</f>
        <v>Chi phí khác</v>
      </c>
    </row>
    <row r="507" ht="21.0" customHeight="1" collapsed="1">
      <c r="A507" s="386" t="s">
        <v>3199</v>
      </c>
      <c r="B507" s="274" t="s">
        <v>274</v>
      </c>
      <c r="C507" s="275" t="s">
        <v>112</v>
      </c>
      <c r="D507" s="276">
        <v>0.0</v>
      </c>
      <c r="E507" s="277" t="str">
        <f>vlookup(C507,'Master data'!$A$1:$C$29,3,0)</f>
        <v>Biến phí</v>
      </c>
      <c r="F507" s="277" t="str">
        <f>vlookup(C507,'Master data'!$A$1:$C$29,2,0)</f>
        <v>Chi phí hành chính</v>
      </c>
    </row>
    <row r="508" ht="21.0" hidden="1" customHeight="1" outlineLevel="1">
      <c r="A508" s="386" t="s">
        <v>3199</v>
      </c>
      <c r="B508" s="272" t="s">
        <v>112</v>
      </c>
      <c r="C508" s="252" t="s">
        <v>112</v>
      </c>
      <c r="D508" s="271">
        <v>3.1867003E7</v>
      </c>
      <c r="E508" s="258" t="str">
        <f>vlookup(C508,'Master data'!$A$1:$C$29,3,0)</f>
        <v>Biến phí</v>
      </c>
      <c r="F508" s="258" t="str">
        <f>vlookup(C508,'Master data'!$A$1:$C$29,2,0)</f>
        <v>Chi phí hành chính</v>
      </c>
    </row>
    <row r="509" ht="21.0" hidden="1" customHeight="1" outlineLevel="1">
      <c r="A509" s="381" t="s">
        <v>3199</v>
      </c>
      <c r="B509" s="259" t="s">
        <v>115</v>
      </c>
      <c r="C509" s="256" t="s">
        <v>115</v>
      </c>
      <c r="D509" s="285">
        <v>2.15455E7</v>
      </c>
      <c r="E509" s="254" t="str">
        <f>vlookup(C509,'Master data'!$A$1:$C$29,3,0)</f>
        <v>Định phí</v>
      </c>
      <c r="F509" s="254" t="str">
        <f>vlookup(C509,'Master data'!$A$1:$C$29,2,0)</f>
        <v>Chi phí hành chính</v>
      </c>
    </row>
    <row r="510" ht="21.0" hidden="1" customHeight="1" outlineLevel="1">
      <c r="A510" s="380" t="s">
        <v>3199</v>
      </c>
      <c r="B510" s="255" t="s">
        <v>3200</v>
      </c>
      <c r="C510" s="256" t="s">
        <v>115</v>
      </c>
      <c r="D510" s="286">
        <v>4796667.0</v>
      </c>
      <c r="E510" s="258" t="str">
        <f>vlookup(C510,'Master data'!$A$1:$C$29,3,0)</f>
        <v>Định phí</v>
      </c>
      <c r="F510" s="258" t="str">
        <f>vlookup(C510,'Master data'!$A$1:$C$29,2,0)</f>
        <v>Chi phí hành chính</v>
      </c>
    </row>
    <row r="511" ht="21.0" hidden="1" customHeight="1" outlineLevel="1">
      <c r="A511" s="381" t="s">
        <v>3199</v>
      </c>
      <c r="B511" s="259" t="s">
        <v>3201</v>
      </c>
      <c r="C511" s="256" t="s">
        <v>116</v>
      </c>
      <c r="D511" s="285">
        <v>2.1138485E7</v>
      </c>
      <c r="E511" s="254" t="str">
        <f>vlookup(C511,'Master data'!$A$1:$C$29,3,0)</f>
        <v>Định phí</v>
      </c>
      <c r="F511" s="254" t="str">
        <f>vlookup(C511,'Master data'!$A$1:$C$29,2,0)</f>
        <v>Chi phí hành chính</v>
      </c>
    </row>
    <row r="512" ht="21.0" hidden="1" customHeight="1" outlineLevel="1">
      <c r="A512" s="380" t="s">
        <v>3199</v>
      </c>
      <c r="B512" s="255" t="s">
        <v>3202</v>
      </c>
      <c r="C512" s="256" t="s">
        <v>118</v>
      </c>
      <c r="D512" s="286">
        <v>1.1977E7</v>
      </c>
      <c r="E512" s="258" t="str">
        <f>vlookup(C512,'Master data'!$A$1:$C$29,3,0)</f>
        <v>Định phí</v>
      </c>
      <c r="F512" s="258" t="str">
        <f>vlookup(C512,'Master data'!$A$1:$C$29,2,0)</f>
        <v>Chi phí hành chính</v>
      </c>
    </row>
    <row r="513" ht="21.0" hidden="1" customHeight="1" outlineLevel="1">
      <c r="A513" s="381" t="s">
        <v>3199</v>
      </c>
      <c r="B513" s="259" t="s">
        <v>3203</v>
      </c>
      <c r="C513" s="256" t="s">
        <v>107</v>
      </c>
      <c r="D513" s="285">
        <v>3.5686333E7</v>
      </c>
      <c r="E513" s="254" t="str">
        <f>vlookup(C513,'Master data'!$A$1:$C$29,3,0)</f>
        <v>Biến phí</v>
      </c>
      <c r="F513" s="254" t="str">
        <f>vlookup(C513,'Master data'!$A$1:$C$29,2,0)</f>
        <v>Chi phí bán hàng</v>
      </c>
    </row>
    <row r="514" ht="21.0" hidden="1" customHeight="1" outlineLevel="1">
      <c r="A514" s="380" t="s">
        <v>3199</v>
      </c>
      <c r="B514" s="255" t="s">
        <v>3204</v>
      </c>
      <c r="C514" s="256" t="s">
        <v>95</v>
      </c>
      <c r="D514" s="286">
        <v>2.9E8</v>
      </c>
      <c r="E514" s="258" t="str">
        <f>vlookup(C514,'Master data'!$A$1:$C$29,3,0)</f>
        <v>Biến phí</v>
      </c>
      <c r="F514" s="258" t="str">
        <f>vlookup(C514,'Master data'!$A$1:$C$29,2,0)</f>
        <v>Chi phí bán hàng</v>
      </c>
    </row>
    <row r="515" ht="21.0" hidden="1" customHeight="1" outlineLevel="1">
      <c r="A515" s="381" t="s">
        <v>3199</v>
      </c>
      <c r="B515" s="259" t="s">
        <v>3205</v>
      </c>
      <c r="C515" s="256" t="s">
        <v>114</v>
      </c>
      <c r="D515" s="285">
        <v>3.1357499E7</v>
      </c>
      <c r="E515" s="254" t="str">
        <f>vlookup(C515,'Master data'!$A$1:$C$29,3,0)</f>
        <v>Định phí</v>
      </c>
      <c r="F515" s="254" t="str">
        <f>vlookup(C515,'Master data'!$A$1:$C$29,2,0)</f>
        <v>Chi phí hành chính</v>
      </c>
    </row>
    <row r="516" ht="21.0" hidden="1" customHeight="1" outlineLevel="1">
      <c r="A516" s="380" t="s">
        <v>3199</v>
      </c>
      <c r="B516" s="255" t="s">
        <v>97</v>
      </c>
      <c r="C516" s="256" t="s">
        <v>97</v>
      </c>
      <c r="D516" s="394">
        <v>0.0</v>
      </c>
      <c r="E516" s="258" t="str">
        <f>vlookup(C516,'Master data'!$A$1:$C$29,3,0)</f>
        <v>Biến phí</v>
      </c>
      <c r="F516" s="258" t="str">
        <f>vlookup(C516,'Master data'!$A$1:$C$29,2,0)</f>
        <v>Chi phí bán hàng</v>
      </c>
    </row>
    <row r="517" ht="21.0" hidden="1" customHeight="1" outlineLevel="1">
      <c r="A517" s="381" t="s">
        <v>3199</v>
      </c>
      <c r="B517" s="259" t="s">
        <v>3031</v>
      </c>
      <c r="C517" s="256" t="s">
        <v>98</v>
      </c>
      <c r="D517" s="285">
        <v>6966667.0</v>
      </c>
      <c r="E517" s="254" t="str">
        <f>vlookup(C517,'Master data'!$A$1:$C$29,3,0)</f>
        <v>Biến phí</v>
      </c>
      <c r="F517" s="254" t="str">
        <f>vlookup(C517,'Master data'!$A$1:$C$29,2,0)</f>
        <v>Chi phí bán hàng</v>
      </c>
    </row>
    <row r="518" ht="21.0" hidden="1" customHeight="1" outlineLevel="1">
      <c r="A518" s="380" t="s">
        <v>3199</v>
      </c>
      <c r="B518" s="255" t="s">
        <v>117</v>
      </c>
      <c r="C518" s="256" t="s">
        <v>117</v>
      </c>
      <c r="D518" s="394">
        <v>0.0</v>
      </c>
      <c r="E518" s="258" t="str">
        <f>vlookup(C518,'Master data'!$A$1:$C$29,3,0)</f>
        <v>Định phí</v>
      </c>
      <c r="F518" s="258" t="str">
        <f>vlookup(C518,'Master data'!$A$1:$C$29,2,0)</f>
        <v>Chi phí bán hàng</v>
      </c>
    </row>
    <row r="519" ht="21.0" hidden="1" customHeight="1" outlineLevel="1">
      <c r="A519" s="381" t="s">
        <v>3199</v>
      </c>
      <c r="B519" s="259" t="s">
        <v>101</v>
      </c>
      <c r="C519" s="256" t="s">
        <v>101</v>
      </c>
      <c r="D519" s="285">
        <v>2.3831934E7</v>
      </c>
      <c r="E519" s="254" t="str">
        <f>vlookup(C519,'Master data'!$A$1:$C$29,3,0)</f>
        <v>Biến phí</v>
      </c>
      <c r="F519" s="254" t="str">
        <f>vlookup(C519,'Master data'!$A$1:$C$29,2,0)</f>
        <v>Chi phí bán hàng</v>
      </c>
    </row>
    <row r="520" ht="21.0" hidden="1" customHeight="1" outlineLevel="1">
      <c r="A520" s="380" t="s">
        <v>3199</v>
      </c>
      <c r="B520" s="255" t="s">
        <v>3206</v>
      </c>
      <c r="C520" s="256" t="s">
        <v>103</v>
      </c>
      <c r="D520" s="286">
        <v>7016896.0</v>
      </c>
      <c r="E520" s="258" t="str">
        <f>vlookup(C520,'Master data'!$A$1:$C$29,3,0)</f>
        <v>Biến phí</v>
      </c>
      <c r="F520" s="258" t="str">
        <f>vlookup(C520,'Master data'!$A$1:$C$29,2,0)</f>
        <v>Chi phí bán hàng</v>
      </c>
    </row>
    <row r="521" ht="21.0" hidden="1" customHeight="1" outlineLevel="1">
      <c r="A521" s="381" t="s">
        <v>3199</v>
      </c>
      <c r="B521" s="259" t="s">
        <v>3207</v>
      </c>
      <c r="C521" s="256" t="s">
        <v>104</v>
      </c>
      <c r="D521" s="285">
        <v>2.2E7</v>
      </c>
      <c r="E521" s="254" t="str">
        <f>vlookup(C521,'Master data'!$A$1:$C$29,3,0)</f>
        <v>Biến phí</v>
      </c>
      <c r="F521" s="254" t="str">
        <f>vlookup(C521,'Master data'!$A$1:$C$29,2,0)</f>
        <v>Chi phí bán hàng</v>
      </c>
    </row>
    <row r="522" ht="21.0" hidden="1" customHeight="1" outlineLevel="1">
      <c r="A522" s="380" t="s">
        <v>3199</v>
      </c>
      <c r="B522" s="255" t="s">
        <v>105</v>
      </c>
      <c r="C522" s="256" t="s">
        <v>105</v>
      </c>
      <c r="D522" s="286">
        <v>1.375E7</v>
      </c>
      <c r="E522" s="258" t="str">
        <f>vlookup(C522,'Master data'!$A$1:$C$29,3,0)</f>
        <v>Biến phí</v>
      </c>
      <c r="F522" s="258" t="str">
        <f>vlookup(C522,'Master data'!$A$1:$C$29,2,0)</f>
        <v>Chi phí bán hàng</v>
      </c>
    </row>
    <row r="523" ht="21.0" hidden="1" customHeight="1" outlineLevel="1">
      <c r="A523" s="381" t="s">
        <v>3199</v>
      </c>
      <c r="B523" s="259" t="s">
        <v>3208</v>
      </c>
      <c r="C523" s="256" t="s">
        <v>17</v>
      </c>
      <c r="D523" s="285">
        <v>2.39517906E8</v>
      </c>
      <c r="E523" s="254" t="str">
        <f>vlookup(C523,'Master data'!$A$1:$C$29,3,0)</f>
        <v>Biến phí</v>
      </c>
      <c r="F523" s="254" t="str">
        <f>vlookup(C523,'Master data'!$A$1:$C$29,2,0)</f>
        <v>Chi phí bán hàng</v>
      </c>
    </row>
    <row r="524" ht="21.0" hidden="1" customHeight="1" outlineLevel="1">
      <c r="A524" s="380" t="s">
        <v>3199</v>
      </c>
      <c r="B524" s="255" t="s">
        <v>106</v>
      </c>
      <c r="C524" s="256" t="s">
        <v>106</v>
      </c>
      <c r="D524" s="286">
        <v>3286144.0</v>
      </c>
      <c r="E524" s="258" t="str">
        <f>vlookup(C524,'Master data'!$A$1:$C$29,3,0)</f>
        <v>Biến phí</v>
      </c>
      <c r="F524" s="258" t="str">
        <f>vlookup(C524,'Master data'!$A$1:$C$29,2,0)</f>
        <v>Chi phí bán hàng</v>
      </c>
    </row>
    <row r="525" ht="21.0" hidden="1" customHeight="1" outlineLevel="1">
      <c r="A525" s="381" t="s">
        <v>3199</v>
      </c>
      <c r="B525" s="259" t="s">
        <v>3871</v>
      </c>
      <c r="C525" s="256" t="s">
        <v>118</v>
      </c>
      <c r="D525" s="285">
        <v>4104000.0</v>
      </c>
      <c r="E525" s="254" t="str">
        <f>vlookup(C525,'Master data'!$A$1:$C$29,3,0)</f>
        <v>Định phí</v>
      </c>
      <c r="F525" s="254" t="str">
        <f>vlookup(C525,'Master data'!$A$1:$C$29,2,0)</f>
        <v>Chi phí hành chính</v>
      </c>
    </row>
    <row r="526" ht="21.0" hidden="1" customHeight="1" outlineLevel="1">
      <c r="A526" s="380" t="s">
        <v>3199</v>
      </c>
      <c r="B526" s="255" t="s">
        <v>109</v>
      </c>
      <c r="C526" s="256" t="s">
        <v>109</v>
      </c>
      <c r="D526" s="286">
        <v>4.1640244E8</v>
      </c>
      <c r="E526" s="258" t="str">
        <f>vlookup(C526,'Master data'!$A$1:$C$29,3,0)</f>
        <v>Định phí</v>
      </c>
      <c r="F526" s="258" t="str">
        <f>vlookup(C526,'Master data'!$A$1:$C$29,2,0)</f>
        <v>Chi phí QLDN</v>
      </c>
    </row>
    <row r="527" ht="21.0" hidden="1" customHeight="1" outlineLevel="1">
      <c r="A527" s="381" t="s">
        <v>3199</v>
      </c>
      <c r="B527" s="259" t="s">
        <v>3210</v>
      </c>
      <c r="C527" s="256" t="s">
        <v>120</v>
      </c>
      <c r="D527" s="285">
        <v>1.03691333E8</v>
      </c>
      <c r="E527" s="254" t="str">
        <f>vlookup(C527,'Master data'!$A$1:$C$29,3,0)</f>
        <v>Định phí</v>
      </c>
      <c r="F527" s="254" t="str">
        <f>vlookup(C527,'Master data'!$A$1:$C$29,2,0)</f>
        <v>Chi phí QLDN</v>
      </c>
    </row>
    <row r="528" ht="21.0" hidden="1" customHeight="1" outlineLevel="1">
      <c r="A528" s="380" t="s">
        <v>3199</v>
      </c>
      <c r="B528" s="255" t="s">
        <v>121</v>
      </c>
      <c r="C528" s="256" t="s">
        <v>121</v>
      </c>
      <c r="D528" s="286">
        <v>2.4989867E7</v>
      </c>
      <c r="E528" s="258" t="str">
        <f>vlookup(C528,'Master data'!$A$1:$C$29,3,0)</f>
        <v>Định phí</v>
      </c>
      <c r="F528" s="258" t="str">
        <f>vlookup(C528,'Master data'!$A$1:$C$29,2,0)</f>
        <v>Chi phí QLDN</v>
      </c>
    </row>
    <row r="529" ht="21.0" hidden="1" customHeight="1" outlineLevel="1">
      <c r="A529" s="381" t="s">
        <v>3199</v>
      </c>
      <c r="B529" s="259" t="s">
        <v>3211</v>
      </c>
      <c r="C529" s="256" t="s">
        <v>123</v>
      </c>
      <c r="D529" s="285">
        <v>1.5E7</v>
      </c>
      <c r="E529" s="254" t="str">
        <f>vlookup(C529,'Master data'!$A$1:$C$29,3,0)</f>
        <v>Định phí</v>
      </c>
      <c r="F529" s="254" t="str">
        <f>vlookup(C529,'Master data'!$A$1:$C$29,2,0)</f>
        <v>Chi phí QLDN</v>
      </c>
    </row>
    <row r="530" ht="21.0" hidden="1" customHeight="1" outlineLevel="1">
      <c r="A530" s="380" t="s">
        <v>3199</v>
      </c>
      <c r="B530" s="255" t="s">
        <v>3212</v>
      </c>
      <c r="C530" s="256" t="s">
        <v>120</v>
      </c>
      <c r="D530" s="286">
        <v>2500000.0</v>
      </c>
      <c r="E530" s="258" t="str">
        <f>vlookup(C530,'Master data'!$A$1:$C$29,3,0)</f>
        <v>Định phí</v>
      </c>
      <c r="F530" s="258" t="str">
        <f>vlookup(C530,'Master data'!$A$1:$C$29,2,0)</f>
        <v>Chi phí QLDN</v>
      </c>
    </row>
    <row r="531" ht="21.0" hidden="1" customHeight="1" outlineLevel="1">
      <c r="A531" s="381" t="s">
        <v>3199</v>
      </c>
      <c r="B531" s="259" t="s">
        <v>2004</v>
      </c>
      <c r="C531" s="256" t="s">
        <v>99</v>
      </c>
      <c r="D531" s="285">
        <v>5593000.0</v>
      </c>
      <c r="E531" s="254" t="str">
        <f>vlookup(C531,'Master data'!$A$1:$C$29,3,0)</f>
        <v>Biến phí</v>
      </c>
      <c r="F531" s="254" t="str">
        <f>vlookup(C531,'Master data'!$A$1:$C$29,2,0)</f>
        <v>Chi phí giá vốn</v>
      </c>
    </row>
    <row r="532" ht="21.0" hidden="1" customHeight="1" outlineLevel="1">
      <c r="A532" s="380" t="s">
        <v>3199</v>
      </c>
      <c r="B532" s="255" t="s">
        <v>4237</v>
      </c>
      <c r="C532" s="256" t="s">
        <v>99</v>
      </c>
      <c r="D532" s="286">
        <v>3.341E7</v>
      </c>
      <c r="E532" s="258" t="str">
        <f>vlookup(C532,'Master data'!$A$1:$C$29,3,0)</f>
        <v>Biến phí</v>
      </c>
      <c r="F532" s="258" t="str">
        <f>vlookup(C532,'Master data'!$A$1:$C$29,2,0)</f>
        <v>Chi phí giá vốn</v>
      </c>
    </row>
    <row r="533" ht="21.0" hidden="1" customHeight="1" outlineLevel="1">
      <c r="A533" s="381" t="s">
        <v>3199</v>
      </c>
      <c r="B533" s="259" t="s">
        <v>3183</v>
      </c>
      <c r="C533" s="256" t="s">
        <v>99</v>
      </c>
      <c r="D533" s="285">
        <v>1530000.0</v>
      </c>
      <c r="E533" s="254" t="str">
        <f>vlookup(C533,'Master data'!$A$1:$C$29,3,0)</f>
        <v>Biến phí</v>
      </c>
      <c r="F533" s="254" t="str">
        <f>vlookup(C533,'Master data'!$A$1:$C$29,2,0)</f>
        <v>Chi phí giá vốn</v>
      </c>
    </row>
    <row r="534" ht="21.0" hidden="1" customHeight="1" outlineLevel="1">
      <c r="A534" s="380" t="s">
        <v>3199</v>
      </c>
      <c r="B534" s="255" t="s">
        <v>1793</v>
      </c>
      <c r="C534" s="256" t="s">
        <v>99</v>
      </c>
      <c r="D534" s="286">
        <v>900000.0</v>
      </c>
      <c r="E534" s="258" t="str">
        <f>vlookup(C534,'Master data'!$A$1:$C$29,3,0)</f>
        <v>Biến phí</v>
      </c>
      <c r="F534" s="258" t="str">
        <f>vlookup(C534,'Master data'!$A$1:$C$29,2,0)</f>
        <v>Chi phí giá vốn</v>
      </c>
    </row>
    <row r="535" ht="21.0" hidden="1" customHeight="1" outlineLevel="1">
      <c r="A535" s="381" t="s">
        <v>3199</v>
      </c>
      <c r="B535" s="259" t="s">
        <v>4238</v>
      </c>
      <c r="C535" s="256" t="s">
        <v>99</v>
      </c>
      <c r="D535" s="285">
        <v>3.0858E7</v>
      </c>
      <c r="E535" s="254" t="str">
        <f>vlookup(C535,'Master data'!$A$1:$C$29,3,0)</f>
        <v>Biến phí</v>
      </c>
      <c r="F535" s="254" t="str">
        <f>vlookup(C535,'Master data'!$A$1:$C$29,2,0)</f>
        <v>Chi phí giá vốn</v>
      </c>
    </row>
    <row r="536" ht="21.0" hidden="1" customHeight="1" outlineLevel="1">
      <c r="A536" s="380" t="s">
        <v>3199</v>
      </c>
      <c r="B536" s="255" t="s">
        <v>4239</v>
      </c>
      <c r="C536" s="256" t="s">
        <v>99</v>
      </c>
      <c r="D536" s="286">
        <v>180000.0</v>
      </c>
      <c r="E536" s="258" t="str">
        <f>vlookup(C536,'Master data'!$A$1:$C$29,3,0)</f>
        <v>Biến phí</v>
      </c>
      <c r="F536" s="258" t="str">
        <f>vlookup(C536,'Master data'!$A$1:$C$29,2,0)</f>
        <v>Chi phí giá vốn</v>
      </c>
    </row>
    <row r="537" ht="21.0" hidden="1" customHeight="1" outlineLevel="1">
      <c r="A537" s="381" t="s">
        <v>3199</v>
      </c>
      <c r="B537" s="259" t="s">
        <v>4223</v>
      </c>
      <c r="C537" s="256" t="s">
        <v>99</v>
      </c>
      <c r="D537" s="285">
        <v>1.098E7</v>
      </c>
      <c r="E537" s="254" t="str">
        <f>vlookup(C537,'Master data'!$A$1:$C$29,3,0)</f>
        <v>Biến phí</v>
      </c>
      <c r="F537" s="254" t="str">
        <f>vlookup(C537,'Master data'!$A$1:$C$29,2,0)</f>
        <v>Chi phí giá vốn</v>
      </c>
    </row>
    <row r="538" ht="21.0" hidden="1" customHeight="1" outlineLevel="1">
      <c r="A538" s="380" t="s">
        <v>3199</v>
      </c>
      <c r="B538" s="255" t="s">
        <v>4240</v>
      </c>
      <c r="C538" s="256" t="s">
        <v>99</v>
      </c>
      <c r="D538" s="286">
        <v>4.8E7</v>
      </c>
      <c r="E538" s="258" t="str">
        <f>vlookup(C538,'Master data'!$A$1:$C$29,3,0)</f>
        <v>Biến phí</v>
      </c>
      <c r="F538" s="258" t="str">
        <f>vlookup(C538,'Master data'!$A$1:$C$29,2,0)</f>
        <v>Chi phí giá vốn</v>
      </c>
    </row>
    <row r="539" ht="21.0" hidden="1" customHeight="1" outlineLevel="1">
      <c r="A539" s="381" t="s">
        <v>3199</v>
      </c>
      <c r="B539" s="259" t="s">
        <v>2246</v>
      </c>
      <c r="C539" s="256" t="s">
        <v>99</v>
      </c>
      <c r="D539" s="285">
        <v>2385000.0</v>
      </c>
      <c r="E539" s="254" t="str">
        <f>vlookup(C539,'Master data'!$A$1:$C$29,3,0)</f>
        <v>Biến phí</v>
      </c>
      <c r="F539" s="254" t="str">
        <f>vlookup(C539,'Master data'!$A$1:$C$29,2,0)</f>
        <v>Chi phí giá vốn</v>
      </c>
    </row>
    <row r="540" ht="21.0" hidden="1" customHeight="1" outlineLevel="1">
      <c r="A540" s="380" t="s">
        <v>3199</v>
      </c>
      <c r="B540" s="255" t="s">
        <v>4241</v>
      </c>
      <c r="C540" s="256" t="s">
        <v>99</v>
      </c>
      <c r="D540" s="286">
        <v>231000.0</v>
      </c>
      <c r="E540" s="258" t="str">
        <f>vlookup(C540,'Master data'!$A$1:$C$29,3,0)</f>
        <v>Biến phí</v>
      </c>
      <c r="F540" s="258" t="str">
        <f>vlookup(C540,'Master data'!$A$1:$C$29,2,0)</f>
        <v>Chi phí giá vốn</v>
      </c>
    </row>
    <row r="541" ht="21.0" hidden="1" customHeight="1" outlineLevel="1">
      <c r="A541" s="381" t="s">
        <v>3199</v>
      </c>
      <c r="B541" s="259" t="s">
        <v>4242</v>
      </c>
      <c r="C541" s="256" t="s">
        <v>99</v>
      </c>
      <c r="D541" s="285">
        <v>758000.0</v>
      </c>
      <c r="E541" s="254" t="str">
        <f>vlookup(C541,'Master data'!$A$1:$C$29,3,0)</f>
        <v>Biến phí</v>
      </c>
      <c r="F541" s="254" t="str">
        <f>vlookup(C541,'Master data'!$A$1:$C$29,2,0)</f>
        <v>Chi phí giá vốn</v>
      </c>
    </row>
    <row r="542" ht="21.0" hidden="1" customHeight="1" outlineLevel="1">
      <c r="A542" s="380" t="s">
        <v>3199</v>
      </c>
      <c r="B542" s="255" t="s">
        <v>366</v>
      </c>
      <c r="C542" s="256" t="s">
        <v>99</v>
      </c>
      <c r="D542" s="286">
        <v>1.8543E7</v>
      </c>
      <c r="E542" s="258" t="str">
        <f>vlookup(C542,'Master data'!$A$1:$C$29,3,0)</f>
        <v>Biến phí</v>
      </c>
      <c r="F542" s="258" t="str">
        <f>vlookup(C542,'Master data'!$A$1:$C$29,2,0)</f>
        <v>Chi phí giá vốn</v>
      </c>
    </row>
    <row r="543" ht="21.0" hidden="1" customHeight="1" outlineLevel="1">
      <c r="A543" s="381" t="s">
        <v>3199</v>
      </c>
      <c r="B543" s="259" t="s">
        <v>4243</v>
      </c>
      <c r="C543" s="256" t="s">
        <v>99</v>
      </c>
      <c r="D543" s="285">
        <v>1.2058E7</v>
      </c>
      <c r="E543" s="254" t="str">
        <f>vlookup(C543,'Master data'!$A$1:$C$29,3,0)</f>
        <v>Biến phí</v>
      </c>
      <c r="F543" s="254" t="str">
        <f>vlookup(C543,'Master data'!$A$1:$C$29,2,0)</f>
        <v>Chi phí giá vốn</v>
      </c>
    </row>
    <row r="544" ht="21.0" hidden="1" customHeight="1" outlineLevel="1">
      <c r="A544" s="380" t="s">
        <v>3199</v>
      </c>
      <c r="B544" s="255" t="s">
        <v>4244</v>
      </c>
      <c r="C544" s="256" t="s">
        <v>102</v>
      </c>
      <c r="D544" s="286">
        <v>4.771E7</v>
      </c>
      <c r="E544" s="258" t="str">
        <f>vlookup(C544,'Master data'!$A$1:$C$29,3,0)</f>
        <v>Biến phí</v>
      </c>
      <c r="F544" s="258" t="str">
        <f>vlookup(C544,'Master data'!$A$1:$C$29,2,0)</f>
        <v>Chi phí giá vốn</v>
      </c>
    </row>
    <row r="545" ht="21.0" hidden="1" customHeight="1" outlineLevel="1">
      <c r="A545" s="381" t="s">
        <v>3199</v>
      </c>
      <c r="B545" s="259" t="s">
        <v>4245</v>
      </c>
      <c r="C545" s="256" t="s">
        <v>102</v>
      </c>
      <c r="D545" s="285">
        <v>3.3E7</v>
      </c>
      <c r="E545" s="254" t="str">
        <f>vlookup(C545,'Master data'!$A$1:$C$29,3,0)</f>
        <v>Biến phí</v>
      </c>
      <c r="F545" s="254" t="str">
        <f>vlookup(C545,'Master data'!$A$1:$C$29,2,0)</f>
        <v>Chi phí giá vốn</v>
      </c>
    </row>
    <row r="546" ht="21.0" hidden="1" customHeight="1" outlineLevel="1">
      <c r="A546" s="380" t="s">
        <v>3199</v>
      </c>
      <c r="B546" s="255" t="s">
        <v>591</v>
      </c>
      <c r="C546" s="256" t="s">
        <v>111</v>
      </c>
      <c r="D546" s="286">
        <v>2.0E7</v>
      </c>
      <c r="E546" s="258" t="str">
        <f>vlookup(C546,'Master data'!$A$1:$C$29,3,0)</f>
        <v>Định phí</v>
      </c>
      <c r="F546" s="258" t="str">
        <f>vlookup(C546,'Master data'!$A$1:$C$29,2,0)</f>
        <v>Chi phí khác</v>
      </c>
    </row>
    <row r="547" ht="21.0" hidden="1" customHeight="1" outlineLevel="1">
      <c r="A547" s="381" t="s">
        <v>3199</v>
      </c>
      <c r="B547" s="259" t="s">
        <v>3225</v>
      </c>
      <c r="C547" s="256" t="s">
        <v>119</v>
      </c>
      <c r="D547" s="285">
        <v>0.0</v>
      </c>
      <c r="E547" s="254" t="str">
        <f>vlookup(C547,'Master data'!$A$1:$C$29,3,0)</f>
        <v>Định phí</v>
      </c>
      <c r="F547" s="254" t="str">
        <f>vlookup(C547,'Master data'!$A$1:$C$29,2,0)</f>
        <v>Chi phí khác</v>
      </c>
    </row>
    <row r="548" ht="21.0" hidden="1" customHeight="1" outlineLevel="1">
      <c r="A548" s="380" t="s">
        <v>3199</v>
      </c>
      <c r="B548" s="255" t="s">
        <v>70</v>
      </c>
      <c r="C548" s="256" t="s">
        <v>70</v>
      </c>
      <c r="D548" s="286">
        <v>1.1038E8</v>
      </c>
      <c r="E548" s="258" t="str">
        <f>vlookup(C548,'Master data'!$A$1:$C$29,3,0)</f>
        <v>Chi phí khác</v>
      </c>
      <c r="F548" s="258" t="str">
        <f>vlookup(C548,'Master data'!$A$1:$C$29,2,0)</f>
        <v>Chi phí khác</v>
      </c>
    </row>
    <row r="549" ht="21.0" hidden="1" customHeight="1" outlineLevel="1">
      <c r="A549" s="381" t="s">
        <v>3199</v>
      </c>
      <c r="B549" s="259" t="s">
        <v>3218</v>
      </c>
      <c r="C549" s="256" t="s">
        <v>122</v>
      </c>
      <c r="D549" s="285">
        <v>6837001.0</v>
      </c>
      <c r="E549" s="254" t="str">
        <f>vlookup(C549,'Master data'!$A$1:$C$29,3,0)</f>
        <v>Định phí</v>
      </c>
      <c r="F549" s="254" t="str">
        <f>vlookup(C549,'Master data'!$A$1:$C$29,2,0)</f>
        <v>Chi phí khác</v>
      </c>
    </row>
    <row r="550" ht="21.0" hidden="1" customHeight="1" outlineLevel="1">
      <c r="A550" s="380" t="s">
        <v>3199</v>
      </c>
      <c r="B550" s="255" t="s">
        <v>3219</v>
      </c>
      <c r="C550" s="256" t="s">
        <v>122</v>
      </c>
      <c r="D550" s="286">
        <v>2000000.0</v>
      </c>
      <c r="E550" s="258" t="str">
        <f>vlookup(C550,'Master data'!$A$1:$C$29,3,0)</f>
        <v>Định phí</v>
      </c>
      <c r="F550" s="258" t="str">
        <f>vlookup(C550,'Master data'!$A$1:$C$29,2,0)</f>
        <v>Chi phí khác</v>
      </c>
    </row>
    <row r="551" ht="21.0" hidden="1" customHeight="1" outlineLevel="1">
      <c r="A551" s="381" t="s">
        <v>3199</v>
      </c>
      <c r="B551" s="259" t="s">
        <v>3220</v>
      </c>
      <c r="C551" s="256" t="s">
        <v>124</v>
      </c>
      <c r="D551" s="285">
        <v>666667.0</v>
      </c>
      <c r="E551" s="254" t="str">
        <f>vlookup(C551,'Master data'!$A$1:$C$29,3,0)</f>
        <v>Chi phí khác</v>
      </c>
      <c r="F551" s="254" t="str">
        <f>vlookup(C551,'Master data'!$A$1:$C$29,2,0)</f>
        <v>Chi phí khác</v>
      </c>
    </row>
    <row r="552" ht="21.0" customHeight="1" collapsed="1">
      <c r="A552" s="391" t="s">
        <v>92</v>
      </c>
      <c r="B552" s="274" t="s">
        <v>274</v>
      </c>
      <c r="C552" s="275" t="s">
        <v>112</v>
      </c>
      <c r="D552" s="276">
        <v>0.0</v>
      </c>
      <c r="E552" s="277" t="str">
        <f>vlookup(C552,'Master data'!$A$1:$C$29,3,0)</f>
        <v>Biến phí</v>
      </c>
      <c r="F552" s="277" t="str">
        <f>vlookup(C552,'Master data'!$A$1:$C$29,2,0)</f>
        <v>Chi phí hành chính</v>
      </c>
    </row>
    <row r="553" ht="21.0" hidden="1" customHeight="1" outlineLevel="1">
      <c r="A553" s="381" t="s">
        <v>92</v>
      </c>
      <c r="B553" s="259" t="s">
        <v>112</v>
      </c>
      <c r="C553" s="256" t="s">
        <v>112</v>
      </c>
      <c r="D553" s="260">
        <v>2.1603834E7</v>
      </c>
      <c r="E553" s="254" t="str">
        <f>vlookup(C553,'Master data'!$A$1:$C$29,3,0)</f>
        <v>Biến phí</v>
      </c>
      <c r="F553" s="254" t="str">
        <f>vlookup(C553,'Master data'!$A$1:$C$29,2,0)</f>
        <v>Chi phí hành chính</v>
      </c>
    </row>
    <row r="554" ht="21.0" hidden="1" customHeight="1" outlineLevel="1">
      <c r="A554" s="380" t="s">
        <v>92</v>
      </c>
      <c r="B554" s="255" t="s">
        <v>115</v>
      </c>
      <c r="C554" s="256" t="s">
        <v>115</v>
      </c>
      <c r="D554" s="257">
        <v>2.2491E7</v>
      </c>
      <c r="E554" s="258" t="str">
        <f>vlookup(C554,'Master data'!$A$1:$C$29,3,0)</f>
        <v>Định phí</v>
      </c>
      <c r="F554" s="258" t="str">
        <f>vlookup(C554,'Master data'!$A$1:$C$29,2,0)</f>
        <v>Chi phí hành chính</v>
      </c>
    </row>
    <row r="555" ht="21.0" hidden="1" customHeight="1" outlineLevel="1">
      <c r="A555" s="381" t="s">
        <v>92</v>
      </c>
      <c r="B555" s="259" t="s">
        <v>3200</v>
      </c>
      <c r="C555" s="256" t="s">
        <v>115</v>
      </c>
      <c r="D555" s="260">
        <v>5010000.0</v>
      </c>
      <c r="E555" s="254" t="str">
        <f>vlookup(C555,'Master data'!$A$1:$C$29,3,0)</f>
        <v>Định phí</v>
      </c>
      <c r="F555" s="254" t="str">
        <f>vlookup(C555,'Master data'!$A$1:$C$29,2,0)</f>
        <v>Chi phí hành chính</v>
      </c>
    </row>
    <row r="556" ht="21.0" hidden="1" customHeight="1" outlineLevel="1">
      <c r="A556" s="380" t="s">
        <v>92</v>
      </c>
      <c r="B556" s="255" t="s">
        <v>3201</v>
      </c>
      <c r="C556" s="256" t="s">
        <v>116</v>
      </c>
      <c r="D556" s="257">
        <v>2.1064082E7</v>
      </c>
      <c r="E556" s="258" t="str">
        <f>vlookup(C556,'Master data'!$A$1:$C$29,3,0)</f>
        <v>Định phí</v>
      </c>
      <c r="F556" s="258" t="str">
        <f>vlookup(C556,'Master data'!$A$1:$C$29,2,0)</f>
        <v>Chi phí hành chính</v>
      </c>
    </row>
    <row r="557" ht="21.0" hidden="1" customHeight="1" outlineLevel="1">
      <c r="A557" s="381" t="s">
        <v>92</v>
      </c>
      <c r="B557" s="259" t="s">
        <v>3202</v>
      </c>
      <c r="C557" s="256" t="s">
        <v>118</v>
      </c>
      <c r="D557" s="260">
        <v>1.2927334E7</v>
      </c>
      <c r="E557" s="254" t="str">
        <f>vlookup(C557,'Master data'!$A$1:$C$29,3,0)</f>
        <v>Định phí</v>
      </c>
      <c r="F557" s="254" t="str">
        <f>vlookup(C557,'Master data'!$A$1:$C$29,2,0)</f>
        <v>Chi phí hành chính</v>
      </c>
    </row>
    <row r="558" ht="21.0" hidden="1" customHeight="1" outlineLevel="1">
      <c r="A558" s="380" t="s">
        <v>92</v>
      </c>
      <c r="B558" s="255" t="s">
        <v>3203</v>
      </c>
      <c r="C558" s="256" t="s">
        <v>107</v>
      </c>
      <c r="D558" s="257">
        <v>2.5903667E7</v>
      </c>
      <c r="E558" s="258" t="str">
        <f>vlookup(C558,'Master data'!$A$1:$C$29,3,0)</f>
        <v>Biến phí</v>
      </c>
      <c r="F558" s="258" t="str">
        <f>vlookup(C558,'Master data'!$A$1:$C$29,2,0)</f>
        <v>Chi phí bán hàng</v>
      </c>
    </row>
    <row r="559" ht="21.0" hidden="1" customHeight="1" outlineLevel="1">
      <c r="A559" s="381" t="s">
        <v>92</v>
      </c>
      <c r="B559" s="259" t="s">
        <v>3204</v>
      </c>
      <c r="C559" s="256" t="s">
        <v>95</v>
      </c>
      <c r="D559" s="260">
        <v>3.27E8</v>
      </c>
      <c r="E559" s="254" t="str">
        <f>vlookup(C559,'Master data'!$A$1:$C$29,3,0)</f>
        <v>Biến phí</v>
      </c>
      <c r="F559" s="254" t="str">
        <f>vlookup(C559,'Master data'!$A$1:$C$29,2,0)</f>
        <v>Chi phí bán hàng</v>
      </c>
    </row>
    <row r="560" ht="21.0" hidden="1" customHeight="1" outlineLevel="1">
      <c r="A560" s="380" t="s">
        <v>92</v>
      </c>
      <c r="B560" s="255" t="s">
        <v>3205</v>
      </c>
      <c r="C560" s="256" t="s">
        <v>114</v>
      </c>
      <c r="D560" s="257">
        <v>1.4031999E7</v>
      </c>
      <c r="E560" s="258" t="str">
        <f>vlookup(C560,'Master data'!$A$1:$C$29,3,0)</f>
        <v>Định phí</v>
      </c>
      <c r="F560" s="258" t="str">
        <f>vlookup(C560,'Master data'!$A$1:$C$29,2,0)</f>
        <v>Chi phí hành chính</v>
      </c>
    </row>
    <row r="561" ht="21.0" hidden="1" customHeight="1" outlineLevel="1">
      <c r="A561" s="381" t="s">
        <v>92</v>
      </c>
      <c r="B561" s="259" t="s">
        <v>97</v>
      </c>
      <c r="C561" s="256" t="s">
        <v>97</v>
      </c>
      <c r="D561" s="260">
        <v>0.0</v>
      </c>
      <c r="E561" s="254" t="str">
        <f>vlookup(C561,'Master data'!$A$1:$C$29,3,0)</f>
        <v>Biến phí</v>
      </c>
      <c r="F561" s="254" t="str">
        <f>vlookup(C561,'Master data'!$A$1:$C$29,2,0)</f>
        <v>Chi phí bán hàng</v>
      </c>
    </row>
    <row r="562" ht="21.0" hidden="1" customHeight="1" outlineLevel="1">
      <c r="A562" s="380" t="s">
        <v>92</v>
      </c>
      <c r="B562" s="255" t="s">
        <v>3031</v>
      </c>
      <c r="C562" s="256" t="s">
        <v>98</v>
      </c>
      <c r="D562" s="257">
        <v>0.0</v>
      </c>
      <c r="E562" s="258" t="str">
        <f>vlookup(C562,'Master data'!$A$1:$C$29,3,0)</f>
        <v>Biến phí</v>
      </c>
      <c r="F562" s="258" t="str">
        <f>vlookup(C562,'Master data'!$A$1:$C$29,2,0)</f>
        <v>Chi phí bán hàng</v>
      </c>
    </row>
    <row r="563" ht="21.0" hidden="1" customHeight="1" outlineLevel="1">
      <c r="A563" s="381" t="s">
        <v>92</v>
      </c>
      <c r="B563" s="259" t="s">
        <v>117</v>
      </c>
      <c r="C563" s="256" t="s">
        <v>117</v>
      </c>
      <c r="D563" s="260">
        <v>0.0</v>
      </c>
      <c r="E563" s="254" t="str">
        <f>vlookup(C563,'Master data'!$A$1:$C$29,3,0)</f>
        <v>Định phí</v>
      </c>
      <c r="F563" s="254" t="str">
        <f>vlookup(C563,'Master data'!$A$1:$C$29,2,0)</f>
        <v>Chi phí bán hàng</v>
      </c>
    </row>
    <row r="564" ht="21.0" hidden="1" customHeight="1" outlineLevel="1">
      <c r="A564" s="380" t="s">
        <v>92</v>
      </c>
      <c r="B564" s="255" t="s">
        <v>101</v>
      </c>
      <c r="C564" s="256" t="s">
        <v>101</v>
      </c>
      <c r="D564" s="257">
        <v>1.8566667E7</v>
      </c>
      <c r="E564" s="258" t="str">
        <f>vlookup(C564,'Master data'!$A$1:$C$29,3,0)</f>
        <v>Biến phí</v>
      </c>
      <c r="F564" s="258" t="str">
        <f>vlookup(C564,'Master data'!$A$1:$C$29,2,0)</f>
        <v>Chi phí bán hàng</v>
      </c>
    </row>
    <row r="565" ht="21.0" hidden="1" customHeight="1" outlineLevel="1">
      <c r="A565" s="381" t="s">
        <v>92</v>
      </c>
      <c r="B565" s="259" t="s">
        <v>3206</v>
      </c>
      <c r="C565" s="256" t="s">
        <v>103</v>
      </c>
      <c r="D565" s="260">
        <v>1462000.0</v>
      </c>
      <c r="E565" s="254" t="str">
        <f>vlookup(C565,'Master data'!$A$1:$C$29,3,0)</f>
        <v>Biến phí</v>
      </c>
      <c r="F565" s="254" t="str">
        <f>vlookup(C565,'Master data'!$A$1:$C$29,2,0)</f>
        <v>Chi phí bán hàng</v>
      </c>
    </row>
    <row r="566" ht="21.0" hidden="1" customHeight="1" outlineLevel="1">
      <c r="A566" s="380" t="s">
        <v>92</v>
      </c>
      <c r="B566" s="255" t="s">
        <v>3207</v>
      </c>
      <c r="C566" s="256" t="s">
        <v>104</v>
      </c>
      <c r="D566" s="257">
        <v>2.2E7</v>
      </c>
      <c r="E566" s="258" t="str">
        <f>vlookup(C566,'Master data'!$A$1:$C$29,3,0)</f>
        <v>Biến phí</v>
      </c>
      <c r="F566" s="258" t="str">
        <f>vlookup(C566,'Master data'!$A$1:$C$29,2,0)</f>
        <v>Chi phí bán hàng</v>
      </c>
    </row>
    <row r="567" ht="21.0" hidden="1" customHeight="1" outlineLevel="1">
      <c r="A567" s="381" t="s">
        <v>92</v>
      </c>
      <c r="B567" s="259" t="s">
        <v>105</v>
      </c>
      <c r="C567" s="256" t="s">
        <v>105</v>
      </c>
      <c r="D567" s="260">
        <v>1.375E7</v>
      </c>
      <c r="E567" s="254" t="str">
        <f>vlookup(C567,'Master data'!$A$1:$C$29,3,0)</f>
        <v>Biến phí</v>
      </c>
      <c r="F567" s="254" t="str">
        <f>vlookup(C567,'Master data'!$A$1:$C$29,2,0)</f>
        <v>Chi phí bán hàng</v>
      </c>
    </row>
    <row r="568" ht="21.0" hidden="1" customHeight="1" outlineLevel="1">
      <c r="A568" s="380" t="s">
        <v>92</v>
      </c>
      <c r="B568" s="255" t="s">
        <v>3208</v>
      </c>
      <c r="C568" s="256" t="s">
        <v>17</v>
      </c>
      <c r="D568" s="257">
        <v>2.24151026E8</v>
      </c>
      <c r="E568" s="258" t="str">
        <f>vlookup(C568,'Master data'!$A$1:$C$29,3,0)</f>
        <v>Biến phí</v>
      </c>
      <c r="F568" s="258" t="str">
        <f>vlookup(C568,'Master data'!$A$1:$C$29,2,0)</f>
        <v>Chi phí bán hàng</v>
      </c>
    </row>
    <row r="569" ht="21.0" hidden="1" customHeight="1" outlineLevel="1">
      <c r="A569" s="381" t="s">
        <v>92</v>
      </c>
      <c r="B569" s="259" t="s">
        <v>106</v>
      </c>
      <c r="C569" s="256" t="s">
        <v>106</v>
      </c>
      <c r="D569" s="260">
        <v>1.3770714E7</v>
      </c>
      <c r="E569" s="254" t="str">
        <f>vlookup(C569,'Master data'!$A$1:$C$29,3,0)</f>
        <v>Biến phí</v>
      </c>
      <c r="F569" s="254" t="str">
        <f>vlookup(C569,'Master data'!$A$1:$C$29,2,0)</f>
        <v>Chi phí bán hàng</v>
      </c>
    </row>
    <row r="570" ht="21.0" hidden="1" customHeight="1" outlineLevel="1">
      <c r="A570" s="380" t="s">
        <v>92</v>
      </c>
      <c r="B570" s="255" t="s">
        <v>3871</v>
      </c>
      <c r="C570" s="256" t="s">
        <v>118</v>
      </c>
      <c r="D570" s="257">
        <v>6937500.0</v>
      </c>
      <c r="E570" s="258" t="str">
        <f>vlookup(C570,'Master data'!$A$1:$C$29,3,0)</f>
        <v>Định phí</v>
      </c>
      <c r="F570" s="258" t="str">
        <f>vlookup(C570,'Master data'!$A$1:$C$29,2,0)</f>
        <v>Chi phí hành chính</v>
      </c>
    </row>
    <row r="571" ht="21.0" hidden="1" customHeight="1" outlineLevel="1">
      <c r="A571" s="381" t="s">
        <v>92</v>
      </c>
      <c r="B571" s="259" t="s">
        <v>3210</v>
      </c>
      <c r="C571" s="256" t="s">
        <v>120</v>
      </c>
      <c r="D571" s="260">
        <v>1.03246833E8</v>
      </c>
      <c r="E571" s="254" t="str">
        <f>vlookup(C571,'Master data'!$A$1:$C$29,3,0)</f>
        <v>Định phí</v>
      </c>
      <c r="F571" s="254" t="str">
        <f>vlookup(C571,'Master data'!$A$1:$C$29,2,0)</f>
        <v>Chi phí QLDN</v>
      </c>
    </row>
    <row r="572" ht="21.0" hidden="1" customHeight="1" outlineLevel="1">
      <c r="A572" s="380" t="s">
        <v>92</v>
      </c>
      <c r="B572" s="255" t="s">
        <v>121</v>
      </c>
      <c r="C572" s="256" t="s">
        <v>121</v>
      </c>
      <c r="D572" s="286">
        <v>2.5311867E7</v>
      </c>
      <c r="E572" s="258" t="str">
        <f>vlookup(C572,'Master data'!$A$1:$C$29,3,0)</f>
        <v>Định phí</v>
      </c>
      <c r="F572" s="258" t="str">
        <f>vlookup(C572,'Master data'!$A$1:$C$29,2,0)</f>
        <v>Chi phí QLDN</v>
      </c>
    </row>
    <row r="573" ht="21.0" hidden="1" customHeight="1" outlineLevel="1">
      <c r="A573" s="381" t="s">
        <v>92</v>
      </c>
      <c r="B573" s="259" t="s">
        <v>3211</v>
      </c>
      <c r="C573" s="256" t="s">
        <v>123</v>
      </c>
      <c r="D573" s="260">
        <v>1.5E7</v>
      </c>
      <c r="E573" s="254" t="str">
        <f>vlookup(C573,'Master data'!$A$1:$C$29,3,0)</f>
        <v>Định phí</v>
      </c>
      <c r="F573" s="254" t="str">
        <f>vlookup(C573,'Master data'!$A$1:$C$29,2,0)</f>
        <v>Chi phí QLDN</v>
      </c>
    </row>
    <row r="574" ht="21.0" hidden="1" customHeight="1" outlineLevel="1">
      <c r="A574" s="380" t="s">
        <v>92</v>
      </c>
      <c r="B574" s="255" t="s">
        <v>3212</v>
      </c>
      <c r="C574" s="284" t="s">
        <v>112</v>
      </c>
      <c r="D574" s="257">
        <v>3.54E7</v>
      </c>
      <c r="E574" s="258" t="str">
        <f>vlookup(C574,'Master data'!$A$1:$C$29,3,0)</f>
        <v>Biến phí</v>
      </c>
      <c r="F574" s="258" t="str">
        <f>vlookup(C574,'Master data'!$A$1:$C$29,2,0)</f>
        <v>Chi phí hành chính</v>
      </c>
    </row>
    <row r="575" ht="21.0" hidden="1" customHeight="1" outlineLevel="1">
      <c r="A575" s="381" t="s">
        <v>92</v>
      </c>
      <c r="B575" s="259" t="s">
        <v>3221</v>
      </c>
      <c r="C575" s="284" t="s">
        <v>112</v>
      </c>
      <c r="D575" s="260">
        <v>2200000.0</v>
      </c>
      <c r="E575" s="254" t="str">
        <f>vlookup(C575,'Master data'!$A$1:$C$29,3,0)</f>
        <v>Biến phí</v>
      </c>
      <c r="F575" s="254" t="str">
        <f>vlookup(C575,'Master data'!$A$1:$C$29,2,0)</f>
        <v>Chi phí hành chính</v>
      </c>
    </row>
    <row r="576" ht="21.0" hidden="1" customHeight="1" outlineLevel="1">
      <c r="A576" s="380" t="s">
        <v>92</v>
      </c>
      <c r="B576" s="255" t="s">
        <v>3222</v>
      </c>
      <c r="C576" s="256" t="s">
        <v>99</v>
      </c>
      <c r="D576" s="257">
        <v>7670000.0</v>
      </c>
      <c r="E576" s="258" t="str">
        <f>vlookup(C576,'Master data'!$A$1:$C$29,3,0)</f>
        <v>Biến phí</v>
      </c>
      <c r="F576" s="258" t="str">
        <f>vlookup(C576,'Master data'!$A$1:$C$29,2,0)</f>
        <v>Chi phí giá vốn</v>
      </c>
    </row>
    <row r="577" ht="21.0" hidden="1" customHeight="1" outlineLevel="1">
      <c r="A577" s="381" t="s">
        <v>92</v>
      </c>
      <c r="B577" s="259" t="s">
        <v>4060</v>
      </c>
      <c r="C577" s="256" t="s">
        <v>99</v>
      </c>
      <c r="D577" s="260">
        <v>4.1612E7</v>
      </c>
      <c r="E577" s="254" t="str">
        <f>vlookup(C577,'Master data'!$A$1:$C$29,3,0)</f>
        <v>Biến phí</v>
      </c>
      <c r="F577" s="254" t="str">
        <f>vlookup(C577,'Master data'!$A$1:$C$29,2,0)</f>
        <v>Chi phí giá vốn</v>
      </c>
    </row>
    <row r="578" ht="21.0" hidden="1" customHeight="1" outlineLevel="1">
      <c r="A578" s="380" t="s">
        <v>92</v>
      </c>
      <c r="B578" s="255" t="s">
        <v>4246</v>
      </c>
      <c r="C578" s="256" t="s">
        <v>99</v>
      </c>
      <c r="D578" s="257">
        <v>4.3905E7</v>
      </c>
      <c r="E578" s="258" t="str">
        <f>vlookup(C578,'Master data'!$A$1:$C$29,3,0)</f>
        <v>Biến phí</v>
      </c>
      <c r="F578" s="258" t="str">
        <f>vlookup(C578,'Master data'!$A$1:$C$29,2,0)</f>
        <v>Chi phí giá vốn</v>
      </c>
    </row>
    <row r="579" ht="21.0" hidden="1" customHeight="1" outlineLevel="1">
      <c r="A579" s="381" t="s">
        <v>92</v>
      </c>
      <c r="B579" s="259" t="s">
        <v>4247</v>
      </c>
      <c r="C579" s="256" t="s">
        <v>99</v>
      </c>
      <c r="D579" s="260">
        <v>342000.0</v>
      </c>
      <c r="E579" s="254" t="str">
        <f>vlookup(C579,'Master data'!$A$1:$C$29,3,0)</f>
        <v>Biến phí</v>
      </c>
      <c r="F579" s="254" t="str">
        <f>vlookup(C579,'Master data'!$A$1:$C$29,2,0)</f>
        <v>Chi phí giá vốn</v>
      </c>
    </row>
    <row r="580" ht="21.0" hidden="1" customHeight="1" outlineLevel="1">
      <c r="A580" s="380" t="s">
        <v>92</v>
      </c>
      <c r="B580" s="255" t="s">
        <v>3874</v>
      </c>
      <c r="C580" s="256" t="s">
        <v>99</v>
      </c>
      <c r="D580" s="257">
        <v>1962000.0</v>
      </c>
      <c r="E580" s="258" t="str">
        <f>vlookup(C580,'Master data'!$A$1:$C$29,3,0)</f>
        <v>Biến phí</v>
      </c>
      <c r="F580" s="258" t="str">
        <f>vlookup(C580,'Master data'!$A$1:$C$29,2,0)</f>
        <v>Chi phí giá vốn</v>
      </c>
    </row>
    <row r="581" ht="21.0" hidden="1" customHeight="1" outlineLevel="1">
      <c r="A581" s="381" t="s">
        <v>92</v>
      </c>
      <c r="B581" s="259" t="s">
        <v>4248</v>
      </c>
      <c r="C581" s="256" t="s">
        <v>99</v>
      </c>
      <c r="D581" s="260">
        <v>3.18E7</v>
      </c>
      <c r="E581" s="254" t="str">
        <f>vlookup(C581,'Master data'!$A$1:$C$29,3,0)</f>
        <v>Biến phí</v>
      </c>
      <c r="F581" s="254" t="str">
        <f>vlookup(C581,'Master data'!$A$1:$C$29,2,0)</f>
        <v>Chi phí giá vốn</v>
      </c>
    </row>
    <row r="582" ht="21.0" hidden="1" customHeight="1" outlineLevel="1">
      <c r="A582" s="380" t="s">
        <v>92</v>
      </c>
      <c r="B582" s="255" t="s">
        <v>4249</v>
      </c>
      <c r="C582" s="256" t="s">
        <v>99</v>
      </c>
      <c r="D582" s="257">
        <v>3000000.0</v>
      </c>
      <c r="E582" s="258" t="str">
        <f>vlookup(C582,'Master data'!$A$1:$C$29,3,0)</f>
        <v>Biến phí</v>
      </c>
      <c r="F582" s="258" t="str">
        <f>vlookup(C582,'Master data'!$A$1:$C$29,2,0)</f>
        <v>Chi phí giá vốn</v>
      </c>
    </row>
    <row r="583" ht="21.0" hidden="1" customHeight="1" outlineLevel="1">
      <c r="A583" s="381" t="s">
        <v>92</v>
      </c>
      <c r="B583" s="259" t="s">
        <v>3875</v>
      </c>
      <c r="C583" s="256" t="s">
        <v>99</v>
      </c>
      <c r="D583" s="260">
        <v>1133333.0</v>
      </c>
      <c r="E583" s="254" t="str">
        <f>vlookup(C583,'Master data'!$A$1:$C$29,3,0)</f>
        <v>Biến phí</v>
      </c>
      <c r="F583" s="254" t="str">
        <f>vlookup(C583,'Master data'!$A$1:$C$29,2,0)</f>
        <v>Chi phí giá vốn</v>
      </c>
    </row>
    <row r="584" ht="21.0" hidden="1" customHeight="1" outlineLevel="1">
      <c r="A584" s="380" t="s">
        <v>92</v>
      </c>
      <c r="B584" s="255" t="s">
        <v>4250</v>
      </c>
      <c r="C584" s="256" t="s">
        <v>99</v>
      </c>
      <c r="D584" s="257">
        <v>3680000.0</v>
      </c>
      <c r="E584" s="258" t="str">
        <f>vlookup(C584,'Master data'!$A$1:$C$29,3,0)</f>
        <v>Biến phí</v>
      </c>
      <c r="F584" s="258" t="str">
        <f>vlookup(C584,'Master data'!$A$1:$C$29,2,0)</f>
        <v>Chi phí giá vốn</v>
      </c>
    </row>
    <row r="585" ht="21.0" hidden="1" customHeight="1" outlineLevel="1">
      <c r="A585" s="381" t="s">
        <v>92</v>
      </c>
      <c r="B585" s="259" t="s">
        <v>4251</v>
      </c>
      <c r="C585" s="256" t="s">
        <v>99</v>
      </c>
      <c r="D585" s="260">
        <v>3200000.0</v>
      </c>
      <c r="E585" s="254" t="str">
        <f>vlookup(C585,'Master data'!$A$1:$C$29,3,0)</f>
        <v>Biến phí</v>
      </c>
      <c r="F585" s="254" t="str">
        <f>vlookup(C585,'Master data'!$A$1:$C$29,2,0)</f>
        <v>Chi phí giá vốn</v>
      </c>
    </row>
    <row r="586" ht="21.0" hidden="1" customHeight="1" outlineLevel="1">
      <c r="A586" s="380" t="s">
        <v>92</v>
      </c>
      <c r="B586" s="255" t="s">
        <v>4252</v>
      </c>
      <c r="C586" s="256" t="s">
        <v>99</v>
      </c>
      <c r="D586" s="257">
        <v>2.112E7</v>
      </c>
      <c r="E586" s="258" t="str">
        <f>vlookup(C586,'Master data'!$A$1:$C$29,3,0)</f>
        <v>Biến phí</v>
      </c>
      <c r="F586" s="258" t="str">
        <f>vlookup(C586,'Master data'!$A$1:$C$29,2,0)</f>
        <v>Chi phí giá vốn</v>
      </c>
    </row>
    <row r="587" ht="21.0" hidden="1" customHeight="1" outlineLevel="1">
      <c r="A587" s="381" t="s">
        <v>92</v>
      </c>
      <c r="B587" s="259" t="s">
        <v>3223</v>
      </c>
      <c r="C587" s="256" t="s">
        <v>99</v>
      </c>
      <c r="D587" s="260">
        <v>6244000.0</v>
      </c>
      <c r="E587" s="254" t="str">
        <f>vlookup(C587,'Master data'!$A$1:$C$29,3,0)</f>
        <v>Biến phí</v>
      </c>
      <c r="F587" s="254" t="str">
        <f>vlookup(C587,'Master data'!$A$1:$C$29,2,0)</f>
        <v>Chi phí giá vốn</v>
      </c>
    </row>
    <row r="588" ht="21.0" hidden="1" customHeight="1" outlineLevel="1">
      <c r="A588" s="380" t="s">
        <v>92</v>
      </c>
      <c r="B588" s="255" t="s">
        <v>4253</v>
      </c>
      <c r="C588" s="256" t="s">
        <v>99</v>
      </c>
      <c r="D588" s="257">
        <v>3.375E7</v>
      </c>
      <c r="E588" s="258" t="str">
        <f>vlookup(C588,'Master data'!$A$1:$C$29,3,0)</f>
        <v>Biến phí</v>
      </c>
      <c r="F588" s="258" t="str">
        <f>vlookup(C588,'Master data'!$A$1:$C$29,2,0)</f>
        <v>Chi phí giá vốn</v>
      </c>
    </row>
    <row r="589" ht="21.0" hidden="1" customHeight="1" outlineLevel="1">
      <c r="A589" s="381" t="s">
        <v>92</v>
      </c>
      <c r="B589" s="259" t="s">
        <v>4254</v>
      </c>
      <c r="C589" s="256" t="s">
        <v>99</v>
      </c>
      <c r="D589" s="260">
        <v>4085000.0</v>
      </c>
      <c r="E589" s="254" t="str">
        <f>vlookup(C589,'Master data'!$A$1:$C$29,3,0)</f>
        <v>Biến phí</v>
      </c>
      <c r="F589" s="254" t="str">
        <f>vlookup(C589,'Master data'!$A$1:$C$29,2,0)</f>
        <v>Chi phí giá vốn</v>
      </c>
    </row>
    <row r="590" ht="21.0" hidden="1" customHeight="1" outlineLevel="1">
      <c r="A590" s="380" t="s">
        <v>92</v>
      </c>
      <c r="B590" s="255" t="s">
        <v>4255</v>
      </c>
      <c r="C590" s="256" t="s">
        <v>99</v>
      </c>
      <c r="D590" s="257">
        <v>2560000.0</v>
      </c>
      <c r="E590" s="258" t="str">
        <f>vlookup(C590,'Master data'!$A$1:$C$29,3,0)</f>
        <v>Biến phí</v>
      </c>
      <c r="F590" s="258" t="str">
        <f>vlookup(C590,'Master data'!$A$1:$C$29,2,0)</f>
        <v>Chi phí giá vốn</v>
      </c>
    </row>
    <row r="591" ht="21.0" hidden="1" customHeight="1" outlineLevel="1">
      <c r="A591" s="381" t="s">
        <v>92</v>
      </c>
      <c r="B591" s="259" t="s">
        <v>2593</v>
      </c>
      <c r="C591" s="256" t="s">
        <v>99</v>
      </c>
      <c r="D591" s="260">
        <v>8176000.0</v>
      </c>
      <c r="E591" s="254" t="str">
        <f>vlookup(C591,'Master data'!$A$1:$C$29,3,0)</f>
        <v>Biến phí</v>
      </c>
      <c r="F591" s="254" t="str">
        <f>vlookup(C591,'Master data'!$A$1:$C$29,2,0)</f>
        <v>Chi phí giá vốn</v>
      </c>
    </row>
    <row r="592" ht="21.0" hidden="1" customHeight="1" outlineLevel="1">
      <c r="A592" s="380" t="s">
        <v>92</v>
      </c>
      <c r="B592" s="255" t="s">
        <v>3216</v>
      </c>
      <c r="C592" s="256" t="s">
        <v>102</v>
      </c>
      <c r="D592" s="257">
        <v>3585000.0</v>
      </c>
      <c r="E592" s="258" t="str">
        <f>vlookup(C592,'Master data'!$A$1:$C$29,3,0)</f>
        <v>Biến phí</v>
      </c>
      <c r="F592" s="258" t="str">
        <f>vlookup(C592,'Master data'!$A$1:$C$29,2,0)</f>
        <v>Chi phí giá vốn</v>
      </c>
    </row>
    <row r="593" ht="21.0" hidden="1" customHeight="1" outlineLevel="1">
      <c r="A593" s="381" t="s">
        <v>92</v>
      </c>
      <c r="B593" s="259" t="s">
        <v>3216</v>
      </c>
      <c r="C593" s="256" t="s">
        <v>102</v>
      </c>
      <c r="D593" s="260">
        <v>8.19E7</v>
      </c>
      <c r="E593" s="254" t="str">
        <f>vlookup(C593,'Master data'!$A$1:$C$29,3,0)</f>
        <v>Biến phí</v>
      </c>
      <c r="F593" s="254" t="str">
        <f>vlookup(C593,'Master data'!$A$1:$C$29,2,0)</f>
        <v>Chi phí giá vốn</v>
      </c>
    </row>
    <row r="594" ht="21.0" hidden="1" customHeight="1" outlineLevel="1">
      <c r="A594" s="380" t="s">
        <v>92</v>
      </c>
      <c r="B594" s="255" t="s">
        <v>591</v>
      </c>
      <c r="C594" s="256" t="s">
        <v>111</v>
      </c>
      <c r="D594" s="257">
        <v>3.4116667E7</v>
      </c>
      <c r="E594" s="258" t="str">
        <f>vlookup(C594,'Master data'!$A$1:$C$29,3,0)</f>
        <v>Định phí</v>
      </c>
      <c r="F594" s="258" t="str">
        <f>vlookup(C594,'Master data'!$A$1:$C$29,2,0)</f>
        <v>Chi phí khác</v>
      </c>
    </row>
    <row r="595" ht="21.0" hidden="1" customHeight="1" outlineLevel="1">
      <c r="A595" s="381" t="s">
        <v>92</v>
      </c>
      <c r="B595" s="259" t="s">
        <v>3225</v>
      </c>
      <c r="C595" s="256" t="s">
        <v>119</v>
      </c>
      <c r="D595" s="260">
        <v>0.0</v>
      </c>
      <c r="E595" s="254" t="str">
        <f>vlookup(C595,'Master data'!$A$1:$C$29,3,0)</f>
        <v>Định phí</v>
      </c>
      <c r="F595" s="254" t="str">
        <f>vlookup(C595,'Master data'!$A$1:$C$29,2,0)</f>
        <v>Chi phí khác</v>
      </c>
    </row>
    <row r="596" ht="21.0" hidden="1" customHeight="1" outlineLevel="1">
      <c r="A596" s="380" t="s">
        <v>92</v>
      </c>
      <c r="B596" s="255" t="s">
        <v>70</v>
      </c>
      <c r="C596" s="256" t="s">
        <v>70</v>
      </c>
      <c r="D596" s="257">
        <v>1.2666667E7</v>
      </c>
      <c r="E596" s="258" t="str">
        <f>vlookup(C596,'Master data'!$A$1:$C$29,3,0)</f>
        <v>Chi phí khác</v>
      </c>
      <c r="F596" s="258" t="str">
        <f>vlookup(C596,'Master data'!$A$1:$C$29,2,0)</f>
        <v>Chi phí khác</v>
      </c>
    </row>
    <row r="597" ht="21.0" hidden="1" customHeight="1" outlineLevel="1">
      <c r="A597" s="381" t="s">
        <v>92</v>
      </c>
      <c r="B597" s="259" t="s">
        <v>3218</v>
      </c>
      <c r="C597" s="256" t="s">
        <v>122</v>
      </c>
      <c r="D597" s="260">
        <v>7944000.0</v>
      </c>
      <c r="E597" s="254" t="str">
        <f>vlookup(C597,'Master data'!$A$1:$C$29,3,0)</f>
        <v>Định phí</v>
      </c>
      <c r="F597" s="254" t="str">
        <f>vlookup(C597,'Master data'!$A$1:$C$29,2,0)</f>
        <v>Chi phí khác</v>
      </c>
    </row>
    <row r="598" ht="21.0" hidden="1" customHeight="1" outlineLevel="1">
      <c r="A598" s="380" t="s">
        <v>92</v>
      </c>
      <c r="B598" s="255" t="s">
        <v>3219</v>
      </c>
      <c r="C598" s="256" t="s">
        <v>103</v>
      </c>
      <c r="D598" s="257">
        <v>0.0</v>
      </c>
      <c r="E598" s="258" t="str">
        <f>vlookup(C598,'Master data'!$A$1:$C$29,3,0)</f>
        <v>Biến phí</v>
      </c>
      <c r="F598" s="258" t="str">
        <f>vlookup(C598,'Master data'!$A$1:$C$29,2,0)</f>
        <v>Chi phí bán hàng</v>
      </c>
    </row>
    <row r="599" ht="21.0" hidden="1" customHeight="1" outlineLevel="1">
      <c r="A599" s="381" t="s">
        <v>92</v>
      </c>
      <c r="B599" s="259" t="s">
        <v>3220</v>
      </c>
      <c r="C599" s="256" t="s">
        <v>124</v>
      </c>
      <c r="D599" s="260">
        <v>5128333.0</v>
      </c>
      <c r="E599" s="254" t="str">
        <f>vlookup(C599,'Master data'!$A$1:$C$29,3,0)</f>
        <v>Chi phí khác</v>
      </c>
      <c r="F599" s="254" t="str">
        <f>vlookup(C599,'Master data'!$A$1:$C$29,2,0)</f>
        <v>Chi phí khác</v>
      </c>
    </row>
    <row r="600" ht="21.0" hidden="1" customHeight="1" outlineLevel="1">
      <c r="A600" s="380" t="s">
        <v>92</v>
      </c>
      <c r="B600" s="255" t="s">
        <v>4256</v>
      </c>
      <c r="C600" s="256" t="s">
        <v>109</v>
      </c>
      <c r="D600" s="257">
        <v>4.26771642E8</v>
      </c>
      <c r="E600" s="258" t="str">
        <f>vlookup(C600,'Master data'!$A$1:$C$29,3,0)</f>
        <v>Định phí</v>
      </c>
      <c r="F600" s="258" t="str">
        <f>vlookup(C600,'Master data'!$A$1:$C$29,2,0)</f>
        <v>Chi phí QLDN</v>
      </c>
    </row>
    <row r="601" ht="21.0" customHeight="1" collapsed="1">
      <c r="A601" s="165" t="s">
        <v>3226</v>
      </c>
      <c r="B601" s="274" t="s">
        <v>274</v>
      </c>
      <c r="C601" s="275" t="s">
        <v>112</v>
      </c>
      <c r="D601" s="276">
        <v>0.0</v>
      </c>
      <c r="E601" s="277" t="str">
        <f>vlookup(C601,'Master data'!$A$1:$C$29,3,0)</f>
        <v>Biến phí</v>
      </c>
      <c r="F601" s="277" t="str">
        <f>vlookup(C601,'Master data'!$A$1:$C$29,2,0)</f>
        <v>Chi phí hành chính</v>
      </c>
    </row>
    <row r="602" ht="21.0" hidden="1" customHeight="1" outlineLevel="1">
      <c r="A602" s="165" t="s">
        <v>3226</v>
      </c>
      <c r="B602" s="293" t="s">
        <v>112</v>
      </c>
      <c r="C602" s="284" t="s">
        <v>112</v>
      </c>
      <c r="D602" s="285">
        <v>1.9567669E7</v>
      </c>
      <c r="E602" s="258" t="str">
        <f>vlookup(C602,'Master data'!$A$1:$C$29,3,0)</f>
        <v>Biến phí</v>
      </c>
      <c r="F602" s="258" t="str">
        <f>vlookup(C602,'Master data'!$A$1:$C$29,2,0)</f>
        <v>Chi phí hành chính</v>
      </c>
    </row>
    <row r="603" ht="21.0" hidden="1" customHeight="1" outlineLevel="1">
      <c r="A603" s="165" t="s">
        <v>3226</v>
      </c>
      <c r="B603" s="292" t="s">
        <v>115</v>
      </c>
      <c r="C603" s="284" t="s">
        <v>115</v>
      </c>
      <c r="D603" s="286">
        <v>2.3808636E7</v>
      </c>
      <c r="E603" s="258" t="str">
        <f>vlookup(C603,'Master data'!$A$1:$C$29,3,0)</f>
        <v>Định phí</v>
      </c>
      <c r="F603" s="258" t="str">
        <f>vlookup(C603,'Master data'!$A$1:$C$29,2,0)</f>
        <v>Chi phí hành chính</v>
      </c>
    </row>
    <row r="604" ht="21.0" hidden="1" customHeight="1" outlineLevel="1">
      <c r="A604" s="165" t="s">
        <v>3226</v>
      </c>
      <c r="B604" s="293" t="s">
        <v>3200</v>
      </c>
      <c r="C604" s="284" t="s">
        <v>115</v>
      </c>
      <c r="D604" s="285">
        <v>4959333.0</v>
      </c>
      <c r="E604" s="258" t="str">
        <f>vlookup(C604,'Master data'!$A$1:$C$29,3,0)</f>
        <v>Định phí</v>
      </c>
      <c r="F604" s="258" t="str">
        <f>vlookup(C604,'Master data'!$A$1:$C$29,2,0)</f>
        <v>Chi phí hành chính</v>
      </c>
    </row>
    <row r="605" ht="21.0" hidden="1" customHeight="1" outlineLevel="1">
      <c r="A605" s="165" t="s">
        <v>3226</v>
      </c>
      <c r="B605" s="292" t="s">
        <v>3201</v>
      </c>
      <c r="C605" s="284" t="s">
        <v>116</v>
      </c>
      <c r="D605" s="286">
        <v>2.0344614E7</v>
      </c>
      <c r="E605" s="258" t="str">
        <f>vlookup(C605,'Master data'!$A$1:$C$29,3,0)</f>
        <v>Định phí</v>
      </c>
      <c r="F605" s="258" t="str">
        <f>vlookup(C605,'Master data'!$A$1:$C$29,2,0)</f>
        <v>Chi phí hành chính</v>
      </c>
    </row>
    <row r="606" ht="21.0" hidden="1" customHeight="1" outlineLevel="1">
      <c r="A606" s="165" t="s">
        <v>3226</v>
      </c>
      <c r="B606" s="293" t="s">
        <v>3202</v>
      </c>
      <c r="C606" s="284" t="s">
        <v>118</v>
      </c>
      <c r="D606" s="285">
        <v>1.6028667E7</v>
      </c>
      <c r="E606" s="258" t="str">
        <f>vlookup(C606,'Master data'!$A$1:$C$29,3,0)</f>
        <v>Định phí</v>
      </c>
      <c r="F606" s="258" t="str">
        <f>vlookup(C606,'Master data'!$A$1:$C$29,2,0)</f>
        <v>Chi phí hành chính</v>
      </c>
    </row>
    <row r="607" ht="21.0" hidden="1" customHeight="1" outlineLevel="1">
      <c r="A607" s="165" t="s">
        <v>3226</v>
      </c>
      <c r="B607" s="292" t="s">
        <v>3203</v>
      </c>
      <c r="C607" s="284" t="s">
        <v>107</v>
      </c>
      <c r="D607" s="286">
        <v>1.58E7</v>
      </c>
      <c r="E607" s="258" t="str">
        <f>vlookup(C607,'Master data'!$A$1:$C$29,3,0)</f>
        <v>Biến phí</v>
      </c>
      <c r="F607" s="258" t="str">
        <f>vlookup(C607,'Master data'!$A$1:$C$29,2,0)</f>
        <v>Chi phí bán hàng</v>
      </c>
    </row>
    <row r="608" ht="21.0" hidden="1" customHeight="1" outlineLevel="1">
      <c r="A608" s="165" t="s">
        <v>3226</v>
      </c>
      <c r="B608" s="293" t="s">
        <v>3204</v>
      </c>
      <c r="C608" s="284" t="s">
        <v>95</v>
      </c>
      <c r="D608" s="285">
        <v>3.5E8</v>
      </c>
      <c r="E608" s="258" t="str">
        <f>vlookup(C608,'Master data'!$A$1:$C$29,3,0)</f>
        <v>Biến phí</v>
      </c>
      <c r="F608" s="258" t="str">
        <f>vlookup(C608,'Master data'!$A$1:$C$29,2,0)</f>
        <v>Chi phí bán hàng</v>
      </c>
    </row>
    <row r="609" ht="21.0" hidden="1" customHeight="1" outlineLevel="1">
      <c r="A609" s="165" t="s">
        <v>3226</v>
      </c>
      <c r="B609" s="292" t="s">
        <v>3205</v>
      </c>
      <c r="C609" s="284" t="s">
        <v>114</v>
      </c>
      <c r="D609" s="286">
        <v>1.86E7</v>
      </c>
      <c r="E609" s="258" t="str">
        <f>vlookup(C609,'Master data'!$A$1:$C$29,3,0)</f>
        <v>Định phí</v>
      </c>
      <c r="F609" s="258" t="str">
        <f>vlookup(C609,'Master data'!$A$1:$C$29,2,0)</f>
        <v>Chi phí hành chính</v>
      </c>
    </row>
    <row r="610" ht="21.0" hidden="1" customHeight="1" outlineLevel="1">
      <c r="A610" s="165" t="s">
        <v>3226</v>
      </c>
      <c r="B610" s="293" t="s">
        <v>97</v>
      </c>
      <c r="C610" s="284" t="s">
        <v>97</v>
      </c>
      <c r="D610" s="285">
        <v>0.0</v>
      </c>
      <c r="E610" s="258" t="str">
        <f>vlookup(C610,'Master data'!$A$1:$C$29,3,0)</f>
        <v>Biến phí</v>
      </c>
      <c r="F610" s="258" t="str">
        <f>vlookup(C610,'Master data'!$A$1:$C$29,2,0)</f>
        <v>Chi phí bán hàng</v>
      </c>
    </row>
    <row r="611" ht="21.0" hidden="1" customHeight="1" outlineLevel="1">
      <c r="A611" s="165" t="s">
        <v>3226</v>
      </c>
      <c r="B611" s="292" t="s">
        <v>3031</v>
      </c>
      <c r="C611" s="284" t="s">
        <v>98</v>
      </c>
      <c r="D611" s="286">
        <v>1.0E7</v>
      </c>
      <c r="E611" s="258" t="str">
        <f>vlookup(C611,'Master data'!$A$1:$C$29,3,0)</f>
        <v>Biến phí</v>
      </c>
      <c r="F611" s="258" t="str">
        <f>vlookup(C611,'Master data'!$A$1:$C$29,2,0)</f>
        <v>Chi phí bán hàng</v>
      </c>
    </row>
    <row r="612" ht="21.0" hidden="1" customHeight="1" outlineLevel="1">
      <c r="A612" s="165" t="s">
        <v>3226</v>
      </c>
      <c r="B612" s="293" t="s">
        <v>117</v>
      </c>
      <c r="C612" s="284" t="s">
        <v>117</v>
      </c>
      <c r="D612" s="285">
        <v>0.0</v>
      </c>
      <c r="E612" s="258" t="str">
        <f>vlookup(C612,'Master data'!$A$1:$C$29,3,0)</f>
        <v>Định phí</v>
      </c>
      <c r="F612" s="258" t="str">
        <f>vlookup(C612,'Master data'!$A$1:$C$29,2,0)</f>
        <v>Chi phí bán hàng</v>
      </c>
    </row>
    <row r="613" ht="21.0" hidden="1" customHeight="1" outlineLevel="1">
      <c r="A613" s="165" t="s">
        <v>3226</v>
      </c>
      <c r="B613" s="292" t="s">
        <v>101</v>
      </c>
      <c r="C613" s="284" t="s">
        <v>101</v>
      </c>
      <c r="D613" s="286">
        <v>5.8433667E7</v>
      </c>
      <c r="E613" s="258" t="str">
        <f>vlookup(C613,'Master data'!$A$1:$C$29,3,0)</f>
        <v>Biến phí</v>
      </c>
      <c r="F613" s="258" t="str">
        <f>vlookup(C613,'Master data'!$A$1:$C$29,2,0)</f>
        <v>Chi phí bán hàng</v>
      </c>
    </row>
    <row r="614" ht="21.0" hidden="1" customHeight="1" outlineLevel="1">
      <c r="A614" s="165" t="s">
        <v>3226</v>
      </c>
      <c r="B614" s="293" t="s">
        <v>3206</v>
      </c>
      <c r="C614" s="284" t="s">
        <v>103</v>
      </c>
      <c r="D614" s="285">
        <v>2.892448E7</v>
      </c>
      <c r="E614" s="258" t="str">
        <f>vlookup(C614,'Master data'!$A$1:$C$29,3,0)</f>
        <v>Biến phí</v>
      </c>
      <c r="F614" s="258" t="str">
        <f>vlookup(C614,'Master data'!$A$1:$C$29,2,0)</f>
        <v>Chi phí bán hàng</v>
      </c>
    </row>
    <row r="615" ht="21.0" hidden="1" customHeight="1" outlineLevel="1">
      <c r="A615" s="165" t="s">
        <v>3226</v>
      </c>
      <c r="B615" s="292" t="s">
        <v>3207</v>
      </c>
      <c r="C615" s="284" t="s">
        <v>104</v>
      </c>
      <c r="D615" s="286">
        <v>2.2E7</v>
      </c>
      <c r="E615" s="258" t="str">
        <f>vlookup(C615,'Master data'!$A$1:$C$29,3,0)</f>
        <v>Biến phí</v>
      </c>
      <c r="F615" s="258" t="str">
        <f>vlookup(C615,'Master data'!$A$1:$C$29,2,0)</f>
        <v>Chi phí bán hàng</v>
      </c>
    </row>
    <row r="616" ht="21.0" hidden="1" customHeight="1" outlineLevel="1">
      <c r="A616" s="165" t="s">
        <v>3226</v>
      </c>
      <c r="B616" s="293" t="s">
        <v>105</v>
      </c>
      <c r="C616" s="284" t="s">
        <v>105</v>
      </c>
      <c r="D616" s="285">
        <v>1.375E7</v>
      </c>
      <c r="E616" s="258" t="str">
        <f>vlookup(C616,'Master data'!$A$1:$C$29,3,0)</f>
        <v>Biến phí</v>
      </c>
      <c r="F616" s="258" t="str">
        <f>vlookup(C616,'Master data'!$A$1:$C$29,2,0)</f>
        <v>Chi phí bán hàng</v>
      </c>
    </row>
    <row r="617" ht="21.0" hidden="1" customHeight="1" outlineLevel="1">
      <c r="A617" s="165" t="s">
        <v>3226</v>
      </c>
      <c r="B617" s="292" t="s">
        <v>3208</v>
      </c>
      <c r="C617" s="395" t="s">
        <v>17</v>
      </c>
      <c r="D617" s="286">
        <v>2.89360815E8</v>
      </c>
      <c r="E617" s="258" t="str">
        <f>vlookup(C617,'Master data'!$A$1:$C$29,3,0)</f>
        <v>Biến phí</v>
      </c>
      <c r="F617" s="258" t="str">
        <f>vlookup(C617,'Master data'!$A$1:$C$29,2,0)</f>
        <v>Chi phí bán hàng</v>
      </c>
    </row>
    <row r="618" ht="21.0" hidden="1" customHeight="1" outlineLevel="1">
      <c r="A618" s="165" t="s">
        <v>3226</v>
      </c>
      <c r="B618" s="293" t="s">
        <v>106</v>
      </c>
      <c r="C618" s="395" t="s">
        <v>106</v>
      </c>
      <c r="D618" s="285">
        <v>3136820.0</v>
      </c>
      <c r="E618" s="258" t="str">
        <f>vlookup(C618,'Master data'!$A$1:$C$29,3,0)</f>
        <v>Biến phí</v>
      </c>
      <c r="F618" s="258" t="str">
        <f>vlookup(C618,'Master data'!$A$1:$C$29,2,0)</f>
        <v>Chi phí bán hàng</v>
      </c>
    </row>
    <row r="619" ht="21.0" hidden="1" customHeight="1" outlineLevel="1">
      <c r="A619" s="165" t="s">
        <v>3226</v>
      </c>
      <c r="B619" s="292" t="s">
        <v>3871</v>
      </c>
      <c r="C619" s="284" t="s">
        <v>118</v>
      </c>
      <c r="D619" s="286">
        <v>9006666.0</v>
      </c>
      <c r="E619" s="258" t="str">
        <f>vlookup(C619,'Master data'!$A$1:$C$29,3,0)</f>
        <v>Định phí</v>
      </c>
      <c r="F619" s="258" t="str">
        <f>vlookup(C619,'Master data'!$A$1:$C$29,2,0)</f>
        <v>Chi phí hành chính</v>
      </c>
    </row>
    <row r="620" ht="21.0" hidden="1" customHeight="1" outlineLevel="1">
      <c r="A620" s="165" t="s">
        <v>3226</v>
      </c>
      <c r="B620" s="293" t="s">
        <v>109</v>
      </c>
      <c r="C620" s="395" t="s">
        <v>109</v>
      </c>
      <c r="D620" s="285">
        <v>4.21741605E8</v>
      </c>
      <c r="E620" s="258" t="str">
        <f>vlookup(C620,'Master data'!$A$1:$C$29,3,0)</f>
        <v>Định phí</v>
      </c>
      <c r="F620" s="258" t="str">
        <f>vlookup(C620,'Master data'!$A$1:$C$29,2,0)</f>
        <v>Chi phí QLDN</v>
      </c>
    </row>
    <row r="621" ht="21.0" hidden="1" customHeight="1" outlineLevel="1">
      <c r="A621" s="165" t="s">
        <v>3226</v>
      </c>
      <c r="B621" s="292" t="s">
        <v>3210</v>
      </c>
      <c r="C621" s="395" t="s">
        <v>120</v>
      </c>
      <c r="D621" s="286">
        <v>1.02086833E8</v>
      </c>
      <c r="E621" s="258" t="str">
        <f>vlookup(C621,'Master data'!$A$1:$C$29,3,0)</f>
        <v>Định phí</v>
      </c>
      <c r="F621" s="258" t="str">
        <f>vlookup(C621,'Master data'!$A$1:$C$29,2,0)</f>
        <v>Chi phí QLDN</v>
      </c>
    </row>
    <row r="622" ht="21.0" hidden="1" customHeight="1" outlineLevel="1">
      <c r="A622" s="165" t="s">
        <v>3226</v>
      </c>
      <c r="B622" s="293" t="s">
        <v>121</v>
      </c>
      <c r="C622" s="284" t="s">
        <v>121</v>
      </c>
      <c r="D622" s="285">
        <v>2.5311573E7</v>
      </c>
      <c r="E622" s="258" t="str">
        <f>vlookup(C622,'Master data'!$A$1:$C$29,3,0)</f>
        <v>Định phí</v>
      </c>
      <c r="F622" s="258" t="str">
        <f>vlookup(C622,'Master data'!$A$1:$C$29,2,0)</f>
        <v>Chi phí QLDN</v>
      </c>
    </row>
    <row r="623" ht="21.0" hidden="1" customHeight="1" outlineLevel="1">
      <c r="A623" s="165" t="s">
        <v>3226</v>
      </c>
      <c r="B623" s="292" t="s">
        <v>3211</v>
      </c>
      <c r="C623" s="284" t="s">
        <v>123</v>
      </c>
      <c r="D623" s="286">
        <v>1.5E7</v>
      </c>
      <c r="E623" s="258" t="str">
        <f>vlookup(C623,'Master data'!$A$1:$C$29,3,0)</f>
        <v>Định phí</v>
      </c>
      <c r="F623" s="258" t="str">
        <f>vlookup(C623,'Master data'!$A$1:$C$29,2,0)</f>
        <v>Chi phí QLDN</v>
      </c>
    </row>
    <row r="624" ht="21.0" hidden="1" customHeight="1" outlineLevel="1">
      <c r="A624" s="165" t="s">
        <v>3226</v>
      </c>
      <c r="B624" s="293" t="s">
        <v>3212</v>
      </c>
      <c r="C624" s="284" t="s">
        <v>112</v>
      </c>
      <c r="D624" s="285">
        <v>3.6333333E7</v>
      </c>
      <c r="E624" s="258" t="str">
        <f>vlookup(C624,'Master data'!$A$1:$C$29,3,0)</f>
        <v>Biến phí</v>
      </c>
      <c r="F624" s="258" t="str">
        <f>vlookup(C624,'Master data'!$A$1:$C$29,2,0)</f>
        <v>Chi phí hành chính</v>
      </c>
    </row>
    <row r="625" ht="21.0" hidden="1" customHeight="1" outlineLevel="1">
      <c r="A625" s="165" t="s">
        <v>3226</v>
      </c>
      <c r="B625" s="292" t="s">
        <v>4257</v>
      </c>
      <c r="C625" s="395" t="s">
        <v>99</v>
      </c>
      <c r="D625" s="286">
        <v>5000000.0</v>
      </c>
      <c r="E625" s="258" t="str">
        <f>vlookup(C625,'Master data'!$A$1:$C$29,3,0)</f>
        <v>Biến phí</v>
      </c>
      <c r="F625" s="258" t="str">
        <f>vlookup(C625,'Master data'!$A$1:$C$29,2,0)</f>
        <v>Chi phí giá vốn</v>
      </c>
    </row>
    <row r="626" ht="21.0" hidden="1" customHeight="1" outlineLevel="1">
      <c r="A626" s="165" t="s">
        <v>3226</v>
      </c>
      <c r="B626" s="293" t="s">
        <v>4258</v>
      </c>
      <c r="C626" s="395" t="s">
        <v>99</v>
      </c>
      <c r="D626" s="285">
        <v>3.33E7</v>
      </c>
      <c r="E626" s="258" t="str">
        <f>vlookup(C626,'Master data'!$A$1:$C$29,3,0)</f>
        <v>Biến phí</v>
      </c>
      <c r="F626" s="258" t="str">
        <f>vlookup(C626,'Master data'!$A$1:$C$29,2,0)</f>
        <v>Chi phí giá vốn</v>
      </c>
    </row>
    <row r="627" ht="21.0" hidden="1" customHeight="1" outlineLevel="1">
      <c r="A627" s="165" t="s">
        <v>3226</v>
      </c>
      <c r="B627" s="292" t="s">
        <v>4259</v>
      </c>
      <c r="C627" s="395" t="s">
        <v>99</v>
      </c>
      <c r="D627" s="286">
        <v>1.5203E7</v>
      </c>
      <c r="E627" s="258" t="str">
        <f>vlookup(C627,'Master data'!$A$1:$C$29,3,0)</f>
        <v>Biến phí</v>
      </c>
      <c r="F627" s="258" t="str">
        <f>vlookup(C627,'Master data'!$A$1:$C$29,2,0)</f>
        <v>Chi phí giá vốn</v>
      </c>
    </row>
    <row r="628" ht="21.0" hidden="1" customHeight="1" outlineLevel="1">
      <c r="A628" s="165" t="s">
        <v>3226</v>
      </c>
      <c r="B628" s="293" t="s">
        <v>4260</v>
      </c>
      <c r="C628" s="395" t="s">
        <v>99</v>
      </c>
      <c r="D628" s="285">
        <v>1.121E8</v>
      </c>
      <c r="E628" s="258" t="str">
        <f>vlookup(C628,'Master data'!$A$1:$C$29,3,0)</f>
        <v>Biến phí</v>
      </c>
      <c r="F628" s="258" t="str">
        <f>vlookup(C628,'Master data'!$A$1:$C$29,2,0)</f>
        <v>Chi phí giá vốn</v>
      </c>
    </row>
    <row r="629" ht="21.0" hidden="1" customHeight="1" outlineLevel="1">
      <c r="A629" s="165" t="s">
        <v>3226</v>
      </c>
      <c r="B629" s="292" t="s">
        <v>4261</v>
      </c>
      <c r="C629" s="395" t="s">
        <v>99</v>
      </c>
      <c r="D629" s="286">
        <v>1.08E7</v>
      </c>
      <c r="E629" s="258" t="str">
        <f>vlookup(C629,'Master data'!$A$1:$C$29,3,0)</f>
        <v>Biến phí</v>
      </c>
      <c r="F629" s="258" t="str">
        <f>vlookup(C629,'Master data'!$A$1:$C$29,2,0)</f>
        <v>Chi phí giá vốn</v>
      </c>
    </row>
    <row r="630" ht="21.0" hidden="1" customHeight="1" outlineLevel="1">
      <c r="A630" s="165" t="s">
        <v>3226</v>
      </c>
      <c r="B630" s="293" t="s">
        <v>4262</v>
      </c>
      <c r="C630" s="395" t="s">
        <v>99</v>
      </c>
      <c r="D630" s="285">
        <v>3.18E7</v>
      </c>
      <c r="E630" s="258" t="str">
        <f>vlookup(C630,'Master data'!$A$1:$C$29,3,0)</f>
        <v>Biến phí</v>
      </c>
      <c r="F630" s="258" t="str">
        <f>vlookup(C630,'Master data'!$A$1:$C$29,2,0)</f>
        <v>Chi phí giá vốn</v>
      </c>
    </row>
    <row r="631" ht="21.0" hidden="1" customHeight="1" outlineLevel="1">
      <c r="A631" s="165" t="s">
        <v>3226</v>
      </c>
      <c r="B631" s="292" t="s">
        <v>4263</v>
      </c>
      <c r="C631" s="395" t="s">
        <v>99</v>
      </c>
      <c r="D631" s="286">
        <v>3933000.0</v>
      </c>
      <c r="E631" s="258" t="str">
        <f>vlookup(C631,'Master data'!$A$1:$C$29,3,0)</f>
        <v>Biến phí</v>
      </c>
      <c r="F631" s="258" t="str">
        <f>vlookup(C631,'Master data'!$A$1:$C$29,2,0)</f>
        <v>Chi phí giá vốn</v>
      </c>
    </row>
    <row r="632" ht="21.0" hidden="1" customHeight="1" outlineLevel="1">
      <c r="A632" s="165" t="s">
        <v>3226</v>
      </c>
      <c r="B632" s="293" t="s">
        <v>4016</v>
      </c>
      <c r="C632" s="395" t="s">
        <v>99</v>
      </c>
      <c r="D632" s="285">
        <v>8900000.0</v>
      </c>
      <c r="E632" s="258" t="str">
        <f>vlookup(C632,'Master data'!$A$1:$C$29,3,0)</f>
        <v>Biến phí</v>
      </c>
      <c r="F632" s="258" t="str">
        <f>vlookup(C632,'Master data'!$A$1:$C$29,2,0)</f>
        <v>Chi phí giá vốn</v>
      </c>
    </row>
    <row r="633" ht="21.0" hidden="1" customHeight="1" outlineLevel="1">
      <c r="A633" s="165" t="s">
        <v>3226</v>
      </c>
      <c r="B633" s="292" t="s">
        <v>913</v>
      </c>
      <c r="C633" s="395" t="s">
        <v>99</v>
      </c>
      <c r="D633" s="286">
        <v>1200000.0</v>
      </c>
      <c r="E633" s="258" t="str">
        <f>vlookup(C633,'Master data'!$A$1:$C$29,3,0)</f>
        <v>Biến phí</v>
      </c>
      <c r="F633" s="258" t="str">
        <f>vlookup(C633,'Master data'!$A$1:$C$29,2,0)</f>
        <v>Chi phí giá vốn</v>
      </c>
    </row>
    <row r="634" ht="21.0" hidden="1" customHeight="1" outlineLevel="1">
      <c r="A634" s="165" t="s">
        <v>3226</v>
      </c>
      <c r="B634" s="293" t="s">
        <v>4264</v>
      </c>
      <c r="C634" s="395" t="s">
        <v>99</v>
      </c>
      <c r="D634" s="285">
        <v>3680000.0</v>
      </c>
      <c r="E634" s="258" t="str">
        <f>vlookup(C634,'Master data'!$A$1:$C$29,3,0)</f>
        <v>Biến phí</v>
      </c>
      <c r="F634" s="258" t="str">
        <f>vlookup(C634,'Master data'!$A$1:$C$29,2,0)</f>
        <v>Chi phí giá vốn</v>
      </c>
    </row>
    <row r="635" ht="21.0" hidden="1" customHeight="1" outlineLevel="1">
      <c r="A635" s="165" t="s">
        <v>3226</v>
      </c>
      <c r="B635" s="292" t="s">
        <v>4265</v>
      </c>
      <c r="C635" s="395" t="s">
        <v>99</v>
      </c>
      <c r="D635" s="286">
        <v>2.19725E7</v>
      </c>
      <c r="E635" s="258" t="str">
        <f>vlookup(C635,'Master data'!$A$1:$C$29,3,0)</f>
        <v>Biến phí</v>
      </c>
      <c r="F635" s="258" t="str">
        <f>vlookup(C635,'Master data'!$A$1:$C$29,2,0)</f>
        <v>Chi phí giá vốn</v>
      </c>
    </row>
    <row r="636" ht="21.0" hidden="1" customHeight="1" outlineLevel="1">
      <c r="A636" s="165" t="s">
        <v>3226</v>
      </c>
      <c r="B636" s="293" t="s">
        <v>4266</v>
      </c>
      <c r="C636" s="395" t="s">
        <v>99</v>
      </c>
      <c r="D636" s="285">
        <v>7.92E7</v>
      </c>
      <c r="E636" s="258" t="str">
        <f>vlookup(C636,'Master data'!$A$1:$C$29,3,0)</f>
        <v>Biến phí</v>
      </c>
      <c r="F636" s="258" t="str">
        <f>vlookup(C636,'Master data'!$A$1:$C$29,2,0)</f>
        <v>Chi phí giá vốn</v>
      </c>
    </row>
    <row r="637" ht="21.0" hidden="1" customHeight="1" outlineLevel="1">
      <c r="A637" s="165" t="s">
        <v>3226</v>
      </c>
      <c r="B637" s="292" t="s">
        <v>4267</v>
      </c>
      <c r="C637" s="395" t="s">
        <v>99</v>
      </c>
      <c r="D637" s="286">
        <v>2.0319E7</v>
      </c>
      <c r="E637" s="258" t="str">
        <f>vlookup(C637,'Master data'!$A$1:$C$29,3,0)</f>
        <v>Biến phí</v>
      </c>
      <c r="F637" s="258" t="str">
        <f>vlookup(C637,'Master data'!$A$1:$C$29,2,0)</f>
        <v>Chi phí giá vốn</v>
      </c>
    </row>
    <row r="638" ht="21.0" hidden="1" customHeight="1" outlineLevel="1">
      <c r="A638" s="165" t="s">
        <v>3226</v>
      </c>
      <c r="B638" s="293" t="s">
        <v>4268</v>
      </c>
      <c r="C638" s="395" t="s">
        <v>99</v>
      </c>
      <c r="D638" s="285">
        <v>1.172E7</v>
      </c>
      <c r="E638" s="258" t="str">
        <f>vlookup(C638,'Master data'!$A$1:$C$29,3,0)</f>
        <v>Biến phí</v>
      </c>
      <c r="F638" s="258" t="str">
        <f>vlookup(C638,'Master data'!$A$1:$C$29,2,0)</f>
        <v>Chi phí giá vốn</v>
      </c>
    </row>
    <row r="639" ht="21.0" hidden="1" customHeight="1" outlineLevel="1">
      <c r="A639" s="165" t="s">
        <v>3226</v>
      </c>
      <c r="B639" s="292" t="s">
        <v>4269</v>
      </c>
      <c r="C639" s="284" t="s">
        <v>102</v>
      </c>
      <c r="D639" s="286">
        <v>5485000.0</v>
      </c>
      <c r="E639" s="258" t="str">
        <f>vlookup(C639,'Master data'!$A$1:$C$29,3,0)</f>
        <v>Biến phí</v>
      </c>
      <c r="F639" s="258" t="str">
        <f>vlookup(C639,'Master data'!$A$1:$C$29,2,0)</f>
        <v>Chi phí giá vốn</v>
      </c>
    </row>
    <row r="640" ht="21.0" hidden="1" customHeight="1" outlineLevel="1">
      <c r="A640" s="165" t="s">
        <v>3226</v>
      </c>
      <c r="B640" s="293" t="s">
        <v>3217</v>
      </c>
      <c r="C640" s="284" t="s">
        <v>102</v>
      </c>
      <c r="D640" s="285">
        <v>1.7925E8</v>
      </c>
      <c r="E640" s="258" t="str">
        <f>vlookup(C640,'Master data'!$A$1:$C$29,3,0)</f>
        <v>Biến phí</v>
      </c>
      <c r="F640" s="258" t="str">
        <f>vlookup(C640,'Master data'!$A$1:$C$29,2,0)</f>
        <v>Chi phí giá vốn</v>
      </c>
    </row>
    <row r="641" ht="21.0" hidden="1" customHeight="1" outlineLevel="1">
      <c r="A641" s="165" t="s">
        <v>3226</v>
      </c>
      <c r="B641" s="292" t="s">
        <v>591</v>
      </c>
      <c r="C641" s="284" t="s">
        <v>111</v>
      </c>
      <c r="D641" s="286">
        <v>3.0E7</v>
      </c>
      <c r="E641" s="258" t="str">
        <f>vlookup(C641,'Master data'!$A$1:$C$29,3,0)</f>
        <v>Định phí</v>
      </c>
      <c r="F641" s="258" t="str">
        <f>vlookup(C641,'Master data'!$A$1:$C$29,2,0)</f>
        <v>Chi phí khác</v>
      </c>
    </row>
    <row r="642" ht="21.0" hidden="1" customHeight="1" outlineLevel="1">
      <c r="A642" s="165" t="s">
        <v>3226</v>
      </c>
      <c r="B642" s="293" t="s">
        <v>3225</v>
      </c>
      <c r="C642" s="284" t="s">
        <v>119</v>
      </c>
      <c r="D642" s="285">
        <v>0.0</v>
      </c>
      <c r="E642" s="258" t="str">
        <f>vlookup(C642,'Master data'!$A$1:$C$29,3,0)</f>
        <v>Định phí</v>
      </c>
      <c r="F642" s="258" t="str">
        <f>vlookup(C642,'Master data'!$A$1:$C$29,2,0)</f>
        <v>Chi phí khác</v>
      </c>
    </row>
    <row r="643" ht="21.0" hidden="1" customHeight="1" outlineLevel="1">
      <c r="A643" s="165" t="s">
        <v>3226</v>
      </c>
      <c r="B643" s="292" t="s">
        <v>70</v>
      </c>
      <c r="C643" s="284" t="s">
        <v>70</v>
      </c>
      <c r="D643" s="286">
        <v>9200667.0</v>
      </c>
      <c r="E643" s="258" t="str">
        <f>vlookup(C643,'Master data'!$A$1:$C$29,3,0)</f>
        <v>Chi phí khác</v>
      </c>
      <c r="F643" s="258" t="str">
        <f>vlookup(C643,'Master data'!$A$1:$C$29,2,0)</f>
        <v>Chi phí khác</v>
      </c>
    </row>
    <row r="644" ht="21.0" hidden="1" customHeight="1" outlineLevel="1">
      <c r="A644" s="165" t="s">
        <v>3226</v>
      </c>
      <c r="B644" s="293" t="s">
        <v>3218</v>
      </c>
      <c r="C644" s="284" t="s">
        <v>122</v>
      </c>
      <c r="D644" s="285">
        <v>1.9874E7</v>
      </c>
      <c r="E644" s="258" t="str">
        <f>vlookup(C644,'Master data'!$A$1:$C$29,3,0)</f>
        <v>Định phí</v>
      </c>
      <c r="F644" s="258" t="str">
        <f>vlookup(C644,'Master data'!$A$1:$C$29,2,0)</f>
        <v>Chi phí khác</v>
      </c>
    </row>
    <row r="645" ht="21.0" hidden="1" customHeight="1" outlineLevel="1">
      <c r="A645" s="165" t="s">
        <v>3226</v>
      </c>
      <c r="B645" s="292" t="s">
        <v>3219</v>
      </c>
      <c r="C645" s="284" t="s">
        <v>103</v>
      </c>
      <c r="D645" s="286">
        <v>0.0</v>
      </c>
      <c r="E645" s="258" t="str">
        <f>vlookup(C645,'Master data'!$A$1:$C$29,3,0)</f>
        <v>Biến phí</v>
      </c>
      <c r="F645" s="258" t="str">
        <f>vlookup(C645,'Master data'!$A$1:$C$29,2,0)</f>
        <v>Chi phí bán hàng</v>
      </c>
    </row>
    <row r="646" ht="21.0" hidden="1" customHeight="1" outlineLevel="1">
      <c r="A646" s="165" t="s">
        <v>3226</v>
      </c>
      <c r="B646" s="293" t="s">
        <v>3220</v>
      </c>
      <c r="C646" s="284" t="s">
        <v>124</v>
      </c>
      <c r="D646" s="285">
        <v>949333.0</v>
      </c>
      <c r="E646" s="258" t="str">
        <f>vlookup(C646,'Master data'!$A$1:$C$29,3,0)</f>
        <v>Chi phí khác</v>
      </c>
      <c r="F646" s="258" t="str">
        <f>vlookup(C646,'Master data'!$A$1:$C$29,2,0)</f>
        <v>Chi phí khác</v>
      </c>
    </row>
    <row r="647" ht="21.0" customHeight="1" collapsed="1">
      <c r="A647" s="165" t="s">
        <v>3228</v>
      </c>
      <c r="B647" s="274" t="s">
        <v>274</v>
      </c>
      <c r="C647" s="275" t="s">
        <v>112</v>
      </c>
      <c r="D647" s="276">
        <v>0.0</v>
      </c>
      <c r="E647" s="277" t="str">
        <f>vlookup(C647,'Master data'!$A$1:$C$29,3,0)</f>
        <v>Biến phí</v>
      </c>
      <c r="F647" s="277" t="str">
        <f>vlookup(C647,'Master data'!$A$1:$C$29,2,0)</f>
        <v>Chi phí hành chính</v>
      </c>
    </row>
    <row r="648" ht="21.0" hidden="1" customHeight="1" outlineLevel="1">
      <c r="A648" s="165" t="s">
        <v>3228</v>
      </c>
      <c r="B648" s="292" t="s">
        <v>112</v>
      </c>
      <c r="C648" s="284" t="s">
        <v>112</v>
      </c>
      <c r="D648" s="286">
        <v>1.8091667E7</v>
      </c>
      <c r="E648" s="258" t="str">
        <f>vlookup(C648,'Master data'!$A$1:$C$29,3,0)</f>
        <v>Biến phí</v>
      </c>
      <c r="F648" s="258" t="str">
        <f>vlookup(C648,'Master data'!$A$1:$C$29,2,0)</f>
        <v>Chi phí hành chính</v>
      </c>
    </row>
    <row r="649" ht="21.0" hidden="1" customHeight="1" outlineLevel="1">
      <c r="A649" s="165" t="s">
        <v>3228</v>
      </c>
      <c r="B649" s="293" t="s">
        <v>115</v>
      </c>
      <c r="C649" s="284" t="s">
        <v>115</v>
      </c>
      <c r="D649" s="285">
        <v>2.3031E7</v>
      </c>
      <c r="E649" s="258" t="str">
        <f>vlookup(C649,'Master data'!$A$1:$C$29,3,0)</f>
        <v>Định phí</v>
      </c>
      <c r="F649" s="258" t="str">
        <f>vlookup(C649,'Master data'!$A$1:$C$29,2,0)</f>
        <v>Chi phí hành chính</v>
      </c>
    </row>
    <row r="650" ht="21.0" hidden="1" customHeight="1" outlineLevel="1">
      <c r="A650" s="165" t="s">
        <v>3228</v>
      </c>
      <c r="B650" s="292" t="s">
        <v>3200</v>
      </c>
      <c r="C650" s="284" t="s">
        <v>115</v>
      </c>
      <c r="D650" s="286">
        <v>4299000.0</v>
      </c>
      <c r="E650" s="258" t="str">
        <f>vlookup(C650,'Master data'!$A$1:$C$29,3,0)</f>
        <v>Định phí</v>
      </c>
      <c r="F650" s="258" t="str">
        <f>vlookup(C650,'Master data'!$A$1:$C$29,2,0)</f>
        <v>Chi phí hành chính</v>
      </c>
    </row>
    <row r="651" ht="21.0" hidden="1" customHeight="1" outlineLevel="1">
      <c r="A651" s="165" t="s">
        <v>3228</v>
      </c>
      <c r="B651" s="293" t="s">
        <v>3201</v>
      </c>
      <c r="C651" s="284" t="s">
        <v>116</v>
      </c>
      <c r="D651" s="285">
        <v>1.9317944E7</v>
      </c>
      <c r="E651" s="258" t="str">
        <f>vlookup(C651,'Master data'!$A$1:$C$29,3,0)</f>
        <v>Định phí</v>
      </c>
      <c r="F651" s="258" t="str">
        <f>vlookup(C651,'Master data'!$A$1:$C$29,2,0)</f>
        <v>Chi phí hành chính</v>
      </c>
    </row>
    <row r="652" ht="21.0" hidden="1" customHeight="1" outlineLevel="1">
      <c r="A652" s="165" t="s">
        <v>3228</v>
      </c>
      <c r="B652" s="292" t="s">
        <v>3202</v>
      </c>
      <c r="C652" s="284" t="s">
        <v>118</v>
      </c>
      <c r="D652" s="286">
        <v>2.5646999E7</v>
      </c>
      <c r="E652" s="258" t="str">
        <f>vlookup(C652,'Master data'!$A$1:$C$29,3,0)</f>
        <v>Định phí</v>
      </c>
      <c r="F652" s="258" t="str">
        <f>vlookup(C652,'Master data'!$A$1:$C$29,2,0)</f>
        <v>Chi phí hành chính</v>
      </c>
    </row>
    <row r="653" ht="21.0" hidden="1" customHeight="1" outlineLevel="1">
      <c r="A653" s="165" t="s">
        <v>3228</v>
      </c>
      <c r="B653" s="293" t="s">
        <v>3203</v>
      </c>
      <c r="C653" s="284" t="s">
        <v>107</v>
      </c>
      <c r="D653" s="285">
        <v>2.0785E7</v>
      </c>
      <c r="E653" s="258" t="str">
        <f>vlookup(C653,'Master data'!$A$1:$C$29,3,0)</f>
        <v>Biến phí</v>
      </c>
      <c r="F653" s="258" t="str">
        <f>vlookup(C653,'Master data'!$A$1:$C$29,2,0)</f>
        <v>Chi phí bán hàng</v>
      </c>
    </row>
    <row r="654" ht="21.0" hidden="1" customHeight="1" outlineLevel="1">
      <c r="A654" s="165" t="s">
        <v>3228</v>
      </c>
      <c r="B654" s="292" t="s">
        <v>3204</v>
      </c>
      <c r="C654" s="284" t="s">
        <v>95</v>
      </c>
      <c r="D654" s="286">
        <v>3.71E8</v>
      </c>
      <c r="E654" s="258" t="str">
        <f>vlookup(C654,'Master data'!$A$1:$C$29,3,0)</f>
        <v>Biến phí</v>
      </c>
      <c r="F654" s="258" t="str">
        <f>vlookup(C654,'Master data'!$A$1:$C$29,2,0)</f>
        <v>Chi phí bán hàng</v>
      </c>
    </row>
    <row r="655" ht="21.0" hidden="1" customHeight="1" outlineLevel="1">
      <c r="A655" s="165" t="s">
        <v>3228</v>
      </c>
      <c r="B655" s="293" t="s">
        <v>3205</v>
      </c>
      <c r="C655" s="284" t="s">
        <v>114</v>
      </c>
      <c r="D655" s="285">
        <v>9370000.0</v>
      </c>
      <c r="E655" s="258" t="str">
        <f>vlookup(C655,'Master data'!$A$1:$C$29,3,0)</f>
        <v>Định phí</v>
      </c>
      <c r="F655" s="258" t="str">
        <f>vlookup(C655,'Master data'!$A$1:$C$29,2,0)</f>
        <v>Chi phí hành chính</v>
      </c>
    </row>
    <row r="656" ht="21.0" hidden="1" customHeight="1" outlineLevel="1">
      <c r="A656" s="165" t="s">
        <v>3228</v>
      </c>
      <c r="B656" s="292" t="s">
        <v>97</v>
      </c>
      <c r="C656" s="284" t="s">
        <v>97</v>
      </c>
      <c r="D656" s="286">
        <v>0.0</v>
      </c>
      <c r="E656" s="258" t="str">
        <f>vlookup(C656,'Master data'!$A$1:$C$29,3,0)</f>
        <v>Biến phí</v>
      </c>
      <c r="F656" s="258" t="str">
        <f>vlookup(C656,'Master data'!$A$1:$C$29,2,0)</f>
        <v>Chi phí bán hàng</v>
      </c>
    </row>
    <row r="657" ht="21.0" hidden="1" customHeight="1" outlineLevel="1">
      <c r="A657" s="165" t="s">
        <v>3228</v>
      </c>
      <c r="B657" s="293" t="s">
        <v>3031</v>
      </c>
      <c r="C657" s="284" t="s">
        <v>98</v>
      </c>
      <c r="D657" s="285">
        <v>9285000.0</v>
      </c>
      <c r="E657" s="258" t="str">
        <f>vlookup(C657,'Master data'!$A$1:$C$29,3,0)</f>
        <v>Biến phí</v>
      </c>
      <c r="F657" s="258" t="str">
        <f>vlookup(C657,'Master data'!$A$1:$C$29,2,0)</f>
        <v>Chi phí bán hàng</v>
      </c>
    </row>
    <row r="658" ht="21.0" hidden="1" customHeight="1" outlineLevel="1">
      <c r="A658" s="165" t="s">
        <v>3228</v>
      </c>
      <c r="B658" s="292" t="s">
        <v>117</v>
      </c>
      <c r="C658" s="284" t="s">
        <v>117</v>
      </c>
      <c r="D658" s="286">
        <v>0.0</v>
      </c>
      <c r="E658" s="258" t="str">
        <f>vlookup(C658,'Master data'!$A$1:$C$29,3,0)</f>
        <v>Định phí</v>
      </c>
      <c r="F658" s="258" t="str">
        <f>vlookup(C658,'Master data'!$A$1:$C$29,2,0)</f>
        <v>Chi phí bán hàng</v>
      </c>
    </row>
    <row r="659" ht="21.0" hidden="1" customHeight="1" outlineLevel="1">
      <c r="A659" s="165" t="s">
        <v>3228</v>
      </c>
      <c r="B659" s="293" t="s">
        <v>101</v>
      </c>
      <c r="C659" s="284" t="s">
        <v>101</v>
      </c>
      <c r="D659" s="285">
        <v>1.0564334E7</v>
      </c>
      <c r="E659" s="258" t="str">
        <f>vlookup(C659,'Master data'!$A$1:$C$29,3,0)</f>
        <v>Biến phí</v>
      </c>
      <c r="F659" s="258" t="str">
        <f>vlookup(C659,'Master data'!$A$1:$C$29,2,0)</f>
        <v>Chi phí bán hàng</v>
      </c>
    </row>
    <row r="660" ht="21.0" hidden="1" customHeight="1" outlineLevel="1">
      <c r="A660" s="165" t="s">
        <v>3228</v>
      </c>
      <c r="B660" s="292" t="s">
        <v>3206</v>
      </c>
      <c r="C660" s="284" t="s">
        <v>103</v>
      </c>
      <c r="D660" s="286">
        <v>2.5E7</v>
      </c>
      <c r="E660" s="258" t="str">
        <f>vlookup(C660,'Master data'!$A$1:$C$29,3,0)</f>
        <v>Biến phí</v>
      </c>
      <c r="F660" s="258" t="str">
        <f>vlookup(C660,'Master data'!$A$1:$C$29,2,0)</f>
        <v>Chi phí bán hàng</v>
      </c>
    </row>
    <row r="661" ht="21.0" hidden="1" customHeight="1" outlineLevel="1">
      <c r="A661" s="165" t="s">
        <v>3228</v>
      </c>
      <c r="B661" s="293" t="s">
        <v>3207</v>
      </c>
      <c r="C661" s="284" t="s">
        <v>104</v>
      </c>
      <c r="D661" s="285">
        <v>2.15E7</v>
      </c>
      <c r="E661" s="258" t="str">
        <f>vlookup(C661,'Master data'!$A$1:$C$29,3,0)</f>
        <v>Biến phí</v>
      </c>
      <c r="F661" s="258" t="str">
        <f>vlookup(C661,'Master data'!$A$1:$C$29,2,0)</f>
        <v>Chi phí bán hàng</v>
      </c>
    </row>
    <row r="662" ht="21.0" hidden="1" customHeight="1" outlineLevel="1">
      <c r="A662" s="165" t="s">
        <v>3228</v>
      </c>
      <c r="B662" s="292" t="s">
        <v>105</v>
      </c>
      <c r="C662" s="284" t="s">
        <v>105</v>
      </c>
      <c r="D662" s="286">
        <v>1.375E7</v>
      </c>
      <c r="E662" s="258" t="str">
        <f>vlookup(C662,'Master data'!$A$1:$C$29,3,0)</f>
        <v>Biến phí</v>
      </c>
      <c r="F662" s="258" t="str">
        <f>vlookup(C662,'Master data'!$A$1:$C$29,2,0)</f>
        <v>Chi phí bán hàng</v>
      </c>
    </row>
    <row r="663" ht="21.0" hidden="1" customHeight="1" outlineLevel="1">
      <c r="A663" s="165" t="s">
        <v>3228</v>
      </c>
      <c r="B663" s="293" t="s">
        <v>3208</v>
      </c>
      <c r="C663" s="284" t="s">
        <v>17</v>
      </c>
      <c r="D663" s="285">
        <v>2.32412701E8</v>
      </c>
      <c r="E663" s="258" t="str">
        <f>vlookup(C663,'Master data'!$A$1:$C$29,3,0)</f>
        <v>Biến phí</v>
      </c>
      <c r="F663" s="258" t="str">
        <f>vlookup(C663,'Master data'!$A$1:$C$29,2,0)</f>
        <v>Chi phí bán hàng</v>
      </c>
    </row>
    <row r="664" ht="21.0" hidden="1" customHeight="1" outlineLevel="1">
      <c r="A664" s="165" t="s">
        <v>3228</v>
      </c>
      <c r="B664" s="292" t="s">
        <v>106</v>
      </c>
      <c r="C664" s="284" t="s">
        <v>106</v>
      </c>
      <c r="D664" s="286">
        <v>7986452.0</v>
      </c>
      <c r="E664" s="258" t="str">
        <f>vlookup(C664,'Master data'!$A$1:$C$29,3,0)</f>
        <v>Biến phí</v>
      </c>
      <c r="F664" s="258" t="str">
        <f>vlookup(C664,'Master data'!$A$1:$C$29,2,0)</f>
        <v>Chi phí bán hàng</v>
      </c>
    </row>
    <row r="665" ht="21.0" hidden="1" customHeight="1" outlineLevel="1">
      <c r="A665" s="165" t="s">
        <v>3228</v>
      </c>
      <c r="B665" s="293" t="s">
        <v>3871</v>
      </c>
      <c r="C665" s="284" t="s">
        <v>118</v>
      </c>
      <c r="D665" s="285">
        <v>9882667.0</v>
      </c>
      <c r="E665" s="258" t="str">
        <f>vlookup(C665,'Master data'!$A$1:$C$29,3,0)</f>
        <v>Định phí</v>
      </c>
      <c r="F665" s="258" t="str">
        <f>vlookup(C665,'Master data'!$A$1:$C$29,2,0)</f>
        <v>Chi phí hành chính</v>
      </c>
    </row>
    <row r="666" ht="21.0" hidden="1" customHeight="1" outlineLevel="1">
      <c r="A666" s="165" t="s">
        <v>3228</v>
      </c>
      <c r="B666" s="292" t="s">
        <v>109</v>
      </c>
      <c r="C666" s="284" t="s">
        <v>4256</v>
      </c>
      <c r="D666" s="286">
        <v>4.34182002E8</v>
      </c>
      <c r="E666" s="258" t="str">
        <f>vlookup(C666,'Master data'!$A$1:$C$29,3,0)</f>
        <v>Định phí</v>
      </c>
      <c r="F666" s="258" t="str">
        <f>vlookup(C666,'Master data'!$A$1:$C$29,2,0)</f>
        <v>Chi phí QLDN</v>
      </c>
    </row>
    <row r="667" ht="21.0" hidden="1" customHeight="1" outlineLevel="1">
      <c r="A667" s="165" t="s">
        <v>3228</v>
      </c>
      <c r="B667" s="293" t="s">
        <v>3210</v>
      </c>
      <c r="C667" s="284" t="s">
        <v>120</v>
      </c>
      <c r="D667" s="285">
        <v>1.14689097E8</v>
      </c>
      <c r="E667" s="258" t="str">
        <f>vlookup(C667,'Master data'!$A$1:$C$29,3,0)</f>
        <v>Định phí</v>
      </c>
      <c r="F667" s="258" t="str">
        <f>vlookup(C667,'Master data'!$A$1:$C$29,2,0)</f>
        <v>Chi phí QLDN</v>
      </c>
    </row>
    <row r="668" ht="21.0" hidden="1" customHeight="1" outlineLevel="1">
      <c r="A668" s="165" t="s">
        <v>3228</v>
      </c>
      <c r="B668" s="292" t="s">
        <v>121</v>
      </c>
      <c r="C668" s="284" t="s">
        <v>121</v>
      </c>
      <c r="D668" s="286">
        <v>2.584576E7</v>
      </c>
      <c r="E668" s="258" t="str">
        <f>vlookup(C668,'Master data'!$A$1:$C$29,3,0)</f>
        <v>Định phí</v>
      </c>
      <c r="F668" s="258" t="str">
        <f>vlookup(C668,'Master data'!$A$1:$C$29,2,0)</f>
        <v>Chi phí QLDN</v>
      </c>
    </row>
    <row r="669" ht="21.0" hidden="1" customHeight="1" outlineLevel="1">
      <c r="A669" s="165" t="s">
        <v>3228</v>
      </c>
      <c r="B669" s="293" t="s">
        <v>3211</v>
      </c>
      <c r="C669" s="284" t="s">
        <v>123</v>
      </c>
      <c r="D669" s="285">
        <v>1.5E7</v>
      </c>
      <c r="E669" s="258" t="str">
        <f>vlookup(C669,'Master data'!$A$1:$C$29,3,0)</f>
        <v>Định phí</v>
      </c>
      <c r="F669" s="258" t="str">
        <f>vlookup(C669,'Master data'!$A$1:$C$29,2,0)</f>
        <v>Chi phí QLDN</v>
      </c>
    </row>
    <row r="670" ht="21.0" hidden="1" customHeight="1" outlineLevel="1">
      <c r="A670" s="165" t="s">
        <v>3228</v>
      </c>
      <c r="B670" s="292" t="s">
        <v>3212</v>
      </c>
      <c r="C670" s="284" t="s">
        <v>112</v>
      </c>
      <c r="D670" s="286">
        <v>8000001.0</v>
      </c>
      <c r="E670" s="258" t="str">
        <f>vlookup(C670,'Master data'!$A$1:$C$29,3,0)</f>
        <v>Biến phí</v>
      </c>
      <c r="F670" s="258" t="str">
        <f>vlookup(C670,'Master data'!$A$1:$C$29,2,0)</f>
        <v>Chi phí hành chính</v>
      </c>
    </row>
    <row r="671" ht="21.0" hidden="1" customHeight="1" outlineLevel="1">
      <c r="A671" s="165" t="s">
        <v>3228</v>
      </c>
      <c r="B671" s="293" t="s">
        <v>3221</v>
      </c>
      <c r="C671" s="284" t="s">
        <v>112</v>
      </c>
      <c r="D671" s="285">
        <v>1500000.0</v>
      </c>
      <c r="E671" s="258" t="str">
        <f>vlookup(C671,'Master data'!$A$1:$C$29,3,0)</f>
        <v>Biến phí</v>
      </c>
      <c r="F671" s="258" t="str">
        <f>vlookup(C671,'Master data'!$A$1:$C$29,2,0)</f>
        <v>Chi phí hành chính</v>
      </c>
    </row>
    <row r="672" ht="21.0" hidden="1" customHeight="1" outlineLevel="1">
      <c r="A672" s="165" t="s">
        <v>3228</v>
      </c>
      <c r="B672" s="292" t="s">
        <v>4270</v>
      </c>
      <c r="C672" s="284" t="s">
        <v>99</v>
      </c>
      <c r="D672" s="286">
        <v>3200000.0</v>
      </c>
      <c r="E672" s="258" t="str">
        <f>vlookup(C672,'Master data'!$A$1:$C$29,3,0)</f>
        <v>Biến phí</v>
      </c>
      <c r="F672" s="258" t="str">
        <f>vlookup(C672,'Master data'!$A$1:$C$29,2,0)</f>
        <v>Chi phí giá vốn</v>
      </c>
    </row>
    <row r="673" ht="21.0" hidden="1" customHeight="1" outlineLevel="1">
      <c r="A673" s="165" t="s">
        <v>3228</v>
      </c>
      <c r="B673" s="293" t="s">
        <v>3230</v>
      </c>
      <c r="C673" s="284" t="s">
        <v>99</v>
      </c>
      <c r="D673" s="285">
        <v>1130000.0</v>
      </c>
      <c r="E673" s="258" t="str">
        <f>vlookup(C673,'Master data'!$A$1:$C$29,3,0)</f>
        <v>Biến phí</v>
      </c>
      <c r="F673" s="258" t="str">
        <f>vlookup(C673,'Master data'!$A$1:$C$29,2,0)</f>
        <v>Chi phí giá vốn</v>
      </c>
    </row>
    <row r="674" ht="21.0" hidden="1" customHeight="1" outlineLevel="1">
      <c r="A674" s="165" t="s">
        <v>3228</v>
      </c>
      <c r="B674" s="292" t="s">
        <v>4271</v>
      </c>
      <c r="C674" s="284" t="s">
        <v>99</v>
      </c>
      <c r="D674" s="286">
        <v>1.6E7</v>
      </c>
      <c r="E674" s="258" t="str">
        <f>vlookup(C674,'Master data'!$A$1:$C$29,3,0)</f>
        <v>Biến phí</v>
      </c>
      <c r="F674" s="258" t="str">
        <f>vlookup(C674,'Master data'!$A$1:$C$29,2,0)</f>
        <v>Chi phí giá vốn</v>
      </c>
    </row>
    <row r="675" ht="21.0" hidden="1" customHeight="1" outlineLevel="1">
      <c r="A675" s="165" t="s">
        <v>3228</v>
      </c>
      <c r="B675" s="293" t="s">
        <v>4272</v>
      </c>
      <c r="C675" s="284" t="s">
        <v>99</v>
      </c>
      <c r="D675" s="285">
        <v>7000000.0</v>
      </c>
      <c r="E675" s="258" t="str">
        <f>vlookup(C675,'Master data'!$A$1:$C$29,3,0)</f>
        <v>Biến phí</v>
      </c>
      <c r="F675" s="258" t="str">
        <f>vlookup(C675,'Master data'!$A$1:$C$29,2,0)</f>
        <v>Chi phí giá vốn</v>
      </c>
    </row>
    <row r="676" ht="21.0" hidden="1" customHeight="1" outlineLevel="1">
      <c r="A676" s="165" t="s">
        <v>3228</v>
      </c>
      <c r="B676" s="292" t="s">
        <v>3231</v>
      </c>
      <c r="C676" s="284" t="s">
        <v>99</v>
      </c>
      <c r="D676" s="286">
        <v>1.66E7</v>
      </c>
      <c r="E676" s="258" t="str">
        <f>vlookup(C676,'Master data'!$A$1:$C$29,3,0)</f>
        <v>Biến phí</v>
      </c>
      <c r="F676" s="258" t="str">
        <f>vlookup(C676,'Master data'!$A$1:$C$29,2,0)</f>
        <v>Chi phí giá vốn</v>
      </c>
    </row>
    <row r="677" ht="21.0" hidden="1" customHeight="1" outlineLevel="1">
      <c r="A677" s="165" t="s">
        <v>3228</v>
      </c>
      <c r="B677" s="293" t="s">
        <v>4273</v>
      </c>
      <c r="C677" s="284" t="s">
        <v>99</v>
      </c>
      <c r="D677" s="285">
        <v>3.18E7</v>
      </c>
      <c r="E677" s="258" t="str">
        <f>vlookup(C677,'Master data'!$A$1:$C$29,3,0)</f>
        <v>Biến phí</v>
      </c>
      <c r="F677" s="258" t="str">
        <f>vlookup(C677,'Master data'!$A$1:$C$29,2,0)</f>
        <v>Chi phí giá vốn</v>
      </c>
    </row>
    <row r="678" ht="21.0" hidden="1" customHeight="1" outlineLevel="1">
      <c r="A678" s="165" t="s">
        <v>3228</v>
      </c>
      <c r="B678" s="292" t="s">
        <v>4274</v>
      </c>
      <c r="C678" s="284" t="s">
        <v>99</v>
      </c>
      <c r="D678" s="286">
        <v>350000.0</v>
      </c>
      <c r="E678" s="258" t="str">
        <f>vlookup(C678,'Master data'!$A$1:$C$29,3,0)</f>
        <v>Biến phí</v>
      </c>
      <c r="F678" s="258" t="str">
        <f>vlookup(C678,'Master data'!$A$1:$C$29,2,0)</f>
        <v>Chi phí giá vốn</v>
      </c>
    </row>
    <row r="679" ht="21.0" hidden="1" customHeight="1" outlineLevel="1">
      <c r="A679" s="165" t="s">
        <v>3228</v>
      </c>
      <c r="B679" s="293" t="s">
        <v>3232</v>
      </c>
      <c r="C679" s="284" t="s">
        <v>99</v>
      </c>
      <c r="D679" s="285">
        <v>3840000.0</v>
      </c>
      <c r="E679" s="258" t="str">
        <f>vlookup(C679,'Master data'!$A$1:$C$29,3,0)</f>
        <v>Biến phí</v>
      </c>
      <c r="F679" s="258" t="str">
        <f>vlookup(C679,'Master data'!$A$1:$C$29,2,0)</f>
        <v>Chi phí giá vốn</v>
      </c>
    </row>
    <row r="680" ht="21.0" hidden="1" customHeight="1" outlineLevel="1">
      <c r="A680" s="165" t="s">
        <v>3228</v>
      </c>
      <c r="B680" s="292" t="s">
        <v>2593</v>
      </c>
      <c r="C680" s="284" t="s">
        <v>99</v>
      </c>
      <c r="D680" s="286">
        <v>2315000.0</v>
      </c>
      <c r="E680" s="258" t="str">
        <f>vlookup(C680,'Master data'!$A$1:$C$29,3,0)</f>
        <v>Biến phí</v>
      </c>
      <c r="F680" s="258" t="str">
        <f>vlookup(C680,'Master data'!$A$1:$C$29,2,0)</f>
        <v>Chi phí giá vốn</v>
      </c>
    </row>
    <row r="681" ht="21.0" hidden="1" customHeight="1" outlineLevel="1">
      <c r="A681" s="165" t="s">
        <v>3228</v>
      </c>
      <c r="B681" s="293" t="s">
        <v>4275</v>
      </c>
      <c r="C681" s="284" t="s">
        <v>99</v>
      </c>
      <c r="D681" s="285">
        <v>2.6374E7</v>
      </c>
      <c r="E681" s="258" t="str">
        <f>vlookup(C681,'Master data'!$A$1:$C$29,3,0)</f>
        <v>Biến phí</v>
      </c>
      <c r="F681" s="258" t="str">
        <f>vlookup(C681,'Master data'!$A$1:$C$29,2,0)</f>
        <v>Chi phí giá vốn</v>
      </c>
    </row>
    <row r="682" ht="21.0" hidden="1" customHeight="1" outlineLevel="1">
      <c r="A682" s="165" t="s">
        <v>3228</v>
      </c>
      <c r="B682" s="292" t="s">
        <v>4276</v>
      </c>
      <c r="C682" s="284" t="s">
        <v>99</v>
      </c>
      <c r="D682" s="286">
        <v>4.1693E7</v>
      </c>
      <c r="E682" s="258" t="str">
        <f>vlookup(C682,'Master data'!$A$1:$C$29,3,0)</f>
        <v>Biến phí</v>
      </c>
      <c r="F682" s="258" t="str">
        <f>vlookup(C682,'Master data'!$A$1:$C$29,2,0)</f>
        <v>Chi phí giá vốn</v>
      </c>
    </row>
    <row r="683" ht="21.0" hidden="1" customHeight="1" outlineLevel="1">
      <c r="A683" s="165" t="s">
        <v>3228</v>
      </c>
      <c r="B683" s="293" t="s">
        <v>4277</v>
      </c>
      <c r="C683" s="284" t="s">
        <v>99</v>
      </c>
      <c r="D683" s="285">
        <v>1.447E7</v>
      </c>
      <c r="E683" s="258" t="str">
        <f>vlookup(C683,'Master data'!$A$1:$C$29,3,0)</f>
        <v>Biến phí</v>
      </c>
      <c r="F683" s="258" t="str">
        <f>vlookup(C683,'Master data'!$A$1:$C$29,2,0)</f>
        <v>Chi phí giá vốn</v>
      </c>
    </row>
    <row r="684" ht="21.0" hidden="1" customHeight="1" outlineLevel="1">
      <c r="A684" s="165" t="s">
        <v>3228</v>
      </c>
      <c r="B684" s="292" t="s">
        <v>4278</v>
      </c>
      <c r="C684" s="284" t="s">
        <v>99</v>
      </c>
      <c r="D684" s="286">
        <v>2.685E7</v>
      </c>
      <c r="E684" s="258" t="str">
        <f>vlookup(C684,'Master data'!$A$1:$C$29,3,0)</f>
        <v>Biến phí</v>
      </c>
      <c r="F684" s="258" t="str">
        <f>vlookup(C684,'Master data'!$A$1:$C$29,2,0)</f>
        <v>Chi phí giá vốn</v>
      </c>
    </row>
    <row r="685" ht="21.0" hidden="1" customHeight="1" outlineLevel="1">
      <c r="A685" s="165" t="s">
        <v>3228</v>
      </c>
      <c r="B685" s="293" t="s">
        <v>2008</v>
      </c>
      <c r="C685" s="284" t="s">
        <v>99</v>
      </c>
      <c r="D685" s="285">
        <v>478000.0</v>
      </c>
      <c r="E685" s="258" t="str">
        <f>vlookup(C685,'Master data'!$A$1:$C$29,3,0)</f>
        <v>Biến phí</v>
      </c>
      <c r="F685" s="258" t="str">
        <f>vlookup(C685,'Master data'!$A$1:$C$29,2,0)</f>
        <v>Chi phí giá vốn</v>
      </c>
    </row>
    <row r="686" ht="21.0" hidden="1" customHeight="1" outlineLevel="1">
      <c r="A686" s="165" t="s">
        <v>3228</v>
      </c>
      <c r="B686" s="292" t="s">
        <v>4279</v>
      </c>
      <c r="C686" s="284" t="s">
        <v>99</v>
      </c>
      <c r="D686" s="286">
        <v>3296000.0</v>
      </c>
      <c r="E686" s="258" t="str">
        <f>vlookup(C686,'Master data'!$A$1:$C$29,3,0)</f>
        <v>Biến phí</v>
      </c>
      <c r="F686" s="258" t="str">
        <f>vlookup(C686,'Master data'!$A$1:$C$29,2,0)</f>
        <v>Chi phí giá vốn</v>
      </c>
    </row>
    <row r="687" ht="21.0" hidden="1" customHeight="1" outlineLevel="1">
      <c r="A687" s="165" t="s">
        <v>3228</v>
      </c>
      <c r="B687" s="293" t="s">
        <v>373</v>
      </c>
      <c r="C687" s="284" t="s">
        <v>102</v>
      </c>
      <c r="D687" s="285">
        <v>1.161E8</v>
      </c>
      <c r="E687" s="258" t="str">
        <f>vlookup(C687,'Master data'!$A$1:$C$29,3,0)</f>
        <v>Biến phí</v>
      </c>
      <c r="F687" s="258" t="str">
        <f>vlookup(C687,'Master data'!$A$1:$C$29,2,0)</f>
        <v>Chi phí giá vốn</v>
      </c>
    </row>
    <row r="688" ht="21.0" hidden="1" customHeight="1" outlineLevel="1">
      <c r="A688" s="165" t="s">
        <v>3228</v>
      </c>
      <c r="B688" s="292" t="s">
        <v>591</v>
      </c>
      <c r="C688" s="284" t="s">
        <v>111</v>
      </c>
      <c r="D688" s="286">
        <v>3.0E7</v>
      </c>
      <c r="E688" s="258" t="str">
        <f>vlookup(C688,'Master data'!$A$1:$C$29,3,0)</f>
        <v>Định phí</v>
      </c>
      <c r="F688" s="258" t="str">
        <f>vlookup(C688,'Master data'!$A$1:$C$29,2,0)</f>
        <v>Chi phí khác</v>
      </c>
    </row>
    <row r="689" ht="21.0" hidden="1" customHeight="1" outlineLevel="1">
      <c r="A689" s="165" t="s">
        <v>3228</v>
      </c>
      <c r="B689" s="293" t="s">
        <v>3225</v>
      </c>
      <c r="C689" s="284" t="s">
        <v>119</v>
      </c>
      <c r="D689" s="285">
        <v>0.0</v>
      </c>
      <c r="E689" s="258" t="str">
        <f>vlookup(C689,'Master data'!$A$1:$C$29,3,0)</f>
        <v>Định phí</v>
      </c>
      <c r="F689" s="258" t="str">
        <f>vlookup(C689,'Master data'!$A$1:$C$29,2,0)</f>
        <v>Chi phí khác</v>
      </c>
    </row>
    <row r="690" ht="21.0" hidden="1" customHeight="1" outlineLevel="1">
      <c r="A690" s="165" t="s">
        <v>3228</v>
      </c>
      <c r="B690" s="292" t="s">
        <v>70</v>
      </c>
      <c r="C690" s="284" t="s">
        <v>70</v>
      </c>
      <c r="D690" s="286">
        <v>6.1366333E7</v>
      </c>
      <c r="E690" s="258" t="str">
        <f>vlookup(C690,'Master data'!$A$1:$C$29,3,0)</f>
        <v>Chi phí khác</v>
      </c>
      <c r="F690" s="258" t="str">
        <f>vlookup(C690,'Master data'!$A$1:$C$29,2,0)</f>
        <v>Chi phí khác</v>
      </c>
    </row>
    <row r="691" ht="21.0" hidden="1" customHeight="1" outlineLevel="1">
      <c r="A691" s="165" t="s">
        <v>3228</v>
      </c>
      <c r="B691" s="293" t="s">
        <v>3218</v>
      </c>
      <c r="C691" s="284" t="s">
        <v>122</v>
      </c>
      <c r="D691" s="285">
        <v>7929669.0</v>
      </c>
      <c r="E691" s="258" t="str">
        <f>vlookup(C691,'Master data'!$A$1:$C$29,3,0)</f>
        <v>Định phí</v>
      </c>
      <c r="F691" s="258" t="str">
        <f>vlookup(C691,'Master data'!$A$1:$C$29,2,0)</f>
        <v>Chi phí khác</v>
      </c>
    </row>
    <row r="692" ht="21.0" hidden="1" customHeight="1" outlineLevel="1">
      <c r="A692" s="165" t="s">
        <v>3228</v>
      </c>
      <c r="B692" s="292" t="s">
        <v>3219</v>
      </c>
      <c r="C692" s="284" t="s">
        <v>103</v>
      </c>
      <c r="D692" s="286">
        <v>1000000.0</v>
      </c>
      <c r="E692" s="258" t="str">
        <f>vlookup(C692,'Master data'!$A$1:$C$29,3,0)</f>
        <v>Biến phí</v>
      </c>
      <c r="F692" s="258" t="str">
        <f>vlookup(C692,'Master data'!$A$1:$C$29,2,0)</f>
        <v>Chi phí bán hàng</v>
      </c>
    </row>
    <row r="693" ht="21.0" hidden="1" customHeight="1" outlineLevel="1">
      <c r="A693" s="165" t="s">
        <v>3228</v>
      </c>
      <c r="B693" s="293" t="s">
        <v>3220</v>
      </c>
      <c r="C693" s="284" t="s">
        <v>124</v>
      </c>
      <c r="D693" s="285">
        <v>3333333.0</v>
      </c>
      <c r="E693" s="258" t="str">
        <f>vlookup(C693,'Master data'!$A$1:$C$29,3,0)</f>
        <v>Chi phí khác</v>
      </c>
      <c r="F693" s="258" t="str">
        <f>vlookup(C693,'Master data'!$A$1:$C$29,2,0)</f>
        <v>Chi phí khác</v>
      </c>
    </row>
    <row r="694" ht="21.0" customHeight="1" collapsed="1">
      <c r="A694" s="165" t="s">
        <v>3233</v>
      </c>
      <c r="B694" s="274" t="s">
        <v>274</v>
      </c>
      <c r="C694" s="275" t="s">
        <v>112</v>
      </c>
      <c r="D694" s="276">
        <v>0.0</v>
      </c>
      <c r="E694" s="277" t="str">
        <f>vlookup(C694,'Master data'!$A$1:$C$29,3,0)</f>
        <v>Biến phí</v>
      </c>
      <c r="F694" s="277" t="str">
        <f>vlookup(C694,'Master data'!$A$1:$C$29,2,0)</f>
        <v>Chi phí hành chính</v>
      </c>
    </row>
    <row r="695" ht="21.0" hidden="1" customHeight="1" outlineLevel="1">
      <c r="A695" s="165" t="s">
        <v>3233</v>
      </c>
      <c r="B695" s="292" t="s">
        <v>112</v>
      </c>
      <c r="C695" s="284" t="s">
        <v>112</v>
      </c>
      <c r="D695" s="286">
        <v>2.6048663E7</v>
      </c>
      <c r="E695" s="258" t="str">
        <f>vlookup(C695,'Master data'!$A$1:$C$29,3,0)</f>
        <v>Biến phí</v>
      </c>
      <c r="F695" s="258" t="str">
        <f>vlookup(C695,'Master data'!$A$1:$C$29,2,0)</f>
        <v>Chi phí hành chính</v>
      </c>
    </row>
    <row r="696" ht="21.0" hidden="1" customHeight="1" outlineLevel="1">
      <c r="A696" s="165" t="s">
        <v>3233</v>
      </c>
      <c r="B696" s="293" t="s">
        <v>115</v>
      </c>
      <c r="C696" s="284" t="s">
        <v>115</v>
      </c>
      <c r="D696" s="285">
        <v>2.24225E7</v>
      </c>
      <c r="E696" s="258" t="str">
        <f>vlookup(C696,'Master data'!$A$1:$C$29,3,0)</f>
        <v>Định phí</v>
      </c>
      <c r="F696" s="258" t="str">
        <f>vlookup(C696,'Master data'!$A$1:$C$29,2,0)</f>
        <v>Chi phí hành chính</v>
      </c>
    </row>
    <row r="697" ht="21.0" hidden="1" customHeight="1" outlineLevel="1">
      <c r="A697" s="165" t="s">
        <v>3233</v>
      </c>
      <c r="B697" s="292" t="s">
        <v>3200</v>
      </c>
      <c r="C697" s="284" t="s">
        <v>112</v>
      </c>
      <c r="D697" s="286">
        <v>5129000.0</v>
      </c>
      <c r="E697" s="258" t="str">
        <f>vlookup(C697,'Master data'!$A$1:$C$29,3,0)</f>
        <v>Biến phí</v>
      </c>
      <c r="F697" s="258" t="str">
        <f>vlookup(C697,'Master data'!$A$1:$C$29,2,0)</f>
        <v>Chi phí hành chính</v>
      </c>
    </row>
    <row r="698" ht="21.0" hidden="1" customHeight="1" outlineLevel="1">
      <c r="A698" s="165" t="s">
        <v>3233</v>
      </c>
      <c r="B698" s="293" t="s">
        <v>3201</v>
      </c>
      <c r="C698" s="284" t="s">
        <v>116</v>
      </c>
      <c r="D698" s="285">
        <v>2.1024631E7</v>
      </c>
      <c r="E698" s="258" t="str">
        <f>vlookup(C698,'Master data'!$A$1:$C$29,3,0)</f>
        <v>Định phí</v>
      </c>
      <c r="F698" s="258" t="str">
        <f>vlookup(C698,'Master data'!$A$1:$C$29,2,0)</f>
        <v>Chi phí hành chính</v>
      </c>
    </row>
    <row r="699" ht="21.0" hidden="1" customHeight="1" outlineLevel="1">
      <c r="A699" s="165" t="s">
        <v>3233</v>
      </c>
      <c r="B699" s="292" t="s">
        <v>3202</v>
      </c>
      <c r="C699" s="284" t="s">
        <v>118</v>
      </c>
      <c r="D699" s="286">
        <v>1.5005668E7</v>
      </c>
      <c r="E699" s="258" t="str">
        <f>vlookup(C699,'Master data'!$A$1:$C$29,3,0)</f>
        <v>Định phí</v>
      </c>
      <c r="F699" s="258" t="str">
        <f>vlookup(C699,'Master data'!$A$1:$C$29,2,0)</f>
        <v>Chi phí hành chính</v>
      </c>
    </row>
    <row r="700" ht="21.0" hidden="1" customHeight="1" outlineLevel="1">
      <c r="A700" s="165" t="s">
        <v>3233</v>
      </c>
      <c r="B700" s="293" t="s">
        <v>3203</v>
      </c>
      <c r="C700" s="284" t="s">
        <v>107</v>
      </c>
      <c r="D700" s="285">
        <v>3.2358E7</v>
      </c>
      <c r="E700" s="258" t="str">
        <f>vlookup(C700,'Master data'!$A$1:$C$29,3,0)</f>
        <v>Biến phí</v>
      </c>
      <c r="F700" s="258" t="str">
        <f>vlookup(C700,'Master data'!$A$1:$C$29,2,0)</f>
        <v>Chi phí bán hàng</v>
      </c>
    </row>
    <row r="701" ht="21.0" hidden="1" customHeight="1" outlineLevel="1">
      <c r="A701" s="165" t="s">
        <v>3233</v>
      </c>
      <c r="B701" s="292" t="s">
        <v>3204</v>
      </c>
      <c r="C701" s="284" t="s">
        <v>95</v>
      </c>
      <c r="D701" s="286">
        <v>4.6E8</v>
      </c>
      <c r="E701" s="258" t="str">
        <f>vlookup(C701,'Master data'!$A$1:$C$29,3,0)</f>
        <v>Biến phí</v>
      </c>
      <c r="F701" s="258" t="str">
        <f>vlookup(C701,'Master data'!$A$1:$C$29,2,0)</f>
        <v>Chi phí bán hàng</v>
      </c>
    </row>
    <row r="702" ht="21.0" hidden="1" customHeight="1" outlineLevel="1">
      <c r="A702" s="165" t="s">
        <v>3233</v>
      </c>
      <c r="B702" s="293" t="s">
        <v>3205</v>
      </c>
      <c r="C702" s="284" t="s">
        <v>114</v>
      </c>
      <c r="D702" s="285">
        <v>1.051E7</v>
      </c>
      <c r="E702" s="258" t="str">
        <f>vlookup(C702,'Master data'!$A$1:$C$29,3,0)</f>
        <v>Định phí</v>
      </c>
      <c r="F702" s="258" t="str">
        <f>vlookup(C702,'Master data'!$A$1:$C$29,2,0)</f>
        <v>Chi phí hành chính</v>
      </c>
    </row>
    <row r="703" ht="21.0" hidden="1" customHeight="1" outlineLevel="1">
      <c r="A703" s="165" t="s">
        <v>3233</v>
      </c>
      <c r="B703" s="292" t="s">
        <v>97</v>
      </c>
      <c r="C703" s="284" t="s">
        <v>97</v>
      </c>
      <c r="D703" s="286">
        <v>2.4321667E7</v>
      </c>
      <c r="E703" s="258" t="str">
        <f>vlookup(C703,'Master data'!$A$1:$C$29,3,0)</f>
        <v>Biến phí</v>
      </c>
      <c r="F703" s="258" t="str">
        <f>vlookup(C703,'Master data'!$A$1:$C$29,2,0)</f>
        <v>Chi phí bán hàng</v>
      </c>
    </row>
    <row r="704" ht="21.0" hidden="1" customHeight="1" outlineLevel="1">
      <c r="A704" s="165" t="s">
        <v>3233</v>
      </c>
      <c r="B704" s="293" t="s">
        <v>3031</v>
      </c>
      <c r="C704" s="284" t="s">
        <v>98</v>
      </c>
      <c r="D704" s="285">
        <v>7190000.0</v>
      </c>
      <c r="E704" s="258" t="str">
        <f>vlookup(C704,'Master data'!$A$1:$C$29,3,0)</f>
        <v>Biến phí</v>
      </c>
      <c r="F704" s="258" t="str">
        <f>vlookup(C704,'Master data'!$A$1:$C$29,2,0)</f>
        <v>Chi phí bán hàng</v>
      </c>
    </row>
    <row r="705" ht="21.0" hidden="1" customHeight="1" outlineLevel="1">
      <c r="A705" s="165" t="s">
        <v>3233</v>
      </c>
      <c r="B705" s="292" t="s">
        <v>117</v>
      </c>
      <c r="C705" s="284" t="s">
        <v>117</v>
      </c>
      <c r="D705" s="257"/>
      <c r="E705" s="258" t="str">
        <f>vlookup(C705,'Master data'!$A$1:$C$29,3,0)</f>
        <v>Định phí</v>
      </c>
      <c r="F705" s="258" t="str">
        <f>vlookup(C705,'Master data'!$A$1:$C$29,2,0)</f>
        <v>Chi phí bán hàng</v>
      </c>
    </row>
    <row r="706" ht="21.0" hidden="1" customHeight="1" outlineLevel="1">
      <c r="A706" s="165" t="s">
        <v>3233</v>
      </c>
      <c r="B706" s="293" t="s">
        <v>101</v>
      </c>
      <c r="C706" s="284" t="s">
        <v>101</v>
      </c>
      <c r="D706" s="285">
        <v>1.08625667E8</v>
      </c>
      <c r="E706" s="258" t="str">
        <f>vlookup(C706,'Master data'!$A$1:$C$29,3,0)</f>
        <v>Biến phí</v>
      </c>
      <c r="F706" s="258" t="str">
        <f>vlookup(C706,'Master data'!$A$1:$C$29,2,0)</f>
        <v>Chi phí bán hàng</v>
      </c>
    </row>
    <row r="707" ht="21.0" hidden="1" customHeight="1" outlineLevel="1">
      <c r="A707" s="165" t="s">
        <v>3233</v>
      </c>
      <c r="B707" s="292" t="s">
        <v>3206</v>
      </c>
      <c r="C707" s="284" t="s">
        <v>103</v>
      </c>
      <c r="D707" s="286">
        <v>1.895984E7</v>
      </c>
      <c r="E707" s="258" t="str">
        <f>vlookup(C707,'Master data'!$A$1:$C$29,3,0)</f>
        <v>Biến phí</v>
      </c>
      <c r="F707" s="258" t="str">
        <f>vlookup(C707,'Master data'!$A$1:$C$29,2,0)</f>
        <v>Chi phí bán hàng</v>
      </c>
    </row>
    <row r="708" ht="21.0" hidden="1" customHeight="1" outlineLevel="1">
      <c r="A708" s="165" t="s">
        <v>3233</v>
      </c>
      <c r="B708" s="293" t="s">
        <v>3207</v>
      </c>
      <c r="C708" s="284" t="s">
        <v>104</v>
      </c>
      <c r="D708" s="285">
        <v>2.25E7</v>
      </c>
      <c r="E708" s="258" t="str">
        <f>vlookup(C708,'Master data'!$A$1:$C$29,3,0)</f>
        <v>Biến phí</v>
      </c>
      <c r="F708" s="258" t="str">
        <f>vlookup(C708,'Master data'!$A$1:$C$29,2,0)</f>
        <v>Chi phí bán hàng</v>
      </c>
    </row>
    <row r="709" ht="21.0" hidden="1" customHeight="1" outlineLevel="1">
      <c r="A709" s="165" t="s">
        <v>3233</v>
      </c>
      <c r="B709" s="292" t="s">
        <v>105</v>
      </c>
      <c r="C709" s="284" t="s">
        <v>105</v>
      </c>
      <c r="D709" s="286">
        <v>1.375E7</v>
      </c>
      <c r="E709" s="258" t="str">
        <f>vlookup(C709,'Master data'!$A$1:$C$29,3,0)</f>
        <v>Biến phí</v>
      </c>
      <c r="F709" s="258" t="str">
        <f>vlookup(C709,'Master data'!$A$1:$C$29,2,0)</f>
        <v>Chi phí bán hàng</v>
      </c>
    </row>
    <row r="710" ht="21.0" hidden="1" customHeight="1" outlineLevel="1">
      <c r="A710" s="165" t="s">
        <v>3233</v>
      </c>
      <c r="B710" s="293" t="s">
        <v>3208</v>
      </c>
      <c r="C710" s="284" t="s">
        <v>17</v>
      </c>
      <c r="D710" s="285">
        <v>2.41629886E8</v>
      </c>
      <c r="E710" s="258" t="str">
        <f>vlookup(C710,'Master data'!$A$1:$C$29,3,0)</f>
        <v>Biến phí</v>
      </c>
      <c r="F710" s="258" t="str">
        <f>vlookup(C710,'Master data'!$A$1:$C$29,2,0)</f>
        <v>Chi phí bán hàng</v>
      </c>
    </row>
    <row r="711" ht="21.0" hidden="1" customHeight="1" outlineLevel="1">
      <c r="A711" s="165" t="s">
        <v>3233</v>
      </c>
      <c r="B711" s="292" t="s">
        <v>106</v>
      </c>
      <c r="C711" s="284" t="s">
        <v>106</v>
      </c>
      <c r="D711" s="286">
        <v>8988850.0</v>
      </c>
      <c r="E711" s="258" t="str">
        <f>vlookup(C711,'Master data'!$A$1:$C$29,3,0)</f>
        <v>Biến phí</v>
      </c>
      <c r="F711" s="258" t="str">
        <f>vlookup(C711,'Master data'!$A$1:$C$29,2,0)</f>
        <v>Chi phí bán hàng</v>
      </c>
    </row>
    <row r="712" ht="21.0" hidden="1" customHeight="1" outlineLevel="1">
      <c r="A712" s="165" t="s">
        <v>3233</v>
      </c>
      <c r="B712" s="293" t="s">
        <v>3871</v>
      </c>
      <c r="C712" s="284" t="s">
        <v>118</v>
      </c>
      <c r="D712" s="285">
        <v>8435167.0</v>
      </c>
      <c r="E712" s="258" t="str">
        <f>vlookup(C712,'Master data'!$A$1:$C$29,3,0)</f>
        <v>Định phí</v>
      </c>
      <c r="F712" s="258" t="str">
        <f>vlookup(C712,'Master data'!$A$1:$C$29,2,0)</f>
        <v>Chi phí hành chính</v>
      </c>
    </row>
    <row r="713" ht="21.0" hidden="1" customHeight="1" outlineLevel="1">
      <c r="A713" s="165" t="s">
        <v>3233</v>
      </c>
      <c r="B713" s="292" t="s">
        <v>109</v>
      </c>
      <c r="C713" s="284" t="s">
        <v>109</v>
      </c>
      <c r="D713" s="286">
        <v>4.39834379E8</v>
      </c>
      <c r="E713" s="258" t="str">
        <f>vlookup(C713,'Master data'!$A$1:$C$29,3,0)</f>
        <v>Định phí</v>
      </c>
      <c r="F713" s="258" t="str">
        <f>vlookup(C713,'Master data'!$A$1:$C$29,2,0)</f>
        <v>Chi phí QLDN</v>
      </c>
    </row>
    <row r="714" ht="21.0" hidden="1" customHeight="1" outlineLevel="1">
      <c r="A714" s="165" t="s">
        <v>3233</v>
      </c>
      <c r="B714" s="293" t="s">
        <v>3210</v>
      </c>
      <c r="C714" s="284" t="s">
        <v>120</v>
      </c>
      <c r="D714" s="285">
        <v>1.27611167E8</v>
      </c>
      <c r="E714" s="258" t="str">
        <f>vlookup(C714,'Master data'!$A$1:$C$29,3,0)</f>
        <v>Định phí</v>
      </c>
      <c r="F714" s="258" t="str">
        <f>vlookup(C714,'Master data'!$A$1:$C$29,2,0)</f>
        <v>Chi phí QLDN</v>
      </c>
    </row>
    <row r="715" ht="21.0" hidden="1" customHeight="1" outlineLevel="1">
      <c r="A715" s="165" t="s">
        <v>3233</v>
      </c>
      <c r="B715" s="292" t="s">
        <v>121</v>
      </c>
      <c r="C715" s="284" t="s">
        <v>121</v>
      </c>
      <c r="D715" s="286">
        <v>2.7766613E7</v>
      </c>
      <c r="E715" s="258" t="str">
        <f>vlookup(C715,'Master data'!$A$1:$C$29,3,0)</f>
        <v>Định phí</v>
      </c>
      <c r="F715" s="258" t="str">
        <f>vlookup(C715,'Master data'!$A$1:$C$29,2,0)</f>
        <v>Chi phí QLDN</v>
      </c>
    </row>
    <row r="716" ht="21.0" hidden="1" customHeight="1" outlineLevel="1">
      <c r="A716" s="165" t="s">
        <v>3233</v>
      </c>
      <c r="B716" s="293" t="s">
        <v>3211</v>
      </c>
      <c r="C716" s="284" t="s">
        <v>123</v>
      </c>
      <c r="D716" s="285">
        <v>1.5E7</v>
      </c>
      <c r="E716" s="258" t="str">
        <f>vlookup(C716,'Master data'!$A$1:$C$29,3,0)</f>
        <v>Định phí</v>
      </c>
      <c r="F716" s="258" t="str">
        <f>vlookup(C716,'Master data'!$A$1:$C$29,2,0)</f>
        <v>Chi phí QLDN</v>
      </c>
    </row>
    <row r="717" ht="21.0" hidden="1" customHeight="1" outlineLevel="1">
      <c r="A717" s="165" t="s">
        <v>3233</v>
      </c>
      <c r="B717" s="292" t="s">
        <v>3212</v>
      </c>
      <c r="C717" s="284" t="s">
        <v>112</v>
      </c>
      <c r="D717" s="286">
        <v>2333333.0</v>
      </c>
      <c r="E717" s="258" t="str">
        <f>vlookup(C717,'Master data'!$A$1:$C$29,3,0)</f>
        <v>Biến phí</v>
      </c>
      <c r="F717" s="258" t="str">
        <f>vlookup(C717,'Master data'!$A$1:$C$29,2,0)</f>
        <v>Chi phí hành chính</v>
      </c>
    </row>
    <row r="718" ht="21.0" hidden="1" customHeight="1" outlineLevel="1">
      <c r="A718" s="165" t="s">
        <v>3233</v>
      </c>
      <c r="B718" s="293" t="s">
        <v>3221</v>
      </c>
      <c r="C718" s="284" t="s">
        <v>112</v>
      </c>
      <c r="D718" s="260"/>
      <c r="E718" s="258" t="str">
        <f>vlookup(C718,'Master data'!$A$1:$C$29,3,0)</f>
        <v>Biến phí</v>
      </c>
      <c r="F718" s="258" t="str">
        <f>vlookup(C718,'Master data'!$A$1:$C$29,2,0)</f>
        <v>Chi phí hành chính</v>
      </c>
    </row>
    <row r="719" ht="21.0" hidden="1" customHeight="1" outlineLevel="1">
      <c r="A719" s="165" t="s">
        <v>3233</v>
      </c>
      <c r="B719" s="292" t="s">
        <v>3231</v>
      </c>
      <c r="C719" s="284" t="s">
        <v>99</v>
      </c>
      <c r="D719" s="286">
        <v>1.0666667E7</v>
      </c>
      <c r="E719" s="258" t="str">
        <f>vlookup(C719,'Master data'!$A$1:$C$29,3,0)</f>
        <v>Biến phí</v>
      </c>
      <c r="F719" s="258" t="str">
        <f>vlookup(C719,'Master data'!$A$1:$C$29,2,0)</f>
        <v>Chi phí giá vốn</v>
      </c>
    </row>
    <row r="720" ht="21.0" hidden="1" customHeight="1" outlineLevel="1">
      <c r="A720" s="165" t="s">
        <v>3233</v>
      </c>
      <c r="B720" s="293" t="s">
        <v>4280</v>
      </c>
      <c r="C720" s="284" t="s">
        <v>99</v>
      </c>
      <c r="D720" s="285">
        <v>9195000.0</v>
      </c>
      <c r="E720" s="258" t="str">
        <f>vlookup(C720,'Master data'!$A$1:$C$29,3,0)</f>
        <v>Biến phí</v>
      </c>
      <c r="F720" s="258" t="str">
        <f>vlookup(C720,'Master data'!$A$1:$C$29,2,0)</f>
        <v>Chi phí giá vốn</v>
      </c>
    </row>
    <row r="721" ht="21.0" hidden="1" customHeight="1" outlineLevel="1">
      <c r="A721" s="165" t="s">
        <v>3233</v>
      </c>
      <c r="B721" s="292" t="s">
        <v>4281</v>
      </c>
      <c r="C721" s="284" t="s">
        <v>99</v>
      </c>
      <c r="D721" s="286">
        <v>3972000.0</v>
      </c>
      <c r="E721" s="258" t="str">
        <f>vlookup(C721,'Master data'!$A$1:$C$29,3,0)</f>
        <v>Biến phí</v>
      </c>
      <c r="F721" s="258" t="str">
        <f>vlookup(C721,'Master data'!$A$1:$C$29,2,0)</f>
        <v>Chi phí giá vốn</v>
      </c>
    </row>
    <row r="722" ht="21.0" hidden="1" customHeight="1" outlineLevel="1">
      <c r="A722" s="165" t="s">
        <v>3233</v>
      </c>
      <c r="B722" s="293" t="s">
        <v>3227</v>
      </c>
      <c r="C722" s="284" t="s">
        <v>99</v>
      </c>
      <c r="D722" s="285">
        <v>5120000.0</v>
      </c>
      <c r="E722" s="258" t="str">
        <f>vlookup(C722,'Master data'!$A$1:$C$29,3,0)</f>
        <v>Biến phí</v>
      </c>
      <c r="F722" s="258" t="str">
        <f>vlookup(C722,'Master data'!$A$1:$C$29,2,0)</f>
        <v>Chi phí giá vốn</v>
      </c>
    </row>
    <row r="723" ht="21.0" hidden="1" customHeight="1" outlineLevel="1">
      <c r="A723" s="165" t="s">
        <v>3233</v>
      </c>
      <c r="B723" s="292" t="s">
        <v>4282</v>
      </c>
      <c r="C723" s="284" t="s">
        <v>99</v>
      </c>
      <c r="D723" s="286">
        <v>2.49E7</v>
      </c>
      <c r="E723" s="258" t="str">
        <f>vlookup(C723,'Master data'!$A$1:$C$29,3,0)</f>
        <v>Biến phí</v>
      </c>
      <c r="F723" s="258" t="str">
        <f>vlookup(C723,'Master data'!$A$1:$C$29,2,0)</f>
        <v>Chi phí giá vốn</v>
      </c>
    </row>
    <row r="724" ht="21.0" hidden="1" customHeight="1" outlineLevel="1">
      <c r="A724" s="165" t="s">
        <v>3233</v>
      </c>
      <c r="B724" s="293" t="s">
        <v>4283</v>
      </c>
      <c r="C724" s="284" t="s">
        <v>99</v>
      </c>
      <c r="D724" s="285">
        <v>1.384E7</v>
      </c>
      <c r="E724" s="258" t="str">
        <f>vlookup(C724,'Master data'!$A$1:$C$29,3,0)</f>
        <v>Biến phí</v>
      </c>
      <c r="F724" s="258" t="str">
        <f>vlookup(C724,'Master data'!$A$1:$C$29,2,0)</f>
        <v>Chi phí giá vốn</v>
      </c>
    </row>
    <row r="725" ht="21.0" hidden="1" customHeight="1" outlineLevel="1">
      <c r="A725" s="165" t="s">
        <v>3233</v>
      </c>
      <c r="B725" s="292" t="s">
        <v>4284</v>
      </c>
      <c r="C725" s="284" t="s">
        <v>99</v>
      </c>
      <c r="D725" s="286">
        <v>1.4854E7</v>
      </c>
      <c r="E725" s="258" t="str">
        <f>vlookup(C725,'Master data'!$A$1:$C$29,3,0)</f>
        <v>Biến phí</v>
      </c>
      <c r="F725" s="258" t="str">
        <f>vlookup(C725,'Master data'!$A$1:$C$29,2,0)</f>
        <v>Chi phí giá vốn</v>
      </c>
    </row>
    <row r="726" ht="21.0" hidden="1" customHeight="1" outlineLevel="1">
      <c r="A726" s="165" t="s">
        <v>3233</v>
      </c>
      <c r="B726" s="293" t="s">
        <v>4285</v>
      </c>
      <c r="C726" s="284" t="s">
        <v>99</v>
      </c>
      <c r="D726" s="285">
        <v>5751000.0</v>
      </c>
      <c r="E726" s="258" t="str">
        <f>vlookup(C726,'Master data'!$A$1:$C$29,3,0)</f>
        <v>Biến phí</v>
      </c>
      <c r="F726" s="258" t="str">
        <f>vlookup(C726,'Master data'!$A$1:$C$29,2,0)</f>
        <v>Chi phí giá vốn</v>
      </c>
    </row>
    <row r="727" ht="21.0" hidden="1" customHeight="1" outlineLevel="1">
      <c r="A727" s="165" t="s">
        <v>3233</v>
      </c>
      <c r="B727" s="292" t="s">
        <v>4286</v>
      </c>
      <c r="C727" s="284" t="s">
        <v>99</v>
      </c>
      <c r="D727" s="286">
        <v>3.18E7</v>
      </c>
      <c r="E727" s="258" t="str">
        <f>vlookup(C727,'Master data'!$A$1:$C$29,3,0)</f>
        <v>Biến phí</v>
      </c>
      <c r="F727" s="258" t="str">
        <f>vlookup(C727,'Master data'!$A$1:$C$29,2,0)</f>
        <v>Chi phí giá vốn</v>
      </c>
    </row>
    <row r="728" ht="21.0" hidden="1" customHeight="1" outlineLevel="1">
      <c r="A728" s="165" t="s">
        <v>3233</v>
      </c>
      <c r="B728" s="293" t="s">
        <v>4287</v>
      </c>
      <c r="C728" s="284" t="s">
        <v>99</v>
      </c>
      <c r="D728" s="285">
        <v>5000000.0</v>
      </c>
      <c r="E728" s="258" t="str">
        <f>vlookup(C728,'Master data'!$A$1:$C$29,3,0)</f>
        <v>Biến phí</v>
      </c>
      <c r="F728" s="258" t="str">
        <f>vlookup(C728,'Master data'!$A$1:$C$29,2,0)</f>
        <v>Chi phí giá vốn</v>
      </c>
    </row>
    <row r="729" ht="21.0" hidden="1" customHeight="1" outlineLevel="1">
      <c r="A729" s="165" t="s">
        <v>3233</v>
      </c>
      <c r="B729" s="292" t="s">
        <v>4288</v>
      </c>
      <c r="C729" s="284" t="s">
        <v>99</v>
      </c>
      <c r="D729" s="286">
        <v>1740000.0</v>
      </c>
      <c r="E729" s="258" t="str">
        <f>vlookup(C729,'Master data'!$A$1:$C$29,3,0)</f>
        <v>Biến phí</v>
      </c>
      <c r="F729" s="258" t="str">
        <f>vlookup(C729,'Master data'!$A$1:$C$29,2,0)</f>
        <v>Chi phí giá vốn</v>
      </c>
    </row>
    <row r="730" ht="21.0" hidden="1" customHeight="1" outlineLevel="1">
      <c r="A730" s="165" t="s">
        <v>3233</v>
      </c>
      <c r="B730" s="293" t="s">
        <v>4289</v>
      </c>
      <c r="C730" s="284" t="s">
        <v>99</v>
      </c>
      <c r="D730" s="285">
        <v>1.6E7</v>
      </c>
      <c r="E730" s="258" t="str">
        <f>vlookup(C730,'Master data'!$A$1:$C$29,3,0)</f>
        <v>Biến phí</v>
      </c>
      <c r="F730" s="258" t="str">
        <f>vlookup(C730,'Master data'!$A$1:$C$29,2,0)</f>
        <v>Chi phí giá vốn</v>
      </c>
    </row>
    <row r="731" ht="21.0" hidden="1" customHeight="1" outlineLevel="1">
      <c r="A731" s="165" t="s">
        <v>3233</v>
      </c>
      <c r="B731" s="292" t="s">
        <v>4290</v>
      </c>
      <c r="C731" s="284" t="s">
        <v>99</v>
      </c>
      <c r="D731" s="286">
        <v>5400000.0</v>
      </c>
      <c r="E731" s="258" t="str">
        <f>vlookup(C731,'Master data'!$A$1:$C$29,3,0)</f>
        <v>Biến phí</v>
      </c>
      <c r="F731" s="258" t="str">
        <f>vlookup(C731,'Master data'!$A$1:$C$29,2,0)</f>
        <v>Chi phí giá vốn</v>
      </c>
    </row>
    <row r="732" ht="21.0" hidden="1" customHeight="1" outlineLevel="1">
      <c r="A732" s="165" t="s">
        <v>3233</v>
      </c>
      <c r="B732" s="293" t="s">
        <v>3237</v>
      </c>
      <c r="C732" s="284" t="s">
        <v>99</v>
      </c>
      <c r="D732" s="285">
        <v>5986000.0</v>
      </c>
      <c r="E732" s="258" t="str">
        <f>vlookup(C732,'Master data'!$A$1:$C$29,3,0)</f>
        <v>Biến phí</v>
      </c>
      <c r="F732" s="258" t="str">
        <f>vlookup(C732,'Master data'!$A$1:$C$29,2,0)</f>
        <v>Chi phí giá vốn</v>
      </c>
    </row>
    <row r="733" ht="21.0" hidden="1" customHeight="1" outlineLevel="1">
      <c r="A733" s="165" t="s">
        <v>3233</v>
      </c>
      <c r="B733" s="292" t="s">
        <v>4291</v>
      </c>
      <c r="C733" s="284" t="s">
        <v>102</v>
      </c>
      <c r="D733" s="286">
        <v>8110000.0</v>
      </c>
      <c r="E733" s="258" t="str">
        <f>vlookup(C733,'Master data'!$A$1:$C$29,3,0)</f>
        <v>Biến phí</v>
      </c>
      <c r="F733" s="258" t="str">
        <f>vlookup(C733,'Master data'!$A$1:$C$29,2,0)</f>
        <v>Chi phí giá vốn</v>
      </c>
    </row>
    <row r="734" ht="21.0" hidden="1" customHeight="1" outlineLevel="1">
      <c r="A734" s="165" t="s">
        <v>3233</v>
      </c>
      <c r="B734" s="293" t="s">
        <v>3030</v>
      </c>
      <c r="C734" s="284" t="s">
        <v>102</v>
      </c>
      <c r="D734" s="285">
        <v>1.663E8</v>
      </c>
      <c r="E734" s="258" t="str">
        <f>vlookup(C734,'Master data'!$A$1:$C$29,3,0)</f>
        <v>Biến phí</v>
      </c>
      <c r="F734" s="258" t="str">
        <f>vlookup(C734,'Master data'!$A$1:$C$29,2,0)</f>
        <v>Chi phí giá vốn</v>
      </c>
    </row>
    <row r="735" ht="21.0" hidden="1" customHeight="1" outlineLevel="1">
      <c r="A735" s="165" t="s">
        <v>3233</v>
      </c>
      <c r="B735" s="292" t="s">
        <v>591</v>
      </c>
      <c r="C735" s="284" t="s">
        <v>111</v>
      </c>
      <c r="D735" s="286">
        <v>5.0E7</v>
      </c>
      <c r="E735" s="258" t="str">
        <f>vlookup(C735,'Master data'!$A$1:$C$29,3,0)</f>
        <v>Định phí</v>
      </c>
      <c r="F735" s="258" t="str">
        <f>vlookup(C735,'Master data'!$A$1:$C$29,2,0)</f>
        <v>Chi phí khác</v>
      </c>
    </row>
    <row r="736" ht="21.0" hidden="1" customHeight="1" outlineLevel="1">
      <c r="A736" s="165" t="s">
        <v>3233</v>
      </c>
      <c r="B736" s="293" t="s">
        <v>3225</v>
      </c>
      <c r="C736" s="284" t="s">
        <v>119</v>
      </c>
      <c r="D736" s="285">
        <v>0.0</v>
      </c>
      <c r="E736" s="258" t="str">
        <f>vlookup(C736,'Master data'!$A$1:$C$29,3,0)</f>
        <v>Định phí</v>
      </c>
      <c r="F736" s="258" t="str">
        <f>vlookup(C736,'Master data'!$A$1:$C$29,2,0)</f>
        <v>Chi phí khác</v>
      </c>
    </row>
    <row r="737" ht="21.0" hidden="1" customHeight="1" outlineLevel="1">
      <c r="A737" s="165" t="s">
        <v>3233</v>
      </c>
      <c r="B737" s="292" t="s">
        <v>70</v>
      </c>
      <c r="C737" s="284" t="s">
        <v>70</v>
      </c>
      <c r="D737" s="286">
        <v>1.275506E8</v>
      </c>
      <c r="E737" s="258" t="str">
        <f>vlookup(C737,'Master data'!$A$1:$C$29,3,0)</f>
        <v>Chi phí khác</v>
      </c>
      <c r="F737" s="258" t="str">
        <f>vlookup(C737,'Master data'!$A$1:$C$29,2,0)</f>
        <v>Chi phí khác</v>
      </c>
    </row>
    <row r="738" ht="21.0" hidden="1" customHeight="1" outlineLevel="1">
      <c r="A738" s="165" t="s">
        <v>3233</v>
      </c>
      <c r="B738" s="293" t="s">
        <v>3218</v>
      </c>
      <c r="C738" s="284" t="s">
        <v>122</v>
      </c>
      <c r="D738" s="285">
        <v>6836333.0</v>
      </c>
      <c r="E738" s="258" t="str">
        <f>vlookup(C738,'Master data'!$A$1:$C$29,3,0)</f>
        <v>Định phí</v>
      </c>
      <c r="F738" s="258" t="str">
        <f>vlookup(C738,'Master data'!$A$1:$C$29,2,0)</f>
        <v>Chi phí khác</v>
      </c>
    </row>
    <row r="739" ht="21.0" hidden="1" customHeight="1" outlineLevel="1">
      <c r="A739" s="165" t="s">
        <v>3233</v>
      </c>
      <c r="B739" s="292" t="s">
        <v>3219</v>
      </c>
      <c r="C739" s="284" t="s">
        <v>103</v>
      </c>
      <c r="D739" s="286">
        <v>0.0</v>
      </c>
      <c r="E739" s="258" t="str">
        <f>vlookup(C739,'Master data'!$A$1:$C$29,3,0)</f>
        <v>Biến phí</v>
      </c>
      <c r="F739" s="258" t="str">
        <f>vlookup(C739,'Master data'!$A$1:$C$29,2,0)</f>
        <v>Chi phí bán hàng</v>
      </c>
    </row>
    <row r="740" ht="21.0" hidden="1" customHeight="1" outlineLevel="1">
      <c r="A740" s="165" t="s">
        <v>3233</v>
      </c>
      <c r="B740" s="293" t="s">
        <v>3220</v>
      </c>
      <c r="C740" s="284" t="s">
        <v>124</v>
      </c>
      <c r="D740" s="285">
        <v>0.0</v>
      </c>
      <c r="E740" s="258" t="str">
        <f>vlookup(C740,'Master data'!$A$1:$C$29,3,0)</f>
        <v>Chi phí khác</v>
      </c>
      <c r="F740" s="258" t="str">
        <f>vlookup(C740,'Master data'!$A$1:$C$29,2,0)</f>
        <v>Chi phí khác</v>
      </c>
    </row>
    <row r="741" ht="21.0" customHeight="1" collapsed="1">
      <c r="A741" s="165" t="s">
        <v>3238</v>
      </c>
      <c r="B741" s="274" t="s">
        <v>274</v>
      </c>
      <c r="C741" s="275" t="s">
        <v>112</v>
      </c>
      <c r="D741" s="276">
        <v>0.0</v>
      </c>
      <c r="E741" s="277" t="str">
        <f>vlookup(C741,'Master data'!$A$1:$C$29,3,0)</f>
        <v>Biến phí</v>
      </c>
      <c r="F741" s="277" t="str">
        <f>vlookup(C741,'Master data'!$A$1:$C$29,2,0)</f>
        <v>Chi phí hành chính</v>
      </c>
    </row>
    <row r="742" ht="21.0" hidden="1" customHeight="1" outlineLevel="1">
      <c r="A742" s="165" t="s">
        <v>3238</v>
      </c>
      <c r="B742" s="292" t="s">
        <v>112</v>
      </c>
      <c r="C742" s="284" t="s">
        <v>112</v>
      </c>
      <c r="D742" s="286">
        <v>1.7598996E7</v>
      </c>
      <c r="E742" s="258" t="str">
        <f>vlookup(C742,'Master data'!$A$1:$C$29,3,0)</f>
        <v>Biến phí</v>
      </c>
      <c r="F742" s="258" t="str">
        <f>vlookup(C742,'Master data'!$A$1:$C$29,2,0)</f>
        <v>Chi phí hành chính</v>
      </c>
    </row>
    <row r="743" ht="21.0" hidden="1" customHeight="1" outlineLevel="1">
      <c r="A743" s="165" t="s">
        <v>3238</v>
      </c>
      <c r="B743" s="293" t="s">
        <v>3239</v>
      </c>
      <c r="C743" s="284" t="s">
        <v>115</v>
      </c>
      <c r="D743" s="285">
        <v>2.29605E7</v>
      </c>
      <c r="E743" s="258" t="str">
        <f>vlookup(C743,'Master data'!$A$1:$C$29,3,0)</f>
        <v>Định phí</v>
      </c>
      <c r="F743" s="258" t="str">
        <f>vlookup(C743,'Master data'!$A$1:$C$29,2,0)</f>
        <v>Chi phí hành chính</v>
      </c>
    </row>
    <row r="744" ht="21.0" hidden="1" customHeight="1" outlineLevel="1">
      <c r="A744" s="165" t="s">
        <v>3238</v>
      </c>
      <c r="B744" s="292" t="s">
        <v>3200</v>
      </c>
      <c r="C744" s="284" t="s">
        <v>112</v>
      </c>
      <c r="D744" s="286">
        <v>6579667.0</v>
      </c>
      <c r="E744" s="258" t="str">
        <f>vlookup(C744,'Master data'!$A$1:$C$29,3,0)</f>
        <v>Biến phí</v>
      </c>
      <c r="F744" s="258" t="str">
        <f>vlookup(C744,'Master data'!$A$1:$C$29,2,0)</f>
        <v>Chi phí hành chính</v>
      </c>
    </row>
    <row r="745" ht="21.0" hidden="1" customHeight="1" outlineLevel="1">
      <c r="A745" s="165" t="s">
        <v>3238</v>
      </c>
      <c r="B745" s="293" t="s">
        <v>3201</v>
      </c>
      <c r="C745" s="284" t="s">
        <v>116</v>
      </c>
      <c r="D745" s="285">
        <v>2.1342273E7</v>
      </c>
      <c r="E745" s="258" t="str">
        <f>vlookup(C745,'Master data'!$A$1:$C$29,3,0)</f>
        <v>Định phí</v>
      </c>
      <c r="F745" s="258" t="str">
        <f>vlookup(C745,'Master data'!$A$1:$C$29,2,0)</f>
        <v>Chi phí hành chính</v>
      </c>
    </row>
    <row r="746" ht="21.0" hidden="1" customHeight="1" outlineLevel="1">
      <c r="A746" s="165" t="s">
        <v>3238</v>
      </c>
      <c r="B746" s="292" t="s">
        <v>3202</v>
      </c>
      <c r="C746" s="284" t="s">
        <v>118</v>
      </c>
      <c r="D746" s="286">
        <v>2.1444333E7</v>
      </c>
      <c r="E746" s="258" t="str">
        <f>vlookup(C746,'Master data'!$A$1:$C$29,3,0)</f>
        <v>Định phí</v>
      </c>
      <c r="F746" s="258" t="str">
        <f>vlookup(C746,'Master data'!$A$1:$C$29,2,0)</f>
        <v>Chi phí hành chính</v>
      </c>
    </row>
    <row r="747" ht="21.0" hidden="1" customHeight="1" outlineLevel="1">
      <c r="A747" s="165" t="s">
        <v>3238</v>
      </c>
      <c r="B747" s="293" t="s">
        <v>3203</v>
      </c>
      <c r="C747" s="284" t="s">
        <v>107</v>
      </c>
      <c r="D747" s="285">
        <v>2.0831333E7</v>
      </c>
      <c r="E747" s="258" t="str">
        <f>vlookup(C747,'Master data'!$A$1:$C$29,3,0)</f>
        <v>Biến phí</v>
      </c>
      <c r="F747" s="258" t="str">
        <f>vlookup(C747,'Master data'!$A$1:$C$29,2,0)</f>
        <v>Chi phí bán hàng</v>
      </c>
    </row>
    <row r="748" ht="21.0" hidden="1" customHeight="1" outlineLevel="1">
      <c r="A748" s="165" t="s">
        <v>3238</v>
      </c>
      <c r="B748" s="292" t="s">
        <v>3204</v>
      </c>
      <c r="C748" s="284" t="s">
        <v>95</v>
      </c>
      <c r="D748" s="286">
        <v>4.8E8</v>
      </c>
      <c r="E748" s="258" t="str">
        <f>vlookup(C748,'Master data'!$A$1:$C$29,3,0)</f>
        <v>Biến phí</v>
      </c>
      <c r="F748" s="258" t="str">
        <f>vlookup(C748,'Master data'!$A$1:$C$29,2,0)</f>
        <v>Chi phí bán hàng</v>
      </c>
    </row>
    <row r="749" ht="21.0" hidden="1" customHeight="1" outlineLevel="1">
      <c r="A749" s="165" t="s">
        <v>3238</v>
      </c>
      <c r="B749" s="293" t="s">
        <v>3205</v>
      </c>
      <c r="C749" s="284" t="s">
        <v>114</v>
      </c>
      <c r="D749" s="285">
        <v>4166667.0</v>
      </c>
      <c r="E749" s="258" t="str">
        <f>vlookup(C749,'Master data'!$A$1:$C$29,3,0)</f>
        <v>Định phí</v>
      </c>
      <c r="F749" s="258" t="str">
        <f>vlookup(C749,'Master data'!$A$1:$C$29,2,0)</f>
        <v>Chi phí hành chính</v>
      </c>
    </row>
    <row r="750" ht="21.0" hidden="1" customHeight="1" outlineLevel="1">
      <c r="A750" s="165" t="s">
        <v>3238</v>
      </c>
      <c r="B750" s="292" t="s">
        <v>97</v>
      </c>
      <c r="C750" s="284" t="s">
        <v>97</v>
      </c>
      <c r="D750" s="286"/>
      <c r="E750" s="258" t="str">
        <f>vlookup(C750,'Master data'!$A$1:$C$29,3,0)</f>
        <v>Biến phí</v>
      </c>
      <c r="F750" s="258" t="str">
        <f>vlookup(C750,'Master data'!$A$1:$C$29,2,0)</f>
        <v>Chi phí bán hàng</v>
      </c>
    </row>
    <row r="751" ht="21.0" hidden="1" customHeight="1" outlineLevel="1">
      <c r="A751" s="165" t="s">
        <v>3238</v>
      </c>
      <c r="B751" s="293" t="s">
        <v>3031</v>
      </c>
      <c r="C751" s="284" t="s">
        <v>98</v>
      </c>
      <c r="D751" s="285">
        <v>7875000.0</v>
      </c>
      <c r="E751" s="258" t="str">
        <f>vlookup(C751,'Master data'!$A$1:$C$29,3,0)</f>
        <v>Biến phí</v>
      </c>
      <c r="F751" s="258" t="str">
        <f>vlookup(C751,'Master data'!$A$1:$C$29,2,0)</f>
        <v>Chi phí bán hàng</v>
      </c>
    </row>
    <row r="752" ht="21.0" hidden="1" customHeight="1" outlineLevel="1">
      <c r="A752" s="165" t="s">
        <v>3238</v>
      </c>
      <c r="B752" s="292" t="s">
        <v>117</v>
      </c>
      <c r="C752" s="284" t="s">
        <v>117</v>
      </c>
      <c r="D752" s="286"/>
      <c r="E752" s="258" t="str">
        <f>vlookup(C752,'Master data'!$A$1:$C$29,3,0)</f>
        <v>Định phí</v>
      </c>
      <c r="F752" s="258" t="str">
        <f>vlookup(C752,'Master data'!$A$1:$C$29,2,0)</f>
        <v>Chi phí bán hàng</v>
      </c>
    </row>
    <row r="753" ht="21.0" hidden="1" customHeight="1" outlineLevel="1">
      <c r="A753" s="165" t="s">
        <v>3238</v>
      </c>
      <c r="B753" s="293" t="s">
        <v>101</v>
      </c>
      <c r="C753" s="284" t="s">
        <v>101</v>
      </c>
      <c r="D753" s="285">
        <v>1.4143999E7</v>
      </c>
      <c r="E753" s="258" t="str">
        <f>vlookup(C753,'Master data'!$A$1:$C$29,3,0)</f>
        <v>Biến phí</v>
      </c>
      <c r="F753" s="258" t="str">
        <f>vlookup(C753,'Master data'!$A$1:$C$29,2,0)</f>
        <v>Chi phí bán hàng</v>
      </c>
    </row>
    <row r="754" ht="21.0" hidden="1" customHeight="1" outlineLevel="1">
      <c r="A754" s="165" t="s">
        <v>3238</v>
      </c>
      <c r="B754" s="292" t="s">
        <v>3206</v>
      </c>
      <c r="C754" s="284" t="s">
        <v>103</v>
      </c>
      <c r="D754" s="286">
        <v>2.61548E7</v>
      </c>
      <c r="E754" s="258" t="str">
        <f>vlookup(C754,'Master data'!$A$1:$C$29,3,0)</f>
        <v>Biến phí</v>
      </c>
      <c r="F754" s="258" t="str">
        <f>vlookup(C754,'Master data'!$A$1:$C$29,2,0)</f>
        <v>Chi phí bán hàng</v>
      </c>
    </row>
    <row r="755" ht="21.0" hidden="1" customHeight="1" outlineLevel="1">
      <c r="A755" s="165" t="s">
        <v>3238</v>
      </c>
      <c r="B755" s="293" t="s">
        <v>3207</v>
      </c>
      <c r="C755" s="284" t="s">
        <v>104</v>
      </c>
      <c r="D755" s="285">
        <v>2.25E7</v>
      </c>
      <c r="E755" s="258" t="str">
        <f>vlookup(C755,'Master data'!$A$1:$C$29,3,0)</f>
        <v>Biến phí</v>
      </c>
      <c r="F755" s="258" t="str">
        <f>vlookup(C755,'Master data'!$A$1:$C$29,2,0)</f>
        <v>Chi phí bán hàng</v>
      </c>
    </row>
    <row r="756" ht="21.0" hidden="1" customHeight="1" outlineLevel="1">
      <c r="A756" s="165" t="s">
        <v>3238</v>
      </c>
      <c r="B756" s="292" t="s">
        <v>105</v>
      </c>
      <c r="C756" s="284" t="s">
        <v>105</v>
      </c>
      <c r="D756" s="286"/>
      <c r="E756" s="258" t="str">
        <f>vlookup(C756,'Master data'!$A$1:$C$29,3,0)</f>
        <v>Biến phí</v>
      </c>
      <c r="F756" s="258" t="str">
        <f>vlookup(C756,'Master data'!$A$1:$C$29,2,0)</f>
        <v>Chi phí bán hàng</v>
      </c>
    </row>
    <row r="757" ht="21.0" hidden="1" customHeight="1" outlineLevel="1">
      <c r="A757" s="165" t="s">
        <v>3238</v>
      </c>
      <c r="B757" s="293" t="s">
        <v>3208</v>
      </c>
      <c r="C757" s="284" t="s">
        <v>17</v>
      </c>
      <c r="D757" s="285">
        <v>3.2290905E8</v>
      </c>
      <c r="E757" s="258" t="str">
        <f>vlookup(C757,'Master data'!$A$1:$C$29,3,0)</f>
        <v>Biến phí</v>
      </c>
      <c r="F757" s="258" t="str">
        <f>vlookup(C757,'Master data'!$A$1:$C$29,2,0)</f>
        <v>Chi phí bán hàng</v>
      </c>
    </row>
    <row r="758" ht="21.0" hidden="1" customHeight="1" outlineLevel="1">
      <c r="A758" s="165" t="s">
        <v>3238</v>
      </c>
      <c r="B758" s="292" t="s">
        <v>106</v>
      </c>
      <c r="C758" s="284" t="s">
        <v>106</v>
      </c>
      <c r="D758" s="286">
        <v>6326906.0</v>
      </c>
      <c r="E758" s="258" t="str">
        <f>vlookup(C758,'Master data'!$A$1:$C$29,3,0)</f>
        <v>Biến phí</v>
      </c>
      <c r="F758" s="258" t="str">
        <f>vlookup(C758,'Master data'!$A$1:$C$29,2,0)</f>
        <v>Chi phí bán hàng</v>
      </c>
    </row>
    <row r="759" ht="21.0" hidden="1" customHeight="1" outlineLevel="1">
      <c r="A759" s="165" t="s">
        <v>3238</v>
      </c>
      <c r="B759" s="293" t="s">
        <v>3871</v>
      </c>
      <c r="C759" s="284" t="s">
        <v>118</v>
      </c>
      <c r="D759" s="285">
        <v>1.5390666E7</v>
      </c>
      <c r="E759" s="258" t="str">
        <f>vlookup(C759,'Master data'!$A$1:$C$29,3,0)</f>
        <v>Định phí</v>
      </c>
      <c r="F759" s="258" t="str">
        <f>vlookup(C759,'Master data'!$A$1:$C$29,2,0)</f>
        <v>Chi phí hành chính</v>
      </c>
    </row>
    <row r="760" ht="21.0" hidden="1" customHeight="1" outlineLevel="1">
      <c r="A760" s="165" t="s">
        <v>3238</v>
      </c>
      <c r="B760" s="292" t="s">
        <v>109</v>
      </c>
      <c r="C760" s="284" t="s">
        <v>109</v>
      </c>
      <c r="D760" s="286">
        <v>4.44554275E8</v>
      </c>
      <c r="E760" s="258" t="str">
        <f>vlookup(C760,'Master data'!$A$1:$C$29,3,0)</f>
        <v>Định phí</v>
      </c>
      <c r="F760" s="258" t="str">
        <f>vlookup(C760,'Master data'!$A$1:$C$29,2,0)</f>
        <v>Chi phí QLDN</v>
      </c>
    </row>
    <row r="761" ht="21.0" hidden="1" customHeight="1" outlineLevel="1">
      <c r="A761" s="165" t="s">
        <v>3238</v>
      </c>
      <c r="B761" s="293" t="s">
        <v>3210</v>
      </c>
      <c r="C761" s="284" t="s">
        <v>120</v>
      </c>
      <c r="D761" s="285">
        <v>1.27364E8</v>
      </c>
      <c r="E761" s="258" t="str">
        <f>vlookup(C761,'Master data'!$A$1:$C$29,3,0)</f>
        <v>Định phí</v>
      </c>
      <c r="F761" s="258" t="str">
        <f>vlookup(C761,'Master data'!$A$1:$C$29,2,0)</f>
        <v>Chi phí QLDN</v>
      </c>
    </row>
    <row r="762" ht="21.0" hidden="1" customHeight="1" outlineLevel="1">
      <c r="A762" s="165" t="s">
        <v>3238</v>
      </c>
      <c r="B762" s="292" t="s">
        <v>121</v>
      </c>
      <c r="C762" s="284" t="s">
        <v>121</v>
      </c>
      <c r="D762" s="286">
        <v>2.851328E7</v>
      </c>
      <c r="E762" s="258" t="str">
        <f>vlookup(C762,'Master data'!$A$1:$C$29,3,0)</f>
        <v>Định phí</v>
      </c>
      <c r="F762" s="258" t="str">
        <f>vlookup(C762,'Master data'!$A$1:$C$29,2,0)</f>
        <v>Chi phí QLDN</v>
      </c>
    </row>
    <row r="763" ht="21.0" hidden="1" customHeight="1" outlineLevel="1">
      <c r="A763" s="165" t="s">
        <v>3238</v>
      </c>
      <c r="B763" s="293" t="s">
        <v>3211</v>
      </c>
      <c r="C763" s="284" t="s">
        <v>123</v>
      </c>
      <c r="D763" s="285">
        <v>1.5E7</v>
      </c>
      <c r="E763" s="258" t="str">
        <f>vlookup(C763,'Master data'!$A$1:$C$29,3,0)</f>
        <v>Định phí</v>
      </c>
      <c r="F763" s="258" t="str">
        <f>vlookup(C763,'Master data'!$A$1:$C$29,2,0)</f>
        <v>Chi phí QLDN</v>
      </c>
    </row>
    <row r="764" ht="21.0" hidden="1" customHeight="1" outlineLevel="1">
      <c r="A764" s="165" t="s">
        <v>3238</v>
      </c>
      <c r="B764" s="292" t="s">
        <v>3212</v>
      </c>
      <c r="C764" s="284" t="s">
        <v>112</v>
      </c>
      <c r="D764" s="286">
        <v>3000000.0</v>
      </c>
      <c r="E764" s="258" t="str">
        <f>vlookup(C764,'Master data'!$A$1:$C$29,3,0)</f>
        <v>Biến phí</v>
      </c>
      <c r="F764" s="258" t="str">
        <f>vlookup(C764,'Master data'!$A$1:$C$29,2,0)</f>
        <v>Chi phí hành chính</v>
      </c>
    </row>
    <row r="765" ht="21.0" hidden="1" customHeight="1" outlineLevel="1">
      <c r="A765" s="165" t="s">
        <v>3238</v>
      </c>
      <c r="B765" s="293" t="s">
        <v>4292</v>
      </c>
      <c r="C765" s="284" t="s">
        <v>99</v>
      </c>
      <c r="D765" s="285">
        <v>7.92E7</v>
      </c>
      <c r="E765" s="258" t="str">
        <f>vlookup(C765,'Master data'!$A$1:$C$29,3,0)</f>
        <v>Biến phí</v>
      </c>
      <c r="F765" s="258" t="str">
        <f>vlookup(C765,'Master data'!$A$1:$C$29,2,0)</f>
        <v>Chi phí giá vốn</v>
      </c>
    </row>
    <row r="766" ht="21.0" hidden="1" customHeight="1" outlineLevel="1">
      <c r="A766" s="165" t="s">
        <v>3238</v>
      </c>
      <c r="B766" s="292" t="s">
        <v>4293</v>
      </c>
      <c r="C766" s="284" t="s">
        <v>99</v>
      </c>
      <c r="D766" s="286">
        <v>1521000.0</v>
      </c>
      <c r="E766" s="258" t="str">
        <f>vlookup(C766,'Master data'!$A$1:$C$29,3,0)</f>
        <v>Biến phí</v>
      </c>
      <c r="F766" s="258" t="str">
        <f>vlookup(C766,'Master data'!$A$1:$C$29,2,0)</f>
        <v>Chi phí giá vốn</v>
      </c>
    </row>
    <row r="767" ht="21.0" hidden="1" customHeight="1" outlineLevel="1">
      <c r="A767" s="165" t="s">
        <v>3238</v>
      </c>
      <c r="B767" s="293" t="s">
        <v>3240</v>
      </c>
      <c r="C767" s="284" t="s">
        <v>99</v>
      </c>
      <c r="D767" s="285">
        <v>1.024E7</v>
      </c>
      <c r="E767" s="258" t="str">
        <f>vlookup(C767,'Master data'!$A$1:$C$29,3,0)</f>
        <v>Biến phí</v>
      </c>
      <c r="F767" s="258" t="str">
        <f>vlookup(C767,'Master data'!$A$1:$C$29,2,0)</f>
        <v>Chi phí giá vốn</v>
      </c>
    </row>
    <row r="768" ht="21.0" hidden="1" customHeight="1" outlineLevel="1">
      <c r="A768" s="165" t="s">
        <v>3238</v>
      </c>
      <c r="B768" s="292" t="s">
        <v>4294</v>
      </c>
      <c r="C768" s="284" t="s">
        <v>99</v>
      </c>
      <c r="D768" s="286">
        <v>5300000.0</v>
      </c>
      <c r="E768" s="258" t="str">
        <f>vlookup(C768,'Master data'!$A$1:$C$29,3,0)</f>
        <v>Biến phí</v>
      </c>
      <c r="F768" s="258" t="str">
        <f>vlookup(C768,'Master data'!$A$1:$C$29,2,0)</f>
        <v>Chi phí giá vốn</v>
      </c>
    </row>
    <row r="769" ht="21.0" hidden="1" customHeight="1" outlineLevel="1">
      <c r="A769" s="165" t="s">
        <v>3238</v>
      </c>
      <c r="B769" s="293" t="s">
        <v>4295</v>
      </c>
      <c r="C769" s="284" t="s">
        <v>99</v>
      </c>
      <c r="D769" s="285">
        <v>4800000.0</v>
      </c>
      <c r="E769" s="258" t="str">
        <f>vlookup(C769,'Master data'!$A$1:$C$29,3,0)</f>
        <v>Biến phí</v>
      </c>
      <c r="F769" s="258" t="str">
        <f>vlookup(C769,'Master data'!$A$1:$C$29,2,0)</f>
        <v>Chi phí giá vốn</v>
      </c>
    </row>
    <row r="770" ht="21.0" hidden="1" customHeight="1" outlineLevel="1">
      <c r="A770" s="165" t="s">
        <v>3238</v>
      </c>
      <c r="B770" s="292" t="s">
        <v>4296</v>
      </c>
      <c r="C770" s="284" t="s">
        <v>99</v>
      </c>
      <c r="D770" s="286">
        <v>3500000.0</v>
      </c>
      <c r="E770" s="258" t="str">
        <f>vlookup(C770,'Master data'!$A$1:$C$29,3,0)</f>
        <v>Biến phí</v>
      </c>
      <c r="F770" s="258" t="str">
        <f>vlookup(C770,'Master data'!$A$1:$C$29,2,0)</f>
        <v>Chi phí giá vốn</v>
      </c>
    </row>
    <row r="771" ht="21.0" hidden="1" customHeight="1" outlineLevel="1">
      <c r="A771" s="165" t="s">
        <v>3238</v>
      </c>
      <c r="B771" s="293" t="s">
        <v>4297</v>
      </c>
      <c r="C771" s="284" t="s">
        <v>99</v>
      </c>
      <c r="D771" s="285">
        <v>7.48896E7</v>
      </c>
      <c r="E771" s="258" t="str">
        <f>vlookup(C771,'Master data'!$A$1:$C$29,3,0)</f>
        <v>Biến phí</v>
      </c>
      <c r="F771" s="258" t="str">
        <f>vlookup(C771,'Master data'!$A$1:$C$29,2,0)</f>
        <v>Chi phí giá vốn</v>
      </c>
    </row>
    <row r="772" ht="21.0" hidden="1" customHeight="1" outlineLevel="1">
      <c r="A772" s="165" t="s">
        <v>3238</v>
      </c>
      <c r="B772" s="292" t="s">
        <v>2274</v>
      </c>
      <c r="C772" s="284" t="s">
        <v>99</v>
      </c>
      <c r="D772" s="286">
        <v>4386000.0</v>
      </c>
      <c r="E772" s="258" t="str">
        <f>vlookup(C772,'Master data'!$A$1:$C$29,3,0)</f>
        <v>Biến phí</v>
      </c>
      <c r="F772" s="258" t="str">
        <f>vlookup(C772,'Master data'!$A$1:$C$29,2,0)</f>
        <v>Chi phí giá vốn</v>
      </c>
    </row>
    <row r="773" ht="21.0" hidden="1" customHeight="1" outlineLevel="1">
      <c r="A773" s="165" t="s">
        <v>3238</v>
      </c>
      <c r="B773" s="293" t="s">
        <v>4298</v>
      </c>
      <c r="C773" s="284" t="s">
        <v>99</v>
      </c>
      <c r="D773" s="285">
        <v>1.12E8</v>
      </c>
      <c r="E773" s="258" t="str">
        <f>vlookup(C773,'Master data'!$A$1:$C$29,3,0)</f>
        <v>Biến phí</v>
      </c>
      <c r="F773" s="258" t="str">
        <f>vlookup(C773,'Master data'!$A$1:$C$29,2,0)</f>
        <v>Chi phí giá vốn</v>
      </c>
    </row>
    <row r="774" ht="21.0" hidden="1" customHeight="1" outlineLevel="1">
      <c r="A774" s="165" t="s">
        <v>3238</v>
      </c>
      <c r="B774" s="292" t="s">
        <v>4299</v>
      </c>
      <c r="C774" s="284" t="s">
        <v>99</v>
      </c>
      <c r="D774" s="286">
        <v>4550000.0</v>
      </c>
      <c r="E774" s="258" t="str">
        <f>vlookup(C774,'Master data'!$A$1:$C$29,3,0)</f>
        <v>Biến phí</v>
      </c>
      <c r="F774" s="258" t="str">
        <f>vlookup(C774,'Master data'!$A$1:$C$29,2,0)</f>
        <v>Chi phí giá vốn</v>
      </c>
    </row>
    <row r="775" ht="21.0" hidden="1" customHeight="1" outlineLevel="1">
      <c r="A775" s="165" t="s">
        <v>3238</v>
      </c>
      <c r="B775" s="293" t="s">
        <v>3242</v>
      </c>
      <c r="C775" s="284" t="s">
        <v>99</v>
      </c>
      <c r="D775" s="285">
        <v>8540000.0</v>
      </c>
      <c r="E775" s="258" t="str">
        <f>vlookup(C775,'Master data'!$A$1:$C$29,3,0)</f>
        <v>Biến phí</v>
      </c>
      <c r="F775" s="258" t="str">
        <f>vlookup(C775,'Master data'!$A$1:$C$29,2,0)</f>
        <v>Chi phí giá vốn</v>
      </c>
    </row>
    <row r="776" ht="21.0" hidden="1" customHeight="1" outlineLevel="1">
      <c r="A776" s="165" t="s">
        <v>3238</v>
      </c>
      <c r="B776" s="292" t="s">
        <v>4300</v>
      </c>
      <c r="C776" s="284" t="s">
        <v>99</v>
      </c>
      <c r="D776" s="286">
        <v>3825300.0</v>
      </c>
      <c r="E776" s="258" t="str">
        <f>vlookup(C776,'Master data'!$A$1:$C$29,3,0)</f>
        <v>Biến phí</v>
      </c>
      <c r="F776" s="258" t="str">
        <f>vlookup(C776,'Master data'!$A$1:$C$29,2,0)</f>
        <v>Chi phí giá vốn</v>
      </c>
    </row>
    <row r="777" ht="21.0" hidden="1" customHeight="1" outlineLevel="1">
      <c r="A777" s="165" t="s">
        <v>3238</v>
      </c>
      <c r="B777" s="293" t="s">
        <v>366</v>
      </c>
      <c r="C777" s="284" t="s">
        <v>99</v>
      </c>
      <c r="D777" s="285">
        <v>1.3759E7</v>
      </c>
      <c r="E777" s="258" t="str">
        <f>vlookup(C777,'Master data'!$A$1:$C$29,3,0)</f>
        <v>Biến phí</v>
      </c>
      <c r="F777" s="258" t="str">
        <f>vlookup(C777,'Master data'!$A$1:$C$29,2,0)</f>
        <v>Chi phí giá vốn</v>
      </c>
    </row>
    <row r="778" ht="21.0" hidden="1" customHeight="1" outlineLevel="1">
      <c r="A778" s="165" t="s">
        <v>3238</v>
      </c>
      <c r="B778" s="292" t="s">
        <v>4301</v>
      </c>
      <c r="C778" s="284" t="s">
        <v>99</v>
      </c>
      <c r="D778" s="286">
        <v>3.14E7</v>
      </c>
      <c r="E778" s="258" t="str">
        <f>vlookup(C778,'Master data'!$A$1:$C$29,3,0)</f>
        <v>Biến phí</v>
      </c>
      <c r="F778" s="258" t="str">
        <f>vlookup(C778,'Master data'!$A$1:$C$29,2,0)</f>
        <v>Chi phí giá vốn</v>
      </c>
    </row>
    <row r="779" ht="21.0" hidden="1" customHeight="1" outlineLevel="1">
      <c r="A779" s="165" t="s">
        <v>3238</v>
      </c>
      <c r="B779" s="293" t="s">
        <v>4302</v>
      </c>
      <c r="C779" s="284" t="s">
        <v>99</v>
      </c>
      <c r="D779" s="285">
        <v>1.447E7</v>
      </c>
      <c r="E779" s="258" t="str">
        <f>vlookup(C779,'Master data'!$A$1:$C$29,3,0)</f>
        <v>Biến phí</v>
      </c>
      <c r="F779" s="258" t="str">
        <f>vlookup(C779,'Master data'!$A$1:$C$29,2,0)</f>
        <v>Chi phí giá vốn</v>
      </c>
    </row>
    <row r="780" ht="21.0" hidden="1" customHeight="1" outlineLevel="1">
      <c r="A780" s="165" t="s">
        <v>3238</v>
      </c>
      <c r="B780" s="292" t="s">
        <v>4303</v>
      </c>
      <c r="C780" s="284" t="s">
        <v>99</v>
      </c>
      <c r="D780" s="286">
        <v>1.3232E7</v>
      </c>
      <c r="E780" s="258" t="str">
        <f>vlookup(C780,'Master data'!$A$1:$C$29,3,0)</f>
        <v>Biến phí</v>
      </c>
      <c r="F780" s="258" t="str">
        <f>vlookup(C780,'Master data'!$A$1:$C$29,2,0)</f>
        <v>Chi phí giá vốn</v>
      </c>
    </row>
    <row r="781" ht="21.0" hidden="1" customHeight="1" outlineLevel="1">
      <c r="A781" s="165" t="s">
        <v>3238</v>
      </c>
      <c r="B781" s="293" t="s">
        <v>4304</v>
      </c>
      <c r="C781" s="284" t="s">
        <v>99</v>
      </c>
      <c r="D781" s="285">
        <v>2.12254E7</v>
      </c>
      <c r="E781" s="258" t="str">
        <f>vlookup(C781,'Master data'!$A$1:$C$29,3,0)</f>
        <v>Biến phí</v>
      </c>
      <c r="F781" s="258" t="str">
        <f>vlookup(C781,'Master data'!$A$1:$C$29,2,0)</f>
        <v>Chi phí giá vốn</v>
      </c>
    </row>
    <row r="782" ht="21.0" hidden="1" customHeight="1" outlineLevel="1">
      <c r="A782" s="165" t="s">
        <v>3238</v>
      </c>
      <c r="B782" s="292" t="s">
        <v>2004</v>
      </c>
      <c r="C782" s="284" t="s">
        <v>99</v>
      </c>
      <c r="D782" s="286">
        <v>6815000.0</v>
      </c>
      <c r="E782" s="258" t="str">
        <f>vlookup(C782,'Master data'!$A$1:$C$29,3,0)</f>
        <v>Biến phí</v>
      </c>
      <c r="F782" s="258" t="str">
        <f>vlookup(C782,'Master data'!$A$1:$C$29,2,0)</f>
        <v>Chi phí giá vốn</v>
      </c>
    </row>
    <row r="783" ht="21.0" hidden="1" customHeight="1" outlineLevel="1">
      <c r="A783" s="165" t="s">
        <v>3238</v>
      </c>
      <c r="B783" s="293" t="s">
        <v>373</v>
      </c>
      <c r="C783" s="284" t="s">
        <v>102</v>
      </c>
      <c r="D783" s="285">
        <v>6090000.0</v>
      </c>
      <c r="E783" s="258" t="str">
        <f>vlookup(C783,'Master data'!$A$1:$C$29,3,0)</f>
        <v>Biến phí</v>
      </c>
      <c r="F783" s="258" t="str">
        <f>vlookup(C783,'Master data'!$A$1:$C$29,2,0)</f>
        <v>Chi phí giá vốn</v>
      </c>
    </row>
    <row r="784" ht="21.0" hidden="1" customHeight="1" outlineLevel="1">
      <c r="A784" s="165" t="s">
        <v>3238</v>
      </c>
      <c r="B784" s="292" t="s">
        <v>373</v>
      </c>
      <c r="C784" s="284" t="s">
        <v>102</v>
      </c>
      <c r="D784" s="286">
        <v>3.2875E8</v>
      </c>
      <c r="E784" s="258" t="str">
        <f>vlookup(C784,'Master data'!$A$1:$C$29,3,0)</f>
        <v>Biến phí</v>
      </c>
      <c r="F784" s="258" t="str">
        <f>vlookup(C784,'Master data'!$A$1:$C$29,2,0)</f>
        <v>Chi phí giá vốn</v>
      </c>
    </row>
    <row r="785" ht="21.0" hidden="1" customHeight="1" outlineLevel="1">
      <c r="A785" s="165" t="s">
        <v>3238</v>
      </c>
      <c r="B785" s="293" t="s">
        <v>591</v>
      </c>
      <c r="C785" s="284" t="s">
        <v>111</v>
      </c>
      <c r="D785" s="285">
        <v>5.0E7</v>
      </c>
      <c r="E785" s="258" t="str">
        <f>vlookup(C785,'Master data'!$A$1:$C$29,3,0)</f>
        <v>Định phí</v>
      </c>
      <c r="F785" s="258" t="str">
        <f>vlookup(C785,'Master data'!$A$1:$C$29,2,0)</f>
        <v>Chi phí khác</v>
      </c>
    </row>
    <row r="786" ht="21.0" hidden="1" customHeight="1" outlineLevel="1">
      <c r="A786" s="165" t="s">
        <v>3238</v>
      </c>
      <c r="B786" s="292" t="s">
        <v>3225</v>
      </c>
      <c r="C786" s="284" t="s">
        <v>119</v>
      </c>
      <c r="D786" s="286"/>
      <c r="E786" s="258" t="str">
        <f>vlookup(C786,'Master data'!$A$1:$C$29,3,0)</f>
        <v>Định phí</v>
      </c>
      <c r="F786" s="258" t="str">
        <f>vlookup(C786,'Master data'!$A$1:$C$29,2,0)</f>
        <v>Chi phí khác</v>
      </c>
    </row>
    <row r="787" ht="21.0" hidden="1" customHeight="1" outlineLevel="1">
      <c r="A787" s="165" t="s">
        <v>3238</v>
      </c>
      <c r="B787" s="293" t="s">
        <v>70</v>
      </c>
      <c r="C787" s="284" t="s">
        <v>70</v>
      </c>
      <c r="D787" s="285">
        <v>3.46994E7</v>
      </c>
      <c r="E787" s="258" t="str">
        <f>vlookup(C787,'Master data'!$A$1:$C$29,3,0)</f>
        <v>Chi phí khác</v>
      </c>
      <c r="F787" s="258" t="str">
        <f>vlookup(C787,'Master data'!$A$1:$C$29,2,0)</f>
        <v>Chi phí khác</v>
      </c>
    </row>
    <row r="788" ht="21.0" hidden="1" customHeight="1" outlineLevel="1">
      <c r="A788" s="165" t="s">
        <v>3238</v>
      </c>
      <c r="B788" s="292" t="s">
        <v>3218</v>
      </c>
      <c r="C788" s="284" t="s">
        <v>122</v>
      </c>
      <c r="D788" s="286">
        <v>6693334.0</v>
      </c>
      <c r="E788" s="258" t="str">
        <f>vlookup(C788,'Master data'!$A$1:$C$29,3,0)</f>
        <v>Định phí</v>
      </c>
      <c r="F788" s="258" t="str">
        <f>vlookup(C788,'Master data'!$A$1:$C$29,2,0)</f>
        <v>Chi phí khác</v>
      </c>
    </row>
    <row r="789" ht="21.0" hidden="1" customHeight="1" outlineLevel="1">
      <c r="A789" s="165" t="s">
        <v>3238</v>
      </c>
      <c r="B789" s="293" t="s">
        <v>3219</v>
      </c>
      <c r="C789" s="284" t="s">
        <v>103</v>
      </c>
      <c r="D789" s="285"/>
      <c r="E789" s="258" t="str">
        <f>vlookup(C789,'Master data'!$A$1:$C$29,3,0)</f>
        <v>Biến phí</v>
      </c>
      <c r="F789" s="258" t="str">
        <f>vlookup(C789,'Master data'!$A$1:$C$29,2,0)</f>
        <v>Chi phí bán hàng</v>
      </c>
    </row>
    <row r="790" ht="21.0" hidden="1" customHeight="1" outlineLevel="1">
      <c r="A790" s="173" t="s">
        <v>3238</v>
      </c>
      <c r="B790" s="294" t="s">
        <v>3220</v>
      </c>
      <c r="C790" s="295" t="s">
        <v>124</v>
      </c>
      <c r="D790" s="296">
        <v>1711666.0</v>
      </c>
      <c r="E790" s="264" t="str">
        <f>vlookup(C790,'Master data'!$A$1:$C$29,3,0)</f>
        <v>Chi phí khác</v>
      </c>
      <c r="F790" s="264" t="str">
        <f>vlookup(C790,'Master data'!$A$1:$C$29,2,0)</f>
        <v>Chi phí khác</v>
      </c>
    </row>
    <row r="791" ht="21.0" customHeight="1" collapsed="1">
      <c r="A791" s="165" t="s">
        <v>3243</v>
      </c>
      <c r="B791" s="274" t="s">
        <v>274</v>
      </c>
      <c r="C791" s="275" t="s">
        <v>112</v>
      </c>
      <c r="D791" s="276">
        <v>0.0</v>
      </c>
      <c r="E791" s="277" t="str">
        <f>vlookup(C791,'Master data'!$A$1:$C$29,3,0)</f>
        <v>Biến phí</v>
      </c>
      <c r="F791" s="277" t="str">
        <f>vlookup(C791,'Master data'!$A$1:$C$29,2,0)</f>
        <v>Chi phí hành chính</v>
      </c>
    </row>
    <row r="792" ht="21.0" hidden="1" customHeight="1" outlineLevel="1">
      <c r="A792" s="165" t="s">
        <v>3243</v>
      </c>
      <c r="B792" s="265" t="s">
        <v>112</v>
      </c>
      <c r="C792" s="291" t="s">
        <v>112</v>
      </c>
      <c r="D792" s="266">
        <v>1.6648334E7</v>
      </c>
      <c r="E792" s="258" t="str">
        <f>vlookup(C792,'Master data'!$A$1:$C$29,3,0)</f>
        <v>Biến phí</v>
      </c>
      <c r="F792" s="258" t="str">
        <f>vlookup(C792,'Master data'!$A$1:$C$29,2,0)</f>
        <v>Chi phí hành chính</v>
      </c>
    </row>
    <row r="793" ht="21.0" hidden="1" customHeight="1" outlineLevel="1">
      <c r="A793" s="165" t="s">
        <v>3243</v>
      </c>
      <c r="B793" s="292" t="s">
        <v>3239</v>
      </c>
      <c r="C793" s="284" t="s">
        <v>115</v>
      </c>
      <c r="D793" s="286">
        <v>2.2841E7</v>
      </c>
      <c r="E793" s="258" t="str">
        <f>vlookup(C793,'Master data'!$A$1:$C$29,3,0)</f>
        <v>Định phí</v>
      </c>
      <c r="F793" s="258" t="str">
        <f>vlookup(C793,'Master data'!$A$1:$C$29,2,0)</f>
        <v>Chi phí hành chính</v>
      </c>
    </row>
    <row r="794" ht="21.0" hidden="1" customHeight="1" outlineLevel="1">
      <c r="A794" s="165" t="s">
        <v>3243</v>
      </c>
      <c r="B794" s="293" t="s">
        <v>3200</v>
      </c>
      <c r="C794" s="291" t="s">
        <v>112</v>
      </c>
      <c r="D794" s="285">
        <v>5110000.0</v>
      </c>
      <c r="E794" s="258" t="str">
        <f>vlookup(C794,'Master data'!$A$1:$C$29,3,0)</f>
        <v>Biến phí</v>
      </c>
      <c r="F794" s="258" t="str">
        <f>vlookup(C794,'Master data'!$A$1:$C$29,2,0)</f>
        <v>Chi phí hành chính</v>
      </c>
    </row>
    <row r="795" ht="21.0" hidden="1" customHeight="1" outlineLevel="1">
      <c r="A795" s="165" t="s">
        <v>3243</v>
      </c>
      <c r="B795" s="292" t="s">
        <v>3201</v>
      </c>
      <c r="C795" s="284" t="s">
        <v>116</v>
      </c>
      <c r="D795" s="286">
        <v>1.8494808E7</v>
      </c>
      <c r="E795" s="258" t="str">
        <f>vlookup(C795,'Master data'!$A$1:$C$29,3,0)</f>
        <v>Định phí</v>
      </c>
      <c r="F795" s="258" t="str">
        <f>vlookup(C795,'Master data'!$A$1:$C$29,2,0)</f>
        <v>Chi phí hành chính</v>
      </c>
    </row>
    <row r="796" ht="21.0" hidden="1" customHeight="1" outlineLevel="1">
      <c r="A796" s="165" t="s">
        <v>3243</v>
      </c>
      <c r="B796" s="293" t="s">
        <v>3202</v>
      </c>
      <c r="C796" s="284" t="s">
        <v>118</v>
      </c>
      <c r="D796" s="285">
        <v>1.2026667E7</v>
      </c>
      <c r="E796" s="258" t="str">
        <f>vlookup(C796,'Master data'!$A$1:$C$29,3,0)</f>
        <v>Định phí</v>
      </c>
      <c r="F796" s="258" t="str">
        <f>vlookup(C796,'Master data'!$A$1:$C$29,2,0)</f>
        <v>Chi phí hành chính</v>
      </c>
    </row>
    <row r="797" ht="21.0" hidden="1" customHeight="1" outlineLevel="1">
      <c r="A797" s="165" t="s">
        <v>3243</v>
      </c>
      <c r="B797" s="292" t="s">
        <v>3203</v>
      </c>
      <c r="C797" s="284" t="s">
        <v>107</v>
      </c>
      <c r="D797" s="286">
        <v>4.4291333E7</v>
      </c>
      <c r="E797" s="258" t="str">
        <f>vlookup(C797,'Master data'!$A$1:$C$29,3,0)</f>
        <v>Biến phí</v>
      </c>
      <c r="F797" s="258" t="str">
        <f>vlookup(C797,'Master data'!$A$1:$C$29,2,0)</f>
        <v>Chi phí bán hàng</v>
      </c>
    </row>
    <row r="798" ht="21.0" hidden="1" customHeight="1" outlineLevel="1">
      <c r="A798" s="165" t="s">
        <v>3243</v>
      </c>
      <c r="B798" s="293" t="s">
        <v>3204</v>
      </c>
      <c r="C798" s="284" t="s">
        <v>95</v>
      </c>
      <c r="D798" s="285">
        <v>1.3E8</v>
      </c>
      <c r="E798" s="258" t="str">
        <f>vlookup(C798,'Master data'!$A$1:$C$29,3,0)</f>
        <v>Biến phí</v>
      </c>
      <c r="F798" s="258" t="str">
        <f>vlookup(C798,'Master data'!$A$1:$C$29,2,0)</f>
        <v>Chi phí bán hàng</v>
      </c>
    </row>
    <row r="799" ht="21.0" hidden="1" customHeight="1" outlineLevel="1">
      <c r="A799" s="165" t="s">
        <v>3243</v>
      </c>
      <c r="B799" s="292" t="s">
        <v>3205</v>
      </c>
      <c r="C799" s="284" t="s">
        <v>114</v>
      </c>
      <c r="D799" s="286">
        <v>4850000.0</v>
      </c>
      <c r="E799" s="258" t="str">
        <f>vlookup(C799,'Master data'!$A$1:$C$29,3,0)</f>
        <v>Định phí</v>
      </c>
      <c r="F799" s="258" t="str">
        <f>vlookup(C799,'Master data'!$A$1:$C$29,2,0)</f>
        <v>Chi phí hành chính</v>
      </c>
    </row>
    <row r="800" ht="21.0" hidden="1" customHeight="1" outlineLevel="1">
      <c r="A800" s="165" t="s">
        <v>3243</v>
      </c>
      <c r="B800" s="292" t="s">
        <v>97</v>
      </c>
      <c r="C800" s="284" t="s">
        <v>97</v>
      </c>
      <c r="D800" s="286"/>
      <c r="E800" s="258" t="str">
        <f>vlookup(C800,'Master data'!$A$1:$C$29,3,0)</f>
        <v>Biến phí</v>
      </c>
      <c r="F800" s="258" t="str">
        <f>vlookup(C800,'Master data'!$A$1:$C$29,2,0)</f>
        <v>Chi phí bán hàng</v>
      </c>
    </row>
    <row r="801" ht="21.0" hidden="1" customHeight="1" outlineLevel="1">
      <c r="A801" s="165" t="s">
        <v>3243</v>
      </c>
      <c r="B801" s="293" t="s">
        <v>3031</v>
      </c>
      <c r="C801" s="284" t="s">
        <v>98</v>
      </c>
      <c r="D801" s="285">
        <v>1.0533123E7</v>
      </c>
      <c r="E801" s="258" t="str">
        <f>vlookup(C801,'Master data'!$A$1:$C$29,3,0)</f>
        <v>Biến phí</v>
      </c>
      <c r="F801" s="258" t="str">
        <f>vlookup(C801,'Master data'!$A$1:$C$29,2,0)</f>
        <v>Chi phí bán hàng</v>
      </c>
    </row>
    <row r="802" ht="21.0" hidden="1" customHeight="1" outlineLevel="1">
      <c r="A802" s="165" t="s">
        <v>3243</v>
      </c>
      <c r="B802" s="292" t="s">
        <v>117</v>
      </c>
      <c r="C802" s="284" t="s">
        <v>117</v>
      </c>
      <c r="D802" s="286"/>
      <c r="E802" s="258" t="str">
        <f>vlookup(C802,'Master data'!$A$1:$C$29,3,0)</f>
        <v>Định phí</v>
      </c>
      <c r="F802" s="258" t="str">
        <f>vlookup(C802,'Master data'!$A$1:$C$29,2,0)</f>
        <v>Chi phí bán hàng</v>
      </c>
    </row>
    <row r="803" ht="21.0" hidden="1" customHeight="1" outlineLevel="1">
      <c r="A803" s="165" t="s">
        <v>3243</v>
      </c>
      <c r="B803" s="293" t="s">
        <v>101</v>
      </c>
      <c r="C803" s="284" t="s">
        <v>101</v>
      </c>
      <c r="D803" s="285">
        <v>1.6866667E7</v>
      </c>
      <c r="E803" s="258" t="str">
        <f>vlookup(C803,'Master data'!$A$1:$C$29,3,0)</f>
        <v>Biến phí</v>
      </c>
      <c r="F803" s="258" t="str">
        <f>vlookup(C803,'Master data'!$A$1:$C$29,2,0)</f>
        <v>Chi phí bán hàng</v>
      </c>
    </row>
    <row r="804" ht="21.0" hidden="1" customHeight="1" outlineLevel="1">
      <c r="A804" s="165" t="s">
        <v>3243</v>
      </c>
      <c r="B804" s="292" t="s">
        <v>3206</v>
      </c>
      <c r="C804" s="284" t="s">
        <v>103</v>
      </c>
      <c r="D804" s="286">
        <v>3806000.0</v>
      </c>
      <c r="E804" s="258" t="str">
        <f>vlookup(C804,'Master data'!$A$1:$C$29,3,0)</f>
        <v>Biến phí</v>
      </c>
      <c r="F804" s="258" t="str">
        <f>vlookup(C804,'Master data'!$A$1:$C$29,2,0)</f>
        <v>Chi phí bán hàng</v>
      </c>
    </row>
    <row r="805" ht="21.0" hidden="1" customHeight="1" outlineLevel="1">
      <c r="A805" s="165" t="s">
        <v>3243</v>
      </c>
      <c r="B805" s="293" t="s">
        <v>3207</v>
      </c>
      <c r="C805" s="284" t="s">
        <v>104</v>
      </c>
      <c r="D805" s="285">
        <v>2.25E7</v>
      </c>
      <c r="E805" s="258" t="str">
        <f>vlookup(C805,'Master data'!$A$1:$C$29,3,0)</f>
        <v>Biến phí</v>
      </c>
      <c r="F805" s="258" t="str">
        <f>vlookup(C805,'Master data'!$A$1:$C$29,2,0)</f>
        <v>Chi phí bán hàng</v>
      </c>
    </row>
    <row r="806" ht="21.0" hidden="1" customHeight="1" outlineLevel="1">
      <c r="A806" s="165" t="s">
        <v>3243</v>
      </c>
      <c r="B806" s="292" t="s">
        <v>105</v>
      </c>
      <c r="C806" s="284" t="s">
        <v>105</v>
      </c>
      <c r="D806" s="286"/>
      <c r="E806" s="258" t="str">
        <f>vlookup(C806,'Master data'!$A$1:$C$29,3,0)</f>
        <v>Biến phí</v>
      </c>
      <c r="F806" s="258" t="str">
        <f>vlookup(C806,'Master data'!$A$1:$C$29,2,0)</f>
        <v>Chi phí bán hàng</v>
      </c>
    </row>
    <row r="807" ht="21.0" hidden="1" customHeight="1" outlineLevel="1">
      <c r="A807" s="165" t="s">
        <v>3243</v>
      </c>
      <c r="B807" s="293" t="s">
        <v>3208</v>
      </c>
      <c r="C807" s="284" t="s">
        <v>17</v>
      </c>
      <c r="D807" s="285">
        <v>2.24938188E8</v>
      </c>
      <c r="E807" s="258" t="str">
        <f>vlookup(C807,'Master data'!$A$1:$C$29,3,0)</f>
        <v>Biến phí</v>
      </c>
      <c r="F807" s="258" t="str">
        <f>vlookup(C807,'Master data'!$A$1:$C$29,2,0)</f>
        <v>Chi phí bán hàng</v>
      </c>
    </row>
    <row r="808" ht="21.0" hidden="1" customHeight="1" outlineLevel="1">
      <c r="A808" s="165" t="s">
        <v>3243</v>
      </c>
      <c r="B808" s="292" t="s">
        <v>106</v>
      </c>
      <c r="C808" s="284" t="s">
        <v>106</v>
      </c>
      <c r="D808" s="286">
        <v>2659493.0</v>
      </c>
      <c r="E808" s="258" t="str">
        <f>vlookup(C808,'Master data'!$A$1:$C$29,3,0)</f>
        <v>Biến phí</v>
      </c>
      <c r="F808" s="258" t="str">
        <f>vlookup(C808,'Master data'!$A$1:$C$29,2,0)</f>
        <v>Chi phí bán hàng</v>
      </c>
    </row>
    <row r="809" ht="21.0" hidden="1" customHeight="1" outlineLevel="1">
      <c r="A809" s="165" t="s">
        <v>3243</v>
      </c>
      <c r="B809" s="293" t="s">
        <v>3871</v>
      </c>
      <c r="C809" s="284" t="s">
        <v>118</v>
      </c>
      <c r="D809" s="285">
        <v>1.13135E7</v>
      </c>
      <c r="E809" s="258" t="str">
        <f>vlookup(C809,'Master data'!$A$1:$C$29,3,0)</f>
        <v>Định phí</v>
      </c>
      <c r="F809" s="258" t="str">
        <f>vlookup(C809,'Master data'!$A$1:$C$29,2,0)</f>
        <v>Chi phí hành chính</v>
      </c>
    </row>
    <row r="810" ht="21.0" hidden="1" customHeight="1" outlineLevel="1">
      <c r="A810" s="165" t="s">
        <v>3243</v>
      </c>
      <c r="B810" s="293" t="s">
        <v>109</v>
      </c>
      <c r="C810" s="284" t="s">
        <v>109</v>
      </c>
      <c r="D810" s="285">
        <v>4.38573024E8</v>
      </c>
      <c r="E810" s="258" t="str">
        <f>vlookup(C810,'Master data'!$A$1:$C$29,3,0)</f>
        <v>Định phí</v>
      </c>
      <c r="F810" s="258" t="str">
        <f>vlookup(C810,'Master data'!$A$1:$C$29,2,0)</f>
        <v>Chi phí QLDN</v>
      </c>
    </row>
    <row r="811" ht="21.0" hidden="1" customHeight="1" outlineLevel="1">
      <c r="A811" s="165" t="s">
        <v>3243</v>
      </c>
      <c r="B811" s="292" t="s">
        <v>3210</v>
      </c>
      <c r="C811" s="284" t="s">
        <v>120</v>
      </c>
      <c r="D811" s="286">
        <v>1.286785E8</v>
      </c>
      <c r="E811" s="258" t="str">
        <f>vlookup(C811,'Master data'!$A$1:$C$29,3,0)</f>
        <v>Định phí</v>
      </c>
      <c r="F811" s="258" t="str">
        <f>vlookup(C811,'Master data'!$A$1:$C$29,2,0)</f>
        <v>Chi phí QLDN</v>
      </c>
    </row>
    <row r="812" ht="21.0" hidden="1" customHeight="1" outlineLevel="1">
      <c r="A812" s="165" t="s">
        <v>3243</v>
      </c>
      <c r="B812" s="293" t="s">
        <v>121</v>
      </c>
      <c r="C812" s="284" t="s">
        <v>121</v>
      </c>
      <c r="D812" s="285">
        <v>2.7979E7</v>
      </c>
      <c r="E812" s="258" t="str">
        <f>vlookup(C812,'Master data'!$A$1:$C$29,3,0)</f>
        <v>Định phí</v>
      </c>
      <c r="F812" s="258" t="str">
        <f>vlookup(C812,'Master data'!$A$1:$C$29,2,0)</f>
        <v>Chi phí QLDN</v>
      </c>
    </row>
    <row r="813" ht="21.0" hidden="1" customHeight="1" outlineLevel="1">
      <c r="A813" s="165" t="s">
        <v>3243</v>
      </c>
      <c r="B813" s="292" t="s">
        <v>4305</v>
      </c>
      <c r="C813" s="284" t="s">
        <v>123</v>
      </c>
      <c r="D813" s="286">
        <v>1.8E7</v>
      </c>
      <c r="E813" s="258" t="str">
        <f>vlookup(C813,'Master data'!$A$1:$C$29,3,0)</f>
        <v>Định phí</v>
      </c>
      <c r="F813" s="258" t="str">
        <f>vlookup(C813,'Master data'!$A$1:$C$29,2,0)</f>
        <v>Chi phí QLDN</v>
      </c>
    </row>
    <row r="814" ht="21.0" hidden="1" customHeight="1" outlineLevel="1">
      <c r="A814" s="165" t="s">
        <v>3243</v>
      </c>
      <c r="B814" s="293" t="s">
        <v>3212</v>
      </c>
      <c r="C814" s="284" t="s">
        <v>112</v>
      </c>
      <c r="D814" s="285">
        <v>1.5883333E7</v>
      </c>
      <c r="E814" s="258" t="str">
        <f>vlookup(C814,'Master data'!$A$1:$C$29,3,0)</f>
        <v>Biến phí</v>
      </c>
      <c r="F814" s="258" t="str">
        <f>vlookup(C814,'Master data'!$A$1:$C$29,2,0)</f>
        <v>Chi phí hành chính</v>
      </c>
    </row>
    <row r="815" ht="21.0" hidden="1" customHeight="1" outlineLevel="1">
      <c r="A815" s="165" t="s">
        <v>3243</v>
      </c>
      <c r="B815" s="292" t="s">
        <v>3221</v>
      </c>
      <c r="C815" s="284" t="s">
        <v>112</v>
      </c>
      <c r="D815" s="286">
        <v>2000000.0</v>
      </c>
      <c r="E815" s="258" t="str">
        <f>vlookup(C815,'Master data'!$A$1:$C$29,3,0)</f>
        <v>Biến phí</v>
      </c>
      <c r="F815" s="258" t="str">
        <f>vlookup(C815,'Master data'!$A$1:$C$29,2,0)</f>
        <v>Chi phí hành chính</v>
      </c>
    </row>
    <row r="816" ht="21.0" hidden="1" customHeight="1" outlineLevel="1">
      <c r="A816" s="165" t="s">
        <v>3243</v>
      </c>
      <c r="B816" s="293" t="s">
        <v>4306</v>
      </c>
      <c r="C816" s="284" t="s">
        <v>99</v>
      </c>
      <c r="D816" s="285">
        <v>8100000.0</v>
      </c>
      <c r="E816" s="258" t="str">
        <f>vlookup(C816,'Master data'!$A$1:$C$29,3,0)</f>
        <v>Biến phí</v>
      </c>
      <c r="F816" s="258" t="str">
        <f>vlookup(C816,'Master data'!$A$1:$C$29,2,0)</f>
        <v>Chi phí giá vốn</v>
      </c>
    </row>
    <row r="817" ht="21.0" hidden="1" customHeight="1" outlineLevel="1">
      <c r="A817" s="165" t="s">
        <v>3243</v>
      </c>
      <c r="B817" s="292" t="s">
        <v>3245</v>
      </c>
      <c r="C817" s="284" t="s">
        <v>99</v>
      </c>
      <c r="D817" s="286">
        <v>983333.0</v>
      </c>
      <c r="E817" s="258" t="str">
        <f>vlookup(C817,'Master data'!$A$1:$C$29,3,0)</f>
        <v>Biến phí</v>
      </c>
      <c r="F817" s="258" t="str">
        <f>vlookup(C817,'Master data'!$A$1:$C$29,2,0)</f>
        <v>Chi phí giá vốn</v>
      </c>
    </row>
    <row r="818" ht="21.0" hidden="1" customHeight="1" outlineLevel="1">
      <c r="A818" s="165" t="s">
        <v>3243</v>
      </c>
      <c r="B818" s="293" t="s">
        <v>3246</v>
      </c>
      <c r="C818" s="284" t="s">
        <v>99</v>
      </c>
      <c r="D818" s="285">
        <v>440000.0</v>
      </c>
      <c r="E818" s="258" t="str">
        <f>vlookup(C818,'Master data'!$A$1:$C$29,3,0)</f>
        <v>Biến phí</v>
      </c>
      <c r="F818" s="258" t="str">
        <f>vlookup(C818,'Master data'!$A$1:$C$29,2,0)</f>
        <v>Chi phí giá vốn</v>
      </c>
    </row>
    <row r="819" ht="21.0" hidden="1" customHeight="1" outlineLevel="1">
      <c r="A819" s="165" t="s">
        <v>3243</v>
      </c>
      <c r="B819" s="292" t="s">
        <v>3247</v>
      </c>
      <c r="C819" s="284" t="s">
        <v>99</v>
      </c>
      <c r="D819" s="286">
        <v>1273000.0</v>
      </c>
      <c r="E819" s="258" t="str">
        <f>vlookup(C819,'Master data'!$A$1:$C$29,3,0)</f>
        <v>Biến phí</v>
      </c>
      <c r="F819" s="258" t="str">
        <f>vlookup(C819,'Master data'!$A$1:$C$29,2,0)</f>
        <v>Chi phí giá vốn</v>
      </c>
    </row>
    <row r="820" ht="21.0" hidden="1" customHeight="1" outlineLevel="1">
      <c r="A820" s="165" t="s">
        <v>3243</v>
      </c>
      <c r="B820" s="293" t="s">
        <v>3248</v>
      </c>
      <c r="C820" s="284" t="s">
        <v>99</v>
      </c>
      <c r="D820" s="285">
        <v>895000.0</v>
      </c>
      <c r="E820" s="258" t="str">
        <f>vlookup(C820,'Master data'!$A$1:$C$29,3,0)</f>
        <v>Biến phí</v>
      </c>
      <c r="F820" s="258" t="str">
        <f>vlookup(C820,'Master data'!$A$1:$C$29,2,0)</f>
        <v>Chi phí giá vốn</v>
      </c>
    </row>
    <row r="821" ht="21.0" hidden="1" customHeight="1" outlineLevel="1">
      <c r="A821" s="165" t="s">
        <v>3243</v>
      </c>
      <c r="B821" s="292" t="s">
        <v>3249</v>
      </c>
      <c r="C821" s="284" t="s">
        <v>99</v>
      </c>
      <c r="D821" s="286">
        <v>1400000.0</v>
      </c>
      <c r="E821" s="258" t="str">
        <f>vlookup(C821,'Master data'!$A$1:$C$29,3,0)</f>
        <v>Biến phí</v>
      </c>
      <c r="F821" s="258" t="str">
        <f>vlookup(C821,'Master data'!$A$1:$C$29,2,0)</f>
        <v>Chi phí giá vốn</v>
      </c>
    </row>
    <row r="822" ht="21.0" hidden="1" customHeight="1" outlineLevel="1">
      <c r="A822" s="165" t="s">
        <v>3243</v>
      </c>
      <c r="B822" s="293" t="s">
        <v>4307</v>
      </c>
      <c r="C822" s="284" t="s">
        <v>99</v>
      </c>
      <c r="D822" s="285">
        <v>357000.0</v>
      </c>
      <c r="E822" s="258" t="str">
        <f>vlookup(C822,'Master data'!$A$1:$C$29,3,0)</f>
        <v>Biến phí</v>
      </c>
      <c r="F822" s="258" t="str">
        <f>vlookup(C822,'Master data'!$A$1:$C$29,2,0)</f>
        <v>Chi phí giá vốn</v>
      </c>
    </row>
    <row r="823" ht="21.0" hidden="1" customHeight="1" outlineLevel="1">
      <c r="A823" s="165" t="s">
        <v>3243</v>
      </c>
      <c r="B823" s="292" t="s">
        <v>4308</v>
      </c>
      <c r="C823" s="284" t="s">
        <v>99</v>
      </c>
      <c r="D823" s="286">
        <v>7200000.0</v>
      </c>
      <c r="E823" s="258" t="str">
        <f>vlookup(C823,'Master data'!$A$1:$C$29,3,0)</f>
        <v>Biến phí</v>
      </c>
      <c r="F823" s="258" t="str">
        <f>vlookup(C823,'Master data'!$A$1:$C$29,2,0)</f>
        <v>Chi phí giá vốn</v>
      </c>
    </row>
    <row r="824" ht="21.0" hidden="1" customHeight="1" outlineLevel="1">
      <c r="A824" s="165" t="s">
        <v>3243</v>
      </c>
      <c r="B824" s="293" t="s">
        <v>4309</v>
      </c>
      <c r="C824" s="284" t="s">
        <v>99</v>
      </c>
      <c r="D824" s="285">
        <v>120000.0</v>
      </c>
      <c r="E824" s="258" t="str">
        <f>vlookup(C824,'Master data'!$A$1:$C$29,3,0)</f>
        <v>Biến phí</v>
      </c>
      <c r="F824" s="258" t="str">
        <f>vlookup(C824,'Master data'!$A$1:$C$29,2,0)</f>
        <v>Chi phí giá vốn</v>
      </c>
    </row>
    <row r="825" ht="21.0" hidden="1" customHeight="1" outlineLevel="1">
      <c r="A825" s="165" t="s">
        <v>3243</v>
      </c>
      <c r="B825" s="292" t="s">
        <v>4310</v>
      </c>
      <c r="C825" s="284" t="s">
        <v>99</v>
      </c>
      <c r="D825" s="286">
        <v>3.18E7</v>
      </c>
      <c r="E825" s="258" t="str">
        <f>vlookup(C825,'Master data'!$A$1:$C$29,3,0)</f>
        <v>Biến phí</v>
      </c>
      <c r="F825" s="258" t="str">
        <f>vlookup(C825,'Master data'!$A$1:$C$29,2,0)</f>
        <v>Chi phí giá vốn</v>
      </c>
    </row>
    <row r="826" ht="21.0" hidden="1" customHeight="1" outlineLevel="1">
      <c r="A826" s="165" t="s">
        <v>3243</v>
      </c>
      <c r="B826" s="293" t="s">
        <v>4311</v>
      </c>
      <c r="C826" s="284" t="s">
        <v>99</v>
      </c>
      <c r="D826" s="285">
        <v>1.447E7</v>
      </c>
      <c r="E826" s="258" t="str">
        <f>vlookup(C826,'Master data'!$A$1:$C$29,3,0)</f>
        <v>Biến phí</v>
      </c>
      <c r="F826" s="258" t="str">
        <f>vlookup(C826,'Master data'!$A$1:$C$29,2,0)</f>
        <v>Chi phí giá vốn</v>
      </c>
    </row>
    <row r="827" ht="21.0" hidden="1" customHeight="1" outlineLevel="1">
      <c r="A827" s="165" t="s">
        <v>3243</v>
      </c>
      <c r="B827" s="292" t="s">
        <v>4312</v>
      </c>
      <c r="C827" s="284" t="s">
        <v>99</v>
      </c>
      <c r="D827" s="286">
        <v>3.14E7</v>
      </c>
      <c r="E827" s="258" t="str">
        <f>vlookup(C827,'Master data'!$A$1:$C$29,3,0)</f>
        <v>Biến phí</v>
      </c>
      <c r="F827" s="258" t="str">
        <f>vlookup(C827,'Master data'!$A$1:$C$29,2,0)</f>
        <v>Chi phí giá vốn</v>
      </c>
    </row>
    <row r="828" ht="21.0" hidden="1" customHeight="1" outlineLevel="1">
      <c r="A828" s="165" t="s">
        <v>3243</v>
      </c>
      <c r="B828" s="293" t="s">
        <v>4313</v>
      </c>
      <c r="C828" s="284" t="s">
        <v>99</v>
      </c>
      <c r="D828" s="285">
        <v>757000.0</v>
      </c>
      <c r="E828" s="258" t="str">
        <f>vlookup(C828,'Master data'!$A$1:$C$29,3,0)</f>
        <v>Biến phí</v>
      </c>
      <c r="F828" s="258" t="str">
        <f>vlookup(C828,'Master data'!$A$1:$C$29,2,0)</f>
        <v>Chi phí giá vốn</v>
      </c>
    </row>
    <row r="829" ht="21.0" hidden="1" customHeight="1" outlineLevel="1">
      <c r="A829" s="165" t="s">
        <v>3243</v>
      </c>
      <c r="B829" s="292" t="s">
        <v>2274</v>
      </c>
      <c r="C829" s="284" t="s">
        <v>99</v>
      </c>
      <c r="D829" s="286">
        <v>4382000.0</v>
      </c>
      <c r="E829" s="258" t="str">
        <f>vlookup(C829,'Master data'!$A$1:$C$29,3,0)</f>
        <v>Biến phí</v>
      </c>
      <c r="F829" s="258" t="str">
        <f>vlookup(C829,'Master data'!$A$1:$C$29,2,0)</f>
        <v>Chi phí giá vốn</v>
      </c>
    </row>
    <row r="830" ht="21.0" hidden="1" customHeight="1" outlineLevel="1">
      <c r="A830" s="165" t="s">
        <v>3243</v>
      </c>
      <c r="B830" s="293" t="s">
        <v>366</v>
      </c>
      <c r="C830" s="284" t="s">
        <v>102</v>
      </c>
      <c r="D830" s="285">
        <v>7197000.0</v>
      </c>
      <c r="E830" s="258" t="str">
        <f>vlookup(C830,'Master data'!$A$1:$C$29,3,0)</f>
        <v>Biến phí</v>
      </c>
      <c r="F830" s="258" t="str">
        <f>vlookup(C830,'Master data'!$A$1:$C$29,2,0)</f>
        <v>Chi phí giá vốn</v>
      </c>
    </row>
    <row r="831" ht="21.0" hidden="1" customHeight="1" outlineLevel="1">
      <c r="A831" s="165" t="s">
        <v>3243</v>
      </c>
      <c r="B831" s="292" t="s">
        <v>4314</v>
      </c>
      <c r="C831" s="284" t="s">
        <v>99</v>
      </c>
      <c r="D831" s="286">
        <v>1.12E8</v>
      </c>
      <c r="E831" s="258" t="str">
        <f>vlookup(C831,'Master data'!$A$1:$C$29,3,0)</f>
        <v>Biến phí</v>
      </c>
      <c r="F831" s="258" t="str">
        <f>vlookup(C831,'Master data'!$A$1:$C$29,2,0)</f>
        <v>Chi phí giá vốn</v>
      </c>
    </row>
    <row r="832" ht="21.0" hidden="1" customHeight="1" outlineLevel="1">
      <c r="A832" s="165" t="s">
        <v>3243</v>
      </c>
      <c r="B832" s="293" t="s">
        <v>4315</v>
      </c>
      <c r="C832" s="284" t="s">
        <v>99</v>
      </c>
      <c r="D832" s="285">
        <v>165000.0</v>
      </c>
      <c r="E832" s="258" t="str">
        <f>vlookup(C832,'Master data'!$A$1:$C$29,3,0)</f>
        <v>Biến phí</v>
      </c>
      <c r="F832" s="258" t="str">
        <f>vlookup(C832,'Master data'!$A$1:$C$29,2,0)</f>
        <v>Chi phí giá vốn</v>
      </c>
    </row>
    <row r="833" ht="21.0" hidden="1" customHeight="1" outlineLevel="1">
      <c r="A833" s="165" t="s">
        <v>3243</v>
      </c>
      <c r="B833" s="292" t="s">
        <v>3217</v>
      </c>
      <c r="C833" s="284" t="s">
        <v>102</v>
      </c>
      <c r="D833" s="286">
        <v>2.059E8</v>
      </c>
      <c r="E833" s="258" t="str">
        <f>vlookup(C833,'Master data'!$A$1:$C$29,3,0)</f>
        <v>Biến phí</v>
      </c>
      <c r="F833" s="258" t="str">
        <f>vlookup(C833,'Master data'!$A$1:$C$29,2,0)</f>
        <v>Chi phí giá vốn</v>
      </c>
    </row>
    <row r="834" ht="21.0" hidden="1" customHeight="1" outlineLevel="1">
      <c r="A834" s="165" t="s">
        <v>3243</v>
      </c>
      <c r="B834" s="293" t="s">
        <v>4269</v>
      </c>
      <c r="C834" s="284" t="s">
        <v>102</v>
      </c>
      <c r="D834" s="285">
        <v>1.047E7</v>
      </c>
      <c r="E834" s="258" t="str">
        <f>vlookup(C834,'Master data'!$A$1:$C$29,3,0)</f>
        <v>Biến phí</v>
      </c>
      <c r="F834" s="258" t="str">
        <f>vlookup(C834,'Master data'!$A$1:$C$29,2,0)</f>
        <v>Chi phí giá vốn</v>
      </c>
    </row>
    <row r="835" ht="21.0" hidden="1" customHeight="1" outlineLevel="1">
      <c r="A835" s="165" t="s">
        <v>3243</v>
      </c>
      <c r="B835" s="292" t="s">
        <v>591</v>
      </c>
      <c r="C835" s="284" t="s">
        <v>111</v>
      </c>
      <c r="D835" s="286">
        <v>5.0E7</v>
      </c>
      <c r="E835" s="258" t="str">
        <f>vlookup(C835,'Master data'!$A$1:$C$29,3,0)</f>
        <v>Định phí</v>
      </c>
      <c r="F835" s="258" t="str">
        <f>vlookup(C835,'Master data'!$A$1:$C$29,2,0)</f>
        <v>Chi phí khác</v>
      </c>
    </row>
    <row r="836" ht="21.0" hidden="1" customHeight="1" outlineLevel="1">
      <c r="A836" s="165" t="s">
        <v>3243</v>
      </c>
      <c r="B836" s="293" t="s">
        <v>3225</v>
      </c>
      <c r="C836" s="284" t="s">
        <v>119</v>
      </c>
      <c r="D836" s="285"/>
      <c r="E836" s="258" t="str">
        <f>vlookup(C836,'Master data'!$A$1:$C$29,3,0)</f>
        <v>Định phí</v>
      </c>
      <c r="F836" s="258" t="str">
        <f>vlookup(C836,'Master data'!$A$1:$C$29,2,0)</f>
        <v>Chi phí khác</v>
      </c>
    </row>
    <row r="837" ht="21.0" hidden="1" customHeight="1" outlineLevel="1">
      <c r="A837" s="165" t="s">
        <v>3243</v>
      </c>
      <c r="B837" s="292" t="s">
        <v>70</v>
      </c>
      <c r="C837" s="284" t="s">
        <v>70</v>
      </c>
      <c r="D837" s="286">
        <v>1700000.0</v>
      </c>
      <c r="E837" s="258" t="str">
        <f>vlookup(C837,'Master data'!$A$1:$C$29,3,0)</f>
        <v>Chi phí khác</v>
      </c>
      <c r="F837" s="258" t="str">
        <f>vlookup(C837,'Master data'!$A$1:$C$29,2,0)</f>
        <v>Chi phí khác</v>
      </c>
    </row>
    <row r="838" ht="21.0" hidden="1" customHeight="1" outlineLevel="1">
      <c r="A838" s="165" t="s">
        <v>3243</v>
      </c>
      <c r="B838" s="293" t="s">
        <v>3218</v>
      </c>
      <c r="C838" s="284" t="s">
        <v>122</v>
      </c>
      <c r="D838" s="285">
        <v>3109333.0</v>
      </c>
      <c r="E838" s="258" t="str">
        <f>vlookup(C838,'Master data'!$A$1:$C$29,3,0)</f>
        <v>Định phí</v>
      </c>
      <c r="F838" s="258" t="str">
        <f>vlookup(C838,'Master data'!$A$1:$C$29,2,0)</f>
        <v>Chi phí khác</v>
      </c>
    </row>
    <row r="839" ht="21.0" hidden="1" customHeight="1" outlineLevel="1">
      <c r="A839" s="165" t="s">
        <v>3243</v>
      </c>
      <c r="B839" s="292" t="s">
        <v>3219</v>
      </c>
      <c r="C839" s="284" t="s">
        <v>103</v>
      </c>
      <c r="D839" s="286"/>
      <c r="E839" s="258" t="str">
        <f>vlookup(C839,'Master data'!$A$1:$C$29,3,0)</f>
        <v>Biến phí</v>
      </c>
      <c r="F839" s="258" t="str">
        <f>vlookup(C839,'Master data'!$A$1:$C$29,2,0)</f>
        <v>Chi phí bán hàng</v>
      </c>
    </row>
    <row r="840" ht="21.0" hidden="1" customHeight="1" outlineLevel="1">
      <c r="A840" s="173" t="s">
        <v>3243</v>
      </c>
      <c r="B840" s="297" t="s">
        <v>3220</v>
      </c>
      <c r="C840" s="295" t="s">
        <v>124</v>
      </c>
      <c r="D840" s="390">
        <v>2413333.0</v>
      </c>
      <c r="E840" s="258" t="str">
        <f>vlookup(C840,'Master data'!$A$1:$C$29,3,0)</f>
        <v>Chi phí khác</v>
      </c>
      <c r="F840" s="258" t="str">
        <f>vlookup(C840,'Master data'!$A$1:$C$29,2,0)</f>
        <v>Chi phí khác</v>
      </c>
    </row>
    <row r="841" ht="21.0" customHeight="1" collapsed="1">
      <c r="A841" s="165" t="s">
        <v>3250</v>
      </c>
      <c r="B841" s="274" t="s">
        <v>274</v>
      </c>
      <c r="C841" s="275" t="s">
        <v>112</v>
      </c>
      <c r="D841" s="276">
        <v>0.0</v>
      </c>
      <c r="E841" s="277" t="str">
        <f>vlookup(C841,'Master data'!$A$1:$C$29,3,0)</f>
        <v>Biến phí</v>
      </c>
      <c r="F841" s="277" t="str">
        <f>vlookup(C841,'Master data'!$A$1:$C$29,2,0)</f>
        <v>Chi phí hành chính</v>
      </c>
    </row>
    <row r="842" ht="21.0" hidden="1" customHeight="1" outlineLevel="1">
      <c r="A842" s="165" t="s">
        <v>3250</v>
      </c>
      <c r="B842" s="270" t="s">
        <v>112</v>
      </c>
      <c r="C842" s="291" t="s">
        <v>112</v>
      </c>
      <c r="D842" s="271">
        <v>3.3367335E7</v>
      </c>
      <c r="E842" s="258" t="str">
        <f>vlookup(C842,'Master data'!$A$1:$C$29,3,0)</f>
        <v>Biến phí</v>
      </c>
      <c r="F842" s="258" t="str">
        <f>vlookup(C842,'Master data'!$A$1:$C$29,2,0)</f>
        <v>Chi phí hành chính</v>
      </c>
    </row>
    <row r="843" ht="21.0" hidden="1" customHeight="1" outlineLevel="1">
      <c r="A843" s="165" t="s">
        <v>3250</v>
      </c>
      <c r="B843" s="293" t="s">
        <v>3239</v>
      </c>
      <c r="C843" s="284" t="s">
        <v>115</v>
      </c>
      <c r="D843" s="285">
        <v>1.5474568E7</v>
      </c>
      <c r="E843" s="258" t="str">
        <f>vlookup(C843,'Master data'!$A$1:$C$29,3,0)</f>
        <v>Định phí</v>
      </c>
      <c r="F843" s="258" t="str">
        <f>vlookup(C843,'Master data'!$A$1:$C$29,2,0)</f>
        <v>Chi phí hành chính</v>
      </c>
    </row>
    <row r="844" ht="21.0" hidden="1" customHeight="1" outlineLevel="1">
      <c r="A844" s="165" t="s">
        <v>3250</v>
      </c>
      <c r="B844" s="292" t="s">
        <v>3200</v>
      </c>
      <c r="C844" s="291" t="s">
        <v>112</v>
      </c>
      <c r="D844" s="286">
        <v>4916667.0</v>
      </c>
      <c r="E844" s="258" t="str">
        <f>vlookup(C844,'Master data'!$A$1:$C$29,3,0)</f>
        <v>Biến phí</v>
      </c>
      <c r="F844" s="258" t="str">
        <f>vlookup(C844,'Master data'!$A$1:$C$29,2,0)</f>
        <v>Chi phí hành chính</v>
      </c>
    </row>
    <row r="845" ht="21.0" hidden="1" customHeight="1" outlineLevel="1">
      <c r="A845" s="165" t="s">
        <v>3250</v>
      </c>
      <c r="B845" s="293" t="s">
        <v>3201</v>
      </c>
      <c r="C845" s="284" t="s">
        <v>116</v>
      </c>
      <c r="D845" s="285">
        <v>1.4738973E7</v>
      </c>
      <c r="E845" s="258" t="str">
        <f>vlookup(C845,'Master data'!$A$1:$C$29,3,0)</f>
        <v>Định phí</v>
      </c>
      <c r="F845" s="258" t="str">
        <f>vlookup(C845,'Master data'!$A$1:$C$29,2,0)</f>
        <v>Chi phí hành chính</v>
      </c>
    </row>
    <row r="846" ht="21.0" hidden="1" customHeight="1" outlineLevel="1">
      <c r="A846" s="165" t="s">
        <v>3250</v>
      </c>
      <c r="B846" s="292" t="s">
        <v>3202</v>
      </c>
      <c r="C846" s="284" t="s">
        <v>118</v>
      </c>
      <c r="D846" s="286">
        <v>1.9016666E7</v>
      </c>
      <c r="E846" s="258" t="str">
        <f>vlookup(C846,'Master data'!$A$1:$C$29,3,0)</f>
        <v>Định phí</v>
      </c>
      <c r="F846" s="258" t="str">
        <f>vlookup(C846,'Master data'!$A$1:$C$29,2,0)</f>
        <v>Chi phí hành chính</v>
      </c>
    </row>
    <row r="847" ht="21.0" hidden="1" customHeight="1" outlineLevel="1">
      <c r="A847" s="165" t="s">
        <v>3250</v>
      </c>
      <c r="B847" s="293" t="s">
        <v>3203</v>
      </c>
      <c r="C847" s="284" t="s">
        <v>107</v>
      </c>
      <c r="D847" s="285">
        <v>2.3338667E7</v>
      </c>
      <c r="E847" s="258" t="str">
        <f>vlookup(C847,'Master data'!$A$1:$C$29,3,0)</f>
        <v>Biến phí</v>
      </c>
      <c r="F847" s="258" t="str">
        <f>vlookup(C847,'Master data'!$A$1:$C$29,2,0)</f>
        <v>Chi phí bán hàng</v>
      </c>
    </row>
    <row r="848" ht="21.0" hidden="1" customHeight="1" outlineLevel="1">
      <c r="A848" s="165" t="s">
        <v>3250</v>
      </c>
      <c r="B848" s="292" t="s">
        <v>3204</v>
      </c>
      <c r="C848" s="284" t="s">
        <v>95</v>
      </c>
      <c r="D848" s="286">
        <v>1.1E8</v>
      </c>
      <c r="E848" s="258" t="str">
        <f>vlookup(C848,'Master data'!$A$1:$C$29,3,0)</f>
        <v>Biến phí</v>
      </c>
      <c r="F848" s="258" t="str">
        <f>vlookup(C848,'Master data'!$A$1:$C$29,2,0)</f>
        <v>Chi phí bán hàng</v>
      </c>
    </row>
    <row r="849" ht="21.0" hidden="1" customHeight="1" outlineLevel="1">
      <c r="A849" s="165" t="s">
        <v>3250</v>
      </c>
      <c r="B849" s="293" t="s">
        <v>3205</v>
      </c>
      <c r="C849" s="284" t="s">
        <v>114</v>
      </c>
      <c r="D849" s="285">
        <v>7643333.0</v>
      </c>
      <c r="E849" s="258" t="str">
        <f>vlookup(C849,'Master data'!$A$1:$C$29,3,0)</f>
        <v>Định phí</v>
      </c>
      <c r="F849" s="258" t="str">
        <f>vlookup(C849,'Master data'!$A$1:$C$29,2,0)</f>
        <v>Chi phí hành chính</v>
      </c>
    </row>
    <row r="850" ht="21.0" hidden="1" customHeight="1" outlineLevel="1">
      <c r="A850" s="165" t="s">
        <v>3250</v>
      </c>
      <c r="B850" s="292" t="s">
        <v>97</v>
      </c>
      <c r="C850" s="284" t="s">
        <v>97</v>
      </c>
      <c r="D850" s="286"/>
      <c r="E850" s="258" t="str">
        <f>vlookup(C850,'Master data'!$A$1:$C$29,3,0)</f>
        <v>Biến phí</v>
      </c>
      <c r="F850" s="258" t="str">
        <f>vlookup(C850,'Master data'!$A$1:$C$29,2,0)</f>
        <v>Chi phí bán hàng</v>
      </c>
    </row>
    <row r="851" ht="21.0" hidden="1" customHeight="1" outlineLevel="1">
      <c r="A851" s="165" t="s">
        <v>3250</v>
      </c>
      <c r="B851" s="293" t="s">
        <v>3031</v>
      </c>
      <c r="C851" s="284" t="s">
        <v>98</v>
      </c>
      <c r="D851" s="285">
        <v>7788727.0</v>
      </c>
      <c r="E851" s="258" t="str">
        <f>vlookup(C851,'Master data'!$A$1:$C$29,3,0)</f>
        <v>Biến phí</v>
      </c>
      <c r="F851" s="258" t="str">
        <f>vlookup(C851,'Master data'!$A$1:$C$29,2,0)</f>
        <v>Chi phí bán hàng</v>
      </c>
    </row>
    <row r="852" ht="21.0" hidden="1" customHeight="1" outlineLevel="1">
      <c r="A852" s="165" t="s">
        <v>3250</v>
      </c>
      <c r="B852" s="292" t="s">
        <v>117</v>
      </c>
      <c r="C852" s="284" t="s">
        <v>117</v>
      </c>
      <c r="D852" s="257"/>
      <c r="E852" s="258" t="str">
        <f>vlookup(C852,'Master data'!$A$1:$C$29,3,0)</f>
        <v>Định phí</v>
      </c>
      <c r="F852" s="258" t="str">
        <f>vlookup(C852,'Master data'!$A$1:$C$29,2,0)</f>
        <v>Chi phí bán hàng</v>
      </c>
    </row>
    <row r="853" ht="21.0" hidden="1" customHeight="1" outlineLevel="1">
      <c r="A853" s="165" t="s">
        <v>3250</v>
      </c>
      <c r="B853" s="293" t="s">
        <v>101</v>
      </c>
      <c r="C853" s="284" t="s">
        <v>101</v>
      </c>
      <c r="D853" s="285">
        <v>9572833.0</v>
      </c>
      <c r="E853" s="258" t="str">
        <f>vlookup(C853,'Master data'!$A$1:$C$29,3,0)</f>
        <v>Biến phí</v>
      </c>
      <c r="F853" s="258" t="str">
        <f>vlookup(C853,'Master data'!$A$1:$C$29,2,0)</f>
        <v>Chi phí bán hàng</v>
      </c>
    </row>
    <row r="854" ht="21.0" hidden="1" customHeight="1" outlineLevel="1">
      <c r="A854" s="165" t="s">
        <v>3250</v>
      </c>
      <c r="B854" s="292" t="s">
        <v>3206</v>
      </c>
      <c r="C854" s="284" t="s">
        <v>103</v>
      </c>
      <c r="D854" s="286">
        <v>1.346465E7</v>
      </c>
      <c r="E854" s="258" t="str">
        <f>vlookup(C854,'Master data'!$A$1:$C$29,3,0)</f>
        <v>Biến phí</v>
      </c>
      <c r="F854" s="258" t="str">
        <f>vlookup(C854,'Master data'!$A$1:$C$29,2,0)</f>
        <v>Chi phí bán hàng</v>
      </c>
    </row>
    <row r="855" ht="21.0" hidden="1" customHeight="1" outlineLevel="1">
      <c r="A855" s="165" t="s">
        <v>3250</v>
      </c>
      <c r="B855" s="293" t="s">
        <v>3207</v>
      </c>
      <c r="C855" s="284" t="s">
        <v>104</v>
      </c>
      <c r="D855" s="285">
        <v>2.2E7</v>
      </c>
      <c r="E855" s="258" t="str">
        <f>vlookup(C855,'Master data'!$A$1:$C$29,3,0)</f>
        <v>Biến phí</v>
      </c>
      <c r="F855" s="258" t="str">
        <f>vlookup(C855,'Master data'!$A$1:$C$29,2,0)</f>
        <v>Chi phí bán hàng</v>
      </c>
    </row>
    <row r="856" ht="21.0" hidden="1" customHeight="1" outlineLevel="1">
      <c r="A856" s="165" t="s">
        <v>3250</v>
      </c>
      <c r="B856" s="292" t="s">
        <v>105</v>
      </c>
      <c r="C856" s="284" t="s">
        <v>105</v>
      </c>
      <c r="D856" s="286"/>
      <c r="E856" s="258" t="str">
        <f>vlookup(C856,'Master data'!$A$1:$C$29,3,0)</f>
        <v>Biến phí</v>
      </c>
      <c r="F856" s="258" t="str">
        <f>vlookup(C856,'Master data'!$A$1:$C$29,2,0)</f>
        <v>Chi phí bán hàng</v>
      </c>
    </row>
    <row r="857" ht="21.0" hidden="1" customHeight="1" outlineLevel="1">
      <c r="A857" s="165" t="s">
        <v>3250</v>
      </c>
      <c r="B857" s="293" t="s">
        <v>3208</v>
      </c>
      <c r="C857" s="284" t="s">
        <v>17</v>
      </c>
      <c r="D857" s="285">
        <v>1.62389222E8</v>
      </c>
      <c r="E857" s="258" t="str">
        <f>vlookup(C857,'Master data'!$A$1:$C$29,3,0)</f>
        <v>Biến phí</v>
      </c>
      <c r="F857" s="258" t="str">
        <f>vlookup(C857,'Master data'!$A$1:$C$29,2,0)</f>
        <v>Chi phí bán hàng</v>
      </c>
    </row>
    <row r="858" ht="21.0" hidden="1" customHeight="1" outlineLevel="1">
      <c r="A858" s="165" t="s">
        <v>3250</v>
      </c>
      <c r="B858" s="292" t="s">
        <v>106</v>
      </c>
      <c r="C858" s="284" t="s">
        <v>106</v>
      </c>
      <c r="D858" s="286">
        <v>4294240.0</v>
      </c>
      <c r="E858" s="258" t="str">
        <f>vlookup(C858,'Master data'!$A$1:$C$29,3,0)</f>
        <v>Biến phí</v>
      </c>
      <c r="F858" s="258" t="str">
        <f>vlookup(C858,'Master data'!$A$1:$C$29,2,0)</f>
        <v>Chi phí bán hàng</v>
      </c>
    </row>
    <row r="859" ht="21.0" hidden="1" customHeight="1" outlineLevel="1">
      <c r="A859" s="165" t="s">
        <v>3250</v>
      </c>
      <c r="B859" s="293" t="s">
        <v>3871</v>
      </c>
      <c r="C859" s="284" t="s">
        <v>118</v>
      </c>
      <c r="D859" s="285">
        <v>7511600.0</v>
      </c>
      <c r="E859" s="258" t="str">
        <f>vlookup(C859,'Master data'!$A$1:$C$29,3,0)</f>
        <v>Định phí</v>
      </c>
      <c r="F859" s="258" t="str">
        <f>vlookup(C859,'Master data'!$A$1:$C$29,2,0)</f>
        <v>Chi phí hành chính</v>
      </c>
    </row>
    <row r="860" ht="21.0" hidden="1" customHeight="1" outlineLevel="1">
      <c r="A860" s="165" t="s">
        <v>3250</v>
      </c>
      <c r="B860" s="292" t="s">
        <v>109</v>
      </c>
      <c r="C860" s="284" t="s">
        <v>109</v>
      </c>
      <c r="D860" s="286">
        <v>3.99486151E8</v>
      </c>
      <c r="E860" s="258" t="str">
        <f>vlookup(C860,'Master data'!$A$1:$C$29,3,0)</f>
        <v>Định phí</v>
      </c>
      <c r="F860" s="258" t="str">
        <f>vlookup(C860,'Master data'!$A$1:$C$29,2,0)</f>
        <v>Chi phí QLDN</v>
      </c>
    </row>
    <row r="861" ht="21.0" hidden="1" customHeight="1" outlineLevel="1">
      <c r="A861" s="165" t="s">
        <v>3250</v>
      </c>
      <c r="B861" s="293" t="s">
        <v>3210</v>
      </c>
      <c r="C861" s="284" t="s">
        <v>120</v>
      </c>
      <c r="D861" s="285">
        <v>1.2771466E8</v>
      </c>
      <c r="E861" s="258" t="str">
        <f>vlookup(C861,'Master data'!$A$1:$C$29,3,0)</f>
        <v>Định phí</v>
      </c>
      <c r="F861" s="258" t="str">
        <f>vlookup(C861,'Master data'!$A$1:$C$29,2,0)</f>
        <v>Chi phí QLDN</v>
      </c>
    </row>
    <row r="862" ht="21.0" hidden="1" customHeight="1" outlineLevel="1">
      <c r="A862" s="165" t="s">
        <v>3250</v>
      </c>
      <c r="B862" s="292" t="s">
        <v>121</v>
      </c>
      <c r="C862" s="284" t="s">
        <v>121</v>
      </c>
      <c r="D862" s="286">
        <v>3.0006613E7</v>
      </c>
      <c r="E862" s="258" t="str">
        <f>vlookup(C862,'Master data'!$A$1:$C$29,3,0)</f>
        <v>Định phí</v>
      </c>
      <c r="F862" s="258" t="str">
        <f>vlookup(C862,'Master data'!$A$1:$C$29,2,0)</f>
        <v>Chi phí QLDN</v>
      </c>
    </row>
    <row r="863" ht="21.0" hidden="1" customHeight="1" outlineLevel="1">
      <c r="A863" s="165" t="s">
        <v>3250</v>
      </c>
      <c r="B863" s="293" t="s">
        <v>4305</v>
      </c>
      <c r="C863" s="284" t="s">
        <v>123</v>
      </c>
      <c r="D863" s="285">
        <v>1.8E7</v>
      </c>
      <c r="E863" s="258" t="str">
        <f>vlookup(C863,'Master data'!$A$1:$C$29,3,0)</f>
        <v>Định phí</v>
      </c>
      <c r="F863" s="258" t="str">
        <f>vlookup(C863,'Master data'!$A$1:$C$29,2,0)</f>
        <v>Chi phí QLDN</v>
      </c>
    </row>
    <row r="864" ht="21.0" hidden="1" customHeight="1" outlineLevel="1">
      <c r="A864" s="165" t="s">
        <v>3250</v>
      </c>
      <c r="B864" s="292" t="s">
        <v>3212</v>
      </c>
      <c r="C864" s="284" t="s">
        <v>112</v>
      </c>
      <c r="D864" s="286">
        <v>1.0666667E7</v>
      </c>
      <c r="E864" s="258" t="str">
        <f>vlookup(C864,'Master data'!$A$1:$C$29,3,0)</f>
        <v>Biến phí</v>
      </c>
      <c r="F864" s="258" t="str">
        <f>vlookup(C864,'Master data'!$A$1:$C$29,2,0)</f>
        <v>Chi phí hành chính</v>
      </c>
    </row>
    <row r="865" ht="21.0" hidden="1" customHeight="1" outlineLevel="1">
      <c r="A865" s="165" t="s">
        <v>3250</v>
      </c>
      <c r="B865" s="293" t="s">
        <v>2405</v>
      </c>
      <c r="C865" s="284" t="s">
        <v>99</v>
      </c>
      <c r="D865" s="285">
        <v>6400000.0</v>
      </c>
      <c r="E865" s="258" t="str">
        <f>vlookup(C865,'Master data'!$A$1:$C$29,3,0)</f>
        <v>Biến phí</v>
      </c>
      <c r="F865" s="258" t="str">
        <f>vlookup(C865,'Master data'!$A$1:$C$29,2,0)</f>
        <v>Chi phí giá vốn</v>
      </c>
    </row>
    <row r="866" ht="21.0" hidden="1" customHeight="1" outlineLevel="1">
      <c r="A866" s="165" t="s">
        <v>3250</v>
      </c>
      <c r="B866" s="292" t="s">
        <v>2274</v>
      </c>
      <c r="C866" s="284" t="s">
        <v>99</v>
      </c>
      <c r="D866" s="286">
        <v>2907000.0</v>
      </c>
      <c r="E866" s="258" t="str">
        <f>vlookup(C866,'Master data'!$A$1:$C$29,3,0)</f>
        <v>Biến phí</v>
      </c>
      <c r="F866" s="258" t="str">
        <f>vlookup(C866,'Master data'!$A$1:$C$29,2,0)</f>
        <v>Chi phí giá vốn</v>
      </c>
    </row>
    <row r="867" ht="21.0" hidden="1" customHeight="1" outlineLevel="1">
      <c r="A867" s="165" t="s">
        <v>3250</v>
      </c>
      <c r="B867" s="293" t="s">
        <v>3251</v>
      </c>
      <c r="C867" s="284" t="s">
        <v>99</v>
      </c>
      <c r="D867" s="285">
        <v>5116000.0</v>
      </c>
      <c r="E867" s="258" t="str">
        <f>vlookup(C867,'Master data'!$A$1:$C$29,3,0)</f>
        <v>Biến phí</v>
      </c>
      <c r="F867" s="258" t="str">
        <f>vlookup(C867,'Master data'!$A$1:$C$29,2,0)</f>
        <v>Chi phí giá vốn</v>
      </c>
    </row>
    <row r="868" ht="21.0" hidden="1" customHeight="1" outlineLevel="1">
      <c r="A868" s="165" t="s">
        <v>3250</v>
      </c>
      <c r="B868" s="292" t="s">
        <v>2004</v>
      </c>
      <c r="C868" s="284" t="s">
        <v>99</v>
      </c>
      <c r="D868" s="286">
        <v>2.0445E7</v>
      </c>
      <c r="E868" s="258" t="str">
        <f>vlookup(C868,'Master data'!$A$1:$C$29,3,0)</f>
        <v>Biến phí</v>
      </c>
      <c r="F868" s="258" t="str">
        <f>vlookup(C868,'Master data'!$A$1:$C$29,2,0)</f>
        <v>Chi phí giá vốn</v>
      </c>
    </row>
    <row r="869" ht="21.0" hidden="1" customHeight="1" outlineLevel="1">
      <c r="A869" s="165" t="s">
        <v>3250</v>
      </c>
      <c r="B869" s="293" t="s">
        <v>3252</v>
      </c>
      <c r="C869" s="284" t="s">
        <v>99</v>
      </c>
      <c r="D869" s="285">
        <v>2.9874E7</v>
      </c>
      <c r="E869" s="258" t="str">
        <f>vlookup(C869,'Master data'!$A$1:$C$29,3,0)</f>
        <v>Biến phí</v>
      </c>
      <c r="F869" s="258" t="str">
        <f>vlookup(C869,'Master data'!$A$1:$C$29,2,0)</f>
        <v>Chi phí giá vốn</v>
      </c>
    </row>
    <row r="870" ht="21.0" hidden="1" customHeight="1" outlineLevel="1">
      <c r="A870" s="165" t="s">
        <v>3250</v>
      </c>
      <c r="B870" s="292" t="s">
        <v>4316</v>
      </c>
      <c r="C870" s="284" t="s">
        <v>99</v>
      </c>
      <c r="D870" s="286">
        <v>1.447E7</v>
      </c>
      <c r="E870" s="258" t="str">
        <f>vlookup(C870,'Master data'!$A$1:$C$29,3,0)</f>
        <v>Biến phí</v>
      </c>
      <c r="F870" s="258" t="str">
        <f>vlookup(C870,'Master data'!$A$1:$C$29,2,0)</f>
        <v>Chi phí giá vốn</v>
      </c>
    </row>
    <row r="871" ht="21.0" hidden="1" customHeight="1" outlineLevel="1">
      <c r="A871" s="165" t="s">
        <v>3250</v>
      </c>
      <c r="B871" s="293" t="s">
        <v>4317</v>
      </c>
      <c r="C871" s="284" t="s">
        <v>99</v>
      </c>
      <c r="D871" s="285">
        <v>3.14E7</v>
      </c>
      <c r="E871" s="258" t="str">
        <f>vlookup(C871,'Master data'!$A$1:$C$29,3,0)</f>
        <v>Biến phí</v>
      </c>
      <c r="F871" s="258" t="str">
        <f>vlookup(C871,'Master data'!$A$1:$C$29,2,0)</f>
        <v>Chi phí giá vốn</v>
      </c>
    </row>
    <row r="872" ht="21.0" hidden="1" customHeight="1" outlineLevel="1">
      <c r="A872" s="165" t="s">
        <v>3250</v>
      </c>
      <c r="B872" s="292" t="s">
        <v>4318</v>
      </c>
      <c r="C872" s="284" t="s">
        <v>99</v>
      </c>
      <c r="D872" s="286">
        <v>3500000.0</v>
      </c>
      <c r="E872" s="258" t="str">
        <f>vlookup(C872,'Master data'!$A$1:$C$29,3,0)</f>
        <v>Biến phí</v>
      </c>
      <c r="F872" s="258" t="str">
        <f>vlookup(C872,'Master data'!$A$1:$C$29,2,0)</f>
        <v>Chi phí giá vốn</v>
      </c>
    </row>
    <row r="873" ht="21.0" hidden="1" customHeight="1" outlineLevel="1">
      <c r="A873" s="165" t="s">
        <v>3250</v>
      </c>
      <c r="B873" s="293" t="s">
        <v>976</v>
      </c>
      <c r="C873" s="284" t="s">
        <v>99</v>
      </c>
      <c r="D873" s="285">
        <v>1337000.0</v>
      </c>
      <c r="E873" s="258" t="str">
        <f>vlookup(C873,'Master data'!$A$1:$C$29,3,0)</f>
        <v>Biến phí</v>
      </c>
      <c r="F873" s="258" t="str">
        <f>vlookup(C873,'Master data'!$A$1:$C$29,2,0)</f>
        <v>Chi phí giá vốn</v>
      </c>
    </row>
    <row r="874" ht="21.0" hidden="1" customHeight="1" outlineLevel="1">
      <c r="A874" s="165" t="s">
        <v>3250</v>
      </c>
      <c r="B874" s="292" t="s">
        <v>4319</v>
      </c>
      <c r="C874" s="284" t="s">
        <v>102</v>
      </c>
      <c r="D874" s="394">
        <v>1.6025E8</v>
      </c>
      <c r="E874" s="258" t="str">
        <f>vlookup(C874,'Master data'!$A$1:$C$29,3,0)</f>
        <v>Biến phí</v>
      </c>
      <c r="F874" s="258" t="str">
        <f>vlookup(C874,'Master data'!$A$1:$C$29,2,0)</f>
        <v>Chi phí giá vốn</v>
      </c>
    </row>
    <row r="875" ht="21.0" hidden="1" customHeight="1" outlineLevel="1">
      <c r="A875" s="165" t="s">
        <v>3250</v>
      </c>
      <c r="B875" s="293" t="s">
        <v>4319</v>
      </c>
      <c r="C875" s="284" t="s">
        <v>102</v>
      </c>
      <c r="D875" s="285">
        <v>1260000.0</v>
      </c>
      <c r="E875" s="258" t="str">
        <f>vlookup(C875,'Master data'!$A$1:$C$29,3,0)</f>
        <v>Biến phí</v>
      </c>
      <c r="F875" s="258" t="str">
        <f>vlookup(C875,'Master data'!$A$1:$C$29,2,0)</f>
        <v>Chi phí giá vốn</v>
      </c>
    </row>
    <row r="876" ht="21.0" hidden="1" customHeight="1" outlineLevel="1">
      <c r="A876" s="165" t="s">
        <v>3250</v>
      </c>
      <c r="B876" s="292" t="s">
        <v>591</v>
      </c>
      <c r="C876" s="284" t="s">
        <v>111</v>
      </c>
      <c r="D876" s="286"/>
      <c r="E876" s="258" t="str">
        <f>vlookup(C876,'Master data'!$A$1:$C$29,3,0)</f>
        <v>Định phí</v>
      </c>
      <c r="F876" s="258" t="str">
        <f>vlookup(C876,'Master data'!$A$1:$C$29,2,0)</f>
        <v>Chi phí khác</v>
      </c>
    </row>
    <row r="877" ht="21.0" hidden="1" customHeight="1" outlineLevel="1">
      <c r="A877" s="165" t="s">
        <v>3250</v>
      </c>
      <c r="B877" s="293" t="s">
        <v>3225</v>
      </c>
      <c r="C877" s="284" t="s">
        <v>119</v>
      </c>
      <c r="D877" s="285"/>
      <c r="E877" s="258" t="str">
        <f>vlookup(C877,'Master data'!$A$1:$C$29,3,0)</f>
        <v>Định phí</v>
      </c>
      <c r="F877" s="258" t="str">
        <f>vlookup(C877,'Master data'!$A$1:$C$29,2,0)</f>
        <v>Chi phí khác</v>
      </c>
    </row>
    <row r="878" ht="21.0" hidden="1" customHeight="1" outlineLevel="1">
      <c r="A878" s="165" t="s">
        <v>3250</v>
      </c>
      <c r="B878" s="292" t="s">
        <v>70</v>
      </c>
      <c r="C878" s="284" t="s">
        <v>70</v>
      </c>
      <c r="D878" s="286">
        <v>8.3932E7</v>
      </c>
      <c r="E878" s="258" t="str">
        <f>vlookup(C878,'Master data'!$A$1:$C$29,3,0)</f>
        <v>Chi phí khác</v>
      </c>
      <c r="F878" s="258" t="str">
        <f>vlookup(C878,'Master data'!$A$1:$C$29,2,0)</f>
        <v>Chi phí khác</v>
      </c>
    </row>
    <row r="879" ht="21.0" hidden="1" customHeight="1" outlineLevel="1">
      <c r="A879" s="165" t="s">
        <v>3250</v>
      </c>
      <c r="B879" s="293" t="s">
        <v>3218</v>
      </c>
      <c r="C879" s="284" t="s">
        <v>122</v>
      </c>
      <c r="D879" s="285">
        <v>1.5896668E7</v>
      </c>
      <c r="E879" s="258" t="str">
        <f>vlookup(C879,'Master data'!$A$1:$C$29,3,0)</f>
        <v>Định phí</v>
      </c>
      <c r="F879" s="258" t="str">
        <f>vlookup(C879,'Master data'!$A$1:$C$29,2,0)</f>
        <v>Chi phí khác</v>
      </c>
    </row>
    <row r="880" ht="21.0" hidden="1" customHeight="1" outlineLevel="1">
      <c r="A880" s="165" t="s">
        <v>3250</v>
      </c>
      <c r="B880" s="292" t="s">
        <v>3219</v>
      </c>
      <c r="C880" s="284" t="s">
        <v>103</v>
      </c>
      <c r="D880" s="286"/>
      <c r="E880" s="258" t="str">
        <f>vlookup(C880,'Master data'!$A$1:$C$29,3,0)</f>
        <v>Biến phí</v>
      </c>
      <c r="F880" s="258" t="str">
        <f>vlookup(C880,'Master data'!$A$1:$C$29,2,0)</f>
        <v>Chi phí bán hàng</v>
      </c>
    </row>
    <row r="881" ht="21.0" hidden="1" customHeight="1" outlineLevel="1">
      <c r="A881" s="173" t="s">
        <v>3250</v>
      </c>
      <c r="B881" s="297" t="s">
        <v>3220</v>
      </c>
      <c r="C881" s="295" t="s">
        <v>124</v>
      </c>
      <c r="D881" s="390">
        <v>2416667.0</v>
      </c>
      <c r="E881" s="264" t="str">
        <f>vlookup(C881,'Master data'!$A$1:$C$29,3,0)</f>
        <v>Chi phí khác</v>
      </c>
      <c r="F881" s="264" t="str">
        <f>vlookup(C881,'Master data'!$A$1:$C$29,2,0)</f>
        <v>Chi phí khác</v>
      </c>
    </row>
    <row r="882" ht="21.0" customHeight="1" collapsed="1">
      <c r="A882" s="165" t="s">
        <v>3253</v>
      </c>
      <c r="B882" s="274" t="s">
        <v>274</v>
      </c>
      <c r="C882" s="275" t="s">
        <v>112</v>
      </c>
      <c r="D882" s="276">
        <v>0.0</v>
      </c>
      <c r="E882" s="277" t="str">
        <f>vlookup(C882,'Master data'!$A$1:$C$29,3,0)</f>
        <v>Biến phí</v>
      </c>
      <c r="F882" s="277" t="str">
        <f>vlookup(C882,'Master data'!$A$1:$C$29,2,0)</f>
        <v>Chi phí hành chính</v>
      </c>
    </row>
    <row r="883" ht="21.0" hidden="1" customHeight="1" outlineLevel="1">
      <c r="A883" s="165" t="s">
        <v>3253</v>
      </c>
      <c r="B883" s="270" t="s">
        <v>112</v>
      </c>
      <c r="C883" s="291" t="s">
        <v>112</v>
      </c>
      <c r="D883" s="271">
        <v>6.0005019E7</v>
      </c>
      <c r="E883" s="258" t="str">
        <f>vlookup(C883,'Master data'!$A$1:$C$29,3,0)</f>
        <v>Biến phí</v>
      </c>
      <c r="F883" s="258" t="str">
        <f>vlookup(C883,'Master data'!$A$1:$C$29,2,0)</f>
        <v>Chi phí hành chính</v>
      </c>
    </row>
    <row r="884" ht="21.0" hidden="1" customHeight="1" outlineLevel="1">
      <c r="A884" s="165" t="s">
        <v>3253</v>
      </c>
      <c r="B884" s="293" t="s">
        <v>3239</v>
      </c>
      <c r="C884" s="284" t="s">
        <v>115</v>
      </c>
      <c r="D884" s="285">
        <v>2.2646177E7</v>
      </c>
      <c r="E884" s="258" t="str">
        <f>vlookup(C884,'Master data'!$A$1:$C$29,3,0)</f>
        <v>Định phí</v>
      </c>
      <c r="F884" s="258" t="str">
        <f>vlookup(C884,'Master data'!$A$1:$C$29,2,0)</f>
        <v>Chi phí hành chính</v>
      </c>
    </row>
    <row r="885" ht="21.0" hidden="1" customHeight="1" outlineLevel="1">
      <c r="A885" s="165" t="s">
        <v>3253</v>
      </c>
      <c r="B885" s="292" t="s">
        <v>3200</v>
      </c>
      <c r="C885" s="284" t="s">
        <v>112</v>
      </c>
      <c r="D885" s="286">
        <v>4588000.0</v>
      </c>
      <c r="E885" s="258" t="str">
        <f>vlookup(C885,'Master data'!$A$1:$C$29,3,0)</f>
        <v>Biến phí</v>
      </c>
      <c r="F885" s="258" t="str">
        <f>vlookup(C885,'Master data'!$A$1:$C$29,2,0)</f>
        <v>Chi phí hành chính</v>
      </c>
    </row>
    <row r="886" ht="21.0" hidden="1" customHeight="1" outlineLevel="1">
      <c r="A886" s="165" t="s">
        <v>3253</v>
      </c>
      <c r="B886" s="293" t="s">
        <v>3201</v>
      </c>
      <c r="C886" s="284" t="s">
        <v>116</v>
      </c>
      <c r="D886" s="285">
        <v>1.5760186E7</v>
      </c>
      <c r="E886" s="258" t="str">
        <f>vlookup(C886,'Master data'!$A$1:$C$29,3,0)</f>
        <v>Định phí</v>
      </c>
      <c r="F886" s="258" t="str">
        <f>vlookup(C886,'Master data'!$A$1:$C$29,2,0)</f>
        <v>Chi phí hành chính</v>
      </c>
    </row>
    <row r="887" ht="21.0" hidden="1" customHeight="1" outlineLevel="1">
      <c r="A887" s="165" t="s">
        <v>3253</v>
      </c>
      <c r="B887" s="292" t="s">
        <v>3202</v>
      </c>
      <c r="C887" s="284" t="s">
        <v>118</v>
      </c>
      <c r="D887" s="286">
        <v>2.0715335E7</v>
      </c>
      <c r="E887" s="258" t="str">
        <f>vlookup(C887,'Master data'!$A$1:$C$29,3,0)</f>
        <v>Định phí</v>
      </c>
      <c r="F887" s="258" t="str">
        <f>vlookup(C887,'Master data'!$A$1:$C$29,2,0)</f>
        <v>Chi phí hành chính</v>
      </c>
    </row>
    <row r="888" ht="21.0" hidden="1" customHeight="1" outlineLevel="1">
      <c r="A888" s="165" t="s">
        <v>3253</v>
      </c>
      <c r="B888" s="293" t="s">
        <v>3203</v>
      </c>
      <c r="C888" s="284" t="s">
        <v>107</v>
      </c>
      <c r="D888" s="285">
        <v>2.0888667E7</v>
      </c>
      <c r="E888" s="258" t="str">
        <f>vlookup(C888,'Master data'!$A$1:$C$29,3,0)</f>
        <v>Biến phí</v>
      </c>
      <c r="F888" s="258" t="str">
        <f>vlookup(C888,'Master data'!$A$1:$C$29,2,0)</f>
        <v>Chi phí bán hàng</v>
      </c>
    </row>
    <row r="889" ht="21.0" hidden="1" customHeight="1" outlineLevel="1">
      <c r="A889" s="165" t="s">
        <v>3253</v>
      </c>
      <c r="B889" s="292" t="s">
        <v>3204</v>
      </c>
      <c r="C889" s="284" t="s">
        <v>95</v>
      </c>
      <c r="D889" s="286">
        <v>1.57E8</v>
      </c>
      <c r="E889" s="258" t="str">
        <f>vlookup(C889,'Master data'!$A$1:$C$29,3,0)</f>
        <v>Biến phí</v>
      </c>
      <c r="F889" s="258" t="str">
        <f>vlookup(C889,'Master data'!$A$1:$C$29,2,0)</f>
        <v>Chi phí bán hàng</v>
      </c>
    </row>
    <row r="890" ht="21.0" hidden="1" customHeight="1" outlineLevel="1">
      <c r="A890" s="165" t="s">
        <v>3253</v>
      </c>
      <c r="B890" s="293" t="s">
        <v>3205</v>
      </c>
      <c r="C890" s="284" t="s">
        <v>114</v>
      </c>
      <c r="D890" s="285">
        <v>2.5218334E7</v>
      </c>
      <c r="E890" s="258" t="str">
        <f>vlookup(C890,'Master data'!$A$1:$C$29,3,0)</f>
        <v>Định phí</v>
      </c>
      <c r="F890" s="258" t="str">
        <f>vlookup(C890,'Master data'!$A$1:$C$29,2,0)</f>
        <v>Chi phí hành chính</v>
      </c>
    </row>
    <row r="891" ht="21.0" hidden="1" customHeight="1" outlineLevel="1">
      <c r="A891" s="165" t="s">
        <v>3253</v>
      </c>
      <c r="B891" s="292" t="s">
        <v>97</v>
      </c>
      <c r="C891" s="284" t="s">
        <v>97</v>
      </c>
      <c r="D891" s="257"/>
      <c r="E891" s="258" t="str">
        <f>vlookup(C891,'Master data'!$A$1:$C$29,3,0)</f>
        <v>Biến phí</v>
      </c>
      <c r="F891" s="258" t="str">
        <f>vlookup(C891,'Master data'!$A$1:$C$29,2,0)</f>
        <v>Chi phí bán hàng</v>
      </c>
    </row>
    <row r="892" ht="21.0" hidden="1" customHeight="1" outlineLevel="1">
      <c r="A892" s="165" t="s">
        <v>3253</v>
      </c>
      <c r="B892" s="293" t="s">
        <v>3031</v>
      </c>
      <c r="C892" s="284" t="s">
        <v>98</v>
      </c>
      <c r="D892" s="285">
        <v>1.2821541E7</v>
      </c>
      <c r="E892" s="258" t="str">
        <f>vlookup(C892,'Master data'!$A$1:$C$29,3,0)</f>
        <v>Biến phí</v>
      </c>
      <c r="F892" s="258" t="str">
        <f>vlookup(C892,'Master data'!$A$1:$C$29,2,0)</f>
        <v>Chi phí bán hàng</v>
      </c>
    </row>
    <row r="893" ht="21.0" hidden="1" customHeight="1" outlineLevel="1">
      <c r="A893" s="165" t="s">
        <v>3253</v>
      </c>
      <c r="B893" s="292" t="s">
        <v>117</v>
      </c>
      <c r="C893" s="284" t="s">
        <v>117</v>
      </c>
      <c r="D893" s="257"/>
      <c r="E893" s="258" t="str">
        <f>vlookup(C893,'Master data'!$A$1:$C$29,3,0)</f>
        <v>Định phí</v>
      </c>
      <c r="F893" s="258" t="str">
        <f>vlookup(C893,'Master data'!$A$1:$C$29,2,0)</f>
        <v>Chi phí bán hàng</v>
      </c>
    </row>
    <row r="894" ht="21.0" hidden="1" customHeight="1" outlineLevel="1">
      <c r="A894" s="165" t="s">
        <v>3253</v>
      </c>
      <c r="B894" s="293" t="s">
        <v>101</v>
      </c>
      <c r="C894" s="284" t="s">
        <v>101</v>
      </c>
      <c r="D894" s="285">
        <v>9.9847334E7</v>
      </c>
      <c r="E894" s="258" t="str">
        <f>vlookup(C894,'Master data'!$A$1:$C$29,3,0)</f>
        <v>Biến phí</v>
      </c>
      <c r="F894" s="258" t="str">
        <f>vlookup(C894,'Master data'!$A$1:$C$29,2,0)</f>
        <v>Chi phí bán hàng</v>
      </c>
    </row>
    <row r="895" ht="21.0" hidden="1" customHeight="1" outlineLevel="1">
      <c r="A895" s="165" t="s">
        <v>3253</v>
      </c>
      <c r="B895" s="292" t="s">
        <v>3206</v>
      </c>
      <c r="C895" s="284" t="s">
        <v>103</v>
      </c>
      <c r="D895" s="286">
        <v>1.560787E7</v>
      </c>
      <c r="E895" s="258" t="str">
        <f>vlookup(C895,'Master data'!$A$1:$C$29,3,0)</f>
        <v>Biến phí</v>
      </c>
      <c r="F895" s="258" t="str">
        <f>vlookup(C895,'Master data'!$A$1:$C$29,2,0)</f>
        <v>Chi phí bán hàng</v>
      </c>
    </row>
    <row r="896" ht="21.0" hidden="1" customHeight="1" outlineLevel="1">
      <c r="A896" s="165" t="s">
        <v>3253</v>
      </c>
      <c r="B896" s="293" t="s">
        <v>3207</v>
      </c>
      <c r="C896" s="284" t="s">
        <v>104</v>
      </c>
      <c r="D896" s="285">
        <v>2.2E7</v>
      </c>
      <c r="E896" s="258" t="str">
        <f>vlookup(C896,'Master data'!$A$1:$C$29,3,0)</f>
        <v>Biến phí</v>
      </c>
      <c r="F896" s="258" t="str">
        <f>vlookup(C896,'Master data'!$A$1:$C$29,2,0)</f>
        <v>Chi phí bán hàng</v>
      </c>
    </row>
    <row r="897" ht="21.0" hidden="1" customHeight="1" outlineLevel="1">
      <c r="A897" s="165" t="s">
        <v>3253</v>
      </c>
      <c r="B897" s="292" t="s">
        <v>105</v>
      </c>
      <c r="C897" s="284" t="s">
        <v>105</v>
      </c>
      <c r="D897" s="257"/>
      <c r="E897" s="258" t="str">
        <f>vlookup(C897,'Master data'!$A$1:$C$29,3,0)</f>
        <v>Biến phí</v>
      </c>
      <c r="F897" s="258" t="str">
        <f>vlookup(C897,'Master data'!$A$1:$C$29,2,0)</f>
        <v>Chi phí bán hàng</v>
      </c>
    </row>
    <row r="898" ht="21.0" hidden="1" customHeight="1" outlineLevel="1">
      <c r="A898" s="165" t="s">
        <v>3253</v>
      </c>
      <c r="B898" s="293" t="s">
        <v>3208</v>
      </c>
      <c r="C898" s="284" t="s">
        <v>17</v>
      </c>
      <c r="D898" s="285">
        <v>3.82678318E8</v>
      </c>
      <c r="E898" s="258" t="str">
        <f>vlookup(C898,'Master data'!$A$1:$C$29,3,0)</f>
        <v>Biến phí</v>
      </c>
      <c r="F898" s="258" t="str">
        <f>vlookup(C898,'Master data'!$A$1:$C$29,2,0)</f>
        <v>Chi phí bán hàng</v>
      </c>
    </row>
    <row r="899" ht="21.0" hidden="1" customHeight="1" outlineLevel="1">
      <c r="A899" s="165" t="s">
        <v>3253</v>
      </c>
      <c r="B899" s="292" t="s">
        <v>106</v>
      </c>
      <c r="C899" s="284" t="s">
        <v>106</v>
      </c>
      <c r="D899" s="286">
        <v>6582681.0</v>
      </c>
      <c r="E899" s="258" t="str">
        <f>vlookup(C899,'Master data'!$A$1:$C$29,3,0)</f>
        <v>Biến phí</v>
      </c>
      <c r="F899" s="258" t="str">
        <f>vlookup(C899,'Master data'!$A$1:$C$29,2,0)</f>
        <v>Chi phí bán hàng</v>
      </c>
    </row>
    <row r="900" ht="21.0" hidden="1" customHeight="1" outlineLevel="1">
      <c r="A900" s="165" t="s">
        <v>3253</v>
      </c>
      <c r="B900" s="293" t="s">
        <v>3871</v>
      </c>
      <c r="C900" s="284" t="s">
        <v>118</v>
      </c>
      <c r="D900" s="285">
        <v>9629500.0</v>
      </c>
      <c r="E900" s="258" t="str">
        <f>vlookup(C900,'Master data'!$A$1:$C$29,3,0)</f>
        <v>Định phí</v>
      </c>
      <c r="F900" s="258" t="str">
        <f>vlookup(C900,'Master data'!$A$1:$C$29,2,0)</f>
        <v>Chi phí hành chính</v>
      </c>
    </row>
    <row r="901" ht="21.0" hidden="1" customHeight="1" outlineLevel="1">
      <c r="A901" s="165" t="s">
        <v>3253</v>
      </c>
      <c r="B901" s="292" t="s">
        <v>109</v>
      </c>
      <c r="C901" s="284" t="s">
        <v>109</v>
      </c>
      <c r="D901" s="286">
        <v>4.43648055E8</v>
      </c>
      <c r="E901" s="258" t="str">
        <f>vlookup(C901,'Master data'!$A$1:$C$29,3,0)</f>
        <v>Định phí</v>
      </c>
      <c r="F901" s="258" t="str">
        <f>vlookup(C901,'Master data'!$A$1:$C$29,2,0)</f>
        <v>Chi phí QLDN</v>
      </c>
    </row>
    <row r="902" ht="21.0" hidden="1" customHeight="1" outlineLevel="1">
      <c r="A902" s="165" t="s">
        <v>3253</v>
      </c>
      <c r="B902" s="293" t="s">
        <v>3210</v>
      </c>
      <c r="C902" s="284" t="s">
        <v>120</v>
      </c>
      <c r="D902" s="285">
        <v>1.28489333E8</v>
      </c>
      <c r="E902" s="258" t="str">
        <f>vlookup(C902,'Master data'!$A$1:$C$29,3,0)</f>
        <v>Định phí</v>
      </c>
      <c r="F902" s="258" t="str">
        <f>vlookup(C902,'Master data'!$A$1:$C$29,2,0)</f>
        <v>Chi phí QLDN</v>
      </c>
    </row>
    <row r="903" ht="21.0" hidden="1" customHeight="1" outlineLevel="1">
      <c r="A903" s="165" t="s">
        <v>3253</v>
      </c>
      <c r="B903" s="292" t="s">
        <v>121</v>
      </c>
      <c r="C903" s="284" t="s">
        <v>121</v>
      </c>
      <c r="D903" s="286">
        <v>2.893824E7</v>
      </c>
      <c r="E903" s="258" t="str">
        <f>vlookup(C903,'Master data'!$A$1:$C$29,3,0)</f>
        <v>Định phí</v>
      </c>
      <c r="F903" s="258" t="str">
        <f>vlookup(C903,'Master data'!$A$1:$C$29,2,0)</f>
        <v>Chi phí QLDN</v>
      </c>
    </row>
    <row r="904" ht="21.0" hidden="1" customHeight="1" outlineLevel="1">
      <c r="A904" s="165" t="s">
        <v>3253</v>
      </c>
      <c r="B904" s="293" t="s">
        <v>4305</v>
      </c>
      <c r="C904" s="284" t="s">
        <v>123</v>
      </c>
      <c r="D904" s="285">
        <v>1.8E7</v>
      </c>
      <c r="E904" s="258" t="str">
        <f>vlookup(C904,'Master data'!$A$1:$C$29,3,0)</f>
        <v>Định phí</v>
      </c>
      <c r="F904" s="258" t="str">
        <f>vlookup(C904,'Master data'!$A$1:$C$29,2,0)</f>
        <v>Chi phí QLDN</v>
      </c>
    </row>
    <row r="905" ht="21.0" hidden="1" customHeight="1" outlineLevel="1">
      <c r="A905" s="165" t="s">
        <v>3253</v>
      </c>
      <c r="B905" s="292" t="s">
        <v>3212</v>
      </c>
      <c r="C905" s="284" t="s">
        <v>112</v>
      </c>
      <c r="D905" s="286">
        <v>1.2E7</v>
      </c>
      <c r="E905" s="258" t="str">
        <f>vlookup(C905,'Master data'!$A$1:$C$29,3,0)</f>
        <v>Biến phí</v>
      </c>
      <c r="F905" s="258" t="str">
        <f>vlookup(C905,'Master data'!$A$1:$C$29,2,0)</f>
        <v>Chi phí hành chính</v>
      </c>
    </row>
    <row r="906" ht="21.0" hidden="1" customHeight="1" outlineLevel="1">
      <c r="A906" s="165" t="s">
        <v>3253</v>
      </c>
      <c r="B906" s="293" t="s">
        <v>4320</v>
      </c>
      <c r="C906" s="284" t="s">
        <v>99</v>
      </c>
      <c r="D906" s="285">
        <v>4.2559E7</v>
      </c>
      <c r="E906" s="258" t="str">
        <f>vlookup(C906,'Master data'!$A$1:$C$29,3,0)</f>
        <v>Biến phí</v>
      </c>
      <c r="F906" s="258" t="str">
        <f>vlookup(C906,'Master data'!$A$1:$C$29,2,0)</f>
        <v>Chi phí giá vốn</v>
      </c>
    </row>
    <row r="907" ht="21.0" hidden="1" customHeight="1" outlineLevel="1">
      <c r="A907" s="165" t="s">
        <v>3253</v>
      </c>
      <c r="B907" s="292" t="s">
        <v>4321</v>
      </c>
      <c r="C907" s="284" t="s">
        <v>99</v>
      </c>
      <c r="D907" s="286">
        <v>1.6E7</v>
      </c>
      <c r="E907" s="258" t="str">
        <f>vlookup(C907,'Master data'!$A$1:$C$29,3,0)</f>
        <v>Biến phí</v>
      </c>
      <c r="F907" s="258" t="str">
        <f>vlookup(C907,'Master data'!$A$1:$C$29,2,0)</f>
        <v>Chi phí giá vốn</v>
      </c>
    </row>
    <row r="908" ht="21.0" hidden="1" customHeight="1" outlineLevel="1">
      <c r="A908" s="165" t="s">
        <v>3253</v>
      </c>
      <c r="B908" s="293" t="s">
        <v>4322</v>
      </c>
      <c r="C908" s="284" t="s">
        <v>99</v>
      </c>
      <c r="D908" s="285">
        <v>3806000.0</v>
      </c>
      <c r="E908" s="258" t="str">
        <f>vlookup(C908,'Master data'!$A$1:$C$29,3,0)</f>
        <v>Biến phí</v>
      </c>
      <c r="F908" s="258" t="str">
        <f>vlookup(C908,'Master data'!$A$1:$C$29,2,0)</f>
        <v>Chi phí giá vốn</v>
      </c>
    </row>
    <row r="909" ht="21.0" hidden="1" customHeight="1" outlineLevel="1">
      <c r="A909" s="165" t="s">
        <v>3253</v>
      </c>
      <c r="B909" s="292" t="s">
        <v>2246</v>
      </c>
      <c r="C909" s="284" t="s">
        <v>99</v>
      </c>
      <c r="D909" s="286">
        <v>8275000.0</v>
      </c>
      <c r="E909" s="258" t="str">
        <f>vlookup(C909,'Master data'!$A$1:$C$29,3,0)</f>
        <v>Biến phí</v>
      </c>
      <c r="F909" s="258" t="str">
        <f>vlookup(C909,'Master data'!$A$1:$C$29,2,0)</f>
        <v>Chi phí giá vốn</v>
      </c>
    </row>
    <row r="910" ht="21.0" hidden="1" customHeight="1" outlineLevel="1">
      <c r="A910" s="165" t="s">
        <v>3253</v>
      </c>
      <c r="B910" s="293" t="s">
        <v>4323</v>
      </c>
      <c r="C910" s="284" t="s">
        <v>99</v>
      </c>
      <c r="D910" s="285">
        <v>2.20794E7</v>
      </c>
      <c r="E910" s="258" t="str">
        <f>vlookup(C910,'Master data'!$A$1:$C$29,3,0)</f>
        <v>Biến phí</v>
      </c>
      <c r="F910" s="258" t="str">
        <f>vlookup(C910,'Master data'!$A$1:$C$29,2,0)</f>
        <v>Chi phí giá vốn</v>
      </c>
    </row>
    <row r="911" ht="21.0" hidden="1" customHeight="1" outlineLevel="1">
      <c r="A911" s="165" t="s">
        <v>3253</v>
      </c>
      <c r="B911" s="292" t="s">
        <v>4324</v>
      </c>
      <c r="C911" s="284" t="s">
        <v>99</v>
      </c>
      <c r="D911" s="286">
        <v>3.18E7</v>
      </c>
      <c r="E911" s="258" t="str">
        <f>vlookup(C911,'Master data'!$A$1:$C$29,3,0)</f>
        <v>Biến phí</v>
      </c>
      <c r="F911" s="258" t="str">
        <f>vlookup(C911,'Master data'!$A$1:$C$29,2,0)</f>
        <v>Chi phí giá vốn</v>
      </c>
    </row>
    <row r="912" ht="21.0" hidden="1" customHeight="1" outlineLevel="1">
      <c r="A912" s="165" t="s">
        <v>3253</v>
      </c>
      <c r="B912" s="293" t="s">
        <v>2592</v>
      </c>
      <c r="C912" s="284" t="s">
        <v>99</v>
      </c>
      <c r="D912" s="285">
        <v>6400000.0</v>
      </c>
      <c r="E912" s="258" t="str">
        <f>vlookup(C912,'Master data'!$A$1:$C$29,3,0)</f>
        <v>Biến phí</v>
      </c>
      <c r="F912" s="258" t="str">
        <f>vlookup(C912,'Master data'!$A$1:$C$29,2,0)</f>
        <v>Chi phí giá vốn</v>
      </c>
    </row>
    <row r="913" ht="21.0" hidden="1" customHeight="1" outlineLevel="1">
      <c r="A913" s="165" t="s">
        <v>3253</v>
      </c>
      <c r="B913" s="292" t="s">
        <v>4325</v>
      </c>
      <c r="C913" s="284" t="s">
        <v>99</v>
      </c>
      <c r="D913" s="286">
        <v>253000.0</v>
      </c>
      <c r="E913" s="258" t="str">
        <f>vlookup(C913,'Master data'!$A$1:$C$29,3,0)</f>
        <v>Biến phí</v>
      </c>
      <c r="F913" s="258" t="str">
        <f>vlookup(C913,'Master data'!$A$1:$C$29,2,0)</f>
        <v>Chi phí giá vốn</v>
      </c>
    </row>
    <row r="914" ht="21.0" hidden="1" customHeight="1" outlineLevel="1">
      <c r="A914" s="165" t="s">
        <v>3253</v>
      </c>
      <c r="B914" s="293" t="s">
        <v>4326</v>
      </c>
      <c r="C914" s="284" t="s">
        <v>99</v>
      </c>
      <c r="D914" s="285">
        <v>3.14E7</v>
      </c>
      <c r="E914" s="258" t="str">
        <f>vlookup(C914,'Master data'!$A$1:$C$29,3,0)</f>
        <v>Biến phí</v>
      </c>
      <c r="F914" s="258" t="str">
        <f>vlookup(C914,'Master data'!$A$1:$C$29,2,0)</f>
        <v>Chi phí giá vốn</v>
      </c>
    </row>
    <row r="915" ht="21.0" hidden="1" customHeight="1" outlineLevel="1">
      <c r="A915" s="165" t="s">
        <v>3253</v>
      </c>
      <c r="B915" s="292" t="s">
        <v>4327</v>
      </c>
      <c r="C915" s="284" t="s">
        <v>99</v>
      </c>
      <c r="D915" s="286">
        <v>1.447E7</v>
      </c>
      <c r="E915" s="258" t="str">
        <f>vlookup(C915,'Master data'!$A$1:$C$29,3,0)</f>
        <v>Biến phí</v>
      </c>
      <c r="F915" s="258" t="str">
        <f>vlookup(C915,'Master data'!$A$1:$C$29,2,0)</f>
        <v>Chi phí giá vốn</v>
      </c>
    </row>
    <row r="916" ht="21.0" hidden="1" customHeight="1" outlineLevel="1">
      <c r="A916" s="165" t="s">
        <v>3253</v>
      </c>
      <c r="B916" s="292" t="s">
        <v>586</v>
      </c>
      <c r="C916" s="284" t="s">
        <v>99</v>
      </c>
      <c r="D916" s="285">
        <v>1.981E8</v>
      </c>
      <c r="E916" s="258" t="str">
        <f>vlookup(C916,'Master data'!$A$1:$C$29,3,0)</f>
        <v>Biến phí</v>
      </c>
      <c r="F916" s="258" t="str">
        <f>vlookup(C916,'Master data'!$A$1:$C$29,2,0)</f>
        <v>Chi phí giá vốn</v>
      </c>
    </row>
    <row r="917" ht="21.0" hidden="1" customHeight="1" outlineLevel="1">
      <c r="A917" s="165" t="s">
        <v>3253</v>
      </c>
      <c r="B917" s="292" t="s">
        <v>586</v>
      </c>
      <c r="C917" s="284" t="s">
        <v>102</v>
      </c>
      <c r="D917" s="286">
        <v>3.84E7</v>
      </c>
      <c r="E917" s="258" t="str">
        <f>vlookup(C917,'Master data'!$A$1:$C$29,3,0)</f>
        <v>Biến phí</v>
      </c>
      <c r="F917" s="258" t="str">
        <f>vlookup(C917,'Master data'!$A$1:$C$29,2,0)</f>
        <v>Chi phí giá vốn</v>
      </c>
    </row>
    <row r="918" ht="21.0" hidden="1" customHeight="1" outlineLevel="1">
      <c r="A918" s="165" t="s">
        <v>3253</v>
      </c>
      <c r="B918" s="293" t="s">
        <v>591</v>
      </c>
      <c r="C918" s="284" t="s">
        <v>111</v>
      </c>
      <c r="D918" s="285">
        <v>1.0E8</v>
      </c>
      <c r="E918" s="258" t="str">
        <f>vlookup(C918,'Master data'!$A$1:$C$29,3,0)</f>
        <v>Định phí</v>
      </c>
      <c r="F918" s="258" t="str">
        <f>vlookup(C918,'Master data'!$A$1:$C$29,2,0)</f>
        <v>Chi phí khác</v>
      </c>
    </row>
    <row r="919" ht="21.0" hidden="1" customHeight="1" outlineLevel="1">
      <c r="A919" s="165" t="s">
        <v>3253</v>
      </c>
      <c r="B919" s="292" t="s">
        <v>3225</v>
      </c>
      <c r="C919" s="284" t="s">
        <v>119</v>
      </c>
      <c r="D919" s="286"/>
      <c r="E919" s="258" t="str">
        <f>vlookup(C919,'Master data'!$A$1:$C$29,3,0)</f>
        <v>Định phí</v>
      </c>
      <c r="F919" s="258" t="str">
        <f>vlookup(C919,'Master data'!$A$1:$C$29,2,0)</f>
        <v>Chi phí khác</v>
      </c>
    </row>
    <row r="920" ht="21.0" hidden="1" customHeight="1" outlineLevel="1">
      <c r="A920" s="165" t="s">
        <v>3253</v>
      </c>
      <c r="B920" s="293" t="s">
        <v>70</v>
      </c>
      <c r="C920" s="284" t="s">
        <v>70</v>
      </c>
      <c r="D920" s="285">
        <v>7.7868667E7</v>
      </c>
      <c r="E920" s="258" t="str">
        <f>vlookup(C920,'Master data'!$A$1:$C$29,3,0)</f>
        <v>Chi phí khác</v>
      </c>
      <c r="F920" s="258" t="str">
        <f>vlookup(C920,'Master data'!$A$1:$C$29,2,0)</f>
        <v>Chi phí khác</v>
      </c>
    </row>
    <row r="921" ht="21.0" hidden="1" customHeight="1" outlineLevel="1">
      <c r="A921" s="165" t="s">
        <v>3253</v>
      </c>
      <c r="B921" s="292" t="s">
        <v>3218</v>
      </c>
      <c r="C921" s="284" t="s">
        <v>122</v>
      </c>
      <c r="D921" s="286">
        <v>1.7762667E7</v>
      </c>
      <c r="E921" s="258" t="str">
        <f>vlookup(C921,'Master data'!$A$1:$C$29,3,0)</f>
        <v>Định phí</v>
      </c>
      <c r="F921" s="258" t="str">
        <f>vlookup(C921,'Master data'!$A$1:$C$29,2,0)</f>
        <v>Chi phí khác</v>
      </c>
    </row>
    <row r="922" ht="21.0" hidden="1" customHeight="1" outlineLevel="1">
      <c r="A922" s="165" t="s">
        <v>3253</v>
      </c>
      <c r="B922" s="293" t="s">
        <v>3219</v>
      </c>
      <c r="C922" s="284" t="s">
        <v>103</v>
      </c>
      <c r="D922" s="285"/>
      <c r="E922" s="258" t="str">
        <f>vlookup(C922,'Master data'!$A$1:$C$29,3,0)</f>
        <v>Biến phí</v>
      </c>
      <c r="F922" s="258" t="str">
        <f>vlookup(C922,'Master data'!$A$1:$C$29,2,0)</f>
        <v>Chi phí bán hàng</v>
      </c>
    </row>
    <row r="923" ht="21.0" hidden="1" customHeight="1" outlineLevel="1">
      <c r="A923" s="173" t="s">
        <v>3253</v>
      </c>
      <c r="B923" s="294" t="s">
        <v>3220</v>
      </c>
      <c r="C923" s="295" t="s">
        <v>124</v>
      </c>
      <c r="D923" s="296">
        <v>1166667.0</v>
      </c>
      <c r="E923" s="264" t="str">
        <f>vlookup(C923,'Master data'!$A$1:$C$29,3,0)</f>
        <v>Chi phí khác</v>
      </c>
      <c r="F923" s="264" t="str">
        <f>vlookup(C923,'Master data'!$A$1:$C$29,2,0)</f>
        <v>Chi phí khác</v>
      </c>
    </row>
    <row r="924" ht="21.0" customHeight="1" collapsed="1">
      <c r="A924" s="165" t="s">
        <v>3254</v>
      </c>
      <c r="B924" s="274" t="s">
        <v>274</v>
      </c>
      <c r="C924" s="275" t="s">
        <v>112</v>
      </c>
      <c r="D924" s="276">
        <v>0.0</v>
      </c>
      <c r="E924" s="277" t="str">
        <f>vlookup(C924,'Master data'!$A$1:$C$29,3,0)</f>
        <v>Biến phí</v>
      </c>
      <c r="F924" s="277" t="str">
        <f>vlookup(C924,'Master data'!$A$1:$C$29,2,0)</f>
        <v>Chi phí hành chính</v>
      </c>
    </row>
    <row r="925" ht="21.0" hidden="1" customHeight="1" outlineLevel="1">
      <c r="A925" s="165" t="s">
        <v>3254</v>
      </c>
      <c r="B925" s="265" t="s">
        <v>112</v>
      </c>
      <c r="C925" s="291" t="s">
        <v>112</v>
      </c>
      <c r="D925" s="266">
        <v>2.0205669E7</v>
      </c>
      <c r="E925" s="258" t="str">
        <f>iferror(vlookup(C925,'Master data'!$A$1:$C$29,3,0),"--")</f>
        <v>Biến phí</v>
      </c>
      <c r="F925" s="258" t="str">
        <f>iferror(vlookup(C925,'Master data'!$A$1:$C$29,2,0),"--")</f>
        <v>Chi phí hành chính</v>
      </c>
    </row>
    <row r="926" ht="21.0" hidden="1" customHeight="1" outlineLevel="1">
      <c r="A926" s="165" t="s">
        <v>3254</v>
      </c>
      <c r="B926" s="292" t="s">
        <v>3239</v>
      </c>
      <c r="C926" s="284" t="s">
        <v>115</v>
      </c>
      <c r="D926" s="286">
        <v>2.2312E7</v>
      </c>
      <c r="E926" s="258" t="str">
        <f>iferror(vlookup(C926,'Master data'!$A$1:$C$29,3,0),"--")</f>
        <v>Định phí</v>
      </c>
      <c r="F926" s="258" t="str">
        <f>iferror(vlookup(C926,'Master data'!$A$1:$C$29,2,0),"--")</f>
        <v>Chi phí hành chính</v>
      </c>
    </row>
    <row r="927" ht="21.0" hidden="1" customHeight="1" outlineLevel="1">
      <c r="A927" s="165" t="s">
        <v>3254</v>
      </c>
      <c r="B927" s="293" t="s">
        <v>3200</v>
      </c>
      <c r="C927" s="284" t="s">
        <v>112</v>
      </c>
      <c r="D927" s="285">
        <v>4860667.0</v>
      </c>
      <c r="E927" s="258" t="str">
        <f>iferror(vlookup(C927,'Master data'!$A$1:$C$29,3,0),"--")</f>
        <v>Biến phí</v>
      </c>
      <c r="F927" s="258" t="str">
        <f>iferror(vlookup(C927,'Master data'!$A$1:$C$29,2,0),"--")</f>
        <v>Chi phí hành chính</v>
      </c>
    </row>
    <row r="928" ht="21.0" hidden="1" customHeight="1" outlineLevel="1">
      <c r="A928" s="165" t="s">
        <v>3254</v>
      </c>
      <c r="B928" s="292" t="s">
        <v>3201</v>
      </c>
      <c r="C928" s="284" t="s">
        <v>116</v>
      </c>
      <c r="D928" s="286">
        <v>2.2915694E7</v>
      </c>
      <c r="E928" s="258" t="str">
        <f>iferror(vlookup(C928,'Master data'!$A$1:$C$29,3,0),"--")</f>
        <v>Định phí</v>
      </c>
      <c r="F928" s="258" t="str">
        <f>iferror(vlookup(C928,'Master data'!$A$1:$C$29,2,0),"--")</f>
        <v>Chi phí hành chính</v>
      </c>
    </row>
    <row r="929" ht="21.0" hidden="1" customHeight="1" outlineLevel="1">
      <c r="A929" s="165" t="s">
        <v>3254</v>
      </c>
      <c r="B929" s="293" t="s">
        <v>3202</v>
      </c>
      <c r="C929" s="284" t="s">
        <v>118</v>
      </c>
      <c r="D929" s="285">
        <v>1.086568E7</v>
      </c>
      <c r="E929" s="258" t="str">
        <f>iferror(vlookup(C929,'Master data'!$A$1:$C$29,3,0),"--")</f>
        <v>Định phí</v>
      </c>
      <c r="F929" s="258" t="str">
        <f>iferror(vlookup(C929,'Master data'!$A$1:$C$29,2,0),"--")</f>
        <v>Chi phí hành chính</v>
      </c>
    </row>
    <row r="930" ht="21.0" hidden="1" customHeight="1" outlineLevel="1">
      <c r="A930" s="165" t="s">
        <v>3254</v>
      </c>
      <c r="B930" s="292" t="s">
        <v>3204</v>
      </c>
      <c r="C930" s="284" t="s">
        <v>95</v>
      </c>
      <c r="D930" s="286">
        <v>2.0E8</v>
      </c>
      <c r="E930" s="258" t="str">
        <f>iferror(vlookup(C930,'Master data'!$A$1:$C$29,3,0),"--")</f>
        <v>Biến phí</v>
      </c>
      <c r="F930" s="258" t="str">
        <f>iferror(vlookup(C930,'Master data'!$A$1:$C$29,2,0),"--")</f>
        <v>Chi phí bán hàng</v>
      </c>
    </row>
    <row r="931" ht="21.0" hidden="1" customHeight="1" outlineLevel="1">
      <c r="A931" s="165" t="s">
        <v>3254</v>
      </c>
      <c r="B931" s="293" t="s">
        <v>3205</v>
      </c>
      <c r="C931" s="284" t="s">
        <v>114</v>
      </c>
      <c r="D931" s="285">
        <v>2.38332E7</v>
      </c>
      <c r="E931" s="258" t="str">
        <f>iferror(vlookup(C931,'Master data'!$A$1:$C$29,3,0),"--")</f>
        <v>Định phí</v>
      </c>
      <c r="F931" s="258" t="str">
        <f>iferror(vlookup(C931,'Master data'!$A$1:$C$29,2,0),"--")</f>
        <v>Chi phí hành chính</v>
      </c>
    </row>
    <row r="932" ht="21.0" hidden="1" customHeight="1" outlineLevel="1">
      <c r="A932" s="165" t="s">
        <v>3254</v>
      </c>
      <c r="B932" s="292" t="s">
        <v>97</v>
      </c>
      <c r="C932" s="284" t="s">
        <v>97</v>
      </c>
      <c r="D932" s="286"/>
      <c r="E932" s="258" t="str">
        <f>iferror(vlookup(C932,'Master data'!$A$1:$C$29,3,0),"--")</f>
        <v>Biến phí</v>
      </c>
      <c r="F932" s="258" t="str">
        <f>iferror(vlookup(C932,'Master data'!$A$1:$C$29,2,0),"--")</f>
        <v>Chi phí bán hàng</v>
      </c>
    </row>
    <row r="933" ht="21.0" hidden="1" customHeight="1" outlineLevel="1">
      <c r="A933" s="165" t="s">
        <v>3254</v>
      </c>
      <c r="B933" s="293" t="s">
        <v>3031</v>
      </c>
      <c r="C933" s="284" t="s">
        <v>98</v>
      </c>
      <c r="D933" s="285">
        <v>1.0291074E7</v>
      </c>
      <c r="E933" s="258" t="str">
        <f>iferror(vlookup(C933,'Master data'!$A$1:$C$29,3,0),"--")</f>
        <v>Biến phí</v>
      </c>
      <c r="F933" s="258" t="str">
        <f>iferror(vlookup(C933,'Master data'!$A$1:$C$29,2,0),"--")</f>
        <v>Chi phí bán hàng</v>
      </c>
    </row>
    <row r="934" ht="21.0" hidden="1" customHeight="1" outlineLevel="1">
      <c r="A934" s="165" t="s">
        <v>3254</v>
      </c>
      <c r="B934" s="292" t="s">
        <v>117</v>
      </c>
      <c r="C934" s="284" t="s">
        <v>117</v>
      </c>
      <c r="D934" s="286"/>
      <c r="E934" s="258" t="str">
        <f>iferror(vlookup(C934,'Master data'!$A$1:$C$29,3,0),"--")</f>
        <v>Định phí</v>
      </c>
      <c r="F934" s="258" t="str">
        <f>iferror(vlookup(C934,'Master data'!$A$1:$C$29,2,0),"--")</f>
        <v>Chi phí bán hàng</v>
      </c>
    </row>
    <row r="935" ht="21.0" hidden="1" customHeight="1" outlineLevel="1">
      <c r="A935" s="165" t="s">
        <v>3254</v>
      </c>
      <c r="B935" s="293" t="s">
        <v>101</v>
      </c>
      <c r="C935" s="284" t="s">
        <v>101</v>
      </c>
      <c r="D935" s="285">
        <v>3.5325734E7</v>
      </c>
      <c r="E935" s="258" t="str">
        <f>iferror(vlookup(C935,'Master data'!$A$1:$C$29,3,0),"--")</f>
        <v>Biến phí</v>
      </c>
      <c r="F935" s="258" t="str">
        <f>iferror(vlookup(C935,'Master data'!$A$1:$C$29,2,0),"--")</f>
        <v>Chi phí bán hàng</v>
      </c>
    </row>
    <row r="936" ht="21.0" hidden="1" customHeight="1" outlineLevel="1">
      <c r="A936" s="165" t="s">
        <v>3254</v>
      </c>
      <c r="B936" s="292" t="s">
        <v>3206</v>
      </c>
      <c r="C936" s="284" t="s">
        <v>103</v>
      </c>
      <c r="D936" s="286">
        <v>2.8938475E7</v>
      </c>
      <c r="E936" s="258" t="str">
        <f>iferror(vlookup(C936,'Master data'!$A$1:$C$29,3,0),"--")</f>
        <v>Biến phí</v>
      </c>
      <c r="F936" s="258" t="str">
        <f>iferror(vlookup(C936,'Master data'!$A$1:$C$29,2,0),"--")</f>
        <v>Chi phí bán hàng</v>
      </c>
    </row>
    <row r="937" ht="21.0" hidden="1" customHeight="1" outlineLevel="1">
      <c r="A937" s="165" t="s">
        <v>3254</v>
      </c>
      <c r="B937" s="293" t="s">
        <v>3207</v>
      </c>
      <c r="C937" s="284" t="s">
        <v>104</v>
      </c>
      <c r="D937" s="285">
        <v>2.2E7</v>
      </c>
      <c r="E937" s="258" t="str">
        <f>iferror(vlookup(C937,'Master data'!$A$1:$C$29,3,0),"--")</f>
        <v>Biến phí</v>
      </c>
      <c r="F937" s="258" t="str">
        <f>iferror(vlookup(C937,'Master data'!$A$1:$C$29,2,0),"--")</f>
        <v>Chi phí bán hàng</v>
      </c>
    </row>
    <row r="938" ht="21.0" hidden="1" customHeight="1" outlineLevel="1">
      <c r="A938" s="165" t="s">
        <v>3254</v>
      </c>
      <c r="B938" s="292" t="s">
        <v>105</v>
      </c>
      <c r="C938" s="284" t="s">
        <v>105</v>
      </c>
      <c r="D938" s="286"/>
      <c r="E938" s="258" t="str">
        <f>iferror(vlookup(C938,'Master data'!$A$1:$C$29,3,0),"--")</f>
        <v>Biến phí</v>
      </c>
      <c r="F938" s="258" t="str">
        <f>iferror(vlookup(C938,'Master data'!$A$1:$C$29,2,0),"--")</f>
        <v>Chi phí bán hàng</v>
      </c>
    </row>
    <row r="939" ht="21.0" hidden="1" customHeight="1" outlineLevel="1">
      <c r="A939" s="165" t="s">
        <v>3254</v>
      </c>
      <c r="B939" s="293" t="s">
        <v>3208</v>
      </c>
      <c r="C939" s="284" t="s">
        <v>17</v>
      </c>
      <c r="D939" s="285">
        <v>2.59739627E8</v>
      </c>
      <c r="E939" s="258" t="str">
        <f>iferror(vlookup(C939,'Master data'!$A$1:$C$29,3,0),"--")</f>
        <v>Biến phí</v>
      </c>
      <c r="F939" s="258" t="str">
        <f>iferror(vlookup(C939,'Master data'!$A$1:$C$29,2,0),"--")</f>
        <v>Chi phí bán hàng</v>
      </c>
    </row>
    <row r="940" ht="21.0" hidden="1" customHeight="1" outlineLevel="1">
      <c r="A940" s="165" t="s">
        <v>3254</v>
      </c>
      <c r="B940" s="292" t="s">
        <v>106</v>
      </c>
      <c r="C940" s="284" t="s">
        <v>106</v>
      </c>
      <c r="D940" s="286">
        <v>5399822.0</v>
      </c>
      <c r="E940" s="258" t="str">
        <f>iferror(vlookup(C940,'Master data'!$A$1:$C$29,3,0),"--")</f>
        <v>Biến phí</v>
      </c>
      <c r="F940" s="258" t="str">
        <f>iferror(vlookup(C940,'Master data'!$A$1:$C$29,2,0),"--")</f>
        <v>Chi phí bán hàng</v>
      </c>
    </row>
    <row r="941" ht="21.0" hidden="1" customHeight="1" outlineLevel="1">
      <c r="A941" s="165" t="s">
        <v>3254</v>
      </c>
      <c r="B941" s="293" t="s">
        <v>3871</v>
      </c>
      <c r="C941" s="284" t="s">
        <v>118</v>
      </c>
      <c r="D941" s="285">
        <v>1.1091E7</v>
      </c>
      <c r="E941" s="258" t="str">
        <f>iferror(vlookup(C941,'Master data'!$A$1:$C$29,3,0),"--")</f>
        <v>Định phí</v>
      </c>
      <c r="F941" s="258" t="str">
        <f>iferror(vlookup(C941,'Master data'!$A$1:$C$29,2,0),"--")</f>
        <v>Chi phí hành chính</v>
      </c>
    </row>
    <row r="942" ht="21.0" hidden="1" customHeight="1" outlineLevel="1">
      <c r="A942" s="165" t="s">
        <v>3254</v>
      </c>
      <c r="B942" s="292" t="s">
        <v>109</v>
      </c>
      <c r="C942" s="284" t="s">
        <v>109</v>
      </c>
      <c r="D942" s="286">
        <v>4.53028642E8</v>
      </c>
      <c r="E942" s="258" t="str">
        <f>iferror(vlookup(C942,'Master data'!$A$1:$C$29,3,0),"--")</f>
        <v>Định phí</v>
      </c>
      <c r="F942" s="258" t="str">
        <f>iferror(vlookup(C942,'Master data'!$A$1:$C$29,2,0),"--")</f>
        <v>Chi phí QLDN</v>
      </c>
    </row>
    <row r="943" ht="21.0" hidden="1" customHeight="1" outlineLevel="1">
      <c r="A943" s="165" t="s">
        <v>3254</v>
      </c>
      <c r="B943" s="293" t="s">
        <v>3210</v>
      </c>
      <c r="C943" s="284" t="s">
        <v>120</v>
      </c>
      <c r="D943" s="285">
        <v>1.2991302E8</v>
      </c>
      <c r="E943" s="258" t="str">
        <f>iferror(vlookup(C943,'Master data'!$A$1:$C$29,3,0),"--")</f>
        <v>Định phí</v>
      </c>
      <c r="F943" s="258" t="str">
        <f>iferror(vlookup(C943,'Master data'!$A$1:$C$29,2,0),"--")</f>
        <v>Chi phí QLDN</v>
      </c>
    </row>
    <row r="944" ht="21.0" hidden="1" customHeight="1" outlineLevel="1">
      <c r="A944" s="165" t="s">
        <v>3254</v>
      </c>
      <c r="B944" s="292" t="s">
        <v>121</v>
      </c>
      <c r="C944" s="284" t="s">
        <v>121</v>
      </c>
      <c r="D944" s="286">
        <v>2.901336E7</v>
      </c>
      <c r="E944" s="258" t="str">
        <f>iferror(vlookup(C944,'Master data'!$A$1:$C$29,3,0),"--")</f>
        <v>Định phí</v>
      </c>
      <c r="F944" s="258" t="str">
        <f>iferror(vlookup(C944,'Master data'!$A$1:$C$29,2,0),"--")</f>
        <v>Chi phí QLDN</v>
      </c>
    </row>
    <row r="945" ht="21.0" hidden="1" customHeight="1" outlineLevel="1">
      <c r="A945" s="165" t="s">
        <v>3254</v>
      </c>
      <c r="B945" s="293" t="s">
        <v>4305</v>
      </c>
      <c r="C945" s="284" t="s">
        <v>123</v>
      </c>
      <c r="D945" s="285">
        <v>1.8E7</v>
      </c>
      <c r="E945" s="258" t="str">
        <f>iferror(vlookup(C945,'Master data'!$A$1:$C$29,3,0),"--")</f>
        <v>Định phí</v>
      </c>
      <c r="F945" s="258" t="str">
        <f>iferror(vlookup(C945,'Master data'!$A$1:$C$29,2,0),"--")</f>
        <v>Chi phí QLDN</v>
      </c>
    </row>
    <row r="946" ht="21.0" hidden="1" customHeight="1" outlineLevel="1">
      <c r="A946" s="165" t="s">
        <v>3254</v>
      </c>
      <c r="B946" s="292" t="s">
        <v>3212</v>
      </c>
      <c r="C946" s="284" t="s">
        <v>112</v>
      </c>
      <c r="D946" s="286">
        <v>1.4166667E7</v>
      </c>
      <c r="E946" s="258" t="str">
        <f>iferror(vlookup(C946,'Master data'!$A$1:$C$29,3,0),"--")</f>
        <v>Biến phí</v>
      </c>
      <c r="F946" s="258" t="str">
        <f>iferror(vlookup(C946,'Master data'!$A$1:$C$29,2,0),"--")</f>
        <v>Chi phí hành chính</v>
      </c>
    </row>
    <row r="947" ht="21.0" hidden="1" customHeight="1" outlineLevel="1">
      <c r="A947" s="165" t="s">
        <v>3254</v>
      </c>
      <c r="B947" s="293" t="s">
        <v>3255</v>
      </c>
      <c r="C947" s="284" t="s">
        <v>99</v>
      </c>
      <c r="D947" s="285">
        <v>1686667.0</v>
      </c>
      <c r="E947" s="258" t="str">
        <f>iferror(vlookup(C947,'Master data'!$A$1:$C$29,3,0),"--")</f>
        <v>Biến phí</v>
      </c>
      <c r="F947" s="258" t="str">
        <f>iferror(vlookup(C947,'Master data'!$A$1:$C$29,2,0),"--")</f>
        <v>Chi phí giá vốn</v>
      </c>
    </row>
    <row r="948" ht="21.0" hidden="1" customHeight="1" outlineLevel="1">
      <c r="A948" s="165" t="s">
        <v>3254</v>
      </c>
      <c r="B948" s="292" t="s">
        <v>1550</v>
      </c>
      <c r="C948" s="284" t="s">
        <v>99</v>
      </c>
      <c r="D948" s="286">
        <v>2406667.0</v>
      </c>
      <c r="E948" s="258" t="str">
        <f>iferror(vlookup(C948,'Master data'!$A$1:$C$29,3,0),"--")</f>
        <v>Biến phí</v>
      </c>
      <c r="F948" s="258" t="str">
        <f>iferror(vlookup(C948,'Master data'!$A$1:$C$29,2,0),"--")</f>
        <v>Chi phí giá vốn</v>
      </c>
    </row>
    <row r="949" ht="21.0" hidden="1" customHeight="1" outlineLevel="1">
      <c r="A949" s="165" t="s">
        <v>3254</v>
      </c>
      <c r="B949" s="293" t="s">
        <v>4328</v>
      </c>
      <c r="C949" s="284" t="s">
        <v>99</v>
      </c>
      <c r="D949" s="285">
        <v>129000.0</v>
      </c>
      <c r="E949" s="258" t="str">
        <f>iferror(vlookup(C949,'Master data'!$A$1:$C$29,3,0),"--")</f>
        <v>Biến phí</v>
      </c>
      <c r="F949" s="258" t="str">
        <f>iferror(vlookup(C949,'Master data'!$A$1:$C$29,2,0),"--")</f>
        <v>Chi phí giá vốn</v>
      </c>
    </row>
    <row r="950" ht="21.0" hidden="1" customHeight="1" outlineLevel="1">
      <c r="A950" s="165" t="s">
        <v>3254</v>
      </c>
      <c r="B950" s="292" t="s">
        <v>4329</v>
      </c>
      <c r="C950" s="284" t="s">
        <v>99</v>
      </c>
      <c r="D950" s="286">
        <v>257000.0</v>
      </c>
      <c r="E950" s="258" t="str">
        <f>iferror(vlookup(C950,'Master data'!$A$1:$C$29,3,0),"--")</f>
        <v>Biến phí</v>
      </c>
      <c r="F950" s="258" t="str">
        <f>iferror(vlookup(C950,'Master data'!$A$1:$C$29,2,0),"--")</f>
        <v>Chi phí giá vốn</v>
      </c>
    </row>
    <row r="951" ht="21.0" hidden="1" customHeight="1" outlineLevel="1">
      <c r="A951" s="165" t="s">
        <v>3254</v>
      </c>
      <c r="B951" s="293" t="s">
        <v>4330</v>
      </c>
      <c r="C951" s="284" t="s">
        <v>99</v>
      </c>
      <c r="D951" s="285">
        <v>9500000.0</v>
      </c>
      <c r="E951" s="258" t="str">
        <f>iferror(vlookup(C951,'Master data'!$A$1:$C$29,3,0),"--")</f>
        <v>Biến phí</v>
      </c>
      <c r="F951" s="258" t="str">
        <f>iferror(vlookup(C951,'Master data'!$A$1:$C$29,2,0),"--")</f>
        <v>Chi phí giá vốn</v>
      </c>
    </row>
    <row r="952" ht="21.0" hidden="1" customHeight="1" outlineLevel="1">
      <c r="A952" s="165" t="s">
        <v>3254</v>
      </c>
      <c r="B952" s="292" t="s">
        <v>3256</v>
      </c>
      <c r="C952" s="284" t="s">
        <v>99</v>
      </c>
      <c r="D952" s="286">
        <v>7750000.0</v>
      </c>
      <c r="E952" s="258" t="str">
        <f>iferror(vlookup(C952,'Master data'!$A$1:$C$29,3,0),"--")</f>
        <v>Biến phí</v>
      </c>
      <c r="F952" s="258" t="str">
        <f>iferror(vlookup(C952,'Master data'!$A$1:$C$29,2,0),"--")</f>
        <v>Chi phí giá vốn</v>
      </c>
    </row>
    <row r="953" ht="21.0" hidden="1" customHeight="1" outlineLevel="1">
      <c r="A953" s="165" t="s">
        <v>3254</v>
      </c>
      <c r="B953" s="293" t="s">
        <v>4331</v>
      </c>
      <c r="C953" s="284" t="s">
        <v>99</v>
      </c>
      <c r="D953" s="285">
        <v>3300000.0</v>
      </c>
      <c r="E953" s="258" t="str">
        <f>iferror(vlookup(C953,'Master data'!$A$1:$C$29,3,0),"--")</f>
        <v>Biến phí</v>
      </c>
      <c r="F953" s="258" t="str">
        <f>iferror(vlookup(C953,'Master data'!$A$1:$C$29,2,0),"--")</f>
        <v>Chi phí giá vốn</v>
      </c>
    </row>
    <row r="954" ht="21.0" hidden="1" customHeight="1" outlineLevel="1">
      <c r="A954" s="165" t="s">
        <v>3254</v>
      </c>
      <c r="B954" s="292" t="s">
        <v>3257</v>
      </c>
      <c r="C954" s="284" t="s">
        <v>99</v>
      </c>
      <c r="D954" s="286">
        <v>3.2385E7</v>
      </c>
      <c r="E954" s="258" t="str">
        <f>iferror(vlookup(C954,'Master data'!$A$1:$C$29,3,0),"--")</f>
        <v>Biến phí</v>
      </c>
      <c r="F954" s="258" t="str">
        <f>iferror(vlookup(C954,'Master data'!$A$1:$C$29,2,0),"--")</f>
        <v>Chi phí giá vốn</v>
      </c>
    </row>
    <row r="955" ht="21.0" hidden="1" customHeight="1" outlineLevel="1">
      <c r="A955" s="165" t="s">
        <v>3254</v>
      </c>
      <c r="B955" s="293" t="s">
        <v>3258</v>
      </c>
      <c r="C955" s="284" t="s">
        <v>99</v>
      </c>
      <c r="D955" s="285">
        <v>1.8968E7</v>
      </c>
      <c r="E955" s="258" t="str">
        <f>iferror(vlookup(C955,'Master data'!$A$1:$C$29,3,0),"--")</f>
        <v>Biến phí</v>
      </c>
      <c r="F955" s="258" t="str">
        <f>iferror(vlookup(C955,'Master data'!$A$1:$C$29,2,0),"--")</f>
        <v>Chi phí giá vốn</v>
      </c>
    </row>
    <row r="956" ht="21.0" hidden="1" customHeight="1" outlineLevel="1">
      <c r="A956" s="165" t="s">
        <v>3254</v>
      </c>
      <c r="B956" s="292" t="s">
        <v>2004</v>
      </c>
      <c r="C956" s="284" t="s">
        <v>99</v>
      </c>
      <c r="D956" s="286">
        <v>5155000.0</v>
      </c>
      <c r="E956" s="258" t="str">
        <f>iferror(vlookup(C956,'Master data'!$A$1:$C$29,3,0),"--")</f>
        <v>Biến phí</v>
      </c>
      <c r="F956" s="258" t="str">
        <f>iferror(vlookup(C956,'Master data'!$A$1:$C$29,2,0),"--")</f>
        <v>Chi phí giá vốn</v>
      </c>
    </row>
    <row r="957" ht="21.0" hidden="1" customHeight="1" outlineLevel="1">
      <c r="A957" s="165" t="s">
        <v>3254</v>
      </c>
      <c r="B957" s="293" t="s">
        <v>4332</v>
      </c>
      <c r="C957" s="284" t="s">
        <v>99</v>
      </c>
      <c r="D957" s="285">
        <v>7.91E7</v>
      </c>
      <c r="E957" s="258" t="str">
        <f>iferror(vlookup(C957,'Master data'!$A$1:$C$29,3,0),"--")</f>
        <v>Biến phí</v>
      </c>
      <c r="F957" s="258" t="str">
        <f>iferror(vlookup(C957,'Master data'!$A$1:$C$29,2,0),"--")</f>
        <v>Chi phí giá vốn</v>
      </c>
    </row>
    <row r="958" ht="21.0" hidden="1" customHeight="1" outlineLevel="1">
      <c r="A958" s="165" t="s">
        <v>3254</v>
      </c>
      <c r="B958" s="292" t="s">
        <v>2274</v>
      </c>
      <c r="C958" s="284" t="s">
        <v>99</v>
      </c>
      <c r="D958" s="286">
        <v>6107000.0</v>
      </c>
      <c r="E958" s="258" t="str">
        <f>iferror(vlookup(C958,'Master data'!$A$1:$C$29,3,0),"--")</f>
        <v>Biến phí</v>
      </c>
      <c r="F958" s="258" t="str">
        <f>iferror(vlookup(C958,'Master data'!$A$1:$C$29,2,0),"--")</f>
        <v>Chi phí giá vốn</v>
      </c>
    </row>
    <row r="959" ht="21.0" hidden="1" customHeight="1" outlineLevel="1">
      <c r="A959" s="165" t="s">
        <v>3254</v>
      </c>
      <c r="B959" s="293" t="s">
        <v>2592</v>
      </c>
      <c r="C959" s="284" t="s">
        <v>99</v>
      </c>
      <c r="D959" s="285">
        <v>3200000.0</v>
      </c>
      <c r="E959" s="258" t="str">
        <f>iferror(vlookup(C959,'Master data'!$A$1:$C$29,3,0),"--")</f>
        <v>Biến phí</v>
      </c>
      <c r="F959" s="258" t="str">
        <f>iferror(vlookup(C959,'Master data'!$A$1:$C$29,2,0),"--")</f>
        <v>Chi phí giá vốn</v>
      </c>
    </row>
    <row r="960" ht="21.0" hidden="1" customHeight="1" outlineLevel="1">
      <c r="A960" s="165" t="s">
        <v>3254</v>
      </c>
      <c r="B960" s="292" t="s">
        <v>4333</v>
      </c>
      <c r="C960" s="284" t="s">
        <v>99</v>
      </c>
      <c r="D960" s="286">
        <v>5990000.0</v>
      </c>
      <c r="E960" s="258" t="str">
        <f>iferror(vlookup(C960,'Master data'!$A$1:$C$29,3,0),"--")</f>
        <v>Biến phí</v>
      </c>
      <c r="F960" s="258" t="str">
        <f>iferror(vlookup(C960,'Master data'!$A$1:$C$29,2,0),"--")</f>
        <v>Chi phí giá vốn</v>
      </c>
    </row>
    <row r="961" ht="21.0" hidden="1" customHeight="1" outlineLevel="1">
      <c r="A961" s="165" t="s">
        <v>3254</v>
      </c>
      <c r="B961" s="293" t="s">
        <v>4334</v>
      </c>
      <c r="C961" s="284" t="s">
        <v>99</v>
      </c>
      <c r="D961" s="285">
        <v>2.0702E7</v>
      </c>
      <c r="E961" s="258" t="str">
        <f>iferror(vlookup(C961,'Master data'!$A$1:$C$29,3,0),"--")</f>
        <v>Biến phí</v>
      </c>
      <c r="F961" s="258" t="str">
        <f>iferror(vlookup(C961,'Master data'!$A$1:$C$29,2,0),"--")</f>
        <v>Chi phí giá vốn</v>
      </c>
    </row>
    <row r="962" ht="21.0" hidden="1" customHeight="1" outlineLevel="1">
      <c r="A962" s="165" t="s">
        <v>3254</v>
      </c>
      <c r="B962" s="292" t="s">
        <v>4335</v>
      </c>
      <c r="C962" s="284" t="s">
        <v>99</v>
      </c>
      <c r="D962" s="286">
        <v>2500000.0</v>
      </c>
      <c r="E962" s="258" t="str">
        <f>iferror(vlookup(C962,'Master data'!$A$1:$C$29,3,0),"--")</f>
        <v>Biến phí</v>
      </c>
      <c r="F962" s="258" t="str">
        <f>iferror(vlookup(C962,'Master data'!$A$1:$C$29,2,0),"--")</f>
        <v>Chi phí giá vốn</v>
      </c>
    </row>
    <row r="963" ht="21.0" hidden="1" customHeight="1" outlineLevel="1">
      <c r="A963" s="165" t="s">
        <v>3254</v>
      </c>
      <c r="B963" s="293" t="s">
        <v>4336</v>
      </c>
      <c r="C963" s="284" t="s">
        <v>99</v>
      </c>
      <c r="D963" s="285">
        <v>1257000.0</v>
      </c>
      <c r="E963" s="258" t="str">
        <f>iferror(vlookup(C963,'Master data'!$A$1:$C$29,3,0),"--")</f>
        <v>Biến phí</v>
      </c>
      <c r="F963" s="258" t="str">
        <f>iferror(vlookup(C963,'Master data'!$A$1:$C$29,2,0),"--")</f>
        <v>Chi phí giá vốn</v>
      </c>
    </row>
    <row r="964" ht="21.0" hidden="1" customHeight="1" outlineLevel="1">
      <c r="A964" s="165" t="s">
        <v>3254</v>
      </c>
      <c r="B964" s="292" t="s">
        <v>4193</v>
      </c>
      <c r="C964" s="284" t="s">
        <v>99</v>
      </c>
      <c r="D964" s="286">
        <v>1.447E7</v>
      </c>
      <c r="E964" s="258" t="str">
        <f>iferror(vlookup(C964,'Master data'!$A$1:$C$29,3,0),"--")</f>
        <v>Biến phí</v>
      </c>
      <c r="F964" s="258" t="str">
        <f>iferror(vlookup(C964,'Master data'!$A$1:$C$29,2,0),"--")</f>
        <v>Chi phí giá vốn</v>
      </c>
    </row>
    <row r="965" ht="21.0" hidden="1" customHeight="1" outlineLevel="1">
      <c r="A965" s="165" t="s">
        <v>3254</v>
      </c>
      <c r="B965" s="293" t="s">
        <v>4337</v>
      </c>
      <c r="C965" s="284" t="s">
        <v>99</v>
      </c>
      <c r="D965" s="285">
        <v>4.2909E7</v>
      </c>
      <c r="E965" s="258" t="str">
        <f>iferror(vlookup(C965,'Master data'!$A$1:$C$29,3,0),"--")</f>
        <v>Biến phí</v>
      </c>
      <c r="F965" s="258" t="str">
        <f>iferror(vlookup(C965,'Master data'!$A$1:$C$29,2,0),"--")</f>
        <v>Chi phí giá vốn</v>
      </c>
    </row>
    <row r="966" ht="21.0" hidden="1" customHeight="1" outlineLevel="1">
      <c r="A966" s="165" t="s">
        <v>3254</v>
      </c>
      <c r="B966" s="292" t="s">
        <v>4338</v>
      </c>
      <c r="C966" s="284" t="s">
        <v>102</v>
      </c>
      <c r="D966" s="286">
        <v>9000000.0</v>
      </c>
      <c r="E966" s="258" t="str">
        <f>iferror(vlookup(C966,'Master data'!$A$1:$C$29,3,0),"--")</f>
        <v>Biến phí</v>
      </c>
      <c r="F966" s="258" t="str">
        <f>iferror(vlookup(C966,'Master data'!$A$1:$C$29,2,0),"--")</f>
        <v>Chi phí giá vốn</v>
      </c>
    </row>
    <row r="967" ht="21.0" hidden="1" customHeight="1" outlineLevel="1">
      <c r="A967" s="165" t="s">
        <v>3254</v>
      </c>
      <c r="B967" s="293" t="s">
        <v>4339</v>
      </c>
      <c r="C967" s="284" t="s">
        <v>102</v>
      </c>
      <c r="D967" s="285">
        <v>1.398E7</v>
      </c>
      <c r="E967" s="258" t="str">
        <f>iferror(vlookup(C967,'Master data'!$A$1:$C$29,3,0),"--")</f>
        <v>Biến phí</v>
      </c>
      <c r="F967" s="258" t="str">
        <f>iferror(vlookup(C967,'Master data'!$A$1:$C$29,2,0),"--")</f>
        <v>Chi phí giá vốn</v>
      </c>
    </row>
    <row r="968" ht="21.0" hidden="1" customHeight="1" outlineLevel="1">
      <c r="A968" s="165" t="s">
        <v>3254</v>
      </c>
      <c r="B968" s="292" t="s">
        <v>4340</v>
      </c>
      <c r="C968" s="284" t="s">
        <v>102</v>
      </c>
      <c r="D968" s="286">
        <v>3.205E7</v>
      </c>
      <c r="E968" s="258" t="str">
        <f>iferror(vlookup(C968,'Master data'!$A$1:$C$29,3,0),"--")</f>
        <v>Biến phí</v>
      </c>
      <c r="F968" s="258" t="str">
        <f>iferror(vlookup(C968,'Master data'!$A$1:$C$29,2,0),"--")</f>
        <v>Chi phí giá vốn</v>
      </c>
    </row>
    <row r="969" ht="21.0" hidden="1" customHeight="1" outlineLevel="1">
      <c r="A969" s="165" t="s">
        <v>3254</v>
      </c>
      <c r="B969" s="293" t="s">
        <v>3217</v>
      </c>
      <c r="C969" s="284" t="s">
        <v>102</v>
      </c>
      <c r="D969" s="285">
        <v>3.39E7</v>
      </c>
      <c r="E969" s="258" t="str">
        <f>iferror(vlookup(C969,'Master data'!$A$1:$C$29,3,0),"--")</f>
        <v>Biến phí</v>
      </c>
      <c r="F969" s="258" t="str">
        <f>iferror(vlookup(C969,'Master data'!$A$1:$C$29,2,0),"--")</f>
        <v>Chi phí giá vốn</v>
      </c>
    </row>
    <row r="970" ht="21.0" hidden="1" customHeight="1" outlineLevel="1">
      <c r="A970" s="165" t="s">
        <v>3254</v>
      </c>
      <c r="B970" s="292" t="s">
        <v>591</v>
      </c>
      <c r="C970" s="284" t="s">
        <v>111</v>
      </c>
      <c r="D970" s="286">
        <v>1.0E8</v>
      </c>
      <c r="E970" s="258" t="str">
        <f>iferror(vlookup(C970,'Master data'!$A$1:$C$29,3,0),"--")</f>
        <v>Định phí</v>
      </c>
      <c r="F970" s="258" t="str">
        <f>iferror(vlookup(C970,'Master data'!$A$1:$C$29,2,0),"--")</f>
        <v>Chi phí khác</v>
      </c>
    </row>
    <row r="971" ht="21.0" hidden="1" customHeight="1" outlineLevel="1">
      <c r="A971" s="165" t="s">
        <v>3254</v>
      </c>
      <c r="B971" s="293" t="s">
        <v>3225</v>
      </c>
      <c r="C971" s="284" t="s">
        <v>119</v>
      </c>
      <c r="D971" s="285">
        <v>0.0</v>
      </c>
      <c r="E971" s="258" t="str">
        <f>iferror(vlookup(C971,'Master data'!$A$1:$C$29,3,0),"--")</f>
        <v>Định phí</v>
      </c>
      <c r="F971" s="258" t="str">
        <f>iferror(vlookup(C971,'Master data'!$A$1:$C$29,2,0),"--")</f>
        <v>Chi phí khác</v>
      </c>
    </row>
    <row r="972" ht="21.0" hidden="1" customHeight="1" outlineLevel="1">
      <c r="A972" s="165" t="s">
        <v>3254</v>
      </c>
      <c r="B972" s="292" t="s">
        <v>70</v>
      </c>
      <c r="C972" s="284" t="s">
        <v>70</v>
      </c>
      <c r="D972" s="286">
        <v>4.6083001E7</v>
      </c>
      <c r="E972" s="258" t="str">
        <f>iferror(vlookup(C972,'Master data'!$A$1:$C$29,3,0),"--")</f>
        <v>Chi phí khác</v>
      </c>
      <c r="F972" s="258" t="str">
        <f>iferror(vlookup(C972,'Master data'!$A$1:$C$29,2,0),"--")</f>
        <v>Chi phí khác</v>
      </c>
    </row>
    <row r="973" ht="21.0" hidden="1" customHeight="1" outlineLevel="1">
      <c r="A973" s="165" t="s">
        <v>3254</v>
      </c>
      <c r="B973" s="293" t="s">
        <v>3218</v>
      </c>
      <c r="C973" s="284" t="s">
        <v>122</v>
      </c>
      <c r="D973" s="285">
        <v>3191667.0</v>
      </c>
      <c r="E973" s="258" t="str">
        <f>iferror(vlookup(C973,'Master data'!$A$1:$C$29,3,0),"--")</f>
        <v>Định phí</v>
      </c>
      <c r="F973" s="258" t="str">
        <f>iferror(vlookup(C973,'Master data'!$A$1:$C$29,2,0),"--")</f>
        <v>Chi phí khác</v>
      </c>
    </row>
    <row r="974" ht="21.0" hidden="1" customHeight="1" outlineLevel="1">
      <c r="A974" s="165" t="s">
        <v>3254</v>
      </c>
      <c r="B974" s="292" t="s">
        <v>3219</v>
      </c>
      <c r="C974" s="284" t="s">
        <v>103</v>
      </c>
      <c r="D974" s="286">
        <v>0.0</v>
      </c>
      <c r="E974" s="258" t="str">
        <f>iferror(vlookup(C974,'Master data'!$A$1:$C$29,3,0),"--")</f>
        <v>Biến phí</v>
      </c>
      <c r="F974" s="258" t="str">
        <f>iferror(vlookup(C974,'Master data'!$A$1:$C$29,2,0),"--")</f>
        <v>Chi phí bán hàng</v>
      </c>
    </row>
    <row r="975" ht="21.0" hidden="1" customHeight="1" outlineLevel="1">
      <c r="A975" s="173" t="s">
        <v>3254</v>
      </c>
      <c r="B975" s="297" t="s">
        <v>3220</v>
      </c>
      <c r="C975" s="295" t="s">
        <v>124</v>
      </c>
      <c r="D975" s="390">
        <v>1000000.0</v>
      </c>
      <c r="E975" s="264" t="str">
        <f>iferror(vlookup(C975,'Master data'!$A$1:$C$29,3,0),"--")</f>
        <v>Chi phí khác</v>
      </c>
      <c r="F975" s="264" t="str">
        <f>iferror(vlookup(C975,'Master data'!$A$1:$C$29,2,0),"--")</f>
        <v>Chi phí khác</v>
      </c>
    </row>
    <row r="976" ht="21.0" customHeight="1" collapsed="1">
      <c r="A976" s="165" t="s">
        <v>3261</v>
      </c>
      <c r="B976" s="274" t="s">
        <v>274</v>
      </c>
      <c r="C976" s="275" t="s">
        <v>112</v>
      </c>
      <c r="D976" s="276">
        <v>0.0</v>
      </c>
      <c r="E976" s="277" t="str">
        <f>vlookup(C976,'Master data'!$A$1:$C$29,3,0)</f>
        <v>Biến phí</v>
      </c>
      <c r="F976" s="277" t="str">
        <f>vlookup(C976,'Master data'!$A$1:$C$29,2,0)</f>
        <v>Chi phí hành chính</v>
      </c>
    </row>
    <row r="977" ht="21.0" hidden="1" customHeight="1" outlineLevel="1">
      <c r="A977" s="165" t="s">
        <v>3261</v>
      </c>
      <c r="B977" s="270" t="s">
        <v>112</v>
      </c>
      <c r="C977" s="291" t="s">
        <v>112</v>
      </c>
      <c r="D977" s="271">
        <v>3.0482003E7</v>
      </c>
      <c r="E977" s="258" t="str">
        <f>iferror(vlookup(C977,'Master data'!$A$1:$C$29,3,0),"--")</f>
        <v>Biến phí</v>
      </c>
      <c r="F977" s="258" t="str">
        <f>iferror(vlookup(C977,'Master data'!$A$1:$C$29,2,0),"--")</f>
        <v>Chi phí hành chính</v>
      </c>
    </row>
    <row r="978" ht="21.0" hidden="1" customHeight="1" outlineLevel="1">
      <c r="A978" s="165" t="s">
        <v>3261</v>
      </c>
      <c r="B978" s="293" t="s">
        <v>3239</v>
      </c>
      <c r="C978" s="284" t="s">
        <v>115</v>
      </c>
      <c r="D978" s="285">
        <v>2.2349E7</v>
      </c>
      <c r="E978" s="258" t="str">
        <f>iferror(vlookup(C978,'Master data'!$A$1:$C$29,3,0),"--")</f>
        <v>Định phí</v>
      </c>
      <c r="F978" s="258" t="str">
        <f>iferror(vlookup(C978,'Master data'!$A$1:$C$29,2,0),"--")</f>
        <v>Chi phí hành chính</v>
      </c>
    </row>
    <row r="979" ht="21.0" hidden="1" customHeight="1" outlineLevel="1">
      <c r="A979" s="165" t="s">
        <v>3261</v>
      </c>
      <c r="B979" s="292" t="s">
        <v>3200</v>
      </c>
      <c r="C979" s="284" t="s">
        <v>112</v>
      </c>
      <c r="D979" s="286">
        <v>5420334.0</v>
      </c>
      <c r="E979" s="258" t="str">
        <f>iferror(vlookup(C979,'Master data'!$A$1:$C$29,3,0),"--")</f>
        <v>Biến phí</v>
      </c>
      <c r="F979" s="258" t="str">
        <f>iferror(vlookup(C979,'Master data'!$A$1:$C$29,2,0),"--")</f>
        <v>Chi phí hành chính</v>
      </c>
    </row>
    <row r="980" ht="21.0" hidden="1" customHeight="1" outlineLevel="1">
      <c r="A980" s="165" t="s">
        <v>3261</v>
      </c>
      <c r="B980" s="293" t="s">
        <v>3201</v>
      </c>
      <c r="C980" s="284" t="s">
        <v>116</v>
      </c>
      <c r="D980" s="285">
        <v>2.6520745E7</v>
      </c>
      <c r="E980" s="258" t="str">
        <f>iferror(vlookup(C980,'Master data'!$A$1:$C$29,3,0),"--")</f>
        <v>Định phí</v>
      </c>
      <c r="F980" s="258" t="str">
        <f>iferror(vlookup(C980,'Master data'!$A$1:$C$29,2,0),"--")</f>
        <v>Chi phí hành chính</v>
      </c>
    </row>
    <row r="981" ht="21.0" hidden="1" customHeight="1" outlineLevel="1">
      <c r="A981" s="165" t="s">
        <v>3261</v>
      </c>
      <c r="B981" s="292" t="s">
        <v>3202</v>
      </c>
      <c r="C981" s="284" t="s">
        <v>118</v>
      </c>
      <c r="D981" s="286">
        <v>2.1598935E7</v>
      </c>
      <c r="E981" s="258" t="str">
        <f>iferror(vlookup(C981,'Master data'!$A$1:$C$29,3,0),"--")</f>
        <v>Định phí</v>
      </c>
      <c r="F981" s="258" t="str">
        <f>iferror(vlookup(C981,'Master data'!$A$1:$C$29,2,0),"--")</f>
        <v>Chi phí hành chính</v>
      </c>
    </row>
    <row r="982" ht="21.0" hidden="1" customHeight="1" outlineLevel="1">
      <c r="A982" s="165" t="s">
        <v>3261</v>
      </c>
      <c r="B982" s="293" t="s">
        <v>3203</v>
      </c>
      <c r="C982" s="284" t="s">
        <v>107</v>
      </c>
      <c r="D982" s="285">
        <v>1.9E7</v>
      </c>
      <c r="E982" s="258" t="str">
        <f>iferror(vlookup(C982,'Master data'!$A$1:$C$29,3,0),"--")</f>
        <v>Biến phí</v>
      </c>
      <c r="F982" s="258" t="str">
        <f>iferror(vlookup(C982,'Master data'!$A$1:$C$29,2,0),"--")</f>
        <v>Chi phí bán hàng</v>
      </c>
    </row>
    <row r="983" ht="21.0" hidden="1" customHeight="1" outlineLevel="1">
      <c r="A983" s="165" t="s">
        <v>3261</v>
      </c>
      <c r="B983" s="292" t="s">
        <v>3204</v>
      </c>
      <c r="C983" s="284" t="s">
        <v>95</v>
      </c>
      <c r="D983" s="286">
        <v>1.05E8</v>
      </c>
      <c r="E983" s="258" t="str">
        <f>iferror(vlookup(C983,'Master data'!$A$1:$C$29,3,0),"--")</f>
        <v>Biến phí</v>
      </c>
      <c r="F983" s="258" t="str">
        <f>iferror(vlookup(C983,'Master data'!$A$1:$C$29,2,0),"--")</f>
        <v>Chi phí bán hàng</v>
      </c>
    </row>
    <row r="984" ht="21.0" hidden="1" customHeight="1" outlineLevel="1">
      <c r="A984" s="165" t="s">
        <v>3261</v>
      </c>
      <c r="B984" s="293" t="s">
        <v>3205</v>
      </c>
      <c r="C984" s="284" t="s">
        <v>114</v>
      </c>
      <c r="D984" s="285">
        <v>6175000.0</v>
      </c>
      <c r="E984" s="258" t="str">
        <f>iferror(vlookup(C984,'Master data'!$A$1:$C$29,3,0),"--")</f>
        <v>Định phí</v>
      </c>
      <c r="F984" s="258" t="str">
        <f>iferror(vlookup(C984,'Master data'!$A$1:$C$29,2,0),"--")</f>
        <v>Chi phí hành chính</v>
      </c>
    </row>
    <row r="985" ht="21.0" hidden="1" customHeight="1" outlineLevel="1">
      <c r="A985" s="165" t="s">
        <v>3261</v>
      </c>
      <c r="B985" s="292" t="s">
        <v>97</v>
      </c>
      <c r="C985" s="284" t="s">
        <v>97</v>
      </c>
      <c r="D985" s="286">
        <v>0.0</v>
      </c>
      <c r="E985" s="258" t="str">
        <f>iferror(vlookup(C985,'Master data'!$A$1:$C$29,3,0),"--")</f>
        <v>Biến phí</v>
      </c>
      <c r="F985" s="258" t="str">
        <f>iferror(vlookup(C985,'Master data'!$A$1:$C$29,2,0),"--")</f>
        <v>Chi phí bán hàng</v>
      </c>
    </row>
    <row r="986" ht="21.0" hidden="1" customHeight="1" outlineLevel="1">
      <c r="A986" s="165" t="s">
        <v>3261</v>
      </c>
      <c r="B986" s="293" t="s">
        <v>3031</v>
      </c>
      <c r="C986" s="284" t="s">
        <v>98</v>
      </c>
      <c r="D986" s="285">
        <v>1.1399934E7</v>
      </c>
      <c r="E986" s="258" t="str">
        <f>iferror(vlookup(C986,'Master data'!$A$1:$C$29,3,0),"--")</f>
        <v>Biến phí</v>
      </c>
      <c r="F986" s="258" t="str">
        <f>iferror(vlookup(C986,'Master data'!$A$1:$C$29,2,0),"--")</f>
        <v>Chi phí bán hàng</v>
      </c>
    </row>
    <row r="987" ht="21.0" hidden="1" customHeight="1" outlineLevel="1">
      <c r="A987" s="165" t="s">
        <v>3261</v>
      </c>
      <c r="B987" s="292" t="s">
        <v>117</v>
      </c>
      <c r="C987" s="284" t="s">
        <v>117</v>
      </c>
      <c r="D987" s="286">
        <v>0.0</v>
      </c>
      <c r="E987" s="258" t="str">
        <f>iferror(vlookup(C987,'Master data'!$A$1:$C$29,3,0),"--")</f>
        <v>Định phí</v>
      </c>
      <c r="F987" s="258" t="str">
        <f>iferror(vlookup(C987,'Master data'!$A$1:$C$29,2,0),"--")</f>
        <v>Chi phí bán hàng</v>
      </c>
    </row>
    <row r="988" ht="21.0" hidden="1" customHeight="1" outlineLevel="1">
      <c r="A988" s="165" t="s">
        <v>3261</v>
      </c>
      <c r="B988" s="293" t="s">
        <v>101</v>
      </c>
      <c r="C988" s="284" t="s">
        <v>101</v>
      </c>
      <c r="D988" s="285">
        <v>3.291E7</v>
      </c>
      <c r="E988" s="258" t="str">
        <f>iferror(vlookup(C988,'Master data'!$A$1:$C$29,3,0),"--")</f>
        <v>Biến phí</v>
      </c>
      <c r="F988" s="258" t="str">
        <f>iferror(vlookup(C988,'Master data'!$A$1:$C$29,2,0),"--")</f>
        <v>Chi phí bán hàng</v>
      </c>
    </row>
    <row r="989" ht="21.0" hidden="1" customHeight="1" outlineLevel="1">
      <c r="A989" s="165" t="s">
        <v>3261</v>
      </c>
      <c r="B989" s="292" t="s">
        <v>3206</v>
      </c>
      <c r="C989" s="284" t="s">
        <v>103</v>
      </c>
      <c r="D989" s="286">
        <v>9391375.0</v>
      </c>
      <c r="E989" s="258" t="str">
        <f>iferror(vlookup(C989,'Master data'!$A$1:$C$29,3,0),"--")</f>
        <v>Biến phí</v>
      </c>
      <c r="F989" s="258" t="str">
        <f>iferror(vlookup(C989,'Master data'!$A$1:$C$29,2,0),"--")</f>
        <v>Chi phí bán hàng</v>
      </c>
    </row>
    <row r="990" ht="21.0" hidden="1" customHeight="1" outlineLevel="1">
      <c r="A990" s="165" t="s">
        <v>3261</v>
      </c>
      <c r="B990" s="293" t="s">
        <v>3207</v>
      </c>
      <c r="C990" s="284" t="s">
        <v>104</v>
      </c>
      <c r="D990" s="285">
        <v>2.2E7</v>
      </c>
      <c r="E990" s="258" t="str">
        <f>iferror(vlookup(C990,'Master data'!$A$1:$C$29,3,0),"--")</f>
        <v>Biến phí</v>
      </c>
      <c r="F990" s="258" t="str">
        <f>iferror(vlookup(C990,'Master data'!$A$1:$C$29,2,0),"--")</f>
        <v>Chi phí bán hàng</v>
      </c>
    </row>
    <row r="991" ht="21.0" hidden="1" customHeight="1" outlineLevel="1">
      <c r="A991" s="165" t="s">
        <v>3261</v>
      </c>
      <c r="B991" s="292" t="s">
        <v>105</v>
      </c>
      <c r="C991" s="284" t="s">
        <v>105</v>
      </c>
      <c r="D991" s="257"/>
      <c r="E991" s="258" t="str">
        <f>iferror(vlookup(C991,'Master data'!$A$1:$C$29,3,0),"--")</f>
        <v>Biến phí</v>
      </c>
      <c r="F991" s="258" t="str">
        <f>iferror(vlookup(C991,'Master data'!$A$1:$C$29,2,0),"--")</f>
        <v>Chi phí bán hàng</v>
      </c>
    </row>
    <row r="992" ht="21.0" hidden="1" customHeight="1" outlineLevel="1">
      <c r="A992" s="165" t="s">
        <v>3261</v>
      </c>
      <c r="B992" s="293" t="s">
        <v>3208</v>
      </c>
      <c r="C992" s="284" t="s">
        <v>17</v>
      </c>
      <c r="D992" s="285">
        <v>3.0404826E8</v>
      </c>
      <c r="E992" s="258" t="str">
        <f>iferror(vlookup(C992,'Master data'!$A$1:$C$29,3,0),"--")</f>
        <v>Biến phí</v>
      </c>
      <c r="F992" s="258" t="str">
        <f>iferror(vlookup(C992,'Master data'!$A$1:$C$29,2,0),"--")</f>
        <v>Chi phí bán hàng</v>
      </c>
    </row>
    <row r="993" ht="21.0" hidden="1" customHeight="1" outlineLevel="1">
      <c r="A993" s="165" t="s">
        <v>3261</v>
      </c>
      <c r="B993" s="292" t="s">
        <v>106</v>
      </c>
      <c r="C993" s="284" t="s">
        <v>106</v>
      </c>
      <c r="D993" s="286">
        <v>1.2266965E7</v>
      </c>
      <c r="E993" s="258" t="str">
        <f>iferror(vlookup(C993,'Master data'!$A$1:$C$29,3,0),"--")</f>
        <v>Biến phí</v>
      </c>
      <c r="F993" s="258" t="str">
        <f>iferror(vlookup(C993,'Master data'!$A$1:$C$29,2,0),"--")</f>
        <v>Chi phí bán hàng</v>
      </c>
    </row>
    <row r="994" ht="21.0" hidden="1" customHeight="1" outlineLevel="1">
      <c r="A994" s="165" t="s">
        <v>3261</v>
      </c>
      <c r="B994" s="293" t="s">
        <v>3871</v>
      </c>
      <c r="C994" s="284" t="s">
        <v>118</v>
      </c>
      <c r="D994" s="285">
        <v>1.14365E7</v>
      </c>
      <c r="E994" s="258" t="str">
        <f>iferror(vlookup(C994,'Master data'!$A$1:$C$29,3,0),"--")</f>
        <v>Định phí</v>
      </c>
      <c r="F994" s="258" t="str">
        <f>iferror(vlookup(C994,'Master data'!$A$1:$C$29,2,0),"--")</f>
        <v>Chi phí hành chính</v>
      </c>
    </row>
    <row r="995" ht="21.0" hidden="1" customHeight="1" outlineLevel="1">
      <c r="A995" s="165" t="s">
        <v>3261</v>
      </c>
      <c r="B995" s="292" t="s">
        <v>109</v>
      </c>
      <c r="C995" s="284" t="s">
        <v>109</v>
      </c>
      <c r="D995" s="286">
        <v>5.12340376E8</v>
      </c>
      <c r="E995" s="258" t="str">
        <f>iferror(vlookup(C995,'Master data'!$A$1:$C$29,3,0),"--")</f>
        <v>Định phí</v>
      </c>
      <c r="F995" s="258" t="str">
        <f>iferror(vlookup(C995,'Master data'!$A$1:$C$29,2,0),"--")</f>
        <v>Chi phí QLDN</v>
      </c>
    </row>
    <row r="996" ht="21.0" hidden="1" customHeight="1" outlineLevel="1">
      <c r="A996" s="165" t="s">
        <v>3261</v>
      </c>
      <c r="B996" s="293" t="s">
        <v>3210</v>
      </c>
      <c r="C996" s="284" t="s">
        <v>120</v>
      </c>
      <c r="D996" s="285">
        <v>1.42111333E8</v>
      </c>
      <c r="E996" s="258" t="str">
        <f>iferror(vlookup(C996,'Master data'!$A$1:$C$29,3,0),"--")</f>
        <v>Định phí</v>
      </c>
      <c r="F996" s="258" t="str">
        <f>iferror(vlookup(C996,'Master data'!$A$1:$C$29,2,0),"--")</f>
        <v>Chi phí QLDN</v>
      </c>
    </row>
    <row r="997" ht="21.0" hidden="1" customHeight="1" outlineLevel="1">
      <c r="A997" s="165" t="s">
        <v>3261</v>
      </c>
      <c r="B997" s="292" t="s">
        <v>121</v>
      </c>
      <c r="C997" s="284" t="s">
        <v>121</v>
      </c>
      <c r="D997" s="286">
        <v>3.1069867E7</v>
      </c>
      <c r="E997" s="258" t="str">
        <f>iferror(vlookup(C997,'Master data'!$A$1:$C$29,3,0),"--")</f>
        <v>Định phí</v>
      </c>
      <c r="F997" s="258" t="str">
        <f>iferror(vlookup(C997,'Master data'!$A$1:$C$29,2,0),"--")</f>
        <v>Chi phí QLDN</v>
      </c>
    </row>
    <row r="998" ht="21.0" hidden="1" customHeight="1" outlineLevel="1">
      <c r="A998" s="165" t="s">
        <v>3261</v>
      </c>
      <c r="B998" s="293" t="s">
        <v>4305</v>
      </c>
      <c r="C998" s="284" t="s">
        <v>123</v>
      </c>
      <c r="D998" s="285">
        <v>1.8E7</v>
      </c>
      <c r="E998" s="258" t="str">
        <f>iferror(vlookup(C998,'Master data'!$A$1:$C$29,3,0),"--")</f>
        <v>Định phí</v>
      </c>
      <c r="F998" s="258" t="str">
        <f>iferror(vlookup(C998,'Master data'!$A$1:$C$29,2,0),"--")</f>
        <v>Chi phí QLDN</v>
      </c>
    </row>
    <row r="999" ht="21.0" hidden="1" customHeight="1" outlineLevel="1">
      <c r="A999" s="165" t="s">
        <v>3261</v>
      </c>
      <c r="B999" s="292" t="s">
        <v>3212</v>
      </c>
      <c r="C999" s="284" t="s">
        <v>112</v>
      </c>
      <c r="D999" s="286">
        <v>1.3666667E7</v>
      </c>
      <c r="E999" s="258" t="str">
        <f>iferror(vlookup(C999,'Master data'!$A$1:$C$29,3,0),"--")</f>
        <v>Biến phí</v>
      </c>
      <c r="F999" s="258" t="str">
        <f>iferror(vlookup(C999,'Master data'!$A$1:$C$29,2,0),"--")</f>
        <v>Chi phí hành chính</v>
      </c>
    </row>
    <row r="1000" ht="21.0" hidden="1" customHeight="1" outlineLevel="1">
      <c r="A1000" s="165" t="s">
        <v>3261</v>
      </c>
      <c r="B1000" s="293" t="s">
        <v>3221</v>
      </c>
      <c r="C1000" s="284" t="s">
        <v>112</v>
      </c>
      <c r="D1000" s="285">
        <v>0.0</v>
      </c>
      <c r="E1000" s="258" t="str">
        <f>iferror(vlookup(C1000,'Master data'!$A$1:$C$29,3,0),"--")</f>
        <v>Biến phí</v>
      </c>
      <c r="F1000" s="258" t="str">
        <f>iferror(vlookup(C1000,'Master data'!$A$1:$C$29,2,0),"--")</f>
        <v>Chi phí hành chính</v>
      </c>
    </row>
    <row r="1001" ht="21.0" hidden="1" customHeight="1" outlineLevel="1">
      <c r="A1001" s="165" t="s">
        <v>3261</v>
      </c>
      <c r="B1001" s="292" t="s">
        <v>3262</v>
      </c>
      <c r="C1001" s="284" t="s">
        <v>99</v>
      </c>
      <c r="D1001" s="286">
        <v>3350000.0</v>
      </c>
      <c r="E1001" s="258" t="str">
        <f>iferror(vlookup(C1001,'Master data'!$A$1:$C$29,3,0),"--")</f>
        <v>Biến phí</v>
      </c>
      <c r="F1001" s="258" t="str">
        <f>iferror(vlookup(C1001,'Master data'!$A$1:$C$29,2,0),"--")</f>
        <v>Chi phí giá vốn</v>
      </c>
    </row>
    <row r="1002" ht="21.0" hidden="1" customHeight="1" outlineLevel="1">
      <c r="A1002" s="165" t="s">
        <v>3261</v>
      </c>
      <c r="B1002" s="293" t="s">
        <v>4341</v>
      </c>
      <c r="C1002" s="284" t="s">
        <v>99</v>
      </c>
      <c r="D1002" s="285">
        <v>5900000.0</v>
      </c>
      <c r="E1002" s="258" t="str">
        <f>iferror(vlookup(C1002,'Master data'!$A$1:$C$29,3,0),"--")</f>
        <v>Biến phí</v>
      </c>
      <c r="F1002" s="258" t="str">
        <f>iferror(vlookup(C1002,'Master data'!$A$1:$C$29,2,0),"--")</f>
        <v>Chi phí giá vốn</v>
      </c>
    </row>
    <row r="1003" ht="21.0" hidden="1" customHeight="1" outlineLevel="1">
      <c r="A1003" s="165" t="s">
        <v>3261</v>
      </c>
      <c r="B1003" s="292" t="s">
        <v>2406</v>
      </c>
      <c r="C1003" s="284" t="s">
        <v>99</v>
      </c>
      <c r="D1003" s="286">
        <v>1.0835E7</v>
      </c>
      <c r="E1003" s="258" t="str">
        <f>iferror(vlookup(C1003,'Master data'!$A$1:$C$29,3,0),"--")</f>
        <v>Biến phí</v>
      </c>
      <c r="F1003" s="258" t="str">
        <f>iferror(vlookup(C1003,'Master data'!$A$1:$C$29,2,0),"--")</f>
        <v>Chi phí giá vốn</v>
      </c>
    </row>
    <row r="1004" ht="21.0" hidden="1" customHeight="1" outlineLevel="1">
      <c r="A1004" s="165" t="s">
        <v>3261</v>
      </c>
      <c r="B1004" s="293" t="s">
        <v>2274</v>
      </c>
      <c r="C1004" s="284" t="s">
        <v>99</v>
      </c>
      <c r="D1004" s="285">
        <v>6278000.0</v>
      </c>
      <c r="E1004" s="258" t="str">
        <f>iferror(vlookup(C1004,'Master data'!$A$1:$C$29,3,0),"--")</f>
        <v>Biến phí</v>
      </c>
      <c r="F1004" s="258" t="str">
        <f>iferror(vlookup(C1004,'Master data'!$A$1:$C$29,2,0),"--")</f>
        <v>Chi phí giá vốn</v>
      </c>
    </row>
    <row r="1005" ht="21.0" hidden="1" customHeight="1" outlineLevel="1">
      <c r="A1005" s="165" t="s">
        <v>3261</v>
      </c>
      <c r="B1005" s="292" t="s">
        <v>4342</v>
      </c>
      <c r="C1005" s="284" t="s">
        <v>99</v>
      </c>
      <c r="D1005" s="286">
        <v>3.3138E7</v>
      </c>
      <c r="E1005" s="258" t="str">
        <f>iferror(vlookup(C1005,'Master data'!$A$1:$C$29,3,0),"--")</f>
        <v>Biến phí</v>
      </c>
      <c r="F1005" s="258" t="str">
        <f>iferror(vlookup(C1005,'Master data'!$A$1:$C$29,2,0),"--")</f>
        <v>Chi phí giá vốn</v>
      </c>
    </row>
    <row r="1006" ht="21.0" hidden="1" customHeight="1" outlineLevel="1">
      <c r="A1006" s="165" t="s">
        <v>3261</v>
      </c>
      <c r="B1006" s="293" t="s">
        <v>4343</v>
      </c>
      <c r="C1006" s="284" t="s">
        <v>99</v>
      </c>
      <c r="D1006" s="285">
        <v>1573000.0</v>
      </c>
      <c r="E1006" s="258" t="str">
        <f>iferror(vlookup(C1006,'Master data'!$A$1:$C$29,3,0),"--")</f>
        <v>Biến phí</v>
      </c>
      <c r="F1006" s="258" t="str">
        <f>iferror(vlookup(C1006,'Master data'!$A$1:$C$29,2,0),"--")</f>
        <v>Chi phí giá vốn</v>
      </c>
    </row>
    <row r="1007" ht="21.0" hidden="1" customHeight="1" outlineLevel="1">
      <c r="A1007" s="165" t="s">
        <v>3261</v>
      </c>
      <c r="B1007" s="292" t="s">
        <v>3267</v>
      </c>
      <c r="C1007" s="284" t="s">
        <v>99</v>
      </c>
      <c r="D1007" s="286">
        <v>2910000.0</v>
      </c>
      <c r="E1007" s="258" t="str">
        <f>iferror(vlookup(C1007,'Master data'!$A$1:$C$29,3,0),"--")</f>
        <v>Biến phí</v>
      </c>
      <c r="F1007" s="258" t="str">
        <f>iferror(vlookup(C1007,'Master data'!$A$1:$C$29,2,0),"--")</f>
        <v>Chi phí giá vốn</v>
      </c>
    </row>
    <row r="1008" ht="21.0" hidden="1" customHeight="1" outlineLevel="1">
      <c r="A1008" s="165" t="s">
        <v>3261</v>
      </c>
      <c r="B1008" s="293" t="s">
        <v>4344</v>
      </c>
      <c r="C1008" s="284" t="s">
        <v>99</v>
      </c>
      <c r="D1008" s="285">
        <v>400000.0</v>
      </c>
      <c r="E1008" s="258" t="str">
        <f>iferror(vlookup(C1008,'Master data'!$A$1:$C$29,3,0),"--")</f>
        <v>Biến phí</v>
      </c>
      <c r="F1008" s="258" t="str">
        <f>iferror(vlookup(C1008,'Master data'!$A$1:$C$29,2,0),"--")</f>
        <v>Chi phí giá vốn</v>
      </c>
    </row>
    <row r="1009" ht="21.0" hidden="1" customHeight="1" outlineLevel="1">
      <c r="A1009" s="165" t="s">
        <v>3261</v>
      </c>
      <c r="B1009" s="292" t="s">
        <v>4345</v>
      </c>
      <c r="C1009" s="284" t="s">
        <v>99</v>
      </c>
      <c r="D1009" s="286">
        <v>7845000.0</v>
      </c>
      <c r="E1009" s="258" t="str">
        <f>iferror(vlookup(C1009,'Master data'!$A$1:$C$29,3,0),"--")</f>
        <v>Biến phí</v>
      </c>
      <c r="F1009" s="258" t="str">
        <f>iferror(vlookup(C1009,'Master data'!$A$1:$C$29,2,0),"--")</f>
        <v>Chi phí giá vốn</v>
      </c>
    </row>
    <row r="1010" ht="21.0" hidden="1" customHeight="1" outlineLevel="1">
      <c r="A1010" s="165" t="s">
        <v>3261</v>
      </c>
      <c r="B1010" s="293" t="s">
        <v>3268</v>
      </c>
      <c r="C1010" s="284" t="s">
        <v>99</v>
      </c>
      <c r="D1010" s="285">
        <v>5556000.0</v>
      </c>
      <c r="E1010" s="258" t="str">
        <f>iferror(vlookup(C1010,'Master data'!$A$1:$C$29,3,0),"--")</f>
        <v>Biến phí</v>
      </c>
      <c r="F1010" s="258" t="str">
        <f>iferror(vlookup(C1010,'Master data'!$A$1:$C$29,2,0),"--")</f>
        <v>Chi phí giá vốn</v>
      </c>
    </row>
    <row r="1011" ht="21.0" hidden="1" customHeight="1" outlineLevel="1">
      <c r="A1011" s="165" t="s">
        <v>3261</v>
      </c>
      <c r="B1011" s="292" t="s">
        <v>4346</v>
      </c>
      <c r="C1011" s="284" t="s">
        <v>99</v>
      </c>
      <c r="D1011" s="286">
        <v>5.033125E7</v>
      </c>
      <c r="E1011" s="258" t="str">
        <f>iferror(vlookup(C1011,'Master data'!$A$1:$C$29,3,0),"--")</f>
        <v>Biến phí</v>
      </c>
      <c r="F1011" s="258" t="str">
        <f>iferror(vlookup(C1011,'Master data'!$A$1:$C$29,2,0),"--")</f>
        <v>Chi phí giá vốn</v>
      </c>
    </row>
    <row r="1012" ht="21.0" hidden="1" customHeight="1" outlineLevel="1">
      <c r="A1012" s="165" t="s">
        <v>3261</v>
      </c>
      <c r="B1012" s="293" t="s">
        <v>4347</v>
      </c>
      <c r="C1012" s="284" t="s">
        <v>99</v>
      </c>
      <c r="D1012" s="285">
        <v>6.92725E7</v>
      </c>
      <c r="E1012" s="258" t="str">
        <f>iferror(vlookup(C1012,'Master data'!$A$1:$C$29,3,0),"--")</f>
        <v>Biến phí</v>
      </c>
      <c r="F1012" s="258" t="str">
        <f>iferror(vlookup(C1012,'Master data'!$A$1:$C$29,2,0),"--")</f>
        <v>Chi phí giá vốn</v>
      </c>
    </row>
    <row r="1013" ht="21.0" hidden="1" customHeight="1" outlineLevel="1">
      <c r="A1013" s="165" t="s">
        <v>3261</v>
      </c>
      <c r="B1013" s="292" t="s">
        <v>4348</v>
      </c>
      <c r="C1013" s="284" t="s">
        <v>99</v>
      </c>
      <c r="D1013" s="286">
        <v>2.0E7</v>
      </c>
      <c r="E1013" s="258" t="str">
        <f>iferror(vlookup(C1013,'Master data'!$A$1:$C$29,3,0),"--")</f>
        <v>Biến phí</v>
      </c>
      <c r="F1013" s="258" t="str">
        <f>iferror(vlookup(C1013,'Master data'!$A$1:$C$29,2,0),"--")</f>
        <v>Chi phí giá vốn</v>
      </c>
    </row>
    <row r="1014" ht="21.0" hidden="1" customHeight="1" outlineLevel="1">
      <c r="A1014" s="165" t="s">
        <v>3261</v>
      </c>
      <c r="B1014" s="293" t="s">
        <v>4349</v>
      </c>
      <c r="C1014" s="284" t="s">
        <v>99</v>
      </c>
      <c r="D1014" s="285">
        <v>2790000.0</v>
      </c>
      <c r="E1014" s="258" t="str">
        <f>iferror(vlookup(C1014,'Master data'!$A$1:$C$29,3,0),"--")</f>
        <v>Biến phí</v>
      </c>
      <c r="F1014" s="258" t="str">
        <f>iferror(vlookup(C1014,'Master data'!$A$1:$C$29,2,0),"--")</f>
        <v>Chi phí giá vốn</v>
      </c>
    </row>
    <row r="1015" ht="21.0" hidden="1" customHeight="1" outlineLevel="1">
      <c r="A1015" s="165" t="s">
        <v>3261</v>
      </c>
      <c r="B1015" s="292" t="s">
        <v>3270</v>
      </c>
      <c r="C1015" s="284" t="s">
        <v>99</v>
      </c>
      <c r="D1015" s="286">
        <v>1.2984E7</v>
      </c>
      <c r="E1015" s="258" t="str">
        <f>iferror(vlookup(C1015,'Master data'!$A$1:$C$29,3,0),"--")</f>
        <v>Biến phí</v>
      </c>
      <c r="F1015" s="258" t="str">
        <f>iferror(vlookup(C1015,'Master data'!$A$1:$C$29,2,0),"--")</f>
        <v>Chi phí giá vốn</v>
      </c>
    </row>
    <row r="1016" ht="21.0" hidden="1" customHeight="1" outlineLevel="1">
      <c r="A1016" s="165" t="s">
        <v>3261</v>
      </c>
      <c r="B1016" s="293" t="s">
        <v>4350</v>
      </c>
      <c r="C1016" s="284" t="s">
        <v>99</v>
      </c>
      <c r="D1016" s="285">
        <v>7200000.0</v>
      </c>
      <c r="E1016" s="258" t="str">
        <f>iferror(vlookup(C1016,'Master data'!$A$1:$C$29,3,0),"--")</f>
        <v>Biến phí</v>
      </c>
      <c r="F1016" s="258" t="str">
        <f>iferror(vlookup(C1016,'Master data'!$A$1:$C$29,2,0),"--")</f>
        <v>Chi phí giá vốn</v>
      </c>
    </row>
    <row r="1017" ht="21.0" hidden="1" customHeight="1" outlineLevel="1">
      <c r="A1017" s="165" t="s">
        <v>3261</v>
      </c>
      <c r="B1017" s="292" t="s">
        <v>2004</v>
      </c>
      <c r="C1017" s="284" t="s">
        <v>99</v>
      </c>
      <c r="D1017" s="286">
        <v>6815000.0</v>
      </c>
      <c r="E1017" s="258" t="str">
        <f>iferror(vlookup(C1017,'Master data'!$A$1:$C$29,3,0),"--")</f>
        <v>Biến phí</v>
      </c>
      <c r="F1017" s="258" t="str">
        <f>iferror(vlookup(C1017,'Master data'!$A$1:$C$29,2,0),"--")</f>
        <v>Chi phí giá vốn</v>
      </c>
    </row>
    <row r="1018" ht="21.0" hidden="1" customHeight="1" outlineLevel="1">
      <c r="A1018" s="165" t="s">
        <v>3261</v>
      </c>
      <c r="B1018" s="293" t="s">
        <v>4351</v>
      </c>
      <c r="C1018" s="284" t="s">
        <v>99</v>
      </c>
      <c r="D1018" s="285">
        <v>1572000.0</v>
      </c>
      <c r="E1018" s="258" t="str">
        <f>iferror(vlookup(C1018,'Master data'!$A$1:$C$29,3,0),"--")</f>
        <v>Biến phí</v>
      </c>
      <c r="F1018" s="258" t="str">
        <f>iferror(vlookup(C1018,'Master data'!$A$1:$C$29,2,0),"--")</f>
        <v>Chi phí giá vốn</v>
      </c>
    </row>
    <row r="1019" ht="21.0" hidden="1" customHeight="1" outlineLevel="1">
      <c r="A1019" s="165" t="s">
        <v>3261</v>
      </c>
      <c r="B1019" s="292" t="s">
        <v>4257</v>
      </c>
      <c r="C1019" s="284" t="s">
        <v>99</v>
      </c>
      <c r="D1019" s="286">
        <v>2.5335104E7</v>
      </c>
      <c r="E1019" s="258" t="str">
        <f>iferror(vlookup(C1019,'Master data'!$A$1:$C$29,3,0),"--")</f>
        <v>Biến phí</v>
      </c>
      <c r="F1019" s="258" t="str">
        <f>iferror(vlookup(C1019,'Master data'!$A$1:$C$29,2,0),"--")</f>
        <v>Chi phí giá vốn</v>
      </c>
    </row>
    <row r="1020" ht="21.0" hidden="1" customHeight="1" outlineLevel="1">
      <c r="A1020" s="165" t="s">
        <v>3261</v>
      </c>
      <c r="B1020" s="293" t="s">
        <v>4352</v>
      </c>
      <c r="C1020" s="284" t="s">
        <v>99</v>
      </c>
      <c r="D1020" s="285">
        <v>6.2808E7</v>
      </c>
      <c r="E1020" s="258" t="str">
        <f>iferror(vlookup(C1020,'Master data'!$A$1:$C$29,3,0),"--")</f>
        <v>Biến phí</v>
      </c>
      <c r="F1020" s="258" t="str">
        <f>iferror(vlookup(C1020,'Master data'!$A$1:$C$29,2,0),"--")</f>
        <v>Chi phí giá vốn</v>
      </c>
    </row>
    <row r="1021" ht="21.0" hidden="1" customHeight="1" outlineLevel="1">
      <c r="A1021" s="165" t="s">
        <v>3261</v>
      </c>
      <c r="B1021" s="292" t="s">
        <v>4353</v>
      </c>
      <c r="C1021" s="284" t="s">
        <v>102</v>
      </c>
      <c r="D1021" s="286">
        <v>1.2135E8</v>
      </c>
      <c r="E1021" s="258" t="str">
        <f>iferror(vlookup(C1021,'Master data'!$A$1:$C$29,3,0),"--")</f>
        <v>Biến phí</v>
      </c>
      <c r="F1021" s="258" t="str">
        <f>iferror(vlookup(C1021,'Master data'!$A$1:$C$29,2,0),"--")</f>
        <v>Chi phí giá vốn</v>
      </c>
    </row>
    <row r="1022" ht="21.0" hidden="1" customHeight="1" outlineLevel="1">
      <c r="A1022" s="165" t="s">
        <v>3261</v>
      </c>
      <c r="B1022" s="293" t="s">
        <v>3030</v>
      </c>
      <c r="C1022" s="284" t="s">
        <v>102</v>
      </c>
      <c r="D1022" s="285">
        <v>5830000.0</v>
      </c>
      <c r="E1022" s="258" t="str">
        <f>iferror(vlookup(C1022,'Master data'!$A$1:$C$29,3,0),"--")</f>
        <v>Biến phí</v>
      </c>
      <c r="F1022" s="258" t="str">
        <f>iferror(vlookup(C1022,'Master data'!$A$1:$C$29,2,0),"--")</f>
        <v>Chi phí giá vốn</v>
      </c>
    </row>
    <row r="1023" ht="21.0" hidden="1" customHeight="1" outlineLevel="1">
      <c r="A1023" s="165" t="s">
        <v>3261</v>
      </c>
      <c r="B1023" s="292" t="s">
        <v>591</v>
      </c>
      <c r="C1023" s="284" t="s">
        <v>111</v>
      </c>
      <c r="D1023" s="286">
        <v>1.0E8</v>
      </c>
      <c r="E1023" s="258" t="str">
        <f>iferror(vlookup(C1023,'Master data'!$A$1:$C$29,3,0),"--")</f>
        <v>Định phí</v>
      </c>
      <c r="F1023" s="258" t="str">
        <f>iferror(vlookup(C1023,'Master data'!$A$1:$C$29,2,0),"--")</f>
        <v>Chi phí khác</v>
      </c>
    </row>
    <row r="1024" ht="21.0" hidden="1" customHeight="1" outlineLevel="1">
      <c r="A1024" s="165" t="s">
        <v>3261</v>
      </c>
      <c r="B1024" s="293" t="s">
        <v>3225</v>
      </c>
      <c r="C1024" s="284" t="s">
        <v>119</v>
      </c>
      <c r="D1024" s="285">
        <v>0.0</v>
      </c>
      <c r="E1024" s="258" t="str">
        <f>iferror(vlookup(C1024,'Master data'!$A$1:$C$29,3,0),"--")</f>
        <v>Định phí</v>
      </c>
      <c r="F1024" s="258" t="str">
        <f>iferror(vlookup(C1024,'Master data'!$A$1:$C$29,2,0),"--")</f>
        <v>Chi phí khác</v>
      </c>
    </row>
    <row r="1025" ht="21.0" hidden="1" customHeight="1" outlineLevel="1">
      <c r="A1025" s="165" t="s">
        <v>3261</v>
      </c>
      <c r="B1025" s="292" t="s">
        <v>70</v>
      </c>
      <c r="C1025" s="284" t="s">
        <v>70</v>
      </c>
      <c r="D1025" s="286">
        <v>1233333.0</v>
      </c>
      <c r="E1025" s="258" t="str">
        <f>iferror(vlookup(C1025,'Master data'!$A$1:$C$29,3,0),"--")</f>
        <v>Chi phí khác</v>
      </c>
      <c r="F1025" s="258" t="str">
        <f>iferror(vlookup(C1025,'Master data'!$A$1:$C$29,2,0),"--")</f>
        <v>Chi phí khác</v>
      </c>
    </row>
    <row r="1026" ht="21.0" hidden="1" customHeight="1" outlineLevel="1">
      <c r="A1026" s="165" t="s">
        <v>3261</v>
      </c>
      <c r="B1026" s="293" t="s">
        <v>3218</v>
      </c>
      <c r="C1026" s="284" t="s">
        <v>122</v>
      </c>
      <c r="D1026" s="285">
        <v>7848333.0</v>
      </c>
      <c r="E1026" s="258" t="str">
        <f>iferror(vlookup(C1026,'Master data'!$A$1:$C$29,3,0),"--")</f>
        <v>Định phí</v>
      </c>
      <c r="F1026" s="258" t="str">
        <f>iferror(vlookup(C1026,'Master data'!$A$1:$C$29,2,0),"--")</f>
        <v>Chi phí khác</v>
      </c>
    </row>
    <row r="1027" ht="21.0" hidden="1" customHeight="1" outlineLevel="1">
      <c r="A1027" s="165" t="s">
        <v>3261</v>
      </c>
      <c r="B1027" s="292" t="s">
        <v>3219</v>
      </c>
      <c r="C1027" s="284" t="s">
        <v>103</v>
      </c>
      <c r="D1027" s="286">
        <v>0.0</v>
      </c>
      <c r="E1027" s="258" t="str">
        <f>iferror(vlookup(C1027,'Master data'!$A$1:$C$29,3,0),"--")</f>
        <v>Biến phí</v>
      </c>
      <c r="F1027" s="258" t="str">
        <f>iferror(vlookup(C1027,'Master data'!$A$1:$C$29,2,0),"--")</f>
        <v>Chi phí bán hàng</v>
      </c>
    </row>
    <row r="1028" ht="21.0" hidden="1" customHeight="1" outlineLevel="1">
      <c r="A1028" s="173" t="s">
        <v>3261</v>
      </c>
      <c r="B1028" s="297" t="s">
        <v>3220</v>
      </c>
      <c r="C1028" s="295" t="s">
        <v>124</v>
      </c>
      <c r="D1028" s="390">
        <v>9828000.0</v>
      </c>
      <c r="E1028" s="264" t="str">
        <f>iferror(vlookup(C1028,'Master data'!$A$1:$C$29,3,0),"--")</f>
        <v>Chi phí khác</v>
      </c>
      <c r="F1028" s="264" t="str">
        <f>iferror(vlookup(C1028,'Master data'!$A$1:$C$29,2,0),"--")</f>
        <v>Chi phí khác</v>
      </c>
    </row>
    <row r="1029" ht="21.0" customHeight="1" collapsed="1">
      <c r="A1029" s="165" t="s">
        <v>3271</v>
      </c>
      <c r="B1029" s="274" t="s">
        <v>274</v>
      </c>
      <c r="C1029" s="275" t="s">
        <v>112</v>
      </c>
      <c r="D1029" s="276">
        <v>0.0</v>
      </c>
      <c r="E1029" s="277" t="str">
        <f>vlookup(C1029,'Master data'!$A$1:$C$29,3,0)</f>
        <v>Biến phí</v>
      </c>
      <c r="F1029" s="277" t="str">
        <f>vlookup(C1029,'Master data'!$A$1:$C$29,2,0)</f>
        <v>Chi phí hành chính</v>
      </c>
    </row>
    <row r="1030" ht="21.0" hidden="1" customHeight="1" outlineLevel="1">
      <c r="A1030" s="165" t="s">
        <v>3271</v>
      </c>
      <c r="B1030" s="270" t="s">
        <v>109</v>
      </c>
      <c r="C1030" s="291" t="s">
        <v>109</v>
      </c>
      <c r="D1030" s="271">
        <v>4.96226943E8</v>
      </c>
      <c r="E1030" s="258" t="str">
        <f>iferror(vlookup(C1030,'Master data'!$A$1:$C$29,3,0),"--")</f>
        <v>Định phí</v>
      </c>
      <c r="F1030" s="258" t="str">
        <f>iferror(vlookup(C1030,'Master data'!$A$1:$C$29,2,0),"--")</f>
        <v>Chi phí QLDN</v>
      </c>
    </row>
    <row r="1031" ht="21.0" hidden="1" customHeight="1" outlineLevel="1">
      <c r="A1031" s="165" t="s">
        <v>3271</v>
      </c>
      <c r="B1031" s="293" t="s">
        <v>3210</v>
      </c>
      <c r="C1031" s="284" t="s">
        <v>120</v>
      </c>
      <c r="D1031" s="285">
        <v>1.17945E8</v>
      </c>
      <c r="E1031" s="258" t="str">
        <f>iferror(vlookup(C1031,'Master data'!$A$1:$C$29,3,0),"--")</f>
        <v>Định phí</v>
      </c>
      <c r="F1031" s="258" t="str">
        <f>iferror(vlookup(C1031,'Master data'!$A$1:$C$29,2,0),"--")</f>
        <v>Chi phí QLDN</v>
      </c>
    </row>
    <row r="1032" ht="21.0" hidden="1" customHeight="1" outlineLevel="1">
      <c r="A1032" s="165" t="s">
        <v>3271</v>
      </c>
      <c r="B1032" s="292" t="s">
        <v>121</v>
      </c>
      <c r="C1032" s="284" t="s">
        <v>121</v>
      </c>
      <c r="D1032" s="286">
        <v>3.822336E7</v>
      </c>
      <c r="E1032" s="258" t="str">
        <f>iferror(vlookup(C1032,'Master data'!$A$1:$C$29,3,0),"--")</f>
        <v>Định phí</v>
      </c>
      <c r="F1032" s="258" t="str">
        <f>iferror(vlookup(C1032,'Master data'!$A$1:$C$29,2,0),"--")</f>
        <v>Chi phí QLDN</v>
      </c>
    </row>
    <row r="1033" ht="21.0" hidden="1" customHeight="1" outlineLevel="1">
      <c r="A1033" s="165" t="s">
        <v>3271</v>
      </c>
      <c r="B1033" s="293" t="s">
        <v>4305</v>
      </c>
      <c r="C1033" s="284" t="s">
        <v>123</v>
      </c>
      <c r="D1033" s="285">
        <v>1.8E7</v>
      </c>
      <c r="E1033" s="258" t="str">
        <f>iferror(vlookup(C1033,'Master data'!$A$1:$C$29,3,0),"--")</f>
        <v>Định phí</v>
      </c>
      <c r="F1033" s="258" t="str">
        <f>iferror(vlookup(C1033,'Master data'!$A$1:$C$29,2,0),"--")</f>
        <v>Chi phí QLDN</v>
      </c>
    </row>
    <row r="1034" ht="21.0" hidden="1" customHeight="1" outlineLevel="1">
      <c r="A1034" s="165" t="s">
        <v>3271</v>
      </c>
      <c r="B1034" s="292" t="s">
        <v>3212</v>
      </c>
      <c r="C1034" s="284" t="s">
        <v>112</v>
      </c>
      <c r="D1034" s="286">
        <v>1.5333333E7</v>
      </c>
      <c r="E1034" s="258" t="str">
        <f>iferror(vlookup(C1034,'Master data'!$A$1:$C$29,3,0),"--")</f>
        <v>Biến phí</v>
      </c>
      <c r="F1034" s="258" t="str">
        <f>iferror(vlookup(C1034,'Master data'!$A$1:$C$29,2,0),"--")</f>
        <v>Chi phí hành chính</v>
      </c>
    </row>
    <row r="1035" ht="21.0" hidden="1" customHeight="1" outlineLevel="1">
      <c r="A1035" s="165" t="s">
        <v>3271</v>
      </c>
      <c r="B1035" s="292" t="s">
        <v>4193</v>
      </c>
      <c r="C1035" s="284" t="s">
        <v>99</v>
      </c>
      <c r="D1035" s="286">
        <v>2.894E7</v>
      </c>
      <c r="E1035" s="258" t="str">
        <f>iferror(vlookup(C1035,'Master data'!$A$1:$C$29,3,0),"--")</f>
        <v>Biến phí</v>
      </c>
      <c r="F1035" s="258" t="str">
        <f>iferror(vlookup(C1035,'Master data'!$A$1:$C$29,2,0),"--")</f>
        <v>Chi phí giá vốn</v>
      </c>
    </row>
    <row r="1036" ht="21.0" hidden="1" customHeight="1" outlineLevel="1">
      <c r="A1036" s="165" t="s">
        <v>3271</v>
      </c>
      <c r="B1036" s="293" t="s">
        <v>4354</v>
      </c>
      <c r="C1036" s="284" t="s">
        <v>99</v>
      </c>
      <c r="D1036" s="285">
        <v>1.003E7</v>
      </c>
      <c r="E1036" s="258" t="str">
        <f>iferror(vlookup(C1036,'Master data'!$A$1:$C$29,3,0),"--")</f>
        <v>Biến phí</v>
      </c>
      <c r="F1036" s="258" t="str">
        <f>iferror(vlookup(C1036,'Master data'!$A$1:$C$29,2,0),"--")</f>
        <v>Chi phí giá vốn</v>
      </c>
    </row>
    <row r="1037" ht="21.0" hidden="1" customHeight="1" outlineLevel="1">
      <c r="A1037" s="165" t="s">
        <v>3271</v>
      </c>
      <c r="B1037" s="292" t="s">
        <v>4355</v>
      </c>
      <c r="C1037" s="284" t="s">
        <v>99</v>
      </c>
      <c r="D1037" s="286">
        <v>3.6459E7</v>
      </c>
      <c r="E1037" s="258" t="str">
        <f>iferror(vlookup(C1037,'Master data'!$A$1:$C$29,3,0),"--")</f>
        <v>Biến phí</v>
      </c>
      <c r="F1037" s="258" t="str">
        <f>iferror(vlookup(C1037,'Master data'!$A$1:$C$29,2,0),"--")</f>
        <v>Chi phí giá vốn</v>
      </c>
    </row>
    <row r="1038" ht="21.0" hidden="1" customHeight="1" outlineLevel="1">
      <c r="A1038" s="165" t="s">
        <v>3271</v>
      </c>
      <c r="B1038" s="293" t="s">
        <v>4356</v>
      </c>
      <c r="C1038" s="284" t="s">
        <v>99</v>
      </c>
      <c r="D1038" s="285">
        <v>2.462E7</v>
      </c>
      <c r="E1038" s="258" t="str">
        <f>iferror(vlookup(C1038,'Master data'!$A$1:$C$29,3,0),"--")</f>
        <v>Biến phí</v>
      </c>
      <c r="F1038" s="258" t="str">
        <f>iferror(vlookup(C1038,'Master data'!$A$1:$C$29,2,0),"--")</f>
        <v>Chi phí giá vốn</v>
      </c>
    </row>
    <row r="1039" ht="21.0" hidden="1" customHeight="1" outlineLevel="1">
      <c r="A1039" s="165" t="s">
        <v>3271</v>
      </c>
      <c r="B1039" s="292" t="s">
        <v>4357</v>
      </c>
      <c r="C1039" s="284" t="s">
        <v>99</v>
      </c>
      <c r="D1039" s="286">
        <v>1.1365E7</v>
      </c>
      <c r="E1039" s="258" t="str">
        <f>iferror(vlookup(C1039,'Master data'!$A$1:$C$29,3,0),"--")</f>
        <v>Biến phí</v>
      </c>
      <c r="F1039" s="258" t="str">
        <f>iferror(vlookup(C1039,'Master data'!$A$1:$C$29,2,0),"--")</f>
        <v>Chi phí giá vốn</v>
      </c>
    </row>
    <row r="1040" ht="21.0" hidden="1" customHeight="1" outlineLevel="1">
      <c r="A1040" s="165" t="s">
        <v>3271</v>
      </c>
      <c r="B1040" s="293" t="s">
        <v>4358</v>
      </c>
      <c r="C1040" s="284" t="s">
        <v>99</v>
      </c>
      <c r="D1040" s="285">
        <v>8093667.0</v>
      </c>
      <c r="E1040" s="258" t="str">
        <f>iferror(vlookup(C1040,'Master data'!$A$1:$C$29,3,0),"--")</f>
        <v>Biến phí</v>
      </c>
      <c r="F1040" s="258" t="str">
        <f>iferror(vlookup(C1040,'Master data'!$A$1:$C$29,2,0),"--")</f>
        <v>Chi phí giá vốn</v>
      </c>
    </row>
    <row r="1041" ht="21.0" hidden="1" customHeight="1" outlineLevel="1">
      <c r="A1041" s="165" t="s">
        <v>3271</v>
      </c>
      <c r="B1041" s="292" t="s">
        <v>4359</v>
      </c>
      <c r="C1041" s="284" t="s">
        <v>99</v>
      </c>
      <c r="D1041" s="286">
        <v>1.0E7</v>
      </c>
      <c r="E1041" s="258" t="str">
        <f>iferror(vlookup(C1041,'Master data'!$A$1:$C$29,3,0),"--")</f>
        <v>Biến phí</v>
      </c>
      <c r="F1041" s="258" t="str">
        <f>iferror(vlookup(C1041,'Master data'!$A$1:$C$29,2,0),"--")</f>
        <v>Chi phí giá vốn</v>
      </c>
    </row>
    <row r="1042" ht="21.0" hidden="1" customHeight="1" outlineLevel="1">
      <c r="A1042" s="165" t="s">
        <v>3271</v>
      </c>
      <c r="B1042" s="293" t="s">
        <v>297</v>
      </c>
      <c r="C1042" s="284" t="s">
        <v>99</v>
      </c>
      <c r="D1042" s="285">
        <v>6400000.0</v>
      </c>
      <c r="E1042" s="258" t="str">
        <f>iferror(vlookup(C1042,'Master data'!$A$1:$C$29,3,0),"--")</f>
        <v>Biến phí</v>
      </c>
      <c r="F1042" s="258" t="str">
        <f>iferror(vlookup(C1042,'Master data'!$A$1:$C$29,2,0),"--")</f>
        <v>Chi phí giá vốn</v>
      </c>
    </row>
    <row r="1043" ht="21.0" hidden="1" customHeight="1" outlineLevel="1">
      <c r="A1043" s="165" t="s">
        <v>3271</v>
      </c>
      <c r="B1043" s="292" t="s">
        <v>2406</v>
      </c>
      <c r="C1043" s="284" t="s">
        <v>99</v>
      </c>
      <c r="D1043" s="286">
        <v>1.8713E7</v>
      </c>
      <c r="E1043" s="258" t="str">
        <f>iferror(vlookup(C1043,'Master data'!$A$1:$C$29,3,0),"--")</f>
        <v>Biến phí</v>
      </c>
      <c r="F1043" s="258" t="str">
        <f>iferror(vlookup(C1043,'Master data'!$A$1:$C$29,2,0),"--")</f>
        <v>Chi phí giá vốn</v>
      </c>
    </row>
    <row r="1044" ht="21.0" hidden="1" customHeight="1" outlineLevel="1">
      <c r="A1044" s="165" t="s">
        <v>3271</v>
      </c>
      <c r="B1044" s="293" t="s">
        <v>4360</v>
      </c>
      <c r="C1044" s="284" t="s">
        <v>99</v>
      </c>
      <c r="D1044" s="285">
        <v>2400000.0</v>
      </c>
      <c r="E1044" s="258" t="str">
        <f>iferror(vlookup(C1044,'Master data'!$A$1:$C$29,3,0),"--")</f>
        <v>Biến phí</v>
      </c>
      <c r="F1044" s="258" t="str">
        <f>iferror(vlookup(C1044,'Master data'!$A$1:$C$29,2,0),"--")</f>
        <v>Chi phí giá vốn</v>
      </c>
    </row>
    <row r="1045" ht="21.0" hidden="1" customHeight="1" outlineLevel="1">
      <c r="A1045" s="165" t="s">
        <v>3271</v>
      </c>
      <c r="B1045" s="292" t="s">
        <v>4340</v>
      </c>
      <c r="C1045" s="284" t="s">
        <v>102</v>
      </c>
      <c r="D1045" s="286">
        <v>2.3469E8</v>
      </c>
      <c r="E1045" s="258" t="str">
        <f>iferror(vlookup(C1045,'Master data'!$A$1:$C$29,3,0),"--")</f>
        <v>Biến phí</v>
      </c>
      <c r="F1045" s="258" t="str">
        <f>iferror(vlookup(C1045,'Master data'!$A$1:$C$29,2,0),"--")</f>
        <v>Chi phí giá vốn</v>
      </c>
    </row>
    <row r="1046" ht="21.0" hidden="1" customHeight="1" outlineLevel="1">
      <c r="A1046" s="165" t="s">
        <v>3271</v>
      </c>
      <c r="B1046" s="293" t="s">
        <v>3217</v>
      </c>
      <c r="C1046" s="284" t="s">
        <v>102</v>
      </c>
      <c r="D1046" s="285">
        <v>2.23E7</v>
      </c>
      <c r="E1046" s="258" t="str">
        <f>iferror(vlookup(C1046,'Master data'!$A$1:$C$29,3,0),"--")</f>
        <v>Biến phí</v>
      </c>
      <c r="F1046" s="258" t="str">
        <f>iferror(vlookup(C1046,'Master data'!$A$1:$C$29,2,0),"--")</f>
        <v>Chi phí giá vốn</v>
      </c>
    </row>
    <row r="1047" ht="21.0" hidden="1" customHeight="1" outlineLevel="1">
      <c r="A1047" s="165" t="s">
        <v>3271</v>
      </c>
      <c r="B1047" s="292" t="s">
        <v>591</v>
      </c>
      <c r="C1047" s="284" t="s">
        <v>111</v>
      </c>
      <c r="D1047" s="286">
        <v>1.0E8</v>
      </c>
      <c r="E1047" s="258" t="str">
        <f>iferror(vlookup(C1047,'Master data'!$A$1:$C$29,3,0),"--")</f>
        <v>Định phí</v>
      </c>
      <c r="F1047" s="258" t="str">
        <f>iferror(vlookup(C1047,'Master data'!$A$1:$C$29,2,0),"--")</f>
        <v>Chi phí khác</v>
      </c>
    </row>
    <row r="1048" ht="21.0" hidden="1" customHeight="1" outlineLevel="1">
      <c r="A1048" s="165" t="s">
        <v>3271</v>
      </c>
      <c r="B1048" s="293" t="s">
        <v>3225</v>
      </c>
      <c r="C1048" s="284" t="s">
        <v>119</v>
      </c>
      <c r="D1048" s="285">
        <v>0.0</v>
      </c>
      <c r="E1048" s="258" t="str">
        <f>iferror(vlookup(C1048,'Master data'!$A$1:$C$29,3,0),"--")</f>
        <v>Định phí</v>
      </c>
      <c r="F1048" s="258" t="str">
        <f>iferror(vlookup(C1048,'Master data'!$A$1:$C$29,2,0),"--")</f>
        <v>Chi phí khác</v>
      </c>
    </row>
    <row r="1049" ht="21.0" hidden="1" customHeight="1" outlineLevel="1">
      <c r="A1049" s="165" t="s">
        <v>3271</v>
      </c>
      <c r="B1049" s="292" t="s">
        <v>70</v>
      </c>
      <c r="C1049" s="284" t="s">
        <v>70</v>
      </c>
      <c r="D1049" s="286">
        <v>1.16683334E8</v>
      </c>
      <c r="E1049" s="258" t="str">
        <f>iferror(vlookup(C1049,'Master data'!$A$1:$C$29,3,0),"--")</f>
        <v>Chi phí khác</v>
      </c>
      <c r="F1049" s="258" t="str">
        <f>iferror(vlookup(C1049,'Master data'!$A$1:$C$29,2,0),"--")</f>
        <v>Chi phí khác</v>
      </c>
    </row>
    <row r="1050" ht="21.0" hidden="1" customHeight="1" outlineLevel="1">
      <c r="A1050" s="165" t="s">
        <v>3271</v>
      </c>
      <c r="B1050" s="293" t="s">
        <v>3218</v>
      </c>
      <c r="C1050" s="284" t="s">
        <v>122</v>
      </c>
      <c r="D1050" s="285">
        <v>4600000.0</v>
      </c>
      <c r="E1050" s="258" t="str">
        <f>iferror(vlookup(C1050,'Master data'!$A$1:$C$29,3,0),"--")</f>
        <v>Định phí</v>
      </c>
      <c r="F1050" s="258" t="str">
        <f>iferror(vlookup(C1050,'Master data'!$A$1:$C$29,2,0),"--")</f>
        <v>Chi phí khác</v>
      </c>
    </row>
    <row r="1051" ht="21.0" hidden="1" customHeight="1" outlineLevel="1">
      <c r="A1051" s="165" t="s">
        <v>3271</v>
      </c>
      <c r="B1051" s="292" t="s">
        <v>3219</v>
      </c>
      <c r="C1051" s="284" t="s">
        <v>103</v>
      </c>
      <c r="D1051" s="286">
        <v>0.0</v>
      </c>
      <c r="E1051" s="258" t="str">
        <f>iferror(vlookup(C1051,'Master data'!$A$1:$C$29,3,0),"--")</f>
        <v>Biến phí</v>
      </c>
      <c r="F1051" s="258" t="str">
        <f>iferror(vlookup(C1051,'Master data'!$A$1:$C$29,2,0),"--")</f>
        <v>Chi phí bán hàng</v>
      </c>
    </row>
    <row r="1052" ht="21.0" hidden="1" customHeight="1" outlineLevel="1">
      <c r="A1052" s="165" t="s">
        <v>3271</v>
      </c>
      <c r="B1052" s="293" t="s">
        <v>3220</v>
      </c>
      <c r="C1052" s="284" t="s">
        <v>124</v>
      </c>
      <c r="D1052" s="285">
        <v>1.0166666E7</v>
      </c>
      <c r="E1052" s="258" t="str">
        <f>iferror(vlookup(C1052,'Master data'!$A$1:$C$29,3,0),"--")</f>
        <v>Chi phí khác</v>
      </c>
      <c r="F1052" s="258" t="str">
        <f>iferror(vlookup(C1052,'Master data'!$A$1:$C$29,2,0),"--")</f>
        <v>Chi phí khác</v>
      </c>
    </row>
    <row r="1053" ht="21.0" hidden="1" customHeight="1" outlineLevel="1">
      <c r="A1053" s="165" t="s">
        <v>3271</v>
      </c>
      <c r="B1053" s="292" t="s">
        <v>3204</v>
      </c>
      <c r="C1053" s="284" t="s">
        <v>95</v>
      </c>
      <c r="D1053" s="286">
        <v>1.5E8</v>
      </c>
      <c r="E1053" s="258" t="str">
        <f>iferror(vlookup(C1053,'Master data'!$A$1:$C$29,3,0),"--")</f>
        <v>Biến phí</v>
      </c>
      <c r="F1053" s="258" t="str">
        <f>iferror(vlookup(C1053,'Master data'!$A$1:$C$29,2,0),"--")</f>
        <v>Chi phí bán hàng</v>
      </c>
    </row>
    <row r="1054" ht="21.0" hidden="1" customHeight="1" outlineLevel="1">
      <c r="A1054" s="165" t="s">
        <v>3271</v>
      </c>
      <c r="B1054" s="293" t="s">
        <v>3205</v>
      </c>
      <c r="C1054" s="284" t="s">
        <v>114</v>
      </c>
      <c r="D1054" s="285">
        <v>1.9851669E7</v>
      </c>
      <c r="E1054" s="258" t="str">
        <f>iferror(vlookup(C1054,'Master data'!$A$1:$C$29,3,0),"--")</f>
        <v>Định phí</v>
      </c>
      <c r="F1054" s="258" t="str">
        <f>iferror(vlookup(C1054,'Master data'!$A$1:$C$29,2,0),"--")</f>
        <v>Chi phí hành chính</v>
      </c>
    </row>
    <row r="1055" ht="21.0" hidden="1" customHeight="1" outlineLevel="1">
      <c r="A1055" s="165" t="s">
        <v>3271</v>
      </c>
      <c r="B1055" s="292" t="s">
        <v>97</v>
      </c>
      <c r="C1055" s="284" t="s">
        <v>97</v>
      </c>
      <c r="D1055" s="286">
        <v>0.0</v>
      </c>
      <c r="E1055" s="258" t="str">
        <f>iferror(vlookup(C1055,'Master data'!$A$1:$C$29,3,0),"--")</f>
        <v>Biến phí</v>
      </c>
      <c r="F1055" s="258" t="str">
        <f>iferror(vlookup(C1055,'Master data'!$A$1:$C$29,2,0),"--")</f>
        <v>Chi phí bán hàng</v>
      </c>
    </row>
    <row r="1056" ht="21.0" hidden="1" customHeight="1" outlineLevel="1">
      <c r="A1056" s="165" t="s">
        <v>3271</v>
      </c>
      <c r="B1056" s="293" t="s">
        <v>3031</v>
      </c>
      <c r="C1056" s="284" t="s">
        <v>98</v>
      </c>
      <c r="D1056" s="285">
        <v>1.2502918E7</v>
      </c>
      <c r="E1056" s="258" t="str">
        <f>iferror(vlookup(C1056,'Master data'!$A$1:$C$29,3,0),"--")</f>
        <v>Biến phí</v>
      </c>
      <c r="F1056" s="258" t="str">
        <f>iferror(vlookup(C1056,'Master data'!$A$1:$C$29,2,0),"--")</f>
        <v>Chi phí bán hàng</v>
      </c>
    </row>
    <row r="1057" ht="21.0" hidden="1" customHeight="1" outlineLevel="1">
      <c r="A1057" s="165" t="s">
        <v>3271</v>
      </c>
      <c r="B1057" s="292" t="s">
        <v>117</v>
      </c>
      <c r="C1057" s="284" t="s">
        <v>117</v>
      </c>
      <c r="D1057" s="286">
        <v>0.0</v>
      </c>
      <c r="E1057" s="258" t="str">
        <f>iferror(vlookup(C1057,'Master data'!$A$1:$C$29,3,0),"--")</f>
        <v>Định phí</v>
      </c>
      <c r="F1057" s="258" t="str">
        <f>iferror(vlookup(C1057,'Master data'!$A$1:$C$29,2,0),"--")</f>
        <v>Chi phí bán hàng</v>
      </c>
    </row>
    <row r="1058" ht="21.0" hidden="1" customHeight="1" outlineLevel="1">
      <c r="A1058" s="165" t="s">
        <v>3271</v>
      </c>
      <c r="B1058" s="293" t="s">
        <v>101</v>
      </c>
      <c r="C1058" s="284" t="s">
        <v>101</v>
      </c>
      <c r="D1058" s="285">
        <v>1.6223334E7</v>
      </c>
      <c r="E1058" s="258" t="str">
        <f>iferror(vlookup(C1058,'Master data'!$A$1:$C$29,3,0),"--")</f>
        <v>Biến phí</v>
      </c>
      <c r="F1058" s="258" t="str">
        <f>iferror(vlookup(C1058,'Master data'!$A$1:$C$29,2,0),"--")</f>
        <v>Chi phí bán hàng</v>
      </c>
    </row>
    <row r="1059" ht="21.0" hidden="1" customHeight="1" outlineLevel="1">
      <c r="A1059" s="165" t="s">
        <v>3271</v>
      </c>
      <c r="B1059" s="292" t="s">
        <v>3206</v>
      </c>
      <c r="C1059" s="284" t="s">
        <v>103</v>
      </c>
      <c r="D1059" s="286">
        <v>1.02095E7</v>
      </c>
      <c r="E1059" s="258" t="str">
        <f>iferror(vlookup(C1059,'Master data'!$A$1:$C$29,3,0),"--")</f>
        <v>Biến phí</v>
      </c>
      <c r="F1059" s="258" t="str">
        <f>iferror(vlookup(C1059,'Master data'!$A$1:$C$29,2,0),"--")</f>
        <v>Chi phí bán hàng</v>
      </c>
    </row>
    <row r="1060" ht="21.0" hidden="1" customHeight="1" outlineLevel="1">
      <c r="A1060" s="165" t="s">
        <v>3271</v>
      </c>
      <c r="B1060" s="293" t="s">
        <v>3207</v>
      </c>
      <c r="C1060" s="284" t="s">
        <v>104</v>
      </c>
      <c r="D1060" s="285">
        <v>2.2E7</v>
      </c>
      <c r="E1060" s="258" t="str">
        <f>iferror(vlookup(C1060,'Master data'!$A$1:$C$29,3,0),"--")</f>
        <v>Biến phí</v>
      </c>
      <c r="F1060" s="258" t="str">
        <f>iferror(vlookup(C1060,'Master data'!$A$1:$C$29,2,0),"--")</f>
        <v>Chi phí bán hàng</v>
      </c>
    </row>
    <row r="1061" ht="21.0" hidden="1" customHeight="1" outlineLevel="1">
      <c r="A1061" s="165" t="s">
        <v>3271</v>
      </c>
      <c r="B1061" s="292" t="s">
        <v>105</v>
      </c>
      <c r="C1061" s="284" t="s">
        <v>105</v>
      </c>
      <c r="D1061" s="286">
        <v>0.0</v>
      </c>
      <c r="E1061" s="258" t="str">
        <f>iferror(vlookup(C1061,'Master data'!$A$1:$C$29,3,0),"--")</f>
        <v>Biến phí</v>
      </c>
      <c r="F1061" s="258" t="str">
        <f>iferror(vlookup(C1061,'Master data'!$A$1:$C$29,2,0),"--")</f>
        <v>Chi phí bán hàng</v>
      </c>
    </row>
    <row r="1062" ht="21.0" hidden="1" customHeight="1" outlineLevel="1">
      <c r="A1062" s="165" t="s">
        <v>3271</v>
      </c>
      <c r="B1062" s="293" t="s">
        <v>3208</v>
      </c>
      <c r="C1062" s="284" t="s">
        <v>17</v>
      </c>
      <c r="D1062" s="285">
        <v>3.14221874E8</v>
      </c>
      <c r="E1062" s="258" t="str">
        <f>iferror(vlookup(C1062,'Master data'!$A$1:$C$29,3,0),"--")</f>
        <v>Biến phí</v>
      </c>
      <c r="F1062" s="258" t="str">
        <f>iferror(vlookup(C1062,'Master data'!$A$1:$C$29,2,0),"--")</f>
        <v>Chi phí bán hàng</v>
      </c>
    </row>
    <row r="1063" ht="21.0" hidden="1" customHeight="1" outlineLevel="1">
      <c r="A1063" s="165" t="s">
        <v>3271</v>
      </c>
      <c r="B1063" s="292" t="s">
        <v>106</v>
      </c>
      <c r="C1063" s="284" t="s">
        <v>106</v>
      </c>
      <c r="D1063" s="286">
        <v>1.0765658E7</v>
      </c>
      <c r="E1063" s="258" t="str">
        <f>iferror(vlookup(C1063,'Master data'!$A$1:$C$29,3,0),"--")</f>
        <v>Biến phí</v>
      </c>
      <c r="F1063" s="258" t="str">
        <f>iferror(vlookup(C1063,'Master data'!$A$1:$C$29,2,0),"--")</f>
        <v>Chi phí bán hàng</v>
      </c>
    </row>
    <row r="1064" ht="21.0" hidden="1" customHeight="1" outlineLevel="1">
      <c r="A1064" s="165" t="s">
        <v>3271</v>
      </c>
      <c r="B1064" s="293" t="s">
        <v>3871</v>
      </c>
      <c r="C1064" s="284" t="s">
        <v>118</v>
      </c>
      <c r="D1064" s="285">
        <v>1.5281466E7</v>
      </c>
      <c r="E1064" s="258" t="str">
        <f>iferror(vlookup(C1064,'Master data'!$A$1:$C$29,3,0),"--")</f>
        <v>Định phí</v>
      </c>
      <c r="F1064" s="258" t="str">
        <f>iferror(vlookup(C1064,'Master data'!$A$1:$C$29,2,0),"--")</f>
        <v>Chi phí hành chính</v>
      </c>
    </row>
    <row r="1065" ht="21.0" hidden="1" customHeight="1" outlineLevel="1">
      <c r="A1065" s="165" t="s">
        <v>3271</v>
      </c>
      <c r="B1065" s="292" t="s">
        <v>112</v>
      </c>
      <c r="C1065" s="284" t="s">
        <v>112</v>
      </c>
      <c r="D1065" s="286">
        <v>1.7002668E7</v>
      </c>
      <c r="E1065" s="258" t="str">
        <f>iferror(vlookup(C1065,'Master data'!$A$1:$C$29,3,0),"--")</f>
        <v>Biến phí</v>
      </c>
      <c r="F1065" s="258" t="str">
        <f>iferror(vlookup(C1065,'Master data'!$A$1:$C$29,2,0),"--")</f>
        <v>Chi phí hành chính</v>
      </c>
    </row>
    <row r="1066" ht="21.0" hidden="1" customHeight="1" outlineLevel="1">
      <c r="A1066" s="165" t="s">
        <v>3271</v>
      </c>
      <c r="B1066" s="293" t="s">
        <v>3239</v>
      </c>
      <c r="C1066" s="284" t="s">
        <v>115</v>
      </c>
      <c r="D1066" s="285">
        <v>2.26225E7</v>
      </c>
      <c r="E1066" s="258" t="str">
        <f>iferror(vlookup(C1066,'Master data'!$A$1:$C$29,3,0),"--")</f>
        <v>Định phí</v>
      </c>
      <c r="F1066" s="258" t="str">
        <f>iferror(vlookup(C1066,'Master data'!$A$1:$C$29,2,0),"--")</f>
        <v>Chi phí hành chính</v>
      </c>
    </row>
    <row r="1067" ht="21.0" hidden="1" customHeight="1" outlineLevel="1">
      <c r="A1067" s="165" t="s">
        <v>3271</v>
      </c>
      <c r="B1067" s="292" t="s">
        <v>3200</v>
      </c>
      <c r="C1067" s="284" t="s">
        <v>112</v>
      </c>
      <c r="D1067" s="286">
        <v>4863333.0</v>
      </c>
      <c r="E1067" s="258" t="str">
        <f>iferror(vlookup(C1067,'Master data'!$A$1:$C$29,3,0),"--")</f>
        <v>Biến phí</v>
      </c>
      <c r="F1067" s="258" t="str">
        <f>iferror(vlookup(C1067,'Master data'!$A$1:$C$29,2,0),"--")</f>
        <v>Chi phí hành chính</v>
      </c>
    </row>
    <row r="1068" ht="21.0" hidden="1" customHeight="1" outlineLevel="1">
      <c r="A1068" s="165" t="s">
        <v>3271</v>
      </c>
      <c r="B1068" s="293" t="s">
        <v>3201</v>
      </c>
      <c r="C1068" s="284" t="s">
        <v>116</v>
      </c>
      <c r="D1068" s="285">
        <v>2.2709164E7</v>
      </c>
      <c r="E1068" s="258" t="str">
        <f>iferror(vlookup(C1068,'Master data'!$A$1:$C$29,3,0),"--")</f>
        <v>Định phí</v>
      </c>
      <c r="F1068" s="258" t="str">
        <f>iferror(vlookup(C1068,'Master data'!$A$1:$C$29,2,0),"--")</f>
        <v>Chi phí hành chính</v>
      </c>
    </row>
    <row r="1069" ht="21.0" hidden="1" customHeight="1" outlineLevel="1">
      <c r="A1069" s="165" t="s">
        <v>3271</v>
      </c>
      <c r="B1069" s="292" t="s">
        <v>3202</v>
      </c>
      <c r="C1069" s="284" t="s">
        <v>118</v>
      </c>
      <c r="D1069" s="286">
        <v>2.3846632E7</v>
      </c>
      <c r="E1069" s="258" t="str">
        <f>iferror(vlookup(C1069,'Master data'!$A$1:$C$29,3,0),"--")</f>
        <v>Định phí</v>
      </c>
      <c r="F1069" s="258" t="str">
        <f>iferror(vlookup(C1069,'Master data'!$A$1:$C$29,2,0),"--")</f>
        <v>Chi phí hành chính</v>
      </c>
    </row>
    <row r="1070" ht="21.0" hidden="1" customHeight="1" outlineLevel="1">
      <c r="A1070" s="173" t="s">
        <v>3271</v>
      </c>
      <c r="B1070" s="297" t="s">
        <v>3203</v>
      </c>
      <c r="C1070" s="295" t="s">
        <v>107</v>
      </c>
      <c r="D1070" s="390">
        <v>1.5125E7</v>
      </c>
      <c r="E1070" s="264" t="str">
        <f>iferror(vlookup(C1070,'Master data'!$A$1:$C$29,3,0),"--")</f>
        <v>Biến phí</v>
      </c>
      <c r="F1070" s="264" t="str">
        <f>iferror(vlookup(C1070,'Master data'!$A$1:$C$29,2,0),"--")</f>
        <v>Chi phí bán hàng</v>
      </c>
    </row>
    <row r="1071" ht="21.0" customHeight="1" collapsed="1">
      <c r="A1071" s="165" t="s">
        <v>3274</v>
      </c>
      <c r="B1071" s="274" t="s">
        <v>274</v>
      </c>
      <c r="C1071" s="275" t="s">
        <v>112</v>
      </c>
      <c r="D1071" s="276">
        <v>0.0</v>
      </c>
      <c r="E1071" s="277" t="str">
        <f>vlookup(C1071,'Master data'!$A$1:$C$29,3,0)</f>
        <v>Biến phí</v>
      </c>
      <c r="F1071" s="277" t="str">
        <f>vlookup(C1071,'Master data'!$A$1:$C$29,2,0)</f>
        <v>Chi phí hành chính</v>
      </c>
    </row>
    <row r="1072" ht="21.0" hidden="1" customHeight="1" outlineLevel="1">
      <c r="A1072" s="165" t="s">
        <v>3274</v>
      </c>
      <c r="B1072" s="270" t="s">
        <v>112</v>
      </c>
      <c r="C1072" s="291" t="s">
        <v>112</v>
      </c>
      <c r="D1072" s="271">
        <v>2.2848672E7</v>
      </c>
      <c r="E1072" s="258" t="str">
        <f>iferror(vlookup(C1072,'Master data'!$A$1:$C$29,3,0),"--")</f>
        <v>Biến phí</v>
      </c>
      <c r="F1072" s="258" t="str">
        <f>iferror(vlookup(C1072,'Master data'!$A$1:$C$29,2,0),"--")</f>
        <v>Chi phí hành chính</v>
      </c>
    </row>
    <row r="1073" ht="21.0" hidden="1" customHeight="1" outlineLevel="1">
      <c r="A1073" s="165" t="s">
        <v>3274</v>
      </c>
      <c r="B1073" s="293" t="s">
        <v>3239</v>
      </c>
      <c r="C1073" s="284" t="s">
        <v>115</v>
      </c>
      <c r="D1073" s="285">
        <v>2.22745E7</v>
      </c>
      <c r="E1073" s="258" t="str">
        <f>iferror(vlookup(C1073,'Master data'!$A$1:$C$29,3,0),"--")</f>
        <v>Định phí</v>
      </c>
      <c r="F1073" s="258" t="str">
        <f>iferror(vlookup(C1073,'Master data'!$A$1:$C$29,2,0),"--")</f>
        <v>Chi phí hành chính</v>
      </c>
    </row>
    <row r="1074" ht="21.0" hidden="1" customHeight="1" outlineLevel="1">
      <c r="A1074" s="165" t="s">
        <v>3274</v>
      </c>
      <c r="B1074" s="292" t="s">
        <v>3200</v>
      </c>
      <c r="C1074" s="284" t="s">
        <v>112</v>
      </c>
      <c r="D1074" s="286">
        <v>5286667.0</v>
      </c>
      <c r="E1074" s="258" t="str">
        <f>iferror(vlookup(C1074,'Master data'!$A$1:$C$29,3,0),"--")</f>
        <v>Biến phí</v>
      </c>
      <c r="F1074" s="258" t="str">
        <f>iferror(vlookup(C1074,'Master data'!$A$1:$C$29,2,0),"--")</f>
        <v>Chi phí hành chính</v>
      </c>
    </row>
    <row r="1075" ht="21.0" hidden="1" customHeight="1" outlineLevel="1">
      <c r="A1075" s="165" t="s">
        <v>3274</v>
      </c>
      <c r="B1075" s="293" t="s">
        <v>3201</v>
      </c>
      <c r="C1075" s="284" t="s">
        <v>116</v>
      </c>
      <c r="D1075" s="285">
        <v>2.3540712E7</v>
      </c>
      <c r="E1075" s="258" t="str">
        <f>iferror(vlookup(C1075,'Master data'!$A$1:$C$29,3,0),"--")</f>
        <v>Định phí</v>
      </c>
      <c r="F1075" s="258" t="str">
        <f>iferror(vlookup(C1075,'Master data'!$A$1:$C$29,2,0),"--")</f>
        <v>Chi phí hành chính</v>
      </c>
    </row>
    <row r="1076" ht="21.0" hidden="1" customHeight="1" outlineLevel="1">
      <c r="A1076" s="165" t="s">
        <v>3274</v>
      </c>
      <c r="B1076" s="292" t="s">
        <v>3202</v>
      </c>
      <c r="C1076" s="284" t="s">
        <v>118</v>
      </c>
      <c r="D1076" s="286">
        <v>1.8466E7</v>
      </c>
      <c r="E1076" s="258" t="str">
        <f>iferror(vlookup(C1076,'Master data'!$A$1:$C$29,3,0),"--")</f>
        <v>Định phí</v>
      </c>
      <c r="F1076" s="258" t="str">
        <f>iferror(vlookup(C1076,'Master data'!$A$1:$C$29,2,0),"--")</f>
        <v>Chi phí hành chính</v>
      </c>
    </row>
    <row r="1077" ht="21.0" hidden="1" customHeight="1" outlineLevel="1">
      <c r="A1077" s="165" t="s">
        <v>3274</v>
      </c>
      <c r="B1077" s="293" t="s">
        <v>3203</v>
      </c>
      <c r="C1077" s="284" t="s">
        <v>107</v>
      </c>
      <c r="D1077" s="285">
        <v>4658000.0</v>
      </c>
      <c r="E1077" s="258" t="str">
        <f>iferror(vlookup(C1077,'Master data'!$A$1:$C$29,3,0),"--")</f>
        <v>Biến phí</v>
      </c>
      <c r="F1077" s="258" t="str">
        <f>iferror(vlookup(C1077,'Master data'!$A$1:$C$29,2,0),"--")</f>
        <v>Chi phí bán hàng</v>
      </c>
    </row>
    <row r="1078" ht="21.0" hidden="1" customHeight="1" outlineLevel="1">
      <c r="A1078" s="165" t="s">
        <v>3274</v>
      </c>
      <c r="B1078" s="292" t="s">
        <v>3204</v>
      </c>
      <c r="C1078" s="284" t="s">
        <v>95</v>
      </c>
      <c r="D1078" s="286">
        <v>1.55E8</v>
      </c>
      <c r="E1078" s="258" t="str">
        <f>iferror(vlookup(C1078,'Master data'!$A$1:$C$29,3,0),"--")</f>
        <v>Biến phí</v>
      </c>
      <c r="F1078" s="258" t="str">
        <f>iferror(vlookup(C1078,'Master data'!$A$1:$C$29,2,0),"--")</f>
        <v>Chi phí bán hàng</v>
      </c>
    </row>
    <row r="1079" ht="21.0" hidden="1" customHeight="1" outlineLevel="1">
      <c r="A1079" s="165" t="s">
        <v>3274</v>
      </c>
      <c r="B1079" s="293" t="s">
        <v>3205</v>
      </c>
      <c r="C1079" s="284" t="s">
        <v>114</v>
      </c>
      <c r="D1079" s="285">
        <v>1.0936001E7</v>
      </c>
      <c r="E1079" s="258" t="str">
        <f>iferror(vlookup(C1079,'Master data'!$A$1:$C$29,3,0),"--")</f>
        <v>Định phí</v>
      </c>
      <c r="F1079" s="258" t="str">
        <f>iferror(vlookup(C1079,'Master data'!$A$1:$C$29,2,0),"--")</f>
        <v>Chi phí hành chính</v>
      </c>
    </row>
    <row r="1080" ht="21.0" hidden="1" customHeight="1" outlineLevel="1">
      <c r="A1080" s="165" t="s">
        <v>3274</v>
      </c>
      <c r="B1080" s="292" t="s">
        <v>97</v>
      </c>
      <c r="C1080" s="284" t="s">
        <v>97</v>
      </c>
      <c r="D1080" s="286"/>
      <c r="E1080" s="258" t="str">
        <f>iferror(vlookup(C1080,'Master data'!$A$1:$C$29,3,0),"--")</f>
        <v>Biến phí</v>
      </c>
      <c r="F1080" s="258" t="str">
        <f>iferror(vlookup(C1080,'Master data'!$A$1:$C$29,2,0),"--")</f>
        <v>Chi phí bán hàng</v>
      </c>
    </row>
    <row r="1081" ht="21.0" hidden="1" customHeight="1" outlineLevel="1">
      <c r="A1081" s="165" t="s">
        <v>3274</v>
      </c>
      <c r="B1081" s="293" t="s">
        <v>3031</v>
      </c>
      <c r="C1081" s="284" t="s">
        <v>98</v>
      </c>
      <c r="D1081" s="285">
        <v>1.1782443E7</v>
      </c>
      <c r="E1081" s="258" t="str">
        <f>iferror(vlookup(C1081,'Master data'!$A$1:$C$29,3,0),"--")</f>
        <v>Biến phí</v>
      </c>
      <c r="F1081" s="258" t="str">
        <f>iferror(vlookup(C1081,'Master data'!$A$1:$C$29,2,0),"--")</f>
        <v>Chi phí bán hàng</v>
      </c>
    </row>
    <row r="1082" ht="21.0" hidden="1" customHeight="1" outlineLevel="1">
      <c r="A1082" s="165" t="s">
        <v>3274</v>
      </c>
      <c r="B1082" s="292" t="s">
        <v>117</v>
      </c>
      <c r="C1082" s="284" t="s">
        <v>117</v>
      </c>
      <c r="D1082" s="286"/>
      <c r="E1082" s="258" t="str">
        <f>iferror(vlookup(C1082,'Master data'!$A$1:$C$29,3,0),"--")</f>
        <v>Định phí</v>
      </c>
      <c r="F1082" s="258" t="str">
        <f>iferror(vlookup(C1082,'Master data'!$A$1:$C$29,2,0),"--")</f>
        <v>Chi phí bán hàng</v>
      </c>
    </row>
    <row r="1083" ht="21.0" hidden="1" customHeight="1" outlineLevel="1">
      <c r="A1083" s="165" t="s">
        <v>3274</v>
      </c>
      <c r="B1083" s="293" t="s">
        <v>101</v>
      </c>
      <c r="C1083" s="284" t="s">
        <v>101</v>
      </c>
      <c r="D1083" s="285">
        <v>1.1602667E7</v>
      </c>
      <c r="E1083" s="258" t="str">
        <f>iferror(vlookup(C1083,'Master data'!$A$1:$C$29,3,0),"--")</f>
        <v>Biến phí</v>
      </c>
      <c r="F1083" s="258" t="str">
        <f>iferror(vlookup(C1083,'Master data'!$A$1:$C$29,2,0),"--")</f>
        <v>Chi phí bán hàng</v>
      </c>
    </row>
    <row r="1084" ht="21.0" hidden="1" customHeight="1" outlineLevel="1">
      <c r="A1084" s="165" t="s">
        <v>3274</v>
      </c>
      <c r="B1084" s="292" t="s">
        <v>3206</v>
      </c>
      <c r="C1084" s="284" t="s">
        <v>103</v>
      </c>
      <c r="D1084" s="286">
        <v>1.249E7</v>
      </c>
      <c r="E1084" s="258" t="str">
        <f>iferror(vlookup(C1084,'Master data'!$A$1:$C$29,3,0),"--")</f>
        <v>Biến phí</v>
      </c>
      <c r="F1084" s="258" t="str">
        <f>iferror(vlookup(C1084,'Master data'!$A$1:$C$29,2,0),"--")</f>
        <v>Chi phí bán hàng</v>
      </c>
    </row>
    <row r="1085" ht="21.0" hidden="1" customHeight="1" outlineLevel="1">
      <c r="A1085" s="165" t="s">
        <v>3274</v>
      </c>
      <c r="B1085" s="293" t="s">
        <v>3207</v>
      </c>
      <c r="C1085" s="284" t="s">
        <v>104</v>
      </c>
      <c r="D1085" s="285">
        <v>2.5596E7</v>
      </c>
      <c r="E1085" s="258" t="str">
        <f>iferror(vlookup(C1085,'Master data'!$A$1:$C$29,3,0),"--")</f>
        <v>Biến phí</v>
      </c>
      <c r="F1085" s="258" t="str">
        <f>iferror(vlookup(C1085,'Master data'!$A$1:$C$29,2,0),"--")</f>
        <v>Chi phí bán hàng</v>
      </c>
    </row>
    <row r="1086" ht="21.0" hidden="1" customHeight="1" outlineLevel="1">
      <c r="A1086" s="165" t="s">
        <v>3274</v>
      </c>
      <c r="B1086" s="292" t="s">
        <v>105</v>
      </c>
      <c r="C1086" s="284" t="s">
        <v>105</v>
      </c>
      <c r="D1086" s="286"/>
      <c r="E1086" s="258" t="str">
        <f>iferror(vlookup(C1086,'Master data'!$A$1:$C$29,3,0),"--")</f>
        <v>Biến phí</v>
      </c>
      <c r="F1086" s="258" t="str">
        <f>iferror(vlookup(C1086,'Master data'!$A$1:$C$29,2,0),"--")</f>
        <v>Chi phí bán hàng</v>
      </c>
    </row>
    <row r="1087" ht="21.0" hidden="1" customHeight="1" outlineLevel="1">
      <c r="A1087" s="165" t="s">
        <v>3274</v>
      </c>
      <c r="B1087" s="293" t="s">
        <v>3208</v>
      </c>
      <c r="C1087" s="284" t="s">
        <v>17</v>
      </c>
      <c r="D1087" s="285">
        <v>2.36858825E8</v>
      </c>
      <c r="E1087" s="258" t="str">
        <f>iferror(vlookup(C1087,'Master data'!$A$1:$C$29,3,0),"--")</f>
        <v>Biến phí</v>
      </c>
      <c r="F1087" s="258" t="str">
        <f>iferror(vlookup(C1087,'Master data'!$A$1:$C$29,2,0),"--")</f>
        <v>Chi phí bán hàng</v>
      </c>
    </row>
    <row r="1088" ht="21.0" hidden="1" customHeight="1" outlineLevel="1">
      <c r="A1088" s="165" t="s">
        <v>3274</v>
      </c>
      <c r="B1088" s="292" t="s">
        <v>106</v>
      </c>
      <c r="C1088" s="284" t="s">
        <v>106</v>
      </c>
      <c r="D1088" s="286">
        <v>2807314.0</v>
      </c>
      <c r="E1088" s="258" t="str">
        <f>iferror(vlookup(C1088,'Master data'!$A$1:$C$29,3,0),"--")</f>
        <v>Biến phí</v>
      </c>
      <c r="F1088" s="258" t="str">
        <f>iferror(vlookup(C1088,'Master data'!$A$1:$C$29,2,0),"--")</f>
        <v>Chi phí bán hàng</v>
      </c>
    </row>
    <row r="1089" ht="21.0" hidden="1" customHeight="1" outlineLevel="1">
      <c r="A1089" s="165" t="s">
        <v>3274</v>
      </c>
      <c r="B1089" s="293" t="s">
        <v>3871</v>
      </c>
      <c r="C1089" s="284" t="s">
        <v>118</v>
      </c>
      <c r="D1089" s="285">
        <v>1.3341E7</v>
      </c>
      <c r="E1089" s="258" t="str">
        <f>iferror(vlookup(C1089,'Master data'!$A$1:$C$29,3,0),"--")</f>
        <v>Định phí</v>
      </c>
      <c r="F1089" s="258" t="str">
        <f>iferror(vlookup(C1089,'Master data'!$A$1:$C$29,2,0),"--")</f>
        <v>Chi phí hành chính</v>
      </c>
    </row>
    <row r="1090" ht="21.0" hidden="1" customHeight="1" outlineLevel="1">
      <c r="A1090" s="165" t="s">
        <v>3274</v>
      </c>
      <c r="B1090" s="292" t="s">
        <v>109</v>
      </c>
      <c r="C1090" s="284" t="s">
        <v>109</v>
      </c>
      <c r="D1090" s="286">
        <v>5.04591563E8</v>
      </c>
      <c r="E1090" s="258" t="str">
        <f>iferror(vlookup(C1090,'Master data'!$A$1:$C$29,3,0),"--")</f>
        <v>Định phí</v>
      </c>
      <c r="F1090" s="258" t="str">
        <f>iferror(vlookup(C1090,'Master data'!$A$1:$C$29,2,0),"--")</f>
        <v>Chi phí QLDN</v>
      </c>
    </row>
    <row r="1091" ht="21.0" hidden="1" customHeight="1" outlineLevel="1">
      <c r="A1091" s="165" t="s">
        <v>3274</v>
      </c>
      <c r="B1091" s="293" t="s">
        <v>3210</v>
      </c>
      <c r="C1091" s="284" t="s">
        <v>120</v>
      </c>
      <c r="D1091" s="285">
        <v>1.21861667E8</v>
      </c>
      <c r="E1091" s="258" t="str">
        <f>iferror(vlookup(C1091,'Master data'!$A$1:$C$29,3,0),"--")</f>
        <v>Định phí</v>
      </c>
      <c r="F1091" s="258" t="str">
        <f>iferror(vlookup(C1091,'Master data'!$A$1:$C$29,2,0),"--")</f>
        <v>Chi phí QLDN</v>
      </c>
    </row>
    <row r="1092" ht="21.0" hidden="1" customHeight="1" outlineLevel="1">
      <c r="A1092" s="165" t="s">
        <v>3274</v>
      </c>
      <c r="B1092" s="292" t="s">
        <v>121</v>
      </c>
      <c r="C1092" s="284" t="s">
        <v>121</v>
      </c>
      <c r="D1092" s="286">
        <v>3.8329173E7</v>
      </c>
      <c r="E1092" s="258" t="str">
        <f>iferror(vlookup(C1092,'Master data'!$A$1:$C$29,3,0),"--")</f>
        <v>Định phí</v>
      </c>
      <c r="F1092" s="258" t="str">
        <f>iferror(vlookup(C1092,'Master data'!$A$1:$C$29,2,0),"--")</f>
        <v>Chi phí QLDN</v>
      </c>
    </row>
    <row r="1093" ht="21.0" hidden="1" customHeight="1" outlineLevel="1">
      <c r="A1093" s="165" t="s">
        <v>3274</v>
      </c>
      <c r="B1093" s="293" t="s">
        <v>4305</v>
      </c>
      <c r="C1093" s="284" t="s">
        <v>123</v>
      </c>
      <c r="D1093" s="285">
        <v>1.8E7</v>
      </c>
      <c r="E1093" s="258" t="str">
        <f>iferror(vlookup(C1093,'Master data'!$A$1:$C$29,3,0),"--")</f>
        <v>Định phí</v>
      </c>
      <c r="F1093" s="258" t="str">
        <f>iferror(vlookup(C1093,'Master data'!$A$1:$C$29,2,0),"--")</f>
        <v>Chi phí QLDN</v>
      </c>
    </row>
    <row r="1094" ht="21.0" hidden="1" customHeight="1" outlineLevel="1">
      <c r="A1094" s="165" t="s">
        <v>3274</v>
      </c>
      <c r="B1094" s="292" t="s">
        <v>3212</v>
      </c>
      <c r="C1094" s="284" t="s">
        <v>112</v>
      </c>
      <c r="D1094" s="286">
        <v>1.0333333E7</v>
      </c>
      <c r="E1094" s="258" t="str">
        <f>iferror(vlookup(C1094,'Master data'!$A$1:$C$29,3,0),"--")</f>
        <v>Biến phí</v>
      </c>
      <c r="F1094" s="258" t="str">
        <f>iferror(vlookup(C1094,'Master data'!$A$1:$C$29,2,0),"--")</f>
        <v>Chi phí hành chính</v>
      </c>
    </row>
    <row r="1095" ht="21.0" hidden="1" customHeight="1" outlineLevel="1">
      <c r="A1095" s="165" t="s">
        <v>3274</v>
      </c>
      <c r="B1095" s="293" t="s">
        <v>4361</v>
      </c>
      <c r="C1095" s="284" t="s">
        <v>99</v>
      </c>
      <c r="D1095" s="285">
        <v>5.7834E7</v>
      </c>
      <c r="E1095" s="258" t="str">
        <f>iferror(vlookup(C1095,'Master data'!$A$1:$C$29,3,0),"--")</f>
        <v>Biến phí</v>
      </c>
      <c r="F1095" s="258" t="str">
        <f>iferror(vlookup(C1095,'Master data'!$A$1:$C$29,2,0),"--")</f>
        <v>Chi phí giá vốn</v>
      </c>
    </row>
    <row r="1096" ht="21.0" hidden="1" customHeight="1" outlineLevel="1">
      <c r="A1096" s="165" t="s">
        <v>3274</v>
      </c>
      <c r="B1096" s="292" t="s">
        <v>4362</v>
      </c>
      <c r="C1096" s="284" t="s">
        <v>99</v>
      </c>
      <c r="D1096" s="286">
        <v>5504750.0</v>
      </c>
      <c r="E1096" s="258" t="str">
        <f>iferror(vlookup(C1096,'Master data'!$A$1:$C$29,3,0),"--")</f>
        <v>Biến phí</v>
      </c>
      <c r="F1096" s="258" t="str">
        <f>iferror(vlookup(C1096,'Master data'!$A$1:$C$29,2,0),"--")</f>
        <v>Chi phí giá vốn</v>
      </c>
    </row>
    <row r="1097" ht="21.0" hidden="1" customHeight="1" outlineLevel="1">
      <c r="A1097" s="165" t="s">
        <v>3274</v>
      </c>
      <c r="B1097" s="293" t="s">
        <v>4363</v>
      </c>
      <c r="C1097" s="284" t="s">
        <v>99</v>
      </c>
      <c r="D1097" s="285">
        <v>2.205415E7</v>
      </c>
      <c r="E1097" s="258" t="str">
        <f>iferror(vlookup(C1097,'Master data'!$A$1:$C$29,3,0),"--")</f>
        <v>Biến phí</v>
      </c>
      <c r="F1097" s="258" t="str">
        <f>iferror(vlookup(C1097,'Master data'!$A$1:$C$29,2,0),"--")</f>
        <v>Chi phí giá vốn</v>
      </c>
    </row>
    <row r="1098" ht="21.0" hidden="1" customHeight="1" outlineLevel="1">
      <c r="A1098" s="165" t="s">
        <v>3274</v>
      </c>
      <c r="B1098" s="292" t="s">
        <v>4364</v>
      </c>
      <c r="C1098" s="284" t="s">
        <v>99</v>
      </c>
      <c r="D1098" s="286">
        <v>1.0E7</v>
      </c>
      <c r="E1098" s="258" t="str">
        <f>iferror(vlookup(C1098,'Master data'!$A$1:$C$29,3,0),"--")</f>
        <v>Biến phí</v>
      </c>
      <c r="F1098" s="258" t="str">
        <f>iferror(vlookup(C1098,'Master data'!$A$1:$C$29,2,0),"--")</f>
        <v>Chi phí giá vốn</v>
      </c>
    </row>
    <row r="1099" ht="21.0" hidden="1" customHeight="1" outlineLevel="1">
      <c r="A1099" s="165" t="s">
        <v>3274</v>
      </c>
      <c r="B1099" s="292" t="s">
        <v>4340</v>
      </c>
      <c r="C1099" s="284" t="s">
        <v>102</v>
      </c>
      <c r="D1099" s="286">
        <v>1.257E8</v>
      </c>
      <c r="E1099" s="258" t="str">
        <f>iferror(vlookup(C1099,'Master data'!$A$1:$C$29,3,0),"--")</f>
        <v>Biến phí</v>
      </c>
      <c r="F1099" s="258" t="str">
        <f>iferror(vlookup(C1099,'Master data'!$A$1:$C$29,2,0),"--")</f>
        <v>Chi phí giá vốn</v>
      </c>
    </row>
    <row r="1100" ht="21.0" hidden="1" customHeight="1" outlineLevel="1">
      <c r="A1100" s="165" t="s">
        <v>3274</v>
      </c>
      <c r="B1100" s="293" t="s">
        <v>3217</v>
      </c>
      <c r="C1100" s="284" t="s">
        <v>102</v>
      </c>
      <c r="D1100" s="285">
        <v>1.11E7</v>
      </c>
      <c r="E1100" s="258" t="str">
        <f>iferror(vlookup(C1100,'Master data'!$A$1:$C$29,3,0),"--")</f>
        <v>Biến phí</v>
      </c>
      <c r="F1100" s="258" t="str">
        <f>iferror(vlookup(C1100,'Master data'!$A$1:$C$29,2,0),"--")</f>
        <v>Chi phí giá vốn</v>
      </c>
    </row>
    <row r="1101" ht="21.0" hidden="1" customHeight="1" outlineLevel="1">
      <c r="A1101" s="165" t="s">
        <v>3274</v>
      </c>
      <c r="B1101" s="292" t="s">
        <v>591</v>
      </c>
      <c r="C1101" s="284" t="s">
        <v>111</v>
      </c>
      <c r="D1101" s="286">
        <v>1.0E8</v>
      </c>
      <c r="E1101" s="258" t="str">
        <f>iferror(vlookup(C1101,'Master data'!$A$1:$C$29,3,0),"--")</f>
        <v>Định phí</v>
      </c>
      <c r="F1101" s="258" t="str">
        <f>iferror(vlookup(C1101,'Master data'!$A$1:$C$29,2,0),"--")</f>
        <v>Chi phí khác</v>
      </c>
    </row>
    <row r="1102" ht="21.0" hidden="1" customHeight="1" outlineLevel="1">
      <c r="A1102" s="165" t="s">
        <v>3274</v>
      </c>
      <c r="B1102" s="293" t="s">
        <v>3225</v>
      </c>
      <c r="C1102" s="284" t="s">
        <v>119</v>
      </c>
      <c r="D1102" s="285">
        <v>0.0</v>
      </c>
      <c r="E1102" s="258" t="str">
        <f>iferror(vlookup(C1102,'Master data'!$A$1:$C$29,3,0),"--")</f>
        <v>Định phí</v>
      </c>
      <c r="F1102" s="258" t="str">
        <f>iferror(vlookup(C1102,'Master data'!$A$1:$C$29,2,0),"--")</f>
        <v>Chi phí khác</v>
      </c>
    </row>
    <row r="1103" ht="21.0" hidden="1" customHeight="1" outlineLevel="1">
      <c r="A1103" s="165" t="s">
        <v>3274</v>
      </c>
      <c r="B1103" s="292" t="s">
        <v>70</v>
      </c>
      <c r="C1103" s="284" t="s">
        <v>70</v>
      </c>
      <c r="D1103" s="286">
        <v>1433333.0</v>
      </c>
      <c r="E1103" s="258" t="str">
        <f>iferror(vlookup(C1103,'Master data'!$A$1:$C$29,3,0),"--")</f>
        <v>Chi phí khác</v>
      </c>
      <c r="F1103" s="258" t="str">
        <f>iferror(vlookup(C1103,'Master data'!$A$1:$C$29,2,0),"--")</f>
        <v>Chi phí khác</v>
      </c>
    </row>
    <row r="1104" ht="21.0" hidden="1" customHeight="1" outlineLevel="1">
      <c r="A1104" s="165" t="s">
        <v>3274</v>
      </c>
      <c r="B1104" s="293" t="s">
        <v>3218</v>
      </c>
      <c r="C1104" s="284" t="s">
        <v>122</v>
      </c>
      <c r="D1104" s="285">
        <v>1.0043E7</v>
      </c>
      <c r="E1104" s="258" t="str">
        <f>iferror(vlookup(C1104,'Master data'!$A$1:$C$29,3,0),"--")</f>
        <v>Định phí</v>
      </c>
      <c r="F1104" s="258" t="str">
        <f>iferror(vlookup(C1104,'Master data'!$A$1:$C$29,2,0),"--")</f>
        <v>Chi phí khác</v>
      </c>
    </row>
    <row r="1105" ht="21.0" hidden="1" customHeight="1" outlineLevel="1">
      <c r="A1105" s="173" t="s">
        <v>3274</v>
      </c>
      <c r="B1105" s="294" t="s">
        <v>3219</v>
      </c>
      <c r="C1105" s="295" t="s">
        <v>103</v>
      </c>
      <c r="D1105" s="296">
        <v>3000000.0</v>
      </c>
      <c r="E1105" s="264" t="str">
        <f>iferror(vlookup(C1105,'Master data'!$A$1:$C$29,3,0),"--")</f>
        <v>Biến phí</v>
      </c>
      <c r="F1105" s="264" t="str">
        <f>iferror(vlookup(C1105,'Master data'!$A$1:$C$29,2,0),"--")</f>
        <v>Chi phí bán hàng</v>
      </c>
    </row>
    <row r="1106" ht="21.0" customHeight="1" collapsed="1">
      <c r="A1106" s="165" t="s">
        <v>3276</v>
      </c>
      <c r="B1106" s="274" t="s">
        <v>274</v>
      </c>
      <c r="C1106" s="275" t="s">
        <v>112</v>
      </c>
      <c r="D1106" s="276">
        <v>0.0</v>
      </c>
      <c r="E1106" s="277" t="str">
        <f>vlookup(C1106,'Master data'!$A$1:$C$29,3,0)</f>
        <v>Biến phí</v>
      </c>
      <c r="F1106" s="277" t="str">
        <f>vlookup(C1106,'Master data'!$A$1:$C$29,2,0)</f>
        <v>Chi phí hành chính</v>
      </c>
    </row>
    <row r="1107" ht="21.0" hidden="1" customHeight="1" outlineLevel="1">
      <c r="A1107" s="165" t="s">
        <v>3276</v>
      </c>
      <c r="B1107" s="265" t="s">
        <v>112</v>
      </c>
      <c r="C1107" s="291" t="s">
        <v>112</v>
      </c>
      <c r="D1107" s="266">
        <v>2.0436333E7</v>
      </c>
      <c r="E1107" s="258" t="str">
        <f>iferror(vlookup(C1107,'Master data'!$A$1:$C$29,3,0),"--")</f>
        <v>Biến phí</v>
      </c>
      <c r="F1107" s="258" t="str">
        <f>iferror(vlookup(C1107,'Master data'!$A$1:$C$29,2,0),"--")</f>
        <v>Chi phí hành chính</v>
      </c>
    </row>
    <row r="1108" ht="21.0" hidden="1" customHeight="1" outlineLevel="1">
      <c r="A1108" s="165" t="s">
        <v>3276</v>
      </c>
      <c r="B1108" s="292" t="s">
        <v>3239</v>
      </c>
      <c r="C1108" s="284" t="s">
        <v>115</v>
      </c>
      <c r="D1108" s="286">
        <v>2.3964E7</v>
      </c>
      <c r="E1108" s="258" t="str">
        <f>iferror(vlookup(C1108,'Master data'!$A$1:$C$29,3,0),"--")</f>
        <v>Định phí</v>
      </c>
      <c r="F1108" s="258" t="str">
        <f>iferror(vlookup(C1108,'Master data'!$A$1:$C$29,2,0),"--")</f>
        <v>Chi phí hành chính</v>
      </c>
    </row>
    <row r="1109" ht="21.0" hidden="1" customHeight="1" outlineLevel="1">
      <c r="A1109" s="165" t="s">
        <v>3276</v>
      </c>
      <c r="B1109" s="293" t="s">
        <v>3200</v>
      </c>
      <c r="C1109" s="284" t="s">
        <v>112</v>
      </c>
      <c r="D1109" s="285">
        <v>5330000.0</v>
      </c>
      <c r="E1109" s="258" t="str">
        <f>iferror(vlookup(C1109,'Master data'!$A$1:$C$29,3,0),"--")</f>
        <v>Biến phí</v>
      </c>
      <c r="F1109" s="258" t="str">
        <f>iferror(vlookup(C1109,'Master data'!$A$1:$C$29,2,0),"--")</f>
        <v>Chi phí hành chính</v>
      </c>
    </row>
    <row r="1110" ht="21.0" hidden="1" customHeight="1" outlineLevel="1">
      <c r="A1110" s="165" t="s">
        <v>3276</v>
      </c>
      <c r="B1110" s="292" t="s">
        <v>3201</v>
      </c>
      <c r="C1110" s="284" t="s">
        <v>116</v>
      </c>
      <c r="D1110" s="286">
        <v>2.1316171E7</v>
      </c>
      <c r="E1110" s="258" t="str">
        <f>iferror(vlookup(C1110,'Master data'!$A$1:$C$29,3,0),"--")</f>
        <v>Định phí</v>
      </c>
      <c r="F1110" s="258" t="str">
        <f>iferror(vlookup(C1110,'Master data'!$A$1:$C$29,2,0),"--")</f>
        <v>Chi phí hành chính</v>
      </c>
    </row>
    <row r="1111" ht="21.0" hidden="1" customHeight="1" outlineLevel="1">
      <c r="A1111" s="165" t="s">
        <v>3276</v>
      </c>
      <c r="B1111" s="293" t="s">
        <v>3202</v>
      </c>
      <c r="C1111" s="284" t="s">
        <v>118</v>
      </c>
      <c r="D1111" s="285">
        <v>2.0194913E7</v>
      </c>
      <c r="E1111" s="258" t="str">
        <f>iferror(vlookup(C1111,'Master data'!$A$1:$C$29,3,0),"--")</f>
        <v>Định phí</v>
      </c>
      <c r="F1111" s="258" t="str">
        <f>iferror(vlookup(C1111,'Master data'!$A$1:$C$29,2,0),"--")</f>
        <v>Chi phí hành chính</v>
      </c>
    </row>
    <row r="1112" ht="21.0" hidden="1" customHeight="1" outlineLevel="1">
      <c r="A1112" s="165" t="s">
        <v>3276</v>
      </c>
      <c r="B1112" s="292" t="s">
        <v>3203</v>
      </c>
      <c r="C1112" s="284" t="s">
        <v>107</v>
      </c>
      <c r="D1112" s="286">
        <v>2679000.0</v>
      </c>
      <c r="E1112" s="258" t="str">
        <f>iferror(vlookup(C1112,'Master data'!$A$1:$C$29,3,0),"--")</f>
        <v>Biến phí</v>
      </c>
      <c r="F1112" s="258" t="str">
        <f>iferror(vlookup(C1112,'Master data'!$A$1:$C$29,2,0),"--")</f>
        <v>Chi phí bán hàng</v>
      </c>
    </row>
    <row r="1113" ht="21.0" hidden="1" customHeight="1" outlineLevel="1">
      <c r="A1113" s="165" t="s">
        <v>3276</v>
      </c>
      <c r="B1113" s="293" t="s">
        <v>3204</v>
      </c>
      <c r="C1113" s="284" t="s">
        <v>95</v>
      </c>
      <c r="D1113" s="285">
        <v>2.5E8</v>
      </c>
      <c r="E1113" s="258" t="str">
        <f>iferror(vlookup(C1113,'Master data'!$A$1:$C$29,3,0),"--")</f>
        <v>Biến phí</v>
      </c>
      <c r="F1113" s="258" t="str">
        <f>iferror(vlookup(C1113,'Master data'!$A$1:$C$29,2,0),"--")</f>
        <v>Chi phí bán hàng</v>
      </c>
    </row>
    <row r="1114" ht="21.0" hidden="1" customHeight="1" outlineLevel="1">
      <c r="A1114" s="165" t="s">
        <v>3276</v>
      </c>
      <c r="B1114" s="292" t="s">
        <v>3205</v>
      </c>
      <c r="C1114" s="284" t="s">
        <v>114</v>
      </c>
      <c r="D1114" s="286">
        <v>1.9161666E7</v>
      </c>
      <c r="E1114" s="258" t="str">
        <f>iferror(vlookup(C1114,'Master data'!$A$1:$C$29,3,0),"--")</f>
        <v>Định phí</v>
      </c>
      <c r="F1114" s="258" t="str">
        <f>iferror(vlookup(C1114,'Master data'!$A$1:$C$29,2,0),"--")</f>
        <v>Chi phí hành chính</v>
      </c>
    </row>
    <row r="1115" ht="21.0" hidden="1" customHeight="1" outlineLevel="1">
      <c r="A1115" s="165" t="s">
        <v>3276</v>
      </c>
      <c r="B1115" s="292" t="s">
        <v>101</v>
      </c>
      <c r="C1115" s="284" t="s">
        <v>101</v>
      </c>
      <c r="D1115" s="286">
        <v>1.2813262E7</v>
      </c>
      <c r="E1115" s="258" t="str">
        <f>iferror(vlookup(C1115,'Master data'!$A$1:$C$29,3,0),"--")</f>
        <v>Biến phí</v>
      </c>
      <c r="F1115" s="258" t="str">
        <f>iferror(vlookup(C1115,'Master data'!$A$1:$C$29,2,0),"--")</f>
        <v>Chi phí bán hàng</v>
      </c>
    </row>
    <row r="1116" ht="21.0" hidden="1" customHeight="1" outlineLevel="1">
      <c r="A1116" s="165" t="s">
        <v>3276</v>
      </c>
      <c r="B1116" s="293" t="s">
        <v>3206</v>
      </c>
      <c r="C1116" s="284" t="s">
        <v>103</v>
      </c>
      <c r="D1116" s="285">
        <v>7119750.0</v>
      </c>
      <c r="E1116" s="258" t="str">
        <f>iferror(vlookup(C1116,'Master data'!$A$1:$C$29,3,0),"--")</f>
        <v>Biến phí</v>
      </c>
      <c r="F1116" s="258" t="str">
        <f>iferror(vlookup(C1116,'Master data'!$A$1:$C$29,2,0),"--")</f>
        <v>Chi phí bán hàng</v>
      </c>
    </row>
    <row r="1117" ht="21.0" hidden="1" customHeight="1" outlineLevel="1">
      <c r="A1117" s="165" t="s">
        <v>3276</v>
      </c>
      <c r="B1117" s="292" t="s">
        <v>3207</v>
      </c>
      <c r="C1117" s="284" t="s">
        <v>104</v>
      </c>
      <c r="D1117" s="286">
        <v>2.5596E7</v>
      </c>
      <c r="E1117" s="258" t="str">
        <f>iferror(vlookup(C1117,'Master data'!$A$1:$C$29,3,0),"--")</f>
        <v>Biến phí</v>
      </c>
      <c r="F1117" s="258" t="str">
        <f>iferror(vlookup(C1117,'Master data'!$A$1:$C$29,2,0),"--")</f>
        <v>Chi phí bán hàng</v>
      </c>
    </row>
    <row r="1118" ht="21.0" hidden="1" customHeight="1" outlineLevel="1">
      <c r="A1118" s="165" t="s">
        <v>3276</v>
      </c>
      <c r="B1118" s="293" t="s">
        <v>105</v>
      </c>
      <c r="C1118" s="284" t="s">
        <v>105</v>
      </c>
      <c r="D1118" s="260"/>
      <c r="E1118" s="258" t="str">
        <f>iferror(vlookup(C1118,'Master data'!$A$1:$C$29,3,0),"--")</f>
        <v>Biến phí</v>
      </c>
      <c r="F1118" s="258" t="str">
        <f>iferror(vlookup(C1118,'Master data'!$A$1:$C$29,2,0),"--")</f>
        <v>Chi phí bán hàng</v>
      </c>
    </row>
    <row r="1119" ht="21.0" hidden="1" customHeight="1" outlineLevel="1">
      <c r="A1119" s="165" t="s">
        <v>3276</v>
      </c>
      <c r="B1119" s="292" t="s">
        <v>3208</v>
      </c>
      <c r="C1119" s="284" t="s">
        <v>17</v>
      </c>
      <c r="D1119" s="286">
        <v>2.49333825E8</v>
      </c>
      <c r="E1119" s="258" t="str">
        <f>iferror(vlookup(C1119,'Master data'!$A$1:$C$29,3,0),"--")</f>
        <v>Biến phí</v>
      </c>
      <c r="F1119" s="258" t="str">
        <f>iferror(vlookup(C1119,'Master data'!$A$1:$C$29,2,0),"--")</f>
        <v>Chi phí bán hàng</v>
      </c>
    </row>
    <row r="1120" ht="21.0" hidden="1" customHeight="1" outlineLevel="1">
      <c r="A1120" s="165" t="s">
        <v>3276</v>
      </c>
      <c r="B1120" s="293" t="s">
        <v>106</v>
      </c>
      <c r="C1120" s="284" t="s">
        <v>106</v>
      </c>
      <c r="D1120" s="285">
        <v>8816694.0</v>
      </c>
      <c r="E1120" s="258" t="str">
        <f>iferror(vlookup(C1120,'Master data'!$A$1:$C$29,3,0),"--")</f>
        <v>Biến phí</v>
      </c>
      <c r="F1120" s="258" t="str">
        <f>iferror(vlookup(C1120,'Master data'!$A$1:$C$29,2,0),"--")</f>
        <v>Chi phí bán hàng</v>
      </c>
    </row>
    <row r="1121" ht="21.0" hidden="1" customHeight="1" outlineLevel="1">
      <c r="A1121" s="165" t="s">
        <v>3276</v>
      </c>
      <c r="B1121" s="292" t="s">
        <v>3871</v>
      </c>
      <c r="C1121" s="284" t="s">
        <v>118</v>
      </c>
      <c r="D1121" s="286">
        <v>1.14185E7</v>
      </c>
      <c r="E1121" s="258" t="str">
        <f>iferror(vlookup(C1121,'Master data'!$A$1:$C$29,3,0),"--")</f>
        <v>Định phí</v>
      </c>
      <c r="F1121" s="258" t="str">
        <f>iferror(vlookup(C1121,'Master data'!$A$1:$C$29,2,0),"--")</f>
        <v>Chi phí hành chính</v>
      </c>
    </row>
    <row r="1122" ht="21.0" hidden="1" customHeight="1" outlineLevel="1">
      <c r="A1122" s="165" t="s">
        <v>3276</v>
      </c>
      <c r="B1122" s="293" t="s">
        <v>109</v>
      </c>
      <c r="C1122" s="284" t="s">
        <v>109</v>
      </c>
      <c r="D1122" s="285">
        <v>4.83552714E8</v>
      </c>
      <c r="E1122" s="258" t="str">
        <f>iferror(vlookup(C1122,'Master data'!$A$1:$C$29,3,0),"--")</f>
        <v>Định phí</v>
      </c>
      <c r="F1122" s="258" t="str">
        <f>iferror(vlookup(C1122,'Master data'!$A$1:$C$29,2,0),"--")</f>
        <v>Chi phí QLDN</v>
      </c>
    </row>
    <row r="1123" ht="21.0" hidden="1" customHeight="1" outlineLevel="1">
      <c r="A1123" s="165" t="s">
        <v>3276</v>
      </c>
      <c r="B1123" s="292" t="s">
        <v>3210</v>
      </c>
      <c r="C1123" s="284" t="s">
        <v>120</v>
      </c>
      <c r="D1123" s="286">
        <v>1.25986077E8</v>
      </c>
      <c r="E1123" s="258" t="str">
        <f>iferror(vlookup(C1123,'Master data'!$A$1:$C$29,3,0),"--")</f>
        <v>Định phí</v>
      </c>
      <c r="F1123" s="258" t="str">
        <f>iferror(vlookup(C1123,'Master data'!$A$1:$C$29,2,0),"--")</f>
        <v>Chi phí QLDN</v>
      </c>
    </row>
    <row r="1124" ht="21.0" hidden="1" customHeight="1" outlineLevel="1">
      <c r="A1124" s="165" t="s">
        <v>3276</v>
      </c>
      <c r="B1124" s="293" t="s">
        <v>121</v>
      </c>
      <c r="C1124" s="284" t="s">
        <v>121</v>
      </c>
      <c r="D1124" s="285">
        <v>3.7582333E7</v>
      </c>
      <c r="E1124" s="258" t="str">
        <f>iferror(vlookup(C1124,'Master data'!$A$1:$C$29,3,0),"--")</f>
        <v>Định phí</v>
      </c>
      <c r="F1124" s="258" t="str">
        <f>iferror(vlookup(C1124,'Master data'!$A$1:$C$29,2,0),"--")</f>
        <v>Chi phí QLDN</v>
      </c>
    </row>
    <row r="1125" ht="21.0" hidden="1" customHeight="1" outlineLevel="1">
      <c r="A1125" s="165" t="s">
        <v>3276</v>
      </c>
      <c r="B1125" s="292" t="s">
        <v>4305</v>
      </c>
      <c r="C1125" s="284" t="s">
        <v>123</v>
      </c>
      <c r="D1125" s="286">
        <v>1.8E7</v>
      </c>
      <c r="E1125" s="258" t="str">
        <f>iferror(vlookup(C1125,'Master data'!$A$1:$C$29,3,0),"--")</f>
        <v>Định phí</v>
      </c>
      <c r="F1125" s="258" t="str">
        <f>iferror(vlookup(C1125,'Master data'!$A$1:$C$29,2,0),"--")</f>
        <v>Chi phí QLDN</v>
      </c>
    </row>
    <row r="1126" ht="21.0" hidden="1" customHeight="1" outlineLevel="1">
      <c r="A1126" s="165" t="s">
        <v>3276</v>
      </c>
      <c r="B1126" s="293" t="s">
        <v>3212</v>
      </c>
      <c r="C1126" s="284" t="s">
        <v>112</v>
      </c>
      <c r="D1126" s="285">
        <v>1.4333333E7</v>
      </c>
      <c r="E1126" s="258" t="str">
        <f>iferror(vlookup(C1126,'Master data'!$A$1:$C$29,3,0),"--")</f>
        <v>Biến phí</v>
      </c>
      <c r="F1126" s="258" t="str">
        <f>iferror(vlookup(C1126,'Master data'!$A$1:$C$29,2,0),"--")</f>
        <v>Chi phí hành chính</v>
      </c>
    </row>
    <row r="1127" ht="21.0" hidden="1" customHeight="1" outlineLevel="1">
      <c r="A1127" s="165" t="s">
        <v>3276</v>
      </c>
      <c r="B1127" s="292" t="s">
        <v>2246</v>
      </c>
      <c r="C1127" s="284" t="s">
        <v>99</v>
      </c>
      <c r="D1127" s="286">
        <v>2349000.0</v>
      </c>
      <c r="E1127" s="258" t="str">
        <f>iferror(vlookup(C1127,'Master data'!$A$1:$C$29,3,0),"--")</f>
        <v>Biến phí</v>
      </c>
      <c r="F1127" s="258" t="str">
        <f>iferror(vlookup(C1127,'Master data'!$A$1:$C$29,2,0),"--")</f>
        <v>Chi phí giá vốn</v>
      </c>
    </row>
    <row r="1128" ht="21.0" hidden="1" customHeight="1" outlineLevel="1">
      <c r="A1128" s="165" t="s">
        <v>3276</v>
      </c>
      <c r="B1128" s="293" t="s">
        <v>4365</v>
      </c>
      <c r="C1128" s="284" t="s">
        <v>99</v>
      </c>
      <c r="D1128" s="285">
        <v>400000.0</v>
      </c>
      <c r="E1128" s="258" t="str">
        <f>iferror(vlookup(C1128,'Master data'!$A$1:$C$29,3,0),"--")</f>
        <v>Biến phí</v>
      </c>
      <c r="F1128" s="258" t="str">
        <f>iferror(vlookup(C1128,'Master data'!$A$1:$C$29,2,0),"--")</f>
        <v>Chi phí giá vốn</v>
      </c>
    </row>
    <row r="1129" ht="21.0" hidden="1" customHeight="1" outlineLevel="1">
      <c r="A1129" s="165" t="s">
        <v>3276</v>
      </c>
      <c r="B1129" s="292" t="s">
        <v>4366</v>
      </c>
      <c r="C1129" s="284" t="s">
        <v>99</v>
      </c>
      <c r="D1129" s="286">
        <v>3.986E7</v>
      </c>
      <c r="E1129" s="258" t="str">
        <f>iferror(vlookup(C1129,'Master data'!$A$1:$C$29,3,0),"--")</f>
        <v>Biến phí</v>
      </c>
      <c r="F1129" s="258" t="str">
        <f>iferror(vlookup(C1129,'Master data'!$A$1:$C$29,2,0),"--")</f>
        <v>Chi phí giá vốn</v>
      </c>
    </row>
    <row r="1130" ht="21.0" hidden="1" customHeight="1" outlineLevel="1">
      <c r="A1130" s="165" t="s">
        <v>3276</v>
      </c>
      <c r="B1130" s="293" t="s">
        <v>4367</v>
      </c>
      <c r="C1130" s="284" t="s">
        <v>99</v>
      </c>
      <c r="D1130" s="285">
        <v>6.0E7</v>
      </c>
      <c r="E1130" s="258" t="str">
        <f>iferror(vlookup(C1130,'Master data'!$A$1:$C$29,3,0),"--")</f>
        <v>Biến phí</v>
      </c>
      <c r="F1130" s="258" t="str">
        <f>iferror(vlookup(C1130,'Master data'!$A$1:$C$29,2,0),"--")</f>
        <v>Chi phí giá vốn</v>
      </c>
    </row>
    <row r="1131" ht="21.0" hidden="1" customHeight="1" outlineLevel="1">
      <c r="A1131" s="165" t="s">
        <v>3276</v>
      </c>
      <c r="B1131" s="292" t="s">
        <v>4368</v>
      </c>
      <c r="C1131" s="284" t="s">
        <v>99</v>
      </c>
      <c r="D1131" s="286">
        <v>1.2058E7</v>
      </c>
      <c r="E1131" s="258" t="str">
        <f>iferror(vlookup(C1131,'Master data'!$A$1:$C$29,3,0),"--")</f>
        <v>Biến phí</v>
      </c>
      <c r="F1131" s="258" t="str">
        <f>iferror(vlookup(C1131,'Master data'!$A$1:$C$29,2,0),"--")</f>
        <v>Chi phí giá vốn</v>
      </c>
    </row>
    <row r="1132" ht="21.0" hidden="1" customHeight="1" outlineLevel="1">
      <c r="A1132" s="165" t="s">
        <v>3276</v>
      </c>
      <c r="B1132" s="293" t="s">
        <v>2004</v>
      </c>
      <c r="C1132" s="284" t="s">
        <v>99</v>
      </c>
      <c r="D1132" s="285">
        <v>2.1669E7</v>
      </c>
      <c r="E1132" s="258" t="str">
        <f>iferror(vlookup(C1132,'Master data'!$A$1:$C$29,3,0),"--")</f>
        <v>Biến phí</v>
      </c>
      <c r="F1132" s="258" t="str">
        <f>iferror(vlookup(C1132,'Master data'!$A$1:$C$29,2,0),"--")</f>
        <v>Chi phí giá vốn</v>
      </c>
    </row>
    <row r="1133" ht="21.0" hidden="1" customHeight="1" outlineLevel="1">
      <c r="A1133" s="165" t="s">
        <v>3276</v>
      </c>
      <c r="B1133" s="292" t="s">
        <v>4369</v>
      </c>
      <c r="C1133" s="284" t="s">
        <v>99</v>
      </c>
      <c r="D1133" s="286">
        <v>1.8010667E7</v>
      </c>
      <c r="E1133" s="258" t="str">
        <f>iferror(vlookup(C1133,'Master data'!$A$1:$C$29,3,0),"--")</f>
        <v>Biến phí</v>
      </c>
      <c r="F1133" s="258" t="str">
        <f>iferror(vlookup(C1133,'Master data'!$A$1:$C$29,2,0),"--")</f>
        <v>Chi phí giá vốn</v>
      </c>
    </row>
    <row r="1134" ht="21.0" hidden="1" customHeight="1" outlineLevel="1">
      <c r="A1134" s="165" t="s">
        <v>3276</v>
      </c>
      <c r="B1134" s="293" t="s">
        <v>4370</v>
      </c>
      <c r="C1134" s="284" t="s">
        <v>99</v>
      </c>
      <c r="D1134" s="285">
        <v>2361000.0</v>
      </c>
      <c r="E1134" s="258" t="str">
        <f>iferror(vlookup(C1134,'Master data'!$A$1:$C$29,3,0),"--")</f>
        <v>Biến phí</v>
      </c>
      <c r="F1134" s="258" t="str">
        <f>iferror(vlookup(C1134,'Master data'!$A$1:$C$29,2,0),"--")</f>
        <v>Chi phí giá vốn</v>
      </c>
    </row>
    <row r="1135" ht="21.0" hidden="1" customHeight="1" outlineLevel="1">
      <c r="A1135" s="165" t="s">
        <v>3276</v>
      </c>
      <c r="B1135" s="292" t="s">
        <v>4371</v>
      </c>
      <c r="C1135" s="284" t="s">
        <v>99</v>
      </c>
      <c r="D1135" s="286">
        <v>2414000.0</v>
      </c>
      <c r="E1135" s="258" t="str">
        <f>iferror(vlookup(C1135,'Master data'!$A$1:$C$29,3,0),"--")</f>
        <v>Biến phí</v>
      </c>
      <c r="F1135" s="258" t="str">
        <f>iferror(vlookup(C1135,'Master data'!$A$1:$C$29,2,0),"--")</f>
        <v>Chi phí giá vốn</v>
      </c>
    </row>
    <row r="1136" ht="21.0" hidden="1" customHeight="1" outlineLevel="1">
      <c r="A1136" s="165" t="s">
        <v>3276</v>
      </c>
      <c r="B1136" s="293" t="s">
        <v>4372</v>
      </c>
      <c r="C1136" s="284" t="s">
        <v>99</v>
      </c>
      <c r="D1136" s="285">
        <v>8652600.0</v>
      </c>
      <c r="E1136" s="258" t="str">
        <f>iferror(vlookup(C1136,'Master data'!$A$1:$C$29,3,0),"--")</f>
        <v>Biến phí</v>
      </c>
      <c r="F1136" s="258" t="str">
        <f>iferror(vlookup(C1136,'Master data'!$A$1:$C$29,2,0),"--")</f>
        <v>Chi phí giá vốn</v>
      </c>
    </row>
    <row r="1137" ht="21.0" hidden="1" customHeight="1" outlineLevel="1">
      <c r="A1137" s="165" t="s">
        <v>3276</v>
      </c>
      <c r="B1137" s="292" t="s">
        <v>4373</v>
      </c>
      <c r="C1137" s="284" t="s">
        <v>99</v>
      </c>
      <c r="D1137" s="286">
        <v>1.15E7</v>
      </c>
      <c r="E1137" s="258" t="str">
        <f>iferror(vlookup(C1137,'Master data'!$A$1:$C$29,3,0),"--")</f>
        <v>Biến phí</v>
      </c>
      <c r="F1137" s="258" t="str">
        <f>iferror(vlookup(C1137,'Master data'!$A$1:$C$29,2,0),"--")</f>
        <v>Chi phí giá vốn</v>
      </c>
    </row>
    <row r="1138" ht="21.0" hidden="1" customHeight="1" outlineLevel="1">
      <c r="A1138" s="165" t="s">
        <v>3276</v>
      </c>
      <c r="B1138" s="293" t="s">
        <v>4374</v>
      </c>
      <c r="C1138" s="284" t="s">
        <v>99</v>
      </c>
      <c r="D1138" s="285">
        <v>1.0E7</v>
      </c>
      <c r="E1138" s="258" t="str">
        <f>iferror(vlookup(C1138,'Master data'!$A$1:$C$29,3,0),"--")</f>
        <v>Biến phí</v>
      </c>
      <c r="F1138" s="258" t="str">
        <f>iferror(vlookup(C1138,'Master data'!$A$1:$C$29,2,0),"--")</f>
        <v>Chi phí giá vốn</v>
      </c>
    </row>
    <row r="1139" ht="21.0" hidden="1" customHeight="1" outlineLevel="1">
      <c r="A1139" s="165" t="s">
        <v>3276</v>
      </c>
      <c r="B1139" s="292" t="s">
        <v>3216</v>
      </c>
      <c r="C1139" s="284" t="s">
        <v>102</v>
      </c>
      <c r="D1139" s="286">
        <v>3120000.0</v>
      </c>
      <c r="E1139" s="258" t="str">
        <f>iferror(vlookup(C1139,'Master data'!$A$1:$C$29,3,0),"--")</f>
        <v>Biến phí</v>
      </c>
      <c r="F1139" s="258" t="str">
        <f>iferror(vlookup(C1139,'Master data'!$A$1:$C$29,2,0),"--")</f>
        <v>Chi phí giá vốn</v>
      </c>
    </row>
    <row r="1140" ht="21.0" hidden="1" customHeight="1" outlineLevel="1">
      <c r="A1140" s="165" t="s">
        <v>3276</v>
      </c>
      <c r="B1140" s="293" t="s">
        <v>4375</v>
      </c>
      <c r="C1140" s="284" t="s">
        <v>102</v>
      </c>
      <c r="D1140" s="285">
        <v>7.41E7</v>
      </c>
      <c r="E1140" s="258" t="str">
        <f>iferror(vlookup(C1140,'Master data'!$A$1:$C$29,3,0),"--")</f>
        <v>Biến phí</v>
      </c>
      <c r="F1140" s="258" t="str">
        <f>iferror(vlookup(C1140,'Master data'!$A$1:$C$29,2,0),"--")</f>
        <v>Chi phí giá vốn</v>
      </c>
    </row>
    <row r="1141" ht="21.0" hidden="1" customHeight="1" outlineLevel="1">
      <c r="A1141" s="165" t="s">
        <v>3276</v>
      </c>
      <c r="B1141" s="292" t="s">
        <v>4376</v>
      </c>
      <c r="C1141" s="284" t="s">
        <v>102</v>
      </c>
      <c r="D1141" s="286">
        <v>1.56E7</v>
      </c>
      <c r="E1141" s="258" t="str">
        <f>iferror(vlookup(C1141,'Master data'!$A$1:$C$29,3,0),"--")</f>
        <v>Biến phí</v>
      </c>
      <c r="F1141" s="258" t="str">
        <f>iferror(vlookup(C1141,'Master data'!$A$1:$C$29,2,0),"--")</f>
        <v>Chi phí giá vốn</v>
      </c>
    </row>
    <row r="1142" ht="21.0" hidden="1" customHeight="1" outlineLevel="1">
      <c r="A1142" s="165" t="s">
        <v>3276</v>
      </c>
      <c r="B1142" s="293" t="s">
        <v>591</v>
      </c>
      <c r="C1142" s="284" t="s">
        <v>111</v>
      </c>
      <c r="D1142" s="260"/>
      <c r="E1142" s="258" t="str">
        <f>iferror(vlookup(C1142,'Master data'!$A$1:$C$29,3,0),"--")</f>
        <v>Định phí</v>
      </c>
      <c r="F1142" s="258" t="str">
        <f>iferror(vlookup(C1142,'Master data'!$A$1:$C$29,2,0),"--")</f>
        <v>Chi phí khác</v>
      </c>
    </row>
    <row r="1143" ht="21.0" hidden="1" customHeight="1" outlineLevel="1">
      <c r="A1143" s="165" t="s">
        <v>3276</v>
      </c>
      <c r="B1143" s="292" t="s">
        <v>3225</v>
      </c>
      <c r="C1143" s="284" t="s">
        <v>119</v>
      </c>
      <c r="D1143" s="257"/>
      <c r="E1143" s="258" t="str">
        <f>iferror(vlookup(C1143,'Master data'!$A$1:$C$29,3,0),"--")</f>
        <v>Định phí</v>
      </c>
      <c r="F1143" s="258" t="str">
        <f>iferror(vlookup(C1143,'Master data'!$A$1:$C$29,2,0),"--")</f>
        <v>Chi phí khác</v>
      </c>
    </row>
    <row r="1144" ht="21.0" hidden="1" customHeight="1" outlineLevel="1">
      <c r="A1144" s="165" t="s">
        <v>3276</v>
      </c>
      <c r="B1144" s="293" t="s">
        <v>70</v>
      </c>
      <c r="C1144" s="284" t="s">
        <v>70</v>
      </c>
      <c r="D1144" s="285">
        <v>4.1E7</v>
      </c>
      <c r="E1144" s="258" t="str">
        <f>iferror(vlookup(C1144,'Master data'!$A$1:$C$29,3,0),"--")</f>
        <v>Chi phí khác</v>
      </c>
      <c r="F1144" s="258" t="str">
        <f>iferror(vlookup(C1144,'Master data'!$A$1:$C$29,2,0),"--")</f>
        <v>Chi phí khác</v>
      </c>
    </row>
    <row r="1145" ht="21.0" hidden="1" customHeight="1" outlineLevel="1">
      <c r="A1145" s="165" t="s">
        <v>3276</v>
      </c>
      <c r="B1145" s="292" t="s">
        <v>3218</v>
      </c>
      <c r="C1145" s="284" t="s">
        <v>122</v>
      </c>
      <c r="D1145" s="286">
        <v>4380334.0</v>
      </c>
      <c r="E1145" s="258" t="str">
        <f>iferror(vlookup(C1145,'Master data'!$A$1:$C$29,3,0),"--")</f>
        <v>Định phí</v>
      </c>
      <c r="F1145" s="258" t="str">
        <f>iferror(vlookup(C1145,'Master data'!$A$1:$C$29,2,0),"--")</f>
        <v>Chi phí khác</v>
      </c>
    </row>
    <row r="1146" ht="21.0" hidden="1" customHeight="1" outlineLevel="1">
      <c r="A1146" s="165" t="s">
        <v>3276</v>
      </c>
      <c r="B1146" s="293" t="s">
        <v>3219</v>
      </c>
      <c r="C1146" s="284" t="s">
        <v>103</v>
      </c>
      <c r="D1146" s="260"/>
      <c r="E1146" s="258" t="str">
        <f>iferror(vlookup(C1146,'Master data'!$A$1:$C$29,3,0),"--")</f>
        <v>Biến phí</v>
      </c>
      <c r="F1146" s="258" t="str">
        <f>iferror(vlookup(C1146,'Master data'!$A$1:$C$29,2,0),"--")</f>
        <v>Chi phí bán hàng</v>
      </c>
    </row>
    <row r="1147" ht="21.0" hidden="1" customHeight="1" outlineLevel="1">
      <c r="A1147" s="165" t="s">
        <v>3276</v>
      </c>
      <c r="B1147" s="294" t="s">
        <v>3220</v>
      </c>
      <c r="C1147" s="295" t="s">
        <v>124</v>
      </c>
      <c r="D1147" s="296">
        <v>1.1139333E7</v>
      </c>
      <c r="E1147" s="264" t="str">
        <f>iferror(vlookup(C1147,'Master data'!$A$1:$C$29,3,0),"--")</f>
        <v>Chi phí khác</v>
      </c>
      <c r="F1147" s="264" t="str">
        <f>iferror(vlookup(C1147,'Master data'!$A$1:$C$29,2,0),"--")</f>
        <v>Chi phí khác</v>
      </c>
    </row>
    <row r="1148" ht="21.0" customHeight="1">
      <c r="A1148" s="165" t="s">
        <v>3280</v>
      </c>
      <c r="B1148" s="274" t="s">
        <v>274</v>
      </c>
      <c r="C1148" s="275" t="s">
        <v>112</v>
      </c>
      <c r="D1148" s="276">
        <v>0.0</v>
      </c>
      <c r="E1148" s="277" t="str">
        <f>vlookup(C1148,'Master data'!$A$1:$C$29,3,0)</f>
        <v>Biến phí</v>
      </c>
      <c r="F1148" s="277" t="str">
        <f>vlookup(C1148,'Master data'!$A$1:$C$29,2,0)</f>
        <v>Chi phí hành chính</v>
      </c>
    </row>
    <row r="1149" ht="21.0" customHeight="1">
      <c r="A1149" s="165" t="s">
        <v>3280</v>
      </c>
      <c r="B1149" s="292" t="s">
        <v>112</v>
      </c>
      <c r="C1149" s="275" t="s">
        <v>112</v>
      </c>
      <c r="D1149" s="286">
        <v>2.6576333E7</v>
      </c>
      <c r="E1149" s="258" t="str">
        <f>iferror(vlookup(C1149,'Master data'!$A$1:$C$29,3,0),"--")</f>
        <v>Biến phí</v>
      </c>
      <c r="F1149" s="258" t="str">
        <f>iferror(vlookup(C1149,'Master data'!$A$1:$C$29,2,0),"--")</f>
        <v>Chi phí hành chính</v>
      </c>
    </row>
    <row r="1150" ht="21.0" customHeight="1">
      <c r="A1150" s="165" t="s">
        <v>3280</v>
      </c>
      <c r="B1150" s="293" t="s">
        <v>3239</v>
      </c>
      <c r="C1150" s="284" t="s">
        <v>115</v>
      </c>
      <c r="D1150" s="285">
        <v>2.2414E7</v>
      </c>
      <c r="E1150" s="258" t="str">
        <f>iferror(vlookup(C1150,'Master data'!$A$1:$C$29,3,0),"--")</f>
        <v>Định phí</v>
      </c>
      <c r="F1150" s="258" t="str">
        <f>iferror(vlookup(C1150,'Master data'!$A$1:$C$29,2,0),"--")</f>
        <v>Chi phí hành chính</v>
      </c>
    </row>
    <row r="1151" ht="21.0" customHeight="1">
      <c r="A1151" s="165" t="s">
        <v>3280</v>
      </c>
      <c r="B1151" s="292" t="s">
        <v>3200</v>
      </c>
      <c r="C1151" s="275" t="s">
        <v>112</v>
      </c>
      <c r="D1151" s="286">
        <v>5096667.0</v>
      </c>
      <c r="E1151" s="258" t="str">
        <f>iferror(vlookup(C1151,'Master data'!$A$1:$C$29,3,0),"--")</f>
        <v>Biến phí</v>
      </c>
      <c r="F1151" s="258" t="str">
        <f>iferror(vlookup(C1151,'Master data'!$A$1:$C$29,2,0),"--")</f>
        <v>Chi phí hành chính</v>
      </c>
    </row>
    <row r="1152" ht="21.0" customHeight="1">
      <c r="A1152" s="165" t="s">
        <v>3280</v>
      </c>
      <c r="B1152" s="293" t="s">
        <v>3201</v>
      </c>
      <c r="C1152" s="284" t="s">
        <v>116</v>
      </c>
      <c r="D1152" s="285">
        <v>2.4284731E7</v>
      </c>
      <c r="E1152" s="258" t="str">
        <f>iferror(vlookup(C1152,'Master data'!$A$1:$C$29,3,0),"--")</f>
        <v>Định phí</v>
      </c>
      <c r="F1152" s="258" t="str">
        <f>iferror(vlookup(C1152,'Master data'!$A$1:$C$29,2,0),"--")</f>
        <v>Chi phí hành chính</v>
      </c>
    </row>
    <row r="1153" ht="21.0" customHeight="1">
      <c r="A1153" s="165" t="s">
        <v>3280</v>
      </c>
      <c r="B1153" s="292" t="s">
        <v>3202</v>
      </c>
      <c r="C1153" s="284" t="s">
        <v>118</v>
      </c>
      <c r="D1153" s="286">
        <v>2.2559E7</v>
      </c>
      <c r="E1153" s="258" t="str">
        <f>iferror(vlookup(C1153,'Master data'!$A$1:$C$29,3,0),"--")</f>
        <v>Định phí</v>
      </c>
      <c r="F1153" s="258" t="str">
        <f>iferror(vlookup(C1153,'Master data'!$A$1:$C$29,2,0),"--")</f>
        <v>Chi phí hành chính</v>
      </c>
    </row>
    <row r="1154" ht="21.0" customHeight="1">
      <c r="A1154" s="165" t="s">
        <v>3280</v>
      </c>
      <c r="B1154" s="293" t="s">
        <v>3203</v>
      </c>
      <c r="C1154" s="284" t="s">
        <v>107</v>
      </c>
      <c r="D1154" s="285">
        <v>6.7421467E7</v>
      </c>
      <c r="E1154" s="258" t="str">
        <f>iferror(vlookup(C1154,'Master data'!$A$1:$C$29,3,0),"--")</f>
        <v>Biến phí</v>
      </c>
      <c r="F1154" s="258" t="str">
        <f>iferror(vlookup(C1154,'Master data'!$A$1:$C$29,2,0),"--")</f>
        <v>Chi phí bán hàng</v>
      </c>
    </row>
    <row r="1155" ht="21.0" customHeight="1">
      <c r="A1155" s="165" t="s">
        <v>3280</v>
      </c>
      <c r="B1155" s="292" t="s">
        <v>3204</v>
      </c>
      <c r="C1155" s="284" t="s">
        <v>95</v>
      </c>
      <c r="D1155" s="286">
        <v>2.88E8</v>
      </c>
      <c r="E1155" s="258" t="str">
        <f>iferror(vlookup(C1155,'Master data'!$A$1:$C$29,3,0),"--")</f>
        <v>Biến phí</v>
      </c>
      <c r="F1155" s="258" t="str">
        <f>iferror(vlookup(C1155,'Master data'!$A$1:$C$29,2,0),"--")</f>
        <v>Chi phí bán hàng</v>
      </c>
    </row>
    <row r="1156" ht="21.0" customHeight="1">
      <c r="A1156" s="165" t="s">
        <v>3280</v>
      </c>
      <c r="B1156" s="293" t="s">
        <v>3205</v>
      </c>
      <c r="C1156" s="284" t="s">
        <v>114</v>
      </c>
      <c r="D1156" s="285">
        <v>2.0955E7</v>
      </c>
      <c r="E1156" s="258" t="str">
        <f>iferror(vlookup(C1156,'Master data'!$A$1:$C$29,3,0),"--")</f>
        <v>Định phí</v>
      </c>
      <c r="F1156" s="258" t="str">
        <f>iferror(vlookup(C1156,'Master data'!$A$1:$C$29,2,0),"--")</f>
        <v>Chi phí hành chính</v>
      </c>
    </row>
    <row r="1157" ht="21.0" customHeight="1">
      <c r="A1157" s="165" t="s">
        <v>3280</v>
      </c>
      <c r="B1157" s="292" t="s">
        <v>97</v>
      </c>
      <c r="C1157" s="284" t="s">
        <v>97</v>
      </c>
      <c r="D1157" s="286">
        <v>0.0</v>
      </c>
      <c r="E1157" s="258" t="str">
        <f>iferror(vlookup(C1157,'Master data'!$A$1:$C$29,3,0),"--")</f>
        <v>Biến phí</v>
      </c>
      <c r="F1157" s="258" t="str">
        <f>iferror(vlookup(C1157,'Master data'!$A$1:$C$29,2,0),"--")</f>
        <v>Chi phí bán hàng</v>
      </c>
    </row>
    <row r="1158" ht="21.0" customHeight="1">
      <c r="A1158" s="165" t="s">
        <v>3280</v>
      </c>
      <c r="B1158" s="293" t="s">
        <v>3031</v>
      </c>
      <c r="C1158" s="284" t="s">
        <v>98</v>
      </c>
      <c r="D1158" s="285">
        <v>1.1027418E7</v>
      </c>
      <c r="E1158" s="258" t="str">
        <f>iferror(vlookup(C1158,'Master data'!$A$1:$C$29,3,0),"--")</f>
        <v>Biến phí</v>
      </c>
      <c r="F1158" s="258" t="str">
        <f>iferror(vlookup(C1158,'Master data'!$A$1:$C$29,2,0),"--")</f>
        <v>Chi phí bán hàng</v>
      </c>
    </row>
    <row r="1159" ht="21.0" customHeight="1">
      <c r="A1159" s="165" t="s">
        <v>3280</v>
      </c>
      <c r="B1159" s="292" t="s">
        <v>117</v>
      </c>
      <c r="C1159" s="284" t="s">
        <v>117</v>
      </c>
      <c r="D1159" s="286">
        <v>0.0</v>
      </c>
      <c r="E1159" s="258" t="str">
        <f>iferror(vlookup(C1159,'Master data'!$A$1:$C$29,3,0),"--")</f>
        <v>Định phí</v>
      </c>
      <c r="F1159" s="258" t="str">
        <f>iferror(vlookup(C1159,'Master data'!$A$1:$C$29,2,0),"--")</f>
        <v>Chi phí bán hàng</v>
      </c>
    </row>
    <row r="1160" ht="21.0" customHeight="1">
      <c r="A1160" s="165" t="s">
        <v>3280</v>
      </c>
      <c r="B1160" s="293" t="s">
        <v>101</v>
      </c>
      <c r="C1160" s="284" t="s">
        <v>101</v>
      </c>
      <c r="D1160" s="285">
        <v>1.6812001E7</v>
      </c>
      <c r="E1160" s="258" t="str">
        <f>iferror(vlookup(C1160,'Master data'!$A$1:$C$29,3,0),"--")</f>
        <v>Biến phí</v>
      </c>
      <c r="F1160" s="258" t="str">
        <f>iferror(vlookup(C1160,'Master data'!$A$1:$C$29,2,0),"--")</f>
        <v>Chi phí bán hàng</v>
      </c>
    </row>
    <row r="1161" ht="21.0" customHeight="1">
      <c r="A1161" s="165" t="s">
        <v>3280</v>
      </c>
      <c r="B1161" s="292" t="s">
        <v>3206</v>
      </c>
      <c r="C1161" s="284" t="s">
        <v>103</v>
      </c>
      <c r="D1161" s="286">
        <v>1.9128E7</v>
      </c>
      <c r="E1161" s="258" t="str">
        <f>iferror(vlookup(C1161,'Master data'!$A$1:$C$29,3,0),"--")</f>
        <v>Biến phí</v>
      </c>
      <c r="F1161" s="258" t="str">
        <f>iferror(vlookup(C1161,'Master data'!$A$1:$C$29,2,0),"--")</f>
        <v>Chi phí bán hàng</v>
      </c>
    </row>
    <row r="1162" ht="21.0" customHeight="1">
      <c r="A1162" s="165" t="s">
        <v>3280</v>
      </c>
      <c r="B1162" s="293" t="s">
        <v>3207</v>
      </c>
      <c r="C1162" s="284" t="s">
        <v>104</v>
      </c>
      <c r="D1162" s="285">
        <v>2.5596E7</v>
      </c>
      <c r="E1162" s="258" t="str">
        <f>iferror(vlookup(C1162,'Master data'!$A$1:$C$29,3,0),"--")</f>
        <v>Biến phí</v>
      </c>
      <c r="F1162" s="258" t="str">
        <f>iferror(vlookup(C1162,'Master data'!$A$1:$C$29,2,0),"--")</f>
        <v>Chi phí bán hàng</v>
      </c>
    </row>
    <row r="1163" ht="21.0" customHeight="1">
      <c r="A1163" s="165" t="s">
        <v>3280</v>
      </c>
      <c r="B1163" s="292" t="s">
        <v>105</v>
      </c>
      <c r="C1163" s="284" t="s">
        <v>105</v>
      </c>
      <c r="D1163" s="286">
        <v>0.0</v>
      </c>
      <c r="E1163" s="258" t="str">
        <f>iferror(vlookup(C1163,'Master data'!$A$1:$C$29,3,0),"--")</f>
        <v>Biến phí</v>
      </c>
      <c r="F1163" s="258" t="str">
        <f>iferror(vlookup(C1163,'Master data'!$A$1:$C$29,2,0),"--")</f>
        <v>Chi phí bán hàng</v>
      </c>
    </row>
    <row r="1164" ht="21.0" customHeight="1">
      <c r="A1164" s="165" t="s">
        <v>3280</v>
      </c>
      <c r="B1164" s="293" t="s">
        <v>3208</v>
      </c>
      <c r="C1164" s="284" t="s">
        <v>17</v>
      </c>
      <c r="D1164" s="285">
        <v>3.37138311E8</v>
      </c>
      <c r="E1164" s="258" t="str">
        <f>iferror(vlookup(C1164,'Master data'!$A$1:$C$29,3,0),"--")</f>
        <v>Biến phí</v>
      </c>
      <c r="F1164" s="258" t="str">
        <f>iferror(vlookup(C1164,'Master data'!$A$1:$C$29,2,0),"--")</f>
        <v>Chi phí bán hàng</v>
      </c>
    </row>
    <row r="1165" ht="21.0" customHeight="1">
      <c r="A1165" s="165" t="s">
        <v>3280</v>
      </c>
      <c r="B1165" s="292" t="s">
        <v>106</v>
      </c>
      <c r="C1165" s="284" t="s">
        <v>106</v>
      </c>
      <c r="D1165" s="286">
        <v>6449732.0</v>
      </c>
      <c r="E1165" s="258" t="str">
        <f>iferror(vlookup(C1165,'Master data'!$A$1:$C$29,3,0),"--")</f>
        <v>Biến phí</v>
      </c>
      <c r="F1165" s="258" t="str">
        <f>iferror(vlookup(C1165,'Master data'!$A$1:$C$29,2,0),"--")</f>
        <v>Chi phí bán hàng</v>
      </c>
    </row>
    <row r="1166" ht="21.0" customHeight="1">
      <c r="A1166" s="165" t="s">
        <v>3280</v>
      </c>
      <c r="B1166" s="293" t="s">
        <v>3871</v>
      </c>
      <c r="C1166" s="284" t="s">
        <v>118</v>
      </c>
      <c r="D1166" s="285">
        <v>1.4235167E7</v>
      </c>
      <c r="E1166" s="258" t="str">
        <f>iferror(vlookup(C1166,'Master data'!$A$1:$C$29,3,0),"--")</f>
        <v>Định phí</v>
      </c>
      <c r="F1166" s="258" t="str">
        <f>iferror(vlookup(C1166,'Master data'!$A$1:$C$29,2,0),"--")</f>
        <v>Chi phí hành chính</v>
      </c>
    </row>
    <row r="1167" ht="21.0" customHeight="1">
      <c r="A1167" s="165" t="s">
        <v>3280</v>
      </c>
      <c r="B1167" s="292" t="s">
        <v>109</v>
      </c>
      <c r="C1167" s="284" t="s">
        <v>109</v>
      </c>
      <c r="D1167" s="286">
        <v>4.85898834E8</v>
      </c>
      <c r="E1167" s="258" t="str">
        <f>iferror(vlookup(C1167,'Master data'!$A$1:$C$29,3,0),"--")</f>
        <v>Định phí</v>
      </c>
      <c r="F1167" s="258" t="str">
        <f>iferror(vlookup(C1167,'Master data'!$A$1:$C$29,2,0),"--")</f>
        <v>Chi phí QLDN</v>
      </c>
    </row>
    <row r="1168" ht="21.0" customHeight="1">
      <c r="A1168" s="165" t="s">
        <v>3280</v>
      </c>
      <c r="B1168" s="293" t="s">
        <v>3210</v>
      </c>
      <c r="C1168" s="284" t="s">
        <v>120</v>
      </c>
      <c r="D1168" s="285">
        <v>1.19286E8</v>
      </c>
      <c r="E1168" s="258" t="str">
        <f>iferror(vlookup(C1168,'Master data'!$A$1:$C$29,3,0),"--")</f>
        <v>Định phí</v>
      </c>
      <c r="F1168" s="258" t="str">
        <f>iferror(vlookup(C1168,'Master data'!$A$1:$C$29,2,0),"--")</f>
        <v>Chi phí QLDN</v>
      </c>
    </row>
    <row r="1169" ht="21.0" customHeight="1">
      <c r="A1169" s="165" t="s">
        <v>3280</v>
      </c>
      <c r="B1169" s="292" t="s">
        <v>121</v>
      </c>
      <c r="C1169" s="284" t="s">
        <v>121</v>
      </c>
      <c r="D1169" s="286">
        <v>3.8116667E7</v>
      </c>
      <c r="E1169" s="258" t="str">
        <f>iferror(vlookup(C1169,'Master data'!$A$1:$C$29,3,0),"--")</f>
        <v>Định phí</v>
      </c>
      <c r="F1169" s="258" t="str">
        <f>iferror(vlookup(C1169,'Master data'!$A$1:$C$29,2,0),"--")</f>
        <v>Chi phí QLDN</v>
      </c>
    </row>
    <row r="1170" ht="21.0" customHeight="1">
      <c r="A1170" s="165" t="s">
        <v>3280</v>
      </c>
      <c r="B1170" s="293" t="s">
        <v>4305</v>
      </c>
      <c r="C1170" s="284" t="s">
        <v>123</v>
      </c>
      <c r="D1170" s="285">
        <v>1.8E7</v>
      </c>
      <c r="E1170" s="258" t="str">
        <f>iferror(vlookup(C1170,'Master data'!$A$1:$C$29,3,0),"--")</f>
        <v>Định phí</v>
      </c>
      <c r="F1170" s="258" t="str">
        <f>iferror(vlookup(C1170,'Master data'!$A$1:$C$29,2,0),"--")</f>
        <v>Chi phí QLDN</v>
      </c>
    </row>
    <row r="1171" ht="21.0" customHeight="1">
      <c r="A1171" s="165" t="s">
        <v>3280</v>
      </c>
      <c r="B1171" s="292" t="s">
        <v>3212</v>
      </c>
      <c r="C1171" s="284" t="s">
        <v>112</v>
      </c>
      <c r="D1171" s="286">
        <v>1.7166667E7</v>
      </c>
      <c r="E1171" s="258" t="str">
        <f>iferror(vlookup(C1171,'Master data'!$A$1:$C$29,3,0),"--")</f>
        <v>Biến phí</v>
      </c>
      <c r="F1171" s="258" t="str">
        <f>iferror(vlookup(C1171,'Master data'!$A$1:$C$29,2,0),"--")</f>
        <v>Chi phí hành chính</v>
      </c>
    </row>
    <row r="1172" ht="21.0" customHeight="1">
      <c r="A1172" s="165" t="s">
        <v>3280</v>
      </c>
      <c r="B1172" s="293" t="s">
        <v>4377</v>
      </c>
      <c r="C1172" s="284" t="s">
        <v>99</v>
      </c>
      <c r="D1172" s="285">
        <v>1344000.0</v>
      </c>
      <c r="E1172" s="258" t="str">
        <f>iferror(vlookup(C1172,'Master data'!$A$1:$C$29,3,0),"--")</f>
        <v>Biến phí</v>
      </c>
      <c r="F1172" s="258" t="str">
        <f>iferror(vlookup(C1172,'Master data'!$A$1:$C$29,2,0),"--")</f>
        <v>Chi phí giá vốn</v>
      </c>
    </row>
    <row r="1173" ht="21.0" customHeight="1">
      <c r="A1173" s="165" t="s">
        <v>3280</v>
      </c>
      <c r="B1173" s="292" t="s">
        <v>4378</v>
      </c>
      <c r="C1173" s="284" t="s">
        <v>99</v>
      </c>
      <c r="D1173" s="286">
        <v>5.109E7</v>
      </c>
      <c r="E1173" s="258" t="str">
        <f>iferror(vlookup(C1173,'Master data'!$A$1:$C$29,3,0),"--")</f>
        <v>Biến phí</v>
      </c>
      <c r="F1173" s="258" t="str">
        <f>iferror(vlookup(C1173,'Master data'!$A$1:$C$29,2,0),"--")</f>
        <v>Chi phí giá vốn</v>
      </c>
    </row>
    <row r="1174" ht="21.0" customHeight="1">
      <c r="A1174" s="165" t="s">
        <v>3280</v>
      </c>
      <c r="B1174" s="293" t="s">
        <v>3966</v>
      </c>
      <c r="C1174" s="284" t="s">
        <v>99</v>
      </c>
      <c r="D1174" s="285">
        <v>5500000.0</v>
      </c>
      <c r="E1174" s="258" t="str">
        <f>iferror(vlookup(C1174,'Master data'!$A$1:$C$29,3,0),"--")</f>
        <v>Biến phí</v>
      </c>
      <c r="F1174" s="258" t="str">
        <f>iferror(vlookup(C1174,'Master data'!$A$1:$C$29,2,0),"--")</f>
        <v>Chi phí giá vốn</v>
      </c>
    </row>
    <row r="1175" ht="21.0" customHeight="1">
      <c r="A1175" s="165" t="s">
        <v>3280</v>
      </c>
      <c r="B1175" s="292" t="s">
        <v>4379</v>
      </c>
      <c r="C1175" s="284" t="s">
        <v>99</v>
      </c>
      <c r="D1175" s="286">
        <v>1.3854E8</v>
      </c>
      <c r="E1175" s="258" t="str">
        <f>iferror(vlookup(C1175,'Master data'!$A$1:$C$29,3,0),"--")</f>
        <v>Biến phí</v>
      </c>
      <c r="F1175" s="258" t="str">
        <f>iferror(vlookup(C1175,'Master data'!$A$1:$C$29,2,0),"--")</f>
        <v>Chi phí giá vốn</v>
      </c>
    </row>
    <row r="1176" ht="21.0" customHeight="1">
      <c r="A1176" s="165" t="s">
        <v>3280</v>
      </c>
      <c r="B1176" s="293" t="s">
        <v>4380</v>
      </c>
      <c r="C1176" s="284" t="s">
        <v>99</v>
      </c>
      <c r="D1176" s="285">
        <v>3500000.0</v>
      </c>
      <c r="E1176" s="258" t="str">
        <f>iferror(vlookup(C1176,'Master data'!$A$1:$C$29,3,0),"--")</f>
        <v>Biến phí</v>
      </c>
      <c r="F1176" s="258" t="str">
        <f>iferror(vlookup(C1176,'Master data'!$A$1:$C$29,2,0),"--")</f>
        <v>Chi phí giá vốn</v>
      </c>
    </row>
    <row r="1177" ht="21.0" customHeight="1">
      <c r="A1177" s="165" t="s">
        <v>3280</v>
      </c>
      <c r="B1177" s="292" t="s">
        <v>4381</v>
      </c>
      <c r="C1177" s="284" t="s">
        <v>99</v>
      </c>
      <c r="D1177" s="286">
        <v>1250000.0</v>
      </c>
      <c r="E1177" s="258" t="str">
        <f>iferror(vlookup(C1177,'Master data'!$A$1:$C$29,3,0),"--")</f>
        <v>Biến phí</v>
      </c>
      <c r="F1177" s="258" t="str">
        <f>iferror(vlookup(C1177,'Master data'!$A$1:$C$29,2,0),"--")</f>
        <v>Chi phí giá vốn</v>
      </c>
    </row>
    <row r="1178" ht="21.0" customHeight="1">
      <c r="A1178" s="165" t="s">
        <v>3280</v>
      </c>
      <c r="B1178" s="293" t="s">
        <v>2246</v>
      </c>
      <c r="C1178" s="284" t="s">
        <v>99</v>
      </c>
      <c r="D1178" s="285">
        <v>3283200.0</v>
      </c>
      <c r="E1178" s="258" t="str">
        <f>iferror(vlookup(C1178,'Master data'!$A$1:$C$29,3,0),"--")</f>
        <v>Biến phí</v>
      </c>
      <c r="F1178" s="258" t="str">
        <f>iferror(vlookup(C1178,'Master data'!$A$1:$C$29,2,0),"--")</f>
        <v>Chi phí giá vốn</v>
      </c>
    </row>
    <row r="1179" ht="21.0" customHeight="1">
      <c r="A1179" s="165" t="s">
        <v>3280</v>
      </c>
      <c r="B1179" s="292" t="s">
        <v>1274</v>
      </c>
      <c r="C1179" s="284" t="s">
        <v>99</v>
      </c>
      <c r="D1179" s="286">
        <v>5.3382E7</v>
      </c>
      <c r="E1179" s="258" t="str">
        <f>iferror(vlookup(C1179,'Master data'!$A$1:$C$29,3,0),"--")</f>
        <v>Biến phí</v>
      </c>
      <c r="F1179" s="258" t="str">
        <f>iferror(vlookup(C1179,'Master data'!$A$1:$C$29,2,0),"--")</f>
        <v>Chi phí giá vốn</v>
      </c>
    </row>
    <row r="1180" ht="21.0" customHeight="1">
      <c r="A1180" s="165" t="s">
        <v>3280</v>
      </c>
      <c r="B1180" s="293" t="s">
        <v>4382</v>
      </c>
      <c r="C1180" s="284" t="s">
        <v>99</v>
      </c>
      <c r="D1180" s="285">
        <v>2.01E7</v>
      </c>
      <c r="E1180" s="258" t="str">
        <f>iferror(vlookup(C1180,'Master data'!$A$1:$C$29,3,0),"--")</f>
        <v>Biến phí</v>
      </c>
      <c r="F1180" s="258" t="str">
        <f>iferror(vlookup(C1180,'Master data'!$A$1:$C$29,2,0),"--")</f>
        <v>Chi phí giá vốn</v>
      </c>
    </row>
    <row r="1181" ht="21.0" customHeight="1">
      <c r="A1181" s="165" t="s">
        <v>3280</v>
      </c>
      <c r="B1181" s="292" t="s">
        <v>4383</v>
      </c>
      <c r="C1181" s="284" t="s">
        <v>99</v>
      </c>
      <c r="D1181" s="286">
        <v>6.445E7</v>
      </c>
      <c r="E1181" s="258" t="str">
        <f>iferror(vlookup(C1181,'Master data'!$A$1:$C$29,3,0),"--")</f>
        <v>Biến phí</v>
      </c>
      <c r="F1181" s="258" t="str">
        <f>iferror(vlookup(C1181,'Master data'!$A$1:$C$29,2,0),"--")</f>
        <v>Chi phí giá vốn</v>
      </c>
    </row>
    <row r="1182" ht="21.0" customHeight="1">
      <c r="A1182" s="165" t="s">
        <v>3280</v>
      </c>
      <c r="B1182" s="293" t="s">
        <v>4384</v>
      </c>
      <c r="C1182" s="284" t="s">
        <v>99</v>
      </c>
      <c r="D1182" s="285">
        <v>2.63E7</v>
      </c>
      <c r="E1182" s="258" t="str">
        <f>iferror(vlookup(C1182,'Master data'!$A$1:$C$29,3,0),"--")</f>
        <v>Biến phí</v>
      </c>
      <c r="F1182" s="258" t="str">
        <f>iferror(vlookup(C1182,'Master data'!$A$1:$C$29,2,0),"--")</f>
        <v>Chi phí giá vốn</v>
      </c>
    </row>
    <row r="1183" ht="21.0" customHeight="1">
      <c r="A1183" s="165" t="s">
        <v>3280</v>
      </c>
      <c r="B1183" s="292" t="s">
        <v>4385</v>
      </c>
      <c r="C1183" s="284" t="s">
        <v>99</v>
      </c>
      <c r="D1183" s="286">
        <v>4500000.0</v>
      </c>
      <c r="E1183" s="258" t="str">
        <f>iferror(vlookup(C1183,'Master data'!$A$1:$C$29,3,0),"--")</f>
        <v>Biến phí</v>
      </c>
      <c r="F1183" s="258" t="str">
        <f>iferror(vlookup(C1183,'Master data'!$A$1:$C$29,2,0),"--")</f>
        <v>Chi phí giá vốn</v>
      </c>
    </row>
    <row r="1184" ht="21.0" customHeight="1">
      <c r="A1184" s="165" t="s">
        <v>3280</v>
      </c>
      <c r="B1184" s="293" t="s">
        <v>4340</v>
      </c>
      <c r="C1184" s="284" t="s">
        <v>102</v>
      </c>
      <c r="D1184" s="285">
        <v>1.956E8</v>
      </c>
      <c r="E1184" s="258" t="str">
        <f>iferror(vlookup(C1184,'Master data'!$A$1:$C$29,3,0),"--")</f>
        <v>Biến phí</v>
      </c>
      <c r="F1184" s="258" t="str">
        <f>iferror(vlookup(C1184,'Master data'!$A$1:$C$29,2,0),"--")</f>
        <v>Chi phí giá vốn</v>
      </c>
    </row>
    <row r="1185" ht="21.0" customHeight="1">
      <c r="A1185" s="165" t="s">
        <v>3280</v>
      </c>
      <c r="B1185" s="292" t="s">
        <v>3217</v>
      </c>
      <c r="C1185" s="284" t="s">
        <v>102</v>
      </c>
      <c r="D1185" s="286">
        <v>2.05E7</v>
      </c>
      <c r="E1185" s="258" t="str">
        <f>iferror(vlookup(C1185,'Master data'!$A$1:$C$29,3,0),"--")</f>
        <v>Biến phí</v>
      </c>
      <c r="F1185" s="258" t="str">
        <f>iferror(vlookup(C1185,'Master data'!$A$1:$C$29,2,0),"--")</f>
        <v>Chi phí giá vốn</v>
      </c>
    </row>
    <row r="1186" ht="21.0" customHeight="1">
      <c r="A1186" s="165" t="s">
        <v>3280</v>
      </c>
      <c r="B1186" s="293" t="s">
        <v>591</v>
      </c>
      <c r="C1186" s="284" t="s">
        <v>111</v>
      </c>
      <c r="D1186" s="285">
        <v>1.0E8</v>
      </c>
      <c r="E1186" s="258" t="str">
        <f>iferror(vlookup(C1186,'Master data'!$A$1:$C$29,3,0),"--")</f>
        <v>Định phí</v>
      </c>
      <c r="F1186" s="258" t="str">
        <f>iferror(vlookup(C1186,'Master data'!$A$1:$C$29,2,0),"--")</f>
        <v>Chi phí khác</v>
      </c>
    </row>
    <row r="1187" ht="21.0" customHeight="1">
      <c r="A1187" s="165" t="s">
        <v>3280</v>
      </c>
      <c r="B1187" s="292" t="s">
        <v>3225</v>
      </c>
      <c r="C1187" s="284" t="s">
        <v>119</v>
      </c>
      <c r="D1187" s="286">
        <v>0.0</v>
      </c>
      <c r="E1187" s="258" t="str">
        <f>iferror(vlookup(C1187,'Master data'!$A$1:$C$29,3,0),"--")</f>
        <v>Định phí</v>
      </c>
      <c r="F1187" s="258" t="str">
        <f>iferror(vlookup(C1187,'Master data'!$A$1:$C$29,2,0),"--")</f>
        <v>Chi phí khác</v>
      </c>
    </row>
    <row r="1188" ht="21.0" customHeight="1">
      <c r="A1188" s="165" t="s">
        <v>3280</v>
      </c>
      <c r="B1188" s="293" t="s">
        <v>70</v>
      </c>
      <c r="C1188" s="284" t="s">
        <v>70</v>
      </c>
      <c r="D1188" s="285">
        <v>7775000.0</v>
      </c>
      <c r="E1188" s="258" t="str">
        <f>iferror(vlookup(C1188,'Master data'!$A$1:$C$29,3,0),"--")</f>
        <v>Chi phí khác</v>
      </c>
      <c r="F1188" s="258" t="str">
        <f>iferror(vlookup(C1188,'Master data'!$A$1:$C$29,2,0),"--")</f>
        <v>Chi phí khác</v>
      </c>
    </row>
    <row r="1189" ht="21.0" customHeight="1">
      <c r="A1189" s="165" t="s">
        <v>3280</v>
      </c>
      <c r="B1189" s="292" t="s">
        <v>3218</v>
      </c>
      <c r="C1189" s="284" t="s">
        <v>122</v>
      </c>
      <c r="D1189" s="286">
        <v>1.4498334E7</v>
      </c>
      <c r="E1189" s="258" t="str">
        <f>iferror(vlookup(C1189,'Master data'!$A$1:$C$29,3,0),"--")</f>
        <v>Định phí</v>
      </c>
      <c r="F1189" s="258" t="str">
        <f>iferror(vlookup(C1189,'Master data'!$A$1:$C$29,2,0),"--")</f>
        <v>Chi phí khác</v>
      </c>
    </row>
    <row r="1190" ht="21.0" customHeight="1">
      <c r="A1190" s="165" t="s">
        <v>3280</v>
      </c>
      <c r="B1190" s="396" t="s">
        <v>3219</v>
      </c>
      <c r="C1190" s="299" t="s">
        <v>103</v>
      </c>
      <c r="D1190" s="397">
        <v>0.0</v>
      </c>
      <c r="E1190" s="258" t="str">
        <f>iferror(vlookup(C1190,'Master data'!$A$1:$C$29,3,0),"--")</f>
        <v>Biến phí</v>
      </c>
      <c r="F1190" s="258" t="str">
        <f>iferror(vlookup(C1190,'Master data'!$A$1:$C$29,2,0),"--")</f>
        <v>Chi phí bán hàng</v>
      </c>
    </row>
    <row r="1191" ht="21.0" customHeight="1">
      <c r="A1191" s="165" t="s">
        <v>3280</v>
      </c>
      <c r="B1191" s="398" t="s">
        <v>3220</v>
      </c>
      <c r="C1191" s="299" t="s">
        <v>124</v>
      </c>
      <c r="D1191" s="399">
        <v>1.3333333E7</v>
      </c>
      <c r="E1191" s="258" t="str">
        <f>iferror(vlookup(C1191,'Master data'!$A$1:$C$29,3,0),"--")</f>
        <v>Chi phí khác</v>
      </c>
      <c r="F1191" s="258" t="str">
        <f>iferror(vlookup(C1191,'Master data'!$A$1:$C$29,2,0),"--")</f>
        <v>Chi phí khác</v>
      </c>
    </row>
    <row r="1192" ht="21.0" customHeight="1">
      <c r="A1192" s="165" t="s">
        <v>3282</v>
      </c>
      <c r="B1192" s="396" t="s">
        <v>112</v>
      </c>
      <c r="C1192" s="299" t="s">
        <v>112</v>
      </c>
      <c r="D1192" s="397">
        <v>4.346617E7</v>
      </c>
      <c r="E1192" s="258" t="str">
        <f>iferror(vlookup(C1192,'Master data'!$A$1:$C$29,3,0),"--")</f>
        <v>Biến phí</v>
      </c>
      <c r="F1192" s="258" t="str">
        <f>iferror(vlookup(C1192,'Master data'!$A$1:$C$29,2,0),"--")</f>
        <v>Chi phí hành chính</v>
      </c>
    </row>
    <row r="1193" ht="21.0" customHeight="1">
      <c r="A1193" s="165" t="s">
        <v>3282</v>
      </c>
      <c r="B1193" s="398" t="s">
        <v>3239</v>
      </c>
      <c r="C1193" s="299" t="s">
        <v>115</v>
      </c>
      <c r="D1193" s="399">
        <v>2.4936E7</v>
      </c>
      <c r="E1193" s="258" t="str">
        <f>iferror(vlookup(C1193,'Master data'!$A$1:$C$29,3,0),"--")</f>
        <v>Định phí</v>
      </c>
      <c r="F1193" s="258" t="str">
        <f>iferror(vlookup(C1193,'Master data'!$A$1:$C$29,2,0),"--")</f>
        <v>Chi phí hành chính</v>
      </c>
    </row>
    <row r="1194" ht="21.0" customHeight="1">
      <c r="A1194" s="165" t="s">
        <v>3282</v>
      </c>
      <c r="B1194" s="396" t="s">
        <v>3200</v>
      </c>
      <c r="C1194" s="299" t="s">
        <v>112</v>
      </c>
      <c r="D1194" s="397">
        <v>2700000.0</v>
      </c>
      <c r="E1194" s="258" t="str">
        <f>iferror(vlookup(C1194,'Master data'!$A$1:$C$29,3,0),"--")</f>
        <v>Biến phí</v>
      </c>
      <c r="F1194" s="258" t="str">
        <f>iferror(vlookup(C1194,'Master data'!$A$1:$C$29,2,0),"--")</f>
        <v>Chi phí hành chính</v>
      </c>
    </row>
    <row r="1195" ht="21.0" customHeight="1">
      <c r="A1195" s="165" t="s">
        <v>3282</v>
      </c>
      <c r="B1195" s="398" t="s">
        <v>3201</v>
      </c>
      <c r="C1195" s="299" t="s">
        <v>116</v>
      </c>
      <c r="D1195" s="399">
        <v>2.0151564E7</v>
      </c>
      <c r="E1195" s="258" t="str">
        <f>iferror(vlookup(C1195,'Master data'!$A$1:$C$29,3,0),"--")</f>
        <v>Định phí</v>
      </c>
      <c r="F1195" s="258" t="str">
        <f>iferror(vlookup(C1195,'Master data'!$A$1:$C$29,2,0),"--")</f>
        <v>Chi phí hành chính</v>
      </c>
    </row>
    <row r="1196" ht="21.0" customHeight="1">
      <c r="A1196" s="165" t="s">
        <v>3282</v>
      </c>
      <c r="B1196" s="396" t="s">
        <v>3202</v>
      </c>
      <c r="C1196" s="299" t="s">
        <v>118</v>
      </c>
      <c r="D1196" s="397">
        <v>1.3446667E7</v>
      </c>
      <c r="E1196" s="258" t="str">
        <f>iferror(vlookup(C1196,'Master data'!$A$1:$C$29,3,0),"--")</f>
        <v>Định phí</v>
      </c>
      <c r="F1196" s="258" t="str">
        <f>iferror(vlookup(C1196,'Master data'!$A$1:$C$29,2,0),"--")</f>
        <v>Chi phí hành chính</v>
      </c>
    </row>
    <row r="1197" ht="21.0" customHeight="1">
      <c r="A1197" s="165" t="s">
        <v>3282</v>
      </c>
      <c r="B1197" s="398" t="s">
        <v>3203</v>
      </c>
      <c r="C1197" s="299" t="s">
        <v>107</v>
      </c>
      <c r="D1197" s="399">
        <v>1.9295667E7</v>
      </c>
      <c r="E1197" s="258" t="str">
        <f>iferror(vlookup(C1197,'Master data'!$A$1:$C$29,3,0),"--")</f>
        <v>Biến phí</v>
      </c>
      <c r="F1197" s="258" t="str">
        <f>iferror(vlookup(C1197,'Master data'!$A$1:$C$29,2,0),"--")</f>
        <v>Chi phí bán hàng</v>
      </c>
    </row>
    <row r="1198" ht="21.0" customHeight="1">
      <c r="A1198" s="165" t="s">
        <v>3282</v>
      </c>
      <c r="B1198" s="396" t="s">
        <v>3204</v>
      </c>
      <c r="C1198" s="299" t="s">
        <v>95</v>
      </c>
      <c r="D1198" s="397">
        <v>2.455E8</v>
      </c>
      <c r="E1198" s="258" t="str">
        <f>iferror(vlookup(C1198,'Master data'!$A$1:$C$29,3,0),"--")</f>
        <v>Biến phí</v>
      </c>
      <c r="F1198" s="258" t="str">
        <f>iferror(vlookup(C1198,'Master data'!$A$1:$C$29,2,0),"--")</f>
        <v>Chi phí bán hàng</v>
      </c>
    </row>
    <row r="1199" ht="21.0" customHeight="1">
      <c r="A1199" s="165" t="s">
        <v>3282</v>
      </c>
      <c r="B1199" s="398" t="s">
        <v>3205</v>
      </c>
      <c r="C1199" s="299" t="s">
        <v>114</v>
      </c>
      <c r="D1199" s="399">
        <v>1.6547334E7</v>
      </c>
      <c r="E1199" s="258" t="str">
        <f>iferror(vlookup(C1199,'Master data'!$A$1:$C$29,3,0),"--")</f>
        <v>Định phí</v>
      </c>
      <c r="F1199" s="258" t="str">
        <f>iferror(vlookup(C1199,'Master data'!$A$1:$C$29,2,0),"--")</f>
        <v>Chi phí hành chính</v>
      </c>
    </row>
    <row r="1200" ht="21.0" customHeight="1">
      <c r="A1200" s="165" t="s">
        <v>3282</v>
      </c>
      <c r="B1200" s="396" t="s">
        <v>97</v>
      </c>
      <c r="C1200" s="299" t="s">
        <v>97</v>
      </c>
      <c r="D1200" s="397">
        <v>0.0</v>
      </c>
      <c r="E1200" s="258" t="str">
        <f>iferror(vlookup(C1200,'Master data'!$A$1:$C$29,3,0),"--")</f>
        <v>Biến phí</v>
      </c>
      <c r="F1200" s="258" t="str">
        <f>iferror(vlookup(C1200,'Master data'!$A$1:$C$29,2,0),"--")</f>
        <v>Chi phí bán hàng</v>
      </c>
    </row>
    <row r="1201" ht="21.0" customHeight="1">
      <c r="A1201" s="165" t="s">
        <v>3282</v>
      </c>
      <c r="B1201" s="398" t="s">
        <v>3031</v>
      </c>
      <c r="C1201" s="299" t="s">
        <v>98</v>
      </c>
      <c r="D1201" s="399">
        <v>1.295286E7</v>
      </c>
      <c r="E1201" s="258" t="str">
        <f>iferror(vlookup(C1201,'Master data'!$A$1:$C$29,3,0),"--")</f>
        <v>Biến phí</v>
      </c>
      <c r="F1201" s="258" t="str">
        <f>iferror(vlookup(C1201,'Master data'!$A$1:$C$29,2,0),"--")</f>
        <v>Chi phí bán hàng</v>
      </c>
    </row>
    <row r="1202" ht="21.0" customHeight="1">
      <c r="A1202" s="165" t="s">
        <v>3282</v>
      </c>
      <c r="B1202" s="396" t="s">
        <v>117</v>
      </c>
      <c r="C1202" s="299" t="s">
        <v>117</v>
      </c>
      <c r="D1202" s="397">
        <v>0.0</v>
      </c>
      <c r="E1202" s="258" t="str">
        <f>iferror(vlookup(C1202,'Master data'!$A$1:$C$29,3,0),"--")</f>
        <v>Định phí</v>
      </c>
      <c r="F1202" s="258" t="str">
        <f>iferror(vlookup(C1202,'Master data'!$A$1:$C$29,2,0),"--")</f>
        <v>Chi phí bán hàng</v>
      </c>
    </row>
    <row r="1203" ht="21.0" customHeight="1">
      <c r="A1203" s="165" t="s">
        <v>3282</v>
      </c>
      <c r="B1203" s="398" t="s">
        <v>101</v>
      </c>
      <c r="C1203" s="299" t="s">
        <v>101</v>
      </c>
      <c r="D1203" s="399">
        <v>2.8421634E7</v>
      </c>
      <c r="E1203" s="258" t="str">
        <f>iferror(vlookup(C1203,'Master data'!$A$1:$C$29,3,0),"--")</f>
        <v>Biến phí</v>
      </c>
      <c r="F1203" s="258" t="str">
        <f>iferror(vlookup(C1203,'Master data'!$A$1:$C$29,2,0),"--")</f>
        <v>Chi phí bán hàng</v>
      </c>
    </row>
    <row r="1204" ht="21.0" customHeight="1">
      <c r="A1204" s="165" t="s">
        <v>3282</v>
      </c>
      <c r="B1204" s="396" t="s">
        <v>3206</v>
      </c>
      <c r="C1204" s="299" t="s">
        <v>103</v>
      </c>
      <c r="D1204" s="397">
        <v>3.683225E7</v>
      </c>
      <c r="E1204" s="258" t="str">
        <f>iferror(vlookup(C1204,'Master data'!$A$1:$C$29,3,0),"--")</f>
        <v>Biến phí</v>
      </c>
      <c r="F1204" s="258" t="str">
        <f>iferror(vlookup(C1204,'Master data'!$A$1:$C$29,2,0),"--")</f>
        <v>Chi phí bán hàng</v>
      </c>
    </row>
    <row r="1205" ht="21.0" customHeight="1">
      <c r="A1205" s="165" t="s">
        <v>3282</v>
      </c>
      <c r="B1205" s="398" t="s">
        <v>3207</v>
      </c>
      <c r="C1205" s="299" t="s">
        <v>104</v>
      </c>
      <c r="D1205" s="399">
        <v>2.5596E7</v>
      </c>
      <c r="E1205" s="258" t="str">
        <f>iferror(vlookup(C1205,'Master data'!$A$1:$C$29,3,0),"--")</f>
        <v>Biến phí</v>
      </c>
      <c r="F1205" s="258" t="str">
        <f>iferror(vlookup(C1205,'Master data'!$A$1:$C$29,2,0),"--")</f>
        <v>Chi phí bán hàng</v>
      </c>
    </row>
    <row r="1206" ht="21.0" customHeight="1">
      <c r="A1206" s="165" t="s">
        <v>3282</v>
      </c>
      <c r="B1206" s="396" t="s">
        <v>105</v>
      </c>
      <c r="C1206" s="299" t="s">
        <v>105</v>
      </c>
      <c r="D1206" s="397">
        <v>0.0</v>
      </c>
      <c r="E1206" s="258" t="str">
        <f>iferror(vlookup(C1206,'Master data'!$A$1:$C$29,3,0),"--")</f>
        <v>Biến phí</v>
      </c>
      <c r="F1206" s="258" t="str">
        <f>iferror(vlookup(C1206,'Master data'!$A$1:$C$29,2,0),"--")</f>
        <v>Chi phí bán hàng</v>
      </c>
    </row>
    <row r="1207" ht="21.0" customHeight="1">
      <c r="A1207" s="165" t="s">
        <v>3282</v>
      </c>
      <c r="B1207" s="398" t="s">
        <v>3208</v>
      </c>
      <c r="C1207" s="299" t="s">
        <v>17</v>
      </c>
      <c r="D1207" s="399">
        <v>4.12163708E8</v>
      </c>
      <c r="E1207" s="258" t="str">
        <f>iferror(vlookup(C1207,'Master data'!$A$1:$C$29,3,0),"--")</f>
        <v>Biến phí</v>
      </c>
      <c r="F1207" s="258" t="str">
        <f>iferror(vlookup(C1207,'Master data'!$A$1:$C$29,2,0),"--")</f>
        <v>Chi phí bán hàng</v>
      </c>
    </row>
    <row r="1208" ht="21.0" customHeight="1">
      <c r="A1208" s="165" t="s">
        <v>3282</v>
      </c>
      <c r="B1208" s="396" t="s">
        <v>106</v>
      </c>
      <c r="C1208" s="299" t="s">
        <v>106</v>
      </c>
      <c r="D1208" s="397">
        <v>4037135.0</v>
      </c>
      <c r="E1208" s="258" t="str">
        <f>iferror(vlookup(C1208,'Master data'!$A$1:$C$29,3,0),"--")</f>
        <v>Biến phí</v>
      </c>
      <c r="F1208" s="258" t="str">
        <f>iferror(vlookup(C1208,'Master data'!$A$1:$C$29,2,0),"--")</f>
        <v>Chi phí bán hàng</v>
      </c>
    </row>
    <row r="1209" ht="21.0" customHeight="1">
      <c r="A1209" s="165" t="s">
        <v>3282</v>
      </c>
      <c r="B1209" s="398" t="s">
        <v>3871</v>
      </c>
      <c r="C1209" s="299" t="s">
        <v>118</v>
      </c>
      <c r="D1209" s="399">
        <v>2.7159813E7</v>
      </c>
      <c r="E1209" s="258" t="str">
        <f>iferror(vlookup(C1209,'Master data'!$A$1:$C$29,3,0),"--")</f>
        <v>Định phí</v>
      </c>
      <c r="F1209" s="258" t="str">
        <f>iferror(vlookup(C1209,'Master data'!$A$1:$C$29,2,0),"--")</f>
        <v>Chi phí hành chính</v>
      </c>
    </row>
    <row r="1210" ht="21.0" customHeight="1">
      <c r="A1210" s="165" t="s">
        <v>3282</v>
      </c>
      <c r="B1210" s="396" t="s">
        <v>109</v>
      </c>
      <c r="C1210" s="299" t="s">
        <v>109</v>
      </c>
      <c r="D1210" s="397">
        <v>5.06933361E8</v>
      </c>
      <c r="E1210" s="258" t="str">
        <f>iferror(vlookup(C1210,'Master data'!$A$1:$C$29,3,0),"--")</f>
        <v>Định phí</v>
      </c>
      <c r="F1210" s="258" t="str">
        <f>iferror(vlookup(C1210,'Master data'!$A$1:$C$29,2,0),"--")</f>
        <v>Chi phí QLDN</v>
      </c>
    </row>
    <row r="1211" ht="21.0" customHeight="1">
      <c r="A1211" s="165" t="s">
        <v>3282</v>
      </c>
      <c r="B1211" s="398" t="s">
        <v>3210</v>
      </c>
      <c r="C1211" s="299" t="s">
        <v>120</v>
      </c>
      <c r="D1211" s="399">
        <v>1.23805667E8</v>
      </c>
      <c r="E1211" s="258" t="str">
        <f>iferror(vlookup(C1211,'Master data'!$A$1:$C$29,3,0),"--")</f>
        <v>Định phí</v>
      </c>
      <c r="F1211" s="258" t="str">
        <f>iferror(vlookup(C1211,'Master data'!$A$1:$C$29,2,0),"--")</f>
        <v>Chi phí QLDN</v>
      </c>
    </row>
    <row r="1212" ht="21.0" customHeight="1">
      <c r="A1212" s="165" t="s">
        <v>3282</v>
      </c>
      <c r="B1212" s="396" t="s">
        <v>121</v>
      </c>
      <c r="C1212" s="299" t="s">
        <v>121</v>
      </c>
      <c r="D1212" s="397">
        <v>3.6623333E7</v>
      </c>
      <c r="E1212" s="258" t="str">
        <f>iferror(vlookup(C1212,'Master data'!$A$1:$C$29,3,0),"--")</f>
        <v>Định phí</v>
      </c>
      <c r="F1212" s="258" t="str">
        <f>iferror(vlookup(C1212,'Master data'!$A$1:$C$29,2,0),"--")</f>
        <v>Chi phí QLDN</v>
      </c>
    </row>
    <row r="1213" ht="21.0" customHeight="1">
      <c r="A1213" s="165" t="s">
        <v>3282</v>
      </c>
      <c r="B1213" s="398" t="s">
        <v>4305</v>
      </c>
      <c r="C1213" s="299" t="s">
        <v>123</v>
      </c>
      <c r="D1213" s="399">
        <v>1.8E7</v>
      </c>
      <c r="E1213" s="258" t="str">
        <f>iferror(vlookup(C1213,'Master data'!$A$1:$C$29,3,0),"--")</f>
        <v>Định phí</v>
      </c>
      <c r="F1213" s="258" t="str">
        <f>iferror(vlookup(C1213,'Master data'!$A$1:$C$29,2,0),"--")</f>
        <v>Chi phí QLDN</v>
      </c>
    </row>
    <row r="1214" ht="21.0" customHeight="1">
      <c r="A1214" s="165" t="s">
        <v>3282</v>
      </c>
      <c r="B1214" s="396" t="s">
        <v>3212</v>
      </c>
      <c r="C1214" s="299" t="s">
        <v>112</v>
      </c>
      <c r="D1214" s="397">
        <v>8304000.0</v>
      </c>
      <c r="E1214" s="258" t="str">
        <f>iferror(vlookup(C1214,'Master data'!$A$1:$C$29,3,0),"--")</f>
        <v>Biến phí</v>
      </c>
      <c r="F1214" s="258" t="str">
        <f>iferror(vlookup(C1214,'Master data'!$A$1:$C$29,2,0),"--")</f>
        <v>Chi phí hành chính</v>
      </c>
    </row>
    <row r="1215" ht="21.0" customHeight="1">
      <c r="A1215" s="165" t="s">
        <v>3282</v>
      </c>
      <c r="B1215" s="398" t="s">
        <v>3221</v>
      </c>
      <c r="C1215" s="299" t="s">
        <v>112</v>
      </c>
      <c r="D1215" s="399">
        <v>3.6725E7</v>
      </c>
      <c r="E1215" s="258" t="str">
        <f>iferror(vlookup(C1215,'Master data'!$A$1:$C$29,3,0),"--")</f>
        <v>Biến phí</v>
      </c>
      <c r="F1215" s="258" t="str">
        <f>iferror(vlookup(C1215,'Master data'!$A$1:$C$29,2,0),"--")</f>
        <v>Chi phí hành chính</v>
      </c>
    </row>
    <row r="1216" ht="21.0" customHeight="1">
      <c r="A1216" s="165" t="s">
        <v>3282</v>
      </c>
      <c r="B1216" s="396" t="s">
        <v>4386</v>
      </c>
      <c r="C1216" s="299" t="s">
        <v>99</v>
      </c>
      <c r="D1216" s="397">
        <v>1.655955E7</v>
      </c>
      <c r="E1216" s="258" t="str">
        <f>iferror(vlookup(C1216,'Master data'!$A$1:$C$29,3,0),"--")</f>
        <v>Biến phí</v>
      </c>
      <c r="F1216" s="258" t="str">
        <f>iferror(vlookup(C1216,'Master data'!$A$1:$C$29,2,0),"--")</f>
        <v>Chi phí giá vốn</v>
      </c>
    </row>
    <row r="1217" ht="21.0" customHeight="1">
      <c r="A1217" s="165" t="s">
        <v>3282</v>
      </c>
      <c r="B1217" s="398" t="s">
        <v>4387</v>
      </c>
      <c r="C1217" s="299" t="s">
        <v>99</v>
      </c>
      <c r="D1217" s="399">
        <v>3.2282333E7</v>
      </c>
      <c r="E1217" s="258" t="str">
        <f>iferror(vlookup(C1217,'Master data'!$A$1:$C$29,3,0),"--")</f>
        <v>Biến phí</v>
      </c>
      <c r="F1217" s="258" t="str">
        <f>iferror(vlookup(C1217,'Master data'!$A$1:$C$29,2,0),"--")</f>
        <v>Chi phí giá vốn</v>
      </c>
    </row>
    <row r="1218" ht="21.0" customHeight="1">
      <c r="A1218" s="165" t="s">
        <v>3282</v>
      </c>
      <c r="B1218" s="396" t="s">
        <v>3973</v>
      </c>
      <c r="C1218" s="299" t="s">
        <v>99</v>
      </c>
      <c r="D1218" s="397">
        <v>2268000.0</v>
      </c>
      <c r="E1218" s="258" t="str">
        <f>iferror(vlookup(C1218,'Master data'!$A$1:$C$29,3,0),"--")</f>
        <v>Biến phí</v>
      </c>
      <c r="F1218" s="258" t="str">
        <f>iferror(vlookup(C1218,'Master data'!$A$1:$C$29,2,0),"--")</f>
        <v>Chi phí giá vốn</v>
      </c>
    </row>
    <row r="1219" ht="21.0" customHeight="1">
      <c r="A1219" s="165" t="s">
        <v>3282</v>
      </c>
      <c r="B1219" s="398" t="s">
        <v>4388</v>
      </c>
      <c r="C1219" s="299" t="s">
        <v>99</v>
      </c>
      <c r="D1219" s="399">
        <v>7497000.0</v>
      </c>
      <c r="E1219" s="258" t="str">
        <f>iferror(vlookup(C1219,'Master data'!$A$1:$C$29,3,0),"--")</f>
        <v>Biến phí</v>
      </c>
      <c r="F1219" s="258" t="str">
        <f>iferror(vlookup(C1219,'Master data'!$A$1:$C$29,2,0),"--")</f>
        <v>Chi phí giá vốn</v>
      </c>
    </row>
    <row r="1220" ht="21.0" customHeight="1">
      <c r="A1220" s="165" t="s">
        <v>3282</v>
      </c>
      <c r="B1220" s="396" t="s">
        <v>4389</v>
      </c>
      <c r="C1220" s="299" t="s">
        <v>99</v>
      </c>
      <c r="D1220" s="397">
        <v>4925400.0</v>
      </c>
      <c r="E1220" s="258" t="str">
        <f>iferror(vlookup(C1220,'Master data'!$A$1:$C$29,3,0),"--")</f>
        <v>Biến phí</v>
      </c>
      <c r="F1220" s="258" t="str">
        <f>iferror(vlookup(C1220,'Master data'!$A$1:$C$29,2,0),"--")</f>
        <v>Chi phí giá vốn</v>
      </c>
    </row>
    <row r="1221" ht="21.0" customHeight="1">
      <c r="A1221" s="165" t="s">
        <v>3282</v>
      </c>
      <c r="B1221" s="398" t="s">
        <v>2004</v>
      </c>
      <c r="C1221" s="299" t="s">
        <v>99</v>
      </c>
      <c r="D1221" s="399">
        <v>4019250.0</v>
      </c>
      <c r="E1221" s="258" t="str">
        <f>iferror(vlookup(C1221,'Master data'!$A$1:$C$29,3,0),"--")</f>
        <v>Biến phí</v>
      </c>
      <c r="F1221" s="258" t="str">
        <f>iferror(vlookup(C1221,'Master data'!$A$1:$C$29,2,0),"--")</f>
        <v>Chi phí giá vốn</v>
      </c>
    </row>
    <row r="1222" ht="21.0" customHeight="1">
      <c r="A1222" s="165" t="s">
        <v>3282</v>
      </c>
      <c r="B1222" s="396" t="s">
        <v>3972</v>
      </c>
      <c r="C1222" s="299" t="s">
        <v>99</v>
      </c>
      <c r="D1222" s="397">
        <v>1.354E7</v>
      </c>
      <c r="E1222" s="258" t="str">
        <f>iferror(vlookup(C1222,'Master data'!$A$1:$C$29,3,0),"--")</f>
        <v>Biến phí</v>
      </c>
      <c r="F1222" s="258" t="str">
        <f>iferror(vlookup(C1222,'Master data'!$A$1:$C$29,2,0),"--")</f>
        <v>Chi phí giá vốn</v>
      </c>
    </row>
    <row r="1223" ht="21.0" customHeight="1">
      <c r="A1223" s="165" t="s">
        <v>3282</v>
      </c>
      <c r="B1223" s="398" t="s">
        <v>4390</v>
      </c>
      <c r="C1223" s="299" t="s">
        <v>99</v>
      </c>
      <c r="D1223" s="399">
        <v>7.6299E7</v>
      </c>
      <c r="E1223" s="258" t="str">
        <f>iferror(vlookup(C1223,'Master data'!$A$1:$C$29,3,0),"--")</f>
        <v>Biến phí</v>
      </c>
      <c r="F1223" s="258" t="str">
        <f>iferror(vlookup(C1223,'Master data'!$A$1:$C$29,2,0),"--")</f>
        <v>Chi phí giá vốn</v>
      </c>
    </row>
    <row r="1224" ht="21.0" customHeight="1">
      <c r="A1224" s="165" t="s">
        <v>3282</v>
      </c>
      <c r="B1224" s="396" t="s">
        <v>4391</v>
      </c>
      <c r="C1224" s="299" t="s">
        <v>99</v>
      </c>
      <c r="D1224" s="397">
        <v>6200000.0</v>
      </c>
      <c r="E1224" s="258" t="str">
        <f>iferror(vlookup(C1224,'Master data'!$A$1:$C$29,3,0),"--")</f>
        <v>Biến phí</v>
      </c>
      <c r="F1224" s="258" t="str">
        <f>iferror(vlookup(C1224,'Master data'!$A$1:$C$29,2,0),"--")</f>
        <v>Chi phí giá vốn</v>
      </c>
    </row>
    <row r="1225" ht="21.0" customHeight="1">
      <c r="A1225" s="165" t="s">
        <v>3282</v>
      </c>
      <c r="B1225" s="398" t="s">
        <v>4392</v>
      </c>
      <c r="C1225" s="299" t="s">
        <v>99</v>
      </c>
      <c r="D1225" s="399">
        <v>900000.0</v>
      </c>
      <c r="E1225" s="258" t="str">
        <f>iferror(vlookup(C1225,'Master data'!$A$1:$C$29,3,0),"--")</f>
        <v>Biến phí</v>
      </c>
      <c r="F1225" s="258" t="str">
        <f>iferror(vlookup(C1225,'Master data'!$A$1:$C$29,2,0),"--")</f>
        <v>Chi phí giá vốn</v>
      </c>
    </row>
    <row r="1226" ht="21.0" customHeight="1">
      <c r="A1226" s="165" t="s">
        <v>3282</v>
      </c>
      <c r="B1226" s="396" t="s">
        <v>4393</v>
      </c>
      <c r="C1226" s="299" t="s">
        <v>99</v>
      </c>
      <c r="D1226" s="397">
        <v>3.326E7</v>
      </c>
      <c r="E1226" s="258" t="str">
        <f>iferror(vlookup(C1226,'Master data'!$A$1:$C$29,3,0),"--")</f>
        <v>Biến phí</v>
      </c>
      <c r="F1226" s="258" t="str">
        <f>iferror(vlookup(C1226,'Master data'!$A$1:$C$29,2,0),"--")</f>
        <v>Chi phí giá vốn</v>
      </c>
    </row>
    <row r="1227" ht="21.0" customHeight="1">
      <c r="A1227" s="165" t="s">
        <v>3282</v>
      </c>
      <c r="B1227" s="398" t="s">
        <v>4394</v>
      </c>
      <c r="C1227" s="299" t="s">
        <v>99</v>
      </c>
      <c r="D1227" s="399">
        <v>2500000.0</v>
      </c>
      <c r="E1227" s="258" t="str">
        <f>iferror(vlookup(C1227,'Master data'!$A$1:$C$29,3,0),"--")</f>
        <v>Biến phí</v>
      </c>
      <c r="F1227" s="258" t="str">
        <f>iferror(vlookup(C1227,'Master data'!$A$1:$C$29,2,0),"--")</f>
        <v>Chi phí giá vốn</v>
      </c>
    </row>
    <row r="1228" ht="21.0" customHeight="1">
      <c r="A1228" s="165" t="s">
        <v>3282</v>
      </c>
      <c r="B1228" s="396" t="s">
        <v>4395</v>
      </c>
      <c r="C1228" s="299" t="s">
        <v>99</v>
      </c>
      <c r="D1228" s="397">
        <v>1.476E8</v>
      </c>
      <c r="E1228" s="258" t="str">
        <f>iferror(vlookup(C1228,'Master data'!$A$1:$C$29,3,0),"--")</f>
        <v>Biến phí</v>
      </c>
      <c r="F1228" s="258" t="str">
        <f>iferror(vlookup(C1228,'Master data'!$A$1:$C$29,2,0),"--")</f>
        <v>Chi phí giá vốn</v>
      </c>
    </row>
    <row r="1229" ht="21.0" customHeight="1">
      <c r="A1229" s="165" t="s">
        <v>3282</v>
      </c>
      <c r="B1229" s="398" t="s">
        <v>4396</v>
      </c>
      <c r="C1229" s="299" t="s">
        <v>99</v>
      </c>
      <c r="D1229" s="399">
        <v>2.63E7</v>
      </c>
      <c r="E1229" s="258" t="str">
        <f>iferror(vlookup(C1229,'Master data'!$A$1:$C$29,3,0),"--")</f>
        <v>Biến phí</v>
      </c>
      <c r="F1229" s="258" t="str">
        <f>iferror(vlookup(C1229,'Master data'!$A$1:$C$29,2,0),"--")</f>
        <v>Chi phí giá vốn</v>
      </c>
    </row>
    <row r="1230" ht="21.0" customHeight="1">
      <c r="A1230" s="165" t="s">
        <v>3282</v>
      </c>
      <c r="B1230" s="396" t="s">
        <v>4397</v>
      </c>
      <c r="C1230" s="299" t="s">
        <v>99</v>
      </c>
      <c r="D1230" s="397">
        <v>1.0E7</v>
      </c>
      <c r="E1230" s="258" t="str">
        <f>iferror(vlookup(C1230,'Master data'!$A$1:$C$29,3,0),"--")</f>
        <v>Biến phí</v>
      </c>
      <c r="F1230" s="258" t="str">
        <f>iferror(vlookup(C1230,'Master data'!$A$1:$C$29,2,0),"--")</f>
        <v>Chi phí giá vốn</v>
      </c>
    </row>
    <row r="1231" ht="21.0" customHeight="1">
      <c r="A1231" s="165" t="s">
        <v>3282</v>
      </c>
      <c r="B1231" s="398" t="s">
        <v>373</v>
      </c>
      <c r="C1231" s="299" t="s">
        <v>102</v>
      </c>
      <c r="D1231" s="399">
        <v>9.71E7</v>
      </c>
      <c r="E1231" s="258" t="str">
        <f>iferror(vlookup(C1231,'Master data'!$A$1:$C$29,3,0),"--")</f>
        <v>Biến phí</v>
      </c>
      <c r="F1231" s="258" t="str">
        <f>iferror(vlookup(C1231,'Master data'!$A$1:$C$29,2,0),"--")</f>
        <v>Chi phí giá vốn</v>
      </c>
    </row>
    <row r="1232" ht="21.0" customHeight="1">
      <c r="A1232" s="165" t="s">
        <v>3282</v>
      </c>
      <c r="B1232" s="396" t="s">
        <v>591</v>
      </c>
      <c r="C1232" s="299" t="s">
        <v>111</v>
      </c>
      <c r="D1232" s="397">
        <v>1.0E8</v>
      </c>
      <c r="E1232" s="258" t="str">
        <f>iferror(vlookup(C1232,'Master data'!$A$1:$C$29,3,0),"--")</f>
        <v>Định phí</v>
      </c>
      <c r="F1232" s="258" t="str">
        <f>iferror(vlookup(C1232,'Master data'!$A$1:$C$29,2,0),"--")</f>
        <v>Chi phí khác</v>
      </c>
    </row>
    <row r="1233" ht="21.0" customHeight="1">
      <c r="A1233" s="165" t="s">
        <v>3282</v>
      </c>
      <c r="B1233" s="398" t="s">
        <v>3225</v>
      </c>
      <c r="C1233" s="299" t="s">
        <v>119</v>
      </c>
      <c r="D1233" s="400"/>
      <c r="E1233" s="258" t="str">
        <f>iferror(vlookup(C1233,'Master data'!$A$1:$C$29,3,0),"--")</f>
        <v>Định phí</v>
      </c>
      <c r="F1233" s="258" t="str">
        <f>iferror(vlookup(C1233,'Master data'!$A$1:$C$29,2,0),"--")</f>
        <v>Chi phí khác</v>
      </c>
    </row>
    <row r="1234" ht="21.0" customHeight="1">
      <c r="A1234" s="165" t="s">
        <v>3282</v>
      </c>
      <c r="B1234" s="396" t="s">
        <v>70</v>
      </c>
      <c r="C1234" s="299" t="s">
        <v>70</v>
      </c>
      <c r="D1234" s="397">
        <v>5547001.0</v>
      </c>
      <c r="E1234" s="258" t="str">
        <f>iferror(vlookup(C1234,'Master data'!$A$1:$C$29,3,0),"--")</f>
        <v>Chi phí khác</v>
      </c>
      <c r="F1234" s="258" t="str">
        <f>iferror(vlookup(C1234,'Master data'!$A$1:$C$29,2,0),"--")</f>
        <v>Chi phí khác</v>
      </c>
    </row>
    <row r="1235" ht="21.0" customHeight="1">
      <c r="A1235" s="165" t="s">
        <v>3282</v>
      </c>
      <c r="B1235" s="398" t="s">
        <v>3218</v>
      </c>
      <c r="C1235" s="299" t="s">
        <v>122</v>
      </c>
      <c r="D1235" s="399">
        <v>1.1835001E7</v>
      </c>
      <c r="E1235" s="258" t="str">
        <f>iferror(vlookup(C1235,'Master data'!$A$1:$C$29,3,0),"--")</f>
        <v>Định phí</v>
      </c>
      <c r="F1235" s="258" t="str">
        <f>iferror(vlookup(C1235,'Master data'!$A$1:$C$29,2,0),"--")</f>
        <v>Chi phí khác</v>
      </c>
    </row>
    <row r="1236" ht="21.0" customHeight="1">
      <c r="A1236" s="165" t="s">
        <v>3282</v>
      </c>
      <c r="B1236" s="396" t="s">
        <v>3219</v>
      </c>
      <c r="C1236" s="299" t="s">
        <v>103</v>
      </c>
      <c r="D1236" s="401"/>
      <c r="E1236" s="258" t="str">
        <f>iferror(vlookup(C1236,'Master data'!$A$1:$C$29,3,0),"--")</f>
        <v>Biến phí</v>
      </c>
      <c r="F1236" s="258" t="str">
        <f>iferror(vlookup(C1236,'Master data'!$A$1:$C$29,2,0),"--")</f>
        <v>Chi phí bán hàng</v>
      </c>
    </row>
    <row r="1237" ht="21.0" customHeight="1">
      <c r="A1237" s="165" t="s">
        <v>3282</v>
      </c>
      <c r="B1237" s="398" t="s">
        <v>3220</v>
      </c>
      <c r="C1237" s="299" t="s">
        <v>124</v>
      </c>
      <c r="D1237" s="399">
        <v>5751667.0</v>
      </c>
      <c r="E1237" s="258" t="str">
        <f>iferror(vlookup(C1237,'Master data'!$A$1:$C$29,3,0),"--")</f>
        <v>Chi phí khác</v>
      </c>
      <c r="F1237" s="258" t="str">
        <f>iferror(vlookup(C1237,'Master data'!$A$1:$C$29,2,0),"--")</f>
        <v>Chi phí khác</v>
      </c>
    </row>
    <row r="1238" ht="21.0" customHeight="1">
      <c r="A1238" s="402"/>
      <c r="B1238" s="403"/>
      <c r="C1238" s="404"/>
      <c r="D1238" s="401"/>
      <c r="E1238" s="258" t="str">
        <f>iferror(vlookup(C1238,'Master data'!$A$1:$C$29,3,0),"--")</f>
        <v>--</v>
      </c>
      <c r="F1238" s="258" t="str">
        <f>iferror(vlookup(C1238,'Master data'!$A$1:$C$29,2,0),"--")</f>
        <v>--</v>
      </c>
    </row>
    <row r="1239" ht="21.0" customHeight="1">
      <c r="A1239" s="405"/>
      <c r="B1239" s="406"/>
      <c r="C1239" s="404"/>
      <c r="D1239" s="400"/>
      <c r="E1239" s="258" t="str">
        <f>iferror(vlookup(C1239,'Master data'!$A$1:$C$29,3,0),"--")</f>
        <v>--</v>
      </c>
      <c r="F1239" s="258" t="str">
        <f>iferror(vlookup(C1239,'Master data'!$A$1:$C$29,2,0),"--")</f>
        <v>--</v>
      </c>
    </row>
    <row r="1240" ht="21.0" customHeight="1">
      <c r="A1240" s="402"/>
      <c r="B1240" s="403"/>
      <c r="C1240" s="404"/>
      <c r="D1240" s="401"/>
      <c r="E1240" s="258" t="str">
        <f>iferror(vlookup(C1240,'Master data'!$A$1:$C$29,3,0),"--")</f>
        <v>--</v>
      </c>
      <c r="F1240" s="258" t="str">
        <f>iferror(vlookup(C1240,'Master data'!$A$1:$C$29,2,0),"--")</f>
        <v>--</v>
      </c>
    </row>
    <row r="1241" ht="21.0" customHeight="1">
      <c r="A1241" s="405"/>
      <c r="B1241" s="406"/>
      <c r="C1241" s="404"/>
      <c r="D1241" s="400"/>
      <c r="E1241" s="258" t="str">
        <f>iferror(vlookup(C1241,'Master data'!$A$1:$C$29,3,0),"--")</f>
        <v>--</v>
      </c>
      <c r="F1241" s="258" t="str">
        <f>iferror(vlookup(C1241,'Master data'!$A$1:$C$29,2,0),"--")</f>
        <v>--</v>
      </c>
    </row>
    <row r="1242" ht="21.0" customHeight="1">
      <c r="A1242" s="402"/>
      <c r="B1242" s="403"/>
      <c r="C1242" s="404"/>
      <c r="D1242" s="401"/>
      <c r="E1242" s="258" t="str">
        <f>iferror(vlookup(C1242,'Master data'!$A$1:$C$29,3,0),"--")</f>
        <v>--</v>
      </c>
      <c r="F1242" s="258" t="str">
        <f>iferror(vlookup(C1242,'Master data'!$A$1:$C$29,2,0),"--")</f>
        <v>--</v>
      </c>
    </row>
    <row r="1243" ht="21.0" customHeight="1">
      <c r="A1243" s="405"/>
      <c r="B1243" s="406"/>
      <c r="C1243" s="404"/>
      <c r="D1243" s="400"/>
      <c r="E1243" s="258" t="str">
        <f>iferror(vlookup(C1243,'Master data'!$A$1:$C$29,3,0),"--")</f>
        <v>--</v>
      </c>
      <c r="F1243" s="258" t="str">
        <f>iferror(vlookup(C1243,'Master data'!$A$1:$C$29,2,0),"--")</f>
        <v>--</v>
      </c>
    </row>
    <row r="1244" ht="21.0" customHeight="1">
      <c r="A1244" s="402"/>
      <c r="B1244" s="403"/>
      <c r="C1244" s="404"/>
      <c r="D1244" s="401"/>
      <c r="E1244" s="258" t="str">
        <f>iferror(vlookup(C1244,'Master data'!$A$1:$C$29,3,0),"--")</f>
        <v>--</v>
      </c>
      <c r="F1244" s="258" t="str">
        <f>iferror(vlookup(C1244,'Master data'!$A$1:$C$29,2,0),"--")</f>
        <v>--</v>
      </c>
    </row>
    <row r="1245" ht="21.0" customHeight="1">
      <c r="A1245" s="405"/>
      <c r="B1245" s="406"/>
      <c r="C1245" s="404"/>
      <c r="D1245" s="400"/>
      <c r="E1245" s="258" t="str">
        <f>iferror(vlookup(C1245,'Master data'!$A$1:$C$29,3,0),"--")</f>
        <v>--</v>
      </c>
      <c r="F1245" s="258" t="str">
        <f>iferror(vlookup(C1245,'Master data'!$A$1:$C$29,2,0),"--")</f>
        <v>--</v>
      </c>
    </row>
    <row r="1246" ht="21.0" customHeight="1">
      <c r="A1246" s="402"/>
      <c r="B1246" s="403"/>
      <c r="C1246" s="404"/>
      <c r="D1246" s="401"/>
      <c r="E1246" s="258" t="str">
        <f>iferror(vlookup(C1246,'Master data'!$A$1:$C$29,3,0),"--")</f>
        <v>--</v>
      </c>
      <c r="F1246" s="258" t="str">
        <f>iferror(vlookup(C1246,'Master data'!$A$1:$C$29,2,0),"--")</f>
        <v>--</v>
      </c>
    </row>
    <row r="1247" ht="21.0" customHeight="1">
      <c r="A1247" s="405"/>
      <c r="B1247" s="406"/>
      <c r="C1247" s="404"/>
      <c r="D1247" s="400"/>
      <c r="E1247" s="258" t="str">
        <f>iferror(vlookup(C1247,'Master data'!$A$1:$C$29,3,0),"--")</f>
        <v>--</v>
      </c>
      <c r="F1247" s="258" t="str">
        <f>iferror(vlookup(C1247,'Master data'!$A$1:$C$29,2,0),"--")</f>
        <v>--</v>
      </c>
    </row>
    <row r="1248" ht="21.0" customHeight="1">
      <c r="A1248" s="402"/>
      <c r="B1248" s="403"/>
      <c r="C1248" s="404"/>
      <c r="D1248" s="401"/>
      <c r="E1248" s="258" t="str">
        <f>iferror(vlookup(C1248,'Master data'!$A$1:$C$29,3,0),"--")</f>
        <v>--</v>
      </c>
      <c r="F1248" s="258" t="str">
        <f>iferror(vlookup(C1248,'Master data'!$A$1:$C$29,2,0),"--")</f>
        <v>--</v>
      </c>
    </row>
    <row r="1249" ht="21.0" customHeight="1">
      <c r="A1249" s="405"/>
      <c r="B1249" s="406"/>
      <c r="C1249" s="404"/>
      <c r="D1249" s="400"/>
      <c r="E1249" s="258" t="str">
        <f>iferror(vlookup(C1249,'Master data'!$A$1:$C$29,3,0),"--")</f>
        <v>--</v>
      </c>
      <c r="F1249" s="258" t="str">
        <f>iferror(vlookup(C1249,'Master data'!$A$1:$C$29,2,0),"--")</f>
        <v>--</v>
      </c>
    </row>
    <row r="1250" ht="21.0" customHeight="1">
      <c r="A1250" s="402"/>
      <c r="B1250" s="403"/>
      <c r="C1250" s="404"/>
      <c r="D1250" s="401"/>
      <c r="E1250" s="258" t="str">
        <f>iferror(vlookup(C1250,'Master data'!$A$1:$C$29,3,0),"--")</f>
        <v>--</v>
      </c>
      <c r="F1250" s="258" t="str">
        <f>iferror(vlookup(C1250,'Master data'!$A$1:$C$29,2,0),"--")</f>
        <v>--</v>
      </c>
    </row>
    <row r="1251" ht="21.0" customHeight="1">
      <c r="A1251" s="405"/>
      <c r="B1251" s="406"/>
      <c r="C1251" s="404"/>
      <c r="D1251" s="400"/>
      <c r="E1251" s="258" t="str">
        <f>iferror(vlookup(C1251,'Master data'!$A$1:$C$29,3,0),"--")</f>
        <v>--</v>
      </c>
      <c r="F1251" s="258" t="str">
        <f>iferror(vlookup(C1251,'Master data'!$A$1:$C$29,2,0),"--")</f>
        <v>--</v>
      </c>
    </row>
    <row r="1252" ht="21.0" customHeight="1">
      <c r="A1252" s="402"/>
      <c r="B1252" s="403"/>
      <c r="C1252" s="404"/>
      <c r="D1252" s="401"/>
      <c r="E1252" s="258" t="str">
        <f>iferror(vlookup(C1252,'Master data'!$A$1:$C$29,3,0),"--")</f>
        <v>--</v>
      </c>
      <c r="F1252" s="258" t="str">
        <f>iferror(vlookup(C1252,'Master data'!$A$1:$C$29,2,0),"--")</f>
        <v>--</v>
      </c>
    </row>
    <row r="1253" ht="21.0" customHeight="1">
      <c r="A1253" s="405"/>
      <c r="B1253" s="406"/>
      <c r="C1253" s="404"/>
      <c r="D1253" s="400"/>
      <c r="E1253" s="258" t="str">
        <f>iferror(vlookup(C1253,'Master data'!$A$1:$C$29,3,0),"--")</f>
        <v>--</v>
      </c>
      <c r="F1253" s="258" t="str">
        <f>iferror(vlookup(C1253,'Master data'!$A$1:$C$29,2,0),"--")</f>
        <v>--</v>
      </c>
    </row>
    <row r="1254" ht="21.0" customHeight="1">
      <c r="A1254" s="402"/>
      <c r="B1254" s="403"/>
      <c r="C1254" s="404"/>
      <c r="D1254" s="401"/>
      <c r="E1254" s="258" t="str">
        <f>iferror(vlookup(C1254,'Master data'!$A$1:$C$29,3,0),"--")</f>
        <v>--</v>
      </c>
      <c r="F1254" s="258" t="str">
        <f>iferror(vlookup(C1254,'Master data'!$A$1:$C$29,2,0),"--")</f>
        <v>--</v>
      </c>
    </row>
    <row r="1255" ht="21.0" customHeight="1">
      <c r="A1255" s="405"/>
      <c r="B1255" s="406"/>
      <c r="C1255" s="404"/>
      <c r="D1255" s="400"/>
      <c r="E1255" s="258" t="str">
        <f>iferror(vlookup(C1255,'Master data'!$A$1:$C$29,3,0),"--")</f>
        <v>--</v>
      </c>
      <c r="F1255" s="258" t="str">
        <f>iferror(vlookup(C1255,'Master data'!$A$1:$C$29,2,0),"--")</f>
        <v>--</v>
      </c>
    </row>
    <row r="1256" ht="21.0" customHeight="1">
      <c r="A1256" s="402"/>
      <c r="B1256" s="403"/>
      <c r="C1256" s="404"/>
      <c r="D1256" s="401"/>
      <c r="E1256" s="258" t="str">
        <f>iferror(vlookup(C1256,'Master data'!$A$1:$C$29,3,0),"--")</f>
        <v>--</v>
      </c>
      <c r="F1256" s="258" t="str">
        <f>iferror(vlookup(C1256,'Master data'!$A$1:$C$29,2,0),"--")</f>
        <v>--</v>
      </c>
    </row>
    <row r="1257" ht="21.0" customHeight="1">
      <c r="A1257" s="405"/>
      <c r="B1257" s="406"/>
      <c r="C1257" s="404"/>
      <c r="D1257" s="400"/>
      <c r="E1257" s="258" t="str">
        <f>iferror(vlookup(C1257,'Master data'!$A$1:$C$29,3,0),"--")</f>
        <v>--</v>
      </c>
      <c r="F1257" s="258" t="str">
        <f>iferror(vlookup(C1257,'Master data'!$A$1:$C$29,2,0),"--")</f>
        <v>--</v>
      </c>
    </row>
    <row r="1258" ht="21.0" customHeight="1">
      <c r="A1258" s="402"/>
      <c r="B1258" s="403"/>
      <c r="C1258" s="404"/>
      <c r="D1258" s="401"/>
      <c r="E1258" s="258" t="str">
        <f>iferror(vlookup(C1258,'Master data'!$A$1:$C$29,3,0),"--")</f>
        <v>--</v>
      </c>
      <c r="F1258" s="258" t="str">
        <f>iferror(vlookup(C1258,'Master data'!$A$1:$C$29,2,0),"--")</f>
        <v>--</v>
      </c>
    </row>
    <row r="1259" ht="21.0" customHeight="1">
      <c r="A1259" s="405"/>
      <c r="B1259" s="406"/>
      <c r="C1259" s="404"/>
      <c r="D1259" s="400"/>
      <c r="E1259" s="258" t="str">
        <f>iferror(vlookup(C1259,'Master data'!$A$1:$C$29,3,0),"--")</f>
        <v>--</v>
      </c>
      <c r="F1259" s="258" t="str">
        <f>iferror(vlookup(C1259,'Master data'!$A$1:$C$29,2,0),"--")</f>
        <v>--</v>
      </c>
    </row>
    <row r="1260" ht="21.0" customHeight="1">
      <c r="A1260" s="402"/>
      <c r="B1260" s="403"/>
      <c r="C1260" s="404"/>
      <c r="D1260" s="401"/>
      <c r="E1260" s="258" t="str">
        <f>iferror(vlookup(C1260,'Master data'!$A$1:$C$29,3,0),"--")</f>
        <v>--</v>
      </c>
      <c r="F1260" s="258" t="str">
        <f>iferror(vlookup(C1260,'Master data'!$A$1:$C$29,2,0),"--")</f>
        <v>--</v>
      </c>
    </row>
    <row r="1261" ht="21.0" customHeight="1">
      <c r="A1261" s="405"/>
      <c r="B1261" s="406"/>
      <c r="C1261" s="404"/>
      <c r="D1261" s="400"/>
      <c r="E1261" s="258" t="str">
        <f>iferror(vlookup(C1261,'Master data'!$A$1:$C$29,3,0),"--")</f>
        <v>--</v>
      </c>
      <c r="F1261" s="258" t="str">
        <f>iferror(vlookup(C1261,'Master data'!$A$1:$C$29,2,0),"--")</f>
        <v>--</v>
      </c>
    </row>
    <row r="1262" ht="21.0" customHeight="1">
      <c r="A1262" s="402"/>
      <c r="B1262" s="403"/>
      <c r="C1262" s="404"/>
      <c r="D1262" s="401"/>
      <c r="E1262" s="258" t="str">
        <f>iferror(vlookup(C1262,'Master data'!$A$1:$C$29,3,0),"--")</f>
        <v>--</v>
      </c>
      <c r="F1262" s="258" t="str">
        <f>iferror(vlookup(C1262,'Master data'!$A$1:$C$29,2,0),"--")</f>
        <v>--</v>
      </c>
    </row>
    <row r="1263" ht="21.0" customHeight="1">
      <c r="A1263" s="405"/>
      <c r="B1263" s="406"/>
      <c r="C1263" s="404"/>
      <c r="D1263" s="400"/>
      <c r="E1263" s="258" t="str">
        <f>iferror(vlookup(C1263,'Master data'!$A$1:$C$29,3,0),"--")</f>
        <v>--</v>
      </c>
      <c r="F1263" s="258" t="str">
        <f>iferror(vlookup(C1263,'Master data'!$A$1:$C$29,2,0),"--")</f>
        <v>--</v>
      </c>
    </row>
    <row r="1264" ht="21.0" customHeight="1">
      <c r="A1264" s="402"/>
      <c r="B1264" s="403"/>
      <c r="C1264" s="404"/>
      <c r="D1264" s="401"/>
      <c r="E1264" s="258" t="str">
        <f>iferror(vlookup(C1264,'Master data'!$A$1:$C$29,3,0),"--")</f>
        <v>--</v>
      </c>
      <c r="F1264" s="258" t="str">
        <f>iferror(vlookup(C1264,'Master data'!$A$1:$C$29,2,0),"--")</f>
        <v>--</v>
      </c>
    </row>
    <row r="1265" ht="21.0" customHeight="1">
      <c r="A1265" s="405"/>
      <c r="B1265" s="406"/>
      <c r="C1265" s="404"/>
      <c r="D1265" s="400"/>
      <c r="E1265" s="258" t="str">
        <f>iferror(vlookup(C1265,'Master data'!$A$1:$C$29,3,0),"--")</f>
        <v>--</v>
      </c>
      <c r="F1265" s="258" t="str">
        <f>iferror(vlookup(C1265,'Master data'!$A$1:$C$29,2,0),"--")</f>
        <v>--</v>
      </c>
    </row>
    <row r="1266" ht="21.0" customHeight="1">
      <c r="A1266" s="402"/>
      <c r="B1266" s="403"/>
      <c r="C1266" s="404"/>
      <c r="D1266" s="401"/>
      <c r="E1266" s="258" t="str">
        <f>iferror(vlookup(C1266,'Master data'!$A$1:$C$29,3,0),"--")</f>
        <v>--</v>
      </c>
      <c r="F1266" s="258" t="str">
        <f>iferror(vlookup(C1266,'Master data'!$A$1:$C$29,2,0),"--")</f>
        <v>--</v>
      </c>
    </row>
    <row r="1267" ht="21.0" customHeight="1">
      <c r="A1267" s="405"/>
      <c r="B1267" s="406"/>
      <c r="C1267" s="404"/>
      <c r="D1267" s="400"/>
      <c r="E1267" s="258" t="str">
        <f>iferror(vlookup(C1267,'Master data'!$A$1:$C$29,3,0),"--")</f>
        <v>--</v>
      </c>
      <c r="F1267" s="258" t="str">
        <f>iferror(vlookup(C1267,'Master data'!$A$1:$C$29,2,0),"--")</f>
        <v>--</v>
      </c>
    </row>
    <row r="1268" ht="21.0" customHeight="1">
      <c r="A1268" s="402"/>
      <c r="B1268" s="403"/>
      <c r="C1268" s="404"/>
      <c r="D1268" s="401"/>
      <c r="E1268" s="258" t="str">
        <f>iferror(vlookup(C1268,'Master data'!$A$1:$C$29,3,0),"--")</f>
        <v>--</v>
      </c>
      <c r="F1268" s="258" t="str">
        <f>iferror(vlookup(C1268,'Master data'!$A$1:$C$29,2,0),"--")</f>
        <v>--</v>
      </c>
    </row>
    <row r="1269" ht="21.0" customHeight="1">
      <c r="A1269" s="405"/>
      <c r="B1269" s="406"/>
      <c r="C1269" s="404"/>
      <c r="D1269" s="400"/>
      <c r="E1269" s="258" t="str">
        <f>iferror(vlookup(C1269,'Master data'!$A$1:$C$29,3,0),"--")</f>
        <v>--</v>
      </c>
      <c r="F1269" s="258" t="str">
        <f>iferror(vlookup(C1269,'Master data'!$A$1:$C$29,2,0),"--")</f>
        <v>--</v>
      </c>
    </row>
    <row r="1270" ht="21.0" customHeight="1">
      <c r="A1270" s="402"/>
      <c r="B1270" s="403"/>
      <c r="C1270" s="404"/>
      <c r="D1270" s="401"/>
      <c r="E1270" s="258" t="str">
        <f>iferror(vlookup(C1270,'Master data'!$A$1:$C$29,3,0),"--")</f>
        <v>--</v>
      </c>
      <c r="F1270" s="258" t="str">
        <f>iferror(vlookup(C1270,'Master data'!$A$1:$C$29,2,0),"--")</f>
        <v>--</v>
      </c>
    </row>
    <row r="1271" ht="21.0" customHeight="1">
      <c r="A1271" s="405"/>
      <c r="B1271" s="406"/>
      <c r="C1271" s="404"/>
      <c r="D1271" s="400"/>
      <c r="E1271" s="258" t="str">
        <f>iferror(vlookup(C1271,'Master data'!$A$1:$C$29,3,0),"--")</f>
        <v>--</v>
      </c>
      <c r="F1271" s="258" t="str">
        <f>iferror(vlookup(C1271,'Master data'!$A$1:$C$29,2,0),"--")</f>
        <v>--</v>
      </c>
    </row>
    <row r="1272" ht="21.0" customHeight="1">
      <c r="A1272" s="402"/>
      <c r="B1272" s="403"/>
      <c r="C1272" s="404"/>
      <c r="D1272" s="401"/>
      <c r="E1272" s="258" t="str">
        <f>iferror(vlookup(C1272,'Master data'!$A$1:$C$29,3,0),"--")</f>
        <v>--</v>
      </c>
      <c r="F1272" s="258" t="str">
        <f>iferror(vlookup(C1272,'Master data'!$A$1:$C$29,2,0),"--")</f>
        <v>--</v>
      </c>
    </row>
    <row r="1273" ht="21.0" customHeight="1">
      <c r="A1273" s="405"/>
      <c r="B1273" s="406"/>
      <c r="C1273" s="404"/>
      <c r="D1273" s="400"/>
      <c r="E1273" s="258" t="str">
        <f>iferror(vlookup(C1273,'Master data'!$A$1:$C$29,3,0),"--")</f>
        <v>--</v>
      </c>
      <c r="F1273" s="258" t="str">
        <f>iferror(vlookup(C1273,'Master data'!$A$1:$C$29,2,0),"--")</f>
        <v>--</v>
      </c>
    </row>
    <row r="1274" ht="21.0" customHeight="1">
      <c r="A1274" s="402"/>
      <c r="B1274" s="403"/>
      <c r="C1274" s="404"/>
      <c r="D1274" s="401"/>
      <c r="E1274" s="258" t="str">
        <f>iferror(vlookup(C1274,'Master data'!$A$1:$C$29,3,0),"--")</f>
        <v>--</v>
      </c>
      <c r="F1274" s="258" t="str">
        <f>iferror(vlookup(C1274,'Master data'!$A$1:$C$29,2,0),"--")</f>
        <v>--</v>
      </c>
    </row>
    <row r="1275" ht="21.0" customHeight="1">
      <c r="A1275" s="405"/>
      <c r="B1275" s="406"/>
      <c r="C1275" s="404"/>
      <c r="D1275" s="400"/>
      <c r="E1275" s="258" t="str">
        <f>iferror(vlookup(C1275,'Master data'!$A$1:$C$29,3,0),"--")</f>
        <v>--</v>
      </c>
      <c r="F1275" s="258" t="str">
        <f>iferror(vlookup(C1275,'Master data'!$A$1:$C$29,2,0),"--")</f>
        <v>--</v>
      </c>
    </row>
    <row r="1276" ht="21.0" customHeight="1">
      <c r="A1276" s="402"/>
      <c r="B1276" s="403"/>
      <c r="C1276" s="404"/>
      <c r="D1276" s="401"/>
      <c r="E1276" s="258" t="str">
        <f>iferror(vlookup(C1276,'Master data'!$A$1:$C$29,3,0),"--")</f>
        <v>--</v>
      </c>
      <c r="F1276" s="258" t="str">
        <f>iferror(vlookup(C1276,'Master data'!$A$1:$C$29,2,0),"--")</f>
        <v>--</v>
      </c>
    </row>
    <row r="1277" ht="21.0" customHeight="1">
      <c r="A1277" s="405"/>
      <c r="B1277" s="406"/>
      <c r="C1277" s="404"/>
      <c r="D1277" s="400"/>
      <c r="E1277" s="258" t="str">
        <f>iferror(vlookup(C1277,'Master data'!$A$1:$C$29,3,0),"--")</f>
        <v>--</v>
      </c>
      <c r="F1277" s="258" t="str">
        <f>iferror(vlookup(C1277,'Master data'!$A$1:$C$29,2,0),"--")</f>
        <v>--</v>
      </c>
    </row>
    <row r="1278" ht="21.0" customHeight="1">
      <c r="A1278" s="402"/>
      <c r="B1278" s="403"/>
      <c r="C1278" s="404"/>
      <c r="D1278" s="401"/>
      <c r="E1278" s="258" t="str">
        <f>iferror(vlookup(C1278,'Master data'!$A$1:$C$29,3,0),"--")</f>
        <v>--</v>
      </c>
      <c r="F1278" s="258" t="str">
        <f>iferror(vlookup(C1278,'Master data'!$A$1:$C$29,2,0),"--")</f>
        <v>--</v>
      </c>
    </row>
    <row r="1279" ht="21.0" customHeight="1">
      <c r="A1279" s="405"/>
      <c r="B1279" s="406"/>
      <c r="C1279" s="404"/>
      <c r="D1279" s="400"/>
      <c r="E1279" s="258" t="str">
        <f>iferror(vlookup(C1279,'Master data'!$A$1:$C$29,3,0),"--")</f>
        <v>--</v>
      </c>
      <c r="F1279" s="258" t="str">
        <f>iferror(vlookup(C1279,'Master data'!$A$1:$C$29,2,0),"--")</f>
        <v>--</v>
      </c>
    </row>
    <row r="1280" ht="21.0" customHeight="1">
      <c r="A1280" s="402"/>
      <c r="B1280" s="403"/>
      <c r="C1280" s="404"/>
      <c r="D1280" s="401"/>
      <c r="E1280" s="258" t="str">
        <f>iferror(vlookup(C1280,'Master data'!$A$1:$C$29,3,0),"--")</f>
        <v>--</v>
      </c>
      <c r="F1280" s="258" t="str">
        <f>iferror(vlookup(C1280,'Master data'!$A$1:$C$29,2,0),"--")</f>
        <v>--</v>
      </c>
    </row>
    <row r="1281" ht="21.0" customHeight="1">
      <c r="A1281" s="405"/>
      <c r="B1281" s="406"/>
      <c r="C1281" s="404"/>
      <c r="D1281" s="400"/>
      <c r="E1281" s="258" t="str">
        <f>iferror(vlookup(C1281,'Master data'!$A$1:$C$29,3,0),"--")</f>
        <v>--</v>
      </c>
      <c r="F1281" s="258" t="str">
        <f>iferror(vlookup(C1281,'Master data'!$A$1:$C$29,2,0),"--")</f>
        <v>--</v>
      </c>
    </row>
    <row r="1282" ht="21.0" customHeight="1">
      <c r="A1282" s="402"/>
      <c r="B1282" s="403"/>
      <c r="C1282" s="404"/>
      <c r="D1282" s="401"/>
      <c r="E1282" s="258" t="str">
        <f>iferror(vlookup(C1282,'Master data'!$A$1:$C$29,3,0),"--")</f>
        <v>--</v>
      </c>
      <c r="F1282" s="258" t="str">
        <f>iferror(vlookup(C1282,'Master data'!$A$1:$C$29,2,0),"--")</f>
        <v>--</v>
      </c>
    </row>
    <row r="1283" ht="21.0" customHeight="1">
      <c r="A1283" s="405"/>
      <c r="B1283" s="406"/>
      <c r="C1283" s="404"/>
      <c r="D1283" s="400"/>
      <c r="E1283" s="258" t="str">
        <f>iferror(vlookup(C1283,'Master data'!$A$1:$C$29,3,0),"--")</f>
        <v>--</v>
      </c>
      <c r="F1283" s="258" t="str">
        <f>iferror(vlookup(C1283,'Master data'!$A$1:$C$29,2,0),"--")</f>
        <v>--</v>
      </c>
    </row>
    <row r="1284" ht="21.0" customHeight="1">
      <c r="A1284" s="402"/>
      <c r="B1284" s="403"/>
      <c r="C1284" s="404"/>
      <c r="D1284" s="401"/>
      <c r="E1284" s="258" t="str">
        <f>iferror(vlookup(C1284,'Master data'!$A$1:$C$29,3,0),"--")</f>
        <v>--</v>
      </c>
      <c r="F1284" s="258" t="str">
        <f>iferror(vlookup(C1284,'Master data'!$A$1:$C$29,2,0),"--")</f>
        <v>--</v>
      </c>
    </row>
    <row r="1285" ht="21.0" customHeight="1">
      <c r="A1285" s="405"/>
      <c r="B1285" s="406"/>
      <c r="C1285" s="404"/>
      <c r="D1285" s="400"/>
      <c r="E1285" s="258" t="str">
        <f>iferror(vlookup(C1285,'Master data'!$A$1:$C$29,3,0),"--")</f>
        <v>--</v>
      </c>
      <c r="F1285" s="258" t="str">
        <f>iferror(vlookup(C1285,'Master data'!$A$1:$C$29,2,0),"--")</f>
        <v>--</v>
      </c>
    </row>
    <row r="1286" ht="21.0" customHeight="1">
      <c r="A1286" s="402"/>
      <c r="B1286" s="403"/>
      <c r="C1286" s="404"/>
      <c r="D1286" s="401"/>
      <c r="E1286" s="258" t="str">
        <f>iferror(vlookup(C1286,'Master data'!$A$1:$C$29,3,0),"--")</f>
        <v>--</v>
      </c>
      <c r="F1286" s="258" t="str">
        <f>iferror(vlookup(C1286,'Master data'!$A$1:$C$29,2,0),"--")</f>
        <v>--</v>
      </c>
    </row>
    <row r="1287" ht="21.0" customHeight="1">
      <c r="A1287" s="405"/>
      <c r="B1287" s="406"/>
      <c r="C1287" s="404"/>
      <c r="D1287" s="400"/>
      <c r="E1287" s="258" t="str">
        <f>iferror(vlookup(C1287,'Master data'!$A$1:$C$29,3,0),"--")</f>
        <v>--</v>
      </c>
      <c r="F1287" s="258" t="str">
        <f>iferror(vlookup(C1287,'Master data'!$A$1:$C$29,2,0),"--")</f>
        <v>--</v>
      </c>
    </row>
    <row r="1288" ht="21.0" customHeight="1">
      <c r="A1288" s="402"/>
      <c r="B1288" s="403"/>
      <c r="C1288" s="404"/>
      <c r="D1288" s="401"/>
      <c r="E1288" s="258" t="str">
        <f>iferror(vlookup(C1288,'Master data'!$A$1:$C$29,3,0),"--")</f>
        <v>--</v>
      </c>
      <c r="F1288" s="258" t="str">
        <f>iferror(vlookup(C1288,'Master data'!$A$1:$C$29,2,0),"--")</f>
        <v>--</v>
      </c>
    </row>
    <row r="1289" ht="21.0" customHeight="1">
      <c r="A1289" s="405"/>
      <c r="B1289" s="406"/>
      <c r="C1289" s="404"/>
      <c r="D1289" s="400"/>
      <c r="E1289" s="258" t="str">
        <f>iferror(vlookup(C1289,'Master data'!$A$1:$C$29,3,0),"--")</f>
        <v>--</v>
      </c>
      <c r="F1289" s="258" t="str">
        <f>iferror(vlookup(C1289,'Master data'!$A$1:$C$29,2,0),"--")</f>
        <v>--</v>
      </c>
    </row>
    <row r="1290" ht="21.0" customHeight="1">
      <c r="A1290" s="402"/>
      <c r="B1290" s="403"/>
      <c r="C1290" s="404"/>
      <c r="D1290" s="401"/>
      <c r="E1290" s="258" t="str">
        <f>iferror(vlookup(C1290,'Master data'!$A$1:$C$29,3,0),"--")</f>
        <v>--</v>
      </c>
      <c r="F1290" s="258" t="str">
        <f>iferror(vlookup(C1290,'Master data'!$A$1:$C$29,2,0),"--")</f>
        <v>--</v>
      </c>
    </row>
    <row r="1291" ht="21.0" customHeight="1">
      <c r="A1291" s="405"/>
      <c r="B1291" s="406"/>
      <c r="C1291" s="404"/>
      <c r="D1291" s="400"/>
      <c r="E1291" s="258" t="str">
        <f>iferror(vlookup(C1291,'Master data'!$A$1:$C$29,3,0),"--")</f>
        <v>--</v>
      </c>
      <c r="F1291" s="258" t="str">
        <f>iferror(vlookup(C1291,'Master data'!$A$1:$C$29,2,0),"--")</f>
        <v>--</v>
      </c>
    </row>
    <row r="1292" ht="21.0" customHeight="1">
      <c r="A1292" s="402"/>
      <c r="B1292" s="403"/>
      <c r="C1292" s="404"/>
      <c r="D1292" s="401"/>
      <c r="E1292" s="258" t="str">
        <f>iferror(vlookup(C1292,'Master data'!$A$1:$C$29,3,0),"--")</f>
        <v>--</v>
      </c>
      <c r="F1292" s="258" t="str">
        <f>iferror(vlookup(C1292,'Master data'!$A$1:$C$29,2,0),"--")</f>
        <v>--</v>
      </c>
    </row>
    <row r="1293" ht="21.0" customHeight="1">
      <c r="A1293" s="405"/>
      <c r="B1293" s="406"/>
      <c r="C1293" s="404"/>
      <c r="D1293" s="400"/>
      <c r="E1293" s="258" t="str">
        <f>iferror(vlookup(C1293,'Master data'!$A$1:$C$29,3,0),"--")</f>
        <v>--</v>
      </c>
      <c r="F1293" s="258" t="str">
        <f>iferror(vlookup(C1293,'Master data'!$A$1:$C$29,2,0),"--")</f>
        <v>--</v>
      </c>
    </row>
    <row r="1294" ht="21.0" customHeight="1">
      <c r="A1294" s="402"/>
      <c r="B1294" s="403"/>
      <c r="C1294" s="404"/>
      <c r="D1294" s="401"/>
      <c r="E1294" s="258" t="str">
        <f>iferror(vlookup(C1294,'Master data'!$A$1:$C$29,3,0),"--")</f>
        <v>--</v>
      </c>
      <c r="F1294" s="258" t="str">
        <f>iferror(vlookup(C1294,'Master data'!$A$1:$C$29,2,0),"--")</f>
        <v>--</v>
      </c>
    </row>
    <row r="1295" ht="21.0" customHeight="1">
      <c r="A1295" s="405"/>
      <c r="B1295" s="406"/>
      <c r="C1295" s="404"/>
      <c r="D1295" s="400"/>
      <c r="E1295" s="258" t="str">
        <f>iferror(vlookup(C1295,'Master data'!$A$1:$C$29,3,0),"--")</f>
        <v>--</v>
      </c>
      <c r="F1295" s="258" t="str">
        <f>iferror(vlookup(C1295,'Master data'!$A$1:$C$29,2,0),"--")</f>
        <v>--</v>
      </c>
    </row>
    <row r="1296" ht="21.0" customHeight="1">
      <c r="A1296" s="402"/>
      <c r="B1296" s="403"/>
      <c r="C1296" s="404"/>
      <c r="D1296" s="401"/>
      <c r="E1296" s="258" t="str">
        <f>iferror(vlookup(C1296,'Master data'!$A$1:$C$29,3,0),"--")</f>
        <v>--</v>
      </c>
      <c r="F1296" s="258" t="str">
        <f>iferror(vlookup(C1296,'Master data'!$A$1:$C$29,2,0),"--")</f>
        <v>--</v>
      </c>
    </row>
    <row r="1297" ht="21.0" customHeight="1">
      <c r="A1297" s="405"/>
      <c r="B1297" s="406"/>
      <c r="C1297" s="404"/>
      <c r="D1297" s="400"/>
      <c r="E1297" s="258" t="str">
        <f>iferror(vlookup(C1297,'Master data'!$A$1:$C$29,3,0),"--")</f>
        <v>--</v>
      </c>
      <c r="F1297" s="258" t="str">
        <f>iferror(vlookup(C1297,'Master data'!$A$1:$C$29,2,0),"--")</f>
        <v>--</v>
      </c>
    </row>
    <row r="1298" ht="21.0" customHeight="1">
      <c r="A1298" s="402"/>
      <c r="B1298" s="403"/>
      <c r="C1298" s="404"/>
      <c r="D1298" s="401"/>
      <c r="E1298" s="258" t="str">
        <f>iferror(vlookup(C1298,'Master data'!$A$1:$C$29,3,0),"--")</f>
        <v>--</v>
      </c>
      <c r="F1298" s="258" t="str">
        <f>iferror(vlookup(C1298,'Master data'!$A$1:$C$29,2,0),"--")</f>
        <v>--</v>
      </c>
    </row>
    <row r="1299" ht="21.0" customHeight="1">
      <c r="A1299" s="405"/>
      <c r="B1299" s="406"/>
      <c r="C1299" s="404"/>
      <c r="D1299" s="400"/>
      <c r="E1299" s="258" t="str">
        <f>iferror(vlookup(C1299,'Master data'!$A$1:$C$29,3,0),"--")</f>
        <v>--</v>
      </c>
      <c r="F1299" s="258" t="str">
        <f>iferror(vlookup(C1299,'Master data'!$A$1:$C$29,2,0),"--")</f>
        <v>--</v>
      </c>
    </row>
    <row r="1300" ht="21.0" customHeight="1">
      <c r="A1300" s="402"/>
      <c r="B1300" s="403"/>
      <c r="C1300" s="404"/>
      <c r="D1300" s="401"/>
      <c r="E1300" s="258" t="str">
        <f>iferror(vlookup(C1300,'Master data'!$A$1:$C$29,3,0),"--")</f>
        <v>--</v>
      </c>
      <c r="F1300" s="258" t="str">
        <f>iferror(vlookup(C1300,'Master data'!$A$1:$C$29,2,0),"--")</f>
        <v>--</v>
      </c>
    </row>
    <row r="1301" ht="21.0" customHeight="1">
      <c r="A1301" s="405"/>
      <c r="B1301" s="406"/>
      <c r="C1301" s="404"/>
      <c r="D1301" s="400"/>
      <c r="E1301" s="258" t="str">
        <f>iferror(vlookup(C1301,'Master data'!$A$1:$C$29,3,0),"--")</f>
        <v>--</v>
      </c>
      <c r="F1301" s="258" t="str">
        <f>iferror(vlookup(C1301,'Master data'!$A$1:$C$29,2,0),"--")</f>
        <v>--</v>
      </c>
    </row>
    <row r="1302" ht="21.0" customHeight="1">
      <c r="A1302" s="402"/>
      <c r="B1302" s="403"/>
      <c r="C1302" s="404"/>
      <c r="D1302" s="401"/>
      <c r="E1302" s="258" t="str">
        <f>iferror(vlookup(C1302,'Master data'!$A$1:$C$29,3,0),"--")</f>
        <v>--</v>
      </c>
      <c r="F1302" s="258" t="str">
        <f>iferror(vlookup(C1302,'Master data'!$A$1:$C$29,2,0),"--")</f>
        <v>--</v>
      </c>
    </row>
    <row r="1303" ht="21.0" customHeight="1">
      <c r="A1303" s="405"/>
      <c r="B1303" s="406"/>
      <c r="C1303" s="404"/>
      <c r="D1303" s="400"/>
      <c r="E1303" s="258" t="str">
        <f>iferror(vlookup(C1303,'Master data'!$A$1:$C$29,3,0),"--")</f>
        <v>--</v>
      </c>
      <c r="F1303" s="258" t="str">
        <f>iferror(vlookup(C1303,'Master data'!$A$1:$C$29,2,0),"--")</f>
        <v>--</v>
      </c>
    </row>
    <row r="1304" ht="21.0" customHeight="1">
      <c r="A1304" s="402"/>
      <c r="B1304" s="403"/>
      <c r="C1304" s="404"/>
      <c r="D1304" s="401"/>
      <c r="E1304" s="258" t="str">
        <f>iferror(vlookup(C1304,'Master data'!$A$1:$C$29,3,0),"--")</f>
        <v>--</v>
      </c>
      <c r="F1304" s="258" t="str">
        <f>iferror(vlookup(C1304,'Master data'!$A$1:$C$29,2,0),"--")</f>
        <v>--</v>
      </c>
    </row>
    <row r="1305" ht="21.0" customHeight="1">
      <c r="A1305" s="405"/>
      <c r="B1305" s="406"/>
      <c r="C1305" s="404"/>
      <c r="D1305" s="400"/>
      <c r="E1305" s="258" t="str">
        <f>iferror(vlookup(C1305,'Master data'!$A$1:$C$29,3,0),"--")</f>
        <v>--</v>
      </c>
      <c r="F1305" s="258" t="str">
        <f>iferror(vlookup(C1305,'Master data'!$A$1:$C$29,2,0),"--")</f>
        <v>--</v>
      </c>
    </row>
    <row r="1306" ht="21.0" customHeight="1">
      <c r="A1306" s="402"/>
      <c r="B1306" s="403"/>
      <c r="C1306" s="404"/>
      <c r="D1306" s="401"/>
      <c r="E1306" s="258" t="str">
        <f>iferror(vlookup(C1306,'Master data'!$A$1:$C$29,3,0),"--")</f>
        <v>--</v>
      </c>
      <c r="F1306" s="258" t="str">
        <f>iferror(vlookup(C1306,'Master data'!$A$1:$C$29,2,0),"--")</f>
        <v>--</v>
      </c>
    </row>
    <row r="1307" ht="21.0" customHeight="1">
      <c r="A1307" s="405"/>
      <c r="B1307" s="406"/>
      <c r="C1307" s="404"/>
      <c r="D1307" s="400"/>
      <c r="E1307" s="258" t="str">
        <f>iferror(vlookup(C1307,'Master data'!$A$1:$C$29,3,0),"--")</f>
        <v>--</v>
      </c>
      <c r="F1307" s="258" t="str">
        <f>iferror(vlookup(C1307,'Master data'!$A$1:$C$29,2,0),"--")</f>
        <v>--</v>
      </c>
    </row>
    <row r="1308" ht="21.0" customHeight="1">
      <c r="A1308" s="402"/>
      <c r="B1308" s="403"/>
      <c r="C1308" s="404"/>
      <c r="D1308" s="401"/>
      <c r="E1308" s="258" t="str">
        <f>iferror(vlookup(C1308,'Master data'!$A$1:$C$29,3,0),"--")</f>
        <v>--</v>
      </c>
      <c r="F1308" s="258" t="str">
        <f>iferror(vlookup(C1308,'Master data'!$A$1:$C$29,2,0),"--")</f>
        <v>--</v>
      </c>
    </row>
    <row r="1309" ht="21.0" customHeight="1">
      <c r="A1309" s="405"/>
      <c r="B1309" s="406"/>
      <c r="C1309" s="404"/>
      <c r="D1309" s="400"/>
      <c r="E1309" s="258" t="str">
        <f>iferror(vlookup(C1309,'Master data'!$A$1:$C$29,3,0),"--")</f>
        <v>--</v>
      </c>
      <c r="F1309" s="258" t="str">
        <f>iferror(vlookup(C1309,'Master data'!$A$1:$C$29,2,0),"--")</f>
        <v>--</v>
      </c>
    </row>
    <row r="1310" ht="21.0" customHeight="1">
      <c r="A1310" s="402"/>
      <c r="B1310" s="403"/>
      <c r="C1310" s="404"/>
      <c r="D1310" s="401"/>
      <c r="E1310" s="258" t="str">
        <f>iferror(vlookup(C1310,'Master data'!$A$1:$C$29,3,0),"--")</f>
        <v>--</v>
      </c>
      <c r="F1310" s="258" t="str">
        <f>iferror(vlookup(C1310,'Master data'!$A$1:$C$29,2,0),"--")</f>
        <v>--</v>
      </c>
    </row>
    <row r="1311" ht="21.0" customHeight="1">
      <c r="A1311" s="405"/>
      <c r="B1311" s="406"/>
      <c r="C1311" s="404"/>
      <c r="D1311" s="400"/>
      <c r="E1311" s="258" t="str">
        <f>iferror(vlookup(C1311,'Master data'!$A$1:$C$29,3,0),"--")</f>
        <v>--</v>
      </c>
      <c r="F1311" s="258" t="str">
        <f>iferror(vlookup(C1311,'Master data'!$A$1:$C$29,2,0),"--")</f>
        <v>--</v>
      </c>
    </row>
    <row r="1312" ht="21.0" customHeight="1">
      <c r="A1312" s="402"/>
      <c r="B1312" s="403"/>
      <c r="C1312" s="404"/>
      <c r="D1312" s="401"/>
      <c r="E1312" s="258" t="str">
        <f>iferror(vlookup(C1312,'Master data'!$A$1:$C$29,3,0),"--")</f>
        <v>--</v>
      </c>
      <c r="F1312" s="258" t="str">
        <f>iferror(vlookup(C1312,'Master data'!$A$1:$C$29,2,0),"--")</f>
        <v>--</v>
      </c>
    </row>
    <row r="1313" ht="21.0" customHeight="1">
      <c r="A1313" s="405"/>
      <c r="B1313" s="406"/>
      <c r="C1313" s="404"/>
      <c r="D1313" s="400"/>
      <c r="E1313" s="258" t="str">
        <f>iferror(vlookup(C1313,'Master data'!$A$1:$C$29,3,0),"--")</f>
        <v>--</v>
      </c>
      <c r="F1313" s="258" t="str">
        <f>iferror(vlookup(C1313,'Master data'!$A$1:$C$29,2,0),"--")</f>
        <v>--</v>
      </c>
    </row>
    <row r="1314" ht="21.0" customHeight="1">
      <c r="A1314" s="402"/>
      <c r="B1314" s="403"/>
      <c r="C1314" s="404"/>
      <c r="D1314" s="401"/>
      <c r="E1314" s="258" t="str">
        <f>iferror(vlookup(C1314,'Master data'!$A$1:$C$29,3,0),"--")</f>
        <v>--</v>
      </c>
      <c r="F1314" s="258" t="str">
        <f>iferror(vlookup(C1314,'Master data'!$A$1:$C$29,2,0),"--")</f>
        <v>--</v>
      </c>
    </row>
    <row r="1315" ht="21.0" customHeight="1">
      <c r="A1315" s="405"/>
      <c r="B1315" s="406"/>
      <c r="C1315" s="404"/>
      <c r="D1315" s="400"/>
      <c r="E1315" s="258" t="str">
        <f>iferror(vlookup(C1315,'Master data'!$A$1:$C$29,3,0),"--")</f>
        <v>--</v>
      </c>
      <c r="F1315" s="258" t="str">
        <f>iferror(vlookup(C1315,'Master data'!$A$1:$C$29,2,0),"--")</f>
        <v>--</v>
      </c>
    </row>
    <row r="1316" ht="21.0" customHeight="1">
      <c r="A1316" s="402"/>
      <c r="B1316" s="403"/>
      <c r="C1316" s="404"/>
      <c r="D1316" s="401"/>
      <c r="E1316" s="258" t="str">
        <f>iferror(vlookup(C1316,'Master data'!$A$1:$C$29,3,0),"--")</f>
        <v>--</v>
      </c>
      <c r="F1316" s="258" t="str">
        <f>iferror(vlookup(C1316,'Master data'!$A$1:$C$29,2,0),"--")</f>
        <v>--</v>
      </c>
    </row>
    <row r="1317" ht="21.0" customHeight="1">
      <c r="A1317" s="405"/>
      <c r="B1317" s="406"/>
      <c r="C1317" s="404"/>
      <c r="D1317" s="400"/>
      <c r="E1317" s="258" t="str">
        <f>iferror(vlookup(C1317,'Master data'!$A$1:$C$29,3,0),"--")</f>
        <v>--</v>
      </c>
      <c r="F1317" s="258" t="str">
        <f>iferror(vlookup(C1317,'Master data'!$A$1:$C$29,2,0),"--")</f>
        <v>--</v>
      </c>
    </row>
    <row r="1318" ht="21.0" customHeight="1">
      <c r="A1318" s="402"/>
      <c r="B1318" s="403"/>
      <c r="C1318" s="404"/>
      <c r="D1318" s="401"/>
      <c r="E1318" s="258" t="str">
        <f>iferror(vlookup(C1318,'Master data'!$A$1:$C$29,3,0),"--")</f>
        <v>--</v>
      </c>
      <c r="F1318" s="258" t="str">
        <f>iferror(vlookup(C1318,'Master data'!$A$1:$C$29,2,0),"--")</f>
        <v>--</v>
      </c>
    </row>
    <row r="1319" ht="21.0" customHeight="1">
      <c r="A1319" s="405"/>
      <c r="B1319" s="406"/>
      <c r="C1319" s="404"/>
      <c r="D1319" s="400"/>
      <c r="E1319" s="258" t="str">
        <f>iferror(vlookup(C1319,'Master data'!$A$1:$C$29,3,0),"--")</f>
        <v>--</v>
      </c>
      <c r="F1319" s="258" t="str">
        <f>iferror(vlookup(C1319,'Master data'!$A$1:$C$29,2,0),"--")</f>
        <v>--</v>
      </c>
    </row>
    <row r="1320" ht="21.0" customHeight="1">
      <c r="A1320" s="402"/>
      <c r="B1320" s="403"/>
      <c r="C1320" s="404"/>
      <c r="D1320" s="401"/>
      <c r="E1320" s="258" t="str">
        <f>iferror(vlookup(C1320,'Master data'!$A$1:$C$29,3,0),"--")</f>
        <v>--</v>
      </c>
      <c r="F1320" s="258" t="str">
        <f>iferror(vlookup(C1320,'Master data'!$A$1:$C$29,2,0),"--")</f>
        <v>--</v>
      </c>
    </row>
    <row r="1321" ht="21.0" customHeight="1">
      <c r="A1321" s="405"/>
      <c r="B1321" s="406"/>
      <c r="C1321" s="404"/>
      <c r="D1321" s="400"/>
      <c r="E1321" s="258" t="str">
        <f>iferror(vlookup(C1321,'Master data'!$A$1:$C$29,3,0),"--")</f>
        <v>--</v>
      </c>
      <c r="F1321" s="258" t="str">
        <f>iferror(vlookup(C1321,'Master data'!$A$1:$C$29,2,0),"--")</f>
        <v>--</v>
      </c>
    </row>
    <row r="1322" ht="21.0" customHeight="1">
      <c r="A1322" s="402"/>
      <c r="B1322" s="403"/>
      <c r="C1322" s="404"/>
      <c r="D1322" s="401"/>
      <c r="E1322" s="258" t="str">
        <f>iferror(vlookup(C1322,'Master data'!$A$1:$C$29,3,0),"--")</f>
        <v>--</v>
      </c>
      <c r="F1322" s="258" t="str">
        <f>iferror(vlookup(C1322,'Master data'!$A$1:$C$29,2,0),"--")</f>
        <v>--</v>
      </c>
    </row>
    <row r="1323" ht="21.0" customHeight="1">
      <c r="A1323" s="405"/>
      <c r="B1323" s="406"/>
      <c r="C1323" s="404"/>
      <c r="D1323" s="400"/>
      <c r="E1323" s="258" t="str">
        <f>iferror(vlookup(C1323,'Master data'!$A$1:$C$29,3,0),"--")</f>
        <v>--</v>
      </c>
      <c r="F1323" s="258" t="str">
        <f>iferror(vlookup(C1323,'Master data'!$A$1:$C$29,2,0),"--")</f>
        <v>--</v>
      </c>
    </row>
    <row r="1324" ht="21.0" customHeight="1">
      <c r="A1324" s="402"/>
      <c r="B1324" s="403"/>
      <c r="C1324" s="404"/>
      <c r="D1324" s="401"/>
      <c r="E1324" s="258" t="str">
        <f>iferror(vlookup(C1324,'Master data'!$A$1:$C$29,3,0),"--")</f>
        <v>--</v>
      </c>
      <c r="F1324" s="258" t="str">
        <f>iferror(vlookup(C1324,'Master data'!$A$1:$C$29,2,0),"--")</f>
        <v>--</v>
      </c>
    </row>
    <row r="1325" ht="21.0" customHeight="1">
      <c r="A1325" s="405"/>
      <c r="B1325" s="406"/>
      <c r="C1325" s="404"/>
      <c r="D1325" s="400"/>
      <c r="E1325" s="258" t="str">
        <f>iferror(vlookup(C1325,'Master data'!$A$1:$C$29,3,0),"--")</f>
        <v>--</v>
      </c>
      <c r="F1325" s="258" t="str">
        <f>iferror(vlookup(C1325,'Master data'!$A$1:$C$29,2,0),"--")</f>
        <v>--</v>
      </c>
    </row>
    <row r="1326" ht="21.0" customHeight="1">
      <c r="A1326" s="402"/>
      <c r="B1326" s="403"/>
      <c r="C1326" s="404"/>
      <c r="D1326" s="401"/>
      <c r="E1326" s="258" t="str">
        <f>iferror(vlookup(C1326,'Master data'!$A$1:$C$29,3,0),"--")</f>
        <v>--</v>
      </c>
      <c r="F1326" s="258" t="str">
        <f>iferror(vlookup(C1326,'Master data'!$A$1:$C$29,2,0),"--")</f>
        <v>--</v>
      </c>
    </row>
    <row r="1327" ht="21.0" customHeight="1">
      <c r="A1327" s="405"/>
      <c r="B1327" s="406"/>
      <c r="C1327" s="404"/>
      <c r="D1327" s="400"/>
      <c r="E1327" s="258" t="str">
        <f>iferror(vlookup(C1327,'Master data'!$A$1:$C$29,3,0),"--")</f>
        <v>--</v>
      </c>
      <c r="F1327" s="258" t="str">
        <f>iferror(vlookup(C1327,'Master data'!$A$1:$C$29,2,0),"--")</f>
        <v>--</v>
      </c>
    </row>
    <row r="1328" ht="21.0" customHeight="1">
      <c r="A1328" s="402"/>
      <c r="B1328" s="403"/>
      <c r="C1328" s="404"/>
      <c r="D1328" s="401"/>
      <c r="E1328" s="258" t="str">
        <f>iferror(vlookup(C1328,'Master data'!$A$1:$C$29,3,0),"--")</f>
        <v>--</v>
      </c>
      <c r="F1328" s="258" t="str">
        <f>iferror(vlookup(C1328,'Master data'!$A$1:$C$29,2,0),"--")</f>
        <v>--</v>
      </c>
    </row>
    <row r="1329" ht="21.0" customHeight="1">
      <c r="A1329" s="405"/>
      <c r="B1329" s="406"/>
      <c r="C1329" s="404"/>
      <c r="D1329" s="400"/>
      <c r="E1329" s="258" t="str">
        <f>iferror(vlookup(C1329,'Master data'!$A$1:$C$29,3,0),"--")</f>
        <v>--</v>
      </c>
      <c r="F1329" s="258" t="str">
        <f>iferror(vlookup(C1329,'Master data'!$A$1:$C$29,2,0),"--")</f>
        <v>--</v>
      </c>
    </row>
    <row r="1330" ht="21.0" customHeight="1">
      <c r="A1330" s="402"/>
      <c r="B1330" s="403"/>
      <c r="C1330" s="404"/>
      <c r="D1330" s="401"/>
      <c r="E1330" s="258" t="str">
        <f>iferror(vlookup(C1330,'Master data'!$A$1:$C$29,3,0),"--")</f>
        <v>--</v>
      </c>
      <c r="F1330" s="258" t="str">
        <f>iferror(vlookup(C1330,'Master data'!$A$1:$C$29,2,0),"--")</f>
        <v>--</v>
      </c>
    </row>
    <row r="1331" ht="21.0" customHeight="1">
      <c r="A1331" s="405"/>
      <c r="B1331" s="406"/>
      <c r="C1331" s="404"/>
      <c r="D1331" s="400"/>
      <c r="E1331" s="258" t="str">
        <f>iferror(vlookup(C1331,'Master data'!$A$1:$C$29,3,0),"--")</f>
        <v>--</v>
      </c>
      <c r="F1331" s="258" t="str">
        <f>iferror(vlookup(C1331,'Master data'!$A$1:$C$29,2,0),"--")</f>
        <v>--</v>
      </c>
    </row>
    <row r="1332" ht="21.0" customHeight="1">
      <c r="A1332" s="402"/>
      <c r="B1332" s="403"/>
      <c r="C1332" s="404"/>
      <c r="D1332" s="401"/>
      <c r="E1332" s="258" t="str">
        <f>iferror(vlookup(C1332,'Master data'!$A$1:$C$29,3,0),"--")</f>
        <v>--</v>
      </c>
      <c r="F1332" s="258" t="str">
        <f>iferror(vlookup(C1332,'Master data'!$A$1:$C$29,2,0),"--")</f>
        <v>--</v>
      </c>
    </row>
    <row r="1333" ht="21.0" customHeight="1">
      <c r="A1333" s="405"/>
      <c r="B1333" s="406"/>
      <c r="C1333" s="404"/>
      <c r="D1333" s="400"/>
      <c r="E1333" s="258" t="str">
        <f>iferror(vlookup(C1333,'Master data'!$A$1:$C$29,3,0),"--")</f>
        <v>--</v>
      </c>
      <c r="F1333" s="258" t="str">
        <f>iferror(vlookup(C1333,'Master data'!$A$1:$C$29,2,0),"--")</f>
        <v>--</v>
      </c>
    </row>
    <row r="1334" ht="21.0" customHeight="1">
      <c r="A1334" s="402"/>
      <c r="B1334" s="403"/>
      <c r="C1334" s="404"/>
      <c r="D1334" s="401"/>
      <c r="E1334" s="258" t="str">
        <f>iferror(vlookup(C1334,'Master data'!$A$1:$C$29,3,0),"--")</f>
        <v>--</v>
      </c>
      <c r="F1334" s="258" t="str">
        <f>iferror(vlookup(C1334,'Master data'!$A$1:$C$29,2,0),"--")</f>
        <v>--</v>
      </c>
    </row>
    <row r="1335" ht="21.0" customHeight="1">
      <c r="A1335" s="405"/>
      <c r="B1335" s="406"/>
      <c r="C1335" s="404"/>
      <c r="D1335" s="400"/>
      <c r="E1335" s="258" t="str">
        <f>iferror(vlookup(C1335,'Master data'!$A$1:$C$29,3,0),"--")</f>
        <v>--</v>
      </c>
      <c r="F1335" s="258" t="str">
        <f>iferror(vlookup(C1335,'Master data'!$A$1:$C$29,2,0),"--")</f>
        <v>--</v>
      </c>
    </row>
    <row r="1336" ht="21.0" customHeight="1">
      <c r="A1336" s="402"/>
      <c r="B1336" s="403"/>
      <c r="C1336" s="404"/>
      <c r="D1336" s="401"/>
      <c r="E1336" s="258" t="str">
        <f>iferror(vlookup(C1336,'Master data'!$A$1:$C$29,3,0),"--")</f>
        <v>--</v>
      </c>
      <c r="F1336" s="258" t="str">
        <f>iferror(vlookup(C1336,'Master data'!$A$1:$C$29,2,0),"--")</f>
        <v>--</v>
      </c>
    </row>
    <row r="1337" ht="21.0" customHeight="1">
      <c r="A1337" s="405"/>
      <c r="B1337" s="406"/>
      <c r="C1337" s="404"/>
      <c r="D1337" s="400"/>
      <c r="E1337" s="258" t="str">
        <f>iferror(vlookup(C1337,'Master data'!$A$1:$C$29,3,0),"--")</f>
        <v>--</v>
      </c>
      <c r="F1337" s="258" t="str">
        <f>iferror(vlookup(C1337,'Master data'!$A$1:$C$29,2,0),"--")</f>
        <v>--</v>
      </c>
    </row>
    <row r="1338" ht="21.0" customHeight="1">
      <c r="A1338" s="402"/>
      <c r="B1338" s="403"/>
      <c r="C1338" s="404"/>
      <c r="D1338" s="401"/>
      <c r="E1338" s="258" t="str">
        <f>iferror(vlookup(C1338,'Master data'!$A$1:$C$29,3,0),"--")</f>
        <v>--</v>
      </c>
      <c r="F1338" s="258" t="str">
        <f>iferror(vlookup(C1338,'Master data'!$A$1:$C$29,2,0),"--")</f>
        <v>--</v>
      </c>
    </row>
    <row r="1339" ht="21.0" customHeight="1">
      <c r="A1339" s="405"/>
      <c r="B1339" s="406"/>
      <c r="C1339" s="404"/>
      <c r="D1339" s="400"/>
      <c r="E1339" s="258" t="str">
        <f>iferror(vlookup(C1339,'Master data'!$A$1:$C$29,3,0),"--")</f>
        <v>--</v>
      </c>
      <c r="F1339" s="258" t="str">
        <f>iferror(vlookup(C1339,'Master data'!$A$1:$C$29,2,0),"--")</f>
        <v>--</v>
      </c>
    </row>
    <row r="1340" ht="21.0" customHeight="1">
      <c r="A1340" s="402"/>
      <c r="B1340" s="403"/>
      <c r="C1340" s="404"/>
      <c r="D1340" s="401"/>
      <c r="E1340" s="258" t="str">
        <f>iferror(vlookup(C1340,'Master data'!$A$1:$C$29,3,0),"--")</f>
        <v>--</v>
      </c>
      <c r="F1340" s="258" t="str">
        <f>iferror(vlookup(C1340,'Master data'!$A$1:$C$29,2,0),"--")</f>
        <v>--</v>
      </c>
    </row>
    <row r="1341" ht="21.0" customHeight="1">
      <c r="A1341" s="405"/>
      <c r="B1341" s="406"/>
      <c r="C1341" s="404"/>
      <c r="D1341" s="400"/>
      <c r="E1341" s="258" t="str">
        <f>iferror(vlookup(C1341,'Master data'!$A$1:$C$29,3,0),"--")</f>
        <v>--</v>
      </c>
      <c r="F1341" s="258" t="str">
        <f>iferror(vlookup(C1341,'Master data'!$A$1:$C$29,2,0),"--")</f>
        <v>--</v>
      </c>
    </row>
    <row r="1342" ht="21.0" customHeight="1">
      <c r="A1342" s="402"/>
      <c r="B1342" s="403"/>
      <c r="C1342" s="404"/>
      <c r="D1342" s="401"/>
      <c r="E1342" s="258" t="str">
        <f>iferror(vlookup(C1342,'Master data'!$A$1:$C$29,3,0),"--")</f>
        <v>--</v>
      </c>
      <c r="F1342" s="258" t="str">
        <f>iferror(vlookup(C1342,'Master data'!$A$1:$C$29,2,0),"--")</f>
        <v>--</v>
      </c>
    </row>
    <row r="1343" ht="21.0" customHeight="1">
      <c r="A1343" s="405"/>
      <c r="B1343" s="406"/>
      <c r="C1343" s="404"/>
      <c r="D1343" s="400"/>
      <c r="E1343" s="258" t="str">
        <f>iferror(vlookup(C1343,'Master data'!$A$1:$C$29,3,0),"--")</f>
        <v>--</v>
      </c>
      <c r="F1343" s="258" t="str">
        <f>iferror(vlookup(C1343,'Master data'!$A$1:$C$29,2,0),"--")</f>
        <v>--</v>
      </c>
    </row>
    <row r="1344" ht="21.0" customHeight="1">
      <c r="A1344" s="402"/>
      <c r="B1344" s="403"/>
      <c r="C1344" s="404"/>
      <c r="D1344" s="401"/>
      <c r="E1344" s="258" t="str">
        <f>iferror(vlookup(C1344,'Master data'!$A$1:$C$29,3,0),"--")</f>
        <v>--</v>
      </c>
      <c r="F1344" s="258" t="str">
        <f>iferror(vlookup(C1344,'Master data'!$A$1:$C$29,2,0),"--")</f>
        <v>--</v>
      </c>
    </row>
    <row r="1345" ht="21.0" customHeight="1">
      <c r="A1345" s="405"/>
      <c r="B1345" s="406"/>
      <c r="C1345" s="404"/>
      <c r="D1345" s="400"/>
      <c r="E1345" s="258" t="str">
        <f>iferror(vlookup(C1345,'Master data'!$A$1:$C$29,3,0),"--")</f>
        <v>--</v>
      </c>
      <c r="F1345" s="258" t="str">
        <f>iferror(vlookup(C1345,'Master data'!$A$1:$C$29,2,0),"--")</f>
        <v>--</v>
      </c>
    </row>
    <row r="1346" ht="21.0" customHeight="1">
      <c r="A1346" s="402"/>
      <c r="B1346" s="403"/>
      <c r="C1346" s="404"/>
      <c r="D1346" s="401"/>
      <c r="E1346" s="258" t="str">
        <f>iferror(vlookup(C1346,'Master data'!$A$1:$C$29,3,0),"--")</f>
        <v>--</v>
      </c>
      <c r="F1346" s="258" t="str">
        <f>iferror(vlookup(C1346,'Master data'!$A$1:$C$29,2,0),"--")</f>
        <v>--</v>
      </c>
    </row>
    <row r="1347" ht="21.0" customHeight="1">
      <c r="A1347" s="405"/>
      <c r="B1347" s="406"/>
      <c r="C1347" s="404"/>
      <c r="D1347" s="400"/>
      <c r="E1347" s="258" t="str">
        <f>iferror(vlookup(C1347,'Master data'!$A$1:$C$29,3,0),"--")</f>
        <v>--</v>
      </c>
      <c r="F1347" s="258" t="str">
        <f>iferror(vlookup(C1347,'Master data'!$A$1:$C$29,2,0),"--")</f>
        <v>--</v>
      </c>
    </row>
    <row r="1348" ht="21.0" customHeight="1">
      <c r="A1348" s="402"/>
      <c r="B1348" s="403"/>
      <c r="C1348" s="404"/>
      <c r="D1348" s="401"/>
      <c r="E1348" s="258" t="str">
        <f>iferror(vlookup(C1348,'Master data'!$A$1:$C$29,3,0),"--")</f>
        <v>--</v>
      </c>
      <c r="F1348" s="258" t="str">
        <f>iferror(vlookup(C1348,'Master data'!$A$1:$C$29,2,0),"--")</f>
        <v>--</v>
      </c>
    </row>
    <row r="1349" ht="21.0" customHeight="1">
      <c r="A1349" s="405"/>
      <c r="B1349" s="406"/>
      <c r="C1349" s="404"/>
      <c r="D1349" s="400"/>
      <c r="E1349" s="258" t="str">
        <f>iferror(vlookup(C1349,'Master data'!$A$1:$C$29,3,0),"--")</f>
        <v>--</v>
      </c>
      <c r="F1349" s="258" t="str">
        <f>iferror(vlookup(C1349,'Master data'!$A$1:$C$29,2,0),"--")</f>
        <v>--</v>
      </c>
    </row>
    <row r="1350" ht="21.0" customHeight="1">
      <c r="A1350" s="402"/>
      <c r="B1350" s="403"/>
      <c r="C1350" s="404"/>
      <c r="D1350" s="401"/>
      <c r="E1350" s="258" t="str">
        <f>iferror(vlookup(C1350,'Master data'!$A$1:$C$29,3,0),"--")</f>
        <v>--</v>
      </c>
      <c r="F1350" s="258" t="str">
        <f>iferror(vlookup(C1350,'Master data'!$A$1:$C$29,2,0),"--")</f>
        <v>--</v>
      </c>
    </row>
    <row r="1351" ht="21.0" customHeight="1">
      <c r="A1351" s="405"/>
      <c r="B1351" s="406"/>
      <c r="C1351" s="404"/>
      <c r="D1351" s="400"/>
      <c r="E1351" s="258" t="str">
        <f>iferror(vlookup(C1351,'Master data'!$A$1:$C$29,3,0),"--")</f>
        <v>--</v>
      </c>
      <c r="F1351" s="258" t="str">
        <f>iferror(vlookup(C1351,'Master data'!$A$1:$C$29,2,0),"--")</f>
        <v>--</v>
      </c>
    </row>
    <row r="1352" ht="21.0" customHeight="1">
      <c r="A1352" s="402"/>
      <c r="B1352" s="403"/>
      <c r="C1352" s="404"/>
      <c r="D1352" s="401"/>
      <c r="E1352" s="258" t="str">
        <f>iferror(vlookup(C1352,'Master data'!$A$1:$C$29,3,0),"--")</f>
        <v>--</v>
      </c>
      <c r="F1352" s="258" t="str">
        <f>iferror(vlookup(C1352,'Master data'!$A$1:$C$29,2,0),"--")</f>
        <v>--</v>
      </c>
    </row>
    <row r="1353" ht="21.0" customHeight="1">
      <c r="A1353" s="405"/>
      <c r="B1353" s="406"/>
      <c r="C1353" s="404"/>
      <c r="D1353" s="400"/>
      <c r="E1353" s="258" t="str">
        <f>iferror(vlookup(C1353,'Master data'!$A$1:$C$29,3,0),"--")</f>
        <v>--</v>
      </c>
      <c r="F1353" s="258" t="str">
        <f>iferror(vlookup(C1353,'Master data'!$A$1:$C$29,2,0),"--")</f>
        <v>--</v>
      </c>
    </row>
    <row r="1354" ht="21.0" customHeight="1">
      <c r="A1354" s="402"/>
      <c r="B1354" s="403"/>
      <c r="C1354" s="404"/>
      <c r="D1354" s="401"/>
      <c r="E1354" s="258" t="str">
        <f>iferror(vlookup(C1354,'Master data'!$A$1:$C$29,3,0),"--")</f>
        <v>--</v>
      </c>
      <c r="F1354" s="258" t="str">
        <f>iferror(vlookup(C1354,'Master data'!$A$1:$C$29,2,0),"--")</f>
        <v>--</v>
      </c>
    </row>
    <row r="1355" ht="21.0" customHeight="1">
      <c r="A1355" s="405"/>
      <c r="B1355" s="406"/>
      <c r="C1355" s="404"/>
      <c r="D1355" s="400"/>
      <c r="E1355" s="258" t="str">
        <f>iferror(vlookup(C1355,'Master data'!$A$1:$C$29,3,0),"--")</f>
        <v>--</v>
      </c>
      <c r="F1355" s="258" t="str">
        <f>iferror(vlookup(C1355,'Master data'!$A$1:$C$29,2,0),"--")</f>
        <v>--</v>
      </c>
    </row>
    <row r="1356" ht="21.0" customHeight="1">
      <c r="A1356" s="402"/>
      <c r="B1356" s="403"/>
      <c r="C1356" s="404"/>
      <c r="D1356" s="401"/>
      <c r="E1356" s="258" t="str">
        <f>iferror(vlookup(C1356,'Master data'!$A$1:$C$29,3,0),"--")</f>
        <v>--</v>
      </c>
      <c r="F1356" s="258" t="str">
        <f>iferror(vlookup(C1356,'Master data'!$A$1:$C$29,2,0),"--")</f>
        <v>--</v>
      </c>
    </row>
    <row r="1357" ht="21.0" customHeight="1">
      <c r="A1357" s="405"/>
      <c r="B1357" s="406"/>
      <c r="C1357" s="404"/>
      <c r="D1357" s="400"/>
      <c r="E1357" s="258" t="str">
        <f>iferror(vlookup(C1357,'Master data'!$A$1:$C$29,3,0),"--")</f>
        <v>--</v>
      </c>
      <c r="F1357" s="258" t="str">
        <f>iferror(vlookup(C1357,'Master data'!$A$1:$C$29,2,0),"--")</f>
        <v>--</v>
      </c>
    </row>
    <row r="1358" ht="21.0" customHeight="1">
      <c r="A1358" s="402"/>
      <c r="B1358" s="403"/>
      <c r="C1358" s="404"/>
      <c r="D1358" s="401"/>
      <c r="E1358" s="258" t="str">
        <f>iferror(vlookup(C1358,'Master data'!$A$1:$C$29,3,0),"--")</f>
        <v>--</v>
      </c>
      <c r="F1358" s="258" t="str">
        <f>iferror(vlookup(C1358,'Master data'!$A$1:$C$29,2,0),"--")</f>
        <v>--</v>
      </c>
    </row>
    <row r="1359" ht="21.0" customHeight="1">
      <c r="A1359" s="405"/>
      <c r="B1359" s="406"/>
      <c r="C1359" s="404"/>
      <c r="D1359" s="400"/>
      <c r="E1359" s="258" t="str">
        <f>iferror(vlookup(C1359,'Master data'!$A$1:$C$29,3,0),"--")</f>
        <v>--</v>
      </c>
      <c r="F1359" s="258" t="str">
        <f>iferror(vlookup(C1359,'Master data'!$A$1:$C$29,2,0),"--")</f>
        <v>--</v>
      </c>
    </row>
    <row r="1360" ht="21.0" customHeight="1">
      <c r="A1360" s="402"/>
      <c r="B1360" s="403"/>
      <c r="C1360" s="404"/>
      <c r="D1360" s="401"/>
      <c r="E1360" s="258" t="str">
        <f>iferror(vlookup(C1360,'Master data'!$A$1:$C$29,3,0),"--")</f>
        <v>--</v>
      </c>
      <c r="F1360" s="258" t="str">
        <f>iferror(vlookup(C1360,'Master data'!$A$1:$C$29,2,0),"--")</f>
        <v>--</v>
      </c>
    </row>
    <row r="1361" ht="21.0" customHeight="1">
      <c r="A1361" s="405"/>
      <c r="B1361" s="406"/>
      <c r="C1361" s="404"/>
      <c r="D1361" s="400"/>
      <c r="E1361" s="258" t="str">
        <f>iferror(vlookup(C1361,'Master data'!$A$1:$C$29,3,0),"--")</f>
        <v>--</v>
      </c>
      <c r="F1361" s="258" t="str">
        <f>iferror(vlookup(C1361,'Master data'!$A$1:$C$29,2,0),"--")</f>
        <v>--</v>
      </c>
    </row>
    <row r="1362" ht="21.0" customHeight="1">
      <c r="A1362" s="402"/>
      <c r="B1362" s="403"/>
      <c r="C1362" s="404"/>
      <c r="D1362" s="401"/>
      <c r="E1362" s="258" t="str">
        <f>iferror(vlookup(C1362,'Master data'!$A$1:$C$29,3,0),"--")</f>
        <v>--</v>
      </c>
      <c r="F1362" s="258" t="str">
        <f>iferror(vlookup(C1362,'Master data'!$A$1:$C$29,2,0),"--")</f>
        <v>--</v>
      </c>
    </row>
    <row r="1363" ht="21.0" customHeight="1">
      <c r="A1363" s="405"/>
      <c r="B1363" s="406"/>
      <c r="C1363" s="404"/>
      <c r="D1363" s="400"/>
      <c r="E1363" s="258" t="str">
        <f>iferror(vlookup(C1363,'Master data'!$A$1:$C$29,3,0),"--")</f>
        <v>--</v>
      </c>
      <c r="F1363" s="258" t="str">
        <f>iferror(vlookup(C1363,'Master data'!$A$1:$C$29,2,0),"--")</f>
        <v>--</v>
      </c>
    </row>
    <row r="1364" ht="21.0" customHeight="1">
      <c r="A1364" s="402"/>
      <c r="B1364" s="403"/>
      <c r="C1364" s="404"/>
      <c r="D1364" s="401"/>
      <c r="E1364" s="258" t="str">
        <f>iferror(vlookup(C1364,'Master data'!$A$1:$C$29,3,0),"--")</f>
        <v>--</v>
      </c>
      <c r="F1364" s="258" t="str">
        <f>iferror(vlookup(C1364,'Master data'!$A$1:$C$29,2,0),"--")</f>
        <v>--</v>
      </c>
    </row>
    <row r="1365" ht="21.0" customHeight="1">
      <c r="A1365" s="405"/>
      <c r="B1365" s="406"/>
      <c r="C1365" s="404"/>
      <c r="D1365" s="400"/>
      <c r="E1365" s="258" t="str">
        <f>iferror(vlookup(C1365,'Master data'!$A$1:$C$29,3,0),"--")</f>
        <v>--</v>
      </c>
      <c r="F1365" s="258" t="str">
        <f>iferror(vlookup(C1365,'Master data'!$A$1:$C$29,2,0),"--")</f>
        <v>--</v>
      </c>
    </row>
    <row r="1366" ht="21.0" customHeight="1">
      <c r="A1366" s="402"/>
      <c r="B1366" s="403"/>
      <c r="C1366" s="404"/>
      <c r="D1366" s="401"/>
      <c r="E1366" s="258" t="str">
        <f>iferror(vlookup(C1366,'Master data'!$A$1:$C$29,3,0),"--")</f>
        <v>--</v>
      </c>
      <c r="F1366" s="258" t="str">
        <f>iferror(vlookup(C1366,'Master data'!$A$1:$C$29,2,0),"--")</f>
        <v>--</v>
      </c>
    </row>
    <row r="1367" ht="21.0" customHeight="1">
      <c r="A1367" s="405"/>
      <c r="B1367" s="406"/>
      <c r="C1367" s="404"/>
      <c r="D1367" s="400"/>
      <c r="E1367" s="258" t="str">
        <f>iferror(vlookup(C1367,'Master data'!$A$1:$C$29,3,0),"--")</f>
        <v>--</v>
      </c>
      <c r="F1367" s="258" t="str">
        <f>iferror(vlookup(C1367,'Master data'!$A$1:$C$29,2,0),"--")</f>
        <v>--</v>
      </c>
    </row>
    <row r="1368" ht="21.0" customHeight="1">
      <c r="A1368" s="402"/>
      <c r="B1368" s="403"/>
      <c r="C1368" s="404"/>
      <c r="D1368" s="401"/>
      <c r="E1368" s="258" t="str">
        <f>iferror(vlookup(C1368,'Master data'!$A$1:$C$29,3,0),"--")</f>
        <v>--</v>
      </c>
      <c r="F1368" s="258" t="str">
        <f>iferror(vlookup(C1368,'Master data'!$A$1:$C$29,2,0),"--")</f>
        <v>--</v>
      </c>
    </row>
    <row r="1369" ht="21.0" customHeight="1">
      <c r="A1369" s="405"/>
      <c r="B1369" s="406"/>
      <c r="C1369" s="404"/>
      <c r="D1369" s="400"/>
      <c r="E1369" s="258" t="str">
        <f>iferror(vlookup(C1369,'Master data'!$A$1:$C$29,3,0),"--")</f>
        <v>--</v>
      </c>
      <c r="F1369" s="258" t="str">
        <f>iferror(vlookup(C1369,'Master data'!$A$1:$C$29,2,0),"--")</f>
        <v>--</v>
      </c>
    </row>
    <row r="1370" ht="21.0" customHeight="1">
      <c r="A1370" s="402"/>
      <c r="B1370" s="403"/>
      <c r="C1370" s="404"/>
      <c r="D1370" s="401"/>
      <c r="E1370" s="258" t="str">
        <f>iferror(vlookup(C1370,'Master data'!$A$1:$C$29,3,0),"--")</f>
        <v>--</v>
      </c>
      <c r="F1370" s="258" t="str">
        <f>iferror(vlookup(C1370,'Master data'!$A$1:$C$29,2,0),"--")</f>
        <v>--</v>
      </c>
    </row>
    <row r="1371" ht="21.0" customHeight="1">
      <c r="A1371" s="405"/>
      <c r="B1371" s="406"/>
      <c r="C1371" s="404"/>
      <c r="D1371" s="400"/>
      <c r="E1371" s="258" t="str">
        <f>iferror(vlookup(C1371,'Master data'!$A$1:$C$29,3,0),"--")</f>
        <v>--</v>
      </c>
      <c r="F1371" s="258" t="str">
        <f>iferror(vlookup(C1371,'Master data'!$A$1:$C$29,2,0),"--")</f>
        <v>--</v>
      </c>
    </row>
    <row r="1372" ht="21.0" customHeight="1">
      <c r="A1372" s="402"/>
      <c r="B1372" s="403"/>
      <c r="C1372" s="404"/>
      <c r="D1372" s="401"/>
      <c r="E1372" s="258" t="str">
        <f>iferror(vlookup(C1372,'Master data'!$A$1:$C$29,3,0),"--")</f>
        <v>--</v>
      </c>
      <c r="F1372" s="258" t="str">
        <f>iferror(vlookup(C1372,'Master data'!$A$1:$C$29,2,0),"--")</f>
        <v>--</v>
      </c>
    </row>
    <row r="1373" ht="21.0" customHeight="1">
      <c r="A1373" s="405"/>
      <c r="B1373" s="406"/>
      <c r="C1373" s="404"/>
      <c r="D1373" s="400"/>
      <c r="E1373" s="258" t="str">
        <f>iferror(vlookup(C1373,'Master data'!$A$1:$C$29,3,0),"--")</f>
        <v>--</v>
      </c>
      <c r="F1373" s="258" t="str">
        <f>iferror(vlookup(C1373,'Master data'!$A$1:$C$29,2,0),"--")</f>
        <v>--</v>
      </c>
    </row>
    <row r="1374" ht="21.0" customHeight="1">
      <c r="A1374" s="402"/>
      <c r="B1374" s="403"/>
      <c r="C1374" s="404"/>
      <c r="D1374" s="401"/>
      <c r="E1374" s="258" t="str">
        <f>iferror(vlookup(C1374,'Master data'!$A$1:$C$29,3,0),"--")</f>
        <v>--</v>
      </c>
      <c r="F1374" s="258" t="str">
        <f>iferror(vlookup(C1374,'Master data'!$A$1:$C$29,2,0),"--")</f>
        <v>--</v>
      </c>
    </row>
    <row r="1375" ht="21.0" customHeight="1">
      <c r="A1375" s="405"/>
      <c r="B1375" s="406"/>
      <c r="C1375" s="404"/>
      <c r="D1375" s="400"/>
      <c r="E1375" s="258" t="str">
        <f>iferror(vlookup(C1375,'Master data'!$A$1:$C$29,3,0),"--")</f>
        <v>--</v>
      </c>
      <c r="F1375" s="258" t="str">
        <f>iferror(vlookup(C1375,'Master data'!$A$1:$C$29,2,0),"--")</f>
        <v>--</v>
      </c>
    </row>
    <row r="1376" ht="21.0" customHeight="1">
      <c r="A1376" s="402"/>
      <c r="B1376" s="403"/>
      <c r="C1376" s="404"/>
      <c r="D1376" s="401"/>
      <c r="E1376" s="258" t="str">
        <f>iferror(vlookup(C1376,'Master data'!$A$1:$C$29,3,0),"--")</f>
        <v>--</v>
      </c>
      <c r="F1376" s="258" t="str">
        <f>iferror(vlookup(C1376,'Master data'!$A$1:$C$29,2,0),"--")</f>
        <v>--</v>
      </c>
    </row>
    <row r="1377" ht="21.0" customHeight="1">
      <c r="A1377" s="405"/>
      <c r="B1377" s="406"/>
      <c r="C1377" s="404"/>
      <c r="D1377" s="400"/>
      <c r="E1377" s="258" t="str">
        <f>iferror(vlookup(C1377,'Master data'!$A$1:$C$29,3,0),"--")</f>
        <v>--</v>
      </c>
      <c r="F1377" s="258" t="str">
        <f>iferror(vlookup(C1377,'Master data'!$A$1:$C$29,2,0),"--")</f>
        <v>--</v>
      </c>
    </row>
    <row r="1378" ht="21.0" customHeight="1">
      <c r="A1378" s="402"/>
      <c r="B1378" s="403"/>
      <c r="C1378" s="404"/>
      <c r="D1378" s="401"/>
      <c r="E1378" s="258" t="str">
        <f>iferror(vlookup(C1378,'Master data'!$A$1:$C$29,3,0),"--")</f>
        <v>--</v>
      </c>
      <c r="F1378" s="258" t="str">
        <f>iferror(vlookup(C1378,'Master data'!$A$1:$C$29,2,0),"--")</f>
        <v>--</v>
      </c>
    </row>
    <row r="1379" ht="21.0" customHeight="1">
      <c r="A1379" s="405"/>
      <c r="B1379" s="406"/>
      <c r="C1379" s="404"/>
      <c r="D1379" s="400"/>
      <c r="E1379" s="258" t="str">
        <f>iferror(vlookup(C1379,'Master data'!$A$1:$C$29,3,0),"--")</f>
        <v>--</v>
      </c>
      <c r="F1379" s="258" t="str">
        <f>iferror(vlookup(C1379,'Master data'!$A$1:$C$29,2,0),"--")</f>
        <v>--</v>
      </c>
    </row>
    <row r="1380" ht="21.0" customHeight="1">
      <c r="A1380" s="402"/>
      <c r="B1380" s="403"/>
      <c r="C1380" s="404"/>
      <c r="D1380" s="401"/>
      <c r="E1380" s="258" t="str">
        <f>iferror(vlookup(C1380,'Master data'!$A$1:$C$29,3,0),"--")</f>
        <v>--</v>
      </c>
      <c r="F1380" s="258" t="str">
        <f>iferror(vlookup(C1380,'Master data'!$A$1:$C$29,2,0),"--")</f>
        <v>--</v>
      </c>
    </row>
    <row r="1381" ht="21.0" customHeight="1">
      <c r="A1381" s="405"/>
      <c r="B1381" s="406"/>
      <c r="C1381" s="404"/>
      <c r="D1381" s="400"/>
      <c r="E1381" s="258" t="str">
        <f>iferror(vlookup(C1381,'Master data'!$A$1:$C$29,3,0),"--")</f>
        <v>--</v>
      </c>
      <c r="F1381" s="258" t="str">
        <f>iferror(vlookup(C1381,'Master data'!$A$1:$C$29,2,0),"--")</f>
        <v>--</v>
      </c>
    </row>
    <row r="1382" ht="21.0" customHeight="1">
      <c r="A1382" s="402"/>
      <c r="B1382" s="403"/>
      <c r="C1382" s="404"/>
      <c r="D1382" s="401"/>
      <c r="E1382" s="258" t="str">
        <f>iferror(vlookup(C1382,'Master data'!$A$1:$C$29,3,0),"--")</f>
        <v>--</v>
      </c>
      <c r="F1382" s="258" t="str">
        <f>iferror(vlookup(C1382,'Master data'!$A$1:$C$29,2,0),"--")</f>
        <v>--</v>
      </c>
    </row>
    <row r="1383" ht="21.0" customHeight="1">
      <c r="A1383" s="405"/>
      <c r="B1383" s="406"/>
      <c r="C1383" s="404"/>
      <c r="D1383" s="400"/>
      <c r="E1383" s="258" t="str">
        <f>iferror(vlookup(C1383,'Master data'!$A$1:$C$29,3,0),"--")</f>
        <v>--</v>
      </c>
      <c r="F1383" s="258" t="str">
        <f>iferror(vlookup(C1383,'Master data'!$A$1:$C$29,2,0),"--")</f>
        <v>--</v>
      </c>
    </row>
    <row r="1384" ht="21.0" customHeight="1">
      <c r="A1384" s="402"/>
      <c r="B1384" s="403"/>
      <c r="C1384" s="404"/>
      <c r="D1384" s="401"/>
      <c r="E1384" s="258" t="str">
        <f>iferror(vlookup(C1384,'Master data'!$A$1:$C$29,3,0),"--")</f>
        <v>--</v>
      </c>
      <c r="F1384" s="258" t="str">
        <f>iferror(vlookup(C1384,'Master data'!$A$1:$C$29,2,0),"--")</f>
        <v>--</v>
      </c>
    </row>
    <row r="1385" ht="21.0" customHeight="1">
      <c r="A1385" s="405"/>
      <c r="B1385" s="406"/>
      <c r="C1385" s="404"/>
      <c r="D1385" s="400"/>
      <c r="E1385" s="258" t="str">
        <f>iferror(vlookup(C1385,'Master data'!$A$1:$C$29,3,0),"--")</f>
        <v>--</v>
      </c>
      <c r="F1385" s="258" t="str">
        <f>iferror(vlookup(C1385,'Master data'!$A$1:$C$29,2,0),"--")</f>
        <v>--</v>
      </c>
    </row>
    <row r="1386" ht="21.0" customHeight="1">
      <c r="A1386" s="402"/>
      <c r="B1386" s="403"/>
      <c r="C1386" s="404"/>
      <c r="D1386" s="401"/>
      <c r="E1386" s="258" t="str">
        <f>iferror(vlookup(C1386,'Master data'!$A$1:$C$29,3,0),"--")</f>
        <v>--</v>
      </c>
      <c r="F1386" s="258" t="str">
        <f>iferror(vlookup(C1386,'Master data'!$A$1:$C$29,2,0),"--")</f>
        <v>--</v>
      </c>
    </row>
    <row r="1387" ht="21.0" customHeight="1">
      <c r="A1387" s="405"/>
      <c r="B1387" s="406"/>
      <c r="C1387" s="404"/>
      <c r="D1387" s="400"/>
      <c r="E1387" s="258" t="str">
        <f>iferror(vlookup(C1387,'Master data'!$A$1:$C$29,3,0),"--")</f>
        <v>--</v>
      </c>
      <c r="F1387" s="258" t="str">
        <f>iferror(vlookup(C1387,'Master data'!$A$1:$C$29,2,0),"--")</f>
        <v>--</v>
      </c>
    </row>
    <row r="1388" ht="21.0" customHeight="1">
      <c r="A1388" s="402"/>
      <c r="B1388" s="403"/>
      <c r="C1388" s="404"/>
      <c r="D1388" s="401"/>
      <c r="E1388" s="258" t="str">
        <f>iferror(vlookup(C1388,'Master data'!$A$1:$C$29,3,0),"--")</f>
        <v>--</v>
      </c>
      <c r="F1388" s="258" t="str">
        <f>iferror(vlookup(C1388,'Master data'!$A$1:$C$29,2,0),"--")</f>
        <v>--</v>
      </c>
    </row>
    <row r="1389" ht="21.0" customHeight="1">
      <c r="A1389" s="405"/>
      <c r="B1389" s="406"/>
      <c r="C1389" s="404"/>
      <c r="D1389" s="400"/>
      <c r="E1389" s="258" t="str">
        <f>iferror(vlookup(C1389,'Master data'!$A$1:$C$29,3,0),"--")</f>
        <v>--</v>
      </c>
      <c r="F1389" s="258" t="str">
        <f>iferror(vlookup(C1389,'Master data'!$A$1:$C$29,2,0),"--")</f>
        <v>--</v>
      </c>
    </row>
    <row r="1390" ht="21.0" customHeight="1">
      <c r="A1390" s="402"/>
      <c r="B1390" s="403"/>
      <c r="C1390" s="404"/>
      <c r="D1390" s="401"/>
      <c r="E1390" s="258" t="str">
        <f>iferror(vlookup(C1390,'Master data'!$A$1:$C$29,3,0),"--")</f>
        <v>--</v>
      </c>
      <c r="F1390" s="258" t="str">
        <f>iferror(vlookup(C1390,'Master data'!$A$1:$C$29,2,0),"--")</f>
        <v>--</v>
      </c>
    </row>
    <row r="1391" ht="21.0" customHeight="1">
      <c r="A1391" s="405"/>
      <c r="B1391" s="406"/>
      <c r="C1391" s="404"/>
      <c r="D1391" s="400"/>
      <c r="E1391" s="258" t="str">
        <f>iferror(vlookup(C1391,'Master data'!$A$1:$C$29,3,0),"--")</f>
        <v>--</v>
      </c>
      <c r="F1391" s="258" t="str">
        <f>iferror(vlookup(C1391,'Master data'!$A$1:$C$29,2,0),"--")</f>
        <v>--</v>
      </c>
    </row>
    <row r="1392" ht="21.0" customHeight="1">
      <c r="A1392" s="402"/>
      <c r="B1392" s="403"/>
      <c r="C1392" s="404"/>
      <c r="D1392" s="401"/>
      <c r="E1392" s="258" t="str">
        <f>iferror(vlookup(C1392,'Master data'!$A$1:$C$29,3,0),"--")</f>
        <v>--</v>
      </c>
      <c r="F1392" s="258" t="str">
        <f>iferror(vlookup(C1392,'Master data'!$A$1:$C$29,2,0),"--")</f>
        <v>--</v>
      </c>
    </row>
    <row r="1393" ht="21.0" customHeight="1">
      <c r="A1393" s="405"/>
      <c r="B1393" s="406"/>
      <c r="C1393" s="404"/>
      <c r="D1393" s="400"/>
      <c r="E1393" s="258" t="str">
        <f>iferror(vlookup(C1393,'Master data'!$A$1:$C$29,3,0),"--")</f>
        <v>--</v>
      </c>
      <c r="F1393" s="258" t="str">
        <f>iferror(vlookup(C1393,'Master data'!$A$1:$C$29,2,0),"--")</f>
        <v>--</v>
      </c>
    </row>
    <row r="1394" ht="21.0" customHeight="1">
      <c r="A1394" s="402"/>
      <c r="B1394" s="403"/>
      <c r="C1394" s="404"/>
      <c r="D1394" s="401"/>
      <c r="E1394" s="258" t="str">
        <f>iferror(vlookup(C1394,'Master data'!$A$1:$C$29,3,0),"--")</f>
        <v>--</v>
      </c>
      <c r="F1394" s="258" t="str">
        <f>iferror(vlookup(C1394,'Master data'!$A$1:$C$29,2,0),"--")</f>
        <v>--</v>
      </c>
    </row>
    <row r="1395" ht="21.0" customHeight="1">
      <c r="A1395" s="405"/>
      <c r="B1395" s="406"/>
      <c r="C1395" s="404"/>
      <c r="D1395" s="400"/>
      <c r="E1395" s="258" t="str">
        <f>iferror(vlookup(C1395,'Master data'!$A$1:$C$29,3,0),"--")</f>
        <v>--</v>
      </c>
      <c r="F1395" s="258" t="str">
        <f>iferror(vlookup(C1395,'Master data'!$A$1:$C$29,2,0),"--")</f>
        <v>--</v>
      </c>
    </row>
    <row r="1396" ht="21.0" customHeight="1">
      <c r="A1396" s="402"/>
      <c r="B1396" s="403"/>
      <c r="C1396" s="404"/>
      <c r="D1396" s="401"/>
      <c r="E1396" s="258" t="str">
        <f>iferror(vlookup(C1396,'Master data'!$A$1:$C$29,3,0),"--")</f>
        <v>--</v>
      </c>
      <c r="F1396" s="258" t="str">
        <f>iferror(vlookup(C1396,'Master data'!$A$1:$C$29,2,0),"--")</f>
        <v>--</v>
      </c>
    </row>
    <row r="1397" ht="21.0" customHeight="1">
      <c r="A1397" s="405"/>
      <c r="B1397" s="406"/>
      <c r="C1397" s="404"/>
      <c r="D1397" s="400"/>
      <c r="E1397" s="258" t="str">
        <f>iferror(vlookup(C1397,'Master data'!$A$1:$C$29,3,0),"--")</f>
        <v>--</v>
      </c>
      <c r="F1397" s="258" t="str">
        <f>iferror(vlookup(C1397,'Master data'!$A$1:$C$29,2,0),"--")</f>
        <v>--</v>
      </c>
    </row>
    <row r="1398" ht="21.0" customHeight="1">
      <c r="A1398" s="402"/>
      <c r="B1398" s="403"/>
      <c r="C1398" s="404"/>
      <c r="D1398" s="401"/>
      <c r="E1398" s="258" t="str">
        <f>iferror(vlookup(C1398,'Master data'!$A$1:$C$29,3,0),"--")</f>
        <v>--</v>
      </c>
      <c r="F1398" s="258" t="str">
        <f>iferror(vlookup(C1398,'Master data'!$A$1:$C$29,2,0),"--")</f>
        <v>--</v>
      </c>
    </row>
    <row r="1399" ht="21.0" customHeight="1">
      <c r="A1399" s="405"/>
      <c r="B1399" s="406"/>
      <c r="C1399" s="404"/>
      <c r="D1399" s="400"/>
      <c r="E1399" s="258" t="str">
        <f>iferror(vlookup(C1399,'Master data'!$A$1:$C$29,3,0),"--")</f>
        <v>--</v>
      </c>
      <c r="F1399" s="258" t="str">
        <f>iferror(vlookup(C1399,'Master data'!$A$1:$C$29,2,0),"--")</f>
        <v>--</v>
      </c>
    </row>
    <row r="1400" ht="21.0" customHeight="1">
      <c r="A1400" s="402"/>
      <c r="B1400" s="403"/>
      <c r="C1400" s="404"/>
      <c r="D1400" s="401"/>
      <c r="E1400" s="258" t="str">
        <f>iferror(vlookup(C1400,'Master data'!$A$1:$C$29,3,0),"--")</f>
        <v>--</v>
      </c>
      <c r="F1400" s="258" t="str">
        <f>iferror(vlookup(C1400,'Master data'!$A$1:$C$29,2,0),"--")</f>
        <v>--</v>
      </c>
    </row>
    <row r="1401" ht="21.0" customHeight="1">
      <c r="A1401" s="405"/>
      <c r="B1401" s="406"/>
      <c r="C1401" s="404"/>
      <c r="D1401" s="400"/>
      <c r="E1401" s="258" t="str">
        <f>iferror(vlookup(C1401,'Master data'!$A$1:$C$29,3,0),"--")</f>
        <v>--</v>
      </c>
      <c r="F1401" s="258" t="str">
        <f>iferror(vlookup(C1401,'Master data'!$A$1:$C$29,2,0),"--")</f>
        <v>--</v>
      </c>
    </row>
    <row r="1402" ht="21.0" customHeight="1">
      <c r="A1402" s="402"/>
      <c r="B1402" s="403"/>
      <c r="C1402" s="404"/>
      <c r="D1402" s="401"/>
      <c r="E1402" s="258" t="str">
        <f>iferror(vlookup(C1402,'Master data'!$A$1:$C$29,3,0),"--")</f>
        <v>--</v>
      </c>
      <c r="F1402" s="258" t="str">
        <f>iferror(vlookup(C1402,'Master data'!$A$1:$C$29,2,0),"--")</f>
        <v>--</v>
      </c>
    </row>
    <row r="1403" ht="21.0" customHeight="1">
      <c r="A1403" s="405"/>
      <c r="B1403" s="406"/>
      <c r="C1403" s="404"/>
      <c r="D1403" s="400"/>
      <c r="E1403" s="258" t="str">
        <f>iferror(vlookup(C1403,'Master data'!$A$1:$C$29,3,0),"--")</f>
        <v>--</v>
      </c>
      <c r="F1403" s="258" t="str">
        <f>iferror(vlookup(C1403,'Master data'!$A$1:$C$29,2,0),"--")</f>
        <v>--</v>
      </c>
    </row>
    <row r="1404" ht="21.0" customHeight="1">
      <c r="A1404" s="402"/>
      <c r="B1404" s="403"/>
      <c r="C1404" s="404"/>
      <c r="D1404" s="401"/>
      <c r="E1404" s="258" t="str">
        <f>iferror(vlookup(C1404,'Master data'!$A$1:$C$29,3,0),"--")</f>
        <v>--</v>
      </c>
      <c r="F1404" s="258" t="str">
        <f>iferror(vlookup(C1404,'Master data'!$A$1:$C$29,2,0),"--")</f>
        <v>--</v>
      </c>
    </row>
    <row r="1405" ht="21.0" customHeight="1">
      <c r="A1405" s="405"/>
      <c r="B1405" s="406"/>
      <c r="C1405" s="404"/>
      <c r="D1405" s="400"/>
      <c r="E1405" s="258" t="str">
        <f>iferror(vlookup(C1405,'Master data'!$A$1:$C$29,3,0),"--")</f>
        <v>--</v>
      </c>
      <c r="F1405" s="258" t="str">
        <f>iferror(vlookup(C1405,'Master data'!$A$1:$C$29,2,0),"--")</f>
        <v>--</v>
      </c>
    </row>
    <row r="1406" ht="21.0" customHeight="1">
      <c r="A1406" s="402"/>
      <c r="B1406" s="403"/>
      <c r="C1406" s="404"/>
      <c r="D1406" s="401"/>
      <c r="E1406" s="258" t="str">
        <f>iferror(vlookup(C1406,'Master data'!$A$1:$C$29,3,0),"--")</f>
        <v>--</v>
      </c>
      <c r="F1406" s="258" t="str">
        <f>iferror(vlookup(C1406,'Master data'!$A$1:$C$29,2,0),"--")</f>
        <v>--</v>
      </c>
    </row>
    <row r="1407" ht="21.0" customHeight="1">
      <c r="A1407" s="405"/>
      <c r="B1407" s="406"/>
      <c r="C1407" s="404"/>
      <c r="D1407" s="400"/>
      <c r="E1407" s="258" t="str">
        <f>iferror(vlookup(C1407,'Master data'!$A$1:$C$29,3,0),"--")</f>
        <v>--</v>
      </c>
      <c r="F1407" s="258" t="str">
        <f>iferror(vlookup(C1407,'Master data'!$A$1:$C$29,2,0),"--")</f>
        <v>--</v>
      </c>
    </row>
    <row r="1408" ht="21.0" customHeight="1">
      <c r="A1408" s="402"/>
      <c r="B1408" s="403"/>
      <c r="C1408" s="404"/>
      <c r="D1408" s="401"/>
      <c r="E1408" s="258" t="str">
        <f>iferror(vlookup(C1408,'Master data'!$A$1:$C$29,3,0),"--")</f>
        <v>--</v>
      </c>
      <c r="F1408" s="258" t="str">
        <f>iferror(vlookup(C1408,'Master data'!$A$1:$C$29,2,0),"--")</f>
        <v>--</v>
      </c>
    </row>
    <row r="1409" ht="21.0" customHeight="1">
      <c r="A1409" s="405"/>
      <c r="B1409" s="406"/>
      <c r="C1409" s="404"/>
      <c r="D1409" s="400"/>
      <c r="E1409" s="258" t="str">
        <f>iferror(vlookup(C1409,'Master data'!$A$1:$C$29,3,0),"--")</f>
        <v>--</v>
      </c>
      <c r="F1409" s="258" t="str">
        <f>iferror(vlookup(C1409,'Master data'!$A$1:$C$29,2,0),"--")</f>
        <v>--</v>
      </c>
    </row>
    <row r="1410" ht="21.0" customHeight="1">
      <c r="A1410" s="402"/>
      <c r="B1410" s="403"/>
      <c r="C1410" s="404"/>
      <c r="D1410" s="401"/>
      <c r="E1410" s="258" t="str">
        <f>iferror(vlookup(C1410,'Master data'!$A$1:$C$29,3,0),"--")</f>
        <v>--</v>
      </c>
      <c r="F1410" s="258" t="str">
        <f>iferror(vlookup(C1410,'Master data'!$A$1:$C$29,2,0),"--")</f>
        <v>--</v>
      </c>
    </row>
    <row r="1411" ht="21.0" customHeight="1">
      <c r="A1411" s="405"/>
      <c r="B1411" s="406"/>
      <c r="C1411" s="404"/>
      <c r="D1411" s="400"/>
      <c r="E1411" s="258" t="str">
        <f>iferror(vlookup(C1411,'Master data'!$A$1:$C$29,3,0),"--")</f>
        <v>--</v>
      </c>
      <c r="F1411" s="258" t="str">
        <f>iferror(vlookup(C1411,'Master data'!$A$1:$C$29,2,0),"--")</f>
        <v>--</v>
      </c>
    </row>
    <row r="1412" ht="21.0" customHeight="1">
      <c r="A1412" s="402"/>
      <c r="B1412" s="403"/>
      <c r="C1412" s="404"/>
      <c r="D1412" s="401"/>
      <c r="E1412" s="258" t="str">
        <f>iferror(vlookup(C1412,'Master data'!$A$1:$C$29,3,0),"--")</f>
        <v>--</v>
      </c>
      <c r="F1412" s="258" t="str">
        <f>iferror(vlookup(C1412,'Master data'!$A$1:$C$29,2,0),"--")</f>
        <v>--</v>
      </c>
    </row>
    <row r="1413" ht="21.0" customHeight="1">
      <c r="A1413" s="405"/>
      <c r="B1413" s="406"/>
      <c r="C1413" s="404"/>
      <c r="D1413" s="400"/>
      <c r="E1413" s="258" t="str">
        <f>iferror(vlookup(C1413,'Master data'!$A$1:$C$29,3,0),"--")</f>
        <v>--</v>
      </c>
      <c r="F1413" s="258" t="str">
        <f>iferror(vlookup(C1413,'Master data'!$A$1:$C$29,2,0),"--")</f>
        <v>--</v>
      </c>
    </row>
    <row r="1414" ht="21.0" customHeight="1">
      <c r="A1414" s="402"/>
      <c r="B1414" s="403"/>
      <c r="C1414" s="404"/>
      <c r="D1414" s="401"/>
      <c r="E1414" s="258" t="str">
        <f>iferror(vlookup(C1414,'Master data'!$A$1:$C$29,3,0),"--")</f>
        <v>--</v>
      </c>
      <c r="F1414" s="258" t="str">
        <f>iferror(vlookup(C1414,'Master data'!$A$1:$C$29,2,0),"--")</f>
        <v>--</v>
      </c>
    </row>
    <row r="1415" ht="21.0" customHeight="1">
      <c r="A1415" s="405"/>
      <c r="B1415" s="406"/>
      <c r="C1415" s="404"/>
      <c r="D1415" s="400"/>
      <c r="E1415" s="258" t="str">
        <f>iferror(vlookup(C1415,'Master data'!$A$1:$C$29,3,0),"--")</f>
        <v>--</v>
      </c>
      <c r="F1415" s="258" t="str">
        <f>iferror(vlookup(C1415,'Master data'!$A$1:$C$29,2,0),"--")</f>
        <v>--</v>
      </c>
    </row>
    <row r="1416" ht="21.0" customHeight="1">
      <c r="A1416" s="402"/>
      <c r="B1416" s="403"/>
      <c r="C1416" s="404"/>
      <c r="D1416" s="401"/>
      <c r="E1416" s="258" t="str">
        <f>iferror(vlookup(C1416,'Master data'!$A$1:$C$29,3,0),"--")</f>
        <v>--</v>
      </c>
      <c r="F1416" s="258" t="str">
        <f>iferror(vlookup(C1416,'Master data'!$A$1:$C$29,2,0),"--")</f>
        <v>--</v>
      </c>
    </row>
    <row r="1417" ht="21.0" customHeight="1">
      <c r="A1417" s="405"/>
      <c r="B1417" s="406"/>
      <c r="C1417" s="404"/>
      <c r="D1417" s="400"/>
      <c r="E1417" s="258" t="str">
        <f>iferror(vlookup(C1417,'Master data'!$A$1:$C$29,3,0),"--")</f>
        <v>--</v>
      </c>
      <c r="F1417" s="258" t="str">
        <f>iferror(vlookup(C1417,'Master data'!$A$1:$C$29,2,0),"--")</f>
        <v>--</v>
      </c>
    </row>
    <row r="1418" ht="21.0" customHeight="1">
      <c r="A1418" s="402"/>
      <c r="B1418" s="403"/>
      <c r="C1418" s="404"/>
      <c r="D1418" s="401"/>
      <c r="E1418" s="258" t="str">
        <f>iferror(vlookup(C1418,'Master data'!$A$1:$C$29,3,0),"--")</f>
        <v>--</v>
      </c>
      <c r="F1418" s="258" t="str">
        <f>iferror(vlookup(C1418,'Master data'!$A$1:$C$29,2,0),"--")</f>
        <v>--</v>
      </c>
    </row>
    <row r="1419" ht="21.0" customHeight="1">
      <c r="A1419" s="405"/>
      <c r="B1419" s="406"/>
      <c r="C1419" s="404"/>
      <c r="D1419" s="400"/>
      <c r="E1419" s="258" t="str">
        <f>iferror(vlookup(C1419,'Master data'!$A$1:$C$29,3,0),"--")</f>
        <v>--</v>
      </c>
      <c r="F1419" s="258" t="str">
        <f>iferror(vlookup(C1419,'Master data'!$A$1:$C$29,2,0),"--")</f>
        <v>--</v>
      </c>
    </row>
    <row r="1420" ht="21.0" customHeight="1">
      <c r="A1420" s="402"/>
      <c r="B1420" s="403"/>
      <c r="C1420" s="404"/>
      <c r="D1420" s="401"/>
      <c r="E1420" s="258" t="str">
        <f>iferror(vlookup(C1420,'Master data'!$A$1:$C$29,3,0),"--")</f>
        <v>--</v>
      </c>
      <c r="F1420" s="258" t="str">
        <f>iferror(vlookup(C1420,'Master data'!$A$1:$C$29,2,0),"--")</f>
        <v>--</v>
      </c>
    </row>
    <row r="1421" ht="21.0" customHeight="1">
      <c r="A1421" s="405"/>
      <c r="B1421" s="406"/>
      <c r="C1421" s="404"/>
      <c r="D1421" s="400"/>
      <c r="E1421" s="258" t="str">
        <f>iferror(vlookup(C1421,'Master data'!$A$1:$C$29,3,0),"--")</f>
        <v>--</v>
      </c>
      <c r="F1421" s="258" t="str">
        <f>iferror(vlookup(C1421,'Master data'!$A$1:$C$29,2,0),"--")</f>
        <v>--</v>
      </c>
    </row>
    <row r="1422" ht="21.0" customHeight="1">
      <c r="A1422" s="402"/>
      <c r="B1422" s="403"/>
      <c r="C1422" s="404"/>
      <c r="D1422" s="401"/>
      <c r="E1422" s="258" t="str">
        <f>iferror(vlookup(C1422,'Master data'!$A$1:$C$29,3,0),"--")</f>
        <v>--</v>
      </c>
      <c r="F1422" s="258" t="str">
        <f>iferror(vlookup(C1422,'Master data'!$A$1:$C$29,2,0),"--")</f>
        <v>--</v>
      </c>
    </row>
    <row r="1423" ht="21.0" customHeight="1">
      <c r="A1423" s="405"/>
      <c r="B1423" s="406"/>
      <c r="C1423" s="404"/>
      <c r="D1423" s="400"/>
      <c r="E1423" s="258" t="str">
        <f>iferror(vlookup(C1423,'Master data'!$A$1:$C$29,3,0),"--")</f>
        <v>--</v>
      </c>
      <c r="F1423" s="258" t="str">
        <f>iferror(vlookup(C1423,'Master data'!$A$1:$C$29,2,0),"--")</f>
        <v>--</v>
      </c>
    </row>
    <row r="1424" ht="21.0" customHeight="1">
      <c r="A1424" s="402"/>
      <c r="B1424" s="403"/>
      <c r="C1424" s="404"/>
      <c r="D1424" s="401"/>
      <c r="E1424" s="258" t="str">
        <f>iferror(vlookup(C1424,'Master data'!$A$1:$C$29,3,0),"--")</f>
        <v>--</v>
      </c>
      <c r="F1424" s="258" t="str">
        <f>iferror(vlookup(C1424,'Master data'!$A$1:$C$29,2,0),"--")</f>
        <v>--</v>
      </c>
    </row>
    <row r="1425" ht="21.0" customHeight="1">
      <c r="A1425" s="405"/>
      <c r="B1425" s="406"/>
      <c r="C1425" s="404"/>
      <c r="D1425" s="400"/>
      <c r="E1425" s="258" t="str">
        <f>iferror(vlookup(C1425,'Master data'!$A$1:$C$29,3,0),"--")</f>
        <v>--</v>
      </c>
      <c r="F1425" s="258" t="str">
        <f>iferror(vlookup(C1425,'Master data'!$A$1:$C$29,2,0),"--")</f>
        <v>--</v>
      </c>
    </row>
    <row r="1426" ht="21.0" customHeight="1">
      <c r="A1426" s="402"/>
      <c r="B1426" s="403"/>
      <c r="C1426" s="404"/>
      <c r="D1426" s="401"/>
      <c r="E1426" s="258" t="str">
        <f>iferror(vlookup(C1426,'Master data'!$A$1:$C$29,3,0),"--")</f>
        <v>--</v>
      </c>
      <c r="F1426" s="258" t="str">
        <f>iferror(vlookup(C1426,'Master data'!$A$1:$C$29,2,0),"--")</f>
        <v>--</v>
      </c>
    </row>
    <row r="1427" ht="21.0" customHeight="1">
      <c r="A1427" s="405"/>
      <c r="B1427" s="406"/>
      <c r="C1427" s="404"/>
      <c r="D1427" s="400"/>
      <c r="E1427" s="258" t="str">
        <f>iferror(vlookup(C1427,'Master data'!$A$1:$C$29,3,0),"--")</f>
        <v>--</v>
      </c>
      <c r="F1427" s="258" t="str">
        <f>iferror(vlookup(C1427,'Master data'!$A$1:$C$29,2,0),"--")</f>
        <v>--</v>
      </c>
    </row>
    <row r="1428" ht="21.0" customHeight="1">
      <c r="A1428" s="402"/>
      <c r="B1428" s="403"/>
      <c r="C1428" s="404"/>
      <c r="D1428" s="401"/>
      <c r="E1428" s="258" t="str">
        <f>iferror(vlookup(C1428,'Master data'!$A$1:$C$29,3,0),"--")</f>
        <v>--</v>
      </c>
      <c r="F1428" s="258" t="str">
        <f>iferror(vlookup(C1428,'Master data'!$A$1:$C$29,2,0),"--")</f>
        <v>--</v>
      </c>
    </row>
    <row r="1429" ht="21.0" customHeight="1">
      <c r="A1429" s="405"/>
      <c r="B1429" s="406"/>
      <c r="C1429" s="404"/>
      <c r="D1429" s="400"/>
      <c r="E1429" s="258" t="str">
        <f>iferror(vlookup(C1429,'Master data'!$A$1:$C$29,3,0),"--")</f>
        <v>--</v>
      </c>
      <c r="F1429" s="258" t="str">
        <f>iferror(vlookup(C1429,'Master data'!$A$1:$C$29,2,0),"--")</f>
        <v>--</v>
      </c>
    </row>
    <row r="1430" ht="21.0" customHeight="1">
      <c r="A1430" s="402"/>
      <c r="B1430" s="403"/>
      <c r="C1430" s="404"/>
      <c r="D1430" s="401"/>
      <c r="E1430" s="258" t="str">
        <f>iferror(vlookup(C1430,'Master data'!$A$1:$C$29,3,0),"--")</f>
        <v>--</v>
      </c>
      <c r="F1430" s="258" t="str">
        <f>iferror(vlookup(C1430,'Master data'!$A$1:$C$29,2,0),"--")</f>
        <v>--</v>
      </c>
    </row>
    <row r="1431" ht="21.0" customHeight="1">
      <c r="A1431" s="405"/>
      <c r="B1431" s="406"/>
      <c r="C1431" s="404"/>
      <c r="D1431" s="400"/>
      <c r="E1431" s="258" t="str">
        <f>iferror(vlookup(C1431,'Master data'!$A$1:$C$29,3,0),"--")</f>
        <v>--</v>
      </c>
      <c r="F1431" s="258" t="str">
        <f>iferror(vlookup(C1431,'Master data'!$A$1:$C$29,2,0),"--")</f>
        <v>--</v>
      </c>
    </row>
    <row r="1432" ht="21.0" customHeight="1">
      <c r="A1432" s="402"/>
      <c r="B1432" s="403"/>
      <c r="C1432" s="404"/>
      <c r="D1432" s="401"/>
      <c r="E1432" s="258" t="str">
        <f>iferror(vlookup(C1432,'Master data'!$A$1:$C$29,3,0),"--")</f>
        <v>--</v>
      </c>
      <c r="F1432" s="258" t="str">
        <f>iferror(vlookup(C1432,'Master data'!$A$1:$C$29,2,0),"--")</f>
        <v>--</v>
      </c>
    </row>
    <row r="1433" ht="21.0" customHeight="1">
      <c r="A1433" s="405"/>
      <c r="B1433" s="406"/>
      <c r="C1433" s="404"/>
      <c r="D1433" s="400"/>
      <c r="E1433" s="258" t="str">
        <f>iferror(vlookup(C1433,'Master data'!$A$1:$C$29,3,0),"--")</f>
        <v>--</v>
      </c>
      <c r="F1433" s="258" t="str">
        <f>iferror(vlookup(C1433,'Master data'!$A$1:$C$29,2,0),"--")</f>
        <v>--</v>
      </c>
    </row>
    <row r="1434" ht="21.0" customHeight="1">
      <c r="A1434" s="402"/>
      <c r="B1434" s="403"/>
      <c r="C1434" s="404"/>
      <c r="D1434" s="401"/>
      <c r="E1434" s="258" t="str">
        <f>iferror(vlookup(C1434,'Master data'!$A$1:$C$29,3,0),"--")</f>
        <v>--</v>
      </c>
      <c r="F1434" s="258" t="str">
        <f>iferror(vlookup(C1434,'Master data'!$A$1:$C$29,2,0),"--")</f>
        <v>--</v>
      </c>
    </row>
    <row r="1435" ht="21.0" customHeight="1">
      <c r="A1435" s="405"/>
      <c r="B1435" s="406"/>
      <c r="C1435" s="404"/>
      <c r="D1435" s="400"/>
      <c r="E1435" s="258" t="str">
        <f>iferror(vlookup(C1435,'Master data'!$A$1:$C$29,3,0),"--")</f>
        <v>--</v>
      </c>
      <c r="F1435" s="258" t="str">
        <f>iferror(vlookup(C1435,'Master data'!$A$1:$C$29,2,0),"--")</f>
        <v>--</v>
      </c>
    </row>
    <row r="1436" ht="21.0" customHeight="1">
      <c r="A1436" s="402"/>
      <c r="B1436" s="403"/>
      <c r="C1436" s="404"/>
      <c r="D1436" s="401"/>
      <c r="E1436" s="258" t="str">
        <f>iferror(vlookup(C1436,'Master data'!$A$1:$C$29,3,0),"--")</f>
        <v>--</v>
      </c>
      <c r="F1436" s="258" t="str">
        <f>iferror(vlookup(C1436,'Master data'!$A$1:$C$29,2,0),"--")</f>
        <v>--</v>
      </c>
    </row>
    <row r="1437" ht="21.0" customHeight="1">
      <c r="A1437" s="405"/>
      <c r="B1437" s="406"/>
      <c r="C1437" s="404"/>
      <c r="D1437" s="400"/>
      <c r="E1437" s="258" t="str">
        <f>iferror(vlookup(C1437,'Master data'!$A$1:$C$29,3,0),"--")</f>
        <v>--</v>
      </c>
      <c r="F1437" s="258" t="str">
        <f>iferror(vlookup(C1437,'Master data'!$A$1:$C$29,2,0),"--")</f>
        <v>--</v>
      </c>
    </row>
    <row r="1438" ht="21.0" customHeight="1">
      <c r="A1438" s="402"/>
      <c r="B1438" s="403"/>
      <c r="C1438" s="404"/>
      <c r="D1438" s="401"/>
      <c r="E1438" s="258" t="str">
        <f>iferror(vlookup(C1438,'Master data'!$A$1:$C$29,3,0),"--")</f>
        <v>--</v>
      </c>
      <c r="F1438" s="258" t="str">
        <f>iferror(vlookup(C1438,'Master data'!$A$1:$C$29,2,0),"--")</f>
        <v>--</v>
      </c>
    </row>
    <row r="1439" ht="21.0" customHeight="1">
      <c r="A1439" s="405"/>
      <c r="B1439" s="406"/>
      <c r="C1439" s="404"/>
      <c r="D1439" s="400"/>
      <c r="E1439" s="258" t="str">
        <f>iferror(vlookup(C1439,'Master data'!$A$1:$C$29,3,0),"--")</f>
        <v>--</v>
      </c>
      <c r="F1439" s="258" t="str">
        <f>iferror(vlookup(C1439,'Master data'!$A$1:$C$29,2,0),"--")</f>
        <v>--</v>
      </c>
    </row>
    <row r="1440" ht="21.0" customHeight="1">
      <c r="A1440" s="402"/>
      <c r="B1440" s="403"/>
      <c r="C1440" s="404"/>
      <c r="D1440" s="401"/>
      <c r="E1440" s="258" t="str">
        <f>iferror(vlookup(C1440,'Master data'!$A$1:$C$29,3,0),"--")</f>
        <v>--</v>
      </c>
      <c r="F1440" s="258" t="str">
        <f>iferror(vlookup(C1440,'Master data'!$A$1:$C$29,2,0),"--")</f>
        <v>--</v>
      </c>
    </row>
    <row r="1441" ht="21.0" customHeight="1">
      <c r="A1441" s="405"/>
      <c r="B1441" s="406"/>
      <c r="C1441" s="404"/>
      <c r="D1441" s="400"/>
      <c r="E1441" s="258" t="str">
        <f>iferror(vlookup(C1441,'Master data'!$A$1:$C$29,3,0),"--")</f>
        <v>--</v>
      </c>
      <c r="F1441" s="258" t="str">
        <f>iferror(vlookup(C1441,'Master data'!$A$1:$C$29,2,0),"--")</f>
        <v>--</v>
      </c>
    </row>
    <row r="1442" ht="21.0" customHeight="1">
      <c r="A1442" s="402"/>
      <c r="B1442" s="403"/>
      <c r="C1442" s="404"/>
      <c r="D1442" s="401"/>
      <c r="E1442" s="258" t="str">
        <f>iferror(vlookup(C1442,'Master data'!$A$1:$C$29,3,0),"--")</f>
        <v>--</v>
      </c>
      <c r="F1442" s="258" t="str">
        <f>iferror(vlookup(C1442,'Master data'!$A$1:$C$29,2,0),"--")</f>
        <v>--</v>
      </c>
    </row>
    <row r="1443" ht="21.0" customHeight="1">
      <c r="A1443" s="405"/>
      <c r="B1443" s="406"/>
      <c r="C1443" s="404"/>
      <c r="D1443" s="400"/>
      <c r="E1443" s="258" t="str">
        <f>iferror(vlookup(C1443,'Master data'!$A$1:$C$29,3,0),"--")</f>
        <v>--</v>
      </c>
      <c r="F1443" s="258" t="str">
        <f>iferror(vlookup(C1443,'Master data'!$A$1:$C$29,2,0),"--")</f>
        <v>--</v>
      </c>
    </row>
    <row r="1444" ht="21.0" customHeight="1">
      <c r="A1444" s="402"/>
      <c r="B1444" s="403"/>
      <c r="C1444" s="404"/>
      <c r="D1444" s="401"/>
      <c r="E1444" s="258" t="str">
        <f>iferror(vlookup(C1444,'Master data'!$A$1:$C$29,3,0),"--")</f>
        <v>--</v>
      </c>
      <c r="F1444" s="258" t="str">
        <f>iferror(vlookup(C1444,'Master data'!$A$1:$C$29,2,0),"--")</f>
        <v>--</v>
      </c>
    </row>
    <row r="1445" ht="21.0" customHeight="1">
      <c r="A1445" s="405"/>
      <c r="B1445" s="406"/>
      <c r="C1445" s="404"/>
      <c r="D1445" s="400"/>
      <c r="E1445" s="258" t="str">
        <f>iferror(vlookup(C1445,'Master data'!$A$1:$C$29,3,0),"--")</f>
        <v>--</v>
      </c>
      <c r="F1445" s="258" t="str">
        <f>iferror(vlookup(C1445,'Master data'!$A$1:$C$29,2,0),"--")</f>
        <v>--</v>
      </c>
    </row>
    <row r="1446" ht="21.0" customHeight="1">
      <c r="A1446" s="402"/>
      <c r="B1446" s="403"/>
      <c r="C1446" s="404"/>
      <c r="D1446" s="401"/>
      <c r="E1446" s="258" t="str">
        <f>iferror(vlookup(C1446,'Master data'!$A$1:$C$29,3,0),"--")</f>
        <v>--</v>
      </c>
      <c r="F1446" s="258" t="str">
        <f>iferror(vlookup(C1446,'Master data'!$A$1:$C$29,2,0),"--")</f>
        <v>--</v>
      </c>
    </row>
    <row r="1447" ht="21.0" customHeight="1">
      <c r="A1447" s="405"/>
      <c r="B1447" s="406"/>
      <c r="C1447" s="404"/>
      <c r="D1447" s="400"/>
      <c r="E1447" s="258" t="str">
        <f>iferror(vlookup(C1447,'Master data'!$A$1:$C$29,3,0),"--")</f>
        <v>--</v>
      </c>
      <c r="F1447" s="258" t="str">
        <f>iferror(vlookup(C1447,'Master data'!$A$1:$C$29,2,0),"--")</f>
        <v>--</v>
      </c>
    </row>
    <row r="1448" ht="21.0" customHeight="1">
      <c r="A1448" s="402"/>
      <c r="B1448" s="403"/>
      <c r="C1448" s="404"/>
      <c r="D1448" s="401"/>
      <c r="E1448" s="258" t="str">
        <f>iferror(vlookup(C1448,'Master data'!$A$1:$C$29,3,0),"--")</f>
        <v>--</v>
      </c>
      <c r="F1448" s="258" t="str">
        <f>iferror(vlookup(C1448,'Master data'!$A$1:$C$29,2,0),"--")</f>
        <v>--</v>
      </c>
    </row>
    <row r="1449" ht="21.0" customHeight="1">
      <c r="A1449" s="405"/>
      <c r="B1449" s="406"/>
      <c r="C1449" s="404"/>
      <c r="D1449" s="400"/>
      <c r="E1449" s="258" t="str">
        <f>iferror(vlookup(C1449,'Master data'!$A$1:$C$29,3,0),"--")</f>
        <v>--</v>
      </c>
      <c r="F1449" s="258" t="str">
        <f>iferror(vlookup(C1449,'Master data'!$A$1:$C$29,2,0),"--")</f>
        <v>--</v>
      </c>
    </row>
    <row r="1450" ht="21.0" customHeight="1">
      <c r="A1450" s="402"/>
      <c r="B1450" s="403"/>
      <c r="C1450" s="404"/>
      <c r="D1450" s="401"/>
      <c r="E1450" s="258" t="str">
        <f>iferror(vlookup(C1450,'Master data'!$A$1:$C$29,3,0),"--")</f>
        <v>--</v>
      </c>
      <c r="F1450" s="258" t="str">
        <f>iferror(vlookup(C1450,'Master data'!$A$1:$C$29,2,0),"--")</f>
        <v>--</v>
      </c>
    </row>
    <row r="1451" ht="21.0" customHeight="1">
      <c r="A1451" s="405"/>
      <c r="B1451" s="406"/>
      <c r="C1451" s="404"/>
      <c r="D1451" s="400"/>
      <c r="E1451" s="258" t="str">
        <f>iferror(vlookup(C1451,'Master data'!$A$1:$C$29,3,0),"--")</f>
        <v>--</v>
      </c>
      <c r="F1451" s="258" t="str">
        <f>iferror(vlookup(C1451,'Master data'!$A$1:$C$29,2,0),"--")</f>
        <v>--</v>
      </c>
    </row>
    <row r="1452" ht="21.0" customHeight="1">
      <c r="A1452" s="402"/>
      <c r="B1452" s="403"/>
      <c r="C1452" s="404"/>
      <c r="D1452" s="401"/>
      <c r="E1452" s="258" t="str">
        <f>iferror(vlookup(C1452,'Master data'!$A$1:$C$29,3,0),"--")</f>
        <v>--</v>
      </c>
      <c r="F1452" s="258" t="str">
        <f>iferror(vlookup(C1452,'Master data'!$A$1:$C$29,2,0),"--")</f>
        <v>--</v>
      </c>
    </row>
    <row r="1453" ht="21.0" customHeight="1">
      <c r="A1453" s="405"/>
      <c r="B1453" s="406"/>
      <c r="C1453" s="404"/>
      <c r="D1453" s="400"/>
      <c r="E1453" s="258" t="str">
        <f>iferror(vlookup(C1453,'Master data'!$A$1:$C$29,3,0),"--")</f>
        <v>--</v>
      </c>
      <c r="F1453" s="258" t="str">
        <f>iferror(vlookup(C1453,'Master data'!$A$1:$C$29,2,0),"--")</f>
        <v>--</v>
      </c>
    </row>
    <row r="1454" ht="21.0" customHeight="1">
      <c r="A1454" s="402"/>
      <c r="B1454" s="403"/>
      <c r="C1454" s="404"/>
      <c r="D1454" s="401"/>
      <c r="E1454" s="258" t="str">
        <f>iferror(vlookup(C1454,'Master data'!$A$1:$C$29,3,0),"--")</f>
        <v>--</v>
      </c>
      <c r="F1454" s="258" t="str">
        <f>iferror(vlookup(C1454,'Master data'!$A$1:$C$29,2,0),"--")</f>
        <v>--</v>
      </c>
    </row>
    <row r="1455" ht="21.0" customHeight="1">
      <c r="A1455" s="405"/>
      <c r="B1455" s="406"/>
      <c r="C1455" s="404"/>
      <c r="D1455" s="400"/>
      <c r="E1455" s="258" t="str">
        <f>iferror(vlookup(C1455,'Master data'!$A$1:$C$29,3,0),"--")</f>
        <v>--</v>
      </c>
      <c r="F1455" s="258" t="str">
        <f>iferror(vlookup(C1455,'Master data'!$A$1:$C$29,2,0),"--")</f>
        <v>--</v>
      </c>
    </row>
    <row r="1456" ht="21.0" customHeight="1">
      <c r="A1456" s="402"/>
      <c r="B1456" s="403"/>
      <c r="C1456" s="404"/>
      <c r="D1456" s="401"/>
      <c r="E1456" s="258" t="str">
        <f>iferror(vlookup(C1456,'Master data'!$A$1:$C$29,3,0),"--")</f>
        <v>--</v>
      </c>
      <c r="F1456" s="258" t="str">
        <f>iferror(vlookup(C1456,'Master data'!$A$1:$C$29,2,0),"--")</f>
        <v>--</v>
      </c>
    </row>
    <row r="1457" ht="21.0" customHeight="1">
      <c r="A1457" s="405"/>
      <c r="B1457" s="406"/>
      <c r="C1457" s="404"/>
      <c r="D1457" s="400"/>
      <c r="E1457" s="258" t="str">
        <f>iferror(vlookup(C1457,'Master data'!$A$1:$C$29,3,0),"--")</f>
        <v>--</v>
      </c>
      <c r="F1457" s="258" t="str">
        <f>iferror(vlookup(C1457,'Master data'!$A$1:$C$29,2,0),"--")</f>
        <v>--</v>
      </c>
    </row>
    <row r="1458" ht="21.0" customHeight="1">
      <c r="A1458" s="402"/>
      <c r="B1458" s="403"/>
      <c r="C1458" s="404"/>
      <c r="D1458" s="401"/>
      <c r="E1458" s="258" t="str">
        <f>iferror(vlookup(C1458,'Master data'!$A$1:$C$29,3,0),"--")</f>
        <v>--</v>
      </c>
      <c r="F1458" s="258" t="str">
        <f>iferror(vlookup(C1458,'Master data'!$A$1:$C$29,2,0),"--")</f>
        <v>--</v>
      </c>
    </row>
    <row r="1459" ht="21.0" customHeight="1">
      <c r="A1459" s="405"/>
      <c r="B1459" s="406"/>
      <c r="C1459" s="404"/>
      <c r="D1459" s="400"/>
      <c r="E1459" s="258" t="str">
        <f>iferror(vlookup(C1459,'Master data'!$A$1:$C$29,3,0),"--")</f>
        <v>--</v>
      </c>
      <c r="F1459" s="258" t="str">
        <f>iferror(vlookup(C1459,'Master data'!$A$1:$C$29,2,0),"--")</f>
        <v>--</v>
      </c>
    </row>
    <row r="1460" ht="21.0" customHeight="1">
      <c r="A1460" s="402"/>
      <c r="B1460" s="403"/>
      <c r="C1460" s="404"/>
      <c r="D1460" s="401"/>
      <c r="E1460" s="258" t="str">
        <f>iferror(vlookup(C1460,'Master data'!$A$1:$C$29,3,0),"--")</f>
        <v>--</v>
      </c>
      <c r="F1460" s="258" t="str">
        <f>iferror(vlookup(C1460,'Master data'!$A$1:$C$29,2,0),"--")</f>
        <v>--</v>
      </c>
    </row>
    <row r="1461" ht="21.0" customHeight="1">
      <c r="A1461" s="405"/>
      <c r="B1461" s="406"/>
      <c r="C1461" s="404"/>
      <c r="D1461" s="400"/>
      <c r="E1461" s="258" t="str">
        <f>iferror(vlookup(C1461,'Master data'!$A$1:$C$29,3,0),"--")</f>
        <v>--</v>
      </c>
      <c r="F1461" s="258" t="str">
        <f>iferror(vlookup(C1461,'Master data'!$A$1:$C$29,2,0),"--")</f>
        <v>--</v>
      </c>
    </row>
    <row r="1462" ht="21.0" customHeight="1">
      <c r="A1462" s="402"/>
      <c r="B1462" s="403"/>
      <c r="C1462" s="404"/>
      <c r="D1462" s="401"/>
      <c r="E1462" s="258" t="str">
        <f>iferror(vlookup(C1462,'Master data'!$A$1:$C$29,3,0),"--")</f>
        <v>--</v>
      </c>
      <c r="F1462" s="258" t="str">
        <f>iferror(vlookup(C1462,'Master data'!$A$1:$C$29,2,0),"--")</f>
        <v>--</v>
      </c>
    </row>
    <row r="1463" ht="21.0" customHeight="1">
      <c r="A1463" s="405"/>
      <c r="B1463" s="406"/>
      <c r="C1463" s="404"/>
      <c r="D1463" s="400"/>
      <c r="E1463" s="258" t="str">
        <f>iferror(vlookup(C1463,'Master data'!$A$1:$C$29,3,0),"--")</f>
        <v>--</v>
      </c>
      <c r="F1463" s="258" t="str">
        <f>iferror(vlookup(C1463,'Master data'!$A$1:$C$29,2,0),"--")</f>
        <v>--</v>
      </c>
    </row>
    <row r="1464" ht="21.0" customHeight="1">
      <c r="A1464" s="402"/>
      <c r="B1464" s="403"/>
      <c r="C1464" s="404"/>
      <c r="D1464" s="401"/>
      <c r="E1464" s="258" t="str">
        <f>iferror(vlookup(C1464,'Master data'!$A$1:$C$29,3,0),"--")</f>
        <v>--</v>
      </c>
      <c r="F1464" s="258" t="str">
        <f>iferror(vlookup(C1464,'Master data'!$A$1:$C$29,2,0),"--")</f>
        <v>--</v>
      </c>
    </row>
    <row r="1465" ht="21.0" customHeight="1">
      <c r="A1465" s="405"/>
      <c r="B1465" s="406"/>
      <c r="C1465" s="404"/>
      <c r="D1465" s="400"/>
      <c r="E1465" s="258" t="str">
        <f>iferror(vlookup(C1465,'Master data'!$A$1:$C$29,3,0),"--")</f>
        <v>--</v>
      </c>
      <c r="F1465" s="258" t="str">
        <f>iferror(vlookup(C1465,'Master data'!$A$1:$C$29,2,0),"--")</f>
        <v>--</v>
      </c>
    </row>
    <row r="1466" ht="21.0" customHeight="1">
      <c r="A1466" s="402"/>
      <c r="B1466" s="403"/>
      <c r="C1466" s="404"/>
      <c r="D1466" s="401"/>
      <c r="E1466" s="258" t="str">
        <f>iferror(vlookup(C1466,'Master data'!$A$1:$C$29,3,0),"--")</f>
        <v>--</v>
      </c>
      <c r="F1466" s="258" t="str">
        <f>iferror(vlookup(C1466,'Master data'!$A$1:$C$29,2,0),"--")</f>
        <v>--</v>
      </c>
    </row>
    <row r="1467" ht="21.0" customHeight="1">
      <c r="A1467" s="405"/>
      <c r="B1467" s="406"/>
      <c r="C1467" s="404"/>
      <c r="D1467" s="400"/>
      <c r="E1467" s="258" t="str">
        <f>iferror(vlookup(C1467,'Master data'!$A$1:$C$29,3,0),"--")</f>
        <v>--</v>
      </c>
      <c r="F1467" s="258" t="str">
        <f>iferror(vlookup(C1467,'Master data'!$A$1:$C$29,2,0),"--")</f>
        <v>--</v>
      </c>
    </row>
    <row r="1468" ht="21.0" customHeight="1">
      <c r="A1468" s="402"/>
      <c r="B1468" s="403"/>
      <c r="C1468" s="404"/>
      <c r="D1468" s="401"/>
      <c r="E1468" s="258" t="str">
        <f>iferror(vlookup(C1468,'Master data'!$A$1:$C$29,3,0),"--")</f>
        <v>--</v>
      </c>
      <c r="F1468" s="258" t="str">
        <f>iferror(vlookup(C1468,'Master data'!$A$1:$C$29,2,0),"--")</f>
        <v>--</v>
      </c>
    </row>
    <row r="1469" ht="21.0" customHeight="1">
      <c r="A1469" s="405"/>
      <c r="B1469" s="406"/>
      <c r="C1469" s="404"/>
      <c r="D1469" s="400"/>
      <c r="E1469" s="258" t="str">
        <f>iferror(vlookup(C1469,'Master data'!$A$1:$C$29,3,0),"--")</f>
        <v>--</v>
      </c>
      <c r="F1469" s="258" t="str">
        <f>iferror(vlookup(C1469,'Master data'!$A$1:$C$29,2,0),"--")</f>
        <v>--</v>
      </c>
    </row>
    <row r="1470" ht="21.0" customHeight="1">
      <c r="A1470" s="402"/>
      <c r="B1470" s="403"/>
      <c r="C1470" s="404"/>
      <c r="D1470" s="401"/>
      <c r="E1470" s="258" t="str">
        <f>iferror(vlookup(C1470,'Master data'!$A$1:$C$29,3,0),"--")</f>
        <v>--</v>
      </c>
      <c r="F1470" s="258" t="str">
        <f>iferror(vlookup(C1470,'Master data'!$A$1:$C$29,2,0),"--")</f>
        <v>--</v>
      </c>
    </row>
    <row r="1471" ht="21.0" customHeight="1">
      <c r="A1471" s="405"/>
      <c r="B1471" s="406"/>
      <c r="C1471" s="404"/>
      <c r="D1471" s="400"/>
      <c r="E1471" s="258" t="str">
        <f>iferror(vlookup(C1471,'Master data'!$A$1:$C$29,3,0),"--")</f>
        <v>--</v>
      </c>
      <c r="F1471" s="258" t="str">
        <f>iferror(vlookup(C1471,'Master data'!$A$1:$C$29,2,0),"--")</f>
        <v>--</v>
      </c>
    </row>
    <row r="1472" ht="21.0" customHeight="1">
      <c r="A1472" s="402"/>
      <c r="B1472" s="403"/>
      <c r="C1472" s="404"/>
      <c r="D1472" s="401"/>
      <c r="E1472" s="258" t="str">
        <f>iferror(vlookup(C1472,'Master data'!$A$1:$C$29,3,0),"--")</f>
        <v>--</v>
      </c>
      <c r="F1472" s="258" t="str">
        <f>iferror(vlookup(C1472,'Master data'!$A$1:$C$29,2,0),"--")</f>
        <v>--</v>
      </c>
    </row>
    <row r="1473" ht="21.0" customHeight="1">
      <c r="A1473" s="405"/>
      <c r="B1473" s="406"/>
      <c r="C1473" s="404"/>
      <c r="D1473" s="400"/>
      <c r="E1473" s="258" t="str">
        <f>iferror(vlookup(C1473,'Master data'!$A$1:$C$29,3,0),"--")</f>
        <v>--</v>
      </c>
      <c r="F1473" s="258" t="str">
        <f>iferror(vlookup(C1473,'Master data'!$A$1:$C$29,2,0),"--")</f>
        <v>--</v>
      </c>
    </row>
    <row r="1474" ht="21.0" customHeight="1">
      <c r="A1474" s="402"/>
      <c r="B1474" s="403"/>
      <c r="C1474" s="404"/>
      <c r="D1474" s="401"/>
      <c r="E1474" s="258" t="str">
        <f>iferror(vlookup(C1474,'Master data'!$A$1:$C$29,3,0),"--")</f>
        <v>--</v>
      </c>
      <c r="F1474" s="258" t="str">
        <f>iferror(vlookup(C1474,'Master data'!$A$1:$C$29,2,0),"--")</f>
        <v>--</v>
      </c>
    </row>
    <row r="1475" ht="21.0" customHeight="1">
      <c r="A1475" s="405"/>
      <c r="B1475" s="406"/>
      <c r="C1475" s="404"/>
      <c r="D1475" s="400"/>
      <c r="E1475" s="258" t="str">
        <f>iferror(vlookup(C1475,'Master data'!$A$1:$C$29,3,0),"--")</f>
        <v>--</v>
      </c>
      <c r="F1475" s="258" t="str">
        <f>iferror(vlookup(C1475,'Master data'!$A$1:$C$29,2,0),"--")</f>
        <v>--</v>
      </c>
    </row>
    <row r="1476" ht="21.0" customHeight="1">
      <c r="A1476" s="402"/>
      <c r="B1476" s="403"/>
      <c r="C1476" s="404"/>
      <c r="D1476" s="401"/>
      <c r="E1476" s="258" t="str">
        <f>iferror(vlookup(C1476,'Master data'!$A$1:$C$29,3,0),"--")</f>
        <v>--</v>
      </c>
      <c r="F1476" s="258" t="str">
        <f>iferror(vlookup(C1476,'Master data'!$A$1:$C$29,2,0),"--")</f>
        <v>--</v>
      </c>
    </row>
    <row r="1477" ht="21.0" customHeight="1">
      <c r="A1477" s="405"/>
      <c r="B1477" s="406"/>
      <c r="C1477" s="404"/>
      <c r="D1477" s="400"/>
      <c r="E1477" s="258" t="str">
        <f>iferror(vlookup(C1477,'Master data'!$A$1:$C$29,3,0),"--")</f>
        <v>--</v>
      </c>
      <c r="F1477" s="258" t="str">
        <f>iferror(vlookup(C1477,'Master data'!$A$1:$C$29,2,0),"--")</f>
        <v>--</v>
      </c>
    </row>
    <row r="1478" ht="21.0" customHeight="1">
      <c r="A1478" s="402"/>
      <c r="B1478" s="403"/>
      <c r="C1478" s="404"/>
      <c r="D1478" s="401"/>
      <c r="E1478" s="258" t="str">
        <f>iferror(vlookup(C1478,'Master data'!$A$1:$C$29,3,0),"--")</f>
        <v>--</v>
      </c>
      <c r="F1478" s="258" t="str">
        <f>iferror(vlookup(C1478,'Master data'!$A$1:$C$29,2,0),"--")</f>
        <v>--</v>
      </c>
    </row>
    <row r="1479" ht="21.0" customHeight="1">
      <c r="A1479" s="405"/>
      <c r="B1479" s="406"/>
      <c r="C1479" s="404"/>
      <c r="D1479" s="400"/>
      <c r="E1479" s="258" t="str">
        <f>iferror(vlookup(C1479,'Master data'!$A$1:$C$29,3,0),"--")</f>
        <v>--</v>
      </c>
      <c r="F1479" s="258" t="str">
        <f>iferror(vlookup(C1479,'Master data'!$A$1:$C$29,2,0),"--")</f>
        <v>--</v>
      </c>
    </row>
    <row r="1480" ht="21.0" customHeight="1">
      <c r="A1480" s="402"/>
      <c r="B1480" s="403"/>
      <c r="C1480" s="404"/>
      <c r="D1480" s="401"/>
      <c r="E1480" s="258" t="str">
        <f>iferror(vlookup(C1480,'Master data'!$A$1:$C$29,3,0),"--")</f>
        <v>--</v>
      </c>
      <c r="F1480" s="258" t="str">
        <f>iferror(vlookup(C1480,'Master data'!$A$1:$C$29,2,0),"--")</f>
        <v>--</v>
      </c>
    </row>
    <row r="1481" ht="21.0" customHeight="1">
      <c r="A1481" s="405"/>
      <c r="B1481" s="406"/>
      <c r="C1481" s="404"/>
      <c r="D1481" s="400"/>
      <c r="E1481" s="258" t="str">
        <f>iferror(vlookup(C1481,'Master data'!$A$1:$C$29,3,0),"--")</f>
        <v>--</v>
      </c>
      <c r="F1481" s="258" t="str">
        <f>iferror(vlookup(C1481,'Master data'!$A$1:$C$29,2,0),"--")</f>
        <v>--</v>
      </c>
    </row>
    <row r="1482" ht="21.0" customHeight="1">
      <c r="A1482" s="402"/>
      <c r="B1482" s="403"/>
      <c r="C1482" s="404"/>
      <c r="D1482" s="401"/>
      <c r="E1482" s="258" t="str">
        <f>iferror(vlookup(C1482,'Master data'!$A$1:$C$29,3,0),"--")</f>
        <v>--</v>
      </c>
      <c r="F1482" s="258" t="str">
        <f>iferror(vlookup(C1482,'Master data'!$A$1:$C$29,2,0),"--")</f>
        <v>--</v>
      </c>
    </row>
    <row r="1483" ht="21.0" customHeight="1">
      <c r="A1483" s="407"/>
      <c r="B1483" s="408"/>
      <c r="C1483" s="409"/>
      <c r="D1483" s="410"/>
      <c r="E1483" s="258" t="str">
        <f>iferror(vlookup(C1483,'Master data'!$A$1:$C$29,3,0),"--")</f>
        <v>--</v>
      </c>
      <c r="F1483" s="258" t="str">
        <f>iferror(vlookup(C1483,'Master data'!$A$1:$C$29,2,0),"--")</f>
        <v>--</v>
      </c>
    </row>
    <row r="1484" ht="21.0" customHeight="1">
      <c r="A1484" s="411"/>
      <c r="B1484" s="412"/>
      <c r="C1484" s="409"/>
      <c r="D1484" s="413"/>
      <c r="E1484" s="258" t="str">
        <f>iferror(vlookup(C1484,'Master data'!$A$1:$C$29,3,0),"--")</f>
        <v>--</v>
      </c>
      <c r="F1484" s="258" t="str">
        <f>iferror(vlookup(C1484,'Master data'!$A$1:$C$29,2,0),"--")</f>
        <v>--</v>
      </c>
    </row>
    <row r="1485" ht="21.0" customHeight="1">
      <c r="A1485" s="407"/>
      <c r="B1485" s="408"/>
      <c r="C1485" s="409"/>
      <c r="D1485" s="410"/>
      <c r="E1485" s="258" t="str">
        <f>iferror(vlookup(C1485,'Master data'!$A$1:$C$29,3,0),"--")</f>
        <v>--</v>
      </c>
      <c r="F1485" s="258" t="str">
        <f>iferror(vlookup(C1485,'Master data'!$A$1:$C$29,2,0),"--")</f>
        <v>--</v>
      </c>
    </row>
    <row r="1486" ht="21.0" customHeight="1">
      <c r="A1486" s="411"/>
      <c r="B1486" s="412"/>
      <c r="C1486" s="409"/>
      <c r="D1486" s="413"/>
      <c r="E1486" s="258" t="str">
        <f>iferror(vlookup(C1486,'Master data'!$A$1:$C$29,3,0),"--")</f>
        <v>--</v>
      </c>
      <c r="F1486" s="258" t="str">
        <f>iferror(vlookup(C1486,'Master data'!$A$1:$C$29,2,0),"--")</f>
        <v>--</v>
      </c>
    </row>
    <row r="1487" ht="21.0" customHeight="1">
      <c r="A1487" s="407"/>
      <c r="B1487" s="408"/>
      <c r="C1487" s="409"/>
      <c r="D1487" s="410"/>
      <c r="E1487" s="258" t="str">
        <f>iferror(vlookup(C1487,'Master data'!$A$1:$C$29,3,0),"--")</f>
        <v>--</v>
      </c>
      <c r="F1487" s="258" t="str">
        <f>iferror(vlookup(C1487,'Master data'!$A$1:$C$29,2,0),"--")</f>
        <v>--</v>
      </c>
    </row>
    <row r="1488" ht="21.0" customHeight="1">
      <c r="A1488" s="411"/>
      <c r="B1488" s="412"/>
      <c r="C1488" s="409"/>
      <c r="D1488" s="413"/>
      <c r="E1488" s="258" t="str">
        <f>iferror(vlookup(C1488,'Master data'!$A$1:$C$29,3,0),"--")</f>
        <v>--</v>
      </c>
      <c r="F1488" s="258" t="str">
        <f>iferror(vlookup(C1488,'Master data'!$A$1:$C$29,2,0),"--")</f>
        <v>--</v>
      </c>
    </row>
    <row r="1489" ht="21.0" customHeight="1">
      <c r="A1489" s="407"/>
      <c r="B1489" s="408"/>
      <c r="C1489" s="409"/>
      <c r="D1489" s="410"/>
      <c r="E1489" s="258" t="str">
        <f>iferror(vlookup(C1489,'Master data'!$A$1:$C$29,3,0),"--")</f>
        <v>--</v>
      </c>
      <c r="F1489" s="258" t="str">
        <f>iferror(vlookup(C1489,'Master data'!$A$1:$C$29,2,0),"--")</f>
        <v>--</v>
      </c>
    </row>
    <row r="1490" ht="21.0" customHeight="1">
      <c r="A1490" s="165"/>
      <c r="B1490" s="172"/>
      <c r="C1490" s="414"/>
      <c r="D1490" s="168"/>
      <c r="E1490" s="258" t="str">
        <f>iferror(vlookup(C1490,'Master data'!$A$1:$C$29,3,0),"--")</f>
        <v>--</v>
      </c>
      <c r="F1490" s="258" t="str">
        <f>iferror(vlookup(C1490,'Master data'!$A$1:$C$29,2,0),"--")</f>
        <v>--</v>
      </c>
    </row>
    <row r="1491" ht="21.0" customHeight="1">
      <c r="A1491" s="165"/>
      <c r="B1491" s="172"/>
      <c r="C1491" s="414"/>
      <c r="D1491" s="168"/>
      <c r="E1491" s="258" t="str">
        <f>iferror(vlookup(C1491,'Master data'!$A$1:$C$29,3,0),"--")</f>
        <v>--</v>
      </c>
      <c r="F1491" s="258" t="str">
        <f>iferror(vlookup(C1491,'Master data'!$A$1:$C$29,2,0),"--")</f>
        <v>--</v>
      </c>
    </row>
    <row r="1492" ht="21.0" customHeight="1">
      <c r="A1492" s="165"/>
      <c r="B1492" s="172"/>
      <c r="C1492" s="414"/>
      <c r="D1492" s="168"/>
      <c r="E1492" s="258" t="str">
        <f>iferror(vlookup(C1492,'Master data'!$A$1:$C$29,3,0),"--")</f>
        <v>--</v>
      </c>
      <c r="F1492" s="258" t="str">
        <f>iferror(vlookup(C1492,'Master data'!$A$1:$C$29,2,0),"--")</f>
        <v>--</v>
      </c>
    </row>
    <row r="1493" ht="21.0" customHeight="1">
      <c r="A1493" s="165"/>
      <c r="B1493" s="172"/>
      <c r="C1493" s="414"/>
      <c r="D1493" s="168"/>
      <c r="E1493" s="258" t="str">
        <f>iferror(vlookup(C1493,'Master data'!$A$1:$C$29,3,0),"--")</f>
        <v>--</v>
      </c>
      <c r="F1493" s="258" t="str">
        <f>iferror(vlookup(C1493,'Master data'!$A$1:$C$29,2,0),"--")</f>
        <v>--</v>
      </c>
    </row>
    <row r="1494" ht="21.0" customHeight="1">
      <c r="A1494" s="165"/>
      <c r="B1494" s="172"/>
      <c r="C1494" s="414"/>
      <c r="D1494" s="168"/>
      <c r="E1494" s="258" t="str">
        <f>iferror(vlookup(C1494,'Master data'!$A$1:$C$29,3,0),"--")</f>
        <v>--</v>
      </c>
      <c r="F1494" s="258" t="str">
        <f>iferror(vlookup(C1494,'Master data'!$A$1:$C$29,2,0),"--")</f>
        <v>--</v>
      </c>
    </row>
    <row r="1495" ht="21.0" customHeight="1">
      <c r="A1495" s="165"/>
      <c r="B1495" s="172"/>
      <c r="C1495" s="414"/>
      <c r="D1495" s="168"/>
      <c r="E1495" s="258" t="str">
        <f>iferror(vlookup(C1495,'Master data'!$A$1:$C$29,3,0),"--")</f>
        <v>--</v>
      </c>
      <c r="F1495" s="258" t="str">
        <f>iferror(vlookup(C1495,'Master data'!$A$1:$C$29,2,0),"--")</f>
        <v>--</v>
      </c>
    </row>
    <row r="1496" ht="21.0" customHeight="1">
      <c r="A1496" s="165"/>
      <c r="B1496" s="172"/>
      <c r="C1496" s="414"/>
      <c r="D1496" s="168"/>
      <c r="E1496" s="258" t="str">
        <f>iferror(vlookup(C1496,'Master data'!$A$1:$C$29,3,0),"--")</f>
        <v>--</v>
      </c>
      <c r="F1496" s="258" t="str">
        <f>iferror(vlookup(C1496,'Master data'!$A$1:$C$29,2,0),"--")</f>
        <v>--</v>
      </c>
    </row>
    <row r="1497" ht="21.0" customHeight="1">
      <c r="A1497" s="165"/>
      <c r="B1497" s="172"/>
      <c r="C1497" s="414"/>
      <c r="D1497" s="168"/>
      <c r="E1497" s="258" t="str">
        <f>iferror(vlookup(C1497,'Master data'!$A$1:$C$29,3,0),"--")</f>
        <v>--</v>
      </c>
      <c r="F1497" s="258" t="str">
        <f>iferror(vlookup(C1497,'Master data'!$A$1:$C$29,2,0),"--")</f>
        <v>--</v>
      </c>
    </row>
    <row r="1498" ht="21.0" customHeight="1">
      <c r="A1498" s="165"/>
      <c r="B1498" s="172"/>
      <c r="C1498" s="414"/>
      <c r="D1498" s="168"/>
      <c r="E1498" s="258" t="str">
        <f>iferror(vlookup(C1498,'Master data'!$A$1:$C$29,3,0),"--")</f>
        <v>--</v>
      </c>
      <c r="F1498" s="258" t="str">
        <f>iferror(vlookup(C1498,'Master data'!$A$1:$C$29,2,0),"--")</f>
        <v>--</v>
      </c>
    </row>
    <row r="1499" ht="21.0" customHeight="1">
      <c r="A1499" s="165"/>
      <c r="B1499" s="172"/>
      <c r="C1499" s="414"/>
      <c r="D1499" s="168"/>
      <c r="E1499" s="258" t="str">
        <f>iferror(vlookup(C1499,'Master data'!$A$1:$C$29,3,0),"--")</f>
        <v>--</v>
      </c>
      <c r="F1499" s="258" t="str">
        <f>iferror(vlookup(C1499,'Master data'!$A$1:$C$29,2,0),"--")</f>
        <v>--</v>
      </c>
    </row>
    <row r="1500" ht="21.0" customHeight="1">
      <c r="A1500" s="165"/>
      <c r="B1500" s="172"/>
      <c r="C1500" s="414"/>
      <c r="D1500" s="168"/>
      <c r="E1500" s="258" t="str">
        <f>iferror(vlookup(C1500,'Master data'!$A$1:$C$29,3,0),"--")</f>
        <v>--</v>
      </c>
      <c r="F1500" s="258" t="str">
        <f>iferror(vlookup(C1500,'Master data'!$A$1:$C$29,2,0),"--")</f>
        <v>--</v>
      </c>
    </row>
    <row r="1501" ht="21.0" customHeight="1">
      <c r="A1501" s="165"/>
      <c r="B1501" s="172"/>
      <c r="C1501" s="414"/>
      <c r="D1501" s="168"/>
      <c r="E1501" s="258" t="str">
        <f>iferror(vlookup(C1501,'Master data'!$A$1:$C$29,3,0),"--")</f>
        <v>--</v>
      </c>
      <c r="F1501" s="258" t="str">
        <f>iferror(vlookup(C1501,'Master data'!$A$1:$C$29,2,0),"--")</f>
        <v>--</v>
      </c>
    </row>
    <row r="1502" ht="21.0" customHeight="1">
      <c r="A1502" s="165"/>
      <c r="B1502" s="172"/>
      <c r="C1502" s="414"/>
      <c r="D1502" s="168"/>
      <c r="E1502" s="258" t="str">
        <f>iferror(vlookup(C1502,'Master data'!$A$1:$C$29,3,0),"--")</f>
        <v>--</v>
      </c>
      <c r="F1502" s="258" t="str">
        <f>iferror(vlookup(C1502,'Master data'!$A$1:$C$29,2,0),"--")</f>
        <v>--</v>
      </c>
    </row>
    <row r="1503" ht="21.0" customHeight="1">
      <c r="A1503" s="165"/>
      <c r="B1503" s="172"/>
      <c r="C1503" s="414"/>
      <c r="D1503" s="168"/>
      <c r="E1503" s="258" t="str">
        <f>iferror(vlookup(C1503,'Master data'!$A$1:$C$29,3,0),"--")</f>
        <v>--</v>
      </c>
      <c r="F1503" s="258" t="str">
        <f>iferror(vlookup(C1503,'Master data'!$A$1:$C$29,2,0),"--")</f>
        <v>--</v>
      </c>
    </row>
    <row r="1504" ht="21.0" customHeight="1">
      <c r="A1504" s="165"/>
      <c r="B1504" s="172"/>
      <c r="C1504" s="414"/>
      <c r="D1504" s="168"/>
      <c r="E1504" s="258" t="str">
        <f>iferror(vlookup(C1504,'Master data'!$A$1:$C$29,3,0),"--")</f>
        <v>--</v>
      </c>
      <c r="F1504" s="258" t="str">
        <f>iferror(vlookup(C1504,'Master data'!$A$1:$C$29,2,0),"--")</f>
        <v>--</v>
      </c>
    </row>
    <row r="1505" ht="21.0" customHeight="1">
      <c r="A1505" s="165"/>
      <c r="B1505" s="172"/>
      <c r="C1505" s="414"/>
      <c r="D1505" s="168"/>
      <c r="E1505" s="258" t="str">
        <f>iferror(vlookup(C1505,'Master data'!$A$1:$C$29,3,0),"--")</f>
        <v>--</v>
      </c>
      <c r="F1505" s="258" t="str">
        <f>iferror(vlookup(C1505,'Master data'!$A$1:$C$29,2,0),"--")</f>
        <v>--</v>
      </c>
    </row>
    <row r="1506" ht="21.0" customHeight="1">
      <c r="A1506" s="165"/>
      <c r="B1506" s="172"/>
      <c r="C1506" s="414"/>
      <c r="D1506" s="168"/>
      <c r="E1506" s="258" t="str">
        <f>iferror(vlookup(C1506,'Master data'!$A$1:$C$29,3,0),"--")</f>
        <v>--</v>
      </c>
      <c r="F1506" s="258" t="str">
        <f>iferror(vlookup(C1506,'Master data'!$A$1:$C$29,2,0),"--")</f>
        <v>--</v>
      </c>
    </row>
    <row r="1507" ht="21.0" customHeight="1">
      <c r="A1507" s="165"/>
      <c r="B1507" s="172"/>
      <c r="C1507" s="414"/>
      <c r="D1507" s="168"/>
      <c r="E1507" s="258" t="str">
        <f>iferror(vlookup(C1507,'Master data'!$A$1:$C$29,3,0),"--")</f>
        <v>--</v>
      </c>
      <c r="F1507" s="258" t="str">
        <f>iferror(vlookup(C1507,'Master data'!$A$1:$C$29,2,0),"--")</f>
        <v>--</v>
      </c>
    </row>
    <row r="1508" ht="21.0" customHeight="1">
      <c r="A1508" s="165"/>
      <c r="B1508" s="172"/>
      <c r="C1508" s="414"/>
      <c r="D1508" s="168"/>
      <c r="E1508" s="258" t="str">
        <f>iferror(vlookup(C1508,'Master data'!$A$1:$C$29,3,0),"--")</f>
        <v>--</v>
      </c>
      <c r="F1508" s="258" t="str">
        <f>iferror(vlookup(C1508,'Master data'!$A$1:$C$29,2,0),"--")</f>
        <v>--</v>
      </c>
    </row>
    <row r="1509" ht="21.0" customHeight="1">
      <c r="A1509" s="165"/>
      <c r="B1509" s="172"/>
      <c r="C1509" s="414"/>
      <c r="D1509" s="168"/>
      <c r="E1509" s="258" t="str">
        <f>iferror(vlookup(C1509,'Master data'!$A$1:$C$29,3,0),"--")</f>
        <v>--</v>
      </c>
      <c r="F1509" s="258" t="str">
        <f>iferror(vlookup(C1509,'Master data'!$A$1:$C$29,2,0),"--")</f>
        <v>--</v>
      </c>
    </row>
    <row r="1510" ht="21.0" customHeight="1">
      <c r="A1510" s="165"/>
      <c r="B1510" s="172"/>
      <c r="C1510" s="414"/>
      <c r="D1510" s="168"/>
      <c r="E1510" s="258" t="str">
        <f>iferror(vlookup(C1510,'Master data'!$A$1:$C$29,3,0),"--")</f>
        <v>--</v>
      </c>
      <c r="F1510" s="258" t="str">
        <f>iferror(vlookup(C1510,'Master data'!$A$1:$C$29,2,0),"--")</f>
        <v>--</v>
      </c>
    </row>
    <row r="1511" ht="21.0" customHeight="1">
      <c r="A1511" s="165"/>
      <c r="B1511" s="172"/>
      <c r="C1511" s="414"/>
      <c r="D1511" s="168"/>
      <c r="E1511" s="258" t="str">
        <f>iferror(vlookup(C1511,'Master data'!$A$1:$C$29,3,0),"--")</f>
        <v>--</v>
      </c>
      <c r="F1511" s="258" t="str">
        <f>iferror(vlookup(C1511,'Master data'!$A$1:$C$29,2,0),"--")</f>
        <v>--</v>
      </c>
    </row>
    <row r="1512" ht="21.0" customHeight="1">
      <c r="A1512" s="165"/>
      <c r="B1512" s="172"/>
      <c r="C1512" s="414"/>
      <c r="D1512" s="168"/>
      <c r="E1512" s="258" t="str">
        <f>iferror(vlookup(C1512,'Master data'!$A$1:$C$29,3,0),"--")</f>
        <v>--</v>
      </c>
      <c r="F1512" s="258" t="str">
        <f>iferror(vlookup(C1512,'Master data'!$A$1:$C$29,2,0),"--")</f>
        <v>--</v>
      </c>
    </row>
    <row r="1513" ht="21.0" customHeight="1">
      <c r="A1513" s="165"/>
      <c r="B1513" s="172"/>
      <c r="C1513" s="414"/>
      <c r="D1513" s="168"/>
      <c r="E1513" s="258" t="str">
        <f>iferror(vlookup(C1513,'Master data'!$A$1:$C$29,3,0),"--")</f>
        <v>--</v>
      </c>
      <c r="F1513" s="258" t="str">
        <f>iferror(vlookup(C1513,'Master data'!$A$1:$C$29,2,0),"--")</f>
        <v>--</v>
      </c>
    </row>
    <row r="1514" ht="21.0" customHeight="1">
      <c r="A1514" s="165"/>
      <c r="B1514" s="172"/>
      <c r="C1514" s="414"/>
      <c r="D1514" s="168"/>
      <c r="E1514" s="258" t="str">
        <f>iferror(vlookup(C1514,'Master data'!$A$1:$C$29,3,0),"--")</f>
        <v>--</v>
      </c>
      <c r="F1514" s="258" t="str">
        <f>iferror(vlookup(C1514,'Master data'!$A$1:$C$29,2,0),"--")</f>
        <v>--</v>
      </c>
    </row>
    <row r="1515" ht="21.0" customHeight="1">
      <c r="A1515" s="165"/>
      <c r="B1515" s="172"/>
      <c r="C1515" s="414"/>
      <c r="D1515" s="168"/>
      <c r="E1515" s="258" t="str">
        <f>iferror(vlookup(C1515,'Master data'!$A$1:$C$29,3,0),"--")</f>
        <v>--</v>
      </c>
      <c r="F1515" s="258" t="str">
        <f>iferror(vlookup(C1515,'Master data'!$A$1:$C$29,2,0),"--")</f>
        <v>--</v>
      </c>
    </row>
    <row r="1516" ht="21.0" customHeight="1">
      <c r="A1516" s="165"/>
      <c r="B1516" s="172"/>
      <c r="C1516" s="414"/>
      <c r="D1516" s="168"/>
      <c r="E1516" s="258" t="str">
        <f>iferror(vlookup(C1516,'Master data'!$A$1:$C$29,3,0),"--")</f>
        <v>--</v>
      </c>
      <c r="F1516" s="258" t="str">
        <f>iferror(vlookup(C1516,'Master data'!$A$1:$C$29,2,0),"--")</f>
        <v>--</v>
      </c>
    </row>
    <row r="1517" ht="21.0" customHeight="1">
      <c r="A1517" s="165"/>
      <c r="B1517" s="172"/>
      <c r="C1517" s="414"/>
      <c r="D1517" s="168"/>
      <c r="E1517" s="258" t="str">
        <f>iferror(vlookup(C1517,'Master data'!$A$1:$C$29,3,0),"--")</f>
        <v>--</v>
      </c>
      <c r="F1517" s="258" t="str">
        <f>iferror(vlookup(C1517,'Master data'!$A$1:$C$29,2,0),"--")</f>
        <v>--</v>
      </c>
    </row>
    <row r="1518" ht="21.0" customHeight="1">
      <c r="A1518" s="165"/>
      <c r="B1518" s="172"/>
      <c r="C1518" s="414"/>
      <c r="D1518" s="168"/>
      <c r="E1518" s="258" t="str">
        <f>iferror(vlookup(C1518,'Master data'!$A$1:$C$29,3,0),"--")</f>
        <v>--</v>
      </c>
      <c r="F1518" s="258" t="str">
        <f>iferror(vlookup(C1518,'Master data'!$A$1:$C$29,2,0),"--")</f>
        <v>--</v>
      </c>
    </row>
    <row r="1519" ht="21.0" customHeight="1">
      <c r="A1519" s="165"/>
      <c r="B1519" s="172"/>
      <c r="C1519" s="414"/>
      <c r="D1519" s="168"/>
      <c r="E1519" s="258" t="str">
        <f>iferror(vlookup(C1519,'Master data'!$A$1:$C$29,3,0),"--")</f>
        <v>--</v>
      </c>
      <c r="F1519" s="258" t="str">
        <f>iferror(vlookup(C1519,'Master data'!$A$1:$C$29,2,0),"--")</f>
        <v>--</v>
      </c>
    </row>
    <row r="1520" ht="21.0" customHeight="1">
      <c r="A1520" s="165"/>
      <c r="B1520" s="172"/>
      <c r="C1520" s="414"/>
      <c r="D1520" s="168"/>
      <c r="E1520" s="258" t="str">
        <f>iferror(vlookup(C1520,'Master data'!$A$1:$C$29,3,0),"--")</f>
        <v>--</v>
      </c>
      <c r="F1520" s="258" t="str">
        <f>iferror(vlookup(C1520,'Master data'!$A$1:$C$29,2,0),"--")</f>
        <v>--</v>
      </c>
    </row>
    <row r="1521" ht="21.0" customHeight="1">
      <c r="A1521" s="165"/>
      <c r="B1521" s="172"/>
      <c r="C1521" s="414"/>
      <c r="D1521" s="168"/>
      <c r="E1521" s="258" t="str">
        <f>iferror(vlookup(C1521,'Master data'!$A$1:$C$29,3,0),"--")</f>
        <v>--</v>
      </c>
      <c r="F1521" s="258" t="str">
        <f>iferror(vlookup(C1521,'Master data'!$A$1:$C$29,2,0),"--")</f>
        <v>--</v>
      </c>
    </row>
    <row r="1522" ht="21.0" customHeight="1">
      <c r="A1522" s="165"/>
      <c r="B1522" s="172"/>
      <c r="C1522" s="414"/>
      <c r="D1522" s="168"/>
      <c r="E1522" s="258" t="str">
        <f>iferror(vlookup(C1522,'Master data'!$A$1:$C$29,3,0),"--")</f>
        <v>--</v>
      </c>
      <c r="F1522" s="258" t="str">
        <f>iferror(vlookup(C1522,'Master data'!$A$1:$C$29,2,0),"--")</f>
        <v>--</v>
      </c>
    </row>
    <row r="1523" ht="21.0" customHeight="1">
      <c r="A1523" s="165"/>
      <c r="B1523" s="172"/>
      <c r="C1523" s="414"/>
      <c r="D1523" s="168"/>
      <c r="E1523" s="258" t="str">
        <f>iferror(vlookup(C1523,'Master data'!$A$1:$C$29,3,0),"--")</f>
        <v>--</v>
      </c>
      <c r="F1523" s="258" t="str">
        <f>iferror(vlookup(C1523,'Master data'!$A$1:$C$29,2,0),"--")</f>
        <v>--</v>
      </c>
    </row>
    <row r="1524" ht="21.0" customHeight="1">
      <c r="A1524" s="165"/>
      <c r="B1524" s="172"/>
      <c r="C1524" s="414"/>
      <c r="D1524" s="168"/>
      <c r="E1524" s="258" t="str">
        <f>iferror(vlookup(C1524,'Master data'!$A$1:$C$29,3,0),"--")</f>
        <v>--</v>
      </c>
      <c r="F1524" s="258" t="str">
        <f>iferror(vlookup(C1524,'Master data'!$A$1:$C$29,2,0),"--")</f>
        <v>--</v>
      </c>
    </row>
    <row r="1525" ht="21.0" customHeight="1">
      <c r="A1525" s="165"/>
      <c r="B1525" s="172"/>
      <c r="C1525" s="414"/>
      <c r="D1525" s="168"/>
      <c r="E1525" s="258" t="str">
        <f>iferror(vlookup(C1525,'Master data'!$A$1:$C$29,3,0),"--")</f>
        <v>--</v>
      </c>
      <c r="F1525" s="258" t="str">
        <f>iferror(vlookup(C1525,'Master data'!$A$1:$C$29,2,0),"--")</f>
        <v>--</v>
      </c>
    </row>
    <row r="1526" ht="21.0" customHeight="1">
      <c r="A1526" s="165"/>
      <c r="B1526" s="172"/>
      <c r="C1526" s="414"/>
      <c r="D1526" s="168"/>
      <c r="E1526" s="258" t="str">
        <f>iferror(vlookup(C1526,'Master data'!$A$1:$C$29,3,0),"--")</f>
        <v>--</v>
      </c>
      <c r="F1526" s="258" t="str">
        <f>iferror(vlookup(C1526,'Master data'!$A$1:$C$29,2,0),"--")</f>
        <v>--</v>
      </c>
    </row>
    <row r="1527" ht="21.0" customHeight="1">
      <c r="A1527" s="165"/>
      <c r="B1527" s="172"/>
      <c r="C1527" s="414"/>
      <c r="D1527" s="168"/>
      <c r="E1527" s="258" t="str">
        <f>iferror(vlookup(C1527,'Master data'!$A$1:$C$29,3,0),"--")</f>
        <v>--</v>
      </c>
      <c r="F1527" s="258" t="str">
        <f>iferror(vlookup(C1527,'Master data'!$A$1:$C$29,2,0),"--")</f>
        <v>--</v>
      </c>
    </row>
    <row r="1528" ht="21.0" customHeight="1">
      <c r="A1528" s="165"/>
      <c r="B1528" s="172"/>
      <c r="C1528" s="414"/>
      <c r="D1528" s="168"/>
      <c r="E1528" s="258" t="str">
        <f>iferror(vlookup(C1528,'Master data'!$A$1:$C$29,3,0),"--")</f>
        <v>--</v>
      </c>
      <c r="F1528" s="258" t="str">
        <f>iferror(vlookup(C1528,'Master data'!$A$1:$C$29,2,0),"--")</f>
        <v>--</v>
      </c>
    </row>
    <row r="1529" ht="21.0" customHeight="1">
      <c r="A1529" s="165"/>
      <c r="B1529" s="172"/>
      <c r="C1529" s="414"/>
      <c r="D1529" s="168"/>
      <c r="E1529" s="258" t="str">
        <f>iferror(vlookup(C1529,'Master data'!$A$1:$C$29,3,0),"--")</f>
        <v>--</v>
      </c>
      <c r="F1529" s="258" t="str">
        <f>iferror(vlookup(C1529,'Master data'!$A$1:$C$29,2,0),"--")</f>
        <v>--</v>
      </c>
    </row>
    <row r="1530" ht="21.0" customHeight="1">
      <c r="A1530" s="165"/>
      <c r="B1530" s="172"/>
      <c r="C1530" s="414"/>
      <c r="D1530" s="168"/>
      <c r="E1530" s="258" t="str">
        <f>iferror(vlookup(C1530,'Master data'!$A$1:$C$29,3,0),"--")</f>
        <v>--</v>
      </c>
      <c r="F1530" s="258" t="str">
        <f>iferror(vlookup(C1530,'Master data'!$A$1:$C$29,2,0),"--")</f>
        <v>--</v>
      </c>
    </row>
    <row r="1531" ht="21.0" customHeight="1">
      <c r="A1531" s="165"/>
      <c r="B1531" s="172"/>
      <c r="C1531" s="414"/>
      <c r="D1531" s="168"/>
      <c r="E1531" s="258" t="str">
        <f>iferror(vlookup(C1531,'Master data'!$A$1:$C$29,3,0),"--")</f>
        <v>--</v>
      </c>
      <c r="F1531" s="258" t="str">
        <f>iferror(vlookup(C1531,'Master data'!$A$1:$C$29,2,0),"--")</f>
        <v>--</v>
      </c>
    </row>
    <row r="1532" ht="21.0" customHeight="1">
      <c r="A1532" s="165"/>
      <c r="B1532" s="172"/>
      <c r="C1532" s="414"/>
      <c r="D1532" s="168"/>
      <c r="E1532" s="258" t="str">
        <f>iferror(vlookup(C1532,'Master data'!$A$1:$C$29,3,0),"--")</f>
        <v>--</v>
      </c>
      <c r="F1532" s="258" t="str">
        <f>iferror(vlookup(C1532,'Master data'!$A$1:$C$29,2,0),"--")</f>
        <v>--</v>
      </c>
    </row>
    <row r="1533" ht="21.0" customHeight="1">
      <c r="A1533" s="165"/>
      <c r="B1533" s="172"/>
      <c r="C1533" s="414"/>
      <c r="D1533" s="168"/>
      <c r="E1533" s="258" t="str">
        <f>iferror(vlookup(C1533,'Master data'!$A$1:$C$29,3,0),"--")</f>
        <v>--</v>
      </c>
      <c r="F1533" s="258" t="str">
        <f>iferror(vlookup(C1533,'Master data'!$A$1:$C$29,2,0),"--")</f>
        <v>--</v>
      </c>
    </row>
    <row r="1534" ht="21.0" customHeight="1">
      <c r="A1534" s="165"/>
      <c r="B1534" s="172"/>
      <c r="C1534" s="414"/>
      <c r="D1534" s="168"/>
      <c r="E1534" s="258" t="str">
        <f>iferror(vlookup(C1534,'Master data'!$A$1:$C$29,3,0),"--")</f>
        <v>--</v>
      </c>
      <c r="F1534" s="258" t="str">
        <f>iferror(vlookup(C1534,'Master data'!$A$1:$C$29,2,0),"--")</f>
        <v>--</v>
      </c>
    </row>
    <row r="1535" ht="21.0" customHeight="1">
      <c r="A1535" s="165"/>
      <c r="B1535" s="172"/>
      <c r="C1535" s="414"/>
      <c r="D1535" s="168"/>
      <c r="E1535" s="258" t="str">
        <f>iferror(vlookup(C1535,'Master data'!$A$1:$C$29,3,0),"--")</f>
        <v>--</v>
      </c>
      <c r="F1535" s="258" t="str">
        <f>iferror(vlookup(C1535,'Master data'!$A$1:$C$29,2,0),"--")</f>
        <v>--</v>
      </c>
    </row>
    <row r="1536" ht="21.0" customHeight="1">
      <c r="A1536" s="165"/>
      <c r="B1536" s="172"/>
      <c r="C1536" s="414"/>
      <c r="D1536" s="168"/>
      <c r="E1536" s="258" t="str">
        <f>iferror(vlookup(C1536,'Master data'!$A$1:$C$29,3,0),"--")</f>
        <v>--</v>
      </c>
      <c r="F1536" s="258" t="str">
        <f>iferror(vlookup(C1536,'Master data'!$A$1:$C$29,2,0),"--")</f>
        <v>--</v>
      </c>
    </row>
    <row r="1537" ht="21.0" customHeight="1">
      <c r="A1537" s="165"/>
      <c r="B1537" s="172"/>
      <c r="C1537" s="414"/>
      <c r="D1537" s="168"/>
      <c r="E1537" s="258" t="str">
        <f>iferror(vlookup(C1537,'Master data'!$A$1:$C$29,3,0),"--")</f>
        <v>--</v>
      </c>
      <c r="F1537" s="258" t="str">
        <f>iferror(vlookup(C1537,'Master data'!$A$1:$C$29,2,0),"--")</f>
        <v>--</v>
      </c>
    </row>
    <row r="1538" ht="21.0" customHeight="1">
      <c r="A1538" s="165"/>
      <c r="B1538" s="172"/>
      <c r="C1538" s="414"/>
      <c r="D1538" s="168"/>
      <c r="E1538" s="258" t="str">
        <f>iferror(vlookup(C1538,'Master data'!$A$1:$C$29,3,0),"--")</f>
        <v>--</v>
      </c>
      <c r="F1538" s="258" t="str">
        <f>iferror(vlookup(C1538,'Master data'!$A$1:$C$29,2,0),"--")</f>
        <v>--</v>
      </c>
    </row>
    <row r="1539" ht="21.0" customHeight="1">
      <c r="A1539" s="165"/>
      <c r="B1539" s="172"/>
      <c r="C1539" s="414"/>
      <c r="D1539" s="168"/>
      <c r="E1539" s="258" t="str">
        <f>iferror(vlookup(C1539,'Master data'!$A$1:$C$29,3,0),"--")</f>
        <v>--</v>
      </c>
      <c r="F1539" s="258" t="str">
        <f>iferror(vlookup(C1539,'Master data'!$A$1:$C$29,2,0),"--")</f>
        <v>--</v>
      </c>
    </row>
    <row r="1540" ht="21.0" customHeight="1">
      <c r="A1540" s="165"/>
      <c r="B1540" s="172"/>
      <c r="C1540" s="414"/>
      <c r="D1540" s="168"/>
      <c r="E1540" s="258" t="str">
        <f>iferror(vlookup(C1540,'Master data'!$A$1:$C$29,3,0),"--")</f>
        <v>--</v>
      </c>
      <c r="F1540" s="258" t="str">
        <f>iferror(vlookup(C1540,'Master data'!$A$1:$C$29,2,0),"--")</f>
        <v>--</v>
      </c>
    </row>
    <row r="1541" ht="21.0" customHeight="1">
      <c r="A1541" s="165"/>
      <c r="B1541" s="172"/>
      <c r="C1541" s="414"/>
      <c r="D1541" s="168"/>
      <c r="E1541" s="258" t="str">
        <f>iferror(vlookup(C1541,'Master data'!$A$1:$C$29,3,0),"--")</f>
        <v>--</v>
      </c>
      <c r="F1541" s="258" t="str">
        <f>iferror(vlookup(C1541,'Master data'!$A$1:$C$29,2,0),"--")</f>
        <v>--</v>
      </c>
    </row>
    <row r="1542" ht="21.0" customHeight="1">
      <c r="A1542" s="165"/>
      <c r="B1542" s="172"/>
      <c r="C1542" s="414"/>
      <c r="D1542" s="168"/>
      <c r="E1542" s="258" t="str">
        <f>iferror(vlookup(C1542,'Master data'!$A$1:$C$29,3,0),"--")</f>
        <v>--</v>
      </c>
      <c r="F1542" s="258" t="str">
        <f>iferror(vlookup(C1542,'Master data'!$A$1:$C$29,2,0),"--")</f>
        <v>--</v>
      </c>
    </row>
    <row r="1543" ht="21.0" customHeight="1">
      <c r="A1543" s="165"/>
      <c r="B1543" s="172"/>
      <c r="C1543" s="414"/>
      <c r="D1543" s="168"/>
      <c r="E1543" s="258" t="str">
        <f>iferror(vlookup(C1543,'Master data'!$A$1:$C$29,3,0),"--")</f>
        <v>--</v>
      </c>
      <c r="F1543" s="258" t="str">
        <f>iferror(vlookup(C1543,'Master data'!$A$1:$C$29,2,0),"--")</f>
        <v>--</v>
      </c>
    </row>
    <row r="1544" ht="21.0" customHeight="1">
      <c r="A1544" s="165"/>
      <c r="B1544" s="172"/>
      <c r="C1544" s="414"/>
      <c r="D1544" s="168"/>
      <c r="E1544" s="258" t="str">
        <f>iferror(vlookup(C1544,'Master data'!$A$1:$C$29,3,0),"--")</f>
        <v>--</v>
      </c>
      <c r="F1544" s="258" t="str">
        <f>iferror(vlookup(C1544,'Master data'!$A$1:$C$29,2,0),"--")</f>
        <v>--</v>
      </c>
    </row>
    <row r="1545" ht="21.0" customHeight="1">
      <c r="A1545" s="165"/>
      <c r="B1545" s="172"/>
      <c r="C1545" s="414"/>
      <c r="D1545" s="168"/>
      <c r="E1545" s="258" t="str">
        <f>iferror(vlookup(C1545,'Master data'!$A$1:$C$29,3,0),"--")</f>
        <v>--</v>
      </c>
      <c r="F1545" s="258" t="str">
        <f>iferror(vlookup(C1545,'Master data'!$A$1:$C$29,2,0),"--")</f>
        <v>--</v>
      </c>
    </row>
    <row r="1546" ht="21.0" customHeight="1">
      <c r="A1546" s="165"/>
      <c r="B1546" s="172"/>
      <c r="C1546" s="414"/>
      <c r="D1546" s="168"/>
      <c r="E1546" s="258" t="str">
        <f>iferror(vlookup(C1546,'Master data'!$A$1:$C$29,3,0),"--")</f>
        <v>--</v>
      </c>
      <c r="F1546" s="258" t="str">
        <f>iferror(vlookup(C1546,'Master data'!$A$1:$C$29,2,0),"--")</f>
        <v>--</v>
      </c>
    </row>
    <row r="1547" ht="21.0" customHeight="1">
      <c r="A1547" s="165"/>
      <c r="B1547" s="172"/>
      <c r="C1547" s="414"/>
      <c r="D1547" s="168"/>
      <c r="E1547" s="258" t="str">
        <f>iferror(vlookup(C1547,'Master data'!$A$1:$C$29,3,0),"--")</f>
        <v>--</v>
      </c>
      <c r="F1547" s="258" t="str">
        <f>iferror(vlookup(C1547,'Master data'!$A$1:$C$29,2,0),"--")</f>
        <v>--</v>
      </c>
    </row>
    <row r="1548" ht="21.0" customHeight="1">
      <c r="A1548" s="165"/>
      <c r="B1548" s="172"/>
      <c r="C1548" s="414"/>
      <c r="D1548" s="168"/>
      <c r="E1548" s="258" t="str">
        <f>iferror(vlookup(C1548,'Master data'!$A$1:$C$29,3,0),"--")</f>
        <v>--</v>
      </c>
      <c r="F1548" s="258" t="str">
        <f>iferror(vlookup(C1548,'Master data'!$A$1:$C$29,2,0),"--")</f>
        <v>--</v>
      </c>
    </row>
    <row r="1549" ht="21.0" customHeight="1">
      <c r="A1549" s="165"/>
      <c r="B1549" s="172"/>
      <c r="C1549" s="414"/>
      <c r="D1549" s="168"/>
      <c r="E1549" s="258" t="str">
        <f>iferror(vlookup(C1549,'Master data'!$A$1:$C$29,3,0),"--")</f>
        <v>--</v>
      </c>
      <c r="F1549" s="258" t="str">
        <f>iferror(vlookup(C1549,'Master data'!$A$1:$C$29,2,0),"--")</f>
        <v>--</v>
      </c>
    </row>
    <row r="1550" ht="21.0" customHeight="1">
      <c r="A1550" s="165"/>
      <c r="B1550" s="172"/>
      <c r="C1550" s="414"/>
      <c r="D1550" s="168"/>
      <c r="E1550" s="258" t="str">
        <f>iferror(vlookup(C1550,'Master data'!$A$1:$C$29,3,0),"--")</f>
        <v>--</v>
      </c>
      <c r="F1550" s="258" t="str">
        <f>iferror(vlookup(C1550,'Master data'!$A$1:$C$29,2,0),"--")</f>
        <v>--</v>
      </c>
    </row>
    <row r="1551" ht="21.0" customHeight="1">
      <c r="A1551" s="165"/>
      <c r="B1551" s="172"/>
      <c r="C1551" s="414"/>
      <c r="D1551" s="168"/>
      <c r="E1551" s="258" t="str">
        <f>iferror(vlookup(C1551,'Master data'!$A$1:$C$29,3,0),"--")</f>
        <v>--</v>
      </c>
      <c r="F1551" s="258" t="str">
        <f>iferror(vlookup(C1551,'Master data'!$A$1:$C$29,2,0),"--")</f>
        <v>--</v>
      </c>
    </row>
    <row r="1552" ht="21.0" customHeight="1">
      <c r="A1552" s="165"/>
      <c r="B1552" s="172"/>
      <c r="C1552" s="414"/>
      <c r="D1552" s="168"/>
      <c r="E1552" s="258" t="str">
        <f>iferror(vlookup(C1552,'Master data'!$A$1:$C$29,3,0),"--")</f>
        <v>--</v>
      </c>
      <c r="F1552" s="258" t="str">
        <f>iferror(vlookup(C1552,'Master data'!$A$1:$C$29,2,0),"--")</f>
        <v>--</v>
      </c>
    </row>
    <row r="1553" ht="21.0" customHeight="1">
      <c r="A1553" s="165"/>
      <c r="B1553" s="172"/>
      <c r="C1553" s="414"/>
      <c r="D1553" s="168"/>
      <c r="E1553" s="258" t="str">
        <f>iferror(vlookup(C1553,'Master data'!$A$1:$C$29,3,0),"--")</f>
        <v>--</v>
      </c>
      <c r="F1553" s="258" t="str">
        <f>iferror(vlookup(C1553,'Master data'!$A$1:$C$29,2,0),"--")</f>
        <v>--</v>
      </c>
    </row>
    <row r="1554" ht="21.0" customHeight="1">
      <c r="A1554" s="165"/>
      <c r="B1554" s="172"/>
      <c r="C1554" s="414"/>
      <c r="D1554" s="168"/>
      <c r="E1554" s="258" t="str">
        <f>iferror(vlookup(C1554,'Master data'!$A$1:$C$29,3,0),"--")</f>
        <v>--</v>
      </c>
      <c r="F1554" s="258" t="str">
        <f>iferror(vlookup(C1554,'Master data'!$A$1:$C$29,2,0),"--")</f>
        <v>--</v>
      </c>
    </row>
    <row r="1555" ht="21.0" customHeight="1">
      <c r="A1555" s="165"/>
      <c r="B1555" s="172"/>
      <c r="C1555" s="414"/>
      <c r="D1555" s="168"/>
      <c r="E1555" s="258" t="str">
        <f>iferror(vlookup(C1555,'Master data'!$A$1:$C$29,3,0),"--")</f>
        <v>--</v>
      </c>
      <c r="F1555" s="258" t="str">
        <f>iferror(vlookup(C1555,'Master data'!$A$1:$C$29,2,0),"--")</f>
        <v>--</v>
      </c>
    </row>
    <row r="1556" ht="21.0" customHeight="1">
      <c r="A1556" s="165"/>
      <c r="B1556" s="172"/>
      <c r="C1556" s="414"/>
      <c r="D1556" s="168"/>
      <c r="E1556" s="258" t="str">
        <f>iferror(vlookup(C1556,'Master data'!$A$1:$C$29,3,0),"--")</f>
        <v>--</v>
      </c>
      <c r="F1556" s="258" t="str">
        <f>iferror(vlookup(C1556,'Master data'!$A$1:$C$29,2,0),"--")</f>
        <v>--</v>
      </c>
    </row>
    <row r="1557" ht="21.0" customHeight="1">
      <c r="A1557" s="165"/>
      <c r="B1557" s="172"/>
      <c r="C1557" s="414"/>
      <c r="D1557" s="168"/>
      <c r="E1557" s="258" t="str">
        <f>iferror(vlookup(C1557,'Master data'!$A$1:$C$29,3,0),"--")</f>
        <v>--</v>
      </c>
      <c r="F1557" s="258" t="str">
        <f>iferror(vlookup(C1557,'Master data'!$A$1:$C$29,2,0),"--")</f>
        <v>--</v>
      </c>
    </row>
    <row r="1558" ht="21.0" customHeight="1">
      <c r="A1558" s="165"/>
      <c r="B1558" s="172"/>
      <c r="C1558" s="414"/>
      <c r="D1558" s="168"/>
      <c r="E1558" s="258" t="str">
        <f>iferror(vlookup(C1558,'Master data'!$A$1:$C$29,3,0),"--")</f>
        <v>--</v>
      </c>
      <c r="F1558" s="258" t="str">
        <f>iferror(vlookup(C1558,'Master data'!$A$1:$C$29,2,0),"--")</f>
        <v>--</v>
      </c>
    </row>
    <row r="1559" ht="21.0" customHeight="1">
      <c r="A1559" s="165"/>
      <c r="B1559" s="172"/>
      <c r="C1559" s="414"/>
      <c r="D1559" s="168"/>
      <c r="E1559" s="258" t="str">
        <f>iferror(vlookup(C1559,'Master data'!$A$1:$C$29,3,0),"--")</f>
        <v>--</v>
      </c>
      <c r="F1559" s="258" t="str">
        <f>iferror(vlookup(C1559,'Master data'!$A$1:$C$29,2,0),"--")</f>
        <v>--</v>
      </c>
    </row>
    <row r="1560" ht="21.0" customHeight="1">
      <c r="A1560" s="165"/>
      <c r="B1560" s="172"/>
      <c r="C1560" s="414"/>
      <c r="D1560" s="168"/>
      <c r="E1560" s="258" t="str">
        <f>iferror(vlookup(C1560,'Master data'!$A$1:$C$29,3,0),"--")</f>
        <v>--</v>
      </c>
      <c r="F1560" s="258" t="str">
        <f>iferror(vlookup(C1560,'Master data'!$A$1:$C$29,2,0),"--")</f>
        <v>--</v>
      </c>
    </row>
    <row r="1561" ht="21.0" customHeight="1">
      <c r="A1561" s="165"/>
      <c r="B1561" s="172"/>
      <c r="C1561" s="414"/>
      <c r="D1561" s="168"/>
      <c r="E1561" s="258" t="str">
        <f>iferror(vlookup(C1561,'Master data'!$A$1:$C$29,3,0),"--")</f>
        <v>--</v>
      </c>
      <c r="F1561" s="258" t="str">
        <f>iferror(vlookup(C1561,'Master data'!$A$1:$C$29,2,0),"--")</f>
        <v>--</v>
      </c>
    </row>
    <row r="1562" ht="21.0" customHeight="1">
      <c r="A1562" s="165"/>
      <c r="B1562" s="172"/>
      <c r="C1562" s="414"/>
      <c r="D1562" s="168"/>
      <c r="E1562" s="258" t="str">
        <f>iferror(vlookup(C1562,'Master data'!$A$1:$C$29,3,0),"--")</f>
        <v>--</v>
      </c>
      <c r="F1562" s="258" t="str">
        <f>iferror(vlookup(C1562,'Master data'!$A$1:$C$29,2,0),"--")</f>
        <v>--</v>
      </c>
    </row>
    <row r="1563" ht="21.0" customHeight="1">
      <c r="A1563" s="165"/>
      <c r="B1563" s="172"/>
      <c r="C1563" s="414"/>
      <c r="D1563" s="168"/>
      <c r="E1563" s="258" t="str">
        <f>iferror(vlookup(C1563,'Master data'!$A$1:$C$29,3,0),"--")</f>
        <v>--</v>
      </c>
      <c r="F1563" s="258" t="str">
        <f>iferror(vlookup(C1563,'Master data'!$A$1:$C$29,2,0),"--")</f>
        <v>--</v>
      </c>
    </row>
    <row r="1564" ht="21.0" customHeight="1">
      <c r="A1564" s="165"/>
      <c r="B1564" s="172"/>
      <c r="C1564" s="414"/>
      <c r="D1564" s="168"/>
      <c r="E1564" s="258" t="str">
        <f>iferror(vlookup(C1564,'Master data'!$A$1:$C$29,3,0),"--")</f>
        <v>--</v>
      </c>
      <c r="F1564" s="258" t="str">
        <f>iferror(vlookup(C1564,'Master data'!$A$1:$C$29,2,0),"--")</f>
        <v>--</v>
      </c>
    </row>
    <row r="1565" ht="21.0" customHeight="1">
      <c r="A1565" s="165"/>
      <c r="B1565" s="172"/>
      <c r="C1565" s="414"/>
      <c r="D1565" s="168"/>
      <c r="E1565" s="258" t="str">
        <f>iferror(vlookup(C1565,'Master data'!$A$1:$C$29,3,0),"--")</f>
        <v>--</v>
      </c>
      <c r="F1565" s="258" t="str">
        <f>iferror(vlookup(C1565,'Master data'!$A$1:$C$29,2,0),"--")</f>
        <v>--</v>
      </c>
    </row>
    <row r="1566" ht="21.0" customHeight="1">
      <c r="A1566" s="165"/>
      <c r="B1566" s="172"/>
      <c r="C1566" s="414"/>
      <c r="D1566" s="168"/>
      <c r="E1566" s="258" t="str">
        <f>iferror(vlookup(C1566,'Master data'!$A$1:$C$29,3,0),"--")</f>
        <v>--</v>
      </c>
      <c r="F1566" s="258" t="str">
        <f>iferror(vlookup(C1566,'Master data'!$A$1:$C$29,2,0),"--")</f>
        <v>--</v>
      </c>
    </row>
    <row r="1567" ht="21.0" customHeight="1">
      <c r="A1567" s="165"/>
      <c r="B1567" s="172"/>
      <c r="C1567" s="414"/>
      <c r="D1567" s="168"/>
      <c r="E1567" s="258" t="str">
        <f>iferror(vlookup(C1567,'Master data'!$A$1:$C$29,3,0),"--")</f>
        <v>--</v>
      </c>
      <c r="F1567" s="258" t="str">
        <f>iferror(vlookup(C1567,'Master data'!$A$1:$C$29,2,0),"--")</f>
        <v>--</v>
      </c>
    </row>
    <row r="1568" ht="21.0" customHeight="1">
      <c r="A1568" s="165"/>
      <c r="B1568" s="172"/>
      <c r="C1568" s="414"/>
      <c r="D1568" s="168"/>
      <c r="E1568" s="258" t="str">
        <f>iferror(vlookup(C1568,'Master data'!$A$1:$C$29,3,0),"--")</f>
        <v>--</v>
      </c>
      <c r="F1568" s="258" t="str">
        <f>iferror(vlookup(C1568,'Master data'!$A$1:$C$29,2,0),"--")</f>
        <v>--</v>
      </c>
    </row>
    <row r="1569" ht="21.0" customHeight="1">
      <c r="A1569" s="165"/>
      <c r="B1569" s="172"/>
      <c r="C1569" s="414"/>
      <c r="D1569" s="168"/>
      <c r="E1569" s="258" t="str">
        <f>iferror(vlookup(C1569,'Master data'!$A$1:$C$29,3,0),"--")</f>
        <v>--</v>
      </c>
      <c r="F1569" s="258" t="str">
        <f>iferror(vlookup(C1569,'Master data'!$A$1:$C$29,2,0),"--")</f>
        <v>--</v>
      </c>
    </row>
    <row r="1570" ht="21.0" customHeight="1">
      <c r="A1570" s="165"/>
      <c r="B1570" s="172"/>
      <c r="C1570" s="414"/>
      <c r="D1570" s="168"/>
      <c r="E1570" s="258" t="str">
        <f>iferror(vlookup(C1570,'Master data'!$A$1:$C$29,3,0),"--")</f>
        <v>--</v>
      </c>
      <c r="F1570" s="258" t="str">
        <f>iferror(vlookup(C1570,'Master data'!$A$1:$C$29,2,0),"--")</f>
        <v>--</v>
      </c>
    </row>
    <row r="1571" ht="21.0" customHeight="1">
      <c r="A1571" s="165"/>
      <c r="B1571" s="172"/>
      <c r="C1571" s="414"/>
      <c r="D1571" s="168"/>
      <c r="E1571" s="258" t="str">
        <f>iferror(vlookup(C1571,'Master data'!$A$1:$C$29,3,0),"--")</f>
        <v>--</v>
      </c>
      <c r="F1571" s="258" t="str">
        <f>iferror(vlookup(C1571,'Master data'!$A$1:$C$29,2,0),"--")</f>
        <v>--</v>
      </c>
    </row>
    <row r="1572" ht="21.0" customHeight="1">
      <c r="A1572" s="165"/>
      <c r="B1572" s="172"/>
      <c r="C1572" s="414"/>
      <c r="D1572" s="168"/>
      <c r="E1572" s="258" t="str">
        <f>iferror(vlookup(C1572,'Master data'!$A$1:$C$29,3,0),"--")</f>
        <v>--</v>
      </c>
      <c r="F1572" s="258" t="str">
        <f>iferror(vlookup(C1572,'Master data'!$A$1:$C$29,2,0),"--")</f>
        <v>--</v>
      </c>
    </row>
    <row r="1573" ht="21.0" customHeight="1">
      <c r="A1573" s="165"/>
      <c r="B1573" s="172"/>
      <c r="C1573" s="414"/>
      <c r="D1573" s="168"/>
      <c r="E1573" s="258" t="str">
        <f>iferror(vlookup(C1573,'Master data'!$A$1:$C$29,3,0),"--")</f>
        <v>--</v>
      </c>
      <c r="F1573" s="258" t="str">
        <f>iferror(vlookup(C1573,'Master data'!$A$1:$C$29,2,0),"--")</f>
        <v>--</v>
      </c>
    </row>
    <row r="1574" ht="21.0" customHeight="1">
      <c r="A1574" s="165"/>
      <c r="B1574" s="172"/>
      <c r="C1574" s="414"/>
      <c r="D1574" s="168"/>
      <c r="E1574" s="258" t="str">
        <f>iferror(vlookup(C1574,'Master data'!$A$1:$C$29,3,0),"--")</f>
        <v>--</v>
      </c>
      <c r="F1574" s="258" t="str">
        <f>iferror(vlookup(C1574,'Master data'!$A$1:$C$29,2,0),"--")</f>
        <v>--</v>
      </c>
    </row>
    <row r="1575" ht="21.0" customHeight="1">
      <c r="A1575" s="165"/>
      <c r="B1575" s="172"/>
      <c r="C1575" s="414"/>
      <c r="D1575" s="168"/>
      <c r="E1575" s="258" t="str">
        <f>iferror(vlookup(C1575,'Master data'!$A$1:$C$29,3,0),"--")</f>
        <v>--</v>
      </c>
      <c r="F1575" s="258" t="str">
        <f>iferror(vlookup(C1575,'Master data'!$A$1:$C$29,2,0),"--")</f>
        <v>--</v>
      </c>
    </row>
    <row r="1576" ht="21.0" customHeight="1">
      <c r="A1576" s="165"/>
      <c r="B1576" s="172"/>
      <c r="C1576" s="414"/>
      <c r="D1576" s="168"/>
      <c r="E1576" s="258" t="str">
        <f>iferror(vlookup(C1576,'Master data'!$A$1:$C$29,3,0),"--")</f>
        <v>--</v>
      </c>
      <c r="F1576" s="258" t="str">
        <f>iferror(vlookup(C1576,'Master data'!$A$1:$C$29,2,0),"--")</f>
        <v>--</v>
      </c>
    </row>
    <row r="1577" ht="21.0" customHeight="1">
      <c r="A1577" s="165"/>
      <c r="B1577" s="172"/>
      <c r="C1577" s="414"/>
      <c r="D1577" s="168"/>
      <c r="E1577" s="258" t="str">
        <f>iferror(vlookup(C1577,'Master data'!$A$1:$C$29,3,0),"--")</f>
        <v>--</v>
      </c>
      <c r="F1577" s="258" t="str">
        <f>iferror(vlookup(C1577,'Master data'!$A$1:$C$29,2,0),"--")</f>
        <v>--</v>
      </c>
    </row>
    <row r="1578" ht="21.0" customHeight="1">
      <c r="A1578" s="165"/>
      <c r="B1578" s="172"/>
      <c r="C1578" s="414"/>
      <c r="D1578" s="168"/>
      <c r="E1578" s="258" t="str">
        <f>iferror(vlookup(C1578,'Master data'!$A$1:$C$29,3,0),"--")</f>
        <v>--</v>
      </c>
      <c r="F1578" s="258" t="str">
        <f>iferror(vlookup(C1578,'Master data'!$A$1:$C$29,2,0),"--")</f>
        <v>--</v>
      </c>
    </row>
    <row r="1579" ht="21.0" customHeight="1">
      <c r="A1579" s="165"/>
      <c r="B1579" s="172"/>
      <c r="C1579" s="414"/>
      <c r="D1579" s="168"/>
      <c r="E1579" s="258" t="str">
        <f>iferror(vlookup(C1579,'Master data'!$A$1:$C$29,3,0),"--")</f>
        <v>--</v>
      </c>
      <c r="F1579" s="258" t="str">
        <f>iferror(vlookup(C1579,'Master data'!$A$1:$C$29,2,0),"--")</f>
        <v>--</v>
      </c>
    </row>
    <row r="1580" ht="21.0" customHeight="1">
      <c r="A1580" s="165"/>
      <c r="B1580" s="172"/>
      <c r="C1580" s="414"/>
      <c r="D1580" s="168"/>
      <c r="E1580" s="258" t="str">
        <f>iferror(vlookup(C1580,'Master data'!$A$1:$C$29,3,0),"--")</f>
        <v>--</v>
      </c>
      <c r="F1580" s="258" t="str">
        <f>iferror(vlookup(C1580,'Master data'!$A$1:$C$29,2,0),"--")</f>
        <v>--</v>
      </c>
    </row>
    <row r="1581" ht="21.0" customHeight="1">
      <c r="A1581" s="165"/>
      <c r="B1581" s="172"/>
      <c r="C1581" s="414"/>
      <c r="D1581" s="168"/>
      <c r="E1581" s="258" t="str">
        <f>iferror(vlookup(C1581,'Master data'!$A$1:$C$29,3,0),"--")</f>
        <v>--</v>
      </c>
      <c r="F1581" s="258" t="str">
        <f>iferror(vlookup(C1581,'Master data'!$A$1:$C$29,2,0),"--")</f>
        <v>--</v>
      </c>
    </row>
    <row r="1582" ht="21.0" customHeight="1">
      <c r="A1582" s="165"/>
      <c r="B1582" s="172"/>
      <c r="C1582" s="414"/>
      <c r="D1582" s="168"/>
      <c r="E1582" s="258" t="str">
        <f>iferror(vlookup(C1582,'Master data'!$A$1:$C$29,3,0),"--")</f>
        <v>--</v>
      </c>
      <c r="F1582" s="258" t="str">
        <f>iferror(vlookup(C1582,'Master data'!$A$1:$C$29,2,0),"--")</f>
        <v>--</v>
      </c>
    </row>
    <row r="1583" ht="21.0" customHeight="1">
      <c r="A1583" s="165"/>
      <c r="B1583" s="172"/>
      <c r="C1583" s="414"/>
      <c r="D1583" s="168"/>
      <c r="E1583" s="258" t="str">
        <f>iferror(vlookup(C1583,'Master data'!$A$1:$C$29,3,0),"--")</f>
        <v>--</v>
      </c>
      <c r="F1583" s="258" t="str">
        <f>iferror(vlookup(C1583,'Master data'!$A$1:$C$29,2,0),"--")</f>
        <v>--</v>
      </c>
    </row>
    <row r="1584" ht="21.0" customHeight="1">
      <c r="A1584" s="165"/>
      <c r="B1584" s="172"/>
      <c r="C1584" s="414"/>
      <c r="D1584" s="168"/>
      <c r="E1584" s="258" t="str">
        <f>iferror(vlookup(C1584,'Master data'!$A$1:$C$29,3,0),"--")</f>
        <v>--</v>
      </c>
      <c r="F1584" s="258" t="str">
        <f>iferror(vlookup(C1584,'Master data'!$A$1:$C$29,2,0),"--")</f>
        <v>--</v>
      </c>
    </row>
    <row r="1585" ht="21.0" customHeight="1">
      <c r="A1585" s="165"/>
      <c r="B1585" s="172"/>
      <c r="C1585" s="414"/>
      <c r="D1585" s="168"/>
      <c r="E1585" s="258" t="str">
        <f>iferror(vlookup(C1585,'Master data'!$A$1:$C$29,3,0),"--")</f>
        <v>--</v>
      </c>
      <c r="F1585" s="258" t="str">
        <f>iferror(vlookup(C1585,'Master data'!$A$1:$C$29,2,0),"--")</f>
        <v>--</v>
      </c>
    </row>
    <row r="1586" ht="21.0" customHeight="1">
      <c r="A1586" s="165"/>
      <c r="B1586" s="172"/>
      <c r="C1586" s="414"/>
      <c r="D1586" s="168"/>
      <c r="E1586" s="258" t="str">
        <f>iferror(vlookup(C1586,'Master data'!$A$1:$C$29,3,0),"--")</f>
        <v>--</v>
      </c>
      <c r="F1586" s="258" t="str">
        <f>iferror(vlookup(C1586,'Master data'!$A$1:$C$29,2,0),"--")</f>
        <v>--</v>
      </c>
    </row>
    <row r="1587" ht="21.0" customHeight="1">
      <c r="A1587" s="165"/>
      <c r="B1587" s="172"/>
      <c r="C1587" s="414"/>
      <c r="D1587" s="168"/>
      <c r="E1587" s="258" t="str">
        <f>iferror(vlookup(C1587,'Master data'!$A$1:$C$29,3,0),"--")</f>
        <v>--</v>
      </c>
      <c r="F1587" s="258" t="str">
        <f>iferror(vlookup(C1587,'Master data'!$A$1:$C$29,2,0),"--")</f>
        <v>--</v>
      </c>
    </row>
    <row r="1588" ht="21.0" customHeight="1">
      <c r="A1588" s="165"/>
      <c r="B1588" s="172"/>
      <c r="C1588" s="414"/>
      <c r="D1588" s="168"/>
      <c r="E1588" s="258" t="str">
        <f>iferror(vlookup(C1588,'Master data'!$A$1:$C$29,3,0),"--")</f>
        <v>--</v>
      </c>
      <c r="F1588" s="258" t="str">
        <f>iferror(vlookup(C1588,'Master data'!$A$1:$C$29,2,0),"--")</f>
        <v>--</v>
      </c>
    </row>
    <row r="1589" ht="21.0" customHeight="1">
      <c r="A1589" s="165"/>
      <c r="B1589" s="172"/>
      <c r="C1589" s="414"/>
      <c r="D1589" s="168"/>
      <c r="E1589" s="258" t="str">
        <f>iferror(vlookup(C1589,'Master data'!$A$1:$C$29,3,0),"--")</f>
        <v>--</v>
      </c>
      <c r="F1589" s="258" t="str">
        <f>iferror(vlookup(C1589,'Master data'!$A$1:$C$29,2,0),"--")</f>
        <v>--</v>
      </c>
    </row>
    <row r="1590" ht="21.0" customHeight="1">
      <c r="A1590" s="165"/>
      <c r="B1590" s="172"/>
      <c r="C1590" s="414"/>
      <c r="D1590" s="168"/>
      <c r="E1590" s="258" t="str">
        <f>iferror(vlookup(C1590,'Master data'!$A$1:$C$29,3,0),"--")</f>
        <v>--</v>
      </c>
      <c r="F1590" s="258" t="str">
        <f>iferror(vlookup(C1590,'Master data'!$A$1:$C$29,2,0),"--")</f>
        <v>--</v>
      </c>
    </row>
    <row r="1591" ht="21.0" customHeight="1">
      <c r="A1591" s="165"/>
      <c r="B1591" s="172"/>
      <c r="C1591" s="414"/>
      <c r="D1591" s="168"/>
      <c r="E1591" s="258" t="str">
        <f>iferror(vlookup(C1591,'Master data'!$A$1:$C$29,3,0),"--")</f>
        <v>--</v>
      </c>
      <c r="F1591" s="258" t="str">
        <f>iferror(vlookup(C1591,'Master data'!$A$1:$C$29,2,0),"--")</f>
        <v>--</v>
      </c>
    </row>
    <row r="1592" ht="21.0" customHeight="1">
      <c r="A1592" s="165"/>
      <c r="B1592" s="172"/>
      <c r="C1592" s="414"/>
      <c r="D1592" s="168"/>
      <c r="E1592" s="258" t="str">
        <f>iferror(vlookup(C1592,'Master data'!$A$1:$C$29,3,0),"--")</f>
        <v>--</v>
      </c>
      <c r="F1592" s="258" t="str">
        <f>iferror(vlookup(C1592,'Master data'!$A$1:$C$29,2,0),"--")</f>
        <v>--</v>
      </c>
    </row>
    <row r="1593" ht="21.0" customHeight="1">
      <c r="A1593" s="165"/>
      <c r="B1593" s="172"/>
      <c r="C1593" s="414"/>
      <c r="D1593" s="168"/>
      <c r="E1593" s="258" t="str">
        <f>iferror(vlookup(C1593,'Master data'!$A$1:$C$29,3,0),"--")</f>
        <v>--</v>
      </c>
      <c r="F1593" s="258" t="str">
        <f>iferror(vlookup(C1593,'Master data'!$A$1:$C$29,2,0),"--")</f>
        <v>--</v>
      </c>
    </row>
    <row r="1594" ht="21.0" customHeight="1">
      <c r="A1594" s="165"/>
      <c r="B1594" s="172"/>
      <c r="C1594" s="414"/>
      <c r="D1594" s="168"/>
      <c r="E1594" s="258" t="str">
        <f>iferror(vlookup(C1594,'Master data'!$A$1:$C$29,3,0),"--")</f>
        <v>--</v>
      </c>
      <c r="F1594" s="258" t="str">
        <f>iferror(vlookup(C1594,'Master data'!$A$1:$C$29,2,0),"--")</f>
        <v>--</v>
      </c>
    </row>
    <row r="1595" ht="21.0" customHeight="1">
      <c r="A1595" s="165"/>
      <c r="B1595" s="172"/>
      <c r="C1595" s="414"/>
      <c r="D1595" s="168"/>
      <c r="E1595" s="258" t="str">
        <f>iferror(vlookup(C1595,'Master data'!$A$1:$C$29,3,0),"--")</f>
        <v>--</v>
      </c>
      <c r="F1595" s="258" t="str">
        <f>iferror(vlookup(C1595,'Master data'!$A$1:$C$29,2,0),"--")</f>
        <v>--</v>
      </c>
    </row>
    <row r="1596" ht="21.0" customHeight="1">
      <c r="A1596" s="165"/>
      <c r="B1596" s="172"/>
      <c r="C1596" s="414"/>
      <c r="D1596" s="168"/>
      <c r="E1596" s="258" t="str">
        <f>iferror(vlookup(C1596,'Master data'!$A$1:$C$29,3,0),"--")</f>
        <v>--</v>
      </c>
      <c r="F1596" s="258" t="str">
        <f>iferror(vlookup(C1596,'Master data'!$A$1:$C$29,2,0),"--")</f>
        <v>--</v>
      </c>
    </row>
    <row r="1597" ht="21.0" customHeight="1">
      <c r="A1597" s="165"/>
      <c r="B1597" s="172"/>
      <c r="C1597" s="414"/>
      <c r="D1597" s="168"/>
      <c r="E1597" s="258" t="str">
        <f>iferror(vlookup(C1597,'Master data'!$A$1:$C$29,3,0),"--")</f>
        <v>--</v>
      </c>
      <c r="F1597" s="258" t="str">
        <f>iferror(vlookup(C1597,'Master data'!$A$1:$C$29,2,0),"--")</f>
        <v>--</v>
      </c>
    </row>
    <row r="1598" ht="21.0" customHeight="1">
      <c r="A1598" s="165"/>
      <c r="B1598" s="172"/>
      <c r="C1598" s="414"/>
      <c r="D1598" s="168"/>
      <c r="E1598" s="258" t="str">
        <f>iferror(vlookup(C1598,'Master data'!$A$1:$C$29,3,0),"--")</f>
        <v>--</v>
      </c>
      <c r="F1598" s="258" t="str">
        <f>iferror(vlookup(C1598,'Master data'!$A$1:$C$29,2,0),"--")</f>
        <v>--</v>
      </c>
    </row>
    <row r="1599" ht="21.0" customHeight="1">
      <c r="A1599" s="165"/>
      <c r="B1599" s="172"/>
      <c r="C1599" s="414"/>
      <c r="D1599" s="168"/>
      <c r="E1599" s="258" t="str">
        <f>iferror(vlookup(C1599,'Master data'!$A$1:$C$29,3,0),"--")</f>
        <v>--</v>
      </c>
      <c r="F1599" s="258" t="str">
        <f>iferror(vlookup(C1599,'Master data'!$A$1:$C$29,2,0),"--")</f>
        <v>--</v>
      </c>
    </row>
    <row r="1600" ht="21.0" customHeight="1">
      <c r="A1600" s="165"/>
      <c r="B1600" s="172"/>
      <c r="C1600" s="414"/>
      <c r="D1600" s="168"/>
      <c r="E1600" s="258" t="str">
        <f>iferror(vlookup(C1600,'Master data'!$A$1:$C$29,3,0),"--")</f>
        <v>--</v>
      </c>
      <c r="F1600" s="258" t="str">
        <f>iferror(vlookup(C1600,'Master data'!$A$1:$C$29,2,0),"--")</f>
        <v>--</v>
      </c>
    </row>
    <row r="1601" ht="21.0" customHeight="1">
      <c r="A1601" s="165"/>
      <c r="B1601" s="172"/>
      <c r="C1601" s="414"/>
      <c r="D1601" s="168"/>
      <c r="E1601" s="258" t="str">
        <f>iferror(vlookup(C1601,'Master data'!$A$1:$C$29,3,0),"--")</f>
        <v>--</v>
      </c>
      <c r="F1601" s="258" t="str">
        <f>iferror(vlookup(C1601,'Master data'!$A$1:$C$29,2,0),"--")</f>
        <v>--</v>
      </c>
    </row>
    <row r="1602" ht="21.0" customHeight="1">
      <c r="A1602" s="165"/>
      <c r="B1602" s="172"/>
      <c r="C1602" s="414"/>
      <c r="D1602" s="168"/>
      <c r="E1602" s="258" t="str">
        <f>iferror(vlookup(C1602,'Master data'!$A$1:$C$29,3,0),"--")</f>
        <v>--</v>
      </c>
      <c r="F1602" s="258" t="str">
        <f>iferror(vlookup(C1602,'Master data'!$A$1:$C$29,2,0),"--")</f>
        <v>--</v>
      </c>
    </row>
    <row r="1603" ht="21.0" customHeight="1">
      <c r="A1603" s="165"/>
      <c r="B1603" s="172"/>
      <c r="C1603" s="414"/>
      <c r="D1603" s="168"/>
      <c r="E1603" s="258" t="str">
        <f>iferror(vlookup(C1603,'Master data'!$A$1:$C$29,3,0),"--")</f>
        <v>--</v>
      </c>
      <c r="F1603" s="258" t="str">
        <f>iferror(vlookup(C1603,'Master data'!$A$1:$C$29,2,0),"--")</f>
        <v>--</v>
      </c>
    </row>
    <row r="1604" ht="21.0" customHeight="1">
      <c r="A1604" s="165"/>
      <c r="B1604" s="172"/>
      <c r="C1604" s="414"/>
      <c r="D1604" s="168"/>
      <c r="E1604" s="258" t="str">
        <f>iferror(vlookup(C1604,'Master data'!$A$1:$C$29,3,0),"--")</f>
        <v>--</v>
      </c>
      <c r="F1604" s="258" t="str">
        <f>iferror(vlookup(C1604,'Master data'!$A$1:$C$29,2,0),"--")</f>
        <v>--</v>
      </c>
    </row>
    <row r="1605" ht="21.0" customHeight="1">
      <c r="A1605" s="165"/>
      <c r="B1605" s="172"/>
      <c r="C1605" s="414"/>
      <c r="D1605" s="168"/>
      <c r="E1605" s="258" t="str">
        <f>iferror(vlookup(C1605,'Master data'!$A$1:$C$29,3,0),"--")</f>
        <v>--</v>
      </c>
      <c r="F1605" s="258" t="str">
        <f>iferror(vlookup(C1605,'Master data'!$A$1:$C$29,2,0),"--")</f>
        <v>--</v>
      </c>
    </row>
    <row r="1606" ht="21.0" customHeight="1">
      <c r="A1606" s="165"/>
      <c r="B1606" s="172"/>
      <c r="C1606" s="414"/>
      <c r="D1606" s="168"/>
      <c r="E1606" s="258" t="str">
        <f>iferror(vlookup(C1606,'Master data'!$A$1:$C$29,3,0),"--")</f>
        <v>--</v>
      </c>
      <c r="F1606" s="258" t="str">
        <f>iferror(vlookup(C1606,'Master data'!$A$1:$C$29,2,0),"--")</f>
        <v>--</v>
      </c>
    </row>
    <row r="1607" ht="21.0" customHeight="1">
      <c r="A1607" s="165"/>
      <c r="B1607" s="172"/>
      <c r="C1607" s="414"/>
      <c r="D1607" s="168"/>
      <c r="E1607" s="258" t="str">
        <f>iferror(vlookup(C1607,'Master data'!$A$1:$C$29,3,0),"--")</f>
        <v>--</v>
      </c>
      <c r="F1607" s="258" t="str">
        <f>iferror(vlookup(C1607,'Master data'!$A$1:$C$29,2,0),"--")</f>
        <v>--</v>
      </c>
    </row>
    <row r="1608" ht="21.0" customHeight="1">
      <c r="A1608" s="165"/>
      <c r="B1608" s="172"/>
      <c r="C1608" s="414"/>
      <c r="D1608" s="168"/>
      <c r="E1608" s="258" t="str">
        <f>iferror(vlookup(C1608,'Master data'!$A$1:$C$29,3,0),"--")</f>
        <v>--</v>
      </c>
      <c r="F1608" s="258" t="str">
        <f>iferror(vlookup(C1608,'Master data'!$A$1:$C$29,2,0),"--")</f>
        <v>--</v>
      </c>
    </row>
    <row r="1609" ht="21.0" customHeight="1">
      <c r="A1609" s="165"/>
      <c r="B1609" s="172"/>
      <c r="C1609" s="414"/>
      <c r="D1609" s="168"/>
      <c r="E1609" s="258" t="str">
        <f>iferror(vlookup(C1609,'Master data'!$A$1:$C$29,3,0),"--")</f>
        <v>--</v>
      </c>
      <c r="F1609" s="258" t="str">
        <f>iferror(vlookup(C1609,'Master data'!$A$1:$C$29,2,0),"--")</f>
        <v>--</v>
      </c>
    </row>
    <row r="1610" ht="21.0" customHeight="1">
      <c r="A1610" s="165"/>
      <c r="B1610" s="172"/>
      <c r="C1610" s="414"/>
      <c r="D1610" s="168"/>
      <c r="E1610" s="258" t="str">
        <f>iferror(vlookup(C1610,'Master data'!$A$1:$C$29,3,0),"--")</f>
        <v>--</v>
      </c>
      <c r="F1610" s="258" t="str">
        <f>iferror(vlookup(C1610,'Master data'!$A$1:$C$29,2,0),"--")</f>
        <v>--</v>
      </c>
    </row>
    <row r="1611" ht="21.0" customHeight="1">
      <c r="A1611" s="165"/>
      <c r="B1611" s="172"/>
      <c r="C1611" s="414"/>
      <c r="D1611" s="168"/>
      <c r="E1611" s="258" t="str">
        <f>iferror(vlookup(C1611,'Master data'!$A$1:$C$29,3,0),"--")</f>
        <v>--</v>
      </c>
      <c r="F1611" s="258" t="str">
        <f>iferror(vlookup(C1611,'Master data'!$A$1:$C$29,2,0),"--")</f>
        <v>--</v>
      </c>
    </row>
    <row r="1612" ht="21.0" customHeight="1">
      <c r="A1612" s="165"/>
      <c r="B1612" s="172"/>
      <c r="C1612" s="414"/>
      <c r="D1612" s="168"/>
      <c r="E1612" s="258" t="str">
        <f>iferror(vlookup(C1612,'Master data'!$A$1:$C$29,3,0),"--")</f>
        <v>--</v>
      </c>
      <c r="F1612" s="258" t="str">
        <f>iferror(vlookup(C1612,'Master data'!$A$1:$C$29,2,0),"--")</f>
        <v>--</v>
      </c>
    </row>
    <row r="1613" ht="21.0" customHeight="1">
      <c r="A1613" s="165"/>
      <c r="B1613" s="172"/>
      <c r="C1613" s="414"/>
      <c r="D1613" s="168"/>
      <c r="E1613" s="258" t="str">
        <f>iferror(vlookup(C1613,'Master data'!$A$1:$C$29,3,0),"--")</f>
        <v>--</v>
      </c>
      <c r="F1613" s="258" t="str">
        <f>iferror(vlookup(C1613,'Master data'!$A$1:$C$29,2,0),"--")</f>
        <v>--</v>
      </c>
    </row>
    <row r="1614" ht="21.0" customHeight="1">
      <c r="A1614" s="165"/>
      <c r="B1614" s="172"/>
      <c r="C1614" s="414"/>
      <c r="D1614" s="168"/>
      <c r="E1614" s="258" t="str">
        <f>iferror(vlookup(C1614,'Master data'!$A$1:$C$29,3,0),"--")</f>
        <v>--</v>
      </c>
      <c r="F1614" s="258" t="str">
        <f>iferror(vlookup(C1614,'Master data'!$A$1:$C$29,2,0),"--")</f>
        <v>--</v>
      </c>
    </row>
    <row r="1615" ht="21.0" customHeight="1">
      <c r="A1615" s="165"/>
      <c r="B1615" s="172"/>
      <c r="C1615" s="414"/>
      <c r="D1615" s="168"/>
      <c r="E1615" s="258" t="str">
        <f>iferror(vlookup(C1615,'Master data'!$A$1:$C$29,3,0),"--")</f>
        <v>--</v>
      </c>
      <c r="F1615" s="258" t="str">
        <f>iferror(vlookup(C1615,'Master data'!$A$1:$C$29,2,0),"--")</f>
        <v>--</v>
      </c>
    </row>
    <row r="1616" ht="21.0" customHeight="1">
      <c r="A1616" s="165"/>
      <c r="B1616" s="172"/>
      <c r="C1616" s="414"/>
      <c r="D1616" s="168"/>
      <c r="E1616" s="258" t="str">
        <f>iferror(vlookup(C1616,'Master data'!$A$1:$C$29,3,0),"--")</f>
        <v>--</v>
      </c>
      <c r="F1616" s="258" t="str">
        <f>iferror(vlookup(C1616,'Master data'!$A$1:$C$29,2,0),"--")</f>
        <v>--</v>
      </c>
    </row>
    <row r="1617" ht="21.0" customHeight="1">
      <c r="A1617" s="165"/>
      <c r="B1617" s="172"/>
      <c r="C1617" s="414"/>
      <c r="D1617" s="168"/>
      <c r="E1617" s="258" t="str">
        <f>iferror(vlookup(C1617,'Master data'!$A$1:$C$29,3,0),"--")</f>
        <v>--</v>
      </c>
      <c r="F1617" s="258" t="str">
        <f>iferror(vlookup(C1617,'Master data'!$A$1:$C$29,2,0),"--")</f>
        <v>--</v>
      </c>
    </row>
    <row r="1618" ht="21.0" customHeight="1">
      <c r="A1618" s="165"/>
      <c r="B1618" s="172"/>
      <c r="C1618" s="414"/>
      <c r="D1618" s="168"/>
      <c r="E1618" s="258" t="str">
        <f>iferror(vlookup(C1618,'Master data'!$A$1:$C$29,3,0),"--")</f>
        <v>--</v>
      </c>
      <c r="F1618" s="258" t="str">
        <f>iferror(vlookup(C1618,'Master data'!$A$1:$C$29,2,0),"--")</f>
        <v>--</v>
      </c>
    </row>
    <row r="1619" ht="21.0" customHeight="1">
      <c r="A1619" s="165"/>
      <c r="B1619" s="172"/>
      <c r="C1619" s="414"/>
      <c r="D1619" s="168"/>
      <c r="E1619" s="258" t="str">
        <f>iferror(vlookup(C1619,'Master data'!$A$1:$C$29,3,0),"--")</f>
        <v>--</v>
      </c>
      <c r="F1619" s="258" t="str">
        <f>iferror(vlookup(C1619,'Master data'!$A$1:$C$29,2,0),"--")</f>
        <v>--</v>
      </c>
    </row>
    <row r="1620" ht="21.0" customHeight="1">
      <c r="A1620" s="165"/>
      <c r="B1620" s="172"/>
      <c r="C1620" s="414"/>
      <c r="D1620" s="168"/>
      <c r="E1620" s="258" t="str">
        <f>iferror(vlookup(C1620,'Master data'!$A$1:$C$29,3,0),"--")</f>
        <v>--</v>
      </c>
      <c r="F1620" s="258" t="str">
        <f>iferror(vlookup(C1620,'Master data'!$A$1:$C$29,2,0),"--")</f>
        <v>--</v>
      </c>
    </row>
    <row r="1621" ht="21.0" customHeight="1">
      <c r="A1621" s="165"/>
      <c r="B1621" s="172"/>
      <c r="C1621" s="414"/>
      <c r="D1621" s="168"/>
      <c r="E1621" s="258" t="str">
        <f>iferror(vlookup(C1621,'Master data'!$A$1:$C$29,3,0),"--")</f>
        <v>--</v>
      </c>
      <c r="F1621" s="258" t="str">
        <f>iferror(vlookup(C1621,'Master data'!$A$1:$C$29,2,0),"--")</f>
        <v>--</v>
      </c>
    </row>
    <row r="1622" ht="21.0" customHeight="1">
      <c r="A1622" s="165"/>
      <c r="B1622" s="172"/>
      <c r="C1622" s="414"/>
      <c r="D1622" s="168"/>
      <c r="E1622" s="258" t="str">
        <f>iferror(vlookup(C1622,'Master data'!$A$1:$C$29,3,0),"--")</f>
        <v>--</v>
      </c>
      <c r="F1622" s="258" t="str">
        <f>iferror(vlookup(C1622,'Master data'!$A$1:$C$29,2,0),"--")</f>
        <v>--</v>
      </c>
    </row>
    <row r="1623" ht="21.0" customHeight="1">
      <c r="A1623" s="165"/>
      <c r="B1623" s="172"/>
      <c r="C1623" s="414"/>
      <c r="D1623" s="168"/>
      <c r="E1623" s="258" t="str">
        <f>iferror(vlookup(C1623,'Master data'!$A$1:$C$29,3,0),"--")</f>
        <v>--</v>
      </c>
      <c r="F1623" s="258" t="str">
        <f>iferror(vlookup(C1623,'Master data'!$A$1:$C$29,2,0),"--")</f>
        <v>--</v>
      </c>
    </row>
    <row r="1624" ht="21.0" customHeight="1">
      <c r="A1624" s="165"/>
      <c r="B1624" s="172"/>
      <c r="C1624" s="414"/>
      <c r="D1624" s="168"/>
      <c r="E1624" s="258" t="str">
        <f>iferror(vlookup(C1624,'Master data'!$A$1:$C$29,3,0),"--")</f>
        <v>--</v>
      </c>
      <c r="F1624" s="258" t="str">
        <f>iferror(vlookup(C1624,'Master data'!$A$1:$C$29,2,0),"--")</f>
        <v>--</v>
      </c>
    </row>
    <row r="1625" ht="21.0" customHeight="1">
      <c r="A1625" s="165"/>
      <c r="B1625" s="172"/>
      <c r="C1625" s="414"/>
      <c r="D1625" s="168"/>
      <c r="E1625" s="258" t="str">
        <f>iferror(vlookup(C1625,'Master data'!$A$1:$C$29,3,0),"--")</f>
        <v>--</v>
      </c>
      <c r="F1625" s="258" t="str">
        <f>iferror(vlookup(C1625,'Master data'!$A$1:$C$29,2,0),"--")</f>
        <v>--</v>
      </c>
    </row>
    <row r="1626" ht="21.0" customHeight="1">
      <c r="A1626" s="165"/>
      <c r="B1626" s="172"/>
      <c r="C1626" s="414"/>
      <c r="D1626" s="168"/>
      <c r="E1626" s="258" t="str">
        <f>iferror(vlookup(C1626,'Master data'!$A$1:$C$29,3,0),"--")</f>
        <v>--</v>
      </c>
      <c r="F1626" s="258" t="str">
        <f>iferror(vlookup(C1626,'Master data'!$A$1:$C$29,2,0),"--")</f>
        <v>--</v>
      </c>
    </row>
    <row r="1627" ht="21.0" customHeight="1">
      <c r="A1627" s="165"/>
      <c r="B1627" s="172"/>
      <c r="C1627" s="414"/>
      <c r="D1627" s="168"/>
      <c r="E1627" s="258" t="str">
        <f>iferror(vlookup(C1627,'Master data'!$A$1:$C$29,3,0),"--")</f>
        <v>--</v>
      </c>
      <c r="F1627" s="258" t="str">
        <f>iferror(vlookup(C1627,'Master data'!$A$1:$C$29,2,0),"--")</f>
        <v>--</v>
      </c>
    </row>
    <row r="1628" ht="21.0" customHeight="1">
      <c r="A1628" s="165"/>
      <c r="B1628" s="172"/>
      <c r="C1628" s="414"/>
      <c r="D1628" s="168"/>
      <c r="E1628" s="258" t="str">
        <f>iferror(vlookup(C1628,'Master data'!$A$1:$C$29,3,0),"--")</f>
        <v>--</v>
      </c>
      <c r="F1628" s="258" t="str">
        <f>iferror(vlookup(C1628,'Master data'!$A$1:$C$29,2,0),"--")</f>
        <v>--</v>
      </c>
    </row>
    <row r="1629" ht="21.0" customHeight="1">
      <c r="A1629" s="165"/>
      <c r="B1629" s="172"/>
      <c r="C1629" s="414"/>
      <c r="D1629" s="168"/>
      <c r="E1629" s="258" t="str">
        <f>iferror(vlookup(C1629,'Master data'!$A$1:$C$29,3,0),"--")</f>
        <v>--</v>
      </c>
      <c r="F1629" s="258" t="str">
        <f>iferror(vlookup(C1629,'Master data'!$A$1:$C$29,2,0),"--")</f>
        <v>--</v>
      </c>
    </row>
    <row r="1630" ht="21.0" customHeight="1">
      <c r="A1630" s="165"/>
      <c r="B1630" s="172"/>
      <c r="C1630" s="414"/>
      <c r="D1630" s="168"/>
      <c r="E1630" s="258" t="str">
        <f>iferror(vlookup(C1630,'Master data'!$A$1:$C$29,3,0),"--")</f>
        <v>--</v>
      </c>
      <c r="F1630" s="258" t="str">
        <f>iferror(vlookup(C1630,'Master data'!$A$1:$C$29,2,0),"--")</f>
        <v>--</v>
      </c>
    </row>
    <row r="1631" ht="21.0" customHeight="1">
      <c r="A1631" s="165"/>
      <c r="B1631" s="172"/>
      <c r="C1631" s="414"/>
      <c r="D1631" s="168"/>
      <c r="E1631" s="258" t="str">
        <f>iferror(vlookup(C1631,'Master data'!$A$1:$C$29,3,0),"--")</f>
        <v>--</v>
      </c>
      <c r="F1631" s="258" t="str">
        <f>iferror(vlookup(C1631,'Master data'!$A$1:$C$29,2,0),"--")</f>
        <v>--</v>
      </c>
    </row>
    <row r="1632" ht="21.0" customHeight="1">
      <c r="A1632" s="165"/>
      <c r="B1632" s="172"/>
      <c r="C1632" s="414"/>
      <c r="D1632" s="168"/>
      <c r="E1632" s="258" t="str">
        <f>iferror(vlookup(C1632,'Master data'!$A$1:$C$29,3,0),"--")</f>
        <v>--</v>
      </c>
      <c r="F1632" s="258" t="str">
        <f>iferror(vlookup(C1632,'Master data'!$A$1:$C$29,2,0),"--")</f>
        <v>--</v>
      </c>
    </row>
    <row r="1633" ht="21.0" customHeight="1">
      <c r="A1633" s="165"/>
      <c r="B1633" s="172"/>
      <c r="C1633" s="414"/>
      <c r="D1633" s="168"/>
      <c r="E1633" s="258" t="str">
        <f>iferror(vlookup(C1633,'Master data'!$A$1:$C$29,3,0),"--")</f>
        <v>--</v>
      </c>
      <c r="F1633" s="258" t="str">
        <f>iferror(vlookup(C1633,'Master data'!$A$1:$C$29,2,0),"--")</f>
        <v>--</v>
      </c>
    </row>
    <row r="1634" ht="21.0" customHeight="1">
      <c r="A1634" s="165"/>
      <c r="B1634" s="172"/>
      <c r="C1634" s="414"/>
      <c r="D1634" s="168"/>
      <c r="E1634" s="258" t="str">
        <f>iferror(vlookup(C1634,'Master data'!$A$1:$C$29,3,0),"--")</f>
        <v>--</v>
      </c>
      <c r="F1634" s="258" t="str">
        <f>iferror(vlookup(C1634,'Master data'!$A$1:$C$29,2,0),"--")</f>
        <v>--</v>
      </c>
    </row>
    <row r="1635" ht="21.0" customHeight="1">
      <c r="A1635" s="165"/>
      <c r="B1635" s="172"/>
      <c r="C1635" s="414"/>
      <c r="D1635" s="168"/>
      <c r="E1635" s="258" t="str">
        <f>iferror(vlookup(C1635,'Master data'!$A$1:$C$29,3,0),"--")</f>
        <v>--</v>
      </c>
      <c r="F1635" s="258" t="str">
        <f>iferror(vlookup(C1635,'Master data'!$A$1:$C$29,2,0),"--")</f>
        <v>--</v>
      </c>
    </row>
    <row r="1636" ht="21.0" customHeight="1">
      <c r="A1636" s="165"/>
      <c r="B1636" s="172"/>
      <c r="C1636" s="414"/>
      <c r="D1636" s="168"/>
      <c r="E1636" s="258" t="str">
        <f>iferror(vlookup(C1636,'Master data'!$A$1:$C$29,3,0),"--")</f>
        <v>--</v>
      </c>
      <c r="F1636" s="258" t="str">
        <f>iferror(vlookup(C1636,'Master data'!$A$1:$C$29,2,0),"--")</f>
        <v>--</v>
      </c>
    </row>
    <row r="1637" ht="21.0" customHeight="1">
      <c r="A1637" s="165"/>
      <c r="B1637" s="172"/>
      <c r="C1637" s="414"/>
      <c r="D1637" s="168"/>
      <c r="E1637" s="258" t="str">
        <f>iferror(vlookup(C1637,'Master data'!$A$1:$C$29,3,0),"--")</f>
        <v>--</v>
      </c>
      <c r="F1637" s="258" t="str">
        <f>iferror(vlookup(C1637,'Master data'!$A$1:$C$29,2,0),"--")</f>
        <v>--</v>
      </c>
    </row>
    <row r="1638" ht="21.0" customHeight="1">
      <c r="A1638" s="165"/>
      <c r="B1638" s="172"/>
      <c r="C1638" s="414"/>
      <c r="D1638" s="168"/>
      <c r="E1638" s="258" t="str">
        <f>iferror(vlookup(C1638,'Master data'!$A$1:$C$29,3,0),"--")</f>
        <v>--</v>
      </c>
      <c r="F1638" s="258" t="str">
        <f>iferror(vlookup(C1638,'Master data'!$A$1:$C$29,2,0),"--")</f>
        <v>--</v>
      </c>
    </row>
    <row r="1639" ht="21.0" customHeight="1">
      <c r="A1639" s="165"/>
      <c r="B1639" s="172"/>
      <c r="C1639" s="414"/>
      <c r="D1639" s="168"/>
      <c r="E1639" s="258" t="str">
        <f>iferror(vlookup(C1639,'Master data'!$A$1:$C$29,3,0),"--")</f>
        <v>--</v>
      </c>
      <c r="F1639" s="258" t="str">
        <f>iferror(vlookup(C1639,'Master data'!$A$1:$C$29,2,0),"--")</f>
        <v>--</v>
      </c>
    </row>
    <row r="1640" ht="21.0" customHeight="1">
      <c r="A1640" s="165"/>
      <c r="B1640" s="172"/>
      <c r="C1640" s="414"/>
      <c r="D1640" s="168"/>
      <c r="E1640" s="258" t="str">
        <f>iferror(vlookup(C1640,'Master data'!$A$1:$C$29,3,0),"--")</f>
        <v>--</v>
      </c>
      <c r="F1640" s="258" t="str">
        <f>iferror(vlookup(C1640,'Master data'!$A$1:$C$29,2,0),"--")</f>
        <v>--</v>
      </c>
    </row>
    <row r="1641" ht="21.0" customHeight="1">
      <c r="A1641" s="165"/>
      <c r="B1641" s="172"/>
      <c r="C1641" s="414"/>
      <c r="D1641" s="168"/>
      <c r="E1641" s="258" t="str">
        <f>iferror(vlookup(C1641,'Master data'!$A$1:$C$29,3,0),"--")</f>
        <v>--</v>
      </c>
      <c r="F1641" s="258" t="str">
        <f>iferror(vlookup(C1641,'Master data'!$A$1:$C$29,2,0),"--")</f>
        <v>--</v>
      </c>
    </row>
    <row r="1642" ht="21.0" customHeight="1">
      <c r="A1642" s="165"/>
      <c r="B1642" s="172"/>
      <c r="C1642" s="414"/>
      <c r="D1642" s="168"/>
      <c r="E1642" s="258" t="str">
        <f>iferror(vlookup(C1642,'Master data'!$A$1:$C$29,3,0),"--")</f>
        <v>--</v>
      </c>
      <c r="F1642" s="258" t="str">
        <f>iferror(vlookup(C1642,'Master data'!$A$1:$C$29,2,0),"--")</f>
        <v>--</v>
      </c>
    </row>
    <row r="1643" ht="21.0" customHeight="1">
      <c r="A1643" s="165"/>
      <c r="B1643" s="172"/>
      <c r="C1643" s="414"/>
      <c r="D1643" s="168"/>
      <c r="E1643" s="258" t="str">
        <f>iferror(vlookup(C1643,'Master data'!$A$1:$C$29,3,0),"--")</f>
        <v>--</v>
      </c>
      <c r="F1643" s="258" t="str">
        <f>iferror(vlookup(C1643,'Master data'!$A$1:$C$29,2,0),"--")</f>
        <v>--</v>
      </c>
    </row>
    <row r="1644" ht="21.0" customHeight="1">
      <c r="A1644" s="165"/>
      <c r="B1644" s="172"/>
      <c r="C1644" s="414"/>
      <c r="D1644" s="168"/>
      <c r="E1644" s="258" t="str">
        <f>iferror(vlookup(C1644,'Master data'!$A$1:$C$29,3,0),"--")</f>
        <v>--</v>
      </c>
      <c r="F1644" s="258" t="str">
        <f>iferror(vlookup(C1644,'Master data'!$A$1:$C$29,2,0),"--")</f>
        <v>--</v>
      </c>
    </row>
    <row r="1645" ht="21.0" customHeight="1">
      <c r="A1645" s="165"/>
      <c r="B1645" s="172"/>
      <c r="C1645" s="414"/>
      <c r="D1645" s="168"/>
      <c r="E1645" s="258" t="str">
        <f>iferror(vlookup(C1645,'Master data'!$A$1:$C$29,3,0),"--")</f>
        <v>--</v>
      </c>
      <c r="F1645" s="258" t="str">
        <f>iferror(vlookup(C1645,'Master data'!$A$1:$C$29,2,0),"--")</f>
        <v>--</v>
      </c>
    </row>
    <row r="1646" ht="21.0" customHeight="1">
      <c r="A1646" s="165"/>
      <c r="B1646" s="172"/>
      <c r="C1646" s="414"/>
      <c r="D1646" s="168"/>
      <c r="E1646" s="258" t="str">
        <f>iferror(vlookup(C1646,'Master data'!$A$1:$C$29,3,0),"--")</f>
        <v>--</v>
      </c>
      <c r="F1646" s="258" t="str">
        <f>iferror(vlookup(C1646,'Master data'!$A$1:$C$29,2,0),"--")</f>
        <v>--</v>
      </c>
    </row>
    <row r="1647" ht="21.0" customHeight="1">
      <c r="A1647" s="165"/>
      <c r="B1647" s="172"/>
      <c r="C1647" s="414"/>
      <c r="D1647" s="168"/>
      <c r="E1647" s="258" t="str">
        <f>iferror(vlookup(C1647,'Master data'!$A$1:$C$29,3,0),"--")</f>
        <v>--</v>
      </c>
      <c r="F1647" s="258" t="str">
        <f>iferror(vlookup(C1647,'Master data'!$A$1:$C$29,2,0),"--")</f>
        <v>--</v>
      </c>
    </row>
    <row r="1648" ht="21.0" customHeight="1">
      <c r="A1648" s="165"/>
      <c r="B1648" s="172"/>
      <c r="C1648" s="414"/>
      <c r="D1648" s="168"/>
      <c r="E1648" s="258" t="str">
        <f>iferror(vlookup(C1648,'Master data'!$A$1:$C$29,3,0),"--")</f>
        <v>--</v>
      </c>
      <c r="F1648" s="258" t="str">
        <f>iferror(vlookup(C1648,'Master data'!$A$1:$C$29,2,0),"--")</f>
        <v>--</v>
      </c>
    </row>
    <row r="1649" ht="21.0" customHeight="1">
      <c r="A1649" s="165"/>
      <c r="B1649" s="172"/>
      <c r="C1649" s="414"/>
      <c r="D1649" s="168"/>
      <c r="E1649" s="258" t="str">
        <f>iferror(vlookup(C1649,'Master data'!$A$1:$C$29,3,0),"--")</f>
        <v>--</v>
      </c>
      <c r="F1649" s="258" t="str">
        <f>iferror(vlookup(C1649,'Master data'!$A$1:$C$29,2,0),"--")</f>
        <v>--</v>
      </c>
    </row>
    <row r="1650" ht="21.0" customHeight="1">
      <c r="A1650" s="165"/>
      <c r="B1650" s="172"/>
      <c r="C1650" s="414"/>
      <c r="D1650" s="168"/>
      <c r="E1650" s="258" t="str">
        <f>iferror(vlookup(C1650,'Master data'!$A$1:$C$29,3,0),"--")</f>
        <v>--</v>
      </c>
      <c r="F1650" s="258" t="str">
        <f>iferror(vlookup(C1650,'Master data'!$A$1:$C$29,2,0),"--")</f>
        <v>--</v>
      </c>
    </row>
    <row r="1651" ht="21.0" customHeight="1">
      <c r="A1651" s="165"/>
      <c r="B1651" s="172"/>
      <c r="C1651" s="414"/>
      <c r="D1651" s="168"/>
      <c r="E1651" s="258" t="str">
        <f>iferror(vlookup(C1651,'Master data'!$A$1:$C$29,3,0),"--")</f>
        <v>--</v>
      </c>
      <c r="F1651" s="258" t="str">
        <f>iferror(vlookup(C1651,'Master data'!$A$1:$C$29,2,0),"--")</f>
        <v>--</v>
      </c>
    </row>
    <row r="1652" ht="21.0" customHeight="1">
      <c r="A1652" s="165"/>
      <c r="B1652" s="172"/>
      <c r="C1652" s="414"/>
      <c r="D1652" s="168"/>
      <c r="E1652" s="258" t="str">
        <f>iferror(vlookup(C1652,'Master data'!$A$1:$C$29,3,0),"--")</f>
        <v>--</v>
      </c>
      <c r="F1652" s="258" t="str">
        <f>iferror(vlookup(C1652,'Master data'!$A$1:$C$29,2,0),"--")</f>
        <v>--</v>
      </c>
    </row>
    <row r="1653" ht="21.0" customHeight="1">
      <c r="A1653" s="165"/>
      <c r="B1653" s="172"/>
      <c r="C1653" s="414"/>
      <c r="D1653" s="168"/>
      <c r="E1653" s="258" t="str">
        <f>iferror(vlookup(C1653,'Master data'!$A$1:$C$29,3,0),"--")</f>
        <v>--</v>
      </c>
      <c r="F1653" s="258" t="str">
        <f>iferror(vlookup(C1653,'Master data'!$A$1:$C$29,2,0),"--")</f>
        <v>--</v>
      </c>
    </row>
    <row r="1654" ht="21.0" customHeight="1">
      <c r="A1654" s="165"/>
      <c r="B1654" s="172"/>
      <c r="C1654" s="414"/>
      <c r="D1654" s="168"/>
      <c r="E1654" s="258" t="str">
        <f>iferror(vlookup(C1654,'Master data'!$A$1:$C$29,3,0),"--")</f>
        <v>--</v>
      </c>
      <c r="F1654" s="258" t="str">
        <f>iferror(vlookup(C1654,'Master data'!$A$1:$C$29,2,0),"--")</f>
        <v>--</v>
      </c>
    </row>
    <row r="1655" ht="21.0" customHeight="1">
      <c r="A1655" s="165"/>
      <c r="B1655" s="172"/>
      <c r="C1655" s="414"/>
      <c r="D1655" s="168"/>
      <c r="E1655" s="258" t="str">
        <f>iferror(vlookup(C1655,'Master data'!$A$1:$C$29,3,0),"--")</f>
        <v>--</v>
      </c>
      <c r="F1655" s="258" t="str">
        <f>iferror(vlookup(C1655,'Master data'!$A$1:$C$29,2,0),"--")</f>
        <v>--</v>
      </c>
    </row>
    <row r="1656" ht="21.0" customHeight="1">
      <c r="A1656" s="165"/>
      <c r="B1656" s="172"/>
      <c r="C1656" s="414"/>
      <c r="D1656" s="168"/>
      <c r="E1656" s="258" t="str">
        <f>iferror(vlookup(C1656,'Master data'!$A$1:$C$29,3,0),"--")</f>
        <v>--</v>
      </c>
      <c r="F1656" s="258" t="str">
        <f>iferror(vlookup(C1656,'Master data'!$A$1:$C$29,2,0),"--")</f>
        <v>--</v>
      </c>
    </row>
    <row r="1657" ht="21.0" customHeight="1">
      <c r="A1657" s="165"/>
      <c r="B1657" s="172"/>
      <c r="C1657" s="414"/>
      <c r="D1657" s="168"/>
      <c r="E1657" s="258" t="str">
        <f>iferror(vlookup(C1657,'Master data'!$A$1:$C$29,3,0),"--")</f>
        <v>--</v>
      </c>
      <c r="F1657" s="258" t="str">
        <f>iferror(vlookup(C1657,'Master data'!$A$1:$C$29,2,0),"--")</f>
        <v>--</v>
      </c>
    </row>
    <row r="1658" ht="21.0" customHeight="1">
      <c r="A1658" s="165"/>
      <c r="B1658" s="172"/>
      <c r="C1658" s="414"/>
      <c r="D1658" s="168"/>
      <c r="E1658" s="258" t="str">
        <f>iferror(vlookup(C1658,'Master data'!$A$1:$C$29,3,0),"--")</f>
        <v>--</v>
      </c>
      <c r="F1658" s="258" t="str">
        <f>iferror(vlookup(C1658,'Master data'!$A$1:$C$29,2,0),"--")</f>
        <v>--</v>
      </c>
    </row>
    <row r="1659" ht="21.0" customHeight="1">
      <c r="A1659" s="165"/>
      <c r="B1659" s="172"/>
      <c r="C1659" s="414"/>
      <c r="D1659" s="168"/>
      <c r="E1659" s="258" t="str">
        <f>iferror(vlookup(C1659,'Master data'!$A$1:$C$29,3,0),"--")</f>
        <v>--</v>
      </c>
      <c r="F1659" s="258" t="str">
        <f>iferror(vlookup(C1659,'Master data'!$A$1:$C$29,2,0),"--")</f>
        <v>--</v>
      </c>
    </row>
    <row r="1660" ht="21.0" customHeight="1">
      <c r="A1660" s="165"/>
      <c r="B1660" s="172"/>
      <c r="C1660" s="414"/>
      <c r="D1660" s="168"/>
      <c r="E1660" s="258" t="str">
        <f>iferror(vlookup(C1660,'Master data'!$A$1:$C$29,3,0),"--")</f>
        <v>--</v>
      </c>
      <c r="F1660" s="258" t="str">
        <f>iferror(vlookup(C1660,'Master data'!$A$1:$C$29,2,0),"--")</f>
        <v>--</v>
      </c>
    </row>
    <row r="1661" ht="21.0" customHeight="1">
      <c r="A1661" s="165"/>
      <c r="B1661" s="172"/>
      <c r="C1661" s="414"/>
      <c r="D1661" s="168"/>
      <c r="E1661" s="258" t="str">
        <f>iferror(vlookup(C1661,'Master data'!$A$1:$C$29,3,0),"--")</f>
        <v>--</v>
      </c>
      <c r="F1661" s="258" t="str">
        <f>iferror(vlookup(C1661,'Master data'!$A$1:$C$29,2,0),"--")</f>
        <v>--</v>
      </c>
    </row>
    <row r="1662" ht="21.0" customHeight="1">
      <c r="A1662" s="165"/>
      <c r="B1662" s="172"/>
      <c r="C1662" s="414"/>
      <c r="D1662" s="168"/>
      <c r="E1662" s="258" t="str">
        <f>iferror(vlookup(C1662,'Master data'!$A$1:$C$29,3,0),"--")</f>
        <v>--</v>
      </c>
      <c r="F1662" s="258" t="str">
        <f>iferror(vlookup(C1662,'Master data'!$A$1:$C$29,2,0),"--")</f>
        <v>--</v>
      </c>
    </row>
    <row r="1663" ht="21.0" customHeight="1">
      <c r="A1663" s="165"/>
      <c r="B1663" s="172"/>
      <c r="C1663" s="414"/>
      <c r="D1663" s="168"/>
      <c r="E1663" s="258" t="str">
        <f>iferror(vlookup(C1663,'Master data'!$A$1:$C$29,3,0),"--")</f>
        <v>--</v>
      </c>
      <c r="F1663" s="258" t="str">
        <f>iferror(vlookup(C1663,'Master data'!$A$1:$C$29,2,0),"--")</f>
        <v>--</v>
      </c>
    </row>
    <row r="1664" ht="21.0" customHeight="1">
      <c r="A1664" s="165"/>
      <c r="B1664" s="172"/>
      <c r="C1664" s="414"/>
      <c r="D1664" s="168"/>
      <c r="E1664" s="258" t="str">
        <f>iferror(vlookup(C1664,'Master data'!$A$1:$C$29,3,0),"--")</f>
        <v>--</v>
      </c>
      <c r="F1664" s="258" t="str">
        <f>iferror(vlookup(C1664,'Master data'!$A$1:$C$29,2,0),"--")</f>
        <v>--</v>
      </c>
    </row>
    <row r="1665" ht="21.0" customHeight="1">
      <c r="A1665" s="165"/>
      <c r="B1665" s="172"/>
      <c r="C1665" s="414"/>
      <c r="D1665" s="168"/>
      <c r="E1665" s="258" t="str">
        <f>iferror(vlookup(C1665,'Master data'!$A$1:$C$29,3,0),"--")</f>
        <v>--</v>
      </c>
      <c r="F1665" s="258" t="str">
        <f>iferror(vlookup(C1665,'Master data'!$A$1:$C$29,2,0),"--")</f>
        <v>--</v>
      </c>
    </row>
    <row r="1666" ht="21.0" customHeight="1">
      <c r="A1666" s="165"/>
      <c r="B1666" s="172"/>
      <c r="C1666" s="414"/>
      <c r="D1666" s="168"/>
      <c r="E1666" s="258" t="str">
        <f>iferror(vlookup(C1666,'Master data'!$A$1:$C$29,3,0),"--")</f>
        <v>--</v>
      </c>
      <c r="F1666" s="258" t="str">
        <f>iferror(vlookup(C1666,'Master data'!$A$1:$C$29,2,0),"--")</f>
        <v>--</v>
      </c>
    </row>
    <row r="1667" ht="21.0" customHeight="1">
      <c r="A1667" s="165"/>
      <c r="B1667" s="172"/>
      <c r="C1667" s="414"/>
      <c r="D1667" s="168"/>
      <c r="E1667" s="258" t="str">
        <f>iferror(vlookup(C1667,'Master data'!$A$1:$C$29,3,0),"--")</f>
        <v>--</v>
      </c>
      <c r="F1667" s="258" t="str">
        <f>iferror(vlookup(C1667,'Master data'!$A$1:$C$29,2,0),"--")</f>
        <v>--</v>
      </c>
    </row>
    <row r="1668" ht="21.0" customHeight="1">
      <c r="A1668" s="165"/>
      <c r="B1668" s="172"/>
      <c r="C1668" s="414"/>
      <c r="D1668" s="168"/>
      <c r="E1668" s="258" t="str">
        <f>iferror(vlookup(C1668,'Master data'!$A$1:$C$29,3,0),"--")</f>
        <v>--</v>
      </c>
      <c r="F1668" s="258" t="str">
        <f>iferror(vlookup(C1668,'Master data'!$A$1:$C$29,2,0),"--")</f>
        <v>--</v>
      </c>
    </row>
    <row r="1669" ht="21.0" customHeight="1">
      <c r="A1669" s="165"/>
      <c r="B1669" s="172"/>
      <c r="C1669" s="414"/>
      <c r="D1669" s="168"/>
      <c r="E1669" s="258" t="str">
        <f>iferror(vlookup(C1669,'Master data'!$A$1:$C$29,3,0),"--")</f>
        <v>--</v>
      </c>
      <c r="F1669" s="258" t="str">
        <f>iferror(vlookup(C1669,'Master data'!$A$1:$C$29,2,0),"--")</f>
        <v>--</v>
      </c>
    </row>
    <row r="1670" ht="21.0" customHeight="1">
      <c r="A1670" s="165"/>
      <c r="B1670" s="172"/>
      <c r="C1670" s="414"/>
      <c r="D1670" s="168"/>
      <c r="E1670" s="258" t="str">
        <f>iferror(vlookup(C1670,'Master data'!$A$1:$C$29,3,0),"--")</f>
        <v>--</v>
      </c>
      <c r="F1670" s="258" t="str">
        <f>iferror(vlookup(C1670,'Master data'!$A$1:$C$29,2,0),"--")</f>
        <v>--</v>
      </c>
    </row>
    <row r="1671" ht="21.0" customHeight="1">
      <c r="A1671" s="165"/>
      <c r="B1671" s="172"/>
      <c r="C1671" s="414"/>
      <c r="D1671" s="168"/>
      <c r="E1671" s="258" t="str">
        <f>iferror(vlookup(C1671,'Master data'!$A$1:$C$29,3,0),"--")</f>
        <v>--</v>
      </c>
      <c r="F1671" s="258" t="str">
        <f>iferror(vlookup(C1671,'Master data'!$A$1:$C$29,2,0),"--")</f>
        <v>--</v>
      </c>
    </row>
    <row r="1672" ht="21.0" customHeight="1">
      <c r="A1672" s="165"/>
      <c r="B1672" s="172"/>
      <c r="C1672" s="414"/>
      <c r="D1672" s="168"/>
      <c r="E1672" s="258" t="str">
        <f>iferror(vlookup(C1672,'Master data'!$A$1:$C$29,3,0),"--")</f>
        <v>--</v>
      </c>
      <c r="F1672" s="258" t="str">
        <f>iferror(vlookup(C1672,'Master data'!$A$1:$C$29,2,0),"--")</f>
        <v>--</v>
      </c>
    </row>
    <row r="1673" ht="21.0" customHeight="1">
      <c r="A1673" s="165"/>
      <c r="B1673" s="172"/>
      <c r="C1673" s="414"/>
      <c r="D1673" s="168"/>
      <c r="E1673" s="258" t="str">
        <f>iferror(vlookup(C1673,'Master data'!$A$1:$C$29,3,0),"--")</f>
        <v>--</v>
      </c>
      <c r="F1673" s="258" t="str">
        <f>iferror(vlookup(C1673,'Master data'!$A$1:$C$29,2,0),"--")</f>
        <v>--</v>
      </c>
    </row>
    <row r="1674" ht="21.0" customHeight="1">
      <c r="A1674" s="165"/>
      <c r="B1674" s="172"/>
      <c r="C1674" s="414"/>
      <c r="D1674" s="168"/>
      <c r="E1674" s="258" t="str">
        <f>iferror(vlookup(C1674,'Master data'!$A$1:$C$29,3,0),"--")</f>
        <v>--</v>
      </c>
      <c r="F1674" s="258" t="str">
        <f>iferror(vlookup(C1674,'Master data'!$A$1:$C$29,2,0),"--")</f>
        <v>--</v>
      </c>
    </row>
    <row r="1675" ht="21.0" customHeight="1">
      <c r="A1675" s="165"/>
      <c r="B1675" s="172"/>
      <c r="C1675" s="414"/>
      <c r="D1675" s="168"/>
      <c r="E1675" s="258" t="str">
        <f>iferror(vlookup(C1675,'Master data'!$A$1:$C$29,3,0),"--")</f>
        <v>--</v>
      </c>
      <c r="F1675" s="258" t="str">
        <f>iferror(vlookup(C1675,'Master data'!$A$1:$C$29,2,0),"--")</f>
        <v>--</v>
      </c>
    </row>
    <row r="1676" ht="21.0" customHeight="1">
      <c r="A1676" s="165"/>
      <c r="B1676" s="172"/>
      <c r="C1676" s="414"/>
      <c r="D1676" s="168"/>
      <c r="E1676" s="258" t="str">
        <f>iferror(vlookup(C1676,'Master data'!$A$1:$C$29,3,0),"--")</f>
        <v>--</v>
      </c>
      <c r="F1676" s="258" t="str">
        <f>iferror(vlookup(C1676,'Master data'!$A$1:$C$29,2,0),"--")</f>
        <v>--</v>
      </c>
    </row>
    <row r="1677" ht="21.0" customHeight="1">
      <c r="A1677" s="165"/>
      <c r="B1677" s="172"/>
      <c r="C1677" s="414"/>
      <c r="D1677" s="168"/>
      <c r="E1677" s="258" t="str">
        <f>iferror(vlookup(C1677,'Master data'!$A$1:$C$29,3,0),"--")</f>
        <v>--</v>
      </c>
      <c r="F1677" s="258" t="str">
        <f>iferror(vlookup(C1677,'Master data'!$A$1:$C$29,2,0),"--")</f>
        <v>--</v>
      </c>
    </row>
    <row r="1678" ht="21.0" customHeight="1">
      <c r="A1678" s="165"/>
      <c r="B1678" s="172"/>
      <c r="C1678" s="414"/>
      <c r="D1678" s="168"/>
      <c r="E1678" s="258" t="str">
        <f>iferror(vlookup(C1678,'Master data'!$A$1:$C$29,3,0),"--")</f>
        <v>--</v>
      </c>
      <c r="F1678" s="258" t="str">
        <f>iferror(vlookup(C1678,'Master data'!$A$1:$C$29,2,0),"--")</f>
        <v>--</v>
      </c>
    </row>
    <row r="1679" ht="21.0" customHeight="1">
      <c r="A1679" s="165"/>
      <c r="B1679" s="172"/>
      <c r="C1679" s="414"/>
      <c r="D1679" s="168"/>
      <c r="E1679" s="258" t="str">
        <f>iferror(vlookup(C1679,'Master data'!$A$1:$C$29,3,0),"--")</f>
        <v>--</v>
      </c>
      <c r="F1679" s="258" t="str">
        <f>iferror(vlookup(C1679,'Master data'!$A$1:$C$29,2,0),"--")</f>
        <v>--</v>
      </c>
    </row>
    <row r="1680" ht="21.0" customHeight="1">
      <c r="A1680" s="165"/>
      <c r="B1680" s="172"/>
      <c r="C1680" s="414"/>
      <c r="D1680" s="168"/>
      <c r="E1680" s="258" t="str">
        <f>iferror(vlookup(C1680,'Master data'!$A$1:$C$29,3,0),"--")</f>
        <v>--</v>
      </c>
      <c r="F1680" s="258" t="str">
        <f>iferror(vlookup(C1680,'Master data'!$A$1:$C$29,2,0),"--")</f>
        <v>--</v>
      </c>
    </row>
    <row r="1681" ht="21.0" customHeight="1">
      <c r="A1681" s="165"/>
      <c r="B1681" s="172"/>
      <c r="C1681" s="414"/>
      <c r="D1681" s="168"/>
      <c r="E1681" s="258" t="str">
        <f>iferror(vlookup(C1681,'Master data'!$A$1:$C$29,3,0),"--")</f>
        <v>--</v>
      </c>
      <c r="F1681" s="258" t="str">
        <f>iferror(vlookup(C1681,'Master data'!$A$1:$C$29,2,0),"--")</f>
        <v>--</v>
      </c>
    </row>
    <row r="1682" ht="21.0" customHeight="1">
      <c r="A1682" s="165"/>
      <c r="B1682" s="172"/>
      <c r="C1682" s="414"/>
      <c r="D1682" s="168"/>
      <c r="E1682" s="258" t="str">
        <f>iferror(vlookup(C1682,'Master data'!$A$1:$C$29,3,0),"--")</f>
        <v>--</v>
      </c>
      <c r="F1682" s="258" t="str">
        <f>iferror(vlookup(C1682,'Master data'!$A$1:$C$29,2,0),"--")</f>
        <v>--</v>
      </c>
    </row>
    <row r="1683" ht="21.0" customHeight="1">
      <c r="A1683" s="165"/>
      <c r="B1683" s="172"/>
      <c r="C1683" s="414"/>
      <c r="D1683" s="168"/>
      <c r="E1683" s="258" t="str">
        <f>iferror(vlookup(C1683,'Master data'!$A$1:$C$29,3,0),"--")</f>
        <v>--</v>
      </c>
      <c r="F1683" s="258" t="str">
        <f>iferror(vlookup(C1683,'Master data'!$A$1:$C$29,2,0),"--")</f>
        <v>--</v>
      </c>
    </row>
    <row r="1684" ht="21.0" customHeight="1">
      <c r="A1684" s="165"/>
      <c r="B1684" s="172"/>
      <c r="C1684" s="414"/>
      <c r="D1684" s="168"/>
      <c r="E1684" s="258" t="str">
        <f>iferror(vlookup(C1684,'Master data'!$A$1:$C$29,3,0),"--")</f>
        <v>--</v>
      </c>
      <c r="F1684" s="258" t="str">
        <f>iferror(vlookup(C1684,'Master data'!$A$1:$C$29,2,0),"--")</f>
        <v>--</v>
      </c>
    </row>
    <row r="1685" ht="21.0" customHeight="1">
      <c r="A1685" s="165"/>
      <c r="B1685" s="172"/>
      <c r="C1685" s="414"/>
      <c r="D1685" s="168"/>
      <c r="E1685" s="258" t="str">
        <f>iferror(vlookup(C1685,'Master data'!$A$1:$C$29,3,0),"--")</f>
        <v>--</v>
      </c>
      <c r="F1685" s="258" t="str">
        <f>iferror(vlookup(C1685,'Master data'!$A$1:$C$29,2,0),"--")</f>
        <v>--</v>
      </c>
    </row>
    <row r="1686" ht="21.0" customHeight="1">
      <c r="A1686" s="165"/>
      <c r="B1686" s="172"/>
      <c r="C1686" s="414"/>
      <c r="D1686" s="168"/>
      <c r="E1686" s="258" t="str">
        <f>iferror(vlookup(C1686,'Master data'!$A$1:$C$29,3,0),"--")</f>
        <v>--</v>
      </c>
      <c r="F1686" s="258" t="str">
        <f>iferror(vlookup(C1686,'Master data'!$A$1:$C$29,2,0),"--")</f>
        <v>--</v>
      </c>
    </row>
    <row r="1687" ht="21.0" customHeight="1">
      <c r="A1687" s="165"/>
      <c r="B1687" s="172"/>
      <c r="C1687" s="414"/>
      <c r="D1687" s="168"/>
      <c r="E1687" s="258" t="str">
        <f>iferror(vlookup(C1687,'Master data'!$A$1:$C$29,3,0),"--")</f>
        <v>--</v>
      </c>
      <c r="F1687" s="258" t="str">
        <f>iferror(vlookup(C1687,'Master data'!$A$1:$C$29,2,0),"--")</f>
        <v>--</v>
      </c>
    </row>
    <row r="1688" ht="21.0" customHeight="1">
      <c r="A1688" s="165"/>
      <c r="B1688" s="172"/>
      <c r="C1688" s="414"/>
      <c r="D1688" s="168"/>
      <c r="E1688" s="258" t="str">
        <f>iferror(vlookup(C1688,'Master data'!$A$1:$C$29,3,0),"--")</f>
        <v>--</v>
      </c>
      <c r="F1688" s="258" t="str">
        <f>iferror(vlookup(C1688,'Master data'!$A$1:$C$29,2,0),"--")</f>
        <v>--</v>
      </c>
    </row>
    <row r="1689" ht="21.0" customHeight="1">
      <c r="A1689" s="165"/>
      <c r="B1689" s="172"/>
      <c r="C1689" s="414"/>
      <c r="D1689" s="168"/>
      <c r="E1689" s="258" t="str">
        <f>iferror(vlookup(C1689,'Master data'!$A$1:$C$29,3,0),"--")</f>
        <v>--</v>
      </c>
      <c r="F1689" s="258" t="str">
        <f>iferror(vlookup(C1689,'Master data'!$A$1:$C$29,2,0),"--")</f>
        <v>--</v>
      </c>
    </row>
    <row r="1690" ht="21.0" customHeight="1">
      <c r="A1690" s="165"/>
      <c r="B1690" s="172"/>
      <c r="C1690" s="414"/>
      <c r="D1690" s="168"/>
      <c r="E1690" s="258" t="str">
        <f>iferror(vlookup(C1690,'Master data'!$A$1:$C$29,3,0),"--")</f>
        <v>--</v>
      </c>
      <c r="F1690" s="258" t="str">
        <f>iferror(vlookup(C1690,'Master data'!$A$1:$C$29,2,0),"--")</f>
        <v>--</v>
      </c>
    </row>
    <row r="1691" ht="21.0" customHeight="1">
      <c r="A1691" s="165"/>
      <c r="B1691" s="172"/>
      <c r="C1691" s="414"/>
      <c r="D1691" s="168"/>
      <c r="E1691" s="258" t="str">
        <f>iferror(vlookup(C1691,'Master data'!$A$1:$C$29,3,0),"--")</f>
        <v>--</v>
      </c>
      <c r="F1691" s="258" t="str">
        <f>iferror(vlookup(C1691,'Master data'!$A$1:$C$29,2,0),"--")</f>
        <v>--</v>
      </c>
    </row>
    <row r="1692" ht="21.0" customHeight="1">
      <c r="A1692" s="165"/>
      <c r="B1692" s="172"/>
      <c r="C1692" s="414"/>
      <c r="D1692" s="168"/>
      <c r="E1692" s="258" t="str">
        <f>iferror(vlookup(C1692,'Master data'!$A$1:$C$29,3,0),"--")</f>
        <v>--</v>
      </c>
      <c r="F1692" s="258" t="str">
        <f>iferror(vlookup(C1692,'Master data'!$A$1:$C$29,2,0),"--")</f>
        <v>--</v>
      </c>
    </row>
    <row r="1693" ht="21.0" customHeight="1">
      <c r="A1693" s="165"/>
      <c r="B1693" s="172"/>
      <c r="C1693" s="414"/>
      <c r="D1693" s="168"/>
      <c r="E1693" s="258" t="str">
        <f>iferror(vlookup(C1693,'Master data'!$A$1:$C$29,3,0),"--")</f>
        <v>--</v>
      </c>
      <c r="F1693" s="258" t="str">
        <f>iferror(vlookup(C1693,'Master data'!$A$1:$C$29,2,0),"--")</f>
        <v>--</v>
      </c>
    </row>
    <row r="1694" ht="21.0" customHeight="1">
      <c r="A1694" s="165"/>
      <c r="B1694" s="172"/>
      <c r="C1694" s="414"/>
      <c r="D1694" s="168"/>
      <c r="E1694" s="258" t="str">
        <f>iferror(vlookup(C1694,'Master data'!$A$1:$C$29,3,0),"--")</f>
        <v>--</v>
      </c>
      <c r="F1694" s="258" t="str">
        <f>iferror(vlookup(C1694,'Master data'!$A$1:$C$29,2,0),"--")</f>
        <v>--</v>
      </c>
    </row>
    <row r="1695" ht="21.0" customHeight="1">
      <c r="A1695" s="165"/>
      <c r="B1695" s="172"/>
      <c r="C1695" s="414"/>
      <c r="D1695" s="168"/>
      <c r="E1695" s="258" t="str">
        <f>iferror(vlookup(C1695,'Master data'!$A$1:$C$29,3,0),"--")</f>
        <v>--</v>
      </c>
      <c r="F1695" s="258" t="str">
        <f>iferror(vlookup(C1695,'Master data'!$A$1:$C$29,2,0),"--")</f>
        <v>--</v>
      </c>
    </row>
    <row r="1696" ht="21.0" customHeight="1">
      <c r="A1696" s="165"/>
      <c r="B1696" s="172"/>
      <c r="C1696" s="414"/>
      <c r="D1696" s="168"/>
      <c r="E1696" s="258" t="str">
        <f>iferror(vlookup(C1696,'Master data'!$A$1:$C$29,3,0),"--")</f>
        <v>--</v>
      </c>
      <c r="F1696" s="258" t="str">
        <f>iferror(vlookup(C1696,'Master data'!$A$1:$C$29,2,0),"--")</f>
        <v>--</v>
      </c>
    </row>
    <row r="1697" ht="21.0" customHeight="1">
      <c r="A1697" s="165"/>
      <c r="B1697" s="172"/>
      <c r="C1697" s="414"/>
      <c r="D1697" s="168"/>
      <c r="E1697" s="258" t="str">
        <f>iferror(vlookup(C1697,'Master data'!$A$1:$C$29,3,0),"--")</f>
        <v>--</v>
      </c>
      <c r="F1697" s="258" t="str">
        <f>iferror(vlookup(C1697,'Master data'!$A$1:$C$29,2,0),"--")</f>
        <v>--</v>
      </c>
    </row>
    <row r="1698" ht="21.0" customHeight="1">
      <c r="A1698" s="165"/>
      <c r="B1698" s="172"/>
      <c r="C1698" s="414"/>
      <c r="D1698" s="168"/>
      <c r="E1698" s="258" t="str">
        <f>iferror(vlookup(C1698,'Master data'!$A$1:$C$29,3,0),"--")</f>
        <v>--</v>
      </c>
      <c r="F1698" s="258" t="str">
        <f>iferror(vlookup(C1698,'Master data'!$A$1:$C$29,2,0),"--")</f>
        <v>--</v>
      </c>
    </row>
    <row r="1699" ht="21.0" customHeight="1">
      <c r="A1699" s="165"/>
      <c r="B1699" s="172"/>
      <c r="C1699" s="414"/>
      <c r="D1699" s="168"/>
      <c r="E1699" s="258" t="str">
        <f>iferror(vlookup(C1699,'Master data'!$A$1:$C$29,3,0),"--")</f>
        <v>--</v>
      </c>
      <c r="F1699" s="258" t="str">
        <f>iferror(vlookup(C1699,'Master data'!$A$1:$C$29,2,0),"--")</f>
        <v>--</v>
      </c>
    </row>
    <row r="1700" ht="21.0" customHeight="1">
      <c r="A1700" s="165"/>
      <c r="B1700" s="172"/>
      <c r="C1700" s="414"/>
      <c r="D1700" s="168"/>
      <c r="E1700" s="258" t="str">
        <f>iferror(vlookup(C1700,'Master data'!$A$1:$C$29,3,0),"--")</f>
        <v>--</v>
      </c>
      <c r="F1700" s="258" t="str">
        <f>iferror(vlookup(C1700,'Master data'!$A$1:$C$29,2,0),"--")</f>
        <v>--</v>
      </c>
    </row>
    <row r="1701" ht="21.0" customHeight="1">
      <c r="A1701" s="165"/>
      <c r="B1701" s="172"/>
      <c r="C1701" s="414"/>
      <c r="D1701" s="168"/>
      <c r="E1701" s="258" t="str">
        <f>iferror(vlookup(C1701,'Master data'!$A$1:$C$29,3,0),"--")</f>
        <v>--</v>
      </c>
      <c r="F1701" s="258" t="str">
        <f>iferror(vlookup(C1701,'Master data'!$A$1:$C$29,2,0),"--")</f>
        <v>--</v>
      </c>
    </row>
    <row r="1702" ht="21.0" customHeight="1">
      <c r="A1702" s="165"/>
      <c r="B1702" s="172"/>
      <c r="C1702" s="414"/>
      <c r="D1702" s="168"/>
      <c r="E1702" s="258" t="str">
        <f>iferror(vlookup(C1702,'Master data'!$A$1:$C$29,3,0),"--")</f>
        <v>--</v>
      </c>
      <c r="F1702" s="258" t="str">
        <f>iferror(vlookup(C1702,'Master data'!$A$1:$C$29,2,0),"--")</f>
        <v>--</v>
      </c>
    </row>
    <row r="1703" ht="21.0" customHeight="1">
      <c r="A1703" s="165"/>
      <c r="B1703" s="172"/>
      <c r="C1703" s="414"/>
      <c r="D1703" s="168"/>
      <c r="E1703" s="258" t="str">
        <f>iferror(vlookup(C1703,'Master data'!$A$1:$C$29,3,0),"--")</f>
        <v>--</v>
      </c>
      <c r="F1703" s="258" t="str">
        <f>iferror(vlookup(C1703,'Master data'!$A$1:$C$29,2,0),"--")</f>
        <v>--</v>
      </c>
    </row>
    <row r="1704" ht="21.0" customHeight="1">
      <c r="A1704" s="165"/>
      <c r="B1704" s="172"/>
      <c r="C1704" s="414"/>
      <c r="D1704" s="168"/>
      <c r="E1704" s="258" t="str">
        <f>iferror(vlookup(C1704,'Master data'!$A$1:$C$29,3,0),"--")</f>
        <v>--</v>
      </c>
      <c r="F1704" s="258" t="str">
        <f>iferror(vlookup(C1704,'Master data'!$A$1:$C$29,2,0),"--")</f>
        <v>--</v>
      </c>
    </row>
    <row r="1705" ht="21.0" customHeight="1">
      <c r="A1705" s="165"/>
      <c r="B1705" s="172"/>
      <c r="C1705" s="414"/>
      <c r="D1705" s="168"/>
      <c r="E1705" s="258" t="str">
        <f>iferror(vlookup(C1705,'Master data'!$A$1:$C$29,3,0),"--")</f>
        <v>--</v>
      </c>
      <c r="F1705" s="258" t="str">
        <f>iferror(vlookup(C1705,'Master data'!$A$1:$C$29,2,0),"--")</f>
        <v>--</v>
      </c>
    </row>
    <row r="1706" ht="21.0" customHeight="1">
      <c r="A1706" s="165"/>
      <c r="B1706" s="172"/>
      <c r="C1706" s="414"/>
      <c r="D1706" s="168"/>
      <c r="E1706" s="258" t="str">
        <f>iferror(vlookup(C1706,'Master data'!$A$1:$C$29,3,0),"--")</f>
        <v>--</v>
      </c>
      <c r="F1706" s="258" t="str">
        <f>iferror(vlookup(C1706,'Master data'!$A$1:$C$29,2,0),"--")</f>
        <v>--</v>
      </c>
    </row>
    <row r="1707" ht="21.0" customHeight="1">
      <c r="A1707" s="165"/>
      <c r="B1707" s="172"/>
      <c r="C1707" s="414"/>
      <c r="D1707" s="168"/>
      <c r="E1707" s="258" t="str">
        <f>iferror(vlookup(C1707,'Master data'!$A$1:$C$29,3,0),"--")</f>
        <v>--</v>
      </c>
      <c r="F1707" s="258" t="str">
        <f>iferror(vlookup(C1707,'Master data'!$A$1:$C$29,2,0),"--")</f>
        <v>--</v>
      </c>
    </row>
    <row r="1708" ht="21.0" customHeight="1">
      <c r="A1708" s="165"/>
      <c r="B1708" s="172"/>
      <c r="C1708" s="414"/>
      <c r="D1708" s="168"/>
      <c r="E1708" s="258" t="str">
        <f>iferror(vlookup(C1708,'Master data'!$A$1:$C$29,3,0),"--")</f>
        <v>--</v>
      </c>
      <c r="F1708" s="258" t="str">
        <f>iferror(vlookup(C1708,'Master data'!$A$1:$C$29,2,0),"--")</f>
        <v>--</v>
      </c>
    </row>
    <row r="1709" ht="21.0" customHeight="1">
      <c r="A1709" s="165"/>
      <c r="B1709" s="172"/>
      <c r="C1709" s="414"/>
      <c r="D1709" s="168"/>
      <c r="E1709" s="258" t="str">
        <f>iferror(vlookup(C1709,'Master data'!$A$1:$C$29,3,0),"--")</f>
        <v>--</v>
      </c>
      <c r="F1709" s="258" t="str">
        <f>iferror(vlookup(C1709,'Master data'!$A$1:$C$29,2,0),"--")</f>
        <v>--</v>
      </c>
    </row>
    <row r="1710" ht="21.0" customHeight="1">
      <c r="A1710" s="165"/>
      <c r="B1710" s="172"/>
      <c r="C1710" s="414"/>
      <c r="D1710" s="168"/>
      <c r="E1710" s="258" t="str">
        <f>iferror(vlookup(C1710,'Master data'!$A$1:$C$29,3,0),"--")</f>
        <v>--</v>
      </c>
      <c r="F1710" s="258" t="str">
        <f>iferror(vlookup(C1710,'Master data'!$A$1:$C$29,2,0),"--")</f>
        <v>--</v>
      </c>
    </row>
    <row r="1711" ht="21.0" customHeight="1">
      <c r="A1711" s="165"/>
      <c r="B1711" s="172"/>
      <c r="C1711" s="414"/>
      <c r="D1711" s="168"/>
      <c r="E1711" s="258" t="str">
        <f>iferror(vlookup(C1711,'Master data'!$A$1:$C$29,3,0),"--")</f>
        <v>--</v>
      </c>
      <c r="F1711" s="258" t="str">
        <f>iferror(vlookup(C1711,'Master data'!$A$1:$C$29,2,0),"--")</f>
        <v>--</v>
      </c>
    </row>
    <row r="1712" ht="21.0" customHeight="1">
      <c r="A1712" s="165"/>
      <c r="B1712" s="172"/>
      <c r="C1712" s="414"/>
      <c r="D1712" s="168"/>
      <c r="E1712" s="258" t="str">
        <f>iferror(vlookup(C1712,'Master data'!$A$1:$C$29,3,0),"--")</f>
        <v>--</v>
      </c>
      <c r="F1712" s="258" t="str">
        <f>iferror(vlookup(C1712,'Master data'!$A$1:$C$29,2,0),"--")</f>
        <v>--</v>
      </c>
    </row>
    <row r="1713" ht="21.0" customHeight="1">
      <c r="A1713" s="165"/>
      <c r="B1713" s="172"/>
      <c r="C1713" s="414"/>
      <c r="D1713" s="168"/>
      <c r="E1713" s="258" t="str">
        <f>iferror(vlookup(C1713,'Master data'!$A$1:$C$29,3,0),"--")</f>
        <v>--</v>
      </c>
      <c r="F1713" s="258" t="str">
        <f>iferror(vlookup(C1713,'Master data'!$A$1:$C$29,2,0),"--")</f>
        <v>--</v>
      </c>
    </row>
    <row r="1714" ht="21.0" customHeight="1">
      <c r="A1714" s="165"/>
      <c r="B1714" s="172"/>
      <c r="C1714" s="414"/>
      <c r="D1714" s="168"/>
      <c r="E1714" s="258" t="str">
        <f>iferror(vlookup(C1714,'Master data'!$A$1:$C$29,3,0),"--")</f>
        <v>--</v>
      </c>
      <c r="F1714" s="258" t="str">
        <f>iferror(vlookup(C1714,'Master data'!$A$1:$C$29,2,0),"--")</f>
        <v>--</v>
      </c>
    </row>
    <row r="1715" ht="21.0" customHeight="1">
      <c r="A1715" s="165"/>
      <c r="B1715" s="172"/>
      <c r="C1715" s="414"/>
      <c r="D1715" s="168"/>
      <c r="E1715" s="258" t="str">
        <f>iferror(vlookup(C1715,'Master data'!$A$1:$C$29,3,0),"--")</f>
        <v>--</v>
      </c>
      <c r="F1715" s="258" t="str">
        <f>iferror(vlookup(C1715,'Master data'!$A$1:$C$29,2,0),"--")</f>
        <v>--</v>
      </c>
    </row>
    <row r="1716" ht="21.0" customHeight="1">
      <c r="A1716" s="165"/>
      <c r="B1716" s="172"/>
      <c r="C1716" s="414"/>
      <c r="D1716" s="168"/>
      <c r="E1716" s="258" t="str">
        <f>iferror(vlookup(C1716,'Master data'!$A$1:$C$29,3,0),"--")</f>
        <v>--</v>
      </c>
      <c r="F1716" s="258" t="str">
        <f>iferror(vlookup(C1716,'Master data'!$A$1:$C$29,2,0),"--")</f>
        <v>--</v>
      </c>
    </row>
    <row r="1717" ht="21.0" customHeight="1">
      <c r="A1717" s="165"/>
      <c r="B1717" s="172"/>
      <c r="C1717" s="414"/>
      <c r="D1717" s="168"/>
      <c r="E1717" s="258" t="str">
        <f>iferror(vlookup(C1717,'Master data'!$A$1:$C$29,3,0),"--")</f>
        <v>--</v>
      </c>
      <c r="F1717" s="258" t="str">
        <f>iferror(vlookup(C1717,'Master data'!$A$1:$C$29,2,0),"--")</f>
        <v>--</v>
      </c>
    </row>
    <row r="1718" ht="21.0" customHeight="1">
      <c r="A1718" s="165"/>
      <c r="B1718" s="172"/>
      <c r="C1718" s="414"/>
      <c r="D1718" s="168"/>
      <c r="E1718" s="258" t="str">
        <f>iferror(vlookup(C1718,'Master data'!$A$1:$C$29,3,0),"--")</f>
        <v>--</v>
      </c>
      <c r="F1718" s="258" t="str">
        <f>iferror(vlookup(C1718,'Master data'!$A$1:$C$29,2,0),"--")</f>
        <v>--</v>
      </c>
    </row>
    <row r="1719" ht="21.0" customHeight="1">
      <c r="A1719" s="165"/>
      <c r="B1719" s="172"/>
      <c r="C1719" s="414"/>
      <c r="D1719" s="168"/>
      <c r="E1719" s="258" t="str">
        <f>iferror(vlookup(C1719,'Master data'!$A$1:$C$29,3,0),"--")</f>
        <v>--</v>
      </c>
      <c r="F1719" s="258" t="str">
        <f>iferror(vlookup(C1719,'Master data'!$A$1:$C$29,2,0),"--")</f>
        <v>--</v>
      </c>
    </row>
    <row r="1720" ht="21.0" customHeight="1">
      <c r="A1720" s="165"/>
      <c r="B1720" s="172"/>
      <c r="C1720" s="414"/>
      <c r="D1720" s="168"/>
      <c r="E1720" s="258" t="str">
        <f>iferror(vlookup(C1720,'Master data'!$A$1:$C$29,3,0),"--")</f>
        <v>--</v>
      </c>
      <c r="F1720" s="258" t="str">
        <f>iferror(vlookup(C1720,'Master data'!$A$1:$C$29,2,0),"--")</f>
        <v>--</v>
      </c>
    </row>
    <row r="1721" ht="21.0" customHeight="1">
      <c r="A1721" s="165"/>
      <c r="B1721" s="172"/>
      <c r="C1721" s="414"/>
      <c r="D1721" s="168"/>
      <c r="E1721" s="258" t="str">
        <f>iferror(vlookup(C1721,'Master data'!$A$1:$C$29,3,0),"--")</f>
        <v>--</v>
      </c>
      <c r="F1721" s="258" t="str">
        <f>iferror(vlookup(C1721,'Master data'!$A$1:$C$29,2,0),"--")</f>
        <v>--</v>
      </c>
    </row>
    <row r="1722" ht="21.0" customHeight="1">
      <c r="A1722" s="165"/>
      <c r="B1722" s="172"/>
      <c r="C1722" s="414"/>
      <c r="D1722" s="168"/>
      <c r="E1722" s="258" t="str">
        <f>iferror(vlookup(C1722,'Master data'!$A$1:$C$29,3,0),"--")</f>
        <v>--</v>
      </c>
      <c r="F1722" s="258" t="str">
        <f>iferror(vlookup(C1722,'Master data'!$A$1:$C$29,2,0),"--")</f>
        <v>--</v>
      </c>
    </row>
    <row r="1723" ht="21.0" customHeight="1">
      <c r="A1723" s="165"/>
      <c r="B1723" s="172"/>
      <c r="C1723" s="414"/>
      <c r="D1723" s="168"/>
      <c r="E1723" s="258" t="str">
        <f>iferror(vlookup(C1723,'Master data'!$A$1:$C$29,3,0),"--")</f>
        <v>--</v>
      </c>
      <c r="F1723" s="258" t="str">
        <f>iferror(vlookup(C1723,'Master data'!$A$1:$C$29,2,0),"--")</f>
        <v>--</v>
      </c>
    </row>
    <row r="1724" ht="21.0" customHeight="1">
      <c r="A1724" s="165"/>
      <c r="B1724" s="172"/>
      <c r="C1724" s="414"/>
      <c r="D1724" s="168"/>
      <c r="E1724" s="258" t="str">
        <f>iferror(vlookup(C1724,'Master data'!$A$1:$C$29,3,0),"--")</f>
        <v>--</v>
      </c>
      <c r="F1724" s="258" t="str">
        <f>iferror(vlookup(C1724,'Master data'!$A$1:$C$29,2,0),"--")</f>
        <v>--</v>
      </c>
    </row>
    <row r="1725" ht="21.0" customHeight="1">
      <c r="A1725" s="165"/>
      <c r="B1725" s="172"/>
      <c r="C1725" s="414"/>
      <c r="D1725" s="168"/>
      <c r="E1725" s="258" t="str">
        <f>iferror(vlookup(C1725,'Master data'!$A$1:$C$29,3,0),"--")</f>
        <v>--</v>
      </c>
      <c r="F1725" s="258" t="str">
        <f>iferror(vlookup(C1725,'Master data'!$A$1:$C$29,2,0),"--")</f>
        <v>--</v>
      </c>
    </row>
    <row r="1726" ht="21.0" customHeight="1">
      <c r="A1726" s="165"/>
      <c r="B1726" s="172"/>
      <c r="C1726" s="414"/>
      <c r="D1726" s="168"/>
      <c r="E1726" s="258" t="str">
        <f>iferror(vlookup(C1726,'Master data'!$A$1:$C$29,3,0),"--")</f>
        <v>--</v>
      </c>
      <c r="F1726" s="258" t="str">
        <f>iferror(vlookup(C1726,'Master data'!$A$1:$C$29,2,0),"--")</f>
        <v>--</v>
      </c>
    </row>
    <row r="1727" ht="21.0" customHeight="1">
      <c r="A1727" s="165"/>
      <c r="B1727" s="172"/>
      <c r="C1727" s="414"/>
      <c r="D1727" s="168"/>
      <c r="E1727" s="258" t="str">
        <f>iferror(vlookup(C1727,'Master data'!$A$1:$C$29,3,0),"--")</f>
        <v>--</v>
      </c>
      <c r="F1727" s="258" t="str">
        <f>iferror(vlookup(C1727,'Master data'!$A$1:$C$29,2,0),"--")</f>
        <v>--</v>
      </c>
    </row>
    <row r="1728" ht="21.0" customHeight="1">
      <c r="A1728" s="165"/>
      <c r="B1728" s="172"/>
      <c r="C1728" s="414"/>
      <c r="D1728" s="168"/>
      <c r="E1728" s="258" t="str">
        <f>iferror(vlookup(C1728,'Master data'!$A$1:$C$29,3,0),"--")</f>
        <v>--</v>
      </c>
      <c r="F1728" s="258" t="str">
        <f>iferror(vlookup(C1728,'Master data'!$A$1:$C$29,2,0),"--")</f>
        <v>--</v>
      </c>
    </row>
    <row r="1729" ht="21.0" customHeight="1">
      <c r="A1729" s="165"/>
      <c r="B1729" s="172"/>
      <c r="C1729" s="414"/>
      <c r="D1729" s="168"/>
      <c r="E1729" s="258" t="str">
        <f>iferror(vlookup(C1729,'Master data'!$A$1:$C$29,3,0),"--")</f>
        <v>--</v>
      </c>
      <c r="F1729" s="258" t="str">
        <f>iferror(vlookup(C1729,'Master data'!$A$1:$C$29,2,0),"--")</f>
        <v>--</v>
      </c>
    </row>
    <row r="1730" ht="21.0" customHeight="1">
      <c r="A1730" s="165"/>
      <c r="B1730" s="172"/>
      <c r="C1730" s="414"/>
      <c r="D1730" s="168"/>
      <c r="E1730" s="258" t="str">
        <f>iferror(vlookup(C1730,'Master data'!$A$1:$C$29,3,0),"--")</f>
        <v>--</v>
      </c>
      <c r="F1730" s="258" t="str">
        <f>iferror(vlookup(C1730,'Master data'!$A$1:$C$29,2,0),"--")</f>
        <v>--</v>
      </c>
    </row>
    <row r="1731" ht="21.0" customHeight="1">
      <c r="A1731" s="165"/>
      <c r="B1731" s="172"/>
      <c r="C1731" s="414"/>
      <c r="D1731" s="168"/>
      <c r="E1731" s="258" t="str">
        <f>iferror(vlookup(C1731,'Master data'!$A$1:$C$29,3,0),"--")</f>
        <v>--</v>
      </c>
      <c r="F1731" s="258" t="str">
        <f>iferror(vlookup(C1731,'Master data'!$A$1:$C$29,2,0),"--")</f>
        <v>--</v>
      </c>
    </row>
    <row r="1732" ht="21.0" customHeight="1">
      <c r="A1732" s="165"/>
      <c r="B1732" s="172"/>
      <c r="C1732" s="414"/>
      <c r="D1732" s="168"/>
      <c r="E1732" s="258" t="str">
        <f>iferror(vlookup(C1732,'Master data'!$A$1:$C$29,3,0),"--")</f>
        <v>--</v>
      </c>
      <c r="F1732" s="258" t="str">
        <f>iferror(vlookup(C1732,'Master data'!$A$1:$C$29,2,0),"--")</f>
        <v>--</v>
      </c>
    </row>
    <row r="1733" ht="21.0" customHeight="1">
      <c r="A1733" s="165"/>
      <c r="B1733" s="172"/>
      <c r="C1733" s="414"/>
      <c r="D1733" s="168"/>
      <c r="E1733" s="258" t="str">
        <f>iferror(vlookup(C1733,'Master data'!$A$1:$C$29,3,0),"--")</f>
        <v>--</v>
      </c>
      <c r="F1733" s="258" t="str">
        <f>iferror(vlookup(C1733,'Master data'!$A$1:$C$29,2,0),"--")</f>
        <v>--</v>
      </c>
    </row>
    <row r="1734" ht="21.0" customHeight="1">
      <c r="A1734" s="165"/>
      <c r="B1734" s="172"/>
      <c r="C1734" s="414"/>
      <c r="D1734" s="168"/>
      <c r="E1734" s="258" t="str">
        <f>iferror(vlookup(C1734,'Master data'!$A$1:$C$29,3,0),"--")</f>
        <v>--</v>
      </c>
      <c r="F1734" s="258" t="str">
        <f>iferror(vlookup(C1734,'Master data'!$A$1:$C$29,2,0),"--")</f>
        <v>--</v>
      </c>
    </row>
    <row r="1735" ht="21.0" customHeight="1">
      <c r="A1735" s="165"/>
      <c r="B1735" s="172"/>
      <c r="C1735" s="414"/>
      <c r="D1735" s="168"/>
      <c r="E1735" s="258" t="str">
        <f>iferror(vlookup(C1735,'Master data'!$A$1:$C$29,3,0),"--")</f>
        <v>--</v>
      </c>
      <c r="F1735" s="258" t="str">
        <f>iferror(vlookup(C1735,'Master data'!$A$1:$C$29,2,0),"--")</f>
        <v>--</v>
      </c>
    </row>
    <row r="1736" ht="21.0" customHeight="1">
      <c r="A1736" s="165"/>
      <c r="B1736" s="172"/>
      <c r="C1736" s="414"/>
      <c r="D1736" s="168"/>
      <c r="E1736" s="258" t="str">
        <f>iferror(vlookup(C1736,'Master data'!$A$1:$C$29,3,0),"--")</f>
        <v>--</v>
      </c>
      <c r="F1736" s="258" t="str">
        <f>iferror(vlookup(C1736,'Master data'!$A$1:$C$29,2,0),"--")</f>
        <v>--</v>
      </c>
    </row>
    <row r="1737" ht="21.0" customHeight="1">
      <c r="A1737" s="165"/>
      <c r="B1737" s="172"/>
      <c r="C1737" s="414"/>
      <c r="D1737" s="168"/>
      <c r="E1737" s="258" t="str">
        <f>iferror(vlookup(C1737,'Master data'!$A$1:$C$29,3,0),"--")</f>
        <v>--</v>
      </c>
      <c r="F1737" s="258" t="str">
        <f>iferror(vlookup(C1737,'Master data'!$A$1:$C$29,2,0),"--")</f>
        <v>--</v>
      </c>
    </row>
    <row r="1738" ht="21.0" customHeight="1">
      <c r="A1738" s="165"/>
      <c r="B1738" s="172"/>
      <c r="C1738" s="414"/>
      <c r="D1738" s="168"/>
      <c r="E1738" s="258" t="str">
        <f>iferror(vlookup(C1738,'Master data'!$A$1:$C$29,3,0),"--")</f>
        <v>--</v>
      </c>
      <c r="F1738" s="258" t="str">
        <f>iferror(vlookup(C1738,'Master data'!$A$1:$C$29,2,0),"--")</f>
        <v>--</v>
      </c>
    </row>
    <row r="1739" ht="21.0" customHeight="1">
      <c r="A1739" s="165"/>
      <c r="B1739" s="172"/>
      <c r="C1739" s="414"/>
      <c r="D1739" s="168"/>
      <c r="E1739" s="258" t="str">
        <f>iferror(vlookup(C1739,'Master data'!$A$1:$C$29,3,0),"--")</f>
        <v>--</v>
      </c>
      <c r="F1739" s="258" t="str">
        <f>iferror(vlookup(C1739,'Master data'!$A$1:$C$29,2,0),"--")</f>
        <v>--</v>
      </c>
    </row>
    <row r="1740" ht="21.0" customHeight="1">
      <c r="A1740" s="165"/>
      <c r="B1740" s="172"/>
      <c r="C1740" s="414"/>
      <c r="D1740" s="168"/>
      <c r="E1740" s="258" t="str">
        <f>iferror(vlookup(C1740,'Master data'!$A$1:$C$29,3,0),"--")</f>
        <v>--</v>
      </c>
      <c r="F1740" s="258" t="str">
        <f>iferror(vlookup(C1740,'Master data'!$A$1:$C$29,2,0),"--")</f>
        <v>--</v>
      </c>
    </row>
    <row r="1741" ht="21.0" customHeight="1">
      <c r="A1741" s="165"/>
      <c r="B1741" s="172"/>
      <c r="C1741" s="414"/>
      <c r="D1741" s="168"/>
      <c r="E1741" s="258" t="str">
        <f>iferror(vlookup(C1741,'Master data'!$A$1:$C$29,3,0),"--")</f>
        <v>--</v>
      </c>
      <c r="F1741" s="258" t="str">
        <f>iferror(vlookup(C1741,'Master data'!$A$1:$C$29,2,0),"--")</f>
        <v>--</v>
      </c>
    </row>
    <row r="1742" ht="21.0" customHeight="1">
      <c r="A1742" s="165"/>
      <c r="B1742" s="172"/>
      <c r="C1742" s="414"/>
      <c r="D1742" s="168"/>
      <c r="E1742" s="258" t="str">
        <f>iferror(vlookup(C1742,'Master data'!$A$1:$C$29,3,0),"--")</f>
        <v>--</v>
      </c>
      <c r="F1742" s="258" t="str">
        <f>iferror(vlookup(C1742,'Master data'!$A$1:$C$29,2,0),"--")</f>
        <v>--</v>
      </c>
    </row>
    <row r="1743" ht="21.0" customHeight="1">
      <c r="A1743" s="165"/>
      <c r="B1743" s="172"/>
      <c r="C1743" s="414"/>
      <c r="D1743" s="168"/>
      <c r="E1743" s="258" t="str">
        <f>iferror(vlookup(C1743,'Master data'!$A$1:$C$29,3,0),"--")</f>
        <v>--</v>
      </c>
      <c r="F1743" s="258" t="str">
        <f>iferror(vlookup(C1743,'Master data'!$A$1:$C$29,2,0),"--")</f>
        <v>--</v>
      </c>
    </row>
    <row r="1744" ht="21.0" customHeight="1">
      <c r="A1744" s="165"/>
      <c r="B1744" s="172"/>
      <c r="C1744" s="414"/>
      <c r="D1744" s="168"/>
      <c r="E1744" s="258" t="str">
        <f>iferror(vlookup(C1744,'Master data'!$A$1:$C$29,3,0),"--")</f>
        <v>--</v>
      </c>
      <c r="F1744" s="258" t="str">
        <f>iferror(vlookup(C1744,'Master data'!$A$1:$C$29,2,0),"--")</f>
        <v>--</v>
      </c>
    </row>
    <row r="1745" ht="21.0" customHeight="1">
      <c r="A1745" s="165"/>
      <c r="B1745" s="172"/>
      <c r="C1745" s="414"/>
      <c r="D1745" s="168"/>
      <c r="E1745" s="258" t="str">
        <f>iferror(vlookup(C1745,'Master data'!$A$1:$C$29,3,0),"--")</f>
        <v>--</v>
      </c>
      <c r="F1745" s="258" t="str">
        <f>iferror(vlookup(C1745,'Master data'!$A$1:$C$29,2,0),"--")</f>
        <v>--</v>
      </c>
    </row>
    <row r="1746" ht="21.0" customHeight="1">
      <c r="A1746" s="165"/>
      <c r="B1746" s="172"/>
      <c r="C1746" s="414"/>
      <c r="D1746" s="168"/>
      <c r="E1746" s="258" t="str">
        <f>iferror(vlookup(C1746,'Master data'!$A$1:$C$29,3,0),"--")</f>
        <v>--</v>
      </c>
      <c r="F1746" s="258" t="str">
        <f>iferror(vlookup(C1746,'Master data'!$A$1:$C$29,2,0),"--")</f>
        <v>--</v>
      </c>
    </row>
    <row r="1747" ht="21.0" customHeight="1">
      <c r="A1747" s="165"/>
      <c r="B1747" s="172"/>
      <c r="C1747" s="414"/>
      <c r="D1747" s="168"/>
      <c r="E1747" s="258" t="str">
        <f>iferror(vlookup(C1747,'Master data'!$A$1:$C$29,3,0),"--")</f>
        <v>--</v>
      </c>
      <c r="F1747" s="258" t="str">
        <f>iferror(vlookup(C1747,'Master data'!$A$1:$C$29,2,0),"--")</f>
        <v>--</v>
      </c>
    </row>
    <row r="1748" ht="21.0" customHeight="1">
      <c r="A1748" s="165"/>
      <c r="B1748" s="172"/>
      <c r="C1748" s="414"/>
      <c r="D1748" s="168"/>
      <c r="E1748" s="258" t="str">
        <f>iferror(vlookup(C1748,'Master data'!$A$1:$C$29,3,0),"--")</f>
        <v>--</v>
      </c>
      <c r="F1748" s="258" t="str">
        <f>iferror(vlookup(C1748,'Master data'!$A$1:$C$29,2,0),"--")</f>
        <v>--</v>
      </c>
    </row>
    <row r="1749" ht="21.0" customHeight="1">
      <c r="A1749" s="165"/>
      <c r="B1749" s="172"/>
      <c r="C1749" s="414"/>
      <c r="D1749" s="168"/>
      <c r="E1749" s="258" t="str">
        <f>iferror(vlookup(C1749,'Master data'!$A$1:$C$29,3,0),"--")</f>
        <v>--</v>
      </c>
      <c r="F1749" s="258" t="str">
        <f>iferror(vlookup(C1749,'Master data'!$A$1:$C$29,2,0),"--")</f>
        <v>--</v>
      </c>
    </row>
    <row r="1750" ht="21.0" customHeight="1">
      <c r="A1750" s="165"/>
      <c r="B1750" s="172"/>
      <c r="C1750" s="414"/>
      <c r="D1750" s="168"/>
      <c r="E1750" s="258" t="str">
        <f>iferror(vlookup(C1750,'Master data'!$A$1:$C$29,3,0),"--")</f>
        <v>--</v>
      </c>
      <c r="F1750" s="258" t="str">
        <f>iferror(vlookup(C1750,'Master data'!$A$1:$C$29,2,0),"--")</f>
        <v>--</v>
      </c>
    </row>
    <row r="1751" ht="21.0" customHeight="1">
      <c r="A1751" s="165"/>
      <c r="B1751" s="172"/>
      <c r="C1751" s="414"/>
      <c r="D1751" s="168"/>
      <c r="E1751" s="258" t="str">
        <f>iferror(vlookup(C1751,'Master data'!$A$1:$C$29,3,0),"--")</f>
        <v>--</v>
      </c>
      <c r="F1751" s="258" t="str">
        <f>iferror(vlookup(C1751,'Master data'!$A$1:$C$29,2,0),"--")</f>
        <v>--</v>
      </c>
    </row>
    <row r="1752" ht="21.0" customHeight="1">
      <c r="A1752" s="165"/>
      <c r="B1752" s="172"/>
      <c r="C1752" s="414"/>
      <c r="D1752" s="168"/>
      <c r="E1752" s="258" t="str">
        <f>iferror(vlookup(C1752,'Master data'!$A$1:$C$29,3,0),"--")</f>
        <v>--</v>
      </c>
      <c r="F1752" s="258" t="str">
        <f>iferror(vlookup(C1752,'Master data'!$A$1:$C$29,2,0),"--")</f>
        <v>--</v>
      </c>
    </row>
    <row r="1753" ht="21.0" customHeight="1">
      <c r="A1753" s="165"/>
      <c r="B1753" s="172"/>
      <c r="C1753" s="414"/>
      <c r="D1753" s="168"/>
      <c r="E1753" s="258" t="str">
        <f>iferror(vlookup(C1753,'Master data'!$A$1:$C$29,3,0),"--")</f>
        <v>--</v>
      </c>
      <c r="F1753" s="258" t="str">
        <f>iferror(vlookup(C1753,'Master data'!$A$1:$C$29,2,0),"--")</f>
        <v>--</v>
      </c>
    </row>
    <row r="1754" ht="21.0" customHeight="1">
      <c r="A1754" s="165"/>
      <c r="B1754" s="172"/>
      <c r="C1754" s="414"/>
      <c r="D1754" s="168"/>
      <c r="E1754" s="258" t="str">
        <f>iferror(vlookup(C1754,'Master data'!$A$1:$C$29,3,0),"--")</f>
        <v>--</v>
      </c>
      <c r="F1754" s="258" t="str">
        <f>iferror(vlookup(C1754,'Master data'!$A$1:$C$29,2,0),"--")</f>
        <v>--</v>
      </c>
    </row>
    <row r="1755" ht="21.0" customHeight="1">
      <c r="A1755" s="165"/>
      <c r="B1755" s="172"/>
      <c r="C1755" s="414"/>
      <c r="D1755" s="168"/>
      <c r="E1755" s="258" t="str">
        <f>iferror(vlookup(C1755,'Master data'!$A$1:$C$29,3,0),"--")</f>
        <v>--</v>
      </c>
      <c r="F1755" s="258" t="str">
        <f>iferror(vlookup(C1755,'Master data'!$A$1:$C$29,2,0),"--")</f>
        <v>--</v>
      </c>
    </row>
    <row r="1756" ht="21.0" customHeight="1">
      <c r="A1756" s="165"/>
      <c r="B1756" s="172"/>
      <c r="C1756" s="414"/>
      <c r="D1756" s="168"/>
      <c r="E1756" s="258" t="str">
        <f>iferror(vlookup(C1756,'Master data'!$A$1:$C$29,3,0),"--")</f>
        <v>--</v>
      </c>
      <c r="F1756" s="258" t="str">
        <f>iferror(vlookup(C1756,'Master data'!$A$1:$C$29,2,0),"--")</f>
        <v>--</v>
      </c>
    </row>
    <row r="1757" ht="21.0" customHeight="1">
      <c r="A1757" s="165"/>
      <c r="B1757" s="172"/>
      <c r="C1757" s="414"/>
      <c r="D1757" s="168"/>
      <c r="E1757" s="258" t="str">
        <f>iferror(vlookup(C1757,'Master data'!$A$1:$C$29,3,0),"--")</f>
        <v>--</v>
      </c>
      <c r="F1757" s="258" t="str">
        <f>iferror(vlookup(C1757,'Master data'!$A$1:$C$29,2,0),"--")</f>
        <v>--</v>
      </c>
    </row>
    <row r="1758" ht="21.0" customHeight="1">
      <c r="A1758" s="165"/>
      <c r="B1758" s="172"/>
      <c r="C1758" s="414"/>
      <c r="D1758" s="168"/>
      <c r="E1758" s="258" t="str">
        <f>iferror(vlookup(C1758,'Master data'!$A$1:$C$29,3,0),"--")</f>
        <v>--</v>
      </c>
      <c r="F1758" s="258" t="str">
        <f>iferror(vlookup(C1758,'Master data'!$A$1:$C$29,2,0),"--")</f>
        <v>--</v>
      </c>
    </row>
    <row r="1759" ht="21.0" customHeight="1">
      <c r="A1759" s="165"/>
      <c r="B1759" s="172"/>
      <c r="C1759" s="414"/>
      <c r="D1759" s="168"/>
      <c r="E1759" s="258" t="str">
        <f>iferror(vlookup(C1759,'Master data'!$A$1:$C$29,3,0),"--")</f>
        <v>--</v>
      </c>
      <c r="F1759" s="258" t="str">
        <f>iferror(vlookup(C1759,'Master data'!$A$1:$C$29,2,0),"--")</f>
        <v>--</v>
      </c>
    </row>
    <row r="1760" ht="21.0" customHeight="1">
      <c r="A1760" s="165"/>
      <c r="B1760" s="172"/>
      <c r="C1760" s="414"/>
      <c r="D1760" s="168"/>
      <c r="E1760" s="258" t="str">
        <f>iferror(vlookup(C1760,'Master data'!$A$1:$C$29,3,0),"--")</f>
        <v>--</v>
      </c>
      <c r="F1760" s="258" t="str">
        <f>iferror(vlookup(C1760,'Master data'!$A$1:$C$29,2,0),"--")</f>
        <v>--</v>
      </c>
    </row>
    <row r="1761" ht="21.0" customHeight="1">
      <c r="A1761" s="165"/>
      <c r="B1761" s="172"/>
      <c r="C1761" s="414"/>
      <c r="D1761" s="168"/>
      <c r="E1761" s="258" t="str">
        <f>iferror(vlookup(C1761,'Master data'!$A$1:$C$29,3,0),"--")</f>
        <v>--</v>
      </c>
      <c r="F1761" s="258" t="str">
        <f>iferror(vlookup(C1761,'Master data'!$A$1:$C$29,2,0),"--")</f>
        <v>--</v>
      </c>
    </row>
    <row r="1762" ht="21.0" customHeight="1">
      <c r="A1762" s="165"/>
      <c r="B1762" s="172"/>
      <c r="C1762" s="414"/>
      <c r="D1762" s="168"/>
      <c r="E1762" s="258" t="str">
        <f>iferror(vlookup(C1762,'Master data'!$A$1:$C$29,3,0),"--")</f>
        <v>--</v>
      </c>
      <c r="F1762" s="258" t="str">
        <f>iferror(vlookup(C1762,'Master data'!$A$1:$C$29,2,0),"--")</f>
        <v>--</v>
      </c>
    </row>
    <row r="1763" ht="21.0" customHeight="1">
      <c r="A1763" s="165"/>
      <c r="B1763" s="172"/>
      <c r="C1763" s="414"/>
      <c r="D1763" s="168"/>
      <c r="E1763" s="258" t="str">
        <f>iferror(vlookup(C1763,'Master data'!$A$1:$C$29,3,0),"--")</f>
        <v>--</v>
      </c>
      <c r="F1763" s="258" t="str">
        <f>iferror(vlookup(C1763,'Master data'!$A$1:$C$29,2,0),"--")</f>
        <v>--</v>
      </c>
    </row>
    <row r="1764" ht="21.0" customHeight="1">
      <c r="A1764" s="165"/>
      <c r="B1764" s="172"/>
      <c r="C1764" s="414"/>
      <c r="D1764" s="168"/>
      <c r="E1764" s="258" t="str">
        <f>iferror(vlookup(C1764,'Master data'!$A$1:$C$29,3,0),"--")</f>
        <v>--</v>
      </c>
      <c r="F1764" s="258" t="str">
        <f>iferror(vlookup(C1764,'Master data'!$A$1:$C$29,2,0),"--")</f>
        <v>--</v>
      </c>
    </row>
    <row r="1765" ht="21.0" customHeight="1">
      <c r="A1765" s="165"/>
      <c r="B1765" s="172"/>
      <c r="C1765" s="414"/>
      <c r="D1765" s="168"/>
      <c r="E1765" s="258" t="str">
        <f>iferror(vlookup(C1765,'Master data'!$A$1:$C$29,3,0),"--")</f>
        <v>--</v>
      </c>
      <c r="F1765" s="258" t="str">
        <f>iferror(vlookup(C1765,'Master data'!$A$1:$C$29,2,0),"--")</f>
        <v>--</v>
      </c>
    </row>
    <row r="1766" ht="21.0" customHeight="1">
      <c r="A1766" s="165"/>
      <c r="B1766" s="172"/>
      <c r="C1766" s="414"/>
      <c r="D1766" s="168"/>
      <c r="E1766" s="258" t="str">
        <f>iferror(vlookup(C1766,'Master data'!$A$1:$C$29,3,0),"--")</f>
        <v>--</v>
      </c>
      <c r="F1766" s="258" t="str">
        <f>iferror(vlookup(C1766,'Master data'!$A$1:$C$29,2,0),"--")</f>
        <v>--</v>
      </c>
    </row>
    <row r="1767" ht="21.0" customHeight="1">
      <c r="A1767" s="165"/>
      <c r="B1767" s="172"/>
      <c r="C1767" s="414"/>
      <c r="D1767" s="168"/>
      <c r="E1767" s="258" t="str">
        <f>iferror(vlookup(C1767,'Master data'!$A$1:$C$29,3,0),"--")</f>
        <v>--</v>
      </c>
      <c r="F1767" s="258" t="str">
        <f>iferror(vlookup(C1767,'Master data'!$A$1:$C$29,2,0),"--")</f>
        <v>--</v>
      </c>
    </row>
    <row r="1768" ht="21.0" customHeight="1">
      <c r="A1768" s="165"/>
      <c r="B1768" s="172"/>
      <c r="C1768" s="414"/>
      <c r="D1768" s="168"/>
      <c r="E1768" s="258" t="str">
        <f>iferror(vlookup(C1768,'Master data'!$A$1:$C$29,3,0),"--")</f>
        <v>--</v>
      </c>
      <c r="F1768" s="258" t="str">
        <f>iferror(vlookup(C1768,'Master data'!$A$1:$C$29,2,0),"--")</f>
        <v>--</v>
      </c>
    </row>
    <row r="1769" ht="21.0" customHeight="1">
      <c r="A1769" s="165"/>
      <c r="B1769" s="172"/>
      <c r="C1769" s="414"/>
      <c r="D1769" s="168"/>
      <c r="E1769" s="258" t="str">
        <f>iferror(vlookup(C1769,'Master data'!$A$1:$C$29,3,0),"--")</f>
        <v>--</v>
      </c>
      <c r="F1769" s="258" t="str">
        <f>iferror(vlookup(C1769,'Master data'!$A$1:$C$29,2,0),"--")</f>
        <v>--</v>
      </c>
    </row>
    <row r="1770" ht="21.0" customHeight="1">
      <c r="A1770" s="165"/>
      <c r="B1770" s="172"/>
      <c r="C1770" s="414"/>
      <c r="D1770" s="168"/>
      <c r="E1770" s="258" t="str">
        <f>iferror(vlookup(C1770,'Master data'!$A$1:$C$29,3,0),"--")</f>
        <v>--</v>
      </c>
      <c r="F1770" s="258" t="str">
        <f>iferror(vlookup(C1770,'Master data'!$A$1:$C$29,2,0),"--")</f>
        <v>--</v>
      </c>
    </row>
    <row r="1771" ht="21.0" customHeight="1">
      <c r="A1771" s="165"/>
      <c r="B1771" s="172"/>
      <c r="C1771" s="414"/>
      <c r="D1771" s="168"/>
      <c r="E1771" s="258" t="str">
        <f>iferror(vlookup(C1771,'Master data'!$A$1:$C$29,3,0),"--")</f>
        <v>--</v>
      </c>
      <c r="F1771" s="258" t="str">
        <f>iferror(vlookup(C1771,'Master data'!$A$1:$C$29,2,0),"--")</f>
        <v>--</v>
      </c>
    </row>
    <row r="1772" ht="21.0" customHeight="1">
      <c r="A1772" s="165"/>
      <c r="B1772" s="172"/>
      <c r="C1772" s="414"/>
      <c r="D1772" s="168"/>
      <c r="E1772" s="258" t="str">
        <f>iferror(vlookup(C1772,'Master data'!$A$1:$C$29,3,0),"--")</f>
        <v>--</v>
      </c>
      <c r="F1772" s="258" t="str">
        <f>iferror(vlookup(C1772,'Master data'!$A$1:$C$29,2,0),"--")</f>
        <v>--</v>
      </c>
    </row>
    <row r="1773" ht="21.0" customHeight="1">
      <c r="A1773" s="165"/>
      <c r="B1773" s="172"/>
      <c r="C1773" s="414"/>
      <c r="D1773" s="168"/>
      <c r="E1773" s="258" t="str">
        <f>iferror(vlookup(C1773,'Master data'!$A$1:$C$29,3,0),"--")</f>
        <v>--</v>
      </c>
      <c r="F1773" s="258" t="str">
        <f>iferror(vlookup(C1773,'Master data'!$A$1:$C$29,2,0),"--")</f>
        <v>--</v>
      </c>
    </row>
    <row r="1774" ht="21.0" customHeight="1">
      <c r="A1774" s="165"/>
      <c r="B1774" s="172"/>
      <c r="C1774" s="414"/>
      <c r="D1774" s="168"/>
      <c r="E1774" s="258" t="str">
        <f>iferror(vlookup(C1774,'Master data'!$A$1:$C$29,3,0),"--")</f>
        <v>--</v>
      </c>
      <c r="F1774" s="258" t="str">
        <f>iferror(vlookup(C1774,'Master data'!$A$1:$C$29,2,0),"--")</f>
        <v>--</v>
      </c>
    </row>
    <row r="1775" ht="21.0" customHeight="1">
      <c r="A1775" s="165"/>
      <c r="B1775" s="172"/>
      <c r="C1775" s="414"/>
      <c r="D1775" s="168"/>
      <c r="E1775" s="258" t="str">
        <f>iferror(vlookup(C1775,'Master data'!$A$1:$C$29,3,0),"--")</f>
        <v>--</v>
      </c>
      <c r="F1775" s="258" t="str">
        <f>iferror(vlookup(C1775,'Master data'!$A$1:$C$29,2,0),"--")</f>
        <v>--</v>
      </c>
    </row>
    <row r="1776" ht="21.0" customHeight="1">
      <c r="A1776" s="165"/>
      <c r="B1776" s="172"/>
      <c r="C1776" s="414"/>
      <c r="D1776" s="168"/>
      <c r="E1776" s="258" t="str">
        <f>iferror(vlookup(C1776,'Master data'!$A$1:$C$29,3,0),"--")</f>
        <v>--</v>
      </c>
      <c r="F1776" s="258" t="str">
        <f>iferror(vlookup(C1776,'Master data'!$A$1:$C$29,2,0),"--")</f>
        <v>--</v>
      </c>
    </row>
    <row r="1777" ht="21.0" customHeight="1">
      <c r="A1777" s="165"/>
      <c r="B1777" s="172"/>
      <c r="C1777" s="414"/>
      <c r="D1777" s="168"/>
      <c r="E1777" s="258" t="str">
        <f>iferror(vlookup(C1777,'Master data'!$A$1:$C$29,3,0),"--")</f>
        <v>--</v>
      </c>
      <c r="F1777" s="258" t="str">
        <f>iferror(vlookup(C1777,'Master data'!$A$1:$C$29,2,0),"--")</f>
        <v>--</v>
      </c>
    </row>
    <row r="1778" ht="21.0" customHeight="1">
      <c r="A1778" s="165"/>
      <c r="B1778" s="172"/>
      <c r="C1778" s="414"/>
      <c r="D1778" s="168"/>
      <c r="E1778" s="258" t="str">
        <f>iferror(vlookup(C1778,'Master data'!$A$1:$C$29,3,0),"--")</f>
        <v>--</v>
      </c>
      <c r="F1778" s="258" t="str">
        <f>iferror(vlookup(C1778,'Master data'!$A$1:$C$29,2,0),"--")</f>
        <v>--</v>
      </c>
    </row>
    <row r="1779" ht="21.0" customHeight="1">
      <c r="A1779" s="165"/>
      <c r="B1779" s="172"/>
      <c r="C1779" s="414"/>
      <c r="D1779" s="168"/>
      <c r="E1779" s="258" t="str">
        <f>iferror(vlookup(C1779,'Master data'!$A$1:$C$29,3,0),"--")</f>
        <v>--</v>
      </c>
      <c r="F1779" s="258" t="str">
        <f>iferror(vlookup(C1779,'Master data'!$A$1:$C$29,2,0),"--")</f>
        <v>--</v>
      </c>
    </row>
    <row r="1780" ht="21.0" customHeight="1">
      <c r="A1780" s="165"/>
      <c r="B1780" s="172"/>
      <c r="C1780" s="414"/>
      <c r="D1780" s="168"/>
      <c r="E1780" s="258" t="str">
        <f>iferror(vlookup(C1780,'Master data'!$A$1:$C$29,3,0),"--")</f>
        <v>--</v>
      </c>
      <c r="F1780" s="258" t="str">
        <f>iferror(vlookup(C1780,'Master data'!$A$1:$C$29,2,0),"--")</f>
        <v>--</v>
      </c>
    </row>
    <row r="1781" ht="21.0" customHeight="1">
      <c r="A1781" s="165"/>
      <c r="B1781" s="172"/>
      <c r="C1781" s="414"/>
      <c r="D1781" s="168"/>
      <c r="E1781" s="258" t="str">
        <f>iferror(vlookup(C1781,'Master data'!$A$1:$C$29,3,0),"--")</f>
        <v>--</v>
      </c>
      <c r="F1781" s="258" t="str">
        <f>iferror(vlookup(C1781,'Master data'!$A$1:$C$29,2,0),"--")</f>
        <v>--</v>
      </c>
    </row>
    <row r="1782" ht="21.0" customHeight="1">
      <c r="A1782" s="165"/>
      <c r="B1782" s="172"/>
      <c r="C1782" s="414"/>
      <c r="D1782" s="168"/>
      <c r="E1782" s="258" t="str">
        <f>iferror(vlookup(C1782,'Master data'!$A$1:$C$29,3,0),"--")</f>
        <v>--</v>
      </c>
      <c r="F1782" s="258" t="str">
        <f>iferror(vlookup(C1782,'Master data'!$A$1:$C$29,2,0),"--")</f>
        <v>--</v>
      </c>
    </row>
    <row r="1783" ht="21.0" customHeight="1">
      <c r="A1783" s="165"/>
      <c r="B1783" s="172"/>
      <c r="C1783" s="414"/>
      <c r="D1783" s="168"/>
      <c r="E1783" s="258" t="str">
        <f>iferror(vlookup(C1783,'Master data'!$A$1:$C$29,3,0),"--")</f>
        <v>--</v>
      </c>
      <c r="F1783" s="258" t="str">
        <f>iferror(vlookup(C1783,'Master data'!$A$1:$C$29,2,0),"--")</f>
        <v>--</v>
      </c>
    </row>
    <row r="1784" ht="21.0" customHeight="1">
      <c r="A1784" s="165"/>
      <c r="B1784" s="172"/>
      <c r="C1784" s="414"/>
      <c r="D1784" s="168"/>
      <c r="E1784" s="258" t="str">
        <f>iferror(vlookup(C1784,'Master data'!$A$1:$C$29,3,0),"--")</f>
        <v>--</v>
      </c>
      <c r="F1784" s="258" t="str">
        <f>iferror(vlookup(C1784,'Master data'!$A$1:$C$29,2,0),"--")</f>
        <v>--</v>
      </c>
    </row>
    <row r="1785" ht="21.0" customHeight="1">
      <c r="A1785" s="165"/>
      <c r="B1785" s="172"/>
      <c r="C1785" s="414"/>
      <c r="D1785" s="168"/>
      <c r="E1785" s="258" t="str">
        <f>iferror(vlookup(C1785,'Master data'!$A$1:$C$29,3,0),"--")</f>
        <v>--</v>
      </c>
      <c r="F1785" s="258" t="str">
        <f>iferror(vlookup(C1785,'Master data'!$A$1:$C$29,2,0),"--")</f>
        <v>--</v>
      </c>
    </row>
    <row r="1786" ht="21.0" customHeight="1">
      <c r="A1786" s="165"/>
      <c r="B1786" s="172"/>
      <c r="C1786" s="414"/>
      <c r="D1786" s="168"/>
      <c r="E1786" s="258" t="str">
        <f>iferror(vlookup(C1786,'Master data'!$A$1:$C$29,3,0),"--")</f>
        <v>--</v>
      </c>
      <c r="F1786" s="258" t="str">
        <f>iferror(vlookup(C1786,'Master data'!$A$1:$C$29,2,0),"--")</f>
        <v>--</v>
      </c>
    </row>
    <row r="1787" ht="21.0" customHeight="1">
      <c r="A1787" s="165"/>
      <c r="B1787" s="172"/>
      <c r="C1787" s="414"/>
      <c r="D1787" s="168"/>
      <c r="E1787" s="258" t="str">
        <f>iferror(vlookup(C1787,'Master data'!$A$1:$C$29,3,0),"--")</f>
        <v>--</v>
      </c>
      <c r="F1787" s="258" t="str">
        <f>iferror(vlookup(C1787,'Master data'!$A$1:$C$29,2,0),"--")</f>
        <v>--</v>
      </c>
    </row>
    <row r="1788" ht="21.0" customHeight="1">
      <c r="A1788" s="165"/>
      <c r="B1788" s="172"/>
      <c r="C1788" s="414"/>
      <c r="D1788" s="168"/>
      <c r="E1788" s="258" t="str">
        <f>iferror(vlookup(C1788,'Master data'!$A$1:$C$29,3,0),"--")</f>
        <v>--</v>
      </c>
      <c r="F1788" s="258" t="str">
        <f>iferror(vlookup(C1788,'Master data'!$A$1:$C$29,2,0),"--")</f>
        <v>--</v>
      </c>
    </row>
    <row r="1789" ht="21.0" customHeight="1">
      <c r="A1789" s="165"/>
      <c r="B1789" s="172"/>
      <c r="C1789" s="414"/>
      <c r="D1789" s="168"/>
      <c r="E1789" s="258" t="str">
        <f>iferror(vlookup(C1789,'Master data'!$A$1:$C$29,3,0),"--")</f>
        <v>--</v>
      </c>
      <c r="F1789" s="258" t="str">
        <f>iferror(vlookup(C1789,'Master data'!$A$1:$C$29,2,0),"--")</f>
        <v>--</v>
      </c>
    </row>
    <row r="1790" ht="21.0" customHeight="1">
      <c r="A1790" s="165"/>
      <c r="B1790" s="172"/>
      <c r="C1790" s="414"/>
      <c r="D1790" s="168"/>
      <c r="E1790" s="258" t="str">
        <f>iferror(vlookup(C1790,'Master data'!$A$1:$C$29,3,0),"--")</f>
        <v>--</v>
      </c>
      <c r="F1790" s="258" t="str">
        <f>iferror(vlookup(C1790,'Master data'!$A$1:$C$29,2,0),"--")</f>
        <v>--</v>
      </c>
    </row>
    <row r="1791" ht="21.0" customHeight="1">
      <c r="A1791" s="165"/>
      <c r="B1791" s="172"/>
      <c r="C1791" s="414"/>
      <c r="D1791" s="168"/>
      <c r="E1791" s="258" t="str">
        <f>iferror(vlookup(C1791,'Master data'!$A$1:$C$29,3,0),"--")</f>
        <v>--</v>
      </c>
      <c r="F1791" s="258" t="str">
        <f>iferror(vlookup(C1791,'Master data'!$A$1:$C$29,2,0),"--")</f>
        <v>--</v>
      </c>
    </row>
    <row r="1792" ht="21.0" customHeight="1">
      <c r="A1792" s="165"/>
      <c r="B1792" s="172"/>
      <c r="C1792" s="414"/>
      <c r="D1792" s="168"/>
      <c r="E1792" s="258" t="str">
        <f>iferror(vlookup(C1792,'Master data'!$A$1:$C$29,3,0),"--")</f>
        <v>--</v>
      </c>
      <c r="F1792" s="258" t="str">
        <f>iferror(vlookup(C1792,'Master data'!$A$1:$C$29,2,0),"--")</f>
        <v>--</v>
      </c>
    </row>
    <row r="1793" ht="21.0" customHeight="1">
      <c r="A1793" s="165"/>
      <c r="B1793" s="172"/>
      <c r="C1793" s="414"/>
      <c r="D1793" s="168"/>
      <c r="E1793" s="258" t="str">
        <f>iferror(vlookup(C1793,'Master data'!$A$1:$C$29,3,0),"--")</f>
        <v>--</v>
      </c>
      <c r="F1793" s="258" t="str">
        <f>iferror(vlookup(C1793,'Master data'!$A$1:$C$29,2,0),"--")</f>
        <v>--</v>
      </c>
    </row>
    <row r="1794" ht="21.0" customHeight="1">
      <c r="A1794" s="165"/>
      <c r="B1794" s="172"/>
      <c r="C1794" s="414"/>
      <c r="D1794" s="168"/>
      <c r="E1794" s="258" t="str">
        <f>iferror(vlookup(C1794,'Master data'!$A$1:$C$29,3,0),"--")</f>
        <v>--</v>
      </c>
      <c r="F1794" s="258" t="str">
        <f>iferror(vlookup(C1794,'Master data'!$A$1:$C$29,2,0),"--")</f>
        <v>--</v>
      </c>
    </row>
    <row r="1795" ht="21.0" customHeight="1">
      <c r="A1795" s="165"/>
      <c r="B1795" s="172"/>
      <c r="C1795" s="414"/>
      <c r="D1795" s="168"/>
      <c r="E1795" s="258" t="str">
        <f>iferror(vlookup(C1795,'Master data'!$A$1:$C$29,3,0),"--")</f>
        <v>--</v>
      </c>
      <c r="F1795" s="258" t="str">
        <f>iferror(vlookup(C1795,'Master data'!$A$1:$C$29,2,0),"--")</f>
        <v>--</v>
      </c>
    </row>
    <row r="1796" ht="21.0" customHeight="1">
      <c r="A1796" s="165"/>
      <c r="B1796" s="172"/>
      <c r="C1796" s="414"/>
      <c r="D1796" s="168"/>
      <c r="E1796" s="258" t="str">
        <f>iferror(vlookup(C1796,'Master data'!$A$1:$C$29,3,0),"--")</f>
        <v>--</v>
      </c>
      <c r="F1796" s="258" t="str">
        <f>iferror(vlookup(C1796,'Master data'!$A$1:$C$29,2,0),"--")</f>
        <v>--</v>
      </c>
    </row>
    <row r="1797" ht="21.0" customHeight="1">
      <c r="A1797" s="165"/>
      <c r="B1797" s="172"/>
      <c r="C1797" s="414"/>
      <c r="D1797" s="168"/>
      <c r="E1797" s="258" t="str">
        <f>iferror(vlookup(C1797,'Master data'!$A$1:$C$29,3,0),"--")</f>
        <v>--</v>
      </c>
      <c r="F1797" s="258" t="str">
        <f>iferror(vlookup(C1797,'Master data'!$A$1:$C$29,2,0),"--")</f>
        <v>--</v>
      </c>
    </row>
    <row r="1798" ht="21.0" customHeight="1">
      <c r="A1798" s="165"/>
      <c r="B1798" s="172"/>
      <c r="C1798" s="414"/>
      <c r="D1798" s="168"/>
      <c r="E1798" s="258" t="str">
        <f>iferror(vlookup(C1798,'Master data'!$A$1:$C$29,3,0),"--")</f>
        <v>--</v>
      </c>
      <c r="F1798" s="258" t="str">
        <f>iferror(vlookup(C1798,'Master data'!$A$1:$C$29,2,0),"--")</f>
        <v>--</v>
      </c>
    </row>
    <row r="1799" ht="21.0" customHeight="1">
      <c r="A1799" s="165"/>
      <c r="B1799" s="172"/>
      <c r="C1799" s="414"/>
      <c r="D1799" s="168"/>
      <c r="E1799" s="258" t="str">
        <f>iferror(vlookup(C1799,'Master data'!$A$1:$C$29,3,0),"--")</f>
        <v>--</v>
      </c>
      <c r="F1799" s="258" t="str">
        <f>iferror(vlookup(C1799,'Master data'!$A$1:$C$29,2,0),"--")</f>
        <v>--</v>
      </c>
    </row>
    <row r="1800" ht="21.0" customHeight="1">
      <c r="A1800" s="165"/>
      <c r="B1800" s="172"/>
      <c r="C1800" s="414"/>
      <c r="D1800" s="168"/>
      <c r="E1800" s="258" t="str">
        <f>iferror(vlookup(C1800,'Master data'!$A$1:$C$29,3,0),"--")</f>
        <v>--</v>
      </c>
      <c r="F1800" s="258" t="str">
        <f>iferror(vlookup(C1800,'Master data'!$A$1:$C$29,2,0),"--")</f>
        <v>--</v>
      </c>
    </row>
    <row r="1801" ht="21.0" customHeight="1">
      <c r="A1801" s="165"/>
      <c r="B1801" s="172"/>
      <c r="C1801" s="414"/>
      <c r="D1801" s="168"/>
      <c r="E1801" s="258" t="str">
        <f>iferror(vlookup(C1801,'Master data'!$A$1:$C$29,3,0),"--")</f>
        <v>--</v>
      </c>
      <c r="F1801" s="258" t="str">
        <f>iferror(vlookup(C1801,'Master data'!$A$1:$C$29,2,0),"--")</f>
        <v>--</v>
      </c>
    </row>
    <row r="1802" ht="21.0" customHeight="1">
      <c r="A1802" s="165"/>
      <c r="B1802" s="172"/>
      <c r="C1802" s="414"/>
      <c r="D1802" s="168"/>
      <c r="E1802" s="258" t="str">
        <f>iferror(vlookup(C1802,'Master data'!$A$1:$C$29,3,0),"--")</f>
        <v>--</v>
      </c>
      <c r="F1802" s="258" t="str">
        <f>iferror(vlookup(C1802,'Master data'!$A$1:$C$29,2,0),"--")</f>
        <v>--</v>
      </c>
    </row>
    <row r="1803" ht="21.0" customHeight="1">
      <c r="A1803" s="165"/>
      <c r="B1803" s="172"/>
      <c r="C1803" s="414"/>
      <c r="D1803" s="168"/>
      <c r="E1803" s="258" t="str">
        <f>iferror(vlookup(C1803,'Master data'!$A$1:$C$29,3,0),"--")</f>
        <v>--</v>
      </c>
      <c r="F1803" s="258" t="str">
        <f>iferror(vlookup(C1803,'Master data'!$A$1:$C$29,2,0),"--")</f>
        <v>--</v>
      </c>
    </row>
    <row r="1804" ht="21.0" customHeight="1">
      <c r="A1804" s="165"/>
      <c r="B1804" s="172"/>
      <c r="C1804" s="414"/>
      <c r="D1804" s="168"/>
      <c r="E1804" s="258" t="str">
        <f>iferror(vlookup(C1804,'Master data'!$A$1:$C$29,3,0),"--")</f>
        <v>--</v>
      </c>
      <c r="F1804" s="258" t="str">
        <f>iferror(vlookup(C1804,'Master data'!$A$1:$C$29,2,0),"--")</f>
        <v>--</v>
      </c>
    </row>
    <row r="1805" ht="21.0" customHeight="1">
      <c r="A1805" s="165"/>
      <c r="B1805" s="172"/>
      <c r="C1805" s="414"/>
      <c r="D1805" s="168"/>
      <c r="E1805" s="258" t="str">
        <f>iferror(vlookup(C1805,'Master data'!$A$1:$C$29,3,0),"--")</f>
        <v>--</v>
      </c>
      <c r="F1805" s="258" t="str">
        <f>iferror(vlookup(C1805,'Master data'!$A$1:$C$29,2,0),"--")</f>
        <v>--</v>
      </c>
    </row>
    <row r="1806" ht="21.0" customHeight="1">
      <c r="A1806" s="165"/>
      <c r="B1806" s="172"/>
      <c r="C1806" s="414"/>
      <c r="D1806" s="168"/>
      <c r="E1806" s="258" t="str">
        <f>iferror(vlookup(C1806,'Master data'!$A$1:$C$29,3,0),"--")</f>
        <v>--</v>
      </c>
      <c r="F1806" s="258" t="str">
        <f>iferror(vlookup(C1806,'Master data'!$A$1:$C$29,2,0),"--")</f>
        <v>--</v>
      </c>
    </row>
    <row r="1807" ht="21.0" customHeight="1">
      <c r="A1807" s="165"/>
      <c r="B1807" s="172"/>
      <c r="C1807" s="414"/>
      <c r="D1807" s="168"/>
      <c r="E1807" s="258" t="str">
        <f>iferror(vlookup(C1807,'Master data'!$A$1:$C$29,3,0),"--")</f>
        <v>--</v>
      </c>
      <c r="F1807" s="258" t="str">
        <f>iferror(vlookup(C1807,'Master data'!$A$1:$C$29,2,0),"--")</f>
        <v>--</v>
      </c>
    </row>
    <row r="1808" ht="21.0" customHeight="1">
      <c r="A1808" s="165"/>
      <c r="B1808" s="172"/>
      <c r="C1808" s="414"/>
      <c r="D1808" s="168"/>
      <c r="E1808" s="258" t="str">
        <f>iferror(vlookup(C1808,'Master data'!$A$1:$C$29,3,0),"--")</f>
        <v>--</v>
      </c>
      <c r="F1808" s="258" t="str">
        <f>iferror(vlookup(C1808,'Master data'!$A$1:$C$29,2,0),"--")</f>
        <v>--</v>
      </c>
    </row>
    <row r="1809" ht="21.0" customHeight="1">
      <c r="A1809" s="165"/>
      <c r="B1809" s="172"/>
      <c r="C1809" s="414"/>
      <c r="D1809" s="168"/>
      <c r="E1809" s="258" t="str">
        <f>iferror(vlookup(C1809,'Master data'!$A$1:$C$29,3,0),"--")</f>
        <v>--</v>
      </c>
      <c r="F1809" s="258" t="str">
        <f>iferror(vlookup(C1809,'Master data'!$A$1:$C$29,2,0),"--")</f>
        <v>--</v>
      </c>
    </row>
    <row r="1810" ht="21.0" customHeight="1">
      <c r="A1810" s="165"/>
      <c r="B1810" s="172"/>
      <c r="C1810" s="414"/>
      <c r="D1810" s="168"/>
      <c r="E1810" s="258" t="str">
        <f>iferror(vlookup(C1810,'Master data'!$A$1:$C$29,3,0),"--")</f>
        <v>--</v>
      </c>
      <c r="F1810" s="258" t="str">
        <f>iferror(vlookup(C1810,'Master data'!$A$1:$C$29,2,0),"--")</f>
        <v>--</v>
      </c>
    </row>
    <row r="1811" ht="21.0" customHeight="1">
      <c r="A1811" s="165"/>
      <c r="B1811" s="172"/>
      <c r="C1811" s="414"/>
      <c r="D1811" s="168"/>
      <c r="E1811" s="258" t="str">
        <f>iferror(vlookup(C1811,'Master data'!$A$1:$C$29,3,0),"--")</f>
        <v>--</v>
      </c>
      <c r="F1811" s="258" t="str">
        <f>iferror(vlookup(C1811,'Master data'!$A$1:$C$29,2,0),"--")</f>
        <v>--</v>
      </c>
    </row>
    <row r="1812" ht="21.0" customHeight="1">
      <c r="A1812" s="165"/>
      <c r="B1812" s="172"/>
      <c r="C1812" s="414"/>
      <c r="D1812" s="168"/>
      <c r="E1812" s="258" t="str">
        <f>iferror(vlookup(C1812,'Master data'!$A$1:$C$29,3,0),"--")</f>
        <v>--</v>
      </c>
      <c r="F1812" s="258" t="str">
        <f>iferror(vlookup(C1812,'Master data'!$A$1:$C$29,2,0),"--")</f>
        <v>--</v>
      </c>
    </row>
    <row r="1813" ht="21.0" customHeight="1">
      <c r="A1813" s="165"/>
      <c r="B1813" s="172"/>
      <c r="C1813" s="414"/>
      <c r="D1813" s="168"/>
      <c r="E1813" s="258" t="str">
        <f>iferror(vlookup(C1813,'Master data'!$A$1:$C$29,3,0),"--")</f>
        <v>--</v>
      </c>
      <c r="F1813" s="258" t="str">
        <f>iferror(vlookup(C1813,'Master data'!$A$1:$C$29,2,0),"--")</f>
        <v>--</v>
      </c>
    </row>
    <row r="1814" ht="21.0" customHeight="1">
      <c r="A1814" s="165"/>
      <c r="B1814" s="172"/>
      <c r="C1814" s="414"/>
      <c r="D1814" s="168"/>
      <c r="E1814" s="258" t="str">
        <f>iferror(vlookup(C1814,'Master data'!$A$1:$C$29,3,0),"--")</f>
        <v>--</v>
      </c>
      <c r="F1814" s="258" t="str">
        <f>iferror(vlookup(C1814,'Master data'!$A$1:$C$29,2,0),"--")</f>
        <v>--</v>
      </c>
    </row>
    <row r="1815" ht="21.0" customHeight="1">
      <c r="A1815" s="165"/>
      <c r="B1815" s="172"/>
      <c r="C1815" s="414"/>
      <c r="D1815" s="168"/>
      <c r="E1815" s="258" t="str">
        <f>iferror(vlookup(C1815,'Master data'!$A$1:$C$29,3,0),"--")</f>
        <v>--</v>
      </c>
      <c r="F1815" s="258" t="str">
        <f>iferror(vlookup(C1815,'Master data'!$A$1:$C$29,2,0),"--")</f>
        <v>--</v>
      </c>
    </row>
    <row r="1816" ht="21.0" customHeight="1">
      <c r="A1816" s="165"/>
      <c r="B1816" s="172"/>
      <c r="C1816" s="414"/>
      <c r="D1816" s="168"/>
      <c r="E1816" s="258" t="str">
        <f>iferror(vlookup(C1816,'Master data'!$A$1:$C$29,3,0),"--")</f>
        <v>--</v>
      </c>
      <c r="F1816" s="258" t="str">
        <f>iferror(vlookup(C1816,'Master data'!$A$1:$C$29,2,0),"--")</f>
        <v>--</v>
      </c>
    </row>
    <row r="1817" ht="21.0" customHeight="1">
      <c r="A1817" s="165"/>
      <c r="B1817" s="172"/>
      <c r="C1817" s="414"/>
      <c r="D1817" s="168"/>
      <c r="E1817" s="258" t="str">
        <f>iferror(vlookup(C1817,'Master data'!$A$1:$C$29,3,0),"--")</f>
        <v>--</v>
      </c>
      <c r="F1817" s="258" t="str">
        <f>iferror(vlookup(C1817,'Master data'!$A$1:$C$29,2,0),"--")</f>
        <v>--</v>
      </c>
    </row>
    <row r="1818" ht="21.0" customHeight="1">
      <c r="A1818" s="165"/>
      <c r="B1818" s="172"/>
      <c r="C1818" s="414"/>
      <c r="D1818" s="168"/>
      <c r="E1818" s="258" t="str">
        <f>iferror(vlookup(C1818,'Master data'!$A$1:$C$29,3,0),"--")</f>
        <v>--</v>
      </c>
      <c r="F1818" s="258" t="str">
        <f>iferror(vlookup(C1818,'Master data'!$A$1:$C$29,2,0),"--")</f>
        <v>--</v>
      </c>
    </row>
    <row r="1819" ht="21.0" customHeight="1">
      <c r="A1819" s="165"/>
      <c r="B1819" s="172"/>
      <c r="C1819" s="414"/>
      <c r="D1819" s="168"/>
      <c r="E1819" s="258" t="str">
        <f>iferror(vlookup(C1819,'Master data'!$A$1:$C$29,3,0),"--")</f>
        <v>--</v>
      </c>
      <c r="F1819" s="258" t="str">
        <f>iferror(vlookup(C1819,'Master data'!$A$1:$C$29,2,0),"--")</f>
        <v>--</v>
      </c>
    </row>
    <row r="1820" ht="21.0" customHeight="1">
      <c r="A1820" s="165"/>
      <c r="B1820" s="172"/>
      <c r="C1820" s="414"/>
      <c r="D1820" s="168"/>
      <c r="E1820" s="258" t="str">
        <f>iferror(vlookup(C1820,'Master data'!$A$1:$C$29,3,0),"--")</f>
        <v>--</v>
      </c>
      <c r="F1820" s="258" t="str">
        <f>iferror(vlookup(C1820,'Master data'!$A$1:$C$29,2,0),"--")</f>
        <v>--</v>
      </c>
    </row>
    <row r="1821" ht="21.0" customHeight="1">
      <c r="A1821" s="165"/>
      <c r="B1821" s="172"/>
      <c r="C1821" s="414"/>
      <c r="D1821" s="168"/>
      <c r="E1821" s="258" t="str">
        <f>iferror(vlookup(C1821,'Master data'!$A$1:$C$29,3,0),"--")</f>
        <v>--</v>
      </c>
      <c r="F1821" s="258" t="str">
        <f>iferror(vlookup(C1821,'Master data'!$A$1:$C$29,2,0),"--")</f>
        <v>--</v>
      </c>
    </row>
    <row r="1822" ht="21.0" customHeight="1">
      <c r="A1822" s="165"/>
      <c r="B1822" s="172"/>
      <c r="C1822" s="414"/>
      <c r="D1822" s="168"/>
      <c r="E1822" s="258" t="str">
        <f>iferror(vlookup(C1822,'Master data'!$A$1:$C$29,3,0),"--")</f>
        <v>--</v>
      </c>
      <c r="F1822" s="258" t="str">
        <f>iferror(vlookup(C1822,'Master data'!$A$1:$C$29,2,0),"--")</f>
        <v>--</v>
      </c>
    </row>
    <row r="1823" ht="21.0" customHeight="1">
      <c r="A1823" s="165"/>
      <c r="B1823" s="172"/>
      <c r="C1823" s="414"/>
      <c r="D1823" s="168"/>
      <c r="E1823" s="258" t="str">
        <f>iferror(vlookup(C1823,'Master data'!$A$1:$C$29,3,0),"--")</f>
        <v>--</v>
      </c>
      <c r="F1823" s="258" t="str">
        <f>iferror(vlookup(C1823,'Master data'!$A$1:$C$29,2,0),"--")</f>
        <v>--</v>
      </c>
    </row>
    <row r="1824" ht="21.0" customHeight="1">
      <c r="A1824" s="165"/>
      <c r="B1824" s="172"/>
      <c r="C1824" s="414"/>
      <c r="D1824" s="168"/>
      <c r="E1824" s="258" t="str">
        <f>iferror(vlookup(C1824,'Master data'!$A$1:$C$29,3,0),"--")</f>
        <v>--</v>
      </c>
      <c r="F1824" s="258" t="str">
        <f>iferror(vlookup(C1824,'Master data'!$A$1:$C$29,2,0),"--")</f>
        <v>--</v>
      </c>
    </row>
    <row r="1825" ht="21.0" customHeight="1">
      <c r="A1825" s="165"/>
      <c r="B1825" s="172"/>
      <c r="C1825" s="414"/>
      <c r="D1825" s="168"/>
      <c r="E1825" s="258" t="str">
        <f>iferror(vlookup(C1825,'Master data'!$A$1:$C$29,3,0),"--")</f>
        <v>--</v>
      </c>
      <c r="F1825" s="258" t="str">
        <f>iferror(vlookup(C1825,'Master data'!$A$1:$C$29,2,0),"--")</f>
        <v>--</v>
      </c>
    </row>
    <row r="1826" ht="21.0" customHeight="1">
      <c r="A1826" s="165"/>
      <c r="B1826" s="172"/>
      <c r="C1826" s="414"/>
      <c r="D1826" s="168"/>
      <c r="E1826" s="258" t="str">
        <f>iferror(vlookup(C1826,'Master data'!$A$1:$C$29,3,0),"--")</f>
        <v>--</v>
      </c>
      <c r="F1826" s="258" t="str">
        <f>iferror(vlookup(C1826,'Master data'!$A$1:$C$29,2,0),"--")</f>
        <v>--</v>
      </c>
    </row>
    <row r="1827" ht="21.0" customHeight="1">
      <c r="A1827" s="165"/>
      <c r="B1827" s="172"/>
      <c r="C1827" s="414"/>
      <c r="D1827" s="168"/>
      <c r="E1827" s="258" t="str">
        <f>iferror(vlookup(C1827,'Master data'!$A$1:$C$29,3,0),"--")</f>
        <v>--</v>
      </c>
      <c r="F1827" s="258" t="str">
        <f>iferror(vlookup(C1827,'Master data'!$A$1:$C$29,2,0),"--")</f>
        <v>--</v>
      </c>
    </row>
    <row r="1828" ht="21.0" customHeight="1">
      <c r="A1828" s="165"/>
      <c r="B1828" s="172"/>
      <c r="C1828" s="414"/>
      <c r="D1828" s="168"/>
      <c r="E1828" s="258" t="str">
        <f>iferror(vlookup(C1828,'Master data'!$A$1:$C$29,3,0),"--")</f>
        <v>--</v>
      </c>
      <c r="F1828" s="258" t="str">
        <f>iferror(vlookup(C1828,'Master data'!$A$1:$C$29,2,0),"--")</f>
        <v>--</v>
      </c>
    </row>
    <row r="1829" ht="21.0" customHeight="1">
      <c r="A1829" s="165"/>
      <c r="B1829" s="172"/>
      <c r="C1829" s="414"/>
      <c r="D1829" s="168"/>
      <c r="E1829" s="258" t="str">
        <f>iferror(vlookup(C1829,'Master data'!$A$1:$C$29,3,0),"--")</f>
        <v>--</v>
      </c>
      <c r="F1829" s="258" t="str">
        <f>iferror(vlookup(C1829,'Master data'!$A$1:$C$29,2,0),"--")</f>
        <v>--</v>
      </c>
    </row>
    <row r="1830" ht="21.0" customHeight="1">
      <c r="A1830" s="165"/>
      <c r="B1830" s="172"/>
      <c r="C1830" s="414"/>
      <c r="D1830" s="168"/>
      <c r="E1830" s="258" t="str">
        <f>iferror(vlookup(C1830,'Master data'!$A$1:$C$29,3,0),"--")</f>
        <v>--</v>
      </c>
      <c r="F1830" s="258" t="str">
        <f>iferror(vlookup(C1830,'Master data'!$A$1:$C$29,2,0),"--")</f>
        <v>--</v>
      </c>
    </row>
    <row r="1831" ht="21.0" customHeight="1">
      <c r="A1831" s="165"/>
      <c r="B1831" s="172"/>
      <c r="C1831" s="414"/>
      <c r="D1831" s="168"/>
      <c r="E1831" s="258" t="str">
        <f>iferror(vlookup(C1831,'Master data'!$A$1:$C$29,3,0),"--")</f>
        <v>--</v>
      </c>
      <c r="F1831" s="258" t="str">
        <f>iferror(vlookup(C1831,'Master data'!$A$1:$C$29,2,0),"--")</f>
        <v>--</v>
      </c>
    </row>
    <row r="1832" ht="21.0" customHeight="1">
      <c r="A1832" s="165"/>
      <c r="B1832" s="172"/>
      <c r="C1832" s="414"/>
      <c r="D1832" s="168"/>
      <c r="E1832" s="258" t="str">
        <f>iferror(vlookup(C1832,'Master data'!$A$1:$C$29,3,0),"--")</f>
        <v>--</v>
      </c>
      <c r="F1832" s="258" t="str">
        <f>iferror(vlookup(C1832,'Master data'!$A$1:$C$29,2,0),"--")</f>
        <v>--</v>
      </c>
    </row>
    <row r="1833" ht="21.0" customHeight="1">
      <c r="A1833" s="165"/>
      <c r="B1833" s="172"/>
      <c r="C1833" s="414"/>
      <c r="D1833" s="168"/>
      <c r="E1833" s="258" t="str">
        <f>iferror(vlookup(C1833,'Master data'!$A$1:$C$29,3,0),"--")</f>
        <v>--</v>
      </c>
      <c r="F1833" s="258" t="str">
        <f>iferror(vlookup(C1833,'Master data'!$A$1:$C$29,2,0),"--")</f>
        <v>--</v>
      </c>
    </row>
    <row r="1834" ht="21.0" customHeight="1">
      <c r="A1834" s="165"/>
      <c r="B1834" s="172"/>
      <c r="C1834" s="414"/>
      <c r="D1834" s="168"/>
      <c r="E1834" s="258" t="str">
        <f>iferror(vlookup(C1834,'Master data'!$A$1:$C$29,3,0),"--")</f>
        <v>--</v>
      </c>
      <c r="F1834" s="258" t="str">
        <f>iferror(vlookup(C1834,'Master data'!$A$1:$C$29,2,0),"--")</f>
        <v>--</v>
      </c>
    </row>
    <row r="1835" ht="21.0" customHeight="1">
      <c r="A1835" s="165"/>
      <c r="B1835" s="172"/>
      <c r="C1835" s="414"/>
      <c r="D1835" s="168"/>
      <c r="E1835" s="258" t="str">
        <f>iferror(vlookup(C1835,'Master data'!$A$1:$C$29,3,0),"--")</f>
        <v>--</v>
      </c>
      <c r="F1835" s="258" t="str">
        <f>iferror(vlookup(C1835,'Master data'!$A$1:$C$29,2,0),"--")</f>
        <v>--</v>
      </c>
    </row>
    <row r="1836" ht="21.0" customHeight="1">
      <c r="A1836" s="165"/>
      <c r="B1836" s="172"/>
      <c r="C1836" s="414"/>
      <c r="D1836" s="168"/>
      <c r="E1836" s="258" t="str">
        <f>iferror(vlookup(C1836,'Master data'!$A$1:$C$29,3,0),"--")</f>
        <v>--</v>
      </c>
      <c r="F1836" s="258" t="str">
        <f>iferror(vlookup(C1836,'Master data'!$A$1:$C$29,2,0),"--")</f>
        <v>--</v>
      </c>
    </row>
    <row r="1837" ht="21.0" customHeight="1">
      <c r="A1837" s="165"/>
      <c r="B1837" s="172"/>
      <c r="C1837" s="414"/>
      <c r="D1837" s="168"/>
      <c r="E1837" s="258" t="str">
        <f>iferror(vlookup(C1837,'Master data'!$A$1:$C$29,3,0),"--")</f>
        <v>--</v>
      </c>
      <c r="F1837" s="258" t="str">
        <f>iferror(vlookup(C1837,'Master data'!$A$1:$C$29,2,0),"--")</f>
        <v>--</v>
      </c>
    </row>
    <row r="1838" ht="21.0" customHeight="1">
      <c r="A1838" s="165"/>
      <c r="B1838" s="172"/>
      <c r="C1838" s="414"/>
      <c r="D1838" s="168"/>
      <c r="E1838" s="258" t="str">
        <f>iferror(vlookup(C1838,'Master data'!$A$1:$C$29,3,0),"--")</f>
        <v>--</v>
      </c>
      <c r="F1838" s="258" t="str">
        <f>iferror(vlookup(C1838,'Master data'!$A$1:$C$29,2,0),"--")</f>
        <v>--</v>
      </c>
    </row>
    <row r="1839" ht="21.0" customHeight="1">
      <c r="A1839" s="165"/>
      <c r="B1839" s="172"/>
      <c r="C1839" s="414"/>
      <c r="D1839" s="168"/>
      <c r="E1839" s="258" t="str">
        <f>iferror(vlookup(C1839,'Master data'!$A$1:$C$29,3,0),"--")</f>
        <v>--</v>
      </c>
      <c r="F1839" s="258" t="str">
        <f>iferror(vlookup(C1839,'Master data'!$A$1:$C$29,2,0),"--")</f>
        <v>--</v>
      </c>
    </row>
    <row r="1840" ht="21.0" customHeight="1">
      <c r="A1840" s="165"/>
      <c r="B1840" s="172"/>
      <c r="C1840" s="414"/>
      <c r="D1840" s="168"/>
      <c r="E1840" s="258" t="str">
        <f>iferror(vlookup(C1840,'Master data'!$A$1:$C$29,3,0),"--")</f>
        <v>--</v>
      </c>
      <c r="F1840" s="258" t="str">
        <f>iferror(vlookup(C1840,'Master data'!$A$1:$C$29,2,0),"--")</f>
        <v>--</v>
      </c>
    </row>
    <row r="1841" ht="21.0" customHeight="1">
      <c r="A1841" s="165"/>
      <c r="B1841" s="172"/>
      <c r="C1841" s="414"/>
      <c r="D1841" s="168"/>
      <c r="E1841" s="258" t="str">
        <f>iferror(vlookup(C1841,'Master data'!$A$1:$C$29,3,0),"--")</f>
        <v>--</v>
      </c>
      <c r="F1841" s="258" t="str">
        <f>iferror(vlookup(C1841,'Master data'!$A$1:$C$29,2,0),"--")</f>
        <v>--</v>
      </c>
    </row>
    <row r="1842" ht="21.0" customHeight="1">
      <c r="A1842" s="165"/>
      <c r="B1842" s="172"/>
      <c r="C1842" s="414"/>
      <c r="D1842" s="168"/>
      <c r="E1842" s="258" t="str">
        <f>iferror(vlookup(C1842,'Master data'!$A$1:$C$29,3,0),"--")</f>
        <v>--</v>
      </c>
      <c r="F1842" s="258" t="str">
        <f>iferror(vlookup(C1842,'Master data'!$A$1:$C$29,2,0),"--")</f>
        <v>--</v>
      </c>
    </row>
    <row r="1843" ht="21.0" customHeight="1">
      <c r="A1843" s="165"/>
      <c r="B1843" s="172"/>
      <c r="C1843" s="414"/>
      <c r="D1843" s="168"/>
      <c r="E1843" s="258" t="str">
        <f>iferror(vlookup(C1843,'Master data'!$A$1:$C$29,3,0),"--")</f>
        <v>--</v>
      </c>
      <c r="F1843" s="258" t="str">
        <f>iferror(vlookup(C1843,'Master data'!$A$1:$C$29,2,0),"--")</f>
        <v>--</v>
      </c>
    </row>
    <row r="1844" ht="21.0" customHeight="1">
      <c r="A1844" s="165"/>
      <c r="B1844" s="172"/>
      <c r="C1844" s="414"/>
      <c r="D1844" s="168"/>
      <c r="E1844" s="258" t="str">
        <f>iferror(vlookup(C1844,'Master data'!$A$1:$C$29,3,0),"--")</f>
        <v>--</v>
      </c>
      <c r="F1844" s="258" t="str">
        <f>iferror(vlookup(C1844,'Master data'!$A$1:$C$29,2,0),"--")</f>
        <v>--</v>
      </c>
    </row>
    <row r="1845" ht="21.0" customHeight="1">
      <c r="A1845" s="165"/>
      <c r="B1845" s="172"/>
      <c r="C1845" s="414"/>
      <c r="D1845" s="168"/>
      <c r="E1845" s="258" t="str">
        <f>iferror(vlookup(C1845,'Master data'!$A$1:$C$29,3,0),"--")</f>
        <v>--</v>
      </c>
      <c r="F1845" s="258" t="str">
        <f>iferror(vlookup(C1845,'Master data'!$A$1:$C$29,2,0),"--")</f>
        <v>--</v>
      </c>
    </row>
    <row r="1846" ht="21.0" customHeight="1">
      <c r="A1846" s="165"/>
      <c r="B1846" s="172"/>
      <c r="C1846" s="414"/>
      <c r="D1846" s="168"/>
      <c r="E1846" s="258" t="str">
        <f>iferror(vlookup(C1846,'Master data'!$A$1:$C$29,3,0),"--")</f>
        <v>--</v>
      </c>
      <c r="F1846" s="258" t="str">
        <f>iferror(vlookup(C1846,'Master data'!$A$1:$C$29,2,0),"--")</f>
        <v>--</v>
      </c>
    </row>
    <row r="1847" ht="21.0" customHeight="1">
      <c r="A1847" s="165"/>
      <c r="B1847" s="172"/>
      <c r="C1847" s="414"/>
      <c r="D1847" s="168"/>
      <c r="E1847" s="258" t="str">
        <f>iferror(vlookup(C1847,'Master data'!$A$1:$C$29,3,0),"--")</f>
        <v>--</v>
      </c>
      <c r="F1847" s="258" t="str">
        <f>iferror(vlookup(C1847,'Master data'!$A$1:$C$29,2,0),"--")</f>
        <v>--</v>
      </c>
    </row>
    <row r="1848" ht="21.0" customHeight="1">
      <c r="A1848" s="165"/>
      <c r="B1848" s="172"/>
      <c r="C1848" s="414"/>
      <c r="D1848" s="168"/>
      <c r="E1848" s="258" t="str">
        <f>iferror(vlookup(C1848,'Master data'!$A$1:$C$29,3,0),"--")</f>
        <v>--</v>
      </c>
      <c r="F1848" s="258" t="str">
        <f>iferror(vlookup(C1848,'Master data'!$A$1:$C$29,2,0),"--")</f>
        <v>--</v>
      </c>
    </row>
    <row r="1849" ht="21.0" customHeight="1">
      <c r="A1849" s="165"/>
      <c r="B1849" s="172"/>
      <c r="C1849" s="414"/>
      <c r="D1849" s="168"/>
      <c r="E1849" s="258" t="str">
        <f>iferror(vlookup(C1849,'Master data'!$A$1:$C$29,3,0),"--")</f>
        <v>--</v>
      </c>
      <c r="F1849" s="258" t="str">
        <f>iferror(vlookup(C1849,'Master data'!$A$1:$C$29,2,0),"--")</f>
        <v>--</v>
      </c>
    </row>
    <row r="1850" ht="21.0" customHeight="1">
      <c r="A1850" s="165"/>
      <c r="B1850" s="172"/>
      <c r="C1850" s="414"/>
      <c r="D1850" s="168"/>
      <c r="E1850" s="258" t="str">
        <f>iferror(vlookup(C1850,'Master data'!$A$1:$C$29,3,0),"--")</f>
        <v>--</v>
      </c>
      <c r="F1850" s="258" t="str">
        <f>iferror(vlookup(C1850,'Master data'!$A$1:$C$29,2,0),"--")</f>
        <v>--</v>
      </c>
    </row>
    <row r="1851" ht="21.0" customHeight="1">
      <c r="A1851" s="165"/>
      <c r="B1851" s="172"/>
      <c r="C1851" s="414"/>
      <c r="D1851" s="168"/>
      <c r="E1851" s="258" t="str">
        <f>iferror(vlookup(C1851,'Master data'!$A$1:$C$29,3,0),"--")</f>
        <v>--</v>
      </c>
      <c r="F1851" s="258" t="str">
        <f>iferror(vlookup(C1851,'Master data'!$A$1:$C$29,2,0),"--")</f>
        <v>--</v>
      </c>
    </row>
    <row r="1852" ht="21.0" customHeight="1">
      <c r="A1852" s="165"/>
      <c r="B1852" s="172"/>
      <c r="C1852" s="414"/>
      <c r="D1852" s="168"/>
      <c r="E1852" s="258" t="str">
        <f>iferror(vlookup(C1852,'Master data'!$A$1:$C$29,3,0),"--")</f>
        <v>--</v>
      </c>
      <c r="F1852" s="258" t="str">
        <f>iferror(vlookup(C1852,'Master data'!$A$1:$C$29,2,0),"--")</f>
        <v>--</v>
      </c>
    </row>
    <row r="1853" ht="21.0" customHeight="1">
      <c r="A1853" s="165"/>
      <c r="B1853" s="172"/>
      <c r="C1853" s="414"/>
      <c r="D1853" s="168"/>
      <c r="E1853" s="258" t="str">
        <f>iferror(vlookup(C1853,'Master data'!$A$1:$C$29,3,0),"--")</f>
        <v>--</v>
      </c>
      <c r="F1853" s="258" t="str">
        <f>iferror(vlookup(C1853,'Master data'!$A$1:$C$29,2,0),"--")</f>
        <v>--</v>
      </c>
    </row>
    <row r="1854" ht="21.0" customHeight="1">
      <c r="A1854" s="165"/>
      <c r="B1854" s="172"/>
      <c r="C1854" s="414"/>
      <c r="D1854" s="168"/>
      <c r="E1854" s="258" t="str">
        <f>iferror(vlookup(C1854,'Master data'!$A$1:$C$29,3,0),"--")</f>
        <v>--</v>
      </c>
      <c r="F1854" s="258" t="str">
        <f>iferror(vlookup(C1854,'Master data'!$A$1:$C$29,2,0),"--")</f>
        <v>--</v>
      </c>
    </row>
    <row r="1855" ht="21.0" customHeight="1">
      <c r="A1855" s="165"/>
      <c r="B1855" s="172"/>
      <c r="C1855" s="414"/>
      <c r="D1855" s="168"/>
      <c r="E1855" s="258" t="str">
        <f>iferror(vlookup(C1855,'Master data'!$A$1:$C$29,3,0),"--")</f>
        <v>--</v>
      </c>
      <c r="F1855" s="258" t="str">
        <f>iferror(vlookup(C1855,'Master data'!$A$1:$C$29,2,0),"--")</f>
        <v>--</v>
      </c>
    </row>
    <row r="1856" ht="21.0" customHeight="1">
      <c r="A1856" s="165"/>
      <c r="B1856" s="172"/>
      <c r="C1856" s="414"/>
      <c r="D1856" s="168"/>
      <c r="E1856" s="258" t="str">
        <f>iferror(vlookup(C1856,'Master data'!$A$1:$C$29,3,0),"--")</f>
        <v>--</v>
      </c>
      <c r="F1856" s="258" t="str">
        <f>iferror(vlookup(C1856,'Master data'!$A$1:$C$29,2,0),"--")</f>
        <v>--</v>
      </c>
    </row>
    <row r="1857" ht="21.0" customHeight="1">
      <c r="A1857" s="165"/>
      <c r="B1857" s="172"/>
      <c r="C1857" s="414"/>
      <c r="D1857" s="168"/>
      <c r="E1857" s="258" t="str">
        <f>iferror(vlookup(C1857,'Master data'!$A$1:$C$29,3,0),"--")</f>
        <v>--</v>
      </c>
      <c r="F1857" s="258" t="str">
        <f>iferror(vlookup(C1857,'Master data'!$A$1:$C$29,2,0),"--")</f>
        <v>--</v>
      </c>
    </row>
    <row r="1858" ht="21.0" customHeight="1">
      <c r="A1858" s="165"/>
      <c r="B1858" s="172"/>
      <c r="C1858" s="414"/>
      <c r="D1858" s="168"/>
      <c r="E1858" s="258" t="str">
        <f>iferror(vlookup(C1858,'Master data'!$A$1:$C$29,3,0),"--")</f>
        <v>--</v>
      </c>
      <c r="F1858" s="258" t="str">
        <f>iferror(vlookup(C1858,'Master data'!$A$1:$C$29,2,0),"--")</f>
        <v>--</v>
      </c>
    </row>
    <row r="1859" ht="21.0" customHeight="1">
      <c r="A1859" s="165"/>
      <c r="B1859" s="172"/>
      <c r="C1859" s="414"/>
      <c r="D1859" s="168"/>
      <c r="E1859" s="258" t="str">
        <f>iferror(vlookup(C1859,'Master data'!$A$1:$C$29,3,0),"--")</f>
        <v>--</v>
      </c>
      <c r="F1859" s="258" t="str">
        <f>iferror(vlookup(C1859,'Master data'!$A$1:$C$29,2,0),"--")</f>
        <v>--</v>
      </c>
    </row>
    <row r="1860" ht="21.0" customHeight="1">
      <c r="A1860" s="165"/>
      <c r="B1860" s="172"/>
      <c r="C1860" s="414"/>
      <c r="D1860" s="168"/>
      <c r="E1860" s="258" t="str">
        <f>iferror(vlookup(C1860,'Master data'!$A$1:$C$29,3,0),"--")</f>
        <v>--</v>
      </c>
      <c r="F1860" s="258" t="str">
        <f>iferror(vlookup(C1860,'Master data'!$A$1:$C$29,2,0),"--")</f>
        <v>--</v>
      </c>
    </row>
    <row r="1861" ht="21.0" customHeight="1">
      <c r="A1861" s="165"/>
      <c r="B1861" s="172"/>
      <c r="C1861" s="414"/>
      <c r="D1861" s="168"/>
      <c r="E1861" s="258" t="str">
        <f>iferror(vlookup(C1861,'Master data'!$A$1:$C$29,3,0),"--")</f>
        <v>--</v>
      </c>
      <c r="F1861" s="258" t="str">
        <f>iferror(vlookup(C1861,'Master data'!$A$1:$C$29,2,0),"--")</f>
        <v>--</v>
      </c>
    </row>
    <row r="1862" ht="21.0" customHeight="1">
      <c r="A1862" s="165"/>
      <c r="B1862" s="172"/>
      <c r="C1862" s="414"/>
      <c r="D1862" s="168"/>
      <c r="E1862" s="258" t="str">
        <f>iferror(vlookup(C1862,'Master data'!$A$1:$C$29,3,0),"--")</f>
        <v>--</v>
      </c>
      <c r="F1862" s="258" t="str">
        <f>iferror(vlookup(C1862,'Master data'!$A$1:$C$29,2,0),"--")</f>
        <v>--</v>
      </c>
    </row>
    <row r="1863" ht="21.0" customHeight="1">
      <c r="A1863" s="165"/>
      <c r="B1863" s="172"/>
      <c r="C1863" s="414"/>
      <c r="D1863" s="168"/>
      <c r="E1863" s="258" t="str">
        <f>iferror(vlookup(C1863,'Master data'!$A$1:$C$29,3,0),"--")</f>
        <v>--</v>
      </c>
      <c r="F1863" s="258" t="str">
        <f>iferror(vlookup(C1863,'Master data'!$A$1:$C$29,2,0),"--")</f>
        <v>--</v>
      </c>
    </row>
    <row r="1864" ht="21.0" customHeight="1">
      <c r="A1864" s="165"/>
      <c r="B1864" s="172"/>
      <c r="C1864" s="414"/>
      <c r="D1864" s="168"/>
      <c r="E1864" s="258" t="str">
        <f>iferror(vlookup(C1864,'Master data'!$A$1:$C$29,3,0),"--")</f>
        <v>--</v>
      </c>
      <c r="F1864" s="258" t="str">
        <f>iferror(vlookup(C1864,'Master data'!$A$1:$C$29,2,0),"--")</f>
        <v>--</v>
      </c>
    </row>
    <row r="1865" ht="21.0" customHeight="1">
      <c r="A1865" s="165"/>
      <c r="B1865" s="172"/>
      <c r="C1865" s="414"/>
      <c r="D1865" s="168"/>
      <c r="E1865" s="258" t="str">
        <f>iferror(vlookup(C1865,'Master data'!$A$1:$C$29,3,0),"--")</f>
        <v>--</v>
      </c>
      <c r="F1865" s="258" t="str">
        <f>iferror(vlookup(C1865,'Master data'!$A$1:$C$29,2,0),"--")</f>
        <v>--</v>
      </c>
    </row>
    <row r="1866" ht="21.0" customHeight="1">
      <c r="A1866" s="165"/>
      <c r="B1866" s="172"/>
      <c r="C1866" s="414"/>
      <c r="D1866" s="168"/>
      <c r="E1866" s="258" t="str">
        <f>iferror(vlookup(C1866,'Master data'!$A$1:$C$29,3,0),"--")</f>
        <v>--</v>
      </c>
      <c r="F1866" s="258" t="str">
        <f>iferror(vlookup(C1866,'Master data'!$A$1:$C$29,2,0),"--")</f>
        <v>--</v>
      </c>
    </row>
    <row r="1867" ht="21.0" customHeight="1">
      <c r="A1867" s="165"/>
      <c r="B1867" s="172"/>
      <c r="C1867" s="414"/>
      <c r="D1867" s="168"/>
      <c r="E1867" s="258" t="str">
        <f>iferror(vlookup(C1867,'Master data'!$A$1:$C$29,3,0),"--")</f>
        <v>--</v>
      </c>
      <c r="F1867" s="258" t="str">
        <f>iferror(vlookup(C1867,'Master data'!$A$1:$C$29,2,0),"--")</f>
        <v>--</v>
      </c>
    </row>
    <row r="1868" ht="21.0" customHeight="1">
      <c r="A1868" s="165"/>
      <c r="B1868" s="172"/>
      <c r="C1868" s="414"/>
      <c r="D1868" s="168"/>
      <c r="E1868" s="258" t="str">
        <f>iferror(vlookup(C1868,'Master data'!$A$1:$C$29,3,0),"--")</f>
        <v>--</v>
      </c>
      <c r="F1868" s="258" t="str">
        <f>iferror(vlookup(C1868,'Master data'!$A$1:$C$29,2,0),"--")</f>
        <v>--</v>
      </c>
    </row>
    <row r="1869" ht="21.0" customHeight="1">
      <c r="A1869" s="165"/>
      <c r="B1869" s="172"/>
      <c r="C1869" s="414"/>
      <c r="D1869" s="168"/>
      <c r="E1869" s="258" t="str">
        <f>iferror(vlookup(C1869,'Master data'!$A$1:$C$29,3,0),"--")</f>
        <v>--</v>
      </c>
      <c r="F1869" s="258" t="str">
        <f>iferror(vlookup(C1869,'Master data'!$A$1:$C$29,2,0),"--")</f>
        <v>--</v>
      </c>
    </row>
    <row r="1870" ht="21.0" customHeight="1">
      <c r="A1870" s="165"/>
      <c r="B1870" s="172"/>
      <c r="C1870" s="414"/>
      <c r="D1870" s="168"/>
      <c r="E1870" s="258" t="str">
        <f>iferror(vlookup(C1870,'Master data'!$A$1:$C$29,3,0),"--")</f>
        <v>--</v>
      </c>
      <c r="F1870" s="258" t="str">
        <f>iferror(vlookup(C1870,'Master data'!$A$1:$C$29,2,0),"--")</f>
        <v>--</v>
      </c>
    </row>
    <row r="1871" ht="21.0" customHeight="1">
      <c r="A1871" s="165"/>
      <c r="B1871" s="172"/>
      <c r="C1871" s="414"/>
      <c r="D1871" s="168"/>
      <c r="E1871" s="258" t="str">
        <f>iferror(vlookup(C1871,'Master data'!$A$1:$C$29,3,0),"--")</f>
        <v>--</v>
      </c>
      <c r="F1871" s="258" t="str">
        <f>iferror(vlookup(C1871,'Master data'!$A$1:$C$29,2,0),"--")</f>
        <v>--</v>
      </c>
    </row>
    <row r="1872" ht="21.0" customHeight="1">
      <c r="A1872" s="165"/>
      <c r="B1872" s="172"/>
      <c r="C1872" s="414"/>
      <c r="D1872" s="168"/>
      <c r="E1872" s="258" t="str">
        <f>iferror(vlookup(C1872,'Master data'!$A$1:$C$29,3,0),"--")</f>
        <v>--</v>
      </c>
      <c r="F1872" s="258" t="str">
        <f>iferror(vlookup(C1872,'Master data'!$A$1:$C$29,2,0),"--")</f>
        <v>--</v>
      </c>
    </row>
    <row r="1873" ht="21.0" customHeight="1">
      <c r="A1873" s="165"/>
      <c r="B1873" s="172"/>
      <c r="C1873" s="414"/>
      <c r="D1873" s="168"/>
      <c r="E1873" s="258" t="str">
        <f>iferror(vlookup(C1873,'Master data'!$A$1:$C$29,3,0),"--")</f>
        <v>--</v>
      </c>
      <c r="F1873" s="258" t="str">
        <f>iferror(vlookup(C1873,'Master data'!$A$1:$C$29,2,0),"--")</f>
        <v>--</v>
      </c>
    </row>
    <row r="1874" ht="21.0" customHeight="1">
      <c r="A1874" s="165"/>
      <c r="B1874" s="172"/>
      <c r="C1874" s="414"/>
      <c r="D1874" s="168"/>
      <c r="E1874" s="258" t="str">
        <f>iferror(vlookup(C1874,'Master data'!$A$1:$C$29,3,0),"--")</f>
        <v>--</v>
      </c>
      <c r="F1874" s="258" t="str">
        <f>iferror(vlookup(C1874,'Master data'!$A$1:$C$29,2,0),"--")</f>
        <v>--</v>
      </c>
    </row>
    <row r="1875" ht="21.0" customHeight="1">
      <c r="A1875" s="165"/>
      <c r="B1875" s="172"/>
      <c r="C1875" s="414"/>
      <c r="D1875" s="168"/>
      <c r="E1875" s="258" t="str">
        <f>iferror(vlookup(C1875,'Master data'!$A$1:$C$29,3,0),"--")</f>
        <v>--</v>
      </c>
      <c r="F1875" s="258" t="str">
        <f>iferror(vlookup(C1875,'Master data'!$A$1:$C$29,2,0),"--")</f>
        <v>--</v>
      </c>
    </row>
    <row r="1876" ht="21.0" customHeight="1">
      <c r="A1876" s="165"/>
      <c r="B1876" s="172"/>
      <c r="C1876" s="414"/>
      <c r="D1876" s="168"/>
      <c r="E1876" s="258" t="str">
        <f>iferror(vlookup(C1876,'Master data'!$A$1:$C$29,3,0),"--")</f>
        <v>--</v>
      </c>
      <c r="F1876" s="258" t="str">
        <f>iferror(vlookup(C1876,'Master data'!$A$1:$C$29,2,0),"--")</f>
        <v>--</v>
      </c>
    </row>
    <row r="1877" ht="21.0" customHeight="1">
      <c r="A1877" s="165"/>
      <c r="B1877" s="172"/>
      <c r="C1877" s="414"/>
      <c r="D1877" s="168"/>
      <c r="E1877" s="258" t="str">
        <f>iferror(vlookup(C1877,'Master data'!$A$1:$C$29,3,0),"--")</f>
        <v>--</v>
      </c>
      <c r="F1877" s="258" t="str">
        <f>iferror(vlookup(C1877,'Master data'!$A$1:$C$29,2,0),"--")</f>
        <v>--</v>
      </c>
    </row>
    <row r="1878" ht="21.0" customHeight="1">
      <c r="A1878" s="165"/>
      <c r="B1878" s="172"/>
      <c r="C1878" s="414"/>
      <c r="D1878" s="168"/>
      <c r="E1878" s="258" t="str">
        <f>iferror(vlookup(C1878,'Master data'!$A$1:$C$29,3,0),"--")</f>
        <v>--</v>
      </c>
      <c r="F1878" s="258" t="str">
        <f>iferror(vlookup(C1878,'Master data'!$A$1:$C$29,2,0),"--")</f>
        <v>--</v>
      </c>
    </row>
    <row r="1879" ht="21.0" customHeight="1">
      <c r="A1879" s="165"/>
      <c r="B1879" s="172"/>
      <c r="C1879" s="414"/>
      <c r="D1879" s="168"/>
      <c r="E1879" s="258" t="str">
        <f>iferror(vlookup(C1879,'Master data'!$A$1:$C$29,3,0),"--")</f>
        <v>--</v>
      </c>
      <c r="F1879" s="258" t="str">
        <f>iferror(vlookup(C1879,'Master data'!$A$1:$C$29,2,0),"--")</f>
        <v>--</v>
      </c>
    </row>
    <row r="1880" ht="21.0" customHeight="1">
      <c r="A1880" s="165"/>
      <c r="B1880" s="172"/>
      <c r="C1880" s="414"/>
      <c r="D1880" s="168"/>
      <c r="E1880" s="258" t="str">
        <f>iferror(vlookup(C1880,'Master data'!$A$1:$C$29,3,0),"--")</f>
        <v>--</v>
      </c>
      <c r="F1880" s="258" t="str">
        <f>iferror(vlookup(C1880,'Master data'!$A$1:$C$29,2,0),"--")</f>
        <v>--</v>
      </c>
    </row>
    <row r="1881" ht="21.0" customHeight="1">
      <c r="A1881" s="165"/>
      <c r="B1881" s="172"/>
      <c r="C1881" s="414"/>
      <c r="D1881" s="168"/>
      <c r="E1881" s="258" t="str">
        <f>iferror(vlookup(C1881,'Master data'!$A$1:$C$29,3,0),"--")</f>
        <v>--</v>
      </c>
      <c r="F1881" s="258" t="str">
        <f>iferror(vlookup(C1881,'Master data'!$A$1:$C$29,2,0),"--")</f>
        <v>--</v>
      </c>
    </row>
    <row r="1882" ht="21.0" customHeight="1">
      <c r="A1882" s="165"/>
      <c r="B1882" s="172"/>
      <c r="C1882" s="414"/>
      <c r="D1882" s="168"/>
      <c r="E1882" s="258" t="str">
        <f>iferror(vlookup(C1882,'Master data'!$A$1:$C$29,3,0),"--")</f>
        <v>--</v>
      </c>
      <c r="F1882" s="258" t="str">
        <f>iferror(vlookup(C1882,'Master data'!$A$1:$C$29,2,0),"--")</f>
        <v>--</v>
      </c>
    </row>
    <row r="1883" ht="21.0" customHeight="1">
      <c r="A1883" s="165"/>
      <c r="B1883" s="172"/>
      <c r="C1883" s="414"/>
      <c r="D1883" s="168"/>
      <c r="E1883" s="258" t="str">
        <f>iferror(vlookup(C1883,'Master data'!$A$1:$C$29,3,0),"--")</f>
        <v>--</v>
      </c>
      <c r="F1883" s="258" t="str">
        <f>iferror(vlookup(C1883,'Master data'!$A$1:$C$29,2,0),"--")</f>
        <v>--</v>
      </c>
    </row>
    <row r="1884" ht="21.0" customHeight="1">
      <c r="A1884" s="165"/>
      <c r="B1884" s="172"/>
      <c r="C1884" s="414"/>
      <c r="D1884" s="168"/>
      <c r="E1884" s="258" t="str">
        <f>iferror(vlookup(C1884,'Master data'!$A$1:$C$29,3,0),"--")</f>
        <v>--</v>
      </c>
      <c r="F1884" s="258" t="str">
        <f>iferror(vlookup(C1884,'Master data'!$A$1:$C$29,2,0),"--")</f>
        <v>--</v>
      </c>
    </row>
    <row r="1885" ht="21.0" customHeight="1">
      <c r="A1885" s="165"/>
      <c r="B1885" s="172"/>
      <c r="C1885" s="414"/>
      <c r="D1885" s="168"/>
      <c r="E1885" s="258" t="str">
        <f>iferror(vlookup(C1885,'Master data'!$A$1:$C$29,3,0),"--")</f>
        <v>--</v>
      </c>
      <c r="F1885" s="258" t="str">
        <f>iferror(vlookup(C1885,'Master data'!$A$1:$C$29,2,0),"--")</f>
        <v>--</v>
      </c>
    </row>
    <row r="1886" ht="21.0" customHeight="1">
      <c r="A1886" s="165"/>
      <c r="B1886" s="172"/>
      <c r="C1886" s="414"/>
      <c r="D1886" s="168"/>
      <c r="E1886" s="258" t="str">
        <f>iferror(vlookup(C1886,'Master data'!$A$1:$C$29,3,0),"--")</f>
        <v>--</v>
      </c>
      <c r="F1886" s="258" t="str">
        <f>iferror(vlookup(C1886,'Master data'!$A$1:$C$29,2,0),"--")</f>
        <v>--</v>
      </c>
    </row>
    <row r="1887" ht="21.0" customHeight="1">
      <c r="A1887" s="165"/>
      <c r="B1887" s="172"/>
      <c r="C1887" s="414"/>
      <c r="D1887" s="168"/>
      <c r="E1887" s="258" t="str">
        <f>iferror(vlookup(C1887,'Master data'!$A$1:$C$29,3,0),"--")</f>
        <v>--</v>
      </c>
      <c r="F1887" s="258" t="str">
        <f>iferror(vlookup(C1887,'Master data'!$A$1:$C$29,2,0),"--")</f>
        <v>--</v>
      </c>
    </row>
    <row r="1888" ht="21.0" customHeight="1">
      <c r="A1888" s="165"/>
      <c r="B1888" s="172"/>
      <c r="C1888" s="414"/>
      <c r="D1888" s="168"/>
      <c r="E1888" s="258" t="str">
        <f>iferror(vlookup(C1888,'Master data'!$A$1:$C$29,3,0),"--")</f>
        <v>--</v>
      </c>
      <c r="F1888" s="258" t="str">
        <f>iferror(vlookup(C1888,'Master data'!$A$1:$C$29,2,0),"--")</f>
        <v>--</v>
      </c>
    </row>
    <row r="1889" ht="21.0" customHeight="1">
      <c r="A1889" s="165"/>
      <c r="B1889" s="172"/>
      <c r="C1889" s="414"/>
      <c r="D1889" s="168"/>
      <c r="E1889" s="258" t="str">
        <f>iferror(vlookup(C1889,'Master data'!$A$1:$C$29,3,0),"--")</f>
        <v>--</v>
      </c>
      <c r="F1889" s="258" t="str">
        <f>iferror(vlookup(C1889,'Master data'!$A$1:$C$29,2,0),"--")</f>
        <v>--</v>
      </c>
    </row>
    <row r="1890" ht="21.0" customHeight="1">
      <c r="A1890" s="165"/>
      <c r="B1890" s="172"/>
      <c r="C1890" s="414"/>
      <c r="D1890" s="168"/>
      <c r="E1890" s="258" t="str">
        <f>iferror(vlookup(C1890,'Master data'!$A$1:$C$29,3,0),"--")</f>
        <v>--</v>
      </c>
      <c r="F1890" s="258" t="str">
        <f>iferror(vlookup(C1890,'Master data'!$A$1:$C$29,2,0),"--")</f>
        <v>--</v>
      </c>
    </row>
    <row r="1891" ht="21.0" customHeight="1">
      <c r="A1891" s="165"/>
      <c r="B1891" s="172"/>
      <c r="C1891" s="414"/>
      <c r="D1891" s="168"/>
      <c r="E1891" s="258" t="str">
        <f>iferror(vlookup(C1891,'Master data'!$A$1:$C$29,3,0),"--")</f>
        <v>--</v>
      </c>
      <c r="F1891" s="258" t="str">
        <f>iferror(vlookup(C1891,'Master data'!$A$1:$C$29,2,0),"--")</f>
        <v>--</v>
      </c>
    </row>
    <row r="1892" ht="21.0" customHeight="1">
      <c r="A1892" s="165"/>
      <c r="B1892" s="172"/>
      <c r="C1892" s="414"/>
      <c r="D1892" s="168"/>
      <c r="E1892" s="258" t="str">
        <f>iferror(vlookup(C1892,'Master data'!$A$1:$C$29,3,0),"--")</f>
        <v>--</v>
      </c>
      <c r="F1892" s="258" t="str">
        <f>iferror(vlookup(C1892,'Master data'!$A$1:$C$29,2,0),"--")</f>
        <v>--</v>
      </c>
    </row>
    <row r="1893" ht="21.0" customHeight="1">
      <c r="A1893" s="165"/>
      <c r="B1893" s="172"/>
      <c r="C1893" s="414"/>
      <c r="D1893" s="168"/>
      <c r="E1893" s="258" t="str">
        <f>iferror(vlookup(C1893,'Master data'!$A$1:$C$29,3,0),"--")</f>
        <v>--</v>
      </c>
      <c r="F1893" s="258" t="str">
        <f>iferror(vlookup(C1893,'Master data'!$A$1:$C$29,2,0),"--")</f>
        <v>--</v>
      </c>
    </row>
    <row r="1894" ht="21.0" customHeight="1">
      <c r="A1894" s="165"/>
      <c r="B1894" s="172"/>
      <c r="C1894" s="414"/>
      <c r="D1894" s="168"/>
      <c r="E1894" s="258" t="str">
        <f>iferror(vlookup(C1894,'Master data'!$A$1:$C$29,3,0),"--")</f>
        <v>--</v>
      </c>
      <c r="F1894" s="258" t="str">
        <f>iferror(vlookup(C1894,'Master data'!$A$1:$C$29,2,0),"--")</f>
        <v>--</v>
      </c>
    </row>
    <row r="1895" ht="21.0" customHeight="1">
      <c r="A1895" s="165"/>
      <c r="B1895" s="172"/>
      <c r="C1895" s="414"/>
      <c r="D1895" s="168"/>
      <c r="E1895" s="258" t="str">
        <f>iferror(vlookup(C1895,'Master data'!$A$1:$C$29,3,0),"--")</f>
        <v>--</v>
      </c>
      <c r="F1895" s="258" t="str">
        <f>iferror(vlookup(C1895,'Master data'!$A$1:$C$29,2,0),"--")</f>
        <v>--</v>
      </c>
    </row>
    <row r="1896" ht="21.0" customHeight="1">
      <c r="A1896" s="165"/>
      <c r="B1896" s="172"/>
      <c r="C1896" s="414"/>
      <c r="D1896" s="168"/>
      <c r="E1896" s="258" t="str">
        <f>iferror(vlookup(C1896,'Master data'!$A$1:$C$29,3,0),"--")</f>
        <v>--</v>
      </c>
      <c r="F1896" s="258" t="str">
        <f>iferror(vlookup(C1896,'Master data'!$A$1:$C$29,2,0),"--")</f>
        <v>--</v>
      </c>
    </row>
    <row r="1897" ht="21.0" customHeight="1">
      <c r="A1897" s="165"/>
      <c r="B1897" s="172"/>
      <c r="C1897" s="414"/>
      <c r="D1897" s="168"/>
      <c r="E1897" s="258" t="str">
        <f>iferror(vlookup(C1897,'Master data'!$A$1:$C$29,3,0),"--")</f>
        <v>--</v>
      </c>
      <c r="F1897" s="258" t="str">
        <f>iferror(vlookup(C1897,'Master data'!$A$1:$C$29,2,0),"--")</f>
        <v>--</v>
      </c>
    </row>
    <row r="1898" ht="21.0" customHeight="1">
      <c r="A1898" s="165"/>
      <c r="B1898" s="172"/>
      <c r="C1898" s="414"/>
      <c r="D1898" s="168"/>
      <c r="E1898" s="258" t="str">
        <f>iferror(vlookup(C1898,'Master data'!$A$1:$C$29,3,0),"--")</f>
        <v>--</v>
      </c>
      <c r="F1898" s="258" t="str">
        <f>iferror(vlookup(C1898,'Master data'!$A$1:$C$29,2,0),"--")</f>
        <v>--</v>
      </c>
    </row>
    <row r="1899" ht="21.0" customHeight="1">
      <c r="A1899" s="165"/>
      <c r="B1899" s="172"/>
      <c r="C1899" s="414"/>
      <c r="D1899" s="168"/>
      <c r="E1899" s="258" t="str">
        <f>iferror(vlookup(C1899,'Master data'!$A$1:$C$29,3,0),"--")</f>
        <v>--</v>
      </c>
      <c r="F1899" s="258" t="str">
        <f>iferror(vlookup(C1899,'Master data'!$A$1:$C$29,2,0),"--")</f>
        <v>--</v>
      </c>
    </row>
    <row r="1900" ht="21.0" customHeight="1">
      <c r="A1900" s="165"/>
      <c r="B1900" s="172"/>
      <c r="C1900" s="414"/>
      <c r="D1900" s="168"/>
      <c r="E1900" s="258" t="str">
        <f>iferror(vlookup(C1900,'Master data'!$A$1:$C$29,3,0),"--")</f>
        <v>--</v>
      </c>
      <c r="F1900" s="258" t="str">
        <f>iferror(vlookup(C1900,'Master data'!$A$1:$C$29,2,0),"--")</f>
        <v>--</v>
      </c>
    </row>
    <row r="1901" ht="21.0" customHeight="1">
      <c r="A1901" s="165"/>
      <c r="B1901" s="172"/>
      <c r="C1901" s="414"/>
      <c r="D1901" s="168"/>
      <c r="E1901" s="258" t="str">
        <f>iferror(vlookup(C1901,'Master data'!$A$1:$C$29,3,0),"--")</f>
        <v>--</v>
      </c>
      <c r="F1901" s="258" t="str">
        <f>iferror(vlookup(C1901,'Master data'!$A$1:$C$29,2,0),"--")</f>
        <v>--</v>
      </c>
    </row>
    <row r="1902" ht="21.0" customHeight="1">
      <c r="A1902" s="165"/>
      <c r="B1902" s="172"/>
      <c r="C1902" s="414"/>
      <c r="D1902" s="168"/>
      <c r="E1902" s="258" t="str">
        <f>iferror(vlookup(C1902,'Master data'!$A$1:$C$29,3,0),"--")</f>
        <v>--</v>
      </c>
      <c r="F1902" s="258" t="str">
        <f>iferror(vlookup(C1902,'Master data'!$A$1:$C$29,2,0),"--")</f>
        <v>--</v>
      </c>
    </row>
    <row r="1903" ht="21.0" customHeight="1">
      <c r="A1903" s="165"/>
      <c r="B1903" s="172"/>
      <c r="C1903" s="414"/>
      <c r="D1903" s="168"/>
      <c r="E1903" s="258" t="str">
        <f>iferror(vlookup(C1903,'Master data'!$A$1:$C$29,3,0),"--")</f>
        <v>--</v>
      </c>
      <c r="F1903" s="258" t="str">
        <f>iferror(vlookup(C1903,'Master data'!$A$1:$C$29,2,0),"--")</f>
        <v>--</v>
      </c>
    </row>
    <row r="1904" ht="21.0" customHeight="1">
      <c r="A1904" s="165"/>
      <c r="B1904" s="172"/>
      <c r="C1904" s="414"/>
      <c r="D1904" s="168"/>
      <c r="E1904" s="258" t="str">
        <f>iferror(vlookup(C1904,'Master data'!$A$1:$C$29,3,0),"--")</f>
        <v>--</v>
      </c>
      <c r="F1904" s="258" t="str">
        <f>iferror(vlookup(C1904,'Master data'!$A$1:$C$29,2,0),"--")</f>
        <v>--</v>
      </c>
    </row>
    <row r="1905" ht="21.0" customHeight="1">
      <c r="A1905" s="165"/>
      <c r="B1905" s="172"/>
      <c r="C1905" s="414"/>
      <c r="D1905" s="168"/>
      <c r="E1905" s="258" t="str">
        <f>iferror(vlookup(C1905,'Master data'!$A$1:$C$29,3,0),"--")</f>
        <v>--</v>
      </c>
      <c r="F1905" s="258" t="str">
        <f>iferror(vlookup(C1905,'Master data'!$A$1:$C$29,2,0),"--")</f>
        <v>--</v>
      </c>
    </row>
    <row r="1906" ht="21.0" customHeight="1">
      <c r="A1906" s="165"/>
      <c r="B1906" s="172"/>
      <c r="C1906" s="414"/>
      <c r="D1906" s="168"/>
      <c r="E1906" s="258" t="str">
        <f>iferror(vlookup(C1906,'Master data'!$A$1:$C$29,3,0),"--")</f>
        <v>--</v>
      </c>
      <c r="F1906" s="258" t="str">
        <f>iferror(vlookup(C1906,'Master data'!$A$1:$C$29,2,0),"--")</f>
        <v>--</v>
      </c>
    </row>
    <row r="1907" ht="21.0" customHeight="1">
      <c r="A1907" s="165"/>
      <c r="B1907" s="172"/>
      <c r="C1907" s="414"/>
      <c r="D1907" s="168"/>
      <c r="E1907" s="258" t="str">
        <f>iferror(vlookup(C1907,'Master data'!$A$1:$C$29,3,0),"--")</f>
        <v>--</v>
      </c>
      <c r="F1907" s="258" t="str">
        <f>iferror(vlookup(C1907,'Master data'!$A$1:$C$29,2,0),"--")</f>
        <v>--</v>
      </c>
    </row>
    <row r="1908" ht="21.0" customHeight="1">
      <c r="A1908" s="165"/>
      <c r="B1908" s="172"/>
      <c r="C1908" s="414"/>
      <c r="D1908" s="168"/>
      <c r="E1908" s="258" t="str">
        <f>iferror(vlookup(C1908,'Master data'!$A$1:$C$29,3,0),"--")</f>
        <v>--</v>
      </c>
      <c r="F1908" s="258" t="str">
        <f>iferror(vlookup(C1908,'Master data'!$A$1:$C$29,2,0),"--")</f>
        <v>--</v>
      </c>
    </row>
    <row r="1909" ht="21.0" customHeight="1">
      <c r="A1909" s="165"/>
      <c r="B1909" s="172"/>
      <c r="C1909" s="414"/>
      <c r="D1909" s="168"/>
      <c r="E1909" s="258" t="str">
        <f>iferror(vlookup(C1909,'Master data'!$A$1:$C$29,3,0),"--")</f>
        <v>--</v>
      </c>
      <c r="F1909" s="258" t="str">
        <f>iferror(vlookup(C1909,'Master data'!$A$1:$C$29,2,0),"--")</f>
        <v>--</v>
      </c>
    </row>
    <row r="1910" ht="21.0" customHeight="1">
      <c r="A1910" s="165"/>
      <c r="B1910" s="172"/>
      <c r="C1910" s="414"/>
      <c r="D1910" s="168"/>
      <c r="E1910" s="258" t="str">
        <f>iferror(vlookup(C1910,'Master data'!$A$1:$C$29,3,0),"--")</f>
        <v>--</v>
      </c>
      <c r="F1910" s="258" t="str">
        <f>iferror(vlookup(C1910,'Master data'!$A$1:$C$29,2,0),"--")</f>
        <v>--</v>
      </c>
    </row>
    <row r="1911" ht="21.0" customHeight="1">
      <c r="A1911" s="165"/>
      <c r="B1911" s="172"/>
      <c r="C1911" s="414"/>
      <c r="D1911" s="168"/>
      <c r="E1911" s="258" t="str">
        <f>iferror(vlookup(C1911,'Master data'!$A$1:$C$29,3,0),"--")</f>
        <v>--</v>
      </c>
      <c r="F1911" s="258" t="str">
        <f>iferror(vlookup(C1911,'Master data'!$A$1:$C$29,2,0),"--")</f>
        <v>--</v>
      </c>
    </row>
    <row r="1912" ht="21.0" customHeight="1">
      <c r="A1912" s="165"/>
      <c r="B1912" s="172"/>
      <c r="C1912" s="414"/>
      <c r="D1912" s="168"/>
      <c r="E1912" s="258" t="str">
        <f>iferror(vlookup(C1912,'Master data'!$A$1:$C$29,3,0),"--")</f>
        <v>--</v>
      </c>
      <c r="F1912" s="258" t="str">
        <f>iferror(vlookup(C1912,'Master data'!$A$1:$C$29,2,0),"--")</f>
        <v>--</v>
      </c>
    </row>
    <row r="1913" ht="21.0" customHeight="1">
      <c r="A1913" s="165"/>
      <c r="B1913" s="172"/>
      <c r="C1913" s="414"/>
      <c r="D1913" s="168"/>
      <c r="E1913" s="258" t="str">
        <f>iferror(vlookup(C1913,'Master data'!$A$1:$C$29,3,0),"--")</f>
        <v>--</v>
      </c>
      <c r="F1913" s="258" t="str">
        <f>iferror(vlookup(C1913,'Master data'!$A$1:$C$29,2,0),"--")</f>
        <v>--</v>
      </c>
    </row>
    <row r="1914" ht="21.0" customHeight="1">
      <c r="A1914" s="165"/>
      <c r="B1914" s="172"/>
      <c r="C1914" s="414"/>
      <c r="D1914" s="168"/>
      <c r="E1914" s="258" t="str">
        <f>iferror(vlookup(C1914,'Master data'!$A$1:$C$29,3,0),"--")</f>
        <v>--</v>
      </c>
      <c r="F1914" s="258" t="str">
        <f>iferror(vlookup(C1914,'Master data'!$A$1:$C$29,2,0),"--")</f>
        <v>--</v>
      </c>
    </row>
    <row r="1915" ht="21.0" customHeight="1">
      <c r="A1915" s="165"/>
      <c r="B1915" s="172"/>
      <c r="C1915" s="414"/>
      <c r="D1915" s="168"/>
      <c r="E1915" s="258" t="str">
        <f>iferror(vlookup(C1915,'Master data'!$A$1:$C$29,3,0),"--")</f>
        <v>--</v>
      </c>
      <c r="F1915" s="258" t="str">
        <f>iferror(vlookup(C1915,'Master data'!$A$1:$C$29,2,0),"--")</f>
        <v>--</v>
      </c>
    </row>
    <row r="1916" ht="21.0" customHeight="1">
      <c r="A1916" s="165"/>
      <c r="B1916" s="172"/>
      <c r="C1916" s="414"/>
      <c r="D1916" s="168"/>
      <c r="E1916" s="258" t="str">
        <f>iferror(vlookup(C1916,'Master data'!$A$1:$C$29,3,0),"--")</f>
        <v>--</v>
      </c>
      <c r="F1916" s="258" t="str">
        <f>iferror(vlookup(C1916,'Master data'!$A$1:$C$29,2,0),"--")</f>
        <v>--</v>
      </c>
    </row>
    <row r="1917" ht="21.0" customHeight="1">
      <c r="A1917" s="165"/>
      <c r="B1917" s="172"/>
      <c r="C1917" s="414"/>
      <c r="D1917" s="168"/>
      <c r="E1917" s="258" t="str">
        <f>iferror(vlookup(C1917,'Master data'!$A$1:$C$29,3,0),"--")</f>
        <v>--</v>
      </c>
      <c r="F1917" s="258" t="str">
        <f>iferror(vlookup(C1917,'Master data'!$A$1:$C$29,2,0),"--")</f>
        <v>--</v>
      </c>
    </row>
    <row r="1918" ht="21.0" customHeight="1">
      <c r="A1918" s="165"/>
      <c r="B1918" s="172"/>
      <c r="C1918" s="414"/>
      <c r="D1918" s="168"/>
      <c r="E1918" s="258" t="str">
        <f>iferror(vlookup(C1918,'Master data'!$A$1:$C$29,3,0),"--")</f>
        <v>--</v>
      </c>
      <c r="F1918" s="258" t="str">
        <f>iferror(vlookup(C1918,'Master data'!$A$1:$C$29,2,0),"--")</f>
        <v>--</v>
      </c>
    </row>
    <row r="1919" ht="21.0" customHeight="1">
      <c r="A1919" s="165"/>
      <c r="B1919" s="172"/>
      <c r="C1919" s="414"/>
      <c r="D1919" s="168"/>
      <c r="E1919" s="258" t="str">
        <f>iferror(vlookup(C1919,'Master data'!$A$1:$C$29,3,0),"--")</f>
        <v>--</v>
      </c>
      <c r="F1919" s="258" t="str">
        <f>iferror(vlookup(C1919,'Master data'!$A$1:$C$29,2,0),"--")</f>
        <v>--</v>
      </c>
    </row>
    <row r="1920" ht="21.0" customHeight="1">
      <c r="A1920" s="165"/>
      <c r="B1920" s="172"/>
      <c r="C1920" s="414"/>
      <c r="D1920" s="168"/>
      <c r="E1920" s="258" t="str">
        <f>iferror(vlookup(C1920,'Master data'!$A$1:$C$29,3,0),"--")</f>
        <v>--</v>
      </c>
      <c r="F1920" s="258" t="str">
        <f>iferror(vlookup(C1920,'Master data'!$A$1:$C$29,2,0),"--")</f>
        <v>--</v>
      </c>
    </row>
    <row r="1921" ht="21.0" customHeight="1">
      <c r="A1921" s="165"/>
      <c r="B1921" s="172"/>
      <c r="C1921" s="414"/>
      <c r="D1921" s="168"/>
      <c r="E1921" s="258" t="str">
        <f>iferror(vlookup(C1921,'Master data'!$A$1:$C$29,3,0),"--")</f>
        <v>--</v>
      </c>
      <c r="F1921" s="258" t="str">
        <f>iferror(vlookup(C1921,'Master data'!$A$1:$C$29,2,0),"--")</f>
        <v>--</v>
      </c>
    </row>
    <row r="1922" ht="21.0" customHeight="1">
      <c r="A1922" s="165"/>
      <c r="B1922" s="172"/>
      <c r="C1922" s="414"/>
      <c r="D1922" s="168"/>
      <c r="E1922" s="258" t="str">
        <f>iferror(vlookup(C1922,'Master data'!$A$1:$C$29,3,0),"--")</f>
        <v>--</v>
      </c>
      <c r="F1922" s="258" t="str">
        <f>iferror(vlookup(C1922,'Master data'!$A$1:$C$29,2,0),"--")</f>
        <v>--</v>
      </c>
    </row>
    <row r="1923" ht="21.0" customHeight="1">
      <c r="A1923" s="165"/>
      <c r="B1923" s="172"/>
      <c r="C1923" s="414"/>
      <c r="D1923" s="168"/>
      <c r="E1923" s="258" t="str">
        <f>iferror(vlookup(C1923,'Master data'!$A$1:$C$29,3,0),"--")</f>
        <v>--</v>
      </c>
      <c r="F1923" s="258" t="str">
        <f>iferror(vlookup(C1923,'Master data'!$A$1:$C$29,2,0),"--")</f>
        <v>--</v>
      </c>
    </row>
    <row r="1924" ht="21.0" customHeight="1">
      <c r="A1924" s="165"/>
      <c r="B1924" s="172"/>
      <c r="C1924" s="414"/>
      <c r="D1924" s="168"/>
      <c r="E1924" s="258" t="str">
        <f>iferror(vlookup(C1924,'Master data'!$A$1:$C$29,3,0),"--")</f>
        <v>--</v>
      </c>
      <c r="F1924" s="258" t="str">
        <f>iferror(vlookup(C1924,'Master data'!$A$1:$C$29,2,0),"--")</f>
        <v>--</v>
      </c>
    </row>
    <row r="1925" ht="21.0" customHeight="1">
      <c r="A1925" s="165"/>
      <c r="B1925" s="172"/>
      <c r="C1925" s="414"/>
      <c r="D1925" s="168"/>
      <c r="E1925" s="258" t="str">
        <f>iferror(vlookup(C1925,'Master data'!$A$1:$C$29,3,0),"--")</f>
        <v>--</v>
      </c>
      <c r="F1925" s="258" t="str">
        <f>iferror(vlookup(C1925,'Master data'!$A$1:$C$29,2,0),"--")</f>
        <v>--</v>
      </c>
    </row>
    <row r="1926" ht="21.0" customHeight="1">
      <c r="A1926" s="165"/>
      <c r="B1926" s="172"/>
      <c r="C1926" s="414"/>
      <c r="D1926" s="168"/>
      <c r="E1926" s="258" t="str">
        <f>iferror(vlookup(C1926,'Master data'!$A$1:$C$29,3,0),"--")</f>
        <v>--</v>
      </c>
      <c r="F1926" s="258" t="str">
        <f>iferror(vlookup(C1926,'Master data'!$A$1:$C$29,2,0),"--")</f>
        <v>--</v>
      </c>
    </row>
    <row r="1927" ht="21.0" customHeight="1">
      <c r="A1927" s="165"/>
      <c r="B1927" s="172"/>
      <c r="C1927" s="414"/>
      <c r="D1927" s="168"/>
      <c r="E1927" s="258" t="str">
        <f>iferror(vlookup(C1927,'Master data'!$A$1:$C$29,3,0),"--")</f>
        <v>--</v>
      </c>
      <c r="F1927" s="258" t="str">
        <f>iferror(vlookup(C1927,'Master data'!$A$1:$C$29,2,0),"--")</f>
        <v>--</v>
      </c>
    </row>
    <row r="1928" ht="21.0" customHeight="1">
      <c r="A1928" s="165"/>
      <c r="B1928" s="172"/>
      <c r="C1928" s="414"/>
      <c r="D1928" s="168"/>
      <c r="E1928" s="258" t="str">
        <f>iferror(vlookup(C1928,'Master data'!$A$1:$C$29,3,0),"--")</f>
        <v>--</v>
      </c>
      <c r="F1928" s="258" t="str">
        <f>iferror(vlookup(C1928,'Master data'!$A$1:$C$29,2,0),"--")</f>
        <v>--</v>
      </c>
    </row>
    <row r="1929" ht="21.0" customHeight="1">
      <c r="A1929" s="165"/>
      <c r="B1929" s="172"/>
      <c r="C1929" s="414"/>
      <c r="D1929" s="168"/>
      <c r="E1929" s="258" t="str">
        <f>iferror(vlookup(C1929,'Master data'!$A$1:$C$29,3,0),"--")</f>
        <v>--</v>
      </c>
      <c r="F1929" s="258" t="str">
        <f>iferror(vlookup(C1929,'Master data'!$A$1:$C$29,2,0),"--")</f>
        <v>--</v>
      </c>
    </row>
    <row r="1930" ht="21.0" customHeight="1">
      <c r="A1930" s="165"/>
      <c r="B1930" s="172"/>
      <c r="C1930" s="414"/>
      <c r="D1930" s="168"/>
      <c r="E1930" s="258" t="str">
        <f>iferror(vlookup(C1930,'Master data'!$A$1:$C$29,3,0),"--")</f>
        <v>--</v>
      </c>
      <c r="F1930" s="258" t="str">
        <f>iferror(vlookup(C1930,'Master data'!$A$1:$C$29,2,0),"--")</f>
        <v>--</v>
      </c>
    </row>
    <row r="1931" ht="21.0" customHeight="1">
      <c r="A1931" s="165"/>
      <c r="B1931" s="172"/>
      <c r="C1931" s="414"/>
      <c r="D1931" s="168"/>
      <c r="E1931" s="258" t="str">
        <f>iferror(vlookup(C1931,'Master data'!$A$1:$C$29,3,0),"--")</f>
        <v>--</v>
      </c>
      <c r="F1931" s="258" t="str">
        <f>iferror(vlookup(C1931,'Master data'!$A$1:$C$29,2,0),"--")</f>
        <v>--</v>
      </c>
    </row>
    <row r="1932" ht="21.0" customHeight="1">
      <c r="A1932" s="165"/>
      <c r="B1932" s="172"/>
      <c r="C1932" s="414"/>
      <c r="D1932" s="168"/>
      <c r="E1932" s="258" t="str">
        <f>iferror(vlookup(C1932,'Master data'!$A$1:$C$29,3,0),"--")</f>
        <v>--</v>
      </c>
      <c r="F1932" s="258" t="str">
        <f>iferror(vlookup(C1932,'Master data'!$A$1:$C$29,2,0),"--")</f>
        <v>--</v>
      </c>
    </row>
    <row r="1933" ht="21.0" customHeight="1">
      <c r="A1933" s="165"/>
      <c r="B1933" s="172"/>
      <c r="C1933" s="414"/>
      <c r="D1933" s="168"/>
      <c r="E1933" s="258" t="str">
        <f>iferror(vlookup(C1933,'Master data'!$A$1:$C$29,3,0),"--")</f>
        <v>--</v>
      </c>
      <c r="F1933" s="258" t="str">
        <f>iferror(vlookup(C1933,'Master data'!$A$1:$C$29,2,0),"--")</f>
        <v>--</v>
      </c>
    </row>
    <row r="1934" ht="21.0" customHeight="1">
      <c r="A1934" s="165"/>
      <c r="B1934" s="172"/>
      <c r="C1934" s="414"/>
      <c r="D1934" s="168"/>
      <c r="E1934" s="258" t="str">
        <f>iferror(vlookup(C1934,'Master data'!$A$1:$C$29,3,0),"--")</f>
        <v>--</v>
      </c>
      <c r="F1934" s="258" t="str">
        <f>iferror(vlookup(C1934,'Master data'!$A$1:$C$29,2,0),"--")</f>
        <v>--</v>
      </c>
    </row>
    <row r="1935" ht="21.0" customHeight="1">
      <c r="A1935" s="165"/>
      <c r="B1935" s="172"/>
      <c r="C1935" s="414"/>
      <c r="D1935" s="168"/>
      <c r="E1935" s="258" t="str">
        <f>iferror(vlookup(C1935,'Master data'!$A$1:$C$29,3,0),"--")</f>
        <v>--</v>
      </c>
      <c r="F1935" s="258" t="str">
        <f>iferror(vlookup(C1935,'Master data'!$A$1:$C$29,2,0),"--")</f>
        <v>--</v>
      </c>
    </row>
    <row r="1936" ht="21.0" customHeight="1">
      <c r="A1936" s="165"/>
      <c r="B1936" s="172"/>
      <c r="C1936" s="414"/>
      <c r="D1936" s="168"/>
      <c r="E1936" s="258" t="str">
        <f>iferror(vlookup(C1936,'Master data'!$A$1:$C$29,3,0),"--")</f>
        <v>--</v>
      </c>
      <c r="F1936" s="258" t="str">
        <f>iferror(vlookup(C1936,'Master data'!$A$1:$C$29,2,0),"--")</f>
        <v>--</v>
      </c>
    </row>
    <row r="1937" ht="21.0" customHeight="1">
      <c r="A1937" s="165"/>
      <c r="B1937" s="172"/>
      <c r="C1937" s="414"/>
      <c r="D1937" s="168"/>
      <c r="E1937" s="258" t="str">
        <f>iferror(vlookup(C1937,'Master data'!$A$1:$C$29,3,0),"--")</f>
        <v>--</v>
      </c>
      <c r="F1937" s="258" t="str">
        <f>iferror(vlookup(C1937,'Master data'!$A$1:$C$29,2,0),"--")</f>
        <v>--</v>
      </c>
    </row>
    <row r="1938" ht="21.0" customHeight="1">
      <c r="A1938" s="165"/>
      <c r="B1938" s="172"/>
      <c r="C1938" s="414"/>
      <c r="D1938" s="168"/>
      <c r="E1938" s="258" t="str">
        <f>iferror(vlookup(C1938,'Master data'!$A$1:$C$29,3,0),"--")</f>
        <v>--</v>
      </c>
      <c r="F1938" s="258" t="str">
        <f>iferror(vlookup(C1938,'Master data'!$A$1:$C$29,2,0),"--")</f>
        <v>--</v>
      </c>
    </row>
    <row r="1939" ht="21.0" customHeight="1">
      <c r="A1939" s="165"/>
      <c r="B1939" s="172"/>
      <c r="C1939" s="414"/>
      <c r="D1939" s="168"/>
      <c r="E1939" s="258" t="str">
        <f>iferror(vlookup(C1939,'Master data'!$A$1:$C$29,3,0),"--")</f>
        <v>--</v>
      </c>
      <c r="F1939" s="258" t="str">
        <f>iferror(vlookup(C1939,'Master data'!$A$1:$C$29,2,0),"--")</f>
        <v>--</v>
      </c>
    </row>
    <row r="1940" ht="21.0" customHeight="1">
      <c r="A1940" s="165"/>
      <c r="B1940" s="172"/>
      <c r="C1940" s="414"/>
      <c r="D1940" s="168"/>
      <c r="E1940" s="258" t="str">
        <f>iferror(vlookup(C1940,'Master data'!$A$1:$C$29,3,0),"--")</f>
        <v>--</v>
      </c>
      <c r="F1940" s="258" t="str">
        <f>iferror(vlookup(C1940,'Master data'!$A$1:$C$29,2,0),"--")</f>
        <v>--</v>
      </c>
    </row>
    <row r="1941" ht="21.0" customHeight="1">
      <c r="A1941" s="165"/>
      <c r="B1941" s="172"/>
      <c r="C1941" s="414"/>
      <c r="D1941" s="168"/>
      <c r="E1941" s="258" t="str">
        <f>iferror(vlookup(C1941,'Master data'!$A$1:$C$29,3,0),"--")</f>
        <v>--</v>
      </c>
      <c r="F1941" s="258" t="str">
        <f>iferror(vlookup(C1941,'Master data'!$A$1:$C$29,2,0),"--")</f>
        <v>--</v>
      </c>
    </row>
    <row r="1942" ht="21.0" customHeight="1">
      <c r="A1942" s="165"/>
      <c r="B1942" s="172"/>
      <c r="C1942" s="414"/>
      <c r="D1942" s="168"/>
      <c r="E1942" s="258" t="str">
        <f>iferror(vlookup(C1942,'Master data'!$A$1:$C$29,3,0),"--")</f>
        <v>--</v>
      </c>
      <c r="F1942" s="258" t="str">
        <f>iferror(vlookup(C1942,'Master data'!$A$1:$C$29,2,0),"--")</f>
        <v>--</v>
      </c>
    </row>
    <row r="1943" ht="21.0" customHeight="1">
      <c r="A1943" s="165"/>
      <c r="B1943" s="172"/>
      <c r="C1943" s="414"/>
      <c r="D1943" s="168"/>
      <c r="E1943" s="258" t="str">
        <f>iferror(vlookup(C1943,'Master data'!$A$1:$C$29,3,0),"--")</f>
        <v>--</v>
      </c>
      <c r="F1943" s="258" t="str">
        <f>iferror(vlookup(C1943,'Master data'!$A$1:$C$29,2,0),"--")</f>
        <v>--</v>
      </c>
    </row>
    <row r="1944" ht="21.0" customHeight="1">
      <c r="A1944" s="165"/>
      <c r="B1944" s="172"/>
      <c r="C1944" s="414"/>
      <c r="D1944" s="168"/>
      <c r="E1944" s="258" t="str">
        <f>iferror(vlookup(C1944,'Master data'!$A$1:$C$29,3,0),"--")</f>
        <v>--</v>
      </c>
      <c r="F1944" s="258" t="str">
        <f>iferror(vlookup(C1944,'Master data'!$A$1:$C$29,2,0),"--")</f>
        <v>--</v>
      </c>
    </row>
    <row r="1945" ht="21.0" customHeight="1">
      <c r="A1945" s="165"/>
      <c r="B1945" s="172"/>
      <c r="C1945" s="414"/>
      <c r="D1945" s="168"/>
      <c r="E1945" s="258" t="str">
        <f>iferror(vlookup(C1945,'Master data'!$A$1:$C$29,3,0),"--")</f>
        <v>--</v>
      </c>
      <c r="F1945" s="258" t="str">
        <f>iferror(vlookup(C1945,'Master data'!$A$1:$C$29,2,0),"--")</f>
        <v>--</v>
      </c>
    </row>
    <row r="1946" ht="21.0" customHeight="1">
      <c r="A1946" s="165"/>
      <c r="B1946" s="172"/>
      <c r="C1946" s="414"/>
      <c r="D1946" s="168"/>
      <c r="E1946" s="258" t="str">
        <f>iferror(vlookup(C1946,'Master data'!$A$1:$C$29,3,0),"--")</f>
        <v>--</v>
      </c>
      <c r="F1946" s="258" t="str">
        <f>iferror(vlookup(C1946,'Master data'!$A$1:$C$29,2,0),"--")</f>
        <v>--</v>
      </c>
    </row>
    <row r="1947" ht="21.0" customHeight="1">
      <c r="A1947" s="165"/>
      <c r="B1947" s="172"/>
      <c r="C1947" s="414"/>
      <c r="D1947" s="168"/>
      <c r="E1947" s="258" t="str">
        <f>iferror(vlookup(C1947,'Master data'!$A$1:$C$29,3,0),"--")</f>
        <v>--</v>
      </c>
      <c r="F1947" s="258" t="str">
        <f>iferror(vlookup(C1947,'Master data'!$A$1:$C$29,2,0),"--")</f>
        <v>--</v>
      </c>
    </row>
    <row r="1948" ht="21.0" customHeight="1">
      <c r="A1948" s="165"/>
      <c r="B1948" s="172"/>
      <c r="C1948" s="414"/>
      <c r="D1948" s="168"/>
      <c r="E1948" s="258" t="str">
        <f>iferror(vlookup(C1948,'Master data'!$A$1:$C$29,3,0),"--")</f>
        <v>--</v>
      </c>
      <c r="F1948" s="258" t="str">
        <f>iferror(vlookup(C1948,'Master data'!$A$1:$C$29,2,0),"--")</f>
        <v>--</v>
      </c>
    </row>
    <row r="1949" ht="21.0" customHeight="1">
      <c r="A1949" s="165"/>
      <c r="B1949" s="172"/>
      <c r="C1949" s="414"/>
      <c r="D1949" s="168"/>
      <c r="E1949" s="258" t="str">
        <f>iferror(vlookup(C1949,'Master data'!$A$1:$C$29,3,0),"--")</f>
        <v>--</v>
      </c>
      <c r="F1949" s="258" t="str">
        <f>iferror(vlookup(C1949,'Master data'!$A$1:$C$29,2,0),"--")</f>
        <v>--</v>
      </c>
    </row>
    <row r="1950" ht="21.0" customHeight="1">
      <c r="A1950" s="165"/>
      <c r="B1950" s="172"/>
      <c r="C1950" s="414"/>
      <c r="D1950" s="168"/>
      <c r="E1950" s="258" t="str">
        <f>iferror(vlookup(C1950,'Master data'!$A$1:$C$29,3,0),"--")</f>
        <v>--</v>
      </c>
      <c r="F1950" s="258" t="str">
        <f>iferror(vlookup(C1950,'Master data'!$A$1:$C$29,2,0),"--")</f>
        <v>--</v>
      </c>
    </row>
    <row r="1951" ht="21.0" customHeight="1">
      <c r="A1951" s="165"/>
      <c r="B1951" s="172"/>
      <c r="C1951" s="414"/>
      <c r="D1951" s="168"/>
      <c r="E1951" s="258" t="str">
        <f>iferror(vlookup(C1951,'Master data'!$A$1:$C$29,3,0),"--")</f>
        <v>--</v>
      </c>
      <c r="F1951" s="258" t="str">
        <f>iferror(vlookup(C1951,'Master data'!$A$1:$C$29,2,0),"--")</f>
        <v>--</v>
      </c>
    </row>
    <row r="1952" ht="21.0" customHeight="1">
      <c r="A1952" s="165"/>
      <c r="B1952" s="172"/>
      <c r="C1952" s="414"/>
      <c r="D1952" s="168"/>
      <c r="E1952" s="258" t="str">
        <f>iferror(vlookup(C1952,'Master data'!$A$1:$C$29,3,0),"--")</f>
        <v>--</v>
      </c>
      <c r="F1952" s="258" t="str">
        <f>iferror(vlookup(C1952,'Master data'!$A$1:$C$29,2,0),"--")</f>
        <v>--</v>
      </c>
    </row>
    <row r="1953" ht="21.0" customHeight="1">
      <c r="A1953" s="165"/>
      <c r="B1953" s="172"/>
      <c r="C1953" s="414"/>
      <c r="D1953" s="168"/>
      <c r="E1953" s="258" t="str">
        <f>iferror(vlookup(C1953,'Master data'!$A$1:$C$29,3,0),"--")</f>
        <v>--</v>
      </c>
      <c r="F1953" s="258" t="str">
        <f>iferror(vlookup(C1953,'Master data'!$A$1:$C$29,2,0),"--")</f>
        <v>--</v>
      </c>
    </row>
    <row r="1954" ht="21.0" customHeight="1">
      <c r="A1954" s="165"/>
      <c r="B1954" s="172"/>
      <c r="C1954" s="414"/>
      <c r="D1954" s="168"/>
      <c r="E1954" s="258" t="str">
        <f>iferror(vlookup(C1954,'Master data'!$A$1:$C$29,3,0),"--")</f>
        <v>--</v>
      </c>
      <c r="F1954" s="258" t="str">
        <f>iferror(vlookup(C1954,'Master data'!$A$1:$C$29,2,0),"--")</f>
        <v>--</v>
      </c>
    </row>
    <row r="1955" ht="21.0" customHeight="1">
      <c r="A1955" s="165"/>
      <c r="B1955" s="172"/>
      <c r="C1955" s="414"/>
      <c r="D1955" s="168"/>
      <c r="E1955" s="258" t="str">
        <f>iferror(vlookup(C1955,'Master data'!$A$1:$C$29,3,0),"--")</f>
        <v>--</v>
      </c>
      <c r="F1955" s="258" t="str">
        <f>iferror(vlookup(C1955,'Master data'!$A$1:$C$29,2,0),"--")</f>
        <v>--</v>
      </c>
    </row>
    <row r="1956" ht="21.0" customHeight="1">
      <c r="A1956" s="165"/>
      <c r="B1956" s="172"/>
      <c r="C1956" s="414"/>
      <c r="D1956" s="168"/>
      <c r="E1956" s="258" t="str">
        <f>iferror(vlookup(C1956,'Master data'!$A$1:$C$29,3,0),"--")</f>
        <v>--</v>
      </c>
      <c r="F1956" s="258" t="str">
        <f>iferror(vlookup(C1956,'Master data'!$A$1:$C$29,2,0),"--")</f>
        <v>--</v>
      </c>
    </row>
    <row r="1957" ht="21.0" customHeight="1">
      <c r="A1957" s="165"/>
      <c r="B1957" s="172"/>
      <c r="C1957" s="414"/>
      <c r="D1957" s="168"/>
      <c r="E1957" s="258" t="str">
        <f>iferror(vlookup(C1957,'Master data'!$A$1:$C$29,3,0),"--")</f>
        <v>--</v>
      </c>
      <c r="F1957" s="258" t="str">
        <f>iferror(vlookup(C1957,'Master data'!$A$1:$C$29,2,0),"--")</f>
        <v>--</v>
      </c>
    </row>
    <row r="1958" ht="21.0" customHeight="1">
      <c r="A1958" s="165"/>
      <c r="B1958" s="172"/>
      <c r="C1958" s="414"/>
      <c r="D1958" s="168"/>
      <c r="E1958" s="258" t="str">
        <f>iferror(vlookup(C1958,'Master data'!$A$1:$C$29,3,0),"--")</f>
        <v>--</v>
      </c>
      <c r="F1958" s="258" t="str">
        <f>iferror(vlookup(C1958,'Master data'!$A$1:$C$29,2,0),"--")</f>
        <v>--</v>
      </c>
    </row>
    <row r="1959" ht="21.0" customHeight="1">
      <c r="A1959" s="165"/>
      <c r="B1959" s="172"/>
      <c r="C1959" s="414"/>
      <c r="D1959" s="168"/>
      <c r="E1959" s="258" t="str">
        <f>iferror(vlookup(C1959,'Master data'!$A$1:$C$29,3,0),"--")</f>
        <v>--</v>
      </c>
      <c r="F1959" s="258" t="str">
        <f>iferror(vlookup(C1959,'Master data'!$A$1:$C$29,2,0),"--")</f>
        <v>--</v>
      </c>
    </row>
    <row r="1960" ht="21.0" customHeight="1">
      <c r="A1960" s="165"/>
      <c r="B1960" s="172"/>
      <c r="C1960" s="414"/>
      <c r="D1960" s="168"/>
      <c r="E1960" s="258" t="str">
        <f>iferror(vlookup(C1960,'Master data'!$A$1:$C$29,3,0),"--")</f>
        <v>--</v>
      </c>
      <c r="F1960" s="258" t="str">
        <f>iferror(vlookup(C1960,'Master data'!$A$1:$C$29,2,0),"--")</f>
        <v>--</v>
      </c>
    </row>
    <row r="1961" ht="21.0" customHeight="1">
      <c r="A1961" s="165"/>
      <c r="B1961" s="172"/>
      <c r="C1961" s="414"/>
      <c r="D1961" s="168"/>
      <c r="E1961" s="258" t="str">
        <f>iferror(vlookup(C1961,'Master data'!$A$1:$C$29,3,0),"--")</f>
        <v>--</v>
      </c>
      <c r="F1961" s="258" t="str">
        <f>iferror(vlookup(C1961,'Master data'!$A$1:$C$29,2,0),"--")</f>
        <v>--</v>
      </c>
    </row>
    <row r="1962" ht="21.0" customHeight="1">
      <c r="A1962" s="165"/>
      <c r="B1962" s="172"/>
      <c r="C1962" s="414"/>
      <c r="D1962" s="168"/>
      <c r="E1962" s="258" t="str">
        <f>iferror(vlookup(C1962,'Master data'!$A$1:$C$29,3,0),"--")</f>
        <v>--</v>
      </c>
      <c r="F1962" s="258" t="str">
        <f>iferror(vlookup(C1962,'Master data'!$A$1:$C$29,2,0),"--")</f>
        <v>--</v>
      </c>
    </row>
    <row r="1963" ht="21.0" customHeight="1">
      <c r="A1963" s="165"/>
      <c r="B1963" s="172"/>
      <c r="C1963" s="414"/>
      <c r="D1963" s="168"/>
      <c r="E1963" s="258" t="str">
        <f>iferror(vlookup(C1963,'Master data'!$A$1:$C$29,3,0),"--")</f>
        <v>--</v>
      </c>
      <c r="F1963" s="258" t="str">
        <f>iferror(vlookup(C1963,'Master data'!$A$1:$C$29,2,0),"--")</f>
        <v>--</v>
      </c>
    </row>
    <row r="1964" ht="21.0" customHeight="1">
      <c r="A1964" s="165"/>
      <c r="B1964" s="172"/>
      <c r="C1964" s="414"/>
      <c r="D1964" s="168"/>
      <c r="E1964" s="258" t="str">
        <f>iferror(vlookup(C1964,'Master data'!$A$1:$C$29,3,0),"--")</f>
        <v>--</v>
      </c>
      <c r="F1964" s="258" t="str">
        <f>iferror(vlookup(C1964,'Master data'!$A$1:$C$29,2,0),"--")</f>
        <v>--</v>
      </c>
    </row>
    <row r="1965" ht="21.0" customHeight="1">
      <c r="A1965" s="165"/>
      <c r="B1965" s="172"/>
      <c r="C1965" s="414"/>
      <c r="D1965" s="168"/>
      <c r="E1965" s="258" t="str">
        <f>iferror(vlookup(C1965,'Master data'!$A$1:$C$29,3,0),"--")</f>
        <v>--</v>
      </c>
      <c r="F1965" s="258" t="str">
        <f>iferror(vlookup(C1965,'Master data'!$A$1:$C$29,2,0),"--")</f>
        <v>--</v>
      </c>
    </row>
    <row r="1966" ht="21.0" customHeight="1">
      <c r="A1966" s="165"/>
      <c r="B1966" s="172"/>
      <c r="C1966" s="414"/>
      <c r="D1966" s="168"/>
      <c r="E1966" s="258" t="str">
        <f>iferror(vlookup(C1966,'Master data'!$A$1:$C$29,3,0),"--")</f>
        <v>--</v>
      </c>
      <c r="F1966" s="258" t="str">
        <f>iferror(vlookup(C1966,'Master data'!$A$1:$C$29,2,0),"--")</f>
        <v>--</v>
      </c>
    </row>
    <row r="1967" ht="21.0" customHeight="1">
      <c r="A1967" s="165"/>
      <c r="B1967" s="172"/>
      <c r="C1967" s="414"/>
      <c r="D1967" s="168"/>
      <c r="E1967" s="258" t="str">
        <f>iferror(vlookup(C1967,'Master data'!$A$1:$C$29,3,0),"--")</f>
        <v>--</v>
      </c>
      <c r="F1967" s="258" t="str">
        <f>iferror(vlookup(C1967,'Master data'!$A$1:$C$29,2,0),"--")</f>
        <v>--</v>
      </c>
    </row>
    <row r="1968" ht="21.0" customHeight="1">
      <c r="A1968" s="165"/>
      <c r="B1968" s="172"/>
      <c r="C1968" s="414"/>
      <c r="D1968" s="168"/>
      <c r="E1968" s="258" t="str">
        <f>iferror(vlookup(C1968,'Master data'!$A$1:$C$29,3,0),"--")</f>
        <v>--</v>
      </c>
      <c r="F1968" s="258" t="str">
        <f>iferror(vlookup(C1968,'Master data'!$A$1:$C$29,2,0),"--")</f>
        <v>--</v>
      </c>
    </row>
    <row r="1969" ht="21.0" customHeight="1">
      <c r="A1969" s="165"/>
      <c r="B1969" s="172"/>
      <c r="C1969" s="414"/>
      <c r="D1969" s="168"/>
      <c r="E1969" s="258" t="str">
        <f>iferror(vlookup(C1969,'Master data'!$A$1:$C$29,3,0),"--")</f>
        <v>--</v>
      </c>
      <c r="F1969" s="258" t="str">
        <f>iferror(vlookup(C1969,'Master data'!$A$1:$C$29,2,0),"--")</f>
        <v>--</v>
      </c>
    </row>
    <row r="1970" ht="21.0" customHeight="1">
      <c r="A1970" s="165"/>
      <c r="B1970" s="172"/>
      <c r="C1970" s="414"/>
      <c r="D1970" s="168"/>
      <c r="E1970" s="258" t="str">
        <f>iferror(vlookup(C1970,'Master data'!$A$1:$C$29,3,0),"--")</f>
        <v>--</v>
      </c>
      <c r="F1970" s="258" t="str">
        <f>iferror(vlookup(C1970,'Master data'!$A$1:$C$29,2,0),"--")</f>
        <v>--</v>
      </c>
    </row>
    <row r="1971" ht="21.0" customHeight="1">
      <c r="A1971" s="165"/>
      <c r="B1971" s="172"/>
      <c r="C1971" s="414"/>
      <c r="D1971" s="168"/>
      <c r="E1971" s="258" t="str">
        <f>iferror(vlookup(C1971,'Master data'!$A$1:$C$29,3,0),"--")</f>
        <v>--</v>
      </c>
      <c r="F1971" s="258" t="str">
        <f>iferror(vlookup(C1971,'Master data'!$A$1:$C$29,2,0),"--")</f>
        <v>--</v>
      </c>
    </row>
    <row r="1972" ht="21.0" customHeight="1">
      <c r="A1972" s="165"/>
      <c r="B1972" s="172"/>
      <c r="C1972" s="414"/>
      <c r="D1972" s="168"/>
      <c r="E1972" s="258" t="str">
        <f>iferror(vlookup(C1972,'Master data'!$A$1:$C$29,3,0),"--")</f>
        <v>--</v>
      </c>
      <c r="F1972" s="258" t="str">
        <f>iferror(vlookup(C1972,'Master data'!$A$1:$C$29,2,0),"--")</f>
        <v>--</v>
      </c>
    </row>
    <row r="1973" ht="21.0" customHeight="1">
      <c r="A1973" s="165"/>
      <c r="B1973" s="172"/>
      <c r="C1973" s="414"/>
      <c r="D1973" s="168"/>
      <c r="E1973" s="258" t="str">
        <f>iferror(vlookup(C1973,'Master data'!$A$1:$C$29,3,0),"--")</f>
        <v>--</v>
      </c>
      <c r="F1973" s="258" t="str">
        <f>iferror(vlookup(C1973,'Master data'!$A$1:$C$29,2,0),"--")</f>
        <v>--</v>
      </c>
    </row>
    <row r="1974" ht="21.0" customHeight="1">
      <c r="A1974" s="165"/>
      <c r="B1974" s="172"/>
      <c r="C1974" s="414"/>
      <c r="D1974" s="168"/>
      <c r="E1974" s="258" t="str">
        <f>iferror(vlookup(C1974,'Master data'!$A$1:$C$29,3,0),"--")</f>
        <v>--</v>
      </c>
      <c r="F1974" s="258" t="str">
        <f>iferror(vlookup(C1974,'Master data'!$A$1:$C$29,2,0),"--")</f>
        <v>--</v>
      </c>
    </row>
    <row r="1975" ht="21.0" customHeight="1">
      <c r="A1975" s="165"/>
      <c r="B1975" s="172"/>
      <c r="C1975" s="414"/>
      <c r="D1975" s="168"/>
      <c r="E1975" s="258" t="str">
        <f>iferror(vlookup(C1975,'Master data'!$A$1:$C$29,3,0),"--")</f>
        <v>--</v>
      </c>
      <c r="F1975" s="258" t="str">
        <f>iferror(vlookup(C1975,'Master data'!$A$1:$C$29,2,0),"--")</f>
        <v>--</v>
      </c>
    </row>
    <row r="1976" ht="21.0" customHeight="1">
      <c r="A1976" s="165"/>
      <c r="B1976" s="172"/>
      <c r="C1976" s="414"/>
      <c r="D1976" s="168"/>
      <c r="E1976" s="258" t="str">
        <f>iferror(vlookup(C1976,'Master data'!$A$1:$C$29,3,0),"--")</f>
        <v>--</v>
      </c>
      <c r="F1976" s="258" t="str">
        <f>iferror(vlookup(C1976,'Master data'!$A$1:$C$29,2,0),"--")</f>
        <v>--</v>
      </c>
    </row>
    <row r="1977" ht="21.0" customHeight="1">
      <c r="A1977" s="165"/>
      <c r="B1977" s="172"/>
      <c r="C1977" s="414"/>
      <c r="D1977" s="168"/>
      <c r="E1977" s="258" t="str">
        <f>iferror(vlookup(C1977,'Master data'!$A$1:$C$29,3,0),"--")</f>
        <v>--</v>
      </c>
      <c r="F1977" s="258" t="str">
        <f>iferror(vlookup(C1977,'Master data'!$A$1:$C$29,2,0),"--")</f>
        <v>--</v>
      </c>
    </row>
    <row r="1978" ht="21.0" customHeight="1">
      <c r="A1978" s="165"/>
      <c r="B1978" s="172"/>
      <c r="C1978" s="414"/>
      <c r="D1978" s="168"/>
      <c r="E1978" s="258" t="str">
        <f>iferror(vlookup(C1978,'Master data'!$A$1:$C$29,3,0),"--")</f>
        <v>--</v>
      </c>
      <c r="F1978" s="258" t="str">
        <f>iferror(vlookup(C1978,'Master data'!$A$1:$C$29,2,0),"--")</f>
        <v>--</v>
      </c>
    </row>
    <row r="1979" ht="21.0" customHeight="1">
      <c r="A1979" s="165"/>
      <c r="B1979" s="172"/>
      <c r="C1979" s="414"/>
      <c r="D1979" s="168"/>
      <c r="E1979" s="258" t="str">
        <f>iferror(vlookup(C1979,'Master data'!$A$1:$C$29,3,0),"--")</f>
        <v>--</v>
      </c>
      <c r="F1979" s="258" t="str">
        <f>iferror(vlookup(C1979,'Master data'!$A$1:$C$29,2,0),"--")</f>
        <v>--</v>
      </c>
    </row>
    <row r="1980" ht="21.0" customHeight="1">
      <c r="A1980" s="165"/>
      <c r="B1980" s="172"/>
      <c r="C1980" s="414"/>
      <c r="D1980" s="168"/>
      <c r="E1980" s="258" t="str">
        <f>iferror(vlookup(C1980,'Master data'!$A$1:$C$29,3,0),"--")</f>
        <v>--</v>
      </c>
      <c r="F1980" s="258" t="str">
        <f>iferror(vlookup(C1980,'Master data'!$A$1:$C$29,2,0),"--")</f>
        <v>--</v>
      </c>
    </row>
    <row r="1981" ht="21.0" customHeight="1">
      <c r="A1981" s="165"/>
      <c r="B1981" s="172"/>
      <c r="C1981" s="414"/>
      <c r="D1981" s="168"/>
      <c r="E1981" s="258" t="str">
        <f>iferror(vlookup(C1981,'Master data'!$A$1:$C$29,3,0),"--")</f>
        <v>--</v>
      </c>
      <c r="F1981" s="258" t="str">
        <f>iferror(vlookup(C1981,'Master data'!$A$1:$C$29,2,0),"--")</f>
        <v>--</v>
      </c>
    </row>
    <row r="1982" ht="21.0" customHeight="1">
      <c r="A1982" s="165"/>
      <c r="B1982" s="172"/>
      <c r="C1982" s="414"/>
      <c r="D1982" s="168"/>
      <c r="E1982" s="258" t="str">
        <f>iferror(vlookup(C1982,'Master data'!$A$1:$C$29,3,0),"--")</f>
        <v>--</v>
      </c>
      <c r="F1982" s="258" t="str">
        <f>iferror(vlookup(C1982,'Master data'!$A$1:$C$29,2,0),"--")</f>
        <v>--</v>
      </c>
    </row>
    <row r="1983" ht="21.0" customHeight="1">
      <c r="A1983" s="165"/>
      <c r="B1983" s="172"/>
      <c r="C1983" s="414"/>
      <c r="D1983" s="168"/>
      <c r="E1983" s="258" t="str">
        <f>iferror(vlookup(C1983,'Master data'!$A$1:$C$29,3,0),"--")</f>
        <v>--</v>
      </c>
      <c r="F1983" s="258" t="str">
        <f>iferror(vlookup(C1983,'Master data'!$A$1:$C$29,2,0),"--")</f>
        <v>--</v>
      </c>
    </row>
    <row r="1984" ht="21.0" customHeight="1">
      <c r="A1984" s="165"/>
      <c r="B1984" s="172"/>
      <c r="C1984" s="414"/>
      <c r="D1984" s="168"/>
      <c r="E1984" s="258" t="str">
        <f>iferror(vlookup(C1984,'Master data'!$A$1:$C$29,3,0),"--")</f>
        <v>--</v>
      </c>
      <c r="F1984" s="258" t="str">
        <f>iferror(vlookup(C1984,'Master data'!$A$1:$C$29,2,0),"--")</f>
        <v>--</v>
      </c>
    </row>
    <row r="1985" ht="21.0" customHeight="1">
      <c r="A1985" s="165"/>
      <c r="B1985" s="172"/>
      <c r="C1985" s="414"/>
      <c r="D1985" s="168"/>
      <c r="E1985" s="258" t="str">
        <f>iferror(vlookup(C1985,'Master data'!$A$1:$C$29,3,0),"--")</f>
        <v>--</v>
      </c>
      <c r="F1985" s="258" t="str">
        <f>iferror(vlookup(C1985,'Master data'!$A$1:$C$29,2,0),"--")</f>
        <v>--</v>
      </c>
    </row>
    <row r="1986" ht="21.0" customHeight="1">
      <c r="A1986" s="165"/>
      <c r="B1986" s="172"/>
      <c r="C1986" s="414"/>
      <c r="D1986" s="168"/>
      <c r="E1986" s="258" t="str">
        <f>iferror(vlookup(C1986,'Master data'!$A$1:$C$29,3,0),"--")</f>
        <v>--</v>
      </c>
      <c r="F1986" s="258" t="str">
        <f>iferror(vlookup(C1986,'Master data'!$A$1:$C$29,2,0),"--")</f>
        <v>--</v>
      </c>
    </row>
    <row r="1987" ht="21.0" customHeight="1">
      <c r="A1987" s="165"/>
      <c r="B1987" s="172"/>
      <c r="C1987" s="414"/>
      <c r="D1987" s="168"/>
      <c r="E1987" s="258" t="str">
        <f>iferror(vlookup(C1987,'Master data'!$A$1:$C$29,3,0),"--")</f>
        <v>--</v>
      </c>
      <c r="F1987" s="258" t="str">
        <f>iferror(vlookup(C1987,'Master data'!$A$1:$C$29,2,0),"--")</f>
        <v>--</v>
      </c>
    </row>
    <row r="1988" ht="21.0" customHeight="1">
      <c r="A1988" s="165"/>
      <c r="B1988" s="172"/>
      <c r="C1988" s="414"/>
      <c r="D1988" s="168"/>
      <c r="E1988" s="258" t="str">
        <f>iferror(vlookup(C1988,'Master data'!$A$1:$C$29,3,0),"--")</f>
        <v>--</v>
      </c>
      <c r="F1988" s="258" t="str">
        <f>iferror(vlookup(C1988,'Master data'!$A$1:$C$29,2,0),"--")</f>
        <v>--</v>
      </c>
    </row>
    <row r="1989" ht="21.0" customHeight="1">
      <c r="A1989" s="165"/>
      <c r="B1989" s="172"/>
      <c r="C1989" s="414"/>
      <c r="D1989" s="168"/>
      <c r="E1989" s="258" t="str">
        <f>iferror(vlookup(C1989,'Master data'!$A$1:$C$29,3,0),"--")</f>
        <v>--</v>
      </c>
      <c r="F1989" s="258" t="str">
        <f>iferror(vlookup(C1989,'Master data'!$A$1:$C$29,2,0),"--")</f>
        <v>--</v>
      </c>
    </row>
    <row r="1990" ht="21.0" customHeight="1">
      <c r="A1990" s="165"/>
      <c r="B1990" s="172"/>
      <c r="C1990" s="414"/>
      <c r="D1990" s="168"/>
      <c r="E1990" s="258" t="str">
        <f>iferror(vlookup(C1990,'Master data'!$A$1:$C$29,3,0),"--")</f>
        <v>--</v>
      </c>
      <c r="F1990" s="258" t="str">
        <f>iferror(vlookup(C1990,'Master data'!$A$1:$C$29,2,0),"--")</f>
        <v>--</v>
      </c>
    </row>
    <row r="1991" ht="21.0" customHeight="1">
      <c r="A1991" s="165"/>
      <c r="B1991" s="172"/>
      <c r="C1991" s="414"/>
      <c r="D1991" s="168"/>
      <c r="E1991" s="258" t="str">
        <f>iferror(vlookup(C1991,'Master data'!$A$1:$C$29,3,0),"--")</f>
        <v>--</v>
      </c>
      <c r="F1991" s="258" t="str">
        <f>iferror(vlookup(C1991,'Master data'!$A$1:$C$29,2,0),"--")</f>
        <v>--</v>
      </c>
    </row>
    <row r="1992" ht="21.0" customHeight="1">
      <c r="A1992" s="165"/>
      <c r="B1992" s="172"/>
      <c r="C1992" s="414"/>
      <c r="D1992" s="168"/>
      <c r="E1992" s="258" t="str">
        <f>iferror(vlookup(C1992,'Master data'!$A$1:$C$29,3,0),"--")</f>
        <v>--</v>
      </c>
      <c r="F1992" s="258" t="str">
        <f>iferror(vlookup(C1992,'Master data'!$A$1:$C$29,2,0),"--")</f>
        <v>--</v>
      </c>
    </row>
    <row r="1993" ht="21.0" customHeight="1">
      <c r="A1993" s="165"/>
      <c r="B1993" s="172"/>
      <c r="C1993" s="414"/>
      <c r="D1993" s="168"/>
      <c r="E1993" s="258" t="str">
        <f>iferror(vlookup(C1993,'Master data'!$A$1:$C$29,3,0),"--")</f>
        <v>--</v>
      </c>
      <c r="F1993" s="258" t="str">
        <f>iferror(vlookup(C1993,'Master data'!$A$1:$C$29,2,0),"--")</f>
        <v>--</v>
      </c>
    </row>
    <row r="1994" ht="21.0" customHeight="1">
      <c r="A1994" s="165"/>
      <c r="B1994" s="172"/>
      <c r="C1994" s="414"/>
      <c r="D1994" s="168"/>
      <c r="E1994" s="258" t="str">
        <f>iferror(vlookup(C1994,'Master data'!$A$1:$C$29,3,0),"--")</f>
        <v>--</v>
      </c>
      <c r="F1994" s="258" t="str">
        <f>iferror(vlookup(C1994,'Master data'!$A$1:$C$29,2,0),"--")</f>
        <v>--</v>
      </c>
    </row>
    <row r="1995" ht="21.0" customHeight="1">
      <c r="A1995" s="165"/>
      <c r="B1995" s="172"/>
      <c r="C1995" s="414"/>
      <c r="D1995" s="168"/>
      <c r="E1995" s="258" t="str">
        <f>iferror(vlookup(C1995,'Master data'!$A$1:$C$29,3,0),"--")</f>
        <v>--</v>
      </c>
      <c r="F1995" s="258" t="str">
        <f>iferror(vlookup(C1995,'Master data'!$A$1:$C$29,2,0),"--")</f>
        <v>--</v>
      </c>
    </row>
    <row r="1996" ht="21.0" customHeight="1">
      <c r="A1996" s="165"/>
      <c r="B1996" s="172"/>
      <c r="C1996" s="414"/>
      <c r="D1996" s="168"/>
      <c r="E1996" s="258" t="str">
        <f>iferror(vlookup(C1996,'Master data'!$A$1:$C$29,3,0),"--")</f>
        <v>--</v>
      </c>
      <c r="F1996" s="258" t="str">
        <f>iferror(vlookup(C1996,'Master data'!$A$1:$C$29,2,0),"--")</f>
        <v>--</v>
      </c>
    </row>
    <row r="1997" ht="21.0" customHeight="1">
      <c r="A1997" s="165"/>
      <c r="B1997" s="172"/>
      <c r="C1997" s="414"/>
      <c r="D1997" s="168"/>
      <c r="E1997" s="258" t="str">
        <f>iferror(vlookup(C1997,'Master data'!$A$1:$C$29,3,0),"--")</f>
        <v>--</v>
      </c>
      <c r="F1997" s="258" t="str">
        <f>iferror(vlookup(C1997,'Master data'!$A$1:$C$29,2,0),"--")</f>
        <v>--</v>
      </c>
    </row>
    <row r="1998" ht="21.0" customHeight="1">
      <c r="A1998" s="165"/>
      <c r="B1998" s="172"/>
      <c r="C1998" s="414"/>
      <c r="D1998" s="168"/>
      <c r="E1998" s="258" t="str">
        <f>iferror(vlookup(C1998,'Master data'!$A$1:$C$29,3,0),"--")</f>
        <v>--</v>
      </c>
      <c r="F1998" s="258" t="str">
        <f>iferror(vlookup(C1998,'Master data'!$A$1:$C$29,2,0),"--")</f>
        <v>--</v>
      </c>
    </row>
    <row r="1999" ht="21.0" customHeight="1">
      <c r="A1999" s="165"/>
      <c r="B1999" s="172"/>
      <c r="C1999" s="414"/>
      <c r="D1999" s="168"/>
      <c r="E1999" s="258" t="str">
        <f>iferror(vlookup(C1999,'Master data'!$A$1:$C$29,3,0),"--")</f>
        <v>--</v>
      </c>
      <c r="F1999" s="258" t="str">
        <f>iferror(vlookup(C1999,'Master data'!$A$1:$C$29,2,0),"--")</f>
        <v>--</v>
      </c>
    </row>
    <row r="2000" ht="21.0" customHeight="1">
      <c r="A2000" s="165"/>
      <c r="B2000" s="172"/>
      <c r="C2000" s="414"/>
      <c r="D2000" s="168"/>
      <c r="E2000" s="258" t="str">
        <f>iferror(vlookup(C2000,'Master data'!$A$1:$C$29,3,0),"--")</f>
        <v>--</v>
      </c>
      <c r="F2000" s="258" t="str">
        <f>iferror(vlookup(C2000,'Master data'!$A$1:$C$29,2,0),"--")</f>
        <v>--</v>
      </c>
    </row>
    <row r="2001" ht="21.0" customHeight="1">
      <c r="A2001" s="165"/>
      <c r="B2001" s="172"/>
      <c r="C2001" s="414"/>
      <c r="D2001" s="168"/>
      <c r="E2001" s="258" t="str">
        <f>iferror(vlookup(C2001,'Master data'!$A$1:$C$29,3,0),"--")</f>
        <v>--</v>
      </c>
      <c r="F2001" s="258" t="str">
        <f>iferror(vlookup(C2001,'Master data'!$A$1:$C$29,2,0),"--")</f>
        <v>--</v>
      </c>
    </row>
    <row r="2002" ht="21.0" customHeight="1">
      <c r="A2002" s="165"/>
      <c r="B2002" s="172"/>
      <c r="C2002" s="414"/>
      <c r="D2002" s="168"/>
      <c r="E2002" s="258" t="str">
        <f>iferror(vlookup(C2002,'Master data'!$A$1:$C$29,3,0),"--")</f>
        <v>--</v>
      </c>
      <c r="F2002" s="258" t="str">
        <f>iferror(vlookup(C2002,'Master data'!$A$1:$C$29,2,0),"--")</f>
        <v>--</v>
      </c>
    </row>
    <row r="2003" ht="21.0" customHeight="1">
      <c r="A2003" s="165"/>
      <c r="B2003" s="172"/>
      <c r="C2003" s="414"/>
      <c r="D2003" s="168"/>
      <c r="E2003" s="258" t="str">
        <f>iferror(vlookup(C2003,'Master data'!$A$1:$C$29,3,0),"--")</f>
        <v>--</v>
      </c>
      <c r="F2003" s="258" t="str">
        <f>iferror(vlookup(C2003,'Master data'!$A$1:$C$29,2,0),"--")</f>
        <v>--</v>
      </c>
    </row>
    <row r="2004" ht="21.0" customHeight="1">
      <c r="A2004" s="165"/>
      <c r="B2004" s="172"/>
      <c r="C2004" s="414"/>
      <c r="D2004" s="168"/>
      <c r="E2004" s="258" t="str">
        <f>iferror(vlookup(C2004,'Master data'!$A$1:$C$29,3,0),"--")</f>
        <v>--</v>
      </c>
      <c r="F2004" s="258" t="str">
        <f>iferror(vlookup(C2004,'Master data'!$A$1:$C$29,2,0),"--")</f>
        <v>--</v>
      </c>
    </row>
    <row r="2005" ht="21.0" customHeight="1">
      <c r="A2005" s="165"/>
      <c r="B2005" s="172"/>
      <c r="C2005" s="414"/>
      <c r="D2005" s="168"/>
      <c r="E2005" s="258" t="str">
        <f>iferror(vlookup(C2005,'Master data'!$A$1:$C$29,3,0),"--")</f>
        <v>--</v>
      </c>
      <c r="F2005" s="258" t="str">
        <f>iferror(vlookup(C2005,'Master data'!$A$1:$C$29,2,0),"--")</f>
        <v>--</v>
      </c>
    </row>
    <row r="2006" ht="21.0" customHeight="1">
      <c r="A2006" s="165"/>
      <c r="B2006" s="172"/>
      <c r="C2006" s="414"/>
      <c r="D2006" s="168"/>
      <c r="E2006" s="258" t="str">
        <f>iferror(vlookup(C2006,'Master data'!$A$1:$C$29,3,0),"--")</f>
        <v>--</v>
      </c>
      <c r="F2006" s="258" t="str">
        <f>iferror(vlookup(C2006,'Master data'!$A$1:$C$29,2,0),"--")</f>
        <v>--</v>
      </c>
    </row>
    <row r="2007" ht="21.0" customHeight="1">
      <c r="A2007" s="165"/>
      <c r="B2007" s="172"/>
      <c r="C2007" s="414"/>
      <c r="D2007" s="168"/>
      <c r="E2007" s="258" t="str">
        <f>iferror(vlookup(C2007,'Master data'!$A$1:$C$29,3,0),"--")</f>
        <v>--</v>
      </c>
      <c r="F2007" s="258" t="str">
        <f>iferror(vlookup(C2007,'Master data'!$A$1:$C$29,2,0),"--")</f>
        <v>--</v>
      </c>
    </row>
    <row r="2008" ht="21.0" customHeight="1">
      <c r="A2008" s="165"/>
      <c r="B2008" s="172"/>
      <c r="C2008" s="414"/>
      <c r="D2008" s="168"/>
      <c r="E2008" s="258" t="str">
        <f>iferror(vlookup(C2008,'Master data'!$A$1:$C$29,3,0),"--")</f>
        <v>--</v>
      </c>
      <c r="F2008" s="258" t="str">
        <f>iferror(vlookup(C2008,'Master data'!$A$1:$C$29,2,0),"--")</f>
        <v>--</v>
      </c>
    </row>
    <row r="2009" ht="21.0" customHeight="1">
      <c r="A2009" s="165"/>
      <c r="B2009" s="172"/>
      <c r="C2009" s="414"/>
      <c r="D2009" s="168"/>
      <c r="E2009" s="258" t="str">
        <f>iferror(vlookup(C2009,'Master data'!$A$1:$C$29,3,0),"--")</f>
        <v>--</v>
      </c>
      <c r="F2009" s="258" t="str">
        <f>iferror(vlookup(C2009,'Master data'!$A$1:$C$29,2,0),"--")</f>
        <v>--</v>
      </c>
    </row>
    <row r="2010" ht="21.0" customHeight="1">
      <c r="A2010" s="165"/>
      <c r="B2010" s="172"/>
      <c r="C2010" s="414"/>
      <c r="D2010" s="168"/>
      <c r="E2010" s="258" t="str">
        <f>iferror(vlookup(C2010,'Master data'!$A$1:$C$29,3,0),"--")</f>
        <v>--</v>
      </c>
      <c r="F2010" s="258" t="str">
        <f>iferror(vlookup(C2010,'Master data'!$A$1:$C$29,2,0),"--")</f>
        <v>--</v>
      </c>
    </row>
    <row r="2011" ht="21.0" customHeight="1">
      <c r="A2011" s="165"/>
      <c r="B2011" s="172"/>
      <c r="C2011" s="414"/>
      <c r="D2011" s="168"/>
      <c r="E2011" s="258" t="str">
        <f>iferror(vlookup(C2011,'Master data'!$A$1:$C$29,3,0),"--")</f>
        <v>--</v>
      </c>
      <c r="F2011" s="258" t="str">
        <f>iferror(vlookup(C2011,'Master data'!$A$1:$C$29,2,0),"--")</f>
        <v>--</v>
      </c>
    </row>
    <row r="2012" ht="21.0" customHeight="1">
      <c r="A2012" s="165"/>
      <c r="B2012" s="172"/>
      <c r="C2012" s="414"/>
      <c r="D2012" s="168"/>
      <c r="E2012" s="258" t="str">
        <f>iferror(vlookup(C2012,'Master data'!$A$1:$C$29,3,0),"--")</f>
        <v>--</v>
      </c>
      <c r="F2012" s="258" t="str">
        <f>iferror(vlookup(C2012,'Master data'!$A$1:$C$29,2,0),"--")</f>
        <v>--</v>
      </c>
    </row>
    <row r="2013" ht="21.0" customHeight="1">
      <c r="A2013" s="165"/>
      <c r="B2013" s="172"/>
      <c r="C2013" s="414"/>
      <c r="D2013" s="168"/>
      <c r="E2013" s="258" t="str">
        <f>iferror(vlookup(C2013,'Master data'!$A$1:$C$29,3,0),"--")</f>
        <v>--</v>
      </c>
      <c r="F2013" s="258" t="str">
        <f>iferror(vlookup(C2013,'Master data'!$A$1:$C$29,2,0),"--")</f>
        <v>--</v>
      </c>
    </row>
    <row r="2014" ht="21.0" customHeight="1">
      <c r="A2014" s="165"/>
      <c r="B2014" s="172"/>
      <c r="C2014" s="414"/>
      <c r="D2014" s="168"/>
      <c r="E2014" s="258" t="str">
        <f>iferror(vlookup(C2014,'Master data'!$A$1:$C$29,3,0),"--")</f>
        <v>--</v>
      </c>
      <c r="F2014" s="258" t="str">
        <f>iferror(vlookup(C2014,'Master data'!$A$1:$C$29,2,0),"--")</f>
        <v>--</v>
      </c>
    </row>
    <row r="2015" ht="21.0" customHeight="1">
      <c r="A2015" s="165"/>
      <c r="B2015" s="172"/>
      <c r="C2015" s="414"/>
      <c r="D2015" s="168"/>
      <c r="E2015" s="258" t="str">
        <f>iferror(vlookup(C2015,'Master data'!$A$1:$C$29,3,0),"--")</f>
        <v>--</v>
      </c>
      <c r="F2015" s="258" t="str">
        <f>iferror(vlookup(C2015,'Master data'!$A$1:$C$29,2,0),"--")</f>
        <v>--</v>
      </c>
    </row>
    <row r="2016" ht="21.0" customHeight="1">
      <c r="A2016" s="165"/>
      <c r="B2016" s="172"/>
      <c r="C2016" s="414"/>
      <c r="D2016" s="168"/>
      <c r="E2016" s="258" t="str">
        <f>iferror(vlookup(C2016,'Master data'!$A$1:$C$29,3,0),"--")</f>
        <v>--</v>
      </c>
      <c r="F2016" s="258" t="str">
        <f>iferror(vlookup(C2016,'Master data'!$A$1:$C$29,2,0),"--")</f>
        <v>--</v>
      </c>
    </row>
    <row r="2017" ht="21.0" customHeight="1">
      <c r="A2017" s="165"/>
      <c r="B2017" s="172"/>
      <c r="C2017" s="414"/>
      <c r="D2017" s="168"/>
      <c r="E2017" s="258" t="str">
        <f>iferror(vlookup(C2017,'Master data'!$A$1:$C$29,3,0),"--")</f>
        <v>--</v>
      </c>
      <c r="F2017" s="258" t="str">
        <f>iferror(vlookup(C2017,'Master data'!$A$1:$C$29,2,0),"--")</f>
        <v>--</v>
      </c>
    </row>
    <row r="2018" ht="21.0" customHeight="1">
      <c r="A2018" s="165"/>
      <c r="B2018" s="172"/>
      <c r="C2018" s="414"/>
      <c r="D2018" s="168"/>
      <c r="E2018" s="258" t="str">
        <f>iferror(vlookup(C2018,'Master data'!$A$1:$C$29,3,0),"--")</f>
        <v>--</v>
      </c>
      <c r="F2018" s="258" t="str">
        <f>iferror(vlookup(C2018,'Master data'!$A$1:$C$29,2,0),"--")</f>
        <v>--</v>
      </c>
    </row>
    <row r="2019" ht="21.0" customHeight="1">
      <c r="A2019" s="165"/>
      <c r="B2019" s="172"/>
      <c r="C2019" s="414"/>
      <c r="D2019" s="168"/>
      <c r="E2019" s="258" t="str">
        <f>iferror(vlookup(C2019,'Master data'!$A$1:$C$29,3,0),"--")</f>
        <v>--</v>
      </c>
      <c r="F2019" s="258" t="str">
        <f>iferror(vlookup(C2019,'Master data'!$A$1:$C$29,2,0),"--")</f>
        <v>--</v>
      </c>
    </row>
    <row r="2020" ht="21.0" customHeight="1">
      <c r="A2020" s="165"/>
      <c r="B2020" s="172"/>
      <c r="C2020" s="414"/>
      <c r="D2020" s="168"/>
      <c r="E2020" s="258" t="str">
        <f>iferror(vlookup(C2020,'Master data'!$A$1:$C$29,3,0),"--")</f>
        <v>--</v>
      </c>
      <c r="F2020" s="258" t="str">
        <f>iferror(vlookup(C2020,'Master data'!$A$1:$C$29,2,0),"--")</f>
        <v>--</v>
      </c>
    </row>
    <row r="2021" ht="21.0" customHeight="1">
      <c r="A2021" s="165"/>
      <c r="B2021" s="172"/>
      <c r="C2021" s="414"/>
      <c r="D2021" s="168"/>
      <c r="E2021" s="258" t="str">
        <f>iferror(vlookup(C2021,'Master data'!$A$1:$C$29,3,0),"--")</f>
        <v>--</v>
      </c>
      <c r="F2021" s="258" t="str">
        <f>iferror(vlookup(C2021,'Master data'!$A$1:$C$29,2,0),"--")</f>
        <v>--</v>
      </c>
    </row>
    <row r="2022" ht="21.0" customHeight="1">
      <c r="A2022" s="165"/>
      <c r="B2022" s="172"/>
      <c r="C2022" s="414"/>
      <c r="D2022" s="168"/>
      <c r="E2022" s="258" t="str">
        <f>iferror(vlookup(C2022,'Master data'!$A$1:$C$29,3,0),"--")</f>
        <v>--</v>
      </c>
      <c r="F2022" s="258" t="str">
        <f>iferror(vlookup(C2022,'Master data'!$A$1:$C$29,2,0),"--")</f>
        <v>--</v>
      </c>
    </row>
    <row r="2023" ht="21.0" customHeight="1">
      <c r="A2023" s="165"/>
      <c r="B2023" s="172"/>
      <c r="C2023" s="414"/>
      <c r="D2023" s="168"/>
      <c r="E2023" s="258" t="str">
        <f>iferror(vlookup(C2023,'Master data'!$A$1:$C$29,3,0),"--")</f>
        <v>--</v>
      </c>
      <c r="F2023" s="258" t="str">
        <f>iferror(vlookup(C2023,'Master data'!$A$1:$C$29,2,0),"--")</f>
        <v>--</v>
      </c>
    </row>
    <row r="2024" ht="21.0" customHeight="1">
      <c r="A2024" s="165"/>
      <c r="B2024" s="172"/>
      <c r="C2024" s="414"/>
      <c r="D2024" s="168"/>
      <c r="E2024" s="258" t="str">
        <f>iferror(vlookup(C2024,'Master data'!$A$1:$C$29,3,0),"--")</f>
        <v>--</v>
      </c>
      <c r="F2024" s="258" t="str">
        <f>iferror(vlookup(C2024,'Master data'!$A$1:$C$29,2,0),"--")</f>
        <v>--</v>
      </c>
    </row>
    <row r="2025" ht="21.0" customHeight="1">
      <c r="A2025" s="165"/>
      <c r="B2025" s="172"/>
      <c r="C2025" s="414"/>
      <c r="D2025" s="168"/>
      <c r="E2025" s="258" t="str">
        <f>iferror(vlookup(C2025,'Master data'!$A$1:$C$29,3,0),"--")</f>
        <v>--</v>
      </c>
      <c r="F2025" s="258" t="str">
        <f>iferror(vlookup(C2025,'Master data'!$A$1:$C$29,2,0),"--")</f>
        <v>--</v>
      </c>
    </row>
    <row r="2026" ht="21.0" customHeight="1">
      <c r="A2026" s="165"/>
      <c r="B2026" s="172"/>
      <c r="C2026" s="414"/>
      <c r="D2026" s="168"/>
      <c r="E2026" s="258" t="str">
        <f>iferror(vlookup(C2026,'Master data'!$A$1:$C$29,3,0),"--")</f>
        <v>--</v>
      </c>
      <c r="F2026" s="258" t="str">
        <f>iferror(vlookup(C2026,'Master data'!$A$1:$C$29,2,0),"--")</f>
        <v>--</v>
      </c>
    </row>
    <row r="2027" ht="21.0" customHeight="1">
      <c r="A2027" s="165"/>
      <c r="B2027" s="172"/>
      <c r="C2027" s="414"/>
      <c r="D2027" s="168"/>
      <c r="E2027" s="258" t="str">
        <f>iferror(vlookup(C2027,'Master data'!$A$1:$C$29,3,0),"--")</f>
        <v>--</v>
      </c>
      <c r="F2027" s="258" t="str">
        <f>iferror(vlookup(C2027,'Master data'!$A$1:$C$29,2,0),"--")</f>
        <v>--</v>
      </c>
    </row>
    <row r="2028" ht="21.0" customHeight="1">
      <c r="A2028" s="165"/>
      <c r="B2028" s="172"/>
      <c r="C2028" s="414"/>
      <c r="D2028" s="168"/>
      <c r="E2028" s="258" t="str">
        <f>iferror(vlookup(C2028,'Master data'!$A$1:$C$29,3,0),"--")</f>
        <v>--</v>
      </c>
      <c r="F2028" s="258" t="str">
        <f>iferror(vlookup(C2028,'Master data'!$A$1:$C$29,2,0),"--")</f>
        <v>--</v>
      </c>
    </row>
    <row r="2029" ht="21.0" customHeight="1">
      <c r="A2029" s="165"/>
      <c r="B2029" s="172"/>
      <c r="C2029" s="414"/>
      <c r="D2029" s="168"/>
      <c r="E2029" s="258" t="str">
        <f>iferror(vlookup(C2029,'Master data'!$A$1:$C$29,3,0),"--")</f>
        <v>--</v>
      </c>
      <c r="F2029" s="258" t="str">
        <f>iferror(vlookup(C2029,'Master data'!$A$1:$C$29,2,0),"--")</f>
        <v>--</v>
      </c>
    </row>
    <row r="2030" ht="21.0" customHeight="1">
      <c r="A2030" s="165"/>
      <c r="B2030" s="172"/>
      <c r="C2030" s="414"/>
      <c r="D2030" s="168"/>
      <c r="E2030" s="258" t="str">
        <f>iferror(vlookup(C2030,'Master data'!$A$1:$C$29,3,0),"--")</f>
        <v>--</v>
      </c>
      <c r="F2030" s="258" t="str">
        <f>iferror(vlookup(C2030,'Master data'!$A$1:$C$29,2,0),"--")</f>
        <v>--</v>
      </c>
    </row>
    <row r="2031" ht="21.0" customHeight="1">
      <c r="A2031" s="165"/>
      <c r="B2031" s="172"/>
      <c r="C2031" s="414"/>
      <c r="D2031" s="168"/>
      <c r="E2031" s="258" t="str">
        <f>iferror(vlookup(C2031,'Master data'!$A$1:$C$29,3,0),"--")</f>
        <v>--</v>
      </c>
      <c r="F2031" s="258" t="str">
        <f>iferror(vlookup(C2031,'Master data'!$A$1:$C$29,2,0),"--")</f>
        <v>--</v>
      </c>
    </row>
    <row r="2032" ht="21.0" customHeight="1">
      <c r="A2032" s="165"/>
      <c r="B2032" s="172"/>
      <c r="C2032" s="414"/>
      <c r="D2032" s="168"/>
      <c r="E2032" s="258" t="str">
        <f>iferror(vlookup(C2032,'Master data'!$A$1:$C$29,3,0),"--")</f>
        <v>--</v>
      </c>
      <c r="F2032" s="258" t="str">
        <f>iferror(vlookup(C2032,'Master data'!$A$1:$C$29,2,0),"--")</f>
        <v>--</v>
      </c>
    </row>
    <row r="2033" ht="21.0" customHeight="1">
      <c r="A2033" s="165"/>
      <c r="B2033" s="172"/>
      <c r="C2033" s="414"/>
      <c r="D2033" s="168"/>
      <c r="E2033" s="258" t="str">
        <f>iferror(vlookup(C2033,'Master data'!$A$1:$C$29,3,0),"--")</f>
        <v>--</v>
      </c>
      <c r="F2033" s="258" t="str">
        <f>iferror(vlookup(C2033,'Master data'!$A$1:$C$29,2,0),"--")</f>
        <v>--</v>
      </c>
    </row>
    <row r="2034" ht="21.0" customHeight="1">
      <c r="A2034" s="165"/>
      <c r="B2034" s="172"/>
      <c r="C2034" s="414"/>
      <c r="D2034" s="168"/>
      <c r="E2034" s="258" t="str">
        <f>iferror(vlookup(C2034,'Master data'!$A$1:$C$29,3,0),"--")</f>
        <v>--</v>
      </c>
      <c r="F2034" s="258" t="str">
        <f>iferror(vlookup(C2034,'Master data'!$A$1:$C$29,2,0),"--")</f>
        <v>--</v>
      </c>
    </row>
    <row r="2035" ht="21.0" customHeight="1">
      <c r="A2035" s="165"/>
      <c r="B2035" s="172"/>
      <c r="C2035" s="414"/>
      <c r="D2035" s="168"/>
      <c r="E2035" s="258" t="str">
        <f>iferror(vlookup(C2035,'Master data'!$A$1:$C$29,3,0),"--")</f>
        <v>--</v>
      </c>
      <c r="F2035" s="258" t="str">
        <f>iferror(vlookup(C2035,'Master data'!$A$1:$C$29,2,0),"--")</f>
        <v>--</v>
      </c>
    </row>
    <row r="2036" ht="21.0" customHeight="1">
      <c r="A2036" s="165"/>
      <c r="B2036" s="172"/>
      <c r="C2036" s="414"/>
      <c r="D2036" s="168"/>
      <c r="E2036" s="258" t="str">
        <f>iferror(vlookup(C2036,'Master data'!$A$1:$C$29,3,0),"--")</f>
        <v>--</v>
      </c>
      <c r="F2036" s="258" t="str">
        <f>iferror(vlookup(C2036,'Master data'!$A$1:$C$29,2,0),"--")</f>
        <v>--</v>
      </c>
    </row>
    <row r="2037" ht="21.0" customHeight="1">
      <c r="A2037" s="165"/>
      <c r="B2037" s="172"/>
      <c r="C2037" s="414"/>
      <c r="D2037" s="168"/>
      <c r="E2037" s="258" t="str">
        <f>iferror(vlookup(C2037,'Master data'!$A$1:$C$29,3,0),"--")</f>
        <v>--</v>
      </c>
      <c r="F2037" s="258" t="str">
        <f>iferror(vlookup(C2037,'Master data'!$A$1:$C$29,2,0),"--")</f>
        <v>--</v>
      </c>
    </row>
    <row r="2038" ht="21.0" customHeight="1">
      <c r="A2038" s="165"/>
      <c r="B2038" s="172"/>
      <c r="C2038" s="414"/>
      <c r="D2038" s="168"/>
      <c r="E2038" s="258" t="str">
        <f>iferror(vlookup(C2038,'Master data'!$A$1:$C$29,3,0),"--")</f>
        <v>--</v>
      </c>
      <c r="F2038" s="258" t="str">
        <f>iferror(vlookup(C2038,'Master data'!$A$1:$C$29,2,0),"--")</f>
        <v>--</v>
      </c>
    </row>
    <row r="2039" ht="21.0" customHeight="1">
      <c r="A2039" s="165"/>
      <c r="B2039" s="172"/>
      <c r="C2039" s="414"/>
      <c r="D2039" s="168"/>
      <c r="E2039" s="258" t="str">
        <f>iferror(vlookup(C2039,'Master data'!$A$1:$C$29,3,0),"--")</f>
        <v>--</v>
      </c>
      <c r="F2039" s="258" t="str">
        <f>iferror(vlookup(C2039,'Master data'!$A$1:$C$29,2,0),"--")</f>
        <v>--</v>
      </c>
    </row>
    <row r="2040" ht="21.0" customHeight="1">
      <c r="A2040" s="165"/>
      <c r="B2040" s="172"/>
      <c r="C2040" s="414"/>
      <c r="D2040" s="168"/>
      <c r="E2040" s="258" t="str">
        <f>iferror(vlookup(C2040,'Master data'!$A$1:$C$29,3,0),"--")</f>
        <v>--</v>
      </c>
      <c r="F2040" s="258" t="str">
        <f>iferror(vlookup(C2040,'Master data'!$A$1:$C$29,2,0),"--")</f>
        <v>--</v>
      </c>
    </row>
    <row r="2041" ht="21.0" customHeight="1">
      <c r="A2041" s="165"/>
      <c r="B2041" s="172"/>
      <c r="C2041" s="414"/>
      <c r="D2041" s="168"/>
      <c r="E2041" s="258" t="str">
        <f>iferror(vlookup(C2041,'Master data'!$A$1:$C$29,3,0),"--")</f>
        <v>--</v>
      </c>
      <c r="F2041" s="258" t="str">
        <f>iferror(vlookup(C2041,'Master data'!$A$1:$C$29,2,0),"--")</f>
        <v>--</v>
      </c>
    </row>
    <row r="2042" ht="21.0" customHeight="1">
      <c r="A2042" s="165"/>
      <c r="B2042" s="172"/>
      <c r="C2042" s="414"/>
      <c r="D2042" s="168"/>
      <c r="E2042" s="258" t="str">
        <f>iferror(vlookup(C2042,'Master data'!$A$1:$C$29,3,0),"--")</f>
        <v>--</v>
      </c>
      <c r="F2042" s="258" t="str">
        <f>iferror(vlookup(C2042,'Master data'!$A$1:$C$29,2,0),"--")</f>
        <v>--</v>
      </c>
    </row>
    <row r="2043" ht="21.0" customHeight="1">
      <c r="A2043" s="165"/>
      <c r="B2043" s="172"/>
      <c r="C2043" s="414"/>
      <c r="D2043" s="168"/>
      <c r="E2043" s="258" t="str">
        <f>iferror(vlookup(C2043,'Master data'!$A$1:$C$29,3,0),"--")</f>
        <v>--</v>
      </c>
      <c r="F2043" s="258" t="str">
        <f>iferror(vlookup(C2043,'Master data'!$A$1:$C$29,2,0),"--")</f>
        <v>--</v>
      </c>
    </row>
    <row r="2044" ht="21.0" customHeight="1">
      <c r="A2044" s="165"/>
      <c r="B2044" s="172"/>
      <c r="C2044" s="414"/>
      <c r="D2044" s="168"/>
      <c r="E2044" s="258" t="str">
        <f>iferror(vlookup(C2044,'Master data'!$A$1:$C$29,3,0),"--")</f>
        <v>--</v>
      </c>
      <c r="F2044" s="258" t="str">
        <f>iferror(vlookup(C2044,'Master data'!$A$1:$C$29,2,0),"--")</f>
        <v>--</v>
      </c>
    </row>
    <row r="2045" ht="21.0" customHeight="1">
      <c r="A2045" s="165"/>
      <c r="B2045" s="172"/>
      <c r="C2045" s="414"/>
      <c r="D2045" s="168"/>
      <c r="E2045" s="258" t="str">
        <f>iferror(vlookup(C2045,'Master data'!$A$1:$C$29,3,0),"--")</f>
        <v>--</v>
      </c>
      <c r="F2045" s="258" t="str">
        <f>iferror(vlookup(C2045,'Master data'!$A$1:$C$29,2,0),"--")</f>
        <v>--</v>
      </c>
    </row>
    <row r="2046" ht="21.0" customHeight="1">
      <c r="A2046" s="165"/>
      <c r="B2046" s="172"/>
      <c r="C2046" s="414"/>
      <c r="D2046" s="168"/>
      <c r="E2046" s="258" t="str">
        <f>iferror(vlookup(C2046,'Master data'!$A$1:$C$29,3,0),"--")</f>
        <v>--</v>
      </c>
      <c r="F2046" s="258" t="str">
        <f>iferror(vlookup(C2046,'Master data'!$A$1:$C$29,2,0),"--")</f>
        <v>--</v>
      </c>
    </row>
    <row r="2047" ht="21.0" customHeight="1">
      <c r="A2047" s="165"/>
      <c r="B2047" s="172"/>
      <c r="C2047" s="414"/>
      <c r="D2047" s="168"/>
      <c r="E2047" s="258" t="str">
        <f>iferror(vlookup(C2047,'Master data'!$A$1:$C$29,3,0),"--")</f>
        <v>--</v>
      </c>
      <c r="F2047" s="258" t="str">
        <f>iferror(vlookup(C2047,'Master data'!$A$1:$C$29,2,0),"--")</f>
        <v>--</v>
      </c>
    </row>
    <row r="2048" ht="21.0" customHeight="1">
      <c r="A2048" s="165"/>
      <c r="B2048" s="172"/>
      <c r="C2048" s="414"/>
      <c r="D2048" s="168"/>
      <c r="E2048" s="258" t="str">
        <f>iferror(vlookup(C2048,'Master data'!$A$1:$C$29,3,0),"--")</f>
        <v>--</v>
      </c>
      <c r="F2048" s="258" t="str">
        <f>iferror(vlookup(C2048,'Master data'!$A$1:$C$29,2,0),"--")</f>
        <v>--</v>
      </c>
    </row>
    <row r="2049" ht="21.0" customHeight="1">
      <c r="A2049" s="165"/>
      <c r="B2049" s="172"/>
      <c r="C2049" s="414"/>
      <c r="D2049" s="168"/>
      <c r="E2049" s="258" t="str">
        <f>iferror(vlookup(C2049,'Master data'!$A$1:$C$29,3,0),"--")</f>
        <v>--</v>
      </c>
      <c r="F2049" s="258" t="str">
        <f>iferror(vlookup(C2049,'Master data'!$A$1:$C$29,2,0),"--")</f>
        <v>--</v>
      </c>
    </row>
    <row r="2050" ht="21.0" customHeight="1">
      <c r="A2050" s="165"/>
      <c r="B2050" s="172"/>
      <c r="C2050" s="414"/>
      <c r="D2050" s="168"/>
      <c r="E2050" s="258" t="str">
        <f>iferror(vlookup(C2050,'Master data'!$A$1:$C$29,3,0),"--")</f>
        <v>--</v>
      </c>
      <c r="F2050" s="258" t="str">
        <f>iferror(vlookup(C2050,'Master data'!$A$1:$C$29,2,0),"--")</f>
        <v>--</v>
      </c>
    </row>
    <row r="2051" ht="21.0" customHeight="1">
      <c r="A2051" s="165"/>
      <c r="B2051" s="172"/>
      <c r="C2051" s="414"/>
      <c r="D2051" s="168"/>
      <c r="E2051" s="258" t="str">
        <f>iferror(vlookup(C2051,'Master data'!$A$1:$C$29,3,0),"--")</f>
        <v>--</v>
      </c>
      <c r="F2051" s="258" t="str">
        <f>iferror(vlookup(C2051,'Master data'!$A$1:$C$29,2,0),"--")</f>
        <v>--</v>
      </c>
    </row>
    <row r="2052" ht="21.0" customHeight="1">
      <c r="A2052" s="165"/>
      <c r="B2052" s="172"/>
      <c r="C2052" s="414"/>
      <c r="D2052" s="168"/>
      <c r="E2052" s="258" t="str">
        <f>iferror(vlookup(C2052,'Master data'!$A$1:$C$29,3,0),"--")</f>
        <v>--</v>
      </c>
      <c r="F2052" s="258" t="str">
        <f>iferror(vlookup(C2052,'Master data'!$A$1:$C$29,2,0),"--")</f>
        <v>--</v>
      </c>
    </row>
    <row r="2053" ht="21.0" customHeight="1">
      <c r="A2053" s="165"/>
      <c r="B2053" s="172"/>
      <c r="C2053" s="414"/>
      <c r="D2053" s="168"/>
      <c r="E2053" s="258" t="str">
        <f>iferror(vlookup(C2053,'Master data'!$A$1:$C$29,3,0),"--")</f>
        <v>--</v>
      </c>
      <c r="F2053" s="258" t="str">
        <f>iferror(vlookup(C2053,'Master data'!$A$1:$C$29,2,0),"--")</f>
        <v>--</v>
      </c>
    </row>
    <row r="2054" ht="21.0" customHeight="1">
      <c r="A2054" s="165"/>
      <c r="B2054" s="172"/>
      <c r="C2054" s="414"/>
      <c r="D2054" s="168"/>
      <c r="E2054" s="258" t="str">
        <f>iferror(vlookup(C2054,'Master data'!$A$1:$C$29,3,0),"--")</f>
        <v>--</v>
      </c>
      <c r="F2054" s="258" t="str">
        <f>iferror(vlookup(C2054,'Master data'!$A$1:$C$29,2,0),"--")</f>
        <v>--</v>
      </c>
    </row>
    <row r="2055" ht="21.0" customHeight="1">
      <c r="A2055" s="165"/>
      <c r="B2055" s="172"/>
      <c r="C2055" s="414"/>
      <c r="D2055" s="168"/>
      <c r="E2055" s="258" t="str">
        <f>iferror(vlookup(C2055,'Master data'!$A$1:$C$29,3,0),"--")</f>
        <v>--</v>
      </c>
      <c r="F2055" s="258" t="str">
        <f>iferror(vlookup(C2055,'Master data'!$A$1:$C$29,2,0),"--")</f>
        <v>--</v>
      </c>
    </row>
    <row r="2056" ht="21.0" customHeight="1">
      <c r="A2056" s="165"/>
      <c r="B2056" s="172"/>
      <c r="C2056" s="414"/>
      <c r="D2056" s="168"/>
      <c r="E2056" s="258" t="str">
        <f>iferror(vlookup(C2056,'Master data'!$A$1:$C$29,3,0),"--")</f>
        <v>--</v>
      </c>
      <c r="F2056" s="258" t="str">
        <f>iferror(vlookup(C2056,'Master data'!$A$1:$C$29,2,0),"--")</f>
        <v>--</v>
      </c>
    </row>
    <row r="2057" ht="21.0" customHeight="1">
      <c r="A2057" s="165"/>
      <c r="B2057" s="172"/>
      <c r="C2057" s="414"/>
      <c r="D2057" s="168"/>
      <c r="E2057" s="258" t="str">
        <f>iferror(vlookup(C2057,'Master data'!$A$1:$C$29,3,0),"--")</f>
        <v>--</v>
      </c>
      <c r="F2057" s="258" t="str">
        <f>iferror(vlookup(C2057,'Master data'!$A$1:$C$29,2,0),"--")</f>
        <v>--</v>
      </c>
    </row>
    <row r="2058" ht="21.0" customHeight="1">
      <c r="A2058" s="165"/>
      <c r="B2058" s="172"/>
      <c r="C2058" s="414"/>
      <c r="D2058" s="168"/>
      <c r="E2058" s="258" t="str">
        <f>iferror(vlookup(C2058,'Master data'!$A$1:$C$29,3,0),"--")</f>
        <v>--</v>
      </c>
      <c r="F2058" s="258" t="str">
        <f>iferror(vlookup(C2058,'Master data'!$A$1:$C$29,2,0),"--")</f>
        <v>--</v>
      </c>
    </row>
    <row r="2059" ht="21.0" customHeight="1">
      <c r="A2059" s="165"/>
      <c r="B2059" s="172"/>
      <c r="C2059" s="414"/>
      <c r="D2059" s="168"/>
      <c r="E2059" s="258" t="str">
        <f>iferror(vlookup(C2059,'Master data'!$A$1:$C$29,3,0),"--")</f>
        <v>--</v>
      </c>
      <c r="F2059" s="258" t="str">
        <f>iferror(vlookup(C2059,'Master data'!$A$1:$C$29,2,0),"--")</f>
        <v>--</v>
      </c>
    </row>
    <row r="2060" ht="21.0" customHeight="1">
      <c r="A2060" s="165"/>
      <c r="B2060" s="172"/>
      <c r="C2060" s="414"/>
      <c r="D2060" s="168"/>
      <c r="E2060" s="258" t="str">
        <f>iferror(vlookup(C2060,'Master data'!$A$1:$C$29,3,0),"--")</f>
        <v>--</v>
      </c>
      <c r="F2060" s="258" t="str">
        <f>iferror(vlookup(C2060,'Master data'!$A$1:$C$29,2,0),"--")</f>
        <v>--</v>
      </c>
    </row>
    <row r="2061" ht="21.0" customHeight="1">
      <c r="A2061" s="165"/>
      <c r="B2061" s="172"/>
      <c r="C2061" s="414"/>
      <c r="D2061" s="168"/>
      <c r="E2061" s="258" t="str">
        <f>iferror(vlookup(C2061,'Master data'!$A$1:$C$29,3,0),"--")</f>
        <v>--</v>
      </c>
      <c r="F2061" s="258" t="str">
        <f>iferror(vlookup(C2061,'Master data'!$A$1:$C$29,2,0),"--")</f>
        <v>--</v>
      </c>
    </row>
    <row r="2062" ht="21.0" customHeight="1">
      <c r="A2062" s="165"/>
      <c r="B2062" s="172"/>
      <c r="C2062" s="414"/>
      <c r="D2062" s="168"/>
      <c r="E2062" s="258" t="str">
        <f>iferror(vlookup(C2062,'Master data'!$A$1:$C$29,3,0),"--")</f>
        <v>--</v>
      </c>
      <c r="F2062" s="258" t="str">
        <f>iferror(vlookup(C2062,'Master data'!$A$1:$C$29,2,0),"--")</f>
        <v>--</v>
      </c>
    </row>
    <row r="2063" ht="21.0" customHeight="1">
      <c r="A2063" s="165"/>
      <c r="B2063" s="172"/>
      <c r="C2063" s="414"/>
      <c r="D2063" s="168"/>
      <c r="E2063" s="258" t="str">
        <f>iferror(vlookup(C2063,'Master data'!$A$1:$C$29,3,0),"--")</f>
        <v>--</v>
      </c>
      <c r="F2063" s="258" t="str">
        <f>iferror(vlookup(C2063,'Master data'!$A$1:$C$29,2,0),"--")</f>
        <v>--</v>
      </c>
    </row>
    <row r="2064" ht="21.0" customHeight="1">
      <c r="A2064" s="165"/>
      <c r="B2064" s="172"/>
      <c r="C2064" s="414"/>
      <c r="D2064" s="168"/>
      <c r="E2064" s="258" t="str">
        <f>iferror(vlookup(C2064,'Master data'!$A$1:$C$29,3,0),"--")</f>
        <v>--</v>
      </c>
      <c r="F2064" s="258" t="str">
        <f>iferror(vlookup(C2064,'Master data'!$A$1:$C$29,2,0),"--")</f>
        <v>--</v>
      </c>
    </row>
    <row r="2065" ht="21.0" customHeight="1">
      <c r="A2065" s="165"/>
      <c r="B2065" s="172"/>
      <c r="C2065" s="414"/>
      <c r="D2065" s="168"/>
      <c r="E2065" s="258" t="str">
        <f>iferror(vlookup(C2065,'Master data'!$A$1:$C$29,3,0),"--")</f>
        <v>--</v>
      </c>
      <c r="F2065" s="258" t="str">
        <f>iferror(vlookup(C2065,'Master data'!$A$1:$C$29,2,0),"--")</f>
        <v>--</v>
      </c>
    </row>
    <row r="2066" ht="21.0" customHeight="1">
      <c r="A2066" s="165"/>
      <c r="B2066" s="172"/>
      <c r="C2066" s="414"/>
      <c r="D2066" s="168"/>
      <c r="E2066" s="258" t="str">
        <f>iferror(vlookup(C2066,'Master data'!$A$1:$C$29,3,0),"--")</f>
        <v>--</v>
      </c>
      <c r="F2066" s="258" t="str">
        <f>iferror(vlookup(C2066,'Master data'!$A$1:$C$29,2,0),"--")</f>
        <v>--</v>
      </c>
    </row>
    <row r="2067" ht="21.0" customHeight="1">
      <c r="A2067" s="165"/>
      <c r="B2067" s="172"/>
      <c r="C2067" s="414"/>
      <c r="D2067" s="168"/>
      <c r="E2067" s="258" t="str">
        <f>iferror(vlookup(C2067,'Master data'!$A$1:$C$29,3,0),"--")</f>
        <v>--</v>
      </c>
      <c r="F2067" s="258" t="str">
        <f>iferror(vlookup(C2067,'Master data'!$A$1:$C$29,2,0),"--")</f>
        <v>--</v>
      </c>
    </row>
    <row r="2068" ht="21.0" customHeight="1">
      <c r="A2068" s="165"/>
      <c r="B2068" s="172"/>
      <c r="C2068" s="414"/>
      <c r="D2068" s="168"/>
      <c r="E2068" s="258" t="str">
        <f>iferror(vlookup(C2068,'Master data'!$A$1:$C$29,3,0),"--")</f>
        <v>--</v>
      </c>
      <c r="F2068" s="258" t="str">
        <f>iferror(vlookup(C2068,'Master data'!$A$1:$C$29,2,0),"--")</f>
        <v>--</v>
      </c>
    </row>
    <row r="2069" ht="21.0" customHeight="1">
      <c r="A2069" s="165"/>
      <c r="B2069" s="172"/>
      <c r="C2069" s="414"/>
      <c r="D2069" s="168"/>
      <c r="E2069" s="258" t="str">
        <f>iferror(vlookup(C2069,'Master data'!$A$1:$C$29,3,0),"--")</f>
        <v>--</v>
      </c>
      <c r="F2069" s="258" t="str">
        <f>iferror(vlookup(C2069,'Master data'!$A$1:$C$29,2,0),"--")</f>
        <v>--</v>
      </c>
    </row>
    <row r="2070" ht="21.0" customHeight="1">
      <c r="A2070" s="165"/>
      <c r="B2070" s="172"/>
      <c r="C2070" s="414"/>
      <c r="D2070" s="168"/>
      <c r="E2070" s="258" t="str">
        <f>iferror(vlookup(C2070,'Master data'!$A$1:$C$29,3,0),"--")</f>
        <v>--</v>
      </c>
      <c r="F2070" s="258" t="str">
        <f>iferror(vlookup(C2070,'Master data'!$A$1:$C$29,2,0),"--")</f>
        <v>--</v>
      </c>
    </row>
    <row r="2071" ht="21.0" customHeight="1">
      <c r="A2071" s="165"/>
      <c r="B2071" s="172"/>
      <c r="C2071" s="414"/>
      <c r="D2071" s="168"/>
      <c r="E2071" s="258" t="str">
        <f>iferror(vlookup(C2071,'Master data'!$A$1:$C$29,3,0),"--")</f>
        <v>--</v>
      </c>
      <c r="F2071" s="258" t="str">
        <f>iferror(vlookup(C2071,'Master data'!$A$1:$C$29,2,0),"--")</f>
        <v>--</v>
      </c>
    </row>
    <row r="2072" ht="21.0" customHeight="1">
      <c r="A2072" s="165"/>
      <c r="B2072" s="172"/>
      <c r="C2072" s="414"/>
      <c r="D2072" s="168"/>
      <c r="E2072" s="258" t="str">
        <f>iferror(vlookup(C2072,'Master data'!$A$1:$C$29,3,0),"--")</f>
        <v>--</v>
      </c>
      <c r="F2072" s="258" t="str">
        <f>iferror(vlookup(C2072,'Master data'!$A$1:$C$29,2,0),"--")</f>
        <v>--</v>
      </c>
    </row>
    <row r="2073" ht="21.0" customHeight="1">
      <c r="A2073" s="165"/>
      <c r="B2073" s="172"/>
      <c r="C2073" s="414"/>
      <c r="D2073" s="168"/>
      <c r="E2073" s="258" t="str">
        <f>iferror(vlookup(C2073,'Master data'!$A$1:$C$29,3,0),"--")</f>
        <v>--</v>
      </c>
      <c r="F2073" s="258" t="str">
        <f>iferror(vlookup(C2073,'Master data'!$A$1:$C$29,2,0),"--")</f>
        <v>--</v>
      </c>
    </row>
    <row r="2074" ht="21.0" customHeight="1">
      <c r="A2074" s="165"/>
      <c r="B2074" s="172"/>
      <c r="C2074" s="414"/>
      <c r="D2074" s="168"/>
      <c r="E2074" s="258" t="str">
        <f>iferror(vlookup(C2074,'Master data'!$A$1:$C$29,3,0),"--")</f>
        <v>--</v>
      </c>
      <c r="F2074" s="258" t="str">
        <f>iferror(vlookup(C2074,'Master data'!$A$1:$C$29,2,0),"--")</f>
        <v>--</v>
      </c>
    </row>
    <row r="2075" ht="21.0" customHeight="1">
      <c r="A2075" s="165"/>
      <c r="B2075" s="172"/>
      <c r="C2075" s="414"/>
      <c r="D2075" s="168"/>
      <c r="E2075" s="258" t="str">
        <f>iferror(vlookup(C2075,'Master data'!$A$1:$C$29,3,0),"--")</f>
        <v>--</v>
      </c>
      <c r="F2075" s="258" t="str">
        <f>iferror(vlookup(C2075,'Master data'!$A$1:$C$29,2,0),"--")</f>
        <v>--</v>
      </c>
    </row>
    <row r="2076" ht="21.0" customHeight="1">
      <c r="A2076" s="165"/>
      <c r="B2076" s="172"/>
      <c r="C2076" s="414"/>
      <c r="D2076" s="168"/>
      <c r="E2076" s="258" t="str">
        <f>iferror(vlookup(C2076,'Master data'!$A$1:$C$29,3,0),"--")</f>
        <v>--</v>
      </c>
      <c r="F2076" s="258" t="str">
        <f>iferror(vlookup(C2076,'Master data'!$A$1:$C$29,2,0),"--")</f>
        <v>--</v>
      </c>
    </row>
    <row r="2077" ht="21.0" customHeight="1">
      <c r="A2077" s="165"/>
      <c r="B2077" s="172"/>
      <c r="C2077" s="414"/>
      <c r="D2077" s="168"/>
      <c r="E2077" s="258" t="str">
        <f>iferror(vlookup(C2077,'Master data'!$A$1:$C$29,3,0),"--")</f>
        <v>--</v>
      </c>
      <c r="F2077" s="258" t="str">
        <f>iferror(vlookup(C2077,'Master data'!$A$1:$C$29,2,0),"--")</f>
        <v>--</v>
      </c>
    </row>
    <row r="2078" ht="21.0" customHeight="1">
      <c r="A2078" s="165"/>
      <c r="B2078" s="172"/>
      <c r="C2078" s="414"/>
      <c r="D2078" s="168"/>
      <c r="E2078" s="258" t="str">
        <f>iferror(vlookup(C2078,'Master data'!$A$1:$C$29,3,0),"--")</f>
        <v>--</v>
      </c>
      <c r="F2078" s="258" t="str">
        <f>iferror(vlookup(C2078,'Master data'!$A$1:$C$29,2,0),"--")</f>
        <v>--</v>
      </c>
    </row>
    <row r="2079" ht="21.0" customHeight="1">
      <c r="A2079" s="165"/>
      <c r="B2079" s="172"/>
      <c r="C2079" s="414"/>
      <c r="D2079" s="168"/>
      <c r="E2079" s="258" t="str">
        <f>iferror(vlookup(C2079,'Master data'!$A$1:$C$29,3,0),"--")</f>
        <v>--</v>
      </c>
      <c r="F2079" s="258" t="str">
        <f>iferror(vlookup(C2079,'Master data'!$A$1:$C$29,2,0),"--")</f>
        <v>--</v>
      </c>
    </row>
    <row r="2080" ht="21.0" customHeight="1">
      <c r="A2080" s="165"/>
      <c r="B2080" s="172"/>
      <c r="C2080" s="414"/>
      <c r="D2080" s="168"/>
      <c r="E2080" s="258" t="str">
        <f>iferror(vlookup(C2080,'Master data'!$A$1:$C$29,3,0),"--")</f>
        <v>--</v>
      </c>
      <c r="F2080" s="258" t="str">
        <f>iferror(vlookup(C2080,'Master data'!$A$1:$C$29,2,0),"--")</f>
        <v>--</v>
      </c>
    </row>
    <row r="2081" ht="21.0" customHeight="1">
      <c r="A2081" s="165"/>
      <c r="B2081" s="172"/>
      <c r="C2081" s="414"/>
      <c r="D2081" s="168"/>
      <c r="E2081" s="258" t="str">
        <f>iferror(vlookup(C2081,'Master data'!$A$1:$C$29,3,0),"--")</f>
        <v>--</v>
      </c>
      <c r="F2081" s="258" t="str">
        <f>iferror(vlookup(C2081,'Master data'!$A$1:$C$29,2,0),"--")</f>
        <v>--</v>
      </c>
    </row>
    <row r="2082" ht="21.0" customHeight="1">
      <c r="A2082" s="165"/>
      <c r="B2082" s="172"/>
      <c r="C2082" s="414"/>
      <c r="D2082" s="168"/>
      <c r="E2082" s="258" t="str">
        <f>iferror(vlookup(C2082,'Master data'!$A$1:$C$29,3,0),"--")</f>
        <v>--</v>
      </c>
      <c r="F2082" s="258" t="str">
        <f>iferror(vlookup(C2082,'Master data'!$A$1:$C$29,2,0),"--")</f>
        <v>--</v>
      </c>
    </row>
    <row r="2083" ht="21.0" customHeight="1">
      <c r="A2083" s="165"/>
      <c r="B2083" s="172"/>
      <c r="C2083" s="414"/>
      <c r="D2083" s="168"/>
      <c r="E2083" s="258" t="str">
        <f>iferror(vlookup(C2083,'Master data'!$A$1:$C$29,3,0),"--")</f>
        <v>--</v>
      </c>
      <c r="F2083" s="258" t="str">
        <f>iferror(vlookup(C2083,'Master data'!$A$1:$C$29,2,0),"--")</f>
        <v>--</v>
      </c>
    </row>
    <row r="2084" ht="21.0" customHeight="1">
      <c r="A2084" s="165"/>
      <c r="B2084" s="172"/>
      <c r="C2084" s="414"/>
      <c r="D2084" s="168"/>
      <c r="E2084" s="258" t="str">
        <f>iferror(vlookup(C2084,'Master data'!$A$1:$C$29,3,0),"--")</f>
        <v>--</v>
      </c>
      <c r="F2084" s="258" t="str">
        <f>iferror(vlookup(C2084,'Master data'!$A$1:$C$29,2,0),"--")</f>
        <v>--</v>
      </c>
    </row>
    <row r="2085" ht="21.0" customHeight="1">
      <c r="A2085" s="165"/>
      <c r="B2085" s="172"/>
      <c r="C2085" s="414"/>
      <c r="D2085" s="168"/>
      <c r="E2085" s="258" t="str">
        <f>iferror(vlookup(C2085,'Master data'!$A$1:$C$29,3,0),"--")</f>
        <v>--</v>
      </c>
      <c r="F2085" s="258" t="str">
        <f>iferror(vlookup(C2085,'Master data'!$A$1:$C$29,2,0),"--")</f>
        <v>--</v>
      </c>
    </row>
    <row r="2086" ht="21.0" customHeight="1">
      <c r="A2086" s="165"/>
      <c r="B2086" s="172"/>
      <c r="C2086" s="414"/>
      <c r="D2086" s="168"/>
      <c r="E2086" s="258" t="str">
        <f>iferror(vlookup(C2086,'Master data'!$A$1:$C$29,3,0),"--")</f>
        <v>--</v>
      </c>
      <c r="F2086" s="258" t="str">
        <f>iferror(vlookup(C2086,'Master data'!$A$1:$C$29,2,0),"--")</f>
        <v>--</v>
      </c>
    </row>
    <row r="2087" ht="21.0" customHeight="1">
      <c r="A2087" s="165"/>
      <c r="B2087" s="172"/>
      <c r="C2087" s="414"/>
      <c r="D2087" s="168"/>
      <c r="E2087" s="258" t="str">
        <f>iferror(vlookup(C2087,'Master data'!$A$1:$C$29,3,0),"--")</f>
        <v>--</v>
      </c>
      <c r="F2087" s="258" t="str">
        <f>iferror(vlookup(C2087,'Master data'!$A$1:$C$29,2,0),"--")</f>
        <v>--</v>
      </c>
    </row>
    <row r="2088" ht="21.0" customHeight="1">
      <c r="A2088" s="165"/>
      <c r="B2088" s="172"/>
      <c r="C2088" s="414"/>
      <c r="D2088" s="168"/>
      <c r="E2088" s="258" t="str">
        <f>iferror(vlookup(C2088,'Master data'!$A$1:$C$29,3,0),"--")</f>
        <v>--</v>
      </c>
      <c r="F2088" s="258" t="str">
        <f>iferror(vlookup(C2088,'Master data'!$A$1:$C$29,2,0),"--")</f>
        <v>--</v>
      </c>
    </row>
    <row r="2089" ht="21.0" customHeight="1">
      <c r="A2089" s="165"/>
      <c r="B2089" s="172"/>
      <c r="C2089" s="414"/>
      <c r="D2089" s="168"/>
      <c r="E2089" s="258" t="str">
        <f>iferror(vlookup(C2089,'Master data'!$A$1:$C$29,3,0),"--")</f>
        <v>--</v>
      </c>
      <c r="F2089" s="258" t="str">
        <f>iferror(vlookup(C2089,'Master data'!$A$1:$C$29,2,0),"--")</f>
        <v>--</v>
      </c>
    </row>
    <row r="2090" ht="21.0" customHeight="1">
      <c r="A2090" s="165"/>
      <c r="B2090" s="172"/>
      <c r="C2090" s="414"/>
      <c r="D2090" s="168"/>
      <c r="E2090" s="258" t="str">
        <f>iferror(vlookup(C2090,'Master data'!$A$1:$C$29,3,0),"--")</f>
        <v>--</v>
      </c>
      <c r="F2090" s="258" t="str">
        <f>iferror(vlookup(C2090,'Master data'!$A$1:$C$29,2,0),"--")</f>
        <v>--</v>
      </c>
    </row>
    <row r="2091" ht="21.0" customHeight="1">
      <c r="A2091" s="165"/>
      <c r="B2091" s="172"/>
      <c r="C2091" s="414"/>
      <c r="D2091" s="168"/>
      <c r="E2091" s="258" t="str">
        <f>iferror(vlookup(C2091,'Master data'!$A$1:$C$29,3,0),"--")</f>
        <v>--</v>
      </c>
      <c r="F2091" s="258" t="str">
        <f>iferror(vlookup(C2091,'Master data'!$A$1:$C$29,2,0),"--")</f>
        <v>--</v>
      </c>
    </row>
    <row r="2092" ht="21.0" customHeight="1">
      <c r="A2092" s="165"/>
      <c r="B2092" s="172"/>
      <c r="C2092" s="414"/>
      <c r="D2092" s="168"/>
      <c r="E2092" s="258" t="str">
        <f>iferror(vlookup(C2092,'Master data'!$A$1:$C$29,3,0),"--")</f>
        <v>--</v>
      </c>
      <c r="F2092" s="258" t="str">
        <f>iferror(vlookup(C2092,'Master data'!$A$1:$C$29,2,0),"--")</f>
        <v>--</v>
      </c>
    </row>
    <row r="2093" ht="21.0" customHeight="1">
      <c r="A2093" s="165"/>
      <c r="B2093" s="172"/>
      <c r="C2093" s="414"/>
      <c r="D2093" s="168"/>
      <c r="E2093" s="258" t="str">
        <f>iferror(vlookup(C2093,'Master data'!$A$1:$C$29,3,0),"--")</f>
        <v>--</v>
      </c>
      <c r="F2093" s="258" t="str">
        <f>iferror(vlookup(C2093,'Master data'!$A$1:$C$29,2,0),"--")</f>
        <v>--</v>
      </c>
    </row>
    <row r="2094" ht="21.0" customHeight="1">
      <c r="A2094" s="165"/>
      <c r="B2094" s="172"/>
      <c r="C2094" s="414"/>
      <c r="D2094" s="168"/>
      <c r="E2094" s="258" t="str">
        <f>iferror(vlookup(C2094,'Master data'!$A$1:$C$29,3,0),"--")</f>
        <v>--</v>
      </c>
      <c r="F2094" s="258" t="str">
        <f>iferror(vlookup(C2094,'Master data'!$A$1:$C$29,2,0),"--")</f>
        <v>--</v>
      </c>
    </row>
    <row r="2095" ht="21.0" customHeight="1">
      <c r="A2095" s="165"/>
      <c r="B2095" s="172"/>
      <c r="C2095" s="414"/>
      <c r="D2095" s="168"/>
      <c r="E2095" s="258" t="str">
        <f>iferror(vlookup(C2095,'Master data'!$A$1:$C$29,3,0),"--")</f>
        <v>--</v>
      </c>
      <c r="F2095" s="258" t="str">
        <f>iferror(vlookup(C2095,'Master data'!$A$1:$C$29,2,0),"--")</f>
        <v>--</v>
      </c>
    </row>
    <row r="2096" ht="21.0" customHeight="1">
      <c r="A2096" s="165"/>
      <c r="B2096" s="172"/>
      <c r="C2096" s="414"/>
      <c r="D2096" s="168"/>
      <c r="E2096" s="258" t="str">
        <f>iferror(vlookup(C2096,'Master data'!$A$1:$C$29,3,0),"--")</f>
        <v>--</v>
      </c>
      <c r="F2096" s="258" t="str">
        <f>iferror(vlookup(C2096,'Master data'!$A$1:$C$29,2,0),"--")</f>
        <v>--</v>
      </c>
    </row>
    <row r="2097" ht="21.0" customHeight="1">
      <c r="A2097" s="165"/>
      <c r="B2097" s="172"/>
      <c r="C2097" s="414"/>
      <c r="D2097" s="168"/>
      <c r="E2097" s="258" t="str">
        <f>iferror(vlookup(C2097,'Master data'!$A$1:$C$29,3,0),"--")</f>
        <v>--</v>
      </c>
      <c r="F2097" s="258" t="str">
        <f>iferror(vlookup(C2097,'Master data'!$A$1:$C$29,2,0),"--")</f>
        <v>--</v>
      </c>
    </row>
    <row r="2098" ht="21.0" customHeight="1">
      <c r="A2098" s="165"/>
      <c r="B2098" s="172"/>
      <c r="C2098" s="414"/>
      <c r="D2098" s="168"/>
      <c r="E2098" s="258" t="str">
        <f>iferror(vlookup(C2098,'Master data'!$A$1:$C$29,3,0),"--")</f>
        <v>--</v>
      </c>
      <c r="F2098" s="258" t="str">
        <f>iferror(vlookup(C2098,'Master data'!$A$1:$C$29,2,0),"--")</f>
        <v>--</v>
      </c>
    </row>
    <row r="2099" ht="21.0" customHeight="1">
      <c r="A2099" s="165"/>
      <c r="B2099" s="172"/>
      <c r="C2099" s="414"/>
      <c r="D2099" s="168"/>
      <c r="E2099" s="258" t="str">
        <f>iferror(vlookup(C2099,'Master data'!$A$1:$C$29,3,0),"--")</f>
        <v>--</v>
      </c>
      <c r="F2099" s="258" t="str">
        <f>iferror(vlookup(C2099,'Master data'!$A$1:$C$29,2,0),"--")</f>
        <v>--</v>
      </c>
    </row>
    <row r="2100" ht="21.0" customHeight="1">
      <c r="A2100" s="165"/>
      <c r="B2100" s="172"/>
      <c r="C2100" s="414"/>
      <c r="D2100" s="168"/>
      <c r="E2100" s="258" t="str">
        <f>iferror(vlookup(C2100,'Master data'!$A$1:$C$29,3,0),"--")</f>
        <v>--</v>
      </c>
      <c r="F2100" s="258" t="str">
        <f>iferror(vlookup(C2100,'Master data'!$A$1:$C$29,2,0),"--")</f>
        <v>--</v>
      </c>
    </row>
    <row r="2101" ht="21.0" customHeight="1">
      <c r="A2101" s="165"/>
      <c r="B2101" s="172"/>
      <c r="C2101" s="414"/>
      <c r="D2101" s="168"/>
      <c r="E2101" s="258" t="str">
        <f>iferror(vlookup(C2101,'Master data'!$A$1:$C$29,3,0),"--")</f>
        <v>--</v>
      </c>
      <c r="F2101" s="258" t="str">
        <f>iferror(vlookup(C2101,'Master data'!$A$1:$C$29,2,0),"--")</f>
        <v>--</v>
      </c>
    </row>
    <row r="2102" ht="21.0" customHeight="1">
      <c r="A2102" s="165"/>
      <c r="B2102" s="172"/>
      <c r="C2102" s="414"/>
      <c r="D2102" s="168"/>
      <c r="E2102" s="258" t="str">
        <f>iferror(vlookup(C2102,'Master data'!$A$1:$C$29,3,0),"--")</f>
        <v>--</v>
      </c>
      <c r="F2102" s="258" t="str">
        <f>iferror(vlookup(C2102,'Master data'!$A$1:$C$29,2,0),"--")</f>
        <v>--</v>
      </c>
    </row>
    <row r="2103" ht="21.0" customHeight="1">
      <c r="A2103" s="165"/>
      <c r="B2103" s="172"/>
      <c r="C2103" s="414"/>
      <c r="D2103" s="168"/>
      <c r="E2103" s="258" t="str">
        <f>iferror(vlookup(C2103,'Master data'!$A$1:$C$29,3,0),"--")</f>
        <v>--</v>
      </c>
      <c r="F2103" s="258" t="str">
        <f>iferror(vlookup(C2103,'Master data'!$A$1:$C$29,2,0),"--")</f>
        <v>--</v>
      </c>
    </row>
    <row r="2104" ht="21.0" customHeight="1">
      <c r="A2104" s="165"/>
      <c r="B2104" s="172"/>
      <c r="C2104" s="414"/>
      <c r="D2104" s="168"/>
      <c r="E2104" s="258" t="str">
        <f>iferror(vlookup(C2104,'Master data'!$A$1:$C$29,3,0),"--")</f>
        <v>--</v>
      </c>
      <c r="F2104" s="258" t="str">
        <f>iferror(vlookup(C2104,'Master data'!$A$1:$C$29,2,0),"--")</f>
        <v>--</v>
      </c>
    </row>
    <row r="2105" ht="21.0" customHeight="1">
      <c r="A2105" s="165"/>
      <c r="B2105" s="172"/>
      <c r="C2105" s="414"/>
      <c r="D2105" s="168"/>
      <c r="E2105" s="258" t="str">
        <f>iferror(vlookup(C2105,'Master data'!$A$1:$C$29,3,0),"--")</f>
        <v>--</v>
      </c>
      <c r="F2105" s="258" t="str">
        <f>iferror(vlookup(C2105,'Master data'!$A$1:$C$29,2,0),"--")</f>
        <v>--</v>
      </c>
    </row>
    <row r="2106" ht="21.0" customHeight="1">
      <c r="A2106" s="165"/>
      <c r="B2106" s="172"/>
      <c r="C2106" s="414"/>
      <c r="D2106" s="168"/>
      <c r="E2106" s="258" t="str">
        <f>iferror(vlookup(C2106,'Master data'!$A$1:$C$29,3,0),"--")</f>
        <v>--</v>
      </c>
      <c r="F2106" s="258" t="str">
        <f>iferror(vlookup(C2106,'Master data'!$A$1:$C$29,2,0),"--")</f>
        <v>--</v>
      </c>
    </row>
    <row r="2107" ht="21.0" customHeight="1">
      <c r="A2107" s="165"/>
      <c r="B2107" s="172"/>
      <c r="C2107" s="414"/>
      <c r="D2107" s="168"/>
      <c r="E2107" s="258" t="str">
        <f>iferror(vlookup(C2107,'Master data'!$A$1:$C$29,3,0),"--")</f>
        <v>--</v>
      </c>
      <c r="F2107" s="258" t="str">
        <f>iferror(vlookup(C2107,'Master data'!$A$1:$C$29,2,0),"--")</f>
        <v>--</v>
      </c>
    </row>
    <row r="2108" ht="21.0" customHeight="1">
      <c r="A2108" s="165"/>
      <c r="B2108" s="172"/>
      <c r="C2108" s="414"/>
      <c r="D2108" s="168"/>
      <c r="E2108" s="258" t="str">
        <f>iferror(vlookup(C2108,'Master data'!$A$1:$C$29,3,0),"--")</f>
        <v>--</v>
      </c>
      <c r="F2108" s="258" t="str">
        <f>iferror(vlookup(C2108,'Master data'!$A$1:$C$29,2,0),"--")</f>
        <v>--</v>
      </c>
    </row>
    <row r="2109" ht="21.0" customHeight="1">
      <c r="A2109" s="165"/>
      <c r="B2109" s="172"/>
      <c r="C2109" s="414"/>
      <c r="D2109" s="168"/>
      <c r="E2109" s="258" t="str">
        <f>iferror(vlookup(C2109,'Master data'!$A$1:$C$29,3,0),"--")</f>
        <v>--</v>
      </c>
      <c r="F2109" s="258" t="str">
        <f>iferror(vlookup(C2109,'Master data'!$A$1:$C$29,2,0),"--")</f>
        <v>--</v>
      </c>
    </row>
    <row r="2110" ht="21.0" customHeight="1">
      <c r="A2110" s="165"/>
      <c r="B2110" s="172"/>
      <c r="C2110" s="414"/>
      <c r="D2110" s="168"/>
      <c r="E2110" s="258" t="str">
        <f>iferror(vlookup(C2110,'Master data'!$A$1:$C$29,3,0),"--")</f>
        <v>--</v>
      </c>
      <c r="F2110" s="258" t="str">
        <f>iferror(vlookup(C2110,'Master data'!$A$1:$C$29,2,0),"--")</f>
        <v>--</v>
      </c>
    </row>
    <row r="2111" ht="21.0" customHeight="1">
      <c r="A2111" s="165"/>
      <c r="B2111" s="172"/>
      <c r="C2111" s="414"/>
      <c r="D2111" s="168"/>
      <c r="E2111" s="258" t="str">
        <f>iferror(vlookup(C2111,'Master data'!$A$1:$C$29,3,0),"--")</f>
        <v>--</v>
      </c>
      <c r="F2111" s="258" t="str">
        <f>iferror(vlookup(C2111,'Master data'!$A$1:$C$29,2,0),"--")</f>
        <v>--</v>
      </c>
    </row>
    <row r="2112" ht="21.0" customHeight="1">
      <c r="A2112" s="165"/>
      <c r="B2112" s="172"/>
      <c r="C2112" s="414"/>
      <c r="D2112" s="168"/>
      <c r="E2112" s="258" t="str">
        <f>iferror(vlookup(C2112,'Master data'!$A$1:$C$29,3,0),"--")</f>
        <v>--</v>
      </c>
      <c r="F2112" s="258" t="str">
        <f>iferror(vlookup(C2112,'Master data'!$A$1:$C$29,2,0),"--")</f>
        <v>--</v>
      </c>
    </row>
    <row r="2113" ht="21.0" customHeight="1">
      <c r="A2113" s="165"/>
      <c r="B2113" s="172"/>
      <c r="C2113" s="414"/>
      <c r="D2113" s="168"/>
      <c r="E2113" s="258" t="str">
        <f>iferror(vlookup(C2113,'Master data'!$A$1:$C$29,3,0),"--")</f>
        <v>--</v>
      </c>
      <c r="F2113" s="258" t="str">
        <f>iferror(vlookup(C2113,'Master data'!$A$1:$C$29,2,0),"--")</f>
        <v>--</v>
      </c>
    </row>
    <row r="2114" ht="21.0" customHeight="1">
      <c r="A2114" s="165"/>
      <c r="B2114" s="172"/>
      <c r="C2114" s="414"/>
      <c r="D2114" s="168"/>
      <c r="E2114" s="258" t="str">
        <f>iferror(vlookup(C2114,'Master data'!$A$1:$C$29,3,0),"--")</f>
        <v>--</v>
      </c>
      <c r="F2114" s="258" t="str">
        <f>iferror(vlookup(C2114,'Master data'!$A$1:$C$29,2,0),"--")</f>
        <v>--</v>
      </c>
    </row>
    <row r="2115" ht="21.0" customHeight="1">
      <c r="A2115" s="165"/>
      <c r="B2115" s="172"/>
      <c r="C2115" s="414"/>
      <c r="D2115" s="168"/>
      <c r="E2115" s="258" t="str">
        <f>iferror(vlookup(C2115,'Master data'!$A$1:$C$29,3,0),"--")</f>
        <v>--</v>
      </c>
      <c r="F2115" s="258" t="str">
        <f>iferror(vlookup(C2115,'Master data'!$A$1:$C$29,2,0),"--")</f>
        <v>--</v>
      </c>
    </row>
    <row r="2116" ht="21.0" customHeight="1">
      <c r="A2116" s="165"/>
      <c r="B2116" s="172"/>
      <c r="C2116" s="414"/>
      <c r="D2116" s="168"/>
      <c r="E2116" s="258" t="str">
        <f>iferror(vlookup(C2116,'Master data'!$A$1:$C$29,3,0),"--")</f>
        <v>--</v>
      </c>
      <c r="F2116" s="258" t="str">
        <f>iferror(vlookup(C2116,'Master data'!$A$1:$C$29,2,0),"--")</f>
        <v>--</v>
      </c>
    </row>
    <row r="2117" ht="21.0" customHeight="1">
      <c r="A2117" s="165"/>
      <c r="B2117" s="172"/>
      <c r="C2117" s="414"/>
      <c r="D2117" s="168"/>
      <c r="E2117" s="258" t="str">
        <f>iferror(vlookup(C2117,'Master data'!$A$1:$C$29,3,0),"--")</f>
        <v>--</v>
      </c>
      <c r="F2117" s="258" t="str">
        <f>iferror(vlookup(C2117,'Master data'!$A$1:$C$29,2,0),"--")</f>
        <v>--</v>
      </c>
    </row>
    <row r="2118" ht="21.0" customHeight="1">
      <c r="A2118" s="165"/>
      <c r="B2118" s="172"/>
      <c r="C2118" s="414"/>
      <c r="D2118" s="168"/>
      <c r="E2118" s="258" t="str">
        <f>iferror(vlookup(C2118,'Master data'!$A$1:$C$29,3,0),"--")</f>
        <v>--</v>
      </c>
      <c r="F2118" s="258" t="str">
        <f>iferror(vlookup(C2118,'Master data'!$A$1:$C$29,2,0),"--")</f>
        <v>--</v>
      </c>
    </row>
    <row r="2119" ht="21.0" customHeight="1">
      <c r="A2119" s="165"/>
      <c r="B2119" s="172"/>
      <c r="C2119" s="414"/>
      <c r="D2119" s="168"/>
      <c r="E2119" s="258" t="str">
        <f>iferror(vlookup(C2119,'Master data'!$A$1:$C$29,3,0),"--")</f>
        <v>--</v>
      </c>
      <c r="F2119" s="258" t="str">
        <f>iferror(vlookup(C2119,'Master data'!$A$1:$C$29,2,0),"--")</f>
        <v>--</v>
      </c>
    </row>
    <row r="2120" ht="21.0" customHeight="1">
      <c r="A2120" s="165"/>
      <c r="B2120" s="172"/>
      <c r="C2120" s="414"/>
      <c r="D2120" s="168"/>
      <c r="E2120" s="258" t="str">
        <f>iferror(vlookup(C2120,'Master data'!$A$1:$C$29,3,0),"--")</f>
        <v>--</v>
      </c>
      <c r="F2120" s="258" t="str">
        <f>iferror(vlookup(C2120,'Master data'!$A$1:$C$29,2,0),"--")</f>
        <v>--</v>
      </c>
    </row>
    <row r="2121" ht="21.0" customHeight="1">
      <c r="A2121" s="165"/>
      <c r="B2121" s="172"/>
      <c r="C2121" s="414"/>
      <c r="D2121" s="168"/>
      <c r="E2121" s="258" t="str">
        <f>iferror(vlookup(C2121,'Master data'!$A$1:$C$29,3,0),"--")</f>
        <v>--</v>
      </c>
      <c r="F2121" s="258" t="str">
        <f>iferror(vlookup(C2121,'Master data'!$A$1:$C$29,2,0),"--")</f>
        <v>--</v>
      </c>
    </row>
    <row r="2122" ht="21.0" customHeight="1">
      <c r="A2122" s="165"/>
      <c r="B2122" s="172"/>
      <c r="C2122" s="414"/>
      <c r="D2122" s="168"/>
      <c r="E2122" s="258" t="str">
        <f>iferror(vlookup(C2122,'Master data'!$A$1:$C$29,3,0),"--")</f>
        <v>--</v>
      </c>
      <c r="F2122" s="258" t="str">
        <f>iferror(vlookup(C2122,'Master data'!$A$1:$C$29,2,0),"--")</f>
        <v>--</v>
      </c>
    </row>
    <row r="2123" ht="21.0" customHeight="1">
      <c r="A2123" s="165"/>
      <c r="B2123" s="172"/>
      <c r="C2123" s="414"/>
      <c r="D2123" s="168"/>
      <c r="E2123" s="258" t="str">
        <f>iferror(vlookup(C2123,'Master data'!$A$1:$C$29,3,0),"--")</f>
        <v>--</v>
      </c>
      <c r="F2123" s="258" t="str">
        <f>iferror(vlookup(C2123,'Master data'!$A$1:$C$29,2,0),"--")</f>
        <v>--</v>
      </c>
    </row>
    <row r="2124" ht="21.0" customHeight="1">
      <c r="A2124" s="165"/>
      <c r="B2124" s="172"/>
      <c r="C2124" s="414"/>
      <c r="D2124" s="168"/>
      <c r="E2124" s="258" t="str">
        <f>iferror(vlookup(C2124,'Master data'!$A$1:$C$29,3,0),"--")</f>
        <v>--</v>
      </c>
      <c r="F2124" s="258" t="str">
        <f>iferror(vlookup(C2124,'Master data'!$A$1:$C$29,2,0),"--")</f>
        <v>--</v>
      </c>
    </row>
    <row r="2125" ht="21.0" customHeight="1">
      <c r="A2125" s="165"/>
      <c r="B2125" s="172"/>
      <c r="C2125" s="414"/>
      <c r="D2125" s="168"/>
      <c r="E2125" s="258" t="str">
        <f>iferror(vlookup(C2125,'Master data'!$A$1:$C$29,3,0),"--")</f>
        <v>--</v>
      </c>
      <c r="F2125" s="258" t="str">
        <f>iferror(vlookup(C2125,'Master data'!$A$1:$C$29,2,0),"--")</f>
        <v>--</v>
      </c>
    </row>
    <row r="2126" ht="21.0" customHeight="1">
      <c r="A2126" s="165"/>
      <c r="B2126" s="172"/>
      <c r="C2126" s="414"/>
      <c r="D2126" s="168"/>
      <c r="E2126" s="258" t="str">
        <f>iferror(vlookup(C2126,'Master data'!$A$1:$C$29,3,0),"--")</f>
        <v>--</v>
      </c>
      <c r="F2126" s="258" t="str">
        <f>iferror(vlookup(C2126,'Master data'!$A$1:$C$29,2,0),"--")</f>
        <v>--</v>
      </c>
    </row>
    <row r="2127" ht="21.0" customHeight="1">
      <c r="A2127" s="165"/>
      <c r="B2127" s="172"/>
      <c r="C2127" s="414"/>
      <c r="D2127" s="168"/>
      <c r="E2127" s="258" t="str">
        <f>iferror(vlookup(C2127,'Master data'!$A$1:$C$29,3,0),"--")</f>
        <v>--</v>
      </c>
      <c r="F2127" s="258" t="str">
        <f>iferror(vlookup(C2127,'Master data'!$A$1:$C$29,2,0),"--")</f>
        <v>--</v>
      </c>
    </row>
    <row r="2128" ht="21.0" customHeight="1">
      <c r="A2128" s="165"/>
      <c r="B2128" s="172"/>
      <c r="C2128" s="414"/>
      <c r="D2128" s="168"/>
      <c r="E2128" s="258" t="str">
        <f>iferror(vlookup(C2128,'Master data'!$A$1:$C$29,3,0),"--")</f>
        <v>--</v>
      </c>
      <c r="F2128" s="258" t="str">
        <f>iferror(vlookup(C2128,'Master data'!$A$1:$C$29,2,0),"--")</f>
        <v>--</v>
      </c>
    </row>
    <row r="2129" ht="21.0" customHeight="1">
      <c r="A2129" s="165"/>
      <c r="B2129" s="172"/>
      <c r="C2129" s="414"/>
      <c r="D2129" s="168"/>
      <c r="E2129" s="258" t="str">
        <f>iferror(vlookup(C2129,'Master data'!$A$1:$C$29,3,0),"--")</f>
        <v>--</v>
      </c>
      <c r="F2129" s="258" t="str">
        <f>iferror(vlookup(C2129,'Master data'!$A$1:$C$29,2,0),"--")</f>
        <v>--</v>
      </c>
    </row>
    <row r="2130" ht="21.0" customHeight="1">
      <c r="A2130" s="165"/>
      <c r="B2130" s="172"/>
      <c r="C2130" s="414"/>
      <c r="D2130" s="168"/>
      <c r="E2130" s="258" t="str">
        <f>iferror(vlookup(C2130,'Master data'!$A$1:$C$29,3,0),"--")</f>
        <v>--</v>
      </c>
      <c r="F2130" s="258" t="str">
        <f>iferror(vlookup(C2130,'Master data'!$A$1:$C$29,2,0),"--")</f>
        <v>--</v>
      </c>
    </row>
    <row r="2131" ht="21.0" customHeight="1">
      <c r="A2131" s="165"/>
      <c r="B2131" s="172"/>
      <c r="C2131" s="414"/>
      <c r="D2131" s="168"/>
      <c r="E2131" s="258" t="str">
        <f>iferror(vlookup(C2131,'Master data'!$A$1:$C$29,3,0),"--")</f>
        <v>--</v>
      </c>
      <c r="F2131" s="258" t="str">
        <f>iferror(vlookup(C2131,'Master data'!$A$1:$C$29,2,0),"--")</f>
        <v>--</v>
      </c>
    </row>
    <row r="2132" ht="21.0" customHeight="1">
      <c r="A2132" s="165"/>
      <c r="B2132" s="172"/>
      <c r="C2132" s="414"/>
      <c r="D2132" s="168"/>
      <c r="E2132" s="258" t="str">
        <f>iferror(vlookup(C2132,'Master data'!$A$1:$C$29,3,0),"--")</f>
        <v>--</v>
      </c>
      <c r="F2132" s="258" t="str">
        <f>iferror(vlookup(C2132,'Master data'!$A$1:$C$29,2,0),"--")</f>
        <v>--</v>
      </c>
    </row>
    <row r="2133" ht="21.0" customHeight="1">
      <c r="A2133" s="165"/>
      <c r="B2133" s="172"/>
      <c r="C2133" s="414"/>
      <c r="D2133" s="168"/>
      <c r="E2133" s="258" t="str">
        <f>iferror(vlookup(C2133,'Master data'!$A$1:$C$29,3,0),"--")</f>
        <v>--</v>
      </c>
      <c r="F2133" s="258" t="str">
        <f>iferror(vlookup(C2133,'Master data'!$A$1:$C$29,2,0),"--")</f>
        <v>--</v>
      </c>
    </row>
    <row r="2134" ht="21.0" customHeight="1">
      <c r="A2134" s="165"/>
      <c r="B2134" s="172"/>
      <c r="C2134" s="414"/>
      <c r="D2134" s="168"/>
      <c r="E2134" s="258" t="str">
        <f>iferror(vlookup(C2134,'Master data'!$A$1:$C$29,3,0),"--")</f>
        <v>--</v>
      </c>
      <c r="F2134" s="258" t="str">
        <f>iferror(vlookup(C2134,'Master data'!$A$1:$C$29,2,0),"--")</f>
        <v>--</v>
      </c>
    </row>
    <row r="2135" ht="21.0" customHeight="1">
      <c r="A2135" s="165"/>
      <c r="B2135" s="172"/>
      <c r="C2135" s="414"/>
      <c r="D2135" s="168"/>
      <c r="E2135" s="258" t="str">
        <f>iferror(vlookup(C2135,'Master data'!$A$1:$C$29,3,0),"--")</f>
        <v>--</v>
      </c>
      <c r="F2135" s="258" t="str">
        <f>iferror(vlookup(C2135,'Master data'!$A$1:$C$29,2,0),"--")</f>
        <v>--</v>
      </c>
    </row>
    <row r="2136" ht="21.0" customHeight="1">
      <c r="A2136" s="165"/>
      <c r="B2136" s="172"/>
      <c r="C2136" s="414"/>
      <c r="D2136" s="168"/>
      <c r="E2136" s="258" t="str">
        <f>iferror(vlookup(C2136,'Master data'!$A$1:$C$29,3,0),"--")</f>
        <v>--</v>
      </c>
      <c r="F2136" s="258" t="str">
        <f>iferror(vlookup(C2136,'Master data'!$A$1:$C$29,2,0),"--")</f>
        <v>--</v>
      </c>
    </row>
    <row r="2137" ht="21.0" customHeight="1">
      <c r="A2137" s="165"/>
      <c r="B2137" s="172"/>
      <c r="C2137" s="414"/>
      <c r="D2137" s="168"/>
      <c r="E2137" s="258" t="str">
        <f>iferror(vlookup(C2137,'Master data'!$A$1:$C$29,3,0),"--")</f>
        <v>--</v>
      </c>
      <c r="F2137" s="258" t="str">
        <f>iferror(vlookup(C2137,'Master data'!$A$1:$C$29,2,0),"--")</f>
        <v>--</v>
      </c>
    </row>
    <row r="2138" ht="21.0" customHeight="1">
      <c r="A2138" s="165"/>
      <c r="B2138" s="172"/>
      <c r="C2138" s="414"/>
      <c r="D2138" s="168"/>
      <c r="E2138" s="258" t="str">
        <f>iferror(vlookup(C2138,'Master data'!$A$1:$C$29,3,0),"--")</f>
        <v>--</v>
      </c>
      <c r="F2138" s="258" t="str">
        <f>iferror(vlookup(C2138,'Master data'!$A$1:$C$29,2,0),"--")</f>
        <v>--</v>
      </c>
    </row>
    <row r="2139" ht="21.0" customHeight="1">
      <c r="A2139" s="165"/>
      <c r="B2139" s="172"/>
      <c r="C2139" s="414"/>
      <c r="D2139" s="168"/>
      <c r="E2139" s="258" t="str">
        <f>iferror(vlookup(C2139,'Master data'!$A$1:$C$29,3,0),"--")</f>
        <v>--</v>
      </c>
      <c r="F2139" s="258" t="str">
        <f>iferror(vlookup(C2139,'Master data'!$A$1:$C$29,2,0),"--")</f>
        <v>--</v>
      </c>
    </row>
    <row r="2140" ht="21.0" customHeight="1">
      <c r="A2140" s="165"/>
      <c r="B2140" s="172"/>
      <c r="C2140" s="414"/>
      <c r="D2140" s="168"/>
      <c r="E2140" s="258" t="str">
        <f>iferror(vlookup(C2140,'Master data'!$A$1:$C$29,3,0),"--")</f>
        <v>--</v>
      </c>
      <c r="F2140" s="258" t="str">
        <f>iferror(vlookup(C2140,'Master data'!$A$1:$C$29,2,0),"--")</f>
        <v>--</v>
      </c>
    </row>
    <row r="2141" ht="21.0" customHeight="1">
      <c r="A2141" s="165"/>
      <c r="B2141" s="172"/>
      <c r="C2141" s="414"/>
      <c r="D2141" s="168"/>
      <c r="E2141" s="258" t="str">
        <f>iferror(vlookup(C2141,'Master data'!$A$1:$C$29,3,0),"--")</f>
        <v>--</v>
      </c>
      <c r="F2141" s="258" t="str">
        <f>iferror(vlookup(C2141,'Master data'!$A$1:$C$29,2,0),"--")</f>
        <v>--</v>
      </c>
    </row>
    <row r="2142" ht="21.0" customHeight="1">
      <c r="A2142" s="165"/>
      <c r="B2142" s="172"/>
      <c r="C2142" s="414"/>
      <c r="D2142" s="168"/>
      <c r="E2142" s="258" t="str">
        <f>iferror(vlookup(C2142,'Master data'!$A$1:$C$29,3,0),"--")</f>
        <v>--</v>
      </c>
      <c r="F2142" s="258" t="str">
        <f>iferror(vlookup(C2142,'Master data'!$A$1:$C$29,2,0),"--")</f>
        <v>--</v>
      </c>
    </row>
    <row r="2143" ht="21.0" customHeight="1">
      <c r="A2143" s="165"/>
      <c r="B2143" s="172"/>
      <c r="C2143" s="414"/>
      <c r="D2143" s="168"/>
      <c r="E2143" s="258" t="str">
        <f>iferror(vlookup(C2143,'Master data'!$A$1:$C$29,3,0),"--")</f>
        <v>--</v>
      </c>
      <c r="F2143" s="258" t="str">
        <f>iferror(vlookup(C2143,'Master data'!$A$1:$C$29,2,0),"--")</f>
        <v>--</v>
      </c>
    </row>
    <row r="2144" ht="21.0" customHeight="1">
      <c r="A2144" s="165"/>
      <c r="B2144" s="172"/>
      <c r="C2144" s="414"/>
      <c r="D2144" s="168"/>
      <c r="E2144" s="258" t="str">
        <f>iferror(vlookup(C2144,'Master data'!$A$1:$C$29,3,0),"--")</f>
        <v>--</v>
      </c>
      <c r="F2144" s="258" t="str">
        <f>iferror(vlookup(C2144,'Master data'!$A$1:$C$29,2,0),"--")</f>
        <v>--</v>
      </c>
    </row>
    <row r="2145" ht="21.0" customHeight="1">
      <c r="A2145" s="165"/>
      <c r="B2145" s="172"/>
      <c r="C2145" s="414"/>
      <c r="D2145" s="168"/>
      <c r="E2145" s="258" t="str">
        <f>iferror(vlookup(C2145,'Master data'!$A$1:$C$29,3,0),"--")</f>
        <v>--</v>
      </c>
      <c r="F2145" s="258" t="str">
        <f>iferror(vlookup(C2145,'Master data'!$A$1:$C$29,2,0),"--")</f>
        <v>--</v>
      </c>
    </row>
    <row r="2146" ht="21.0" customHeight="1">
      <c r="A2146" s="165"/>
      <c r="B2146" s="172"/>
      <c r="C2146" s="414"/>
      <c r="D2146" s="168"/>
      <c r="E2146" s="258" t="str">
        <f>iferror(vlookup(C2146,'Master data'!$A$1:$C$29,3,0),"--")</f>
        <v>--</v>
      </c>
      <c r="F2146" s="258" t="str">
        <f>iferror(vlookup(C2146,'Master data'!$A$1:$C$29,2,0),"--")</f>
        <v>--</v>
      </c>
    </row>
    <row r="2147" ht="21.0" customHeight="1">
      <c r="A2147" s="165"/>
      <c r="B2147" s="172"/>
      <c r="C2147" s="414"/>
      <c r="D2147" s="168"/>
      <c r="E2147" s="258" t="str">
        <f>iferror(vlookup(C2147,'Master data'!$A$1:$C$29,3,0),"--")</f>
        <v>--</v>
      </c>
      <c r="F2147" s="258" t="str">
        <f>iferror(vlookup(C2147,'Master data'!$A$1:$C$29,2,0),"--")</f>
        <v>--</v>
      </c>
    </row>
    <row r="2148" ht="21.0" customHeight="1">
      <c r="A2148" s="165"/>
      <c r="B2148" s="172"/>
      <c r="C2148" s="414"/>
      <c r="D2148" s="168"/>
      <c r="E2148" s="258" t="str">
        <f>iferror(vlookup(C2148,'Master data'!$A$1:$C$29,3,0),"--")</f>
        <v>--</v>
      </c>
      <c r="F2148" s="258" t="str">
        <f>iferror(vlookup(C2148,'Master data'!$A$1:$C$29,2,0),"--")</f>
        <v>--</v>
      </c>
    </row>
    <row r="2149" ht="21.0" customHeight="1">
      <c r="A2149" s="165"/>
      <c r="B2149" s="172"/>
      <c r="C2149" s="414"/>
      <c r="D2149" s="168"/>
      <c r="E2149" s="258" t="str">
        <f>iferror(vlookup(C2149,'Master data'!$A$1:$C$29,3,0),"--")</f>
        <v>--</v>
      </c>
      <c r="F2149" s="258" t="str">
        <f>iferror(vlookup(C2149,'Master data'!$A$1:$C$29,2,0),"--")</f>
        <v>--</v>
      </c>
    </row>
    <row r="2150" ht="21.0" customHeight="1">
      <c r="A2150" s="165"/>
      <c r="B2150" s="172"/>
      <c r="C2150" s="414"/>
      <c r="D2150" s="168"/>
      <c r="E2150" s="258" t="str">
        <f>iferror(vlookup(C2150,'Master data'!$A$1:$C$29,3,0),"--")</f>
        <v>--</v>
      </c>
      <c r="F2150" s="258" t="str">
        <f>iferror(vlookup(C2150,'Master data'!$A$1:$C$29,2,0),"--")</f>
        <v>--</v>
      </c>
    </row>
    <row r="2151" ht="21.0" customHeight="1">
      <c r="A2151" s="165"/>
      <c r="B2151" s="172"/>
      <c r="C2151" s="414"/>
      <c r="D2151" s="168"/>
      <c r="E2151" s="258" t="str">
        <f>iferror(vlookup(C2151,'Master data'!$A$1:$C$29,3,0),"--")</f>
        <v>--</v>
      </c>
      <c r="F2151" s="258" t="str">
        <f>iferror(vlookup(C2151,'Master data'!$A$1:$C$29,2,0),"--")</f>
        <v>--</v>
      </c>
    </row>
    <row r="2152" ht="21.0" customHeight="1">
      <c r="A2152" s="165"/>
      <c r="B2152" s="172"/>
      <c r="C2152" s="414"/>
      <c r="D2152" s="168"/>
      <c r="E2152" s="258" t="str">
        <f>iferror(vlookup(C2152,'Master data'!$A$1:$C$29,3,0),"--")</f>
        <v>--</v>
      </c>
      <c r="F2152" s="258" t="str">
        <f>iferror(vlookup(C2152,'Master data'!$A$1:$C$29,2,0),"--")</f>
        <v>--</v>
      </c>
    </row>
    <row r="2153" ht="21.0" customHeight="1">
      <c r="A2153" s="165"/>
      <c r="B2153" s="172"/>
      <c r="C2153" s="414"/>
      <c r="D2153" s="168"/>
      <c r="E2153" s="258" t="str">
        <f>iferror(vlookup(C2153,'Master data'!$A$1:$C$29,3,0),"--")</f>
        <v>--</v>
      </c>
      <c r="F2153" s="258" t="str">
        <f>iferror(vlookup(C2153,'Master data'!$A$1:$C$29,2,0),"--")</f>
        <v>--</v>
      </c>
    </row>
    <row r="2154" ht="21.0" customHeight="1">
      <c r="A2154" s="165"/>
      <c r="B2154" s="172"/>
      <c r="C2154" s="414"/>
      <c r="D2154" s="168"/>
      <c r="E2154" s="258" t="str">
        <f>iferror(vlookup(C2154,'Master data'!$A$1:$C$29,3,0),"--")</f>
        <v>--</v>
      </c>
      <c r="F2154" s="258" t="str">
        <f>iferror(vlookup(C2154,'Master data'!$A$1:$C$29,2,0),"--")</f>
        <v>--</v>
      </c>
    </row>
    <row r="2155" ht="21.0" customHeight="1">
      <c r="A2155" s="165"/>
      <c r="B2155" s="172"/>
      <c r="C2155" s="414"/>
      <c r="D2155" s="168"/>
      <c r="E2155" s="258" t="str">
        <f>iferror(vlookup(C2155,'Master data'!$A$1:$C$29,3,0),"--")</f>
        <v>--</v>
      </c>
      <c r="F2155" s="258" t="str">
        <f>iferror(vlookup(C2155,'Master data'!$A$1:$C$29,2,0),"--")</f>
        <v>--</v>
      </c>
    </row>
    <row r="2156" ht="21.0" customHeight="1">
      <c r="A2156" s="165"/>
      <c r="B2156" s="172"/>
      <c r="C2156" s="414"/>
      <c r="D2156" s="168"/>
      <c r="E2156" s="258" t="str">
        <f>iferror(vlookup(C2156,'Master data'!$A$1:$C$29,3,0),"--")</f>
        <v>--</v>
      </c>
      <c r="F2156" s="258" t="str">
        <f>iferror(vlookup(C2156,'Master data'!$A$1:$C$29,2,0),"--")</f>
        <v>--</v>
      </c>
    </row>
    <row r="2157" ht="21.0" customHeight="1">
      <c r="A2157" s="165"/>
      <c r="B2157" s="172"/>
      <c r="C2157" s="414"/>
      <c r="D2157" s="168"/>
      <c r="E2157" s="258" t="str">
        <f>iferror(vlookup(C2157,'Master data'!$A$1:$C$29,3,0),"--")</f>
        <v>--</v>
      </c>
      <c r="F2157" s="258" t="str">
        <f>iferror(vlookup(C2157,'Master data'!$A$1:$C$29,2,0),"--")</f>
        <v>--</v>
      </c>
    </row>
    <row r="2158" ht="21.0" customHeight="1">
      <c r="A2158" s="165"/>
      <c r="B2158" s="172"/>
      <c r="C2158" s="414"/>
      <c r="D2158" s="168"/>
      <c r="E2158" s="258" t="str">
        <f>iferror(vlookup(C2158,'Master data'!$A$1:$C$29,3,0),"--")</f>
        <v>--</v>
      </c>
      <c r="F2158" s="258" t="str">
        <f>iferror(vlookup(C2158,'Master data'!$A$1:$C$29,2,0),"--")</f>
        <v>--</v>
      </c>
    </row>
    <row r="2159" ht="21.0" customHeight="1">
      <c r="A2159" s="165"/>
      <c r="B2159" s="172"/>
      <c r="C2159" s="414"/>
      <c r="D2159" s="168"/>
      <c r="E2159" s="258" t="str">
        <f>iferror(vlookup(C2159,'Master data'!$A$1:$C$29,3,0),"--")</f>
        <v>--</v>
      </c>
      <c r="F2159" s="258" t="str">
        <f>iferror(vlookup(C2159,'Master data'!$A$1:$C$29,2,0),"--")</f>
        <v>--</v>
      </c>
    </row>
    <row r="2160" ht="21.0" customHeight="1">
      <c r="A2160" s="165"/>
      <c r="B2160" s="172"/>
      <c r="C2160" s="414"/>
      <c r="D2160" s="168"/>
      <c r="E2160" s="258" t="str">
        <f>iferror(vlookup(C2160,'Master data'!$A$1:$C$29,3,0),"--")</f>
        <v>--</v>
      </c>
      <c r="F2160" s="258" t="str">
        <f>iferror(vlookup(C2160,'Master data'!$A$1:$C$29,2,0),"--")</f>
        <v>--</v>
      </c>
    </row>
    <row r="2161" ht="21.0" customHeight="1">
      <c r="A2161" s="165"/>
      <c r="B2161" s="172"/>
      <c r="C2161" s="414"/>
      <c r="D2161" s="168"/>
      <c r="E2161" s="258" t="str">
        <f>iferror(vlookup(C2161,'Master data'!$A$1:$C$29,3,0),"--")</f>
        <v>--</v>
      </c>
      <c r="F2161" s="258" t="str">
        <f>iferror(vlookup(C2161,'Master data'!$A$1:$C$29,2,0),"--")</f>
        <v>--</v>
      </c>
    </row>
    <row r="2162" ht="21.0" customHeight="1">
      <c r="A2162" s="165"/>
      <c r="B2162" s="172"/>
      <c r="C2162" s="414"/>
      <c r="D2162" s="168"/>
      <c r="E2162" s="258" t="str">
        <f>iferror(vlookup(C2162,'Master data'!$A$1:$C$29,3,0),"--")</f>
        <v>--</v>
      </c>
      <c r="F2162" s="258" t="str">
        <f>iferror(vlookup(C2162,'Master data'!$A$1:$C$29,2,0),"--")</f>
        <v>--</v>
      </c>
    </row>
    <row r="2163" ht="21.0" customHeight="1">
      <c r="A2163" s="165"/>
      <c r="B2163" s="172"/>
      <c r="C2163" s="414"/>
      <c r="D2163" s="168"/>
      <c r="E2163" s="258" t="str">
        <f>iferror(vlookup(C2163,'Master data'!$A$1:$C$29,3,0),"--")</f>
        <v>--</v>
      </c>
      <c r="F2163" s="258" t="str">
        <f>iferror(vlookup(C2163,'Master data'!$A$1:$C$29,2,0),"--")</f>
        <v>--</v>
      </c>
    </row>
    <row r="2164" ht="21.0" customHeight="1">
      <c r="A2164" s="165"/>
      <c r="B2164" s="172"/>
      <c r="C2164" s="414"/>
      <c r="D2164" s="168"/>
      <c r="E2164" s="258" t="str">
        <f>iferror(vlookup(C2164,'Master data'!$A$1:$C$29,3,0),"--")</f>
        <v>--</v>
      </c>
      <c r="F2164" s="258" t="str">
        <f>iferror(vlookup(C2164,'Master data'!$A$1:$C$29,2,0),"--")</f>
        <v>--</v>
      </c>
    </row>
    <row r="2165" ht="21.0" customHeight="1">
      <c r="A2165" s="165"/>
      <c r="B2165" s="172"/>
      <c r="C2165" s="414"/>
      <c r="D2165" s="168"/>
      <c r="E2165" s="258" t="str">
        <f>iferror(vlookup(C2165,'Master data'!$A$1:$C$29,3,0),"--")</f>
        <v>--</v>
      </c>
      <c r="F2165" s="258" t="str">
        <f>iferror(vlookup(C2165,'Master data'!$A$1:$C$29,2,0),"--")</f>
        <v>--</v>
      </c>
    </row>
    <row r="2166" ht="21.0" customHeight="1">
      <c r="A2166" s="165"/>
      <c r="B2166" s="172"/>
      <c r="C2166" s="414"/>
      <c r="D2166" s="168"/>
      <c r="E2166" s="258" t="str">
        <f>iferror(vlookup(C2166,'Master data'!$A$1:$C$29,3,0),"--")</f>
        <v>--</v>
      </c>
      <c r="F2166" s="258" t="str">
        <f>iferror(vlookup(C2166,'Master data'!$A$1:$C$29,2,0),"--")</f>
        <v>--</v>
      </c>
    </row>
    <row r="2167" ht="21.0" customHeight="1">
      <c r="A2167" s="165"/>
      <c r="B2167" s="172"/>
      <c r="C2167" s="414"/>
      <c r="D2167" s="168"/>
      <c r="E2167" s="258" t="str">
        <f>iferror(vlookup(C2167,'Master data'!$A$1:$C$29,3,0),"--")</f>
        <v>--</v>
      </c>
      <c r="F2167" s="258" t="str">
        <f>iferror(vlookup(C2167,'Master data'!$A$1:$C$29,2,0),"--")</f>
        <v>--</v>
      </c>
    </row>
    <row r="2168" ht="21.0" customHeight="1">
      <c r="A2168" s="165"/>
      <c r="B2168" s="172"/>
      <c r="C2168" s="414"/>
      <c r="D2168" s="168"/>
      <c r="E2168" s="258" t="str">
        <f>iferror(vlookup(C2168,'Master data'!$A$1:$C$29,3,0),"--")</f>
        <v>--</v>
      </c>
      <c r="F2168" s="258" t="str">
        <f>iferror(vlookup(C2168,'Master data'!$A$1:$C$29,2,0),"--")</f>
        <v>--</v>
      </c>
    </row>
    <row r="2169" ht="21.0" customHeight="1">
      <c r="A2169" s="165"/>
      <c r="B2169" s="172"/>
      <c r="C2169" s="414"/>
      <c r="D2169" s="168"/>
      <c r="E2169" s="258" t="str">
        <f>iferror(vlookup(C2169,'Master data'!$A$1:$C$29,3,0),"--")</f>
        <v>--</v>
      </c>
      <c r="F2169" s="258" t="str">
        <f>iferror(vlookup(C2169,'Master data'!$A$1:$C$29,2,0),"--")</f>
        <v>--</v>
      </c>
    </row>
    <row r="2170" ht="21.0" customHeight="1">
      <c r="A2170" s="165"/>
      <c r="B2170" s="172"/>
      <c r="C2170" s="414"/>
      <c r="D2170" s="168"/>
      <c r="E2170" s="258" t="str">
        <f>iferror(vlookup(C2170,'Master data'!$A$1:$C$29,3,0),"--")</f>
        <v>--</v>
      </c>
      <c r="F2170" s="258" t="str">
        <f>iferror(vlookup(C2170,'Master data'!$A$1:$C$29,2,0),"--")</f>
        <v>--</v>
      </c>
    </row>
    <row r="2171" ht="21.0" customHeight="1">
      <c r="A2171" s="165"/>
      <c r="B2171" s="172"/>
      <c r="C2171" s="414"/>
      <c r="D2171" s="168"/>
      <c r="E2171" s="258" t="str">
        <f>iferror(vlookup(C2171,'Master data'!$A$1:$C$29,3,0),"--")</f>
        <v>--</v>
      </c>
      <c r="F2171" s="258" t="str">
        <f>iferror(vlookup(C2171,'Master data'!$A$1:$C$29,2,0),"--")</f>
        <v>--</v>
      </c>
    </row>
    <row r="2172" ht="21.0" customHeight="1">
      <c r="A2172" s="165"/>
      <c r="B2172" s="172"/>
      <c r="C2172" s="414"/>
      <c r="D2172" s="168"/>
      <c r="E2172" s="258" t="str">
        <f>iferror(vlookup(C2172,'Master data'!$A$1:$C$29,3,0),"--")</f>
        <v>--</v>
      </c>
      <c r="F2172" s="258" t="str">
        <f>iferror(vlookup(C2172,'Master data'!$A$1:$C$29,2,0),"--")</f>
        <v>--</v>
      </c>
    </row>
    <row r="2173" ht="21.0" customHeight="1">
      <c r="A2173" s="165"/>
      <c r="B2173" s="172"/>
      <c r="C2173" s="414"/>
      <c r="D2173" s="168"/>
      <c r="E2173" s="258" t="str">
        <f>iferror(vlookup(C2173,'Master data'!$A$1:$C$29,3,0),"--")</f>
        <v>--</v>
      </c>
      <c r="F2173" s="258" t="str">
        <f>iferror(vlookup(C2173,'Master data'!$A$1:$C$29,2,0),"--")</f>
        <v>--</v>
      </c>
    </row>
    <row r="2174" ht="21.0" customHeight="1">
      <c r="A2174" s="165"/>
      <c r="B2174" s="172"/>
      <c r="C2174" s="414"/>
      <c r="D2174" s="168"/>
      <c r="E2174" s="258" t="str">
        <f>iferror(vlookup(C2174,'Master data'!$A$1:$C$29,3,0),"--")</f>
        <v>--</v>
      </c>
      <c r="F2174" s="258" t="str">
        <f>iferror(vlookup(C2174,'Master data'!$A$1:$C$29,2,0),"--")</f>
        <v>--</v>
      </c>
    </row>
    <row r="2175" ht="21.0" customHeight="1">
      <c r="A2175" s="165"/>
      <c r="B2175" s="172"/>
      <c r="C2175" s="414"/>
      <c r="D2175" s="168"/>
      <c r="E2175" s="258" t="str">
        <f>iferror(vlookup(C2175,'Master data'!$A$1:$C$29,3,0),"--")</f>
        <v>--</v>
      </c>
      <c r="F2175" s="258" t="str">
        <f>iferror(vlookup(C2175,'Master data'!$A$1:$C$29,2,0),"--")</f>
        <v>--</v>
      </c>
    </row>
    <row r="2176" ht="21.0" customHeight="1">
      <c r="A2176" s="165"/>
      <c r="B2176" s="172"/>
      <c r="C2176" s="414"/>
      <c r="D2176" s="168"/>
      <c r="E2176" s="258" t="str">
        <f>iferror(vlookup(C2176,'Master data'!$A$1:$C$29,3,0),"--")</f>
        <v>--</v>
      </c>
      <c r="F2176" s="258" t="str">
        <f>iferror(vlookup(C2176,'Master data'!$A$1:$C$29,2,0),"--")</f>
        <v>--</v>
      </c>
    </row>
    <row r="2177" ht="21.0" customHeight="1">
      <c r="A2177" s="165"/>
      <c r="B2177" s="172"/>
      <c r="C2177" s="414"/>
      <c r="D2177" s="168"/>
      <c r="E2177" s="258" t="str">
        <f>iferror(vlookup(C2177,'Master data'!$A$1:$C$29,3,0),"--")</f>
        <v>--</v>
      </c>
      <c r="F2177" s="258" t="str">
        <f>iferror(vlookup(C2177,'Master data'!$A$1:$C$29,2,0),"--")</f>
        <v>--</v>
      </c>
    </row>
    <row r="2178" ht="21.0" customHeight="1">
      <c r="A2178" s="165"/>
      <c r="B2178" s="172"/>
      <c r="C2178" s="414"/>
      <c r="D2178" s="168"/>
      <c r="E2178" s="258" t="str">
        <f>iferror(vlookup(C2178,'Master data'!$A$1:$C$29,3,0),"--")</f>
        <v>--</v>
      </c>
      <c r="F2178" s="258" t="str">
        <f>iferror(vlookup(C2178,'Master data'!$A$1:$C$29,2,0),"--")</f>
        <v>--</v>
      </c>
    </row>
    <row r="2179" ht="21.0" customHeight="1">
      <c r="A2179" s="165"/>
      <c r="B2179" s="172"/>
      <c r="C2179" s="414"/>
      <c r="D2179" s="168"/>
      <c r="E2179" s="258" t="str">
        <f>iferror(vlookup(C2179,'Master data'!$A$1:$C$29,3,0),"--")</f>
        <v>--</v>
      </c>
      <c r="F2179" s="258" t="str">
        <f>iferror(vlookup(C2179,'Master data'!$A$1:$C$29,2,0),"--")</f>
        <v>--</v>
      </c>
    </row>
    <row r="2180" ht="21.0" customHeight="1">
      <c r="A2180" s="165"/>
      <c r="B2180" s="172"/>
      <c r="C2180" s="414"/>
      <c r="D2180" s="168"/>
      <c r="E2180" s="258" t="str">
        <f>iferror(vlookup(C2180,'Master data'!$A$1:$C$29,3,0),"--")</f>
        <v>--</v>
      </c>
      <c r="F2180" s="258" t="str">
        <f>iferror(vlookup(C2180,'Master data'!$A$1:$C$29,2,0),"--")</f>
        <v>--</v>
      </c>
    </row>
    <row r="2181" ht="21.0" customHeight="1">
      <c r="A2181" s="165"/>
      <c r="B2181" s="172"/>
      <c r="C2181" s="414"/>
      <c r="D2181" s="168"/>
      <c r="E2181" s="258" t="str">
        <f>iferror(vlookup(C2181,'Master data'!$A$1:$C$29,3,0),"--")</f>
        <v>--</v>
      </c>
      <c r="F2181" s="258" t="str">
        <f>iferror(vlookup(C2181,'Master data'!$A$1:$C$29,2,0),"--")</f>
        <v>--</v>
      </c>
    </row>
    <row r="2182" ht="21.0" customHeight="1">
      <c r="A2182" s="165"/>
      <c r="B2182" s="172"/>
      <c r="C2182" s="414"/>
      <c r="D2182" s="168"/>
      <c r="E2182" s="258" t="str">
        <f>iferror(vlookup(C2182,'Master data'!$A$1:$C$29,3,0),"--")</f>
        <v>--</v>
      </c>
      <c r="F2182" s="258" t="str">
        <f>iferror(vlookup(C2182,'Master data'!$A$1:$C$29,2,0),"--")</f>
        <v>--</v>
      </c>
    </row>
    <row r="2183" ht="21.0" customHeight="1">
      <c r="A2183" s="165"/>
      <c r="B2183" s="172"/>
      <c r="C2183" s="414"/>
      <c r="D2183" s="168"/>
      <c r="E2183" s="258" t="str">
        <f>iferror(vlookup(C2183,'Master data'!$A$1:$C$29,3,0),"--")</f>
        <v>--</v>
      </c>
      <c r="F2183" s="258" t="str">
        <f>iferror(vlookup(C2183,'Master data'!$A$1:$C$29,2,0),"--")</f>
        <v>--</v>
      </c>
    </row>
    <row r="2184" ht="21.0" customHeight="1">
      <c r="A2184" s="165"/>
      <c r="B2184" s="172"/>
      <c r="C2184" s="414"/>
      <c r="D2184" s="168"/>
      <c r="E2184" s="258" t="str">
        <f>iferror(vlookup(C2184,'Master data'!$A$1:$C$29,3,0),"--")</f>
        <v>--</v>
      </c>
      <c r="F2184" s="258" t="str">
        <f>iferror(vlookup(C2184,'Master data'!$A$1:$C$29,2,0),"--")</f>
        <v>--</v>
      </c>
    </row>
    <row r="2185" ht="21.0" customHeight="1">
      <c r="A2185" s="165"/>
      <c r="B2185" s="172"/>
      <c r="C2185" s="414"/>
      <c r="D2185" s="168"/>
      <c r="E2185" s="258" t="str">
        <f>iferror(vlookup(C2185,'Master data'!$A$1:$C$29,3,0),"--")</f>
        <v>--</v>
      </c>
      <c r="F2185" s="258" t="str">
        <f>iferror(vlookup(C2185,'Master data'!$A$1:$C$29,2,0),"--")</f>
        <v>--</v>
      </c>
    </row>
    <row r="2186" ht="21.0" customHeight="1">
      <c r="A2186" s="165"/>
      <c r="B2186" s="172"/>
      <c r="C2186" s="414"/>
      <c r="D2186" s="168"/>
      <c r="E2186" s="258" t="str">
        <f>iferror(vlookup(C2186,'Master data'!$A$1:$C$29,3,0),"--")</f>
        <v>--</v>
      </c>
      <c r="F2186" s="258" t="str">
        <f>iferror(vlookup(C2186,'Master data'!$A$1:$C$29,2,0),"--")</f>
        <v>--</v>
      </c>
    </row>
    <row r="2187" ht="21.0" customHeight="1">
      <c r="A2187" s="165"/>
      <c r="B2187" s="172"/>
      <c r="C2187" s="414"/>
      <c r="D2187" s="168"/>
      <c r="E2187" s="258" t="str">
        <f>iferror(vlookup(C2187,'Master data'!$A$1:$C$29,3,0),"--")</f>
        <v>--</v>
      </c>
      <c r="F2187" s="258" t="str">
        <f>iferror(vlookup(C2187,'Master data'!$A$1:$C$29,2,0),"--")</f>
        <v>--</v>
      </c>
    </row>
    <row r="2188" ht="21.0" customHeight="1">
      <c r="A2188" s="165"/>
      <c r="B2188" s="172"/>
      <c r="C2188" s="414"/>
      <c r="D2188" s="168"/>
      <c r="E2188" s="258" t="str">
        <f>iferror(vlookup(C2188,'Master data'!$A$1:$C$29,3,0),"--")</f>
        <v>--</v>
      </c>
      <c r="F2188" s="258" t="str">
        <f>iferror(vlookup(C2188,'Master data'!$A$1:$C$29,2,0),"--")</f>
        <v>--</v>
      </c>
    </row>
    <row r="2189" ht="21.0" customHeight="1">
      <c r="A2189" s="165"/>
      <c r="B2189" s="172"/>
      <c r="C2189" s="414"/>
      <c r="D2189" s="168"/>
      <c r="E2189" s="258" t="str">
        <f>iferror(vlookup(C2189,'Master data'!$A$1:$C$29,3,0),"--")</f>
        <v>--</v>
      </c>
      <c r="F2189" s="258" t="str">
        <f>iferror(vlookup(C2189,'Master data'!$A$1:$C$29,2,0),"--")</f>
        <v>--</v>
      </c>
    </row>
    <row r="2190" ht="21.0" customHeight="1">
      <c r="A2190" s="165"/>
      <c r="B2190" s="172"/>
      <c r="C2190" s="414"/>
      <c r="D2190" s="168"/>
      <c r="E2190" s="258" t="str">
        <f>iferror(vlookup(C2190,'Master data'!$A$1:$C$29,3,0),"--")</f>
        <v>--</v>
      </c>
      <c r="F2190" s="258" t="str">
        <f>iferror(vlookup(C2190,'Master data'!$A$1:$C$29,2,0),"--")</f>
        <v>--</v>
      </c>
    </row>
    <row r="2191" ht="21.0" customHeight="1">
      <c r="A2191" s="165"/>
      <c r="B2191" s="172"/>
      <c r="C2191" s="414"/>
      <c r="D2191" s="168"/>
      <c r="E2191" s="258" t="str">
        <f>iferror(vlookup(C2191,'Master data'!$A$1:$C$29,3,0),"--")</f>
        <v>--</v>
      </c>
      <c r="F2191" s="258" t="str">
        <f>iferror(vlookup(C2191,'Master data'!$A$1:$C$29,2,0),"--")</f>
        <v>--</v>
      </c>
    </row>
    <row r="2192" ht="21.0" customHeight="1">
      <c r="A2192" s="165"/>
      <c r="B2192" s="172"/>
      <c r="C2192" s="414"/>
      <c r="D2192" s="168"/>
      <c r="E2192" s="258" t="str">
        <f>iferror(vlookup(C2192,'Master data'!$A$1:$C$29,3,0),"--")</f>
        <v>--</v>
      </c>
      <c r="F2192" s="258" t="str">
        <f>iferror(vlookup(C2192,'Master data'!$A$1:$C$29,2,0),"--")</f>
        <v>--</v>
      </c>
    </row>
    <row r="2193" ht="21.0" customHeight="1">
      <c r="A2193" s="165"/>
      <c r="B2193" s="172"/>
      <c r="C2193" s="414"/>
      <c r="D2193" s="168"/>
      <c r="E2193" s="258" t="str">
        <f>iferror(vlookup(C2193,'Master data'!$A$1:$C$29,3,0),"--")</f>
        <v>--</v>
      </c>
      <c r="F2193" s="258" t="str">
        <f>iferror(vlookup(C2193,'Master data'!$A$1:$C$29,2,0),"--")</f>
        <v>--</v>
      </c>
    </row>
    <row r="2194" ht="21.0" customHeight="1">
      <c r="A2194" s="165"/>
      <c r="B2194" s="172"/>
      <c r="C2194" s="414"/>
      <c r="D2194" s="168"/>
      <c r="E2194" s="258" t="str">
        <f>iferror(vlookup(C2194,'Master data'!$A$1:$C$29,3,0),"--")</f>
        <v>--</v>
      </c>
      <c r="F2194" s="258" t="str">
        <f>iferror(vlookup(C2194,'Master data'!$A$1:$C$29,2,0),"--")</f>
        <v>--</v>
      </c>
    </row>
    <row r="2195" ht="21.0" customHeight="1">
      <c r="A2195" s="165"/>
      <c r="B2195" s="172"/>
      <c r="C2195" s="414"/>
      <c r="D2195" s="168"/>
      <c r="E2195" s="258" t="str">
        <f>iferror(vlookup(C2195,'Master data'!$A$1:$C$29,3,0),"--")</f>
        <v>--</v>
      </c>
      <c r="F2195" s="258" t="str">
        <f>iferror(vlookup(C2195,'Master data'!$A$1:$C$29,2,0),"--")</f>
        <v>--</v>
      </c>
    </row>
    <row r="2196" ht="21.0" customHeight="1">
      <c r="A2196" s="165"/>
      <c r="B2196" s="172"/>
      <c r="C2196" s="414"/>
      <c r="D2196" s="168"/>
      <c r="E2196" s="258" t="str">
        <f>iferror(vlookup(C2196,'Master data'!$A$1:$C$29,3,0),"--")</f>
        <v>--</v>
      </c>
      <c r="F2196" s="258" t="str">
        <f>iferror(vlookup(C2196,'Master data'!$A$1:$C$29,2,0),"--")</f>
        <v>--</v>
      </c>
    </row>
    <row r="2197" ht="21.0" customHeight="1">
      <c r="A2197" s="165"/>
      <c r="B2197" s="172"/>
      <c r="C2197" s="414"/>
      <c r="D2197" s="168"/>
      <c r="E2197" s="258" t="str">
        <f>iferror(vlookup(C2197,'Master data'!$A$1:$C$29,3,0),"--")</f>
        <v>--</v>
      </c>
      <c r="F2197" s="258" t="str">
        <f>iferror(vlookup(C2197,'Master data'!$A$1:$C$29,2,0),"--")</f>
        <v>--</v>
      </c>
    </row>
    <row r="2198" ht="21.0" customHeight="1">
      <c r="A2198" s="165"/>
      <c r="B2198" s="172"/>
      <c r="C2198" s="414"/>
      <c r="D2198" s="168"/>
      <c r="E2198" s="258" t="str">
        <f>iferror(vlookup(C2198,'Master data'!$A$1:$C$29,3,0),"--")</f>
        <v>--</v>
      </c>
      <c r="F2198" s="258" t="str">
        <f>iferror(vlookup(C2198,'Master data'!$A$1:$C$29,2,0),"--")</f>
        <v>--</v>
      </c>
    </row>
    <row r="2199" ht="21.0" customHeight="1">
      <c r="A2199" s="165"/>
      <c r="B2199" s="172"/>
      <c r="C2199" s="414"/>
      <c r="D2199" s="168"/>
      <c r="E2199" s="258" t="str">
        <f>iferror(vlookup(C2199,'Master data'!$A$1:$C$29,3,0),"--")</f>
        <v>--</v>
      </c>
      <c r="F2199" s="258" t="str">
        <f>iferror(vlookup(C2199,'Master data'!$A$1:$C$29,2,0),"--")</f>
        <v>--</v>
      </c>
    </row>
    <row r="2200" ht="21.0" customHeight="1">
      <c r="A2200" s="165"/>
      <c r="B2200" s="172"/>
      <c r="C2200" s="414"/>
      <c r="D2200" s="168"/>
      <c r="E2200" s="258" t="str">
        <f>iferror(vlookup(C2200,'Master data'!$A$1:$C$29,3,0),"--")</f>
        <v>--</v>
      </c>
      <c r="F2200" s="258" t="str">
        <f>iferror(vlookup(C2200,'Master data'!$A$1:$C$29,2,0),"--")</f>
        <v>--</v>
      </c>
    </row>
    <row r="2201" ht="21.0" customHeight="1">
      <c r="A2201" s="165"/>
      <c r="B2201" s="172"/>
      <c r="C2201" s="414"/>
      <c r="D2201" s="168"/>
      <c r="E2201" s="258" t="str">
        <f>iferror(vlookup(C2201,'Master data'!$A$1:$C$29,3,0),"--")</f>
        <v>--</v>
      </c>
      <c r="F2201" s="258" t="str">
        <f>iferror(vlookup(C2201,'Master data'!$A$1:$C$29,2,0),"--")</f>
        <v>--</v>
      </c>
    </row>
    <row r="2202" ht="21.0" customHeight="1">
      <c r="A2202" s="165"/>
      <c r="B2202" s="172"/>
      <c r="C2202" s="414"/>
      <c r="D2202" s="168"/>
      <c r="E2202" s="258" t="str">
        <f>iferror(vlookup(C2202,'Master data'!$A$1:$C$29,3,0),"--")</f>
        <v>--</v>
      </c>
      <c r="F2202" s="258" t="str">
        <f>iferror(vlookup(C2202,'Master data'!$A$1:$C$29,2,0),"--")</f>
        <v>--</v>
      </c>
    </row>
    <row r="2203" ht="21.0" customHeight="1">
      <c r="A2203" s="165"/>
      <c r="B2203" s="172"/>
      <c r="C2203" s="414"/>
      <c r="D2203" s="168"/>
      <c r="E2203" s="258" t="str">
        <f>iferror(vlookup(C2203,'Master data'!$A$1:$C$29,3,0),"--")</f>
        <v>--</v>
      </c>
      <c r="F2203" s="258" t="str">
        <f>iferror(vlookup(C2203,'Master data'!$A$1:$C$29,2,0),"--")</f>
        <v>--</v>
      </c>
    </row>
    <row r="2204" ht="21.0" customHeight="1">
      <c r="A2204" s="165"/>
      <c r="B2204" s="172"/>
      <c r="C2204" s="414"/>
      <c r="D2204" s="168"/>
      <c r="E2204" s="258" t="str">
        <f>iferror(vlookup(C2204,'Master data'!$A$1:$C$29,3,0),"--")</f>
        <v>--</v>
      </c>
      <c r="F2204" s="258" t="str">
        <f>iferror(vlookup(C2204,'Master data'!$A$1:$C$29,2,0),"--")</f>
        <v>--</v>
      </c>
    </row>
    <row r="2205" ht="21.0" customHeight="1">
      <c r="A2205" s="165"/>
      <c r="B2205" s="172"/>
      <c r="C2205" s="414"/>
      <c r="D2205" s="168"/>
      <c r="E2205" s="258" t="str">
        <f>iferror(vlookup(C2205,'Master data'!$A$1:$C$29,3,0),"--")</f>
        <v>--</v>
      </c>
      <c r="F2205" s="258" t="str">
        <f>iferror(vlookup(C2205,'Master data'!$A$1:$C$29,2,0),"--")</f>
        <v>--</v>
      </c>
    </row>
    <row r="2206" ht="21.0" customHeight="1">
      <c r="A2206" s="165"/>
      <c r="B2206" s="172"/>
      <c r="C2206" s="414"/>
      <c r="D2206" s="168"/>
      <c r="E2206" s="258" t="str">
        <f>iferror(vlookup(C2206,'Master data'!$A$1:$C$29,3,0),"--")</f>
        <v>--</v>
      </c>
      <c r="F2206" s="258" t="str">
        <f>iferror(vlookup(C2206,'Master data'!$A$1:$C$29,2,0),"--")</f>
        <v>--</v>
      </c>
    </row>
    <row r="2207" ht="21.0" customHeight="1">
      <c r="A2207" s="165"/>
      <c r="B2207" s="172"/>
      <c r="C2207" s="414"/>
      <c r="D2207" s="168"/>
      <c r="E2207" s="258" t="str">
        <f>iferror(vlookup(C2207,'Master data'!$A$1:$C$29,3,0),"--")</f>
        <v>--</v>
      </c>
      <c r="F2207" s="258" t="str">
        <f>iferror(vlookup(C2207,'Master data'!$A$1:$C$29,2,0),"--")</f>
        <v>--</v>
      </c>
    </row>
    <row r="2208" ht="21.0" customHeight="1">
      <c r="A2208" s="165"/>
      <c r="B2208" s="172"/>
      <c r="C2208" s="414"/>
      <c r="D2208" s="168"/>
      <c r="E2208" s="258" t="str">
        <f>iferror(vlookup(C2208,'Master data'!$A$1:$C$29,3,0),"--")</f>
        <v>--</v>
      </c>
      <c r="F2208" s="258" t="str">
        <f>iferror(vlookup(C2208,'Master data'!$A$1:$C$29,2,0),"--")</f>
        <v>--</v>
      </c>
    </row>
    <row r="2209" ht="21.0" customHeight="1">
      <c r="A2209" s="165"/>
      <c r="B2209" s="172"/>
      <c r="C2209" s="414"/>
      <c r="D2209" s="168"/>
      <c r="E2209" s="258" t="str">
        <f>iferror(vlookup(C2209,'Master data'!$A$1:$C$29,3,0),"--")</f>
        <v>--</v>
      </c>
      <c r="F2209" s="258" t="str">
        <f>iferror(vlookup(C2209,'Master data'!$A$1:$C$29,2,0),"--")</f>
        <v>--</v>
      </c>
    </row>
    <row r="2210" ht="21.0" customHeight="1">
      <c r="A2210" s="165"/>
      <c r="B2210" s="172"/>
      <c r="C2210" s="414"/>
      <c r="D2210" s="168"/>
      <c r="E2210" s="258" t="str">
        <f>iferror(vlookup(C2210,'Master data'!$A$1:$C$29,3,0),"--")</f>
        <v>--</v>
      </c>
      <c r="F2210" s="258" t="str">
        <f>iferror(vlookup(C2210,'Master data'!$A$1:$C$29,2,0),"--")</f>
        <v>--</v>
      </c>
    </row>
    <row r="2211" ht="21.0" customHeight="1">
      <c r="A2211" s="165"/>
      <c r="B2211" s="172"/>
      <c r="C2211" s="414"/>
      <c r="D2211" s="168"/>
      <c r="E2211" s="258" t="str">
        <f>iferror(vlookup(C2211,'Master data'!$A$1:$C$29,3,0),"--")</f>
        <v>--</v>
      </c>
      <c r="F2211" s="258" t="str">
        <f>iferror(vlookup(C2211,'Master data'!$A$1:$C$29,2,0),"--")</f>
        <v>--</v>
      </c>
    </row>
    <row r="2212" ht="21.0" customHeight="1">
      <c r="A2212" s="165"/>
      <c r="B2212" s="172"/>
      <c r="C2212" s="414"/>
      <c r="D2212" s="168"/>
      <c r="E2212" s="258" t="str">
        <f>iferror(vlookup(C2212,'Master data'!$A$1:$C$29,3,0),"--")</f>
        <v>--</v>
      </c>
      <c r="F2212" s="258" t="str">
        <f>iferror(vlookup(C2212,'Master data'!$A$1:$C$29,2,0),"--")</f>
        <v>--</v>
      </c>
    </row>
    <row r="2213" ht="21.0" customHeight="1">
      <c r="A2213" s="165"/>
      <c r="B2213" s="172"/>
      <c r="C2213" s="414"/>
      <c r="D2213" s="168"/>
      <c r="E2213" s="258" t="str">
        <f>iferror(vlookup(C2213,'Master data'!$A$1:$C$29,3,0),"--")</f>
        <v>--</v>
      </c>
      <c r="F2213" s="258" t="str">
        <f>iferror(vlookup(C2213,'Master data'!$A$1:$C$29,2,0),"--")</f>
        <v>--</v>
      </c>
    </row>
    <row r="2214" ht="21.0" customHeight="1">
      <c r="A2214" s="165"/>
      <c r="B2214" s="172"/>
      <c r="C2214" s="414"/>
      <c r="D2214" s="168"/>
      <c r="E2214" s="258" t="str">
        <f>iferror(vlookup(C2214,'Master data'!$A$1:$C$29,3,0),"--")</f>
        <v>--</v>
      </c>
      <c r="F2214" s="258" t="str">
        <f>iferror(vlookup(C2214,'Master data'!$A$1:$C$29,2,0),"--")</f>
        <v>--</v>
      </c>
    </row>
    <row r="2215" ht="21.0" customHeight="1">
      <c r="A2215" s="165"/>
      <c r="B2215" s="172"/>
      <c r="C2215" s="414"/>
      <c r="D2215" s="168"/>
      <c r="E2215" s="258" t="str">
        <f>iferror(vlookup(C2215,'Master data'!$A$1:$C$29,3,0),"--")</f>
        <v>--</v>
      </c>
      <c r="F2215" s="258" t="str">
        <f>iferror(vlookup(C2215,'Master data'!$A$1:$C$29,2,0),"--")</f>
        <v>--</v>
      </c>
    </row>
    <row r="2216" ht="21.0" customHeight="1">
      <c r="A2216" s="165"/>
      <c r="B2216" s="172"/>
      <c r="C2216" s="414"/>
      <c r="D2216" s="168"/>
      <c r="E2216" s="258" t="str">
        <f>iferror(vlookup(C2216,'Master data'!$A$1:$C$29,3,0),"--")</f>
        <v>--</v>
      </c>
      <c r="F2216" s="258" t="str">
        <f>iferror(vlookup(C2216,'Master data'!$A$1:$C$29,2,0),"--")</f>
        <v>--</v>
      </c>
    </row>
    <row r="2217" ht="21.0" customHeight="1">
      <c r="A2217" s="165"/>
      <c r="B2217" s="172"/>
      <c r="C2217" s="414"/>
      <c r="D2217" s="168"/>
      <c r="E2217" s="258" t="str">
        <f>iferror(vlookup(C2217,'Master data'!$A$1:$C$29,3,0),"--")</f>
        <v>--</v>
      </c>
      <c r="F2217" s="258" t="str">
        <f>iferror(vlookup(C2217,'Master data'!$A$1:$C$29,2,0),"--")</f>
        <v>--</v>
      </c>
    </row>
    <row r="2218" ht="21.0" customHeight="1">
      <c r="A2218" s="165"/>
      <c r="B2218" s="172"/>
      <c r="C2218" s="414"/>
      <c r="D2218" s="168"/>
      <c r="E2218" s="258" t="str">
        <f>iferror(vlookup(C2218,'Master data'!$A$1:$C$29,3,0),"--")</f>
        <v>--</v>
      </c>
      <c r="F2218" s="258" t="str">
        <f>iferror(vlookup(C2218,'Master data'!$A$1:$C$29,2,0),"--")</f>
        <v>--</v>
      </c>
    </row>
    <row r="2219" ht="21.0" customHeight="1">
      <c r="A2219" s="165"/>
      <c r="B2219" s="172"/>
      <c r="C2219" s="414"/>
      <c r="D2219" s="168"/>
      <c r="E2219" s="258" t="str">
        <f>iferror(vlookup(C2219,'Master data'!$A$1:$C$29,3,0),"--")</f>
        <v>--</v>
      </c>
      <c r="F2219" s="258" t="str">
        <f>iferror(vlookup(C2219,'Master data'!$A$1:$C$29,2,0),"--")</f>
        <v>--</v>
      </c>
    </row>
    <row r="2220" ht="21.0" customHeight="1">
      <c r="A2220" s="165"/>
      <c r="B2220" s="172"/>
      <c r="C2220" s="414"/>
      <c r="D2220" s="168"/>
      <c r="E2220" s="258" t="str">
        <f>iferror(vlookup(C2220,'Master data'!$A$1:$C$29,3,0),"--")</f>
        <v>--</v>
      </c>
      <c r="F2220" s="258" t="str">
        <f>iferror(vlookup(C2220,'Master data'!$A$1:$C$29,2,0),"--")</f>
        <v>--</v>
      </c>
    </row>
    <row r="2221" ht="21.0" customHeight="1">
      <c r="A2221" s="165"/>
      <c r="B2221" s="172"/>
      <c r="C2221" s="414"/>
      <c r="D2221" s="168"/>
      <c r="E2221" s="258" t="str">
        <f>iferror(vlookup(C2221,'Master data'!$A$1:$C$29,3,0),"--")</f>
        <v>--</v>
      </c>
      <c r="F2221" s="258" t="str">
        <f>iferror(vlookup(C2221,'Master data'!$A$1:$C$29,2,0),"--")</f>
        <v>--</v>
      </c>
    </row>
    <row r="2222" ht="21.0" customHeight="1">
      <c r="A2222" s="165"/>
      <c r="B2222" s="172"/>
      <c r="C2222" s="414"/>
      <c r="D2222" s="168"/>
      <c r="E2222" s="258" t="str">
        <f>iferror(vlookup(C2222,'Master data'!$A$1:$C$29,3,0),"--")</f>
        <v>--</v>
      </c>
      <c r="F2222" s="258" t="str">
        <f>iferror(vlookup(C2222,'Master data'!$A$1:$C$29,2,0),"--")</f>
        <v>--</v>
      </c>
    </row>
    <row r="2223" ht="21.0" customHeight="1">
      <c r="A2223" s="165"/>
      <c r="B2223" s="172"/>
      <c r="C2223" s="414"/>
      <c r="D2223" s="168"/>
      <c r="E2223" s="258" t="str">
        <f>iferror(vlookup(C2223,'Master data'!$A$1:$C$29,3,0),"--")</f>
        <v>--</v>
      </c>
      <c r="F2223" s="258" t="str">
        <f>iferror(vlookup(C2223,'Master data'!$A$1:$C$29,2,0),"--")</f>
        <v>--</v>
      </c>
    </row>
    <row r="2224" ht="21.0" customHeight="1">
      <c r="A2224" s="165"/>
      <c r="B2224" s="172"/>
      <c r="C2224" s="414"/>
      <c r="D2224" s="168"/>
      <c r="E2224" s="258" t="str">
        <f>iferror(vlookup(C2224,'Master data'!$A$1:$C$29,3,0),"--")</f>
        <v>--</v>
      </c>
      <c r="F2224" s="258" t="str">
        <f>iferror(vlookup(C2224,'Master data'!$A$1:$C$29,2,0),"--")</f>
        <v>--</v>
      </c>
    </row>
    <row r="2225" ht="21.0" customHeight="1">
      <c r="A2225" s="165"/>
      <c r="B2225" s="172"/>
      <c r="C2225" s="414"/>
      <c r="D2225" s="168"/>
      <c r="E2225" s="258" t="str">
        <f>iferror(vlookup(C2225,'Master data'!$A$1:$C$29,3,0),"--")</f>
        <v>--</v>
      </c>
      <c r="F2225" s="258" t="str">
        <f>iferror(vlookup(C2225,'Master data'!$A$1:$C$29,2,0),"--")</f>
        <v>--</v>
      </c>
    </row>
    <row r="2226" ht="21.0" customHeight="1">
      <c r="A2226" s="165"/>
      <c r="B2226" s="172"/>
      <c r="C2226" s="414"/>
      <c r="D2226" s="168"/>
      <c r="E2226" s="258" t="str">
        <f>iferror(vlookup(C2226,'Master data'!$A$1:$C$29,3,0),"--")</f>
        <v>--</v>
      </c>
      <c r="F2226" s="258" t="str">
        <f>iferror(vlookup(C2226,'Master data'!$A$1:$C$29,2,0),"--")</f>
        <v>--</v>
      </c>
    </row>
    <row r="2227" ht="21.0" customHeight="1">
      <c r="A2227" s="165"/>
      <c r="B2227" s="172"/>
      <c r="C2227" s="414"/>
      <c r="D2227" s="168"/>
      <c r="E2227" s="258" t="str">
        <f>iferror(vlookup(C2227,'Master data'!$A$1:$C$29,3,0),"--")</f>
        <v>--</v>
      </c>
      <c r="F2227" s="258" t="str">
        <f>iferror(vlookup(C2227,'Master data'!$A$1:$C$29,2,0),"--")</f>
        <v>--</v>
      </c>
    </row>
    <row r="2228" ht="21.0" customHeight="1">
      <c r="A2228" s="165"/>
      <c r="B2228" s="172"/>
      <c r="C2228" s="414"/>
      <c r="D2228" s="168"/>
      <c r="E2228" s="258" t="str">
        <f>iferror(vlookup(C2228,'Master data'!$A$1:$C$29,3,0),"--")</f>
        <v>--</v>
      </c>
      <c r="F2228" s="258" t="str">
        <f>iferror(vlookup(C2228,'Master data'!$A$1:$C$29,2,0),"--")</f>
        <v>--</v>
      </c>
    </row>
    <row r="2229" ht="21.0" customHeight="1">
      <c r="A2229" s="165"/>
      <c r="B2229" s="172"/>
      <c r="C2229" s="414"/>
      <c r="D2229" s="168"/>
      <c r="E2229" s="258" t="str">
        <f>iferror(vlookup(C2229,'Master data'!$A$1:$C$29,3,0),"--")</f>
        <v>--</v>
      </c>
      <c r="F2229" s="258" t="str">
        <f>iferror(vlookup(C2229,'Master data'!$A$1:$C$29,2,0),"--")</f>
        <v>--</v>
      </c>
    </row>
    <row r="2230" ht="21.0" customHeight="1">
      <c r="A2230" s="165"/>
      <c r="B2230" s="172"/>
      <c r="C2230" s="414"/>
      <c r="D2230" s="168"/>
      <c r="E2230" s="258" t="str">
        <f>iferror(vlookup(C2230,'Master data'!$A$1:$C$29,3,0),"--")</f>
        <v>--</v>
      </c>
      <c r="F2230" s="258" t="str">
        <f>iferror(vlookup(C2230,'Master data'!$A$1:$C$29,2,0),"--")</f>
        <v>--</v>
      </c>
    </row>
    <row r="2231" ht="21.0" customHeight="1">
      <c r="A2231" s="165"/>
      <c r="B2231" s="172"/>
      <c r="C2231" s="414"/>
      <c r="D2231" s="168"/>
      <c r="E2231" s="258" t="str">
        <f>iferror(vlookup(C2231,'Master data'!$A$1:$C$29,3,0),"--")</f>
        <v>--</v>
      </c>
      <c r="F2231" s="258" t="str">
        <f>iferror(vlookup(C2231,'Master data'!$A$1:$C$29,2,0),"--")</f>
        <v>--</v>
      </c>
    </row>
    <row r="2232" ht="21.0" customHeight="1">
      <c r="A2232" s="165"/>
      <c r="B2232" s="172"/>
      <c r="C2232" s="414"/>
      <c r="D2232" s="168"/>
      <c r="E2232" s="258" t="str">
        <f>iferror(vlookup(C2232,'Master data'!$A$1:$C$29,3,0),"--")</f>
        <v>--</v>
      </c>
      <c r="F2232" s="258" t="str">
        <f>iferror(vlookup(C2232,'Master data'!$A$1:$C$29,2,0),"--")</f>
        <v>--</v>
      </c>
    </row>
    <row r="2233" ht="21.0" customHeight="1">
      <c r="A2233" s="165"/>
      <c r="B2233" s="172"/>
      <c r="C2233" s="414"/>
      <c r="D2233" s="168"/>
      <c r="E2233" s="258" t="str">
        <f>iferror(vlookup(C2233,'Master data'!$A$1:$C$29,3,0),"--")</f>
        <v>--</v>
      </c>
      <c r="F2233" s="258" t="str">
        <f>iferror(vlookup(C2233,'Master data'!$A$1:$C$29,2,0),"--")</f>
        <v>--</v>
      </c>
    </row>
    <row r="2234" ht="21.0" customHeight="1">
      <c r="A2234" s="165"/>
      <c r="B2234" s="172"/>
      <c r="C2234" s="414"/>
      <c r="D2234" s="168"/>
      <c r="E2234" s="258" t="str">
        <f>iferror(vlookup(C2234,'Master data'!$A$1:$C$29,3,0),"--")</f>
        <v>--</v>
      </c>
      <c r="F2234" s="258" t="str">
        <f>iferror(vlookup(C2234,'Master data'!$A$1:$C$29,2,0),"--")</f>
        <v>--</v>
      </c>
    </row>
    <row r="2235" ht="21.0" customHeight="1">
      <c r="A2235" s="165"/>
      <c r="B2235" s="172"/>
      <c r="C2235" s="414"/>
      <c r="D2235" s="168"/>
      <c r="E2235" s="258" t="str">
        <f>iferror(vlookup(C2235,'Master data'!$A$1:$C$29,3,0),"--")</f>
        <v>--</v>
      </c>
      <c r="F2235" s="258" t="str">
        <f>iferror(vlookup(C2235,'Master data'!$A$1:$C$29,2,0),"--")</f>
        <v>--</v>
      </c>
    </row>
    <row r="2236" ht="21.0" customHeight="1">
      <c r="A2236" s="165"/>
      <c r="B2236" s="172"/>
      <c r="C2236" s="414"/>
      <c r="D2236" s="168"/>
      <c r="E2236" s="258" t="str">
        <f>iferror(vlookup(C2236,'Master data'!$A$1:$C$29,3,0),"--")</f>
        <v>--</v>
      </c>
      <c r="F2236" s="258" t="str">
        <f>iferror(vlookup(C2236,'Master data'!$A$1:$C$29,2,0),"--")</f>
        <v>--</v>
      </c>
    </row>
    <row r="2237" ht="21.0" customHeight="1">
      <c r="A2237" s="165"/>
      <c r="B2237" s="172"/>
      <c r="C2237" s="414"/>
      <c r="D2237" s="168"/>
      <c r="E2237" s="258" t="str">
        <f>iferror(vlookup(C2237,'Master data'!$A$1:$C$29,3,0),"--")</f>
        <v>--</v>
      </c>
      <c r="F2237" s="258" t="str">
        <f>iferror(vlookup(C2237,'Master data'!$A$1:$C$29,2,0),"--")</f>
        <v>--</v>
      </c>
    </row>
    <row r="2238" ht="21.0" customHeight="1">
      <c r="A2238" s="165"/>
      <c r="B2238" s="172"/>
      <c r="C2238" s="414"/>
      <c r="D2238" s="168"/>
      <c r="E2238" s="258" t="str">
        <f>iferror(vlookup(C2238,'Master data'!$A$1:$C$29,3,0),"--")</f>
        <v>--</v>
      </c>
      <c r="F2238" s="258" t="str">
        <f>iferror(vlookup(C2238,'Master data'!$A$1:$C$29,2,0),"--")</f>
        <v>--</v>
      </c>
    </row>
    <row r="2239" ht="21.0" customHeight="1">
      <c r="A2239" s="165"/>
      <c r="B2239" s="172"/>
      <c r="C2239" s="414"/>
      <c r="D2239" s="168"/>
      <c r="E2239" s="258" t="str">
        <f>iferror(vlookup(C2239,'Master data'!$A$1:$C$29,3,0),"--")</f>
        <v>--</v>
      </c>
      <c r="F2239" s="258" t="str">
        <f>iferror(vlookup(C2239,'Master data'!$A$1:$C$29,2,0),"--")</f>
        <v>--</v>
      </c>
    </row>
    <row r="2240" ht="21.0" customHeight="1">
      <c r="A2240" s="165"/>
      <c r="B2240" s="172"/>
      <c r="C2240" s="414"/>
      <c r="D2240" s="168"/>
      <c r="E2240" s="258" t="str">
        <f>iferror(vlookup(C2240,'Master data'!$A$1:$C$29,3,0),"--")</f>
        <v>--</v>
      </c>
      <c r="F2240" s="258" t="str">
        <f>iferror(vlookup(C2240,'Master data'!$A$1:$C$29,2,0),"--")</f>
        <v>--</v>
      </c>
    </row>
    <row r="2241" ht="21.0" customHeight="1">
      <c r="A2241" s="165"/>
      <c r="B2241" s="172"/>
      <c r="C2241" s="414"/>
      <c r="D2241" s="168"/>
      <c r="E2241" s="258" t="str">
        <f>iferror(vlookup(C2241,'Master data'!$A$1:$C$29,3,0),"--")</f>
        <v>--</v>
      </c>
      <c r="F2241" s="258" t="str">
        <f>iferror(vlookup(C2241,'Master data'!$A$1:$C$29,2,0),"--")</f>
        <v>--</v>
      </c>
    </row>
    <row r="2242" ht="21.0" customHeight="1">
      <c r="A2242" s="165"/>
      <c r="B2242" s="172"/>
      <c r="C2242" s="414"/>
      <c r="D2242" s="168"/>
      <c r="E2242" s="258" t="str">
        <f>iferror(vlookup(C2242,'Master data'!$A$1:$C$29,3,0),"--")</f>
        <v>--</v>
      </c>
      <c r="F2242" s="258" t="str">
        <f>iferror(vlookup(C2242,'Master data'!$A$1:$C$29,2,0),"--")</f>
        <v>--</v>
      </c>
    </row>
    <row r="2243" ht="21.0" customHeight="1">
      <c r="A2243" s="165"/>
      <c r="B2243" s="172"/>
      <c r="C2243" s="414"/>
      <c r="D2243" s="168"/>
      <c r="E2243" s="258" t="str">
        <f>iferror(vlookup(C2243,'Master data'!$A$1:$C$29,3,0),"--")</f>
        <v>--</v>
      </c>
      <c r="F2243" s="258" t="str">
        <f>iferror(vlookup(C2243,'Master data'!$A$1:$C$29,2,0),"--")</f>
        <v>--</v>
      </c>
    </row>
    <row r="2244" ht="21.0" customHeight="1">
      <c r="A2244" s="165"/>
      <c r="B2244" s="172"/>
      <c r="C2244" s="414"/>
      <c r="D2244" s="168"/>
      <c r="E2244" s="258" t="str">
        <f>iferror(vlookup(C2244,'Master data'!$A$1:$C$29,3,0),"--")</f>
        <v>--</v>
      </c>
      <c r="F2244" s="258" t="str">
        <f>iferror(vlookup(C2244,'Master data'!$A$1:$C$29,2,0),"--")</f>
        <v>--</v>
      </c>
    </row>
    <row r="2245" ht="21.0" customHeight="1">
      <c r="A2245" s="165"/>
      <c r="B2245" s="172"/>
      <c r="C2245" s="414"/>
      <c r="D2245" s="168"/>
      <c r="E2245" s="258" t="str">
        <f>iferror(vlookup(C2245,'Master data'!$A$1:$C$29,3,0),"--")</f>
        <v>--</v>
      </c>
      <c r="F2245" s="258" t="str">
        <f>iferror(vlookup(C2245,'Master data'!$A$1:$C$29,2,0),"--")</f>
        <v>--</v>
      </c>
    </row>
    <row r="2246" ht="21.0" customHeight="1">
      <c r="A2246" s="165"/>
      <c r="B2246" s="172"/>
      <c r="C2246" s="414"/>
      <c r="D2246" s="168"/>
      <c r="E2246" s="258" t="str">
        <f>iferror(vlookup(C2246,'Master data'!$A$1:$C$29,3,0),"--")</f>
        <v>--</v>
      </c>
      <c r="F2246" s="258" t="str">
        <f>iferror(vlookup(C2246,'Master data'!$A$1:$C$29,2,0),"--")</f>
        <v>--</v>
      </c>
    </row>
    <row r="2247" ht="21.0" customHeight="1">
      <c r="A2247" s="165"/>
      <c r="B2247" s="172"/>
      <c r="C2247" s="414"/>
      <c r="D2247" s="168"/>
      <c r="E2247" s="258" t="str">
        <f>iferror(vlookup(C2247,'Master data'!$A$1:$C$29,3,0),"--")</f>
        <v>--</v>
      </c>
      <c r="F2247" s="258" t="str">
        <f>iferror(vlookup(C2247,'Master data'!$A$1:$C$29,2,0),"--")</f>
        <v>--</v>
      </c>
    </row>
    <row r="2248" ht="21.0" customHeight="1">
      <c r="A2248" s="165"/>
      <c r="B2248" s="172"/>
      <c r="C2248" s="414"/>
      <c r="D2248" s="168"/>
      <c r="E2248" s="258" t="str">
        <f>iferror(vlookup(C2248,'Master data'!$A$1:$C$29,3,0),"--")</f>
        <v>--</v>
      </c>
      <c r="F2248" s="258" t="str">
        <f>iferror(vlookup(C2248,'Master data'!$A$1:$C$29,2,0),"--")</f>
        <v>--</v>
      </c>
    </row>
    <row r="2249" ht="21.0" customHeight="1">
      <c r="A2249" s="165"/>
      <c r="B2249" s="172"/>
      <c r="C2249" s="414"/>
      <c r="D2249" s="168"/>
      <c r="E2249" s="258" t="str">
        <f>iferror(vlookup(C2249,'Master data'!$A$1:$C$29,3,0),"--")</f>
        <v>--</v>
      </c>
      <c r="F2249" s="258" t="str">
        <f>iferror(vlookup(C2249,'Master data'!$A$1:$C$29,2,0),"--")</f>
        <v>--</v>
      </c>
    </row>
    <row r="2250" ht="21.0" customHeight="1">
      <c r="A2250" s="165"/>
      <c r="B2250" s="172"/>
      <c r="C2250" s="414"/>
      <c r="D2250" s="168"/>
      <c r="E2250" s="258" t="str">
        <f>iferror(vlookup(C2250,'Master data'!$A$1:$C$29,3,0),"--")</f>
        <v>--</v>
      </c>
      <c r="F2250" s="258" t="str">
        <f>iferror(vlookup(C2250,'Master data'!$A$1:$C$29,2,0),"--")</f>
        <v>--</v>
      </c>
    </row>
    <row r="2251" ht="21.0" customHeight="1">
      <c r="A2251" s="165"/>
      <c r="B2251" s="172"/>
      <c r="C2251" s="414"/>
      <c r="D2251" s="168"/>
      <c r="E2251" s="258" t="str">
        <f>iferror(vlookup(C2251,'Master data'!$A$1:$C$29,3,0),"--")</f>
        <v>--</v>
      </c>
      <c r="F2251" s="258" t="str">
        <f>iferror(vlookup(C2251,'Master data'!$A$1:$C$29,2,0),"--")</f>
        <v>--</v>
      </c>
    </row>
    <row r="2252" ht="21.0" customHeight="1">
      <c r="A2252" s="165"/>
      <c r="B2252" s="172"/>
      <c r="C2252" s="414"/>
      <c r="D2252" s="168"/>
      <c r="E2252" s="258" t="str">
        <f>iferror(vlookup(C2252,'Master data'!$A$1:$C$29,3,0),"--")</f>
        <v>--</v>
      </c>
      <c r="F2252" s="258" t="str">
        <f>iferror(vlookup(C2252,'Master data'!$A$1:$C$29,2,0),"--")</f>
        <v>--</v>
      </c>
    </row>
    <row r="2253" ht="21.0" customHeight="1">
      <c r="A2253" s="165"/>
      <c r="B2253" s="172"/>
      <c r="C2253" s="414"/>
      <c r="D2253" s="168"/>
      <c r="E2253" s="258" t="str">
        <f>iferror(vlookup(C2253,'Master data'!$A$1:$C$29,3,0),"--")</f>
        <v>--</v>
      </c>
      <c r="F2253" s="258" t="str">
        <f>iferror(vlookup(C2253,'Master data'!$A$1:$C$29,2,0),"--")</f>
        <v>--</v>
      </c>
    </row>
    <row r="2254" ht="21.0" customHeight="1">
      <c r="A2254" s="165"/>
      <c r="B2254" s="172"/>
      <c r="C2254" s="414"/>
      <c r="D2254" s="168"/>
      <c r="E2254" s="258" t="str">
        <f>iferror(vlookup(C2254,'Master data'!$A$1:$C$29,3,0),"--")</f>
        <v>--</v>
      </c>
      <c r="F2254" s="258" t="str">
        <f>iferror(vlookup(C2254,'Master data'!$A$1:$C$29,2,0),"--")</f>
        <v>--</v>
      </c>
    </row>
    <row r="2255" ht="21.0" customHeight="1">
      <c r="A2255" s="165"/>
      <c r="B2255" s="172"/>
      <c r="C2255" s="414"/>
      <c r="D2255" s="168"/>
      <c r="E2255" s="258" t="str">
        <f>iferror(vlookup(C2255,'Master data'!$A$1:$C$29,3,0),"--")</f>
        <v>--</v>
      </c>
      <c r="F2255" s="258" t="str">
        <f>iferror(vlookup(C2255,'Master data'!$A$1:$C$29,2,0),"--")</f>
        <v>--</v>
      </c>
    </row>
    <row r="2256" ht="21.0" customHeight="1">
      <c r="A2256" s="165"/>
      <c r="B2256" s="172"/>
      <c r="C2256" s="414"/>
      <c r="D2256" s="168"/>
      <c r="E2256" s="258" t="str">
        <f>iferror(vlookup(C2256,'Master data'!$A$1:$C$29,3,0),"--")</f>
        <v>--</v>
      </c>
      <c r="F2256" s="258" t="str">
        <f>iferror(vlookup(C2256,'Master data'!$A$1:$C$29,2,0),"--")</f>
        <v>--</v>
      </c>
    </row>
    <row r="2257" ht="21.0" customHeight="1">
      <c r="A2257" s="165"/>
      <c r="B2257" s="172"/>
      <c r="C2257" s="414"/>
      <c r="D2257" s="168"/>
      <c r="E2257" s="258" t="str">
        <f>iferror(vlookup(C2257,'Master data'!$A$1:$C$29,3,0),"--")</f>
        <v>--</v>
      </c>
      <c r="F2257" s="258" t="str">
        <f>iferror(vlookup(C2257,'Master data'!$A$1:$C$29,2,0),"--")</f>
        <v>--</v>
      </c>
    </row>
    <row r="2258" ht="21.0" customHeight="1">
      <c r="A2258" s="165"/>
      <c r="B2258" s="172"/>
      <c r="C2258" s="414"/>
      <c r="D2258" s="168"/>
      <c r="E2258" s="258" t="str">
        <f>iferror(vlookup(C2258,'Master data'!$A$1:$C$29,3,0),"--")</f>
        <v>--</v>
      </c>
      <c r="F2258" s="258" t="str">
        <f>iferror(vlookup(C2258,'Master data'!$A$1:$C$29,2,0),"--")</f>
        <v>--</v>
      </c>
    </row>
    <row r="2259" ht="21.0" customHeight="1">
      <c r="A2259" s="165"/>
      <c r="B2259" s="172"/>
      <c r="C2259" s="414"/>
      <c r="D2259" s="168"/>
      <c r="E2259" s="258" t="str">
        <f>iferror(vlookup(C2259,'Master data'!$A$1:$C$29,3,0),"--")</f>
        <v>--</v>
      </c>
      <c r="F2259" s="258" t="str">
        <f>iferror(vlookup(C2259,'Master data'!$A$1:$C$29,2,0),"--")</f>
        <v>--</v>
      </c>
    </row>
    <row r="2260" ht="21.0" customHeight="1">
      <c r="A2260" s="165"/>
      <c r="B2260" s="172"/>
      <c r="C2260" s="414"/>
      <c r="D2260" s="168"/>
      <c r="E2260" s="258" t="str">
        <f>iferror(vlookup(C2260,'Master data'!$A$1:$C$29,3,0),"--")</f>
        <v>--</v>
      </c>
      <c r="F2260" s="258" t="str">
        <f>iferror(vlookup(C2260,'Master data'!$A$1:$C$29,2,0),"--")</f>
        <v>--</v>
      </c>
    </row>
    <row r="2261" ht="21.0" customHeight="1">
      <c r="A2261" s="165"/>
      <c r="B2261" s="172"/>
      <c r="C2261" s="414"/>
      <c r="D2261" s="168"/>
      <c r="E2261" s="258" t="str">
        <f>iferror(vlookup(C2261,'Master data'!$A$1:$C$29,3,0),"--")</f>
        <v>--</v>
      </c>
      <c r="F2261" s="258" t="str">
        <f>iferror(vlookup(C2261,'Master data'!$A$1:$C$29,2,0),"--")</f>
        <v>--</v>
      </c>
    </row>
    <row r="2262" ht="21.0" customHeight="1">
      <c r="A2262" s="165"/>
      <c r="B2262" s="172"/>
      <c r="C2262" s="414"/>
      <c r="D2262" s="168"/>
      <c r="E2262" s="258" t="str">
        <f>iferror(vlookup(C2262,'Master data'!$A$1:$C$29,3,0),"--")</f>
        <v>--</v>
      </c>
      <c r="F2262" s="258" t="str">
        <f>iferror(vlookup(C2262,'Master data'!$A$1:$C$29,2,0),"--")</f>
        <v>--</v>
      </c>
    </row>
    <row r="2263" ht="21.0" customHeight="1">
      <c r="A2263" s="165"/>
      <c r="B2263" s="172"/>
      <c r="C2263" s="414"/>
      <c r="D2263" s="168"/>
      <c r="E2263" s="258" t="str">
        <f>iferror(vlookup(C2263,'Master data'!$A$1:$C$29,3,0),"--")</f>
        <v>--</v>
      </c>
      <c r="F2263" s="258" t="str">
        <f>iferror(vlookup(C2263,'Master data'!$A$1:$C$29,2,0),"--")</f>
        <v>--</v>
      </c>
    </row>
    <row r="2264" ht="21.0" customHeight="1">
      <c r="A2264" s="165"/>
      <c r="B2264" s="172"/>
      <c r="C2264" s="414"/>
      <c r="D2264" s="168"/>
      <c r="E2264" s="258" t="str">
        <f>iferror(vlookup(C2264,'Master data'!$A$1:$C$29,3,0),"--")</f>
        <v>--</v>
      </c>
      <c r="F2264" s="258" t="str">
        <f>iferror(vlookup(C2264,'Master data'!$A$1:$C$29,2,0),"--")</f>
        <v>--</v>
      </c>
    </row>
    <row r="2265" ht="21.0" customHeight="1">
      <c r="A2265" s="165"/>
      <c r="B2265" s="172"/>
      <c r="C2265" s="414"/>
      <c r="D2265" s="168"/>
      <c r="E2265" s="258" t="str">
        <f>iferror(vlookup(C2265,'Master data'!$A$1:$C$29,3,0),"--")</f>
        <v>--</v>
      </c>
      <c r="F2265" s="258" t="str">
        <f>iferror(vlookup(C2265,'Master data'!$A$1:$C$29,2,0),"--")</f>
        <v>--</v>
      </c>
    </row>
    <row r="2266" ht="21.0" customHeight="1">
      <c r="A2266" s="165"/>
      <c r="B2266" s="172"/>
      <c r="C2266" s="414"/>
      <c r="D2266" s="168"/>
      <c r="E2266" s="258" t="str">
        <f>iferror(vlookup(C2266,'Master data'!$A$1:$C$29,3,0),"--")</f>
        <v>--</v>
      </c>
      <c r="F2266" s="258" t="str">
        <f>iferror(vlookup(C2266,'Master data'!$A$1:$C$29,2,0),"--")</f>
        <v>--</v>
      </c>
    </row>
    <row r="2267" ht="21.0" customHeight="1">
      <c r="A2267" s="165"/>
      <c r="B2267" s="172"/>
      <c r="C2267" s="414"/>
      <c r="D2267" s="168"/>
      <c r="E2267" s="258" t="str">
        <f>iferror(vlookup(C2267,'Master data'!$A$1:$C$29,3,0),"--")</f>
        <v>--</v>
      </c>
      <c r="F2267" s="258" t="str">
        <f>iferror(vlookup(C2267,'Master data'!$A$1:$C$29,2,0),"--")</f>
        <v>--</v>
      </c>
    </row>
    <row r="2268" ht="21.0" customHeight="1">
      <c r="A2268" s="165"/>
      <c r="B2268" s="172"/>
      <c r="C2268" s="414"/>
      <c r="D2268" s="168"/>
      <c r="E2268" s="258" t="str">
        <f>iferror(vlookup(C2268,'Master data'!$A$1:$C$29,3,0),"--")</f>
        <v>--</v>
      </c>
      <c r="F2268" s="258" t="str">
        <f>iferror(vlookup(C2268,'Master data'!$A$1:$C$29,2,0),"--")</f>
        <v>--</v>
      </c>
    </row>
    <row r="2269" ht="21.0" customHeight="1">
      <c r="A2269" s="165"/>
      <c r="B2269" s="172"/>
      <c r="C2269" s="414"/>
      <c r="D2269" s="168"/>
      <c r="E2269" s="258" t="str">
        <f>iferror(vlookup(C2269,'Master data'!$A$1:$C$29,3,0),"--")</f>
        <v>--</v>
      </c>
      <c r="F2269" s="258" t="str">
        <f>iferror(vlookup(C2269,'Master data'!$A$1:$C$29,2,0),"--")</f>
        <v>--</v>
      </c>
    </row>
    <row r="2270" ht="21.0" customHeight="1">
      <c r="A2270" s="165"/>
      <c r="B2270" s="172"/>
      <c r="C2270" s="414"/>
      <c r="D2270" s="168"/>
      <c r="E2270" s="258" t="str">
        <f>iferror(vlookup(C2270,'Master data'!$A$1:$C$29,3,0),"--")</f>
        <v>--</v>
      </c>
      <c r="F2270" s="258" t="str">
        <f>iferror(vlookup(C2270,'Master data'!$A$1:$C$29,2,0),"--")</f>
        <v>--</v>
      </c>
    </row>
    <row r="2271" ht="21.0" customHeight="1">
      <c r="A2271" s="165"/>
      <c r="B2271" s="172"/>
      <c r="C2271" s="414"/>
      <c r="D2271" s="168"/>
      <c r="E2271" s="258" t="str">
        <f>iferror(vlookup(C2271,'Master data'!$A$1:$C$29,3,0),"--")</f>
        <v>--</v>
      </c>
      <c r="F2271" s="258" t="str">
        <f>iferror(vlookup(C2271,'Master data'!$A$1:$C$29,2,0),"--")</f>
        <v>--</v>
      </c>
    </row>
    <row r="2272" ht="21.0" customHeight="1">
      <c r="A2272" s="165"/>
      <c r="B2272" s="172"/>
      <c r="C2272" s="414"/>
      <c r="D2272" s="168"/>
      <c r="E2272" s="258" t="str">
        <f>iferror(vlookup(C2272,'Master data'!$A$1:$C$29,3,0),"--")</f>
        <v>--</v>
      </c>
      <c r="F2272" s="258" t="str">
        <f>iferror(vlookup(C2272,'Master data'!$A$1:$C$29,2,0),"--")</f>
        <v>--</v>
      </c>
    </row>
    <row r="2273" ht="21.0" customHeight="1">
      <c r="A2273" s="165"/>
      <c r="B2273" s="172"/>
      <c r="C2273" s="414"/>
      <c r="D2273" s="168"/>
      <c r="E2273" s="258" t="str">
        <f>iferror(vlookup(C2273,'Master data'!$A$1:$C$29,3,0),"--")</f>
        <v>--</v>
      </c>
      <c r="F2273" s="258" t="str">
        <f>iferror(vlookup(C2273,'Master data'!$A$1:$C$29,2,0),"--")</f>
        <v>--</v>
      </c>
    </row>
    <row r="2274" ht="21.0" customHeight="1">
      <c r="A2274" s="165"/>
      <c r="B2274" s="172"/>
      <c r="C2274" s="414"/>
      <c r="D2274" s="168"/>
      <c r="E2274" s="258" t="str">
        <f>iferror(vlookup(C2274,'Master data'!$A$1:$C$29,3,0),"--")</f>
        <v>--</v>
      </c>
      <c r="F2274" s="258" t="str">
        <f>iferror(vlookup(C2274,'Master data'!$A$1:$C$29,2,0),"--")</f>
        <v>--</v>
      </c>
    </row>
    <row r="2275" ht="21.0" customHeight="1">
      <c r="A2275" s="165"/>
      <c r="B2275" s="172"/>
      <c r="C2275" s="414"/>
      <c r="D2275" s="168"/>
      <c r="E2275" s="258" t="str">
        <f>iferror(vlookup(C2275,'Master data'!$A$1:$C$29,3,0),"--")</f>
        <v>--</v>
      </c>
      <c r="F2275" s="258" t="str">
        <f>iferror(vlookup(C2275,'Master data'!$A$1:$C$29,2,0),"--")</f>
        <v>--</v>
      </c>
    </row>
    <row r="2276" ht="21.0" customHeight="1">
      <c r="A2276" s="165"/>
      <c r="B2276" s="172"/>
      <c r="C2276" s="414"/>
      <c r="D2276" s="168"/>
      <c r="E2276" s="258" t="str">
        <f>iferror(vlookup(C2276,'Master data'!$A$1:$C$29,3,0),"--")</f>
        <v>--</v>
      </c>
      <c r="F2276" s="258" t="str">
        <f>iferror(vlookup(C2276,'Master data'!$A$1:$C$29,2,0),"--")</f>
        <v>--</v>
      </c>
    </row>
    <row r="2277" ht="21.0" customHeight="1">
      <c r="A2277" s="165"/>
      <c r="B2277" s="172"/>
      <c r="C2277" s="414"/>
      <c r="D2277" s="168"/>
      <c r="E2277" s="258" t="str">
        <f>iferror(vlookup(C2277,'Master data'!$A$1:$C$29,3,0),"--")</f>
        <v>--</v>
      </c>
      <c r="F2277" s="258" t="str">
        <f>iferror(vlookup(C2277,'Master data'!$A$1:$C$29,2,0),"--")</f>
        <v>--</v>
      </c>
    </row>
    <row r="2278" ht="21.0" customHeight="1">
      <c r="A2278" s="165"/>
      <c r="B2278" s="172"/>
      <c r="C2278" s="414"/>
      <c r="D2278" s="168"/>
      <c r="E2278" s="258" t="str">
        <f>iferror(vlookup(C2278,'Master data'!$A$1:$C$29,3,0),"--")</f>
        <v>--</v>
      </c>
      <c r="F2278" s="258" t="str">
        <f>iferror(vlookup(C2278,'Master data'!$A$1:$C$29,2,0),"--")</f>
        <v>--</v>
      </c>
    </row>
    <row r="2279" ht="21.0" customHeight="1">
      <c r="A2279" s="165"/>
      <c r="B2279" s="172"/>
      <c r="C2279" s="414"/>
      <c r="D2279" s="168"/>
      <c r="E2279" s="258" t="str">
        <f>iferror(vlookup(C2279,'Master data'!$A$1:$C$29,3,0),"--")</f>
        <v>--</v>
      </c>
      <c r="F2279" s="258" t="str">
        <f>iferror(vlookup(C2279,'Master data'!$A$1:$C$29,2,0),"--")</f>
        <v>--</v>
      </c>
    </row>
    <row r="2280" ht="21.0" customHeight="1">
      <c r="A2280" s="165"/>
      <c r="B2280" s="172"/>
      <c r="C2280" s="414"/>
      <c r="D2280" s="168"/>
      <c r="E2280" s="258" t="str">
        <f>iferror(vlookup(C2280,'Master data'!$A$1:$C$29,3,0),"--")</f>
        <v>--</v>
      </c>
      <c r="F2280" s="258" t="str">
        <f>iferror(vlookup(C2280,'Master data'!$A$1:$C$29,2,0),"--")</f>
        <v>--</v>
      </c>
    </row>
    <row r="2281" ht="21.0" customHeight="1">
      <c r="A2281" s="165"/>
      <c r="B2281" s="172"/>
      <c r="C2281" s="414"/>
      <c r="D2281" s="168"/>
      <c r="E2281" s="258" t="str">
        <f>iferror(vlookup(C2281,'Master data'!$A$1:$C$29,3,0),"--")</f>
        <v>--</v>
      </c>
      <c r="F2281" s="258" t="str">
        <f>iferror(vlookup(C2281,'Master data'!$A$1:$C$29,2,0),"--")</f>
        <v>--</v>
      </c>
    </row>
    <row r="2282" ht="21.0" customHeight="1">
      <c r="A2282" s="165"/>
      <c r="B2282" s="172"/>
      <c r="C2282" s="414"/>
      <c r="D2282" s="168"/>
      <c r="E2282" s="258" t="str">
        <f>iferror(vlookup(C2282,'Master data'!$A$1:$C$29,3,0),"--")</f>
        <v>--</v>
      </c>
      <c r="F2282" s="258" t="str">
        <f>iferror(vlookup(C2282,'Master data'!$A$1:$C$29,2,0),"--")</f>
        <v>--</v>
      </c>
    </row>
    <row r="2283" ht="21.0" customHeight="1">
      <c r="A2283" s="165"/>
      <c r="B2283" s="172"/>
      <c r="C2283" s="414"/>
      <c r="D2283" s="168"/>
      <c r="E2283" s="258" t="str">
        <f>iferror(vlookup(C2283,'Master data'!$A$1:$C$29,3,0),"--")</f>
        <v>--</v>
      </c>
      <c r="F2283" s="258" t="str">
        <f>iferror(vlookup(C2283,'Master data'!$A$1:$C$29,2,0),"--")</f>
        <v>--</v>
      </c>
    </row>
    <row r="2284" ht="21.0" customHeight="1">
      <c r="A2284" s="165"/>
      <c r="B2284" s="172"/>
      <c r="C2284" s="414"/>
      <c r="D2284" s="168"/>
      <c r="E2284" s="258" t="str">
        <f>iferror(vlookup(C2284,'Master data'!$A$1:$C$29,3,0),"--")</f>
        <v>--</v>
      </c>
      <c r="F2284" s="258" t="str">
        <f>iferror(vlookup(C2284,'Master data'!$A$1:$C$29,2,0),"--")</f>
        <v>--</v>
      </c>
    </row>
    <row r="2285" ht="21.0" customHeight="1">
      <c r="A2285" s="165"/>
      <c r="B2285" s="172"/>
      <c r="C2285" s="414"/>
      <c r="D2285" s="168"/>
      <c r="E2285" s="258" t="str">
        <f>iferror(vlookup(C2285,'Master data'!$A$1:$C$29,3,0),"--")</f>
        <v>--</v>
      </c>
      <c r="F2285" s="258" t="str">
        <f>iferror(vlookup(C2285,'Master data'!$A$1:$C$29,2,0),"--")</f>
        <v>--</v>
      </c>
    </row>
    <row r="2286" ht="21.0" customHeight="1">
      <c r="A2286" s="165"/>
      <c r="B2286" s="172"/>
      <c r="C2286" s="414"/>
      <c r="D2286" s="168"/>
      <c r="E2286" s="258" t="str">
        <f>iferror(vlookup(C2286,'Master data'!$A$1:$C$29,3,0),"--")</f>
        <v>--</v>
      </c>
      <c r="F2286" s="258" t="str">
        <f>iferror(vlookup(C2286,'Master data'!$A$1:$C$29,2,0),"--")</f>
        <v>--</v>
      </c>
    </row>
    <row r="2287" ht="21.0" customHeight="1">
      <c r="A2287" s="165"/>
      <c r="B2287" s="172"/>
      <c r="C2287" s="414"/>
      <c r="D2287" s="168"/>
      <c r="E2287" s="258" t="str">
        <f>iferror(vlookup(C2287,'Master data'!$A$1:$C$29,3,0),"--")</f>
        <v>--</v>
      </c>
      <c r="F2287" s="258" t="str">
        <f>iferror(vlookup(C2287,'Master data'!$A$1:$C$29,2,0),"--")</f>
        <v>--</v>
      </c>
    </row>
    <row r="2288" ht="21.0" customHeight="1">
      <c r="A2288" s="165"/>
      <c r="B2288" s="172"/>
      <c r="C2288" s="414"/>
      <c r="D2288" s="168"/>
      <c r="E2288" s="258" t="str">
        <f>iferror(vlookup(C2288,'Master data'!$A$1:$C$29,3,0),"--")</f>
        <v>--</v>
      </c>
      <c r="F2288" s="258" t="str">
        <f>iferror(vlookup(C2288,'Master data'!$A$1:$C$29,2,0),"--")</f>
        <v>--</v>
      </c>
    </row>
    <row r="2289" ht="21.0" customHeight="1">
      <c r="A2289" s="165"/>
      <c r="B2289" s="172"/>
      <c r="C2289" s="414"/>
      <c r="D2289" s="168"/>
      <c r="E2289" s="258" t="str">
        <f>iferror(vlookup(C2289,'Master data'!$A$1:$C$29,3,0),"--")</f>
        <v>--</v>
      </c>
      <c r="F2289" s="258" t="str">
        <f>iferror(vlookup(C2289,'Master data'!$A$1:$C$29,2,0),"--")</f>
        <v>--</v>
      </c>
    </row>
    <row r="2290" ht="21.0" customHeight="1">
      <c r="A2290" s="165"/>
      <c r="B2290" s="172"/>
      <c r="C2290" s="414"/>
      <c r="D2290" s="168"/>
      <c r="E2290" s="258" t="str">
        <f>iferror(vlookup(C2290,'Master data'!$A$1:$C$29,3,0),"--")</f>
        <v>--</v>
      </c>
      <c r="F2290" s="258" t="str">
        <f>iferror(vlookup(C2290,'Master data'!$A$1:$C$29,2,0),"--")</f>
        <v>--</v>
      </c>
    </row>
    <row r="2291" ht="21.0" customHeight="1">
      <c r="A2291" s="165"/>
      <c r="B2291" s="172"/>
      <c r="C2291" s="414"/>
      <c r="D2291" s="168"/>
      <c r="E2291" s="258" t="str">
        <f>iferror(vlookup(C2291,'Master data'!$A$1:$C$29,3,0),"--")</f>
        <v>--</v>
      </c>
      <c r="F2291" s="258" t="str">
        <f>iferror(vlookup(C2291,'Master data'!$A$1:$C$29,2,0),"--")</f>
        <v>--</v>
      </c>
    </row>
    <row r="2292" ht="21.0" customHeight="1">
      <c r="A2292" s="165"/>
      <c r="B2292" s="172"/>
      <c r="C2292" s="414"/>
      <c r="D2292" s="168"/>
      <c r="E2292" s="258" t="str">
        <f>iferror(vlookup(C2292,'Master data'!$A$1:$C$29,3,0),"--")</f>
        <v>--</v>
      </c>
      <c r="F2292" s="258" t="str">
        <f>iferror(vlookup(C2292,'Master data'!$A$1:$C$29,2,0),"--")</f>
        <v>--</v>
      </c>
    </row>
    <row r="2293" ht="21.0" customHeight="1">
      <c r="A2293" s="165"/>
      <c r="B2293" s="172"/>
      <c r="C2293" s="414"/>
      <c r="D2293" s="168"/>
      <c r="E2293" s="258" t="str">
        <f>iferror(vlookup(C2293,'Master data'!$A$1:$C$29,3,0),"--")</f>
        <v>--</v>
      </c>
      <c r="F2293" s="258" t="str">
        <f>iferror(vlookup(C2293,'Master data'!$A$1:$C$29,2,0),"--")</f>
        <v>--</v>
      </c>
    </row>
    <row r="2294" ht="21.0" customHeight="1">
      <c r="A2294" s="165"/>
      <c r="B2294" s="172"/>
      <c r="C2294" s="414"/>
      <c r="D2294" s="168"/>
      <c r="E2294" s="258" t="str">
        <f>iferror(vlookup(C2294,'Master data'!$A$1:$C$29,3,0),"--")</f>
        <v>--</v>
      </c>
      <c r="F2294" s="258" t="str">
        <f>iferror(vlookup(C2294,'Master data'!$A$1:$C$29,2,0),"--")</f>
        <v>--</v>
      </c>
    </row>
    <row r="2295" ht="21.0" customHeight="1">
      <c r="A2295" s="165"/>
      <c r="B2295" s="172"/>
      <c r="C2295" s="414"/>
      <c r="D2295" s="168"/>
      <c r="E2295" s="258" t="str">
        <f>iferror(vlookup(C2295,'Master data'!$A$1:$C$29,3,0),"--")</f>
        <v>--</v>
      </c>
      <c r="F2295" s="258" t="str">
        <f>iferror(vlookup(C2295,'Master data'!$A$1:$C$29,2,0),"--")</f>
        <v>--</v>
      </c>
    </row>
    <row r="2296" ht="21.0" customHeight="1">
      <c r="A2296" s="165"/>
      <c r="B2296" s="172"/>
      <c r="C2296" s="414"/>
      <c r="D2296" s="168"/>
      <c r="E2296" s="258" t="str">
        <f>iferror(vlookup(C2296,'Master data'!$A$1:$C$29,3,0),"--")</f>
        <v>--</v>
      </c>
      <c r="F2296" s="258" t="str">
        <f>iferror(vlookup(C2296,'Master data'!$A$1:$C$29,2,0),"--")</f>
        <v>--</v>
      </c>
    </row>
    <row r="2297" ht="21.0" customHeight="1">
      <c r="A2297" s="165"/>
      <c r="B2297" s="172"/>
      <c r="C2297" s="414"/>
      <c r="D2297" s="168"/>
      <c r="E2297" s="258" t="str">
        <f>iferror(vlookup(C2297,'Master data'!$A$1:$C$29,3,0),"--")</f>
        <v>--</v>
      </c>
      <c r="F2297" s="258" t="str">
        <f>iferror(vlookup(C2297,'Master data'!$A$1:$C$29,2,0),"--")</f>
        <v>--</v>
      </c>
    </row>
    <row r="2298" ht="21.0" customHeight="1">
      <c r="A2298" s="165"/>
      <c r="B2298" s="172"/>
      <c r="C2298" s="414"/>
      <c r="D2298" s="168"/>
      <c r="E2298" s="258" t="str">
        <f>iferror(vlookup(C2298,'Master data'!$A$1:$C$29,3,0),"--")</f>
        <v>--</v>
      </c>
      <c r="F2298" s="258" t="str">
        <f>iferror(vlookup(C2298,'Master data'!$A$1:$C$29,2,0),"--")</f>
        <v>--</v>
      </c>
    </row>
    <row r="2299" ht="21.0" customHeight="1">
      <c r="A2299" s="165"/>
      <c r="B2299" s="172"/>
      <c r="C2299" s="414"/>
      <c r="D2299" s="168"/>
      <c r="E2299" s="258" t="str">
        <f>iferror(vlookup(C2299,'Master data'!$A$1:$C$29,3,0),"--")</f>
        <v>--</v>
      </c>
      <c r="F2299" s="258" t="str">
        <f>iferror(vlookup(C2299,'Master data'!$A$1:$C$29,2,0),"--")</f>
        <v>--</v>
      </c>
    </row>
    <row r="2300" ht="21.0" customHeight="1">
      <c r="A2300" s="165"/>
      <c r="B2300" s="172"/>
      <c r="C2300" s="414"/>
      <c r="D2300" s="168"/>
      <c r="E2300" s="258" t="str">
        <f>iferror(vlookup(C2300,'Master data'!$A$1:$C$29,3,0),"--")</f>
        <v>--</v>
      </c>
      <c r="F2300" s="258" t="str">
        <f>iferror(vlookup(C2300,'Master data'!$A$1:$C$29,2,0),"--")</f>
        <v>--</v>
      </c>
    </row>
    <row r="2301" ht="21.0" customHeight="1">
      <c r="A2301" s="165"/>
      <c r="B2301" s="172"/>
      <c r="C2301" s="414"/>
      <c r="D2301" s="168"/>
      <c r="E2301" s="258" t="str">
        <f>iferror(vlookup(C2301,'Master data'!$A$1:$C$29,3,0),"--")</f>
        <v>--</v>
      </c>
      <c r="F2301" s="258" t="str">
        <f>iferror(vlookup(C2301,'Master data'!$A$1:$C$29,2,0),"--")</f>
        <v>--</v>
      </c>
    </row>
    <row r="2302" ht="21.0" customHeight="1">
      <c r="A2302" s="165"/>
      <c r="B2302" s="172"/>
      <c r="C2302" s="414"/>
      <c r="D2302" s="168"/>
      <c r="E2302" s="258" t="str">
        <f>iferror(vlookup(C2302,'Master data'!$A$1:$C$29,3,0),"--")</f>
        <v>--</v>
      </c>
      <c r="F2302" s="258" t="str">
        <f>iferror(vlookup(C2302,'Master data'!$A$1:$C$29,2,0),"--")</f>
        <v>--</v>
      </c>
    </row>
    <row r="2303" ht="21.0" customHeight="1">
      <c r="A2303" s="165"/>
      <c r="B2303" s="172"/>
      <c r="C2303" s="414"/>
      <c r="D2303" s="168"/>
      <c r="E2303" s="258" t="str">
        <f>iferror(vlookup(C2303,'Master data'!$A$1:$C$29,3,0),"--")</f>
        <v>--</v>
      </c>
      <c r="F2303" s="258" t="str">
        <f>iferror(vlookup(C2303,'Master data'!$A$1:$C$29,2,0),"--")</f>
        <v>--</v>
      </c>
    </row>
    <row r="2304" ht="21.0" customHeight="1">
      <c r="A2304" s="165"/>
      <c r="B2304" s="172"/>
      <c r="C2304" s="414"/>
      <c r="D2304" s="168"/>
      <c r="E2304" s="258" t="str">
        <f>iferror(vlookup(C2304,'Master data'!$A$1:$C$29,3,0),"--")</f>
        <v>--</v>
      </c>
      <c r="F2304" s="258" t="str">
        <f>iferror(vlookup(C2304,'Master data'!$A$1:$C$29,2,0),"--")</f>
        <v>--</v>
      </c>
    </row>
    <row r="2305" ht="21.0" customHeight="1">
      <c r="A2305" s="165"/>
      <c r="B2305" s="172"/>
      <c r="C2305" s="414"/>
      <c r="D2305" s="168"/>
      <c r="E2305" s="258" t="str">
        <f>iferror(vlookup(C2305,'Master data'!$A$1:$C$29,3,0),"--")</f>
        <v>--</v>
      </c>
      <c r="F2305" s="258" t="str">
        <f>iferror(vlookup(C2305,'Master data'!$A$1:$C$29,2,0),"--")</f>
        <v>--</v>
      </c>
    </row>
    <row r="2306" ht="21.0" customHeight="1">
      <c r="A2306" s="165"/>
      <c r="B2306" s="172"/>
      <c r="C2306" s="414"/>
      <c r="D2306" s="168"/>
      <c r="E2306" s="258" t="str">
        <f>iferror(vlookup(C2306,'Master data'!$A$1:$C$29,3,0),"--")</f>
        <v>--</v>
      </c>
      <c r="F2306" s="258" t="str">
        <f>iferror(vlookup(C2306,'Master data'!$A$1:$C$29,2,0),"--")</f>
        <v>--</v>
      </c>
    </row>
    <row r="2307" ht="21.0" customHeight="1">
      <c r="A2307" s="165"/>
      <c r="B2307" s="172"/>
      <c r="C2307" s="414"/>
      <c r="D2307" s="168"/>
      <c r="E2307" s="258" t="str">
        <f>iferror(vlookup(C2307,'Master data'!$A$1:$C$29,3,0),"--")</f>
        <v>--</v>
      </c>
      <c r="F2307" s="258" t="str">
        <f>iferror(vlookup(C2307,'Master data'!$A$1:$C$29,2,0),"--")</f>
        <v>--</v>
      </c>
    </row>
    <row r="2308" ht="21.0" customHeight="1">
      <c r="A2308" s="165"/>
      <c r="B2308" s="172"/>
      <c r="C2308" s="414"/>
      <c r="D2308" s="168"/>
      <c r="E2308" s="258" t="str">
        <f>iferror(vlookup(C2308,'Master data'!$A$1:$C$29,3,0),"--")</f>
        <v>--</v>
      </c>
      <c r="F2308" s="258" t="str">
        <f>iferror(vlookup(C2308,'Master data'!$A$1:$C$29,2,0),"--")</f>
        <v>--</v>
      </c>
    </row>
    <row r="2309" ht="21.0" customHeight="1">
      <c r="A2309" s="165"/>
      <c r="B2309" s="172"/>
      <c r="C2309" s="414"/>
      <c r="D2309" s="168"/>
      <c r="E2309" s="258" t="str">
        <f>iferror(vlookup(C2309,'Master data'!$A$1:$C$29,3,0),"--")</f>
        <v>--</v>
      </c>
      <c r="F2309" s="258" t="str">
        <f>iferror(vlookup(C2309,'Master data'!$A$1:$C$29,2,0),"--")</f>
        <v>--</v>
      </c>
    </row>
    <row r="2310" ht="21.0" customHeight="1">
      <c r="A2310" s="165"/>
      <c r="B2310" s="172"/>
      <c r="C2310" s="414"/>
      <c r="D2310" s="168"/>
      <c r="E2310" s="258" t="str">
        <f>iferror(vlookup(C2310,'Master data'!$A$1:$C$29,3,0),"--")</f>
        <v>--</v>
      </c>
      <c r="F2310" s="258" t="str">
        <f>iferror(vlookup(C2310,'Master data'!$A$1:$C$29,2,0),"--")</f>
        <v>--</v>
      </c>
    </row>
    <row r="2311" ht="21.0" customHeight="1">
      <c r="A2311" s="165"/>
      <c r="B2311" s="172"/>
      <c r="C2311" s="414"/>
      <c r="D2311" s="168"/>
      <c r="E2311" s="258" t="str">
        <f>iferror(vlookup(C2311,'Master data'!$A$1:$C$29,3,0),"--")</f>
        <v>--</v>
      </c>
      <c r="F2311" s="258" t="str">
        <f>iferror(vlookup(C2311,'Master data'!$A$1:$C$29,2,0),"--")</f>
        <v>--</v>
      </c>
    </row>
    <row r="2312" ht="21.0" customHeight="1">
      <c r="A2312" s="165"/>
      <c r="B2312" s="172"/>
      <c r="C2312" s="414"/>
      <c r="D2312" s="168"/>
      <c r="E2312" s="258" t="str">
        <f>iferror(vlookup(C2312,'Master data'!$A$1:$C$29,3,0),"--")</f>
        <v>--</v>
      </c>
      <c r="F2312" s="258" t="str">
        <f>iferror(vlookup(C2312,'Master data'!$A$1:$C$29,2,0),"--")</f>
        <v>--</v>
      </c>
    </row>
    <row r="2313" ht="21.0" customHeight="1">
      <c r="A2313" s="165"/>
      <c r="B2313" s="172"/>
      <c r="C2313" s="414"/>
      <c r="D2313" s="168"/>
      <c r="E2313" s="258" t="str">
        <f>iferror(vlookup(C2313,'Master data'!$A$1:$C$29,3,0),"--")</f>
        <v>--</v>
      </c>
      <c r="F2313" s="258" t="str">
        <f>iferror(vlookup(C2313,'Master data'!$A$1:$C$29,2,0),"--")</f>
        <v>--</v>
      </c>
    </row>
    <row r="2314" ht="21.0" customHeight="1">
      <c r="A2314" s="165"/>
      <c r="B2314" s="172"/>
      <c r="C2314" s="414"/>
      <c r="D2314" s="168"/>
      <c r="E2314" s="258" t="str">
        <f>iferror(vlookup(C2314,'Master data'!$A$1:$C$29,3,0),"--")</f>
        <v>--</v>
      </c>
      <c r="F2314" s="258" t="str">
        <f>iferror(vlookup(C2314,'Master data'!$A$1:$C$29,2,0),"--")</f>
        <v>--</v>
      </c>
    </row>
    <row r="2315" ht="21.0" customHeight="1">
      <c r="A2315" s="165"/>
      <c r="B2315" s="172"/>
      <c r="C2315" s="414"/>
      <c r="D2315" s="168"/>
      <c r="E2315" s="258" t="str">
        <f>iferror(vlookup(C2315,'Master data'!$A$1:$C$29,3,0),"--")</f>
        <v>--</v>
      </c>
      <c r="F2315" s="258" t="str">
        <f>iferror(vlookup(C2315,'Master data'!$A$1:$C$29,2,0),"--")</f>
        <v>--</v>
      </c>
    </row>
    <row r="2316" ht="21.0" customHeight="1">
      <c r="A2316" s="165"/>
      <c r="B2316" s="172"/>
      <c r="C2316" s="414"/>
      <c r="D2316" s="168"/>
      <c r="E2316" s="258" t="str">
        <f>iferror(vlookup(C2316,'Master data'!$A$1:$C$29,3,0),"--")</f>
        <v>--</v>
      </c>
      <c r="F2316" s="258" t="str">
        <f>iferror(vlookup(C2316,'Master data'!$A$1:$C$29,2,0),"--")</f>
        <v>--</v>
      </c>
    </row>
    <row r="2317" ht="21.0" customHeight="1">
      <c r="A2317" s="165"/>
      <c r="B2317" s="172"/>
      <c r="C2317" s="414"/>
      <c r="D2317" s="168"/>
      <c r="E2317" s="258" t="str">
        <f>iferror(vlookup(C2317,'Master data'!$A$1:$C$29,3,0),"--")</f>
        <v>--</v>
      </c>
      <c r="F2317" s="258" t="str">
        <f>iferror(vlookup(C2317,'Master data'!$A$1:$C$29,2,0),"--")</f>
        <v>--</v>
      </c>
    </row>
    <row r="2318" ht="21.0" customHeight="1">
      <c r="A2318" s="165"/>
      <c r="B2318" s="172"/>
      <c r="C2318" s="414"/>
      <c r="D2318" s="168"/>
      <c r="E2318" s="258" t="str">
        <f>iferror(vlookup(C2318,'Master data'!$A$1:$C$29,3,0),"--")</f>
        <v>--</v>
      </c>
      <c r="F2318" s="258" t="str">
        <f>iferror(vlookup(C2318,'Master data'!$A$1:$C$29,2,0),"--")</f>
        <v>--</v>
      </c>
    </row>
    <row r="2319" ht="21.0" customHeight="1">
      <c r="A2319" s="165"/>
      <c r="B2319" s="172"/>
      <c r="C2319" s="414"/>
      <c r="D2319" s="168"/>
      <c r="E2319" s="258" t="str">
        <f>iferror(vlookup(C2319,'Master data'!$A$1:$C$29,3,0),"--")</f>
        <v>--</v>
      </c>
      <c r="F2319" s="258" t="str">
        <f>iferror(vlookup(C2319,'Master data'!$A$1:$C$29,2,0),"--")</f>
        <v>--</v>
      </c>
    </row>
    <row r="2320" ht="21.0" customHeight="1">
      <c r="A2320" s="165"/>
      <c r="B2320" s="172"/>
      <c r="C2320" s="414"/>
      <c r="D2320" s="168"/>
      <c r="E2320" s="258" t="str">
        <f>iferror(vlookup(C2320,'Master data'!$A$1:$C$29,3,0),"--")</f>
        <v>--</v>
      </c>
      <c r="F2320" s="258" t="str">
        <f>iferror(vlookup(C2320,'Master data'!$A$1:$C$29,2,0),"--")</f>
        <v>--</v>
      </c>
    </row>
    <row r="2321" ht="21.0" customHeight="1">
      <c r="A2321" s="165"/>
      <c r="B2321" s="172"/>
      <c r="C2321" s="414"/>
      <c r="D2321" s="168"/>
      <c r="E2321" s="258" t="str">
        <f>iferror(vlookup(C2321,'Master data'!$A$1:$C$29,3,0),"--")</f>
        <v>--</v>
      </c>
      <c r="F2321" s="258" t="str">
        <f>iferror(vlookup(C2321,'Master data'!$A$1:$C$29,2,0),"--")</f>
        <v>--</v>
      </c>
    </row>
    <row r="2322" ht="21.0" customHeight="1">
      <c r="A2322" s="165"/>
      <c r="B2322" s="172"/>
      <c r="C2322" s="414"/>
      <c r="D2322" s="168"/>
      <c r="E2322" s="258" t="str">
        <f>iferror(vlookup(C2322,'Master data'!$A$1:$C$29,3,0),"--")</f>
        <v>--</v>
      </c>
      <c r="F2322" s="258" t="str">
        <f>iferror(vlookup(C2322,'Master data'!$A$1:$C$29,2,0),"--")</f>
        <v>--</v>
      </c>
    </row>
    <row r="2323" ht="21.0" customHeight="1">
      <c r="A2323" s="165"/>
      <c r="B2323" s="172"/>
      <c r="C2323" s="414"/>
      <c r="D2323" s="168"/>
      <c r="E2323" s="258" t="str">
        <f>iferror(vlookup(C2323,'Master data'!$A$1:$C$29,3,0),"--")</f>
        <v>--</v>
      </c>
      <c r="F2323" s="258" t="str">
        <f>iferror(vlookup(C2323,'Master data'!$A$1:$C$29,2,0),"--")</f>
        <v>--</v>
      </c>
    </row>
    <row r="2324" ht="21.0" customHeight="1">
      <c r="A2324" s="165"/>
      <c r="B2324" s="172"/>
      <c r="C2324" s="414"/>
      <c r="D2324" s="168"/>
      <c r="E2324" s="258" t="str">
        <f>iferror(vlookup(C2324,'Master data'!$A$1:$C$29,3,0),"--")</f>
        <v>--</v>
      </c>
      <c r="F2324" s="258" t="str">
        <f>iferror(vlookup(C2324,'Master data'!$A$1:$C$29,2,0),"--")</f>
        <v>--</v>
      </c>
    </row>
    <row r="2325" ht="21.0" customHeight="1">
      <c r="A2325" s="165"/>
      <c r="B2325" s="172"/>
      <c r="C2325" s="414"/>
      <c r="D2325" s="168"/>
      <c r="E2325" s="258" t="str">
        <f>iferror(vlookup(C2325,'Master data'!$A$1:$C$29,3,0),"--")</f>
        <v>--</v>
      </c>
      <c r="F2325" s="258" t="str">
        <f>iferror(vlookup(C2325,'Master data'!$A$1:$C$29,2,0),"--")</f>
        <v>--</v>
      </c>
    </row>
    <row r="2326" ht="21.0" customHeight="1">
      <c r="A2326" s="165"/>
      <c r="B2326" s="172"/>
      <c r="C2326" s="414"/>
      <c r="D2326" s="168"/>
      <c r="E2326" s="258" t="str">
        <f>iferror(vlookup(C2326,'Master data'!$A$1:$C$29,3,0),"--")</f>
        <v>--</v>
      </c>
      <c r="F2326" s="258" t="str">
        <f>iferror(vlookup(C2326,'Master data'!$A$1:$C$29,2,0),"--")</f>
        <v>--</v>
      </c>
    </row>
    <row r="2327" ht="21.0" customHeight="1">
      <c r="A2327" s="165"/>
      <c r="B2327" s="172"/>
      <c r="C2327" s="414"/>
      <c r="D2327" s="168"/>
      <c r="E2327" s="258" t="str">
        <f>iferror(vlookup(C2327,'Master data'!$A$1:$C$29,3,0),"--")</f>
        <v>--</v>
      </c>
      <c r="F2327" s="258" t="str">
        <f>iferror(vlookup(C2327,'Master data'!$A$1:$C$29,2,0),"--")</f>
        <v>--</v>
      </c>
    </row>
    <row r="2328" ht="21.0" customHeight="1">
      <c r="A2328" s="165"/>
      <c r="B2328" s="172"/>
      <c r="C2328" s="414"/>
      <c r="D2328" s="168"/>
      <c r="E2328" s="258" t="str">
        <f>iferror(vlookup(C2328,'Master data'!$A$1:$C$29,3,0),"--")</f>
        <v>--</v>
      </c>
      <c r="F2328" s="258" t="str">
        <f>iferror(vlookup(C2328,'Master data'!$A$1:$C$29,2,0),"--")</f>
        <v>--</v>
      </c>
    </row>
    <row r="2329" ht="21.0" customHeight="1">
      <c r="A2329" s="165"/>
      <c r="B2329" s="172"/>
      <c r="C2329" s="414"/>
      <c r="D2329" s="168"/>
      <c r="E2329" s="258" t="str">
        <f>iferror(vlookup(C2329,'Master data'!$A$1:$C$29,3,0),"--")</f>
        <v>--</v>
      </c>
      <c r="F2329" s="258" t="str">
        <f>iferror(vlookup(C2329,'Master data'!$A$1:$C$29,2,0),"--")</f>
        <v>--</v>
      </c>
    </row>
    <row r="2330" ht="21.0" customHeight="1">
      <c r="A2330" s="165"/>
      <c r="B2330" s="172"/>
      <c r="C2330" s="414"/>
      <c r="D2330" s="168"/>
      <c r="E2330" s="258" t="str">
        <f>iferror(vlookup(C2330,'Master data'!$A$1:$C$29,3,0),"--")</f>
        <v>--</v>
      </c>
      <c r="F2330" s="258" t="str">
        <f>iferror(vlookup(C2330,'Master data'!$A$1:$C$29,2,0),"--")</f>
        <v>--</v>
      </c>
    </row>
    <row r="2331" ht="21.0" customHeight="1">
      <c r="A2331" s="165"/>
      <c r="B2331" s="172"/>
      <c r="C2331" s="414"/>
      <c r="D2331" s="168"/>
      <c r="E2331" s="258" t="str">
        <f>iferror(vlookup(C2331,'Master data'!$A$1:$C$29,3,0),"--")</f>
        <v>--</v>
      </c>
      <c r="F2331" s="258" t="str">
        <f>iferror(vlookup(C2331,'Master data'!$A$1:$C$29,2,0),"--")</f>
        <v>--</v>
      </c>
    </row>
    <row r="2332" ht="21.0" customHeight="1">
      <c r="A2332" s="165"/>
      <c r="B2332" s="172"/>
      <c r="C2332" s="414"/>
      <c r="D2332" s="168"/>
      <c r="E2332" s="258" t="str">
        <f>iferror(vlookup(C2332,'Master data'!$A$1:$C$29,3,0),"--")</f>
        <v>--</v>
      </c>
      <c r="F2332" s="258" t="str">
        <f>iferror(vlookup(C2332,'Master data'!$A$1:$C$29,2,0),"--")</f>
        <v>--</v>
      </c>
    </row>
    <row r="2333" ht="21.0" customHeight="1">
      <c r="A2333" s="165"/>
      <c r="B2333" s="172"/>
      <c r="C2333" s="414"/>
      <c r="D2333" s="168"/>
      <c r="E2333" s="258" t="str">
        <f>iferror(vlookup(C2333,'Master data'!$A$1:$C$29,3,0),"--")</f>
        <v>--</v>
      </c>
      <c r="F2333" s="258" t="str">
        <f>iferror(vlookup(C2333,'Master data'!$A$1:$C$29,2,0),"--")</f>
        <v>--</v>
      </c>
    </row>
    <row r="2334" ht="21.0" customHeight="1">
      <c r="A2334" s="165"/>
      <c r="B2334" s="172"/>
      <c r="C2334" s="414"/>
      <c r="D2334" s="168"/>
      <c r="E2334" s="258" t="str">
        <f>iferror(vlookup(C2334,'Master data'!$A$1:$C$29,3,0),"--")</f>
        <v>--</v>
      </c>
      <c r="F2334" s="258" t="str">
        <f>iferror(vlookup(C2334,'Master data'!$A$1:$C$29,2,0),"--")</f>
        <v>--</v>
      </c>
    </row>
    <row r="2335" ht="21.0" customHeight="1">
      <c r="A2335" s="165"/>
      <c r="B2335" s="172"/>
      <c r="C2335" s="414"/>
      <c r="D2335" s="168"/>
      <c r="E2335" s="258" t="str">
        <f>iferror(vlookup(C2335,'Master data'!$A$1:$C$29,3,0),"--")</f>
        <v>--</v>
      </c>
      <c r="F2335" s="258" t="str">
        <f>iferror(vlookup(C2335,'Master data'!$A$1:$C$29,2,0),"--")</f>
        <v>--</v>
      </c>
    </row>
    <row r="2336" ht="21.0" customHeight="1">
      <c r="A2336" s="165"/>
      <c r="B2336" s="172"/>
      <c r="C2336" s="414"/>
      <c r="D2336" s="168"/>
      <c r="E2336" s="258" t="str">
        <f>iferror(vlookup(C2336,'Master data'!$A$1:$C$29,3,0),"--")</f>
        <v>--</v>
      </c>
      <c r="F2336" s="258" t="str">
        <f>iferror(vlookup(C2336,'Master data'!$A$1:$C$29,2,0),"--")</f>
        <v>--</v>
      </c>
    </row>
    <row r="2337" ht="21.0" customHeight="1">
      <c r="A2337" s="165"/>
      <c r="B2337" s="172"/>
      <c r="C2337" s="414"/>
      <c r="D2337" s="168"/>
      <c r="E2337" s="258" t="str">
        <f>iferror(vlookup(C2337,'Master data'!$A$1:$C$29,3,0),"--")</f>
        <v>--</v>
      </c>
      <c r="F2337" s="258" t="str">
        <f>iferror(vlookup(C2337,'Master data'!$A$1:$C$29,2,0),"--")</f>
        <v>--</v>
      </c>
    </row>
    <row r="2338" ht="21.0" customHeight="1">
      <c r="A2338" s="165"/>
      <c r="B2338" s="172"/>
      <c r="C2338" s="414"/>
      <c r="D2338" s="168"/>
      <c r="E2338" s="258" t="str">
        <f>iferror(vlookup(C2338,'Master data'!$A$1:$C$29,3,0),"--")</f>
        <v>--</v>
      </c>
      <c r="F2338" s="258" t="str">
        <f>iferror(vlookup(C2338,'Master data'!$A$1:$C$29,2,0),"--")</f>
        <v>--</v>
      </c>
    </row>
    <row r="2339" ht="21.0" customHeight="1">
      <c r="A2339" s="165"/>
      <c r="B2339" s="172"/>
      <c r="C2339" s="414"/>
      <c r="D2339" s="168"/>
      <c r="E2339" s="258" t="str">
        <f>iferror(vlookup(C2339,'Master data'!$A$1:$C$29,3,0),"--")</f>
        <v>--</v>
      </c>
      <c r="F2339" s="258" t="str">
        <f>iferror(vlookup(C2339,'Master data'!$A$1:$C$29,2,0),"--")</f>
        <v>--</v>
      </c>
    </row>
    <row r="2340" ht="21.0" customHeight="1">
      <c r="A2340" s="165"/>
      <c r="B2340" s="172"/>
      <c r="C2340" s="414"/>
      <c r="D2340" s="168"/>
      <c r="E2340" s="258" t="str">
        <f>iferror(vlookup(C2340,'Master data'!$A$1:$C$29,3,0),"--")</f>
        <v>--</v>
      </c>
      <c r="F2340" s="258" t="str">
        <f>iferror(vlookup(C2340,'Master data'!$A$1:$C$29,2,0),"--")</f>
        <v>--</v>
      </c>
    </row>
    <row r="2341" ht="21.0" customHeight="1">
      <c r="A2341" s="165"/>
      <c r="B2341" s="172"/>
      <c r="C2341" s="414"/>
      <c r="D2341" s="168"/>
      <c r="E2341" s="258" t="str">
        <f>iferror(vlookup(C2341,'Master data'!$A$1:$C$29,3,0),"--")</f>
        <v>--</v>
      </c>
      <c r="F2341" s="258" t="str">
        <f>iferror(vlookup(C2341,'Master data'!$A$1:$C$29,2,0),"--")</f>
        <v>--</v>
      </c>
    </row>
    <row r="2342" ht="21.0" customHeight="1">
      <c r="A2342" s="165"/>
      <c r="B2342" s="172"/>
      <c r="C2342" s="414"/>
      <c r="D2342" s="168"/>
      <c r="E2342" s="258" t="str">
        <f>iferror(vlookup(C2342,'Master data'!$A$1:$C$29,3,0),"--")</f>
        <v>--</v>
      </c>
      <c r="F2342" s="258" t="str">
        <f>iferror(vlookup(C2342,'Master data'!$A$1:$C$29,2,0),"--")</f>
        <v>--</v>
      </c>
    </row>
    <row r="2343" ht="21.0" customHeight="1">
      <c r="A2343" s="165"/>
      <c r="B2343" s="172"/>
      <c r="C2343" s="414"/>
      <c r="D2343" s="168"/>
      <c r="E2343" s="258" t="str">
        <f>iferror(vlookup(C2343,'Master data'!$A$1:$C$29,3,0),"--")</f>
        <v>--</v>
      </c>
      <c r="F2343" s="258" t="str">
        <f>iferror(vlookup(C2343,'Master data'!$A$1:$C$29,2,0),"--")</f>
        <v>--</v>
      </c>
    </row>
    <row r="2344" ht="21.0" customHeight="1">
      <c r="A2344" s="165"/>
      <c r="B2344" s="172"/>
      <c r="C2344" s="414"/>
      <c r="D2344" s="168"/>
      <c r="E2344" s="258" t="str">
        <f>iferror(vlookup(C2344,'Master data'!$A$1:$C$29,3,0),"--")</f>
        <v>--</v>
      </c>
      <c r="F2344" s="258" t="str">
        <f>iferror(vlookup(C2344,'Master data'!$A$1:$C$29,2,0),"--")</f>
        <v>--</v>
      </c>
    </row>
    <row r="2345" ht="21.0" customHeight="1">
      <c r="A2345" s="165"/>
      <c r="B2345" s="172"/>
      <c r="C2345" s="414"/>
      <c r="D2345" s="168"/>
      <c r="E2345" s="258" t="str">
        <f>iferror(vlookup(C2345,'Master data'!$A$1:$C$29,3,0),"--")</f>
        <v>--</v>
      </c>
      <c r="F2345" s="258" t="str">
        <f>iferror(vlookup(C2345,'Master data'!$A$1:$C$29,2,0),"--")</f>
        <v>--</v>
      </c>
    </row>
    <row r="2346" ht="21.0" customHeight="1">
      <c r="A2346" s="165"/>
      <c r="B2346" s="172"/>
      <c r="C2346" s="414"/>
      <c r="D2346" s="168"/>
      <c r="E2346" s="258" t="str">
        <f>iferror(vlookup(C2346,'Master data'!$A$1:$C$29,3,0),"--")</f>
        <v>--</v>
      </c>
      <c r="F2346" s="258" t="str">
        <f>iferror(vlookup(C2346,'Master data'!$A$1:$C$29,2,0),"--")</f>
        <v>--</v>
      </c>
    </row>
    <row r="2347" ht="21.0" customHeight="1">
      <c r="A2347" s="165"/>
      <c r="B2347" s="172"/>
      <c r="C2347" s="414"/>
      <c r="D2347" s="168"/>
      <c r="E2347" s="258" t="str">
        <f>iferror(vlookup(C2347,'Master data'!$A$1:$C$29,3,0),"--")</f>
        <v>--</v>
      </c>
      <c r="F2347" s="258" t="str">
        <f>iferror(vlookup(C2347,'Master data'!$A$1:$C$29,2,0),"--")</f>
        <v>--</v>
      </c>
    </row>
    <row r="2348" ht="21.0" customHeight="1">
      <c r="A2348" s="165"/>
      <c r="B2348" s="172"/>
      <c r="C2348" s="414"/>
      <c r="D2348" s="168"/>
      <c r="E2348" s="258" t="str">
        <f>iferror(vlookup(C2348,'Master data'!$A$1:$C$29,3,0),"--")</f>
        <v>--</v>
      </c>
      <c r="F2348" s="258" t="str">
        <f>iferror(vlookup(C2348,'Master data'!$A$1:$C$29,2,0),"--")</f>
        <v>--</v>
      </c>
    </row>
    <row r="2349" ht="21.0" customHeight="1">
      <c r="A2349" s="165"/>
      <c r="B2349" s="172"/>
      <c r="C2349" s="414"/>
      <c r="D2349" s="168"/>
      <c r="E2349" s="258" t="str">
        <f>iferror(vlookup(C2349,'Master data'!$A$1:$C$29,3,0),"--")</f>
        <v>--</v>
      </c>
      <c r="F2349" s="258" t="str">
        <f>iferror(vlookup(C2349,'Master data'!$A$1:$C$29,2,0),"--")</f>
        <v>--</v>
      </c>
    </row>
    <row r="2350" ht="21.0" customHeight="1">
      <c r="A2350" s="165"/>
      <c r="B2350" s="172"/>
      <c r="C2350" s="414"/>
      <c r="D2350" s="168"/>
      <c r="E2350" s="258" t="str">
        <f>iferror(vlookup(C2350,'Master data'!$A$1:$C$29,3,0),"--")</f>
        <v>--</v>
      </c>
      <c r="F2350" s="258" t="str">
        <f>iferror(vlookup(C2350,'Master data'!$A$1:$C$29,2,0),"--")</f>
        <v>--</v>
      </c>
    </row>
    <row r="2351" ht="21.0" customHeight="1">
      <c r="A2351" s="165"/>
      <c r="B2351" s="172"/>
      <c r="C2351" s="414"/>
      <c r="D2351" s="168"/>
      <c r="E2351" s="258" t="str">
        <f>iferror(vlookup(C2351,'Master data'!$A$1:$C$29,3,0),"--")</f>
        <v>--</v>
      </c>
      <c r="F2351" s="258" t="str">
        <f>iferror(vlookup(C2351,'Master data'!$A$1:$C$29,2,0),"--")</f>
        <v>--</v>
      </c>
    </row>
    <row r="2352" ht="21.0" customHeight="1">
      <c r="A2352" s="165"/>
      <c r="B2352" s="172"/>
      <c r="C2352" s="414"/>
      <c r="D2352" s="168"/>
      <c r="E2352" s="258" t="str">
        <f>iferror(vlookup(C2352,'Master data'!$A$1:$C$29,3,0),"--")</f>
        <v>--</v>
      </c>
      <c r="F2352" s="258" t="str">
        <f>iferror(vlookup(C2352,'Master data'!$A$1:$C$29,2,0),"--")</f>
        <v>--</v>
      </c>
    </row>
    <row r="2353" ht="21.0" customHeight="1">
      <c r="A2353" s="165"/>
      <c r="B2353" s="172"/>
      <c r="C2353" s="414"/>
      <c r="D2353" s="168"/>
      <c r="E2353" s="258" t="str">
        <f>iferror(vlookup(C2353,'Master data'!$A$1:$C$29,3,0),"--")</f>
        <v>--</v>
      </c>
      <c r="F2353" s="258" t="str">
        <f>iferror(vlookup(C2353,'Master data'!$A$1:$C$29,2,0),"--")</f>
        <v>--</v>
      </c>
    </row>
    <row r="2354" ht="21.0" customHeight="1">
      <c r="A2354" s="165"/>
      <c r="B2354" s="172"/>
      <c r="C2354" s="414"/>
      <c r="D2354" s="168"/>
      <c r="E2354" s="258" t="str">
        <f>iferror(vlookup(C2354,'Master data'!$A$1:$C$29,3,0),"--")</f>
        <v>--</v>
      </c>
      <c r="F2354" s="258" t="str">
        <f>iferror(vlookup(C2354,'Master data'!$A$1:$C$29,2,0),"--")</f>
        <v>--</v>
      </c>
    </row>
    <row r="2355" ht="21.0" customHeight="1">
      <c r="A2355" s="165"/>
      <c r="B2355" s="172"/>
      <c r="C2355" s="414"/>
      <c r="D2355" s="168"/>
      <c r="E2355" s="258" t="str">
        <f>iferror(vlookup(C2355,'Master data'!$A$1:$C$29,3,0),"--")</f>
        <v>--</v>
      </c>
      <c r="F2355" s="258" t="str">
        <f>iferror(vlookup(C2355,'Master data'!$A$1:$C$29,2,0),"--")</f>
        <v>--</v>
      </c>
    </row>
    <row r="2356" ht="21.0" customHeight="1">
      <c r="A2356" s="165"/>
      <c r="B2356" s="172"/>
      <c r="C2356" s="414"/>
      <c r="D2356" s="168"/>
      <c r="E2356" s="258" t="str">
        <f>iferror(vlookup(C2356,'Master data'!$A$1:$C$29,3,0),"--")</f>
        <v>--</v>
      </c>
      <c r="F2356" s="258" t="str">
        <f>iferror(vlookup(C2356,'Master data'!$A$1:$C$29,2,0),"--")</f>
        <v>--</v>
      </c>
    </row>
    <row r="2357" ht="21.0" customHeight="1">
      <c r="A2357" s="165"/>
      <c r="B2357" s="172"/>
      <c r="C2357" s="414"/>
      <c r="D2357" s="168"/>
      <c r="E2357" s="258" t="str">
        <f>iferror(vlookup(C2357,'Master data'!$A$1:$C$29,3,0),"--")</f>
        <v>--</v>
      </c>
      <c r="F2357" s="258" t="str">
        <f>iferror(vlookup(C2357,'Master data'!$A$1:$C$29,2,0),"--")</f>
        <v>--</v>
      </c>
    </row>
    <row r="2358" ht="21.0" customHeight="1">
      <c r="A2358" s="165"/>
      <c r="B2358" s="172"/>
      <c r="C2358" s="414"/>
      <c r="D2358" s="168"/>
      <c r="E2358" s="258" t="str">
        <f>iferror(vlookup(C2358,'Master data'!$A$1:$C$29,3,0),"--")</f>
        <v>--</v>
      </c>
      <c r="F2358" s="258" t="str">
        <f>iferror(vlookup(C2358,'Master data'!$A$1:$C$29,2,0),"--")</f>
        <v>--</v>
      </c>
    </row>
    <row r="2359" ht="21.0" customHeight="1">
      <c r="A2359" s="165"/>
      <c r="B2359" s="172"/>
      <c r="C2359" s="414"/>
      <c r="D2359" s="168"/>
      <c r="E2359" s="258" t="str">
        <f>iferror(vlookup(C2359,'Master data'!$A$1:$C$29,3,0),"--")</f>
        <v>--</v>
      </c>
      <c r="F2359" s="258" t="str">
        <f>iferror(vlookup(C2359,'Master data'!$A$1:$C$29,2,0),"--")</f>
        <v>--</v>
      </c>
    </row>
    <row r="2360" ht="21.0" customHeight="1">
      <c r="A2360" s="165"/>
      <c r="B2360" s="172"/>
      <c r="C2360" s="414"/>
      <c r="D2360" s="168"/>
      <c r="E2360" s="258" t="str">
        <f>iferror(vlookup(C2360,'Master data'!$A$1:$C$29,3,0),"--")</f>
        <v>--</v>
      </c>
      <c r="F2360" s="258" t="str">
        <f>iferror(vlookup(C2360,'Master data'!$A$1:$C$29,2,0),"--")</f>
        <v>--</v>
      </c>
    </row>
    <row r="2361" ht="21.0" customHeight="1">
      <c r="A2361" s="165"/>
      <c r="B2361" s="172"/>
      <c r="C2361" s="414"/>
      <c r="D2361" s="168"/>
      <c r="E2361" s="258" t="str">
        <f>iferror(vlookup(C2361,'Master data'!$A$1:$C$29,3,0),"--")</f>
        <v>--</v>
      </c>
      <c r="F2361" s="258" t="str">
        <f>iferror(vlookup(C2361,'Master data'!$A$1:$C$29,2,0),"--")</f>
        <v>--</v>
      </c>
    </row>
    <row r="2362" ht="21.0" customHeight="1">
      <c r="A2362" s="165"/>
      <c r="B2362" s="172"/>
      <c r="C2362" s="414"/>
      <c r="D2362" s="168"/>
      <c r="E2362" s="258" t="str">
        <f>iferror(vlookup(C2362,'Master data'!$A$1:$C$29,3,0),"--")</f>
        <v>--</v>
      </c>
      <c r="F2362" s="258" t="str">
        <f>iferror(vlookup(C2362,'Master data'!$A$1:$C$29,2,0),"--")</f>
        <v>--</v>
      </c>
    </row>
    <row r="2363" ht="21.0" customHeight="1">
      <c r="A2363" s="165"/>
      <c r="B2363" s="172"/>
      <c r="C2363" s="414"/>
      <c r="D2363" s="168"/>
      <c r="E2363" s="258" t="str">
        <f>iferror(vlookup(C2363,'Master data'!$A$1:$C$29,3,0),"--")</f>
        <v>--</v>
      </c>
      <c r="F2363" s="258" t="str">
        <f>iferror(vlookup(C2363,'Master data'!$A$1:$C$29,2,0),"--")</f>
        <v>--</v>
      </c>
    </row>
    <row r="2364" ht="21.0" customHeight="1">
      <c r="A2364" s="165"/>
      <c r="B2364" s="172"/>
      <c r="C2364" s="414"/>
      <c r="D2364" s="168"/>
      <c r="E2364" s="258" t="str">
        <f>iferror(vlookup(C2364,'Master data'!$A$1:$C$29,3,0),"--")</f>
        <v>--</v>
      </c>
      <c r="F2364" s="258" t="str">
        <f>iferror(vlookup(C2364,'Master data'!$A$1:$C$29,2,0),"--")</f>
        <v>--</v>
      </c>
    </row>
    <row r="2365" ht="21.0" customHeight="1">
      <c r="A2365" s="165"/>
      <c r="B2365" s="172"/>
      <c r="C2365" s="414"/>
      <c r="D2365" s="168"/>
      <c r="E2365" s="258" t="str">
        <f>iferror(vlookup(C2365,'Master data'!$A$1:$C$29,3,0),"--")</f>
        <v>--</v>
      </c>
      <c r="F2365" s="258" t="str">
        <f>iferror(vlookup(C2365,'Master data'!$A$1:$C$29,2,0),"--")</f>
        <v>--</v>
      </c>
    </row>
    <row r="2366" ht="21.0" customHeight="1">
      <c r="A2366" s="165"/>
      <c r="B2366" s="172"/>
      <c r="C2366" s="414"/>
      <c r="D2366" s="168"/>
      <c r="E2366" s="258" t="str">
        <f>iferror(vlookup(C2366,'Master data'!$A$1:$C$29,3,0),"--")</f>
        <v>--</v>
      </c>
      <c r="F2366" s="258" t="str">
        <f>iferror(vlookup(C2366,'Master data'!$A$1:$C$29,2,0),"--")</f>
        <v>--</v>
      </c>
    </row>
    <row r="2367" ht="21.0" customHeight="1">
      <c r="A2367" s="165"/>
      <c r="B2367" s="172"/>
      <c r="C2367" s="414"/>
      <c r="D2367" s="168"/>
      <c r="E2367" s="258" t="str">
        <f>iferror(vlookup(C2367,'Master data'!$A$1:$C$29,3,0),"--")</f>
        <v>--</v>
      </c>
      <c r="F2367" s="258" t="str">
        <f>iferror(vlookup(C2367,'Master data'!$A$1:$C$29,2,0),"--")</f>
        <v>--</v>
      </c>
    </row>
    <row r="2368" ht="21.0" customHeight="1">
      <c r="A2368" s="165"/>
      <c r="B2368" s="172"/>
      <c r="C2368" s="414"/>
      <c r="D2368" s="168"/>
      <c r="E2368" s="258" t="str">
        <f>iferror(vlookup(C2368,'Master data'!$A$1:$C$29,3,0),"--")</f>
        <v>--</v>
      </c>
      <c r="F2368" s="258" t="str">
        <f>iferror(vlookup(C2368,'Master data'!$A$1:$C$29,2,0),"--")</f>
        <v>--</v>
      </c>
    </row>
    <row r="2369" ht="21.0" customHeight="1">
      <c r="A2369" s="165"/>
      <c r="B2369" s="172"/>
      <c r="C2369" s="414"/>
      <c r="D2369" s="168"/>
      <c r="E2369" s="258" t="str">
        <f>iferror(vlookup(C2369,'Master data'!$A$1:$C$29,3,0),"--")</f>
        <v>--</v>
      </c>
      <c r="F2369" s="258" t="str">
        <f>iferror(vlookup(C2369,'Master data'!$A$1:$C$29,2,0),"--")</f>
        <v>--</v>
      </c>
    </row>
    <row r="2370" ht="21.0" customHeight="1">
      <c r="A2370" s="165"/>
      <c r="B2370" s="172"/>
      <c r="C2370" s="414"/>
      <c r="D2370" s="168"/>
      <c r="E2370" s="258" t="str">
        <f>iferror(vlookup(C2370,'Master data'!$A$1:$C$29,3,0),"--")</f>
        <v>--</v>
      </c>
      <c r="F2370" s="258" t="str">
        <f>iferror(vlookup(C2370,'Master data'!$A$1:$C$29,2,0),"--")</f>
        <v>--</v>
      </c>
    </row>
    <row r="2371" ht="21.0" customHeight="1">
      <c r="A2371" s="165"/>
      <c r="B2371" s="172"/>
      <c r="C2371" s="414"/>
      <c r="D2371" s="168"/>
      <c r="E2371" s="258" t="str">
        <f>iferror(vlookup(C2371,'Master data'!$A$1:$C$29,3,0),"--")</f>
        <v>--</v>
      </c>
      <c r="F2371" s="258" t="str">
        <f>iferror(vlookup(C2371,'Master data'!$A$1:$C$29,2,0),"--")</f>
        <v>--</v>
      </c>
    </row>
    <row r="2372" ht="21.0" customHeight="1">
      <c r="A2372" s="165"/>
      <c r="B2372" s="172"/>
      <c r="C2372" s="414"/>
      <c r="D2372" s="168"/>
      <c r="E2372" s="258" t="str">
        <f>iferror(vlookup(C2372,'Master data'!$A$1:$C$29,3,0),"--")</f>
        <v>--</v>
      </c>
      <c r="F2372" s="258" t="str">
        <f>iferror(vlookup(C2372,'Master data'!$A$1:$C$29,2,0),"--")</f>
        <v>--</v>
      </c>
    </row>
    <row r="2373" ht="21.0" customHeight="1">
      <c r="A2373" s="165"/>
      <c r="B2373" s="172"/>
      <c r="C2373" s="414"/>
      <c r="D2373" s="168"/>
      <c r="E2373" s="258" t="str">
        <f>iferror(vlookup(C2373,'Master data'!$A$1:$C$29,3,0),"--")</f>
        <v>--</v>
      </c>
      <c r="F2373" s="258" t="str">
        <f>iferror(vlookup(C2373,'Master data'!$A$1:$C$29,2,0),"--")</f>
        <v>--</v>
      </c>
    </row>
    <row r="2374" ht="21.0" customHeight="1">
      <c r="A2374" s="165"/>
      <c r="B2374" s="172"/>
      <c r="C2374" s="414"/>
      <c r="D2374" s="168"/>
      <c r="E2374" s="258" t="str">
        <f>iferror(vlookup(C2374,'Master data'!$A$1:$C$29,3,0),"--")</f>
        <v>--</v>
      </c>
      <c r="F2374" s="258" t="str">
        <f>iferror(vlookup(C2374,'Master data'!$A$1:$C$29,2,0),"--")</f>
        <v>--</v>
      </c>
    </row>
    <row r="2375" ht="21.0" customHeight="1">
      <c r="A2375" s="165"/>
      <c r="B2375" s="172"/>
      <c r="C2375" s="414"/>
      <c r="D2375" s="168"/>
      <c r="E2375" s="258" t="str">
        <f>iferror(vlookup(C2375,'Master data'!$A$1:$C$29,3,0),"--")</f>
        <v>--</v>
      </c>
      <c r="F2375" s="258" t="str">
        <f>iferror(vlookup(C2375,'Master data'!$A$1:$C$29,2,0),"--")</f>
        <v>--</v>
      </c>
    </row>
    <row r="2376" ht="21.0" customHeight="1">
      <c r="A2376" s="165"/>
      <c r="B2376" s="172"/>
      <c r="C2376" s="414"/>
      <c r="D2376" s="168"/>
      <c r="E2376" s="258" t="str">
        <f>iferror(vlookup(C2376,'Master data'!$A$1:$C$29,3,0),"--")</f>
        <v>--</v>
      </c>
      <c r="F2376" s="258" t="str">
        <f>iferror(vlookup(C2376,'Master data'!$A$1:$C$29,2,0),"--")</f>
        <v>--</v>
      </c>
    </row>
    <row r="2377" ht="21.0" customHeight="1">
      <c r="A2377" s="165"/>
      <c r="B2377" s="172"/>
      <c r="C2377" s="414"/>
      <c r="D2377" s="168"/>
      <c r="E2377" s="258" t="str">
        <f>iferror(vlookup(C2377,'Master data'!$A$1:$C$29,3,0),"--")</f>
        <v>--</v>
      </c>
      <c r="F2377" s="258" t="str">
        <f>iferror(vlookup(C2377,'Master data'!$A$1:$C$29,2,0),"--")</f>
        <v>--</v>
      </c>
    </row>
    <row r="2378" ht="21.0" customHeight="1">
      <c r="A2378" s="165"/>
      <c r="B2378" s="172"/>
      <c r="C2378" s="414"/>
      <c r="D2378" s="168"/>
      <c r="E2378" s="258" t="str">
        <f>iferror(vlookup(C2378,'Master data'!$A$1:$C$29,3,0),"--")</f>
        <v>--</v>
      </c>
      <c r="F2378" s="258" t="str">
        <f>iferror(vlookup(C2378,'Master data'!$A$1:$C$29,2,0),"--")</f>
        <v>--</v>
      </c>
    </row>
    <row r="2379" ht="21.0" customHeight="1">
      <c r="A2379" s="165"/>
      <c r="B2379" s="172"/>
      <c r="C2379" s="414"/>
      <c r="D2379" s="168"/>
      <c r="E2379" s="258" t="str">
        <f>iferror(vlookup(C2379,'Master data'!$A$1:$C$29,3,0),"--")</f>
        <v>--</v>
      </c>
      <c r="F2379" s="258" t="str">
        <f>iferror(vlookup(C2379,'Master data'!$A$1:$C$29,2,0),"--")</f>
        <v>--</v>
      </c>
    </row>
    <row r="2380" ht="21.0" customHeight="1">
      <c r="A2380" s="165"/>
      <c r="B2380" s="172"/>
      <c r="C2380" s="414"/>
      <c r="D2380" s="168"/>
      <c r="E2380" s="258" t="str">
        <f>iferror(vlookup(C2380,'Master data'!$A$1:$C$29,3,0),"--")</f>
        <v>--</v>
      </c>
      <c r="F2380" s="258" t="str">
        <f>iferror(vlookup(C2380,'Master data'!$A$1:$C$29,2,0),"--")</f>
        <v>--</v>
      </c>
    </row>
    <row r="2381" ht="21.0" customHeight="1">
      <c r="A2381" s="165"/>
      <c r="B2381" s="172"/>
      <c r="C2381" s="414"/>
      <c r="D2381" s="168"/>
      <c r="E2381" s="258" t="str">
        <f>iferror(vlookup(C2381,'Master data'!$A$1:$C$29,3,0),"--")</f>
        <v>--</v>
      </c>
      <c r="F2381" s="258" t="str">
        <f>iferror(vlookup(C2381,'Master data'!$A$1:$C$29,2,0),"--")</f>
        <v>--</v>
      </c>
    </row>
    <row r="2382" ht="21.0" customHeight="1">
      <c r="A2382" s="165"/>
      <c r="B2382" s="172"/>
      <c r="C2382" s="414"/>
      <c r="D2382" s="168"/>
      <c r="E2382" s="258" t="str">
        <f>iferror(vlookup(C2382,'Master data'!$A$1:$C$29,3,0),"--")</f>
        <v>--</v>
      </c>
      <c r="F2382" s="258" t="str">
        <f>iferror(vlookup(C2382,'Master data'!$A$1:$C$29,2,0),"--")</f>
        <v>--</v>
      </c>
    </row>
    <row r="2383" ht="21.0" customHeight="1">
      <c r="A2383" s="165"/>
      <c r="B2383" s="172"/>
      <c r="C2383" s="414"/>
      <c r="D2383" s="168"/>
      <c r="E2383" s="258" t="str">
        <f>iferror(vlookup(C2383,'Master data'!$A$1:$C$29,3,0),"--")</f>
        <v>--</v>
      </c>
      <c r="F2383" s="258" t="str">
        <f>iferror(vlookup(C2383,'Master data'!$A$1:$C$29,2,0),"--")</f>
        <v>--</v>
      </c>
    </row>
    <row r="2384" ht="21.0" customHeight="1">
      <c r="A2384" s="165"/>
      <c r="B2384" s="172"/>
      <c r="C2384" s="414"/>
      <c r="D2384" s="168"/>
      <c r="E2384" s="258" t="str">
        <f>iferror(vlookup(C2384,'Master data'!$A$1:$C$29,3,0),"--")</f>
        <v>--</v>
      </c>
      <c r="F2384" s="258" t="str">
        <f>iferror(vlookup(C2384,'Master data'!$A$1:$C$29,2,0),"--")</f>
        <v>--</v>
      </c>
    </row>
    <row r="2385" ht="21.0" customHeight="1">
      <c r="A2385" s="165"/>
      <c r="B2385" s="172"/>
      <c r="C2385" s="414"/>
      <c r="D2385" s="168"/>
      <c r="E2385" s="258" t="str">
        <f>iferror(vlookup(C2385,'Master data'!$A$1:$C$29,3,0),"--")</f>
        <v>--</v>
      </c>
      <c r="F2385" s="258" t="str">
        <f>iferror(vlookup(C2385,'Master data'!$A$1:$C$29,2,0),"--")</f>
        <v>--</v>
      </c>
    </row>
    <row r="2386" ht="21.0" customHeight="1">
      <c r="A2386" s="165"/>
      <c r="B2386" s="172"/>
      <c r="C2386" s="414"/>
      <c r="D2386" s="168"/>
      <c r="E2386" s="258" t="str">
        <f>iferror(vlookup(C2386,'Master data'!$A$1:$C$29,3,0),"--")</f>
        <v>--</v>
      </c>
      <c r="F2386" s="258" t="str">
        <f>iferror(vlookup(C2386,'Master data'!$A$1:$C$29,2,0),"--")</f>
        <v>--</v>
      </c>
    </row>
    <row r="2387" ht="21.0" customHeight="1">
      <c r="A2387" s="165"/>
      <c r="B2387" s="172"/>
      <c r="C2387" s="414"/>
      <c r="D2387" s="168"/>
      <c r="E2387" s="258" t="str">
        <f>iferror(vlookup(C2387,'Master data'!$A$1:$C$29,3,0),"--")</f>
        <v>--</v>
      </c>
      <c r="F2387" s="258" t="str">
        <f>iferror(vlookup(C2387,'Master data'!$A$1:$C$29,2,0),"--")</f>
        <v>--</v>
      </c>
    </row>
    <row r="2388" ht="21.0" customHeight="1">
      <c r="A2388" s="165"/>
      <c r="B2388" s="172"/>
      <c r="C2388" s="414"/>
      <c r="D2388" s="168"/>
      <c r="E2388" s="258" t="str">
        <f>iferror(vlookup(C2388,'Master data'!$A$1:$C$29,3,0),"--")</f>
        <v>--</v>
      </c>
      <c r="F2388" s="258" t="str">
        <f>iferror(vlookup(C2388,'Master data'!$A$1:$C$29,2,0),"--")</f>
        <v>--</v>
      </c>
    </row>
    <row r="2389" ht="21.0" customHeight="1">
      <c r="A2389" s="165"/>
      <c r="B2389" s="172"/>
      <c r="C2389" s="414"/>
      <c r="D2389" s="168"/>
      <c r="E2389" s="258" t="str">
        <f>iferror(vlookup(C2389,'Master data'!$A$1:$C$29,3,0),"--")</f>
        <v>--</v>
      </c>
      <c r="F2389" s="258" t="str">
        <f>iferror(vlookup(C2389,'Master data'!$A$1:$C$29,2,0),"--")</f>
        <v>--</v>
      </c>
    </row>
    <row r="2390" ht="21.0" customHeight="1">
      <c r="A2390" s="165"/>
      <c r="B2390" s="172"/>
      <c r="C2390" s="414"/>
      <c r="D2390" s="168"/>
      <c r="E2390" s="258" t="str">
        <f>iferror(vlookup(C2390,'Master data'!$A$1:$C$29,3,0),"--")</f>
        <v>--</v>
      </c>
      <c r="F2390" s="258" t="str">
        <f>iferror(vlookup(C2390,'Master data'!$A$1:$C$29,2,0),"--")</f>
        <v>--</v>
      </c>
    </row>
    <row r="2391" ht="21.0" customHeight="1">
      <c r="A2391" s="165"/>
      <c r="B2391" s="172"/>
      <c r="C2391" s="414"/>
      <c r="D2391" s="168"/>
      <c r="E2391" s="258" t="str">
        <f>iferror(vlookup(C2391,'Master data'!$A$1:$C$29,3,0),"--")</f>
        <v>--</v>
      </c>
      <c r="F2391" s="258" t="str">
        <f>iferror(vlookup(C2391,'Master data'!$A$1:$C$29,2,0),"--")</f>
        <v>--</v>
      </c>
    </row>
    <row r="2392" ht="21.0" customHeight="1">
      <c r="A2392" s="165"/>
      <c r="B2392" s="172"/>
      <c r="C2392" s="414"/>
      <c r="D2392" s="168"/>
      <c r="E2392" s="258" t="str">
        <f>iferror(vlookup(C2392,'Master data'!$A$1:$C$29,3,0),"--")</f>
        <v>--</v>
      </c>
      <c r="F2392" s="258" t="str">
        <f>iferror(vlookup(C2392,'Master data'!$A$1:$C$29,2,0),"--")</f>
        <v>--</v>
      </c>
    </row>
    <row r="2393" ht="21.0" customHeight="1">
      <c r="A2393" s="165"/>
      <c r="B2393" s="172"/>
      <c r="C2393" s="414"/>
      <c r="D2393" s="168"/>
      <c r="E2393" s="258" t="str">
        <f>iferror(vlookup(C2393,'Master data'!$A$1:$C$29,3,0),"--")</f>
        <v>--</v>
      </c>
      <c r="F2393" s="258" t="str">
        <f>iferror(vlookup(C2393,'Master data'!$A$1:$C$29,2,0),"--")</f>
        <v>--</v>
      </c>
    </row>
    <row r="2394" ht="21.0" customHeight="1">
      <c r="A2394" s="165"/>
      <c r="B2394" s="172"/>
      <c r="C2394" s="414"/>
      <c r="D2394" s="168"/>
      <c r="E2394" s="258" t="str">
        <f>iferror(vlookup(C2394,'Master data'!$A$1:$C$29,3,0),"--")</f>
        <v>--</v>
      </c>
      <c r="F2394" s="258" t="str">
        <f>iferror(vlookup(C2394,'Master data'!$A$1:$C$29,2,0),"--")</f>
        <v>--</v>
      </c>
    </row>
    <row r="2395" ht="21.0" customHeight="1">
      <c r="A2395" s="165"/>
      <c r="B2395" s="172"/>
      <c r="C2395" s="414"/>
      <c r="D2395" s="168"/>
      <c r="E2395" s="258" t="str">
        <f>iferror(vlookup(C2395,'Master data'!$A$1:$C$29,3,0),"--")</f>
        <v>--</v>
      </c>
      <c r="F2395" s="258" t="str">
        <f>iferror(vlookup(C2395,'Master data'!$A$1:$C$29,2,0),"--")</f>
        <v>--</v>
      </c>
    </row>
    <row r="2396" ht="21.0" customHeight="1">
      <c r="A2396" s="165"/>
      <c r="B2396" s="172"/>
      <c r="C2396" s="414"/>
      <c r="D2396" s="168"/>
      <c r="E2396" s="258" t="str">
        <f>iferror(vlookup(C2396,'Master data'!$A$1:$C$29,3,0),"--")</f>
        <v>--</v>
      </c>
      <c r="F2396" s="258" t="str">
        <f>iferror(vlookup(C2396,'Master data'!$A$1:$C$29,2,0),"--")</f>
        <v>--</v>
      </c>
    </row>
    <row r="2397" ht="21.0" customHeight="1">
      <c r="A2397" s="165"/>
      <c r="B2397" s="172"/>
      <c r="C2397" s="414"/>
      <c r="D2397" s="168"/>
      <c r="E2397" s="258" t="str">
        <f>iferror(vlookup(C2397,'Master data'!$A$1:$C$29,3,0),"--")</f>
        <v>--</v>
      </c>
      <c r="F2397" s="258" t="str">
        <f>iferror(vlookup(C2397,'Master data'!$A$1:$C$29,2,0),"--")</f>
        <v>--</v>
      </c>
    </row>
    <row r="2398" ht="21.0" customHeight="1">
      <c r="A2398" s="165"/>
      <c r="B2398" s="172"/>
      <c r="C2398" s="414"/>
      <c r="D2398" s="168"/>
      <c r="E2398" s="258" t="str">
        <f>iferror(vlookup(C2398,'Master data'!$A$1:$C$29,3,0),"--")</f>
        <v>--</v>
      </c>
      <c r="F2398" s="258" t="str">
        <f>iferror(vlookup(C2398,'Master data'!$A$1:$C$29,2,0),"--")</f>
        <v>--</v>
      </c>
    </row>
    <row r="2399" ht="21.0" customHeight="1">
      <c r="A2399" s="165"/>
      <c r="B2399" s="172"/>
      <c r="C2399" s="414"/>
      <c r="D2399" s="168"/>
      <c r="E2399" s="258" t="str">
        <f>iferror(vlookup(C2399,'Master data'!$A$1:$C$29,3,0),"--")</f>
        <v>--</v>
      </c>
      <c r="F2399" s="258" t="str">
        <f>iferror(vlookup(C2399,'Master data'!$A$1:$C$29,2,0),"--")</f>
        <v>--</v>
      </c>
    </row>
    <row r="2400" ht="21.0" customHeight="1">
      <c r="A2400" s="165"/>
      <c r="B2400" s="172"/>
      <c r="C2400" s="414"/>
      <c r="D2400" s="168"/>
      <c r="E2400" s="258" t="str">
        <f>iferror(vlookup(C2400,'Master data'!$A$1:$C$29,3,0),"--")</f>
        <v>--</v>
      </c>
      <c r="F2400" s="258" t="str">
        <f>iferror(vlookup(C2400,'Master data'!$A$1:$C$29,2,0),"--")</f>
        <v>--</v>
      </c>
    </row>
    <row r="2401" ht="21.0" customHeight="1">
      <c r="A2401" s="165"/>
      <c r="B2401" s="172"/>
      <c r="C2401" s="414"/>
      <c r="D2401" s="168"/>
      <c r="E2401" s="258" t="str">
        <f>iferror(vlookup(C2401,'Master data'!$A$1:$C$29,3,0),"--")</f>
        <v>--</v>
      </c>
      <c r="F2401" s="258" t="str">
        <f>iferror(vlookup(C2401,'Master data'!$A$1:$C$29,2,0),"--")</f>
        <v>--</v>
      </c>
    </row>
    <row r="2402" ht="21.0" customHeight="1">
      <c r="A2402" s="165"/>
      <c r="B2402" s="172"/>
      <c r="C2402" s="414"/>
      <c r="D2402" s="168"/>
      <c r="E2402" s="258" t="str">
        <f>iferror(vlookup(C2402,'Master data'!$A$1:$C$29,3,0),"--")</f>
        <v>--</v>
      </c>
      <c r="F2402" s="258" t="str">
        <f>iferror(vlookup(C2402,'Master data'!$A$1:$C$29,2,0),"--")</f>
        <v>--</v>
      </c>
    </row>
    <row r="2403" ht="21.0" customHeight="1">
      <c r="A2403" s="165"/>
      <c r="B2403" s="172"/>
      <c r="C2403" s="414"/>
      <c r="D2403" s="168"/>
      <c r="E2403" s="258" t="str">
        <f>iferror(vlookup(C2403,'Master data'!$A$1:$C$29,3,0),"--")</f>
        <v>--</v>
      </c>
      <c r="F2403" s="258" t="str">
        <f>iferror(vlookup(C2403,'Master data'!$A$1:$C$29,2,0),"--")</f>
        <v>--</v>
      </c>
    </row>
    <row r="2404" ht="21.0" customHeight="1">
      <c r="A2404" s="165"/>
      <c r="B2404" s="172"/>
      <c r="C2404" s="414"/>
      <c r="D2404" s="168"/>
      <c r="E2404" s="258" t="str">
        <f>iferror(vlookup(C2404,'Master data'!$A$1:$C$29,3,0),"--")</f>
        <v>--</v>
      </c>
      <c r="F2404" s="258" t="str">
        <f>iferror(vlookup(C2404,'Master data'!$A$1:$C$29,2,0),"--")</f>
        <v>--</v>
      </c>
    </row>
    <row r="2405" ht="21.0" customHeight="1">
      <c r="A2405" s="165"/>
      <c r="B2405" s="172"/>
      <c r="C2405" s="414"/>
      <c r="D2405" s="168"/>
      <c r="E2405" s="258" t="str">
        <f>iferror(vlookup(C2405,'Master data'!$A$1:$C$29,3,0),"--")</f>
        <v>--</v>
      </c>
      <c r="F2405" s="258" t="str">
        <f>iferror(vlookup(C2405,'Master data'!$A$1:$C$29,2,0),"--")</f>
        <v>--</v>
      </c>
    </row>
    <row r="2406" ht="21.0" customHeight="1">
      <c r="A2406" s="165"/>
      <c r="B2406" s="172"/>
      <c r="C2406" s="414"/>
      <c r="D2406" s="168"/>
      <c r="E2406" s="258" t="str">
        <f>iferror(vlookup(C2406,'Master data'!$A$1:$C$29,3,0),"--")</f>
        <v>--</v>
      </c>
      <c r="F2406" s="258" t="str">
        <f>iferror(vlookup(C2406,'Master data'!$A$1:$C$29,2,0),"--")</f>
        <v>--</v>
      </c>
    </row>
    <row r="2407" ht="21.0" customHeight="1">
      <c r="A2407" s="165"/>
      <c r="B2407" s="172"/>
      <c r="C2407" s="414"/>
      <c r="D2407" s="168"/>
      <c r="E2407" s="258" t="str">
        <f>iferror(vlookup(C2407,'Master data'!$A$1:$C$29,3,0),"--")</f>
        <v>--</v>
      </c>
      <c r="F2407" s="258" t="str">
        <f>iferror(vlookup(C2407,'Master data'!$A$1:$C$29,2,0),"--")</f>
        <v>--</v>
      </c>
    </row>
    <row r="2408" ht="21.0" customHeight="1">
      <c r="A2408" s="165"/>
      <c r="B2408" s="172"/>
      <c r="C2408" s="414"/>
      <c r="D2408" s="168"/>
      <c r="E2408" s="258" t="str">
        <f>iferror(vlookup(C2408,'Master data'!$A$1:$C$29,3,0),"--")</f>
        <v>--</v>
      </c>
      <c r="F2408" s="258" t="str">
        <f>iferror(vlookup(C2408,'Master data'!$A$1:$C$29,2,0),"--")</f>
        <v>--</v>
      </c>
    </row>
    <row r="2409" ht="21.0" customHeight="1">
      <c r="A2409" s="165"/>
      <c r="B2409" s="172"/>
      <c r="C2409" s="414"/>
      <c r="D2409" s="168"/>
      <c r="E2409" s="258" t="str">
        <f>iferror(vlookup(C2409,'Master data'!$A$1:$C$29,3,0),"--")</f>
        <v>--</v>
      </c>
      <c r="F2409" s="258" t="str">
        <f>iferror(vlookup(C2409,'Master data'!$A$1:$C$29,2,0),"--")</f>
        <v>--</v>
      </c>
    </row>
    <row r="2410" ht="21.0" customHeight="1">
      <c r="A2410" s="165"/>
      <c r="B2410" s="172"/>
      <c r="C2410" s="414"/>
      <c r="D2410" s="168"/>
      <c r="E2410" s="258" t="str">
        <f>iferror(vlookup(C2410,'Master data'!$A$1:$C$29,3,0),"--")</f>
        <v>--</v>
      </c>
      <c r="F2410" s="258" t="str">
        <f>iferror(vlookup(C2410,'Master data'!$A$1:$C$29,2,0),"--")</f>
        <v>--</v>
      </c>
    </row>
    <row r="2411" ht="21.0" customHeight="1">
      <c r="A2411" s="165"/>
      <c r="B2411" s="172"/>
      <c r="C2411" s="414"/>
      <c r="D2411" s="168"/>
      <c r="E2411" s="258" t="str">
        <f>iferror(vlookup(C2411,'Master data'!$A$1:$C$29,3,0),"--")</f>
        <v>--</v>
      </c>
      <c r="F2411" s="258" t="str">
        <f>iferror(vlookup(C2411,'Master data'!$A$1:$C$29,2,0),"--")</f>
        <v>--</v>
      </c>
    </row>
    <row r="2412" ht="21.0" customHeight="1">
      <c r="A2412" s="165"/>
      <c r="B2412" s="172"/>
      <c r="C2412" s="414"/>
      <c r="D2412" s="168"/>
      <c r="E2412" s="258" t="str">
        <f>iferror(vlookup(C2412,'Master data'!$A$1:$C$29,3,0),"--")</f>
        <v>--</v>
      </c>
      <c r="F2412" s="258" t="str">
        <f>iferror(vlookup(C2412,'Master data'!$A$1:$C$29,2,0),"--")</f>
        <v>--</v>
      </c>
    </row>
    <row r="2413" ht="21.0" customHeight="1">
      <c r="A2413" s="165"/>
      <c r="B2413" s="172"/>
      <c r="C2413" s="414"/>
      <c r="D2413" s="168"/>
      <c r="E2413" s="258" t="str">
        <f>iferror(vlookup(C2413,'Master data'!$A$1:$C$29,3,0),"--")</f>
        <v>--</v>
      </c>
      <c r="F2413" s="258" t="str">
        <f>iferror(vlookup(C2413,'Master data'!$A$1:$C$29,2,0),"--")</f>
        <v>--</v>
      </c>
    </row>
    <row r="2414" ht="21.0" customHeight="1">
      <c r="A2414" s="165"/>
      <c r="B2414" s="172"/>
      <c r="C2414" s="414"/>
      <c r="D2414" s="168"/>
      <c r="E2414" s="258" t="str">
        <f>iferror(vlookup(C2414,'Master data'!$A$1:$C$29,3,0),"--")</f>
        <v>--</v>
      </c>
      <c r="F2414" s="258" t="str">
        <f>iferror(vlookup(C2414,'Master data'!$A$1:$C$29,2,0),"--")</f>
        <v>--</v>
      </c>
    </row>
    <row r="2415" ht="21.0" customHeight="1">
      <c r="A2415" s="165"/>
      <c r="B2415" s="172"/>
      <c r="C2415" s="414"/>
      <c r="D2415" s="168"/>
      <c r="E2415" s="258" t="str">
        <f>iferror(vlookup(C2415,'Master data'!$A$1:$C$29,3,0),"--")</f>
        <v>--</v>
      </c>
      <c r="F2415" s="258" t="str">
        <f>iferror(vlookup(C2415,'Master data'!$A$1:$C$29,2,0),"--")</f>
        <v>--</v>
      </c>
    </row>
    <row r="2416" ht="21.0" customHeight="1">
      <c r="A2416" s="165"/>
      <c r="B2416" s="172"/>
      <c r="C2416" s="414"/>
      <c r="D2416" s="168"/>
      <c r="E2416" s="258" t="str">
        <f>iferror(vlookup(C2416,'Master data'!$A$1:$C$29,3,0),"--")</f>
        <v>--</v>
      </c>
      <c r="F2416" s="258" t="str">
        <f>iferror(vlookup(C2416,'Master data'!$A$1:$C$29,2,0),"--")</f>
        <v>--</v>
      </c>
    </row>
    <row r="2417" ht="21.0" customHeight="1">
      <c r="A2417" s="165"/>
      <c r="B2417" s="172"/>
      <c r="C2417" s="414"/>
      <c r="D2417" s="168"/>
      <c r="E2417" s="258" t="str">
        <f>iferror(vlookup(C2417,'Master data'!$A$1:$C$29,3,0),"--")</f>
        <v>--</v>
      </c>
      <c r="F2417" s="258" t="str">
        <f>iferror(vlookup(C2417,'Master data'!$A$1:$C$29,2,0),"--")</f>
        <v>--</v>
      </c>
    </row>
    <row r="2418" ht="21.0" customHeight="1">
      <c r="A2418" s="165"/>
      <c r="B2418" s="172"/>
      <c r="C2418" s="414"/>
      <c r="D2418" s="168"/>
      <c r="E2418" s="258" t="str">
        <f>iferror(vlookup(C2418,'Master data'!$A$1:$C$29,3,0),"--")</f>
        <v>--</v>
      </c>
      <c r="F2418" s="258" t="str">
        <f>iferror(vlookup(C2418,'Master data'!$A$1:$C$29,2,0),"--")</f>
        <v>--</v>
      </c>
    </row>
    <row r="2419" ht="21.0" customHeight="1">
      <c r="A2419" s="165"/>
      <c r="B2419" s="172"/>
      <c r="C2419" s="414"/>
      <c r="D2419" s="168"/>
      <c r="E2419" s="258" t="str">
        <f>iferror(vlookup(C2419,'Master data'!$A$1:$C$29,3,0),"--")</f>
        <v>--</v>
      </c>
      <c r="F2419" s="258" t="str">
        <f>iferror(vlookup(C2419,'Master data'!$A$1:$C$29,2,0),"--")</f>
        <v>--</v>
      </c>
    </row>
    <row r="2420" ht="21.0" customHeight="1">
      <c r="A2420" s="165"/>
      <c r="B2420" s="172"/>
      <c r="C2420" s="414"/>
      <c r="D2420" s="168"/>
      <c r="E2420" s="258" t="str">
        <f>iferror(vlookup(C2420,'Master data'!$A$1:$C$29,3,0),"--")</f>
        <v>--</v>
      </c>
      <c r="F2420" s="258" t="str">
        <f>iferror(vlookup(C2420,'Master data'!$A$1:$C$29,2,0),"--")</f>
        <v>--</v>
      </c>
    </row>
    <row r="2421" ht="21.0" customHeight="1">
      <c r="A2421" s="165"/>
      <c r="B2421" s="172"/>
      <c r="C2421" s="414"/>
      <c r="D2421" s="168"/>
      <c r="E2421" s="258" t="str">
        <f>iferror(vlookup(C2421,'Master data'!$A$1:$C$29,3,0),"--")</f>
        <v>--</v>
      </c>
      <c r="F2421" s="258" t="str">
        <f>iferror(vlookup(C2421,'Master data'!$A$1:$C$29,2,0),"--")</f>
        <v>--</v>
      </c>
    </row>
    <row r="2422" ht="21.0" customHeight="1">
      <c r="A2422" s="165"/>
      <c r="B2422" s="172"/>
      <c r="C2422" s="414"/>
      <c r="D2422" s="168"/>
      <c r="E2422" s="258" t="str">
        <f>iferror(vlookup(C2422,'Master data'!$A$1:$C$29,3,0),"--")</f>
        <v>--</v>
      </c>
      <c r="F2422" s="258" t="str">
        <f>iferror(vlookup(C2422,'Master data'!$A$1:$C$29,2,0),"--")</f>
        <v>--</v>
      </c>
    </row>
    <row r="2423" ht="21.0" customHeight="1">
      <c r="A2423" s="165"/>
      <c r="B2423" s="172"/>
      <c r="C2423" s="414"/>
      <c r="D2423" s="168"/>
      <c r="E2423" s="258" t="str">
        <f>iferror(vlookup(C2423,'Master data'!$A$1:$C$29,3,0),"--")</f>
        <v>--</v>
      </c>
      <c r="F2423" s="258" t="str">
        <f>iferror(vlookup(C2423,'Master data'!$A$1:$C$29,2,0),"--")</f>
        <v>--</v>
      </c>
    </row>
    <row r="2424" ht="21.0" customHeight="1">
      <c r="A2424" s="165"/>
      <c r="B2424" s="172"/>
      <c r="C2424" s="414"/>
      <c r="D2424" s="168"/>
      <c r="E2424" s="258" t="str">
        <f>iferror(vlookup(C2424,'Master data'!$A$1:$C$29,3,0),"--")</f>
        <v>--</v>
      </c>
      <c r="F2424" s="258" t="str">
        <f>iferror(vlookup(C2424,'Master data'!$A$1:$C$29,2,0),"--")</f>
        <v>--</v>
      </c>
    </row>
    <row r="2425" ht="21.0" customHeight="1">
      <c r="A2425" s="165"/>
      <c r="B2425" s="172"/>
      <c r="C2425" s="414"/>
      <c r="D2425" s="168"/>
      <c r="E2425" s="258" t="str">
        <f>iferror(vlookup(C2425,'Master data'!$A$1:$C$29,3,0),"--")</f>
        <v>--</v>
      </c>
      <c r="F2425" s="258" t="str">
        <f>iferror(vlookup(C2425,'Master data'!$A$1:$C$29,2,0),"--")</f>
        <v>--</v>
      </c>
    </row>
    <row r="2426" ht="21.0" customHeight="1">
      <c r="A2426" s="165"/>
      <c r="B2426" s="172"/>
      <c r="C2426" s="414"/>
      <c r="D2426" s="168"/>
      <c r="E2426" s="258" t="str">
        <f>iferror(vlookup(C2426,'Master data'!$A$1:$C$29,3,0),"--")</f>
        <v>--</v>
      </c>
      <c r="F2426" s="258" t="str">
        <f>iferror(vlookup(C2426,'Master data'!$A$1:$C$29,2,0),"--")</f>
        <v>--</v>
      </c>
    </row>
    <row r="2427" ht="21.0" customHeight="1">
      <c r="A2427" s="165"/>
      <c r="B2427" s="172"/>
      <c r="C2427" s="414"/>
      <c r="D2427" s="168"/>
      <c r="E2427" s="258" t="str">
        <f>iferror(vlookup(C2427,'Master data'!$A$1:$C$29,3,0),"--")</f>
        <v>--</v>
      </c>
      <c r="F2427" s="258" t="str">
        <f>iferror(vlookup(C2427,'Master data'!$A$1:$C$29,2,0),"--")</f>
        <v>--</v>
      </c>
    </row>
    <row r="2428" ht="21.0" customHeight="1">
      <c r="A2428" s="165"/>
      <c r="B2428" s="172"/>
      <c r="C2428" s="414"/>
      <c r="D2428" s="168"/>
      <c r="E2428" s="258" t="str">
        <f>iferror(vlookup(C2428,'Master data'!$A$1:$C$29,3,0),"--")</f>
        <v>--</v>
      </c>
      <c r="F2428" s="258" t="str">
        <f>iferror(vlookup(C2428,'Master data'!$A$1:$C$29,2,0),"--")</f>
        <v>--</v>
      </c>
    </row>
    <row r="2429" ht="21.0" customHeight="1">
      <c r="A2429" s="165"/>
      <c r="B2429" s="172"/>
      <c r="C2429" s="414"/>
      <c r="D2429" s="168"/>
      <c r="E2429" s="258" t="str">
        <f>iferror(vlookup(C2429,'Master data'!$A$1:$C$29,3,0),"--")</f>
        <v>--</v>
      </c>
      <c r="F2429" s="258" t="str">
        <f>iferror(vlookup(C2429,'Master data'!$A$1:$C$29,2,0),"--")</f>
        <v>--</v>
      </c>
    </row>
    <row r="2430" ht="21.0" customHeight="1">
      <c r="A2430" s="165"/>
      <c r="B2430" s="172"/>
      <c r="C2430" s="414"/>
      <c r="D2430" s="168"/>
      <c r="E2430" s="258" t="str">
        <f>iferror(vlookup(C2430,'Master data'!$A$1:$C$29,3,0),"--")</f>
        <v>--</v>
      </c>
      <c r="F2430" s="258" t="str">
        <f>iferror(vlookup(C2430,'Master data'!$A$1:$C$29,2,0),"--")</f>
        <v>--</v>
      </c>
    </row>
    <row r="2431" ht="21.0" customHeight="1">
      <c r="A2431" s="165"/>
      <c r="B2431" s="172"/>
      <c r="C2431" s="414"/>
      <c r="D2431" s="168"/>
      <c r="E2431" s="258" t="str">
        <f>iferror(vlookup(C2431,'Master data'!$A$1:$C$29,3,0),"--")</f>
        <v>--</v>
      </c>
      <c r="F2431" s="258" t="str">
        <f>iferror(vlookup(C2431,'Master data'!$A$1:$C$29,2,0),"--")</f>
        <v>--</v>
      </c>
    </row>
    <row r="2432" ht="21.0" customHeight="1">
      <c r="A2432" s="165"/>
      <c r="B2432" s="172"/>
      <c r="C2432" s="414"/>
      <c r="D2432" s="168"/>
      <c r="E2432" s="258" t="str">
        <f>iferror(vlookup(C2432,'Master data'!$A$1:$C$29,3,0),"--")</f>
        <v>--</v>
      </c>
      <c r="F2432" s="258" t="str">
        <f>iferror(vlookup(C2432,'Master data'!$A$1:$C$29,2,0),"--")</f>
        <v>--</v>
      </c>
    </row>
    <row r="2433" ht="21.0" customHeight="1">
      <c r="A2433" s="165"/>
      <c r="B2433" s="172"/>
      <c r="C2433" s="414"/>
      <c r="D2433" s="168"/>
      <c r="E2433" s="258" t="str">
        <f>iferror(vlookup(C2433,'Master data'!$A$1:$C$29,3,0),"--")</f>
        <v>--</v>
      </c>
      <c r="F2433" s="258" t="str">
        <f>iferror(vlookup(C2433,'Master data'!$A$1:$C$29,2,0),"--")</f>
        <v>--</v>
      </c>
    </row>
    <row r="2434" ht="21.0" customHeight="1">
      <c r="A2434" s="165"/>
      <c r="B2434" s="172"/>
      <c r="C2434" s="414"/>
      <c r="D2434" s="168"/>
      <c r="E2434" s="258" t="str">
        <f>iferror(vlookup(C2434,'Master data'!$A$1:$C$29,3,0),"--")</f>
        <v>--</v>
      </c>
      <c r="F2434" s="258" t="str">
        <f>iferror(vlookup(C2434,'Master data'!$A$1:$C$29,2,0),"--")</f>
        <v>--</v>
      </c>
    </row>
    <row r="2435" ht="21.0" customHeight="1">
      <c r="A2435" s="165"/>
      <c r="B2435" s="172"/>
      <c r="C2435" s="414"/>
      <c r="D2435" s="168"/>
      <c r="E2435" s="258" t="str">
        <f>iferror(vlookup(C2435,'Master data'!$A$1:$C$29,3,0),"--")</f>
        <v>--</v>
      </c>
      <c r="F2435" s="258" t="str">
        <f>iferror(vlookup(C2435,'Master data'!$A$1:$C$29,2,0),"--")</f>
        <v>--</v>
      </c>
    </row>
    <row r="2436" ht="21.0" customHeight="1">
      <c r="A2436" s="165"/>
      <c r="B2436" s="172"/>
      <c r="C2436" s="414"/>
      <c r="D2436" s="168"/>
      <c r="E2436" s="258" t="str">
        <f>iferror(vlookup(C2436,'Master data'!$A$1:$C$29,3,0),"--")</f>
        <v>--</v>
      </c>
      <c r="F2436" s="258" t="str">
        <f>iferror(vlookup(C2436,'Master data'!$A$1:$C$29,2,0),"--")</f>
        <v>--</v>
      </c>
    </row>
    <row r="2437" ht="21.0" customHeight="1">
      <c r="A2437" s="165"/>
      <c r="B2437" s="172"/>
      <c r="C2437" s="414"/>
      <c r="D2437" s="168"/>
      <c r="E2437" s="258" t="str">
        <f>iferror(vlookup(C2437,'Master data'!$A$1:$C$29,3,0),"--")</f>
        <v>--</v>
      </c>
      <c r="F2437" s="258" t="str">
        <f>iferror(vlookup(C2437,'Master data'!$A$1:$C$29,2,0),"--")</f>
        <v>--</v>
      </c>
    </row>
    <row r="2438" ht="21.0" customHeight="1">
      <c r="A2438" s="165"/>
      <c r="B2438" s="172"/>
      <c r="C2438" s="414"/>
      <c r="D2438" s="168"/>
      <c r="E2438" s="258" t="str">
        <f>iferror(vlookup(C2438,'Master data'!$A$1:$C$29,3,0),"--")</f>
        <v>--</v>
      </c>
      <c r="F2438" s="258" t="str">
        <f>iferror(vlookup(C2438,'Master data'!$A$1:$C$29,2,0),"--")</f>
        <v>--</v>
      </c>
    </row>
    <row r="2439" ht="21.0" customHeight="1">
      <c r="A2439" s="165"/>
      <c r="B2439" s="172"/>
      <c r="C2439" s="414"/>
      <c r="D2439" s="168"/>
      <c r="E2439" s="258" t="str">
        <f>iferror(vlookup(C2439,'Master data'!$A$1:$C$29,3,0),"--")</f>
        <v>--</v>
      </c>
      <c r="F2439" s="258" t="str">
        <f>iferror(vlookup(C2439,'Master data'!$A$1:$C$29,2,0),"--")</f>
        <v>--</v>
      </c>
    </row>
    <row r="2440" ht="21.0" customHeight="1">
      <c r="A2440" s="165"/>
      <c r="B2440" s="172"/>
      <c r="C2440" s="414"/>
      <c r="D2440" s="168"/>
      <c r="E2440" s="258" t="str">
        <f>iferror(vlookup(C2440,'Master data'!$A$1:$C$29,3,0),"--")</f>
        <v>--</v>
      </c>
      <c r="F2440" s="258" t="str">
        <f>iferror(vlookup(C2440,'Master data'!$A$1:$C$29,2,0),"--")</f>
        <v>--</v>
      </c>
    </row>
    <row r="2441" ht="21.0" customHeight="1">
      <c r="A2441" s="165"/>
      <c r="B2441" s="172"/>
      <c r="C2441" s="414"/>
      <c r="D2441" s="168"/>
      <c r="E2441" s="258" t="str">
        <f>iferror(vlookup(C2441,'Master data'!$A$1:$C$29,3,0),"--")</f>
        <v>--</v>
      </c>
      <c r="F2441" s="258" t="str">
        <f>iferror(vlookup(C2441,'Master data'!$A$1:$C$29,2,0),"--")</f>
        <v>--</v>
      </c>
    </row>
    <row r="2442" ht="21.0" customHeight="1">
      <c r="A2442" s="165"/>
      <c r="B2442" s="172"/>
      <c r="C2442" s="414"/>
      <c r="D2442" s="168"/>
      <c r="E2442" s="258" t="str">
        <f>iferror(vlookup(C2442,'Master data'!$A$1:$C$29,3,0),"--")</f>
        <v>--</v>
      </c>
      <c r="F2442" s="258" t="str">
        <f>iferror(vlookup(C2442,'Master data'!$A$1:$C$29,2,0),"--")</f>
        <v>--</v>
      </c>
    </row>
    <row r="2443" ht="21.0" customHeight="1">
      <c r="A2443" s="165"/>
      <c r="B2443" s="172"/>
      <c r="C2443" s="414"/>
      <c r="D2443" s="168"/>
      <c r="E2443" s="258" t="str">
        <f>iferror(vlookup(C2443,'Master data'!$A$1:$C$29,3,0),"--")</f>
        <v>--</v>
      </c>
      <c r="F2443" s="258" t="str">
        <f>iferror(vlookup(C2443,'Master data'!$A$1:$C$29,2,0),"--")</f>
        <v>--</v>
      </c>
    </row>
    <row r="2444" ht="21.0" customHeight="1">
      <c r="A2444" s="165"/>
      <c r="B2444" s="172"/>
      <c r="C2444" s="414"/>
      <c r="D2444" s="168"/>
      <c r="E2444" s="258" t="str">
        <f>iferror(vlookup(C2444,'Master data'!$A$1:$C$29,3,0),"--")</f>
        <v>--</v>
      </c>
      <c r="F2444" s="258" t="str">
        <f>iferror(vlookup(C2444,'Master data'!$A$1:$C$29,2,0),"--")</f>
        <v>--</v>
      </c>
    </row>
    <row r="2445" ht="21.0" customHeight="1">
      <c r="A2445" s="165"/>
      <c r="B2445" s="172"/>
      <c r="C2445" s="414"/>
      <c r="D2445" s="168"/>
      <c r="E2445" s="258" t="str">
        <f>iferror(vlookup(C2445,'Master data'!$A$1:$C$29,3,0),"--")</f>
        <v>--</v>
      </c>
      <c r="F2445" s="258" t="str">
        <f>iferror(vlookup(C2445,'Master data'!$A$1:$C$29,2,0),"--")</f>
        <v>--</v>
      </c>
    </row>
    <row r="2446" ht="21.0" customHeight="1">
      <c r="A2446" s="165"/>
      <c r="B2446" s="172"/>
      <c r="C2446" s="414"/>
      <c r="D2446" s="168"/>
      <c r="E2446" s="258" t="str">
        <f>iferror(vlookup(C2446,'Master data'!$A$1:$C$29,3,0),"--")</f>
        <v>--</v>
      </c>
      <c r="F2446" s="258" t="str">
        <f>iferror(vlookup(C2446,'Master data'!$A$1:$C$29,2,0),"--")</f>
        <v>--</v>
      </c>
    </row>
    <row r="2447" ht="21.0" customHeight="1">
      <c r="A2447" s="165"/>
      <c r="B2447" s="172"/>
      <c r="C2447" s="414"/>
      <c r="D2447" s="168"/>
      <c r="E2447" s="258" t="str">
        <f>iferror(vlookup(C2447,'Master data'!$A$1:$C$29,3,0),"--")</f>
        <v>--</v>
      </c>
      <c r="F2447" s="258" t="str">
        <f>iferror(vlookup(C2447,'Master data'!$A$1:$C$29,2,0),"--")</f>
        <v>--</v>
      </c>
    </row>
    <row r="2448" ht="21.0" customHeight="1">
      <c r="A2448" s="165"/>
      <c r="B2448" s="172"/>
      <c r="C2448" s="414"/>
      <c r="D2448" s="168"/>
      <c r="E2448" s="258" t="str">
        <f>iferror(vlookup(C2448,'Master data'!$A$1:$C$29,3,0),"--")</f>
        <v>--</v>
      </c>
      <c r="F2448" s="258" t="str">
        <f>iferror(vlookup(C2448,'Master data'!$A$1:$C$29,2,0),"--")</f>
        <v>--</v>
      </c>
    </row>
    <row r="2449" ht="21.0" customHeight="1">
      <c r="A2449" s="165"/>
      <c r="B2449" s="172"/>
      <c r="C2449" s="414"/>
      <c r="D2449" s="168"/>
      <c r="E2449" s="258" t="str">
        <f>iferror(vlookup(C2449,'Master data'!$A$1:$C$29,3,0),"--")</f>
        <v>--</v>
      </c>
      <c r="F2449" s="258" t="str">
        <f>iferror(vlookup(C2449,'Master data'!$A$1:$C$29,2,0),"--")</f>
        <v>--</v>
      </c>
    </row>
    <row r="2450" ht="21.0" customHeight="1">
      <c r="A2450" s="165"/>
      <c r="B2450" s="172"/>
      <c r="C2450" s="414"/>
      <c r="D2450" s="168"/>
      <c r="E2450" s="258" t="str">
        <f>iferror(vlookup(C2450,'Master data'!$A$1:$C$29,3,0),"--")</f>
        <v>--</v>
      </c>
      <c r="F2450" s="258" t="str">
        <f>iferror(vlookup(C2450,'Master data'!$A$1:$C$29,2,0),"--")</f>
        <v>--</v>
      </c>
    </row>
    <row r="2451" ht="21.0" customHeight="1">
      <c r="A2451" s="165"/>
      <c r="B2451" s="172"/>
      <c r="C2451" s="414"/>
      <c r="D2451" s="168"/>
      <c r="E2451" s="258" t="str">
        <f>iferror(vlookup(C2451,'Master data'!$A$1:$C$29,3,0),"--")</f>
        <v>--</v>
      </c>
      <c r="F2451" s="258" t="str">
        <f>iferror(vlookup(C2451,'Master data'!$A$1:$C$29,2,0),"--")</f>
        <v>--</v>
      </c>
    </row>
    <row r="2452" ht="21.0" customHeight="1">
      <c r="A2452" s="165"/>
      <c r="B2452" s="172"/>
      <c r="C2452" s="414"/>
      <c r="D2452" s="168"/>
      <c r="E2452" s="258" t="str">
        <f>iferror(vlookup(C2452,'Master data'!$A$1:$C$29,3,0),"--")</f>
        <v>--</v>
      </c>
      <c r="F2452" s="258" t="str">
        <f>iferror(vlookup(C2452,'Master data'!$A$1:$C$29,2,0),"--")</f>
        <v>--</v>
      </c>
    </row>
    <row r="2453" ht="21.0" customHeight="1">
      <c r="A2453" s="165"/>
      <c r="B2453" s="172"/>
      <c r="C2453" s="414"/>
      <c r="D2453" s="168"/>
      <c r="E2453" s="258" t="str">
        <f>iferror(vlookup(C2453,'Master data'!$A$1:$C$29,3,0),"--")</f>
        <v>--</v>
      </c>
      <c r="F2453" s="258" t="str">
        <f>iferror(vlookup(C2453,'Master data'!$A$1:$C$29,2,0),"--")</f>
        <v>--</v>
      </c>
    </row>
    <row r="2454" ht="21.0" customHeight="1">
      <c r="A2454" s="165"/>
      <c r="B2454" s="172"/>
      <c r="C2454" s="414"/>
      <c r="D2454" s="168"/>
      <c r="E2454" s="258" t="str">
        <f>iferror(vlookup(C2454,'Master data'!$A$1:$C$29,3,0),"--")</f>
        <v>--</v>
      </c>
      <c r="F2454" s="258" t="str">
        <f>iferror(vlookup(C2454,'Master data'!$A$1:$C$29,2,0),"--")</f>
        <v>--</v>
      </c>
    </row>
    <row r="2455" ht="21.0" customHeight="1">
      <c r="A2455" s="165"/>
      <c r="B2455" s="172"/>
      <c r="C2455" s="414"/>
      <c r="D2455" s="168"/>
      <c r="E2455" s="258" t="str">
        <f>iferror(vlookup(C2455,'Master data'!$A$1:$C$29,3,0),"--")</f>
        <v>--</v>
      </c>
      <c r="F2455" s="258" t="str">
        <f>iferror(vlookup(C2455,'Master data'!$A$1:$C$29,2,0),"--")</f>
        <v>--</v>
      </c>
    </row>
    <row r="2456" ht="21.0" customHeight="1">
      <c r="A2456" s="165"/>
      <c r="B2456" s="172"/>
      <c r="C2456" s="414"/>
      <c r="D2456" s="168"/>
      <c r="E2456" s="258" t="str">
        <f>iferror(vlookup(C2456,'Master data'!$A$1:$C$29,3,0),"--")</f>
        <v>--</v>
      </c>
      <c r="F2456" s="258" t="str">
        <f>iferror(vlookup(C2456,'Master data'!$A$1:$C$29,2,0),"--")</f>
        <v>--</v>
      </c>
    </row>
    <row r="2457" ht="21.0" customHeight="1">
      <c r="A2457" s="165"/>
      <c r="B2457" s="172"/>
      <c r="C2457" s="414"/>
      <c r="D2457" s="168"/>
      <c r="E2457" s="258" t="str">
        <f>iferror(vlookup(C2457,'Master data'!$A$1:$C$29,3,0),"--")</f>
        <v>--</v>
      </c>
      <c r="F2457" s="258" t="str">
        <f>iferror(vlookup(C2457,'Master data'!$A$1:$C$29,2,0),"--")</f>
        <v>--</v>
      </c>
    </row>
    <row r="2458" ht="21.0" customHeight="1">
      <c r="A2458" s="165"/>
      <c r="B2458" s="172"/>
      <c r="C2458" s="414"/>
      <c r="D2458" s="168"/>
      <c r="E2458" s="258" t="str">
        <f>iferror(vlookup(C2458,'Master data'!$A$1:$C$29,3,0),"--")</f>
        <v>--</v>
      </c>
      <c r="F2458" s="258" t="str">
        <f>iferror(vlookup(C2458,'Master data'!$A$1:$C$29,2,0),"--")</f>
        <v>--</v>
      </c>
    </row>
    <row r="2459" ht="21.0" customHeight="1">
      <c r="A2459" s="165"/>
      <c r="B2459" s="172"/>
      <c r="C2459" s="414"/>
      <c r="D2459" s="168"/>
      <c r="E2459" s="258" t="str">
        <f>iferror(vlookup(C2459,'Master data'!$A$1:$C$29,3,0),"--")</f>
        <v>--</v>
      </c>
      <c r="F2459" s="258" t="str">
        <f>iferror(vlookup(C2459,'Master data'!$A$1:$C$29,2,0),"--")</f>
        <v>--</v>
      </c>
    </row>
    <row r="2460" ht="21.0" customHeight="1">
      <c r="A2460" s="165"/>
      <c r="B2460" s="172"/>
      <c r="C2460" s="414"/>
      <c r="D2460" s="168"/>
      <c r="E2460" s="258" t="str">
        <f>iferror(vlookup(C2460,'Master data'!$A$1:$C$29,3,0),"--")</f>
        <v>--</v>
      </c>
      <c r="F2460" s="258" t="str">
        <f>iferror(vlookup(C2460,'Master data'!$A$1:$C$29,2,0),"--")</f>
        <v>--</v>
      </c>
    </row>
    <row r="2461" ht="21.0" customHeight="1">
      <c r="A2461" s="165"/>
      <c r="B2461" s="172"/>
      <c r="C2461" s="414"/>
      <c r="D2461" s="168"/>
      <c r="E2461" s="258" t="str">
        <f>iferror(vlookup(C2461,'Master data'!$A$1:$C$29,3,0),"--")</f>
        <v>--</v>
      </c>
      <c r="F2461" s="258" t="str">
        <f>iferror(vlookup(C2461,'Master data'!$A$1:$C$29,2,0),"--")</f>
        <v>--</v>
      </c>
    </row>
    <row r="2462" ht="21.0" customHeight="1">
      <c r="A2462" s="165"/>
      <c r="B2462" s="172"/>
      <c r="C2462" s="414"/>
      <c r="D2462" s="168"/>
      <c r="E2462" s="258" t="str">
        <f>iferror(vlookup(C2462,'Master data'!$A$1:$C$29,3,0),"--")</f>
        <v>--</v>
      </c>
      <c r="F2462" s="258" t="str">
        <f>iferror(vlookup(C2462,'Master data'!$A$1:$C$29,2,0),"--")</f>
        <v>--</v>
      </c>
    </row>
    <row r="2463" ht="21.0" customHeight="1">
      <c r="A2463" s="165"/>
      <c r="B2463" s="172"/>
      <c r="C2463" s="414"/>
      <c r="D2463" s="168"/>
      <c r="E2463" s="258" t="str">
        <f>iferror(vlookup(C2463,'Master data'!$A$1:$C$29,3,0),"--")</f>
        <v>--</v>
      </c>
      <c r="F2463" s="258" t="str">
        <f>iferror(vlookup(C2463,'Master data'!$A$1:$C$29,2,0),"--")</f>
        <v>--</v>
      </c>
    </row>
    <row r="2464" ht="21.0" customHeight="1">
      <c r="A2464" s="165"/>
      <c r="B2464" s="172"/>
      <c r="C2464" s="414"/>
      <c r="D2464" s="168"/>
      <c r="E2464" s="258" t="str">
        <f>iferror(vlookup(C2464,'Master data'!$A$1:$C$29,3,0),"--")</f>
        <v>--</v>
      </c>
      <c r="F2464" s="258" t="str">
        <f>iferror(vlookup(C2464,'Master data'!$A$1:$C$29,2,0),"--")</f>
        <v>--</v>
      </c>
    </row>
    <row r="2465" ht="21.0" customHeight="1">
      <c r="A2465" s="165"/>
      <c r="B2465" s="172"/>
      <c r="C2465" s="414"/>
      <c r="D2465" s="168"/>
      <c r="E2465" s="258" t="str">
        <f>iferror(vlookup(C2465,'Master data'!$A$1:$C$29,3,0),"--")</f>
        <v>--</v>
      </c>
      <c r="F2465" s="258" t="str">
        <f>iferror(vlookup(C2465,'Master data'!$A$1:$C$29,2,0),"--")</f>
        <v>--</v>
      </c>
    </row>
    <row r="2466" ht="21.0" customHeight="1">
      <c r="A2466" s="165"/>
      <c r="B2466" s="172"/>
      <c r="C2466" s="414"/>
      <c r="D2466" s="168"/>
      <c r="E2466" s="258" t="str">
        <f>iferror(vlookup(C2466,'Master data'!$A$1:$C$29,3,0),"--")</f>
        <v>--</v>
      </c>
      <c r="F2466" s="258" t="str">
        <f>iferror(vlookup(C2466,'Master data'!$A$1:$C$29,2,0),"--")</f>
        <v>--</v>
      </c>
    </row>
    <row r="2467" ht="21.0" customHeight="1">
      <c r="A2467" s="165"/>
      <c r="B2467" s="172"/>
      <c r="C2467" s="414"/>
      <c r="D2467" s="168"/>
      <c r="E2467" s="258" t="str">
        <f>iferror(vlookup(C2467,'Master data'!$A$1:$C$29,3,0),"--")</f>
        <v>--</v>
      </c>
      <c r="F2467" s="258" t="str">
        <f>iferror(vlookup(C2467,'Master data'!$A$1:$C$29,2,0),"--")</f>
        <v>--</v>
      </c>
    </row>
    <row r="2468" ht="21.0" customHeight="1">
      <c r="A2468" s="165"/>
      <c r="B2468" s="172"/>
      <c r="C2468" s="414"/>
      <c r="D2468" s="168"/>
      <c r="E2468" s="258" t="str">
        <f>iferror(vlookup(C2468,'Master data'!$A$1:$C$29,3,0),"--")</f>
        <v>--</v>
      </c>
      <c r="F2468" s="258" t="str">
        <f>iferror(vlookup(C2468,'Master data'!$A$1:$C$29,2,0),"--")</f>
        <v>--</v>
      </c>
    </row>
    <row r="2469" ht="21.0" customHeight="1">
      <c r="A2469" s="165"/>
      <c r="B2469" s="172"/>
      <c r="C2469" s="414"/>
      <c r="D2469" s="168"/>
      <c r="E2469" s="258" t="str">
        <f>iferror(vlookup(C2469,'Master data'!$A$1:$C$29,3,0),"--")</f>
        <v>--</v>
      </c>
      <c r="F2469" s="258" t="str">
        <f>iferror(vlookup(C2469,'Master data'!$A$1:$C$29,2,0),"--")</f>
        <v>--</v>
      </c>
    </row>
    <row r="2470" ht="21.0" customHeight="1">
      <c r="A2470" s="165"/>
      <c r="B2470" s="172"/>
      <c r="C2470" s="414"/>
      <c r="D2470" s="168"/>
      <c r="E2470" s="258" t="str">
        <f>iferror(vlookup(C2470,'Master data'!$A$1:$C$29,3,0),"--")</f>
        <v>--</v>
      </c>
      <c r="F2470" s="258" t="str">
        <f>iferror(vlookup(C2470,'Master data'!$A$1:$C$29,2,0),"--")</f>
        <v>--</v>
      </c>
    </row>
    <row r="2471" ht="21.0" customHeight="1">
      <c r="A2471" s="165"/>
      <c r="B2471" s="172"/>
      <c r="C2471" s="414"/>
      <c r="D2471" s="168"/>
      <c r="E2471" s="258" t="str">
        <f>iferror(vlookup(C2471,'Master data'!$A$1:$C$29,3,0),"--")</f>
        <v>--</v>
      </c>
      <c r="F2471" s="258" t="str">
        <f>iferror(vlookup(C2471,'Master data'!$A$1:$C$29,2,0),"--")</f>
        <v>--</v>
      </c>
    </row>
    <row r="2472" ht="21.0" customHeight="1">
      <c r="A2472" s="165"/>
      <c r="B2472" s="172"/>
      <c r="C2472" s="414"/>
      <c r="D2472" s="168"/>
      <c r="E2472" s="258" t="str">
        <f>iferror(vlookup(C2472,'Master data'!$A$1:$C$29,3,0),"--")</f>
        <v>--</v>
      </c>
      <c r="F2472" s="258" t="str">
        <f>iferror(vlookup(C2472,'Master data'!$A$1:$C$29,2,0),"--")</f>
        <v>--</v>
      </c>
    </row>
    <row r="2473" ht="21.0" customHeight="1">
      <c r="A2473" s="165"/>
      <c r="B2473" s="172"/>
      <c r="C2473" s="414"/>
      <c r="D2473" s="168"/>
      <c r="E2473" s="258" t="str">
        <f>iferror(vlookup(C2473,'Master data'!$A$1:$C$29,3,0),"--")</f>
        <v>--</v>
      </c>
      <c r="F2473" s="258" t="str">
        <f>iferror(vlookup(C2473,'Master data'!$A$1:$C$29,2,0),"--")</f>
        <v>--</v>
      </c>
    </row>
    <row r="2474" ht="21.0" customHeight="1">
      <c r="A2474" s="165"/>
      <c r="B2474" s="172"/>
      <c r="C2474" s="414"/>
      <c r="D2474" s="168"/>
      <c r="E2474" s="258" t="str">
        <f>iferror(vlookup(C2474,'Master data'!$A$1:$C$29,3,0),"--")</f>
        <v>--</v>
      </c>
      <c r="F2474" s="258" t="str">
        <f>iferror(vlookup(C2474,'Master data'!$A$1:$C$29,2,0),"--")</f>
        <v>--</v>
      </c>
    </row>
    <row r="2475" ht="21.0" customHeight="1">
      <c r="A2475" s="165"/>
      <c r="B2475" s="172"/>
      <c r="C2475" s="414"/>
      <c r="D2475" s="168"/>
      <c r="E2475" s="258" t="str">
        <f>iferror(vlookup(C2475,'Master data'!$A$1:$C$29,3,0),"--")</f>
        <v>--</v>
      </c>
      <c r="F2475" s="258" t="str">
        <f>iferror(vlookup(C2475,'Master data'!$A$1:$C$29,2,0),"--")</f>
        <v>--</v>
      </c>
    </row>
    <row r="2476" ht="21.0" customHeight="1">
      <c r="A2476" s="165"/>
      <c r="B2476" s="172"/>
      <c r="C2476" s="414"/>
      <c r="D2476" s="168"/>
      <c r="E2476" s="258" t="str">
        <f>iferror(vlookup(C2476,'Master data'!$A$1:$C$29,3,0),"--")</f>
        <v>--</v>
      </c>
      <c r="F2476" s="258" t="str">
        <f>iferror(vlookup(C2476,'Master data'!$A$1:$C$29,2,0),"--")</f>
        <v>--</v>
      </c>
    </row>
    <row r="2477" ht="21.0" customHeight="1">
      <c r="A2477" s="165"/>
      <c r="B2477" s="172"/>
      <c r="C2477" s="414"/>
      <c r="D2477" s="168"/>
      <c r="E2477" s="258" t="str">
        <f>iferror(vlookup(C2477,'Master data'!$A$1:$C$29,3,0),"--")</f>
        <v>--</v>
      </c>
      <c r="F2477" s="258" t="str">
        <f>iferror(vlookup(C2477,'Master data'!$A$1:$C$29,2,0),"--")</f>
        <v>--</v>
      </c>
    </row>
    <row r="2478" ht="21.0" customHeight="1">
      <c r="A2478" s="165"/>
      <c r="B2478" s="172"/>
      <c r="C2478" s="414"/>
      <c r="D2478" s="168"/>
      <c r="E2478" s="258" t="str">
        <f>iferror(vlookup(C2478,'Master data'!$A$1:$C$29,3,0),"--")</f>
        <v>--</v>
      </c>
      <c r="F2478" s="258" t="str">
        <f>iferror(vlookup(C2478,'Master data'!$A$1:$C$29,2,0),"--")</f>
        <v>--</v>
      </c>
    </row>
    <row r="2479" ht="21.0" customHeight="1">
      <c r="A2479" s="165"/>
      <c r="B2479" s="172"/>
      <c r="C2479" s="414"/>
      <c r="D2479" s="168"/>
      <c r="E2479" s="258" t="str">
        <f>iferror(vlookup(C2479,'Master data'!$A$1:$C$29,3,0),"--")</f>
        <v>--</v>
      </c>
      <c r="F2479" s="258" t="str">
        <f>iferror(vlookup(C2479,'Master data'!$A$1:$C$29,2,0),"--")</f>
        <v>--</v>
      </c>
    </row>
    <row r="2480" ht="21.0" customHeight="1">
      <c r="A2480" s="165"/>
      <c r="B2480" s="172"/>
      <c r="C2480" s="414"/>
      <c r="D2480" s="168"/>
      <c r="E2480" s="258" t="str">
        <f>iferror(vlookup(C2480,'Master data'!$A$1:$C$29,3,0),"--")</f>
        <v>--</v>
      </c>
      <c r="F2480" s="258" t="str">
        <f>iferror(vlookup(C2480,'Master data'!$A$1:$C$29,2,0),"--")</f>
        <v>--</v>
      </c>
    </row>
    <row r="2481" ht="21.0" customHeight="1">
      <c r="A2481" s="165"/>
      <c r="B2481" s="172"/>
      <c r="C2481" s="414"/>
      <c r="D2481" s="168"/>
      <c r="E2481" s="258" t="str">
        <f>iferror(vlookup(C2481,'Master data'!$A$1:$C$29,3,0),"--")</f>
        <v>--</v>
      </c>
      <c r="F2481" s="258" t="str">
        <f>iferror(vlookup(C2481,'Master data'!$A$1:$C$29,2,0),"--")</f>
        <v>--</v>
      </c>
    </row>
    <row r="2482" ht="21.0" customHeight="1">
      <c r="A2482" s="165"/>
      <c r="B2482" s="172"/>
      <c r="C2482" s="414"/>
      <c r="D2482" s="168"/>
      <c r="E2482" s="258" t="str">
        <f>iferror(vlookup(C2482,'Master data'!$A$1:$C$29,3,0),"--")</f>
        <v>--</v>
      </c>
      <c r="F2482" s="258" t="str">
        <f>iferror(vlookup(C2482,'Master data'!$A$1:$C$29,2,0),"--")</f>
        <v>--</v>
      </c>
    </row>
    <row r="2483" ht="21.0" customHeight="1">
      <c r="A2483" s="165"/>
      <c r="B2483" s="172"/>
      <c r="C2483" s="414"/>
      <c r="D2483" s="168"/>
      <c r="E2483" s="258" t="str">
        <f>iferror(vlookup(C2483,'Master data'!$A$1:$C$29,3,0),"--")</f>
        <v>--</v>
      </c>
      <c r="F2483" s="258" t="str">
        <f>iferror(vlookup(C2483,'Master data'!$A$1:$C$29,2,0),"--")</f>
        <v>--</v>
      </c>
    </row>
    <row r="2484" ht="21.0" customHeight="1">
      <c r="A2484" s="165"/>
      <c r="B2484" s="172"/>
      <c r="C2484" s="414"/>
      <c r="D2484" s="168"/>
      <c r="E2484" s="258" t="str">
        <f>iferror(vlookup(C2484,'Master data'!$A$1:$C$29,3,0),"--")</f>
        <v>--</v>
      </c>
      <c r="F2484" s="258" t="str">
        <f>iferror(vlookup(C2484,'Master data'!$A$1:$C$29,2,0),"--")</f>
        <v>--</v>
      </c>
    </row>
    <row r="2485" ht="21.0" customHeight="1">
      <c r="A2485" s="165"/>
      <c r="B2485" s="172"/>
      <c r="C2485" s="414"/>
      <c r="D2485" s="168"/>
      <c r="E2485" s="258" t="str">
        <f>iferror(vlookup(C2485,'Master data'!$A$1:$C$29,3,0),"--")</f>
        <v>--</v>
      </c>
      <c r="F2485" s="258" t="str">
        <f>iferror(vlookup(C2485,'Master data'!$A$1:$C$29,2,0),"--")</f>
        <v>--</v>
      </c>
    </row>
    <row r="2486" ht="21.0" customHeight="1">
      <c r="A2486" s="165"/>
      <c r="B2486" s="172"/>
      <c r="C2486" s="414"/>
      <c r="D2486" s="168"/>
      <c r="E2486" s="258" t="str">
        <f>iferror(vlookup(C2486,'Master data'!$A$1:$C$29,3,0),"--")</f>
        <v>--</v>
      </c>
      <c r="F2486" s="258" t="str">
        <f>iferror(vlookup(C2486,'Master data'!$A$1:$C$29,2,0),"--")</f>
        <v>--</v>
      </c>
    </row>
    <row r="2487" ht="21.0" customHeight="1">
      <c r="A2487" s="165"/>
      <c r="B2487" s="172"/>
      <c r="C2487" s="414"/>
      <c r="D2487" s="168"/>
      <c r="E2487" s="258" t="str">
        <f>iferror(vlookup(C2487,'Master data'!$A$1:$C$29,3,0),"--")</f>
        <v>--</v>
      </c>
      <c r="F2487" s="258" t="str">
        <f>iferror(vlookup(C2487,'Master data'!$A$1:$C$29,2,0),"--")</f>
        <v>--</v>
      </c>
    </row>
    <row r="2488" ht="21.0" customHeight="1">
      <c r="A2488" s="165"/>
      <c r="B2488" s="172"/>
      <c r="C2488" s="414"/>
      <c r="D2488" s="168"/>
      <c r="E2488" s="258" t="str">
        <f>iferror(vlookup(C2488,'Master data'!$A$1:$C$29,3,0),"--")</f>
        <v>--</v>
      </c>
      <c r="F2488" s="258" t="str">
        <f>iferror(vlookup(C2488,'Master data'!$A$1:$C$29,2,0),"--")</f>
        <v>--</v>
      </c>
    </row>
    <row r="2489" ht="21.0" customHeight="1">
      <c r="A2489" s="165"/>
      <c r="B2489" s="172"/>
      <c r="C2489" s="414"/>
      <c r="D2489" s="168"/>
      <c r="E2489" s="258" t="str">
        <f>iferror(vlookup(C2489,'Master data'!$A$1:$C$29,3,0),"--")</f>
        <v>--</v>
      </c>
      <c r="F2489" s="258" t="str">
        <f>iferror(vlookup(C2489,'Master data'!$A$1:$C$29,2,0),"--")</f>
        <v>--</v>
      </c>
    </row>
    <row r="2490" ht="21.0" customHeight="1">
      <c r="A2490" s="165"/>
      <c r="B2490" s="172"/>
      <c r="C2490" s="414"/>
      <c r="D2490" s="168"/>
      <c r="E2490" s="258" t="str">
        <f>iferror(vlookup(C2490,'Master data'!$A$1:$C$29,3,0),"--")</f>
        <v>--</v>
      </c>
      <c r="F2490" s="258" t="str">
        <f>iferror(vlookup(C2490,'Master data'!$A$1:$C$29,2,0),"--")</f>
        <v>--</v>
      </c>
    </row>
    <row r="2491" ht="21.0" customHeight="1">
      <c r="A2491" s="165"/>
      <c r="B2491" s="172"/>
      <c r="C2491" s="414"/>
      <c r="D2491" s="168"/>
      <c r="E2491" s="258" t="str">
        <f>iferror(vlookup(C2491,'Master data'!$A$1:$C$29,3,0),"--")</f>
        <v>--</v>
      </c>
      <c r="F2491" s="258" t="str">
        <f>iferror(vlookup(C2491,'Master data'!$A$1:$C$29,2,0),"--")</f>
        <v>--</v>
      </c>
    </row>
    <row r="2492" ht="21.0" customHeight="1">
      <c r="A2492" s="165"/>
      <c r="B2492" s="172"/>
      <c r="C2492" s="414"/>
      <c r="D2492" s="168"/>
      <c r="E2492" s="258" t="str">
        <f>iferror(vlookup(C2492,'Master data'!$A$1:$C$29,3,0),"--")</f>
        <v>--</v>
      </c>
      <c r="F2492" s="258" t="str">
        <f>iferror(vlookup(C2492,'Master data'!$A$1:$C$29,2,0),"--")</f>
        <v>--</v>
      </c>
    </row>
    <row r="2493" ht="21.0" customHeight="1">
      <c r="A2493" s="165"/>
      <c r="B2493" s="172"/>
      <c r="C2493" s="414"/>
      <c r="D2493" s="168"/>
      <c r="E2493" s="258" t="str">
        <f>iferror(vlookup(C2493,'Master data'!$A$1:$C$29,3,0),"--")</f>
        <v>--</v>
      </c>
      <c r="F2493" s="258" t="str">
        <f>iferror(vlookup(C2493,'Master data'!$A$1:$C$29,2,0),"--")</f>
        <v>--</v>
      </c>
    </row>
    <row r="2494" ht="21.0" customHeight="1">
      <c r="A2494" s="165"/>
      <c r="B2494" s="172"/>
      <c r="C2494" s="414"/>
      <c r="D2494" s="168"/>
      <c r="E2494" s="258" t="str">
        <f>iferror(vlookup(C2494,'Master data'!$A$1:$C$29,3,0),"--")</f>
        <v>--</v>
      </c>
      <c r="F2494" s="258" t="str">
        <f>iferror(vlookup(C2494,'Master data'!$A$1:$C$29,2,0),"--")</f>
        <v>--</v>
      </c>
    </row>
    <row r="2495" ht="21.0" customHeight="1">
      <c r="A2495" s="165"/>
      <c r="B2495" s="172"/>
      <c r="C2495" s="414"/>
      <c r="D2495" s="168"/>
      <c r="E2495" s="258" t="str">
        <f>iferror(vlookup(C2495,'Master data'!$A$1:$C$29,3,0),"--")</f>
        <v>--</v>
      </c>
      <c r="F2495" s="258" t="str">
        <f>iferror(vlookup(C2495,'Master data'!$A$1:$C$29,2,0),"--")</f>
        <v>--</v>
      </c>
    </row>
    <row r="2496" ht="21.0" customHeight="1">
      <c r="A2496" s="165"/>
      <c r="B2496" s="172"/>
      <c r="C2496" s="414"/>
      <c r="D2496" s="168"/>
      <c r="E2496" s="258" t="str">
        <f>iferror(vlookup(C2496,'Master data'!$A$1:$C$29,3,0),"--")</f>
        <v>--</v>
      </c>
      <c r="F2496" s="258" t="str">
        <f>iferror(vlookup(C2496,'Master data'!$A$1:$C$29,2,0),"--")</f>
        <v>--</v>
      </c>
    </row>
    <row r="2497" ht="21.0" customHeight="1">
      <c r="A2497" s="165"/>
      <c r="B2497" s="172"/>
      <c r="C2497" s="414"/>
      <c r="D2497" s="168"/>
      <c r="E2497" s="258" t="str">
        <f>iferror(vlookup(C2497,'Master data'!$A$1:$C$29,3,0),"--")</f>
        <v>--</v>
      </c>
      <c r="F2497" s="258" t="str">
        <f>iferror(vlookup(C2497,'Master data'!$A$1:$C$29,2,0),"--")</f>
        <v>--</v>
      </c>
    </row>
    <row r="2498" ht="21.0" customHeight="1">
      <c r="A2498" s="165"/>
      <c r="B2498" s="172"/>
      <c r="C2498" s="414"/>
      <c r="D2498" s="168"/>
      <c r="E2498" s="258" t="str">
        <f>iferror(vlookup(C2498,'Master data'!$A$1:$C$29,3,0),"--")</f>
        <v>--</v>
      </c>
      <c r="F2498" s="258" t="str">
        <f>iferror(vlookup(C2498,'Master data'!$A$1:$C$29,2,0),"--")</f>
        <v>--</v>
      </c>
    </row>
    <row r="2499" ht="21.0" customHeight="1">
      <c r="A2499" s="165"/>
      <c r="B2499" s="172"/>
      <c r="C2499" s="414"/>
      <c r="D2499" s="168"/>
      <c r="E2499" s="258" t="str">
        <f>iferror(vlookup(C2499,'Master data'!$A$1:$C$29,3,0),"--")</f>
        <v>--</v>
      </c>
      <c r="F2499" s="258" t="str">
        <f>iferror(vlookup(C2499,'Master data'!$A$1:$C$29,2,0),"--")</f>
        <v>--</v>
      </c>
    </row>
    <row r="2500" ht="21.0" customHeight="1">
      <c r="A2500" s="165"/>
      <c r="B2500" s="172"/>
      <c r="C2500" s="414"/>
      <c r="D2500" s="168"/>
      <c r="E2500" s="258" t="str">
        <f>iferror(vlookup(C2500,'Master data'!$A$1:$C$29,3,0),"--")</f>
        <v>--</v>
      </c>
      <c r="F2500" s="258" t="str">
        <f>iferror(vlookup(C2500,'Master data'!$A$1:$C$29,2,0),"--")</f>
        <v>--</v>
      </c>
    </row>
    <row r="2501" ht="21.0" customHeight="1">
      <c r="A2501" s="165"/>
      <c r="B2501" s="172"/>
      <c r="C2501" s="414"/>
      <c r="D2501" s="168"/>
      <c r="E2501" s="258" t="str">
        <f>iferror(vlookup(C2501,'Master data'!$A$1:$C$29,3,0),"--")</f>
        <v>--</v>
      </c>
      <c r="F2501" s="258" t="str">
        <f>iferror(vlookup(C2501,'Master data'!$A$1:$C$29,2,0),"--")</f>
        <v>--</v>
      </c>
    </row>
    <row r="2502" ht="21.0" customHeight="1">
      <c r="A2502" s="165"/>
      <c r="B2502" s="172"/>
      <c r="C2502" s="414"/>
      <c r="D2502" s="168"/>
      <c r="E2502" s="258" t="str">
        <f>iferror(vlookup(C2502,'Master data'!$A$1:$C$29,3,0),"--")</f>
        <v>--</v>
      </c>
      <c r="F2502" s="258" t="str">
        <f>iferror(vlookup(C2502,'Master data'!$A$1:$C$29,2,0),"--")</f>
        <v>--</v>
      </c>
    </row>
    <row r="2503" ht="21.0" customHeight="1">
      <c r="A2503" s="165"/>
      <c r="B2503" s="172"/>
      <c r="C2503" s="414"/>
      <c r="D2503" s="168"/>
      <c r="E2503" s="258" t="str">
        <f>iferror(vlookup(C2503,'Master data'!$A$1:$C$29,3,0),"--")</f>
        <v>--</v>
      </c>
      <c r="F2503" s="258" t="str">
        <f>iferror(vlookup(C2503,'Master data'!$A$1:$C$29,2,0),"--")</f>
        <v>--</v>
      </c>
    </row>
    <row r="2504" ht="21.0" customHeight="1">
      <c r="A2504" s="165"/>
      <c r="B2504" s="172"/>
      <c r="C2504" s="414"/>
      <c r="D2504" s="168"/>
      <c r="E2504" s="258" t="str">
        <f>iferror(vlookup(C2504,'Master data'!$A$1:$C$29,3,0),"--")</f>
        <v>--</v>
      </c>
      <c r="F2504" s="258" t="str">
        <f>iferror(vlookup(C2504,'Master data'!$A$1:$C$29,2,0),"--")</f>
        <v>--</v>
      </c>
    </row>
    <row r="2505" ht="21.0" customHeight="1">
      <c r="A2505" s="165"/>
      <c r="B2505" s="172"/>
      <c r="C2505" s="414"/>
      <c r="D2505" s="168"/>
      <c r="E2505" s="258" t="str">
        <f>iferror(vlookup(C2505,'Master data'!$A$1:$C$29,3,0),"--")</f>
        <v>--</v>
      </c>
      <c r="F2505" s="258" t="str">
        <f>iferror(vlookup(C2505,'Master data'!$A$1:$C$29,2,0),"--")</f>
        <v>--</v>
      </c>
    </row>
    <row r="2506" ht="21.0" customHeight="1">
      <c r="A2506" s="165"/>
      <c r="B2506" s="172"/>
      <c r="C2506" s="414"/>
      <c r="D2506" s="168"/>
      <c r="E2506" s="258" t="str">
        <f>iferror(vlookup(C2506,'Master data'!$A$1:$C$29,3,0),"--")</f>
        <v>--</v>
      </c>
      <c r="F2506" s="258" t="str">
        <f>iferror(vlookup(C2506,'Master data'!$A$1:$C$29,2,0),"--")</f>
        <v>--</v>
      </c>
    </row>
    <row r="2507" ht="21.0" customHeight="1">
      <c r="A2507" s="165"/>
      <c r="B2507" s="172"/>
      <c r="C2507" s="414"/>
      <c r="D2507" s="168"/>
      <c r="E2507" s="258" t="str">
        <f>iferror(vlookup(C2507,'Master data'!$A$1:$C$29,3,0),"--")</f>
        <v>--</v>
      </c>
      <c r="F2507" s="258" t="str">
        <f>iferror(vlookup(C2507,'Master data'!$A$1:$C$29,2,0),"--")</f>
        <v>--</v>
      </c>
    </row>
    <row r="2508" ht="21.0" customHeight="1">
      <c r="A2508" s="165"/>
      <c r="B2508" s="172"/>
      <c r="C2508" s="414"/>
      <c r="D2508" s="168"/>
      <c r="E2508" s="258" t="str">
        <f>iferror(vlookup(C2508,'Master data'!$A$1:$C$29,3,0),"--")</f>
        <v>--</v>
      </c>
      <c r="F2508" s="258" t="str">
        <f>iferror(vlookup(C2508,'Master data'!$A$1:$C$29,2,0),"--")</f>
        <v>--</v>
      </c>
    </row>
    <row r="2509" ht="21.0" customHeight="1">
      <c r="A2509" s="165"/>
      <c r="B2509" s="172"/>
      <c r="C2509" s="414"/>
      <c r="D2509" s="168"/>
      <c r="E2509" s="258" t="str">
        <f>iferror(vlookup(C2509,'Master data'!$A$1:$C$29,3,0),"--")</f>
        <v>--</v>
      </c>
      <c r="F2509" s="258" t="str">
        <f>iferror(vlookup(C2509,'Master data'!$A$1:$C$29,2,0),"--")</f>
        <v>--</v>
      </c>
    </row>
    <row r="2510" ht="21.0" customHeight="1">
      <c r="A2510" s="165"/>
      <c r="B2510" s="172"/>
      <c r="C2510" s="414"/>
      <c r="D2510" s="168"/>
      <c r="E2510" s="258" t="str">
        <f>iferror(vlookup(C2510,'Master data'!$A$1:$C$29,3,0),"--")</f>
        <v>--</v>
      </c>
      <c r="F2510" s="258" t="str">
        <f>iferror(vlookup(C2510,'Master data'!$A$1:$C$29,2,0),"--")</f>
        <v>--</v>
      </c>
    </row>
    <row r="2511" ht="21.0" customHeight="1">
      <c r="A2511" s="165"/>
      <c r="B2511" s="172"/>
      <c r="C2511" s="414"/>
      <c r="D2511" s="168"/>
      <c r="E2511" s="258" t="str">
        <f>iferror(vlookup(C2511,'Master data'!$A$1:$C$29,3,0),"--")</f>
        <v>--</v>
      </c>
      <c r="F2511" s="258" t="str">
        <f>iferror(vlookup(C2511,'Master data'!$A$1:$C$29,2,0),"--")</f>
        <v>--</v>
      </c>
    </row>
    <row r="2512" ht="21.0" customHeight="1">
      <c r="A2512" s="165"/>
      <c r="B2512" s="172"/>
      <c r="C2512" s="414"/>
      <c r="D2512" s="168"/>
      <c r="E2512" s="258" t="str">
        <f>iferror(vlookup(C2512,'Master data'!$A$1:$C$29,3,0),"--")</f>
        <v>--</v>
      </c>
      <c r="F2512" s="258" t="str">
        <f>iferror(vlookup(C2512,'Master data'!$A$1:$C$29,2,0),"--")</f>
        <v>--</v>
      </c>
    </row>
    <row r="2513" ht="21.0" customHeight="1">
      <c r="A2513" s="165"/>
      <c r="B2513" s="172"/>
      <c r="C2513" s="414"/>
      <c r="D2513" s="168"/>
      <c r="E2513" s="258" t="str">
        <f>iferror(vlookup(C2513,'Master data'!$A$1:$C$29,3,0),"--")</f>
        <v>--</v>
      </c>
      <c r="F2513" s="258" t="str">
        <f>iferror(vlookup(C2513,'Master data'!$A$1:$C$29,2,0),"--")</f>
        <v>--</v>
      </c>
    </row>
    <row r="2514" ht="21.0" customHeight="1">
      <c r="A2514" s="165"/>
      <c r="B2514" s="172"/>
      <c r="C2514" s="414"/>
      <c r="D2514" s="168"/>
      <c r="E2514" s="258" t="str">
        <f>iferror(vlookup(C2514,'Master data'!$A$1:$C$29,3,0),"--")</f>
        <v>--</v>
      </c>
      <c r="F2514" s="258" t="str">
        <f>iferror(vlookup(C2514,'Master data'!$A$1:$C$29,2,0),"--")</f>
        <v>--</v>
      </c>
    </row>
    <row r="2515" ht="21.0" customHeight="1">
      <c r="A2515" s="165"/>
      <c r="B2515" s="172"/>
      <c r="C2515" s="414"/>
      <c r="D2515" s="168"/>
      <c r="E2515" s="258" t="str">
        <f>iferror(vlookup(C2515,'Master data'!$A$1:$C$29,3,0),"--")</f>
        <v>--</v>
      </c>
      <c r="F2515" s="258" t="str">
        <f>iferror(vlookup(C2515,'Master data'!$A$1:$C$29,2,0),"--")</f>
        <v>--</v>
      </c>
    </row>
    <row r="2516" ht="21.0" customHeight="1">
      <c r="A2516" s="165"/>
      <c r="B2516" s="172"/>
      <c r="C2516" s="414"/>
      <c r="D2516" s="168"/>
      <c r="E2516" s="258" t="str">
        <f>iferror(vlookup(C2516,'Master data'!$A$1:$C$29,3,0),"--")</f>
        <v>--</v>
      </c>
      <c r="F2516" s="258" t="str">
        <f>iferror(vlookup(C2516,'Master data'!$A$1:$C$29,2,0),"--")</f>
        <v>--</v>
      </c>
    </row>
    <row r="2517" ht="21.0" customHeight="1">
      <c r="A2517" s="165"/>
      <c r="B2517" s="172"/>
      <c r="C2517" s="414"/>
      <c r="D2517" s="168"/>
      <c r="E2517" s="258" t="str">
        <f>iferror(vlookup(C2517,'Master data'!$A$1:$C$29,3,0),"--")</f>
        <v>--</v>
      </c>
      <c r="F2517" s="258" t="str">
        <f>iferror(vlookup(C2517,'Master data'!$A$1:$C$29,2,0),"--")</f>
        <v>--</v>
      </c>
    </row>
    <row r="2518" ht="21.0" customHeight="1">
      <c r="A2518" s="165"/>
      <c r="B2518" s="172"/>
      <c r="C2518" s="414"/>
      <c r="D2518" s="168"/>
      <c r="E2518" s="258" t="str">
        <f>iferror(vlookup(C2518,'Master data'!$A$1:$C$29,3,0),"--")</f>
        <v>--</v>
      </c>
      <c r="F2518" s="258" t="str">
        <f>iferror(vlookup(C2518,'Master data'!$A$1:$C$29,2,0),"--")</f>
        <v>--</v>
      </c>
    </row>
    <row r="2519" ht="21.0" customHeight="1">
      <c r="A2519" s="165"/>
      <c r="B2519" s="172"/>
      <c r="C2519" s="414"/>
      <c r="D2519" s="168"/>
      <c r="E2519" s="258" t="str">
        <f>iferror(vlookup(C2519,'Master data'!$A$1:$C$29,3,0),"--")</f>
        <v>--</v>
      </c>
      <c r="F2519" s="258" t="str">
        <f>iferror(vlookup(C2519,'Master data'!$A$1:$C$29,2,0),"--")</f>
        <v>--</v>
      </c>
    </row>
    <row r="2520" ht="21.0" customHeight="1">
      <c r="A2520" s="165"/>
      <c r="B2520" s="172"/>
      <c r="C2520" s="414"/>
      <c r="D2520" s="168"/>
      <c r="E2520" s="258" t="str">
        <f>iferror(vlookup(C2520,'Master data'!$A$1:$C$29,3,0),"--")</f>
        <v>--</v>
      </c>
      <c r="F2520" s="258" t="str">
        <f>iferror(vlookup(C2520,'Master data'!$A$1:$C$29,2,0),"--")</f>
        <v>--</v>
      </c>
    </row>
    <row r="2521" ht="21.0" customHeight="1">
      <c r="A2521" s="165"/>
      <c r="B2521" s="172"/>
      <c r="C2521" s="414"/>
      <c r="D2521" s="168"/>
      <c r="E2521" s="258" t="str">
        <f>iferror(vlookup(C2521,'Master data'!$A$1:$C$29,3,0),"--")</f>
        <v>--</v>
      </c>
      <c r="F2521" s="258" t="str">
        <f>iferror(vlookup(C2521,'Master data'!$A$1:$C$29,2,0),"--")</f>
        <v>--</v>
      </c>
    </row>
    <row r="2522" ht="21.0" customHeight="1">
      <c r="A2522" s="165"/>
      <c r="B2522" s="172"/>
      <c r="C2522" s="414"/>
      <c r="D2522" s="168"/>
      <c r="E2522" s="258" t="str">
        <f>iferror(vlookup(C2522,'Master data'!$A$1:$C$29,3,0),"--")</f>
        <v>--</v>
      </c>
      <c r="F2522" s="258" t="str">
        <f>iferror(vlookup(C2522,'Master data'!$A$1:$C$29,2,0),"--")</f>
        <v>--</v>
      </c>
    </row>
    <row r="2523" ht="21.0" customHeight="1">
      <c r="A2523" s="165"/>
      <c r="B2523" s="172"/>
      <c r="C2523" s="414"/>
      <c r="D2523" s="168"/>
      <c r="E2523" s="258" t="str">
        <f>iferror(vlookup(C2523,'Master data'!$A$1:$C$29,3,0),"--")</f>
        <v>--</v>
      </c>
      <c r="F2523" s="258" t="str">
        <f>iferror(vlookup(C2523,'Master data'!$A$1:$C$29,2,0),"--")</f>
        <v>--</v>
      </c>
    </row>
    <row r="2524" ht="21.0" customHeight="1">
      <c r="A2524" s="165"/>
      <c r="B2524" s="172"/>
      <c r="C2524" s="414"/>
      <c r="D2524" s="168"/>
      <c r="E2524" s="258" t="str">
        <f>iferror(vlookup(C2524,'Master data'!$A$1:$C$29,3,0),"--")</f>
        <v>--</v>
      </c>
      <c r="F2524" s="258" t="str">
        <f>iferror(vlookup(C2524,'Master data'!$A$1:$C$29,2,0),"--")</f>
        <v>--</v>
      </c>
    </row>
    <row r="2525" ht="21.0" customHeight="1">
      <c r="A2525" s="165"/>
      <c r="B2525" s="172"/>
      <c r="C2525" s="414"/>
      <c r="D2525" s="168"/>
      <c r="E2525" s="258" t="str">
        <f>iferror(vlookup(C2525,'Master data'!$A$1:$C$29,3,0),"--")</f>
        <v>--</v>
      </c>
      <c r="F2525" s="258" t="str">
        <f>iferror(vlookup(C2525,'Master data'!$A$1:$C$29,2,0),"--")</f>
        <v>--</v>
      </c>
    </row>
    <row r="2526" ht="21.0" customHeight="1">
      <c r="A2526" s="165"/>
      <c r="B2526" s="172"/>
      <c r="C2526" s="414"/>
      <c r="D2526" s="168"/>
      <c r="E2526" s="258" t="str">
        <f>iferror(vlookup(C2526,'Master data'!$A$1:$C$29,3,0),"--")</f>
        <v>--</v>
      </c>
      <c r="F2526" s="258" t="str">
        <f>iferror(vlookup(C2526,'Master data'!$A$1:$C$29,2,0),"--")</f>
        <v>--</v>
      </c>
    </row>
    <row r="2527" ht="21.0" customHeight="1">
      <c r="A2527" s="165"/>
      <c r="B2527" s="172"/>
      <c r="C2527" s="414"/>
      <c r="D2527" s="168"/>
      <c r="E2527" s="258" t="str">
        <f>iferror(vlookup(C2527,'Master data'!$A$1:$C$29,3,0),"--")</f>
        <v>--</v>
      </c>
      <c r="F2527" s="258" t="str">
        <f>iferror(vlookup(C2527,'Master data'!$A$1:$C$29,2,0),"--")</f>
        <v>--</v>
      </c>
    </row>
    <row r="2528" ht="21.0" customHeight="1">
      <c r="A2528" s="165"/>
      <c r="B2528" s="172"/>
      <c r="C2528" s="414"/>
      <c r="D2528" s="168"/>
      <c r="E2528" s="258" t="str">
        <f>iferror(vlookup(C2528,'Master data'!$A$1:$C$29,3,0),"--")</f>
        <v>--</v>
      </c>
      <c r="F2528" s="258" t="str">
        <f>iferror(vlookup(C2528,'Master data'!$A$1:$C$29,2,0),"--")</f>
        <v>--</v>
      </c>
    </row>
    <row r="2529" ht="21.0" customHeight="1">
      <c r="A2529" s="165"/>
      <c r="B2529" s="172"/>
      <c r="C2529" s="414"/>
      <c r="D2529" s="168"/>
      <c r="E2529" s="258" t="str">
        <f>iferror(vlookup(C2529,'Master data'!$A$1:$C$29,3,0),"--")</f>
        <v>--</v>
      </c>
      <c r="F2529" s="258" t="str">
        <f>iferror(vlookup(C2529,'Master data'!$A$1:$C$29,2,0),"--")</f>
        <v>--</v>
      </c>
    </row>
    <row r="2530" ht="21.0" customHeight="1">
      <c r="A2530" s="165"/>
      <c r="B2530" s="172"/>
      <c r="C2530" s="414"/>
      <c r="D2530" s="168"/>
      <c r="E2530" s="258" t="str">
        <f>iferror(vlookup(C2530,'Master data'!$A$1:$C$29,3,0),"--")</f>
        <v>--</v>
      </c>
      <c r="F2530" s="258" t="str">
        <f>iferror(vlookup(C2530,'Master data'!$A$1:$C$29,2,0),"--")</f>
        <v>--</v>
      </c>
    </row>
    <row r="2531" ht="21.0" customHeight="1">
      <c r="A2531" s="165"/>
      <c r="B2531" s="172"/>
      <c r="C2531" s="414"/>
      <c r="D2531" s="168"/>
      <c r="E2531" s="258" t="str">
        <f>iferror(vlookup(C2531,'Master data'!$A$1:$C$29,3,0),"--")</f>
        <v>--</v>
      </c>
      <c r="F2531" s="258" t="str">
        <f>iferror(vlookup(C2531,'Master data'!$A$1:$C$29,2,0),"--")</f>
        <v>--</v>
      </c>
    </row>
    <row r="2532" ht="21.0" customHeight="1">
      <c r="A2532" s="165"/>
      <c r="B2532" s="172"/>
      <c r="C2532" s="414"/>
      <c r="D2532" s="168"/>
      <c r="E2532" s="258" t="str">
        <f>iferror(vlookup(C2532,'Master data'!$A$1:$C$29,3,0),"--")</f>
        <v>--</v>
      </c>
      <c r="F2532" s="258" t="str">
        <f>iferror(vlookup(C2532,'Master data'!$A$1:$C$29,2,0),"--")</f>
        <v>--</v>
      </c>
    </row>
    <row r="2533" ht="21.0" customHeight="1">
      <c r="A2533" s="165"/>
      <c r="B2533" s="172"/>
      <c r="C2533" s="414"/>
      <c r="D2533" s="168"/>
      <c r="E2533" s="258" t="str">
        <f>iferror(vlookup(C2533,'Master data'!$A$1:$C$29,3,0),"--")</f>
        <v>--</v>
      </c>
      <c r="F2533" s="258" t="str">
        <f>iferror(vlookup(C2533,'Master data'!$A$1:$C$29,2,0),"--")</f>
        <v>--</v>
      </c>
    </row>
    <row r="2534" ht="21.0" customHeight="1">
      <c r="A2534" s="165"/>
      <c r="B2534" s="172"/>
      <c r="C2534" s="414"/>
      <c r="D2534" s="168"/>
      <c r="E2534" s="258" t="str">
        <f>iferror(vlookup(C2534,'Master data'!$A$1:$C$29,3,0),"--")</f>
        <v>--</v>
      </c>
      <c r="F2534" s="258" t="str">
        <f>iferror(vlookup(C2534,'Master data'!$A$1:$C$29,2,0),"--")</f>
        <v>--</v>
      </c>
    </row>
    <row r="2535" ht="21.0" customHeight="1">
      <c r="A2535" s="165"/>
      <c r="B2535" s="172"/>
      <c r="C2535" s="414"/>
      <c r="D2535" s="168"/>
      <c r="E2535" s="258" t="str">
        <f>iferror(vlookup(C2535,'Master data'!$A$1:$C$29,3,0),"--")</f>
        <v>--</v>
      </c>
      <c r="F2535" s="258" t="str">
        <f>iferror(vlookup(C2535,'Master data'!$A$1:$C$29,2,0),"--")</f>
        <v>--</v>
      </c>
    </row>
    <row r="2536" ht="21.0" customHeight="1">
      <c r="A2536" s="165"/>
      <c r="B2536" s="172"/>
      <c r="C2536" s="414"/>
      <c r="D2536" s="168"/>
      <c r="E2536" s="258" t="str">
        <f>iferror(vlookup(C2536,'Master data'!$A$1:$C$29,3,0),"--")</f>
        <v>--</v>
      </c>
      <c r="F2536" s="258" t="str">
        <f>iferror(vlookup(C2536,'Master data'!$A$1:$C$29,2,0),"--")</f>
        <v>--</v>
      </c>
    </row>
    <row r="2537" ht="21.0" customHeight="1">
      <c r="A2537" s="165"/>
      <c r="B2537" s="172"/>
      <c r="C2537" s="414"/>
      <c r="D2537" s="168"/>
      <c r="E2537" s="258" t="str">
        <f>iferror(vlookup(C2537,'Master data'!$A$1:$C$29,3,0),"--")</f>
        <v>--</v>
      </c>
      <c r="F2537" s="258" t="str">
        <f>iferror(vlookup(C2537,'Master data'!$A$1:$C$29,2,0),"--")</f>
        <v>--</v>
      </c>
    </row>
    <row r="2538" ht="21.0" customHeight="1">
      <c r="A2538" s="165"/>
      <c r="B2538" s="172"/>
      <c r="C2538" s="414"/>
      <c r="D2538" s="168"/>
      <c r="E2538" s="258" t="str">
        <f>iferror(vlookup(C2538,'Master data'!$A$1:$C$29,3,0),"--")</f>
        <v>--</v>
      </c>
      <c r="F2538" s="258" t="str">
        <f>iferror(vlookup(C2538,'Master data'!$A$1:$C$29,2,0),"--")</f>
        <v>--</v>
      </c>
    </row>
    <row r="2539" ht="21.0" customHeight="1">
      <c r="A2539" s="165"/>
      <c r="B2539" s="172"/>
      <c r="C2539" s="414"/>
      <c r="D2539" s="168"/>
      <c r="E2539" s="258" t="str">
        <f>iferror(vlookup(C2539,'Master data'!$A$1:$C$29,3,0),"--")</f>
        <v>--</v>
      </c>
      <c r="F2539" s="258" t="str">
        <f>iferror(vlookup(C2539,'Master data'!$A$1:$C$29,2,0),"--")</f>
        <v>--</v>
      </c>
    </row>
    <row r="2540" ht="21.0" customHeight="1">
      <c r="A2540" s="165"/>
      <c r="B2540" s="172"/>
      <c r="C2540" s="414"/>
      <c r="D2540" s="168"/>
      <c r="E2540" s="258" t="str">
        <f>iferror(vlookup(C2540,'Master data'!$A$1:$C$29,3,0),"--")</f>
        <v>--</v>
      </c>
      <c r="F2540" s="258" t="str">
        <f>iferror(vlookup(C2540,'Master data'!$A$1:$C$29,2,0),"--")</f>
        <v>--</v>
      </c>
    </row>
    <row r="2541" ht="21.0" customHeight="1">
      <c r="A2541" s="165"/>
      <c r="B2541" s="172"/>
      <c r="C2541" s="414"/>
      <c r="D2541" s="168"/>
      <c r="E2541" s="258" t="str">
        <f>iferror(vlookup(C2541,'Master data'!$A$1:$C$29,3,0),"--")</f>
        <v>--</v>
      </c>
      <c r="F2541" s="258" t="str">
        <f>iferror(vlookup(C2541,'Master data'!$A$1:$C$29,2,0),"--")</f>
        <v>--</v>
      </c>
    </row>
    <row r="2542" ht="21.0" customHeight="1">
      <c r="A2542" s="165"/>
      <c r="B2542" s="172"/>
      <c r="C2542" s="414"/>
      <c r="D2542" s="168"/>
      <c r="E2542" s="258" t="str">
        <f>iferror(vlookup(C2542,'Master data'!$A$1:$C$29,3,0),"--")</f>
        <v>--</v>
      </c>
      <c r="F2542" s="258" t="str">
        <f>iferror(vlookup(C2542,'Master data'!$A$1:$C$29,2,0),"--")</f>
        <v>--</v>
      </c>
    </row>
    <row r="2543" ht="21.0" customHeight="1">
      <c r="A2543" s="165"/>
      <c r="B2543" s="172"/>
      <c r="C2543" s="414"/>
      <c r="D2543" s="168"/>
      <c r="E2543" s="258" t="str">
        <f>iferror(vlookup(C2543,'Master data'!$A$1:$C$29,3,0),"--")</f>
        <v>--</v>
      </c>
      <c r="F2543" s="258" t="str">
        <f>iferror(vlookup(C2543,'Master data'!$A$1:$C$29,2,0),"--")</f>
        <v>--</v>
      </c>
    </row>
    <row r="2544" ht="21.0" customHeight="1">
      <c r="A2544" s="165"/>
      <c r="B2544" s="172"/>
      <c r="C2544" s="414"/>
      <c r="D2544" s="168"/>
      <c r="E2544" s="258" t="str">
        <f>iferror(vlookup(C2544,'Master data'!$A$1:$C$29,3,0),"--")</f>
        <v>--</v>
      </c>
      <c r="F2544" s="258" t="str">
        <f>iferror(vlookup(C2544,'Master data'!$A$1:$C$29,2,0),"--")</f>
        <v>--</v>
      </c>
    </row>
    <row r="2545" ht="21.0" customHeight="1">
      <c r="A2545" s="165"/>
      <c r="B2545" s="172"/>
      <c r="C2545" s="414"/>
      <c r="D2545" s="168"/>
      <c r="E2545" s="258" t="str">
        <f>iferror(vlookup(C2545,'Master data'!$A$1:$C$29,3,0),"--")</f>
        <v>--</v>
      </c>
      <c r="F2545" s="258" t="str">
        <f>iferror(vlookup(C2545,'Master data'!$A$1:$C$29,2,0),"--")</f>
        <v>--</v>
      </c>
    </row>
    <row r="2546" ht="21.0" customHeight="1">
      <c r="A2546" s="165"/>
      <c r="B2546" s="172"/>
      <c r="C2546" s="414"/>
      <c r="D2546" s="168"/>
      <c r="E2546" s="258" t="str">
        <f>iferror(vlookup(C2546,'Master data'!$A$1:$C$29,3,0),"--")</f>
        <v>--</v>
      </c>
      <c r="F2546" s="258" t="str">
        <f>iferror(vlookup(C2546,'Master data'!$A$1:$C$29,2,0),"--")</f>
        <v>--</v>
      </c>
    </row>
    <row r="2547" ht="21.0" customHeight="1">
      <c r="A2547" s="165"/>
      <c r="B2547" s="172"/>
      <c r="C2547" s="414"/>
      <c r="D2547" s="168"/>
      <c r="E2547" s="258" t="str">
        <f>iferror(vlookup(C2547,'Master data'!$A$1:$C$29,3,0),"--")</f>
        <v>--</v>
      </c>
      <c r="F2547" s="258" t="str">
        <f>iferror(vlookup(C2547,'Master data'!$A$1:$C$29,2,0),"--")</f>
        <v>--</v>
      </c>
    </row>
    <row r="2548" ht="21.0" customHeight="1">
      <c r="A2548" s="165"/>
      <c r="B2548" s="172"/>
      <c r="C2548" s="414"/>
      <c r="D2548" s="168"/>
      <c r="E2548" s="258" t="str">
        <f>iferror(vlookup(C2548,'Master data'!$A$1:$C$29,3,0),"--")</f>
        <v>--</v>
      </c>
      <c r="F2548" s="258" t="str">
        <f>iferror(vlookup(C2548,'Master data'!$A$1:$C$29,2,0),"--")</f>
        <v>--</v>
      </c>
    </row>
    <row r="2549" ht="21.0" customHeight="1">
      <c r="A2549" s="165"/>
      <c r="B2549" s="172"/>
      <c r="C2549" s="414"/>
      <c r="D2549" s="168"/>
      <c r="E2549" s="258" t="str">
        <f>iferror(vlookup(C2549,'Master data'!$A$1:$C$29,3,0),"--")</f>
        <v>--</v>
      </c>
      <c r="F2549" s="258" t="str">
        <f>iferror(vlookup(C2549,'Master data'!$A$1:$C$29,2,0),"--")</f>
        <v>--</v>
      </c>
    </row>
    <row r="2550" ht="21.0" customHeight="1">
      <c r="A2550" s="165"/>
      <c r="B2550" s="172"/>
      <c r="C2550" s="414"/>
      <c r="D2550" s="168"/>
      <c r="E2550" s="258" t="str">
        <f>iferror(vlookup(C2550,'Master data'!$A$1:$C$29,3,0),"--")</f>
        <v>--</v>
      </c>
      <c r="F2550" s="258" t="str">
        <f>iferror(vlookup(C2550,'Master data'!$A$1:$C$29,2,0),"--")</f>
        <v>--</v>
      </c>
    </row>
    <row r="2551" ht="21.0" customHeight="1">
      <c r="A2551" s="165"/>
      <c r="B2551" s="172"/>
      <c r="C2551" s="414"/>
      <c r="D2551" s="168"/>
      <c r="E2551" s="258" t="str">
        <f>iferror(vlookup(C2551,'Master data'!$A$1:$C$29,3,0),"--")</f>
        <v>--</v>
      </c>
      <c r="F2551" s="258" t="str">
        <f>iferror(vlookup(C2551,'Master data'!$A$1:$C$29,2,0),"--")</f>
        <v>--</v>
      </c>
    </row>
    <row r="2552" ht="21.0" customHeight="1">
      <c r="A2552" s="165"/>
      <c r="B2552" s="172"/>
      <c r="C2552" s="414"/>
      <c r="D2552" s="168"/>
      <c r="E2552" s="258" t="str">
        <f>iferror(vlookup(C2552,'Master data'!$A$1:$C$29,3,0),"--")</f>
        <v>--</v>
      </c>
      <c r="F2552" s="258" t="str">
        <f>iferror(vlookup(C2552,'Master data'!$A$1:$C$29,2,0),"--")</f>
        <v>--</v>
      </c>
    </row>
    <row r="2553" ht="21.0" customHeight="1">
      <c r="A2553" s="165"/>
      <c r="B2553" s="172"/>
      <c r="C2553" s="414"/>
      <c r="D2553" s="168"/>
      <c r="E2553" s="258" t="str">
        <f>iferror(vlookup(C2553,'Master data'!$A$1:$C$29,3,0),"--")</f>
        <v>--</v>
      </c>
      <c r="F2553" s="258" t="str">
        <f>iferror(vlookup(C2553,'Master data'!$A$1:$C$29,2,0),"--")</f>
        <v>--</v>
      </c>
    </row>
    <row r="2554" ht="21.0" customHeight="1">
      <c r="A2554" s="165"/>
      <c r="B2554" s="172"/>
      <c r="C2554" s="414"/>
      <c r="D2554" s="168"/>
      <c r="E2554" s="258" t="str">
        <f>iferror(vlookup(C2554,'Master data'!$A$1:$C$29,3,0),"--")</f>
        <v>--</v>
      </c>
      <c r="F2554" s="258" t="str">
        <f>iferror(vlookup(C2554,'Master data'!$A$1:$C$29,2,0),"--")</f>
        <v>--</v>
      </c>
    </row>
    <row r="2555" ht="21.0" customHeight="1">
      <c r="A2555" s="165"/>
      <c r="B2555" s="172"/>
      <c r="C2555" s="414"/>
      <c r="D2555" s="168"/>
      <c r="E2555" s="258" t="str">
        <f>iferror(vlookup(C2555,'Master data'!$A$1:$C$29,3,0),"--")</f>
        <v>--</v>
      </c>
      <c r="F2555" s="258" t="str">
        <f>iferror(vlookup(C2555,'Master data'!$A$1:$C$29,2,0),"--")</f>
        <v>--</v>
      </c>
    </row>
    <row r="2556" ht="21.0" customHeight="1">
      <c r="A2556" s="165"/>
      <c r="B2556" s="172"/>
      <c r="C2556" s="414"/>
      <c r="D2556" s="168"/>
      <c r="E2556" s="258" t="str">
        <f>iferror(vlookup(C2556,'Master data'!$A$1:$C$29,3,0),"--")</f>
        <v>--</v>
      </c>
      <c r="F2556" s="258" t="str">
        <f>iferror(vlookup(C2556,'Master data'!$A$1:$C$29,2,0),"--")</f>
        <v>--</v>
      </c>
    </row>
    <row r="2557" ht="21.0" customHeight="1">
      <c r="A2557" s="165"/>
      <c r="B2557" s="172"/>
      <c r="C2557" s="414"/>
      <c r="D2557" s="168"/>
      <c r="E2557" s="258" t="str">
        <f>iferror(vlookup(C2557,'Master data'!$A$1:$C$29,3,0),"--")</f>
        <v>--</v>
      </c>
      <c r="F2557" s="258" t="str">
        <f>iferror(vlookup(C2557,'Master data'!$A$1:$C$29,2,0),"--")</f>
        <v>--</v>
      </c>
    </row>
    <row r="2558" ht="21.0" customHeight="1">
      <c r="A2558" s="165"/>
      <c r="B2558" s="172"/>
      <c r="C2558" s="414"/>
      <c r="D2558" s="168"/>
      <c r="E2558" s="258" t="str">
        <f>iferror(vlookup(C2558,'Master data'!$A$1:$C$29,3,0),"--")</f>
        <v>--</v>
      </c>
      <c r="F2558" s="258" t="str">
        <f>iferror(vlookup(C2558,'Master data'!$A$1:$C$29,2,0),"--")</f>
        <v>--</v>
      </c>
    </row>
    <row r="2559" ht="21.0" customHeight="1">
      <c r="A2559" s="165"/>
      <c r="B2559" s="172"/>
      <c r="C2559" s="414"/>
      <c r="D2559" s="168"/>
      <c r="E2559" s="258" t="str">
        <f>iferror(vlookup(C2559,'Master data'!$A$1:$C$29,3,0),"--")</f>
        <v>--</v>
      </c>
      <c r="F2559" s="258" t="str">
        <f>iferror(vlookup(C2559,'Master data'!$A$1:$C$29,2,0),"--")</f>
        <v>--</v>
      </c>
    </row>
    <row r="2560" ht="21.0" customHeight="1">
      <c r="A2560" s="165"/>
      <c r="B2560" s="172"/>
      <c r="C2560" s="414"/>
      <c r="D2560" s="168"/>
      <c r="E2560" s="258" t="str">
        <f>iferror(vlookup(C2560,'Master data'!$A$1:$C$29,3,0),"--")</f>
        <v>--</v>
      </c>
      <c r="F2560" s="258" t="str">
        <f>iferror(vlookup(C2560,'Master data'!$A$1:$C$29,2,0),"--")</f>
        <v>--</v>
      </c>
    </row>
    <row r="2561" ht="21.0" customHeight="1">
      <c r="A2561" s="165"/>
      <c r="B2561" s="172"/>
      <c r="C2561" s="414"/>
      <c r="D2561" s="168"/>
      <c r="E2561" s="258" t="str">
        <f>iferror(vlookup(C2561,'Master data'!$A$1:$C$29,3,0),"--")</f>
        <v>--</v>
      </c>
      <c r="F2561" s="258" t="str">
        <f>iferror(vlookup(C2561,'Master data'!$A$1:$C$29,2,0),"--")</f>
        <v>--</v>
      </c>
    </row>
    <row r="2562" ht="21.0" customHeight="1">
      <c r="A2562" s="165"/>
      <c r="B2562" s="172"/>
      <c r="C2562" s="414"/>
      <c r="D2562" s="168"/>
      <c r="E2562" s="258" t="str">
        <f>iferror(vlookup(C2562,'Master data'!$A$1:$C$29,3,0),"--")</f>
        <v>--</v>
      </c>
      <c r="F2562" s="258" t="str">
        <f>iferror(vlookup(C2562,'Master data'!$A$1:$C$29,2,0),"--")</f>
        <v>--</v>
      </c>
    </row>
    <row r="2563" ht="21.0" customHeight="1">
      <c r="A2563" s="165"/>
      <c r="B2563" s="172"/>
      <c r="C2563" s="414"/>
      <c r="D2563" s="168"/>
      <c r="E2563" s="258" t="str">
        <f>iferror(vlookup(C2563,'Master data'!$A$1:$C$29,3,0),"--")</f>
        <v>--</v>
      </c>
      <c r="F2563" s="258" t="str">
        <f>iferror(vlookup(C2563,'Master data'!$A$1:$C$29,2,0),"--")</f>
        <v>--</v>
      </c>
    </row>
    <row r="2564" ht="21.0" customHeight="1">
      <c r="A2564" s="165"/>
      <c r="B2564" s="172"/>
      <c r="C2564" s="414"/>
      <c r="D2564" s="168"/>
      <c r="E2564" s="258" t="str">
        <f>iferror(vlookup(C2564,'Master data'!$A$1:$C$29,3,0),"--")</f>
        <v>--</v>
      </c>
      <c r="F2564" s="258" t="str">
        <f>iferror(vlookup(C2564,'Master data'!$A$1:$C$29,2,0),"--")</f>
        <v>--</v>
      </c>
    </row>
    <row r="2565" ht="21.0" customHeight="1">
      <c r="A2565" s="165"/>
      <c r="B2565" s="172"/>
      <c r="C2565" s="414"/>
      <c r="D2565" s="168"/>
      <c r="E2565" s="258" t="str">
        <f>iferror(vlookup(C2565,'Master data'!$A$1:$C$29,3,0),"--")</f>
        <v>--</v>
      </c>
      <c r="F2565" s="258" t="str">
        <f>iferror(vlookup(C2565,'Master data'!$A$1:$C$29,2,0),"--")</f>
        <v>--</v>
      </c>
    </row>
    <row r="2566" ht="21.0" customHeight="1">
      <c r="A2566" s="165"/>
      <c r="B2566" s="172"/>
      <c r="C2566" s="414"/>
      <c r="D2566" s="168"/>
      <c r="E2566" s="258" t="str">
        <f>iferror(vlookup(C2566,'Master data'!$A$1:$C$29,3,0),"--")</f>
        <v>--</v>
      </c>
      <c r="F2566" s="258" t="str">
        <f>iferror(vlookup(C2566,'Master data'!$A$1:$C$29,2,0),"--")</f>
        <v>--</v>
      </c>
    </row>
    <row r="2567" ht="21.0" customHeight="1">
      <c r="A2567" s="165"/>
      <c r="B2567" s="172"/>
      <c r="C2567" s="414"/>
      <c r="D2567" s="168"/>
      <c r="E2567" s="258" t="str">
        <f>iferror(vlookup(C2567,'Master data'!$A$1:$C$29,3,0),"--")</f>
        <v>--</v>
      </c>
      <c r="F2567" s="258" t="str">
        <f>iferror(vlookup(C2567,'Master data'!$A$1:$C$29,2,0),"--")</f>
        <v>--</v>
      </c>
    </row>
    <row r="2568" ht="21.0" customHeight="1">
      <c r="A2568" s="165"/>
      <c r="B2568" s="172"/>
      <c r="C2568" s="414"/>
      <c r="D2568" s="168"/>
      <c r="E2568" s="258" t="str">
        <f>iferror(vlookup(C2568,'Master data'!$A$1:$C$29,3,0),"--")</f>
        <v>--</v>
      </c>
      <c r="F2568" s="258" t="str">
        <f>iferror(vlookup(C2568,'Master data'!$A$1:$C$29,2,0),"--")</f>
        <v>--</v>
      </c>
    </row>
    <row r="2569" ht="21.0" customHeight="1">
      <c r="A2569" s="165"/>
      <c r="B2569" s="172"/>
      <c r="C2569" s="414"/>
      <c r="D2569" s="168"/>
      <c r="E2569" s="258" t="str">
        <f>iferror(vlookup(C2569,'Master data'!$A$1:$C$29,3,0),"--")</f>
        <v>--</v>
      </c>
      <c r="F2569" s="258" t="str">
        <f>iferror(vlookup(C2569,'Master data'!$A$1:$C$29,2,0),"--")</f>
        <v>--</v>
      </c>
    </row>
    <row r="2570" ht="21.0" customHeight="1">
      <c r="A2570" s="165"/>
      <c r="B2570" s="172"/>
      <c r="C2570" s="414"/>
      <c r="D2570" s="168"/>
      <c r="E2570" s="258" t="str">
        <f>iferror(vlookup(C2570,'Master data'!$A$1:$C$29,3,0),"--")</f>
        <v>--</v>
      </c>
      <c r="F2570" s="258" t="str">
        <f>iferror(vlookup(C2570,'Master data'!$A$1:$C$29,2,0),"--")</f>
        <v>--</v>
      </c>
    </row>
    <row r="2571" ht="21.0" customHeight="1">
      <c r="A2571" s="165"/>
      <c r="B2571" s="172"/>
      <c r="C2571" s="414"/>
      <c r="D2571" s="168"/>
      <c r="E2571" s="258" t="str">
        <f>iferror(vlookup(C2571,'Master data'!$A$1:$C$29,3,0),"--")</f>
        <v>--</v>
      </c>
      <c r="F2571" s="258" t="str">
        <f>iferror(vlookup(C2571,'Master data'!$A$1:$C$29,2,0),"--")</f>
        <v>--</v>
      </c>
    </row>
    <row r="2572" ht="21.0" customHeight="1">
      <c r="A2572" s="165"/>
      <c r="B2572" s="172"/>
      <c r="C2572" s="414"/>
      <c r="D2572" s="168"/>
      <c r="E2572" s="258" t="str">
        <f>iferror(vlookup(C2572,'Master data'!$A$1:$C$29,3,0),"--")</f>
        <v>--</v>
      </c>
      <c r="F2572" s="258" t="str">
        <f>iferror(vlookup(C2572,'Master data'!$A$1:$C$29,2,0),"--")</f>
        <v>--</v>
      </c>
    </row>
    <row r="2573" ht="21.0" customHeight="1">
      <c r="A2573" s="165"/>
      <c r="B2573" s="172"/>
      <c r="C2573" s="414"/>
      <c r="D2573" s="168"/>
      <c r="E2573" s="258" t="str">
        <f>iferror(vlookup(C2573,'Master data'!$A$1:$C$29,3,0),"--")</f>
        <v>--</v>
      </c>
      <c r="F2573" s="258" t="str">
        <f>iferror(vlookup(C2573,'Master data'!$A$1:$C$29,2,0),"--")</f>
        <v>--</v>
      </c>
    </row>
    <row r="2574" ht="21.0" customHeight="1">
      <c r="A2574" s="165"/>
      <c r="B2574" s="172"/>
      <c r="C2574" s="414"/>
      <c r="D2574" s="168"/>
      <c r="E2574" s="258" t="str">
        <f>iferror(vlookup(C2574,'Master data'!$A$1:$C$29,3,0),"--")</f>
        <v>--</v>
      </c>
      <c r="F2574" s="258" t="str">
        <f>iferror(vlookup(C2574,'Master data'!$A$1:$C$29,2,0),"--")</f>
        <v>--</v>
      </c>
    </row>
    <row r="2575" ht="21.0" customHeight="1">
      <c r="A2575" s="165"/>
      <c r="B2575" s="172"/>
      <c r="C2575" s="414"/>
      <c r="D2575" s="168"/>
      <c r="E2575" s="258" t="str">
        <f>iferror(vlookup(C2575,'Master data'!$A$1:$C$29,3,0),"--")</f>
        <v>--</v>
      </c>
      <c r="F2575" s="258" t="str">
        <f>iferror(vlookup(C2575,'Master data'!$A$1:$C$29,2,0),"--")</f>
        <v>--</v>
      </c>
    </row>
    <row r="2576" ht="21.0" customHeight="1">
      <c r="A2576" s="165"/>
      <c r="B2576" s="172"/>
      <c r="C2576" s="414"/>
      <c r="D2576" s="168"/>
      <c r="E2576" s="258" t="str">
        <f>iferror(vlookup(C2576,'Master data'!$A$1:$C$29,3,0),"--")</f>
        <v>--</v>
      </c>
      <c r="F2576" s="258" t="str">
        <f>iferror(vlookup(C2576,'Master data'!$A$1:$C$29,2,0),"--")</f>
        <v>--</v>
      </c>
    </row>
    <row r="2577" ht="21.0" customHeight="1">
      <c r="A2577" s="165"/>
      <c r="B2577" s="172"/>
      <c r="C2577" s="414"/>
      <c r="D2577" s="168"/>
      <c r="E2577" s="258" t="str">
        <f>iferror(vlookup(C2577,'Master data'!$A$1:$C$29,3,0),"--")</f>
        <v>--</v>
      </c>
      <c r="F2577" s="258" t="str">
        <f>iferror(vlookup(C2577,'Master data'!$A$1:$C$29,2,0),"--")</f>
        <v>--</v>
      </c>
    </row>
    <row r="2578" ht="21.0" customHeight="1">
      <c r="A2578" s="165"/>
      <c r="B2578" s="172"/>
      <c r="C2578" s="414"/>
      <c r="D2578" s="168"/>
      <c r="E2578" s="258" t="str">
        <f>iferror(vlookup(C2578,'Master data'!$A$1:$C$29,3,0),"--")</f>
        <v>--</v>
      </c>
      <c r="F2578" s="258" t="str">
        <f>iferror(vlookup(C2578,'Master data'!$A$1:$C$29,2,0),"--")</f>
        <v>--</v>
      </c>
    </row>
    <row r="2579" ht="21.0" customHeight="1">
      <c r="A2579" s="165"/>
      <c r="B2579" s="172"/>
      <c r="C2579" s="414"/>
      <c r="D2579" s="168"/>
      <c r="E2579" s="258" t="str">
        <f>iferror(vlookup(C2579,'Master data'!$A$1:$C$29,3,0),"--")</f>
        <v>--</v>
      </c>
      <c r="F2579" s="258" t="str">
        <f>iferror(vlookup(C2579,'Master data'!$A$1:$C$29,2,0),"--")</f>
        <v>--</v>
      </c>
    </row>
    <row r="2580" ht="21.0" customHeight="1">
      <c r="A2580" s="165"/>
      <c r="B2580" s="172"/>
      <c r="C2580" s="414"/>
      <c r="D2580" s="168"/>
      <c r="E2580" s="258" t="str">
        <f>iferror(vlookup(C2580,'Master data'!$A$1:$C$29,3,0),"--")</f>
        <v>--</v>
      </c>
      <c r="F2580" s="258" t="str">
        <f>iferror(vlookup(C2580,'Master data'!$A$1:$C$29,2,0),"--")</f>
        <v>--</v>
      </c>
    </row>
    <row r="2581" ht="21.0" customHeight="1">
      <c r="A2581" s="165"/>
      <c r="B2581" s="172"/>
      <c r="C2581" s="414"/>
      <c r="D2581" s="168"/>
      <c r="E2581" s="258" t="str">
        <f>iferror(vlookup(C2581,'Master data'!$A$1:$C$29,3,0),"--")</f>
        <v>--</v>
      </c>
      <c r="F2581" s="258" t="str">
        <f>iferror(vlookup(C2581,'Master data'!$A$1:$C$29,2,0),"--")</f>
        <v>--</v>
      </c>
    </row>
    <row r="2582" ht="21.0" customHeight="1">
      <c r="A2582" s="165"/>
      <c r="B2582" s="172"/>
      <c r="C2582" s="414"/>
      <c r="D2582" s="168"/>
      <c r="E2582" s="258" t="str">
        <f>iferror(vlookup(C2582,'Master data'!$A$1:$C$29,3,0),"--")</f>
        <v>--</v>
      </c>
      <c r="F2582" s="258" t="str">
        <f>iferror(vlookup(C2582,'Master data'!$A$1:$C$29,2,0),"--")</f>
        <v>--</v>
      </c>
    </row>
    <row r="2583" ht="21.0" customHeight="1">
      <c r="A2583" s="165"/>
      <c r="B2583" s="172"/>
      <c r="C2583" s="414"/>
      <c r="D2583" s="168"/>
      <c r="E2583" s="258" t="str">
        <f>iferror(vlookup(C2583,'Master data'!$A$1:$C$29,3,0),"--")</f>
        <v>--</v>
      </c>
      <c r="F2583" s="258" t="str">
        <f>iferror(vlookup(C2583,'Master data'!$A$1:$C$29,2,0),"--")</f>
        <v>--</v>
      </c>
    </row>
    <row r="2584" ht="21.0" customHeight="1">
      <c r="A2584" s="165"/>
      <c r="B2584" s="172"/>
      <c r="C2584" s="414"/>
      <c r="D2584" s="168"/>
      <c r="E2584" s="258" t="str">
        <f>iferror(vlookup(C2584,'Master data'!$A$1:$C$29,3,0),"--")</f>
        <v>--</v>
      </c>
      <c r="F2584" s="258" t="str">
        <f>iferror(vlookup(C2584,'Master data'!$A$1:$C$29,2,0),"--")</f>
        <v>--</v>
      </c>
    </row>
    <row r="2585" ht="21.0" customHeight="1">
      <c r="A2585" s="165"/>
      <c r="B2585" s="172"/>
      <c r="C2585" s="414"/>
      <c r="D2585" s="168"/>
      <c r="E2585" s="258" t="str">
        <f>iferror(vlookup(C2585,'Master data'!$A$1:$C$29,3,0),"--")</f>
        <v>--</v>
      </c>
      <c r="F2585" s="258" t="str">
        <f>iferror(vlookup(C2585,'Master data'!$A$1:$C$29,2,0),"--")</f>
        <v>--</v>
      </c>
    </row>
    <row r="2586" ht="21.0" customHeight="1">
      <c r="A2586" s="165"/>
      <c r="B2586" s="172"/>
      <c r="C2586" s="414"/>
      <c r="D2586" s="168"/>
      <c r="E2586" s="258" t="str">
        <f>iferror(vlookup(C2586,'Master data'!$A$1:$C$29,3,0),"--")</f>
        <v>--</v>
      </c>
      <c r="F2586" s="258" t="str">
        <f>iferror(vlookup(C2586,'Master data'!$A$1:$C$29,2,0),"--")</f>
        <v>--</v>
      </c>
    </row>
    <row r="2587" ht="21.0" customHeight="1">
      <c r="A2587" s="165"/>
      <c r="B2587" s="172"/>
      <c r="C2587" s="414"/>
      <c r="D2587" s="168"/>
      <c r="E2587" s="258" t="str">
        <f>iferror(vlookup(C2587,'Master data'!$A$1:$C$29,3,0),"--")</f>
        <v>--</v>
      </c>
      <c r="F2587" s="258" t="str">
        <f>iferror(vlookup(C2587,'Master data'!$A$1:$C$29,2,0),"--")</f>
        <v>--</v>
      </c>
    </row>
    <row r="2588" ht="21.0" customHeight="1">
      <c r="A2588" s="165"/>
      <c r="B2588" s="172"/>
      <c r="C2588" s="414"/>
      <c r="D2588" s="168"/>
      <c r="E2588" s="258" t="str">
        <f>iferror(vlookup(C2588,'Master data'!$A$1:$C$29,3,0),"--")</f>
        <v>--</v>
      </c>
      <c r="F2588" s="258" t="str">
        <f>iferror(vlookup(C2588,'Master data'!$A$1:$C$29,2,0),"--")</f>
        <v>--</v>
      </c>
    </row>
    <row r="2589" ht="21.0" customHeight="1">
      <c r="A2589" s="165"/>
      <c r="B2589" s="172"/>
      <c r="C2589" s="414"/>
      <c r="D2589" s="168"/>
      <c r="E2589" s="258" t="str">
        <f>iferror(vlookup(C2589,'Master data'!$A$1:$C$29,3,0),"--")</f>
        <v>--</v>
      </c>
      <c r="F2589" s="258" t="str">
        <f>iferror(vlookup(C2589,'Master data'!$A$1:$C$29,2,0),"--")</f>
        <v>--</v>
      </c>
    </row>
    <row r="2590" ht="21.0" customHeight="1">
      <c r="A2590" s="165"/>
      <c r="B2590" s="172"/>
      <c r="C2590" s="414"/>
      <c r="D2590" s="168"/>
      <c r="E2590" s="258" t="str">
        <f>iferror(vlookup(C2590,'Master data'!$A$1:$C$29,3,0),"--")</f>
        <v>--</v>
      </c>
      <c r="F2590" s="258" t="str">
        <f>iferror(vlookup(C2590,'Master data'!$A$1:$C$29,2,0),"--")</f>
        <v>--</v>
      </c>
    </row>
    <row r="2591" ht="21.0" customHeight="1">
      <c r="A2591" s="165"/>
      <c r="B2591" s="172"/>
      <c r="C2591" s="414"/>
      <c r="D2591" s="168"/>
      <c r="E2591" s="258" t="str">
        <f>iferror(vlookup(C2591,'Master data'!$A$1:$C$29,3,0),"--")</f>
        <v>--</v>
      </c>
      <c r="F2591" s="258" t="str">
        <f>iferror(vlookup(C2591,'Master data'!$A$1:$C$29,2,0),"--")</f>
        <v>--</v>
      </c>
    </row>
    <row r="2592" ht="21.0" customHeight="1">
      <c r="A2592" s="165"/>
      <c r="B2592" s="172"/>
      <c r="C2592" s="414"/>
      <c r="D2592" s="168"/>
      <c r="E2592" s="258" t="str">
        <f>iferror(vlookup(C2592,'Master data'!$A$1:$C$29,3,0),"--")</f>
        <v>--</v>
      </c>
      <c r="F2592" s="258" t="str">
        <f>iferror(vlookup(C2592,'Master data'!$A$1:$C$29,2,0),"--")</f>
        <v>--</v>
      </c>
    </row>
    <row r="2593" ht="21.0" customHeight="1">
      <c r="A2593" s="165"/>
      <c r="B2593" s="172"/>
      <c r="C2593" s="414"/>
      <c r="D2593" s="168"/>
      <c r="E2593" s="258" t="str">
        <f>iferror(vlookup(C2593,'Master data'!$A$1:$C$29,3,0),"--")</f>
        <v>--</v>
      </c>
      <c r="F2593" s="258" t="str">
        <f>iferror(vlookup(C2593,'Master data'!$A$1:$C$29,2,0),"--")</f>
        <v>--</v>
      </c>
    </row>
    <row r="2594" ht="21.0" customHeight="1">
      <c r="A2594" s="165"/>
      <c r="B2594" s="172"/>
      <c r="C2594" s="414"/>
      <c r="D2594" s="168"/>
      <c r="E2594" s="258" t="str">
        <f>iferror(vlookup(C2594,'Master data'!$A$1:$C$29,3,0),"--")</f>
        <v>--</v>
      </c>
      <c r="F2594" s="258" t="str">
        <f>iferror(vlookup(C2594,'Master data'!$A$1:$C$29,2,0),"--")</f>
        <v>--</v>
      </c>
    </row>
    <row r="2595" ht="21.0" customHeight="1">
      <c r="A2595" s="165"/>
      <c r="B2595" s="172"/>
      <c r="C2595" s="414"/>
      <c r="D2595" s="168"/>
      <c r="E2595" s="258" t="str">
        <f>iferror(vlookup(C2595,'Master data'!$A$1:$C$29,3,0),"--")</f>
        <v>--</v>
      </c>
      <c r="F2595" s="258" t="str">
        <f>iferror(vlookup(C2595,'Master data'!$A$1:$C$29,2,0),"--")</f>
        <v>--</v>
      </c>
    </row>
    <row r="2596" ht="21.0" customHeight="1">
      <c r="A2596" s="165"/>
      <c r="B2596" s="172"/>
      <c r="C2596" s="414"/>
      <c r="D2596" s="168"/>
      <c r="E2596" s="258" t="str">
        <f>iferror(vlookup(C2596,'Master data'!$A$1:$C$29,3,0),"--")</f>
        <v>--</v>
      </c>
      <c r="F2596" s="258" t="str">
        <f>iferror(vlookup(C2596,'Master data'!$A$1:$C$29,2,0),"--")</f>
        <v>--</v>
      </c>
    </row>
    <row r="2597" ht="21.0" customHeight="1">
      <c r="A2597" s="165"/>
      <c r="B2597" s="172"/>
      <c r="C2597" s="414"/>
      <c r="D2597" s="168"/>
      <c r="E2597" s="258" t="str">
        <f>iferror(vlookup(C2597,'Master data'!$A$1:$C$29,3,0),"--")</f>
        <v>--</v>
      </c>
      <c r="F2597" s="258" t="str">
        <f>iferror(vlookup(C2597,'Master data'!$A$1:$C$29,2,0),"--")</f>
        <v>--</v>
      </c>
    </row>
    <row r="2598" ht="21.0" customHeight="1">
      <c r="A2598" s="165"/>
      <c r="B2598" s="172"/>
      <c r="C2598" s="414"/>
      <c r="D2598" s="168"/>
      <c r="E2598" s="258" t="str">
        <f>iferror(vlookup(C2598,'Master data'!$A$1:$C$29,3,0),"--")</f>
        <v>--</v>
      </c>
      <c r="F2598" s="258" t="str">
        <f>iferror(vlookup(C2598,'Master data'!$A$1:$C$29,2,0),"--")</f>
        <v>--</v>
      </c>
    </row>
    <row r="2599" ht="21.0" customHeight="1">
      <c r="A2599" s="165"/>
      <c r="B2599" s="172"/>
      <c r="C2599" s="414"/>
      <c r="D2599" s="168"/>
      <c r="E2599" s="258" t="str">
        <f>iferror(vlookup(C2599,'Master data'!$A$1:$C$29,3,0),"--")</f>
        <v>--</v>
      </c>
      <c r="F2599" s="258" t="str">
        <f>iferror(vlookup(C2599,'Master data'!$A$1:$C$29,2,0),"--")</f>
        <v>--</v>
      </c>
    </row>
    <row r="2600" ht="21.0" customHeight="1">
      <c r="A2600" s="165"/>
      <c r="B2600" s="172"/>
      <c r="C2600" s="414"/>
      <c r="D2600" s="168"/>
      <c r="E2600" s="258" t="str">
        <f>iferror(vlookup(C2600,'Master data'!$A$1:$C$29,3,0),"--")</f>
        <v>--</v>
      </c>
      <c r="F2600" s="258" t="str">
        <f>iferror(vlookup(C2600,'Master data'!$A$1:$C$29,2,0),"--")</f>
        <v>--</v>
      </c>
    </row>
    <row r="2601" ht="21.0" customHeight="1">
      <c r="A2601" s="165"/>
      <c r="B2601" s="172"/>
      <c r="C2601" s="414"/>
      <c r="D2601" s="168"/>
      <c r="E2601" s="258" t="str">
        <f>iferror(vlookup(C2601,'Master data'!$A$1:$C$29,3,0),"--")</f>
        <v>--</v>
      </c>
      <c r="F2601" s="258" t="str">
        <f>iferror(vlookup(C2601,'Master data'!$A$1:$C$29,2,0),"--")</f>
        <v>--</v>
      </c>
    </row>
    <row r="2602" ht="21.0" customHeight="1">
      <c r="A2602" s="165"/>
      <c r="B2602" s="172"/>
      <c r="C2602" s="414"/>
      <c r="D2602" s="168"/>
      <c r="E2602" s="258" t="str">
        <f>iferror(vlookup(C2602,'Master data'!$A$1:$C$29,3,0),"--")</f>
        <v>--</v>
      </c>
      <c r="F2602" s="258" t="str">
        <f>iferror(vlookup(C2602,'Master data'!$A$1:$C$29,2,0),"--")</f>
        <v>--</v>
      </c>
    </row>
    <row r="2603" ht="21.0" customHeight="1">
      <c r="A2603" s="165"/>
      <c r="B2603" s="172"/>
      <c r="C2603" s="414"/>
      <c r="D2603" s="168"/>
      <c r="E2603" s="258" t="str">
        <f>iferror(vlookup(C2603,'Master data'!$A$1:$C$29,3,0),"--")</f>
        <v>--</v>
      </c>
      <c r="F2603" s="258" t="str">
        <f>iferror(vlookup(C2603,'Master data'!$A$1:$C$29,2,0),"--")</f>
        <v>--</v>
      </c>
    </row>
    <row r="2604" ht="21.0" customHeight="1">
      <c r="A2604" s="165"/>
      <c r="B2604" s="172"/>
      <c r="C2604" s="414"/>
      <c r="D2604" s="168"/>
      <c r="E2604" s="258" t="str">
        <f>iferror(vlookup(C2604,'Master data'!$A$1:$C$29,3,0),"--")</f>
        <v>--</v>
      </c>
      <c r="F2604" s="258" t="str">
        <f>iferror(vlookup(C2604,'Master data'!$A$1:$C$29,2,0),"--")</f>
        <v>--</v>
      </c>
    </row>
    <row r="2605" ht="21.0" customHeight="1">
      <c r="A2605" s="165"/>
      <c r="B2605" s="172"/>
      <c r="C2605" s="414"/>
      <c r="D2605" s="168"/>
      <c r="E2605" s="258" t="str">
        <f>iferror(vlookup(C2605,'Master data'!$A$1:$C$29,3,0),"--")</f>
        <v>--</v>
      </c>
      <c r="F2605" s="258" t="str">
        <f>iferror(vlookup(C2605,'Master data'!$A$1:$C$29,2,0),"--")</f>
        <v>--</v>
      </c>
    </row>
    <row r="2606" ht="21.0" customHeight="1">
      <c r="A2606" s="165"/>
      <c r="B2606" s="172"/>
      <c r="C2606" s="414"/>
      <c r="D2606" s="168"/>
      <c r="E2606" s="258" t="str">
        <f>iferror(vlookup(C2606,'Master data'!$A$1:$C$29,3,0),"--")</f>
        <v>--</v>
      </c>
      <c r="F2606" s="258" t="str">
        <f>iferror(vlookup(C2606,'Master data'!$A$1:$C$29,2,0),"--")</f>
        <v>--</v>
      </c>
    </row>
    <row r="2607" ht="21.0" customHeight="1">
      <c r="A2607" s="165"/>
      <c r="B2607" s="172"/>
      <c r="C2607" s="414"/>
      <c r="D2607" s="168"/>
      <c r="E2607" s="258" t="str">
        <f>iferror(vlookup(C2607,'Master data'!$A$1:$C$29,3,0),"--")</f>
        <v>--</v>
      </c>
      <c r="F2607" s="258" t="str">
        <f>iferror(vlookup(C2607,'Master data'!$A$1:$C$29,2,0),"--")</f>
        <v>--</v>
      </c>
    </row>
    <row r="2608" ht="21.0" customHeight="1">
      <c r="A2608" s="165"/>
      <c r="B2608" s="172"/>
      <c r="C2608" s="414"/>
      <c r="D2608" s="168"/>
      <c r="E2608" s="258" t="str">
        <f>iferror(vlookup(C2608,'Master data'!$A$1:$C$29,3,0),"--")</f>
        <v>--</v>
      </c>
      <c r="F2608" s="258" t="str">
        <f>iferror(vlookup(C2608,'Master data'!$A$1:$C$29,2,0),"--")</f>
        <v>--</v>
      </c>
    </row>
    <row r="2609" ht="21.0" customHeight="1">
      <c r="A2609" s="165"/>
      <c r="B2609" s="172"/>
      <c r="C2609" s="414"/>
      <c r="D2609" s="168"/>
      <c r="E2609" s="258" t="str">
        <f>iferror(vlookup(C2609,'Master data'!$A$1:$C$29,3,0),"--")</f>
        <v>--</v>
      </c>
      <c r="F2609" s="258" t="str">
        <f>iferror(vlookup(C2609,'Master data'!$A$1:$C$29,2,0),"--")</f>
        <v>--</v>
      </c>
    </row>
    <row r="2610" ht="21.0" customHeight="1">
      <c r="A2610" s="165"/>
      <c r="B2610" s="172"/>
      <c r="C2610" s="414"/>
      <c r="D2610" s="168"/>
      <c r="E2610" s="258" t="str">
        <f>iferror(vlookup(C2610,'Master data'!$A$1:$C$29,3,0),"--")</f>
        <v>--</v>
      </c>
      <c r="F2610" s="258" t="str">
        <f>iferror(vlookup(C2610,'Master data'!$A$1:$C$29,2,0),"--")</f>
        <v>--</v>
      </c>
    </row>
    <row r="2611" ht="21.0" customHeight="1">
      <c r="A2611" s="165"/>
      <c r="B2611" s="172"/>
      <c r="C2611" s="414"/>
      <c r="D2611" s="168"/>
      <c r="E2611" s="258" t="str">
        <f>iferror(vlookup(C2611,'Master data'!$A$1:$C$29,3,0),"--")</f>
        <v>--</v>
      </c>
      <c r="F2611" s="258" t="str">
        <f>iferror(vlookup(C2611,'Master data'!$A$1:$C$29,2,0),"--")</f>
        <v>--</v>
      </c>
    </row>
    <row r="2612" ht="21.0" customHeight="1">
      <c r="A2612" s="165"/>
      <c r="B2612" s="172"/>
      <c r="C2612" s="414"/>
      <c r="D2612" s="168"/>
      <c r="E2612" s="258" t="str">
        <f>iferror(vlookup(C2612,'Master data'!$A$1:$C$29,3,0),"--")</f>
        <v>--</v>
      </c>
      <c r="F2612" s="258" t="str">
        <f>iferror(vlookup(C2612,'Master data'!$A$1:$C$29,2,0),"--")</f>
        <v>--</v>
      </c>
    </row>
    <row r="2613" ht="21.0" customHeight="1">
      <c r="A2613" s="165"/>
      <c r="B2613" s="172"/>
      <c r="C2613" s="414"/>
      <c r="D2613" s="168"/>
      <c r="E2613" s="258" t="str">
        <f>iferror(vlookup(C2613,'Master data'!$A$1:$C$29,3,0),"--")</f>
        <v>--</v>
      </c>
      <c r="F2613" s="258" t="str">
        <f>iferror(vlookup(C2613,'Master data'!$A$1:$C$29,2,0),"--")</f>
        <v>--</v>
      </c>
    </row>
    <row r="2614" ht="21.0" customHeight="1">
      <c r="A2614" s="165"/>
      <c r="B2614" s="172"/>
      <c r="C2614" s="414"/>
      <c r="D2614" s="168"/>
      <c r="E2614" s="258" t="str">
        <f>iferror(vlookup(C2614,'Master data'!$A$1:$C$29,3,0),"--")</f>
        <v>--</v>
      </c>
      <c r="F2614" s="258" t="str">
        <f>iferror(vlookup(C2614,'Master data'!$A$1:$C$29,2,0),"--")</f>
        <v>--</v>
      </c>
    </row>
    <row r="2615" ht="21.0" customHeight="1">
      <c r="A2615" s="165"/>
      <c r="B2615" s="172"/>
      <c r="C2615" s="414"/>
      <c r="D2615" s="168"/>
      <c r="E2615" s="258" t="str">
        <f>iferror(vlookup(C2615,'Master data'!$A$1:$C$29,3,0),"--")</f>
        <v>--</v>
      </c>
      <c r="F2615" s="258" t="str">
        <f>iferror(vlookup(C2615,'Master data'!$A$1:$C$29,2,0),"--")</f>
        <v>--</v>
      </c>
    </row>
    <row r="2616" ht="21.0" customHeight="1">
      <c r="A2616" s="165"/>
      <c r="B2616" s="172"/>
      <c r="C2616" s="414"/>
      <c r="D2616" s="168"/>
      <c r="E2616" s="258" t="str">
        <f>iferror(vlookup(C2616,'Master data'!$A$1:$C$29,3,0),"--")</f>
        <v>--</v>
      </c>
      <c r="F2616" s="258" t="str">
        <f>iferror(vlookup(C2616,'Master data'!$A$1:$C$29,2,0),"--")</f>
        <v>--</v>
      </c>
    </row>
    <row r="2617" ht="21.0" customHeight="1">
      <c r="A2617" s="165"/>
      <c r="B2617" s="172"/>
      <c r="C2617" s="414"/>
      <c r="D2617" s="168"/>
      <c r="E2617" s="258" t="str">
        <f>iferror(vlookup(C2617,'Master data'!$A$1:$C$29,3,0),"--")</f>
        <v>--</v>
      </c>
      <c r="F2617" s="258" t="str">
        <f>iferror(vlookup(C2617,'Master data'!$A$1:$C$29,2,0),"--")</f>
        <v>--</v>
      </c>
    </row>
    <row r="2618" ht="21.0" customHeight="1">
      <c r="A2618" s="165"/>
      <c r="B2618" s="172"/>
      <c r="C2618" s="414"/>
      <c r="D2618" s="168"/>
      <c r="E2618" s="258" t="str">
        <f>iferror(vlookup(C2618,'Master data'!$A$1:$C$29,3,0),"--")</f>
        <v>--</v>
      </c>
      <c r="F2618" s="258" t="str">
        <f>iferror(vlookup(C2618,'Master data'!$A$1:$C$29,2,0),"--")</f>
        <v>--</v>
      </c>
    </row>
    <row r="2619" ht="21.0" customHeight="1">
      <c r="A2619" s="165"/>
      <c r="B2619" s="172"/>
      <c r="C2619" s="414"/>
      <c r="D2619" s="168"/>
      <c r="E2619" s="258" t="str">
        <f>iferror(vlookup(C2619,'Master data'!$A$1:$C$29,3,0),"--")</f>
        <v>--</v>
      </c>
      <c r="F2619" s="258" t="str">
        <f>iferror(vlookup(C2619,'Master data'!$A$1:$C$29,2,0),"--")</f>
        <v>--</v>
      </c>
    </row>
    <row r="2620" ht="21.0" customHeight="1">
      <c r="A2620" s="165"/>
      <c r="B2620" s="172"/>
      <c r="C2620" s="414"/>
      <c r="D2620" s="168"/>
      <c r="E2620" s="258" t="str">
        <f>iferror(vlookup(C2620,'Master data'!$A$1:$C$29,3,0),"--")</f>
        <v>--</v>
      </c>
      <c r="F2620" s="258" t="str">
        <f>iferror(vlookup(C2620,'Master data'!$A$1:$C$29,2,0),"--")</f>
        <v>--</v>
      </c>
    </row>
    <row r="2621" ht="21.0" customHeight="1">
      <c r="A2621" s="165"/>
      <c r="B2621" s="172"/>
      <c r="C2621" s="414"/>
      <c r="D2621" s="168"/>
      <c r="E2621" s="258" t="str">
        <f>iferror(vlookup(C2621,'Master data'!$A$1:$C$29,3,0),"--")</f>
        <v>--</v>
      </c>
      <c r="F2621" s="258" t="str">
        <f>iferror(vlookup(C2621,'Master data'!$A$1:$C$29,2,0),"--")</f>
        <v>--</v>
      </c>
    </row>
    <row r="2622" ht="21.0" customHeight="1">
      <c r="A2622" s="165"/>
      <c r="B2622" s="172"/>
      <c r="C2622" s="414"/>
      <c r="D2622" s="168"/>
      <c r="E2622" s="258" t="str">
        <f>iferror(vlookup(C2622,'Master data'!$A$1:$C$29,3,0),"--")</f>
        <v>--</v>
      </c>
      <c r="F2622" s="258" t="str">
        <f>iferror(vlookup(C2622,'Master data'!$A$1:$C$29,2,0),"--")</f>
        <v>--</v>
      </c>
    </row>
    <row r="2623" ht="21.0" customHeight="1">
      <c r="A2623" s="165"/>
      <c r="B2623" s="172"/>
      <c r="C2623" s="414"/>
      <c r="D2623" s="168"/>
      <c r="E2623" s="258" t="str">
        <f>iferror(vlookup(C2623,'Master data'!$A$1:$C$29,3,0),"--")</f>
        <v>--</v>
      </c>
      <c r="F2623" s="258" t="str">
        <f>iferror(vlookup(C2623,'Master data'!$A$1:$C$29,2,0),"--")</f>
        <v>--</v>
      </c>
    </row>
    <row r="2624" ht="21.0" customHeight="1">
      <c r="A2624" s="165"/>
      <c r="B2624" s="172"/>
      <c r="C2624" s="414"/>
      <c r="D2624" s="168"/>
      <c r="E2624" s="258" t="str">
        <f>iferror(vlookup(C2624,'Master data'!$A$1:$C$29,3,0),"--")</f>
        <v>--</v>
      </c>
      <c r="F2624" s="258" t="str">
        <f>iferror(vlookup(C2624,'Master data'!$A$1:$C$29,2,0),"--")</f>
        <v>--</v>
      </c>
    </row>
    <row r="2625" ht="21.0" customHeight="1">
      <c r="A2625" s="165"/>
      <c r="B2625" s="172"/>
      <c r="C2625" s="414"/>
      <c r="D2625" s="168"/>
      <c r="E2625" s="258" t="str">
        <f>iferror(vlookup(C2625,'Master data'!$A$1:$C$29,3,0),"--")</f>
        <v>--</v>
      </c>
      <c r="F2625" s="258" t="str">
        <f>iferror(vlookup(C2625,'Master data'!$A$1:$C$29,2,0),"--")</f>
        <v>--</v>
      </c>
    </row>
    <row r="2626" ht="21.0" customHeight="1">
      <c r="A2626" s="165"/>
      <c r="B2626" s="172"/>
      <c r="C2626" s="414"/>
      <c r="D2626" s="168"/>
      <c r="E2626" s="258" t="str">
        <f>iferror(vlookup(C2626,'Master data'!$A$1:$C$29,3,0),"--")</f>
        <v>--</v>
      </c>
      <c r="F2626" s="258" t="str">
        <f>iferror(vlookup(C2626,'Master data'!$A$1:$C$29,2,0),"--")</f>
        <v>--</v>
      </c>
    </row>
    <row r="2627" ht="21.0" customHeight="1">
      <c r="A2627" s="165"/>
      <c r="B2627" s="172"/>
      <c r="C2627" s="414"/>
      <c r="D2627" s="168"/>
      <c r="E2627" s="258" t="str">
        <f>iferror(vlookup(C2627,'Master data'!$A$1:$C$29,3,0),"--")</f>
        <v>--</v>
      </c>
      <c r="F2627" s="258" t="str">
        <f>iferror(vlookup(C2627,'Master data'!$A$1:$C$29,2,0),"--")</f>
        <v>--</v>
      </c>
    </row>
    <row r="2628" ht="21.0" customHeight="1">
      <c r="A2628" s="165"/>
      <c r="B2628" s="172"/>
      <c r="C2628" s="414"/>
      <c r="D2628" s="168"/>
      <c r="E2628" s="258" t="str">
        <f>iferror(vlookup(C2628,'Master data'!$A$1:$C$29,3,0),"--")</f>
        <v>--</v>
      </c>
      <c r="F2628" s="258" t="str">
        <f>iferror(vlookup(C2628,'Master data'!$A$1:$C$29,2,0),"--")</f>
        <v>--</v>
      </c>
    </row>
    <row r="2629" ht="21.0" customHeight="1">
      <c r="A2629" s="165"/>
      <c r="B2629" s="172"/>
      <c r="C2629" s="414"/>
      <c r="D2629" s="168"/>
      <c r="E2629" s="258" t="str">
        <f>iferror(vlookup(C2629,'Master data'!$A$1:$C$29,3,0),"--")</f>
        <v>--</v>
      </c>
      <c r="F2629" s="258" t="str">
        <f>iferror(vlookup(C2629,'Master data'!$A$1:$C$29,2,0),"--")</f>
        <v>--</v>
      </c>
    </row>
    <row r="2630" ht="21.0" customHeight="1">
      <c r="A2630" s="165"/>
      <c r="B2630" s="172"/>
      <c r="C2630" s="414"/>
      <c r="D2630" s="168"/>
      <c r="E2630" s="258" t="str">
        <f>iferror(vlookup(C2630,'Master data'!$A$1:$C$29,3,0),"--")</f>
        <v>--</v>
      </c>
      <c r="F2630" s="258" t="str">
        <f>iferror(vlookup(C2630,'Master data'!$A$1:$C$29,2,0),"--")</f>
        <v>--</v>
      </c>
    </row>
    <row r="2631" ht="21.0" customHeight="1">
      <c r="A2631" s="165"/>
      <c r="B2631" s="172"/>
      <c r="C2631" s="414"/>
      <c r="D2631" s="168"/>
      <c r="E2631" s="258" t="str">
        <f>iferror(vlookup(C2631,'Master data'!$A$1:$C$29,3,0),"--")</f>
        <v>--</v>
      </c>
      <c r="F2631" s="258" t="str">
        <f>iferror(vlookup(C2631,'Master data'!$A$1:$C$29,2,0),"--")</f>
        <v>--</v>
      </c>
    </row>
    <row r="2632" ht="21.0" customHeight="1">
      <c r="A2632" s="165"/>
      <c r="B2632" s="172"/>
      <c r="C2632" s="414"/>
      <c r="D2632" s="168"/>
      <c r="E2632" s="258" t="str">
        <f>iferror(vlookup(C2632,'Master data'!$A$1:$C$29,3,0),"--")</f>
        <v>--</v>
      </c>
      <c r="F2632" s="258" t="str">
        <f>iferror(vlookup(C2632,'Master data'!$A$1:$C$29,2,0),"--")</f>
        <v>--</v>
      </c>
    </row>
    <row r="2633" ht="21.0" customHeight="1">
      <c r="A2633" s="165"/>
      <c r="B2633" s="172"/>
      <c r="C2633" s="414"/>
      <c r="D2633" s="168"/>
      <c r="E2633" s="258" t="str">
        <f>iferror(vlookup(C2633,'Master data'!$A$1:$C$29,3,0),"--")</f>
        <v>--</v>
      </c>
      <c r="F2633" s="258" t="str">
        <f>iferror(vlookup(C2633,'Master data'!$A$1:$C$29,2,0),"--")</f>
        <v>--</v>
      </c>
    </row>
    <row r="2634" ht="21.0" customHeight="1">
      <c r="A2634" s="165"/>
      <c r="B2634" s="172"/>
      <c r="C2634" s="414"/>
      <c r="D2634" s="168"/>
      <c r="E2634" s="258" t="str">
        <f>iferror(vlookup(C2634,'Master data'!$A$1:$C$29,3,0),"--")</f>
        <v>--</v>
      </c>
      <c r="F2634" s="258" t="str">
        <f>iferror(vlookup(C2634,'Master data'!$A$1:$C$29,2,0),"--")</f>
        <v>--</v>
      </c>
    </row>
    <row r="2635" ht="21.0" customHeight="1">
      <c r="A2635" s="165"/>
      <c r="B2635" s="172"/>
      <c r="C2635" s="414"/>
      <c r="D2635" s="168"/>
      <c r="E2635" s="258" t="str">
        <f>iferror(vlookup(C2635,'Master data'!$A$1:$C$29,3,0),"--")</f>
        <v>--</v>
      </c>
      <c r="F2635" s="258" t="str">
        <f>iferror(vlookup(C2635,'Master data'!$A$1:$C$29,2,0),"--")</f>
        <v>--</v>
      </c>
    </row>
    <row r="2636" ht="21.0" customHeight="1">
      <c r="A2636" s="165"/>
      <c r="B2636" s="172"/>
      <c r="C2636" s="414"/>
      <c r="D2636" s="168"/>
      <c r="E2636" s="258" t="str">
        <f>iferror(vlookup(C2636,'Master data'!$A$1:$C$29,3,0),"--")</f>
        <v>--</v>
      </c>
      <c r="F2636" s="258" t="str">
        <f>iferror(vlookup(C2636,'Master data'!$A$1:$C$29,2,0),"--")</f>
        <v>--</v>
      </c>
    </row>
    <row r="2637" ht="21.0" customHeight="1">
      <c r="A2637" s="165"/>
      <c r="B2637" s="172"/>
      <c r="C2637" s="414"/>
      <c r="D2637" s="168"/>
      <c r="E2637" s="258" t="str">
        <f>iferror(vlookup(C2637,'Master data'!$A$1:$C$29,3,0),"--")</f>
        <v>--</v>
      </c>
      <c r="F2637" s="258" t="str">
        <f>iferror(vlookup(C2637,'Master data'!$A$1:$C$29,2,0),"--")</f>
        <v>--</v>
      </c>
    </row>
    <row r="2638" ht="21.0" customHeight="1">
      <c r="A2638" s="165"/>
      <c r="B2638" s="172"/>
      <c r="C2638" s="414"/>
      <c r="D2638" s="168"/>
      <c r="E2638" s="258" t="str">
        <f>iferror(vlookup(C2638,'Master data'!$A$1:$C$29,3,0),"--")</f>
        <v>--</v>
      </c>
      <c r="F2638" s="258" t="str">
        <f>iferror(vlookup(C2638,'Master data'!$A$1:$C$29,2,0),"--")</f>
        <v>--</v>
      </c>
    </row>
    <row r="2639" ht="21.0" customHeight="1">
      <c r="A2639" s="165"/>
      <c r="B2639" s="172"/>
      <c r="C2639" s="414"/>
      <c r="D2639" s="168"/>
      <c r="E2639" s="258" t="str">
        <f>iferror(vlookup(C2639,'Master data'!$A$1:$C$29,3,0),"--")</f>
        <v>--</v>
      </c>
      <c r="F2639" s="258" t="str">
        <f>iferror(vlookup(C2639,'Master data'!$A$1:$C$29,2,0),"--")</f>
        <v>--</v>
      </c>
    </row>
    <row r="2640" ht="21.0" customHeight="1">
      <c r="A2640" s="165"/>
      <c r="B2640" s="172"/>
      <c r="C2640" s="414"/>
      <c r="D2640" s="168"/>
      <c r="E2640" s="258" t="str">
        <f>iferror(vlookup(C2640,'Master data'!$A$1:$C$29,3,0),"--")</f>
        <v>--</v>
      </c>
      <c r="F2640" s="258" t="str">
        <f>iferror(vlookup(C2640,'Master data'!$A$1:$C$29,2,0),"--")</f>
        <v>--</v>
      </c>
    </row>
    <row r="2641" ht="21.0" customHeight="1">
      <c r="A2641" s="165"/>
      <c r="B2641" s="172"/>
      <c r="C2641" s="414"/>
      <c r="D2641" s="168"/>
      <c r="E2641" s="258" t="str">
        <f>iferror(vlookup(C2641,'Master data'!$A$1:$C$29,3,0),"--")</f>
        <v>--</v>
      </c>
      <c r="F2641" s="258" t="str">
        <f>iferror(vlookup(C2641,'Master data'!$A$1:$C$29,2,0),"--")</f>
        <v>--</v>
      </c>
    </row>
    <row r="2642" ht="21.0" customHeight="1">
      <c r="A2642" s="165"/>
      <c r="B2642" s="172"/>
      <c r="C2642" s="414"/>
      <c r="D2642" s="168"/>
      <c r="E2642" s="258" t="str">
        <f>iferror(vlookup(C2642,'Master data'!$A$1:$C$29,3,0),"--")</f>
        <v>--</v>
      </c>
      <c r="F2642" s="258" t="str">
        <f>iferror(vlookup(C2642,'Master data'!$A$1:$C$29,2,0),"--")</f>
        <v>--</v>
      </c>
    </row>
    <row r="2643" ht="21.0" customHeight="1">
      <c r="A2643" s="165"/>
      <c r="B2643" s="172"/>
      <c r="C2643" s="414"/>
      <c r="D2643" s="168"/>
      <c r="E2643" s="258" t="str">
        <f>iferror(vlookup(C2643,'Master data'!$A$1:$C$29,3,0),"--")</f>
        <v>--</v>
      </c>
      <c r="F2643" s="258" t="str">
        <f>iferror(vlookup(C2643,'Master data'!$A$1:$C$29,2,0),"--")</f>
        <v>--</v>
      </c>
    </row>
    <row r="2644" ht="21.0" customHeight="1">
      <c r="A2644" s="165"/>
      <c r="B2644" s="172"/>
      <c r="C2644" s="414"/>
      <c r="D2644" s="168"/>
      <c r="E2644" s="258" t="str">
        <f>iferror(vlookup(C2644,'Master data'!$A$1:$C$29,3,0),"--")</f>
        <v>--</v>
      </c>
      <c r="F2644" s="258" t="str">
        <f>iferror(vlookup(C2644,'Master data'!$A$1:$C$29,2,0),"--")</f>
        <v>--</v>
      </c>
    </row>
    <row r="2645" ht="21.0" customHeight="1">
      <c r="A2645" s="165"/>
      <c r="B2645" s="172"/>
      <c r="C2645" s="414"/>
      <c r="D2645" s="168"/>
      <c r="E2645" s="258" t="str">
        <f>iferror(vlookup(C2645,'Master data'!$A$1:$C$29,3,0),"--")</f>
        <v>--</v>
      </c>
      <c r="F2645" s="258" t="str">
        <f>iferror(vlookup(C2645,'Master data'!$A$1:$C$29,2,0),"--")</f>
        <v>--</v>
      </c>
    </row>
    <row r="2646" ht="21.0" customHeight="1">
      <c r="A2646" s="165"/>
      <c r="B2646" s="172"/>
      <c r="C2646" s="414"/>
      <c r="D2646" s="168"/>
      <c r="E2646" s="258" t="str">
        <f>iferror(vlookup(C2646,'Master data'!$A$1:$C$29,3,0),"--")</f>
        <v>--</v>
      </c>
      <c r="F2646" s="258" t="str">
        <f>iferror(vlookup(C2646,'Master data'!$A$1:$C$29,2,0),"--")</f>
        <v>--</v>
      </c>
    </row>
    <row r="2647" ht="21.0" customHeight="1">
      <c r="A2647" s="165"/>
      <c r="B2647" s="172"/>
      <c r="C2647" s="414"/>
      <c r="D2647" s="168"/>
      <c r="E2647" s="258" t="str">
        <f>iferror(vlookup(C2647,'Master data'!$A$1:$C$29,3,0),"--")</f>
        <v>--</v>
      </c>
      <c r="F2647" s="258" t="str">
        <f>iferror(vlookup(C2647,'Master data'!$A$1:$C$29,2,0),"--")</f>
        <v>--</v>
      </c>
    </row>
    <row r="2648" ht="21.0" customHeight="1">
      <c r="A2648" s="165"/>
      <c r="B2648" s="172"/>
      <c r="C2648" s="414"/>
      <c r="D2648" s="168"/>
      <c r="E2648" s="258" t="str">
        <f>iferror(vlookup(C2648,'Master data'!$A$1:$C$29,3,0),"--")</f>
        <v>--</v>
      </c>
      <c r="F2648" s="258" t="str">
        <f>iferror(vlookup(C2648,'Master data'!$A$1:$C$29,2,0),"--")</f>
        <v>--</v>
      </c>
    </row>
    <row r="2649" ht="21.0" customHeight="1">
      <c r="A2649" s="165"/>
      <c r="B2649" s="172"/>
      <c r="C2649" s="414"/>
      <c r="D2649" s="168"/>
      <c r="E2649" s="258" t="str">
        <f>iferror(vlookup(C2649,'Master data'!$A$1:$C$29,3,0),"--")</f>
        <v>--</v>
      </c>
      <c r="F2649" s="258" t="str">
        <f>iferror(vlookup(C2649,'Master data'!$A$1:$C$29,2,0),"--")</f>
        <v>--</v>
      </c>
    </row>
    <row r="2650" ht="21.0" customHeight="1">
      <c r="A2650" s="165"/>
      <c r="B2650" s="172"/>
      <c r="C2650" s="414"/>
      <c r="D2650" s="168"/>
      <c r="E2650" s="258" t="str">
        <f>iferror(vlookup(C2650,'Master data'!$A$1:$C$29,3,0),"--")</f>
        <v>--</v>
      </c>
      <c r="F2650" s="258" t="str">
        <f>iferror(vlookup(C2650,'Master data'!$A$1:$C$29,2,0),"--")</f>
        <v>--</v>
      </c>
    </row>
    <row r="2651" ht="21.0" customHeight="1">
      <c r="A2651" s="165"/>
      <c r="B2651" s="172"/>
      <c r="C2651" s="414"/>
      <c r="D2651" s="168"/>
      <c r="E2651" s="258" t="str">
        <f>iferror(vlookup(C2651,'Master data'!$A$1:$C$29,3,0),"--")</f>
        <v>--</v>
      </c>
      <c r="F2651" s="258" t="str">
        <f>iferror(vlookup(C2651,'Master data'!$A$1:$C$29,2,0),"--")</f>
        <v>--</v>
      </c>
    </row>
    <row r="2652" ht="21.0" customHeight="1">
      <c r="A2652" s="165"/>
      <c r="B2652" s="172"/>
      <c r="C2652" s="414"/>
      <c r="D2652" s="168"/>
      <c r="E2652" s="258" t="str">
        <f>iferror(vlookup(C2652,'Master data'!$A$1:$C$29,3,0),"--")</f>
        <v>--</v>
      </c>
      <c r="F2652" s="258" t="str">
        <f>iferror(vlookup(C2652,'Master data'!$A$1:$C$29,2,0),"--")</f>
        <v>--</v>
      </c>
    </row>
    <row r="2653" ht="21.0" customHeight="1">
      <c r="A2653" s="165"/>
      <c r="B2653" s="172"/>
      <c r="C2653" s="414"/>
      <c r="D2653" s="168"/>
      <c r="E2653" s="258" t="str">
        <f>iferror(vlookup(C2653,'Master data'!$A$1:$C$29,3,0),"--")</f>
        <v>--</v>
      </c>
      <c r="F2653" s="258" t="str">
        <f>iferror(vlookup(C2653,'Master data'!$A$1:$C$29,2,0),"--")</f>
        <v>--</v>
      </c>
    </row>
    <row r="2654" ht="21.0" customHeight="1">
      <c r="A2654" s="165"/>
      <c r="B2654" s="172"/>
      <c r="C2654" s="414"/>
      <c r="D2654" s="168"/>
      <c r="E2654" s="258" t="str">
        <f>iferror(vlookup(C2654,'Master data'!$A$1:$C$29,3,0),"--")</f>
        <v>--</v>
      </c>
      <c r="F2654" s="258" t="str">
        <f>iferror(vlookup(C2654,'Master data'!$A$1:$C$29,2,0),"--")</f>
        <v>--</v>
      </c>
    </row>
    <row r="2655" ht="21.0" customHeight="1">
      <c r="A2655" s="165"/>
      <c r="B2655" s="172"/>
      <c r="C2655" s="414"/>
      <c r="D2655" s="168"/>
      <c r="E2655" s="258" t="str">
        <f>iferror(vlookup(C2655,'Master data'!$A$1:$C$29,3,0),"--")</f>
        <v>--</v>
      </c>
      <c r="F2655" s="258" t="str">
        <f>iferror(vlookup(C2655,'Master data'!$A$1:$C$29,2,0),"--")</f>
        <v>--</v>
      </c>
    </row>
    <row r="2656" ht="21.0" customHeight="1">
      <c r="A2656" s="165"/>
      <c r="B2656" s="172"/>
      <c r="C2656" s="414"/>
      <c r="D2656" s="168"/>
      <c r="E2656" s="258" t="str">
        <f>iferror(vlookup(C2656,'Master data'!$A$1:$C$29,3,0),"--")</f>
        <v>--</v>
      </c>
      <c r="F2656" s="258" t="str">
        <f>iferror(vlookup(C2656,'Master data'!$A$1:$C$29,2,0),"--")</f>
        <v>--</v>
      </c>
    </row>
    <row r="2657" ht="21.0" customHeight="1">
      <c r="A2657" s="165"/>
      <c r="B2657" s="172"/>
      <c r="C2657" s="414"/>
      <c r="D2657" s="168"/>
      <c r="E2657" s="258" t="str">
        <f>iferror(vlookup(C2657,'Master data'!$A$1:$C$29,3,0),"--")</f>
        <v>--</v>
      </c>
      <c r="F2657" s="258" t="str">
        <f>iferror(vlookup(C2657,'Master data'!$A$1:$C$29,2,0),"--")</f>
        <v>--</v>
      </c>
    </row>
    <row r="2658" ht="21.0" customHeight="1">
      <c r="A2658" s="165"/>
      <c r="B2658" s="172"/>
      <c r="C2658" s="414"/>
      <c r="D2658" s="168"/>
      <c r="E2658" s="258" t="str">
        <f>iferror(vlookup(C2658,'Master data'!$A$1:$C$29,3,0),"--")</f>
        <v>--</v>
      </c>
      <c r="F2658" s="258" t="str">
        <f>iferror(vlookup(C2658,'Master data'!$A$1:$C$29,2,0),"--")</f>
        <v>--</v>
      </c>
    </row>
    <row r="2659" ht="21.0" customHeight="1">
      <c r="A2659" s="165"/>
      <c r="B2659" s="172"/>
      <c r="C2659" s="414"/>
      <c r="D2659" s="168"/>
      <c r="E2659" s="258" t="str">
        <f>iferror(vlookup(C2659,'Master data'!$A$1:$C$29,3,0),"--")</f>
        <v>--</v>
      </c>
      <c r="F2659" s="258" t="str">
        <f>iferror(vlookup(C2659,'Master data'!$A$1:$C$29,2,0),"--")</f>
        <v>--</v>
      </c>
    </row>
    <row r="2660" ht="21.0" customHeight="1">
      <c r="A2660" s="165"/>
      <c r="B2660" s="172"/>
      <c r="C2660" s="414"/>
      <c r="D2660" s="168"/>
      <c r="E2660" s="258" t="str">
        <f>iferror(vlookup(C2660,'Master data'!$A$1:$C$29,3,0),"--")</f>
        <v>--</v>
      </c>
      <c r="F2660" s="258" t="str">
        <f>iferror(vlookup(C2660,'Master data'!$A$1:$C$29,2,0),"--")</f>
        <v>--</v>
      </c>
    </row>
    <row r="2661" ht="21.0" customHeight="1">
      <c r="A2661" s="165"/>
      <c r="B2661" s="172"/>
      <c r="C2661" s="414"/>
      <c r="D2661" s="168"/>
      <c r="E2661" s="258" t="str">
        <f>iferror(vlookup(C2661,'Master data'!$A$1:$C$29,3,0),"--")</f>
        <v>--</v>
      </c>
      <c r="F2661" s="258" t="str">
        <f>iferror(vlookup(C2661,'Master data'!$A$1:$C$29,2,0),"--")</f>
        <v>--</v>
      </c>
    </row>
    <row r="2662" ht="21.0" customHeight="1">
      <c r="A2662" s="165"/>
      <c r="B2662" s="172"/>
      <c r="C2662" s="414"/>
      <c r="D2662" s="168"/>
      <c r="E2662" s="258" t="str">
        <f>iferror(vlookup(C2662,'Master data'!$A$1:$C$29,3,0),"--")</f>
        <v>--</v>
      </c>
      <c r="F2662" s="258" t="str">
        <f>iferror(vlookup(C2662,'Master data'!$A$1:$C$29,2,0),"--")</f>
        <v>--</v>
      </c>
    </row>
    <row r="2663" ht="21.0" customHeight="1">
      <c r="A2663" s="165"/>
      <c r="B2663" s="172"/>
      <c r="C2663" s="414"/>
      <c r="D2663" s="168"/>
      <c r="E2663" s="258" t="str">
        <f>iferror(vlookup(C2663,'Master data'!$A$1:$C$29,3,0),"--")</f>
        <v>--</v>
      </c>
      <c r="F2663" s="258" t="str">
        <f>iferror(vlookup(C2663,'Master data'!$A$1:$C$29,2,0),"--")</f>
        <v>--</v>
      </c>
    </row>
    <row r="2664" ht="21.0" customHeight="1">
      <c r="A2664" s="165"/>
      <c r="B2664" s="172"/>
      <c r="C2664" s="414"/>
      <c r="D2664" s="168"/>
      <c r="E2664" s="258" t="str">
        <f>iferror(vlookup(C2664,'Master data'!$A$1:$C$29,3,0),"--")</f>
        <v>--</v>
      </c>
      <c r="F2664" s="258" t="str">
        <f>iferror(vlookup(C2664,'Master data'!$A$1:$C$29,2,0),"--")</f>
        <v>--</v>
      </c>
    </row>
    <row r="2665" ht="21.0" customHeight="1">
      <c r="A2665" s="165"/>
      <c r="B2665" s="172"/>
      <c r="C2665" s="414"/>
      <c r="D2665" s="168"/>
      <c r="E2665" s="258" t="str">
        <f>iferror(vlookup(C2665,'Master data'!$A$1:$C$29,3,0),"--")</f>
        <v>--</v>
      </c>
      <c r="F2665" s="258" t="str">
        <f>iferror(vlookup(C2665,'Master data'!$A$1:$C$29,2,0),"--")</f>
        <v>--</v>
      </c>
    </row>
    <row r="2666" ht="21.0" customHeight="1">
      <c r="A2666" s="165"/>
      <c r="B2666" s="172"/>
      <c r="C2666" s="414"/>
      <c r="D2666" s="168"/>
      <c r="E2666" s="258" t="str">
        <f>iferror(vlookup(C2666,'Master data'!$A$1:$C$29,3,0),"--")</f>
        <v>--</v>
      </c>
      <c r="F2666" s="258" t="str">
        <f>iferror(vlookup(C2666,'Master data'!$A$1:$C$29,2,0),"--")</f>
        <v>--</v>
      </c>
    </row>
    <row r="2667" ht="21.0" customHeight="1">
      <c r="A2667" s="165"/>
      <c r="B2667" s="172"/>
      <c r="C2667" s="414"/>
      <c r="D2667" s="168"/>
      <c r="E2667" s="258" t="str">
        <f>iferror(vlookup(C2667,'Master data'!$A$1:$C$29,3,0),"--")</f>
        <v>--</v>
      </c>
      <c r="F2667" s="258" t="str">
        <f>iferror(vlookup(C2667,'Master data'!$A$1:$C$29,2,0),"--")</f>
        <v>--</v>
      </c>
    </row>
    <row r="2668" ht="21.0" customHeight="1">
      <c r="A2668" s="165"/>
      <c r="B2668" s="172"/>
      <c r="C2668" s="414"/>
      <c r="D2668" s="168"/>
      <c r="E2668" s="258" t="str">
        <f>iferror(vlookup(C2668,'Master data'!$A$1:$C$29,3,0),"--")</f>
        <v>--</v>
      </c>
      <c r="F2668" s="258" t="str">
        <f>iferror(vlookup(C2668,'Master data'!$A$1:$C$29,2,0),"--")</f>
        <v>--</v>
      </c>
    </row>
    <row r="2669" ht="21.0" customHeight="1">
      <c r="A2669" s="165"/>
      <c r="B2669" s="172"/>
      <c r="C2669" s="414"/>
      <c r="D2669" s="168"/>
      <c r="E2669" s="258" t="str">
        <f>iferror(vlookup(C2669,'Master data'!$A$1:$C$29,3,0),"--")</f>
        <v>--</v>
      </c>
      <c r="F2669" s="258" t="str">
        <f>iferror(vlookup(C2669,'Master data'!$A$1:$C$29,2,0),"--")</f>
        <v>--</v>
      </c>
    </row>
    <row r="2670" ht="21.0" customHeight="1">
      <c r="A2670" s="165"/>
      <c r="B2670" s="172"/>
      <c r="C2670" s="414"/>
      <c r="D2670" s="168"/>
      <c r="E2670" s="258" t="str">
        <f>iferror(vlookup(C2670,'Master data'!$A$1:$C$29,3,0),"--")</f>
        <v>--</v>
      </c>
      <c r="F2670" s="258" t="str">
        <f>iferror(vlookup(C2670,'Master data'!$A$1:$C$29,2,0),"--")</f>
        <v>--</v>
      </c>
    </row>
    <row r="2671" ht="21.0" customHeight="1">
      <c r="A2671" s="165"/>
      <c r="B2671" s="172"/>
      <c r="C2671" s="414"/>
      <c r="D2671" s="168"/>
      <c r="E2671" s="258" t="str">
        <f>iferror(vlookup(C2671,'Master data'!$A$1:$C$29,3,0),"--")</f>
        <v>--</v>
      </c>
      <c r="F2671" s="258" t="str">
        <f>iferror(vlookup(C2671,'Master data'!$A$1:$C$29,2,0),"--")</f>
        <v>--</v>
      </c>
    </row>
    <row r="2672" ht="21.0" customHeight="1">
      <c r="A2672" s="165"/>
      <c r="B2672" s="172"/>
      <c r="C2672" s="414"/>
      <c r="D2672" s="168"/>
      <c r="E2672" s="258" t="str">
        <f>iferror(vlookup(C2672,'Master data'!$A$1:$C$29,3,0),"--")</f>
        <v>--</v>
      </c>
      <c r="F2672" s="258" t="str">
        <f>iferror(vlookup(C2672,'Master data'!$A$1:$C$29,2,0),"--")</f>
        <v>--</v>
      </c>
    </row>
    <row r="2673" ht="21.0" customHeight="1">
      <c r="A2673" s="165"/>
      <c r="B2673" s="172"/>
      <c r="C2673" s="414"/>
      <c r="D2673" s="168"/>
      <c r="E2673" s="258" t="str">
        <f>iferror(vlookup(C2673,'Master data'!$A$1:$C$29,3,0),"--")</f>
        <v>--</v>
      </c>
      <c r="F2673" s="258" t="str">
        <f>iferror(vlookup(C2673,'Master data'!$A$1:$C$29,2,0),"--")</f>
        <v>--</v>
      </c>
    </row>
    <row r="2674" ht="21.0" customHeight="1">
      <c r="A2674" s="165"/>
      <c r="B2674" s="172"/>
      <c r="C2674" s="414"/>
      <c r="D2674" s="168"/>
      <c r="E2674" s="258" t="str">
        <f>iferror(vlookup(C2674,'Master data'!$A$1:$C$29,3,0),"--")</f>
        <v>--</v>
      </c>
      <c r="F2674" s="258" t="str">
        <f>iferror(vlookup(C2674,'Master data'!$A$1:$C$29,2,0),"--")</f>
        <v>--</v>
      </c>
    </row>
    <row r="2675" ht="21.0" customHeight="1">
      <c r="A2675" s="165"/>
      <c r="B2675" s="172"/>
      <c r="C2675" s="414"/>
      <c r="D2675" s="168"/>
      <c r="E2675" s="258" t="str">
        <f>iferror(vlookup(C2675,'Master data'!$A$1:$C$29,3,0),"--")</f>
        <v>--</v>
      </c>
      <c r="F2675" s="258" t="str">
        <f>iferror(vlookup(C2675,'Master data'!$A$1:$C$29,2,0),"--")</f>
        <v>--</v>
      </c>
    </row>
    <row r="2676" ht="21.0" customHeight="1">
      <c r="A2676" s="165"/>
      <c r="B2676" s="172"/>
      <c r="C2676" s="414"/>
      <c r="D2676" s="168"/>
      <c r="E2676" s="258" t="str">
        <f>iferror(vlookup(C2676,'Master data'!$A$1:$C$29,3,0),"--")</f>
        <v>--</v>
      </c>
      <c r="F2676" s="258" t="str">
        <f>iferror(vlookup(C2676,'Master data'!$A$1:$C$29,2,0),"--")</f>
        <v>--</v>
      </c>
    </row>
    <row r="2677" ht="21.0" customHeight="1">
      <c r="A2677" s="165"/>
      <c r="B2677" s="172"/>
      <c r="C2677" s="414"/>
      <c r="D2677" s="168"/>
      <c r="E2677" s="258" t="str">
        <f>iferror(vlookup(C2677,'Master data'!$A$1:$C$29,3,0),"--")</f>
        <v>--</v>
      </c>
      <c r="F2677" s="258" t="str">
        <f>iferror(vlookup(C2677,'Master data'!$A$1:$C$29,2,0),"--")</f>
        <v>--</v>
      </c>
    </row>
    <row r="2678" ht="21.0" customHeight="1">
      <c r="A2678" s="165"/>
      <c r="B2678" s="172"/>
      <c r="C2678" s="414"/>
      <c r="D2678" s="168"/>
      <c r="E2678" s="258" t="str">
        <f>iferror(vlookup(C2678,'Master data'!$A$1:$C$29,3,0),"--")</f>
        <v>--</v>
      </c>
      <c r="F2678" s="258" t="str">
        <f>iferror(vlookup(C2678,'Master data'!$A$1:$C$29,2,0),"--")</f>
        <v>--</v>
      </c>
    </row>
    <row r="2679" ht="21.0" customHeight="1">
      <c r="A2679" s="165"/>
      <c r="B2679" s="172"/>
      <c r="C2679" s="414"/>
      <c r="D2679" s="168"/>
      <c r="E2679" s="258" t="str">
        <f>iferror(vlookup(C2679,'Master data'!$A$1:$C$29,3,0),"--")</f>
        <v>--</v>
      </c>
      <c r="F2679" s="258" t="str">
        <f>iferror(vlookup(C2679,'Master data'!$A$1:$C$29,2,0),"--")</f>
        <v>--</v>
      </c>
    </row>
    <row r="2680" ht="21.0" customHeight="1">
      <c r="A2680" s="165"/>
      <c r="B2680" s="172"/>
      <c r="C2680" s="414"/>
      <c r="D2680" s="168"/>
      <c r="E2680" s="258" t="str">
        <f>iferror(vlookup(C2680,'Master data'!$A$1:$C$29,3,0),"--")</f>
        <v>--</v>
      </c>
      <c r="F2680" s="258" t="str">
        <f>iferror(vlookup(C2680,'Master data'!$A$1:$C$29,2,0),"--")</f>
        <v>--</v>
      </c>
    </row>
    <row r="2681" ht="21.0" customHeight="1">
      <c r="A2681" s="165"/>
      <c r="B2681" s="172"/>
      <c r="C2681" s="414"/>
      <c r="D2681" s="168"/>
      <c r="E2681" s="258" t="str">
        <f>iferror(vlookup(C2681,'Master data'!$A$1:$C$29,3,0),"--")</f>
        <v>--</v>
      </c>
      <c r="F2681" s="258" t="str">
        <f>iferror(vlookup(C2681,'Master data'!$A$1:$C$29,2,0),"--")</f>
        <v>--</v>
      </c>
    </row>
    <row r="2682" ht="21.0" customHeight="1">
      <c r="A2682" s="165"/>
      <c r="B2682" s="172"/>
      <c r="C2682" s="414"/>
      <c r="D2682" s="168"/>
      <c r="E2682" s="258" t="str">
        <f>iferror(vlookup(C2682,'Master data'!$A$1:$C$29,3,0),"--")</f>
        <v>--</v>
      </c>
      <c r="F2682" s="258" t="str">
        <f>iferror(vlookup(C2682,'Master data'!$A$1:$C$29,2,0),"--")</f>
        <v>--</v>
      </c>
    </row>
    <row r="2683" ht="21.0" customHeight="1">
      <c r="A2683" s="165"/>
      <c r="B2683" s="172"/>
      <c r="C2683" s="414"/>
      <c r="D2683" s="168"/>
      <c r="E2683" s="258" t="str">
        <f>iferror(vlookup(C2683,'Master data'!$A$1:$C$29,3,0),"--")</f>
        <v>--</v>
      </c>
      <c r="F2683" s="258" t="str">
        <f>iferror(vlookup(C2683,'Master data'!$A$1:$C$29,2,0),"--")</f>
        <v>--</v>
      </c>
    </row>
    <row r="2684" ht="21.0" customHeight="1">
      <c r="A2684" s="165"/>
      <c r="B2684" s="172"/>
      <c r="C2684" s="414"/>
      <c r="D2684" s="168"/>
      <c r="E2684" s="258" t="str">
        <f>iferror(vlookup(C2684,'Master data'!$A$1:$C$29,3,0),"--")</f>
        <v>--</v>
      </c>
      <c r="F2684" s="258" t="str">
        <f>iferror(vlookup(C2684,'Master data'!$A$1:$C$29,2,0),"--")</f>
        <v>--</v>
      </c>
    </row>
    <row r="2685" ht="21.0" customHeight="1">
      <c r="A2685" s="165"/>
      <c r="B2685" s="172"/>
      <c r="C2685" s="414"/>
      <c r="D2685" s="168"/>
      <c r="E2685" s="258" t="str">
        <f>iferror(vlookup(C2685,'Master data'!$A$1:$C$29,3,0),"--")</f>
        <v>--</v>
      </c>
      <c r="F2685" s="258" t="str">
        <f>iferror(vlookup(C2685,'Master data'!$A$1:$C$29,2,0),"--")</f>
        <v>--</v>
      </c>
    </row>
    <row r="2686" ht="21.0" customHeight="1">
      <c r="A2686" s="165"/>
      <c r="B2686" s="172"/>
      <c r="C2686" s="414"/>
      <c r="D2686" s="168"/>
      <c r="E2686" s="258" t="str">
        <f>iferror(vlookup(C2686,'Master data'!$A$1:$C$29,3,0),"--")</f>
        <v>--</v>
      </c>
      <c r="F2686" s="258" t="str">
        <f>iferror(vlookup(C2686,'Master data'!$A$1:$C$29,2,0),"--")</f>
        <v>--</v>
      </c>
    </row>
    <row r="2687" ht="21.0" customHeight="1">
      <c r="A2687" s="165"/>
      <c r="B2687" s="172"/>
      <c r="C2687" s="414"/>
      <c r="D2687" s="168"/>
      <c r="E2687" s="258" t="str">
        <f>iferror(vlookup(C2687,'Master data'!$A$1:$C$29,3,0),"--")</f>
        <v>--</v>
      </c>
      <c r="F2687" s="258" t="str">
        <f>iferror(vlookup(C2687,'Master data'!$A$1:$C$29,2,0),"--")</f>
        <v>--</v>
      </c>
    </row>
    <row r="2688" ht="21.0" customHeight="1">
      <c r="A2688" s="165"/>
      <c r="B2688" s="172"/>
      <c r="C2688" s="414"/>
      <c r="D2688" s="168"/>
      <c r="E2688" s="258" t="str">
        <f>iferror(vlookup(C2688,'Master data'!$A$1:$C$29,3,0),"--")</f>
        <v>--</v>
      </c>
      <c r="F2688" s="258" t="str">
        <f>iferror(vlookup(C2688,'Master data'!$A$1:$C$29,2,0),"--")</f>
        <v>--</v>
      </c>
    </row>
    <row r="2689" ht="21.0" customHeight="1">
      <c r="A2689" s="165"/>
      <c r="B2689" s="172"/>
      <c r="C2689" s="414"/>
      <c r="D2689" s="168"/>
      <c r="E2689" s="258" t="str">
        <f>iferror(vlookup(C2689,'Master data'!$A$1:$C$29,3,0),"--")</f>
        <v>--</v>
      </c>
      <c r="F2689" s="258" t="str">
        <f>iferror(vlookup(C2689,'Master data'!$A$1:$C$29,2,0),"--")</f>
        <v>--</v>
      </c>
    </row>
    <row r="2690" ht="21.0" customHeight="1">
      <c r="A2690" s="165"/>
      <c r="B2690" s="172"/>
      <c r="C2690" s="414"/>
      <c r="D2690" s="168"/>
      <c r="E2690" s="258" t="str">
        <f>iferror(vlookup(C2690,'Master data'!$A$1:$C$29,3,0),"--")</f>
        <v>--</v>
      </c>
      <c r="F2690" s="258" t="str">
        <f>iferror(vlookup(C2690,'Master data'!$A$1:$C$29,2,0),"--")</f>
        <v>--</v>
      </c>
    </row>
    <row r="2691" ht="21.0" customHeight="1">
      <c r="A2691" s="165"/>
      <c r="B2691" s="172"/>
      <c r="C2691" s="414"/>
      <c r="D2691" s="168"/>
      <c r="E2691" s="258" t="str">
        <f>iferror(vlookup(C2691,'Master data'!$A$1:$C$29,3,0),"--")</f>
        <v>--</v>
      </c>
      <c r="F2691" s="258" t="str">
        <f>iferror(vlookup(C2691,'Master data'!$A$1:$C$29,2,0),"--")</f>
        <v>--</v>
      </c>
    </row>
    <row r="2692" ht="21.0" customHeight="1">
      <c r="A2692" s="165"/>
      <c r="B2692" s="172"/>
      <c r="C2692" s="414"/>
      <c r="D2692" s="168"/>
      <c r="E2692" s="258" t="str">
        <f>iferror(vlookup(C2692,'Master data'!$A$1:$C$29,3,0),"--")</f>
        <v>--</v>
      </c>
      <c r="F2692" s="258" t="str">
        <f>iferror(vlookup(C2692,'Master data'!$A$1:$C$29,2,0),"--")</f>
        <v>--</v>
      </c>
    </row>
    <row r="2693" ht="21.0" customHeight="1">
      <c r="A2693" s="165"/>
      <c r="B2693" s="172"/>
      <c r="C2693" s="414"/>
      <c r="D2693" s="168"/>
      <c r="E2693" s="258" t="str">
        <f>iferror(vlookup(C2693,'Master data'!$A$1:$C$29,3,0),"--")</f>
        <v>--</v>
      </c>
      <c r="F2693" s="258" t="str">
        <f>iferror(vlookup(C2693,'Master data'!$A$1:$C$29,2,0),"--")</f>
        <v>--</v>
      </c>
    </row>
    <row r="2694" ht="21.0" customHeight="1">
      <c r="A2694" s="165"/>
      <c r="B2694" s="172"/>
      <c r="C2694" s="414"/>
      <c r="D2694" s="168"/>
      <c r="E2694" s="258" t="str">
        <f>iferror(vlookup(C2694,'Master data'!$A$1:$C$29,3,0),"--")</f>
        <v>--</v>
      </c>
      <c r="F2694" s="258" t="str">
        <f>iferror(vlookup(C2694,'Master data'!$A$1:$C$29,2,0),"--")</f>
        <v>--</v>
      </c>
    </row>
    <row r="2695" ht="21.0" customHeight="1">
      <c r="A2695" s="165"/>
      <c r="B2695" s="172"/>
      <c r="C2695" s="414"/>
      <c r="D2695" s="168"/>
      <c r="E2695" s="258" t="str">
        <f>iferror(vlookup(C2695,'Master data'!$A$1:$C$29,3,0),"--")</f>
        <v>--</v>
      </c>
      <c r="F2695" s="258" t="str">
        <f>iferror(vlookup(C2695,'Master data'!$A$1:$C$29,2,0),"--")</f>
        <v>--</v>
      </c>
    </row>
    <row r="2696" ht="21.0" customHeight="1">
      <c r="A2696" s="165"/>
      <c r="B2696" s="172"/>
      <c r="C2696" s="414"/>
      <c r="D2696" s="168"/>
      <c r="E2696" s="258" t="str">
        <f>iferror(vlookup(C2696,'Master data'!$A$1:$C$29,3,0),"--")</f>
        <v>--</v>
      </c>
      <c r="F2696" s="258" t="str">
        <f>iferror(vlookup(C2696,'Master data'!$A$1:$C$29,2,0),"--")</f>
        <v>--</v>
      </c>
    </row>
    <row r="2697" ht="21.0" customHeight="1">
      <c r="A2697" s="165"/>
      <c r="B2697" s="172"/>
      <c r="C2697" s="414"/>
      <c r="D2697" s="168"/>
      <c r="E2697" s="258" t="str">
        <f>iferror(vlookup(C2697,'Master data'!$A$1:$C$29,3,0),"--")</f>
        <v>--</v>
      </c>
      <c r="F2697" s="258" t="str">
        <f>iferror(vlookup(C2697,'Master data'!$A$1:$C$29,2,0),"--")</f>
        <v>--</v>
      </c>
    </row>
    <row r="2698" ht="21.0" customHeight="1">
      <c r="A2698" s="165"/>
      <c r="B2698" s="172"/>
      <c r="C2698" s="414"/>
      <c r="D2698" s="168"/>
      <c r="E2698" s="258" t="str">
        <f>iferror(vlookup(C2698,'Master data'!$A$1:$C$29,3,0),"--")</f>
        <v>--</v>
      </c>
      <c r="F2698" s="258" t="str">
        <f>iferror(vlookup(C2698,'Master data'!$A$1:$C$29,2,0),"--")</f>
        <v>--</v>
      </c>
    </row>
    <row r="2699" ht="21.0" customHeight="1">
      <c r="A2699" s="165"/>
      <c r="B2699" s="172"/>
      <c r="C2699" s="414"/>
      <c r="D2699" s="168"/>
      <c r="E2699" s="258" t="str">
        <f>iferror(vlookup(C2699,'Master data'!$A$1:$C$29,3,0),"--")</f>
        <v>--</v>
      </c>
      <c r="F2699" s="258" t="str">
        <f>iferror(vlookup(C2699,'Master data'!$A$1:$C$29,2,0),"--")</f>
        <v>--</v>
      </c>
    </row>
    <row r="2700" ht="21.0" customHeight="1">
      <c r="A2700" s="165"/>
      <c r="B2700" s="172"/>
      <c r="C2700" s="414"/>
      <c r="D2700" s="168"/>
      <c r="E2700" s="258" t="str">
        <f>iferror(vlookup(C2700,'Master data'!$A$1:$C$29,3,0),"--")</f>
        <v>--</v>
      </c>
      <c r="F2700" s="258" t="str">
        <f>iferror(vlookup(C2700,'Master data'!$A$1:$C$29,2,0),"--")</f>
        <v>--</v>
      </c>
    </row>
    <row r="2701" ht="21.0" customHeight="1">
      <c r="A2701" s="165"/>
      <c r="B2701" s="172"/>
      <c r="C2701" s="414"/>
      <c r="D2701" s="168"/>
      <c r="E2701" s="258" t="str">
        <f>iferror(vlookup(C2701,'Master data'!$A$1:$C$29,3,0),"--")</f>
        <v>--</v>
      </c>
      <c r="F2701" s="258" t="str">
        <f>iferror(vlookup(C2701,'Master data'!$A$1:$C$29,2,0),"--")</f>
        <v>--</v>
      </c>
    </row>
    <row r="2702" ht="21.0" customHeight="1">
      <c r="A2702" s="165"/>
      <c r="B2702" s="172"/>
      <c r="C2702" s="414"/>
      <c r="D2702" s="168"/>
      <c r="E2702" s="258" t="str">
        <f>iferror(vlookup(C2702,'Master data'!$A$1:$C$29,3,0),"--")</f>
        <v>--</v>
      </c>
      <c r="F2702" s="258" t="str">
        <f>iferror(vlookup(C2702,'Master data'!$A$1:$C$29,2,0),"--")</f>
        <v>--</v>
      </c>
    </row>
    <row r="2703" ht="21.0" customHeight="1">
      <c r="A2703" s="165"/>
      <c r="B2703" s="172"/>
      <c r="C2703" s="414"/>
      <c r="D2703" s="168"/>
      <c r="E2703" s="258" t="str">
        <f>iferror(vlookup(C2703,'Master data'!$A$1:$C$29,3,0),"--")</f>
        <v>--</v>
      </c>
      <c r="F2703" s="258" t="str">
        <f>iferror(vlookup(C2703,'Master data'!$A$1:$C$29,2,0),"--")</f>
        <v>--</v>
      </c>
    </row>
    <row r="2704" ht="21.0" customHeight="1">
      <c r="A2704" s="165"/>
      <c r="B2704" s="172"/>
      <c r="C2704" s="414"/>
      <c r="D2704" s="168"/>
      <c r="E2704" s="258" t="str">
        <f>iferror(vlookup(C2704,'Master data'!$A$1:$C$29,3,0),"--")</f>
        <v>--</v>
      </c>
      <c r="F2704" s="258" t="str">
        <f>iferror(vlookup(C2704,'Master data'!$A$1:$C$29,2,0),"--")</f>
        <v>--</v>
      </c>
    </row>
    <row r="2705" ht="21.0" customHeight="1">
      <c r="A2705" s="165"/>
      <c r="B2705" s="172"/>
      <c r="C2705" s="414"/>
      <c r="D2705" s="168"/>
      <c r="E2705" s="258" t="str">
        <f>iferror(vlookup(C2705,'Master data'!$A$1:$C$29,3,0),"--")</f>
        <v>--</v>
      </c>
      <c r="F2705" s="258" t="str">
        <f>iferror(vlookup(C2705,'Master data'!$A$1:$C$29,2,0),"--")</f>
        <v>--</v>
      </c>
    </row>
    <row r="2706" ht="21.0" customHeight="1">
      <c r="A2706" s="165"/>
      <c r="B2706" s="172"/>
      <c r="C2706" s="414"/>
      <c r="D2706" s="168"/>
      <c r="E2706" s="258" t="str">
        <f>iferror(vlookup(C2706,'Master data'!$A$1:$C$29,3,0),"--")</f>
        <v>--</v>
      </c>
      <c r="F2706" s="258" t="str">
        <f>iferror(vlookup(C2706,'Master data'!$A$1:$C$29,2,0),"--")</f>
        <v>--</v>
      </c>
    </row>
    <row r="2707" ht="21.0" customHeight="1">
      <c r="A2707" s="165"/>
      <c r="B2707" s="172"/>
      <c r="C2707" s="414"/>
      <c r="D2707" s="168"/>
      <c r="E2707" s="258" t="str">
        <f>iferror(vlookup(C2707,'Master data'!$A$1:$C$29,3,0),"--")</f>
        <v>--</v>
      </c>
      <c r="F2707" s="258" t="str">
        <f>iferror(vlookup(C2707,'Master data'!$A$1:$C$29,2,0),"--")</f>
        <v>--</v>
      </c>
    </row>
    <row r="2708" ht="21.0" customHeight="1">
      <c r="A2708" s="165"/>
      <c r="B2708" s="172"/>
      <c r="C2708" s="414"/>
      <c r="D2708" s="168"/>
      <c r="E2708" s="258" t="str">
        <f>iferror(vlookup(C2708,'Master data'!$A$1:$C$29,3,0),"--")</f>
        <v>--</v>
      </c>
      <c r="F2708" s="258" t="str">
        <f>iferror(vlookup(C2708,'Master data'!$A$1:$C$29,2,0),"--")</f>
        <v>--</v>
      </c>
    </row>
    <row r="2709" ht="21.0" customHeight="1">
      <c r="A2709" s="165"/>
      <c r="B2709" s="172"/>
      <c r="C2709" s="414"/>
      <c r="D2709" s="168"/>
      <c r="E2709" s="258" t="str">
        <f>iferror(vlookup(C2709,'Master data'!$A$1:$C$29,3,0),"--")</f>
        <v>--</v>
      </c>
      <c r="F2709" s="258" t="str">
        <f>iferror(vlookup(C2709,'Master data'!$A$1:$C$29,2,0),"--")</f>
        <v>--</v>
      </c>
    </row>
    <row r="2710" ht="21.0" customHeight="1">
      <c r="A2710" s="165"/>
      <c r="B2710" s="172"/>
      <c r="C2710" s="414"/>
      <c r="D2710" s="168"/>
      <c r="E2710" s="258" t="str">
        <f>iferror(vlookup(C2710,'Master data'!$A$1:$C$29,3,0),"--")</f>
        <v>--</v>
      </c>
      <c r="F2710" s="258" t="str">
        <f>iferror(vlookup(C2710,'Master data'!$A$1:$C$29,2,0),"--")</f>
        <v>--</v>
      </c>
    </row>
    <row r="2711" ht="21.0" customHeight="1">
      <c r="A2711" s="165"/>
      <c r="B2711" s="172"/>
      <c r="C2711" s="414"/>
      <c r="D2711" s="168"/>
      <c r="E2711" s="258" t="str">
        <f>iferror(vlookup(C2711,'Master data'!$A$1:$C$29,3,0),"--")</f>
        <v>--</v>
      </c>
      <c r="F2711" s="258" t="str">
        <f>iferror(vlookup(C2711,'Master data'!$A$1:$C$29,2,0),"--")</f>
        <v>--</v>
      </c>
    </row>
    <row r="2712" ht="21.0" customHeight="1">
      <c r="A2712" s="165"/>
      <c r="B2712" s="172"/>
      <c r="C2712" s="414"/>
      <c r="D2712" s="168"/>
      <c r="E2712" s="258" t="str">
        <f>iferror(vlookup(C2712,'Master data'!$A$1:$C$29,3,0),"--")</f>
        <v>--</v>
      </c>
      <c r="F2712" s="258" t="str">
        <f>iferror(vlookup(C2712,'Master data'!$A$1:$C$29,2,0),"--")</f>
        <v>--</v>
      </c>
    </row>
    <row r="2713" ht="21.0" customHeight="1">
      <c r="A2713" s="165"/>
      <c r="B2713" s="172"/>
      <c r="C2713" s="414"/>
      <c r="D2713" s="168"/>
      <c r="E2713" s="258" t="str">
        <f>iferror(vlookup(C2713,'Master data'!$A$1:$C$29,3,0),"--")</f>
        <v>--</v>
      </c>
      <c r="F2713" s="258" t="str">
        <f>iferror(vlookup(C2713,'Master data'!$A$1:$C$29,2,0),"--")</f>
        <v>--</v>
      </c>
    </row>
    <row r="2714" ht="21.0" customHeight="1">
      <c r="A2714" s="165"/>
      <c r="B2714" s="172"/>
      <c r="C2714" s="414"/>
      <c r="D2714" s="168"/>
      <c r="E2714" s="258" t="str">
        <f>iferror(vlookup(C2714,'Master data'!$A$1:$C$29,3,0),"--")</f>
        <v>--</v>
      </c>
      <c r="F2714" s="258" t="str">
        <f>iferror(vlookup(C2714,'Master data'!$A$1:$C$29,2,0),"--")</f>
        <v>--</v>
      </c>
    </row>
    <row r="2715" ht="21.0" customHeight="1">
      <c r="A2715" s="165"/>
      <c r="B2715" s="172"/>
      <c r="C2715" s="414"/>
      <c r="D2715" s="168"/>
      <c r="E2715" s="258" t="str">
        <f>iferror(vlookup(C2715,'Master data'!$A$1:$C$29,3,0),"--")</f>
        <v>--</v>
      </c>
      <c r="F2715" s="258" t="str">
        <f>iferror(vlookup(C2715,'Master data'!$A$1:$C$29,2,0),"--")</f>
        <v>--</v>
      </c>
    </row>
    <row r="2716" ht="21.0" customHeight="1">
      <c r="A2716" s="165"/>
      <c r="B2716" s="172"/>
      <c r="C2716" s="414"/>
      <c r="D2716" s="168"/>
      <c r="E2716" s="258" t="str">
        <f>iferror(vlookup(C2716,'Master data'!$A$1:$C$29,3,0),"--")</f>
        <v>--</v>
      </c>
      <c r="F2716" s="258" t="str">
        <f>iferror(vlookup(C2716,'Master data'!$A$1:$C$29,2,0),"--")</f>
        <v>--</v>
      </c>
    </row>
    <row r="2717" ht="21.0" customHeight="1">
      <c r="A2717" s="165"/>
      <c r="B2717" s="172"/>
      <c r="C2717" s="414"/>
      <c r="D2717" s="168"/>
      <c r="E2717" s="258" t="str">
        <f>iferror(vlookup(C2717,'Master data'!$A$1:$C$29,3,0),"--")</f>
        <v>--</v>
      </c>
      <c r="F2717" s="258" t="str">
        <f>iferror(vlookup(C2717,'Master data'!$A$1:$C$29,2,0),"--")</f>
        <v>--</v>
      </c>
    </row>
    <row r="2718" ht="21.0" customHeight="1">
      <c r="A2718" s="165"/>
      <c r="B2718" s="172"/>
      <c r="C2718" s="414"/>
      <c r="D2718" s="168"/>
      <c r="E2718" s="258" t="str">
        <f>iferror(vlookup(C2718,'Master data'!$A$1:$C$29,3,0),"--")</f>
        <v>--</v>
      </c>
      <c r="F2718" s="258" t="str">
        <f>iferror(vlookup(C2718,'Master data'!$A$1:$C$29,2,0),"--")</f>
        <v>--</v>
      </c>
    </row>
    <row r="2719" ht="21.0" customHeight="1">
      <c r="A2719" s="165"/>
      <c r="B2719" s="172"/>
      <c r="C2719" s="414"/>
      <c r="D2719" s="168"/>
      <c r="E2719" s="258" t="str">
        <f>iferror(vlookup(C2719,'Master data'!$A$1:$C$29,3,0),"--")</f>
        <v>--</v>
      </c>
      <c r="F2719" s="258" t="str">
        <f>iferror(vlookup(C2719,'Master data'!$A$1:$C$29,2,0),"--")</f>
        <v>--</v>
      </c>
    </row>
    <row r="2720" ht="21.0" customHeight="1">
      <c r="A2720" s="165"/>
      <c r="B2720" s="172"/>
      <c r="C2720" s="414"/>
      <c r="D2720" s="168"/>
      <c r="E2720" s="258" t="str">
        <f>iferror(vlookup(C2720,'Master data'!$A$1:$C$29,3,0),"--")</f>
        <v>--</v>
      </c>
      <c r="F2720" s="258" t="str">
        <f>iferror(vlookup(C2720,'Master data'!$A$1:$C$29,2,0),"--")</f>
        <v>--</v>
      </c>
    </row>
    <row r="2721" ht="21.0" customHeight="1">
      <c r="A2721" s="165"/>
      <c r="B2721" s="172"/>
      <c r="C2721" s="414"/>
      <c r="D2721" s="168"/>
      <c r="E2721" s="258" t="str">
        <f>iferror(vlookup(C2721,'Master data'!$A$1:$C$29,3,0),"--")</f>
        <v>--</v>
      </c>
      <c r="F2721" s="258" t="str">
        <f>iferror(vlookup(C2721,'Master data'!$A$1:$C$29,2,0),"--")</f>
        <v>--</v>
      </c>
    </row>
    <row r="2722" ht="21.0" customHeight="1">
      <c r="A2722" s="165"/>
      <c r="B2722" s="172"/>
      <c r="C2722" s="414"/>
      <c r="D2722" s="168"/>
      <c r="E2722" s="258" t="str">
        <f>iferror(vlookup(C2722,'Master data'!$A$1:$C$29,3,0),"--")</f>
        <v>--</v>
      </c>
      <c r="F2722" s="258" t="str">
        <f>iferror(vlookup(C2722,'Master data'!$A$1:$C$29,2,0),"--")</f>
        <v>--</v>
      </c>
    </row>
    <row r="2723" ht="21.0" customHeight="1">
      <c r="A2723" s="165"/>
      <c r="B2723" s="172"/>
      <c r="C2723" s="414"/>
      <c r="D2723" s="168"/>
      <c r="E2723" s="258" t="str">
        <f>iferror(vlookup(C2723,'Master data'!$A$1:$C$29,3,0),"--")</f>
        <v>--</v>
      </c>
      <c r="F2723" s="258" t="str">
        <f>iferror(vlookup(C2723,'Master data'!$A$1:$C$29,2,0),"--")</f>
        <v>--</v>
      </c>
    </row>
    <row r="2724" ht="21.0" customHeight="1">
      <c r="A2724" s="165"/>
      <c r="B2724" s="172"/>
      <c r="C2724" s="414"/>
      <c r="D2724" s="168"/>
      <c r="E2724" s="258" t="str">
        <f>iferror(vlookup(C2724,'Master data'!$A$1:$C$29,3,0),"--")</f>
        <v>--</v>
      </c>
      <c r="F2724" s="258" t="str">
        <f>iferror(vlookup(C2724,'Master data'!$A$1:$C$29,2,0),"--")</f>
        <v>--</v>
      </c>
    </row>
    <row r="2725" ht="21.0" customHeight="1">
      <c r="A2725" s="165"/>
      <c r="B2725" s="172"/>
      <c r="C2725" s="414"/>
      <c r="D2725" s="168"/>
      <c r="E2725" s="258" t="str">
        <f>iferror(vlookup(C2725,'Master data'!$A$1:$C$29,3,0),"--")</f>
        <v>--</v>
      </c>
      <c r="F2725" s="258" t="str">
        <f>iferror(vlookup(C2725,'Master data'!$A$1:$C$29,2,0),"--")</f>
        <v>--</v>
      </c>
    </row>
    <row r="2726" ht="21.0" customHeight="1">
      <c r="A2726" s="165"/>
      <c r="B2726" s="172"/>
      <c r="C2726" s="414"/>
      <c r="D2726" s="168"/>
      <c r="E2726" s="258" t="str">
        <f>iferror(vlookup(C2726,'Master data'!$A$1:$C$29,3,0),"--")</f>
        <v>--</v>
      </c>
      <c r="F2726" s="258" t="str">
        <f>iferror(vlookup(C2726,'Master data'!$A$1:$C$29,2,0),"--")</f>
        <v>--</v>
      </c>
    </row>
    <row r="2727" ht="21.0" customHeight="1">
      <c r="A2727" s="165"/>
      <c r="B2727" s="172"/>
      <c r="C2727" s="414"/>
      <c r="D2727" s="168"/>
      <c r="E2727" s="258" t="str">
        <f>iferror(vlookup(C2727,'Master data'!$A$1:$C$29,3,0),"--")</f>
        <v>--</v>
      </c>
      <c r="F2727" s="258" t="str">
        <f>iferror(vlookup(C2727,'Master data'!$A$1:$C$29,2,0),"--")</f>
        <v>--</v>
      </c>
    </row>
    <row r="2728" ht="21.0" customHeight="1">
      <c r="A2728" s="165"/>
      <c r="B2728" s="172"/>
      <c r="C2728" s="414"/>
      <c r="D2728" s="168"/>
      <c r="E2728" s="258" t="str">
        <f>iferror(vlookup(C2728,'Master data'!$A$1:$C$29,3,0),"--")</f>
        <v>--</v>
      </c>
      <c r="F2728" s="258" t="str">
        <f>iferror(vlookup(C2728,'Master data'!$A$1:$C$29,2,0),"--")</f>
        <v>--</v>
      </c>
    </row>
    <row r="2729" ht="21.0" customHeight="1">
      <c r="A2729" s="165"/>
      <c r="B2729" s="172"/>
      <c r="C2729" s="414"/>
      <c r="D2729" s="168"/>
      <c r="E2729" s="258" t="str">
        <f>iferror(vlookup(C2729,'Master data'!$A$1:$C$29,3,0),"--")</f>
        <v>--</v>
      </c>
      <c r="F2729" s="258" t="str">
        <f>iferror(vlookup(C2729,'Master data'!$A$1:$C$29,2,0),"--")</f>
        <v>--</v>
      </c>
    </row>
    <row r="2730" ht="21.0" customHeight="1">
      <c r="A2730" s="165"/>
      <c r="B2730" s="172"/>
      <c r="C2730" s="414"/>
      <c r="D2730" s="168"/>
      <c r="E2730" s="258" t="str">
        <f>iferror(vlookup(C2730,'Master data'!$A$1:$C$29,3,0),"--")</f>
        <v>--</v>
      </c>
      <c r="F2730" s="258" t="str">
        <f>iferror(vlookup(C2730,'Master data'!$A$1:$C$29,2,0),"--")</f>
        <v>--</v>
      </c>
    </row>
    <row r="2731" ht="21.0" customHeight="1">
      <c r="A2731" s="165"/>
      <c r="B2731" s="172"/>
      <c r="C2731" s="414"/>
      <c r="D2731" s="168"/>
      <c r="E2731" s="258" t="str">
        <f>iferror(vlookup(C2731,'Master data'!$A$1:$C$29,3,0),"--")</f>
        <v>--</v>
      </c>
      <c r="F2731" s="258" t="str">
        <f>iferror(vlookup(C2731,'Master data'!$A$1:$C$29,2,0),"--")</f>
        <v>--</v>
      </c>
    </row>
    <row r="2732" ht="21.0" customHeight="1">
      <c r="A2732" s="165"/>
      <c r="B2732" s="172"/>
      <c r="C2732" s="414"/>
      <c r="D2732" s="168"/>
      <c r="E2732" s="258" t="str">
        <f>iferror(vlookup(C2732,'Master data'!$A$1:$C$29,3,0),"--")</f>
        <v>--</v>
      </c>
      <c r="F2732" s="258" t="str">
        <f>iferror(vlookup(C2732,'Master data'!$A$1:$C$29,2,0),"--")</f>
        <v>--</v>
      </c>
    </row>
    <row r="2733" ht="21.0" customHeight="1">
      <c r="A2733" s="165"/>
      <c r="B2733" s="172"/>
      <c r="C2733" s="414"/>
      <c r="D2733" s="168"/>
      <c r="E2733" s="258" t="str">
        <f>iferror(vlookup(C2733,'Master data'!$A$1:$C$29,3,0),"--")</f>
        <v>--</v>
      </c>
      <c r="F2733" s="258" t="str">
        <f>iferror(vlookup(C2733,'Master data'!$A$1:$C$29,2,0),"--")</f>
        <v>--</v>
      </c>
    </row>
    <row r="2734" ht="21.0" customHeight="1">
      <c r="A2734" s="165"/>
      <c r="B2734" s="172"/>
      <c r="C2734" s="414"/>
      <c r="D2734" s="168"/>
      <c r="E2734" s="258" t="str">
        <f>iferror(vlookup(C2734,'Master data'!$A$1:$C$29,3,0),"--")</f>
        <v>--</v>
      </c>
      <c r="F2734" s="258" t="str">
        <f>iferror(vlookup(C2734,'Master data'!$A$1:$C$29,2,0),"--")</f>
        <v>--</v>
      </c>
    </row>
    <row r="2735" ht="21.0" customHeight="1">
      <c r="A2735" s="165"/>
      <c r="B2735" s="172"/>
      <c r="C2735" s="414"/>
      <c r="D2735" s="168"/>
      <c r="E2735" s="258" t="str">
        <f>iferror(vlookup(C2735,'Master data'!$A$1:$C$29,3,0),"--")</f>
        <v>--</v>
      </c>
      <c r="F2735" s="258" t="str">
        <f>iferror(vlookup(C2735,'Master data'!$A$1:$C$29,2,0),"--")</f>
        <v>--</v>
      </c>
    </row>
    <row r="2736" ht="21.0" customHeight="1">
      <c r="A2736" s="165"/>
      <c r="B2736" s="172"/>
      <c r="C2736" s="414"/>
      <c r="D2736" s="168"/>
      <c r="E2736" s="258" t="str">
        <f>iferror(vlookup(C2736,'Master data'!$A$1:$C$29,3,0),"--")</f>
        <v>--</v>
      </c>
      <c r="F2736" s="258" t="str">
        <f>iferror(vlookup(C2736,'Master data'!$A$1:$C$29,2,0),"--")</f>
        <v>--</v>
      </c>
    </row>
    <row r="2737" ht="21.0" customHeight="1">
      <c r="A2737" s="165"/>
      <c r="B2737" s="172"/>
      <c r="C2737" s="414"/>
      <c r="D2737" s="168"/>
      <c r="E2737" s="258" t="str">
        <f>iferror(vlookup(C2737,'Master data'!$A$1:$C$29,3,0),"--")</f>
        <v>--</v>
      </c>
      <c r="F2737" s="258" t="str">
        <f>iferror(vlookup(C2737,'Master data'!$A$1:$C$29,2,0),"--")</f>
        <v>--</v>
      </c>
    </row>
    <row r="2738" ht="21.0" customHeight="1">
      <c r="A2738" s="165"/>
      <c r="B2738" s="172"/>
      <c r="C2738" s="414"/>
      <c r="D2738" s="168"/>
      <c r="E2738" s="258" t="str">
        <f>iferror(vlookup(C2738,'Master data'!$A$1:$C$29,3,0),"--")</f>
        <v>--</v>
      </c>
      <c r="F2738" s="258" t="str">
        <f>iferror(vlookup(C2738,'Master data'!$A$1:$C$29,2,0),"--")</f>
        <v>--</v>
      </c>
    </row>
    <row r="2739" ht="21.0" customHeight="1">
      <c r="A2739" s="165"/>
      <c r="B2739" s="172"/>
      <c r="C2739" s="414"/>
      <c r="D2739" s="168"/>
      <c r="E2739" s="258" t="str">
        <f>iferror(vlookup(C2739,'Master data'!$A$1:$C$29,3,0),"--")</f>
        <v>--</v>
      </c>
      <c r="F2739" s="258" t="str">
        <f>iferror(vlookup(C2739,'Master data'!$A$1:$C$29,2,0),"--")</f>
        <v>--</v>
      </c>
    </row>
    <row r="2740" ht="21.0" customHeight="1">
      <c r="A2740" s="165"/>
      <c r="B2740" s="172"/>
      <c r="C2740" s="414"/>
      <c r="D2740" s="168"/>
      <c r="E2740" s="258" t="str">
        <f>iferror(vlookup(C2740,'Master data'!$A$1:$C$29,3,0),"--")</f>
        <v>--</v>
      </c>
      <c r="F2740" s="258" t="str">
        <f>iferror(vlookup(C2740,'Master data'!$A$1:$C$29,2,0),"--")</f>
        <v>--</v>
      </c>
    </row>
    <row r="2741" ht="21.0" customHeight="1">
      <c r="A2741" s="165"/>
      <c r="B2741" s="172"/>
      <c r="C2741" s="414"/>
      <c r="D2741" s="168"/>
      <c r="E2741" s="258" t="str">
        <f>iferror(vlookup(C2741,'Master data'!$A$1:$C$29,3,0),"--")</f>
        <v>--</v>
      </c>
      <c r="F2741" s="258" t="str">
        <f>iferror(vlookup(C2741,'Master data'!$A$1:$C$29,2,0),"--")</f>
        <v>--</v>
      </c>
    </row>
    <row r="2742" ht="21.0" customHeight="1">
      <c r="A2742" s="165"/>
      <c r="B2742" s="172"/>
      <c r="C2742" s="414"/>
      <c r="D2742" s="168"/>
      <c r="E2742" s="258" t="str">
        <f>iferror(vlookup(C2742,'Master data'!$A$1:$C$29,3,0),"--")</f>
        <v>--</v>
      </c>
      <c r="F2742" s="258" t="str">
        <f>iferror(vlookup(C2742,'Master data'!$A$1:$C$29,2,0),"--")</f>
        <v>--</v>
      </c>
    </row>
    <row r="2743" ht="21.0" customHeight="1">
      <c r="A2743" s="165"/>
      <c r="B2743" s="172"/>
      <c r="C2743" s="414"/>
      <c r="D2743" s="168"/>
      <c r="E2743" s="258" t="str">
        <f>iferror(vlookup(C2743,'Master data'!$A$1:$C$29,3,0),"--")</f>
        <v>--</v>
      </c>
      <c r="F2743" s="258" t="str">
        <f>iferror(vlookup(C2743,'Master data'!$A$1:$C$29,2,0),"--")</f>
        <v>--</v>
      </c>
    </row>
    <row r="2744" ht="21.0" customHeight="1">
      <c r="A2744" s="165"/>
      <c r="B2744" s="172"/>
      <c r="C2744" s="414"/>
      <c r="D2744" s="168"/>
      <c r="E2744" s="258" t="str">
        <f>iferror(vlookup(C2744,'Master data'!$A$1:$C$29,3,0),"--")</f>
        <v>--</v>
      </c>
      <c r="F2744" s="258" t="str">
        <f>iferror(vlookup(C2744,'Master data'!$A$1:$C$29,2,0),"--")</f>
        <v>--</v>
      </c>
    </row>
    <row r="2745" ht="21.0" customHeight="1">
      <c r="A2745" s="165"/>
      <c r="B2745" s="172"/>
      <c r="C2745" s="414"/>
      <c r="D2745" s="168"/>
      <c r="E2745" s="258" t="str">
        <f>iferror(vlookup(C2745,'Master data'!$A$1:$C$29,3,0),"--")</f>
        <v>--</v>
      </c>
      <c r="F2745" s="258" t="str">
        <f>iferror(vlookup(C2745,'Master data'!$A$1:$C$29,2,0),"--")</f>
        <v>--</v>
      </c>
    </row>
    <row r="2746" ht="21.0" customHeight="1">
      <c r="A2746" s="165"/>
      <c r="B2746" s="172"/>
      <c r="C2746" s="414"/>
      <c r="D2746" s="168"/>
      <c r="E2746" s="258" t="str">
        <f>iferror(vlookup(C2746,'Master data'!$A$1:$C$29,3,0),"--")</f>
        <v>--</v>
      </c>
      <c r="F2746" s="258" t="str">
        <f>iferror(vlookup(C2746,'Master data'!$A$1:$C$29,2,0),"--")</f>
        <v>--</v>
      </c>
    </row>
    <row r="2747" ht="21.0" customHeight="1">
      <c r="A2747" s="165"/>
      <c r="B2747" s="172"/>
      <c r="C2747" s="414"/>
      <c r="D2747" s="168"/>
      <c r="E2747" s="258" t="str">
        <f>iferror(vlookup(C2747,'Master data'!$A$1:$C$29,3,0),"--")</f>
        <v>--</v>
      </c>
      <c r="F2747" s="258" t="str">
        <f>iferror(vlookup(C2747,'Master data'!$A$1:$C$29,2,0),"--")</f>
        <v>--</v>
      </c>
    </row>
    <row r="2748" ht="21.0" customHeight="1">
      <c r="A2748" s="165"/>
      <c r="B2748" s="172"/>
      <c r="C2748" s="414"/>
      <c r="D2748" s="168"/>
      <c r="E2748" s="258" t="str">
        <f>iferror(vlookup(C2748,'Master data'!$A$1:$C$29,3,0),"--")</f>
        <v>--</v>
      </c>
      <c r="F2748" s="258" t="str">
        <f>iferror(vlookup(C2748,'Master data'!$A$1:$C$29,2,0),"--")</f>
        <v>--</v>
      </c>
    </row>
    <row r="2749" ht="21.0" customHeight="1">
      <c r="A2749" s="165"/>
      <c r="B2749" s="172"/>
      <c r="C2749" s="414"/>
      <c r="D2749" s="168"/>
      <c r="E2749" s="258" t="str">
        <f>iferror(vlookup(C2749,'Master data'!$A$1:$C$29,3,0),"--")</f>
        <v>--</v>
      </c>
      <c r="F2749" s="258" t="str">
        <f>iferror(vlookup(C2749,'Master data'!$A$1:$C$29,2,0),"--")</f>
        <v>--</v>
      </c>
    </row>
    <row r="2750" ht="21.0" customHeight="1">
      <c r="A2750" s="165"/>
      <c r="B2750" s="172"/>
      <c r="C2750" s="414"/>
      <c r="D2750" s="168"/>
      <c r="E2750" s="258" t="str">
        <f>iferror(vlookup(C2750,'Master data'!$A$1:$C$29,3,0),"--")</f>
        <v>--</v>
      </c>
      <c r="F2750" s="258" t="str">
        <f>iferror(vlookup(C2750,'Master data'!$A$1:$C$29,2,0),"--")</f>
        <v>--</v>
      </c>
    </row>
    <row r="2751" ht="21.0" customHeight="1">
      <c r="A2751" s="165"/>
      <c r="B2751" s="172"/>
      <c r="C2751" s="414"/>
      <c r="D2751" s="168"/>
      <c r="E2751" s="258" t="str">
        <f>iferror(vlookup(C2751,'Master data'!$A$1:$C$29,3,0),"--")</f>
        <v>--</v>
      </c>
      <c r="F2751" s="258" t="str">
        <f>iferror(vlookup(C2751,'Master data'!$A$1:$C$29,2,0),"--")</f>
        <v>--</v>
      </c>
    </row>
    <row r="2752" ht="21.0" customHeight="1">
      <c r="A2752" s="165"/>
      <c r="B2752" s="172"/>
      <c r="C2752" s="414"/>
      <c r="D2752" s="168"/>
      <c r="E2752" s="258" t="str">
        <f>iferror(vlookup(C2752,'Master data'!$A$1:$C$29,3,0),"--")</f>
        <v>--</v>
      </c>
      <c r="F2752" s="258" t="str">
        <f>iferror(vlookup(C2752,'Master data'!$A$1:$C$29,2,0),"--")</f>
        <v>--</v>
      </c>
    </row>
    <row r="2753" ht="21.0" customHeight="1">
      <c r="A2753" s="165"/>
      <c r="B2753" s="172"/>
      <c r="C2753" s="414"/>
      <c r="D2753" s="168"/>
      <c r="E2753" s="258" t="str">
        <f>iferror(vlookup(C2753,'Master data'!$A$1:$C$29,3,0),"--")</f>
        <v>--</v>
      </c>
      <c r="F2753" s="258" t="str">
        <f>iferror(vlookup(C2753,'Master data'!$A$1:$C$29,2,0),"--")</f>
        <v>--</v>
      </c>
    </row>
    <row r="2754" ht="21.0" customHeight="1">
      <c r="A2754" s="165"/>
      <c r="B2754" s="172"/>
      <c r="C2754" s="414"/>
      <c r="D2754" s="168"/>
      <c r="E2754" s="258" t="str">
        <f>iferror(vlookup(C2754,'Master data'!$A$1:$C$29,3,0),"--")</f>
        <v>--</v>
      </c>
      <c r="F2754" s="258" t="str">
        <f>iferror(vlookup(C2754,'Master data'!$A$1:$C$29,2,0),"--")</f>
        <v>--</v>
      </c>
    </row>
    <row r="2755" ht="21.0" customHeight="1">
      <c r="A2755" s="165"/>
      <c r="B2755" s="172"/>
      <c r="C2755" s="414"/>
      <c r="D2755" s="168"/>
      <c r="E2755" s="258" t="str">
        <f>iferror(vlookup(C2755,'Master data'!$A$1:$C$29,3,0),"--")</f>
        <v>--</v>
      </c>
      <c r="F2755" s="258" t="str">
        <f>iferror(vlookup(C2755,'Master data'!$A$1:$C$29,2,0),"--")</f>
        <v>--</v>
      </c>
    </row>
    <row r="2756" ht="21.0" customHeight="1">
      <c r="A2756" s="165"/>
      <c r="B2756" s="172"/>
      <c r="C2756" s="414"/>
      <c r="D2756" s="168"/>
      <c r="E2756" s="258" t="str">
        <f>iferror(vlookup(C2756,'Master data'!$A$1:$C$29,3,0),"--")</f>
        <v>--</v>
      </c>
      <c r="F2756" s="258" t="str">
        <f>iferror(vlookup(C2756,'Master data'!$A$1:$C$29,2,0),"--")</f>
        <v>--</v>
      </c>
    </row>
    <row r="2757" ht="21.0" customHeight="1">
      <c r="A2757" s="165"/>
      <c r="B2757" s="172"/>
      <c r="C2757" s="414"/>
      <c r="D2757" s="168"/>
      <c r="E2757" s="258" t="str">
        <f>iferror(vlookup(C2757,'Master data'!$A$1:$C$29,3,0),"--")</f>
        <v>--</v>
      </c>
      <c r="F2757" s="258" t="str">
        <f>iferror(vlookup(C2757,'Master data'!$A$1:$C$29,2,0),"--")</f>
        <v>--</v>
      </c>
    </row>
    <row r="2758" ht="21.0" customHeight="1">
      <c r="A2758" s="165"/>
      <c r="B2758" s="172"/>
      <c r="C2758" s="414"/>
      <c r="D2758" s="168"/>
      <c r="E2758" s="258" t="str">
        <f>iferror(vlookup(C2758,'Master data'!$A$1:$C$29,3,0),"--")</f>
        <v>--</v>
      </c>
      <c r="F2758" s="258" t="str">
        <f>iferror(vlookup(C2758,'Master data'!$A$1:$C$29,2,0),"--")</f>
        <v>--</v>
      </c>
    </row>
    <row r="2759" ht="21.0" customHeight="1">
      <c r="A2759" s="165"/>
      <c r="B2759" s="172"/>
      <c r="C2759" s="414"/>
      <c r="D2759" s="168"/>
      <c r="E2759" s="258" t="str">
        <f>iferror(vlookup(C2759,'Master data'!$A$1:$C$29,3,0),"--")</f>
        <v>--</v>
      </c>
      <c r="F2759" s="258" t="str">
        <f>iferror(vlookup(C2759,'Master data'!$A$1:$C$29,2,0),"--")</f>
        <v>--</v>
      </c>
    </row>
    <row r="2760" ht="21.0" customHeight="1">
      <c r="A2760" s="165"/>
      <c r="B2760" s="172"/>
      <c r="C2760" s="414"/>
      <c r="D2760" s="168"/>
      <c r="E2760" s="258" t="str">
        <f>iferror(vlookup(C2760,'Master data'!$A$1:$C$29,3,0),"--")</f>
        <v>--</v>
      </c>
      <c r="F2760" s="258" t="str">
        <f>iferror(vlookup(C2760,'Master data'!$A$1:$C$29,2,0),"--")</f>
        <v>--</v>
      </c>
    </row>
    <row r="2761" ht="21.0" customHeight="1">
      <c r="A2761" s="165"/>
      <c r="B2761" s="172"/>
      <c r="C2761" s="414"/>
      <c r="D2761" s="168"/>
      <c r="E2761" s="258" t="str">
        <f>iferror(vlookup(C2761,'Master data'!$A$1:$C$29,3,0),"--")</f>
        <v>--</v>
      </c>
      <c r="F2761" s="258" t="str">
        <f>iferror(vlookup(C2761,'Master data'!$A$1:$C$29,2,0),"--")</f>
        <v>--</v>
      </c>
    </row>
    <row r="2762" ht="21.0" customHeight="1">
      <c r="A2762" s="165"/>
      <c r="B2762" s="172"/>
      <c r="C2762" s="414"/>
      <c r="D2762" s="168"/>
      <c r="E2762" s="258" t="str">
        <f>iferror(vlookup(C2762,'Master data'!$A$1:$C$29,3,0),"--")</f>
        <v>--</v>
      </c>
      <c r="F2762" s="258" t="str">
        <f>iferror(vlookup(C2762,'Master data'!$A$1:$C$29,2,0),"--")</f>
        <v>--</v>
      </c>
    </row>
    <row r="2763" ht="21.0" customHeight="1">
      <c r="A2763" s="165"/>
      <c r="B2763" s="172"/>
      <c r="C2763" s="414"/>
      <c r="D2763" s="168"/>
      <c r="E2763" s="258" t="str">
        <f>iferror(vlookup(C2763,'Master data'!$A$1:$C$29,3,0),"--")</f>
        <v>--</v>
      </c>
      <c r="F2763" s="258" t="str">
        <f>iferror(vlookup(C2763,'Master data'!$A$1:$C$29,2,0),"--")</f>
        <v>--</v>
      </c>
    </row>
    <row r="2764" ht="21.0" customHeight="1">
      <c r="A2764" s="165"/>
      <c r="B2764" s="172"/>
      <c r="C2764" s="414"/>
      <c r="D2764" s="168"/>
      <c r="E2764" s="258" t="str">
        <f>iferror(vlookup(C2764,'Master data'!$A$1:$C$29,3,0),"--")</f>
        <v>--</v>
      </c>
      <c r="F2764" s="258" t="str">
        <f>iferror(vlookup(C2764,'Master data'!$A$1:$C$29,2,0),"--")</f>
        <v>--</v>
      </c>
    </row>
    <row r="2765" ht="21.0" customHeight="1">
      <c r="A2765" s="165"/>
      <c r="B2765" s="172"/>
      <c r="C2765" s="414"/>
      <c r="D2765" s="168"/>
      <c r="E2765" s="258" t="str">
        <f>iferror(vlookup(C2765,'Master data'!$A$1:$C$29,3,0),"--")</f>
        <v>--</v>
      </c>
      <c r="F2765" s="258" t="str">
        <f>iferror(vlookup(C2765,'Master data'!$A$1:$C$29,2,0),"--")</f>
        <v>--</v>
      </c>
    </row>
    <row r="2766" ht="21.0" customHeight="1">
      <c r="A2766" s="165"/>
      <c r="B2766" s="172"/>
      <c r="C2766" s="414"/>
      <c r="D2766" s="168"/>
      <c r="E2766" s="258" t="str">
        <f>iferror(vlookup(C2766,'Master data'!$A$1:$C$29,3,0),"--")</f>
        <v>--</v>
      </c>
      <c r="F2766" s="258" t="str">
        <f>iferror(vlookup(C2766,'Master data'!$A$1:$C$29,2,0),"--")</f>
        <v>--</v>
      </c>
    </row>
    <row r="2767" ht="21.0" customHeight="1">
      <c r="A2767" s="165"/>
      <c r="B2767" s="172"/>
      <c r="C2767" s="414"/>
      <c r="D2767" s="168"/>
      <c r="E2767" s="258" t="str">
        <f>iferror(vlookup(C2767,'Master data'!$A$1:$C$29,3,0),"--")</f>
        <v>--</v>
      </c>
      <c r="F2767" s="258" t="str">
        <f>iferror(vlookup(C2767,'Master data'!$A$1:$C$29,2,0),"--")</f>
        <v>--</v>
      </c>
    </row>
    <row r="2768" ht="21.0" customHeight="1">
      <c r="A2768" s="165"/>
      <c r="B2768" s="172"/>
      <c r="C2768" s="414"/>
      <c r="D2768" s="168"/>
      <c r="E2768" s="258" t="str">
        <f>iferror(vlookup(C2768,'Master data'!$A$1:$C$29,3,0),"--")</f>
        <v>--</v>
      </c>
      <c r="F2768" s="258" t="str">
        <f>iferror(vlookup(C2768,'Master data'!$A$1:$C$29,2,0),"--")</f>
        <v>--</v>
      </c>
    </row>
    <row r="2769" ht="21.0" customHeight="1">
      <c r="A2769" s="165"/>
      <c r="B2769" s="172"/>
      <c r="C2769" s="414"/>
      <c r="D2769" s="168"/>
      <c r="E2769" s="258" t="str">
        <f>iferror(vlookup(C2769,'Master data'!$A$1:$C$29,3,0),"--")</f>
        <v>--</v>
      </c>
      <c r="F2769" s="258" t="str">
        <f>iferror(vlookup(C2769,'Master data'!$A$1:$C$29,2,0),"--")</f>
        <v>--</v>
      </c>
    </row>
    <row r="2770" ht="21.0" customHeight="1">
      <c r="A2770" s="165"/>
      <c r="B2770" s="172"/>
      <c r="C2770" s="414"/>
      <c r="D2770" s="168"/>
      <c r="E2770" s="258" t="str">
        <f>iferror(vlookup(C2770,'Master data'!$A$1:$C$29,3,0),"--")</f>
        <v>--</v>
      </c>
      <c r="F2770" s="258" t="str">
        <f>iferror(vlookup(C2770,'Master data'!$A$1:$C$29,2,0),"--")</f>
        <v>--</v>
      </c>
    </row>
    <row r="2771" ht="21.0" customHeight="1">
      <c r="A2771" s="165"/>
      <c r="B2771" s="172"/>
      <c r="C2771" s="414"/>
      <c r="D2771" s="168"/>
      <c r="E2771" s="258" t="str">
        <f>iferror(vlookup(C2771,'Master data'!$A$1:$C$29,3,0),"--")</f>
        <v>--</v>
      </c>
      <c r="F2771" s="258" t="str">
        <f>iferror(vlookup(C2771,'Master data'!$A$1:$C$29,2,0),"--")</f>
        <v>--</v>
      </c>
    </row>
    <row r="2772" ht="21.0" customHeight="1">
      <c r="A2772" s="165"/>
      <c r="B2772" s="172"/>
      <c r="C2772" s="414"/>
      <c r="D2772" s="168"/>
      <c r="E2772" s="258" t="str">
        <f>iferror(vlookup(C2772,'Master data'!$A$1:$C$29,3,0),"--")</f>
        <v>--</v>
      </c>
      <c r="F2772" s="258" t="str">
        <f>iferror(vlookup(C2772,'Master data'!$A$1:$C$29,2,0),"--")</f>
        <v>--</v>
      </c>
    </row>
    <row r="2773" ht="21.0" customHeight="1">
      <c r="A2773" s="165"/>
      <c r="B2773" s="172"/>
      <c r="C2773" s="414"/>
      <c r="D2773" s="168"/>
      <c r="E2773" s="258" t="str">
        <f>iferror(vlookup(C2773,'Master data'!$A$1:$C$29,3,0),"--")</f>
        <v>--</v>
      </c>
      <c r="F2773" s="258" t="str">
        <f>iferror(vlookup(C2773,'Master data'!$A$1:$C$29,2,0),"--")</f>
        <v>--</v>
      </c>
    </row>
    <row r="2774" ht="21.0" customHeight="1">
      <c r="A2774" s="165"/>
      <c r="B2774" s="172"/>
      <c r="C2774" s="414"/>
      <c r="D2774" s="168"/>
      <c r="E2774" s="258" t="str">
        <f>iferror(vlookup(C2774,'Master data'!$A$1:$C$29,3,0),"--")</f>
        <v>--</v>
      </c>
      <c r="F2774" s="258" t="str">
        <f>iferror(vlookup(C2774,'Master data'!$A$1:$C$29,2,0),"--")</f>
        <v>--</v>
      </c>
    </row>
    <row r="2775" ht="21.0" customHeight="1">
      <c r="A2775" s="165"/>
      <c r="B2775" s="172"/>
      <c r="C2775" s="414"/>
      <c r="D2775" s="168"/>
      <c r="E2775" s="258" t="str">
        <f>iferror(vlookup(C2775,'Master data'!$A$1:$C$29,3,0),"--")</f>
        <v>--</v>
      </c>
      <c r="F2775" s="258" t="str">
        <f>iferror(vlookup(C2775,'Master data'!$A$1:$C$29,2,0),"--")</f>
        <v>--</v>
      </c>
    </row>
    <row r="2776" ht="21.0" customHeight="1">
      <c r="A2776" s="165"/>
      <c r="B2776" s="172"/>
      <c r="C2776" s="414"/>
      <c r="D2776" s="168"/>
      <c r="E2776" s="258" t="str">
        <f>iferror(vlookup(C2776,'Master data'!$A$1:$C$29,3,0),"--")</f>
        <v>--</v>
      </c>
      <c r="F2776" s="258" t="str">
        <f>iferror(vlookup(C2776,'Master data'!$A$1:$C$29,2,0),"--")</f>
        <v>--</v>
      </c>
    </row>
    <row r="2777" ht="21.0" customHeight="1">
      <c r="A2777" s="165"/>
      <c r="B2777" s="172"/>
      <c r="C2777" s="414"/>
      <c r="D2777" s="168"/>
      <c r="E2777" s="258" t="str">
        <f>iferror(vlookup(C2777,'Master data'!$A$1:$C$29,3,0),"--")</f>
        <v>--</v>
      </c>
      <c r="F2777" s="258" t="str">
        <f>iferror(vlookup(C2777,'Master data'!$A$1:$C$29,2,0),"--")</f>
        <v>--</v>
      </c>
    </row>
    <row r="2778" ht="21.0" customHeight="1">
      <c r="A2778" s="165"/>
      <c r="B2778" s="172"/>
      <c r="C2778" s="414"/>
      <c r="D2778" s="168"/>
      <c r="E2778" s="258" t="str">
        <f>iferror(vlookup(C2778,'Master data'!$A$1:$C$29,3,0),"--")</f>
        <v>--</v>
      </c>
      <c r="F2778" s="258" t="str">
        <f>iferror(vlookup(C2778,'Master data'!$A$1:$C$29,2,0),"--")</f>
        <v>--</v>
      </c>
    </row>
    <row r="2779" ht="21.0" customHeight="1">
      <c r="A2779" s="165"/>
      <c r="B2779" s="172"/>
      <c r="C2779" s="414"/>
      <c r="D2779" s="168"/>
      <c r="E2779" s="258" t="str">
        <f>iferror(vlookup(C2779,'Master data'!$A$1:$C$29,3,0),"--")</f>
        <v>--</v>
      </c>
      <c r="F2779" s="258" t="str">
        <f>iferror(vlookup(C2779,'Master data'!$A$1:$C$29,2,0),"--")</f>
        <v>--</v>
      </c>
    </row>
    <row r="2780" ht="21.0" customHeight="1">
      <c r="A2780" s="165"/>
      <c r="B2780" s="172"/>
      <c r="C2780" s="414"/>
      <c r="D2780" s="168"/>
      <c r="E2780" s="258" t="str">
        <f>iferror(vlookup(C2780,'Master data'!$A$1:$C$29,3,0),"--")</f>
        <v>--</v>
      </c>
      <c r="F2780" s="258" t="str">
        <f>iferror(vlookup(C2780,'Master data'!$A$1:$C$29,2,0),"--")</f>
        <v>--</v>
      </c>
    </row>
    <row r="2781" ht="21.0" customHeight="1">
      <c r="A2781" s="165"/>
      <c r="B2781" s="172"/>
      <c r="C2781" s="414"/>
      <c r="D2781" s="168"/>
      <c r="E2781" s="258" t="str">
        <f>iferror(vlookup(C2781,'Master data'!$A$1:$C$29,3,0),"--")</f>
        <v>--</v>
      </c>
      <c r="F2781" s="258" t="str">
        <f>iferror(vlookup(C2781,'Master data'!$A$1:$C$29,2,0),"--")</f>
        <v>--</v>
      </c>
    </row>
    <row r="2782" ht="21.0" customHeight="1">
      <c r="A2782" s="165"/>
      <c r="B2782" s="172"/>
      <c r="C2782" s="414"/>
      <c r="D2782" s="168"/>
      <c r="E2782" s="258" t="str">
        <f>iferror(vlookup(C2782,'Master data'!$A$1:$C$29,3,0),"--")</f>
        <v>--</v>
      </c>
      <c r="F2782" s="258" t="str">
        <f>iferror(vlookup(C2782,'Master data'!$A$1:$C$29,2,0),"--")</f>
        <v>--</v>
      </c>
    </row>
    <row r="2783" ht="21.0" customHeight="1">
      <c r="A2783" s="165"/>
      <c r="B2783" s="172"/>
      <c r="C2783" s="414"/>
      <c r="D2783" s="168"/>
      <c r="E2783" s="258" t="str">
        <f>iferror(vlookup(C2783,'Master data'!$A$1:$C$29,3,0),"--")</f>
        <v>--</v>
      </c>
      <c r="F2783" s="258" t="str">
        <f>iferror(vlookup(C2783,'Master data'!$A$1:$C$29,2,0),"--")</f>
        <v>--</v>
      </c>
    </row>
    <row r="2784" ht="21.0" customHeight="1">
      <c r="A2784" s="165"/>
      <c r="B2784" s="172"/>
      <c r="C2784" s="414"/>
      <c r="D2784" s="168"/>
      <c r="E2784" s="258" t="str">
        <f>iferror(vlookup(C2784,'Master data'!$A$1:$C$29,3,0),"--")</f>
        <v>--</v>
      </c>
      <c r="F2784" s="258" t="str">
        <f>iferror(vlookup(C2784,'Master data'!$A$1:$C$29,2,0),"--")</f>
        <v>--</v>
      </c>
    </row>
    <row r="2785" ht="21.0" customHeight="1">
      <c r="A2785" s="165"/>
      <c r="B2785" s="172"/>
      <c r="C2785" s="414"/>
      <c r="D2785" s="168"/>
      <c r="E2785" s="258" t="str">
        <f>iferror(vlookup(C2785,'Master data'!$A$1:$C$29,3,0),"--")</f>
        <v>--</v>
      </c>
      <c r="F2785" s="258" t="str">
        <f>iferror(vlookup(C2785,'Master data'!$A$1:$C$29,2,0),"--")</f>
        <v>--</v>
      </c>
    </row>
    <row r="2786" ht="21.0" customHeight="1">
      <c r="A2786" s="165"/>
      <c r="B2786" s="172"/>
      <c r="C2786" s="414"/>
      <c r="D2786" s="168"/>
      <c r="E2786" s="258" t="str">
        <f>iferror(vlookup(C2786,'Master data'!$A$1:$C$29,3,0),"--")</f>
        <v>--</v>
      </c>
      <c r="F2786" s="258" t="str">
        <f>iferror(vlookup(C2786,'Master data'!$A$1:$C$29,2,0),"--")</f>
        <v>--</v>
      </c>
    </row>
    <row r="2787" ht="21.0" customHeight="1">
      <c r="A2787" s="165"/>
      <c r="B2787" s="172"/>
      <c r="C2787" s="414"/>
      <c r="D2787" s="168"/>
      <c r="E2787" s="258" t="str">
        <f>iferror(vlookup(C2787,'Master data'!$A$1:$C$29,3,0),"--")</f>
        <v>--</v>
      </c>
      <c r="F2787" s="258" t="str">
        <f>iferror(vlookup(C2787,'Master data'!$A$1:$C$29,2,0),"--")</f>
        <v>--</v>
      </c>
    </row>
    <row r="2788" ht="21.0" customHeight="1">
      <c r="A2788" s="165"/>
      <c r="B2788" s="172"/>
      <c r="C2788" s="414"/>
      <c r="D2788" s="168"/>
      <c r="E2788" s="258" t="str">
        <f>iferror(vlookup(C2788,'Master data'!$A$1:$C$29,3,0),"--")</f>
        <v>--</v>
      </c>
      <c r="F2788" s="258" t="str">
        <f>iferror(vlookup(C2788,'Master data'!$A$1:$C$29,2,0),"--")</f>
        <v>--</v>
      </c>
    </row>
    <row r="2789" ht="21.0" customHeight="1">
      <c r="A2789" s="165"/>
      <c r="B2789" s="172"/>
      <c r="C2789" s="414"/>
      <c r="D2789" s="168"/>
      <c r="E2789" s="258" t="str">
        <f>iferror(vlookup(C2789,'Master data'!$A$1:$C$29,3,0),"--")</f>
        <v>--</v>
      </c>
      <c r="F2789" s="258" t="str">
        <f>iferror(vlookup(C2789,'Master data'!$A$1:$C$29,2,0),"--")</f>
        <v>--</v>
      </c>
    </row>
    <row r="2790" ht="21.0" customHeight="1">
      <c r="A2790" s="165"/>
      <c r="B2790" s="172"/>
      <c r="C2790" s="414"/>
      <c r="D2790" s="168"/>
      <c r="E2790" s="258" t="str">
        <f>iferror(vlookup(C2790,'Master data'!$A$1:$C$29,3,0),"--")</f>
        <v>--</v>
      </c>
      <c r="F2790" s="258" t="str">
        <f>iferror(vlookup(C2790,'Master data'!$A$1:$C$29,2,0),"--")</f>
        <v>--</v>
      </c>
    </row>
    <row r="2791" ht="21.0" customHeight="1">
      <c r="A2791" s="165"/>
      <c r="B2791" s="172"/>
      <c r="C2791" s="414"/>
      <c r="D2791" s="168"/>
      <c r="E2791" s="258" t="str">
        <f>iferror(vlookup(C2791,'Master data'!$A$1:$C$29,3,0),"--")</f>
        <v>--</v>
      </c>
      <c r="F2791" s="258" t="str">
        <f>iferror(vlookup(C2791,'Master data'!$A$1:$C$29,2,0),"--")</f>
        <v>--</v>
      </c>
    </row>
    <row r="2792" ht="21.0" customHeight="1">
      <c r="A2792" s="165"/>
      <c r="B2792" s="172"/>
      <c r="C2792" s="414"/>
      <c r="D2792" s="168"/>
      <c r="E2792" s="258" t="str">
        <f>iferror(vlookup(C2792,'Master data'!$A$1:$C$29,3,0),"--")</f>
        <v>--</v>
      </c>
      <c r="F2792" s="258" t="str">
        <f>iferror(vlookup(C2792,'Master data'!$A$1:$C$29,2,0),"--")</f>
        <v>--</v>
      </c>
    </row>
    <row r="2793" ht="21.0" customHeight="1">
      <c r="A2793" s="165"/>
      <c r="B2793" s="172"/>
      <c r="C2793" s="414"/>
      <c r="D2793" s="168"/>
      <c r="E2793" s="258" t="str">
        <f>iferror(vlookup(C2793,'Master data'!$A$1:$C$29,3,0),"--")</f>
        <v>--</v>
      </c>
      <c r="F2793" s="258" t="str">
        <f>iferror(vlookup(C2793,'Master data'!$A$1:$C$29,2,0),"--")</f>
        <v>--</v>
      </c>
    </row>
    <row r="2794" ht="21.0" customHeight="1">
      <c r="A2794" s="165"/>
      <c r="B2794" s="172"/>
      <c r="C2794" s="414"/>
      <c r="D2794" s="168"/>
      <c r="E2794" s="258" t="str">
        <f>iferror(vlookup(C2794,'Master data'!$A$1:$C$29,3,0),"--")</f>
        <v>--</v>
      </c>
      <c r="F2794" s="258" t="str">
        <f>iferror(vlookup(C2794,'Master data'!$A$1:$C$29,2,0),"--")</f>
        <v>--</v>
      </c>
    </row>
    <row r="2795" ht="21.0" customHeight="1">
      <c r="A2795" s="165"/>
      <c r="B2795" s="172"/>
      <c r="C2795" s="414"/>
      <c r="D2795" s="168"/>
      <c r="E2795" s="258" t="str">
        <f>iferror(vlookup(C2795,'Master data'!$A$1:$C$29,3,0),"--")</f>
        <v>--</v>
      </c>
      <c r="F2795" s="258" t="str">
        <f>iferror(vlookup(C2795,'Master data'!$A$1:$C$29,2,0),"--")</f>
        <v>--</v>
      </c>
    </row>
    <row r="2796" ht="21.0" customHeight="1">
      <c r="A2796" s="165"/>
      <c r="B2796" s="172"/>
      <c r="C2796" s="414"/>
      <c r="D2796" s="168"/>
      <c r="E2796" s="258" t="str">
        <f>iferror(vlookup(C2796,'Master data'!$A$1:$C$29,3,0),"--")</f>
        <v>--</v>
      </c>
      <c r="F2796" s="258" t="str">
        <f>iferror(vlookup(C2796,'Master data'!$A$1:$C$29,2,0),"--")</f>
        <v>--</v>
      </c>
    </row>
    <row r="2797" ht="21.0" customHeight="1">
      <c r="A2797" s="165"/>
      <c r="B2797" s="172"/>
      <c r="C2797" s="414"/>
      <c r="D2797" s="168"/>
      <c r="E2797" s="258" t="str">
        <f>iferror(vlookup(C2797,'Master data'!$A$1:$C$29,3,0),"--")</f>
        <v>--</v>
      </c>
      <c r="F2797" s="258" t="str">
        <f>iferror(vlookup(C2797,'Master data'!$A$1:$C$29,2,0),"--")</f>
        <v>--</v>
      </c>
    </row>
    <row r="2798" ht="21.0" customHeight="1">
      <c r="A2798" s="165"/>
      <c r="B2798" s="172"/>
      <c r="C2798" s="414"/>
      <c r="D2798" s="168"/>
      <c r="E2798" s="258" t="str">
        <f>iferror(vlookup(C2798,'Master data'!$A$1:$C$29,3,0),"--")</f>
        <v>--</v>
      </c>
      <c r="F2798" s="258" t="str">
        <f>iferror(vlookup(C2798,'Master data'!$A$1:$C$29,2,0),"--")</f>
        <v>--</v>
      </c>
    </row>
    <row r="2799" ht="21.0" customHeight="1">
      <c r="A2799" s="165"/>
      <c r="B2799" s="172"/>
      <c r="C2799" s="414"/>
      <c r="D2799" s="168"/>
      <c r="E2799" s="258" t="str">
        <f>iferror(vlookup(C2799,'Master data'!$A$1:$C$29,3,0),"--")</f>
        <v>--</v>
      </c>
      <c r="F2799" s="258" t="str">
        <f>iferror(vlookup(C2799,'Master data'!$A$1:$C$29,2,0),"--")</f>
        <v>--</v>
      </c>
    </row>
    <row r="2800" ht="21.0" customHeight="1">
      <c r="A2800" s="165"/>
      <c r="B2800" s="172"/>
      <c r="C2800" s="414"/>
      <c r="D2800" s="168"/>
      <c r="E2800" s="258" t="str">
        <f>iferror(vlookup(C2800,'Master data'!$A$1:$C$29,3,0),"--")</f>
        <v>--</v>
      </c>
      <c r="F2800" s="258" t="str">
        <f>iferror(vlookup(C2800,'Master data'!$A$1:$C$29,2,0),"--")</f>
        <v>--</v>
      </c>
    </row>
    <row r="2801" ht="21.0" customHeight="1">
      <c r="A2801" s="165"/>
      <c r="B2801" s="172"/>
      <c r="C2801" s="414"/>
      <c r="D2801" s="168"/>
      <c r="E2801" s="258" t="str">
        <f>iferror(vlookup(C2801,'Master data'!$A$1:$C$29,3,0),"--")</f>
        <v>--</v>
      </c>
      <c r="F2801" s="258" t="str">
        <f>iferror(vlookup(C2801,'Master data'!$A$1:$C$29,2,0),"--")</f>
        <v>--</v>
      </c>
    </row>
    <row r="2802" ht="21.0" customHeight="1">
      <c r="A2802" s="165"/>
      <c r="B2802" s="172"/>
      <c r="C2802" s="414"/>
      <c r="D2802" s="168"/>
      <c r="E2802" s="258" t="str">
        <f>iferror(vlookup(C2802,'Master data'!$A$1:$C$29,3,0),"--")</f>
        <v>--</v>
      </c>
      <c r="F2802" s="258" t="str">
        <f>iferror(vlookup(C2802,'Master data'!$A$1:$C$29,2,0),"--")</f>
        <v>--</v>
      </c>
    </row>
    <row r="2803" ht="21.0" customHeight="1">
      <c r="A2803" s="165"/>
      <c r="B2803" s="172"/>
      <c r="C2803" s="414"/>
      <c r="D2803" s="168"/>
      <c r="E2803" s="258" t="str">
        <f>iferror(vlookup(C2803,'Master data'!$A$1:$C$29,3,0),"--")</f>
        <v>--</v>
      </c>
      <c r="F2803" s="258" t="str">
        <f>iferror(vlookup(C2803,'Master data'!$A$1:$C$29,2,0),"--")</f>
        <v>--</v>
      </c>
    </row>
    <row r="2804" ht="21.0" customHeight="1">
      <c r="A2804" s="165"/>
      <c r="B2804" s="172"/>
      <c r="C2804" s="414"/>
      <c r="D2804" s="168"/>
      <c r="E2804" s="258" t="str">
        <f>iferror(vlookup(C2804,'Master data'!$A$1:$C$29,3,0),"--")</f>
        <v>--</v>
      </c>
      <c r="F2804" s="258" t="str">
        <f>iferror(vlookup(C2804,'Master data'!$A$1:$C$29,2,0),"--")</f>
        <v>--</v>
      </c>
    </row>
    <row r="2805" ht="21.0" customHeight="1">
      <c r="A2805" s="165"/>
      <c r="B2805" s="172"/>
      <c r="C2805" s="414"/>
      <c r="D2805" s="168"/>
      <c r="E2805" s="258" t="str">
        <f>iferror(vlookup(C2805,'Master data'!$A$1:$C$29,3,0),"--")</f>
        <v>--</v>
      </c>
      <c r="F2805" s="258" t="str">
        <f>iferror(vlookup(C2805,'Master data'!$A$1:$C$29,2,0),"--")</f>
        <v>--</v>
      </c>
    </row>
    <row r="2806" ht="21.0" customHeight="1">
      <c r="A2806" s="165"/>
      <c r="B2806" s="172"/>
      <c r="C2806" s="414"/>
      <c r="D2806" s="168"/>
      <c r="E2806" s="258" t="str">
        <f>iferror(vlookup(C2806,'Master data'!$A$1:$C$29,3,0),"--")</f>
        <v>--</v>
      </c>
      <c r="F2806" s="258" t="str">
        <f>iferror(vlookup(C2806,'Master data'!$A$1:$C$29,2,0),"--")</f>
        <v>--</v>
      </c>
    </row>
    <row r="2807" ht="21.0" customHeight="1">
      <c r="A2807" s="165"/>
      <c r="B2807" s="172"/>
      <c r="C2807" s="414"/>
      <c r="D2807" s="168"/>
      <c r="E2807" s="258" t="str">
        <f>iferror(vlookup(C2807,'Master data'!$A$1:$C$29,3,0),"--")</f>
        <v>--</v>
      </c>
      <c r="F2807" s="258" t="str">
        <f>iferror(vlookup(C2807,'Master data'!$A$1:$C$29,2,0),"--")</f>
        <v>--</v>
      </c>
    </row>
    <row r="2808" ht="21.0" customHeight="1">
      <c r="A2808" s="165"/>
      <c r="B2808" s="172"/>
      <c r="C2808" s="414"/>
      <c r="D2808" s="168"/>
      <c r="E2808" s="258" t="str">
        <f>iferror(vlookup(C2808,'Master data'!$A$1:$C$29,3,0),"--")</f>
        <v>--</v>
      </c>
      <c r="F2808" s="258" t="str">
        <f>iferror(vlookup(C2808,'Master data'!$A$1:$C$29,2,0),"--")</f>
        <v>--</v>
      </c>
    </row>
    <row r="2809" ht="21.0" customHeight="1">
      <c r="A2809" s="165"/>
      <c r="B2809" s="172"/>
      <c r="C2809" s="414"/>
      <c r="D2809" s="168"/>
      <c r="E2809" s="258" t="str">
        <f>iferror(vlookup(C2809,'Master data'!$A$1:$C$29,3,0),"--")</f>
        <v>--</v>
      </c>
      <c r="F2809" s="258" t="str">
        <f>iferror(vlookup(C2809,'Master data'!$A$1:$C$29,2,0),"--")</f>
        <v>--</v>
      </c>
    </row>
    <row r="2810" ht="21.0" customHeight="1">
      <c r="A2810" s="165"/>
      <c r="B2810" s="172"/>
      <c r="C2810" s="414"/>
      <c r="D2810" s="168"/>
      <c r="E2810" s="258" t="str">
        <f>iferror(vlookup(C2810,'Master data'!$A$1:$C$29,3,0),"--")</f>
        <v>--</v>
      </c>
      <c r="F2810" s="258" t="str">
        <f>iferror(vlookup(C2810,'Master data'!$A$1:$C$29,2,0),"--")</f>
        <v>--</v>
      </c>
    </row>
    <row r="2811" ht="21.0" customHeight="1">
      <c r="A2811" s="165"/>
      <c r="B2811" s="172"/>
      <c r="C2811" s="414"/>
      <c r="D2811" s="168"/>
      <c r="E2811" s="258" t="str">
        <f>iferror(vlookup(C2811,'Master data'!$A$1:$C$29,3,0),"--")</f>
        <v>--</v>
      </c>
      <c r="F2811" s="258" t="str">
        <f>iferror(vlookup(C2811,'Master data'!$A$1:$C$29,2,0),"--")</f>
        <v>--</v>
      </c>
    </row>
    <row r="2812" ht="21.0" customHeight="1">
      <c r="A2812" s="165"/>
      <c r="B2812" s="172"/>
      <c r="C2812" s="414"/>
      <c r="D2812" s="168"/>
      <c r="E2812" s="258" t="str">
        <f>iferror(vlookup(C2812,'Master data'!$A$1:$C$29,3,0),"--")</f>
        <v>--</v>
      </c>
      <c r="F2812" s="258" t="str">
        <f>iferror(vlookup(C2812,'Master data'!$A$1:$C$29,2,0),"--")</f>
        <v>--</v>
      </c>
    </row>
    <row r="2813" ht="21.0" customHeight="1">
      <c r="A2813" s="165"/>
      <c r="B2813" s="172"/>
      <c r="C2813" s="414"/>
      <c r="D2813" s="168"/>
      <c r="E2813" s="258" t="str">
        <f>iferror(vlookup(C2813,'Master data'!$A$1:$C$29,3,0),"--")</f>
        <v>--</v>
      </c>
      <c r="F2813" s="258" t="str">
        <f>iferror(vlookup(C2813,'Master data'!$A$1:$C$29,2,0),"--")</f>
        <v>--</v>
      </c>
    </row>
    <row r="2814" ht="21.0" customHeight="1">
      <c r="A2814" s="165"/>
      <c r="B2814" s="172"/>
      <c r="C2814" s="414"/>
      <c r="D2814" s="168"/>
      <c r="E2814" s="258" t="str">
        <f>iferror(vlookup(C2814,'Master data'!$A$1:$C$29,3,0),"--")</f>
        <v>--</v>
      </c>
      <c r="F2814" s="258" t="str">
        <f>iferror(vlookup(C2814,'Master data'!$A$1:$C$29,2,0),"--")</f>
        <v>--</v>
      </c>
    </row>
    <row r="2815" ht="21.0" customHeight="1">
      <c r="A2815" s="165"/>
      <c r="B2815" s="172"/>
      <c r="C2815" s="414"/>
      <c r="D2815" s="168"/>
      <c r="E2815" s="258" t="str">
        <f>iferror(vlookup(C2815,'Master data'!$A$1:$C$29,3,0),"--")</f>
        <v>--</v>
      </c>
      <c r="F2815" s="258" t="str">
        <f>iferror(vlookup(C2815,'Master data'!$A$1:$C$29,2,0),"--")</f>
        <v>--</v>
      </c>
    </row>
    <row r="2816" ht="21.0" customHeight="1">
      <c r="A2816" s="165"/>
      <c r="B2816" s="172"/>
      <c r="C2816" s="414"/>
      <c r="D2816" s="168"/>
      <c r="E2816" s="258" t="str">
        <f>iferror(vlookup(C2816,'Master data'!$A$1:$C$29,3,0),"--")</f>
        <v>--</v>
      </c>
      <c r="F2816" s="258" t="str">
        <f>iferror(vlookup(C2816,'Master data'!$A$1:$C$29,2,0),"--")</f>
        <v>--</v>
      </c>
    </row>
    <row r="2817" ht="21.0" customHeight="1">
      <c r="A2817" s="165"/>
      <c r="B2817" s="172"/>
      <c r="C2817" s="414"/>
      <c r="D2817" s="168"/>
      <c r="E2817" s="258" t="str">
        <f>iferror(vlookup(C2817,'Master data'!$A$1:$C$29,3,0),"--")</f>
        <v>--</v>
      </c>
      <c r="F2817" s="258" t="str">
        <f>iferror(vlookup(C2817,'Master data'!$A$1:$C$29,2,0),"--")</f>
        <v>--</v>
      </c>
    </row>
    <row r="2818" ht="21.0" customHeight="1">
      <c r="A2818" s="165"/>
      <c r="B2818" s="172"/>
      <c r="C2818" s="414"/>
      <c r="D2818" s="168"/>
      <c r="E2818" s="258" t="str">
        <f>iferror(vlookup(C2818,'Master data'!$A$1:$C$29,3,0),"--")</f>
        <v>--</v>
      </c>
      <c r="F2818" s="258" t="str">
        <f>iferror(vlookup(C2818,'Master data'!$A$1:$C$29,2,0),"--")</f>
        <v>--</v>
      </c>
    </row>
    <row r="2819" ht="21.0" customHeight="1">
      <c r="A2819" s="165"/>
      <c r="B2819" s="172"/>
      <c r="C2819" s="414"/>
      <c r="D2819" s="168"/>
      <c r="E2819" s="258" t="str">
        <f>iferror(vlookup(C2819,'Master data'!$A$1:$C$29,3,0),"--")</f>
        <v>--</v>
      </c>
      <c r="F2819" s="258" t="str">
        <f>iferror(vlookup(C2819,'Master data'!$A$1:$C$29,2,0),"--")</f>
        <v>--</v>
      </c>
    </row>
    <row r="2820" ht="21.0" customHeight="1">
      <c r="A2820" s="165"/>
      <c r="B2820" s="172"/>
      <c r="C2820" s="414"/>
      <c r="D2820" s="168"/>
      <c r="E2820" s="258" t="str">
        <f>iferror(vlookup(C2820,'Master data'!$A$1:$C$29,3,0),"--")</f>
        <v>--</v>
      </c>
      <c r="F2820" s="258" t="str">
        <f>iferror(vlookup(C2820,'Master data'!$A$1:$C$29,2,0),"--")</f>
        <v>--</v>
      </c>
    </row>
    <row r="2821" ht="21.0" customHeight="1">
      <c r="A2821" s="165"/>
      <c r="B2821" s="172"/>
      <c r="C2821" s="414"/>
      <c r="D2821" s="168"/>
      <c r="E2821" s="258" t="str">
        <f>iferror(vlookup(C2821,'Master data'!$A$1:$C$29,3,0),"--")</f>
        <v>--</v>
      </c>
      <c r="F2821" s="258" t="str">
        <f>iferror(vlookup(C2821,'Master data'!$A$1:$C$29,2,0),"--")</f>
        <v>--</v>
      </c>
    </row>
    <row r="2822" ht="21.0" customHeight="1">
      <c r="A2822" s="165"/>
      <c r="B2822" s="172"/>
      <c r="C2822" s="414"/>
      <c r="D2822" s="168"/>
      <c r="E2822" s="258" t="str">
        <f>iferror(vlookup(C2822,'Master data'!$A$1:$C$29,3,0),"--")</f>
        <v>--</v>
      </c>
      <c r="F2822" s="258" t="str">
        <f>iferror(vlookup(C2822,'Master data'!$A$1:$C$29,2,0),"--")</f>
        <v>--</v>
      </c>
    </row>
    <row r="2823" ht="21.0" customHeight="1">
      <c r="A2823" s="165"/>
      <c r="B2823" s="172"/>
      <c r="C2823" s="414"/>
      <c r="D2823" s="168"/>
      <c r="E2823" s="258" t="str">
        <f>iferror(vlookup(C2823,'Master data'!$A$1:$C$29,3,0),"--")</f>
        <v>--</v>
      </c>
      <c r="F2823" s="258" t="str">
        <f>iferror(vlookup(C2823,'Master data'!$A$1:$C$29,2,0),"--")</f>
        <v>--</v>
      </c>
    </row>
    <row r="2824" ht="21.0" customHeight="1">
      <c r="A2824" s="165"/>
      <c r="B2824" s="172"/>
      <c r="C2824" s="414"/>
      <c r="D2824" s="168"/>
      <c r="E2824" s="258" t="str">
        <f>iferror(vlookup(C2824,'Master data'!$A$1:$C$29,3,0),"--")</f>
        <v>--</v>
      </c>
      <c r="F2824" s="258" t="str">
        <f>iferror(vlookup(C2824,'Master data'!$A$1:$C$29,2,0),"--")</f>
        <v>--</v>
      </c>
    </row>
    <row r="2825" ht="21.0" customHeight="1">
      <c r="A2825" s="165"/>
      <c r="B2825" s="172"/>
      <c r="C2825" s="414"/>
      <c r="D2825" s="168"/>
      <c r="E2825" s="258" t="str">
        <f>iferror(vlookup(C2825,'Master data'!$A$1:$C$29,3,0),"--")</f>
        <v>--</v>
      </c>
      <c r="F2825" s="258" t="str">
        <f>iferror(vlookup(C2825,'Master data'!$A$1:$C$29,2,0),"--")</f>
        <v>--</v>
      </c>
    </row>
    <row r="2826" ht="21.0" customHeight="1">
      <c r="A2826" s="165"/>
      <c r="B2826" s="172"/>
      <c r="C2826" s="414"/>
      <c r="D2826" s="168"/>
      <c r="E2826" s="258" t="str">
        <f>iferror(vlookup(C2826,'Master data'!$A$1:$C$29,3,0),"--")</f>
        <v>--</v>
      </c>
      <c r="F2826" s="258" t="str">
        <f>iferror(vlookup(C2826,'Master data'!$A$1:$C$29,2,0),"--")</f>
        <v>--</v>
      </c>
    </row>
    <row r="2827" ht="21.0" customHeight="1">
      <c r="A2827" s="165"/>
      <c r="B2827" s="172"/>
      <c r="C2827" s="414"/>
      <c r="D2827" s="168"/>
      <c r="E2827" s="258" t="str">
        <f>iferror(vlookup(C2827,'Master data'!$A$1:$C$29,3,0),"--")</f>
        <v>--</v>
      </c>
      <c r="F2827" s="258" t="str">
        <f>iferror(vlookup(C2827,'Master data'!$A$1:$C$29,2,0),"--")</f>
        <v>--</v>
      </c>
    </row>
    <row r="2828" ht="21.0" customHeight="1">
      <c r="A2828" s="165"/>
      <c r="B2828" s="172"/>
      <c r="C2828" s="414"/>
      <c r="D2828" s="168"/>
      <c r="E2828" s="258" t="str">
        <f>iferror(vlookup(C2828,'Master data'!$A$1:$C$29,3,0),"--")</f>
        <v>--</v>
      </c>
      <c r="F2828" s="258" t="str">
        <f>iferror(vlookup(C2828,'Master data'!$A$1:$C$29,2,0),"--")</f>
        <v>--</v>
      </c>
    </row>
    <row r="2829" ht="21.0" customHeight="1">
      <c r="A2829" s="165"/>
      <c r="B2829" s="172"/>
      <c r="C2829" s="414"/>
      <c r="D2829" s="168"/>
      <c r="E2829" s="258" t="str">
        <f>iferror(vlookup(C2829,'Master data'!$A$1:$C$29,3,0),"--")</f>
        <v>--</v>
      </c>
      <c r="F2829" s="258" t="str">
        <f>iferror(vlookup(C2829,'Master data'!$A$1:$C$29,2,0),"--")</f>
        <v>--</v>
      </c>
    </row>
    <row r="2830" ht="21.0" customHeight="1">
      <c r="A2830" s="165"/>
      <c r="B2830" s="172"/>
      <c r="C2830" s="414"/>
      <c r="D2830" s="168"/>
      <c r="E2830" s="258" t="str">
        <f>iferror(vlookup(C2830,'Master data'!$A$1:$C$29,3,0),"--")</f>
        <v>--</v>
      </c>
      <c r="F2830" s="258" t="str">
        <f>iferror(vlookup(C2830,'Master data'!$A$1:$C$29,2,0),"--")</f>
        <v>--</v>
      </c>
    </row>
    <row r="2831" ht="21.0" customHeight="1">
      <c r="A2831" s="165"/>
      <c r="B2831" s="172"/>
      <c r="C2831" s="414"/>
      <c r="D2831" s="168"/>
      <c r="E2831" s="258" t="str">
        <f>iferror(vlookup(C2831,'Master data'!$A$1:$C$29,3,0),"--")</f>
        <v>--</v>
      </c>
      <c r="F2831" s="258" t="str">
        <f>iferror(vlookup(C2831,'Master data'!$A$1:$C$29,2,0),"--")</f>
        <v>--</v>
      </c>
    </row>
    <row r="2832" ht="21.0" customHeight="1">
      <c r="A2832" s="165"/>
      <c r="B2832" s="172"/>
      <c r="C2832" s="414"/>
      <c r="D2832" s="168"/>
      <c r="E2832" s="258" t="str">
        <f>iferror(vlookup(C2832,'Master data'!$A$1:$C$29,3,0),"--")</f>
        <v>--</v>
      </c>
      <c r="F2832" s="258" t="str">
        <f>iferror(vlookup(C2832,'Master data'!$A$1:$C$29,2,0),"--")</f>
        <v>--</v>
      </c>
    </row>
    <row r="2833" ht="21.0" customHeight="1">
      <c r="A2833" s="165"/>
      <c r="B2833" s="172"/>
      <c r="C2833" s="414"/>
      <c r="D2833" s="168"/>
      <c r="E2833" s="258" t="str">
        <f>iferror(vlookup(C2833,'Master data'!$A$1:$C$29,3,0),"--")</f>
        <v>--</v>
      </c>
      <c r="F2833" s="258" t="str">
        <f>iferror(vlookup(C2833,'Master data'!$A$1:$C$29,2,0),"--")</f>
        <v>--</v>
      </c>
    </row>
    <row r="2834" ht="21.0" customHeight="1">
      <c r="A2834" s="165"/>
      <c r="B2834" s="172"/>
      <c r="C2834" s="414"/>
      <c r="D2834" s="168"/>
      <c r="E2834" s="258" t="str">
        <f>iferror(vlookup(C2834,'Master data'!$A$1:$C$29,3,0),"--")</f>
        <v>--</v>
      </c>
      <c r="F2834" s="258" t="str">
        <f>iferror(vlookup(C2834,'Master data'!$A$1:$C$29,2,0),"--")</f>
        <v>--</v>
      </c>
    </row>
    <row r="2835" ht="21.0" customHeight="1">
      <c r="A2835" s="165"/>
      <c r="B2835" s="172"/>
      <c r="C2835" s="414"/>
      <c r="D2835" s="168"/>
      <c r="E2835" s="258" t="str">
        <f>iferror(vlookup(C2835,'Master data'!$A$1:$C$29,3,0),"--")</f>
        <v>--</v>
      </c>
      <c r="F2835" s="258" t="str">
        <f>iferror(vlookup(C2835,'Master data'!$A$1:$C$29,2,0),"--")</f>
        <v>--</v>
      </c>
    </row>
    <row r="2836" ht="21.0" customHeight="1">
      <c r="A2836" s="165"/>
      <c r="B2836" s="172"/>
      <c r="C2836" s="414"/>
      <c r="D2836" s="168"/>
      <c r="E2836" s="258" t="str">
        <f>iferror(vlookup(C2836,'Master data'!$A$1:$C$29,3,0),"--")</f>
        <v>--</v>
      </c>
      <c r="F2836" s="258" t="str">
        <f>iferror(vlookup(C2836,'Master data'!$A$1:$C$29,2,0),"--")</f>
        <v>--</v>
      </c>
    </row>
    <row r="2837" ht="21.0" customHeight="1">
      <c r="A2837" s="165"/>
      <c r="B2837" s="172"/>
      <c r="C2837" s="414"/>
      <c r="D2837" s="168"/>
      <c r="E2837" s="258" t="str">
        <f>iferror(vlookup(C2837,'Master data'!$A$1:$C$29,3,0),"--")</f>
        <v>--</v>
      </c>
      <c r="F2837" s="258" t="str">
        <f>iferror(vlookup(C2837,'Master data'!$A$1:$C$29,2,0),"--")</f>
        <v>--</v>
      </c>
    </row>
    <row r="2838" ht="21.0" customHeight="1">
      <c r="A2838" s="165"/>
      <c r="B2838" s="172"/>
      <c r="C2838" s="414"/>
      <c r="D2838" s="168"/>
      <c r="E2838" s="258" t="str">
        <f>iferror(vlookup(C2838,'Master data'!$A$1:$C$29,3,0),"--")</f>
        <v>--</v>
      </c>
      <c r="F2838" s="258" t="str">
        <f>iferror(vlookup(C2838,'Master data'!$A$1:$C$29,2,0),"--")</f>
        <v>--</v>
      </c>
    </row>
    <row r="2839" ht="21.0" customHeight="1">
      <c r="A2839" s="165"/>
      <c r="B2839" s="172"/>
      <c r="C2839" s="414"/>
      <c r="D2839" s="168"/>
      <c r="E2839" s="258" t="str">
        <f>iferror(vlookup(C2839,'Master data'!$A$1:$C$29,3,0),"--")</f>
        <v>--</v>
      </c>
      <c r="F2839" s="258" t="str">
        <f>iferror(vlookup(C2839,'Master data'!$A$1:$C$29,2,0),"--")</f>
        <v>--</v>
      </c>
    </row>
    <row r="2840" ht="21.0" customHeight="1">
      <c r="A2840" s="165"/>
      <c r="B2840" s="172"/>
      <c r="C2840" s="414"/>
      <c r="D2840" s="168"/>
      <c r="E2840" s="258" t="str">
        <f>iferror(vlookup(C2840,'Master data'!$A$1:$C$29,3,0),"--")</f>
        <v>--</v>
      </c>
      <c r="F2840" s="258" t="str">
        <f>iferror(vlookup(C2840,'Master data'!$A$1:$C$29,2,0),"--")</f>
        <v>--</v>
      </c>
    </row>
    <row r="2841" ht="21.0" customHeight="1">
      <c r="A2841" s="165"/>
      <c r="B2841" s="172"/>
      <c r="C2841" s="414"/>
      <c r="D2841" s="168"/>
      <c r="E2841" s="258" t="str">
        <f>iferror(vlookup(C2841,'Master data'!$A$1:$C$29,3,0),"--")</f>
        <v>--</v>
      </c>
      <c r="F2841" s="258" t="str">
        <f>iferror(vlookup(C2841,'Master data'!$A$1:$C$29,2,0),"--")</f>
        <v>--</v>
      </c>
    </row>
    <row r="2842" ht="21.0" customHeight="1">
      <c r="A2842" s="165"/>
      <c r="B2842" s="172"/>
      <c r="C2842" s="414"/>
      <c r="D2842" s="168"/>
      <c r="E2842" s="258" t="str">
        <f>iferror(vlookup(C2842,'Master data'!$A$1:$C$29,3,0),"--")</f>
        <v>--</v>
      </c>
      <c r="F2842" s="258" t="str">
        <f>iferror(vlookup(C2842,'Master data'!$A$1:$C$29,2,0),"--")</f>
        <v>--</v>
      </c>
    </row>
    <row r="2843" ht="21.0" customHeight="1">
      <c r="A2843" s="165"/>
      <c r="B2843" s="172"/>
      <c r="C2843" s="414"/>
      <c r="D2843" s="168"/>
      <c r="E2843" s="258" t="str">
        <f>iferror(vlookup(C2843,'Master data'!$A$1:$C$29,3,0),"--")</f>
        <v>--</v>
      </c>
      <c r="F2843" s="258" t="str">
        <f>iferror(vlookup(C2843,'Master data'!$A$1:$C$29,2,0),"--")</f>
        <v>--</v>
      </c>
    </row>
    <row r="2844" ht="21.0" customHeight="1">
      <c r="A2844" s="165"/>
      <c r="B2844" s="172"/>
      <c r="C2844" s="414"/>
      <c r="D2844" s="168"/>
      <c r="E2844" s="258" t="str">
        <f>iferror(vlookup(C2844,'Master data'!$A$1:$C$29,3,0),"--")</f>
        <v>--</v>
      </c>
      <c r="F2844" s="258" t="str">
        <f>iferror(vlookup(C2844,'Master data'!$A$1:$C$29,2,0),"--")</f>
        <v>--</v>
      </c>
    </row>
    <row r="2845" ht="21.0" customHeight="1">
      <c r="A2845" s="165"/>
      <c r="B2845" s="172"/>
      <c r="C2845" s="414"/>
      <c r="D2845" s="168"/>
      <c r="E2845" s="258" t="str">
        <f>iferror(vlookup(C2845,'Master data'!$A$1:$C$29,3,0),"--")</f>
        <v>--</v>
      </c>
      <c r="F2845" s="258" t="str">
        <f>iferror(vlookup(C2845,'Master data'!$A$1:$C$29,2,0),"--")</f>
        <v>--</v>
      </c>
    </row>
    <row r="2846" ht="21.0" customHeight="1">
      <c r="A2846" s="165"/>
      <c r="B2846" s="172"/>
      <c r="C2846" s="414"/>
      <c r="D2846" s="168"/>
      <c r="E2846" s="258" t="str">
        <f>iferror(vlookup(C2846,'Master data'!$A$1:$C$29,3,0),"--")</f>
        <v>--</v>
      </c>
      <c r="F2846" s="258" t="str">
        <f>iferror(vlookup(C2846,'Master data'!$A$1:$C$29,2,0),"--")</f>
        <v>--</v>
      </c>
    </row>
    <row r="2847" ht="21.0" customHeight="1">
      <c r="A2847" s="165"/>
      <c r="B2847" s="172"/>
      <c r="C2847" s="414"/>
      <c r="D2847" s="168"/>
      <c r="E2847" s="258" t="str">
        <f>iferror(vlookup(C2847,'Master data'!$A$1:$C$29,3,0),"--")</f>
        <v>--</v>
      </c>
      <c r="F2847" s="258" t="str">
        <f>iferror(vlookup(C2847,'Master data'!$A$1:$C$29,2,0),"--")</f>
        <v>--</v>
      </c>
    </row>
    <row r="2848" ht="21.0" customHeight="1">
      <c r="A2848" s="165"/>
      <c r="B2848" s="172"/>
      <c r="C2848" s="414"/>
      <c r="D2848" s="168"/>
      <c r="E2848" s="258" t="str">
        <f>iferror(vlookup(C2848,'Master data'!$A$1:$C$29,3,0),"--")</f>
        <v>--</v>
      </c>
      <c r="F2848" s="258" t="str">
        <f>iferror(vlookup(C2848,'Master data'!$A$1:$C$29,2,0),"--")</f>
        <v>--</v>
      </c>
    </row>
    <row r="2849" ht="21.0" customHeight="1">
      <c r="A2849" s="165"/>
      <c r="B2849" s="172"/>
      <c r="C2849" s="414"/>
      <c r="D2849" s="168"/>
      <c r="E2849" s="258" t="str">
        <f>iferror(vlookup(C2849,'Master data'!$A$1:$C$29,3,0),"--")</f>
        <v>--</v>
      </c>
      <c r="F2849" s="258" t="str">
        <f>iferror(vlookup(C2849,'Master data'!$A$1:$C$29,2,0),"--")</f>
        <v>--</v>
      </c>
    </row>
    <row r="2850" ht="21.0" customHeight="1">
      <c r="A2850" s="165"/>
      <c r="B2850" s="172"/>
      <c r="C2850" s="414"/>
      <c r="D2850" s="168"/>
      <c r="E2850" s="258" t="str">
        <f>iferror(vlookup(C2850,'Master data'!$A$1:$C$29,3,0),"--")</f>
        <v>--</v>
      </c>
      <c r="F2850" s="258" t="str">
        <f>iferror(vlookup(C2850,'Master data'!$A$1:$C$29,2,0),"--")</f>
        <v>--</v>
      </c>
    </row>
    <row r="2851" ht="21.0" customHeight="1">
      <c r="A2851" s="165"/>
      <c r="B2851" s="172"/>
      <c r="C2851" s="414"/>
      <c r="D2851" s="168"/>
      <c r="E2851" s="258" t="str">
        <f>iferror(vlookup(C2851,'Master data'!$A$1:$C$29,3,0),"--")</f>
        <v>--</v>
      </c>
      <c r="F2851" s="258" t="str">
        <f>iferror(vlookup(C2851,'Master data'!$A$1:$C$29,2,0),"--")</f>
        <v>--</v>
      </c>
    </row>
    <row r="2852" ht="21.0" customHeight="1">
      <c r="A2852" s="165"/>
      <c r="B2852" s="172"/>
      <c r="C2852" s="414"/>
      <c r="D2852" s="168"/>
      <c r="E2852" s="258" t="str">
        <f>iferror(vlookup(C2852,'Master data'!$A$1:$C$29,3,0),"--")</f>
        <v>--</v>
      </c>
      <c r="F2852" s="258" t="str">
        <f>iferror(vlookup(C2852,'Master data'!$A$1:$C$29,2,0),"--")</f>
        <v>--</v>
      </c>
    </row>
    <row r="2853" ht="21.0" customHeight="1">
      <c r="A2853" s="165"/>
      <c r="B2853" s="172"/>
      <c r="C2853" s="414"/>
      <c r="D2853" s="168"/>
      <c r="E2853" s="258" t="str">
        <f>iferror(vlookup(C2853,'Master data'!$A$1:$C$29,3,0),"--")</f>
        <v>--</v>
      </c>
      <c r="F2853" s="258" t="str">
        <f>iferror(vlookup(C2853,'Master data'!$A$1:$C$29,2,0),"--")</f>
        <v>--</v>
      </c>
    </row>
    <row r="2854" ht="21.0" customHeight="1">
      <c r="A2854" s="165"/>
      <c r="B2854" s="172"/>
      <c r="C2854" s="414"/>
      <c r="D2854" s="168"/>
      <c r="E2854" s="258" t="str">
        <f>iferror(vlookup(C2854,'Master data'!$A$1:$C$29,3,0),"--")</f>
        <v>--</v>
      </c>
      <c r="F2854" s="258" t="str">
        <f>iferror(vlookup(C2854,'Master data'!$A$1:$C$29,2,0),"--")</f>
        <v>--</v>
      </c>
    </row>
    <row r="2855" ht="21.0" customHeight="1">
      <c r="A2855" s="165"/>
      <c r="B2855" s="172"/>
      <c r="C2855" s="414"/>
      <c r="D2855" s="168"/>
      <c r="E2855" s="258" t="str">
        <f>iferror(vlookup(C2855,'Master data'!$A$1:$C$29,3,0),"--")</f>
        <v>--</v>
      </c>
      <c r="F2855" s="258" t="str">
        <f>iferror(vlookup(C2855,'Master data'!$A$1:$C$29,2,0),"--")</f>
        <v>--</v>
      </c>
    </row>
    <row r="2856" ht="21.0" customHeight="1">
      <c r="A2856" s="165"/>
      <c r="B2856" s="172"/>
      <c r="C2856" s="414"/>
      <c r="D2856" s="168"/>
      <c r="E2856" s="258" t="str">
        <f>iferror(vlookup(C2856,'Master data'!$A$1:$C$29,3,0),"--")</f>
        <v>--</v>
      </c>
      <c r="F2856" s="258" t="str">
        <f>iferror(vlookup(C2856,'Master data'!$A$1:$C$29,2,0),"--")</f>
        <v>--</v>
      </c>
    </row>
    <row r="2857" ht="21.0" customHeight="1">
      <c r="A2857" s="165"/>
      <c r="B2857" s="172"/>
      <c r="C2857" s="414"/>
      <c r="D2857" s="168"/>
      <c r="E2857" s="258" t="str">
        <f>iferror(vlookup(C2857,'Master data'!$A$1:$C$29,3,0),"--")</f>
        <v>--</v>
      </c>
      <c r="F2857" s="258" t="str">
        <f>iferror(vlookup(C2857,'Master data'!$A$1:$C$29,2,0),"--")</f>
        <v>--</v>
      </c>
    </row>
    <row r="2858" ht="21.0" customHeight="1">
      <c r="A2858" s="165"/>
      <c r="B2858" s="172"/>
      <c r="C2858" s="414"/>
      <c r="D2858" s="168"/>
      <c r="E2858" s="258" t="str">
        <f>iferror(vlookup(C2858,'Master data'!$A$1:$C$29,3,0),"--")</f>
        <v>--</v>
      </c>
      <c r="F2858" s="258" t="str">
        <f>iferror(vlookup(C2858,'Master data'!$A$1:$C$29,2,0),"--")</f>
        <v>--</v>
      </c>
    </row>
    <row r="2859" ht="21.0" customHeight="1">
      <c r="A2859" s="165"/>
      <c r="B2859" s="172"/>
      <c r="C2859" s="414"/>
      <c r="D2859" s="168"/>
      <c r="E2859" s="258" t="str">
        <f>iferror(vlookup(C2859,'Master data'!$A$1:$C$29,3,0),"--")</f>
        <v>--</v>
      </c>
      <c r="F2859" s="258" t="str">
        <f>iferror(vlookup(C2859,'Master data'!$A$1:$C$29,2,0),"--")</f>
        <v>--</v>
      </c>
    </row>
    <row r="2860" ht="21.0" customHeight="1">
      <c r="A2860" s="165"/>
      <c r="B2860" s="172"/>
      <c r="C2860" s="414"/>
      <c r="D2860" s="168"/>
      <c r="E2860" s="258" t="str">
        <f>iferror(vlookup(C2860,'Master data'!$A$1:$C$29,3,0),"--")</f>
        <v>--</v>
      </c>
      <c r="F2860" s="258" t="str">
        <f>iferror(vlookup(C2860,'Master data'!$A$1:$C$29,2,0),"--")</f>
        <v>--</v>
      </c>
    </row>
    <row r="2861" ht="21.0" customHeight="1">
      <c r="A2861" s="165"/>
      <c r="B2861" s="172"/>
      <c r="C2861" s="414"/>
      <c r="D2861" s="168"/>
      <c r="E2861" s="258" t="str">
        <f>iferror(vlookup(C2861,'Master data'!$A$1:$C$29,3,0),"--")</f>
        <v>--</v>
      </c>
      <c r="F2861" s="258" t="str">
        <f>iferror(vlookup(C2861,'Master data'!$A$1:$C$29,2,0),"--")</f>
        <v>--</v>
      </c>
    </row>
    <row r="2862" ht="21.0" customHeight="1">
      <c r="A2862" s="165"/>
      <c r="B2862" s="172"/>
      <c r="C2862" s="414"/>
      <c r="D2862" s="168"/>
      <c r="E2862" s="258" t="str">
        <f>iferror(vlookup(C2862,'Master data'!$A$1:$C$29,3,0),"--")</f>
        <v>--</v>
      </c>
      <c r="F2862" s="258" t="str">
        <f>iferror(vlookup(C2862,'Master data'!$A$1:$C$29,2,0),"--")</f>
        <v>--</v>
      </c>
    </row>
    <row r="2863" ht="21.0" customHeight="1">
      <c r="A2863" s="165"/>
      <c r="B2863" s="172"/>
      <c r="C2863" s="414"/>
      <c r="D2863" s="168"/>
      <c r="E2863" s="258" t="str">
        <f>iferror(vlookup(C2863,'Master data'!$A$1:$C$29,3,0),"--")</f>
        <v>--</v>
      </c>
      <c r="F2863" s="258" t="str">
        <f>iferror(vlookup(C2863,'Master data'!$A$1:$C$29,2,0),"--")</f>
        <v>--</v>
      </c>
    </row>
    <row r="2864" ht="21.0" customHeight="1">
      <c r="A2864" s="165"/>
      <c r="B2864" s="172"/>
      <c r="C2864" s="414"/>
      <c r="D2864" s="168"/>
      <c r="E2864" s="258" t="str">
        <f>iferror(vlookup(C2864,'Master data'!$A$1:$C$29,3,0),"--")</f>
        <v>--</v>
      </c>
      <c r="F2864" s="258" t="str">
        <f>iferror(vlookup(C2864,'Master data'!$A$1:$C$29,2,0),"--")</f>
        <v>--</v>
      </c>
    </row>
    <row r="2865" ht="21.0" customHeight="1">
      <c r="A2865" s="165"/>
      <c r="B2865" s="172"/>
      <c r="C2865" s="414"/>
      <c r="D2865" s="168"/>
      <c r="E2865" s="258" t="str">
        <f>iferror(vlookup(C2865,'Master data'!$A$1:$C$29,3,0),"--")</f>
        <v>--</v>
      </c>
      <c r="F2865" s="258" t="str">
        <f>iferror(vlookup(C2865,'Master data'!$A$1:$C$29,2,0),"--")</f>
        <v>--</v>
      </c>
    </row>
    <row r="2866" ht="21.0" customHeight="1">
      <c r="A2866" s="165"/>
      <c r="B2866" s="172"/>
      <c r="C2866" s="414"/>
      <c r="D2866" s="168"/>
      <c r="E2866" s="258" t="str">
        <f>iferror(vlookup(C2866,'Master data'!$A$1:$C$29,3,0),"--")</f>
        <v>--</v>
      </c>
      <c r="F2866" s="258" t="str">
        <f>iferror(vlookup(C2866,'Master data'!$A$1:$C$29,2,0),"--")</f>
        <v>--</v>
      </c>
    </row>
    <row r="2867" ht="21.0" customHeight="1">
      <c r="A2867" s="165"/>
      <c r="B2867" s="172"/>
      <c r="C2867" s="414"/>
      <c r="D2867" s="168"/>
      <c r="E2867" s="258" t="str">
        <f>iferror(vlookup(C2867,'Master data'!$A$1:$C$29,3,0),"--")</f>
        <v>--</v>
      </c>
      <c r="F2867" s="258" t="str">
        <f>iferror(vlookup(C2867,'Master data'!$A$1:$C$29,2,0),"--")</f>
        <v>--</v>
      </c>
    </row>
    <row r="2868" ht="21.0" customHeight="1">
      <c r="A2868" s="165"/>
      <c r="B2868" s="172"/>
      <c r="C2868" s="414"/>
      <c r="D2868" s="168"/>
      <c r="E2868" s="258" t="str">
        <f>iferror(vlookup(C2868,'Master data'!$A$1:$C$29,3,0),"--")</f>
        <v>--</v>
      </c>
      <c r="F2868" s="258" t="str">
        <f>iferror(vlookup(C2868,'Master data'!$A$1:$C$29,2,0),"--")</f>
        <v>--</v>
      </c>
    </row>
    <row r="2869" ht="21.0" customHeight="1">
      <c r="A2869" s="165"/>
      <c r="B2869" s="172"/>
      <c r="C2869" s="414"/>
      <c r="D2869" s="168"/>
      <c r="E2869" s="258" t="str">
        <f>iferror(vlookup(C2869,'Master data'!$A$1:$C$29,3,0),"--")</f>
        <v>--</v>
      </c>
      <c r="F2869" s="258" t="str">
        <f>iferror(vlookup(C2869,'Master data'!$A$1:$C$29,2,0),"--")</f>
        <v>--</v>
      </c>
    </row>
    <row r="2870" ht="21.0" customHeight="1">
      <c r="A2870" s="165"/>
      <c r="B2870" s="172"/>
      <c r="C2870" s="414"/>
      <c r="D2870" s="168"/>
      <c r="E2870" s="258" t="str">
        <f>iferror(vlookup(C2870,'Master data'!$A$1:$C$29,3,0),"--")</f>
        <v>--</v>
      </c>
      <c r="F2870" s="258" t="str">
        <f>iferror(vlookup(C2870,'Master data'!$A$1:$C$29,2,0),"--")</f>
        <v>--</v>
      </c>
    </row>
    <row r="2871" ht="21.0" customHeight="1">
      <c r="A2871" s="165"/>
      <c r="B2871" s="172"/>
      <c r="C2871" s="414"/>
      <c r="D2871" s="168"/>
      <c r="E2871" s="258" t="str">
        <f>iferror(vlookup(C2871,'Master data'!$A$1:$C$29,3,0),"--")</f>
        <v>--</v>
      </c>
      <c r="F2871" s="258" t="str">
        <f>iferror(vlookup(C2871,'Master data'!$A$1:$C$29,2,0),"--")</f>
        <v>--</v>
      </c>
    </row>
    <row r="2872" ht="21.0" customHeight="1">
      <c r="A2872" s="165"/>
      <c r="B2872" s="172"/>
      <c r="C2872" s="414"/>
      <c r="D2872" s="168"/>
      <c r="E2872" s="258" t="str">
        <f>iferror(vlookup(C2872,'Master data'!$A$1:$C$29,3,0),"--")</f>
        <v>--</v>
      </c>
      <c r="F2872" s="258" t="str">
        <f>iferror(vlookup(C2872,'Master data'!$A$1:$C$29,2,0),"--")</f>
        <v>--</v>
      </c>
    </row>
    <row r="2873" ht="21.0" customHeight="1">
      <c r="A2873" s="165"/>
      <c r="B2873" s="172"/>
      <c r="C2873" s="414"/>
      <c r="D2873" s="168"/>
      <c r="E2873" s="258" t="str">
        <f>iferror(vlookup(C2873,'Master data'!$A$1:$C$29,3,0),"--")</f>
        <v>--</v>
      </c>
      <c r="F2873" s="258" t="str">
        <f>iferror(vlookup(C2873,'Master data'!$A$1:$C$29,2,0),"--")</f>
        <v>--</v>
      </c>
    </row>
    <row r="2874" ht="21.0" customHeight="1">
      <c r="A2874" s="165"/>
      <c r="B2874" s="172"/>
      <c r="C2874" s="414"/>
      <c r="D2874" s="168"/>
      <c r="E2874" s="258" t="str">
        <f>iferror(vlookup(C2874,'Master data'!$A$1:$C$29,3,0),"--")</f>
        <v>--</v>
      </c>
      <c r="F2874" s="258" t="str">
        <f>iferror(vlookup(C2874,'Master data'!$A$1:$C$29,2,0),"--")</f>
        <v>--</v>
      </c>
    </row>
    <row r="2875" ht="21.0" customHeight="1">
      <c r="A2875" s="165"/>
      <c r="B2875" s="172"/>
      <c r="C2875" s="414"/>
      <c r="D2875" s="168"/>
      <c r="E2875" s="258" t="str">
        <f>iferror(vlookup(C2875,'Master data'!$A$1:$C$29,3,0),"--")</f>
        <v>--</v>
      </c>
      <c r="F2875" s="258" t="str">
        <f>iferror(vlookup(C2875,'Master data'!$A$1:$C$29,2,0),"--")</f>
        <v>--</v>
      </c>
    </row>
    <row r="2876" ht="21.0" customHeight="1">
      <c r="A2876" s="165"/>
      <c r="B2876" s="172"/>
      <c r="C2876" s="414"/>
      <c r="D2876" s="168"/>
      <c r="E2876" s="258" t="str">
        <f>iferror(vlookup(C2876,'Master data'!$A$1:$C$29,3,0),"--")</f>
        <v>--</v>
      </c>
      <c r="F2876" s="258" t="str">
        <f>iferror(vlookup(C2876,'Master data'!$A$1:$C$29,2,0),"--")</f>
        <v>--</v>
      </c>
    </row>
    <row r="2877" ht="21.0" customHeight="1">
      <c r="A2877" s="165"/>
      <c r="B2877" s="172"/>
      <c r="C2877" s="414"/>
      <c r="D2877" s="168"/>
      <c r="E2877" s="258" t="str">
        <f>iferror(vlookup(C2877,'Master data'!$A$1:$C$29,3,0),"--")</f>
        <v>--</v>
      </c>
      <c r="F2877" s="258" t="str">
        <f>iferror(vlookup(C2877,'Master data'!$A$1:$C$29,2,0),"--")</f>
        <v>--</v>
      </c>
    </row>
    <row r="2878" ht="21.0" customHeight="1">
      <c r="A2878" s="165"/>
      <c r="B2878" s="172"/>
      <c r="C2878" s="414"/>
      <c r="D2878" s="168"/>
      <c r="E2878" s="258" t="str">
        <f>iferror(vlookup(C2878,'Master data'!$A$1:$C$29,3,0),"--")</f>
        <v>--</v>
      </c>
      <c r="F2878" s="258" t="str">
        <f>iferror(vlookup(C2878,'Master data'!$A$1:$C$29,2,0),"--")</f>
        <v>--</v>
      </c>
    </row>
    <row r="2879" ht="21.0" customHeight="1">
      <c r="A2879" s="165"/>
      <c r="B2879" s="172"/>
      <c r="C2879" s="414"/>
      <c r="D2879" s="168"/>
      <c r="E2879" s="258" t="str">
        <f>iferror(vlookup(C2879,'Master data'!$A$1:$C$29,3,0),"--")</f>
        <v>--</v>
      </c>
      <c r="F2879" s="258" t="str">
        <f>iferror(vlookup(C2879,'Master data'!$A$1:$C$29,2,0),"--")</f>
        <v>--</v>
      </c>
    </row>
    <row r="2880" ht="21.0" customHeight="1">
      <c r="A2880" s="165"/>
      <c r="B2880" s="172"/>
      <c r="C2880" s="414"/>
      <c r="D2880" s="168"/>
      <c r="E2880" s="258" t="str">
        <f>iferror(vlookup(C2880,'Master data'!$A$1:$C$29,3,0),"--")</f>
        <v>--</v>
      </c>
      <c r="F2880" s="258" t="str">
        <f>iferror(vlookup(C2880,'Master data'!$A$1:$C$29,2,0),"--")</f>
        <v>--</v>
      </c>
    </row>
    <row r="2881" ht="21.0" customHeight="1">
      <c r="A2881" s="165"/>
      <c r="B2881" s="172"/>
      <c r="C2881" s="414"/>
      <c r="D2881" s="168"/>
      <c r="E2881" s="258" t="str">
        <f>iferror(vlookup(C2881,'Master data'!$A$1:$C$29,3,0),"--")</f>
        <v>--</v>
      </c>
      <c r="F2881" s="258" t="str">
        <f>iferror(vlookup(C2881,'Master data'!$A$1:$C$29,2,0),"--")</f>
        <v>--</v>
      </c>
    </row>
    <row r="2882" ht="21.0" customHeight="1">
      <c r="A2882" s="165"/>
      <c r="B2882" s="172"/>
      <c r="C2882" s="414"/>
      <c r="D2882" s="168"/>
      <c r="E2882" s="258" t="str">
        <f>iferror(vlookup(C2882,'Master data'!$A$1:$C$29,3,0),"--")</f>
        <v>--</v>
      </c>
      <c r="F2882" s="258" t="str">
        <f>iferror(vlookup(C2882,'Master data'!$A$1:$C$29,2,0),"--")</f>
        <v>--</v>
      </c>
    </row>
    <row r="2883" ht="21.0" customHeight="1">
      <c r="A2883" s="165"/>
      <c r="B2883" s="172"/>
      <c r="C2883" s="414"/>
      <c r="D2883" s="168"/>
      <c r="E2883" s="258" t="str">
        <f>iferror(vlookup(C2883,'Master data'!$A$1:$C$29,3,0),"--")</f>
        <v>--</v>
      </c>
      <c r="F2883" s="258" t="str">
        <f>iferror(vlookup(C2883,'Master data'!$A$1:$C$29,2,0),"--")</f>
        <v>--</v>
      </c>
    </row>
    <row r="2884" ht="21.0" customHeight="1">
      <c r="A2884" s="165"/>
      <c r="B2884" s="172"/>
      <c r="C2884" s="414"/>
      <c r="D2884" s="168"/>
      <c r="E2884" s="258" t="str">
        <f>iferror(vlookup(C2884,'Master data'!$A$1:$C$29,3,0),"--")</f>
        <v>--</v>
      </c>
      <c r="F2884" s="258" t="str">
        <f>iferror(vlookup(C2884,'Master data'!$A$1:$C$29,2,0),"--")</f>
        <v>--</v>
      </c>
    </row>
    <row r="2885" ht="21.0" customHeight="1">
      <c r="A2885" s="165"/>
      <c r="B2885" s="172"/>
      <c r="C2885" s="414"/>
      <c r="D2885" s="168"/>
      <c r="E2885" s="258" t="str">
        <f>iferror(vlookup(C2885,'Master data'!$A$1:$C$29,3,0),"--")</f>
        <v>--</v>
      </c>
      <c r="F2885" s="258" t="str">
        <f>iferror(vlookup(C2885,'Master data'!$A$1:$C$29,2,0),"--")</f>
        <v>--</v>
      </c>
    </row>
    <row r="2886" ht="21.0" customHeight="1">
      <c r="A2886" s="165"/>
      <c r="B2886" s="172"/>
      <c r="C2886" s="414"/>
      <c r="D2886" s="168"/>
      <c r="E2886" s="258" t="str">
        <f>iferror(vlookup(C2886,'Master data'!$A$1:$C$29,3,0),"--")</f>
        <v>--</v>
      </c>
      <c r="F2886" s="258" t="str">
        <f>iferror(vlookup(C2886,'Master data'!$A$1:$C$29,2,0),"--")</f>
        <v>--</v>
      </c>
    </row>
    <row r="2887" ht="21.0" customHeight="1">
      <c r="A2887" s="165"/>
      <c r="B2887" s="172"/>
      <c r="C2887" s="414"/>
      <c r="D2887" s="168"/>
      <c r="E2887" s="258" t="str">
        <f>iferror(vlookup(C2887,'Master data'!$A$1:$C$29,3,0),"--")</f>
        <v>--</v>
      </c>
      <c r="F2887" s="258" t="str">
        <f>iferror(vlookup(C2887,'Master data'!$A$1:$C$29,2,0),"--")</f>
        <v>--</v>
      </c>
    </row>
    <row r="2888" ht="21.0" customHeight="1">
      <c r="A2888" s="165"/>
      <c r="B2888" s="172"/>
      <c r="C2888" s="414"/>
      <c r="D2888" s="168"/>
      <c r="E2888" s="258" t="str">
        <f>iferror(vlookup(C2888,'Master data'!$A$1:$C$29,3,0),"--")</f>
        <v>--</v>
      </c>
      <c r="F2888" s="258" t="str">
        <f>iferror(vlookup(C2888,'Master data'!$A$1:$C$29,2,0),"--")</f>
        <v>--</v>
      </c>
    </row>
    <row r="2889" ht="21.0" customHeight="1">
      <c r="A2889" s="165"/>
      <c r="B2889" s="172"/>
      <c r="C2889" s="414"/>
      <c r="D2889" s="168"/>
      <c r="E2889" s="258" t="str">
        <f>iferror(vlookup(C2889,'Master data'!$A$1:$C$29,3,0),"--")</f>
        <v>--</v>
      </c>
      <c r="F2889" s="258" t="str">
        <f>iferror(vlookup(C2889,'Master data'!$A$1:$C$29,2,0),"--")</f>
        <v>--</v>
      </c>
    </row>
    <row r="2890" ht="21.0" customHeight="1">
      <c r="A2890" s="165"/>
      <c r="B2890" s="172"/>
      <c r="C2890" s="414"/>
      <c r="D2890" s="168"/>
      <c r="E2890" s="258" t="str">
        <f>iferror(vlookup(C2890,'Master data'!$A$1:$C$29,3,0),"--")</f>
        <v>--</v>
      </c>
      <c r="F2890" s="258" t="str">
        <f>iferror(vlookup(C2890,'Master data'!$A$1:$C$29,2,0),"--")</f>
        <v>--</v>
      </c>
    </row>
    <row r="2891" ht="21.0" customHeight="1">
      <c r="A2891" s="165"/>
      <c r="B2891" s="172"/>
      <c r="C2891" s="414"/>
      <c r="D2891" s="168"/>
      <c r="E2891" s="258" t="str">
        <f>iferror(vlookup(C2891,'Master data'!$A$1:$C$29,3,0),"--")</f>
        <v>--</v>
      </c>
      <c r="F2891" s="258" t="str">
        <f>iferror(vlookup(C2891,'Master data'!$A$1:$C$29,2,0),"--")</f>
        <v>--</v>
      </c>
    </row>
    <row r="2892" ht="21.0" customHeight="1">
      <c r="A2892" s="165"/>
      <c r="B2892" s="172"/>
      <c r="C2892" s="414"/>
      <c r="D2892" s="168"/>
      <c r="E2892" s="258" t="str">
        <f>iferror(vlookup(C2892,'Master data'!$A$1:$C$29,3,0),"--")</f>
        <v>--</v>
      </c>
      <c r="F2892" s="258" t="str">
        <f>iferror(vlookup(C2892,'Master data'!$A$1:$C$29,2,0),"--")</f>
        <v>--</v>
      </c>
    </row>
    <row r="2893" ht="21.0" customHeight="1">
      <c r="A2893" s="165"/>
      <c r="B2893" s="172"/>
      <c r="C2893" s="414"/>
      <c r="D2893" s="168"/>
      <c r="E2893" s="258" t="str">
        <f>iferror(vlookup(C2893,'Master data'!$A$1:$C$29,3,0),"--")</f>
        <v>--</v>
      </c>
      <c r="F2893" s="258" t="str">
        <f>iferror(vlookup(C2893,'Master data'!$A$1:$C$29,2,0),"--")</f>
        <v>--</v>
      </c>
    </row>
    <row r="2894" ht="21.0" customHeight="1">
      <c r="A2894" s="165"/>
      <c r="B2894" s="172"/>
      <c r="C2894" s="414"/>
      <c r="D2894" s="168"/>
      <c r="E2894" s="258" t="str">
        <f>iferror(vlookup(C2894,'Master data'!$A$1:$C$29,3,0),"--")</f>
        <v>--</v>
      </c>
      <c r="F2894" s="258" t="str">
        <f>iferror(vlookup(C2894,'Master data'!$A$1:$C$29,2,0),"--")</f>
        <v>--</v>
      </c>
    </row>
    <row r="2895" ht="21.0" customHeight="1">
      <c r="A2895" s="165"/>
      <c r="B2895" s="172"/>
      <c r="C2895" s="414"/>
      <c r="D2895" s="168"/>
      <c r="E2895" s="258" t="str">
        <f>iferror(vlookup(C2895,'Master data'!$A$1:$C$29,3,0),"--")</f>
        <v>--</v>
      </c>
      <c r="F2895" s="258" t="str">
        <f>iferror(vlookup(C2895,'Master data'!$A$1:$C$29,2,0),"--")</f>
        <v>--</v>
      </c>
    </row>
    <row r="2896" ht="21.0" customHeight="1">
      <c r="A2896" s="165"/>
      <c r="B2896" s="172"/>
      <c r="C2896" s="414"/>
      <c r="D2896" s="168"/>
      <c r="E2896" s="258" t="str">
        <f>iferror(vlookup(C2896,'Master data'!$A$1:$C$29,3,0),"--")</f>
        <v>--</v>
      </c>
      <c r="F2896" s="258" t="str">
        <f>iferror(vlookup(C2896,'Master data'!$A$1:$C$29,2,0),"--")</f>
        <v>--</v>
      </c>
    </row>
    <row r="2897" ht="21.0" customHeight="1">
      <c r="A2897" s="165"/>
      <c r="B2897" s="172"/>
      <c r="C2897" s="414"/>
      <c r="D2897" s="168"/>
      <c r="E2897" s="258" t="str">
        <f>iferror(vlookup(C2897,'Master data'!$A$1:$C$29,3,0),"--")</f>
        <v>--</v>
      </c>
      <c r="F2897" s="258" t="str">
        <f>iferror(vlookup(C2897,'Master data'!$A$1:$C$29,2,0),"--")</f>
        <v>--</v>
      </c>
    </row>
    <row r="2898" ht="21.0" customHeight="1">
      <c r="A2898" s="165"/>
      <c r="B2898" s="172"/>
      <c r="C2898" s="414"/>
      <c r="D2898" s="168"/>
      <c r="E2898" s="258" t="str">
        <f>iferror(vlookup(C2898,'Master data'!$A$1:$C$29,3,0),"--")</f>
        <v>--</v>
      </c>
      <c r="F2898" s="258" t="str">
        <f>iferror(vlookup(C2898,'Master data'!$A$1:$C$29,2,0),"--")</f>
        <v>--</v>
      </c>
    </row>
    <row r="2899" ht="21.0" customHeight="1">
      <c r="A2899" s="165"/>
      <c r="B2899" s="172"/>
      <c r="C2899" s="414"/>
      <c r="D2899" s="168"/>
      <c r="E2899" s="258" t="str">
        <f>iferror(vlookup(C2899,'Master data'!$A$1:$C$29,3,0),"--")</f>
        <v>--</v>
      </c>
      <c r="F2899" s="258" t="str">
        <f>iferror(vlookup(C2899,'Master data'!$A$1:$C$29,2,0),"--")</f>
        <v>--</v>
      </c>
    </row>
    <row r="2900" ht="21.0" customHeight="1">
      <c r="A2900" s="165"/>
      <c r="B2900" s="172"/>
      <c r="C2900" s="414"/>
      <c r="D2900" s="168"/>
      <c r="E2900" s="258" t="str">
        <f>iferror(vlookup(C2900,'Master data'!$A$1:$C$29,3,0),"--")</f>
        <v>--</v>
      </c>
      <c r="F2900" s="258" t="str">
        <f>iferror(vlookup(C2900,'Master data'!$A$1:$C$29,2,0),"--")</f>
        <v>--</v>
      </c>
    </row>
    <row r="2901" ht="21.0" customHeight="1">
      <c r="A2901" s="165"/>
      <c r="B2901" s="172"/>
      <c r="C2901" s="414"/>
      <c r="D2901" s="168"/>
      <c r="E2901" s="258" t="str">
        <f>iferror(vlookup(C2901,'Master data'!$A$1:$C$29,3,0),"--")</f>
        <v>--</v>
      </c>
      <c r="F2901" s="258" t="str">
        <f>iferror(vlookup(C2901,'Master data'!$A$1:$C$29,2,0),"--")</f>
        <v>--</v>
      </c>
    </row>
    <row r="2902" ht="21.0" customHeight="1">
      <c r="A2902" s="165"/>
      <c r="B2902" s="172"/>
      <c r="C2902" s="414"/>
      <c r="D2902" s="168"/>
      <c r="E2902" s="258" t="str">
        <f>iferror(vlookup(C2902,'Master data'!$A$1:$C$29,3,0),"--")</f>
        <v>--</v>
      </c>
      <c r="F2902" s="258" t="str">
        <f>iferror(vlookup(C2902,'Master data'!$A$1:$C$29,2,0),"--")</f>
        <v>--</v>
      </c>
    </row>
    <row r="2903" ht="21.0" customHeight="1">
      <c r="A2903" s="165"/>
      <c r="B2903" s="172"/>
      <c r="C2903" s="414"/>
      <c r="D2903" s="168"/>
      <c r="E2903" s="258" t="str">
        <f>iferror(vlookup(C2903,'Master data'!$A$1:$C$29,3,0),"--")</f>
        <v>--</v>
      </c>
      <c r="F2903" s="258" t="str">
        <f>iferror(vlookup(C2903,'Master data'!$A$1:$C$29,2,0),"--")</f>
        <v>--</v>
      </c>
    </row>
    <row r="2904" ht="21.0" customHeight="1">
      <c r="A2904" s="165"/>
      <c r="B2904" s="172"/>
      <c r="C2904" s="414"/>
      <c r="D2904" s="168"/>
      <c r="E2904" s="258" t="str">
        <f>iferror(vlookup(C2904,'Master data'!$A$1:$C$29,3,0),"--")</f>
        <v>--</v>
      </c>
      <c r="F2904" s="258" t="str">
        <f>iferror(vlookup(C2904,'Master data'!$A$1:$C$29,2,0),"--")</f>
        <v>--</v>
      </c>
    </row>
    <row r="2905" ht="21.0" customHeight="1">
      <c r="A2905" s="165"/>
      <c r="B2905" s="172"/>
      <c r="C2905" s="414"/>
      <c r="D2905" s="168"/>
      <c r="E2905" s="258" t="str">
        <f>iferror(vlookup(C2905,'Master data'!$A$1:$C$29,3,0),"--")</f>
        <v>--</v>
      </c>
      <c r="F2905" s="258" t="str">
        <f>iferror(vlookup(C2905,'Master data'!$A$1:$C$29,2,0),"--")</f>
        <v>--</v>
      </c>
    </row>
    <row r="2906" ht="21.0" customHeight="1">
      <c r="A2906" s="165"/>
      <c r="B2906" s="172"/>
      <c r="C2906" s="414"/>
      <c r="D2906" s="168"/>
      <c r="E2906" s="258" t="str">
        <f>iferror(vlookup(C2906,'Master data'!$A$1:$C$29,3,0),"--")</f>
        <v>--</v>
      </c>
      <c r="F2906" s="258" t="str">
        <f>iferror(vlookup(C2906,'Master data'!$A$1:$C$29,2,0),"--")</f>
        <v>--</v>
      </c>
    </row>
    <row r="2907" ht="21.0" customHeight="1">
      <c r="A2907" s="165"/>
      <c r="B2907" s="172"/>
      <c r="C2907" s="414"/>
      <c r="D2907" s="168"/>
      <c r="E2907" s="258" t="str">
        <f>iferror(vlookup(C2907,'Master data'!$A$1:$C$29,3,0),"--")</f>
        <v>--</v>
      </c>
      <c r="F2907" s="258" t="str">
        <f>iferror(vlookup(C2907,'Master data'!$A$1:$C$29,2,0),"--")</f>
        <v>--</v>
      </c>
    </row>
    <row r="2908" ht="21.0" customHeight="1">
      <c r="A2908" s="165"/>
      <c r="B2908" s="172"/>
      <c r="C2908" s="414"/>
      <c r="D2908" s="168"/>
      <c r="E2908" s="258" t="str">
        <f>iferror(vlookup(C2908,'Master data'!$A$1:$C$29,3,0),"--")</f>
        <v>--</v>
      </c>
      <c r="F2908" s="258" t="str">
        <f>iferror(vlookup(C2908,'Master data'!$A$1:$C$29,2,0),"--")</f>
        <v>--</v>
      </c>
    </row>
    <row r="2909" ht="21.0" customHeight="1">
      <c r="A2909" s="165"/>
      <c r="B2909" s="172"/>
      <c r="C2909" s="414"/>
      <c r="D2909" s="168"/>
      <c r="E2909" s="258" t="str">
        <f>iferror(vlookup(C2909,'Master data'!$A$1:$C$29,3,0),"--")</f>
        <v>--</v>
      </c>
      <c r="F2909" s="258" t="str">
        <f>iferror(vlookup(C2909,'Master data'!$A$1:$C$29,2,0),"--")</f>
        <v>--</v>
      </c>
    </row>
    <row r="2910" ht="21.0" customHeight="1">
      <c r="A2910" s="165"/>
      <c r="B2910" s="172"/>
      <c r="C2910" s="414"/>
      <c r="D2910" s="168"/>
      <c r="E2910" s="258" t="str">
        <f>iferror(vlookup(C2910,'Master data'!$A$1:$C$29,3,0),"--")</f>
        <v>--</v>
      </c>
      <c r="F2910" s="258" t="str">
        <f>iferror(vlookup(C2910,'Master data'!$A$1:$C$29,2,0),"--")</f>
        <v>--</v>
      </c>
    </row>
    <row r="2911" ht="21.0" customHeight="1">
      <c r="A2911" s="165"/>
      <c r="B2911" s="172"/>
      <c r="C2911" s="414"/>
      <c r="D2911" s="168"/>
      <c r="E2911" s="258" t="str">
        <f>iferror(vlookup(C2911,'Master data'!$A$1:$C$29,3,0),"--")</f>
        <v>--</v>
      </c>
      <c r="F2911" s="258" t="str">
        <f>iferror(vlookup(C2911,'Master data'!$A$1:$C$29,2,0),"--")</f>
        <v>--</v>
      </c>
    </row>
    <row r="2912" ht="21.0" customHeight="1">
      <c r="A2912" s="165"/>
      <c r="B2912" s="172"/>
      <c r="C2912" s="414"/>
      <c r="D2912" s="168"/>
      <c r="E2912" s="258" t="str">
        <f>iferror(vlookup(C2912,'Master data'!$A$1:$C$29,3,0),"--")</f>
        <v>--</v>
      </c>
      <c r="F2912" s="258" t="str">
        <f>iferror(vlookup(C2912,'Master data'!$A$1:$C$29,2,0),"--")</f>
        <v>--</v>
      </c>
    </row>
    <row r="2913" ht="21.0" customHeight="1">
      <c r="A2913" s="165"/>
      <c r="B2913" s="172"/>
      <c r="C2913" s="414"/>
      <c r="D2913" s="168"/>
      <c r="E2913" s="258" t="str">
        <f>iferror(vlookup(C2913,'Master data'!$A$1:$C$29,3,0),"--")</f>
        <v>--</v>
      </c>
      <c r="F2913" s="258" t="str">
        <f>iferror(vlookup(C2913,'Master data'!$A$1:$C$29,2,0),"--")</f>
        <v>--</v>
      </c>
    </row>
    <row r="2914" ht="21.0" customHeight="1">
      <c r="A2914" s="165"/>
      <c r="B2914" s="172"/>
      <c r="C2914" s="414"/>
      <c r="D2914" s="168"/>
      <c r="E2914" s="258" t="str">
        <f>iferror(vlookup(C2914,'Master data'!$A$1:$C$29,3,0),"--")</f>
        <v>--</v>
      </c>
      <c r="F2914" s="258" t="str">
        <f>iferror(vlookup(C2914,'Master data'!$A$1:$C$29,2,0),"--")</f>
        <v>--</v>
      </c>
    </row>
    <row r="2915" ht="21.0" customHeight="1">
      <c r="A2915" s="165"/>
      <c r="B2915" s="172"/>
      <c r="C2915" s="414"/>
      <c r="D2915" s="168"/>
      <c r="E2915" s="258" t="str">
        <f>iferror(vlookup(C2915,'Master data'!$A$1:$C$29,3,0),"--")</f>
        <v>--</v>
      </c>
      <c r="F2915" s="258" t="str">
        <f>iferror(vlookup(C2915,'Master data'!$A$1:$C$29,2,0),"--")</f>
        <v>--</v>
      </c>
    </row>
    <row r="2916" ht="21.0" customHeight="1">
      <c r="A2916" s="165"/>
      <c r="B2916" s="172"/>
      <c r="C2916" s="414"/>
      <c r="D2916" s="168"/>
      <c r="E2916" s="258" t="str">
        <f>iferror(vlookup(C2916,'Master data'!$A$1:$C$29,3,0),"--")</f>
        <v>--</v>
      </c>
      <c r="F2916" s="258" t="str">
        <f>iferror(vlookup(C2916,'Master data'!$A$1:$C$29,2,0),"--")</f>
        <v>--</v>
      </c>
    </row>
    <row r="2917" ht="21.0" customHeight="1">
      <c r="A2917" s="165"/>
      <c r="B2917" s="172"/>
      <c r="C2917" s="414"/>
      <c r="D2917" s="168"/>
      <c r="E2917" s="258" t="str">
        <f>iferror(vlookup(C2917,'Master data'!$A$1:$C$29,3,0),"--")</f>
        <v>--</v>
      </c>
      <c r="F2917" s="258" t="str">
        <f>iferror(vlookup(C2917,'Master data'!$A$1:$C$29,2,0),"--")</f>
        <v>--</v>
      </c>
    </row>
    <row r="2918" ht="21.0" customHeight="1">
      <c r="A2918" s="165"/>
      <c r="B2918" s="172"/>
      <c r="C2918" s="414"/>
      <c r="D2918" s="168"/>
      <c r="E2918" s="258" t="str">
        <f>iferror(vlookup(C2918,'Master data'!$A$1:$C$29,3,0),"--")</f>
        <v>--</v>
      </c>
      <c r="F2918" s="258" t="str">
        <f>iferror(vlookup(C2918,'Master data'!$A$1:$C$29,2,0),"--")</f>
        <v>--</v>
      </c>
    </row>
    <row r="2919" ht="21.0" customHeight="1">
      <c r="A2919" s="165"/>
      <c r="B2919" s="172"/>
      <c r="C2919" s="414"/>
      <c r="D2919" s="168"/>
      <c r="E2919" s="258" t="str">
        <f>iferror(vlookup(C2919,'Master data'!$A$1:$C$29,3,0),"--")</f>
        <v>--</v>
      </c>
      <c r="F2919" s="258" t="str">
        <f>iferror(vlookup(C2919,'Master data'!$A$1:$C$29,2,0),"--")</f>
        <v>--</v>
      </c>
    </row>
    <row r="2920" ht="21.0" customHeight="1">
      <c r="A2920" s="165"/>
      <c r="B2920" s="172"/>
      <c r="C2920" s="414"/>
      <c r="D2920" s="168"/>
      <c r="E2920" s="258" t="str">
        <f>iferror(vlookup(C2920,'Master data'!$A$1:$C$29,3,0),"--")</f>
        <v>--</v>
      </c>
      <c r="F2920" s="258" t="str">
        <f>iferror(vlookup(C2920,'Master data'!$A$1:$C$29,2,0),"--")</f>
        <v>--</v>
      </c>
    </row>
    <row r="2921" ht="21.0" customHeight="1">
      <c r="A2921" s="165"/>
      <c r="B2921" s="172"/>
      <c r="C2921" s="414"/>
      <c r="D2921" s="168"/>
      <c r="E2921" s="258" t="str">
        <f>iferror(vlookup(C2921,'Master data'!$A$1:$C$29,3,0),"--")</f>
        <v>--</v>
      </c>
      <c r="F2921" s="258" t="str">
        <f>iferror(vlookup(C2921,'Master data'!$A$1:$C$29,2,0),"--")</f>
        <v>--</v>
      </c>
    </row>
    <row r="2922" ht="21.0" customHeight="1">
      <c r="A2922" s="165"/>
      <c r="B2922" s="172"/>
      <c r="C2922" s="414"/>
      <c r="D2922" s="168"/>
      <c r="E2922" s="258" t="str">
        <f>iferror(vlookup(C2922,'Master data'!$A$1:$C$29,3,0),"--")</f>
        <v>--</v>
      </c>
      <c r="F2922" s="258" t="str">
        <f>iferror(vlookup(C2922,'Master data'!$A$1:$C$29,2,0),"--")</f>
        <v>--</v>
      </c>
    </row>
    <row r="2923" ht="21.0" customHeight="1">
      <c r="A2923" s="165"/>
      <c r="B2923" s="172"/>
      <c r="C2923" s="414"/>
      <c r="D2923" s="168"/>
      <c r="E2923" s="258" t="str">
        <f>iferror(vlookup(C2923,'Master data'!$A$1:$C$29,3,0),"--")</f>
        <v>--</v>
      </c>
      <c r="F2923" s="258" t="str">
        <f>iferror(vlookup(C2923,'Master data'!$A$1:$C$29,2,0),"--")</f>
        <v>--</v>
      </c>
    </row>
    <row r="2924" ht="21.0" customHeight="1">
      <c r="A2924" s="165"/>
      <c r="B2924" s="172"/>
      <c r="C2924" s="414"/>
      <c r="D2924" s="168"/>
      <c r="E2924" s="258" t="str">
        <f>iferror(vlookup(C2924,'Master data'!$A$1:$C$29,3,0),"--")</f>
        <v>--</v>
      </c>
      <c r="F2924" s="258" t="str">
        <f>iferror(vlookup(C2924,'Master data'!$A$1:$C$29,2,0),"--")</f>
        <v>--</v>
      </c>
    </row>
    <row r="2925" ht="21.0" customHeight="1">
      <c r="A2925" s="165"/>
      <c r="B2925" s="172"/>
      <c r="C2925" s="414"/>
      <c r="D2925" s="168"/>
      <c r="E2925" s="258" t="str">
        <f>iferror(vlookup(C2925,'Master data'!$A$1:$C$29,3,0),"--")</f>
        <v>--</v>
      </c>
      <c r="F2925" s="258" t="str">
        <f>iferror(vlookup(C2925,'Master data'!$A$1:$C$29,2,0),"--")</f>
        <v>--</v>
      </c>
    </row>
    <row r="2926" ht="21.0" customHeight="1">
      <c r="A2926" s="165"/>
      <c r="B2926" s="172"/>
      <c r="C2926" s="414"/>
      <c r="D2926" s="168"/>
      <c r="E2926" s="258" t="str">
        <f>iferror(vlookup(C2926,'Master data'!$A$1:$C$29,3,0),"--")</f>
        <v>--</v>
      </c>
      <c r="F2926" s="258" t="str">
        <f>iferror(vlookup(C2926,'Master data'!$A$1:$C$29,2,0),"--")</f>
        <v>--</v>
      </c>
    </row>
    <row r="2927" ht="21.0" customHeight="1">
      <c r="A2927" s="165"/>
      <c r="B2927" s="172"/>
      <c r="C2927" s="414"/>
      <c r="D2927" s="168"/>
      <c r="E2927" s="258" t="str">
        <f>iferror(vlookup(C2927,'Master data'!$A$1:$C$29,3,0),"--")</f>
        <v>--</v>
      </c>
      <c r="F2927" s="258" t="str">
        <f>iferror(vlookup(C2927,'Master data'!$A$1:$C$29,2,0),"--")</f>
        <v>--</v>
      </c>
    </row>
    <row r="2928" ht="21.0" customHeight="1">
      <c r="A2928" s="165"/>
      <c r="B2928" s="172"/>
      <c r="C2928" s="414"/>
      <c r="D2928" s="168"/>
      <c r="E2928" s="258" t="str">
        <f>iferror(vlookup(C2928,'Master data'!$A$1:$C$29,3,0),"--")</f>
        <v>--</v>
      </c>
      <c r="F2928" s="258" t="str">
        <f>iferror(vlookup(C2928,'Master data'!$A$1:$C$29,2,0),"--")</f>
        <v>--</v>
      </c>
    </row>
    <row r="2929" ht="21.0" customHeight="1">
      <c r="A2929" s="165"/>
      <c r="B2929" s="172"/>
      <c r="C2929" s="414"/>
      <c r="D2929" s="168"/>
      <c r="E2929" s="258" t="str">
        <f>iferror(vlookup(C2929,'Master data'!$A$1:$C$29,3,0),"--")</f>
        <v>--</v>
      </c>
      <c r="F2929" s="258" t="str">
        <f>iferror(vlookup(C2929,'Master data'!$A$1:$C$29,2,0),"--")</f>
        <v>--</v>
      </c>
    </row>
    <row r="2930" ht="21.0" customHeight="1">
      <c r="A2930" s="165"/>
      <c r="B2930" s="172"/>
      <c r="C2930" s="414"/>
      <c r="D2930" s="168"/>
      <c r="E2930" s="258" t="str">
        <f>iferror(vlookup(C2930,'Master data'!$A$1:$C$29,3,0),"--")</f>
        <v>--</v>
      </c>
      <c r="F2930" s="258" t="str">
        <f>iferror(vlookup(C2930,'Master data'!$A$1:$C$29,2,0),"--")</f>
        <v>--</v>
      </c>
    </row>
    <row r="2931" ht="21.0" customHeight="1">
      <c r="A2931" s="165"/>
      <c r="B2931" s="172"/>
      <c r="C2931" s="414"/>
      <c r="D2931" s="168"/>
      <c r="E2931" s="258" t="str">
        <f>iferror(vlookup(C2931,'Master data'!$A$1:$C$29,3,0),"--")</f>
        <v>--</v>
      </c>
      <c r="F2931" s="258" t="str">
        <f>iferror(vlookup(C2931,'Master data'!$A$1:$C$29,2,0),"--")</f>
        <v>--</v>
      </c>
    </row>
    <row r="2932" ht="21.0" customHeight="1">
      <c r="A2932" s="165"/>
      <c r="B2932" s="172"/>
      <c r="C2932" s="414"/>
      <c r="D2932" s="168"/>
      <c r="E2932" s="258" t="str">
        <f>iferror(vlookup(C2932,'Master data'!$A$1:$C$29,3,0),"--")</f>
        <v>--</v>
      </c>
      <c r="F2932" s="258" t="str">
        <f>iferror(vlookup(C2932,'Master data'!$A$1:$C$29,2,0),"--")</f>
        <v>--</v>
      </c>
    </row>
    <row r="2933" ht="21.0" customHeight="1">
      <c r="A2933" s="165"/>
      <c r="B2933" s="172"/>
      <c r="C2933" s="414"/>
      <c r="D2933" s="168"/>
      <c r="E2933" s="258" t="str">
        <f>iferror(vlookup(C2933,'Master data'!$A$1:$C$29,3,0),"--")</f>
        <v>--</v>
      </c>
      <c r="F2933" s="258" t="str">
        <f>iferror(vlookup(C2933,'Master data'!$A$1:$C$29,2,0),"--")</f>
        <v>--</v>
      </c>
    </row>
    <row r="2934" ht="21.0" customHeight="1">
      <c r="A2934" s="165"/>
      <c r="B2934" s="172"/>
      <c r="C2934" s="414"/>
      <c r="D2934" s="168"/>
      <c r="E2934" s="258" t="str">
        <f>iferror(vlookup(C2934,'Master data'!$A$1:$C$29,3,0),"--")</f>
        <v>--</v>
      </c>
      <c r="F2934" s="258" t="str">
        <f>iferror(vlookup(C2934,'Master data'!$A$1:$C$29,2,0),"--")</f>
        <v>--</v>
      </c>
    </row>
    <row r="2935" ht="21.0" customHeight="1">
      <c r="A2935" s="165"/>
      <c r="B2935" s="172"/>
      <c r="C2935" s="414"/>
      <c r="D2935" s="168"/>
      <c r="E2935" s="258" t="str">
        <f>iferror(vlookup(C2935,'Master data'!$A$1:$C$29,3,0),"--")</f>
        <v>--</v>
      </c>
      <c r="F2935" s="258" t="str">
        <f>iferror(vlookup(C2935,'Master data'!$A$1:$C$29,2,0),"--")</f>
        <v>--</v>
      </c>
    </row>
    <row r="2936" ht="21.0" customHeight="1">
      <c r="A2936" s="165"/>
      <c r="B2936" s="172"/>
      <c r="C2936" s="414"/>
      <c r="D2936" s="168"/>
      <c r="E2936" s="258" t="str">
        <f>iferror(vlookup(C2936,'Master data'!$A$1:$C$29,3,0),"--")</f>
        <v>--</v>
      </c>
      <c r="F2936" s="258" t="str">
        <f>iferror(vlookup(C2936,'Master data'!$A$1:$C$29,2,0),"--")</f>
        <v>--</v>
      </c>
    </row>
    <row r="2937" ht="21.0" customHeight="1">
      <c r="A2937" s="165"/>
      <c r="B2937" s="172"/>
      <c r="C2937" s="414"/>
      <c r="D2937" s="168"/>
      <c r="E2937" s="258" t="str">
        <f>iferror(vlookup(C2937,'Master data'!$A$1:$C$29,3,0),"--")</f>
        <v>--</v>
      </c>
      <c r="F2937" s="258" t="str">
        <f>iferror(vlookup(C2937,'Master data'!$A$1:$C$29,2,0),"--")</f>
        <v>--</v>
      </c>
    </row>
    <row r="2938" ht="21.0" customHeight="1">
      <c r="A2938" s="165"/>
      <c r="B2938" s="172"/>
      <c r="C2938" s="414"/>
      <c r="D2938" s="168"/>
      <c r="E2938" s="258" t="str">
        <f>iferror(vlookup(C2938,'Master data'!$A$1:$C$29,3,0),"--")</f>
        <v>--</v>
      </c>
      <c r="F2938" s="258" t="str">
        <f>iferror(vlookup(C2938,'Master data'!$A$1:$C$29,2,0),"--")</f>
        <v>--</v>
      </c>
    </row>
    <row r="2939" ht="21.0" customHeight="1">
      <c r="A2939" s="165"/>
      <c r="B2939" s="172"/>
      <c r="C2939" s="414"/>
      <c r="D2939" s="168"/>
      <c r="E2939" s="258" t="str">
        <f>iferror(vlookup(C2939,'Master data'!$A$1:$C$29,3,0),"--")</f>
        <v>--</v>
      </c>
      <c r="F2939" s="258" t="str">
        <f>iferror(vlookup(C2939,'Master data'!$A$1:$C$29,2,0),"--")</f>
        <v>--</v>
      </c>
    </row>
    <row r="2940" ht="21.0" customHeight="1">
      <c r="A2940" s="165"/>
      <c r="B2940" s="172"/>
      <c r="C2940" s="414"/>
      <c r="D2940" s="168"/>
      <c r="E2940" s="258" t="str">
        <f>iferror(vlookup(C2940,'Master data'!$A$1:$C$29,3,0),"--")</f>
        <v>--</v>
      </c>
      <c r="F2940" s="258" t="str">
        <f>iferror(vlookup(C2940,'Master data'!$A$1:$C$29,2,0),"--")</f>
        <v>--</v>
      </c>
    </row>
    <row r="2941" ht="21.0" customHeight="1">
      <c r="A2941" s="165"/>
      <c r="B2941" s="172"/>
      <c r="C2941" s="414"/>
      <c r="D2941" s="168"/>
      <c r="E2941" s="258" t="str">
        <f>iferror(vlookup(C2941,'Master data'!$A$1:$C$29,3,0),"--")</f>
        <v>--</v>
      </c>
      <c r="F2941" s="258" t="str">
        <f>iferror(vlookup(C2941,'Master data'!$A$1:$C$29,2,0),"--")</f>
        <v>--</v>
      </c>
    </row>
    <row r="2942" ht="21.0" customHeight="1">
      <c r="A2942" s="165"/>
      <c r="B2942" s="172"/>
      <c r="C2942" s="414"/>
      <c r="D2942" s="168"/>
      <c r="E2942" s="258" t="str">
        <f>iferror(vlookup(C2942,'Master data'!$A$1:$C$29,3,0),"--")</f>
        <v>--</v>
      </c>
      <c r="F2942" s="258" t="str">
        <f>iferror(vlookup(C2942,'Master data'!$A$1:$C$29,2,0),"--")</f>
        <v>--</v>
      </c>
    </row>
    <row r="2943" ht="21.0" customHeight="1">
      <c r="A2943" s="165"/>
      <c r="B2943" s="172"/>
      <c r="C2943" s="414"/>
      <c r="D2943" s="168"/>
      <c r="E2943" s="258" t="str">
        <f>iferror(vlookup(C2943,'Master data'!$A$1:$C$29,3,0),"--")</f>
        <v>--</v>
      </c>
      <c r="F2943" s="258" t="str">
        <f>iferror(vlookup(C2943,'Master data'!$A$1:$C$29,2,0),"--")</f>
        <v>--</v>
      </c>
    </row>
    <row r="2944" ht="21.0" customHeight="1">
      <c r="A2944" s="165"/>
      <c r="B2944" s="172"/>
      <c r="C2944" s="414"/>
      <c r="D2944" s="168"/>
      <c r="E2944" s="258" t="str">
        <f>iferror(vlookup(C2944,'Master data'!$A$1:$C$29,3,0),"--")</f>
        <v>--</v>
      </c>
      <c r="F2944" s="258" t="str">
        <f>iferror(vlookup(C2944,'Master data'!$A$1:$C$29,2,0),"--")</f>
        <v>--</v>
      </c>
    </row>
    <row r="2945" ht="21.0" customHeight="1">
      <c r="A2945" s="165"/>
      <c r="B2945" s="172"/>
      <c r="C2945" s="414"/>
      <c r="D2945" s="168"/>
      <c r="E2945" s="258" t="str">
        <f>iferror(vlookup(C2945,'Master data'!$A$1:$C$29,3,0),"--")</f>
        <v>--</v>
      </c>
      <c r="F2945" s="258" t="str">
        <f>iferror(vlookup(C2945,'Master data'!$A$1:$C$29,2,0),"--")</f>
        <v>--</v>
      </c>
    </row>
    <row r="2946" ht="21.0" customHeight="1">
      <c r="A2946" s="165"/>
      <c r="B2946" s="172"/>
      <c r="C2946" s="414"/>
      <c r="D2946" s="168"/>
      <c r="E2946" s="258" t="str">
        <f>iferror(vlookup(C2946,'Master data'!$A$1:$C$29,3,0),"--")</f>
        <v>--</v>
      </c>
      <c r="F2946" s="258" t="str">
        <f>iferror(vlookup(C2946,'Master data'!$A$1:$C$29,2,0),"--")</f>
        <v>--</v>
      </c>
    </row>
    <row r="2947" ht="21.0" customHeight="1">
      <c r="A2947" s="165"/>
      <c r="B2947" s="172"/>
      <c r="C2947" s="414"/>
      <c r="D2947" s="168"/>
      <c r="E2947" s="258" t="str">
        <f>iferror(vlookup(C2947,'Master data'!$A$1:$C$29,3,0),"--")</f>
        <v>--</v>
      </c>
      <c r="F2947" s="258" t="str">
        <f>iferror(vlookup(C2947,'Master data'!$A$1:$C$29,2,0),"--")</f>
        <v>--</v>
      </c>
    </row>
    <row r="2948" ht="21.0" customHeight="1">
      <c r="A2948" s="165"/>
      <c r="B2948" s="172"/>
      <c r="C2948" s="414"/>
      <c r="D2948" s="168"/>
      <c r="E2948" s="258" t="str">
        <f>iferror(vlookup(C2948,'Master data'!$A$1:$C$29,3,0),"--")</f>
        <v>--</v>
      </c>
      <c r="F2948" s="258" t="str">
        <f>iferror(vlookup(C2948,'Master data'!$A$1:$C$29,2,0),"--")</f>
        <v>--</v>
      </c>
    </row>
    <row r="2949" ht="21.0" customHeight="1">
      <c r="A2949" s="165"/>
      <c r="B2949" s="172"/>
      <c r="C2949" s="414"/>
      <c r="D2949" s="168"/>
      <c r="E2949" s="258" t="str">
        <f>iferror(vlookup(C2949,'Master data'!$A$1:$C$29,3,0),"--")</f>
        <v>--</v>
      </c>
      <c r="F2949" s="258" t="str">
        <f>iferror(vlookup(C2949,'Master data'!$A$1:$C$29,2,0),"--")</f>
        <v>--</v>
      </c>
    </row>
    <row r="2950" ht="21.0" customHeight="1">
      <c r="A2950" s="165"/>
      <c r="B2950" s="172"/>
      <c r="C2950" s="414"/>
      <c r="D2950" s="168"/>
      <c r="E2950" s="258" t="str">
        <f>iferror(vlookup(C2950,'Master data'!$A$1:$C$29,3,0),"--")</f>
        <v>--</v>
      </c>
      <c r="F2950" s="258" t="str">
        <f>iferror(vlookup(C2950,'Master data'!$A$1:$C$29,2,0),"--")</f>
        <v>--</v>
      </c>
    </row>
    <row r="2951" ht="21.0" customHeight="1">
      <c r="A2951" s="165"/>
      <c r="B2951" s="172"/>
      <c r="C2951" s="414"/>
      <c r="D2951" s="168"/>
      <c r="E2951" s="258" t="str">
        <f>iferror(vlookup(C2951,'Master data'!$A$1:$C$29,3,0),"--")</f>
        <v>--</v>
      </c>
      <c r="F2951" s="258" t="str">
        <f>iferror(vlookup(C2951,'Master data'!$A$1:$C$29,2,0),"--")</f>
        <v>--</v>
      </c>
    </row>
    <row r="2952" ht="21.0" customHeight="1">
      <c r="A2952" s="165"/>
      <c r="B2952" s="172"/>
      <c r="C2952" s="414"/>
      <c r="D2952" s="168"/>
      <c r="E2952" s="258" t="str">
        <f>iferror(vlookup(C2952,'Master data'!$A$1:$C$29,3,0),"--")</f>
        <v>--</v>
      </c>
      <c r="F2952" s="258" t="str">
        <f>iferror(vlookup(C2952,'Master data'!$A$1:$C$29,2,0),"--")</f>
        <v>--</v>
      </c>
    </row>
    <row r="2953" ht="21.0" customHeight="1">
      <c r="A2953" s="165"/>
      <c r="B2953" s="172"/>
      <c r="C2953" s="414"/>
      <c r="D2953" s="168"/>
      <c r="E2953" s="258" t="str">
        <f>iferror(vlookup(C2953,'Master data'!$A$1:$C$29,3,0),"--")</f>
        <v>--</v>
      </c>
      <c r="F2953" s="258" t="str">
        <f>iferror(vlookup(C2953,'Master data'!$A$1:$C$29,2,0),"--")</f>
        <v>--</v>
      </c>
    </row>
    <row r="2954" ht="21.0" customHeight="1">
      <c r="A2954" s="165"/>
      <c r="B2954" s="172"/>
      <c r="C2954" s="414"/>
      <c r="D2954" s="168"/>
      <c r="E2954" s="258" t="str">
        <f>iferror(vlookup(C2954,'Master data'!$A$1:$C$29,3,0),"--")</f>
        <v>--</v>
      </c>
      <c r="F2954" s="258" t="str">
        <f>iferror(vlookup(C2954,'Master data'!$A$1:$C$29,2,0),"--")</f>
        <v>--</v>
      </c>
    </row>
    <row r="2955" ht="21.0" customHeight="1">
      <c r="A2955" s="165"/>
      <c r="B2955" s="172"/>
      <c r="C2955" s="414"/>
      <c r="D2955" s="168"/>
      <c r="E2955" s="258" t="str">
        <f>iferror(vlookup(C2955,'Master data'!$A$1:$C$29,3,0),"--")</f>
        <v>--</v>
      </c>
      <c r="F2955" s="258" t="str">
        <f>iferror(vlookup(C2955,'Master data'!$A$1:$C$29,2,0),"--")</f>
        <v>--</v>
      </c>
    </row>
    <row r="2956" ht="21.0" customHeight="1">
      <c r="A2956" s="165"/>
      <c r="B2956" s="172"/>
      <c r="C2956" s="414"/>
      <c r="D2956" s="168"/>
      <c r="E2956" s="258" t="str">
        <f>iferror(vlookup(C2956,'Master data'!$A$1:$C$29,3,0),"--")</f>
        <v>--</v>
      </c>
      <c r="F2956" s="258" t="str">
        <f>iferror(vlookup(C2956,'Master data'!$A$1:$C$29,2,0),"--")</f>
        <v>--</v>
      </c>
    </row>
    <row r="2957" ht="21.0" customHeight="1">
      <c r="A2957" s="165"/>
      <c r="B2957" s="172"/>
      <c r="C2957" s="414"/>
      <c r="D2957" s="168"/>
      <c r="E2957" s="258" t="str">
        <f>iferror(vlookup(C2957,'Master data'!$A$1:$C$29,3,0),"--")</f>
        <v>--</v>
      </c>
      <c r="F2957" s="258" t="str">
        <f>iferror(vlookup(C2957,'Master data'!$A$1:$C$29,2,0),"--")</f>
        <v>--</v>
      </c>
    </row>
    <row r="2958" ht="21.0" customHeight="1">
      <c r="A2958" s="165"/>
      <c r="B2958" s="172"/>
      <c r="C2958" s="414"/>
      <c r="D2958" s="168"/>
      <c r="E2958" s="258" t="str">
        <f>iferror(vlookup(C2958,'Master data'!$A$1:$C$29,3,0),"--")</f>
        <v>--</v>
      </c>
      <c r="F2958" s="258" t="str">
        <f>iferror(vlookup(C2958,'Master data'!$A$1:$C$29,2,0),"--")</f>
        <v>--</v>
      </c>
    </row>
    <row r="2959" ht="21.0" customHeight="1">
      <c r="A2959" s="165"/>
      <c r="B2959" s="172"/>
      <c r="C2959" s="414"/>
      <c r="D2959" s="168"/>
      <c r="E2959" s="258" t="str">
        <f>iferror(vlookup(C2959,'Master data'!$A$1:$C$29,3,0),"--")</f>
        <v>--</v>
      </c>
      <c r="F2959" s="258" t="str">
        <f>iferror(vlookup(C2959,'Master data'!$A$1:$C$29,2,0),"--")</f>
        <v>--</v>
      </c>
    </row>
    <row r="2960" ht="21.0" customHeight="1">
      <c r="A2960" s="165"/>
      <c r="B2960" s="172"/>
      <c r="C2960" s="414"/>
      <c r="D2960" s="168"/>
      <c r="E2960" s="258" t="str">
        <f>iferror(vlookup(C2960,'Master data'!$A$1:$C$29,3,0),"--")</f>
        <v>--</v>
      </c>
      <c r="F2960" s="258" t="str">
        <f>iferror(vlookup(C2960,'Master data'!$A$1:$C$29,2,0),"--")</f>
        <v>--</v>
      </c>
    </row>
    <row r="2961" ht="21.0" customHeight="1">
      <c r="A2961" s="165"/>
      <c r="B2961" s="172"/>
      <c r="C2961" s="414"/>
      <c r="D2961" s="168"/>
      <c r="E2961" s="258" t="str">
        <f>iferror(vlookup(C2961,'Master data'!$A$1:$C$29,3,0),"--")</f>
        <v>--</v>
      </c>
      <c r="F2961" s="258" t="str">
        <f>iferror(vlookup(C2961,'Master data'!$A$1:$C$29,2,0),"--")</f>
        <v>--</v>
      </c>
    </row>
    <row r="2962" ht="21.0" customHeight="1">
      <c r="A2962" s="165"/>
      <c r="B2962" s="172"/>
      <c r="C2962" s="414"/>
      <c r="D2962" s="168"/>
      <c r="E2962" s="258" t="str">
        <f>iferror(vlookup(C2962,'Master data'!$A$1:$C$29,3,0),"--")</f>
        <v>--</v>
      </c>
      <c r="F2962" s="258" t="str">
        <f>iferror(vlookup(C2962,'Master data'!$A$1:$C$29,2,0),"--")</f>
        <v>--</v>
      </c>
    </row>
    <row r="2963" ht="21.0" customHeight="1">
      <c r="A2963" s="165"/>
      <c r="B2963" s="172"/>
      <c r="C2963" s="414"/>
      <c r="D2963" s="168"/>
      <c r="E2963" s="258" t="str">
        <f>iferror(vlookup(C2963,'Master data'!$A$1:$C$29,3,0),"--")</f>
        <v>--</v>
      </c>
      <c r="F2963" s="258" t="str">
        <f>iferror(vlookup(C2963,'Master data'!$A$1:$C$29,2,0),"--")</f>
        <v>--</v>
      </c>
    </row>
    <row r="2964" ht="21.0" customHeight="1">
      <c r="A2964" s="165"/>
      <c r="B2964" s="172"/>
      <c r="C2964" s="414"/>
      <c r="D2964" s="168"/>
      <c r="E2964" s="258" t="str">
        <f>iferror(vlookup(C2964,'Master data'!$A$1:$C$29,3,0),"--")</f>
        <v>--</v>
      </c>
      <c r="F2964" s="258" t="str">
        <f>iferror(vlookup(C2964,'Master data'!$A$1:$C$29,2,0),"--")</f>
        <v>--</v>
      </c>
    </row>
    <row r="2965" ht="21.0" customHeight="1">
      <c r="A2965" s="165"/>
      <c r="B2965" s="172"/>
      <c r="C2965" s="414"/>
      <c r="D2965" s="168"/>
      <c r="E2965" s="258" t="str">
        <f>iferror(vlookup(C2965,'Master data'!$A$1:$C$29,3,0),"--")</f>
        <v>--</v>
      </c>
      <c r="F2965" s="258" t="str">
        <f>iferror(vlookup(C2965,'Master data'!$A$1:$C$29,2,0),"--")</f>
        <v>--</v>
      </c>
    </row>
    <row r="2966" ht="21.0" customHeight="1">
      <c r="A2966" s="165"/>
      <c r="B2966" s="172"/>
      <c r="C2966" s="414"/>
      <c r="D2966" s="168"/>
      <c r="E2966" s="258" t="str">
        <f>iferror(vlookup(C2966,'Master data'!$A$1:$C$29,3,0),"--")</f>
        <v>--</v>
      </c>
      <c r="F2966" s="258" t="str">
        <f>iferror(vlookup(C2966,'Master data'!$A$1:$C$29,2,0),"--")</f>
        <v>--</v>
      </c>
    </row>
    <row r="2967" ht="21.0" customHeight="1">
      <c r="A2967" s="165"/>
      <c r="B2967" s="172"/>
      <c r="C2967" s="414"/>
      <c r="D2967" s="168"/>
      <c r="E2967" s="258" t="str">
        <f>iferror(vlookup(C2967,'Master data'!$A$1:$C$29,3,0),"--")</f>
        <v>--</v>
      </c>
      <c r="F2967" s="258" t="str">
        <f>iferror(vlookup(C2967,'Master data'!$A$1:$C$29,2,0),"--")</f>
        <v>--</v>
      </c>
    </row>
    <row r="2968" ht="21.0" customHeight="1">
      <c r="A2968" s="165"/>
      <c r="B2968" s="172"/>
      <c r="C2968" s="414"/>
      <c r="D2968" s="168"/>
      <c r="E2968" s="258" t="str">
        <f>iferror(vlookup(C2968,'Master data'!$A$1:$C$29,3,0),"--")</f>
        <v>--</v>
      </c>
      <c r="F2968" s="258" t="str">
        <f>iferror(vlookup(C2968,'Master data'!$A$1:$C$29,2,0),"--")</f>
        <v>--</v>
      </c>
    </row>
    <row r="2969" ht="21.0" customHeight="1">
      <c r="A2969" s="165"/>
      <c r="B2969" s="172"/>
      <c r="C2969" s="414"/>
      <c r="D2969" s="168"/>
      <c r="E2969" s="258" t="str">
        <f>iferror(vlookup(C2969,'Master data'!$A$1:$C$29,3,0),"--")</f>
        <v>--</v>
      </c>
      <c r="F2969" s="258" t="str">
        <f>iferror(vlookup(C2969,'Master data'!$A$1:$C$29,2,0),"--")</f>
        <v>--</v>
      </c>
    </row>
    <row r="2970" ht="21.0" customHeight="1">
      <c r="A2970" s="165"/>
      <c r="B2970" s="172"/>
      <c r="C2970" s="414"/>
      <c r="D2970" s="168"/>
      <c r="E2970" s="258" t="str">
        <f>iferror(vlookup(C2970,'Master data'!$A$1:$C$29,3,0),"--")</f>
        <v>--</v>
      </c>
      <c r="F2970" s="258" t="str">
        <f>iferror(vlookup(C2970,'Master data'!$A$1:$C$29,2,0),"--")</f>
        <v>--</v>
      </c>
    </row>
    <row r="2971" ht="21.0" customHeight="1">
      <c r="A2971" s="165"/>
      <c r="B2971" s="172"/>
      <c r="C2971" s="414"/>
      <c r="D2971" s="168"/>
      <c r="E2971" s="258" t="str">
        <f>iferror(vlookup(C2971,'Master data'!$A$1:$C$29,3,0),"--")</f>
        <v>--</v>
      </c>
      <c r="F2971" s="258" t="str">
        <f>iferror(vlookup(C2971,'Master data'!$A$1:$C$29,2,0),"--")</f>
        <v>--</v>
      </c>
    </row>
    <row r="2972" ht="21.0" customHeight="1">
      <c r="A2972" s="165"/>
      <c r="B2972" s="172"/>
      <c r="C2972" s="414"/>
      <c r="D2972" s="168"/>
      <c r="E2972" s="258" t="str">
        <f>iferror(vlookup(C2972,'Master data'!$A$1:$C$29,3,0),"--")</f>
        <v>--</v>
      </c>
      <c r="F2972" s="258" t="str">
        <f>iferror(vlookup(C2972,'Master data'!$A$1:$C$29,2,0),"--")</f>
        <v>--</v>
      </c>
    </row>
    <row r="2973" ht="21.0" customHeight="1">
      <c r="A2973" s="165"/>
      <c r="B2973" s="172"/>
      <c r="C2973" s="414"/>
      <c r="D2973" s="168"/>
      <c r="E2973" s="258" t="str">
        <f>iferror(vlookup(C2973,'Master data'!$A$1:$C$29,3,0),"--")</f>
        <v>--</v>
      </c>
      <c r="F2973" s="258" t="str">
        <f>iferror(vlookup(C2973,'Master data'!$A$1:$C$29,2,0),"--")</f>
        <v>--</v>
      </c>
    </row>
    <row r="2974" ht="21.0" customHeight="1">
      <c r="A2974" s="165"/>
      <c r="B2974" s="172"/>
      <c r="C2974" s="414"/>
      <c r="D2974" s="168"/>
      <c r="E2974" s="258" t="str">
        <f>iferror(vlookup(C2974,'Master data'!$A$1:$C$29,3,0),"--")</f>
        <v>--</v>
      </c>
      <c r="F2974" s="258" t="str">
        <f>iferror(vlookup(C2974,'Master data'!$A$1:$C$29,2,0),"--")</f>
        <v>--</v>
      </c>
    </row>
    <row r="2975" ht="21.0" customHeight="1">
      <c r="A2975" s="165"/>
      <c r="B2975" s="172"/>
      <c r="C2975" s="414"/>
      <c r="D2975" s="168"/>
      <c r="E2975" s="258" t="str">
        <f>iferror(vlookup(C2975,'Master data'!$A$1:$C$29,3,0),"--")</f>
        <v>--</v>
      </c>
      <c r="F2975" s="258" t="str">
        <f>iferror(vlookup(C2975,'Master data'!$A$1:$C$29,2,0),"--")</f>
        <v>--</v>
      </c>
    </row>
    <row r="2976" ht="21.0" customHeight="1">
      <c r="A2976" s="165"/>
      <c r="B2976" s="172"/>
      <c r="C2976" s="414"/>
      <c r="D2976" s="168"/>
      <c r="E2976" s="258" t="str">
        <f>iferror(vlookup(C2976,'Master data'!$A$1:$C$29,3,0),"--")</f>
        <v>--</v>
      </c>
      <c r="F2976" s="258" t="str">
        <f>iferror(vlookup(C2976,'Master data'!$A$1:$C$29,2,0),"--")</f>
        <v>--</v>
      </c>
    </row>
    <row r="2977" ht="21.0" customHeight="1">
      <c r="A2977" s="165"/>
      <c r="B2977" s="172"/>
      <c r="C2977" s="414"/>
      <c r="D2977" s="168"/>
      <c r="E2977" s="258" t="str">
        <f>iferror(vlookup(C2977,'Master data'!$A$1:$C$29,3,0),"--")</f>
        <v>--</v>
      </c>
      <c r="F2977" s="258" t="str">
        <f>iferror(vlookup(C2977,'Master data'!$A$1:$C$29,2,0),"--")</f>
        <v>--</v>
      </c>
    </row>
    <row r="2978" ht="21.0" customHeight="1">
      <c r="A2978" s="165"/>
      <c r="B2978" s="172"/>
      <c r="C2978" s="414"/>
      <c r="D2978" s="168"/>
      <c r="E2978" s="258" t="str">
        <f>iferror(vlookup(C2978,'Master data'!$A$1:$C$29,3,0),"--")</f>
        <v>--</v>
      </c>
      <c r="F2978" s="258" t="str">
        <f>iferror(vlookup(C2978,'Master data'!$A$1:$C$29,2,0),"--")</f>
        <v>--</v>
      </c>
    </row>
    <row r="2979" ht="21.0" customHeight="1">
      <c r="A2979" s="165"/>
      <c r="B2979" s="172"/>
      <c r="C2979" s="414"/>
      <c r="D2979" s="168"/>
      <c r="E2979" s="258" t="str">
        <f>iferror(vlookup(C2979,'Master data'!$A$1:$C$29,3,0),"--")</f>
        <v>--</v>
      </c>
      <c r="F2979" s="258" t="str">
        <f>iferror(vlookup(C2979,'Master data'!$A$1:$C$29,2,0),"--")</f>
        <v>--</v>
      </c>
    </row>
    <row r="2980" ht="21.0" customHeight="1">
      <c r="A2980" s="165"/>
      <c r="B2980" s="172"/>
      <c r="C2980" s="414"/>
      <c r="D2980" s="168"/>
      <c r="E2980" s="258" t="str">
        <f>iferror(vlookup(C2980,'Master data'!$A$1:$C$29,3,0),"--")</f>
        <v>--</v>
      </c>
      <c r="F2980" s="258" t="str">
        <f>iferror(vlookup(C2980,'Master data'!$A$1:$C$29,2,0),"--")</f>
        <v>--</v>
      </c>
    </row>
    <row r="2981" ht="21.0" customHeight="1">
      <c r="A2981" s="165"/>
      <c r="B2981" s="172"/>
      <c r="C2981" s="414"/>
      <c r="D2981" s="168"/>
      <c r="E2981" s="258" t="str">
        <f>iferror(vlookup(C2981,'Master data'!$A$1:$C$29,3,0),"--")</f>
        <v>--</v>
      </c>
      <c r="F2981" s="258" t="str">
        <f>iferror(vlookup(C2981,'Master data'!$A$1:$C$29,2,0),"--")</f>
        <v>--</v>
      </c>
    </row>
    <row r="2982" ht="21.0" customHeight="1">
      <c r="A2982" s="165"/>
      <c r="B2982" s="172"/>
      <c r="C2982" s="414"/>
      <c r="D2982" s="168"/>
      <c r="E2982" s="258" t="str">
        <f>iferror(vlookup(C2982,'Master data'!$A$1:$C$29,3,0),"--")</f>
        <v>--</v>
      </c>
      <c r="F2982" s="258" t="str">
        <f>iferror(vlookup(C2982,'Master data'!$A$1:$C$29,2,0),"--")</f>
        <v>--</v>
      </c>
    </row>
    <row r="2983" ht="21.0" customHeight="1">
      <c r="A2983" s="165"/>
      <c r="B2983" s="172"/>
      <c r="C2983" s="414"/>
      <c r="D2983" s="168"/>
      <c r="E2983" s="258" t="str">
        <f>iferror(vlookup(C2983,'Master data'!$A$1:$C$29,3,0),"--")</f>
        <v>--</v>
      </c>
      <c r="F2983" s="258" t="str">
        <f>iferror(vlookup(C2983,'Master data'!$A$1:$C$29,2,0),"--")</f>
        <v>--</v>
      </c>
    </row>
    <row r="2984" ht="21.0" customHeight="1">
      <c r="A2984" s="165"/>
      <c r="B2984" s="172"/>
      <c r="C2984" s="414"/>
      <c r="D2984" s="168"/>
      <c r="E2984" s="258" t="str">
        <f>iferror(vlookup(C2984,'Master data'!$A$1:$C$29,3,0),"--")</f>
        <v>--</v>
      </c>
      <c r="F2984" s="258" t="str">
        <f>iferror(vlookup(C2984,'Master data'!$A$1:$C$29,2,0),"--")</f>
        <v>--</v>
      </c>
    </row>
    <row r="2985" ht="21.0" customHeight="1">
      <c r="A2985" s="165"/>
      <c r="B2985" s="172"/>
      <c r="C2985" s="414"/>
      <c r="D2985" s="168"/>
      <c r="E2985" s="258" t="str">
        <f>iferror(vlookup(C2985,'Master data'!$A$1:$C$29,3,0),"--")</f>
        <v>--</v>
      </c>
      <c r="F2985" s="258" t="str">
        <f>iferror(vlookup(C2985,'Master data'!$A$1:$C$29,2,0),"--")</f>
        <v>--</v>
      </c>
    </row>
    <row r="2986" ht="21.0" customHeight="1">
      <c r="A2986" s="165"/>
      <c r="B2986" s="172"/>
      <c r="C2986" s="414"/>
      <c r="D2986" s="168"/>
      <c r="E2986" s="258" t="str">
        <f>iferror(vlookup(C2986,'Master data'!$A$1:$C$29,3,0),"--")</f>
        <v>--</v>
      </c>
      <c r="F2986" s="258" t="str">
        <f>iferror(vlookup(C2986,'Master data'!$A$1:$C$29,2,0),"--")</f>
        <v>--</v>
      </c>
    </row>
    <row r="2987" ht="21.0" customHeight="1">
      <c r="A2987" s="165"/>
      <c r="B2987" s="172"/>
      <c r="C2987" s="414"/>
      <c r="D2987" s="168"/>
      <c r="E2987" s="258" t="str">
        <f>iferror(vlookup(C2987,'Master data'!$A$1:$C$29,3,0),"--")</f>
        <v>--</v>
      </c>
      <c r="F2987" s="258" t="str">
        <f>iferror(vlookup(C2987,'Master data'!$A$1:$C$29,2,0),"--")</f>
        <v>--</v>
      </c>
    </row>
    <row r="2988" ht="21.0" customHeight="1">
      <c r="A2988" s="165"/>
      <c r="B2988" s="172"/>
      <c r="C2988" s="414"/>
      <c r="D2988" s="168"/>
      <c r="E2988" s="258" t="str">
        <f>iferror(vlookup(C2988,'Master data'!$A$1:$C$29,3,0),"--")</f>
        <v>--</v>
      </c>
      <c r="F2988" s="258" t="str">
        <f>iferror(vlookup(C2988,'Master data'!$A$1:$C$29,2,0),"--")</f>
        <v>--</v>
      </c>
    </row>
    <row r="2989" ht="21.0" customHeight="1">
      <c r="A2989" s="165"/>
      <c r="B2989" s="172"/>
      <c r="C2989" s="414"/>
      <c r="D2989" s="168"/>
      <c r="E2989" s="258" t="str">
        <f>iferror(vlookup(C2989,'Master data'!$A$1:$C$29,3,0),"--")</f>
        <v>--</v>
      </c>
      <c r="F2989" s="258" t="str">
        <f>iferror(vlookup(C2989,'Master data'!$A$1:$C$29,2,0),"--")</f>
        <v>--</v>
      </c>
    </row>
    <row r="2990" ht="21.0" customHeight="1">
      <c r="A2990" s="165"/>
      <c r="B2990" s="172"/>
      <c r="C2990" s="414"/>
      <c r="D2990" s="168"/>
      <c r="E2990" s="258" t="str">
        <f>iferror(vlookup(C2990,'Master data'!$A$1:$C$29,3,0),"--")</f>
        <v>--</v>
      </c>
      <c r="F2990" s="258" t="str">
        <f>iferror(vlookup(C2990,'Master data'!$A$1:$C$29,2,0),"--")</f>
        <v>--</v>
      </c>
    </row>
    <row r="2991" ht="21.0" customHeight="1">
      <c r="A2991" s="165"/>
      <c r="B2991" s="172"/>
      <c r="C2991" s="414"/>
      <c r="D2991" s="168"/>
      <c r="E2991" s="258" t="str">
        <f>iferror(vlookup(C2991,'Master data'!$A$1:$C$29,3,0),"--")</f>
        <v>--</v>
      </c>
      <c r="F2991" s="258" t="str">
        <f>iferror(vlookup(C2991,'Master data'!$A$1:$C$29,2,0),"--")</f>
        <v>--</v>
      </c>
    </row>
    <row r="2992" ht="21.0" customHeight="1">
      <c r="A2992" s="165"/>
      <c r="B2992" s="172"/>
      <c r="C2992" s="414"/>
      <c r="D2992" s="168"/>
      <c r="E2992" s="258" t="str">
        <f>iferror(vlookup(C2992,'Master data'!$A$1:$C$29,3,0),"--")</f>
        <v>--</v>
      </c>
      <c r="F2992" s="258" t="str">
        <f>iferror(vlookup(C2992,'Master data'!$A$1:$C$29,2,0),"--")</f>
        <v>--</v>
      </c>
    </row>
    <row r="2993" ht="21.0" customHeight="1">
      <c r="A2993" s="165"/>
      <c r="B2993" s="172"/>
      <c r="C2993" s="414"/>
      <c r="D2993" s="168"/>
      <c r="E2993" s="258" t="str">
        <f>iferror(vlookup(C2993,'Master data'!$A$1:$C$29,3,0),"--")</f>
        <v>--</v>
      </c>
      <c r="F2993" s="258" t="str">
        <f>iferror(vlookup(C2993,'Master data'!$A$1:$C$29,2,0),"--")</f>
        <v>--</v>
      </c>
    </row>
    <row r="2994" ht="21.0" customHeight="1">
      <c r="A2994" s="165"/>
      <c r="B2994" s="172"/>
      <c r="C2994" s="414"/>
      <c r="D2994" s="168"/>
      <c r="E2994" s="258" t="str">
        <f>iferror(vlookup(C2994,'Master data'!$A$1:$C$29,3,0),"--")</f>
        <v>--</v>
      </c>
      <c r="F2994" s="258" t="str">
        <f>iferror(vlookup(C2994,'Master data'!$A$1:$C$29,2,0),"--")</f>
        <v>--</v>
      </c>
    </row>
    <row r="2995" ht="21.0" customHeight="1">
      <c r="A2995" s="165"/>
      <c r="B2995" s="172"/>
      <c r="C2995" s="414"/>
      <c r="D2995" s="168"/>
      <c r="E2995" s="258" t="str">
        <f>iferror(vlookup(C2995,'Master data'!$A$1:$C$29,3,0),"--")</f>
        <v>--</v>
      </c>
      <c r="F2995" s="258" t="str">
        <f>iferror(vlookup(C2995,'Master data'!$A$1:$C$29,2,0),"--")</f>
        <v>--</v>
      </c>
    </row>
    <row r="2996" ht="21.0" customHeight="1">
      <c r="A2996" s="165"/>
      <c r="B2996" s="172"/>
      <c r="C2996" s="414"/>
      <c r="D2996" s="168"/>
      <c r="E2996" s="258" t="str">
        <f>iferror(vlookup(C2996,'Master data'!$A$1:$C$29,3,0),"--")</f>
        <v>--</v>
      </c>
      <c r="F2996" s="258" t="str">
        <f>iferror(vlookup(C2996,'Master data'!$A$1:$C$29,2,0),"--")</f>
        <v>--</v>
      </c>
    </row>
    <row r="2997" ht="21.0" customHeight="1">
      <c r="A2997" s="165"/>
      <c r="B2997" s="172"/>
      <c r="C2997" s="414"/>
      <c r="D2997" s="168"/>
      <c r="E2997" s="258" t="str">
        <f>iferror(vlookup(C2997,'Master data'!$A$1:$C$29,3,0),"--")</f>
        <v>--</v>
      </c>
      <c r="F2997" s="258" t="str">
        <f>iferror(vlookup(C2997,'Master data'!$A$1:$C$29,2,0),"--")</f>
        <v>--</v>
      </c>
    </row>
    <row r="2998" ht="21.0" customHeight="1">
      <c r="A2998" s="165"/>
      <c r="B2998" s="172"/>
      <c r="C2998" s="414"/>
      <c r="D2998" s="168"/>
      <c r="E2998" s="258" t="str">
        <f>iferror(vlookup(C2998,'Master data'!$A$1:$C$29,3,0),"--")</f>
        <v>--</v>
      </c>
      <c r="F2998" s="258" t="str">
        <f>iferror(vlookup(C2998,'Master data'!$A$1:$C$29,2,0),"--")</f>
        <v>--</v>
      </c>
    </row>
    <row r="2999" ht="21.0" customHeight="1">
      <c r="A2999" s="165"/>
      <c r="B2999" s="172"/>
      <c r="C2999" s="414"/>
      <c r="D2999" s="168"/>
      <c r="E2999" s="258" t="str">
        <f>iferror(vlookup(C2999,'Master data'!$A$1:$C$29,3,0),"--")</f>
        <v>--</v>
      </c>
      <c r="F2999" s="258" t="str">
        <f>iferror(vlookup(C2999,'Master data'!$A$1:$C$29,2,0),"--")</f>
        <v>--</v>
      </c>
    </row>
    <row r="3000" ht="21.0" customHeight="1">
      <c r="A3000" s="165"/>
      <c r="B3000" s="172"/>
      <c r="C3000" s="414"/>
      <c r="D3000" s="168"/>
      <c r="E3000" s="258" t="str">
        <f>iferror(vlookup(C3000,'Master data'!$A$1:$C$29,3,0),"--")</f>
        <v>--</v>
      </c>
      <c r="F3000" s="258" t="str">
        <f>iferror(vlookup(C3000,'Master data'!$A$1:$C$29,2,0),"--")</f>
        <v>--</v>
      </c>
    </row>
    <row r="3001" ht="21.0" customHeight="1">
      <c r="A3001" s="165"/>
      <c r="B3001" s="172"/>
      <c r="C3001" s="414"/>
      <c r="D3001" s="168"/>
      <c r="E3001" s="258" t="str">
        <f>iferror(vlookup(C3001,'Master data'!$A$1:$C$29,3,0),"--")</f>
        <v>--</v>
      </c>
      <c r="F3001" s="258" t="str">
        <f>iferror(vlookup(C3001,'Master data'!$A$1:$C$29,2,0),"--")</f>
        <v>--</v>
      </c>
    </row>
    <row r="3002" ht="21.0" customHeight="1">
      <c r="A3002" s="165"/>
      <c r="B3002" s="172"/>
      <c r="C3002" s="414"/>
      <c r="D3002" s="168"/>
      <c r="E3002" s="258" t="str">
        <f>iferror(vlookup(C3002,'Master data'!$A$1:$C$29,3,0),"--")</f>
        <v>--</v>
      </c>
      <c r="F3002" s="258" t="str">
        <f>iferror(vlookup(C3002,'Master data'!$A$1:$C$29,2,0),"--")</f>
        <v>--</v>
      </c>
    </row>
    <row r="3003" ht="21.0" customHeight="1">
      <c r="A3003" s="165"/>
      <c r="B3003" s="172"/>
      <c r="C3003" s="414"/>
      <c r="D3003" s="168"/>
      <c r="E3003" s="258" t="str">
        <f>iferror(vlookup(C3003,'Master data'!$A$1:$C$29,3,0),"--")</f>
        <v>--</v>
      </c>
      <c r="F3003" s="258" t="str">
        <f>iferror(vlookup(C3003,'Master data'!$A$1:$C$29,2,0),"--")</f>
        <v>--</v>
      </c>
    </row>
    <row r="3004" ht="21.0" customHeight="1">
      <c r="A3004" s="165"/>
      <c r="B3004" s="172"/>
      <c r="C3004" s="414"/>
      <c r="D3004" s="168"/>
      <c r="E3004" s="258" t="str">
        <f>iferror(vlookup(C3004,'Master data'!$A$1:$C$29,3,0),"--")</f>
        <v>--</v>
      </c>
      <c r="F3004" s="258" t="str">
        <f>iferror(vlookup(C3004,'Master data'!$A$1:$C$29,2,0),"--")</f>
        <v>--</v>
      </c>
    </row>
    <row r="3005" ht="21.0" customHeight="1">
      <c r="A3005" s="165"/>
      <c r="B3005" s="172"/>
      <c r="C3005" s="414"/>
      <c r="D3005" s="168"/>
      <c r="E3005" s="258" t="str">
        <f>iferror(vlookup(C3005,'Master data'!$A$1:$C$29,3,0),"--")</f>
        <v>--</v>
      </c>
      <c r="F3005" s="258" t="str">
        <f>iferror(vlookup(C3005,'Master data'!$A$1:$C$29,2,0),"--")</f>
        <v>--</v>
      </c>
    </row>
    <row r="3006" ht="21.0" customHeight="1">
      <c r="A3006" s="165"/>
      <c r="B3006" s="172"/>
      <c r="C3006" s="414"/>
      <c r="D3006" s="168"/>
      <c r="E3006" s="258" t="str">
        <f>iferror(vlookup(C3006,'Master data'!$A$1:$C$29,3,0),"--")</f>
        <v>--</v>
      </c>
      <c r="F3006" s="258" t="str">
        <f>iferror(vlookup(C3006,'Master data'!$A$1:$C$29,2,0),"--")</f>
        <v>--</v>
      </c>
    </row>
    <row r="3007" ht="21.0" customHeight="1">
      <c r="A3007" s="165"/>
      <c r="B3007" s="172"/>
      <c r="C3007" s="414"/>
      <c r="D3007" s="168"/>
      <c r="E3007" s="258" t="str">
        <f>iferror(vlookup(C3007,'Master data'!$A$1:$C$29,3,0),"--")</f>
        <v>--</v>
      </c>
      <c r="F3007" s="258" t="str">
        <f>iferror(vlookup(C3007,'Master data'!$A$1:$C$29,2,0),"--")</f>
        <v>--</v>
      </c>
    </row>
    <row r="3008" ht="21.0" customHeight="1">
      <c r="A3008" s="165"/>
      <c r="B3008" s="172"/>
      <c r="C3008" s="414"/>
      <c r="D3008" s="168"/>
      <c r="E3008" s="258" t="str">
        <f>iferror(vlookup(C3008,'Master data'!$A$1:$C$29,3,0),"--")</f>
        <v>--</v>
      </c>
      <c r="F3008" s="258" t="str">
        <f>iferror(vlookup(C3008,'Master data'!$A$1:$C$29,2,0),"--")</f>
        <v>--</v>
      </c>
    </row>
    <row r="3009" ht="21.0" customHeight="1">
      <c r="A3009" s="165"/>
      <c r="B3009" s="172"/>
      <c r="C3009" s="414"/>
      <c r="D3009" s="168"/>
      <c r="E3009" s="258" t="str">
        <f>iferror(vlookup(C3009,'Master data'!$A$1:$C$29,3,0),"--")</f>
        <v>--</v>
      </c>
      <c r="F3009" s="258" t="str">
        <f>iferror(vlookup(C3009,'Master data'!$A$1:$C$29,2,0),"--")</f>
        <v>--</v>
      </c>
    </row>
    <row r="3010" ht="21.0" customHeight="1">
      <c r="A3010" s="165"/>
      <c r="B3010" s="172"/>
      <c r="C3010" s="414"/>
      <c r="D3010" s="168"/>
      <c r="E3010" s="258" t="str">
        <f>iferror(vlookup(C3010,'Master data'!$A$1:$C$29,3,0),"--")</f>
        <v>--</v>
      </c>
      <c r="F3010" s="258" t="str">
        <f>iferror(vlookup(C3010,'Master data'!$A$1:$C$29,2,0),"--")</f>
        <v>--</v>
      </c>
    </row>
    <row r="3011" ht="21.0" customHeight="1">
      <c r="A3011" s="165"/>
      <c r="B3011" s="172"/>
      <c r="C3011" s="414"/>
      <c r="D3011" s="168"/>
      <c r="E3011" s="258" t="str">
        <f>iferror(vlookup(C3011,'Master data'!$A$1:$C$29,3,0),"--")</f>
        <v>--</v>
      </c>
      <c r="F3011" s="258" t="str">
        <f>iferror(vlookup(C3011,'Master data'!$A$1:$C$29,2,0),"--")</f>
        <v>--</v>
      </c>
    </row>
    <row r="3012" ht="21.0" customHeight="1">
      <c r="A3012" s="165"/>
      <c r="B3012" s="172"/>
      <c r="C3012" s="414"/>
      <c r="D3012" s="168"/>
      <c r="E3012" s="258" t="str">
        <f>iferror(vlookup(C3012,'Master data'!$A$1:$C$29,3,0),"--")</f>
        <v>--</v>
      </c>
      <c r="F3012" s="258" t="str">
        <f>iferror(vlookup(C3012,'Master data'!$A$1:$C$29,2,0),"--")</f>
        <v>--</v>
      </c>
    </row>
    <row r="3013" ht="21.0" customHeight="1">
      <c r="A3013" s="165"/>
      <c r="B3013" s="172"/>
      <c r="C3013" s="414"/>
      <c r="D3013" s="168"/>
      <c r="E3013" s="258" t="str">
        <f>iferror(vlookup(C3013,'Master data'!$A$1:$C$29,3,0),"--")</f>
        <v>--</v>
      </c>
      <c r="F3013" s="258" t="str">
        <f>iferror(vlookup(C3013,'Master data'!$A$1:$C$29,2,0),"--")</f>
        <v>--</v>
      </c>
    </row>
    <row r="3014" ht="21.0" customHeight="1">
      <c r="A3014" s="165"/>
      <c r="B3014" s="172"/>
      <c r="C3014" s="414"/>
      <c r="D3014" s="168"/>
      <c r="E3014" s="258" t="str">
        <f>iferror(vlookup(C3014,'Master data'!$A$1:$C$29,3,0),"--")</f>
        <v>--</v>
      </c>
      <c r="F3014" s="258" t="str">
        <f>iferror(vlookup(C3014,'Master data'!$A$1:$C$29,2,0),"--")</f>
        <v>--</v>
      </c>
    </row>
    <row r="3015" ht="21.0" customHeight="1">
      <c r="A3015" s="165"/>
      <c r="B3015" s="172"/>
      <c r="C3015" s="414"/>
      <c r="D3015" s="168"/>
      <c r="E3015" s="258" t="str">
        <f>iferror(vlookup(C3015,'Master data'!$A$1:$C$29,3,0),"--")</f>
        <v>--</v>
      </c>
      <c r="F3015" s="258" t="str">
        <f>iferror(vlookup(C3015,'Master data'!$A$1:$C$29,2,0),"--")</f>
        <v>--</v>
      </c>
    </row>
    <row r="3016" ht="21.0" customHeight="1">
      <c r="A3016" s="165"/>
      <c r="B3016" s="172"/>
      <c r="C3016" s="414"/>
      <c r="D3016" s="168"/>
      <c r="E3016" s="258" t="str">
        <f>iferror(vlookup(C3016,'Master data'!$A$1:$C$29,3,0),"--")</f>
        <v>--</v>
      </c>
      <c r="F3016" s="258" t="str">
        <f>iferror(vlookup(C3016,'Master data'!$A$1:$C$29,2,0),"--")</f>
        <v>--</v>
      </c>
    </row>
    <row r="3017" ht="21.0" customHeight="1">
      <c r="A3017" s="165"/>
      <c r="B3017" s="172"/>
      <c r="C3017" s="414"/>
      <c r="D3017" s="168"/>
      <c r="E3017" s="258" t="str">
        <f>iferror(vlookup(C3017,'Master data'!$A$1:$C$29,3,0),"--")</f>
        <v>--</v>
      </c>
      <c r="F3017" s="258" t="str">
        <f>iferror(vlookup(C3017,'Master data'!$A$1:$C$29,2,0),"--")</f>
        <v>--</v>
      </c>
    </row>
    <row r="3018" ht="21.0" customHeight="1">
      <c r="A3018" s="165"/>
      <c r="B3018" s="172"/>
      <c r="C3018" s="414"/>
      <c r="D3018" s="168"/>
      <c r="E3018" s="258" t="str">
        <f>iferror(vlookup(C3018,'Master data'!$A$1:$C$29,3,0),"--")</f>
        <v>--</v>
      </c>
      <c r="F3018" s="258" t="str">
        <f>iferror(vlookup(C3018,'Master data'!$A$1:$C$29,2,0),"--")</f>
        <v>--</v>
      </c>
    </row>
    <row r="3019" ht="21.0" customHeight="1">
      <c r="A3019" s="165"/>
      <c r="B3019" s="172"/>
      <c r="C3019" s="414"/>
      <c r="D3019" s="168"/>
      <c r="E3019" s="258" t="str">
        <f>iferror(vlookup(C3019,'Master data'!$A$1:$C$29,3,0),"--")</f>
        <v>--</v>
      </c>
      <c r="F3019" s="258" t="str">
        <f>iferror(vlookup(C3019,'Master data'!$A$1:$C$29,2,0),"--")</f>
        <v>--</v>
      </c>
    </row>
    <row r="3020" ht="21.0" customHeight="1">
      <c r="A3020" s="165"/>
      <c r="B3020" s="172"/>
      <c r="C3020" s="414"/>
      <c r="D3020" s="168"/>
      <c r="E3020" s="258" t="str">
        <f>iferror(vlookup(C3020,'Master data'!$A$1:$C$29,3,0),"--")</f>
        <v>--</v>
      </c>
      <c r="F3020" s="258" t="str">
        <f>iferror(vlookup(C3020,'Master data'!$A$1:$C$29,2,0),"--")</f>
        <v>--</v>
      </c>
    </row>
    <row r="3021" ht="21.0" customHeight="1">
      <c r="A3021" s="165"/>
      <c r="B3021" s="172"/>
      <c r="C3021" s="414"/>
      <c r="D3021" s="168"/>
      <c r="E3021" s="258" t="str">
        <f>iferror(vlookup(C3021,'Master data'!$A$1:$C$29,3,0),"--")</f>
        <v>--</v>
      </c>
      <c r="F3021" s="258" t="str">
        <f>iferror(vlookup(C3021,'Master data'!$A$1:$C$29,2,0),"--")</f>
        <v>--</v>
      </c>
    </row>
    <row r="3022" ht="21.0" customHeight="1">
      <c r="A3022" s="165"/>
      <c r="B3022" s="172"/>
      <c r="C3022" s="414"/>
      <c r="D3022" s="168"/>
      <c r="E3022" s="258" t="str">
        <f>iferror(vlookup(C3022,'Master data'!$A$1:$C$29,3,0),"--")</f>
        <v>--</v>
      </c>
      <c r="F3022" s="258" t="str">
        <f>iferror(vlookup(C3022,'Master data'!$A$1:$C$29,2,0),"--")</f>
        <v>--</v>
      </c>
    </row>
    <row r="3023" ht="21.0" customHeight="1">
      <c r="A3023" s="165"/>
      <c r="B3023" s="172"/>
      <c r="C3023" s="414"/>
      <c r="D3023" s="168"/>
      <c r="E3023" s="258" t="str">
        <f>iferror(vlookup(C3023,'Master data'!$A$1:$C$29,3,0),"--")</f>
        <v>--</v>
      </c>
      <c r="F3023" s="258" t="str">
        <f>iferror(vlookup(C3023,'Master data'!$A$1:$C$29,2,0),"--")</f>
        <v>--</v>
      </c>
    </row>
    <row r="3024" ht="21.0" customHeight="1">
      <c r="A3024" s="165"/>
      <c r="B3024" s="172"/>
      <c r="C3024" s="414"/>
      <c r="D3024" s="168"/>
      <c r="E3024" s="258" t="str">
        <f>iferror(vlookup(C3024,'Master data'!$A$1:$C$29,3,0),"--")</f>
        <v>--</v>
      </c>
      <c r="F3024" s="258" t="str">
        <f>iferror(vlookup(C3024,'Master data'!$A$1:$C$29,2,0),"--")</f>
        <v>--</v>
      </c>
    </row>
    <row r="3025" ht="21.0" customHeight="1">
      <c r="A3025" s="165"/>
      <c r="B3025" s="172"/>
      <c r="C3025" s="414"/>
      <c r="D3025" s="168"/>
      <c r="E3025" s="258" t="str">
        <f>iferror(vlookup(C3025,'Master data'!$A$1:$C$29,3,0),"--")</f>
        <v>--</v>
      </c>
      <c r="F3025" s="258" t="str">
        <f>iferror(vlookup(C3025,'Master data'!$A$1:$C$29,2,0),"--")</f>
        <v>--</v>
      </c>
    </row>
    <row r="3026" ht="21.0" customHeight="1">
      <c r="A3026" s="165"/>
      <c r="B3026" s="172"/>
      <c r="C3026" s="414"/>
      <c r="D3026" s="168"/>
      <c r="E3026" s="258" t="str">
        <f>iferror(vlookup(C3026,'Master data'!$A$1:$C$29,3,0),"--")</f>
        <v>--</v>
      </c>
      <c r="F3026" s="258" t="str">
        <f>iferror(vlookup(C3026,'Master data'!$A$1:$C$29,2,0),"--")</f>
        <v>--</v>
      </c>
    </row>
    <row r="3027" ht="21.0" customHeight="1">
      <c r="A3027" s="165"/>
      <c r="B3027" s="172"/>
      <c r="C3027" s="414"/>
      <c r="D3027" s="168"/>
      <c r="E3027" s="258" t="str">
        <f>iferror(vlookup(C3027,'Master data'!$A$1:$C$29,3,0),"--")</f>
        <v>--</v>
      </c>
      <c r="F3027" s="258" t="str">
        <f>iferror(vlookup(C3027,'Master data'!$A$1:$C$29,2,0),"--")</f>
        <v>--</v>
      </c>
    </row>
    <row r="3028" ht="21.0" customHeight="1">
      <c r="A3028" s="165"/>
      <c r="B3028" s="172"/>
      <c r="C3028" s="414"/>
      <c r="D3028" s="168"/>
      <c r="E3028" s="258" t="str">
        <f>iferror(vlookup(C3028,'Master data'!$A$1:$C$29,3,0),"--")</f>
        <v>--</v>
      </c>
      <c r="F3028" s="258" t="str">
        <f>iferror(vlookup(C3028,'Master data'!$A$1:$C$29,2,0),"--")</f>
        <v>--</v>
      </c>
    </row>
    <row r="3029" ht="21.0" customHeight="1">
      <c r="A3029" s="165"/>
      <c r="B3029" s="172"/>
      <c r="C3029" s="414"/>
      <c r="D3029" s="168"/>
      <c r="E3029" s="258" t="str">
        <f>iferror(vlookup(C3029,'Master data'!$A$1:$C$29,3,0),"--")</f>
        <v>--</v>
      </c>
      <c r="F3029" s="258" t="str">
        <f>iferror(vlookup(C3029,'Master data'!$A$1:$C$29,2,0),"--")</f>
        <v>--</v>
      </c>
    </row>
    <row r="3030" ht="21.0" customHeight="1">
      <c r="A3030" s="165"/>
      <c r="B3030" s="172"/>
      <c r="C3030" s="414"/>
      <c r="D3030" s="168"/>
      <c r="E3030" s="258" t="str">
        <f>iferror(vlookup(C3030,'Master data'!$A$1:$C$29,3,0),"--")</f>
        <v>--</v>
      </c>
      <c r="F3030" s="258" t="str">
        <f>iferror(vlookup(C3030,'Master data'!$A$1:$C$29,2,0),"--")</f>
        <v>--</v>
      </c>
    </row>
    <row r="3031" ht="21.0" customHeight="1">
      <c r="A3031" s="165"/>
      <c r="B3031" s="172"/>
      <c r="C3031" s="414"/>
      <c r="D3031" s="168"/>
      <c r="E3031" s="258" t="str">
        <f>iferror(vlookup(C3031,'Master data'!$A$1:$C$29,3,0),"--")</f>
        <v>--</v>
      </c>
      <c r="F3031" s="258" t="str">
        <f>iferror(vlookup(C3031,'Master data'!$A$1:$C$29,2,0),"--")</f>
        <v>--</v>
      </c>
    </row>
    <row r="3032" ht="21.0" customHeight="1">
      <c r="A3032" s="165"/>
      <c r="B3032" s="172"/>
      <c r="C3032" s="414"/>
      <c r="D3032" s="168"/>
      <c r="E3032" s="258" t="str">
        <f>iferror(vlookup(C3032,'Master data'!$A$1:$C$29,3,0),"--")</f>
        <v>--</v>
      </c>
      <c r="F3032" s="258" t="str">
        <f>iferror(vlookup(C3032,'Master data'!$A$1:$C$29,2,0),"--")</f>
        <v>--</v>
      </c>
    </row>
    <row r="3033" ht="21.0" customHeight="1">
      <c r="A3033" s="165"/>
      <c r="B3033" s="172"/>
      <c r="C3033" s="414"/>
      <c r="D3033" s="168"/>
      <c r="E3033" s="258" t="str">
        <f>iferror(vlookup(C3033,'Master data'!$A$1:$C$29,3,0),"--")</f>
        <v>--</v>
      </c>
      <c r="F3033" s="258" t="str">
        <f>iferror(vlookup(C3033,'Master data'!$A$1:$C$29,2,0),"--")</f>
        <v>--</v>
      </c>
    </row>
    <row r="3034" ht="21.0" customHeight="1">
      <c r="A3034" s="165"/>
      <c r="B3034" s="172"/>
      <c r="C3034" s="414"/>
      <c r="D3034" s="168"/>
      <c r="E3034" s="258" t="str">
        <f>iferror(vlookup(C3034,'Master data'!$A$1:$C$29,3,0),"--")</f>
        <v>--</v>
      </c>
      <c r="F3034" s="258" t="str">
        <f>iferror(vlookup(C3034,'Master data'!$A$1:$C$29,2,0),"--")</f>
        <v>--</v>
      </c>
    </row>
    <row r="3035" ht="21.0" customHeight="1">
      <c r="A3035" s="165"/>
      <c r="B3035" s="172"/>
      <c r="C3035" s="414"/>
      <c r="D3035" s="168"/>
      <c r="E3035" s="258" t="str">
        <f>iferror(vlookup(C3035,'Master data'!$A$1:$C$29,3,0),"--")</f>
        <v>--</v>
      </c>
      <c r="F3035" s="258" t="str">
        <f>iferror(vlookup(C3035,'Master data'!$A$1:$C$29,2,0),"--")</f>
        <v>--</v>
      </c>
    </row>
    <row r="3036" ht="21.0" customHeight="1">
      <c r="A3036" s="165"/>
      <c r="B3036" s="172"/>
      <c r="C3036" s="414"/>
      <c r="D3036" s="168"/>
      <c r="E3036" s="258" t="str">
        <f>iferror(vlookup(C3036,'Master data'!$A$1:$C$29,3,0),"--")</f>
        <v>--</v>
      </c>
      <c r="F3036" s="258" t="str">
        <f>iferror(vlookup(C3036,'Master data'!$A$1:$C$29,2,0),"--")</f>
        <v>--</v>
      </c>
    </row>
    <row r="3037" ht="21.0" customHeight="1">
      <c r="A3037" s="165"/>
      <c r="B3037" s="172"/>
      <c r="C3037" s="414"/>
      <c r="D3037" s="168"/>
      <c r="E3037" s="258" t="str">
        <f>iferror(vlookup(C3037,'Master data'!$A$1:$C$29,3,0),"--")</f>
        <v>--</v>
      </c>
      <c r="F3037" s="258" t="str">
        <f>iferror(vlookup(C3037,'Master data'!$A$1:$C$29,2,0),"--")</f>
        <v>--</v>
      </c>
    </row>
    <row r="3038" ht="21.0" customHeight="1">
      <c r="A3038" s="165"/>
      <c r="B3038" s="172"/>
      <c r="C3038" s="414"/>
      <c r="D3038" s="168"/>
      <c r="E3038" s="258" t="str">
        <f>iferror(vlookup(C3038,'Master data'!$A$1:$C$29,3,0),"--")</f>
        <v>--</v>
      </c>
      <c r="F3038" s="258" t="str">
        <f>iferror(vlookup(C3038,'Master data'!$A$1:$C$29,2,0),"--")</f>
        <v>--</v>
      </c>
    </row>
    <row r="3039" ht="21.0" customHeight="1">
      <c r="A3039" s="165"/>
      <c r="B3039" s="172"/>
      <c r="C3039" s="414"/>
      <c r="D3039" s="168"/>
      <c r="E3039" s="258" t="str">
        <f>iferror(vlookup(C3039,'Master data'!$A$1:$C$29,3,0),"--")</f>
        <v>--</v>
      </c>
      <c r="F3039" s="258" t="str">
        <f>iferror(vlookup(C3039,'Master data'!$A$1:$C$29,2,0),"--")</f>
        <v>--</v>
      </c>
    </row>
    <row r="3040" ht="21.0" customHeight="1">
      <c r="A3040" s="165"/>
      <c r="B3040" s="172"/>
      <c r="C3040" s="414"/>
      <c r="D3040" s="168"/>
      <c r="E3040" s="258" t="str">
        <f>iferror(vlookup(C3040,'Master data'!$A$1:$C$29,3,0),"--")</f>
        <v>--</v>
      </c>
      <c r="F3040" s="258" t="str">
        <f>iferror(vlookup(C3040,'Master data'!$A$1:$C$29,2,0),"--")</f>
        <v>--</v>
      </c>
    </row>
    <row r="3041" ht="21.0" customHeight="1">
      <c r="A3041" s="165"/>
      <c r="B3041" s="172"/>
      <c r="C3041" s="414"/>
      <c r="D3041" s="168"/>
      <c r="E3041" s="258" t="str">
        <f>iferror(vlookup(C3041,'Master data'!$A$1:$C$29,3,0),"--")</f>
        <v>--</v>
      </c>
      <c r="F3041" s="258" t="str">
        <f>iferror(vlookup(C3041,'Master data'!$A$1:$C$29,2,0),"--")</f>
        <v>--</v>
      </c>
    </row>
    <row r="3042" ht="21.0" customHeight="1">
      <c r="A3042" s="165"/>
      <c r="B3042" s="172"/>
      <c r="C3042" s="414"/>
      <c r="D3042" s="168"/>
      <c r="E3042" s="258" t="str">
        <f>iferror(vlookup(C3042,'Master data'!$A$1:$C$29,3,0),"--")</f>
        <v>--</v>
      </c>
      <c r="F3042" s="258" t="str">
        <f>iferror(vlookup(C3042,'Master data'!$A$1:$C$29,2,0),"--")</f>
        <v>--</v>
      </c>
    </row>
    <row r="3043" ht="21.0" customHeight="1">
      <c r="A3043" s="165"/>
      <c r="B3043" s="172"/>
      <c r="C3043" s="414"/>
      <c r="D3043" s="168"/>
      <c r="E3043" s="258" t="str">
        <f>iferror(vlookup(C3043,'Master data'!$A$1:$C$29,3,0),"--")</f>
        <v>--</v>
      </c>
      <c r="F3043" s="258" t="str">
        <f>iferror(vlookup(C3043,'Master data'!$A$1:$C$29,2,0),"--")</f>
        <v>--</v>
      </c>
    </row>
    <row r="3044" ht="21.0" customHeight="1">
      <c r="A3044" s="165"/>
      <c r="B3044" s="172"/>
      <c r="C3044" s="414"/>
      <c r="D3044" s="168"/>
      <c r="E3044" s="258" t="str">
        <f>iferror(vlookup(C3044,'Master data'!$A$1:$C$29,3,0),"--")</f>
        <v>--</v>
      </c>
      <c r="F3044" s="258" t="str">
        <f>iferror(vlookup(C3044,'Master data'!$A$1:$C$29,2,0),"--")</f>
        <v>--</v>
      </c>
    </row>
    <row r="3045" ht="21.0" customHeight="1">
      <c r="A3045" s="165"/>
      <c r="B3045" s="172"/>
      <c r="C3045" s="414"/>
      <c r="D3045" s="168"/>
      <c r="E3045" s="258" t="str">
        <f>iferror(vlookup(C3045,'Master data'!$A$1:$C$29,3,0),"--")</f>
        <v>--</v>
      </c>
      <c r="F3045" s="258" t="str">
        <f>iferror(vlookup(C3045,'Master data'!$A$1:$C$29,2,0),"--")</f>
        <v>--</v>
      </c>
    </row>
    <row r="3046" ht="21.0" customHeight="1">
      <c r="A3046" s="165"/>
      <c r="B3046" s="172"/>
      <c r="C3046" s="414"/>
      <c r="D3046" s="168"/>
      <c r="E3046" s="258" t="str">
        <f>iferror(vlookup(C3046,'Master data'!$A$1:$C$29,3,0),"--")</f>
        <v>--</v>
      </c>
      <c r="F3046" s="258" t="str">
        <f>iferror(vlookup(C3046,'Master data'!$A$1:$C$29,2,0),"--")</f>
        <v>--</v>
      </c>
    </row>
    <row r="3047" ht="21.0" customHeight="1">
      <c r="A3047" s="165"/>
      <c r="B3047" s="172"/>
      <c r="C3047" s="414"/>
      <c r="D3047" s="168"/>
      <c r="E3047" s="258" t="str">
        <f>iferror(vlookup(C3047,'Master data'!$A$1:$C$29,3,0),"--")</f>
        <v>--</v>
      </c>
      <c r="F3047" s="258" t="str">
        <f>iferror(vlookup(C3047,'Master data'!$A$1:$C$29,2,0),"--")</f>
        <v>--</v>
      </c>
    </row>
    <row r="3048" ht="21.0" customHeight="1">
      <c r="A3048" s="165"/>
      <c r="B3048" s="172"/>
      <c r="C3048" s="414"/>
      <c r="D3048" s="168"/>
      <c r="E3048" s="258" t="str">
        <f>iferror(vlookup(C3048,'Master data'!$A$1:$C$29,3,0),"--")</f>
        <v>--</v>
      </c>
      <c r="F3048" s="258" t="str">
        <f>iferror(vlookup(C3048,'Master data'!$A$1:$C$29,2,0),"--")</f>
        <v>--</v>
      </c>
    </row>
    <row r="3049" ht="21.0" customHeight="1">
      <c r="A3049" s="165"/>
      <c r="B3049" s="172"/>
      <c r="C3049" s="414"/>
      <c r="D3049" s="168"/>
      <c r="E3049" s="258" t="str">
        <f>iferror(vlookup(C3049,'Master data'!$A$1:$C$29,3,0),"--")</f>
        <v>--</v>
      </c>
      <c r="F3049" s="258" t="str">
        <f>iferror(vlookup(C3049,'Master data'!$A$1:$C$29,2,0),"--")</f>
        <v>--</v>
      </c>
    </row>
    <row r="3050" ht="21.0" customHeight="1">
      <c r="A3050" s="165"/>
      <c r="B3050" s="172"/>
      <c r="C3050" s="414"/>
      <c r="D3050" s="168"/>
      <c r="E3050" s="258" t="str">
        <f>iferror(vlookup(C3050,'Master data'!$A$1:$C$29,3,0),"--")</f>
        <v>--</v>
      </c>
      <c r="F3050" s="258" t="str">
        <f>iferror(vlookup(C3050,'Master data'!$A$1:$C$29,2,0),"--")</f>
        <v>--</v>
      </c>
    </row>
    <row r="3051" ht="21.0" customHeight="1">
      <c r="A3051" s="165"/>
      <c r="B3051" s="172"/>
      <c r="C3051" s="414"/>
      <c r="D3051" s="168"/>
      <c r="E3051" s="258" t="str">
        <f>iferror(vlookup(C3051,'Master data'!$A$1:$C$29,3,0),"--")</f>
        <v>--</v>
      </c>
      <c r="F3051" s="258" t="str">
        <f>iferror(vlookup(C3051,'Master data'!$A$1:$C$29,2,0),"--")</f>
        <v>--</v>
      </c>
    </row>
    <row r="3052" ht="21.0" customHeight="1">
      <c r="A3052" s="165"/>
      <c r="B3052" s="172"/>
      <c r="C3052" s="414"/>
      <c r="D3052" s="168"/>
      <c r="E3052" s="258" t="str">
        <f>iferror(vlookup(C3052,'Master data'!$A$1:$C$29,3,0),"--")</f>
        <v>--</v>
      </c>
      <c r="F3052" s="258" t="str">
        <f>iferror(vlookup(C3052,'Master data'!$A$1:$C$29,2,0),"--")</f>
        <v>--</v>
      </c>
    </row>
    <row r="3053" ht="21.0" customHeight="1">
      <c r="A3053" s="165"/>
      <c r="B3053" s="172"/>
      <c r="C3053" s="414"/>
      <c r="D3053" s="168"/>
      <c r="E3053" s="258" t="str">
        <f>iferror(vlookup(C3053,'Master data'!$A$1:$C$29,3,0),"--")</f>
        <v>--</v>
      </c>
      <c r="F3053" s="258" t="str">
        <f>iferror(vlookup(C3053,'Master data'!$A$1:$C$29,2,0),"--")</f>
        <v>--</v>
      </c>
    </row>
    <row r="3054" ht="21.0" customHeight="1">
      <c r="A3054" s="165"/>
      <c r="B3054" s="172"/>
      <c r="C3054" s="414"/>
      <c r="D3054" s="168"/>
      <c r="E3054" s="258" t="str">
        <f>iferror(vlookup(C3054,'Master data'!$A$1:$C$29,3,0),"--")</f>
        <v>--</v>
      </c>
      <c r="F3054" s="258" t="str">
        <f>iferror(vlookup(C3054,'Master data'!$A$1:$C$29,2,0),"--")</f>
        <v>--</v>
      </c>
    </row>
    <row r="3055" ht="21.0" customHeight="1">
      <c r="A3055" s="165"/>
      <c r="B3055" s="172"/>
      <c r="C3055" s="414"/>
      <c r="D3055" s="168"/>
      <c r="E3055" s="258" t="str">
        <f>iferror(vlookup(C3055,'Master data'!$A$1:$C$29,3,0),"--")</f>
        <v>--</v>
      </c>
      <c r="F3055" s="258" t="str">
        <f>iferror(vlookup(C3055,'Master data'!$A$1:$C$29,2,0),"--")</f>
        <v>--</v>
      </c>
    </row>
    <row r="3056" ht="21.0" customHeight="1">
      <c r="A3056" s="165"/>
      <c r="B3056" s="172"/>
      <c r="C3056" s="414"/>
      <c r="D3056" s="168"/>
      <c r="E3056" s="258" t="str">
        <f>iferror(vlookup(C3056,'Master data'!$A$1:$C$29,3,0),"--")</f>
        <v>--</v>
      </c>
      <c r="F3056" s="258" t="str">
        <f>iferror(vlookup(C3056,'Master data'!$A$1:$C$29,2,0),"--")</f>
        <v>--</v>
      </c>
    </row>
    <row r="3057" ht="21.0" customHeight="1">
      <c r="A3057" s="165"/>
      <c r="B3057" s="172"/>
      <c r="C3057" s="414"/>
      <c r="D3057" s="168"/>
      <c r="E3057" s="258" t="str">
        <f>iferror(vlookup(C3057,'Master data'!$A$1:$C$29,3,0),"--")</f>
        <v>--</v>
      </c>
      <c r="F3057" s="258" t="str">
        <f>iferror(vlookup(C3057,'Master data'!$A$1:$C$29,2,0),"--")</f>
        <v>--</v>
      </c>
    </row>
    <row r="3058" ht="21.0" customHeight="1">
      <c r="A3058" s="165"/>
      <c r="B3058" s="172"/>
      <c r="C3058" s="414"/>
      <c r="D3058" s="168"/>
      <c r="E3058" s="258" t="str">
        <f>iferror(vlookup(C3058,'Master data'!$A$1:$C$29,3,0),"--")</f>
        <v>--</v>
      </c>
      <c r="F3058" s="258" t="str">
        <f>iferror(vlookup(C3058,'Master data'!$A$1:$C$29,2,0),"--")</f>
        <v>--</v>
      </c>
    </row>
    <row r="3059" ht="21.0" customHeight="1">
      <c r="A3059" s="165"/>
      <c r="B3059" s="172"/>
      <c r="C3059" s="414"/>
      <c r="D3059" s="168"/>
      <c r="E3059" s="258" t="str">
        <f>iferror(vlookup(C3059,'Master data'!$A$1:$C$29,3,0),"--")</f>
        <v>--</v>
      </c>
      <c r="F3059" s="258" t="str">
        <f>iferror(vlookup(C3059,'Master data'!$A$1:$C$29,2,0),"--")</f>
        <v>--</v>
      </c>
    </row>
    <row r="3060" ht="21.0" customHeight="1">
      <c r="A3060" s="165"/>
      <c r="B3060" s="172"/>
      <c r="C3060" s="414"/>
      <c r="D3060" s="168"/>
      <c r="E3060" s="258" t="str">
        <f>iferror(vlookup(C3060,'Master data'!$A$1:$C$29,3,0),"--")</f>
        <v>--</v>
      </c>
      <c r="F3060" s="258" t="str">
        <f>iferror(vlookup(C3060,'Master data'!$A$1:$C$29,2,0),"--")</f>
        <v>--</v>
      </c>
    </row>
    <row r="3061" ht="21.0" customHeight="1">
      <c r="A3061" s="165"/>
      <c r="B3061" s="172"/>
      <c r="C3061" s="414"/>
      <c r="D3061" s="168"/>
      <c r="E3061" s="258" t="str">
        <f>iferror(vlookup(C3061,'Master data'!$A$1:$C$29,3,0),"--")</f>
        <v>--</v>
      </c>
      <c r="F3061" s="258" t="str">
        <f>iferror(vlookup(C3061,'Master data'!$A$1:$C$29,2,0),"--")</f>
        <v>--</v>
      </c>
    </row>
    <row r="3062" ht="21.0" customHeight="1">
      <c r="A3062" s="165"/>
      <c r="B3062" s="172"/>
      <c r="C3062" s="414"/>
      <c r="D3062" s="168"/>
      <c r="E3062" s="258" t="str">
        <f>iferror(vlookup(C3062,'Master data'!$A$1:$C$29,3,0),"--")</f>
        <v>--</v>
      </c>
      <c r="F3062" s="258" t="str">
        <f>iferror(vlookup(C3062,'Master data'!$A$1:$C$29,2,0),"--")</f>
        <v>--</v>
      </c>
    </row>
    <row r="3063" ht="21.0" customHeight="1">
      <c r="A3063" s="165"/>
      <c r="B3063" s="172"/>
      <c r="C3063" s="414"/>
      <c r="D3063" s="168"/>
      <c r="E3063" s="258" t="str">
        <f>iferror(vlookup(C3063,'Master data'!$A$1:$C$29,3,0),"--")</f>
        <v>--</v>
      </c>
      <c r="F3063" s="258" t="str">
        <f>iferror(vlookup(C3063,'Master data'!$A$1:$C$29,2,0),"--")</f>
        <v>--</v>
      </c>
    </row>
    <row r="3064" ht="21.0" customHeight="1">
      <c r="A3064" s="165"/>
      <c r="B3064" s="172"/>
      <c r="C3064" s="414"/>
      <c r="D3064" s="168"/>
      <c r="E3064" s="258" t="str">
        <f>iferror(vlookup(C3064,'Master data'!$A$1:$C$29,3,0),"--")</f>
        <v>--</v>
      </c>
      <c r="F3064" s="258" t="str">
        <f>iferror(vlookup(C3064,'Master data'!$A$1:$C$29,2,0),"--")</f>
        <v>--</v>
      </c>
    </row>
    <row r="3065" ht="21.0" customHeight="1">
      <c r="A3065" s="165"/>
      <c r="B3065" s="172"/>
      <c r="C3065" s="414"/>
      <c r="D3065" s="168"/>
      <c r="E3065" s="258" t="str">
        <f>iferror(vlookup(C3065,'Master data'!$A$1:$C$29,3,0),"--")</f>
        <v>--</v>
      </c>
      <c r="F3065" s="258" t="str">
        <f>iferror(vlookup(C3065,'Master data'!$A$1:$C$29,2,0),"--")</f>
        <v>--</v>
      </c>
    </row>
    <row r="3066" ht="21.0" customHeight="1">
      <c r="A3066" s="165"/>
      <c r="B3066" s="172"/>
      <c r="C3066" s="414"/>
      <c r="D3066" s="168"/>
      <c r="E3066" s="258" t="str">
        <f>iferror(vlookup(C3066,'Master data'!$A$1:$C$29,3,0),"--")</f>
        <v>--</v>
      </c>
      <c r="F3066" s="258" t="str">
        <f>iferror(vlookup(C3066,'Master data'!$A$1:$C$29,2,0),"--")</f>
        <v>--</v>
      </c>
    </row>
    <row r="3067" ht="21.0" customHeight="1">
      <c r="A3067" s="165"/>
      <c r="B3067" s="172"/>
      <c r="C3067" s="414"/>
      <c r="D3067" s="168"/>
      <c r="E3067" s="258" t="str">
        <f>iferror(vlookup(C3067,'Master data'!$A$1:$C$29,3,0),"--")</f>
        <v>--</v>
      </c>
      <c r="F3067" s="258" t="str">
        <f>iferror(vlookup(C3067,'Master data'!$A$1:$C$29,2,0),"--")</f>
        <v>--</v>
      </c>
    </row>
    <row r="3068" ht="21.0" customHeight="1">
      <c r="A3068" s="165"/>
      <c r="B3068" s="172"/>
      <c r="C3068" s="414"/>
      <c r="D3068" s="168"/>
      <c r="E3068" s="258" t="str">
        <f>iferror(vlookup(C3068,'Master data'!$A$1:$C$29,3,0),"--")</f>
        <v>--</v>
      </c>
      <c r="F3068" s="258" t="str">
        <f>iferror(vlookup(C3068,'Master data'!$A$1:$C$29,2,0),"--")</f>
        <v>--</v>
      </c>
    </row>
    <row r="3069" ht="21.0" customHeight="1">
      <c r="A3069" s="165"/>
      <c r="B3069" s="172"/>
      <c r="C3069" s="414"/>
      <c r="D3069" s="168"/>
      <c r="E3069" s="258" t="str">
        <f>iferror(vlookup(C3069,'Master data'!$A$1:$C$29,3,0),"--")</f>
        <v>--</v>
      </c>
      <c r="F3069" s="258" t="str">
        <f>iferror(vlookup(C3069,'Master data'!$A$1:$C$29,2,0),"--")</f>
        <v>--</v>
      </c>
    </row>
    <row r="3070" ht="21.0" customHeight="1">
      <c r="A3070" s="165"/>
      <c r="B3070" s="172"/>
      <c r="C3070" s="414"/>
      <c r="D3070" s="168"/>
      <c r="E3070" s="258" t="str">
        <f>iferror(vlookup(C3070,'Master data'!$A$1:$C$29,3,0),"--")</f>
        <v>--</v>
      </c>
      <c r="F3070" s="258" t="str">
        <f>iferror(vlookup(C3070,'Master data'!$A$1:$C$29,2,0),"--")</f>
        <v>--</v>
      </c>
    </row>
    <row r="3071" ht="21.0" customHeight="1">
      <c r="A3071" s="165"/>
      <c r="B3071" s="172"/>
      <c r="C3071" s="414"/>
      <c r="D3071" s="168"/>
      <c r="E3071" s="258" t="str">
        <f>iferror(vlookup(C3071,'Master data'!$A$1:$C$29,3,0),"--")</f>
        <v>--</v>
      </c>
      <c r="F3071" s="258" t="str">
        <f>iferror(vlookup(C3071,'Master data'!$A$1:$C$29,2,0),"--")</f>
        <v>--</v>
      </c>
    </row>
    <row r="3072" ht="21.0" customHeight="1">
      <c r="A3072" s="165"/>
      <c r="B3072" s="172"/>
      <c r="C3072" s="414"/>
      <c r="D3072" s="168"/>
      <c r="E3072" s="258" t="str">
        <f>iferror(vlookup(C3072,'Master data'!$A$1:$C$29,3,0),"--")</f>
        <v>--</v>
      </c>
      <c r="F3072" s="258" t="str">
        <f>iferror(vlookup(C3072,'Master data'!$A$1:$C$29,2,0),"--")</f>
        <v>--</v>
      </c>
    </row>
    <row r="3073" ht="21.0" customHeight="1">
      <c r="A3073" s="165"/>
      <c r="B3073" s="172"/>
      <c r="C3073" s="414"/>
      <c r="D3073" s="168"/>
      <c r="E3073" s="258" t="str">
        <f>iferror(vlookup(C3073,'Master data'!$A$1:$C$29,3,0),"--")</f>
        <v>--</v>
      </c>
      <c r="F3073" s="258" t="str">
        <f>iferror(vlookup(C3073,'Master data'!$A$1:$C$29,2,0),"--")</f>
        <v>--</v>
      </c>
    </row>
    <row r="3074" ht="21.0" customHeight="1">
      <c r="A3074" s="165"/>
      <c r="B3074" s="172"/>
      <c r="C3074" s="414"/>
      <c r="D3074" s="168"/>
      <c r="E3074" s="258" t="str">
        <f>iferror(vlookup(C3074,'Master data'!$A$1:$C$29,3,0),"--")</f>
        <v>--</v>
      </c>
      <c r="F3074" s="258" t="str">
        <f>iferror(vlookup(C3074,'Master data'!$A$1:$C$29,2,0),"--")</f>
        <v>--</v>
      </c>
    </row>
    <row r="3075" ht="21.0" customHeight="1">
      <c r="A3075" s="165"/>
      <c r="B3075" s="172"/>
      <c r="C3075" s="414"/>
      <c r="D3075" s="168"/>
      <c r="E3075" s="258" t="str">
        <f>iferror(vlookup(C3075,'Master data'!$A$1:$C$29,3,0),"--")</f>
        <v>--</v>
      </c>
      <c r="F3075" s="258" t="str">
        <f>iferror(vlookup(C3075,'Master data'!$A$1:$C$29,2,0),"--")</f>
        <v>--</v>
      </c>
    </row>
    <row r="3076" ht="21.0" customHeight="1">
      <c r="A3076" s="165"/>
      <c r="B3076" s="172"/>
      <c r="C3076" s="414"/>
      <c r="D3076" s="168"/>
      <c r="E3076" s="258" t="str">
        <f>iferror(vlookup(C3076,'Master data'!$A$1:$C$29,3,0),"--")</f>
        <v>--</v>
      </c>
      <c r="F3076" s="258" t="str">
        <f>iferror(vlookup(C3076,'Master data'!$A$1:$C$29,2,0),"--")</f>
        <v>--</v>
      </c>
    </row>
    <row r="3077" ht="21.0" customHeight="1">
      <c r="A3077" s="165"/>
      <c r="B3077" s="172"/>
      <c r="C3077" s="414"/>
      <c r="D3077" s="168"/>
      <c r="E3077" s="258" t="str">
        <f>iferror(vlookup(C3077,'Master data'!$A$1:$C$29,3,0),"--")</f>
        <v>--</v>
      </c>
      <c r="F3077" s="258" t="str">
        <f>iferror(vlookup(C3077,'Master data'!$A$1:$C$29,2,0),"--")</f>
        <v>--</v>
      </c>
    </row>
    <row r="3078" ht="21.0" customHeight="1">
      <c r="A3078" s="165"/>
      <c r="B3078" s="172"/>
      <c r="C3078" s="414"/>
      <c r="D3078" s="168"/>
      <c r="E3078" s="258" t="str">
        <f>iferror(vlookup(C3078,'Master data'!$A$1:$C$29,3,0),"--")</f>
        <v>--</v>
      </c>
      <c r="F3078" s="258" t="str">
        <f>iferror(vlookup(C3078,'Master data'!$A$1:$C$29,2,0),"--")</f>
        <v>--</v>
      </c>
    </row>
    <row r="3079" ht="21.0" customHeight="1">
      <c r="A3079" s="165"/>
      <c r="B3079" s="172"/>
      <c r="C3079" s="414"/>
      <c r="D3079" s="168"/>
      <c r="E3079" s="258" t="str">
        <f>iferror(vlookup(C3079,'Master data'!$A$1:$C$29,3,0),"--")</f>
        <v>--</v>
      </c>
      <c r="F3079" s="258" t="str">
        <f>iferror(vlookup(C3079,'Master data'!$A$1:$C$29,2,0),"--")</f>
        <v>--</v>
      </c>
    </row>
    <row r="3080" ht="21.0" customHeight="1">
      <c r="A3080" s="165"/>
      <c r="B3080" s="172"/>
      <c r="C3080" s="414"/>
      <c r="D3080" s="168"/>
      <c r="E3080" s="258" t="str">
        <f>iferror(vlookup(C3080,'Master data'!$A$1:$C$29,3,0),"--")</f>
        <v>--</v>
      </c>
      <c r="F3080" s="258" t="str">
        <f>iferror(vlookup(C3080,'Master data'!$A$1:$C$29,2,0),"--")</f>
        <v>--</v>
      </c>
    </row>
    <row r="3081" ht="21.0" customHeight="1">
      <c r="A3081" s="165"/>
      <c r="B3081" s="172"/>
      <c r="C3081" s="414"/>
      <c r="D3081" s="168"/>
      <c r="E3081" s="258" t="str">
        <f>iferror(vlookup(C3081,'Master data'!$A$1:$C$29,3,0),"--")</f>
        <v>--</v>
      </c>
      <c r="F3081" s="258" t="str">
        <f>iferror(vlookup(C3081,'Master data'!$A$1:$C$29,2,0),"--")</f>
        <v>--</v>
      </c>
    </row>
    <row r="3082" ht="21.0" customHeight="1">
      <c r="A3082" s="165"/>
      <c r="B3082" s="172"/>
      <c r="C3082" s="414"/>
      <c r="D3082" s="168"/>
      <c r="E3082" s="258" t="str">
        <f>iferror(vlookup(C3082,'Master data'!$A$1:$C$29,3,0),"--")</f>
        <v>--</v>
      </c>
      <c r="F3082" s="258" t="str">
        <f>iferror(vlookup(C3082,'Master data'!$A$1:$C$29,2,0),"--")</f>
        <v>--</v>
      </c>
    </row>
    <row r="3083" ht="21.0" customHeight="1">
      <c r="A3083" s="165"/>
      <c r="B3083" s="172"/>
      <c r="C3083" s="414"/>
      <c r="D3083" s="168"/>
      <c r="E3083" s="258" t="str">
        <f>iferror(vlookup(C3083,'Master data'!$A$1:$C$29,3,0),"--")</f>
        <v>--</v>
      </c>
      <c r="F3083" s="258" t="str">
        <f>iferror(vlookup(C3083,'Master data'!$A$1:$C$29,2,0),"--")</f>
        <v>--</v>
      </c>
    </row>
    <row r="3084" ht="21.0" customHeight="1">
      <c r="A3084" s="165"/>
      <c r="B3084" s="172"/>
      <c r="C3084" s="414"/>
      <c r="D3084" s="168"/>
      <c r="E3084" s="258" t="str">
        <f>iferror(vlookup(C3084,'Master data'!$A$1:$C$29,3,0),"--")</f>
        <v>--</v>
      </c>
      <c r="F3084" s="258" t="str">
        <f>iferror(vlookup(C3084,'Master data'!$A$1:$C$29,2,0),"--")</f>
        <v>--</v>
      </c>
    </row>
    <row r="3085" ht="21.0" customHeight="1">
      <c r="A3085" s="165"/>
      <c r="B3085" s="172"/>
      <c r="C3085" s="414"/>
      <c r="D3085" s="168"/>
      <c r="E3085" s="258" t="str">
        <f>iferror(vlookup(C3085,'Master data'!$A$1:$C$29,3,0),"--")</f>
        <v>--</v>
      </c>
      <c r="F3085" s="258" t="str">
        <f>iferror(vlookup(C3085,'Master data'!$A$1:$C$29,2,0),"--")</f>
        <v>--</v>
      </c>
    </row>
    <row r="3086" ht="21.0" customHeight="1">
      <c r="A3086" s="165"/>
      <c r="B3086" s="172"/>
      <c r="C3086" s="414"/>
      <c r="D3086" s="168"/>
      <c r="E3086" s="258" t="str">
        <f>iferror(vlookup(C3086,'Master data'!$A$1:$C$29,3,0),"--")</f>
        <v>--</v>
      </c>
      <c r="F3086" s="258" t="str">
        <f>iferror(vlookup(C3086,'Master data'!$A$1:$C$29,2,0),"--")</f>
        <v>--</v>
      </c>
    </row>
    <row r="3087" ht="21.0" customHeight="1">
      <c r="A3087" s="165"/>
      <c r="B3087" s="172"/>
      <c r="C3087" s="414"/>
      <c r="D3087" s="168"/>
      <c r="E3087" s="258" t="str">
        <f>iferror(vlookup(C3087,'Master data'!$A$1:$C$29,3,0),"--")</f>
        <v>--</v>
      </c>
      <c r="F3087" s="258" t="str">
        <f>iferror(vlookup(C3087,'Master data'!$A$1:$C$29,2,0),"--")</f>
        <v>--</v>
      </c>
    </row>
    <row r="3088" ht="21.0" customHeight="1">
      <c r="A3088" s="165"/>
      <c r="B3088" s="172"/>
      <c r="C3088" s="414"/>
      <c r="D3088" s="168"/>
      <c r="E3088" s="258" t="str">
        <f>iferror(vlookup(C3088,'Master data'!$A$1:$C$29,3,0),"--")</f>
        <v>--</v>
      </c>
      <c r="F3088" s="258" t="str">
        <f>iferror(vlookup(C3088,'Master data'!$A$1:$C$29,2,0),"--")</f>
        <v>--</v>
      </c>
    </row>
    <row r="3089" ht="21.0" customHeight="1">
      <c r="A3089" s="165"/>
      <c r="B3089" s="172"/>
      <c r="C3089" s="414"/>
      <c r="D3089" s="168"/>
      <c r="E3089" s="258" t="str">
        <f>iferror(vlookup(C3089,'Master data'!$A$1:$C$29,3,0),"--")</f>
        <v>--</v>
      </c>
      <c r="F3089" s="258" t="str">
        <f>iferror(vlookup(C3089,'Master data'!$A$1:$C$29,2,0),"--")</f>
        <v>--</v>
      </c>
    </row>
    <row r="3090" ht="21.0" customHeight="1">
      <c r="A3090" s="165"/>
      <c r="B3090" s="172"/>
      <c r="C3090" s="414"/>
      <c r="D3090" s="168"/>
      <c r="E3090" s="258" t="str">
        <f>iferror(vlookup(C3090,'Master data'!$A$1:$C$29,3,0),"--")</f>
        <v>--</v>
      </c>
      <c r="F3090" s="258" t="str">
        <f>iferror(vlookup(C3090,'Master data'!$A$1:$C$29,2,0),"--")</f>
        <v>--</v>
      </c>
    </row>
    <row r="3091" ht="21.0" customHeight="1">
      <c r="A3091" s="165"/>
      <c r="B3091" s="172"/>
      <c r="C3091" s="414"/>
      <c r="D3091" s="168"/>
      <c r="E3091" s="258" t="str">
        <f>iferror(vlookup(C3091,'Master data'!$A$1:$C$29,3,0),"--")</f>
        <v>--</v>
      </c>
      <c r="F3091" s="258" t="str">
        <f>iferror(vlookup(C3091,'Master data'!$A$1:$C$29,2,0),"--")</f>
        <v>--</v>
      </c>
    </row>
    <row r="3092" ht="21.0" customHeight="1">
      <c r="A3092" s="165"/>
      <c r="B3092" s="172"/>
      <c r="C3092" s="414"/>
      <c r="D3092" s="168"/>
      <c r="E3092" s="258" t="str">
        <f>iferror(vlookup(C3092,'Master data'!$A$1:$C$29,3,0),"--")</f>
        <v>--</v>
      </c>
      <c r="F3092" s="258" t="str">
        <f>iferror(vlookup(C3092,'Master data'!$A$1:$C$29,2,0),"--")</f>
        <v>--</v>
      </c>
    </row>
    <row r="3093" ht="21.0" customHeight="1">
      <c r="A3093" s="165"/>
      <c r="B3093" s="172"/>
      <c r="C3093" s="414"/>
      <c r="D3093" s="168"/>
      <c r="E3093" s="258" t="str">
        <f>iferror(vlookup(C3093,'Master data'!$A$1:$C$29,3,0),"--")</f>
        <v>--</v>
      </c>
      <c r="F3093" s="258" t="str">
        <f>iferror(vlookup(C3093,'Master data'!$A$1:$C$29,2,0),"--")</f>
        <v>--</v>
      </c>
    </row>
    <row r="3094" ht="21.0" customHeight="1">
      <c r="A3094" s="165"/>
      <c r="B3094" s="172"/>
      <c r="C3094" s="414"/>
      <c r="D3094" s="168"/>
      <c r="E3094" s="258" t="str">
        <f>iferror(vlookup(C3094,'Master data'!$A$1:$C$29,3,0),"--")</f>
        <v>--</v>
      </c>
      <c r="F3094" s="258" t="str">
        <f>iferror(vlookup(C3094,'Master data'!$A$1:$C$29,2,0),"--")</f>
        <v>--</v>
      </c>
    </row>
    <row r="3095" ht="21.0" customHeight="1">
      <c r="A3095" s="165"/>
      <c r="B3095" s="172"/>
      <c r="C3095" s="414"/>
      <c r="D3095" s="168"/>
      <c r="E3095" s="258" t="str">
        <f>iferror(vlookup(C3095,'Master data'!$A$1:$C$29,3,0),"--")</f>
        <v>--</v>
      </c>
      <c r="F3095" s="258" t="str">
        <f>iferror(vlookup(C3095,'Master data'!$A$1:$C$29,2,0),"--")</f>
        <v>--</v>
      </c>
    </row>
    <row r="3096" ht="21.0" customHeight="1">
      <c r="A3096" s="165"/>
      <c r="B3096" s="172"/>
      <c r="C3096" s="414"/>
      <c r="D3096" s="168"/>
      <c r="E3096" s="258" t="str">
        <f>iferror(vlookup(C3096,'Master data'!$A$1:$C$29,3,0),"--")</f>
        <v>--</v>
      </c>
      <c r="F3096" s="258" t="str">
        <f>iferror(vlookup(C3096,'Master data'!$A$1:$C$29,2,0),"--")</f>
        <v>--</v>
      </c>
    </row>
    <row r="3097" ht="21.0" customHeight="1">
      <c r="A3097" s="165"/>
      <c r="B3097" s="172"/>
      <c r="C3097" s="414"/>
      <c r="D3097" s="168"/>
      <c r="E3097" s="258" t="str">
        <f>iferror(vlookup(C3097,'Master data'!$A$1:$C$29,3,0),"--")</f>
        <v>--</v>
      </c>
      <c r="F3097" s="258" t="str">
        <f>iferror(vlookup(C3097,'Master data'!$A$1:$C$29,2,0),"--")</f>
        <v>--</v>
      </c>
    </row>
    <row r="3098" ht="21.0" customHeight="1">
      <c r="A3098" s="165"/>
      <c r="B3098" s="172"/>
      <c r="C3098" s="414"/>
      <c r="D3098" s="168"/>
      <c r="E3098" s="258" t="str">
        <f>iferror(vlookup(C3098,'Master data'!$A$1:$C$29,3,0),"--")</f>
        <v>--</v>
      </c>
      <c r="F3098" s="258" t="str">
        <f>iferror(vlookup(C3098,'Master data'!$A$1:$C$29,2,0),"--")</f>
        <v>--</v>
      </c>
    </row>
    <row r="3099" ht="21.0" customHeight="1">
      <c r="A3099" s="165"/>
      <c r="B3099" s="172"/>
      <c r="C3099" s="414"/>
      <c r="D3099" s="168"/>
      <c r="E3099" s="258" t="str">
        <f>iferror(vlookup(C3099,'Master data'!$A$1:$C$29,3,0),"--")</f>
        <v>--</v>
      </c>
      <c r="F3099" s="258" t="str">
        <f>iferror(vlookup(C3099,'Master data'!$A$1:$C$29,2,0),"--")</f>
        <v>--</v>
      </c>
    </row>
    <row r="3100" ht="21.0" customHeight="1">
      <c r="A3100" s="165"/>
      <c r="B3100" s="172"/>
      <c r="C3100" s="414"/>
      <c r="D3100" s="168"/>
      <c r="E3100" s="258" t="str">
        <f>iferror(vlookup(C3100,'Master data'!$A$1:$C$29,3,0),"--")</f>
        <v>--</v>
      </c>
      <c r="F3100" s="258" t="str">
        <f>iferror(vlookup(C3100,'Master data'!$A$1:$C$29,2,0),"--")</f>
        <v>--</v>
      </c>
    </row>
    <row r="3101" ht="21.0" customHeight="1">
      <c r="A3101" s="165"/>
      <c r="B3101" s="172"/>
      <c r="C3101" s="414"/>
      <c r="D3101" s="168"/>
      <c r="E3101" s="258" t="str">
        <f>iferror(vlookup(C3101,'Master data'!$A$1:$C$29,3,0),"--")</f>
        <v>--</v>
      </c>
      <c r="F3101" s="258" t="str">
        <f>iferror(vlookup(C3101,'Master data'!$A$1:$C$29,2,0),"--")</f>
        <v>--</v>
      </c>
    </row>
    <row r="3102" ht="21.0" customHeight="1">
      <c r="A3102" s="165"/>
      <c r="B3102" s="172"/>
      <c r="C3102" s="414"/>
      <c r="D3102" s="168"/>
      <c r="E3102" s="258" t="str">
        <f>iferror(vlookup(C3102,'Master data'!$A$1:$C$29,3,0),"--")</f>
        <v>--</v>
      </c>
      <c r="F3102" s="258" t="str">
        <f>iferror(vlookup(C3102,'Master data'!$A$1:$C$29,2,0),"--")</f>
        <v>--</v>
      </c>
    </row>
    <row r="3103" ht="21.0" customHeight="1">
      <c r="A3103" s="165"/>
      <c r="B3103" s="172"/>
      <c r="C3103" s="414"/>
      <c r="D3103" s="168"/>
      <c r="E3103" s="258" t="str">
        <f>iferror(vlookup(C3103,'Master data'!$A$1:$C$29,3,0),"--")</f>
        <v>--</v>
      </c>
      <c r="F3103" s="258" t="str">
        <f>iferror(vlookup(C3103,'Master data'!$A$1:$C$29,2,0),"--")</f>
        <v>--</v>
      </c>
    </row>
    <row r="3104" ht="21.0" customHeight="1">
      <c r="A3104" s="165"/>
      <c r="B3104" s="172"/>
      <c r="C3104" s="414"/>
      <c r="D3104" s="168"/>
      <c r="E3104" s="258" t="str">
        <f>iferror(vlookup(C3104,'Master data'!$A$1:$C$29,3,0),"--")</f>
        <v>--</v>
      </c>
      <c r="F3104" s="258" t="str">
        <f>iferror(vlookup(C3104,'Master data'!$A$1:$C$29,2,0),"--")</f>
        <v>--</v>
      </c>
    </row>
    <row r="3105" ht="21.0" customHeight="1">
      <c r="A3105" s="165"/>
      <c r="B3105" s="172"/>
      <c r="C3105" s="414"/>
      <c r="D3105" s="168"/>
      <c r="E3105" s="258" t="str">
        <f>iferror(vlookup(C3105,'Master data'!$A$1:$C$29,3,0),"--")</f>
        <v>--</v>
      </c>
      <c r="F3105" s="258" t="str">
        <f>iferror(vlookup(C3105,'Master data'!$A$1:$C$29,2,0),"--")</f>
        <v>--</v>
      </c>
    </row>
    <row r="3106" ht="21.0" customHeight="1">
      <c r="A3106" s="165"/>
      <c r="B3106" s="172"/>
      <c r="C3106" s="414"/>
      <c r="D3106" s="168"/>
      <c r="E3106" s="258" t="str">
        <f>iferror(vlookup(C3106,'Master data'!$A$1:$C$29,3,0),"--")</f>
        <v>--</v>
      </c>
      <c r="F3106" s="258" t="str">
        <f>iferror(vlookup(C3106,'Master data'!$A$1:$C$29,2,0),"--")</f>
        <v>--</v>
      </c>
    </row>
    <row r="3107" ht="21.0" customHeight="1">
      <c r="A3107" s="165"/>
      <c r="B3107" s="172"/>
      <c r="C3107" s="414"/>
      <c r="D3107" s="168"/>
      <c r="E3107" s="258" t="str">
        <f>iferror(vlookup(C3107,'Master data'!$A$1:$C$29,3,0),"--")</f>
        <v>--</v>
      </c>
      <c r="F3107" s="258" t="str">
        <f>iferror(vlookup(C3107,'Master data'!$A$1:$C$29,2,0),"--")</f>
        <v>--</v>
      </c>
    </row>
    <row r="3108" ht="21.0" customHeight="1">
      <c r="A3108" s="165"/>
      <c r="B3108" s="172"/>
      <c r="C3108" s="414"/>
      <c r="D3108" s="168"/>
      <c r="E3108" s="258" t="str">
        <f>iferror(vlookup(C3108,'Master data'!$A$1:$C$29,3,0),"--")</f>
        <v>--</v>
      </c>
      <c r="F3108" s="258" t="str">
        <f>iferror(vlookup(C3108,'Master data'!$A$1:$C$29,2,0),"--")</f>
        <v>--</v>
      </c>
    </row>
    <row r="3109" ht="21.0" customHeight="1">
      <c r="A3109" s="165"/>
      <c r="B3109" s="172"/>
      <c r="C3109" s="414"/>
      <c r="D3109" s="168"/>
      <c r="E3109" s="258" t="str">
        <f>iferror(vlookup(C3109,'Master data'!$A$1:$C$29,3,0),"--")</f>
        <v>--</v>
      </c>
      <c r="F3109" s="258" t="str">
        <f>iferror(vlookup(C3109,'Master data'!$A$1:$C$29,2,0),"--")</f>
        <v>--</v>
      </c>
    </row>
    <row r="3110" ht="21.0" customHeight="1">
      <c r="A3110" s="165"/>
      <c r="B3110" s="172"/>
      <c r="C3110" s="414"/>
      <c r="D3110" s="168"/>
      <c r="E3110" s="258" t="str">
        <f>iferror(vlookup(C3110,'Master data'!$A$1:$C$29,3,0),"--")</f>
        <v>--</v>
      </c>
      <c r="F3110" s="258" t="str">
        <f>iferror(vlookup(C3110,'Master data'!$A$1:$C$29,2,0),"--")</f>
        <v>--</v>
      </c>
    </row>
    <row r="3111" ht="21.0" customHeight="1">
      <c r="A3111" s="165"/>
      <c r="B3111" s="172"/>
      <c r="C3111" s="414"/>
      <c r="D3111" s="168"/>
      <c r="E3111" s="258" t="str">
        <f>iferror(vlookup(C3111,'Master data'!$A$1:$C$29,3,0),"--")</f>
        <v>--</v>
      </c>
      <c r="F3111" s="258" t="str">
        <f>iferror(vlookup(C3111,'Master data'!$A$1:$C$29,2,0),"--")</f>
        <v>--</v>
      </c>
    </row>
    <row r="3112" ht="21.0" customHeight="1">
      <c r="A3112" s="165"/>
      <c r="B3112" s="172"/>
      <c r="C3112" s="414"/>
      <c r="D3112" s="168"/>
      <c r="E3112" s="258" t="str">
        <f>iferror(vlookup(C3112,'Master data'!$A$1:$C$29,3,0),"--")</f>
        <v>--</v>
      </c>
      <c r="F3112" s="258" t="str">
        <f>iferror(vlookup(C3112,'Master data'!$A$1:$C$29,2,0),"--")</f>
        <v>--</v>
      </c>
    </row>
    <row r="3113" ht="21.0" customHeight="1">
      <c r="A3113" s="165"/>
      <c r="B3113" s="172"/>
      <c r="C3113" s="414"/>
      <c r="D3113" s="168"/>
      <c r="E3113" s="258" t="str">
        <f>iferror(vlookup(C3113,'Master data'!$A$1:$C$29,3,0),"--")</f>
        <v>--</v>
      </c>
      <c r="F3113" s="258" t="str">
        <f>iferror(vlookup(C3113,'Master data'!$A$1:$C$29,2,0),"--")</f>
        <v>--</v>
      </c>
    </row>
    <row r="3114" ht="21.0" customHeight="1">
      <c r="A3114" s="165"/>
      <c r="B3114" s="172"/>
      <c r="C3114" s="414"/>
      <c r="D3114" s="168"/>
      <c r="E3114" s="258" t="str">
        <f>iferror(vlookup(C3114,'Master data'!$A$1:$C$29,3,0),"--")</f>
        <v>--</v>
      </c>
      <c r="F3114" s="258" t="str">
        <f>iferror(vlookup(C3114,'Master data'!$A$1:$C$29,2,0),"--")</f>
        <v>--</v>
      </c>
    </row>
    <row r="3115" ht="21.0" customHeight="1">
      <c r="A3115" s="165"/>
      <c r="B3115" s="172"/>
      <c r="C3115" s="414"/>
      <c r="D3115" s="168"/>
      <c r="E3115" s="258" t="str">
        <f>iferror(vlookup(C3115,'Master data'!$A$1:$C$29,3,0),"--")</f>
        <v>--</v>
      </c>
      <c r="F3115" s="258" t="str">
        <f>iferror(vlookup(C3115,'Master data'!$A$1:$C$29,2,0),"--")</f>
        <v>--</v>
      </c>
    </row>
    <row r="3116" ht="21.0" customHeight="1">
      <c r="A3116" s="165"/>
      <c r="B3116" s="172"/>
      <c r="C3116" s="414"/>
      <c r="D3116" s="168"/>
      <c r="E3116" s="258" t="str">
        <f>iferror(vlookup(C3116,'Master data'!$A$1:$C$29,3,0),"--")</f>
        <v>--</v>
      </c>
      <c r="F3116" s="258" t="str">
        <f>iferror(vlookup(C3116,'Master data'!$A$1:$C$29,2,0),"--")</f>
        <v>--</v>
      </c>
    </row>
    <row r="3117" ht="21.0" customHeight="1">
      <c r="A3117" s="165"/>
      <c r="B3117" s="172"/>
      <c r="C3117" s="414"/>
      <c r="D3117" s="168"/>
      <c r="E3117" s="258" t="str">
        <f>iferror(vlookup(C3117,'Master data'!$A$1:$C$29,3,0),"--")</f>
        <v>--</v>
      </c>
      <c r="F3117" s="258" t="str">
        <f>iferror(vlookup(C3117,'Master data'!$A$1:$C$29,2,0),"--")</f>
        <v>--</v>
      </c>
    </row>
    <row r="3118" ht="21.0" customHeight="1">
      <c r="A3118" s="165"/>
      <c r="B3118" s="172"/>
      <c r="C3118" s="414"/>
      <c r="D3118" s="168"/>
      <c r="E3118" s="258" t="str">
        <f>iferror(vlookup(C3118,'Master data'!$A$1:$C$29,3,0),"--")</f>
        <v>--</v>
      </c>
      <c r="F3118" s="258" t="str">
        <f>iferror(vlookup(C3118,'Master data'!$A$1:$C$29,2,0),"--")</f>
        <v>--</v>
      </c>
    </row>
    <row r="3119" ht="21.0" customHeight="1">
      <c r="A3119" s="165"/>
      <c r="B3119" s="172"/>
      <c r="C3119" s="414"/>
      <c r="D3119" s="168"/>
      <c r="E3119" s="258" t="str">
        <f>iferror(vlookup(C3119,'Master data'!$A$1:$C$29,3,0),"--")</f>
        <v>--</v>
      </c>
      <c r="F3119" s="258" t="str">
        <f>iferror(vlookup(C3119,'Master data'!$A$1:$C$29,2,0),"--")</f>
        <v>--</v>
      </c>
    </row>
    <row r="3120" ht="21.0" customHeight="1">
      <c r="A3120" s="165"/>
      <c r="B3120" s="172"/>
      <c r="C3120" s="414"/>
      <c r="D3120" s="168"/>
      <c r="E3120" s="258" t="str">
        <f>iferror(vlookup(C3120,'Master data'!$A$1:$C$29,3,0),"--")</f>
        <v>--</v>
      </c>
      <c r="F3120" s="258" t="str">
        <f>iferror(vlookup(C3120,'Master data'!$A$1:$C$29,2,0),"--")</f>
        <v>--</v>
      </c>
    </row>
    <row r="3121" ht="21.0" customHeight="1">
      <c r="A3121" s="165"/>
      <c r="B3121" s="172"/>
      <c r="C3121" s="414"/>
      <c r="D3121" s="168"/>
      <c r="E3121" s="258" t="str">
        <f>iferror(vlookup(C3121,'Master data'!$A$1:$C$29,3,0),"--")</f>
        <v>--</v>
      </c>
      <c r="F3121" s="258" t="str">
        <f>iferror(vlookup(C3121,'Master data'!$A$1:$C$29,2,0),"--")</f>
        <v>--</v>
      </c>
    </row>
    <row r="3122" ht="21.0" customHeight="1">
      <c r="A3122" s="165"/>
      <c r="B3122" s="172"/>
      <c r="C3122" s="414"/>
      <c r="D3122" s="168"/>
      <c r="E3122" s="258" t="str">
        <f>iferror(vlookup(C3122,'Master data'!$A$1:$C$29,3,0),"--")</f>
        <v>--</v>
      </c>
      <c r="F3122" s="258" t="str">
        <f>iferror(vlookup(C3122,'Master data'!$A$1:$C$29,2,0),"--")</f>
        <v>--</v>
      </c>
    </row>
    <row r="3123" ht="21.0" customHeight="1">
      <c r="A3123" s="165"/>
      <c r="B3123" s="172"/>
      <c r="C3123" s="414"/>
      <c r="D3123" s="168"/>
      <c r="E3123" s="258" t="str">
        <f>iferror(vlookup(C3123,'Master data'!$A$1:$C$29,3,0),"--")</f>
        <v>--</v>
      </c>
      <c r="F3123" s="258" t="str">
        <f>iferror(vlookup(C3123,'Master data'!$A$1:$C$29,2,0),"--")</f>
        <v>--</v>
      </c>
    </row>
    <row r="3124" ht="21.0" customHeight="1">
      <c r="A3124" s="165"/>
      <c r="B3124" s="172"/>
      <c r="C3124" s="414"/>
      <c r="D3124" s="168"/>
      <c r="E3124" s="258" t="str">
        <f>iferror(vlookup(C3124,'Master data'!$A$1:$C$29,3,0),"--")</f>
        <v>--</v>
      </c>
      <c r="F3124" s="258" t="str">
        <f>iferror(vlookup(C3124,'Master data'!$A$1:$C$29,2,0),"--")</f>
        <v>--</v>
      </c>
    </row>
    <row r="3125" ht="21.0" customHeight="1">
      <c r="A3125" s="165"/>
      <c r="B3125" s="172"/>
      <c r="C3125" s="414"/>
      <c r="D3125" s="168"/>
      <c r="E3125" s="258" t="str">
        <f>iferror(vlookup(C3125,'Master data'!$A$1:$C$29,3,0),"--")</f>
        <v>--</v>
      </c>
      <c r="F3125" s="258" t="str">
        <f>iferror(vlookup(C3125,'Master data'!$A$1:$C$29,2,0),"--")</f>
        <v>--</v>
      </c>
    </row>
    <row r="3126" ht="21.0" customHeight="1">
      <c r="A3126" s="165"/>
      <c r="B3126" s="172"/>
      <c r="C3126" s="414"/>
      <c r="D3126" s="168"/>
      <c r="E3126" s="258" t="str">
        <f>iferror(vlookup(C3126,'Master data'!$A$1:$C$29,3,0),"--")</f>
        <v>--</v>
      </c>
      <c r="F3126" s="258" t="str">
        <f>iferror(vlookup(C3126,'Master data'!$A$1:$C$29,2,0),"--")</f>
        <v>--</v>
      </c>
    </row>
    <row r="3127" ht="21.0" customHeight="1">
      <c r="A3127" s="165"/>
      <c r="B3127" s="172"/>
      <c r="C3127" s="414"/>
      <c r="D3127" s="168"/>
      <c r="E3127" s="258" t="str">
        <f>iferror(vlookup(C3127,'Master data'!$A$1:$C$29,3,0),"--")</f>
        <v>--</v>
      </c>
      <c r="F3127" s="258" t="str">
        <f>iferror(vlookup(C3127,'Master data'!$A$1:$C$29,2,0),"--")</f>
        <v>--</v>
      </c>
    </row>
    <row r="3128" ht="21.0" customHeight="1">
      <c r="A3128" s="165"/>
      <c r="B3128" s="172"/>
      <c r="C3128" s="414"/>
      <c r="D3128" s="168"/>
      <c r="E3128" s="258" t="str">
        <f>iferror(vlookup(C3128,'Master data'!$A$1:$C$29,3,0),"--")</f>
        <v>--</v>
      </c>
      <c r="F3128" s="258" t="str">
        <f>iferror(vlookup(C3128,'Master data'!$A$1:$C$29,2,0),"--")</f>
        <v>--</v>
      </c>
    </row>
    <row r="3129" ht="21.0" customHeight="1">
      <c r="A3129" s="165"/>
      <c r="B3129" s="172"/>
      <c r="C3129" s="414"/>
      <c r="D3129" s="168"/>
      <c r="E3129" s="258" t="str">
        <f>iferror(vlookup(C3129,'Master data'!$A$1:$C$29,3,0),"--")</f>
        <v>--</v>
      </c>
      <c r="F3129" s="258" t="str">
        <f>iferror(vlookup(C3129,'Master data'!$A$1:$C$29,2,0),"--")</f>
        <v>--</v>
      </c>
    </row>
    <row r="3130" ht="21.0" customHeight="1">
      <c r="A3130" s="165"/>
      <c r="B3130" s="172"/>
      <c r="C3130" s="414"/>
      <c r="D3130" s="168"/>
      <c r="E3130" s="258" t="str">
        <f>iferror(vlookup(C3130,'Master data'!$A$1:$C$29,3,0),"--")</f>
        <v>--</v>
      </c>
      <c r="F3130" s="258" t="str">
        <f>iferror(vlookup(C3130,'Master data'!$A$1:$C$29,2,0),"--")</f>
        <v>--</v>
      </c>
    </row>
    <row r="3131" ht="21.0" customHeight="1">
      <c r="A3131" s="165"/>
      <c r="B3131" s="172"/>
      <c r="C3131" s="414"/>
      <c r="D3131" s="168"/>
      <c r="E3131" s="258" t="str">
        <f>iferror(vlookup(C3131,'Master data'!$A$1:$C$29,3,0),"--")</f>
        <v>--</v>
      </c>
      <c r="F3131" s="258" t="str">
        <f>iferror(vlookup(C3131,'Master data'!$A$1:$C$29,2,0),"--")</f>
        <v>--</v>
      </c>
    </row>
    <row r="3132" ht="21.0" customHeight="1">
      <c r="A3132" s="165"/>
      <c r="B3132" s="172"/>
      <c r="C3132" s="414"/>
      <c r="D3132" s="168"/>
      <c r="E3132" s="258" t="str">
        <f>iferror(vlookup(C3132,'Master data'!$A$1:$C$29,3,0),"--")</f>
        <v>--</v>
      </c>
      <c r="F3132" s="258" t="str">
        <f>iferror(vlookup(C3132,'Master data'!$A$1:$C$29,2,0),"--")</f>
        <v>--</v>
      </c>
    </row>
    <row r="3133" ht="21.0" customHeight="1">
      <c r="A3133" s="165"/>
      <c r="B3133" s="172"/>
      <c r="C3133" s="414"/>
      <c r="D3133" s="168"/>
      <c r="E3133" s="258" t="str">
        <f>iferror(vlookup(C3133,'Master data'!$A$1:$C$29,3,0),"--")</f>
        <v>--</v>
      </c>
      <c r="F3133" s="258" t="str">
        <f>iferror(vlookup(C3133,'Master data'!$A$1:$C$29,2,0),"--")</f>
        <v>--</v>
      </c>
    </row>
    <row r="3134" ht="21.0" customHeight="1">
      <c r="A3134" s="165"/>
      <c r="B3134" s="172"/>
      <c r="C3134" s="414"/>
      <c r="D3134" s="168"/>
      <c r="E3134" s="258" t="str">
        <f>iferror(vlookup(C3134,'Master data'!$A$1:$C$29,3,0),"--")</f>
        <v>--</v>
      </c>
      <c r="F3134" s="258" t="str">
        <f>iferror(vlookup(C3134,'Master data'!$A$1:$C$29,2,0),"--")</f>
        <v>--</v>
      </c>
    </row>
    <row r="3135" ht="21.0" customHeight="1">
      <c r="A3135" s="165"/>
      <c r="B3135" s="172"/>
      <c r="C3135" s="414"/>
      <c r="D3135" s="168"/>
      <c r="E3135" s="258" t="str">
        <f>iferror(vlookup(C3135,'Master data'!$A$1:$C$29,3,0),"--")</f>
        <v>--</v>
      </c>
      <c r="F3135" s="258" t="str">
        <f>iferror(vlookup(C3135,'Master data'!$A$1:$C$29,2,0),"--")</f>
        <v>--</v>
      </c>
    </row>
    <row r="3136" ht="21.0" customHeight="1">
      <c r="A3136" s="165"/>
      <c r="B3136" s="172"/>
      <c r="C3136" s="414"/>
      <c r="D3136" s="168"/>
      <c r="E3136" s="258" t="str">
        <f>iferror(vlookup(C3136,'Master data'!$A$1:$C$29,3,0),"--")</f>
        <v>--</v>
      </c>
      <c r="F3136" s="258" t="str">
        <f>iferror(vlookup(C3136,'Master data'!$A$1:$C$29,2,0),"--")</f>
        <v>--</v>
      </c>
    </row>
    <row r="3137" ht="21.0" customHeight="1">
      <c r="A3137" s="165"/>
      <c r="B3137" s="172"/>
      <c r="C3137" s="414"/>
      <c r="D3137" s="168"/>
      <c r="E3137" s="258" t="str">
        <f>iferror(vlookup(C3137,'Master data'!$A$1:$C$29,3,0),"--")</f>
        <v>--</v>
      </c>
      <c r="F3137" s="258" t="str">
        <f>iferror(vlookup(C3137,'Master data'!$A$1:$C$29,2,0),"--")</f>
        <v>--</v>
      </c>
    </row>
    <row r="3138" ht="21.0" customHeight="1">
      <c r="A3138" s="165"/>
      <c r="B3138" s="172"/>
      <c r="C3138" s="414"/>
      <c r="D3138" s="168"/>
      <c r="E3138" s="258" t="str">
        <f>iferror(vlookup(C3138,'Master data'!$A$1:$C$29,3,0),"--")</f>
        <v>--</v>
      </c>
      <c r="F3138" s="258" t="str">
        <f>iferror(vlookup(C3138,'Master data'!$A$1:$C$29,2,0),"--")</f>
        <v>--</v>
      </c>
    </row>
    <row r="3139" ht="21.0" customHeight="1">
      <c r="A3139" s="165"/>
      <c r="B3139" s="172"/>
      <c r="C3139" s="414"/>
      <c r="D3139" s="168"/>
      <c r="E3139" s="258" t="str">
        <f>iferror(vlookup(C3139,'Master data'!$A$1:$C$29,3,0),"--")</f>
        <v>--</v>
      </c>
      <c r="F3139" s="258" t="str">
        <f>iferror(vlookup(C3139,'Master data'!$A$1:$C$29,2,0),"--")</f>
        <v>--</v>
      </c>
    </row>
    <row r="3140" ht="21.0" customHeight="1">
      <c r="A3140" s="165"/>
      <c r="B3140" s="172"/>
      <c r="C3140" s="414"/>
      <c r="D3140" s="168"/>
      <c r="E3140" s="258" t="str">
        <f>iferror(vlookup(C3140,'Master data'!$A$1:$C$29,3,0),"--")</f>
        <v>--</v>
      </c>
      <c r="F3140" s="258" t="str">
        <f>iferror(vlookup(C3140,'Master data'!$A$1:$C$29,2,0),"--")</f>
        <v>--</v>
      </c>
    </row>
    <row r="3141" ht="21.0" customHeight="1">
      <c r="A3141" s="165"/>
      <c r="B3141" s="172"/>
      <c r="C3141" s="414"/>
      <c r="D3141" s="168"/>
      <c r="E3141" s="258" t="str">
        <f>iferror(vlookup(C3141,'Master data'!$A$1:$C$29,3,0),"--")</f>
        <v>--</v>
      </c>
      <c r="F3141" s="258" t="str">
        <f>iferror(vlookup(C3141,'Master data'!$A$1:$C$29,2,0),"--")</f>
        <v>--</v>
      </c>
    </row>
    <row r="3142" ht="21.0" customHeight="1">
      <c r="A3142" s="165"/>
      <c r="B3142" s="172"/>
      <c r="C3142" s="414"/>
      <c r="D3142" s="168"/>
      <c r="E3142" s="258" t="str">
        <f>iferror(vlookup(C3142,'Master data'!$A$1:$C$29,3,0),"--")</f>
        <v>--</v>
      </c>
      <c r="F3142" s="258" t="str">
        <f>iferror(vlookup(C3142,'Master data'!$A$1:$C$29,2,0),"--")</f>
        <v>--</v>
      </c>
    </row>
    <row r="3143" ht="21.0" customHeight="1">
      <c r="A3143" s="165"/>
      <c r="B3143" s="172"/>
      <c r="C3143" s="414"/>
      <c r="D3143" s="168"/>
      <c r="E3143" s="258" t="str">
        <f>iferror(vlookup(C3143,'Master data'!$A$1:$C$29,3,0),"--")</f>
        <v>--</v>
      </c>
      <c r="F3143" s="258" t="str">
        <f>iferror(vlookup(C3143,'Master data'!$A$1:$C$29,2,0),"--")</f>
        <v>--</v>
      </c>
    </row>
    <row r="3144" ht="21.0" customHeight="1">
      <c r="A3144" s="165"/>
      <c r="B3144" s="172"/>
      <c r="C3144" s="414"/>
      <c r="D3144" s="168"/>
      <c r="E3144" s="258" t="str">
        <f>iferror(vlookup(C3144,'Master data'!$A$1:$C$29,3,0),"--")</f>
        <v>--</v>
      </c>
      <c r="F3144" s="258" t="str">
        <f>iferror(vlookup(C3144,'Master data'!$A$1:$C$29,2,0),"--")</f>
        <v>--</v>
      </c>
    </row>
    <row r="3145" ht="21.0" customHeight="1">
      <c r="A3145" s="165"/>
      <c r="B3145" s="172"/>
      <c r="C3145" s="414"/>
      <c r="D3145" s="168"/>
      <c r="E3145" s="258" t="str">
        <f>iferror(vlookup(C3145,'Master data'!$A$1:$C$29,3,0),"--")</f>
        <v>--</v>
      </c>
      <c r="F3145" s="258" t="str">
        <f>iferror(vlookup(C3145,'Master data'!$A$1:$C$29,2,0),"--")</f>
        <v>--</v>
      </c>
    </row>
    <row r="3146" ht="21.0" customHeight="1">
      <c r="A3146" s="165"/>
      <c r="B3146" s="172"/>
      <c r="C3146" s="414"/>
      <c r="D3146" s="168"/>
      <c r="E3146" s="258" t="str">
        <f>iferror(vlookup(C3146,'Master data'!$A$1:$C$29,3,0),"--")</f>
        <v>--</v>
      </c>
      <c r="F3146" s="258" t="str">
        <f>iferror(vlookup(C3146,'Master data'!$A$1:$C$29,2,0),"--")</f>
        <v>--</v>
      </c>
    </row>
    <row r="3147" ht="21.0" customHeight="1">
      <c r="A3147" s="165"/>
      <c r="B3147" s="172"/>
      <c r="C3147" s="414"/>
      <c r="D3147" s="168"/>
      <c r="E3147" s="258" t="str">
        <f>iferror(vlookup(C3147,'Master data'!$A$1:$C$29,3,0),"--")</f>
        <v>--</v>
      </c>
      <c r="F3147" s="258" t="str">
        <f>iferror(vlookup(C3147,'Master data'!$A$1:$C$29,2,0),"--")</f>
        <v>--</v>
      </c>
    </row>
    <row r="3148" ht="21.0" customHeight="1">
      <c r="A3148" s="165"/>
      <c r="B3148" s="172"/>
      <c r="C3148" s="414"/>
      <c r="D3148" s="168"/>
      <c r="E3148" s="258" t="str">
        <f>iferror(vlookup(C3148,'Master data'!$A$1:$C$29,3,0),"--")</f>
        <v>--</v>
      </c>
      <c r="F3148" s="258" t="str">
        <f>iferror(vlookup(C3148,'Master data'!$A$1:$C$29,2,0),"--")</f>
        <v>--</v>
      </c>
    </row>
    <row r="3149" ht="21.0" customHeight="1">
      <c r="A3149" s="165"/>
      <c r="B3149" s="172"/>
      <c r="C3149" s="414"/>
      <c r="D3149" s="168"/>
      <c r="E3149" s="258" t="str">
        <f>iferror(vlookup(C3149,'Master data'!$A$1:$C$29,3,0),"--")</f>
        <v>--</v>
      </c>
      <c r="F3149" s="258" t="str">
        <f>iferror(vlookup(C3149,'Master data'!$A$1:$C$29,2,0),"--")</f>
        <v>--</v>
      </c>
    </row>
    <row r="3150" ht="21.0" customHeight="1">
      <c r="A3150" s="165"/>
      <c r="B3150" s="172"/>
      <c r="C3150" s="414"/>
      <c r="D3150" s="168"/>
      <c r="E3150" s="258" t="str">
        <f>iferror(vlookup(C3150,'Master data'!$A$1:$C$29,3,0),"--")</f>
        <v>--</v>
      </c>
      <c r="F3150" s="258" t="str">
        <f>iferror(vlookup(C3150,'Master data'!$A$1:$C$29,2,0),"--")</f>
        <v>--</v>
      </c>
    </row>
    <row r="3151" ht="21.0" customHeight="1">
      <c r="A3151" s="165"/>
      <c r="B3151" s="172"/>
      <c r="C3151" s="414"/>
      <c r="D3151" s="168"/>
      <c r="E3151" s="258" t="str">
        <f>iferror(vlookup(C3151,'Master data'!$A$1:$C$29,3,0),"--")</f>
        <v>--</v>
      </c>
      <c r="F3151" s="258" t="str">
        <f>iferror(vlookup(C3151,'Master data'!$A$1:$C$29,2,0),"--")</f>
        <v>--</v>
      </c>
    </row>
    <row r="3152" ht="21.0" customHeight="1">
      <c r="A3152" s="165"/>
      <c r="B3152" s="172"/>
      <c r="C3152" s="414"/>
      <c r="D3152" s="168"/>
      <c r="E3152" s="258" t="str">
        <f>iferror(vlookup(C3152,'Master data'!$A$1:$C$29,3,0),"--")</f>
        <v>--</v>
      </c>
      <c r="F3152" s="258" t="str">
        <f>iferror(vlookup(C3152,'Master data'!$A$1:$C$29,2,0),"--")</f>
        <v>--</v>
      </c>
    </row>
    <row r="3153" ht="21.0" customHeight="1">
      <c r="A3153" s="165"/>
      <c r="B3153" s="172"/>
      <c r="C3153" s="414"/>
      <c r="D3153" s="168"/>
      <c r="E3153" s="258" t="str">
        <f>iferror(vlookup(C3153,'Master data'!$A$1:$C$29,3,0),"--")</f>
        <v>--</v>
      </c>
      <c r="F3153" s="258" t="str">
        <f>iferror(vlookup(C3153,'Master data'!$A$1:$C$29,2,0),"--")</f>
        <v>--</v>
      </c>
    </row>
    <row r="3154" ht="21.0" customHeight="1">
      <c r="A3154" s="165"/>
      <c r="B3154" s="172"/>
      <c r="C3154" s="414"/>
      <c r="D3154" s="168"/>
      <c r="E3154" s="258" t="str">
        <f>iferror(vlookup(C3154,'Master data'!$A$1:$C$29,3,0),"--")</f>
        <v>--</v>
      </c>
      <c r="F3154" s="258" t="str">
        <f>iferror(vlookup(C3154,'Master data'!$A$1:$C$29,2,0),"--")</f>
        <v>--</v>
      </c>
    </row>
    <row r="3155" ht="21.0" customHeight="1">
      <c r="A3155" s="165"/>
      <c r="B3155" s="172"/>
      <c r="C3155" s="414"/>
      <c r="D3155" s="168"/>
      <c r="E3155" s="258" t="str">
        <f>iferror(vlookup(C3155,'Master data'!$A$1:$C$29,3,0),"--")</f>
        <v>--</v>
      </c>
      <c r="F3155" s="258" t="str">
        <f>iferror(vlookup(C3155,'Master data'!$A$1:$C$29,2,0),"--")</f>
        <v>--</v>
      </c>
    </row>
    <row r="3156" ht="21.0" customHeight="1">
      <c r="A3156" s="165"/>
      <c r="B3156" s="172"/>
      <c r="C3156" s="414"/>
      <c r="D3156" s="168"/>
      <c r="E3156" s="258" t="str">
        <f>iferror(vlookup(C3156,'Master data'!$A$1:$C$29,3,0),"--")</f>
        <v>--</v>
      </c>
      <c r="F3156" s="258" t="str">
        <f>iferror(vlookup(C3156,'Master data'!$A$1:$C$29,2,0),"--")</f>
        <v>--</v>
      </c>
    </row>
    <row r="3157" ht="21.0" customHeight="1">
      <c r="A3157" s="165"/>
      <c r="B3157" s="172"/>
      <c r="C3157" s="414"/>
      <c r="D3157" s="168"/>
      <c r="E3157" s="258" t="str">
        <f>iferror(vlookup(C3157,'Master data'!$A$1:$C$29,3,0),"--")</f>
        <v>--</v>
      </c>
      <c r="F3157" s="258" t="str">
        <f>iferror(vlookup(C3157,'Master data'!$A$1:$C$29,2,0),"--")</f>
        <v>--</v>
      </c>
    </row>
    <row r="3158" ht="21.0" customHeight="1">
      <c r="A3158" s="165"/>
      <c r="B3158" s="172"/>
      <c r="C3158" s="414"/>
      <c r="D3158" s="168"/>
      <c r="E3158" s="258" t="str">
        <f>iferror(vlookup(C3158,'Master data'!$A$1:$C$29,3,0),"--")</f>
        <v>--</v>
      </c>
      <c r="F3158" s="258" t="str">
        <f>iferror(vlookup(C3158,'Master data'!$A$1:$C$29,2,0),"--")</f>
        <v>--</v>
      </c>
    </row>
    <row r="3159" ht="21.0" customHeight="1">
      <c r="A3159" s="165"/>
      <c r="B3159" s="172"/>
      <c r="C3159" s="414"/>
      <c r="D3159" s="168"/>
      <c r="E3159" s="258" t="str">
        <f>iferror(vlookup(C3159,'Master data'!$A$1:$C$29,3,0),"--")</f>
        <v>--</v>
      </c>
      <c r="F3159" s="258" t="str">
        <f>iferror(vlookup(C3159,'Master data'!$A$1:$C$29,2,0),"--")</f>
        <v>--</v>
      </c>
    </row>
    <row r="3160" ht="21.0" customHeight="1">
      <c r="A3160" s="165"/>
      <c r="B3160" s="172"/>
      <c r="C3160" s="414"/>
      <c r="D3160" s="168"/>
      <c r="E3160" s="258" t="str">
        <f>iferror(vlookup(C3160,'Master data'!$A$1:$C$29,3,0),"--")</f>
        <v>--</v>
      </c>
      <c r="F3160" s="258" t="str">
        <f>iferror(vlookup(C3160,'Master data'!$A$1:$C$29,2,0),"--")</f>
        <v>--</v>
      </c>
    </row>
    <row r="3161" ht="21.0" customHeight="1">
      <c r="A3161" s="165"/>
      <c r="B3161" s="172"/>
      <c r="C3161" s="414"/>
      <c r="D3161" s="168"/>
      <c r="E3161" s="258" t="str">
        <f>iferror(vlookup(C3161,'Master data'!$A$1:$C$29,3,0),"--")</f>
        <v>--</v>
      </c>
      <c r="F3161" s="258" t="str">
        <f>iferror(vlookup(C3161,'Master data'!$A$1:$C$29,2,0),"--")</f>
        <v>--</v>
      </c>
    </row>
    <row r="3162" ht="21.0" customHeight="1">
      <c r="A3162" s="165"/>
      <c r="B3162" s="172"/>
      <c r="C3162" s="414"/>
      <c r="D3162" s="168"/>
      <c r="E3162" s="258" t="str">
        <f>iferror(vlookup(C3162,'Master data'!$A$1:$C$29,3,0),"--")</f>
        <v>--</v>
      </c>
      <c r="F3162" s="258" t="str">
        <f>iferror(vlookup(C3162,'Master data'!$A$1:$C$29,2,0),"--")</f>
        <v>--</v>
      </c>
    </row>
    <row r="3163" ht="21.0" customHeight="1">
      <c r="A3163" s="165"/>
      <c r="B3163" s="172"/>
      <c r="C3163" s="414"/>
      <c r="D3163" s="168"/>
      <c r="E3163" s="258" t="str">
        <f>iferror(vlookup(C3163,'Master data'!$A$1:$C$29,3,0),"--")</f>
        <v>--</v>
      </c>
      <c r="F3163" s="258" t="str">
        <f>iferror(vlookup(C3163,'Master data'!$A$1:$C$29,2,0),"--")</f>
        <v>--</v>
      </c>
    </row>
    <row r="3164" ht="21.0" customHeight="1">
      <c r="A3164" s="165"/>
      <c r="B3164" s="172"/>
      <c r="C3164" s="414"/>
      <c r="D3164" s="168"/>
      <c r="E3164" s="258" t="str">
        <f>iferror(vlookup(C3164,'Master data'!$A$1:$C$29,3,0),"--")</f>
        <v>--</v>
      </c>
      <c r="F3164" s="258" t="str">
        <f>iferror(vlookup(C3164,'Master data'!$A$1:$C$29,2,0),"--")</f>
        <v>--</v>
      </c>
    </row>
    <row r="3165" ht="21.0" customHeight="1">
      <c r="A3165" s="165"/>
      <c r="B3165" s="172"/>
      <c r="C3165" s="414"/>
      <c r="D3165" s="168"/>
      <c r="E3165" s="258" t="str">
        <f>iferror(vlookup(C3165,'Master data'!$A$1:$C$29,3,0),"--")</f>
        <v>--</v>
      </c>
      <c r="F3165" s="258" t="str">
        <f>iferror(vlookup(C3165,'Master data'!$A$1:$C$29,2,0),"--")</f>
        <v>--</v>
      </c>
    </row>
    <row r="3166" ht="21.0" customHeight="1">
      <c r="A3166" s="165"/>
      <c r="B3166" s="172"/>
      <c r="C3166" s="414"/>
      <c r="D3166" s="168"/>
      <c r="E3166" s="258" t="str">
        <f>iferror(vlookup(C3166,'Master data'!$A$1:$C$29,3,0),"--")</f>
        <v>--</v>
      </c>
      <c r="F3166" s="258" t="str">
        <f>iferror(vlookup(C3166,'Master data'!$A$1:$C$29,2,0),"--")</f>
        <v>--</v>
      </c>
    </row>
    <row r="3167" ht="21.0" customHeight="1">
      <c r="A3167" s="165"/>
      <c r="B3167" s="172"/>
      <c r="C3167" s="414"/>
      <c r="D3167" s="168"/>
      <c r="E3167" s="258" t="str">
        <f>iferror(vlookup(C3167,'Master data'!$A$1:$C$29,3,0),"--")</f>
        <v>--</v>
      </c>
      <c r="F3167" s="258" t="str">
        <f>iferror(vlookup(C3167,'Master data'!$A$1:$C$29,2,0),"--")</f>
        <v>--</v>
      </c>
    </row>
    <row r="3168" ht="21.0" customHeight="1">
      <c r="A3168" s="165"/>
      <c r="B3168" s="172"/>
      <c r="C3168" s="414"/>
      <c r="D3168" s="168"/>
      <c r="E3168" s="258" t="str">
        <f>iferror(vlookup(C3168,'Master data'!$A$1:$C$29,3,0),"--")</f>
        <v>--</v>
      </c>
      <c r="F3168" s="258" t="str">
        <f>iferror(vlookup(C3168,'Master data'!$A$1:$C$29,2,0),"--")</f>
        <v>--</v>
      </c>
    </row>
    <row r="3169" ht="21.0" customHeight="1">
      <c r="A3169" s="165"/>
      <c r="B3169" s="172"/>
      <c r="C3169" s="414"/>
      <c r="D3169" s="168"/>
      <c r="E3169" s="258" t="str">
        <f>iferror(vlookup(C3169,'Master data'!$A$1:$C$29,3,0),"--")</f>
        <v>--</v>
      </c>
      <c r="F3169" s="258" t="str">
        <f>iferror(vlookup(C3169,'Master data'!$A$1:$C$29,2,0),"--")</f>
        <v>--</v>
      </c>
    </row>
    <row r="3170" ht="21.0" customHeight="1">
      <c r="A3170" s="165"/>
      <c r="B3170" s="172"/>
      <c r="C3170" s="414"/>
      <c r="D3170" s="168"/>
      <c r="E3170" s="258" t="str">
        <f>iferror(vlookup(C3170,'Master data'!$A$1:$C$29,3,0),"--")</f>
        <v>--</v>
      </c>
      <c r="F3170" s="258" t="str">
        <f>iferror(vlookup(C3170,'Master data'!$A$1:$C$29,2,0),"--")</f>
        <v>--</v>
      </c>
    </row>
    <row r="3171" ht="21.0" customHeight="1">
      <c r="A3171" s="165"/>
      <c r="B3171" s="172"/>
      <c r="C3171" s="414"/>
      <c r="D3171" s="168"/>
      <c r="E3171" s="258" t="str">
        <f>iferror(vlookup(C3171,'Master data'!$A$1:$C$29,3,0),"--")</f>
        <v>--</v>
      </c>
      <c r="F3171" s="258" t="str">
        <f>iferror(vlookup(C3171,'Master data'!$A$1:$C$29,2,0),"--")</f>
        <v>--</v>
      </c>
    </row>
    <row r="3172" ht="21.0" customHeight="1">
      <c r="A3172" s="165"/>
      <c r="B3172" s="172"/>
      <c r="C3172" s="414"/>
      <c r="D3172" s="168"/>
      <c r="E3172" s="258" t="str">
        <f>iferror(vlookup(C3172,'Master data'!$A$1:$C$29,3,0),"--")</f>
        <v>--</v>
      </c>
      <c r="F3172" s="258" t="str">
        <f>iferror(vlookup(C3172,'Master data'!$A$1:$C$29,2,0),"--")</f>
        <v>--</v>
      </c>
    </row>
    <row r="3173" ht="21.0" customHeight="1">
      <c r="A3173" s="165"/>
      <c r="B3173" s="172"/>
      <c r="C3173" s="414"/>
      <c r="D3173" s="168"/>
      <c r="E3173" s="258" t="str">
        <f>iferror(vlookup(C3173,'Master data'!$A$1:$C$29,3,0),"--")</f>
        <v>--</v>
      </c>
      <c r="F3173" s="258" t="str">
        <f>iferror(vlookup(C3173,'Master data'!$A$1:$C$29,2,0),"--")</f>
        <v>--</v>
      </c>
    </row>
    <row r="3174" ht="21.0" customHeight="1">
      <c r="A3174" s="165"/>
      <c r="B3174" s="172"/>
      <c r="C3174" s="414"/>
      <c r="D3174" s="168"/>
      <c r="E3174" s="258" t="str">
        <f>iferror(vlookup(C3174,'Master data'!$A$1:$C$29,3,0),"--")</f>
        <v>--</v>
      </c>
      <c r="F3174" s="258" t="str">
        <f>iferror(vlookup(C3174,'Master data'!$A$1:$C$29,2,0),"--")</f>
        <v>--</v>
      </c>
    </row>
    <row r="3175" ht="21.0" customHeight="1">
      <c r="A3175" s="165"/>
      <c r="B3175" s="172"/>
      <c r="C3175" s="414"/>
      <c r="D3175" s="168"/>
      <c r="E3175" s="258" t="str">
        <f>iferror(vlookup(C3175,'Master data'!$A$1:$C$29,3,0),"--")</f>
        <v>--</v>
      </c>
      <c r="F3175" s="258" t="str">
        <f>iferror(vlookup(C3175,'Master data'!$A$1:$C$29,2,0),"--")</f>
        <v>--</v>
      </c>
    </row>
    <row r="3176" ht="21.0" customHeight="1">
      <c r="A3176" s="165"/>
      <c r="B3176" s="172"/>
      <c r="C3176" s="414"/>
      <c r="D3176" s="168"/>
      <c r="E3176" s="258" t="str">
        <f>iferror(vlookup(C3176,'Master data'!$A$1:$C$29,3,0),"--")</f>
        <v>--</v>
      </c>
      <c r="F3176" s="258" t="str">
        <f>iferror(vlookup(C3176,'Master data'!$A$1:$C$29,2,0),"--")</f>
        <v>--</v>
      </c>
    </row>
    <row r="3177" ht="21.0" customHeight="1">
      <c r="A3177" s="165"/>
      <c r="B3177" s="172"/>
      <c r="C3177" s="414"/>
      <c r="D3177" s="168"/>
      <c r="E3177" s="258" t="str">
        <f>iferror(vlookup(C3177,'Master data'!$A$1:$C$29,3,0),"--")</f>
        <v>--</v>
      </c>
      <c r="F3177" s="258" t="str">
        <f>iferror(vlookup(C3177,'Master data'!$A$1:$C$29,2,0),"--")</f>
        <v>--</v>
      </c>
    </row>
    <row r="3178" ht="21.0" customHeight="1">
      <c r="A3178" s="165"/>
      <c r="B3178" s="172"/>
      <c r="C3178" s="414"/>
      <c r="D3178" s="168"/>
      <c r="E3178" s="258" t="str">
        <f>iferror(vlookup(C3178,'Master data'!$A$1:$C$29,3,0),"--")</f>
        <v>--</v>
      </c>
      <c r="F3178" s="258" t="str">
        <f>iferror(vlookup(C3178,'Master data'!$A$1:$C$29,2,0),"--")</f>
        <v>--</v>
      </c>
    </row>
    <row r="3179" ht="21.0" customHeight="1">
      <c r="A3179" s="165"/>
      <c r="B3179" s="172"/>
      <c r="C3179" s="414"/>
      <c r="D3179" s="168"/>
      <c r="E3179" s="258" t="str">
        <f>iferror(vlookup(C3179,'Master data'!$A$1:$C$29,3,0),"--")</f>
        <v>--</v>
      </c>
      <c r="F3179" s="258" t="str">
        <f>iferror(vlookup(C3179,'Master data'!$A$1:$C$29,2,0),"--")</f>
        <v>--</v>
      </c>
    </row>
    <row r="3180" ht="21.0" customHeight="1">
      <c r="A3180" s="165"/>
      <c r="B3180" s="172"/>
      <c r="C3180" s="414"/>
      <c r="D3180" s="168"/>
      <c r="E3180" s="258" t="str">
        <f>iferror(vlookup(C3180,'Master data'!$A$1:$C$29,3,0),"--")</f>
        <v>--</v>
      </c>
      <c r="F3180" s="258" t="str">
        <f>iferror(vlookup(C3180,'Master data'!$A$1:$C$29,2,0),"--")</f>
        <v>--</v>
      </c>
    </row>
    <row r="3181" ht="21.0" customHeight="1">
      <c r="A3181" s="165"/>
      <c r="B3181" s="172"/>
      <c r="C3181" s="414"/>
      <c r="D3181" s="168"/>
      <c r="E3181" s="258" t="str">
        <f>iferror(vlookup(C3181,'Master data'!$A$1:$C$29,3,0),"--")</f>
        <v>--</v>
      </c>
      <c r="F3181" s="258" t="str">
        <f>iferror(vlookup(C3181,'Master data'!$A$1:$C$29,2,0),"--")</f>
        <v>--</v>
      </c>
    </row>
    <row r="3182" ht="21.0" customHeight="1">
      <c r="A3182" s="165"/>
      <c r="B3182" s="172"/>
      <c r="C3182" s="414"/>
      <c r="D3182" s="168"/>
      <c r="E3182" s="258" t="str">
        <f>iferror(vlookup(C3182,'Master data'!$A$1:$C$29,3,0),"--")</f>
        <v>--</v>
      </c>
      <c r="F3182" s="258" t="str">
        <f>iferror(vlookup(C3182,'Master data'!$A$1:$C$29,2,0),"--")</f>
        <v>--</v>
      </c>
    </row>
    <row r="3183" ht="21.0" customHeight="1">
      <c r="A3183" s="165"/>
      <c r="B3183" s="172"/>
      <c r="C3183" s="414"/>
      <c r="D3183" s="168"/>
      <c r="E3183" s="258" t="str">
        <f>iferror(vlookup(C3183,'Master data'!$A$1:$C$29,3,0),"--")</f>
        <v>--</v>
      </c>
      <c r="F3183" s="258" t="str">
        <f>iferror(vlookup(C3183,'Master data'!$A$1:$C$29,2,0),"--")</f>
        <v>--</v>
      </c>
    </row>
    <row r="3184" ht="21.0" customHeight="1">
      <c r="A3184" s="165"/>
      <c r="B3184" s="172"/>
      <c r="C3184" s="414"/>
      <c r="D3184" s="168"/>
      <c r="E3184" s="258" t="str">
        <f>iferror(vlookup(C3184,'Master data'!$A$1:$C$29,3,0),"--")</f>
        <v>--</v>
      </c>
      <c r="F3184" s="258" t="str">
        <f>iferror(vlookup(C3184,'Master data'!$A$1:$C$29,2,0),"--")</f>
        <v>--</v>
      </c>
    </row>
    <row r="3185" ht="21.0" customHeight="1">
      <c r="A3185" s="165"/>
      <c r="B3185" s="172"/>
      <c r="C3185" s="414"/>
      <c r="D3185" s="168"/>
      <c r="E3185" s="258" t="str">
        <f>iferror(vlookup(C3185,'Master data'!$A$1:$C$29,3,0),"--")</f>
        <v>--</v>
      </c>
      <c r="F3185" s="258" t="str">
        <f>iferror(vlookup(C3185,'Master data'!$A$1:$C$29,2,0),"--")</f>
        <v>--</v>
      </c>
    </row>
    <row r="3186" ht="21.0" customHeight="1">
      <c r="A3186" s="165"/>
      <c r="B3186" s="172"/>
      <c r="C3186" s="414"/>
      <c r="D3186" s="168"/>
      <c r="E3186" s="258" t="str">
        <f>iferror(vlookup(C3186,'Master data'!$A$1:$C$29,3,0),"--")</f>
        <v>--</v>
      </c>
      <c r="F3186" s="258" t="str">
        <f>iferror(vlookup(C3186,'Master data'!$A$1:$C$29,2,0),"--")</f>
        <v>--</v>
      </c>
    </row>
    <row r="3187" ht="21.0" customHeight="1">
      <c r="A3187" s="165"/>
      <c r="B3187" s="172"/>
      <c r="C3187" s="414"/>
      <c r="D3187" s="168"/>
      <c r="E3187" s="258" t="str">
        <f>iferror(vlookup(C3187,'Master data'!$A$1:$C$29,3,0),"--")</f>
        <v>--</v>
      </c>
      <c r="F3187" s="258" t="str">
        <f>iferror(vlookup(C3187,'Master data'!$A$1:$C$29,2,0),"--")</f>
        <v>--</v>
      </c>
    </row>
    <row r="3188" ht="21.0" customHeight="1">
      <c r="A3188" s="165"/>
      <c r="B3188" s="172"/>
      <c r="C3188" s="414"/>
      <c r="D3188" s="168"/>
      <c r="E3188" s="258" t="str">
        <f>iferror(vlookup(C3188,'Master data'!$A$1:$C$29,3,0),"--")</f>
        <v>--</v>
      </c>
      <c r="F3188" s="258" t="str">
        <f>iferror(vlookup(C3188,'Master data'!$A$1:$C$29,2,0),"--")</f>
        <v>--</v>
      </c>
    </row>
    <row r="3189" ht="21.0" customHeight="1">
      <c r="A3189" s="165"/>
      <c r="B3189" s="172"/>
      <c r="C3189" s="414"/>
      <c r="D3189" s="168"/>
      <c r="E3189" s="258" t="str">
        <f>iferror(vlookup(C3189,'Master data'!$A$1:$C$29,3,0),"--")</f>
        <v>--</v>
      </c>
      <c r="F3189" s="258" t="str">
        <f>iferror(vlookup(C3189,'Master data'!$A$1:$C$29,2,0),"--")</f>
        <v>--</v>
      </c>
    </row>
    <row r="3190" ht="21.0" customHeight="1">
      <c r="A3190" s="165"/>
      <c r="B3190" s="172"/>
      <c r="C3190" s="414"/>
      <c r="D3190" s="168"/>
      <c r="E3190" s="258" t="str">
        <f>iferror(vlookup(C3190,'Master data'!$A$1:$C$29,3,0),"--")</f>
        <v>--</v>
      </c>
      <c r="F3190" s="258" t="str">
        <f>iferror(vlookup(C3190,'Master data'!$A$1:$C$29,2,0),"--")</f>
        <v>--</v>
      </c>
    </row>
    <row r="3191" ht="21.0" customHeight="1">
      <c r="A3191" s="165"/>
      <c r="B3191" s="172"/>
      <c r="C3191" s="414"/>
      <c r="D3191" s="168"/>
      <c r="E3191" s="258" t="str">
        <f>iferror(vlookup(C3191,'Master data'!$A$1:$C$29,3,0),"--")</f>
        <v>--</v>
      </c>
      <c r="F3191" s="258" t="str">
        <f>iferror(vlookup(C3191,'Master data'!$A$1:$C$29,2,0),"--")</f>
        <v>--</v>
      </c>
    </row>
    <row r="3192" ht="21.0" customHeight="1">
      <c r="A3192" s="165"/>
      <c r="B3192" s="172"/>
      <c r="C3192" s="414"/>
      <c r="D3192" s="168"/>
      <c r="E3192" s="258" t="str">
        <f>iferror(vlookup(C3192,'Master data'!$A$1:$C$29,3,0),"--")</f>
        <v>--</v>
      </c>
      <c r="F3192" s="258" t="str">
        <f>iferror(vlookup(C3192,'Master data'!$A$1:$C$29,2,0),"--")</f>
        <v>--</v>
      </c>
    </row>
    <row r="3193" ht="21.0" customHeight="1">
      <c r="A3193" s="165"/>
      <c r="B3193" s="172"/>
      <c r="C3193" s="414"/>
      <c r="D3193" s="168"/>
      <c r="E3193" s="258" t="str">
        <f>iferror(vlookup(C3193,'Master data'!$A$1:$C$29,3,0),"--")</f>
        <v>--</v>
      </c>
      <c r="F3193" s="258" t="str">
        <f>iferror(vlookup(C3193,'Master data'!$A$1:$C$29,2,0),"--")</f>
        <v>--</v>
      </c>
    </row>
    <row r="3194" ht="21.0" customHeight="1">
      <c r="A3194" s="165"/>
      <c r="B3194" s="172"/>
      <c r="C3194" s="414"/>
      <c r="D3194" s="168"/>
      <c r="E3194" s="258" t="str">
        <f>iferror(vlookup(C3194,'Master data'!$A$1:$C$29,3,0),"--")</f>
        <v>--</v>
      </c>
      <c r="F3194" s="258" t="str">
        <f>iferror(vlookup(C3194,'Master data'!$A$1:$C$29,2,0),"--")</f>
        <v>--</v>
      </c>
    </row>
    <row r="3195" ht="21.0" customHeight="1">
      <c r="A3195" s="165"/>
      <c r="B3195" s="172"/>
      <c r="C3195" s="414"/>
      <c r="D3195" s="168"/>
      <c r="E3195" s="258" t="str">
        <f>iferror(vlookup(C3195,'Master data'!$A$1:$C$29,3,0),"--")</f>
        <v>--</v>
      </c>
      <c r="F3195" s="258" t="str">
        <f>iferror(vlookup(C3195,'Master data'!$A$1:$C$29,2,0),"--")</f>
        <v>--</v>
      </c>
    </row>
    <row r="3196" ht="21.0" customHeight="1">
      <c r="A3196" s="165"/>
      <c r="B3196" s="172"/>
      <c r="C3196" s="414"/>
      <c r="D3196" s="168"/>
      <c r="E3196" s="258" t="str">
        <f>iferror(vlookup(C3196,'Master data'!$A$1:$C$29,3,0),"--")</f>
        <v>--</v>
      </c>
      <c r="F3196" s="258" t="str">
        <f>iferror(vlookup(C3196,'Master data'!$A$1:$C$29,2,0),"--")</f>
        <v>--</v>
      </c>
    </row>
    <row r="3197" ht="21.0" customHeight="1">
      <c r="A3197" s="165"/>
      <c r="B3197" s="172"/>
      <c r="C3197" s="414"/>
      <c r="D3197" s="168"/>
      <c r="E3197" s="258" t="str">
        <f>iferror(vlookup(C3197,'Master data'!$A$1:$C$29,3,0),"--")</f>
        <v>--</v>
      </c>
      <c r="F3197" s="258" t="str">
        <f>iferror(vlookup(C3197,'Master data'!$A$1:$C$29,2,0),"--")</f>
        <v>--</v>
      </c>
    </row>
    <row r="3198" ht="21.0" customHeight="1">
      <c r="A3198" s="165"/>
      <c r="B3198" s="172"/>
      <c r="C3198" s="414"/>
      <c r="D3198" s="168"/>
      <c r="E3198" s="258" t="str">
        <f>iferror(vlookup(C3198,'Master data'!$A$1:$C$29,3,0),"--")</f>
        <v>--</v>
      </c>
      <c r="F3198" s="258" t="str">
        <f>iferror(vlookup(C3198,'Master data'!$A$1:$C$29,2,0),"--")</f>
        <v>--</v>
      </c>
    </row>
    <row r="3199" ht="21.0" customHeight="1">
      <c r="A3199" s="165"/>
      <c r="B3199" s="172"/>
      <c r="C3199" s="414"/>
      <c r="D3199" s="168"/>
      <c r="E3199" s="258" t="str">
        <f>iferror(vlookup(C3199,'Master data'!$A$1:$C$29,3,0),"--")</f>
        <v>--</v>
      </c>
      <c r="F3199" s="258" t="str">
        <f>iferror(vlookup(C3199,'Master data'!$A$1:$C$29,2,0),"--")</f>
        <v>--</v>
      </c>
    </row>
    <row r="3200" ht="21.0" customHeight="1">
      <c r="A3200" s="165"/>
      <c r="B3200" s="172"/>
      <c r="C3200" s="414"/>
      <c r="D3200" s="168"/>
      <c r="E3200" s="258" t="str">
        <f>iferror(vlookup(C3200,'Master data'!$A$1:$C$29,3,0),"--")</f>
        <v>--</v>
      </c>
      <c r="F3200" s="258" t="str">
        <f>iferror(vlookup(C3200,'Master data'!$A$1:$C$29,2,0),"--")</f>
        <v>--</v>
      </c>
    </row>
    <row r="3201" ht="21.0" customHeight="1">
      <c r="A3201" s="165"/>
      <c r="B3201" s="172"/>
      <c r="C3201" s="414"/>
      <c r="D3201" s="168"/>
      <c r="E3201" s="258" t="str">
        <f>iferror(vlookup(C3201,'Master data'!$A$1:$C$29,3,0),"--")</f>
        <v>--</v>
      </c>
      <c r="F3201" s="258" t="str">
        <f>iferror(vlookup(C3201,'Master data'!$A$1:$C$29,2,0),"--")</f>
        <v>--</v>
      </c>
    </row>
    <row r="3202" ht="21.0" customHeight="1">
      <c r="A3202" s="165"/>
      <c r="B3202" s="172"/>
      <c r="C3202" s="414"/>
      <c r="D3202" s="168"/>
      <c r="E3202" s="258" t="str">
        <f>iferror(vlookup(C3202,'Master data'!$A$1:$C$29,3,0),"--")</f>
        <v>--</v>
      </c>
      <c r="F3202" s="258" t="str">
        <f>iferror(vlookup(C3202,'Master data'!$A$1:$C$29,2,0),"--")</f>
        <v>--</v>
      </c>
    </row>
    <row r="3203" ht="21.0" customHeight="1">
      <c r="A3203" s="165"/>
      <c r="B3203" s="172"/>
      <c r="C3203" s="414"/>
      <c r="D3203" s="168"/>
      <c r="E3203" s="258" t="str">
        <f>iferror(vlookup(C3203,'Master data'!$A$1:$C$29,3,0),"--")</f>
        <v>--</v>
      </c>
      <c r="F3203" s="258" t="str">
        <f>iferror(vlookup(C3203,'Master data'!$A$1:$C$29,2,0),"--")</f>
        <v>--</v>
      </c>
    </row>
    <row r="3204" ht="21.0" customHeight="1">
      <c r="A3204" s="165"/>
      <c r="B3204" s="172"/>
      <c r="C3204" s="414"/>
      <c r="D3204" s="168"/>
      <c r="E3204" s="258" t="str">
        <f>iferror(vlookup(C3204,'Master data'!$A$1:$C$29,3,0),"--")</f>
        <v>--</v>
      </c>
      <c r="F3204" s="258" t="str">
        <f>iferror(vlookup(C3204,'Master data'!$A$1:$C$29,2,0),"--")</f>
        <v>--</v>
      </c>
    </row>
    <row r="3205" ht="21.0" customHeight="1">
      <c r="A3205" s="165"/>
      <c r="B3205" s="172"/>
      <c r="C3205" s="414"/>
      <c r="D3205" s="168"/>
      <c r="E3205" s="258" t="str">
        <f>iferror(vlookup(C3205,'Master data'!$A$1:$C$29,3,0),"--")</f>
        <v>--</v>
      </c>
      <c r="F3205" s="258" t="str">
        <f>iferror(vlookup(C3205,'Master data'!$A$1:$C$29,2,0),"--")</f>
        <v>--</v>
      </c>
    </row>
    <row r="3206" ht="21.0" customHeight="1">
      <c r="A3206" s="165"/>
      <c r="B3206" s="172"/>
      <c r="C3206" s="414"/>
      <c r="D3206" s="168"/>
      <c r="E3206" s="258" t="str">
        <f>iferror(vlookup(C3206,'Master data'!$A$1:$C$29,3,0),"--")</f>
        <v>--</v>
      </c>
      <c r="F3206" s="258" t="str">
        <f>iferror(vlookup(C3206,'Master data'!$A$1:$C$29,2,0),"--")</f>
        <v>--</v>
      </c>
    </row>
    <row r="3207" ht="21.0" customHeight="1">
      <c r="A3207" s="165"/>
      <c r="B3207" s="172"/>
      <c r="C3207" s="414"/>
      <c r="D3207" s="168"/>
      <c r="E3207" s="258" t="str">
        <f>iferror(vlookup(C3207,'Master data'!$A$1:$C$29,3,0),"--")</f>
        <v>--</v>
      </c>
      <c r="F3207" s="258" t="str">
        <f>iferror(vlookup(C3207,'Master data'!$A$1:$C$29,2,0),"--")</f>
        <v>--</v>
      </c>
    </row>
    <row r="3208" ht="21.0" customHeight="1">
      <c r="A3208" s="165"/>
      <c r="B3208" s="172"/>
      <c r="C3208" s="414"/>
      <c r="D3208" s="168"/>
      <c r="E3208" s="258" t="str">
        <f>iferror(vlookup(C3208,'Master data'!$A$1:$C$29,3,0),"--")</f>
        <v>--</v>
      </c>
      <c r="F3208" s="258" t="str">
        <f>iferror(vlookup(C3208,'Master data'!$A$1:$C$29,2,0),"--")</f>
        <v>--</v>
      </c>
    </row>
    <row r="3209" ht="21.0" customHeight="1">
      <c r="A3209" s="165"/>
      <c r="B3209" s="172"/>
      <c r="C3209" s="414"/>
      <c r="D3209" s="168"/>
      <c r="E3209" s="258" t="str">
        <f>iferror(vlookup(C3209,'Master data'!$A$1:$C$29,3,0),"--")</f>
        <v>--</v>
      </c>
      <c r="F3209" s="258" t="str">
        <f>iferror(vlookup(C3209,'Master data'!$A$1:$C$29,2,0),"--")</f>
        <v>--</v>
      </c>
    </row>
    <row r="3210" ht="21.0" customHeight="1">
      <c r="A3210" s="165"/>
      <c r="B3210" s="172"/>
      <c r="C3210" s="414"/>
      <c r="D3210" s="168"/>
      <c r="E3210" s="258" t="str">
        <f>iferror(vlookup(C3210,'Master data'!$A$1:$C$29,3,0),"--")</f>
        <v>--</v>
      </c>
      <c r="F3210" s="258" t="str">
        <f>iferror(vlookup(C3210,'Master data'!$A$1:$C$29,2,0),"--")</f>
        <v>--</v>
      </c>
    </row>
    <row r="3211" ht="21.0" customHeight="1">
      <c r="A3211" s="165"/>
      <c r="B3211" s="172"/>
      <c r="C3211" s="414"/>
      <c r="D3211" s="168"/>
      <c r="E3211" s="258" t="str">
        <f>iferror(vlookup(C3211,'Master data'!$A$1:$C$29,3,0),"--")</f>
        <v>--</v>
      </c>
      <c r="F3211" s="258" t="str">
        <f>iferror(vlookup(C3211,'Master data'!$A$1:$C$29,2,0),"--")</f>
        <v>--</v>
      </c>
    </row>
    <row r="3212" ht="21.0" customHeight="1">
      <c r="A3212" s="165"/>
      <c r="B3212" s="172"/>
      <c r="C3212" s="414"/>
      <c r="D3212" s="168"/>
      <c r="E3212" s="258" t="str">
        <f>iferror(vlookup(C3212,'Master data'!$A$1:$C$29,3,0),"--")</f>
        <v>--</v>
      </c>
      <c r="F3212" s="258" t="str">
        <f>iferror(vlookup(C3212,'Master data'!$A$1:$C$29,2,0),"--")</f>
        <v>--</v>
      </c>
    </row>
    <row r="3213" ht="21.0" customHeight="1">
      <c r="A3213" s="165"/>
      <c r="B3213" s="172"/>
      <c r="C3213" s="414"/>
      <c r="D3213" s="168"/>
      <c r="E3213" s="258" t="str">
        <f>iferror(vlookup(C3213,'Master data'!$A$1:$C$29,3,0),"--")</f>
        <v>--</v>
      </c>
      <c r="F3213" s="258" t="str">
        <f>iferror(vlookup(C3213,'Master data'!$A$1:$C$29,2,0),"--")</f>
        <v>--</v>
      </c>
    </row>
    <row r="3214" ht="21.0" customHeight="1">
      <c r="A3214" s="165"/>
      <c r="B3214" s="172"/>
      <c r="C3214" s="414"/>
      <c r="D3214" s="168"/>
      <c r="E3214" s="258" t="str">
        <f>iferror(vlookup(C3214,'Master data'!$A$1:$C$29,3,0),"--")</f>
        <v>--</v>
      </c>
      <c r="F3214" s="258" t="str">
        <f>iferror(vlookup(C3214,'Master data'!$A$1:$C$29,2,0),"--")</f>
        <v>--</v>
      </c>
    </row>
    <row r="3215" ht="21.0" customHeight="1">
      <c r="A3215" s="165"/>
      <c r="B3215" s="172"/>
      <c r="C3215" s="414"/>
      <c r="D3215" s="168"/>
      <c r="E3215" s="258" t="str">
        <f>iferror(vlookup(C3215,'Master data'!$A$1:$C$29,3,0),"--")</f>
        <v>--</v>
      </c>
      <c r="F3215" s="258" t="str">
        <f>iferror(vlookup(C3215,'Master data'!$A$1:$C$29,2,0),"--")</f>
        <v>--</v>
      </c>
    </row>
    <row r="3216" ht="21.0" customHeight="1">
      <c r="A3216" s="165"/>
      <c r="B3216" s="172"/>
      <c r="C3216" s="414"/>
      <c r="D3216" s="168"/>
      <c r="E3216" s="258" t="str">
        <f>iferror(vlookup(C3216,'Master data'!$A$1:$C$29,3,0),"--")</f>
        <v>--</v>
      </c>
      <c r="F3216" s="258" t="str">
        <f>iferror(vlookup(C3216,'Master data'!$A$1:$C$29,2,0),"--")</f>
        <v>--</v>
      </c>
    </row>
    <row r="3217" ht="21.0" customHeight="1">
      <c r="A3217" s="165"/>
      <c r="B3217" s="172"/>
      <c r="C3217" s="414"/>
      <c r="D3217" s="168"/>
      <c r="E3217" s="258" t="str">
        <f>iferror(vlookup(C3217,'Master data'!$A$1:$C$29,3,0),"--")</f>
        <v>--</v>
      </c>
      <c r="F3217" s="258" t="str">
        <f>iferror(vlookup(C3217,'Master data'!$A$1:$C$29,2,0),"--")</f>
        <v>--</v>
      </c>
    </row>
    <row r="3218" ht="21.0" customHeight="1">
      <c r="A3218" s="165"/>
      <c r="B3218" s="172"/>
      <c r="C3218" s="414"/>
      <c r="D3218" s="168"/>
      <c r="E3218" s="258" t="str">
        <f>iferror(vlookup(C3218,'Master data'!$A$1:$C$29,3,0),"--")</f>
        <v>--</v>
      </c>
      <c r="F3218" s="258" t="str">
        <f>iferror(vlookup(C3218,'Master data'!$A$1:$C$29,2,0),"--")</f>
        <v>--</v>
      </c>
    </row>
    <row r="3219" ht="21.0" customHeight="1">
      <c r="A3219" s="165"/>
      <c r="B3219" s="172"/>
      <c r="C3219" s="414"/>
      <c r="D3219" s="168"/>
      <c r="E3219" s="258" t="str">
        <f>iferror(vlookup(C3219,'Master data'!$A$1:$C$29,3,0),"--")</f>
        <v>--</v>
      </c>
      <c r="F3219" s="258" t="str">
        <f>iferror(vlookup(C3219,'Master data'!$A$1:$C$29,2,0),"--")</f>
        <v>--</v>
      </c>
    </row>
    <row r="3220" ht="21.0" customHeight="1">
      <c r="A3220" s="165"/>
      <c r="B3220" s="172"/>
      <c r="C3220" s="414"/>
      <c r="D3220" s="168"/>
      <c r="E3220" s="258" t="str">
        <f>iferror(vlookup(C3220,'Master data'!$A$1:$C$29,3,0),"--")</f>
        <v>--</v>
      </c>
      <c r="F3220" s="258" t="str">
        <f>iferror(vlookup(C3220,'Master data'!$A$1:$C$29,2,0),"--")</f>
        <v>--</v>
      </c>
    </row>
    <row r="3221" ht="21.0" customHeight="1">
      <c r="A3221" s="165"/>
      <c r="B3221" s="172"/>
      <c r="C3221" s="414"/>
      <c r="D3221" s="168"/>
      <c r="E3221" s="258" t="str">
        <f>iferror(vlookup(C3221,'Master data'!$A$1:$C$29,3,0),"--")</f>
        <v>--</v>
      </c>
      <c r="F3221" s="258" t="str">
        <f>iferror(vlookup(C3221,'Master data'!$A$1:$C$29,2,0),"--")</f>
        <v>--</v>
      </c>
    </row>
    <row r="3222" ht="21.0" customHeight="1">
      <c r="A3222" s="165"/>
      <c r="B3222" s="172"/>
      <c r="C3222" s="414"/>
      <c r="D3222" s="168"/>
      <c r="E3222" s="258" t="str">
        <f>iferror(vlookup(C3222,'Master data'!$A$1:$C$29,3,0),"--")</f>
        <v>--</v>
      </c>
      <c r="F3222" s="258" t="str">
        <f>iferror(vlookup(C3222,'Master data'!$A$1:$C$29,2,0),"--")</f>
        <v>--</v>
      </c>
    </row>
    <row r="3223" ht="21.0" customHeight="1">
      <c r="A3223" s="165"/>
      <c r="B3223" s="172"/>
      <c r="C3223" s="414"/>
      <c r="D3223" s="168"/>
      <c r="E3223" s="258" t="str">
        <f>iferror(vlookup(C3223,'Master data'!$A$1:$C$29,3,0),"--")</f>
        <v>--</v>
      </c>
      <c r="F3223" s="258" t="str">
        <f>iferror(vlookup(C3223,'Master data'!$A$1:$C$29,2,0),"--")</f>
        <v>--</v>
      </c>
    </row>
    <row r="3224" ht="21.0" customHeight="1">
      <c r="A3224" s="165"/>
      <c r="B3224" s="172"/>
      <c r="C3224" s="414"/>
      <c r="D3224" s="168"/>
      <c r="E3224" s="258" t="str">
        <f>iferror(vlookup(C3224,'Master data'!$A$1:$C$29,3,0),"--")</f>
        <v>--</v>
      </c>
      <c r="F3224" s="258" t="str">
        <f>iferror(vlookup(C3224,'Master data'!$A$1:$C$29,2,0),"--")</f>
        <v>--</v>
      </c>
    </row>
    <row r="3225" ht="21.0" customHeight="1">
      <c r="A3225" s="165"/>
      <c r="B3225" s="172"/>
      <c r="C3225" s="414"/>
      <c r="D3225" s="168"/>
      <c r="E3225" s="258" t="str">
        <f>iferror(vlookup(C3225,'Master data'!$A$1:$C$29,3,0),"--")</f>
        <v>--</v>
      </c>
      <c r="F3225" s="258" t="str">
        <f>iferror(vlookup(C3225,'Master data'!$A$1:$C$29,2,0),"--")</f>
        <v>--</v>
      </c>
    </row>
    <row r="3226" ht="21.0" customHeight="1">
      <c r="A3226" s="165"/>
      <c r="B3226" s="172"/>
      <c r="C3226" s="414"/>
      <c r="D3226" s="168"/>
      <c r="E3226" s="258" t="str">
        <f>iferror(vlookup(C3226,'Master data'!$A$1:$C$29,3,0),"--")</f>
        <v>--</v>
      </c>
      <c r="F3226" s="258" t="str">
        <f>iferror(vlookup(C3226,'Master data'!$A$1:$C$29,2,0),"--")</f>
        <v>--</v>
      </c>
    </row>
    <row r="3227" ht="21.0" customHeight="1">
      <c r="A3227" s="165"/>
      <c r="B3227" s="172"/>
      <c r="C3227" s="414"/>
      <c r="D3227" s="168"/>
      <c r="E3227" s="258" t="str">
        <f>iferror(vlookup(C3227,'Master data'!$A$1:$C$29,3,0),"--")</f>
        <v>--</v>
      </c>
      <c r="F3227" s="258" t="str">
        <f>iferror(vlookup(C3227,'Master data'!$A$1:$C$29,2,0),"--")</f>
        <v>--</v>
      </c>
    </row>
    <row r="3228" ht="21.0" customHeight="1">
      <c r="A3228" s="165"/>
      <c r="B3228" s="172"/>
      <c r="C3228" s="414"/>
      <c r="D3228" s="168"/>
      <c r="E3228" s="258" t="str">
        <f>iferror(vlookup(C3228,'Master data'!$A$1:$C$29,3,0),"--")</f>
        <v>--</v>
      </c>
      <c r="F3228" s="258" t="str">
        <f>iferror(vlookup(C3228,'Master data'!$A$1:$C$29,2,0),"--")</f>
        <v>--</v>
      </c>
    </row>
    <row r="3229" ht="21.0" customHeight="1">
      <c r="A3229" s="165"/>
      <c r="B3229" s="172"/>
      <c r="C3229" s="414"/>
      <c r="D3229" s="168"/>
      <c r="E3229" s="258" t="str">
        <f>iferror(vlookup(C3229,'Master data'!$A$1:$C$29,3,0),"--")</f>
        <v>--</v>
      </c>
      <c r="F3229" s="258" t="str">
        <f>iferror(vlookup(C3229,'Master data'!$A$1:$C$29,2,0),"--")</f>
        <v>--</v>
      </c>
    </row>
    <row r="3230" ht="21.0" customHeight="1">
      <c r="A3230" s="165"/>
      <c r="B3230" s="172"/>
      <c r="C3230" s="414"/>
      <c r="D3230" s="168"/>
      <c r="E3230" s="258" t="str">
        <f>iferror(vlookup(C3230,'Master data'!$A$1:$C$29,3,0),"--")</f>
        <v>--</v>
      </c>
      <c r="F3230" s="258" t="str">
        <f>iferror(vlookup(C3230,'Master data'!$A$1:$C$29,2,0),"--")</f>
        <v>--</v>
      </c>
    </row>
    <row r="3231" ht="21.0" customHeight="1">
      <c r="A3231" s="165"/>
      <c r="B3231" s="172"/>
      <c r="C3231" s="414"/>
      <c r="D3231" s="168"/>
      <c r="E3231" s="258" t="str">
        <f>iferror(vlookup(C3231,'Master data'!$A$1:$C$29,3,0),"--")</f>
        <v>--</v>
      </c>
      <c r="F3231" s="258" t="str">
        <f>iferror(vlookup(C3231,'Master data'!$A$1:$C$29,2,0),"--")</f>
        <v>--</v>
      </c>
    </row>
    <row r="3232" ht="21.0" customHeight="1">
      <c r="A3232" s="165"/>
      <c r="B3232" s="172"/>
      <c r="C3232" s="414"/>
      <c r="D3232" s="168"/>
      <c r="E3232" s="258" t="str">
        <f>iferror(vlookup(C3232,'Master data'!$A$1:$C$29,3,0),"--")</f>
        <v>--</v>
      </c>
      <c r="F3232" s="258" t="str">
        <f>iferror(vlookup(C3232,'Master data'!$A$1:$C$29,2,0),"--")</f>
        <v>--</v>
      </c>
    </row>
    <row r="3233" ht="21.0" customHeight="1">
      <c r="A3233" s="165"/>
      <c r="B3233" s="172"/>
      <c r="C3233" s="414"/>
      <c r="D3233" s="168"/>
      <c r="E3233" s="258" t="str">
        <f>iferror(vlookup(C3233,'Master data'!$A$1:$C$29,3,0),"--")</f>
        <v>--</v>
      </c>
      <c r="F3233" s="258" t="str">
        <f>iferror(vlookup(C3233,'Master data'!$A$1:$C$29,2,0),"--")</f>
        <v>--</v>
      </c>
    </row>
    <row r="3234" ht="21.0" customHeight="1">
      <c r="A3234" s="165"/>
      <c r="B3234" s="172"/>
      <c r="C3234" s="414"/>
      <c r="D3234" s="168"/>
      <c r="E3234" s="258" t="str">
        <f>iferror(vlookup(C3234,'Master data'!$A$1:$C$29,3,0),"--")</f>
        <v>--</v>
      </c>
      <c r="F3234" s="258" t="str">
        <f>iferror(vlookup(C3234,'Master data'!$A$1:$C$29,2,0),"--")</f>
        <v>--</v>
      </c>
    </row>
    <row r="3235" ht="21.0" customHeight="1">
      <c r="A3235" s="165"/>
      <c r="B3235" s="172"/>
      <c r="C3235" s="414"/>
      <c r="D3235" s="168"/>
      <c r="E3235" s="258" t="str">
        <f>iferror(vlookup(C3235,'Master data'!$A$1:$C$29,3,0),"--")</f>
        <v>--</v>
      </c>
      <c r="F3235" s="258" t="str">
        <f>iferror(vlookup(C3235,'Master data'!$A$1:$C$29,2,0),"--")</f>
        <v>--</v>
      </c>
    </row>
    <row r="3236" ht="21.0" customHeight="1">
      <c r="A3236" s="165"/>
      <c r="B3236" s="172"/>
      <c r="C3236" s="414"/>
      <c r="D3236" s="168"/>
      <c r="E3236" s="258" t="str">
        <f>iferror(vlookup(C3236,'Master data'!$A$1:$C$29,3,0),"--")</f>
        <v>--</v>
      </c>
      <c r="F3236" s="258" t="str">
        <f>iferror(vlookup(C3236,'Master data'!$A$1:$C$29,2,0),"--")</f>
        <v>--</v>
      </c>
    </row>
    <row r="3237" ht="21.0" customHeight="1">
      <c r="A3237" s="165"/>
      <c r="B3237" s="172"/>
      <c r="C3237" s="414"/>
      <c r="D3237" s="168"/>
      <c r="E3237" s="258" t="str">
        <f>iferror(vlookup(C3237,'Master data'!$A$1:$C$29,3,0),"--")</f>
        <v>--</v>
      </c>
      <c r="F3237" s="258" t="str">
        <f>iferror(vlookup(C3237,'Master data'!$A$1:$C$29,2,0),"--")</f>
        <v>--</v>
      </c>
    </row>
    <row r="3238" ht="21.0" customHeight="1">
      <c r="A3238" s="165"/>
      <c r="B3238" s="172"/>
      <c r="C3238" s="414"/>
      <c r="D3238" s="168"/>
      <c r="E3238" s="258" t="str">
        <f>iferror(vlookup(C3238,'Master data'!$A$1:$C$29,3,0),"--")</f>
        <v>--</v>
      </c>
      <c r="F3238" s="258" t="str">
        <f>iferror(vlookup(C3238,'Master data'!$A$1:$C$29,2,0),"--")</f>
        <v>--</v>
      </c>
    </row>
    <row r="3239" ht="21.0" customHeight="1">
      <c r="A3239" s="165"/>
      <c r="B3239" s="172"/>
      <c r="C3239" s="414"/>
      <c r="D3239" s="168"/>
      <c r="E3239" s="258" t="str">
        <f>iferror(vlookup(C3239,'Master data'!$A$1:$C$29,3,0),"--")</f>
        <v>--</v>
      </c>
      <c r="F3239" s="258" t="str">
        <f>iferror(vlookup(C3239,'Master data'!$A$1:$C$29,2,0),"--")</f>
        <v>--</v>
      </c>
    </row>
    <row r="3240" ht="21.0" customHeight="1">
      <c r="A3240" s="165"/>
      <c r="B3240" s="172"/>
      <c r="C3240" s="414"/>
      <c r="D3240" s="168"/>
      <c r="E3240" s="258" t="str">
        <f>iferror(vlookup(C3240,'Master data'!$A$1:$C$29,3,0),"--")</f>
        <v>--</v>
      </c>
      <c r="F3240" s="258" t="str">
        <f>iferror(vlookup(C3240,'Master data'!$A$1:$C$29,2,0),"--")</f>
        <v>--</v>
      </c>
    </row>
    <row r="3241" ht="21.0" customHeight="1">
      <c r="A3241" s="165"/>
      <c r="B3241" s="172"/>
      <c r="C3241" s="414"/>
      <c r="D3241" s="168"/>
      <c r="E3241" s="258" t="str">
        <f>iferror(vlookup(C3241,'Master data'!$A$1:$C$29,3,0),"--")</f>
        <v>--</v>
      </c>
      <c r="F3241" s="258" t="str">
        <f>iferror(vlookup(C3241,'Master data'!$A$1:$C$29,2,0),"--")</f>
        <v>--</v>
      </c>
    </row>
    <row r="3242" ht="21.0" customHeight="1">
      <c r="A3242" s="165"/>
      <c r="B3242" s="172"/>
      <c r="C3242" s="414"/>
      <c r="D3242" s="168"/>
      <c r="E3242" s="258" t="str">
        <f>iferror(vlookup(C3242,'Master data'!$A$1:$C$29,3,0),"--")</f>
        <v>--</v>
      </c>
      <c r="F3242" s="258" t="str">
        <f>iferror(vlookup(C3242,'Master data'!$A$1:$C$29,2,0),"--")</f>
        <v>--</v>
      </c>
    </row>
    <row r="3243" ht="21.0" customHeight="1">
      <c r="A3243" s="165"/>
      <c r="B3243" s="172"/>
      <c r="C3243" s="414"/>
      <c r="D3243" s="168"/>
      <c r="E3243" s="258" t="str">
        <f>iferror(vlookup(C3243,'Master data'!$A$1:$C$29,3,0),"--")</f>
        <v>--</v>
      </c>
      <c r="F3243" s="258" t="str">
        <f>iferror(vlookup(C3243,'Master data'!$A$1:$C$29,2,0),"--")</f>
        <v>--</v>
      </c>
    </row>
    <row r="3244" ht="21.0" customHeight="1">
      <c r="A3244" s="165"/>
      <c r="B3244" s="172"/>
      <c r="C3244" s="414"/>
      <c r="D3244" s="168"/>
      <c r="E3244" s="258" t="str">
        <f>iferror(vlookup(C3244,'Master data'!$A$1:$C$29,3,0),"--")</f>
        <v>--</v>
      </c>
      <c r="F3244" s="258" t="str">
        <f>iferror(vlookup(C3244,'Master data'!$A$1:$C$29,2,0),"--")</f>
        <v>--</v>
      </c>
    </row>
    <row r="3245" ht="21.0" customHeight="1">
      <c r="A3245" s="165"/>
      <c r="B3245" s="172"/>
      <c r="C3245" s="414"/>
      <c r="D3245" s="168"/>
      <c r="E3245" s="258" t="str">
        <f>iferror(vlookup(C3245,'Master data'!$A$1:$C$29,3,0),"--")</f>
        <v>--</v>
      </c>
      <c r="F3245" s="258" t="str">
        <f>iferror(vlookup(C3245,'Master data'!$A$1:$C$29,2,0),"--")</f>
        <v>--</v>
      </c>
    </row>
    <row r="3246" ht="21.0" customHeight="1">
      <c r="A3246" s="165"/>
      <c r="B3246" s="172"/>
      <c r="C3246" s="414"/>
      <c r="D3246" s="168"/>
      <c r="E3246" s="258" t="str">
        <f>iferror(vlookup(C3246,'Master data'!$A$1:$C$29,3,0),"--")</f>
        <v>--</v>
      </c>
      <c r="F3246" s="258" t="str">
        <f>iferror(vlookup(C3246,'Master data'!$A$1:$C$29,2,0),"--")</f>
        <v>--</v>
      </c>
    </row>
    <row r="3247" ht="21.0" customHeight="1">
      <c r="A3247" s="165"/>
      <c r="B3247" s="172"/>
      <c r="C3247" s="414"/>
      <c r="D3247" s="168"/>
      <c r="E3247" s="258" t="str">
        <f>iferror(vlookup(C3247,'Master data'!$A$1:$C$29,3,0),"--")</f>
        <v>--</v>
      </c>
      <c r="F3247" s="258" t="str">
        <f>iferror(vlookup(C3247,'Master data'!$A$1:$C$29,2,0),"--")</f>
        <v>--</v>
      </c>
    </row>
    <row r="3248" ht="21.0" customHeight="1">
      <c r="A3248" s="165"/>
      <c r="B3248" s="172"/>
      <c r="C3248" s="414"/>
      <c r="D3248" s="168"/>
      <c r="E3248" s="258" t="str">
        <f>iferror(vlookup(C3248,'Master data'!$A$1:$C$29,3,0),"--")</f>
        <v>--</v>
      </c>
      <c r="F3248" s="258" t="str">
        <f>iferror(vlookup(C3248,'Master data'!$A$1:$C$29,2,0),"--")</f>
        <v>--</v>
      </c>
    </row>
    <row r="3249" ht="21.0" customHeight="1">
      <c r="A3249" s="165"/>
      <c r="B3249" s="172"/>
      <c r="C3249" s="414"/>
      <c r="D3249" s="168"/>
      <c r="E3249" s="258" t="str">
        <f>iferror(vlookup(C3249,'Master data'!$A$1:$C$29,3,0),"--")</f>
        <v>--</v>
      </c>
      <c r="F3249" s="258" t="str">
        <f>iferror(vlookup(C3249,'Master data'!$A$1:$C$29,2,0),"--")</f>
        <v>--</v>
      </c>
    </row>
    <row r="3250" ht="21.0" customHeight="1">
      <c r="A3250" s="165"/>
      <c r="B3250" s="172"/>
      <c r="C3250" s="414"/>
      <c r="D3250" s="168"/>
      <c r="E3250" s="258" t="str">
        <f>iferror(vlookup(C3250,'Master data'!$A$1:$C$29,3,0),"--")</f>
        <v>--</v>
      </c>
      <c r="F3250" s="258" t="str">
        <f>iferror(vlookup(C3250,'Master data'!$A$1:$C$29,2,0),"--")</f>
        <v>--</v>
      </c>
    </row>
    <row r="3251" ht="21.0" customHeight="1">
      <c r="A3251" s="165"/>
      <c r="B3251" s="172"/>
      <c r="C3251" s="414"/>
      <c r="D3251" s="168"/>
      <c r="E3251" s="258" t="str">
        <f>iferror(vlookup(C3251,'Master data'!$A$1:$C$29,3,0),"--")</f>
        <v>--</v>
      </c>
      <c r="F3251" s="258" t="str">
        <f>iferror(vlookup(C3251,'Master data'!$A$1:$C$29,2,0),"--")</f>
        <v>--</v>
      </c>
    </row>
    <row r="3252" ht="21.0" customHeight="1">
      <c r="A3252" s="165"/>
      <c r="B3252" s="172"/>
      <c r="C3252" s="414"/>
      <c r="D3252" s="168"/>
      <c r="E3252" s="258" t="str">
        <f>iferror(vlookup(C3252,'Master data'!$A$1:$C$29,3,0),"--")</f>
        <v>--</v>
      </c>
      <c r="F3252" s="258" t="str">
        <f>iferror(vlookup(C3252,'Master data'!$A$1:$C$29,2,0),"--")</f>
        <v>--</v>
      </c>
    </row>
    <row r="3253" ht="21.0" customHeight="1">
      <c r="A3253" s="165"/>
      <c r="B3253" s="172"/>
      <c r="C3253" s="414"/>
      <c r="D3253" s="168"/>
      <c r="E3253" s="258" t="str">
        <f>iferror(vlookup(C3253,'Master data'!$A$1:$C$29,3,0),"--")</f>
        <v>--</v>
      </c>
      <c r="F3253" s="258" t="str">
        <f>iferror(vlookup(C3253,'Master data'!$A$1:$C$29,2,0),"--")</f>
        <v>--</v>
      </c>
    </row>
    <row r="3254" ht="21.0" customHeight="1">
      <c r="A3254" s="165"/>
      <c r="B3254" s="172"/>
      <c r="C3254" s="414"/>
      <c r="D3254" s="168"/>
      <c r="E3254" s="258" t="str">
        <f>iferror(vlookup(C3254,'Master data'!$A$1:$C$29,3,0),"--")</f>
        <v>--</v>
      </c>
      <c r="F3254" s="258" t="str">
        <f>iferror(vlookup(C3254,'Master data'!$A$1:$C$29,2,0),"--")</f>
        <v>--</v>
      </c>
    </row>
    <row r="3255" ht="21.0" customHeight="1">
      <c r="A3255" s="165"/>
      <c r="B3255" s="172"/>
      <c r="C3255" s="414"/>
      <c r="D3255" s="168"/>
      <c r="E3255" s="258" t="str">
        <f>iferror(vlookup(C3255,'Master data'!$A$1:$C$29,3,0),"--")</f>
        <v>--</v>
      </c>
      <c r="F3255" s="258" t="str">
        <f>iferror(vlookup(C3255,'Master data'!$A$1:$C$29,2,0),"--")</f>
        <v>--</v>
      </c>
    </row>
    <row r="3256" ht="21.0" customHeight="1">
      <c r="A3256" s="165"/>
      <c r="B3256" s="172"/>
      <c r="C3256" s="414"/>
      <c r="D3256" s="168"/>
      <c r="E3256" s="258" t="str">
        <f>iferror(vlookup(C3256,'Master data'!$A$1:$C$29,3,0),"--")</f>
        <v>--</v>
      </c>
      <c r="F3256" s="258" t="str">
        <f>iferror(vlookup(C3256,'Master data'!$A$1:$C$29,2,0),"--")</f>
        <v>--</v>
      </c>
    </row>
    <row r="3257" ht="21.0" customHeight="1">
      <c r="A3257" s="165"/>
      <c r="B3257" s="172"/>
      <c r="C3257" s="414"/>
      <c r="D3257" s="168"/>
      <c r="E3257" s="258" t="str">
        <f>iferror(vlookup(C3257,'Master data'!$A$1:$C$29,3,0),"--")</f>
        <v>--</v>
      </c>
      <c r="F3257" s="258" t="str">
        <f>iferror(vlookup(C3257,'Master data'!$A$1:$C$29,2,0),"--")</f>
        <v>--</v>
      </c>
    </row>
    <row r="3258" ht="21.0" customHeight="1">
      <c r="A3258" s="165"/>
      <c r="B3258" s="172"/>
      <c r="C3258" s="414"/>
      <c r="D3258" s="168"/>
      <c r="E3258" s="258" t="str">
        <f>iferror(vlookup(C3258,'Master data'!$A$1:$C$29,3,0),"--")</f>
        <v>--</v>
      </c>
      <c r="F3258" s="258" t="str">
        <f>iferror(vlookup(C3258,'Master data'!$A$1:$C$29,2,0),"--")</f>
        <v>--</v>
      </c>
    </row>
    <row r="3259" ht="21.0" customHeight="1">
      <c r="A3259" s="165"/>
      <c r="B3259" s="172"/>
      <c r="C3259" s="414"/>
      <c r="D3259" s="168"/>
      <c r="E3259" s="258" t="str">
        <f>iferror(vlookup(C3259,'Master data'!$A$1:$C$29,3,0),"--")</f>
        <v>--</v>
      </c>
      <c r="F3259" s="258" t="str">
        <f>iferror(vlookup(C3259,'Master data'!$A$1:$C$29,2,0),"--")</f>
        <v>--</v>
      </c>
    </row>
    <row r="3260" ht="21.0" customHeight="1">
      <c r="A3260" s="165"/>
      <c r="B3260" s="172"/>
      <c r="C3260" s="414"/>
      <c r="D3260" s="168"/>
      <c r="E3260" s="258" t="str">
        <f>iferror(vlookup(C3260,'Master data'!$A$1:$C$29,3,0),"--")</f>
        <v>--</v>
      </c>
      <c r="F3260" s="258" t="str">
        <f>iferror(vlookup(C3260,'Master data'!$A$1:$C$29,2,0),"--")</f>
        <v>--</v>
      </c>
    </row>
    <row r="3261" ht="21.0" customHeight="1">
      <c r="A3261" s="165"/>
      <c r="B3261" s="172"/>
      <c r="C3261" s="414"/>
      <c r="D3261" s="168"/>
      <c r="E3261" s="258" t="str">
        <f>iferror(vlookup(C3261,'Master data'!$A$1:$C$29,3,0),"--")</f>
        <v>--</v>
      </c>
      <c r="F3261" s="258" t="str">
        <f>iferror(vlookup(C3261,'Master data'!$A$1:$C$29,2,0),"--")</f>
        <v>--</v>
      </c>
    </row>
    <row r="3262" ht="21.0" customHeight="1">
      <c r="A3262" s="165"/>
      <c r="B3262" s="172"/>
      <c r="C3262" s="414"/>
      <c r="D3262" s="168"/>
      <c r="E3262" s="258" t="str">
        <f>iferror(vlookup(C3262,'Master data'!$A$1:$C$29,3,0),"--")</f>
        <v>--</v>
      </c>
      <c r="F3262" s="258" t="str">
        <f>iferror(vlookup(C3262,'Master data'!$A$1:$C$29,2,0),"--")</f>
        <v>--</v>
      </c>
    </row>
    <row r="3263" ht="21.0" customHeight="1">
      <c r="A3263" s="165"/>
      <c r="B3263" s="172"/>
      <c r="C3263" s="414"/>
      <c r="D3263" s="168"/>
      <c r="E3263" s="258" t="str">
        <f>iferror(vlookup(C3263,'Master data'!$A$1:$C$29,3,0),"--")</f>
        <v>--</v>
      </c>
      <c r="F3263" s="258" t="str">
        <f>iferror(vlookup(C3263,'Master data'!$A$1:$C$29,2,0),"--")</f>
        <v>--</v>
      </c>
    </row>
    <row r="3264" ht="21.0" customHeight="1">
      <c r="A3264" s="165"/>
      <c r="B3264" s="172"/>
      <c r="C3264" s="414"/>
      <c r="D3264" s="168"/>
      <c r="E3264" s="258" t="str">
        <f>iferror(vlookup(C3264,'Master data'!$A$1:$C$29,3,0),"--")</f>
        <v>--</v>
      </c>
      <c r="F3264" s="258" t="str">
        <f>iferror(vlookup(C3264,'Master data'!$A$1:$C$29,2,0),"--")</f>
        <v>--</v>
      </c>
    </row>
    <row r="3265" ht="21.0" customHeight="1">
      <c r="A3265" s="165"/>
      <c r="B3265" s="172"/>
      <c r="C3265" s="414"/>
      <c r="D3265" s="168"/>
      <c r="E3265" s="258" t="str">
        <f>iferror(vlookup(C3265,'Master data'!$A$1:$C$29,3,0),"--")</f>
        <v>--</v>
      </c>
      <c r="F3265" s="258" t="str">
        <f>iferror(vlookup(C3265,'Master data'!$A$1:$C$29,2,0),"--")</f>
        <v>--</v>
      </c>
    </row>
    <row r="3266" ht="21.0" customHeight="1">
      <c r="A3266" s="165"/>
      <c r="B3266" s="172"/>
      <c r="C3266" s="414"/>
      <c r="D3266" s="168"/>
      <c r="E3266" s="258" t="str">
        <f>iferror(vlookup(C3266,'Master data'!$A$1:$C$29,3,0),"--")</f>
        <v>--</v>
      </c>
      <c r="F3266" s="258" t="str">
        <f>iferror(vlookup(C3266,'Master data'!$A$1:$C$29,2,0),"--")</f>
        <v>--</v>
      </c>
    </row>
    <row r="3267" ht="21.0" customHeight="1">
      <c r="A3267" s="165"/>
      <c r="B3267" s="172"/>
      <c r="C3267" s="414"/>
      <c r="D3267" s="168"/>
      <c r="E3267" s="258" t="str">
        <f>iferror(vlookup(C3267,'Master data'!$A$1:$C$29,3,0),"--")</f>
        <v>--</v>
      </c>
      <c r="F3267" s="258" t="str">
        <f>iferror(vlookup(C3267,'Master data'!$A$1:$C$29,2,0),"--")</f>
        <v>--</v>
      </c>
    </row>
    <row r="3268" ht="21.0" customHeight="1">
      <c r="A3268" s="165"/>
      <c r="B3268" s="172"/>
      <c r="C3268" s="414"/>
      <c r="D3268" s="168"/>
      <c r="E3268" s="258" t="str">
        <f>iferror(vlookup(C3268,'Master data'!$A$1:$C$29,3,0),"--")</f>
        <v>--</v>
      </c>
      <c r="F3268" s="258" t="str">
        <f>iferror(vlookup(C3268,'Master data'!$A$1:$C$29,2,0),"--")</f>
        <v>--</v>
      </c>
    </row>
    <row r="3269" ht="21.0" customHeight="1">
      <c r="A3269" s="165"/>
      <c r="B3269" s="172"/>
      <c r="C3269" s="414"/>
      <c r="D3269" s="168"/>
      <c r="E3269" s="258" t="str">
        <f>iferror(vlookup(C3269,'Master data'!$A$1:$C$29,3,0),"--")</f>
        <v>--</v>
      </c>
      <c r="F3269" s="258" t="str">
        <f>iferror(vlookup(C3269,'Master data'!$A$1:$C$29,2,0),"--")</f>
        <v>--</v>
      </c>
    </row>
    <row r="3270" ht="21.0" customHeight="1">
      <c r="A3270" s="165"/>
      <c r="B3270" s="172"/>
      <c r="C3270" s="414"/>
      <c r="D3270" s="168"/>
      <c r="E3270" s="258" t="str">
        <f>iferror(vlookup(C3270,'Master data'!$A$1:$C$29,3,0),"--")</f>
        <v>--</v>
      </c>
      <c r="F3270" s="258" t="str">
        <f>iferror(vlookup(C3270,'Master data'!$A$1:$C$29,2,0),"--")</f>
        <v>--</v>
      </c>
    </row>
    <row r="3271" ht="21.0" customHeight="1">
      <c r="A3271" s="165"/>
      <c r="B3271" s="172"/>
      <c r="C3271" s="414"/>
      <c r="D3271" s="168"/>
      <c r="E3271" s="258" t="str">
        <f>iferror(vlookup(C3271,'Master data'!$A$1:$C$29,3,0),"--")</f>
        <v>--</v>
      </c>
      <c r="F3271" s="258" t="str">
        <f>iferror(vlookup(C3271,'Master data'!$A$1:$C$29,2,0),"--")</f>
        <v>--</v>
      </c>
    </row>
    <row r="3272" ht="21.0" customHeight="1">
      <c r="A3272" s="165"/>
      <c r="B3272" s="172"/>
      <c r="C3272" s="414"/>
      <c r="D3272" s="168"/>
      <c r="E3272" s="258" t="str">
        <f>iferror(vlookup(C3272,'Master data'!$A$1:$C$29,3,0),"--")</f>
        <v>--</v>
      </c>
      <c r="F3272" s="258" t="str">
        <f>iferror(vlookup(C3272,'Master data'!$A$1:$C$29,2,0),"--")</f>
        <v>--</v>
      </c>
    </row>
    <row r="3273" ht="21.0" customHeight="1">
      <c r="A3273" s="165"/>
      <c r="B3273" s="172"/>
      <c r="C3273" s="414"/>
      <c r="D3273" s="168"/>
      <c r="E3273" s="258" t="str">
        <f>iferror(vlookup(C3273,'Master data'!$A$1:$C$29,3,0),"--")</f>
        <v>--</v>
      </c>
      <c r="F3273" s="258" t="str">
        <f>iferror(vlookup(C3273,'Master data'!$A$1:$C$29,2,0),"--")</f>
        <v>--</v>
      </c>
    </row>
    <row r="3274" ht="21.0" customHeight="1">
      <c r="A3274" s="165"/>
      <c r="B3274" s="172"/>
      <c r="C3274" s="414"/>
      <c r="D3274" s="168"/>
      <c r="E3274" s="258" t="str">
        <f>iferror(vlookup(C3274,'Master data'!$A$1:$C$29,3,0),"--")</f>
        <v>--</v>
      </c>
      <c r="F3274" s="258" t="str">
        <f>iferror(vlookup(C3274,'Master data'!$A$1:$C$29,2,0),"--")</f>
        <v>--</v>
      </c>
    </row>
    <row r="3275" ht="21.0" customHeight="1">
      <c r="A3275" s="165"/>
      <c r="B3275" s="172"/>
      <c r="C3275" s="414"/>
      <c r="D3275" s="168"/>
      <c r="E3275" s="258" t="str">
        <f>iferror(vlookup(C3275,'Master data'!$A$1:$C$29,3,0),"--")</f>
        <v>--</v>
      </c>
      <c r="F3275" s="258" t="str">
        <f>iferror(vlookup(C3275,'Master data'!$A$1:$C$29,2,0),"--")</f>
        <v>--</v>
      </c>
    </row>
    <row r="3276" ht="21.0" customHeight="1">
      <c r="A3276" s="165"/>
      <c r="B3276" s="172"/>
      <c r="C3276" s="414"/>
      <c r="D3276" s="168"/>
      <c r="E3276" s="258" t="str">
        <f>iferror(vlookup(C3276,'Master data'!$A$1:$C$29,3,0),"--")</f>
        <v>--</v>
      </c>
      <c r="F3276" s="258" t="str">
        <f>iferror(vlookup(C3276,'Master data'!$A$1:$C$29,2,0),"--")</f>
        <v>--</v>
      </c>
    </row>
    <row r="3277" ht="21.0" customHeight="1">
      <c r="A3277" s="165"/>
      <c r="B3277" s="172"/>
      <c r="C3277" s="414"/>
      <c r="D3277" s="168"/>
      <c r="E3277" s="258" t="str">
        <f>iferror(vlookup(C3277,'Master data'!$A$1:$C$29,3,0),"--")</f>
        <v>--</v>
      </c>
      <c r="F3277" s="258" t="str">
        <f>iferror(vlookup(C3277,'Master data'!$A$1:$C$29,2,0),"--")</f>
        <v>--</v>
      </c>
    </row>
    <row r="3278" ht="21.0" customHeight="1">
      <c r="A3278" s="165"/>
      <c r="B3278" s="172"/>
      <c r="C3278" s="414"/>
      <c r="D3278" s="168"/>
      <c r="E3278" s="258" t="str">
        <f>iferror(vlookup(C3278,'Master data'!$A$1:$C$29,3,0),"--")</f>
        <v>--</v>
      </c>
      <c r="F3278" s="258" t="str">
        <f>iferror(vlookup(C3278,'Master data'!$A$1:$C$29,2,0),"--")</f>
        <v>--</v>
      </c>
    </row>
    <row r="3279" ht="21.0" customHeight="1">
      <c r="A3279" s="165"/>
      <c r="B3279" s="172"/>
      <c r="C3279" s="414"/>
      <c r="D3279" s="168"/>
      <c r="E3279" s="258" t="str">
        <f>iferror(vlookup(C3279,'Master data'!$A$1:$C$29,3,0),"--")</f>
        <v>--</v>
      </c>
      <c r="F3279" s="258" t="str">
        <f>iferror(vlookup(C3279,'Master data'!$A$1:$C$29,2,0),"--")</f>
        <v>--</v>
      </c>
    </row>
    <row r="3280" ht="21.0" customHeight="1">
      <c r="A3280" s="165"/>
      <c r="B3280" s="172"/>
      <c r="C3280" s="414"/>
      <c r="D3280" s="168"/>
      <c r="E3280" s="258" t="str">
        <f>iferror(vlookup(C3280,'Master data'!$A$1:$C$29,3,0),"--")</f>
        <v>--</v>
      </c>
      <c r="F3280" s="258" t="str">
        <f>iferror(vlookup(C3280,'Master data'!$A$1:$C$29,2,0),"--")</f>
        <v>--</v>
      </c>
    </row>
    <row r="3281" ht="21.0" customHeight="1">
      <c r="A3281" s="165"/>
      <c r="B3281" s="172"/>
      <c r="C3281" s="414"/>
      <c r="D3281" s="168"/>
      <c r="E3281" s="258" t="str">
        <f>iferror(vlookup(C3281,'Master data'!$A$1:$C$29,3,0),"--")</f>
        <v>--</v>
      </c>
      <c r="F3281" s="258" t="str">
        <f>iferror(vlookup(C3281,'Master data'!$A$1:$C$29,2,0),"--")</f>
        <v>--</v>
      </c>
    </row>
    <row r="3282" ht="21.0" customHeight="1">
      <c r="A3282" s="165"/>
      <c r="B3282" s="172"/>
      <c r="C3282" s="414"/>
      <c r="D3282" s="168"/>
      <c r="E3282" s="258" t="str">
        <f>iferror(vlookup(C3282,'Master data'!$A$1:$C$29,3,0),"--")</f>
        <v>--</v>
      </c>
      <c r="F3282" s="258" t="str">
        <f>iferror(vlookup(C3282,'Master data'!$A$1:$C$29,2,0),"--")</f>
        <v>--</v>
      </c>
    </row>
    <row r="3283" ht="21.0" customHeight="1">
      <c r="A3283" s="165"/>
      <c r="B3283" s="172"/>
      <c r="C3283" s="414"/>
      <c r="D3283" s="168"/>
      <c r="E3283" s="258" t="str">
        <f>iferror(vlookup(C3283,'Master data'!$A$1:$C$29,3,0),"--")</f>
        <v>--</v>
      </c>
      <c r="F3283" s="258" t="str">
        <f>iferror(vlookup(C3283,'Master data'!$A$1:$C$29,2,0),"--")</f>
        <v>--</v>
      </c>
    </row>
    <row r="3284" ht="21.0" customHeight="1">
      <c r="A3284" s="165"/>
      <c r="B3284" s="172"/>
      <c r="C3284" s="414"/>
      <c r="D3284" s="168"/>
      <c r="E3284" s="258" t="str">
        <f>iferror(vlookup(C3284,'Master data'!$A$1:$C$29,3,0),"--")</f>
        <v>--</v>
      </c>
      <c r="F3284" s="258" t="str">
        <f>iferror(vlookup(C3284,'Master data'!$A$1:$C$29,2,0),"--")</f>
        <v>--</v>
      </c>
    </row>
    <row r="3285" ht="21.0" customHeight="1">
      <c r="A3285" s="165"/>
      <c r="B3285" s="172"/>
      <c r="C3285" s="414"/>
      <c r="D3285" s="168"/>
      <c r="E3285" s="258" t="str">
        <f>iferror(vlookup(C3285,'Master data'!$A$1:$C$29,3,0),"--")</f>
        <v>--</v>
      </c>
      <c r="F3285" s="258" t="str">
        <f>iferror(vlookup(C3285,'Master data'!$A$1:$C$29,2,0),"--")</f>
        <v>--</v>
      </c>
    </row>
    <row r="3286" ht="21.0" customHeight="1">
      <c r="A3286" s="165"/>
      <c r="B3286" s="172"/>
      <c r="C3286" s="414"/>
      <c r="D3286" s="168"/>
      <c r="E3286" s="258" t="str">
        <f>iferror(vlookup(C3286,'Master data'!$A$1:$C$29,3,0),"--")</f>
        <v>--</v>
      </c>
      <c r="F3286" s="258" t="str">
        <f>iferror(vlookup(C3286,'Master data'!$A$1:$C$29,2,0),"--")</f>
        <v>--</v>
      </c>
    </row>
    <row r="3287" ht="21.0" customHeight="1">
      <c r="A3287" s="165"/>
      <c r="B3287" s="172"/>
      <c r="C3287" s="414"/>
      <c r="D3287" s="168"/>
      <c r="E3287" s="258" t="str">
        <f>iferror(vlookup(C3287,'Master data'!$A$1:$C$29,3,0),"--")</f>
        <v>--</v>
      </c>
      <c r="F3287" s="258" t="str">
        <f>iferror(vlookup(C3287,'Master data'!$A$1:$C$29,2,0),"--")</f>
        <v>--</v>
      </c>
    </row>
    <row r="3288" ht="21.0" customHeight="1">
      <c r="A3288" s="165"/>
      <c r="B3288" s="172"/>
      <c r="C3288" s="414"/>
      <c r="D3288" s="168"/>
      <c r="E3288" s="258" t="str">
        <f>iferror(vlookup(C3288,'Master data'!$A$1:$C$29,3,0),"--")</f>
        <v>--</v>
      </c>
      <c r="F3288" s="258" t="str">
        <f>iferror(vlookup(C3288,'Master data'!$A$1:$C$29,2,0),"--")</f>
        <v>--</v>
      </c>
    </row>
    <row r="3289" ht="21.0" customHeight="1">
      <c r="A3289" s="165"/>
      <c r="B3289" s="172"/>
      <c r="C3289" s="414"/>
      <c r="D3289" s="168"/>
      <c r="E3289" s="258" t="str">
        <f>iferror(vlookup(C3289,'Master data'!$A$1:$C$29,3,0),"--")</f>
        <v>--</v>
      </c>
      <c r="F3289" s="258" t="str">
        <f>iferror(vlookup(C3289,'Master data'!$A$1:$C$29,2,0),"--")</f>
        <v>--</v>
      </c>
    </row>
    <row r="3290" ht="21.0" customHeight="1">
      <c r="A3290" s="165"/>
      <c r="B3290" s="172"/>
      <c r="C3290" s="414"/>
      <c r="D3290" s="168"/>
      <c r="E3290" s="258" t="str">
        <f>iferror(vlookup(C3290,'Master data'!$A$1:$C$29,3,0),"--")</f>
        <v>--</v>
      </c>
      <c r="F3290" s="258" t="str">
        <f>iferror(vlookup(C3290,'Master data'!$A$1:$C$29,2,0),"--")</f>
        <v>--</v>
      </c>
    </row>
    <row r="3291" ht="21.0" customHeight="1">
      <c r="A3291" s="165"/>
      <c r="B3291" s="172"/>
      <c r="C3291" s="414"/>
      <c r="D3291" s="168"/>
      <c r="E3291" s="258" t="str">
        <f>iferror(vlookup(C3291,'Master data'!$A$1:$C$29,3,0),"--")</f>
        <v>--</v>
      </c>
      <c r="F3291" s="258" t="str">
        <f>iferror(vlookup(C3291,'Master data'!$A$1:$C$29,2,0),"--")</f>
        <v>--</v>
      </c>
    </row>
    <row r="3292" ht="21.0" customHeight="1">
      <c r="A3292" s="165"/>
      <c r="B3292" s="172"/>
      <c r="C3292" s="414"/>
      <c r="D3292" s="168"/>
      <c r="E3292" s="258" t="str">
        <f>iferror(vlookup(C3292,'Master data'!$A$1:$C$29,3,0),"--")</f>
        <v>--</v>
      </c>
      <c r="F3292" s="258" t="str">
        <f>iferror(vlookup(C3292,'Master data'!$A$1:$C$29,2,0),"--")</f>
        <v>--</v>
      </c>
    </row>
    <row r="3293" ht="21.0" customHeight="1">
      <c r="A3293" s="165"/>
      <c r="B3293" s="172"/>
      <c r="C3293" s="414"/>
      <c r="D3293" s="168"/>
      <c r="E3293" s="258" t="str">
        <f>iferror(vlookup(C3293,'Master data'!$A$1:$C$29,3,0),"--")</f>
        <v>--</v>
      </c>
      <c r="F3293" s="258" t="str">
        <f>iferror(vlookup(C3293,'Master data'!$A$1:$C$29,2,0),"--")</f>
        <v>--</v>
      </c>
    </row>
    <row r="3294" ht="21.0" customHeight="1">
      <c r="A3294" s="165"/>
      <c r="B3294" s="172"/>
      <c r="C3294" s="414"/>
      <c r="D3294" s="168"/>
      <c r="E3294" s="258" t="str">
        <f>iferror(vlookup(C3294,'Master data'!$A$1:$C$29,3,0),"--")</f>
        <v>--</v>
      </c>
      <c r="F3294" s="258" t="str">
        <f>iferror(vlookup(C3294,'Master data'!$A$1:$C$29,2,0),"--")</f>
        <v>--</v>
      </c>
    </row>
    <row r="3295" ht="21.0" customHeight="1">
      <c r="A3295" s="165"/>
      <c r="B3295" s="172"/>
      <c r="C3295" s="414"/>
      <c r="D3295" s="168"/>
      <c r="E3295" s="258" t="str">
        <f>iferror(vlookup(C3295,'Master data'!$A$1:$C$29,3,0),"--")</f>
        <v>--</v>
      </c>
      <c r="F3295" s="258" t="str">
        <f>iferror(vlookup(C3295,'Master data'!$A$1:$C$29,2,0),"--")</f>
        <v>--</v>
      </c>
    </row>
    <row r="3296" ht="21.0" customHeight="1">
      <c r="A3296" s="165"/>
      <c r="B3296" s="172"/>
      <c r="C3296" s="414"/>
      <c r="D3296" s="168"/>
      <c r="E3296" s="258" t="str">
        <f>iferror(vlookup(C3296,'Master data'!$A$1:$C$29,3,0),"--")</f>
        <v>--</v>
      </c>
      <c r="F3296" s="258" t="str">
        <f>iferror(vlookup(C3296,'Master data'!$A$1:$C$29,2,0),"--")</f>
        <v>--</v>
      </c>
    </row>
    <row r="3297" ht="21.0" customHeight="1">
      <c r="A3297" s="165"/>
      <c r="B3297" s="172"/>
      <c r="C3297" s="414"/>
      <c r="D3297" s="168"/>
      <c r="E3297" s="258" t="str">
        <f>iferror(vlookup(C3297,'Master data'!$A$1:$C$29,3,0),"--")</f>
        <v>--</v>
      </c>
      <c r="F3297" s="258" t="str">
        <f>iferror(vlookup(C3297,'Master data'!$A$1:$C$29,2,0),"--")</f>
        <v>--</v>
      </c>
    </row>
    <row r="3298" ht="21.0" customHeight="1">
      <c r="A3298" s="165"/>
      <c r="B3298" s="172"/>
      <c r="C3298" s="414"/>
      <c r="D3298" s="168"/>
      <c r="E3298" s="258" t="str">
        <f>iferror(vlookup(C3298,'Master data'!$A$1:$C$29,3,0),"--")</f>
        <v>--</v>
      </c>
      <c r="F3298" s="258" t="str">
        <f>iferror(vlookup(C3298,'Master data'!$A$1:$C$29,2,0),"--")</f>
        <v>--</v>
      </c>
    </row>
    <row r="3299" ht="21.0" customHeight="1">
      <c r="A3299" s="165"/>
      <c r="B3299" s="172"/>
      <c r="C3299" s="414"/>
      <c r="D3299" s="168"/>
      <c r="E3299" s="258" t="str">
        <f>iferror(vlookup(C3299,'Master data'!$A$1:$C$29,3,0),"--")</f>
        <v>--</v>
      </c>
      <c r="F3299" s="258" t="str">
        <f>iferror(vlookup(C3299,'Master data'!$A$1:$C$29,2,0),"--")</f>
        <v>--</v>
      </c>
    </row>
    <row r="3300" ht="21.0" customHeight="1">
      <c r="A3300" s="165"/>
      <c r="B3300" s="172"/>
      <c r="C3300" s="414"/>
      <c r="D3300" s="168"/>
      <c r="E3300" s="258" t="str">
        <f>iferror(vlookup(C3300,'Master data'!$A$1:$C$29,3,0),"--")</f>
        <v>--</v>
      </c>
      <c r="F3300" s="258" t="str">
        <f>iferror(vlookup(C3300,'Master data'!$A$1:$C$29,2,0),"--")</f>
        <v>--</v>
      </c>
    </row>
    <row r="3301" ht="21.0" customHeight="1">
      <c r="A3301" s="165"/>
      <c r="B3301" s="172"/>
      <c r="C3301" s="414"/>
      <c r="D3301" s="168"/>
      <c r="E3301" s="258" t="str">
        <f>iferror(vlookup(C3301,'Master data'!$A$1:$C$29,3,0),"--")</f>
        <v>--</v>
      </c>
      <c r="F3301" s="258" t="str">
        <f>iferror(vlookup(C3301,'Master data'!$A$1:$C$29,2,0),"--")</f>
        <v>--</v>
      </c>
    </row>
    <row r="3302" ht="21.0" customHeight="1">
      <c r="A3302" s="165"/>
      <c r="B3302" s="172"/>
      <c r="C3302" s="414"/>
      <c r="D3302" s="168"/>
      <c r="E3302" s="258" t="str">
        <f>iferror(vlookup(C3302,'Master data'!$A$1:$C$29,3,0),"--")</f>
        <v>--</v>
      </c>
      <c r="F3302" s="258" t="str">
        <f>iferror(vlookup(C3302,'Master data'!$A$1:$C$29,2,0),"--")</f>
        <v>--</v>
      </c>
    </row>
    <row r="3303" ht="21.0" customHeight="1">
      <c r="A3303" s="165"/>
      <c r="B3303" s="172"/>
      <c r="C3303" s="414"/>
      <c r="D3303" s="168"/>
      <c r="E3303" s="258" t="str">
        <f>iferror(vlookup(C3303,'Master data'!$A$1:$C$29,3,0),"--")</f>
        <v>--</v>
      </c>
      <c r="F3303" s="258" t="str">
        <f>iferror(vlookup(C3303,'Master data'!$A$1:$C$29,2,0),"--")</f>
        <v>--</v>
      </c>
    </row>
    <row r="3304" ht="21.0" customHeight="1">
      <c r="A3304" s="165"/>
      <c r="B3304" s="172"/>
      <c r="C3304" s="414"/>
      <c r="D3304" s="168"/>
      <c r="E3304" s="258" t="str">
        <f>iferror(vlookup(C3304,'Master data'!$A$1:$C$29,3,0),"--")</f>
        <v>--</v>
      </c>
      <c r="F3304" s="258" t="str">
        <f>iferror(vlookup(C3304,'Master data'!$A$1:$C$29,2,0),"--")</f>
        <v>--</v>
      </c>
    </row>
    <row r="3305" ht="21.0" customHeight="1">
      <c r="A3305" s="165"/>
      <c r="B3305" s="172"/>
      <c r="C3305" s="414"/>
      <c r="D3305" s="168"/>
      <c r="E3305" s="258" t="str">
        <f>iferror(vlookup(C3305,'Master data'!$A$1:$C$29,3,0),"--")</f>
        <v>--</v>
      </c>
      <c r="F3305" s="258" t="str">
        <f>iferror(vlookup(C3305,'Master data'!$A$1:$C$29,2,0),"--")</f>
        <v>--</v>
      </c>
    </row>
    <row r="3306" ht="21.0" customHeight="1">
      <c r="A3306" s="165"/>
      <c r="B3306" s="172"/>
      <c r="C3306" s="414"/>
      <c r="D3306" s="168"/>
      <c r="E3306" s="258" t="str">
        <f>iferror(vlookup(C3306,'Master data'!$A$1:$C$29,3,0),"--")</f>
        <v>--</v>
      </c>
      <c r="F3306" s="258" t="str">
        <f>iferror(vlookup(C3306,'Master data'!$A$1:$C$29,2,0),"--")</f>
        <v>--</v>
      </c>
    </row>
    <row r="3307" ht="21.0" customHeight="1">
      <c r="A3307" s="165"/>
      <c r="B3307" s="172"/>
      <c r="C3307" s="414"/>
      <c r="D3307" s="168"/>
      <c r="E3307" s="258" t="str">
        <f>iferror(vlookup(C3307,'Master data'!$A$1:$C$29,3,0),"--")</f>
        <v>--</v>
      </c>
      <c r="F3307" s="258" t="str">
        <f>iferror(vlookup(C3307,'Master data'!$A$1:$C$29,2,0),"--")</f>
        <v>--</v>
      </c>
    </row>
    <row r="3308" ht="21.0" customHeight="1">
      <c r="A3308" s="165"/>
      <c r="B3308" s="172"/>
      <c r="C3308" s="414"/>
      <c r="D3308" s="168"/>
      <c r="E3308" s="258" t="str">
        <f>iferror(vlookup(C3308,'Master data'!$A$1:$C$29,3,0),"--")</f>
        <v>--</v>
      </c>
      <c r="F3308" s="258" t="str">
        <f>iferror(vlookup(C3308,'Master data'!$A$1:$C$29,2,0),"--")</f>
        <v>--</v>
      </c>
    </row>
    <row r="3309" ht="21.0" customHeight="1">
      <c r="A3309" s="165"/>
      <c r="B3309" s="172"/>
      <c r="C3309" s="414"/>
      <c r="D3309" s="168"/>
      <c r="E3309" s="258" t="str">
        <f>iferror(vlookup(C3309,'Master data'!$A$1:$C$29,3,0),"--")</f>
        <v>--</v>
      </c>
      <c r="F3309" s="258" t="str">
        <f>iferror(vlookup(C3309,'Master data'!$A$1:$C$29,2,0),"--")</f>
        <v>--</v>
      </c>
    </row>
    <row r="3310" ht="21.0" customHeight="1">
      <c r="A3310" s="165"/>
      <c r="B3310" s="172"/>
      <c r="C3310" s="414"/>
      <c r="D3310" s="168"/>
      <c r="E3310" s="258" t="str">
        <f>iferror(vlookup(C3310,'Master data'!$A$1:$C$29,3,0),"--")</f>
        <v>--</v>
      </c>
      <c r="F3310" s="258" t="str">
        <f>iferror(vlookup(C3310,'Master data'!$A$1:$C$29,2,0),"--")</f>
        <v>--</v>
      </c>
    </row>
    <row r="3311" ht="21.0" customHeight="1">
      <c r="A3311" s="165"/>
      <c r="B3311" s="172"/>
      <c r="C3311" s="414"/>
      <c r="D3311" s="168"/>
      <c r="E3311" s="258" t="str">
        <f>iferror(vlookup(C3311,'Master data'!$A$1:$C$29,3,0),"--")</f>
        <v>--</v>
      </c>
      <c r="F3311" s="258" t="str">
        <f>iferror(vlookup(C3311,'Master data'!$A$1:$C$29,2,0),"--")</f>
        <v>--</v>
      </c>
    </row>
    <row r="3312" ht="21.0" customHeight="1">
      <c r="A3312" s="165"/>
      <c r="B3312" s="172"/>
      <c r="C3312" s="414"/>
      <c r="D3312" s="168"/>
      <c r="E3312" s="258" t="str">
        <f>iferror(vlookup(C3312,'Master data'!$A$1:$C$29,3,0),"--")</f>
        <v>--</v>
      </c>
      <c r="F3312" s="258" t="str">
        <f>iferror(vlookup(C3312,'Master data'!$A$1:$C$29,2,0),"--")</f>
        <v>--</v>
      </c>
    </row>
    <row r="3313" ht="21.0" customHeight="1">
      <c r="A3313" s="165"/>
      <c r="B3313" s="172"/>
      <c r="C3313" s="414"/>
      <c r="D3313" s="168"/>
      <c r="E3313" s="258" t="str">
        <f>iferror(vlookup(C3313,'Master data'!$A$1:$C$29,3,0),"--")</f>
        <v>--</v>
      </c>
      <c r="F3313" s="258" t="str">
        <f>iferror(vlookup(C3313,'Master data'!$A$1:$C$29,2,0),"--")</f>
        <v>--</v>
      </c>
    </row>
    <row r="3314" ht="21.0" customHeight="1">
      <c r="A3314" s="165"/>
      <c r="B3314" s="172"/>
      <c r="C3314" s="414"/>
      <c r="D3314" s="168"/>
      <c r="E3314" s="258" t="str">
        <f>iferror(vlookup(C3314,'Master data'!$A$1:$C$29,3,0),"--")</f>
        <v>--</v>
      </c>
      <c r="F3314" s="258" t="str">
        <f>iferror(vlookup(C3314,'Master data'!$A$1:$C$29,2,0),"--")</f>
        <v>--</v>
      </c>
    </row>
    <row r="3315" ht="21.0" customHeight="1">
      <c r="A3315" s="165"/>
      <c r="B3315" s="172"/>
      <c r="C3315" s="414"/>
      <c r="D3315" s="168"/>
      <c r="E3315" s="258" t="str">
        <f>iferror(vlookup(C3315,'Master data'!$A$1:$C$29,3,0),"--")</f>
        <v>--</v>
      </c>
      <c r="F3315" s="258" t="str">
        <f>iferror(vlookup(C3315,'Master data'!$A$1:$C$29,2,0),"--")</f>
        <v>--</v>
      </c>
    </row>
    <row r="3316" ht="21.0" customHeight="1">
      <c r="A3316" s="165"/>
      <c r="B3316" s="172"/>
      <c r="C3316" s="414"/>
      <c r="D3316" s="168"/>
      <c r="E3316" s="258" t="str">
        <f>iferror(vlookup(C3316,'Master data'!$A$1:$C$29,3,0),"--")</f>
        <v>--</v>
      </c>
      <c r="F3316" s="258" t="str">
        <f>iferror(vlookup(C3316,'Master data'!$A$1:$C$29,2,0),"--")</f>
        <v>--</v>
      </c>
    </row>
    <row r="3317" ht="21.0" customHeight="1">
      <c r="A3317" s="165"/>
      <c r="B3317" s="172"/>
      <c r="C3317" s="414"/>
      <c r="D3317" s="168"/>
      <c r="E3317" s="258" t="str">
        <f>iferror(vlookup(C3317,'Master data'!$A$1:$C$29,3,0),"--")</f>
        <v>--</v>
      </c>
      <c r="F3317" s="258" t="str">
        <f>iferror(vlookup(C3317,'Master data'!$A$1:$C$29,2,0),"--")</f>
        <v>--</v>
      </c>
    </row>
    <row r="3318" ht="21.0" customHeight="1">
      <c r="A3318" s="165"/>
      <c r="B3318" s="172"/>
      <c r="C3318" s="414"/>
      <c r="D3318" s="168"/>
      <c r="E3318" s="258" t="str">
        <f>iferror(vlookup(C3318,'Master data'!$A$1:$C$29,3,0),"--")</f>
        <v>--</v>
      </c>
      <c r="F3318" s="258" t="str">
        <f>iferror(vlookup(C3318,'Master data'!$A$1:$C$29,2,0),"--")</f>
        <v>--</v>
      </c>
    </row>
    <row r="3319" ht="21.0" customHeight="1">
      <c r="A3319" s="165"/>
      <c r="B3319" s="172"/>
      <c r="C3319" s="414"/>
      <c r="D3319" s="168"/>
      <c r="E3319" s="258" t="str">
        <f>iferror(vlookup(C3319,'Master data'!$A$1:$C$29,3,0),"--")</f>
        <v>--</v>
      </c>
      <c r="F3319" s="258" t="str">
        <f>iferror(vlookup(C3319,'Master data'!$A$1:$C$29,2,0),"--")</f>
        <v>--</v>
      </c>
    </row>
    <row r="3320" ht="21.0" customHeight="1">
      <c r="A3320" s="165"/>
      <c r="B3320" s="172"/>
      <c r="C3320" s="414"/>
      <c r="D3320" s="168"/>
      <c r="E3320" s="258" t="str">
        <f>iferror(vlookup(C3320,'Master data'!$A$1:$C$29,3,0),"--")</f>
        <v>--</v>
      </c>
      <c r="F3320" s="258" t="str">
        <f>iferror(vlookup(C3320,'Master data'!$A$1:$C$29,2,0),"--")</f>
        <v>--</v>
      </c>
    </row>
    <row r="3321" ht="21.0" customHeight="1">
      <c r="A3321" s="165"/>
      <c r="B3321" s="172"/>
      <c r="C3321" s="414"/>
      <c r="D3321" s="168"/>
      <c r="E3321" s="258" t="str">
        <f>iferror(vlookup(C3321,'Master data'!$A$1:$C$29,3,0),"--")</f>
        <v>--</v>
      </c>
      <c r="F3321" s="258" t="str">
        <f>iferror(vlookup(C3321,'Master data'!$A$1:$C$29,2,0),"--")</f>
        <v>--</v>
      </c>
    </row>
    <row r="3322" ht="21.0" customHeight="1">
      <c r="A3322" s="165"/>
      <c r="B3322" s="172"/>
      <c r="C3322" s="414"/>
      <c r="D3322" s="168"/>
      <c r="E3322" s="258" t="str">
        <f>iferror(vlookup(C3322,'Master data'!$A$1:$C$29,3,0),"--")</f>
        <v>--</v>
      </c>
      <c r="F3322" s="258" t="str">
        <f>iferror(vlookup(C3322,'Master data'!$A$1:$C$29,2,0),"--")</f>
        <v>--</v>
      </c>
    </row>
    <row r="3323" ht="21.0" customHeight="1">
      <c r="A3323" s="165"/>
      <c r="B3323" s="172"/>
      <c r="C3323" s="414"/>
      <c r="D3323" s="168"/>
      <c r="E3323" s="258" t="str">
        <f>iferror(vlookup(C3323,'Master data'!$A$1:$C$29,3,0),"--")</f>
        <v>--</v>
      </c>
      <c r="F3323" s="258" t="str">
        <f>iferror(vlookup(C3323,'Master data'!$A$1:$C$29,2,0),"--")</f>
        <v>--</v>
      </c>
    </row>
    <row r="3324" ht="21.0" customHeight="1">
      <c r="A3324" s="165"/>
      <c r="B3324" s="172"/>
      <c r="C3324" s="414"/>
      <c r="D3324" s="168"/>
      <c r="E3324" s="258" t="str">
        <f>iferror(vlookup(C3324,'Master data'!$A$1:$C$29,3,0),"--")</f>
        <v>--</v>
      </c>
      <c r="F3324" s="258" t="str">
        <f>iferror(vlookup(C3324,'Master data'!$A$1:$C$29,2,0),"--")</f>
        <v>--</v>
      </c>
    </row>
    <row r="3325" ht="21.0" customHeight="1">
      <c r="A3325" s="165"/>
      <c r="B3325" s="172"/>
      <c r="C3325" s="414"/>
      <c r="D3325" s="168"/>
      <c r="E3325" s="258" t="str">
        <f>iferror(vlookup(C3325,'Master data'!$A$1:$C$29,3,0),"--")</f>
        <v>--</v>
      </c>
      <c r="F3325" s="258" t="str">
        <f>iferror(vlookup(C3325,'Master data'!$A$1:$C$29,2,0),"--")</f>
        <v>--</v>
      </c>
    </row>
    <row r="3326" ht="21.0" customHeight="1">
      <c r="A3326" s="165"/>
      <c r="B3326" s="172"/>
      <c r="C3326" s="414"/>
      <c r="D3326" s="168"/>
      <c r="E3326" s="258" t="str">
        <f>iferror(vlookup(C3326,'Master data'!$A$1:$C$29,3,0),"--")</f>
        <v>--</v>
      </c>
      <c r="F3326" s="258" t="str">
        <f>iferror(vlookup(C3326,'Master data'!$A$1:$C$29,2,0),"--")</f>
        <v>--</v>
      </c>
    </row>
    <row r="3327" ht="21.0" customHeight="1">
      <c r="A3327" s="165"/>
      <c r="B3327" s="172"/>
      <c r="C3327" s="414"/>
      <c r="D3327" s="168"/>
      <c r="E3327" s="258" t="str">
        <f>iferror(vlookup(C3327,'Master data'!$A$1:$C$29,3,0),"--")</f>
        <v>--</v>
      </c>
      <c r="F3327" s="258" t="str">
        <f>iferror(vlookup(C3327,'Master data'!$A$1:$C$29,2,0),"--")</f>
        <v>--</v>
      </c>
    </row>
    <row r="3328" ht="21.0" customHeight="1">
      <c r="A3328" s="165"/>
      <c r="B3328" s="172"/>
      <c r="C3328" s="414"/>
      <c r="D3328" s="168"/>
      <c r="E3328" s="258" t="str">
        <f>iferror(vlookup(C3328,'Master data'!$A$1:$C$29,3,0),"--")</f>
        <v>--</v>
      </c>
      <c r="F3328" s="258" t="str">
        <f>iferror(vlookup(C3328,'Master data'!$A$1:$C$29,2,0),"--")</f>
        <v>--</v>
      </c>
    </row>
    <row r="3329" ht="21.0" customHeight="1">
      <c r="A3329" s="165"/>
      <c r="B3329" s="172"/>
      <c r="C3329" s="414"/>
      <c r="D3329" s="168"/>
      <c r="E3329" s="258" t="str">
        <f>iferror(vlookup(C3329,'Master data'!$A$1:$C$29,3,0),"--")</f>
        <v>--</v>
      </c>
      <c r="F3329" s="258" t="str">
        <f>iferror(vlookup(C3329,'Master data'!$A$1:$C$29,2,0),"--")</f>
        <v>--</v>
      </c>
    </row>
    <row r="3330" ht="21.0" customHeight="1">
      <c r="A3330" s="165"/>
      <c r="B3330" s="172"/>
      <c r="C3330" s="414"/>
      <c r="D3330" s="168"/>
      <c r="E3330" s="258" t="str">
        <f>iferror(vlookup(C3330,'Master data'!$A$1:$C$29,3,0),"--")</f>
        <v>--</v>
      </c>
      <c r="F3330" s="258" t="str">
        <f>iferror(vlookup(C3330,'Master data'!$A$1:$C$29,2,0),"--")</f>
        <v>--</v>
      </c>
    </row>
    <row r="3331" ht="21.0" customHeight="1">
      <c r="A3331" s="165"/>
      <c r="B3331" s="172"/>
      <c r="C3331" s="414"/>
      <c r="D3331" s="168"/>
      <c r="E3331" s="258" t="str">
        <f>iferror(vlookup(C3331,'Master data'!$A$1:$C$29,3,0),"--")</f>
        <v>--</v>
      </c>
      <c r="F3331" s="258" t="str">
        <f>iferror(vlookup(C3331,'Master data'!$A$1:$C$29,2,0),"--")</f>
        <v>--</v>
      </c>
    </row>
    <row r="3332" ht="21.0" customHeight="1">
      <c r="A3332" s="165"/>
      <c r="B3332" s="172"/>
      <c r="C3332" s="414"/>
      <c r="D3332" s="168"/>
      <c r="E3332" s="258" t="str">
        <f>iferror(vlookup(C3332,'Master data'!$A$1:$C$29,3,0),"--")</f>
        <v>--</v>
      </c>
      <c r="F3332" s="258" t="str">
        <f>iferror(vlookup(C3332,'Master data'!$A$1:$C$29,2,0),"--")</f>
        <v>--</v>
      </c>
    </row>
    <row r="3333" ht="21.0" customHeight="1">
      <c r="A3333" s="165"/>
      <c r="B3333" s="172"/>
      <c r="C3333" s="414"/>
      <c r="D3333" s="168"/>
      <c r="E3333" s="258" t="str">
        <f>iferror(vlookup(C3333,'Master data'!$A$1:$C$29,3,0),"--")</f>
        <v>--</v>
      </c>
      <c r="F3333" s="258" t="str">
        <f>iferror(vlookup(C3333,'Master data'!$A$1:$C$29,2,0),"--")</f>
        <v>--</v>
      </c>
    </row>
    <row r="3334" ht="21.0" customHeight="1">
      <c r="A3334" s="165"/>
      <c r="B3334" s="172"/>
      <c r="C3334" s="414"/>
      <c r="D3334" s="168"/>
      <c r="E3334" s="258" t="str">
        <f>iferror(vlookup(C3334,'Master data'!$A$1:$C$29,3,0),"--")</f>
        <v>--</v>
      </c>
      <c r="F3334" s="258" t="str">
        <f>iferror(vlookup(C3334,'Master data'!$A$1:$C$29,2,0),"--")</f>
        <v>--</v>
      </c>
    </row>
    <row r="3335" ht="21.0" customHeight="1">
      <c r="A3335" s="165"/>
      <c r="B3335" s="172"/>
      <c r="C3335" s="414"/>
      <c r="D3335" s="168"/>
      <c r="E3335" s="258" t="str">
        <f>iferror(vlookup(C3335,'Master data'!$A$1:$C$29,3,0),"--")</f>
        <v>--</v>
      </c>
      <c r="F3335" s="258" t="str">
        <f>iferror(vlookup(C3335,'Master data'!$A$1:$C$29,2,0),"--")</f>
        <v>--</v>
      </c>
    </row>
    <row r="3336" ht="21.0" customHeight="1">
      <c r="A3336" s="165"/>
      <c r="B3336" s="172"/>
      <c r="C3336" s="414"/>
      <c r="D3336" s="168"/>
      <c r="E3336" s="258" t="str">
        <f>iferror(vlookup(C3336,'Master data'!$A$1:$C$29,3,0),"--")</f>
        <v>--</v>
      </c>
      <c r="F3336" s="258" t="str">
        <f>iferror(vlookup(C3336,'Master data'!$A$1:$C$29,2,0),"--")</f>
        <v>--</v>
      </c>
    </row>
    <row r="3337" ht="21.0" customHeight="1">
      <c r="A3337" s="165"/>
      <c r="B3337" s="172"/>
      <c r="C3337" s="414"/>
      <c r="D3337" s="168"/>
      <c r="E3337" s="258" t="str">
        <f>iferror(vlookup(C3337,'Master data'!$A$1:$C$29,3,0),"--")</f>
        <v>--</v>
      </c>
      <c r="F3337" s="258" t="str">
        <f>iferror(vlookup(C3337,'Master data'!$A$1:$C$29,2,0),"--")</f>
        <v>--</v>
      </c>
    </row>
    <row r="3338" ht="21.0" customHeight="1">
      <c r="A3338" s="165"/>
      <c r="B3338" s="172"/>
      <c r="C3338" s="414"/>
      <c r="D3338" s="168"/>
      <c r="E3338" s="258" t="str">
        <f>iferror(vlookup(C3338,'Master data'!$A$1:$C$29,3,0),"--")</f>
        <v>--</v>
      </c>
      <c r="F3338" s="258" t="str">
        <f>iferror(vlookup(C3338,'Master data'!$A$1:$C$29,2,0),"--")</f>
        <v>--</v>
      </c>
    </row>
    <row r="3339" ht="21.0" customHeight="1">
      <c r="A3339" s="165"/>
      <c r="B3339" s="172"/>
      <c r="C3339" s="414"/>
      <c r="D3339" s="168"/>
      <c r="E3339" s="258" t="str">
        <f>iferror(vlookup(C3339,'Master data'!$A$1:$C$29,3,0),"--")</f>
        <v>--</v>
      </c>
      <c r="F3339" s="258" t="str">
        <f>iferror(vlookup(C3339,'Master data'!$A$1:$C$29,2,0),"--")</f>
        <v>--</v>
      </c>
    </row>
    <row r="3340" ht="21.0" customHeight="1">
      <c r="A3340" s="165"/>
      <c r="B3340" s="172"/>
      <c r="C3340" s="414"/>
      <c r="D3340" s="168"/>
      <c r="E3340" s="258" t="str">
        <f>iferror(vlookup(C3340,'Master data'!$A$1:$C$29,3,0),"--")</f>
        <v>--</v>
      </c>
      <c r="F3340" s="258" t="str">
        <f>iferror(vlookup(C3340,'Master data'!$A$1:$C$29,2,0),"--")</f>
        <v>--</v>
      </c>
    </row>
    <row r="3341" ht="21.0" customHeight="1">
      <c r="A3341" s="165"/>
      <c r="B3341" s="172"/>
      <c r="C3341" s="414"/>
      <c r="D3341" s="168"/>
      <c r="E3341" s="258" t="str">
        <f>iferror(vlookup(C3341,'Master data'!$A$1:$C$29,3,0),"--")</f>
        <v>--</v>
      </c>
      <c r="F3341" s="258" t="str">
        <f>iferror(vlookup(C3341,'Master data'!$A$1:$C$29,2,0),"--")</f>
        <v>--</v>
      </c>
    </row>
    <row r="3342" ht="21.0" customHeight="1">
      <c r="A3342" s="165"/>
      <c r="B3342" s="172"/>
      <c r="C3342" s="414"/>
      <c r="D3342" s="168"/>
      <c r="E3342" s="258" t="str">
        <f>iferror(vlookup(C3342,'Master data'!$A$1:$C$29,3,0),"--")</f>
        <v>--</v>
      </c>
      <c r="F3342" s="258" t="str">
        <f>iferror(vlookup(C3342,'Master data'!$A$1:$C$29,2,0),"--")</f>
        <v>--</v>
      </c>
    </row>
    <row r="3343" ht="21.0" customHeight="1">
      <c r="A3343" s="165"/>
      <c r="B3343" s="172"/>
      <c r="C3343" s="414"/>
      <c r="D3343" s="168"/>
      <c r="E3343" s="258" t="str">
        <f>iferror(vlookup(C3343,'Master data'!$A$1:$C$29,3,0),"--")</f>
        <v>--</v>
      </c>
      <c r="F3343" s="258" t="str">
        <f>iferror(vlookup(C3343,'Master data'!$A$1:$C$29,2,0),"--")</f>
        <v>--</v>
      </c>
    </row>
    <row r="3344" ht="21.0" customHeight="1">
      <c r="A3344" s="165"/>
      <c r="B3344" s="172"/>
      <c r="C3344" s="414"/>
      <c r="D3344" s="168"/>
      <c r="E3344" s="258" t="str">
        <f>iferror(vlookup(C3344,'Master data'!$A$1:$C$29,3,0),"--")</f>
        <v>--</v>
      </c>
      <c r="F3344" s="258" t="str">
        <f>iferror(vlookup(C3344,'Master data'!$A$1:$C$29,2,0),"--")</f>
        <v>--</v>
      </c>
    </row>
    <row r="3345" ht="21.0" customHeight="1">
      <c r="A3345" s="165"/>
      <c r="B3345" s="172"/>
      <c r="C3345" s="414"/>
      <c r="D3345" s="168"/>
      <c r="E3345" s="258" t="str">
        <f>iferror(vlookup(C3345,'Master data'!$A$1:$C$29,3,0),"--")</f>
        <v>--</v>
      </c>
      <c r="F3345" s="258" t="str">
        <f>iferror(vlookup(C3345,'Master data'!$A$1:$C$29,2,0),"--")</f>
        <v>--</v>
      </c>
    </row>
    <row r="3346" ht="21.0" customHeight="1">
      <c r="A3346" s="165"/>
      <c r="B3346" s="172"/>
      <c r="C3346" s="414"/>
      <c r="D3346" s="168"/>
      <c r="E3346" s="258" t="str">
        <f>iferror(vlookup(C3346,'Master data'!$A$1:$C$29,3,0),"--")</f>
        <v>--</v>
      </c>
      <c r="F3346" s="258" t="str">
        <f>iferror(vlookup(C3346,'Master data'!$A$1:$C$29,2,0),"--")</f>
        <v>--</v>
      </c>
    </row>
    <row r="3347" ht="21.0" customHeight="1">
      <c r="A3347" s="165"/>
      <c r="B3347" s="172"/>
      <c r="C3347" s="414"/>
      <c r="D3347" s="168"/>
      <c r="E3347" s="258" t="str">
        <f>iferror(vlookup(C3347,'Master data'!$A$1:$C$29,3,0),"--")</f>
        <v>--</v>
      </c>
      <c r="F3347" s="258" t="str">
        <f>iferror(vlookup(C3347,'Master data'!$A$1:$C$29,2,0),"--")</f>
        <v>--</v>
      </c>
    </row>
    <row r="3348" ht="21.0" customHeight="1">
      <c r="A3348" s="165"/>
      <c r="B3348" s="172"/>
      <c r="C3348" s="414"/>
      <c r="D3348" s="168"/>
      <c r="E3348" s="258" t="str">
        <f>iferror(vlookup(C3348,'Master data'!$A$1:$C$29,3,0),"--")</f>
        <v>--</v>
      </c>
      <c r="F3348" s="258" t="str">
        <f>iferror(vlookup(C3348,'Master data'!$A$1:$C$29,2,0),"--")</f>
        <v>--</v>
      </c>
    </row>
    <row r="3349" ht="21.0" customHeight="1">
      <c r="A3349" s="165"/>
      <c r="B3349" s="172"/>
      <c r="C3349" s="414"/>
      <c r="D3349" s="168"/>
      <c r="E3349" s="258" t="str">
        <f>iferror(vlookup(C3349,'Master data'!$A$1:$C$29,3,0),"--")</f>
        <v>--</v>
      </c>
      <c r="F3349" s="258" t="str">
        <f>iferror(vlookup(C3349,'Master data'!$A$1:$C$29,2,0),"--")</f>
        <v>--</v>
      </c>
    </row>
    <row r="3350" ht="21.0" customHeight="1">
      <c r="A3350" s="165"/>
      <c r="B3350" s="172"/>
      <c r="C3350" s="414"/>
      <c r="D3350" s="168"/>
      <c r="E3350" s="258" t="str">
        <f>iferror(vlookup(C3350,'Master data'!$A$1:$C$29,3,0),"--")</f>
        <v>--</v>
      </c>
      <c r="F3350" s="258" t="str">
        <f>iferror(vlookup(C3350,'Master data'!$A$1:$C$29,2,0),"--")</f>
        <v>--</v>
      </c>
    </row>
    <row r="3351" ht="21.0" customHeight="1">
      <c r="A3351" s="165"/>
      <c r="B3351" s="172"/>
      <c r="C3351" s="414"/>
      <c r="D3351" s="168"/>
      <c r="E3351" s="258" t="str">
        <f>iferror(vlookup(C3351,'Master data'!$A$1:$C$29,3,0),"--")</f>
        <v>--</v>
      </c>
      <c r="F3351" s="258" t="str">
        <f>iferror(vlookup(C3351,'Master data'!$A$1:$C$29,2,0),"--")</f>
        <v>--</v>
      </c>
    </row>
    <row r="3352" ht="21.0" customHeight="1">
      <c r="A3352" s="165"/>
      <c r="B3352" s="172"/>
      <c r="C3352" s="414"/>
      <c r="D3352" s="168"/>
      <c r="E3352" s="258" t="str">
        <f>iferror(vlookup(C3352,'Master data'!$A$1:$C$29,3,0),"--")</f>
        <v>--</v>
      </c>
      <c r="F3352" s="258" t="str">
        <f>iferror(vlookup(C3352,'Master data'!$A$1:$C$29,2,0),"--")</f>
        <v>--</v>
      </c>
    </row>
    <row r="3353" ht="21.0" customHeight="1">
      <c r="A3353" s="165"/>
      <c r="B3353" s="172"/>
      <c r="C3353" s="414"/>
      <c r="D3353" s="168"/>
      <c r="E3353" s="258" t="str">
        <f>iferror(vlookup(C3353,'Master data'!$A$1:$C$29,3,0),"--")</f>
        <v>--</v>
      </c>
      <c r="F3353" s="258" t="str">
        <f>iferror(vlookup(C3353,'Master data'!$A$1:$C$29,2,0),"--")</f>
        <v>--</v>
      </c>
    </row>
    <row r="3354" ht="21.0" customHeight="1">
      <c r="A3354" s="165"/>
      <c r="B3354" s="172"/>
      <c r="C3354" s="414"/>
      <c r="D3354" s="168"/>
      <c r="E3354" s="258" t="str">
        <f>iferror(vlookup(C3354,'Master data'!$A$1:$C$29,3,0),"--")</f>
        <v>--</v>
      </c>
      <c r="F3354" s="258" t="str">
        <f>iferror(vlookup(C3354,'Master data'!$A$1:$C$29,2,0),"--")</f>
        <v>--</v>
      </c>
    </row>
    <row r="3355" ht="21.0" customHeight="1">
      <c r="A3355" s="165"/>
      <c r="B3355" s="172"/>
      <c r="C3355" s="414"/>
      <c r="D3355" s="168"/>
      <c r="E3355" s="258" t="str">
        <f>iferror(vlookup(C3355,'Master data'!$A$1:$C$29,3,0),"--")</f>
        <v>--</v>
      </c>
      <c r="F3355" s="258" t="str">
        <f>iferror(vlookup(C3355,'Master data'!$A$1:$C$29,2,0),"--")</f>
        <v>--</v>
      </c>
    </row>
    <row r="3356" ht="21.0" customHeight="1">
      <c r="A3356" s="165"/>
      <c r="B3356" s="172"/>
      <c r="C3356" s="414"/>
      <c r="D3356" s="168"/>
      <c r="E3356" s="258" t="str">
        <f>iferror(vlookup(C3356,'Master data'!$A$1:$C$29,3,0),"--")</f>
        <v>--</v>
      </c>
      <c r="F3356" s="258" t="str">
        <f>iferror(vlookup(C3356,'Master data'!$A$1:$C$29,2,0),"--")</f>
        <v>--</v>
      </c>
    </row>
    <row r="3357" ht="21.0" customHeight="1">
      <c r="A3357" s="165"/>
      <c r="B3357" s="172"/>
      <c r="C3357" s="414"/>
      <c r="D3357" s="168"/>
      <c r="E3357" s="258" t="str">
        <f>iferror(vlookup(C3357,'Master data'!$A$1:$C$29,3,0),"--")</f>
        <v>--</v>
      </c>
      <c r="F3357" s="258" t="str">
        <f>iferror(vlookup(C3357,'Master data'!$A$1:$C$29,2,0),"--")</f>
        <v>--</v>
      </c>
    </row>
    <row r="3358" ht="21.0" customHeight="1">
      <c r="A3358" s="165"/>
      <c r="B3358" s="172"/>
      <c r="C3358" s="414"/>
      <c r="D3358" s="168"/>
      <c r="E3358" s="258" t="str">
        <f>iferror(vlookup(C3358,'Master data'!$A$1:$C$29,3,0),"--")</f>
        <v>--</v>
      </c>
      <c r="F3358" s="258" t="str">
        <f>iferror(vlookup(C3358,'Master data'!$A$1:$C$29,2,0),"--")</f>
        <v>--</v>
      </c>
    </row>
    <row r="3359" ht="21.0" customHeight="1">
      <c r="A3359" s="165"/>
      <c r="B3359" s="172"/>
      <c r="C3359" s="414"/>
      <c r="D3359" s="168"/>
      <c r="E3359" s="258" t="str">
        <f>iferror(vlookup(C3359,'Master data'!$A$1:$C$29,3,0),"--")</f>
        <v>--</v>
      </c>
      <c r="F3359" s="258" t="str">
        <f>iferror(vlookup(C3359,'Master data'!$A$1:$C$29,2,0),"--")</f>
        <v>--</v>
      </c>
    </row>
    <row r="3360" ht="21.0" customHeight="1">
      <c r="A3360" s="165"/>
      <c r="B3360" s="172"/>
      <c r="C3360" s="414"/>
      <c r="D3360" s="168"/>
      <c r="E3360" s="258" t="str">
        <f>iferror(vlookup(C3360,'Master data'!$A$1:$C$29,3,0),"--")</f>
        <v>--</v>
      </c>
      <c r="F3360" s="258" t="str">
        <f>iferror(vlookup(C3360,'Master data'!$A$1:$C$29,2,0),"--")</f>
        <v>--</v>
      </c>
    </row>
    <row r="3361" ht="21.0" customHeight="1">
      <c r="A3361" s="165"/>
      <c r="B3361" s="172"/>
      <c r="C3361" s="414"/>
      <c r="D3361" s="168"/>
      <c r="E3361" s="258" t="str">
        <f>iferror(vlookup(C3361,'Master data'!$A$1:$C$29,3,0),"--")</f>
        <v>--</v>
      </c>
      <c r="F3361" s="258" t="str">
        <f>iferror(vlookup(C3361,'Master data'!$A$1:$C$29,2,0),"--")</f>
        <v>--</v>
      </c>
    </row>
    <row r="3362" ht="21.0" customHeight="1">
      <c r="A3362" s="165"/>
      <c r="B3362" s="172"/>
      <c r="C3362" s="414"/>
      <c r="D3362" s="168"/>
      <c r="E3362" s="258" t="str">
        <f>iferror(vlookup(C3362,'Master data'!$A$1:$C$29,3,0),"--")</f>
        <v>--</v>
      </c>
      <c r="F3362" s="258" t="str">
        <f>iferror(vlookup(C3362,'Master data'!$A$1:$C$29,2,0),"--")</f>
        <v>--</v>
      </c>
    </row>
    <row r="3363" ht="21.0" customHeight="1">
      <c r="A3363" s="165"/>
      <c r="B3363" s="172"/>
      <c r="C3363" s="414"/>
      <c r="D3363" s="168"/>
      <c r="E3363" s="258" t="str">
        <f>iferror(vlookup(C3363,'Master data'!$A$1:$C$29,3,0),"--")</f>
        <v>--</v>
      </c>
      <c r="F3363" s="258" t="str">
        <f>iferror(vlookup(C3363,'Master data'!$A$1:$C$29,2,0),"--")</f>
        <v>--</v>
      </c>
    </row>
    <row r="3364" ht="21.0" customHeight="1">
      <c r="A3364" s="165"/>
      <c r="B3364" s="172"/>
      <c r="C3364" s="414"/>
      <c r="D3364" s="168"/>
      <c r="E3364" s="258" t="str">
        <f>iferror(vlookup(C3364,'Master data'!$A$1:$C$29,3,0),"--")</f>
        <v>--</v>
      </c>
      <c r="F3364" s="258" t="str">
        <f>iferror(vlookup(C3364,'Master data'!$A$1:$C$29,2,0),"--")</f>
        <v>--</v>
      </c>
    </row>
    <row r="3365" ht="21.0" customHeight="1">
      <c r="A3365" s="165"/>
      <c r="B3365" s="172"/>
      <c r="C3365" s="414"/>
      <c r="D3365" s="168"/>
      <c r="E3365" s="258" t="str">
        <f>iferror(vlookup(C3365,'Master data'!$A$1:$C$29,3,0),"--")</f>
        <v>--</v>
      </c>
      <c r="F3365" s="258" t="str">
        <f>iferror(vlookup(C3365,'Master data'!$A$1:$C$29,2,0),"--")</f>
        <v>--</v>
      </c>
    </row>
    <row r="3366" ht="21.0" customHeight="1">
      <c r="A3366" s="165"/>
      <c r="B3366" s="172"/>
      <c r="C3366" s="414"/>
      <c r="D3366" s="168"/>
      <c r="E3366" s="258" t="str">
        <f>iferror(vlookup(C3366,'Master data'!$A$1:$C$29,3,0),"--")</f>
        <v>--</v>
      </c>
      <c r="F3366" s="258" t="str">
        <f>iferror(vlookup(C3366,'Master data'!$A$1:$C$29,2,0),"--")</f>
        <v>--</v>
      </c>
    </row>
    <row r="3367" ht="21.0" customHeight="1">
      <c r="A3367" s="165"/>
      <c r="B3367" s="172"/>
      <c r="C3367" s="414"/>
      <c r="D3367" s="168"/>
      <c r="E3367" s="258" t="str">
        <f>iferror(vlookup(C3367,'Master data'!$A$1:$C$29,3,0),"--")</f>
        <v>--</v>
      </c>
      <c r="F3367" s="258" t="str">
        <f>iferror(vlookup(C3367,'Master data'!$A$1:$C$29,2,0),"--")</f>
        <v>--</v>
      </c>
    </row>
    <row r="3368" ht="21.0" customHeight="1">
      <c r="A3368" s="165"/>
      <c r="B3368" s="172"/>
      <c r="C3368" s="414"/>
      <c r="D3368" s="168"/>
      <c r="E3368" s="258" t="str">
        <f>iferror(vlookup(C3368,'Master data'!$A$1:$C$29,3,0),"--")</f>
        <v>--</v>
      </c>
      <c r="F3368" s="258" t="str">
        <f>iferror(vlookup(C3368,'Master data'!$A$1:$C$29,2,0),"--")</f>
        <v>--</v>
      </c>
    </row>
    <row r="3369" ht="21.0" customHeight="1">
      <c r="A3369" s="165"/>
      <c r="B3369" s="172"/>
      <c r="C3369" s="414"/>
      <c r="D3369" s="168"/>
      <c r="E3369" s="258" t="str">
        <f>iferror(vlookup(C3369,'Master data'!$A$1:$C$29,3,0),"--")</f>
        <v>--</v>
      </c>
      <c r="F3369" s="258" t="str">
        <f>iferror(vlookup(C3369,'Master data'!$A$1:$C$29,2,0),"--")</f>
        <v>--</v>
      </c>
    </row>
    <row r="3370" ht="21.0" customHeight="1">
      <c r="A3370" s="165"/>
      <c r="B3370" s="172"/>
      <c r="C3370" s="414"/>
      <c r="D3370" s="168"/>
      <c r="E3370" s="258" t="str">
        <f>iferror(vlookup(C3370,'Master data'!$A$1:$C$29,3,0),"--")</f>
        <v>--</v>
      </c>
      <c r="F3370" s="258" t="str">
        <f>iferror(vlookup(C3370,'Master data'!$A$1:$C$29,2,0),"--")</f>
        <v>--</v>
      </c>
    </row>
    <row r="3371" ht="21.0" customHeight="1">
      <c r="A3371" s="165"/>
      <c r="B3371" s="172"/>
      <c r="C3371" s="414"/>
      <c r="D3371" s="168"/>
      <c r="E3371" s="258" t="str">
        <f>iferror(vlookup(C3371,'Master data'!$A$1:$C$29,3,0),"--")</f>
        <v>--</v>
      </c>
      <c r="F3371" s="258" t="str">
        <f>iferror(vlookup(C3371,'Master data'!$A$1:$C$29,2,0),"--")</f>
        <v>--</v>
      </c>
    </row>
    <row r="3372" ht="21.0" customHeight="1">
      <c r="A3372" s="165"/>
      <c r="B3372" s="172"/>
      <c r="C3372" s="414"/>
      <c r="D3372" s="168"/>
      <c r="E3372" s="258" t="str">
        <f>iferror(vlookup(C3372,'Master data'!$A$1:$C$29,3,0),"--")</f>
        <v>--</v>
      </c>
      <c r="F3372" s="258" t="str">
        <f>iferror(vlookup(C3372,'Master data'!$A$1:$C$29,2,0),"--")</f>
        <v>--</v>
      </c>
    </row>
    <row r="3373" ht="21.0" customHeight="1">
      <c r="A3373" s="165"/>
      <c r="B3373" s="172"/>
      <c r="C3373" s="414"/>
      <c r="D3373" s="168"/>
      <c r="E3373" s="258" t="str">
        <f>iferror(vlookup(C3373,'Master data'!$A$1:$C$29,3,0),"--")</f>
        <v>--</v>
      </c>
      <c r="F3373" s="258" t="str">
        <f>iferror(vlookup(C3373,'Master data'!$A$1:$C$29,2,0),"--")</f>
        <v>--</v>
      </c>
    </row>
    <row r="3374" ht="21.0" customHeight="1">
      <c r="A3374" s="165"/>
      <c r="B3374" s="172"/>
      <c r="C3374" s="414"/>
      <c r="D3374" s="168"/>
      <c r="E3374" s="258" t="str">
        <f>iferror(vlookup(C3374,'Master data'!$A$1:$C$29,3,0),"--")</f>
        <v>--</v>
      </c>
      <c r="F3374" s="258" t="str">
        <f>iferror(vlookup(C3374,'Master data'!$A$1:$C$29,2,0),"--")</f>
        <v>--</v>
      </c>
    </row>
    <row r="3375" ht="21.0" customHeight="1">
      <c r="A3375" s="165"/>
      <c r="B3375" s="172"/>
      <c r="C3375" s="414"/>
      <c r="D3375" s="168"/>
      <c r="E3375" s="258" t="str">
        <f>iferror(vlookup(C3375,'Master data'!$A$1:$C$29,3,0),"--")</f>
        <v>--</v>
      </c>
      <c r="F3375" s="258" t="str">
        <f>iferror(vlookup(C3375,'Master data'!$A$1:$C$29,2,0),"--")</f>
        <v>--</v>
      </c>
    </row>
    <row r="3376" ht="21.0" customHeight="1">
      <c r="A3376" s="165"/>
      <c r="B3376" s="172"/>
      <c r="C3376" s="414"/>
      <c r="D3376" s="168"/>
      <c r="E3376" s="258" t="str">
        <f>iferror(vlookup(C3376,'Master data'!$A$1:$C$29,3,0),"--")</f>
        <v>--</v>
      </c>
      <c r="F3376" s="258" t="str">
        <f>iferror(vlookup(C3376,'Master data'!$A$1:$C$29,2,0),"--")</f>
        <v>--</v>
      </c>
    </row>
    <row r="3377" ht="21.0" customHeight="1">
      <c r="A3377" s="165"/>
      <c r="B3377" s="172"/>
      <c r="C3377" s="414"/>
      <c r="D3377" s="168"/>
      <c r="E3377" s="258" t="str">
        <f>iferror(vlookup(C3377,'Master data'!$A$1:$C$29,3,0),"--")</f>
        <v>--</v>
      </c>
      <c r="F3377" s="258" t="str">
        <f>iferror(vlookup(C3377,'Master data'!$A$1:$C$29,2,0),"--")</f>
        <v>--</v>
      </c>
    </row>
    <row r="3378" ht="21.0" customHeight="1">
      <c r="A3378" s="165"/>
      <c r="B3378" s="172"/>
      <c r="C3378" s="414"/>
      <c r="D3378" s="168"/>
      <c r="E3378" s="258" t="str">
        <f>iferror(vlookup(C3378,'Master data'!$A$1:$C$29,3,0),"--")</f>
        <v>--</v>
      </c>
      <c r="F3378" s="258" t="str">
        <f>iferror(vlookup(C3378,'Master data'!$A$1:$C$29,2,0),"--")</f>
        <v>--</v>
      </c>
    </row>
    <row r="3379" ht="21.0" customHeight="1">
      <c r="A3379" s="165"/>
      <c r="B3379" s="172"/>
      <c r="C3379" s="414"/>
      <c r="D3379" s="168"/>
      <c r="E3379" s="258" t="str">
        <f>iferror(vlookup(C3379,'Master data'!$A$1:$C$29,3,0),"--")</f>
        <v>--</v>
      </c>
      <c r="F3379" s="258" t="str">
        <f>iferror(vlookup(C3379,'Master data'!$A$1:$C$29,2,0),"--")</f>
        <v>--</v>
      </c>
    </row>
    <row r="3380" ht="21.0" customHeight="1">
      <c r="A3380" s="165"/>
      <c r="B3380" s="172"/>
      <c r="C3380" s="414"/>
      <c r="D3380" s="168"/>
      <c r="E3380" s="258" t="str">
        <f>iferror(vlookup(C3380,'Master data'!$A$1:$C$29,3,0),"--")</f>
        <v>--</v>
      </c>
      <c r="F3380" s="258" t="str">
        <f>iferror(vlookup(C3380,'Master data'!$A$1:$C$29,2,0),"--")</f>
        <v>--</v>
      </c>
    </row>
    <row r="3381" ht="21.0" customHeight="1">
      <c r="A3381" s="165"/>
      <c r="B3381" s="172"/>
      <c r="C3381" s="414"/>
      <c r="D3381" s="168"/>
      <c r="E3381" s="258" t="str">
        <f>iferror(vlookup(C3381,'Master data'!$A$1:$C$29,3,0),"--")</f>
        <v>--</v>
      </c>
      <c r="F3381" s="258" t="str">
        <f>iferror(vlookup(C3381,'Master data'!$A$1:$C$29,2,0),"--")</f>
        <v>--</v>
      </c>
    </row>
    <row r="3382" ht="21.0" customHeight="1">
      <c r="A3382" s="165"/>
      <c r="B3382" s="172"/>
      <c r="C3382" s="414"/>
      <c r="D3382" s="168"/>
      <c r="E3382" s="258" t="str">
        <f>iferror(vlookup(C3382,'Master data'!$A$1:$C$29,3,0),"--")</f>
        <v>--</v>
      </c>
      <c r="F3382" s="258" t="str">
        <f>iferror(vlookup(C3382,'Master data'!$A$1:$C$29,2,0),"--")</f>
        <v>--</v>
      </c>
    </row>
    <row r="3383" ht="21.0" customHeight="1">
      <c r="A3383" s="165"/>
      <c r="B3383" s="172"/>
      <c r="C3383" s="414"/>
      <c r="D3383" s="168"/>
      <c r="E3383" s="258" t="str">
        <f>iferror(vlookup(C3383,'Master data'!$A$1:$C$29,3,0),"--")</f>
        <v>--</v>
      </c>
      <c r="F3383" s="258" t="str">
        <f>iferror(vlookup(C3383,'Master data'!$A$1:$C$29,2,0),"--")</f>
        <v>--</v>
      </c>
    </row>
    <row r="3384" ht="21.0" customHeight="1">
      <c r="A3384" s="165"/>
      <c r="B3384" s="172"/>
      <c r="C3384" s="414"/>
      <c r="D3384" s="168"/>
      <c r="E3384" s="258" t="str">
        <f>iferror(vlookup(C3384,'Master data'!$A$1:$C$29,3,0),"--")</f>
        <v>--</v>
      </c>
      <c r="F3384" s="258" t="str">
        <f>iferror(vlookup(C3384,'Master data'!$A$1:$C$29,2,0),"--")</f>
        <v>--</v>
      </c>
    </row>
    <row r="3385" ht="21.0" customHeight="1">
      <c r="A3385" s="165"/>
      <c r="B3385" s="172"/>
      <c r="C3385" s="414"/>
      <c r="D3385" s="168"/>
      <c r="E3385" s="258" t="str">
        <f>iferror(vlookup(C3385,'Master data'!$A$1:$C$29,3,0),"--")</f>
        <v>--</v>
      </c>
      <c r="F3385" s="258" t="str">
        <f>iferror(vlookup(C3385,'Master data'!$A$1:$C$29,2,0),"--")</f>
        <v>--</v>
      </c>
    </row>
    <row r="3386" ht="21.0" customHeight="1">
      <c r="A3386" s="165"/>
      <c r="B3386" s="172"/>
      <c r="C3386" s="414"/>
      <c r="D3386" s="168"/>
      <c r="E3386" s="258" t="str">
        <f>iferror(vlookup(C3386,'Master data'!$A$1:$C$29,3,0),"--")</f>
        <v>--</v>
      </c>
      <c r="F3386" s="258" t="str">
        <f>iferror(vlookup(C3386,'Master data'!$A$1:$C$29,2,0),"--")</f>
        <v>--</v>
      </c>
    </row>
    <row r="3387" ht="21.0" customHeight="1">
      <c r="A3387" s="165"/>
      <c r="B3387" s="172"/>
      <c r="C3387" s="414"/>
      <c r="D3387" s="168"/>
      <c r="E3387" s="258" t="str">
        <f>iferror(vlookup(C3387,'Master data'!$A$1:$C$29,3,0),"--")</f>
        <v>--</v>
      </c>
      <c r="F3387" s="258" t="str">
        <f>iferror(vlookup(C3387,'Master data'!$A$1:$C$29,2,0),"--")</f>
        <v>--</v>
      </c>
    </row>
    <row r="3388" ht="21.0" customHeight="1">
      <c r="A3388" s="165"/>
      <c r="B3388" s="172"/>
      <c r="C3388" s="414"/>
      <c r="D3388" s="168"/>
      <c r="E3388" s="258" t="str">
        <f>iferror(vlookup(C3388,'Master data'!$A$1:$C$29,3,0),"--")</f>
        <v>--</v>
      </c>
      <c r="F3388" s="258" t="str">
        <f>iferror(vlookup(C3388,'Master data'!$A$1:$C$29,2,0),"--")</f>
        <v>--</v>
      </c>
    </row>
    <row r="3389" ht="21.0" customHeight="1">
      <c r="A3389" s="165"/>
      <c r="B3389" s="172"/>
      <c r="C3389" s="414"/>
      <c r="D3389" s="168"/>
      <c r="E3389" s="258" t="str">
        <f>iferror(vlookup(C3389,'Master data'!$A$1:$C$29,3,0),"--")</f>
        <v>--</v>
      </c>
      <c r="F3389" s="258" t="str">
        <f>iferror(vlookup(C3389,'Master data'!$A$1:$C$29,2,0),"--")</f>
        <v>--</v>
      </c>
    </row>
    <row r="3390" ht="21.0" customHeight="1">
      <c r="A3390" s="165"/>
      <c r="B3390" s="172"/>
      <c r="C3390" s="414"/>
      <c r="D3390" s="168"/>
      <c r="E3390" s="258" t="str">
        <f>iferror(vlookup(C3390,'Master data'!$A$1:$C$29,3,0),"--")</f>
        <v>--</v>
      </c>
      <c r="F3390" s="258" t="str">
        <f>iferror(vlookup(C3390,'Master data'!$A$1:$C$29,2,0),"--")</f>
        <v>--</v>
      </c>
    </row>
    <row r="3391" ht="21.0" customHeight="1">
      <c r="A3391" s="165"/>
      <c r="B3391" s="172"/>
      <c r="C3391" s="414"/>
      <c r="D3391" s="168"/>
      <c r="E3391" s="258" t="str">
        <f>iferror(vlookup(C3391,'Master data'!$A$1:$C$29,3,0),"--")</f>
        <v>--</v>
      </c>
      <c r="F3391" s="258" t="str">
        <f>iferror(vlookup(C3391,'Master data'!$A$1:$C$29,2,0),"--")</f>
        <v>--</v>
      </c>
    </row>
    <row r="3392" ht="21.0" customHeight="1">
      <c r="A3392" s="165"/>
      <c r="B3392" s="172"/>
      <c r="C3392" s="414"/>
      <c r="D3392" s="168"/>
      <c r="E3392" s="258" t="str">
        <f>iferror(vlookup(C3392,'Master data'!$A$1:$C$29,3,0),"--")</f>
        <v>--</v>
      </c>
      <c r="F3392" s="258" t="str">
        <f>iferror(vlookup(C3392,'Master data'!$A$1:$C$29,2,0),"--")</f>
        <v>--</v>
      </c>
    </row>
    <row r="3393" ht="21.0" customHeight="1">
      <c r="A3393" s="165"/>
      <c r="B3393" s="172"/>
      <c r="C3393" s="414"/>
      <c r="D3393" s="168"/>
      <c r="E3393" s="258" t="str">
        <f>iferror(vlookup(C3393,'Master data'!$A$1:$C$29,3,0),"--")</f>
        <v>--</v>
      </c>
      <c r="F3393" s="258" t="str">
        <f>iferror(vlookup(C3393,'Master data'!$A$1:$C$29,2,0),"--")</f>
        <v>--</v>
      </c>
    </row>
    <row r="3394" ht="21.0" customHeight="1">
      <c r="A3394" s="165"/>
      <c r="B3394" s="172"/>
      <c r="C3394" s="414"/>
      <c r="D3394" s="168"/>
      <c r="E3394" s="258" t="str">
        <f>iferror(vlookup(C3394,'Master data'!$A$1:$C$29,3,0),"--")</f>
        <v>--</v>
      </c>
      <c r="F3394" s="258" t="str">
        <f>iferror(vlookup(C3394,'Master data'!$A$1:$C$29,2,0),"--")</f>
        <v>--</v>
      </c>
    </row>
    <row r="3395" ht="21.0" customHeight="1">
      <c r="A3395" s="165"/>
      <c r="B3395" s="172"/>
      <c r="C3395" s="414"/>
      <c r="D3395" s="168"/>
      <c r="E3395" s="258" t="str">
        <f>iferror(vlookup(C3395,'Master data'!$A$1:$C$29,3,0),"--")</f>
        <v>--</v>
      </c>
      <c r="F3395" s="258" t="str">
        <f>iferror(vlookup(C3395,'Master data'!$A$1:$C$29,2,0),"--")</f>
        <v>--</v>
      </c>
    </row>
    <row r="3396" ht="21.0" customHeight="1">
      <c r="A3396" s="165"/>
      <c r="B3396" s="172"/>
      <c r="C3396" s="414"/>
      <c r="D3396" s="168"/>
      <c r="E3396" s="258" t="str">
        <f>iferror(vlookup(C3396,'Master data'!$A$1:$C$29,3,0),"--")</f>
        <v>--</v>
      </c>
      <c r="F3396" s="258" t="str">
        <f>iferror(vlookup(C3396,'Master data'!$A$1:$C$29,2,0),"--")</f>
        <v>--</v>
      </c>
    </row>
    <row r="3397" ht="21.0" customHeight="1">
      <c r="A3397" s="165"/>
      <c r="B3397" s="172"/>
      <c r="C3397" s="414"/>
      <c r="D3397" s="168"/>
      <c r="E3397" s="258" t="str">
        <f>iferror(vlookup(C3397,'Master data'!$A$1:$C$29,3,0),"--")</f>
        <v>--</v>
      </c>
      <c r="F3397" s="258" t="str">
        <f>iferror(vlookup(C3397,'Master data'!$A$1:$C$29,2,0),"--")</f>
        <v>--</v>
      </c>
    </row>
    <row r="3398" ht="21.0" customHeight="1">
      <c r="A3398" s="165"/>
      <c r="B3398" s="172"/>
      <c r="C3398" s="414"/>
      <c r="D3398" s="168"/>
      <c r="E3398" s="258" t="str">
        <f>iferror(vlookup(C3398,'Master data'!$A$1:$C$29,3,0),"--")</f>
        <v>--</v>
      </c>
      <c r="F3398" s="258" t="str">
        <f>iferror(vlookup(C3398,'Master data'!$A$1:$C$29,2,0),"--")</f>
        <v>--</v>
      </c>
    </row>
    <row r="3399" ht="21.0" customHeight="1">
      <c r="A3399" s="165"/>
      <c r="B3399" s="172"/>
      <c r="C3399" s="414"/>
      <c r="D3399" s="168"/>
      <c r="E3399" s="258" t="str">
        <f>iferror(vlookup(C3399,'Master data'!$A$1:$C$29,3,0),"--")</f>
        <v>--</v>
      </c>
      <c r="F3399" s="258" t="str">
        <f>iferror(vlookup(C3399,'Master data'!$A$1:$C$29,2,0),"--")</f>
        <v>--</v>
      </c>
    </row>
    <row r="3400" ht="21.0" customHeight="1">
      <c r="A3400" s="165"/>
      <c r="B3400" s="172"/>
      <c r="C3400" s="414"/>
      <c r="D3400" s="168"/>
      <c r="E3400" s="258" t="str">
        <f>iferror(vlookup(C3400,'Master data'!$A$1:$C$29,3,0),"--")</f>
        <v>--</v>
      </c>
      <c r="F3400" s="258" t="str">
        <f>iferror(vlookup(C3400,'Master data'!$A$1:$C$29,2,0),"--")</f>
        <v>--</v>
      </c>
    </row>
    <row r="3401" ht="21.0" customHeight="1">
      <c r="A3401" s="165"/>
      <c r="B3401" s="172"/>
      <c r="C3401" s="414"/>
      <c r="D3401" s="168"/>
      <c r="E3401" s="258" t="str">
        <f>iferror(vlookup(C3401,'Master data'!$A$1:$C$29,3,0),"--")</f>
        <v>--</v>
      </c>
      <c r="F3401" s="258" t="str">
        <f>iferror(vlookup(C3401,'Master data'!$A$1:$C$29,2,0),"--")</f>
        <v>--</v>
      </c>
    </row>
    <row r="3402" ht="21.0" customHeight="1">
      <c r="A3402" s="165"/>
      <c r="B3402" s="172"/>
      <c r="C3402" s="414"/>
      <c r="D3402" s="168"/>
      <c r="E3402" s="258" t="str">
        <f>iferror(vlookup(C3402,'Master data'!$A$1:$C$29,3,0),"--")</f>
        <v>--</v>
      </c>
      <c r="F3402" s="258" t="str">
        <f>iferror(vlookup(C3402,'Master data'!$A$1:$C$29,2,0),"--")</f>
        <v>--</v>
      </c>
    </row>
    <row r="3403" ht="21.0" customHeight="1">
      <c r="A3403" s="165"/>
      <c r="B3403" s="172"/>
      <c r="C3403" s="414"/>
      <c r="D3403" s="168"/>
      <c r="E3403" s="258" t="str">
        <f>iferror(vlookup(C3403,'Master data'!$A$1:$C$29,3,0),"--")</f>
        <v>--</v>
      </c>
      <c r="F3403" s="258" t="str">
        <f>iferror(vlookup(C3403,'Master data'!$A$1:$C$29,2,0),"--")</f>
        <v>--</v>
      </c>
    </row>
    <row r="3404" ht="21.0" customHeight="1">
      <c r="A3404" s="165"/>
      <c r="B3404" s="172"/>
      <c r="C3404" s="414"/>
      <c r="D3404" s="168"/>
      <c r="E3404" s="258" t="str">
        <f>iferror(vlookup(C3404,'Master data'!$A$1:$C$29,3,0),"--")</f>
        <v>--</v>
      </c>
      <c r="F3404" s="258" t="str">
        <f>iferror(vlookup(C3404,'Master data'!$A$1:$C$29,2,0),"--")</f>
        <v>--</v>
      </c>
    </row>
    <row r="3405" ht="21.0" customHeight="1">
      <c r="A3405" s="165"/>
      <c r="B3405" s="172"/>
      <c r="C3405" s="414"/>
      <c r="D3405" s="168"/>
      <c r="E3405" s="258" t="str">
        <f>iferror(vlookup(C3405,'Master data'!$A$1:$C$29,3,0),"--")</f>
        <v>--</v>
      </c>
      <c r="F3405" s="258" t="str">
        <f>iferror(vlookup(C3405,'Master data'!$A$1:$C$29,2,0),"--")</f>
        <v>--</v>
      </c>
    </row>
    <row r="3406" ht="21.0" customHeight="1">
      <c r="A3406" s="165"/>
      <c r="B3406" s="172"/>
      <c r="C3406" s="414"/>
      <c r="D3406" s="168"/>
      <c r="E3406" s="258" t="str">
        <f>iferror(vlookup(C3406,'Master data'!$A$1:$C$29,3,0),"--")</f>
        <v>--</v>
      </c>
      <c r="F3406" s="258" t="str">
        <f>iferror(vlookup(C3406,'Master data'!$A$1:$C$29,2,0),"--")</f>
        <v>--</v>
      </c>
    </row>
    <row r="3407" ht="21.0" customHeight="1">
      <c r="A3407" s="165"/>
      <c r="B3407" s="172"/>
      <c r="C3407" s="414"/>
      <c r="D3407" s="168"/>
      <c r="E3407" s="258" t="str">
        <f>iferror(vlookup(C3407,'Master data'!$A$1:$C$29,3,0),"--")</f>
        <v>--</v>
      </c>
      <c r="F3407" s="258" t="str">
        <f>iferror(vlookup(C3407,'Master data'!$A$1:$C$29,2,0),"--")</f>
        <v>--</v>
      </c>
    </row>
    <row r="3408" ht="21.0" customHeight="1">
      <c r="A3408" s="165"/>
      <c r="B3408" s="172"/>
      <c r="C3408" s="414"/>
      <c r="D3408" s="168"/>
      <c r="E3408" s="258" t="str">
        <f>iferror(vlookup(C3408,'Master data'!$A$1:$C$29,3,0),"--")</f>
        <v>--</v>
      </c>
      <c r="F3408" s="258" t="str">
        <f>iferror(vlookup(C3408,'Master data'!$A$1:$C$29,2,0),"--")</f>
        <v>--</v>
      </c>
    </row>
    <row r="3409" ht="21.0" customHeight="1">
      <c r="A3409" s="165"/>
      <c r="B3409" s="172"/>
      <c r="C3409" s="414"/>
      <c r="D3409" s="168"/>
      <c r="E3409" s="258" t="str">
        <f>iferror(vlookup(C3409,'Master data'!$A$1:$C$29,3,0),"--")</f>
        <v>--</v>
      </c>
      <c r="F3409" s="258" t="str">
        <f>iferror(vlookup(C3409,'Master data'!$A$1:$C$29,2,0),"--")</f>
        <v>--</v>
      </c>
    </row>
    <row r="3410" ht="21.0" customHeight="1">
      <c r="A3410" s="165"/>
      <c r="B3410" s="172"/>
      <c r="C3410" s="414"/>
      <c r="D3410" s="168"/>
      <c r="E3410" s="258" t="str">
        <f>iferror(vlookup(C3410,'Master data'!$A$1:$C$29,3,0),"--")</f>
        <v>--</v>
      </c>
      <c r="F3410" s="258" t="str">
        <f>iferror(vlookup(C3410,'Master data'!$A$1:$C$29,2,0),"--")</f>
        <v>--</v>
      </c>
    </row>
    <row r="3411" ht="21.0" customHeight="1">
      <c r="A3411" s="165"/>
      <c r="B3411" s="172"/>
      <c r="C3411" s="414"/>
      <c r="D3411" s="168"/>
      <c r="E3411" s="258" t="str">
        <f>iferror(vlookup(C3411,'Master data'!$A$1:$C$29,3,0),"--")</f>
        <v>--</v>
      </c>
      <c r="F3411" s="258" t="str">
        <f>iferror(vlookup(C3411,'Master data'!$A$1:$C$29,2,0),"--")</f>
        <v>--</v>
      </c>
    </row>
    <row r="3412" ht="21.0" customHeight="1">
      <c r="A3412" s="165"/>
      <c r="B3412" s="172"/>
      <c r="C3412" s="414"/>
      <c r="D3412" s="168"/>
      <c r="E3412" s="258" t="str">
        <f>iferror(vlookup(C3412,'Master data'!$A$1:$C$29,3,0),"--")</f>
        <v>--</v>
      </c>
      <c r="F3412" s="258" t="str">
        <f>iferror(vlookup(C3412,'Master data'!$A$1:$C$29,2,0),"--")</f>
        <v>--</v>
      </c>
    </row>
    <row r="3413" ht="21.0" customHeight="1">
      <c r="A3413" s="165"/>
      <c r="B3413" s="172"/>
      <c r="C3413" s="414"/>
      <c r="D3413" s="168"/>
      <c r="E3413" s="258" t="str">
        <f>iferror(vlookup(C3413,'Master data'!$A$1:$C$29,3,0),"--")</f>
        <v>--</v>
      </c>
      <c r="F3413" s="258" t="str">
        <f>iferror(vlookup(C3413,'Master data'!$A$1:$C$29,2,0),"--")</f>
        <v>--</v>
      </c>
    </row>
    <row r="3414" ht="21.0" customHeight="1">
      <c r="A3414" s="165"/>
      <c r="B3414" s="172"/>
      <c r="C3414" s="414"/>
      <c r="D3414" s="168"/>
      <c r="E3414" s="258" t="str">
        <f>iferror(vlookup(C3414,'Master data'!$A$1:$C$29,3,0),"--")</f>
        <v>--</v>
      </c>
      <c r="F3414" s="258" t="str">
        <f>iferror(vlookup(C3414,'Master data'!$A$1:$C$29,2,0),"--")</f>
        <v>--</v>
      </c>
    </row>
    <row r="3415" ht="21.0" customHeight="1">
      <c r="A3415" s="165"/>
      <c r="B3415" s="172"/>
      <c r="C3415" s="414"/>
      <c r="D3415" s="168"/>
      <c r="E3415" s="258" t="str">
        <f>iferror(vlookup(C3415,'Master data'!$A$1:$C$29,3,0),"--")</f>
        <v>--</v>
      </c>
      <c r="F3415" s="258" t="str">
        <f>iferror(vlookup(C3415,'Master data'!$A$1:$C$29,2,0),"--")</f>
        <v>--</v>
      </c>
    </row>
    <row r="3416" ht="21.0" customHeight="1">
      <c r="A3416" s="165"/>
      <c r="B3416" s="172"/>
      <c r="C3416" s="414"/>
      <c r="D3416" s="168"/>
      <c r="E3416" s="258" t="str">
        <f>iferror(vlookup(C3416,'Master data'!$A$1:$C$29,3,0),"--")</f>
        <v>--</v>
      </c>
      <c r="F3416" s="258" t="str">
        <f>iferror(vlookup(C3416,'Master data'!$A$1:$C$29,2,0),"--")</f>
        <v>--</v>
      </c>
    </row>
    <row r="3417" ht="21.0" customHeight="1">
      <c r="A3417" s="165"/>
      <c r="B3417" s="172"/>
      <c r="C3417" s="414"/>
      <c r="D3417" s="168"/>
      <c r="E3417" s="258" t="str">
        <f>iferror(vlookup(C3417,'Master data'!$A$1:$C$29,3,0),"--")</f>
        <v>--</v>
      </c>
      <c r="F3417" s="258" t="str">
        <f>iferror(vlookup(C3417,'Master data'!$A$1:$C$29,2,0),"--")</f>
        <v>--</v>
      </c>
    </row>
    <row r="3418" ht="21.0" customHeight="1">
      <c r="A3418" s="165"/>
      <c r="B3418" s="172"/>
      <c r="C3418" s="414"/>
      <c r="D3418" s="168"/>
      <c r="E3418" s="258" t="str">
        <f>iferror(vlookup(C3418,'Master data'!$A$1:$C$29,3,0),"--")</f>
        <v>--</v>
      </c>
      <c r="F3418" s="258" t="str">
        <f>iferror(vlookup(C3418,'Master data'!$A$1:$C$29,2,0),"--")</f>
        <v>--</v>
      </c>
    </row>
    <row r="3419" ht="21.0" customHeight="1">
      <c r="A3419" s="165"/>
      <c r="B3419" s="172"/>
      <c r="C3419" s="414"/>
      <c r="D3419" s="168"/>
      <c r="E3419" s="258" t="str">
        <f>iferror(vlookup(C3419,'Master data'!$A$1:$C$29,3,0),"--")</f>
        <v>--</v>
      </c>
      <c r="F3419" s="258" t="str">
        <f>iferror(vlookup(C3419,'Master data'!$A$1:$C$29,2,0),"--")</f>
        <v>--</v>
      </c>
    </row>
    <row r="3420" ht="21.0" customHeight="1">
      <c r="A3420" s="165"/>
      <c r="B3420" s="172"/>
      <c r="C3420" s="414"/>
      <c r="D3420" s="168"/>
      <c r="E3420" s="258" t="str">
        <f>iferror(vlookup(C3420,'Master data'!$A$1:$C$29,3,0),"--")</f>
        <v>--</v>
      </c>
      <c r="F3420" s="258" t="str">
        <f>iferror(vlookup(C3420,'Master data'!$A$1:$C$29,2,0),"--")</f>
        <v>--</v>
      </c>
    </row>
    <row r="3421" ht="21.0" customHeight="1">
      <c r="A3421" s="165"/>
      <c r="B3421" s="172"/>
      <c r="C3421" s="414"/>
      <c r="D3421" s="168"/>
      <c r="E3421" s="258" t="str">
        <f>iferror(vlookup(C3421,'Master data'!$A$1:$C$29,3,0),"--")</f>
        <v>--</v>
      </c>
      <c r="F3421" s="258" t="str">
        <f>iferror(vlookup(C3421,'Master data'!$A$1:$C$29,2,0),"--")</f>
        <v>--</v>
      </c>
    </row>
    <row r="3422" ht="21.0" customHeight="1">
      <c r="A3422" s="165"/>
      <c r="B3422" s="172"/>
      <c r="C3422" s="414"/>
      <c r="D3422" s="168"/>
      <c r="E3422" s="258" t="str">
        <f>iferror(vlookup(C3422,'Master data'!$A$1:$C$29,3,0),"--")</f>
        <v>--</v>
      </c>
      <c r="F3422" s="258" t="str">
        <f>iferror(vlookup(C3422,'Master data'!$A$1:$C$29,2,0),"--")</f>
        <v>--</v>
      </c>
    </row>
    <row r="3423" ht="21.0" customHeight="1">
      <c r="A3423" s="165"/>
      <c r="B3423" s="172"/>
      <c r="C3423" s="414"/>
      <c r="D3423" s="168"/>
      <c r="E3423" s="258" t="str">
        <f>iferror(vlookup(C3423,'Master data'!$A$1:$C$29,3,0),"--")</f>
        <v>--</v>
      </c>
      <c r="F3423" s="258" t="str">
        <f>iferror(vlookup(C3423,'Master data'!$A$1:$C$29,2,0),"--")</f>
        <v>--</v>
      </c>
    </row>
    <row r="3424" ht="21.0" customHeight="1">
      <c r="A3424" s="165"/>
      <c r="B3424" s="172"/>
      <c r="C3424" s="414"/>
      <c r="D3424" s="168"/>
      <c r="E3424" s="258" t="str">
        <f>iferror(vlookup(C3424,'Master data'!$A$1:$C$29,3,0),"--")</f>
        <v>--</v>
      </c>
      <c r="F3424" s="258" t="str">
        <f>iferror(vlookup(C3424,'Master data'!$A$1:$C$29,2,0),"--")</f>
        <v>--</v>
      </c>
    </row>
    <row r="3425" ht="21.0" customHeight="1">
      <c r="A3425" s="165"/>
      <c r="B3425" s="172"/>
      <c r="C3425" s="414"/>
      <c r="D3425" s="168"/>
      <c r="E3425" s="258" t="str">
        <f>iferror(vlookup(C3425,'Master data'!$A$1:$C$29,3,0),"--")</f>
        <v>--</v>
      </c>
      <c r="F3425" s="258" t="str">
        <f>iferror(vlookup(C3425,'Master data'!$A$1:$C$29,2,0),"--")</f>
        <v>--</v>
      </c>
    </row>
    <row r="3426" ht="21.0" customHeight="1">
      <c r="A3426" s="165"/>
      <c r="B3426" s="172"/>
      <c r="C3426" s="414"/>
      <c r="D3426" s="168"/>
      <c r="E3426" s="258" t="str">
        <f>iferror(vlookup(C3426,'Master data'!$A$1:$C$29,3,0),"--")</f>
        <v>--</v>
      </c>
      <c r="F3426" s="258" t="str">
        <f>iferror(vlookup(C3426,'Master data'!$A$1:$C$29,2,0),"--")</f>
        <v>--</v>
      </c>
    </row>
    <row r="3427" ht="21.0" customHeight="1">
      <c r="A3427" s="165"/>
      <c r="B3427" s="172"/>
      <c r="C3427" s="414"/>
      <c r="D3427" s="168"/>
      <c r="E3427" s="258" t="str">
        <f>iferror(vlookup(C3427,'Master data'!$A$1:$C$29,3,0),"--")</f>
        <v>--</v>
      </c>
      <c r="F3427" s="258" t="str">
        <f>iferror(vlookup(C3427,'Master data'!$A$1:$C$29,2,0),"--")</f>
        <v>--</v>
      </c>
    </row>
    <row r="3428" ht="21.0" customHeight="1">
      <c r="A3428" s="165"/>
      <c r="B3428" s="172"/>
      <c r="C3428" s="414"/>
      <c r="D3428" s="168"/>
      <c r="E3428" s="258" t="str">
        <f>iferror(vlookup(C3428,'Master data'!$A$1:$C$29,3,0),"--")</f>
        <v>--</v>
      </c>
      <c r="F3428" s="258" t="str">
        <f>iferror(vlookup(C3428,'Master data'!$A$1:$C$29,2,0),"--")</f>
        <v>--</v>
      </c>
    </row>
    <row r="3429" ht="21.0" customHeight="1">
      <c r="A3429" s="165"/>
      <c r="B3429" s="172"/>
      <c r="C3429" s="414"/>
      <c r="D3429" s="168"/>
      <c r="E3429" s="258" t="str">
        <f>iferror(vlookup(C3429,'Master data'!$A$1:$C$29,3,0),"--")</f>
        <v>--</v>
      </c>
      <c r="F3429" s="258" t="str">
        <f>iferror(vlookup(C3429,'Master data'!$A$1:$C$29,2,0),"--")</f>
        <v>--</v>
      </c>
    </row>
    <row r="3430" ht="21.0" customHeight="1">
      <c r="A3430" s="165"/>
      <c r="B3430" s="172"/>
      <c r="C3430" s="414"/>
      <c r="D3430" s="168"/>
      <c r="E3430" s="258" t="str">
        <f>iferror(vlookup(C3430,'Master data'!$A$1:$C$29,3,0),"--")</f>
        <v>--</v>
      </c>
      <c r="F3430" s="258" t="str">
        <f>iferror(vlookup(C3430,'Master data'!$A$1:$C$29,2,0),"--")</f>
        <v>--</v>
      </c>
    </row>
    <row r="3431" ht="21.0" customHeight="1">
      <c r="A3431" s="165"/>
      <c r="B3431" s="172"/>
      <c r="C3431" s="414"/>
      <c r="D3431" s="168"/>
      <c r="E3431" s="258" t="str">
        <f>iferror(vlookup(C3431,'Master data'!$A$1:$C$29,3,0),"--")</f>
        <v>--</v>
      </c>
      <c r="F3431" s="258" t="str">
        <f>iferror(vlookup(C3431,'Master data'!$A$1:$C$29,2,0),"--")</f>
        <v>--</v>
      </c>
    </row>
    <row r="3432" ht="21.0" customHeight="1">
      <c r="A3432" s="165"/>
      <c r="B3432" s="172"/>
      <c r="C3432" s="414"/>
      <c r="D3432" s="168"/>
      <c r="E3432" s="258" t="str">
        <f>iferror(vlookup(C3432,'Master data'!$A$1:$C$29,3,0),"--")</f>
        <v>--</v>
      </c>
      <c r="F3432" s="258" t="str">
        <f>iferror(vlookup(C3432,'Master data'!$A$1:$C$29,2,0),"--")</f>
        <v>--</v>
      </c>
    </row>
    <row r="3433" ht="21.0" customHeight="1">
      <c r="A3433" s="165"/>
      <c r="B3433" s="172"/>
      <c r="C3433" s="414"/>
      <c r="D3433" s="168"/>
      <c r="E3433" s="258" t="str">
        <f>iferror(vlookup(C3433,'Master data'!$A$1:$C$29,3,0),"--")</f>
        <v>--</v>
      </c>
      <c r="F3433" s="258" t="str">
        <f>iferror(vlookup(C3433,'Master data'!$A$1:$C$29,2,0),"--")</f>
        <v>--</v>
      </c>
    </row>
    <row r="3434" ht="21.0" customHeight="1">
      <c r="A3434" s="165"/>
      <c r="B3434" s="172"/>
      <c r="C3434" s="414"/>
      <c r="D3434" s="168"/>
      <c r="E3434" s="258" t="str">
        <f>iferror(vlookup(C3434,'Master data'!$A$1:$C$29,3,0),"--")</f>
        <v>--</v>
      </c>
      <c r="F3434" s="258" t="str">
        <f>iferror(vlookup(C3434,'Master data'!$A$1:$C$29,2,0),"--")</f>
        <v>--</v>
      </c>
    </row>
    <row r="3435" ht="21.0" customHeight="1">
      <c r="A3435" s="165"/>
      <c r="B3435" s="172"/>
      <c r="C3435" s="414"/>
      <c r="D3435" s="168"/>
      <c r="E3435" s="258" t="str">
        <f>iferror(vlookup(C3435,'Master data'!$A$1:$C$29,3,0),"--")</f>
        <v>--</v>
      </c>
      <c r="F3435" s="258" t="str">
        <f>iferror(vlookup(C3435,'Master data'!$A$1:$C$29,2,0),"--")</f>
        <v>--</v>
      </c>
    </row>
    <row r="3436" ht="21.0" customHeight="1">
      <c r="A3436" s="165"/>
      <c r="B3436" s="172"/>
      <c r="C3436" s="414"/>
      <c r="D3436" s="168"/>
      <c r="E3436" s="258" t="str">
        <f>iferror(vlookup(C3436,'Master data'!$A$1:$C$29,3,0),"--")</f>
        <v>--</v>
      </c>
      <c r="F3436" s="258" t="str">
        <f>iferror(vlookup(C3436,'Master data'!$A$1:$C$29,2,0),"--")</f>
        <v>--</v>
      </c>
    </row>
    <row r="3437" ht="21.0" customHeight="1">
      <c r="A3437" s="165"/>
      <c r="B3437" s="172"/>
      <c r="C3437" s="414"/>
      <c r="D3437" s="168"/>
      <c r="E3437" s="258" t="str">
        <f>iferror(vlookup(C3437,'Master data'!$A$1:$C$29,3,0),"--")</f>
        <v>--</v>
      </c>
      <c r="F3437" s="258" t="str">
        <f>iferror(vlookup(C3437,'Master data'!$A$1:$C$29,2,0),"--")</f>
        <v>--</v>
      </c>
    </row>
    <row r="3438" ht="21.0" customHeight="1">
      <c r="A3438" s="165"/>
      <c r="B3438" s="172"/>
      <c r="C3438" s="414"/>
      <c r="D3438" s="168"/>
      <c r="E3438" s="258" t="str">
        <f>iferror(vlookup(C3438,'Master data'!$A$1:$C$29,3,0),"--")</f>
        <v>--</v>
      </c>
      <c r="F3438" s="258" t="str">
        <f>iferror(vlookup(C3438,'Master data'!$A$1:$C$29,2,0),"--")</f>
        <v>--</v>
      </c>
    </row>
    <row r="3439" ht="21.0" customHeight="1">
      <c r="A3439" s="165"/>
      <c r="B3439" s="172"/>
      <c r="C3439" s="414"/>
      <c r="D3439" s="168"/>
      <c r="E3439" s="258" t="str">
        <f>iferror(vlookup(C3439,'Master data'!$A$1:$C$29,3,0),"--")</f>
        <v>--</v>
      </c>
      <c r="F3439" s="258" t="str">
        <f>iferror(vlookup(C3439,'Master data'!$A$1:$C$29,2,0),"--")</f>
        <v>--</v>
      </c>
    </row>
    <row r="3440" ht="21.0" customHeight="1">
      <c r="A3440" s="165"/>
      <c r="B3440" s="172"/>
      <c r="C3440" s="414"/>
      <c r="D3440" s="168"/>
      <c r="E3440" s="258" t="str">
        <f>iferror(vlookup(C3440,'Master data'!$A$1:$C$29,3,0),"--")</f>
        <v>--</v>
      </c>
      <c r="F3440" s="258" t="str">
        <f>iferror(vlookup(C3440,'Master data'!$A$1:$C$29,2,0),"--")</f>
        <v>--</v>
      </c>
    </row>
    <row r="3441" ht="21.0" customHeight="1">
      <c r="A3441" s="165"/>
      <c r="B3441" s="172"/>
      <c r="C3441" s="414"/>
      <c r="D3441" s="168"/>
      <c r="E3441" s="258" t="str">
        <f>iferror(vlookup(C3441,'Master data'!$A$1:$C$29,3,0),"--")</f>
        <v>--</v>
      </c>
      <c r="F3441" s="258" t="str">
        <f>iferror(vlookup(C3441,'Master data'!$A$1:$C$29,2,0),"--")</f>
        <v>--</v>
      </c>
    </row>
    <row r="3442" ht="21.0" customHeight="1">
      <c r="A3442" s="165"/>
      <c r="B3442" s="172"/>
      <c r="C3442" s="414"/>
      <c r="D3442" s="168"/>
      <c r="E3442" s="258" t="str">
        <f>iferror(vlookup(C3442,'Master data'!$A$1:$C$29,3,0),"--")</f>
        <v>--</v>
      </c>
      <c r="F3442" s="258" t="str">
        <f>iferror(vlookup(C3442,'Master data'!$A$1:$C$29,2,0),"--")</f>
        <v>--</v>
      </c>
    </row>
    <row r="3443" ht="21.0" customHeight="1">
      <c r="A3443" s="165"/>
      <c r="B3443" s="172"/>
      <c r="C3443" s="414"/>
      <c r="D3443" s="168"/>
      <c r="E3443" s="258" t="str">
        <f>iferror(vlookup(C3443,'Master data'!$A$1:$C$29,3,0),"--")</f>
        <v>--</v>
      </c>
      <c r="F3443" s="258" t="str">
        <f>iferror(vlookup(C3443,'Master data'!$A$1:$C$29,2,0),"--")</f>
        <v>--</v>
      </c>
    </row>
    <row r="3444" ht="21.0" customHeight="1">
      <c r="A3444" s="165"/>
      <c r="B3444" s="172"/>
      <c r="C3444" s="414"/>
      <c r="D3444" s="168"/>
      <c r="E3444" s="258" t="str">
        <f>iferror(vlookup(C3444,'Master data'!$A$1:$C$29,3,0),"--")</f>
        <v>--</v>
      </c>
      <c r="F3444" s="258" t="str">
        <f>iferror(vlookup(C3444,'Master data'!$A$1:$C$29,2,0),"--")</f>
        <v>--</v>
      </c>
    </row>
    <row r="3445" ht="21.0" customHeight="1">
      <c r="A3445" s="165"/>
      <c r="B3445" s="172"/>
      <c r="C3445" s="414"/>
      <c r="D3445" s="168"/>
      <c r="E3445" s="258" t="str">
        <f>iferror(vlookup(C3445,'Master data'!$A$1:$C$29,3,0),"--")</f>
        <v>--</v>
      </c>
      <c r="F3445" s="258" t="str">
        <f>iferror(vlookup(C3445,'Master data'!$A$1:$C$29,2,0),"--")</f>
        <v>--</v>
      </c>
    </row>
    <row r="3446" ht="21.0" customHeight="1">
      <c r="A3446" s="165"/>
      <c r="B3446" s="172"/>
      <c r="C3446" s="414"/>
      <c r="D3446" s="168"/>
      <c r="E3446" s="258" t="str">
        <f>iferror(vlookup(C3446,'Master data'!$A$1:$C$29,3,0),"--")</f>
        <v>--</v>
      </c>
      <c r="F3446" s="258" t="str">
        <f>iferror(vlookup(C3446,'Master data'!$A$1:$C$29,2,0),"--")</f>
        <v>--</v>
      </c>
    </row>
    <row r="3447" ht="21.0" customHeight="1">
      <c r="A3447" s="165"/>
      <c r="B3447" s="172"/>
      <c r="C3447" s="414"/>
      <c r="D3447" s="168"/>
      <c r="E3447" s="258" t="str">
        <f>iferror(vlookup(C3447,'Master data'!$A$1:$C$29,3,0),"--")</f>
        <v>--</v>
      </c>
      <c r="F3447" s="258" t="str">
        <f>iferror(vlookup(C3447,'Master data'!$A$1:$C$29,2,0),"--")</f>
        <v>--</v>
      </c>
    </row>
    <row r="3448" ht="21.0" customHeight="1">
      <c r="A3448" s="165"/>
      <c r="B3448" s="172"/>
      <c r="C3448" s="414"/>
      <c r="D3448" s="168"/>
      <c r="E3448" s="258" t="str">
        <f>iferror(vlookup(C3448,'Master data'!$A$1:$C$29,3,0),"--")</f>
        <v>--</v>
      </c>
      <c r="F3448" s="258" t="str">
        <f>iferror(vlookup(C3448,'Master data'!$A$1:$C$29,2,0),"--")</f>
        <v>--</v>
      </c>
    </row>
    <row r="3449" ht="21.0" customHeight="1">
      <c r="A3449" s="165"/>
      <c r="B3449" s="172"/>
      <c r="C3449" s="414"/>
      <c r="D3449" s="168"/>
      <c r="E3449" s="258" t="str">
        <f>iferror(vlookup(C3449,'Master data'!$A$1:$C$29,3,0),"--")</f>
        <v>--</v>
      </c>
      <c r="F3449" s="258" t="str">
        <f>iferror(vlookup(C3449,'Master data'!$A$1:$C$29,2,0),"--")</f>
        <v>--</v>
      </c>
    </row>
    <row r="3450" ht="21.0" customHeight="1">
      <c r="A3450" s="165"/>
      <c r="B3450" s="172"/>
      <c r="C3450" s="414"/>
      <c r="D3450" s="168"/>
      <c r="E3450" s="258" t="str">
        <f>iferror(vlookup(C3450,'Master data'!$A$1:$C$29,3,0),"--")</f>
        <v>--</v>
      </c>
      <c r="F3450" s="258" t="str">
        <f>iferror(vlookup(C3450,'Master data'!$A$1:$C$29,2,0),"--")</f>
        <v>--</v>
      </c>
    </row>
    <row r="3451" ht="21.0" customHeight="1">
      <c r="A3451" s="165"/>
      <c r="B3451" s="172"/>
      <c r="C3451" s="414"/>
      <c r="D3451" s="168"/>
      <c r="E3451" s="258" t="str">
        <f>iferror(vlookup(C3451,'Master data'!$A$1:$C$29,3,0),"--")</f>
        <v>--</v>
      </c>
      <c r="F3451" s="258" t="str">
        <f>iferror(vlookup(C3451,'Master data'!$A$1:$C$29,2,0),"--")</f>
        <v>--</v>
      </c>
    </row>
    <row r="3452" ht="21.0" customHeight="1">
      <c r="A3452" s="165"/>
      <c r="B3452" s="172"/>
      <c r="C3452" s="414"/>
      <c r="D3452" s="168"/>
      <c r="E3452" s="258" t="str">
        <f>iferror(vlookup(C3452,'Master data'!$A$1:$C$29,3,0),"--")</f>
        <v>--</v>
      </c>
      <c r="F3452" s="258" t="str">
        <f>iferror(vlookup(C3452,'Master data'!$A$1:$C$29,2,0),"--")</f>
        <v>--</v>
      </c>
    </row>
    <row r="3453" ht="21.0" customHeight="1">
      <c r="A3453" s="165"/>
      <c r="B3453" s="172"/>
      <c r="C3453" s="414"/>
      <c r="D3453" s="168"/>
      <c r="E3453" s="258" t="str">
        <f>iferror(vlookup(C3453,'Master data'!$A$1:$C$29,3,0),"--")</f>
        <v>--</v>
      </c>
      <c r="F3453" s="258" t="str">
        <f>iferror(vlookup(C3453,'Master data'!$A$1:$C$29,2,0),"--")</f>
        <v>--</v>
      </c>
    </row>
    <row r="3454" ht="21.0" customHeight="1">
      <c r="A3454" s="165"/>
      <c r="B3454" s="172"/>
      <c r="C3454" s="414"/>
      <c r="D3454" s="168"/>
      <c r="E3454" s="258" t="str">
        <f>iferror(vlookup(C3454,'Master data'!$A$1:$C$29,3,0),"--")</f>
        <v>--</v>
      </c>
      <c r="F3454" s="258" t="str">
        <f>iferror(vlookup(C3454,'Master data'!$A$1:$C$29,2,0),"--")</f>
        <v>--</v>
      </c>
    </row>
    <row r="3455" ht="21.0" customHeight="1">
      <c r="A3455" s="165"/>
      <c r="B3455" s="172"/>
      <c r="C3455" s="414"/>
      <c r="D3455" s="168"/>
      <c r="E3455" s="258" t="str">
        <f>iferror(vlookup(C3455,'Master data'!$A$1:$C$29,3,0),"--")</f>
        <v>--</v>
      </c>
      <c r="F3455" s="258" t="str">
        <f>iferror(vlookup(C3455,'Master data'!$A$1:$C$29,2,0),"--")</f>
        <v>--</v>
      </c>
    </row>
    <row r="3456" ht="21.0" customHeight="1">
      <c r="A3456" s="165"/>
      <c r="B3456" s="172"/>
      <c r="C3456" s="414"/>
      <c r="D3456" s="168"/>
      <c r="E3456" s="258" t="str">
        <f>iferror(vlookup(C3456,'Master data'!$A$1:$C$29,3,0),"--")</f>
        <v>--</v>
      </c>
      <c r="F3456" s="258" t="str">
        <f>iferror(vlookup(C3456,'Master data'!$A$1:$C$29,2,0),"--")</f>
        <v>--</v>
      </c>
    </row>
    <row r="3457" ht="21.0" customHeight="1">
      <c r="A3457" s="165"/>
      <c r="B3457" s="172"/>
      <c r="C3457" s="414"/>
      <c r="D3457" s="168"/>
      <c r="E3457" s="258" t="str">
        <f>iferror(vlookup(C3457,'Master data'!$A$1:$C$29,3,0),"--")</f>
        <v>--</v>
      </c>
      <c r="F3457" s="258" t="str">
        <f>iferror(vlookup(C3457,'Master data'!$A$1:$C$29,2,0),"--")</f>
        <v>--</v>
      </c>
    </row>
    <row r="3458" ht="21.0" customHeight="1">
      <c r="A3458" s="165"/>
      <c r="B3458" s="172"/>
      <c r="C3458" s="414"/>
      <c r="D3458" s="168"/>
      <c r="E3458" s="258" t="str">
        <f>iferror(vlookup(C3458,'Master data'!$A$1:$C$29,3,0),"--")</f>
        <v>--</v>
      </c>
      <c r="F3458" s="258" t="str">
        <f>iferror(vlookup(C3458,'Master data'!$A$1:$C$29,2,0),"--")</f>
        <v>--</v>
      </c>
    </row>
    <row r="3459" ht="21.0" customHeight="1">
      <c r="A3459" s="165"/>
      <c r="B3459" s="172"/>
      <c r="C3459" s="414"/>
      <c r="D3459" s="168"/>
      <c r="E3459" s="258" t="str">
        <f>iferror(vlookup(C3459,'Master data'!$A$1:$C$29,3,0),"--")</f>
        <v>--</v>
      </c>
      <c r="F3459" s="258" t="str">
        <f>iferror(vlookup(C3459,'Master data'!$A$1:$C$29,2,0),"--")</f>
        <v>--</v>
      </c>
    </row>
    <row r="3460" ht="21.0" customHeight="1">
      <c r="A3460" s="165"/>
      <c r="B3460" s="172"/>
      <c r="C3460" s="414"/>
      <c r="D3460" s="168"/>
      <c r="E3460" s="258" t="str">
        <f>iferror(vlookup(C3460,'Master data'!$A$1:$C$29,3,0),"--")</f>
        <v>--</v>
      </c>
      <c r="F3460" s="258" t="str">
        <f>iferror(vlookup(C3460,'Master data'!$A$1:$C$29,2,0),"--")</f>
        <v>--</v>
      </c>
    </row>
    <row r="3461" ht="21.0" customHeight="1">
      <c r="A3461" s="165"/>
      <c r="B3461" s="172"/>
      <c r="C3461" s="414"/>
      <c r="D3461" s="168"/>
      <c r="E3461" s="258" t="str">
        <f>iferror(vlookup(C3461,'Master data'!$A$1:$C$29,3,0),"--")</f>
        <v>--</v>
      </c>
      <c r="F3461" s="258" t="str">
        <f>iferror(vlookup(C3461,'Master data'!$A$1:$C$29,2,0),"--")</f>
        <v>--</v>
      </c>
    </row>
    <row r="3462" ht="21.0" customHeight="1">
      <c r="A3462" s="165"/>
      <c r="B3462" s="172"/>
      <c r="C3462" s="414"/>
      <c r="D3462" s="168"/>
      <c r="E3462" s="258" t="str">
        <f>iferror(vlookup(C3462,'Master data'!$A$1:$C$29,3,0),"--")</f>
        <v>--</v>
      </c>
      <c r="F3462" s="258" t="str">
        <f>iferror(vlookup(C3462,'Master data'!$A$1:$C$29,2,0),"--")</f>
        <v>--</v>
      </c>
    </row>
    <row r="3463" ht="21.0" customHeight="1">
      <c r="A3463" s="165"/>
      <c r="B3463" s="172"/>
      <c r="C3463" s="414"/>
      <c r="D3463" s="168"/>
      <c r="E3463" s="258" t="str">
        <f>iferror(vlookup(C3463,'Master data'!$A$1:$C$29,3,0),"--")</f>
        <v>--</v>
      </c>
      <c r="F3463" s="258" t="str">
        <f>iferror(vlookup(C3463,'Master data'!$A$1:$C$29,2,0),"--")</f>
        <v>--</v>
      </c>
    </row>
    <row r="3464" ht="21.0" customHeight="1">
      <c r="A3464" s="165"/>
      <c r="B3464" s="172"/>
      <c r="C3464" s="414"/>
      <c r="D3464" s="168"/>
      <c r="E3464" s="258" t="str">
        <f>iferror(vlookup(C3464,'Master data'!$A$1:$C$29,3,0),"--")</f>
        <v>--</v>
      </c>
      <c r="F3464" s="258" t="str">
        <f>iferror(vlookup(C3464,'Master data'!$A$1:$C$29,2,0),"--")</f>
        <v>--</v>
      </c>
    </row>
    <row r="3465" ht="21.0" customHeight="1">
      <c r="A3465" s="165"/>
      <c r="B3465" s="172"/>
      <c r="C3465" s="414"/>
      <c r="D3465" s="168"/>
      <c r="E3465" s="258" t="str">
        <f>iferror(vlookup(C3465,'Master data'!$A$1:$C$29,3,0),"--")</f>
        <v>--</v>
      </c>
      <c r="F3465" s="258" t="str">
        <f>iferror(vlookup(C3465,'Master data'!$A$1:$C$29,2,0),"--")</f>
        <v>--</v>
      </c>
    </row>
    <row r="3466" ht="21.0" customHeight="1">
      <c r="A3466" s="165"/>
      <c r="B3466" s="172"/>
      <c r="C3466" s="414"/>
      <c r="D3466" s="168"/>
      <c r="E3466" s="258" t="str">
        <f>iferror(vlookup(C3466,'Master data'!$A$1:$C$29,3,0),"--")</f>
        <v>--</v>
      </c>
      <c r="F3466" s="258" t="str">
        <f>iferror(vlookup(C3466,'Master data'!$A$1:$C$29,2,0),"--")</f>
        <v>--</v>
      </c>
    </row>
    <row r="3467" ht="21.0" customHeight="1">
      <c r="A3467" s="165"/>
      <c r="B3467" s="172"/>
      <c r="C3467" s="414"/>
      <c r="D3467" s="168"/>
      <c r="E3467" s="258" t="str">
        <f>iferror(vlookup(C3467,'Master data'!$A$1:$C$29,3,0),"--")</f>
        <v>--</v>
      </c>
      <c r="F3467" s="258" t="str">
        <f>iferror(vlookup(C3467,'Master data'!$A$1:$C$29,2,0),"--")</f>
        <v>--</v>
      </c>
    </row>
    <row r="3468" ht="21.0" customHeight="1">
      <c r="A3468" s="165"/>
      <c r="B3468" s="172"/>
      <c r="C3468" s="414"/>
      <c r="D3468" s="168"/>
      <c r="E3468" s="258" t="str">
        <f>iferror(vlookup(C3468,'Master data'!$A$1:$C$29,3,0),"--")</f>
        <v>--</v>
      </c>
      <c r="F3468" s="258" t="str">
        <f>iferror(vlookup(C3468,'Master data'!$A$1:$C$29,2,0),"--")</f>
        <v>--</v>
      </c>
    </row>
    <row r="3469" ht="21.0" customHeight="1">
      <c r="A3469" s="165"/>
      <c r="B3469" s="172"/>
      <c r="C3469" s="414"/>
      <c r="D3469" s="168"/>
      <c r="E3469" s="258" t="str">
        <f>iferror(vlookup(C3469,'Master data'!$A$1:$C$29,3,0),"--")</f>
        <v>--</v>
      </c>
      <c r="F3469" s="258" t="str">
        <f>iferror(vlookup(C3469,'Master data'!$A$1:$C$29,2,0),"--")</f>
        <v>--</v>
      </c>
    </row>
    <row r="3470" ht="21.0" customHeight="1">
      <c r="A3470" s="165"/>
      <c r="B3470" s="172"/>
      <c r="C3470" s="414"/>
      <c r="D3470" s="168"/>
      <c r="E3470" s="258" t="str">
        <f>iferror(vlookup(C3470,'Master data'!$A$1:$C$29,3,0),"--")</f>
        <v>--</v>
      </c>
      <c r="F3470" s="258" t="str">
        <f>iferror(vlookup(C3470,'Master data'!$A$1:$C$29,2,0),"--")</f>
        <v>--</v>
      </c>
    </row>
    <row r="3471" ht="21.0" customHeight="1">
      <c r="A3471" s="165"/>
      <c r="B3471" s="172"/>
      <c r="C3471" s="414"/>
      <c r="D3471" s="168"/>
      <c r="E3471" s="258" t="str">
        <f>iferror(vlookup(C3471,'Master data'!$A$1:$C$29,3,0),"--")</f>
        <v>--</v>
      </c>
      <c r="F3471" s="258" t="str">
        <f>iferror(vlookup(C3471,'Master data'!$A$1:$C$29,2,0),"--")</f>
        <v>--</v>
      </c>
    </row>
    <row r="3472" ht="21.0" customHeight="1">
      <c r="A3472" s="165"/>
      <c r="B3472" s="172"/>
      <c r="C3472" s="414"/>
      <c r="D3472" s="168"/>
      <c r="E3472" s="258" t="str">
        <f>iferror(vlookup(C3472,'Master data'!$A$1:$C$29,3,0),"--")</f>
        <v>--</v>
      </c>
      <c r="F3472" s="258" t="str">
        <f>iferror(vlookup(C3472,'Master data'!$A$1:$C$29,2,0),"--")</f>
        <v>--</v>
      </c>
    </row>
    <row r="3473" ht="21.0" customHeight="1">
      <c r="A3473" s="165"/>
      <c r="B3473" s="172"/>
      <c r="C3473" s="414"/>
      <c r="D3473" s="168"/>
      <c r="E3473" s="258" t="str">
        <f>iferror(vlookup(C3473,'Master data'!$A$1:$C$29,3,0),"--")</f>
        <v>--</v>
      </c>
      <c r="F3473" s="258" t="str">
        <f>iferror(vlookup(C3473,'Master data'!$A$1:$C$29,2,0),"--")</f>
        <v>--</v>
      </c>
    </row>
    <row r="3474" ht="21.0" customHeight="1">
      <c r="A3474" s="165"/>
      <c r="B3474" s="172"/>
      <c r="C3474" s="414"/>
      <c r="D3474" s="168"/>
      <c r="E3474" s="258" t="str">
        <f>iferror(vlookup(C3474,'Master data'!$A$1:$C$29,3,0),"--")</f>
        <v>--</v>
      </c>
      <c r="F3474" s="258" t="str">
        <f>iferror(vlookup(C3474,'Master data'!$A$1:$C$29,2,0),"--")</f>
        <v>--</v>
      </c>
    </row>
    <row r="3475" ht="21.0" customHeight="1">
      <c r="A3475" s="165"/>
      <c r="B3475" s="172"/>
      <c r="C3475" s="414"/>
      <c r="D3475" s="168"/>
      <c r="E3475" s="258" t="str">
        <f>iferror(vlookup(C3475,'Master data'!$A$1:$C$29,3,0),"--")</f>
        <v>--</v>
      </c>
      <c r="F3475" s="258" t="str">
        <f>iferror(vlookup(C3475,'Master data'!$A$1:$C$29,2,0),"--")</f>
        <v>--</v>
      </c>
    </row>
    <row r="3476" ht="21.0" customHeight="1">
      <c r="A3476" s="165"/>
      <c r="B3476" s="172"/>
      <c r="C3476" s="414"/>
      <c r="D3476" s="168"/>
      <c r="E3476" s="258" t="str">
        <f>iferror(vlookup(C3476,'Master data'!$A$1:$C$29,3,0),"--")</f>
        <v>--</v>
      </c>
      <c r="F3476" s="258" t="str">
        <f>iferror(vlookup(C3476,'Master data'!$A$1:$C$29,2,0),"--")</f>
        <v>--</v>
      </c>
    </row>
    <row r="3477" ht="21.0" customHeight="1">
      <c r="A3477" s="165"/>
      <c r="B3477" s="172"/>
      <c r="C3477" s="414"/>
      <c r="D3477" s="168"/>
      <c r="E3477" s="258" t="str">
        <f>iferror(vlookup(C3477,'Master data'!$A$1:$C$29,3,0),"--")</f>
        <v>--</v>
      </c>
      <c r="F3477" s="258" t="str">
        <f>iferror(vlookup(C3477,'Master data'!$A$1:$C$29,2,0),"--")</f>
        <v>--</v>
      </c>
    </row>
    <row r="3478" ht="21.0" customHeight="1">
      <c r="A3478" s="165"/>
      <c r="B3478" s="172"/>
      <c r="C3478" s="414"/>
      <c r="D3478" s="168"/>
      <c r="E3478" s="258" t="str">
        <f>iferror(vlookup(C3478,'Master data'!$A$1:$C$29,3,0),"--")</f>
        <v>--</v>
      </c>
      <c r="F3478" s="258" t="str">
        <f>iferror(vlookup(C3478,'Master data'!$A$1:$C$29,2,0),"--")</f>
        <v>--</v>
      </c>
    </row>
    <row r="3479" ht="21.0" customHeight="1">
      <c r="A3479" s="165"/>
      <c r="B3479" s="172"/>
      <c r="C3479" s="414"/>
      <c r="D3479" s="168"/>
      <c r="E3479" s="258" t="str">
        <f>iferror(vlookup(C3479,'Master data'!$A$1:$C$29,3,0),"--")</f>
        <v>--</v>
      </c>
      <c r="F3479" s="258" t="str">
        <f>iferror(vlookup(C3479,'Master data'!$A$1:$C$29,2,0),"--")</f>
        <v>--</v>
      </c>
    </row>
    <row r="3480" ht="21.0" customHeight="1">
      <c r="A3480" s="165"/>
      <c r="B3480" s="172"/>
      <c r="C3480" s="414"/>
      <c r="D3480" s="168"/>
      <c r="E3480" s="258" t="str">
        <f>iferror(vlookup(C3480,'Master data'!$A$1:$C$29,3,0),"--")</f>
        <v>--</v>
      </c>
      <c r="F3480" s="258" t="str">
        <f>iferror(vlookup(C3480,'Master data'!$A$1:$C$29,2,0),"--")</f>
        <v>--</v>
      </c>
    </row>
    <row r="3481" ht="21.0" customHeight="1">
      <c r="A3481" s="165"/>
      <c r="B3481" s="172"/>
      <c r="C3481" s="414"/>
      <c r="D3481" s="168"/>
      <c r="E3481" s="258" t="str">
        <f>iferror(vlookup(C3481,'Master data'!$A$1:$C$29,3,0),"--")</f>
        <v>--</v>
      </c>
      <c r="F3481" s="258" t="str">
        <f>iferror(vlookup(C3481,'Master data'!$A$1:$C$29,2,0),"--")</f>
        <v>--</v>
      </c>
    </row>
    <row r="3482" ht="21.0" customHeight="1">
      <c r="A3482" s="165"/>
      <c r="B3482" s="172"/>
      <c r="C3482" s="414"/>
      <c r="D3482" s="168"/>
      <c r="E3482" s="258" t="str">
        <f>iferror(vlookup(C3482,'Master data'!$A$1:$C$29,3,0),"--")</f>
        <v>--</v>
      </c>
      <c r="F3482" s="258" t="str">
        <f>iferror(vlookup(C3482,'Master data'!$A$1:$C$29,2,0),"--")</f>
        <v>--</v>
      </c>
    </row>
    <row r="3483" ht="21.0" customHeight="1">
      <c r="A3483" s="165"/>
      <c r="B3483" s="172"/>
      <c r="C3483" s="414"/>
      <c r="D3483" s="168"/>
      <c r="E3483" s="258" t="str">
        <f>iferror(vlookup(C3483,'Master data'!$A$1:$C$29,3,0),"--")</f>
        <v>--</v>
      </c>
      <c r="F3483" s="258" t="str">
        <f>iferror(vlookup(C3483,'Master data'!$A$1:$C$29,2,0),"--")</f>
        <v>--</v>
      </c>
    </row>
    <row r="3484" ht="21.0" customHeight="1">
      <c r="A3484" s="165"/>
      <c r="B3484" s="172"/>
      <c r="C3484" s="414"/>
      <c r="D3484" s="168"/>
      <c r="E3484" s="258" t="str">
        <f>iferror(vlookup(C3484,'Master data'!$A$1:$C$29,3,0),"--")</f>
        <v>--</v>
      </c>
      <c r="F3484" s="258" t="str">
        <f>iferror(vlookup(C3484,'Master data'!$A$1:$C$29,2,0),"--")</f>
        <v>--</v>
      </c>
    </row>
    <row r="3485" ht="21.0" customHeight="1">
      <c r="A3485" s="165"/>
      <c r="B3485" s="172"/>
      <c r="C3485" s="414"/>
      <c r="D3485" s="168"/>
      <c r="E3485" s="258" t="str">
        <f>iferror(vlookup(C3485,'Master data'!$A$1:$C$29,3,0),"--")</f>
        <v>--</v>
      </c>
      <c r="F3485" s="258" t="str">
        <f>iferror(vlookup(C3485,'Master data'!$A$1:$C$29,2,0),"--")</f>
        <v>--</v>
      </c>
    </row>
    <row r="3486" ht="21.0" customHeight="1">
      <c r="A3486" s="165"/>
      <c r="B3486" s="172"/>
      <c r="C3486" s="414"/>
      <c r="D3486" s="168"/>
      <c r="E3486" s="258" t="str">
        <f>iferror(vlookup(C3486,'Master data'!$A$1:$C$29,3,0),"--")</f>
        <v>--</v>
      </c>
      <c r="F3486" s="258" t="str">
        <f>iferror(vlookup(C3486,'Master data'!$A$1:$C$29,2,0),"--")</f>
        <v>--</v>
      </c>
    </row>
    <row r="3487" ht="21.0" customHeight="1">
      <c r="A3487" s="165"/>
      <c r="B3487" s="172"/>
      <c r="C3487" s="414"/>
      <c r="D3487" s="168"/>
      <c r="E3487" s="258" t="str">
        <f>iferror(vlookup(C3487,'Master data'!$A$1:$C$29,3,0),"--")</f>
        <v>--</v>
      </c>
      <c r="F3487" s="258" t="str">
        <f>iferror(vlookup(C3487,'Master data'!$A$1:$C$29,2,0),"--")</f>
        <v>--</v>
      </c>
    </row>
    <row r="3488" ht="21.0" customHeight="1">
      <c r="A3488" s="165"/>
      <c r="B3488" s="172"/>
      <c r="C3488" s="414"/>
      <c r="D3488" s="168"/>
      <c r="E3488" s="258" t="str">
        <f>iferror(vlookup(C3488,'Master data'!$A$1:$C$29,3,0),"--")</f>
        <v>--</v>
      </c>
      <c r="F3488" s="258" t="str">
        <f>iferror(vlookup(C3488,'Master data'!$A$1:$C$29,2,0),"--")</f>
        <v>--</v>
      </c>
    </row>
    <row r="3489" ht="21.0" customHeight="1">
      <c r="A3489" s="165"/>
      <c r="B3489" s="172"/>
      <c r="C3489" s="414"/>
      <c r="D3489" s="168"/>
      <c r="E3489" s="258" t="str">
        <f>iferror(vlookup(C3489,'Master data'!$A$1:$C$29,3,0),"--")</f>
        <v>--</v>
      </c>
      <c r="F3489" s="258" t="str">
        <f>iferror(vlookup(C3489,'Master data'!$A$1:$C$29,2,0),"--")</f>
        <v>--</v>
      </c>
    </row>
    <row r="3490" ht="21.0" customHeight="1">
      <c r="A3490" s="165"/>
      <c r="B3490" s="172"/>
      <c r="C3490" s="414"/>
      <c r="D3490" s="168"/>
      <c r="E3490" s="258" t="str">
        <f>iferror(vlookup(C3490,'Master data'!$A$1:$C$29,3,0),"--")</f>
        <v>--</v>
      </c>
      <c r="F3490" s="258" t="str">
        <f>iferror(vlookup(C3490,'Master data'!$A$1:$C$29,2,0),"--")</f>
        <v>--</v>
      </c>
    </row>
    <row r="3491" ht="21.0" customHeight="1">
      <c r="A3491" s="165"/>
      <c r="B3491" s="172"/>
      <c r="C3491" s="414"/>
      <c r="D3491" s="168"/>
      <c r="E3491" s="258" t="str">
        <f>iferror(vlookup(C3491,'Master data'!$A$1:$C$29,3,0),"--")</f>
        <v>--</v>
      </c>
      <c r="F3491" s="258" t="str">
        <f>iferror(vlookup(C3491,'Master data'!$A$1:$C$29,2,0),"--")</f>
        <v>--</v>
      </c>
    </row>
    <row r="3492" ht="21.0" customHeight="1">
      <c r="A3492" s="165"/>
      <c r="B3492" s="172"/>
      <c r="C3492" s="414"/>
      <c r="D3492" s="168"/>
      <c r="E3492" s="258" t="str">
        <f>iferror(vlookup(C3492,'Master data'!$A$1:$C$29,3,0),"--")</f>
        <v>--</v>
      </c>
      <c r="F3492" s="258" t="str">
        <f>iferror(vlookup(C3492,'Master data'!$A$1:$C$29,2,0),"--")</f>
        <v>--</v>
      </c>
    </row>
    <row r="3493" ht="21.0" customHeight="1">
      <c r="A3493" s="165"/>
      <c r="B3493" s="172"/>
      <c r="C3493" s="414"/>
      <c r="D3493" s="168"/>
      <c r="E3493" s="258" t="str">
        <f>iferror(vlookup(C3493,'Master data'!$A$1:$C$29,3,0),"--")</f>
        <v>--</v>
      </c>
      <c r="F3493" s="258" t="str">
        <f>iferror(vlookup(C3493,'Master data'!$A$1:$C$29,2,0),"--")</f>
        <v>--</v>
      </c>
    </row>
    <row r="3494" ht="21.0" customHeight="1">
      <c r="A3494" s="165"/>
      <c r="B3494" s="172"/>
      <c r="C3494" s="414"/>
      <c r="D3494" s="168"/>
      <c r="E3494" s="258" t="str">
        <f>iferror(vlookup(C3494,'Master data'!$A$1:$C$29,3,0),"--")</f>
        <v>--</v>
      </c>
      <c r="F3494" s="258" t="str">
        <f>iferror(vlookup(C3494,'Master data'!$A$1:$C$29,2,0),"--")</f>
        <v>--</v>
      </c>
    </row>
    <row r="3495" ht="21.0" customHeight="1">
      <c r="A3495" s="165"/>
      <c r="B3495" s="172"/>
      <c r="C3495" s="414"/>
      <c r="D3495" s="168"/>
      <c r="E3495" s="258" t="str">
        <f>iferror(vlookup(C3495,'Master data'!$A$1:$C$29,3,0),"--")</f>
        <v>--</v>
      </c>
      <c r="F3495" s="258" t="str">
        <f>iferror(vlookup(C3495,'Master data'!$A$1:$C$29,2,0),"--")</f>
        <v>--</v>
      </c>
    </row>
    <row r="3496" ht="21.0" customHeight="1">
      <c r="A3496" s="165"/>
      <c r="B3496" s="172"/>
      <c r="C3496" s="414"/>
      <c r="D3496" s="168"/>
      <c r="E3496" s="258" t="str">
        <f>iferror(vlookup(C3496,'Master data'!$A$1:$C$29,3,0),"--")</f>
        <v>--</v>
      </c>
      <c r="F3496" s="258" t="str">
        <f>iferror(vlookup(C3496,'Master data'!$A$1:$C$29,2,0),"--")</f>
        <v>--</v>
      </c>
    </row>
    <row r="3497" ht="21.0" customHeight="1">
      <c r="A3497" s="165"/>
      <c r="B3497" s="172"/>
      <c r="C3497" s="414"/>
      <c r="D3497" s="168"/>
      <c r="E3497" s="258" t="str">
        <f>iferror(vlookup(C3497,'Master data'!$A$1:$C$29,3,0),"--")</f>
        <v>--</v>
      </c>
      <c r="F3497" s="258" t="str">
        <f>iferror(vlookup(C3497,'Master data'!$A$1:$C$29,2,0),"--")</f>
        <v>--</v>
      </c>
    </row>
    <row r="3498" ht="21.0" customHeight="1">
      <c r="A3498" s="165"/>
      <c r="B3498" s="172"/>
      <c r="C3498" s="414"/>
      <c r="D3498" s="168"/>
      <c r="E3498" s="258" t="str">
        <f>iferror(vlookup(C3498,'Master data'!$A$1:$C$29,3,0),"--")</f>
        <v>--</v>
      </c>
      <c r="F3498" s="258" t="str">
        <f>iferror(vlookup(C3498,'Master data'!$A$1:$C$29,2,0),"--")</f>
        <v>--</v>
      </c>
    </row>
    <row r="3499" ht="21.0" customHeight="1">
      <c r="A3499" s="165"/>
      <c r="B3499" s="172"/>
      <c r="C3499" s="414"/>
      <c r="D3499" s="168"/>
      <c r="E3499" s="258" t="str">
        <f>iferror(vlookup(C3499,'Master data'!$A$1:$C$29,3,0),"--")</f>
        <v>--</v>
      </c>
      <c r="F3499" s="258" t="str">
        <f>iferror(vlookup(C3499,'Master data'!$A$1:$C$29,2,0),"--")</f>
        <v>--</v>
      </c>
    </row>
    <row r="3500" ht="21.0" customHeight="1">
      <c r="A3500" s="165"/>
      <c r="B3500" s="172"/>
      <c r="C3500" s="414"/>
      <c r="D3500" s="168"/>
      <c r="E3500" s="258" t="str">
        <f>iferror(vlookup(C3500,'Master data'!$A$1:$C$29,3,0),"--")</f>
        <v>--</v>
      </c>
      <c r="F3500" s="258" t="str">
        <f>iferror(vlookup(C3500,'Master data'!$A$1:$C$29,2,0),"--")</f>
        <v>--</v>
      </c>
    </row>
    <row r="3501" ht="21.0" customHeight="1">
      <c r="A3501" s="165"/>
      <c r="B3501" s="172"/>
      <c r="C3501" s="414"/>
      <c r="D3501" s="168"/>
      <c r="E3501" s="258" t="str">
        <f>iferror(vlookup(C3501,'Master data'!$A$1:$C$29,3,0),"--")</f>
        <v>--</v>
      </c>
      <c r="F3501" s="258" t="str">
        <f>iferror(vlookup(C3501,'Master data'!$A$1:$C$29,2,0),"--")</f>
        <v>--</v>
      </c>
    </row>
    <row r="3502" ht="21.0" customHeight="1">
      <c r="A3502" s="165"/>
      <c r="B3502" s="172"/>
      <c r="C3502" s="414"/>
      <c r="D3502" s="168"/>
      <c r="E3502" s="258" t="str">
        <f>iferror(vlookup(C3502,'Master data'!$A$1:$C$29,3,0),"--")</f>
        <v>--</v>
      </c>
      <c r="F3502" s="258" t="str">
        <f>iferror(vlookup(C3502,'Master data'!$A$1:$C$29,2,0),"--")</f>
        <v>--</v>
      </c>
    </row>
    <row r="3503" ht="21.0" customHeight="1">
      <c r="A3503" s="165"/>
      <c r="B3503" s="172"/>
      <c r="C3503" s="414"/>
      <c r="D3503" s="168"/>
      <c r="E3503" s="258" t="str">
        <f>iferror(vlookup(C3503,'Master data'!$A$1:$C$29,3,0),"--")</f>
        <v>--</v>
      </c>
      <c r="F3503" s="258" t="str">
        <f>iferror(vlookup(C3503,'Master data'!$A$1:$C$29,2,0),"--")</f>
        <v>--</v>
      </c>
    </row>
    <row r="3504" ht="21.0" customHeight="1">
      <c r="A3504" s="165"/>
      <c r="B3504" s="172"/>
      <c r="C3504" s="414"/>
      <c r="D3504" s="168"/>
      <c r="E3504" s="258" t="str">
        <f>iferror(vlookup(C3504,'Master data'!$A$1:$C$29,3,0),"--")</f>
        <v>--</v>
      </c>
      <c r="F3504" s="258" t="str">
        <f>iferror(vlookup(C3504,'Master data'!$A$1:$C$29,2,0),"--")</f>
        <v>--</v>
      </c>
    </row>
    <row r="3505" ht="21.0" customHeight="1">
      <c r="A3505" s="165"/>
      <c r="B3505" s="172"/>
      <c r="C3505" s="414"/>
      <c r="D3505" s="168"/>
      <c r="E3505" s="258" t="str">
        <f>iferror(vlookup(C3505,'Master data'!$A$1:$C$29,3,0),"--")</f>
        <v>--</v>
      </c>
      <c r="F3505" s="258" t="str">
        <f>iferror(vlookup(C3505,'Master data'!$A$1:$C$29,2,0),"--")</f>
        <v>--</v>
      </c>
    </row>
    <row r="3506" ht="21.0" customHeight="1">
      <c r="A3506" s="165"/>
      <c r="B3506" s="172"/>
      <c r="C3506" s="414"/>
      <c r="D3506" s="168"/>
      <c r="E3506" s="258" t="str">
        <f>iferror(vlookup(C3506,'Master data'!$A$1:$C$29,3,0),"--")</f>
        <v>--</v>
      </c>
      <c r="F3506" s="258" t="str">
        <f>iferror(vlookup(C3506,'Master data'!$A$1:$C$29,2,0),"--")</f>
        <v>--</v>
      </c>
    </row>
    <row r="3507" ht="21.0" customHeight="1">
      <c r="A3507" s="165"/>
      <c r="B3507" s="172"/>
      <c r="C3507" s="414"/>
      <c r="D3507" s="168"/>
      <c r="E3507" s="258" t="str">
        <f>iferror(vlookup(C3507,'Master data'!$A$1:$C$29,3,0),"--")</f>
        <v>--</v>
      </c>
      <c r="F3507" s="258" t="str">
        <f>iferror(vlookup(C3507,'Master data'!$A$1:$C$29,2,0),"--")</f>
        <v>--</v>
      </c>
    </row>
    <row r="3508" ht="21.0" customHeight="1">
      <c r="A3508" s="165"/>
      <c r="B3508" s="172"/>
      <c r="C3508" s="414"/>
      <c r="D3508" s="168"/>
      <c r="E3508" s="258" t="str">
        <f>iferror(vlookup(C3508,'Master data'!$A$1:$C$29,3,0),"--")</f>
        <v>--</v>
      </c>
      <c r="F3508" s="258" t="str">
        <f>iferror(vlookup(C3508,'Master data'!$A$1:$C$29,2,0),"--")</f>
        <v>--</v>
      </c>
    </row>
    <row r="3509" ht="21.0" customHeight="1">
      <c r="A3509" s="165"/>
      <c r="B3509" s="172"/>
      <c r="C3509" s="414"/>
      <c r="D3509" s="168"/>
      <c r="E3509" s="258" t="str">
        <f>iferror(vlookup(C3509,'Master data'!$A$1:$C$29,3,0),"--")</f>
        <v>--</v>
      </c>
      <c r="F3509" s="258" t="str">
        <f>iferror(vlookup(C3509,'Master data'!$A$1:$C$29,2,0),"--")</f>
        <v>--</v>
      </c>
    </row>
    <row r="3510" ht="21.0" customHeight="1">
      <c r="A3510" s="165"/>
      <c r="B3510" s="172"/>
      <c r="C3510" s="414"/>
      <c r="D3510" s="168"/>
      <c r="E3510" s="258" t="str">
        <f>iferror(vlookup(C3510,'Master data'!$A$1:$C$29,3,0),"--")</f>
        <v>--</v>
      </c>
      <c r="F3510" s="258" t="str">
        <f>iferror(vlookup(C3510,'Master data'!$A$1:$C$29,2,0),"--")</f>
        <v>--</v>
      </c>
    </row>
    <row r="3511" ht="21.0" customHeight="1">
      <c r="A3511" s="165"/>
      <c r="B3511" s="172"/>
      <c r="C3511" s="414"/>
      <c r="D3511" s="168"/>
      <c r="E3511" s="258" t="str">
        <f>iferror(vlookup(C3511,'Master data'!$A$1:$C$29,3,0),"--")</f>
        <v>--</v>
      </c>
      <c r="F3511" s="258" t="str">
        <f>iferror(vlookup(C3511,'Master data'!$A$1:$C$29,2,0),"--")</f>
        <v>--</v>
      </c>
    </row>
    <row r="3512" ht="21.0" customHeight="1">
      <c r="A3512" s="165"/>
      <c r="B3512" s="172"/>
      <c r="C3512" s="414"/>
      <c r="D3512" s="168"/>
      <c r="E3512" s="258" t="str">
        <f>iferror(vlookup(C3512,'Master data'!$A$1:$C$29,3,0),"--")</f>
        <v>--</v>
      </c>
      <c r="F3512" s="258" t="str">
        <f>iferror(vlookup(C3512,'Master data'!$A$1:$C$29,2,0),"--")</f>
        <v>--</v>
      </c>
    </row>
    <row r="3513" ht="21.0" customHeight="1">
      <c r="A3513" s="165"/>
      <c r="B3513" s="172"/>
      <c r="C3513" s="414"/>
      <c r="D3513" s="168"/>
      <c r="E3513" s="258" t="str">
        <f>iferror(vlookup(C3513,'Master data'!$A$1:$C$29,3,0),"--")</f>
        <v>--</v>
      </c>
      <c r="F3513" s="258" t="str">
        <f>iferror(vlookup(C3513,'Master data'!$A$1:$C$29,2,0),"--")</f>
        <v>--</v>
      </c>
    </row>
    <row r="3514" ht="21.0" customHeight="1">
      <c r="A3514" s="165"/>
      <c r="B3514" s="172"/>
      <c r="C3514" s="414"/>
      <c r="D3514" s="168"/>
      <c r="E3514" s="258" t="str">
        <f>iferror(vlookup(C3514,'Master data'!$A$1:$C$29,3,0),"--")</f>
        <v>--</v>
      </c>
      <c r="F3514" s="258" t="str">
        <f>iferror(vlookup(C3514,'Master data'!$A$1:$C$29,2,0),"--")</f>
        <v>--</v>
      </c>
    </row>
    <row r="3515" ht="21.0" customHeight="1">
      <c r="A3515" s="165"/>
      <c r="B3515" s="172"/>
      <c r="C3515" s="414"/>
      <c r="D3515" s="168"/>
      <c r="E3515" s="258" t="str">
        <f>iferror(vlookup(C3515,'Master data'!$A$1:$C$29,3,0),"--")</f>
        <v>--</v>
      </c>
      <c r="F3515" s="258" t="str">
        <f>iferror(vlookup(C3515,'Master data'!$A$1:$C$29,2,0),"--")</f>
        <v>--</v>
      </c>
    </row>
    <row r="3516" ht="21.0" customHeight="1">
      <c r="A3516" s="165"/>
      <c r="B3516" s="172"/>
      <c r="C3516" s="414"/>
      <c r="D3516" s="168"/>
      <c r="E3516" s="258" t="str">
        <f>iferror(vlookup(C3516,'Master data'!$A$1:$C$29,3,0),"--")</f>
        <v>--</v>
      </c>
      <c r="F3516" s="258" t="str">
        <f>iferror(vlookup(C3516,'Master data'!$A$1:$C$29,2,0),"--")</f>
        <v>--</v>
      </c>
    </row>
    <row r="3517" ht="21.0" customHeight="1">
      <c r="A3517" s="165"/>
      <c r="B3517" s="172"/>
      <c r="C3517" s="414"/>
      <c r="D3517" s="168"/>
      <c r="E3517" s="258" t="str">
        <f>iferror(vlookup(C3517,'Master data'!$A$1:$C$29,3,0),"--")</f>
        <v>--</v>
      </c>
      <c r="F3517" s="258" t="str">
        <f>iferror(vlookup(C3517,'Master data'!$A$1:$C$29,2,0),"--")</f>
        <v>--</v>
      </c>
    </row>
    <row r="3518" ht="21.0" customHeight="1">
      <c r="A3518" s="165"/>
      <c r="B3518" s="172"/>
      <c r="C3518" s="414"/>
      <c r="D3518" s="168"/>
      <c r="E3518" s="258" t="str">
        <f>iferror(vlookup(C3518,'Master data'!$A$1:$C$29,3,0),"--")</f>
        <v>--</v>
      </c>
      <c r="F3518" s="258" t="str">
        <f>iferror(vlookup(C3518,'Master data'!$A$1:$C$29,2,0),"--")</f>
        <v>--</v>
      </c>
    </row>
    <row r="3519" ht="21.0" customHeight="1">
      <c r="A3519" s="165"/>
      <c r="B3519" s="172"/>
      <c r="C3519" s="414"/>
      <c r="D3519" s="168"/>
      <c r="E3519" s="258" t="str">
        <f>iferror(vlookup(C3519,'Master data'!$A$1:$C$29,3,0),"--")</f>
        <v>--</v>
      </c>
      <c r="F3519" s="258" t="str">
        <f>iferror(vlookup(C3519,'Master data'!$A$1:$C$29,2,0),"--")</f>
        <v>--</v>
      </c>
    </row>
    <row r="3520" ht="21.0" customHeight="1">
      <c r="A3520" s="165"/>
      <c r="B3520" s="172"/>
      <c r="C3520" s="414"/>
      <c r="D3520" s="168"/>
      <c r="E3520" s="258" t="str">
        <f>iferror(vlookup(C3520,'Master data'!$A$1:$C$29,3,0),"--")</f>
        <v>--</v>
      </c>
      <c r="F3520" s="258" t="str">
        <f>iferror(vlookup(C3520,'Master data'!$A$1:$C$29,2,0),"--")</f>
        <v>--</v>
      </c>
    </row>
    <row r="3521" ht="21.0" customHeight="1">
      <c r="A3521" s="165"/>
      <c r="B3521" s="172"/>
      <c r="C3521" s="414"/>
      <c r="D3521" s="168"/>
      <c r="E3521" s="258" t="str">
        <f>iferror(vlookup(C3521,'Master data'!$A$1:$C$29,3,0),"--")</f>
        <v>--</v>
      </c>
      <c r="F3521" s="258" t="str">
        <f>iferror(vlookup(C3521,'Master data'!$A$1:$C$29,2,0),"--")</f>
        <v>--</v>
      </c>
    </row>
    <row r="3522" ht="21.0" customHeight="1">
      <c r="A3522" s="165"/>
      <c r="B3522" s="172"/>
      <c r="C3522" s="414"/>
      <c r="D3522" s="168"/>
      <c r="E3522" s="258" t="str">
        <f>iferror(vlookup(C3522,'Master data'!$A$1:$C$29,3,0),"--")</f>
        <v>--</v>
      </c>
      <c r="F3522" s="258" t="str">
        <f>iferror(vlookup(C3522,'Master data'!$A$1:$C$29,2,0),"--")</f>
        <v>--</v>
      </c>
    </row>
    <row r="3523" ht="21.0" customHeight="1">
      <c r="A3523" s="165"/>
      <c r="B3523" s="172"/>
      <c r="C3523" s="414"/>
      <c r="D3523" s="168"/>
      <c r="E3523" s="258" t="str">
        <f>iferror(vlookup(C3523,'Master data'!$A$1:$C$29,3,0),"--")</f>
        <v>--</v>
      </c>
      <c r="F3523" s="258" t="str">
        <f>iferror(vlookup(C3523,'Master data'!$A$1:$C$29,2,0),"--")</f>
        <v>--</v>
      </c>
    </row>
    <row r="3524" ht="21.0" customHeight="1">
      <c r="A3524" s="165"/>
      <c r="B3524" s="172"/>
      <c r="C3524" s="414"/>
      <c r="D3524" s="168"/>
      <c r="E3524" s="258" t="str">
        <f>iferror(vlookup(C3524,'Master data'!$A$1:$C$29,3,0),"--")</f>
        <v>--</v>
      </c>
      <c r="F3524" s="258" t="str">
        <f>iferror(vlookup(C3524,'Master data'!$A$1:$C$29,2,0),"--")</f>
        <v>--</v>
      </c>
    </row>
    <row r="3525" ht="21.0" customHeight="1">
      <c r="A3525" s="165"/>
      <c r="B3525" s="172"/>
      <c r="C3525" s="414"/>
      <c r="D3525" s="168"/>
      <c r="E3525" s="258" t="str">
        <f>iferror(vlookup(C3525,'Master data'!$A$1:$C$29,3,0),"--")</f>
        <v>--</v>
      </c>
      <c r="F3525" s="258" t="str">
        <f>iferror(vlookup(C3525,'Master data'!$A$1:$C$29,2,0),"--")</f>
        <v>--</v>
      </c>
    </row>
    <row r="3526" ht="21.0" customHeight="1">
      <c r="A3526" s="165"/>
      <c r="B3526" s="172"/>
      <c r="C3526" s="414"/>
      <c r="D3526" s="168"/>
      <c r="E3526" s="258" t="str">
        <f>iferror(vlookup(C3526,'Master data'!$A$1:$C$29,3,0),"--")</f>
        <v>--</v>
      </c>
      <c r="F3526" s="258" t="str">
        <f>iferror(vlookup(C3526,'Master data'!$A$1:$C$29,2,0),"--")</f>
        <v>--</v>
      </c>
    </row>
    <row r="3527" ht="21.0" customHeight="1">
      <c r="A3527" s="165"/>
      <c r="B3527" s="172"/>
      <c r="C3527" s="414"/>
      <c r="D3527" s="168"/>
      <c r="E3527" s="258" t="str">
        <f>iferror(vlookup(C3527,'Master data'!$A$1:$C$29,3,0),"--")</f>
        <v>--</v>
      </c>
      <c r="F3527" s="258" t="str">
        <f>iferror(vlookup(C3527,'Master data'!$A$1:$C$29,2,0),"--")</f>
        <v>--</v>
      </c>
    </row>
    <row r="3528" ht="21.0" customHeight="1">
      <c r="A3528" s="165"/>
      <c r="B3528" s="172"/>
      <c r="C3528" s="414"/>
      <c r="D3528" s="168"/>
      <c r="E3528" s="258" t="str">
        <f>iferror(vlookup(C3528,'Master data'!$A$1:$C$29,3,0),"--")</f>
        <v>--</v>
      </c>
      <c r="F3528" s="258" t="str">
        <f>iferror(vlookup(C3528,'Master data'!$A$1:$C$29,2,0),"--")</f>
        <v>--</v>
      </c>
    </row>
    <row r="3529" ht="21.0" customHeight="1">
      <c r="A3529" s="165"/>
      <c r="B3529" s="172"/>
      <c r="C3529" s="414"/>
      <c r="D3529" s="168"/>
      <c r="E3529" s="258" t="str">
        <f>iferror(vlookup(C3529,'Master data'!$A$1:$C$29,3,0),"--")</f>
        <v>--</v>
      </c>
      <c r="F3529" s="258" t="str">
        <f>iferror(vlookup(C3529,'Master data'!$A$1:$C$29,2,0),"--")</f>
        <v>--</v>
      </c>
    </row>
    <row r="3530" ht="21.0" customHeight="1">
      <c r="A3530" s="165"/>
      <c r="B3530" s="172"/>
      <c r="C3530" s="414"/>
      <c r="D3530" s="168"/>
      <c r="E3530" s="258" t="str">
        <f>iferror(vlookup(C3530,'Master data'!$A$1:$C$29,3,0),"--")</f>
        <v>--</v>
      </c>
      <c r="F3530" s="258" t="str">
        <f>iferror(vlookup(C3530,'Master data'!$A$1:$C$29,2,0),"--")</f>
        <v>--</v>
      </c>
    </row>
    <row r="3531" ht="21.0" customHeight="1">
      <c r="A3531" s="165"/>
      <c r="B3531" s="172"/>
      <c r="C3531" s="414"/>
      <c r="D3531" s="168"/>
      <c r="E3531" s="258" t="str">
        <f>iferror(vlookup(C3531,'Master data'!$A$1:$C$29,3,0),"--")</f>
        <v>--</v>
      </c>
      <c r="F3531" s="258" t="str">
        <f>iferror(vlookup(C3531,'Master data'!$A$1:$C$29,2,0),"--")</f>
        <v>--</v>
      </c>
    </row>
    <row r="3532" ht="21.0" customHeight="1">
      <c r="A3532" s="165"/>
      <c r="B3532" s="172"/>
      <c r="C3532" s="414"/>
      <c r="D3532" s="168"/>
      <c r="E3532" s="258" t="str">
        <f>iferror(vlookup(C3532,'Master data'!$A$1:$C$29,3,0),"--")</f>
        <v>--</v>
      </c>
      <c r="F3532" s="258" t="str">
        <f>iferror(vlookup(C3532,'Master data'!$A$1:$C$29,2,0),"--")</f>
        <v>--</v>
      </c>
    </row>
    <row r="3533" ht="21.0" customHeight="1">
      <c r="A3533" s="165"/>
      <c r="B3533" s="172"/>
      <c r="C3533" s="414"/>
      <c r="D3533" s="168"/>
      <c r="E3533" s="258" t="str">
        <f>iferror(vlookup(C3533,'Master data'!$A$1:$C$29,3,0),"--")</f>
        <v>--</v>
      </c>
      <c r="F3533" s="258" t="str">
        <f>iferror(vlookup(C3533,'Master data'!$A$1:$C$29,2,0),"--")</f>
        <v>--</v>
      </c>
    </row>
    <row r="3534" ht="21.0" customHeight="1">
      <c r="A3534" s="165"/>
      <c r="B3534" s="172"/>
      <c r="C3534" s="414"/>
      <c r="D3534" s="168"/>
      <c r="E3534" s="258" t="str">
        <f>iferror(vlookup(C3534,'Master data'!$A$1:$C$29,3,0),"--")</f>
        <v>--</v>
      </c>
      <c r="F3534" s="258" t="str">
        <f>iferror(vlookup(C3534,'Master data'!$A$1:$C$29,2,0),"--")</f>
        <v>--</v>
      </c>
    </row>
    <row r="3535" ht="21.0" customHeight="1">
      <c r="A3535" s="165"/>
      <c r="B3535" s="172"/>
      <c r="C3535" s="414"/>
      <c r="D3535" s="168"/>
      <c r="E3535" s="258" t="str">
        <f>iferror(vlookup(C3535,'Master data'!$A$1:$C$29,3,0),"--")</f>
        <v>--</v>
      </c>
      <c r="F3535" s="258" t="str">
        <f>iferror(vlookup(C3535,'Master data'!$A$1:$C$29,2,0),"--")</f>
        <v>--</v>
      </c>
    </row>
    <row r="3536" ht="21.0" customHeight="1">
      <c r="A3536" s="165"/>
      <c r="B3536" s="172"/>
      <c r="C3536" s="414"/>
      <c r="D3536" s="168"/>
      <c r="E3536" s="258" t="str">
        <f>iferror(vlookup(C3536,'Master data'!$A$1:$C$29,3,0),"--")</f>
        <v>--</v>
      </c>
      <c r="F3536" s="258" t="str">
        <f>iferror(vlookup(C3536,'Master data'!$A$1:$C$29,2,0),"--")</f>
        <v>--</v>
      </c>
    </row>
    <row r="3537" ht="21.0" customHeight="1">
      <c r="A3537" s="165"/>
      <c r="B3537" s="172"/>
      <c r="C3537" s="414"/>
      <c r="D3537" s="168"/>
      <c r="E3537" s="258" t="str">
        <f>iferror(vlookup(C3537,'Master data'!$A$1:$C$29,3,0),"--")</f>
        <v>--</v>
      </c>
      <c r="F3537" s="258" t="str">
        <f>iferror(vlookup(C3537,'Master data'!$A$1:$C$29,2,0),"--")</f>
        <v>--</v>
      </c>
    </row>
    <row r="3538" ht="21.0" customHeight="1">
      <c r="A3538" s="165"/>
      <c r="B3538" s="172"/>
      <c r="C3538" s="414"/>
      <c r="D3538" s="168"/>
      <c r="E3538" s="258" t="str">
        <f>iferror(vlookup(C3538,'Master data'!$A$1:$C$29,3,0),"--")</f>
        <v>--</v>
      </c>
      <c r="F3538" s="258" t="str">
        <f>iferror(vlookup(C3538,'Master data'!$A$1:$C$29,2,0),"--")</f>
        <v>--</v>
      </c>
    </row>
    <row r="3539" ht="21.0" customHeight="1">
      <c r="A3539" s="165"/>
      <c r="B3539" s="172"/>
      <c r="C3539" s="414"/>
      <c r="D3539" s="168"/>
      <c r="E3539" s="258" t="str">
        <f>iferror(vlookup(C3539,'Master data'!$A$1:$C$29,3,0),"--")</f>
        <v>--</v>
      </c>
      <c r="F3539" s="258" t="str">
        <f>iferror(vlookup(C3539,'Master data'!$A$1:$C$29,2,0),"--")</f>
        <v>--</v>
      </c>
    </row>
    <row r="3540" ht="21.0" customHeight="1">
      <c r="A3540" s="165"/>
      <c r="B3540" s="172"/>
      <c r="C3540" s="414"/>
      <c r="D3540" s="168"/>
      <c r="E3540" s="258" t="str">
        <f>iferror(vlookup(C3540,'Master data'!$A$1:$C$29,3,0),"--")</f>
        <v>--</v>
      </c>
      <c r="F3540" s="258" t="str">
        <f>iferror(vlookup(C3540,'Master data'!$A$1:$C$29,2,0),"--")</f>
        <v>--</v>
      </c>
    </row>
    <row r="3541" ht="21.0" customHeight="1">
      <c r="A3541" s="165"/>
      <c r="B3541" s="172"/>
      <c r="C3541" s="414"/>
      <c r="D3541" s="168"/>
      <c r="E3541" s="258" t="str">
        <f>iferror(vlookup(C3541,'Master data'!$A$1:$C$29,3,0),"--")</f>
        <v>--</v>
      </c>
      <c r="F3541" s="258" t="str">
        <f>iferror(vlookup(C3541,'Master data'!$A$1:$C$29,2,0),"--")</f>
        <v>--</v>
      </c>
    </row>
    <row r="3542" ht="21.0" customHeight="1">
      <c r="A3542" s="165"/>
      <c r="B3542" s="172"/>
      <c r="C3542" s="414"/>
      <c r="D3542" s="168"/>
      <c r="E3542" s="258" t="str">
        <f>iferror(vlookup(C3542,'Master data'!$A$1:$C$29,3,0),"--")</f>
        <v>--</v>
      </c>
      <c r="F3542" s="258" t="str">
        <f>iferror(vlookup(C3542,'Master data'!$A$1:$C$29,2,0),"--")</f>
        <v>--</v>
      </c>
    </row>
    <row r="3543" ht="21.0" customHeight="1">
      <c r="A3543" s="165"/>
      <c r="B3543" s="172"/>
      <c r="C3543" s="414"/>
      <c r="D3543" s="168"/>
      <c r="E3543" s="258" t="str">
        <f>iferror(vlookup(C3543,'Master data'!$A$1:$C$29,3,0),"--")</f>
        <v>--</v>
      </c>
      <c r="F3543" s="258" t="str">
        <f>iferror(vlookup(C3543,'Master data'!$A$1:$C$29,2,0),"--")</f>
        <v>--</v>
      </c>
    </row>
    <row r="3544" ht="21.0" customHeight="1">
      <c r="A3544" s="165"/>
      <c r="B3544" s="172"/>
      <c r="C3544" s="414"/>
      <c r="D3544" s="168"/>
      <c r="E3544" s="258" t="str">
        <f>iferror(vlookup(C3544,'Master data'!$A$1:$C$29,3,0),"--")</f>
        <v>--</v>
      </c>
      <c r="F3544" s="258" t="str">
        <f>iferror(vlookup(C3544,'Master data'!$A$1:$C$29,2,0),"--")</f>
        <v>--</v>
      </c>
    </row>
    <row r="3545" ht="21.0" customHeight="1">
      <c r="A3545" s="165"/>
      <c r="B3545" s="172"/>
      <c r="C3545" s="414"/>
      <c r="D3545" s="168"/>
      <c r="E3545" s="258" t="str">
        <f>iferror(vlookup(C3545,'Master data'!$A$1:$C$29,3,0),"--")</f>
        <v>--</v>
      </c>
      <c r="F3545" s="258" t="str">
        <f>iferror(vlookup(C3545,'Master data'!$A$1:$C$29,2,0),"--")</f>
        <v>--</v>
      </c>
    </row>
    <row r="3546" ht="21.0" customHeight="1">
      <c r="A3546" s="165"/>
      <c r="B3546" s="172"/>
      <c r="C3546" s="414"/>
      <c r="D3546" s="168"/>
      <c r="E3546" s="258" t="str">
        <f>iferror(vlookup(C3546,'Master data'!$A$1:$C$29,3,0),"--")</f>
        <v>--</v>
      </c>
      <c r="F3546" s="258" t="str">
        <f>iferror(vlookup(C3546,'Master data'!$A$1:$C$29,2,0),"--")</f>
        <v>--</v>
      </c>
    </row>
    <row r="3547" ht="21.0" customHeight="1">
      <c r="A3547" s="165"/>
      <c r="B3547" s="172"/>
      <c r="C3547" s="414"/>
      <c r="D3547" s="168"/>
      <c r="E3547" s="258" t="str">
        <f>iferror(vlookup(C3547,'Master data'!$A$1:$C$29,3,0),"--")</f>
        <v>--</v>
      </c>
      <c r="F3547" s="258" t="str">
        <f>iferror(vlookup(C3547,'Master data'!$A$1:$C$29,2,0),"--")</f>
        <v>--</v>
      </c>
    </row>
    <row r="3548" ht="21.0" customHeight="1">
      <c r="A3548" s="165"/>
      <c r="B3548" s="172"/>
      <c r="C3548" s="414"/>
      <c r="D3548" s="168"/>
      <c r="E3548" s="258" t="str">
        <f>iferror(vlookup(C3548,'Master data'!$A$1:$C$29,3,0),"--")</f>
        <v>--</v>
      </c>
      <c r="F3548" s="258" t="str">
        <f>iferror(vlookup(C3548,'Master data'!$A$1:$C$29,2,0),"--")</f>
        <v>--</v>
      </c>
    </row>
    <row r="3549" ht="21.0" customHeight="1">
      <c r="A3549" s="165"/>
      <c r="B3549" s="172"/>
      <c r="C3549" s="414"/>
      <c r="D3549" s="168"/>
      <c r="E3549" s="258" t="str">
        <f>iferror(vlookup(C3549,'Master data'!$A$1:$C$29,3,0),"--")</f>
        <v>--</v>
      </c>
      <c r="F3549" s="258" t="str">
        <f>iferror(vlookup(C3549,'Master data'!$A$1:$C$29,2,0),"--")</f>
        <v>--</v>
      </c>
    </row>
    <row r="3550" ht="21.0" customHeight="1">
      <c r="A3550" s="165"/>
      <c r="B3550" s="172"/>
      <c r="C3550" s="414"/>
      <c r="D3550" s="168"/>
      <c r="E3550" s="258" t="str">
        <f>iferror(vlookup(C3550,'Master data'!$A$1:$C$29,3,0),"--")</f>
        <v>--</v>
      </c>
      <c r="F3550" s="258" t="str">
        <f>iferror(vlookup(C3550,'Master data'!$A$1:$C$29,2,0),"--")</f>
        <v>--</v>
      </c>
    </row>
    <row r="3551" ht="21.0" customHeight="1">
      <c r="A3551" s="165"/>
      <c r="B3551" s="172"/>
      <c r="C3551" s="414"/>
      <c r="D3551" s="168"/>
      <c r="E3551" s="258" t="str">
        <f>iferror(vlookup(C3551,'Master data'!$A$1:$C$29,3,0),"--")</f>
        <v>--</v>
      </c>
      <c r="F3551" s="258" t="str">
        <f>iferror(vlookup(C3551,'Master data'!$A$1:$C$29,2,0),"--")</f>
        <v>--</v>
      </c>
    </row>
    <row r="3552" ht="21.0" customHeight="1">
      <c r="A3552" s="165"/>
      <c r="B3552" s="172"/>
      <c r="C3552" s="414"/>
      <c r="D3552" s="168"/>
      <c r="E3552" s="258" t="str">
        <f>iferror(vlookup(C3552,'Master data'!$A$1:$C$29,3,0),"--")</f>
        <v>--</v>
      </c>
      <c r="F3552" s="258" t="str">
        <f>iferror(vlookup(C3552,'Master data'!$A$1:$C$29,2,0),"--")</f>
        <v>--</v>
      </c>
    </row>
    <row r="3553" ht="21.0" customHeight="1">
      <c r="A3553" s="165"/>
      <c r="B3553" s="172"/>
      <c r="C3553" s="414"/>
      <c r="D3553" s="168"/>
      <c r="E3553" s="258" t="str">
        <f>iferror(vlookup(C3553,'Master data'!$A$1:$C$29,3,0),"--")</f>
        <v>--</v>
      </c>
      <c r="F3553" s="258" t="str">
        <f>iferror(vlookup(C3553,'Master data'!$A$1:$C$29,2,0),"--")</f>
        <v>--</v>
      </c>
    </row>
    <row r="3554" ht="21.0" customHeight="1">
      <c r="A3554" s="165"/>
      <c r="B3554" s="172"/>
      <c r="C3554" s="414"/>
      <c r="D3554" s="168"/>
      <c r="E3554" s="258" t="str">
        <f>iferror(vlookup(C3554,'Master data'!$A$1:$C$29,3,0),"--")</f>
        <v>--</v>
      </c>
      <c r="F3554" s="258" t="str">
        <f>iferror(vlookup(C3554,'Master data'!$A$1:$C$29,2,0),"--")</f>
        <v>--</v>
      </c>
    </row>
    <row r="3555" ht="21.0" customHeight="1">
      <c r="A3555" s="165"/>
      <c r="B3555" s="172"/>
      <c r="C3555" s="414"/>
      <c r="D3555" s="168"/>
      <c r="E3555" s="258" t="str">
        <f>iferror(vlookup(C3555,'Master data'!$A$1:$C$29,3,0),"--")</f>
        <v>--</v>
      </c>
      <c r="F3555" s="258" t="str">
        <f>iferror(vlookup(C3555,'Master data'!$A$1:$C$29,2,0),"--")</f>
        <v>--</v>
      </c>
    </row>
    <row r="3556" ht="21.0" customHeight="1">
      <c r="A3556" s="165"/>
      <c r="B3556" s="172"/>
      <c r="C3556" s="414"/>
      <c r="D3556" s="168"/>
      <c r="E3556" s="258" t="str">
        <f>iferror(vlookup(C3556,'Master data'!$A$1:$C$29,3,0),"--")</f>
        <v>--</v>
      </c>
      <c r="F3556" s="258" t="str">
        <f>iferror(vlookup(C3556,'Master data'!$A$1:$C$29,2,0),"--")</f>
        <v>--</v>
      </c>
    </row>
    <row r="3557" ht="21.0" customHeight="1">
      <c r="A3557" s="165"/>
      <c r="B3557" s="172"/>
      <c r="C3557" s="414"/>
      <c r="D3557" s="168"/>
      <c r="E3557" s="258" t="str">
        <f>iferror(vlookup(C3557,'Master data'!$A$1:$C$29,3,0),"--")</f>
        <v>--</v>
      </c>
      <c r="F3557" s="258" t="str">
        <f>iferror(vlookup(C3557,'Master data'!$A$1:$C$29,2,0),"--")</f>
        <v>--</v>
      </c>
    </row>
    <row r="3558" ht="21.0" customHeight="1">
      <c r="A3558" s="165"/>
      <c r="B3558" s="172"/>
      <c r="C3558" s="414"/>
      <c r="D3558" s="168"/>
      <c r="E3558" s="258" t="str">
        <f>iferror(vlookup(C3558,'Master data'!$A$1:$C$29,3,0),"--")</f>
        <v>--</v>
      </c>
      <c r="F3558" s="258" t="str">
        <f>iferror(vlookup(C3558,'Master data'!$A$1:$C$29,2,0),"--")</f>
        <v>--</v>
      </c>
    </row>
    <row r="3559" ht="21.0" customHeight="1">
      <c r="A3559" s="165"/>
      <c r="B3559" s="172"/>
      <c r="C3559" s="414"/>
      <c r="D3559" s="168"/>
      <c r="E3559" s="258" t="str">
        <f>iferror(vlookup(C3559,'Master data'!$A$1:$C$29,3,0),"--")</f>
        <v>--</v>
      </c>
      <c r="F3559" s="258" t="str">
        <f>iferror(vlookup(C3559,'Master data'!$A$1:$C$29,2,0),"--")</f>
        <v>--</v>
      </c>
    </row>
    <row r="3560" ht="21.0" customHeight="1">
      <c r="A3560" s="165"/>
      <c r="B3560" s="172"/>
      <c r="C3560" s="414"/>
      <c r="D3560" s="168"/>
      <c r="E3560" s="258" t="str">
        <f>iferror(vlookup(C3560,'Master data'!$A$1:$C$29,3,0),"--")</f>
        <v>--</v>
      </c>
      <c r="F3560" s="258" t="str">
        <f>iferror(vlookup(C3560,'Master data'!$A$1:$C$29,2,0),"--")</f>
        <v>--</v>
      </c>
    </row>
    <row r="3561" ht="21.0" customHeight="1">
      <c r="A3561" s="165"/>
      <c r="B3561" s="172"/>
      <c r="C3561" s="414"/>
      <c r="D3561" s="168"/>
      <c r="E3561" s="258" t="str">
        <f>iferror(vlookup(C3561,'Master data'!$A$1:$C$29,3,0),"--")</f>
        <v>--</v>
      </c>
      <c r="F3561" s="258" t="str">
        <f>iferror(vlookup(C3561,'Master data'!$A$1:$C$29,2,0),"--")</f>
        <v>--</v>
      </c>
    </row>
    <row r="3562" ht="21.0" customHeight="1">
      <c r="A3562" s="165"/>
      <c r="B3562" s="172"/>
      <c r="C3562" s="414"/>
      <c r="D3562" s="168"/>
      <c r="E3562" s="258" t="str">
        <f>iferror(vlookup(C3562,'Master data'!$A$1:$C$29,3,0),"--")</f>
        <v>--</v>
      </c>
      <c r="F3562" s="258" t="str">
        <f>iferror(vlookup(C3562,'Master data'!$A$1:$C$29,2,0),"--")</f>
        <v>--</v>
      </c>
    </row>
    <row r="3563" ht="21.0" customHeight="1">
      <c r="A3563" s="165"/>
      <c r="B3563" s="172"/>
      <c r="C3563" s="414"/>
      <c r="D3563" s="168"/>
      <c r="E3563" s="258" t="str">
        <f>iferror(vlookup(C3563,'Master data'!$A$1:$C$29,3,0),"--")</f>
        <v>--</v>
      </c>
      <c r="F3563" s="258" t="str">
        <f>iferror(vlookup(C3563,'Master data'!$A$1:$C$29,2,0),"--")</f>
        <v>--</v>
      </c>
    </row>
    <row r="3564" ht="21.0" customHeight="1">
      <c r="A3564" s="165"/>
      <c r="B3564" s="172"/>
      <c r="C3564" s="414"/>
      <c r="D3564" s="168"/>
      <c r="E3564" s="258" t="str">
        <f>iferror(vlookup(C3564,'Master data'!$A$1:$C$29,3,0),"--")</f>
        <v>--</v>
      </c>
      <c r="F3564" s="258" t="str">
        <f>iferror(vlookup(C3564,'Master data'!$A$1:$C$29,2,0),"--")</f>
        <v>--</v>
      </c>
    </row>
    <row r="3565" ht="21.0" customHeight="1">
      <c r="A3565" s="165"/>
      <c r="B3565" s="172"/>
      <c r="C3565" s="414"/>
      <c r="D3565" s="168"/>
      <c r="E3565" s="258" t="str">
        <f>iferror(vlookup(C3565,'Master data'!$A$1:$C$29,3,0),"--")</f>
        <v>--</v>
      </c>
      <c r="F3565" s="258" t="str">
        <f>iferror(vlookup(C3565,'Master data'!$A$1:$C$29,2,0),"--")</f>
        <v>--</v>
      </c>
    </row>
    <row r="3566" ht="21.0" customHeight="1">
      <c r="A3566" s="165"/>
      <c r="B3566" s="172"/>
      <c r="C3566" s="414"/>
      <c r="D3566" s="168"/>
      <c r="E3566" s="258" t="str">
        <f>iferror(vlookup(C3566,'Master data'!$A$1:$C$29,3,0),"--")</f>
        <v>--</v>
      </c>
      <c r="F3566" s="258" t="str">
        <f>iferror(vlookup(C3566,'Master data'!$A$1:$C$29,2,0),"--")</f>
        <v>--</v>
      </c>
    </row>
    <row r="3567" ht="21.0" customHeight="1">
      <c r="A3567" s="165"/>
      <c r="B3567" s="172"/>
      <c r="C3567" s="414"/>
      <c r="D3567" s="168"/>
      <c r="E3567" s="258" t="str">
        <f>iferror(vlookup(C3567,'Master data'!$A$1:$C$29,3,0),"--")</f>
        <v>--</v>
      </c>
      <c r="F3567" s="258" t="str">
        <f>iferror(vlookup(C3567,'Master data'!$A$1:$C$29,2,0),"--")</f>
        <v>--</v>
      </c>
    </row>
    <row r="3568" ht="21.0" customHeight="1">
      <c r="A3568" s="165"/>
      <c r="B3568" s="172"/>
      <c r="C3568" s="414"/>
      <c r="D3568" s="168"/>
      <c r="E3568" s="258" t="str">
        <f>iferror(vlookup(C3568,'Master data'!$A$1:$C$29,3,0),"--")</f>
        <v>--</v>
      </c>
      <c r="F3568" s="258" t="str">
        <f>iferror(vlookup(C3568,'Master data'!$A$1:$C$29,2,0),"--")</f>
        <v>--</v>
      </c>
    </row>
    <row r="3569" ht="21.0" customHeight="1">
      <c r="A3569" s="165"/>
      <c r="B3569" s="172"/>
      <c r="C3569" s="414"/>
      <c r="D3569" s="168"/>
      <c r="E3569" s="258" t="str">
        <f>iferror(vlookup(C3569,'Master data'!$A$1:$C$29,3,0),"--")</f>
        <v>--</v>
      </c>
      <c r="F3569" s="258" t="str">
        <f>iferror(vlookup(C3569,'Master data'!$A$1:$C$29,2,0),"--")</f>
        <v>--</v>
      </c>
    </row>
    <row r="3570" ht="21.0" customHeight="1">
      <c r="A3570" s="165"/>
      <c r="B3570" s="172"/>
      <c r="C3570" s="414"/>
      <c r="D3570" s="168"/>
      <c r="E3570" s="258" t="str">
        <f>iferror(vlookup(C3570,'Master data'!$A$1:$C$29,3,0),"--")</f>
        <v>--</v>
      </c>
      <c r="F3570" s="258" t="str">
        <f>iferror(vlookup(C3570,'Master data'!$A$1:$C$29,2,0),"--")</f>
        <v>--</v>
      </c>
    </row>
    <row r="3571" ht="21.0" customHeight="1">
      <c r="A3571" s="165"/>
      <c r="B3571" s="172"/>
      <c r="C3571" s="414"/>
      <c r="D3571" s="168"/>
      <c r="E3571" s="258" t="str">
        <f>iferror(vlookup(C3571,'Master data'!$A$1:$C$29,3,0),"--")</f>
        <v>--</v>
      </c>
      <c r="F3571" s="258" t="str">
        <f>iferror(vlookup(C3571,'Master data'!$A$1:$C$29,2,0),"--")</f>
        <v>--</v>
      </c>
    </row>
    <row r="3572" ht="21.0" customHeight="1">
      <c r="A3572" s="165"/>
      <c r="B3572" s="172"/>
      <c r="C3572" s="414"/>
      <c r="D3572" s="168"/>
      <c r="E3572" s="258" t="str">
        <f>iferror(vlookup(C3572,'Master data'!$A$1:$C$29,3,0),"--")</f>
        <v>--</v>
      </c>
      <c r="F3572" s="258" t="str">
        <f>iferror(vlookup(C3572,'Master data'!$A$1:$C$29,2,0),"--")</f>
        <v>--</v>
      </c>
    </row>
    <row r="3573" ht="21.0" customHeight="1">
      <c r="A3573" s="165"/>
      <c r="B3573" s="172"/>
      <c r="C3573" s="414"/>
      <c r="D3573" s="168"/>
      <c r="E3573" s="258" t="str">
        <f>iferror(vlookup(C3573,'Master data'!$A$1:$C$29,3,0),"--")</f>
        <v>--</v>
      </c>
      <c r="F3573" s="258" t="str">
        <f>iferror(vlookup(C3573,'Master data'!$A$1:$C$29,2,0),"--")</f>
        <v>--</v>
      </c>
    </row>
    <row r="3574" ht="21.0" customHeight="1">
      <c r="A3574" s="165"/>
      <c r="B3574" s="172"/>
      <c r="C3574" s="414"/>
      <c r="D3574" s="168"/>
      <c r="E3574" s="258" t="str">
        <f>iferror(vlookup(C3574,'Master data'!$A$1:$C$29,3,0),"--")</f>
        <v>--</v>
      </c>
      <c r="F3574" s="258" t="str">
        <f>iferror(vlookup(C3574,'Master data'!$A$1:$C$29,2,0),"--")</f>
        <v>--</v>
      </c>
    </row>
    <row r="3575" ht="21.0" customHeight="1">
      <c r="A3575" s="165"/>
      <c r="B3575" s="172"/>
      <c r="C3575" s="414"/>
      <c r="D3575" s="168"/>
      <c r="E3575" s="258" t="str">
        <f>iferror(vlookup(C3575,'Master data'!$A$1:$C$29,3,0),"--")</f>
        <v>--</v>
      </c>
      <c r="F3575" s="258" t="str">
        <f>iferror(vlookup(C3575,'Master data'!$A$1:$C$29,2,0),"--")</f>
        <v>--</v>
      </c>
    </row>
    <row r="3576" ht="21.0" customHeight="1">
      <c r="A3576" s="165"/>
      <c r="B3576" s="172"/>
      <c r="C3576" s="414"/>
      <c r="D3576" s="168"/>
      <c r="E3576" s="258" t="str">
        <f>iferror(vlookup(C3576,'Master data'!$A$1:$C$29,3,0),"--")</f>
        <v>--</v>
      </c>
      <c r="F3576" s="258" t="str">
        <f>iferror(vlookup(C3576,'Master data'!$A$1:$C$29,2,0),"--")</f>
        <v>--</v>
      </c>
    </row>
    <row r="3577" ht="21.0" customHeight="1">
      <c r="A3577" s="165"/>
      <c r="B3577" s="172"/>
      <c r="C3577" s="414"/>
      <c r="D3577" s="168"/>
      <c r="E3577" s="258" t="str">
        <f>iferror(vlookup(C3577,'Master data'!$A$1:$C$29,3,0),"--")</f>
        <v>--</v>
      </c>
      <c r="F3577" s="258" t="str">
        <f>iferror(vlookup(C3577,'Master data'!$A$1:$C$29,2,0),"--")</f>
        <v>--</v>
      </c>
    </row>
    <row r="3578" ht="21.0" customHeight="1">
      <c r="A3578" s="165"/>
      <c r="B3578" s="172"/>
      <c r="C3578" s="414"/>
      <c r="D3578" s="168"/>
      <c r="E3578" s="258" t="str">
        <f>iferror(vlookup(C3578,'Master data'!$A$1:$C$29,3,0),"--")</f>
        <v>--</v>
      </c>
      <c r="F3578" s="258" t="str">
        <f>iferror(vlookup(C3578,'Master data'!$A$1:$C$29,2,0),"--")</f>
        <v>--</v>
      </c>
    </row>
    <row r="3579" ht="21.0" customHeight="1">
      <c r="A3579" s="165"/>
      <c r="B3579" s="172"/>
      <c r="C3579" s="414"/>
      <c r="D3579" s="168"/>
      <c r="E3579" s="258" t="str">
        <f>iferror(vlookup(C3579,'Master data'!$A$1:$C$29,3,0),"--")</f>
        <v>--</v>
      </c>
      <c r="F3579" s="258" t="str">
        <f>iferror(vlookup(C3579,'Master data'!$A$1:$C$29,2,0),"--")</f>
        <v>--</v>
      </c>
    </row>
    <row r="3580" ht="21.0" customHeight="1">
      <c r="A3580" s="165"/>
      <c r="B3580" s="172"/>
      <c r="C3580" s="414"/>
      <c r="D3580" s="168"/>
      <c r="E3580" s="258" t="str">
        <f>iferror(vlookup(C3580,'Master data'!$A$1:$C$29,3,0),"--")</f>
        <v>--</v>
      </c>
      <c r="F3580" s="258" t="str">
        <f>iferror(vlookup(C3580,'Master data'!$A$1:$C$29,2,0),"--")</f>
        <v>--</v>
      </c>
    </row>
    <row r="3581" ht="21.0" customHeight="1">
      <c r="A3581" s="165"/>
      <c r="B3581" s="172"/>
      <c r="C3581" s="414"/>
      <c r="D3581" s="168"/>
      <c r="E3581" s="258" t="str">
        <f>iferror(vlookup(C3581,'Master data'!$A$1:$C$29,3,0),"--")</f>
        <v>--</v>
      </c>
      <c r="F3581" s="258" t="str">
        <f>iferror(vlookup(C3581,'Master data'!$A$1:$C$29,2,0),"--")</f>
        <v>--</v>
      </c>
    </row>
    <row r="3582" ht="21.0" customHeight="1">
      <c r="A3582" s="165"/>
      <c r="B3582" s="172"/>
      <c r="C3582" s="414"/>
      <c r="D3582" s="168"/>
      <c r="E3582" s="258" t="str">
        <f>iferror(vlookup(C3582,'Master data'!$A$1:$C$29,3,0),"--")</f>
        <v>--</v>
      </c>
      <c r="F3582" s="258" t="str">
        <f>iferror(vlookup(C3582,'Master data'!$A$1:$C$29,2,0),"--")</f>
        <v>--</v>
      </c>
    </row>
    <row r="3583" ht="21.0" customHeight="1">
      <c r="A3583" s="165"/>
      <c r="B3583" s="172"/>
      <c r="C3583" s="414"/>
      <c r="D3583" s="168"/>
      <c r="E3583" s="258" t="str">
        <f>iferror(vlookup(C3583,'Master data'!$A$1:$C$29,3,0),"--")</f>
        <v>--</v>
      </c>
      <c r="F3583" s="258" t="str">
        <f>iferror(vlookup(C3583,'Master data'!$A$1:$C$29,2,0),"--")</f>
        <v>--</v>
      </c>
    </row>
    <row r="3584" ht="21.0" customHeight="1">
      <c r="A3584" s="165"/>
      <c r="B3584" s="172"/>
      <c r="C3584" s="414"/>
      <c r="D3584" s="168"/>
      <c r="E3584" s="258" t="str">
        <f>iferror(vlookup(C3584,'Master data'!$A$1:$C$29,3,0),"--")</f>
        <v>--</v>
      </c>
      <c r="F3584" s="258" t="str">
        <f>iferror(vlookup(C3584,'Master data'!$A$1:$C$29,2,0),"--")</f>
        <v>--</v>
      </c>
    </row>
    <row r="3585" ht="21.0" customHeight="1">
      <c r="A3585" s="165"/>
      <c r="B3585" s="172"/>
      <c r="C3585" s="414"/>
      <c r="D3585" s="168"/>
      <c r="E3585" s="258" t="str">
        <f>iferror(vlookup(C3585,'Master data'!$A$1:$C$29,3,0),"--")</f>
        <v>--</v>
      </c>
      <c r="F3585" s="258" t="str">
        <f>iferror(vlookup(C3585,'Master data'!$A$1:$C$29,2,0),"--")</f>
        <v>--</v>
      </c>
    </row>
    <row r="3586" ht="21.0" customHeight="1">
      <c r="A3586" s="165"/>
      <c r="B3586" s="172"/>
      <c r="C3586" s="414"/>
      <c r="D3586" s="168"/>
      <c r="E3586" s="258" t="str">
        <f>iferror(vlookup(C3586,'Master data'!$A$1:$C$29,3,0),"--")</f>
        <v>--</v>
      </c>
      <c r="F3586" s="258" t="str">
        <f>iferror(vlookup(C3586,'Master data'!$A$1:$C$29,2,0),"--")</f>
        <v>--</v>
      </c>
    </row>
    <row r="3587" ht="21.0" customHeight="1">
      <c r="A3587" s="165"/>
      <c r="B3587" s="172"/>
      <c r="C3587" s="414"/>
      <c r="D3587" s="168"/>
      <c r="E3587" s="258" t="str">
        <f>iferror(vlookup(C3587,'Master data'!$A$1:$C$29,3,0),"--")</f>
        <v>--</v>
      </c>
      <c r="F3587" s="258" t="str">
        <f>iferror(vlookup(C3587,'Master data'!$A$1:$C$29,2,0),"--")</f>
        <v>--</v>
      </c>
    </row>
    <row r="3588" ht="21.0" customHeight="1">
      <c r="A3588" s="165"/>
      <c r="B3588" s="172"/>
      <c r="C3588" s="414"/>
      <c r="D3588" s="168"/>
      <c r="E3588" s="258" t="str">
        <f>iferror(vlookup(C3588,'Master data'!$A$1:$C$29,3,0),"--")</f>
        <v>--</v>
      </c>
      <c r="F3588" s="258" t="str">
        <f>iferror(vlookup(C3588,'Master data'!$A$1:$C$29,2,0),"--")</f>
        <v>--</v>
      </c>
    </row>
    <row r="3589" ht="21.0" customHeight="1">
      <c r="A3589" s="165"/>
      <c r="B3589" s="172"/>
      <c r="C3589" s="414"/>
      <c r="D3589" s="168"/>
      <c r="E3589" s="258" t="str">
        <f>iferror(vlookup(C3589,'Master data'!$A$1:$C$29,3,0),"--")</f>
        <v>--</v>
      </c>
      <c r="F3589" s="258" t="str">
        <f>iferror(vlookup(C3589,'Master data'!$A$1:$C$29,2,0),"--")</f>
        <v>--</v>
      </c>
    </row>
    <row r="3590" ht="21.0" customHeight="1">
      <c r="A3590" s="165"/>
      <c r="B3590" s="172"/>
      <c r="C3590" s="414"/>
      <c r="D3590" s="168"/>
      <c r="E3590" s="258" t="str">
        <f>iferror(vlookup(C3590,'Master data'!$A$1:$C$29,3,0),"--")</f>
        <v>--</v>
      </c>
      <c r="F3590" s="258" t="str">
        <f>iferror(vlookup(C3590,'Master data'!$A$1:$C$29,2,0),"--")</f>
        <v>--</v>
      </c>
    </row>
    <row r="3591" ht="21.0" customHeight="1">
      <c r="A3591" s="165"/>
      <c r="B3591" s="172"/>
      <c r="C3591" s="414"/>
      <c r="D3591" s="168"/>
      <c r="E3591" s="258" t="str">
        <f>iferror(vlookup(C3591,'Master data'!$A$1:$C$29,3,0),"--")</f>
        <v>--</v>
      </c>
      <c r="F3591" s="258" t="str">
        <f>iferror(vlookup(C3591,'Master data'!$A$1:$C$29,2,0),"--")</f>
        <v>--</v>
      </c>
    </row>
    <row r="3592" ht="21.0" customHeight="1">
      <c r="A3592" s="165"/>
      <c r="B3592" s="172"/>
      <c r="C3592" s="414"/>
      <c r="D3592" s="168"/>
      <c r="E3592" s="258" t="str">
        <f>iferror(vlookup(C3592,'Master data'!$A$1:$C$29,3,0),"--")</f>
        <v>--</v>
      </c>
      <c r="F3592" s="258" t="str">
        <f>iferror(vlookup(C3592,'Master data'!$A$1:$C$29,2,0),"--")</f>
        <v>--</v>
      </c>
    </row>
    <row r="3593" ht="21.0" customHeight="1">
      <c r="A3593" s="165"/>
      <c r="B3593" s="172"/>
      <c r="C3593" s="414"/>
      <c r="D3593" s="168"/>
      <c r="E3593" s="258" t="str">
        <f>iferror(vlookup(C3593,'Master data'!$A$1:$C$29,3,0),"--")</f>
        <v>--</v>
      </c>
      <c r="F3593" s="258" t="str">
        <f>iferror(vlookup(C3593,'Master data'!$A$1:$C$29,2,0),"--")</f>
        <v>--</v>
      </c>
    </row>
    <row r="3594" ht="21.0" customHeight="1">
      <c r="A3594" s="165"/>
      <c r="B3594" s="172"/>
      <c r="C3594" s="414"/>
      <c r="D3594" s="168"/>
      <c r="E3594" s="258" t="str">
        <f>iferror(vlookup(C3594,'Master data'!$A$1:$C$29,3,0),"--")</f>
        <v>--</v>
      </c>
      <c r="F3594" s="258" t="str">
        <f>iferror(vlookup(C3594,'Master data'!$A$1:$C$29,2,0),"--")</f>
        <v>--</v>
      </c>
    </row>
    <row r="3595" ht="21.0" customHeight="1">
      <c r="A3595" s="165"/>
      <c r="B3595" s="172"/>
      <c r="C3595" s="414"/>
      <c r="D3595" s="168"/>
      <c r="E3595" s="258" t="str">
        <f>iferror(vlookup(C3595,'Master data'!$A$1:$C$29,3,0),"--")</f>
        <v>--</v>
      </c>
      <c r="F3595" s="258" t="str">
        <f>iferror(vlookup(C3595,'Master data'!$A$1:$C$29,2,0),"--")</f>
        <v>--</v>
      </c>
    </row>
    <row r="3596" ht="21.0" customHeight="1">
      <c r="A3596" s="165"/>
      <c r="B3596" s="172"/>
      <c r="C3596" s="414"/>
      <c r="D3596" s="168"/>
      <c r="E3596" s="258" t="str">
        <f>iferror(vlookup(C3596,'Master data'!$A$1:$C$29,3,0),"--")</f>
        <v>--</v>
      </c>
      <c r="F3596" s="258" t="str">
        <f>iferror(vlookup(C3596,'Master data'!$A$1:$C$29,2,0),"--")</f>
        <v>--</v>
      </c>
    </row>
    <row r="3597" ht="21.0" customHeight="1">
      <c r="A3597" s="165"/>
      <c r="B3597" s="172"/>
      <c r="C3597" s="414"/>
      <c r="D3597" s="168"/>
      <c r="E3597" s="258" t="str">
        <f>iferror(vlookup(C3597,'Master data'!$A$1:$C$29,3,0),"--")</f>
        <v>--</v>
      </c>
      <c r="F3597" s="258" t="str">
        <f>iferror(vlookup(C3597,'Master data'!$A$1:$C$29,2,0),"--")</f>
        <v>--</v>
      </c>
    </row>
    <row r="3598" ht="21.0" customHeight="1">
      <c r="A3598" s="165"/>
      <c r="B3598" s="172"/>
      <c r="C3598" s="414"/>
      <c r="D3598" s="168"/>
      <c r="E3598" s="258" t="str">
        <f>iferror(vlookup(C3598,'Master data'!$A$1:$C$29,3,0),"--")</f>
        <v>--</v>
      </c>
      <c r="F3598" s="258" t="str">
        <f>iferror(vlookup(C3598,'Master data'!$A$1:$C$29,2,0),"--")</f>
        <v>--</v>
      </c>
    </row>
    <row r="3599" ht="21.0" customHeight="1">
      <c r="A3599" s="165"/>
      <c r="B3599" s="172"/>
      <c r="C3599" s="414"/>
      <c r="D3599" s="168"/>
      <c r="E3599" s="258" t="str">
        <f>iferror(vlookup(C3599,'Master data'!$A$1:$C$29,3,0),"--")</f>
        <v>--</v>
      </c>
      <c r="F3599" s="258" t="str">
        <f>iferror(vlookup(C3599,'Master data'!$A$1:$C$29,2,0),"--")</f>
        <v>--</v>
      </c>
    </row>
    <row r="3600" ht="21.0" customHeight="1">
      <c r="A3600" s="165"/>
      <c r="B3600" s="172"/>
      <c r="C3600" s="414"/>
      <c r="D3600" s="168"/>
      <c r="E3600" s="258" t="str">
        <f>iferror(vlookup(C3600,'Master data'!$A$1:$C$29,3,0),"--")</f>
        <v>--</v>
      </c>
      <c r="F3600" s="258" t="str">
        <f>iferror(vlookup(C3600,'Master data'!$A$1:$C$29,2,0),"--")</f>
        <v>--</v>
      </c>
    </row>
    <row r="3601" ht="21.0" customHeight="1">
      <c r="A3601" s="165"/>
      <c r="B3601" s="172"/>
      <c r="C3601" s="414"/>
      <c r="D3601" s="168"/>
      <c r="E3601" s="258" t="str">
        <f>iferror(vlookup(C3601,'Master data'!$A$1:$C$29,3,0),"--")</f>
        <v>--</v>
      </c>
      <c r="F3601" s="258" t="str">
        <f>iferror(vlookup(C3601,'Master data'!$A$1:$C$29,2,0),"--")</f>
        <v>--</v>
      </c>
    </row>
    <row r="3602" ht="21.0" customHeight="1">
      <c r="A3602" s="165"/>
      <c r="B3602" s="172"/>
      <c r="C3602" s="414"/>
      <c r="D3602" s="168"/>
      <c r="E3602" s="258" t="str">
        <f>iferror(vlookup(C3602,'Master data'!$A$1:$C$29,3,0),"--")</f>
        <v>--</v>
      </c>
      <c r="F3602" s="258" t="str">
        <f>iferror(vlookup(C3602,'Master data'!$A$1:$C$29,2,0),"--")</f>
        <v>--</v>
      </c>
    </row>
    <row r="3603" ht="21.0" customHeight="1">
      <c r="A3603" s="165"/>
      <c r="B3603" s="172"/>
      <c r="C3603" s="414"/>
      <c r="D3603" s="168"/>
      <c r="E3603" s="258" t="str">
        <f>iferror(vlookup(C3603,'Master data'!$A$1:$C$29,3,0),"--")</f>
        <v>--</v>
      </c>
      <c r="F3603" s="258" t="str">
        <f>iferror(vlookup(C3603,'Master data'!$A$1:$C$29,2,0),"--")</f>
        <v>--</v>
      </c>
    </row>
    <row r="3604" ht="21.0" customHeight="1">
      <c r="A3604" s="165"/>
      <c r="B3604" s="172"/>
      <c r="C3604" s="414"/>
      <c r="D3604" s="168"/>
      <c r="E3604" s="258" t="str">
        <f>iferror(vlookup(C3604,'Master data'!$A$1:$C$29,3,0),"--")</f>
        <v>--</v>
      </c>
      <c r="F3604" s="258" t="str">
        <f>iferror(vlookup(C3604,'Master data'!$A$1:$C$29,2,0),"--")</f>
        <v>--</v>
      </c>
    </row>
    <row r="3605" ht="21.0" customHeight="1">
      <c r="A3605" s="165"/>
      <c r="B3605" s="172"/>
      <c r="C3605" s="414"/>
      <c r="D3605" s="168"/>
      <c r="E3605" s="258" t="str">
        <f>iferror(vlookup(C3605,'Master data'!$A$1:$C$29,3,0),"--")</f>
        <v>--</v>
      </c>
      <c r="F3605" s="258" t="str">
        <f>iferror(vlookup(C3605,'Master data'!$A$1:$C$29,2,0),"--")</f>
        <v>--</v>
      </c>
    </row>
    <row r="3606" ht="21.0" customHeight="1">
      <c r="A3606" s="165"/>
      <c r="B3606" s="172"/>
      <c r="C3606" s="414"/>
      <c r="D3606" s="168"/>
      <c r="E3606" s="258" t="str">
        <f>iferror(vlookup(C3606,'Master data'!$A$1:$C$29,3,0),"--")</f>
        <v>--</v>
      </c>
      <c r="F3606" s="258" t="str">
        <f>iferror(vlookup(C3606,'Master data'!$A$1:$C$29,2,0),"--")</f>
        <v>--</v>
      </c>
    </row>
    <row r="3607" ht="21.0" customHeight="1">
      <c r="A3607" s="165"/>
      <c r="B3607" s="172"/>
      <c r="C3607" s="414"/>
      <c r="D3607" s="168"/>
      <c r="E3607" s="258" t="str">
        <f>iferror(vlookup(C3607,'Master data'!$A$1:$C$29,3,0),"--")</f>
        <v>--</v>
      </c>
      <c r="F3607" s="258" t="str">
        <f>iferror(vlookup(C3607,'Master data'!$A$1:$C$29,2,0),"--")</f>
        <v>--</v>
      </c>
    </row>
    <row r="3608" ht="21.0" customHeight="1">
      <c r="A3608" s="165"/>
      <c r="B3608" s="172"/>
      <c r="C3608" s="414"/>
      <c r="D3608" s="168"/>
      <c r="E3608" s="258" t="str">
        <f>iferror(vlookup(C3608,'Master data'!$A$1:$C$29,3,0),"--")</f>
        <v>--</v>
      </c>
      <c r="F3608" s="258" t="str">
        <f>iferror(vlookup(C3608,'Master data'!$A$1:$C$29,2,0),"--")</f>
        <v>--</v>
      </c>
    </row>
    <row r="3609" ht="21.0" customHeight="1">
      <c r="A3609" s="165"/>
      <c r="B3609" s="172"/>
      <c r="C3609" s="414"/>
      <c r="D3609" s="168"/>
      <c r="E3609" s="258" t="str">
        <f>iferror(vlookup(C3609,'Master data'!$A$1:$C$29,3,0),"--")</f>
        <v>--</v>
      </c>
      <c r="F3609" s="258" t="str">
        <f>iferror(vlookup(C3609,'Master data'!$A$1:$C$29,2,0),"--")</f>
        <v>--</v>
      </c>
    </row>
    <row r="3610" ht="21.0" customHeight="1">
      <c r="A3610" s="165"/>
      <c r="B3610" s="172"/>
      <c r="C3610" s="414"/>
      <c r="D3610" s="168"/>
      <c r="E3610" s="258" t="str">
        <f>iferror(vlookup(C3610,'Master data'!$A$1:$C$29,3,0),"--")</f>
        <v>--</v>
      </c>
      <c r="F3610" s="258" t="str">
        <f>iferror(vlookup(C3610,'Master data'!$A$1:$C$29,2,0),"--")</f>
        <v>--</v>
      </c>
    </row>
    <row r="3611" ht="21.0" customHeight="1">
      <c r="A3611" s="165"/>
      <c r="B3611" s="172"/>
      <c r="C3611" s="414"/>
      <c r="D3611" s="168"/>
      <c r="E3611" s="258" t="str">
        <f>iferror(vlookup(C3611,'Master data'!$A$1:$C$29,3,0),"--")</f>
        <v>--</v>
      </c>
      <c r="F3611" s="258" t="str">
        <f>iferror(vlookup(C3611,'Master data'!$A$1:$C$29,2,0),"--")</f>
        <v>--</v>
      </c>
    </row>
    <row r="3612" ht="21.0" customHeight="1">
      <c r="A3612" s="165"/>
      <c r="B3612" s="172"/>
      <c r="C3612" s="414"/>
      <c r="D3612" s="168"/>
      <c r="E3612" s="258" t="str">
        <f>iferror(vlookup(C3612,'Master data'!$A$1:$C$29,3,0),"--")</f>
        <v>--</v>
      </c>
      <c r="F3612" s="258" t="str">
        <f>iferror(vlookup(C3612,'Master data'!$A$1:$C$29,2,0),"--")</f>
        <v>--</v>
      </c>
    </row>
    <row r="3613" ht="21.0" customHeight="1">
      <c r="A3613" s="165"/>
      <c r="B3613" s="172"/>
      <c r="C3613" s="414"/>
      <c r="D3613" s="168"/>
      <c r="E3613" s="258" t="str">
        <f>iferror(vlookup(C3613,'Master data'!$A$1:$C$29,3,0),"--")</f>
        <v>--</v>
      </c>
      <c r="F3613" s="258" t="str">
        <f>iferror(vlookup(C3613,'Master data'!$A$1:$C$29,2,0),"--")</f>
        <v>--</v>
      </c>
    </row>
    <row r="3614" ht="21.0" customHeight="1">
      <c r="A3614" s="165"/>
      <c r="B3614" s="172"/>
      <c r="C3614" s="414"/>
      <c r="D3614" s="168"/>
      <c r="E3614" s="258" t="str">
        <f>iferror(vlookup(C3614,'Master data'!$A$1:$C$29,3,0),"--")</f>
        <v>--</v>
      </c>
      <c r="F3614" s="258" t="str">
        <f>iferror(vlookup(C3614,'Master data'!$A$1:$C$29,2,0),"--")</f>
        <v>--</v>
      </c>
    </row>
    <row r="3615" ht="21.0" customHeight="1">
      <c r="A3615" s="165"/>
      <c r="B3615" s="172"/>
      <c r="C3615" s="414"/>
      <c r="D3615" s="168"/>
      <c r="E3615" s="258" t="str">
        <f>iferror(vlookup(C3615,'Master data'!$A$1:$C$29,3,0),"--")</f>
        <v>--</v>
      </c>
      <c r="F3615" s="258" t="str">
        <f>iferror(vlookup(C3615,'Master data'!$A$1:$C$29,2,0),"--")</f>
        <v>--</v>
      </c>
    </row>
    <row r="3616" ht="21.0" customHeight="1">
      <c r="A3616" s="165"/>
      <c r="B3616" s="172"/>
      <c r="C3616" s="414"/>
      <c r="D3616" s="168"/>
      <c r="E3616" s="258" t="str">
        <f>iferror(vlookup(C3616,'Master data'!$A$1:$C$29,3,0),"--")</f>
        <v>--</v>
      </c>
      <c r="F3616" s="258" t="str">
        <f>iferror(vlookup(C3616,'Master data'!$A$1:$C$29,2,0),"--")</f>
        <v>--</v>
      </c>
    </row>
    <row r="3617" ht="21.0" customHeight="1">
      <c r="A3617" s="165"/>
      <c r="B3617" s="172"/>
      <c r="C3617" s="414"/>
      <c r="D3617" s="168"/>
      <c r="E3617" s="258" t="str">
        <f>iferror(vlookup(C3617,'Master data'!$A$1:$C$29,3,0),"--")</f>
        <v>--</v>
      </c>
      <c r="F3617" s="258" t="str">
        <f>iferror(vlookup(C3617,'Master data'!$A$1:$C$29,2,0),"--")</f>
        <v>--</v>
      </c>
    </row>
    <row r="3618" ht="21.0" customHeight="1">
      <c r="A3618" s="165"/>
      <c r="B3618" s="172"/>
      <c r="C3618" s="414"/>
      <c r="D3618" s="168"/>
      <c r="E3618" s="258" t="str">
        <f>iferror(vlookup(C3618,'Master data'!$A$1:$C$29,3,0),"--")</f>
        <v>--</v>
      </c>
      <c r="F3618" s="258" t="str">
        <f>iferror(vlookup(C3618,'Master data'!$A$1:$C$29,2,0),"--")</f>
        <v>--</v>
      </c>
    </row>
    <row r="3619" ht="21.0" customHeight="1">
      <c r="A3619" s="165"/>
      <c r="B3619" s="172"/>
      <c r="C3619" s="414"/>
      <c r="D3619" s="168"/>
      <c r="E3619" s="258" t="str">
        <f>iferror(vlookup(C3619,'Master data'!$A$1:$C$29,3,0),"--")</f>
        <v>--</v>
      </c>
      <c r="F3619" s="258" t="str">
        <f>iferror(vlookup(C3619,'Master data'!$A$1:$C$29,2,0),"--")</f>
        <v>--</v>
      </c>
    </row>
    <row r="3620" ht="21.0" customHeight="1">
      <c r="A3620" s="165"/>
      <c r="B3620" s="172"/>
      <c r="C3620" s="414"/>
      <c r="D3620" s="168"/>
      <c r="E3620" s="258" t="str">
        <f>iferror(vlookup(C3620,'Master data'!$A$1:$C$29,3,0),"--")</f>
        <v>--</v>
      </c>
      <c r="F3620" s="258" t="str">
        <f>iferror(vlookup(C3620,'Master data'!$A$1:$C$29,2,0),"--")</f>
        <v>--</v>
      </c>
    </row>
    <row r="3621" ht="21.0" customHeight="1">
      <c r="A3621" s="165"/>
      <c r="B3621" s="172"/>
      <c r="C3621" s="414"/>
      <c r="D3621" s="168"/>
      <c r="E3621" s="258" t="str">
        <f>iferror(vlookup(C3621,'Master data'!$A$1:$C$29,3,0),"--")</f>
        <v>--</v>
      </c>
      <c r="F3621" s="258" t="str">
        <f>iferror(vlookup(C3621,'Master data'!$A$1:$C$29,2,0),"--")</f>
        <v>--</v>
      </c>
    </row>
    <row r="3622" ht="21.0" customHeight="1">
      <c r="A3622" s="165"/>
      <c r="B3622" s="172"/>
      <c r="C3622" s="414"/>
      <c r="D3622" s="168"/>
      <c r="E3622" s="258" t="str">
        <f>iferror(vlookup(C3622,'Master data'!$A$1:$C$29,3,0),"--")</f>
        <v>--</v>
      </c>
      <c r="F3622" s="258" t="str">
        <f>iferror(vlookup(C3622,'Master data'!$A$1:$C$29,2,0),"--")</f>
        <v>--</v>
      </c>
    </row>
    <row r="3623" ht="21.0" customHeight="1">
      <c r="A3623" s="165"/>
      <c r="B3623" s="172"/>
      <c r="C3623" s="414"/>
      <c r="D3623" s="168"/>
      <c r="E3623" s="258" t="str">
        <f>iferror(vlookup(C3623,'Master data'!$A$1:$C$29,3,0),"--")</f>
        <v>--</v>
      </c>
      <c r="F3623" s="258" t="str">
        <f>iferror(vlookup(C3623,'Master data'!$A$1:$C$29,2,0),"--")</f>
        <v>--</v>
      </c>
    </row>
    <row r="3624" ht="21.0" customHeight="1">
      <c r="A3624" s="165"/>
      <c r="B3624" s="172"/>
      <c r="C3624" s="414"/>
      <c r="D3624" s="168"/>
      <c r="E3624" s="258" t="str">
        <f>iferror(vlookup(C3624,'Master data'!$A$1:$C$29,3,0),"--")</f>
        <v>--</v>
      </c>
      <c r="F3624" s="258" t="str">
        <f>iferror(vlookup(C3624,'Master data'!$A$1:$C$29,2,0),"--")</f>
        <v>--</v>
      </c>
    </row>
    <row r="3625" ht="21.0" customHeight="1">
      <c r="A3625" s="165"/>
      <c r="B3625" s="172"/>
      <c r="C3625" s="414"/>
      <c r="D3625" s="168"/>
      <c r="E3625" s="258" t="str">
        <f>iferror(vlookup(C3625,'Master data'!$A$1:$C$29,3,0),"--")</f>
        <v>--</v>
      </c>
      <c r="F3625" s="258" t="str">
        <f>iferror(vlookup(C3625,'Master data'!$A$1:$C$29,2,0),"--")</f>
        <v>--</v>
      </c>
    </row>
    <row r="3626" ht="21.0" customHeight="1">
      <c r="A3626" s="165"/>
      <c r="B3626" s="172"/>
      <c r="C3626" s="414"/>
      <c r="D3626" s="168"/>
      <c r="E3626" s="258" t="str">
        <f>iferror(vlookup(C3626,'Master data'!$A$1:$C$29,3,0),"--")</f>
        <v>--</v>
      </c>
      <c r="F3626" s="258" t="str">
        <f>iferror(vlookup(C3626,'Master data'!$A$1:$C$29,2,0),"--")</f>
        <v>--</v>
      </c>
    </row>
    <row r="3627" ht="21.0" customHeight="1">
      <c r="A3627" s="165"/>
      <c r="B3627" s="172"/>
      <c r="C3627" s="414"/>
      <c r="D3627" s="168"/>
      <c r="E3627" s="258" t="str">
        <f>iferror(vlookup(C3627,'Master data'!$A$1:$C$29,3,0),"--")</f>
        <v>--</v>
      </c>
      <c r="F3627" s="258" t="str">
        <f>iferror(vlookup(C3627,'Master data'!$A$1:$C$29,2,0),"--")</f>
        <v>--</v>
      </c>
    </row>
    <row r="3628" ht="21.0" customHeight="1">
      <c r="A3628" s="165"/>
      <c r="B3628" s="172"/>
      <c r="C3628" s="414"/>
      <c r="D3628" s="168"/>
      <c r="E3628" s="258" t="str">
        <f>iferror(vlookup(C3628,'Master data'!$A$1:$C$29,3,0),"--")</f>
        <v>--</v>
      </c>
      <c r="F3628" s="258" t="str">
        <f>iferror(vlookup(C3628,'Master data'!$A$1:$C$29,2,0),"--")</f>
        <v>--</v>
      </c>
    </row>
    <row r="3629" ht="21.0" customHeight="1">
      <c r="A3629" s="165"/>
      <c r="B3629" s="172"/>
      <c r="C3629" s="414"/>
      <c r="D3629" s="168"/>
      <c r="E3629" s="258" t="str">
        <f>iferror(vlookup(C3629,'Master data'!$A$1:$C$29,3,0),"--")</f>
        <v>--</v>
      </c>
      <c r="F3629" s="258" t="str">
        <f>iferror(vlookup(C3629,'Master data'!$A$1:$C$29,2,0),"--")</f>
        <v>--</v>
      </c>
    </row>
    <row r="3630" ht="21.0" customHeight="1">
      <c r="A3630" s="165"/>
      <c r="B3630" s="172"/>
      <c r="C3630" s="414"/>
      <c r="D3630" s="168"/>
      <c r="E3630" s="258" t="str">
        <f>iferror(vlookup(C3630,'Master data'!$A$1:$C$29,3,0),"--")</f>
        <v>--</v>
      </c>
      <c r="F3630" s="258" t="str">
        <f>iferror(vlookup(C3630,'Master data'!$A$1:$C$29,2,0),"--")</f>
        <v>--</v>
      </c>
    </row>
    <row r="3631" ht="21.0" customHeight="1">
      <c r="A3631" s="165"/>
      <c r="B3631" s="172"/>
      <c r="C3631" s="414"/>
      <c r="D3631" s="168"/>
      <c r="E3631" s="258" t="str">
        <f>iferror(vlookup(C3631,'Master data'!$A$1:$C$29,3,0),"--")</f>
        <v>--</v>
      </c>
      <c r="F3631" s="258" t="str">
        <f>iferror(vlookup(C3631,'Master data'!$A$1:$C$29,2,0),"--")</f>
        <v>--</v>
      </c>
    </row>
    <row r="3632" ht="21.0" customHeight="1">
      <c r="A3632" s="165"/>
      <c r="B3632" s="172"/>
      <c r="C3632" s="414"/>
      <c r="D3632" s="168"/>
      <c r="E3632" s="258" t="str">
        <f>iferror(vlookup(C3632,'Master data'!$A$1:$C$29,3,0),"--")</f>
        <v>--</v>
      </c>
      <c r="F3632" s="258" t="str">
        <f>iferror(vlookup(C3632,'Master data'!$A$1:$C$29,2,0),"--")</f>
        <v>--</v>
      </c>
    </row>
    <row r="3633" ht="21.0" customHeight="1">
      <c r="A3633" s="165"/>
      <c r="B3633" s="172"/>
      <c r="C3633" s="414"/>
      <c r="D3633" s="168"/>
      <c r="E3633" s="258" t="str">
        <f>iferror(vlookup(C3633,'Master data'!$A$1:$C$29,3,0),"--")</f>
        <v>--</v>
      </c>
      <c r="F3633" s="258" t="str">
        <f>iferror(vlookup(C3633,'Master data'!$A$1:$C$29,2,0),"--")</f>
        <v>--</v>
      </c>
    </row>
    <row r="3634" ht="21.0" customHeight="1">
      <c r="A3634" s="165"/>
      <c r="B3634" s="172"/>
      <c r="C3634" s="414"/>
      <c r="D3634" s="168"/>
      <c r="E3634" s="258" t="str">
        <f>iferror(vlookup(C3634,'Master data'!$A$1:$C$29,3,0),"--")</f>
        <v>--</v>
      </c>
      <c r="F3634" s="258" t="str">
        <f>iferror(vlookup(C3634,'Master data'!$A$1:$C$29,2,0),"--")</f>
        <v>--</v>
      </c>
    </row>
    <row r="3635" ht="21.0" customHeight="1">
      <c r="A3635" s="165"/>
      <c r="B3635" s="172"/>
      <c r="C3635" s="414"/>
      <c r="D3635" s="168"/>
      <c r="E3635" s="258" t="str">
        <f>iferror(vlookup(C3635,'Master data'!$A$1:$C$29,3,0),"--")</f>
        <v>--</v>
      </c>
      <c r="F3635" s="258" t="str">
        <f>iferror(vlookup(C3635,'Master data'!$A$1:$C$29,2,0),"--")</f>
        <v>--</v>
      </c>
    </row>
    <row r="3636" ht="21.0" customHeight="1">
      <c r="A3636" s="165"/>
      <c r="B3636" s="172"/>
      <c r="C3636" s="414"/>
      <c r="D3636" s="168"/>
      <c r="E3636" s="258" t="str">
        <f>iferror(vlookup(C3636,'Master data'!$A$1:$C$29,3,0),"--")</f>
        <v>--</v>
      </c>
      <c r="F3636" s="258" t="str">
        <f>iferror(vlookup(C3636,'Master data'!$A$1:$C$29,2,0),"--")</f>
        <v>--</v>
      </c>
    </row>
    <row r="3637" ht="21.0" customHeight="1">
      <c r="A3637" s="165"/>
      <c r="B3637" s="172"/>
      <c r="C3637" s="414"/>
      <c r="D3637" s="168"/>
      <c r="E3637" s="258" t="str">
        <f>iferror(vlookup(C3637,'Master data'!$A$1:$C$29,3,0),"--")</f>
        <v>--</v>
      </c>
      <c r="F3637" s="258" t="str">
        <f>iferror(vlookup(C3637,'Master data'!$A$1:$C$29,2,0),"--")</f>
        <v>--</v>
      </c>
    </row>
    <row r="3638" ht="21.0" customHeight="1">
      <c r="A3638" s="165"/>
      <c r="B3638" s="172"/>
      <c r="C3638" s="414"/>
      <c r="D3638" s="168"/>
      <c r="E3638" s="258" t="str">
        <f>iferror(vlookup(C3638,'Master data'!$A$1:$C$29,3,0),"--")</f>
        <v>--</v>
      </c>
      <c r="F3638" s="258" t="str">
        <f>iferror(vlookup(C3638,'Master data'!$A$1:$C$29,2,0),"--")</f>
        <v>--</v>
      </c>
    </row>
    <row r="3639" ht="21.0" customHeight="1">
      <c r="A3639" s="165"/>
      <c r="B3639" s="172"/>
      <c r="C3639" s="414"/>
      <c r="D3639" s="168"/>
      <c r="E3639" s="258" t="str">
        <f>iferror(vlookup(C3639,'Master data'!$A$1:$C$29,3,0),"--")</f>
        <v>--</v>
      </c>
      <c r="F3639" s="258" t="str">
        <f>iferror(vlookup(C3639,'Master data'!$A$1:$C$29,2,0),"--")</f>
        <v>--</v>
      </c>
    </row>
    <row r="3640" ht="21.0" customHeight="1">
      <c r="A3640" s="165"/>
      <c r="B3640" s="172"/>
      <c r="C3640" s="414"/>
      <c r="D3640" s="168"/>
      <c r="E3640" s="258" t="str">
        <f>iferror(vlookup(C3640,'Master data'!$A$1:$C$29,3,0),"--")</f>
        <v>--</v>
      </c>
      <c r="F3640" s="258" t="str">
        <f>iferror(vlookup(C3640,'Master data'!$A$1:$C$29,2,0),"--")</f>
        <v>--</v>
      </c>
    </row>
    <row r="3641" ht="21.0" customHeight="1">
      <c r="A3641" s="165"/>
      <c r="B3641" s="172"/>
      <c r="C3641" s="414"/>
      <c r="D3641" s="168"/>
      <c r="E3641" s="258" t="str">
        <f>iferror(vlookup(C3641,'Master data'!$A$1:$C$29,3,0),"--")</f>
        <v>--</v>
      </c>
      <c r="F3641" s="258" t="str">
        <f>iferror(vlookup(C3641,'Master data'!$A$1:$C$29,2,0),"--")</f>
        <v>--</v>
      </c>
    </row>
    <row r="3642" ht="21.0" customHeight="1">
      <c r="A3642" s="165"/>
      <c r="B3642" s="172"/>
      <c r="C3642" s="414"/>
      <c r="D3642" s="168"/>
      <c r="E3642" s="258" t="str">
        <f>iferror(vlookup(C3642,'Master data'!$A$1:$C$29,3,0),"--")</f>
        <v>--</v>
      </c>
      <c r="F3642" s="258" t="str">
        <f>iferror(vlookup(C3642,'Master data'!$A$1:$C$29,2,0),"--")</f>
        <v>--</v>
      </c>
    </row>
    <row r="3643" ht="21.0" customHeight="1">
      <c r="A3643" s="165"/>
      <c r="B3643" s="172"/>
      <c r="C3643" s="414"/>
      <c r="D3643" s="168"/>
      <c r="E3643" s="258" t="str">
        <f>iferror(vlookup(C3643,'Master data'!$A$1:$C$29,3,0),"--")</f>
        <v>--</v>
      </c>
      <c r="F3643" s="258" t="str">
        <f>iferror(vlookup(C3643,'Master data'!$A$1:$C$29,2,0),"--")</f>
        <v>--</v>
      </c>
    </row>
    <row r="3644" ht="21.0" customHeight="1">
      <c r="A3644" s="165"/>
      <c r="B3644" s="172"/>
      <c r="C3644" s="414"/>
      <c r="D3644" s="168"/>
      <c r="E3644" s="258" t="str">
        <f>iferror(vlookup(C3644,'Master data'!$A$1:$C$29,3,0),"--")</f>
        <v>--</v>
      </c>
      <c r="F3644" s="258" t="str">
        <f>iferror(vlookup(C3644,'Master data'!$A$1:$C$29,2,0),"--")</f>
        <v>--</v>
      </c>
    </row>
    <row r="3645" ht="21.0" customHeight="1">
      <c r="A3645" s="165"/>
      <c r="B3645" s="172"/>
      <c r="C3645" s="414"/>
      <c r="D3645" s="168"/>
      <c r="E3645" s="258" t="str">
        <f>iferror(vlookup(C3645,'Master data'!$A$1:$C$29,3,0),"--")</f>
        <v>--</v>
      </c>
      <c r="F3645" s="258" t="str">
        <f>iferror(vlookup(C3645,'Master data'!$A$1:$C$29,2,0),"--")</f>
        <v>--</v>
      </c>
    </row>
    <row r="3646" ht="21.0" customHeight="1">
      <c r="A3646" s="165"/>
      <c r="B3646" s="172"/>
      <c r="C3646" s="414"/>
      <c r="D3646" s="168"/>
      <c r="E3646" s="258" t="str">
        <f>iferror(vlookup(C3646,'Master data'!$A$1:$C$29,3,0),"--")</f>
        <v>--</v>
      </c>
      <c r="F3646" s="258" t="str">
        <f>iferror(vlookup(C3646,'Master data'!$A$1:$C$29,2,0),"--")</f>
        <v>--</v>
      </c>
    </row>
    <row r="3647" ht="21.0" customHeight="1">
      <c r="A3647" s="165"/>
      <c r="B3647" s="172"/>
      <c r="C3647" s="414"/>
      <c r="D3647" s="168"/>
      <c r="E3647" s="258" t="str">
        <f>iferror(vlookup(C3647,'Master data'!$A$1:$C$29,3,0),"--")</f>
        <v>--</v>
      </c>
      <c r="F3647" s="258" t="str">
        <f>iferror(vlookup(C3647,'Master data'!$A$1:$C$29,2,0),"--")</f>
        <v>--</v>
      </c>
    </row>
    <row r="3648" ht="21.0" customHeight="1">
      <c r="A3648" s="165"/>
      <c r="B3648" s="172"/>
      <c r="C3648" s="414"/>
      <c r="D3648" s="168"/>
      <c r="E3648" s="258" t="str">
        <f>iferror(vlookup(C3648,'Master data'!$A$1:$C$29,3,0),"--")</f>
        <v>--</v>
      </c>
      <c r="F3648" s="258" t="str">
        <f>iferror(vlookup(C3648,'Master data'!$A$1:$C$29,2,0),"--")</f>
        <v>--</v>
      </c>
    </row>
    <row r="3649" ht="21.0" customHeight="1">
      <c r="A3649" s="165"/>
      <c r="B3649" s="172"/>
      <c r="C3649" s="414"/>
      <c r="D3649" s="168"/>
      <c r="E3649" s="258" t="str">
        <f>iferror(vlookup(C3649,'Master data'!$A$1:$C$29,3,0),"--")</f>
        <v>--</v>
      </c>
      <c r="F3649" s="258" t="str">
        <f>iferror(vlookup(C3649,'Master data'!$A$1:$C$29,2,0),"--")</f>
        <v>--</v>
      </c>
    </row>
    <row r="3650" ht="21.0" customHeight="1">
      <c r="A3650" s="165"/>
      <c r="B3650" s="172"/>
      <c r="C3650" s="414"/>
      <c r="D3650" s="168"/>
      <c r="E3650" s="258" t="str">
        <f>iferror(vlookup(C3650,'Master data'!$A$1:$C$29,3,0),"--")</f>
        <v>--</v>
      </c>
      <c r="F3650" s="258" t="str">
        <f>iferror(vlookup(C3650,'Master data'!$A$1:$C$29,2,0),"--")</f>
        <v>--</v>
      </c>
    </row>
    <row r="3651" ht="21.0" customHeight="1">
      <c r="A3651" s="165"/>
      <c r="B3651" s="172"/>
      <c r="C3651" s="414"/>
      <c r="D3651" s="168"/>
      <c r="E3651" s="258" t="str">
        <f>iferror(vlookup(C3651,'Master data'!$A$1:$C$29,3,0),"--")</f>
        <v>--</v>
      </c>
      <c r="F3651" s="258" t="str">
        <f>iferror(vlookup(C3651,'Master data'!$A$1:$C$29,2,0),"--")</f>
        <v>--</v>
      </c>
    </row>
    <row r="3652" ht="21.0" customHeight="1">
      <c r="A3652" s="165"/>
      <c r="B3652" s="172"/>
      <c r="C3652" s="414"/>
      <c r="D3652" s="168"/>
      <c r="E3652" s="258" t="str">
        <f>iferror(vlookup(C3652,'Master data'!$A$1:$C$29,3,0),"--")</f>
        <v>--</v>
      </c>
      <c r="F3652" s="258" t="str">
        <f>iferror(vlookup(C3652,'Master data'!$A$1:$C$29,2,0),"--")</f>
        <v>--</v>
      </c>
    </row>
    <row r="3653" ht="21.0" customHeight="1">
      <c r="A3653" s="165"/>
      <c r="B3653" s="172"/>
      <c r="C3653" s="414"/>
      <c r="D3653" s="168"/>
      <c r="E3653" s="258" t="str">
        <f>iferror(vlookup(C3653,'Master data'!$A$1:$C$29,3,0),"--")</f>
        <v>--</v>
      </c>
      <c r="F3653" s="258" t="str">
        <f>iferror(vlookup(C3653,'Master data'!$A$1:$C$29,2,0),"--")</f>
        <v>--</v>
      </c>
    </row>
    <row r="3654" ht="21.0" customHeight="1">
      <c r="A3654" s="165"/>
      <c r="B3654" s="172"/>
      <c r="C3654" s="414"/>
      <c r="D3654" s="168"/>
      <c r="E3654" s="258" t="str">
        <f>iferror(vlookup(C3654,'Master data'!$A$1:$C$29,3,0),"--")</f>
        <v>--</v>
      </c>
      <c r="F3654" s="258" t="str">
        <f>iferror(vlookup(C3654,'Master data'!$A$1:$C$29,2,0),"--")</f>
        <v>--</v>
      </c>
    </row>
    <row r="3655" ht="21.0" customHeight="1">
      <c r="A3655" s="165"/>
      <c r="B3655" s="172"/>
      <c r="C3655" s="414"/>
      <c r="D3655" s="168"/>
      <c r="E3655" s="258" t="str">
        <f>iferror(vlookup(C3655,'Master data'!$A$1:$C$29,3,0),"--")</f>
        <v>--</v>
      </c>
      <c r="F3655" s="258" t="str">
        <f>iferror(vlookup(C3655,'Master data'!$A$1:$C$29,2,0),"--")</f>
        <v>--</v>
      </c>
    </row>
    <row r="3656" ht="21.0" customHeight="1">
      <c r="A3656" s="165"/>
      <c r="B3656" s="172"/>
      <c r="C3656" s="414"/>
      <c r="D3656" s="168"/>
      <c r="E3656" s="258" t="str">
        <f>iferror(vlookup(C3656,'Master data'!$A$1:$C$29,3,0),"--")</f>
        <v>--</v>
      </c>
      <c r="F3656" s="258" t="str">
        <f>iferror(vlookup(C3656,'Master data'!$A$1:$C$29,2,0),"--")</f>
        <v>--</v>
      </c>
    </row>
    <row r="3657" ht="21.0" customHeight="1">
      <c r="A3657" s="165"/>
      <c r="B3657" s="172"/>
      <c r="C3657" s="414"/>
      <c r="D3657" s="168"/>
      <c r="E3657" s="258" t="str">
        <f>iferror(vlookup(C3657,'Master data'!$A$1:$C$29,3,0),"--")</f>
        <v>--</v>
      </c>
      <c r="F3657" s="258" t="str">
        <f>iferror(vlookup(C3657,'Master data'!$A$1:$C$29,2,0),"--")</f>
        <v>--</v>
      </c>
    </row>
    <row r="3658" ht="21.0" customHeight="1">
      <c r="A3658" s="165"/>
      <c r="B3658" s="172"/>
      <c r="C3658" s="414"/>
      <c r="D3658" s="168"/>
      <c r="E3658" s="258" t="str">
        <f>iferror(vlookup(C3658,'Master data'!$A$1:$C$29,3,0),"--")</f>
        <v>--</v>
      </c>
      <c r="F3658" s="258" t="str">
        <f>iferror(vlookup(C3658,'Master data'!$A$1:$C$29,2,0),"--")</f>
        <v>--</v>
      </c>
    </row>
    <row r="3659" ht="21.0" customHeight="1">
      <c r="A3659" s="165"/>
      <c r="B3659" s="172"/>
      <c r="C3659" s="414"/>
      <c r="D3659" s="168"/>
      <c r="E3659" s="258" t="str">
        <f>iferror(vlookup(C3659,'Master data'!$A$1:$C$29,3,0),"--")</f>
        <v>--</v>
      </c>
      <c r="F3659" s="258" t="str">
        <f>iferror(vlookup(C3659,'Master data'!$A$1:$C$29,2,0),"--")</f>
        <v>--</v>
      </c>
    </row>
    <row r="3660" ht="21.0" customHeight="1">
      <c r="A3660" s="165"/>
      <c r="B3660" s="172"/>
      <c r="C3660" s="414"/>
      <c r="D3660" s="168"/>
      <c r="E3660" s="258" t="str">
        <f>iferror(vlookup(C3660,'Master data'!$A$1:$C$29,3,0),"--")</f>
        <v>--</v>
      </c>
      <c r="F3660" s="258" t="str">
        <f>iferror(vlookup(C3660,'Master data'!$A$1:$C$29,2,0),"--")</f>
        <v>--</v>
      </c>
    </row>
    <row r="3661" ht="21.0" customHeight="1">
      <c r="A3661" s="165"/>
      <c r="B3661" s="172"/>
      <c r="C3661" s="414"/>
      <c r="D3661" s="168"/>
      <c r="E3661" s="258" t="str">
        <f>iferror(vlookup(C3661,'Master data'!$A$1:$C$29,3,0),"--")</f>
        <v>--</v>
      </c>
      <c r="F3661" s="258" t="str">
        <f>iferror(vlookup(C3661,'Master data'!$A$1:$C$29,2,0),"--")</f>
        <v>--</v>
      </c>
    </row>
    <row r="3662" ht="21.0" customHeight="1">
      <c r="A3662" s="165"/>
      <c r="B3662" s="172"/>
      <c r="C3662" s="414"/>
      <c r="D3662" s="168"/>
      <c r="E3662" s="258" t="str">
        <f>iferror(vlookup(C3662,'Master data'!$A$1:$C$29,3,0),"--")</f>
        <v>--</v>
      </c>
      <c r="F3662" s="258" t="str">
        <f>iferror(vlookup(C3662,'Master data'!$A$1:$C$29,2,0),"--")</f>
        <v>--</v>
      </c>
    </row>
    <row r="3663" ht="21.0" customHeight="1">
      <c r="A3663" s="165"/>
      <c r="B3663" s="172"/>
      <c r="C3663" s="414"/>
      <c r="D3663" s="168"/>
      <c r="E3663" s="258" t="str">
        <f>iferror(vlookup(C3663,'Master data'!$A$1:$C$29,3,0),"--")</f>
        <v>--</v>
      </c>
      <c r="F3663" s="258" t="str">
        <f>iferror(vlookup(C3663,'Master data'!$A$1:$C$29,2,0),"--")</f>
        <v>--</v>
      </c>
    </row>
    <row r="3664" ht="21.0" customHeight="1">
      <c r="A3664" s="165"/>
      <c r="B3664" s="172"/>
      <c r="C3664" s="414"/>
      <c r="D3664" s="168"/>
      <c r="E3664" s="258" t="str">
        <f>iferror(vlookup(C3664,'Master data'!$A$1:$C$29,3,0),"--")</f>
        <v>--</v>
      </c>
      <c r="F3664" s="258" t="str">
        <f>iferror(vlookup(C3664,'Master data'!$A$1:$C$29,2,0),"--")</f>
        <v>--</v>
      </c>
    </row>
    <row r="3665" ht="21.0" customHeight="1">
      <c r="A3665" s="165"/>
      <c r="B3665" s="172"/>
      <c r="C3665" s="414"/>
      <c r="D3665" s="168"/>
      <c r="E3665" s="258" t="str">
        <f>iferror(vlookup(C3665,'Master data'!$A$1:$C$29,3,0),"--")</f>
        <v>--</v>
      </c>
      <c r="F3665" s="258" t="str">
        <f>iferror(vlookup(C3665,'Master data'!$A$1:$C$29,2,0),"--")</f>
        <v>--</v>
      </c>
    </row>
    <row r="3666" ht="21.0" customHeight="1">
      <c r="A3666" s="165"/>
      <c r="B3666" s="172"/>
      <c r="C3666" s="414"/>
      <c r="D3666" s="168"/>
      <c r="E3666" s="258" t="str">
        <f>iferror(vlookup(C3666,'Master data'!$A$1:$C$29,3,0),"--")</f>
        <v>--</v>
      </c>
      <c r="F3666" s="258" t="str">
        <f>iferror(vlookup(C3666,'Master data'!$A$1:$C$29,2,0),"--")</f>
        <v>--</v>
      </c>
    </row>
    <row r="3667" ht="21.0" customHeight="1">
      <c r="A3667" s="165"/>
      <c r="B3667" s="172"/>
      <c r="C3667" s="414"/>
      <c r="D3667" s="168"/>
      <c r="E3667" s="258" t="str">
        <f>iferror(vlookup(C3667,'Master data'!$A$1:$C$29,3,0),"--")</f>
        <v>--</v>
      </c>
      <c r="F3667" s="258" t="str">
        <f>iferror(vlookup(C3667,'Master data'!$A$1:$C$29,2,0),"--")</f>
        <v>--</v>
      </c>
    </row>
    <row r="3668" ht="21.0" customHeight="1">
      <c r="A3668" s="165"/>
      <c r="B3668" s="172"/>
      <c r="C3668" s="414"/>
      <c r="D3668" s="168"/>
      <c r="E3668" s="258" t="str">
        <f>iferror(vlookup(C3668,'Master data'!$A$1:$C$29,3,0),"--")</f>
        <v>--</v>
      </c>
      <c r="F3668" s="258" t="str">
        <f>iferror(vlookup(C3668,'Master data'!$A$1:$C$29,2,0),"--")</f>
        <v>--</v>
      </c>
    </row>
    <row r="3669" ht="21.0" customHeight="1">
      <c r="A3669" s="165"/>
      <c r="B3669" s="172"/>
      <c r="C3669" s="414"/>
      <c r="D3669" s="168"/>
      <c r="E3669" s="258" t="str">
        <f>iferror(vlookup(C3669,'Master data'!$A$1:$C$29,3,0),"--")</f>
        <v>--</v>
      </c>
      <c r="F3669" s="258" t="str">
        <f>iferror(vlookup(C3669,'Master data'!$A$1:$C$29,2,0),"--")</f>
        <v>--</v>
      </c>
    </row>
    <row r="3670" ht="21.0" customHeight="1">
      <c r="A3670" s="165"/>
      <c r="B3670" s="172"/>
      <c r="C3670" s="414"/>
      <c r="D3670" s="168"/>
      <c r="E3670" s="258" t="str">
        <f>iferror(vlookup(C3670,'Master data'!$A$1:$C$29,3,0),"--")</f>
        <v>--</v>
      </c>
      <c r="F3670" s="258" t="str">
        <f>iferror(vlookup(C3670,'Master data'!$A$1:$C$29,2,0),"--")</f>
        <v>--</v>
      </c>
    </row>
    <row r="3671" ht="21.0" customHeight="1">
      <c r="A3671" s="165"/>
      <c r="B3671" s="172"/>
      <c r="C3671" s="414"/>
      <c r="D3671" s="168"/>
      <c r="E3671" s="258" t="str">
        <f>iferror(vlookup(C3671,'Master data'!$A$1:$C$29,3,0),"--")</f>
        <v>--</v>
      </c>
      <c r="F3671" s="258" t="str">
        <f>iferror(vlookup(C3671,'Master data'!$A$1:$C$29,2,0),"--")</f>
        <v>--</v>
      </c>
    </row>
    <row r="3672" ht="21.0" customHeight="1">
      <c r="A3672" s="165"/>
      <c r="B3672" s="172"/>
      <c r="C3672" s="414"/>
      <c r="D3672" s="168"/>
      <c r="E3672" s="258" t="str">
        <f>iferror(vlookup(C3672,'Master data'!$A$1:$C$29,3,0),"--")</f>
        <v>--</v>
      </c>
      <c r="F3672" s="258" t="str">
        <f>iferror(vlookup(C3672,'Master data'!$A$1:$C$29,2,0),"--")</f>
        <v>--</v>
      </c>
    </row>
    <row r="3673" ht="21.0" customHeight="1">
      <c r="A3673" s="165"/>
      <c r="B3673" s="172"/>
      <c r="C3673" s="414"/>
      <c r="D3673" s="168"/>
      <c r="E3673" s="258" t="str">
        <f>iferror(vlookup(C3673,'Master data'!$A$1:$C$29,3,0),"--")</f>
        <v>--</v>
      </c>
      <c r="F3673" s="258" t="str">
        <f>iferror(vlookup(C3673,'Master data'!$A$1:$C$29,2,0),"--")</f>
        <v>--</v>
      </c>
    </row>
    <row r="3674" ht="21.0" customHeight="1">
      <c r="A3674" s="165"/>
      <c r="B3674" s="172"/>
      <c r="C3674" s="414"/>
      <c r="D3674" s="168"/>
      <c r="E3674" s="258" t="str">
        <f>iferror(vlookup(C3674,'Master data'!$A$1:$C$29,3,0),"--")</f>
        <v>--</v>
      </c>
      <c r="F3674" s="258" t="str">
        <f>iferror(vlookup(C3674,'Master data'!$A$1:$C$29,2,0),"--")</f>
        <v>--</v>
      </c>
    </row>
    <row r="3675" ht="21.0" customHeight="1">
      <c r="A3675" s="165"/>
      <c r="B3675" s="172"/>
      <c r="C3675" s="414"/>
      <c r="D3675" s="168"/>
      <c r="E3675" s="258" t="str">
        <f>iferror(vlookup(C3675,'Master data'!$A$1:$C$29,3,0),"--")</f>
        <v>--</v>
      </c>
      <c r="F3675" s="258" t="str">
        <f>iferror(vlookup(C3675,'Master data'!$A$1:$C$29,2,0),"--")</f>
        <v>--</v>
      </c>
    </row>
    <row r="3676" ht="21.0" customHeight="1">
      <c r="A3676" s="165"/>
      <c r="B3676" s="172"/>
      <c r="C3676" s="414"/>
      <c r="D3676" s="168"/>
      <c r="E3676" s="258" t="str">
        <f>iferror(vlookup(C3676,'Master data'!$A$1:$C$29,3,0),"--")</f>
        <v>--</v>
      </c>
      <c r="F3676" s="258" t="str">
        <f>iferror(vlookup(C3676,'Master data'!$A$1:$C$29,2,0),"--")</f>
        <v>--</v>
      </c>
    </row>
    <row r="3677" ht="21.0" customHeight="1">
      <c r="A3677" s="165"/>
      <c r="B3677" s="172"/>
      <c r="C3677" s="414"/>
      <c r="D3677" s="168"/>
      <c r="E3677" s="258" t="str">
        <f>iferror(vlookup(C3677,'Master data'!$A$1:$C$29,3,0),"--")</f>
        <v>--</v>
      </c>
      <c r="F3677" s="258" t="str">
        <f>iferror(vlookup(C3677,'Master data'!$A$1:$C$29,2,0),"--")</f>
        <v>--</v>
      </c>
    </row>
    <row r="3678" ht="21.0" customHeight="1">
      <c r="A3678" s="165"/>
      <c r="B3678" s="172"/>
      <c r="C3678" s="414"/>
      <c r="D3678" s="168"/>
      <c r="E3678" s="258" t="str">
        <f>iferror(vlookup(C3678,'Master data'!$A$1:$C$29,3,0),"--")</f>
        <v>--</v>
      </c>
      <c r="F3678" s="258" t="str">
        <f>iferror(vlookup(C3678,'Master data'!$A$1:$C$29,2,0),"--")</f>
        <v>--</v>
      </c>
    </row>
    <row r="3679" ht="21.0" customHeight="1">
      <c r="A3679" s="165"/>
      <c r="B3679" s="172"/>
      <c r="C3679" s="414"/>
      <c r="D3679" s="168"/>
      <c r="E3679" s="258" t="str">
        <f>iferror(vlookup(C3679,'Master data'!$A$1:$C$29,3,0),"--")</f>
        <v>--</v>
      </c>
      <c r="F3679" s="258" t="str">
        <f>iferror(vlookup(C3679,'Master data'!$A$1:$C$29,2,0),"--")</f>
        <v>--</v>
      </c>
    </row>
    <row r="3680" ht="21.0" customHeight="1">
      <c r="A3680" s="165"/>
      <c r="B3680" s="172"/>
      <c r="C3680" s="414"/>
      <c r="D3680" s="168"/>
      <c r="E3680" s="258" t="str">
        <f>iferror(vlookup(C3680,'Master data'!$A$1:$C$29,3,0),"--")</f>
        <v>--</v>
      </c>
      <c r="F3680" s="258" t="str">
        <f>iferror(vlookup(C3680,'Master data'!$A$1:$C$29,2,0),"--")</f>
        <v>--</v>
      </c>
    </row>
    <row r="3681" ht="21.0" customHeight="1">
      <c r="A3681" s="165"/>
      <c r="B3681" s="172"/>
      <c r="C3681" s="414"/>
      <c r="D3681" s="168"/>
      <c r="E3681" s="258" t="str">
        <f>iferror(vlookup(C3681,'Master data'!$A$1:$C$29,3,0),"--")</f>
        <v>--</v>
      </c>
      <c r="F3681" s="258" t="str">
        <f>iferror(vlookup(C3681,'Master data'!$A$1:$C$29,2,0),"--")</f>
        <v>--</v>
      </c>
    </row>
    <row r="3682" ht="21.0" customHeight="1">
      <c r="A3682" s="165"/>
      <c r="B3682" s="172"/>
      <c r="C3682" s="414"/>
      <c r="D3682" s="168"/>
      <c r="E3682" s="258" t="str">
        <f>iferror(vlookup(C3682,'Master data'!$A$1:$C$29,3,0),"--")</f>
        <v>--</v>
      </c>
      <c r="F3682" s="258" t="str">
        <f>iferror(vlookup(C3682,'Master data'!$A$1:$C$29,2,0),"--")</f>
        <v>--</v>
      </c>
    </row>
    <row r="3683" ht="21.0" customHeight="1">
      <c r="A3683" s="165"/>
      <c r="B3683" s="172"/>
      <c r="C3683" s="414"/>
      <c r="D3683" s="168"/>
      <c r="E3683" s="258" t="str">
        <f>iferror(vlookup(C3683,'Master data'!$A$1:$C$29,3,0),"--")</f>
        <v>--</v>
      </c>
      <c r="F3683" s="258" t="str">
        <f>iferror(vlookup(C3683,'Master data'!$A$1:$C$29,2,0),"--")</f>
        <v>--</v>
      </c>
    </row>
    <row r="3684" ht="21.0" customHeight="1">
      <c r="A3684" s="165"/>
      <c r="B3684" s="172"/>
      <c r="C3684" s="414"/>
      <c r="D3684" s="168"/>
      <c r="E3684" s="258" t="str">
        <f>iferror(vlookup(C3684,'Master data'!$A$1:$C$29,3,0),"--")</f>
        <v>--</v>
      </c>
      <c r="F3684" s="258" t="str">
        <f>iferror(vlookup(C3684,'Master data'!$A$1:$C$29,2,0),"--")</f>
        <v>--</v>
      </c>
    </row>
    <row r="3685" ht="21.0" customHeight="1">
      <c r="A3685" s="165"/>
      <c r="B3685" s="172"/>
      <c r="C3685" s="414"/>
      <c r="D3685" s="168"/>
      <c r="E3685" s="258" t="str">
        <f>iferror(vlookup(C3685,'Master data'!$A$1:$C$29,3,0),"--")</f>
        <v>--</v>
      </c>
      <c r="F3685" s="258" t="str">
        <f>iferror(vlookup(C3685,'Master data'!$A$1:$C$29,2,0),"--")</f>
        <v>--</v>
      </c>
    </row>
    <row r="3686" ht="21.0" customHeight="1">
      <c r="A3686" s="165"/>
      <c r="B3686" s="172"/>
      <c r="C3686" s="414"/>
      <c r="D3686" s="168"/>
      <c r="E3686" s="258" t="str">
        <f>iferror(vlookup(C3686,'Master data'!$A$1:$C$29,3,0),"--")</f>
        <v>--</v>
      </c>
      <c r="F3686" s="258" t="str">
        <f>iferror(vlookup(C3686,'Master data'!$A$1:$C$29,2,0),"--")</f>
        <v>--</v>
      </c>
    </row>
    <row r="3687" ht="21.0" customHeight="1">
      <c r="A3687" s="165"/>
      <c r="B3687" s="172"/>
      <c r="C3687" s="414"/>
      <c r="D3687" s="168"/>
      <c r="E3687" s="258" t="str">
        <f>iferror(vlookup(C3687,'Master data'!$A$1:$C$29,3,0),"--")</f>
        <v>--</v>
      </c>
      <c r="F3687" s="258" t="str">
        <f>iferror(vlookup(C3687,'Master data'!$A$1:$C$29,2,0),"--")</f>
        <v>--</v>
      </c>
    </row>
    <row r="3688" ht="21.0" customHeight="1">
      <c r="A3688" s="165"/>
      <c r="B3688" s="172"/>
      <c r="C3688" s="414"/>
      <c r="D3688" s="168"/>
      <c r="E3688" s="258" t="str">
        <f>iferror(vlookup(C3688,'Master data'!$A$1:$C$29,3,0),"--")</f>
        <v>--</v>
      </c>
      <c r="F3688" s="258" t="str">
        <f>iferror(vlookup(C3688,'Master data'!$A$1:$C$29,2,0),"--")</f>
        <v>--</v>
      </c>
    </row>
    <row r="3689" ht="21.0" customHeight="1">
      <c r="A3689" s="165"/>
      <c r="B3689" s="172"/>
      <c r="C3689" s="414"/>
      <c r="D3689" s="168"/>
      <c r="E3689" s="258" t="str">
        <f>iferror(vlookup(C3689,'Master data'!$A$1:$C$29,3,0),"--")</f>
        <v>--</v>
      </c>
      <c r="F3689" s="258" t="str">
        <f>iferror(vlookup(C3689,'Master data'!$A$1:$C$29,2,0),"--")</f>
        <v>--</v>
      </c>
    </row>
    <row r="3690" ht="21.0" customHeight="1">
      <c r="A3690" s="165"/>
      <c r="B3690" s="172"/>
      <c r="C3690" s="414"/>
      <c r="D3690" s="168"/>
      <c r="E3690" s="258" t="str">
        <f>iferror(vlookup(C3690,'Master data'!$A$1:$C$29,3,0),"--")</f>
        <v>--</v>
      </c>
      <c r="F3690" s="258" t="str">
        <f>iferror(vlookup(C3690,'Master data'!$A$1:$C$29,2,0),"--")</f>
        <v>--</v>
      </c>
    </row>
    <row r="3691" ht="21.0" customHeight="1">
      <c r="A3691" s="165"/>
      <c r="B3691" s="172"/>
      <c r="C3691" s="414"/>
      <c r="D3691" s="168"/>
      <c r="E3691" s="258" t="str">
        <f>iferror(vlookup(C3691,'Master data'!$A$1:$C$29,3,0),"--")</f>
        <v>--</v>
      </c>
      <c r="F3691" s="258" t="str">
        <f>iferror(vlookup(C3691,'Master data'!$A$1:$C$29,2,0),"--")</f>
        <v>--</v>
      </c>
    </row>
    <row r="3692" ht="21.0" customHeight="1">
      <c r="A3692" s="165"/>
      <c r="B3692" s="172"/>
      <c r="C3692" s="414"/>
      <c r="D3692" s="168"/>
      <c r="E3692" s="258" t="str">
        <f>iferror(vlookup(C3692,'Master data'!$A$1:$C$29,3,0),"--")</f>
        <v>--</v>
      </c>
      <c r="F3692" s="258" t="str">
        <f>iferror(vlookup(C3692,'Master data'!$A$1:$C$29,2,0),"--")</f>
        <v>--</v>
      </c>
    </row>
    <row r="3693" ht="21.0" customHeight="1">
      <c r="A3693" s="165"/>
      <c r="B3693" s="172"/>
      <c r="C3693" s="414"/>
      <c r="D3693" s="168"/>
      <c r="E3693" s="258" t="str">
        <f>iferror(vlookup(C3693,'Master data'!$A$1:$C$29,3,0),"--")</f>
        <v>--</v>
      </c>
      <c r="F3693" s="258" t="str">
        <f>iferror(vlookup(C3693,'Master data'!$A$1:$C$29,2,0),"--")</f>
        <v>--</v>
      </c>
    </row>
    <row r="3694" ht="21.0" customHeight="1">
      <c r="A3694" s="165"/>
      <c r="B3694" s="172"/>
      <c r="C3694" s="414"/>
      <c r="D3694" s="168"/>
      <c r="E3694" s="258" t="str">
        <f>iferror(vlookup(C3694,'Master data'!$A$1:$C$29,3,0),"--")</f>
        <v>--</v>
      </c>
      <c r="F3694" s="258" t="str">
        <f>iferror(vlookup(C3694,'Master data'!$A$1:$C$29,2,0),"--")</f>
        <v>--</v>
      </c>
    </row>
    <row r="3695" ht="21.0" customHeight="1">
      <c r="A3695" s="165"/>
      <c r="B3695" s="172"/>
      <c r="C3695" s="414"/>
      <c r="D3695" s="168"/>
      <c r="E3695" s="258" t="str">
        <f>iferror(vlookup(C3695,'Master data'!$A$1:$C$29,3,0),"--")</f>
        <v>--</v>
      </c>
      <c r="F3695" s="258" t="str">
        <f>iferror(vlookup(C3695,'Master data'!$A$1:$C$29,2,0),"--")</f>
        <v>--</v>
      </c>
    </row>
    <row r="3696" ht="21.0" customHeight="1">
      <c r="A3696" s="165"/>
      <c r="B3696" s="172"/>
      <c r="C3696" s="414"/>
      <c r="D3696" s="168"/>
      <c r="E3696" s="258" t="str">
        <f>iferror(vlookup(C3696,'Master data'!$A$1:$C$29,3,0),"--")</f>
        <v>--</v>
      </c>
      <c r="F3696" s="258" t="str">
        <f>iferror(vlookup(C3696,'Master data'!$A$1:$C$29,2,0),"--")</f>
        <v>--</v>
      </c>
    </row>
    <row r="3697" ht="21.0" customHeight="1">
      <c r="A3697" s="165"/>
      <c r="B3697" s="172"/>
      <c r="C3697" s="414"/>
      <c r="D3697" s="168"/>
      <c r="E3697" s="258" t="str">
        <f>iferror(vlookup(C3697,'Master data'!$A$1:$C$29,3,0),"--")</f>
        <v>--</v>
      </c>
      <c r="F3697" s="258" t="str">
        <f>iferror(vlookup(C3697,'Master data'!$A$1:$C$29,2,0),"--")</f>
        <v>--</v>
      </c>
    </row>
    <row r="3698" ht="21.0" customHeight="1">
      <c r="A3698" s="165"/>
      <c r="B3698" s="172"/>
      <c r="C3698" s="414"/>
      <c r="D3698" s="168"/>
      <c r="E3698" s="258" t="str">
        <f>iferror(vlookup(C3698,'Master data'!$A$1:$C$29,3,0),"--")</f>
        <v>--</v>
      </c>
      <c r="F3698" s="258" t="str">
        <f>iferror(vlookup(C3698,'Master data'!$A$1:$C$29,2,0),"--")</f>
        <v>--</v>
      </c>
    </row>
    <row r="3699" ht="21.0" customHeight="1">
      <c r="A3699" s="165"/>
      <c r="B3699" s="172"/>
      <c r="C3699" s="414"/>
      <c r="D3699" s="168"/>
      <c r="E3699" s="258" t="str">
        <f>iferror(vlookup(C3699,'Master data'!$A$1:$C$29,3,0),"--")</f>
        <v>--</v>
      </c>
      <c r="F3699" s="258" t="str">
        <f>iferror(vlookup(C3699,'Master data'!$A$1:$C$29,2,0),"--")</f>
        <v>--</v>
      </c>
    </row>
    <row r="3700" ht="21.0" customHeight="1">
      <c r="A3700" s="165"/>
      <c r="B3700" s="172"/>
      <c r="C3700" s="414"/>
      <c r="D3700" s="168"/>
      <c r="E3700" s="258" t="str">
        <f>iferror(vlookup(C3700,'Master data'!$A$1:$C$29,3,0),"--")</f>
        <v>--</v>
      </c>
      <c r="F3700" s="258" t="str">
        <f>iferror(vlookup(C3700,'Master data'!$A$1:$C$29,2,0),"--")</f>
        <v>--</v>
      </c>
    </row>
    <row r="3701" ht="21.0" customHeight="1">
      <c r="A3701" s="165"/>
      <c r="B3701" s="172"/>
      <c r="C3701" s="414"/>
      <c r="D3701" s="168"/>
      <c r="E3701" s="258" t="str">
        <f>iferror(vlookup(C3701,'Master data'!$A$1:$C$29,3,0),"--")</f>
        <v>--</v>
      </c>
      <c r="F3701" s="258" t="str">
        <f>iferror(vlookup(C3701,'Master data'!$A$1:$C$29,2,0),"--")</f>
        <v>--</v>
      </c>
    </row>
    <row r="3702" ht="21.0" customHeight="1">
      <c r="A3702" s="165"/>
      <c r="B3702" s="172"/>
      <c r="C3702" s="414"/>
      <c r="D3702" s="168"/>
      <c r="E3702" s="258" t="str">
        <f>iferror(vlookup(C3702,'Master data'!$A$1:$C$29,3,0),"--")</f>
        <v>--</v>
      </c>
      <c r="F3702" s="258" t="str">
        <f>iferror(vlookup(C3702,'Master data'!$A$1:$C$29,2,0),"--")</f>
        <v>--</v>
      </c>
    </row>
    <row r="3703" ht="21.0" customHeight="1">
      <c r="A3703" s="165"/>
      <c r="B3703" s="172"/>
      <c r="C3703" s="414"/>
      <c r="D3703" s="168"/>
      <c r="E3703" s="258" t="str">
        <f>iferror(vlookup(C3703,'Master data'!$A$1:$C$29,3,0),"--")</f>
        <v>--</v>
      </c>
      <c r="F3703" s="258" t="str">
        <f>iferror(vlookup(C3703,'Master data'!$A$1:$C$29,2,0),"--")</f>
        <v>--</v>
      </c>
    </row>
    <row r="3704" ht="21.0" customHeight="1">
      <c r="A3704" s="165"/>
      <c r="B3704" s="172"/>
      <c r="C3704" s="414"/>
      <c r="D3704" s="168"/>
      <c r="E3704" s="258" t="str">
        <f>iferror(vlookup(C3704,'Master data'!$A$1:$C$29,3,0),"--")</f>
        <v>--</v>
      </c>
      <c r="F3704" s="258" t="str">
        <f>iferror(vlookup(C3704,'Master data'!$A$1:$C$29,2,0),"--")</f>
        <v>--</v>
      </c>
    </row>
    <row r="3705" ht="21.0" customHeight="1">
      <c r="A3705" s="165"/>
      <c r="B3705" s="172"/>
      <c r="C3705" s="414"/>
      <c r="D3705" s="168"/>
      <c r="E3705" s="258" t="str">
        <f>iferror(vlookup(C3705,'Master data'!$A$1:$C$29,3,0),"--")</f>
        <v>--</v>
      </c>
      <c r="F3705" s="258" t="str">
        <f>iferror(vlookup(C3705,'Master data'!$A$1:$C$29,2,0),"--")</f>
        <v>--</v>
      </c>
    </row>
    <row r="3706" ht="21.0" customHeight="1">
      <c r="A3706" s="165"/>
      <c r="B3706" s="172"/>
      <c r="C3706" s="414"/>
      <c r="D3706" s="168"/>
      <c r="E3706" s="258" t="str">
        <f>iferror(vlookup(C3706,'Master data'!$A$1:$C$29,3,0),"--")</f>
        <v>--</v>
      </c>
      <c r="F3706" s="258" t="str">
        <f>iferror(vlookup(C3706,'Master data'!$A$1:$C$29,2,0),"--")</f>
        <v>--</v>
      </c>
    </row>
    <row r="3707" ht="21.0" customHeight="1">
      <c r="A3707" s="165"/>
      <c r="B3707" s="172"/>
      <c r="C3707" s="414"/>
      <c r="D3707" s="168"/>
      <c r="E3707" s="258" t="str">
        <f>iferror(vlookup(C3707,'Master data'!$A$1:$C$29,3,0),"--")</f>
        <v>--</v>
      </c>
      <c r="F3707" s="258" t="str">
        <f>iferror(vlookup(C3707,'Master data'!$A$1:$C$29,2,0),"--")</f>
        <v>--</v>
      </c>
    </row>
    <row r="3708" ht="21.0" customHeight="1">
      <c r="A3708" s="165"/>
      <c r="B3708" s="172"/>
      <c r="C3708" s="414"/>
      <c r="D3708" s="168"/>
      <c r="E3708" s="258" t="str">
        <f>iferror(vlookup(C3708,'Master data'!$A$1:$C$29,3,0),"--")</f>
        <v>--</v>
      </c>
      <c r="F3708" s="258" t="str">
        <f>iferror(vlookup(C3708,'Master data'!$A$1:$C$29,2,0),"--")</f>
        <v>--</v>
      </c>
    </row>
    <row r="3709" ht="21.0" customHeight="1">
      <c r="A3709" s="165"/>
      <c r="B3709" s="172"/>
      <c r="C3709" s="414"/>
      <c r="D3709" s="168"/>
      <c r="E3709" s="258" t="str">
        <f>iferror(vlookup(C3709,'Master data'!$A$1:$C$29,3,0),"--")</f>
        <v>--</v>
      </c>
      <c r="F3709" s="258" t="str">
        <f>iferror(vlookup(C3709,'Master data'!$A$1:$C$29,2,0),"--")</f>
        <v>--</v>
      </c>
    </row>
    <row r="3710" ht="21.0" customHeight="1">
      <c r="A3710" s="165"/>
      <c r="B3710" s="172"/>
      <c r="C3710" s="414"/>
      <c r="D3710" s="168"/>
      <c r="E3710" s="258" t="str">
        <f>iferror(vlookup(C3710,'Master data'!$A$1:$C$29,3,0),"--")</f>
        <v>--</v>
      </c>
      <c r="F3710" s="258" t="str">
        <f>iferror(vlookup(C3710,'Master data'!$A$1:$C$29,2,0),"--")</f>
        <v>--</v>
      </c>
    </row>
    <row r="3711" ht="21.0" customHeight="1">
      <c r="A3711" s="165"/>
      <c r="B3711" s="172"/>
      <c r="C3711" s="414"/>
      <c r="D3711" s="168"/>
      <c r="E3711" s="258" t="str">
        <f>iferror(vlookup(C3711,'Master data'!$A$1:$C$29,3,0),"--")</f>
        <v>--</v>
      </c>
      <c r="F3711" s="258" t="str">
        <f>iferror(vlookup(C3711,'Master data'!$A$1:$C$29,2,0),"--")</f>
        <v>--</v>
      </c>
    </row>
    <row r="3712" ht="21.0" customHeight="1">
      <c r="A3712" s="165"/>
      <c r="B3712" s="172"/>
      <c r="C3712" s="414"/>
      <c r="D3712" s="168"/>
      <c r="E3712" s="258" t="str">
        <f>iferror(vlookup(C3712,'Master data'!$A$1:$C$29,3,0),"--")</f>
        <v>--</v>
      </c>
      <c r="F3712" s="258" t="str">
        <f>iferror(vlookup(C3712,'Master data'!$A$1:$C$29,2,0),"--")</f>
        <v>--</v>
      </c>
    </row>
    <row r="3713" ht="21.0" customHeight="1">
      <c r="A3713" s="165"/>
      <c r="B3713" s="172"/>
      <c r="C3713" s="414"/>
      <c r="D3713" s="168"/>
      <c r="E3713" s="258" t="str">
        <f>iferror(vlookup(C3713,'Master data'!$A$1:$C$29,3,0),"--")</f>
        <v>--</v>
      </c>
      <c r="F3713" s="258" t="str">
        <f>iferror(vlookup(C3713,'Master data'!$A$1:$C$29,2,0),"--")</f>
        <v>--</v>
      </c>
    </row>
    <row r="3714" ht="21.0" customHeight="1">
      <c r="A3714" s="165"/>
      <c r="B3714" s="172"/>
      <c r="C3714" s="414"/>
      <c r="D3714" s="168"/>
      <c r="E3714" s="258" t="str">
        <f>iferror(vlookup(C3714,'Master data'!$A$1:$C$29,3,0),"--")</f>
        <v>--</v>
      </c>
      <c r="F3714" s="258" t="str">
        <f>iferror(vlookup(C3714,'Master data'!$A$1:$C$29,2,0),"--")</f>
        <v>--</v>
      </c>
    </row>
    <row r="3715" ht="21.0" customHeight="1">
      <c r="A3715" s="165"/>
      <c r="B3715" s="172"/>
      <c r="C3715" s="414"/>
      <c r="D3715" s="168"/>
      <c r="E3715" s="258" t="str">
        <f>iferror(vlookup(C3715,'Master data'!$A$1:$C$29,3,0),"--")</f>
        <v>--</v>
      </c>
      <c r="F3715" s="258" t="str">
        <f>iferror(vlookup(C3715,'Master data'!$A$1:$C$29,2,0),"--")</f>
        <v>--</v>
      </c>
    </row>
    <row r="3716" ht="21.0" customHeight="1">
      <c r="A3716" s="165"/>
      <c r="B3716" s="172"/>
      <c r="C3716" s="414"/>
      <c r="D3716" s="168"/>
      <c r="E3716" s="258" t="str">
        <f>iferror(vlookup(C3716,'Master data'!$A$1:$C$29,3,0),"--")</f>
        <v>--</v>
      </c>
      <c r="F3716" s="258" t="str">
        <f>iferror(vlookup(C3716,'Master data'!$A$1:$C$29,2,0),"--")</f>
        <v>--</v>
      </c>
    </row>
    <row r="3717" ht="21.0" customHeight="1">
      <c r="A3717" s="165"/>
      <c r="B3717" s="172"/>
      <c r="C3717" s="414"/>
      <c r="D3717" s="168"/>
      <c r="E3717" s="258" t="str">
        <f>iferror(vlookup(C3717,'Master data'!$A$1:$C$29,3,0),"--")</f>
        <v>--</v>
      </c>
      <c r="F3717" s="258" t="str">
        <f>iferror(vlookup(C3717,'Master data'!$A$1:$C$29,2,0),"--")</f>
        <v>--</v>
      </c>
    </row>
    <row r="3718" ht="21.0" customHeight="1">
      <c r="A3718" s="165"/>
      <c r="B3718" s="172"/>
      <c r="C3718" s="414"/>
      <c r="D3718" s="168"/>
      <c r="E3718" s="258" t="str">
        <f>iferror(vlookup(C3718,'Master data'!$A$1:$C$29,3,0),"--")</f>
        <v>--</v>
      </c>
      <c r="F3718" s="258" t="str">
        <f>iferror(vlookup(C3718,'Master data'!$A$1:$C$29,2,0),"--")</f>
        <v>--</v>
      </c>
    </row>
    <row r="3719" ht="21.0" customHeight="1">
      <c r="A3719" s="165"/>
      <c r="B3719" s="172"/>
      <c r="C3719" s="414"/>
      <c r="D3719" s="168"/>
      <c r="E3719" s="258" t="str">
        <f>iferror(vlookup(C3719,'Master data'!$A$1:$C$29,3,0),"--")</f>
        <v>--</v>
      </c>
      <c r="F3719" s="258" t="str">
        <f>iferror(vlookup(C3719,'Master data'!$A$1:$C$29,2,0),"--")</f>
        <v>--</v>
      </c>
    </row>
    <row r="3720" ht="21.0" customHeight="1">
      <c r="A3720" s="165"/>
      <c r="B3720" s="172"/>
      <c r="C3720" s="414"/>
      <c r="D3720" s="168"/>
      <c r="E3720" s="258" t="str">
        <f>iferror(vlookup(C3720,'Master data'!$A$1:$C$29,3,0),"--")</f>
        <v>--</v>
      </c>
      <c r="F3720" s="258" t="str">
        <f>iferror(vlookup(C3720,'Master data'!$A$1:$C$29,2,0),"--")</f>
        <v>--</v>
      </c>
    </row>
    <row r="3721" ht="21.0" customHeight="1">
      <c r="A3721" s="165"/>
      <c r="B3721" s="172"/>
      <c r="C3721" s="414"/>
      <c r="D3721" s="168"/>
      <c r="E3721" s="258" t="str">
        <f>iferror(vlookup(C3721,'Master data'!$A$1:$C$29,3,0),"--")</f>
        <v>--</v>
      </c>
      <c r="F3721" s="258" t="str">
        <f>iferror(vlookup(C3721,'Master data'!$A$1:$C$29,2,0),"--")</f>
        <v>--</v>
      </c>
    </row>
    <row r="3722" ht="21.0" customHeight="1">
      <c r="A3722" s="165"/>
      <c r="B3722" s="172"/>
      <c r="C3722" s="414"/>
      <c r="D3722" s="168"/>
      <c r="E3722" s="258" t="str">
        <f>iferror(vlookup(C3722,'Master data'!$A$1:$C$29,3,0),"--")</f>
        <v>--</v>
      </c>
      <c r="F3722" s="258" t="str">
        <f>iferror(vlookup(C3722,'Master data'!$A$1:$C$29,2,0),"--")</f>
        <v>--</v>
      </c>
    </row>
    <row r="3723" ht="21.0" customHeight="1">
      <c r="A3723" s="165"/>
      <c r="B3723" s="172"/>
      <c r="C3723" s="414"/>
      <c r="D3723" s="168"/>
      <c r="E3723" s="258" t="str">
        <f>iferror(vlookup(C3723,'Master data'!$A$1:$C$29,3,0),"--")</f>
        <v>--</v>
      </c>
      <c r="F3723" s="258" t="str">
        <f>iferror(vlookup(C3723,'Master data'!$A$1:$C$29,2,0),"--")</f>
        <v>--</v>
      </c>
    </row>
    <row r="3724" ht="21.0" customHeight="1">
      <c r="A3724" s="165"/>
      <c r="B3724" s="172"/>
      <c r="C3724" s="414"/>
      <c r="D3724" s="168"/>
      <c r="E3724" s="258" t="str">
        <f>iferror(vlookup(C3724,'Master data'!$A$1:$C$29,3,0),"--")</f>
        <v>--</v>
      </c>
      <c r="F3724" s="258" t="str">
        <f>iferror(vlookup(C3724,'Master data'!$A$1:$C$29,2,0),"--")</f>
        <v>--</v>
      </c>
    </row>
    <row r="3725" ht="21.0" customHeight="1">
      <c r="A3725" s="165"/>
      <c r="B3725" s="172"/>
      <c r="C3725" s="414"/>
      <c r="D3725" s="168"/>
      <c r="E3725" s="258" t="str">
        <f>iferror(vlookup(C3725,'Master data'!$A$1:$C$29,3,0),"--")</f>
        <v>--</v>
      </c>
      <c r="F3725" s="258" t="str">
        <f>iferror(vlookup(C3725,'Master data'!$A$1:$C$29,2,0),"--")</f>
        <v>--</v>
      </c>
    </row>
    <row r="3726" ht="21.0" customHeight="1">
      <c r="A3726" s="165"/>
      <c r="B3726" s="172"/>
      <c r="C3726" s="414"/>
      <c r="D3726" s="168"/>
      <c r="E3726" s="258" t="str">
        <f>iferror(vlookup(C3726,'Master data'!$A$1:$C$29,3,0),"--")</f>
        <v>--</v>
      </c>
      <c r="F3726" s="258" t="str">
        <f>iferror(vlookup(C3726,'Master data'!$A$1:$C$29,2,0),"--")</f>
        <v>--</v>
      </c>
    </row>
    <row r="3727" ht="21.0" customHeight="1">
      <c r="A3727" s="165"/>
      <c r="B3727" s="172"/>
      <c r="C3727" s="414"/>
      <c r="D3727" s="168"/>
      <c r="E3727" s="258" t="str">
        <f>iferror(vlookup(C3727,'Master data'!$A$1:$C$29,3,0),"--")</f>
        <v>--</v>
      </c>
      <c r="F3727" s="258" t="str">
        <f>iferror(vlookup(C3727,'Master data'!$A$1:$C$29,2,0),"--")</f>
        <v>--</v>
      </c>
    </row>
    <row r="3728" ht="21.0" customHeight="1">
      <c r="A3728" s="165"/>
      <c r="B3728" s="172"/>
      <c r="C3728" s="414"/>
      <c r="D3728" s="168"/>
      <c r="E3728" s="258" t="str">
        <f>iferror(vlookup(C3728,'Master data'!$A$1:$C$29,3,0),"--")</f>
        <v>--</v>
      </c>
      <c r="F3728" s="258" t="str">
        <f>iferror(vlookup(C3728,'Master data'!$A$1:$C$29,2,0),"--")</f>
        <v>--</v>
      </c>
    </row>
    <row r="3729" ht="21.0" customHeight="1">
      <c r="A3729" s="165"/>
      <c r="B3729" s="172"/>
      <c r="C3729" s="414"/>
      <c r="D3729" s="168"/>
      <c r="E3729" s="258" t="str">
        <f>iferror(vlookup(C3729,'Master data'!$A$1:$C$29,3,0),"--")</f>
        <v>--</v>
      </c>
      <c r="F3729" s="258" t="str">
        <f>iferror(vlookup(C3729,'Master data'!$A$1:$C$29,2,0),"--")</f>
        <v>--</v>
      </c>
    </row>
    <row r="3730" ht="21.0" customHeight="1">
      <c r="A3730" s="165"/>
      <c r="B3730" s="172"/>
      <c r="C3730" s="414"/>
      <c r="D3730" s="168"/>
      <c r="E3730" s="258" t="str">
        <f>iferror(vlookup(C3730,'Master data'!$A$1:$C$29,3,0),"--")</f>
        <v>--</v>
      </c>
      <c r="F3730" s="258" t="str">
        <f>iferror(vlookup(C3730,'Master data'!$A$1:$C$29,2,0),"--")</f>
        <v>--</v>
      </c>
    </row>
    <row r="3731" ht="21.0" customHeight="1">
      <c r="A3731" s="165"/>
      <c r="B3731" s="172"/>
      <c r="C3731" s="414"/>
      <c r="D3731" s="168"/>
      <c r="E3731" s="258" t="str">
        <f>iferror(vlookup(C3731,'Master data'!$A$1:$C$29,3,0),"--")</f>
        <v>--</v>
      </c>
      <c r="F3731" s="258" t="str">
        <f>iferror(vlookup(C3731,'Master data'!$A$1:$C$29,2,0),"--")</f>
        <v>--</v>
      </c>
    </row>
    <row r="3732" ht="21.0" customHeight="1">
      <c r="A3732" s="165"/>
      <c r="B3732" s="172"/>
      <c r="C3732" s="414"/>
      <c r="D3732" s="168"/>
      <c r="E3732" s="258" t="str">
        <f>iferror(vlookup(C3732,'Master data'!$A$1:$C$29,3,0),"--")</f>
        <v>--</v>
      </c>
      <c r="F3732" s="258" t="str">
        <f>iferror(vlookup(C3732,'Master data'!$A$1:$C$29,2,0),"--")</f>
        <v>--</v>
      </c>
    </row>
    <row r="3733" ht="21.0" customHeight="1">
      <c r="A3733" s="165"/>
      <c r="B3733" s="172"/>
      <c r="C3733" s="414"/>
      <c r="D3733" s="168"/>
      <c r="E3733" s="258" t="str">
        <f>iferror(vlookup(C3733,'Master data'!$A$1:$C$29,3,0),"--")</f>
        <v>--</v>
      </c>
      <c r="F3733" s="258" t="str">
        <f>iferror(vlookup(C3733,'Master data'!$A$1:$C$29,2,0),"--")</f>
        <v>--</v>
      </c>
    </row>
    <row r="3734" ht="21.0" customHeight="1">
      <c r="A3734" s="165"/>
      <c r="B3734" s="172"/>
      <c r="C3734" s="414"/>
      <c r="D3734" s="168"/>
      <c r="E3734" s="258" t="str">
        <f>iferror(vlookup(C3734,'Master data'!$A$1:$C$29,3,0),"--")</f>
        <v>--</v>
      </c>
      <c r="F3734" s="258" t="str">
        <f>iferror(vlookup(C3734,'Master data'!$A$1:$C$29,2,0),"--")</f>
        <v>--</v>
      </c>
    </row>
    <row r="3735" ht="21.0" customHeight="1">
      <c r="A3735" s="165"/>
      <c r="B3735" s="172"/>
      <c r="C3735" s="414"/>
      <c r="D3735" s="168"/>
      <c r="E3735" s="258" t="str">
        <f>iferror(vlookup(C3735,'Master data'!$A$1:$C$29,3,0),"--")</f>
        <v>--</v>
      </c>
      <c r="F3735" s="258" t="str">
        <f>iferror(vlookup(C3735,'Master data'!$A$1:$C$29,2,0),"--")</f>
        <v>--</v>
      </c>
    </row>
    <row r="3736" ht="21.0" customHeight="1">
      <c r="A3736" s="165"/>
      <c r="B3736" s="172"/>
      <c r="C3736" s="414"/>
      <c r="D3736" s="168"/>
      <c r="E3736" s="258" t="str">
        <f>iferror(vlookup(C3736,'Master data'!$A$1:$C$29,3,0),"--")</f>
        <v>--</v>
      </c>
      <c r="F3736" s="258" t="str">
        <f>iferror(vlookup(C3736,'Master data'!$A$1:$C$29,2,0),"--")</f>
        <v>--</v>
      </c>
    </row>
    <row r="3737" ht="21.0" customHeight="1">
      <c r="A3737" s="165"/>
      <c r="B3737" s="172"/>
      <c r="C3737" s="414"/>
      <c r="D3737" s="168"/>
      <c r="E3737" s="258" t="str">
        <f>iferror(vlookup(C3737,'Master data'!$A$1:$C$29,3,0),"--")</f>
        <v>--</v>
      </c>
      <c r="F3737" s="258" t="str">
        <f>iferror(vlookup(C3737,'Master data'!$A$1:$C$29,2,0),"--")</f>
        <v>--</v>
      </c>
    </row>
    <row r="3738" ht="21.0" customHeight="1">
      <c r="A3738" s="165"/>
      <c r="B3738" s="172"/>
      <c r="C3738" s="414"/>
      <c r="D3738" s="168"/>
      <c r="E3738" s="258" t="str">
        <f>iferror(vlookup(C3738,'Master data'!$A$1:$C$29,3,0),"--")</f>
        <v>--</v>
      </c>
      <c r="F3738" s="258" t="str">
        <f>iferror(vlookup(C3738,'Master data'!$A$1:$C$29,2,0),"--")</f>
        <v>--</v>
      </c>
    </row>
    <row r="3739" ht="21.0" customHeight="1">
      <c r="A3739" s="165"/>
      <c r="B3739" s="172"/>
      <c r="C3739" s="414"/>
      <c r="D3739" s="168"/>
      <c r="E3739" s="258" t="str">
        <f>iferror(vlookup(C3739,'Master data'!$A$1:$C$29,3,0),"--")</f>
        <v>--</v>
      </c>
      <c r="F3739" s="258" t="str">
        <f>iferror(vlookup(C3739,'Master data'!$A$1:$C$29,2,0),"--")</f>
        <v>--</v>
      </c>
    </row>
    <row r="3740" ht="21.0" customHeight="1">
      <c r="A3740" s="165"/>
      <c r="B3740" s="172"/>
      <c r="C3740" s="414"/>
      <c r="D3740" s="168"/>
      <c r="E3740" s="258" t="str">
        <f>iferror(vlookup(C3740,'Master data'!$A$1:$C$29,3,0),"--")</f>
        <v>--</v>
      </c>
      <c r="F3740" s="258" t="str">
        <f>iferror(vlookup(C3740,'Master data'!$A$1:$C$29,2,0),"--")</f>
        <v>--</v>
      </c>
    </row>
    <row r="3741" ht="21.0" customHeight="1">
      <c r="A3741" s="165"/>
      <c r="B3741" s="172"/>
      <c r="C3741" s="414"/>
      <c r="D3741" s="168"/>
      <c r="E3741" s="258" t="str">
        <f>iferror(vlookup(C3741,'Master data'!$A$1:$C$29,3,0),"--")</f>
        <v>--</v>
      </c>
      <c r="F3741" s="258" t="str">
        <f>iferror(vlookup(C3741,'Master data'!$A$1:$C$29,2,0),"--")</f>
        <v>--</v>
      </c>
    </row>
    <row r="3742" ht="21.0" customHeight="1">
      <c r="A3742" s="165"/>
      <c r="B3742" s="172"/>
      <c r="C3742" s="414"/>
      <c r="D3742" s="168"/>
      <c r="E3742" s="258" t="str">
        <f>iferror(vlookup(C3742,'Master data'!$A$1:$C$29,3,0),"--")</f>
        <v>--</v>
      </c>
      <c r="F3742" s="258" t="str">
        <f>iferror(vlookup(C3742,'Master data'!$A$1:$C$29,2,0),"--")</f>
        <v>--</v>
      </c>
    </row>
    <row r="3743" ht="21.0" customHeight="1">
      <c r="A3743" s="165"/>
      <c r="B3743" s="172"/>
      <c r="C3743" s="414"/>
      <c r="D3743" s="168"/>
      <c r="E3743" s="258" t="str">
        <f>iferror(vlookup(C3743,'Master data'!$A$1:$C$29,3,0),"--")</f>
        <v>--</v>
      </c>
      <c r="F3743" s="258" t="str">
        <f>iferror(vlookup(C3743,'Master data'!$A$1:$C$29,2,0),"--")</f>
        <v>--</v>
      </c>
    </row>
    <row r="3744" ht="21.0" customHeight="1">
      <c r="A3744" s="165"/>
      <c r="B3744" s="172"/>
      <c r="C3744" s="414"/>
      <c r="D3744" s="168"/>
      <c r="E3744" s="258" t="str">
        <f>iferror(vlookup(C3744,'Master data'!$A$1:$C$29,3,0),"--")</f>
        <v>--</v>
      </c>
      <c r="F3744" s="258" t="str">
        <f>iferror(vlookup(C3744,'Master data'!$A$1:$C$29,2,0),"--")</f>
        <v>--</v>
      </c>
    </row>
    <row r="3745" ht="21.0" customHeight="1">
      <c r="A3745" s="165"/>
      <c r="B3745" s="172"/>
      <c r="C3745" s="414"/>
      <c r="D3745" s="168"/>
      <c r="E3745" s="258" t="str">
        <f>iferror(vlookup(C3745,'Master data'!$A$1:$C$29,3,0),"--")</f>
        <v>--</v>
      </c>
      <c r="F3745" s="258" t="str">
        <f>iferror(vlookup(C3745,'Master data'!$A$1:$C$29,2,0),"--")</f>
        <v>--</v>
      </c>
    </row>
    <row r="3746" ht="21.0" customHeight="1">
      <c r="A3746" s="165"/>
      <c r="B3746" s="172"/>
      <c r="C3746" s="414"/>
      <c r="D3746" s="168"/>
      <c r="E3746" s="258" t="str">
        <f>iferror(vlookup(C3746,'Master data'!$A$1:$C$29,3,0),"--")</f>
        <v>--</v>
      </c>
      <c r="F3746" s="258" t="str">
        <f>iferror(vlookup(C3746,'Master data'!$A$1:$C$29,2,0),"--")</f>
        <v>--</v>
      </c>
    </row>
    <row r="3747" ht="21.0" customHeight="1">
      <c r="A3747" s="165"/>
      <c r="B3747" s="172"/>
      <c r="C3747" s="414"/>
      <c r="D3747" s="168"/>
      <c r="E3747" s="258" t="str">
        <f>iferror(vlookup(C3747,'Master data'!$A$1:$C$29,3,0),"--")</f>
        <v>--</v>
      </c>
      <c r="F3747" s="258" t="str">
        <f>iferror(vlookup(C3747,'Master data'!$A$1:$C$29,2,0),"--")</f>
        <v>--</v>
      </c>
    </row>
    <row r="3748" ht="21.0" customHeight="1">
      <c r="A3748" s="165"/>
      <c r="B3748" s="172"/>
      <c r="C3748" s="414"/>
      <c r="D3748" s="168"/>
      <c r="E3748" s="258" t="str">
        <f>iferror(vlookup(C3748,'Master data'!$A$1:$C$29,3,0),"--")</f>
        <v>--</v>
      </c>
      <c r="F3748" s="258" t="str">
        <f>iferror(vlookup(C3748,'Master data'!$A$1:$C$29,2,0),"--")</f>
        <v>--</v>
      </c>
    </row>
    <row r="3749" ht="21.0" customHeight="1">
      <c r="A3749" s="165"/>
      <c r="B3749" s="172"/>
      <c r="C3749" s="414"/>
      <c r="D3749" s="168"/>
      <c r="E3749" s="258" t="str">
        <f>iferror(vlookup(C3749,'Master data'!$A$1:$C$29,3,0),"--")</f>
        <v>--</v>
      </c>
      <c r="F3749" s="258" t="str">
        <f>iferror(vlookup(C3749,'Master data'!$A$1:$C$29,2,0),"--")</f>
        <v>--</v>
      </c>
    </row>
    <row r="3750" ht="21.0" customHeight="1">
      <c r="A3750" s="165"/>
      <c r="B3750" s="172"/>
      <c r="C3750" s="414"/>
      <c r="D3750" s="168"/>
      <c r="E3750" s="258" t="str">
        <f>iferror(vlookup(C3750,'Master data'!$A$1:$C$29,3,0),"--")</f>
        <v>--</v>
      </c>
      <c r="F3750" s="258" t="str">
        <f>iferror(vlookup(C3750,'Master data'!$A$1:$C$29,2,0),"--")</f>
        <v>--</v>
      </c>
    </row>
    <row r="3751" ht="21.0" customHeight="1">
      <c r="A3751" s="165"/>
      <c r="B3751" s="172"/>
      <c r="C3751" s="414"/>
      <c r="D3751" s="168"/>
      <c r="E3751" s="258" t="str">
        <f>iferror(vlookup(C3751,'Master data'!$A$1:$C$29,3,0),"--")</f>
        <v>--</v>
      </c>
      <c r="F3751" s="258" t="str">
        <f>iferror(vlookup(C3751,'Master data'!$A$1:$C$29,2,0),"--")</f>
        <v>--</v>
      </c>
    </row>
    <row r="3752" ht="21.0" customHeight="1">
      <c r="A3752" s="165"/>
      <c r="B3752" s="172"/>
      <c r="C3752" s="414"/>
      <c r="D3752" s="168"/>
      <c r="E3752" s="258" t="str">
        <f>iferror(vlookup(C3752,'Master data'!$A$1:$C$29,3,0),"--")</f>
        <v>--</v>
      </c>
      <c r="F3752" s="258" t="str">
        <f>iferror(vlookup(C3752,'Master data'!$A$1:$C$29,2,0),"--")</f>
        <v>--</v>
      </c>
    </row>
    <row r="3753" ht="21.0" customHeight="1">
      <c r="A3753" s="165"/>
      <c r="B3753" s="172"/>
      <c r="C3753" s="414"/>
      <c r="D3753" s="168"/>
      <c r="E3753" s="258" t="str">
        <f>iferror(vlookup(C3753,'Master data'!$A$1:$C$29,3,0),"--")</f>
        <v>--</v>
      </c>
      <c r="F3753" s="258" t="str">
        <f>iferror(vlookup(C3753,'Master data'!$A$1:$C$29,2,0),"--")</f>
        <v>--</v>
      </c>
    </row>
    <row r="3754" ht="21.0" customHeight="1">
      <c r="A3754" s="165"/>
      <c r="B3754" s="172"/>
      <c r="C3754" s="414"/>
      <c r="D3754" s="168"/>
      <c r="E3754" s="258" t="str">
        <f>iferror(vlookup(C3754,'Master data'!$A$1:$C$29,3,0),"--")</f>
        <v>--</v>
      </c>
      <c r="F3754" s="258" t="str">
        <f>iferror(vlookup(C3754,'Master data'!$A$1:$C$29,2,0),"--")</f>
        <v>--</v>
      </c>
    </row>
    <row r="3755" ht="21.0" customHeight="1">
      <c r="A3755" s="165"/>
      <c r="B3755" s="172"/>
      <c r="C3755" s="414"/>
      <c r="D3755" s="168"/>
      <c r="E3755" s="258" t="str">
        <f>iferror(vlookup(C3755,'Master data'!$A$1:$C$29,3,0),"--")</f>
        <v>--</v>
      </c>
      <c r="F3755" s="258" t="str">
        <f>iferror(vlookup(C3755,'Master data'!$A$1:$C$29,2,0),"--")</f>
        <v>--</v>
      </c>
    </row>
    <row r="3756" ht="21.0" customHeight="1">
      <c r="A3756" s="165"/>
      <c r="B3756" s="172"/>
      <c r="C3756" s="414"/>
      <c r="D3756" s="168"/>
      <c r="E3756" s="258" t="str">
        <f>iferror(vlookup(C3756,'Master data'!$A$1:$C$29,3,0),"--")</f>
        <v>--</v>
      </c>
      <c r="F3756" s="258" t="str">
        <f>iferror(vlookup(C3756,'Master data'!$A$1:$C$29,2,0),"--")</f>
        <v>--</v>
      </c>
    </row>
    <row r="3757" ht="21.0" customHeight="1">
      <c r="A3757" s="165"/>
      <c r="B3757" s="172"/>
      <c r="C3757" s="414"/>
      <c r="D3757" s="168"/>
      <c r="E3757" s="258" t="str">
        <f>iferror(vlookup(C3757,'Master data'!$A$1:$C$29,3,0),"--")</f>
        <v>--</v>
      </c>
      <c r="F3757" s="258" t="str">
        <f>iferror(vlookup(C3757,'Master data'!$A$1:$C$29,2,0),"--")</f>
        <v>--</v>
      </c>
    </row>
    <row r="3758" ht="21.0" customHeight="1">
      <c r="A3758" s="165"/>
      <c r="B3758" s="172"/>
      <c r="C3758" s="414"/>
      <c r="D3758" s="168"/>
      <c r="E3758" s="258" t="str">
        <f>iferror(vlookup(C3758,'Master data'!$A$1:$C$29,3,0),"--")</f>
        <v>--</v>
      </c>
      <c r="F3758" s="258" t="str">
        <f>iferror(vlookup(C3758,'Master data'!$A$1:$C$29,2,0),"--")</f>
        <v>--</v>
      </c>
    </row>
    <row r="3759" ht="21.0" customHeight="1">
      <c r="A3759" s="165"/>
      <c r="B3759" s="172"/>
      <c r="C3759" s="414"/>
      <c r="D3759" s="168"/>
      <c r="E3759" s="258" t="str">
        <f>iferror(vlookup(C3759,'Master data'!$A$1:$C$29,3,0),"--")</f>
        <v>--</v>
      </c>
      <c r="F3759" s="258" t="str">
        <f>iferror(vlookup(C3759,'Master data'!$A$1:$C$29,2,0),"--")</f>
        <v>--</v>
      </c>
    </row>
    <row r="3760" ht="21.0" customHeight="1">
      <c r="A3760" s="165"/>
      <c r="B3760" s="172"/>
      <c r="C3760" s="414"/>
      <c r="D3760" s="168"/>
      <c r="E3760" s="258" t="str">
        <f>iferror(vlookup(C3760,'Master data'!$A$1:$C$29,3,0),"--")</f>
        <v>--</v>
      </c>
      <c r="F3760" s="258" t="str">
        <f>iferror(vlookup(C3760,'Master data'!$A$1:$C$29,2,0),"--")</f>
        <v>--</v>
      </c>
    </row>
    <row r="3761" ht="21.0" customHeight="1">
      <c r="A3761" s="165"/>
      <c r="B3761" s="172"/>
      <c r="C3761" s="414"/>
      <c r="D3761" s="168"/>
      <c r="E3761" s="258" t="str">
        <f>iferror(vlookup(C3761,'Master data'!$A$1:$C$29,3,0),"--")</f>
        <v>--</v>
      </c>
      <c r="F3761" s="258" t="str">
        <f>iferror(vlookup(C3761,'Master data'!$A$1:$C$29,2,0),"--")</f>
        <v>--</v>
      </c>
    </row>
    <row r="3762" ht="21.0" customHeight="1">
      <c r="A3762" s="165"/>
      <c r="B3762" s="172"/>
      <c r="C3762" s="414"/>
      <c r="D3762" s="168"/>
      <c r="E3762" s="258" t="str">
        <f>iferror(vlookup(C3762,'Master data'!$A$1:$C$29,3,0),"--")</f>
        <v>--</v>
      </c>
      <c r="F3762" s="258" t="str">
        <f>iferror(vlookup(C3762,'Master data'!$A$1:$C$29,2,0),"--")</f>
        <v>--</v>
      </c>
    </row>
    <row r="3763" ht="21.0" customHeight="1">
      <c r="A3763" s="165"/>
      <c r="B3763" s="172"/>
      <c r="C3763" s="414"/>
      <c r="D3763" s="168"/>
      <c r="E3763" s="258" t="str">
        <f>iferror(vlookup(C3763,'Master data'!$A$1:$C$29,3,0),"--")</f>
        <v>--</v>
      </c>
      <c r="F3763" s="258" t="str">
        <f>iferror(vlookup(C3763,'Master data'!$A$1:$C$29,2,0),"--")</f>
        <v>--</v>
      </c>
    </row>
    <row r="3764" ht="21.0" customHeight="1">
      <c r="A3764" s="165"/>
      <c r="B3764" s="172"/>
      <c r="C3764" s="414"/>
      <c r="D3764" s="168"/>
      <c r="E3764" s="258" t="str">
        <f>iferror(vlookup(C3764,'Master data'!$A$1:$C$29,3,0),"--")</f>
        <v>--</v>
      </c>
      <c r="F3764" s="258" t="str">
        <f>iferror(vlookup(C3764,'Master data'!$A$1:$C$29,2,0),"--")</f>
        <v>--</v>
      </c>
    </row>
    <row r="3765" ht="21.0" customHeight="1">
      <c r="A3765" s="165"/>
      <c r="B3765" s="172"/>
      <c r="C3765" s="414"/>
      <c r="D3765" s="168"/>
      <c r="E3765" s="258" t="str">
        <f>iferror(vlookup(C3765,'Master data'!$A$1:$C$29,3,0),"--")</f>
        <v>--</v>
      </c>
      <c r="F3765" s="258" t="str">
        <f>iferror(vlookup(C3765,'Master data'!$A$1:$C$29,2,0),"--")</f>
        <v>--</v>
      </c>
    </row>
    <row r="3766" ht="21.0" customHeight="1">
      <c r="A3766" s="165"/>
      <c r="B3766" s="172"/>
      <c r="C3766" s="414"/>
      <c r="D3766" s="168"/>
      <c r="E3766" s="258" t="str">
        <f>iferror(vlookup(C3766,'Master data'!$A$1:$C$29,3,0),"--")</f>
        <v>--</v>
      </c>
      <c r="F3766" s="258" t="str">
        <f>iferror(vlookup(C3766,'Master data'!$A$1:$C$29,2,0),"--")</f>
        <v>--</v>
      </c>
    </row>
    <row r="3767" ht="21.0" customHeight="1">
      <c r="A3767" s="165"/>
      <c r="B3767" s="172"/>
      <c r="C3767" s="414"/>
      <c r="D3767" s="168"/>
      <c r="E3767" s="258" t="str">
        <f>iferror(vlookup(C3767,'Master data'!$A$1:$C$29,3,0),"--")</f>
        <v>--</v>
      </c>
      <c r="F3767" s="258" t="str">
        <f>iferror(vlookup(C3767,'Master data'!$A$1:$C$29,2,0),"--")</f>
        <v>--</v>
      </c>
    </row>
    <row r="3768" ht="21.0" customHeight="1">
      <c r="A3768" s="165"/>
      <c r="B3768" s="172"/>
      <c r="C3768" s="414"/>
      <c r="D3768" s="168"/>
      <c r="E3768" s="258" t="str">
        <f>iferror(vlookup(C3768,'Master data'!$A$1:$C$29,3,0),"--")</f>
        <v>--</v>
      </c>
      <c r="F3768" s="258" t="str">
        <f>iferror(vlookup(C3768,'Master data'!$A$1:$C$29,2,0),"--")</f>
        <v>--</v>
      </c>
    </row>
    <row r="3769" ht="21.0" customHeight="1">
      <c r="A3769" s="165"/>
      <c r="B3769" s="172"/>
      <c r="C3769" s="414"/>
      <c r="D3769" s="168"/>
      <c r="E3769" s="258" t="str">
        <f>iferror(vlookup(C3769,'Master data'!$A$1:$C$29,3,0),"--")</f>
        <v>--</v>
      </c>
      <c r="F3769" s="258" t="str">
        <f>iferror(vlookup(C3769,'Master data'!$A$1:$C$29,2,0),"--")</f>
        <v>--</v>
      </c>
    </row>
    <row r="3770" ht="21.0" customHeight="1">
      <c r="A3770" s="165"/>
      <c r="B3770" s="172"/>
      <c r="C3770" s="414"/>
      <c r="D3770" s="168"/>
      <c r="E3770" s="258" t="str">
        <f>iferror(vlookup(C3770,'Master data'!$A$1:$C$29,3,0),"--")</f>
        <v>--</v>
      </c>
      <c r="F3770" s="258" t="str">
        <f>iferror(vlookup(C3770,'Master data'!$A$1:$C$29,2,0),"--")</f>
        <v>--</v>
      </c>
    </row>
    <row r="3771" ht="21.0" customHeight="1">
      <c r="A3771" s="165"/>
      <c r="B3771" s="172"/>
      <c r="C3771" s="414"/>
      <c r="D3771" s="168"/>
      <c r="E3771" s="258" t="str">
        <f>iferror(vlookup(C3771,'Master data'!$A$1:$C$29,3,0),"--")</f>
        <v>--</v>
      </c>
      <c r="F3771" s="258" t="str">
        <f>iferror(vlookup(C3771,'Master data'!$A$1:$C$29,2,0),"--")</f>
        <v>--</v>
      </c>
    </row>
    <row r="3772" ht="21.0" customHeight="1">
      <c r="A3772" s="165"/>
      <c r="B3772" s="172"/>
      <c r="C3772" s="414"/>
      <c r="D3772" s="168"/>
      <c r="E3772" s="258" t="str">
        <f>iferror(vlookup(C3772,'Master data'!$A$1:$C$29,3,0),"--")</f>
        <v>--</v>
      </c>
      <c r="F3772" s="258" t="str">
        <f>iferror(vlookup(C3772,'Master data'!$A$1:$C$29,2,0),"--")</f>
        <v>--</v>
      </c>
    </row>
    <row r="3773" ht="21.0" customHeight="1">
      <c r="A3773" s="165"/>
      <c r="B3773" s="172"/>
      <c r="C3773" s="414"/>
      <c r="D3773" s="168"/>
      <c r="E3773" s="258" t="str">
        <f>iferror(vlookup(C3773,'Master data'!$A$1:$C$29,3,0),"--")</f>
        <v>--</v>
      </c>
      <c r="F3773" s="258" t="str">
        <f>iferror(vlookup(C3773,'Master data'!$A$1:$C$29,2,0),"--")</f>
        <v>--</v>
      </c>
    </row>
    <row r="3774" ht="21.0" customHeight="1">
      <c r="A3774" s="165"/>
      <c r="B3774" s="172"/>
      <c r="C3774" s="414"/>
      <c r="D3774" s="168"/>
      <c r="E3774" s="258" t="str">
        <f>iferror(vlookup(C3774,'Master data'!$A$1:$C$29,3,0),"--")</f>
        <v>--</v>
      </c>
      <c r="F3774" s="258" t="str">
        <f>iferror(vlookup(C3774,'Master data'!$A$1:$C$29,2,0),"--")</f>
        <v>--</v>
      </c>
    </row>
    <row r="3775" ht="21.0" customHeight="1">
      <c r="A3775" s="165"/>
      <c r="B3775" s="172"/>
      <c r="C3775" s="414"/>
      <c r="D3775" s="168"/>
      <c r="E3775" s="258" t="str">
        <f>iferror(vlookup(C3775,'Master data'!$A$1:$C$29,3,0),"--")</f>
        <v>--</v>
      </c>
      <c r="F3775" s="258" t="str">
        <f>iferror(vlookup(C3775,'Master data'!$A$1:$C$29,2,0),"--")</f>
        <v>--</v>
      </c>
    </row>
    <row r="3776" ht="21.0" customHeight="1">
      <c r="A3776" s="165"/>
      <c r="B3776" s="172"/>
      <c r="C3776" s="414"/>
      <c r="D3776" s="168"/>
      <c r="E3776" s="258" t="str">
        <f>iferror(vlookup(C3776,'Master data'!$A$1:$C$29,3,0),"--")</f>
        <v>--</v>
      </c>
      <c r="F3776" s="258" t="str">
        <f>iferror(vlookup(C3776,'Master data'!$A$1:$C$29,2,0),"--")</f>
        <v>--</v>
      </c>
    </row>
    <row r="3777" ht="21.0" customHeight="1">
      <c r="A3777" s="165"/>
      <c r="B3777" s="172"/>
      <c r="C3777" s="414"/>
      <c r="D3777" s="168"/>
      <c r="E3777" s="258" t="str">
        <f>iferror(vlookup(C3777,'Master data'!$A$1:$C$29,3,0),"--")</f>
        <v>--</v>
      </c>
      <c r="F3777" s="258" t="str">
        <f>iferror(vlookup(C3777,'Master data'!$A$1:$C$29,2,0),"--")</f>
        <v>--</v>
      </c>
    </row>
    <row r="3778" ht="21.0" customHeight="1">
      <c r="A3778" s="165"/>
      <c r="B3778" s="172"/>
      <c r="C3778" s="414"/>
      <c r="D3778" s="168"/>
      <c r="E3778" s="258" t="str">
        <f>iferror(vlookup(C3778,'Master data'!$A$1:$C$29,3,0),"--")</f>
        <v>--</v>
      </c>
      <c r="F3778" s="258" t="str">
        <f>iferror(vlookup(C3778,'Master data'!$A$1:$C$29,2,0),"--")</f>
        <v>--</v>
      </c>
    </row>
    <row r="3779" ht="21.0" customHeight="1">
      <c r="A3779" s="165"/>
      <c r="B3779" s="172"/>
      <c r="C3779" s="414"/>
      <c r="D3779" s="168"/>
      <c r="E3779" s="258" t="str">
        <f>iferror(vlookup(C3779,'Master data'!$A$1:$C$29,3,0),"--")</f>
        <v>--</v>
      </c>
      <c r="F3779" s="258" t="str">
        <f>iferror(vlookup(C3779,'Master data'!$A$1:$C$29,2,0),"--")</f>
        <v>--</v>
      </c>
    </row>
    <row r="3780" ht="21.0" customHeight="1">
      <c r="A3780" s="165"/>
      <c r="B3780" s="172"/>
      <c r="C3780" s="414"/>
      <c r="D3780" s="168"/>
      <c r="E3780" s="258" t="str">
        <f>iferror(vlookup(C3780,'Master data'!$A$1:$C$29,3,0),"--")</f>
        <v>--</v>
      </c>
      <c r="F3780" s="258" t="str">
        <f>iferror(vlookup(C3780,'Master data'!$A$1:$C$29,2,0),"--")</f>
        <v>--</v>
      </c>
    </row>
    <row r="3781" ht="21.0" customHeight="1">
      <c r="A3781" s="165"/>
      <c r="B3781" s="172"/>
      <c r="C3781" s="414"/>
      <c r="D3781" s="168"/>
      <c r="E3781" s="258" t="str">
        <f>iferror(vlookup(C3781,'Master data'!$A$1:$C$29,3,0),"--")</f>
        <v>--</v>
      </c>
      <c r="F3781" s="258" t="str">
        <f>iferror(vlookup(C3781,'Master data'!$A$1:$C$29,2,0),"--")</f>
        <v>--</v>
      </c>
    </row>
    <row r="3782" ht="21.0" customHeight="1">
      <c r="A3782" s="165"/>
      <c r="B3782" s="172"/>
      <c r="C3782" s="414"/>
      <c r="D3782" s="168"/>
      <c r="E3782" s="258" t="str">
        <f>iferror(vlookup(C3782,'Master data'!$A$1:$C$29,3,0),"--")</f>
        <v>--</v>
      </c>
      <c r="F3782" s="258" t="str">
        <f>iferror(vlookup(C3782,'Master data'!$A$1:$C$29,2,0),"--")</f>
        <v>--</v>
      </c>
    </row>
    <row r="3783" ht="21.0" customHeight="1">
      <c r="A3783" s="165"/>
      <c r="B3783" s="172"/>
      <c r="C3783" s="414"/>
      <c r="D3783" s="168"/>
      <c r="E3783" s="258" t="str">
        <f>iferror(vlookup(C3783,'Master data'!$A$1:$C$29,3,0),"--")</f>
        <v>--</v>
      </c>
      <c r="F3783" s="258" t="str">
        <f>iferror(vlookup(C3783,'Master data'!$A$1:$C$29,2,0),"--")</f>
        <v>--</v>
      </c>
    </row>
    <row r="3784" ht="21.0" customHeight="1">
      <c r="A3784" s="165"/>
      <c r="B3784" s="172"/>
      <c r="C3784" s="414"/>
      <c r="D3784" s="168"/>
      <c r="E3784" s="258" t="str">
        <f>iferror(vlookup(C3784,'Master data'!$A$1:$C$29,3,0),"--")</f>
        <v>--</v>
      </c>
      <c r="F3784" s="258" t="str">
        <f>iferror(vlookup(C3784,'Master data'!$A$1:$C$29,2,0),"--")</f>
        <v>--</v>
      </c>
    </row>
    <row r="3785" ht="21.0" customHeight="1">
      <c r="A3785" s="165"/>
      <c r="B3785" s="172"/>
      <c r="C3785" s="414"/>
      <c r="D3785" s="168"/>
      <c r="E3785" s="258" t="str">
        <f>iferror(vlookup(C3785,'Master data'!$A$1:$C$29,3,0),"--")</f>
        <v>--</v>
      </c>
      <c r="F3785" s="258" t="str">
        <f>iferror(vlookup(C3785,'Master data'!$A$1:$C$29,2,0),"--")</f>
        <v>--</v>
      </c>
    </row>
    <row r="3786" ht="21.0" customHeight="1">
      <c r="A3786" s="165"/>
      <c r="B3786" s="172"/>
      <c r="C3786" s="414"/>
      <c r="D3786" s="168"/>
      <c r="E3786" s="258" t="str">
        <f>iferror(vlookup(C3786,'Master data'!$A$1:$C$29,3,0),"--")</f>
        <v>--</v>
      </c>
      <c r="F3786" s="258" t="str">
        <f>iferror(vlookup(C3786,'Master data'!$A$1:$C$29,2,0),"--")</f>
        <v>--</v>
      </c>
    </row>
    <row r="3787" ht="21.0" customHeight="1">
      <c r="A3787" s="165"/>
      <c r="B3787" s="172"/>
      <c r="C3787" s="414"/>
      <c r="D3787" s="168"/>
      <c r="E3787" s="258" t="str">
        <f>iferror(vlookup(C3787,'Master data'!$A$1:$C$29,3,0),"--")</f>
        <v>--</v>
      </c>
      <c r="F3787" s="258" t="str">
        <f>iferror(vlookup(C3787,'Master data'!$A$1:$C$29,2,0),"--")</f>
        <v>--</v>
      </c>
    </row>
    <row r="3788" ht="21.0" customHeight="1">
      <c r="A3788" s="165"/>
      <c r="B3788" s="172"/>
      <c r="C3788" s="414"/>
      <c r="D3788" s="168"/>
      <c r="E3788" s="258" t="str">
        <f>iferror(vlookup(C3788,'Master data'!$A$1:$C$29,3,0),"--")</f>
        <v>--</v>
      </c>
      <c r="F3788" s="258" t="str">
        <f>iferror(vlookup(C3788,'Master data'!$A$1:$C$29,2,0),"--")</f>
        <v>--</v>
      </c>
    </row>
    <row r="3789" ht="21.0" customHeight="1">
      <c r="A3789" s="165"/>
      <c r="B3789" s="172"/>
      <c r="C3789" s="414"/>
      <c r="D3789" s="168"/>
      <c r="E3789" s="258" t="str">
        <f>iferror(vlookup(C3789,'Master data'!$A$1:$C$29,3,0),"--")</f>
        <v>--</v>
      </c>
      <c r="F3789" s="258" t="str">
        <f>iferror(vlookup(C3789,'Master data'!$A$1:$C$29,2,0),"--")</f>
        <v>--</v>
      </c>
    </row>
    <row r="3790" ht="21.0" customHeight="1">
      <c r="A3790" s="165"/>
      <c r="B3790" s="172"/>
      <c r="C3790" s="414"/>
      <c r="D3790" s="168"/>
      <c r="E3790" s="258" t="str">
        <f>iferror(vlookup(C3790,'Master data'!$A$1:$C$29,3,0),"--")</f>
        <v>--</v>
      </c>
      <c r="F3790" s="258" t="str">
        <f>iferror(vlookup(C3790,'Master data'!$A$1:$C$29,2,0),"--")</f>
        <v>--</v>
      </c>
    </row>
    <row r="3791" ht="21.0" customHeight="1">
      <c r="A3791" s="165"/>
      <c r="B3791" s="172"/>
      <c r="C3791" s="414"/>
      <c r="D3791" s="168"/>
      <c r="E3791" s="258" t="str">
        <f>iferror(vlookup(C3791,'Master data'!$A$1:$C$29,3,0),"--")</f>
        <v>--</v>
      </c>
      <c r="F3791" s="258" t="str">
        <f>iferror(vlookup(C3791,'Master data'!$A$1:$C$29,2,0),"--")</f>
        <v>--</v>
      </c>
    </row>
    <row r="3792" ht="21.0" customHeight="1">
      <c r="A3792" s="165"/>
      <c r="B3792" s="172"/>
      <c r="C3792" s="414"/>
      <c r="D3792" s="168"/>
      <c r="E3792" s="258" t="str">
        <f>iferror(vlookup(C3792,'Master data'!$A$1:$C$29,3,0),"--")</f>
        <v>--</v>
      </c>
      <c r="F3792" s="258" t="str">
        <f>iferror(vlookup(C3792,'Master data'!$A$1:$C$29,2,0),"--")</f>
        <v>--</v>
      </c>
    </row>
    <row r="3793" ht="21.0" customHeight="1">
      <c r="A3793" s="165"/>
      <c r="B3793" s="172"/>
      <c r="C3793" s="414"/>
      <c r="D3793" s="168"/>
      <c r="E3793" s="258" t="str">
        <f>iferror(vlookup(C3793,'Master data'!$A$1:$C$29,3,0),"--")</f>
        <v>--</v>
      </c>
      <c r="F3793" s="258" t="str">
        <f>iferror(vlookup(C3793,'Master data'!$A$1:$C$29,2,0),"--")</f>
        <v>--</v>
      </c>
    </row>
    <row r="3794" ht="21.0" customHeight="1">
      <c r="A3794" s="165"/>
      <c r="B3794" s="172"/>
      <c r="C3794" s="414"/>
      <c r="D3794" s="168"/>
      <c r="E3794" s="258" t="str">
        <f>iferror(vlookup(C3794,'Master data'!$A$1:$C$29,3,0),"--")</f>
        <v>--</v>
      </c>
      <c r="F3794" s="258" t="str">
        <f>iferror(vlookup(C3794,'Master data'!$A$1:$C$29,2,0),"--")</f>
        <v>--</v>
      </c>
    </row>
    <row r="3795" ht="21.0" customHeight="1">
      <c r="A3795" s="165"/>
      <c r="B3795" s="172"/>
      <c r="C3795" s="414"/>
      <c r="D3795" s="168"/>
      <c r="E3795" s="258" t="str">
        <f>iferror(vlookup(C3795,'Master data'!$A$1:$C$29,3,0),"--")</f>
        <v>--</v>
      </c>
      <c r="F3795" s="258" t="str">
        <f>iferror(vlookup(C3795,'Master data'!$A$1:$C$29,2,0),"--")</f>
        <v>--</v>
      </c>
    </row>
    <row r="3796" ht="21.0" customHeight="1">
      <c r="A3796" s="165"/>
      <c r="B3796" s="172"/>
      <c r="C3796" s="414"/>
      <c r="D3796" s="168"/>
      <c r="E3796" s="258" t="str">
        <f>iferror(vlookup(C3796,'Master data'!$A$1:$C$29,3,0),"--")</f>
        <v>--</v>
      </c>
      <c r="F3796" s="258" t="str">
        <f>iferror(vlookup(C3796,'Master data'!$A$1:$C$29,2,0),"--")</f>
        <v>--</v>
      </c>
    </row>
    <row r="3797" ht="21.0" customHeight="1">
      <c r="A3797" s="165"/>
      <c r="B3797" s="172"/>
      <c r="C3797" s="414"/>
      <c r="D3797" s="168"/>
      <c r="E3797" s="258" t="str">
        <f>iferror(vlookup(C3797,'Master data'!$A$1:$C$29,3,0),"--")</f>
        <v>--</v>
      </c>
      <c r="F3797" s="258" t="str">
        <f>iferror(vlookup(C3797,'Master data'!$A$1:$C$29,2,0),"--")</f>
        <v>--</v>
      </c>
    </row>
    <row r="3798" ht="21.0" customHeight="1">
      <c r="A3798" s="165"/>
      <c r="B3798" s="172"/>
      <c r="C3798" s="414"/>
      <c r="D3798" s="168"/>
      <c r="E3798" s="258" t="str">
        <f>iferror(vlookup(C3798,'Master data'!$A$1:$C$29,3,0),"--")</f>
        <v>--</v>
      </c>
      <c r="F3798" s="258" t="str">
        <f>iferror(vlookup(C3798,'Master data'!$A$1:$C$29,2,0),"--")</f>
        <v>--</v>
      </c>
    </row>
    <row r="3799" ht="21.0" customHeight="1">
      <c r="A3799" s="165"/>
      <c r="B3799" s="172"/>
      <c r="C3799" s="414"/>
      <c r="D3799" s="168"/>
      <c r="E3799" s="258" t="str">
        <f>iferror(vlookup(C3799,'Master data'!$A$1:$C$29,3,0),"--")</f>
        <v>--</v>
      </c>
      <c r="F3799" s="258" t="str">
        <f>iferror(vlookup(C3799,'Master data'!$A$1:$C$29,2,0),"--")</f>
        <v>--</v>
      </c>
    </row>
    <row r="3800" ht="21.0" customHeight="1">
      <c r="A3800" s="165"/>
      <c r="B3800" s="172"/>
      <c r="C3800" s="414"/>
      <c r="D3800" s="168"/>
      <c r="E3800" s="258" t="str">
        <f>iferror(vlookup(C3800,'Master data'!$A$1:$C$29,3,0),"--")</f>
        <v>--</v>
      </c>
      <c r="F3800" s="258" t="str">
        <f>iferror(vlookup(C3800,'Master data'!$A$1:$C$29,2,0),"--")</f>
        <v>--</v>
      </c>
    </row>
    <row r="3801" ht="21.0" customHeight="1">
      <c r="A3801" s="165"/>
      <c r="B3801" s="172"/>
      <c r="C3801" s="414"/>
      <c r="D3801" s="168"/>
      <c r="E3801" s="258" t="str">
        <f>iferror(vlookup(C3801,'Master data'!$A$1:$C$29,3,0),"--")</f>
        <v>--</v>
      </c>
      <c r="F3801" s="258" t="str">
        <f>iferror(vlookup(C3801,'Master data'!$A$1:$C$29,2,0),"--")</f>
        <v>--</v>
      </c>
    </row>
    <row r="3802" ht="21.0" customHeight="1">
      <c r="A3802" s="165"/>
      <c r="B3802" s="172"/>
      <c r="C3802" s="414"/>
      <c r="D3802" s="168"/>
      <c r="E3802" s="258" t="str">
        <f>iferror(vlookup(C3802,'Master data'!$A$1:$C$29,3,0),"--")</f>
        <v>--</v>
      </c>
      <c r="F3802" s="258" t="str">
        <f>iferror(vlookup(C3802,'Master data'!$A$1:$C$29,2,0),"--")</f>
        <v>--</v>
      </c>
    </row>
    <row r="3803" ht="21.0" customHeight="1">
      <c r="A3803" s="165"/>
      <c r="B3803" s="172"/>
      <c r="C3803" s="414"/>
      <c r="D3803" s="168"/>
      <c r="E3803" s="258" t="str">
        <f>iferror(vlookup(C3803,'Master data'!$A$1:$C$29,3,0),"--")</f>
        <v>--</v>
      </c>
      <c r="F3803" s="258" t="str">
        <f>iferror(vlookup(C3803,'Master data'!$A$1:$C$29,2,0),"--")</f>
        <v>--</v>
      </c>
    </row>
    <row r="3804" ht="21.0" customHeight="1">
      <c r="A3804" s="165"/>
      <c r="B3804" s="172"/>
      <c r="C3804" s="414"/>
      <c r="D3804" s="168"/>
      <c r="E3804" s="258" t="str">
        <f>iferror(vlookup(C3804,'Master data'!$A$1:$C$29,3,0),"--")</f>
        <v>--</v>
      </c>
      <c r="F3804" s="258" t="str">
        <f>iferror(vlookup(C3804,'Master data'!$A$1:$C$29,2,0),"--")</f>
        <v>--</v>
      </c>
    </row>
    <row r="3805" ht="21.0" customHeight="1">
      <c r="A3805" s="165"/>
      <c r="B3805" s="172"/>
      <c r="C3805" s="414"/>
      <c r="D3805" s="168"/>
      <c r="E3805" s="258" t="str">
        <f>iferror(vlookup(C3805,'Master data'!$A$1:$C$29,3,0),"--")</f>
        <v>--</v>
      </c>
      <c r="F3805" s="258" t="str">
        <f>iferror(vlookup(C3805,'Master data'!$A$1:$C$29,2,0),"--")</f>
        <v>--</v>
      </c>
    </row>
    <row r="3806" ht="21.0" customHeight="1">
      <c r="A3806" s="165"/>
      <c r="B3806" s="172"/>
      <c r="C3806" s="414"/>
      <c r="D3806" s="168"/>
      <c r="E3806" s="258" t="str">
        <f>iferror(vlookup(C3806,'Master data'!$A$1:$C$29,3,0),"--")</f>
        <v>--</v>
      </c>
      <c r="F3806" s="258" t="str">
        <f>iferror(vlookup(C3806,'Master data'!$A$1:$C$29,2,0),"--")</f>
        <v>--</v>
      </c>
    </row>
    <row r="3807" ht="21.0" customHeight="1">
      <c r="A3807" s="165"/>
      <c r="B3807" s="172"/>
      <c r="C3807" s="414"/>
      <c r="D3807" s="168"/>
      <c r="E3807" s="258" t="str">
        <f>iferror(vlookup(C3807,'Master data'!$A$1:$C$29,3,0),"--")</f>
        <v>--</v>
      </c>
      <c r="F3807" s="258" t="str">
        <f>iferror(vlookup(C3807,'Master data'!$A$1:$C$29,2,0),"--")</f>
        <v>--</v>
      </c>
    </row>
    <row r="3808" ht="21.0" customHeight="1">
      <c r="A3808" s="165"/>
      <c r="B3808" s="172"/>
      <c r="C3808" s="414"/>
      <c r="D3808" s="168"/>
      <c r="E3808" s="258" t="str">
        <f>iferror(vlookup(C3808,'Master data'!$A$1:$C$29,3,0),"--")</f>
        <v>--</v>
      </c>
      <c r="F3808" s="258" t="str">
        <f>iferror(vlookup(C3808,'Master data'!$A$1:$C$29,2,0),"--")</f>
        <v>--</v>
      </c>
    </row>
    <row r="3809" ht="21.0" customHeight="1">
      <c r="A3809" s="165"/>
      <c r="B3809" s="172"/>
      <c r="C3809" s="414"/>
      <c r="D3809" s="168"/>
      <c r="E3809" s="258" t="str">
        <f>iferror(vlookup(C3809,'Master data'!$A$1:$C$29,3,0),"--")</f>
        <v>--</v>
      </c>
      <c r="F3809" s="258" t="str">
        <f>iferror(vlookup(C3809,'Master data'!$A$1:$C$29,2,0),"--")</f>
        <v>--</v>
      </c>
    </row>
    <row r="3810" ht="21.0" customHeight="1">
      <c r="A3810" s="165"/>
      <c r="B3810" s="172"/>
      <c r="C3810" s="414"/>
      <c r="D3810" s="168"/>
      <c r="E3810" s="258" t="str">
        <f>iferror(vlookup(C3810,'Master data'!$A$1:$C$29,3,0),"--")</f>
        <v>--</v>
      </c>
      <c r="F3810" s="258" t="str">
        <f>iferror(vlookup(C3810,'Master data'!$A$1:$C$29,2,0),"--")</f>
        <v>--</v>
      </c>
    </row>
    <row r="3811" ht="21.0" customHeight="1">
      <c r="A3811" s="165"/>
      <c r="B3811" s="172"/>
      <c r="C3811" s="414"/>
      <c r="D3811" s="168"/>
      <c r="E3811" s="258" t="str">
        <f>iferror(vlookup(C3811,'Master data'!$A$1:$C$29,3,0),"--")</f>
        <v>--</v>
      </c>
      <c r="F3811" s="258" t="str">
        <f>iferror(vlookup(C3811,'Master data'!$A$1:$C$29,2,0),"--")</f>
        <v>--</v>
      </c>
    </row>
    <row r="3812" ht="21.0" customHeight="1">
      <c r="A3812" s="165"/>
      <c r="B3812" s="172"/>
      <c r="C3812" s="414"/>
      <c r="D3812" s="168"/>
      <c r="E3812" s="258" t="str">
        <f>iferror(vlookup(C3812,'Master data'!$A$1:$C$29,3,0),"--")</f>
        <v>--</v>
      </c>
      <c r="F3812" s="258" t="str">
        <f>iferror(vlookup(C3812,'Master data'!$A$1:$C$29,2,0),"--")</f>
        <v>--</v>
      </c>
    </row>
    <row r="3813" ht="21.0" customHeight="1">
      <c r="A3813" s="165"/>
      <c r="B3813" s="172"/>
      <c r="C3813" s="414"/>
      <c r="D3813" s="168"/>
      <c r="E3813" s="258" t="str">
        <f>iferror(vlookup(C3813,'Master data'!$A$1:$C$29,3,0),"--")</f>
        <v>--</v>
      </c>
      <c r="F3813" s="258" t="str">
        <f>iferror(vlookup(C3813,'Master data'!$A$1:$C$29,2,0),"--")</f>
        <v>--</v>
      </c>
    </row>
    <row r="3814" ht="21.0" customHeight="1">
      <c r="A3814" s="165"/>
      <c r="B3814" s="172"/>
      <c r="C3814" s="414"/>
      <c r="D3814" s="168"/>
      <c r="E3814" s="258" t="str">
        <f>iferror(vlookup(C3814,'Master data'!$A$1:$C$29,3,0),"--")</f>
        <v>--</v>
      </c>
      <c r="F3814" s="258" t="str">
        <f>iferror(vlookup(C3814,'Master data'!$A$1:$C$29,2,0),"--")</f>
        <v>--</v>
      </c>
    </row>
    <row r="3815" ht="21.0" customHeight="1">
      <c r="A3815" s="165"/>
      <c r="B3815" s="172"/>
      <c r="C3815" s="414"/>
      <c r="D3815" s="168"/>
      <c r="E3815" s="258" t="str">
        <f>iferror(vlookup(C3815,'Master data'!$A$1:$C$29,3,0),"--")</f>
        <v>--</v>
      </c>
      <c r="F3815" s="258" t="str">
        <f>iferror(vlookup(C3815,'Master data'!$A$1:$C$29,2,0),"--")</f>
        <v>--</v>
      </c>
    </row>
    <row r="3816" ht="21.0" customHeight="1">
      <c r="A3816" s="165"/>
      <c r="B3816" s="172"/>
      <c r="C3816" s="414"/>
      <c r="D3816" s="168"/>
      <c r="E3816" s="258" t="str">
        <f>iferror(vlookup(C3816,'Master data'!$A$1:$C$29,3,0),"--")</f>
        <v>--</v>
      </c>
      <c r="F3816" s="258" t="str">
        <f>iferror(vlookup(C3816,'Master data'!$A$1:$C$29,2,0),"--")</f>
        <v>--</v>
      </c>
    </row>
    <row r="3817" ht="21.0" customHeight="1">
      <c r="A3817" s="165"/>
      <c r="B3817" s="172"/>
      <c r="C3817" s="414"/>
      <c r="D3817" s="168"/>
      <c r="E3817" s="258" t="str">
        <f>iferror(vlookup(C3817,'Master data'!$A$1:$C$29,3,0),"--")</f>
        <v>--</v>
      </c>
      <c r="F3817" s="258" t="str">
        <f>iferror(vlookup(C3817,'Master data'!$A$1:$C$29,2,0),"--")</f>
        <v>--</v>
      </c>
    </row>
    <row r="3818" ht="21.0" customHeight="1">
      <c r="A3818" s="165"/>
      <c r="B3818" s="172"/>
      <c r="C3818" s="414"/>
      <c r="D3818" s="168"/>
      <c r="E3818" s="258" t="str">
        <f>iferror(vlookup(C3818,'Master data'!$A$1:$C$29,3,0),"--")</f>
        <v>--</v>
      </c>
      <c r="F3818" s="258" t="str">
        <f>iferror(vlookup(C3818,'Master data'!$A$1:$C$29,2,0),"--")</f>
        <v>--</v>
      </c>
    </row>
    <row r="3819" ht="21.0" customHeight="1">
      <c r="A3819" s="165"/>
      <c r="B3819" s="172"/>
      <c r="C3819" s="414"/>
      <c r="D3819" s="168"/>
      <c r="E3819" s="258" t="str">
        <f>iferror(vlookup(C3819,'Master data'!$A$1:$C$29,3,0),"--")</f>
        <v>--</v>
      </c>
      <c r="F3819" s="258" t="str">
        <f>iferror(vlookup(C3819,'Master data'!$A$1:$C$29,2,0),"--")</f>
        <v>--</v>
      </c>
    </row>
    <row r="3820" ht="21.0" customHeight="1">
      <c r="A3820" s="165"/>
      <c r="B3820" s="172"/>
      <c r="C3820" s="414"/>
      <c r="D3820" s="168"/>
      <c r="E3820" s="258" t="str">
        <f>iferror(vlookup(C3820,'Master data'!$A$1:$C$29,3,0),"--")</f>
        <v>--</v>
      </c>
      <c r="F3820" s="258" t="str">
        <f>iferror(vlookup(C3820,'Master data'!$A$1:$C$29,2,0),"--")</f>
        <v>--</v>
      </c>
    </row>
    <row r="3821" ht="21.0" customHeight="1">
      <c r="A3821" s="165"/>
      <c r="B3821" s="172"/>
      <c r="C3821" s="414"/>
      <c r="D3821" s="168"/>
      <c r="E3821" s="258" t="str">
        <f>iferror(vlookup(C3821,'Master data'!$A$1:$C$29,3,0),"--")</f>
        <v>--</v>
      </c>
      <c r="F3821" s="258" t="str">
        <f>iferror(vlookup(C3821,'Master data'!$A$1:$C$29,2,0),"--")</f>
        <v>--</v>
      </c>
    </row>
    <row r="3822" ht="21.0" customHeight="1">
      <c r="A3822" s="165"/>
      <c r="B3822" s="172"/>
      <c r="C3822" s="414"/>
      <c r="D3822" s="168"/>
      <c r="E3822" s="258" t="str">
        <f>iferror(vlookup(C3822,'Master data'!$A$1:$C$29,3,0),"--")</f>
        <v>--</v>
      </c>
      <c r="F3822" s="258" t="str">
        <f>iferror(vlookup(C3822,'Master data'!$A$1:$C$29,2,0),"--")</f>
        <v>--</v>
      </c>
    </row>
    <row r="3823" ht="21.0" customHeight="1">
      <c r="A3823" s="165"/>
      <c r="B3823" s="172"/>
      <c r="C3823" s="414"/>
      <c r="D3823" s="168"/>
      <c r="E3823" s="258" t="str">
        <f>iferror(vlookup(C3823,'Master data'!$A$1:$C$29,3,0),"--")</f>
        <v>--</v>
      </c>
      <c r="F3823" s="258" t="str">
        <f>iferror(vlookup(C3823,'Master data'!$A$1:$C$29,2,0),"--")</f>
        <v>--</v>
      </c>
    </row>
    <row r="3824" ht="21.0" customHeight="1">
      <c r="A3824" s="165"/>
      <c r="B3824" s="172"/>
      <c r="C3824" s="414"/>
      <c r="D3824" s="168"/>
      <c r="E3824" s="258" t="str">
        <f>iferror(vlookup(C3824,'Master data'!$A$1:$C$29,3,0),"--")</f>
        <v>--</v>
      </c>
      <c r="F3824" s="258" t="str">
        <f>iferror(vlookup(C3824,'Master data'!$A$1:$C$29,2,0),"--")</f>
        <v>--</v>
      </c>
    </row>
    <row r="3825" ht="21.0" customHeight="1">
      <c r="A3825" s="165"/>
      <c r="B3825" s="172"/>
      <c r="C3825" s="414"/>
      <c r="D3825" s="168"/>
      <c r="E3825" s="258" t="str">
        <f>iferror(vlookup(C3825,'Master data'!$A$1:$C$29,3,0),"--")</f>
        <v>--</v>
      </c>
      <c r="F3825" s="258" t="str">
        <f>iferror(vlookup(C3825,'Master data'!$A$1:$C$29,2,0),"--")</f>
        <v>--</v>
      </c>
    </row>
    <row r="3826" ht="21.0" customHeight="1">
      <c r="A3826" s="165"/>
      <c r="B3826" s="172"/>
      <c r="C3826" s="414"/>
      <c r="D3826" s="168"/>
      <c r="E3826" s="258" t="str">
        <f>iferror(vlookup(C3826,'Master data'!$A$1:$C$29,3,0),"--")</f>
        <v>--</v>
      </c>
      <c r="F3826" s="258" t="str">
        <f>iferror(vlookup(C3826,'Master data'!$A$1:$C$29,2,0),"--")</f>
        <v>--</v>
      </c>
    </row>
    <row r="3827" ht="21.0" customHeight="1">
      <c r="A3827" s="165"/>
      <c r="B3827" s="172"/>
      <c r="C3827" s="414"/>
      <c r="D3827" s="168"/>
      <c r="E3827" s="258" t="str">
        <f>iferror(vlookup(C3827,'Master data'!$A$1:$C$29,3,0),"--")</f>
        <v>--</v>
      </c>
      <c r="F3827" s="258" t="str">
        <f>iferror(vlookup(C3827,'Master data'!$A$1:$C$29,2,0),"--")</f>
        <v>--</v>
      </c>
    </row>
    <row r="3828" ht="21.0" customHeight="1">
      <c r="A3828" s="165"/>
      <c r="B3828" s="172"/>
      <c r="C3828" s="414"/>
      <c r="D3828" s="168"/>
      <c r="E3828" s="258" t="str">
        <f>iferror(vlookup(C3828,'Master data'!$A$1:$C$29,3,0),"--")</f>
        <v>--</v>
      </c>
      <c r="F3828" s="258" t="str">
        <f>iferror(vlookup(C3828,'Master data'!$A$1:$C$29,2,0),"--")</f>
        <v>--</v>
      </c>
    </row>
    <row r="3829" ht="21.0" customHeight="1">
      <c r="A3829" s="165"/>
      <c r="B3829" s="172"/>
      <c r="C3829" s="414"/>
      <c r="D3829" s="168"/>
      <c r="E3829" s="258" t="str">
        <f>iferror(vlookup(C3829,'Master data'!$A$1:$C$29,3,0),"--")</f>
        <v>--</v>
      </c>
      <c r="F3829" s="258" t="str">
        <f>iferror(vlookup(C3829,'Master data'!$A$1:$C$29,2,0),"--")</f>
        <v>--</v>
      </c>
    </row>
    <row r="3830" ht="21.0" customHeight="1">
      <c r="A3830" s="165"/>
      <c r="B3830" s="172"/>
      <c r="C3830" s="414"/>
      <c r="D3830" s="168"/>
      <c r="E3830" s="258" t="str">
        <f>iferror(vlookup(C3830,'Master data'!$A$1:$C$29,3,0),"--")</f>
        <v>--</v>
      </c>
      <c r="F3830" s="258" t="str">
        <f>iferror(vlookup(C3830,'Master data'!$A$1:$C$29,2,0),"--")</f>
        <v>--</v>
      </c>
    </row>
    <row r="3831" ht="21.0" customHeight="1">
      <c r="A3831" s="165"/>
      <c r="B3831" s="172"/>
      <c r="C3831" s="414"/>
      <c r="D3831" s="168"/>
      <c r="E3831" s="258" t="str">
        <f>iferror(vlookup(C3831,'Master data'!$A$1:$C$29,3,0),"--")</f>
        <v>--</v>
      </c>
      <c r="F3831" s="258" t="str">
        <f>iferror(vlookup(C3831,'Master data'!$A$1:$C$29,2,0),"--")</f>
        <v>--</v>
      </c>
    </row>
    <row r="3832" ht="21.0" customHeight="1">
      <c r="A3832" s="165"/>
      <c r="B3832" s="172"/>
      <c r="C3832" s="414"/>
      <c r="D3832" s="168"/>
      <c r="E3832" s="258" t="str">
        <f>iferror(vlookup(C3832,'Master data'!$A$1:$C$29,3,0),"--")</f>
        <v>--</v>
      </c>
      <c r="F3832" s="258" t="str">
        <f>iferror(vlookup(C3832,'Master data'!$A$1:$C$29,2,0),"--")</f>
        <v>--</v>
      </c>
    </row>
    <row r="3833" ht="21.0" customHeight="1">
      <c r="A3833" s="165"/>
      <c r="B3833" s="172"/>
      <c r="C3833" s="414"/>
      <c r="D3833" s="168"/>
      <c r="E3833" s="258" t="str">
        <f>iferror(vlookup(C3833,'Master data'!$A$1:$C$29,3,0),"--")</f>
        <v>--</v>
      </c>
      <c r="F3833" s="258" t="str">
        <f>iferror(vlookup(C3833,'Master data'!$A$1:$C$29,2,0),"--")</f>
        <v>--</v>
      </c>
    </row>
    <row r="3834" ht="21.0" customHeight="1">
      <c r="A3834" s="165"/>
      <c r="B3834" s="172"/>
      <c r="C3834" s="414"/>
      <c r="D3834" s="168"/>
      <c r="E3834" s="258" t="str">
        <f>iferror(vlookup(C3834,'Master data'!$A$1:$C$29,3,0),"--")</f>
        <v>--</v>
      </c>
      <c r="F3834" s="258" t="str">
        <f>iferror(vlookup(C3834,'Master data'!$A$1:$C$29,2,0),"--")</f>
        <v>--</v>
      </c>
    </row>
    <row r="3835" ht="21.0" customHeight="1">
      <c r="A3835" s="165"/>
      <c r="B3835" s="172"/>
      <c r="C3835" s="414"/>
      <c r="D3835" s="168"/>
      <c r="E3835" s="258" t="str">
        <f>iferror(vlookup(C3835,'Master data'!$A$1:$C$29,3,0),"--")</f>
        <v>--</v>
      </c>
      <c r="F3835" s="258" t="str">
        <f>iferror(vlookup(C3835,'Master data'!$A$1:$C$29,2,0),"--")</f>
        <v>--</v>
      </c>
    </row>
    <row r="3836" ht="21.0" customHeight="1">
      <c r="A3836" s="165"/>
      <c r="B3836" s="172"/>
      <c r="C3836" s="414"/>
      <c r="D3836" s="168"/>
      <c r="E3836" s="258" t="str">
        <f>iferror(vlookup(C3836,'Master data'!$A$1:$C$29,3,0),"--")</f>
        <v>--</v>
      </c>
      <c r="F3836" s="258" t="str">
        <f>iferror(vlookup(C3836,'Master data'!$A$1:$C$29,2,0),"--")</f>
        <v>--</v>
      </c>
    </row>
    <row r="3837" ht="21.0" customHeight="1">
      <c r="A3837" s="165"/>
      <c r="B3837" s="172"/>
      <c r="C3837" s="414"/>
      <c r="D3837" s="168"/>
      <c r="E3837" s="258" t="str">
        <f>iferror(vlookup(C3837,'Master data'!$A$1:$C$29,3,0),"--")</f>
        <v>--</v>
      </c>
      <c r="F3837" s="258" t="str">
        <f>iferror(vlookup(C3837,'Master data'!$A$1:$C$29,2,0),"--")</f>
        <v>--</v>
      </c>
    </row>
    <row r="3838" ht="21.0" customHeight="1">
      <c r="A3838" s="165"/>
      <c r="B3838" s="172"/>
      <c r="C3838" s="414"/>
      <c r="D3838" s="168"/>
      <c r="E3838" s="258" t="str">
        <f>iferror(vlookup(C3838,'Master data'!$A$1:$C$29,3,0),"--")</f>
        <v>--</v>
      </c>
      <c r="F3838" s="258" t="str">
        <f>iferror(vlookup(C3838,'Master data'!$A$1:$C$29,2,0),"--")</f>
        <v>--</v>
      </c>
    </row>
    <row r="3839" ht="21.0" customHeight="1">
      <c r="A3839" s="165"/>
      <c r="B3839" s="172"/>
      <c r="C3839" s="414"/>
      <c r="D3839" s="168"/>
      <c r="E3839" s="258" t="str">
        <f>iferror(vlookup(C3839,'Master data'!$A$1:$C$29,3,0),"--")</f>
        <v>--</v>
      </c>
      <c r="F3839" s="258" t="str">
        <f>iferror(vlookup(C3839,'Master data'!$A$1:$C$29,2,0),"--")</f>
        <v>--</v>
      </c>
    </row>
    <row r="3840" ht="21.0" customHeight="1">
      <c r="A3840" s="165"/>
      <c r="B3840" s="172"/>
      <c r="C3840" s="414"/>
      <c r="D3840" s="168"/>
      <c r="E3840" s="258" t="str">
        <f>iferror(vlookup(C3840,'Master data'!$A$1:$C$29,3,0),"--")</f>
        <v>--</v>
      </c>
      <c r="F3840" s="258" t="str">
        <f>iferror(vlookup(C3840,'Master data'!$A$1:$C$29,2,0),"--")</f>
        <v>--</v>
      </c>
    </row>
    <row r="3841" ht="21.0" customHeight="1">
      <c r="A3841" s="165"/>
      <c r="B3841" s="172"/>
      <c r="C3841" s="414"/>
      <c r="D3841" s="168"/>
      <c r="E3841" s="258" t="str">
        <f>iferror(vlookup(C3841,'Master data'!$A$1:$C$29,3,0),"--")</f>
        <v>--</v>
      </c>
      <c r="F3841" s="258" t="str">
        <f>iferror(vlookup(C3841,'Master data'!$A$1:$C$29,2,0),"--")</f>
        <v>--</v>
      </c>
    </row>
    <row r="3842" ht="21.0" customHeight="1">
      <c r="A3842" s="165"/>
      <c r="B3842" s="172"/>
      <c r="C3842" s="414"/>
      <c r="D3842" s="168"/>
      <c r="E3842" s="258" t="str">
        <f>iferror(vlookup(C3842,'Master data'!$A$1:$C$29,3,0),"--")</f>
        <v>--</v>
      </c>
      <c r="F3842" s="258" t="str">
        <f>iferror(vlookup(C3842,'Master data'!$A$1:$C$29,2,0),"--")</f>
        <v>--</v>
      </c>
    </row>
    <row r="3843" ht="21.0" customHeight="1">
      <c r="A3843" s="165"/>
      <c r="B3843" s="172"/>
      <c r="C3843" s="414"/>
      <c r="D3843" s="168"/>
      <c r="E3843" s="258" t="str">
        <f>iferror(vlookup(C3843,'Master data'!$A$1:$C$29,3,0),"--")</f>
        <v>--</v>
      </c>
      <c r="F3843" s="258" t="str">
        <f>iferror(vlookup(C3843,'Master data'!$A$1:$C$29,2,0),"--")</f>
        <v>--</v>
      </c>
    </row>
    <row r="3844" ht="21.0" customHeight="1">
      <c r="A3844" s="165"/>
      <c r="B3844" s="172"/>
      <c r="C3844" s="414"/>
      <c r="D3844" s="168"/>
      <c r="E3844" s="258" t="str">
        <f>iferror(vlookup(C3844,'Master data'!$A$1:$C$29,3,0),"--")</f>
        <v>--</v>
      </c>
      <c r="F3844" s="258" t="str">
        <f>iferror(vlookup(C3844,'Master data'!$A$1:$C$29,2,0),"--")</f>
        <v>--</v>
      </c>
    </row>
    <row r="3845" ht="21.0" customHeight="1">
      <c r="A3845" s="165"/>
      <c r="B3845" s="172"/>
      <c r="C3845" s="414"/>
      <c r="D3845" s="168"/>
      <c r="E3845" s="258" t="str">
        <f>iferror(vlookup(C3845,'Master data'!$A$1:$C$29,3,0),"--")</f>
        <v>--</v>
      </c>
      <c r="F3845" s="258" t="str">
        <f>iferror(vlookup(C3845,'Master data'!$A$1:$C$29,2,0),"--")</f>
        <v>--</v>
      </c>
    </row>
    <row r="3846" ht="21.0" customHeight="1">
      <c r="A3846" s="165"/>
      <c r="B3846" s="172"/>
      <c r="C3846" s="414"/>
      <c r="D3846" s="168"/>
      <c r="E3846" s="258" t="str">
        <f>iferror(vlookup(C3846,'Master data'!$A$1:$C$29,3,0),"--")</f>
        <v>--</v>
      </c>
      <c r="F3846" s="258" t="str">
        <f>iferror(vlookup(C3846,'Master data'!$A$1:$C$29,2,0),"--")</f>
        <v>--</v>
      </c>
    </row>
    <row r="3847" ht="21.0" customHeight="1">
      <c r="A3847" s="165"/>
      <c r="B3847" s="172"/>
      <c r="C3847" s="414"/>
      <c r="D3847" s="168"/>
      <c r="E3847" s="258" t="str">
        <f>iferror(vlookup(C3847,'Master data'!$A$1:$C$29,3,0),"--")</f>
        <v>--</v>
      </c>
      <c r="F3847" s="258" t="str">
        <f>iferror(vlookup(C3847,'Master data'!$A$1:$C$29,2,0),"--")</f>
        <v>--</v>
      </c>
    </row>
    <row r="3848" ht="21.0" customHeight="1">
      <c r="A3848" s="165"/>
      <c r="B3848" s="172"/>
      <c r="C3848" s="414"/>
      <c r="D3848" s="168"/>
      <c r="E3848" s="258" t="str">
        <f>iferror(vlookup(C3848,'Master data'!$A$1:$C$29,3,0),"--")</f>
        <v>--</v>
      </c>
      <c r="F3848" s="258" t="str">
        <f>iferror(vlookup(C3848,'Master data'!$A$1:$C$29,2,0),"--")</f>
        <v>--</v>
      </c>
    </row>
    <row r="3849" ht="21.0" customHeight="1">
      <c r="A3849" s="165"/>
      <c r="B3849" s="172"/>
      <c r="C3849" s="414"/>
      <c r="D3849" s="168"/>
      <c r="E3849" s="258" t="str">
        <f>iferror(vlookup(C3849,'Master data'!$A$1:$C$29,3,0),"--")</f>
        <v>--</v>
      </c>
      <c r="F3849" s="258" t="str">
        <f>iferror(vlookup(C3849,'Master data'!$A$1:$C$29,2,0),"--")</f>
        <v>--</v>
      </c>
    </row>
    <row r="3850" ht="21.0" customHeight="1">
      <c r="A3850" s="165"/>
      <c r="B3850" s="172"/>
      <c r="C3850" s="414"/>
      <c r="D3850" s="168"/>
      <c r="E3850" s="258" t="str">
        <f>iferror(vlookup(C3850,'Master data'!$A$1:$C$29,3,0),"--")</f>
        <v>--</v>
      </c>
      <c r="F3850" s="258" t="str">
        <f>iferror(vlookup(C3850,'Master data'!$A$1:$C$29,2,0),"--")</f>
        <v>--</v>
      </c>
    </row>
    <row r="3851" ht="21.0" customHeight="1">
      <c r="A3851" s="165"/>
      <c r="B3851" s="172"/>
      <c r="C3851" s="414"/>
      <c r="D3851" s="168"/>
      <c r="E3851" s="258" t="str">
        <f>iferror(vlookup(C3851,'Master data'!$A$1:$C$29,3,0),"--")</f>
        <v>--</v>
      </c>
      <c r="F3851" s="258" t="str">
        <f>iferror(vlookup(C3851,'Master data'!$A$1:$C$29,2,0),"--")</f>
        <v>--</v>
      </c>
    </row>
    <row r="3852" ht="21.0" customHeight="1">
      <c r="A3852" s="165"/>
      <c r="B3852" s="172"/>
      <c r="C3852" s="414"/>
      <c r="D3852" s="168"/>
      <c r="E3852" s="258" t="str">
        <f>iferror(vlookup(C3852,'Master data'!$A$1:$C$29,3,0),"--")</f>
        <v>--</v>
      </c>
      <c r="F3852" s="258" t="str">
        <f>iferror(vlookup(C3852,'Master data'!$A$1:$C$29,2,0),"--")</f>
        <v>--</v>
      </c>
    </row>
    <row r="3853" ht="21.0" customHeight="1">
      <c r="A3853" s="165"/>
      <c r="B3853" s="172"/>
      <c r="C3853" s="414"/>
      <c r="D3853" s="168"/>
      <c r="E3853" s="258" t="str">
        <f>iferror(vlookup(C3853,'Master data'!$A$1:$C$29,3,0),"--")</f>
        <v>--</v>
      </c>
      <c r="F3853" s="258" t="str">
        <f>iferror(vlookup(C3853,'Master data'!$A$1:$C$29,2,0),"--")</f>
        <v>--</v>
      </c>
    </row>
    <row r="3854" ht="21.0" customHeight="1">
      <c r="A3854" s="165"/>
      <c r="B3854" s="172"/>
      <c r="C3854" s="414"/>
      <c r="D3854" s="168"/>
      <c r="E3854" s="258" t="str">
        <f>iferror(vlookup(C3854,'Master data'!$A$1:$C$29,3,0),"--")</f>
        <v>--</v>
      </c>
      <c r="F3854" s="258" t="str">
        <f>iferror(vlookup(C3854,'Master data'!$A$1:$C$29,2,0),"--")</f>
        <v>--</v>
      </c>
    </row>
    <row r="3855" ht="21.0" customHeight="1">
      <c r="A3855" s="165"/>
      <c r="B3855" s="172"/>
      <c r="C3855" s="414"/>
      <c r="D3855" s="168"/>
      <c r="E3855" s="258" t="str">
        <f>iferror(vlookup(C3855,'Master data'!$A$1:$C$29,3,0),"--")</f>
        <v>--</v>
      </c>
      <c r="F3855" s="258" t="str">
        <f>iferror(vlookup(C3855,'Master data'!$A$1:$C$29,2,0),"--")</f>
        <v>--</v>
      </c>
    </row>
    <row r="3856" ht="21.0" customHeight="1">
      <c r="A3856" s="165"/>
      <c r="B3856" s="172"/>
      <c r="C3856" s="414"/>
      <c r="D3856" s="168"/>
      <c r="E3856" s="258" t="str">
        <f>iferror(vlookup(C3856,'Master data'!$A$1:$C$29,3,0),"--")</f>
        <v>--</v>
      </c>
      <c r="F3856" s="258" t="str">
        <f>iferror(vlookup(C3856,'Master data'!$A$1:$C$29,2,0),"--")</f>
        <v>--</v>
      </c>
    </row>
    <row r="3857" ht="21.0" customHeight="1">
      <c r="A3857" s="165"/>
      <c r="B3857" s="172"/>
      <c r="C3857" s="414"/>
      <c r="D3857" s="168"/>
      <c r="E3857" s="258" t="str">
        <f>iferror(vlookup(C3857,'Master data'!$A$1:$C$29,3,0),"--")</f>
        <v>--</v>
      </c>
      <c r="F3857" s="258" t="str">
        <f>iferror(vlookup(C3857,'Master data'!$A$1:$C$29,2,0),"--")</f>
        <v>--</v>
      </c>
    </row>
    <row r="3858" ht="21.0" customHeight="1">
      <c r="A3858" s="165"/>
      <c r="B3858" s="172"/>
      <c r="C3858" s="414"/>
      <c r="D3858" s="168"/>
      <c r="E3858" s="258" t="str">
        <f>iferror(vlookup(C3858,'Master data'!$A$1:$C$29,3,0),"--")</f>
        <v>--</v>
      </c>
      <c r="F3858" s="258" t="str">
        <f>iferror(vlookup(C3858,'Master data'!$A$1:$C$29,2,0),"--")</f>
        <v>--</v>
      </c>
    </row>
    <row r="3859" ht="21.0" customHeight="1">
      <c r="A3859" s="165"/>
      <c r="B3859" s="172"/>
      <c r="C3859" s="414"/>
      <c r="D3859" s="168"/>
      <c r="E3859" s="258" t="str">
        <f>iferror(vlookup(C3859,'Master data'!$A$1:$C$29,3,0),"--")</f>
        <v>--</v>
      </c>
      <c r="F3859" s="258" t="str">
        <f>iferror(vlookup(C3859,'Master data'!$A$1:$C$29,2,0),"--")</f>
        <v>--</v>
      </c>
    </row>
    <row r="3860" ht="21.0" customHeight="1">
      <c r="A3860" s="165"/>
      <c r="B3860" s="172"/>
      <c r="C3860" s="414"/>
      <c r="D3860" s="168"/>
      <c r="E3860" s="258" t="str">
        <f>iferror(vlookup(C3860,'Master data'!$A$1:$C$29,3,0),"--")</f>
        <v>--</v>
      </c>
      <c r="F3860" s="258" t="str">
        <f>iferror(vlookup(C3860,'Master data'!$A$1:$C$29,2,0),"--")</f>
        <v>--</v>
      </c>
    </row>
    <row r="3861" ht="21.0" customHeight="1">
      <c r="A3861" s="165"/>
      <c r="B3861" s="172"/>
      <c r="C3861" s="414"/>
      <c r="D3861" s="168"/>
      <c r="E3861" s="258" t="str">
        <f>iferror(vlookup(C3861,'Master data'!$A$1:$C$29,3,0),"--")</f>
        <v>--</v>
      </c>
      <c r="F3861" s="258" t="str">
        <f>iferror(vlookup(C3861,'Master data'!$A$1:$C$29,2,0),"--")</f>
        <v>--</v>
      </c>
    </row>
    <row r="3862" ht="21.0" customHeight="1">
      <c r="A3862" s="165"/>
      <c r="B3862" s="172"/>
      <c r="C3862" s="414"/>
      <c r="D3862" s="168"/>
      <c r="E3862" s="258" t="str">
        <f>iferror(vlookup(C3862,'Master data'!$A$1:$C$29,3,0),"--")</f>
        <v>--</v>
      </c>
      <c r="F3862" s="258" t="str">
        <f>iferror(vlookup(C3862,'Master data'!$A$1:$C$29,2,0),"--")</f>
        <v>--</v>
      </c>
    </row>
    <row r="3863" ht="21.0" customHeight="1">
      <c r="A3863" s="165"/>
      <c r="B3863" s="172"/>
      <c r="C3863" s="414"/>
      <c r="D3863" s="168"/>
      <c r="E3863" s="258" t="str">
        <f>iferror(vlookup(C3863,'Master data'!$A$1:$C$29,3,0),"--")</f>
        <v>--</v>
      </c>
      <c r="F3863" s="258" t="str">
        <f>iferror(vlookup(C3863,'Master data'!$A$1:$C$29,2,0),"--")</f>
        <v>--</v>
      </c>
    </row>
    <row r="3864" ht="21.0" customHeight="1">
      <c r="A3864" s="165"/>
      <c r="B3864" s="172"/>
      <c r="C3864" s="414"/>
      <c r="D3864" s="168"/>
      <c r="E3864" s="258" t="str">
        <f>iferror(vlookup(C3864,'Master data'!$A$1:$C$29,3,0),"--")</f>
        <v>--</v>
      </c>
      <c r="F3864" s="258" t="str">
        <f>iferror(vlookup(C3864,'Master data'!$A$1:$C$29,2,0),"--")</f>
        <v>--</v>
      </c>
    </row>
    <row r="3865" ht="21.0" customHeight="1">
      <c r="A3865" s="165"/>
      <c r="B3865" s="172"/>
      <c r="C3865" s="414"/>
      <c r="D3865" s="168"/>
      <c r="E3865" s="258" t="str">
        <f>iferror(vlookup(C3865,'Master data'!$A$1:$C$29,3,0),"--")</f>
        <v>--</v>
      </c>
      <c r="F3865" s="258" t="str">
        <f>iferror(vlookup(C3865,'Master data'!$A$1:$C$29,2,0),"--")</f>
        <v>--</v>
      </c>
    </row>
    <row r="3866" ht="21.0" customHeight="1">
      <c r="A3866" s="165"/>
      <c r="B3866" s="172"/>
      <c r="C3866" s="414"/>
      <c r="D3866" s="168"/>
      <c r="E3866" s="258" t="str">
        <f>iferror(vlookup(C3866,'Master data'!$A$1:$C$29,3,0),"--")</f>
        <v>--</v>
      </c>
      <c r="F3866" s="258" t="str">
        <f>iferror(vlookup(C3866,'Master data'!$A$1:$C$29,2,0),"--")</f>
        <v>--</v>
      </c>
    </row>
    <row r="3867" ht="21.0" customHeight="1">
      <c r="A3867" s="165"/>
      <c r="B3867" s="172"/>
      <c r="C3867" s="414"/>
      <c r="D3867" s="168"/>
      <c r="E3867" s="258" t="str">
        <f>iferror(vlookup(C3867,'Master data'!$A$1:$C$29,3,0),"--")</f>
        <v>--</v>
      </c>
      <c r="F3867" s="258" t="str">
        <f>iferror(vlookup(C3867,'Master data'!$A$1:$C$29,2,0),"--")</f>
        <v>--</v>
      </c>
    </row>
    <row r="3868" ht="21.0" customHeight="1">
      <c r="A3868" s="165"/>
      <c r="B3868" s="172"/>
      <c r="C3868" s="414"/>
      <c r="D3868" s="168"/>
      <c r="E3868" s="258" t="str">
        <f>iferror(vlookup(C3868,'Master data'!$A$1:$C$29,3,0),"--")</f>
        <v>--</v>
      </c>
      <c r="F3868" s="258" t="str">
        <f>iferror(vlookup(C3868,'Master data'!$A$1:$C$29,2,0),"--")</f>
        <v>--</v>
      </c>
    </row>
    <row r="3869" ht="21.0" customHeight="1">
      <c r="A3869" s="165"/>
      <c r="B3869" s="172"/>
      <c r="C3869" s="414"/>
      <c r="D3869" s="168"/>
      <c r="E3869" s="258" t="str">
        <f>iferror(vlookup(C3869,'Master data'!$A$1:$C$29,3,0),"--")</f>
        <v>--</v>
      </c>
      <c r="F3869" s="258" t="str">
        <f>iferror(vlookup(C3869,'Master data'!$A$1:$C$29,2,0),"--")</f>
        <v>--</v>
      </c>
    </row>
    <row r="3870" ht="21.0" customHeight="1">
      <c r="A3870" s="165"/>
      <c r="B3870" s="172"/>
      <c r="C3870" s="414"/>
      <c r="D3870" s="168"/>
      <c r="E3870" s="258" t="str">
        <f>iferror(vlookup(C3870,'Master data'!$A$1:$C$29,3,0),"--")</f>
        <v>--</v>
      </c>
      <c r="F3870" s="258" t="str">
        <f>iferror(vlookup(C3870,'Master data'!$A$1:$C$29,2,0),"--")</f>
        <v>--</v>
      </c>
    </row>
    <row r="3871" ht="21.0" customHeight="1">
      <c r="A3871" s="165"/>
      <c r="B3871" s="172"/>
      <c r="C3871" s="414"/>
      <c r="D3871" s="168"/>
      <c r="E3871" s="258" t="str">
        <f>iferror(vlookup(C3871,'Master data'!$A$1:$C$29,3,0),"--")</f>
        <v>--</v>
      </c>
      <c r="F3871" s="258" t="str">
        <f>iferror(vlookup(C3871,'Master data'!$A$1:$C$29,2,0),"--")</f>
        <v>--</v>
      </c>
    </row>
    <row r="3872" ht="21.0" customHeight="1">
      <c r="A3872" s="165"/>
      <c r="B3872" s="172"/>
      <c r="C3872" s="414"/>
      <c r="D3872" s="168"/>
      <c r="E3872" s="258" t="str">
        <f>iferror(vlookup(C3872,'Master data'!$A$1:$C$29,3,0),"--")</f>
        <v>--</v>
      </c>
      <c r="F3872" s="258" t="str">
        <f>iferror(vlookup(C3872,'Master data'!$A$1:$C$29,2,0),"--")</f>
        <v>--</v>
      </c>
    </row>
    <row r="3873" ht="21.0" customHeight="1">
      <c r="A3873" s="165"/>
      <c r="B3873" s="172"/>
      <c r="C3873" s="414"/>
      <c r="D3873" s="168"/>
      <c r="E3873" s="258" t="str">
        <f>iferror(vlookup(C3873,'Master data'!$A$1:$C$29,3,0),"--")</f>
        <v>--</v>
      </c>
      <c r="F3873" s="258" t="str">
        <f>iferror(vlookup(C3873,'Master data'!$A$1:$C$29,2,0),"--")</f>
        <v>--</v>
      </c>
    </row>
    <row r="3874" ht="21.0" customHeight="1">
      <c r="A3874" s="165"/>
      <c r="B3874" s="172"/>
      <c r="C3874" s="414"/>
      <c r="D3874" s="168"/>
      <c r="E3874" s="258" t="str">
        <f>iferror(vlookup(C3874,'Master data'!$A$1:$C$29,3,0),"--")</f>
        <v>--</v>
      </c>
      <c r="F3874" s="258" t="str">
        <f>iferror(vlookup(C3874,'Master data'!$A$1:$C$29,2,0),"--")</f>
        <v>--</v>
      </c>
    </row>
    <row r="3875" ht="21.0" customHeight="1">
      <c r="A3875" s="165"/>
      <c r="B3875" s="172"/>
      <c r="C3875" s="414"/>
      <c r="D3875" s="168"/>
      <c r="E3875" s="258" t="str">
        <f>iferror(vlookup(C3875,'Master data'!$A$1:$C$29,3,0),"--")</f>
        <v>--</v>
      </c>
      <c r="F3875" s="258" t="str">
        <f>iferror(vlookup(C3875,'Master data'!$A$1:$C$29,2,0),"--")</f>
        <v>--</v>
      </c>
    </row>
    <row r="3876" ht="21.0" customHeight="1">
      <c r="A3876" s="165"/>
      <c r="B3876" s="172"/>
      <c r="C3876" s="414"/>
      <c r="D3876" s="168"/>
      <c r="E3876" s="258" t="str">
        <f>iferror(vlookup(C3876,'Master data'!$A$1:$C$29,3,0),"--")</f>
        <v>--</v>
      </c>
      <c r="F3876" s="258" t="str">
        <f>iferror(vlookup(C3876,'Master data'!$A$1:$C$29,2,0),"--")</f>
        <v>--</v>
      </c>
    </row>
    <row r="3877" ht="21.0" customHeight="1">
      <c r="A3877" s="165"/>
      <c r="B3877" s="172"/>
      <c r="C3877" s="414"/>
      <c r="D3877" s="168"/>
      <c r="E3877" s="258" t="str">
        <f>iferror(vlookup(C3877,'Master data'!$A$1:$C$29,3,0),"--")</f>
        <v>--</v>
      </c>
      <c r="F3877" s="258" t="str">
        <f>iferror(vlookup(C3877,'Master data'!$A$1:$C$29,2,0),"--")</f>
        <v>--</v>
      </c>
    </row>
    <row r="3878" ht="21.0" customHeight="1">
      <c r="A3878" s="165"/>
      <c r="B3878" s="172"/>
      <c r="C3878" s="414"/>
      <c r="D3878" s="168"/>
      <c r="E3878" s="258" t="str">
        <f>iferror(vlookup(C3878,'Master data'!$A$1:$C$29,3,0),"--")</f>
        <v>--</v>
      </c>
      <c r="F3878" s="258" t="str">
        <f>iferror(vlookup(C3878,'Master data'!$A$1:$C$29,2,0),"--")</f>
        <v>--</v>
      </c>
    </row>
    <row r="3879" ht="21.0" customHeight="1">
      <c r="A3879" s="165"/>
      <c r="B3879" s="172"/>
      <c r="C3879" s="414"/>
      <c r="D3879" s="168"/>
      <c r="E3879" s="258" t="str">
        <f>iferror(vlookup(C3879,'Master data'!$A$1:$C$29,3,0),"--")</f>
        <v>--</v>
      </c>
      <c r="F3879" s="258" t="str">
        <f>iferror(vlookup(C3879,'Master data'!$A$1:$C$29,2,0),"--")</f>
        <v>--</v>
      </c>
    </row>
    <row r="3880" ht="21.0" customHeight="1">
      <c r="A3880" s="165"/>
      <c r="B3880" s="172"/>
      <c r="C3880" s="414"/>
      <c r="D3880" s="168"/>
      <c r="E3880" s="258" t="str">
        <f>iferror(vlookup(C3880,'Master data'!$A$1:$C$29,3,0),"--")</f>
        <v>--</v>
      </c>
      <c r="F3880" s="258" t="str">
        <f>iferror(vlookup(C3880,'Master data'!$A$1:$C$29,2,0),"--")</f>
        <v>--</v>
      </c>
    </row>
    <row r="3881" ht="21.0" customHeight="1">
      <c r="A3881" s="165"/>
      <c r="B3881" s="172"/>
      <c r="C3881" s="414"/>
      <c r="D3881" s="168"/>
      <c r="E3881" s="258" t="str">
        <f>iferror(vlookup(C3881,'Master data'!$A$1:$C$29,3,0),"--")</f>
        <v>--</v>
      </c>
      <c r="F3881" s="258" t="str">
        <f>iferror(vlookup(C3881,'Master data'!$A$1:$C$29,2,0),"--")</f>
        <v>--</v>
      </c>
    </row>
    <row r="3882" ht="21.0" customHeight="1">
      <c r="A3882" s="165"/>
      <c r="B3882" s="172"/>
      <c r="C3882" s="414"/>
      <c r="D3882" s="168"/>
      <c r="E3882" s="258" t="str">
        <f>iferror(vlookup(C3882,'Master data'!$A$1:$C$29,3,0),"--")</f>
        <v>--</v>
      </c>
      <c r="F3882" s="258" t="str">
        <f>iferror(vlookup(C3882,'Master data'!$A$1:$C$29,2,0),"--")</f>
        <v>--</v>
      </c>
    </row>
    <row r="3883" ht="21.0" customHeight="1">
      <c r="A3883" s="165"/>
      <c r="B3883" s="172"/>
      <c r="C3883" s="414"/>
      <c r="D3883" s="168"/>
      <c r="E3883" s="258" t="str">
        <f>iferror(vlookup(C3883,'Master data'!$A$1:$C$29,3,0),"--")</f>
        <v>--</v>
      </c>
      <c r="F3883" s="258" t="str">
        <f>iferror(vlookup(C3883,'Master data'!$A$1:$C$29,2,0),"--")</f>
        <v>--</v>
      </c>
    </row>
    <row r="3884" ht="21.0" customHeight="1">
      <c r="A3884" s="165"/>
      <c r="B3884" s="172"/>
      <c r="C3884" s="414"/>
      <c r="D3884" s="168"/>
      <c r="E3884" s="258" t="str">
        <f>iferror(vlookup(C3884,'Master data'!$A$1:$C$29,3,0),"--")</f>
        <v>--</v>
      </c>
      <c r="F3884" s="258" t="str">
        <f>iferror(vlookup(C3884,'Master data'!$A$1:$C$29,2,0),"--")</f>
        <v>--</v>
      </c>
    </row>
    <row r="3885" ht="21.0" customHeight="1">
      <c r="A3885" s="165"/>
      <c r="B3885" s="172"/>
      <c r="C3885" s="414"/>
      <c r="D3885" s="168"/>
      <c r="E3885" s="258" t="str">
        <f>iferror(vlookup(C3885,'Master data'!$A$1:$C$29,3,0),"--")</f>
        <v>--</v>
      </c>
      <c r="F3885" s="258" t="str">
        <f>iferror(vlookup(C3885,'Master data'!$A$1:$C$29,2,0),"--")</f>
        <v>--</v>
      </c>
    </row>
    <row r="3886" ht="21.0" customHeight="1">
      <c r="A3886" s="165"/>
      <c r="B3886" s="172"/>
      <c r="C3886" s="414"/>
      <c r="D3886" s="168"/>
      <c r="E3886" s="258" t="str">
        <f>iferror(vlookup(C3886,'Master data'!$A$1:$C$29,3,0),"--")</f>
        <v>--</v>
      </c>
      <c r="F3886" s="258" t="str">
        <f>iferror(vlookup(C3886,'Master data'!$A$1:$C$29,2,0),"--")</f>
        <v>--</v>
      </c>
    </row>
    <row r="3887" ht="21.0" customHeight="1">
      <c r="A3887" s="165"/>
      <c r="B3887" s="172"/>
      <c r="C3887" s="414"/>
      <c r="D3887" s="168"/>
      <c r="E3887" s="258" t="str">
        <f>iferror(vlookup(C3887,'Master data'!$A$1:$C$29,3,0),"--")</f>
        <v>--</v>
      </c>
      <c r="F3887" s="258" t="str">
        <f>iferror(vlookup(C3887,'Master data'!$A$1:$C$29,2,0),"--")</f>
        <v>--</v>
      </c>
    </row>
    <row r="3888" ht="21.0" customHeight="1">
      <c r="A3888" s="165"/>
      <c r="B3888" s="172"/>
      <c r="C3888" s="414"/>
      <c r="D3888" s="168"/>
      <c r="E3888" s="258" t="str">
        <f>iferror(vlookup(C3888,'Master data'!$A$1:$C$29,3,0),"--")</f>
        <v>--</v>
      </c>
      <c r="F3888" s="258" t="str">
        <f>iferror(vlookup(C3888,'Master data'!$A$1:$C$29,2,0),"--")</f>
        <v>--</v>
      </c>
    </row>
    <row r="3889" ht="21.0" customHeight="1">
      <c r="A3889" s="165"/>
      <c r="B3889" s="172"/>
      <c r="C3889" s="414"/>
      <c r="D3889" s="168"/>
      <c r="E3889" s="258" t="str">
        <f>iferror(vlookup(C3889,'Master data'!$A$1:$C$29,3,0),"--")</f>
        <v>--</v>
      </c>
      <c r="F3889" s="258" t="str">
        <f>iferror(vlookup(C3889,'Master data'!$A$1:$C$29,2,0),"--")</f>
        <v>--</v>
      </c>
    </row>
    <row r="3890" ht="21.0" customHeight="1">
      <c r="A3890" s="165"/>
      <c r="B3890" s="172"/>
      <c r="C3890" s="414"/>
      <c r="D3890" s="168"/>
      <c r="E3890" s="258" t="str">
        <f>iferror(vlookup(C3890,'Master data'!$A$1:$C$29,3,0),"--")</f>
        <v>--</v>
      </c>
      <c r="F3890" s="258" t="str">
        <f>iferror(vlookup(C3890,'Master data'!$A$1:$C$29,2,0),"--")</f>
        <v>--</v>
      </c>
    </row>
    <row r="3891" ht="21.0" customHeight="1">
      <c r="A3891" s="165"/>
      <c r="B3891" s="172"/>
      <c r="C3891" s="414"/>
      <c r="D3891" s="168"/>
      <c r="E3891" s="258" t="str">
        <f>iferror(vlookup(C3891,'Master data'!$A$1:$C$29,3,0),"--")</f>
        <v>--</v>
      </c>
      <c r="F3891" s="258" t="str">
        <f>iferror(vlookup(C3891,'Master data'!$A$1:$C$29,2,0),"--")</f>
        <v>--</v>
      </c>
    </row>
    <row r="3892" ht="21.0" customHeight="1">
      <c r="A3892" s="165"/>
      <c r="B3892" s="172"/>
      <c r="C3892" s="414"/>
      <c r="D3892" s="168"/>
      <c r="E3892" s="258" t="str">
        <f>iferror(vlookup(C3892,'Master data'!$A$1:$C$29,3,0),"--")</f>
        <v>--</v>
      </c>
      <c r="F3892" s="258" t="str">
        <f>iferror(vlookup(C3892,'Master data'!$A$1:$C$29,2,0),"--")</f>
        <v>--</v>
      </c>
    </row>
    <row r="3893" ht="21.0" customHeight="1">
      <c r="A3893" s="165"/>
      <c r="B3893" s="172"/>
      <c r="C3893" s="414"/>
      <c r="D3893" s="168"/>
      <c r="E3893" s="258" t="str">
        <f>iferror(vlookup(C3893,'Master data'!$A$1:$C$29,3,0),"--")</f>
        <v>--</v>
      </c>
      <c r="F3893" s="258" t="str">
        <f>iferror(vlookup(C3893,'Master data'!$A$1:$C$29,2,0),"--")</f>
        <v>--</v>
      </c>
    </row>
    <row r="3894" ht="21.0" customHeight="1">
      <c r="A3894" s="165"/>
      <c r="B3894" s="172"/>
      <c r="C3894" s="414"/>
      <c r="D3894" s="168"/>
      <c r="E3894" s="258" t="str">
        <f>iferror(vlookup(C3894,'Master data'!$A$1:$C$29,3,0),"--")</f>
        <v>--</v>
      </c>
      <c r="F3894" s="258" t="str">
        <f>iferror(vlookup(C3894,'Master data'!$A$1:$C$29,2,0),"--")</f>
        <v>--</v>
      </c>
    </row>
    <row r="3895" ht="21.0" customHeight="1">
      <c r="A3895" s="165"/>
      <c r="B3895" s="172"/>
      <c r="C3895" s="414"/>
      <c r="D3895" s="168"/>
      <c r="E3895" s="258" t="str">
        <f>iferror(vlookup(C3895,'Master data'!$A$1:$C$29,3,0),"--")</f>
        <v>--</v>
      </c>
      <c r="F3895" s="258" t="str">
        <f>iferror(vlookup(C3895,'Master data'!$A$1:$C$29,2,0),"--")</f>
        <v>--</v>
      </c>
    </row>
    <row r="3896" ht="21.0" customHeight="1">
      <c r="A3896" s="165"/>
      <c r="B3896" s="172"/>
      <c r="C3896" s="414"/>
      <c r="D3896" s="168"/>
      <c r="E3896" s="258" t="str">
        <f>iferror(vlookup(C3896,'Master data'!$A$1:$C$29,3,0),"--")</f>
        <v>--</v>
      </c>
      <c r="F3896" s="258" t="str">
        <f>iferror(vlookup(C3896,'Master data'!$A$1:$C$29,2,0),"--")</f>
        <v>--</v>
      </c>
    </row>
    <row r="3897" ht="21.0" customHeight="1">
      <c r="A3897" s="165"/>
      <c r="B3897" s="172"/>
      <c r="C3897" s="414"/>
      <c r="D3897" s="168"/>
      <c r="E3897" s="258" t="str">
        <f>iferror(vlookup(C3897,'Master data'!$A$1:$C$29,3,0),"--")</f>
        <v>--</v>
      </c>
      <c r="F3897" s="258" t="str">
        <f>iferror(vlookup(C3897,'Master data'!$A$1:$C$29,2,0),"--")</f>
        <v>--</v>
      </c>
    </row>
    <row r="3898" ht="21.0" customHeight="1">
      <c r="A3898" s="165"/>
      <c r="B3898" s="172"/>
      <c r="C3898" s="414"/>
      <c r="D3898" s="168"/>
      <c r="E3898" s="258" t="str">
        <f>iferror(vlookup(C3898,'Master data'!$A$1:$C$29,3,0),"--")</f>
        <v>--</v>
      </c>
      <c r="F3898" s="258" t="str">
        <f>iferror(vlookup(C3898,'Master data'!$A$1:$C$29,2,0),"--")</f>
        <v>--</v>
      </c>
    </row>
    <row r="3899" ht="21.0" customHeight="1">
      <c r="A3899" s="165"/>
      <c r="B3899" s="172"/>
      <c r="C3899" s="414"/>
      <c r="D3899" s="168"/>
      <c r="E3899" s="258" t="str">
        <f>iferror(vlookup(C3899,'Master data'!$A$1:$C$29,3,0),"--")</f>
        <v>--</v>
      </c>
      <c r="F3899" s="258" t="str">
        <f>iferror(vlookup(C3899,'Master data'!$A$1:$C$29,2,0),"--")</f>
        <v>--</v>
      </c>
    </row>
    <row r="3900" ht="21.0" customHeight="1">
      <c r="A3900" s="165"/>
      <c r="B3900" s="172"/>
      <c r="C3900" s="414"/>
      <c r="D3900" s="168"/>
      <c r="E3900" s="258" t="str">
        <f>iferror(vlookup(C3900,'Master data'!$A$1:$C$29,3,0),"--")</f>
        <v>--</v>
      </c>
      <c r="F3900" s="258" t="str">
        <f>iferror(vlookup(C3900,'Master data'!$A$1:$C$29,2,0),"--")</f>
        <v>--</v>
      </c>
    </row>
    <row r="3901" ht="21.0" customHeight="1">
      <c r="A3901" s="165"/>
      <c r="B3901" s="172"/>
      <c r="C3901" s="414"/>
      <c r="D3901" s="168"/>
      <c r="E3901" s="258" t="str">
        <f>iferror(vlookup(C3901,'Master data'!$A$1:$C$29,3,0),"--")</f>
        <v>--</v>
      </c>
      <c r="F3901" s="258" t="str">
        <f>iferror(vlookup(C3901,'Master data'!$A$1:$C$29,2,0),"--")</f>
        <v>--</v>
      </c>
    </row>
    <row r="3902" ht="21.0" customHeight="1">
      <c r="A3902" s="165"/>
      <c r="B3902" s="172"/>
      <c r="C3902" s="414"/>
      <c r="D3902" s="168"/>
      <c r="E3902" s="258" t="str">
        <f>iferror(vlookup(C3902,'Master data'!$A$1:$C$29,3,0),"--")</f>
        <v>--</v>
      </c>
      <c r="F3902" s="258" t="str">
        <f>iferror(vlookup(C3902,'Master data'!$A$1:$C$29,2,0),"--")</f>
        <v>--</v>
      </c>
    </row>
    <row r="3903" ht="21.0" customHeight="1">
      <c r="A3903" s="165"/>
      <c r="B3903" s="172"/>
      <c r="C3903" s="414"/>
      <c r="D3903" s="168"/>
      <c r="E3903" s="258" t="str">
        <f>iferror(vlookup(C3903,'Master data'!$A$1:$C$29,3,0),"--")</f>
        <v>--</v>
      </c>
      <c r="F3903" s="258" t="str">
        <f>iferror(vlookup(C3903,'Master data'!$A$1:$C$29,2,0),"--")</f>
        <v>--</v>
      </c>
    </row>
    <row r="3904" ht="21.0" customHeight="1">
      <c r="A3904" s="165"/>
      <c r="B3904" s="172"/>
      <c r="C3904" s="414"/>
      <c r="D3904" s="168"/>
      <c r="E3904" s="258" t="str">
        <f>iferror(vlookup(C3904,'Master data'!$A$1:$C$29,3,0),"--")</f>
        <v>--</v>
      </c>
      <c r="F3904" s="258" t="str">
        <f>iferror(vlookup(C3904,'Master data'!$A$1:$C$29,2,0),"--")</f>
        <v>--</v>
      </c>
    </row>
    <row r="3905" ht="21.0" customHeight="1">
      <c r="A3905" s="165"/>
      <c r="B3905" s="172"/>
      <c r="C3905" s="414"/>
      <c r="D3905" s="168"/>
      <c r="E3905" s="258" t="str">
        <f>iferror(vlookup(C3905,'Master data'!$A$1:$C$29,3,0),"--")</f>
        <v>--</v>
      </c>
      <c r="F3905" s="258" t="str">
        <f>iferror(vlookup(C3905,'Master data'!$A$1:$C$29,2,0),"--")</f>
        <v>--</v>
      </c>
    </row>
    <row r="3906" ht="21.0" customHeight="1">
      <c r="A3906" s="165"/>
      <c r="B3906" s="172"/>
      <c r="C3906" s="414"/>
      <c r="D3906" s="168"/>
      <c r="E3906" s="258" t="str">
        <f>iferror(vlookup(C3906,'Master data'!$A$1:$C$29,3,0),"--")</f>
        <v>--</v>
      </c>
      <c r="F3906" s="258" t="str">
        <f>iferror(vlookup(C3906,'Master data'!$A$1:$C$29,2,0),"--")</f>
        <v>--</v>
      </c>
    </row>
    <row r="3907" ht="21.0" customHeight="1">
      <c r="A3907" s="165"/>
      <c r="B3907" s="172"/>
      <c r="C3907" s="414"/>
      <c r="D3907" s="168"/>
      <c r="E3907" s="258" t="str">
        <f>iferror(vlookup(C3907,'Master data'!$A$1:$C$29,3,0),"--")</f>
        <v>--</v>
      </c>
      <c r="F3907" s="258" t="str">
        <f>iferror(vlookup(C3907,'Master data'!$A$1:$C$29,2,0),"--")</f>
        <v>--</v>
      </c>
    </row>
    <row r="3908" ht="21.0" customHeight="1">
      <c r="A3908" s="165"/>
      <c r="B3908" s="172"/>
      <c r="C3908" s="414"/>
      <c r="D3908" s="168"/>
      <c r="E3908" s="258" t="str">
        <f>iferror(vlookup(C3908,'Master data'!$A$1:$C$29,3,0),"--")</f>
        <v>--</v>
      </c>
      <c r="F3908" s="258" t="str">
        <f>iferror(vlookup(C3908,'Master data'!$A$1:$C$29,2,0),"--")</f>
        <v>--</v>
      </c>
    </row>
    <row r="3909" ht="21.0" customHeight="1">
      <c r="A3909" s="165"/>
      <c r="B3909" s="172"/>
      <c r="C3909" s="414"/>
      <c r="D3909" s="168"/>
      <c r="E3909" s="258" t="str">
        <f>iferror(vlookup(C3909,'Master data'!$A$1:$C$29,3,0),"--")</f>
        <v>--</v>
      </c>
      <c r="F3909" s="258" t="str">
        <f>iferror(vlookup(C3909,'Master data'!$A$1:$C$29,2,0),"--")</f>
        <v>--</v>
      </c>
    </row>
    <row r="3910" ht="21.0" customHeight="1">
      <c r="A3910" s="165"/>
      <c r="B3910" s="172"/>
      <c r="C3910" s="414"/>
      <c r="D3910" s="168"/>
      <c r="E3910" s="258" t="str">
        <f>iferror(vlookup(C3910,'Master data'!$A$1:$C$29,3,0),"--")</f>
        <v>--</v>
      </c>
      <c r="F3910" s="258" t="str">
        <f>iferror(vlookup(C3910,'Master data'!$A$1:$C$29,2,0),"--")</f>
        <v>--</v>
      </c>
    </row>
    <row r="3911" ht="21.0" customHeight="1">
      <c r="A3911" s="165"/>
      <c r="B3911" s="172"/>
      <c r="C3911" s="414"/>
      <c r="D3911" s="168"/>
      <c r="E3911" s="258" t="str">
        <f>iferror(vlookup(C3911,'Master data'!$A$1:$C$29,3,0),"--")</f>
        <v>--</v>
      </c>
      <c r="F3911" s="258" t="str">
        <f>iferror(vlookup(C3911,'Master data'!$A$1:$C$29,2,0),"--")</f>
        <v>--</v>
      </c>
    </row>
    <row r="3912" ht="21.0" customHeight="1">
      <c r="A3912" s="165"/>
      <c r="B3912" s="172"/>
      <c r="C3912" s="414"/>
      <c r="D3912" s="168"/>
      <c r="E3912" s="258" t="str">
        <f>iferror(vlookup(C3912,'Master data'!$A$1:$C$29,3,0),"--")</f>
        <v>--</v>
      </c>
      <c r="F3912" s="258" t="str">
        <f>iferror(vlookup(C3912,'Master data'!$A$1:$C$29,2,0),"--")</f>
        <v>--</v>
      </c>
    </row>
    <row r="3913" ht="21.0" customHeight="1">
      <c r="A3913" s="165"/>
      <c r="B3913" s="172"/>
      <c r="C3913" s="414"/>
      <c r="D3913" s="168"/>
      <c r="E3913" s="258" t="str">
        <f>iferror(vlookup(C3913,'Master data'!$A$1:$C$29,3,0),"--")</f>
        <v>--</v>
      </c>
      <c r="F3913" s="258" t="str">
        <f>iferror(vlookup(C3913,'Master data'!$A$1:$C$29,2,0),"--")</f>
        <v>--</v>
      </c>
    </row>
    <row r="3914" ht="21.0" customHeight="1">
      <c r="A3914" s="165"/>
      <c r="B3914" s="172"/>
      <c r="C3914" s="414"/>
      <c r="D3914" s="168"/>
      <c r="E3914" s="258" t="str">
        <f>iferror(vlookup(C3914,'Master data'!$A$1:$C$29,3,0),"--")</f>
        <v>--</v>
      </c>
      <c r="F3914" s="258" t="str">
        <f>iferror(vlookup(C3914,'Master data'!$A$1:$C$29,2,0),"--")</f>
        <v>--</v>
      </c>
    </row>
    <row r="3915" ht="21.0" customHeight="1">
      <c r="A3915" s="165"/>
      <c r="B3915" s="172"/>
      <c r="C3915" s="414"/>
      <c r="D3915" s="168"/>
      <c r="E3915" s="258" t="str">
        <f>iferror(vlookup(C3915,'Master data'!$A$1:$C$29,3,0),"--")</f>
        <v>--</v>
      </c>
      <c r="F3915" s="258" t="str">
        <f>iferror(vlookup(C3915,'Master data'!$A$1:$C$29,2,0),"--")</f>
        <v>--</v>
      </c>
    </row>
    <row r="3916" ht="21.0" customHeight="1">
      <c r="A3916" s="165"/>
      <c r="B3916" s="172"/>
      <c r="C3916" s="414"/>
      <c r="D3916" s="168"/>
      <c r="E3916" s="258" t="str">
        <f>iferror(vlookup(C3916,'Master data'!$A$1:$C$29,3,0),"--")</f>
        <v>--</v>
      </c>
      <c r="F3916" s="258" t="str">
        <f>iferror(vlookup(C3916,'Master data'!$A$1:$C$29,2,0),"--")</f>
        <v>--</v>
      </c>
    </row>
    <row r="3917" ht="21.0" customHeight="1">
      <c r="A3917" s="165"/>
      <c r="B3917" s="172"/>
      <c r="C3917" s="414"/>
      <c r="D3917" s="168"/>
      <c r="E3917" s="258" t="str">
        <f>iferror(vlookup(C3917,'Master data'!$A$1:$C$29,3,0),"--")</f>
        <v>--</v>
      </c>
      <c r="F3917" s="258" t="str">
        <f>iferror(vlookup(C3917,'Master data'!$A$1:$C$29,2,0),"--")</f>
        <v>--</v>
      </c>
    </row>
    <row r="3918" ht="21.0" customHeight="1">
      <c r="A3918" s="165"/>
      <c r="B3918" s="172"/>
      <c r="C3918" s="414"/>
      <c r="D3918" s="168"/>
      <c r="E3918" s="258" t="str">
        <f>iferror(vlookup(C3918,'Master data'!$A$1:$C$29,3,0),"--")</f>
        <v>--</v>
      </c>
      <c r="F3918" s="258" t="str">
        <f>iferror(vlookup(C3918,'Master data'!$A$1:$C$29,2,0),"--")</f>
        <v>--</v>
      </c>
    </row>
    <row r="3919" ht="21.0" customHeight="1">
      <c r="A3919" s="165"/>
      <c r="B3919" s="172"/>
      <c r="C3919" s="414"/>
      <c r="D3919" s="168"/>
      <c r="E3919" s="258" t="str">
        <f>iferror(vlookup(C3919,'Master data'!$A$1:$C$29,3,0),"--")</f>
        <v>--</v>
      </c>
      <c r="F3919" s="258" t="str">
        <f>iferror(vlookup(C3919,'Master data'!$A$1:$C$29,2,0),"--")</f>
        <v>--</v>
      </c>
    </row>
    <row r="3920" ht="21.0" customHeight="1">
      <c r="A3920" s="165"/>
      <c r="B3920" s="172"/>
      <c r="C3920" s="414"/>
      <c r="D3920" s="168"/>
      <c r="E3920" s="258" t="str">
        <f>iferror(vlookup(C3920,'Master data'!$A$1:$C$29,3,0),"--")</f>
        <v>--</v>
      </c>
      <c r="F3920" s="258" t="str">
        <f>iferror(vlookup(C3920,'Master data'!$A$1:$C$29,2,0),"--")</f>
        <v>--</v>
      </c>
    </row>
    <row r="3921" ht="21.0" customHeight="1">
      <c r="A3921" s="165"/>
      <c r="B3921" s="172"/>
      <c r="C3921" s="414"/>
      <c r="D3921" s="168"/>
      <c r="E3921" s="258" t="str">
        <f>iferror(vlookup(C3921,'Master data'!$A$1:$C$29,3,0),"--")</f>
        <v>--</v>
      </c>
      <c r="F3921" s="258" t="str">
        <f>iferror(vlookup(C3921,'Master data'!$A$1:$C$29,2,0),"--")</f>
        <v>--</v>
      </c>
    </row>
    <row r="3922" ht="21.0" customHeight="1">
      <c r="A3922" s="165"/>
      <c r="B3922" s="172"/>
      <c r="C3922" s="414"/>
      <c r="D3922" s="168"/>
      <c r="E3922" s="258" t="str">
        <f>iferror(vlookup(C3922,'Master data'!$A$1:$C$29,3,0),"--")</f>
        <v>--</v>
      </c>
      <c r="F3922" s="258" t="str">
        <f>iferror(vlookup(C3922,'Master data'!$A$1:$C$29,2,0),"--")</f>
        <v>--</v>
      </c>
    </row>
    <row r="3923" ht="21.0" customHeight="1">
      <c r="A3923" s="165"/>
      <c r="B3923" s="172"/>
      <c r="C3923" s="414"/>
      <c r="D3923" s="168"/>
      <c r="E3923" s="258" t="str">
        <f>iferror(vlookup(C3923,'Master data'!$A$1:$C$29,3,0),"--")</f>
        <v>--</v>
      </c>
      <c r="F3923" s="258" t="str">
        <f>iferror(vlookup(C3923,'Master data'!$A$1:$C$29,2,0),"--")</f>
        <v>--</v>
      </c>
    </row>
    <row r="3924" ht="21.0" customHeight="1">
      <c r="A3924" s="165"/>
      <c r="B3924" s="172"/>
      <c r="C3924" s="414"/>
      <c r="D3924" s="168"/>
      <c r="E3924" s="258" t="str">
        <f>iferror(vlookup(C3924,'Master data'!$A$1:$C$29,3,0),"--")</f>
        <v>--</v>
      </c>
      <c r="F3924" s="258" t="str">
        <f>iferror(vlookup(C3924,'Master data'!$A$1:$C$29,2,0),"--")</f>
        <v>--</v>
      </c>
    </row>
    <row r="3925" ht="21.0" customHeight="1">
      <c r="A3925" s="165"/>
      <c r="B3925" s="172"/>
      <c r="C3925" s="414"/>
      <c r="D3925" s="168"/>
      <c r="E3925" s="258" t="str">
        <f>iferror(vlookup(C3925,'Master data'!$A$1:$C$29,3,0),"--")</f>
        <v>--</v>
      </c>
      <c r="F3925" s="258" t="str">
        <f>iferror(vlookup(C3925,'Master data'!$A$1:$C$29,2,0),"--")</f>
        <v>--</v>
      </c>
    </row>
    <row r="3926" ht="21.0" customHeight="1">
      <c r="A3926" s="165"/>
      <c r="B3926" s="172"/>
      <c r="C3926" s="414"/>
      <c r="D3926" s="168"/>
      <c r="E3926" s="258" t="str">
        <f>iferror(vlookup(C3926,'Master data'!$A$1:$C$29,3,0),"--")</f>
        <v>--</v>
      </c>
      <c r="F3926" s="258" t="str">
        <f>iferror(vlookup(C3926,'Master data'!$A$1:$C$29,2,0),"--")</f>
        <v>--</v>
      </c>
    </row>
    <row r="3927" ht="21.0" customHeight="1">
      <c r="A3927" s="165"/>
      <c r="B3927" s="172"/>
      <c r="C3927" s="414"/>
      <c r="D3927" s="168"/>
      <c r="E3927" s="258" t="str">
        <f>iferror(vlookup(C3927,'Master data'!$A$1:$C$29,3,0),"--")</f>
        <v>--</v>
      </c>
      <c r="F3927" s="258" t="str">
        <f>iferror(vlookup(C3927,'Master data'!$A$1:$C$29,2,0),"--")</f>
        <v>--</v>
      </c>
    </row>
    <row r="3928" ht="21.0" customHeight="1">
      <c r="A3928" s="165"/>
      <c r="B3928" s="172"/>
      <c r="C3928" s="414"/>
      <c r="D3928" s="168"/>
      <c r="E3928" s="258" t="str">
        <f>iferror(vlookup(C3928,'Master data'!$A$1:$C$29,3,0),"--")</f>
        <v>--</v>
      </c>
      <c r="F3928" s="258" t="str">
        <f>iferror(vlookup(C3928,'Master data'!$A$1:$C$29,2,0),"--")</f>
        <v>--</v>
      </c>
    </row>
    <row r="3929" ht="21.0" customHeight="1">
      <c r="A3929" s="165"/>
      <c r="B3929" s="172"/>
      <c r="C3929" s="414"/>
      <c r="D3929" s="168"/>
      <c r="E3929" s="258" t="str">
        <f>iferror(vlookup(C3929,'Master data'!$A$1:$C$29,3,0),"--")</f>
        <v>--</v>
      </c>
      <c r="F3929" s="258" t="str">
        <f>iferror(vlookup(C3929,'Master data'!$A$1:$C$29,2,0),"--")</f>
        <v>--</v>
      </c>
    </row>
    <row r="3930" ht="21.0" customHeight="1">
      <c r="A3930" s="165"/>
      <c r="B3930" s="172"/>
      <c r="C3930" s="414"/>
      <c r="D3930" s="168"/>
      <c r="E3930" s="258" t="str">
        <f>iferror(vlookup(C3930,'Master data'!$A$1:$C$29,3,0),"--")</f>
        <v>--</v>
      </c>
      <c r="F3930" s="258" t="str">
        <f>iferror(vlookup(C3930,'Master data'!$A$1:$C$29,2,0),"--")</f>
        <v>--</v>
      </c>
    </row>
    <row r="3931" ht="21.0" customHeight="1">
      <c r="A3931" s="165"/>
      <c r="B3931" s="172"/>
      <c r="C3931" s="414"/>
      <c r="D3931" s="168"/>
      <c r="E3931" s="258" t="str">
        <f>iferror(vlookup(C3931,'Master data'!$A$1:$C$29,3,0),"--")</f>
        <v>--</v>
      </c>
      <c r="F3931" s="258" t="str">
        <f>iferror(vlookup(C3931,'Master data'!$A$1:$C$29,2,0),"--")</f>
        <v>--</v>
      </c>
    </row>
    <row r="3932" ht="21.0" customHeight="1">
      <c r="A3932" s="165"/>
      <c r="B3932" s="172"/>
      <c r="C3932" s="414"/>
      <c r="D3932" s="168"/>
      <c r="E3932" s="258" t="str">
        <f>iferror(vlookup(C3932,'Master data'!$A$1:$C$29,3,0),"--")</f>
        <v>--</v>
      </c>
      <c r="F3932" s="258" t="str">
        <f>iferror(vlookup(C3932,'Master data'!$A$1:$C$29,2,0),"--")</f>
        <v>--</v>
      </c>
    </row>
    <row r="3933" ht="21.0" customHeight="1">
      <c r="A3933" s="165"/>
      <c r="B3933" s="172"/>
      <c r="C3933" s="414"/>
      <c r="D3933" s="168"/>
      <c r="E3933" s="258" t="str">
        <f>iferror(vlookup(C3933,'Master data'!$A$1:$C$29,3,0),"--")</f>
        <v>--</v>
      </c>
      <c r="F3933" s="258" t="str">
        <f>iferror(vlookup(C3933,'Master data'!$A$1:$C$29,2,0),"--")</f>
        <v>--</v>
      </c>
    </row>
    <row r="3934" ht="21.0" customHeight="1">
      <c r="A3934" s="165"/>
      <c r="B3934" s="172"/>
      <c r="C3934" s="414"/>
      <c r="D3934" s="168"/>
      <c r="E3934" s="258" t="str">
        <f>iferror(vlookup(C3934,'Master data'!$A$1:$C$29,3,0),"--")</f>
        <v>--</v>
      </c>
      <c r="F3934" s="258" t="str">
        <f>iferror(vlookup(C3934,'Master data'!$A$1:$C$29,2,0),"--")</f>
        <v>--</v>
      </c>
    </row>
    <row r="3935" ht="21.0" customHeight="1">
      <c r="A3935" s="165"/>
      <c r="B3935" s="172"/>
      <c r="C3935" s="414"/>
      <c r="D3935" s="168"/>
      <c r="E3935" s="258" t="str">
        <f>iferror(vlookup(C3935,'Master data'!$A$1:$C$29,3,0),"--")</f>
        <v>--</v>
      </c>
      <c r="F3935" s="258" t="str">
        <f>iferror(vlookup(C3935,'Master data'!$A$1:$C$29,2,0),"--")</f>
        <v>--</v>
      </c>
    </row>
    <row r="3936" ht="21.0" customHeight="1">
      <c r="A3936" s="165"/>
      <c r="B3936" s="172"/>
      <c r="C3936" s="414"/>
      <c r="D3936" s="168"/>
      <c r="E3936" s="258" t="str">
        <f>iferror(vlookup(C3936,'Master data'!$A$1:$C$29,3,0),"--")</f>
        <v>--</v>
      </c>
      <c r="F3936" s="258" t="str">
        <f>iferror(vlookup(C3936,'Master data'!$A$1:$C$29,2,0),"--")</f>
        <v>--</v>
      </c>
    </row>
    <row r="3937" ht="21.0" customHeight="1">
      <c r="A3937" s="165"/>
      <c r="B3937" s="172"/>
      <c r="C3937" s="414"/>
      <c r="D3937" s="168"/>
      <c r="E3937" s="258" t="str">
        <f>iferror(vlookup(C3937,'Master data'!$A$1:$C$29,3,0),"--")</f>
        <v>--</v>
      </c>
      <c r="F3937" s="258" t="str">
        <f>iferror(vlookup(C3937,'Master data'!$A$1:$C$29,2,0),"--")</f>
        <v>--</v>
      </c>
    </row>
    <row r="3938" ht="21.0" customHeight="1">
      <c r="A3938" s="165"/>
      <c r="B3938" s="172"/>
      <c r="C3938" s="414"/>
      <c r="D3938" s="168"/>
      <c r="E3938" s="258" t="str">
        <f>iferror(vlookup(C3938,'Master data'!$A$1:$C$29,3,0),"--")</f>
        <v>--</v>
      </c>
      <c r="F3938" s="258" t="str">
        <f>iferror(vlookup(C3938,'Master data'!$A$1:$C$29,2,0),"--")</f>
        <v>--</v>
      </c>
    </row>
    <row r="3939" ht="21.0" customHeight="1">
      <c r="A3939" s="165"/>
      <c r="B3939" s="172"/>
      <c r="C3939" s="414"/>
      <c r="D3939" s="168"/>
      <c r="E3939" s="258" t="str">
        <f>iferror(vlookup(C3939,'Master data'!$A$1:$C$29,3,0),"--")</f>
        <v>--</v>
      </c>
      <c r="F3939" s="258" t="str">
        <f>iferror(vlookup(C3939,'Master data'!$A$1:$C$29,2,0),"--")</f>
        <v>--</v>
      </c>
    </row>
    <row r="3940" ht="21.0" customHeight="1">
      <c r="A3940" s="165"/>
      <c r="B3940" s="172"/>
      <c r="C3940" s="414"/>
      <c r="D3940" s="168"/>
      <c r="E3940" s="258" t="str">
        <f>iferror(vlookup(C3940,'Master data'!$A$1:$C$29,3,0),"--")</f>
        <v>--</v>
      </c>
      <c r="F3940" s="258" t="str">
        <f>iferror(vlookup(C3940,'Master data'!$A$1:$C$29,2,0),"--")</f>
        <v>--</v>
      </c>
    </row>
    <row r="3941" ht="21.0" customHeight="1">
      <c r="A3941" s="165"/>
      <c r="B3941" s="172"/>
      <c r="C3941" s="414"/>
      <c r="D3941" s="168"/>
      <c r="E3941" s="258" t="str">
        <f>iferror(vlookup(C3941,'Master data'!$A$1:$C$29,3,0),"--")</f>
        <v>--</v>
      </c>
      <c r="F3941" s="258" t="str">
        <f>iferror(vlookup(C3941,'Master data'!$A$1:$C$29,2,0),"--")</f>
        <v>--</v>
      </c>
    </row>
    <row r="3942" ht="21.0" customHeight="1">
      <c r="A3942" s="165"/>
      <c r="B3942" s="172"/>
      <c r="C3942" s="414"/>
      <c r="D3942" s="168"/>
      <c r="E3942" s="258" t="str">
        <f>iferror(vlookup(C3942,'Master data'!$A$1:$C$29,3,0),"--")</f>
        <v>--</v>
      </c>
      <c r="F3942" s="258" t="str">
        <f>iferror(vlookup(C3942,'Master data'!$A$1:$C$29,2,0),"--")</f>
        <v>--</v>
      </c>
    </row>
    <row r="3943" ht="21.0" customHeight="1">
      <c r="A3943" s="165"/>
      <c r="B3943" s="172"/>
      <c r="C3943" s="414"/>
      <c r="D3943" s="168"/>
      <c r="E3943" s="258" t="str">
        <f>iferror(vlookup(C3943,'Master data'!$A$1:$C$29,3,0),"--")</f>
        <v>--</v>
      </c>
      <c r="F3943" s="258" t="str">
        <f>iferror(vlookup(C3943,'Master data'!$A$1:$C$29,2,0),"--")</f>
        <v>--</v>
      </c>
    </row>
    <row r="3944" ht="21.0" customHeight="1">
      <c r="A3944" s="165"/>
      <c r="B3944" s="172"/>
      <c r="C3944" s="414"/>
      <c r="D3944" s="168"/>
      <c r="E3944" s="258" t="str">
        <f>iferror(vlookup(C3944,'Master data'!$A$1:$C$29,3,0),"--")</f>
        <v>--</v>
      </c>
      <c r="F3944" s="258" t="str">
        <f>iferror(vlookup(C3944,'Master data'!$A$1:$C$29,2,0),"--")</f>
        <v>--</v>
      </c>
    </row>
    <row r="3945" ht="21.0" customHeight="1">
      <c r="A3945" s="165"/>
      <c r="B3945" s="172"/>
      <c r="C3945" s="414"/>
      <c r="D3945" s="168"/>
      <c r="E3945" s="258" t="str">
        <f>iferror(vlookup(C3945,'Master data'!$A$1:$C$29,3,0),"--")</f>
        <v>--</v>
      </c>
      <c r="F3945" s="258" t="str">
        <f>iferror(vlookup(C3945,'Master data'!$A$1:$C$29,2,0),"--")</f>
        <v>--</v>
      </c>
    </row>
    <row r="3946" ht="21.0" customHeight="1">
      <c r="A3946" s="165"/>
      <c r="B3946" s="172"/>
      <c r="C3946" s="414"/>
      <c r="D3946" s="168"/>
      <c r="E3946" s="258" t="str">
        <f>iferror(vlookup(C3946,'Master data'!$A$1:$C$29,3,0),"--")</f>
        <v>--</v>
      </c>
      <c r="F3946" s="258" t="str">
        <f>iferror(vlookup(C3946,'Master data'!$A$1:$C$29,2,0),"--")</f>
        <v>--</v>
      </c>
    </row>
    <row r="3947" ht="21.0" customHeight="1">
      <c r="A3947" s="165"/>
      <c r="B3947" s="172"/>
      <c r="C3947" s="414"/>
      <c r="D3947" s="168"/>
      <c r="E3947" s="258" t="str">
        <f>iferror(vlookup(C3947,'Master data'!$A$1:$C$29,3,0),"--")</f>
        <v>--</v>
      </c>
      <c r="F3947" s="258" t="str">
        <f>iferror(vlookup(C3947,'Master data'!$A$1:$C$29,2,0),"--")</f>
        <v>--</v>
      </c>
    </row>
    <row r="3948" ht="21.0" customHeight="1">
      <c r="A3948" s="165"/>
      <c r="B3948" s="172"/>
      <c r="C3948" s="414"/>
      <c r="D3948" s="168"/>
      <c r="E3948" s="258" t="str">
        <f>iferror(vlookup(C3948,'Master data'!$A$1:$C$29,3,0),"--")</f>
        <v>--</v>
      </c>
      <c r="F3948" s="258" t="str">
        <f>iferror(vlookup(C3948,'Master data'!$A$1:$C$29,2,0),"--")</f>
        <v>--</v>
      </c>
    </row>
    <row r="3949" ht="21.0" customHeight="1">
      <c r="A3949" s="165"/>
      <c r="B3949" s="172"/>
      <c r="C3949" s="414"/>
      <c r="D3949" s="168"/>
      <c r="E3949" s="258" t="str">
        <f>iferror(vlookup(C3949,'Master data'!$A$1:$C$29,3,0),"--")</f>
        <v>--</v>
      </c>
      <c r="F3949" s="258" t="str">
        <f>iferror(vlookup(C3949,'Master data'!$A$1:$C$29,2,0),"--")</f>
        <v>--</v>
      </c>
    </row>
    <row r="3950" ht="21.0" customHeight="1">
      <c r="A3950" s="165"/>
      <c r="B3950" s="172"/>
      <c r="C3950" s="414"/>
      <c r="D3950" s="168"/>
      <c r="E3950" s="258" t="str">
        <f>iferror(vlookup(C3950,'Master data'!$A$1:$C$29,3,0),"--")</f>
        <v>--</v>
      </c>
      <c r="F3950" s="258" t="str">
        <f>iferror(vlookup(C3950,'Master data'!$A$1:$C$29,2,0),"--")</f>
        <v>--</v>
      </c>
    </row>
    <row r="3951" ht="21.0" customHeight="1">
      <c r="A3951" s="165"/>
      <c r="B3951" s="172"/>
      <c r="C3951" s="414"/>
      <c r="D3951" s="168"/>
      <c r="E3951" s="258" t="str">
        <f>iferror(vlookup(C3951,'Master data'!$A$1:$C$29,3,0),"--")</f>
        <v>--</v>
      </c>
      <c r="F3951" s="258" t="str">
        <f>iferror(vlookup(C3951,'Master data'!$A$1:$C$29,2,0),"--")</f>
        <v>--</v>
      </c>
    </row>
    <row r="3952" ht="21.0" customHeight="1">
      <c r="A3952" s="165"/>
      <c r="B3952" s="172"/>
      <c r="C3952" s="414"/>
      <c r="D3952" s="168"/>
      <c r="E3952" s="258" t="str">
        <f>iferror(vlookup(C3952,'Master data'!$A$1:$C$29,3,0),"--")</f>
        <v>--</v>
      </c>
      <c r="F3952" s="258" t="str">
        <f>iferror(vlookup(C3952,'Master data'!$A$1:$C$29,2,0),"--")</f>
        <v>--</v>
      </c>
    </row>
    <row r="3953" ht="21.0" customHeight="1">
      <c r="A3953" s="165"/>
      <c r="B3953" s="172"/>
      <c r="C3953" s="414"/>
      <c r="D3953" s="168"/>
      <c r="E3953" s="258" t="str">
        <f>iferror(vlookup(C3953,'Master data'!$A$1:$C$29,3,0),"--")</f>
        <v>--</v>
      </c>
      <c r="F3953" s="258" t="str">
        <f>iferror(vlookup(C3953,'Master data'!$A$1:$C$29,2,0),"--")</f>
        <v>--</v>
      </c>
    </row>
    <row r="3954" ht="21.0" customHeight="1">
      <c r="A3954" s="165"/>
      <c r="B3954" s="172"/>
      <c r="C3954" s="414"/>
      <c r="D3954" s="168"/>
      <c r="E3954" s="258" t="str">
        <f>iferror(vlookup(C3954,'Master data'!$A$1:$C$29,3,0),"--")</f>
        <v>--</v>
      </c>
      <c r="F3954" s="258" t="str">
        <f>iferror(vlookup(C3954,'Master data'!$A$1:$C$29,2,0),"--")</f>
        <v>--</v>
      </c>
    </row>
    <row r="3955" ht="21.0" customHeight="1">
      <c r="A3955" s="165"/>
      <c r="B3955" s="172"/>
      <c r="C3955" s="414"/>
      <c r="D3955" s="168"/>
      <c r="E3955" s="258" t="str">
        <f>iferror(vlookup(C3955,'Master data'!$A$1:$C$29,3,0),"--")</f>
        <v>--</v>
      </c>
      <c r="F3955" s="258" t="str">
        <f>iferror(vlookup(C3955,'Master data'!$A$1:$C$29,2,0),"--")</f>
        <v>--</v>
      </c>
    </row>
    <row r="3956" ht="21.0" customHeight="1">
      <c r="A3956" s="165"/>
      <c r="B3956" s="172"/>
      <c r="C3956" s="414"/>
      <c r="D3956" s="168"/>
      <c r="E3956" s="258" t="str">
        <f>iferror(vlookup(C3956,'Master data'!$A$1:$C$29,3,0),"--")</f>
        <v>--</v>
      </c>
      <c r="F3956" s="258" t="str">
        <f>iferror(vlookup(C3956,'Master data'!$A$1:$C$29,2,0),"--")</f>
        <v>--</v>
      </c>
    </row>
    <row r="3957" ht="21.0" customHeight="1">
      <c r="A3957" s="165"/>
      <c r="B3957" s="172"/>
      <c r="C3957" s="414"/>
      <c r="D3957" s="168"/>
      <c r="E3957" s="258" t="str">
        <f>iferror(vlookup(C3957,'Master data'!$A$1:$C$29,3,0),"--")</f>
        <v>--</v>
      </c>
      <c r="F3957" s="258" t="str">
        <f>iferror(vlookup(C3957,'Master data'!$A$1:$C$29,2,0),"--")</f>
        <v>--</v>
      </c>
    </row>
    <row r="3958" ht="21.0" customHeight="1">
      <c r="A3958" s="165"/>
      <c r="B3958" s="172"/>
      <c r="C3958" s="414"/>
      <c r="D3958" s="168"/>
      <c r="E3958" s="258" t="str">
        <f>iferror(vlookup(C3958,'Master data'!$A$1:$C$29,3,0),"--")</f>
        <v>--</v>
      </c>
      <c r="F3958" s="258" t="str">
        <f>iferror(vlookup(C3958,'Master data'!$A$1:$C$29,2,0),"--")</f>
        <v>--</v>
      </c>
    </row>
    <row r="3959" ht="21.0" customHeight="1">
      <c r="A3959" s="165"/>
      <c r="B3959" s="172"/>
      <c r="C3959" s="414"/>
      <c r="D3959" s="168"/>
      <c r="E3959" s="258" t="str">
        <f>iferror(vlookup(C3959,'Master data'!$A$1:$C$29,3,0),"--")</f>
        <v>--</v>
      </c>
      <c r="F3959" s="258" t="str">
        <f>iferror(vlookup(C3959,'Master data'!$A$1:$C$29,2,0),"--")</f>
        <v>--</v>
      </c>
    </row>
    <row r="3960" ht="21.0" customHeight="1">
      <c r="A3960" s="165"/>
      <c r="B3960" s="172"/>
      <c r="C3960" s="414"/>
      <c r="D3960" s="168"/>
      <c r="E3960" s="258" t="str">
        <f>iferror(vlookup(C3960,'Master data'!$A$1:$C$29,3,0),"--")</f>
        <v>--</v>
      </c>
      <c r="F3960" s="258" t="str">
        <f>iferror(vlookup(C3960,'Master data'!$A$1:$C$29,2,0),"--")</f>
        <v>--</v>
      </c>
    </row>
    <row r="3961" ht="21.0" customHeight="1">
      <c r="A3961" s="165"/>
      <c r="B3961" s="172"/>
      <c r="C3961" s="414"/>
      <c r="D3961" s="168"/>
      <c r="E3961" s="258" t="str">
        <f>iferror(vlookup(C3961,'Master data'!$A$1:$C$29,3,0),"--")</f>
        <v>--</v>
      </c>
      <c r="F3961" s="258" t="str">
        <f>iferror(vlookup(C3961,'Master data'!$A$1:$C$29,2,0),"--")</f>
        <v>--</v>
      </c>
    </row>
    <row r="3962" ht="21.0" customHeight="1">
      <c r="A3962" s="165"/>
      <c r="B3962" s="172"/>
      <c r="C3962" s="414"/>
      <c r="D3962" s="168"/>
      <c r="E3962" s="258" t="str">
        <f>iferror(vlookup(C3962,'Master data'!$A$1:$C$29,3,0),"--")</f>
        <v>--</v>
      </c>
      <c r="F3962" s="258" t="str">
        <f>iferror(vlookup(C3962,'Master data'!$A$1:$C$29,2,0),"--")</f>
        <v>--</v>
      </c>
    </row>
    <row r="3963" ht="21.0" customHeight="1">
      <c r="A3963" s="165"/>
      <c r="B3963" s="172"/>
      <c r="C3963" s="414"/>
      <c r="D3963" s="168"/>
      <c r="E3963" s="258" t="str">
        <f>iferror(vlookup(C3963,'Master data'!$A$1:$C$29,3,0),"--")</f>
        <v>--</v>
      </c>
      <c r="F3963" s="258" t="str">
        <f>iferror(vlookup(C3963,'Master data'!$A$1:$C$29,2,0),"--")</f>
        <v>--</v>
      </c>
    </row>
    <row r="3964" ht="21.0" customHeight="1">
      <c r="A3964" s="165"/>
      <c r="B3964" s="172"/>
      <c r="C3964" s="414"/>
      <c r="D3964" s="168"/>
      <c r="E3964" s="258" t="str">
        <f>iferror(vlookup(C3964,'Master data'!$A$1:$C$29,3,0),"--")</f>
        <v>--</v>
      </c>
      <c r="F3964" s="258" t="str">
        <f>iferror(vlookup(C3964,'Master data'!$A$1:$C$29,2,0),"--")</f>
        <v>--</v>
      </c>
    </row>
    <row r="3965" ht="21.0" customHeight="1">
      <c r="A3965" s="165"/>
      <c r="B3965" s="172"/>
      <c r="C3965" s="414"/>
      <c r="D3965" s="168"/>
      <c r="E3965" s="258" t="str">
        <f>iferror(vlookup(C3965,'Master data'!$A$1:$C$29,3,0),"--")</f>
        <v>--</v>
      </c>
      <c r="F3965" s="258" t="str">
        <f>iferror(vlookup(C3965,'Master data'!$A$1:$C$29,2,0),"--")</f>
        <v>--</v>
      </c>
    </row>
    <row r="3966" ht="21.0" customHeight="1">
      <c r="A3966" s="165"/>
      <c r="B3966" s="172"/>
      <c r="C3966" s="414"/>
      <c r="D3966" s="168"/>
      <c r="E3966" s="258" t="str">
        <f>iferror(vlookup(C3966,'Master data'!$A$1:$C$29,3,0),"--")</f>
        <v>--</v>
      </c>
      <c r="F3966" s="258" t="str">
        <f>iferror(vlookup(C3966,'Master data'!$A$1:$C$29,2,0),"--")</f>
        <v>--</v>
      </c>
    </row>
    <row r="3967" ht="21.0" customHeight="1">
      <c r="A3967" s="165"/>
      <c r="B3967" s="172"/>
      <c r="C3967" s="414"/>
      <c r="D3967" s="168"/>
      <c r="E3967" s="258" t="str">
        <f>iferror(vlookup(C3967,'Master data'!$A$1:$C$29,3,0),"--")</f>
        <v>--</v>
      </c>
      <c r="F3967" s="258" t="str">
        <f>iferror(vlookup(C3967,'Master data'!$A$1:$C$29,2,0),"--")</f>
        <v>--</v>
      </c>
    </row>
    <row r="3968" ht="21.0" customHeight="1">
      <c r="A3968" s="165"/>
      <c r="B3968" s="172"/>
      <c r="C3968" s="414"/>
      <c r="D3968" s="168"/>
      <c r="E3968" s="258" t="str">
        <f>iferror(vlookup(C3968,'Master data'!$A$1:$C$29,3,0),"--")</f>
        <v>--</v>
      </c>
      <c r="F3968" s="258" t="str">
        <f>iferror(vlookup(C3968,'Master data'!$A$1:$C$29,2,0),"--")</f>
        <v>--</v>
      </c>
    </row>
    <row r="3969" ht="21.0" customHeight="1">
      <c r="A3969" s="165"/>
      <c r="B3969" s="172"/>
      <c r="C3969" s="414"/>
      <c r="D3969" s="168"/>
      <c r="E3969" s="258" t="str">
        <f>iferror(vlookup(C3969,'Master data'!$A$1:$C$29,3,0),"--")</f>
        <v>--</v>
      </c>
      <c r="F3969" s="258" t="str">
        <f>iferror(vlookup(C3969,'Master data'!$A$1:$C$29,2,0),"--")</f>
        <v>--</v>
      </c>
    </row>
    <row r="3970" ht="21.0" customHeight="1">
      <c r="A3970" s="165"/>
      <c r="B3970" s="172"/>
      <c r="C3970" s="414"/>
      <c r="D3970" s="168"/>
      <c r="E3970" s="258" t="str">
        <f>iferror(vlookup(C3970,'Master data'!$A$1:$C$29,3,0),"--")</f>
        <v>--</v>
      </c>
      <c r="F3970" s="258" t="str">
        <f>iferror(vlookup(C3970,'Master data'!$A$1:$C$29,2,0),"--")</f>
        <v>--</v>
      </c>
    </row>
    <row r="3971" ht="21.0" customHeight="1">
      <c r="A3971" s="165"/>
      <c r="B3971" s="172"/>
      <c r="C3971" s="414"/>
      <c r="D3971" s="168"/>
      <c r="E3971" s="258" t="str">
        <f>iferror(vlookup(C3971,'Master data'!$A$1:$C$29,3,0),"--")</f>
        <v>--</v>
      </c>
      <c r="F3971" s="258" t="str">
        <f>iferror(vlookup(C3971,'Master data'!$A$1:$C$29,2,0),"--")</f>
        <v>--</v>
      </c>
    </row>
    <row r="3972" ht="21.0" customHeight="1">
      <c r="A3972" s="165"/>
      <c r="B3972" s="172"/>
      <c r="C3972" s="414"/>
      <c r="D3972" s="168"/>
      <c r="E3972" s="258" t="str">
        <f>iferror(vlookup(C3972,'Master data'!$A$1:$C$29,3,0),"--")</f>
        <v>--</v>
      </c>
      <c r="F3972" s="258" t="str">
        <f>iferror(vlookup(C3972,'Master data'!$A$1:$C$29,2,0),"--")</f>
        <v>--</v>
      </c>
    </row>
    <row r="3973" ht="21.0" customHeight="1">
      <c r="A3973" s="165"/>
      <c r="B3973" s="172"/>
      <c r="C3973" s="414"/>
      <c r="D3973" s="168"/>
      <c r="E3973" s="258" t="str">
        <f>iferror(vlookup(C3973,'Master data'!$A$1:$C$29,3,0),"--")</f>
        <v>--</v>
      </c>
      <c r="F3973" s="258" t="str">
        <f>iferror(vlookup(C3973,'Master data'!$A$1:$C$29,2,0),"--")</f>
        <v>--</v>
      </c>
    </row>
    <row r="3974" ht="21.0" customHeight="1">
      <c r="A3974" s="165"/>
      <c r="B3974" s="172"/>
      <c r="C3974" s="414"/>
      <c r="D3974" s="168"/>
      <c r="E3974" s="258" t="str">
        <f>iferror(vlookup(C3974,'Master data'!$A$1:$C$29,3,0),"--")</f>
        <v>--</v>
      </c>
      <c r="F3974" s="258" t="str">
        <f>iferror(vlookup(C3974,'Master data'!$A$1:$C$29,2,0),"--")</f>
        <v>--</v>
      </c>
    </row>
    <row r="3975" ht="21.0" customHeight="1">
      <c r="A3975" s="165"/>
      <c r="B3975" s="172"/>
      <c r="C3975" s="414"/>
      <c r="D3975" s="168"/>
      <c r="E3975" s="258" t="str">
        <f>iferror(vlookup(C3975,'Master data'!$A$1:$C$29,3,0),"--")</f>
        <v>--</v>
      </c>
      <c r="F3975" s="258" t="str">
        <f>iferror(vlookup(C3975,'Master data'!$A$1:$C$29,2,0),"--")</f>
        <v>--</v>
      </c>
    </row>
    <row r="3976" ht="21.0" customHeight="1">
      <c r="A3976" s="165"/>
      <c r="B3976" s="172"/>
      <c r="C3976" s="414"/>
      <c r="D3976" s="168"/>
      <c r="E3976" s="258" t="str">
        <f>iferror(vlookup(C3976,'Master data'!$A$1:$C$29,3,0),"--")</f>
        <v>--</v>
      </c>
      <c r="F3976" s="258" t="str">
        <f>iferror(vlookup(C3976,'Master data'!$A$1:$C$29,2,0),"--")</f>
        <v>--</v>
      </c>
    </row>
    <row r="3977" ht="21.0" customHeight="1">
      <c r="A3977" s="165"/>
      <c r="B3977" s="172"/>
      <c r="C3977" s="414"/>
      <c r="D3977" s="168"/>
      <c r="E3977" s="258" t="str">
        <f>iferror(vlookup(C3977,'Master data'!$A$1:$C$29,3,0),"--")</f>
        <v>--</v>
      </c>
      <c r="F3977" s="258" t="str">
        <f>iferror(vlookup(C3977,'Master data'!$A$1:$C$29,2,0),"--")</f>
        <v>--</v>
      </c>
    </row>
    <row r="3978" ht="21.0" customHeight="1">
      <c r="A3978" s="165"/>
      <c r="B3978" s="172"/>
      <c r="C3978" s="414"/>
      <c r="D3978" s="168"/>
      <c r="E3978" s="258" t="str">
        <f>iferror(vlookup(C3978,'Master data'!$A$1:$C$29,3,0),"--")</f>
        <v>--</v>
      </c>
      <c r="F3978" s="258" t="str">
        <f>iferror(vlookup(C3978,'Master data'!$A$1:$C$29,2,0),"--")</f>
        <v>--</v>
      </c>
    </row>
    <row r="3979" ht="21.0" customHeight="1">
      <c r="A3979" s="165"/>
      <c r="B3979" s="172"/>
      <c r="C3979" s="414"/>
      <c r="D3979" s="168"/>
      <c r="E3979" s="258" t="str">
        <f>iferror(vlookup(C3979,'Master data'!$A$1:$C$29,3,0),"--")</f>
        <v>--</v>
      </c>
      <c r="F3979" s="258" t="str">
        <f>iferror(vlookup(C3979,'Master data'!$A$1:$C$29,2,0),"--")</f>
        <v>--</v>
      </c>
    </row>
    <row r="3980" ht="21.0" customHeight="1">
      <c r="A3980" s="165"/>
      <c r="B3980" s="172"/>
      <c r="C3980" s="414"/>
      <c r="D3980" s="168"/>
      <c r="E3980" s="258" t="str">
        <f>iferror(vlookup(C3980,'Master data'!$A$1:$C$29,3,0),"--")</f>
        <v>--</v>
      </c>
      <c r="F3980" s="258" t="str">
        <f>iferror(vlookup(C3980,'Master data'!$A$1:$C$29,2,0),"--")</f>
        <v>--</v>
      </c>
    </row>
    <row r="3981" ht="21.0" customHeight="1">
      <c r="A3981" s="165"/>
      <c r="B3981" s="172"/>
      <c r="C3981" s="414"/>
      <c r="D3981" s="168"/>
      <c r="E3981" s="258" t="str">
        <f>iferror(vlookup(C3981,'Master data'!$A$1:$C$29,3,0),"--")</f>
        <v>--</v>
      </c>
      <c r="F3981" s="258" t="str">
        <f>iferror(vlookup(C3981,'Master data'!$A$1:$C$29,2,0),"--")</f>
        <v>--</v>
      </c>
    </row>
    <row r="3982" ht="21.0" customHeight="1">
      <c r="A3982" s="165"/>
      <c r="B3982" s="172"/>
      <c r="C3982" s="414"/>
      <c r="D3982" s="168"/>
      <c r="E3982" s="258" t="str">
        <f>iferror(vlookup(C3982,'Master data'!$A$1:$C$29,3,0),"--")</f>
        <v>--</v>
      </c>
      <c r="F3982" s="258" t="str">
        <f>iferror(vlookup(C3982,'Master data'!$A$1:$C$29,2,0),"--")</f>
        <v>--</v>
      </c>
    </row>
    <row r="3983" ht="21.0" customHeight="1">
      <c r="A3983" s="165"/>
      <c r="B3983" s="172"/>
      <c r="C3983" s="414"/>
      <c r="D3983" s="168"/>
      <c r="E3983" s="258" t="str">
        <f>iferror(vlookup(C3983,'Master data'!$A$1:$C$29,3,0),"--")</f>
        <v>--</v>
      </c>
      <c r="F3983" s="258" t="str">
        <f>iferror(vlookup(C3983,'Master data'!$A$1:$C$29,2,0),"--")</f>
        <v>--</v>
      </c>
    </row>
    <row r="3984" ht="21.0" customHeight="1">
      <c r="A3984" s="165"/>
      <c r="B3984" s="172"/>
      <c r="C3984" s="414"/>
      <c r="D3984" s="168"/>
      <c r="E3984" s="258" t="str">
        <f>iferror(vlookup(C3984,'Master data'!$A$1:$C$29,3,0),"--")</f>
        <v>--</v>
      </c>
      <c r="F3984" s="258" t="str">
        <f>iferror(vlookup(C3984,'Master data'!$A$1:$C$29,2,0),"--")</f>
        <v>--</v>
      </c>
    </row>
    <row r="3985" ht="21.0" customHeight="1">
      <c r="A3985" s="165"/>
      <c r="B3985" s="172"/>
      <c r="C3985" s="414"/>
      <c r="D3985" s="168"/>
      <c r="E3985" s="258" t="str">
        <f>iferror(vlookup(C3985,'Master data'!$A$1:$C$29,3,0),"--")</f>
        <v>--</v>
      </c>
      <c r="F3985" s="258" t="str">
        <f>iferror(vlookup(C3985,'Master data'!$A$1:$C$29,2,0),"--")</f>
        <v>--</v>
      </c>
    </row>
    <row r="3986" ht="21.0" customHeight="1">
      <c r="A3986" s="165"/>
      <c r="B3986" s="172"/>
      <c r="C3986" s="414"/>
      <c r="D3986" s="168"/>
      <c r="E3986" s="258" t="str">
        <f>iferror(vlookup(C3986,'Master data'!$A$1:$C$29,3,0),"--")</f>
        <v>--</v>
      </c>
      <c r="F3986" s="258" t="str">
        <f>iferror(vlookup(C3986,'Master data'!$A$1:$C$29,2,0),"--")</f>
        <v>--</v>
      </c>
    </row>
    <row r="3987" ht="21.0" customHeight="1">
      <c r="A3987" s="165"/>
      <c r="B3987" s="172"/>
      <c r="C3987" s="414"/>
      <c r="D3987" s="168"/>
      <c r="E3987" s="258" t="str">
        <f>iferror(vlookup(C3987,'Master data'!$A$1:$C$29,3,0),"--")</f>
        <v>--</v>
      </c>
      <c r="F3987" s="258" t="str">
        <f>iferror(vlookup(C3987,'Master data'!$A$1:$C$29,2,0),"--")</f>
        <v>--</v>
      </c>
    </row>
    <row r="3988" ht="21.0" customHeight="1">
      <c r="A3988" s="165"/>
      <c r="B3988" s="172"/>
      <c r="C3988" s="414"/>
      <c r="D3988" s="168"/>
      <c r="E3988" s="258" t="str">
        <f>iferror(vlookup(C3988,'Master data'!$A$1:$C$29,3,0),"--")</f>
        <v>--</v>
      </c>
      <c r="F3988" s="258" t="str">
        <f>iferror(vlookup(C3988,'Master data'!$A$1:$C$29,2,0),"--")</f>
        <v>--</v>
      </c>
    </row>
    <row r="3989" ht="21.0" customHeight="1">
      <c r="A3989" s="165"/>
      <c r="B3989" s="172"/>
      <c r="C3989" s="414"/>
      <c r="D3989" s="168"/>
      <c r="E3989" s="258" t="str">
        <f>iferror(vlookup(C3989,'Master data'!$A$1:$C$29,3,0),"--")</f>
        <v>--</v>
      </c>
      <c r="F3989" s="258" t="str">
        <f>iferror(vlookup(C3989,'Master data'!$A$1:$C$29,2,0),"--")</f>
        <v>--</v>
      </c>
    </row>
    <row r="3990" ht="21.0" customHeight="1">
      <c r="A3990" s="165"/>
      <c r="B3990" s="172"/>
      <c r="C3990" s="414"/>
      <c r="D3990" s="168"/>
      <c r="E3990" s="258" t="str">
        <f>iferror(vlookup(C3990,'Master data'!$A$1:$C$29,3,0),"--")</f>
        <v>--</v>
      </c>
      <c r="F3990" s="258" t="str">
        <f>iferror(vlookup(C3990,'Master data'!$A$1:$C$29,2,0),"--")</f>
        <v>--</v>
      </c>
    </row>
    <row r="3991" ht="21.0" customHeight="1">
      <c r="A3991" s="165"/>
      <c r="B3991" s="172"/>
      <c r="C3991" s="414"/>
      <c r="D3991" s="168"/>
      <c r="E3991" s="258" t="str">
        <f>iferror(vlookup(C3991,'Master data'!$A$1:$C$29,3,0),"--")</f>
        <v>--</v>
      </c>
      <c r="F3991" s="258" t="str">
        <f>iferror(vlookup(C3991,'Master data'!$A$1:$C$29,2,0),"--")</f>
        <v>--</v>
      </c>
    </row>
    <row r="3992" ht="21.0" customHeight="1">
      <c r="A3992" s="165"/>
      <c r="B3992" s="172"/>
      <c r="C3992" s="414"/>
      <c r="D3992" s="168"/>
      <c r="E3992" s="258" t="str">
        <f>iferror(vlookup(C3992,'Master data'!$A$1:$C$29,3,0),"--")</f>
        <v>--</v>
      </c>
      <c r="F3992" s="258" t="str">
        <f>iferror(vlookup(C3992,'Master data'!$A$1:$C$29,2,0),"--")</f>
        <v>--</v>
      </c>
    </row>
    <row r="3993" ht="21.0" customHeight="1">
      <c r="A3993" s="165"/>
      <c r="B3993" s="172"/>
      <c r="C3993" s="414"/>
      <c r="D3993" s="168"/>
      <c r="E3993" s="258" t="str">
        <f>iferror(vlookup(C3993,'Master data'!$A$1:$C$29,3,0),"--")</f>
        <v>--</v>
      </c>
      <c r="F3993" s="258" t="str">
        <f>iferror(vlookup(C3993,'Master data'!$A$1:$C$29,2,0),"--")</f>
        <v>--</v>
      </c>
    </row>
    <row r="3994" ht="21.0" customHeight="1">
      <c r="A3994" s="165"/>
      <c r="B3994" s="172"/>
      <c r="C3994" s="414"/>
      <c r="D3994" s="168"/>
      <c r="E3994" s="258" t="str">
        <f>iferror(vlookup(C3994,'Master data'!$A$1:$C$29,3,0),"--")</f>
        <v>--</v>
      </c>
      <c r="F3994" s="258" t="str">
        <f>iferror(vlookup(C3994,'Master data'!$A$1:$C$29,2,0),"--")</f>
        <v>--</v>
      </c>
    </row>
    <row r="3995" ht="21.0" customHeight="1">
      <c r="A3995" s="165"/>
      <c r="B3995" s="172"/>
      <c r="C3995" s="414"/>
      <c r="D3995" s="168"/>
      <c r="E3995" s="258" t="str">
        <f>iferror(vlookup(C3995,'Master data'!$A$1:$C$29,3,0),"--")</f>
        <v>--</v>
      </c>
      <c r="F3995" s="258" t="str">
        <f>iferror(vlookup(C3995,'Master data'!$A$1:$C$29,2,0),"--")</f>
        <v>--</v>
      </c>
    </row>
    <row r="3996" ht="21.0" customHeight="1">
      <c r="A3996" s="165"/>
      <c r="B3996" s="172"/>
      <c r="C3996" s="414"/>
      <c r="D3996" s="168"/>
      <c r="E3996" s="258" t="str">
        <f>iferror(vlookup(C3996,'Master data'!$A$1:$C$29,3,0),"--")</f>
        <v>--</v>
      </c>
      <c r="F3996" s="258" t="str">
        <f>iferror(vlookup(C3996,'Master data'!$A$1:$C$29,2,0),"--")</f>
        <v>--</v>
      </c>
    </row>
    <row r="3997" ht="21.0" customHeight="1">
      <c r="A3997" s="165"/>
      <c r="B3997" s="172"/>
      <c r="C3997" s="414"/>
      <c r="D3997" s="168"/>
      <c r="E3997" s="258" t="str">
        <f>iferror(vlookup(C3997,'Master data'!$A$1:$C$29,3,0),"--")</f>
        <v>--</v>
      </c>
      <c r="F3997" s="258" t="str">
        <f>iferror(vlookup(C3997,'Master data'!$A$1:$C$29,2,0),"--")</f>
        <v>--</v>
      </c>
    </row>
    <row r="3998" ht="21.0" customHeight="1">
      <c r="A3998" s="165"/>
      <c r="B3998" s="172"/>
      <c r="C3998" s="414"/>
      <c r="D3998" s="168"/>
      <c r="E3998" s="258" t="str">
        <f>iferror(vlookup(C3998,'Master data'!$A$1:$C$29,3,0),"--")</f>
        <v>--</v>
      </c>
      <c r="F3998" s="258" t="str">
        <f>iferror(vlookup(C3998,'Master data'!$A$1:$C$29,2,0),"--")</f>
        <v>--</v>
      </c>
    </row>
    <row r="3999" ht="21.0" customHeight="1">
      <c r="A3999" s="165"/>
      <c r="B3999" s="172"/>
      <c r="C3999" s="414"/>
      <c r="D3999" s="168"/>
      <c r="E3999" s="258" t="str">
        <f>iferror(vlookup(C3999,'Master data'!$A$1:$C$29,3,0),"--")</f>
        <v>--</v>
      </c>
      <c r="F3999" s="258" t="str">
        <f>iferror(vlookup(C3999,'Master data'!$A$1:$C$29,2,0),"--")</f>
        <v>--</v>
      </c>
    </row>
    <row r="4000" ht="21.0" customHeight="1">
      <c r="A4000" s="165"/>
      <c r="B4000" s="172"/>
      <c r="C4000" s="414"/>
      <c r="D4000" s="168"/>
      <c r="E4000" s="258" t="str">
        <f>iferror(vlookup(C4000,'Master data'!$A$1:$C$29,3,0),"--")</f>
        <v>--</v>
      </c>
      <c r="F4000" s="258" t="str">
        <f>iferror(vlookup(C4000,'Master data'!$A$1:$C$29,2,0),"--")</f>
        <v>--</v>
      </c>
    </row>
    <row r="4001" ht="21.0" customHeight="1">
      <c r="A4001" s="165"/>
      <c r="B4001" s="172"/>
      <c r="C4001" s="414"/>
      <c r="D4001" s="168"/>
      <c r="E4001" s="258" t="str">
        <f>iferror(vlookup(C4001,'Master data'!$A$1:$C$29,3,0),"--")</f>
        <v>--</v>
      </c>
      <c r="F4001" s="258" t="str">
        <f>iferror(vlookup(C4001,'Master data'!$A$1:$C$29,2,0),"--")</f>
        <v>--</v>
      </c>
    </row>
    <row r="4002" ht="21.0" customHeight="1">
      <c r="A4002" s="165"/>
      <c r="B4002" s="172"/>
      <c r="C4002" s="414"/>
      <c r="D4002" s="168"/>
      <c r="E4002" s="258" t="str">
        <f>iferror(vlookup(C4002,'Master data'!$A$1:$C$29,3,0),"--")</f>
        <v>--</v>
      </c>
      <c r="F4002" s="258" t="str">
        <f>iferror(vlookup(C4002,'Master data'!$A$1:$C$29,2,0),"--")</f>
        <v>--</v>
      </c>
    </row>
    <row r="4003" ht="21.0" customHeight="1">
      <c r="A4003" s="165"/>
      <c r="B4003" s="172"/>
      <c r="C4003" s="414"/>
      <c r="D4003" s="168"/>
      <c r="E4003" s="258" t="str">
        <f>iferror(vlookup(C4003,'Master data'!$A$1:$C$29,3,0),"--")</f>
        <v>--</v>
      </c>
      <c r="F4003" s="258" t="str">
        <f>iferror(vlookup(C4003,'Master data'!$A$1:$C$29,2,0),"--")</f>
        <v>--</v>
      </c>
    </row>
    <row r="4004" ht="21.0" customHeight="1">
      <c r="A4004" s="165"/>
      <c r="B4004" s="172"/>
      <c r="C4004" s="414"/>
      <c r="D4004" s="168"/>
      <c r="E4004" s="258" t="str">
        <f>iferror(vlookup(C4004,'Master data'!$A$1:$C$29,3,0),"--")</f>
        <v>--</v>
      </c>
      <c r="F4004" s="258" t="str">
        <f>iferror(vlookup(C4004,'Master data'!$A$1:$C$29,2,0),"--")</f>
        <v>--</v>
      </c>
    </row>
    <row r="4005" ht="21.0" customHeight="1">
      <c r="A4005" s="165"/>
      <c r="B4005" s="172"/>
      <c r="C4005" s="414"/>
      <c r="D4005" s="168"/>
      <c r="E4005" s="258" t="str">
        <f>iferror(vlookup(C4005,'Master data'!$A$1:$C$29,3,0),"--")</f>
        <v>--</v>
      </c>
      <c r="F4005" s="258" t="str">
        <f>iferror(vlookup(C4005,'Master data'!$A$1:$C$29,2,0),"--")</f>
        <v>--</v>
      </c>
    </row>
    <row r="4006" ht="21.0" customHeight="1">
      <c r="A4006" s="165"/>
      <c r="B4006" s="172"/>
      <c r="C4006" s="414"/>
      <c r="D4006" s="168"/>
      <c r="E4006" s="258" t="str">
        <f>iferror(vlookup(C4006,'Master data'!$A$1:$C$29,3,0),"--")</f>
        <v>--</v>
      </c>
      <c r="F4006" s="258" t="str">
        <f>iferror(vlookup(C4006,'Master data'!$A$1:$C$29,2,0),"--")</f>
        <v>--</v>
      </c>
    </row>
    <row r="4007" ht="21.0" customHeight="1">
      <c r="A4007" s="165"/>
      <c r="B4007" s="172"/>
      <c r="C4007" s="414"/>
      <c r="D4007" s="168"/>
      <c r="E4007" s="258" t="str">
        <f>iferror(vlookup(C4007,'Master data'!$A$1:$C$29,3,0),"--")</f>
        <v>--</v>
      </c>
      <c r="F4007" s="258" t="str">
        <f>iferror(vlookup(C4007,'Master data'!$A$1:$C$29,2,0),"--")</f>
        <v>--</v>
      </c>
    </row>
    <row r="4008" ht="21.0" customHeight="1">
      <c r="A4008" s="165"/>
      <c r="B4008" s="172"/>
      <c r="C4008" s="414"/>
      <c r="D4008" s="168"/>
      <c r="E4008" s="258" t="str">
        <f>iferror(vlookup(C4008,'Master data'!$A$1:$C$29,3,0),"--")</f>
        <v>--</v>
      </c>
      <c r="F4008" s="258" t="str">
        <f>iferror(vlookup(C4008,'Master data'!$A$1:$C$29,2,0),"--")</f>
        <v>--</v>
      </c>
    </row>
    <row r="4009" ht="21.0" customHeight="1">
      <c r="A4009" s="165"/>
      <c r="B4009" s="172"/>
      <c r="C4009" s="414"/>
      <c r="D4009" s="168"/>
      <c r="E4009" s="258" t="str">
        <f>iferror(vlookup(C4009,'Master data'!$A$1:$C$29,3,0),"--")</f>
        <v>--</v>
      </c>
      <c r="F4009" s="258" t="str">
        <f>iferror(vlookup(C4009,'Master data'!$A$1:$C$29,2,0),"--")</f>
        <v>--</v>
      </c>
    </row>
    <row r="4010" ht="21.0" customHeight="1">
      <c r="A4010" s="165"/>
      <c r="B4010" s="172"/>
      <c r="C4010" s="414"/>
      <c r="D4010" s="168"/>
      <c r="E4010" s="258" t="str">
        <f>iferror(vlookup(C4010,'Master data'!$A$1:$C$29,3,0),"--")</f>
        <v>--</v>
      </c>
      <c r="F4010" s="258" t="str">
        <f>iferror(vlookup(C4010,'Master data'!$A$1:$C$29,2,0),"--")</f>
        <v>--</v>
      </c>
    </row>
    <row r="4011" ht="21.0" customHeight="1">
      <c r="A4011" s="165"/>
      <c r="B4011" s="172"/>
      <c r="C4011" s="414"/>
      <c r="D4011" s="168"/>
      <c r="E4011" s="258" t="str">
        <f>iferror(vlookup(C4011,'Master data'!$A$1:$C$29,3,0),"--")</f>
        <v>--</v>
      </c>
      <c r="F4011" s="258" t="str">
        <f>iferror(vlookup(C4011,'Master data'!$A$1:$C$29,2,0),"--")</f>
        <v>--</v>
      </c>
    </row>
    <row r="4012" ht="21.0" customHeight="1">
      <c r="A4012" s="165"/>
      <c r="B4012" s="172"/>
      <c r="C4012" s="414"/>
      <c r="D4012" s="168"/>
      <c r="E4012" s="258" t="str">
        <f>iferror(vlookup(C4012,'Master data'!$A$1:$C$29,3,0),"--")</f>
        <v>--</v>
      </c>
      <c r="F4012" s="258" t="str">
        <f>iferror(vlookup(C4012,'Master data'!$A$1:$C$29,2,0),"--")</f>
        <v>--</v>
      </c>
    </row>
    <row r="4013" ht="21.0" customHeight="1">
      <c r="A4013" s="165"/>
      <c r="B4013" s="172"/>
      <c r="C4013" s="414"/>
      <c r="D4013" s="168"/>
      <c r="E4013" s="258" t="str">
        <f>iferror(vlookup(C4013,'Master data'!$A$1:$C$29,3,0),"--")</f>
        <v>--</v>
      </c>
      <c r="F4013" s="258" t="str">
        <f>iferror(vlookup(C4013,'Master data'!$A$1:$C$29,2,0),"--")</f>
        <v>--</v>
      </c>
    </row>
    <row r="4014" ht="21.0" customHeight="1">
      <c r="A4014" s="165"/>
      <c r="B4014" s="172"/>
      <c r="C4014" s="414"/>
      <c r="D4014" s="168"/>
      <c r="E4014" s="258" t="str">
        <f>iferror(vlookup(C4014,'Master data'!$A$1:$C$29,3,0),"--")</f>
        <v>--</v>
      </c>
      <c r="F4014" s="258" t="str">
        <f>iferror(vlookup(C4014,'Master data'!$A$1:$C$29,2,0),"--")</f>
        <v>--</v>
      </c>
    </row>
    <row r="4015" ht="21.0" customHeight="1">
      <c r="A4015" s="165"/>
      <c r="B4015" s="172"/>
      <c r="C4015" s="414"/>
      <c r="D4015" s="168"/>
      <c r="E4015" s="258" t="str">
        <f>iferror(vlookup(C4015,'Master data'!$A$1:$C$29,3,0),"--")</f>
        <v>--</v>
      </c>
      <c r="F4015" s="258" t="str">
        <f>iferror(vlookup(C4015,'Master data'!$A$1:$C$29,2,0),"--")</f>
        <v>--</v>
      </c>
    </row>
    <row r="4016" ht="21.0" customHeight="1">
      <c r="A4016" s="165"/>
      <c r="B4016" s="172"/>
      <c r="C4016" s="414"/>
      <c r="D4016" s="168"/>
      <c r="E4016" s="258" t="str">
        <f>iferror(vlookup(C4016,'Master data'!$A$1:$C$29,3,0),"--")</f>
        <v>--</v>
      </c>
      <c r="F4016" s="258" t="str">
        <f>iferror(vlookup(C4016,'Master data'!$A$1:$C$29,2,0),"--")</f>
        <v>--</v>
      </c>
    </row>
    <row r="4017" ht="21.0" customHeight="1">
      <c r="A4017" s="165"/>
      <c r="B4017" s="172"/>
      <c r="C4017" s="414"/>
      <c r="D4017" s="168"/>
      <c r="E4017" s="258" t="str">
        <f>iferror(vlookup(C4017,'Master data'!$A$1:$C$29,3,0),"--")</f>
        <v>--</v>
      </c>
      <c r="F4017" s="258" t="str">
        <f>iferror(vlookup(C4017,'Master data'!$A$1:$C$29,2,0),"--")</f>
        <v>--</v>
      </c>
    </row>
    <row r="4018" ht="21.0" customHeight="1">
      <c r="A4018" s="165"/>
      <c r="B4018" s="172"/>
      <c r="C4018" s="414"/>
      <c r="D4018" s="168"/>
      <c r="E4018" s="258" t="str">
        <f>iferror(vlookup(C4018,'Master data'!$A$1:$C$29,3,0),"--")</f>
        <v>--</v>
      </c>
      <c r="F4018" s="258" t="str">
        <f>iferror(vlookup(C4018,'Master data'!$A$1:$C$29,2,0),"--")</f>
        <v>--</v>
      </c>
    </row>
    <row r="4019" ht="21.0" customHeight="1">
      <c r="A4019" s="165"/>
      <c r="B4019" s="172"/>
      <c r="C4019" s="414"/>
      <c r="D4019" s="168"/>
      <c r="E4019" s="258" t="str">
        <f>iferror(vlookup(C4019,'Master data'!$A$1:$C$29,3,0),"--")</f>
        <v>--</v>
      </c>
      <c r="F4019" s="258" t="str">
        <f>iferror(vlookup(C4019,'Master data'!$A$1:$C$29,2,0),"--")</f>
        <v>--</v>
      </c>
    </row>
    <row r="4020" ht="21.0" customHeight="1">
      <c r="A4020" s="165"/>
      <c r="B4020" s="172"/>
      <c r="C4020" s="414"/>
      <c r="D4020" s="168"/>
      <c r="E4020" s="258" t="str">
        <f>iferror(vlookup(C4020,'Master data'!$A$1:$C$29,3,0),"--")</f>
        <v>--</v>
      </c>
      <c r="F4020" s="258" t="str">
        <f>iferror(vlookup(C4020,'Master data'!$A$1:$C$29,2,0),"--")</f>
        <v>--</v>
      </c>
    </row>
    <row r="4021" ht="21.0" customHeight="1">
      <c r="A4021" s="165"/>
      <c r="B4021" s="172"/>
      <c r="C4021" s="414"/>
      <c r="D4021" s="168"/>
      <c r="E4021" s="258" t="str">
        <f>iferror(vlookup(C4021,'Master data'!$A$1:$C$29,3,0),"--")</f>
        <v>--</v>
      </c>
      <c r="F4021" s="258" t="str">
        <f>iferror(vlookup(C4021,'Master data'!$A$1:$C$29,2,0),"--")</f>
        <v>--</v>
      </c>
    </row>
    <row r="4022" ht="21.0" customHeight="1">
      <c r="A4022" s="165"/>
      <c r="B4022" s="172"/>
      <c r="C4022" s="414"/>
      <c r="D4022" s="168"/>
      <c r="E4022" s="258" t="str">
        <f>iferror(vlookup(C4022,'Master data'!$A$1:$C$29,3,0),"--")</f>
        <v>--</v>
      </c>
      <c r="F4022" s="258" t="str">
        <f>iferror(vlookup(C4022,'Master data'!$A$1:$C$29,2,0),"--")</f>
        <v>--</v>
      </c>
    </row>
    <row r="4023" ht="21.0" customHeight="1">
      <c r="A4023" s="165"/>
      <c r="B4023" s="172"/>
      <c r="C4023" s="414"/>
      <c r="D4023" s="168"/>
      <c r="E4023" s="258" t="str">
        <f>iferror(vlookup(C4023,'Master data'!$A$1:$C$29,3,0),"--")</f>
        <v>--</v>
      </c>
      <c r="F4023" s="258" t="str">
        <f>iferror(vlookup(C4023,'Master data'!$A$1:$C$29,2,0),"--")</f>
        <v>--</v>
      </c>
    </row>
    <row r="4024" ht="21.0" customHeight="1">
      <c r="A4024" s="165"/>
      <c r="B4024" s="172"/>
      <c r="C4024" s="414"/>
      <c r="D4024" s="168"/>
      <c r="E4024" s="258" t="str">
        <f>iferror(vlookup(C4024,'Master data'!$A$1:$C$29,3,0),"--")</f>
        <v>--</v>
      </c>
      <c r="F4024" s="258" t="str">
        <f>iferror(vlookup(C4024,'Master data'!$A$1:$C$29,2,0),"--")</f>
        <v>--</v>
      </c>
    </row>
    <row r="4025" ht="21.0" customHeight="1">
      <c r="A4025" s="165"/>
      <c r="B4025" s="172"/>
      <c r="C4025" s="414"/>
      <c r="D4025" s="168"/>
      <c r="E4025" s="258" t="str">
        <f>iferror(vlookup(C4025,'Master data'!$A$1:$C$29,3,0),"--")</f>
        <v>--</v>
      </c>
      <c r="F4025" s="258" t="str">
        <f>iferror(vlookup(C4025,'Master data'!$A$1:$C$29,2,0),"--")</f>
        <v>--</v>
      </c>
    </row>
    <row r="4026" ht="21.0" customHeight="1">
      <c r="A4026" s="165"/>
      <c r="B4026" s="172"/>
      <c r="C4026" s="414"/>
      <c r="D4026" s="168"/>
      <c r="E4026" s="258" t="str">
        <f>iferror(vlookup(C4026,'Master data'!$A$1:$C$29,3,0),"--")</f>
        <v>--</v>
      </c>
      <c r="F4026" s="258" t="str">
        <f>iferror(vlookup(C4026,'Master data'!$A$1:$C$29,2,0),"--")</f>
        <v>--</v>
      </c>
    </row>
    <row r="4027" ht="21.0" customHeight="1">
      <c r="A4027" s="165"/>
      <c r="B4027" s="172"/>
      <c r="C4027" s="414"/>
      <c r="D4027" s="168"/>
      <c r="E4027" s="258" t="str">
        <f>iferror(vlookup(C4027,'Master data'!$A$1:$C$29,3,0),"--")</f>
        <v>--</v>
      </c>
      <c r="F4027" s="258" t="str">
        <f>iferror(vlookup(C4027,'Master data'!$A$1:$C$29,2,0),"--")</f>
        <v>--</v>
      </c>
    </row>
    <row r="4028" ht="21.0" customHeight="1">
      <c r="A4028" s="165"/>
      <c r="B4028" s="172"/>
      <c r="C4028" s="414"/>
      <c r="D4028" s="168"/>
      <c r="E4028" s="258" t="str">
        <f>iferror(vlookup(C4028,'Master data'!$A$1:$C$29,3,0),"--")</f>
        <v>--</v>
      </c>
      <c r="F4028" s="258" t="str">
        <f>iferror(vlookup(C4028,'Master data'!$A$1:$C$29,2,0),"--")</f>
        <v>--</v>
      </c>
    </row>
    <row r="4029" ht="21.0" customHeight="1">
      <c r="A4029" s="165"/>
      <c r="B4029" s="172"/>
      <c r="C4029" s="414"/>
      <c r="D4029" s="168"/>
      <c r="E4029" s="258" t="str">
        <f>iferror(vlookup(C4029,'Master data'!$A$1:$C$29,3,0),"--")</f>
        <v>--</v>
      </c>
      <c r="F4029" s="258" t="str">
        <f>iferror(vlookup(C4029,'Master data'!$A$1:$C$29,2,0),"--")</f>
        <v>--</v>
      </c>
    </row>
    <row r="4030" ht="21.0" customHeight="1">
      <c r="A4030" s="165"/>
      <c r="B4030" s="172"/>
      <c r="C4030" s="414"/>
      <c r="D4030" s="168"/>
      <c r="E4030" s="258" t="str">
        <f>iferror(vlookup(C4030,'Master data'!$A$1:$C$29,3,0),"--")</f>
        <v>--</v>
      </c>
      <c r="F4030" s="258" t="str">
        <f>iferror(vlookup(C4030,'Master data'!$A$1:$C$29,2,0),"--")</f>
        <v>--</v>
      </c>
    </row>
    <row r="4031" ht="21.0" customHeight="1">
      <c r="A4031" s="165"/>
      <c r="B4031" s="172"/>
      <c r="C4031" s="414"/>
      <c r="D4031" s="168"/>
      <c r="E4031" s="258" t="str">
        <f>iferror(vlookup(C4031,'Master data'!$A$1:$C$29,3,0),"--")</f>
        <v>--</v>
      </c>
      <c r="F4031" s="258" t="str">
        <f>iferror(vlookup(C4031,'Master data'!$A$1:$C$29,2,0),"--")</f>
        <v>--</v>
      </c>
    </row>
    <row r="4032" ht="21.0" customHeight="1">
      <c r="A4032" s="165"/>
      <c r="B4032" s="172"/>
      <c r="C4032" s="414"/>
      <c r="D4032" s="168"/>
      <c r="E4032" s="258" t="str">
        <f>iferror(vlookup(C4032,'Master data'!$A$1:$C$29,3,0),"--")</f>
        <v>--</v>
      </c>
      <c r="F4032" s="258" t="str">
        <f>iferror(vlookup(C4032,'Master data'!$A$1:$C$29,2,0),"--")</f>
        <v>--</v>
      </c>
    </row>
    <row r="4033" ht="21.0" customHeight="1">
      <c r="A4033" s="165"/>
      <c r="B4033" s="172"/>
      <c r="C4033" s="414"/>
      <c r="D4033" s="168"/>
      <c r="E4033" s="258" t="str">
        <f>iferror(vlookup(C4033,'Master data'!$A$1:$C$29,3,0),"--")</f>
        <v>--</v>
      </c>
      <c r="F4033" s="258" t="str">
        <f>iferror(vlookup(C4033,'Master data'!$A$1:$C$29,2,0),"--")</f>
        <v>--</v>
      </c>
    </row>
    <row r="4034" ht="21.0" customHeight="1">
      <c r="A4034" s="165"/>
      <c r="B4034" s="172"/>
      <c r="C4034" s="414"/>
      <c r="D4034" s="168"/>
      <c r="E4034" s="258" t="str">
        <f>iferror(vlookup(C4034,'Master data'!$A$1:$C$29,3,0),"--")</f>
        <v>--</v>
      </c>
      <c r="F4034" s="258" t="str">
        <f>iferror(vlookup(C4034,'Master data'!$A$1:$C$29,2,0),"--")</f>
        <v>--</v>
      </c>
    </row>
    <row r="4035" ht="21.0" customHeight="1">
      <c r="A4035" s="165"/>
      <c r="B4035" s="172"/>
      <c r="C4035" s="414"/>
      <c r="D4035" s="168"/>
      <c r="E4035" s="258" t="str">
        <f>iferror(vlookup(C4035,'Master data'!$A$1:$C$29,3,0),"--")</f>
        <v>--</v>
      </c>
      <c r="F4035" s="258" t="str">
        <f>iferror(vlookup(C4035,'Master data'!$A$1:$C$29,2,0),"--")</f>
        <v>--</v>
      </c>
    </row>
    <row r="4036" ht="21.0" customHeight="1">
      <c r="A4036" s="165"/>
      <c r="B4036" s="172"/>
      <c r="C4036" s="414"/>
      <c r="D4036" s="168"/>
      <c r="E4036" s="258" t="str">
        <f>iferror(vlookup(C4036,'Master data'!$A$1:$C$29,3,0),"--")</f>
        <v>--</v>
      </c>
      <c r="F4036" s="258" t="str">
        <f>iferror(vlookup(C4036,'Master data'!$A$1:$C$29,2,0),"--")</f>
        <v>--</v>
      </c>
    </row>
    <row r="4037" ht="21.0" customHeight="1">
      <c r="A4037" s="165"/>
      <c r="B4037" s="172"/>
      <c r="C4037" s="414"/>
      <c r="D4037" s="168"/>
      <c r="E4037" s="258" t="str">
        <f>iferror(vlookup(C4037,'Master data'!$A$1:$C$29,3,0),"--")</f>
        <v>--</v>
      </c>
      <c r="F4037" s="258" t="str">
        <f>iferror(vlookup(C4037,'Master data'!$A$1:$C$29,2,0),"--")</f>
        <v>--</v>
      </c>
    </row>
    <row r="4038" ht="21.0" customHeight="1">
      <c r="A4038" s="165"/>
      <c r="B4038" s="172"/>
      <c r="C4038" s="414"/>
      <c r="D4038" s="168"/>
      <c r="E4038" s="258" t="str">
        <f>iferror(vlookup(C4038,'Master data'!$A$1:$C$29,3,0),"--")</f>
        <v>--</v>
      </c>
      <c r="F4038" s="258" t="str">
        <f>iferror(vlookup(C4038,'Master data'!$A$1:$C$29,2,0),"--")</f>
        <v>--</v>
      </c>
    </row>
    <row r="4039" ht="21.0" customHeight="1">
      <c r="A4039" s="165"/>
      <c r="B4039" s="172"/>
      <c r="C4039" s="414"/>
      <c r="D4039" s="168"/>
      <c r="E4039" s="258" t="str">
        <f>iferror(vlookup(C4039,'Master data'!$A$1:$C$29,3,0),"--")</f>
        <v>--</v>
      </c>
      <c r="F4039" s="258" t="str">
        <f>iferror(vlookup(C4039,'Master data'!$A$1:$C$29,2,0),"--")</f>
        <v>--</v>
      </c>
    </row>
    <row r="4040" ht="21.0" customHeight="1">
      <c r="A4040" s="165"/>
      <c r="B4040" s="172"/>
      <c r="C4040" s="414"/>
      <c r="D4040" s="168"/>
      <c r="E4040" s="258" t="str">
        <f>iferror(vlookup(C4040,'Master data'!$A$1:$C$29,3,0),"--")</f>
        <v>--</v>
      </c>
      <c r="F4040" s="258" t="str">
        <f>iferror(vlookup(C4040,'Master data'!$A$1:$C$29,2,0),"--")</f>
        <v>--</v>
      </c>
    </row>
    <row r="4041" ht="21.0" customHeight="1">
      <c r="A4041" s="165"/>
      <c r="B4041" s="172"/>
      <c r="C4041" s="414"/>
      <c r="D4041" s="168"/>
      <c r="E4041" s="258" t="str">
        <f>iferror(vlookup(C4041,'Master data'!$A$1:$C$29,3,0),"--")</f>
        <v>--</v>
      </c>
      <c r="F4041" s="258" t="str">
        <f>iferror(vlookup(C4041,'Master data'!$A$1:$C$29,2,0),"--")</f>
        <v>--</v>
      </c>
    </row>
    <row r="4042" ht="21.0" customHeight="1">
      <c r="A4042" s="165"/>
      <c r="B4042" s="172"/>
      <c r="C4042" s="414"/>
      <c r="D4042" s="168"/>
      <c r="E4042" s="258" t="str">
        <f>iferror(vlookup(C4042,'Master data'!$A$1:$C$29,3,0),"--")</f>
        <v>--</v>
      </c>
      <c r="F4042" s="258" t="str">
        <f>iferror(vlookup(C4042,'Master data'!$A$1:$C$29,2,0),"--")</f>
        <v>--</v>
      </c>
    </row>
    <row r="4043" ht="21.0" customHeight="1">
      <c r="A4043" s="165"/>
      <c r="B4043" s="172"/>
      <c r="C4043" s="414"/>
      <c r="D4043" s="168"/>
      <c r="E4043" s="258" t="str">
        <f>iferror(vlookup(C4043,'Master data'!$A$1:$C$29,3,0),"--")</f>
        <v>--</v>
      </c>
      <c r="F4043" s="258" t="str">
        <f>iferror(vlookup(C4043,'Master data'!$A$1:$C$29,2,0),"--")</f>
        <v>--</v>
      </c>
    </row>
    <row r="4044" ht="21.0" customHeight="1">
      <c r="A4044" s="165"/>
      <c r="B4044" s="172"/>
      <c r="C4044" s="414"/>
      <c r="D4044" s="168"/>
      <c r="E4044" s="258" t="str">
        <f>iferror(vlookup(C4044,'Master data'!$A$1:$C$29,3,0),"--")</f>
        <v>--</v>
      </c>
      <c r="F4044" s="258" t="str">
        <f>iferror(vlookup(C4044,'Master data'!$A$1:$C$29,2,0),"--")</f>
        <v>--</v>
      </c>
    </row>
    <row r="4045" ht="21.0" customHeight="1">
      <c r="A4045" s="165"/>
      <c r="B4045" s="172"/>
      <c r="C4045" s="414"/>
      <c r="D4045" s="168"/>
      <c r="E4045" s="258" t="str">
        <f>iferror(vlookup(C4045,'Master data'!$A$1:$C$29,3,0),"--")</f>
        <v>--</v>
      </c>
      <c r="F4045" s="258" t="str">
        <f>iferror(vlookup(C4045,'Master data'!$A$1:$C$29,2,0),"--")</f>
        <v>--</v>
      </c>
    </row>
    <row r="4046" ht="21.0" customHeight="1">
      <c r="A4046" s="165"/>
      <c r="B4046" s="172"/>
      <c r="C4046" s="414"/>
      <c r="D4046" s="168"/>
      <c r="E4046" s="258" t="str">
        <f>iferror(vlookup(C4046,'Master data'!$A$1:$C$29,3,0),"--")</f>
        <v>--</v>
      </c>
      <c r="F4046" s="258" t="str">
        <f>iferror(vlookup(C4046,'Master data'!$A$1:$C$29,2,0),"--")</f>
        <v>--</v>
      </c>
    </row>
    <row r="4047" ht="21.0" customHeight="1">
      <c r="A4047" s="165"/>
      <c r="B4047" s="172"/>
      <c r="C4047" s="414"/>
      <c r="D4047" s="168"/>
      <c r="E4047" s="258" t="str">
        <f>iferror(vlookup(C4047,'Master data'!$A$1:$C$29,3,0),"--")</f>
        <v>--</v>
      </c>
      <c r="F4047" s="258" t="str">
        <f>iferror(vlookup(C4047,'Master data'!$A$1:$C$29,2,0),"--")</f>
        <v>--</v>
      </c>
    </row>
    <row r="4048" ht="21.0" customHeight="1">
      <c r="A4048" s="165"/>
      <c r="B4048" s="172"/>
      <c r="C4048" s="414"/>
      <c r="D4048" s="168"/>
      <c r="E4048" s="258" t="str">
        <f>iferror(vlookup(C4048,'Master data'!$A$1:$C$29,3,0),"--")</f>
        <v>--</v>
      </c>
      <c r="F4048" s="258" t="str">
        <f>iferror(vlookup(C4048,'Master data'!$A$1:$C$29,2,0),"--")</f>
        <v>--</v>
      </c>
    </row>
    <row r="4049" ht="21.0" customHeight="1">
      <c r="A4049" s="165"/>
      <c r="B4049" s="172"/>
      <c r="C4049" s="414"/>
      <c r="D4049" s="168"/>
      <c r="E4049" s="258" t="str">
        <f>iferror(vlookup(C4049,'Master data'!$A$1:$C$29,3,0),"--")</f>
        <v>--</v>
      </c>
      <c r="F4049" s="258" t="str">
        <f>iferror(vlookup(C4049,'Master data'!$A$1:$C$29,2,0),"--")</f>
        <v>--</v>
      </c>
    </row>
    <row r="4050" ht="21.0" customHeight="1">
      <c r="A4050" s="165"/>
      <c r="B4050" s="172"/>
      <c r="C4050" s="414"/>
      <c r="D4050" s="168"/>
      <c r="E4050" s="258" t="str">
        <f>iferror(vlookup(C4050,'Master data'!$A$1:$C$29,3,0),"--")</f>
        <v>--</v>
      </c>
      <c r="F4050" s="258" t="str">
        <f>iferror(vlookup(C4050,'Master data'!$A$1:$C$29,2,0),"--")</f>
        <v>--</v>
      </c>
    </row>
    <row r="4051" ht="21.0" customHeight="1">
      <c r="A4051" s="165"/>
      <c r="B4051" s="172"/>
      <c r="C4051" s="414"/>
      <c r="D4051" s="168"/>
      <c r="E4051" s="258" t="str">
        <f>iferror(vlookup(C4051,'Master data'!$A$1:$C$29,3,0),"--")</f>
        <v>--</v>
      </c>
      <c r="F4051" s="258" t="str">
        <f>iferror(vlookup(C4051,'Master data'!$A$1:$C$29,2,0),"--")</f>
        <v>--</v>
      </c>
    </row>
    <row r="4052" ht="21.0" customHeight="1">
      <c r="A4052" s="165"/>
      <c r="B4052" s="172"/>
      <c r="C4052" s="414"/>
      <c r="D4052" s="168"/>
      <c r="E4052" s="258" t="str">
        <f>iferror(vlookup(C4052,'Master data'!$A$1:$C$29,3,0),"--")</f>
        <v>--</v>
      </c>
      <c r="F4052" s="258" t="str">
        <f>iferror(vlookup(C4052,'Master data'!$A$1:$C$29,2,0),"--")</f>
        <v>--</v>
      </c>
    </row>
    <row r="4053" ht="21.0" customHeight="1">
      <c r="A4053" s="165"/>
      <c r="B4053" s="172"/>
      <c r="C4053" s="414"/>
      <c r="D4053" s="168"/>
      <c r="E4053" s="258" t="str">
        <f>iferror(vlookup(C4053,'Master data'!$A$1:$C$29,3,0),"--")</f>
        <v>--</v>
      </c>
      <c r="F4053" s="258" t="str">
        <f>iferror(vlookup(C4053,'Master data'!$A$1:$C$29,2,0),"--")</f>
        <v>--</v>
      </c>
    </row>
    <row r="4054" ht="21.0" customHeight="1">
      <c r="A4054" s="165"/>
      <c r="B4054" s="172"/>
      <c r="C4054" s="414"/>
      <c r="D4054" s="168"/>
      <c r="E4054" s="258" t="str">
        <f>iferror(vlookup(C4054,'Master data'!$A$1:$C$29,3,0),"--")</f>
        <v>--</v>
      </c>
      <c r="F4054" s="258" t="str">
        <f>iferror(vlookup(C4054,'Master data'!$A$1:$C$29,2,0),"--")</f>
        <v>--</v>
      </c>
    </row>
    <row r="4055" ht="21.0" customHeight="1">
      <c r="A4055" s="165"/>
      <c r="B4055" s="172"/>
      <c r="C4055" s="414"/>
      <c r="D4055" s="168"/>
      <c r="E4055" s="258" t="str">
        <f>iferror(vlookup(C4055,'Master data'!$A$1:$C$29,3,0),"--")</f>
        <v>--</v>
      </c>
      <c r="F4055" s="258" t="str">
        <f>iferror(vlookup(C4055,'Master data'!$A$1:$C$29,2,0),"--")</f>
        <v>--</v>
      </c>
    </row>
    <row r="4056" ht="21.0" customHeight="1">
      <c r="A4056" s="165"/>
      <c r="B4056" s="172"/>
      <c r="C4056" s="414"/>
      <c r="D4056" s="168"/>
      <c r="E4056" s="258" t="str">
        <f>iferror(vlookup(C4056,'Master data'!$A$1:$C$29,3,0),"--")</f>
        <v>--</v>
      </c>
      <c r="F4056" s="258" t="str">
        <f>iferror(vlookup(C4056,'Master data'!$A$1:$C$29,2,0),"--")</f>
        <v>--</v>
      </c>
    </row>
    <row r="4057" ht="21.0" customHeight="1">
      <c r="A4057" s="165"/>
      <c r="B4057" s="172"/>
      <c r="C4057" s="414"/>
      <c r="D4057" s="168"/>
      <c r="E4057" s="258" t="str">
        <f>iferror(vlookup(C4057,'Master data'!$A$1:$C$29,3,0),"--")</f>
        <v>--</v>
      </c>
      <c r="F4057" s="258" t="str">
        <f>iferror(vlookup(C4057,'Master data'!$A$1:$C$29,2,0),"--")</f>
        <v>--</v>
      </c>
    </row>
    <row r="4058" ht="21.0" customHeight="1">
      <c r="A4058" s="165"/>
      <c r="B4058" s="172"/>
      <c r="C4058" s="414"/>
      <c r="D4058" s="168"/>
      <c r="E4058" s="258" t="str">
        <f>iferror(vlookup(C4058,'Master data'!$A$1:$C$29,3,0),"--")</f>
        <v>--</v>
      </c>
      <c r="F4058" s="258" t="str">
        <f>iferror(vlookup(C4058,'Master data'!$A$1:$C$29,2,0),"--")</f>
        <v>--</v>
      </c>
    </row>
    <row r="4059" ht="21.0" customHeight="1">
      <c r="A4059" s="165"/>
      <c r="B4059" s="172"/>
      <c r="C4059" s="414"/>
      <c r="D4059" s="168"/>
      <c r="E4059" s="258" t="str">
        <f>iferror(vlookup(C4059,'Master data'!$A$1:$C$29,3,0),"--")</f>
        <v>--</v>
      </c>
      <c r="F4059" s="258" t="str">
        <f>iferror(vlookup(C4059,'Master data'!$A$1:$C$29,2,0),"--")</f>
        <v>--</v>
      </c>
    </row>
    <row r="4060" ht="21.0" customHeight="1">
      <c r="A4060" s="165"/>
      <c r="B4060" s="172"/>
      <c r="C4060" s="414"/>
      <c r="D4060" s="168"/>
      <c r="E4060" s="258" t="str">
        <f>iferror(vlookup(C4060,'Master data'!$A$1:$C$29,3,0),"--")</f>
        <v>--</v>
      </c>
      <c r="F4060" s="258" t="str">
        <f>iferror(vlookup(C4060,'Master data'!$A$1:$C$29,2,0),"--")</f>
        <v>--</v>
      </c>
    </row>
    <row r="4061" ht="21.0" customHeight="1">
      <c r="A4061" s="165"/>
      <c r="B4061" s="172"/>
      <c r="C4061" s="414"/>
      <c r="D4061" s="168"/>
      <c r="E4061" s="258" t="str">
        <f>iferror(vlookup(C4061,'Master data'!$A$1:$C$29,3,0),"--")</f>
        <v>--</v>
      </c>
      <c r="F4061" s="258" t="str">
        <f>iferror(vlookup(C4061,'Master data'!$A$1:$C$29,2,0),"--")</f>
        <v>--</v>
      </c>
    </row>
    <row r="4062" ht="21.0" customHeight="1">
      <c r="A4062" s="165"/>
      <c r="B4062" s="172"/>
      <c r="C4062" s="414"/>
      <c r="D4062" s="168"/>
      <c r="E4062" s="258" t="str">
        <f>iferror(vlookup(C4062,'Master data'!$A$1:$C$29,3,0),"--")</f>
        <v>--</v>
      </c>
      <c r="F4062" s="258" t="str">
        <f>iferror(vlookup(C4062,'Master data'!$A$1:$C$29,2,0),"--")</f>
        <v>--</v>
      </c>
    </row>
    <row r="4063" ht="21.0" customHeight="1">
      <c r="A4063" s="165"/>
      <c r="B4063" s="172"/>
      <c r="C4063" s="414"/>
      <c r="D4063" s="168"/>
      <c r="E4063" s="258" t="str">
        <f>iferror(vlookup(C4063,'Master data'!$A$1:$C$29,3,0),"--")</f>
        <v>--</v>
      </c>
      <c r="F4063" s="258" t="str">
        <f>iferror(vlookup(C4063,'Master data'!$A$1:$C$29,2,0),"--")</f>
        <v>--</v>
      </c>
    </row>
    <row r="4064" ht="21.0" customHeight="1">
      <c r="A4064" s="165"/>
      <c r="B4064" s="172"/>
      <c r="C4064" s="414"/>
      <c r="D4064" s="168"/>
      <c r="E4064" s="258" t="str">
        <f>iferror(vlookup(C4064,'Master data'!$A$1:$C$29,3,0),"--")</f>
        <v>--</v>
      </c>
      <c r="F4064" s="258" t="str">
        <f>iferror(vlookup(C4064,'Master data'!$A$1:$C$29,2,0),"--")</f>
        <v>--</v>
      </c>
    </row>
    <row r="4065" ht="21.0" customHeight="1">
      <c r="A4065" s="165"/>
      <c r="B4065" s="172"/>
      <c r="C4065" s="414"/>
      <c r="D4065" s="168"/>
      <c r="E4065" s="258" t="str">
        <f>iferror(vlookup(C4065,'Master data'!$A$1:$C$29,3,0),"--")</f>
        <v>--</v>
      </c>
      <c r="F4065" s="258" t="str">
        <f>iferror(vlookup(C4065,'Master data'!$A$1:$C$29,2,0),"--")</f>
        <v>--</v>
      </c>
    </row>
    <row r="4066" ht="21.0" customHeight="1">
      <c r="A4066" s="165"/>
      <c r="B4066" s="172"/>
      <c r="C4066" s="414"/>
      <c r="D4066" s="168"/>
      <c r="E4066" s="258" t="str">
        <f>iferror(vlookup(C4066,'Master data'!$A$1:$C$29,3,0),"--")</f>
        <v>--</v>
      </c>
      <c r="F4066" s="258" t="str">
        <f>iferror(vlookup(C4066,'Master data'!$A$1:$C$29,2,0),"--")</f>
        <v>--</v>
      </c>
    </row>
    <row r="4067" ht="21.0" customHeight="1">
      <c r="A4067" s="165"/>
      <c r="B4067" s="172"/>
      <c r="C4067" s="414"/>
      <c r="D4067" s="168"/>
      <c r="E4067" s="258" t="str">
        <f>iferror(vlookup(C4067,'Master data'!$A$1:$C$29,3,0),"--")</f>
        <v>--</v>
      </c>
      <c r="F4067" s="258" t="str">
        <f>iferror(vlookup(C4067,'Master data'!$A$1:$C$29,2,0),"--")</f>
        <v>--</v>
      </c>
    </row>
    <row r="4068" ht="21.0" customHeight="1">
      <c r="A4068" s="165"/>
      <c r="B4068" s="172"/>
      <c r="C4068" s="414"/>
      <c r="D4068" s="168"/>
      <c r="E4068" s="258" t="str">
        <f>iferror(vlookup(C4068,'Master data'!$A$1:$C$29,3,0),"--")</f>
        <v>--</v>
      </c>
      <c r="F4068" s="258" t="str">
        <f>iferror(vlookup(C4068,'Master data'!$A$1:$C$29,2,0),"--")</f>
        <v>--</v>
      </c>
    </row>
    <row r="4069" ht="21.0" customHeight="1">
      <c r="A4069" s="165"/>
      <c r="B4069" s="172"/>
      <c r="C4069" s="414"/>
      <c r="D4069" s="168"/>
      <c r="E4069" s="258" t="str">
        <f>iferror(vlookup(C4069,'Master data'!$A$1:$C$29,3,0),"--")</f>
        <v>--</v>
      </c>
      <c r="F4069" s="258" t="str">
        <f>iferror(vlookup(C4069,'Master data'!$A$1:$C$29,2,0),"--")</f>
        <v>--</v>
      </c>
    </row>
    <row r="4070" ht="21.0" customHeight="1">
      <c r="A4070" s="165"/>
      <c r="B4070" s="172"/>
      <c r="C4070" s="414"/>
      <c r="D4070" s="168"/>
      <c r="E4070" s="258" t="str">
        <f>iferror(vlookup(C4070,'Master data'!$A$1:$C$29,3,0),"--")</f>
        <v>--</v>
      </c>
      <c r="F4070" s="258" t="str">
        <f>iferror(vlookup(C4070,'Master data'!$A$1:$C$29,2,0),"--")</f>
        <v>--</v>
      </c>
    </row>
    <row r="4071" ht="21.0" customHeight="1">
      <c r="A4071" s="165"/>
      <c r="B4071" s="172"/>
      <c r="C4071" s="414"/>
      <c r="D4071" s="168"/>
      <c r="E4071" s="258" t="str">
        <f>iferror(vlookup(C4071,'Master data'!$A$1:$C$29,3,0),"--")</f>
        <v>--</v>
      </c>
      <c r="F4071" s="258" t="str">
        <f>iferror(vlookup(C4071,'Master data'!$A$1:$C$29,2,0),"--")</f>
        <v>--</v>
      </c>
    </row>
    <row r="4072" ht="21.0" customHeight="1">
      <c r="A4072" s="165"/>
      <c r="B4072" s="172"/>
      <c r="C4072" s="414"/>
      <c r="D4072" s="168"/>
      <c r="E4072" s="258" t="str">
        <f>iferror(vlookup(C4072,'Master data'!$A$1:$C$29,3,0),"--")</f>
        <v>--</v>
      </c>
      <c r="F4072" s="258" t="str">
        <f>iferror(vlookup(C4072,'Master data'!$A$1:$C$29,2,0),"--")</f>
        <v>--</v>
      </c>
    </row>
    <row r="4073" ht="21.0" customHeight="1">
      <c r="A4073" s="165"/>
      <c r="B4073" s="172"/>
      <c r="C4073" s="414"/>
      <c r="D4073" s="168"/>
      <c r="E4073" s="258" t="str">
        <f>iferror(vlookup(C4073,'Master data'!$A$1:$C$29,3,0),"--")</f>
        <v>--</v>
      </c>
      <c r="F4073" s="258" t="str">
        <f>iferror(vlookup(C4073,'Master data'!$A$1:$C$29,2,0),"--")</f>
        <v>--</v>
      </c>
    </row>
    <row r="4074" ht="21.0" customHeight="1">
      <c r="A4074" s="165"/>
      <c r="B4074" s="172"/>
      <c r="C4074" s="414"/>
      <c r="D4074" s="168"/>
      <c r="E4074" s="258" t="str">
        <f>iferror(vlookup(C4074,'Master data'!$A$1:$C$29,3,0),"--")</f>
        <v>--</v>
      </c>
      <c r="F4074" s="258" t="str">
        <f>iferror(vlookup(C4074,'Master data'!$A$1:$C$29,2,0),"--")</f>
        <v>--</v>
      </c>
    </row>
    <row r="4075" ht="21.0" customHeight="1">
      <c r="A4075" s="165"/>
      <c r="B4075" s="172"/>
      <c r="C4075" s="414"/>
      <c r="D4075" s="168"/>
      <c r="E4075" s="258" t="str">
        <f>iferror(vlookup(C4075,'Master data'!$A$1:$C$29,3,0),"--")</f>
        <v>--</v>
      </c>
      <c r="F4075" s="258" t="str">
        <f>iferror(vlookup(C4075,'Master data'!$A$1:$C$29,2,0),"--")</f>
        <v>--</v>
      </c>
    </row>
    <row r="4076" ht="21.0" customHeight="1">
      <c r="A4076" s="165"/>
      <c r="B4076" s="172"/>
      <c r="C4076" s="414"/>
      <c r="D4076" s="168"/>
      <c r="E4076" s="258" t="str">
        <f>iferror(vlookup(C4076,'Master data'!$A$1:$C$29,3,0),"--")</f>
        <v>--</v>
      </c>
      <c r="F4076" s="258" t="str">
        <f>iferror(vlookup(C4076,'Master data'!$A$1:$C$29,2,0),"--")</f>
        <v>--</v>
      </c>
    </row>
    <row r="4077" ht="21.0" customHeight="1">
      <c r="A4077" s="165"/>
      <c r="B4077" s="172"/>
      <c r="C4077" s="414"/>
      <c r="D4077" s="168"/>
      <c r="E4077" s="258" t="str">
        <f>iferror(vlookup(C4077,'Master data'!$A$1:$C$29,3,0),"--")</f>
        <v>--</v>
      </c>
      <c r="F4077" s="258" t="str">
        <f>iferror(vlookup(C4077,'Master data'!$A$1:$C$29,2,0),"--")</f>
        <v>--</v>
      </c>
    </row>
    <row r="4078" ht="21.0" customHeight="1">
      <c r="A4078" s="165"/>
      <c r="B4078" s="172"/>
      <c r="C4078" s="414"/>
      <c r="D4078" s="168"/>
      <c r="E4078" s="258" t="str">
        <f>iferror(vlookup(C4078,'Master data'!$A$1:$C$29,3,0),"--")</f>
        <v>--</v>
      </c>
      <c r="F4078" s="258" t="str">
        <f>iferror(vlookup(C4078,'Master data'!$A$1:$C$29,2,0),"--")</f>
        <v>--</v>
      </c>
    </row>
    <row r="4079" ht="21.0" customHeight="1">
      <c r="A4079" s="165"/>
      <c r="B4079" s="172"/>
      <c r="C4079" s="414"/>
      <c r="D4079" s="168"/>
      <c r="E4079" s="258" t="str">
        <f>iferror(vlookup(C4079,'Master data'!$A$1:$C$29,3,0),"--")</f>
        <v>--</v>
      </c>
      <c r="F4079" s="258" t="str">
        <f>iferror(vlookup(C4079,'Master data'!$A$1:$C$29,2,0),"--")</f>
        <v>--</v>
      </c>
    </row>
    <row r="4080" ht="21.0" customHeight="1">
      <c r="A4080" s="165"/>
      <c r="B4080" s="172"/>
      <c r="C4080" s="414"/>
      <c r="D4080" s="168"/>
      <c r="E4080" s="258" t="str">
        <f>iferror(vlookup(C4080,'Master data'!$A$1:$C$29,3,0),"--")</f>
        <v>--</v>
      </c>
      <c r="F4080" s="258" t="str">
        <f>iferror(vlookup(C4080,'Master data'!$A$1:$C$29,2,0),"--")</f>
        <v>--</v>
      </c>
    </row>
    <row r="4081" ht="21.0" customHeight="1">
      <c r="A4081" s="165"/>
      <c r="B4081" s="172"/>
      <c r="C4081" s="414"/>
      <c r="D4081" s="168"/>
      <c r="E4081" s="258" t="str">
        <f>iferror(vlookup(C4081,'Master data'!$A$1:$C$29,3,0),"--")</f>
        <v>--</v>
      </c>
      <c r="F4081" s="258" t="str">
        <f>iferror(vlookup(C4081,'Master data'!$A$1:$C$29,2,0),"--")</f>
        <v>--</v>
      </c>
    </row>
    <row r="4082" ht="21.0" customHeight="1">
      <c r="A4082" s="165"/>
      <c r="B4082" s="172"/>
      <c r="C4082" s="414"/>
      <c r="D4082" s="168"/>
      <c r="E4082" s="258" t="str">
        <f>iferror(vlookup(C4082,'Master data'!$A$1:$C$29,3,0),"--")</f>
        <v>--</v>
      </c>
      <c r="F4082" s="258" t="str">
        <f>iferror(vlookup(C4082,'Master data'!$A$1:$C$29,2,0),"--")</f>
        <v>--</v>
      </c>
    </row>
    <row r="4083" ht="21.0" customHeight="1">
      <c r="A4083" s="165"/>
      <c r="B4083" s="172"/>
      <c r="C4083" s="414"/>
      <c r="D4083" s="168"/>
      <c r="E4083" s="258" t="str">
        <f>iferror(vlookup(C4083,'Master data'!$A$1:$C$29,3,0),"--")</f>
        <v>--</v>
      </c>
      <c r="F4083" s="258" t="str">
        <f>iferror(vlookup(C4083,'Master data'!$A$1:$C$29,2,0),"--")</f>
        <v>--</v>
      </c>
    </row>
    <row r="4084" ht="21.0" customHeight="1">
      <c r="A4084" s="165"/>
      <c r="B4084" s="172"/>
      <c r="C4084" s="414"/>
      <c r="D4084" s="168"/>
      <c r="E4084" s="258" t="str">
        <f>iferror(vlookup(C4084,'Master data'!$A$1:$C$29,3,0),"--")</f>
        <v>--</v>
      </c>
      <c r="F4084" s="258" t="str">
        <f>iferror(vlookup(C4084,'Master data'!$A$1:$C$29,2,0),"--")</f>
        <v>--</v>
      </c>
    </row>
    <row r="4085" ht="21.0" customHeight="1">
      <c r="A4085" s="165"/>
      <c r="B4085" s="172"/>
      <c r="C4085" s="414"/>
      <c r="D4085" s="168"/>
      <c r="E4085" s="258" t="str">
        <f>iferror(vlookup(C4085,'Master data'!$A$1:$C$29,3,0),"--")</f>
        <v>--</v>
      </c>
      <c r="F4085" s="258" t="str">
        <f>iferror(vlookup(C4085,'Master data'!$A$1:$C$29,2,0),"--")</f>
        <v>--</v>
      </c>
    </row>
    <row r="4086" ht="21.0" customHeight="1">
      <c r="A4086" s="165"/>
      <c r="B4086" s="172"/>
      <c r="C4086" s="414"/>
      <c r="D4086" s="168"/>
      <c r="E4086" s="258" t="str">
        <f>iferror(vlookup(C4086,'Master data'!$A$1:$C$29,3,0),"--")</f>
        <v>--</v>
      </c>
      <c r="F4086" s="258" t="str">
        <f>iferror(vlookup(C4086,'Master data'!$A$1:$C$29,2,0),"--")</f>
        <v>--</v>
      </c>
    </row>
    <row r="4087" ht="21.0" customHeight="1">
      <c r="A4087" s="165"/>
      <c r="B4087" s="172"/>
      <c r="C4087" s="414"/>
      <c r="D4087" s="168"/>
      <c r="E4087" s="258" t="str">
        <f>iferror(vlookup(C4087,'Master data'!$A$1:$C$29,3,0),"--")</f>
        <v>--</v>
      </c>
      <c r="F4087" s="258" t="str">
        <f>iferror(vlookup(C4087,'Master data'!$A$1:$C$29,2,0),"--")</f>
        <v>--</v>
      </c>
    </row>
    <row r="4088" ht="21.0" customHeight="1">
      <c r="A4088" s="165"/>
      <c r="B4088" s="172"/>
      <c r="C4088" s="414"/>
      <c r="D4088" s="168"/>
      <c r="E4088" s="258" t="str">
        <f>iferror(vlookup(C4088,'Master data'!$A$1:$C$29,3,0),"--")</f>
        <v>--</v>
      </c>
      <c r="F4088" s="258" t="str">
        <f>iferror(vlookup(C4088,'Master data'!$A$1:$C$29,2,0),"--")</f>
        <v>--</v>
      </c>
    </row>
    <row r="4089" ht="21.0" customHeight="1">
      <c r="A4089" s="165"/>
      <c r="B4089" s="172"/>
      <c r="C4089" s="414"/>
      <c r="D4089" s="168"/>
      <c r="E4089" s="258" t="str">
        <f>iferror(vlookup(C4089,'Master data'!$A$1:$C$29,3,0),"--")</f>
        <v>--</v>
      </c>
      <c r="F4089" s="258" t="str">
        <f>iferror(vlookup(C4089,'Master data'!$A$1:$C$29,2,0),"--")</f>
        <v>--</v>
      </c>
    </row>
    <row r="4090" ht="21.0" customHeight="1">
      <c r="A4090" s="165"/>
      <c r="B4090" s="172"/>
      <c r="C4090" s="414"/>
      <c r="D4090" s="168"/>
      <c r="E4090" s="258" t="str">
        <f>iferror(vlookup(C4090,'Master data'!$A$1:$C$29,3,0),"--")</f>
        <v>--</v>
      </c>
      <c r="F4090" s="258" t="str">
        <f>iferror(vlookup(C4090,'Master data'!$A$1:$C$29,2,0),"--")</f>
        <v>--</v>
      </c>
    </row>
    <row r="4091" ht="21.0" customHeight="1">
      <c r="A4091" s="165"/>
      <c r="B4091" s="172"/>
      <c r="C4091" s="414"/>
      <c r="D4091" s="168"/>
      <c r="E4091" s="258" t="str">
        <f>iferror(vlookup(C4091,'Master data'!$A$1:$C$29,3,0),"--")</f>
        <v>--</v>
      </c>
      <c r="F4091" s="258" t="str">
        <f>iferror(vlookup(C4091,'Master data'!$A$1:$C$29,2,0),"--")</f>
        <v>--</v>
      </c>
    </row>
    <row r="4092" ht="21.0" customHeight="1">
      <c r="A4092" s="165"/>
      <c r="B4092" s="172"/>
      <c r="C4092" s="414"/>
      <c r="D4092" s="168"/>
      <c r="E4092" s="258" t="str">
        <f>iferror(vlookup(C4092,'Master data'!$A$1:$C$29,3,0),"--")</f>
        <v>--</v>
      </c>
      <c r="F4092" s="258" t="str">
        <f>iferror(vlookup(C4092,'Master data'!$A$1:$C$29,2,0),"--")</f>
        <v>--</v>
      </c>
    </row>
    <row r="4093" ht="21.0" customHeight="1">
      <c r="A4093" s="165"/>
      <c r="B4093" s="172"/>
      <c r="C4093" s="414"/>
      <c r="D4093" s="168"/>
      <c r="E4093" s="258" t="str">
        <f>iferror(vlookup(C4093,'Master data'!$A$1:$C$29,3,0),"--")</f>
        <v>--</v>
      </c>
      <c r="F4093" s="258" t="str">
        <f>iferror(vlookup(C4093,'Master data'!$A$1:$C$29,2,0),"--")</f>
        <v>--</v>
      </c>
    </row>
    <row r="4094" ht="21.0" customHeight="1">
      <c r="A4094" s="165"/>
      <c r="B4094" s="172"/>
      <c r="C4094" s="414"/>
      <c r="D4094" s="168"/>
      <c r="E4094" s="258" t="str">
        <f>iferror(vlookup(C4094,'Master data'!$A$1:$C$29,3,0),"--")</f>
        <v>--</v>
      </c>
      <c r="F4094" s="258" t="str">
        <f>iferror(vlookup(C4094,'Master data'!$A$1:$C$29,2,0),"--")</f>
        <v>--</v>
      </c>
    </row>
    <row r="4095" ht="21.0" customHeight="1">
      <c r="A4095" s="165"/>
      <c r="B4095" s="172"/>
      <c r="C4095" s="414"/>
      <c r="D4095" s="168"/>
      <c r="E4095" s="258" t="str">
        <f>iferror(vlookup(C4095,'Master data'!$A$1:$C$29,3,0),"--")</f>
        <v>--</v>
      </c>
      <c r="F4095" s="258" t="str">
        <f>iferror(vlookup(C4095,'Master data'!$A$1:$C$29,2,0),"--")</f>
        <v>--</v>
      </c>
    </row>
    <row r="4096" ht="21.0" customHeight="1">
      <c r="A4096" s="165"/>
      <c r="B4096" s="172"/>
      <c r="C4096" s="414"/>
      <c r="D4096" s="168"/>
      <c r="E4096" s="258" t="str">
        <f>iferror(vlookup(C4096,'Master data'!$A$1:$C$29,3,0),"--")</f>
        <v>--</v>
      </c>
      <c r="F4096" s="258" t="str">
        <f>iferror(vlookup(C4096,'Master data'!$A$1:$C$29,2,0),"--")</f>
        <v>--</v>
      </c>
    </row>
    <row r="4097" ht="21.0" customHeight="1">
      <c r="A4097" s="165"/>
      <c r="B4097" s="172"/>
      <c r="C4097" s="414"/>
      <c r="D4097" s="168"/>
      <c r="E4097" s="258" t="str">
        <f>iferror(vlookup(C4097,'Master data'!$A$1:$C$29,3,0),"--")</f>
        <v>--</v>
      </c>
      <c r="F4097" s="258" t="str">
        <f>iferror(vlookup(C4097,'Master data'!$A$1:$C$29,2,0),"--")</f>
        <v>--</v>
      </c>
    </row>
    <row r="4098" ht="21.0" customHeight="1">
      <c r="A4098" s="165"/>
      <c r="B4098" s="172"/>
      <c r="C4098" s="414"/>
      <c r="D4098" s="168"/>
      <c r="E4098" s="258" t="str">
        <f>iferror(vlookup(C4098,'Master data'!$A$1:$C$29,3,0),"--")</f>
        <v>--</v>
      </c>
      <c r="F4098" s="258" t="str">
        <f>iferror(vlookup(C4098,'Master data'!$A$1:$C$29,2,0),"--")</f>
        <v>--</v>
      </c>
    </row>
    <row r="4099" ht="21.0" customHeight="1">
      <c r="A4099" s="165"/>
      <c r="B4099" s="172"/>
      <c r="C4099" s="414"/>
      <c r="D4099" s="168"/>
      <c r="E4099" s="258" t="str">
        <f>iferror(vlookup(C4099,'Master data'!$A$1:$C$29,3,0),"--")</f>
        <v>--</v>
      </c>
      <c r="F4099" s="258" t="str">
        <f>iferror(vlookup(C4099,'Master data'!$A$1:$C$29,2,0),"--")</f>
        <v>--</v>
      </c>
    </row>
    <row r="4100" ht="21.0" customHeight="1">
      <c r="A4100" s="165"/>
      <c r="B4100" s="172"/>
      <c r="C4100" s="414"/>
      <c r="D4100" s="168"/>
      <c r="E4100" s="258" t="str">
        <f>iferror(vlookup(C4100,'Master data'!$A$1:$C$29,3,0),"--")</f>
        <v>--</v>
      </c>
      <c r="F4100" s="258" t="str">
        <f>iferror(vlookup(C4100,'Master data'!$A$1:$C$29,2,0),"--")</f>
        <v>--</v>
      </c>
    </row>
    <row r="4101" ht="21.0" customHeight="1">
      <c r="A4101" s="165"/>
      <c r="B4101" s="172"/>
      <c r="C4101" s="414"/>
      <c r="D4101" s="168"/>
      <c r="E4101" s="258" t="str">
        <f>iferror(vlookup(C4101,'Master data'!$A$1:$C$29,3,0),"--")</f>
        <v>--</v>
      </c>
      <c r="F4101" s="258" t="str">
        <f>iferror(vlookup(C4101,'Master data'!$A$1:$C$29,2,0),"--")</f>
        <v>--</v>
      </c>
    </row>
    <row r="4102" ht="21.0" customHeight="1">
      <c r="A4102" s="165"/>
      <c r="B4102" s="172"/>
      <c r="C4102" s="414"/>
      <c r="D4102" s="168"/>
      <c r="E4102" s="258" t="str">
        <f>iferror(vlookup(C4102,'Master data'!$A$1:$C$29,3,0),"--")</f>
        <v>--</v>
      </c>
      <c r="F4102" s="258" t="str">
        <f>iferror(vlookup(C4102,'Master data'!$A$1:$C$29,2,0),"--")</f>
        <v>--</v>
      </c>
    </row>
    <row r="4103" ht="21.0" customHeight="1">
      <c r="A4103" s="165"/>
      <c r="B4103" s="172"/>
      <c r="C4103" s="414"/>
      <c r="D4103" s="168"/>
      <c r="E4103" s="258" t="str">
        <f>iferror(vlookup(C4103,'Master data'!$A$1:$C$29,3,0),"--")</f>
        <v>--</v>
      </c>
      <c r="F4103" s="258" t="str">
        <f>iferror(vlookup(C4103,'Master data'!$A$1:$C$29,2,0),"--")</f>
        <v>--</v>
      </c>
    </row>
    <row r="4104" ht="21.0" customHeight="1">
      <c r="A4104" s="165"/>
      <c r="B4104" s="172"/>
      <c r="C4104" s="414"/>
      <c r="D4104" s="168"/>
      <c r="E4104" s="258" t="str">
        <f>iferror(vlookup(C4104,'Master data'!$A$1:$C$29,3,0),"--")</f>
        <v>--</v>
      </c>
      <c r="F4104" s="258" t="str">
        <f>iferror(vlookup(C4104,'Master data'!$A$1:$C$29,2,0),"--")</f>
        <v>--</v>
      </c>
    </row>
    <row r="4105" ht="21.0" customHeight="1">
      <c r="A4105" s="165"/>
      <c r="B4105" s="172"/>
      <c r="C4105" s="414"/>
      <c r="D4105" s="168"/>
      <c r="E4105" s="258" t="str">
        <f>iferror(vlookup(C4105,'Master data'!$A$1:$C$29,3,0),"--")</f>
        <v>--</v>
      </c>
      <c r="F4105" s="258" t="str">
        <f>iferror(vlookup(C4105,'Master data'!$A$1:$C$29,2,0),"--")</f>
        <v>--</v>
      </c>
    </row>
    <row r="4106" ht="21.0" customHeight="1">
      <c r="A4106" s="165"/>
      <c r="B4106" s="172"/>
      <c r="C4106" s="414"/>
      <c r="D4106" s="168"/>
      <c r="E4106" s="258" t="str">
        <f>iferror(vlookup(C4106,'Master data'!$A$1:$C$29,3,0),"--")</f>
        <v>--</v>
      </c>
      <c r="F4106" s="258" t="str">
        <f>iferror(vlookup(C4106,'Master data'!$A$1:$C$29,2,0),"--")</f>
        <v>--</v>
      </c>
    </row>
    <row r="4107" ht="21.0" customHeight="1">
      <c r="A4107" s="165"/>
      <c r="B4107" s="172"/>
      <c r="C4107" s="414"/>
      <c r="D4107" s="168"/>
      <c r="E4107" s="258" t="str">
        <f>iferror(vlookup(C4107,'Master data'!$A$1:$C$29,3,0),"--")</f>
        <v>--</v>
      </c>
      <c r="F4107" s="258" t="str">
        <f>iferror(vlookup(C4107,'Master data'!$A$1:$C$29,2,0),"--")</f>
        <v>--</v>
      </c>
    </row>
    <row r="4108" ht="21.0" customHeight="1">
      <c r="A4108" s="165"/>
      <c r="B4108" s="172"/>
      <c r="C4108" s="414"/>
      <c r="D4108" s="168"/>
      <c r="E4108" s="258" t="str">
        <f>iferror(vlookup(C4108,'Master data'!$A$1:$C$29,3,0),"--")</f>
        <v>--</v>
      </c>
      <c r="F4108" s="258" t="str">
        <f>iferror(vlookup(C4108,'Master data'!$A$1:$C$29,2,0),"--")</f>
        <v>--</v>
      </c>
    </row>
    <row r="4109" ht="21.0" customHeight="1">
      <c r="A4109" s="165"/>
      <c r="B4109" s="172"/>
      <c r="C4109" s="414"/>
      <c r="D4109" s="168"/>
      <c r="E4109" s="258" t="str">
        <f>iferror(vlookup(C4109,'Master data'!$A$1:$C$29,3,0),"--")</f>
        <v>--</v>
      </c>
      <c r="F4109" s="258" t="str">
        <f>iferror(vlookup(C4109,'Master data'!$A$1:$C$29,2,0),"--")</f>
        <v>--</v>
      </c>
    </row>
    <row r="4110" ht="21.0" customHeight="1">
      <c r="A4110" s="165"/>
      <c r="B4110" s="172"/>
      <c r="C4110" s="414"/>
      <c r="D4110" s="168"/>
      <c r="E4110" s="258" t="str">
        <f>iferror(vlookup(C4110,'Master data'!$A$1:$C$29,3,0),"--")</f>
        <v>--</v>
      </c>
      <c r="F4110" s="258" t="str">
        <f>iferror(vlookup(C4110,'Master data'!$A$1:$C$29,2,0),"--")</f>
        <v>--</v>
      </c>
    </row>
    <row r="4111" ht="21.0" customHeight="1">
      <c r="A4111" s="165"/>
      <c r="B4111" s="172"/>
      <c r="C4111" s="414"/>
      <c r="D4111" s="168"/>
      <c r="E4111" s="258" t="str">
        <f>iferror(vlookup(C4111,'Master data'!$A$1:$C$29,3,0),"--")</f>
        <v>--</v>
      </c>
      <c r="F4111" s="258" t="str">
        <f>iferror(vlookup(C4111,'Master data'!$A$1:$C$29,2,0),"--")</f>
        <v>--</v>
      </c>
    </row>
    <row r="4112" ht="21.0" customHeight="1">
      <c r="A4112" s="165"/>
      <c r="B4112" s="172"/>
      <c r="C4112" s="414"/>
      <c r="D4112" s="168"/>
      <c r="E4112" s="258" t="str">
        <f>iferror(vlookup(C4112,'Master data'!$A$1:$C$29,3,0),"--")</f>
        <v>--</v>
      </c>
      <c r="F4112" s="258" t="str">
        <f>iferror(vlookup(C4112,'Master data'!$A$1:$C$29,2,0),"--")</f>
        <v>--</v>
      </c>
    </row>
    <row r="4113" ht="21.0" customHeight="1">
      <c r="A4113" s="165"/>
      <c r="B4113" s="172"/>
      <c r="C4113" s="414"/>
      <c r="D4113" s="168"/>
      <c r="E4113" s="258" t="str">
        <f>iferror(vlookup(C4113,'Master data'!$A$1:$C$29,3,0),"--")</f>
        <v>--</v>
      </c>
      <c r="F4113" s="258" t="str">
        <f>iferror(vlookup(C4113,'Master data'!$A$1:$C$29,2,0),"--")</f>
        <v>--</v>
      </c>
    </row>
    <row r="4114" ht="21.0" customHeight="1">
      <c r="A4114" s="165"/>
      <c r="B4114" s="172"/>
      <c r="C4114" s="414"/>
      <c r="D4114" s="168"/>
      <c r="E4114" s="258" t="str">
        <f>iferror(vlookup(C4114,'Master data'!$A$1:$C$29,3,0),"--")</f>
        <v>--</v>
      </c>
      <c r="F4114" s="258" t="str">
        <f>iferror(vlookup(C4114,'Master data'!$A$1:$C$29,2,0),"--")</f>
        <v>--</v>
      </c>
    </row>
    <row r="4115" ht="21.0" customHeight="1">
      <c r="A4115" s="165"/>
      <c r="B4115" s="172"/>
      <c r="C4115" s="414"/>
      <c r="D4115" s="168"/>
      <c r="E4115" s="258" t="str">
        <f>iferror(vlookup(C4115,'Master data'!$A$1:$C$29,3,0),"--")</f>
        <v>--</v>
      </c>
      <c r="F4115" s="258" t="str">
        <f>iferror(vlookup(C4115,'Master data'!$A$1:$C$29,2,0),"--")</f>
        <v>--</v>
      </c>
    </row>
    <row r="4116" ht="21.0" customHeight="1">
      <c r="A4116" s="165"/>
      <c r="B4116" s="172"/>
      <c r="C4116" s="414"/>
      <c r="D4116" s="168"/>
      <c r="E4116" s="258" t="str">
        <f>iferror(vlookup(C4116,'Master data'!$A$1:$C$29,3,0),"--")</f>
        <v>--</v>
      </c>
      <c r="F4116" s="258" t="str">
        <f>iferror(vlookup(C4116,'Master data'!$A$1:$C$29,2,0),"--")</f>
        <v>--</v>
      </c>
    </row>
    <row r="4117" ht="21.0" customHeight="1">
      <c r="A4117" s="165"/>
      <c r="B4117" s="172"/>
      <c r="C4117" s="414"/>
      <c r="D4117" s="168"/>
      <c r="E4117" s="258" t="str">
        <f>iferror(vlookup(C4117,'Master data'!$A$1:$C$29,3,0),"--")</f>
        <v>--</v>
      </c>
      <c r="F4117" s="258" t="str">
        <f>iferror(vlookup(C4117,'Master data'!$A$1:$C$29,2,0),"--")</f>
        <v>--</v>
      </c>
    </row>
    <row r="4118" ht="21.0" customHeight="1">
      <c r="A4118" s="165"/>
      <c r="B4118" s="172"/>
      <c r="C4118" s="414"/>
      <c r="D4118" s="168"/>
      <c r="E4118" s="258" t="str">
        <f>iferror(vlookup(C4118,'Master data'!$A$1:$C$29,3,0),"--")</f>
        <v>--</v>
      </c>
      <c r="F4118" s="258" t="str">
        <f>iferror(vlookup(C4118,'Master data'!$A$1:$C$29,2,0),"--")</f>
        <v>--</v>
      </c>
    </row>
    <row r="4119" ht="21.0" customHeight="1">
      <c r="A4119" s="165"/>
      <c r="B4119" s="172"/>
      <c r="C4119" s="414"/>
      <c r="D4119" s="168"/>
      <c r="E4119" s="258" t="str">
        <f>iferror(vlookup(C4119,'Master data'!$A$1:$C$29,3,0),"--")</f>
        <v>--</v>
      </c>
      <c r="F4119" s="258" t="str">
        <f>iferror(vlookup(C4119,'Master data'!$A$1:$C$29,2,0),"--")</f>
        <v>--</v>
      </c>
    </row>
    <row r="4120" ht="21.0" customHeight="1">
      <c r="A4120" s="165"/>
      <c r="B4120" s="172"/>
      <c r="C4120" s="414"/>
      <c r="D4120" s="168"/>
      <c r="E4120" s="258" t="str">
        <f>iferror(vlookup(C4120,'Master data'!$A$1:$C$29,3,0),"--")</f>
        <v>--</v>
      </c>
      <c r="F4120" s="258" t="str">
        <f>iferror(vlookup(C4120,'Master data'!$A$1:$C$29,2,0),"--")</f>
        <v>--</v>
      </c>
    </row>
    <row r="4121" ht="21.0" customHeight="1">
      <c r="A4121" s="165"/>
      <c r="B4121" s="172"/>
      <c r="C4121" s="414"/>
      <c r="D4121" s="168"/>
      <c r="E4121" s="258" t="str">
        <f>iferror(vlookup(C4121,'Master data'!$A$1:$C$29,3,0),"--")</f>
        <v>--</v>
      </c>
      <c r="F4121" s="258" t="str">
        <f>iferror(vlookup(C4121,'Master data'!$A$1:$C$29,2,0),"--")</f>
        <v>--</v>
      </c>
    </row>
    <row r="4122" ht="21.0" customHeight="1">
      <c r="A4122" s="165"/>
      <c r="B4122" s="172"/>
      <c r="C4122" s="414"/>
      <c r="D4122" s="168"/>
      <c r="E4122" s="258" t="str">
        <f>iferror(vlookup(C4122,'Master data'!$A$1:$C$29,3,0),"--")</f>
        <v>--</v>
      </c>
      <c r="F4122" s="258" t="str">
        <f>iferror(vlookup(C4122,'Master data'!$A$1:$C$29,2,0),"--")</f>
        <v>--</v>
      </c>
    </row>
    <row r="4123" ht="21.0" customHeight="1">
      <c r="A4123" s="165"/>
      <c r="B4123" s="172"/>
      <c r="C4123" s="414"/>
      <c r="D4123" s="168"/>
      <c r="E4123" s="258" t="str">
        <f>iferror(vlookup(C4123,'Master data'!$A$1:$C$29,3,0),"--")</f>
        <v>--</v>
      </c>
      <c r="F4123" s="258" t="str">
        <f>iferror(vlookup(C4123,'Master data'!$A$1:$C$29,2,0),"--")</f>
        <v>--</v>
      </c>
    </row>
    <row r="4124" ht="21.0" customHeight="1">
      <c r="A4124" s="165"/>
      <c r="B4124" s="172"/>
      <c r="C4124" s="414"/>
      <c r="D4124" s="168"/>
      <c r="E4124" s="258" t="str">
        <f>iferror(vlookup(C4124,'Master data'!$A$1:$C$29,3,0),"--")</f>
        <v>--</v>
      </c>
      <c r="F4124" s="258" t="str">
        <f>iferror(vlookup(C4124,'Master data'!$A$1:$C$29,2,0),"--")</f>
        <v>--</v>
      </c>
    </row>
    <row r="4125" ht="21.0" customHeight="1">
      <c r="A4125" s="165"/>
      <c r="B4125" s="172"/>
      <c r="C4125" s="414"/>
      <c r="D4125" s="168"/>
      <c r="E4125" s="258" t="str">
        <f>iferror(vlookup(C4125,'Master data'!$A$1:$C$29,3,0),"--")</f>
        <v>--</v>
      </c>
      <c r="F4125" s="258" t="str">
        <f>iferror(vlookup(C4125,'Master data'!$A$1:$C$29,2,0),"--")</f>
        <v>--</v>
      </c>
    </row>
    <row r="4126" ht="21.0" customHeight="1">
      <c r="A4126" s="165"/>
      <c r="B4126" s="172"/>
      <c r="C4126" s="414"/>
      <c r="D4126" s="168"/>
      <c r="E4126" s="258" t="str">
        <f>iferror(vlookup(C4126,'Master data'!$A$1:$C$29,3,0),"--")</f>
        <v>--</v>
      </c>
      <c r="F4126" s="258" t="str">
        <f>iferror(vlookup(C4126,'Master data'!$A$1:$C$29,2,0),"--")</f>
        <v>--</v>
      </c>
    </row>
    <row r="4127" ht="21.0" customHeight="1">
      <c r="A4127" s="165"/>
      <c r="B4127" s="172"/>
      <c r="C4127" s="414"/>
      <c r="D4127" s="168"/>
      <c r="E4127" s="258" t="str">
        <f>iferror(vlookup(C4127,'Master data'!$A$1:$C$29,3,0),"--")</f>
        <v>--</v>
      </c>
      <c r="F4127" s="258" t="str">
        <f>iferror(vlookup(C4127,'Master data'!$A$1:$C$29,2,0),"--")</f>
        <v>--</v>
      </c>
    </row>
    <row r="4128" ht="21.0" customHeight="1">
      <c r="A4128" s="165"/>
      <c r="B4128" s="172"/>
      <c r="C4128" s="414"/>
      <c r="D4128" s="168"/>
      <c r="E4128" s="258" t="str">
        <f>iferror(vlookup(C4128,'Master data'!$A$1:$C$29,3,0),"--")</f>
        <v>--</v>
      </c>
      <c r="F4128" s="258" t="str">
        <f>iferror(vlookup(C4128,'Master data'!$A$1:$C$29,2,0),"--")</f>
        <v>--</v>
      </c>
    </row>
    <row r="4129" ht="21.0" customHeight="1">
      <c r="A4129" s="165"/>
      <c r="B4129" s="172"/>
      <c r="C4129" s="414"/>
      <c r="D4129" s="168"/>
      <c r="E4129" s="258" t="str">
        <f>iferror(vlookup(C4129,'Master data'!$A$1:$C$29,3,0),"--")</f>
        <v>--</v>
      </c>
      <c r="F4129" s="258" t="str">
        <f>iferror(vlookup(C4129,'Master data'!$A$1:$C$29,2,0),"--")</f>
        <v>--</v>
      </c>
    </row>
    <row r="4130" ht="21.0" customHeight="1">
      <c r="A4130" s="165"/>
      <c r="B4130" s="172"/>
      <c r="C4130" s="414"/>
      <c r="D4130" s="168"/>
      <c r="E4130" s="258" t="str">
        <f>iferror(vlookup(C4130,'Master data'!$A$1:$C$29,3,0),"--")</f>
        <v>--</v>
      </c>
      <c r="F4130" s="258" t="str">
        <f>iferror(vlookup(C4130,'Master data'!$A$1:$C$29,2,0),"--")</f>
        <v>--</v>
      </c>
    </row>
    <row r="4131" ht="21.0" customHeight="1">
      <c r="A4131" s="165"/>
      <c r="B4131" s="172"/>
      <c r="C4131" s="414"/>
      <c r="D4131" s="168"/>
      <c r="E4131" s="258" t="str">
        <f>iferror(vlookup(C4131,'Master data'!$A$1:$C$29,3,0),"--")</f>
        <v>--</v>
      </c>
      <c r="F4131" s="258" t="str">
        <f>iferror(vlookup(C4131,'Master data'!$A$1:$C$29,2,0),"--")</f>
        <v>--</v>
      </c>
    </row>
    <row r="4132" ht="21.0" customHeight="1">
      <c r="A4132" s="165"/>
      <c r="B4132" s="172"/>
      <c r="C4132" s="414"/>
      <c r="D4132" s="168"/>
      <c r="E4132" s="258" t="str">
        <f>iferror(vlookup(C4132,'Master data'!$A$1:$C$29,3,0),"--")</f>
        <v>--</v>
      </c>
      <c r="F4132" s="258" t="str">
        <f>iferror(vlookup(C4132,'Master data'!$A$1:$C$29,2,0),"--")</f>
        <v>--</v>
      </c>
    </row>
    <row r="4133" ht="21.0" customHeight="1">
      <c r="A4133" s="165"/>
      <c r="B4133" s="172"/>
      <c r="C4133" s="414"/>
      <c r="D4133" s="168"/>
      <c r="E4133" s="258" t="str">
        <f>iferror(vlookup(C4133,'Master data'!$A$1:$C$29,3,0),"--")</f>
        <v>--</v>
      </c>
      <c r="F4133" s="258" t="str">
        <f>iferror(vlookup(C4133,'Master data'!$A$1:$C$29,2,0),"--")</f>
        <v>--</v>
      </c>
    </row>
    <row r="4134" ht="21.0" customHeight="1">
      <c r="A4134" s="165"/>
      <c r="B4134" s="172"/>
      <c r="C4134" s="414"/>
      <c r="D4134" s="168"/>
      <c r="E4134" s="258" t="str">
        <f>iferror(vlookup(C4134,'Master data'!$A$1:$C$29,3,0),"--")</f>
        <v>--</v>
      </c>
      <c r="F4134" s="258" t="str">
        <f>iferror(vlookup(C4134,'Master data'!$A$1:$C$29,2,0),"--")</f>
        <v>--</v>
      </c>
    </row>
    <row r="4135" ht="21.0" customHeight="1">
      <c r="A4135" s="165"/>
      <c r="B4135" s="172"/>
      <c r="C4135" s="414"/>
      <c r="D4135" s="168"/>
      <c r="E4135" s="258" t="str">
        <f>iferror(vlookup(C4135,'Master data'!$A$1:$C$29,3,0),"--")</f>
        <v>--</v>
      </c>
      <c r="F4135" s="258" t="str">
        <f>iferror(vlookup(C4135,'Master data'!$A$1:$C$29,2,0),"--")</f>
        <v>--</v>
      </c>
    </row>
    <row r="4136" ht="21.0" customHeight="1">
      <c r="A4136" s="165"/>
      <c r="B4136" s="172"/>
      <c r="C4136" s="414"/>
      <c r="D4136" s="168"/>
      <c r="E4136" s="258" t="str">
        <f>iferror(vlookup(C4136,'Master data'!$A$1:$C$29,3,0),"--")</f>
        <v>--</v>
      </c>
      <c r="F4136" s="258" t="str">
        <f>iferror(vlookup(C4136,'Master data'!$A$1:$C$29,2,0),"--")</f>
        <v>--</v>
      </c>
    </row>
    <row r="4137" ht="21.0" customHeight="1">
      <c r="A4137" s="165"/>
      <c r="B4137" s="172"/>
      <c r="C4137" s="414"/>
      <c r="D4137" s="168"/>
      <c r="E4137" s="258" t="str">
        <f>iferror(vlookup(C4137,'Master data'!$A$1:$C$29,3,0),"--")</f>
        <v>--</v>
      </c>
      <c r="F4137" s="258" t="str">
        <f>iferror(vlookup(C4137,'Master data'!$A$1:$C$29,2,0),"--")</f>
        <v>--</v>
      </c>
    </row>
    <row r="4138" ht="21.0" customHeight="1">
      <c r="A4138" s="165"/>
      <c r="B4138" s="172"/>
      <c r="C4138" s="414"/>
      <c r="D4138" s="168"/>
      <c r="E4138" s="258" t="str">
        <f>iferror(vlookup(C4138,'Master data'!$A$1:$C$29,3,0),"--")</f>
        <v>--</v>
      </c>
      <c r="F4138" s="258" t="str">
        <f>iferror(vlookup(C4138,'Master data'!$A$1:$C$29,2,0),"--")</f>
        <v>--</v>
      </c>
    </row>
    <row r="4139" ht="21.0" customHeight="1">
      <c r="A4139" s="165"/>
      <c r="B4139" s="172"/>
      <c r="C4139" s="414"/>
      <c r="D4139" s="168"/>
      <c r="E4139" s="258" t="str">
        <f>iferror(vlookup(C4139,'Master data'!$A$1:$C$29,3,0),"--")</f>
        <v>--</v>
      </c>
      <c r="F4139" s="258" t="str">
        <f>iferror(vlookup(C4139,'Master data'!$A$1:$C$29,2,0),"--")</f>
        <v>--</v>
      </c>
    </row>
    <row r="4140" ht="21.0" customHeight="1">
      <c r="A4140" s="165"/>
      <c r="B4140" s="172"/>
      <c r="C4140" s="414"/>
      <c r="D4140" s="168"/>
      <c r="E4140" s="258" t="str">
        <f>iferror(vlookup(C4140,'Master data'!$A$1:$C$29,3,0),"--")</f>
        <v>--</v>
      </c>
      <c r="F4140" s="258" t="str">
        <f>iferror(vlookup(C4140,'Master data'!$A$1:$C$29,2,0),"--")</f>
        <v>--</v>
      </c>
    </row>
    <row r="4141" ht="21.0" customHeight="1">
      <c r="A4141" s="165"/>
      <c r="B4141" s="172"/>
      <c r="C4141" s="414"/>
      <c r="D4141" s="168"/>
      <c r="E4141" s="258" t="str">
        <f>iferror(vlookup(C4141,'Master data'!$A$1:$C$29,3,0),"--")</f>
        <v>--</v>
      </c>
      <c r="F4141" s="258" t="str">
        <f>iferror(vlookup(C4141,'Master data'!$A$1:$C$29,2,0),"--")</f>
        <v>--</v>
      </c>
    </row>
    <row r="4142" ht="21.0" customHeight="1">
      <c r="A4142" s="165"/>
      <c r="B4142" s="172"/>
      <c r="C4142" s="414"/>
      <c r="D4142" s="168"/>
      <c r="E4142" s="258" t="str">
        <f>iferror(vlookup(C4142,'Master data'!$A$1:$C$29,3,0),"--")</f>
        <v>--</v>
      </c>
      <c r="F4142" s="258" t="str">
        <f>iferror(vlookup(C4142,'Master data'!$A$1:$C$29,2,0),"--")</f>
        <v>--</v>
      </c>
    </row>
    <row r="4143" ht="21.0" customHeight="1">
      <c r="A4143" s="165"/>
      <c r="B4143" s="172"/>
      <c r="C4143" s="414"/>
      <c r="D4143" s="168"/>
      <c r="E4143" s="258" t="str">
        <f>iferror(vlookup(C4143,'Master data'!$A$1:$C$29,3,0),"--")</f>
        <v>--</v>
      </c>
      <c r="F4143" s="258" t="str">
        <f>iferror(vlookup(C4143,'Master data'!$A$1:$C$29,2,0),"--")</f>
        <v>--</v>
      </c>
    </row>
    <row r="4144" ht="21.0" customHeight="1">
      <c r="A4144" s="165"/>
      <c r="B4144" s="172"/>
      <c r="C4144" s="414"/>
      <c r="D4144" s="168"/>
      <c r="E4144" s="258" t="str">
        <f>iferror(vlookup(C4144,'Master data'!$A$1:$C$29,3,0),"--")</f>
        <v>--</v>
      </c>
      <c r="F4144" s="258" t="str">
        <f>iferror(vlookup(C4144,'Master data'!$A$1:$C$29,2,0),"--")</f>
        <v>--</v>
      </c>
    </row>
    <row r="4145" ht="21.0" customHeight="1">
      <c r="A4145" s="165"/>
      <c r="B4145" s="172"/>
      <c r="C4145" s="414"/>
      <c r="D4145" s="168"/>
      <c r="E4145" s="258" t="str">
        <f>iferror(vlookup(C4145,'Master data'!$A$1:$C$29,3,0),"--")</f>
        <v>--</v>
      </c>
      <c r="F4145" s="258" t="str">
        <f>iferror(vlookup(C4145,'Master data'!$A$1:$C$29,2,0),"--")</f>
        <v>--</v>
      </c>
    </row>
    <row r="4146" ht="21.0" customHeight="1">
      <c r="A4146" s="165"/>
      <c r="B4146" s="172"/>
      <c r="C4146" s="414"/>
      <c r="D4146" s="168"/>
      <c r="E4146" s="258" t="str">
        <f>iferror(vlookup(C4146,'Master data'!$A$1:$C$29,3,0),"--")</f>
        <v>--</v>
      </c>
      <c r="F4146" s="258" t="str">
        <f>iferror(vlookup(C4146,'Master data'!$A$1:$C$29,2,0),"--")</f>
        <v>--</v>
      </c>
    </row>
    <row r="4147" ht="21.0" customHeight="1">
      <c r="A4147" s="165"/>
      <c r="B4147" s="172"/>
      <c r="C4147" s="414"/>
      <c r="D4147" s="168"/>
      <c r="E4147" s="258" t="str">
        <f>iferror(vlookup(C4147,'Master data'!$A$1:$C$29,3,0),"--")</f>
        <v>--</v>
      </c>
      <c r="F4147" s="258" t="str">
        <f>iferror(vlookup(C4147,'Master data'!$A$1:$C$29,2,0),"--")</f>
        <v>--</v>
      </c>
    </row>
    <row r="4148" ht="21.0" customHeight="1">
      <c r="A4148" s="165"/>
      <c r="B4148" s="172"/>
      <c r="C4148" s="414"/>
      <c r="D4148" s="168"/>
      <c r="E4148" s="258" t="str">
        <f>iferror(vlookup(C4148,'Master data'!$A$1:$C$29,3,0),"--")</f>
        <v>--</v>
      </c>
      <c r="F4148" s="258" t="str">
        <f>iferror(vlookup(C4148,'Master data'!$A$1:$C$29,2,0),"--")</f>
        <v>--</v>
      </c>
    </row>
    <row r="4149" ht="21.0" customHeight="1">
      <c r="A4149" s="165"/>
      <c r="B4149" s="172"/>
      <c r="C4149" s="414"/>
      <c r="D4149" s="168"/>
      <c r="E4149" s="258" t="str">
        <f>iferror(vlookup(C4149,'Master data'!$A$1:$C$29,3,0),"--")</f>
        <v>--</v>
      </c>
      <c r="F4149" s="258" t="str">
        <f>iferror(vlookup(C4149,'Master data'!$A$1:$C$29,2,0),"--")</f>
        <v>--</v>
      </c>
    </row>
    <row r="4150" ht="21.0" customHeight="1">
      <c r="A4150" s="165"/>
      <c r="B4150" s="172"/>
      <c r="C4150" s="414"/>
      <c r="D4150" s="168"/>
      <c r="E4150" s="258" t="str">
        <f>iferror(vlookup(C4150,'Master data'!$A$1:$C$29,3,0),"--")</f>
        <v>--</v>
      </c>
      <c r="F4150" s="258" t="str">
        <f>iferror(vlookup(C4150,'Master data'!$A$1:$C$29,2,0),"--")</f>
        <v>--</v>
      </c>
    </row>
    <row r="4151" ht="21.0" customHeight="1">
      <c r="A4151" s="165"/>
      <c r="B4151" s="172"/>
      <c r="C4151" s="414"/>
      <c r="D4151" s="168"/>
      <c r="E4151" s="258" t="str">
        <f>iferror(vlookup(C4151,'Master data'!$A$1:$C$29,3,0),"--")</f>
        <v>--</v>
      </c>
      <c r="F4151" s="258" t="str">
        <f>iferror(vlookup(C4151,'Master data'!$A$1:$C$29,2,0),"--")</f>
        <v>--</v>
      </c>
    </row>
    <row r="4152" ht="21.0" customHeight="1">
      <c r="A4152" s="165"/>
      <c r="B4152" s="172"/>
      <c r="C4152" s="414"/>
      <c r="D4152" s="168"/>
      <c r="E4152" s="258" t="str">
        <f>iferror(vlookup(C4152,'Master data'!$A$1:$C$29,3,0),"--")</f>
        <v>--</v>
      </c>
      <c r="F4152" s="258" t="str">
        <f>iferror(vlookup(C4152,'Master data'!$A$1:$C$29,2,0),"--")</f>
        <v>--</v>
      </c>
    </row>
    <row r="4153" ht="21.0" customHeight="1">
      <c r="A4153" s="165"/>
      <c r="B4153" s="172"/>
      <c r="C4153" s="414"/>
      <c r="D4153" s="168"/>
      <c r="E4153" s="258" t="str">
        <f>iferror(vlookup(C4153,'Master data'!$A$1:$C$29,3,0),"--")</f>
        <v>--</v>
      </c>
      <c r="F4153" s="258" t="str">
        <f>iferror(vlookup(C4153,'Master data'!$A$1:$C$29,2,0),"--")</f>
        <v>--</v>
      </c>
    </row>
    <row r="4154" ht="21.0" customHeight="1">
      <c r="A4154" s="165"/>
      <c r="B4154" s="172"/>
      <c r="C4154" s="414"/>
      <c r="D4154" s="168"/>
      <c r="E4154" s="258" t="str">
        <f>iferror(vlookup(C4154,'Master data'!$A$1:$C$29,3,0),"--")</f>
        <v>--</v>
      </c>
      <c r="F4154" s="258" t="str">
        <f>iferror(vlookup(C4154,'Master data'!$A$1:$C$29,2,0),"--")</f>
        <v>--</v>
      </c>
    </row>
    <row r="4155" ht="21.0" customHeight="1">
      <c r="A4155" s="165"/>
      <c r="B4155" s="172"/>
      <c r="C4155" s="414"/>
      <c r="D4155" s="168"/>
      <c r="E4155" s="258" t="str">
        <f>iferror(vlookup(C4155,'Master data'!$A$1:$C$29,3,0),"--")</f>
        <v>--</v>
      </c>
      <c r="F4155" s="258" t="str">
        <f>iferror(vlookup(C4155,'Master data'!$A$1:$C$29,2,0),"--")</f>
        <v>--</v>
      </c>
    </row>
    <row r="4156" ht="21.0" customHeight="1">
      <c r="A4156" s="165"/>
      <c r="B4156" s="172"/>
      <c r="C4156" s="414"/>
      <c r="D4156" s="168"/>
      <c r="E4156" s="258" t="str">
        <f>iferror(vlookup(C4156,'Master data'!$A$1:$C$29,3,0),"--")</f>
        <v>--</v>
      </c>
      <c r="F4156" s="258" t="str">
        <f>iferror(vlookup(C4156,'Master data'!$A$1:$C$29,2,0),"--")</f>
        <v>--</v>
      </c>
    </row>
    <row r="4157" ht="21.0" customHeight="1">
      <c r="A4157" s="165"/>
      <c r="B4157" s="172"/>
      <c r="C4157" s="414"/>
      <c r="D4157" s="168"/>
      <c r="E4157" s="258" t="str">
        <f>iferror(vlookup(C4157,'Master data'!$A$1:$C$29,3,0),"--")</f>
        <v>--</v>
      </c>
      <c r="F4157" s="258" t="str">
        <f>iferror(vlookup(C4157,'Master data'!$A$1:$C$29,2,0),"--")</f>
        <v>--</v>
      </c>
    </row>
    <row r="4158" ht="21.0" customHeight="1">
      <c r="A4158" s="165"/>
      <c r="B4158" s="172"/>
      <c r="C4158" s="414"/>
      <c r="D4158" s="168"/>
      <c r="E4158" s="258" t="str">
        <f>iferror(vlookup(C4158,'Master data'!$A$1:$C$29,3,0),"--")</f>
        <v>--</v>
      </c>
      <c r="F4158" s="258" t="str">
        <f>iferror(vlookup(C4158,'Master data'!$A$1:$C$29,2,0),"--")</f>
        <v>--</v>
      </c>
    </row>
    <row r="4159" ht="21.0" customHeight="1">
      <c r="A4159" s="165"/>
      <c r="B4159" s="172"/>
      <c r="C4159" s="414"/>
      <c r="D4159" s="168"/>
      <c r="E4159" s="258" t="str">
        <f>iferror(vlookup(C4159,'Master data'!$A$1:$C$29,3,0),"--")</f>
        <v>--</v>
      </c>
      <c r="F4159" s="258" t="str">
        <f>iferror(vlookup(C4159,'Master data'!$A$1:$C$29,2,0),"--")</f>
        <v>--</v>
      </c>
    </row>
    <row r="4160" ht="21.0" customHeight="1">
      <c r="A4160" s="165"/>
      <c r="B4160" s="172"/>
      <c r="C4160" s="414"/>
      <c r="D4160" s="168"/>
      <c r="E4160" s="258" t="str">
        <f>iferror(vlookup(C4160,'Master data'!$A$1:$C$29,3,0),"--")</f>
        <v>--</v>
      </c>
      <c r="F4160" s="258" t="str">
        <f>iferror(vlookup(C4160,'Master data'!$A$1:$C$29,2,0),"--")</f>
        <v>--</v>
      </c>
    </row>
    <row r="4161" ht="21.0" customHeight="1">
      <c r="A4161" s="165"/>
      <c r="B4161" s="172"/>
      <c r="C4161" s="414"/>
      <c r="D4161" s="168"/>
      <c r="E4161" s="258" t="str">
        <f>iferror(vlookup(C4161,'Master data'!$A$1:$C$29,3,0),"--")</f>
        <v>--</v>
      </c>
      <c r="F4161" s="258" t="str">
        <f>iferror(vlookup(C4161,'Master data'!$A$1:$C$29,2,0),"--")</f>
        <v>--</v>
      </c>
    </row>
    <row r="4162" ht="21.0" customHeight="1">
      <c r="A4162" s="165"/>
      <c r="B4162" s="172"/>
      <c r="C4162" s="414"/>
      <c r="D4162" s="168"/>
      <c r="E4162" s="258" t="str">
        <f>iferror(vlookup(C4162,'Master data'!$A$1:$C$29,3,0),"--")</f>
        <v>--</v>
      </c>
      <c r="F4162" s="258" t="str">
        <f>iferror(vlookup(C4162,'Master data'!$A$1:$C$29,2,0),"--")</f>
        <v>--</v>
      </c>
    </row>
    <row r="4163" ht="21.0" customHeight="1">
      <c r="A4163" s="165"/>
      <c r="B4163" s="172"/>
      <c r="C4163" s="414"/>
      <c r="D4163" s="168"/>
      <c r="E4163" s="258" t="str">
        <f>iferror(vlookup(C4163,'Master data'!$A$1:$C$29,3,0),"--")</f>
        <v>--</v>
      </c>
      <c r="F4163" s="258" t="str">
        <f>iferror(vlookup(C4163,'Master data'!$A$1:$C$29,2,0),"--")</f>
        <v>--</v>
      </c>
    </row>
    <row r="4164" ht="21.0" customHeight="1">
      <c r="A4164" s="165"/>
      <c r="B4164" s="172"/>
      <c r="C4164" s="414"/>
      <c r="D4164" s="168"/>
      <c r="E4164" s="258" t="str">
        <f>iferror(vlookup(C4164,'Master data'!$A$1:$C$29,3,0),"--")</f>
        <v>--</v>
      </c>
      <c r="F4164" s="258" t="str">
        <f>iferror(vlookup(C4164,'Master data'!$A$1:$C$29,2,0),"--")</f>
        <v>--</v>
      </c>
    </row>
    <row r="4165" ht="21.0" customHeight="1">
      <c r="A4165" s="165"/>
      <c r="B4165" s="172"/>
      <c r="C4165" s="414"/>
      <c r="D4165" s="168"/>
      <c r="E4165" s="258" t="str">
        <f>iferror(vlookup(C4165,'Master data'!$A$1:$C$29,3,0),"--")</f>
        <v>--</v>
      </c>
      <c r="F4165" s="258" t="str">
        <f>iferror(vlookup(C4165,'Master data'!$A$1:$C$29,2,0),"--")</f>
        <v>--</v>
      </c>
    </row>
    <row r="4166" ht="21.0" customHeight="1">
      <c r="A4166" s="165"/>
      <c r="B4166" s="172"/>
      <c r="C4166" s="414"/>
      <c r="D4166" s="168"/>
      <c r="E4166" s="258" t="str">
        <f>iferror(vlookup(C4166,'Master data'!$A$1:$C$29,3,0),"--")</f>
        <v>--</v>
      </c>
      <c r="F4166" s="258" t="str">
        <f>iferror(vlookup(C4166,'Master data'!$A$1:$C$29,2,0),"--")</f>
        <v>--</v>
      </c>
    </row>
    <row r="4167" ht="21.0" customHeight="1">
      <c r="A4167" s="165"/>
      <c r="B4167" s="172"/>
      <c r="C4167" s="414"/>
      <c r="D4167" s="168"/>
      <c r="E4167" s="258" t="str">
        <f>iferror(vlookup(C4167,'Master data'!$A$1:$C$29,3,0),"--")</f>
        <v>--</v>
      </c>
      <c r="F4167" s="258" t="str">
        <f>iferror(vlookup(C4167,'Master data'!$A$1:$C$29,2,0),"--")</f>
        <v>--</v>
      </c>
    </row>
    <row r="4168" ht="21.0" customHeight="1">
      <c r="A4168" s="165"/>
      <c r="B4168" s="172"/>
      <c r="C4168" s="414"/>
      <c r="D4168" s="168"/>
      <c r="E4168" s="258" t="str">
        <f>iferror(vlookup(C4168,'Master data'!$A$1:$C$29,3,0),"--")</f>
        <v>--</v>
      </c>
      <c r="F4168" s="258" t="str">
        <f>iferror(vlookup(C4168,'Master data'!$A$1:$C$29,2,0),"--")</f>
        <v>--</v>
      </c>
    </row>
    <row r="4169" ht="21.0" customHeight="1">
      <c r="A4169" s="165"/>
      <c r="B4169" s="172"/>
      <c r="C4169" s="414"/>
      <c r="D4169" s="168"/>
      <c r="E4169" s="258" t="str">
        <f>iferror(vlookup(C4169,'Master data'!$A$1:$C$29,3,0),"--")</f>
        <v>--</v>
      </c>
      <c r="F4169" s="258" t="str">
        <f>iferror(vlookup(C4169,'Master data'!$A$1:$C$29,2,0),"--")</f>
        <v>--</v>
      </c>
    </row>
    <row r="4170" ht="21.0" customHeight="1">
      <c r="A4170" s="165"/>
      <c r="B4170" s="172"/>
      <c r="C4170" s="414"/>
      <c r="D4170" s="168"/>
      <c r="E4170" s="258" t="str">
        <f>iferror(vlookup(C4170,'Master data'!$A$1:$C$29,3,0),"--")</f>
        <v>--</v>
      </c>
      <c r="F4170" s="258" t="str">
        <f>iferror(vlookup(C4170,'Master data'!$A$1:$C$29,2,0),"--")</f>
        <v>--</v>
      </c>
    </row>
    <row r="4171" ht="21.0" customHeight="1">
      <c r="A4171" s="165"/>
      <c r="B4171" s="172"/>
      <c r="C4171" s="414"/>
      <c r="D4171" s="168"/>
      <c r="E4171" s="258" t="str">
        <f>iferror(vlookup(C4171,'Master data'!$A$1:$C$29,3,0),"--")</f>
        <v>--</v>
      </c>
      <c r="F4171" s="258" t="str">
        <f>iferror(vlookup(C4171,'Master data'!$A$1:$C$29,2,0),"--")</f>
        <v>--</v>
      </c>
    </row>
    <row r="4172" ht="21.0" customHeight="1">
      <c r="A4172" s="165"/>
      <c r="B4172" s="172"/>
      <c r="C4172" s="414"/>
      <c r="D4172" s="168"/>
      <c r="E4172" s="258" t="str">
        <f>iferror(vlookup(C4172,'Master data'!$A$1:$C$29,3,0),"--")</f>
        <v>--</v>
      </c>
      <c r="F4172" s="258" t="str">
        <f>iferror(vlookup(C4172,'Master data'!$A$1:$C$29,2,0),"--")</f>
        <v>--</v>
      </c>
    </row>
    <row r="4173" ht="21.0" customHeight="1">
      <c r="A4173" s="165"/>
      <c r="B4173" s="172"/>
      <c r="C4173" s="414"/>
      <c r="D4173" s="168"/>
      <c r="E4173" s="258" t="str">
        <f>iferror(vlookup(C4173,'Master data'!$A$1:$C$29,3,0),"--")</f>
        <v>--</v>
      </c>
      <c r="F4173" s="258" t="str">
        <f>iferror(vlookup(C4173,'Master data'!$A$1:$C$29,2,0),"--")</f>
        <v>--</v>
      </c>
    </row>
    <row r="4174" ht="21.0" customHeight="1">
      <c r="A4174" s="165"/>
      <c r="B4174" s="172"/>
      <c r="C4174" s="414"/>
      <c r="D4174" s="168"/>
      <c r="E4174" s="258" t="str">
        <f>iferror(vlookup(C4174,'Master data'!$A$1:$C$29,3,0),"--")</f>
        <v>--</v>
      </c>
      <c r="F4174" s="258" t="str">
        <f>iferror(vlookup(C4174,'Master data'!$A$1:$C$29,2,0),"--")</f>
        <v>--</v>
      </c>
    </row>
    <row r="4175" ht="21.0" customHeight="1">
      <c r="A4175" s="165"/>
      <c r="B4175" s="172"/>
      <c r="C4175" s="414"/>
      <c r="D4175" s="168"/>
      <c r="E4175" s="258" t="str">
        <f>iferror(vlookup(C4175,'Master data'!$A$1:$C$29,3,0),"--")</f>
        <v>--</v>
      </c>
      <c r="F4175" s="258" t="str">
        <f>iferror(vlookup(C4175,'Master data'!$A$1:$C$29,2,0),"--")</f>
        <v>--</v>
      </c>
    </row>
    <row r="4176" ht="21.0" customHeight="1">
      <c r="A4176" s="165"/>
      <c r="B4176" s="172"/>
      <c r="C4176" s="414"/>
      <c r="D4176" s="168"/>
      <c r="E4176" s="258" t="str">
        <f>iferror(vlookup(C4176,'Master data'!$A$1:$C$29,3,0),"--")</f>
        <v>--</v>
      </c>
      <c r="F4176" s="258" t="str">
        <f>iferror(vlookup(C4176,'Master data'!$A$1:$C$29,2,0),"--")</f>
        <v>--</v>
      </c>
    </row>
    <row r="4177" ht="21.0" customHeight="1">
      <c r="A4177" s="165"/>
      <c r="B4177" s="172"/>
      <c r="C4177" s="414"/>
      <c r="D4177" s="168"/>
      <c r="E4177" s="258" t="str">
        <f>iferror(vlookup(C4177,'Master data'!$A$1:$C$29,3,0),"--")</f>
        <v>--</v>
      </c>
      <c r="F4177" s="258" t="str">
        <f>iferror(vlookup(C4177,'Master data'!$A$1:$C$29,2,0),"--")</f>
        <v>--</v>
      </c>
    </row>
    <row r="4178" ht="21.0" customHeight="1">
      <c r="A4178" s="165"/>
      <c r="B4178" s="172"/>
      <c r="C4178" s="414"/>
      <c r="D4178" s="168"/>
      <c r="E4178" s="258" t="str">
        <f>iferror(vlookup(C4178,'Master data'!$A$1:$C$29,3,0),"--")</f>
        <v>--</v>
      </c>
      <c r="F4178" s="258" t="str">
        <f>iferror(vlookup(C4178,'Master data'!$A$1:$C$29,2,0),"--")</f>
        <v>--</v>
      </c>
    </row>
    <row r="4179" ht="21.0" customHeight="1">
      <c r="A4179" s="165"/>
      <c r="B4179" s="172"/>
      <c r="C4179" s="414"/>
      <c r="D4179" s="168"/>
      <c r="E4179" s="258" t="str">
        <f>iferror(vlookup(C4179,'Master data'!$A$1:$C$29,3,0),"--")</f>
        <v>--</v>
      </c>
      <c r="F4179" s="258" t="str">
        <f>iferror(vlookup(C4179,'Master data'!$A$1:$C$29,2,0),"--")</f>
        <v>--</v>
      </c>
    </row>
    <row r="4180" ht="21.0" customHeight="1">
      <c r="A4180" s="165"/>
      <c r="B4180" s="172"/>
      <c r="C4180" s="414"/>
      <c r="D4180" s="168"/>
      <c r="E4180" s="258" t="str">
        <f>iferror(vlookup(C4180,'Master data'!$A$1:$C$29,3,0),"--")</f>
        <v>--</v>
      </c>
      <c r="F4180" s="258" t="str">
        <f>iferror(vlookup(C4180,'Master data'!$A$1:$C$29,2,0),"--")</f>
        <v>--</v>
      </c>
    </row>
    <row r="4181" ht="21.0" customHeight="1">
      <c r="A4181" s="165"/>
      <c r="B4181" s="172"/>
      <c r="C4181" s="414"/>
      <c r="D4181" s="168"/>
      <c r="E4181" s="258" t="str">
        <f>iferror(vlookup(C4181,'Master data'!$A$1:$C$29,3,0),"--")</f>
        <v>--</v>
      </c>
      <c r="F4181" s="258" t="str">
        <f>iferror(vlookup(C4181,'Master data'!$A$1:$C$29,2,0),"--")</f>
        <v>--</v>
      </c>
    </row>
    <row r="4182" ht="21.0" customHeight="1">
      <c r="A4182" s="165"/>
      <c r="B4182" s="172"/>
      <c r="C4182" s="414"/>
      <c r="D4182" s="168"/>
      <c r="E4182" s="258" t="str">
        <f>iferror(vlookup(C4182,'Master data'!$A$1:$C$29,3,0),"--")</f>
        <v>--</v>
      </c>
      <c r="F4182" s="258" t="str">
        <f>iferror(vlookup(C4182,'Master data'!$A$1:$C$29,2,0),"--")</f>
        <v>--</v>
      </c>
    </row>
    <row r="4183" ht="21.0" customHeight="1">
      <c r="A4183" s="165"/>
      <c r="B4183" s="172"/>
      <c r="C4183" s="414"/>
      <c r="D4183" s="168"/>
      <c r="E4183" s="258" t="str">
        <f>iferror(vlookup(C4183,'Master data'!$A$1:$C$29,3,0),"--")</f>
        <v>--</v>
      </c>
      <c r="F4183" s="258" t="str">
        <f>iferror(vlookup(C4183,'Master data'!$A$1:$C$29,2,0),"--")</f>
        <v>--</v>
      </c>
    </row>
    <row r="4184" ht="21.0" customHeight="1">
      <c r="A4184" s="165"/>
      <c r="B4184" s="172"/>
      <c r="C4184" s="414"/>
      <c r="D4184" s="168"/>
      <c r="E4184" s="258" t="str">
        <f>iferror(vlookup(C4184,'Master data'!$A$1:$C$29,3,0),"--")</f>
        <v>--</v>
      </c>
      <c r="F4184" s="258" t="str">
        <f>iferror(vlookup(C4184,'Master data'!$A$1:$C$29,2,0),"--")</f>
        <v>--</v>
      </c>
    </row>
    <row r="4185" ht="21.0" customHeight="1">
      <c r="A4185" s="165"/>
      <c r="B4185" s="172"/>
      <c r="C4185" s="414"/>
      <c r="D4185" s="168"/>
      <c r="E4185" s="258" t="str">
        <f>iferror(vlookup(C4185,'Master data'!$A$1:$C$29,3,0),"--")</f>
        <v>--</v>
      </c>
      <c r="F4185" s="258" t="str">
        <f>iferror(vlookup(C4185,'Master data'!$A$1:$C$29,2,0),"--")</f>
        <v>--</v>
      </c>
    </row>
    <row r="4186" ht="21.0" customHeight="1">
      <c r="A4186" s="165"/>
      <c r="B4186" s="172"/>
      <c r="C4186" s="414"/>
      <c r="D4186" s="168"/>
      <c r="E4186" s="258" t="str">
        <f>iferror(vlookup(C4186,'Master data'!$A$1:$C$29,3,0),"--")</f>
        <v>--</v>
      </c>
      <c r="F4186" s="258" t="str">
        <f>iferror(vlookup(C4186,'Master data'!$A$1:$C$29,2,0),"--")</f>
        <v>--</v>
      </c>
    </row>
    <row r="4187" ht="21.0" customHeight="1">
      <c r="A4187" s="165"/>
      <c r="B4187" s="172"/>
      <c r="C4187" s="414"/>
      <c r="D4187" s="168"/>
      <c r="E4187" s="258" t="str">
        <f>iferror(vlookup(C4187,'Master data'!$A$1:$C$29,3,0),"--")</f>
        <v>--</v>
      </c>
      <c r="F4187" s="258" t="str">
        <f>iferror(vlookup(C4187,'Master data'!$A$1:$C$29,2,0),"--")</f>
        <v>--</v>
      </c>
    </row>
    <row r="4188" ht="21.0" customHeight="1">
      <c r="A4188" s="165"/>
      <c r="B4188" s="172"/>
      <c r="C4188" s="414"/>
      <c r="D4188" s="168"/>
      <c r="E4188" s="258" t="str">
        <f>iferror(vlookup(C4188,'Master data'!$A$1:$C$29,3,0),"--")</f>
        <v>--</v>
      </c>
      <c r="F4188" s="258" t="str">
        <f>iferror(vlookup(C4188,'Master data'!$A$1:$C$29,2,0),"--")</f>
        <v>--</v>
      </c>
    </row>
    <row r="4189" ht="21.0" customHeight="1">
      <c r="A4189" s="165"/>
      <c r="B4189" s="172"/>
      <c r="C4189" s="414"/>
      <c r="D4189" s="168"/>
      <c r="E4189" s="258" t="str">
        <f>iferror(vlookup(C4189,'Master data'!$A$1:$C$29,3,0),"--")</f>
        <v>--</v>
      </c>
      <c r="F4189" s="258" t="str">
        <f>iferror(vlookup(C4189,'Master data'!$A$1:$C$29,2,0),"--")</f>
        <v>--</v>
      </c>
    </row>
    <row r="4190" ht="21.0" customHeight="1">
      <c r="A4190" s="165"/>
      <c r="B4190" s="172"/>
      <c r="C4190" s="414"/>
      <c r="D4190" s="168"/>
      <c r="E4190" s="258" t="str">
        <f>iferror(vlookup(C4190,'Master data'!$A$1:$C$29,3,0),"--")</f>
        <v>--</v>
      </c>
      <c r="F4190" s="258" t="str">
        <f>iferror(vlookup(C4190,'Master data'!$A$1:$C$29,2,0),"--")</f>
        <v>--</v>
      </c>
    </row>
    <row r="4191" ht="21.0" customHeight="1">
      <c r="A4191" s="165"/>
      <c r="B4191" s="172"/>
      <c r="C4191" s="414"/>
      <c r="D4191" s="168"/>
      <c r="E4191" s="258" t="str">
        <f>iferror(vlookup(C4191,'Master data'!$A$1:$C$29,3,0),"--")</f>
        <v>--</v>
      </c>
      <c r="F4191" s="258" t="str">
        <f>iferror(vlookup(C4191,'Master data'!$A$1:$C$29,2,0),"--")</f>
        <v>--</v>
      </c>
    </row>
    <row r="4192" ht="21.0" customHeight="1">
      <c r="A4192" s="165"/>
      <c r="B4192" s="172"/>
      <c r="C4192" s="414"/>
      <c r="D4192" s="168"/>
      <c r="E4192" s="258" t="str">
        <f>iferror(vlookup(C4192,'Master data'!$A$1:$C$29,3,0),"--")</f>
        <v>--</v>
      </c>
      <c r="F4192" s="258" t="str">
        <f>iferror(vlookup(C4192,'Master data'!$A$1:$C$29,2,0),"--")</f>
        <v>--</v>
      </c>
    </row>
    <row r="4193" ht="21.0" customHeight="1">
      <c r="A4193" s="165"/>
      <c r="B4193" s="172"/>
      <c r="C4193" s="414"/>
      <c r="D4193" s="168"/>
      <c r="E4193" s="258" t="str">
        <f>iferror(vlookup(C4193,'Master data'!$A$1:$C$29,3,0),"--")</f>
        <v>--</v>
      </c>
      <c r="F4193" s="258" t="str">
        <f>iferror(vlookup(C4193,'Master data'!$A$1:$C$29,2,0),"--")</f>
        <v>--</v>
      </c>
    </row>
    <row r="4194" ht="21.0" customHeight="1">
      <c r="A4194" s="165"/>
      <c r="B4194" s="172"/>
      <c r="C4194" s="414"/>
      <c r="D4194" s="168"/>
      <c r="E4194" s="258" t="str">
        <f>iferror(vlookup(C4194,'Master data'!$A$1:$C$29,3,0),"--")</f>
        <v>--</v>
      </c>
      <c r="F4194" s="258" t="str">
        <f>iferror(vlookup(C4194,'Master data'!$A$1:$C$29,2,0),"--")</f>
        <v>--</v>
      </c>
    </row>
    <row r="4195" ht="21.0" customHeight="1">
      <c r="A4195" s="165"/>
      <c r="B4195" s="172"/>
      <c r="C4195" s="414"/>
      <c r="D4195" s="168"/>
      <c r="E4195" s="258" t="str">
        <f>iferror(vlookup(C4195,'Master data'!$A$1:$C$29,3,0),"--")</f>
        <v>--</v>
      </c>
      <c r="F4195" s="258" t="str">
        <f>iferror(vlookup(C4195,'Master data'!$A$1:$C$29,2,0),"--")</f>
        <v>--</v>
      </c>
    </row>
    <row r="4196" ht="21.0" customHeight="1">
      <c r="A4196" s="165"/>
      <c r="B4196" s="172"/>
      <c r="C4196" s="414"/>
      <c r="D4196" s="168"/>
      <c r="E4196" s="258" t="str">
        <f>iferror(vlookup(C4196,'Master data'!$A$1:$C$29,3,0),"--")</f>
        <v>--</v>
      </c>
      <c r="F4196" s="258" t="str">
        <f>iferror(vlookup(C4196,'Master data'!$A$1:$C$29,2,0),"--")</f>
        <v>--</v>
      </c>
    </row>
    <row r="4197" ht="21.0" customHeight="1">
      <c r="A4197" s="165"/>
      <c r="B4197" s="172"/>
      <c r="C4197" s="414"/>
      <c r="D4197" s="168"/>
      <c r="E4197" s="258" t="str">
        <f>iferror(vlookup(C4197,'Master data'!$A$1:$C$29,3,0),"--")</f>
        <v>--</v>
      </c>
      <c r="F4197" s="258" t="str">
        <f>iferror(vlookup(C4197,'Master data'!$A$1:$C$29,2,0),"--")</f>
        <v>--</v>
      </c>
    </row>
    <row r="4198" ht="21.0" customHeight="1">
      <c r="A4198" s="165"/>
      <c r="B4198" s="172"/>
      <c r="C4198" s="414"/>
      <c r="D4198" s="168"/>
      <c r="E4198" s="258" t="str">
        <f>iferror(vlookup(C4198,'Master data'!$A$1:$C$29,3,0),"--")</f>
        <v>--</v>
      </c>
      <c r="F4198" s="258" t="str">
        <f>iferror(vlookup(C4198,'Master data'!$A$1:$C$29,2,0),"--")</f>
        <v>--</v>
      </c>
    </row>
    <row r="4199" ht="21.0" customHeight="1">
      <c r="A4199" s="165"/>
      <c r="B4199" s="172"/>
      <c r="C4199" s="414"/>
      <c r="D4199" s="168"/>
      <c r="E4199" s="258" t="str">
        <f>iferror(vlookup(C4199,'Master data'!$A$1:$C$29,3,0),"--")</f>
        <v>--</v>
      </c>
      <c r="F4199" s="258" t="str">
        <f>iferror(vlookup(C4199,'Master data'!$A$1:$C$29,2,0),"--")</f>
        <v>--</v>
      </c>
    </row>
    <row r="4200" ht="21.0" customHeight="1">
      <c r="A4200" s="165"/>
      <c r="B4200" s="172"/>
      <c r="C4200" s="414"/>
      <c r="D4200" s="168"/>
      <c r="E4200" s="258" t="str">
        <f>iferror(vlookup(C4200,'Master data'!$A$1:$C$29,3,0),"--")</f>
        <v>--</v>
      </c>
      <c r="F4200" s="258" t="str">
        <f>iferror(vlookup(C4200,'Master data'!$A$1:$C$29,2,0),"--")</f>
        <v>--</v>
      </c>
    </row>
    <row r="4201" ht="21.0" customHeight="1">
      <c r="A4201" s="165"/>
      <c r="B4201" s="172"/>
      <c r="C4201" s="414"/>
      <c r="D4201" s="168"/>
      <c r="E4201" s="258" t="str">
        <f>iferror(vlookup(C4201,'Master data'!$A$1:$C$29,3,0),"--")</f>
        <v>--</v>
      </c>
      <c r="F4201" s="258" t="str">
        <f>iferror(vlookup(C4201,'Master data'!$A$1:$C$29,2,0),"--")</f>
        <v>--</v>
      </c>
    </row>
    <row r="4202" ht="21.0" customHeight="1">
      <c r="A4202" s="165"/>
      <c r="B4202" s="172"/>
      <c r="C4202" s="414"/>
      <c r="D4202" s="168"/>
      <c r="E4202" s="258" t="str">
        <f>iferror(vlookup(C4202,'Master data'!$A$1:$C$29,3,0),"--")</f>
        <v>--</v>
      </c>
      <c r="F4202" s="258" t="str">
        <f>iferror(vlookup(C4202,'Master data'!$A$1:$C$29,2,0),"--")</f>
        <v>--</v>
      </c>
    </row>
    <row r="4203" ht="21.0" customHeight="1">
      <c r="A4203" s="165"/>
      <c r="B4203" s="172"/>
      <c r="C4203" s="414"/>
      <c r="D4203" s="168"/>
      <c r="E4203" s="258" t="str">
        <f>iferror(vlookup(C4203,'Master data'!$A$1:$C$29,3,0),"--")</f>
        <v>--</v>
      </c>
      <c r="F4203" s="258" t="str">
        <f>iferror(vlookup(C4203,'Master data'!$A$1:$C$29,2,0),"--")</f>
        <v>--</v>
      </c>
    </row>
    <row r="4204" ht="21.0" customHeight="1">
      <c r="A4204" s="165"/>
      <c r="B4204" s="172"/>
      <c r="C4204" s="414"/>
      <c r="D4204" s="168"/>
      <c r="E4204" s="258" t="str">
        <f>iferror(vlookup(C4204,'Master data'!$A$1:$C$29,3,0),"--")</f>
        <v>--</v>
      </c>
      <c r="F4204" s="258" t="str">
        <f>iferror(vlookup(C4204,'Master data'!$A$1:$C$29,2,0),"--")</f>
        <v>--</v>
      </c>
    </row>
    <row r="4205" ht="21.0" customHeight="1">
      <c r="A4205" s="165"/>
      <c r="B4205" s="172"/>
      <c r="C4205" s="414"/>
      <c r="D4205" s="168"/>
      <c r="E4205" s="258" t="str">
        <f>iferror(vlookup(C4205,'Master data'!$A$1:$C$29,3,0),"--")</f>
        <v>--</v>
      </c>
      <c r="F4205" s="258" t="str">
        <f>iferror(vlookup(C4205,'Master data'!$A$1:$C$29,2,0),"--")</f>
        <v>--</v>
      </c>
    </row>
    <row r="4206" ht="21.0" customHeight="1">
      <c r="A4206" s="165"/>
      <c r="B4206" s="172"/>
      <c r="C4206" s="414"/>
      <c r="D4206" s="168"/>
      <c r="E4206" s="258" t="str">
        <f>iferror(vlookup(C4206,'Master data'!$A$1:$C$29,3,0),"--")</f>
        <v>--</v>
      </c>
      <c r="F4206" s="258" t="str">
        <f>iferror(vlookup(C4206,'Master data'!$A$1:$C$29,2,0),"--")</f>
        <v>--</v>
      </c>
    </row>
    <row r="4207" ht="21.0" customHeight="1">
      <c r="A4207" s="165"/>
      <c r="B4207" s="172"/>
      <c r="C4207" s="414"/>
      <c r="D4207" s="168"/>
      <c r="E4207" s="258" t="str">
        <f>iferror(vlookup(C4207,'Master data'!$A$1:$C$29,3,0),"--")</f>
        <v>--</v>
      </c>
      <c r="F4207" s="258" t="str">
        <f>iferror(vlookup(C4207,'Master data'!$A$1:$C$29,2,0),"--")</f>
        <v>--</v>
      </c>
    </row>
    <row r="4208" ht="21.0" customHeight="1">
      <c r="A4208" s="165"/>
      <c r="B4208" s="172"/>
      <c r="C4208" s="414"/>
      <c r="D4208" s="168"/>
      <c r="E4208" s="258" t="str">
        <f>iferror(vlookup(C4208,'Master data'!$A$1:$C$29,3,0),"--")</f>
        <v>--</v>
      </c>
      <c r="F4208" s="258" t="str">
        <f>iferror(vlookup(C4208,'Master data'!$A$1:$C$29,2,0),"--")</f>
        <v>--</v>
      </c>
    </row>
    <row r="4209" ht="21.0" customHeight="1">
      <c r="A4209" s="165"/>
      <c r="B4209" s="172"/>
      <c r="C4209" s="414"/>
      <c r="D4209" s="168"/>
      <c r="E4209" s="258" t="str">
        <f>iferror(vlookup(C4209,'Master data'!$A$1:$C$29,3,0),"--")</f>
        <v>--</v>
      </c>
      <c r="F4209" s="258" t="str">
        <f>iferror(vlookup(C4209,'Master data'!$A$1:$C$29,2,0),"--")</f>
        <v>--</v>
      </c>
    </row>
    <row r="4210" ht="21.0" customHeight="1">
      <c r="A4210" s="165"/>
      <c r="B4210" s="172"/>
      <c r="C4210" s="414"/>
      <c r="D4210" s="168"/>
      <c r="E4210" s="258" t="str">
        <f>iferror(vlookup(C4210,'Master data'!$A$1:$C$29,3,0),"--")</f>
        <v>--</v>
      </c>
      <c r="F4210" s="258" t="str">
        <f>iferror(vlookup(C4210,'Master data'!$A$1:$C$29,2,0),"--")</f>
        <v>--</v>
      </c>
    </row>
    <row r="4211" ht="21.0" customHeight="1">
      <c r="A4211" s="165"/>
      <c r="B4211" s="172"/>
      <c r="C4211" s="414"/>
      <c r="D4211" s="168"/>
      <c r="E4211" s="258" t="str">
        <f>iferror(vlookup(C4211,'Master data'!$A$1:$C$29,3,0),"--")</f>
        <v>--</v>
      </c>
      <c r="F4211" s="258" t="str">
        <f>iferror(vlookup(C4211,'Master data'!$A$1:$C$29,2,0),"--")</f>
        <v>--</v>
      </c>
    </row>
    <row r="4212" ht="21.0" customHeight="1">
      <c r="A4212" s="165"/>
      <c r="B4212" s="172"/>
      <c r="C4212" s="414"/>
      <c r="D4212" s="168"/>
      <c r="E4212" s="258" t="str">
        <f>iferror(vlookup(C4212,'Master data'!$A$1:$C$29,3,0),"--")</f>
        <v>--</v>
      </c>
      <c r="F4212" s="258" t="str">
        <f>iferror(vlookup(C4212,'Master data'!$A$1:$C$29,2,0),"--")</f>
        <v>--</v>
      </c>
    </row>
    <row r="4213" ht="21.0" customHeight="1">
      <c r="A4213" s="165"/>
      <c r="B4213" s="172"/>
      <c r="C4213" s="414"/>
      <c r="D4213" s="168"/>
      <c r="E4213" s="258" t="str">
        <f>iferror(vlookup(C4213,'Master data'!$A$1:$C$29,3,0),"--")</f>
        <v>--</v>
      </c>
      <c r="F4213" s="258" t="str">
        <f>iferror(vlookup(C4213,'Master data'!$A$1:$C$29,2,0),"--")</f>
        <v>--</v>
      </c>
    </row>
    <row r="4214" ht="21.0" customHeight="1">
      <c r="A4214" s="165"/>
      <c r="B4214" s="172"/>
      <c r="C4214" s="414"/>
      <c r="D4214" s="168"/>
      <c r="E4214" s="258" t="str">
        <f>iferror(vlookup(C4214,'Master data'!$A$1:$C$29,3,0),"--")</f>
        <v>--</v>
      </c>
      <c r="F4214" s="258" t="str">
        <f>iferror(vlookup(C4214,'Master data'!$A$1:$C$29,2,0),"--")</f>
        <v>--</v>
      </c>
    </row>
    <row r="4215" ht="21.0" customHeight="1">
      <c r="A4215" s="165"/>
      <c r="B4215" s="172"/>
      <c r="C4215" s="414"/>
      <c r="D4215" s="168"/>
      <c r="E4215" s="258" t="str">
        <f>iferror(vlookup(C4215,'Master data'!$A$1:$C$29,3,0),"--")</f>
        <v>--</v>
      </c>
      <c r="F4215" s="258" t="str">
        <f>iferror(vlookup(C4215,'Master data'!$A$1:$C$29,2,0),"--")</f>
        <v>--</v>
      </c>
    </row>
    <row r="4216" ht="21.0" customHeight="1">
      <c r="A4216" s="165"/>
      <c r="B4216" s="172"/>
      <c r="C4216" s="414"/>
      <c r="D4216" s="168"/>
      <c r="E4216" s="258" t="str">
        <f>iferror(vlookup(C4216,'Master data'!$A$1:$C$29,3,0),"--")</f>
        <v>--</v>
      </c>
      <c r="F4216" s="258" t="str">
        <f>iferror(vlookup(C4216,'Master data'!$A$1:$C$29,2,0),"--")</f>
        <v>--</v>
      </c>
    </row>
    <row r="4217" ht="21.0" customHeight="1">
      <c r="A4217" s="165"/>
      <c r="B4217" s="172"/>
      <c r="C4217" s="414"/>
      <c r="D4217" s="168"/>
      <c r="E4217" s="258" t="str">
        <f>iferror(vlookup(C4217,'Master data'!$A$1:$C$29,3,0),"--")</f>
        <v>--</v>
      </c>
      <c r="F4217" s="258" t="str">
        <f>iferror(vlookup(C4217,'Master data'!$A$1:$C$29,2,0),"--")</f>
        <v>--</v>
      </c>
    </row>
    <row r="4218" ht="21.0" customHeight="1">
      <c r="A4218" s="165"/>
      <c r="B4218" s="172"/>
      <c r="C4218" s="414"/>
      <c r="D4218" s="168"/>
      <c r="E4218" s="258" t="str">
        <f>iferror(vlookup(C4218,'Master data'!$A$1:$C$29,3,0),"--")</f>
        <v>--</v>
      </c>
      <c r="F4218" s="258" t="str">
        <f>iferror(vlookup(C4218,'Master data'!$A$1:$C$29,2,0),"--")</f>
        <v>--</v>
      </c>
    </row>
    <row r="4219" ht="21.0" customHeight="1">
      <c r="A4219" s="165"/>
      <c r="B4219" s="172"/>
      <c r="C4219" s="414"/>
      <c r="D4219" s="168"/>
      <c r="E4219" s="258" t="str">
        <f>iferror(vlookup(C4219,'Master data'!$A$1:$C$29,3,0),"--")</f>
        <v>--</v>
      </c>
      <c r="F4219" s="258" t="str">
        <f>iferror(vlookup(C4219,'Master data'!$A$1:$C$29,2,0),"--")</f>
        <v>--</v>
      </c>
    </row>
    <row r="4220" ht="21.0" customHeight="1">
      <c r="A4220" s="165"/>
      <c r="B4220" s="172"/>
      <c r="C4220" s="414"/>
      <c r="D4220" s="168"/>
      <c r="E4220" s="258" t="str">
        <f>iferror(vlookup(C4220,'Master data'!$A$1:$C$29,3,0),"--")</f>
        <v>--</v>
      </c>
      <c r="F4220" s="258" t="str">
        <f>iferror(vlookup(C4220,'Master data'!$A$1:$C$29,2,0),"--")</f>
        <v>--</v>
      </c>
    </row>
    <row r="4221" ht="21.0" customHeight="1">
      <c r="A4221" s="165"/>
      <c r="B4221" s="172"/>
      <c r="C4221" s="414"/>
      <c r="D4221" s="168"/>
      <c r="E4221" s="258" t="str">
        <f>iferror(vlookup(C4221,'Master data'!$A$1:$C$29,3,0),"--")</f>
        <v>--</v>
      </c>
      <c r="F4221" s="258" t="str">
        <f>iferror(vlookup(C4221,'Master data'!$A$1:$C$29,2,0),"--")</f>
        <v>--</v>
      </c>
    </row>
    <row r="4222" ht="21.0" customHeight="1">
      <c r="A4222" s="165"/>
      <c r="B4222" s="172"/>
      <c r="C4222" s="414"/>
      <c r="D4222" s="168"/>
      <c r="E4222" s="258" t="str">
        <f>iferror(vlookup(C4222,'Master data'!$A$1:$C$29,3,0),"--")</f>
        <v>--</v>
      </c>
      <c r="F4222" s="258" t="str">
        <f>iferror(vlookup(C4222,'Master data'!$A$1:$C$29,2,0),"--")</f>
        <v>--</v>
      </c>
    </row>
    <row r="4223" ht="21.0" customHeight="1">
      <c r="A4223" s="165"/>
      <c r="B4223" s="172"/>
      <c r="C4223" s="414"/>
      <c r="D4223" s="168"/>
      <c r="E4223" s="258" t="str">
        <f>iferror(vlookup(C4223,'Master data'!$A$1:$C$29,3,0),"--")</f>
        <v>--</v>
      </c>
      <c r="F4223" s="258" t="str">
        <f>iferror(vlookup(C4223,'Master data'!$A$1:$C$29,2,0),"--")</f>
        <v>--</v>
      </c>
    </row>
    <row r="4224" ht="21.0" customHeight="1">
      <c r="A4224" s="165"/>
      <c r="B4224" s="172"/>
      <c r="C4224" s="414"/>
      <c r="D4224" s="168"/>
      <c r="E4224" s="258" t="str">
        <f>iferror(vlookup(C4224,'Master data'!$A$1:$C$29,3,0),"--")</f>
        <v>--</v>
      </c>
      <c r="F4224" s="258" t="str">
        <f>iferror(vlookup(C4224,'Master data'!$A$1:$C$29,2,0),"--")</f>
        <v>--</v>
      </c>
    </row>
    <row r="4225" ht="21.0" customHeight="1">
      <c r="A4225" s="165"/>
      <c r="B4225" s="172"/>
      <c r="C4225" s="414"/>
      <c r="D4225" s="168"/>
      <c r="E4225" s="258" t="str">
        <f>iferror(vlookup(C4225,'Master data'!$A$1:$C$29,3,0),"--")</f>
        <v>--</v>
      </c>
      <c r="F4225" s="258" t="str">
        <f>iferror(vlookup(C4225,'Master data'!$A$1:$C$29,2,0),"--")</f>
        <v>--</v>
      </c>
    </row>
    <row r="4226" ht="21.0" customHeight="1">
      <c r="A4226" s="165"/>
      <c r="B4226" s="172"/>
      <c r="C4226" s="414"/>
      <c r="D4226" s="168"/>
      <c r="E4226" s="258" t="str">
        <f>iferror(vlookup(C4226,'Master data'!$A$1:$C$29,3,0),"--")</f>
        <v>--</v>
      </c>
      <c r="F4226" s="258" t="str">
        <f>iferror(vlookup(C4226,'Master data'!$A$1:$C$29,2,0),"--")</f>
        <v>--</v>
      </c>
    </row>
    <row r="4227" ht="21.0" customHeight="1">
      <c r="A4227" s="165"/>
      <c r="B4227" s="172"/>
      <c r="C4227" s="414"/>
      <c r="D4227" s="168"/>
      <c r="E4227" s="258" t="str">
        <f>iferror(vlookup(C4227,'Master data'!$A$1:$C$29,3,0),"--")</f>
        <v>--</v>
      </c>
      <c r="F4227" s="258" t="str">
        <f>iferror(vlookup(C4227,'Master data'!$A$1:$C$29,2,0),"--")</f>
        <v>--</v>
      </c>
    </row>
    <row r="4228" ht="21.0" customHeight="1">
      <c r="A4228" s="165"/>
      <c r="B4228" s="172"/>
      <c r="C4228" s="414"/>
      <c r="D4228" s="168"/>
      <c r="E4228" s="258" t="str">
        <f>iferror(vlookup(C4228,'Master data'!$A$1:$C$29,3,0),"--")</f>
        <v>--</v>
      </c>
      <c r="F4228" s="258" t="str">
        <f>iferror(vlookup(C4228,'Master data'!$A$1:$C$29,2,0),"--")</f>
        <v>--</v>
      </c>
    </row>
    <row r="4229" ht="21.0" customHeight="1">
      <c r="A4229" s="165"/>
      <c r="B4229" s="172"/>
      <c r="C4229" s="414"/>
      <c r="D4229" s="168"/>
      <c r="E4229" s="258" t="str">
        <f>iferror(vlookup(C4229,'Master data'!$A$1:$C$29,3,0),"--")</f>
        <v>--</v>
      </c>
      <c r="F4229" s="258" t="str">
        <f>iferror(vlookup(C4229,'Master data'!$A$1:$C$29,2,0),"--")</f>
        <v>--</v>
      </c>
    </row>
    <row r="4230" ht="21.0" customHeight="1">
      <c r="A4230" s="165"/>
      <c r="B4230" s="172"/>
      <c r="C4230" s="414"/>
      <c r="D4230" s="168"/>
      <c r="E4230" s="258" t="str">
        <f>iferror(vlookup(C4230,'Master data'!$A$1:$C$29,3,0),"--")</f>
        <v>--</v>
      </c>
      <c r="F4230" s="258" t="str">
        <f>iferror(vlookup(C4230,'Master data'!$A$1:$C$29,2,0),"--")</f>
        <v>--</v>
      </c>
    </row>
    <row r="4231" ht="21.0" customHeight="1">
      <c r="A4231" s="165"/>
      <c r="B4231" s="172"/>
      <c r="C4231" s="414"/>
      <c r="D4231" s="168"/>
      <c r="E4231" s="258" t="str">
        <f>iferror(vlookup(C4231,'Master data'!$A$1:$C$29,3,0),"--")</f>
        <v>--</v>
      </c>
      <c r="F4231" s="258" t="str">
        <f>iferror(vlookup(C4231,'Master data'!$A$1:$C$29,2,0),"--")</f>
        <v>--</v>
      </c>
    </row>
    <row r="4232" ht="21.0" customHeight="1">
      <c r="A4232" s="165"/>
      <c r="B4232" s="172"/>
      <c r="C4232" s="414"/>
      <c r="D4232" s="168"/>
      <c r="E4232" s="258" t="str">
        <f>iferror(vlookup(C4232,'Master data'!$A$1:$C$29,3,0),"--")</f>
        <v>--</v>
      </c>
      <c r="F4232" s="258" t="str">
        <f>iferror(vlookup(C4232,'Master data'!$A$1:$C$29,2,0),"--")</f>
        <v>--</v>
      </c>
    </row>
    <row r="4233" ht="21.0" customHeight="1">
      <c r="A4233" s="165"/>
      <c r="B4233" s="172"/>
      <c r="C4233" s="414"/>
      <c r="D4233" s="168"/>
      <c r="E4233" s="258" t="str">
        <f>iferror(vlookup(C4233,'Master data'!$A$1:$C$29,3,0),"--")</f>
        <v>--</v>
      </c>
      <c r="F4233" s="258" t="str">
        <f>iferror(vlookup(C4233,'Master data'!$A$1:$C$29,2,0),"--")</f>
        <v>--</v>
      </c>
    </row>
    <row r="4234" ht="21.0" customHeight="1">
      <c r="A4234" s="165"/>
      <c r="B4234" s="172"/>
      <c r="C4234" s="414"/>
      <c r="D4234" s="168"/>
      <c r="E4234" s="258" t="str">
        <f>iferror(vlookup(C4234,'Master data'!$A$1:$C$29,3,0),"--")</f>
        <v>--</v>
      </c>
      <c r="F4234" s="258" t="str">
        <f>iferror(vlookup(C4234,'Master data'!$A$1:$C$29,2,0),"--")</f>
        <v>--</v>
      </c>
    </row>
    <row r="4235" ht="21.0" customHeight="1">
      <c r="A4235" s="165"/>
      <c r="B4235" s="172"/>
      <c r="C4235" s="414"/>
      <c r="D4235" s="168"/>
      <c r="E4235" s="258" t="str">
        <f>iferror(vlookup(C4235,'Master data'!$A$1:$C$29,3,0),"--")</f>
        <v>--</v>
      </c>
      <c r="F4235" s="258" t="str">
        <f>iferror(vlookup(C4235,'Master data'!$A$1:$C$29,2,0),"--")</f>
        <v>--</v>
      </c>
    </row>
    <row r="4236" ht="21.0" customHeight="1">
      <c r="A4236" s="165"/>
      <c r="B4236" s="172"/>
      <c r="C4236" s="414"/>
      <c r="D4236" s="168"/>
      <c r="E4236" s="258" t="str">
        <f>iferror(vlookup(C4236,'Master data'!$A$1:$C$29,3,0),"--")</f>
        <v>--</v>
      </c>
      <c r="F4236" s="258" t="str">
        <f>iferror(vlookup(C4236,'Master data'!$A$1:$C$29,2,0),"--")</f>
        <v>--</v>
      </c>
    </row>
    <row r="4237" ht="21.0" customHeight="1">
      <c r="A4237" s="165"/>
      <c r="B4237" s="172"/>
      <c r="C4237" s="414"/>
      <c r="D4237" s="168"/>
      <c r="E4237" s="258" t="str">
        <f>iferror(vlookup(C4237,'Master data'!$A$1:$C$29,3,0),"--")</f>
        <v>--</v>
      </c>
      <c r="F4237" s="258" t="str">
        <f>iferror(vlookup(C4237,'Master data'!$A$1:$C$29,2,0),"--")</f>
        <v>--</v>
      </c>
    </row>
    <row r="4238" ht="21.0" customHeight="1">
      <c r="A4238" s="165"/>
      <c r="B4238" s="172"/>
      <c r="C4238" s="414"/>
      <c r="D4238" s="168"/>
      <c r="E4238" s="258" t="str">
        <f>iferror(vlookup(C4238,'Master data'!$A$1:$C$29,3,0),"--")</f>
        <v>--</v>
      </c>
      <c r="F4238" s="258" t="str">
        <f>iferror(vlookup(C4238,'Master data'!$A$1:$C$29,2,0),"--")</f>
        <v>--</v>
      </c>
    </row>
    <row r="4239" ht="21.0" customHeight="1">
      <c r="A4239" s="165"/>
      <c r="B4239" s="172"/>
      <c r="C4239" s="414"/>
      <c r="D4239" s="168"/>
      <c r="E4239" s="258" t="str">
        <f>iferror(vlookup(C4239,'Master data'!$A$1:$C$29,3,0),"--")</f>
        <v>--</v>
      </c>
      <c r="F4239" s="258" t="str">
        <f>iferror(vlookup(C4239,'Master data'!$A$1:$C$29,2,0),"--")</f>
        <v>--</v>
      </c>
    </row>
    <row r="4240" ht="21.0" customHeight="1">
      <c r="A4240" s="165"/>
      <c r="B4240" s="172"/>
      <c r="C4240" s="414"/>
      <c r="D4240" s="168"/>
      <c r="E4240" s="258" t="str">
        <f>iferror(vlookup(C4240,'Master data'!$A$1:$C$29,3,0),"--")</f>
        <v>--</v>
      </c>
      <c r="F4240" s="258" t="str">
        <f>iferror(vlookup(C4240,'Master data'!$A$1:$C$29,2,0),"--")</f>
        <v>--</v>
      </c>
    </row>
    <row r="4241" ht="21.0" customHeight="1">
      <c r="A4241" s="165"/>
      <c r="B4241" s="172"/>
      <c r="C4241" s="414"/>
      <c r="D4241" s="168"/>
      <c r="E4241" s="258" t="str">
        <f>iferror(vlookup(C4241,'Master data'!$A$1:$C$29,3,0),"--")</f>
        <v>--</v>
      </c>
      <c r="F4241" s="258" t="str">
        <f>iferror(vlookup(C4241,'Master data'!$A$1:$C$29,2,0),"--")</f>
        <v>--</v>
      </c>
    </row>
    <row r="4242" ht="21.0" customHeight="1">
      <c r="A4242" s="165"/>
      <c r="B4242" s="172"/>
      <c r="C4242" s="414"/>
      <c r="D4242" s="168"/>
      <c r="E4242" s="258" t="str">
        <f>iferror(vlookup(C4242,'Master data'!$A$1:$C$29,3,0),"--")</f>
        <v>--</v>
      </c>
      <c r="F4242" s="258" t="str">
        <f>iferror(vlookup(C4242,'Master data'!$A$1:$C$29,2,0),"--")</f>
        <v>--</v>
      </c>
    </row>
    <row r="4243" ht="21.0" customHeight="1">
      <c r="A4243" s="165"/>
      <c r="B4243" s="172"/>
      <c r="C4243" s="414"/>
      <c r="D4243" s="168"/>
      <c r="E4243" s="258" t="str">
        <f>iferror(vlookup(C4243,'Master data'!$A$1:$C$29,3,0),"--")</f>
        <v>--</v>
      </c>
      <c r="F4243" s="258" t="str">
        <f>iferror(vlookup(C4243,'Master data'!$A$1:$C$29,2,0),"--")</f>
        <v>--</v>
      </c>
    </row>
    <row r="4244" ht="21.0" customHeight="1">
      <c r="A4244" s="165"/>
      <c r="B4244" s="172"/>
      <c r="C4244" s="414"/>
      <c r="D4244" s="168"/>
      <c r="E4244" s="258" t="str">
        <f>iferror(vlookup(C4244,'Master data'!$A$1:$C$29,3,0),"--")</f>
        <v>--</v>
      </c>
      <c r="F4244" s="258" t="str">
        <f>iferror(vlookup(C4244,'Master data'!$A$1:$C$29,2,0),"--")</f>
        <v>--</v>
      </c>
    </row>
    <row r="4245" ht="21.0" customHeight="1">
      <c r="A4245" s="165"/>
      <c r="B4245" s="172"/>
      <c r="C4245" s="414"/>
      <c r="D4245" s="168"/>
      <c r="E4245" s="258" t="str">
        <f>iferror(vlookup(C4245,'Master data'!$A$1:$C$29,3,0),"--")</f>
        <v>--</v>
      </c>
      <c r="F4245" s="258" t="str">
        <f>iferror(vlookup(C4245,'Master data'!$A$1:$C$29,2,0),"--")</f>
        <v>--</v>
      </c>
    </row>
    <row r="4246" ht="21.0" customHeight="1">
      <c r="A4246" s="165"/>
      <c r="B4246" s="172"/>
      <c r="C4246" s="414"/>
      <c r="D4246" s="168"/>
      <c r="E4246" s="258" t="str">
        <f>iferror(vlookup(C4246,'Master data'!$A$1:$C$29,3,0),"--")</f>
        <v>--</v>
      </c>
      <c r="F4246" s="258" t="str">
        <f>iferror(vlookup(C4246,'Master data'!$A$1:$C$29,2,0),"--")</f>
        <v>--</v>
      </c>
    </row>
    <row r="4247" ht="21.0" customHeight="1">
      <c r="A4247" s="165"/>
      <c r="B4247" s="172"/>
      <c r="C4247" s="414"/>
      <c r="D4247" s="168"/>
      <c r="E4247" s="258" t="str">
        <f>iferror(vlookup(C4247,'Master data'!$A$1:$C$29,3,0),"--")</f>
        <v>--</v>
      </c>
      <c r="F4247" s="258" t="str">
        <f>iferror(vlookup(C4247,'Master data'!$A$1:$C$29,2,0),"--")</f>
        <v>--</v>
      </c>
    </row>
    <row r="4248" ht="21.0" customHeight="1">
      <c r="A4248" s="165"/>
      <c r="B4248" s="172"/>
      <c r="C4248" s="414"/>
      <c r="D4248" s="168"/>
      <c r="E4248" s="258" t="str">
        <f>iferror(vlookup(C4248,'Master data'!$A$1:$C$29,3,0),"--")</f>
        <v>--</v>
      </c>
      <c r="F4248" s="258" t="str">
        <f>iferror(vlookup(C4248,'Master data'!$A$1:$C$29,2,0),"--")</f>
        <v>--</v>
      </c>
    </row>
    <row r="4249" ht="21.0" customHeight="1">
      <c r="A4249" s="165"/>
      <c r="B4249" s="172"/>
      <c r="C4249" s="414"/>
      <c r="D4249" s="168"/>
      <c r="E4249" s="258" t="str">
        <f>iferror(vlookup(C4249,'Master data'!$A$1:$C$29,3,0),"--")</f>
        <v>--</v>
      </c>
      <c r="F4249" s="258" t="str">
        <f>iferror(vlookup(C4249,'Master data'!$A$1:$C$29,2,0),"--")</f>
        <v>--</v>
      </c>
    </row>
    <row r="4250" ht="21.0" customHeight="1">
      <c r="A4250" s="165"/>
      <c r="B4250" s="172"/>
      <c r="C4250" s="414"/>
      <c r="D4250" s="168"/>
      <c r="E4250" s="258" t="str">
        <f>iferror(vlookup(C4250,'Master data'!$A$1:$C$29,3,0),"--")</f>
        <v>--</v>
      </c>
      <c r="F4250" s="258" t="str">
        <f>iferror(vlookup(C4250,'Master data'!$A$1:$C$29,2,0),"--")</f>
        <v>--</v>
      </c>
    </row>
    <row r="4251" ht="21.0" customHeight="1">
      <c r="A4251" s="165"/>
      <c r="B4251" s="172"/>
      <c r="C4251" s="414"/>
      <c r="D4251" s="168"/>
      <c r="E4251" s="258" t="str">
        <f>iferror(vlookup(C4251,'Master data'!$A$1:$C$29,3,0),"--")</f>
        <v>--</v>
      </c>
      <c r="F4251" s="258" t="str">
        <f>iferror(vlookup(C4251,'Master data'!$A$1:$C$29,2,0),"--")</f>
        <v>--</v>
      </c>
    </row>
    <row r="4252" ht="21.0" customHeight="1">
      <c r="A4252" s="165"/>
      <c r="B4252" s="172"/>
      <c r="C4252" s="414"/>
      <c r="D4252" s="168"/>
      <c r="E4252" s="258" t="str">
        <f>iferror(vlookup(C4252,'Master data'!$A$1:$C$29,3,0),"--")</f>
        <v>--</v>
      </c>
      <c r="F4252" s="258" t="str">
        <f>iferror(vlookup(C4252,'Master data'!$A$1:$C$29,2,0),"--")</f>
        <v>--</v>
      </c>
    </row>
    <row r="4253" ht="21.0" customHeight="1">
      <c r="A4253" s="165"/>
      <c r="B4253" s="172"/>
      <c r="C4253" s="414"/>
      <c r="D4253" s="168"/>
      <c r="E4253" s="258" t="str">
        <f>iferror(vlookup(C4253,'Master data'!$A$1:$C$29,3,0),"--")</f>
        <v>--</v>
      </c>
      <c r="F4253" s="258" t="str">
        <f>iferror(vlookup(C4253,'Master data'!$A$1:$C$29,2,0),"--")</f>
        <v>--</v>
      </c>
    </row>
    <row r="4254" ht="21.0" customHeight="1">
      <c r="A4254" s="165"/>
      <c r="B4254" s="172"/>
      <c r="C4254" s="414"/>
      <c r="D4254" s="168"/>
      <c r="E4254" s="258" t="str">
        <f>iferror(vlookup(C4254,'Master data'!$A$1:$C$29,3,0),"--")</f>
        <v>--</v>
      </c>
      <c r="F4254" s="258" t="str">
        <f>iferror(vlookup(C4254,'Master data'!$A$1:$C$29,2,0),"--")</f>
        <v>--</v>
      </c>
    </row>
    <row r="4255" ht="21.0" customHeight="1">
      <c r="A4255" s="165"/>
      <c r="B4255" s="172"/>
      <c r="C4255" s="414"/>
      <c r="D4255" s="168"/>
      <c r="E4255" s="258" t="str">
        <f>iferror(vlookup(C4255,'Master data'!$A$1:$C$29,3,0),"--")</f>
        <v>--</v>
      </c>
      <c r="F4255" s="258" t="str">
        <f>iferror(vlookup(C4255,'Master data'!$A$1:$C$29,2,0),"--")</f>
        <v>--</v>
      </c>
    </row>
    <row r="4256" ht="21.0" customHeight="1">
      <c r="A4256" s="165"/>
      <c r="B4256" s="172"/>
      <c r="C4256" s="414"/>
      <c r="D4256" s="168"/>
      <c r="E4256" s="258" t="str">
        <f>iferror(vlookup(C4256,'Master data'!$A$1:$C$29,3,0),"--")</f>
        <v>--</v>
      </c>
      <c r="F4256" s="258" t="str">
        <f>iferror(vlookup(C4256,'Master data'!$A$1:$C$29,2,0),"--")</f>
        <v>--</v>
      </c>
    </row>
    <row r="4257" ht="21.0" customHeight="1">
      <c r="A4257" s="165"/>
      <c r="B4257" s="172"/>
      <c r="C4257" s="414"/>
      <c r="D4257" s="168"/>
      <c r="E4257" s="258" t="str">
        <f>iferror(vlookup(C4257,'Master data'!$A$1:$C$29,3,0),"--")</f>
        <v>--</v>
      </c>
      <c r="F4257" s="258" t="str">
        <f>iferror(vlookup(C4257,'Master data'!$A$1:$C$29,2,0),"--")</f>
        <v>--</v>
      </c>
    </row>
    <row r="4258" ht="21.0" customHeight="1">
      <c r="A4258" s="165"/>
      <c r="B4258" s="172"/>
      <c r="C4258" s="414"/>
      <c r="D4258" s="168"/>
      <c r="E4258" s="258" t="str">
        <f>iferror(vlookup(C4258,'Master data'!$A$1:$C$29,3,0),"--")</f>
        <v>--</v>
      </c>
      <c r="F4258" s="258" t="str">
        <f>iferror(vlookup(C4258,'Master data'!$A$1:$C$29,2,0),"--")</f>
        <v>--</v>
      </c>
    </row>
    <row r="4259" ht="21.0" customHeight="1">
      <c r="A4259" s="165"/>
      <c r="B4259" s="172"/>
      <c r="C4259" s="414"/>
      <c r="D4259" s="168"/>
      <c r="E4259" s="258" t="str">
        <f>iferror(vlookup(C4259,'Master data'!$A$1:$C$29,3,0),"--")</f>
        <v>--</v>
      </c>
      <c r="F4259" s="258" t="str">
        <f>iferror(vlookup(C4259,'Master data'!$A$1:$C$29,2,0),"--")</f>
        <v>--</v>
      </c>
    </row>
    <row r="4260" ht="21.0" customHeight="1">
      <c r="A4260" s="165"/>
      <c r="B4260" s="172"/>
      <c r="C4260" s="414"/>
      <c r="D4260" s="168"/>
      <c r="E4260" s="258" t="str">
        <f>iferror(vlookup(C4260,'Master data'!$A$1:$C$29,3,0),"--")</f>
        <v>--</v>
      </c>
      <c r="F4260" s="258" t="str">
        <f>iferror(vlookup(C4260,'Master data'!$A$1:$C$29,2,0),"--")</f>
        <v>--</v>
      </c>
    </row>
    <row r="4261" ht="21.0" customHeight="1">
      <c r="A4261" s="165"/>
      <c r="B4261" s="172"/>
      <c r="C4261" s="414"/>
      <c r="D4261" s="168"/>
      <c r="E4261" s="258" t="str">
        <f>iferror(vlookup(C4261,'Master data'!$A$1:$C$29,3,0),"--")</f>
        <v>--</v>
      </c>
      <c r="F4261" s="258" t="str">
        <f>iferror(vlookup(C4261,'Master data'!$A$1:$C$29,2,0),"--")</f>
        <v>--</v>
      </c>
    </row>
    <row r="4262" ht="21.0" customHeight="1">
      <c r="A4262" s="165"/>
      <c r="B4262" s="172"/>
      <c r="C4262" s="414"/>
      <c r="D4262" s="168"/>
      <c r="E4262" s="258" t="str">
        <f>iferror(vlookup(C4262,'Master data'!$A$1:$C$29,3,0),"--")</f>
        <v>--</v>
      </c>
      <c r="F4262" s="258" t="str">
        <f>iferror(vlookup(C4262,'Master data'!$A$1:$C$29,2,0),"--")</f>
        <v>--</v>
      </c>
    </row>
    <row r="4263" ht="21.0" customHeight="1">
      <c r="A4263" s="165"/>
      <c r="B4263" s="172"/>
      <c r="C4263" s="414"/>
      <c r="D4263" s="168"/>
      <c r="E4263" s="258" t="str">
        <f>iferror(vlookup(C4263,'Master data'!$A$1:$C$29,3,0),"--")</f>
        <v>--</v>
      </c>
      <c r="F4263" s="258" t="str">
        <f>iferror(vlookup(C4263,'Master data'!$A$1:$C$29,2,0),"--")</f>
        <v>--</v>
      </c>
    </row>
    <row r="4264" ht="21.0" customHeight="1">
      <c r="A4264" s="165"/>
      <c r="B4264" s="172"/>
      <c r="C4264" s="414"/>
      <c r="D4264" s="168"/>
      <c r="E4264" s="258" t="str">
        <f>iferror(vlookup(C4264,'Master data'!$A$1:$C$29,3,0),"--")</f>
        <v>--</v>
      </c>
      <c r="F4264" s="258" t="str">
        <f>iferror(vlookup(C4264,'Master data'!$A$1:$C$29,2,0),"--")</f>
        <v>--</v>
      </c>
    </row>
    <row r="4265" ht="21.0" customHeight="1">
      <c r="A4265" s="165"/>
      <c r="B4265" s="172"/>
      <c r="C4265" s="414"/>
      <c r="D4265" s="168"/>
      <c r="E4265" s="258" t="str">
        <f>iferror(vlookup(C4265,'Master data'!$A$1:$C$29,3,0),"--")</f>
        <v>--</v>
      </c>
      <c r="F4265" s="258" t="str">
        <f>iferror(vlookup(C4265,'Master data'!$A$1:$C$29,2,0),"--")</f>
        <v>--</v>
      </c>
    </row>
    <row r="4266" ht="21.0" customHeight="1">
      <c r="A4266" s="165"/>
      <c r="B4266" s="172"/>
      <c r="C4266" s="414"/>
      <c r="D4266" s="168"/>
      <c r="E4266" s="258" t="str">
        <f>iferror(vlookup(C4266,'Master data'!$A$1:$C$29,3,0),"--")</f>
        <v>--</v>
      </c>
      <c r="F4266" s="258" t="str">
        <f>iferror(vlookup(C4266,'Master data'!$A$1:$C$29,2,0),"--")</f>
        <v>--</v>
      </c>
    </row>
    <row r="4267" ht="21.0" customHeight="1">
      <c r="A4267" s="165"/>
      <c r="B4267" s="172"/>
      <c r="C4267" s="414"/>
      <c r="D4267" s="168"/>
      <c r="E4267" s="258" t="str">
        <f>iferror(vlookup(C4267,'Master data'!$A$1:$C$29,3,0),"--")</f>
        <v>--</v>
      </c>
      <c r="F4267" s="258" t="str">
        <f>iferror(vlookup(C4267,'Master data'!$A$1:$C$29,2,0),"--")</f>
        <v>--</v>
      </c>
    </row>
    <row r="4268" ht="21.0" customHeight="1">
      <c r="A4268" s="165"/>
      <c r="B4268" s="172"/>
      <c r="C4268" s="414"/>
      <c r="D4268" s="168"/>
      <c r="E4268" s="258" t="str">
        <f>iferror(vlookup(C4268,'Master data'!$A$1:$C$29,3,0),"--")</f>
        <v>--</v>
      </c>
      <c r="F4268" s="258" t="str">
        <f>iferror(vlookup(C4268,'Master data'!$A$1:$C$29,2,0),"--")</f>
        <v>--</v>
      </c>
    </row>
    <row r="4269" ht="21.0" customHeight="1">
      <c r="A4269" s="165"/>
      <c r="B4269" s="172"/>
      <c r="C4269" s="414"/>
      <c r="D4269" s="168"/>
      <c r="E4269" s="258" t="str">
        <f>iferror(vlookup(C4269,'Master data'!$A$1:$C$29,3,0),"--")</f>
        <v>--</v>
      </c>
      <c r="F4269" s="258" t="str">
        <f>iferror(vlookup(C4269,'Master data'!$A$1:$C$29,2,0),"--")</f>
        <v>--</v>
      </c>
    </row>
    <row r="4270" ht="21.0" customHeight="1">
      <c r="A4270" s="165"/>
      <c r="B4270" s="172"/>
      <c r="C4270" s="414"/>
      <c r="D4270" s="168"/>
      <c r="E4270" s="258" t="str">
        <f>iferror(vlookup(C4270,'Master data'!$A$1:$C$29,3,0),"--")</f>
        <v>--</v>
      </c>
      <c r="F4270" s="258" t="str">
        <f>iferror(vlookup(C4270,'Master data'!$A$1:$C$29,2,0),"--")</f>
        <v>--</v>
      </c>
    </row>
    <row r="4271" ht="21.0" customHeight="1">
      <c r="A4271" s="165"/>
      <c r="B4271" s="172"/>
      <c r="C4271" s="414"/>
      <c r="D4271" s="168"/>
      <c r="E4271" s="258" t="str">
        <f>iferror(vlookup(C4271,'Master data'!$A$1:$C$29,3,0),"--")</f>
        <v>--</v>
      </c>
      <c r="F4271" s="258" t="str">
        <f>iferror(vlookup(C4271,'Master data'!$A$1:$C$29,2,0),"--")</f>
        <v>--</v>
      </c>
    </row>
    <row r="4272" ht="21.0" customHeight="1">
      <c r="A4272" s="165"/>
      <c r="B4272" s="172"/>
      <c r="C4272" s="414"/>
      <c r="D4272" s="168"/>
      <c r="E4272" s="258" t="str">
        <f>iferror(vlookup(C4272,'Master data'!$A$1:$C$29,3,0),"--")</f>
        <v>--</v>
      </c>
      <c r="F4272" s="258" t="str">
        <f>iferror(vlookup(C4272,'Master data'!$A$1:$C$29,2,0),"--")</f>
        <v>--</v>
      </c>
    </row>
    <row r="4273" ht="21.0" customHeight="1">
      <c r="A4273" s="165"/>
      <c r="B4273" s="172"/>
      <c r="C4273" s="414"/>
      <c r="D4273" s="168"/>
      <c r="E4273" s="258" t="str">
        <f>iferror(vlookup(C4273,'Master data'!$A$1:$C$29,3,0),"--")</f>
        <v>--</v>
      </c>
      <c r="F4273" s="258" t="str">
        <f>iferror(vlookup(C4273,'Master data'!$A$1:$C$29,2,0),"--")</f>
        <v>--</v>
      </c>
    </row>
    <row r="4274" ht="21.0" customHeight="1">
      <c r="A4274" s="165"/>
      <c r="B4274" s="172"/>
      <c r="C4274" s="414"/>
      <c r="D4274" s="168"/>
      <c r="E4274" s="258" t="str">
        <f>iferror(vlookup(C4274,'Master data'!$A$1:$C$29,3,0),"--")</f>
        <v>--</v>
      </c>
      <c r="F4274" s="258" t="str">
        <f>iferror(vlookup(C4274,'Master data'!$A$1:$C$29,2,0),"--")</f>
        <v>--</v>
      </c>
    </row>
    <row r="4275" ht="21.0" customHeight="1">
      <c r="A4275" s="165"/>
      <c r="B4275" s="172"/>
      <c r="C4275" s="414"/>
      <c r="D4275" s="168"/>
      <c r="E4275" s="258" t="str">
        <f>iferror(vlookup(C4275,'Master data'!$A$1:$C$29,3,0),"--")</f>
        <v>--</v>
      </c>
      <c r="F4275" s="258" t="str">
        <f>iferror(vlookup(C4275,'Master data'!$A$1:$C$29,2,0),"--")</f>
        <v>--</v>
      </c>
    </row>
    <row r="4276" ht="21.0" customHeight="1">
      <c r="A4276" s="165"/>
      <c r="B4276" s="172"/>
      <c r="C4276" s="414"/>
      <c r="D4276" s="168"/>
      <c r="E4276" s="258" t="str">
        <f>iferror(vlookup(C4276,'Master data'!$A$1:$C$29,3,0),"--")</f>
        <v>--</v>
      </c>
      <c r="F4276" s="258" t="str">
        <f>iferror(vlookup(C4276,'Master data'!$A$1:$C$29,2,0),"--")</f>
        <v>--</v>
      </c>
    </row>
    <row r="4277" ht="21.0" customHeight="1">
      <c r="A4277" s="165"/>
      <c r="B4277" s="172"/>
      <c r="C4277" s="414"/>
      <c r="D4277" s="168"/>
      <c r="E4277" s="258" t="str">
        <f>iferror(vlookup(C4277,'Master data'!$A$1:$C$29,3,0),"--")</f>
        <v>--</v>
      </c>
      <c r="F4277" s="258" t="str">
        <f>iferror(vlookup(C4277,'Master data'!$A$1:$C$29,2,0),"--")</f>
        <v>--</v>
      </c>
    </row>
    <row r="4278" ht="21.0" customHeight="1">
      <c r="A4278" s="165"/>
      <c r="B4278" s="172"/>
      <c r="C4278" s="414"/>
      <c r="D4278" s="168"/>
      <c r="E4278" s="258" t="str">
        <f>iferror(vlookup(C4278,'Master data'!$A$1:$C$29,3,0),"--")</f>
        <v>--</v>
      </c>
      <c r="F4278" s="258" t="str">
        <f>iferror(vlookup(C4278,'Master data'!$A$1:$C$29,2,0),"--")</f>
        <v>--</v>
      </c>
    </row>
    <row r="4279" ht="21.0" customHeight="1">
      <c r="A4279" s="165"/>
      <c r="B4279" s="172"/>
      <c r="C4279" s="414"/>
      <c r="D4279" s="168"/>
      <c r="E4279" s="258" t="str">
        <f>iferror(vlookup(C4279,'Master data'!$A$1:$C$29,3,0),"--")</f>
        <v>--</v>
      </c>
      <c r="F4279" s="258" t="str">
        <f>iferror(vlookup(C4279,'Master data'!$A$1:$C$29,2,0),"--")</f>
        <v>--</v>
      </c>
    </row>
    <row r="4280" ht="21.0" customHeight="1">
      <c r="A4280" s="165"/>
      <c r="B4280" s="172"/>
      <c r="C4280" s="414"/>
      <c r="D4280" s="168"/>
      <c r="E4280" s="258" t="str">
        <f>iferror(vlookup(C4280,'Master data'!$A$1:$C$29,3,0),"--")</f>
        <v>--</v>
      </c>
      <c r="F4280" s="258" t="str">
        <f>iferror(vlookup(C4280,'Master data'!$A$1:$C$29,2,0),"--")</f>
        <v>--</v>
      </c>
    </row>
    <row r="4281" ht="21.0" customHeight="1">
      <c r="A4281" s="165"/>
      <c r="B4281" s="172"/>
      <c r="C4281" s="414"/>
      <c r="D4281" s="168"/>
      <c r="E4281" s="258" t="str">
        <f>iferror(vlookup(C4281,'Master data'!$A$1:$C$29,3,0),"--")</f>
        <v>--</v>
      </c>
      <c r="F4281" s="258" t="str">
        <f>iferror(vlookup(C4281,'Master data'!$A$1:$C$29,2,0),"--")</f>
        <v>--</v>
      </c>
    </row>
    <row r="4282" ht="21.0" customHeight="1">
      <c r="A4282" s="165"/>
      <c r="B4282" s="172"/>
      <c r="C4282" s="414"/>
      <c r="D4282" s="168"/>
      <c r="E4282" s="258" t="str">
        <f>iferror(vlookup(C4282,'Master data'!$A$1:$C$29,3,0),"--")</f>
        <v>--</v>
      </c>
      <c r="F4282" s="258" t="str">
        <f>iferror(vlookup(C4282,'Master data'!$A$1:$C$29,2,0),"--")</f>
        <v>--</v>
      </c>
    </row>
    <row r="4283" ht="21.0" customHeight="1">
      <c r="A4283" s="165"/>
      <c r="B4283" s="172"/>
      <c r="C4283" s="414"/>
      <c r="D4283" s="168"/>
      <c r="E4283" s="258" t="str">
        <f>iferror(vlookup(C4283,'Master data'!$A$1:$C$29,3,0),"--")</f>
        <v>--</v>
      </c>
      <c r="F4283" s="258" t="str">
        <f>iferror(vlookup(C4283,'Master data'!$A$1:$C$29,2,0),"--")</f>
        <v>--</v>
      </c>
    </row>
    <row r="4284" ht="21.0" customHeight="1">
      <c r="A4284" s="165"/>
      <c r="B4284" s="172"/>
      <c r="C4284" s="414"/>
      <c r="D4284" s="168"/>
      <c r="E4284" s="258" t="str">
        <f>iferror(vlookup(C4284,'Master data'!$A$1:$C$29,3,0),"--")</f>
        <v>--</v>
      </c>
      <c r="F4284" s="258" t="str">
        <f>iferror(vlookup(C4284,'Master data'!$A$1:$C$29,2,0),"--")</f>
        <v>--</v>
      </c>
    </row>
    <row r="4285" ht="21.0" customHeight="1">
      <c r="A4285" s="165"/>
      <c r="B4285" s="172"/>
      <c r="C4285" s="414"/>
      <c r="D4285" s="168"/>
      <c r="E4285" s="258" t="str">
        <f>iferror(vlookup(C4285,'Master data'!$A$1:$C$29,3,0),"--")</f>
        <v>--</v>
      </c>
      <c r="F4285" s="258" t="str">
        <f>iferror(vlookup(C4285,'Master data'!$A$1:$C$29,2,0),"--")</f>
        <v>--</v>
      </c>
    </row>
    <row r="4286" ht="21.0" customHeight="1">
      <c r="A4286" s="165"/>
      <c r="B4286" s="172"/>
      <c r="C4286" s="414"/>
      <c r="D4286" s="168"/>
      <c r="E4286" s="258" t="str">
        <f>iferror(vlookup(C4286,'Master data'!$A$1:$C$29,3,0),"--")</f>
        <v>--</v>
      </c>
      <c r="F4286" s="258" t="str">
        <f>iferror(vlookup(C4286,'Master data'!$A$1:$C$29,2,0),"--")</f>
        <v>--</v>
      </c>
    </row>
    <row r="4287" ht="21.0" customHeight="1">
      <c r="A4287" s="165"/>
      <c r="B4287" s="172"/>
      <c r="C4287" s="414"/>
      <c r="D4287" s="168"/>
      <c r="E4287" s="258" t="str">
        <f>iferror(vlookup(C4287,'Master data'!$A$1:$C$29,3,0),"--")</f>
        <v>--</v>
      </c>
      <c r="F4287" s="258" t="str">
        <f>iferror(vlookup(C4287,'Master data'!$A$1:$C$29,2,0),"--")</f>
        <v>--</v>
      </c>
    </row>
    <row r="4288" ht="21.0" customHeight="1">
      <c r="A4288" s="165"/>
      <c r="B4288" s="172"/>
      <c r="C4288" s="414"/>
      <c r="D4288" s="168"/>
      <c r="E4288" s="258" t="str">
        <f>iferror(vlookup(C4288,'Master data'!$A$1:$C$29,3,0),"--")</f>
        <v>--</v>
      </c>
      <c r="F4288" s="258" t="str">
        <f>iferror(vlookup(C4288,'Master data'!$A$1:$C$29,2,0),"--")</f>
        <v>--</v>
      </c>
    </row>
    <row r="4289" ht="21.0" customHeight="1">
      <c r="A4289" s="165"/>
      <c r="B4289" s="172"/>
      <c r="C4289" s="414"/>
      <c r="D4289" s="168"/>
      <c r="E4289" s="258" t="str">
        <f>iferror(vlookup(C4289,'Master data'!$A$1:$C$29,3,0),"--")</f>
        <v>--</v>
      </c>
      <c r="F4289" s="258" t="str">
        <f>iferror(vlookup(C4289,'Master data'!$A$1:$C$29,2,0),"--")</f>
        <v>--</v>
      </c>
    </row>
    <row r="4290" ht="21.0" customHeight="1">
      <c r="A4290" s="165"/>
      <c r="B4290" s="172"/>
      <c r="C4290" s="414"/>
      <c r="D4290" s="168"/>
      <c r="E4290" s="258" t="str">
        <f>iferror(vlookup(C4290,'Master data'!$A$1:$C$29,3,0),"--")</f>
        <v>--</v>
      </c>
      <c r="F4290" s="258" t="str">
        <f>iferror(vlookup(C4290,'Master data'!$A$1:$C$29,2,0),"--")</f>
        <v>--</v>
      </c>
    </row>
    <row r="4291" ht="21.0" customHeight="1">
      <c r="A4291" s="165"/>
      <c r="B4291" s="172"/>
      <c r="C4291" s="414"/>
      <c r="D4291" s="168"/>
      <c r="E4291" s="258" t="str">
        <f>iferror(vlookup(C4291,'Master data'!$A$1:$C$29,3,0),"--")</f>
        <v>--</v>
      </c>
      <c r="F4291" s="258" t="str">
        <f>iferror(vlookup(C4291,'Master data'!$A$1:$C$29,2,0),"--")</f>
        <v>--</v>
      </c>
    </row>
    <row r="4292" ht="21.0" customHeight="1">
      <c r="A4292" s="165"/>
      <c r="B4292" s="172"/>
      <c r="C4292" s="414"/>
      <c r="D4292" s="168"/>
      <c r="E4292" s="258" t="str">
        <f>iferror(vlookup(C4292,'Master data'!$A$1:$C$29,3,0),"--")</f>
        <v>--</v>
      </c>
      <c r="F4292" s="258" t="str">
        <f>iferror(vlookup(C4292,'Master data'!$A$1:$C$29,2,0),"--")</f>
        <v>--</v>
      </c>
    </row>
    <row r="4293" ht="21.0" customHeight="1">
      <c r="A4293" s="165"/>
      <c r="B4293" s="172"/>
      <c r="C4293" s="414"/>
      <c r="D4293" s="168"/>
      <c r="E4293" s="258" t="str">
        <f>iferror(vlookup(C4293,'Master data'!$A$1:$C$29,3,0),"--")</f>
        <v>--</v>
      </c>
      <c r="F4293" s="258" t="str">
        <f>iferror(vlookup(C4293,'Master data'!$A$1:$C$29,2,0),"--")</f>
        <v>--</v>
      </c>
    </row>
    <row r="4294" ht="21.0" customHeight="1">
      <c r="A4294" s="165"/>
      <c r="B4294" s="172"/>
      <c r="C4294" s="414"/>
      <c r="D4294" s="168"/>
      <c r="E4294" s="258" t="str">
        <f>iferror(vlookup(C4294,'Master data'!$A$1:$C$29,3,0),"--")</f>
        <v>--</v>
      </c>
      <c r="F4294" s="258" t="str">
        <f>iferror(vlookup(C4294,'Master data'!$A$1:$C$29,2,0),"--")</f>
        <v>--</v>
      </c>
    </row>
    <row r="4295" ht="21.0" customHeight="1">
      <c r="A4295" s="165"/>
      <c r="B4295" s="172"/>
      <c r="C4295" s="414"/>
      <c r="D4295" s="168"/>
      <c r="E4295" s="258" t="str">
        <f>iferror(vlookup(C4295,'Master data'!$A$1:$C$29,3,0),"--")</f>
        <v>--</v>
      </c>
      <c r="F4295" s="258" t="str">
        <f>iferror(vlookup(C4295,'Master data'!$A$1:$C$29,2,0),"--")</f>
        <v>--</v>
      </c>
    </row>
    <row r="4296" ht="21.0" customHeight="1">
      <c r="A4296" s="165"/>
      <c r="B4296" s="172"/>
      <c r="C4296" s="414"/>
      <c r="D4296" s="168"/>
      <c r="E4296" s="258" t="str">
        <f>iferror(vlookup(C4296,'Master data'!$A$1:$C$29,3,0),"--")</f>
        <v>--</v>
      </c>
      <c r="F4296" s="258" t="str">
        <f>iferror(vlookup(C4296,'Master data'!$A$1:$C$29,2,0),"--")</f>
        <v>--</v>
      </c>
    </row>
    <row r="4297" ht="21.0" customHeight="1">
      <c r="A4297" s="165"/>
      <c r="B4297" s="172"/>
      <c r="C4297" s="414"/>
      <c r="D4297" s="168"/>
      <c r="E4297" s="258" t="str">
        <f>iferror(vlookup(C4297,'Master data'!$A$1:$C$29,3,0),"--")</f>
        <v>--</v>
      </c>
      <c r="F4297" s="258" t="str">
        <f>iferror(vlookup(C4297,'Master data'!$A$1:$C$29,2,0),"--")</f>
        <v>--</v>
      </c>
    </row>
    <row r="4298" ht="21.0" customHeight="1">
      <c r="A4298" s="165"/>
      <c r="B4298" s="172"/>
      <c r="C4298" s="414"/>
      <c r="D4298" s="168"/>
      <c r="E4298" s="258" t="str">
        <f>iferror(vlookup(C4298,'Master data'!$A$1:$C$29,3,0),"--")</f>
        <v>--</v>
      </c>
      <c r="F4298" s="258" t="str">
        <f>iferror(vlookup(C4298,'Master data'!$A$1:$C$29,2,0),"--")</f>
        <v>--</v>
      </c>
    </row>
    <row r="4299" ht="21.0" customHeight="1">
      <c r="A4299" s="165"/>
      <c r="B4299" s="172"/>
      <c r="C4299" s="414"/>
      <c r="D4299" s="168"/>
      <c r="E4299" s="258" t="str">
        <f>iferror(vlookup(C4299,'Master data'!$A$1:$C$29,3,0),"--")</f>
        <v>--</v>
      </c>
      <c r="F4299" s="258" t="str">
        <f>iferror(vlookup(C4299,'Master data'!$A$1:$C$29,2,0),"--")</f>
        <v>--</v>
      </c>
    </row>
    <row r="4300" ht="21.0" customHeight="1">
      <c r="A4300" s="165"/>
      <c r="B4300" s="172"/>
      <c r="C4300" s="414"/>
      <c r="D4300" s="168"/>
      <c r="E4300" s="258" t="str">
        <f>iferror(vlookup(C4300,'Master data'!$A$1:$C$29,3,0),"--")</f>
        <v>--</v>
      </c>
      <c r="F4300" s="258" t="str">
        <f>iferror(vlookup(C4300,'Master data'!$A$1:$C$29,2,0),"--")</f>
        <v>--</v>
      </c>
    </row>
    <row r="4301" ht="21.0" customHeight="1">
      <c r="A4301" s="165"/>
      <c r="B4301" s="172"/>
      <c r="C4301" s="414"/>
      <c r="D4301" s="168"/>
      <c r="E4301" s="258" t="str">
        <f>iferror(vlookup(C4301,'Master data'!$A$1:$C$29,3,0),"--")</f>
        <v>--</v>
      </c>
      <c r="F4301" s="258" t="str">
        <f>iferror(vlookup(C4301,'Master data'!$A$1:$C$29,2,0),"--")</f>
        <v>--</v>
      </c>
    </row>
    <row r="4302" ht="21.0" customHeight="1">
      <c r="A4302" s="165"/>
      <c r="B4302" s="172"/>
      <c r="C4302" s="414"/>
      <c r="D4302" s="168"/>
      <c r="E4302" s="258" t="str">
        <f>iferror(vlookup(C4302,'Master data'!$A$1:$C$29,3,0),"--")</f>
        <v>--</v>
      </c>
      <c r="F4302" s="258" t="str">
        <f>iferror(vlookup(C4302,'Master data'!$A$1:$C$29,2,0),"--")</f>
        <v>--</v>
      </c>
    </row>
    <row r="4303" ht="21.0" customHeight="1">
      <c r="A4303" s="165"/>
      <c r="B4303" s="172"/>
      <c r="C4303" s="414"/>
      <c r="D4303" s="168"/>
      <c r="E4303" s="258" t="str">
        <f>iferror(vlookup(C4303,'Master data'!$A$1:$C$29,3,0),"--")</f>
        <v>--</v>
      </c>
      <c r="F4303" s="258" t="str">
        <f>iferror(vlookup(C4303,'Master data'!$A$1:$C$29,2,0),"--")</f>
        <v>--</v>
      </c>
    </row>
    <row r="4304" ht="21.0" customHeight="1">
      <c r="A4304" s="165"/>
      <c r="B4304" s="172"/>
      <c r="C4304" s="414"/>
      <c r="D4304" s="168"/>
      <c r="E4304" s="258" t="str">
        <f>iferror(vlookup(C4304,'Master data'!$A$1:$C$29,3,0),"--")</f>
        <v>--</v>
      </c>
      <c r="F4304" s="258" t="str">
        <f>iferror(vlookup(C4304,'Master data'!$A$1:$C$29,2,0),"--")</f>
        <v>--</v>
      </c>
    </row>
    <row r="4305" ht="21.0" customHeight="1">
      <c r="A4305" s="165"/>
      <c r="B4305" s="172"/>
      <c r="C4305" s="414"/>
      <c r="D4305" s="168"/>
      <c r="E4305" s="258" t="str">
        <f>iferror(vlookup(C4305,'Master data'!$A$1:$C$29,3,0),"--")</f>
        <v>--</v>
      </c>
      <c r="F4305" s="258" t="str">
        <f>iferror(vlookup(C4305,'Master data'!$A$1:$C$29,2,0),"--")</f>
        <v>--</v>
      </c>
    </row>
    <row r="4306" ht="21.0" customHeight="1">
      <c r="A4306" s="165"/>
      <c r="B4306" s="172"/>
      <c r="C4306" s="414"/>
      <c r="D4306" s="168"/>
      <c r="E4306" s="258" t="str">
        <f>iferror(vlookup(C4306,'Master data'!$A$1:$C$29,3,0),"--")</f>
        <v>--</v>
      </c>
      <c r="F4306" s="258" t="str">
        <f>iferror(vlookup(C4306,'Master data'!$A$1:$C$29,2,0),"--")</f>
        <v>--</v>
      </c>
    </row>
    <row r="4307" ht="21.0" customHeight="1">
      <c r="A4307" s="165"/>
      <c r="B4307" s="172"/>
      <c r="C4307" s="414"/>
      <c r="D4307" s="168"/>
      <c r="E4307" s="258" t="str">
        <f>iferror(vlookup(C4307,'Master data'!$A$1:$C$29,3,0),"--")</f>
        <v>--</v>
      </c>
      <c r="F4307" s="258" t="str">
        <f>iferror(vlookup(C4307,'Master data'!$A$1:$C$29,2,0),"--")</f>
        <v>--</v>
      </c>
    </row>
    <row r="4308" ht="21.0" customHeight="1">
      <c r="A4308" s="165"/>
      <c r="B4308" s="172"/>
      <c r="C4308" s="414"/>
      <c r="D4308" s="168"/>
      <c r="E4308" s="258" t="str">
        <f>iferror(vlookup(C4308,'Master data'!$A$1:$C$29,3,0),"--")</f>
        <v>--</v>
      </c>
      <c r="F4308" s="258" t="str">
        <f>iferror(vlookup(C4308,'Master data'!$A$1:$C$29,2,0),"--")</f>
        <v>--</v>
      </c>
    </row>
    <row r="4309" ht="21.0" customHeight="1">
      <c r="A4309" s="165"/>
      <c r="B4309" s="172"/>
      <c r="C4309" s="414"/>
      <c r="D4309" s="168"/>
      <c r="E4309" s="258" t="str">
        <f>iferror(vlookup(C4309,'Master data'!$A$1:$C$29,3,0),"--")</f>
        <v>--</v>
      </c>
      <c r="F4309" s="258" t="str">
        <f>iferror(vlookup(C4309,'Master data'!$A$1:$C$29,2,0),"--")</f>
        <v>--</v>
      </c>
    </row>
    <row r="4310" ht="21.0" customHeight="1">
      <c r="A4310" s="165"/>
      <c r="B4310" s="172"/>
      <c r="C4310" s="414"/>
      <c r="D4310" s="168"/>
      <c r="E4310" s="258" t="str">
        <f>iferror(vlookup(C4310,'Master data'!$A$1:$C$29,3,0),"--")</f>
        <v>--</v>
      </c>
      <c r="F4310" s="258" t="str">
        <f>iferror(vlookup(C4310,'Master data'!$A$1:$C$29,2,0),"--")</f>
        <v>--</v>
      </c>
    </row>
    <row r="4311" ht="21.0" customHeight="1">
      <c r="A4311" s="165"/>
      <c r="B4311" s="172"/>
      <c r="C4311" s="414"/>
      <c r="D4311" s="168"/>
      <c r="E4311" s="258" t="str">
        <f>iferror(vlookup(C4311,'Master data'!$A$1:$C$29,3,0),"--")</f>
        <v>--</v>
      </c>
      <c r="F4311" s="258" t="str">
        <f>iferror(vlookup(C4311,'Master data'!$A$1:$C$29,2,0),"--")</f>
        <v>--</v>
      </c>
    </row>
    <row r="4312" ht="21.0" customHeight="1">
      <c r="A4312" s="165"/>
      <c r="B4312" s="172"/>
      <c r="C4312" s="414"/>
      <c r="D4312" s="168"/>
      <c r="E4312" s="258" t="str">
        <f>iferror(vlookup(C4312,'Master data'!$A$1:$C$29,3,0),"--")</f>
        <v>--</v>
      </c>
      <c r="F4312" s="258" t="str">
        <f>iferror(vlookup(C4312,'Master data'!$A$1:$C$29,2,0),"--")</f>
        <v>--</v>
      </c>
    </row>
    <row r="4313" ht="21.0" customHeight="1">
      <c r="A4313" s="165"/>
      <c r="B4313" s="172"/>
      <c r="C4313" s="414"/>
      <c r="D4313" s="168"/>
      <c r="E4313" s="258" t="str">
        <f>iferror(vlookup(C4313,'Master data'!$A$1:$C$29,3,0),"--")</f>
        <v>--</v>
      </c>
      <c r="F4313" s="258" t="str">
        <f>iferror(vlookup(C4313,'Master data'!$A$1:$C$29,2,0),"--")</f>
        <v>--</v>
      </c>
    </row>
    <row r="4314" ht="21.0" customHeight="1">
      <c r="A4314" s="165"/>
      <c r="B4314" s="172"/>
      <c r="C4314" s="414"/>
      <c r="D4314" s="168"/>
      <c r="E4314" s="258" t="str">
        <f>iferror(vlookup(C4314,'Master data'!$A$1:$C$29,3,0),"--")</f>
        <v>--</v>
      </c>
      <c r="F4314" s="258" t="str">
        <f>iferror(vlookup(C4314,'Master data'!$A$1:$C$29,2,0),"--")</f>
        <v>--</v>
      </c>
    </row>
    <row r="4315" ht="21.0" customHeight="1">
      <c r="A4315" s="165"/>
      <c r="B4315" s="172"/>
      <c r="C4315" s="414"/>
      <c r="D4315" s="168"/>
      <c r="E4315" s="258" t="str">
        <f>iferror(vlookup(C4315,'Master data'!$A$1:$C$29,3,0),"--")</f>
        <v>--</v>
      </c>
      <c r="F4315" s="258" t="str">
        <f>iferror(vlookup(C4315,'Master data'!$A$1:$C$29,2,0),"--")</f>
        <v>--</v>
      </c>
    </row>
    <row r="4316" ht="21.0" customHeight="1">
      <c r="A4316" s="165"/>
      <c r="B4316" s="172"/>
      <c r="C4316" s="414"/>
      <c r="D4316" s="168"/>
      <c r="E4316" s="258" t="str">
        <f>iferror(vlookup(C4316,'Master data'!$A$1:$C$29,3,0),"--")</f>
        <v>--</v>
      </c>
      <c r="F4316" s="258" t="str">
        <f>iferror(vlookup(C4316,'Master data'!$A$1:$C$29,2,0),"--")</f>
        <v>--</v>
      </c>
    </row>
    <row r="4317" ht="21.0" customHeight="1">
      <c r="A4317" s="165"/>
      <c r="B4317" s="172"/>
      <c r="C4317" s="414"/>
      <c r="D4317" s="168"/>
      <c r="E4317" s="258" t="str">
        <f>iferror(vlookup(C4317,'Master data'!$A$1:$C$29,3,0),"--")</f>
        <v>--</v>
      </c>
      <c r="F4317" s="258" t="str">
        <f>iferror(vlookup(C4317,'Master data'!$A$1:$C$29,2,0),"--")</f>
        <v>--</v>
      </c>
    </row>
    <row r="4318" ht="21.0" customHeight="1">
      <c r="A4318" s="165"/>
      <c r="B4318" s="172"/>
      <c r="C4318" s="414"/>
      <c r="D4318" s="168"/>
      <c r="E4318" s="258" t="str">
        <f>iferror(vlookup(C4318,'Master data'!$A$1:$C$29,3,0),"--")</f>
        <v>--</v>
      </c>
      <c r="F4318" s="258" t="str">
        <f>iferror(vlookup(C4318,'Master data'!$A$1:$C$29,2,0),"--")</f>
        <v>--</v>
      </c>
    </row>
    <row r="4319" ht="21.0" customHeight="1">
      <c r="A4319" s="165"/>
      <c r="B4319" s="172"/>
      <c r="C4319" s="414"/>
      <c r="D4319" s="168"/>
      <c r="E4319" s="258" t="str">
        <f>iferror(vlookup(C4319,'Master data'!$A$1:$C$29,3,0),"--")</f>
        <v>--</v>
      </c>
      <c r="F4319" s="258" t="str">
        <f>iferror(vlookup(C4319,'Master data'!$A$1:$C$29,2,0),"--")</f>
        <v>--</v>
      </c>
    </row>
    <row r="4320" ht="21.0" customHeight="1">
      <c r="A4320" s="165"/>
      <c r="B4320" s="172"/>
      <c r="C4320" s="414"/>
      <c r="D4320" s="168"/>
      <c r="E4320" s="258" t="str">
        <f>iferror(vlookup(C4320,'Master data'!$A$1:$C$29,3,0),"--")</f>
        <v>--</v>
      </c>
      <c r="F4320" s="258" t="str">
        <f>iferror(vlookup(C4320,'Master data'!$A$1:$C$29,2,0),"--")</f>
        <v>--</v>
      </c>
    </row>
    <row r="4321" ht="21.0" customHeight="1">
      <c r="A4321" s="165"/>
      <c r="B4321" s="172"/>
      <c r="C4321" s="414"/>
      <c r="D4321" s="168"/>
      <c r="E4321" s="258" t="str">
        <f>iferror(vlookup(C4321,'Master data'!$A$1:$C$29,3,0),"--")</f>
        <v>--</v>
      </c>
      <c r="F4321" s="258" t="str">
        <f>iferror(vlookup(C4321,'Master data'!$A$1:$C$29,2,0),"--")</f>
        <v>--</v>
      </c>
    </row>
    <row r="4322" ht="21.0" customHeight="1">
      <c r="A4322" s="165"/>
      <c r="B4322" s="172"/>
      <c r="C4322" s="414"/>
      <c r="D4322" s="168"/>
      <c r="E4322" s="258" t="str">
        <f>iferror(vlookup(C4322,'Master data'!$A$1:$C$29,3,0),"--")</f>
        <v>--</v>
      </c>
      <c r="F4322" s="258" t="str">
        <f>iferror(vlookup(C4322,'Master data'!$A$1:$C$29,2,0),"--")</f>
        <v>--</v>
      </c>
    </row>
    <row r="4323" ht="21.0" customHeight="1">
      <c r="A4323" s="165"/>
      <c r="B4323" s="172"/>
      <c r="C4323" s="414"/>
      <c r="D4323" s="168"/>
      <c r="E4323" s="258" t="str">
        <f>iferror(vlookup(C4323,'Master data'!$A$1:$C$29,3,0),"--")</f>
        <v>--</v>
      </c>
      <c r="F4323" s="258" t="str">
        <f>iferror(vlookup(C4323,'Master data'!$A$1:$C$29,2,0),"--")</f>
        <v>--</v>
      </c>
    </row>
    <row r="4324" ht="21.0" customHeight="1">
      <c r="A4324" s="165"/>
      <c r="B4324" s="172"/>
      <c r="C4324" s="414"/>
      <c r="D4324" s="168"/>
      <c r="E4324" s="258" t="str">
        <f>iferror(vlookup(C4324,'Master data'!$A$1:$C$29,3,0),"--")</f>
        <v>--</v>
      </c>
      <c r="F4324" s="258" t="str">
        <f>iferror(vlookup(C4324,'Master data'!$A$1:$C$29,2,0),"--")</f>
        <v>--</v>
      </c>
    </row>
    <row r="4325" ht="21.0" customHeight="1">
      <c r="A4325" s="165"/>
      <c r="B4325" s="172"/>
      <c r="C4325" s="414"/>
      <c r="D4325" s="168"/>
      <c r="E4325" s="258" t="str">
        <f>iferror(vlookup(C4325,'Master data'!$A$1:$C$29,3,0),"--")</f>
        <v>--</v>
      </c>
      <c r="F4325" s="258" t="str">
        <f>iferror(vlookup(C4325,'Master data'!$A$1:$C$29,2,0),"--")</f>
        <v>--</v>
      </c>
    </row>
    <row r="4326" ht="21.0" customHeight="1">
      <c r="A4326" s="165"/>
      <c r="B4326" s="172"/>
      <c r="C4326" s="414"/>
      <c r="D4326" s="168"/>
      <c r="E4326" s="258" t="str">
        <f>iferror(vlookup(C4326,'Master data'!$A$1:$C$29,3,0),"--")</f>
        <v>--</v>
      </c>
      <c r="F4326" s="258" t="str">
        <f>iferror(vlookup(C4326,'Master data'!$A$1:$C$29,2,0),"--")</f>
        <v>--</v>
      </c>
    </row>
    <row r="4327" ht="21.0" customHeight="1">
      <c r="A4327" s="165"/>
      <c r="B4327" s="172"/>
      <c r="C4327" s="414"/>
      <c r="D4327" s="168"/>
      <c r="E4327" s="258" t="str">
        <f>iferror(vlookup(C4327,'Master data'!$A$1:$C$29,3,0),"--")</f>
        <v>--</v>
      </c>
      <c r="F4327" s="258" t="str">
        <f>iferror(vlookup(C4327,'Master data'!$A$1:$C$29,2,0),"--")</f>
        <v>--</v>
      </c>
    </row>
    <row r="4328" ht="21.0" customHeight="1">
      <c r="A4328" s="165"/>
      <c r="B4328" s="172"/>
      <c r="C4328" s="414"/>
      <c r="D4328" s="168"/>
      <c r="E4328" s="258" t="str">
        <f>iferror(vlookup(C4328,'Master data'!$A$1:$C$29,3,0),"--")</f>
        <v>--</v>
      </c>
      <c r="F4328" s="258" t="str">
        <f>iferror(vlookup(C4328,'Master data'!$A$1:$C$29,2,0),"--")</f>
        <v>--</v>
      </c>
    </row>
    <row r="4329" ht="21.0" customHeight="1">
      <c r="A4329" s="165"/>
      <c r="B4329" s="172"/>
      <c r="C4329" s="414"/>
      <c r="D4329" s="168"/>
      <c r="E4329" s="258" t="str">
        <f>iferror(vlookup(C4329,'Master data'!$A$1:$C$29,3,0),"--")</f>
        <v>--</v>
      </c>
      <c r="F4329" s="258" t="str">
        <f>iferror(vlookup(C4329,'Master data'!$A$1:$C$29,2,0),"--")</f>
        <v>--</v>
      </c>
    </row>
    <row r="4330" ht="21.0" customHeight="1">
      <c r="A4330" s="165"/>
      <c r="B4330" s="172"/>
      <c r="C4330" s="414"/>
      <c r="D4330" s="168"/>
      <c r="E4330" s="258" t="str">
        <f>iferror(vlookup(C4330,'Master data'!$A$1:$C$29,3,0),"--")</f>
        <v>--</v>
      </c>
      <c r="F4330" s="258" t="str">
        <f>iferror(vlookup(C4330,'Master data'!$A$1:$C$29,2,0),"--")</f>
        <v>--</v>
      </c>
    </row>
    <row r="4331" ht="21.0" customHeight="1">
      <c r="A4331" s="165"/>
      <c r="B4331" s="172"/>
      <c r="C4331" s="414"/>
      <c r="D4331" s="168"/>
      <c r="E4331" s="258" t="str">
        <f>iferror(vlookup(C4331,'Master data'!$A$1:$C$29,3,0),"--")</f>
        <v>--</v>
      </c>
      <c r="F4331" s="258" t="str">
        <f>iferror(vlookup(C4331,'Master data'!$A$1:$C$29,2,0),"--")</f>
        <v>--</v>
      </c>
    </row>
    <row r="4332" ht="21.0" customHeight="1">
      <c r="A4332" s="165"/>
      <c r="B4332" s="172"/>
      <c r="C4332" s="414"/>
      <c r="D4332" s="168"/>
      <c r="E4332" s="258" t="str">
        <f>iferror(vlookup(C4332,'Master data'!$A$1:$C$29,3,0),"--")</f>
        <v>--</v>
      </c>
      <c r="F4332" s="258" t="str">
        <f>iferror(vlookup(C4332,'Master data'!$A$1:$C$29,2,0),"--")</f>
        <v>--</v>
      </c>
    </row>
    <row r="4333" ht="21.0" customHeight="1">
      <c r="A4333" s="165"/>
      <c r="B4333" s="172"/>
      <c r="C4333" s="414"/>
      <c r="D4333" s="168"/>
      <c r="E4333" s="258" t="str">
        <f>iferror(vlookup(C4333,'Master data'!$A$1:$C$29,3,0),"--")</f>
        <v>--</v>
      </c>
      <c r="F4333" s="258" t="str">
        <f>iferror(vlookup(C4333,'Master data'!$A$1:$C$29,2,0),"--")</f>
        <v>--</v>
      </c>
    </row>
    <row r="4334" ht="21.0" customHeight="1">
      <c r="A4334" s="165"/>
      <c r="B4334" s="172"/>
      <c r="C4334" s="414"/>
      <c r="D4334" s="168"/>
      <c r="E4334" s="258" t="str">
        <f>iferror(vlookup(C4334,'Master data'!$A$1:$C$29,3,0),"--")</f>
        <v>--</v>
      </c>
      <c r="F4334" s="258" t="str">
        <f>iferror(vlookup(C4334,'Master data'!$A$1:$C$29,2,0),"--")</f>
        <v>--</v>
      </c>
    </row>
    <row r="4335" ht="21.0" customHeight="1">
      <c r="A4335" s="165"/>
      <c r="B4335" s="172"/>
      <c r="C4335" s="414"/>
      <c r="D4335" s="168"/>
      <c r="E4335" s="258" t="str">
        <f>iferror(vlookup(C4335,'Master data'!$A$1:$C$29,3,0),"--")</f>
        <v>--</v>
      </c>
      <c r="F4335" s="258" t="str">
        <f>iferror(vlookup(C4335,'Master data'!$A$1:$C$29,2,0),"--")</f>
        <v>--</v>
      </c>
    </row>
    <row r="4336" ht="21.0" customHeight="1">
      <c r="A4336" s="165"/>
      <c r="B4336" s="172"/>
      <c r="C4336" s="414"/>
      <c r="D4336" s="168"/>
      <c r="E4336" s="258" t="str">
        <f>iferror(vlookup(C4336,'Master data'!$A$1:$C$29,3,0),"--")</f>
        <v>--</v>
      </c>
      <c r="F4336" s="258" t="str">
        <f>iferror(vlookup(C4336,'Master data'!$A$1:$C$29,2,0),"--")</f>
        <v>--</v>
      </c>
    </row>
    <row r="4337" ht="21.0" customHeight="1">
      <c r="A4337" s="165"/>
      <c r="B4337" s="172"/>
      <c r="C4337" s="414"/>
      <c r="D4337" s="168"/>
      <c r="E4337" s="258" t="str">
        <f>iferror(vlookup(C4337,'Master data'!$A$1:$C$29,3,0),"--")</f>
        <v>--</v>
      </c>
      <c r="F4337" s="258" t="str">
        <f>iferror(vlookup(C4337,'Master data'!$A$1:$C$29,2,0),"--")</f>
        <v>--</v>
      </c>
    </row>
    <row r="4338" ht="21.0" customHeight="1">
      <c r="A4338" s="165"/>
      <c r="B4338" s="172"/>
      <c r="C4338" s="414"/>
      <c r="D4338" s="168"/>
      <c r="E4338" s="258" t="str">
        <f>iferror(vlookup(C4338,'Master data'!$A$1:$C$29,3,0),"--")</f>
        <v>--</v>
      </c>
      <c r="F4338" s="258" t="str">
        <f>iferror(vlookup(C4338,'Master data'!$A$1:$C$29,2,0),"--")</f>
        <v>--</v>
      </c>
    </row>
    <row r="4339" ht="21.0" customHeight="1">
      <c r="A4339" s="165"/>
      <c r="B4339" s="172"/>
      <c r="C4339" s="414"/>
      <c r="D4339" s="168"/>
      <c r="E4339" s="258" t="str">
        <f>iferror(vlookup(C4339,'Master data'!$A$1:$C$29,3,0),"--")</f>
        <v>--</v>
      </c>
      <c r="F4339" s="258" t="str">
        <f>iferror(vlookup(C4339,'Master data'!$A$1:$C$29,2,0),"--")</f>
        <v>--</v>
      </c>
    </row>
    <row r="4340" ht="21.0" customHeight="1">
      <c r="A4340" s="165"/>
      <c r="B4340" s="172"/>
      <c r="C4340" s="414"/>
      <c r="D4340" s="168"/>
      <c r="E4340" s="258" t="str">
        <f>iferror(vlookup(C4340,'Master data'!$A$1:$C$29,3,0),"--")</f>
        <v>--</v>
      </c>
      <c r="F4340" s="258" t="str">
        <f>iferror(vlookup(C4340,'Master data'!$A$1:$C$29,2,0),"--")</f>
        <v>--</v>
      </c>
    </row>
    <row r="4341" ht="21.0" customHeight="1">
      <c r="A4341" s="165"/>
      <c r="B4341" s="172"/>
      <c r="C4341" s="414"/>
      <c r="D4341" s="168"/>
      <c r="E4341" s="258" t="str">
        <f>iferror(vlookup(C4341,'Master data'!$A$1:$C$29,3,0),"--")</f>
        <v>--</v>
      </c>
      <c r="F4341" s="258" t="str">
        <f>iferror(vlookup(C4341,'Master data'!$A$1:$C$29,2,0),"--")</f>
        <v>--</v>
      </c>
    </row>
    <row r="4342" ht="21.0" customHeight="1">
      <c r="A4342" s="165"/>
      <c r="B4342" s="172"/>
      <c r="C4342" s="414"/>
      <c r="D4342" s="168"/>
      <c r="E4342" s="258" t="str">
        <f>iferror(vlookup(C4342,'Master data'!$A$1:$C$29,3,0),"--")</f>
        <v>--</v>
      </c>
      <c r="F4342" s="258" t="str">
        <f>iferror(vlookup(C4342,'Master data'!$A$1:$C$29,2,0),"--")</f>
        <v>--</v>
      </c>
    </row>
    <row r="4343" ht="21.0" customHeight="1">
      <c r="A4343" s="165"/>
      <c r="B4343" s="172"/>
      <c r="C4343" s="414"/>
      <c r="D4343" s="168"/>
      <c r="E4343" s="258" t="str">
        <f>iferror(vlookup(C4343,'Master data'!$A$1:$C$29,3,0),"--")</f>
        <v>--</v>
      </c>
      <c r="F4343" s="258" t="str">
        <f>iferror(vlookup(C4343,'Master data'!$A$1:$C$29,2,0),"--")</f>
        <v>--</v>
      </c>
    </row>
    <row r="4344" ht="21.0" customHeight="1">
      <c r="A4344" s="165"/>
      <c r="B4344" s="172"/>
      <c r="C4344" s="414"/>
      <c r="D4344" s="168"/>
      <c r="E4344" s="258" t="str">
        <f>iferror(vlookup(C4344,'Master data'!$A$1:$C$29,3,0),"--")</f>
        <v>--</v>
      </c>
      <c r="F4344" s="258" t="str">
        <f>iferror(vlookup(C4344,'Master data'!$A$1:$C$29,2,0),"--")</f>
        <v>--</v>
      </c>
    </row>
    <row r="4345" ht="21.0" customHeight="1">
      <c r="A4345" s="165"/>
      <c r="B4345" s="172"/>
      <c r="C4345" s="414"/>
      <c r="D4345" s="168"/>
      <c r="E4345" s="258" t="str">
        <f>iferror(vlookup(C4345,'Master data'!$A$1:$C$29,3,0),"--")</f>
        <v>--</v>
      </c>
      <c r="F4345" s="258" t="str">
        <f>iferror(vlookup(C4345,'Master data'!$A$1:$C$29,2,0),"--")</f>
        <v>--</v>
      </c>
    </row>
    <row r="4346" ht="21.0" customHeight="1">
      <c r="A4346" s="165"/>
      <c r="B4346" s="172"/>
      <c r="C4346" s="414"/>
      <c r="D4346" s="168"/>
      <c r="E4346" s="258" t="str">
        <f>iferror(vlookup(C4346,'Master data'!$A$1:$C$29,3,0),"--")</f>
        <v>--</v>
      </c>
      <c r="F4346" s="258" t="str">
        <f>iferror(vlookup(C4346,'Master data'!$A$1:$C$29,2,0),"--")</f>
        <v>--</v>
      </c>
    </row>
    <row r="4347" ht="21.0" customHeight="1">
      <c r="A4347" s="165"/>
      <c r="B4347" s="172"/>
      <c r="C4347" s="414"/>
      <c r="D4347" s="168"/>
      <c r="E4347" s="258" t="str">
        <f>iferror(vlookup(C4347,'Master data'!$A$1:$C$29,3,0),"--")</f>
        <v>--</v>
      </c>
      <c r="F4347" s="258" t="str">
        <f>iferror(vlookup(C4347,'Master data'!$A$1:$C$29,2,0),"--")</f>
        <v>--</v>
      </c>
    </row>
    <row r="4348" ht="21.0" customHeight="1">
      <c r="A4348" s="165"/>
      <c r="B4348" s="172"/>
      <c r="C4348" s="414"/>
      <c r="D4348" s="168"/>
      <c r="E4348" s="258" t="str">
        <f>iferror(vlookup(C4348,'Master data'!$A$1:$C$29,3,0),"--")</f>
        <v>--</v>
      </c>
      <c r="F4348" s="258" t="str">
        <f>iferror(vlookup(C4348,'Master data'!$A$1:$C$29,2,0),"--")</f>
        <v>--</v>
      </c>
    </row>
    <row r="4349" ht="21.0" customHeight="1">
      <c r="A4349" s="165"/>
      <c r="B4349" s="172"/>
      <c r="C4349" s="414"/>
      <c r="D4349" s="168"/>
      <c r="E4349" s="258" t="str">
        <f>iferror(vlookup(C4349,'Master data'!$A$1:$C$29,3,0),"--")</f>
        <v>--</v>
      </c>
      <c r="F4349" s="258" t="str">
        <f>iferror(vlookup(C4349,'Master data'!$A$1:$C$29,2,0),"--")</f>
        <v>--</v>
      </c>
    </row>
    <row r="4350" ht="21.0" customHeight="1">
      <c r="A4350" s="165"/>
      <c r="B4350" s="172"/>
      <c r="C4350" s="414"/>
      <c r="D4350" s="168"/>
      <c r="E4350" s="258" t="str">
        <f>iferror(vlookup(C4350,'Master data'!$A$1:$C$29,3,0),"--")</f>
        <v>--</v>
      </c>
      <c r="F4350" s="258" t="str">
        <f>iferror(vlookup(C4350,'Master data'!$A$1:$C$29,2,0),"--")</f>
        <v>--</v>
      </c>
    </row>
    <row r="4351" ht="21.0" customHeight="1">
      <c r="A4351" s="165"/>
      <c r="B4351" s="172"/>
      <c r="C4351" s="414"/>
      <c r="D4351" s="168"/>
      <c r="E4351" s="258" t="str">
        <f>iferror(vlookup(C4351,'Master data'!$A$1:$C$29,3,0),"--")</f>
        <v>--</v>
      </c>
      <c r="F4351" s="258" t="str">
        <f>iferror(vlookup(C4351,'Master data'!$A$1:$C$29,2,0),"--")</f>
        <v>--</v>
      </c>
    </row>
    <row r="4352" ht="21.0" customHeight="1">
      <c r="A4352" s="165"/>
      <c r="B4352" s="172"/>
      <c r="C4352" s="414"/>
      <c r="D4352" s="168"/>
      <c r="E4352" s="258" t="str">
        <f>iferror(vlookup(C4352,'Master data'!$A$1:$C$29,3,0),"--")</f>
        <v>--</v>
      </c>
      <c r="F4352" s="258" t="str">
        <f>iferror(vlookup(C4352,'Master data'!$A$1:$C$29,2,0),"--")</f>
        <v>--</v>
      </c>
    </row>
    <row r="4353" ht="21.0" customHeight="1">
      <c r="A4353" s="165"/>
      <c r="B4353" s="172"/>
      <c r="C4353" s="414"/>
      <c r="D4353" s="168"/>
      <c r="E4353" s="258" t="str">
        <f>iferror(vlookup(C4353,'Master data'!$A$1:$C$29,3,0),"--")</f>
        <v>--</v>
      </c>
      <c r="F4353" s="258" t="str">
        <f>iferror(vlookup(C4353,'Master data'!$A$1:$C$29,2,0),"--")</f>
        <v>--</v>
      </c>
    </row>
    <row r="4354" ht="21.0" customHeight="1">
      <c r="A4354" s="165"/>
      <c r="B4354" s="172"/>
      <c r="C4354" s="414"/>
      <c r="D4354" s="168"/>
      <c r="E4354" s="258" t="str">
        <f>iferror(vlookup(C4354,'Master data'!$A$1:$C$29,3,0),"--")</f>
        <v>--</v>
      </c>
      <c r="F4354" s="258" t="str">
        <f>iferror(vlookup(C4354,'Master data'!$A$1:$C$29,2,0),"--")</f>
        <v>--</v>
      </c>
    </row>
    <row r="4355" ht="21.0" customHeight="1">
      <c r="A4355" s="165"/>
      <c r="B4355" s="172"/>
      <c r="C4355" s="414"/>
      <c r="D4355" s="168"/>
      <c r="E4355" s="258" t="str">
        <f>iferror(vlookup(C4355,'Master data'!$A$1:$C$29,3,0),"--")</f>
        <v>--</v>
      </c>
      <c r="F4355" s="258" t="str">
        <f>iferror(vlookup(C4355,'Master data'!$A$1:$C$29,2,0),"--")</f>
        <v>--</v>
      </c>
    </row>
    <row r="4356" ht="21.0" customHeight="1">
      <c r="A4356" s="165"/>
      <c r="B4356" s="172"/>
      <c r="C4356" s="414"/>
      <c r="D4356" s="168"/>
      <c r="E4356" s="258" t="str">
        <f>iferror(vlookup(C4356,'Master data'!$A$1:$C$29,3,0),"--")</f>
        <v>--</v>
      </c>
      <c r="F4356" s="258" t="str">
        <f>iferror(vlookup(C4356,'Master data'!$A$1:$C$29,2,0),"--")</f>
        <v>--</v>
      </c>
    </row>
    <row r="4357" ht="21.0" customHeight="1">
      <c r="A4357" s="165"/>
      <c r="B4357" s="172"/>
      <c r="C4357" s="414"/>
      <c r="D4357" s="168"/>
      <c r="E4357" s="258" t="str">
        <f>iferror(vlookup(C4357,'Master data'!$A$1:$C$29,3,0),"--")</f>
        <v>--</v>
      </c>
      <c r="F4357" s="258" t="str">
        <f>iferror(vlookup(C4357,'Master data'!$A$1:$C$29,2,0),"--")</f>
        <v>--</v>
      </c>
    </row>
    <row r="4358" ht="21.0" customHeight="1">
      <c r="A4358" s="165"/>
      <c r="B4358" s="172"/>
      <c r="C4358" s="414"/>
      <c r="D4358" s="168"/>
      <c r="E4358" s="258" t="str">
        <f>iferror(vlookup(C4358,'Master data'!$A$1:$C$29,3,0),"--")</f>
        <v>--</v>
      </c>
      <c r="F4358" s="258" t="str">
        <f>iferror(vlookup(C4358,'Master data'!$A$1:$C$29,2,0),"--")</f>
        <v>--</v>
      </c>
    </row>
    <row r="4359" ht="21.0" customHeight="1">
      <c r="A4359" s="165"/>
      <c r="B4359" s="172"/>
      <c r="C4359" s="414"/>
      <c r="D4359" s="168"/>
      <c r="E4359" s="258" t="str">
        <f>iferror(vlookup(C4359,'Master data'!$A$1:$C$29,3,0),"--")</f>
        <v>--</v>
      </c>
      <c r="F4359" s="258" t="str">
        <f>iferror(vlookup(C4359,'Master data'!$A$1:$C$29,2,0),"--")</f>
        <v>--</v>
      </c>
    </row>
    <row r="4360" ht="21.0" customHeight="1">
      <c r="A4360" s="165"/>
      <c r="B4360" s="172"/>
      <c r="C4360" s="414"/>
      <c r="D4360" s="168"/>
      <c r="E4360" s="258" t="str">
        <f>iferror(vlookup(C4360,'Master data'!$A$1:$C$29,3,0),"--")</f>
        <v>--</v>
      </c>
      <c r="F4360" s="258" t="str">
        <f>iferror(vlookup(C4360,'Master data'!$A$1:$C$29,2,0),"--")</f>
        <v>--</v>
      </c>
    </row>
    <row r="4361" ht="21.0" customHeight="1">
      <c r="A4361" s="165"/>
      <c r="B4361" s="172"/>
      <c r="C4361" s="414"/>
      <c r="D4361" s="168"/>
      <c r="E4361" s="258" t="str">
        <f>iferror(vlookup(C4361,'Master data'!$A$1:$C$29,3,0),"--")</f>
        <v>--</v>
      </c>
      <c r="F4361" s="258" t="str">
        <f>iferror(vlookup(C4361,'Master data'!$A$1:$C$29,2,0),"--")</f>
        <v>--</v>
      </c>
    </row>
    <row r="4362" ht="21.0" customHeight="1">
      <c r="A4362" s="165"/>
      <c r="B4362" s="172"/>
      <c r="C4362" s="414"/>
      <c r="D4362" s="168"/>
      <c r="E4362" s="258" t="str">
        <f>iferror(vlookup(C4362,'Master data'!$A$1:$C$29,3,0),"--")</f>
        <v>--</v>
      </c>
      <c r="F4362" s="258" t="str">
        <f>iferror(vlookup(C4362,'Master data'!$A$1:$C$29,2,0),"--")</f>
        <v>--</v>
      </c>
    </row>
    <row r="4363" ht="21.0" customHeight="1">
      <c r="A4363" s="165"/>
      <c r="B4363" s="172"/>
      <c r="C4363" s="414"/>
      <c r="D4363" s="168"/>
      <c r="E4363" s="258" t="str">
        <f>iferror(vlookup(C4363,'Master data'!$A$1:$C$29,3,0),"--")</f>
        <v>--</v>
      </c>
      <c r="F4363" s="258" t="str">
        <f>iferror(vlookup(C4363,'Master data'!$A$1:$C$29,2,0),"--")</f>
        <v>--</v>
      </c>
    </row>
    <row r="4364" ht="21.0" customHeight="1">
      <c r="A4364" s="165"/>
      <c r="B4364" s="172"/>
      <c r="C4364" s="414"/>
      <c r="D4364" s="168"/>
      <c r="E4364" s="258" t="str">
        <f>iferror(vlookup(C4364,'Master data'!$A$1:$C$29,3,0),"--")</f>
        <v>--</v>
      </c>
      <c r="F4364" s="258" t="str">
        <f>iferror(vlookup(C4364,'Master data'!$A$1:$C$29,2,0),"--")</f>
        <v>--</v>
      </c>
    </row>
    <row r="4365" ht="21.0" customHeight="1">
      <c r="A4365" s="165"/>
      <c r="B4365" s="172"/>
      <c r="C4365" s="414"/>
      <c r="D4365" s="168"/>
      <c r="E4365" s="258" t="str">
        <f>iferror(vlookup(C4365,'Master data'!$A$1:$C$29,3,0),"--")</f>
        <v>--</v>
      </c>
      <c r="F4365" s="258" t="str">
        <f>iferror(vlookup(C4365,'Master data'!$A$1:$C$29,2,0),"--")</f>
        <v>--</v>
      </c>
    </row>
    <row r="4366" ht="21.0" customHeight="1">
      <c r="A4366" s="165"/>
      <c r="B4366" s="172"/>
      <c r="C4366" s="414"/>
      <c r="D4366" s="168"/>
      <c r="E4366" s="258" t="str">
        <f>iferror(vlookup(C4366,'Master data'!$A$1:$C$29,3,0),"--")</f>
        <v>--</v>
      </c>
      <c r="F4366" s="258" t="str">
        <f>iferror(vlookup(C4366,'Master data'!$A$1:$C$29,2,0),"--")</f>
        <v>--</v>
      </c>
    </row>
    <row r="4367" ht="21.0" customHeight="1">
      <c r="A4367" s="165"/>
      <c r="B4367" s="172"/>
      <c r="C4367" s="414"/>
      <c r="D4367" s="168"/>
      <c r="E4367" s="258" t="str">
        <f>iferror(vlookup(C4367,'Master data'!$A$1:$C$29,3,0),"--")</f>
        <v>--</v>
      </c>
      <c r="F4367" s="258" t="str">
        <f>iferror(vlookup(C4367,'Master data'!$A$1:$C$29,2,0),"--")</f>
        <v>--</v>
      </c>
    </row>
    <row r="4368" ht="21.0" customHeight="1">
      <c r="A4368" s="165"/>
      <c r="B4368" s="172"/>
      <c r="C4368" s="414"/>
      <c r="D4368" s="168"/>
      <c r="E4368" s="258" t="str">
        <f>iferror(vlookup(C4368,'Master data'!$A$1:$C$29,3,0),"--")</f>
        <v>--</v>
      </c>
      <c r="F4368" s="258" t="str">
        <f>iferror(vlookup(C4368,'Master data'!$A$1:$C$29,2,0),"--")</f>
        <v>--</v>
      </c>
    </row>
    <row r="4369" ht="21.0" customHeight="1">
      <c r="A4369" s="165"/>
      <c r="B4369" s="172"/>
      <c r="C4369" s="414"/>
      <c r="D4369" s="168"/>
      <c r="E4369" s="258" t="str">
        <f>iferror(vlookup(C4369,'Master data'!$A$1:$C$29,3,0),"--")</f>
        <v>--</v>
      </c>
      <c r="F4369" s="258" t="str">
        <f>iferror(vlookup(C4369,'Master data'!$A$1:$C$29,2,0),"--")</f>
        <v>--</v>
      </c>
    </row>
    <row r="4370" ht="21.0" customHeight="1">
      <c r="A4370" s="165"/>
      <c r="B4370" s="172"/>
      <c r="C4370" s="414"/>
      <c r="D4370" s="168"/>
      <c r="E4370" s="258" t="str">
        <f>iferror(vlookup(C4370,'Master data'!$A$1:$C$29,3,0),"--")</f>
        <v>--</v>
      </c>
      <c r="F4370" s="258" t="str">
        <f>iferror(vlookup(C4370,'Master data'!$A$1:$C$29,2,0),"--")</f>
        <v>--</v>
      </c>
    </row>
    <row r="4371" ht="21.0" customHeight="1">
      <c r="A4371" s="165"/>
      <c r="B4371" s="172"/>
      <c r="C4371" s="414"/>
      <c r="D4371" s="168"/>
      <c r="E4371" s="258" t="str">
        <f>iferror(vlookup(C4371,'Master data'!$A$1:$C$29,3,0),"--")</f>
        <v>--</v>
      </c>
      <c r="F4371" s="258" t="str">
        <f>iferror(vlookup(C4371,'Master data'!$A$1:$C$29,2,0),"--")</f>
        <v>--</v>
      </c>
    </row>
    <row r="4372" ht="21.0" customHeight="1">
      <c r="A4372" s="165"/>
      <c r="B4372" s="172"/>
      <c r="C4372" s="414"/>
      <c r="D4372" s="168"/>
      <c r="E4372" s="258" t="str">
        <f>iferror(vlookup(C4372,'Master data'!$A$1:$C$29,3,0),"--")</f>
        <v>--</v>
      </c>
      <c r="F4372" s="258" t="str">
        <f>iferror(vlookup(C4372,'Master data'!$A$1:$C$29,2,0),"--")</f>
        <v>--</v>
      </c>
    </row>
    <row r="4373" ht="21.0" customHeight="1">
      <c r="A4373" s="165"/>
      <c r="B4373" s="172"/>
      <c r="C4373" s="414"/>
      <c r="D4373" s="168"/>
      <c r="E4373" s="258" t="str">
        <f>iferror(vlookup(C4373,'Master data'!$A$1:$C$29,3,0),"--")</f>
        <v>--</v>
      </c>
      <c r="F4373" s="258" t="str">
        <f>iferror(vlookup(C4373,'Master data'!$A$1:$C$29,2,0),"--")</f>
        <v>--</v>
      </c>
    </row>
    <row r="4374" ht="21.0" customHeight="1">
      <c r="A4374" s="165"/>
      <c r="B4374" s="172"/>
      <c r="C4374" s="414"/>
      <c r="D4374" s="168"/>
      <c r="E4374" s="258" t="str">
        <f>iferror(vlookup(C4374,'Master data'!$A$1:$C$29,3,0),"--")</f>
        <v>--</v>
      </c>
      <c r="F4374" s="258" t="str">
        <f>iferror(vlookup(C4374,'Master data'!$A$1:$C$29,2,0),"--")</f>
        <v>--</v>
      </c>
    </row>
    <row r="4375" ht="21.0" customHeight="1">
      <c r="A4375" s="165"/>
      <c r="B4375" s="172"/>
      <c r="C4375" s="414"/>
      <c r="D4375" s="168"/>
      <c r="E4375" s="258" t="str">
        <f>iferror(vlookup(C4375,'Master data'!$A$1:$C$29,3,0),"--")</f>
        <v>--</v>
      </c>
      <c r="F4375" s="258" t="str">
        <f>iferror(vlookup(C4375,'Master data'!$A$1:$C$29,2,0),"--")</f>
        <v>--</v>
      </c>
    </row>
    <row r="4376" ht="21.0" customHeight="1">
      <c r="A4376" s="165"/>
      <c r="B4376" s="172"/>
      <c r="C4376" s="414"/>
      <c r="D4376" s="168"/>
      <c r="E4376" s="258" t="str">
        <f>iferror(vlookup(C4376,'Master data'!$A$1:$C$29,3,0),"--")</f>
        <v>--</v>
      </c>
      <c r="F4376" s="258" t="str">
        <f>iferror(vlookup(C4376,'Master data'!$A$1:$C$29,2,0),"--")</f>
        <v>--</v>
      </c>
    </row>
    <row r="4377" ht="21.0" customHeight="1">
      <c r="A4377" s="165"/>
      <c r="B4377" s="172"/>
      <c r="C4377" s="414"/>
      <c r="D4377" s="168"/>
      <c r="E4377" s="258" t="str">
        <f>iferror(vlookup(C4377,'Master data'!$A$1:$C$29,3,0),"--")</f>
        <v>--</v>
      </c>
      <c r="F4377" s="258" t="str">
        <f>iferror(vlookup(C4377,'Master data'!$A$1:$C$29,2,0),"--")</f>
        <v>--</v>
      </c>
    </row>
    <row r="4378" ht="21.0" customHeight="1">
      <c r="A4378" s="165"/>
      <c r="B4378" s="172"/>
      <c r="C4378" s="414"/>
      <c r="D4378" s="168"/>
      <c r="E4378" s="258" t="str">
        <f>iferror(vlookup(C4378,'Master data'!$A$1:$C$29,3,0),"--")</f>
        <v>--</v>
      </c>
      <c r="F4378" s="258" t="str">
        <f>iferror(vlookup(C4378,'Master data'!$A$1:$C$29,2,0),"--")</f>
        <v>--</v>
      </c>
    </row>
    <row r="4379" ht="21.0" customHeight="1">
      <c r="A4379" s="165"/>
      <c r="B4379" s="172"/>
      <c r="C4379" s="414"/>
      <c r="D4379" s="168"/>
      <c r="E4379" s="258" t="str">
        <f>iferror(vlookup(C4379,'Master data'!$A$1:$C$29,3,0),"--")</f>
        <v>--</v>
      </c>
      <c r="F4379" s="258" t="str">
        <f>iferror(vlookup(C4379,'Master data'!$A$1:$C$29,2,0),"--")</f>
        <v>--</v>
      </c>
    </row>
    <row r="4380" ht="21.0" customHeight="1">
      <c r="A4380" s="165"/>
      <c r="B4380" s="172"/>
      <c r="C4380" s="414"/>
      <c r="D4380" s="168"/>
      <c r="E4380" s="258" t="str">
        <f>iferror(vlookup(C4380,'Master data'!$A$1:$C$29,3,0),"--")</f>
        <v>--</v>
      </c>
      <c r="F4380" s="258" t="str">
        <f>iferror(vlookup(C4380,'Master data'!$A$1:$C$29,2,0),"--")</f>
        <v>--</v>
      </c>
    </row>
    <row r="4381" ht="21.0" customHeight="1">
      <c r="A4381" s="165"/>
      <c r="B4381" s="172"/>
      <c r="C4381" s="414"/>
      <c r="D4381" s="168"/>
      <c r="E4381" s="258" t="str">
        <f>iferror(vlookup(C4381,'Master data'!$A$1:$C$29,3,0),"--")</f>
        <v>--</v>
      </c>
      <c r="F4381" s="258" t="str">
        <f>iferror(vlookup(C4381,'Master data'!$A$1:$C$29,2,0),"--")</f>
        <v>--</v>
      </c>
    </row>
    <row r="4382" ht="21.0" customHeight="1">
      <c r="A4382" s="165"/>
      <c r="B4382" s="172"/>
      <c r="C4382" s="414"/>
      <c r="D4382" s="168"/>
      <c r="E4382" s="258" t="str">
        <f>iferror(vlookup(C4382,'Master data'!$A$1:$C$29,3,0),"--")</f>
        <v>--</v>
      </c>
      <c r="F4382" s="258" t="str">
        <f>iferror(vlookup(C4382,'Master data'!$A$1:$C$29,2,0),"--")</f>
        <v>--</v>
      </c>
    </row>
    <row r="4383" ht="21.0" customHeight="1">
      <c r="A4383" s="165"/>
      <c r="B4383" s="172"/>
      <c r="C4383" s="414"/>
      <c r="D4383" s="168"/>
      <c r="E4383" s="258" t="str">
        <f>iferror(vlookup(C4383,'Master data'!$A$1:$C$29,3,0),"--")</f>
        <v>--</v>
      </c>
      <c r="F4383" s="258" t="str">
        <f>iferror(vlookup(C4383,'Master data'!$A$1:$C$29,2,0),"--")</f>
        <v>--</v>
      </c>
    </row>
    <row r="4384" ht="21.0" customHeight="1">
      <c r="A4384" s="165"/>
      <c r="B4384" s="172"/>
      <c r="C4384" s="414"/>
      <c r="D4384" s="168"/>
      <c r="E4384" s="258" t="str">
        <f>iferror(vlookup(C4384,'Master data'!$A$1:$C$29,3,0),"--")</f>
        <v>--</v>
      </c>
      <c r="F4384" s="258" t="str">
        <f>iferror(vlookup(C4384,'Master data'!$A$1:$C$29,2,0),"--")</f>
        <v>--</v>
      </c>
    </row>
    <row r="4385" ht="21.0" customHeight="1">
      <c r="A4385" s="165"/>
      <c r="B4385" s="172"/>
      <c r="C4385" s="414"/>
      <c r="D4385" s="168"/>
      <c r="E4385" s="258" t="str">
        <f>iferror(vlookup(C4385,'Master data'!$A$1:$C$29,3,0),"--")</f>
        <v>--</v>
      </c>
      <c r="F4385" s="258" t="str">
        <f>iferror(vlookup(C4385,'Master data'!$A$1:$C$29,2,0),"--")</f>
        <v>--</v>
      </c>
    </row>
    <row r="4386" ht="21.0" customHeight="1">
      <c r="A4386" s="165"/>
      <c r="B4386" s="172"/>
      <c r="C4386" s="414"/>
      <c r="D4386" s="168"/>
      <c r="E4386" s="258" t="str">
        <f>iferror(vlookup(C4386,'Master data'!$A$1:$C$29,3,0),"--")</f>
        <v>--</v>
      </c>
      <c r="F4386" s="258" t="str">
        <f>iferror(vlookup(C4386,'Master data'!$A$1:$C$29,2,0),"--")</f>
        <v>--</v>
      </c>
    </row>
    <row r="4387" ht="21.0" customHeight="1">
      <c r="A4387" s="165"/>
      <c r="B4387" s="172"/>
      <c r="C4387" s="414"/>
      <c r="D4387" s="168"/>
      <c r="E4387" s="258" t="str">
        <f>iferror(vlookup(C4387,'Master data'!$A$1:$C$29,3,0),"--")</f>
        <v>--</v>
      </c>
      <c r="F4387" s="258" t="str">
        <f>iferror(vlookup(C4387,'Master data'!$A$1:$C$29,2,0),"--")</f>
        <v>--</v>
      </c>
    </row>
    <row r="4388" ht="21.0" customHeight="1">
      <c r="A4388" s="165"/>
      <c r="B4388" s="172"/>
      <c r="C4388" s="414"/>
      <c r="D4388" s="168"/>
      <c r="E4388" s="258" t="str">
        <f>iferror(vlookup(C4388,'Master data'!$A$1:$C$29,3,0),"--")</f>
        <v>--</v>
      </c>
      <c r="F4388" s="258" t="str">
        <f>iferror(vlookup(C4388,'Master data'!$A$1:$C$29,2,0),"--")</f>
        <v>--</v>
      </c>
    </row>
    <row r="4389" ht="21.0" customHeight="1">
      <c r="A4389" s="165"/>
      <c r="B4389" s="172"/>
      <c r="C4389" s="414"/>
      <c r="D4389" s="168"/>
      <c r="E4389" s="258" t="str">
        <f>iferror(vlookup(C4389,'Master data'!$A$1:$C$29,3,0),"--")</f>
        <v>--</v>
      </c>
      <c r="F4389" s="258" t="str">
        <f>iferror(vlookup(C4389,'Master data'!$A$1:$C$29,2,0),"--")</f>
        <v>--</v>
      </c>
    </row>
    <row r="4390" ht="21.0" customHeight="1">
      <c r="A4390" s="165"/>
      <c r="B4390" s="172"/>
      <c r="C4390" s="414"/>
      <c r="D4390" s="168"/>
      <c r="E4390" s="258" t="str">
        <f>iferror(vlookup(C4390,'Master data'!$A$1:$C$29,3,0),"--")</f>
        <v>--</v>
      </c>
      <c r="F4390" s="258" t="str">
        <f>iferror(vlookup(C4390,'Master data'!$A$1:$C$29,2,0),"--")</f>
        <v>--</v>
      </c>
    </row>
    <row r="4391" ht="21.0" customHeight="1">
      <c r="A4391" s="165"/>
      <c r="B4391" s="172"/>
      <c r="C4391" s="414"/>
      <c r="D4391" s="168"/>
      <c r="E4391" s="258" t="str">
        <f>iferror(vlookup(C4391,'Master data'!$A$1:$C$29,3,0),"--")</f>
        <v>--</v>
      </c>
      <c r="F4391" s="258" t="str">
        <f>iferror(vlookup(C4391,'Master data'!$A$1:$C$29,2,0),"--")</f>
        <v>--</v>
      </c>
    </row>
    <row r="4392" ht="21.0" customHeight="1">
      <c r="A4392" s="165"/>
      <c r="B4392" s="172"/>
      <c r="C4392" s="414"/>
      <c r="D4392" s="168"/>
      <c r="E4392" s="258" t="str">
        <f>iferror(vlookup(C4392,'Master data'!$A$1:$C$29,3,0),"--")</f>
        <v>--</v>
      </c>
      <c r="F4392" s="258" t="str">
        <f>iferror(vlookup(C4392,'Master data'!$A$1:$C$29,2,0),"--")</f>
        <v>--</v>
      </c>
    </row>
    <row r="4393" ht="21.0" customHeight="1">
      <c r="A4393" s="165"/>
      <c r="B4393" s="172"/>
      <c r="C4393" s="414"/>
      <c r="D4393" s="168"/>
      <c r="E4393" s="258" t="str">
        <f>iferror(vlookup(C4393,'Master data'!$A$1:$C$29,3,0),"--")</f>
        <v>--</v>
      </c>
      <c r="F4393" s="258" t="str">
        <f>iferror(vlookup(C4393,'Master data'!$A$1:$C$29,2,0),"--")</f>
        <v>--</v>
      </c>
    </row>
    <row r="4394" ht="21.0" customHeight="1">
      <c r="A4394" s="165"/>
      <c r="B4394" s="172"/>
      <c r="C4394" s="414"/>
      <c r="D4394" s="168"/>
      <c r="E4394" s="258" t="str">
        <f>iferror(vlookup(C4394,'Master data'!$A$1:$C$29,3,0),"--")</f>
        <v>--</v>
      </c>
      <c r="F4394" s="258" t="str">
        <f>iferror(vlookup(C4394,'Master data'!$A$1:$C$29,2,0),"--")</f>
        <v>--</v>
      </c>
    </row>
    <row r="4395" ht="21.0" customHeight="1">
      <c r="A4395" s="165"/>
      <c r="B4395" s="172"/>
      <c r="C4395" s="414"/>
      <c r="D4395" s="168"/>
      <c r="E4395" s="258" t="str">
        <f>iferror(vlookup(C4395,'Master data'!$A$1:$C$29,3,0),"--")</f>
        <v>--</v>
      </c>
      <c r="F4395" s="258" t="str">
        <f>iferror(vlookup(C4395,'Master data'!$A$1:$C$29,2,0),"--")</f>
        <v>--</v>
      </c>
    </row>
    <row r="4396" ht="21.0" customHeight="1">
      <c r="A4396" s="165"/>
      <c r="B4396" s="172"/>
      <c r="C4396" s="414"/>
      <c r="D4396" s="168"/>
      <c r="E4396" s="258" t="str">
        <f>iferror(vlookup(C4396,'Master data'!$A$1:$C$29,3,0),"--")</f>
        <v>--</v>
      </c>
      <c r="F4396" s="258" t="str">
        <f>iferror(vlookup(C4396,'Master data'!$A$1:$C$29,2,0),"--")</f>
        <v>--</v>
      </c>
    </row>
    <row r="4397" ht="21.0" customHeight="1">
      <c r="A4397" s="165"/>
      <c r="B4397" s="172"/>
      <c r="C4397" s="414"/>
      <c r="D4397" s="168"/>
      <c r="E4397" s="258" t="str">
        <f>iferror(vlookup(C4397,'Master data'!$A$1:$C$29,3,0),"--")</f>
        <v>--</v>
      </c>
      <c r="F4397" s="258" t="str">
        <f>iferror(vlookup(C4397,'Master data'!$A$1:$C$29,2,0),"--")</f>
        <v>--</v>
      </c>
    </row>
    <row r="4398" ht="21.0" customHeight="1">
      <c r="A4398" s="165"/>
      <c r="B4398" s="172"/>
      <c r="C4398" s="414"/>
      <c r="D4398" s="168"/>
      <c r="E4398" s="258" t="str">
        <f>iferror(vlookup(C4398,'Master data'!$A$1:$C$29,3,0),"--")</f>
        <v>--</v>
      </c>
      <c r="F4398" s="258" t="str">
        <f>iferror(vlookup(C4398,'Master data'!$A$1:$C$29,2,0),"--")</f>
        <v>--</v>
      </c>
    </row>
    <row r="4399" ht="21.0" customHeight="1">
      <c r="A4399" s="165"/>
      <c r="B4399" s="172"/>
      <c r="C4399" s="414"/>
      <c r="D4399" s="168"/>
      <c r="E4399" s="258" t="str">
        <f>iferror(vlookup(C4399,'Master data'!$A$1:$C$29,3,0),"--")</f>
        <v>--</v>
      </c>
      <c r="F4399" s="258" t="str">
        <f>iferror(vlookup(C4399,'Master data'!$A$1:$C$29,2,0),"--")</f>
        <v>--</v>
      </c>
    </row>
    <row r="4400" ht="21.0" customHeight="1">
      <c r="A4400" s="165"/>
      <c r="B4400" s="172"/>
      <c r="C4400" s="414"/>
      <c r="D4400" s="168"/>
      <c r="E4400" s="258" t="str">
        <f>iferror(vlookup(C4400,'Master data'!$A$1:$C$29,3,0),"--")</f>
        <v>--</v>
      </c>
      <c r="F4400" s="258" t="str">
        <f>iferror(vlookup(C4400,'Master data'!$A$1:$C$29,2,0),"--")</f>
        <v>--</v>
      </c>
    </row>
    <row r="4401" ht="21.0" customHeight="1">
      <c r="A4401" s="165"/>
      <c r="B4401" s="172"/>
      <c r="C4401" s="414"/>
      <c r="D4401" s="168"/>
      <c r="E4401" s="258" t="str">
        <f>iferror(vlookup(C4401,'Master data'!$A$1:$C$29,3,0),"--")</f>
        <v>--</v>
      </c>
      <c r="F4401" s="258" t="str">
        <f>iferror(vlookup(C4401,'Master data'!$A$1:$C$29,2,0),"--")</f>
        <v>--</v>
      </c>
    </row>
    <row r="4402" ht="21.0" customHeight="1">
      <c r="A4402" s="165"/>
      <c r="B4402" s="172"/>
      <c r="C4402" s="414"/>
      <c r="D4402" s="168"/>
      <c r="E4402" s="258" t="str">
        <f>iferror(vlookup(C4402,'Master data'!$A$1:$C$29,3,0),"--")</f>
        <v>--</v>
      </c>
      <c r="F4402" s="258" t="str">
        <f>iferror(vlookup(C4402,'Master data'!$A$1:$C$29,2,0),"--")</f>
        <v>--</v>
      </c>
    </row>
    <row r="4403" ht="21.0" customHeight="1">
      <c r="A4403" s="165"/>
      <c r="B4403" s="172"/>
      <c r="C4403" s="414"/>
      <c r="D4403" s="168"/>
      <c r="E4403" s="258" t="str">
        <f>iferror(vlookup(C4403,'Master data'!$A$1:$C$29,3,0),"--")</f>
        <v>--</v>
      </c>
      <c r="F4403" s="258" t="str">
        <f>iferror(vlookup(C4403,'Master data'!$A$1:$C$29,2,0),"--")</f>
        <v>--</v>
      </c>
    </row>
    <row r="4404" ht="21.0" customHeight="1">
      <c r="A4404" s="165"/>
      <c r="B4404" s="172"/>
      <c r="C4404" s="414"/>
      <c r="D4404" s="168"/>
      <c r="E4404" s="258" t="str">
        <f>iferror(vlookup(C4404,'Master data'!$A$1:$C$29,3,0),"--")</f>
        <v>--</v>
      </c>
      <c r="F4404" s="258" t="str">
        <f>iferror(vlookup(C4404,'Master data'!$A$1:$C$29,2,0),"--")</f>
        <v>--</v>
      </c>
    </row>
    <row r="4405" ht="21.0" customHeight="1">
      <c r="A4405" s="165"/>
      <c r="B4405" s="172"/>
      <c r="C4405" s="414"/>
      <c r="D4405" s="168"/>
      <c r="E4405" s="258" t="str">
        <f>iferror(vlookup(C4405,'Master data'!$A$1:$C$29,3,0),"--")</f>
        <v>--</v>
      </c>
      <c r="F4405" s="258" t="str">
        <f>iferror(vlookup(C4405,'Master data'!$A$1:$C$29,2,0),"--")</f>
        <v>--</v>
      </c>
    </row>
    <row r="4406" ht="21.0" customHeight="1">
      <c r="A4406" s="165"/>
      <c r="B4406" s="172"/>
      <c r="C4406" s="414"/>
      <c r="D4406" s="168"/>
      <c r="E4406" s="258" t="str">
        <f>iferror(vlookup(C4406,'Master data'!$A$1:$C$29,3,0),"--")</f>
        <v>--</v>
      </c>
      <c r="F4406" s="258" t="str">
        <f>iferror(vlookup(C4406,'Master data'!$A$1:$C$29,2,0),"--")</f>
        <v>--</v>
      </c>
    </row>
    <row r="4407" ht="21.0" customHeight="1">
      <c r="A4407" s="165"/>
      <c r="B4407" s="172"/>
      <c r="C4407" s="414"/>
      <c r="D4407" s="168"/>
      <c r="E4407" s="258" t="str">
        <f>iferror(vlookup(C4407,'Master data'!$A$1:$C$29,3,0),"--")</f>
        <v>--</v>
      </c>
      <c r="F4407" s="258" t="str">
        <f>iferror(vlookup(C4407,'Master data'!$A$1:$C$29,2,0),"--")</f>
        <v>--</v>
      </c>
    </row>
    <row r="4408" ht="21.0" customHeight="1">
      <c r="A4408" s="165"/>
      <c r="B4408" s="172"/>
      <c r="C4408" s="414"/>
      <c r="D4408" s="168"/>
      <c r="E4408" s="258" t="str">
        <f>iferror(vlookup(C4408,'Master data'!$A$1:$C$29,3,0),"--")</f>
        <v>--</v>
      </c>
      <c r="F4408" s="258" t="str">
        <f>iferror(vlookup(C4408,'Master data'!$A$1:$C$29,2,0),"--")</f>
        <v>--</v>
      </c>
    </row>
    <row r="4409" ht="21.0" customHeight="1">
      <c r="A4409" s="165"/>
      <c r="B4409" s="172"/>
      <c r="C4409" s="414"/>
      <c r="D4409" s="168"/>
      <c r="E4409" s="258" t="str">
        <f>iferror(vlookup(C4409,'Master data'!$A$1:$C$29,3,0),"--")</f>
        <v>--</v>
      </c>
      <c r="F4409" s="258" t="str">
        <f>iferror(vlookup(C4409,'Master data'!$A$1:$C$29,2,0),"--")</f>
        <v>--</v>
      </c>
    </row>
    <row r="4410" ht="21.0" customHeight="1">
      <c r="A4410" s="165"/>
      <c r="B4410" s="172"/>
      <c r="C4410" s="414"/>
      <c r="D4410" s="168"/>
      <c r="E4410" s="258" t="str">
        <f>iferror(vlookup(C4410,'Master data'!$A$1:$C$29,3,0),"--")</f>
        <v>--</v>
      </c>
      <c r="F4410" s="258" t="str">
        <f>iferror(vlookup(C4410,'Master data'!$A$1:$C$29,2,0),"--")</f>
        <v>--</v>
      </c>
    </row>
    <row r="4411" ht="21.0" customHeight="1">
      <c r="A4411" s="165"/>
      <c r="B4411" s="172"/>
      <c r="C4411" s="414"/>
      <c r="D4411" s="168"/>
      <c r="E4411" s="258" t="str">
        <f>iferror(vlookup(C4411,'Master data'!$A$1:$C$29,3,0),"--")</f>
        <v>--</v>
      </c>
      <c r="F4411" s="258" t="str">
        <f>iferror(vlookup(C4411,'Master data'!$A$1:$C$29,2,0),"--")</f>
        <v>--</v>
      </c>
    </row>
    <row r="4412" ht="21.0" customHeight="1">
      <c r="A4412" s="165"/>
      <c r="B4412" s="172"/>
      <c r="C4412" s="414"/>
      <c r="D4412" s="168"/>
      <c r="E4412" s="258" t="str">
        <f>iferror(vlookup(C4412,'Master data'!$A$1:$C$29,3,0),"--")</f>
        <v>--</v>
      </c>
      <c r="F4412" s="258" t="str">
        <f>iferror(vlookup(C4412,'Master data'!$A$1:$C$29,2,0),"--")</f>
        <v>--</v>
      </c>
    </row>
    <row r="4413" ht="21.0" customHeight="1">
      <c r="A4413" s="165"/>
      <c r="B4413" s="172"/>
      <c r="C4413" s="414"/>
      <c r="D4413" s="168"/>
      <c r="E4413" s="258" t="str">
        <f>iferror(vlookup(C4413,'Master data'!$A$1:$C$29,3,0),"--")</f>
        <v>--</v>
      </c>
      <c r="F4413" s="258" t="str">
        <f>iferror(vlookup(C4413,'Master data'!$A$1:$C$29,2,0),"--")</f>
        <v>--</v>
      </c>
    </row>
    <row r="4414" ht="21.0" customHeight="1">
      <c r="A4414" s="165"/>
      <c r="B4414" s="172"/>
      <c r="C4414" s="414"/>
      <c r="D4414" s="168"/>
      <c r="E4414" s="258" t="str">
        <f>iferror(vlookup(C4414,'Master data'!$A$1:$C$29,3,0),"--")</f>
        <v>--</v>
      </c>
      <c r="F4414" s="258" t="str">
        <f>iferror(vlookup(C4414,'Master data'!$A$1:$C$29,2,0),"--")</f>
        <v>--</v>
      </c>
    </row>
    <row r="4415" ht="21.0" customHeight="1">
      <c r="A4415" s="165"/>
      <c r="B4415" s="172"/>
      <c r="C4415" s="414"/>
      <c r="D4415" s="168"/>
      <c r="E4415" s="258" t="str">
        <f>iferror(vlookup(C4415,'Master data'!$A$1:$C$29,3,0),"--")</f>
        <v>--</v>
      </c>
      <c r="F4415" s="258" t="str">
        <f>iferror(vlookup(C4415,'Master data'!$A$1:$C$29,2,0),"--")</f>
        <v>--</v>
      </c>
    </row>
    <row r="4416" ht="21.0" customHeight="1">
      <c r="A4416" s="165"/>
      <c r="B4416" s="172"/>
      <c r="C4416" s="414"/>
      <c r="D4416" s="168"/>
      <c r="E4416" s="258" t="str">
        <f>iferror(vlookup(C4416,'Master data'!$A$1:$C$29,3,0),"--")</f>
        <v>--</v>
      </c>
      <c r="F4416" s="258" t="str">
        <f>iferror(vlookup(C4416,'Master data'!$A$1:$C$29,2,0),"--")</f>
        <v>--</v>
      </c>
    </row>
    <row r="4417" ht="21.0" customHeight="1">
      <c r="A4417" s="165"/>
      <c r="B4417" s="172"/>
      <c r="C4417" s="414"/>
      <c r="D4417" s="168"/>
      <c r="E4417" s="258" t="str">
        <f>iferror(vlookup(C4417,'Master data'!$A$1:$C$29,3,0),"--")</f>
        <v>--</v>
      </c>
      <c r="F4417" s="258" t="str">
        <f>iferror(vlookup(C4417,'Master data'!$A$1:$C$29,2,0),"--")</f>
        <v>--</v>
      </c>
    </row>
    <row r="4418" ht="21.0" customHeight="1">
      <c r="A4418" s="165"/>
      <c r="B4418" s="172"/>
      <c r="C4418" s="414"/>
      <c r="D4418" s="168"/>
      <c r="E4418" s="258" t="str">
        <f>iferror(vlookup(C4418,'Master data'!$A$1:$C$29,3,0),"--")</f>
        <v>--</v>
      </c>
      <c r="F4418" s="258" t="str">
        <f>iferror(vlookup(C4418,'Master data'!$A$1:$C$29,2,0),"--")</f>
        <v>--</v>
      </c>
    </row>
    <row r="4419" ht="21.0" customHeight="1">
      <c r="A4419" s="165"/>
      <c r="B4419" s="172"/>
      <c r="C4419" s="414"/>
      <c r="D4419" s="168"/>
      <c r="E4419" s="258" t="str">
        <f>iferror(vlookup(C4419,'Master data'!$A$1:$C$29,3,0),"--")</f>
        <v>--</v>
      </c>
      <c r="F4419" s="258" t="str">
        <f>iferror(vlookup(C4419,'Master data'!$A$1:$C$29,2,0),"--")</f>
        <v>--</v>
      </c>
    </row>
    <row r="4420" ht="21.0" customHeight="1">
      <c r="A4420" s="165"/>
      <c r="B4420" s="172"/>
      <c r="C4420" s="414"/>
      <c r="D4420" s="168"/>
      <c r="E4420" s="258" t="str">
        <f>iferror(vlookup(C4420,'Master data'!$A$1:$C$29,3,0),"--")</f>
        <v>--</v>
      </c>
      <c r="F4420" s="258" t="str">
        <f>iferror(vlookup(C4420,'Master data'!$A$1:$C$29,2,0),"--")</f>
        <v>--</v>
      </c>
    </row>
    <row r="4421" ht="21.0" customHeight="1">
      <c r="A4421" s="165"/>
      <c r="B4421" s="172"/>
      <c r="C4421" s="414"/>
      <c r="D4421" s="168"/>
      <c r="E4421" s="258" t="str">
        <f>iferror(vlookup(C4421,'Master data'!$A$1:$C$29,3,0),"--")</f>
        <v>--</v>
      </c>
      <c r="F4421" s="258" t="str">
        <f>iferror(vlookup(C4421,'Master data'!$A$1:$C$29,2,0),"--")</f>
        <v>--</v>
      </c>
    </row>
    <row r="4422" ht="21.0" customHeight="1">
      <c r="A4422" s="165"/>
      <c r="B4422" s="172"/>
      <c r="C4422" s="414"/>
      <c r="D4422" s="168"/>
      <c r="E4422" s="258" t="str">
        <f>iferror(vlookup(C4422,'Master data'!$A$1:$C$29,3,0),"--")</f>
        <v>--</v>
      </c>
      <c r="F4422" s="258" t="str">
        <f>iferror(vlookup(C4422,'Master data'!$A$1:$C$29,2,0),"--")</f>
        <v>--</v>
      </c>
    </row>
    <row r="4423" ht="21.0" customHeight="1">
      <c r="A4423" s="165"/>
      <c r="B4423" s="172"/>
      <c r="C4423" s="414"/>
      <c r="D4423" s="168"/>
      <c r="E4423" s="258" t="str">
        <f>iferror(vlookup(C4423,'Master data'!$A$1:$C$29,3,0),"--")</f>
        <v>--</v>
      </c>
      <c r="F4423" s="258" t="str">
        <f>iferror(vlookup(C4423,'Master data'!$A$1:$C$29,2,0),"--")</f>
        <v>--</v>
      </c>
    </row>
    <row r="4424" ht="21.0" customHeight="1">
      <c r="A4424" s="165"/>
      <c r="B4424" s="172"/>
      <c r="C4424" s="414"/>
      <c r="D4424" s="168"/>
      <c r="E4424" s="258" t="str">
        <f>iferror(vlookup(C4424,'Master data'!$A$1:$C$29,3,0),"--")</f>
        <v>--</v>
      </c>
      <c r="F4424" s="258" t="str">
        <f>iferror(vlookup(C4424,'Master data'!$A$1:$C$29,2,0),"--")</f>
        <v>--</v>
      </c>
    </row>
    <row r="4425" ht="21.0" customHeight="1">
      <c r="A4425" s="165"/>
      <c r="B4425" s="172"/>
      <c r="C4425" s="414"/>
      <c r="D4425" s="168"/>
      <c r="E4425" s="258" t="str">
        <f>iferror(vlookup(C4425,'Master data'!$A$1:$C$29,3,0),"--")</f>
        <v>--</v>
      </c>
      <c r="F4425" s="258" t="str">
        <f>iferror(vlookup(C4425,'Master data'!$A$1:$C$29,2,0),"--")</f>
        <v>--</v>
      </c>
    </row>
    <row r="4426" ht="21.0" customHeight="1">
      <c r="A4426" s="165"/>
      <c r="B4426" s="172"/>
      <c r="C4426" s="414"/>
      <c r="D4426" s="168"/>
      <c r="E4426" s="258" t="str">
        <f>iferror(vlookup(C4426,'Master data'!$A$1:$C$29,3,0),"--")</f>
        <v>--</v>
      </c>
      <c r="F4426" s="258" t="str">
        <f>iferror(vlookup(C4426,'Master data'!$A$1:$C$29,2,0),"--")</f>
        <v>--</v>
      </c>
    </row>
    <row r="4427" ht="21.0" customHeight="1">
      <c r="A4427" s="165"/>
      <c r="B4427" s="172"/>
      <c r="C4427" s="414"/>
      <c r="D4427" s="168"/>
      <c r="E4427" s="258" t="str">
        <f>iferror(vlookup(C4427,'Master data'!$A$1:$C$29,3,0),"--")</f>
        <v>--</v>
      </c>
      <c r="F4427" s="258" t="str">
        <f>iferror(vlookup(C4427,'Master data'!$A$1:$C$29,2,0),"--")</f>
        <v>--</v>
      </c>
    </row>
    <row r="4428" ht="21.0" customHeight="1">
      <c r="A4428" s="165"/>
      <c r="B4428" s="172"/>
      <c r="C4428" s="414"/>
      <c r="D4428" s="168"/>
      <c r="E4428" s="258" t="str">
        <f>iferror(vlookup(C4428,'Master data'!$A$1:$C$29,3,0),"--")</f>
        <v>--</v>
      </c>
      <c r="F4428" s="258" t="str">
        <f>iferror(vlookup(C4428,'Master data'!$A$1:$C$29,2,0),"--")</f>
        <v>--</v>
      </c>
    </row>
    <row r="4429" ht="21.0" customHeight="1">
      <c r="A4429" s="165"/>
      <c r="B4429" s="172"/>
      <c r="C4429" s="414"/>
      <c r="D4429" s="168"/>
      <c r="E4429" s="258" t="str">
        <f>iferror(vlookup(C4429,'Master data'!$A$1:$C$29,3,0),"--")</f>
        <v>--</v>
      </c>
      <c r="F4429" s="258" t="str">
        <f>iferror(vlookup(C4429,'Master data'!$A$1:$C$29,2,0),"--")</f>
        <v>--</v>
      </c>
    </row>
    <row r="4430" ht="21.0" customHeight="1">
      <c r="A4430" s="165"/>
      <c r="B4430" s="172"/>
      <c r="C4430" s="414"/>
      <c r="D4430" s="168"/>
      <c r="E4430" s="258" t="str">
        <f>iferror(vlookup(C4430,'Master data'!$A$1:$C$29,3,0),"--")</f>
        <v>--</v>
      </c>
      <c r="F4430" s="258" t="str">
        <f>iferror(vlookup(C4430,'Master data'!$A$1:$C$29,2,0),"--")</f>
        <v>--</v>
      </c>
    </row>
    <row r="4431" ht="21.0" customHeight="1">
      <c r="A4431" s="165"/>
      <c r="B4431" s="172"/>
      <c r="C4431" s="414"/>
      <c r="D4431" s="168"/>
      <c r="E4431" s="258" t="str">
        <f>iferror(vlookup(C4431,'Master data'!$A$1:$C$29,3,0),"--")</f>
        <v>--</v>
      </c>
      <c r="F4431" s="258" t="str">
        <f>iferror(vlookup(C4431,'Master data'!$A$1:$C$29,2,0),"--")</f>
        <v>--</v>
      </c>
    </row>
    <row r="4432" ht="21.0" customHeight="1">
      <c r="A4432" s="165"/>
      <c r="B4432" s="172"/>
      <c r="C4432" s="414"/>
      <c r="D4432" s="168"/>
      <c r="E4432" s="258" t="str">
        <f>iferror(vlookup(C4432,'Master data'!$A$1:$C$29,3,0),"--")</f>
        <v>--</v>
      </c>
      <c r="F4432" s="258" t="str">
        <f>iferror(vlookup(C4432,'Master data'!$A$1:$C$29,2,0),"--")</f>
        <v>--</v>
      </c>
    </row>
    <row r="4433" ht="21.0" customHeight="1">
      <c r="A4433" s="165"/>
      <c r="B4433" s="172"/>
      <c r="C4433" s="414"/>
      <c r="D4433" s="168"/>
      <c r="E4433" s="258" t="str">
        <f>iferror(vlookup(C4433,'Master data'!$A$1:$C$29,3,0),"--")</f>
        <v>--</v>
      </c>
      <c r="F4433" s="258" t="str">
        <f>iferror(vlookup(C4433,'Master data'!$A$1:$C$29,2,0),"--")</f>
        <v>--</v>
      </c>
    </row>
    <row r="4434" ht="21.0" customHeight="1">
      <c r="A4434" s="165"/>
      <c r="B4434" s="172"/>
      <c r="C4434" s="414"/>
      <c r="D4434" s="168"/>
      <c r="E4434" s="258" t="str">
        <f>iferror(vlookup(C4434,'Master data'!$A$1:$C$29,3,0),"--")</f>
        <v>--</v>
      </c>
      <c r="F4434" s="258" t="str">
        <f>iferror(vlookup(C4434,'Master data'!$A$1:$C$29,2,0),"--")</f>
        <v>--</v>
      </c>
    </row>
    <row r="4435" ht="21.0" customHeight="1">
      <c r="A4435" s="165"/>
      <c r="B4435" s="172"/>
      <c r="C4435" s="414"/>
      <c r="D4435" s="168"/>
      <c r="E4435" s="258" t="str">
        <f>iferror(vlookup(C4435,'Master data'!$A$1:$C$29,3,0),"--")</f>
        <v>--</v>
      </c>
      <c r="F4435" s="258" t="str">
        <f>iferror(vlookup(C4435,'Master data'!$A$1:$C$29,2,0),"--")</f>
        <v>--</v>
      </c>
    </row>
    <row r="4436" ht="21.0" customHeight="1">
      <c r="A4436" s="165"/>
      <c r="B4436" s="172"/>
      <c r="C4436" s="414"/>
      <c r="D4436" s="168"/>
      <c r="E4436" s="258" t="str">
        <f>iferror(vlookup(C4436,'Master data'!$A$1:$C$29,3,0),"--")</f>
        <v>--</v>
      </c>
      <c r="F4436" s="258" t="str">
        <f>iferror(vlookup(C4436,'Master data'!$A$1:$C$29,2,0),"--")</f>
        <v>--</v>
      </c>
    </row>
    <row r="4437" ht="21.0" customHeight="1">
      <c r="A4437" s="165"/>
      <c r="B4437" s="172"/>
      <c r="C4437" s="414"/>
      <c r="D4437" s="168"/>
      <c r="E4437" s="258" t="str">
        <f>iferror(vlookup(C4437,'Master data'!$A$1:$C$29,3,0),"--")</f>
        <v>--</v>
      </c>
      <c r="F4437" s="258" t="str">
        <f>iferror(vlookup(C4437,'Master data'!$A$1:$C$29,2,0),"--")</f>
        <v>--</v>
      </c>
    </row>
    <row r="4438" ht="21.0" customHeight="1">
      <c r="A4438" s="165"/>
      <c r="B4438" s="172"/>
      <c r="C4438" s="414"/>
      <c r="D4438" s="168"/>
      <c r="E4438" s="258" t="str">
        <f>iferror(vlookup(C4438,'Master data'!$A$1:$C$29,3,0),"--")</f>
        <v>--</v>
      </c>
      <c r="F4438" s="258" t="str">
        <f>iferror(vlookup(C4438,'Master data'!$A$1:$C$29,2,0),"--")</f>
        <v>--</v>
      </c>
    </row>
    <row r="4439" ht="21.0" customHeight="1">
      <c r="A4439" s="165"/>
      <c r="B4439" s="172"/>
      <c r="C4439" s="414"/>
      <c r="D4439" s="168"/>
      <c r="E4439" s="258" t="str">
        <f>iferror(vlookup(C4439,'Master data'!$A$1:$C$29,3,0),"--")</f>
        <v>--</v>
      </c>
      <c r="F4439" s="258" t="str">
        <f>iferror(vlookup(C4439,'Master data'!$A$1:$C$29,2,0),"--")</f>
        <v>--</v>
      </c>
    </row>
    <row r="4440" ht="21.0" customHeight="1">
      <c r="A4440" s="165"/>
      <c r="B4440" s="172"/>
      <c r="C4440" s="414"/>
      <c r="D4440" s="168"/>
      <c r="E4440" s="258" t="str">
        <f>iferror(vlookup(C4440,'Master data'!$A$1:$C$29,3,0),"--")</f>
        <v>--</v>
      </c>
      <c r="F4440" s="258" t="str">
        <f>iferror(vlookup(C4440,'Master data'!$A$1:$C$29,2,0),"--")</f>
        <v>--</v>
      </c>
    </row>
    <row r="4441" ht="21.0" customHeight="1">
      <c r="A4441" s="165"/>
      <c r="B4441" s="172"/>
      <c r="C4441" s="414"/>
      <c r="D4441" s="168"/>
      <c r="E4441" s="258" t="str">
        <f>iferror(vlookup(C4441,'Master data'!$A$1:$C$29,3,0),"--")</f>
        <v>--</v>
      </c>
      <c r="F4441" s="258" t="str">
        <f>iferror(vlookup(C4441,'Master data'!$A$1:$C$29,2,0),"--")</f>
        <v>--</v>
      </c>
    </row>
    <row r="4442" ht="21.0" customHeight="1">
      <c r="A4442" s="165"/>
      <c r="B4442" s="172"/>
      <c r="C4442" s="414"/>
      <c r="D4442" s="168"/>
      <c r="E4442" s="258" t="str">
        <f>iferror(vlookup(C4442,'Master data'!$A$1:$C$29,3,0),"--")</f>
        <v>--</v>
      </c>
      <c r="F4442" s="258" t="str">
        <f>iferror(vlookup(C4442,'Master data'!$A$1:$C$29,2,0),"--")</f>
        <v>--</v>
      </c>
    </row>
    <row r="4443" ht="21.0" customHeight="1">
      <c r="A4443" s="165"/>
      <c r="B4443" s="172"/>
      <c r="C4443" s="414"/>
      <c r="D4443" s="168"/>
      <c r="E4443" s="258" t="str">
        <f>iferror(vlookup(C4443,'Master data'!$A$1:$C$29,3,0),"--")</f>
        <v>--</v>
      </c>
      <c r="F4443" s="258" t="str">
        <f>iferror(vlookup(C4443,'Master data'!$A$1:$C$29,2,0),"--")</f>
        <v>--</v>
      </c>
    </row>
    <row r="4444" ht="21.0" customHeight="1">
      <c r="A4444" s="165"/>
      <c r="B4444" s="172"/>
      <c r="C4444" s="414"/>
      <c r="D4444" s="168"/>
      <c r="E4444" s="258" t="str">
        <f>iferror(vlookup(C4444,'Master data'!$A$1:$C$29,3,0),"--")</f>
        <v>--</v>
      </c>
      <c r="F4444" s="258" t="str">
        <f>iferror(vlookup(C4444,'Master data'!$A$1:$C$29,2,0),"--")</f>
        <v>--</v>
      </c>
    </row>
    <row r="4445" ht="21.0" customHeight="1">
      <c r="A4445" s="165"/>
      <c r="B4445" s="172"/>
      <c r="C4445" s="414"/>
      <c r="D4445" s="168"/>
      <c r="E4445" s="258" t="str">
        <f>iferror(vlookup(C4445,'Master data'!$A$1:$C$29,3,0),"--")</f>
        <v>--</v>
      </c>
      <c r="F4445" s="258" t="str">
        <f>iferror(vlookup(C4445,'Master data'!$A$1:$C$29,2,0),"--")</f>
        <v>--</v>
      </c>
    </row>
    <row r="4446" ht="21.0" customHeight="1">
      <c r="A4446" s="165"/>
      <c r="B4446" s="172"/>
      <c r="C4446" s="414"/>
      <c r="D4446" s="168"/>
      <c r="E4446" s="258" t="str">
        <f>iferror(vlookup(C4446,'Master data'!$A$1:$C$29,3,0),"--")</f>
        <v>--</v>
      </c>
      <c r="F4446" s="258" t="str">
        <f>iferror(vlookup(C4446,'Master data'!$A$1:$C$29,2,0),"--")</f>
        <v>--</v>
      </c>
    </row>
    <row r="4447" ht="21.0" customHeight="1">
      <c r="A4447" s="165"/>
      <c r="B4447" s="172"/>
      <c r="C4447" s="414"/>
      <c r="D4447" s="168"/>
      <c r="E4447" s="258" t="str">
        <f>iferror(vlookup(C4447,'Master data'!$A$1:$C$29,3,0),"--")</f>
        <v>--</v>
      </c>
      <c r="F4447" s="258" t="str">
        <f>iferror(vlookup(C4447,'Master data'!$A$1:$C$29,2,0),"--")</f>
        <v>--</v>
      </c>
    </row>
    <row r="4448" ht="21.0" customHeight="1">
      <c r="A4448" s="165"/>
      <c r="B4448" s="172"/>
      <c r="C4448" s="414"/>
      <c r="D4448" s="168"/>
      <c r="E4448" s="258" t="str">
        <f>iferror(vlookup(C4448,'Master data'!$A$1:$C$29,3,0),"--")</f>
        <v>--</v>
      </c>
      <c r="F4448" s="258" t="str">
        <f>iferror(vlookup(C4448,'Master data'!$A$1:$C$29,2,0),"--")</f>
        <v>--</v>
      </c>
    </row>
    <row r="4449" ht="21.0" customHeight="1">
      <c r="A4449" s="165"/>
      <c r="B4449" s="172"/>
      <c r="C4449" s="414"/>
      <c r="D4449" s="168"/>
      <c r="E4449" s="258" t="str">
        <f>iferror(vlookup(C4449,'Master data'!$A$1:$C$29,3,0),"--")</f>
        <v>--</v>
      </c>
      <c r="F4449" s="258" t="str">
        <f>iferror(vlookup(C4449,'Master data'!$A$1:$C$29,2,0),"--")</f>
        <v>--</v>
      </c>
    </row>
    <row r="4450" ht="21.0" customHeight="1">
      <c r="A4450" s="165"/>
      <c r="B4450" s="172"/>
      <c r="C4450" s="414"/>
      <c r="D4450" s="168"/>
      <c r="E4450" s="258" t="str">
        <f>iferror(vlookup(C4450,'Master data'!$A$1:$C$29,3,0),"--")</f>
        <v>--</v>
      </c>
      <c r="F4450" s="258" t="str">
        <f>iferror(vlookup(C4450,'Master data'!$A$1:$C$29,2,0),"--")</f>
        <v>--</v>
      </c>
    </row>
    <row r="4451" ht="21.0" customHeight="1">
      <c r="A4451" s="165"/>
      <c r="B4451" s="172"/>
      <c r="C4451" s="414"/>
      <c r="D4451" s="168"/>
      <c r="E4451" s="258" t="str">
        <f>iferror(vlookup(C4451,'Master data'!$A$1:$C$29,3,0),"--")</f>
        <v>--</v>
      </c>
      <c r="F4451" s="258" t="str">
        <f>iferror(vlookup(C4451,'Master data'!$A$1:$C$29,2,0),"--")</f>
        <v>--</v>
      </c>
    </row>
    <row r="4452" ht="21.0" customHeight="1">
      <c r="A4452" s="165"/>
      <c r="B4452" s="172"/>
      <c r="C4452" s="414"/>
      <c r="D4452" s="168"/>
      <c r="E4452" s="258" t="str">
        <f>iferror(vlookup(C4452,'Master data'!$A$1:$C$29,3,0),"--")</f>
        <v>--</v>
      </c>
      <c r="F4452" s="258" t="str">
        <f>iferror(vlookup(C4452,'Master data'!$A$1:$C$29,2,0),"--")</f>
        <v>--</v>
      </c>
    </row>
    <row r="4453" ht="21.0" customHeight="1">
      <c r="A4453" s="165"/>
      <c r="B4453" s="172"/>
      <c r="C4453" s="414"/>
      <c r="D4453" s="168"/>
      <c r="E4453" s="258" t="str">
        <f>iferror(vlookup(C4453,'Master data'!$A$1:$C$29,3,0),"--")</f>
        <v>--</v>
      </c>
      <c r="F4453" s="258" t="str">
        <f>iferror(vlookup(C4453,'Master data'!$A$1:$C$29,2,0),"--")</f>
        <v>--</v>
      </c>
    </row>
    <row r="4454" ht="21.0" customHeight="1">
      <c r="A4454" s="165"/>
      <c r="B4454" s="172"/>
      <c r="C4454" s="414"/>
      <c r="D4454" s="168"/>
      <c r="E4454" s="258" t="str">
        <f>iferror(vlookup(C4454,'Master data'!$A$1:$C$29,3,0),"--")</f>
        <v>--</v>
      </c>
      <c r="F4454" s="258" t="str">
        <f>iferror(vlookup(C4454,'Master data'!$A$1:$C$29,2,0),"--")</f>
        <v>--</v>
      </c>
    </row>
    <row r="4455" ht="21.0" customHeight="1">
      <c r="A4455" s="165"/>
      <c r="B4455" s="172"/>
      <c r="C4455" s="414"/>
      <c r="D4455" s="168"/>
      <c r="E4455" s="258" t="str">
        <f>iferror(vlookup(C4455,'Master data'!$A$1:$C$29,3,0),"--")</f>
        <v>--</v>
      </c>
      <c r="F4455" s="258" t="str">
        <f>iferror(vlookup(C4455,'Master data'!$A$1:$C$29,2,0),"--")</f>
        <v>--</v>
      </c>
    </row>
    <row r="4456" ht="21.0" customHeight="1">
      <c r="A4456" s="165"/>
      <c r="B4456" s="172"/>
      <c r="C4456" s="414"/>
      <c r="D4456" s="168"/>
      <c r="E4456" s="258" t="str">
        <f>iferror(vlookup(C4456,'Master data'!$A$1:$C$29,3,0),"--")</f>
        <v>--</v>
      </c>
      <c r="F4456" s="258" t="str">
        <f>iferror(vlookup(C4456,'Master data'!$A$1:$C$29,2,0),"--")</f>
        <v>--</v>
      </c>
    </row>
    <row r="4457" ht="21.0" customHeight="1">
      <c r="A4457" s="165"/>
      <c r="B4457" s="172"/>
      <c r="C4457" s="414"/>
      <c r="D4457" s="168"/>
      <c r="E4457" s="258" t="str">
        <f>iferror(vlookup(C4457,'Master data'!$A$1:$C$29,3,0),"--")</f>
        <v>--</v>
      </c>
      <c r="F4457" s="258" t="str">
        <f>iferror(vlookup(C4457,'Master data'!$A$1:$C$29,2,0),"--")</f>
        <v>--</v>
      </c>
    </row>
    <row r="4458" ht="21.0" customHeight="1">
      <c r="A4458" s="165"/>
      <c r="B4458" s="172"/>
      <c r="C4458" s="414"/>
      <c r="D4458" s="168"/>
      <c r="E4458" s="258" t="str">
        <f>iferror(vlookup(C4458,'Master data'!$A$1:$C$29,3,0),"--")</f>
        <v>--</v>
      </c>
      <c r="F4458" s="258" t="str">
        <f>iferror(vlookup(C4458,'Master data'!$A$1:$C$29,2,0),"--")</f>
        <v>--</v>
      </c>
    </row>
    <row r="4459" ht="21.0" customHeight="1">
      <c r="A4459" s="165"/>
      <c r="B4459" s="172"/>
      <c r="C4459" s="414"/>
      <c r="D4459" s="168"/>
      <c r="E4459" s="258" t="str">
        <f>iferror(vlookup(C4459,'Master data'!$A$1:$C$29,3,0),"--")</f>
        <v>--</v>
      </c>
      <c r="F4459" s="258" t="str">
        <f>iferror(vlookup(C4459,'Master data'!$A$1:$C$29,2,0),"--")</f>
        <v>--</v>
      </c>
    </row>
    <row r="4460" ht="21.0" customHeight="1">
      <c r="A4460" s="165"/>
      <c r="B4460" s="172"/>
      <c r="C4460" s="414"/>
      <c r="D4460" s="168"/>
      <c r="E4460" s="258" t="str">
        <f>iferror(vlookup(C4460,'Master data'!$A$1:$C$29,3,0),"--")</f>
        <v>--</v>
      </c>
      <c r="F4460" s="258" t="str">
        <f>iferror(vlookup(C4460,'Master data'!$A$1:$C$29,2,0),"--")</f>
        <v>--</v>
      </c>
    </row>
    <row r="4461" ht="21.0" customHeight="1">
      <c r="A4461" s="165"/>
      <c r="B4461" s="172"/>
      <c r="C4461" s="414"/>
      <c r="D4461" s="168"/>
      <c r="E4461" s="258" t="str">
        <f>iferror(vlookup(C4461,'Master data'!$A$1:$C$29,3,0),"--")</f>
        <v>--</v>
      </c>
      <c r="F4461" s="258" t="str">
        <f>iferror(vlookup(C4461,'Master data'!$A$1:$C$29,2,0),"--")</f>
        <v>--</v>
      </c>
    </row>
    <row r="4462" ht="21.0" customHeight="1">
      <c r="A4462" s="165"/>
      <c r="B4462" s="172"/>
      <c r="C4462" s="414"/>
      <c r="D4462" s="168"/>
      <c r="E4462" s="258" t="str">
        <f>iferror(vlookup(C4462,'Master data'!$A$1:$C$29,3,0),"--")</f>
        <v>--</v>
      </c>
      <c r="F4462" s="258" t="str">
        <f>iferror(vlookup(C4462,'Master data'!$A$1:$C$29,2,0),"--")</f>
        <v>--</v>
      </c>
    </row>
    <row r="4463" ht="21.0" customHeight="1">
      <c r="A4463" s="165"/>
      <c r="B4463" s="172"/>
      <c r="C4463" s="414"/>
      <c r="D4463" s="168"/>
      <c r="E4463" s="258" t="str">
        <f>iferror(vlookup(C4463,'Master data'!$A$1:$C$29,3,0),"--")</f>
        <v>--</v>
      </c>
      <c r="F4463" s="258" t="str">
        <f>iferror(vlookup(C4463,'Master data'!$A$1:$C$29,2,0),"--")</f>
        <v>--</v>
      </c>
    </row>
    <row r="4464" ht="21.0" customHeight="1">
      <c r="A4464" s="165"/>
      <c r="B4464" s="172"/>
      <c r="C4464" s="414"/>
      <c r="D4464" s="168"/>
      <c r="E4464" s="258" t="str">
        <f>iferror(vlookup(C4464,'Master data'!$A$1:$C$29,3,0),"--")</f>
        <v>--</v>
      </c>
      <c r="F4464" s="258" t="str">
        <f>iferror(vlookup(C4464,'Master data'!$A$1:$C$29,2,0),"--")</f>
        <v>--</v>
      </c>
    </row>
    <row r="4465" ht="21.0" customHeight="1">
      <c r="A4465" s="165"/>
      <c r="B4465" s="172"/>
      <c r="C4465" s="414"/>
      <c r="D4465" s="168"/>
      <c r="E4465" s="258" t="str">
        <f>iferror(vlookup(C4465,'Master data'!$A$1:$C$29,3,0),"--")</f>
        <v>--</v>
      </c>
      <c r="F4465" s="258" t="str">
        <f>iferror(vlookup(C4465,'Master data'!$A$1:$C$29,2,0),"--")</f>
        <v>--</v>
      </c>
    </row>
    <row r="4466" ht="21.0" customHeight="1">
      <c r="A4466" s="165"/>
      <c r="B4466" s="172"/>
      <c r="C4466" s="414"/>
      <c r="D4466" s="168"/>
      <c r="E4466" s="258" t="str">
        <f>iferror(vlookup(C4466,'Master data'!$A$1:$C$29,3,0),"--")</f>
        <v>--</v>
      </c>
      <c r="F4466" s="258" t="str">
        <f>iferror(vlookup(C4466,'Master data'!$A$1:$C$29,2,0),"--")</f>
        <v>--</v>
      </c>
    </row>
    <row r="4467" ht="21.0" customHeight="1">
      <c r="A4467" s="165"/>
      <c r="B4467" s="172"/>
      <c r="C4467" s="414"/>
      <c r="D4467" s="168"/>
      <c r="E4467" s="258" t="str">
        <f>iferror(vlookup(C4467,'Master data'!$A$1:$C$29,3,0),"--")</f>
        <v>--</v>
      </c>
      <c r="F4467" s="258" t="str">
        <f>iferror(vlookup(C4467,'Master data'!$A$1:$C$29,2,0),"--")</f>
        <v>--</v>
      </c>
    </row>
    <row r="4468" ht="21.0" customHeight="1">
      <c r="A4468" s="165"/>
      <c r="B4468" s="172"/>
      <c r="C4468" s="414"/>
      <c r="D4468" s="168"/>
      <c r="E4468" s="258" t="str">
        <f>iferror(vlookup(C4468,'Master data'!$A$1:$C$29,3,0),"--")</f>
        <v>--</v>
      </c>
      <c r="F4468" s="258" t="str">
        <f>iferror(vlookup(C4468,'Master data'!$A$1:$C$29,2,0),"--")</f>
        <v>--</v>
      </c>
    </row>
    <row r="4469" ht="21.0" customHeight="1">
      <c r="A4469" s="165"/>
      <c r="B4469" s="172"/>
      <c r="C4469" s="414"/>
      <c r="D4469" s="168"/>
      <c r="E4469" s="258" t="str">
        <f>iferror(vlookup(C4469,'Master data'!$A$1:$C$29,3,0),"--")</f>
        <v>--</v>
      </c>
      <c r="F4469" s="258" t="str">
        <f>iferror(vlookup(C4469,'Master data'!$A$1:$C$29,2,0),"--")</f>
        <v>--</v>
      </c>
    </row>
    <row r="4470" ht="21.0" customHeight="1">
      <c r="A4470" s="165"/>
      <c r="B4470" s="172"/>
      <c r="C4470" s="414"/>
      <c r="D4470" s="168"/>
      <c r="E4470" s="258" t="str">
        <f>iferror(vlookup(C4470,'Master data'!$A$1:$C$29,3,0),"--")</f>
        <v>--</v>
      </c>
      <c r="F4470" s="258" t="str">
        <f>iferror(vlookup(C4470,'Master data'!$A$1:$C$29,2,0),"--")</f>
        <v>--</v>
      </c>
    </row>
    <row r="4471" ht="21.0" customHeight="1">
      <c r="A4471" s="165"/>
      <c r="B4471" s="172"/>
      <c r="C4471" s="414"/>
      <c r="D4471" s="168"/>
      <c r="E4471" s="258" t="str">
        <f>iferror(vlookup(C4471,'Master data'!$A$1:$C$29,3,0),"--")</f>
        <v>--</v>
      </c>
      <c r="F4471" s="258" t="str">
        <f>iferror(vlookup(C4471,'Master data'!$A$1:$C$29,2,0),"--")</f>
        <v>--</v>
      </c>
    </row>
    <row r="4472" ht="21.0" customHeight="1">
      <c r="A4472" s="165"/>
      <c r="B4472" s="172"/>
      <c r="C4472" s="414"/>
      <c r="D4472" s="168"/>
      <c r="E4472" s="258" t="str">
        <f>iferror(vlookup(C4472,'Master data'!$A$1:$C$29,3,0),"--")</f>
        <v>--</v>
      </c>
      <c r="F4472" s="258" t="str">
        <f>iferror(vlookup(C4472,'Master data'!$A$1:$C$29,2,0),"--")</f>
        <v>--</v>
      </c>
    </row>
    <row r="4473" ht="21.0" customHeight="1">
      <c r="A4473" s="165"/>
      <c r="B4473" s="172"/>
      <c r="C4473" s="414"/>
      <c r="D4473" s="168"/>
      <c r="E4473" s="258" t="str">
        <f>iferror(vlookup(C4473,'Master data'!$A$1:$C$29,3,0),"--")</f>
        <v>--</v>
      </c>
      <c r="F4473" s="258" t="str">
        <f>iferror(vlookup(C4473,'Master data'!$A$1:$C$29,2,0),"--")</f>
        <v>--</v>
      </c>
    </row>
    <row r="4474" ht="21.0" customHeight="1">
      <c r="A4474" s="165"/>
      <c r="B4474" s="172"/>
      <c r="C4474" s="414"/>
      <c r="D4474" s="168"/>
      <c r="E4474" s="258" t="str">
        <f>iferror(vlookup(C4474,'Master data'!$A$1:$C$29,3,0),"--")</f>
        <v>--</v>
      </c>
      <c r="F4474" s="258" t="str">
        <f>iferror(vlookup(C4474,'Master data'!$A$1:$C$29,2,0),"--")</f>
        <v>--</v>
      </c>
    </row>
    <row r="4475" ht="21.0" customHeight="1">
      <c r="A4475" s="165"/>
      <c r="B4475" s="172"/>
      <c r="C4475" s="414"/>
      <c r="D4475" s="168"/>
      <c r="E4475" s="258" t="str">
        <f>iferror(vlookup(C4475,'Master data'!$A$1:$C$29,3,0),"--")</f>
        <v>--</v>
      </c>
      <c r="F4475" s="258" t="str">
        <f>iferror(vlookup(C4475,'Master data'!$A$1:$C$29,2,0),"--")</f>
        <v>--</v>
      </c>
    </row>
    <row r="4476" ht="21.0" customHeight="1">
      <c r="A4476" s="165"/>
      <c r="B4476" s="172"/>
      <c r="C4476" s="414"/>
      <c r="D4476" s="168"/>
      <c r="E4476" s="258" t="str">
        <f>iferror(vlookup(C4476,'Master data'!$A$1:$C$29,3,0),"--")</f>
        <v>--</v>
      </c>
      <c r="F4476" s="258" t="str">
        <f>iferror(vlookup(C4476,'Master data'!$A$1:$C$29,2,0),"--")</f>
        <v>--</v>
      </c>
    </row>
    <row r="4477" ht="21.0" customHeight="1">
      <c r="A4477" s="165"/>
      <c r="B4477" s="172"/>
      <c r="C4477" s="414"/>
      <c r="D4477" s="168"/>
      <c r="E4477" s="258" t="str">
        <f>iferror(vlookup(C4477,'Master data'!$A$1:$C$29,3,0),"--")</f>
        <v>--</v>
      </c>
      <c r="F4477" s="258" t="str">
        <f>iferror(vlookup(C4477,'Master data'!$A$1:$C$29,2,0),"--")</f>
        <v>--</v>
      </c>
    </row>
    <row r="4478" ht="21.0" customHeight="1">
      <c r="A4478" s="165"/>
      <c r="B4478" s="172"/>
      <c r="C4478" s="414"/>
      <c r="D4478" s="168"/>
      <c r="E4478" s="258" t="str">
        <f>iferror(vlookup(C4478,'Master data'!$A$1:$C$29,3,0),"--")</f>
        <v>--</v>
      </c>
      <c r="F4478" s="258" t="str">
        <f>iferror(vlookup(C4478,'Master data'!$A$1:$C$29,2,0),"--")</f>
        <v>--</v>
      </c>
    </row>
    <row r="4479" ht="21.0" customHeight="1">
      <c r="A4479" s="165"/>
      <c r="B4479" s="172"/>
      <c r="C4479" s="414"/>
      <c r="D4479" s="168"/>
      <c r="E4479" s="258" t="str">
        <f>iferror(vlookup(C4479,'Master data'!$A$1:$C$29,3,0),"--")</f>
        <v>--</v>
      </c>
      <c r="F4479" s="258" t="str">
        <f>iferror(vlookup(C4479,'Master data'!$A$1:$C$29,2,0),"--")</f>
        <v>--</v>
      </c>
    </row>
    <row r="4480" ht="21.0" customHeight="1">
      <c r="A4480" s="165"/>
      <c r="B4480" s="172"/>
      <c r="C4480" s="414"/>
      <c r="D4480" s="168"/>
      <c r="E4480" s="258" t="str">
        <f>iferror(vlookup(C4480,'Master data'!$A$1:$C$29,3,0),"--")</f>
        <v>--</v>
      </c>
      <c r="F4480" s="258" t="str">
        <f>iferror(vlookup(C4480,'Master data'!$A$1:$C$29,2,0),"--")</f>
        <v>--</v>
      </c>
    </row>
    <row r="4481" ht="21.0" customHeight="1">
      <c r="A4481" s="165"/>
      <c r="B4481" s="172"/>
      <c r="C4481" s="414"/>
      <c r="D4481" s="168"/>
      <c r="E4481" s="258" t="str">
        <f>iferror(vlookup(C4481,'Master data'!$A$1:$C$29,3,0),"--")</f>
        <v>--</v>
      </c>
      <c r="F4481" s="258" t="str">
        <f>iferror(vlookup(C4481,'Master data'!$A$1:$C$29,2,0),"--")</f>
        <v>--</v>
      </c>
    </row>
    <row r="4482" ht="21.0" customHeight="1">
      <c r="A4482" s="165"/>
      <c r="B4482" s="172"/>
      <c r="C4482" s="414"/>
      <c r="D4482" s="168"/>
      <c r="E4482" s="258" t="str">
        <f>iferror(vlookup(C4482,'Master data'!$A$1:$C$29,3,0),"--")</f>
        <v>--</v>
      </c>
      <c r="F4482" s="258" t="str">
        <f>iferror(vlookup(C4482,'Master data'!$A$1:$C$29,2,0),"--")</f>
        <v>--</v>
      </c>
    </row>
    <row r="4483" ht="21.0" customHeight="1">
      <c r="A4483" s="165"/>
      <c r="B4483" s="172"/>
      <c r="C4483" s="414"/>
      <c r="D4483" s="168"/>
      <c r="E4483" s="258" t="str">
        <f>iferror(vlookup(C4483,'Master data'!$A$1:$C$29,3,0),"--")</f>
        <v>--</v>
      </c>
      <c r="F4483" s="258" t="str">
        <f>iferror(vlookup(C4483,'Master data'!$A$1:$C$29,2,0),"--")</f>
        <v>--</v>
      </c>
    </row>
    <row r="4484" ht="21.0" customHeight="1">
      <c r="A4484" s="165"/>
      <c r="B4484" s="172"/>
      <c r="C4484" s="414"/>
      <c r="D4484" s="168"/>
      <c r="E4484" s="258" t="str">
        <f>iferror(vlookup(C4484,'Master data'!$A$1:$C$29,3,0),"--")</f>
        <v>--</v>
      </c>
      <c r="F4484" s="258" t="str">
        <f>iferror(vlookup(C4484,'Master data'!$A$1:$C$29,2,0),"--")</f>
        <v>--</v>
      </c>
    </row>
    <row r="4485" ht="21.0" customHeight="1">
      <c r="A4485" s="165"/>
      <c r="B4485" s="172"/>
      <c r="C4485" s="414"/>
      <c r="D4485" s="168"/>
      <c r="E4485" s="258" t="str">
        <f>iferror(vlookup(C4485,'Master data'!$A$1:$C$29,3,0),"--")</f>
        <v>--</v>
      </c>
      <c r="F4485" s="258" t="str">
        <f>iferror(vlookup(C4485,'Master data'!$A$1:$C$29,2,0),"--")</f>
        <v>--</v>
      </c>
    </row>
    <row r="4486" ht="21.0" customHeight="1">
      <c r="A4486" s="165"/>
      <c r="B4486" s="172"/>
      <c r="C4486" s="414"/>
      <c r="D4486" s="168"/>
      <c r="E4486" s="258" t="str">
        <f>iferror(vlookup(C4486,'Master data'!$A$1:$C$29,3,0),"--")</f>
        <v>--</v>
      </c>
      <c r="F4486" s="258" t="str">
        <f>iferror(vlookup(C4486,'Master data'!$A$1:$C$29,2,0),"--")</f>
        <v>--</v>
      </c>
    </row>
    <row r="4487" ht="21.0" customHeight="1">
      <c r="A4487" s="165"/>
      <c r="B4487" s="172"/>
      <c r="C4487" s="414"/>
      <c r="D4487" s="168"/>
      <c r="E4487" s="258" t="str">
        <f>iferror(vlookup(C4487,'Master data'!$A$1:$C$29,3,0),"--")</f>
        <v>--</v>
      </c>
      <c r="F4487" s="258" t="str">
        <f>iferror(vlookup(C4487,'Master data'!$A$1:$C$29,2,0),"--")</f>
        <v>--</v>
      </c>
    </row>
    <row r="4488" ht="21.0" customHeight="1">
      <c r="A4488" s="165"/>
      <c r="B4488" s="172"/>
      <c r="C4488" s="414"/>
      <c r="D4488" s="168"/>
      <c r="E4488" s="258" t="str">
        <f>iferror(vlookup(C4488,'Master data'!$A$1:$C$29,3,0),"--")</f>
        <v>--</v>
      </c>
      <c r="F4488" s="258" t="str">
        <f>iferror(vlookup(C4488,'Master data'!$A$1:$C$29,2,0),"--")</f>
        <v>--</v>
      </c>
    </row>
    <row r="4489" ht="21.0" customHeight="1">
      <c r="A4489" s="165"/>
      <c r="B4489" s="172"/>
      <c r="C4489" s="414"/>
      <c r="D4489" s="168"/>
      <c r="E4489" s="258" t="str">
        <f>iferror(vlookup(C4489,'Master data'!$A$1:$C$29,3,0),"--")</f>
        <v>--</v>
      </c>
      <c r="F4489" s="258" t="str">
        <f>iferror(vlookup(C4489,'Master data'!$A$1:$C$29,2,0),"--")</f>
        <v>--</v>
      </c>
    </row>
    <row r="4490" ht="21.0" customHeight="1">
      <c r="A4490" s="165"/>
      <c r="B4490" s="172"/>
      <c r="C4490" s="414"/>
      <c r="D4490" s="168"/>
      <c r="E4490" s="258" t="str">
        <f>iferror(vlookup(C4490,'Master data'!$A$1:$C$29,3,0),"--")</f>
        <v>--</v>
      </c>
      <c r="F4490" s="258" t="str">
        <f>iferror(vlookup(C4490,'Master data'!$A$1:$C$29,2,0),"--")</f>
        <v>--</v>
      </c>
    </row>
    <row r="4491" ht="21.0" customHeight="1">
      <c r="A4491" s="165"/>
      <c r="B4491" s="172"/>
      <c r="C4491" s="414"/>
      <c r="D4491" s="168"/>
      <c r="E4491" s="258" t="str">
        <f>iferror(vlookup(C4491,'Master data'!$A$1:$C$29,3,0),"--")</f>
        <v>--</v>
      </c>
      <c r="F4491" s="258" t="str">
        <f>iferror(vlookup(C4491,'Master data'!$A$1:$C$29,2,0),"--")</f>
        <v>--</v>
      </c>
    </row>
    <row r="4492" ht="21.0" customHeight="1">
      <c r="A4492" s="165"/>
      <c r="B4492" s="172"/>
      <c r="C4492" s="414"/>
      <c r="D4492" s="168"/>
      <c r="E4492" s="258" t="str">
        <f>iferror(vlookup(C4492,'Master data'!$A$1:$C$29,3,0),"--")</f>
        <v>--</v>
      </c>
      <c r="F4492" s="258" t="str">
        <f>iferror(vlookup(C4492,'Master data'!$A$1:$C$29,2,0),"--")</f>
        <v>--</v>
      </c>
    </row>
    <row r="4493" ht="21.0" customHeight="1">
      <c r="A4493" s="165"/>
      <c r="B4493" s="172"/>
      <c r="C4493" s="414"/>
      <c r="D4493" s="168"/>
      <c r="E4493" s="258" t="str">
        <f>iferror(vlookup(C4493,'Master data'!$A$1:$C$29,3,0),"--")</f>
        <v>--</v>
      </c>
      <c r="F4493" s="258" t="str">
        <f>iferror(vlookup(C4493,'Master data'!$A$1:$C$29,2,0),"--")</f>
        <v>--</v>
      </c>
    </row>
    <row r="4494" ht="21.0" customHeight="1">
      <c r="A4494" s="165"/>
      <c r="B4494" s="172"/>
      <c r="C4494" s="414"/>
      <c r="D4494" s="168"/>
      <c r="E4494" s="258" t="str">
        <f>iferror(vlookup(C4494,'Master data'!$A$1:$C$29,3,0),"--")</f>
        <v>--</v>
      </c>
      <c r="F4494" s="258" t="str">
        <f>iferror(vlookup(C4494,'Master data'!$A$1:$C$29,2,0),"--")</f>
        <v>--</v>
      </c>
    </row>
    <row r="4495" ht="21.0" customHeight="1">
      <c r="A4495" s="165"/>
      <c r="B4495" s="172"/>
      <c r="C4495" s="414"/>
      <c r="D4495" s="168"/>
      <c r="E4495" s="258" t="str">
        <f>iferror(vlookup(C4495,'Master data'!$A$1:$C$29,3,0),"--")</f>
        <v>--</v>
      </c>
      <c r="F4495" s="258" t="str">
        <f>iferror(vlookup(C4495,'Master data'!$A$1:$C$29,2,0),"--")</f>
        <v>--</v>
      </c>
    </row>
    <row r="4496" ht="21.0" customHeight="1">
      <c r="A4496" s="165"/>
      <c r="B4496" s="172"/>
      <c r="C4496" s="414"/>
      <c r="D4496" s="168"/>
      <c r="E4496" s="258" t="str">
        <f>iferror(vlookup(C4496,'Master data'!$A$1:$C$29,3,0),"--")</f>
        <v>--</v>
      </c>
      <c r="F4496" s="258" t="str">
        <f>iferror(vlookup(C4496,'Master data'!$A$1:$C$29,2,0),"--")</f>
        <v>--</v>
      </c>
    </row>
    <row r="4497" ht="21.0" customHeight="1">
      <c r="A4497" s="165"/>
      <c r="B4497" s="172"/>
      <c r="C4497" s="414"/>
      <c r="D4497" s="168"/>
      <c r="E4497" s="258" t="str">
        <f>iferror(vlookup(C4497,'Master data'!$A$1:$C$29,3,0),"--")</f>
        <v>--</v>
      </c>
      <c r="F4497" s="258" t="str">
        <f>iferror(vlookup(C4497,'Master data'!$A$1:$C$29,2,0),"--")</f>
        <v>--</v>
      </c>
    </row>
    <row r="4498" ht="21.0" customHeight="1">
      <c r="A4498" s="165"/>
      <c r="B4498" s="172"/>
      <c r="C4498" s="414"/>
      <c r="D4498" s="168"/>
      <c r="E4498" s="258" t="str">
        <f>iferror(vlookup(C4498,'Master data'!$A$1:$C$29,3,0),"--")</f>
        <v>--</v>
      </c>
      <c r="F4498" s="258" t="str">
        <f>iferror(vlookup(C4498,'Master data'!$A$1:$C$29,2,0),"--")</f>
        <v>--</v>
      </c>
    </row>
    <row r="4499" ht="21.0" customHeight="1">
      <c r="A4499" s="165"/>
      <c r="B4499" s="172"/>
      <c r="C4499" s="414"/>
      <c r="D4499" s="168"/>
      <c r="E4499" s="258" t="str">
        <f>iferror(vlookup(C4499,'Master data'!$A$1:$C$29,3,0),"--")</f>
        <v>--</v>
      </c>
      <c r="F4499" s="258" t="str">
        <f>iferror(vlookup(C4499,'Master data'!$A$1:$C$29,2,0),"--")</f>
        <v>--</v>
      </c>
    </row>
    <row r="4500" ht="21.0" customHeight="1">
      <c r="A4500" s="165"/>
      <c r="B4500" s="172"/>
      <c r="C4500" s="414"/>
      <c r="D4500" s="168"/>
      <c r="E4500" s="258" t="str">
        <f>iferror(vlookup(C4500,'Master data'!$A$1:$C$29,3,0),"--")</f>
        <v>--</v>
      </c>
      <c r="F4500" s="258" t="str">
        <f>iferror(vlookup(C4500,'Master data'!$A$1:$C$29,2,0),"--")</f>
        <v>--</v>
      </c>
    </row>
    <row r="4501" ht="21.0" customHeight="1">
      <c r="A4501" s="165"/>
      <c r="B4501" s="172"/>
      <c r="C4501" s="414"/>
      <c r="D4501" s="168"/>
      <c r="E4501" s="258" t="str">
        <f>iferror(vlookup(C4501,'Master data'!$A$1:$C$29,3,0),"--")</f>
        <v>--</v>
      </c>
      <c r="F4501" s="258" t="str">
        <f>iferror(vlookup(C4501,'Master data'!$A$1:$C$29,2,0),"--")</f>
        <v>--</v>
      </c>
    </row>
    <row r="4502" ht="21.0" customHeight="1">
      <c r="A4502" s="165"/>
      <c r="B4502" s="172"/>
      <c r="C4502" s="414"/>
      <c r="D4502" s="168"/>
      <c r="E4502" s="258" t="str">
        <f>iferror(vlookup(C4502,'Master data'!$A$1:$C$29,3,0),"--")</f>
        <v>--</v>
      </c>
      <c r="F4502" s="258" t="str">
        <f>iferror(vlookup(C4502,'Master data'!$A$1:$C$29,2,0),"--")</f>
        <v>--</v>
      </c>
    </row>
    <row r="4503" ht="21.0" customHeight="1">
      <c r="A4503" s="165"/>
      <c r="B4503" s="172"/>
      <c r="C4503" s="414"/>
      <c r="D4503" s="168"/>
      <c r="E4503" s="258" t="str">
        <f>iferror(vlookup(C4503,'Master data'!$A$1:$C$29,3,0),"--")</f>
        <v>--</v>
      </c>
      <c r="F4503" s="258" t="str">
        <f>iferror(vlookup(C4503,'Master data'!$A$1:$C$29,2,0),"--")</f>
        <v>--</v>
      </c>
    </row>
    <row r="4504" ht="21.0" customHeight="1">
      <c r="A4504" s="165"/>
      <c r="B4504" s="172"/>
      <c r="C4504" s="414"/>
      <c r="D4504" s="168"/>
      <c r="E4504" s="258" t="str">
        <f>iferror(vlookup(C4504,'Master data'!$A$1:$C$29,3,0),"--")</f>
        <v>--</v>
      </c>
      <c r="F4504" s="258" t="str">
        <f>iferror(vlookup(C4504,'Master data'!$A$1:$C$29,2,0),"--")</f>
        <v>--</v>
      </c>
    </row>
    <row r="4505" ht="21.0" customHeight="1">
      <c r="A4505" s="165"/>
      <c r="B4505" s="172"/>
      <c r="C4505" s="414"/>
      <c r="D4505" s="168"/>
      <c r="E4505" s="258" t="str">
        <f>iferror(vlookup(C4505,'Master data'!$A$1:$C$29,3,0),"--")</f>
        <v>--</v>
      </c>
      <c r="F4505" s="258" t="str">
        <f>iferror(vlookup(C4505,'Master data'!$A$1:$C$29,2,0),"--")</f>
        <v>--</v>
      </c>
    </row>
    <row r="4506" ht="21.0" customHeight="1">
      <c r="A4506" s="165"/>
      <c r="B4506" s="172"/>
      <c r="C4506" s="414"/>
      <c r="D4506" s="168"/>
      <c r="E4506" s="258" t="str">
        <f>iferror(vlookup(C4506,'Master data'!$A$1:$C$29,3,0),"--")</f>
        <v>--</v>
      </c>
      <c r="F4506" s="258" t="str">
        <f>iferror(vlookup(C4506,'Master data'!$A$1:$C$29,2,0),"--")</f>
        <v>--</v>
      </c>
    </row>
    <row r="4507" ht="21.0" customHeight="1">
      <c r="A4507" s="165"/>
      <c r="B4507" s="172"/>
      <c r="C4507" s="414"/>
      <c r="D4507" s="168"/>
      <c r="E4507" s="258" t="str">
        <f>iferror(vlookup(C4507,'Master data'!$A$1:$C$29,3,0),"--")</f>
        <v>--</v>
      </c>
      <c r="F4507" s="258" t="str">
        <f>iferror(vlookup(C4507,'Master data'!$A$1:$C$29,2,0),"--")</f>
        <v>--</v>
      </c>
    </row>
    <row r="4508" ht="21.0" customHeight="1">
      <c r="A4508" s="165"/>
      <c r="B4508" s="172"/>
      <c r="C4508" s="414"/>
      <c r="D4508" s="168"/>
      <c r="E4508" s="258" t="str">
        <f>iferror(vlookup(C4508,'Master data'!$A$1:$C$29,3,0),"--")</f>
        <v>--</v>
      </c>
      <c r="F4508" s="258" t="str">
        <f>iferror(vlookup(C4508,'Master data'!$A$1:$C$29,2,0),"--")</f>
        <v>--</v>
      </c>
    </row>
    <row r="4509" ht="21.0" customHeight="1">
      <c r="A4509" s="165"/>
      <c r="B4509" s="172"/>
      <c r="C4509" s="414"/>
      <c r="D4509" s="168"/>
      <c r="E4509" s="258" t="str">
        <f>iferror(vlookup(C4509,'Master data'!$A$1:$C$29,3,0),"--")</f>
        <v>--</v>
      </c>
      <c r="F4509" s="258" t="str">
        <f>iferror(vlookup(C4509,'Master data'!$A$1:$C$29,2,0),"--")</f>
        <v>--</v>
      </c>
    </row>
    <row r="4510" ht="21.0" customHeight="1">
      <c r="A4510" s="165"/>
      <c r="B4510" s="172"/>
      <c r="C4510" s="414"/>
      <c r="D4510" s="168"/>
      <c r="E4510" s="258" t="str">
        <f>iferror(vlookup(C4510,'Master data'!$A$1:$C$29,3,0),"--")</f>
        <v>--</v>
      </c>
      <c r="F4510" s="258" t="str">
        <f>iferror(vlookup(C4510,'Master data'!$A$1:$C$29,2,0),"--")</f>
        <v>--</v>
      </c>
    </row>
    <row r="4511" ht="21.0" customHeight="1">
      <c r="A4511" s="165"/>
      <c r="B4511" s="172"/>
      <c r="C4511" s="414"/>
      <c r="D4511" s="168"/>
      <c r="E4511" s="258" t="str">
        <f>iferror(vlookup(C4511,'Master data'!$A$1:$C$29,3,0),"--")</f>
        <v>--</v>
      </c>
      <c r="F4511" s="258" t="str">
        <f>iferror(vlookup(C4511,'Master data'!$A$1:$C$29,2,0),"--")</f>
        <v>--</v>
      </c>
    </row>
    <row r="4512" ht="21.0" customHeight="1">
      <c r="A4512" s="165"/>
      <c r="B4512" s="172"/>
      <c r="C4512" s="414"/>
      <c r="D4512" s="168"/>
      <c r="E4512" s="258" t="str">
        <f>iferror(vlookup(C4512,'Master data'!$A$1:$C$29,3,0),"--")</f>
        <v>--</v>
      </c>
      <c r="F4512" s="258" t="str">
        <f>iferror(vlookup(C4512,'Master data'!$A$1:$C$29,2,0),"--")</f>
        <v>--</v>
      </c>
    </row>
    <row r="4513" ht="21.0" customHeight="1">
      <c r="A4513" s="165"/>
      <c r="B4513" s="172"/>
      <c r="C4513" s="414"/>
      <c r="D4513" s="168"/>
      <c r="E4513" s="258" t="str">
        <f>iferror(vlookup(C4513,'Master data'!$A$1:$C$29,3,0),"--")</f>
        <v>--</v>
      </c>
      <c r="F4513" s="258" t="str">
        <f>iferror(vlookup(C4513,'Master data'!$A$1:$C$29,2,0),"--")</f>
        <v>--</v>
      </c>
    </row>
    <row r="4514" ht="21.0" customHeight="1">
      <c r="A4514" s="165"/>
      <c r="B4514" s="172"/>
      <c r="C4514" s="414"/>
      <c r="D4514" s="168"/>
      <c r="E4514" s="258" t="str">
        <f>iferror(vlookup(C4514,'Master data'!$A$1:$C$29,3,0),"--")</f>
        <v>--</v>
      </c>
      <c r="F4514" s="258" t="str">
        <f>iferror(vlookup(C4514,'Master data'!$A$1:$C$29,2,0),"--")</f>
        <v>--</v>
      </c>
    </row>
    <row r="4515" ht="21.0" customHeight="1">
      <c r="A4515" s="165"/>
      <c r="B4515" s="172"/>
      <c r="C4515" s="414"/>
      <c r="D4515" s="168"/>
      <c r="E4515" s="258" t="str">
        <f>iferror(vlookup(C4515,'Master data'!$A$1:$C$29,3,0),"--")</f>
        <v>--</v>
      </c>
      <c r="F4515" s="258" t="str">
        <f>iferror(vlookup(C4515,'Master data'!$A$1:$C$29,2,0),"--")</f>
        <v>--</v>
      </c>
    </row>
    <row r="4516" ht="21.0" customHeight="1">
      <c r="A4516" s="165"/>
      <c r="B4516" s="172"/>
      <c r="C4516" s="414"/>
      <c r="D4516" s="168"/>
      <c r="E4516" s="258" t="str">
        <f>iferror(vlookup(C4516,'Master data'!$A$1:$C$29,3,0),"--")</f>
        <v>--</v>
      </c>
      <c r="F4516" s="258" t="str">
        <f>iferror(vlookup(C4516,'Master data'!$A$1:$C$29,2,0),"--")</f>
        <v>--</v>
      </c>
    </row>
    <row r="4517" ht="21.0" customHeight="1">
      <c r="A4517" s="165"/>
      <c r="B4517" s="172"/>
      <c r="C4517" s="414"/>
      <c r="D4517" s="168"/>
      <c r="E4517" s="258" t="str">
        <f>iferror(vlookup(C4517,'Master data'!$A$1:$C$29,3,0),"--")</f>
        <v>--</v>
      </c>
      <c r="F4517" s="258" t="str">
        <f>iferror(vlookup(C4517,'Master data'!$A$1:$C$29,2,0),"--")</f>
        <v>--</v>
      </c>
    </row>
    <row r="4518" ht="21.0" customHeight="1">
      <c r="A4518" s="165"/>
      <c r="B4518" s="172"/>
      <c r="C4518" s="414"/>
      <c r="D4518" s="168"/>
      <c r="E4518" s="258" t="str">
        <f>iferror(vlookup(C4518,'Master data'!$A$1:$C$29,3,0),"--")</f>
        <v>--</v>
      </c>
      <c r="F4518" s="258" t="str">
        <f>iferror(vlookup(C4518,'Master data'!$A$1:$C$29,2,0),"--")</f>
        <v>--</v>
      </c>
    </row>
    <row r="4519" ht="21.0" customHeight="1">
      <c r="A4519" s="165"/>
      <c r="B4519" s="172"/>
      <c r="C4519" s="414"/>
      <c r="D4519" s="168"/>
      <c r="E4519" s="258" t="str">
        <f>iferror(vlookup(C4519,'Master data'!$A$1:$C$29,3,0),"--")</f>
        <v>--</v>
      </c>
      <c r="F4519" s="258" t="str">
        <f>iferror(vlookup(C4519,'Master data'!$A$1:$C$29,2,0),"--")</f>
        <v>--</v>
      </c>
    </row>
    <row r="4520" ht="21.0" customHeight="1">
      <c r="A4520" s="165"/>
      <c r="B4520" s="172"/>
      <c r="C4520" s="414"/>
      <c r="D4520" s="168"/>
      <c r="E4520" s="258" t="str">
        <f>iferror(vlookup(C4520,'Master data'!$A$1:$C$29,3,0),"--")</f>
        <v>--</v>
      </c>
      <c r="F4520" s="258" t="str">
        <f>iferror(vlookup(C4520,'Master data'!$A$1:$C$29,2,0),"--")</f>
        <v>--</v>
      </c>
    </row>
    <row r="4521" ht="21.0" customHeight="1">
      <c r="A4521" s="165"/>
      <c r="B4521" s="172"/>
      <c r="C4521" s="414"/>
      <c r="D4521" s="168"/>
      <c r="E4521" s="258" t="str">
        <f>iferror(vlookup(C4521,'Master data'!$A$1:$C$29,3,0),"--")</f>
        <v>--</v>
      </c>
      <c r="F4521" s="258" t="str">
        <f>iferror(vlookup(C4521,'Master data'!$A$1:$C$29,2,0),"--")</f>
        <v>--</v>
      </c>
    </row>
    <row r="4522" ht="21.0" customHeight="1">
      <c r="A4522" s="165"/>
      <c r="B4522" s="172"/>
      <c r="C4522" s="414"/>
      <c r="D4522" s="168"/>
      <c r="E4522" s="258" t="str">
        <f>iferror(vlookup(C4522,'Master data'!$A$1:$C$29,3,0),"--")</f>
        <v>--</v>
      </c>
      <c r="F4522" s="258" t="str">
        <f>iferror(vlookup(C4522,'Master data'!$A$1:$C$29,2,0),"--")</f>
        <v>--</v>
      </c>
    </row>
    <row r="4523" ht="21.0" customHeight="1">
      <c r="A4523" s="165"/>
      <c r="B4523" s="172"/>
      <c r="C4523" s="414"/>
      <c r="D4523" s="168"/>
      <c r="E4523" s="258" t="str">
        <f>iferror(vlookup(C4523,'Master data'!$A$1:$C$29,3,0),"--")</f>
        <v>--</v>
      </c>
      <c r="F4523" s="258" t="str">
        <f>iferror(vlookup(C4523,'Master data'!$A$1:$C$29,2,0),"--")</f>
        <v>--</v>
      </c>
    </row>
    <row r="4524" ht="21.0" customHeight="1">
      <c r="A4524" s="165"/>
      <c r="B4524" s="172"/>
      <c r="C4524" s="414"/>
      <c r="D4524" s="168"/>
      <c r="E4524" s="258" t="str">
        <f>iferror(vlookup(C4524,'Master data'!$A$1:$C$29,3,0),"--")</f>
        <v>--</v>
      </c>
      <c r="F4524" s="258" t="str">
        <f>iferror(vlookup(C4524,'Master data'!$A$1:$C$29,2,0),"--")</f>
        <v>--</v>
      </c>
    </row>
    <row r="4525" ht="21.0" customHeight="1">
      <c r="A4525" s="165"/>
      <c r="B4525" s="172"/>
      <c r="C4525" s="414"/>
      <c r="D4525" s="168"/>
      <c r="E4525" s="258" t="str">
        <f>iferror(vlookup(C4525,'Master data'!$A$1:$C$29,3,0),"--")</f>
        <v>--</v>
      </c>
      <c r="F4525" s="258" t="str">
        <f>iferror(vlookup(C4525,'Master data'!$A$1:$C$29,2,0),"--")</f>
        <v>--</v>
      </c>
    </row>
    <row r="4526" ht="21.0" customHeight="1">
      <c r="A4526" s="165"/>
      <c r="B4526" s="172"/>
      <c r="C4526" s="414"/>
      <c r="D4526" s="168"/>
      <c r="E4526" s="258" t="str">
        <f>iferror(vlookup(C4526,'Master data'!$A$1:$C$29,3,0),"--")</f>
        <v>--</v>
      </c>
      <c r="F4526" s="258" t="str">
        <f>iferror(vlookup(C4526,'Master data'!$A$1:$C$29,2,0),"--")</f>
        <v>--</v>
      </c>
    </row>
    <row r="4527" ht="21.0" customHeight="1">
      <c r="A4527" s="165"/>
      <c r="B4527" s="172"/>
      <c r="C4527" s="414"/>
      <c r="D4527" s="168"/>
      <c r="E4527" s="258" t="str">
        <f>iferror(vlookup(C4527,'Master data'!$A$1:$C$29,3,0),"--")</f>
        <v>--</v>
      </c>
      <c r="F4527" s="258" t="str">
        <f>iferror(vlookup(C4527,'Master data'!$A$1:$C$29,2,0),"--")</f>
        <v>--</v>
      </c>
    </row>
    <row r="4528" ht="21.0" customHeight="1">
      <c r="A4528" s="165"/>
      <c r="B4528" s="172"/>
      <c r="C4528" s="414"/>
      <c r="D4528" s="168"/>
      <c r="E4528" s="258" t="str">
        <f>iferror(vlookup(C4528,'Master data'!$A$1:$C$29,3,0),"--")</f>
        <v>--</v>
      </c>
      <c r="F4528" s="258" t="str">
        <f>iferror(vlookup(C4528,'Master data'!$A$1:$C$29,2,0),"--")</f>
        <v>--</v>
      </c>
    </row>
    <row r="4529" ht="21.0" customHeight="1">
      <c r="A4529" s="165"/>
      <c r="B4529" s="172"/>
      <c r="C4529" s="414"/>
      <c r="D4529" s="168"/>
      <c r="E4529" s="258" t="str">
        <f>iferror(vlookup(C4529,'Master data'!$A$1:$C$29,3,0),"--")</f>
        <v>--</v>
      </c>
      <c r="F4529" s="258" t="str">
        <f>iferror(vlookup(C4529,'Master data'!$A$1:$C$29,2,0),"--")</f>
        <v>--</v>
      </c>
    </row>
    <row r="4530" ht="21.0" customHeight="1">
      <c r="A4530" s="165"/>
      <c r="B4530" s="172"/>
      <c r="C4530" s="414"/>
      <c r="D4530" s="168"/>
      <c r="E4530" s="258" t="str">
        <f>iferror(vlookup(C4530,'Master data'!$A$1:$C$29,3,0),"--")</f>
        <v>--</v>
      </c>
      <c r="F4530" s="258" t="str">
        <f>iferror(vlookup(C4530,'Master data'!$A$1:$C$29,2,0),"--")</f>
        <v>--</v>
      </c>
    </row>
    <row r="4531" ht="21.0" customHeight="1">
      <c r="A4531" s="165"/>
      <c r="B4531" s="172"/>
      <c r="C4531" s="414"/>
      <c r="D4531" s="168"/>
      <c r="E4531" s="258" t="str">
        <f>iferror(vlookup(C4531,'Master data'!$A$1:$C$29,3,0),"--")</f>
        <v>--</v>
      </c>
      <c r="F4531" s="258" t="str">
        <f>iferror(vlookup(C4531,'Master data'!$A$1:$C$29,2,0),"--")</f>
        <v>--</v>
      </c>
    </row>
    <row r="4532" ht="21.0" customHeight="1">
      <c r="A4532" s="165"/>
      <c r="B4532" s="172"/>
      <c r="C4532" s="414"/>
      <c r="D4532" s="168"/>
      <c r="E4532" s="258" t="str">
        <f>iferror(vlookup(C4532,'Master data'!$A$1:$C$29,3,0),"--")</f>
        <v>--</v>
      </c>
      <c r="F4532" s="258" t="str">
        <f>iferror(vlookup(C4532,'Master data'!$A$1:$C$29,2,0),"--")</f>
        <v>--</v>
      </c>
    </row>
    <row r="4533" ht="21.0" customHeight="1">
      <c r="A4533" s="165"/>
      <c r="B4533" s="172"/>
      <c r="C4533" s="414"/>
      <c r="D4533" s="168"/>
      <c r="E4533" s="258" t="str">
        <f>iferror(vlookup(C4533,'Master data'!$A$1:$C$29,3,0),"--")</f>
        <v>--</v>
      </c>
      <c r="F4533" s="258" t="str">
        <f>iferror(vlookup(C4533,'Master data'!$A$1:$C$29,2,0),"--")</f>
        <v>--</v>
      </c>
    </row>
    <row r="4534" ht="21.0" customHeight="1">
      <c r="A4534" s="165"/>
      <c r="B4534" s="172"/>
      <c r="C4534" s="414"/>
      <c r="D4534" s="168"/>
      <c r="E4534" s="258" t="str">
        <f>iferror(vlookup(C4534,'Master data'!$A$1:$C$29,3,0),"--")</f>
        <v>--</v>
      </c>
      <c r="F4534" s="258" t="str">
        <f>iferror(vlookup(C4534,'Master data'!$A$1:$C$29,2,0),"--")</f>
        <v>--</v>
      </c>
    </row>
    <row r="4535" ht="21.0" customHeight="1">
      <c r="A4535" s="165"/>
      <c r="B4535" s="172"/>
      <c r="C4535" s="414"/>
      <c r="D4535" s="168"/>
      <c r="E4535" s="258" t="str">
        <f>iferror(vlookup(C4535,'Master data'!$A$1:$C$29,3,0),"--")</f>
        <v>--</v>
      </c>
      <c r="F4535" s="258" t="str">
        <f>iferror(vlookup(C4535,'Master data'!$A$1:$C$29,2,0),"--")</f>
        <v>--</v>
      </c>
    </row>
    <row r="4536" ht="21.0" customHeight="1">
      <c r="A4536" s="165"/>
      <c r="B4536" s="172"/>
      <c r="C4536" s="414"/>
      <c r="D4536" s="168"/>
      <c r="E4536" s="258" t="str">
        <f>iferror(vlookup(C4536,'Master data'!$A$1:$C$29,3,0),"--")</f>
        <v>--</v>
      </c>
      <c r="F4536" s="258" t="str">
        <f>iferror(vlookup(C4536,'Master data'!$A$1:$C$29,2,0),"--")</f>
        <v>--</v>
      </c>
    </row>
    <row r="4537" ht="21.0" customHeight="1">
      <c r="A4537" s="165"/>
      <c r="B4537" s="172"/>
      <c r="C4537" s="414"/>
      <c r="D4537" s="168"/>
      <c r="E4537" s="258" t="str">
        <f>iferror(vlookup(C4537,'Master data'!$A$1:$C$29,3,0),"--")</f>
        <v>--</v>
      </c>
      <c r="F4537" s="258" t="str">
        <f>iferror(vlookup(C4537,'Master data'!$A$1:$C$29,2,0),"--")</f>
        <v>--</v>
      </c>
    </row>
    <row r="4538" ht="21.0" customHeight="1">
      <c r="A4538" s="165"/>
      <c r="B4538" s="172"/>
      <c r="C4538" s="414"/>
      <c r="D4538" s="168"/>
      <c r="E4538" s="258" t="str">
        <f>iferror(vlookup(C4538,'Master data'!$A$1:$C$29,3,0),"--")</f>
        <v>--</v>
      </c>
      <c r="F4538" s="258" t="str">
        <f>iferror(vlookup(C4538,'Master data'!$A$1:$C$29,2,0),"--")</f>
        <v>--</v>
      </c>
    </row>
    <row r="4539" ht="21.0" customHeight="1">
      <c r="A4539" s="165"/>
      <c r="B4539" s="172"/>
      <c r="C4539" s="414"/>
      <c r="D4539" s="168"/>
      <c r="E4539" s="258" t="str">
        <f>iferror(vlookup(C4539,'Master data'!$A$1:$C$29,3,0),"--")</f>
        <v>--</v>
      </c>
      <c r="F4539" s="258" t="str">
        <f>iferror(vlookup(C4539,'Master data'!$A$1:$C$29,2,0),"--")</f>
        <v>--</v>
      </c>
    </row>
    <row r="4540" ht="21.0" customHeight="1">
      <c r="A4540" s="165"/>
      <c r="B4540" s="172"/>
      <c r="C4540" s="414"/>
      <c r="D4540" s="168"/>
      <c r="E4540" s="258" t="str">
        <f>iferror(vlookup(C4540,'Master data'!$A$1:$C$29,3,0),"--")</f>
        <v>--</v>
      </c>
      <c r="F4540" s="258" t="str">
        <f>iferror(vlookup(C4540,'Master data'!$A$1:$C$29,2,0),"--")</f>
        <v>--</v>
      </c>
    </row>
    <row r="4541" ht="21.0" customHeight="1">
      <c r="A4541" s="165"/>
      <c r="B4541" s="172"/>
      <c r="C4541" s="414"/>
      <c r="D4541" s="168"/>
      <c r="E4541" s="258" t="str">
        <f>iferror(vlookup(C4541,'Master data'!$A$1:$C$29,3,0),"--")</f>
        <v>--</v>
      </c>
      <c r="F4541" s="258" t="str">
        <f>iferror(vlookup(C4541,'Master data'!$A$1:$C$29,2,0),"--")</f>
        <v>--</v>
      </c>
    </row>
    <row r="4542" ht="21.0" customHeight="1">
      <c r="A4542" s="165"/>
      <c r="B4542" s="172"/>
      <c r="C4542" s="414"/>
      <c r="D4542" s="168"/>
      <c r="E4542" s="258" t="str">
        <f>iferror(vlookup(C4542,'Master data'!$A$1:$C$29,3,0),"--")</f>
        <v>--</v>
      </c>
      <c r="F4542" s="258" t="str">
        <f>iferror(vlookup(C4542,'Master data'!$A$1:$C$29,2,0),"--")</f>
        <v>--</v>
      </c>
    </row>
    <row r="4543" ht="21.0" customHeight="1">
      <c r="A4543" s="165"/>
      <c r="B4543" s="172"/>
      <c r="C4543" s="414"/>
      <c r="D4543" s="168"/>
      <c r="E4543" s="258" t="str">
        <f>iferror(vlookup(C4543,'Master data'!$A$1:$C$29,3,0),"--")</f>
        <v>--</v>
      </c>
      <c r="F4543" s="258" t="str">
        <f>iferror(vlookup(C4543,'Master data'!$A$1:$C$29,2,0),"--")</f>
        <v>--</v>
      </c>
    </row>
    <row r="4544" ht="21.0" customHeight="1">
      <c r="A4544" s="165"/>
      <c r="B4544" s="172"/>
      <c r="C4544" s="414"/>
      <c r="D4544" s="168"/>
      <c r="E4544" s="258" t="str">
        <f>iferror(vlookup(C4544,'Master data'!$A$1:$C$29,3,0),"--")</f>
        <v>--</v>
      </c>
      <c r="F4544" s="258" t="str">
        <f>iferror(vlookup(C4544,'Master data'!$A$1:$C$29,2,0),"--")</f>
        <v>--</v>
      </c>
    </row>
    <row r="4545" ht="21.0" customHeight="1">
      <c r="A4545" s="165"/>
      <c r="B4545" s="172"/>
      <c r="C4545" s="414"/>
      <c r="D4545" s="168"/>
      <c r="E4545" s="258" t="str">
        <f>iferror(vlookup(C4545,'Master data'!$A$1:$C$29,3,0),"--")</f>
        <v>--</v>
      </c>
      <c r="F4545" s="258" t="str">
        <f>iferror(vlookup(C4545,'Master data'!$A$1:$C$29,2,0),"--")</f>
        <v>--</v>
      </c>
    </row>
    <row r="4546" ht="21.0" customHeight="1">
      <c r="A4546" s="165"/>
      <c r="B4546" s="172"/>
      <c r="C4546" s="414"/>
      <c r="D4546" s="168"/>
      <c r="E4546" s="258" t="str">
        <f>iferror(vlookup(C4546,'Master data'!$A$1:$C$29,3,0),"--")</f>
        <v>--</v>
      </c>
      <c r="F4546" s="258" t="str">
        <f>iferror(vlookup(C4546,'Master data'!$A$1:$C$29,2,0),"--")</f>
        <v>--</v>
      </c>
    </row>
    <row r="4547" ht="21.0" customHeight="1">
      <c r="A4547" s="165"/>
      <c r="B4547" s="172"/>
      <c r="C4547" s="414"/>
      <c r="D4547" s="168"/>
      <c r="E4547" s="258" t="str">
        <f>iferror(vlookup(C4547,'Master data'!$A$1:$C$29,3,0),"--")</f>
        <v>--</v>
      </c>
      <c r="F4547" s="258" t="str">
        <f>iferror(vlookup(C4547,'Master data'!$A$1:$C$29,2,0),"--")</f>
        <v>--</v>
      </c>
    </row>
    <row r="4548" ht="21.0" customHeight="1">
      <c r="A4548" s="165"/>
      <c r="B4548" s="172"/>
      <c r="C4548" s="414"/>
      <c r="D4548" s="168"/>
      <c r="E4548" s="258" t="str">
        <f>iferror(vlookup(C4548,'Master data'!$A$1:$C$29,3,0),"--")</f>
        <v>--</v>
      </c>
      <c r="F4548" s="258" t="str">
        <f>iferror(vlookup(C4548,'Master data'!$A$1:$C$29,2,0),"--")</f>
        <v>--</v>
      </c>
    </row>
    <row r="4549" ht="21.0" customHeight="1">
      <c r="A4549" s="165"/>
      <c r="B4549" s="172"/>
      <c r="C4549" s="414"/>
      <c r="D4549" s="168"/>
      <c r="E4549" s="258" t="str">
        <f>iferror(vlookup(C4549,'Master data'!$A$1:$C$29,3,0),"--")</f>
        <v>--</v>
      </c>
      <c r="F4549" s="258" t="str">
        <f>iferror(vlookup(C4549,'Master data'!$A$1:$C$29,2,0),"--")</f>
        <v>--</v>
      </c>
    </row>
    <row r="4550" ht="21.0" customHeight="1">
      <c r="A4550" s="165"/>
      <c r="B4550" s="172"/>
      <c r="C4550" s="414"/>
      <c r="D4550" s="168"/>
      <c r="E4550" s="258" t="str">
        <f>iferror(vlookup(C4550,'Master data'!$A$1:$C$29,3,0),"--")</f>
        <v>--</v>
      </c>
      <c r="F4550" s="258" t="str">
        <f>iferror(vlookup(C4550,'Master data'!$A$1:$C$29,2,0),"--")</f>
        <v>--</v>
      </c>
    </row>
    <row r="4551" ht="21.0" customHeight="1">
      <c r="A4551" s="165"/>
      <c r="B4551" s="172"/>
      <c r="C4551" s="414"/>
      <c r="D4551" s="168"/>
      <c r="E4551" s="258" t="str">
        <f>iferror(vlookup(C4551,'Master data'!$A$1:$C$29,3,0),"--")</f>
        <v>--</v>
      </c>
      <c r="F4551" s="258" t="str">
        <f>iferror(vlookup(C4551,'Master data'!$A$1:$C$29,2,0),"--")</f>
        <v>--</v>
      </c>
    </row>
    <row r="4552" ht="21.0" customHeight="1">
      <c r="A4552" s="165"/>
      <c r="B4552" s="172"/>
      <c r="C4552" s="414"/>
      <c r="D4552" s="168"/>
      <c r="E4552" s="258" t="str">
        <f>iferror(vlookup(C4552,'Master data'!$A$1:$C$29,3,0),"--")</f>
        <v>--</v>
      </c>
      <c r="F4552" s="258" t="str">
        <f>iferror(vlookup(C4552,'Master data'!$A$1:$C$29,2,0),"--")</f>
        <v>--</v>
      </c>
    </row>
    <row r="4553" ht="21.0" customHeight="1">
      <c r="A4553" s="165"/>
      <c r="B4553" s="172"/>
      <c r="C4553" s="414"/>
      <c r="D4553" s="168"/>
      <c r="E4553" s="258" t="str">
        <f>iferror(vlookup(C4553,'Master data'!$A$1:$C$29,3,0),"--")</f>
        <v>--</v>
      </c>
      <c r="F4553" s="258" t="str">
        <f>iferror(vlookup(C4553,'Master data'!$A$1:$C$29,2,0),"--")</f>
        <v>--</v>
      </c>
    </row>
    <row r="4554" ht="21.0" customHeight="1">
      <c r="A4554" s="165"/>
      <c r="B4554" s="172"/>
      <c r="C4554" s="414"/>
      <c r="D4554" s="168"/>
      <c r="E4554" s="258" t="str">
        <f>iferror(vlookup(C4554,'Master data'!$A$1:$C$29,3,0),"--")</f>
        <v>--</v>
      </c>
      <c r="F4554" s="258" t="str">
        <f>iferror(vlookup(C4554,'Master data'!$A$1:$C$29,2,0),"--")</f>
        <v>--</v>
      </c>
    </row>
    <row r="4555" ht="21.0" customHeight="1">
      <c r="A4555" s="165"/>
      <c r="B4555" s="172"/>
      <c r="C4555" s="414"/>
      <c r="D4555" s="168"/>
      <c r="E4555" s="258" t="str">
        <f>iferror(vlookup(C4555,'Master data'!$A$1:$C$29,3,0),"--")</f>
        <v>--</v>
      </c>
      <c r="F4555" s="258" t="str">
        <f>iferror(vlookup(C4555,'Master data'!$A$1:$C$29,2,0),"--")</f>
        <v>--</v>
      </c>
    </row>
    <row r="4556" ht="21.0" customHeight="1">
      <c r="A4556" s="165"/>
      <c r="B4556" s="172"/>
      <c r="C4556" s="414"/>
      <c r="D4556" s="168"/>
      <c r="E4556" s="258" t="str">
        <f>iferror(vlookup(C4556,'Master data'!$A$1:$C$29,3,0),"--")</f>
        <v>--</v>
      </c>
      <c r="F4556" s="258" t="str">
        <f>iferror(vlookup(C4556,'Master data'!$A$1:$C$29,2,0),"--")</f>
        <v>--</v>
      </c>
    </row>
    <row r="4557" ht="21.0" customHeight="1">
      <c r="A4557" s="165"/>
      <c r="B4557" s="172"/>
      <c r="C4557" s="414"/>
      <c r="D4557" s="168"/>
      <c r="E4557" s="258" t="str">
        <f>iferror(vlookup(C4557,'Master data'!$A$1:$C$29,3,0),"--")</f>
        <v>--</v>
      </c>
      <c r="F4557" s="258" t="str">
        <f>iferror(vlookup(C4557,'Master data'!$A$1:$C$29,2,0),"--")</f>
        <v>--</v>
      </c>
    </row>
    <row r="4558" ht="21.0" customHeight="1">
      <c r="A4558" s="165"/>
      <c r="B4558" s="172"/>
      <c r="C4558" s="414"/>
      <c r="D4558" s="168"/>
      <c r="E4558" s="258" t="str">
        <f>iferror(vlookup(C4558,'Master data'!$A$1:$C$29,3,0),"--")</f>
        <v>--</v>
      </c>
      <c r="F4558" s="258" t="str">
        <f>iferror(vlookup(C4558,'Master data'!$A$1:$C$29,2,0),"--")</f>
        <v>--</v>
      </c>
    </row>
    <row r="4559" ht="21.0" customHeight="1">
      <c r="A4559" s="165"/>
      <c r="B4559" s="172"/>
      <c r="C4559" s="414"/>
      <c r="D4559" s="168"/>
      <c r="E4559" s="258" t="str">
        <f>iferror(vlookup(C4559,'Master data'!$A$1:$C$29,3,0),"--")</f>
        <v>--</v>
      </c>
      <c r="F4559" s="258" t="str">
        <f>iferror(vlookup(C4559,'Master data'!$A$1:$C$29,2,0),"--")</f>
        <v>--</v>
      </c>
    </row>
    <row r="4560" ht="21.0" customHeight="1">
      <c r="A4560" s="165"/>
      <c r="B4560" s="172"/>
      <c r="C4560" s="414"/>
      <c r="D4560" s="168"/>
      <c r="E4560" s="258" t="str">
        <f>iferror(vlookup(C4560,'Master data'!$A$1:$C$29,3,0),"--")</f>
        <v>--</v>
      </c>
      <c r="F4560" s="258" t="str">
        <f>iferror(vlookup(C4560,'Master data'!$A$1:$C$29,2,0),"--")</f>
        <v>--</v>
      </c>
    </row>
    <row r="4561" ht="21.0" customHeight="1">
      <c r="A4561" s="165"/>
      <c r="B4561" s="172"/>
      <c r="C4561" s="414"/>
      <c r="D4561" s="168"/>
      <c r="E4561" s="258" t="str">
        <f>iferror(vlookup(C4561,'Master data'!$A$1:$C$29,3,0),"--")</f>
        <v>--</v>
      </c>
      <c r="F4561" s="258" t="str">
        <f>iferror(vlookup(C4561,'Master data'!$A$1:$C$29,2,0),"--")</f>
        <v>--</v>
      </c>
    </row>
    <row r="4562" ht="21.0" customHeight="1">
      <c r="A4562" s="165"/>
      <c r="B4562" s="172"/>
      <c r="C4562" s="414"/>
      <c r="D4562" s="168"/>
      <c r="E4562" s="258" t="str">
        <f>iferror(vlookup(C4562,'Master data'!$A$1:$C$29,3,0),"--")</f>
        <v>--</v>
      </c>
      <c r="F4562" s="258" t="str">
        <f>iferror(vlookup(C4562,'Master data'!$A$1:$C$29,2,0),"--")</f>
        <v>--</v>
      </c>
    </row>
    <row r="4563" ht="21.0" customHeight="1">
      <c r="A4563" s="165"/>
      <c r="B4563" s="172"/>
      <c r="C4563" s="414"/>
      <c r="D4563" s="168"/>
      <c r="E4563" s="258" t="str">
        <f>iferror(vlookup(C4563,'Master data'!$A$1:$C$29,3,0),"--")</f>
        <v>--</v>
      </c>
      <c r="F4563" s="258" t="str">
        <f>iferror(vlookup(C4563,'Master data'!$A$1:$C$29,2,0),"--")</f>
        <v>--</v>
      </c>
    </row>
    <row r="4564" ht="21.0" customHeight="1">
      <c r="A4564" s="165"/>
      <c r="B4564" s="172"/>
      <c r="C4564" s="414"/>
      <c r="D4564" s="168"/>
      <c r="E4564" s="258" t="str">
        <f>iferror(vlookup(C4564,'Master data'!$A$1:$C$29,3,0),"--")</f>
        <v>--</v>
      </c>
      <c r="F4564" s="258" t="str">
        <f>iferror(vlookup(C4564,'Master data'!$A$1:$C$29,2,0),"--")</f>
        <v>--</v>
      </c>
    </row>
    <row r="4565" ht="21.0" customHeight="1">
      <c r="A4565" s="165"/>
      <c r="B4565" s="172"/>
      <c r="C4565" s="414"/>
      <c r="D4565" s="168"/>
      <c r="E4565" s="258" t="str">
        <f>iferror(vlookup(C4565,'Master data'!$A$1:$C$29,3,0),"--")</f>
        <v>--</v>
      </c>
      <c r="F4565" s="258" t="str">
        <f>iferror(vlookup(C4565,'Master data'!$A$1:$C$29,2,0),"--")</f>
        <v>--</v>
      </c>
    </row>
    <row r="4566" ht="21.0" customHeight="1">
      <c r="A4566" s="165"/>
      <c r="B4566" s="172"/>
      <c r="C4566" s="414"/>
      <c r="D4566" s="168"/>
      <c r="E4566" s="258" t="str">
        <f>iferror(vlookup(C4566,'Master data'!$A$1:$C$29,3,0),"--")</f>
        <v>--</v>
      </c>
      <c r="F4566" s="258" t="str">
        <f>iferror(vlookup(C4566,'Master data'!$A$1:$C$29,2,0),"--")</f>
        <v>--</v>
      </c>
    </row>
    <row r="4567" ht="21.0" customHeight="1">
      <c r="A4567" s="165"/>
      <c r="B4567" s="172"/>
      <c r="C4567" s="414"/>
      <c r="D4567" s="168"/>
      <c r="E4567" s="258" t="str">
        <f>iferror(vlookup(C4567,'Master data'!$A$1:$C$29,3,0),"--")</f>
        <v>--</v>
      </c>
      <c r="F4567" s="258" t="str">
        <f>iferror(vlookup(C4567,'Master data'!$A$1:$C$29,2,0),"--")</f>
        <v>--</v>
      </c>
    </row>
    <row r="4568" ht="21.0" customHeight="1">
      <c r="A4568" s="165"/>
      <c r="B4568" s="172"/>
      <c r="C4568" s="414"/>
      <c r="D4568" s="168"/>
      <c r="E4568" s="258" t="str">
        <f>iferror(vlookup(C4568,'Master data'!$A$1:$C$29,3,0),"--")</f>
        <v>--</v>
      </c>
      <c r="F4568" s="258" t="str">
        <f>iferror(vlookup(C4568,'Master data'!$A$1:$C$29,2,0),"--")</f>
        <v>--</v>
      </c>
    </row>
    <row r="4569" ht="21.0" customHeight="1">
      <c r="A4569" s="165"/>
      <c r="B4569" s="172"/>
      <c r="C4569" s="414"/>
      <c r="D4569" s="168"/>
      <c r="E4569" s="258" t="str">
        <f>iferror(vlookup(C4569,'Master data'!$A$1:$C$29,3,0),"--")</f>
        <v>--</v>
      </c>
      <c r="F4569" s="258" t="str">
        <f>iferror(vlookup(C4569,'Master data'!$A$1:$C$29,2,0),"--")</f>
        <v>--</v>
      </c>
    </row>
    <row r="4570" ht="21.0" customHeight="1">
      <c r="A4570" s="165"/>
      <c r="B4570" s="172"/>
      <c r="C4570" s="414"/>
      <c r="D4570" s="168"/>
      <c r="E4570" s="258" t="str">
        <f>iferror(vlookup(C4570,'Master data'!$A$1:$C$29,3,0),"--")</f>
        <v>--</v>
      </c>
      <c r="F4570" s="258" t="str">
        <f>iferror(vlookup(C4570,'Master data'!$A$1:$C$29,2,0),"--")</f>
        <v>--</v>
      </c>
    </row>
    <row r="4571" ht="21.0" customHeight="1">
      <c r="A4571" s="165"/>
      <c r="B4571" s="172"/>
      <c r="C4571" s="414"/>
      <c r="D4571" s="168"/>
      <c r="E4571" s="258" t="str">
        <f>iferror(vlookup(C4571,'Master data'!$A$1:$C$29,3,0),"--")</f>
        <v>--</v>
      </c>
      <c r="F4571" s="258" t="str">
        <f>iferror(vlookup(C4571,'Master data'!$A$1:$C$29,2,0),"--")</f>
        <v>--</v>
      </c>
    </row>
    <row r="4572" ht="21.0" customHeight="1">
      <c r="A4572" s="165"/>
      <c r="B4572" s="172"/>
      <c r="C4572" s="414"/>
      <c r="D4572" s="168"/>
      <c r="E4572" s="258" t="str">
        <f>iferror(vlookup(C4572,'Master data'!$A$1:$C$29,3,0),"--")</f>
        <v>--</v>
      </c>
      <c r="F4572" s="258" t="str">
        <f>iferror(vlookup(C4572,'Master data'!$A$1:$C$29,2,0),"--")</f>
        <v>--</v>
      </c>
    </row>
    <row r="4573" ht="21.0" customHeight="1">
      <c r="A4573" s="165"/>
      <c r="B4573" s="172"/>
      <c r="C4573" s="414"/>
      <c r="D4573" s="168"/>
      <c r="E4573" s="258" t="str">
        <f>iferror(vlookup(C4573,'Master data'!$A$1:$C$29,3,0),"--")</f>
        <v>--</v>
      </c>
      <c r="F4573" s="258" t="str">
        <f>iferror(vlookup(C4573,'Master data'!$A$1:$C$29,2,0),"--")</f>
        <v>--</v>
      </c>
    </row>
    <row r="4574" ht="21.0" customHeight="1">
      <c r="A4574" s="165"/>
      <c r="B4574" s="172"/>
      <c r="C4574" s="414"/>
      <c r="D4574" s="168"/>
      <c r="E4574" s="258" t="str">
        <f>iferror(vlookup(C4574,'Master data'!$A$1:$C$29,3,0),"--")</f>
        <v>--</v>
      </c>
      <c r="F4574" s="258" t="str">
        <f>iferror(vlookup(C4574,'Master data'!$A$1:$C$29,2,0),"--")</f>
        <v>--</v>
      </c>
    </row>
    <row r="4575" ht="21.0" customHeight="1">
      <c r="A4575" s="165"/>
      <c r="B4575" s="172"/>
      <c r="C4575" s="414"/>
      <c r="D4575" s="168"/>
      <c r="E4575" s="258" t="str">
        <f>iferror(vlookup(C4575,'Master data'!$A$1:$C$29,3,0),"--")</f>
        <v>--</v>
      </c>
      <c r="F4575" s="258" t="str">
        <f>iferror(vlookup(C4575,'Master data'!$A$1:$C$29,2,0),"--")</f>
        <v>--</v>
      </c>
    </row>
    <row r="4576" ht="21.0" customHeight="1">
      <c r="A4576" s="165"/>
      <c r="B4576" s="172"/>
      <c r="C4576" s="414"/>
      <c r="D4576" s="168"/>
      <c r="E4576" s="258" t="str">
        <f>iferror(vlookup(C4576,'Master data'!$A$1:$C$29,3,0),"--")</f>
        <v>--</v>
      </c>
      <c r="F4576" s="258" t="str">
        <f>iferror(vlookup(C4576,'Master data'!$A$1:$C$29,2,0),"--")</f>
        <v>--</v>
      </c>
    </row>
    <row r="4577" ht="21.0" customHeight="1">
      <c r="A4577" s="165"/>
      <c r="B4577" s="172"/>
      <c r="C4577" s="414"/>
      <c r="D4577" s="168"/>
      <c r="E4577" s="258" t="str">
        <f>iferror(vlookup(C4577,'Master data'!$A$1:$C$29,3,0),"--")</f>
        <v>--</v>
      </c>
      <c r="F4577" s="258" t="str">
        <f>iferror(vlookup(C4577,'Master data'!$A$1:$C$29,2,0),"--")</f>
        <v>--</v>
      </c>
    </row>
    <row r="4578" ht="21.0" customHeight="1">
      <c r="A4578" s="165"/>
      <c r="B4578" s="172"/>
      <c r="C4578" s="414"/>
      <c r="D4578" s="168"/>
      <c r="E4578" s="258" t="str">
        <f>iferror(vlookup(C4578,'Master data'!$A$1:$C$29,3,0),"--")</f>
        <v>--</v>
      </c>
      <c r="F4578" s="258" t="str">
        <f>iferror(vlookup(C4578,'Master data'!$A$1:$C$29,2,0),"--")</f>
        <v>--</v>
      </c>
    </row>
    <row r="4579" ht="21.0" customHeight="1">
      <c r="A4579" s="165"/>
      <c r="B4579" s="172"/>
      <c r="C4579" s="414"/>
      <c r="D4579" s="168"/>
      <c r="E4579" s="258" t="str">
        <f>iferror(vlookup(C4579,'Master data'!$A$1:$C$29,3,0),"--")</f>
        <v>--</v>
      </c>
      <c r="F4579" s="258" t="str">
        <f>iferror(vlookup(C4579,'Master data'!$A$1:$C$29,2,0),"--")</f>
        <v>--</v>
      </c>
    </row>
    <row r="4580" ht="21.0" customHeight="1">
      <c r="A4580" s="165"/>
      <c r="B4580" s="172"/>
      <c r="C4580" s="414"/>
      <c r="D4580" s="168"/>
      <c r="E4580" s="258" t="str">
        <f>iferror(vlookup(C4580,'Master data'!$A$1:$C$29,3,0),"--")</f>
        <v>--</v>
      </c>
      <c r="F4580" s="258" t="str">
        <f>iferror(vlookup(C4580,'Master data'!$A$1:$C$29,2,0),"--")</f>
        <v>--</v>
      </c>
    </row>
    <row r="4581" ht="21.0" customHeight="1">
      <c r="A4581" s="165"/>
      <c r="B4581" s="172"/>
      <c r="C4581" s="414"/>
      <c r="D4581" s="168"/>
      <c r="E4581" s="258" t="str">
        <f>iferror(vlookup(C4581,'Master data'!$A$1:$C$29,3,0),"--")</f>
        <v>--</v>
      </c>
      <c r="F4581" s="258" t="str">
        <f>iferror(vlookup(C4581,'Master data'!$A$1:$C$29,2,0),"--")</f>
        <v>--</v>
      </c>
    </row>
    <row r="4582" ht="21.0" customHeight="1">
      <c r="A4582" s="165"/>
      <c r="B4582" s="172"/>
      <c r="C4582" s="414"/>
      <c r="D4582" s="168"/>
      <c r="E4582" s="258" t="str">
        <f>iferror(vlookup(C4582,'Master data'!$A$1:$C$29,3,0),"--")</f>
        <v>--</v>
      </c>
      <c r="F4582" s="258" t="str">
        <f>iferror(vlookup(C4582,'Master data'!$A$1:$C$29,2,0),"--")</f>
        <v>--</v>
      </c>
    </row>
    <row r="4583" ht="21.0" customHeight="1">
      <c r="A4583" s="165"/>
      <c r="B4583" s="172"/>
      <c r="C4583" s="414"/>
      <c r="D4583" s="168"/>
      <c r="E4583" s="258" t="str">
        <f>iferror(vlookup(C4583,'Master data'!$A$1:$C$29,3,0),"--")</f>
        <v>--</v>
      </c>
      <c r="F4583" s="258" t="str">
        <f>iferror(vlookup(C4583,'Master data'!$A$1:$C$29,2,0),"--")</f>
        <v>--</v>
      </c>
    </row>
    <row r="4584" ht="21.0" customHeight="1">
      <c r="A4584" s="165"/>
      <c r="B4584" s="172"/>
      <c r="C4584" s="414"/>
      <c r="D4584" s="168"/>
      <c r="E4584" s="258" t="str">
        <f>iferror(vlookup(C4584,'Master data'!$A$1:$C$29,3,0),"--")</f>
        <v>--</v>
      </c>
      <c r="F4584" s="258" t="str">
        <f>iferror(vlookup(C4584,'Master data'!$A$1:$C$29,2,0),"--")</f>
        <v>--</v>
      </c>
    </row>
    <row r="4585" ht="21.0" customHeight="1">
      <c r="A4585" s="165"/>
      <c r="B4585" s="172"/>
      <c r="C4585" s="414"/>
      <c r="D4585" s="168"/>
      <c r="E4585" s="258" t="str">
        <f>iferror(vlookup(C4585,'Master data'!$A$1:$C$29,3,0),"--")</f>
        <v>--</v>
      </c>
      <c r="F4585" s="258" t="str">
        <f>iferror(vlookup(C4585,'Master data'!$A$1:$C$29,2,0),"--")</f>
        <v>--</v>
      </c>
    </row>
    <row r="4586" ht="21.0" customHeight="1">
      <c r="A4586" s="165"/>
      <c r="B4586" s="172"/>
      <c r="C4586" s="414"/>
      <c r="D4586" s="168"/>
      <c r="E4586" s="258" t="str">
        <f>iferror(vlookup(C4586,'Master data'!$A$1:$C$29,3,0),"--")</f>
        <v>--</v>
      </c>
      <c r="F4586" s="258" t="str">
        <f>iferror(vlookup(C4586,'Master data'!$A$1:$C$29,2,0),"--")</f>
        <v>--</v>
      </c>
    </row>
    <row r="4587" ht="21.0" customHeight="1">
      <c r="A4587" s="165"/>
      <c r="B4587" s="172"/>
      <c r="C4587" s="414"/>
      <c r="D4587" s="168"/>
      <c r="E4587" s="258" t="str">
        <f>iferror(vlookup(C4587,'Master data'!$A$1:$C$29,3,0),"--")</f>
        <v>--</v>
      </c>
      <c r="F4587" s="258" t="str">
        <f>iferror(vlookup(C4587,'Master data'!$A$1:$C$29,2,0),"--")</f>
        <v>--</v>
      </c>
    </row>
    <row r="4588" ht="21.0" customHeight="1">
      <c r="A4588" s="165"/>
      <c r="B4588" s="172"/>
      <c r="C4588" s="414"/>
      <c r="D4588" s="168"/>
      <c r="E4588" s="258" t="str">
        <f>iferror(vlookup(C4588,'Master data'!$A$1:$C$29,3,0),"--")</f>
        <v>--</v>
      </c>
      <c r="F4588" s="258" t="str">
        <f>iferror(vlookup(C4588,'Master data'!$A$1:$C$29,2,0),"--")</f>
        <v>--</v>
      </c>
    </row>
    <row r="4589" ht="21.0" customHeight="1">
      <c r="A4589" s="165"/>
      <c r="B4589" s="172"/>
      <c r="C4589" s="414"/>
      <c r="D4589" s="168"/>
      <c r="E4589" s="258" t="str">
        <f>iferror(vlookup(C4589,'Master data'!$A$1:$C$29,3,0),"--")</f>
        <v>--</v>
      </c>
      <c r="F4589" s="258" t="str">
        <f>iferror(vlookup(C4589,'Master data'!$A$1:$C$29,2,0),"--")</f>
        <v>--</v>
      </c>
    </row>
    <row r="4590" ht="21.0" customHeight="1">
      <c r="A4590" s="165"/>
      <c r="B4590" s="172"/>
      <c r="C4590" s="414"/>
      <c r="D4590" s="168"/>
      <c r="E4590" s="258" t="str">
        <f>iferror(vlookup(C4590,'Master data'!$A$1:$C$29,3,0),"--")</f>
        <v>--</v>
      </c>
      <c r="F4590" s="258" t="str">
        <f>iferror(vlookup(C4590,'Master data'!$A$1:$C$29,2,0),"--")</f>
        <v>--</v>
      </c>
    </row>
    <row r="4591" ht="21.0" customHeight="1">
      <c r="A4591" s="165"/>
      <c r="B4591" s="172"/>
      <c r="C4591" s="414"/>
      <c r="D4591" s="168"/>
      <c r="E4591" s="258" t="str">
        <f>iferror(vlookup(C4591,'Master data'!$A$1:$C$29,3,0),"--")</f>
        <v>--</v>
      </c>
      <c r="F4591" s="258" t="str">
        <f>iferror(vlookup(C4591,'Master data'!$A$1:$C$29,2,0),"--")</f>
        <v>--</v>
      </c>
    </row>
    <row r="4592" ht="21.0" customHeight="1">
      <c r="A4592" s="165"/>
      <c r="B4592" s="172"/>
      <c r="C4592" s="414"/>
      <c r="D4592" s="168"/>
      <c r="E4592" s="258" t="str">
        <f>iferror(vlookup(C4592,'Master data'!$A$1:$C$29,3,0),"--")</f>
        <v>--</v>
      </c>
      <c r="F4592" s="258" t="str">
        <f>iferror(vlookup(C4592,'Master data'!$A$1:$C$29,2,0),"--")</f>
        <v>--</v>
      </c>
    </row>
    <row r="4593" ht="21.0" customHeight="1">
      <c r="A4593" s="165"/>
      <c r="B4593" s="172"/>
      <c r="C4593" s="414"/>
      <c r="D4593" s="168"/>
      <c r="E4593" s="258" t="str">
        <f>iferror(vlookup(C4593,'Master data'!$A$1:$C$29,3,0),"--")</f>
        <v>--</v>
      </c>
      <c r="F4593" s="258" t="str">
        <f>iferror(vlookup(C4593,'Master data'!$A$1:$C$29,2,0),"--")</f>
        <v>--</v>
      </c>
    </row>
    <row r="4594" ht="21.0" customHeight="1">
      <c r="A4594" s="165"/>
      <c r="B4594" s="172"/>
      <c r="C4594" s="414"/>
      <c r="D4594" s="168"/>
      <c r="E4594" s="258" t="str">
        <f>iferror(vlookup(C4594,'Master data'!$A$1:$C$29,3,0),"--")</f>
        <v>--</v>
      </c>
      <c r="F4594" s="258" t="str">
        <f>iferror(vlookup(C4594,'Master data'!$A$1:$C$29,2,0),"--")</f>
        <v>--</v>
      </c>
    </row>
    <row r="4595" ht="21.0" customHeight="1">
      <c r="A4595" s="165"/>
      <c r="B4595" s="172"/>
      <c r="C4595" s="414"/>
      <c r="D4595" s="168"/>
      <c r="E4595" s="258" t="str">
        <f>iferror(vlookup(C4595,'Master data'!$A$1:$C$29,3,0),"--")</f>
        <v>--</v>
      </c>
      <c r="F4595" s="258" t="str">
        <f>iferror(vlookup(C4595,'Master data'!$A$1:$C$29,2,0),"--")</f>
        <v>--</v>
      </c>
    </row>
    <row r="4596" ht="21.0" customHeight="1">
      <c r="A4596" s="165"/>
      <c r="B4596" s="172"/>
      <c r="C4596" s="414"/>
      <c r="D4596" s="168"/>
      <c r="E4596" s="258" t="str">
        <f>iferror(vlookup(C4596,'Master data'!$A$1:$C$29,3,0),"--")</f>
        <v>--</v>
      </c>
      <c r="F4596" s="258" t="str">
        <f>iferror(vlookup(C4596,'Master data'!$A$1:$C$29,2,0),"--")</f>
        <v>--</v>
      </c>
    </row>
    <row r="4597" ht="21.0" customHeight="1">
      <c r="A4597" s="165"/>
      <c r="B4597" s="172"/>
      <c r="C4597" s="414"/>
      <c r="D4597" s="168"/>
      <c r="E4597" s="258" t="str">
        <f>iferror(vlookup(C4597,'Master data'!$A$1:$C$29,3,0),"--")</f>
        <v>--</v>
      </c>
      <c r="F4597" s="258" t="str">
        <f>iferror(vlookup(C4597,'Master data'!$A$1:$C$29,2,0),"--")</f>
        <v>--</v>
      </c>
    </row>
    <row r="4598" ht="21.0" customHeight="1">
      <c r="A4598" s="165"/>
      <c r="B4598" s="172"/>
      <c r="C4598" s="414"/>
      <c r="D4598" s="168"/>
      <c r="E4598" s="258" t="str">
        <f>iferror(vlookup(C4598,'Master data'!$A$1:$C$29,3,0),"--")</f>
        <v>--</v>
      </c>
      <c r="F4598" s="258" t="str">
        <f>iferror(vlookup(C4598,'Master data'!$A$1:$C$29,2,0),"--")</f>
        <v>--</v>
      </c>
    </row>
    <row r="4599" ht="21.0" customHeight="1">
      <c r="A4599" s="165"/>
      <c r="B4599" s="172"/>
      <c r="C4599" s="414"/>
      <c r="D4599" s="168"/>
      <c r="E4599" s="258" t="str">
        <f>iferror(vlookup(C4599,'Master data'!$A$1:$C$29,3,0),"--")</f>
        <v>--</v>
      </c>
      <c r="F4599" s="258" t="str">
        <f>iferror(vlookup(C4599,'Master data'!$A$1:$C$29,2,0),"--")</f>
        <v>--</v>
      </c>
    </row>
    <row r="4600" ht="21.0" customHeight="1">
      <c r="A4600" s="165"/>
      <c r="B4600" s="172"/>
      <c r="C4600" s="414"/>
      <c r="D4600" s="168"/>
      <c r="E4600" s="258" t="str">
        <f>iferror(vlookup(C4600,'Master data'!$A$1:$C$29,3,0),"--")</f>
        <v>--</v>
      </c>
      <c r="F4600" s="258" t="str">
        <f>iferror(vlookup(C4600,'Master data'!$A$1:$C$29,2,0),"--")</f>
        <v>--</v>
      </c>
    </row>
    <row r="4601" ht="21.0" customHeight="1">
      <c r="A4601" s="165"/>
      <c r="B4601" s="172"/>
      <c r="C4601" s="414"/>
      <c r="D4601" s="168"/>
      <c r="E4601" s="258" t="str">
        <f>iferror(vlookup(C4601,'Master data'!$A$1:$C$29,3,0),"--")</f>
        <v>--</v>
      </c>
      <c r="F4601" s="258" t="str">
        <f>iferror(vlookup(C4601,'Master data'!$A$1:$C$29,2,0),"--")</f>
        <v>--</v>
      </c>
    </row>
    <row r="4602" ht="21.0" customHeight="1">
      <c r="A4602" s="165"/>
      <c r="B4602" s="172"/>
      <c r="C4602" s="414"/>
      <c r="D4602" s="168"/>
      <c r="E4602" s="258" t="str">
        <f>iferror(vlookup(C4602,'Master data'!$A$1:$C$29,3,0),"--")</f>
        <v>--</v>
      </c>
      <c r="F4602" s="258" t="str">
        <f>iferror(vlookup(C4602,'Master data'!$A$1:$C$29,2,0),"--")</f>
        <v>--</v>
      </c>
    </row>
    <row r="4603" ht="21.0" customHeight="1">
      <c r="A4603" s="165"/>
      <c r="B4603" s="172"/>
      <c r="C4603" s="414"/>
      <c r="D4603" s="168"/>
      <c r="E4603" s="258" t="str">
        <f>iferror(vlookup(C4603,'Master data'!$A$1:$C$29,3,0),"--")</f>
        <v>--</v>
      </c>
      <c r="F4603" s="258" t="str">
        <f>iferror(vlookup(C4603,'Master data'!$A$1:$C$29,2,0),"--")</f>
        <v>--</v>
      </c>
    </row>
    <row r="4604" ht="21.0" customHeight="1">
      <c r="A4604" s="165"/>
      <c r="B4604" s="172"/>
      <c r="C4604" s="414"/>
      <c r="D4604" s="168"/>
      <c r="E4604" s="258" t="str">
        <f>iferror(vlookup(C4604,'Master data'!$A$1:$C$29,3,0),"--")</f>
        <v>--</v>
      </c>
      <c r="F4604" s="258" t="str">
        <f>iferror(vlookup(C4604,'Master data'!$A$1:$C$29,2,0),"--")</f>
        <v>--</v>
      </c>
    </row>
    <row r="4605" ht="21.0" customHeight="1">
      <c r="A4605" s="165"/>
      <c r="B4605" s="172"/>
      <c r="C4605" s="414"/>
      <c r="D4605" s="168"/>
      <c r="E4605" s="258" t="str">
        <f>iferror(vlookup(C4605,'Master data'!$A$1:$C$29,3,0),"--")</f>
        <v>--</v>
      </c>
      <c r="F4605" s="258" t="str">
        <f>iferror(vlookup(C4605,'Master data'!$A$1:$C$29,2,0),"--")</f>
        <v>--</v>
      </c>
    </row>
    <row r="4606" ht="21.0" customHeight="1">
      <c r="A4606" s="165"/>
      <c r="B4606" s="172"/>
      <c r="C4606" s="414"/>
      <c r="D4606" s="168"/>
      <c r="E4606" s="258" t="str">
        <f>iferror(vlookup(C4606,'Master data'!$A$1:$C$29,3,0),"--")</f>
        <v>--</v>
      </c>
      <c r="F4606" s="258" t="str">
        <f>iferror(vlookup(C4606,'Master data'!$A$1:$C$29,2,0),"--")</f>
        <v>--</v>
      </c>
    </row>
    <row r="4607" ht="21.0" customHeight="1">
      <c r="A4607" s="165"/>
      <c r="B4607" s="172"/>
      <c r="C4607" s="414"/>
      <c r="D4607" s="168"/>
      <c r="E4607" s="258" t="str">
        <f>iferror(vlookup(C4607,'Master data'!$A$1:$C$29,3,0),"--")</f>
        <v>--</v>
      </c>
      <c r="F4607" s="258" t="str">
        <f>iferror(vlookup(C4607,'Master data'!$A$1:$C$29,2,0),"--")</f>
        <v>--</v>
      </c>
    </row>
    <row r="4608" ht="21.0" customHeight="1">
      <c r="A4608" s="165"/>
      <c r="B4608" s="172"/>
      <c r="C4608" s="414"/>
      <c r="D4608" s="168"/>
      <c r="E4608" s="258" t="str">
        <f>iferror(vlookup(C4608,'Master data'!$A$1:$C$29,3,0),"--")</f>
        <v>--</v>
      </c>
      <c r="F4608" s="258" t="str">
        <f>iferror(vlookup(C4608,'Master data'!$A$1:$C$29,2,0),"--")</f>
        <v>--</v>
      </c>
    </row>
    <row r="4609" ht="21.0" customHeight="1">
      <c r="A4609" s="165"/>
      <c r="B4609" s="172"/>
      <c r="C4609" s="414"/>
      <c r="D4609" s="168"/>
      <c r="E4609" s="258" t="str">
        <f>iferror(vlookup(C4609,'Master data'!$A$1:$C$29,3,0),"--")</f>
        <v>--</v>
      </c>
      <c r="F4609" s="258" t="str">
        <f>iferror(vlookup(C4609,'Master data'!$A$1:$C$29,2,0),"--")</f>
        <v>--</v>
      </c>
    </row>
    <row r="4610" ht="21.0" customHeight="1">
      <c r="A4610" s="165"/>
      <c r="B4610" s="172"/>
      <c r="C4610" s="414"/>
      <c r="D4610" s="168"/>
      <c r="E4610" s="258" t="str">
        <f>iferror(vlookup(C4610,'Master data'!$A$1:$C$29,3,0),"--")</f>
        <v>--</v>
      </c>
      <c r="F4610" s="258" t="str">
        <f>iferror(vlookup(C4610,'Master data'!$A$1:$C$29,2,0),"--")</f>
        <v>--</v>
      </c>
    </row>
    <row r="4611" ht="21.0" customHeight="1">
      <c r="A4611" s="165"/>
      <c r="B4611" s="172"/>
      <c r="C4611" s="414"/>
      <c r="D4611" s="168"/>
      <c r="E4611" s="258" t="str">
        <f>iferror(vlookup(C4611,'Master data'!$A$1:$C$29,3,0),"--")</f>
        <v>--</v>
      </c>
      <c r="F4611" s="258" t="str">
        <f>iferror(vlookup(C4611,'Master data'!$A$1:$C$29,2,0),"--")</f>
        <v>--</v>
      </c>
    </row>
    <row r="4612" ht="21.0" customHeight="1">
      <c r="A4612" s="165"/>
      <c r="B4612" s="172"/>
      <c r="C4612" s="414"/>
      <c r="D4612" s="168"/>
      <c r="E4612" s="258" t="str">
        <f>iferror(vlookup(C4612,'Master data'!$A$1:$C$29,3,0),"--")</f>
        <v>--</v>
      </c>
      <c r="F4612" s="258" t="str">
        <f>iferror(vlookup(C4612,'Master data'!$A$1:$C$29,2,0),"--")</f>
        <v>--</v>
      </c>
    </row>
    <row r="4613" ht="21.0" customHeight="1">
      <c r="A4613" s="165"/>
      <c r="B4613" s="172"/>
      <c r="C4613" s="414"/>
      <c r="D4613" s="168"/>
      <c r="E4613" s="258" t="str">
        <f>iferror(vlookup(C4613,'Master data'!$A$1:$C$29,3,0),"--")</f>
        <v>--</v>
      </c>
      <c r="F4613" s="258" t="str">
        <f>iferror(vlookup(C4613,'Master data'!$A$1:$C$29,2,0),"--")</f>
        <v>--</v>
      </c>
    </row>
    <row r="4614" ht="21.0" customHeight="1">
      <c r="A4614" s="165"/>
      <c r="B4614" s="172"/>
      <c r="C4614" s="414"/>
      <c r="D4614" s="168"/>
      <c r="E4614" s="258" t="str">
        <f>iferror(vlookup(C4614,'Master data'!$A$1:$C$29,3,0),"--")</f>
        <v>--</v>
      </c>
      <c r="F4614" s="258" t="str">
        <f>iferror(vlookup(C4614,'Master data'!$A$1:$C$29,2,0),"--")</f>
        <v>--</v>
      </c>
    </row>
    <row r="4615" ht="21.0" customHeight="1">
      <c r="A4615" s="165"/>
      <c r="B4615" s="172"/>
      <c r="C4615" s="414"/>
      <c r="D4615" s="168"/>
      <c r="E4615" s="258" t="str">
        <f>iferror(vlookup(C4615,'Master data'!$A$1:$C$29,3,0),"--")</f>
        <v>--</v>
      </c>
      <c r="F4615" s="258" t="str">
        <f>iferror(vlookup(C4615,'Master data'!$A$1:$C$29,2,0),"--")</f>
        <v>--</v>
      </c>
    </row>
    <row r="4616" ht="21.0" customHeight="1">
      <c r="A4616" s="165"/>
      <c r="B4616" s="172"/>
      <c r="C4616" s="414"/>
      <c r="D4616" s="168"/>
      <c r="E4616" s="258" t="str">
        <f>iferror(vlookup(C4616,'Master data'!$A$1:$C$29,3,0),"--")</f>
        <v>--</v>
      </c>
      <c r="F4616" s="258" t="str">
        <f>iferror(vlookup(C4616,'Master data'!$A$1:$C$29,2,0),"--")</f>
        <v>--</v>
      </c>
    </row>
    <row r="4617" ht="21.0" customHeight="1">
      <c r="A4617" s="165"/>
      <c r="B4617" s="172"/>
      <c r="C4617" s="414"/>
      <c r="D4617" s="168"/>
      <c r="E4617" s="258" t="str">
        <f>iferror(vlookup(C4617,'Master data'!$A$1:$C$29,3,0),"--")</f>
        <v>--</v>
      </c>
      <c r="F4617" s="258" t="str">
        <f>iferror(vlookup(C4617,'Master data'!$A$1:$C$29,2,0),"--")</f>
        <v>--</v>
      </c>
    </row>
    <row r="4618" ht="21.0" customHeight="1">
      <c r="A4618" s="165"/>
      <c r="B4618" s="172"/>
      <c r="C4618" s="414"/>
      <c r="D4618" s="168"/>
      <c r="E4618" s="258" t="str">
        <f>iferror(vlookup(C4618,'Master data'!$A$1:$C$29,3,0),"--")</f>
        <v>--</v>
      </c>
      <c r="F4618" s="258" t="str">
        <f>iferror(vlookup(C4618,'Master data'!$A$1:$C$29,2,0),"--")</f>
        <v>--</v>
      </c>
    </row>
    <row r="4619" ht="21.0" customHeight="1">
      <c r="A4619" s="165"/>
      <c r="B4619" s="172"/>
      <c r="C4619" s="414"/>
      <c r="D4619" s="168"/>
      <c r="E4619" s="258" t="str">
        <f>iferror(vlookup(C4619,'Master data'!$A$1:$C$29,3,0),"--")</f>
        <v>--</v>
      </c>
      <c r="F4619" s="258" t="str">
        <f>iferror(vlookup(C4619,'Master data'!$A$1:$C$29,2,0),"--")</f>
        <v>--</v>
      </c>
    </row>
    <row r="4620" ht="21.0" customHeight="1">
      <c r="A4620" s="165"/>
      <c r="B4620" s="172"/>
      <c r="C4620" s="414"/>
      <c r="D4620" s="168"/>
      <c r="E4620" s="258" t="str">
        <f>iferror(vlookup(C4620,'Master data'!$A$1:$C$29,3,0),"--")</f>
        <v>--</v>
      </c>
      <c r="F4620" s="258" t="str">
        <f>iferror(vlookup(C4620,'Master data'!$A$1:$C$29,2,0),"--")</f>
        <v>--</v>
      </c>
    </row>
    <row r="4621" ht="21.0" customHeight="1">
      <c r="A4621" s="165"/>
      <c r="B4621" s="172"/>
      <c r="C4621" s="414"/>
      <c r="D4621" s="168"/>
      <c r="E4621" s="258" t="str">
        <f>iferror(vlookup(C4621,'Master data'!$A$1:$C$29,3,0),"--")</f>
        <v>--</v>
      </c>
      <c r="F4621" s="258" t="str">
        <f>iferror(vlookup(C4621,'Master data'!$A$1:$C$29,2,0),"--")</f>
        <v>--</v>
      </c>
    </row>
    <row r="4622" ht="21.0" customHeight="1">
      <c r="A4622" s="165"/>
      <c r="B4622" s="172"/>
      <c r="C4622" s="414"/>
      <c r="D4622" s="168"/>
      <c r="E4622" s="258" t="str">
        <f>iferror(vlookup(C4622,'Master data'!$A$1:$C$29,3,0),"--")</f>
        <v>--</v>
      </c>
      <c r="F4622" s="258" t="str">
        <f>iferror(vlookup(C4622,'Master data'!$A$1:$C$29,2,0),"--")</f>
        <v>--</v>
      </c>
    </row>
    <row r="4623" ht="21.0" customHeight="1">
      <c r="A4623" s="165"/>
      <c r="B4623" s="172"/>
      <c r="C4623" s="414"/>
      <c r="D4623" s="168"/>
      <c r="E4623" s="258" t="str">
        <f>iferror(vlookup(C4623,'Master data'!$A$1:$C$29,3,0),"--")</f>
        <v>--</v>
      </c>
      <c r="F4623" s="258" t="str">
        <f>iferror(vlookup(C4623,'Master data'!$A$1:$C$29,2,0),"--")</f>
        <v>--</v>
      </c>
    </row>
    <row r="4624" ht="21.0" customHeight="1">
      <c r="A4624" s="165"/>
      <c r="B4624" s="172"/>
      <c r="C4624" s="414"/>
      <c r="D4624" s="168"/>
      <c r="E4624" s="258" t="str">
        <f>iferror(vlookup(C4624,'Master data'!$A$1:$C$29,3,0),"--")</f>
        <v>--</v>
      </c>
      <c r="F4624" s="258" t="str">
        <f>iferror(vlookup(C4624,'Master data'!$A$1:$C$29,2,0),"--")</f>
        <v>--</v>
      </c>
    </row>
    <row r="4625" ht="21.0" customHeight="1">
      <c r="A4625" s="165"/>
      <c r="B4625" s="172"/>
      <c r="C4625" s="414"/>
      <c r="D4625" s="168"/>
      <c r="E4625" s="258" t="str">
        <f>iferror(vlookup(C4625,'Master data'!$A$1:$C$29,3,0),"--")</f>
        <v>--</v>
      </c>
      <c r="F4625" s="258" t="str">
        <f>iferror(vlookup(C4625,'Master data'!$A$1:$C$29,2,0),"--")</f>
        <v>--</v>
      </c>
    </row>
    <row r="4626" ht="21.0" customHeight="1">
      <c r="A4626" s="165"/>
      <c r="B4626" s="172"/>
      <c r="C4626" s="414"/>
      <c r="D4626" s="168"/>
      <c r="E4626" s="258" t="str">
        <f>iferror(vlookup(C4626,'Master data'!$A$1:$C$29,3,0),"--")</f>
        <v>--</v>
      </c>
      <c r="F4626" s="258" t="str">
        <f>iferror(vlookup(C4626,'Master data'!$A$1:$C$29,2,0),"--")</f>
        <v>--</v>
      </c>
    </row>
    <row r="4627" ht="21.0" customHeight="1">
      <c r="A4627" s="165"/>
      <c r="B4627" s="172"/>
      <c r="C4627" s="414"/>
      <c r="D4627" s="168"/>
      <c r="E4627" s="258" t="str">
        <f>iferror(vlookup(C4627,'Master data'!$A$1:$C$29,3,0),"--")</f>
        <v>--</v>
      </c>
      <c r="F4627" s="258" t="str">
        <f>iferror(vlookup(C4627,'Master data'!$A$1:$C$29,2,0),"--")</f>
        <v>--</v>
      </c>
    </row>
    <row r="4628" ht="21.0" customHeight="1">
      <c r="A4628" s="165"/>
      <c r="B4628" s="172"/>
      <c r="C4628" s="414"/>
      <c r="D4628" s="168"/>
      <c r="E4628" s="258" t="str">
        <f>iferror(vlookup(C4628,'Master data'!$A$1:$C$29,3,0),"--")</f>
        <v>--</v>
      </c>
      <c r="F4628" s="258" t="str">
        <f>iferror(vlookup(C4628,'Master data'!$A$1:$C$29,2,0),"--")</f>
        <v>--</v>
      </c>
    </row>
    <row r="4629" ht="21.0" customHeight="1">
      <c r="A4629" s="165"/>
      <c r="B4629" s="172"/>
      <c r="C4629" s="414"/>
      <c r="D4629" s="168"/>
      <c r="E4629" s="258" t="str">
        <f>iferror(vlookup(C4629,'Master data'!$A$1:$C$29,3,0),"--")</f>
        <v>--</v>
      </c>
      <c r="F4629" s="258" t="str">
        <f>iferror(vlookup(C4629,'Master data'!$A$1:$C$29,2,0),"--")</f>
        <v>--</v>
      </c>
    </row>
    <row r="4630" ht="21.0" customHeight="1">
      <c r="A4630" s="165"/>
      <c r="B4630" s="172"/>
      <c r="C4630" s="414"/>
      <c r="D4630" s="168"/>
      <c r="E4630" s="258" t="str">
        <f>iferror(vlookup(C4630,'Master data'!$A$1:$C$29,3,0),"--")</f>
        <v>--</v>
      </c>
      <c r="F4630" s="258" t="str">
        <f>iferror(vlookup(C4630,'Master data'!$A$1:$C$29,2,0),"--")</f>
        <v>--</v>
      </c>
    </row>
    <row r="4631" ht="21.0" customHeight="1">
      <c r="A4631" s="165"/>
      <c r="B4631" s="172"/>
      <c r="C4631" s="414"/>
      <c r="D4631" s="168"/>
      <c r="E4631" s="258" t="str">
        <f>iferror(vlookup(C4631,'Master data'!$A$1:$C$29,3,0),"--")</f>
        <v>--</v>
      </c>
      <c r="F4631" s="258" t="str">
        <f>iferror(vlookup(C4631,'Master data'!$A$1:$C$29,2,0),"--")</f>
        <v>--</v>
      </c>
    </row>
    <row r="4632" ht="21.0" customHeight="1">
      <c r="A4632" s="165"/>
      <c r="B4632" s="172"/>
      <c r="C4632" s="414"/>
      <c r="D4632" s="168"/>
      <c r="E4632" s="258" t="str">
        <f>iferror(vlookup(C4632,'Master data'!$A$1:$C$29,3,0),"--")</f>
        <v>--</v>
      </c>
      <c r="F4632" s="258" t="str">
        <f>iferror(vlookup(C4632,'Master data'!$A$1:$C$29,2,0),"--")</f>
        <v>--</v>
      </c>
    </row>
    <row r="4633" ht="21.0" customHeight="1">
      <c r="A4633" s="165"/>
      <c r="B4633" s="172"/>
      <c r="C4633" s="414"/>
      <c r="D4633" s="168"/>
      <c r="E4633" s="258" t="str">
        <f>iferror(vlookup(C4633,'Master data'!$A$1:$C$29,3,0),"--")</f>
        <v>--</v>
      </c>
      <c r="F4633" s="258" t="str">
        <f>iferror(vlookup(C4633,'Master data'!$A$1:$C$29,2,0),"--")</f>
        <v>--</v>
      </c>
    </row>
    <row r="4634" ht="21.0" customHeight="1">
      <c r="A4634" s="165"/>
      <c r="B4634" s="172"/>
      <c r="C4634" s="414"/>
      <c r="D4634" s="168"/>
      <c r="E4634" s="258" t="str">
        <f>iferror(vlookup(C4634,'Master data'!$A$1:$C$29,3,0),"--")</f>
        <v>--</v>
      </c>
      <c r="F4634" s="258" t="str">
        <f>iferror(vlookup(C4634,'Master data'!$A$1:$C$29,2,0),"--")</f>
        <v>--</v>
      </c>
    </row>
    <row r="4635" ht="21.0" customHeight="1">
      <c r="A4635" s="165"/>
      <c r="B4635" s="172"/>
      <c r="C4635" s="414"/>
      <c r="D4635" s="168"/>
      <c r="E4635" s="258" t="str">
        <f>iferror(vlookup(C4635,'Master data'!$A$1:$C$29,3,0),"--")</f>
        <v>--</v>
      </c>
      <c r="F4635" s="258" t="str">
        <f>iferror(vlookup(C4635,'Master data'!$A$1:$C$29,2,0),"--")</f>
        <v>--</v>
      </c>
    </row>
    <row r="4636" ht="21.0" customHeight="1">
      <c r="A4636" s="165"/>
      <c r="B4636" s="172"/>
      <c r="C4636" s="414"/>
      <c r="D4636" s="168"/>
      <c r="E4636" s="258" t="str">
        <f>iferror(vlookup(C4636,'Master data'!$A$1:$C$29,3,0),"--")</f>
        <v>--</v>
      </c>
      <c r="F4636" s="258" t="str">
        <f>iferror(vlookup(C4636,'Master data'!$A$1:$C$29,2,0),"--")</f>
        <v>--</v>
      </c>
    </row>
    <row r="4637" ht="21.0" customHeight="1">
      <c r="A4637" s="165"/>
      <c r="B4637" s="172"/>
      <c r="C4637" s="414"/>
      <c r="D4637" s="168"/>
      <c r="E4637" s="258" t="str">
        <f>iferror(vlookup(C4637,'Master data'!$A$1:$C$29,3,0),"--")</f>
        <v>--</v>
      </c>
      <c r="F4637" s="258" t="str">
        <f>iferror(vlookup(C4637,'Master data'!$A$1:$C$29,2,0),"--")</f>
        <v>--</v>
      </c>
    </row>
    <row r="4638" ht="21.0" customHeight="1">
      <c r="A4638" s="165"/>
      <c r="B4638" s="172"/>
      <c r="C4638" s="414"/>
      <c r="D4638" s="168"/>
      <c r="E4638" s="258" t="str">
        <f>iferror(vlookup(C4638,'Master data'!$A$1:$C$29,3,0),"--")</f>
        <v>--</v>
      </c>
      <c r="F4638" s="258" t="str">
        <f>iferror(vlookup(C4638,'Master data'!$A$1:$C$29,2,0),"--")</f>
        <v>--</v>
      </c>
    </row>
    <row r="4639" ht="21.0" customHeight="1">
      <c r="A4639" s="165"/>
      <c r="B4639" s="172"/>
      <c r="C4639" s="414"/>
      <c r="D4639" s="168"/>
      <c r="E4639" s="258" t="str">
        <f>iferror(vlookup(C4639,'Master data'!$A$1:$C$29,3,0),"--")</f>
        <v>--</v>
      </c>
      <c r="F4639" s="258" t="str">
        <f>iferror(vlookup(C4639,'Master data'!$A$1:$C$29,2,0),"--")</f>
        <v>--</v>
      </c>
    </row>
    <row r="4640" ht="21.0" customHeight="1">
      <c r="A4640" s="165"/>
      <c r="B4640" s="172"/>
      <c r="C4640" s="414"/>
      <c r="D4640" s="168"/>
      <c r="E4640" s="258" t="str">
        <f>iferror(vlookup(C4640,'Master data'!$A$1:$C$29,3,0),"--")</f>
        <v>--</v>
      </c>
      <c r="F4640" s="258" t="str">
        <f>iferror(vlookup(C4640,'Master data'!$A$1:$C$29,2,0),"--")</f>
        <v>--</v>
      </c>
    </row>
    <row r="4641" ht="21.0" customHeight="1">
      <c r="A4641" s="165"/>
      <c r="B4641" s="172"/>
      <c r="C4641" s="414"/>
      <c r="D4641" s="168"/>
      <c r="E4641" s="258" t="str">
        <f>iferror(vlookup(C4641,'Master data'!$A$1:$C$29,3,0),"--")</f>
        <v>--</v>
      </c>
      <c r="F4641" s="258" t="str">
        <f>iferror(vlookup(C4641,'Master data'!$A$1:$C$29,2,0),"--")</f>
        <v>--</v>
      </c>
    </row>
    <row r="4642" ht="21.0" customHeight="1">
      <c r="A4642" s="165"/>
      <c r="B4642" s="172"/>
      <c r="C4642" s="414"/>
      <c r="D4642" s="168"/>
      <c r="E4642" s="258" t="str">
        <f>iferror(vlookup(C4642,'Master data'!$A$1:$C$29,3,0),"--")</f>
        <v>--</v>
      </c>
      <c r="F4642" s="258" t="str">
        <f>iferror(vlookup(C4642,'Master data'!$A$1:$C$29,2,0),"--")</f>
        <v>--</v>
      </c>
    </row>
    <row r="4643" ht="21.0" customHeight="1">
      <c r="A4643" s="165"/>
      <c r="B4643" s="172"/>
      <c r="C4643" s="414"/>
      <c r="D4643" s="168"/>
      <c r="E4643" s="258" t="str">
        <f>iferror(vlookup(C4643,'Master data'!$A$1:$C$29,3,0),"--")</f>
        <v>--</v>
      </c>
      <c r="F4643" s="258" t="str">
        <f>iferror(vlookup(C4643,'Master data'!$A$1:$C$29,2,0),"--")</f>
        <v>--</v>
      </c>
    </row>
    <row r="4644" ht="21.0" customHeight="1">
      <c r="A4644" s="165"/>
      <c r="B4644" s="172"/>
      <c r="C4644" s="414"/>
      <c r="D4644" s="168"/>
      <c r="E4644" s="258" t="str">
        <f>iferror(vlookup(C4644,'Master data'!$A$1:$C$29,3,0),"--")</f>
        <v>--</v>
      </c>
      <c r="F4644" s="258" t="str">
        <f>iferror(vlookup(C4644,'Master data'!$A$1:$C$29,2,0),"--")</f>
        <v>--</v>
      </c>
    </row>
    <row r="4645" ht="21.0" customHeight="1">
      <c r="A4645" s="165"/>
      <c r="B4645" s="172"/>
      <c r="C4645" s="414"/>
      <c r="D4645" s="168"/>
      <c r="E4645" s="258" t="str">
        <f>iferror(vlookup(C4645,'Master data'!$A$1:$C$29,3,0),"--")</f>
        <v>--</v>
      </c>
      <c r="F4645" s="258" t="str">
        <f>iferror(vlookup(C4645,'Master data'!$A$1:$C$29,2,0),"--")</f>
        <v>--</v>
      </c>
    </row>
    <row r="4646" ht="21.0" customHeight="1">
      <c r="A4646" s="165"/>
      <c r="B4646" s="172"/>
      <c r="C4646" s="414"/>
      <c r="D4646" s="168"/>
      <c r="E4646" s="258" t="str">
        <f>iferror(vlookup(C4646,'Master data'!$A$1:$C$29,3,0),"--")</f>
        <v>--</v>
      </c>
      <c r="F4646" s="258" t="str">
        <f>iferror(vlookup(C4646,'Master data'!$A$1:$C$29,2,0),"--")</f>
        <v>--</v>
      </c>
    </row>
    <row r="4647" ht="21.0" customHeight="1">
      <c r="A4647" s="165"/>
      <c r="B4647" s="172"/>
      <c r="C4647" s="414"/>
      <c r="D4647" s="168"/>
      <c r="E4647" s="258" t="str">
        <f>iferror(vlookup(C4647,'Master data'!$A$1:$C$29,3,0),"--")</f>
        <v>--</v>
      </c>
      <c r="F4647" s="258" t="str">
        <f>iferror(vlookup(C4647,'Master data'!$A$1:$C$29,2,0),"--")</f>
        <v>--</v>
      </c>
    </row>
    <row r="4648" ht="21.0" customHeight="1">
      <c r="A4648" s="165"/>
      <c r="B4648" s="172"/>
      <c r="C4648" s="414"/>
      <c r="D4648" s="168"/>
      <c r="E4648" s="258" t="str">
        <f>iferror(vlookup(C4648,'Master data'!$A$1:$C$29,3,0),"--")</f>
        <v>--</v>
      </c>
      <c r="F4648" s="258" t="str">
        <f>iferror(vlookup(C4648,'Master data'!$A$1:$C$29,2,0),"--")</f>
        <v>--</v>
      </c>
    </row>
    <row r="4649" ht="21.0" customHeight="1">
      <c r="A4649" s="165"/>
      <c r="B4649" s="172"/>
      <c r="C4649" s="414"/>
      <c r="D4649" s="168"/>
      <c r="E4649" s="258" t="str">
        <f>iferror(vlookup(C4649,'Master data'!$A$1:$C$29,3,0),"--")</f>
        <v>--</v>
      </c>
      <c r="F4649" s="258" t="str">
        <f>iferror(vlookup(C4649,'Master data'!$A$1:$C$29,2,0),"--")</f>
        <v>--</v>
      </c>
    </row>
    <row r="4650" ht="21.0" customHeight="1">
      <c r="A4650" s="165"/>
      <c r="B4650" s="172"/>
      <c r="C4650" s="414"/>
      <c r="D4650" s="168"/>
      <c r="E4650" s="258" t="str">
        <f>iferror(vlookup(C4650,'Master data'!$A$1:$C$29,3,0),"--")</f>
        <v>--</v>
      </c>
      <c r="F4650" s="258" t="str">
        <f>iferror(vlookup(C4650,'Master data'!$A$1:$C$29,2,0),"--")</f>
        <v>--</v>
      </c>
    </row>
    <row r="4651" ht="21.0" customHeight="1">
      <c r="A4651" s="165"/>
      <c r="B4651" s="172"/>
      <c r="C4651" s="414"/>
      <c r="D4651" s="168"/>
      <c r="E4651" s="258" t="str">
        <f>iferror(vlookup(C4651,'Master data'!$A$1:$C$29,3,0),"--")</f>
        <v>--</v>
      </c>
      <c r="F4651" s="258" t="str">
        <f>iferror(vlookup(C4651,'Master data'!$A$1:$C$29,2,0),"--")</f>
        <v>--</v>
      </c>
    </row>
    <row r="4652" ht="21.0" customHeight="1">
      <c r="A4652" s="165"/>
      <c r="B4652" s="172"/>
      <c r="C4652" s="414"/>
      <c r="D4652" s="168"/>
      <c r="E4652" s="258" t="str">
        <f>iferror(vlookup(C4652,'Master data'!$A$1:$C$29,3,0),"--")</f>
        <v>--</v>
      </c>
      <c r="F4652" s="258" t="str">
        <f>iferror(vlookup(C4652,'Master data'!$A$1:$C$29,2,0),"--")</f>
        <v>--</v>
      </c>
    </row>
    <row r="4653" ht="21.0" customHeight="1">
      <c r="A4653" s="165"/>
      <c r="B4653" s="172"/>
      <c r="C4653" s="414"/>
      <c r="D4653" s="168"/>
      <c r="E4653" s="258" t="str">
        <f>iferror(vlookup(C4653,'Master data'!$A$1:$C$29,3,0),"--")</f>
        <v>--</v>
      </c>
      <c r="F4653" s="258" t="str">
        <f>iferror(vlookup(C4653,'Master data'!$A$1:$C$29,2,0),"--")</f>
        <v>--</v>
      </c>
    </row>
    <row r="4654" ht="21.0" customHeight="1">
      <c r="A4654" s="165"/>
      <c r="B4654" s="172"/>
      <c r="C4654" s="414"/>
      <c r="D4654" s="168"/>
      <c r="E4654" s="258" t="str">
        <f>iferror(vlookup(C4654,'Master data'!$A$1:$C$29,3,0),"--")</f>
        <v>--</v>
      </c>
      <c r="F4654" s="258" t="str">
        <f>iferror(vlookup(C4654,'Master data'!$A$1:$C$29,2,0),"--")</f>
        <v>--</v>
      </c>
    </row>
    <row r="4655" ht="21.0" customHeight="1">
      <c r="A4655" s="165"/>
      <c r="B4655" s="172"/>
      <c r="C4655" s="414"/>
      <c r="D4655" s="168"/>
      <c r="E4655" s="258" t="str">
        <f>iferror(vlookup(C4655,'Master data'!$A$1:$C$29,3,0),"--")</f>
        <v>--</v>
      </c>
      <c r="F4655" s="258" t="str">
        <f>iferror(vlookup(C4655,'Master data'!$A$1:$C$29,2,0),"--")</f>
        <v>--</v>
      </c>
    </row>
    <row r="4656" ht="21.0" customHeight="1">
      <c r="A4656" s="165"/>
      <c r="B4656" s="172"/>
      <c r="C4656" s="414"/>
      <c r="D4656" s="168"/>
      <c r="E4656" s="258" t="str">
        <f>iferror(vlookup(C4656,'Master data'!$A$1:$C$29,3,0),"--")</f>
        <v>--</v>
      </c>
      <c r="F4656" s="258" t="str">
        <f>iferror(vlookup(C4656,'Master data'!$A$1:$C$29,2,0),"--")</f>
        <v>--</v>
      </c>
    </row>
    <row r="4657" ht="21.0" customHeight="1">
      <c r="A4657" s="165"/>
      <c r="B4657" s="172"/>
      <c r="C4657" s="414"/>
      <c r="D4657" s="168"/>
      <c r="E4657" s="258" t="str">
        <f>iferror(vlookup(C4657,'Master data'!$A$1:$C$29,3,0),"--")</f>
        <v>--</v>
      </c>
      <c r="F4657" s="258" t="str">
        <f>iferror(vlookup(C4657,'Master data'!$A$1:$C$29,2,0),"--")</f>
        <v>--</v>
      </c>
    </row>
    <row r="4658" ht="21.0" customHeight="1">
      <c r="A4658" s="165"/>
      <c r="B4658" s="172"/>
      <c r="C4658" s="414"/>
      <c r="D4658" s="168"/>
      <c r="E4658" s="258" t="str">
        <f>iferror(vlookup(C4658,'Master data'!$A$1:$C$29,3,0),"--")</f>
        <v>--</v>
      </c>
      <c r="F4658" s="258" t="str">
        <f>iferror(vlookup(C4658,'Master data'!$A$1:$C$29,2,0),"--")</f>
        <v>--</v>
      </c>
    </row>
    <row r="4659" ht="21.0" customHeight="1">
      <c r="A4659" s="165"/>
      <c r="B4659" s="172"/>
      <c r="C4659" s="414"/>
      <c r="D4659" s="168"/>
      <c r="E4659" s="258" t="str">
        <f>iferror(vlookup(C4659,'Master data'!$A$1:$C$29,3,0),"--")</f>
        <v>--</v>
      </c>
      <c r="F4659" s="258" t="str">
        <f>iferror(vlookup(C4659,'Master data'!$A$1:$C$29,2,0),"--")</f>
        <v>--</v>
      </c>
    </row>
    <row r="4660" ht="21.0" customHeight="1">
      <c r="A4660" s="165"/>
      <c r="B4660" s="172"/>
      <c r="C4660" s="414"/>
      <c r="D4660" s="168"/>
      <c r="E4660" s="258" t="str">
        <f>iferror(vlookup(C4660,'Master data'!$A$1:$C$29,3,0),"--")</f>
        <v>--</v>
      </c>
      <c r="F4660" s="258" t="str">
        <f>iferror(vlookup(C4660,'Master data'!$A$1:$C$29,2,0),"--")</f>
        <v>--</v>
      </c>
    </row>
    <row r="4661" ht="21.0" customHeight="1">
      <c r="A4661" s="165"/>
      <c r="B4661" s="172"/>
      <c r="C4661" s="414"/>
      <c r="D4661" s="168"/>
      <c r="E4661" s="258" t="str">
        <f>iferror(vlookup(C4661,'Master data'!$A$1:$C$29,3,0),"--")</f>
        <v>--</v>
      </c>
      <c r="F4661" s="258" t="str">
        <f>iferror(vlookup(C4661,'Master data'!$A$1:$C$29,2,0),"--")</f>
        <v>--</v>
      </c>
    </row>
    <row r="4662" ht="21.0" customHeight="1">
      <c r="A4662" s="165"/>
      <c r="B4662" s="172"/>
      <c r="C4662" s="414"/>
      <c r="D4662" s="168"/>
      <c r="E4662" s="258" t="str">
        <f>iferror(vlookup(C4662,'Master data'!$A$1:$C$29,3,0),"--")</f>
        <v>--</v>
      </c>
      <c r="F4662" s="258" t="str">
        <f>iferror(vlookup(C4662,'Master data'!$A$1:$C$29,2,0),"--")</f>
        <v>--</v>
      </c>
    </row>
    <row r="4663" ht="21.0" customHeight="1">
      <c r="A4663" s="165"/>
      <c r="B4663" s="172"/>
      <c r="C4663" s="414"/>
      <c r="D4663" s="168"/>
      <c r="E4663" s="258" t="str">
        <f>iferror(vlookup(C4663,'Master data'!$A$1:$C$29,3,0),"--")</f>
        <v>--</v>
      </c>
      <c r="F4663" s="258" t="str">
        <f>iferror(vlookup(C4663,'Master data'!$A$1:$C$29,2,0),"--")</f>
        <v>--</v>
      </c>
    </row>
    <row r="4664" ht="21.0" customHeight="1">
      <c r="A4664" s="165"/>
      <c r="B4664" s="172"/>
      <c r="C4664" s="414"/>
      <c r="D4664" s="168"/>
      <c r="E4664" s="258" t="str">
        <f>iferror(vlookup(C4664,'Master data'!$A$1:$C$29,3,0),"--")</f>
        <v>--</v>
      </c>
      <c r="F4664" s="258" t="str">
        <f>iferror(vlookup(C4664,'Master data'!$A$1:$C$29,2,0),"--")</f>
        <v>--</v>
      </c>
    </row>
    <row r="4665" ht="21.0" customHeight="1">
      <c r="A4665" s="165"/>
      <c r="B4665" s="172"/>
      <c r="C4665" s="414"/>
      <c r="D4665" s="168"/>
      <c r="E4665" s="258" t="str">
        <f>iferror(vlookup(C4665,'Master data'!$A$1:$C$29,3,0),"--")</f>
        <v>--</v>
      </c>
      <c r="F4665" s="258" t="str">
        <f>iferror(vlookup(C4665,'Master data'!$A$1:$C$29,2,0),"--")</f>
        <v>--</v>
      </c>
    </row>
    <row r="4666" ht="21.0" customHeight="1">
      <c r="A4666" s="165"/>
      <c r="B4666" s="172"/>
      <c r="C4666" s="414"/>
      <c r="D4666" s="168"/>
      <c r="E4666" s="258" t="str">
        <f>iferror(vlookup(C4666,'Master data'!$A$1:$C$29,3,0),"--")</f>
        <v>--</v>
      </c>
      <c r="F4666" s="258" t="str">
        <f>iferror(vlookup(C4666,'Master data'!$A$1:$C$29,2,0),"--")</f>
        <v>--</v>
      </c>
    </row>
    <row r="4667" ht="21.0" customHeight="1">
      <c r="A4667" s="165"/>
      <c r="B4667" s="172"/>
      <c r="C4667" s="414"/>
      <c r="D4667" s="168"/>
      <c r="E4667" s="258" t="str">
        <f>iferror(vlookup(C4667,'Master data'!$A$1:$C$29,3,0),"--")</f>
        <v>--</v>
      </c>
      <c r="F4667" s="258" t="str">
        <f>iferror(vlookup(C4667,'Master data'!$A$1:$C$29,2,0),"--")</f>
        <v>--</v>
      </c>
    </row>
    <row r="4668" ht="21.0" customHeight="1">
      <c r="A4668" s="165"/>
      <c r="B4668" s="172"/>
      <c r="C4668" s="414"/>
      <c r="D4668" s="168"/>
      <c r="E4668" s="258" t="str">
        <f>iferror(vlookup(C4668,'Master data'!$A$1:$C$29,3,0),"--")</f>
        <v>--</v>
      </c>
      <c r="F4668" s="258" t="str">
        <f>iferror(vlookup(C4668,'Master data'!$A$1:$C$29,2,0),"--")</f>
        <v>--</v>
      </c>
    </row>
    <row r="4669" ht="21.0" customHeight="1">
      <c r="A4669" s="165"/>
      <c r="B4669" s="172"/>
      <c r="C4669" s="414"/>
      <c r="D4669" s="168"/>
      <c r="E4669" s="258" t="str">
        <f>iferror(vlookup(C4669,'Master data'!$A$1:$C$29,3,0),"--")</f>
        <v>--</v>
      </c>
      <c r="F4669" s="258" t="str">
        <f>iferror(vlookup(C4669,'Master data'!$A$1:$C$29,2,0),"--")</f>
        <v>--</v>
      </c>
    </row>
    <row r="4670" ht="21.0" customHeight="1">
      <c r="A4670" s="165"/>
      <c r="B4670" s="172"/>
      <c r="C4670" s="414"/>
      <c r="D4670" s="168"/>
      <c r="E4670" s="258" t="str">
        <f>iferror(vlookup(C4670,'Master data'!$A$1:$C$29,3,0),"--")</f>
        <v>--</v>
      </c>
      <c r="F4670" s="258" t="str">
        <f>iferror(vlookup(C4670,'Master data'!$A$1:$C$29,2,0),"--")</f>
        <v>--</v>
      </c>
    </row>
    <row r="4671" ht="21.0" customHeight="1">
      <c r="A4671" s="165"/>
      <c r="B4671" s="172"/>
      <c r="C4671" s="414"/>
      <c r="D4671" s="168"/>
      <c r="E4671" s="258" t="str">
        <f>iferror(vlookup(C4671,'Master data'!$A$1:$C$29,3,0),"--")</f>
        <v>--</v>
      </c>
      <c r="F4671" s="258" t="str">
        <f>iferror(vlookup(C4671,'Master data'!$A$1:$C$29,2,0),"--")</f>
        <v>--</v>
      </c>
    </row>
    <row r="4672" ht="21.0" customHeight="1">
      <c r="A4672" s="165"/>
      <c r="B4672" s="172"/>
      <c r="C4672" s="414"/>
      <c r="D4672" s="168"/>
      <c r="E4672" s="258" t="str">
        <f>iferror(vlookup(C4672,'Master data'!$A$1:$C$29,3,0),"--")</f>
        <v>--</v>
      </c>
      <c r="F4672" s="258" t="str">
        <f>iferror(vlookup(C4672,'Master data'!$A$1:$C$29,2,0),"--")</f>
        <v>--</v>
      </c>
    </row>
    <row r="4673" ht="21.0" customHeight="1">
      <c r="A4673" s="165"/>
      <c r="B4673" s="172"/>
      <c r="C4673" s="414"/>
      <c r="D4673" s="168"/>
      <c r="E4673" s="258" t="str">
        <f>iferror(vlookup(C4673,'Master data'!$A$1:$C$29,3,0),"--")</f>
        <v>--</v>
      </c>
      <c r="F4673" s="258" t="str">
        <f>iferror(vlookup(C4673,'Master data'!$A$1:$C$29,2,0),"--")</f>
        <v>--</v>
      </c>
    </row>
    <row r="4674" ht="21.0" customHeight="1">
      <c r="A4674" s="165"/>
      <c r="B4674" s="172"/>
      <c r="C4674" s="414"/>
      <c r="D4674" s="168"/>
      <c r="E4674" s="258" t="str">
        <f>iferror(vlookup(C4674,'Master data'!$A$1:$C$29,3,0),"--")</f>
        <v>--</v>
      </c>
      <c r="F4674" s="258" t="str">
        <f>iferror(vlookup(C4674,'Master data'!$A$1:$C$29,2,0),"--")</f>
        <v>--</v>
      </c>
    </row>
    <row r="4675" ht="21.0" customHeight="1">
      <c r="A4675" s="165"/>
      <c r="B4675" s="172"/>
      <c r="C4675" s="414"/>
      <c r="D4675" s="168"/>
      <c r="E4675" s="258" t="str">
        <f>iferror(vlookup(C4675,'Master data'!$A$1:$C$29,3,0),"--")</f>
        <v>--</v>
      </c>
      <c r="F4675" s="258" t="str">
        <f>iferror(vlookup(C4675,'Master data'!$A$1:$C$29,2,0),"--")</f>
        <v>--</v>
      </c>
    </row>
    <row r="4676" ht="21.0" customHeight="1">
      <c r="A4676" s="165"/>
      <c r="B4676" s="172"/>
      <c r="C4676" s="414"/>
      <c r="D4676" s="168"/>
      <c r="E4676" s="258" t="str">
        <f>iferror(vlookup(C4676,'Master data'!$A$1:$C$29,3,0),"--")</f>
        <v>--</v>
      </c>
      <c r="F4676" s="258" t="str">
        <f>iferror(vlookup(C4676,'Master data'!$A$1:$C$29,2,0),"--")</f>
        <v>--</v>
      </c>
    </row>
    <row r="4677" ht="21.0" customHeight="1">
      <c r="A4677" s="165"/>
      <c r="B4677" s="172"/>
      <c r="C4677" s="414"/>
      <c r="D4677" s="168"/>
      <c r="E4677" s="258" t="str">
        <f>iferror(vlookup(C4677,'Master data'!$A$1:$C$29,3,0),"--")</f>
        <v>--</v>
      </c>
      <c r="F4677" s="258" t="str">
        <f>iferror(vlookup(C4677,'Master data'!$A$1:$C$29,2,0),"--")</f>
        <v>--</v>
      </c>
    </row>
    <row r="4678" ht="21.0" customHeight="1">
      <c r="A4678" s="165"/>
      <c r="B4678" s="172"/>
      <c r="C4678" s="414"/>
      <c r="D4678" s="168"/>
      <c r="E4678" s="258" t="str">
        <f>iferror(vlookup(C4678,'Master data'!$A$1:$C$29,3,0),"--")</f>
        <v>--</v>
      </c>
      <c r="F4678" s="258" t="str">
        <f>iferror(vlookup(C4678,'Master data'!$A$1:$C$29,2,0),"--")</f>
        <v>--</v>
      </c>
    </row>
    <row r="4679" ht="21.0" customHeight="1">
      <c r="A4679" s="165"/>
      <c r="B4679" s="172"/>
      <c r="C4679" s="414"/>
      <c r="D4679" s="168"/>
      <c r="E4679" s="258" t="str">
        <f>iferror(vlookup(C4679,'Master data'!$A$1:$C$29,3,0),"--")</f>
        <v>--</v>
      </c>
      <c r="F4679" s="258" t="str">
        <f>iferror(vlookup(C4679,'Master data'!$A$1:$C$29,2,0),"--")</f>
        <v>--</v>
      </c>
    </row>
    <row r="4680" ht="21.0" customHeight="1">
      <c r="A4680" s="165"/>
      <c r="B4680" s="172"/>
      <c r="C4680" s="414"/>
      <c r="D4680" s="168"/>
      <c r="E4680" s="258" t="str">
        <f>iferror(vlookup(C4680,'Master data'!$A$1:$C$29,3,0),"--")</f>
        <v>--</v>
      </c>
      <c r="F4680" s="258" t="str">
        <f>iferror(vlookup(C4680,'Master data'!$A$1:$C$29,2,0),"--")</f>
        <v>--</v>
      </c>
    </row>
    <row r="4681" ht="21.0" customHeight="1">
      <c r="A4681" s="165"/>
      <c r="B4681" s="172"/>
      <c r="C4681" s="414"/>
      <c r="D4681" s="168"/>
      <c r="E4681" s="258" t="str">
        <f>iferror(vlookup(C4681,'Master data'!$A$1:$C$29,3,0),"--")</f>
        <v>--</v>
      </c>
      <c r="F4681" s="258" t="str">
        <f>iferror(vlookup(C4681,'Master data'!$A$1:$C$29,2,0),"--")</f>
        <v>--</v>
      </c>
    </row>
    <row r="4682" ht="21.0" customHeight="1">
      <c r="A4682" s="165"/>
      <c r="B4682" s="172"/>
      <c r="C4682" s="414"/>
      <c r="D4682" s="168"/>
      <c r="E4682" s="258" t="str">
        <f>iferror(vlookup(C4682,'Master data'!$A$1:$C$29,3,0),"--")</f>
        <v>--</v>
      </c>
      <c r="F4682" s="258" t="str">
        <f>iferror(vlookup(C4682,'Master data'!$A$1:$C$29,2,0),"--")</f>
        <v>--</v>
      </c>
    </row>
    <row r="4683" ht="21.0" customHeight="1">
      <c r="A4683" s="165"/>
      <c r="B4683" s="172"/>
      <c r="C4683" s="414"/>
      <c r="D4683" s="168"/>
      <c r="E4683" s="258" t="str">
        <f>iferror(vlookup(C4683,'Master data'!$A$1:$C$29,3,0),"--")</f>
        <v>--</v>
      </c>
      <c r="F4683" s="258" t="str">
        <f>iferror(vlookup(C4683,'Master data'!$A$1:$C$29,2,0),"--")</f>
        <v>--</v>
      </c>
    </row>
    <row r="4684" ht="21.0" customHeight="1">
      <c r="A4684" s="165"/>
      <c r="B4684" s="172"/>
      <c r="C4684" s="414"/>
      <c r="D4684" s="168"/>
      <c r="E4684" s="258" t="str">
        <f>iferror(vlookup(C4684,'Master data'!$A$1:$C$29,3,0),"--")</f>
        <v>--</v>
      </c>
      <c r="F4684" s="258" t="str">
        <f>iferror(vlookup(C4684,'Master data'!$A$1:$C$29,2,0),"--")</f>
        <v>--</v>
      </c>
    </row>
    <row r="4685" ht="21.0" customHeight="1">
      <c r="A4685" s="165"/>
      <c r="B4685" s="172"/>
      <c r="C4685" s="414"/>
      <c r="D4685" s="168"/>
      <c r="E4685" s="258" t="str">
        <f>iferror(vlookup(C4685,'Master data'!$A$1:$C$29,3,0),"--")</f>
        <v>--</v>
      </c>
      <c r="F4685" s="258" t="str">
        <f>iferror(vlookup(C4685,'Master data'!$A$1:$C$29,2,0),"--")</f>
        <v>--</v>
      </c>
    </row>
    <row r="4686" ht="21.0" customHeight="1">
      <c r="A4686" s="165"/>
      <c r="B4686" s="172"/>
      <c r="C4686" s="414"/>
      <c r="D4686" s="168"/>
      <c r="E4686" s="258" t="str">
        <f>iferror(vlookup(C4686,'Master data'!$A$1:$C$29,3,0),"--")</f>
        <v>--</v>
      </c>
      <c r="F4686" s="258" t="str">
        <f>iferror(vlookup(C4686,'Master data'!$A$1:$C$29,2,0),"--")</f>
        <v>--</v>
      </c>
    </row>
    <row r="4687" ht="21.0" customHeight="1">
      <c r="A4687" s="165"/>
      <c r="B4687" s="172"/>
      <c r="C4687" s="414"/>
      <c r="D4687" s="168"/>
      <c r="E4687" s="258" t="str">
        <f>iferror(vlookup(C4687,'Master data'!$A$1:$C$29,3,0),"--")</f>
        <v>--</v>
      </c>
      <c r="F4687" s="258" t="str">
        <f>iferror(vlookup(C4687,'Master data'!$A$1:$C$29,2,0),"--")</f>
        <v>--</v>
      </c>
    </row>
    <row r="4688" ht="21.0" customHeight="1">
      <c r="A4688" s="165"/>
      <c r="B4688" s="172"/>
      <c r="C4688" s="414"/>
      <c r="D4688" s="168"/>
      <c r="E4688" s="258" t="str">
        <f>iferror(vlookup(C4688,'Master data'!$A$1:$C$29,3,0),"--")</f>
        <v>--</v>
      </c>
      <c r="F4688" s="258" t="str">
        <f>iferror(vlookup(C4688,'Master data'!$A$1:$C$29,2,0),"--")</f>
        <v>--</v>
      </c>
    </row>
    <row r="4689" ht="21.0" customHeight="1">
      <c r="A4689" s="165"/>
      <c r="B4689" s="172"/>
      <c r="C4689" s="414"/>
      <c r="D4689" s="168"/>
      <c r="E4689" s="258" t="str">
        <f>iferror(vlookup(C4689,'Master data'!$A$1:$C$29,3,0),"--")</f>
        <v>--</v>
      </c>
      <c r="F4689" s="258" t="str">
        <f>iferror(vlookup(C4689,'Master data'!$A$1:$C$29,2,0),"--")</f>
        <v>--</v>
      </c>
    </row>
    <row r="4690" ht="21.0" customHeight="1">
      <c r="A4690" s="165"/>
      <c r="B4690" s="172"/>
      <c r="C4690" s="414"/>
      <c r="D4690" s="168"/>
      <c r="E4690" s="258" t="str">
        <f>iferror(vlookup(C4690,'Master data'!$A$1:$C$29,3,0),"--")</f>
        <v>--</v>
      </c>
      <c r="F4690" s="258" t="str">
        <f>iferror(vlookup(C4690,'Master data'!$A$1:$C$29,2,0),"--")</f>
        <v>--</v>
      </c>
    </row>
    <row r="4691" ht="21.0" customHeight="1">
      <c r="A4691" s="165"/>
      <c r="B4691" s="172"/>
      <c r="C4691" s="414"/>
      <c r="D4691" s="168"/>
      <c r="E4691" s="258" t="str">
        <f>iferror(vlookup(C4691,'Master data'!$A$1:$C$29,3,0),"--")</f>
        <v>--</v>
      </c>
      <c r="F4691" s="258" t="str">
        <f>iferror(vlookup(C4691,'Master data'!$A$1:$C$29,2,0),"--")</f>
        <v>--</v>
      </c>
    </row>
    <row r="4692" ht="21.0" customHeight="1">
      <c r="A4692" s="165"/>
      <c r="B4692" s="172"/>
      <c r="C4692" s="414"/>
      <c r="D4692" s="168"/>
      <c r="E4692" s="258" t="str">
        <f>iferror(vlookup(C4692,'Master data'!$A$1:$C$29,3,0),"--")</f>
        <v>--</v>
      </c>
      <c r="F4692" s="258" t="str">
        <f>iferror(vlookup(C4692,'Master data'!$A$1:$C$29,2,0),"--")</f>
        <v>--</v>
      </c>
    </row>
    <row r="4693" ht="21.0" customHeight="1">
      <c r="A4693" s="165"/>
      <c r="B4693" s="172"/>
      <c r="C4693" s="414"/>
      <c r="D4693" s="168"/>
      <c r="E4693" s="258" t="str">
        <f>iferror(vlookup(C4693,'Master data'!$A$1:$C$29,3,0),"--")</f>
        <v>--</v>
      </c>
      <c r="F4693" s="258" t="str">
        <f>iferror(vlookup(C4693,'Master data'!$A$1:$C$29,2,0),"--")</f>
        <v>--</v>
      </c>
    </row>
    <row r="4694" ht="21.0" customHeight="1">
      <c r="A4694" s="165"/>
      <c r="B4694" s="172"/>
      <c r="C4694" s="414"/>
      <c r="D4694" s="168"/>
      <c r="E4694" s="258" t="str">
        <f>iferror(vlookup(C4694,'Master data'!$A$1:$C$29,3,0),"--")</f>
        <v>--</v>
      </c>
      <c r="F4694" s="258" t="str">
        <f>iferror(vlookup(C4694,'Master data'!$A$1:$C$29,2,0),"--")</f>
        <v>--</v>
      </c>
    </row>
    <row r="4695" ht="21.0" customHeight="1">
      <c r="A4695" s="165"/>
      <c r="B4695" s="172"/>
      <c r="C4695" s="414"/>
      <c r="D4695" s="168"/>
      <c r="E4695" s="258" t="str">
        <f>iferror(vlookup(C4695,'Master data'!$A$1:$C$29,3,0),"--")</f>
        <v>--</v>
      </c>
      <c r="F4695" s="258" t="str">
        <f>iferror(vlookup(C4695,'Master data'!$A$1:$C$29,2,0),"--")</f>
        <v>--</v>
      </c>
    </row>
    <row r="4696" ht="21.0" customHeight="1">
      <c r="A4696" s="165"/>
      <c r="B4696" s="172"/>
      <c r="C4696" s="414"/>
      <c r="D4696" s="168"/>
      <c r="E4696" s="258" t="str">
        <f>iferror(vlookup(C4696,'Master data'!$A$1:$C$29,3,0),"--")</f>
        <v>--</v>
      </c>
      <c r="F4696" s="258" t="str">
        <f>iferror(vlookup(C4696,'Master data'!$A$1:$C$29,2,0),"--")</f>
        <v>--</v>
      </c>
    </row>
    <row r="4697" ht="21.0" customHeight="1">
      <c r="A4697" s="165"/>
      <c r="B4697" s="172"/>
      <c r="C4697" s="414"/>
      <c r="D4697" s="168"/>
      <c r="E4697" s="258" t="str">
        <f>iferror(vlookup(C4697,'Master data'!$A$1:$C$29,3,0),"--")</f>
        <v>--</v>
      </c>
      <c r="F4697" s="258" t="str">
        <f>iferror(vlookup(C4697,'Master data'!$A$1:$C$29,2,0),"--")</f>
        <v>--</v>
      </c>
    </row>
    <row r="4698" ht="21.0" customHeight="1">
      <c r="A4698" s="165"/>
      <c r="B4698" s="172"/>
      <c r="C4698" s="414"/>
      <c r="D4698" s="168"/>
      <c r="E4698" s="258" t="str">
        <f>iferror(vlookup(C4698,'Master data'!$A$1:$C$29,3,0),"--")</f>
        <v>--</v>
      </c>
      <c r="F4698" s="258" t="str">
        <f>iferror(vlookup(C4698,'Master data'!$A$1:$C$29,2,0),"--")</f>
        <v>--</v>
      </c>
    </row>
    <row r="4699" ht="21.0" customHeight="1">
      <c r="A4699" s="165"/>
      <c r="B4699" s="172"/>
      <c r="C4699" s="414"/>
      <c r="D4699" s="168"/>
      <c r="E4699" s="258" t="str">
        <f>iferror(vlookup(C4699,'Master data'!$A$1:$C$29,3,0),"--")</f>
        <v>--</v>
      </c>
      <c r="F4699" s="258" t="str">
        <f>iferror(vlookup(C4699,'Master data'!$A$1:$C$29,2,0),"--")</f>
        <v>--</v>
      </c>
    </row>
    <row r="4700" ht="21.0" customHeight="1">
      <c r="A4700" s="165"/>
      <c r="B4700" s="172"/>
      <c r="C4700" s="414"/>
      <c r="D4700" s="168"/>
      <c r="E4700" s="258" t="str">
        <f>iferror(vlookup(C4700,'Master data'!$A$1:$C$29,3,0),"--")</f>
        <v>--</v>
      </c>
      <c r="F4700" s="258" t="str">
        <f>iferror(vlookup(C4700,'Master data'!$A$1:$C$29,2,0),"--")</f>
        <v>--</v>
      </c>
    </row>
    <row r="4701" ht="21.0" customHeight="1">
      <c r="A4701" s="165"/>
      <c r="B4701" s="172"/>
      <c r="C4701" s="414"/>
      <c r="D4701" s="168"/>
      <c r="E4701" s="258" t="str">
        <f>iferror(vlookup(C4701,'Master data'!$A$1:$C$29,3,0),"--")</f>
        <v>--</v>
      </c>
      <c r="F4701" s="258" t="str">
        <f>iferror(vlookup(C4701,'Master data'!$A$1:$C$29,2,0),"--")</f>
        <v>--</v>
      </c>
    </row>
    <row r="4702" ht="21.0" customHeight="1">
      <c r="A4702" s="165"/>
      <c r="B4702" s="172"/>
      <c r="C4702" s="414"/>
      <c r="D4702" s="168"/>
      <c r="E4702" s="258" t="str">
        <f>iferror(vlookup(C4702,'Master data'!$A$1:$C$29,3,0),"--")</f>
        <v>--</v>
      </c>
      <c r="F4702" s="258" t="str">
        <f>iferror(vlookup(C4702,'Master data'!$A$1:$C$29,2,0),"--")</f>
        <v>--</v>
      </c>
    </row>
    <row r="4703" ht="21.0" customHeight="1">
      <c r="A4703" s="165"/>
      <c r="B4703" s="172"/>
      <c r="C4703" s="414"/>
      <c r="D4703" s="168"/>
      <c r="E4703" s="258" t="str">
        <f>iferror(vlookup(C4703,'Master data'!$A$1:$C$29,3,0),"--")</f>
        <v>--</v>
      </c>
      <c r="F4703" s="258" t="str">
        <f>iferror(vlookup(C4703,'Master data'!$A$1:$C$29,2,0),"--")</f>
        <v>--</v>
      </c>
    </row>
    <row r="4704" ht="21.0" customHeight="1">
      <c r="A4704" s="165"/>
      <c r="B4704" s="172"/>
      <c r="C4704" s="414"/>
      <c r="D4704" s="168"/>
      <c r="E4704" s="258" t="str">
        <f>iferror(vlookup(C4704,'Master data'!$A$1:$C$29,3,0),"--")</f>
        <v>--</v>
      </c>
      <c r="F4704" s="258" t="str">
        <f>iferror(vlookup(C4704,'Master data'!$A$1:$C$29,2,0),"--")</f>
        <v>--</v>
      </c>
    </row>
    <row r="4705" ht="21.0" customHeight="1">
      <c r="A4705" s="165"/>
      <c r="B4705" s="172"/>
      <c r="C4705" s="414"/>
      <c r="D4705" s="168"/>
      <c r="E4705" s="258" t="str">
        <f>iferror(vlookup(C4705,'Master data'!$A$1:$C$29,3,0),"--")</f>
        <v>--</v>
      </c>
      <c r="F4705" s="258" t="str">
        <f>iferror(vlookup(C4705,'Master data'!$A$1:$C$29,2,0),"--")</f>
        <v>--</v>
      </c>
    </row>
    <row r="4706" ht="21.0" customHeight="1">
      <c r="A4706" s="165"/>
      <c r="B4706" s="172"/>
      <c r="C4706" s="414"/>
      <c r="D4706" s="168"/>
      <c r="E4706" s="258" t="str">
        <f>iferror(vlookup(C4706,'Master data'!$A$1:$C$29,3,0),"--")</f>
        <v>--</v>
      </c>
      <c r="F4706" s="258" t="str">
        <f>iferror(vlookup(C4706,'Master data'!$A$1:$C$29,2,0),"--")</f>
        <v>--</v>
      </c>
    </row>
    <row r="4707" ht="21.0" customHeight="1">
      <c r="A4707" s="165"/>
      <c r="B4707" s="172"/>
      <c r="C4707" s="414"/>
      <c r="D4707" s="168"/>
      <c r="E4707" s="258" t="str">
        <f>iferror(vlookup(C4707,'Master data'!$A$1:$C$29,3,0),"--")</f>
        <v>--</v>
      </c>
      <c r="F4707" s="258" t="str">
        <f>iferror(vlookup(C4707,'Master data'!$A$1:$C$29,2,0),"--")</f>
        <v>--</v>
      </c>
    </row>
    <row r="4708" ht="21.0" customHeight="1">
      <c r="A4708" s="165"/>
      <c r="B4708" s="172"/>
      <c r="C4708" s="414"/>
      <c r="D4708" s="168"/>
      <c r="E4708" s="258" t="str">
        <f>iferror(vlookup(C4708,'Master data'!$A$1:$C$29,3,0),"--")</f>
        <v>--</v>
      </c>
      <c r="F4708" s="258" t="str">
        <f>iferror(vlookup(C4708,'Master data'!$A$1:$C$29,2,0),"--")</f>
        <v>--</v>
      </c>
    </row>
    <row r="4709" ht="21.0" customHeight="1">
      <c r="A4709" s="165"/>
      <c r="B4709" s="172"/>
      <c r="C4709" s="414"/>
      <c r="D4709" s="168"/>
      <c r="E4709" s="258" t="str">
        <f>iferror(vlookup(C4709,'Master data'!$A$1:$C$29,3,0),"--")</f>
        <v>--</v>
      </c>
      <c r="F4709" s="258" t="str">
        <f>iferror(vlookup(C4709,'Master data'!$A$1:$C$29,2,0),"--")</f>
        <v>--</v>
      </c>
    </row>
    <row r="4710" ht="21.0" customHeight="1">
      <c r="A4710" s="165"/>
      <c r="B4710" s="172"/>
      <c r="C4710" s="414"/>
      <c r="D4710" s="168"/>
      <c r="E4710" s="258" t="str">
        <f>iferror(vlookup(C4710,'Master data'!$A$1:$C$29,3,0),"--")</f>
        <v>--</v>
      </c>
      <c r="F4710" s="258" t="str">
        <f>iferror(vlookup(C4710,'Master data'!$A$1:$C$29,2,0),"--")</f>
        <v>--</v>
      </c>
    </row>
    <row r="4711" ht="21.0" customHeight="1">
      <c r="A4711" s="165"/>
      <c r="B4711" s="172"/>
      <c r="C4711" s="414"/>
      <c r="D4711" s="168"/>
      <c r="E4711" s="258" t="str">
        <f>iferror(vlookup(C4711,'Master data'!$A$1:$C$29,3,0),"--")</f>
        <v>--</v>
      </c>
      <c r="F4711" s="258" t="str">
        <f>iferror(vlookup(C4711,'Master data'!$A$1:$C$29,2,0),"--")</f>
        <v>--</v>
      </c>
    </row>
    <row r="4712" ht="21.0" customHeight="1">
      <c r="A4712" s="165"/>
      <c r="B4712" s="172"/>
      <c r="C4712" s="414"/>
      <c r="D4712" s="168"/>
      <c r="E4712" s="258" t="str">
        <f>iferror(vlookup(C4712,'Master data'!$A$1:$C$29,3,0),"--")</f>
        <v>--</v>
      </c>
      <c r="F4712" s="258" t="str">
        <f>iferror(vlookup(C4712,'Master data'!$A$1:$C$29,2,0),"--")</f>
        <v>--</v>
      </c>
    </row>
    <row r="4713" ht="21.0" customHeight="1">
      <c r="A4713" s="165"/>
      <c r="B4713" s="172"/>
      <c r="C4713" s="414"/>
      <c r="D4713" s="168"/>
      <c r="E4713" s="258" t="str">
        <f>iferror(vlookup(C4713,'Master data'!$A$1:$C$29,3,0),"--")</f>
        <v>--</v>
      </c>
      <c r="F4713" s="258" t="str">
        <f>iferror(vlookup(C4713,'Master data'!$A$1:$C$29,2,0),"--")</f>
        <v>--</v>
      </c>
    </row>
    <row r="4714" ht="21.0" customHeight="1">
      <c r="A4714" s="165"/>
      <c r="B4714" s="172"/>
      <c r="C4714" s="414"/>
      <c r="D4714" s="168"/>
      <c r="E4714" s="258" t="str">
        <f>iferror(vlookup(C4714,'Master data'!$A$1:$C$29,3,0),"--")</f>
        <v>--</v>
      </c>
      <c r="F4714" s="258" t="str">
        <f>iferror(vlookup(C4714,'Master data'!$A$1:$C$29,2,0),"--")</f>
        <v>--</v>
      </c>
    </row>
    <row r="4715" ht="21.0" customHeight="1">
      <c r="A4715" s="165"/>
      <c r="B4715" s="172"/>
      <c r="C4715" s="414"/>
      <c r="D4715" s="168"/>
      <c r="E4715" s="258" t="str">
        <f>iferror(vlookup(C4715,'Master data'!$A$1:$C$29,3,0),"--")</f>
        <v>--</v>
      </c>
      <c r="F4715" s="258" t="str">
        <f>iferror(vlookup(C4715,'Master data'!$A$1:$C$29,2,0),"--")</f>
        <v>--</v>
      </c>
    </row>
    <row r="4716" ht="21.0" customHeight="1">
      <c r="A4716" s="165"/>
      <c r="B4716" s="172"/>
      <c r="C4716" s="414"/>
      <c r="D4716" s="168"/>
      <c r="E4716" s="258" t="str">
        <f>iferror(vlookup(C4716,'Master data'!$A$1:$C$29,3,0),"--")</f>
        <v>--</v>
      </c>
      <c r="F4716" s="258" t="str">
        <f>iferror(vlookup(C4716,'Master data'!$A$1:$C$29,2,0),"--")</f>
        <v>--</v>
      </c>
    </row>
    <row r="4717" ht="21.0" customHeight="1">
      <c r="A4717" s="165"/>
      <c r="B4717" s="172"/>
      <c r="C4717" s="414"/>
      <c r="D4717" s="168"/>
      <c r="E4717" s="258" t="str">
        <f>iferror(vlookup(C4717,'Master data'!$A$1:$C$29,3,0),"--")</f>
        <v>--</v>
      </c>
      <c r="F4717" s="258" t="str">
        <f>iferror(vlookup(C4717,'Master data'!$A$1:$C$29,2,0),"--")</f>
        <v>--</v>
      </c>
    </row>
    <row r="4718" ht="21.0" customHeight="1">
      <c r="A4718" s="165"/>
      <c r="B4718" s="172"/>
      <c r="C4718" s="414"/>
      <c r="D4718" s="168"/>
      <c r="E4718" s="258" t="str">
        <f>iferror(vlookup(C4718,'Master data'!$A$1:$C$29,3,0),"--")</f>
        <v>--</v>
      </c>
      <c r="F4718" s="258" t="str">
        <f>iferror(vlookup(C4718,'Master data'!$A$1:$C$29,2,0),"--")</f>
        <v>--</v>
      </c>
    </row>
    <row r="4719" ht="21.0" customHeight="1">
      <c r="A4719" s="165"/>
      <c r="B4719" s="172"/>
      <c r="C4719" s="414"/>
      <c r="D4719" s="168"/>
      <c r="E4719" s="258" t="str">
        <f>iferror(vlookup(C4719,'Master data'!$A$1:$C$29,3,0),"--")</f>
        <v>--</v>
      </c>
      <c r="F4719" s="258" t="str">
        <f>iferror(vlookup(C4719,'Master data'!$A$1:$C$29,2,0),"--")</f>
        <v>--</v>
      </c>
    </row>
    <row r="4720" ht="21.0" customHeight="1">
      <c r="A4720" s="165"/>
      <c r="B4720" s="172"/>
      <c r="C4720" s="414"/>
      <c r="D4720" s="168"/>
      <c r="E4720" s="258" t="str">
        <f>iferror(vlookup(C4720,'Master data'!$A$1:$C$29,3,0),"--")</f>
        <v>--</v>
      </c>
      <c r="F4720" s="258" t="str">
        <f>iferror(vlookup(C4720,'Master data'!$A$1:$C$29,2,0),"--")</f>
        <v>--</v>
      </c>
    </row>
    <row r="4721" ht="21.0" customHeight="1">
      <c r="A4721" s="165"/>
      <c r="B4721" s="172"/>
      <c r="C4721" s="414"/>
      <c r="D4721" s="168"/>
      <c r="E4721" s="258" t="str">
        <f>iferror(vlookup(C4721,'Master data'!$A$1:$C$29,3,0),"--")</f>
        <v>--</v>
      </c>
      <c r="F4721" s="258" t="str">
        <f>iferror(vlookup(C4721,'Master data'!$A$1:$C$29,2,0),"--")</f>
        <v>--</v>
      </c>
    </row>
    <row r="4722" ht="21.0" customHeight="1">
      <c r="A4722" s="165"/>
      <c r="B4722" s="172"/>
      <c r="C4722" s="414"/>
      <c r="D4722" s="168"/>
      <c r="E4722" s="258" t="str">
        <f>iferror(vlookup(C4722,'Master data'!$A$1:$C$29,3,0),"--")</f>
        <v>--</v>
      </c>
      <c r="F4722" s="258" t="str">
        <f>iferror(vlookup(C4722,'Master data'!$A$1:$C$29,2,0),"--")</f>
        <v>--</v>
      </c>
    </row>
    <row r="4723" ht="21.0" customHeight="1">
      <c r="A4723" s="165"/>
      <c r="B4723" s="172"/>
      <c r="C4723" s="414"/>
      <c r="D4723" s="168"/>
      <c r="E4723" s="258" t="str">
        <f>iferror(vlookup(C4723,'Master data'!$A$1:$C$29,3,0),"--")</f>
        <v>--</v>
      </c>
      <c r="F4723" s="258" t="str">
        <f>iferror(vlookup(C4723,'Master data'!$A$1:$C$29,2,0),"--")</f>
        <v>--</v>
      </c>
    </row>
    <row r="4724" ht="21.0" customHeight="1">
      <c r="A4724" s="165"/>
      <c r="B4724" s="172"/>
      <c r="C4724" s="414"/>
      <c r="D4724" s="168"/>
      <c r="E4724" s="258" t="str">
        <f>iferror(vlookup(C4724,'Master data'!$A$1:$C$29,3,0),"--")</f>
        <v>--</v>
      </c>
      <c r="F4724" s="258" t="str">
        <f>iferror(vlookup(C4724,'Master data'!$A$1:$C$29,2,0),"--")</f>
        <v>--</v>
      </c>
    </row>
    <row r="4725" ht="21.0" customHeight="1">
      <c r="A4725" s="165"/>
      <c r="B4725" s="172"/>
      <c r="C4725" s="414"/>
      <c r="D4725" s="168"/>
      <c r="E4725" s="258" t="str">
        <f>iferror(vlookup(C4725,'Master data'!$A$1:$C$29,3,0),"--")</f>
        <v>--</v>
      </c>
      <c r="F4725" s="258" t="str">
        <f>iferror(vlookup(C4725,'Master data'!$A$1:$C$29,2,0),"--")</f>
        <v>--</v>
      </c>
    </row>
    <row r="4726" ht="21.0" customHeight="1">
      <c r="A4726" s="165"/>
      <c r="B4726" s="172"/>
      <c r="C4726" s="414"/>
      <c r="D4726" s="168"/>
      <c r="E4726" s="258" t="str">
        <f>iferror(vlookup(C4726,'Master data'!$A$1:$C$29,3,0),"--")</f>
        <v>--</v>
      </c>
      <c r="F4726" s="258" t="str">
        <f>iferror(vlookup(C4726,'Master data'!$A$1:$C$29,2,0),"--")</f>
        <v>--</v>
      </c>
    </row>
    <row r="4727" ht="21.0" customHeight="1">
      <c r="A4727" s="165"/>
      <c r="B4727" s="172"/>
      <c r="C4727" s="414"/>
      <c r="D4727" s="168"/>
      <c r="E4727" s="258" t="str">
        <f>iferror(vlookup(C4727,'Master data'!$A$1:$C$29,3,0),"--")</f>
        <v>--</v>
      </c>
      <c r="F4727" s="258" t="str">
        <f>iferror(vlookup(C4727,'Master data'!$A$1:$C$29,2,0),"--")</f>
        <v>--</v>
      </c>
    </row>
    <row r="4728" ht="21.0" customHeight="1">
      <c r="A4728" s="165"/>
      <c r="B4728" s="172"/>
      <c r="C4728" s="414"/>
      <c r="D4728" s="168"/>
      <c r="E4728" s="258" t="str">
        <f>iferror(vlookup(C4728,'Master data'!$A$1:$C$29,3,0),"--")</f>
        <v>--</v>
      </c>
      <c r="F4728" s="258" t="str">
        <f>iferror(vlookup(C4728,'Master data'!$A$1:$C$29,2,0),"--")</f>
        <v>--</v>
      </c>
    </row>
    <row r="4729" ht="21.0" customHeight="1">
      <c r="A4729" s="165"/>
      <c r="B4729" s="172"/>
      <c r="C4729" s="414"/>
      <c r="D4729" s="168"/>
      <c r="E4729" s="258" t="str">
        <f>iferror(vlookup(C4729,'Master data'!$A$1:$C$29,3,0),"--")</f>
        <v>--</v>
      </c>
      <c r="F4729" s="258" t="str">
        <f>iferror(vlookup(C4729,'Master data'!$A$1:$C$29,2,0),"--")</f>
        <v>--</v>
      </c>
    </row>
    <row r="4730" ht="21.0" customHeight="1">
      <c r="A4730" s="165"/>
      <c r="B4730" s="172"/>
      <c r="C4730" s="414"/>
      <c r="D4730" s="168"/>
      <c r="E4730" s="258" t="str">
        <f>iferror(vlookup(C4730,'Master data'!$A$1:$C$29,3,0),"--")</f>
        <v>--</v>
      </c>
      <c r="F4730" s="258" t="str">
        <f>iferror(vlookup(C4730,'Master data'!$A$1:$C$29,2,0),"--")</f>
        <v>--</v>
      </c>
    </row>
    <row r="4731" ht="21.0" customHeight="1">
      <c r="A4731" s="165"/>
      <c r="B4731" s="172"/>
      <c r="C4731" s="414"/>
      <c r="D4731" s="168"/>
      <c r="E4731" s="258" t="str">
        <f>iferror(vlookup(C4731,'Master data'!$A$1:$C$29,3,0),"--")</f>
        <v>--</v>
      </c>
      <c r="F4731" s="258" t="str">
        <f>iferror(vlookup(C4731,'Master data'!$A$1:$C$29,2,0),"--")</f>
        <v>--</v>
      </c>
    </row>
    <row r="4732" ht="21.0" customHeight="1">
      <c r="A4732" s="165"/>
      <c r="B4732" s="172"/>
      <c r="C4732" s="414"/>
      <c r="D4732" s="168"/>
      <c r="E4732" s="258" t="str">
        <f>iferror(vlookup(C4732,'Master data'!$A$1:$C$29,3,0),"--")</f>
        <v>--</v>
      </c>
      <c r="F4732" s="258" t="str">
        <f>iferror(vlookup(C4732,'Master data'!$A$1:$C$29,2,0),"--")</f>
        <v>--</v>
      </c>
    </row>
    <row r="4733" ht="21.0" customHeight="1">
      <c r="A4733" s="165"/>
      <c r="B4733" s="172"/>
      <c r="C4733" s="414"/>
      <c r="D4733" s="168"/>
      <c r="E4733" s="258" t="str">
        <f>iferror(vlookup(C4733,'Master data'!$A$1:$C$29,3,0),"--")</f>
        <v>--</v>
      </c>
      <c r="F4733" s="258" t="str">
        <f>iferror(vlookup(C4733,'Master data'!$A$1:$C$29,2,0),"--")</f>
        <v>--</v>
      </c>
    </row>
    <row r="4734" ht="21.0" customHeight="1">
      <c r="A4734" s="165"/>
      <c r="B4734" s="172"/>
      <c r="C4734" s="414"/>
      <c r="D4734" s="168"/>
      <c r="E4734" s="258" t="str">
        <f>iferror(vlookup(C4734,'Master data'!$A$1:$C$29,3,0),"--")</f>
        <v>--</v>
      </c>
      <c r="F4734" s="258" t="str">
        <f>iferror(vlookup(C4734,'Master data'!$A$1:$C$29,2,0),"--")</f>
        <v>--</v>
      </c>
    </row>
    <row r="4735" ht="21.0" customHeight="1">
      <c r="A4735" s="165"/>
      <c r="B4735" s="172"/>
      <c r="C4735" s="414"/>
      <c r="D4735" s="168"/>
      <c r="E4735" s="258" t="str">
        <f>iferror(vlookup(C4735,'Master data'!$A$1:$C$29,3,0),"--")</f>
        <v>--</v>
      </c>
      <c r="F4735" s="258" t="str">
        <f>iferror(vlookup(C4735,'Master data'!$A$1:$C$29,2,0),"--")</f>
        <v>--</v>
      </c>
    </row>
    <row r="4736" ht="21.0" customHeight="1">
      <c r="A4736" s="165"/>
      <c r="B4736" s="172"/>
      <c r="C4736" s="414"/>
      <c r="D4736" s="168"/>
      <c r="E4736" s="258" t="str">
        <f>iferror(vlookup(C4736,'Master data'!$A$1:$C$29,3,0),"--")</f>
        <v>--</v>
      </c>
      <c r="F4736" s="258" t="str">
        <f>iferror(vlookup(C4736,'Master data'!$A$1:$C$29,2,0),"--")</f>
        <v>--</v>
      </c>
    </row>
    <row r="4737" ht="21.0" customHeight="1">
      <c r="A4737" s="165"/>
      <c r="B4737" s="172"/>
      <c r="C4737" s="414"/>
      <c r="D4737" s="168"/>
      <c r="E4737" s="258" t="str">
        <f>iferror(vlookup(C4737,'Master data'!$A$1:$C$29,3,0),"--")</f>
        <v>--</v>
      </c>
      <c r="F4737" s="258" t="str">
        <f>iferror(vlookup(C4737,'Master data'!$A$1:$C$29,2,0),"--")</f>
        <v>--</v>
      </c>
    </row>
    <row r="4738" ht="21.0" customHeight="1">
      <c r="A4738" s="165"/>
      <c r="B4738" s="172"/>
      <c r="C4738" s="414"/>
      <c r="D4738" s="168"/>
      <c r="E4738" s="258" t="str">
        <f>iferror(vlookup(C4738,'Master data'!$A$1:$C$29,3,0),"--")</f>
        <v>--</v>
      </c>
      <c r="F4738" s="258" t="str">
        <f>iferror(vlookup(C4738,'Master data'!$A$1:$C$29,2,0),"--")</f>
        <v>--</v>
      </c>
    </row>
    <row r="4739" ht="21.0" customHeight="1">
      <c r="A4739" s="165"/>
      <c r="B4739" s="172"/>
      <c r="C4739" s="414"/>
      <c r="D4739" s="168"/>
      <c r="E4739" s="258" t="str">
        <f>iferror(vlookup(C4739,'Master data'!$A$1:$C$29,3,0),"--")</f>
        <v>--</v>
      </c>
      <c r="F4739" s="258" t="str">
        <f>iferror(vlookup(C4739,'Master data'!$A$1:$C$29,2,0),"--")</f>
        <v>--</v>
      </c>
    </row>
    <row r="4740" ht="21.0" customHeight="1">
      <c r="A4740" s="165"/>
      <c r="B4740" s="172"/>
      <c r="C4740" s="414"/>
      <c r="D4740" s="168"/>
      <c r="E4740" s="258" t="str">
        <f>iferror(vlookup(C4740,'Master data'!$A$1:$C$29,3,0),"--")</f>
        <v>--</v>
      </c>
      <c r="F4740" s="258" t="str">
        <f>iferror(vlookup(C4740,'Master data'!$A$1:$C$29,2,0),"--")</f>
        <v>--</v>
      </c>
    </row>
    <row r="4741" ht="21.0" customHeight="1">
      <c r="A4741" s="165"/>
      <c r="B4741" s="172"/>
      <c r="C4741" s="414"/>
      <c r="D4741" s="168"/>
      <c r="E4741" s="258" t="str">
        <f>iferror(vlookup(C4741,'Master data'!$A$1:$C$29,3,0),"--")</f>
        <v>--</v>
      </c>
      <c r="F4741" s="258" t="str">
        <f>iferror(vlookup(C4741,'Master data'!$A$1:$C$29,2,0),"--")</f>
        <v>--</v>
      </c>
    </row>
    <row r="4742" ht="21.0" customHeight="1">
      <c r="A4742" s="165"/>
      <c r="B4742" s="172"/>
      <c r="C4742" s="414"/>
      <c r="D4742" s="168"/>
      <c r="E4742" s="258" t="str">
        <f>iferror(vlookup(C4742,'Master data'!$A$1:$C$29,3,0),"--")</f>
        <v>--</v>
      </c>
      <c r="F4742" s="258" t="str">
        <f>iferror(vlookup(C4742,'Master data'!$A$1:$C$29,2,0),"--")</f>
        <v>--</v>
      </c>
    </row>
    <row r="4743" ht="21.0" customHeight="1">
      <c r="A4743" s="165"/>
      <c r="B4743" s="172"/>
      <c r="C4743" s="414"/>
      <c r="D4743" s="168"/>
      <c r="E4743" s="258" t="str">
        <f>iferror(vlookup(C4743,'Master data'!$A$1:$C$29,3,0),"--")</f>
        <v>--</v>
      </c>
      <c r="F4743" s="258" t="str">
        <f>iferror(vlookup(C4743,'Master data'!$A$1:$C$29,2,0),"--")</f>
        <v>--</v>
      </c>
    </row>
    <row r="4744" ht="21.0" customHeight="1">
      <c r="A4744" s="165"/>
      <c r="B4744" s="172"/>
      <c r="C4744" s="414"/>
      <c r="D4744" s="168"/>
      <c r="E4744" s="258" t="str">
        <f>iferror(vlookup(C4744,'Master data'!$A$1:$C$29,3,0),"--")</f>
        <v>--</v>
      </c>
      <c r="F4744" s="258" t="str">
        <f>iferror(vlookup(C4744,'Master data'!$A$1:$C$29,2,0),"--")</f>
        <v>--</v>
      </c>
    </row>
    <row r="4745" ht="21.0" customHeight="1">
      <c r="A4745" s="165"/>
      <c r="B4745" s="172"/>
      <c r="C4745" s="414"/>
      <c r="D4745" s="168"/>
      <c r="E4745" s="258" t="str">
        <f>iferror(vlookup(C4745,'Master data'!$A$1:$C$29,3,0),"--")</f>
        <v>--</v>
      </c>
      <c r="F4745" s="258" t="str">
        <f>iferror(vlookup(C4745,'Master data'!$A$1:$C$29,2,0),"--")</f>
        <v>--</v>
      </c>
    </row>
    <row r="4746" ht="21.0" customHeight="1">
      <c r="A4746" s="165"/>
      <c r="B4746" s="172"/>
      <c r="C4746" s="414"/>
      <c r="D4746" s="168"/>
      <c r="E4746" s="258" t="str">
        <f>iferror(vlookup(C4746,'Master data'!$A$1:$C$29,3,0),"--")</f>
        <v>--</v>
      </c>
      <c r="F4746" s="258" t="str">
        <f>iferror(vlookup(C4746,'Master data'!$A$1:$C$29,2,0),"--")</f>
        <v>--</v>
      </c>
    </row>
    <row r="4747" ht="21.0" customHeight="1">
      <c r="A4747" s="165"/>
      <c r="B4747" s="172"/>
      <c r="C4747" s="414"/>
      <c r="D4747" s="168"/>
      <c r="E4747" s="258" t="str">
        <f>iferror(vlookup(C4747,'Master data'!$A$1:$C$29,3,0),"--")</f>
        <v>--</v>
      </c>
      <c r="F4747" s="258" t="str">
        <f>iferror(vlookup(C4747,'Master data'!$A$1:$C$29,2,0),"--")</f>
        <v>--</v>
      </c>
    </row>
    <row r="4748" ht="21.0" customHeight="1">
      <c r="A4748" s="165"/>
      <c r="B4748" s="172"/>
      <c r="C4748" s="414"/>
      <c r="D4748" s="168"/>
      <c r="E4748" s="258" t="str">
        <f>iferror(vlookup(C4748,'Master data'!$A$1:$C$29,3,0),"--")</f>
        <v>--</v>
      </c>
      <c r="F4748" s="258" t="str">
        <f>iferror(vlookup(C4748,'Master data'!$A$1:$C$29,2,0),"--")</f>
        <v>--</v>
      </c>
    </row>
    <row r="4749" ht="21.0" customHeight="1">
      <c r="A4749" s="165"/>
      <c r="B4749" s="172"/>
      <c r="C4749" s="414"/>
      <c r="D4749" s="168"/>
      <c r="E4749" s="258" t="str">
        <f>iferror(vlookup(C4749,'Master data'!$A$1:$C$29,3,0),"--")</f>
        <v>--</v>
      </c>
      <c r="F4749" s="258" t="str">
        <f>iferror(vlookup(C4749,'Master data'!$A$1:$C$29,2,0),"--")</f>
        <v>--</v>
      </c>
    </row>
    <row r="4750" ht="21.0" customHeight="1">
      <c r="A4750" s="165"/>
      <c r="B4750" s="172"/>
      <c r="C4750" s="414"/>
      <c r="D4750" s="168"/>
      <c r="E4750" s="258" t="str">
        <f>iferror(vlookup(C4750,'Master data'!$A$1:$C$29,3,0),"--")</f>
        <v>--</v>
      </c>
      <c r="F4750" s="258" t="str">
        <f>iferror(vlookup(C4750,'Master data'!$A$1:$C$29,2,0),"--")</f>
        <v>--</v>
      </c>
    </row>
    <row r="4751" ht="21.0" customHeight="1">
      <c r="A4751" s="165"/>
      <c r="B4751" s="172"/>
      <c r="C4751" s="414"/>
      <c r="D4751" s="168"/>
      <c r="E4751" s="258" t="str">
        <f>iferror(vlookup(C4751,'Master data'!$A$1:$C$29,3,0),"--")</f>
        <v>--</v>
      </c>
      <c r="F4751" s="258" t="str">
        <f>iferror(vlookup(C4751,'Master data'!$A$1:$C$29,2,0),"--")</f>
        <v>--</v>
      </c>
    </row>
    <row r="4752" ht="21.0" customHeight="1">
      <c r="A4752" s="165"/>
      <c r="B4752" s="172"/>
      <c r="C4752" s="414"/>
      <c r="D4752" s="168"/>
      <c r="E4752" s="258" t="str">
        <f>iferror(vlookup(C4752,'Master data'!$A$1:$C$29,3,0),"--")</f>
        <v>--</v>
      </c>
      <c r="F4752" s="258" t="str">
        <f>iferror(vlookup(C4752,'Master data'!$A$1:$C$29,2,0),"--")</f>
        <v>--</v>
      </c>
    </row>
    <row r="4753" ht="21.0" customHeight="1">
      <c r="A4753" s="165"/>
      <c r="B4753" s="172"/>
      <c r="C4753" s="414"/>
      <c r="D4753" s="168"/>
      <c r="E4753" s="258" t="str">
        <f>iferror(vlookup(C4753,'Master data'!$A$1:$C$29,3,0),"--")</f>
        <v>--</v>
      </c>
      <c r="F4753" s="258" t="str">
        <f>iferror(vlookup(C4753,'Master data'!$A$1:$C$29,2,0),"--")</f>
        <v>--</v>
      </c>
    </row>
    <row r="4754" ht="21.0" customHeight="1">
      <c r="A4754" s="165"/>
      <c r="B4754" s="172"/>
      <c r="C4754" s="414"/>
      <c r="D4754" s="168"/>
      <c r="E4754" s="258" t="str">
        <f>iferror(vlookup(C4754,'Master data'!$A$1:$C$29,3,0),"--")</f>
        <v>--</v>
      </c>
      <c r="F4754" s="258" t="str">
        <f>iferror(vlookup(C4754,'Master data'!$A$1:$C$29,2,0),"--")</f>
        <v>--</v>
      </c>
    </row>
    <row r="4755" ht="21.0" customHeight="1">
      <c r="A4755" s="165"/>
      <c r="B4755" s="172"/>
      <c r="C4755" s="414"/>
      <c r="D4755" s="168"/>
      <c r="E4755" s="258" t="str">
        <f>iferror(vlookup(C4755,'Master data'!$A$1:$C$29,3,0),"--")</f>
        <v>--</v>
      </c>
      <c r="F4755" s="258" t="str">
        <f>iferror(vlookup(C4755,'Master data'!$A$1:$C$29,2,0),"--")</f>
        <v>--</v>
      </c>
    </row>
    <row r="4756" ht="21.0" customHeight="1">
      <c r="A4756" s="165"/>
      <c r="B4756" s="172"/>
      <c r="C4756" s="414"/>
      <c r="D4756" s="168"/>
      <c r="E4756" s="258" t="str">
        <f>iferror(vlookup(C4756,'Master data'!$A$1:$C$29,3,0),"--")</f>
        <v>--</v>
      </c>
      <c r="F4756" s="258" t="str">
        <f>iferror(vlookup(C4756,'Master data'!$A$1:$C$29,2,0),"--")</f>
        <v>--</v>
      </c>
    </row>
    <row r="4757" ht="21.0" customHeight="1">
      <c r="A4757" s="165"/>
      <c r="B4757" s="172"/>
      <c r="C4757" s="414"/>
      <c r="D4757" s="168"/>
      <c r="E4757" s="258" t="str">
        <f>iferror(vlookup(C4757,'Master data'!$A$1:$C$29,3,0),"--")</f>
        <v>--</v>
      </c>
      <c r="F4757" s="258" t="str">
        <f>iferror(vlookup(C4757,'Master data'!$A$1:$C$29,2,0),"--")</f>
        <v>--</v>
      </c>
    </row>
    <row r="4758" ht="21.0" customHeight="1">
      <c r="A4758" s="165"/>
      <c r="B4758" s="172"/>
      <c r="C4758" s="414"/>
      <c r="D4758" s="168"/>
      <c r="E4758" s="258" t="str">
        <f>iferror(vlookup(C4758,'Master data'!$A$1:$C$29,3,0),"--")</f>
        <v>--</v>
      </c>
      <c r="F4758" s="258" t="str">
        <f>iferror(vlookup(C4758,'Master data'!$A$1:$C$29,2,0),"--")</f>
        <v>--</v>
      </c>
    </row>
    <row r="4759" ht="21.0" customHeight="1">
      <c r="A4759" s="165"/>
      <c r="B4759" s="172"/>
      <c r="C4759" s="414"/>
      <c r="D4759" s="168"/>
      <c r="E4759" s="258" t="str">
        <f>iferror(vlookup(C4759,'Master data'!$A$1:$C$29,3,0),"--")</f>
        <v>--</v>
      </c>
      <c r="F4759" s="258" t="str">
        <f>iferror(vlookup(C4759,'Master data'!$A$1:$C$29,2,0),"--")</f>
        <v>--</v>
      </c>
    </row>
    <row r="4760" ht="21.0" customHeight="1">
      <c r="A4760" s="165"/>
      <c r="B4760" s="172"/>
      <c r="C4760" s="414"/>
      <c r="D4760" s="168"/>
      <c r="E4760" s="258" t="str">
        <f>iferror(vlookup(C4760,'Master data'!$A$1:$C$29,3,0),"--")</f>
        <v>--</v>
      </c>
      <c r="F4760" s="258" t="str">
        <f>iferror(vlookup(C4760,'Master data'!$A$1:$C$29,2,0),"--")</f>
        <v>--</v>
      </c>
    </row>
    <row r="4761" ht="21.0" customHeight="1">
      <c r="A4761" s="165"/>
      <c r="B4761" s="172"/>
      <c r="C4761" s="414"/>
      <c r="D4761" s="168"/>
      <c r="E4761" s="258" t="str">
        <f>iferror(vlookup(C4761,'Master data'!$A$1:$C$29,3,0),"--")</f>
        <v>--</v>
      </c>
      <c r="F4761" s="258" t="str">
        <f>iferror(vlookup(C4761,'Master data'!$A$1:$C$29,2,0),"--")</f>
        <v>--</v>
      </c>
    </row>
    <row r="4762" ht="21.0" customHeight="1">
      <c r="A4762" s="165"/>
      <c r="B4762" s="172"/>
      <c r="C4762" s="414"/>
      <c r="D4762" s="168"/>
      <c r="E4762" s="258" t="str">
        <f>iferror(vlookup(C4762,'Master data'!$A$1:$C$29,3,0),"--")</f>
        <v>--</v>
      </c>
      <c r="F4762" s="258" t="str">
        <f>iferror(vlookup(C4762,'Master data'!$A$1:$C$29,2,0),"--")</f>
        <v>--</v>
      </c>
    </row>
    <row r="4763" ht="21.0" customHeight="1">
      <c r="A4763" s="165"/>
      <c r="B4763" s="172"/>
      <c r="C4763" s="414"/>
      <c r="D4763" s="168"/>
      <c r="E4763" s="258" t="str">
        <f>iferror(vlookup(C4763,'Master data'!$A$1:$C$29,3,0),"--")</f>
        <v>--</v>
      </c>
      <c r="F4763" s="258" t="str">
        <f>iferror(vlookup(C4763,'Master data'!$A$1:$C$29,2,0),"--")</f>
        <v>--</v>
      </c>
    </row>
    <row r="4764" ht="21.0" customHeight="1">
      <c r="A4764" s="165"/>
      <c r="B4764" s="172"/>
      <c r="C4764" s="414"/>
      <c r="D4764" s="168"/>
      <c r="E4764" s="258" t="str">
        <f>iferror(vlookup(C4764,'Master data'!$A$1:$C$29,3,0),"--")</f>
        <v>--</v>
      </c>
      <c r="F4764" s="258" t="str">
        <f>iferror(vlookup(C4764,'Master data'!$A$1:$C$29,2,0),"--")</f>
        <v>--</v>
      </c>
    </row>
    <row r="4765" ht="21.0" customHeight="1">
      <c r="A4765" s="165"/>
      <c r="B4765" s="172"/>
      <c r="C4765" s="414"/>
      <c r="D4765" s="168"/>
      <c r="E4765" s="258" t="str">
        <f>iferror(vlookup(C4765,'Master data'!$A$1:$C$29,3,0),"--")</f>
        <v>--</v>
      </c>
      <c r="F4765" s="258" t="str">
        <f>iferror(vlookup(C4765,'Master data'!$A$1:$C$29,2,0),"--")</f>
        <v>--</v>
      </c>
    </row>
    <row r="4766" ht="21.0" customHeight="1">
      <c r="A4766" s="165"/>
      <c r="B4766" s="172"/>
      <c r="C4766" s="414"/>
      <c r="D4766" s="168"/>
      <c r="E4766" s="258" t="str">
        <f>iferror(vlookup(C4766,'Master data'!$A$1:$C$29,3,0),"--")</f>
        <v>--</v>
      </c>
      <c r="F4766" s="258" t="str">
        <f>iferror(vlookup(C4766,'Master data'!$A$1:$C$29,2,0),"--")</f>
        <v>--</v>
      </c>
    </row>
    <row r="4767" ht="21.0" customHeight="1">
      <c r="A4767" s="165"/>
      <c r="B4767" s="172"/>
      <c r="C4767" s="414"/>
      <c r="D4767" s="168"/>
      <c r="E4767" s="258" t="str">
        <f>iferror(vlookup(C4767,'Master data'!$A$1:$C$29,3,0),"--")</f>
        <v>--</v>
      </c>
      <c r="F4767" s="258" t="str">
        <f>iferror(vlookup(C4767,'Master data'!$A$1:$C$29,2,0),"--")</f>
        <v>--</v>
      </c>
    </row>
    <row r="4768" ht="21.0" customHeight="1">
      <c r="A4768" s="165"/>
      <c r="B4768" s="172"/>
      <c r="C4768" s="414"/>
      <c r="D4768" s="168"/>
      <c r="E4768" s="258" t="str">
        <f>iferror(vlookup(C4768,'Master data'!$A$1:$C$29,3,0),"--")</f>
        <v>--</v>
      </c>
      <c r="F4768" s="258" t="str">
        <f>iferror(vlookup(C4768,'Master data'!$A$1:$C$29,2,0),"--")</f>
        <v>--</v>
      </c>
    </row>
    <row r="4769" ht="21.0" customHeight="1">
      <c r="A4769" s="165"/>
      <c r="B4769" s="172"/>
      <c r="C4769" s="414"/>
      <c r="D4769" s="168"/>
      <c r="E4769" s="258" t="str">
        <f>iferror(vlookup(C4769,'Master data'!$A$1:$C$29,3,0),"--")</f>
        <v>--</v>
      </c>
      <c r="F4769" s="258" t="str">
        <f>iferror(vlookup(C4769,'Master data'!$A$1:$C$29,2,0),"--")</f>
        <v>--</v>
      </c>
    </row>
    <row r="4770" ht="21.0" customHeight="1">
      <c r="A4770" s="165"/>
      <c r="B4770" s="172"/>
      <c r="C4770" s="414"/>
      <c r="D4770" s="168"/>
      <c r="E4770" s="258" t="str">
        <f>iferror(vlookup(C4770,'Master data'!$A$1:$C$29,3,0),"--")</f>
        <v>--</v>
      </c>
      <c r="F4770" s="258" t="str">
        <f>iferror(vlookup(C4770,'Master data'!$A$1:$C$29,2,0),"--")</f>
        <v>--</v>
      </c>
    </row>
    <row r="4771" ht="21.0" customHeight="1">
      <c r="A4771" s="165"/>
      <c r="B4771" s="172"/>
      <c r="C4771" s="414"/>
      <c r="D4771" s="168"/>
      <c r="E4771" s="258" t="str">
        <f>iferror(vlookup(C4771,'Master data'!$A$1:$C$29,3,0),"--")</f>
        <v>--</v>
      </c>
      <c r="F4771" s="258" t="str">
        <f>iferror(vlookup(C4771,'Master data'!$A$1:$C$29,2,0),"--")</f>
        <v>--</v>
      </c>
    </row>
    <row r="4772" ht="21.0" customHeight="1">
      <c r="A4772" s="165"/>
      <c r="B4772" s="172"/>
      <c r="C4772" s="414"/>
      <c r="D4772" s="168"/>
      <c r="E4772" s="258" t="str">
        <f>iferror(vlookup(C4772,'Master data'!$A$1:$C$29,3,0),"--")</f>
        <v>--</v>
      </c>
      <c r="F4772" s="258" t="str">
        <f>iferror(vlookup(C4772,'Master data'!$A$1:$C$29,2,0),"--")</f>
        <v>--</v>
      </c>
    </row>
    <row r="4773" ht="21.0" customHeight="1">
      <c r="A4773" s="165"/>
      <c r="B4773" s="172"/>
      <c r="C4773" s="414"/>
      <c r="D4773" s="168"/>
      <c r="E4773" s="258" t="str">
        <f>iferror(vlookup(C4773,'Master data'!$A$1:$C$29,3,0),"--")</f>
        <v>--</v>
      </c>
      <c r="F4773" s="258" t="str">
        <f>iferror(vlookup(C4773,'Master data'!$A$1:$C$29,2,0),"--")</f>
        <v>--</v>
      </c>
    </row>
    <row r="4774" ht="21.0" customHeight="1">
      <c r="A4774" s="165"/>
      <c r="B4774" s="172"/>
      <c r="C4774" s="414"/>
      <c r="D4774" s="168"/>
      <c r="E4774" s="258" t="str">
        <f>iferror(vlookup(C4774,'Master data'!$A$1:$C$29,3,0),"--")</f>
        <v>--</v>
      </c>
      <c r="F4774" s="258" t="str">
        <f>iferror(vlookup(C4774,'Master data'!$A$1:$C$29,2,0),"--")</f>
        <v>--</v>
      </c>
    </row>
    <row r="4775" ht="21.0" customHeight="1">
      <c r="A4775" s="165"/>
      <c r="B4775" s="172"/>
      <c r="C4775" s="414"/>
      <c r="D4775" s="168"/>
      <c r="E4775" s="258" t="str">
        <f>iferror(vlookup(C4775,'Master data'!$A$1:$C$29,3,0),"--")</f>
        <v>--</v>
      </c>
      <c r="F4775" s="258" t="str">
        <f>iferror(vlookup(C4775,'Master data'!$A$1:$C$29,2,0),"--")</f>
        <v>--</v>
      </c>
    </row>
    <row r="4776" ht="21.0" customHeight="1">
      <c r="A4776" s="165"/>
      <c r="B4776" s="172"/>
      <c r="C4776" s="414"/>
      <c r="D4776" s="168"/>
      <c r="E4776" s="258" t="str">
        <f>iferror(vlookup(C4776,'Master data'!$A$1:$C$29,3,0),"--")</f>
        <v>--</v>
      </c>
      <c r="F4776" s="258" t="str">
        <f>iferror(vlookup(C4776,'Master data'!$A$1:$C$29,2,0),"--")</f>
        <v>--</v>
      </c>
    </row>
    <row r="4777" ht="21.0" customHeight="1">
      <c r="A4777" s="165"/>
      <c r="B4777" s="172"/>
      <c r="C4777" s="414"/>
      <c r="D4777" s="168"/>
      <c r="E4777" s="258" t="str">
        <f>iferror(vlookup(C4777,'Master data'!$A$1:$C$29,3,0),"--")</f>
        <v>--</v>
      </c>
      <c r="F4777" s="258" t="str">
        <f>iferror(vlookup(C4777,'Master data'!$A$1:$C$29,2,0),"--")</f>
        <v>--</v>
      </c>
    </row>
    <row r="4778" ht="21.0" customHeight="1">
      <c r="A4778" s="165"/>
      <c r="B4778" s="172"/>
      <c r="C4778" s="414"/>
      <c r="D4778" s="168"/>
      <c r="E4778" s="258" t="str">
        <f>iferror(vlookup(C4778,'Master data'!$A$1:$C$29,3,0),"--")</f>
        <v>--</v>
      </c>
      <c r="F4778" s="258" t="str">
        <f>iferror(vlookup(C4778,'Master data'!$A$1:$C$29,2,0),"--")</f>
        <v>--</v>
      </c>
    </row>
    <row r="4779" ht="21.0" customHeight="1">
      <c r="A4779" s="165"/>
      <c r="B4779" s="172"/>
      <c r="C4779" s="414"/>
      <c r="D4779" s="168"/>
      <c r="E4779" s="258" t="str">
        <f>iferror(vlookup(C4779,'Master data'!$A$1:$C$29,3,0),"--")</f>
        <v>--</v>
      </c>
      <c r="F4779" s="258" t="str">
        <f>iferror(vlookup(C4779,'Master data'!$A$1:$C$29,2,0),"--")</f>
        <v>--</v>
      </c>
    </row>
    <row r="4780" ht="21.0" customHeight="1">
      <c r="A4780" s="165"/>
      <c r="B4780" s="172"/>
      <c r="C4780" s="414"/>
      <c r="D4780" s="168"/>
      <c r="E4780" s="258" t="str">
        <f>iferror(vlookup(C4780,'Master data'!$A$1:$C$29,3,0),"--")</f>
        <v>--</v>
      </c>
      <c r="F4780" s="258" t="str">
        <f>iferror(vlookup(C4780,'Master data'!$A$1:$C$29,2,0),"--")</f>
        <v>--</v>
      </c>
    </row>
    <row r="4781" ht="21.0" customHeight="1">
      <c r="A4781" s="165"/>
      <c r="B4781" s="172"/>
      <c r="C4781" s="414"/>
      <c r="D4781" s="168"/>
      <c r="E4781" s="258" t="str">
        <f>iferror(vlookup(C4781,'Master data'!$A$1:$C$29,3,0),"--")</f>
        <v>--</v>
      </c>
      <c r="F4781" s="258" t="str">
        <f>iferror(vlookup(C4781,'Master data'!$A$1:$C$29,2,0),"--")</f>
        <v>--</v>
      </c>
    </row>
    <row r="4782" ht="21.0" customHeight="1">
      <c r="A4782" s="165"/>
      <c r="B4782" s="172"/>
      <c r="C4782" s="414"/>
      <c r="D4782" s="168"/>
      <c r="E4782" s="258" t="str">
        <f>iferror(vlookup(C4782,'Master data'!$A$1:$C$29,3,0),"--")</f>
        <v>--</v>
      </c>
      <c r="F4782" s="258" t="str">
        <f>iferror(vlookup(C4782,'Master data'!$A$1:$C$29,2,0),"--")</f>
        <v>--</v>
      </c>
    </row>
    <row r="4783" ht="21.0" customHeight="1">
      <c r="A4783" s="165"/>
      <c r="B4783" s="172"/>
      <c r="C4783" s="414"/>
      <c r="D4783" s="168"/>
      <c r="E4783" s="258" t="str">
        <f>iferror(vlookup(C4783,'Master data'!$A$1:$C$29,3,0),"--")</f>
        <v>--</v>
      </c>
      <c r="F4783" s="258" t="str">
        <f>iferror(vlookup(C4783,'Master data'!$A$1:$C$29,2,0),"--")</f>
        <v>--</v>
      </c>
    </row>
    <row r="4784" ht="21.0" customHeight="1">
      <c r="A4784" s="165"/>
      <c r="B4784" s="172"/>
      <c r="C4784" s="414"/>
      <c r="D4784" s="168"/>
      <c r="E4784" s="258" t="str">
        <f>iferror(vlookup(C4784,'Master data'!$A$1:$C$29,3,0),"--")</f>
        <v>--</v>
      </c>
      <c r="F4784" s="258" t="str">
        <f>iferror(vlookup(C4784,'Master data'!$A$1:$C$29,2,0),"--")</f>
        <v>--</v>
      </c>
    </row>
    <row r="4785" ht="21.0" customHeight="1">
      <c r="A4785" s="165"/>
      <c r="B4785" s="172"/>
      <c r="C4785" s="414"/>
      <c r="D4785" s="168"/>
      <c r="E4785" s="258" t="str">
        <f>iferror(vlookup(C4785,'Master data'!$A$1:$C$29,3,0),"--")</f>
        <v>--</v>
      </c>
      <c r="F4785" s="258" t="str">
        <f>iferror(vlookup(C4785,'Master data'!$A$1:$C$29,2,0),"--")</f>
        <v>--</v>
      </c>
    </row>
    <row r="4786" ht="21.0" customHeight="1">
      <c r="A4786" s="165"/>
      <c r="B4786" s="172"/>
      <c r="C4786" s="414"/>
      <c r="D4786" s="168"/>
      <c r="E4786" s="258" t="str">
        <f>iferror(vlookup(C4786,'Master data'!$A$1:$C$29,3,0),"--")</f>
        <v>--</v>
      </c>
      <c r="F4786" s="258" t="str">
        <f>iferror(vlookup(C4786,'Master data'!$A$1:$C$29,2,0),"--")</f>
        <v>--</v>
      </c>
    </row>
    <row r="4787" ht="21.0" customHeight="1">
      <c r="A4787" s="165"/>
      <c r="B4787" s="172"/>
      <c r="C4787" s="414"/>
      <c r="D4787" s="168"/>
      <c r="E4787" s="258" t="str">
        <f>iferror(vlookup(C4787,'Master data'!$A$1:$C$29,3,0),"--")</f>
        <v>--</v>
      </c>
      <c r="F4787" s="258" t="str">
        <f>iferror(vlookup(C4787,'Master data'!$A$1:$C$29,2,0),"--")</f>
        <v>--</v>
      </c>
    </row>
    <row r="4788" ht="21.0" customHeight="1">
      <c r="A4788" s="165"/>
      <c r="B4788" s="172"/>
      <c r="C4788" s="414"/>
      <c r="D4788" s="168"/>
      <c r="E4788" s="258" t="str">
        <f>iferror(vlookup(C4788,'Master data'!$A$1:$C$29,3,0),"--")</f>
        <v>--</v>
      </c>
      <c r="F4788" s="258" t="str">
        <f>iferror(vlookup(C4788,'Master data'!$A$1:$C$29,2,0),"--")</f>
        <v>--</v>
      </c>
    </row>
    <row r="4789" ht="21.0" customHeight="1">
      <c r="A4789" s="165"/>
      <c r="B4789" s="172"/>
      <c r="C4789" s="414"/>
      <c r="D4789" s="168"/>
      <c r="E4789" s="258" t="str">
        <f>iferror(vlookup(C4789,'Master data'!$A$1:$C$29,3,0),"--")</f>
        <v>--</v>
      </c>
      <c r="F4789" s="258" t="str">
        <f>iferror(vlookup(C4789,'Master data'!$A$1:$C$29,2,0),"--")</f>
        <v>--</v>
      </c>
    </row>
    <row r="4790" ht="21.0" customHeight="1">
      <c r="A4790" s="165"/>
      <c r="B4790" s="172"/>
      <c r="C4790" s="414"/>
      <c r="D4790" s="168"/>
      <c r="E4790" s="258" t="str">
        <f>iferror(vlookup(C4790,'Master data'!$A$1:$C$29,3,0),"--")</f>
        <v>--</v>
      </c>
      <c r="F4790" s="258" t="str">
        <f>iferror(vlookup(C4790,'Master data'!$A$1:$C$29,2,0),"--")</f>
        <v>--</v>
      </c>
    </row>
    <row r="4791" ht="21.0" customHeight="1">
      <c r="A4791" s="165"/>
      <c r="B4791" s="172"/>
      <c r="C4791" s="414"/>
      <c r="D4791" s="168"/>
      <c r="E4791" s="258" t="str">
        <f>iferror(vlookup(C4791,'Master data'!$A$1:$C$29,3,0),"--")</f>
        <v>--</v>
      </c>
      <c r="F4791" s="258" t="str">
        <f>iferror(vlookup(C4791,'Master data'!$A$1:$C$29,2,0),"--")</f>
        <v>--</v>
      </c>
    </row>
    <row r="4792" ht="21.0" customHeight="1">
      <c r="A4792" s="165"/>
      <c r="B4792" s="172"/>
      <c r="C4792" s="414"/>
      <c r="D4792" s="168"/>
      <c r="E4792" s="258" t="str">
        <f>iferror(vlookup(C4792,'Master data'!$A$1:$C$29,3,0),"--")</f>
        <v>--</v>
      </c>
      <c r="F4792" s="258" t="str">
        <f>iferror(vlookup(C4792,'Master data'!$A$1:$C$29,2,0),"--")</f>
        <v>--</v>
      </c>
    </row>
    <row r="4793" ht="21.0" customHeight="1">
      <c r="A4793" s="165"/>
      <c r="B4793" s="172"/>
      <c r="C4793" s="414"/>
      <c r="D4793" s="168"/>
      <c r="E4793" s="258" t="str">
        <f>iferror(vlookup(C4793,'Master data'!$A$1:$C$29,3,0),"--")</f>
        <v>--</v>
      </c>
      <c r="F4793" s="258" t="str">
        <f>iferror(vlookup(C4793,'Master data'!$A$1:$C$29,2,0),"--")</f>
        <v>--</v>
      </c>
    </row>
    <row r="4794" ht="21.0" customHeight="1">
      <c r="A4794" s="165"/>
      <c r="B4794" s="172"/>
      <c r="C4794" s="414"/>
      <c r="D4794" s="168"/>
      <c r="E4794" s="258" t="str">
        <f>iferror(vlookup(C4794,'Master data'!$A$1:$C$29,3,0),"--")</f>
        <v>--</v>
      </c>
      <c r="F4794" s="258" t="str">
        <f>iferror(vlookup(C4794,'Master data'!$A$1:$C$29,2,0),"--")</f>
        <v>--</v>
      </c>
    </row>
    <row r="4795" ht="21.0" customHeight="1">
      <c r="A4795" s="165"/>
      <c r="B4795" s="172"/>
      <c r="C4795" s="414"/>
      <c r="D4795" s="168"/>
      <c r="E4795" s="258" t="str">
        <f>iferror(vlookup(C4795,'Master data'!$A$1:$C$29,3,0),"--")</f>
        <v>--</v>
      </c>
      <c r="F4795" s="258" t="str">
        <f>iferror(vlookup(C4795,'Master data'!$A$1:$C$29,2,0),"--")</f>
        <v>--</v>
      </c>
    </row>
    <row r="4796" ht="21.0" customHeight="1">
      <c r="A4796" s="165"/>
      <c r="B4796" s="172"/>
      <c r="C4796" s="414"/>
      <c r="D4796" s="168"/>
      <c r="E4796" s="258" t="str">
        <f>iferror(vlookup(C4796,'Master data'!$A$1:$C$29,3,0),"--")</f>
        <v>--</v>
      </c>
      <c r="F4796" s="258" t="str">
        <f>iferror(vlookup(C4796,'Master data'!$A$1:$C$29,2,0),"--")</f>
        <v>--</v>
      </c>
    </row>
    <row r="4797" ht="21.0" customHeight="1">
      <c r="A4797" s="165"/>
      <c r="B4797" s="172"/>
      <c r="C4797" s="414"/>
      <c r="D4797" s="168"/>
      <c r="E4797" s="258" t="str">
        <f>iferror(vlookup(C4797,'Master data'!$A$1:$C$29,3,0),"--")</f>
        <v>--</v>
      </c>
      <c r="F4797" s="258" t="str">
        <f>iferror(vlookup(C4797,'Master data'!$A$1:$C$29,2,0),"--")</f>
        <v>--</v>
      </c>
    </row>
    <row r="4798" ht="21.0" customHeight="1">
      <c r="A4798" s="165"/>
      <c r="B4798" s="172"/>
      <c r="C4798" s="414"/>
      <c r="D4798" s="168"/>
      <c r="E4798" s="258" t="str">
        <f>iferror(vlookup(C4798,'Master data'!$A$1:$C$29,3,0),"--")</f>
        <v>--</v>
      </c>
      <c r="F4798" s="258" t="str">
        <f>iferror(vlookup(C4798,'Master data'!$A$1:$C$29,2,0),"--")</f>
        <v>--</v>
      </c>
    </row>
    <row r="4799" ht="21.0" customHeight="1">
      <c r="A4799" s="165"/>
      <c r="B4799" s="172"/>
      <c r="C4799" s="414"/>
      <c r="D4799" s="168"/>
      <c r="E4799" s="258" t="str">
        <f>iferror(vlookup(C4799,'Master data'!$A$1:$C$29,3,0),"--")</f>
        <v>--</v>
      </c>
      <c r="F4799" s="258" t="str">
        <f>iferror(vlookup(C4799,'Master data'!$A$1:$C$29,2,0),"--")</f>
        <v>--</v>
      </c>
    </row>
    <row r="4800" ht="21.0" customHeight="1">
      <c r="A4800" s="165"/>
      <c r="B4800" s="172"/>
      <c r="C4800" s="414"/>
      <c r="D4800" s="168"/>
      <c r="E4800" s="258" t="str">
        <f>iferror(vlookup(C4800,'Master data'!$A$1:$C$29,3,0),"--")</f>
        <v>--</v>
      </c>
      <c r="F4800" s="258" t="str">
        <f>iferror(vlookup(C4800,'Master data'!$A$1:$C$29,2,0),"--")</f>
        <v>--</v>
      </c>
    </row>
    <row r="4801" ht="21.0" customHeight="1">
      <c r="A4801" s="165"/>
      <c r="B4801" s="172"/>
      <c r="C4801" s="414"/>
      <c r="D4801" s="168"/>
      <c r="E4801" s="258" t="str">
        <f>iferror(vlookup(C4801,'Master data'!$A$1:$C$29,3,0),"--")</f>
        <v>--</v>
      </c>
      <c r="F4801" s="258" t="str">
        <f>iferror(vlookup(C4801,'Master data'!$A$1:$C$29,2,0),"--")</f>
        <v>--</v>
      </c>
    </row>
    <row r="4802" ht="21.0" customHeight="1">
      <c r="A4802" s="165"/>
      <c r="B4802" s="172"/>
      <c r="C4802" s="414"/>
      <c r="D4802" s="168"/>
      <c r="E4802" s="258" t="str">
        <f>iferror(vlookup(C4802,'Master data'!$A$1:$C$29,3,0),"--")</f>
        <v>--</v>
      </c>
      <c r="F4802" s="258" t="str">
        <f>iferror(vlookup(C4802,'Master data'!$A$1:$C$29,2,0),"--")</f>
        <v>--</v>
      </c>
    </row>
    <row r="4803" ht="21.0" customHeight="1">
      <c r="A4803" s="165"/>
      <c r="B4803" s="172"/>
      <c r="C4803" s="414"/>
      <c r="D4803" s="168"/>
      <c r="E4803" s="258" t="str">
        <f>iferror(vlookup(C4803,'Master data'!$A$1:$C$29,3,0),"--")</f>
        <v>--</v>
      </c>
      <c r="F4803" s="258" t="str">
        <f>iferror(vlookup(C4803,'Master data'!$A$1:$C$29,2,0),"--")</f>
        <v>--</v>
      </c>
    </row>
    <row r="4804" ht="21.0" customHeight="1">
      <c r="A4804" s="165"/>
      <c r="B4804" s="172"/>
      <c r="C4804" s="414"/>
      <c r="D4804" s="168"/>
      <c r="E4804" s="258" t="str">
        <f>iferror(vlookup(C4804,'Master data'!$A$1:$C$29,3,0),"--")</f>
        <v>--</v>
      </c>
      <c r="F4804" s="258" t="str">
        <f>iferror(vlookup(C4804,'Master data'!$A$1:$C$29,2,0),"--")</f>
        <v>--</v>
      </c>
    </row>
    <row r="4805" ht="21.0" customHeight="1">
      <c r="A4805" s="165"/>
      <c r="B4805" s="172"/>
      <c r="C4805" s="414"/>
      <c r="D4805" s="168"/>
      <c r="E4805" s="258" t="str">
        <f>iferror(vlookup(C4805,'Master data'!$A$1:$C$29,3,0),"--")</f>
        <v>--</v>
      </c>
      <c r="F4805" s="258" t="str">
        <f>iferror(vlookup(C4805,'Master data'!$A$1:$C$29,2,0),"--")</f>
        <v>--</v>
      </c>
    </row>
    <row r="4806" ht="21.0" customHeight="1">
      <c r="A4806" s="165"/>
      <c r="B4806" s="172"/>
      <c r="C4806" s="414"/>
      <c r="D4806" s="168"/>
      <c r="E4806" s="258" t="str">
        <f>iferror(vlookup(C4806,'Master data'!$A$1:$C$29,3,0),"--")</f>
        <v>--</v>
      </c>
      <c r="F4806" s="258" t="str">
        <f>iferror(vlookup(C4806,'Master data'!$A$1:$C$29,2,0),"--")</f>
        <v>--</v>
      </c>
    </row>
    <row r="4807" ht="21.0" customHeight="1">
      <c r="A4807" s="165"/>
      <c r="B4807" s="172"/>
      <c r="C4807" s="414"/>
      <c r="D4807" s="168"/>
      <c r="E4807" s="258" t="str">
        <f>iferror(vlookup(C4807,'Master data'!$A$1:$C$29,3,0),"--")</f>
        <v>--</v>
      </c>
      <c r="F4807" s="258" t="str">
        <f>iferror(vlookup(C4807,'Master data'!$A$1:$C$29,2,0),"--")</f>
        <v>--</v>
      </c>
    </row>
    <row r="4808" ht="21.0" customHeight="1">
      <c r="A4808" s="165"/>
      <c r="B4808" s="172"/>
      <c r="C4808" s="414"/>
      <c r="D4808" s="168"/>
      <c r="E4808" s="258" t="str">
        <f>iferror(vlookup(C4808,'Master data'!$A$1:$C$29,3,0),"--")</f>
        <v>--</v>
      </c>
      <c r="F4808" s="258" t="str">
        <f>iferror(vlookup(C4808,'Master data'!$A$1:$C$29,2,0),"--")</f>
        <v>--</v>
      </c>
    </row>
    <row r="4809" ht="21.0" customHeight="1">
      <c r="A4809" s="165"/>
      <c r="B4809" s="172"/>
      <c r="C4809" s="414"/>
      <c r="D4809" s="168"/>
      <c r="E4809" s="258" t="str">
        <f>iferror(vlookup(C4809,'Master data'!$A$1:$C$29,3,0),"--")</f>
        <v>--</v>
      </c>
      <c r="F4809" s="258" t="str">
        <f>iferror(vlookup(C4809,'Master data'!$A$1:$C$29,2,0),"--")</f>
        <v>--</v>
      </c>
    </row>
    <row r="4810" ht="21.0" customHeight="1">
      <c r="A4810" s="165"/>
      <c r="B4810" s="172"/>
      <c r="C4810" s="414"/>
      <c r="D4810" s="168"/>
      <c r="E4810" s="258" t="str">
        <f>iferror(vlookup(C4810,'Master data'!$A$1:$C$29,3,0),"--")</f>
        <v>--</v>
      </c>
      <c r="F4810" s="258" t="str">
        <f>iferror(vlookup(C4810,'Master data'!$A$1:$C$29,2,0),"--")</f>
        <v>--</v>
      </c>
    </row>
    <row r="4811" ht="21.0" customHeight="1">
      <c r="A4811" s="165"/>
      <c r="B4811" s="172"/>
      <c r="C4811" s="414"/>
      <c r="D4811" s="168"/>
      <c r="E4811" s="258" t="str">
        <f>iferror(vlookup(C4811,'Master data'!$A$1:$C$29,3,0),"--")</f>
        <v>--</v>
      </c>
      <c r="F4811" s="258" t="str">
        <f>iferror(vlookup(C4811,'Master data'!$A$1:$C$29,2,0),"--")</f>
        <v>--</v>
      </c>
    </row>
    <row r="4812" ht="21.0" customHeight="1">
      <c r="A4812" s="165"/>
      <c r="B4812" s="172"/>
      <c r="C4812" s="414"/>
      <c r="D4812" s="168"/>
      <c r="E4812" s="258" t="str">
        <f>iferror(vlookup(C4812,'Master data'!$A$1:$C$29,3,0),"--")</f>
        <v>--</v>
      </c>
      <c r="F4812" s="258" t="str">
        <f>iferror(vlookup(C4812,'Master data'!$A$1:$C$29,2,0),"--")</f>
        <v>--</v>
      </c>
    </row>
    <row r="4813" ht="21.0" customHeight="1">
      <c r="A4813" s="165"/>
      <c r="B4813" s="172"/>
      <c r="C4813" s="414"/>
      <c r="D4813" s="168"/>
      <c r="E4813" s="258" t="str">
        <f>iferror(vlookup(C4813,'Master data'!$A$1:$C$29,3,0),"--")</f>
        <v>--</v>
      </c>
      <c r="F4813" s="258" t="str">
        <f>iferror(vlookup(C4813,'Master data'!$A$1:$C$29,2,0),"--")</f>
        <v>--</v>
      </c>
    </row>
    <row r="4814" ht="21.0" customHeight="1">
      <c r="A4814" s="165"/>
      <c r="B4814" s="172"/>
      <c r="C4814" s="414"/>
      <c r="D4814" s="168"/>
      <c r="E4814" s="258" t="str">
        <f>iferror(vlookup(C4814,'Master data'!$A$1:$C$29,3,0),"--")</f>
        <v>--</v>
      </c>
      <c r="F4814" s="258" t="str">
        <f>iferror(vlookup(C4814,'Master data'!$A$1:$C$29,2,0),"--")</f>
        <v>--</v>
      </c>
    </row>
    <row r="4815" ht="21.0" customHeight="1">
      <c r="A4815" s="165"/>
      <c r="B4815" s="172"/>
      <c r="C4815" s="414"/>
      <c r="D4815" s="168"/>
      <c r="E4815" s="258" t="str">
        <f>iferror(vlookup(C4815,'Master data'!$A$1:$C$29,3,0),"--")</f>
        <v>--</v>
      </c>
      <c r="F4815" s="258" t="str">
        <f>iferror(vlookup(C4815,'Master data'!$A$1:$C$29,2,0),"--")</f>
        <v>--</v>
      </c>
    </row>
    <row r="4816" ht="21.0" customHeight="1">
      <c r="A4816" s="165"/>
      <c r="B4816" s="172"/>
      <c r="C4816" s="414"/>
      <c r="D4816" s="168"/>
      <c r="E4816" s="258" t="str">
        <f>iferror(vlookup(C4816,'Master data'!$A$1:$C$29,3,0),"--")</f>
        <v>--</v>
      </c>
      <c r="F4816" s="258" t="str">
        <f>iferror(vlookup(C4816,'Master data'!$A$1:$C$29,2,0),"--")</f>
        <v>--</v>
      </c>
    </row>
    <row r="4817" ht="21.0" customHeight="1">
      <c r="A4817" s="165"/>
      <c r="B4817" s="172"/>
      <c r="C4817" s="414"/>
      <c r="D4817" s="168"/>
      <c r="E4817" s="258" t="str">
        <f>iferror(vlookup(C4817,'Master data'!$A$1:$C$29,3,0),"--")</f>
        <v>--</v>
      </c>
      <c r="F4817" s="258" t="str">
        <f>iferror(vlookup(C4817,'Master data'!$A$1:$C$29,2,0),"--")</f>
        <v>--</v>
      </c>
    </row>
    <row r="4818" ht="21.0" customHeight="1">
      <c r="A4818" s="165"/>
      <c r="B4818" s="172"/>
      <c r="C4818" s="414"/>
      <c r="D4818" s="168"/>
      <c r="E4818" s="258" t="str">
        <f>iferror(vlookup(C4818,'Master data'!$A$1:$C$29,3,0),"--")</f>
        <v>--</v>
      </c>
      <c r="F4818" s="258" t="str">
        <f>iferror(vlookup(C4818,'Master data'!$A$1:$C$29,2,0),"--")</f>
        <v>--</v>
      </c>
    </row>
    <row r="4819" ht="21.0" customHeight="1">
      <c r="A4819" s="165"/>
      <c r="B4819" s="172"/>
      <c r="C4819" s="414"/>
      <c r="D4819" s="168"/>
      <c r="E4819" s="258" t="str">
        <f>iferror(vlookup(C4819,'Master data'!$A$1:$C$29,3,0),"--")</f>
        <v>--</v>
      </c>
      <c r="F4819" s="258" t="str">
        <f>iferror(vlookup(C4819,'Master data'!$A$1:$C$29,2,0),"--")</f>
        <v>--</v>
      </c>
    </row>
    <row r="4820" ht="21.0" customHeight="1">
      <c r="A4820" s="165"/>
      <c r="B4820" s="172"/>
      <c r="C4820" s="414"/>
      <c r="D4820" s="168"/>
      <c r="E4820" s="258" t="str">
        <f>iferror(vlookup(C4820,'Master data'!$A$1:$C$29,3,0),"--")</f>
        <v>--</v>
      </c>
      <c r="F4820" s="258" t="str">
        <f>iferror(vlookup(C4820,'Master data'!$A$1:$C$29,2,0),"--")</f>
        <v>--</v>
      </c>
    </row>
    <row r="4821" ht="21.0" customHeight="1">
      <c r="A4821" s="165"/>
      <c r="B4821" s="172"/>
      <c r="C4821" s="414"/>
      <c r="D4821" s="168"/>
      <c r="E4821" s="258" t="str">
        <f>iferror(vlookup(C4821,'Master data'!$A$1:$C$29,3,0),"--")</f>
        <v>--</v>
      </c>
      <c r="F4821" s="258" t="str">
        <f>iferror(vlookup(C4821,'Master data'!$A$1:$C$29,2,0),"--")</f>
        <v>--</v>
      </c>
    </row>
    <row r="4822" ht="21.0" customHeight="1">
      <c r="A4822" s="165"/>
      <c r="B4822" s="172"/>
      <c r="C4822" s="414"/>
      <c r="D4822" s="168"/>
      <c r="E4822" s="258" t="str">
        <f>iferror(vlookup(C4822,'Master data'!$A$1:$C$29,3,0),"--")</f>
        <v>--</v>
      </c>
      <c r="F4822" s="258" t="str">
        <f>iferror(vlookup(C4822,'Master data'!$A$1:$C$29,2,0),"--")</f>
        <v>--</v>
      </c>
    </row>
    <row r="4823" ht="21.0" customHeight="1">
      <c r="A4823" s="165"/>
      <c r="B4823" s="172"/>
      <c r="C4823" s="414"/>
      <c r="D4823" s="168"/>
      <c r="E4823" s="258" t="str">
        <f>iferror(vlookup(C4823,'Master data'!$A$1:$C$29,3,0),"--")</f>
        <v>--</v>
      </c>
      <c r="F4823" s="258" t="str">
        <f>iferror(vlookup(C4823,'Master data'!$A$1:$C$29,2,0),"--")</f>
        <v>--</v>
      </c>
    </row>
    <row r="4824" ht="21.0" customHeight="1">
      <c r="A4824" s="165"/>
      <c r="B4824" s="172"/>
      <c r="C4824" s="414"/>
      <c r="D4824" s="168"/>
      <c r="E4824" s="258" t="str">
        <f>iferror(vlookup(C4824,'Master data'!$A$1:$C$29,3,0),"--")</f>
        <v>--</v>
      </c>
      <c r="F4824" s="258" t="str">
        <f>iferror(vlookup(C4824,'Master data'!$A$1:$C$29,2,0),"--")</f>
        <v>--</v>
      </c>
    </row>
    <row r="4825" ht="21.0" customHeight="1">
      <c r="A4825" s="165"/>
      <c r="B4825" s="172"/>
      <c r="C4825" s="414"/>
      <c r="D4825" s="168"/>
      <c r="E4825" s="258" t="str">
        <f>iferror(vlookup(C4825,'Master data'!$A$1:$C$29,3,0),"--")</f>
        <v>--</v>
      </c>
      <c r="F4825" s="258" t="str">
        <f>iferror(vlookup(C4825,'Master data'!$A$1:$C$29,2,0),"--")</f>
        <v>--</v>
      </c>
    </row>
    <row r="4826" ht="21.0" customHeight="1">
      <c r="A4826" s="165"/>
      <c r="B4826" s="172"/>
      <c r="C4826" s="414"/>
      <c r="D4826" s="168"/>
      <c r="E4826" s="258" t="str">
        <f>iferror(vlookup(C4826,'Master data'!$A$1:$C$29,3,0),"--")</f>
        <v>--</v>
      </c>
      <c r="F4826" s="258" t="str">
        <f>iferror(vlookup(C4826,'Master data'!$A$1:$C$29,2,0),"--")</f>
        <v>--</v>
      </c>
    </row>
    <row r="4827" ht="21.0" customHeight="1">
      <c r="A4827" s="165"/>
      <c r="B4827" s="172"/>
      <c r="C4827" s="414"/>
      <c r="D4827" s="168"/>
      <c r="E4827" s="258" t="str">
        <f>iferror(vlookup(C4827,'Master data'!$A$1:$C$29,3,0),"--")</f>
        <v>--</v>
      </c>
      <c r="F4827" s="258" t="str">
        <f>iferror(vlookup(C4827,'Master data'!$A$1:$C$29,2,0),"--")</f>
        <v>--</v>
      </c>
    </row>
    <row r="4828" ht="21.0" customHeight="1">
      <c r="A4828" s="165"/>
      <c r="B4828" s="172"/>
      <c r="C4828" s="414"/>
      <c r="D4828" s="168"/>
      <c r="E4828" s="258" t="str">
        <f>iferror(vlookup(C4828,'Master data'!$A$1:$C$29,3,0),"--")</f>
        <v>--</v>
      </c>
      <c r="F4828" s="258" t="str">
        <f>iferror(vlookup(C4828,'Master data'!$A$1:$C$29,2,0),"--")</f>
        <v>--</v>
      </c>
    </row>
    <row r="4829" ht="21.0" customHeight="1">
      <c r="A4829" s="165"/>
      <c r="B4829" s="172"/>
      <c r="C4829" s="414"/>
      <c r="D4829" s="168"/>
      <c r="E4829" s="258" t="str">
        <f>iferror(vlookup(C4829,'Master data'!$A$1:$C$29,3,0),"--")</f>
        <v>--</v>
      </c>
      <c r="F4829" s="258" t="str">
        <f>iferror(vlookup(C4829,'Master data'!$A$1:$C$29,2,0),"--")</f>
        <v>--</v>
      </c>
    </row>
    <row r="4830" ht="21.0" customHeight="1">
      <c r="A4830" s="165"/>
      <c r="B4830" s="172"/>
      <c r="C4830" s="414"/>
      <c r="D4830" s="168"/>
      <c r="E4830" s="258" t="str">
        <f>iferror(vlookup(C4830,'Master data'!$A$1:$C$29,3,0),"--")</f>
        <v>--</v>
      </c>
      <c r="F4830" s="258" t="str">
        <f>iferror(vlookup(C4830,'Master data'!$A$1:$C$29,2,0),"--")</f>
        <v>--</v>
      </c>
    </row>
    <row r="4831" ht="21.0" customHeight="1">
      <c r="A4831" s="165"/>
      <c r="B4831" s="172"/>
      <c r="C4831" s="414"/>
      <c r="D4831" s="168"/>
      <c r="E4831" s="258" t="str">
        <f>iferror(vlookup(C4831,'Master data'!$A$1:$C$29,3,0),"--")</f>
        <v>--</v>
      </c>
      <c r="F4831" s="258" t="str">
        <f>iferror(vlookup(C4831,'Master data'!$A$1:$C$29,2,0),"--")</f>
        <v>--</v>
      </c>
    </row>
    <row r="4832" ht="21.0" customHeight="1">
      <c r="A4832" s="165"/>
      <c r="B4832" s="172"/>
      <c r="C4832" s="414"/>
      <c r="D4832" s="168"/>
      <c r="E4832" s="258" t="str">
        <f>iferror(vlookup(C4832,'Master data'!$A$1:$C$29,3,0),"--")</f>
        <v>--</v>
      </c>
      <c r="F4832" s="258" t="str">
        <f>iferror(vlookup(C4832,'Master data'!$A$1:$C$29,2,0),"--")</f>
        <v>--</v>
      </c>
    </row>
    <row r="4833" ht="21.0" customHeight="1">
      <c r="A4833" s="165"/>
      <c r="B4833" s="172"/>
      <c r="C4833" s="414"/>
      <c r="D4833" s="168"/>
      <c r="E4833" s="258" t="str">
        <f>iferror(vlookup(C4833,'Master data'!$A$1:$C$29,3,0),"--")</f>
        <v>--</v>
      </c>
      <c r="F4833" s="258" t="str">
        <f>iferror(vlookup(C4833,'Master data'!$A$1:$C$29,2,0),"--")</f>
        <v>--</v>
      </c>
    </row>
    <row r="4834" ht="21.0" customHeight="1">
      <c r="A4834" s="165"/>
      <c r="B4834" s="172"/>
      <c r="C4834" s="414"/>
      <c r="D4834" s="168"/>
      <c r="E4834" s="258" t="str">
        <f>iferror(vlookup(C4834,'Master data'!$A$1:$C$29,3,0),"--")</f>
        <v>--</v>
      </c>
      <c r="F4834" s="258" t="str">
        <f>iferror(vlookup(C4834,'Master data'!$A$1:$C$29,2,0),"--")</f>
        <v>--</v>
      </c>
    </row>
    <row r="4835" ht="21.0" customHeight="1">
      <c r="A4835" s="165"/>
      <c r="B4835" s="172"/>
      <c r="C4835" s="414"/>
      <c r="D4835" s="168"/>
      <c r="E4835" s="258" t="str">
        <f>iferror(vlookup(C4835,'Master data'!$A$1:$C$29,3,0),"--")</f>
        <v>--</v>
      </c>
      <c r="F4835" s="258" t="str">
        <f>iferror(vlookup(C4835,'Master data'!$A$1:$C$29,2,0),"--")</f>
        <v>--</v>
      </c>
    </row>
    <row r="4836" ht="21.0" customHeight="1">
      <c r="A4836" s="165"/>
      <c r="B4836" s="172"/>
      <c r="C4836" s="414"/>
      <c r="D4836" s="168"/>
      <c r="E4836" s="258" t="str">
        <f>iferror(vlookup(C4836,'Master data'!$A$1:$C$29,3,0),"--")</f>
        <v>--</v>
      </c>
      <c r="F4836" s="258" t="str">
        <f>iferror(vlookup(C4836,'Master data'!$A$1:$C$29,2,0),"--")</f>
        <v>--</v>
      </c>
    </row>
    <row r="4837" ht="21.0" customHeight="1">
      <c r="A4837" s="165"/>
      <c r="B4837" s="172"/>
      <c r="C4837" s="414"/>
      <c r="D4837" s="168"/>
      <c r="E4837" s="258" t="str">
        <f>iferror(vlookup(C4837,'Master data'!$A$1:$C$29,3,0),"--")</f>
        <v>--</v>
      </c>
      <c r="F4837" s="258" t="str">
        <f>iferror(vlookup(C4837,'Master data'!$A$1:$C$29,2,0),"--")</f>
        <v>--</v>
      </c>
    </row>
    <row r="4838" ht="21.0" customHeight="1">
      <c r="A4838" s="165"/>
      <c r="B4838" s="172"/>
      <c r="C4838" s="414"/>
      <c r="D4838" s="168"/>
      <c r="E4838" s="258" t="str">
        <f>iferror(vlookup(C4838,'Master data'!$A$1:$C$29,3,0),"--")</f>
        <v>--</v>
      </c>
      <c r="F4838" s="258" t="str">
        <f>iferror(vlookup(C4838,'Master data'!$A$1:$C$29,2,0),"--")</f>
        <v>--</v>
      </c>
    </row>
    <row r="4839" ht="21.0" customHeight="1">
      <c r="A4839" s="165"/>
      <c r="B4839" s="172"/>
      <c r="C4839" s="414"/>
      <c r="D4839" s="168"/>
      <c r="E4839" s="258" t="str">
        <f>iferror(vlookup(C4839,'Master data'!$A$1:$C$29,3,0),"--")</f>
        <v>--</v>
      </c>
      <c r="F4839" s="258" t="str">
        <f>iferror(vlookup(C4839,'Master data'!$A$1:$C$29,2,0),"--")</f>
        <v>--</v>
      </c>
    </row>
    <row r="4840" ht="21.0" customHeight="1">
      <c r="A4840" s="165"/>
      <c r="B4840" s="172"/>
      <c r="C4840" s="414"/>
      <c r="D4840" s="168"/>
      <c r="E4840" s="258" t="str">
        <f>iferror(vlookup(C4840,'Master data'!$A$1:$C$29,3,0),"--")</f>
        <v>--</v>
      </c>
      <c r="F4840" s="258" t="str">
        <f>iferror(vlookup(C4840,'Master data'!$A$1:$C$29,2,0),"--")</f>
        <v>--</v>
      </c>
    </row>
    <row r="4841" ht="21.0" customHeight="1">
      <c r="A4841" s="165"/>
      <c r="B4841" s="172"/>
      <c r="C4841" s="414"/>
      <c r="D4841" s="168"/>
      <c r="E4841" s="258" t="str">
        <f>iferror(vlookup(C4841,'Master data'!$A$1:$C$29,3,0),"--")</f>
        <v>--</v>
      </c>
      <c r="F4841" s="258" t="str">
        <f>iferror(vlookup(C4841,'Master data'!$A$1:$C$29,2,0),"--")</f>
        <v>--</v>
      </c>
    </row>
    <row r="4842" ht="21.0" customHeight="1">
      <c r="A4842" s="165"/>
      <c r="B4842" s="172"/>
      <c r="C4842" s="414"/>
      <c r="D4842" s="168"/>
      <c r="E4842" s="258" t="str">
        <f>iferror(vlookup(C4842,'Master data'!$A$1:$C$29,3,0),"--")</f>
        <v>--</v>
      </c>
      <c r="F4842" s="258" t="str">
        <f>iferror(vlookup(C4842,'Master data'!$A$1:$C$29,2,0),"--")</f>
        <v>--</v>
      </c>
    </row>
    <row r="4843" ht="21.0" customHeight="1">
      <c r="A4843" s="165"/>
      <c r="B4843" s="172"/>
      <c r="C4843" s="414"/>
      <c r="D4843" s="168"/>
      <c r="E4843" s="258" t="str">
        <f>iferror(vlookup(C4843,'Master data'!$A$1:$C$29,3,0),"--")</f>
        <v>--</v>
      </c>
      <c r="F4843" s="258" t="str">
        <f>iferror(vlookup(C4843,'Master data'!$A$1:$C$29,2,0),"--")</f>
        <v>--</v>
      </c>
    </row>
    <row r="4844" ht="21.0" customHeight="1">
      <c r="A4844" s="165"/>
      <c r="B4844" s="172"/>
      <c r="C4844" s="414"/>
      <c r="D4844" s="168"/>
      <c r="E4844" s="258" t="str">
        <f>iferror(vlookup(C4844,'Master data'!$A$1:$C$29,3,0),"--")</f>
        <v>--</v>
      </c>
      <c r="F4844" s="258" t="str">
        <f>iferror(vlookup(C4844,'Master data'!$A$1:$C$29,2,0),"--")</f>
        <v>--</v>
      </c>
    </row>
    <row r="4845" ht="21.0" customHeight="1">
      <c r="A4845" s="165"/>
      <c r="B4845" s="172"/>
      <c r="C4845" s="414"/>
      <c r="D4845" s="168"/>
      <c r="E4845" s="258" t="str">
        <f>iferror(vlookup(C4845,'Master data'!$A$1:$C$29,3,0),"--")</f>
        <v>--</v>
      </c>
      <c r="F4845" s="258" t="str">
        <f>iferror(vlookup(C4845,'Master data'!$A$1:$C$29,2,0),"--")</f>
        <v>--</v>
      </c>
    </row>
    <row r="4846" ht="21.0" customHeight="1">
      <c r="A4846" s="165"/>
      <c r="B4846" s="172"/>
      <c r="C4846" s="414"/>
      <c r="D4846" s="168"/>
      <c r="E4846" s="258" t="str">
        <f>iferror(vlookup(C4846,'Master data'!$A$1:$C$29,3,0),"--")</f>
        <v>--</v>
      </c>
      <c r="F4846" s="258" t="str">
        <f>iferror(vlookup(C4846,'Master data'!$A$1:$C$29,2,0),"--")</f>
        <v>--</v>
      </c>
    </row>
    <row r="4847" ht="21.0" customHeight="1">
      <c r="A4847" s="165"/>
      <c r="B4847" s="172"/>
      <c r="C4847" s="414"/>
      <c r="D4847" s="168"/>
      <c r="E4847" s="258" t="str">
        <f>iferror(vlookup(C4847,'Master data'!$A$1:$C$29,3,0),"--")</f>
        <v>--</v>
      </c>
      <c r="F4847" s="258" t="str">
        <f>iferror(vlookup(C4847,'Master data'!$A$1:$C$29,2,0),"--")</f>
        <v>--</v>
      </c>
    </row>
    <row r="4848" ht="21.0" customHeight="1">
      <c r="A4848" s="165"/>
      <c r="B4848" s="172"/>
      <c r="C4848" s="414"/>
      <c r="D4848" s="168"/>
      <c r="E4848" s="258" t="str">
        <f>iferror(vlookup(C4848,'Master data'!$A$1:$C$29,3,0),"--")</f>
        <v>--</v>
      </c>
      <c r="F4848" s="258" t="str">
        <f>iferror(vlookup(C4848,'Master data'!$A$1:$C$29,2,0),"--")</f>
        <v>--</v>
      </c>
    </row>
    <row r="4849" ht="21.0" customHeight="1">
      <c r="A4849" s="165"/>
      <c r="B4849" s="172"/>
      <c r="C4849" s="414"/>
      <c r="D4849" s="168"/>
      <c r="E4849" s="258" t="str">
        <f>iferror(vlookup(C4849,'Master data'!$A$1:$C$29,3,0),"--")</f>
        <v>--</v>
      </c>
      <c r="F4849" s="258" t="str">
        <f>iferror(vlookup(C4849,'Master data'!$A$1:$C$29,2,0),"--")</f>
        <v>--</v>
      </c>
    </row>
    <row r="4850" ht="21.0" customHeight="1">
      <c r="A4850" s="165"/>
      <c r="B4850" s="172"/>
      <c r="C4850" s="414"/>
      <c r="D4850" s="168"/>
      <c r="E4850" s="258" t="str">
        <f>iferror(vlookup(C4850,'Master data'!$A$1:$C$29,3,0),"--")</f>
        <v>--</v>
      </c>
      <c r="F4850" s="258" t="str">
        <f>iferror(vlookup(C4850,'Master data'!$A$1:$C$29,2,0),"--")</f>
        <v>--</v>
      </c>
    </row>
    <row r="4851" ht="21.0" customHeight="1">
      <c r="A4851" s="165"/>
      <c r="B4851" s="172"/>
      <c r="C4851" s="414"/>
      <c r="D4851" s="168"/>
      <c r="E4851" s="258" t="str">
        <f>iferror(vlookup(C4851,'Master data'!$A$1:$C$29,3,0),"--")</f>
        <v>--</v>
      </c>
      <c r="F4851" s="258" t="str">
        <f>iferror(vlookup(C4851,'Master data'!$A$1:$C$29,2,0),"--")</f>
        <v>--</v>
      </c>
    </row>
    <row r="4852" ht="21.0" customHeight="1">
      <c r="A4852" s="165"/>
      <c r="B4852" s="172"/>
      <c r="C4852" s="414"/>
      <c r="D4852" s="168"/>
      <c r="E4852" s="258" t="str">
        <f>iferror(vlookup(C4852,'Master data'!$A$1:$C$29,3,0),"--")</f>
        <v>--</v>
      </c>
      <c r="F4852" s="258" t="str">
        <f>iferror(vlookup(C4852,'Master data'!$A$1:$C$29,2,0),"--")</f>
        <v>--</v>
      </c>
    </row>
    <row r="4853" ht="21.0" customHeight="1">
      <c r="A4853" s="165"/>
      <c r="B4853" s="172"/>
      <c r="C4853" s="414"/>
      <c r="D4853" s="168"/>
      <c r="E4853" s="258" t="str">
        <f>iferror(vlookup(C4853,'Master data'!$A$1:$C$29,3,0),"--")</f>
        <v>--</v>
      </c>
      <c r="F4853" s="258" t="str">
        <f>iferror(vlookup(C4853,'Master data'!$A$1:$C$29,2,0),"--")</f>
        <v>--</v>
      </c>
    </row>
    <row r="4854" ht="21.0" customHeight="1">
      <c r="A4854" s="165"/>
      <c r="B4854" s="172"/>
      <c r="C4854" s="414"/>
      <c r="D4854" s="168"/>
      <c r="E4854" s="258" t="str">
        <f>iferror(vlookup(C4854,'Master data'!$A$1:$C$29,3,0),"--")</f>
        <v>--</v>
      </c>
      <c r="F4854" s="258" t="str">
        <f>iferror(vlookup(C4854,'Master data'!$A$1:$C$29,2,0),"--")</f>
        <v>--</v>
      </c>
    </row>
    <row r="4855" ht="21.0" customHeight="1">
      <c r="A4855" s="165"/>
      <c r="B4855" s="172"/>
      <c r="C4855" s="414"/>
      <c r="D4855" s="168"/>
      <c r="E4855" s="258" t="str">
        <f>iferror(vlookup(C4855,'Master data'!$A$1:$C$29,3,0),"--")</f>
        <v>--</v>
      </c>
      <c r="F4855" s="258" t="str">
        <f>iferror(vlookup(C4855,'Master data'!$A$1:$C$29,2,0),"--")</f>
        <v>--</v>
      </c>
    </row>
    <row r="4856" ht="21.0" customHeight="1">
      <c r="A4856" s="165"/>
      <c r="B4856" s="172"/>
      <c r="C4856" s="414"/>
      <c r="D4856" s="168"/>
      <c r="E4856" s="258" t="str">
        <f>iferror(vlookup(C4856,'Master data'!$A$1:$C$29,3,0),"--")</f>
        <v>--</v>
      </c>
      <c r="F4856" s="258" t="str">
        <f>iferror(vlookup(C4856,'Master data'!$A$1:$C$29,2,0),"--")</f>
        <v>--</v>
      </c>
    </row>
    <row r="4857" ht="21.0" customHeight="1">
      <c r="A4857" s="165"/>
      <c r="B4857" s="172"/>
      <c r="C4857" s="414"/>
      <c r="D4857" s="168"/>
      <c r="E4857" s="258" t="str">
        <f>iferror(vlookup(C4857,'Master data'!$A$1:$C$29,3,0),"--")</f>
        <v>--</v>
      </c>
      <c r="F4857" s="258" t="str">
        <f>iferror(vlookup(C4857,'Master data'!$A$1:$C$29,2,0),"--")</f>
        <v>--</v>
      </c>
    </row>
    <row r="4858" ht="21.0" customHeight="1">
      <c r="A4858" s="165"/>
      <c r="B4858" s="172"/>
      <c r="C4858" s="414"/>
      <c r="D4858" s="168"/>
      <c r="E4858" s="258" t="str">
        <f>iferror(vlookup(C4858,'Master data'!$A$1:$C$29,3,0),"--")</f>
        <v>--</v>
      </c>
      <c r="F4858" s="258" t="str">
        <f>iferror(vlookup(C4858,'Master data'!$A$1:$C$29,2,0),"--")</f>
        <v>--</v>
      </c>
    </row>
    <row r="4859" ht="21.0" customHeight="1">
      <c r="A4859" s="165"/>
      <c r="B4859" s="172"/>
      <c r="C4859" s="414"/>
      <c r="D4859" s="168"/>
      <c r="E4859" s="258" t="str">
        <f>iferror(vlookup(C4859,'Master data'!$A$1:$C$29,3,0),"--")</f>
        <v>--</v>
      </c>
      <c r="F4859" s="258" t="str">
        <f>iferror(vlookup(C4859,'Master data'!$A$1:$C$29,2,0),"--")</f>
        <v>--</v>
      </c>
    </row>
    <row r="4860" ht="21.0" customHeight="1">
      <c r="A4860" s="165"/>
      <c r="B4860" s="172"/>
      <c r="C4860" s="414"/>
      <c r="D4860" s="168"/>
      <c r="E4860" s="258" t="str">
        <f>iferror(vlookup(C4860,'Master data'!$A$1:$C$29,3,0),"--")</f>
        <v>--</v>
      </c>
      <c r="F4860" s="258" t="str">
        <f>iferror(vlookup(C4860,'Master data'!$A$1:$C$29,2,0),"--")</f>
        <v>--</v>
      </c>
    </row>
    <row r="4861" ht="21.0" customHeight="1">
      <c r="A4861" s="165"/>
      <c r="B4861" s="172"/>
      <c r="C4861" s="414"/>
      <c r="D4861" s="168"/>
      <c r="E4861" s="258" t="str">
        <f>iferror(vlookup(C4861,'Master data'!$A$1:$C$29,3,0),"--")</f>
        <v>--</v>
      </c>
      <c r="F4861" s="258" t="str">
        <f>iferror(vlookup(C4861,'Master data'!$A$1:$C$29,2,0),"--")</f>
        <v>--</v>
      </c>
    </row>
    <row r="4862" ht="21.0" customHeight="1">
      <c r="A4862" s="165"/>
      <c r="B4862" s="172"/>
      <c r="C4862" s="414"/>
      <c r="D4862" s="168"/>
      <c r="E4862" s="258" t="str">
        <f>iferror(vlookup(C4862,'Master data'!$A$1:$C$29,3,0),"--")</f>
        <v>--</v>
      </c>
      <c r="F4862" s="258" t="str">
        <f>iferror(vlookup(C4862,'Master data'!$A$1:$C$29,2,0),"--")</f>
        <v>--</v>
      </c>
    </row>
    <row r="4863" ht="21.0" customHeight="1">
      <c r="A4863" s="165"/>
      <c r="B4863" s="172"/>
      <c r="C4863" s="414"/>
      <c r="D4863" s="168"/>
      <c r="E4863" s="258" t="str">
        <f>iferror(vlookup(C4863,'Master data'!$A$1:$C$29,3,0),"--")</f>
        <v>--</v>
      </c>
      <c r="F4863" s="258" t="str">
        <f>iferror(vlookup(C4863,'Master data'!$A$1:$C$29,2,0),"--")</f>
        <v>--</v>
      </c>
    </row>
    <row r="4864" ht="21.0" customHeight="1">
      <c r="A4864" s="165"/>
      <c r="B4864" s="172"/>
      <c r="C4864" s="414"/>
      <c r="D4864" s="168"/>
      <c r="E4864" s="258" t="str">
        <f>iferror(vlookup(C4864,'Master data'!$A$1:$C$29,3,0),"--")</f>
        <v>--</v>
      </c>
      <c r="F4864" s="258" t="str">
        <f>iferror(vlookup(C4864,'Master data'!$A$1:$C$29,2,0),"--")</f>
        <v>--</v>
      </c>
    </row>
    <row r="4865" ht="21.0" customHeight="1">
      <c r="A4865" s="165"/>
      <c r="B4865" s="172"/>
      <c r="C4865" s="414"/>
      <c r="D4865" s="168"/>
      <c r="E4865" s="258" t="str">
        <f>iferror(vlookup(C4865,'Master data'!$A$1:$C$29,3,0),"--")</f>
        <v>--</v>
      </c>
      <c r="F4865" s="258" t="str">
        <f>iferror(vlookup(C4865,'Master data'!$A$1:$C$29,2,0),"--")</f>
        <v>--</v>
      </c>
    </row>
    <row r="4866" ht="21.0" customHeight="1">
      <c r="A4866" s="165"/>
      <c r="B4866" s="172"/>
      <c r="C4866" s="414"/>
      <c r="D4866" s="168"/>
      <c r="E4866" s="258" t="str">
        <f>iferror(vlookup(C4866,'Master data'!$A$1:$C$29,3,0),"--")</f>
        <v>--</v>
      </c>
      <c r="F4866" s="258" t="str">
        <f>iferror(vlookup(C4866,'Master data'!$A$1:$C$29,2,0),"--")</f>
        <v>--</v>
      </c>
    </row>
    <row r="4867" ht="21.0" customHeight="1">
      <c r="A4867" s="165"/>
      <c r="B4867" s="172"/>
      <c r="C4867" s="414"/>
      <c r="D4867" s="168"/>
      <c r="E4867" s="258" t="str">
        <f>iferror(vlookup(C4867,'Master data'!$A$1:$C$29,3,0),"--")</f>
        <v>--</v>
      </c>
      <c r="F4867" s="258" t="str">
        <f>iferror(vlookup(C4867,'Master data'!$A$1:$C$29,2,0),"--")</f>
        <v>--</v>
      </c>
    </row>
    <row r="4868" ht="21.0" customHeight="1">
      <c r="A4868" s="165"/>
      <c r="B4868" s="172"/>
      <c r="C4868" s="414"/>
      <c r="D4868" s="168"/>
      <c r="E4868" s="258" t="str">
        <f>iferror(vlookup(C4868,'Master data'!$A$1:$C$29,3,0),"--")</f>
        <v>--</v>
      </c>
      <c r="F4868" s="258" t="str">
        <f>iferror(vlookup(C4868,'Master data'!$A$1:$C$29,2,0),"--")</f>
        <v>--</v>
      </c>
    </row>
    <row r="4869" ht="21.0" customHeight="1">
      <c r="A4869" s="165"/>
      <c r="B4869" s="172"/>
      <c r="C4869" s="414"/>
      <c r="D4869" s="168"/>
      <c r="E4869" s="258" t="str">
        <f>iferror(vlookup(C4869,'Master data'!$A$1:$C$29,3,0),"--")</f>
        <v>--</v>
      </c>
      <c r="F4869" s="258" t="str">
        <f>iferror(vlookup(C4869,'Master data'!$A$1:$C$29,2,0),"--")</f>
        <v>--</v>
      </c>
    </row>
    <row r="4870" ht="21.0" customHeight="1">
      <c r="A4870" s="165"/>
      <c r="B4870" s="172"/>
      <c r="C4870" s="414"/>
      <c r="D4870" s="168"/>
      <c r="E4870" s="258" t="str">
        <f>iferror(vlookup(C4870,'Master data'!$A$1:$C$29,3,0),"--")</f>
        <v>--</v>
      </c>
      <c r="F4870" s="258" t="str">
        <f>iferror(vlookup(C4870,'Master data'!$A$1:$C$29,2,0),"--")</f>
        <v>--</v>
      </c>
    </row>
    <row r="4871" ht="21.0" customHeight="1">
      <c r="A4871" s="165"/>
      <c r="B4871" s="172"/>
      <c r="C4871" s="414"/>
      <c r="D4871" s="168"/>
      <c r="E4871" s="258" t="str">
        <f>iferror(vlookup(C4871,'Master data'!$A$1:$C$29,3,0),"--")</f>
        <v>--</v>
      </c>
      <c r="F4871" s="258" t="str">
        <f>iferror(vlookup(C4871,'Master data'!$A$1:$C$29,2,0),"--")</f>
        <v>--</v>
      </c>
    </row>
    <row r="4872" ht="21.0" customHeight="1">
      <c r="A4872" s="165"/>
      <c r="B4872" s="172"/>
      <c r="C4872" s="414"/>
      <c r="D4872" s="168"/>
      <c r="E4872" s="258" t="str">
        <f>iferror(vlookup(C4872,'Master data'!$A$1:$C$29,3,0),"--")</f>
        <v>--</v>
      </c>
      <c r="F4872" s="258" t="str">
        <f>iferror(vlookup(C4872,'Master data'!$A$1:$C$29,2,0),"--")</f>
        <v>--</v>
      </c>
    </row>
    <row r="4873" ht="21.0" customHeight="1">
      <c r="A4873" s="165"/>
      <c r="B4873" s="172"/>
      <c r="C4873" s="414"/>
      <c r="D4873" s="168"/>
      <c r="E4873" s="258" t="str">
        <f>iferror(vlookup(C4873,'Master data'!$A$1:$C$29,3,0),"--")</f>
        <v>--</v>
      </c>
      <c r="F4873" s="258" t="str">
        <f>iferror(vlookup(C4873,'Master data'!$A$1:$C$29,2,0),"--")</f>
        <v>--</v>
      </c>
    </row>
    <row r="4874" ht="21.0" customHeight="1">
      <c r="A4874" s="165"/>
      <c r="B4874" s="172"/>
      <c r="C4874" s="414"/>
      <c r="D4874" s="168"/>
      <c r="E4874" s="258" t="str">
        <f>iferror(vlookup(C4874,'Master data'!$A$1:$C$29,3,0),"--")</f>
        <v>--</v>
      </c>
      <c r="F4874" s="258" t="str">
        <f>iferror(vlookup(C4874,'Master data'!$A$1:$C$29,2,0),"--")</f>
        <v>--</v>
      </c>
    </row>
    <row r="4875" ht="21.0" customHeight="1">
      <c r="A4875" s="165"/>
      <c r="B4875" s="172"/>
      <c r="C4875" s="414"/>
      <c r="D4875" s="168"/>
      <c r="E4875" s="258" t="str">
        <f>iferror(vlookup(C4875,'Master data'!$A$1:$C$29,3,0),"--")</f>
        <v>--</v>
      </c>
      <c r="F4875" s="258" t="str">
        <f>iferror(vlookup(C4875,'Master data'!$A$1:$C$29,2,0),"--")</f>
        <v>--</v>
      </c>
    </row>
    <row r="4876" ht="21.0" customHeight="1">
      <c r="A4876" s="165"/>
      <c r="B4876" s="172"/>
      <c r="C4876" s="414"/>
      <c r="D4876" s="168"/>
      <c r="E4876" s="258" t="str">
        <f>iferror(vlookup(C4876,'Master data'!$A$1:$C$29,3,0),"--")</f>
        <v>--</v>
      </c>
      <c r="F4876" s="258" t="str">
        <f>iferror(vlookup(C4876,'Master data'!$A$1:$C$29,2,0),"--")</f>
        <v>--</v>
      </c>
    </row>
    <row r="4877" ht="21.0" customHeight="1">
      <c r="A4877" s="165"/>
      <c r="B4877" s="172"/>
      <c r="C4877" s="414"/>
      <c r="D4877" s="168"/>
      <c r="E4877" s="258" t="str">
        <f>iferror(vlookup(C4877,'Master data'!$A$1:$C$29,3,0),"--")</f>
        <v>--</v>
      </c>
      <c r="F4877" s="258" t="str">
        <f>iferror(vlookup(C4877,'Master data'!$A$1:$C$29,2,0),"--")</f>
        <v>--</v>
      </c>
    </row>
    <row r="4878" ht="21.0" customHeight="1">
      <c r="A4878" s="165"/>
      <c r="B4878" s="172"/>
      <c r="C4878" s="414"/>
      <c r="D4878" s="168"/>
      <c r="E4878" s="258" t="str">
        <f>iferror(vlookup(C4878,'Master data'!$A$1:$C$29,3,0),"--")</f>
        <v>--</v>
      </c>
      <c r="F4878" s="258" t="str">
        <f>iferror(vlookup(C4878,'Master data'!$A$1:$C$29,2,0),"--")</f>
        <v>--</v>
      </c>
    </row>
    <row r="4879" ht="21.0" customHeight="1">
      <c r="A4879" s="165"/>
      <c r="B4879" s="172"/>
      <c r="C4879" s="414"/>
      <c r="D4879" s="168"/>
      <c r="E4879" s="258" t="str">
        <f>iferror(vlookup(C4879,'Master data'!$A$1:$C$29,3,0),"--")</f>
        <v>--</v>
      </c>
      <c r="F4879" s="258" t="str">
        <f>iferror(vlookup(C4879,'Master data'!$A$1:$C$29,2,0),"--")</f>
        <v>--</v>
      </c>
    </row>
    <row r="4880" ht="21.0" customHeight="1">
      <c r="A4880" s="165"/>
      <c r="B4880" s="172"/>
      <c r="C4880" s="414"/>
      <c r="D4880" s="168"/>
      <c r="E4880" s="258" t="str">
        <f>iferror(vlookup(C4880,'Master data'!$A$1:$C$29,3,0),"--")</f>
        <v>--</v>
      </c>
      <c r="F4880" s="258" t="str">
        <f>iferror(vlookup(C4880,'Master data'!$A$1:$C$29,2,0),"--")</f>
        <v>--</v>
      </c>
    </row>
    <row r="4881" ht="21.0" customHeight="1">
      <c r="A4881" s="165"/>
      <c r="B4881" s="172"/>
      <c r="C4881" s="414"/>
      <c r="D4881" s="168"/>
      <c r="E4881" s="258" t="str">
        <f>iferror(vlookup(C4881,'Master data'!$A$1:$C$29,3,0),"--")</f>
        <v>--</v>
      </c>
      <c r="F4881" s="258" t="str">
        <f>iferror(vlookup(C4881,'Master data'!$A$1:$C$29,2,0),"--")</f>
        <v>--</v>
      </c>
    </row>
    <row r="4882" ht="21.0" customHeight="1">
      <c r="A4882" s="165"/>
      <c r="B4882" s="172"/>
      <c r="C4882" s="414"/>
      <c r="D4882" s="168"/>
      <c r="E4882" s="258" t="str">
        <f>iferror(vlookup(C4882,'Master data'!$A$1:$C$29,3,0),"--")</f>
        <v>--</v>
      </c>
      <c r="F4882" s="258" t="str">
        <f>iferror(vlookup(C4882,'Master data'!$A$1:$C$29,2,0),"--")</f>
        <v>--</v>
      </c>
    </row>
    <row r="4883" ht="21.0" customHeight="1">
      <c r="A4883" s="165"/>
      <c r="B4883" s="172"/>
      <c r="C4883" s="414"/>
      <c r="D4883" s="168"/>
      <c r="E4883" s="258" t="str">
        <f>iferror(vlookup(C4883,'Master data'!$A$1:$C$29,3,0),"--")</f>
        <v>--</v>
      </c>
      <c r="F4883" s="258" t="str">
        <f>iferror(vlookup(C4883,'Master data'!$A$1:$C$29,2,0),"--")</f>
        <v>--</v>
      </c>
    </row>
    <row r="4884" ht="21.0" customHeight="1">
      <c r="A4884" s="165"/>
      <c r="B4884" s="172"/>
      <c r="C4884" s="414"/>
      <c r="D4884" s="168"/>
      <c r="E4884" s="258" t="str">
        <f>iferror(vlookup(C4884,'Master data'!$A$1:$C$29,3,0),"--")</f>
        <v>--</v>
      </c>
      <c r="F4884" s="258" t="str">
        <f>iferror(vlookup(C4884,'Master data'!$A$1:$C$29,2,0),"--")</f>
        <v>--</v>
      </c>
    </row>
    <row r="4885" ht="21.0" customHeight="1">
      <c r="A4885" s="165"/>
      <c r="B4885" s="172"/>
      <c r="C4885" s="414"/>
      <c r="D4885" s="168"/>
      <c r="E4885" s="258" t="str">
        <f>iferror(vlookup(C4885,'Master data'!$A$1:$C$29,3,0),"--")</f>
        <v>--</v>
      </c>
      <c r="F4885" s="258" t="str">
        <f>iferror(vlookup(C4885,'Master data'!$A$1:$C$29,2,0),"--")</f>
        <v>--</v>
      </c>
    </row>
    <row r="4886" ht="21.0" customHeight="1">
      <c r="A4886" s="165"/>
      <c r="B4886" s="172"/>
      <c r="C4886" s="414"/>
      <c r="D4886" s="168"/>
      <c r="E4886" s="258" t="str">
        <f>iferror(vlookup(C4886,'Master data'!$A$1:$C$29,3,0),"--")</f>
        <v>--</v>
      </c>
      <c r="F4886" s="258" t="str">
        <f>iferror(vlookup(C4886,'Master data'!$A$1:$C$29,2,0),"--")</f>
        <v>--</v>
      </c>
    </row>
    <row r="4887" ht="21.0" customHeight="1">
      <c r="A4887" s="165"/>
      <c r="B4887" s="172"/>
      <c r="C4887" s="414"/>
      <c r="D4887" s="168"/>
      <c r="E4887" s="258" t="str">
        <f>iferror(vlookup(C4887,'Master data'!$A$1:$C$29,3,0),"--")</f>
        <v>--</v>
      </c>
      <c r="F4887" s="258" t="str">
        <f>iferror(vlookup(C4887,'Master data'!$A$1:$C$29,2,0),"--")</f>
        <v>--</v>
      </c>
    </row>
    <row r="4888" ht="21.0" customHeight="1">
      <c r="A4888" s="165"/>
      <c r="B4888" s="172"/>
      <c r="C4888" s="414"/>
      <c r="D4888" s="168"/>
      <c r="E4888" s="258" t="str">
        <f>iferror(vlookup(C4888,'Master data'!$A$1:$C$29,3,0),"--")</f>
        <v>--</v>
      </c>
      <c r="F4888" s="258" t="str">
        <f>iferror(vlookup(C4888,'Master data'!$A$1:$C$29,2,0),"--")</f>
        <v>--</v>
      </c>
    </row>
    <row r="4889" ht="21.0" customHeight="1">
      <c r="A4889" s="165"/>
      <c r="B4889" s="172"/>
      <c r="C4889" s="414"/>
      <c r="D4889" s="168"/>
      <c r="E4889" s="258" t="str">
        <f>iferror(vlookup(C4889,'Master data'!$A$1:$C$29,3,0),"--")</f>
        <v>--</v>
      </c>
      <c r="F4889" s="258" t="str">
        <f>iferror(vlookup(C4889,'Master data'!$A$1:$C$29,2,0),"--")</f>
        <v>--</v>
      </c>
    </row>
    <row r="4890" ht="21.0" customHeight="1">
      <c r="A4890" s="165"/>
      <c r="B4890" s="172"/>
      <c r="C4890" s="414"/>
      <c r="D4890" s="168"/>
      <c r="E4890" s="258" t="str">
        <f>iferror(vlookup(C4890,'Master data'!$A$1:$C$29,3,0),"--")</f>
        <v>--</v>
      </c>
      <c r="F4890" s="258" t="str">
        <f>iferror(vlookup(C4890,'Master data'!$A$1:$C$29,2,0),"--")</f>
        <v>--</v>
      </c>
    </row>
    <row r="4891" ht="21.0" customHeight="1">
      <c r="A4891" s="165"/>
      <c r="B4891" s="172"/>
      <c r="C4891" s="414"/>
      <c r="D4891" s="168"/>
      <c r="E4891" s="258" t="str">
        <f>iferror(vlookup(C4891,'Master data'!$A$1:$C$29,3,0),"--")</f>
        <v>--</v>
      </c>
      <c r="F4891" s="258" t="str">
        <f>iferror(vlookup(C4891,'Master data'!$A$1:$C$29,2,0),"--")</f>
        <v>--</v>
      </c>
    </row>
    <row r="4892" ht="21.0" customHeight="1">
      <c r="A4892" s="165"/>
      <c r="B4892" s="172"/>
      <c r="C4892" s="414"/>
      <c r="D4892" s="168"/>
      <c r="E4892" s="258" t="str">
        <f>iferror(vlookup(C4892,'Master data'!$A$1:$C$29,3,0),"--")</f>
        <v>--</v>
      </c>
      <c r="F4892" s="258" t="str">
        <f>iferror(vlookup(C4892,'Master data'!$A$1:$C$29,2,0),"--")</f>
        <v>--</v>
      </c>
    </row>
    <row r="4893" ht="21.0" customHeight="1">
      <c r="A4893" s="165"/>
      <c r="B4893" s="172"/>
      <c r="C4893" s="414"/>
      <c r="D4893" s="168"/>
      <c r="E4893" s="258" t="str">
        <f>iferror(vlookup(C4893,'Master data'!$A$1:$C$29,3,0),"--")</f>
        <v>--</v>
      </c>
      <c r="F4893" s="258" t="str">
        <f>iferror(vlookup(C4893,'Master data'!$A$1:$C$29,2,0),"--")</f>
        <v>--</v>
      </c>
    </row>
    <row r="4894" ht="21.0" customHeight="1">
      <c r="A4894" s="165"/>
      <c r="B4894" s="172"/>
      <c r="C4894" s="414"/>
      <c r="D4894" s="168"/>
      <c r="E4894" s="258" t="str">
        <f>iferror(vlookup(C4894,'Master data'!$A$1:$C$29,3,0),"--")</f>
        <v>--</v>
      </c>
      <c r="F4894" s="258" t="str">
        <f>iferror(vlookup(C4894,'Master data'!$A$1:$C$29,2,0),"--")</f>
        <v>--</v>
      </c>
    </row>
    <row r="4895" ht="21.0" customHeight="1">
      <c r="A4895" s="165"/>
      <c r="B4895" s="172"/>
      <c r="C4895" s="414"/>
      <c r="D4895" s="168"/>
      <c r="E4895" s="258" t="str">
        <f>iferror(vlookup(C4895,'Master data'!$A$1:$C$29,3,0),"--")</f>
        <v>--</v>
      </c>
      <c r="F4895" s="258" t="str">
        <f>iferror(vlookup(C4895,'Master data'!$A$1:$C$29,2,0),"--")</f>
        <v>--</v>
      </c>
    </row>
    <row r="4896" ht="21.0" customHeight="1">
      <c r="A4896" s="165"/>
      <c r="B4896" s="172"/>
      <c r="C4896" s="414"/>
      <c r="D4896" s="168"/>
      <c r="E4896" s="258" t="str">
        <f>iferror(vlookup(C4896,'Master data'!$A$1:$C$29,3,0),"--")</f>
        <v>--</v>
      </c>
      <c r="F4896" s="258" t="str">
        <f>iferror(vlookup(C4896,'Master data'!$A$1:$C$29,2,0),"--")</f>
        <v>--</v>
      </c>
    </row>
    <row r="4897" ht="21.0" customHeight="1">
      <c r="A4897" s="165"/>
      <c r="B4897" s="172"/>
      <c r="C4897" s="414"/>
      <c r="D4897" s="168"/>
      <c r="E4897" s="258" t="str">
        <f>iferror(vlookup(C4897,'Master data'!$A$1:$C$29,3,0),"--")</f>
        <v>--</v>
      </c>
      <c r="F4897" s="258" t="str">
        <f>iferror(vlookup(C4897,'Master data'!$A$1:$C$29,2,0),"--")</f>
        <v>--</v>
      </c>
    </row>
    <row r="4898" ht="21.0" customHeight="1">
      <c r="A4898" s="165"/>
      <c r="B4898" s="172"/>
      <c r="C4898" s="414"/>
      <c r="D4898" s="168"/>
      <c r="E4898" s="258" t="str">
        <f>iferror(vlookup(C4898,'Master data'!$A$1:$C$29,3,0),"--")</f>
        <v>--</v>
      </c>
      <c r="F4898" s="258" t="str">
        <f>iferror(vlookup(C4898,'Master data'!$A$1:$C$29,2,0),"--")</f>
        <v>--</v>
      </c>
    </row>
    <row r="4899" ht="21.0" customHeight="1">
      <c r="A4899" s="165"/>
      <c r="B4899" s="172"/>
      <c r="C4899" s="414"/>
      <c r="D4899" s="168"/>
      <c r="E4899" s="258" t="str">
        <f>iferror(vlookup(C4899,'Master data'!$A$1:$C$29,3,0),"--")</f>
        <v>--</v>
      </c>
      <c r="F4899" s="258" t="str">
        <f>iferror(vlookup(C4899,'Master data'!$A$1:$C$29,2,0),"--")</f>
        <v>--</v>
      </c>
    </row>
    <row r="4900" ht="21.0" customHeight="1">
      <c r="A4900" s="165"/>
      <c r="B4900" s="172"/>
      <c r="C4900" s="414"/>
      <c r="D4900" s="168"/>
      <c r="E4900" s="258" t="str">
        <f>iferror(vlookup(C4900,'Master data'!$A$1:$C$29,3,0),"--")</f>
        <v>--</v>
      </c>
      <c r="F4900" s="258" t="str">
        <f>iferror(vlookup(C4900,'Master data'!$A$1:$C$29,2,0),"--")</f>
        <v>--</v>
      </c>
    </row>
    <row r="4901" ht="21.0" customHeight="1">
      <c r="A4901" s="165"/>
      <c r="B4901" s="172"/>
      <c r="C4901" s="414"/>
      <c r="D4901" s="168"/>
      <c r="E4901" s="258" t="str">
        <f>iferror(vlookup(C4901,'Master data'!$A$1:$C$29,3,0),"--")</f>
        <v>--</v>
      </c>
      <c r="F4901" s="258" t="str">
        <f>iferror(vlookup(C4901,'Master data'!$A$1:$C$29,2,0),"--")</f>
        <v>--</v>
      </c>
    </row>
    <row r="4902" ht="21.0" customHeight="1">
      <c r="A4902" s="165"/>
      <c r="B4902" s="172"/>
      <c r="C4902" s="414"/>
      <c r="D4902" s="168"/>
      <c r="E4902" s="258" t="str">
        <f>iferror(vlookup(C4902,'Master data'!$A$1:$C$29,3,0),"--")</f>
        <v>--</v>
      </c>
      <c r="F4902" s="258" t="str">
        <f>iferror(vlookup(C4902,'Master data'!$A$1:$C$29,2,0),"--")</f>
        <v>--</v>
      </c>
    </row>
    <row r="4903" ht="21.0" customHeight="1">
      <c r="A4903" s="165"/>
      <c r="B4903" s="172"/>
      <c r="C4903" s="414"/>
      <c r="D4903" s="168"/>
      <c r="E4903" s="258" t="str">
        <f>iferror(vlookup(C4903,'Master data'!$A$1:$C$29,3,0),"--")</f>
        <v>--</v>
      </c>
      <c r="F4903" s="258" t="str">
        <f>iferror(vlookup(C4903,'Master data'!$A$1:$C$29,2,0),"--")</f>
        <v>--</v>
      </c>
    </row>
    <row r="4904" ht="21.0" customHeight="1">
      <c r="A4904" s="165"/>
      <c r="B4904" s="172"/>
      <c r="C4904" s="414"/>
      <c r="D4904" s="168"/>
      <c r="E4904" s="258" t="str">
        <f>iferror(vlookup(C4904,'Master data'!$A$1:$C$29,3,0),"--")</f>
        <v>--</v>
      </c>
      <c r="F4904" s="258" t="str">
        <f>iferror(vlookup(C4904,'Master data'!$A$1:$C$29,2,0),"--")</f>
        <v>--</v>
      </c>
    </row>
    <row r="4905" ht="21.0" customHeight="1">
      <c r="A4905" s="165"/>
      <c r="B4905" s="172"/>
      <c r="C4905" s="414"/>
      <c r="D4905" s="168"/>
      <c r="E4905" s="258" t="str">
        <f>iferror(vlookup(C4905,'Master data'!$A$1:$C$29,3,0),"--")</f>
        <v>--</v>
      </c>
      <c r="F4905" s="258" t="str">
        <f>iferror(vlookup(C4905,'Master data'!$A$1:$C$29,2,0),"--")</f>
        <v>--</v>
      </c>
    </row>
    <row r="4906" ht="21.0" customHeight="1">
      <c r="A4906" s="165"/>
      <c r="B4906" s="172"/>
      <c r="C4906" s="414"/>
      <c r="D4906" s="168"/>
      <c r="E4906" s="258" t="str">
        <f>iferror(vlookup(C4906,'Master data'!$A$1:$C$29,3,0),"--")</f>
        <v>--</v>
      </c>
      <c r="F4906" s="258" t="str">
        <f>iferror(vlookup(C4906,'Master data'!$A$1:$C$29,2,0),"--")</f>
        <v>--</v>
      </c>
    </row>
    <row r="4907" ht="21.0" customHeight="1">
      <c r="A4907" s="165"/>
      <c r="B4907" s="172"/>
      <c r="C4907" s="414"/>
      <c r="D4907" s="168"/>
      <c r="E4907" s="258" t="str">
        <f>iferror(vlookup(C4907,'Master data'!$A$1:$C$29,3,0),"--")</f>
        <v>--</v>
      </c>
      <c r="F4907" s="258" t="str">
        <f>iferror(vlookup(C4907,'Master data'!$A$1:$C$29,2,0),"--")</f>
        <v>--</v>
      </c>
    </row>
    <row r="4908" ht="21.0" customHeight="1">
      <c r="A4908" s="165"/>
      <c r="B4908" s="172"/>
      <c r="C4908" s="414"/>
      <c r="D4908" s="168"/>
      <c r="E4908" s="258" t="str">
        <f>iferror(vlookup(C4908,'Master data'!$A$1:$C$29,3,0),"--")</f>
        <v>--</v>
      </c>
      <c r="F4908" s="258" t="str">
        <f>iferror(vlookup(C4908,'Master data'!$A$1:$C$29,2,0),"--")</f>
        <v>--</v>
      </c>
    </row>
    <row r="4909" ht="21.0" customHeight="1">
      <c r="A4909" s="165"/>
      <c r="B4909" s="172"/>
      <c r="C4909" s="414"/>
      <c r="D4909" s="168"/>
      <c r="E4909" s="258" t="str">
        <f>iferror(vlookup(C4909,'Master data'!$A$1:$C$29,3,0),"--")</f>
        <v>--</v>
      </c>
      <c r="F4909" s="258" t="str">
        <f>iferror(vlookup(C4909,'Master data'!$A$1:$C$29,2,0),"--")</f>
        <v>--</v>
      </c>
    </row>
    <row r="4910" ht="21.0" customHeight="1">
      <c r="A4910" s="165"/>
      <c r="B4910" s="172"/>
      <c r="C4910" s="414"/>
      <c r="D4910" s="168"/>
      <c r="E4910" s="258" t="str">
        <f>iferror(vlookup(C4910,'Master data'!$A$1:$C$29,3,0),"--")</f>
        <v>--</v>
      </c>
      <c r="F4910" s="258" t="str">
        <f>iferror(vlookup(C4910,'Master data'!$A$1:$C$29,2,0),"--")</f>
        <v>--</v>
      </c>
    </row>
    <row r="4911" ht="21.0" customHeight="1">
      <c r="A4911" s="165"/>
      <c r="B4911" s="172"/>
      <c r="C4911" s="414"/>
      <c r="D4911" s="168"/>
      <c r="E4911" s="258" t="str">
        <f>iferror(vlookup(C4911,'Master data'!$A$1:$C$29,3,0),"--")</f>
        <v>--</v>
      </c>
      <c r="F4911" s="258" t="str">
        <f>iferror(vlookup(C4911,'Master data'!$A$1:$C$29,2,0),"--")</f>
        <v>--</v>
      </c>
    </row>
    <row r="4912" ht="21.0" customHeight="1">
      <c r="A4912" s="165"/>
      <c r="B4912" s="172"/>
      <c r="C4912" s="414"/>
      <c r="D4912" s="168"/>
      <c r="E4912" s="258" t="str">
        <f>iferror(vlookup(C4912,'Master data'!$A$1:$C$29,3,0),"--")</f>
        <v>--</v>
      </c>
      <c r="F4912" s="258" t="str">
        <f>iferror(vlookup(C4912,'Master data'!$A$1:$C$29,2,0),"--")</f>
        <v>--</v>
      </c>
    </row>
    <row r="4913" ht="21.0" customHeight="1">
      <c r="A4913" s="165"/>
      <c r="B4913" s="172"/>
      <c r="C4913" s="414"/>
      <c r="D4913" s="168"/>
      <c r="E4913" s="258" t="str">
        <f>iferror(vlookup(C4913,'Master data'!$A$1:$C$29,3,0),"--")</f>
        <v>--</v>
      </c>
      <c r="F4913" s="258" t="str">
        <f>iferror(vlookup(C4913,'Master data'!$A$1:$C$29,2,0),"--")</f>
        <v>--</v>
      </c>
    </row>
    <row r="4914" ht="21.0" customHeight="1">
      <c r="A4914" s="165"/>
      <c r="B4914" s="172"/>
      <c r="C4914" s="414"/>
      <c r="D4914" s="168"/>
      <c r="E4914" s="258" t="str">
        <f>iferror(vlookup(C4914,'Master data'!$A$1:$C$29,3,0),"--")</f>
        <v>--</v>
      </c>
      <c r="F4914" s="258" t="str">
        <f>iferror(vlookup(C4914,'Master data'!$A$1:$C$29,2,0),"--")</f>
        <v>--</v>
      </c>
    </row>
    <row r="4915" ht="21.0" customHeight="1">
      <c r="A4915" s="165"/>
      <c r="B4915" s="172"/>
      <c r="C4915" s="414"/>
      <c r="D4915" s="168"/>
      <c r="E4915" s="258" t="str">
        <f>iferror(vlookup(C4915,'Master data'!$A$1:$C$29,3,0),"--")</f>
        <v>--</v>
      </c>
      <c r="F4915" s="258" t="str">
        <f>iferror(vlookup(C4915,'Master data'!$A$1:$C$29,2,0),"--")</f>
        <v>--</v>
      </c>
    </row>
    <row r="4916" ht="21.0" customHeight="1">
      <c r="A4916" s="165"/>
      <c r="B4916" s="172"/>
      <c r="C4916" s="414"/>
      <c r="D4916" s="168"/>
      <c r="E4916" s="258" t="str">
        <f>iferror(vlookup(C4916,'Master data'!$A$1:$C$29,3,0),"--")</f>
        <v>--</v>
      </c>
      <c r="F4916" s="258" t="str">
        <f>iferror(vlookup(C4916,'Master data'!$A$1:$C$29,2,0),"--")</f>
        <v>--</v>
      </c>
    </row>
    <row r="4917" ht="21.0" customHeight="1">
      <c r="A4917" s="165"/>
      <c r="B4917" s="172"/>
      <c r="C4917" s="414"/>
      <c r="D4917" s="168"/>
      <c r="E4917" s="258" t="str">
        <f>iferror(vlookup(C4917,'Master data'!$A$1:$C$29,3,0),"--")</f>
        <v>--</v>
      </c>
      <c r="F4917" s="258" t="str">
        <f>iferror(vlookup(C4917,'Master data'!$A$1:$C$29,2,0),"--")</f>
        <v>--</v>
      </c>
    </row>
    <row r="4918" ht="21.0" customHeight="1">
      <c r="A4918" s="165"/>
      <c r="B4918" s="172"/>
      <c r="C4918" s="414"/>
      <c r="D4918" s="168"/>
      <c r="E4918" s="258" t="str">
        <f>iferror(vlookup(C4918,'Master data'!$A$1:$C$29,3,0),"--")</f>
        <v>--</v>
      </c>
      <c r="F4918" s="258" t="str">
        <f>iferror(vlookup(C4918,'Master data'!$A$1:$C$29,2,0),"--")</f>
        <v>--</v>
      </c>
    </row>
    <row r="4919" ht="21.0" customHeight="1">
      <c r="A4919" s="165"/>
      <c r="B4919" s="172"/>
      <c r="C4919" s="414"/>
      <c r="D4919" s="168"/>
      <c r="E4919" s="258" t="str">
        <f>iferror(vlookup(C4919,'Master data'!$A$1:$C$29,3,0),"--")</f>
        <v>--</v>
      </c>
      <c r="F4919" s="258" t="str">
        <f>iferror(vlookup(C4919,'Master data'!$A$1:$C$29,2,0),"--")</f>
        <v>--</v>
      </c>
    </row>
    <row r="4920" ht="21.0" customHeight="1">
      <c r="A4920" s="165"/>
      <c r="B4920" s="172"/>
      <c r="C4920" s="414"/>
      <c r="D4920" s="168"/>
      <c r="E4920" s="258" t="str">
        <f>iferror(vlookup(C4920,'Master data'!$A$1:$C$29,3,0),"--")</f>
        <v>--</v>
      </c>
      <c r="F4920" s="258" t="str">
        <f>iferror(vlookup(C4920,'Master data'!$A$1:$C$29,2,0),"--")</f>
        <v>--</v>
      </c>
    </row>
    <row r="4921" ht="21.0" customHeight="1">
      <c r="A4921" s="165"/>
      <c r="B4921" s="172"/>
      <c r="C4921" s="414"/>
      <c r="D4921" s="168"/>
      <c r="E4921" s="258" t="str">
        <f>iferror(vlookup(C4921,'Master data'!$A$1:$C$29,3,0),"--")</f>
        <v>--</v>
      </c>
      <c r="F4921" s="258" t="str">
        <f>iferror(vlookup(C4921,'Master data'!$A$1:$C$29,2,0),"--")</f>
        <v>--</v>
      </c>
    </row>
    <row r="4922" ht="21.0" customHeight="1">
      <c r="A4922" s="165"/>
      <c r="B4922" s="172"/>
      <c r="C4922" s="414"/>
      <c r="D4922" s="168"/>
      <c r="E4922" s="258" t="str">
        <f>iferror(vlookup(C4922,'Master data'!$A$1:$C$29,3,0),"--")</f>
        <v>--</v>
      </c>
      <c r="F4922" s="258" t="str">
        <f>iferror(vlookup(C4922,'Master data'!$A$1:$C$29,2,0),"--")</f>
        <v>--</v>
      </c>
    </row>
    <row r="4923" ht="21.0" customHeight="1">
      <c r="A4923" s="165"/>
      <c r="B4923" s="172"/>
      <c r="C4923" s="414"/>
      <c r="D4923" s="168"/>
      <c r="E4923" s="258" t="str">
        <f>iferror(vlookup(C4923,'Master data'!$A$1:$C$29,3,0),"--")</f>
        <v>--</v>
      </c>
      <c r="F4923" s="258" t="str">
        <f>iferror(vlookup(C4923,'Master data'!$A$1:$C$29,2,0),"--")</f>
        <v>--</v>
      </c>
    </row>
    <row r="4924" ht="21.0" customHeight="1">
      <c r="A4924" s="165"/>
      <c r="B4924" s="172"/>
      <c r="C4924" s="414"/>
      <c r="D4924" s="168"/>
      <c r="E4924" s="258" t="str">
        <f>iferror(vlookup(C4924,'Master data'!$A$1:$C$29,3,0),"--")</f>
        <v>--</v>
      </c>
      <c r="F4924" s="258" t="str">
        <f>iferror(vlookup(C4924,'Master data'!$A$1:$C$29,2,0),"--")</f>
        <v>--</v>
      </c>
    </row>
    <row r="4925" ht="21.0" customHeight="1">
      <c r="A4925" s="165"/>
      <c r="B4925" s="172"/>
      <c r="C4925" s="414"/>
      <c r="D4925" s="168"/>
      <c r="E4925" s="258" t="str">
        <f>iferror(vlookup(C4925,'Master data'!$A$1:$C$29,3,0),"--")</f>
        <v>--</v>
      </c>
      <c r="F4925" s="258" t="str">
        <f>iferror(vlookup(C4925,'Master data'!$A$1:$C$29,2,0),"--")</f>
        <v>--</v>
      </c>
    </row>
    <row r="4926" ht="21.0" customHeight="1">
      <c r="A4926" s="165"/>
      <c r="B4926" s="172"/>
      <c r="C4926" s="414"/>
      <c r="D4926" s="168"/>
      <c r="E4926" s="258" t="str">
        <f>iferror(vlookup(C4926,'Master data'!$A$1:$C$29,3,0),"--")</f>
        <v>--</v>
      </c>
      <c r="F4926" s="258" t="str">
        <f>iferror(vlookup(C4926,'Master data'!$A$1:$C$29,2,0),"--")</f>
        <v>--</v>
      </c>
    </row>
    <row r="4927" ht="21.0" customHeight="1">
      <c r="A4927" s="165"/>
      <c r="B4927" s="172"/>
      <c r="C4927" s="414"/>
      <c r="D4927" s="168"/>
      <c r="E4927" s="258" t="str">
        <f>iferror(vlookup(C4927,'Master data'!$A$1:$C$29,3,0),"--")</f>
        <v>--</v>
      </c>
      <c r="F4927" s="258" t="str">
        <f>iferror(vlookup(C4927,'Master data'!$A$1:$C$29,2,0),"--")</f>
        <v>--</v>
      </c>
    </row>
    <row r="4928" ht="21.0" customHeight="1">
      <c r="A4928" s="165"/>
      <c r="B4928" s="172"/>
      <c r="C4928" s="414"/>
      <c r="D4928" s="168"/>
      <c r="E4928" s="258" t="str">
        <f>iferror(vlookup(C4928,'Master data'!$A$1:$C$29,3,0),"--")</f>
        <v>--</v>
      </c>
      <c r="F4928" s="258" t="str">
        <f>iferror(vlookup(C4928,'Master data'!$A$1:$C$29,2,0),"--")</f>
        <v>--</v>
      </c>
    </row>
    <row r="4929" ht="21.0" customHeight="1">
      <c r="A4929" s="165"/>
      <c r="B4929" s="172"/>
      <c r="C4929" s="414"/>
      <c r="D4929" s="168"/>
      <c r="E4929" s="258" t="str">
        <f>iferror(vlookup(C4929,'Master data'!$A$1:$C$29,3,0),"--")</f>
        <v>--</v>
      </c>
      <c r="F4929" s="258" t="str">
        <f>iferror(vlookup(C4929,'Master data'!$A$1:$C$29,2,0),"--")</f>
        <v>--</v>
      </c>
    </row>
    <row r="4930" ht="21.0" customHeight="1">
      <c r="A4930" s="165"/>
      <c r="B4930" s="172"/>
      <c r="C4930" s="414"/>
      <c r="D4930" s="168"/>
      <c r="E4930" s="258" t="str">
        <f>iferror(vlookup(C4930,'Master data'!$A$1:$C$29,3,0),"--")</f>
        <v>--</v>
      </c>
      <c r="F4930" s="258" t="str">
        <f>iferror(vlookup(C4930,'Master data'!$A$1:$C$29,2,0),"--")</f>
        <v>--</v>
      </c>
    </row>
    <row r="4931" ht="21.0" customHeight="1">
      <c r="A4931" s="165"/>
      <c r="B4931" s="172"/>
      <c r="C4931" s="414"/>
      <c r="D4931" s="168"/>
      <c r="E4931" s="258" t="str">
        <f>iferror(vlookup(C4931,'Master data'!$A$1:$C$29,3,0),"--")</f>
        <v>--</v>
      </c>
      <c r="F4931" s="258" t="str">
        <f>iferror(vlookup(C4931,'Master data'!$A$1:$C$29,2,0),"--")</f>
        <v>--</v>
      </c>
    </row>
    <row r="4932" ht="21.0" customHeight="1">
      <c r="A4932" s="165"/>
      <c r="B4932" s="172"/>
      <c r="C4932" s="414"/>
      <c r="D4932" s="168"/>
      <c r="E4932" s="258" t="str">
        <f>iferror(vlookup(C4932,'Master data'!$A$1:$C$29,3,0),"--")</f>
        <v>--</v>
      </c>
      <c r="F4932" s="258" t="str">
        <f>iferror(vlookup(C4932,'Master data'!$A$1:$C$29,2,0),"--")</f>
        <v>--</v>
      </c>
    </row>
    <row r="4933" ht="21.0" customHeight="1">
      <c r="A4933" s="165"/>
      <c r="B4933" s="172"/>
      <c r="C4933" s="414"/>
      <c r="D4933" s="168"/>
      <c r="E4933" s="258" t="str">
        <f>iferror(vlookup(C4933,'Master data'!$A$1:$C$29,3,0),"--")</f>
        <v>--</v>
      </c>
      <c r="F4933" s="258" t="str">
        <f>iferror(vlookup(C4933,'Master data'!$A$1:$C$29,2,0),"--")</f>
        <v>--</v>
      </c>
    </row>
    <row r="4934" ht="21.0" customHeight="1">
      <c r="A4934" s="165"/>
      <c r="B4934" s="172"/>
      <c r="C4934" s="414"/>
      <c r="D4934" s="168"/>
      <c r="E4934" s="258" t="str">
        <f>iferror(vlookup(C4934,'Master data'!$A$1:$C$29,3,0),"--")</f>
        <v>--</v>
      </c>
      <c r="F4934" s="258" t="str">
        <f>iferror(vlookup(C4934,'Master data'!$A$1:$C$29,2,0),"--")</f>
        <v>--</v>
      </c>
    </row>
    <row r="4935" ht="21.0" customHeight="1">
      <c r="A4935" s="165"/>
      <c r="B4935" s="172"/>
      <c r="C4935" s="414"/>
      <c r="D4935" s="168"/>
      <c r="E4935" s="258" t="str">
        <f>iferror(vlookup(C4935,'Master data'!$A$1:$C$29,3,0),"--")</f>
        <v>--</v>
      </c>
      <c r="F4935" s="258" t="str">
        <f>iferror(vlookup(C4935,'Master data'!$A$1:$C$29,2,0),"--")</f>
        <v>--</v>
      </c>
    </row>
    <row r="4936" ht="21.0" customHeight="1">
      <c r="A4936" s="165"/>
      <c r="B4936" s="172"/>
      <c r="C4936" s="414"/>
      <c r="D4936" s="168"/>
      <c r="E4936" s="258" t="str">
        <f>iferror(vlookup(C4936,'Master data'!$A$1:$C$29,3,0),"--")</f>
        <v>--</v>
      </c>
      <c r="F4936" s="258" t="str">
        <f>iferror(vlookup(C4936,'Master data'!$A$1:$C$29,2,0),"--")</f>
        <v>--</v>
      </c>
    </row>
    <row r="4937" ht="21.0" customHeight="1">
      <c r="A4937" s="165"/>
      <c r="B4937" s="172"/>
      <c r="C4937" s="414"/>
      <c r="D4937" s="168"/>
      <c r="E4937" s="258" t="str">
        <f>iferror(vlookup(C4937,'Master data'!$A$1:$C$29,3,0),"--")</f>
        <v>--</v>
      </c>
      <c r="F4937" s="258" t="str">
        <f>iferror(vlookup(C4937,'Master data'!$A$1:$C$29,2,0),"--")</f>
        <v>--</v>
      </c>
    </row>
    <row r="4938" ht="21.0" customHeight="1">
      <c r="A4938" s="165"/>
      <c r="B4938" s="172"/>
      <c r="C4938" s="414"/>
      <c r="D4938" s="168"/>
      <c r="E4938" s="258" t="str">
        <f>iferror(vlookup(C4938,'Master data'!$A$1:$C$29,3,0),"--")</f>
        <v>--</v>
      </c>
      <c r="F4938" s="258" t="str">
        <f>iferror(vlookup(C4938,'Master data'!$A$1:$C$29,2,0),"--")</f>
        <v>--</v>
      </c>
    </row>
    <row r="4939" ht="21.0" customHeight="1">
      <c r="A4939" s="165"/>
      <c r="B4939" s="172"/>
      <c r="C4939" s="414"/>
      <c r="D4939" s="168"/>
      <c r="E4939" s="258" t="str">
        <f>iferror(vlookup(C4939,'Master data'!$A$1:$C$29,3,0),"--")</f>
        <v>--</v>
      </c>
      <c r="F4939" s="258" t="str">
        <f>iferror(vlookup(C4939,'Master data'!$A$1:$C$29,2,0),"--")</f>
        <v>--</v>
      </c>
    </row>
    <row r="4940" ht="21.0" customHeight="1">
      <c r="A4940" s="165"/>
      <c r="B4940" s="172"/>
      <c r="C4940" s="414"/>
      <c r="D4940" s="168"/>
      <c r="E4940" s="258" t="str">
        <f>iferror(vlookup(C4940,'Master data'!$A$1:$C$29,3,0),"--")</f>
        <v>--</v>
      </c>
      <c r="F4940" s="258" t="str">
        <f>iferror(vlookup(C4940,'Master data'!$A$1:$C$29,2,0),"--")</f>
        <v>--</v>
      </c>
    </row>
    <row r="4941" ht="21.0" customHeight="1">
      <c r="A4941" s="165"/>
      <c r="B4941" s="172"/>
      <c r="C4941" s="414"/>
      <c r="D4941" s="168"/>
      <c r="E4941" s="258" t="str">
        <f>iferror(vlookup(C4941,'Master data'!$A$1:$C$29,3,0),"--")</f>
        <v>--</v>
      </c>
      <c r="F4941" s="258" t="str">
        <f>iferror(vlookup(C4941,'Master data'!$A$1:$C$29,2,0),"--")</f>
        <v>--</v>
      </c>
    </row>
    <row r="4942" ht="21.0" customHeight="1">
      <c r="A4942" s="165"/>
      <c r="B4942" s="172"/>
      <c r="C4942" s="414"/>
      <c r="D4942" s="168"/>
      <c r="E4942" s="258" t="str">
        <f>iferror(vlookup(C4942,'Master data'!$A$1:$C$29,3,0),"--")</f>
        <v>--</v>
      </c>
      <c r="F4942" s="258" t="str">
        <f>iferror(vlookup(C4942,'Master data'!$A$1:$C$29,2,0),"--")</f>
        <v>--</v>
      </c>
    </row>
    <row r="4943" ht="21.0" customHeight="1">
      <c r="A4943" s="165"/>
      <c r="B4943" s="172"/>
      <c r="C4943" s="414"/>
      <c r="D4943" s="168"/>
      <c r="E4943" s="258" t="str">
        <f>iferror(vlookup(C4943,'Master data'!$A$1:$C$29,3,0),"--")</f>
        <v>--</v>
      </c>
      <c r="F4943" s="258" t="str">
        <f>iferror(vlookup(C4943,'Master data'!$A$1:$C$29,2,0),"--")</f>
        <v>--</v>
      </c>
    </row>
    <row r="4944" ht="21.0" customHeight="1">
      <c r="A4944" s="165"/>
      <c r="B4944" s="172"/>
      <c r="C4944" s="414"/>
      <c r="D4944" s="168"/>
      <c r="E4944" s="258" t="str">
        <f>iferror(vlookup(C4944,'Master data'!$A$1:$C$29,3,0),"--")</f>
        <v>--</v>
      </c>
      <c r="F4944" s="258" t="str">
        <f>iferror(vlookup(C4944,'Master data'!$A$1:$C$29,2,0),"--")</f>
        <v>--</v>
      </c>
    </row>
    <row r="4945" ht="21.0" customHeight="1">
      <c r="A4945" s="165"/>
      <c r="B4945" s="172"/>
      <c r="C4945" s="414"/>
      <c r="D4945" s="168"/>
      <c r="E4945" s="258" t="str">
        <f>iferror(vlookup(C4945,'Master data'!$A$1:$C$29,3,0),"--")</f>
        <v>--</v>
      </c>
      <c r="F4945" s="258" t="str">
        <f>iferror(vlookup(C4945,'Master data'!$A$1:$C$29,2,0),"--")</f>
        <v>--</v>
      </c>
    </row>
    <row r="4946" ht="21.0" customHeight="1">
      <c r="A4946" s="165"/>
      <c r="B4946" s="172"/>
      <c r="C4946" s="414"/>
      <c r="D4946" s="168"/>
      <c r="E4946" s="258" t="str">
        <f>iferror(vlookup(C4946,'Master data'!$A$1:$C$29,3,0),"--")</f>
        <v>--</v>
      </c>
      <c r="F4946" s="258" t="str">
        <f>iferror(vlookup(C4946,'Master data'!$A$1:$C$29,2,0),"--")</f>
        <v>--</v>
      </c>
    </row>
    <row r="4947" ht="21.0" customHeight="1">
      <c r="A4947" s="165"/>
      <c r="B4947" s="172"/>
      <c r="C4947" s="414"/>
      <c r="D4947" s="168"/>
      <c r="E4947" s="258" t="str">
        <f>iferror(vlookup(C4947,'Master data'!$A$1:$C$29,3,0),"--")</f>
        <v>--</v>
      </c>
      <c r="F4947" s="258" t="str">
        <f>iferror(vlookup(C4947,'Master data'!$A$1:$C$29,2,0),"--")</f>
        <v>--</v>
      </c>
    </row>
    <row r="4948" ht="21.0" customHeight="1">
      <c r="A4948" s="165"/>
      <c r="B4948" s="172"/>
      <c r="C4948" s="414"/>
      <c r="D4948" s="168"/>
      <c r="E4948" s="258" t="str">
        <f>iferror(vlookup(C4948,'Master data'!$A$1:$C$29,3,0),"--")</f>
        <v>--</v>
      </c>
      <c r="F4948" s="258" t="str">
        <f>iferror(vlookup(C4948,'Master data'!$A$1:$C$29,2,0),"--")</f>
        <v>--</v>
      </c>
    </row>
    <row r="4949" ht="21.0" customHeight="1">
      <c r="A4949" s="165"/>
      <c r="B4949" s="172"/>
      <c r="C4949" s="414"/>
      <c r="D4949" s="168"/>
      <c r="E4949" s="258" t="str">
        <f>iferror(vlookup(C4949,'Master data'!$A$1:$C$29,3,0),"--")</f>
        <v>--</v>
      </c>
      <c r="F4949" s="258" t="str">
        <f>iferror(vlookup(C4949,'Master data'!$A$1:$C$29,2,0),"--")</f>
        <v>--</v>
      </c>
    </row>
    <row r="4950" ht="21.0" customHeight="1">
      <c r="A4950" s="165"/>
      <c r="B4950" s="172"/>
      <c r="C4950" s="414"/>
      <c r="D4950" s="168"/>
      <c r="E4950" s="258" t="str">
        <f>iferror(vlookup(C4950,'Master data'!$A$1:$C$29,3,0),"--")</f>
        <v>--</v>
      </c>
      <c r="F4950" s="258" t="str">
        <f>iferror(vlookup(C4950,'Master data'!$A$1:$C$29,2,0),"--")</f>
        <v>--</v>
      </c>
    </row>
    <row r="4951" ht="21.0" customHeight="1">
      <c r="A4951" s="165"/>
      <c r="B4951" s="172"/>
      <c r="C4951" s="414"/>
      <c r="D4951" s="168"/>
      <c r="E4951" s="258" t="str">
        <f>iferror(vlookup(C4951,'Master data'!$A$1:$C$29,3,0),"--")</f>
        <v>--</v>
      </c>
      <c r="F4951" s="258" t="str">
        <f>iferror(vlookup(C4951,'Master data'!$A$1:$C$29,2,0),"--")</f>
        <v>--</v>
      </c>
    </row>
    <row r="4952" ht="21.0" customHeight="1">
      <c r="A4952" s="165"/>
      <c r="B4952" s="172"/>
      <c r="C4952" s="414"/>
      <c r="D4952" s="168"/>
      <c r="E4952" s="258" t="str">
        <f>iferror(vlookup(C4952,'Master data'!$A$1:$C$29,3,0),"--")</f>
        <v>--</v>
      </c>
      <c r="F4952" s="258" t="str">
        <f>iferror(vlookup(C4952,'Master data'!$A$1:$C$29,2,0),"--")</f>
        <v>--</v>
      </c>
    </row>
    <row r="4953" ht="21.0" customHeight="1">
      <c r="A4953" s="165"/>
      <c r="B4953" s="172"/>
      <c r="C4953" s="414"/>
      <c r="D4953" s="168"/>
      <c r="E4953" s="258" t="str">
        <f>iferror(vlookup(C4953,'Master data'!$A$1:$C$29,3,0),"--")</f>
        <v>--</v>
      </c>
      <c r="F4953" s="258" t="str">
        <f>iferror(vlookup(C4953,'Master data'!$A$1:$C$29,2,0),"--")</f>
        <v>--</v>
      </c>
    </row>
    <row r="4954" ht="21.0" customHeight="1">
      <c r="A4954" s="165"/>
      <c r="B4954" s="172"/>
      <c r="C4954" s="414"/>
      <c r="D4954" s="168"/>
      <c r="E4954" s="258" t="str">
        <f>iferror(vlookup(C4954,'Master data'!$A$1:$C$29,3,0),"--")</f>
        <v>--</v>
      </c>
      <c r="F4954" s="258" t="str">
        <f>iferror(vlookup(C4954,'Master data'!$A$1:$C$29,2,0),"--")</f>
        <v>--</v>
      </c>
    </row>
    <row r="4955" ht="21.0" customHeight="1">
      <c r="A4955" s="165"/>
      <c r="B4955" s="172"/>
      <c r="C4955" s="414"/>
      <c r="D4955" s="168"/>
      <c r="E4955" s="258" t="str">
        <f>iferror(vlookup(C4955,'Master data'!$A$1:$C$29,3,0),"--")</f>
        <v>--</v>
      </c>
      <c r="F4955" s="258" t="str">
        <f>iferror(vlookup(C4955,'Master data'!$A$1:$C$29,2,0),"--")</f>
        <v>--</v>
      </c>
    </row>
    <row r="4956" ht="21.0" customHeight="1">
      <c r="A4956" s="165"/>
      <c r="B4956" s="172"/>
      <c r="C4956" s="414"/>
      <c r="D4956" s="168"/>
      <c r="E4956" s="258" t="str">
        <f>iferror(vlookup(C4956,'Master data'!$A$1:$C$29,3,0),"--")</f>
        <v>--</v>
      </c>
      <c r="F4956" s="258" t="str">
        <f>iferror(vlookup(C4956,'Master data'!$A$1:$C$29,2,0),"--")</f>
        <v>--</v>
      </c>
    </row>
    <row r="4957" ht="21.0" customHeight="1">
      <c r="A4957" s="165"/>
      <c r="B4957" s="172"/>
      <c r="C4957" s="414"/>
      <c r="D4957" s="168"/>
      <c r="E4957" s="258" t="str">
        <f>iferror(vlookup(C4957,'Master data'!$A$1:$C$29,3,0),"--")</f>
        <v>--</v>
      </c>
      <c r="F4957" s="258" t="str">
        <f>iferror(vlookup(C4957,'Master data'!$A$1:$C$29,2,0),"--")</f>
        <v>--</v>
      </c>
    </row>
    <row r="4958" ht="21.0" customHeight="1">
      <c r="A4958" s="165"/>
      <c r="B4958" s="172"/>
      <c r="C4958" s="414"/>
      <c r="D4958" s="168"/>
      <c r="E4958" s="258" t="str">
        <f>iferror(vlookup(C4958,'Master data'!$A$1:$C$29,3,0),"--")</f>
        <v>--</v>
      </c>
      <c r="F4958" s="258" t="str">
        <f>iferror(vlookup(C4958,'Master data'!$A$1:$C$29,2,0),"--")</f>
        <v>--</v>
      </c>
    </row>
    <row r="4959" ht="21.0" customHeight="1">
      <c r="A4959" s="165"/>
      <c r="B4959" s="172"/>
      <c r="C4959" s="414"/>
      <c r="D4959" s="168"/>
      <c r="E4959" s="258" t="str">
        <f>iferror(vlookup(C4959,'Master data'!$A$1:$C$29,3,0),"--")</f>
        <v>--</v>
      </c>
      <c r="F4959" s="258" t="str">
        <f>iferror(vlookup(C4959,'Master data'!$A$1:$C$29,2,0),"--")</f>
        <v>--</v>
      </c>
    </row>
    <row r="4960" ht="21.0" customHeight="1">
      <c r="A4960" s="165"/>
      <c r="B4960" s="172"/>
      <c r="C4960" s="414"/>
      <c r="D4960" s="168"/>
      <c r="E4960" s="258" t="str">
        <f>iferror(vlookup(C4960,'Master data'!$A$1:$C$29,3,0),"--")</f>
        <v>--</v>
      </c>
      <c r="F4960" s="258" t="str">
        <f>iferror(vlookup(C4960,'Master data'!$A$1:$C$29,2,0),"--")</f>
        <v>--</v>
      </c>
    </row>
    <row r="4961" ht="21.0" customHeight="1">
      <c r="A4961" s="165"/>
      <c r="B4961" s="172"/>
      <c r="C4961" s="414"/>
      <c r="D4961" s="168"/>
      <c r="E4961" s="258" t="str">
        <f>iferror(vlookup(C4961,'Master data'!$A$1:$C$29,3,0),"--")</f>
        <v>--</v>
      </c>
      <c r="F4961" s="258" t="str">
        <f>iferror(vlookup(C4961,'Master data'!$A$1:$C$29,2,0),"--")</f>
        <v>--</v>
      </c>
    </row>
    <row r="4962" ht="21.0" customHeight="1">
      <c r="A4962" s="165"/>
      <c r="B4962" s="172"/>
      <c r="C4962" s="414"/>
      <c r="D4962" s="168"/>
      <c r="E4962" s="258" t="str">
        <f>iferror(vlookup(C4962,'Master data'!$A$1:$C$29,3,0),"--")</f>
        <v>--</v>
      </c>
      <c r="F4962" s="258" t="str">
        <f>iferror(vlookup(C4962,'Master data'!$A$1:$C$29,2,0),"--")</f>
        <v>--</v>
      </c>
    </row>
    <row r="4963" ht="21.0" customHeight="1">
      <c r="A4963" s="165"/>
      <c r="B4963" s="172"/>
      <c r="C4963" s="414"/>
      <c r="D4963" s="168"/>
      <c r="E4963" s="258" t="str">
        <f>iferror(vlookup(C4963,'Master data'!$A$1:$C$29,3,0),"--")</f>
        <v>--</v>
      </c>
      <c r="F4963" s="258" t="str">
        <f>iferror(vlookup(C4963,'Master data'!$A$1:$C$29,2,0),"--")</f>
        <v>--</v>
      </c>
    </row>
    <row r="4964" ht="21.0" customHeight="1">
      <c r="A4964" s="165"/>
      <c r="B4964" s="172"/>
      <c r="C4964" s="414"/>
      <c r="D4964" s="168"/>
      <c r="E4964" s="258" t="str">
        <f>iferror(vlookup(C4964,'Master data'!$A$1:$C$29,3,0),"--")</f>
        <v>--</v>
      </c>
      <c r="F4964" s="258" t="str">
        <f>iferror(vlookup(C4964,'Master data'!$A$1:$C$29,2,0),"--")</f>
        <v>--</v>
      </c>
    </row>
    <row r="4965" ht="21.0" customHeight="1">
      <c r="A4965" s="165"/>
      <c r="B4965" s="172"/>
      <c r="C4965" s="414"/>
      <c r="D4965" s="168"/>
      <c r="E4965" s="258" t="str">
        <f>iferror(vlookup(C4965,'Master data'!$A$1:$C$29,3,0),"--")</f>
        <v>--</v>
      </c>
      <c r="F4965" s="258" t="str">
        <f>iferror(vlookup(C4965,'Master data'!$A$1:$C$29,2,0),"--")</f>
        <v>--</v>
      </c>
    </row>
    <row r="4966" ht="21.0" customHeight="1">
      <c r="A4966" s="165"/>
      <c r="B4966" s="172"/>
      <c r="C4966" s="414"/>
      <c r="D4966" s="168"/>
      <c r="E4966" s="258" t="str">
        <f>iferror(vlookup(C4966,'Master data'!$A$1:$C$29,3,0),"--")</f>
        <v>--</v>
      </c>
      <c r="F4966" s="258" t="str">
        <f>iferror(vlookup(C4966,'Master data'!$A$1:$C$29,2,0),"--")</f>
        <v>--</v>
      </c>
    </row>
    <row r="4967" ht="21.0" customHeight="1">
      <c r="A4967" s="165"/>
      <c r="B4967" s="172"/>
      <c r="C4967" s="414"/>
      <c r="D4967" s="168"/>
      <c r="E4967" s="258" t="str">
        <f>iferror(vlookup(C4967,'Master data'!$A$1:$C$29,3,0),"--")</f>
        <v>--</v>
      </c>
      <c r="F4967" s="258" t="str">
        <f>iferror(vlookup(C4967,'Master data'!$A$1:$C$29,2,0),"--")</f>
        <v>--</v>
      </c>
    </row>
    <row r="4968" ht="21.0" customHeight="1">
      <c r="A4968" s="165"/>
      <c r="B4968" s="172"/>
      <c r="C4968" s="414"/>
      <c r="D4968" s="168"/>
      <c r="E4968" s="258" t="str">
        <f>iferror(vlookup(C4968,'Master data'!$A$1:$C$29,3,0),"--")</f>
        <v>--</v>
      </c>
      <c r="F4968" s="258" t="str">
        <f>iferror(vlookup(C4968,'Master data'!$A$1:$C$29,2,0),"--")</f>
        <v>--</v>
      </c>
    </row>
    <row r="4969" ht="21.0" customHeight="1">
      <c r="A4969" s="165"/>
      <c r="B4969" s="172"/>
      <c r="C4969" s="414"/>
      <c r="D4969" s="168"/>
      <c r="E4969" s="258" t="str">
        <f>iferror(vlookup(C4969,'Master data'!$A$1:$C$29,3,0),"--")</f>
        <v>--</v>
      </c>
      <c r="F4969" s="258" t="str">
        <f>iferror(vlookup(C4969,'Master data'!$A$1:$C$29,2,0),"--")</f>
        <v>--</v>
      </c>
    </row>
    <row r="4970" ht="21.0" customHeight="1">
      <c r="A4970" s="165"/>
      <c r="B4970" s="172"/>
      <c r="C4970" s="414"/>
      <c r="D4970" s="168"/>
      <c r="E4970" s="258" t="str">
        <f>iferror(vlookup(C4970,'Master data'!$A$1:$C$29,3,0),"--")</f>
        <v>--</v>
      </c>
      <c r="F4970" s="258" t="str">
        <f>iferror(vlookup(C4970,'Master data'!$A$1:$C$29,2,0),"--")</f>
        <v>--</v>
      </c>
    </row>
    <row r="4971" ht="21.0" customHeight="1">
      <c r="A4971" s="165"/>
      <c r="B4971" s="172"/>
      <c r="C4971" s="414"/>
      <c r="D4971" s="168"/>
      <c r="E4971" s="258" t="str">
        <f>iferror(vlookup(C4971,'Master data'!$A$1:$C$29,3,0),"--")</f>
        <v>--</v>
      </c>
      <c r="F4971" s="258" t="str">
        <f>iferror(vlookup(C4971,'Master data'!$A$1:$C$29,2,0),"--")</f>
        <v>--</v>
      </c>
    </row>
    <row r="4972" ht="21.0" customHeight="1">
      <c r="A4972" s="165"/>
      <c r="B4972" s="172"/>
      <c r="C4972" s="414"/>
      <c r="D4972" s="168"/>
      <c r="E4972" s="258" t="str">
        <f>iferror(vlookup(C4972,'Master data'!$A$1:$C$29,3,0),"--")</f>
        <v>--</v>
      </c>
      <c r="F4972" s="258" t="str">
        <f>iferror(vlookup(C4972,'Master data'!$A$1:$C$29,2,0),"--")</f>
        <v>--</v>
      </c>
    </row>
    <row r="4973" ht="21.0" customHeight="1">
      <c r="A4973" s="165"/>
      <c r="B4973" s="172"/>
      <c r="C4973" s="414"/>
      <c r="D4973" s="168"/>
      <c r="E4973" s="258" t="str">
        <f>iferror(vlookup(C4973,'Master data'!$A$1:$C$29,3,0),"--")</f>
        <v>--</v>
      </c>
      <c r="F4973" s="258" t="str">
        <f>iferror(vlookup(C4973,'Master data'!$A$1:$C$29,2,0),"--")</f>
        <v>--</v>
      </c>
    </row>
    <row r="4974" ht="21.0" customHeight="1">
      <c r="A4974" s="165"/>
      <c r="B4974" s="172"/>
      <c r="C4974" s="414"/>
      <c r="D4974" s="168"/>
      <c r="E4974" s="258" t="str">
        <f>iferror(vlookup(C4974,'Master data'!$A$1:$C$29,3,0),"--")</f>
        <v>--</v>
      </c>
      <c r="F4974" s="258" t="str">
        <f>iferror(vlookup(C4974,'Master data'!$A$1:$C$29,2,0),"--")</f>
        <v>--</v>
      </c>
    </row>
    <row r="4975" ht="21.0" customHeight="1">
      <c r="A4975" s="165"/>
      <c r="B4975" s="172"/>
      <c r="C4975" s="414"/>
      <c r="D4975" s="168"/>
      <c r="E4975" s="258" t="str">
        <f>iferror(vlookup(C4975,'Master data'!$A$1:$C$29,3,0),"--")</f>
        <v>--</v>
      </c>
      <c r="F4975" s="258" t="str">
        <f>iferror(vlookup(C4975,'Master data'!$A$1:$C$29,2,0),"--")</f>
        <v>--</v>
      </c>
    </row>
    <row r="4976" ht="21.0" customHeight="1">
      <c r="A4976" s="165"/>
      <c r="B4976" s="172"/>
      <c r="C4976" s="414"/>
      <c r="D4976" s="168"/>
      <c r="E4976" s="258" t="str">
        <f>iferror(vlookup(C4976,'Master data'!$A$1:$C$29,3,0),"--")</f>
        <v>--</v>
      </c>
      <c r="F4976" s="258" t="str">
        <f>iferror(vlookup(C4976,'Master data'!$A$1:$C$29,2,0),"--")</f>
        <v>--</v>
      </c>
    </row>
    <row r="4977" ht="21.0" customHeight="1">
      <c r="A4977" s="165"/>
      <c r="B4977" s="172"/>
      <c r="C4977" s="414"/>
      <c r="D4977" s="168"/>
      <c r="E4977" s="258" t="str">
        <f>iferror(vlookup(C4977,'Master data'!$A$1:$C$29,3,0),"--")</f>
        <v>--</v>
      </c>
      <c r="F4977" s="258" t="str">
        <f>iferror(vlookup(C4977,'Master data'!$A$1:$C$29,2,0),"--")</f>
        <v>--</v>
      </c>
    </row>
    <row r="4978" ht="21.0" customHeight="1">
      <c r="A4978" s="165"/>
      <c r="B4978" s="172"/>
      <c r="C4978" s="414"/>
      <c r="D4978" s="168"/>
      <c r="E4978" s="258" t="str">
        <f>iferror(vlookup(C4978,'Master data'!$A$1:$C$29,3,0),"--")</f>
        <v>--</v>
      </c>
      <c r="F4978" s="258" t="str">
        <f>iferror(vlookup(C4978,'Master data'!$A$1:$C$29,2,0),"--")</f>
        <v>--</v>
      </c>
    </row>
    <row r="4979" ht="21.0" customHeight="1">
      <c r="A4979" s="165"/>
      <c r="B4979" s="172"/>
      <c r="C4979" s="414"/>
      <c r="D4979" s="168"/>
      <c r="E4979" s="258" t="str">
        <f>iferror(vlookup(C4979,'Master data'!$A$1:$C$29,3,0),"--")</f>
        <v>--</v>
      </c>
      <c r="F4979" s="258" t="str">
        <f>iferror(vlookup(C4979,'Master data'!$A$1:$C$29,2,0),"--")</f>
        <v>--</v>
      </c>
    </row>
    <row r="4980" ht="21.0" customHeight="1">
      <c r="A4980" s="165"/>
      <c r="B4980" s="172"/>
      <c r="C4980" s="414"/>
      <c r="D4980" s="168"/>
      <c r="E4980" s="258" t="str">
        <f>iferror(vlookup(C4980,'Master data'!$A$1:$C$29,3,0),"--")</f>
        <v>--</v>
      </c>
      <c r="F4980" s="258" t="str">
        <f>iferror(vlookup(C4980,'Master data'!$A$1:$C$29,2,0),"--")</f>
        <v>--</v>
      </c>
    </row>
    <row r="4981" ht="21.0" customHeight="1">
      <c r="A4981" s="165"/>
      <c r="B4981" s="172"/>
      <c r="C4981" s="414"/>
      <c r="D4981" s="168"/>
      <c r="E4981" s="258" t="str">
        <f>iferror(vlookup(C4981,'Master data'!$A$1:$C$29,3,0),"--")</f>
        <v>--</v>
      </c>
      <c r="F4981" s="258" t="str">
        <f>iferror(vlookup(C4981,'Master data'!$A$1:$C$29,2,0),"--")</f>
        <v>--</v>
      </c>
    </row>
    <row r="4982" ht="21.0" customHeight="1">
      <c r="A4982" s="165"/>
      <c r="B4982" s="172"/>
      <c r="C4982" s="414"/>
      <c r="D4982" s="168"/>
      <c r="E4982" s="258" t="str">
        <f>iferror(vlookup(C4982,'Master data'!$A$1:$C$29,3,0),"--")</f>
        <v>--</v>
      </c>
      <c r="F4982" s="258" t="str">
        <f>iferror(vlookup(C4982,'Master data'!$A$1:$C$29,2,0),"--")</f>
        <v>--</v>
      </c>
    </row>
    <row r="4983" ht="21.0" customHeight="1">
      <c r="A4983" s="165"/>
      <c r="B4983" s="172"/>
      <c r="C4983" s="414"/>
      <c r="D4983" s="168"/>
      <c r="E4983" s="258" t="str">
        <f>iferror(vlookup(C4983,'Master data'!$A$1:$C$29,3,0),"--")</f>
        <v>--</v>
      </c>
      <c r="F4983" s="258" t="str">
        <f>iferror(vlookup(C4983,'Master data'!$A$1:$C$29,2,0),"--")</f>
        <v>--</v>
      </c>
    </row>
    <row r="4984" ht="21.0" customHeight="1">
      <c r="A4984" s="165"/>
      <c r="B4984" s="172"/>
      <c r="C4984" s="414"/>
      <c r="D4984" s="168"/>
      <c r="E4984" s="258" t="str">
        <f>iferror(vlookup(C4984,'Master data'!$A$1:$C$29,3,0),"--")</f>
        <v>--</v>
      </c>
      <c r="F4984" s="258" t="str">
        <f>iferror(vlookup(C4984,'Master data'!$A$1:$C$29,2,0),"--")</f>
        <v>--</v>
      </c>
    </row>
    <row r="4985" ht="21.0" customHeight="1">
      <c r="A4985" s="165"/>
      <c r="B4985" s="172"/>
      <c r="C4985" s="414"/>
      <c r="D4985" s="168"/>
      <c r="E4985" s="258" t="str">
        <f>iferror(vlookup(C4985,'Master data'!$A$1:$C$29,3,0),"--")</f>
        <v>--</v>
      </c>
      <c r="F4985" s="258" t="str">
        <f>iferror(vlookup(C4985,'Master data'!$A$1:$C$29,2,0),"--")</f>
        <v>--</v>
      </c>
    </row>
    <row r="4986" ht="21.0" customHeight="1">
      <c r="A4986" s="165"/>
      <c r="B4986" s="172"/>
      <c r="C4986" s="414"/>
      <c r="D4986" s="168"/>
      <c r="E4986" s="258" t="str">
        <f>iferror(vlookup(C4986,'Master data'!$A$1:$C$29,3,0),"--")</f>
        <v>--</v>
      </c>
      <c r="F4986" s="258" t="str">
        <f>iferror(vlookup(C4986,'Master data'!$A$1:$C$29,2,0),"--")</f>
        <v>--</v>
      </c>
    </row>
    <row r="4987" ht="21.0" customHeight="1">
      <c r="A4987" s="165"/>
      <c r="B4987" s="172"/>
      <c r="C4987" s="414"/>
      <c r="D4987" s="168"/>
      <c r="E4987" s="258" t="str">
        <f>iferror(vlookup(C4987,'Master data'!$A$1:$C$29,3,0),"--")</f>
        <v>--</v>
      </c>
      <c r="F4987" s="258" t="str">
        <f>iferror(vlookup(C4987,'Master data'!$A$1:$C$29,2,0),"--")</f>
        <v>--</v>
      </c>
    </row>
    <row r="4988" ht="21.0" customHeight="1">
      <c r="A4988" s="165"/>
      <c r="B4988" s="172"/>
      <c r="C4988" s="414"/>
      <c r="D4988" s="168"/>
      <c r="E4988" s="258" t="str">
        <f>iferror(vlookup(C4988,'Master data'!$A$1:$C$29,3,0),"--")</f>
        <v>--</v>
      </c>
      <c r="F4988" s="258" t="str">
        <f>iferror(vlookup(C4988,'Master data'!$A$1:$C$29,2,0),"--")</f>
        <v>--</v>
      </c>
    </row>
    <row r="4989" ht="21.0" customHeight="1">
      <c r="A4989" s="165"/>
      <c r="B4989" s="172"/>
      <c r="C4989" s="414"/>
      <c r="D4989" s="168"/>
      <c r="E4989" s="258" t="str">
        <f>iferror(vlookup(C4989,'Master data'!$A$1:$C$29,3,0),"--")</f>
        <v>--</v>
      </c>
      <c r="F4989" s="258" t="str">
        <f>iferror(vlookup(C4989,'Master data'!$A$1:$C$29,2,0),"--")</f>
        <v>--</v>
      </c>
    </row>
    <row r="4990" ht="21.0" customHeight="1">
      <c r="A4990" s="165"/>
      <c r="B4990" s="172"/>
      <c r="C4990" s="414"/>
      <c r="D4990" s="168"/>
      <c r="E4990" s="258" t="str">
        <f>iferror(vlookup(C4990,'Master data'!$A$1:$C$29,3,0),"--")</f>
        <v>--</v>
      </c>
      <c r="F4990" s="258" t="str">
        <f>iferror(vlookup(C4990,'Master data'!$A$1:$C$29,2,0),"--")</f>
        <v>--</v>
      </c>
    </row>
    <row r="4991" ht="21.0" customHeight="1">
      <c r="A4991" s="165"/>
      <c r="B4991" s="172"/>
      <c r="C4991" s="414"/>
      <c r="D4991" s="168"/>
      <c r="E4991" s="258" t="str">
        <f>iferror(vlookup(C4991,'Master data'!$A$1:$C$29,3,0),"--")</f>
        <v>--</v>
      </c>
      <c r="F4991" s="258" t="str">
        <f>iferror(vlookup(C4991,'Master data'!$A$1:$C$29,2,0),"--")</f>
        <v>--</v>
      </c>
    </row>
    <row r="4992" ht="21.0" customHeight="1">
      <c r="A4992" s="165"/>
      <c r="B4992" s="172"/>
      <c r="C4992" s="414"/>
      <c r="D4992" s="168"/>
      <c r="E4992" s="258" t="str">
        <f>iferror(vlookup(C4992,'Master data'!$A$1:$C$29,3,0),"--")</f>
        <v>--</v>
      </c>
      <c r="F4992" s="258" t="str">
        <f>iferror(vlookup(C4992,'Master data'!$A$1:$C$29,2,0),"--")</f>
        <v>--</v>
      </c>
    </row>
    <row r="4993" ht="21.0" customHeight="1">
      <c r="A4993" s="165"/>
      <c r="B4993" s="172"/>
      <c r="C4993" s="414"/>
      <c r="D4993" s="168"/>
      <c r="E4993" s="258" t="str">
        <f>iferror(vlookup(C4993,'Master data'!$A$1:$C$29,3,0),"--")</f>
        <v>--</v>
      </c>
      <c r="F4993" s="258" t="str">
        <f>iferror(vlookup(C4993,'Master data'!$A$1:$C$29,2,0),"--")</f>
        <v>--</v>
      </c>
    </row>
    <row r="4994" ht="21.0" customHeight="1">
      <c r="A4994" s="165"/>
      <c r="B4994" s="172"/>
      <c r="C4994" s="414"/>
      <c r="D4994" s="168"/>
      <c r="E4994" s="258" t="str">
        <f>iferror(vlookup(C4994,'Master data'!$A$1:$C$29,3,0),"--")</f>
        <v>--</v>
      </c>
      <c r="F4994" s="258" t="str">
        <f>iferror(vlookup(C4994,'Master data'!$A$1:$C$29,2,0),"--")</f>
        <v>--</v>
      </c>
    </row>
    <row r="4995" ht="21.0" customHeight="1">
      <c r="A4995" s="165"/>
      <c r="B4995" s="172"/>
      <c r="C4995" s="414"/>
      <c r="D4995" s="168"/>
      <c r="E4995" s="258" t="str">
        <f>iferror(vlookup(C4995,'Master data'!$A$1:$C$29,3,0),"--")</f>
        <v>--</v>
      </c>
      <c r="F4995" s="258" t="str">
        <f>iferror(vlookup(C4995,'Master data'!$A$1:$C$29,2,0),"--")</f>
        <v>--</v>
      </c>
    </row>
    <row r="4996" ht="21.0" customHeight="1">
      <c r="A4996" s="165"/>
      <c r="B4996" s="172"/>
      <c r="C4996" s="414"/>
      <c r="D4996" s="168"/>
      <c r="E4996" s="258" t="str">
        <f>iferror(vlookup(C4996,'Master data'!$A$1:$C$29,3,0),"--")</f>
        <v>--</v>
      </c>
      <c r="F4996" s="258" t="str">
        <f>iferror(vlookup(C4996,'Master data'!$A$1:$C$29,2,0),"--")</f>
        <v>--</v>
      </c>
    </row>
    <row r="4997" ht="21.0" customHeight="1">
      <c r="A4997" s="165"/>
      <c r="B4997" s="172"/>
      <c r="C4997" s="414"/>
      <c r="D4997" s="168"/>
      <c r="E4997" s="258" t="str">
        <f>iferror(vlookup(C4997,'Master data'!$A$1:$C$29,3,0),"--")</f>
        <v>--</v>
      </c>
      <c r="F4997" s="258" t="str">
        <f>iferror(vlookup(C4997,'Master data'!$A$1:$C$29,2,0),"--")</f>
        <v>--</v>
      </c>
    </row>
    <row r="4998" ht="21.0" customHeight="1">
      <c r="A4998" s="165"/>
      <c r="B4998" s="172"/>
      <c r="C4998" s="414"/>
      <c r="D4998" s="168"/>
      <c r="E4998" s="258" t="str">
        <f>iferror(vlookup(C4998,'Master data'!$A$1:$C$29,3,0),"--")</f>
        <v>--</v>
      </c>
      <c r="F4998" s="258" t="str">
        <f>iferror(vlookup(C4998,'Master data'!$A$1:$C$29,2,0),"--")</f>
        <v>--</v>
      </c>
    </row>
    <row r="4999" ht="21.0" customHeight="1">
      <c r="A4999" s="165"/>
      <c r="B4999" s="172"/>
      <c r="C4999" s="414"/>
      <c r="D4999" s="168"/>
      <c r="E4999" s="258" t="str">
        <f>iferror(vlookup(C4999,'Master data'!$A$1:$C$29,3,0),"--")</f>
        <v>--</v>
      </c>
      <c r="F4999" s="258" t="str">
        <f>iferror(vlookup(C4999,'Master data'!$A$1:$C$29,2,0),"--")</f>
        <v>--</v>
      </c>
    </row>
    <row r="5000" ht="21.0" customHeight="1">
      <c r="A5000" s="165"/>
      <c r="B5000" s="172"/>
      <c r="C5000" s="414"/>
      <c r="D5000" s="168"/>
      <c r="E5000" s="258" t="str">
        <f>iferror(vlookup(C5000,'Master data'!$A$1:$C$29,3,0),"--")</f>
        <v>--</v>
      </c>
      <c r="F5000" s="258" t="str">
        <f>iferror(vlookup(C5000,'Master data'!$A$1:$C$29,2,0),"--")</f>
        <v>--</v>
      </c>
    </row>
    <row r="5001" ht="21.0" customHeight="1">
      <c r="A5001" s="165"/>
      <c r="B5001" s="172"/>
      <c r="C5001" s="414"/>
      <c r="D5001" s="168"/>
      <c r="E5001" s="258" t="str">
        <f>iferror(vlookup(C5001,'Master data'!$A$1:$C$29,3,0),"--")</f>
        <v>--</v>
      </c>
      <c r="F5001" s="258" t="str">
        <f>iferror(vlookup(C5001,'Master data'!$A$1:$C$29,2,0),"--")</f>
        <v>--</v>
      </c>
    </row>
    <row r="5002" ht="21.0" customHeight="1">
      <c r="A5002" s="165"/>
      <c r="B5002" s="172"/>
      <c r="C5002" s="414"/>
      <c r="D5002" s="168"/>
      <c r="E5002" s="258" t="str">
        <f>iferror(vlookup(C5002,'Master data'!$A$1:$C$29,3,0),"--")</f>
        <v>--</v>
      </c>
      <c r="F5002" s="258" t="str">
        <f>iferror(vlookup(C5002,'Master data'!$A$1:$C$29,2,0),"--")</f>
        <v>--</v>
      </c>
    </row>
    <row r="5003" ht="21.0" customHeight="1">
      <c r="A5003" s="165"/>
      <c r="B5003" s="172"/>
      <c r="C5003" s="414"/>
      <c r="D5003" s="168"/>
      <c r="E5003" s="258" t="str">
        <f>iferror(vlookup(C5003,'Master data'!$A$1:$C$29,3,0),"--")</f>
        <v>--</v>
      </c>
      <c r="F5003" s="258" t="str">
        <f>iferror(vlookup(C5003,'Master data'!$A$1:$C$29,2,0),"--")</f>
        <v>--</v>
      </c>
    </row>
    <row r="5004" ht="21.0" customHeight="1">
      <c r="A5004" s="165"/>
      <c r="B5004" s="172"/>
      <c r="C5004" s="414"/>
      <c r="D5004" s="168"/>
      <c r="E5004" s="258" t="str">
        <f>iferror(vlookup(C5004,'Master data'!$A$1:$C$29,3,0),"--")</f>
        <v>--</v>
      </c>
      <c r="F5004" s="258" t="str">
        <f>iferror(vlookup(C5004,'Master data'!$A$1:$C$29,2,0),"--")</f>
        <v>--</v>
      </c>
    </row>
    <row r="5005" ht="21.0" customHeight="1">
      <c r="A5005" s="165"/>
      <c r="B5005" s="172"/>
      <c r="C5005" s="414"/>
      <c r="D5005" s="168"/>
      <c r="E5005" s="258" t="str">
        <f>iferror(vlookup(C5005,'Master data'!$A$1:$C$29,3,0),"--")</f>
        <v>--</v>
      </c>
      <c r="F5005" s="258" t="str">
        <f>iferror(vlookup(C5005,'Master data'!$A$1:$C$29,2,0),"--")</f>
        <v>--</v>
      </c>
    </row>
    <row r="5006" ht="21.0" customHeight="1">
      <c r="A5006" s="165"/>
      <c r="B5006" s="172"/>
      <c r="C5006" s="414"/>
      <c r="D5006" s="168"/>
      <c r="E5006" s="258" t="str">
        <f>iferror(vlookup(C5006,'Master data'!$A$1:$C$29,3,0),"--")</f>
        <v>--</v>
      </c>
      <c r="F5006" s="258" t="str">
        <f>iferror(vlookup(C5006,'Master data'!$A$1:$C$29,2,0),"--")</f>
        <v>--</v>
      </c>
    </row>
    <row r="5007" ht="21.0" customHeight="1">
      <c r="A5007" s="165"/>
      <c r="B5007" s="172"/>
      <c r="C5007" s="414"/>
      <c r="D5007" s="168"/>
      <c r="E5007" s="258" t="str">
        <f>iferror(vlookup(C5007,'Master data'!$A$1:$C$29,3,0),"--")</f>
        <v>--</v>
      </c>
      <c r="F5007" s="258" t="str">
        <f>iferror(vlookup(C5007,'Master data'!$A$1:$C$29,2,0),"--")</f>
        <v>--</v>
      </c>
    </row>
    <row r="5008" ht="22.5" customHeight="1">
      <c r="A5008" s="165"/>
      <c r="B5008" s="172"/>
      <c r="C5008" s="414"/>
      <c r="D5008" s="168"/>
      <c r="E5008" s="258" t="str">
        <f>iferror(vlookup(C5008,'Master data'!$A$1:$C$29,3,0),"--")</f>
        <v>--</v>
      </c>
      <c r="F5008" s="258" t="str">
        <f>iferror(vlookup(C5008,'Master data'!$A$1:$C$29,2,0),"--")</f>
        <v>--</v>
      </c>
    </row>
    <row r="5009" ht="22.5" customHeight="1">
      <c r="A5009" s="165"/>
      <c r="B5009" s="172"/>
      <c r="C5009" s="414"/>
      <c r="D5009" s="168"/>
      <c r="E5009" s="258" t="str">
        <f>iferror(vlookup(C5009,'Master data'!$A$1:$C$29,3,0),"--")</f>
        <v>--</v>
      </c>
      <c r="F5009" s="258" t="str">
        <f>iferror(vlookup(C5009,'Master data'!$A$1:$C$29,2,0),"--")</f>
        <v>--</v>
      </c>
    </row>
    <row r="5010" ht="22.5" customHeight="1">
      <c r="A5010" s="165"/>
      <c r="B5010" s="172"/>
      <c r="C5010" s="414"/>
      <c r="D5010" s="168"/>
      <c r="E5010" s="258" t="str">
        <f>iferror(vlookup(C5010,'Master data'!$A$1:$C$29,3,0),"--")</f>
        <v>--</v>
      </c>
      <c r="F5010" s="258" t="str">
        <f>iferror(vlookup(C5010,'Master data'!$A$1:$C$29,2,0),"--")</f>
        <v>--</v>
      </c>
    </row>
    <row r="5011" ht="22.5" customHeight="1">
      <c r="A5011" s="165"/>
      <c r="B5011" s="172"/>
      <c r="C5011" s="414"/>
      <c r="D5011" s="168"/>
      <c r="E5011" s="258" t="str">
        <f>iferror(vlookup(C5011,'Master data'!$A$1:$C$29,3,0),"--")</f>
        <v>--</v>
      </c>
      <c r="F5011" s="258" t="str">
        <f>iferror(vlookup(C5011,'Master data'!$A$1:$C$29,2,0),"--")</f>
        <v>--</v>
      </c>
    </row>
    <row r="5012" ht="22.5" customHeight="1">
      <c r="A5012" s="165"/>
      <c r="B5012" s="172"/>
      <c r="C5012" s="414"/>
      <c r="D5012" s="168"/>
      <c r="E5012" s="258" t="str">
        <f>iferror(vlookup(C5012,'Master data'!$A$1:$C$29,3,0),"--")</f>
        <v>--</v>
      </c>
      <c r="F5012" s="258" t="str">
        <f>iferror(vlookup(C5012,'Master data'!$A$1:$C$29,2,0),"--")</f>
        <v>--</v>
      </c>
    </row>
    <row r="5013" ht="22.5" customHeight="1">
      <c r="A5013" s="165"/>
      <c r="B5013" s="172"/>
      <c r="C5013" s="414"/>
      <c r="D5013" s="168"/>
      <c r="E5013" s="258" t="str">
        <f>iferror(vlookup(C5013,'Master data'!$A$1:$C$29,3,0),"--")</f>
        <v>--</v>
      </c>
      <c r="F5013" s="258" t="str">
        <f>iferror(vlookup(C5013,'Master data'!$A$1:$C$29,2,0),"--")</f>
        <v>--</v>
      </c>
    </row>
    <row r="5014" ht="22.5" customHeight="1">
      <c r="A5014" s="165"/>
      <c r="B5014" s="172"/>
      <c r="C5014" s="414"/>
      <c r="D5014" s="168"/>
      <c r="E5014" s="258" t="str">
        <f>iferror(vlookup(C5014,'Master data'!$A$1:$C$29,3,0),"--")</f>
        <v>--</v>
      </c>
      <c r="F5014" s="258" t="str">
        <f>iferror(vlookup(C5014,'Master data'!$A$1:$C$29,2,0),"--")</f>
        <v>--</v>
      </c>
    </row>
    <row r="5015" ht="22.5" customHeight="1">
      <c r="A5015" s="165"/>
      <c r="B5015" s="172"/>
      <c r="C5015" s="414"/>
      <c r="D5015" s="168"/>
      <c r="E5015" s="258" t="str">
        <f>iferror(vlookup(C5015,'Master data'!$A$1:$C$29,3,0),"--")</f>
        <v>--</v>
      </c>
      <c r="F5015" s="258" t="str">
        <f>iferror(vlookup(C5015,'Master data'!$A$1:$C$29,2,0),"--")</f>
        <v>--</v>
      </c>
    </row>
    <row r="5016" ht="22.5" customHeight="1">
      <c r="A5016" s="165"/>
      <c r="B5016" s="172"/>
      <c r="C5016" s="414"/>
      <c r="D5016" s="168"/>
      <c r="E5016" s="258" t="str">
        <f>iferror(vlookup(C5016,'Master data'!$A$1:$C$29,3,0),"--")</f>
        <v>--</v>
      </c>
      <c r="F5016" s="258" t="str">
        <f>iferror(vlookup(C5016,'Master data'!$A$1:$C$29,2,0),"--")</f>
        <v>--</v>
      </c>
    </row>
    <row r="5017" ht="22.5" customHeight="1">
      <c r="A5017" s="165"/>
      <c r="B5017" s="172"/>
      <c r="C5017" s="414"/>
      <c r="D5017" s="168"/>
      <c r="E5017" s="258" t="str">
        <f>iferror(vlookup(C5017,'Master data'!$A$1:$C$29,3,0),"--")</f>
        <v>--</v>
      </c>
      <c r="F5017" s="258" t="str">
        <f>iferror(vlookup(C5017,'Master data'!$A$1:$C$29,2,0),"--")</f>
        <v>--</v>
      </c>
    </row>
    <row r="5018" ht="22.5" customHeight="1">
      <c r="A5018" s="165"/>
      <c r="B5018" s="172"/>
      <c r="C5018" s="414"/>
      <c r="D5018" s="168"/>
      <c r="E5018" s="258" t="str">
        <f>iferror(vlookup(C5018,'Master data'!$A$1:$C$29,3,0),"--")</f>
        <v>--</v>
      </c>
      <c r="F5018" s="258" t="str">
        <f>iferror(vlookup(C5018,'Master data'!$A$1:$C$29,2,0),"--")</f>
        <v>--</v>
      </c>
    </row>
    <row r="5019" ht="22.5" customHeight="1">
      <c r="A5019" s="165"/>
      <c r="B5019" s="172"/>
      <c r="C5019" s="414"/>
      <c r="D5019" s="168"/>
      <c r="E5019" s="258" t="str">
        <f>iferror(vlookup(C5019,'Master data'!$A$1:$C$29,3,0),"--")</f>
        <v>--</v>
      </c>
      <c r="F5019" s="258" t="str">
        <f>iferror(vlookup(C5019,'Master data'!$A$1:$C$29,2,0),"--")</f>
        <v>--</v>
      </c>
    </row>
    <row r="5020" ht="22.5" customHeight="1">
      <c r="A5020" s="165"/>
      <c r="B5020" s="172"/>
      <c r="C5020" s="414"/>
      <c r="D5020" s="168"/>
      <c r="E5020" s="258" t="str">
        <f>iferror(vlookup(C5020,'Master data'!$A$1:$C$29,3,0),"--")</f>
        <v>--</v>
      </c>
      <c r="F5020" s="258" t="str">
        <f>iferror(vlookup(C5020,'Master data'!$A$1:$C$29,2,0),"--")</f>
        <v>--</v>
      </c>
    </row>
    <row r="5021" ht="22.5" customHeight="1">
      <c r="A5021" s="165"/>
      <c r="B5021" s="172"/>
      <c r="C5021" s="414"/>
      <c r="D5021" s="168"/>
      <c r="E5021" s="258" t="str">
        <f>iferror(vlookup(C5021,'Master data'!$A$1:$C$29,3,0),"--")</f>
        <v>--</v>
      </c>
      <c r="F5021" s="258" t="str">
        <f>iferror(vlookup(C5021,'Master data'!$A$1:$C$29,2,0),"--")</f>
        <v>--</v>
      </c>
    </row>
    <row r="5022" ht="22.5" customHeight="1">
      <c r="A5022" s="165"/>
      <c r="B5022" s="172"/>
      <c r="C5022" s="414"/>
      <c r="D5022" s="168"/>
      <c r="E5022" s="258" t="str">
        <f>iferror(vlookup(C5022,'Master data'!$A$1:$C$29,3,0),"--")</f>
        <v>--</v>
      </c>
      <c r="F5022" s="258" t="str">
        <f>iferror(vlookup(C5022,'Master data'!$A$1:$C$29,2,0),"--")</f>
        <v>--</v>
      </c>
    </row>
    <row r="5023" ht="22.5" customHeight="1">
      <c r="A5023" s="165"/>
      <c r="B5023" s="172"/>
      <c r="C5023" s="414"/>
      <c r="D5023" s="168"/>
      <c r="E5023" s="258" t="str">
        <f>iferror(vlookup(C5023,'Master data'!$A$1:$C$29,3,0),"--")</f>
        <v>--</v>
      </c>
      <c r="F5023" s="258" t="str">
        <f>iferror(vlookup(C5023,'Master data'!$A$1:$C$29,2,0),"--")</f>
        <v>--</v>
      </c>
    </row>
    <row r="5024" ht="22.5" customHeight="1">
      <c r="A5024" s="165"/>
      <c r="B5024" s="172"/>
      <c r="C5024" s="414"/>
      <c r="D5024" s="168"/>
      <c r="E5024" s="258" t="str">
        <f>iferror(vlookup(C5024,'Master data'!$A$1:$C$29,3,0),"--")</f>
        <v>--</v>
      </c>
      <c r="F5024" s="258" t="str">
        <f>iferror(vlookup(C5024,'Master data'!$A$1:$C$29,2,0),"--")</f>
        <v>--</v>
      </c>
    </row>
    <row r="5025" ht="22.5" customHeight="1">
      <c r="A5025" s="165"/>
      <c r="B5025" s="172"/>
      <c r="C5025" s="414"/>
      <c r="D5025" s="168"/>
      <c r="E5025" s="258" t="str">
        <f>iferror(vlookup(C5025,'Master data'!$A$1:$C$29,3,0),"--")</f>
        <v>--</v>
      </c>
      <c r="F5025" s="258" t="str">
        <f>iferror(vlookup(C5025,'Master data'!$A$1:$C$29,2,0),"--")</f>
        <v>--</v>
      </c>
    </row>
    <row r="5026" ht="22.5" customHeight="1">
      <c r="A5026" s="165"/>
      <c r="B5026" s="172"/>
      <c r="C5026" s="414"/>
      <c r="D5026" s="168"/>
      <c r="E5026" s="258" t="str">
        <f>iferror(vlookup(C5026,'Master data'!$A$1:$C$29,3,0),"--")</f>
        <v>--</v>
      </c>
      <c r="F5026" s="258" t="str">
        <f>iferror(vlookup(C5026,'Master data'!$A$1:$C$29,2,0),"--")</f>
        <v>--</v>
      </c>
    </row>
    <row r="5027" ht="22.5" customHeight="1">
      <c r="A5027" s="165"/>
      <c r="B5027" s="172"/>
      <c r="C5027" s="414"/>
      <c r="D5027" s="168"/>
      <c r="E5027" s="258" t="str">
        <f>iferror(vlookup(C5027,'Master data'!$A$1:$C$29,3,0),"--")</f>
        <v>--</v>
      </c>
      <c r="F5027" s="258" t="str">
        <f>iferror(vlookup(C5027,'Master data'!$A$1:$C$29,2,0),"--")</f>
        <v>--</v>
      </c>
    </row>
    <row r="5028" ht="22.5" customHeight="1">
      <c r="A5028" s="165"/>
      <c r="B5028" s="172"/>
      <c r="C5028" s="414"/>
      <c r="D5028" s="168"/>
      <c r="E5028" s="258" t="str">
        <f>iferror(vlookup(C5028,'Master data'!$A$1:$C$29,3,0),"--")</f>
        <v>--</v>
      </c>
      <c r="F5028" s="258" t="str">
        <f>iferror(vlookup(C5028,'Master data'!$A$1:$C$29,2,0),"--")</f>
        <v>--</v>
      </c>
    </row>
    <row r="5029" ht="22.5" customHeight="1">
      <c r="A5029" s="165"/>
      <c r="B5029" s="172"/>
      <c r="C5029" s="414"/>
      <c r="D5029" s="168"/>
      <c r="E5029" s="258" t="str">
        <f>iferror(vlookup(C5029,'Master data'!$A$1:$C$29,3,0),"--")</f>
        <v>--</v>
      </c>
      <c r="F5029" s="258" t="str">
        <f>iferror(vlookup(C5029,'Master data'!$A$1:$C$29,2,0),"--")</f>
        <v>--</v>
      </c>
    </row>
    <row r="5030" ht="22.5" customHeight="1">
      <c r="A5030" s="165"/>
      <c r="B5030" s="172"/>
      <c r="C5030" s="414"/>
      <c r="D5030" s="168"/>
      <c r="E5030" s="258" t="str">
        <f>iferror(vlookup(C5030,'Master data'!$A$1:$C$29,3,0),"--")</f>
        <v>--</v>
      </c>
      <c r="F5030" s="258" t="str">
        <f>iferror(vlookup(C5030,'Master data'!$A$1:$C$29,2,0),"--")</f>
        <v>--</v>
      </c>
    </row>
    <row r="5031" ht="22.5" customHeight="1">
      <c r="A5031" s="165"/>
      <c r="B5031" s="172"/>
      <c r="C5031" s="414"/>
      <c r="D5031" s="168"/>
      <c r="E5031" s="258" t="str">
        <f>iferror(vlookup(C5031,'Master data'!$A$1:$C$29,3,0),"--")</f>
        <v>--</v>
      </c>
      <c r="F5031" s="258" t="str">
        <f>iferror(vlookup(C5031,'Master data'!$A$1:$C$29,2,0),"--")</f>
        <v>--</v>
      </c>
    </row>
    <row r="5032" ht="22.5" customHeight="1">
      <c r="A5032" s="165"/>
      <c r="B5032" s="172"/>
      <c r="C5032" s="414"/>
      <c r="D5032" s="168"/>
      <c r="E5032" s="258" t="str">
        <f>iferror(vlookup(C5032,'Master data'!$A$1:$C$29,3,0),"--")</f>
        <v>--</v>
      </c>
      <c r="F5032" s="258" t="str">
        <f>iferror(vlookup(C5032,'Master data'!$A$1:$C$29,2,0),"--")</f>
        <v>--</v>
      </c>
    </row>
    <row r="5033" ht="22.5" customHeight="1">
      <c r="A5033" s="165"/>
      <c r="B5033" s="172"/>
      <c r="C5033" s="414"/>
      <c r="D5033" s="168"/>
      <c r="E5033" s="258" t="str">
        <f>iferror(vlookup(C5033,'Master data'!$A$1:$C$29,3,0),"--")</f>
        <v>--</v>
      </c>
      <c r="F5033" s="258" t="str">
        <f>iferror(vlookup(C5033,'Master data'!$A$1:$C$29,2,0),"--")</f>
        <v>--</v>
      </c>
    </row>
    <row r="5034" ht="22.5" customHeight="1">
      <c r="A5034" s="165"/>
      <c r="B5034" s="172"/>
      <c r="C5034" s="414"/>
      <c r="D5034" s="168"/>
      <c r="E5034" s="258" t="str">
        <f>iferror(vlookup(C5034,'Master data'!$A$1:$C$29,3,0),"--")</f>
        <v>--</v>
      </c>
      <c r="F5034" s="258" t="str">
        <f>iferror(vlookup(C5034,'Master data'!$A$1:$C$29,2,0),"--")</f>
        <v>--</v>
      </c>
    </row>
    <row r="5035" ht="22.5" customHeight="1">
      <c r="A5035" s="165"/>
      <c r="B5035" s="172"/>
      <c r="C5035" s="414"/>
      <c r="D5035" s="168"/>
      <c r="E5035" s="258" t="str">
        <f>iferror(vlookup(C5035,'Master data'!$A$1:$C$29,3,0),"--")</f>
        <v>--</v>
      </c>
      <c r="F5035" s="258" t="str">
        <f>iferror(vlookup(C5035,'Master data'!$A$1:$C$29,2,0),"--")</f>
        <v>--</v>
      </c>
    </row>
    <row r="5036" ht="22.5" customHeight="1">
      <c r="A5036" s="165"/>
      <c r="B5036" s="172"/>
      <c r="C5036" s="414"/>
      <c r="D5036" s="168"/>
      <c r="E5036" s="258" t="str">
        <f>iferror(vlookup(C5036,'Master data'!$A$1:$C$29,3,0),"--")</f>
        <v>--</v>
      </c>
      <c r="F5036" s="258" t="str">
        <f>iferror(vlookup(C5036,'Master data'!$A$1:$C$29,2,0),"--")</f>
        <v>--</v>
      </c>
    </row>
    <row r="5037" ht="22.5" customHeight="1">
      <c r="A5037" s="165"/>
      <c r="B5037" s="172"/>
      <c r="C5037" s="414"/>
      <c r="D5037" s="168"/>
      <c r="E5037" s="258" t="str">
        <f>iferror(vlookup(C5037,'Master data'!$A$1:$C$29,3,0),"--")</f>
        <v>--</v>
      </c>
      <c r="F5037" s="258" t="str">
        <f>iferror(vlookup(C5037,'Master data'!$A$1:$C$29,2,0),"--")</f>
        <v>--</v>
      </c>
    </row>
    <row r="5038" ht="22.5" customHeight="1">
      <c r="A5038" s="165"/>
      <c r="B5038" s="172"/>
      <c r="C5038" s="414"/>
      <c r="D5038" s="168"/>
      <c r="E5038" s="258" t="str">
        <f>iferror(vlookup(C5038,'Master data'!$A$1:$C$29,3,0),"--")</f>
        <v>--</v>
      </c>
      <c r="F5038" s="258" t="str">
        <f>iferror(vlookup(C5038,'Master data'!$A$1:$C$29,2,0),"--")</f>
        <v>--</v>
      </c>
    </row>
    <row r="5039" ht="22.5" customHeight="1">
      <c r="A5039" s="165"/>
      <c r="B5039" s="172"/>
      <c r="C5039" s="414"/>
      <c r="D5039" s="168"/>
      <c r="E5039" s="258" t="str">
        <f>iferror(vlookup(C5039,'Master data'!$A$1:$C$29,3,0),"--")</f>
        <v>--</v>
      </c>
      <c r="F5039" s="258" t="str">
        <f>iferror(vlookup(C5039,'Master data'!$A$1:$C$29,2,0),"--")</f>
        <v>--</v>
      </c>
    </row>
    <row r="5040" ht="22.5" customHeight="1">
      <c r="A5040" s="165"/>
      <c r="B5040" s="172"/>
      <c r="C5040" s="414"/>
      <c r="D5040" s="168"/>
      <c r="E5040" s="258" t="str">
        <f>iferror(vlookup(C5040,'Master data'!$A$1:$C$29,3,0),"--")</f>
        <v>--</v>
      </c>
      <c r="F5040" s="258" t="str">
        <f>iferror(vlookup(C5040,'Master data'!$A$1:$C$29,2,0),"--")</f>
        <v>--</v>
      </c>
    </row>
    <row r="5041" ht="22.5" customHeight="1">
      <c r="A5041" s="165"/>
      <c r="B5041" s="172"/>
      <c r="C5041" s="414"/>
      <c r="D5041" s="168"/>
      <c r="E5041" s="258" t="str">
        <f>iferror(vlookup(C5041,'Master data'!$A$1:$C$29,3,0),"--")</f>
        <v>--</v>
      </c>
      <c r="F5041" s="258" t="str">
        <f>iferror(vlookup(C5041,'Master data'!$A$1:$C$29,2,0),"--")</f>
        <v>--</v>
      </c>
    </row>
    <row r="5042" ht="22.5" customHeight="1">
      <c r="A5042" s="165"/>
      <c r="B5042" s="172"/>
      <c r="C5042" s="414"/>
      <c r="D5042" s="168"/>
      <c r="E5042" s="258" t="str">
        <f>iferror(vlookup(C5042,'Master data'!$A$1:$C$29,3,0),"--")</f>
        <v>--</v>
      </c>
      <c r="F5042" s="258" t="str">
        <f>iferror(vlookup(C5042,'Master data'!$A$1:$C$29,2,0),"--")</f>
        <v>--</v>
      </c>
    </row>
    <row r="5043" ht="22.5" customHeight="1">
      <c r="A5043" s="165"/>
      <c r="B5043" s="172"/>
      <c r="C5043" s="414"/>
      <c r="D5043" s="168"/>
      <c r="E5043" s="258" t="str">
        <f>iferror(vlookup(C5043,'Master data'!$A$1:$C$29,3,0),"--")</f>
        <v>--</v>
      </c>
      <c r="F5043" s="258" t="str">
        <f>iferror(vlookup(C5043,'Master data'!$A$1:$C$29,2,0),"--")</f>
        <v>--</v>
      </c>
    </row>
    <row r="5044" ht="22.5" customHeight="1">
      <c r="A5044" s="165"/>
      <c r="B5044" s="172"/>
      <c r="C5044" s="414"/>
      <c r="D5044" s="168"/>
      <c r="E5044" s="258" t="str">
        <f>iferror(vlookup(C5044,'Master data'!$A$1:$C$29,3,0),"--")</f>
        <v>--</v>
      </c>
      <c r="F5044" s="258" t="str">
        <f>iferror(vlookup(C5044,'Master data'!$A$1:$C$29,2,0),"--")</f>
        <v>--</v>
      </c>
    </row>
    <row r="5045" ht="22.5" customHeight="1">
      <c r="A5045" s="165"/>
      <c r="B5045" s="172"/>
      <c r="C5045" s="414"/>
      <c r="D5045" s="168"/>
      <c r="E5045" s="258" t="str">
        <f>iferror(vlookup(C5045,'Master data'!$A$1:$C$29,3,0),"--")</f>
        <v>--</v>
      </c>
      <c r="F5045" s="258" t="str">
        <f>iferror(vlookup(C5045,'Master data'!$A$1:$C$29,2,0),"--")</f>
        <v>--</v>
      </c>
    </row>
    <row r="5046" ht="22.5" customHeight="1">
      <c r="A5046" s="165"/>
      <c r="B5046" s="172"/>
      <c r="C5046" s="414"/>
      <c r="D5046" s="168"/>
      <c r="E5046" s="258" t="str">
        <f>iferror(vlookup(C5046,'Master data'!$A$1:$C$29,3,0),"--")</f>
        <v>--</v>
      </c>
      <c r="F5046" s="258" t="str">
        <f>iferror(vlookup(C5046,'Master data'!$A$1:$C$29,2,0),"--")</f>
        <v>--</v>
      </c>
    </row>
    <row r="5047" ht="22.5" customHeight="1">
      <c r="A5047" s="165"/>
      <c r="B5047" s="172"/>
      <c r="C5047" s="414"/>
      <c r="D5047" s="168"/>
      <c r="E5047" s="258" t="str">
        <f>iferror(vlookup(C5047,'Master data'!$A$1:$C$29,3,0),"--")</f>
        <v>--</v>
      </c>
      <c r="F5047" s="258" t="str">
        <f>iferror(vlookup(C5047,'Master data'!$A$1:$C$29,2,0),"--")</f>
        <v>--</v>
      </c>
    </row>
    <row r="5048" ht="22.5" customHeight="1">
      <c r="A5048" s="165"/>
      <c r="B5048" s="172"/>
      <c r="C5048" s="414"/>
      <c r="D5048" s="168"/>
      <c r="E5048" s="258" t="str">
        <f>iferror(vlookup(C5048,'Master data'!$A$1:$C$29,3,0),"--")</f>
        <v>--</v>
      </c>
      <c r="F5048" s="258" t="str">
        <f>iferror(vlookup(C5048,'Master data'!$A$1:$C$29,2,0),"--")</f>
        <v>--</v>
      </c>
    </row>
    <row r="5049" ht="22.5" customHeight="1">
      <c r="A5049" s="165"/>
      <c r="B5049" s="172"/>
      <c r="C5049" s="414"/>
      <c r="D5049" s="168"/>
      <c r="E5049" s="258" t="str">
        <f>iferror(vlookup(C5049,'Master data'!$A$1:$C$29,3,0),"--")</f>
        <v>--</v>
      </c>
      <c r="F5049" s="258" t="str">
        <f>iferror(vlookup(C5049,'Master data'!$A$1:$C$29,2,0),"--")</f>
        <v>--</v>
      </c>
    </row>
    <row r="5050" ht="22.5" customHeight="1">
      <c r="A5050" s="165"/>
      <c r="B5050" s="172"/>
      <c r="C5050" s="414"/>
      <c r="D5050" s="168"/>
      <c r="E5050" s="258" t="str">
        <f>iferror(vlookup(C5050,'Master data'!$A$1:$C$29,3,0),"--")</f>
        <v>--</v>
      </c>
      <c r="F5050" s="258" t="str">
        <f>iferror(vlookup(C5050,'Master data'!$A$1:$C$29,2,0),"--")</f>
        <v>--</v>
      </c>
    </row>
    <row r="5051" ht="22.5" customHeight="1">
      <c r="A5051" s="165"/>
      <c r="B5051" s="172"/>
      <c r="C5051" s="414"/>
      <c r="D5051" s="168"/>
      <c r="E5051" s="258" t="str">
        <f>iferror(vlookup(C5051,'Master data'!$A$1:$C$29,3,0),"--")</f>
        <v>--</v>
      </c>
      <c r="F5051" s="258" t="str">
        <f>iferror(vlookup(C5051,'Master data'!$A$1:$C$29,2,0),"--")</f>
        <v>--</v>
      </c>
    </row>
    <row r="5052" ht="22.5" customHeight="1">
      <c r="A5052" s="165"/>
      <c r="B5052" s="172"/>
      <c r="C5052" s="414"/>
      <c r="D5052" s="168"/>
      <c r="E5052" s="258" t="str">
        <f>iferror(vlookup(C5052,'Master data'!$A$1:$C$29,3,0),"--")</f>
        <v>--</v>
      </c>
      <c r="F5052" s="258" t="str">
        <f>iferror(vlookup(C5052,'Master data'!$A$1:$C$29,2,0),"--")</f>
        <v>--</v>
      </c>
    </row>
    <row r="5053" ht="22.5" customHeight="1">
      <c r="A5053" s="165"/>
      <c r="B5053" s="172"/>
      <c r="C5053" s="414"/>
      <c r="D5053" s="168"/>
      <c r="E5053" s="258" t="str">
        <f>iferror(vlookup(C5053,'Master data'!$A$1:$C$29,3,0),"--")</f>
        <v>--</v>
      </c>
      <c r="F5053" s="258" t="str">
        <f>iferror(vlookup(C5053,'Master data'!$A$1:$C$29,2,0),"--")</f>
        <v>--</v>
      </c>
    </row>
    <row r="5054" ht="22.5" customHeight="1">
      <c r="A5054" s="165"/>
      <c r="B5054" s="172"/>
      <c r="C5054" s="414"/>
      <c r="D5054" s="168"/>
      <c r="E5054" s="258" t="str">
        <f>iferror(vlookup(C5054,'Master data'!$A$1:$C$29,3,0),"--")</f>
        <v>--</v>
      </c>
      <c r="F5054" s="258" t="str">
        <f>iferror(vlookup(C5054,'Master data'!$A$1:$C$29,2,0),"--")</f>
        <v>--</v>
      </c>
    </row>
    <row r="5055" ht="22.5" customHeight="1">
      <c r="A5055" s="165"/>
      <c r="B5055" s="172"/>
      <c r="C5055" s="414"/>
      <c r="D5055" s="168"/>
      <c r="E5055" s="258" t="str">
        <f>iferror(vlookup(C5055,'Master data'!$A$1:$C$29,3,0),"--")</f>
        <v>--</v>
      </c>
      <c r="F5055" s="258" t="str">
        <f>iferror(vlookup(C5055,'Master data'!$A$1:$C$29,2,0),"--")</f>
        <v>--</v>
      </c>
    </row>
    <row r="5056" ht="22.5" customHeight="1">
      <c r="A5056" s="165"/>
      <c r="B5056" s="172"/>
      <c r="C5056" s="414"/>
      <c r="D5056" s="168"/>
      <c r="E5056" s="258" t="str">
        <f>iferror(vlookup(C5056,'Master data'!$A$1:$C$29,3,0),"--")</f>
        <v>--</v>
      </c>
      <c r="F5056" s="258" t="str">
        <f>iferror(vlookup(C5056,'Master data'!$A$1:$C$29,2,0),"--")</f>
        <v>--</v>
      </c>
    </row>
    <row r="5057" ht="22.5" customHeight="1">
      <c r="A5057" s="165"/>
      <c r="B5057" s="172"/>
      <c r="C5057" s="414"/>
      <c r="D5057" s="168"/>
      <c r="E5057" s="258" t="str">
        <f>iferror(vlookup(C5057,'Master data'!$A$1:$C$29,3,0),"--")</f>
        <v>--</v>
      </c>
      <c r="F5057" s="258" t="str">
        <f>iferror(vlookup(C5057,'Master data'!$A$1:$C$29,2,0),"--")</f>
        <v>--</v>
      </c>
    </row>
    <row r="5058" ht="22.5" customHeight="1">
      <c r="A5058" s="165"/>
      <c r="B5058" s="172"/>
      <c r="C5058" s="414"/>
      <c r="D5058" s="168"/>
      <c r="E5058" s="258" t="str">
        <f>iferror(vlookup(C5058,'Master data'!$A$1:$C$29,3,0),"--")</f>
        <v>--</v>
      </c>
      <c r="F5058" s="258" t="str">
        <f>iferror(vlookup(C5058,'Master data'!$A$1:$C$29,2,0),"--")</f>
        <v>--</v>
      </c>
    </row>
    <row r="5059" ht="22.5" customHeight="1">
      <c r="A5059" s="165"/>
      <c r="B5059" s="172"/>
      <c r="C5059" s="414"/>
      <c r="D5059" s="168"/>
      <c r="E5059" s="258" t="str">
        <f>iferror(vlookup(C5059,'Master data'!$A$1:$C$29,3,0),"--")</f>
        <v>--</v>
      </c>
      <c r="F5059" s="258" t="str">
        <f>iferror(vlookup(C5059,'Master data'!$A$1:$C$29,2,0),"--")</f>
        <v>--</v>
      </c>
    </row>
    <row r="5060" ht="22.5" customHeight="1">
      <c r="A5060" s="165"/>
      <c r="B5060" s="172"/>
      <c r="C5060" s="414"/>
      <c r="D5060" s="168"/>
      <c r="E5060" s="258" t="str">
        <f>iferror(vlookup(C5060,'Master data'!$A$1:$C$29,3,0),"--")</f>
        <v>--</v>
      </c>
      <c r="F5060" s="258" t="str">
        <f>iferror(vlookup(C5060,'Master data'!$A$1:$C$29,2,0),"--")</f>
        <v>--</v>
      </c>
    </row>
    <row r="5061" ht="22.5" customHeight="1">
      <c r="A5061" s="165"/>
      <c r="B5061" s="172"/>
      <c r="C5061" s="414"/>
      <c r="D5061" s="168"/>
      <c r="E5061" s="258" t="str">
        <f>iferror(vlookup(C5061,'Master data'!$A$1:$C$29,3,0),"--")</f>
        <v>--</v>
      </c>
      <c r="F5061" s="258" t="str">
        <f>iferror(vlookup(C5061,'Master data'!$A$1:$C$29,2,0),"--")</f>
        <v>--</v>
      </c>
    </row>
    <row r="5062" ht="22.5" customHeight="1">
      <c r="A5062" s="165"/>
      <c r="B5062" s="172"/>
      <c r="C5062" s="414"/>
      <c r="D5062" s="168"/>
      <c r="E5062" s="258" t="str">
        <f>iferror(vlookup(C5062,'Master data'!$A$1:$C$29,3,0),"--")</f>
        <v>--</v>
      </c>
      <c r="F5062" s="258" t="str">
        <f>iferror(vlookup(C5062,'Master data'!$A$1:$C$29,2,0),"--")</f>
        <v>--</v>
      </c>
    </row>
    <row r="5063" ht="22.5" customHeight="1">
      <c r="A5063" s="165"/>
      <c r="B5063" s="172"/>
      <c r="C5063" s="414"/>
      <c r="D5063" s="168"/>
      <c r="E5063" s="258" t="str">
        <f>iferror(vlookup(C5063,'Master data'!$A$1:$C$29,3,0),"--")</f>
        <v>--</v>
      </c>
      <c r="F5063" s="258" t="str">
        <f>iferror(vlookup(C5063,'Master data'!$A$1:$C$29,2,0),"--")</f>
        <v>--</v>
      </c>
    </row>
    <row r="5064" ht="22.5" customHeight="1">
      <c r="A5064" s="165"/>
      <c r="B5064" s="172"/>
      <c r="C5064" s="414"/>
      <c r="D5064" s="168"/>
      <c r="E5064" s="258" t="str">
        <f>iferror(vlookup(C5064,'Master data'!$A$1:$C$29,3,0),"--")</f>
        <v>--</v>
      </c>
      <c r="F5064" s="258" t="str">
        <f>iferror(vlookup(C5064,'Master data'!$A$1:$C$29,2,0),"--")</f>
        <v>--</v>
      </c>
    </row>
    <row r="5065" ht="22.5" customHeight="1">
      <c r="A5065" s="165"/>
      <c r="B5065" s="172"/>
      <c r="C5065" s="414"/>
      <c r="D5065" s="168"/>
      <c r="E5065" s="258" t="str">
        <f>iferror(vlookup(C5065,'Master data'!$A$1:$C$29,3,0),"--")</f>
        <v>--</v>
      </c>
      <c r="F5065" s="258" t="str">
        <f>iferror(vlookup(C5065,'Master data'!$A$1:$C$29,2,0),"--")</f>
        <v>--</v>
      </c>
    </row>
    <row r="5066" ht="22.5" customHeight="1">
      <c r="A5066" s="165"/>
      <c r="B5066" s="172"/>
      <c r="C5066" s="414"/>
      <c r="D5066" s="168"/>
      <c r="E5066" s="258" t="str">
        <f>iferror(vlookup(C5066,'Master data'!$A$1:$C$29,3,0),"--")</f>
        <v>--</v>
      </c>
      <c r="F5066" s="258" t="str">
        <f>iferror(vlookup(C5066,'Master data'!$A$1:$C$29,2,0),"--")</f>
        <v>--</v>
      </c>
    </row>
    <row r="5067" ht="22.5" customHeight="1">
      <c r="A5067" s="165"/>
      <c r="B5067" s="172"/>
      <c r="C5067" s="414"/>
      <c r="D5067" s="168"/>
      <c r="E5067" s="258" t="str">
        <f>iferror(vlookup(C5067,'Master data'!$A$1:$C$29,3,0),"--")</f>
        <v>--</v>
      </c>
      <c r="F5067" s="258" t="str">
        <f>iferror(vlookup(C5067,'Master data'!$A$1:$C$29,2,0),"--")</f>
        <v>--</v>
      </c>
    </row>
    <row r="5068" ht="22.5" customHeight="1">
      <c r="A5068" s="165"/>
      <c r="B5068" s="172"/>
      <c r="C5068" s="414"/>
      <c r="D5068" s="168"/>
      <c r="E5068" s="258" t="str">
        <f>iferror(vlookup(C5068,'Master data'!$A$1:$C$29,3,0),"--")</f>
        <v>--</v>
      </c>
      <c r="F5068" s="258" t="str">
        <f>iferror(vlookup(C5068,'Master data'!$A$1:$C$29,2,0),"--")</f>
        <v>--</v>
      </c>
    </row>
    <row r="5069" ht="22.5" customHeight="1">
      <c r="A5069" s="165"/>
      <c r="B5069" s="172"/>
      <c r="C5069" s="414"/>
      <c r="D5069" s="168"/>
      <c r="E5069" s="258" t="str">
        <f>iferror(vlookup(C5069,'Master data'!$A$1:$C$29,3,0),"--")</f>
        <v>--</v>
      </c>
      <c r="F5069" s="258" t="str">
        <f>iferror(vlookup(C5069,'Master data'!$A$1:$C$29,2,0),"--")</f>
        <v>--</v>
      </c>
    </row>
    <row r="5070" ht="22.5" customHeight="1">
      <c r="A5070" s="165"/>
      <c r="B5070" s="172"/>
      <c r="C5070" s="414"/>
      <c r="D5070" s="168"/>
      <c r="E5070" s="258" t="str">
        <f>iferror(vlookup(C5070,'Master data'!$A$1:$C$29,3,0),"--")</f>
        <v>--</v>
      </c>
      <c r="F5070" s="258" t="str">
        <f>iferror(vlookup(C5070,'Master data'!$A$1:$C$29,2,0),"--")</f>
        <v>--</v>
      </c>
    </row>
    <row r="5071" ht="22.5" customHeight="1">
      <c r="A5071" s="165"/>
      <c r="B5071" s="172"/>
      <c r="C5071" s="414"/>
      <c r="D5071" s="168"/>
      <c r="E5071" s="258" t="str">
        <f>iferror(vlookup(C5071,'Master data'!$A$1:$C$29,3,0),"--")</f>
        <v>--</v>
      </c>
      <c r="F5071" s="258" t="str">
        <f>iferror(vlookup(C5071,'Master data'!$A$1:$C$29,2,0),"--")</f>
        <v>--</v>
      </c>
    </row>
    <row r="5072" ht="22.5" customHeight="1">
      <c r="A5072" s="165"/>
      <c r="B5072" s="172"/>
      <c r="C5072" s="414"/>
      <c r="D5072" s="168"/>
      <c r="E5072" s="258" t="str">
        <f>iferror(vlookup(C5072,'Master data'!$A$1:$C$29,3,0),"--")</f>
        <v>--</v>
      </c>
      <c r="F5072" s="258" t="str">
        <f>iferror(vlookup(C5072,'Master data'!$A$1:$C$29,2,0),"--")</f>
        <v>--</v>
      </c>
    </row>
    <row r="5073" ht="22.5" customHeight="1">
      <c r="A5073" s="165"/>
      <c r="B5073" s="172"/>
      <c r="C5073" s="414"/>
      <c r="D5073" s="168"/>
      <c r="E5073" s="258" t="str">
        <f>iferror(vlookup(C5073,'Master data'!$A$1:$C$29,3,0),"--")</f>
        <v>--</v>
      </c>
      <c r="F5073" s="258" t="str">
        <f>iferror(vlookup(C5073,'Master data'!$A$1:$C$29,2,0),"--")</f>
        <v>--</v>
      </c>
    </row>
    <row r="5074" ht="22.5" customHeight="1">
      <c r="A5074" s="165"/>
      <c r="B5074" s="172"/>
      <c r="C5074" s="414"/>
      <c r="D5074" s="168"/>
      <c r="E5074" s="258" t="str">
        <f>iferror(vlookup(C5074,'Master data'!$A$1:$C$29,3,0),"--")</f>
        <v>--</v>
      </c>
      <c r="F5074" s="258" t="str">
        <f>iferror(vlookup(C5074,'Master data'!$A$1:$C$29,2,0),"--")</f>
        <v>--</v>
      </c>
    </row>
    <row r="5075" ht="22.5" customHeight="1">
      <c r="A5075" s="165"/>
      <c r="B5075" s="172"/>
      <c r="C5075" s="414"/>
      <c r="D5075" s="168"/>
      <c r="E5075" s="258" t="str">
        <f>iferror(vlookup(C5075,'Master data'!$A$1:$C$29,3,0),"--")</f>
        <v>--</v>
      </c>
      <c r="F5075" s="258" t="str">
        <f>iferror(vlookup(C5075,'Master data'!$A$1:$C$29,2,0),"--")</f>
        <v>--</v>
      </c>
    </row>
    <row r="5076" ht="22.5" customHeight="1">
      <c r="A5076" s="165"/>
      <c r="B5076" s="171"/>
      <c r="C5076" s="414"/>
      <c r="D5076" s="168"/>
      <c r="E5076" s="258" t="str">
        <f>iferror(vlookup(C5076,'Master data'!$A$1:$C$29,3,0),"--")</f>
        <v>--</v>
      </c>
      <c r="F5076" s="258" t="str">
        <f>iferror(vlookup(C5076,'Master data'!$A$1:$C$29,2,0),"--")</f>
        <v>--</v>
      </c>
    </row>
    <row r="5077" ht="22.5" customHeight="1">
      <c r="A5077" s="165"/>
      <c r="B5077" s="171"/>
      <c r="C5077" s="414"/>
      <c r="D5077" s="168"/>
      <c r="E5077" s="258" t="str">
        <f>iferror(vlookup(C5077,'Master data'!$A$1:$C$29,3,0),"--")</f>
        <v>--</v>
      </c>
      <c r="F5077" s="258" t="str">
        <f>iferror(vlookup(C5077,'Master data'!$A$1:$C$29,2,0),"--")</f>
        <v>--</v>
      </c>
    </row>
    <row r="5078" ht="22.5" customHeight="1">
      <c r="A5078" s="165"/>
      <c r="B5078" s="171"/>
      <c r="C5078" s="414"/>
      <c r="D5078" s="168"/>
      <c r="E5078" s="258" t="str">
        <f>iferror(vlookup(C5078,'Master data'!$A$1:$C$29,3,0),"--")</f>
        <v>--</v>
      </c>
      <c r="F5078" s="258" t="str">
        <f>iferror(vlookup(C5078,'Master data'!$A$1:$C$29,2,0),"--")</f>
        <v>--</v>
      </c>
    </row>
    <row r="5079" ht="22.5" customHeight="1">
      <c r="A5079" s="165"/>
      <c r="B5079" s="171"/>
      <c r="C5079" s="414"/>
      <c r="D5079" s="168"/>
      <c r="E5079" s="258" t="str">
        <f>iferror(vlookup(C5079,'Master data'!$A$1:$C$29,3,0),"--")</f>
        <v>--</v>
      </c>
      <c r="F5079" s="258" t="str">
        <f>iferror(vlookup(C5079,'Master data'!$A$1:$C$29,2,0),"--")</f>
        <v>--</v>
      </c>
    </row>
    <row r="5080" ht="22.5" customHeight="1">
      <c r="A5080" s="165"/>
      <c r="B5080" s="171"/>
      <c r="C5080" s="414"/>
      <c r="D5080" s="168"/>
      <c r="E5080" s="258" t="str">
        <f>iferror(vlookup(C5080,'Master data'!$A$1:$C$29,3,0),"--")</f>
        <v>--</v>
      </c>
      <c r="F5080" s="258" t="str">
        <f>iferror(vlookup(C5080,'Master data'!$A$1:$C$29,2,0),"--")</f>
        <v>--</v>
      </c>
    </row>
    <row r="5081" ht="22.5" customHeight="1">
      <c r="A5081" s="165"/>
      <c r="B5081" s="171"/>
      <c r="C5081" s="414"/>
      <c r="D5081" s="168"/>
      <c r="E5081" s="258" t="str">
        <f>iferror(vlookup(C5081,'Master data'!$A$1:$C$29,3,0),"--")</f>
        <v>--</v>
      </c>
      <c r="F5081" s="258" t="str">
        <f>iferror(vlookup(C5081,'Master data'!$A$1:$C$29,2,0),"--")</f>
        <v>--</v>
      </c>
    </row>
    <row r="5082" ht="22.5" customHeight="1">
      <c r="A5082" s="165"/>
      <c r="B5082" s="171"/>
      <c r="C5082" s="414"/>
      <c r="D5082" s="168"/>
      <c r="E5082" s="258" t="str">
        <f>iferror(vlookup(C5082,'Master data'!$A$1:$C$29,3,0),"--")</f>
        <v>--</v>
      </c>
      <c r="F5082" s="258" t="str">
        <f>iferror(vlookup(C5082,'Master data'!$A$1:$C$29,2,0),"--")</f>
        <v>--</v>
      </c>
    </row>
    <row r="5083" ht="22.5" customHeight="1">
      <c r="A5083" s="165"/>
      <c r="B5083" s="171"/>
      <c r="C5083" s="414"/>
      <c r="D5083" s="168"/>
      <c r="E5083" s="258" t="str">
        <f>iferror(vlookup(C5083,'Master data'!$A$1:$C$29,3,0),"--")</f>
        <v>--</v>
      </c>
      <c r="F5083" s="258" t="str">
        <f>iferror(vlookup(C5083,'Master data'!$A$1:$C$29,2,0),"--")</f>
        <v>--</v>
      </c>
    </row>
    <row r="5084" ht="22.5" customHeight="1">
      <c r="A5084" s="165"/>
      <c r="B5084" s="171"/>
      <c r="C5084" s="414"/>
      <c r="D5084" s="168"/>
      <c r="E5084" s="258" t="str">
        <f>iferror(vlookup(C5084,'Master data'!$A$1:$C$29,3,0),"--")</f>
        <v>--</v>
      </c>
      <c r="F5084" s="258" t="str">
        <f>iferror(vlookup(C5084,'Master data'!$A$1:$C$29,2,0),"--")</f>
        <v>--</v>
      </c>
    </row>
    <row r="5085" ht="22.5" customHeight="1">
      <c r="A5085" s="165"/>
      <c r="B5085" s="171"/>
      <c r="C5085" s="414"/>
      <c r="D5085" s="168"/>
      <c r="E5085" s="258" t="str">
        <f>iferror(vlookup(C5085,'Master data'!$A$1:$C$29,3,0),"--")</f>
        <v>--</v>
      </c>
      <c r="F5085" s="258" t="str">
        <f>iferror(vlookup(C5085,'Master data'!$A$1:$C$29,2,0),"--")</f>
        <v>--</v>
      </c>
    </row>
    <row r="5086" ht="22.5" customHeight="1">
      <c r="A5086" s="165"/>
      <c r="B5086" s="171"/>
      <c r="C5086" s="414"/>
      <c r="D5086" s="168"/>
      <c r="E5086" s="258" t="str">
        <f>iferror(vlookup(C5086,'Master data'!$A$1:$C$29,3,0),"--")</f>
        <v>--</v>
      </c>
      <c r="F5086" s="258" t="str">
        <f>iferror(vlookup(C5086,'Master data'!$A$1:$C$29,2,0),"--")</f>
        <v>--</v>
      </c>
    </row>
    <row r="5087" ht="22.5" customHeight="1">
      <c r="A5087" s="165"/>
      <c r="B5087" s="171"/>
      <c r="C5087" s="414"/>
      <c r="D5087" s="168"/>
      <c r="E5087" s="258" t="str">
        <f>iferror(vlookup(C5087,'Master data'!$A$1:$C$29,3,0),"--")</f>
        <v>--</v>
      </c>
      <c r="F5087" s="258" t="str">
        <f>iferror(vlookup(C5087,'Master data'!$A$1:$C$29,2,0),"--")</f>
        <v>--</v>
      </c>
    </row>
    <row r="5088" ht="22.5" customHeight="1">
      <c r="A5088" s="165"/>
      <c r="B5088" s="171"/>
      <c r="C5088" s="414"/>
      <c r="D5088" s="168"/>
      <c r="E5088" s="258" t="str">
        <f>iferror(vlookup(C5088,'Master data'!$A$1:$C$29,3,0),"--")</f>
        <v>--</v>
      </c>
      <c r="F5088" s="258" t="str">
        <f>iferror(vlookup(C5088,'Master data'!$A$1:$C$29,2,0),"--")</f>
        <v>--</v>
      </c>
    </row>
    <row r="5089" ht="22.5" customHeight="1">
      <c r="A5089" s="165"/>
      <c r="B5089" s="171"/>
      <c r="C5089" s="414"/>
      <c r="D5089" s="168"/>
      <c r="E5089" s="258" t="str">
        <f>iferror(vlookup(C5089,'Master data'!$A$1:$C$29,3,0),"--")</f>
        <v>--</v>
      </c>
      <c r="F5089" s="258" t="str">
        <f>iferror(vlookup(C5089,'Master data'!$A$1:$C$29,2,0),"--")</f>
        <v>--</v>
      </c>
    </row>
    <row r="5090" ht="22.5" customHeight="1">
      <c r="A5090" s="165"/>
      <c r="B5090" s="171"/>
      <c r="C5090" s="414"/>
      <c r="D5090" s="168"/>
      <c r="E5090" s="258" t="str">
        <f>iferror(vlookup(C5090,'Master data'!$A$1:$C$29,3,0),"--")</f>
        <v>--</v>
      </c>
      <c r="F5090" s="258" t="str">
        <f>iferror(vlookup(C5090,'Master data'!$A$1:$C$29,2,0),"--")</f>
        <v>--</v>
      </c>
    </row>
    <row r="5091" ht="22.5" customHeight="1">
      <c r="A5091" s="165"/>
      <c r="B5091" s="171"/>
      <c r="C5091" s="414"/>
      <c r="D5091" s="168"/>
      <c r="E5091" s="258" t="str">
        <f>iferror(vlookup(C5091,'Master data'!$A$1:$C$29,3,0),"--")</f>
        <v>--</v>
      </c>
      <c r="F5091" s="258" t="str">
        <f>iferror(vlookup(C5091,'Master data'!$A$1:$C$29,2,0),"--")</f>
        <v>--</v>
      </c>
    </row>
    <row r="5092" ht="22.5" customHeight="1">
      <c r="A5092" s="165"/>
      <c r="B5092" s="171"/>
      <c r="C5092" s="414"/>
      <c r="D5092" s="168"/>
      <c r="E5092" s="258" t="str">
        <f>iferror(vlookup(C5092,'Master data'!$A$1:$C$29,3,0),"--")</f>
        <v>--</v>
      </c>
      <c r="F5092" s="258" t="str">
        <f>iferror(vlookup(C5092,'Master data'!$A$1:$C$29,2,0),"--")</f>
        <v>--</v>
      </c>
    </row>
    <row r="5093" ht="22.5" customHeight="1">
      <c r="A5093" s="165"/>
      <c r="B5093" s="171"/>
      <c r="C5093" s="414"/>
      <c r="D5093" s="168"/>
      <c r="E5093" s="258" t="str">
        <f>iferror(vlookup(C5093,'Master data'!$A$1:$C$29,3,0),"--")</f>
        <v>--</v>
      </c>
      <c r="F5093" s="258" t="str">
        <f>iferror(vlookup(C5093,'Master data'!$A$1:$C$29,2,0),"--")</f>
        <v>--</v>
      </c>
    </row>
    <row r="5094" ht="22.5" customHeight="1">
      <c r="A5094" s="165"/>
      <c r="B5094" s="171"/>
      <c r="C5094" s="414"/>
      <c r="D5094" s="168"/>
      <c r="E5094" s="258" t="str">
        <f>iferror(vlookup(C5094,'Master data'!$A$1:$C$29,3,0),"--")</f>
        <v>--</v>
      </c>
      <c r="F5094" s="258" t="str">
        <f>iferror(vlookup(C5094,'Master data'!$A$1:$C$29,2,0),"--")</f>
        <v>--</v>
      </c>
    </row>
    <row r="5095" ht="22.5" customHeight="1">
      <c r="A5095" s="165"/>
      <c r="B5095" s="171"/>
      <c r="C5095" s="414"/>
      <c r="D5095" s="168"/>
      <c r="E5095" s="258" t="str">
        <f>iferror(vlookup(C5095,'Master data'!$A$1:$C$29,3,0),"--")</f>
        <v>--</v>
      </c>
      <c r="F5095" s="258" t="str">
        <f>iferror(vlookup(C5095,'Master data'!$A$1:$C$29,2,0),"--")</f>
        <v>--</v>
      </c>
    </row>
    <row r="5096" ht="22.5" customHeight="1">
      <c r="A5096" s="165"/>
      <c r="B5096" s="171"/>
      <c r="C5096" s="414"/>
      <c r="D5096" s="168"/>
      <c r="E5096" s="258" t="str">
        <f>iferror(vlookup(C5096,'Master data'!$A$1:$C$29,3,0),"--")</f>
        <v>--</v>
      </c>
      <c r="F5096" s="258" t="str">
        <f>iferror(vlookup(C5096,'Master data'!$A$1:$C$29,2,0),"--")</f>
        <v>--</v>
      </c>
    </row>
    <row r="5097" ht="22.5" customHeight="1">
      <c r="A5097" s="165"/>
      <c r="B5097" s="171"/>
      <c r="C5097" s="414"/>
      <c r="D5097" s="168"/>
      <c r="E5097" s="258" t="str">
        <f>iferror(vlookup(C5097,'Master data'!$A$1:$C$29,3,0),"--")</f>
        <v>--</v>
      </c>
      <c r="F5097" s="258" t="str">
        <f>iferror(vlookup(C5097,'Master data'!$A$1:$C$29,2,0),"--")</f>
        <v>--</v>
      </c>
    </row>
    <row r="5098" ht="22.5" customHeight="1">
      <c r="A5098" s="165"/>
      <c r="B5098" s="171"/>
      <c r="C5098" s="414"/>
      <c r="D5098" s="168"/>
      <c r="E5098" s="258" t="str">
        <f>iferror(vlookup(C5098,'Master data'!$A$1:$C$29,3,0),"--")</f>
        <v>--</v>
      </c>
      <c r="F5098" s="258" t="str">
        <f>iferror(vlookup(C5098,'Master data'!$A$1:$C$29,2,0),"--")</f>
        <v>--</v>
      </c>
    </row>
    <row r="5099" ht="22.5" customHeight="1">
      <c r="A5099" s="165"/>
      <c r="B5099" s="171"/>
      <c r="C5099" s="414"/>
      <c r="D5099" s="168"/>
      <c r="E5099" s="258" t="str">
        <f>iferror(vlookup(C5099,'Master data'!$A$1:$C$29,3,0),"--")</f>
        <v>--</v>
      </c>
      <c r="F5099" s="258" t="str">
        <f>iferror(vlookup(C5099,'Master data'!$A$1:$C$29,2,0),"--")</f>
        <v>--</v>
      </c>
    </row>
    <row r="5100" ht="22.5" customHeight="1">
      <c r="A5100" s="165"/>
      <c r="B5100" s="171"/>
      <c r="C5100" s="414"/>
      <c r="D5100" s="168"/>
      <c r="E5100" s="258" t="str">
        <f>iferror(vlookup(C5100,'Master data'!$A$1:$C$29,3,0),"--")</f>
        <v>--</v>
      </c>
      <c r="F5100" s="258" t="str">
        <f>iferror(vlookup(C5100,'Master data'!$A$1:$C$29,2,0),"--")</f>
        <v>--</v>
      </c>
    </row>
    <row r="5101" ht="22.5" customHeight="1">
      <c r="A5101" s="165"/>
      <c r="B5101" s="171"/>
      <c r="C5101" s="414"/>
      <c r="D5101" s="168"/>
      <c r="E5101" s="258" t="str">
        <f>iferror(vlookup(C5101,'Master data'!$A$1:$C$29,3,0),"--")</f>
        <v>--</v>
      </c>
      <c r="F5101" s="258" t="str">
        <f>iferror(vlookup(C5101,'Master data'!$A$1:$C$29,2,0),"--")</f>
        <v>--</v>
      </c>
    </row>
    <row r="5102" ht="22.5" customHeight="1">
      <c r="A5102" s="165"/>
      <c r="B5102" s="171"/>
      <c r="C5102" s="414"/>
      <c r="D5102" s="168"/>
      <c r="E5102" s="258" t="str">
        <f>iferror(vlookup(C5102,'Master data'!$A$1:$C$29,3,0),"--")</f>
        <v>--</v>
      </c>
      <c r="F5102" s="258" t="str">
        <f>iferror(vlookup(C5102,'Master data'!$A$1:$C$29,2,0),"--")</f>
        <v>--</v>
      </c>
    </row>
    <row r="5103" ht="22.5" customHeight="1">
      <c r="A5103" s="165"/>
      <c r="B5103" s="171"/>
      <c r="C5103" s="414"/>
      <c r="D5103" s="168"/>
      <c r="E5103" s="258" t="str">
        <f>iferror(vlookup(C5103,'Master data'!$A$1:$C$29,3,0),"--")</f>
        <v>--</v>
      </c>
      <c r="F5103" s="258" t="str">
        <f>iferror(vlookup(C5103,'Master data'!$A$1:$C$29,2,0),"--")</f>
        <v>--</v>
      </c>
    </row>
    <row r="5104" ht="22.5" customHeight="1">
      <c r="A5104" s="165"/>
      <c r="B5104" s="171"/>
      <c r="C5104" s="414"/>
      <c r="D5104" s="168"/>
      <c r="E5104" s="258" t="str">
        <f>iferror(vlookup(C5104,'Master data'!$A$1:$C$29,3,0),"--")</f>
        <v>--</v>
      </c>
      <c r="F5104" s="258" t="str">
        <f>iferror(vlookup(C5104,'Master data'!$A$1:$C$29,2,0),"--")</f>
        <v>--</v>
      </c>
    </row>
    <row r="5105" ht="22.5" customHeight="1">
      <c r="A5105" s="165"/>
      <c r="B5105" s="171"/>
      <c r="C5105" s="414"/>
      <c r="D5105" s="168"/>
      <c r="E5105" s="258" t="str">
        <f>iferror(vlookup(C5105,'Master data'!$A$1:$C$29,3,0),"--")</f>
        <v>--</v>
      </c>
      <c r="F5105" s="258" t="str">
        <f>iferror(vlookup(C5105,'Master data'!$A$1:$C$29,2,0),"--")</f>
        <v>--</v>
      </c>
    </row>
    <row r="5106" ht="22.5" customHeight="1">
      <c r="A5106" s="165"/>
      <c r="B5106" s="171"/>
      <c r="C5106" s="414"/>
      <c r="D5106" s="168"/>
      <c r="E5106" s="258" t="str">
        <f>iferror(vlookup(C5106,'Master data'!$A$1:$C$29,3,0),"--")</f>
        <v>--</v>
      </c>
      <c r="F5106" s="258" t="str">
        <f>iferror(vlookup(C5106,'Master data'!$A$1:$C$29,2,0),"--")</f>
        <v>--</v>
      </c>
    </row>
    <row r="5107" ht="22.5" customHeight="1">
      <c r="A5107" s="165"/>
      <c r="B5107" s="171"/>
      <c r="C5107" s="414"/>
      <c r="D5107" s="168"/>
      <c r="E5107" s="258" t="str">
        <f>iferror(vlookup(C5107,'Master data'!$A$1:$C$29,3,0),"--")</f>
        <v>--</v>
      </c>
      <c r="F5107" s="258" t="str">
        <f>iferror(vlookup(C5107,'Master data'!$A$1:$C$29,2,0),"--")</f>
        <v>--</v>
      </c>
    </row>
    <row r="5108" ht="22.5" customHeight="1">
      <c r="A5108" s="165"/>
      <c r="B5108" s="171"/>
      <c r="C5108" s="414"/>
      <c r="D5108" s="168"/>
      <c r="E5108" s="258" t="str">
        <f>iferror(vlookup(C5108,'Master data'!$A$1:$C$29,3,0),"--")</f>
        <v>--</v>
      </c>
      <c r="F5108" s="258" t="str">
        <f>iferror(vlookup(C5108,'Master data'!$A$1:$C$29,2,0),"--")</f>
        <v>--</v>
      </c>
    </row>
    <row r="5109" ht="22.5" customHeight="1">
      <c r="A5109" s="165"/>
      <c r="B5109" s="171"/>
      <c r="C5109" s="414"/>
      <c r="D5109" s="168"/>
      <c r="E5109" s="258" t="str">
        <f>iferror(vlookup(C5109,'Master data'!$A$1:$C$29,3,0),"--")</f>
        <v>--</v>
      </c>
      <c r="F5109" s="258" t="str">
        <f>iferror(vlookup(C5109,'Master data'!$A$1:$C$29,2,0),"--")</f>
        <v>--</v>
      </c>
    </row>
    <row r="5110" ht="22.5" customHeight="1">
      <c r="A5110" s="165"/>
      <c r="B5110" s="171"/>
      <c r="C5110" s="414"/>
      <c r="D5110" s="168"/>
      <c r="E5110" s="258" t="str">
        <f>iferror(vlookup(C5110,'Master data'!$A$1:$C$29,3,0),"--")</f>
        <v>--</v>
      </c>
      <c r="F5110" s="258" t="str">
        <f>iferror(vlookup(C5110,'Master data'!$A$1:$C$29,2,0),"--")</f>
        <v>--</v>
      </c>
    </row>
    <row r="5111" ht="22.5" customHeight="1">
      <c r="A5111" s="165"/>
      <c r="B5111" s="171"/>
      <c r="C5111" s="414"/>
      <c r="D5111" s="168"/>
      <c r="E5111" s="258" t="str">
        <f>iferror(vlookup(C5111,'Master data'!$A$1:$C$29,3,0),"--")</f>
        <v>--</v>
      </c>
      <c r="F5111" s="258" t="str">
        <f>iferror(vlookup(C5111,'Master data'!$A$1:$C$29,2,0),"--")</f>
        <v>--</v>
      </c>
    </row>
    <row r="5112" ht="22.5" customHeight="1">
      <c r="A5112" s="165"/>
      <c r="B5112" s="171"/>
      <c r="C5112" s="414"/>
      <c r="D5112" s="168"/>
      <c r="E5112" s="258" t="str">
        <f>iferror(vlookup(C5112,'Master data'!$A$1:$C$29,3,0),"--")</f>
        <v>--</v>
      </c>
      <c r="F5112" s="258" t="str">
        <f>iferror(vlookup(C5112,'Master data'!$A$1:$C$29,2,0),"--")</f>
        <v>--</v>
      </c>
    </row>
    <row r="5113" ht="22.5" customHeight="1">
      <c r="A5113" s="165"/>
      <c r="B5113" s="171"/>
      <c r="C5113" s="414"/>
      <c r="D5113" s="168"/>
      <c r="E5113" s="258" t="str">
        <f>iferror(vlookup(C5113,'Master data'!$A$1:$C$29,3,0),"--")</f>
        <v>--</v>
      </c>
      <c r="F5113" s="258" t="str">
        <f>iferror(vlookup(C5113,'Master data'!$A$1:$C$29,2,0),"--")</f>
        <v>--</v>
      </c>
    </row>
    <row r="5114" ht="22.5" customHeight="1">
      <c r="A5114" s="165"/>
      <c r="B5114" s="171"/>
      <c r="C5114" s="414"/>
      <c r="D5114" s="168"/>
      <c r="E5114" s="258" t="str">
        <f>iferror(vlookup(C5114,'Master data'!$A$1:$C$29,3,0),"--")</f>
        <v>--</v>
      </c>
      <c r="F5114" s="258" t="str">
        <f>iferror(vlookup(C5114,'Master data'!$A$1:$C$29,2,0),"--")</f>
        <v>--</v>
      </c>
    </row>
    <row r="5115" ht="22.5" customHeight="1">
      <c r="A5115" s="165"/>
      <c r="B5115" s="171"/>
      <c r="C5115" s="414"/>
      <c r="D5115" s="168"/>
      <c r="E5115" s="258" t="str">
        <f>iferror(vlookup(C5115,'Master data'!$A$1:$C$29,3,0),"--")</f>
        <v>--</v>
      </c>
      <c r="F5115" s="258" t="str">
        <f>iferror(vlookup(C5115,'Master data'!$A$1:$C$29,2,0),"--")</f>
        <v>--</v>
      </c>
    </row>
    <row r="5116" ht="22.5" customHeight="1">
      <c r="A5116" s="165"/>
      <c r="B5116" s="171"/>
      <c r="C5116" s="414"/>
      <c r="D5116" s="168"/>
      <c r="E5116" s="258" t="str">
        <f>iferror(vlookup(C5116,'Master data'!$A$1:$C$29,3,0),"--")</f>
        <v>--</v>
      </c>
      <c r="F5116" s="258" t="str">
        <f>iferror(vlookup(C5116,'Master data'!$A$1:$C$29,2,0),"--")</f>
        <v>--</v>
      </c>
    </row>
    <row r="5117" ht="22.5" customHeight="1">
      <c r="A5117" s="165"/>
      <c r="B5117" s="171"/>
      <c r="C5117" s="414"/>
      <c r="D5117" s="168"/>
      <c r="E5117" s="258" t="str">
        <f>iferror(vlookup(C5117,'Master data'!$A$1:$C$29,3,0),"--")</f>
        <v>--</v>
      </c>
      <c r="F5117" s="258" t="str">
        <f>iferror(vlookup(C5117,'Master data'!$A$1:$C$29,2,0),"--")</f>
        <v>--</v>
      </c>
    </row>
    <row r="5118" ht="22.5" customHeight="1">
      <c r="A5118" s="165"/>
      <c r="B5118" s="171"/>
      <c r="C5118" s="414"/>
      <c r="D5118" s="168"/>
      <c r="E5118" s="258" t="str">
        <f>iferror(vlookup(C5118,'Master data'!$A$1:$C$29,3,0),"--")</f>
        <v>--</v>
      </c>
      <c r="F5118" s="258" t="str">
        <f>iferror(vlookup(C5118,'Master data'!$A$1:$C$29,2,0),"--")</f>
        <v>--</v>
      </c>
    </row>
    <row r="5119" ht="22.5" customHeight="1">
      <c r="A5119" s="165"/>
      <c r="B5119" s="171"/>
      <c r="C5119" s="414"/>
      <c r="D5119" s="168"/>
      <c r="E5119" s="258" t="str">
        <f>iferror(vlookup(C5119,'Master data'!$A$1:$C$29,3,0),"--")</f>
        <v>--</v>
      </c>
      <c r="F5119" s="258" t="str">
        <f>iferror(vlookup(C5119,'Master data'!$A$1:$C$29,2,0),"--")</f>
        <v>--</v>
      </c>
    </row>
    <row r="5120" ht="22.5" customHeight="1">
      <c r="A5120" s="165"/>
      <c r="B5120" s="171"/>
      <c r="C5120" s="414"/>
      <c r="D5120" s="168"/>
      <c r="E5120" s="258" t="str">
        <f>iferror(vlookup(C5120,'Master data'!$A$1:$C$29,3,0),"--")</f>
        <v>--</v>
      </c>
      <c r="F5120" s="258" t="str">
        <f>iferror(vlookup(C5120,'Master data'!$A$1:$C$29,2,0),"--")</f>
        <v>--</v>
      </c>
    </row>
    <row r="5121" ht="22.5" customHeight="1">
      <c r="A5121" s="165"/>
      <c r="B5121" s="171"/>
      <c r="C5121" s="414"/>
      <c r="D5121" s="168"/>
      <c r="E5121" s="258" t="str">
        <f>iferror(vlookup(C5121,'Master data'!$A$1:$C$29,3,0),"--")</f>
        <v>--</v>
      </c>
      <c r="F5121" s="258" t="str">
        <f>iferror(vlookup(C5121,'Master data'!$A$1:$C$29,2,0),"--")</f>
        <v>--</v>
      </c>
    </row>
    <row r="5122" ht="22.5" customHeight="1">
      <c r="A5122" s="165"/>
      <c r="B5122" s="171"/>
      <c r="C5122" s="414"/>
      <c r="D5122" s="168"/>
      <c r="E5122" s="258" t="str">
        <f>iferror(vlookup(C5122,'Master data'!$A$1:$C$29,3,0),"--")</f>
        <v>--</v>
      </c>
      <c r="F5122" s="258" t="str">
        <f>iferror(vlookup(C5122,'Master data'!$A$1:$C$29,2,0),"--")</f>
        <v>--</v>
      </c>
    </row>
    <row r="5123" ht="22.5" customHeight="1">
      <c r="A5123" s="165"/>
      <c r="B5123" s="171"/>
      <c r="C5123" s="414"/>
      <c r="D5123" s="168"/>
      <c r="E5123" s="258" t="str">
        <f>iferror(vlookup(C5123,'Master data'!$A$1:$C$29,3,0),"--")</f>
        <v>--</v>
      </c>
      <c r="F5123" s="258" t="str">
        <f>iferror(vlookup(C5123,'Master data'!$A$1:$C$29,2,0),"--")</f>
        <v>--</v>
      </c>
    </row>
    <row r="5124" ht="22.5" customHeight="1">
      <c r="A5124" s="165"/>
      <c r="B5124" s="171"/>
      <c r="C5124" s="414"/>
      <c r="D5124" s="168"/>
      <c r="E5124" s="258" t="str">
        <f>iferror(vlookup(C5124,'Master data'!$A$1:$C$29,3,0),"--")</f>
        <v>--</v>
      </c>
      <c r="F5124" s="258" t="str">
        <f>iferror(vlookup(C5124,'Master data'!$A$1:$C$29,2,0),"--")</f>
        <v>--</v>
      </c>
    </row>
    <row r="5125" ht="22.5" customHeight="1">
      <c r="A5125" s="165"/>
      <c r="B5125" s="171"/>
      <c r="C5125" s="414"/>
      <c r="D5125" s="168"/>
      <c r="E5125" s="258" t="str">
        <f>iferror(vlookup(C5125,'Master data'!$A$1:$C$29,3,0),"--")</f>
        <v>--</v>
      </c>
      <c r="F5125" s="258" t="str">
        <f>iferror(vlookup(C5125,'Master data'!$A$1:$C$29,2,0),"--")</f>
        <v>--</v>
      </c>
    </row>
    <row r="5126" ht="22.5" customHeight="1">
      <c r="A5126" s="165"/>
      <c r="B5126" s="171"/>
      <c r="C5126" s="414"/>
      <c r="D5126" s="168"/>
      <c r="E5126" s="258" t="str">
        <f>iferror(vlookup(C5126,'Master data'!$A$1:$C$29,3,0),"--")</f>
        <v>--</v>
      </c>
      <c r="F5126" s="258" t="str">
        <f>iferror(vlookup(C5126,'Master data'!$A$1:$C$29,2,0),"--")</f>
        <v>--</v>
      </c>
    </row>
    <row r="5127" ht="22.5" customHeight="1">
      <c r="A5127" s="165"/>
      <c r="B5127" s="171"/>
      <c r="C5127" s="414"/>
      <c r="D5127" s="168"/>
      <c r="E5127" s="258" t="str">
        <f>iferror(vlookup(C5127,'Master data'!$A$1:$C$29,3,0),"--")</f>
        <v>--</v>
      </c>
      <c r="F5127" s="258" t="str">
        <f>iferror(vlookup(C5127,'Master data'!$A$1:$C$29,2,0),"--")</f>
        <v>--</v>
      </c>
    </row>
    <row r="5128" ht="22.5" customHeight="1">
      <c r="A5128" s="165"/>
      <c r="B5128" s="171"/>
      <c r="C5128" s="414"/>
      <c r="D5128" s="168"/>
      <c r="E5128" s="258" t="str">
        <f>iferror(vlookup(C5128,'Master data'!$A$1:$C$29,3,0),"--")</f>
        <v>--</v>
      </c>
      <c r="F5128" s="258" t="str">
        <f>iferror(vlookup(C5128,'Master data'!$A$1:$C$29,2,0),"--")</f>
        <v>--</v>
      </c>
    </row>
    <row r="5129" ht="22.5" customHeight="1">
      <c r="A5129" s="165"/>
      <c r="B5129" s="171"/>
      <c r="C5129" s="414"/>
      <c r="D5129" s="168"/>
      <c r="E5129" s="258" t="str">
        <f>iferror(vlookup(C5129,'Master data'!$A$1:$C$29,3,0),"--")</f>
        <v>--</v>
      </c>
      <c r="F5129" s="258" t="str">
        <f>iferror(vlookup(C5129,'Master data'!$A$1:$C$29,2,0),"--")</f>
        <v>--</v>
      </c>
    </row>
    <row r="5130" ht="22.5" customHeight="1">
      <c r="A5130" s="165"/>
      <c r="B5130" s="171"/>
      <c r="C5130" s="414"/>
      <c r="D5130" s="168"/>
      <c r="E5130" s="258" t="str">
        <f>iferror(vlookup(C5130,'Master data'!$A$1:$C$29,3,0),"--")</f>
        <v>--</v>
      </c>
      <c r="F5130" s="258" t="str">
        <f>iferror(vlookup(C5130,'Master data'!$A$1:$C$29,2,0),"--")</f>
        <v>--</v>
      </c>
    </row>
    <row r="5131" ht="22.5" customHeight="1">
      <c r="A5131" s="165"/>
      <c r="B5131" s="171"/>
      <c r="C5131" s="414"/>
      <c r="D5131" s="168"/>
      <c r="E5131" s="258" t="str">
        <f>iferror(vlookup(C5131,'Master data'!$A$1:$C$29,3,0),"--")</f>
        <v>--</v>
      </c>
      <c r="F5131" s="258" t="str">
        <f>iferror(vlookup(C5131,'Master data'!$A$1:$C$29,2,0),"--")</f>
        <v>--</v>
      </c>
    </row>
    <row r="5132" ht="22.5" customHeight="1">
      <c r="A5132" s="165"/>
      <c r="B5132" s="171"/>
      <c r="C5132" s="414"/>
      <c r="D5132" s="168"/>
      <c r="E5132" s="258" t="str">
        <f>iferror(vlookup(C5132,'Master data'!$A$1:$C$29,3,0),"--")</f>
        <v>--</v>
      </c>
      <c r="F5132" s="258" t="str">
        <f>iferror(vlookup(C5132,'Master data'!$A$1:$C$29,2,0),"--")</f>
        <v>--</v>
      </c>
    </row>
    <row r="5133" ht="22.5" customHeight="1">
      <c r="A5133" s="165"/>
      <c r="B5133" s="171"/>
      <c r="C5133" s="414"/>
      <c r="D5133" s="168"/>
      <c r="E5133" s="258" t="str">
        <f>iferror(vlookup(C5133,'Master data'!$A$1:$C$29,3,0),"--")</f>
        <v>--</v>
      </c>
      <c r="F5133" s="258" t="str">
        <f>iferror(vlookup(C5133,'Master data'!$A$1:$C$29,2,0),"--")</f>
        <v>--</v>
      </c>
    </row>
    <row r="5134" ht="22.5" customHeight="1">
      <c r="A5134" s="165"/>
      <c r="B5134" s="171"/>
      <c r="C5134" s="414"/>
      <c r="D5134" s="168"/>
      <c r="E5134" s="258" t="str">
        <f>iferror(vlookup(C5134,'Master data'!$A$1:$C$29,3,0),"--")</f>
        <v>--</v>
      </c>
      <c r="F5134" s="258" t="str">
        <f>iferror(vlookup(C5134,'Master data'!$A$1:$C$29,2,0),"--")</f>
        <v>--</v>
      </c>
    </row>
    <row r="5135" ht="22.5" customHeight="1">
      <c r="A5135" s="165"/>
      <c r="B5135" s="171"/>
      <c r="C5135" s="414"/>
      <c r="D5135" s="168"/>
      <c r="E5135" s="258" t="str">
        <f>iferror(vlookup(C5135,'Master data'!$A$1:$C$29,3,0),"--")</f>
        <v>--</v>
      </c>
      <c r="F5135" s="258" t="str">
        <f>iferror(vlookup(C5135,'Master data'!$A$1:$C$29,2,0),"--")</f>
        <v>--</v>
      </c>
    </row>
    <row r="5136" ht="22.5" customHeight="1">
      <c r="A5136" s="165"/>
      <c r="B5136" s="171"/>
      <c r="C5136" s="414"/>
      <c r="D5136" s="168"/>
      <c r="E5136" s="258" t="str">
        <f>iferror(vlookup(C5136,'Master data'!$A$1:$C$29,3,0),"--")</f>
        <v>--</v>
      </c>
      <c r="F5136" s="258" t="str">
        <f>iferror(vlookup(C5136,'Master data'!$A$1:$C$29,2,0),"--")</f>
        <v>--</v>
      </c>
    </row>
    <row r="5137" ht="22.5" customHeight="1">
      <c r="A5137" s="165"/>
      <c r="B5137" s="171"/>
      <c r="C5137" s="414"/>
      <c r="D5137" s="168"/>
      <c r="E5137" s="258" t="str">
        <f>iferror(vlookup(C5137,'Master data'!$A$1:$C$29,3,0),"--")</f>
        <v>--</v>
      </c>
      <c r="F5137" s="258" t="str">
        <f>iferror(vlookup(C5137,'Master data'!$A$1:$C$29,2,0),"--")</f>
        <v>--</v>
      </c>
    </row>
    <row r="5138" ht="22.5" customHeight="1">
      <c r="A5138" s="165"/>
      <c r="B5138" s="171"/>
      <c r="C5138" s="414"/>
      <c r="D5138" s="168"/>
      <c r="E5138" s="258" t="str">
        <f>iferror(vlookup(C5138,'Master data'!$A$1:$C$29,3,0),"--")</f>
        <v>--</v>
      </c>
      <c r="F5138" s="258" t="str">
        <f>iferror(vlookup(C5138,'Master data'!$A$1:$C$29,2,0),"--")</f>
        <v>--</v>
      </c>
    </row>
    <row r="5139" ht="22.5" customHeight="1">
      <c r="A5139" s="165"/>
      <c r="B5139" s="171"/>
      <c r="C5139" s="414"/>
      <c r="D5139" s="168"/>
      <c r="E5139" s="258" t="str">
        <f>iferror(vlookup(C5139,'Master data'!$A$1:$C$29,3,0),"--")</f>
        <v>--</v>
      </c>
      <c r="F5139" s="258" t="str">
        <f>iferror(vlookup(C5139,'Master data'!$A$1:$C$29,2,0),"--")</f>
        <v>--</v>
      </c>
    </row>
    <row r="5140" ht="22.5" customHeight="1">
      <c r="A5140" s="165"/>
      <c r="B5140" s="171"/>
      <c r="C5140" s="414"/>
      <c r="D5140" s="168"/>
      <c r="E5140" s="258" t="str">
        <f>iferror(vlookup(C5140,'Master data'!$A$1:$C$29,3,0),"--")</f>
        <v>--</v>
      </c>
      <c r="F5140" s="258" t="str">
        <f>iferror(vlookup(C5140,'Master data'!$A$1:$C$29,2,0),"--")</f>
        <v>--</v>
      </c>
    </row>
    <row r="5141" ht="22.5" customHeight="1">
      <c r="A5141" s="165"/>
      <c r="B5141" s="171"/>
      <c r="C5141" s="414"/>
      <c r="D5141" s="168"/>
      <c r="E5141" s="258" t="str">
        <f>iferror(vlookup(C5141,'Master data'!$A$1:$C$29,3,0),"--")</f>
        <v>--</v>
      </c>
      <c r="F5141" s="258" t="str">
        <f>iferror(vlookup(C5141,'Master data'!$A$1:$C$29,2,0),"--")</f>
        <v>--</v>
      </c>
    </row>
    <row r="5142" ht="22.5" customHeight="1">
      <c r="A5142" s="165"/>
      <c r="B5142" s="171"/>
      <c r="C5142" s="414"/>
      <c r="D5142" s="168"/>
      <c r="E5142" s="258" t="str">
        <f>iferror(vlookup(C5142,'Master data'!$A$1:$C$29,3,0),"--")</f>
        <v>--</v>
      </c>
      <c r="F5142" s="258" t="str">
        <f>iferror(vlookup(C5142,'Master data'!$A$1:$C$29,2,0),"--")</f>
        <v>--</v>
      </c>
    </row>
    <row r="5143" ht="22.5" customHeight="1">
      <c r="A5143" s="165"/>
      <c r="B5143" s="171"/>
      <c r="C5143" s="414"/>
      <c r="D5143" s="168"/>
      <c r="E5143" s="258" t="str">
        <f>iferror(vlookup(C5143,'Master data'!$A$1:$C$29,3,0),"--")</f>
        <v>--</v>
      </c>
      <c r="F5143" s="258" t="str">
        <f>iferror(vlookup(C5143,'Master data'!$A$1:$C$29,2,0),"--")</f>
        <v>--</v>
      </c>
    </row>
    <row r="5144" ht="22.5" customHeight="1">
      <c r="A5144" s="165"/>
      <c r="B5144" s="171"/>
      <c r="C5144" s="414"/>
      <c r="D5144" s="168"/>
      <c r="E5144" s="258" t="str">
        <f>iferror(vlookup(C5144,'Master data'!$A$1:$C$29,3,0),"--")</f>
        <v>--</v>
      </c>
      <c r="F5144" s="258" t="str">
        <f>iferror(vlookup(C5144,'Master data'!$A$1:$C$29,2,0),"--")</f>
        <v>--</v>
      </c>
    </row>
    <row r="5145" ht="22.5" customHeight="1">
      <c r="A5145" s="165"/>
      <c r="B5145" s="171"/>
      <c r="C5145" s="414"/>
      <c r="D5145" s="168"/>
      <c r="E5145" s="258" t="str">
        <f>iferror(vlookup(C5145,'Master data'!$A$1:$C$29,3,0),"--")</f>
        <v>--</v>
      </c>
      <c r="F5145" s="258" t="str">
        <f>iferror(vlookup(C5145,'Master data'!$A$1:$C$29,2,0),"--")</f>
        <v>--</v>
      </c>
    </row>
    <row r="5146" ht="22.5" customHeight="1">
      <c r="A5146" s="165"/>
      <c r="B5146" s="171"/>
      <c r="C5146" s="414"/>
      <c r="D5146" s="168"/>
      <c r="E5146" s="258" t="str">
        <f>iferror(vlookup(C5146,'Master data'!$A$1:$C$29,3,0),"--")</f>
        <v>--</v>
      </c>
      <c r="F5146" s="258" t="str">
        <f>iferror(vlookup(C5146,'Master data'!$A$1:$C$29,2,0),"--")</f>
        <v>--</v>
      </c>
    </row>
    <row r="5147" ht="22.5" customHeight="1">
      <c r="A5147" s="165"/>
      <c r="B5147" s="171"/>
      <c r="C5147" s="414"/>
      <c r="D5147" s="168"/>
      <c r="E5147" s="258" t="str">
        <f>iferror(vlookup(C5147,'Master data'!$A$1:$C$29,3,0),"--")</f>
        <v>--</v>
      </c>
      <c r="F5147" s="258" t="str">
        <f>iferror(vlookup(C5147,'Master data'!$A$1:$C$29,2,0),"--")</f>
        <v>--</v>
      </c>
    </row>
    <row r="5148" ht="22.5" customHeight="1">
      <c r="A5148" s="165"/>
      <c r="B5148" s="171"/>
      <c r="C5148" s="414"/>
      <c r="D5148" s="168"/>
      <c r="E5148" s="258" t="str">
        <f>iferror(vlookup(C5148,'Master data'!$A$1:$C$29,3,0),"--")</f>
        <v>--</v>
      </c>
      <c r="F5148" s="258" t="str">
        <f>iferror(vlookup(C5148,'Master data'!$A$1:$C$29,2,0),"--")</f>
        <v>--</v>
      </c>
    </row>
    <row r="5149" ht="22.5" customHeight="1">
      <c r="A5149" s="165"/>
      <c r="B5149" s="171"/>
      <c r="C5149" s="414"/>
      <c r="D5149" s="168"/>
      <c r="E5149" s="258" t="str">
        <f>iferror(vlookup(C5149,'Master data'!$A$1:$C$29,3,0),"--")</f>
        <v>--</v>
      </c>
      <c r="F5149" s="258" t="str">
        <f>iferror(vlookup(C5149,'Master data'!$A$1:$C$29,2,0),"--")</f>
        <v>--</v>
      </c>
    </row>
    <row r="5150" ht="22.5" customHeight="1">
      <c r="A5150" s="165"/>
      <c r="B5150" s="171"/>
      <c r="C5150" s="414"/>
      <c r="D5150" s="168"/>
      <c r="E5150" s="258" t="str">
        <f>iferror(vlookup(C5150,'Master data'!$A$1:$C$29,3,0),"--")</f>
        <v>--</v>
      </c>
      <c r="F5150" s="258" t="str">
        <f>iferror(vlookup(C5150,'Master data'!$A$1:$C$29,2,0),"--")</f>
        <v>--</v>
      </c>
    </row>
    <row r="5151" ht="22.5" customHeight="1">
      <c r="A5151" s="165"/>
      <c r="B5151" s="171"/>
      <c r="C5151" s="414"/>
      <c r="D5151" s="168"/>
      <c r="E5151" s="258" t="str">
        <f>iferror(vlookup(C5151,'Master data'!$A$1:$C$29,3,0),"--")</f>
        <v>--</v>
      </c>
      <c r="F5151" s="258" t="str">
        <f>iferror(vlookup(C5151,'Master data'!$A$1:$C$29,2,0),"--")</f>
        <v>--</v>
      </c>
    </row>
    <row r="5152" ht="22.5" customHeight="1">
      <c r="A5152" s="165"/>
      <c r="B5152" s="171"/>
      <c r="C5152" s="414"/>
      <c r="D5152" s="168"/>
      <c r="E5152" s="258" t="str">
        <f>iferror(vlookup(C5152,'Master data'!$A$1:$C$29,3,0),"--")</f>
        <v>--</v>
      </c>
      <c r="F5152" s="258" t="str">
        <f>iferror(vlookup(C5152,'Master data'!$A$1:$C$29,2,0),"--")</f>
        <v>--</v>
      </c>
    </row>
    <row r="5153" ht="22.5" customHeight="1">
      <c r="A5153" s="165"/>
      <c r="B5153" s="171"/>
      <c r="C5153" s="414"/>
      <c r="D5153" s="168"/>
      <c r="E5153" s="258" t="str">
        <f>iferror(vlookup(C5153,'Master data'!$A$1:$C$29,3,0),"--")</f>
        <v>--</v>
      </c>
      <c r="F5153" s="258" t="str">
        <f>iferror(vlookup(C5153,'Master data'!$A$1:$C$29,2,0),"--")</f>
        <v>--</v>
      </c>
    </row>
    <row r="5154" ht="22.5" customHeight="1">
      <c r="A5154" s="165"/>
      <c r="B5154" s="171"/>
      <c r="C5154" s="414"/>
      <c r="D5154" s="168"/>
      <c r="E5154" s="258" t="str">
        <f>iferror(vlookup(C5154,'Master data'!$A$1:$C$29,3,0),"--")</f>
        <v>--</v>
      </c>
      <c r="F5154" s="258" t="str">
        <f>iferror(vlookup(C5154,'Master data'!$A$1:$C$29,2,0),"--")</f>
        <v>--</v>
      </c>
    </row>
    <row r="5155" ht="22.5" customHeight="1">
      <c r="A5155" s="165"/>
      <c r="B5155" s="171"/>
      <c r="C5155" s="414"/>
      <c r="D5155" s="168"/>
      <c r="E5155" s="258" t="str">
        <f>iferror(vlookup(C5155,'Master data'!$A$1:$C$29,3,0),"--")</f>
        <v>--</v>
      </c>
      <c r="F5155" s="258" t="str">
        <f>iferror(vlookup(C5155,'Master data'!$A$1:$C$29,2,0),"--")</f>
        <v>--</v>
      </c>
    </row>
    <row r="5156" ht="22.5" customHeight="1">
      <c r="A5156" s="165"/>
      <c r="B5156" s="171"/>
      <c r="C5156" s="414"/>
      <c r="D5156" s="168"/>
      <c r="E5156" s="258" t="str">
        <f>iferror(vlookup(C5156,'Master data'!$A$1:$C$29,3,0),"--")</f>
        <v>--</v>
      </c>
      <c r="F5156" s="258" t="str">
        <f>iferror(vlookup(C5156,'Master data'!$A$1:$C$29,2,0),"--")</f>
        <v>--</v>
      </c>
    </row>
    <row r="5157" ht="22.5" customHeight="1">
      <c r="A5157" s="165"/>
      <c r="B5157" s="171"/>
      <c r="C5157" s="414"/>
      <c r="D5157" s="168"/>
      <c r="E5157" s="258" t="str">
        <f>iferror(vlookup(C5157,'Master data'!$A$1:$C$29,3,0),"--")</f>
        <v>--</v>
      </c>
      <c r="F5157" s="258" t="str">
        <f>iferror(vlookup(C5157,'Master data'!$A$1:$C$29,2,0),"--")</f>
        <v>--</v>
      </c>
    </row>
    <row r="5158" ht="22.5" customHeight="1">
      <c r="A5158" s="165"/>
      <c r="B5158" s="171"/>
      <c r="C5158" s="414"/>
      <c r="D5158" s="168"/>
      <c r="E5158" s="258" t="str">
        <f>iferror(vlookup(C5158,'Master data'!$A$1:$C$29,3,0),"--")</f>
        <v>--</v>
      </c>
      <c r="F5158" s="258" t="str">
        <f>iferror(vlookup(C5158,'Master data'!$A$1:$C$29,2,0),"--")</f>
        <v>--</v>
      </c>
    </row>
    <row r="5159" ht="22.5" customHeight="1">
      <c r="A5159" s="165"/>
      <c r="B5159" s="171"/>
      <c r="C5159" s="414"/>
      <c r="D5159" s="168"/>
      <c r="E5159" s="258" t="str">
        <f>iferror(vlookup(C5159,'Master data'!$A$1:$C$29,3,0),"--")</f>
        <v>--</v>
      </c>
      <c r="F5159" s="258" t="str">
        <f>iferror(vlookup(C5159,'Master data'!$A$1:$C$29,2,0),"--")</f>
        <v>--</v>
      </c>
    </row>
    <row r="5160" ht="22.5" customHeight="1">
      <c r="A5160" s="165"/>
      <c r="B5160" s="171"/>
      <c r="C5160" s="414"/>
      <c r="D5160" s="168"/>
      <c r="E5160" s="258" t="str">
        <f>iferror(vlookup(C5160,'Master data'!$A$1:$C$29,3,0),"--")</f>
        <v>--</v>
      </c>
      <c r="F5160" s="258" t="str">
        <f>iferror(vlookup(C5160,'Master data'!$A$1:$C$29,2,0),"--")</f>
        <v>--</v>
      </c>
    </row>
    <row r="5161" ht="22.5" customHeight="1">
      <c r="A5161" s="165"/>
      <c r="B5161" s="171"/>
      <c r="C5161" s="414"/>
      <c r="D5161" s="168"/>
      <c r="E5161" s="258" t="str">
        <f>iferror(vlookup(C5161,'Master data'!$A$1:$C$29,3,0),"--")</f>
        <v>--</v>
      </c>
      <c r="F5161" s="258" t="str">
        <f>iferror(vlookup(C5161,'Master data'!$A$1:$C$29,2,0),"--")</f>
        <v>--</v>
      </c>
    </row>
    <row r="5162" ht="22.5" customHeight="1">
      <c r="A5162" s="165"/>
      <c r="B5162" s="171"/>
      <c r="C5162" s="414"/>
      <c r="D5162" s="168"/>
      <c r="E5162" s="258" t="str">
        <f>iferror(vlookup(C5162,'Master data'!$A$1:$C$29,3,0),"--")</f>
        <v>--</v>
      </c>
      <c r="F5162" s="258" t="str">
        <f>iferror(vlookup(C5162,'Master data'!$A$1:$C$29,2,0),"--")</f>
        <v>--</v>
      </c>
    </row>
    <row r="5163" ht="22.5" customHeight="1">
      <c r="A5163" s="165"/>
      <c r="B5163" s="171"/>
      <c r="C5163" s="414"/>
      <c r="D5163" s="168"/>
      <c r="E5163" s="258" t="str">
        <f>iferror(vlookup(C5163,'Master data'!$A$1:$C$29,3,0),"--")</f>
        <v>--</v>
      </c>
      <c r="F5163" s="258" t="str">
        <f>iferror(vlookup(C5163,'Master data'!$A$1:$C$29,2,0),"--")</f>
        <v>--</v>
      </c>
    </row>
    <row r="5164" ht="22.5" customHeight="1">
      <c r="A5164" s="165"/>
      <c r="B5164" s="171"/>
      <c r="C5164" s="414"/>
      <c r="D5164" s="168"/>
      <c r="E5164" s="258" t="str">
        <f>iferror(vlookup(C5164,'Master data'!$A$1:$C$29,3,0),"--")</f>
        <v>--</v>
      </c>
      <c r="F5164" s="258" t="str">
        <f>iferror(vlookup(C5164,'Master data'!$A$1:$C$29,2,0),"--")</f>
        <v>--</v>
      </c>
    </row>
    <row r="5165" ht="22.5" customHeight="1">
      <c r="A5165" s="165"/>
      <c r="B5165" s="171"/>
      <c r="C5165" s="414"/>
      <c r="D5165" s="168"/>
      <c r="E5165" s="258" t="str">
        <f>iferror(vlookup(C5165,'Master data'!$A$1:$C$29,3,0),"--")</f>
        <v>--</v>
      </c>
      <c r="F5165" s="258" t="str">
        <f>iferror(vlookup(C5165,'Master data'!$A$1:$C$29,2,0),"--")</f>
        <v>--</v>
      </c>
    </row>
    <row r="5166" ht="22.5" customHeight="1">
      <c r="A5166" s="165"/>
      <c r="B5166" s="171"/>
      <c r="C5166" s="414"/>
      <c r="D5166" s="168"/>
      <c r="E5166" s="258" t="str">
        <f>iferror(vlookup(C5166,'Master data'!$A$1:$C$29,3,0),"--")</f>
        <v>--</v>
      </c>
      <c r="F5166" s="258" t="str">
        <f>iferror(vlookup(C5166,'Master data'!$A$1:$C$29,2,0),"--")</f>
        <v>--</v>
      </c>
    </row>
    <row r="5167" ht="22.5" customHeight="1">
      <c r="A5167" s="165"/>
      <c r="B5167" s="172"/>
      <c r="C5167" s="414"/>
      <c r="D5167" s="168"/>
      <c r="E5167" s="258" t="str">
        <f>iferror(vlookup(C5167,'Master data'!$A$1:$C$29,3,0),"--")</f>
        <v>--</v>
      </c>
      <c r="F5167" s="258" t="str">
        <f>iferror(vlookup(C5167,'Master data'!$A$1:$C$29,2,0),"--")</f>
        <v>--</v>
      </c>
    </row>
    <row r="5168" ht="22.5" customHeight="1">
      <c r="A5168" s="165"/>
      <c r="B5168" s="171"/>
      <c r="C5168" s="414"/>
      <c r="D5168" s="168"/>
      <c r="E5168" s="258" t="str">
        <f>iferror(vlookup(C5168,'Master data'!$A$1:$C$29,3,0),"--")</f>
        <v>--</v>
      </c>
      <c r="F5168" s="258" t="str">
        <f>iferror(vlookup(C5168,'Master data'!$A$1:$C$29,2,0),"--")</f>
        <v>--</v>
      </c>
    </row>
    <row r="5169" ht="22.5" customHeight="1">
      <c r="A5169" s="165"/>
      <c r="B5169" s="171"/>
      <c r="C5169" s="414"/>
      <c r="D5169" s="168"/>
      <c r="E5169" s="258" t="str">
        <f>iferror(vlookup(C5169,'Master data'!$A$1:$C$29,3,0),"--")</f>
        <v>--</v>
      </c>
      <c r="F5169" s="258" t="str">
        <f>iferror(vlookup(C5169,'Master data'!$A$1:$C$29,2,0),"--")</f>
        <v>--</v>
      </c>
    </row>
    <row r="5170" ht="22.5" customHeight="1">
      <c r="A5170" s="165"/>
      <c r="B5170" s="171"/>
      <c r="C5170" s="414"/>
      <c r="D5170" s="168"/>
      <c r="E5170" s="258" t="str">
        <f>iferror(vlookup(C5170,'Master data'!$A$1:$C$29,3,0),"--")</f>
        <v>--</v>
      </c>
      <c r="F5170" s="258" t="str">
        <f>iferror(vlookup(C5170,'Master data'!$A$1:$C$29,2,0),"--")</f>
        <v>--</v>
      </c>
    </row>
    <row r="5171" ht="22.5" customHeight="1">
      <c r="A5171" s="165"/>
      <c r="B5171" s="171"/>
      <c r="C5171" s="414"/>
      <c r="D5171" s="168"/>
      <c r="E5171" s="258" t="str">
        <f>iferror(vlookup(C5171,'Master data'!$A$1:$C$29,3,0),"--")</f>
        <v>--</v>
      </c>
      <c r="F5171" s="258" t="str">
        <f>iferror(vlookup(C5171,'Master data'!$A$1:$C$29,2,0),"--")</f>
        <v>--</v>
      </c>
    </row>
    <row r="5172" ht="22.5" customHeight="1">
      <c r="A5172" s="165"/>
      <c r="B5172" s="171"/>
      <c r="C5172" s="414"/>
      <c r="D5172" s="168"/>
      <c r="E5172" s="258" t="str">
        <f>iferror(vlookup(C5172,'Master data'!$A$1:$C$29,3,0),"--")</f>
        <v>--</v>
      </c>
      <c r="F5172" s="258" t="str">
        <f>iferror(vlookup(C5172,'Master data'!$A$1:$C$29,2,0),"--")</f>
        <v>--</v>
      </c>
    </row>
    <row r="5173" ht="22.5" customHeight="1">
      <c r="A5173" s="165"/>
      <c r="B5173" s="171"/>
      <c r="C5173" s="414"/>
      <c r="D5173" s="168"/>
      <c r="E5173" s="258" t="str">
        <f>iferror(vlookup(C5173,'Master data'!$A$1:$C$29,3,0),"--")</f>
        <v>--</v>
      </c>
      <c r="F5173" s="258" t="str">
        <f>iferror(vlookup(C5173,'Master data'!$A$1:$C$29,2,0),"--")</f>
        <v>--</v>
      </c>
    </row>
    <row r="5174" ht="22.5" customHeight="1">
      <c r="A5174" s="165"/>
      <c r="B5174" s="171"/>
      <c r="C5174" s="414"/>
      <c r="D5174" s="168"/>
      <c r="E5174" s="258" t="str">
        <f>iferror(vlookup(C5174,'Master data'!$A$1:$C$29,3,0),"--")</f>
        <v>--</v>
      </c>
      <c r="F5174" s="258" t="str">
        <f>iferror(vlookup(C5174,'Master data'!$A$1:$C$29,2,0),"--")</f>
        <v>--</v>
      </c>
    </row>
    <row r="5175" ht="22.5" customHeight="1">
      <c r="A5175" s="165"/>
      <c r="B5175" s="171"/>
      <c r="C5175" s="414"/>
      <c r="D5175" s="168"/>
      <c r="E5175" s="258" t="str">
        <f>iferror(vlookup(C5175,'Master data'!$A$1:$C$29,3,0),"--")</f>
        <v>--</v>
      </c>
      <c r="F5175" s="258" t="str">
        <f>iferror(vlookup(C5175,'Master data'!$A$1:$C$29,2,0),"--")</f>
        <v>--</v>
      </c>
    </row>
    <row r="5176" ht="22.5" customHeight="1">
      <c r="A5176" s="165"/>
      <c r="B5176" s="171"/>
      <c r="C5176" s="414"/>
      <c r="D5176" s="168"/>
      <c r="E5176" s="258" t="str">
        <f>iferror(vlookup(C5176,'Master data'!$A$1:$C$29,3,0),"--")</f>
        <v>--</v>
      </c>
      <c r="F5176" s="258" t="str">
        <f>iferror(vlookup(C5176,'Master data'!$A$1:$C$29,2,0),"--")</f>
        <v>--</v>
      </c>
    </row>
    <row r="5177" ht="22.5" customHeight="1">
      <c r="A5177" s="165"/>
      <c r="B5177" s="171"/>
      <c r="C5177" s="414"/>
      <c r="D5177" s="168"/>
      <c r="E5177" s="258" t="str">
        <f>iferror(vlookup(C5177,'Master data'!$A$1:$C$29,3,0),"--")</f>
        <v>--</v>
      </c>
      <c r="F5177" s="258" t="str">
        <f>iferror(vlookup(C5177,'Master data'!$A$1:$C$29,2,0),"--")</f>
        <v>--</v>
      </c>
    </row>
    <row r="5178" ht="22.5" customHeight="1">
      <c r="A5178" s="165"/>
      <c r="B5178" s="171"/>
      <c r="C5178" s="414"/>
      <c r="D5178" s="168"/>
      <c r="E5178" s="258" t="str">
        <f>iferror(vlookup(C5178,'Master data'!$A$1:$C$29,3,0),"--")</f>
        <v>--</v>
      </c>
      <c r="F5178" s="258" t="str">
        <f>iferror(vlookup(C5178,'Master data'!$A$1:$C$29,2,0),"--")</f>
        <v>--</v>
      </c>
    </row>
    <row r="5179" ht="22.5" customHeight="1">
      <c r="A5179" s="165"/>
      <c r="B5179" s="171"/>
      <c r="C5179" s="414"/>
      <c r="D5179" s="168"/>
      <c r="E5179" s="258" t="str">
        <f>iferror(vlookup(C5179,'Master data'!$A$1:$C$29,3,0),"--")</f>
        <v>--</v>
      </c>
      <c r="F5179" s="258" t="str">
        <f>iferror(vlookup(C5179,'Master data'!$A$1:$C$29,2,0),"--")</f>
        <v>--</v>
      </c>
    </row>
    <row r="5180" ht="22.5" customHeight="1">
      <c r="A5180" s="165"/>
      <c r="B5180" s="171"/>
      <c r="C5180" s="414"/>
      <c r="D5180" s="168"/>
      <c r="E5180" s="258" t="str">
        <f>iferror(vlookup(C5180,'Master data'!$A$1:$C$29,3,0),"--")</f>
        <v>--</v>
      </c>
      <c r="F5180" s="258" t="str">
        <f>iferror(vlookup(C5180,'Master data'!$A$1:$C$29,2,0),"--")</f>
        <v>--</v>
      </c>
    </row>
    <row r="5181" ht="22.5" customHeight="1">
      <c r="A5181" s="165"/>
      <c r="B5181" s="171"/>
      <c r="C5181" s="414"/>
      <c r="D5181" s="168"/>
      <c r="E5181" s="258" t="str">
        <f>iferror(vlookup(C5181,'Master data'!$A$1:$C$29,3,0),"--")</f>
        <v>--</v>
      </c>
      <c r="F5181" s="258" t="str">
        <f>iferror(vlookup(C5181,'Master data'!$A$1:$C$29,2,0),"--")</f>
        <v>--</v>
      </c>
    </row>
    <row r="5182" ht="22.5" customHeight="1">
      <c r="A5182" s="165"/>
      <c r="B5182" s="171"/>
      <c r="C5182" s="414"/>
      <c r="D5182" s="168"/>
      <c r="E5182" s="258" t="str">
        <f>iferror(vlookup(C5182,'Master data'!$A$1:$C$29,3,0),"--")</f>
        <v>--</v>
      </c>
      <c r="F5182" s="258" t="str">
        <f>iferror(vlookup(C5182,'Master data'!$A$1:$C$29,2,0),"--")</f>
        <v>--</v>
      </c>
    </row>
    <row r="5183" ht="22.5" customHeight="1">
      <c r="A5183" s="165"/>
      <c r="B5183" s="171"/>
      <c r="C5183" s="414"/>
      <c r="D5183" s="168"/>
      <c r="E5183" s="258" t="str">
        <f>iferror(vlookup(C5183,'Master data'!$A$1:$C$29,3,0),"--")</f>
        <v>--</v>
      </c>
      <c r="F5183" s="258" t="str">
        <f>iferror(vlookup(C5183,'Master data'!$A$1:$C$29,2,0),"--")</f>
        <v>--</v>
      </c>
    </row>
    <row r="5184" ht="22.5" customHeight="1">
      <c r="A5184" s="165"/>
      <c r="B5184" s="171"/>
      <c r="C5184" s="414"/>
      <c r="D5184" s="168"/>
      <c r="E5184" s="258" t="str">
        <f>iferror(vlookup(C5184,'Master data'!$A$1:$C$29,3,0),"--")</f>
        <v>--</v>
      </c>
      <c r="F5184" s="258" t="str">
        <f>iferror(vlookup(C5184,'Master data'!$A$1:$C$29,2,0),"--")</f>
        <v>--</v>
      </c>
    </row>
    <row r="5185" ht="22.5" customHeight="1">
      <c r="A5185" s="165"/>
      <c r="B5185" s="171"/>
      <c r="C5185" s="414"/>
      <c r="D5185" s="168"/>
      <c r="E5185" s="258" t="str">
        <f>iferror(vlookup(C5185,'Master data'!$A$1:$C$29,3,0),"--")</f>
        <v>--</v>
      </c>
      <c r="F5185" s="258" t="str">
        <f>iferror(vlookup(C5185,'Master data'!$A$1:$C$29,2,0),"--")</f>
        <v>--</v>
      </c>
    </row>
    <row r="5186" ht="22.5" customHeight="1">
      <c r="A5186" s="165"/>
      <c r="B5186" s="171"/>
      <c r="C5186" s="414"/>
      <c r="D5186" s="168"/>
      <c r="E5186" s="258" t="str">
        <f>iferror(vlookup(C5186,'Master data'!$A$1:$C$29,3,0),"--")</f>
        <v>--</v>
      </c>
      <c r="F5186" s="258" t="str">
        <f>iferror(vlookup(C5186,'Master data'!$A$1:$C$29,2,0),"--")</f>
        <v>--</v>
      </c>
    </row>
    <row r="5187" ht="22.5" customHeight="1">
      <c r="A5187" s="165"/>
      <c r="B5187" s="171"/>
      <c r="C5187" s="414"/>
      <c r="D5187" s="168"/>
      <c r="E5187" s="258" t="str">
        <f>iferror(vlookup(C5187,'Master data'!$A$1:$C$29,3,0),"--")</f>
        <v>--</v>
      </c>
      <c r="F5187" s="258" t="str">
        <f>iferror(vlookup(C5187,'Master data'!$A$1:$C$29,2,0),"--")</f>
        <v>--</v>
      </c>
    </row>
    <row r="5188" ht="22.5" customHeight="1">
      <c r="A5188" s="165"/>
      <c r="B5188" s="171"/>
      <c r="C5188" s="414"/>
      <c r="D5188" s="168"/>
      <c r="E5188" s="258" t="str">
        <f>iferror(vlookup(C5188,'Master data'!$A$1:$C$29,3,0),"--")</f>
        <v>--</v>
      </c>
      <c r="F5188" s="258" t="str">
        <f>iferror(vlookup(C5188,'Master data'!$A$1:$C$29,2,0),"--")</f>
        <v>--</v>
      </c>
    </row>
    <row r="5189" ht="22.5" customHeight="1">
      <c r="A5189" s="165"/>
      <c r="B5189" s="171"/>
      <c r="C5189" s="414"/>
      <c r="D5189" s="168"/>
      <c r="E5189" s="258" t="str">
        <f>iferror(vlookup(C5189,'Master data'!$A$1:$C$29,3,0),"--")</f>
        <v>--</v>
      </c>
      <c r="F5189" s="258" t="str">
        <f>iferror(vlookup(C5189,'Master data'!$A$1:$C$29,2,0),"--")</f>
        <v>--</v>
      </c>
    </row>
    <row r="5190" ht="22.5" customHeight="1">
      <c r="A5190" s="165"/>
      <c r="B5190" s="171"/>
      <c r="C5190" s="414"/>
      <c r="D5190" s="168"/>
      <c r="E5190" s="258" t="str">
        <f>iferror(vlookup(C5190,'Master data'!$A$1:$C$29,3,0),"--")</f>
        <v>--</v>
      </c>
      <c r="F5190" s="258" t="str">
        <f>iferror(vlookup(C5190,'Master data'!$A$1:$C$29,2,0),"--")</f>
        <v>--</v>
      </c>
    </row>
    <row r="5191" ht="22.5" customHeight="1">
      <c r="A5191" s="165"/>
      <c r="B5191" s="171"/>
      <c r="C5191" s="414"/>
      <c r="D5191" s="168"/>
      <c r="E5191" s="258" t="str">
        <f>iferror(vlookup(C5191,'Master data'!$A$1:$C$29,3,0),"--")</f>
        <v>--</v>
      </c>
      <c r="F5191" s="258" t="str">
        <f>iferror(vlookup(C5191,'Master data'!$A$1:$C$29,2,0),"--")</f>
        <v>--</v>
      </c>
    </row>
    <row r="5192" ht="22.5" customHeight="1">
      <c r="A5192" s="165"/>
      <c r="B5192" s="171"/>
      <c r="C5192" s="414"/>
      <c r="D5192" s="168"/>
      <c r="E5192" s="258" t="str">
        <f>iferror(vlookup(C5192,'Master data'!$A$1:$C$29,3,0),"--")</f>
        <v>--</v>
      </c>
      <c r="F5192" s="258" t="str">
        <f>iferror(vlookup(C5192,'Master data'!$A$1:$C$29,2,0),"--")</f>
        <v>--</v>
      </c>
    </row>
    <row r="5193" ht="22.5" customHeight="1">
      <c r="A5193" s="165"/>
      <c r="B5193" s="171"/>
      <c r="C5193" s="414"/>
      <c r="D5193" s="168"/>
      <c r="E5193" s="258" t="str">
        <f>iferror(vlookup(C5193,'Master data'!$A$1:$C$29,3,0),"--")</f>
        <v>--</v>
      </c>
      <c r="F5193" s="258" t="str">
        <f>iferror(vlookup(C5193,'Master data'!$A$1:$C$29,2,0),"--")</f>
        <v>--</v>
      </c>
    </row>
    <row r="5194" ht="22.5" customHeight="1">
      <c r="A5194" s="165"/>
      <c r="B5194" s="171"/>
      <c r="C5194" s="414"/>
      <c r="D5194" s="168"/>
      <c r="E5194" s="258" t="str">
        <f>iferror(vlookup(C5194,'Master data'!$A$1:$C$29,3,0),"--")</f>
        <v>--</v>
      </c>
      <c r="F5194" s="258" t="str">
        <f>iferror(vlookup(C5194,'Master data'!$A$1:$C$29,2,0),"--")</f>
        <v>--</v>
      </c>
    </row>
    <row r="5195" ht="22.5" customHeight="1">
      <c r="A5195" s="165"/>
      <c r="B5195" s="171"/>
      <c r="C5195" s="414"/>
      <c r="D5195" s="168"/>
      <c r="E5195" s="258" t="str">
        <f>iferror(vlookup(C5195,'Master data'!$A$1:$C$29,3,0),"--")</f>
        <v>--</v>
      </c>
      <c r="F5195" s="258" t="str">
        <f>iferror(vlookup(C5195,'Master data'!$A$1:$C$29,2,0),"--")</f>
        <v>--</v>
      </c>
    </row>
    <row r="5196" ht="22.5" customHeight="1">
      <c r="A5196" s="165"/>
      <c r="B5196" s="171"/>
      <c r="C5196" s="414"/>
      <c r="D5196" s="168"/>
      <c r="E5196" s="258" t="str">
        <f>iferror(vlookup(C5196,'Master data'!$A$1:$C$29,3,0),"--")</f>
        <v>--</v>
      </c>
      <c r="F5196" s="258" t="str">
        <f>iferror(vlookup(C5196,'Master data'!$A$1:$C$29,2,0),"--")</f>
        <v>--</v>
      </c>
    </row>
    <row r="5197" ht="22.5" customHeight="1">
      <c r="A5197" s="165"/>
      <c r="B5197" s="171"/>
      <c r="C5197" s="414"/>
      <c r="D5197" s="168"/>
      <c r="E5197" s="258" t="str">
        <f>iferror(vlookup(C5197,'Master data'!$A$1:$C$29,3,0),"--")</f>
        <v>--</v>
      </c>
      <c r="F5197" s="258" t="str">
        <f>iferror(vlookup(C5197,'Master data'!$A$1:$C$29,2,0),"--")</f>
        <v>--</v>
      </c>
    </row>
    <row r="5198" ht="22.5" customHeight="1">
      <c r="A5198" s="165"/>
      <c r="B5198" s="171"/>
      <c r="C5198" s="414"/>
      <c r="D5198" s="168"/>
      <c r="E5198" s="258" t="str">
        <f>iferror(vlookup(C5198,'Master data'!$A$1:$C$29,3,0),"--")</f>
        <v>--</v>
      </c>
      <c r="F5198" s="258" t="str">
        <f>iferror(vlookup(C5198,'Master data'!$A$1:$C$29,2,0),"--")</f>
        <v>--</v>
      </c>
    </row>
    <row r="5199" ht="22.5" customHeight="1">
      <c r="A5199" s="165"/>
      <c r="B5199" s="171"/>
      <c r="C5199" s="414"/>
      <c r="D5199" s="168"/>
      <c r="E5199" s="258" t="str">
        <f>iferror(vlookup(C5199,'Master data'!$A$1:$C$29,3,0),"--")</f>
        <v>--</v>
      </c>
      <c r="F5199" s="258" t="str">
        <f>iferror(vlookup(C5199,'Master data'!$A$1:$C$29,2,0),"--")</f>
        <v>--</v>
      </c>
    </row>
    <row r="5200" ht="22.5" customHeight="1">
      <c r="A5200" s="165"/>
      <c r="B5200" s="171"/>
      <c r="C5200" s="414"/>
      <c r="D5200" s="168"/>
      <c r="E5200" s="258" t="str">
        <f>iferror(vlookup(C5200,'Master data'!$A$1:$C$29,3,0),"--")</f>
        <v>--</v>
      </c>
      <c r="F5200" s="258" t="str">
        <f>iferror(vlookup(C5200,'Master data'!$A$1:$C$29,2,0),"--")</f>
        <v>--</v>
      </c>
    </row>
    <row r="5201" ht="22.5" customHeight="1">
      <c r="A5201" s="165"/>
      <c r="B5201" s="171"/>
      <c r="C5201" s="414"/>
      <c r="D5201" s="168"/>
      <c r="E5201" s="258" t="str">
        <f>iferror(vlookup(C5201,'Master data'!$A$1:$C$29,3,0),"--")</f>
        <v>--</v>
      </c>
      <c r="F5201" s="258" t="str">
        <f>iferror(vlookup(C5201,'Master data'!$A$1:$C$29,2,0),"--")</f>
        <v>--</v>
      </c>
    </row>
    <row r="5202" ht="22.5" customHeight="1">
      <c r="A5202" s="165"/>
      <c r="B5202" s="171"/>
      <c r="C5202" s="414"/>
      <c r="D5202" s="168"/>
      <c r="E5202" s="258" t="str">
        <f>iferror(vlookup(C5202,'Master data'!$A$1:$C$29,3,0),"--")</f>
        <v>--</v>
      </c>
      <c r="F5202" s="258" t="str">
        <f>iferror(vlookup(C5202,'Master data'!$A$1:$C$29,2,0),"--")</f>
        <v>--</v>
      </c>
    </row>
    <row r="5203" ht="22.5" customHeight="1">
      <c r="A5203" s="165"/>
      <c r="B5203" s="171"/>
      <c r="C5203" s="414"/>
      <c r="D5203" s="168"/>
      <c r="E5203" s="258" t="str">
        <f>iferror(vlookup(C5203,'Master data'!$A$1:$C$29,3,0),"--")</f>
        <v>--</v>
      </c>
      <c r="F5203" s="258" t="str">
        <f>iferror(vlookup(C5203,'Master data'!$A$1:$C$29,2,0),"--")</f>
        <v>--</v>
      </c>
    </row>
    <row r="5204" ht="22.5" customHeight="1">
      <c r="A5204" s="165"/>
      <c r="B5204" s="171"/>
      <c r="C5204" s="414"/>
      <c r="D5204" s="168"/>
      <c r="E5204" s="258" t="str">
        <f>iferror(vlookup(C5204,'Master data'!$A$1:$C$29,3,0),"--")</f>
        <v>--</v>
      </c>
      <c r="F5204" s="258" t="str">
        <f>iferror(vlookup(C5204,'Master data'!$A$1:$C$29,2,0),"--")</f>
        <v>--</v>
      </c>
    </row>
    <row r="5205" ht="22.5" customHeight="1">
      <c r="A5205" s="165"/>
      <c r="B5205" s="171"/>
      <c r="C5205" s="414"/>
      <c r="D5205" s="168"/>
      <c r="E5205" s="258" t="str">
        <f>iferror(vlookup(C5205,'Master data'!$A$1:$C$29,3,0),"--")</f>
        <v>--</v>
      </c>
      <c r="F5205" s="258" t="str">
        <f>iferror(vlookup(C5205,'Master data'!$A$1:$C$29,2,0),"--")</f>
        <v>--</v>
      </c>
    </row>
    <row r="5206" ht="22.5" customHeight="1">
      <c r="A5206" s="165"/>
      <c r="B5206" s="171"/>
      <c r="C5206" s="414"/>
      <c r="D5206" s="168"/>
      <c r="E5206" s="258" t="str">
        <f>iferror(vlookup(C5206,'Master data'!$A$1:$C$29,3,0),"--")</f>
        <v>--</v>
      </c>
      <c r="F5206" s="258" t="str">
        <f>iferror(vlookup(C5206,'Master data'!$A$1:$C$29,2,0),"--")</f>
        <v>--</v>
      </c>
    </row>
    <row r="5207" ht="22.5" customHeight="1">
      <c r="A5207" s="165"/>
      <c r="B5207" s="171"/>
      <c r="C5207" s="414"/>
      <c r="D5207" s="168"/>
      <c r="E5207" s="258" t="str">
        <f>iferror(vlookup(C5207,'Master data'!$A$1:$C$29,3,0),"--")</f>
        <v>--</v>
      </c>
      <c r="F5207" s="258" t="str">
        <f>iferror(vlookup(C5207,'Master data'!$A$1:$C$29,2,0),"--")</f>
        <v>--</v>
      </c>
    </row>
    <row r="5208" ht="22.5" customHeight="1">
      <c r="A5208" s="165"/>
      <c r="B5208" s="171"/>
      <c r="C5208" s="414"/>
      <c r="D5208" s="168"/>
      <c r="E5208" s="258" t="str">
        <f>iferror(vlookup(C5208,'Master data'!$A$1:$C$29,3,0),"--")</f>
        <v>--</v>
      </c>
      <c r="F5208" s="258" t="str">
        <f>iferror(vlookup(C5208,'Master data'!$A$1:$C$29,2,0),"--")</f>
        <v>--</v>
      </c>
    </row>
    <row r="5209" ht="22.5" customHeight="1">
      <c r="A5209" s="165"/>
      <c r="B5209" s="171"/>
      <c r="C5209" s="414"/>
      <c r="D5209" s="168"/>
      <c r="E5209" s="258" t="str">
        <f>iferror(vlookup(C5209,'Master data'!$A$1:$C$29,3,0),"--")</f>
        <v>--</v>
      </c>
      <c r="F5209" s="258" t="str">
        <f>iferror(vlookup(C5209,'Master data'!$A$1:$C$29,2,0),"--")</f>
        <v>--</v>
      </c>
    </row>
    <row r="5210" ht="22.5" customHeight="1">
      <c r="A5210" s="165"/>
      <c r="B5210" s="171"/>
      <c r="C5210" s="414"/>
      <c r="D5210" s="168"/>
      <c r="E5210" s="258" t="str">
        <f>iferror(vlookup(C5210,'Master data'!$A$1:$C$29,3,0),"--")</f>
        <v>--</v>
      </c>
      <c r="F5210" s="258" t="str">
        <f>iferror(vlookup(C5210,'Master data'!$A$1:$C$29,2,0),"--")</f>
        <v>--</v>
      </c>
    </row>
    <row r="5211" ht="22.5" customHeight="1">
      <c r="A5211" s="165"/>
      <c r="B5211" s="171"/>
      <c r="C5211" s="414"/>
      <c r="D5211" s="168"/>
      <c r="E5211" s="258" t="str">
        <f>iferror(vlookup(C5211,'Master data'!$A$1:$C$29,3,0),"--")</f>
        <v>--</v>
      </c>
      <c r="F5211" s="258" t="str">
        <f>iferror(vlookup(C5211,'Master data'!$A$1:$C$29,2,0),"--")</f>
        <v>--</v>
      </c>
    </row>
    <row r="5212" ht="22.5" customHeight="1">
      <c r="A5212" s="165"/>
      <c r="B5212" s="171"/>
      <c r="C5212" s="414"/>
      <c r="D5212" s="168"/>
      <c r="E5212" s="258" t="str">
        <f>iferror(vlookup(C5212,'Master data'!$A$1:$C$29,3,0),"--")</f>
        <v>--</v>
      </c>
      <c r="F5212" s="258" t="str">
        <f>iferror(vlookup(C5212,'Master data'!$A$1:$C$29,2,0),"--")</f>
        <v>--</v>
      </c>
    </row>
    <row r="5213" ht="22.5" customHeight="1">
      <c r="A5213" s="165"/>
      <c r="B5213" s="171"/>
      <c r="C5213" s="414"/>
      <c r="D5213" s="168"/>
      <c r="E5213" s="258" t="str">
        <f>iferror(vlookup(C5213,'Master data'!$A$1:$C$29,3,0),"--")</f>
        <v>--</v>
      </c>
      <c r="F5213" s="258" t="str">
        <f>iferror(vlookup(C5213,'Master data'!$A$1:$C$29,2,0),"--")</f>
        <v>--</v>
      </c>
    </row>
    <row r="5214" ht="22.5" customHeight="1">
      <c r="A5214" s="165"/>
      <c r="B5214" s="171"/>
      <c r="C5214" s="414"/>
      <c r="D5214" s="168"/>
      <c r="E5214" s="258" t="str">
        <f>iferror(vlookup(C5214,'Master data'!$A$1:$C$29,3,0),"--")</f>
        <v>--</v>
      </c>
      <c r="F5214" s="258" t="str">
        <f>iferror(vlookup(C5214,'Master data'!$A$1:$C$29,2,0),"--")</f>
        <v>--</v>
      </c>
    </row>
    <row r="5215" ht="22.5" customHeight="1">
      <c r="A5215" s="165"/>
      <c r="B5215" s="171"/>
      <c r="C5215" s="414"/>
      <c r="D5215" s="168"/>
      <c r="E5215" s="258" t="str">
        <f>iferror(vlookup(C5215,'Master data'!$A$1:$C$29,3,0),"--")</f>
        <v>--</v>
      </c>
      <c r="F5215" s="258" t="str">
        <f>iferror(vlookup(C5215,'Master data'!$A$1:$C$29,2,0),"--")</f>
        <v>--</v>
      </c>
    </row>
    <row r="5216" ht="22.5" customHeight="1">
      <c r="A5216" s="165"/>
      <c r="B5216" s="171"/>
      <c r="C5216" s="414"/>
      <c r="D5216" s="168"/>
      <c r="E5216" s="258" t="str">
        <f>iferror(vlookup(C5216,'Master data'!$A$1:$C$29,3,0),"--")</f>
        <v>--</v>
      </c>
      <c r="F5216" s="258" t="str">
        <f>iferror(vlookup(C5216,'Master data'!$A$1:$C$29,2,0),"--")</f>
        <v>--</v>
      </c>
    </row>
    <row r="5217" ht="22.5" customHeight="1">
      <c r="A5217" s="165"/>
      <c r="B5217" s="171"/>
      <c r="C5217" s="414"/>
      <c r="D5217" s="168"/>
      <c r="E5217" s="258" t="str">
        <f>iferror(vlookup(C5217,'Master data'!$A$1:$C$29,3,0),"--")</f>
        <v>--</v>
      </c>
      <c r="F5217" s="258" t="str">
        <f>iferror(vlookup(C5217,'Master data'!$A$1:$C$29,2,0),"--")</f>
        <v>--</v>
      </c>
    </row>
    <row r="5218" ht="22.5" customHeight="1">
      <c r="A5218" s="165"/>
      <c r="B5218" s="171"/>
      <c r="C5218" s="414"/>
      <c r="D5218" s="168"/>
      <c r="E5218" s="258" t="str">
        <f>iferror(vlookup(C5218,'Master data'!$A$1:$C$29,3,0),"--")</f>
        <v>--</v>
      </c>
      <c r="F5218" s="258" t="str">
        <f>iferror(vlookup(C5218,'Master data'!$A$1:$C$29,2,0),"--")</f>
        <v>--</v>
      </c>
    </row>
    <row r="5219" ht="22.5" customHeight="1">
      <c r="A5219" s="165"/>
      <c r="B5219" s="171"/>
      <c r="C5219" s="414"/>
      <c r="D5219" s="168"/>
      <c r="E5219" s="258" t="str">
        <f>iferror(vlookup(C5219,'Master data'!$A$1:$C$29,3,0),"--")</f>
        <v>--</v>
      </c>
      <c r="F5219" s="258" t="str">
        <f>iferror(vlookup(C5219,'Master data'!$A$1:$C$29,2,0),"--")</f>
        <v>--</v>
      </c>
    </row>
    <row r="5220" ht="22.5" customHeight="1">
      <c r="A5220" s="165"/>
      <c r="B5220" s="171"/>
      <c r="C5220" s="414"/>
      <c r="D5220" s="168"/>
      <c r="E5220" s="258" t="str">
        <f>iferror(vlookup(C5220,'Master data'!$A$1:$C$29,3,0),"--")</f>
        <v>--</v>
      </c>
      <c r="F5220" s="258" t="str">
        <f>iferror(vlookup(C5220,'Master data'!$A$1:$C$29,2,0),"--")</f>
        <v>--</v>
      </c>
    </row>
    <row r="5221" ht="22.5" customHeight="1">
      <c r="A5221" s="165"/>
      <c r="B5221" s="171"/>
      <c r="C5221" s="414"/>
      <c r="D5221" s="168"/>
      <c r="E5221" s="258" t="str">
        <f>iferror(vlookup(C5221,'Master data'!$A$1:$C$29,3,0),"--")</f>
        <v>--</v>
      </c>
      <c r="F5221" s="258" t="str">
        <f>iferror(vlookup(C5221,'Master data'!$A$1:$C$29,2,0),"--")</f>
        <v>--</v>
      </c>
    </row>
    <row r="5222" ht="22.5" customHeight="1">
      <c r="A5222" s="165"/>
      <c r="B5222" s="171"/>
      <c r="C5222" s="414"/>
      <c r="D5222" s="168"/>
      <c r="E5222" s="258" t="str">
        <f>iferror(vlookup(C5222,'Master data'!$A$1:$C$29,3,0),"--")</f>
        <v>--</v>
      </c>
      <c r="F5222" s="258" t="str">
        <f>iferror(vlookup(C5222,'Master data'!$A$1:$C$29,2,0),"--")</f>
        <v>--</v>
      </c>
    </row>
    <row r="5223" ht="22.5" customHeight="1">
      <c r="A5223" s="165"/>
      <c r="B5223" s="171"/>
      <c r="C5223" s="414"/>
      <c r="D5223" s="168"/>
      <c r="E5223" s="258" t="str">
        <f>iferror(vlookup(C5223,'Master data'!$A$1:$C$29,3,0),"--")</f>
        <v>--</v>
      </c>
      <c r="F5223" s="258" t="str">
        <f>iferror(vlookup(C5223,'Master data'!$A$1:$C$29,2,0),"--")</f>
        <v>--</v>
      </c>
    </row>
    <row r="5224" ht="22.5" customHeight="1">
      <c r="A5224" s="165"/>
      <c r="B5224" s="171"/>
      <c r="C5224" s="414"/>
      <c r="D5224" s="168"/>
      <c r="E5224" s="258" t="str">
        <f>iferror(vlookup(C5224,'Master data'!$A$1:$C$29,3,0),"--")</f>
        <v>--</v>
      </c>
      <c r="F5224" s="258" t="str">
        <f>iferror(vlookup(C5224,'Master data'!$A$1:$C$29,2,0),"--")</f>
        <v>--</v>
      </c>
    </row>
    <row r="5225" ht="22.5" customHeight="1">
      <c r="A5225" s="165"/>
      <c r="B5225" s="171"/>
      <c r="C5225" s="414"/>
      <c r="D5225" s="168"/>
      <c r="E5225" s="258" t="str">
        <f>iferror(vlookup(C5225,'Master data'!$A$1:$C$29,3,0),"--")</f>
        <v>--</v>
      </c>
      <c r="F5225" s="258" t="str">
        <f>iferror(vlookup(C5225,'Master data'!$A$1:$C$29,2,0),"--")</f>
        <v>--</v>
      </c>
    </row>
    <row r="5226" ht="22.5" customHeight="1">
      <c r="A5226" s="165"/>
      <c r="B5226" s="171"/>
      <c r="C5226" s="414"/>
      <c r="D5226" s="168"/>
      <c r="E5226" s="258" t="str">
        <f>iferror(vlookup(C5226,'Master data'!$A$1:$C$29,3,0),"--")</f>
        <v>--</v>
      </c>
      <c r="F5226" s="258" t="str">
        <f>iferror(vlookup(C5226,'Master data'!$A$1:$C$29,2,0),"--")</f>
        <v>--</v>
      </c>
    </row>
    <row r="5227" ht="22.5" customHeight="1">
      <c r="A5227" s="165"/>
      <c r="B5227" s="171"/>
      <c r="C5227" s="414"/>
      <c r="D5227" s="168"/>
      <c r="E5227" s="258" t="str">
        <f>iferror(vlookup(C5227,'Master data'!$A$1:$C$29,3,0),"--")</f>
        <v>--</v>
      </c>
      <c r="F5227" s="258" t="str">
        <f>iferror(vlookup(C5227,'Master data'!$A$1:$C$29,2,0),"--")</f>
        <v>--</v>
      </c>
    </row>
    <row r="5228" ht="22.5" customHeight="1">
      <c r="A5228" s="165"/>
      <c r="B5228" s="171"/>
      <c r="C5228" s="414"/>
      <c r="D5228" s="168"/>
      <c r="E5228" s="258" t="str">
        <f>iferror(vlookup(C5228,'Master data'!$A$1:$C$29,3,0),"--")</f>
        <v>--</v>
      </c>
      <c r="F5228" s="258" t="str">
        <f>iferror(vlookup(C5228,'Master data'!$A$1:$C$29,2,0),"--")</f>
        <v>--</v>
      </c>
    </row>
    <row r="5229" ht="22.5" customHeight="1">
      <c r="A5229" s="165"/>
      <c r="B5229" s="171"/>
      <c r="C5229" s="414"/>
      <c r="D5229" s="168"/>
      <c r="E5229" s="258" t="str">
        <f>iferror(vlookup(C5229,'Master data'!$A$1:$C$29,3,0),"--")</f>
        <v>--</v>
      </c>
      <c r="F5229" s="258" t="str">
        <f>iferror(vlookup(C5229,'Master data'!$A$1:$C$29,2,0),"--")</f>
        <v>--</v>
      </c>
    </row>
    <row r="5230" ht="22.5" customHeight="1">
      <c r="A5230" s="165"/>
      <c r="B5230" s="171"/>
      <c r="C5230" s="414"/>
      <c r="D5230" s="168"/>
      <c r="E5230" s="258" t="str">
        <f>iferror(vlookup(C5230,'Master data'!$A$1:$C$29,3,0),"--")</f>
        <v>--</v>
      </c>
      <c r="F5230" s="258" t="str">
        <f>iferror(vlookup(C5230,'Master data'!$A$1:$C$29,2,0),"--")</f>
        <v>--</v>
      </c>
    </row>
    <row r="5231" ht="22.5" customHeight="1">
      <c r="A5231" s="165"/>
      <c r="B5231" s="171"/>
      <c r="C5231" s="414"/>
      <c r="D5231" s="168"/>
      <c r="E5231" s="258" t="str">
        <f>iferror(vlookup(C5231,'Master data'!$A$1:$C$29,3,0),"--")</f>
        <v>--</v>
      </c>
      <c r="F5231" s="258" t="str">
        <f>iferror(vlookup(C5231,'Master data'!$A$1:$C$29,2,0),"--")</f>
        <v>--</v>
      </c>
    </row>
    <row r="5232" ht="22.5" customHeight="1">
      <c r="A5232" s="165"/>
      <c r="B5232" s="171"/>
      <c r="C5232" s="414"/>
      <c r="D5232" s="168"/>
      <c r="E5232" s="258" t="str">
        <f>iferror(vlookup(C5232,'Master data'!$A$1:$C$29,3,0),"--")</f>
        <v>--</v>
      </c>
      <c r="F5232" s="258" t="str">
        <f>iferror(vlookup(C5232,'Master data'!$A$1:$C$29,2,0),"--")</f>
        <v>--</v>
      </c>
    </row>
    <row r="5233" ht="22.5" customHeight="1">
      <c r="A5233" s="165"/>
      <c r="B5233" s="171"/>
      <c r="C5233" s="414"/>
      <c r="D5233" s="168"/>
      <c r="E5233" s="258" t="str">
        <f>iferror(vlookup(C5233,'Master data'!$A$1:$C$29,3,0),"--")</f>
        <v>--</v>
      </c>
      <c r="F5233" s="258" t="str">
        <f>iferror(vlookup(C5233,'Master data'!$A$1:$C$29,2,0),"--")</f>
        <v>--</v>
      </c>
    </row>
    <row r="5234" ht="22.5" customHeight="1">
      <c r="A5234" s="165"/>
      <c r="B5234" s="171"/>
      <c r="C5234" s="414"/>
      <c r="D5234" s="168"/>
      <c r="E5234" s="258" t="str">
        <f>iferror(vlookup(C5234,'Master data'!$A$1:$C$29,3,0),"--")</f>
        <v>--</v>
      </c>
      <c r="F5234" s="258" t="str">
        <f>iferror(vlookup(C5234,'Master data'!$A$1:$C$29,2,0),"--")</f>
        <v>--</v>
      </c>
    </row>
    <row r="5235" ht="22.5" customHeight="1">
      <c r="A5235" s="165"/>
      <c r="B5235" s="171"/>
      <c r="C5235" s="414"/>
      <c r="D5235" s="168"/>
      <c r="E5235" s="258" t="str">
        <f>iferror(vlookup(C5235,'Master data'!$A$1:$C$29,3,0),"--")</f>
        <v>--</v>
      </c>
      <c r="F5235" s="258" t="str">
        <f>iferror(vlookup(C5235,'Master data'!$A$1:$C$29,2,0),"--")</f>
        <v>--</v>
      </c>
    </row>
    <row r="5236" ht="22.5" customHeight="1">
      <c r="A5236" s="165"/>
      <c r="B5236" s="171"/>
      <c r="C5236" s="414"/>
      <c r="D5236" s="168"/>
      <c r="E5236" s="258" t="str">
        <f>iferror(vlookup(C5236,'Master data'!$A$1:$C$29,3,0),"--")</f>
        <v>--</v>
      </c>
      <c r="F5236" s="258" t="str">
        <f>iferror(vlookup(C5236,'Master data'!$A$1:$C$29,2,0),"--")</f>
        <v>--</v>
      </c>
    </row>
    <row r="5237" ht="22.5" customHeight="1">
      <c r="A5237" s="165"/>
      <c r="B5237" s="171"/>
      <c r="C5237" s="414"/>
      <c r="D5237" s="168"/>
      <c r="E5237" s="258" t="str">
        <f>iferror(vlookup(C5237,'Master data'!$A$1:$C$29,3,0),"--")</f>
        <v>--</v>
      </c>
      <c r="F5237" s="258" t="str">
        <f>iferror(vlookup(C5237,'Master data'!$A$1:$C$29,2,0),"--")</f>
        <v>--</v>
      </c>
    </row>
    <row r="5238" ht="22.5" customHeight="1">
      <c r="A5238" s="165"/>
      <c r="B5238" s="171"/>
      <c r="C5238" s="414"/>
      <c r="D5238" s="168"/>
      <c r="E5238" s="258" t="str">
        <f>iferror(vlookup(C5238,'Master data'!$A$1:$C$29,3,0),"--")</f>
        <v>--</v>
      </c>
      <c r="F5238" s="258" t="str">
        <f>iferror(vlookup(C5238,'Master data'!$A$1:$C$29,2,0),"--")</f>
        <v>--</v>
      </c>
    </row>
    <row r="5239" ht="22.5" customHeight="1">
      <c r="A5239" s="165"/>
      <c r="B5239" s="171"/>
      <c r="C5239" s="414"/>
      <c r="D5239" s="168"/>
      <c r="E5239" s="258" t="str">
        <f>iferror(vlookup(C5239,'Master data'!$A$1:$C$29,3,0),"--")</f>
        <v>--</v>
      </c>
      <c r="F5239" s="258" t="str">
        <f>iferror(vlookup(C5239,'Master data'!$A$1:$C$29,2,0),"--")</f>
        <v>--</v>
      </c>
    </row>
    <row r="5240" ht="22.5" customHeight="1">
      <c r="A5240" s="165"/>
      <c r="B5240" s="171"/>
      <c r="C5240" s="414"/>
      <c r="D5240" s="168"/>
      <c r="E5240" s="258" t="str">
        <f>iferror(vlookup(C5240,'Master data'!$A$1:$C$29,3,0),"--")</f>
        <v>--</v>
      </c>
      <c r="F5240" s="258" t="str">
        <f>iferror(vlookup(C5240,'Master data'!$A$1:$C$29,2,0),"--")</f>
        <v>--</v>
      </c>
    </row>
    <row r="5241" ht="22.5" customHeight="1">
      <c r="A5241" s="165"/>
      <c r="B5241" s="171"/>
      <c r="C5241" s="414"/>
      <c r="D5241" s="168"/>
      <c r="E5241" s="258" t="str">
        <f>iferror(vlookup(C5241,'Master data'!$A$1:$C$29,3,0),"--")</f>
        <v>--</v>
      </c>
      <c r="F5241" s="258" t="str">
        <f>iferror(vlookup(C5241,'Master data'!$A$1:$C$29,2,0),"--")</f>
        <v>--</v>
      </c>
    </row>
    <row r="5242" ht="22.5" customHeight="1">
      <c r="A5242" s="165"/>
      <c r="B5242" s="171"/>
      <c r="C5242" s="414"/>
      <c r="D5242" s="168"/>
      <c r="E5242" s="258" t="str">
        <f>iferror(vlookup(C5242,'Master data'!$A$1:$C$29,3,0),"--")</f>
        <v>--</v>
      </c>
      <c r="F5242" s="258" t="str">
        <f>iferror(vlookup(C5242,'Master data'!$A$1:$C$29,2,0),"--")</f>
        <v>--</v>
      </c>
    </row>
    <row r="5243" ht="22.5" customHeight="1">
      <c r="A5243" s="165"/>
      <c r="B5243" s="171"/>
      <c r="C5243" s="414"/>
      <c r="D5243" s="168"/>
      <c r="E5243" s="258" t="str">
        <f>iferror(vlookup(C5243,'Master data'!$A$1:$C$29,3,0),"--")</f>
        <v>--</v>
      </c>
      <c r="F5243" s="258" t="str">
        <f>iferror(vlookup(C5243,'Master data'!$A$1:$C$29,2,0),"--")</f>
        <v>--</v>
      </c>
    </row>
    <row r="5244" ht="22.5" customHeight="1">
      <c r="A5244" s="165"/>
      <c r="B5244" s="171"/>
      <c r="C5244" s="414"/>
      <c r="D5244" s="168"/>
      <c r="E5244" s="258" t="str">
        <f>iferror(vlookup(C5244,'Master data'!$A$1:$C$29,3,0),"--")</f>
        <v>--</v>
      </c>
      <c r="F5244" s="258" t="str">
        <f>iferror(vlookup(C5244,'Master data'!$A$1:$C$29,2,0),"--")</f>
        <v>--</v>
      </c>
    </row>
    <row r="5245" ht="22.5" customHeight="1">
      <c r="A5245" s="165"/>
      <c r="B5245" s="171"/>
      <c r="C5245" s="414"/>
      <c r="D5245" s="168"/>
      <c r="E5245" s="258" t="str">
        <f>iferror(vlookup(C5245,'Master data'!$A$1:$C$29,3,0),"--")</f>
        <v>--</v>
      </c>
      <c r="F5245" s="258" t="str">
        <f>iferror(vlookup(C5245,'Master data'!$A$1:$C$29,2,0),"--")</f>
        <v>--</v>
      </c>
    </row>
    <row r="5246" ht="22.5" customHeight="1">
      <c r="A5246" s="165"/>
      <c r="B5246" s="171"/>
      <c r="C5246" s="414"/>
      <c r="D5246" s="168"/>
      <c r="E5246" s="258" t="str">
        <f>iferror(vlookup(C5246,'Master data'!$A$1:$C$29,3,0),"--")</f>
        <v>--</v>
      </c>
      <c r="F5246" s="258" t="str">
        <f>iferror(vlookup(C5246,'Master data'!$A$1:$C$29,2,0),"--")</f>
        <v>--</v>
      </c>
    </row>
    <row r="5247" ht="22.5" customHeight="1">
      <c r="A5247" s="165"/>
      <c r="B5247" s="171"/>
      <c r="C5247" s="414"/>
      <c r="D5247" s="168"/>
      <c r="E5247" s="258" t="str">
        <f>iferror(vlookup(C5247,'Master data'!$A$1:$C$29,3,0),"--")</f>
        <v>--</v>
      </c>
      <c r="F5247" s="258" t="str">
        <f>iferror(vlookup(C5247,'Master data'!$A$1:$C$29,2,0),"--")</f>
        <v>--</v>
      </c>
    </row>
    <row r="5248" ht="22.5" customHeight="1">
      <c r="A5248" s="165"/>
      <c r="B5248" s="171"/>
      <c r="C5248" s="414"/>
      <c r="D5248" s="168"/>
      <c r="E5248" s="258" t="str">
        <f>iferror(vlookup(C5248,'Master data'!$A$1:$C$29,3,0),"--")</f>
        <v>--</v>
      </c>
      <c r="F5248" s="258" t="str">
        <f>iferror(vlookup(C5248,'Master data'!$A$1:$C$29,2,0),"--")</f>
        <v>--</v>
      </c>
    </row>
    <row r="5249" ht="22.5" customHeight="1">
      <c r="A5249" s="165"/>
      <c r="B5249" s="171"/>
      <c r="C5249" s="414"/>
      <c r="D5249" s="168"/>
      <c r="E5249" s="258" t="str">
        <f>iferror(vlookup(C5249,'Master data'!$A$1:$C$29,3,0),"--")</f>
        <v>--</v>
      </c>
      <c r="F5249" s="258" t="str">
        <f>iferror(vlookup(C5249,'Master data'!$A$1:$C$29,2,0),"--")</f>
        <v>--</v>
      </c>
    </row>
    <row r="5250" ht="22.5" customHeight="1">
      <c r="A5250" s="165"/>
      <c r="B5250" s="171"/>
      <c r="C5250" s="414"/>
      <c r="D5250" s="168"/>
      <c r="E5250" s="258" t="str">
        <f>iferror(vlookup(C5250,'Master data'!$A$1:$C$29,3,0),"--")</f>
        <v>--</v>
      </c>
      <c r="F5250" s="258" t="str">
        <f>iferror(vlookup(C5250,'Master data'!$A$1:$C$29,2,0),"--")</f>
        <v>--</v>
      </c>
    </row>
    <row r="5251" ht="22.5" customHeight="1">
      <c r="A5251" s="165"/>
      <c r="B5251" s="171"/>
      <c r="C5251" s="414"/>
      <c r="D5251" s="168"/>
      <c r="E5251" s="258" t="str">
        <f>iferror(vlookup(C5251,'Master data'!$A$1:$C$29,3,0),"--")</f>
        <v>--</v>
      </c>
      <c r="F5251" s="258" t="str">
        <f>iferror(vlookup(C5251,'Master data'!$A$1:$C$29,2,0),"--")</f>
        <v>--</v>
      </c>
    </row>
    <row r="5252" ht="22.5" customHeight="1">
      <c r="A5252" s="165"/>
      <c r="B5252" s="171"/>
      <c r="C5252" s="414"/>
      <c r="D5252" s="168"/>
      <c r="E5252" s="258" t="str">
        <f>iferror(vlookup(C5252,'Master data'!$A$1:$C$29,3,0),"--")</f>
        <v>--</v>
      </c>
      <c r="F5252" s="258" t="str">
        <f>iferror(vlookup(C5252,'Master data'!$A$1:$C$29,2,0),"--")</f>
        <v>--</v>
      </c>
    </row>
    <row r="5253" ht="22.5" customHeight="1">
      <c r="A5253" s="165"/>
      <c r="B5253" s="171"/>
      <c r="C5253" s="414"/>
      <c r="D5253" s="168"/>
      <c r="E5253" s="258" t="str">
        <f>iferror(vlookup(C5253,'Master data'!$A$1:$C$29,3,0),"--")</f>
        <v>--</v>
      </c>
      <c r="F5253" s="258" t="str">
        <f>iferror(vlookup(C5253,'Master data'!$A$1:$C$29,2,0),"--")</f>
        <v>--</v>
      </c>
    </row>
    <row r="5254" ht="22.5" customHeight="1">
      <c r="A5254" s="165"/>
      <c r="B5254" s="171"/>
      <c r="C5254" s="414"/>
      <c r="D5254" s="168"/>
      <c r="E5254" s="258" t="str">
        <f>iferror(vlookup(C5254,'Master data'!$A$1:$C$29,3,0),"--")</f>
        <v>--</v>
      </c>
      <c r="F5254" s="258" t="str">
        <f>iferror(vlookup(C5254,'Master data'!$A$1:$C$29,2,0),"--")</f>
        <v>--</v>
      </c>
    </row>
    <row r="5255" ht="22.5" customHeight="1">
      <c r="A5255" s="165"/>
      <c r="B5255" s="171"/>
      <c r="C5255" s="414"/>
      <c r="D5255" s="168"/>
      <c r="E5255" s="258" t="str">
        <f>iferror(vlookup(C5255,'Master data'!$A$1:$C$29,3,0),"--")</f>
        <v>--</v>
      </c>
      <c r="F5255" s="258" t="str">
        <f>iferror(vlookup(C5255,'Master data'!$A$1:$C$29,2,0),"--")</f>
        <v>--</v>
      </c>
    </row>
    <row r="5256" ht="22.5" customHeight="1">
      <c r="A5256" s="165"/>
      <c r="B5256" s="171"/>
      <c r="C5256" s="414"/>
      <c r="D5256" s="168"/>
      <c r="E5256" s="258" t="str">
        <f>iferror(vlookup(C5256,'Master data'!$A$1:$C$29,3,0),"--")</f>
        <v>--</v>
      </c>
      <c r="F5256" s="258" t="str">
        <f>iferror(vlookup(C5256,'Master data'!$A$1:$C$29,2,0),"--")</f>
        <v>--</v>
      </c>
    </row>
    <row r="5257" ht="22.5" customHeight="1">
      <c r="A5257" s="165"/>
      <c r="B5257" s="171"/>
      <c r="C5257" s="414"/>
      <c r="D5257" s="168"/>
      <c r="E5257" s="258" t="str">
        <f>iferror(vlookup(C5257,'Master data'!$A$1:$C$29,3,0),"--")</f>
        <v>--</v>
      </c>
      <c r="F5257" s="258" t="str">
        <f>iferror(vlookup(C5257,'Master data'!$A$1:$C$29,2,0),"--")</f>
        <v>--</v>
      </c>
    </row>
    <row r="5258" ht="22.5" customHeight="1">
      <c r="A5258" s="165"/>
      <c r="B5258" s="171"/>
      <c r="C5258" s="414"/>
      <c r="D5258" s="168"/>
      <c r="E5258" s="258" t="str">
        <f>iferror(vlookup(C5258,'Master data'!$A$1:$C$29,3,0),"--")</f>
        <v>--</v>
      </c>
      <c r="F5258" s="258" t="str">
        <f>iferror(vlookup(C5258,'Master data'!$A$1:$C$29,2,0),"--")</f>
        <v>--</v>
      </c>
    </row>
    <row r="5259" ht="22.5" customHeight="1">
      <c r="A5259" s="165"/>
      <c r="B5259" s="171"/>
      <c r="C5259" s="414"/>
      <c r="D5259" s="168"/>
      <c r="E5259" s="258" t="str">
        <f>iferror(vlookup(C5259,'Master data'!$A$1:$C$29,3,0),"--")</f>
        <v>--</v>
      </c>
      <c r="F5259" s="258" t="str">
        <f>iferror(vlookup(C5259,'Master data'!$A$1:$C$29,2,0),"--")</f>
        <v>--</v>
      </c>
    </row>
    <row r="5260" ht="22.5" customHeight="1">
      <c r="A5260" s="165"/>
      <c r="B5260" s="171"/>
      <c r="C5260" s="414"/>
      <c r="D5260" s="168"/>
      <c r="E5260" s="258" t="str">
        <f>iferror(vlookup(C5260,'Master data'!$A$1:$C$29,3,0),"--")</f>
        <v>--</v>
      </c>
      <c r="F5260" s="258" t="str">
        <f>iferror(vlookup(C5260,'Master data'!$A$1:$C$29,2,0),"--")</f>
        <v>--</v>
      </c>
    </row>
    <row r="5261" ht="22.5" customHeight="1">
      <c r="A5261" s="165"/>
      <c r="B5261" s="171"/>
      <c r="C5261" s="414"/>
      <c r="D5261" s="168"/>
      <c r="E5261" s="258" t="str">
        <f>iferror(vlookup(C5261,'Master data'!$A$1:$C$29,3,0),"--")</f>
        <v>--</v>
      </c>
      <c r="F5261" s="258" t="str">
        <f>iferror(vlookup(C5261,'Master data'!$A$1:$C$29,2,0),"--")</f>
        <v>--</v>
      </c>
    </row>
    <row r="5262" ht="22.5" customHeight="1">
      <c r="A5262" s="165"/>
      <c r="B5262" s="171"/>
      <c r="C5262" s="414"/>
      <c r="D5262" s="168"/>
      <c r="E5262" s="258" t="str">
        <f>iferror(vlookup(C5262,'Master data'!$A$1:$C$29,3,0),"--")</f>
        <v>--</v>
      </c>
      <c r="F5262" s="258" t="str">
        <f>iferror(vlookup(C5262,'Master data'!$A$1:$C$29,2,0),"--")</f>
        <v>--</v>
      </c>
    </row>
    <row r="5263" ht="22.5" customHeight="1">
      <c r="A5263" s="165"/>
      <c r="B5263" s="171"/>
      <c r="C5263" s="414"/>
      <c r="D5263" s="168"/>
      <c r="E5263" s="258" t="str">
        <f>iferror(vlookup(C5263,'Master data'!$A$1:$C$29,3,0),"--")</f>
        <v>--</v>
      </c>
      <c r="F5263" s="258" t="str">
        <f>iferror(vlookup(C5263,'Master data'!$A$1:$C$29,2,0),"--")</f>
        <v>--</v>
      </c>
    </row>
    <row r="5264" ht="22.5" customHeight="1">
      <c r="A5264" s="165"/>
      <c r="B5264" s="171"/>
      <c r="C5264" s="414"/>
      <c r="D5264" s="168"/>
      <c r="E5264" s="258" t="str">
        <f>iferror(vlookup(C5264,'Master data'!$A$1:$C$29,3,0),"--")</f>
        <v>--</v>
      </c>
      <c r="F5264" s="258" t="str">
        <f>iferror(vlookup(C5264,'Master data'!$A$1:$C$29,2,0),"--")</f>
        <v>--</v>
      </c>
    </row>
    <row r="5265" ht="22.5" customHeight="1">
      <c r="A5265" s="165"/>
      <c r="B5265" s="171"/>
      <c r="C5265" s="414"/>
      <c r="D5265" s="168"/>
      <c r="E5265" s="258" t="str">
        <f>iferror(vlookup(C5265,'Master data'!$A$1:$C$29,3,0),"--")</f>
        <v>--</v>
      </c>
      <c r="F5265" s="258" t="str">
        <f>iferror(vlookup(C5265,'Master data'!$A$1:$C$29,2,0),"--")</f>
        <v>--</v>
      </c>
    </row>
    <row r="5266" ht="22.5" customHeight="1">
      <c r="A5266" s="165"/>
      <c r="B5266" s="171"/>
      <c r="C5266" s="414"/>
      <c r="D5266" s="168"/>
      <c r="E5266" s="258" t="str">
        <f>iferror(vlookup(C5266,'Master data'!$A$1:$C$29,3,0),"--")</f>
        <v>--</v>
      </c>
      <c r="F5266" s="258" t="str">
        <f>iferror(vlookup(C5266,'Master data'!$A$1:$C$29,2,0),"--")</f>
        <v>--</v>
      </c>
    </row>
    <row r="5267" ht="22.5" customHeight="1">
      <c r="A5267" s="165"/>
      <c r="B5267" s="171"/>
      <c r="C5267" s="414"/>
      <c r="D5267" s="168"/>
      <c r="E5267" s="258" t="str">
        <f>iferror(vlookup(C5267,'Master data'!$A$1:$C$29,3,0),"--")</f>
        <v>--</v>
      </c>
      <c r="F5267" s="258" t="str">
        <f>iferror(vlookup(C5267,'Master data'!$A$1:$C$29,2,0),"--")</f>
        <v>--</v>
      </c>
    </row>
    <row r="5268" ht="22.5" customHeight="1">
      <c r="A5268" s="165"/>
      <c r="B5268" s="171"/>
      <c r="C5268" s="414"/>
      <c r="D5268" s="168"/>
      <c r="E5268" s="258" t="str">
        <f>iferror(vlookup(C5268,'Master data'!$A$1:$C$29,3,0),"--")</f>
        <v>--</v>
      </c>
      <c r="F5268" s="258" t="str">
        <f>iferror(vlookup(C5268,'Master data'!$A$1:$C$29,2,0),"--")</f>
        <v>--</v>
      </c>
    </row>
    <row r="5269" ht="22.5" customHeight="1">
      <c r="A5269" s="165"/>
      <c r="B5269" s="171"/>
      <c r="C5269" s="414"/>
      <c r="D5269" s="168"/>
      <c r="E5269" s="258" t="str">
        <f>iferror(vlookup(C5269,'Master data'!$A$1:$C$29,3,0),"--")</f>
        <v>--</v>
      </c>
      <c r="F5269" s="258" t="str">
        <f>iferror(vlookup(C5269,'Master data'!$A$1:$C$29,2,0),"--")</f>
        <v>--</v>
      </c>
    </row>
    <row r="5270" ht="22.5" customHeight="1">
      <c r="A5270" s="165"/>
      <c r="B5270" s="171"/>
      <c r="C5270" s="414"/>
      <c r="D5270" s="168"/>
      <c r="E5270" s="258" t="str">
        <f>iferror(vlookup(C5270,'Master data'!$A$1:$C$29,3,0),"--")</f>
        <v>--</v>
      </c>
      <c r="F5270" s="258" t="str">
        <f>iferror(vlookup(C5270,'Master data'!$A$1:$C$29,2,0),"--")</f>
        <v>--</v>
      </c>
    </row>
    <row r="5271" ht="22.5" customHeight="1">
      <c r="A5271" s="165"/>
      <c r="B5271" s="171"/>
      <c r="C5271" s="414"/>
      <c r="D5271" s="168"/>
      <c r="E5271" s="258" t="str">
        <f>iferror(vlookup(C5271,'Master data'!$A$1:$C$29,3,0),"--")</f>
        <v>--</v>
      </c>
      <c r="F5271" s="258" t="str">
        <f>iferror(vlookup(C5271,'Master data'!$A$1:$C$29,2,0),"--")</f>
        <v>--</v>
      </c>
    </row>
    <row r="5272" ht="22.5" customHeight="1">
      <c r="A5272" s="165"/>
      <c r="B5272" s="171"/>
      <c r="C5272" s="414"/>
      <c r="D5272" s="168"/>
      <c r="E5272" s="258" t="str">
        <f>iferror(vlookup(C5272,'Master data'!$A$1:$C$29,3,0),"--")</f>
        <v>--</v>
      </c>
      <c r="F5272" s="258" t="str">
        <f>iferror(vlookup(C5272,'Master data'!$A$1:$C$29,2,0),"--")</f>
        <v>--</v>
      </c>
    </row>
    <row r="5273" ht="22.5" customHeight="1">
      <c r="A5273" s="165"/>
      <c r="B5273" s="171"/>
      <c r="C5273" s="414"/>
      <c r="D5273" s="168"/>
      <c r="E5273" s="258" t="str">
        <f>iferror(vlookup(C5273,'Master data'!$A$1:$C$29,3,0),"--")</f>
        <v>--</v>
      </c>
      <c r="F5273" s="258" t="str">
        <f>iferror(vlookup(C5273,'Master data'!$A$1:$C$29,2,0),"--")</f>
        <v>--</v>
      </c>
    </row>
    <row r="5274" ht="22.5" customHeight="1">
      <c r="A5274" s="165"/>
      <c r="B5274" s="171"/>
      <c r="C5274" s="414"/>
      <c r="D5274" s="168"/>
      <c r="E5274" s="258" t="str">
        <f>iferror(vlookup(C5274,'Master data'!$A$1:$C$29,3,0),"--")</f>
        <v>--</v>
      </c>
      <c r="F5274" s="258" t="str">
        <f>iferror(vlookup(C5274,'Master data'!$A$1:$C$29,2,0),"--")</f>
        <v>--</v>
      </c>
    </row>
    <row r="5275" ht="22.5" customHeight="1">
      <c r="A5275" s="165"/>
      <c r="B5275" s="171"/>
      <c r="C5275" s="414"/>
      <c r="D5275" s="168"/>
      <c r="E5275" s="258" t="str">
        <f>iferror(vlookup(C5275,'Master data'!$A$1:$C$29,3,0),"--")</f>
        <v>--</v>
      </c>
      <c r="F5275" s="258" t="str">
        <f>iferror(vlookup(C5275,'Master data'!$A$1:$C$29,2,0),"--")</f>
        <v>--</v>
      </c>
    </row>
    <row r="5276" ht="22.5" customHeight="1">
      <c r="A5276" s="165"/>
      <c r="B5276" s="171"/>
      <c r="C5276" s="414"/>
      <c r="D5276" s="168"/>
      <c r="E5276" s="258" t="str">
        <f>iferror(vlookup(C5276,'Master data'!$A$1:$C$29,3,0),"--")</f>
        <v>--</v>
      </c>
      <c r="F5276" s="258" t="str">
        <f>iferror(vlookup(C5276,'Master data'!$A$1:$C$29,2,0),"--")</f>
        <v>--</v>
      </c>
    </row>
    <row r="5277" ht="22.5" customHeight="1">
      <c r="A5277" s="165"/>
      <c r="B5277" s="171"/>
      <c r="C5277" s="414"/>
      <c r="D5277" s="168"/>
      <c r="E5277" s="258" t="str">
        <f>iferror(vlookup(C5277,'Master data'!$A$1:$C$29,3,0),"--")</f>
        <v>--</v>
      </c>
      <c r="F5277" s="258" t="str">
        <f>iferror(vlookup(C5277,'Master data'!$A$1:$C$29,2,0),"--")</f>
        <v>--</v>
      </c>
    </row>
    <row r="5278" ht="22.5" customHeight="1">
      <c r="A5278" s="165"/>
      <c r="B5278" s="171"/>
      <c r="C5278" s="414"/>
      <c r="D5278" s="168"/>
      <c r="E5278" s="258" t="str">
        <f>iferror(vlookup(C5278,'Master data'!$A$1:$C$29,3,0),"--")</f>
        <v>--</v>
      </c>
      <c r="F5278" s="258" t="str">
        <f>iferror(vlookup(C5278,'Master data'!$A$1:$C$29,2,0),"--")</f>
        <v>--</v>
      </c>
    </row>
    <row r="5279" ht="22.5" customHeight="1">
      <c r="A5279" s="165"/>
      <c r="B5279" s="171"/>
      <c r="C5279" s="414"/>
      <c r="D5279" s="168"/>
      <c r="E5279" s="258" t="str">
        <f>iferror(vlookup(C5279,'Master data'!$A$1:$C$29,3,0),"--")</f>
        <v>--</v>
      </c>
      <c r="F5279" s="258" t="str">
        <f>iferror(vlookup(C5279,'Master data'!$A$1:$C$29,2,0),"--")</f>
        <v>--</v>
      </c>
    </row>
    <row r="5280" ht="22.5" customHeight="1">
      <c r="A5280" s="165"/>
      <c r="B5280" s="171"/>
      <c r="C5280" s="414"/>
      <c r="D5280" s="168"/>
      <c r="E5280" s="258" t="str">
        <f>iferror(vlookup(C5280,'Master data'!$A$1:$C$29,3,0),"--")</f>
        <v>--</v>
      </c>
      <c r="F5280" s="258" t="str">
        <f>iferror(vlookup(C5280,'Master data'!$A$1:$C$29,2,0),"--")</f>
        <v>--</v>
      </c>
    </row>
    <row r="5281" ht="22.5" customHeight="1">
      <c r="A5281" s="165"/>
      <c r="B5281" s="171"/>
      <c r="C5281" s="414"/>
      <c r="D5281" s="168"/>
      <c r="E5281" s="258" t="str">
        <f>iferror(vlookup(C5281,'Master data'!$A$1:$C$29,3,0),"--")</f>
        <v>--</v>
      </c>
      <c r="F5281" s="258" t="str">
        <f>iferror(vlookup(C5281,'Master data'!$A$1:$C$29,2,0),"--")</f>
        <v>--</v>
      </c>
    </row>
    <row r="5282" ht="22.5" customHeight="1">
      <c r="A5282" s="165"/>
      <c r="B5282" s="171"/>
      <c r="C5282" s="414"/>
      <c r="D5282" s="168"/>
      <c r="E5282" s="258" t="str">
        <f>iferror(vlookup(C5282,'Master data'!$A$1:$C$29,3,0),"--")</f>
        <v>--</v>
      </c>
      <c r="F5282" s="258" t="str">
        <f>iferror(vlookup(C5282,'Master data'!$A$1:$C$29,2,0),"--")</f>
        <v>--</v>
      </c>
    </row>
    <row r="5283" ht="22.5" customHeight="1">
      <c r="A5283" s="165"/>
      <c r="B5283" s="171"/>
      <c r="C5283" s="414"/>
      <c r="D5283" s="168"/>
      <c r="E5283" s="258" t="str">
        <f>iferror(vlookup(C5283,'Master data'!$A$1:$C$29,3,0),"--")</f>
        <v>--</v>
      </c>
      <c r="F5283" s="258" t="str">
        <f>iferror(vlookup(C5283,'Master data'!$A$1:$C$29,2,0),"--")</f>
        <v>--</v>
      </c>
    </row>
    <row r="5284" ht="22.5" customHeight="1">
      <c r="A5284" s="165"/>
      <c r="B5284" s="171"/>
      <c r="C5284" s="414"/>
      <c r="D5284" s="168"/>
      <c r="E5284" s="258" t="str">
        <f>iferror(vlookup(C5284,'Master data'!$A$1:$C$29,3,0),"--")</f>
        <v>--</v>
      </c>
      <c r="F5284" s="258" t="str">
        <f>iferror(vlookup(C5284,'Master data'!$A$1:$C$29,2,0),"--")</f>
        <v>--</v>
      </c>
    </row>
    <row r="5285" ht="22.5" customHeight="1">
      <c r="A5285" s="165"/>
      <c r="B5285" s="171"/>
      <c r="C5285" s="414"/>
      <c r="D5285" s="168"/>
      <c r="E5285" s="258" t="str">
        <f>iferror(vlookup(C5285,'Master data'!$A$1:$C$29,3,0),"--")</f>
        <v>--</v>
      </c>
      <c r="F5285" s="258" t="str">
        <f>iferror(vlookup(C5285,'Master data'!$A$1:$C$29,2,0),"--")</f>
        <v>--</v>
      </c>
    </row>
    <row r="5286" ht="22.5" customHeight="1">
      <c r="A5286" s="165"/>
      <c r="B5286" s="171"/>
      <c r="C5286" s="414"/>
      <c r="D5286" s="168"/>
      <c r="E5286" s="258" t="str">
        <f>iferror(vlookup(C5286,'Master data'!$A$1:$C$29,3,0),"--")</f>
        <v>--</v>
      </c>
      <c r="F5286" s="258" t="str">
        <f>iferror(vlookup(C5286,'Master data'!$A$1:$C$29,2,0),"--")</f>
        <v>--</v>
      </c>
    </row>
    <row r="5287" ht="22.5" customHeight="1">
      <c r="A5287" s="165"/>
      <c r="B5287" s="171"/>
      <c r="C5287" s="414"/>
      <c r="D5287" s="168"/>
      <c r="E5287" s="258" t="str">
        <f>iferror(vlookup(C5287,'Master data'!$A$1:$C$29,3,0),"--")</f>
        <v>--</v>
      </c>
      <c r="F5287" s="258" t="str">
        <f>iferror(vlookup(C5287,'Master data'!$A$1:$C$29,2,0),"--")</f>
        <v>--</v>
      </c>
    </row>
    <row r="5288" ht="22.5" customHeight="1">
      <c r="A5288" s="165"/>
      <c r="B5288" s="171"/>
      <c r="C5288" s="414"/>
      <c r="D5288" s="168"/>
      <c r="E5288" s="258" t="str">
        <f>iferror(vlookup(C5288,'Master data'!$A$1:$C$29,3,0),"--")</f>
        <v>--</v>
      </c>
      <c r="F5288" s="258" t="str">
        <f>iferror(vlookup(C5288,'Master data'!$A$1:$C$29,2,0),"--")</f>
        <v>--</v>
      </c>
    </row>
    <row r="5289" ht="22.5" customHeight="1">
      <c r="A5289" s="165"/>
      <c r="B5289" s="171"/>
      <c r="C5289" s="414"/>
      <c r="D5289" s="168"/>
      <c r="E5289" s="258" t="str">
        <f>iferror(vlookup(C5289,'Master data'!$A$1:$C$29,3,0),"--")</f>
        <v>--</v>
      </c>
      <c r="F5289" s="258" t="str">
        <f>iferror(vlookup(C5289,'Master data'!$A$1:$C$29,2,0),"--")</f>
        <v>--</v>
      </c>
    </row>
    <row r="5290" ht="22.5" customHeight="1">
      <c r="A5290" s="165"/>
      <c r="B5290" s="171"/>
      <c r="C5290" s="414"/>
      <c r="D5290" s="168"/>
      <c r="E5290" s="258" t="str">
        <f>iferror(vlookup(C5290,'Master data'!$A$1:$C$29,3,0),"--")</f>
        <v>--</v>
      </c>
      <c r="F5290" s="258" t="str">
        <f>iferror(vlookup(C5290,'Master data'!$A$1:$C$29,2,0),"--")</f>
        <v>--</v>
      </c>
    </row>
    <row r="5291" ht="22.5" customHeight="1">
      <c r="A5291" s="165"/>
      <c r="B5291" s="171"/>
      <c r="C5291" s="414"/>
      <c r="D5291" s="168"/>
      <c r="E5291" s="258" t="str">
        <f>iferror(vlookup(C5291,'Master data'!$A$1:$C$29,3,0),"--")</f>
        <v>--</v>
      </c>
      <c r="F5291" s="258" t="str">
        <f>iferror(vlookup(C5291,'Master data'!$A$1:$C$29,2,0),"--")</f>
        <v>--</v>
      </c>
    </row>
    <row r="5292" ht="22.5" customHeight="1">
      <c r="A5292" s="165"/>
      <c r="B5292" s="171"/>
      <c r="C5292" s="414"/>
      <c r="D5292" s="168"/>
      <c r="E5292" s="258" t="str">
        <f>iferror(vlookup(C5292,'Master data'!$A$1:$C$29,3,0),"--")</f>
        <v>--</v>
      </c>
      <c r="F5292" s="258" t="str">
        <f>iferror(vlookup(C5292,'Master data'!$A$1:$C$29,2,0),"--")</f>
        <v>--</v>
      </c>
    </row>
    <row r="5293" ht="22.5" customHeight="1">
      <c r="A5293" s="165"/>
      <c r="B5293" s="171"/>
      <c r="C5293" s="414"/>
      <c r="D5293" s="168"/>
      <c r="E5293" s="258" t="str">
        <f>iferror(vlookup(C5293,'Master data'!$A$1:$C$29,3,0),"--")</f>
        <v>--</v>
      </c>
      <c r="F5293" s="258" t="str">
        <f>iferror(vlookup(C5293,'Master data'!$A$1:$C$29,2,0),"--")</f>
        <v>--</v>
      </c>
    </row>
    <row r="5294" ht="22.5" customHeight="1">
      <c r="A5294" s="165"/>
      <c r="B5294" s="171"/>
      <c r="C5294" s="414"/>
      <c r="D5294" s="168"/>
      <c r="E5294" s="258" t="str">
        <f>iferror(vlookup(C5294,'Master data'!$A$1:$C$29,3,0),"--")</f>
        <v>--</v>
      </c>
      <c r="F5294" s="258" t="str">
        <f>iferror(vlookup(C5294,'Master data'!$A$1:$C$29,2,0),"--")</f>
        <v>--</v>
      </c>
    </row>
    <row r="5295" ht="22.5" customHeight="1">
      <c r="A5295" s="165"/>
      <c r="B5295" s="171"/>
      <c r="C5295" s="414"/>
      <c r="D5295" s="168"/>
      <c r="E5295" s="258" t="str">
        <f>iferror(vlookup(C5295,'Master data'!$A$1:$C$29,3,0),"--")</f>
        <v>--</v>
      </c>
      <c r="F5295" s="258" t="str">
        <f>iferror(vlookup(C5295,'Master data'!$A$1:$C$29,2,0),"--")</f>
        <v>--</v>
      </c>
    </row>
    <row r="5296" ht="22.5" customHeight="1">
      <c r="A5296" s="165"/>
      <c r="B5296" s="171"/>
      <c r="C5296" s="414"/>
      <c r="D5296" s="168"/>
      <c r="E5296" s="258" t="str">
        <f>iferror(vlookup(C5296,'Master data'!$A$1:$C$29,3,0),"--")</f>
        <v>--</v>
      </c>
      <c r="F5296" s="258" t="str">
        <f>iferror(vlookup(C5296,'Master data'!$A$1:$C$29,2,0),"--")</f>
        <v>--</v>
      </c>
    </row>
    <row r="5297" ht="22.5" customHeight="1">
      <c r="A5297" s="165"/>
      <c r="B5297" s="171"/>
      <c r="C5297" s="414"/>
      <c r="D5297" s="168"/>
      <c r="E5297" s="258" t="str">
        <f>iferror(vlookup(C5297,'Master data'!$A$1:$C$29,3,0),"--")</f>
        <v>--</v>
      </c>
      <c r="F5297" s="258" t="str">
        <f>iferror(vlookup(C5297,'Master data'!$A$1:$C$29,2,0),"--")</f>
        <v>--</v>
      </c>
    </row>
    <row r="5298" ht="22.5" customHeight="1">
      <c r="A5298" s="165"/>
      <c r="B5298" s="171"/>
      <c r="C5298" s="414"/>
      <c r="D5298" s="168"/>
      <c r="E5298" s="258" t="str">
        <f>iferror(vlookup(C5298,'Master data'!$A$1:$C$29,3,0),"--")</f>
        <v>--</v>
      </c>
      <c r="F5298" s="258" t="str">
        <f>iferror(vlookup(C5298,'Master data'!$A$1:$C$29,2,0),"--")</f>
        <v>--</v>
      </c>
    </row>
    <row r="5299" ht="22.5" customHeight="1">
      <c r="A5299" s="165"/>
      <c r="B5299" s="171"/>
      <c r="C5299" s="414"/>
      <c r="D5299" s="168"/>
      <c r="E5299" s="258" t="str">
        <f>iferror(vlookup(C5299,'Master data'!$A$1:$C$29,3,0),"--")</f>
        <v>--</v>
      </c>
      <c r="F5299" s="258" t="str">
        <f>iferror(vlookup(C5299,'Master data'!$A$1:$C$29,2,0),"--")</f>
        <v>--</v>
      </c>
    </row>
    <row r="5300" ht="22.5" customHeight="1">
      <c r="A5300" s="165"/>
      <c r="B5300" s="171"/>
      <c r="C5300" s="414"/>
      <c r="D5300" s="168"/>
      <c r="E5300" s="258" t="str">
        <f>iferror(vlookup(C5300,'Master data'!$A$1:$C$29,3,0),"--")</f>
        <v>--</v>
      </c>
      <c r="F5300" s="258" t="str">
        <f>iferror(vlookup(C5300,'Master data'!$A$1:$C$29,2,0),"--")</f>
        <v>--</v>
      </c>
    </row>
    <row r="5301" ht="22.5" customHeight="1">
      <c r="A5301" s="165"/>
      <c r="B5301" s="171"/>
      <c r="C5301" s="414"/>
      <c r="D5301" s="168"/>
      <c r="E5301" s="258" t="str">
        <f>iferror(vlookup(C5301,'Master data'!$A$1:$C$29,3,0),"--")</f>
        <v>--</v>
      </c>
      <c r="F5301" s="258" t="str">
        <f>iferror(vlookup(C5301,'Master data'!$A$1:$C$29,2,0),"--")</f>
        <v>--</v>
      </c>
    </row>
    <row r="5302" ht="22.5" customHeight="1">
      <c r="A5302" s="165"/>
      <c r="B5302" s="171"/>
      <c r="C5302" s="414"/>
      <c r="D5302" s="168"/>
      <c r="E5302" s="258" t="str">
        <f>iferror(vlookup(C5302,'Master data'!$A$1:$C$29,3,0),"--")</f>
        <v>--</v>
      </c>
      <c r="F5302" s="258" t="str">
        <f>iferror(vlookup(C5302,'Master data'!$A$1:$C$29,2,0),"--")</f>
        <v>--</v>
      </c>
    </row>
    <row r="5303" ht="22.5" customHeight="1">
      <c r="A5303" s="165"/>
      <c r="B5303" s="171"/>
      <c r="C5303" s="414"/>
      <c r="D5303" s="168"/>
      <c r="E5303" s="258" t="str">
        <f>iferror(vlookup(C5303,'Master data'!$A$1:$C$29,3,0),"--")</f>
        <v>--</v>
      </c>
      <c r="F5303" s="258" t="str">
        <f>iferror(vlookup(C5303,'Master data'!$A$1:$C$29,2,0),"--")</f>
        <v>--</v>
      </c>
    </row>
    <row r="5304" ht="22.5" customHeight="1">
      <c r="A5304" s="165"/>
      <c r="B5304" s="171"/>
      <c r="C5304" s="414"/>
      <c r="D5304" s="168"/>
      <c r="E5304" s="258" t="str">
        <f>iferror(vlookup(C5304,'Master data'!$A$1:$C$29,3,0),"--")</f>
        <v>--</v>
      </c>
      <c r="F5304" s="258" t="str">
        <f>iferror(vlookup(C5304,'Master data'!$A$1:$C$29,2,0),"--")</f>
        <v>--</v>
      </c>
    </row>
    <row r="5305" ht="22.5" customHeight="1">
      <c r="A5305" s="165"/>
      <c r="B5305" s="171"/>
      <c r="C5305" s="414"/>
      <c r="D5305" s="168"/>
      <c r="E5305" s="258" t="str">
        <f>iferror(vlookup(C5305,'Master data'!$A$1:$C$29,3,0),"--")</f>
        <v>--</v>
      </c>
      <c r="F5305" s="258" t="str">
        <f>iferror(vlookup(C5305,'Master data'!$A$1:$C$29,2,0),"--")</f>
        <v>--</v>
      </c>
    </row>
    <row r="5306" ht="22.5" customHeight="1">
      <c r="A5306" s="165"/>
      <c r="B5306" s="171"/>
      <c r="C5306" s="414"/>
      <c r="D5306" s="168"/>
      <c r="E5306" s="258" t="str">
        <f>iferror(vlookup(C5306,'Master data'!$A$1:$C$29,3,0),"--")</f>
        <v>--</v>
      </c>
      <c r="F5306" s="258" t="str">
        <f>iferror(vlookup(C5306,'Master data'!$A$1:$C$29,2,0),"--")</f>
        <v>--</v>
      </c>
    </row>
    <row r="5307" ht="22.5" customHeight="1">
      <c r="A5307" s="165"/>
      <c r="B5307" s="171"/>
      <c r="C5307" s="414"/>
      <c r="D5307" s="168"/>
      <c r="E5307" s="258" t="str">
        <f>iferror(vlookup(C5307,'Master data'!$A$1:$C$29,3,0),"--")</f>
        <v>--</v>
      </c>
      <c r="F5307" s="258" t="str">
        <f>iferror(vlookup(C5307,'Master data'!$A$1:$C$29,2,0),"--")</f>
        <v>--</v>
      </c>
    </row>
    <row r="5308" ht="22.5" customHeight="1">
      <c r="A5308" s="165"/>
      <c r="B5308" s="171"/>
      <c r="C5308" s="414"/>
      <c r="D5308" s="168"/>
      <c r="E5308" s="258" t="str">
        <f>iferror(vlookup(C5308,'Master data'!$A$1:$C$29,3,0),"--")</f>
        <v>--</v>
      </c>
      <c r="F5308" s="258" t="str">
        <f>iferror(vlookup(C5308,'Master data'!$A$1:$C$29,2,0),"--")</f>
        <v>--</v>
      </c>
    </row>
    <row r="5309" ht="22.5" customHeight="1">
      <c r="A5309" s="165"/>
      <c r="B5309" s="171"/>
      <c r="C5309" s="414"/>
      <c r="D5309" s="168"/>
      <c r="E5309" s="258" t="str">
        <f>iferror(vlookup(C5309,'Master data'!$A$1:$C$29,3,0),"--")</f>
        <v>--</v>
      </c>
      <c r="F5309" s="258" t="str">
        <f>iferror(vlookup(C5309,'Master data'!$A$1:$C$29,2,0),"--")</f>
        <v>--</v>
      </c>
    </row>
    <row r="5310" ht="22.5" customHeight="1">
      <c r="A5310" s="165"/>
      <c r="B5310" s="171"/>
      <c r="C5310" s="414"/>
      <c r="D5310" s="168"/>
      <c r="E5310" s="258" t="str">
        <f>iferror(vlookup(C5310,'Master data'!$A$1:$C$29,3,0),"--")</f>
        <v>--</v>
      </c>
      <c r="F5310" s="258" t="str">
        <f>iferror(vlookup(C5310,'Master data'!$A$1:$C$29,2,0),"--")</f>
        <v>--</v>
      </c>
    </row>
    <row r="5311" ht="22.5" customHeight="1">
      <c r="A5311" s="165"/>
      <c r="B5311" s="171"/>
      <c r="C5311" s="414"/>
      <c r="D5311" s="168"/>
      <c r="E5311" s="258" t="str">
        <f>iferror(vlookup(C5311,'Master data'!$A$1:$C$29,3,0),"--")</f>
        <v>--</v>
      </c>
      <c r="F5311" s="258" t="str">
        <f>iferror(vlookup(C5311,'Master data'!$A$1:$C$29,2,0),"--")</f>
        <v>--</v>
      </c>
    </row>
    <row r="5312" ht="22.5" customHeight="1">
      <c r="A5312" s="165"/>
      <c r="B5312" s="171"/>
      <c r="C5312" s="414"/>
      <c r="D5312" s="168"/>
      <c r="E5312" s="258" t="str">
        <f>iferror(vlookup(C5312,'Master data'!$A$1:$C$29,3,0),"--")</f>
        <v>--</v>
      </c>
      <c r="F5312" s="258" t="str">
        <f>iferror(vlookup(C5312,'Master data'!$A$1:$C$29,2,0),"--")</f>
        <v>--</v>
      </c>
    </row>
    <row r="5313" ht="22.5" customHeight="1">
      <c r="A5313" s="165"/>
      <c r="B5313" s="171"/>
      <c r="C5313" s="414"/>
      <c r="D5313" s="168"/>
      <c r="E5313" s="258" t="str">
        <f>iferror(vlookup(C5313,'Master data'!$A$1:$C$29,3,0),"--")</f>
        <v>--</v>
      </c>
      <c r="F5313" s="258" t="str">
        <f>iferror(vlookup(C5313,'Master data'!$A$1:$C$29,2,0),"--")</f>
        <v>--</v>
      </c>
    </row>
    <row r="5314" ht="22.5" customHeight="1">
      <c r="A5314" s="165"/>
      <c r="B5314" s="171"/>
      <c r="C5314" s="414"/>
      <c r="D5314" s="168"/>
      <c r="E5314" s="258" t="str">
        <f>iferror(vlookup(C5314,'Master data'!$A$1:$C$29,3,0),"--")</f>
        <v>--</v>
      </c>
      <c r="F5314" s="258" t="str">
        <f>iferror(vlookup(C5314,'Master data'!$A$1:$C$29,2,0),"--")</f>
        <v>--</v>
      </c>
    </row>
    <row r="5315" ht="22.5" customHeight="1">
      <c r="A5315" s="165"/>
      <c r="B5315" s="171"/>
      <c r="C5315" s="414"/>
      <c r="D5315" s="168"/>
      <c r="E5315" s="258" t="str">
        <f>iferror(vlookup(C5315,'Master data'!$A$1:$C$29,3,0),"--")</f>
        <v>--</v>
      </c>
      <c r="F5315" s="258" t="str">
        <f>iferror(vlookup(C5315,'Master data'!$A$1:$C$29,2,0),"--")</f>
        <v>--</v>
      </c>
    </row>
    <row r="5316" ht="22.5" customHeight="1">
      <c r="A5316" s="165"/>
      <c r="B5316" s="171"/>
      <c r="C5316" s="414"/>
      <c r="D5316" s="168"/>
      <c r="E5316" s="258" t="str">
        <f>iferror(vlookup(C5316,'Master data'!$A$1:$C$29,3,0),"--")</f>
        <v>--</v>
      </c>
      <c r="F5316" s="258" t="str">
        <f>iferror(vlookup(C5316,'Master data'!$A$1:$C$29,2,0),"--")</f>
        <v>--</v>
      </c>
    </row>
    <row r="5317" ht="22.5" customHeight="1">
      <c r="A5317" s="165"/>
      <c r="B5317" s="171"/>
      <c r="C5317" s="414"/>
      <c r="D5317" s="168"/>
      <c r="E5317" s="258" t="str">
        <f>iferror(vlookup(C5317,'Master data'!$A$1:$C$29,3,0),"--")</f>
        <v>--</v>
      </c>
      <c r="F5317" s="258" t="str">
        <f>iferror(vlookup(C5317,'Master data'!$A$1:$C$29,2,0),"--")</f>
        <v>--</v>
      </c>
    </row>
    <row r="5318" ht="22.5" customHeight="1">
      <c r="A5318" s="165"/>
      <c r="B5318" s="171"/>
      <c r="C5318" s="414"/>
      <c r="D5318" s="168"/>
      <c r="E5318" s="258" t="str">
        <f>iferror(vlookup(C5318,'Master data'!$A$1:$C$29,3,0),"--")</f>
        <v>--</v>
      </c>
      <c r="F5318" s="258" t="str">
        <f>iferror(vlookup(C5318,'Master data'!$A$1:$C$29,2,0),"--")</f>
        <v>--</v>
      </c>
    </row>
    <row r="5319" ht="22.5" customHeight="1">
      <c r="A5319" s="165"/>
      <c r="B5319" s="171"/>
      <c r="C5319" s="414"/>
      <c r="D5319" s="168"/>
      <c r="E5319" s="258" t="str">
        <f>iferror(vlookup(C5319,'Master data'!$A$1:$C$29,3,0),"--")</f>
        <v>--</v>
      </c>
      <c r="F5319" s="258" t="str">
        <f>iferror(vlookup(C5319,'Master data'!$A$1:$C$29,2,0),"--")</f>
        <v>--</v>
      </c>
    </row>
    <row r="5320" ht="22.5" customHeight="1">
      <c r="A5320" s="165"/>
      <c r="B5320" s="171"/>
      <c r="C5320" s="414"/>
      <c r="D5320" s="168"/>
      <c r="E5320" s="258" t="str">
        <f>iferror(vlookup(C5320,'Master data'!$A$1:$C$29,3,0),"--")</f>
        <v>--</v>
      </c>
      <c r="F5320" s="258" t="str">
        <f>iferror(vlookup(C5320,'Master data'!$A$1:$C$29,2,0),"--")</f>
        <v>--</v>
      </c>
    </row>
    <row r="5321" ht="22.5" customHeight="1">
      <c r="A5321" s="165"/>
      <c r="B5321" s="171"/>
      <c r="C5321" s="414"/>
      <c r="D5321" s="168"/>
      <c r="E5321" s="258" t="str">
        <f>iferror(vlookup(C5321,'Master data'!$A$1:$C$29,3,0),"--")</f>
        <v>--</v>
      </c>
      <c r="F5321" s="258" t="str">
        <f>iferror(vlookup(C5321,'Master data'!$A$1:$C$29,2,0),"--")</f>
        <v>--</v>
      </c>
    </row>
    <row r="5322" ht="22.5" customHeight="1">
      <c r="A5322" s="165"/>
      <c r="B5322" s="171"/>
      <c r="C5322" s="414"/>
      <c r="D5322" s="168"/>
      <c r="E5322" s="258" t="str">
        <f>iferror(vlookup(C5322,'Master data'!$A$1:$C$29,3,0),"--")</f>
        <v>--</v>
      </c>
      <c r="F5322" s="258" t="str">
        <f>iferror(vlookup(C5322,'Master data'!$A$1:$C$29,2,0),"--")</f>
        <v>--</v>
      </c>
    </row>
    <row r="5323" ht="22.5" customHeight="1">
      <c r="A5323" s="165"/>
      <c r="B5323" s="171"/>
      <c r="C5323" s="414"/>
      <c r="D5323" s="168"/>
      <c r="E5323" s="258" t="str">
        <f>iferror(vlookup(C5323,'Master data'!$A$1:$C$29,3,0),"--")</f>
        <v>--</v>
      </c>
      <c r="F5323" s="258" t="str">
        <f>iferror(vlookup(C5323,'Master data'!$A$1:$C$29,2,0),"--")</f>
        <v>--</v>
      </c>
    </row>
    <row r="5324" ht="22.5" customHeight="1">
      <c r="A5324" s="165"/>
      <c r="B5324" s="171"/>
      <c r="C5324" s="414"/>
      <c r="D5324" s="168"/>
      <c r="E5324" s="258" t="str">
        <f>iferror(vlookup(C5324,'Master data'!$A$1:$C$29,3,0),"--")</f>
        <v>--</v>
      </c>
      <c r="F5324" s="258" t="str">
        <f>iferror(vlookup(C5324,'Master data'!$A$1:$C$29,2,0),"--")</f>
        <v>--</v>
      </c>
    </row>
    <row r="5325" ht="22.5" customHeight="1">
      <c r="A5325" s="165"/>
      <c r="B5325" s="171"/>
      <c r="C5325" s="414"/>
      <c r="D5325" s="168"/>
      <c r="E5325" s="258" t="str">
        <f>iferror(vlookup(C5325,'Master data'!$A$1:$C$29,3,0),"--")</f>
        <v>--</v>
      </c>
      <c r="F5325" s="258" t="str">
        <f>iferror(vlookup(C5325,'Master data'!$A$1:$C$29,2,0),"--")</f>
        <v>--</v>
      </c>
    </row>
    <row r="5326" ht="22.5" customHeight="1">
      <c r="A5326" s="165"/>
      <c r="B5326" s="171"/>
      <c r="C5326" s="414"/>
      <c r="D5326" s="168"/>
      <c r="E5326" s="258" t="str">
        <f>iferror(vlookup(C5326,'Master data'!$A$1:$C$29,3,0),"--")</f>
        <v>--</v>
      </c>
      <c r="F5326" s="258" t="str">
        <f>iferror(vlookup(C5326,'Master data'!$A$1:$C$29,2,0),"--")</f>
        <v>--</v>
      </c>
    </row>
    <row r="5327" ht="22.5" customHeight="1">
      <c r="A5327" s="165"/>
      <c r="B5327" s="171"/>
      <c r="C5327" s="414"/>
      <c r="D5327" s="168"/>
      <c r="E5327" s="258" t="str">
        <f>iferror(vlookup(C5327,'Master data'!$A$1:$C$29,3,0),"--")</f>
        <v>--</v>
      </c>
      <c r="F5327" s="258" t="str">
        <f>iferror(vlookup(C5327,'Master data'!$A$1:$C$29,2,0),"--")</f>
        <v>--</v>
      </c>
    </row>
    <row r="5328" ht="22.5" customHeight="1">
      <c r="A5328" s="165"/>
      <c r="B5328" s="171"/>
      <c r="C5328" s="414"/>
      <c r="D5328" s="168"/>
      <c r="E5328" s="258" t="str">
        <f>iferror(vlookup(C5328,'Master data'!$A$1:$C$29,3,0),"--")</f>
        <v>--</v>
      </c>
      <c r="F5328" s="258" t="str">
        <f>iferror(vlookup(C5328,'Master data'!$A$1:$C$29,2,0),"--")</f>
        <v>--</v>
      </c>
    </row>
    <row r="5329" ht="22.5" customHeight="1">
      <c r="A5329" s="165"/>
      <c r="B5329" s="171"/>
      <c r="C5329" s="414"/>
      <c r="D5329" s="168"/>
      <c r="E5329" s="258" t="str">
        <f>iferror(vlookup(C5329,'Master data'!$A$1:$C$29,3,0),"--")</f>
        <v>--</v>
      </c>
      <c r="F5329" s="258" t="str">
        <f>iferror(vlookup(C5329,'Master data'!$A$1:$C$29,2,0),"--")</f>
        <v>--</v>
      </c>
    </row>
    <row r="5330" ht="22.5" customHeight="1">
      <c r="A5330" s="165"/>
      <c r="B5330" s="171"/>
      <c r="C5330" s="414"/>
      <c r="D5330" s="168"/>
      <c r="E5330" s="258" t="str">
        <f>iferror(vlookup(C5330,'Master data'!$A$1:$C$29,3,0),"--")</f>
        <v>--</v>
      </c>
      <c r="F5330" s="258" t="str">
        <f>iferror(vlookup(C5330,'Master data'!$A$1:$C$29,2,0),"--")</f>
        <v>--</v>
      </c>
    </row>
    <row r="5331" ht="22.5" customHeight="1">
      <c r="A5331" s="165"/>
      <c r="B5331" s="171"/>
      <c r="C5331" s="414"/>
      <c r="D5331" s="168"/>
      <c r="E5331" s="258" t="str">
        <f>iferror(vlookup(C5331,'Master data'!$A$1:$C$29,3,0),"--")</f>
        <v>--</v>
      </c>
      <c r="F5331" s="258" t="str">
        <f>iferror(vlookup(C5331,'Master data'!$A$1:$C$29,2,0),"--")</f>
        <v>--</v>
      </c>
    </row>
    <row r="5332" ht="22.5" customHeight="1">
      <c r="A5332" s="165"/>
      <c r="B5332" s="171"/>
      <c r="C5332" s="414"/>
      <c r="D5332" s="168"/>
      <c r="E5332" s="258" t="str">
        <f>iferror(vlookup(C5332,'Master data'!$A$1:$C$29,3,0),"--")</f>
        <v>--</v>
      </c>
      <c r="F5332" s="258" t="str">
        <f>iferror(vlookup(C5332,'Master data'!$A$1:$C$29,2,0),"--")</f>
        <v>--</v>
      </c>
    </row>
    <row r="5333" ht="22.5" customHeight="1">
      <c r="A5333" s="165"/>
      <c r="B5333" s="171"/>
      <c r="C5333" s="414"/>
      <c r="D5333" s="168"/>
      <c r="E5333" s="258" t="str">
        <f>iferror(vlookup(C5333,'Master data'!$A$1:$C$29,3,0),"--")</f>
        <v>--</v>
      </c>
      <c r="F5333" s="258" t="str">
        <f>iferror(vlookup(C5333,'Master data'!$A$1:$C$29,2,0),"--")</f>
        <v>--</v>
      </c>
    </row>
    <row r="5334" ht="22.5" customHeight="1">
      <c r="A5334" s="165"/>
      <c r="B5334" s="171"/>
      <c r="C5334" s="414"/>
      <c r="D5334" s="168"/>
      <c r="E5334" s="258" t="str">
        <f>iferror(vlookup(C5334,'Master data'!$A$1:$C$29,3,0),"--")</f>
        <v>--</v>
      </c>
      <c r="F5334" s="258" t="str">
        <f>iferror(vlookup(C5334,'Master data'!$A$1:$C$29,2,0),"--")</f>
        <v>--</v>
      </c>
    </row>
    <row r="5335" ht="22.5" customHeight="1">
      <c r="A5335" s="165"/>
      <c r="B5335" s="171"/>
      <c r="C5335" s="414"/>
      <c r="D5335" s="168"/>
      <c r="E5335" s="258" t="str">
        <f>iferror(vlookup(C5335,'Master data'!$A$1:$C$29,3,0),"--")</f>
        <v>--</v>
      </c>
      <c r="F5335" s="258" t="str">
        <f>iferror(vlookup(C5335,'Master data'!$A$1:$C$29,2,0),"--")</f>
        <v>--</v>
      </c>
    </row>
    <row r="5336" ht="22.5" customHeight="1">
      <c r="A5336" s="165"/>
      <c r="B5336" s="171"/>
      <c r="C5336" s="414"/>
      <c r="D5336" s="168"/>
      <c r="E5336" s="258" t="str">
        <f>iferror(vlookup(C5336,'Master data'!$A$1:$C$29,3,0),"--")</f>
        <v>--</v>
      </c>
      <c r="F5336" s="258" t="str">
        <f>iferror(vlookup(C5336,'Master data'!$A$1:$C$29,2,0),"--")</f>
        <v>--</v>
      </c>
    </row>
    <row r="5337" ht="22.5" customHeight="1">
      <c r="A5337" s="165"/>
      <c r="B5337" s="171"/>
      <c r="C5337" s="414"/>
      <c r="D5337" s="168"/>
      <c r="E5337" s="258" t="str">
        <f>iferror(vlookup(C5337,'Master data'!$A$1:$C$29,3,0),"--")</f>
        <v>--</v>
      </c>
      <c r="F5337" s="258" t="str">
        <f>iferror(vlookup(C5337,'Master data'!$A$1:$C$29,2,0),"--")</f>
        <v>--</v>
      </c>
    </row>
    <row r="5338" ht="22.5" customHeight="1">
      <c r="A5338" s="165"/>
      <c r="B5338" s="171"/>
      <c r="C5338" s="414"/>
      <c r="D5338" s="168"/>
      <c r="E5338" s="258" t="str">
        <f>iferror(vlookup(C5338,'Master data'!$A$1:$C$29,3,0),"--")</f>
        <v>--</v>
      </c>
      <c r="F5338" s="258" t="str">
        <f>iferror(vlookup(C5338,'Master data'!$A$1:$C$29,2,0),"--")</f>
        <v>--</v>
      </c>
    </row>
    <row r="5339" ht="22.5" customHeight="1">
      <c r="A5339" s="165"/>
      <c r="B5339" s="171"/>
      <c r="C5339" s="414"/>
      <c r="D5339" s="168"/>
      <c r="E5339" s="258" t="str">
        <f>iferror(vlookup(C5339,'Master data'!$A$1:$C$29,3,0),"--")</f>
        <v>--</v>
      </c>
      <c r="F5339" s="258" t="str">
        <f>iferror(vlookup(C5339,'Master data'!$A$1:$C$29,2,0),"--")</f>
        <v>--</v>
      </c>
    </row>
    <row r="5340" ht="22.5" customHeight="1">
      <c r="A5340" s="165"/>
      <c r="B5340" s="171"/>
      <c r="C5340" s="414"/>
      <c r="D5340" s="168"/>
      <c r="E5340" s="258" t="str">
        <f>iferror(vlookup(C5340,'Master data'!$A$1:$C$29,3,0),"--")</f>
        <v>--</v>
      </c>
      <c r="F5340" s="258" t="str">
        <f>iferror(vlookup(C5340,'Master data'!$A$1:$C$29,2,0),"--")</f>
        <v>--</v>
      </c>
    </row>
    <row r="5341" ht="22.5" customHeight="1">
      <c r="A5341" s="165"/>
      <c r="B5341" s="171"/>
      <c r="C5341" s="414"/>
      <c r="D5341" s="168"/>
      <c r="E5341" s="258" t="str">
        <f>iferror(vlookup(C5341,'Master data'!$A$1:$C$29,3,0),"--")</f>
        <v>--</v>
      </c>
      <c r="F5341" s="258" t="str">
        <f>iferror(vlookup(C5341,'Master data'!$A$1:$C$29,2,0),"--")</f>
        <v>--</v>
      </c>
    </row>
    <row r="5342" ht="22.5" customHeight="1">
      <c r="A5342" s="165"/>
      <c r="B5342" s="171"/>
      <c r="C5342" s="414"/>
      <c r="D5342" s="168"/>
      <c r="E5342" s="258" t="str">
        <f>iferror(vlookup(C5342,'Master data'!$A$1:$C$29,3,0),"--")</f>
        <v>--</v>
      </c>
      <c r="F5342" s="258" t="str">
        <f>iferror(vlookup(C5342,'Master data'!$A$1:$C$29,2,0),"--")</f>
        <v>--</v>
      </c>
    </row>
    <row r="5343" ht="22.5" customHeight="1">
      <c r="A5343" s="165"/>
      <c r="B5343" s="171"/>
      <c r="C5343" s="414"/>
      <c r="D5343" s="168"/>
      <c r="E5343" s="258" t="str">
        <f>iferror(vlookup(C5343,'Master data'!$A$1:$C$29,3,0),"--")</f>
        <v>--</v>
      </c>
      <c r="F5343" s="258" t="str">
        <f>iferror(vlookup(C5343,'Master data'!$A$1:$C$29,2,0),"--")</f>
        <v>--</v>
      </c>
    </row>
    <row r="5344" ht="22.5" customHeight="1">
      <c r="A5344" s="165"/>
      <c r="B5344" s="171"/>
      <c r="C5344" s="414"/>
      <c r="D5344" s="168"/>
      <c r="E5344" s="258" t="str">
        <f>iferror(vlookup(C5344,'Master data'!$A$1:$C$29,3,0),"--")</f>
        <v>--</v>
      </c>
      <c r="F5344" s="258" t="str">
        <f>iferror(vlookup(C5344,'Master data'!$A$1:$C$29,2,0),"--")</f>
        <v>--</v>
      </c>
    </row>
    <row r="5345" ht="22.5" customHeight="1">
      <c r="A5345" s="165"/>
      <c r="B5345" s="171"/>
      <c r="C5345" s="414"/>
      <c r="D5345" s="168"/>
      <c r="E5345" s="258" t="str">
        <f>iferror(vlookup(C5345,'Master data'!$A$1:$C$29,3,0),"--")</f>
        <v>--</v>
      </c>
      <c r="F5345" s="258" t="str">
        <f>iferror(vlookup(C5345,'Master data'!$A$1:$C$29,2,0),"--")</f>
        <v>--</v>
      </c>
    </row>
    <row r="5346" ht="22.5" customHeight="1">
      <c r="A5346" s="165"/>
      <c r="B5346" s="171"/>
      <c r="C5346" s="414"/>
      <c r="D5346" s="168"/>
      <c r="E5346" s="258" t="str">
        <f>iferror(vlookup(C5346,'Master data'!$A$1:$C$29,3,0),"--")</f>
        <v>--</v>
      </c>
      <c r="F5346" s="258" t="str">
        <f>iferror(vlookup(C5346,'Master data'!$A$1:$C$29,2,0),"--")</f>
        <v>--</v>
      </c>
    </row>
    <row r="5347" ht="22.5" customHeight="1">
      <c r="A5347" s="165"/>
      <c r="B5347" s="171"/>
      <c r="C5347" s="414"/>
      <c r="D5347" s="168"/>
      <c r="E5347" s="258" t="str">
        <f>iferror(vlookup(C5347,'Master data'!$A$1:$C$29,3,0),"--")</f>
        <v>--</v>
      </c>
      <c r="F5347" s="258" t="str">
        <f>iferror(vlookup(C5347,'Master data'!$A$1:$C$29,2,0),"--")</f>
        <v>--</v>
      </c>
    </row>
    <row r="5348" ht="22.5" customHeight="1">
      <c r="A5348" s="165"/>
      <c r="B5348" s="171"/>
      <c r="C5348" s="414"/>
      <c r="D5348" s="168"/>
      <c r="E5348" s="258" t="str">
        <f>iferror(vlookup(C5348,'Master data'!$A$1:$C$29,3,0),"--")</f>
        <v>--</v>
      </c>
      <c r="F5348" s="258" t="str">
        <f>iferror(vlookup(C5348,'Master data'!$A$1:$C$29,2,0),"--")</f>
        <v>--</v>
      </c>
    </row>
    <row r="5349" ht="22.5" customHeight="1">
      <c r="A5349" s="165"/>
      <c r="B5349" s="171"/>
      <c r="C5349" s="414"/>
      <c r="D5349" s="168"/>
      <c r="E5349" s="258" t="str">
        <f>iferror(vlookup(C5349,'Master data'!$A$1:$C$29,3,0),"--")</f>
        <v>--</v>
      </c>
      <c r="F5349" s="258" t="str">
        <f>iferror(vlookup(C5349,'Master data'!$A$1:$C$29,2,0),"--")</f>
        <v>--</v>
      </c>
    </row>
    <row r="5350" ht="22.5" customHeight="1">
      <c r="A5350" s="165"/>
      <c r="B5350" s="171"/>
      <c r="C5350" s="414"/>
      <c r="D5350" s="168"/>
      <c r="E5350" s="258" t="str">
        <f>iferror(vlookup(C5350,'Master data'!$A$1:$C$29,3,0),"--")</f>
        <v>--</v>
      </c>
      <c r="F5350" s="258" t="str">
        <f>iferror(vlookup(C5350,'Master data'!$A$1:$C$29,2,0),"--")</f>
        <v>--</v>
      </c>
    </row>
    <row r="5351" ht="22.5" customHeight="1">
      <c r="A5351" s="165"/>
      <c r="B5351" s="171"/>
      <c r="C5351" s="414"/>
      <c r="D5351" s="168"/>
      <c r="E5351" s="258" t="str">
        <f>iferror(vlookup(C5351,'Master data'!$A$1:$C$29,3,0),"--")</f>
        <v>--</v>
      </c>
      <c r="F5351" s="258" t="str">
        <f>iferror(vlookup(C5351,'Master data'!$A$1:$C$29,2,0),"--")</f>
        <v>--</v>
      </c>
    </row>
    <row r="5352" ht="22.5" customHeight="1">
      <c r="A5352" s="165"/>
      <c r="B5352" s="171"/>
      <c r="C5352" s="414"/>
      <c r="D5352" s="168"/>
      <c r="E5352" s="258" t="str">
        <f>iferror(vlookup(C5352,'Master data'!$A$1:$C$29,3,0),"--")</f>
        <v>--</v>
      </c>
      <c r="F5352" s="258" t="str">
        <f>iferror(vlookup(C5352,'Master data'!$A$1:$C$29,2,0),"--")</f>
        <v>--</v>
      </c>
    </row>
    <row r="5353" ht="22.5" customHeight="1">
      <c r="A5353" s="165"/>
      <c r="B5353" s="171"/>
      <c r="C5353" s="414"/>
      <c r="D5353" s="168"/>
      <c r="E5353" s="258" t="str">
        <f>iferror(vlookup(C5353,'Master data'!$A$1:$C$29,3,0),"--")</f>
        <v>--</v>
      </c>
      <c r="F5353" s="258" t="str">
        <f>iferror(vlookup(C5353,'Master data'!$A$1:$C$29,2,0),"--")</f>
        <v>--</v>
      </c>
    </row>
    <row r="5354" ht="22.5" customHeight="1">
      <c r="A5354" s="165"/>
      <c r="B5354" s="171"/>
      <c r="C5354" s="414"/>
      <c r="D5354" s="168"/>
      <c r="E5354" s="258" t="str">
        <f>iferror(vlookup(C5354,'Master data'!$A$1:$C$29,3,0),"--")</f>
        <v>--</v>
      </c>
      <c r="F5354" s="258" t="str">
        <f>iferror(vlookup(C5354,'Master data'!$A$1:$C$29,2,0),"--")</f>
        <v>--</v>
      </c>
    </row>
    <row r="5355" ht="22.5" customHeight="1">
      <c r="A5355" s="165"/>
      <c r="B5355" s="171"/>
      <c r="C5355" s="414"/>
      <c r="D5355" s="168"/>
      <c r="E5355" s="258" t="str">
        <f>iferror(vlookup(C5355,'Master data'!$A$1:$C$29,3,0),"--")</f>
        <v>--</v>
      </c>
      <c r="F5355" s="258" t="str">
        <f>iferror(vlookup(C5355,'Master data'!$A$1:$C$29,2,0),"--")</f>
        <v>--</v>
      </c>
    </row>
    <row r="5356" ht="22.5" customHeight="1">
      <c r="A5356" s="165"/>
      <c r="B5356" s="171"/>
      <c r="C5356" s="414"/>
      <c r="D5356" s="168"/>
      <c r="E5356" s="258" t="str">
        <f>iferror(vlookup(C5356,'Master data'!$A$1:$C$29,3,0),"--")</f>
        <v>--</v>
      </c>
      <c r="F5356" s="258" t="str">
        <f>iferror(vlookup(C5356,'Master data'!$A$1:$C$29,2,0),"--")</f>
        <v>--</v>
      </c>
    </row>
    <row r="5357" ht="22.5" customHeight="1">
      <c r="A5357" s="165"/>
      <c r="B5357" s="171"/>
      <c r="C5357" s="414"/>
      <c r="D5357" s="168"/>
      <c r="E5357" s="258" t="str">
        <f>iferror(vlookup(C5357,'Master data'!$A$1:$C$29,3,0),"--")</f>
        <v>--</v>
      </c>
      <c r="F5357" s="258" t="str">
        <f>iferror(vlookup(C5357,'Master data'!$A$1:$C$29,2,0),"--")</f>
        <v>--</v>
      </c>
    </row>
    <row r="5358" ht="22.5" customHeight="1">
      <c r="A5358" s="165"/>
      <c r="B5358" s="171"/>
      <c r="C5358" s="414"/>
      <c r="D5358" s="168"/>
      <c r="E5358" s="258" t="str">
        <f>iferror(vlookup(C5358,'Master data'!$A$1:$C$29,3,0),"--")</f>
        <v>--</v>
      </c>
      <c r="F5358" s="258" t="str">
        <f>iferror(vlookup(C5358,'Master data'!$A$1:$C$29,2,0),"--")</f>
        <v>--</v>
      </c>
    </row>
    <row r="5359" ht="22.5" customHeight="1">
      <c r="A5359" s="165"/>
      <c r="B5359" s="171"/>
      <c r="C5359" s="414"/>
      <c r="D5359" s="168"/>
      <c r="E5359" s="258" t="str">
        <f>iferror(vlookup(C5359,'Master data'!$A$1:$C$29,3,0),"--")</f>
        <v>--</v>
      </c>
      <c r="F5359" s="258" t="str">
        <f>iferror(vlookup(C5359,'Master data'!$A$1:$C$29,2,0),"--")</f>
        <v>--</v>
      </c>
    </row>
    <row r="5360" ht="22.5" customHeight="1">
      <c r="A5360" s="165"/>
      <c r="B5360" s="171"/>
      <c r="C5360" s="414"/>
      <c r="D5360" s="168"/>
      <c r="E5360" s="258" t="str">
        <f>iferror(vlookup(C5360,'Master data'!$A$1:$C$29,3,0),"--")</f>
        <v>--</v>
      </c>
      <c r="F5360" s="258" t="str">
        <f>iferror(vlookup(C5360,'Master data'!$A$1:$C$29,2,0),"--")</f>
        <v>--</v>
      </c>
    </row>
    <row r="5361" ht="22.5" customHeight="1">
      <c r="A5361" s="165"/>
      <c r="B5361" s="171"/>
      <c r="C5361" s="414"/>
      <c r="D5361" s="168"/>
      <c r="E5361" s="258" t="str">
        <f>iferror(vlookup(C5361,'Master data'!$A$1:$C$29,3,0),"--")</f>
        <v>--</v>
      </c>
      <c r="F5361" s="258" t="str">
        <f>iferror(vlookup(C5361,'Master data'!$A$1:$C$29,2,0),"--")</f>
        <v>--</v>
      </c>
    </row>
    <row r="5362" ht="22.5" customHeight="1">
      <c r="A5362" s="165"/>
      <c r="B5362" s="171"/>
      <c r="C5362" s="414"/>
      <c r="D5362" s="168"/>
      <c r="E5362" s="258" t="str">
        <f>iferror(vlookup(C5362,'Master data'!$A$1:$C$29,3,0),"--")</f>
        <v>--</v>
      </c>
      <c r="F5362" s="258" t="str">
        <f>iferror(vlookup(C5362,'Master data'!$A$1:$C$29,2,0),"--")</f>
        <v>--</v>
      </c>
    </row>
    <row r="5363" ht="22.5" customHeight="1">
      <c r="A5363" s="165"/>
      <c r="B5363" s="171"/>
      <c r="C5363" s="414"/>
      <c r="D5363" s="168"/>
      <c r="E5363" s="258" t="str">
        <f>iferror(vlookup(C5363,'Master data'!$A$1:$C$29,3,0),"--")</f>
        <v>--</v>
      </c>
      <c r="F5363" s="258" t="str">
        <f>iferror(vlookup(C5363,'Master data'!$A$1:$C$29,2,0),"--")</f>
        <v>--</v>
      </c>
    </row>
    <row r="5364" ht="22.5" customHeight="1">
      <c r="A5364" s="165"/>
      <c r="B5364" s="171"/>
      <c r="C5364" s="414"/>
      <c r="D5364" s="168"/>
      <c r="E5364" s="258" t="str">
        <f>iferror(vlookup(C5364,'Master data'!$A$1:$C$29,3,0),"--")</f>
        <v>--</v>
      </c>
      <c r="F5364" s="258" t="str">
        <f>iferror(vlookup(C5364,'Master data'!$A$1:$C$29,2,0),"--")</f>
        <v>--</v>
      </c>
    </row>
    <row r="5365" ht="22.5" customHeight="1">
      <c r="A5365" s="165"/>
      <c r="B5365" s="171"/>
      <c r="C5365" s="414"/>
      <c r="D5365" s="168"/>
      <c r="E5365" s="258" t="str">
        <f>iferror(vlookup(C5365,'Master data'!$A$1:$C$29,3,0),"--")</f>
        <v>--</v>
      </c>
      <c r="F5365" s="258" t="str">
        <f>iferror(vlookup(C5365,'Master data'!$A$1:$C$29,2,0),"--")</f>
        <v>--</v>
      </c>
    </row>
    <row r="5366" ht="22.5" customHeight="1">
      <c r="A5366" s="165"/>
      <c r="B5366" s="171"/>
      <c r="C5366" s="414"/>
      <c r="D5366" s="168"/>
      <c r="E5366" s="258" t="str">
        <f>iferror(vlookup(C5366,'Master data'!$A$1:$C$29,3,0),"--")</f>
        <v>--</v>
      </c>
      <c r="F5366" s="258" t="str">
        <f>iferror(vlookup(C5366,'Master data'!$A$1:$C$29,2,0),"--")</f>
        <v>--</v>
      </c>
    </row>
    <row r="5367" ht="22.5" customHeight="1">
      <c r="A5367" s="165"/>
      <c r="B5367" s="171"/>
      <c r="C5367" s="414"/>
      <c r="D5367" s="168"/>
      <c r="E5367" s="258" t="str">
        <f>iferror(vlookup(C5367,'Master data'!$A$1:$C$29,3,0),"--")</f>
        <v>--</v>
      </c>
      <c r="F5367" s="258" t="str">
        <f>iferror(vlookup(C5367,'Master data'!$A$1:$C$29,2,0),"--")</f>
        <v>--</v>
      </c>
    </row>
    <row r="5368" ht="22.5" customHeight="1">
      <c r="A5368" s="165"/>
      <c r="B5368" s="171"/>
      <c r="C5368" s="414"/>
      <c r="D5368" s="168"/>
      <c r="E5368" s="258" t="str">
        <f>iferror(vlookup(C5368,'Master data'!$A$1:$C$29,3,0),"--")</f>
        <v>--</v>
      </c>
      <c r="F5368" s="258" t="str">
        <f>iferror(vlookup(C5368,'Master data'!$A$1:$C$29,2,0),"--")</f>
        <v>--</v>
      </c>
    </row>
    <row r="5369" ht="22.5" customHeight="1">
      <c r="A5369" s="165"/>
      <c r="B5369" s="171"/>
      <c r="C5369" s="414"/>
      <c r="D5369" s="168"/>
      <c r="E5369" s="258" t="str">
        <f>iferror(vlookup(C5369,'Master data'!$A$1:$C$29,3,0),"--")</f>
        <v>--</v>
      </c>
      <c r="F5369" s="258" t="str">
        <f>iferror(vlookup(C5369,'Master data'!$A$1:$C$29,2,0),"--")</f>
        <v>--</v>
      </c>
    </row>
    <row r="5370" ht="22.5" customHeight="1">
      <c r="A5370" s="165"/>
      <c r="B5370" s="171"/>
      <c r="C5370" s="414"/>
      <c r="D5370" s="168"/>
      <c r="E5370" s="258" t="str">
        <f>iferror(vlookup(C5370,'Master data'!$A$1:$C$29,3,0),"--")</f>
        <v>--</v>
      </c>
      <c r="F5370" s="258" t="str">
        <f>iferror(vlookup(C5370,'Master data'!$A$1:$C$29,2,0),"--")</f>
        <v>--</v>
      </c>
    </row>
    <row r="5371" ht="22.5" customHeight="1">
      <c r="A5371" s="165"/>
      <c r="B5371" s="171"/>
      <c r="C5371" s="414"/>
      <c r="D5371" s="168"/>
      <c r="E5371" s="258" t="str">
        <f>iferror(vlookup(C5371,'Master data'!$A$1:$C$29,3,0),"--")</f>
        <v>--</v>
      </c>
      <c r="F5371" s="258" t="str">
        <f>iferror(vlookup(C5371,'Master data'!$A$1:$C$29,2,0),"--")</f>
        <v>--</v>
      </c>
    </row>
    <row r="5372" ht="22.5" customHeight="1">
      <c r="A5372" s="165"/>
      <c r="B5372" s="171"/>
      <c r="C5372" s="414"/>
      <c r="D5372" s="168"/>
      <c r="E5372" s="258" t="str">
        <f>iferror(vlookup(C5372,'Master data'!$A$1:$C$29,3,0),"--")</f>
        <v>--</v>
      </c>
      <c r="F5372" s="258" t="str">
        <f>iferror(vlookup(C5372,'Master data'!$A$1:$C$29,2,0),"--")</f>
        <v>--</v>
      </c>
    </row>
    <row r="5373" ht="22.5" customHeight="1">
      <c r="A5373" s="165"/>
      <c r="B5373" s="171"/>
      <c r="C5373" s="414"/>
      <c r="D5373" s="168"/>
      <c r="E5373" s="258" t="str">
        <f>iferror(vlookup(C5373,'Master data'!$A$1:$C$29,3,0),"--")</f>
        <v>--</v>
      </c>
      <c r="F5373" s="258" t="str">
        <f>iferror(vlookup(C5373,'Master data'!$A$1:$C$29,2,0),"--")</f>
        <v>--</v>
      </c>
    </row>
    <row r="5374" ht="22.5" customHeight="1">
      <c r="A5374" s="165"/>
      <c r="B5374" s="171"/>
      <c r="C5374" s="414"/>
      <c r="D5374" s="168"/>
      <c r="E5374" s="258" t="str">
        <f>iferror(vlookup(C5374,'Master data'!$A$1:$C$29,3,0),"--")</f>
        <v>--</v>
      </c>
      <c r="F5374" s="258" t="str">
        <f>iferror(vlookup(C5374,'Master data'!$A$1:$C$29,2,0),"--")</f>
        <v>--</v>
      </c>
    </row>
    <row r="5375" ht="22.5" customHeight="1">
      <c r="A5375" s="165"/>
      <c r="B5375" s="171"/>
      <c r="C5375" s="414"/>
      <c r="D5375" s="168"/>
      <c r="E5375" s="258" t="str">
        <f>iferror(vlookup(C5375,'Master data'!$A$1:$C$29,3,0),"--")</f>
        <v>--</v>
      </c>
      <c r="F5375" s="258" t="str">
        <f>iferror(vlookup(C5375,'Master data'!$A$1:$C$29,2,0),"--")</f>
        <v>--</v>
      </c>
    </row>
    <row r="5376" ht="22.5" customHeight="1">
      <c r="A5376" s="165"/>
      <c r="B5376" s="171"/>
      <c r="C5376" s="414"/>
      <c r="D5376" s="168"/>
      <c r="E5376" s="258" t="str">
        <f>iferror(vlookup(C5376,'Master data'!$A$1:$C$29,3,0),"--")</f>
        <v>--</v>
      </c>
      <c r="F5376" s="258" t="str">
        <f>iferror(vlookup(C5376,'Master data'!$A$1:$C$29,2,0),"--")</f>
        <v>--</v>
      </c>
    </row>
    <row r="5377" ht="22.5" customHeight="1">
      <c r="A5377" s="165"/>
      <c r="B5377" s="171"/>
      <c r="C5377" s="414"/>
      <c r="D5377" s="168"/>
      <c r="E5377" s="258" t="str">
        <f>iferror(vlookup(C5377,'Master data'!$A$1:$C$29,3,0),"--")</f>
        <v>--</v>
      </c>
      <c r="F5377" s="258" t="str">
        <f>iferror(vlookup(C5377,'Master data'!$A$1:$C$29,2,0),"--")</f>
        <v>--</v>
      </c>
    </row>
    <row r="5378" ht="22.5" customHeight="1">
      <c r="A5378" s="165"/>
      <c r="B5378" s="171"/>
      <c r="C5378" s="414"/>
      <c r="D5378" s="168"/>
      <c r="E5378" s="258" t="str">
        <f>iferror(vlookup(C5378,'Master data'!$A$1:$C$29,3,0),"--")</f>
        <v>--</v>
      </c>
      <c r="F5378" s="258" t="str">
        <f>iferror(vlookup(C5378,'Master data'!$A$1:$C$29,2,0),"--")</f>
        <v>--</v>
      </c>
    </row>
    <row r="5379" ht="22.5" customHeight="1">
      <c r="A5379" s="165"/>
      <c r="B5379" s="171"/>
      <c r="C5379" s="414"/>
      <c r="D5379" s="168"/>
      <c r="E5379" s="258" t="str">
        <f>iferror(vlookup(C5379,'Master data'!$A$1:$C$29,3,0),"--")</f>
        <v>--</v>
      </c>
      <c r="F5379" s="258" t="str">
        <f>iferror(vlookup(C5379,'Master data'!$A$1:$C$29,2,0),"--")</f>
        <v>--</v>
      </c>
    </row>
    <row r="5380" ht="22.5" customHeight="1">
      <c r="A5380" s="165"/>
      <c r="B5380" s="171"/>
      <c r="C5380" s="414"/>
      <c r="D5380" s="168"/>
      <c r="E5380" s="258" t="str">
        <f>iferror(vlookup(C5380,'Master data'!$A$1:$C$29,3,0),"--")</f>
        <v>--</v>
      </c>
      <c r="F5380" s="258" t="str">
        <f>iferror(vlookup(C5380,'Master data'!$A$1:$C$29,2,0),"--")</f>
        <v>--</v>
      </c>
    </row>
    <row r="5381" ht="22.5" customHeight="1">
      <c r="A5381" s="165"/>
      <c r="B5381" s="171"/>
      <c r="C5381" s="414"/>
      <c r="D5381" s="168"/>
      <c r="E5381" s="258" t="str">
        <f>iferror(vlookup(C5381,'Master data'!$A$1:$C$29,3,0),"--")</f>
        <v>--</v>
      </c>
      <c r="F5381" s="258" t="str">
        <f>iferror(vlookup(C5381,'Master data'!$A$1:$C$29,2,0),"--")</f>
        <v>--</v>
      </c>
    </row>
    <row r="5382" ht="22.5" customHeight="1">
      <c r="A5382" s="165"/>
      <c r="B5382" s="171"/>
      <c r="C5382" s="414"/>
      <c r="D5382" s="168"/>
      <c r="E5382" s="258" t="str">
        <f>iferror(vlookup(C5382,'Master data'!$A$1:$C$29,3,0),"--")</f>
        <v>--</v>
      </c>
      <c r="F5382" s="258" t="str">
        <f>iferror(vlookup(C5382,'Master data'!$A$1:$C$29,2,0),"--")</f>
        <v>--</v>
      </c>
    </row>
    <row r="5383" ht="22.5" customHeight="1">
      <c r="A5383" s="165"/>
      <c r="B5383" s="171"/>
      <c r="C5383" s="414"/>
      <c r="D5383" s="168"/>
      <c r="E5383" s="258" t="str">
        <f>iferror(vlookup(C5383,'Master data'!$A$1:$C$29,3,0),"--")</f>
        <v>--</v>
      </c>
      <c r="F5383" s="258" t="str">
        <f>iferror(vlookup(C5383,'Master data'!$A$1:$C$29,2,0),"--")</f>
        <v>--</v>
      </c>
    </row>
    <row r="5384" ht="22.5" customHeight="1">
      <c r="A5384" s="165"/>
      <c r="B5384" s="171"/>
      <c r="C5384" s="414"/>
      <c r="D5384" s="168"/>
      <c r="E5384" s="258" t="str">
        <f>iferror(vlookup(C5384,'Master data'!$A$1:$C$29,3,0),"--")</f>
        <v>--</v>
      </c>
      <c r="F5384" s="258" t="str">
        <f>iferror(vlookup(C5384,'Master data'!$A$1:$C$29,2,0),"--")</f>
        <v>--</v>
      </c>
    </row>
    <row r="5385" ht="22.5" customHeight="1">
      <c r="A5385" s="165"/>
      <c r="B5385" s="171"/>
      <c r="C5385" s="414"/>
      <c r="D5385" s="168"/>
      <c r="E5385" s="258" t="str">
        <f>iferror(vlookup(C5385,'Master data'!$A$1:$C$29,3,0),"--")</f>
        <v>--</v>
      </c>
      <c r="F5385" s="258" t="str">
        <f>iferror(vlookup(C5385,'Master data'!$A$1:$C$29,2,0),"--")</f>
        <v>--</v>
      </c>
    </row>
    <row r="5386" ht="22.5" customHeight="1">
      <c r="A5386" s="165"/>
      <c r="B5386" s="171"/>
      <c r="C5386" s="414"/>
      <c r="D5386" s="168"/>
      <c r="E5386" s="258" t="str">
        <f>iferror(vlookup(C5386,'Master data'!$A$1:$C$29,3,0),"--")</f>
        <v>--</v>
      </c>
      <c r="F5386" s="258" t="str">
        <f>iferror(vlookup(C5386,'Master data'!$A$1:$C$29,2,0),"--")</f>
        <v>--</v>
      </c>
    </row>
    <row r="5387" ht="22.5" customHeight="1">
      <c r="A5387" s="165"/>
      <c r="B5387" s="171"/>
      <c r="C5387" s="414"/>
      <c r="D5387" s="168"/>
      <c r="E5387" s="258" t="str">
        <f>iferror(vlookup(C5387,'Master data'!$A$1:$C$29,3,0),"--")</f>
        <v>--</v>
      </c>
      <c r="F5387" s="258" t="str">
        <f>iferror(vlookup(C5387,'Master data'!$A$1:$C$29,2,0),"--")</f>
        <v>--</v>
      </c>
    </row>
    <row r="5388" ht="22.5" customHeight="1">
      <c r="A5388" s="165"/>
      <c r="B5388" s="171"/>
      <c r="C5388" s="414"/>
      <c r="D5388" s="168"/>
      <c r="E5388" s="258" t="str">
        <f>iferror(vlookup(C5388,'Master data'!$A$1:$C$29,3,0),"--")</f>
        <v>--</v>
      </c>
      <c r="F5388" s="258" t="str">
        <f>iferror(vlookup(C5388,'Master data'!$A$1:$C$29,2,0),"--")</f>
        <v>--</v>
      </c>
    </row>
    <row r="5389" ht="22.5" customHeight="1">
      <c r="A5389" s="165"/>
      <c r="B5389" s="171"/>
      <c r="C5389" s="414"/>
      <c r="D5389" s="168"/>
      <c r="E5389" s="258" t="str">
        <f>iferror(vlookup(C5389,'Master data'!$A$1:$C$29,3,0),"--")</f>
        <v>--</v>
      </c>
      <c r="F5389" s="258" t="str">
        <f>iferror(vlookup(C5389,'Master data'!$A$1:$C$29,2,0),"--")</f>
        <v>--</v>
      </c>
    </row>
    <row r="5390" ht="22.5" customHeight="1">
      <c r="A5390" s="165"/>
      <c r="B5390" s="171"/>
      <c r="C5390" s="414"/>
      <c r="D5390" s="168"/>
      <c r="E5390" s="258" t="str">
        <f>iferror(vlookup(C5390,'Master data'!$A$1:$C$29,3,0),"--")</f>
        <v>--</v>
      </c>
      <c r="F5390" s="258" t="str">
        <f>iferror(vlookup(C5390,'Master data'!$A$1:$C$29,2,0),"--")</f>
        <v>--</v>
      </c>
    </row>
    <row r="5391" ht="22.5" customHeight="1">
      <c r="A5391" s="165"/>
      <c r="B5391" s="171"/>
      <c r="C5391" s="414"/>
      <c r="D5391" s="168"/>
      <c r="E5391" s="258" t="str">
        <f>iferror(vlookup(C5391,'Master data'!$A$1:$C$29,3,0),"--")</f>
        <v>--</v>
      </c>
      <c r="F5391" s="258" t="str">
        <f>iferror(vlookup(C5391,'Master data'!$A$1:$C$29,2,0),"--")</f>
        <v>--</v>
      </c>
    </row>
    <row r="5392" ht="22.5" customHeight="1">
      <c r="A5392" s="165"/>
      <c r="B5392" s="171"/>
      <c r="C5392" s="414"/>
      <c r="D5392" s="168"/>
      <c r="E5392" s="258" t="str">
        <f>iferror(vlookup(C5392,'Master data'!$A$1:$C$29,3,0),"--")</f>
        <v>--</v>
      </c>
      <c r="F5392" s="258" t="str">
        <f>iferror(vlookup(C5392,'Master data'!$A$1:$C$29,2,0),"--")</f>
        <v>--</v>
      </c>
    </row>
    <row r="5393" ht="22.5" customHeight="1">
      <c r="A5393" s="165"/>
      <c r="B5393" s="171"/>
      <c r="C5393" s="414"/>
      <c r="D5393" s="168"/>
      <c r="E5393" s="258" t="str">
        <f>iferror(vlookup(C5393,'Master data'!$A$1:$C$29,3,0),"--")</f>
        <v>--</v>
      </c>
      <c r="F5393" s="258" t="str">
        <f>iferror(vlookup(C5393,'Master data'!$A$1:$C$29,2,0),"--")</f>
        <v>--</v>
      </c>
    </row>
    <row r="5394" ht="22.5" customHeight="1">
      <c r="A5394" s="165"/>
      <c r="B5394" s="171"/>
      <c r="C5394" s="414"/>
      <c r="D5394" s="168"/>
      <c r="E5394" s="258" t="str">
        <f>iferror(vlookup(C5394,'Master data'!$A$1:$C$29,3,0),"--")</f>
        <v>--</v>
      </c>
      <c r="F5394" s="258" t="str">
        <f>iferror(vlookup(C5394,'Master data'!$A$1:$C$29,2,0),"--")</f>
        <v>--</v>
      </c>
    </row>
    <row r="5395" ht="22.5" customHeight="1">
      <c r="A5395" s="165"/>
      <c r="B5395" s="171"/>
      <c r="C5395" s="414"/>
      <c r="D5395" s="168"/>
      <c r="E5395" s="258" t="str">
        <f>iferror(vlookup(C5395,'Master data'!$A$1:$C$29,3,0),"--")</f>
        <v>--</v>
      </c>
      <c r="F5395" s="258" t="str">
        <f>iferror(vlookup(C5395,'Master data'!$A$1:$C$29,2,0),"--")</f>
        <v>--</v>
      </c>
    </row>
    <row r="5396" ht="22.5" customHeight="1">
      <c r="A5396" s="165"/>
      <c r="B5396" s="171"/>
      <c r="C5396" s="414"/>
      <c r="D5396" s="168"/>
      <c r="E5396" s="258" t="str">
        <f>iferror(vlookup(C5396,'Master data'!$A$1:$C$29,3,0),"--")</f>
        <v>--</v>
      </c>
      <c r="F5396" s="258" t="str">
        <f>iferror(vlookup(C5396,'Master data'!$A$1:$C$29,2,0),"--")</f>
        <v>--</v>
      </c>
    </row>
    <row r="5397" ht="22.5" customHeight="1">
      <c r="A5397" s="165"/>
      <c r="B5397" s="171"/>
      <c r="C5397" s="414"/>
      <c r="D5397" s="168"/>
      <c r="E5397" s="258" t="str">
        <f>iferror(vlookup(C5397,'Master data'!$A$1:$C$29,3,0),"--")</f>
        <v>--</v>
      </c>
      <c r="F5397" s="258" t="str">
        <f>iferror(vlookup(C5397,'Master data'!$A$1:$C$29,2,0),"--")</f>
        <v>--</v>
      </c>
    </row>
    <row r="5398" ht="22.5" customHeight="1">
      <c r="A5398" s="165"/>
      <c r="B5398" s="171"/>
      <c r="C5398" s="414"/>
      <c r="D5398" s="168"/>
      <c r="E5398" s="258" t="str">
        <f>iferror(vlookup(C5398,'Master data'!$A$1:$C$29,3,0),"--")</f>
        <v>--</v>
      </c>
      <c r="F5398" s="258" t="str">
        <f>iferror(vlookup(C5398,'Master data'!$A$1:$C$29,2,0),"--")</f>
        <v>--</v>
      </c>
    </row>
    <row r="5399" ht="22.5" customHeight="1">
      <c r="A5399" s="165"/>
      <c r="B5399" s="171"/>
      <c r="C5399" s="414"/>
      <c r="D5399" s="168"/>
      <c r="E5399" s="258" t="str">
        <f>iferror(vlookup(C5399,'Master data'!$A$1:$C$29,3,0),"--")</f>
        <v>--</v>
      </c>
      <c r="F5399" s="258" t="str">
        <f>iferror(vlookup(C5399,'Master data'!$A$1:$C$29,2,0),"--")</f>
        <v>--</v>
      </c>
    </row>
    <row r="5400" ht="22.5" customHeight="1">
      <c r="A5400" s="165"/>
      <c r="B5400" s="171"/>
      <c r="C5400" s="414"/>
      <c r="D5400" s="168"/>
      <c r="E5400" s="258" t="str">
        <f>iferror(vlookup(C5400,'Master data'!$A$1:$C$29,3,0),"--")</f>
        <v>--</v>
      </c>
      <c r="F5400" s="258" t="str">
        <f>iferror(vlookup(C5400,'Master data'!$A$1:$C$29,2,0),"--")</f>
        <v>--</v>
      </c>
    </row>
    <row r="5401" ht="22.5" customHeight="1">
      <c r="A5401" s="165"/>
      <c r="B5401" s="171"/>
      <c r="C5401" s="414"/>
      <c r="D5401" s="168"/>
      <c r="E5401" s="258" t="str">
        <f>iferror(vlookup(C5401,'Master data'!$A$1:$C$29,3,0),"--")</f>
        <v>--</v>
      </c>
      <c r="F5401" s="258" t="str">
        <f>iferror(vlookup(C5401,'Master data'!$A$1:$C$29,2,0),"--")</f>
        <v>--</v>
      </c>
    </row>
    <row r="5402" ht="22.5" customHeight="1">
      <c r="A5402" s="165"/>
      <c r="B5402" s="171"/>
      <c r="C5402" s="414"/>
      <c r="D5402" s="168"/>
      <c r="E5402" s="258" t="str">
        <f>iferror(vlookup(C5402,'Master data'!$A$1:$C$29,3,0),"--")</f>
        <v>--</v>
      </c>
      <c r="F5402" s="258" t="str">
        <f>iferror(vlookup(C5402,'Master data'!$A$1:$C$29,2,0),"--")</f>
        <v>--</v>
      </c>
    </row>
    <row r="5403" ht="22.5" customHeight="1">
      <c r="A5403" s="165"/>
      <c r="B5403" s="171"/>
      <c r="C5403" s="414"/>
      <c r="D5403" s="168"/>
      <c r="E5403" s="258" t="str">
        <f>iferror(vlookup(C5403,'Master data'!$A$1:$C$29,3,0),"--")</f>
        <v>--</v>
      </c>
      <c r="F5403" s="258" t="str">
        <f>iferror(vlookup(C5403,'Master data'!$A$1:$C$29,2,0),"--")</f>
        <v>--</v>
      </c>
    </row>
    <row r="5404" ht="22.5" customHeight="1">
      <c r="A5404" s="165"/>
      <c r="B5404" s="171"/>
      <c r="C5404" s="414"/>
      <c r="D5404" s="168"/>
      <c r="E5404" s="258" t="str">
        <f>iferror(vlookup(C5404,'Master data'!$A$1:$C$29,3,0),"--")</f>
        <v>--</v>
      </c>
      <c r="F5404" s="258" t="str">
        <f>iferror(vlookup(C5404,'Master data'!$A$1:$C$29,2,0),"--")</f>
        <v>--</v>
      </c>
    </row>
    <row r="5405" ht="22.5" customHeight="1">
      <c r="A5405" s="165"/>
      <c r="B5405" s="171"/>
      <c r="C5405" s="414"/>
      <c r="D5405" s="168"/>
      <c r="E5405" s="258" t="str">
        <f>iferror(vlookup(C5405,'Master data'!$A$1:$C$29,3,0),"--")</f>
        <v>--</v>
      </c>
      <c r="F5405" s="258" t="str">
        <f>iferror(vlookup(C5405,'Master data'!$A$1:$C$29,2,0),"--")</f>
        <v>--</v>
      </c>
    </row>
    <row r="5406" ht="22.5" customHeight="1">
      <c r="A5406" s="165"/>
      <c r="B5406" s="171"/>
      <c r="C5406" s="414"/>
      <c r="D5406" s="168"/>
      <c r="E5406" s="258" t="str">
        <f>iferror(vlookup(C5406,'Master data'!$A$1:$C$29,3,0),"--")</f>
        <v>--</v>
      </c>
      <c r="F5406" s="258" t="str">
        <f>iferror(vlookup(C5406,'Master data'!$A$1:$C$29,2,0),"--")</f>
        <v>--</v>
      </c>
    </row>
    <row r="5407" ht="22.5" customHeight="1">
      <c r="A5407" s="165"/>
      <c r="B5407" s="171"/>
      <c r="C5407" s="414"/>
      <c r="D5407" s="168"/>
      <c r="E5407" s="258" t="str">
        <f>iferror(vlookup(C5407,'Master data'!$A$1:$C$29,3,0),"--")</f>
        <v>--</v>
      </c>
      <c r="F5407" s="258" t="str">
        <f>iferror(vlookup(C5407,'Master data'!$A$1:$C$29,2,0),"--")</f>
        <v>--</v>
      </c>
    </row>
    <row r="5408" ht="22.5" customHeight="1">
      <c r="A5408" s="165"/>
      <c r="B5408" s="171"/>
      <c r="C5408" s="414"/>
      <c r="D5408" s="168"/>
      <c r="E5408" s="258" t="str">
        <f>iferror(vlookup(C5408,'Master data'!$A$1:$C$29,3,0),"--")</f>
        <v>--</v>
      </c>
      <c r="F5408" s="258" t="str">
        <f>iferror(vlookup(C5408,'Master data'!$A$1:$C$29,2,0),"--")</f>
        <v>--</v>
      </c>
    </row>
    <row r="5409" ht="22.5" customHeight="1">
      <c r="A5409" s="165"/>
      <c r="B5409" s="171"/>
      <c r="C5409" s="414"/>
      <c r="D5409" s="168"/>
      <c r="E5409" s="258" t="str">
        <f>iferror(vlookup(C5409,'Master data'!$A$1:$C$29,3,0),"--")</f>
        <v>--</v>
      </c>
      <c r="F5409" s="258" t="str">
        <f>iferror(vlookup(C5409,'Master data'!$A$1:$C$29,2,0),"--")</f>
        <v>--</v>
      </c>
    </row>
    <row r="5410" ht="22.5" customHeight="1">
      <c r="A5410" s="165"/>
      <c r="B5410" s="171"/>
      <c r="C5410" s="414"/>
      <c r="D5410" s="168"/>
      <c r="E5410" s="258" t="str">
        <f>iferror(vlookup(C5410,'Master data'!$A$1:$C$29,3,0),"--")</f>
        <v>--</v>
      </c>
      <c r="F5410" s="258" t="str">
        <f>iferror(vlookup(C5410,'Master data'!$A$1:$C$29,2,0),"--")</f>
        <v>--</v>
      </c>
    </row>
    <row r="5411" ht="22.5" customHeight="1">
      <c r="A5411" s="165"/>
      <c r="B5411" s="171"/>
      <c r="C5411" s="414"/>
      <c r="D5411" s="168"/>
      <c r="E5411" s="258" t="str">
        <f>iferror(vlookup(C5411,'Master data'!$A$1:$C$29,3,0),"--")</f>
        <v>--</v>
      </c>
      <c r="F5411" s="258" t="str">
        <f>iferror(vlookup(C5411,'Master data'!$A$1:$C$29,2,0),"--")</f>
        <v>--</v>
      </c>
    </row>
    <row r="5412" ht="22.5" customHeight="1">
      <c r="A5412" s="165"/>
      <c r="B5412" s="171"/>
      <c r="C5412" s="414"/>
      <c r="D5412" s="168"/>
      <c r="E5412" s="258" t="str">
        <f>iferror(vlookup(C5412,'Master data'!$A$1:$C$29,3,0),"--")</f>
        <v>--</v>
      </c>
      <c r="F5412" s="258" t="str">
        <f>iferror(vlookup(C5412,'Master data'!$A$1:$C$29,2,0),"--")</f>
        <v>--</v>
      </c>
    </row>
    <row r="5413" ht="22.5" customHeight="1">
      <c r="A5413" s="165"/>
      <c r="B5413" s="171"/>
      <c r="C5413" s="414"/>
      <c r="D5413" s="168"/>
      <c r="E5413" s="258" t="str">
        <f>iferror(vlookup(C5413,'Master data'!$A$1:$C$29,3,0),"--")</f>
        <v>--</v>
      </c>
      <c r="F5413" s="258" t="str">
        <f>iferror(vlookup(C5413,'Master data'!$A$1:$C$29,2,0),"--")</f>
        <v>--</v>
      </c>
    </row>
    <row r="5414" ht="22.5" customHeight="1">
      <c r="A5414" s="165"/>
      <c r="B5414" s="171"/>
      <c r="C5414" s="414"/>
      <c r="D5414" s="168"/>
      <c r="E5414" s="258" t="str">
        <f>iferror(vlookup(C5414,'Master data'!$A$1:$C$29,3,0),"--")</f>
        <v>--</v>
      </c>
      <c r="F5414" s="258" t="str">
        <f>iferror(vlookup(C5414,'Master data'!$A$1:$C$29,2,0),"--")</f>
        <v>--</v>
      </c>
    </row>
    <row r="5415" ht="22.5" customHeight="1">
      <c r="A5415" s="165"/>
      <c r="B5415" s="171"/>
      <c r="C5415" s="414"/>
      <c r="D5415" s="168"/>
      <c r="E5415" s="258" t="str">
        <f>iferror(vlookup(C5415,'Master data'!$A$1:$C$29,3,0),"--")</f>
        <v>--</v>
      </c>
      <c r="F5415" s="258" t="str">
        <f>iferror(vlookup(C5415,'Master data'!$A$1:$C$29,2,0),"--")</f>
        <v>--</v>
      </c>
    </row>
    <row r="5416" ht="22.5" customHeight="1">
      <c r="A5416" s="165"/>
      <c r="B5416" s="171"/>
      <c r="C5416" s="414"/>
      <c r="D5416" s="168"/>
      <c r="E5416" s="258" t="str">
        <f>iferror(vlookup(C5416,'Master data'!$A$1:$C$29,3,0),"--")</f>
        <v>--</v>
      </c>
      <c r="F5416" s="258" t="str">
        <f>iferror(vlookup(C5416,'Master data'!$A$1:$C$29,2,0),"--")</f>
        <v>--</v>
      </c>
    </row>
    <row r="5417" ht="22.5" customHeight="1">
      <c r="A5417" s="165"/>
      <c r="B5417" s="171"/>
      <c r="C5417" s="414"/>
      <c r="D5417" s="168"/>
      <c r="E5417" s="258" t="str">
        <f>iferror(vlookup(C5417,'Master data'!$A$1:$C$29,3,0),"--")</f>
        <v>--</v>
      </c>
      <c r="F5417" s="258" t="str">
        <f>iferror(vlookup(C5417,'Master data'!$A$1:$C$29,2,0),"--")</f>
        <v>--</v>
      </c>
    </row>
    <row r="5418" ht="22.5" customHeight="1">
      <c r="A5418" s="165"/>
      <c r="B5418" s="171"/>
      <c r="C5418" s="414"/>
      <c r="D5418" s="168"/>
      <c r="E5418" s="258" t="str">
        <f>iferror(vlookup(C5418,'Master data'!$A$1:$C$29,3,0),"--")</f>
        <v>--</v>
      </c>
      <c r="F5418" s="258" t="str">
        <f>iferror(vlookup(C5418,'Master data'!$A$1:$C$29,2,0),"--")</f>
        <v>--</v>
      </c>
    </row>
    <row r="5419" ht="22.5" customHeight="1">
      <c r="A5419" s="165"/>
      <c r="B5419" s="171"/>
      <c r="C5419" s="414"/>
      <c r="D5419" s="168"/>
      <c r="E5419" s="258" t="str">
        <f>iferror(vlookup(C5419,'Master data'!$A$1:$C$29,3,0),"--")</f>
        <v>--</v>
      </c>
      <c r="F5419" s="258" t="str">
        <f>iferror(vlookup(C5419,'Master data'!$A$1:$C$29,2,0),"--")</f>
        <v>--</v>
      </c>
    </row>
    <row r="5420" ht="22.5" customHeight="1">
      <c r="A5420" s="165"/>
      <c r="B5420" s="171"/>
      <c r="C5420" s="414"/>
      <c r="D5420" s="168"/>
      <c r="E5420" s="258" t="str">
        <f>iferror(vlookup(C5420,'Master data'!$A$1:$C$29,3,0),"--")</f>
        <v>--</v>
      </c>
      <c r="F5420" s="258" t="str">
        <f>iferror(vlookup(C5420,'Master data'!$A$1:$C$29,2,0),"--")</f>
        <v>--</v>
      </c>
    </row>
    <row r="5421" ht="22.5" customHeight="1">
      <c r="A5421" s="165"/>
      <c r="B5421" s="171"/>
      <c r="C5421" s="414"/>
      <c r="D5421" s="168"/>
      <c r="E5421" s="258" t="str">
        <f>iferror(vlookup(C5421,'Master data'!$A$1:$C$29,3,0),"--")</f>
        <v>--</v>
      </c>
      <c r="F5421" s="258" t="str">
        <f>iferror(vlookup(C5421,'Master data'!$A$1:$C$29,2,0),"--")</f>
        <v>--</v>
      </c>
    </row>
    <row r="5422" ht="22.5" customHeight="1">
      <c r="A5422" s="165"/>
      <c r="B5422" s="171"/>
      <c r="C5422" s="414"/>
      <c r="D5422" s="168"/>
      <c r="E5422" s="258" t="str">
        <f>iferror(vlookup(C5422,'Master data'!$A$1:$C$29,3,0),"--")</f>
        <v>--</v>
      </c>
      <c r="F5422" s="258" t="str">
        <f>iferror(vlookup(C5422,'Master data'!$A$1:$C$29,2,0),"--")</f>
        <v>--</v>
      </c>
    </row>
    <row r="5423" ht="22.5" customHeight="1">
      <c r="A5423" s="165"/>
      <c r="B5423" s="171"/>
      <c r="C5423" s="414"/>
      <c r="D5423" s="168"/>
      <c r="E5423" s="258" t="str">
        <f>iferror(vlookup(C5423,'Master data'!$A$1:$C$29,3,0),"--")</f>
        <v>--</v>
      </c>
      <c r="F5423" s="258" t="str">
        <f>iferror(vlookup(C5423,'Master data'!$A$1:$C$29,2,0),"--")</f>
        <v>--</v>
      </c>
    </row>
    <row r="5424" ht="22.5" customHeight="1">
      <c r="A5424" s="165"/>
      <c r="B5424" s="171"/>
      <c r="C5424" s="414"/>
      <c r="D5424" s="168"/>
      <c r="E5424" s="258" t="str">
        <f>iferror(vlookup(C5424,'Master data'!$A$1:$C$29,3,0),"--")</f>
        <v>--</v>
      </c>
      <c r="F5424" s="258" t="str">
        <f>iferror(vlookup(C5424,'Master data'!$A$1:$C$29,2,0),"--")</f>
        <v>--</v>
      </c>
    </row>
    <row r="5425" ht="22.5" customHeight="1">
      <c r="A5425" s="165"/>
      <c r="B5425" s="171"/>
      <c r="C5425" s="414"/>
      <c r="D5425" s="168"/>
      <c r="E5425" s="258" t="str">
        <f>iferror(vlookup(C5425,'Master data'!$A$1:$C$29,3,0),"--")</f>
        <v>--</v>
      </c>
      <c r="F5425" s="258" t="str">
        <f>iferror(vlookup(C5425,'Master data'!$A$1:$C$29,2,0),"--")</f>
        <v>--</v>
      </c>
    </row>
    <row r="5426" ht="22.5" customHeight="1">
      <c r="A5426" s="165"/>
      <c r="B5426" s="171"/>
      <c r="C5426" s="414"/>
      <c r="D5426" s="168"/>
      <c r="E5426" s="258" t="str">
        <f>iferror(vlookup(C5426,'Master data'!$A$1:$C$29,3,0),"--")</f>
        <v>--</v>
      </c>
      <c r="F5426" s="258" t="str">
        <f>iferror(vlookup(C5426,'Master data'!$A$1:$C$29,2,0),"--")</f>
        <v>--</v>
      </c>
    </row>
    <row r="5427" ht="22.5" customHeight="1">
      <c r="A5427" s="165"/>
      <c r="B5427" s="171"/>
      <c r="C5427" s="414"/>
      <c r="D5427" s="168"/>
      <c r="E5427" s="258" t="str">
        <f>iferror(vlookup(C5427,'Master data'!$A$1:$C$29,3,0),"--")</f>
        <v>--</v>
      </c>
      <c r="F5427" s="258" t="str">
        <f>iferror(vlookup(C5427,'Master data'!$A$1:$C$29,2,0),"--")</f>
        <v>--</v>
      </c>
    </row>
    <row r="5428" ht="22.5" customHeight="1">
      <c r="A5428" s="165"/>
      <c r="B5428" s="171"/>
      <c r="C5428" s="414"/>
      <c r="D5428" s="168"/>
      <c r="E5428" s="258" t="str">
        <f>iferror(vlookup(C5428,'Master data'!$A$1:$C$29,3,0),"--")</f>
        <v>--</v>
      </c>
      <c r="F5428" s="258" t="str">
        <f>iferror(vlookup(C5428,'Master data'!$A$1:$C$29,2,0),"--")</f>
        <v>--</v>
      </c>
    </row>
    <row r="5429" ht="22.5" customHeight="1">
      <c r="A5429" s="165"/>
      <c r="B5429" s="171"/>
      <c r="C5429" s="414"/>
      <c r="D5429" s="168"/>
      <c r="E5429" s="258" t="str">
        <f>iferror(vlookup(C5429,'Master data'!$A$1:$C$29,3,0),"--")</f>
        <v>--</v>
      </c>
      <c r="F5429" s="258" t="str">
        <f>iferror(vlookup(C5429,'Master data'!$A$1:$C$29,2,0),"--")</f>
        <v>--</v>
      </c>
    </row>
    <row r="5430" ht="22.5" customHeight="1">
      <c r="A5430" s="165"/>
      <c r="B5430" s="171"/>
      <c r="C5430" s="414"/>
      <c r="D5430" s="168"/>
      <c r="E5430" s="258" t="str">
        <f>iferror(vlookup(C5430,'Master data'!$A$1:$C$29,3,0),"--")</f>
        <v>--</v>
      </c>
      <c r="F5430" s="258" t="str">
        <f>iferror(vlookup(C5430,'Master data'!$A$1:$C$29,2,0),"--")</f>
        <v>--</v>
      </c>
    </row>
    <row r="5431" ht="22.5" customHeight="1">
      <c r="A5431" s="165"/>
      <c r="B5431" s="171"/>
      <c r="C5431" s="414"/>
      <c r="D5431" s="168"/>
      <c r="E5431" s="258" t="str">
        <f>iferror(vlookup(C5431,'Master data'!$A$1:$C$29,3,0),"--")</f>
        <v>--</v>
      </c>
      <c r="F5431" s="258" t="str">
        <f>iferror(vlookup(C5431,'Master data'!$A$1:$C$29,2,0),"--")</f>
        <v>--</v>
      </c>
    </row>
    <row r="5432" ht="22.5" customHeight="1">
      <c r="A5432" s="165"/>
      <c r="B5432" s="171"/>
      <c r="C5432" s="414"/>
      <c r="D5432" s="168"/>
      <c r="E5432" s="258" t="str">
        <f>iferror(vlookup(C5432,'Master data'!$A$1:$C$29,3,0),"--")</f>
        <v>--</v>
      </c>
      <c r="F5432" s="258" t="str">
        <f>iferror(vlookup(C5432,'Master data'!$A$1:$C$29,2,0),"--")</f>
        <v>--</v>
      </c>
    </row>
    <row r="5433" ht="22.5" customHeight="1">
      <c r="A5433" s="165"/>
      <c r="B5433" s="171"/>
      <c r="C5433" s="414"/>
      <c r="D5433" s="168"/>
      <c r="E5433" s="258" t="str">
        <f>iferror(vlookup(C5433,'Master data'!$A$1:$C$29,3,0),"--")</f>
        <v>--</v>
      </c>
      <c r="F5433" s="258" t="str">
        <f>iferror(vlookup(C5433,'Master data'!$A$1:$C$29,2,0),"--")</f>
        <v>--</v>
      </c>
    </row>
    <row r="5434" ht="22.5" customHeight="1">
      <c r="A5434" s="165"/>
      <c r="B5434" s="171"/>
      <c r="C5434" s="414"/>
      <c r="D5434" s="168"/>
      <c r="E5434" s="258" t="str">
        <f>iferror(vlookup(C5434,'Master data'!$A$1:$C$29,3,0),"--")</f>
        <v>--</v>
      </c>
      <c r="F5434" s="258" t="str">
        <f>iferror(vlookup(C5434,'Master data'!$A$1:$C$29,2,0),"--")</f>
        <v>--</v>
      </c>
    </row>
    <row r="5435" ht="22.5" customHeight="1">
      <c r="A5435" s="165"/>
      <c r="B5435" s="171"/>
      <c r="C5435" s="414"/>
      <c r="D5435" s="168"/>
      <c r="E5435" s="258" t="str">
        <f>iferror(vlookup(C5435,'Master data'!$A$1:$C$29,3,0),"--")</f>
        <v>--</v>
      </c>
      <c r="F5435" s="258" t="str">
        <f>iferror(vlookup(C5435,'Master data'!$A$1:$C$29,2,0),"--")</f>
        <v>--</v>
      </c>
    </row>
    <row r="5436" ht="22.5" customHeight="1">
      <c r="A5436" s="165"/>
      <c r="B5436" s="171"/>
      <c r="C5436" s="414"/>
      <c r="D5436" s="168"/>
      <c r="E5436" s="258" t="str">
        <f>iferror(vlookup(C5436,'Master data'!$A$1:$C$29,3,0),"--")</f>
        <v>--</v>
      </c>
      <c r="F5436" s="258" t="str">
        <f>iferror(vlookup(C5436,'Master data'!$A$1:$C$29,2,0),"--")</f>
        <v>--</v>
      </c>
    </row>
    <row r="5437" ht="22.5" customHeight="1">
      <c r="A5437" s="165"/>
      <c r="B5437" s="171"/>
      <c r="C5437" s="414"/>
      <c r="D5437" s="168"/>
      <c r="E5437" s="258" t="str">
        <f>iferror(vlookup(C5437,'Master data'!$A$1:$C$29,3,0),"--")</f>
        <v>--</v>
      </c>
      <c r="F5437" s="258" t="str">
        <f>iferror(vlookup(C5437,'Master data'!$A$1:$C$29,2,0),"--")</f>
        <v>--</v>
      </c>
    </row>
    <row r="5438" ht="22.5" customHeight="1">
      <c r="A5438" s="165"/>
      <c r="B5438" s="171"/>
      <c r="C5438" s="414"/>
      <c r="D5438" s="168"/>
      <c r="E5438" s="258" t="str">
        <f>iferror(vlookup(C5438,'Master data'!$A$1:$C$29,3,0),"--")</f>
        <v>--</v>
      </c>
      <c r="F5438" s="258" t="str">
        <f>iferror(vlookup(C5438,'Master data'!$A$1:$C$29,2,0),"--")</f>
        <v>--</v>
      </c>
    </row>
    <row r="5439" ht="22.5" customHeight="1">
      <c r="A5439" s="165"/>
      <c r="B5439" s="171"/>
      <c r="C5439" s="414"/>
      <c r="D5439" s="168"/>
      <c r="E5439" s="258" t="str">
        <f>iferror(vlookup(C5439,'Master data'!$A$1:$C$29,3,0),"--")</f>
        <v>--</v>
      </c>
      <c r="F5439" s="258" t="str">
        <f>iferror(vlookup(C5439,'Master data'!$A$1:$C$29,2,0),"--")</f>
        <v>--</v>
      </c>
    </row>
    <row r="5440" ht="22.5" customHeight="1">
      <c r="A5440" s="165"/>
      <c r="B5440" s="171"/>
      <c r="C5440" s="414"/>
      <c r="D5440" s="168"/>
      <c r="E5440" s="258" t="str">
        <f>iferror(vlookup(C5440,'Master data'!$A$1:$C$29,3,0),"--")</f>
        <v>--</v>
      </c>
      <c r="F5440" s="258" t="str">
        <f>iferror(vlookup(C5440,'Master data'!$A$1:$C$29,2,0),"--")</f>
        <v>--</v>
      </c>
    </row>
    <row r="5441" ht="22.5" customHeight="1">
      <c r="A5441" s="165"/>
      <c r="B5441" s="171"/>
      <c r="C5441" s="414"/>
      <c r="D5441" s="168"/>
      <c r="E5441" s="258" t="str">
        <f>iferror(vlookup(C5441,'Master data'!$A$1:$C$29,3,0),"--")</f>
        <v>--</v>
      </c>
      <c r="F5441" s="258" t="str">
        <f>iferror(vlookup(C5441,'Master data'!$A$1:$C$29,2,0),"--")</f>
        <v>--</v>
      </c>
    </row>
    <row r="5442" ht="22.5" customHeight="1">
      <c r="A5442" s="165"/>
      <c r="B5442" s="171"/>
      <c r="C5442" s="414"/>
      <c r="D5442" s="168"/>
      <c r="E5442" s="258" t="str">
        <f>iferror(vlookup(C5442,'Master data'!$A$1:$C$29,3,0),"--")</f>
        <v>--</v>
      </c>
      <c r="F5442" s="258" t="str">
        <f>iferror(vlookup(C5442,'Master data'!$A$1:$C$29,2,0),"--")</f>
        <v>--</v>
      </c>
    </row>
    <row r="5443" ht="22.5" customHeight="1">
      <c r="A5443" s="165"/>
      <c r="B5443" s="171"/>
      <c r="C5443" s="414"/>
      <c r="D5443" s="168"/>
      <c r="E5443" s="258" t="str">
        <f>iferror(vlookup(C5443,'Master data'!$A$1:$C$29,3,0),"--")</f>
        <v>--</v>
      </c>
      <c r="F5443" s="258" t="str">
        <f>iferror(vlookup(C5443,'Master data'!$A$1:$C$29,2,0),"--")</f>
        <v>--</v>
      </c>
    </row>
    <row r="5444" ht="22.5" customHeight="1">
      <c r="A5444" s="165"/>
      <c r="B5444" s="171"/>
      <c r="C5444" s="414"/>
      <c r="D5444" s="168"/>
      <c r="E5444" s="258" t="str">
        <f>iferror(vlookup(C5444,'Master data'!$A$1:$C$29,3,0),"--")</f>
        <v>--</v>
      </c>
      <c r="F5444" s="258" t="str">
        <f>iferror(vlookup(C5444,'Master data'!$A$1:$C$29,2,0),"--")</f>
        <v>--</v>
      </c>
    </row>
    <row r="5445" ht="22.5" customHeight="1">
      <c r="A5445" s="165"/>
      <c r="B5445" s="171"/>
      <c r="C5445" s="414"/>
      <c r="D5445" s="168"/>
      <c r="E5445" s="258" t="str">
        <f>iferror(vlookup(C5445,'Master data'!$A$1:$C$29,3,0),"--")</f>
        <v>--</v>
      </c>
      <c r="F5445" s="258" t="str">
        <f>iferror(vlookup(C5445,'Master data'!$A$1:$C$29,2,0),"--")</f>
        <v>--</v>
      </c>
    </row>
    <row r="5446" ht="22.5" customHeight="1">
      <c r="A5446" s="165"/>
      <c r="B5446" s="171"/>
      <c r="C5446" s="414"/>
      <c r="D5446" s="168"/>
      <c r="E5446" s="258" t="str">
        <f>iferror(vlookup(C5446,'Master data'!$A$1:$C$29,3,0),"--")</f>
        <v>--</v>
      </c>
      <c r="F5446" s="258" t="str">
        <f>iferror(vlookup(C5446,'Master data'!$A$1:$C$29,2,0),"--")</f>
        <v>--</v>
      </c>
    </row>
    <row r="5447" ht="22.5" customHeight="1">
      <c r="A5447" s="165"/>
      <c r="B5447" s="171"/>
      <c r="C5447" s="414"/>
      <c r="D5447" s="168"/>
      <c r="E5447" s="258" t="str">
        <f>iferror(vlookup(C5447,'Master data'!$A$1:$C$29,3,0),"--")</f>
        <v>--</v>
      </c>
      <c r="F5447" s="258" t="str">
        <f>iferror(vlookup(C5447,'Master data'!$A$1:$C$29,2,0),"--")</f>
        <v>--</v>
      </c>
    </row>
    <row r="5448" ht="22.5" customHeight="1">
      <c r="A5448" s="165"/>
      <c r="B5448" s="171"/>
      <c r="C5448" s="414"/>
      <c r="D5448" s="168"/>
      <c r="E5448" s="258" t="str">
        <f>iferror(vlookup(C5448,'Master data'!$A$1:$C$29,3,0),"--")</f>
        <v>--</v>
      </c>
      <c r="F5448" s="258" t="str">
        <f>iferror(vlookup(C5448,'Master data'!$A$1:$C$29,2,0),"--")</f>
        <v>--</v>
      </c>
    </row>
    <row r="5449" ht="22.5" customHeight="1">
      <c r="A5449" s="165"/>
      <c r="B5449" s="171"/>
      <c r="C5449" s="414"/>
      <c r="D5449" s="168"/>
      <c r="E5449" s="258" t="str">
        <f>iferror(vlookup(C5449,'Master data'!$A$1:$C$29,3,0),"--")</f>
        <v>--</v>
      </c>
      <c r="F5449" s="258" t="str">
        <f>iferror(vlookup(C5449,'Master data'!$A$1:$C$29,2,0),"--")</f>
        <v>--</v>
      </c>
    </row>
    <row r="5450" ht="22.5" customHeight="1">
      <c r="A5450" s="165"/>
      <c r="B5450" s="171"/>
      <c r="C5450" s="414"/>
      <c r="D5450" s="168"/>
      <c r="E5450" s="258" t="str">
        <f>iferror(vlookup(C5450,'Master data'!$A$1:$C$29,3,0),"--")</f>
        <v>--</v>
      </c>
      <c r="F5450" s="258" t="str">
        <f>iferror(vlookup(C5450,'Master data'!$A$1:$C$29,2,0),"--")</f>
        <v>--</v>
      </c>
    </row>
    <row r="5451" ht="22.5" customHeight="1">
      <c r="A5451" s="165"/>
      <c r="B5451" s="171"/>
      <c r="C5451" s="414"/>
      <c r="D5451" s="168"/>
      <c r="E5451" s="258" t="str">
        <f>iferror(vlookup(C5451,'Master data'!$A$1:$C$29,3,0),"--")</f>
        <v>--</v>
      </c>
      <c r="F5451" s="258" t="str">
        <f>iferror(vlookup(C5451,'Master data'!$A$1:$C$29,2,0),"--")</f>
        <v>--</v>
      </c>
    </row>
    <row r="5452" ht="22.5" customHeight="1">
      <c r="A5452" s="165"/>
      <c r="B5452" s="171"/>
      <c r="C5452" s="414"/>
      <c r="D5452" s="168"/>
      <c r="E5452" s="258" t="str">
        <f>iferror(vlookup(C5452,'Master data'!$A$1:$C$29,3,0),"--")</f>
        <v>--</v>
      </c>
      <c r="F5452" s="258" t="str">
        <f>iferror(vlookup(C5452,'Master data'!$A$1:$C$29,2,0),"--")</f>
        <v>--</v>
      </c>
    </row>
    <row r="5453" ht="22.5" customHeight="1">
      <c r="A5453" s="165"/>
      <c r="B5453" s="171"/>
      <c r="C5453" s="414"/>
      <c r="D5453" s="168"/>
      <c r="E5453" s="258" t="str">
        <f>iferror(vlookup(C5453,'Master data'!$A$1:$C$29,3,0),"--")</f>
        <v>--</v>
      </c>
      <c r="F5453" s="258" t="str">
        <f>iferror(vlookup(C5453,'Master data'!$A$1:$C$29,2,0),"--")</f>
        <v>--</v>
      </c>
    </row>
    <row r="5454" ht="22.5" customHeight="1">
      <c r="A5454" s="165"/>
      <c r="B5454" s="171"/>
      <c r="C5454" s="414"/>
      <c r="D5454" s="168"/>
      <c r="E5454" s="258" t="str">
        <f>iferror(vlookup(C5454,'Master data'!$A$1:$C$29,3,0),"--")</f>
        <v>--</v>
      </c>
      <c r="F5454" s="258" t="str">
        <f>iferror(vlookup(C5454,'Master data'!$A$1:$C$29,2,0),"--")</f>
        <v>--</v>
      </c>
    </row>
    <row r="5455" ht="22.5" customHeight="1">
      <c r="A5455" s="165"/>
      <c r="B5455" s="171"/>
      <c r="C5455" s="414"/>
      <c r="D5455" s="168"/>
      <c r="E5455" s="258" t="str">
        <f>iferror(vlookup(C5455,'Master data'!$A$1:$C$29,3,0),"--")</f>
        <v>--</v>
      </c>
      <c r="F5455" s="258" t="str">
        <f>iferror(vlookup(C5455,'Master data'!$A$1:$C$29,2,0),"--")</f>
        <v>--</v>
      </c>
    </row>
    <row r="5456" ht="22.5" customHeight="1">
      <c r="A5456" s="165"/>
      <c r="B5456" s="171"/>
      <c r="C5456" s="414"/>
      <c r="D5456" s="168"/>
      <c r="E5456" s="258" t="str">
        <f>iferror(vlookup(C5456,'Master data'!$A$1:$C$29,3,0),"--")</f>
        <v>--</v>
      </c>
      <c r="F5456" s="258" t="str">
        <f>iferror(vlookup(C5456,'Master data'!$A$1:$C$29,2,0),"--")</f>
        <v>--</v>
      </c>
    </row>
    <row r="5457" ht="22.5" customHeight="1">
      <c r="A5457" s="165"/>
      <c r="B5457" s="171"/>
      <c r="C5457" s="414"/>
      <c r="D5457" s="168"/>
      <c r="E5457" s="258" t="str">
        <f>iferror(vlookup(C5457,'Master data'!$A$1:$C$29,3,0),"--")</f>
        <v>--</v>
      </c>
      <c r="F5457" s="258" t="str">
        <f>iferror(vlookup(C5457,'Master data'!$A$1:$C$29,2,0),"--")</f>
        <v>--</v>
      </c>
    </row>
    <row r="5458" ht="22.5" customHeight="1">
      <c r="A5458" s="165"/>
      <c r="B5458" s="171"/>
      <c r="C5458" s="414"/>
      <c r="D5458" s="168"/>
      <c r="E5458" s="258" t="str">
        <f>iferror(vlookup(C5458,'Master data'!$A$1:$C$29,3,0),"--")</f>
        <v>--</v>
      </c>
      <c r="F5458" s="258" t="str">
        <f>iferror(vlookup(C5458,'Master data'!$A$1:$C$29,2,0),"--")</f>
        <v>--</v>
      </c>
    </row>
    <row r="5459" ht="22.5" customHeight="1">
      <c r="A5459" s="165"/>
      <c r="B5459" s="171"/>
      <c r="C5459" s="414"/>
      <c r="D5459" s="168"/>
      <c r="E5459" s="258" t="str">
        <f>iferror(vlookup(C5459,'Master data'!$A$1:$C$29,3,0),"--")</f>
        <v>--</v>
      </c>
      <c r="F5459" s="258" t="str">
        <f>iferror(vlookup(C5459,'Master data'!$A$1:$C$29,2,0),"--")</f>
        <v>--</v>
      </c>
    </row>
    <row r="5460" ht="22.5" customHeight="1">
      <c r="A5460" s="165"/>
      <c r="B5460" s="171"/>
      <c r="C5460" s="414"/>
      <c r="D5460" s="168"/>
      <c r="E5460" s="258" t="str">
        <f>iferror(vlookup(C5460,'Master data'!$A$1:$C$29,3,0),"--")</f>
        <v>--</v>
      </c>
      <c r="F5460" s="258" t="str">
        <f>iferror(vlookup(C5460,'Master data'!$A$1:$C$29,2,0),"--")</f>
        <v>--</v>
      </c>
    </row>
    <row r="5461" ht="22.5" customHeight="1">
      <c r="A5461" s="165"/>
      <c r="B5461" s="171"/>
      <c r="C5461" s="414"/>
      <c r="D5461" s="168"/>
      <c r="E5461" s="258" t="str">
        <f>iferror(vlookup(C5461,'Master data'!$A$1:$C$29,3,0),"--")</f>
        <v>--</v>
      </c>
      <c r="F5461" s="258" t="str">
        <f>iferror(vlookup(C5461,'Master data'!$A$1:$C$29,2,0),"--")</f>
        <v>--</v>
      </c>
    </row>
    <row r="5462" ht="22.5" customHeight="1">
      <c r="A5462" s="165"/>
      <c r="B5462" s="171"/>
      <c r="C5462" s="414"/>
      <c r="D5462" s="168"/>
      <c r="E5462" s="258" t="str">
        <f>iferror(vlookup(C5462,'Master data'!$A$1:$C$29,3,0),"--")</f>
        <v>--</v>
      </c>
      <c r="F5462" s="258" t="str">
        <f>iferror(vlookup(C5462,'Master data'!$A$1:$C$29,2,0),"--")</f>
        <v>--</v>
      </c>
    </row>
    <row r="5463" ht="22.5" customHeight="1">
      <c r="A5463" s="165"/>
      <c r="B5463" s="171"/>
      <c r="C5463" s="414"/>
      <c r="D5463" s="168"/>
      <c r="E5463" s="258" t="str">
        <f>iferror(vlookup(C5463,'Master data'!$A$1:$C$29,3,0),"--")</f>
        <v>--</v>
      </c>
      <c r="F5463" s="258" t="str">
        <f>iferror(vlookup(C5463,'Master data'!$A$1:$C$29,2,0),"--")</f>
        <v>--</v>
      </c>
    </row>
    <row r="5464" ht="22.5" customHeight="1">
      <c r="A5464" s="165"/>
      <c r="B5464" s="171"/>
      <c r="C5464" s="414"/>
      <c r="D5464" s="168"/>
      <c r="E5464" s="258" t="str">
        <f>iferror(vlookup(C5464,'Master data'!$A$1:$C$29,3,0),"--")</f>
        <v>--</v>
      </c>
      <c r="F5464" s="258" t="str">
        <f>iferror(vlookup(C5464,'Master data'!$A$1:$C$29,2,0),"--")</f>
        <v>--</v>
      </c>
    </row>
    <row r="5465" ht="22.5" customHeight="1">
      <c r="A5465" s="165"/>
      <c r="B5465" s="171"/>
      <c r="C5465" s="414"/>
      <c r="D5465" s="168"/>
      <c r="E5465" s="258" t="str">
        <f>iferror(vlookup(C5465,'Master data'!$A$1:$C$29,3,0),"--")</f>
        <v>--</v>
      </c>
      <c r="F5465" s="258" t="str">
        <f>iferror(vlookup(C5465,'Master data'!$A$1:$C$29,2,0),"--")</f>
        <v>--</v>
      </c>
    </row>
    <row r="5466" ht="22.5" customHeight="1">
      <c r="A5466" s="165"/>
      <c r="B5466" s="171"/>
      <c r="C5466" s="414"/>
      <c r="D5466" s="168"/>
      <c r="E5466" s="258" t="str">
        <f>iferror(vlookup(C5466,'Master data'!$A$1:$C$29,3,0),"--")</f>
        <v>--</v>
      </c>
      <c r="F5466" s="258" t="str">
        <f>iferror(vlookup(C5466,'Master data'!$A$1:$C$29,2,0),"--")</f>
        <v>--</v>
      </c>
    </row>
    <row r="5467" ht="22.5" customHeight="1">
      <c r="A5467" s="165"/>
      <c r="B5467" s="171"/>
      <c r="C5467" s="414"/>
      <c r="D5467" s="168"/>
      <c r="E5467" s="258" t="str">
        <f>iferror(vlookup(C5467,'Master data'!$A$1:$C$29,3,0),"--")</f>
        <v>--</v>
      </c>
      <c r="F5467" s="258" t="str">
        <f>iferror(vlookup(C5467,'Master data'!$A$1:$C$29,2,0),"--")</f>
        <v>--</v>
      </c>
    </row>
    <row r="5468" ht="22.5" customHeight="1">
      <c r="A5468" s="165"/>
      <c r="B5468" s="171"/>
      <c r="C5468" s="414"/>
      <c r="D5468" s="168"/>
      <c r="E5468" s="258" t="str">
        <f>iferror(vlookup(C5468,'Master data'!$A$1:$C$29,3,0),"--")</f>
        <v>--</v>
      </c>
      <c r="F5468" s="258" t="str">
        <f>iferror(vlookup(C5468,'Master data'!$A$1:$C$29,2,0),"--")</f>
        <v>--</v>
      </c>
    </row>
    <row r="5469" ht="22.5" customHeight="1">
      <c r="A5469" s="165"/>
      <c r="B5469" s="171"/>
      <c r="C5469" s="414"/>
      <c r="D5469" s="168"/>
      <c r="E5469" s="258" t="str">
        <f>iferror(vlookup(C5469,'Master data'!$A$1:$C$29,3,0),"--")</f>
        <v>--</v>
      </c>
      <c r="F5469" s="258" t="str">
        <f>iferror(vlookup(C5469,'Master data'!$A$1:$C$29,2,0),"--")</f>
        <v>--</v>
      </c>
    </row>
    <row r="5470" ht="22.5" customHeight="1">
      <c r="A5470" s="165"/>
      <c r="B5470" s="171"/>
      <c r="C5470" s="414"/>
      <c r="D5470" s="168"/>
      <c r="E5470" s="258" t="str">
        <f>iferror(vlookup(C5470,'Master data'!$A$1:$C$29,3,0),"--")</f>
        <v>--</v>
      </c>
      <c r="F5470" s="258" t="str">
        <f>iferror(vlookup(C5470,'Master data'!$A$1:$C$29,2,0),"--")</f>
        <v>--</v>
      </c>
    </row>
    <row r="5471" ht="22.5" customHeight="1">
      <c r="A5471" s="165"/>
      <c r="B5471" s="171"/>
      <c r="C5471" s="414"/>
      <c r="D5471" s="168"/>
      <c r="E5471" s="258" t="str">
        <f>iferror(vlookup(C5471,'Master data'!$A$1:$C$29,3,0),"--")</f>
        <v>--</v>
      </c>
      <c r="F5471" s="258" t="str">
        <f>iferror(vlookup(C5471,'Master data'!$A$1:$C$29,2,0),"--")</f>
        <v>--</v>
      </c>
    </row>
    <row r="5472" ht="22.5" customHeight="1">
      <c r="A5472" s="165"/>
      <c r="B5472" s="171"/>
      <c r="C5472" s="414"/>
      <c r="D5472" s="168"/>
      <c r="E5472" s="258" t="str">
        <f>iferror(vlookup(C5472,'Master data'!$A$1:$C$29,3,0),"--")</f>
        <v>--</v>
      </c>
      <c r="F5472" s="258" t="str">
        <f>iferror(vlookup(C5472,'Master data'!$A$1:$C$29,2,0),"--")</f>
        <v>--</v>
      </c>
    </row>
    <row r="5473" ht="22.5" customHeight="1">
      <c r="A5473" s="165"/>
      <c r="B5473" s="171"/>
      <c r="C5473" s="414"/>
      <c r="D5473" s="168"/>
      <c r="E5473" s="258" t="str">
        <f>iferror(vlookup(C5473,'Master data'!$A$1:$C$29,3,0),"--")</f>
        <v>--</v>
      </c>
      <c r="F5473" s="258" t="str">
        <f>iferror(vlookup(C5473,'Master data'!$A$1:$C$29,2,0),"--")</f>
        <v>--</v>
      </c>
    </row>
    <row r="5474" ht="22.5" customHeight="1">
      <c r="A5474" s="165"/>
      <c r="B5474" s="171"/>
      <c r="C5474" s="414"/>
      <c r="D5474" s="168"/>
      <c r="E5474" s="258" t="str">
        <f>iferror(vlookup(C5474,'Master data'!$A$1:$C$29,3,0),"--")</f>
        <v>--</v>
      </c>
      <c r="F5474" s="258" t="str">
        <f>iferror(vlookup(C5474,'Master data'!$A$1:$C$29,2,0),"--")</f>
        <v>--</v>
      </c>
    </row>
    <row r="5475" ht="22.5" customHeight="1">
      <c r="A5475" s="165"/>
      <c r="B5475" s="171"/>
      <c r="C5475" s="414"/>
      <c r="D5475" s="168"/>
      <c r="E5475" s="258" t="str">
        <f>iferror(vlookup(C5475,'Master data'!$A$1:$C$29,3,0),"--")</f>
        <v>--</v>
      </c>
      <c r="F5475" s="258" t="str">
        <f>iferror(vlookup(C5475,'Master data'!$A$1:$C$29,2,0),"--")</f>
        <v>--</v>
      </c>
    </row>
    <row r="5476" ht="22.5" customHeight="1">
      <c r="A5476" s="165"/>
      <c r="B5476" s="171"/>
      <c r="C5476" s="414"/>
      <c r="D5476" s="168"/>
      <c r="E5476" s="258" t="str">
        <f>iferror(vlookup(C5476,'Master data'!$A$1:$C$29,3,0),"--")</f>
        <v>--</v>
      </c>
      <c r="F5476" s="258" t="str">
        <f>iferror(vlookup(C5476,'Master data'!$A$1:$C$29,2,0),"--")</f>
        <v>--</v>
      </c>
    </row>
    <row r="5477" ht="22.5" customHeight="1">
      <c r="A5477" s="165"/>
      <c r="B5477" s="171"/>
      <c r="C5477" s="414"/>
      <c r="D5477" s="168"/>
      <c r="E5477" s="258" t="str">
        <f>iferror(vlookup(C5477,'Master data'!$A$1:$C$29,3,0),"--")</f>
        <v>--</v>
      </c>
      <c r="F5477" s="258" t="str">
        <f>iferror(vlookup(C5477,'Master data'!$A$1:$C$29,2,0),"--")</f>
        <v>--</v>
      </c>
    </row>
    <row r="5478" ht="22.5" customHeight="1">
      <c r="A5478" s="165"/>
      <c r="B5478" s="171"/>
      <c r="C5478" s="414"/>
      <c r="D5478" s="168"/>
      <c r="E5478" s="258" t="str">
        <f>iferror(vlookup(C5478,'Master data'!$A$1:$C$29,3,0),"--")</f>
        <v>--</v>
      </c>
      <c r="F5478" s="258" t="str">
        <f>iferror(vlookup(C5478,'Master data'!$A$1:$C$29,2,0),"--")</f>
        <v>--</v>
      </c>
    </row>
    <row r="5479" ht="22.5" customHeight="1">
      <c r="A5479" s="165"/>
      <c r="B5479" s="171"/>
      <c r="C5479" s="414"/>
      <c r="D5479" s="168"/>
      <c r="E5479" s="258" t="str">
        <f>iferror(vlookup(C5479,'Master data'!$A$1:$C$29,3,0),"--")</f>
        <v>--</v>
      </c>
      <c r="F5479" s="258" t="str">
        <f>iferror(vlookup(C5479,'Master data'!$A$1:$C$29,2,0),"--")</f>
        <v>--</v>
      </c>
    </row>
    <row r="5480" ht="22.5" customHeight="1">
      <c r="A5480" s="165"/>
      <c r="B5480" s="171"/>
      <c r="C5480" s="414"/>
      <c r="D5480" s="168"/>
      <c r="E5480" s="258" t="str">
        <f>iferror(vlookup(C5480,'Master data'!$A$1:$C$29,3,0),"--")</f>
        <v>--</v>
      </c>
      <c r="F5480" s="258" t="str">
        <f>iferror(vlookup(C5480,'Master data'!$A$1:$C$29,2,0),"--")</f>
        <v>--</v>
      </c>
    </row>
    <row r="5481" ht="22.5" customHeight="1">
      <c r="A5481" s="165"/>
      <c r="B5481" s="171"/>
      <c r="C5481" s="414"/>
      <c r="D5481" s="168"/>
      <c r="E5481" s="258" t="str">
        <f>iferror(vlookup(C5481,'Master data'!$A$1:$C$29,3,0),"--")</f>
        <v>--</v>
      </c>
      <c r="F5481" s="258" t="str">
        <f>iferror(vlookup(C5481,'Master data'!$A$1:$C$29,2,0),"--")</f>
        <v>--</v>
      </c>
    </row>
    <row r="5482" ht="22.5" customHeight="1">
      <c r="A5482" s="165"/>
      <c r="B5482" s="171"/>
      <c r="C5482" s="414"/>
      <c r="D5482" s="168"/>
      <c r="E5482" s="258" t="str">
        <f>iferror(vlookup(C5482,'Master data'!$A$1:$C$29,3,0),"--")</f>
        <v>--</v>
      </c>
      <c r="F5482" s="258" t="str">
        <f>iferror(vlookup(C5482,'Master data'!$A$1:$C$29,2,0),"--")</f>
        <v>--</v>
      </c>
    </row>
    <row r="5483" ht="22.5" customHeight="1">
      <c r="A5483" s="165"/>
      <c r="B5483" s="171"/>
      <c r="C5483" s="414"/>
      <c r="D5483" s="168"/>
      <c r="E5483" s="258" t="str">
        <f>iferror(vlookup(C5483,'Master data'!$A$1:$C$29,3,0),"--")</f>
        <v>--</v>
      </c>
      <c r="F5483" s="258" t="str">
        <f>iferror(vlookup(C5483,'Master data'!$A$1:$C$29,2,0),"--")</f>
        <v>--</v>
      </c>
    </row>
    <row r="5484" ht="22.5" customHeight="1">
      <c r="A5484" s="165"/>
      <c r="B5484" s="171"/>
      <c r="C5484" s="414"/>
      <c r="D5484" s="168"/>
      <c r="E5484" s="258" t="str">
        <f>iferror(vlookup(C5484,'Master data'!$A$1:$C$29,3,0),"--")</f>
        <v>--</v>
      </c>
      <c r="F5484" s="258" t="str">
        <f>iferror(vlookup(C5484,'Master data'!$A$1:$C$29,2,0),"--")</f>
        <v>--</v>
      </c>
    </row>
    <row r="5485" ht="22.5" customHeight="1">
      <c r="A5485" s="165"/>
      <c r="B5485" s="171"/>
      <c r="C5485" s="414"/>
      <c r="D5485" s="168"/>
      <c r="E5485" s="258" t="str">
        <f>iferror(vlookup(C5485,'Master data'!$A$1:$C$29,3,0),"--")</f>
        <v>--</v>
      </c>
      <c r="F5485" s="258" t="str">
        <f>iferror(vlookup(C5485,'Master data'!$A$1:$C$29,2,0),"--")</f>
        <v>--</v>
      </c>
    </row>
    <row r="5486" ht="22.5" customHeight="1">
      <c r="A5486" s="165"/>
      <c r="B5486" s="171"/>
      <c r="C5486" s="414"/>
      <c r="D5486" s="168"/>
      <c r="E5486" s="258" t="str">
        <f>iferror(vlookup(C5486,'Master data'!$A$1:$C$29,3,0),"--")</f>
        <v>--</v>
      </c>
      <c r="F5486" s="258" t="str">
        <f>iferror(vlookup(C5486,'Master data'!$A$1:$C$29,2,0),"--")</f>
        <v>--</v>
      </c>
    </row>
    <row r="5487" ht="22.5" customHeight="1">
      <c r="A5487" s="165"/>
      <c r="B5487" s="171"/>
      <c r="C5487" s="414"/>
      <c r="D5487" s="168"/>
      <c r="E5487" s="258" t="str">
        <f>iferror(vlookup(C5487,'Master data'!$A$1:$C$29,3,0),"--")</f>
        <v>--</v>
      </c>
      <c r="F5487" s="258" t="str">
        <f>iferror(vlookup(C5487,'Master data'!$A$1:$C$29,2,0),"--")</f>
        <v>--</v>
      </c>
    </row>
    <row r="5488" ht="22.5" customHeight="1">
      <c r="A5488" s="165"/>
      <c r="B5488" s="171"/>
      <c r="C5488" s="414"/>
      <c r="D5488" s="168"/>
      <c r="E5488" s="258" t="str">
        <f>iferror(vlookup(C5488,'Master data'!$A$1:$C$29,3,0),"--")</f>
        <v>--</v>
      </c>
      <c r="F5488" s="258" t="str">
        <f>iferror(vlookup(C5488,'Master data'!$A$1:$C$29,2,0),"--")</f>
        <v>--</v>
      </c>
    </row>
    <row r="5489" ht="22.5" customHeight="1">
      <c r="A5489" s="165"/>
      <c r="B5489" s="171"/>
      <c r="C5489" s="414"/>
      <c r="D5489" s="168"/>
      <c r="E5489" s="258" t="str">
        <f>iferror(vlookup(C5489,'Master data'!$A$1:$C$29,3,0),"--")</f>
        <v>--</v>
      </c>
      <c r="F5489" s="258" t="str">
        <f>iferror(vlookup(C5489,'Master data'!$A$1:$C$29,2,0),"--")</f>
        <v>--</v>
      </c>
    </row>
    <row r="5490" ht="22.5" customHeight="1">
      <c r="A5490" s="165"/>
      <c r="B5490" s="171"/>
      <c r="C5490" s="414"/>
      <c r="D5490" s="168"/>
      <c r="E5490" s="258" t="str">
        <f>iferror(vlookup(C5490,'Master data'!$A$1:$C$29,3,0),"--")</f>
        <v>--</v>
      </c>
      <c r="F5490" s="258" t="str">
        <f>iferror(vlookup(C5490,'Master data'!$A$1:$C$29,2,0),"--")</f>
        <v>--</v>
      </c>
    </row>
    <row r="5491" ht="22.5" customHeight="1">
      <c r="A5491" s="165"/>
      <c r="B5491" s="171"/>
      <c r="C5491" s="414"/>
      <c r="D5491" s="168"/>
      <c r="E5491" s="258" t="str">
        <f>iferror(vlookup(C5491,'Master data'!$A$1:$C$29,3,0),"--")</f>
        <v>--</v>
      </c>
      <c r="F5491" s="258" t="str">
        <f>iferror(vlookup(C5491,'Master data'!$A$1:$C$29,2,0),"--")</f>
        <v>--</v>
      </c>
    </row>
    <row r="5492" ht="22.5" customHeight="1">
      <c r="A5492" s="165"/>
      <c r="B5492" s="171"/>
      <c r="C5492" s="414"/>
      <c r="D5492" s="168"/>
      <c r="E5492" s="258" t="str">
        <f>iferror(vlookup(C5492,'Master data'!$A$1:$C$29,3,0),"--")</f>
        <v>--</v>
      </c>
      <c r="F5492" s="258" t="str">
        <f>iferror(vlookup(C5492,'Master data'!$A$1:$C$29,2,0),"--")</f>
        <v>--</v>
      </c>
    </row>
    <row r="5493" ht="22.5" customHeight="1">
      <c r="A5493" s="165"/>
      <c r="B5493" s="171"/>
      <c r="C5493" s="414"/>
      <c r="D5493" s="168"/>
      <c r="E5493" s="258" t="str">
        <f>iferror(vlookup(C5493,'Master data'!$A$1:$C$29,3,0),"--")</f>
        <v>--</v>
      </c>
      <c r="F5493" s="258" t="str">
        <f>iferror(vlookup(C5493,'Master data'!$A$1:$C$29,2,0),"--")</f>
        <v>--</v>
      </c>
    </row>
    <row r="5494" ht="22.5" customHeight="1">
      <c r="A5494" s="165"/>
      <c r="B5494" s="171"/>
      <c r="C5494" s="414"/>
      <c r="D5494" s="168"/>
      <c r="E5494" s="258" t="str">
        <f>iferror(vlookup(C5494,'Master data'!$A$1:$C$29,3,0),"--")</f>
        <v>--</v>
      </c>
      <c r="F5494" s="258" t="str">
        <f>iferror(vlookup(C5494,'Master data'!$A$1:$C$29,2,0),"--")</f>
        <v>--</v>
      </c>
    </row>
    <row r="5495" ht="22.5" customHeight="1">
      <c r="A5495" s="165"/>
      <c r="B5495" s="171"/>
      <c r="C5495" s="414"/>
      <c r="D5495" s="168"/>
      <c r="E5495" s="258" t="str">
        <f>iferror(vlookup(C5495,'Master data'!$A$1:$C$29,3,0),"--")</f>
        <v>--</v>
      </c>
      <c r="F5495" s="258" t="str">
        <f>iferror(vlookup(C5495,'Master data'!$A$1:$C$29,2,0),"--")</f>
        <v>--</v>
      </c>
    </row>
    <row r="5496" ht="22.5" customHeight="1">
      <c r="A5496" s="165"/>
      <c r="B5496" s="171"/>
      <c r="C5496" s="414"/>
      <c r="D5496" s="168"/>
      <c r="E5496" s="258" t="str">
        <f>iferror(vlookup(C5496,'Master data'!$A$1:$C$29,3,0),"--")</f>
        <v>--</v>
      </c>
      <c r="F5496" s="258" t="str">
        <f>iferror(vlookup(C5496,'Master data'!$A$1:$C$29,2,0),"--")</f>
        <v>--</v>
      </c>
    </row>
    <row r="5497" ht="22.5" customHeight="1">
      <c r="A5497" s="165"/>
      <c r="B5497" s="171"/>
      <c r="C5497" s="414"/>
      <c r="D5497" s="168"/>
      <c r="E5497" s="258" t="str">
        <f>iferror(vlookup(C5497,'Master data'!$A$1:$C$29,3,0),"--")</f>
        <v>--</v>
      </c>
      <c r="F5497" s="258" t="str">
        <f>iferror(vlookup(C5497,'Master data'!$A$1:$C$29,2,0),"--")</f>
        <v>--</v>
      </c>
    </row>
    <row r="5498" ht="22.5" customHeight="1">
      <c r="A5498" s="165"/>
      <c r="B5498" s="171"/>
      <c r="C5498" s="414"/>
      <c r="D5498" s="168"/>
      <c r="E5498" s="258" t="str">
        <f>iferror(vlookup(C5498,'Master data'!$A$1:$C$29,3,0),"--")</f>
        <v>--</v>
      </c>
      <c r="F5498" s="258" t="str">
        <f>iferror(vlookup(C5498,'Master data'!$A$1:$C$29,2,0),"--")</f>
        <v>--</v>
      </c>
    </row>
    <row r="5499" ht="22.5" customHeight="1">
      <c r="A5499" s="165"/>
      <c r="B5499" s="171"/>
      <c r="C5499" s="414"/>
      <c r="D5499" s="168"/>
      <c r="E5499" s="258" t="str">
        <f>iferror(vlookup(C5499,'Master data'!$A$1:$C$29,3,0),"--")</f>
        <v>--</v>
      </c>
      <c r="F5499" s="258" t="str">
        <f>iferror(vlookup(C5499,'Master data'!$A$1:$C$29,2,0),"--")</f>
        <v>--</v>
      </c>
    </row>
    <row r="5500" ht="22.5" customHeight="1">
      <c r="A5500" s="165"/>
      <c r="B5500" s="171"/>
      <c r="C5500" s="414"/>
      <c r="D5500" s="168"/>
      <c r="E5500" s="258" t="str">
        <f>iferror(vlookup(C5500,'Master data'!$A$1:$C$29,3,0),"--")</f>
        <v>--</v>
      </c>
      <c r="F5500" s="258" t="str">
        <f>iferror(vlookup(C5500,'Master data'!$A$1:$C$29,2,0),"--")</f>
        <v>--</v>
      </c>
    </row>
    <row r="5501" ht="22.5" customHeight="1">
      <c r="A5501" s="165"/>
      <c r="B5501" s="171"/>
      <c r="C5501" s="414"/>
      <c r="D5501" s="168"/>
      <c r="E5501" s="258" t="str">
        <f>iferror(vlookup(C5501,'Master data'!$A$1:$C$29,3,0),"--")</f>
        <v>--</v>
      </c>
      <c r="F5501" s="258" t="str">
        <f>iferror(vlookup(C5501,'Master data'!$A$1:$C$29,2,0),"--")</f>
        <v>--</v>
      </c>
    </row>
    <row r="5502" ht="22.5" customHeight="1">
      <c r="A5502" s="165"/>
      <c r="B5502" s="171"/>
      <c r="C5502" s="414"/>
      <c r="D5502" s="168"/>
      <c r="E5502" s="258" t="str">
        <f>iferror(vlookup(C5502,'Master data'!$A$1:$C$29,3,0),"--")</f>
        <v>--</v>
      </c>
      <c r="F5502" s="258" t="str">
        <f>iferror(vlookup(C5502,'Master data'!$A$1:$C$29,2,0),"--")</f>
        <v>--</v>
      </c>
    </row>
    <row r="5503" ht="22.5" customHeight="1">
      <c r="A5503" s="165"/>
      <c r="B5503" s="171"/>
      <c r="C5503" s="414"/>
      <c r="D5503" s="168"/>
      <c r="E5503" s="258" t="str">
        <f>iferror(vlookup(C5503,'Master data'!$A$1:$C$29,3,0),"--")</f>
        <v>--</v>
      </c>
      <c r="F5503" s="258" t="str">
        <f>iferror(vlookup(C5503,'Master data'!$A$1:$C$29,2,0),"--")</f>
        <v>--</v>
      </c>
    </row>
    <row r="5504" ht="22.5" customHeight="1">
      <c r="A5504" s="165"/>
      <c r="B5504" s="171"/>
      <c r="C5504" s="414"/>
      <c r="D5504" s="168"/>
      <c r="E5504" s="258" t="str">
        <f>iferror(vlookup(C5504,'Master data'!$A$1:$C$29,3,0),"--")</f>
        <v>--</v>
      </c>
      <c r="F5504" s="258" t="str">
        <f>iferror(vlookup(C5504,'Master data'!$A$1:$C$29,2,0),"--")</f>
        <v>--</v>
      </c>
    </row>
    <row r="5505" ht="22.5" customHeight="1">
      <c r="A5505" s="165"/>
      <c r="B5505" s="171"/>
      <c r="C5505" s="414"/>
      <c r="D5505" s="168"/>
      <c r="E5505" s="258" t="str">
        <f>iferror(vlookup(C5505,'Master data'!$A$1:$C$29,3,0),"--")</f>
        <v>--</v>
      </c>
      <c r="F5505" s="258" t="str">
        <f>iferror(vlookup(C5505,'Master data'!$A$1:$C$29,2,0),"--")</f>
        <v>--</v>
      </c>
    </row>
    <row r="5506" ht="22.5" customHeight="1">
      <c r="A5506" s="165"/>
      <c r="B5506" s="171"/>
      <c r="C5506" s="414"/>
      <c r="D5506" s="168"/>
      <c r="E5506" s="258" t="str">
        <f>iferror(vlookup(C5506,'Master data'!$A$1:$C$29,3,0),"--")</f>
        <v>--</v>
      </c>
      <c r="F5506" s="258" t="str">
        <f>iferror(vlookup(C5506,'Master data'!$A$1:$C$29,2,0),"--")</f>
        <v>--</v>
      </c>
    </row>
    <row r="5507" ht="22.5" customHeight="1">
      <c r="A5507" s="165"/>
      <c r="B5507" s="171"/>
      <c r="C5507" s="414"/>
      <c r="D5507" s="168"/>
      <c r="E5507" s="258" t="str">
        <f>iferror(vlookup(C5507,'Master data'!$A$1:$C$29,3,0),"--")</f>
        <v>--</v>
      </c>
      <c r="F5507" s="258" t="str">
        <f>iferror(vlookup(C5507,'Master data'!$A$1:$C$29,2,0),"--")</f>
        <v>--</v>
      </c>
    </row>
    <row r="5508" ht="22.5" customHeight="1">
      <c r="A5508" s="165"/>
      <c r="B5508" s="171"/>
      <c r="C5508" s="414"/>
      <c r="D5508" s="168"/>
      <c r="E5508" s="258" t="str">
        <f>iferror(vlookup(C5508,'Master data'!$A$1:$C$29,3,0),"--")</f>
        <v>--</v>
      </c>
      <c r="F5508" s="258" t="str">
        <f>iferror(vlookup(C5508,'Master data'!$A$1:$C$29,2,0),"--")</f>
        <v>--</v>
      </c>
    </row>
    <row r="5509" ht="22.5" customHeight="1">
      <c r="A5509" s="165"/>
      <c r="B5509" s="171"/>
      <c r="C5509" s="414"/>
      <c r="D5509" s="168"/>
      <c r="E5509" s="258" t="str">
        <f>iferror(vlookup(C5509,'Master data'!$A$1:$C$29,3,0),"--")</f>
        <v>--</v>
      </c>
      <c r="F5509" s="258" t="str">
        <f>iferror(vlookup(C5509,'Master data'!$A$1:$C$29,2,0),"--")</f>
        <v>--</v>
      </c>
    </row>
    <row r="5510" ht="22.5" customHeight="1">
      <c r="A5510" s="165"/>
      <c r="B5510" s="171"/>
      <c r="C5510" s="414"/>
      <c r="D5510" s="168"/>
      <c r="E5510" s="258" t="str">
        <f>iferror(vlookup(C5510,'Master data'!$A$1:$C$29,3,0),"--")</f>
        <v>--</v>
      </c>
      <c r="F5510" s="258" t="str">
        <f>iferror(vlookup(C5510,'Master data'!$A$1:$C$29,2,0),"--")</f>
        <v>--</v>
      </c>
    </row>
    <row r="5511" ht="22.5" customHeight="1">
      <c r="A5511" s="165"/>
      <c r="B5511" s="171"/>
      <c r="C5511" s="414"/>
      <c r="D5511" s="168"/>
      <c r="E5511" s="258" t="str">
        <f>iferror(vlookup(C5511,'Master data'!$A$1:$C$29,3,0),"--")</f>
        <v>--</v>
      </c>
      <c r="F5511" s="258" t="str">
        <f>iferror(vlookup(C5511,'Master data'!$A$1:$C$29,2,0),"--")</f>
        <v>--</v>
      </c>
    </row>
    <row r="5512" ht="22.5" customHeight="1">
      <c r="A5512" s="165"/>
      <c r="B5512" s="171"/>
      <c r="C5512" s="414"/>
      <c r="D5512" s="168"/>
      <c r="E5512" s="258" t="str">
        <f>iferror(vlookup(C5512,'Master data'!$A$1:$C$29,3,0),"--")</f>
        <v>--</v>
      </c>
      <c r="F5512" s="258" t="str">
        <f>iferror(vlookup(C5512,'Master data'!$A$1:$C$29,2,0),"--")</f>
        <v>--</v>
      </c>
    </row>
    <row r="5513" ht="22.5" customHeight="1">
      <c r="A5513" s="165"/>
      <c r="B5513" s="171"/>
      <c r="C5513" s="414"/>
      <c r="D5513" s="168"/>
      <c r="E5513" s="258" t="str">
        <f>iferror(vlookup(C5513,'Master data'!$A$1:$C$29,3,0),"--")</f>
        <v>--</v>
      </c>
      <c r="F5513" s="258" t="str">
        <f>iferror(vlookup(C5513,'Master data'!$A$1:$C$29,2,0),"--")</f>
        <v>--</v>
      </c>
    </row>
    <row r="5514" ht="22.5" customHeight="1">
      <c r="A5514" s="165"/>
      <c r="B5514" s="171"/>
      <c r="C5514" s="414"/>
      <c r="D5514" s="168"/>
      <c r="E5514" s="258" t="str">
        <f>iferror(vlookup(C5514,'Master data'!$A$1:$C$29,3,0),"--")</f>
        <v>--</v>
      </c>
      <c r="F5514" s="258" t="str">
        <f>iferror(vlookup(C5514,'Master data'!$A$1:$C$29,2,0),"--")</f>
        <v>--</v>
      </c>
    </row>
    <row r="5515" ht="22.5" customHeight="1">
      <c r="A5515" s="165"/>
      <c r="B5515" s="171"/>
      <c r="C5515" s="414"/>
      <c r="D5515" s="168"/>
      <c r="E5515" s="258" t="str">
        <f>iferror(vlookup(C5515,'Master data'!$A$1:$C$29,3,0),"--")</f>
        <v>--</v>
      </c>
      <c r="F5515" s="258" t="str">
        <f>iferror(vlookup(C5515,'Master data'!$A$1:$C$29,2,0),"--")</f>
        <v>--</v>
      </c>
    </row>
    <row r="5516" ht="22.5" customHeight="1">
      <c r="A5516" s="165"/>
      <c r="B5516" s="171"/>
      <c r="C5516" s="414"/>
      <c r="D5516" s="168"/>
      <c r="E5516" s="258" t="str">
        <f>iferror(vlookup(C5516,'Master data'!$A$1:$C$29,3,0),"--")</f>
        <v>--</v>
      </c>
      <c r="F5516" s="258" t="str">
        <f>iferror(vlookup(C5516,'Master data'!$A$1:$C$29,2,0),"--")</f>
        <v>--</v>
      </c>
    </row>
    <row r="5517" ht="22.5" customHeight="1">
      <c r="A5517" s="165"/>
      <c r="B5517" s="171"/>
      <c r="C5517" s="414"/>
      <c r="D5517" s="168"/>
      <c r="E5517" s="258" t="str">
        <f>iferror(vlookup(C5517,'Master data'!$A$1:$C$29,3,0),"--")</f>
        <v>--</v>
      </c>
      <c r="F5517" s="258" t="str">
        <f>iferror(vlookup(C5517,'Master data'!$A$1:$C$29,2,0),"--")</f>
        <v>--</v>
      </c>
    </row>
    <row r="5518" ht="22.5" customHeight="1">
      <c r="A5518" s="165"/>
      <c r="B5518" s="171"/>
      <c r="C5518" s="414"/>
      <c r="D5518" s="168"/>
      <c r="E5518" s="258" t="str">
        <f>iferror(vlookup(C5518,'Master data'!$A$1:$C$29,3,0),"--")</f>
        <v>--</v>
      </c>
      <c r="F5518" s="258" t="str">
        <f>iferror(vlookup(C5518,'Master data'!$A$1:$C$29,2,0),"--")</f>
        <v>--</v>
      </c>
    </row>
    <row r="5519" ht="22.5" customHeight="1">
      <c r="A5519" s="165"/>
      <c r="B5519" s="171"/>
      <c r="C5519" s="414"/>
      <c r="D5519" s="168"/>
      <c r="E5519" s="258" t="str">
        <f>iferror(vlookup(C5519,'Master data'!$A$1:$C$29,3,0),"--")</f>
        <v>--</v>
      </c>
      <c r="F5519" s="258" t="str">
        <f>iferror(vlookup(C5519,'Master data'!$A$1:$C$29,2,0),"--")</f>
        <v>--</v>
      </c>
    </row>
    <row r="5520" ht="22.5" customHeight="1">
      <c r="A5520" s="165"/>
      <c r="B5520" s="171"/>
      <c r="C5520" s="414"/>
      <c r="D5520" s="168"/>
      <c r="E5520" s="258" t="str">
        <f>iferror(vlookup(C5520,'Master data'!$A$1:$C$29,3,0),"--")</f>
        <v>--</v>
      </c>
      <c r="F5520" s="258" t="str">
        <f>iferror(vlookup(C5520,'Master data'!$A$1:$C$29,2,0),"--")</f>
        <v>--</v>
      </c>
    </row>
    <row r="5521" ht="22.5" customHeight="1">
      <c r="A5521" s="165"/>
      <c r="B5521" s="171"/>
      <c r="C5521" s="414"/>
      <c r="D5521" s="168"/>
      <c r="E5521" s="258" t="str">
        <f>iferror(vlookup(C5521,'Master data'!$A$1:$C$29,3,0),"--")</f>
        <v>--</v>
      </c>
      <c r="F5521" s="258" t="str">
        <f>iferror(vlookup(C5521,'Master data'!$A$1:$C$29,2,0),"--")</f>
        <v>--</v>
      </c>
    </row>
    <row r="5522" ht="22.5" customHeight="1">
      <c r="A5522" s="165"/>
      <c r="B5522" s="171"/>
      <c r="C5522" s="414"/>
      <c r="D5522" s="168"/>
      <c r="E5522" s="258" t="str">
        <f>iferror(vlookup(C5522,'Master data'!$A$1:$C$29,3,0),"--")</f>
        <v>--</v>
      </c>
      <c r="F5522" s="258" t="str">
        <f>iferror(vlookup(C5522,'Master data'!$A$1:$C$29,2,0),"--")</f>
        <v>--</v>
      </c>
    </row>
    <row r="5523" ht="22.5" customHeight="1">
      <c r="A5523" s="165"/>
      <c r="B5523" s="171"/>
      <c r="C5523" s="414"/>
      <c r="D5523" s="168"/>
      <c r="E5523" s="258" t="str">
        <f>iferror(vlookup(C5523,'Master data'!$A$1:$C$29,3,0),"--")</f>
        <v>--</v>
      </c>
      <c r="F5523" s="258" t="str">
        <f>iferror(vlookup(C5523,'Master data'!$A$1:$C$29,2,0),"--")</f>
        <v>--</v>
      </c>
    </row>
    <row r="5524" ht="22.5" customHeight="1">
      <c r="A5524" s="165"/>
      <c r="B5524" s="171"/>
      <c r="C5524" s="414"/>
      <c r="D5524" s="168"/>
      <c r="E5524" s="258" t="str">
        <f>iferror(vlookup(C5524,'Master data'!$A$1:$C$29,3,0),"--")</f>
        <v>--</v>
      </c>
      <c r="F5524" s="258" t="str">
        <f>iferror(vlookup(C5524,'Master data'!$A$1:$C$29,2,0),"--")</f>
        <v>--</v>
      </c>
    </row>
    <row r="5525" ht="22.5" customHeight="1">
      <c r="A5525" s="165"/>
      <c r="B5525" s="171"/>
      <c r="C5525" s="414"/>
      <c r="D5525" s="168"/>
      <c r="E5525" s="258" t="str">
        <f>iferror(vlookup(C5525,'Master data'!$A$1:$C$29,3,0),"--")</f>
        <v>--</v>
      </c>
      <c r="F5525" s="258" t="str">
        <f>iferror(vlookup(C5525,'Master data'!$A$1:$C$29,2,0),"--")</f>
        <v>--</v>
      </c>
    </row>
    <row r="5526" ht="22.5" customHeight="1">
      <c r="A5526" s="165"/>
      <c r="B5526" s="171"/>
      <c r="C5526" s="414"/>
      <c r="D5526" s="168"/>
      <c r="E5526" s="258" t="str">
        <f>iferror(vlookup(C5526,'Master data'!$A$1:$C$29,3,0),"--")</f>
        <v>--</v>
      </c>
      <c r="F5526" s="258" t="str">
        <f>iferror(vlookup(C5526,'Master data'!$A$1:$C$29,2,0),"--")</f>
        <v>--</v>
      </c>
    </row>
    <row r="5527" ht="22.5" customHeight="1">
      <c r="A5527" s="165"/>
      <c r="B5527" s="171"/>
      <c r="C5527" s="414"/>
      <c r="D5527" s="168"/>
      <c r="E5527" s="258" t="str">
        <f>iferror(vlookup(C5527,'Master data'!$A$1:$C$29,3,0),"--")</f>
        <v>--</v>
      </c>
      <c r="F5527" s="258" t="str">
        <f>iferror(vlookup(C5527,'Master data'!$A$1:$C$29,2,0),"--")</f>
        <v>--</v>
      </c>
    </row>
    <row r="5528" ht="22.5" customHeight="1">
      <c r="A5528" s="165"/>
      <c r="B5528" s="171"/>
      <c r="C5528" s="414"/>
      <c r="D5528" s="168"/>
      <c r="E5528" s="258" t="str">
        <f>iferror(vlookup(C5528,'Master data'!$A$1:$C$29,3,0),"--")</f>
        <v>--</v>
      </c>
      <c r="F5528" s="258" t="str">
        <f>iferror(vlookup(C5528,'Master data'!$A$1:$C$29,2,0),"--")</f>
        <v>--</v>
      </c>
    </row>
    <row r="5529" ht="22.5" customHeight="1">
      <c r="A5529" s="165"/>
      <c r="B5529" s="171"/>
      <c r="C5529" s="414"/>
      <c r="D5529" s="168"/>
      <c r="E5529" s="258" t="str">
        <f>iferror(vlookup(C5529,'Master data'!$A$1:$C$29,3,0),"--")</f>
        <v>--</v>
      </c>
      <c r="F5529" s="258" t="str">
        <f>iferror(vlookup(C5529,'Master data'!$A$1:$C$29,2,0),"--")</f>
        <v>--</v>
      </c>
    </row>
    <row r="5530" ht="22.5" customHeight="1">
      <c r="A5530" s="165"/>
      <c r="B5530" s="171"/>
      <c r="C5530" s="414"/>
      <c r="D5530" s="168"/>
      <c r="E5530" s="258" t="str">
        <f>iferror(vlookup(C5530,'Master data'!$A$1:$C$29,3,0),"--")</f>
        <v>--</v>
      </c>
      <c r="F5530" s="258" t="str">
        <f>iferror(vlookup(C5530,'Master data'!$A$1:$C$29,2,0),"--")</f>
        <v>--</v>
      </c>
    </row>
    <row r="5531" ht="22.5" customHeight="1">
      <c r="A5531" s="165"/>
      <c r="B5531" s="171"/>
      <c r="C5531" s="414"/>
      <c r="D5531" s="168"/>
      <c r="E5531" s="258" t="str">
        <f>iferror(vlookup(C5531,'Master data'!$A$1:$C$29,3,0),"--")</f>
        <v>--</v>
      </c>
      <c r="F5531" s="258" t="str">
        <f>iferror(vlookup(C5531,'Master data'!$A$1:$C$29,2,0),"--")</f>
        <v>--</v>
      </c>
    </row>
    <row r="5532" ht="22.5" customHeight="1">
      <c r="A5532" s="165"/>
      <c r="B5532" s="171"/>
      <c r="C5532" s="414"/>
      <c r="D5532" s="168"/>
      <c r="E5532" s="258" t="str">
        <f>iferror(vlookup(C5532,'Master data'!$A$1:$C$29,3,0),"--")</f>
        <v>--</v>
      </c>
      <c r="F5532" s="258" t="str">
        <f>iferror(vlookup(C5532,'Master data'!$A$1:$C$29,2,0),"--")</f>
        <v>--</v>
      </c>
    </row>
    <row r="5533" ht="22.5" customHeight="1">
      <c r="A5533" s="165"/>
      <c r="B5533" s="171"/>
      <c r="C5533" s="414"/>
      <c r="D5533" s="168"/>
      <c r="E5533" s="258" t="str">
        <f>iferror(vlookup(C5533,'Master data'!$A$1:$C$29,3,0),"--")</f>
        <v>--</v>
      </c>
      <c r="F5533" s="258" t="str">
        <f>iferror(vlookup(C5533,'Master data'!$A$1:$C$29,2,0),"--")</f>
        <v>--</v>
      </c>
    </row>
    <row r="5534" ht="22.5" customHeight="1">
      <c r="A5534" s="165"/>
      <c r="B5534" s="171"/>
      <c r="C5534" s="414"/>
      <c r="D5534" s="168"/>
      <c r="E5534" s="258" t="str">
        <f>iferror(vlookup(C5534,'Master data'!$A$1:$C$29,3,0),"--")</f>
        <v>--</v>
      </c>
      <c r="F5534" s="258" t="str">
        <f>iferror(vlookup(C5534,'Master data'!$A$1:$C$29,2,0),"--")</f>
        <v>--</v>
      </c>
    </row>
    <row r="5535" ht="22.5" customHeight="1">
      <c r="A5535" s="165"/>
      <c r="B5535" s="171"/>
      <c r="C5535" s="414"/>
      <c r="D5535" s="168"/>
      <c r="E5535" s="258" t="str">
        <f>iferror(vlookup(C5535,'Master data'!$A$1:$C$29,3,0),"--")</f>
        <v>--</v>
      </c>
      <c r="F5535" s="258" t="str">
        <f>iferror(vlookup(C5535,'Master data'!$A$1:$C$29,2,0),"--")</f>
        <v>--</v>
      </c>
    </row>
    <row r="5536" ht="22.5" customHeight="1">
      <c r="A5536" s="165"/>
      <c r="B5536" s="171"/>
      <c r="C5536" s="414"/>
      <c r="D5536" s="168"/>
      <c r="E5536" s="258" t="str">
        <f>iferror(vlookup(C5536,'Master data'!$A$1:$C$29,3,0),"--")</f>
        <v>--</v>
      </c>
      <c r="F5536" s="258" t="str">
        <f>iferror(vlookup(C5536,'Master data'!$A$1:$C$29,2,0),"--")</f>
        <v>--</v>
      </c>
    </row>
    <row r="5537" ht="22.5" customHeight="1">
      <c r="A5537" s="165"/>
      <c r="B5537" s="171"/>
      <c r="C5537" s="414"/>
      <c r="D5537" s="168"/>
      <c r="E5537" s="258" t="str">
        <f>iferror(vlookup(C5537,'Master data'!$A$1:$C$29,3,0),"--")</f>
        <v>--</v>
      </c>
      <c r="F5537" s="258" t="str">
        <f>iferror(vlookup(C5537,'Master data'!$A$1:$C$29,2,0),"--")</f>
        <v>--</v>
      </c>
    </row>
    <row r="5538" ht="22.5" customHeight="1">
      <c r="A5538" s="165"/>
      <c r="B5538" s="171"/>
      <c r="C5538" s="414"/>
      <c r="D5538" s="168"/>
      <c r="E5538" s="258" t="str">
        <f>iferror(vlookup(C5538,'Master data'!$A$1:$C$29,3,0),"--")</f>
        <v>--</v>
      </c>
      <c r="F5538" s="258" t="str">
        <f>iferror(vlookup(C5538,'Master data'!$A$1:$C$29,2,0),"--")</f>
        <v>--</v>
      </c>
    </row>
    <row r="5539" ht="22.5" customHeight="1">
      <c r="A5539" s="165"/>
      <c r="B5539" s="171"/>
      <c r="C5539" s="414"/>
      <c r="D5539" s="168"/>
      <c r="E5539" s="258" t="str">
        <f>iferror(vlookup(C5539,'Master data'!$A$1:$C$29,3,0),"--")</f>
        <v>--</v>
      </c>
      <c r="F5539" s="258" t="str">
        <f>iferror(vlookup(C5539,'Master data'!$A$1:$C$29,2,0),"--")</f>
        <v>--</v>
      </c>
    </row>
    <row r="5540" ht="22.5" customHeight="1">
      <c r="A5540" s="165"/>
      <c r="B5540" s="171"/>
      <c r="C5540" s="414"/>
      <c r="D5540" s="168"/>
      <c r="E5540" s="258" t="str">
        <f>iferror(vlookup(C5540,'Master data'!$A$1:$C$29,3,0),"--")</f>
        <v>--</v>
      </c>
      <c r="F5540" s="258" t="str">
        <f>iferror(vlookup(C5540,'Master data'!$A$1:$C$29,2,0),"--")</f>
        <v>--</v>
      </c>
    </row>
    <row r="5541" ht="22.5" customHeight="1">
      <c r="A5541" s="165"/>
      <c r="B5541" s="171"/>
      <c r="C5541" s="414"/>
      <c r="D5541" s="168"/>
      <c r="E5541" s="258" t="str">
        <f>iferror(vlookup(C5541,'Master data'!$A$1:$C$29,3,0),"--")</f>
        <v>--</v>
      </c>
      <c r="F5541" s="258" t="str">
        <f>iferror(vlookup(C5541,'Master data'!$A$1:$C$29,2,0),"--")</f>
        <v>--</v>
      </c>
    </row>
    <row r="5542" ht="22.5" customHeight="1">
      <c r="A5542" s="165"/>
      <c r="B5542" s="171"/>
      <c r="C5542" s="414"/>
      <c r="D5542" s="168"/>
      <c r="E5542" s="258" t="str">
        <f>iferror(vlookup(C5542,'Master data'!$A$1:$C$29,3,0),"--")</f>
        <v>--</v>
      </c>
      <c r="F5542" s="258" t="str">
        <f>iferror(vlookup(C5542,'Master data'!$A$1:$C$29,2,0),"--")</f>
        <v>--</v>
      </c>
    </row>
    <row r="5543" ht="22.5" customHeight="1">
      <c r="A5543" s="165"/>
      <c r="B5543" s="171"/>
      <c r="C5543" s="414"/>
      <c r="D5543" s="168"/>
      <c r="E5543" s="258" t="str">
        <f>iferror(vlookup(C5543,'Master data'!$A$1:$C$29,3,0),"--")</f>
        <v>--</v>
      </c>
      <c r="F5543" s="258" t="str">
        <f>iferror(vlookup(C5543,'Master data'!$A$1:$C$29,2,0),"--")</f>
        <v>--</v>
      </c>
    </row>
    <row r="5544" ht="22.5" customHeight="1">
      <c r="A5544" s="165"/>
      <c r="B5544" s="171"/>
      <c r="C5544" s="414"/>
      <c r="D5544" s="168"/>
      <c r="E5544" s="258" t="str">
        <f>iferror(vlookup(C5544,'Master data'!$A$1:$C$29,3,0),"--")</f>
        <v>--</v>
      </c>
      <c r="F5544" s="258" t="str">
        <f>iferror(vlookup(C5544,'Master data'!$A$1:$C$29,2,0),"--")</f>
        <v>--</v>
      </c>
    </row>
    <row r="5545" ht="22.5" customHeight="1">
      <c r="A5545" s="165"/>
      <c r="B5545" s="171"/>
      <c r="C5545" s="414"/>
      <c r="D5545" s="168"/>
      <c r="E5545" s="258" t="str">
        <f>iferror(vlookup(C5545,'Master data'!$A$1:$C$29,3,0),"--")</f>
        <v>--</v>
      </c>
      <c r="F5545" s="258" t="str">
        <f>iferror(vlookup(C5545,'Master data'!$A$1:$C$29,2,0),"--")</f>
        <v>--</v>
      </c>
    </row>
    <row r="5546" ht="22.5" customHeight="1">
      <c r="A5546" s="165"/>
      <c r="B5546" s="171"/>
      <c r="C5546" s="414"/>
      <c r="D5546" s="168"/>
      <c r="E5546" s="258" t="str">
        <f>iferror(vlookup(C5546,'Master data'!$A$1:$C$29,3,0),"--")</f>
        <v>--</v>
      </c>
      <c r="F5546" s="258" t="str">
        <f>iferror(vlookup(C5546,'Master data'!$A$1:$C$29,2,0),"--")</f>
        <v>--</v>
      </c>
    </row>
    <row r="5547" ht="22.5" customHeight="1">
      <c r="A5547" s="165"/>
      <c r="B5547" s="171"/>
      <c r="C5547" s="414"/>
      <c r="D5547" s="168"/>
      <c r="E5547" s="258" t="str">
        <f>iferror(vlookup(C5547,'Master data'!$A$1:$C$29,3,0),"--")</f>
        <v>--</v>
      </c>
      <c r="F5547" s="258" t="str">
        <f>iferror(vlookup(C5547,'Master data'!$A$1:$C$29,2,0),"--")</f>
        <v>--</v>
      </c>
    </row>
    <row r="5548" ht="22.5" customHeight="1">
      <c r="A5548" s="165"/>
      <c r="B5548" s="171"/>
      <c r="C5548" s="414"/>
      <c r="D5548" s="168"/>
      <c r="E5548" s="258" t="str">
        <f>iferror(vlookup(C5548,'Master data'!$A$1:$C$29,3,0),"--")</f>
        <v>--</v>
      </c>
      <c r="F5548" s="258" t="str">
        <f>iferror(vlookup(C5548,'Master data'!$A$1:$C$29,2,0),"--")</f>
        <v>--</v>
      </c>
    </row>
    <row r="5549" ht="22.5" customHeight="1">
      <c r="A5549" s="165"/>
      <c r="B5549" s="171"/>
      <c r="C5549" s="414"/>
      <c r="D5549" s="168"/>
      <c r="E5549" s="258" t="str">
        <f>iferror(vlookup(C5549,'Master data'!$A$1:$C$29,3,0),"--")</f>
        <v>--</v>
      </c>
      <c r="F5549" s="258" t="str">
        <f>iferror(vlookup(C5549,'Master data'!$A$1:$C$29,2,0),"--")</f>
        <v>--</v>
      </c>
    </row>
    <row r="5550" ht="22.5" customHeight="1">
      <c r="A5550" s="165"/>
      <c r="B5550" s="171"/>
      <c r="C5550" s="414"/>
      <c r="D5550" s="168"/>
      <c r="E5550" s="258" t="str">
        <f>iferror(vlookup(C5550,'Master data'!$A$1:$C$29,3,0),"--")</f>
        <v>--</v>
      </c>
      <c r="F5550" s="258" t="str">
        <f>iferror(vlookup(C5550,'Master data'!$A$1:$C$29,2,0),"--")</f>
        <v>--</v>
      </c>
    </row>
    <row r="5551" ht="22.5" customHeight="1">
      <c r="A5551" s="165"/>
      <c r="B5551" s="171"/>
      <c r="C5551" s="414"/>
      <c r="D5551" s="168"/>
      <c r="E5551" s="258" t="str">
        <f>iferror(vlookup(C5551,'Master data'!$A$1:$C$29,3,0),"--")</f>
        <v>--</v>
      </c>
      <c r="F5551" s="258" t="str">
        <f>iferror(vlookup(C5551,'Master data'!$A$1:$C$29,2,0),"--")</f>
        <v>--</v>
      </c>
    </row>
    <row r="5552" ht="22.5" customHeight="1">
      <c r="A5552" s="165"/>
      <c r="B5552" s="171"/>
      <c r="C5552" s="414"/>
      <c r="D5552" s="168"/>
      <c r="E5552" s="258" t="str">
        <f>iferror(vlookup(C5552,'Master data'!$A$1:$C$29,3,0),"--")</f>
        <v>--</v>
      </c>
      <c r="F5552" s="258" t="str">
        <f>iferror(vlookup(C5552,'Master data'!$A$1:$C$29,2,0),"--")</f>
        <v>--</v>
      </c>
    </row>
    <row r="5553" ht="22.5" customHeight="1">
      <c r="A5553" s="165"/>
      <c r="B5553" s="171"/>
      <c r="C5553" s="414"/>
      <c r="D5553" s="168"/>
      <c r="E5553" s="258" t="str">
        <f>iferror(vlookup(C5553,'Master data'!$A$1:$C$29,3,0),"--")</f>
        <v>--</v>
      </c>
      <c r="F5553" s="258" t="str">
        <f>iferror(vlookup(C5553,'Master data'!$A$1:$C$29,2,0),"--")</f>
        <v>--</v>
      </c>
    </row>
    <row r="5554" ht="22.5" customHeight="1">
      <c r="A5554" s="165"/>
      <c r="B5554" s="171"/>
      <c r="C5554" s="414"/>
      <c r="D5554" s="168"/>
      <c r="E5554" s="258" t="str">
        <f>iferror(vlookup(C5554,'Master data'!$A$1:$C$29,3,0),"--")</f>
        <v>--</v>
      </c>
      <c r="F5554" s="258" t="str">
        <f>iferror(vlookup(C5554,'Master data'!$A$1:$C$29,2,0),"--")</f>
        <v>--</v>
      </c>
    </row>
    <row r="5555" ht="22.5" customHeight="1">
      <c r="A5555" s="165"/>
      <c r="B5555" s="171"/>
      <c r="C5555" s="414"/>
      <c r="D5555" s="168"/>
      <c r="E5555" s="258" t="str">
        <f>iferror(vlookup(C5555,'Master data'!$A$1:$C$29,3,0),"--")</f>
        <v>--</v>
      </c>
      <c r="F5555" s="258" t="str">
        <f>iferror(vlookup(C5555,'Master data'!$A$1:$C$29,2,0),"--")</f>
        <v>--</v>
      </c>
    </row>
    <row r="5556" ht="22.5" customHeight="1">
      <c r="A5556" s="165"/>
      <c r="B5556" s="171"/>
      <c r="C5556" s="414"/>
      <c r="D5556" s="168"/>
      <c r="E5556" s="258" t="str">
        <f>iferror(vlookup(C5556,'Master data'!$A$1:$C$29,3,0),"--")</f>
        <v>--</v>
      </c>
      <c r="F5556" s="258" t="str">
        <f>iferror(vlookup(C5556,'Master data'!$A$1:$C$29,2,0),"--")</f>
        <v>--</v>
      </c>
    </row>
    <row r="5557" ht="22.5" customHeight="1">
      <c r="A5557" s="165"/>
      <c r="B5557" s="171"/>
      <c r="C5557" s="414"/>
      <c r="D5557" s="168"/>
      <c r="E5557" s="258" t="str">
        <f>iferror(vlookup(C5557,'Master data'!$A$1:$C$29,3,0),"--")</f>
        <v>--</v>
      </c>
      <c r="F5557" s="258" t="str">
        <f>iferror(vlookup(C5557,'Master data'!$A$1:$C$29,2,0),"--")</f>
        <v>--</v>
      </c>
    </row>
    <row r="5558" ht="22.5" customHeight="1">
      <c r="A5558" s="165"/>
      <c r="B5558" s="171"/>
      <c r="C5558" s="414"/>
      <c r="D5558" s="168"/>
      <c r="E5558" s="258" t="str">
        <f>iferror(vlookup(C5558,'Master data'!$A$1:$C$29,3,0),"--")</f>
        <v>--</v>
      </c>
      <c r="F5558" s="258" t="str">
        <f>iferror(vlookup(C5558,'Master data'!$A$1:$C$29,2,0),"--")</f>
        <v>--</v>
      </c>
    </row>
    <row r="5559" ht="22.5" customHeight="1">
      <c r="A5559" s="165"/>
      <c r="B5559" s="171"/>
      <c r="C5559" s="414"/>
      <c r="D5559" s="168"/>
      <c r="E5559" s="258" t="str">
        <f>iferror(vlookup(C5559,'Master data'!$A$1:$C$29,3,0),"--")</f>
        <v>--</v>
      </c>
      <c r="F5559" s="258" t="str">
        <f>iferror(vlookup(C5559,'Master data'!$A$1:$C$29,2,0),"--")</f>
        <v>--</v>
      </c>
    </row>
    <row r="5560" ht="22.5" customHeight="1">
      <c r="A5560" s="165"/>
      <c r="B5560" s="171"/>
      <c r="C5560" s="414"/>
      <c r="D5560" s="168"/>
      <c r="E5560" s="258" t="str">
        <f>iferror(vlookup(C5560,'Master data'!$A$1:$C$29,3,0),"--")</f>
        <v>--</v>
      </c>
      <c r="F5560" s="258" t="str">
        <f>iferror(vlookup(C5560,'Master data'!$A$1:$C$29,2,0),"--")</f>
        <v>--</v>
      </c>
    </row>
    <row r="5561" ht="22.5" customHeight="1">
      <c r="A5561" s="165"/>
      <c r="B5561" s="171"/>
      <c r="C5561" s="414"/>
      <c r="D5561" s="168"/>
      <c r="E5561" s="258" t="str">
        <f>iferror(vlookup(C5561,'Master data'!$A$1:$C$29,3,0),"--")</f>
        <v>--</v>
      </c>
      <c r="F5561" s="258" t="str">
        <f>iferror(vlookup(C5561,'Master data'!$A$1:$C$29,2,0),"--")</f>
        <v>--</v>
      </c>
    </row>
    <row r="5562" ht="22.5" customHeight="1">
      <c r="A5562" s="165"/>
      <c r="B5562" s="171"/>
      <c r="C5562" s="414"/>
      <c r="D5562" s="168"/>
      <c r="E5562" s="258" t="str">
        <f>iferror(vlookup(C5562,'Master data'!$A$1:$C$29,3,0),"--")</f>
        <v>--</v>
      </c>
      <c r="F5562" s="258" t="str">
        <f>iferror(vlookup(C5562,'Master data'!$A$1:$C$29,2,0),"--")</f>
        <v>--</v>
      </c>
    </row>
    <row r="5563" ht="22.5" customHeight="1">
      <c r="A5563" s="165"/>
      <c r="B5563" s="171"/>
      <c r="C5563" s="414"/>
      <c r="D5563" s="168"/>
      <c r="E5563" s="258" t="str">
        <f>iferror(vlookup(C5563,'Master data'!$A$1:$C$29,3,0),"--")</f>
        <v>--</v>
      </c>
      <c r="F5563" s="258" t="str">
        <f>iferror(vlookup(C5563,'Master data'!$A$1:$C$29,2,0),"--")</f>
        <v>--</v>
      </c>
    </row>
    <row r="5564" ht="22.5" customHeight="1">
      <c r="A5564" s="165"/>
      <c r="B5564" s="171"/>
      <c r="C5564" s="414"/>
      <c r="D5564" s="168"/>
      <c r="E5564" s="258" t="str">
        <f>iferror(vlookup(C5564,'Master data'!$A$1:$C$29,3,0),"--")</f>
        <v>--</v>
      </c>
      <c r="F5564" s="258" t="str">
        <f>iferror(vlookup(C5564,'Master data'!$A$1:$C$29,2,0),"--")</f>
        <v>--</v>
      </c>
    </row>
    <row r="5565" ht="22.5" customHeight="1">
      <c r="A5565" s="165"/>
      <c r="B5565" s="171"/>
      <c r="C5565" s="414"/>
      <c r="D5565" s="168"/>
      <c r="E5565" s="258" t="str">
        <f>iferror(vlookup(C5565,'Master data'!$A$1:$C$29,3,0),"--")</f>
        <v>--</v>
      </c>
      <c r="F5565" s="258" t="str">
        <f>iferror(vlookup(C5565,'Master data'!$A$1:$C$29,2,0),"--")</f>
        <v>--</v>
      </c>
    </row>
    <row r="5566" ht="22.5" customHeight="1">
      <c r="A5566" s="165"/>
      <c r="B5566" s="171"/>
      <c r="C5566" s="414"/>
      <c r="D5566" s="168"/>
      <c r="E5566" s="258" t="str">
        <f>iferror(vlookup(C5566,'Master data'!$A$1:$C$29,3,0),"--")</f>
        <v>--</v>
      </c>
      <c r="F5566" s="258" t="str">
        <f>iferror(vlookup(C5566,'Master data'!$A$1:$C$29,2,0),"--")</f>
        <v>--</v>
      </c>
    </row>
    <row r="5567" ht="22.5" customHeight="1">
      <c r="A5567" s="165"/>
      <c r="B5567" s="171"/>
      <c r="C5567" s="414"/>
      <c r="D5567" s="168"/>
      <c r="E5567" s="258" t="str">
        <f>iferror(vlookup(C5567,'Master data'!$A$1:$C$29,3,0),"--")</f>
        <v>--</v>
      </c>
      <c r="F5567" s="258" t="str">
        <f>iferror(vlookup(C5567,'Master data'!$A$1:$C$29,2,0),"--")</f>
        <v>--</v>
      </c>
    </row>
    <row r="5568" ht="22.5" customHeight="1">
      <c r="A5568" s="165"/>
      <c r="B5568" s="171"/>
      <c r="C5568" s="414"/>
      <c r="D5568" s="168"/>
      <c r="E5568" s="258" t="str">
        <f>iferror(vlookup(C5568,'Master data'!$A$1:$C$29,3,0),"--")</f>
        <v>--</v>
      </c>
      <c r="F5568" s="258" t="str">
        <f>iferror(vlookup(C5568,'Master data'!$A$1:$C$29,2,0),"--")</f>
        <v>--</v>
      </c>
    </row>
    <row r="5569" ht="22.5" customHeight="1">
      <c r="A5569" s="165"/>
      <c r="B5569" s="171"/>
      <c r="C5569" s="414"/>
      <c r="D5569" s="168"/>
      <c r="E5569" s="258" t="str">
        <f>iferror(vlookup(C5569,'Master data'!$A$1:$C$29,3,0),"--")</f>
        <v>--</v>
      </c>
      <c r="F5569" s="258" t="str">
        <f>iferror(vlookup(C5569,'Master data'!$A$1:$C$29,2,0),"--")</f>
        <v>--</v>
      </c>
    </row>
    <row r="5570" ht="22.5" customHeight="1">
      <c r="A5570" s="165"/>
      <c r="B5570" s="171"/>
      <c r="C5570" s="414"/>
      <c r="D5570" s="168"/>
      <c r="E5570" s="258" t="str">
        <f>iferror(vlookup(C5570,'Master data'!$A$1:$C$29,3,0),"--")</f>
        <v>--</v>
      </c>
      <c r="F5570" s="258" t="str">
        <f>iferror(vlookup(C5570,'Master data'!$A$1:$C$29,2,0),"--")</f>
        <v>--</v>
      </c>
    </row>
    <row r="5571" ht="22.5" customHeight="1">
      <c r="A5571" s="165"/>
      <c r="B5571" s="171"/>
      <c r="C5571" s="414"/>
      <c r="D5571" s="168"/>
      <c r="E5571" s="258" t="str">
        <f>iferror(vlookup(C5571,'Master data'!$A$1:$C$29,3,0),"--")</f>
        <v>--</v>
      </c>
      <c r="F5571" s="258" t="str">
        <f>iferror(vlookup(C5571,'Master data'!$A$1:$C$29,2,0),"--")</f>
        <v>--</v>
      </c>
    </row>
    <row r="5572" ht="22.5" customHeight="1">
      <c r="A5572" s="165"/>
      <c r="B5572" s="171"/>
      <c r="C5572" s="414"/>
      <c r="D5572" s="168"/>
      <c r="E5572" s="258" t="str">
        <f>iferror(vlookup(C5572,'Master data'!$A$1:$C$29,3,0),"--")</f>
        <v>--</v>
      </c>
      <c r="F5572" s="258" t="str">
        <f>iferror(vlookup(C5572,'Master data'!$A$1:$C$29,2,0),"--")</f>
        <v>--</v>
      </c>
    </row>
    <row r="5573" ht="22.5" customHeight="1">
      <c r="A5573" s="165"/>
      <c r="B5573" s="171"/>
      <c r="C5573" s="414"/>
      <c r="D5573" s="168"/>
      <c r="E5573" s="258" t="str">
        <f>iferror(vlookup(C5573,'Master data'!$A$1:$C$29,3,0),"--")</f>
        <v>--</v>
      </c>
      <c r="F5573" s="258" t="str">
        <f>iferror(vlookup(C5573,'Master data'!$A$1:$C$29,2,0),"--")</f>
        <v>--</v>
      </c>
    </row>
    <row r="5574" ht="22.5" customHeight="1">
      <c r="A5574" s="165"/>
      <c r="B5574" s="171"/>
      <c r="C5574" s="414"/>
      <c r="D5574" s="168"/>
      <c r="E5574" s="258" t="str">
        <f>iferror(vlookup(C5574,'Master data'!$A$1:$C$29,3,0),"--")</f>
        <v>--</v>
      </c>
      <c r="F5574" s="258" t="str">
        <f>iferror(vlookup(C5574,'Master data'!$A$1:$C$29,2,0),"--")</f>
        <v>--</v>
      </c>
    </row>
    <row r="5575" ht="22.5" customHeight="1">
      <c r="A5575" s="165"/>
      <c r="B5575" s="171"/>
      <c r="C5575" s="414"/>
      <c r="D5575" s="168"/>
      <c r="E5575" s="258" t="str">
        <f>iferror(vlookup(C5575,'Master data'!$A$1:$C$29,3,0),"--")</f>
        <v>--</v>
      </c>
      <c r="F5575" s="258" t="str">
        <f>iferror(vlookup(C5575,'Master data'!$A$1:$C$29,2,0),"--")</f>
        <v>--</v>
      </c>
    </row>
    <row r="5576" ht="22.5" customHeight="1">
      <c r="A5576" s="165"/>
      <c r="B5576" s="171"/>
      <c r="C5576" s="414"/>
      <c r="D5576" s="168"/>
      <c r="E5576" s="258" t="str">
        <f>iferror(vlookup(C5576,'Master data'!$A$1:$C$29,3,0),"--")</f>
        <v>--</v>
      </c>
      <c r="F5576" s="258" t="str">
        <f>iferror(vlookup(C5576,'Master data'!$A$1:$C$29,2,0),"--")</f>
        <v>--</v>
      </c>
    </row>
    <row r="5577" ht="22.5" customHeight="1">
      <c r="A5577" s="165"/>
      <c r="B5577" s="171"/>
      <c r="C5577" s="414"/>
      <c r="D5577" s="168"/>
      <c r="E5577" s="258" t="str">
        <f>iferror(vlookup(C5577,'Master data'!$A$1:$C$29,3,0),"--")</f>
        <v>--</v>
      </c>
      <c r="F5577" s="258" t="str">
        <f>iferror(vlookup(C5577,'Master data'!$A$1:$C$29,2,0),"--")</f>
        <v>--</v>
      </c>
    </row>
    <row r="5578" ht="22.5" customHeight="1">
      <c r="A5578" s="165"/>
      <c r="B5578" s="171"/>
      <c r="C5578" s="414"/>
      <c r="D5578" s="168"/>
      <c r="E5578" s="258" t="str">
        <f>iferror(vlookup(C5578,'Master data'!$A$1:$C$29,3,0),"--")</f>
        <v>--</v>
      </c>
      <c r="F5578" s="258" t="str">
        <f>iferror(vlookup(C5578,'Master data'!$A$1:$C$29,2,0),"--")</f>
        <v>--</v>
      </c>
    </row>
    <row r="5579" ht="22.5" customHeight="1">
      <c r="A5579" s="165"/>
      <c r="B5579" s="171"/>
      <c r="C5579" s="414"/>
      <c r="D5579" s="168"/>
      <c r="E5579" s="258" t="str">
        <f>iferror(vlookup(C5579,'Master data'!$A$1:$C$29,3,0),"--")</f>
        <v>--</v>
      </c>
      <c r="F5579" s="258" t="str">
        <f>iferror(vlookup(C5579,'Master data'!$A$1:$C$29,2,0),"--")</f>
        <v>--</v>
      </c>
    </row>
    <row r="5580" ht="22.5" customHeight="1">
      <c r="A5580" s="165"/>
      <c r="B5580" s="171"/>
      <c r="C5580" s="414"/>
      <c r="D5580" s="168"/>
      <c r="E5580" s="258" t="str">
        <f>iferror(vlookup(C5580,'Master data'!$A$1:$C$29,3,0),"--")</f>
        <v>--</v>
      </c>
      <c r="F5580" s="258" t="str">
        <f>iferror(vlookup(C5580,'Master data'!$A$1:$C$29,2,0),"--")</f>
        <v>--</v>
      </c>
    </row>
    <row r="5581" ht="22.5" customHeight="1">
      <c r="A5581" s="165"/>
      <c r="B5581" s="171"/>
      <c r="C5581" s="414"/>
      <c r="D5581" s="168"/>
      <c r="E5581" s="258" t="str">
        <f>iferror(vlookup(C5581,'Master data'!$A$1:$C$29,3,0),"--")</f>
        <v>--</v>
      </c>
      <c r="F5581" s="258" t="str">
        <f>iferror(vlookup(C5581,'Master data'!$A$1:$C$29,2,0),"--")</f>
        <v>--</v>
      </c>
    </row>
    <row r="5582" ht="22.5" customHeight="1">
      <c r="A5582" s="165"/>
      <c r="B5582" s="171"/>
      <c r="C5582" s="414"/>
      <c r="D5582" s="168"/>
      <c r="E5582" s="258" t="str">
        <f>iferror(vlookup(C5582,'Master data'!$A$1:$C$29,3,0),"--")</f>
        <v>--</v>
      </c>
      <c r="F5582" s="258" t="str">
        <f>iferror(vlookup(C5582,'Master data'!$A$1:$C$29,2,0),"--")</f>
        <v>--</v>
      </c>
    </row>
    <row r="5583" ht="22.5" customHeight="1">
      <c r="A5583" s="165"/>
      <c r="B5583" s="171"/>
      <c r="C5583" s="414"/>
      <c r="D5583" s="168"/>
      <c r="E5583" s="258" t="str">
        <f>iferror(vlookup(C5583,'Master data'!$A$1:$C$29,3,0),"--")</f>
        <v>--</v>
      </c>
      <c r="F5583" s="258" t="str">
        <f>iferror(vlookup(C5583,'Master data'!$A$1:$C$29,2,0),"--")</f>
        <v>--</v>
      </c>
    </row>
    <row r="5584" ht="22.5" customHeight="1">
      <c r="A5584" s="165"/>
      <c r="B5584" s="171"/>
      <c r="C5584" s="414"/>
      <c r="D5584" s="168"/>
      <c r="E5584" s="258" t="str">
        <f>iferror(vlookup(C5584,'Master data'!$A$1:$C$29,3,0),"--")</f>
        <v>--</v>
      </c>
      <c r="F5584" s="258" t="str">
        <f>iferror(vlookup(C5584,'Master data'!$A$1:$C$29,2,0),"--")</f>
        <v>--</v>
      </c>
    </row>
    <row r="5585" ht="22.5" customHeight="1">
      <c r="A5585" s="165"/>
      <c r="B5585" s="171"/>
      <c r="C5585" s="414"/>
      <c r="D5585" s="168"/>
      <c r="E5585" s="258" t="str">
        <f>iferror(vlookup(C5585,'Master data'!$A$1:$C$29,3,0),"--")</f>
        <v>--</v>
      </c>
      <c r="F5585" s="258" t="str">
        <f>iferror(vlookup(C5585,'Master data'!$A$1:$C$29,2,0),"--")</f>
        <v>--</v>
      </c>
    </row>
    <row r="5586" ht="22.5" customHeight="1">
      <c r="A5586" s="165"/>
      <c r="B5586" s="171"/>
      <c r="C5586" s="414"/>
      <c r="D5586" s="168"/>
      <c r="E5586" s="258" t="str">
        <f>iferror(vlookup(C5586,'Master data'!$A$1:$C$29,3,0),"--")</f>
        <v>--</v>
      </c>
      <c r="F5586" s="258" t="str">
        <f>iferror(vlookup(C5586,'Master data'!$A$1:$C$29,2,0),"--")</f>
        <v>--</v>
      </c>
    </row>
    <row r="5587" ht="22.5" customHeight="1">
      <c r="A5587" s="165"/>
      <c r="B5587" s="171"/>
      <c r="C5587" s="414"/>
      <c r="D5587" s="168"/>
      <c r="E5587" s="258" t="str">
        <f>iferror(vlookup(C5587,'Master data'!$A$1:$C$29,3,0),"--")</f>
        <v>--</v>
      </c>
      <c r="F5587" s="258" t="str">
        <f>iferror(vlookup(C5587,'Master data'!$A$1:$C$29,2,0),"--")</f>
        <v>--</v>
      </c>
    </row>
    <row r="5588" ht="22.5" customHeight="1">
      <c r="A5588" s="165"/>
      <c r="B5588" s="171"/>
      <c r="C5588" s="414"/>
      <c r="D5588" s="168"/>
      <c r="E5588" s="258" t="str">
        <f>iferror(vlookup(C5588,'Master data'!$A$1:$C$29,3,0),"--")</f>
        <v>--</v>
      </c>
      <c r="F5588" s="258" t="str">
        <f>iferror(vlookup(C5588,'Master data'!$A$1:$C$29,2,0),"--")</f>
        <v>--</v>
      </c>
    </row>
    <row r="5589" ht="22.5" customHeight="1">
      <c r="A5589" s="165"/>
      <c r="B5589" s="171"/>
      <c r="C5589" s="414"/>
      <c r="D5589" s="168"/>
      <c r="E5589" s="258" t="str">
        <f>iferror(vlookup(C5589,'Master data'!$A$1:$C$29,3,0),"--")</f>
        <v>--</v>
      </c>
      <c r="F5589" s="258" t="str">
        <f>iferror(vlookup(C5589,'Master data'!$A$1:$C$29,2,0),"--")</f>
        <v>--</v>
      </c>
    </row>
    <row r="5590" ht="22.5" customHeight="1">
      <c r="A5590" s="165"/>
      <c r="B5590" s="171"/>
      <c r="C5590" s="414"/>
      <c r="D5590" s="168"/>
      <c r="E5590" s="258" t="str">
        <f>iferror(vlookup(C5590,'Master data'!$A$1:$C$29,3,0),"--")</f>
        <v>--</v>
      </c>
      <c r="F5590" s="258" t="str">
        <f>iferror(vlookup(C5590,'Master data'!$A$1:$C$29,2,0),"--")</f>
        <v>--</v>
      </c>
    </row>
    <row r="5591" ht="22.5" customHeight="1">
      <c r="A5591" s="165"/>
      <c r="B5591" s="171"/>
      <c r="C5591" s="414"/>
      <c r="D5591" s="168"/>
      <c r="E5591" s="258" t="str">
        <f>iferror(vlookup(C5591,'Master data'!$A$1:$C$29,3,0),"--")</f>
        <v>--</v>
      </c>
      <c r="F5591" s="258" t="str">
        <f>iferror(vlookup(C5591,'Master data'!$A$1:$C$29,2,0),"--")</f>
        <v>--</v>
      </c>
    </row>
    <row r="5592" ht="22.5" customHeight="1">
      <c r="A5592" s="165"/>
      <c r="B5592" s="171"/>
      <c r="C5592" s="414"/>
      <c r="D5592" s="168"/>
      <c r="E5592" s="258" t="str">
        <f>iferror(vlookup(C5592,'Master data'!$A$1:$C$29,3,0),"--")</f>
        <v>--</v>
      </c>
      <c r="F5592" s="258" t="str">
        <f>iferror(vlookup(C5592,'Master data'!$A$1:$C$29,2,0),"--")</f>
        <v>--</v>
      </c>
    </row>
    <row r="5593" ht="22.5" customHeight="1">
      <c r="A5593" s="165"/>
      <c r="B5593" s="171"/>
      <c r="C5593" s="414"/>
      <c r="D5593" s="168"/>
      <c r="E5593" s="258" t="str">
        <f>iferror(vlookup(C5593,'Master data'!$A$1:$C$29,3,0),"--")</f>
        <v>--</v>
      </c>
      <c r="F5593" s="258" t="str">
        <f>iferror(vlookup(C5593,'Master data'!$A$1:$C$29,2,0),"--")</f>
        <v>--</v>
      </c>
    </row>
    <row r="5594" ht="22.5" customHeight="1">
      <c r="A5594" s="165"/>
      <c r="B5594" s="171"/>
      <c r="C5594" s="414"/>
      <c r="D5594" s="168"/>
      <c r="E5594" s="258" t="str">
        <f>iferror(vlookup(C5594,'Master data'!$A$1:$C$29,3,0),"--")</f>
        <v>--</v>
      </c>
      <c r="F5594" s="258" t="str">
        <f>iferror(vlookup(C5594,'Master data'!$A$1:$C$29,2,0),"--")</f>
        <v>--</v>
      </c>
    </row>
    <row r="5595" ht="22.5" customHeight="1">
      <c r="A5595" s="165"/>
      <c r="B5595" s="171"/>
      <c r="C5595" s="414"/>
      <c r="D5595" s="168"/>
      <c r="E5595" s="258" t="str">
        <f>iferror(vlookup(C5595,'Master data'!$A$1:$C$29,3,0),"--")</f>
        <v>--</v>
      </c>
      <c r="F5595" s="258" t="str">
        <f>iferror(vlookup(C5595,'Master data'!$A$1:$C$29,2,0),"--")</f>
        <v>--</v>
      </c>
    </row>
    <row r="5596" ht="22.5" customHeight="1">
      <c r="A5596" s="165"/>
      <c r="B5596" s="171"/>
      <c r="C5596" s="414"/>
      <c r="D5596" s="168"/>
      <c r="E5596" s="258" t="str">
        <f>iferror(vlookup(C5596,'Master data'!$A$1:$C$29,3,0),"--")</f>
        <v>--</v>
      </c>
      <c r="F5596" s="258" t="str">
        <f>iferror(vlookup(C5596,'Master data'!$A$1:$C$29,2,0),"--")</f>
        <v>--</v>
      </c>
    </row>
    <row r="5597" ht="22.5" customHeight="1">
      <c r="A5597" s="165"/>
      <c r="B5597" s="171"/>
      <c r="C5597" s="414"/>
      <c r="D5597" s="168"/>
      <c r="E5597" s="258" t="str">
        <f>iferror(vlookup(C5597,'Master data'!$A$1:$C$29,3,0),"--")</f>
        <v>--</v>
      </c>
      <c r="F5597" s="258" t="str">
        <f>iferror(vlookup(C5597,'Master data'!$A$1:$C$29,2,0),"--")</f>
        <v>--</v>
      </c>
    </row>
    <row r="5598" ht="22.5" customHeight="1">
      <c r="A5598" s="165"/>
      <c r="B5598" s="171"/>
      <c r="C5598" s="414"/>
      <c r="D5598" s="168"/>
      <c r="E5598" s="258" t="str">
        <f>iferror(vlookup(C5598,'Master data'!$A$1:$C$29,3,0),"--")</f>
        <v>--</v>
      </c>
      <c r="F5598" s="258" t="str">
        <f>iferror(vlookup(C5598,'Master data'!$A$1:$C$29,2,0),"--")</f>
        <v>--</v>
      </c>
    </row>
    <row r="5599" ht="22.5" customHeight="1">
      <c r="A5599" s="165"/>
      <c r="B5599" s="171"/>
      <c r="C5599" s="414"/>
      <c r="D5599" s="168"/>
      <c r="E5599" s="258" t="str">
        <f>iferror(vlookup(C5599,'Master data'!$A$1:$C$29,3,0),"--")</f>
        <v>--</v>
      </c>
      <c r="F5599" s="258" t="str">
        <f>iferror(vlookup(C5599,'Master data'!$A$1:$C$29,2,0),"--")</f>
        <v>--</v>
      </c>
    </row>
    <row r="5600" ht="22.5" customHeight="1">
      <c r="A5600" s="165"/>
      <c r="B5600" s="171"/>
      <c r="C5600" s="414"/>
      <c r="D5600" s="168"/>
      <c r="E5600" s="258" t="str">
        <f>iferror(vlookup(C5600,'Master data'!$A$1:$C$29,3,0),"--")</f>
        <v>--</v>
      </c>
      <c r="F5600" s="258" t="str">
        <f>iferror(vlookup(C5600,'Master data'!$A$1:$C$29,2,0),"--")</f>
        <v>--</v>
      </c>
    </row>
    <row r="5601" ht="22.5" customHeight="1">
      <c r="A5601" s="165"/>
      <c r="B5601" s="171"/>
      <c r="C5601" s="414"/>
      <c r="D5601" s="168"/>
      <c r="E5601" s="258" t="str">
        <f>iferror(vlookup(C5601,'Master data'!$A$1:$C$29,3,0),"--")</f>
        <v>--</v>
      </c>
      <c r="F5601" s="258" t="str">
        <f>iferror(vlookup(C5601,'Master data'!$A$1:$C$29,2,0),"--")</f>
        <v>--</v>
      </c>
    </row>
    <row r="5602" ht="22.5" customHeight="1">
      <c r="A5602" s="165"/>
      <c r="B5602" s="171"/>
      <c r="C5602" s="414"/>
      <c r="D5602" s="168"/>
      <c r="E5602" s="258" t="str">
        <f>iferror(vlookup(C5602,'Master data'!$A$1:$C$29,3,0),"--")</f>
        <v>--</v>
      </c>
      <c r="F5602" s="258" t="str">
        <f>iferror(vlookup(C5602,'Master data'!$A$1:$C$29,2,0),"--")</f>
        <v>--</v>
      </c>
    </row>
    <row r="5603" ht="22.5" customHeight="1">
      <c r="A5603" s="165"/>
      <c r="B5603" s="171"/>
      <c r="C5603" s="414"/>
      <c r="D5603" s="168"/>
      <c r="E5603" s="258" t="str">
        <f>iferror(vlookup(C5603,'Master data'!$A$1:$C$29,3,0),"--")</f>
        <v>--</v>
      </c>
      <c r="F5603" s="258" t="str">
        <f>iferror(vlookup(C5603,'Master data'!$A$1:$C$29,2,0),"--")</f>
        <v>--</v>
      </c>
    </row>
    <row r="5604" ht="22.5" customHeight="1">
      <c r="A5604" s="165"/>
      <c r="B5604" s="171"/>
      <c r="C5604" s="414"/>
      <c r="D5604" s="168"/>
      <c r="E5604" s="258" t="str">
        <f>iferror(vlookup(C5604,'Master data'!$A$1:$C$29,3,0),"--")</f>
        <v>--</v>
      </c>
      <c r="F5604" s="258" t="str">
        <f>iferror(vlookup(C5604,'Master data'!$A$1:$C$29,2,0),"--")</f>
        <v>--</v>
      </c>
    </row>
    <row r="5605" ht="22.5" customHeight="1">
      <c r="A5605" s="165"/>
      <c r="B5605" s="171"/>
      <c r="C5605" s="414"/>
      <c r="D5605" s="168"/>
      <c r="E5605" s="258" t="str">
        <f>iferror(vlookup(C5605,'Master data'!$A$1:$C$29,3,0),"--")</f>
        <v>--</v>
      </c>
      <c r="F5605" s="258" t="str">
        <f>iferror(vlookup(C5605,'Master data'!$A$1:$C$29,2,0),"--")</f>
        <v>--</v>
      </c>
    </row>
    <row r="5606" ht="22.5" customHeight="1">
      <c r="A5606" s="165"/>
      <c r="B5606" s="171"/>
      <c r="C5606" s="414"/>
      <c r="D5606" s="168"/>
      <c r="E5606" s="258" t="str">
        <f>iferror(vlookup(C5606,'Master data'!$A$1:$C$29,3,0),"--")</f>
        <v>--</v>
      </c>
      <c r="F5606" s="258" t="str">
        <f>iferror(vlookup(C5606,'Master data'!$A$1:$C$29,2,0),"--")</f>
        <v>--</v>
      </c>
    </row>
    <row r="5607" ht="22.5" customHeight="1">
      <c r="A5607" s="165"/>
      <c r="B5607" s="171"/>
      <c r="C5607" s="414"/>
      <c r="D5607" s="168"/>
      <c r="E5607" s="258" t="str">
        <f>iferror(vlookup(C5607,'Master data'!$A$1:$C$29,3,0),"--")</f>
        <v>--</v>
      </c>
      <c r="F5607" s="258" t="str">
        <f>iferror(vlookup(C5607,'Master data'!$A$1:$C$29,2,0),"--")</f>
        <v>--</v>
      </c>
    </row>
    <row r="5608" ht="22.5" customHeight="1">
      <c r="A5608" s="165"/>
      <c r="B5608" s="171"/>
      <c r="C5608" s="414"/>
      <c r="D5608" s="168"/>
      <c r="E5608" s="258" t="str">
        <f>iferror(vlookup(C5608,'Master data'!$A$1:$C$29,3,0),"--")</f>
        <v>--</v>
      </c>
      <c r="F5608" s="258" t="str">
        <f>iferror(vlookup(C5608,'Master data'!$A$1:$C$29,2,0),"--")</f>
        <v>--</v>
      </c>
    </row>
    <row r="5609" ht="22.5" customHeight="1">
      <c r="A5609" s="165"/>
      <c r="B5609" s="171"/>
      <c r="C5609" s="414"/>
      <c r="D5609" s="168"/>
      <c r="E5609" s="258" t="str">
        <f>iferror(vlookup(C5609,'Master data'!$A$1:$C$29,3,0),"--")</f>
        <v>--</v>
      </c>
      <c r="F5609" s="258" t="str">
        <f>iferror(vlookup(C5609,'Master data'!$A$1:$C$29,2,0),"--")</f>
        <v>--</v>
      </c>
    </row>
    <row r="5610" ht="22.5" customHeight="1">
      <c r="A5610" s="165"/>
      <c r="B5610" s="171"/>
      <c r="C5610" s="414"/>
      <c r="D5610" s="168"/>
      <c r="E5610" s="258" t="str">
        <f>iferror(vlookup(C5610,'Master data'!$A$1:$C$29,3,0),"--")</f>
        <v>--</v>
      </c>
      <c r="F5610" s="258" t="str">
        <f>iferror(vlookup(C5610,'Master data'!$A$1:$C$29,2,0),"--")</f>
        <v>--</v>
      </c>
    </row>
    <row r="5611" ht="22.5" customHeight="1">
      <c r="A5611" s="165"/>
      <c r="B5611" s="171"/>
      <c r="C5611" s="414"/>
      <c r="D5611" s="168"/>
      <c r="E5611" s="258" t="str">
        <f>iferror(vlookup(C5611,'Master data'!$A$1:$C$29,3,0),"--")</f>
        <v>--</v>
      </c>
      <c r="F5611" s="258" t="str">
        <f>iferror(vlookup(C5611,'Master data'!$A$1:$C$29,2,0),"--")</f>
        <v>--</v>
      </c>
    </row>
    <row r="5612" ht="22.5" customHeight="1">
      <c r="A5612" s="165"/>
      <c r="B5612" s="171"/>
      <c r="C5612" s="414"/>
      <c r="D5612" s="168"/>
      <c r="E5612" s="258" t="str">
        <f>iferror(vlookup(C5612,'Master data'!$A$1:$C$29,3,0),"--")</f>
        <v>--</v>
      </c>
      <c r="F5612" s="258" t="str">
        <f>iferror(vlookup(C5612,'Master data'!$A$1:$C$29,2,0),"--")</f>
        <v>--</v>
      </c>
    </row>
    <row r="5613" ht="22.5" customHeight="1">
      <c r="A5613" s="165"/>
      <c r="B5613" s="171"/>
      <c r="C5613" s="414"/>
      <c r="D5613" s="168"/>
      <c r="E5613" s="258" t="str">
        <f>iferror(vlookup(C5613,'Master data'!$A$1:$C$29,3,0),"--")</f>
        <v>--</v>
      </c>
      <c r="F5613" s="258" t="str">
        <f>iferror(vlookup(C5613,'Master data'!$A$1:$C$29,2,0),"--")</f>
        <v>--</v>
      </c>
    </row>
    <row r="5614" ht="22.5" customHeight="1">
      <c r="A5614" s="165"/>
      <c r="B5614" s="171"/>
      <c r="C5614" s="414"/>
      <c r="D5614" s="168"/>
      <c r="E5614" s="258" t="str">
        <f>iferror(vlookup(C5614,'Master data'!$A$1:$C$29,3,0),"--")</f>
        <v>--</v>
      </c>
      <c r="F5614" s="258" t="str">
        <f>iferror(vlookup(C5614,'Master data'!$A$1:$C$29,2,0),"--")</f>
        <v>--</v>
      </c>
    </row>
    <row r="5615" ht="22.5" customHeight="1">
      <c r="A5615" s="165"/>
      <c r="B5615" s="171"/>
      <c r="C5615" s="414"/>
      <c r="D5615" s="168"/>
      <c r="E5615" s="258" t="str">
        <f>iferror(vlookup(C5615,'Master data'!$A$1:$C$29,3,0),"--")</f>
        <v>--</v>
      </c>
      <c r="F5615" s="258" t="str">
        <f>iferror(vlookup(C5615,'Master data'!$A$1:$C$29,2,0),"--")</f>
        <v>--</v>
      </c>
    </row>
    <row r="5616" ht="22.5" customHeight="1">
      <c r="A5616" s="165"/>
      <c r="B5616" s="171"/>
      <c r="C5616" s="414"/>
      <c r="D5616" s="168"/>
      <c r="E5616" s="258" t="str">
        <f>iferror(vlookup(C5616,'Master data'!$A$1:$C$29,3,0),"--")</f>
        <v>--</v>
      </c>
      <c r="F5616" s="258" t="str">
        <f>iferror(vlookup(C5616,'Master data'!$A$1:$C$29,2,0),"--")</f>
        <v>--</v>
      </c>
    </row>
    <row r="5617" ht="22.5" customHeight="1">
      <c r="A5617" s="165"/>
      <c r="B5617" s="171"/>
      <c r="C5617" s="414"/>
      <c r="D5617" s="168"/>
      <c r="E5617" s="258" t="str">
        <f>iferror(vlookup(C5617,'Master data'!$A$1:$C$29,3,0),"--")</f>
        <v>--</v>
      </c>
      <c r="F5617" s="258" t="str">
        <f>iferror(vlookup(C5617,'Master data'!$A$1:$C$29,2,0),"--")</f>
        <v>--</v>
      </c>
    </row>
    <row r="5618" ht="22.5" customHeight="1">
      <c r="A5618" s="165"/>
      <c r="B5618" s="171"/>
      <c r="C5618" s="414"/>
      <c r="D5618" s="168"/>
      <c r="E5618" s="258" t="str">
        <f>iferror(vlookup(C5618,'Master data'!$A$1:$C$29,3,0),"--")</f>
        <v>--</v>
      </c>
      <c r="F5618" s="258" t="str">
        <f>iferror(vlookup(C5618,'Master data'!$A$1:$C$29,2,0),"--")</f>
        <v>--</v>
      </c>
    </row>
    <row r="5619" ht="22.5" customHeight="1">
      <c r="A5619" s="165"/>
      <c r="B5619" s="171"/>
      <c r="C5619" s="414"/>
      <c r="D5619" s="168"/>
      <c r="E5619" s="258" t="str">
        <f>iferror(vlookup(C5619,'Master data'!$A$1:$C$29,3,0),"--")</f>
        <v>--</v>
      </c>
      <c r="F5619" s="258" t="str">
        <f>iferror(vlookup(C5619,'Master data'!$A$1:$C$29,2,0),"--")</f>
        <v>--</v>
      </c>
    </row>
    <row r="5620" ht="22.5" customHeight="1">
      <c r="A5620" s="165"/>
      <c r="B5620" s="171"/>
      <c r="C5620" s="414"/>
      <c r="D5620" s="168"/>
      <c r="E5620" s="258" t="str">
        <f>iferror(vlookup(C5620,'Master data'!$A$1:$C$29,3,0),"--")</f>
        <v>--</v>
      </c>
      <c r="F5620" s="258" t="str">
        <f>iferror(vlookup(C5620,'Master data'!$A$1:$C$29,2,0),"--")</f>
        <v>--</v>
      </c>
    </row>
    <row r="5621" ht="22.5" customHeight="1">
      <c r="A5621" s="165"/>
      <c r="B5621" s="171"/>
      <c r="C5621" s="414"/>
      <c r="D5621" s="168"/>
      <c r="E5621" s="258" t="str">
        <f>iferror(vlookup(C5621,'Master data'!$A$1:$C$29,3,0),"--")</f>
        <v>--</v>
      </c>
      <c r="F5621" s="258" t="str">
        <f>iferror(vlookup(C5621,'Master data'!$A$1:$C$29,2,0),"--")</f>
        <v>--</v>
      </c>
    </row>
    <row r="5622" ht="22.5" customHeight="1">
      <c r="A5622" s="165"/>
      <c r="B5622" s="171"/>
      <c r="C5622" s="414"/>
      <c r="D5622" s="168"/>
      <c r="E5622" s="258" t="str">
        <f>iferror(vlookup(C5622,'Master data'!$A$1:$C$29,3,0),"--")</f>
        <v>--</v>
      </c>
      <c r="F5622" s="258" t="str">
        <f>iferror(vlookup(C5622,'Master data'!$A$1:$C$29,2,0),"--")</f>
        <v>--</v>
      </c>
    </row>
    <row r="5623" ht="22.5" customHeight="1">
      <c r="A5623" s="165"/>
      <c r="B5623" s="171"/>
      <c r="C5623" s="414"/>
      <c r="D5623" s="168"/>
      <c r="E5623" s="258" t="str">
        <f>iferror(vlookup(C5623,'Master data'!$A$1:$C$29,3,0),"--")</f>
        <v>--</v>
      </c>
      <c r="F5623" s="258" t="str">
        <f>iferror(vlookup(C5623,'Master data'!$A$1:$C$29,2,0),"--")</f>
        <v>--</v>
      </c>
    </row>
    <row r="5624" ht="22.5" customHeight="1">
      <c r="A5624" s="165"/>
      <c r="B5624" s="171"/>
      <c r="C5624" s="414"/>
      <c r="D5624" s="168"/>
      <c r="E5624" s="258" t="str">
        <f>iferror(vlookup(C5624,'Master data'!$A$1:$C$29,3,0),"--")</f>
        <v>--</v>
      </c>
      <c r="F5624" s="258" t="str">
        <f>iferror(vlookup(C5624,'Master data'!$A$1:$C$29,2,0),"--")</f>
        <v>--</v>
      </c>
    </row>
    <row r="5625" ht="22.5" customHeight="1">
      <c r="A5625" s="165"/>
      <c r="B5625" s="171"/>
      <c r="C5625" s="414"/>
      <c r="D5625" s="168"/>
      <c r="E5625" s="258" t="str">
        <f>iferror(vlookup(C5625,'Master data'!$A$1:$C$29,3,0),"--")</f>
        <v>--</v>
      </c>
      <c r="F5625" s="258" t="str">
        <f>iferror(vlookup(C5625,'Master data'!$A$1:$C$29,2,0),"--")</f>
        <v>--</v>
      </c>
    </row>
    <row r="5626" ht="22.5" customHeight="1">
      <c r="A5626" s="165"/>
      <c r="B5626" s="171"/>
      <c r="C5626" s="414"/>
      <c r="D5626" s="168"/>
      <c r="E5626" s="258" t="str">
        <f>iferror(vlookup(C5626,'Master data'!$A$1:$C$29,3,0),"--")</f>
        <v>--</v>
      </c>
      <c r="F5626" s="258" t="str">
        <f>iferror(vlookup(C5626,'Master data'!$A$1:$C$29,2,0),"--")</f>
        <v>--</v>
      </c>
    </row>
    <row r="5627" ht="22.5" customHeight="1">
      <c r="A5627" s="165"/>
      <c r="B5627" s="171"/>
      <c r="C5627" s="414"/>
      <c r="D5627" s="168"/>
      <c r="E5627" s="258" t="str">
        <f>iferror(vlookup(C5627,'Master data'!$A$1:$C$29,3,0),"--")</f>
        <v>--</v>
      </c>
      <c r="F5627" s="258" t="str">
        <f>iferror(vlookup(C5627,'Master data'!$A$1:$C$29,2,0),"--")</f>
        <v>--</v>
      </c>
    </row>
    <row r="5628" ht="22.5" customHeight="1">
      <c r="A5628" s="165"/>
      <c r="B5628" s="171"/>
      <c r="C5628" s="414"/>
      <c r="D5628" s="168"/>
      <c r="E5628" s="258" t="str">
        <f>iferror(vlookup(C5628,'Master data'!$A$1:$C$29,3,0),"--")</f>
        <v>--</v>
      </c>
      <c r="F5628" s="258" t="str">
        <f>iferror(vlookup(C5628,'Master data'!$A$1:$C$29,2,0),"--")</f>
        <v>--</v>
      </c>
    </row>
    <row r="5629" ht="22.5" customHeight="1">
      <c r="A5629" s="165"/>
      <c r="B5629" s="171"/>
      <c r="C5629" s="414"/>
      <c r="D5629" s="168"/>
      <c r="E5629" s="258" t="str">
        <f>iferror(vlookup(C5629,'Master data'!$A$1:$C$29,3,0),"--")</f>
        <v>--</v>
      </c>
      <c r="F5629" s="258" t="str">
        <f>iferror(vlookup(C5629,'Master data'!$A$1:$C$29,2,0),"--")</f>
        <v>--</v>
      </c>
    </row>
    <row r="5630" ht="22.5" customHeight="1">
      <c r="A5630" s="165"/>
      <c r="B5630" s="171"/>
      <c r="C5630" s="414"/>
      <c r="D5630" s="168"/>
      <c r="E5630" s="258" t="str">
        <f>iferror(vlookup(C5630,'Master data'!$A$1:$C$29,3,0),"--")</f>
        <v>--</v>
      </c>
      <c r="F5630" s="258" t="str">
        <f>iferror(vlookup(C5630,'Master data'!$A$1:$C$29,2,0),"--")</f>
        <v>--</v>
      </c>
    </row>
    <row r="5631" ht="22.5" customHeight="1">
      <c r="A5631" s="165"/>
      <c r="B5631" s="171"/>
      <c r="C5631" s="414"/>
      <c r="D5631" s="168"/>
      <c r="E5631" s="258" t="str">
        <f>iferror(vlookup(C5631,'Master data'!$A$1:$C$29,3,0),"--")</f>
        <v>--</v>
      </c>
      <c r="F5631" s="258" t="str">
        <f>iferror(vlookup(C5631,'Master data'!$A$1:$C$29,2,0),"--")</f>
        <v>--</v>
      </c>
    </row>
    <row r="5632" ht="22.5" customHeight="1">
      <c r="A5632" s="165"/>
      <c r="B5632" s="171"/>
      <c r="C5632" s="414"/>
      <c r="D5632" s="168"/>
      <c r="E5632" s="258" t="str">
        <f>iferror(vlookup(C5632,'Master data'!$A$1:$C$29,3,0),"--")</f>
        <v>--</v>
      </c>
      <c r="F5632" s="258" t="str">
        <f>iferror(vlookup(C5632,'Master data'!$A$1:$C$29,2,0),"--")</f>
        <v>--</v>
      </c>
    </row>
    <row r="5633" ht="22.5" customHeight="1">
      <c r="A5633" s="165"/>
      <c r="B5633" s="171"/>
      <c r="C5633" s="414"/>
      <c r="D5633" s="168"/>
      <c r="E5633" s="258" t="str">
        <f>iferror(vlookup(C5633,'Master data'!$A$1:$C$29,3,0),"--")</f>
        <v>--</v>
      </c>
      <c r="F5633" s="258" t="str">
        <f>iferror(vlookup(C5633,'Master data'!$A$1:$C$29,2,0),"--")</f>
        <v>--</v>
      </c>
    </row>
    <row r="5634" ht="22.5" customHeight="1">
      <c r="A5634" s="165"/>
      <c r="B5634" s="171"/>
      <c r="C5634" s="414"/>
      <c r="D5634" s="168"/>
      <c r="E5634" s="258" t="str">
        <f>iferror(vlookup(C5634,'Master data'!$A$1:$C$29,3,0),"--")</f>
        <v>--</v>
      </c>
      <c r="F5634" s="258" t="str">
        <f>iferror(vlookup(C5634,'Master data'!$A$1:$C$29,2,0),"--")</f>
        <v>--</v>
      </c>
    </row>
    <row r="5635" ht="22.5" customHeight="1">
      <c r="A5635" s="165"/>
      <c r="B5635" s="171"/>
      <c r="C5635" s="414"/>
      <c r="D5635" s="168"/>
      <c r="E5635" s="258" t="str">
        <f>iferror(vlookup(C5635,'Master data'!$A$1:$C$29,3,0),"--")</f>
        <v>--</v>
      </c>
      <c r="F5635" s="258" t="str">
        <f>iferror(vlookup(C5635,'Master data'!$A$1:$C$29,2,0),"--")</f>
        <v>--</v>
      </c>
    </row>
    <row r="5636" ht="22.5" customHeight="1">
      <c r="A5636" s="165"/>
      <c r="B5636" s="171"/>
      <c r="C5636" s="414"/>
      <c r="D5636" s="168"/>
      <c r="E5636" s="258" t="str">
        <f>iferror(vlookup(C5636,'Master data'!$A$1:$C$29,3,0),"--")</f>
        <v>--</v>
      </c>
      <c r="F5636" s="258" t="str">
        <f>iferror(vlookup(C5636,'Master data'!$A$1:$C$29,2,0),"--")</f>
        <v>--</v>
      </c>
    </row>
    <row r="5637" ht="22.5" customHeight="1">
      <c r="A5637" s="165"/>
      <c r="B5637" s="171"/>
      <c r="C5637" s="414"/>
      <c r="D5637" s="168"/>
      <c r="E5637" s="258" t="str">
        <f>iferror(vlookup(C5637,'Master data'!$A$1:$C$29,3,0),"--")</f>
        <v>--</v>
      </c>
      <c r="F5637" s="258" t="str">
        <f>iferror(vlookup(C5637,'Master data'!$A$1:$C$29,2,0),"--")</f>
        <v>--</v>
      </c>
    </row>
    <row r="5638" ht="22.5" customHeight="1">
      <c r="A5638" s="165"/>
      <c r="B5638" s="171"/>
      <c r="C5638" s="414"/>
      <c r="D5638" s="168"/>
      <c r="E5638" s="258" t="str">
        <f>iferror(vlookup(C5638,'Master data'!$A$1:$C$29,3,0),"--")</f>
        <v>--</v>
      </c>
      <c r="F5638" s="258" t="str">
        <f>iferror(vlookup(C5638,'Master data'!$A$1:$C$29,2,0),"--")</f>
        <v>--</v>
      </c>
    </row>
    <row r="5639" ht="22.5" customHeight="1">
      <c r="A5639" s="165"/>
      <c r="B5639" s="171"/>
      <c r="C5639" s="414"/>
      <c r="D5639" s="168"/>
      <c r="E5639" s="258" t="str">
        <f>iferror(vlookup(C5639,'Master data'!$A$1:$C$29,3,0),"--")</f>
        <v>--</v>
      </c>
      <c r="F5639" s="258" t="str">
        <f>iferror(vlookup(C5639,'Master data'!$A$1:$C$29,2,0),"--")</f>
        <v>--</v>
      </c>
    </row>
    <row r="5640" ht="22.5" customHeight="1">
      <c r="A5640" s="165"/>
      <c r="B5640" s="171"/>
      <c r="C5640" s="414"/>
      <c r="D5640" s="168"/>
      <c r="E5640" s="258" t="str">
        <f>iferror(vlookup(C5640,'Master data'!$A$1:$C$29,3,0),"--")</f>
        <v>--</v>
      </c>
      <c r="F5640" s="258" t="str">
        <f>iferror(vlookup(C5640,'Master data'!$A$1:$C$29,2,0),"--")</f>
        <v>--</v>
      </c>
    </row>
    <row r="5641" ht="22.5" customHeight="1">
      <c r="A5641" s="165"/>
      <c r="B5641" s="171"/>
      <c r="C5641" s="414"/>
      <c r="D5641" s="168"/>
      <c r="E5641" s="258" t="str">
        <f>iferror(vlookup(C5641,'Master data'!$A$1:$C$29,3,0),"--")</f>
        <v>--</v>
      </c>
      <c r="F5641" s="258" t="str">
        <f>iferror(vlookup(C5641,'Master data'!$A$1:$C$29,2,0),"--")</f>
        <v>--</v>
      </c>
    </row>
    <row r="5642" ht="22.5" customHeight="1">
      <c r="A5642" s="165"/>
      <c r="B5642" s="171"/>
      <c r="C5642" s="414"/>
      <c r="D5642" s="168"/>
      <c r="E5642" s="258" t="str">
        <f>iferror(vlookup(C5642,'Master data'!$A$1:$C$29,3,0),"--")</f>
        <v>--</v>
      </c>
      <c r="F5642" s="258" t="str">
        <f>iferror(vlookup(C5642,'Master data'!$A$1:$C$29,2,0),"--")</f>
        <v>--</v>
      </c>
    </row>
    <row r="5643" ht="22.5" customHeight="1">
      <c r="A5643" s="165"/>
      <c r="B5643" s="171"/>
      <c r="C5643" s="414"/>
      <c r="D5643" s="168"/>
      <c r="E5643" s="258" t="str">
        <f>iferror(vlookup(C5643,'Master data'!$A$1:$C$29,3,0),"--")</f>
        <v>--</v>
      </c>
      <c r="F5643" s="258" t="str">
        <f>iferror(vlookup(C5643,'Master data'!$A$1:$C$29,2,0),"--")</f>
        <v>--</v>
      </c>
    </row>
    <row r="5644" ht="22.5" customHeight="1">
      <c r="A5644" s="165"/>
      <c r="B5644" s="171"/>
      <c r="C5644" s="414"/>
      <c r="D5644" s="168"/>
      <c r="E5644" s="258" t="str">
        <f>iferror(vlookup(C5644,'Master data'!$A$1:$C$29,3,0),"--")</f>
        <v>--</v>
      </c>
      <c r="F5644" s="258" t="str">
        <f>iferror(vlookup(C5644,'Master data'!$A$1:$C$29,2,0),"--")</f>
        <v>--</v>
      </c>
    </row>
    <row r="5645" ht="22.5" customHeight="1">
      <c r="A5645" s="165"/>
      <c r="B5645" s="171"/>
      <c r="C5645" s="414"/>
      <c r="D5645" s="168"/>
      <c r="E5645" s="258" t="str">
        <f>iferror(vlookup(C5645,'Master data'!$A$1:$C$29,3,0),"--")</f>
        <v>--</v>
      </c>
      <c r="F5645" s="258" t="str">
        <f>iferror(vlookup(C5645,'Master data'!$A$1:$C$29,2,0),"--")</f>
        <v>--</v>
      </c>
    </row>
    <row r="5646" ht="22.5" customHeight="1">
      <c r="A5646" s="165"/>
      <c r="B5646" s="171"/>
      <c r="C5646" s="414"/>
      <c r="D5646" s="168"/>
      <c r="E5646" s="258" t="str">
        <f>iferror(vlookup(C5646,'Master data'!$A$1:$C$29,3,0),"--")</f>
        <v>--</v>
      </c>
      <c r="F5646" s="258" t="str">
        <f>iferror(vlookup(C5646,'Master data'!$A$1:$C$29,2,0),"--")</f>
        <v>--</v>
      </c>
    </row>
    <row r="5647" ht="22.5" customHeight="1">
      <c r="A5647" s="165"/>
      <c r="B5647" s="171"/>
      <c r="C5647" s="414"/>
      <c r="D5647" s="168"/>
      <c r="E5647" s="258" t="str">
        <f>iferror(vlookup(C5647,'Master data'!$A$1:$C$29,3,0),"--")</f>
        <v>--</v>
      </c>
      <c r="F5647" s="258" t="str">
        <f>iferror(vlookup(C5647,'Master data'!$A$1:$C$29,2,0),"--")</f>
        <v>--</v>
      </c>
    </row>
    <row r="5648" ht="22.5" customHeight="1">
      <c r="A5648" s="165"/>
      <c r="B5648" s="171"/>
      <c r="C5648" s="414"/>
      <c r="D5648" s="168"/>
      <c r="E5648" s="258" t="str">
        <f>iferror(vlookup(C5648,'Master data'!$A$1:$C$29,3,0),"--")</f>
        <v>--</v>
      </c>
      <c r="F5648" s="258" t="str">
        <f>iferror(vlookup(C5648,'Master data'!$A$1:$C$29,2,0),"--")</f>
        <v>--</v>
      </c>
    </row>
    <row r="5649" ht="22.5" customHeight="1">
      <c r="A5649" s="165"/>
      <c r="B5649" s="171"/>
      <c r="C5649" s="414"/>
      <c r="D5649" s="168"/>
      <c r="E5649" s="258" t="str">
        <f>iferror(vlookup(C5649,'Master data'!$A$1:$C$29,3,0),"--")</f>
        <v>--</v>
      </c>
      <c r="F5649" s="258" t="str">
        <f>iferror(vlookup(C5649,'Master data'!$A$1:$C$29,2,0),"--")</f>
        <v>--</v>
      </c>
    </row>
    <row r="5650" ht="22.5" customHeight="1">
      <c r="A5650" s="165"/>
      <c r="B5650" s="171"/>
      <c r="C5650" s="414"/>
      <c r="D5650" s="168"/>
      <c r="E5650" s="258" t="str">
        <f>iferror(vlookup(C5650,'Master data'!$A$1:$C$29,3,0),"--")</f>
        <v>--</v>
      </c>
      <c r="F5650" s="258" t="str">
        <f>iferror(vlookup(C5650,'Master data'!$A$1:$C$29,2,0),"--")</f>
        <v>--</v>
      </c>
    </row>
    <row r="5651" ht="22.5" customHeight="1">
      <c r="A5651" s="165"/>
      <c r="B5651" s="171"/>
      <c r="C5651" s="414"/>
      <c r="D5651" s="168"/>
      <c r="E5651" s="258" t="str">
        <f>iferror(vlookup(C5651,'Master data'!$A$1:$C$29,3,0),"--")</f>
        <v>--</v>
      </c>
      <c r="F5651" s="258" t="str">
        <f>iferror(vlookup(C5651,'Master data'!$A$1:$C$29,2,0),"--")</f>
        <v>--</v>
      </c>
    </row>
    <row r="5652" ht="22.5" customHeight="1">
      <c r="A5652" s="165"/>
      <c r="B5652" s="171"/>
      <c r="C5652" s="414"/>
      <c r="D5652" s="168"/>
      <c r="E5652" s="258" t="str">
        <f>iferror(vlookup(C5652,'Master data'!$A$1:$C$29,3,0),"--")</f>
        <v>--</v>
      </c>
      <c r="F5652" s="258" t="str">
        <f>iferror(vlookup(C5652,'Master data'!$A$1:$C$29,2,0),"--")</f>
        <v>--</v>
      </c>
    </row>
    <row r="5653" ht="22.5" customHeight="1">
      <c r="A5653" s="165"/>
      <c r="B5653" s="171"/>
      <c r="C5653" s="414"/>
      <c r="D5653" s="168"/>
      <c r="E5653" s="258" t="str">
        <f>iferror(vlookup(C5653,'Master data'!$A$1:$C$29,3,0),"--")</f>
        <v>--</v>
      </c>
      <c r="F5653" s="258" t="str">
        <f>iferror(vlookup(C5653,'Master data'!$A$1:$C$29,2,0),"--")</f>
        <v>--</v>
      </c>
    </row>
    <row r="5654" ht="22.5" customHeight="1">
      <c r="A5654" s="165"/>
      <c r="B5654" s="171"/>
      <c r="C5654" s="414"/>
      <c r="D5654" s="168"/>
      <c r="E5654" s="258" t="str">
        <f>iferror(vlookup(C5654,'Master data'!$A$1:$C$29,3,0),"--")</f>
        <v>--</v>
      </c>
      <c r="F5654" s="258" t="str">
        <f>iferror(vlookup(C5654,'Master data'!$A$1:$C$29,2,0),"--")</f>
        <v>--</v>
      </c>
    </row>
    <row r="5655" ht="22.5" customHeight="1">
      <c r="A5655" s="165"/>
      <c r="B5655" s="171"/>
      <c r="C5655" s="414"/>
      <c r="D5655" s="168"/>
      <c r="E5655" s="258" t="str">
        <f>iferror(vlookup(C5655,'Master data'!$A$1:$C$29,3,0),"--")</f>
        <v>--</v>
      </c>
      <c r="F5655" s="258" t="str">
        <f>iferror(vlookup(C5655,'Master data'!$A$1:$C$29,2,0),"--")</f>
        <v>--</v>
      </c>
    </row>
    <row r="5656" ht="22.5" customHeight="1">
      <c r="A5656" s="165"/>
      <c r="B5656" s="171"/>
      <c r="C5656" s="414"/>
      <c r="D5656" s="168"/>
      <c r="E5656" s="258" t="str">
        <f>iferror(vlookup(C5656,'Master data'!$A$1:$C$29,3,0),"--")</f>
        <v>--</v>
      </c>
      <c r="F5656" s="258" t="str">
        <f>iferror(vlookup(C5656,'Master data'!$A$1:$C$29,2,0),"--")</f>
        <v>--</v>
      </c>
    </row>
    <row r="5657" ht="22.5" customHeight="1">
      <c r="A5657" s="165"/>
      <c r="B5657" s="171"/>
      <c r="C5657" s="414"/>
      <c r="D5657" s="168"/>
      <c r="E5657" s="258" t="str">
        <f>iferror(vlookup(C5657,'Master data'!$A$1:$C$29,3,0),"--")</f>
        <v>--</v>
      </c>
      <c r="F5657" s="258" t="str">
        <f>iferror(vlookup(C5657,'Master data'!$A$1:$C$29,2,0),"--")</f>
        <v>--</v>
      </c>
    </row>
    <row r="5658" ht="22.5" customHeight="1">
      <c r="A5658" s="165"/>
      <c r="B5658" s="171"/>
      <c r="C5658" s="414"/>
      <c r="D5658" s="168"/>
      <c r="E5658" s="258" t="str">
        <f>iferror(vlookup(C5658,'Master data'!$A$1:$C$29,3,0),"--")</f>
        <v>--</v>
      </c>
      <c r="F5658" s="258" t="str">
        <f>iferror(vlookup(C5658,'Master data'!$A$1:$C$29,2,0),"--")</f>
        <v>--</v>
      </c>
    </row>
    <row r="5659" ht="22.5" customHeight="1">
      <c r="A5659" s="165"/>
      <c r="B5659" s="171"/>
      <c r="C5659" s="414"/>
      <c r="D5659" s="168"/>
      <c r="E5659" s="258" t="str">
        <f>iferror(vlookup(C5659,'Master data'!$A$1:$C$29,3,0),"--")</f>
        <v>--</v>
      </c>
      <c r="F5659" s="258" t="str">
        <f>iferror(vlookup(C5659,'Master data'!$A$1:$C$29,2,0),"--")</f>
        <v>--</v>
      </c>
    </row>
    <row r="5660" ht="22.5" customHeight="1">
      <c r="A5660" s="165"/>
      <c r="B5660" s="171"/>
      <c r="C5660" s="414"/>
      <c r="D5660" s="168"/>
      <c r="E5660" s="258" t="str">
        <f>iferror(vlookup(C5660,'Master data'!$A$1:$C$29,3,0),"--")</f>
        <v>--</v>
      </c>
      <c r="F5660" s="258" t="str">
        <f>iferror(vlookup(C5660,'Master data'!$A$1:$C$29,2,0),"--")</f>
        <v>--</v>
      </c>
    </row>
    <row r="5661" ht="22.5" customHeight="1">
      <c r="A5661" s="165"/>
      <c r="B5661" s="171"/>
      <c r="C5661" s="414"/>
      <c r="D5661" s="168"/>
      <c r="E5661" s="258" t="str">
        <f>iferror(vlookup(C5661,'Master data'!$A$1:$C$29,3,0),"--")</f>
        <v>--</v>
      </c>
      <c r="F5661" s="258" t="str">
        <f>iferror(vlookup(C5661,'Master data'!$A$1:$C$29,2,0),"--")</f>
        <v>--</v>
      </c>
    </row>
    <row r="5662" ht="22.5" customHeight="1">
      <c r="A5662" s="165"/>
      <c r="B5662" s="171"/>
      <c r="C5662" s="414"/>
      <c r="D5662" s="168"/>
      <c r="E5662" s="258" t="str">
        <f>iferror(vlookup(C5662,'Master data'!$A$1:$C$29,3,0),"--")</f>
        <v>--</v>
      </c>
      <c r="F5662" s="258" t="str">
        <f>iferror(vlookup(C5662,'Master data'!$A$1:$C$29,2,0),"--")</f>
        <v>--</v>
      </c>
    </row>
    <row r="5663" ht="22.5" customHeight="1">
      <c r="A5663" s="165"/>
      <c r="B5663" s="171"/>
      <c r="C5663" s="414"/>
      <c r="D5663" s="168"/>
      <c r="E5663" s="258" t="str">
        <f>iferror(vlookup(C5663,'Master data'!$A$1:$C$29,3,0),"--")</f>
        <v>--</v>
      </c>
      <c r="F5663" s="258" t="str">
        <f>iferror(vlookup(C5663,'Master data'!$A$1:$C$29,2,0),"--")</f>
        <v>--</v>
      </c>
    </row>
    <row r="5664" ht="22.5" customHeight="1">
      <c r="A5664" s="165"/>
      <c r="B5664" s="171"/>
      <c r="C5664" s="414"/>
      <c r="D5664" s="168"/>
      <c r="E5664" s="258" t="str">
        <f>iferror(vlookup(C5664,'Master data'!$A$1:$C$29,3,0),"--")</f>
        <v>--</v>
      </c>
      <c r="F5664" s="258" t="str">
        <f>iferror(vlookup(C5664,'Master data'!$A$1:$C$29,2,0),"--")</f>
        <v>--</v>
      </c>
    </row>
    <row r="5665" ht="22.5" customHeight="1">
      <c r="A5665" s="165"/>
      <c r="B5665" s="171"/>
      <c r="C5665" s="414"/>
      <c r="D5665" s="168"/>
      <c r="E5665" s="258" t="str">
        <f>iferror(vlookup(C5665,'Master data'!$A$1:$C$29,3,0),"--")</f>
        <v>--</v>
      </c>
      <c r="F5665" s="258" t="str">
        <f>iferror(vlookup(C5665,'Master data'!$A$1:$C$29,2,0),"--")</f>
        <v>--</v>
      </c>
    </row>
    <row r="5666" ht="22.5" customHeight="1">
      <c r="A5666" s="165"/>
      <c r="B5666" s="171"/>
      <c r="C5666" s="414"/>
      <c r="D5666" s="168"/>
      <c r="E5666" s="258" t="str">
        <f>iferror(vlookup(C5666,'Master data'!$A$1:$C$29,3,0),"--")</f>
        <v>--</v>
      </c>
      <c r="F5666" s="258" t="str">
        <f>iferror(vlookup(C5666,'Master data'!$A$1:$C$29,2,0),"--")</f>
        <v>--</v>
      </c>
    </row>
    <row r="5667" ht="22.5" customHeight="1">
      <c r="A5667" s="165"/>
      <c r="B5667" s="171"/>
      <c r="C5667" s="414"/>
      <c r="D5667" s="168"/>
      <c r="E5667" s="258" t="str">
        <f>iferror(vlookup(C5667,'Master data'!$A$1:$C$29,3,0),"--")</f>
        <v>--</v>
      </c>
      <c r="F5667" s="258" t="str">
        <f>iferror(vlookup(C5667,'Master data'!$A$1:$C$29,2,0),"--")</f>
        <v>--</v>
      </c>
    </row>
    <row r="5668" ht="22.5" customHeight="1">
      <c r="A5668" s="165"/>
      <c r="B5668" s="171"/>
      <c r="C5668" s="414"/>
      <c r="D5668" s="168"/>
      <c r="E5668" s="258" t="str">
        <f>iferror(vlookup(C5668,'Master data'!$A$1:$C$29,3,0),"--")</f>
        <v>--</v>
      </c>
      <c r="F5668" s="258" t="str">
        <f>iferror(vlookup(C5668,'Master data'!$A$1:$C$29,2,0),"--")</f>
        <v>--</v>
      </c>
    </row>
    <row r="5669" ht="22.5" customHeight="1">
      <c r="A5669" s="165"/>
      <c r="B5669" s="171"/>
      <c r="C5669" s="414"/>
      <c r="D5669" s="168"/>
      <c r="E5669" s="258" t="str">
        <f>iferror(vlookup(C5669,'Master data'!$A$1:$C$29,3,0),"--")</f>
        <v>--</v>
      </c>
      <c r="F5669" s="258" t="str">
        <f>iferror(vlookup(C5669,'Master data'!$A$1:$C$29,2,0),"--")</f>
        <v>--</v>
      </c>
    </row>
    <row r="5670" ht="22.5" customHeight="1">
      <c r="A5670" s="165"/>
      <c r="B5670" s="171"/>
      <c r="C5670" s="414"/>
      <c r="D5670" s="168"/>
      <c r="E5670" s="258" t="str">
        <f>iferror(vlookup(C5670,'Master data'!$A$1:$C$29,3,0),"--")</f>
        <v>--</v>
      </c>
      <c r="F5670" s="258" t="str">
        <f>iferror(vlookup(C5670,'Master data'!$A$1:$C$29,2,0),"--")</f>
        <v>--</v>
      </c>
    </row>
    <row r="5671" ht="22.5" customHeight="1">
      <c r="A5671" s="165"/>
      <c r="B5671" s="171"/>
      <c r="C5671" s="414"/>
      <c r="D5671" s="168"/>
      <c r="E5671" s="258" t="str">
        <f>iferror(vlookup(C5671,'Master data'!$A$1:$C$29,3,0),"--")</f>
        <v>--</v>
      </c>
      <c r="F5671" s="258" t="str">
        <f>iferror(vlookup(C5671,'Master data'!$A$1:$C$29,2,0),"--")</f>
        <v>--</v>
      </c>
    </row>
    <row r="5672" ht="22.5" customHeight="1">
      <c r="A5672" s="165"/>
      <c r="B5672" s="171"/>
      <c r="C5672" s="414"/>
      <c r="D5672" s="168"/>
      <c r="E5672" s="258" t="str">
        <f>iferror(vlookup(C5672,'Master data'!$A$1:$C$29,3,0),"--")</f>
        <v>--</v>
      </c>
      <c r="F5672" s="258" t="str">
        <f>iferror(vlookup(C5672,'Master data'!$A$1:$C$29,2,0),"--")</f>
        <v>--</v>
      </c>
    </row>
    <row r="5673" ht="22.5" customHeight="1">
      <c r="A5673" s="165"/>
      <c r="B5673" s="171"/>
      <c r="C5673" s="414"/>
      <c r="D5673" s="168"/>
      <c r="E5673" s="258" t="str">
        <f>iferror(vlookup(C5673,'Master data'!$A$1:$C$29,3,0),"--")</f>
        <v>--</v>
      </c>
      <c r="F5673" s="258" t="str">
        <f>iferror(vlookup(C5673,'Master data'!$A$1:$C$29,2,0),"--")</f>
        <v>--</v>
      </c>
    </row>
    <row r="5674" ht="22.5" customHeight="1">
      <c r="A5674" s="165"/>
      <c r="B5674" s="171"/>
      <c r="C5674" s="414"/>
      <c r="D5674" s="168"/>
      <c r="E5674" s="258" t="str">
        <f>iferror(vlookup(C5674,'Master data'!$A$1:$C$29,3,0),"--")</f>
        <v>--</v>
      </c>
      <c r="F5674" s="258" t="str">
        <f>iferror(vlookup(C5674,'Master data'!$A$1:$C$29,2,0),"--")</f>
        <v>--</v>
      </c>
    </row>
    <row r="5675" ht="22.5" customHeight="1">
      <c r="A5675" s="165"/>
      <c r="B5675" s="171"/>
      <c r="C5675" s="414"/>
      <c r="D5675" s="168"/>
      <c r="E5675" s="258" t="str">
        <f>iferror(vlookup(C5675,'Master data'!$A$1:$C$29,3,0),"--")</f>
        <v>--</v>
      </c>
      <c r="F5675" s="258" t="str">
        <f>iferror(vlookup(C5675,'Master data'!$A$1:$C$29,2,0),"--")</f>
        <v>--</v>
      </c>
    </row>
    <row r="5676" ht="22.5" customHeight="1">
      <c r="A5676" s="165"/>
      <c r="B5676" s="171"/>
      <c r="C5676" s="414"/>
      <c r="D5676" s="168"/>
      <c r="E5676" s="258" t="str">
        <f>iferror(vlookup(C5676,'Master data'!$A$1:$C$29,3,0),"--")</f>
        <v>--</v>
      </c>
      <c r="F5676" s="258" t="str">
        <f>iferror(vlookup(C5676,'Master data'!$A$1:$C$29,2,0),"--")</f>
        <v>--</v>
      </c>
    </row>
    <row r="5677" ht="22.5" customHeight="1">
      <c r="A5677" s="165"/>
      <c r="B5677" s="171"/>
      <c r="C5677" s="414"/>
      <c r="D5677" s="168"/>
      <c r="E5677" s="258" t="str">
        <f>iferror(vlookup(C5677,'Master data'!$A$1:$C$29,3,0),"--")</f>
        <v>--</v>
      </c>
      <c r="F5677" s="258" t="str">
        <f>iferror(vlookup(C5677,'Master data'!$A$1:$C$29,2,0),"--")</f>
        <v>--</v>
      </c>
    </row>
    <row r="5678" ht="22.5" customHeight="1">
      <c r="A5678" s="165"/>
      <c r="B5678" s="171"/>
      <c r="C5678" s="414"/>
      <c r="D5678" s="168"/>
      <c r="E5678" s="258" t="str">
        <f>iferror(vlookup(C5678,'Master data'!$A$1:$C$29,3,0),"--")</f>
        <v>--</v>
      </c>
      <c r="F5678" s="258" t="str">
        <f>iferror(vlookup(C5678,'Master data'!$A$1:$C$29,2,0),"--")</f>
        <v>--</v>
      </c>
    </row>
    <row r="5679" ht="22.5" customHeight="1">
      <c r="A5679" s="165"/>
      <c r="B5679" s="171"/>
      <c r="C5679" s="414"/>
      <c r="D5679" s="168"/>
      <c r="E5679" s="258" t="str">
        <f>iferror(vlookup(C5679,'Master data'!$A$1:$C$29,3,0),"--")</f>
        <v>--</v>
      </c>
      <c r="F5679" s="258" t="str">
        <f>iferror(vlookup(C5679,'Master data'!$A$1:$C$29,2,0),"--")</f>
        <v>--</v>
      </c>
    </row>
    <row r="5680" ht="22.5" customHeight="1">
      <c r="A5680" s="165"/>
      <c r="B5680" s="171"/>
      <c r="C5680" s="414"/>
      <c r="D5680" s="168"/>
      <c r="E5680" s="258" t="str">
        <f>iferror(vlookup(C5680,'Master data'!$A$1:$C$29,3,0),"--")</f>
        <v>--</v>
      </c>
      <c r="F5680" s="258" t="str">
        <f>iferror(vlookup(C5680,'Master data'!$A$1:$C$29,2,0),"--")</f>
        <v>--</v>
      </c>
    </row>
    <row r="5681" ht="22.5" customHeight="1">
      <c r="A5681" s="165"/>
      <c r="B5681" s="171"/>
      <c r="C5681" s="414"/>
      <c r="D5681" s="168"/>
      <c r="E5681" s="258" t="str">
        <f>iferror(vlookup(C5681,'Master data'!$A$1:$C$29,3,0),"--")</f>
        <v>--</v>
      </c>
      <c r="F5681" s="258" t="str">
        <f>iferror(vlookup(C5681,'Master data'!$A$1:$C$29,2,0),"--")</f>
        <v>--</v>
      </c>
    </row>
    <row r="5682" ht="22.5" customHeight="1">
      <c r="A5682" s="165"/>
      <c r="B5682" s="171"/>
      <c r="C5682" s="414"/>
      <c r="D5682" s="168"/>
      <c r="E5682" s="258" t="str">
        <f>iferror(vlookup(C5682,'Master data'!$A$1:$C$29,3,0),"--")</f>
        <v>--</v>
      </c>
      <c r="F5682" s="258" t="str">
        <f>iferror(vlookup(C5682,'Master data'!$A$1:$C$29,2,0),"--")</f>
        <v>--</v>
      </c>
    </row>
    <row r="5683" ht="22.5" customHeight="1">
      <c r="A5683" s="165"/>
      <c r="B5683" s="171"/>
      <c r="C5683" s="414"/>
      <c r="D5683" s="168"/>
      <c r="E5683" s="258" t="str">
        <f>iferror(vlookup(C5683,'Master data'!$A$1:$C$29,3,0),"--")</f>
        <v>--</v>
      </c>
      <c r="F5683" s="258" t="str">
        <f>iferror(vlookup(C5683,'Master data'!$A$1:$C$29,2,0),"--")</f>
        <v>--</v>
      </c>
    </row>
    <row r="5684" ht="22.5" customHeight="1">
      <c r="A5684" s="165"/>
      <c r="B5684" s="171"/>
      <c r="C5684" s="414"/>
      <c r="D5684" s="168"/>
      <c r="E5684" s="258" t="str">
        <f>iferror(vlookup(C5684,'Master data'!$A$1:$C$29,3,0),"--")</f>
        <v>--</v>
      </c>
      <c r="F5684" s="258" t="str">
        <f>iferror(vlookup(C5684,'Master data'!$A$1:$C$29,2,0),"--")</f>
        <v>--</v>
      </c>
    </row>
    <row r="5685" ht="22.5" customHeight="1">
      <c r="A5685" s="165"/>
      <c r="B5685" s="171"/>
      <c r="C5685" s="414"/>
      <c r="D5685" s="168"/>
      <c r="E5685" s="258" t="str">
        <f>iferror(vlookup(C5685,'Master data'!$A$1:$C$29,3,0),"--")</f>
        <v>--</v>
      </c>
      <c r="F5685" s="258" t="str">
        <f>iferror(vlookup(C5685,'Master data'!$A$1:$C$29,2,0),"--")</f>
        <v>--</v>
      </c>
    </row>
    <row r="5686" ht="22.5" customHeight="1">
      <c r="A5686" s="165"/>
      <c r="B5686" s="171"/>
      <c r="C5686" s="414"/>
      <c r="D5686" s="168"/>
      <c r="E5686" s="258" t="str">
        <f>iferror(vlookup(C5686,'Master data'!$A$1:$C$29,3,0),"--")</f>
        <v>--</v>
      </c>
      <c r="F5686" s="258" t="str">
        <f>iferror(vlookup(C5686,'Master data'!$A$1:$C$29,2,0),"--")</f>
        <v>--</v>
      </c>
    </row>
    <row r="5687" ht="22.5" customHeight="1">
      <c r="A5687" s="165"/>
      <c r="B5687" s="171"/>
      <c r="C5687" s="414"/>
      <c r="D5687" s="168"/>
      <c r="E5687" s="258" t="str">
        <f>iferror(vlookup(C5687,'Master data'!$A$1:$C$29,3,0),"--")</f>
        <v>--</v>
      </c>
      <c r="F5687" s="258" t="str">
        <f>iferror(vlookup(C5687,'Master data'!$A$1:$C$29,2,0),"--")</f>
        <v>--</v>
      </c>
    </row>
    <row r="5688" ht="22.5" customHeight="1">
      <c r="A5688" s="165"/>
      <c r="B5688" s="171"/>
      <c r="C5688" s="414"/>
      <c r="D5688" s="168"/>
      <c r="E5688" s="258" t="str">
        <f>iferror(vlookup(C5688,'Master data'!$A$1:$C$29,3,0),"--")</f>
        <v>--</v>
      </c>
      <c r="F5688" s="258" t="str">
        <f>iferror(vlookup(C5688,'Master data'!$A$1:$C$29,2,0),"--")</f>
        <v>--</v>
      </c>
    </row>
    <row r="5689" ht="22.5" customHeight="1">
      <c r="A5689" s="165"/>
      <c r="B5689" s="171"/>
      <c r="C5689" s="414"/>
      <c r="D5689" s="168"/>
      <c r="E5689" s="258" t="str">
        <f>iferror(vlookup(C5689,'Master data'!$A$1:$C$29,3,0),"--")</f>
        <v>--</v>
      </c>
      <c r="F5689" s="258" t="str">
        <f>iferror(vlookup(C5689,'Master data'!$A$1:$C$29,2,0),"--")</f>
        <v>--</v>
      </c>
    </row>
    <row r="5690" ht="22.5" customHeight="1">
      <c r="A5690" s="165"/>
      <c r="B5690" s="171"/>
      <c r="C5690" s="414"/>
      <c r="D5690" s="168"/>
      <c r="E5690" s="258" t="str">
        <f>iferror(vlookup(C5690,'Master data'!$A$1:$C$29,3,0),"--")</f>
        <v>--</v>
      </c>
      <c r="F5690" s="258" t="str">
        <f>iferror(vlookup(C5690,'Master data'!$A$1:$C$29,2,0),"--")</f>
        <v>--</v>
      </c>
    </row>
    <row r="5691" ht="22.5" customHeight="1">
      <c r="A5691" s="165"/>
      <c r="B5691" s="171"/>
      <c r="C5691" s="414"/>
      <c r="D5691" s="168"/>
      <c r="E5691" s="258" t="str">
        <f>iferror(vlookup(C5691,'Master data'!$A$1:$C$29,3,0),"--")</f>
        <v>--</v>
      </c>
      <c r="F5691" s="258" t="str">
        <f>iferror(vlookup(C5691,'Master data'!$A$1:$C$29,2,0),"--")</f>
        <v>--</v>
      </c>
    </row>
    <row r="5692" ht="22.5" customHeight="1">
      <c r="A5692" s="165"/>
      <c r="B5692" s="171"/>
      <c r="C5692" s="414"/>
      <c r="D5692" s="168"/>
      <c r="E5692" s="258" t="str">
        <f>iferror(vlookup(C5692,'Master data'!$A$1:$C$29,3,0),"--")</f>
        <v>--</v>
      </c>
      <c r="F5692" s="258" t="str">
        <f>iferror(vlookup(C5692,'Master data'!$A$1:$C$29,2,0),"--")</f>
        <v>--</v>
      </c>
    </row>
    <row r="5693" ht="22.5" customHeight="1">
      <c r="A5693" s="165"/>
      <c r="B5693" s="171"/>
      <c r="C5693" s="414"/>
      <c r="D5693" s="168"/>
      <c r="E5693" s="258" t="str">
        <f>iferror(vlookup(C5693,'Master data'!$A$1:$C$29,3,0),"--")</f>
        <v>--</v>
      </c>
      <c r="F5693" s="258" t="str">
        <f>iferror(vlookup(C5693,'Master data'!$A$1:$C$29,2,0),"--")</f>
        <v>--</v>
      </c>
    </row>
    <row r="5694" ht="22.5" customHeight="1">
      <c r="A5694" s="165"/>
      <c r="B5694" s="171"/>
      <c r="C5694" s="414"/>
      <c r="D5694" s="168"/>
      <c r="E5694" s="258" t="str">
        <f>iferror(vlookup(C5694,'Master data'!$A$1:$C$29,3,0),"--")</f>
        <v>--</v>
      </c>
      <c r="F5694" s="258" t="str">
        <f>iferror(vlookup(C5694,'Master data'!$A$1:$C$29,2,0),"--")</f>
        <v>--</v>
      </c>
    </row>
    <row r="5695" ht="22.5" customHeight="1">
      <c r="A5695" s="165"/>
      <c r="B5695" s="171"/>
      <c r="C5695" s="414"/>
      <c r="D5695" s="168"/>
      <c r="E5695" s="258" t="str">
        <f>iferror(vlookup(C5695,'Master data'!$A$1:$C$29,3,0),"--")</f>
        <v>--</v>
      </c>
      <c r="F5695" s="258" t="str">
        <f>iferror(vlookup(C5695,'Master data'!$A$1:$C$29,2,0),"--")</f>
        <v>--</v>
      </c>
    </row>
    <row r="5696" ht="22.5" customHeight="1">
      <c r="A5696" s="165"/>
      <c r="B5696" s="171"/>
      <c r="C5696" s="414"/>
      <c r="D5696" s="168"/>
      <c r="E5696" s="258" t="str">
        <f>iferror(vlookup(C5696,'Master data'!$A$1:$C$29,3,0),"--")</f>
        <v>--</v>
      </c>
      <c r="F5696" s="258" t="str">
        <f>iferror(vlookup(C5696,'Master data'!$A$1:$C$29,2,0),"--")</f>
        <v>--</v>
      </c>
    </row>
    <row r="5697" ht="22.5" customHeight="1">
      <c r="A5697" s="165"/>
      <c r="B5697" s="171"/>
      <c r="C5697" s="414"/>
      <c r="D5697" s="168"/>
      <c r="E5697" s="258" t="str">
        <f>iferror(vlookup(C5697,'Master data'!$A$1:$C$29,3,0),"--")</f>
        <v>--</v>
      </c>
      <c r="F5697" s="258" t="str">
        <f>iferror(vlookup(C5697,'Master data'!$A$1:$C$29,2,0),"--")</f>
        <v>--</v>
      </c>
    </row>
    <row r="5698" ht="22.5" customHeight="1">
      <c r="A5698" s="165"/>
      <c r="B5698" s="171"/>
      <c r="C5698" s="414"/>
      <c r="D5698" s="168"/>
      <c r="E5698" s="258" t="str">
        <f>iferror(vlookup(C5698,'Master data'!$A$1:$C$29,3,0),"--")</f>
        <v>--</v>
      </c>
      <c r="F5698" s="258" t="str">
        <f>iferror(vlookup(C5698,'Master data'!$A$1:$C$29,2,0),"--")</f>
        <v>--</v>
      </c>
    </row>
    <row r="5699" ht="22.5" customHeight="1">
      <c r="A5699" s="165"/>
      <c r="B5699" s="171"/>
      <c r="C5699" s="414"/>
      <c r="D5699" s="168"/>
      <c r="E5699" s="258" t="str">
        <f>iferror(vlookup(C5699,'Master data'!$A$1:$C$29,3,0),"--")</f>
        <v>--</v>
      </c>
      <c r="F5699" s="258" t="str">
        <f>iferror(vlookup(C5699,'Master data'!$A$1:$C$29,2,0),"--")</f>
        <v>--</v>
      </c>
    </row>
    <row r="5700" ht="22.5" customHeight="1">
      <c r="A5700" s="165"/>
      <c r="B5700" s="171"/>
      <c r="C5700" s="414"/>
      <c r="D5700" s="168"/>
      <c r="E5700" s="258" t="str">
        <f>iferror(vlookup(C5700,'Master data'!$A$1:$C$29,3,0),"--")</f>
        <v>--</v>
      </c>
      <c r="F5700" s="258" t="str">
        <f>iferror(vlookup(C5700,'Master data'!$A$1:$C$29,2,0),"--")</f>
        <v>--</v>
      </c>
    </row>
    <row r="5701" ht="22.5" customHeight="1">
      <c r="A5701" s="165"/>
      <c r="B5701" s="171"/>
      <c r="C5701" s="414"/>
      <c r="D5701" s="168"/>
      <c r="E5701" s="258" t="str">
        <f>iferror(vlookup(C5701,'Master data'!$A$1:$C$29,3,0),"--")</f>
        <v>--</v>
      </c>
      <c r="F5701" s="258" t="str">
        <f>iferror(vlookup(C5701,'Master data'!$A$1:$C$29,2,0),"--")</f>
        <v>--</v>
      </c>
    </row>
    <row r="5702" ht="22.5" customHeight="1">
      <c r="A5702" s="165"/>
      <c r="B5702" s="171"/>
      <c r="C5702" s="414"/>
      <c r="D5702" s="168"/>
      <c r="E5702" s="258" t="str">
        <f>iferror(vlookup(C5702,'Master data'!$A$1:$C$29,3,0),"--")</f>
        <v>--</v>
      </c>
      <c r="F5702" s="258" t="str">
        <f>iferror(vlookup(C5702,'Master data'!$A$1:$C$29,2,0),"--")</f>
        <v>--</v>
      </c>
    </row>
    <row r="5703" ht="22.5" customHeight="1">
      <c r="A5703" s="165"/>
      <c r="B5703" s="171"/>
      <c r="C5703" s="414"/>
      <c r="D5703" s="168"/>
      <c r="E5703" s="258" t="str">
        <f>iferror(vlookup(C5703,'Master data'!$A$1:$C$29,3,0),"--")</f>
        <v>--</v>
      </c>
      <c r="F5703" s="258" t="str">
        <f>iferror(vlookup(C5703,'Master data'!$A$1:$C$29,2,0),"--")</f>
        <v>--</v>
      </c>
    </row>
    <row r="5704" ht="22.5" customHeight="1">
      <c r="A5704" s="165"/>
      <c r="B5704" s="171"/>
      <c r="C5704" s="414"/>
      <c r="D5704" s="168"/>
      <c r="E5704" s="258" t="str">
        <f>iferror(vlookup(C5704,'Master data'!$A$1:$C$29,3,0),"--")</f>
        <v>--</v>
      </c>
      <c r="F5704" s="258" t="str">
        <f>iferror(vlookup(C5704,'Master data'!$A$1:$C$29,2,0),"--")</f>
        <v>--</v>
      </c>
    </row>
    <row r="5705" ht="22.5" customHeight="1">
      <c r="A5705" s="165"/>
      <c r="B5705" s="171"/>
      <c r="C5705" s="414"/>
      <c r="D5705" s="168"/>
      <c r="E5705" s="258" t="str">
        <f>iferror(vlookup(C5705,'Master data'!$A$1:$C$29,3,0),"--")</f>
        <v>--</v>
      </c>
      <c r="F5705" s="258" t="str">
        <f>iferror(vlookup(C5705,'Master data'!$A$1:$C$29,2,0),"--")</f>
        <v>--</v>
      </c>
    </row>
    <row r="5706" ht="22.5" customHeight="1">
      <c r="A5706" s="165"/>
      <c r="B5706" s="171"/>
      <c r="C5706" s="414"/>
      <c r="D5706" s="168"/>
      <c r="E5706" s="258" t="str">
        <f>iferror(vlookup(C5706,'Master data'!$A$1:$C$29,3,0),"--")</f>
        <v>--</v>
      </c>
      <c r="F5706" s="258" t="str">
        <f>iferror(vlookup(C5706,'Master data'!$A$1:$C$29,2,0),"--")</f>
        <v>--</v>
      </c>
    </row>
    <row r="5707" ht="22.5" customHeight="1">
      <c r="A5707" s="165"/>
      <c r="B5707" s="171"/>
      <c r="C5707" s="414"/>
      <c r="D5707" s="168"/>
      <c r="E5707" s="258" t="str">
        <f>iferror(vlookup(C5707,'Master data'!$A$1:$C$29,3,0),"--")</f>
        <v>--</v>
      </c>
      <c r="F5707" s="258" t="str">
        <f>iferror(vlookup(C5707,'Master data'!$A$1:$C$29,2,0),"--")</f>
        <v>--</v>
      </c>
    </row>
    <row r="5708" ht="22.5" customHeight="1">
      <c r="A5708" s="165"/>
      <c r="B5708" s="171"/>
      <c r="C5708" s="414"/>
      <c r="D5708" s="168"/>
      <c r="E5708" s="258" t="str">
        <f>iferror(vlookup(C5708,'Master data'!$A$1:$C$29,3,0),"--")</f>
        <v>--</v>
      </c>
      <c r="F5708" s="258" t="str">
        <f>iferror(vlookup(C5708,'Master data'!$A$1:$C$29,2,0),"--")</f>
        <v>--</v>
      </c>
    </row>
    <row r="5709" ht="22.5" customHeight="1">
      <c r="A5709" s="165"/>
      <c r="B5709" s="171"/>
      <c r="C5709" s="414"/>
      <c r="D5709" s="168"/>
      <c r="E5709" s="258" t="str">
        <f>iferror(vlookup(C5709,'Master data'!$A$1:$C$29,3,0),"--")</f>
        <v>--</v>
      </c>
      <c r="F5709" s="258" t="str">
        <f>iferror(vlookup(C5709,'Master data'!$A$1:$C$29,2,0),"--")</f>
        <v>--</v>
      </c>
    </row>
    <row r="5710" ht="22.5" customHeight="1">
      <c r="A5710" s="165"/>
      <c r="B5710" s="171"/>
      <c r="C5710" s="414"/>
      <c r="D5710" s="168"/>
      <c r="E5710" s="258" t="str">
        <f>iferror(vlookup(C5710,'Master data'!$A$1:$C$29,3,0),"--")</f>
        <v>--</v>
      </c>
      <c r="F5710" s="258" t="str">
        <f>iferror(vlookup(C5710,'Master data'!$A$1:$C$29,2,0),"--")</f>
        <v>--</v>
      </c>
    </row>
    <row r="5711" ht="22.5" customHeight="1">
      <c r="A5711" s="165"/>
      <c r="B5711" s="171"/>
      <c r="C5711" s="414"/>
      <c r="D5711" s="168"/>
      <c r="E5711" s="258" t="str">
        <f>iferror(vlookup(C5711,'Master data'!$A$1:$C$29,3,0),"--")</f>
        <v>--</v>
      </c>
      <c r="F5711" s="258" t="str">
        <f>iferror(vlookup(C5711,'Master data'!$A$1:$C$29,2,0),"--")</f>
        <v>--</v>
      </c>
    </row>
    <row r="5712" ht="22.5" customHeight="1">
      <c r="A5712" s="165"/>
      <c r="B5712" s="171"/>
      <c r="C5712" s="414"/>
      <c r="D5712" s="168"/>
      <c r="E5712" s="258" t="str">
        <f>iferror(vlookup(C5712,'Master data'!$A$1:$C$29,3,0),"--")</f>
        <v>--</v>
      </c>
      <c r="F5712" s="258" t="str">
        <f>iferror(vlookup(C5712,'Master data'!$A$1:$C$29,2,0),"--")</f>
        <v>--</v>
      </c>
    </row>
    <row r="5713" ht="22.5" customHeight="1">
      <c r="A5713" s="165"/>
      <c r="B5713" s="171"/>
      <c r="C5713" s="414"/>
      <c r="D5713" s="168"/>
      <c r="E5713" s="258" t="str">
        <f>iferror(vlookup(C5713,'Master data'!$A$1:$C$29,3,0),"--")</f>
        <v>--</v>
      </c>
      <c r="F5713" s="258" t="str">
        <f>iferror(vlookup(C5713,'Master data'!$A$1:$C$29,2,0),"--")</f>
        <v>--</v>
      </c>
    </row>
    <row r="5714" ht="22.5" customHeight="1">
      <c r="A5714" s="165"/>
      <c r="B5714" s="171"/>
      <c r="C5714" s="414"/>
      <c r="D5714" s="168"/>
      <c r="E5714" s="258" t="str">
        <f>iferror(vlookup(C5714,'Master data'!$A$1:$C$29,3,0),"--")</f>
        <v>--</v>
      </c>
      <c r="F5714" s="258" t="str">
        <f>iferror(vlookup(C5714,'Master data'!$A$1:$C$29,2,0),"--")</f>
        <v>--</v>
      </c>
    </row>
    <row r="5715" ht="22.5" customHeight="1">
      <c r="A5715" s="165"/>
      <c r="B5715" s="171"/>
      <c r="C5715" s="414"/>
      <c r="D5715" s="168"/>
      <c r="E5715" s="258" t="str">
        <f>iferror(vlookup(C5715,'Master data'!$A$1:$C$29,3,0),"--")</f>
        <v>--</v>
      </c>
      <c r="F5715" s="258" t="str">
        <f>iferror(vlookup(C5715,'Master data'!$A$1:$C$29,2,0),"--")</f>
        <v>--</v>
      </c>
    </row>
    <row r="5716" ht="22.5" customHeight="1">
      <c r="A5716" s="165"/>
      <c r="B5716" s="171"/>
      <c r="C5716" s="414"/>
      <c r="D5716" s="168"/>
      <c r="E5716" s="258" t="str">
        <f>iferror(vlookup(C5716,'Master data'!$A$1:$C$29,3,0),"--")</f>
        <v>--</v>
      </c>
      <c r="F5716" s="258" t="str">
        <f>iferror(vlookup(C5716,'Master data'!$A$1:$C$29,2,0),"--")</f>
        <v>--</v>
      </c>
    </row>
    <row r="5717" ht="22.5" customHeight="1">
      <c r="A5717" s="165"/>
      <c r="B5717" s="171"/>
      <c r="C5717" s="414"/>
      <c r="D5717" s="168"/>
      <c r="E5717" s="258" t="str">
        <f>iferror(vlookup(C5717,'Master data'!$A$1:$C$29,3,0),"--")</f>
        <v>--</v>
      </c>
      <c r="F5717" s="258" t="str">
        <f>iferror(vlookup(C5717,'Master data'!$A$1:$C$29,2,0),"--")</f>
        <v>--</v>
      </c>
    </row>
    <row r="5718" ht="22.5" customHeight="1">
      <c r="A5718" s="165"/>
      <c r="B5718" s="171"/>
      <c r="C5718" s="414"/>
      <c r="D5718" s="168"/>
      <c r="E5718" s="258" t="str">
        <f>iferror(vlookup(C5718,'Master data'!$A$1:$C$29,3,0),"--")</f>
        <v>--</v>
      </c>
      <c r="F5718" s="258" t="str">
        <f>iferror(vlookup(C5718,'Master data'!$A$1:$C$29,2,0),"--")</f>
        <v>--</v>
      </c>
    </row>
    <row r="5719" ht="22.5" customHeight="1">
      <c r="A5719" s="165"/>
      <c r="B5719" s="171"/>
      <c r="C5719" s="414"/>
      <c r="D5719" s="168"/>
      <c r="E5719" s="258" t="str">
        <f>iferror(vlookup(C5719,'Master data'!$A$1:$C$29,3,0),"--")</f>
        <v>--</v>
      </c>
      <c r="F5719" s="258" t="str">
        <f>iferror(vlookup(C5719,'Master data'!$A$1:$C$29,2,0),"--")</f>
        <v>--</v>
      </c>
    </row>
    <row r="5720" ht="22.5" customHeight="1">
      <c r="A5720" s="165"/>
      <c r="B5720" s="171"/>
      <c r="C5720" s="414"/>
      <c r="D5720" s="168"/>
      <c r="E5720" s="258" t="str">
        <f>iferror(vlookup(C5720,'Master data'!$A$1:$C$29,3,0),"--")</f>
        <v>--</v>
      </c>
      <c r="F5720" s="258" t="str">
        <f>iferror(vlookup(C5720,'Master data'!$A$1:$C$29,2,0),"--")</f>
        <v>--</v>
      </c>
    </row>
    <row r="5721" ht="22.5" customHeight="1">
      <c r="A5721" s="165"/>
      <c r="B5721" s="171"/>
      <c r="C5721" s="414"/>
      <c r="D5721" s="168"/>
      <c r="E5721" s="258" t="str">
        <f>iferror(vlookup(C5721,'Master data'!$A$1:$C$29,3,0),"--")</f>
        <v>--</v>
      </c>
      <c r="F5721" s="258" t="str">
        <f>iferror(vlookup(C5721,'Master data'!$A$1:$C$29,2,0),"--")</f>
        <v>--</v>
      </c>
    </row>
    <row r="5722" ht="22.5" customHeight="1">
      <c r="A5722" s="165"/>
      <c r="B5722" s="171"/>
      <c r="C5722" s="414"/>
      <c r="D5722" s="168"/>
      <c r="E5722" s="258" t="str">
        <f>iferror(vlookup(C5722,'Master data'!$A$1:$C$29,3,0),"--")</f>
        <v>--</v>
      </c>
      <c r="F5722" s="258" t="str">
        <f>iferror(vlookup(C5722,'Master data'!$A$1:$C$29,2,0),"--")</f>
        <v>--</v>
      </c>
    </row>
    <row r="5723" ht="22.5" customHeight="1">
      <c r="A5723" s="165"/>
      <c r="B5723" s="171"/>
      <c r="C5723" s="414"/>
      <c r="D5723" s="168"/>
      <c r="E5723" s="258" t="str">
        <f>iferror(vlookup(C5723,'Master data'!$A$1:$C$29,3,0),"--")</f>
        <v>--</v>
      </c>
      <c r="F5723" s="258" t="str">
        <f>iferror(vlookup(C5723,'Master data'!$A$1:$C$29,2,0),"--")</f>
        <v>--</v>
      </c>
    </row>
    <row r="5724" ht="22.5" customHeight="1">
      <c r="A5724" s="165"/>
      <c r="B5724" s="171"/>
      <c r="C5724" s="414"/>
      <c r="D5724" s="168"/>
      <c r="E5724" s="258" t="str">
        <f>iferror(vlookup(C5724,'Master data'!$A$1:$C$29,3,0),"--")</f>
        <v>--</v>
      </c>
      <c r="F5724" s="258" t="str">
        <f>iferror(vlookup(C5724,'Master data'!$A$1:$C$29,2,0),"--")</f>
        <v>--</v>
      </c>
    </row>
    <row r="5725" ht="22.5" customHeight="1">
      <c r="A5725" s="165"/>
      <c r="B5725" s="171"/>
      <c r="C5725" s="414"/>
      <c r="D5725" s="168"/>
      <c r="E5725" s="258" t="str">
        <f>iferror(vlookup(C5725,'Master data'!$A$1:$C$29,3,0),"--")</f>
        <v>--</v>
      </c>
      <c r="F5725" s="258" t="str">
        <f>iferror(vlookup(C5725,'Master data'!$A$1:$C$29,2,0),"--")</f>
        <v>--</v>
      </c>
    </row>
    <row r="5726" ht="22.5" customHeight="1">
      <c r="A5726" s="165"/>
      <c r="B5726" s="171"/>
      <c r="C5726" s="414"/>
      <c r="D5726" s="168"/>
      <c r="E5726" s="258" t="str">
        <f>iferror(vlookup(C5726,'Master data'!$A$1:$C$29,3,0),"--")</f>
        <v>--</v>
      </c>
      <c r="F5726" s="258" t="str">
        <f>iferror(vlookup(C5726,'Master data'!$A$1:$C$29,2,0),"--")</f>
        <v>--</v>
      </c>
    </row>
    <row r="5727" ht="22.5" customHeight="1">
      <c r="A5727" s="165"/>
      <c r="B5727" s="171"/>
      <c r="C5727" s="414"/>
      <c r="D5727" s="168"/>
      <c r="E5727" s="258" t="str">
        <f>iferror(vlookup(C5727,'Master data'!$A$1:$C$29,3,0),"--")</f>
        <v>--</v>
      </c>
      <c r="F5727" s="258" t="str">
        <f>iferror(vlookup(C5727,'Master data'!$A$1:$C$29,2,0),"--")</f>
        <v>--</v>
      </c>
    </row>
    <row r="5728" ht="22.5" customHeight="1">
      <c r="A5728" s="165"/>
      <c r="B5728" s="171"/>
      <c r="C5728" s="414"/>
      <c r="D5728" s="168"/>
      <c r="E5728" s="258" t="str">
        <f>iferror(vlookup(C5728,'Master data'!$A$1:$C$29,3,0),"--")</f>
        <v>--</v>
      </c>
      <c r="F5728" s="258" t="str">
        <f>iferror(vlookup(C5728,'Master data'!$A$1:$C$29,2,0),"--")</f>
        <v>--</v>
      </c>
    </row>
    <row r="5729" ht="22.5" customHeight="1">
      <c r="A5729" s="165"/>
      <c r="B5729" s="171"/>
      <c r="C5729" s="414"/>
      <c r="D5729" s="168"/>
      <c r="E5729" s="258" t="str">
        <f>iferror(vlookup(C5729,'Master data'!$A$1:$C$29,3,0),"--")</f>
        <v>--</v>
      </c>
      <c r="F5729" s="258" t="str">
        <f>iferror(vlookup(C5729,'Master data'!$A$1:$C$29,2,0),"--")</f>
        <v>--</v>
      </c>
    </row>
    <row r="5730" ht="22.5" customHeight="1">
      <c r="A5730" s="165"/>
      <c r="B5730" s="171"/>
      <c r="C5730" s="414"/>
      <c r="D5730" s="168"/>
      <c r="E5730" s="258" t="str">
        <f>iferror(vlookup(C5730,'Master data'!$A$1:$C$29,3,0),"--")</f>
        <v>--</v>
      </c>
      <c r="F5730" s="258" t="str">
        <f>iferror(vlookup(C5730,'Master data'!$A$1:$C$29,2,0),"--")</f>
        <v>--</v>
      </c>
    </row>
    <row r="5731" ht="22.5" customHeight="1">
      <c r="A5731" s="165"/>
      <c r="B5731" s="171"/>
      <c r="C5731" s="414"/>
      <c r="D5731" s="168"/>
      <c r="E5731" s="258" t="str">
        <f>iferror(vlookup(C5731,'Master data'!$A$1:$C$29,3,0),"--")</f>
        <v>--</v>
      </c>
      <c r="F5731" s="258" t="str">
        <f>iferror(vlookup(C5731,'Master data'!$A$1:$C$29,2,0),"--")</f>
        <v>--</v>
      </c>
    </row>
    <row r="5732" ht="22.5" customHeight="1">
      <c r="A5732" s="165"/>
      <c r="B5732" s="171"/>
      <c r="C5732" s="414"/>
      <c r="D5732" s="168"/>
      <c r="E5732" s="258" t="str">
        <f>iferror(vlookup(C5732,'Master data'!$A$1:$C$29,3,0),"--")</f>
        <v>--</v>
      </c>
      <c r="F5732" s="258" t="str">
        <f>iferror(vlookup(C5732,'Master data'!$A$1:$C$29,2,0),"--")</f>
        <v>--</v>
      </c>
    </row>
    <row r="5733" ht="22.5" customHeight="1">
      <c r="A5733" s="165"/>
      <c r="B5733" s="171"/>
      <c r="C5733" s="414"/>
      <c r="D5733" s="168"/>
      <c r="E5733" s="258" t="str">
        <f>iferror(vlookup(C5733,'Master data'!$A$1:$C$29,3,0),"--")</f>
        <v>--</v>
      </c>
      <c r="F5733" s="258" t="str">
        <f>iferror(vlookup(C5733,'Master data'!$A$1:$C$29,2,0),"--")</f>
        <v>--</v>
      </c>
    </row>
    <row r="5734" ht="22.5" customHeight="1">
      <c r="A5734" s="165"/>
      <c r="B5734" s="171"/>
      <c r="C5734" s="414"/>
      <c r="D5734" s="168"/>
      <c r="E5734" s="258" t="str">
        <f>iferror(vlookup(C5734,'Master data'!$A$1:$C$29,3,0),"--")</f>
        <v>--</v>
      </c>
      <c r="F5734" s="258" t="str">
        <f>iferror(vlookup(C5734,'Master data'!$A$1:$C$29,2,0),"--")</f>
        <v>--</v>
      </c>
    </row>
    <row r="5735" ht="22.5" customHeight="1">
      <c r="A5735" s="165"/>
      <c r="B5735" s="171"/>
      <c r="C5735" s="414"/>
      <c r="D5735" s="168"/>
      <c r="E5735" s="258" t="str">
        <f>iferror(vlookup(C5735,'Master data'!$A$1:$C$29,3,0),"--")</f>
        <v>--</v>
      </c>
      <c r="F5735" s="258" t="str">
        <f>iferror(vlookup(C5735,'Master data'!$A$1:$C$29,2,0),"--")</f>
        <v>--</v>
      </c>
    </row>
    <row r="5736" ht="22.5" customHeight="1">
      <c r="A5736" s="165"/>
      <c r="B5736" s="171"/>
      <c r="C5736" s="414"/>
      <c r="D5736" s="168"/>
      <c r="E5736" s="258" t="str">
        <f>iferror(vlookup(C5736,'Master data'!$A$1:$C$29,3,0),"--")</f>
        <v>--</v>
      </c>
      <c r="F5736" s="258" t="str">
        <f>iferror(vlookup(C5736,'Master data'!$A$1:$C$29,2,0),"--")</f>
        <v>--</v>
      </c>
    </row>
    <row r="5737" ht="22.5" customHeight="1">
      <c r="A5737" s="165"/>
      <c r="B5737" s="171"/>
      <c r="C5737" s="414"/>
      <c r="D5737" s="168"/>
      <c r="E5737" s="258" t="str">
        <f>iferror(vlookup(C5737,'Master data'!$A$1:$C$29,3,0),"--")</f>
        <v>--</v>
      </c>
      <c r="F5737" s="258" t="str">
        <f>iferror(vlookup(C5737,'Master data'!$A$1:$C$29,2,0),"--")</f>
        <v>--</v>
      </c>
    </row>
    <row r="5738" ht="22.5" customHeight="1">
      <c r="A5738" s="165"/>
      <c r="B5738" s="171"/>
      <c r="C5738" s="414"/>
      <c r="D5738" s="168"/>
      <c r="E5738" s="258" t="str">
        <f>iferror(vlookup(C5738,'Master data'!$A$1:$C$29,3,0),"--")</f>
        <v>--</v>
      </c>
      <c r="F5738" s="258" t="str">
        <f>iferror(vlookup(C5738,'Master data'!$A$1:$C$29,2,0),"--")</f>
        <v>--</v>
      </c>
    </row>
    <row r="5739" ht="22.5" customHeight="1">
      <c r="A5739" s="165"/>
      <c r="B5739" s="171"/>
      <c r="C5739" s="414"/>
      <c r="D5739" s="168"/>
      <c r="E5739" s="258" t="str">
        <f>iferror(vlookup(C5739,'Master data'!$A$1:$C$29,3,0),"--")</f>
        <v>--</v>
      </c>
      <c r="F5739" s="258" t="str">
        <f>iferror(vlookup(C5739,'Master data'!$A$1:$C$29,2,0),"--")</f>
        <v>--</v>
      </c>
    </row>
    <row r="5740" ht="22.5" customHeight="1">
      <c r="A5740" s="165"/>
      <c r="B5740" s="171"/>
      <c r="C5740" s="414"/>
      <c r="D5740" s="168"/>
      <c r="E5740" s="258" t="str">
        <f>iferror(vlookup(C5740,'Master data'!$A$1:$C$29,3,0),"--")</f>
        <v>--</v>
      </c>
      <c r="F5740" s="258" t="str">
        <f>iferror(vlookup(C5740,'Master data'!$A$1:$C$29,2,0),"--")</f>
        <v>--</v>
      </c>
    </row>
    <row r="5741" ht="22.5" customHeight="1">
      <c r="A5741" s="165"/>
      <c r="B5741" s="171"/>
      <c r="C5741" s="414"/>
      <c r="D5741" s="168"/>
      <c r="E5741" s="258" t="str">
        <f>iferror(vlookup(C5741,'Master data'!$A$1:$C$29,3,0),"--")</f>
        <v>--</v>
      </c>
      <c r="F5741" s="258" t="str">
        <f>iferror(vlookup(C5741,'Master data'!$A$1:$C$29,2,0),"--")</f>
        <v>--</v>
      </c>
    </row>
    <row r="5742" ht="22.5" customHeight="1">
      <c r="A5742" s="165"/>
      <c r="B5742" s="171"/>
      <c r="C5742" s="414"/>
      <c r="D5742" s="168"/>
      <c r="E5742" s="258" t="str">
        <f>iferror(vlookup(C5742,'Master data'!$A$1:$C$29,3,0),"--")</f>
        <v>--</v>
      </c>
      <c r="F5742" s="258" t="str">
        <f>iferror(vlookup(C5742,'Master data'!$A$1:$C$29,2,0),"--")</f>
        <v>--</v>
      </c>
    </row>
    <row r="5743" ht="22.5" customHeight="1">
      <c r="A5743" s="165"/>
      <c r="B5743" s="171"/>
      <c r="C5743" s="414"/>
      <c r="D5743" s="168"/>
      <c r="E5743" s="258" t="str">
        <f>iferror(vlookup(C5743,'Master data'!$A$1:$C$29,3,0),"--")</f>
        <v>--</v>
      </c>
      <c r="F5743" s="258" t="str">
        <f>iferror(vlookup(C5743,'Master data'!$A$1:$C$29,2,0),"--")</f>
        <v>--</v>
      </c>
    </row>
    <row r="5744" ht="22.5" customHeight="1">
      <c r="A5744" s="165"/>
      <c r="B5744" s="171"/>
      <c r="C5744" s="414"/>
      <c r="D5744" s="168"/>
      <c r="E5744" s="258" t="str">
        <f>iferror(vlookup(C5744,'Master data'!$A$1:$C$29,3,0),"--")</f>
        <v>--</v>
      </c>
      <c r="F5744" s="258" t="str">
        <f>iferror(vlookup(C5744,'Master data'!$A$1:$C$29,2,0),"--")</f>
        <v>--</v>
      </c>
    </row>
    <row r="5745" ht="22.5" customHeight="1">
      <c r="A5745" s="165"/>
      <c r="B5745" s="171"/>
      <c r="C5745" s="414"/>
      <c r="D5745" s="168"/>
      <c r="E5745" s="258" t="str">
        <f>iferror(vlookup(C5745,'Master data'!$A$1:$C$29,3,0),"--")</f>
        <v>--</v>
      </c>
      <c r="F5745" s="258" t="str">
        <f>iferror(vlookup(C5745,'Master data'!$A$1:$C$29,2,0),"--")</f>
        <v>--</v>
      </c>
    </row>
    <row r="5746" ht="22.5" customHeight="1">
      <c r="A5746" s="165"/>
      <c r="B5746" s="171"/>
      <c r="C5746" s="414"/>
      <c r="D5746" s="168"/>
      <c r="E5746" s="258" t="str">
        <f>iferror(vlookup(C5746,'Master data'!$A$1:$C$29,3,0),"--")</f>
        <v>--</v>
      </c>
      <c r="F5746" s="258" t="str">
        <f>iferror(vlookup(C5746,'Master data'!$A$1:$C$29,2,0),"--")</f>
        <v>--</v>
      </c>
    </row>
    <row r="5747" ht="22.5" customHeight="1">
      <c r="A5747" s="165"/>
      <c r="B5747" s="171"/>
      <c r="C5747" s="414"/>
      <c r="D5747" s="168"/>
      <c r="E5747" s="258" t="str">
        <f>iferror(vlookup(C5747,'Master data'!$A$1:$C$29,3,0),"--")</f>
        <v>--</v>
      </c>
      <c r="F5747" s="258" t="str">
        <f>iferror(vlookup(C5747,'Master data'!$A$1:$C$29,2,0),"--")</f>
        <v>--</v>
      </c>
    </row>
    <row r="5748" ht="22.5" customHeight="1">
      <c r="A5748" s="165"/>
      <c r="B5748" s="171"/>
      <c r="C5748" s="414"/>
      <c r="D5748" s="168"/>
      <c r="E5748" s="258" t="str">
        <f>iferror(vlookup(C5748,'Master data'!$A$1:$C$29,3,0),"--")</f>
        <v>--</v>
      </c>
      <c r="F5748" s="258" t="str">
        <f>iferror(vlookup(C5748,'Master data'!$A$1:$C$29,2,0),"--")</f>
        <v>--</v>
      </c>
    </row>
    <row r="5749" ht="22.5" customHeight="1">
      <c r="A5749" s="165"/>
      <c r="B5749" s="171"/>
      <c r="C5749" s="414"/>
      <c r="D5749" s="168"/>
      <c r="E5749" s="258" t="str">
        <f>iferror(vlookup(C5749,'Master data'!$A$1:$C$29,3,0),"--")</f>
        <v>--</v>
      </c>
      <c r="F5749" s="258" t="str">
        <f>iferror(vlookup(C5749,'Master data'!$A$1:$C$29,2,0),"--")</f>
        <v>--</v>
      </c>
    </row>
    <row r="5750" ht="22.5" customHeight="1">
      <c r="A5750" s="165"/>
      <c r="B5750" s="171"/>
      <c r="C5750" s="414"/>
      <c r="D5750" s="168"/>
      <c r="E5750" s="258" t="str">
        <f>iferror(vlookup(C5750,'Master data'!$A$1:$C$29,3,0),"--")</f>
        <v>--</v>
      </c>
      <c r="F5750" s="258" t="str">
        <f>iferror(vlookup(C5750,'Master data'!$A$1:$C$29,2,0),"--")</f>
        <v>--</v>
      </c>
    </row>
    <row r="5751" ht="22.5" customHeight="1">
      <c r="A5751" s="165"/>
      <c r="B5751" s="171"/>
      <c r="C5751" s="414"/>
      <c r="D5751" s="168"/>
      <c r="E5751" s="258" t="str">
        <f>iferror(vlookup(C5751,'Master data'!$A$1:$C$29,3,0),"--")</f>
        <v>--</v>
      </c>
      <c r="F5751" s="258" t="str">
        <f>iferror(vlookup(C5751,'Master data'!$A$1:$C$29,2,0),"--")</f>
        <v>--</v>
      </c>
    </row>
    <row r="5752" ht="22.5" customHeight="1">
      <c r="A5752" s="165"/>
      <c r="B5752" s="171"/>
      <c r="C5752" s="414"/>
      <c r="D5752" s="168"/>
      <c r="E5752" s="258" t="str">
        <f>iferror(vlookup(C5752,'Master data'!$A$1:$C$29,3,0),"--")</f>
        <v>--</v>
      </c>
      <c r="F5752" s="258" t="str">
        <f>iferror(vlookup(C5752,'Master data'!$A$1:$C$29,2,0),"--")</f>
        <v>--</v>
      </c>
    </row>
    <row r="5753" ht="22.5" customHeight="1">
      <c r="A5753" s="165"/>
      <c r="B5753" s="171"/>
      <c r="C5753" s="414"/>
      <c r="D5753" s="168"/>
      <c r="E5753" s="258" t="str">
        <f>iferror(vlookup(C5753,'Master data'!$A$1:$C$29,3,0),"--")</f>
        <v>--</v>
      </c>
      <c r="F5753" s="258" t="str">
        <f>iferror(vlookup(C5753,'Master data'!$A$1:$C$29,2,0),"--")</f>
        <v>--</v>
      </c>
    </row>
    <row r="5754" ht="22.5" customHeight="1">
      <c r="A5754" s="165"/>
      <c r="B5754" s="171"/>
      <c r="C5754" s="414"/>
      <c r="D5754" s="168"/>
      <c r="E5754" s="258" t="str">
        <f>iferror(vlookup(C5754,'Master data'!$A$1:$C$29,3,0),"--")</f>
        <v>--</v>
      </c>
      <c r="F5754" s="258" t="str">
        <f>iferror(vlookup(C5754,'Master data'!$A$1:$C$29,2,0),"--")</f>
        <v>--</v>
      </c>
    </row>
    <row r="5755" ht="22.5" customHeight="1">
      <c r="A5755" s="165"/>
      <c r="B5755" s="171"/>
      <c r="C5755" s="414"/>
      <c r="D5755" s="168"/>
      <c r="E5755" s="258" t="str">
        <f>iferror(vlookup(C5755,'Master data'!$A$1:$C$29,3,0),"--")</f>
        <v>--</v>
      </c>
      <c r="F5755" s="258" t="str">
        <f>iferror(vlookup(C5755,'Master data'!$A$1:$C$29,2,0),"--")</f>
        <v>--</v>
      </c>
    </row>
    <row r="5756" ht="22.5" customHeight="1">
      <c r="A5756" s="165"/>
      <c r="B5756" s="171"/>
      <c r="C5756" s="414"/>
      <c r="D5756" s="168"/>
      <c r="E5756" s="258" t="str">
        <f>iferror(vlookup(C5756,'Master data'!$A$1:$C$29,3,0),"--")</f>
        <v>--</v>
      </c>
      <c r="F5756" s="258" t="str">
        <f>iferror(vlookup(C5756,'Master data'!$A$1:$C$29,2,0),"--")</f>
        <v>--</v>
      </c>
    </row>
    <row r="5757" ht="22.5" customHeight="1">
      <c r="A5757" s="165"/>
      <c r="B5757" s="171"/>
      <c r="C5757" s="414"/>
      <c r="D5757" s="168"/>
      <c r="E5757" s="258" t="str">
        <f>iferror(vlookup(C5757,'Master data'!$A$1:$C$29,3,0),"--")</f>
        <v>--</v>
      </c>
      <c r="F5757" s="258" t="str">
        <f>iferror(vlookup(C5757,'Master data'!$A$1:$C$29,2,0),"--")</f>
        <v>--</v>
      </c>
    </row>
    <row r="5758" ht="22.5" customHeight="1">
      <c r="A5758" s="165"/>
      <c r="B5758" s="171"/>
      <c r="C5758" s="414"/>
      <c r="D5758" s="168"/>
      <c r="E5758" s="258" t="str">
        <f>iferror(vlookup(C5758,'Master data'!$A$1:$C$29,3,0),"--")</f>
        <v>--</v>
      </c>
      <c r="F5758" s="258" t="str">
        <f>iferror(vlookup(C5758,'Master data'!$A$1:$C$29,2,0),"--")</f>
        <v>--</v>
      </c>
    </row>
    <row r="5759" ht="22.5" customHeight="1">
      <c r="A5759" s="165"/>
      <c r="B5759" s="171"/>
      <c r="C5759" s="414"/>
      <c r="D5759" s="168"/>
      <c r="E5759" s="258" t="str">
        <f>iferror(vlookup(C5759,'Master data'!$A$1:$C$29,3,0),"--")</f>
        <v>--</v>
      </c>
      <c r="F5759" s="258" t="str">
        <f>iferror(vlookup(C5759,'Master data'!$A$1:$C$29,2,0),"--")</f>
        <v>--</v>
      </c>
    </row>
    <row r="5760" ht="22.5" customHeight="1">
      <c r="A5760" s="165"/>
      <c r="B5760" s="171"/>
      <c r="C5760" s="414"/>
      <c r="D5760" s="168"/>
      <c r="E5760" s="258" t="str">
        <f>iferror(vlookup(C5760,'Master data'!$A$1:$C$29,3,0),"--")</f>
        <v>--</v>
      </c>
      <c r="F5760" s="258" t="str">
        <f>iferror(vlookup(C5760,'Master data'!$A$1:$C$29,2,0),"--")</f>
        <v>--</v>
      </c>
    </row>
    <row r="5761" ht="22.5" customHeight="1">
      <c r="A5761" s="165"/>
      <c r="B5761" s="171"/>
      <c r="C5761" s="414"/>
      <c r="D5761" s="168"/>
      <c r="E5761" s="258" t="str">
        <f>iferror(vlookup(C5761,'Master data'!$A$1:$C$29,3,0),"--")</f>
        <v>--</v>
      </c>
      <c r="F5761" s="258" t="str">
        <f>iferror(vlookup(C5761,'Master data'!$A$1:$C$29,2,0),"--")</f>
        <v>--</v>
      </c>
    </row>
    <row r="5762" ht="22.5" customHeight="1">
      <c r="A5762" s="165"/>
      <c r="B5762" s="171"/>
      <c r="C5762" s="414"/>
      <c r="D5762" s="168"/>
      <c r="E5762" s="258" t="str">
        <f>iferror(vlookup(C5762,'Master data'!$A$1:$C$29,3,0),"--")</f>
        <v>--</v>
      </c>
      <c r="F5762" s="258" t="str">
        <f>iferror(vlookup(C5762,'Master data'!$A$1:$C$29,2,0),"--")</f>
        <v>--</v>
      </c>
    </row>
    <row r="5763" ht="22.5" customHeight="1">
      <c r="A5763" s="165"/>
      <c r="B5763" s="171"/>
      <c r="C5763" s="414"/>
      <c r="D5763" s="168"/>
      <c r="E5763" s="258" t="str">
        <f>iferror(vlookup(C5763,'Master data'!$A$1:$C$29,3,0),"--")</f>
        <v>--</v>
      </c>
      <c r="F5763" s="258" t="str">
        <f>iferror(vlookup(C5763,'Master data'!$A$1:$C$29,2,0),"--")</f>
        <v>--</v>
      </c>
    </row>
    <row r="5764" ht="22.5" customHeight="1">
      <c r="A5764" s="165"/>
      <c r="B5764" s="171"/>
      <c r="C5764" s="414"/>
      <c r="D5764" s="168"/>
      <c r="E5764" s="258" t="str">
        <f>iferror(vlookup(C5764,'Master data'!$A$1:$C$29,3,0),"--")</f>
        <v>--</v>
      </c>
      <c r="F5764" s="258" t="str">
        <f>iferror(vlookup(C5764,'Master data'!$A$1:$C$29,2,0),"--")</f>
        <v>--</v>
      </c>
    </row>
    <row r="5765" ht="22.5" customHeight="1">
      <c r="A5765" s="165"/>
      <c r="B5765" s="171"/>
      <c r="C5765" s="414"/>
      <c r="D5765" s="168"/>
      <c r="E5765" s="258" t="str">
        <f>iferror(vlookup(C5765,'Master data'!$A$1:$C$29,3,0),"--")</f>
        <v>--</v>
      </c>
      <c r="F5765" s="258" t="str">
        <f>iferror(vlookup(C5765,'Master data'!$A$1:$C$29,2,0),"--")</f>
        <v>--</v>
      </c>
    </row>
    <row r="5766" ht="22.5" customHeight="1">
      <c r="A5766" s="165"/>
      <c r="B5766" s="171"/>
      <c r="C5766" s="414"/>
      <c r="D5766" s="168"/>
      <c r="E5766" s="258" t="str">
        <f>iferror(vlookup(C5766,'Master data'!$A$1:$C$29,3,0),"--")</f>
        <v>--</v>
      </c>
      <c r="F5766" s="258" t="str">
        <f>iferror(vlookup(C5766,'Master data'!$A$1:$C$29,2,0),"--")</f>
        <v>--</v>
      </c>
    </row>
    <row r="5767" ht="22.5" customHeight="1">
      <c r="A5767" s="165"/>
      <c r="B5767" s="171"/>
      <c r="C5767" s="414"/>
      <c r="D5767" s="168"/>
      <c r="E5767" s="258" t="str">
        <f>iferror(vlookup(C5767,'Master data'!$A$1:$C$29,3,0),"--")</f>
        <v>--</v>
      </c>
      <c r="F5767" s="258" t="str">
        <f>iferror(vlookup(C5767,'Master data'!$A$1:$C$29,2,0),"--")</f>
        <v>--</v>
      </c>
    </row>
    <row r="5768" ht="22.5" customHeight="1">
      <c r="A5768" s="165"/>
      <c r="B5768" s="171"/>
      <c r="C5768" s="414"/>
      <c r="D5768" s="168"/>
      <c r="E5768" s="258" t="str">
        <f>iferror(vlookup(C5768,'Master data'!$A$1:$C$29,3,0),"--")</f>
        <v>--</v>
      </c>
      <c r="F5768" s="258" t="str">
        <f>iferror(vlookup(C5768,'Master data'!$A$1:$C$29,2,0),"--")</f>
        <v>--</v>
      </c>
    </row>
    <row r="5769" ht="22.5" customHeight="1">
      <c r="A5769" s="165"/>
      <c r="B5769" s="171"/>
      <c r="C5769" s="414"/>
      <c r="D5769" s="168"/>
      <c r="E5769" s="258" t="str">
        <f>iferror(vlookup(C5769,'Master data'!$A$1:$C$29,3,0),"--")</f>
        <v>--</v>
      </c>
      <c r="F5769" s="258" t="str">
        <f>iferror(vlookup(C5769,'Master data'!$A$1:$C$29,2,0),"--")</f>
        <v>--</v>
      </c>
    </row>
    <row r="5770" ht="22.5" customHeight="1">
      <c r="A5770" s="165"/>
      <c r="B5770" s="171"/>
      <c r="C5770" s="414"/>
      <c r="D5770" s="168"/>
      <c r="E5770" s="258" t="str">
        <f>iferror(vlookup(C5770,'Master data'!$A$1:$C$29,3,0),"--")</f>
        <v>--</v>
      </c>
      <c r="F5770" s="258" t="str">
        <f>iferror(vlookup(C5770,'Master data'!$A$1:$C$29,2,0),"--")</f>
        <v>--</v>
      </c>
    </row>
    <row r="5771" ht="22.5" customHeight="1">
      <c r="A5771" s="165"/>
      <c r="B5771" s="171"/>
      <c r="C5771" s="414"/>
      <c r="D5771" s="168"/>
      <c r="E5771" s="258" t="str">
        <f>iferror(vlookup(C5771,'Master data'!$A$1:$C$29,3,0),"--")</f>
        <v>--</v>
      </c>
      <c r="F5771" s="258" t="str">
        <f>iferror(vlookup(C5771,'Master data'!$A$1:$C$29,2,0),"--")</f>
        <v>--</v>
      </c>
    </row>
    <row r="5772" ht="22.5" customHeight="1">
      <c r="A5772" s="165"/>
      <c r="B5772" s="171"/>
      <c r="C5772" s="414"/>
      <c r="D5772" s="168"/>
      <c r="E5772" s="258" t="str">
        <f>iferror(vlookup(C5772,'Master data'!$A$1:$C$29,3,0),"--")</f>
        <v>--</v>
      </c>
      <c r="F5772" s="258" t="str">
        <f>iferror(vlookup(C5772,'Master data'!$A$1:$C$29,2,0),"--")</f>
        <v>--</v>
      </c>
    </row>
    <row r="5773" ht="22.5" customHeight="1">
      <c r="A5773" s="165"/>
      <c r="B5773" s="171"/>
      <c r="C5773" s="414"/>
      <c r="D5773" s="168"/>
      <c r="E5773" s="258" t="str">
        <f>iferror(vlookup(C5773,'Master data'!$A$1:$C$29,3,0),"--")</f>
        <v>--</v>
      </c>
      <c r="F5773" s="258" t="str">
        <f>iferror(vlookup(C5773,'Master data'!$A$1:$C$29,2,0),"--")</f>
        <v>--</v>
      </c>
    </row>
    <row r="5774" ht="22.5" customHeight="1">
      <c r="A5774" s="165"/>
      <c r="B5774" s="171"/>
      <c r="C5774" s="414"/>
      <c r="D5774" s="168"/>
      <c r="E5774" s="258" t="str">
        <f>iferror(vlookup(C5774,'Master data'!$A$1:$C$29,3,0),"--")</f>
        <v>--</v>
      </c>
      <c r="F5774" s="258" t="str">
        <f>iferror(vlookup(C5774,'Master data'!$A$1:$C$29,2,0),"--")</f>
        <v>--</v>
      </c>
    </row>
    <row r="5775" ht="22.5" customHeight="1">
      <c r="A5775" s="165"/>
      <c r="B5775" s="171"/>
      <c r="C5775" s="414"/>
      <c r="D5775" s="168"/>
      <c r="E5775" s="258" t="str">
        <f>iferror(vlookup(C5775,'Master data'!$A$1:$C$29,3,0),"--")</f>
        <v>--</v>
      </c>
      <c r="F5775" s="258" t="str">
        <f>iferror(vlookup(C5775,'Master data'!$A$1:$C$29,2,0),"--")</f>
        <v>--</v>
      </c>
    </row>
    <row r="5776" ht="22.5" customHeight="1">
      <c r="A5776" s="165"/>
      <c r="B5776" s="171"/>
      <c r="C5776" s="414"/>
      <c r="D5776" s="168"/>
      <c r="E5776" s="258" t="str">
        <f>iferror(vlookup(C5776,'Master data'!$A$1:$C$29,3,0),"--")</f>
        <v>--</v>
      </c>
      <c r="F5776" s="258" t="str">
        <f>iferror(vlookup(C5776,'Master data'!$A$1:$C$29,2,0),"--")</f>
        <v>--</v>
      </c>
    </row>
    <row r="5777" ht="22.5" customHeight="1">
      <c r="A5777" s="165"/>
      <c r="B5777" s="171"/>
      <c r="C5777" s="414"/>
      <c r="D5777" s="168"/>
      <c r="E5777" s="258" t="str">
        <f>iferror(vlookup(C5777,'Master data'!$A$1:$C$29,3,0),"--")</f>
        <v>--</v>
      </c>
      <c r="F5777" s="258" t="str">
        <f>iferror(vlookup(C5777,'Master data'!$A$1:$C$29,2,0),"--")</f>
        <v>--</v>
      </c>
    </row>
    <row r="5778" ht="22.5" customHeight="1">
      <c r="A5778" s="165"/>
      <c r="B5778" s="171"/>
      <c r="C5778" s="414"/>
      <c r="D5778" s="168"/>
      <c r="E5778" s="258" t="str">
        <f>iferror(vlookup(C5778,'Master data'!$A$1:$C$29,3,0),"--")</f>
        <v>--</v>
      </c>
      <c r="F5778" s="258" t="str">
        <f>iferror(vlookup(C5778,'Master data'!$A$1:$C$29,2,0),"--")</f>
        <v>--</v>
      </c>
    </row>
    <row r="5779" ht="22.5" customHeight="1">
      <c r="A5779" s="165"/>
      <c r="B5779" s="171"/>
      <c r="C5779" s="414"/>
      <c r="D5779" s="168"/>
      <c r="E5779" s="258" t="str">
        <f>iferror(vlookup(C5779,'Master data'!$A$1:$C$29,3,0),"--")</f>
        <v>--</v>
      </c>
      <c r="F5779" s="258" t="str">
        <f>iferror(vlookup(C5779,'Master data'!$A$1:$C$29,2,0),"--")</f>
        <v>--</v>
      </c>
    </row>
    <row r="5780" ht="22.5" customHeight="1">
      <c r="A5780" s="165"/>
      <c r="B5780" s="171"/>
      <c r="C5780" s="414"/>
      <c r="D5780" s="168"/>
      <c r="E5780" s="258" t="str">
        <f>iferror(vlookup(C5780,'Master data'!$A$1:$C$29,3,0),"--")</f>
        <v>--</v>
      </c>
      <c r="F5780" s="258" t="str">
        <f>iferror(vlookup(C5780,'Master data'!$A$1:$C$29,2,0),"--")</f>
        <v>--</v>
      </c>
    </row>
    <row r="5781" ht="22.5" customHeight="1">
      <c r="A5781" s="165"/>
      <c r="B5781" s="171"/>
      <c r="C5781" s="414"/>
      <c r="D5781" s="168"/>
      <c r="E5781" s="258" t="str">
        <f>iferror(vlookup(C5781,'Master data'!$A$1:$C$29,3,0),"--")</f>
        <v>--</v>
      </c>
      <c r="F5781" s="258" t="str">
        <f>iferror(vlookup(C5781,'Master data'!$A$1:$C$29,2,0),"--")</f>
        <v>--</v>
      </c>
    </row>
    <row r="5782" ht="22.5" customHeight="1">
      <c r="A5782" s="165"/>
      <c r="B5782" s="171"/>
      <c r="C5782" s="414"/>
      <c r="D5782" s="168"/>
      <c r="E5782" s="258" t="str">
        <f>iferror(vlookup(C5782,'Master data'!$A$1:$C$29,3,0),"--")</f>
        <v>--</v>
      </c>
      <c r="F5782" s="258" t="str">
        <f>iferror(vlookup(C5782,'Master data'!$A$1:$C$29,2,0),"--")</f>
        <v>--</v>
      </c>
    </row>
    <row r="5783" ht="22.5" customHeight="1">
      <c r="A5783" s="165"/>
      <c r="B5783" s="171"/>
      <c r="C5783" s="414"/>
      <c r="D5783" s="168"/>
      <c r="E5783" s="258" t="str">
        <f>iferror(vlookup(C5783,'Master data'!$A$1:$C$29,3,0),"--")</f>
        <v>--</v>
      </c>
      <c r="F5783" s="258" t="str">
        <f>iferror(vlookup(C5783,'Master data'!$A$1:$C$29,2,0),"--")</f>
        <v>--</v>
      </c>
    </row>
    <row r="5784" ht="22.5" customHeight="1">
      <c r="A5784" s="165"/>
      <c r="B5784" s="171"/>
      <c r="C5784" s="414"/>
      <c r="D5784" s="168"/>
      <c r="E5784" s="258" t="str">
        <f>iferror(vlookup(C5784,'Master data'!$A$1:$C$29,3,0),"--")</f>
        <v>--</v>
      </c>
      <c r="F5784" s="258" t="str">
        <f>iferror(vlookup(C5784,'Master data'!$A$1:$C$29,2,0),"--")</f>
        <v>--</v>
      </c>
    </row>
    <row r="5785" ht="22.5" customHeight="1">
      <c r="A5785" s="165"/>
      <c r="B5785" s="171"/>
      <c r="C5785" s="414"/>
      <c r="D5785" s="168"/>
      <c r="E5785" s="258" t="str">
        <f>iferror(vlookup(C5785,'Master data'!$A$1:$C$29,3,0),"--")</f>
        <v>--</v>
      </c>
      <c r="F5785" s="258" t="str">
        <f>iferror(vlookup(C5785,'Master data'!$A$1:$C$29,2,0),"--")</f>
        <v>--</v>
      </c>
    </row>
    <row r="5786" ht="22.5" customHeight="1">
      <c r="A5786" s="165"/>
      <c r="B5786" s="171"/>
      <c r="C5786" s="414"/>
      <c r="D5786" s="168"/>
      <c r="E5786" s="258" t="str">
        <f>iferror(vlookup(C5786,'Master data'!$A$1:$C$29,3,0),"--")</f>
        <v>--</v>
      </c>
      <c r="F5786" s="258" t="str">
        <f>iferror(vlookup(C5786,'Master data'!$A$1:$C$29,2,0),"--")</f>
        <v>--</v>
      </c>
    </row>
    <row r="5787" ht="22.5" customHeight="1">
      <c r="A5787" s="165"/>
      <c r="B5787" s="171"/>
      <c r="C5787" s="414"/>
      <c r="D5787" s="168"/>
      <c r="E5787" s="258" t="str">
        <f>iferror(vlookup(C5787,'Master data'!$A$1:$C$29,3,0),"--")</f>
        <v>--</v>
      </c>
      <c r="F5787" s="258" t="str">
        <f>iferror(vlookup(C5787,'Master data'!$A$1:$C$29,2,0),"--")</f>
        <v>--</v>
      </c>
    </row>
    <row r="5788" ht="22.5" customHeight="1">
      <c r="A5788" s="165"/>
      <c r="B5788" s="171"/>
      <c r="C5788" s="414"/>
      <c r="D5788" s="168"/>
      <c r="E5788" s="258" t="str">
        <f>iferror(vlookup(C5788,'Master data'!$A$1:$C$29,3,0),"--")</f>
        <v>--</v>
      </c>
      <c r="F5788" s="258" t="str">
        <f>iferror(vlookup(C5788,'Master data'!$A$1:$C$29,2,0),"--")</f>
        <v>--</v>
      </c>
    </row>
    <row r="5789" ht="22.5" customHeight="1">
      <c r="A5789" s="165"/>
      <c r="B5789" s="171"/>
      <c r="C5789" s="414"/>
      <c r="D5789" s="168"/>
      <c r="E5789" s="258" t="str">
        <f>iferror(vlookup(C5789,'Master data'!$A$1:$C$29,3,0),"--")</f>
        <v>--</v>
      </c>
      <c r="F5789" s="258" t="str">
        <f>iferror(vlookup(C5789,'Master data'!$A$1:$C$29,2,0),"--")</f>
        <v>--</v>
      </c>
    </row>
    <row r="5790" ht="22.5" customHeight="1">
      <c r="A5790" s="165"/>
      <c r="B5790" s="171"/>
      <c r="C5790" s="414"/>
      <c r="D5790" s="168"/>
      <c r="E5790" s="258" t="str">
        <f>iferror(vlookup(C5790,'Master data'!$A$1:$C$29,3,0),"--")</f>
        <v>--</v>
      </c>
      <c r="F5790" s="258" t="str">
        <f>iferror(vlookup(C5790,'Master data'!$A$1:$C$29,2,0),"--")</f>
        <v>--</v>
      </c>
    </row>
    <row r="5791" ht="22.5" customHeight="1">
      <c r="A5791" s="165"/>
      <c r="B5791" s="171"/>
      <c r="C5791" s="414"/>
      <c r="D5791" s="168"/>
      <c r="E5791" s="258" t="str">
        <f>iferror(vlookup(C5791,'Master data'!$A$1:$C$29,3,0),"--")</f>
        <v>--</v>
      </c>
      <c r="F5791" s="258" t="str">
        <f>iferror(vlookup(C5791,'Master data'!$A$1:$C$29,2,0),"--")</f>
        <v>--</v>
      </c>
    </row>
    <row r="5792" ht="22.5" customHeight="1">
      <c r="A5792" s="165"/>
      <c r="B5792" s="171"/>
      <c r="C5792" s="414"/>
      <c r="D5792" s="168"/>
      <c r="E5792" s="258" t="str">
        <f>iferror(vlookup(C5792,'Master data'!$A$1:$C$29,3,0),"--")</f>
        <v>--</v>
      </c>
      <c r="F5792" s="258" t="str">
        <f>iferror(vlookup(C5792,'Master data'!$A$1:$C$29,2,0),"--")</f>
        <v>--</v>
      </c>
    </row>
    <row r="5793" ht="22.5" customHeight="1">
      <c r="A5793" s="165"/>
      <c r="B5793" s="171"/>
      <c r="C5793" s="414"/>
      <c r="D5793" s="168"/>
      <c r="E5793" s="258" t="str">
        <f>iferror(vlookup(C5793,'Master data'!$A$1:$C$29,3,0),"--")</f>
        <v>--</v>
      </c>
      <c r="F5793" s="258" t="str">
        <f>iferror(vlookup(C5793,'Master data'!$A$1:$C$29,2,0),"--")</f>
        <v>--</v>
      </c>
    </row>
    <row r="5794" ht="22.5" customHeight="1">
      <c r="A5794" s="165"/>
      <c r="B5794" s="171"/>
      <c r="C5794" s="414"/>
      <c r="D5794" s="168"/>
      <c r="E5794" s="258" t="str">
        <f>iferror(vlookup(C5794,'Master data'!$A$1:$C$29,3,0),"--")</f>
        <v>--</v>
      </c>
      <c r="F5794" s="258" t="str">
        <f>iferror(vlookup(C5794,'Master data'!$A$1:$C$29,2,0),"--")</f>
        <v>--</v>
      </c>
    </row>
    <row r="5795" ht="22.5" customHeight="1">
      <c r="A5795" s="165"/>
      <c r="B5795" s="171"/>
      <c r="C5795" s="414"/>
      <c r="D5795" s="168"/>
      <c r="E5795" s="258" t="str">
        <f>iferror(vlookup(C5795,'Master data'!$A$1:$C$29,3,0),"--")</f>
        <v>--</v>
      </c>
      <c r="F5795" s="258" t="str">
        <f>iferror(vlookup(C5795,'Master data'!$A$1:$C$29,2,0),"--")</f>
        <v>--</v>
      </c>
    </row>
    <row r="5796" ht="22.5" customHeight="1">
      <c r="A5796" s="165"/>
      <c r="B5796" s="171"/>
      <c r="C5796" s="414"/>
      <c r="D5796" s="168"/>
      <c r="E5796" s="258" t="str">
        <f>iferror(vlookup(C5796,'Master data'!$A$1:$C$29,3,0),"--")</f>
        <v>--</v>
      </c>
      <c r="F5796" s="258" t="str">
        <f>iferror(vlookup(C5796,'Master data'!$A$1:$C$29,2,0),"--")</f>
        <v>--</v>
      </c>
    </row>
    <row r="5797" ht="22.5" customHeight="1">
      <c r="A5797" s="165"/>
      <c r="B5797" s="171"/>
      <c r="C5797" s="414"/>
      <c r="D5797" s="168"/>
      <c r="E5797" s="258" t="str">
        <f>iferror(vlookup(C5797,'Master data'!$A$1:$C$29,3,0),"--")</f>
        <v>--</v>
      </c>
      <c r="F5797" s="258" t="str">
        <f>iferror(vlookup(C5797,'Master data'!$A$1:$C$29,2,0),"--")</f>
        <v>--</v>
      </c>
    </row>
    <row r="5798" ht="22.5" customHeight="1">
      <c r="A5798" s="165"/>
      <c r="B5798" s="171"/>
      <c r="C5798" s="414"/>
      <c r="D5798" s="168"/>
      <c r="E5798" s="258" t="str">
        <f>iferror(vlookup(C5798,'Master data'!$A$1:$C$29,3,0),"--")</f>
        <v>--</v>
      </c>
      <c r="F5798" s="258" t="str">
        <f>iferror(vlookup(C5798,'Master data'!$A$1:$C$29,2,0),"--")</f>
        <v>--</v>
      </c>
    </row>
    <row r="5799" ht="22.5" customHeight="1">
      <c r="A5799" s="165"/>
      <c r="B5799" s="171"/>
      <c r="C5799" s="414"/>
      <c r="D5799" s="168"/>
      <c r="E5799" s="258" t="str">
        <f>iferror(vlookup(C5799,'Master data'!$A$1:$C$29,3,0),"--")</f>
        <v>--</v>
      </c>
      <c r="F5799" s="258" t="str">
        <f>iferror(vlookup(C5799,'Master data'!$A$1:$C$29,2,0),"--")</f>
        <v>--</v>
      </c>
    </row>
    <row r="5800" ht="22.5" customHeight="1">
      <c r="A5800" s="165"/>
      <c r="B5800" s="171"/>
      <c r="C5800" s="414"/>
      <c r="D5800" s="168"/>
      <c r="E5800" s="258" t="str">
        <f>iferror(vlookup(C5800,'Master data'!$A$1:$C$29,3,0),"--")</f>
        <v>--</v>
      </c>
      <c r="F5800" s="258" t="str">
        <f>iferror(vlookup(C5800,'Master data'!$A$1:$C$29,2,0),"--")</f>
        <v>--</v>
      </c>
    </row>
    <row r="5801" ht="22.5" customHeight="1">
      <c r="A5801" s="165"/>
      <c r="B5801" s="171"/>
      <c r="C5801" s="414"/>
      <c r="D5801" s="168"/>
      <c r="E5801" s="258" t="str">
        <f>iferror(vlookup(C5801,'Master data'!$A$1:$C$29,3,0),"--")</f>
        <v>--</v>
      </c>
      <c r="F5801" s="258" t="str">
        <f>iferror(vlookup(C5801,'Master data'!$A$1:$C$29,2,0),"--")</f>
        <v>--</v>
      </c>
    </row>
    <row r="5802" ht="22.5" customHeight="1">
      <c r="A5802" s="165"/>
      <c r="B5802" s="171"/>
      <c r="C5802" s="414"/>
      <c r="D5802" s="168"/>
      <c r="E5802" s="258" t="str">
        <f>iferror(vlookup(C5802,'Master data'!$A$1:$C$29,3,0),"--")</f>
        <v>--</v>
      </c>
      <c r="F5802" s="258" t="str">
        <f>iferror(vlookup(C5802,'Master data'!$A$1:$C$29,2,0),"--")</f>
        <v>--</v>
      </c>
    </row>
    <row r="5803" ht="22.5" customHeight="1">
      <c r="A5803" s="165"/>
      <c r="B5803" s="171"/>
      <c r="C5803" s="414"/>
      <c r="D5803" s="168"/>
      <c r="E5803" s="258" t="str">
        <f>iferror(vlookup(C5803,'Master data'!$A$1:$C$29,3,0),"--")</f>
        <v>--</v>
      </c>
      <c r="F5803" s="258" t="str">
        <f>iferror(vlookup(C5803,'Master data'!$A$1:$C$29,2,0),"--")</f>
        <v>--</v>
      </c>
    </row>
    <row r="5804" ht="22.5" customHeight="1">
      <c r="A5804" s="165"/>
      <c r="B5804" s="171"/>
      <c r="C5804" s="414"/>
      <c r="D5804" s="168"/>
      <c r="E5804" s="258" t="str">
        <f>iferror(vlookup(C5804,'Master data'!$A$1:$C$29,3,0),"--")</f>
        <v>--</v>
      </c>
      <c r="F5804" s="258" t="str">
        <f>iferror(vlookup(C5804,'Master data'!$A$1:$C$29,2,0),"--")</f>
        <v>--</v>
      </c>
    </row>
    <row r="5805" ht="22.5" customHeight="1">
      <c r="A5805" s="165"/>
      <c r="B5805" s="171"/>
      <c r="C5805" s="414"/>
      <c r="D5805" s="168"/>
      <c r="E5805" s="258" t="str">
        <f>iferror(vlookup(C5805,'Master data'!$A$1:$C$29,3,0),"--")</f>
        <v>--</v>
      </c>
      <c r="F5805" s="258" t="str">
        <f>iferror(vlookup(C5805,'Master data'!$A$1:$C$29,2,0),"--")</f>
        <v>--</v>
      </c>
    </row>
    <row r="5806" ht="22.5" customHeight="1">
      <c r="A5806" s="165"/>
      <c r="B5806" s="171"/>
      <c r="C5806" s="414"/>
      <c r="D5806" s="168"/>
      <c r="E5806" s="258" t="str">
        <f>iferror(vlookup(C5806,'Master data'!$A$1:$C$29,3,0),"--")</f>
        <v>--</v>
      </c>
      <c r="F5806" s="258" t="str">
        <f>iferror(vlookup(C5806,'Master data'!$A$1:$C$29,2,0),"--")</f>
        <v>--</v>
      </c>
    </row>
    <row r="5807" ht="22.5" customHeight="1">
      <c r="A5807" s="165"/>
      <c r="B5807" s="171"/>
      <c r="C5807" s="414"/>
      <c r="D5807" s="168"/>
      <c r="E5807" s="258" t="str">
        <f>iferror(vlookup(C5807,'Master data'!$A$1:$C$29,3,0),"--")</f>
        <v>--</v>
      </c>
      <c r="F5807" s="258" t="str">
        <f>iferror(vlookup(C5807,'Master data'!$A$1:$C$29,2,0),"--")</f>
        <v>--</v>
      </c>
    </row>
    <row r="5808" ht="22.5" customHeight="1">
      <c r="A5808" s="165"/>
      <c r="B5808" s="171"/>
      <c r="C5808" s="414"/>
      <c r="D5808" s="168"/>
      <c r="E5808" s="258" t="str">
        <f>iferror(vlookup(C5808,'Master data'!$A$1:$C$29,3,0),"--")</f>
        <v>--</v>
      </c>
      <c r="F5808" s="258" t="str">
        <f>iferror(vlookup(C5808,'Master data'!$A$1:$C$29,2,0),"--")</f>
        <v>--</v>
      </c>
    </row>
    <row r="5809" ht="22.5" customHeight="1">
      <c r="A5809" s="165"/>
      <c r="B5809" s="171"/>
      <c r="C5809" s="414"/>
      <c r="D5809" s="168"/>
      <c r="E5809" s="258" t="str">
        <f>iferror(vlookup(C5809,'Master data'!$A$1:$C$29,3,0),"--")</f>
        <v>--</v>
      </c>
      <c r="F5809" s="258" t="str">
        <f>iferror(vlookup(C5809,'Master data'!$A$1:$C$29,2,0),"--")</f>
        <v>--</v>
      </c>
    </row>
    <row r="5810" ht="22.5" customHeight="1">
      <c r="A5810" s="165"/>
      <c r="B5810" s="171"/>
      <c r="C5810" s="414"/>
      <c r="D5810" s="168"/>
      <c r="E5810" s="258" t="str">
        <f>iferror(vlookup(C5810,'Master data'!$A$1:$C$29,3,0),"--")</f>
        <v>--</v>
      </c>
      <c r="F5810" s="258" t="str">
        <f>iferror(vlookup(C5810,'Master data'!$A$1:$C$29,2,0),"--")</f>
        <v>--</v>
      </c>
    </row>
    <row r="5811" ht="22.5" customHeight="1">
      <c r="A5811" s="165"/>
      <c r="B5811" s="171"/>
      <c r="C5811" s="414"/>
      <c r="D5811" s="168"/>
      <c r="E5811" s="258" t="str">
        <f>iferror(vlookup(C5811,'Master data'!$A$1:$C$29,3,0),"--")</f>
        <v>--</v>
      </c>
      <c r="F5811" s="258" t="str">
        <f>iferror(vlookup(C5811,'Master data'!$A$1:$C$29,2,0),"--")</f>
        <v>--</v>
      </c>
    </row>
    <row r="5812" ht="22.5" customHeight="1">
      <c r="A5812" s="165"/>
      <c r="B5812" s="171"/>
      <c r="C5812" s="414"/>
      <c r="D5812" s="168"/>
      <c r="E5812" s="258" t="str">
        <f>iferror(vlookup(C5812,'Master data'!$A$1:$C$29,3,0),"--")</f>
        <v>--</v>
      </c>
      <c r="F5812" s="258" t="str">
        <f>iferror(vlookup(C5812,'Master data'!$A$1:$C$29,2,0),"--")</f>
        <v>--</v>
      </c>
    </row>
    <row r="5813" ht="22.5" customHeight="1">
      <c r="A5813" s="165"/>
      <c r="B5813" s="171"/>
      <c r="C5813" s="414"/>
      <c r="D5813" s="168"/>
      <c r="E5813" s="258" t="str">
        <f>iferror(vlookup(C5813,'Master data'!$A$1:$C$29,3,0),"--")</f>
        <v>--</v>
      </c>
      <c r="F5813" s="258" t="str">
        <f>iferror(vlookup(C5813,'Master data'!$A$1:$C$29,2,0),"--")</f>
        <v>--</v>
      </c>
    </row>
    <row r="5814" ht="22.5" customHeight="1">
      <c r="A5814" s="165"/>
      <c r="B5814" s="171"/>
      <c r="C5814" s="414"/>
      <c r="D5814" s="168"/>
      <c r="E5814" s="258" t="str">
        <f>iferror(vlookup(C5814,'Master data'!$A$1:$C$29,3,0),"--")</f>
        <v>--</v>
      </c>
      <c r="F5814" s="258" t="str">
        <f>iferror(vlookup(C5814,'Master data'!$A$1:$C$29,2,0),"--")</f>
        <v>--</v>
      </c>
    </row>
    <row r="5815" ht="22.5" customHeight="1">
      <c r="A5815" s="165"/>
      <c r="B5815" s="171"/>
      <c r="C5815" s="414"/>
      <c r="D5815" s="168"/>
      <c r="E5815" s="258" t="str">
        <f>iferror(vlookup(C5815,'Master data'!$A$1:$C$29,3,0),"--")</f>
        <v>--</v>
      </c>
      <c r="F5815" s="258" t="str">
        <f>iferror(vlookup(C5815,'Master data'!$A$1:$C$29,2,0),"--")</f>
        <v>--</v>
      </c>
    </row>
    <row r="5816" ht="22.5" customHeight="1">
      <c r="A5816" s="165"/>
      <c r="B5816" s="171"/>
      <c r="C5816" s="414"/>
      <c r="D5816" s="168"/>
      <c r="E5816" s="258" t="str">
        <f>iferror(vlookup(C5816,'Master data'!$A$1:$C$29,3,0),"--")</f>
        <v>--</v>
      </c>
      <c r="F5816" s="258" t="str">
        <f>iferror(vlookup(C5816,'Master data'!$A$1:$C$29,2,0),"--")</f>
        <v>--</v>
      </c>
    </row>
    <row r="5817" ht="22.5" customHeight="1">
      <c r="A5817" s="165"/>
      <c r="B5817" s="171"/>
      <c r="C5817" s="414"/>
      <c r="D5817" s="168"/>
      <c r="E5817" s="258" t="str">
        <f>iferror(vlookup(C5817,'Master data'!$A$1:$C$29,3,0),"--")</f>
        <v>--</v>
      </c>
      <c r="F5817" s="258" t="str">
        <f>iferror(vlookup(C5817,'Master data'!$A$1:$C$29,2,0),"--")</f>
        <v>--</v>
      </c>
    </row>
    <row r="5818" ht="22.5" customHeight="1">
      <c r="A5818" s="165"/>
      <c r="B5818" s="171"/>
      <c r="C5818" s="414"/>
      <c r="D5818" s="168"/>
      <c r="E5818" s="258" t="str">
        <f>iferror(vlookup(C5818,'Master data'!$A$1:$C$29,3,0),"--")</f>
        <v>--</v>
      </c>
      <c r="F5818" s="258" t="str">
        <f>iferror(vlookup(C5818,'Master data'!$A$1:$C$29,2,0),"--")</f>
        <v>--</v>
      </c>
    </row>
    <row r="5819" ht="22.5" customHeight="1">
      <c r="A5819" s="165"/>
      <c r="B5819" s="171"/>
      <c r="C5819" s="414"/>
      <c r="D5819" s="168"/>
      <c r="E5819" s="258" t="str">
        <f>iferror(vlookup(C5819,'Master data'!$A$1:$C$29,3,0),"--")</f>
        <v>--</v>
      </c>
      <c r="F5819" s="258" t="str">
        <f>iferror(vlookup(C5819,'Master data'!$A$1:$C$29,2,0),"--")</f>
        <v>--</v>
      </c>
    </row>
    <row r="5820" ht="22.5" customHeight="1">
      <c r="A5820" s="165"/>
      <c r="B5820" s="171"/>
      <c r="C5820" s="414"/>
      <c r="D5820" s="168"/>
      <c r="E5820" s="258" t="str">
        <f>iferror(vlookup(C5820,'Master data'!$A$1:$C$29,3,0),"--")</f>
        <v>--</v>
      </c>
      <c r="F5820" s="258" t="str">
        <f>iferror(vlookup(C5820,'Master data'!$A$1:$C$29,2,0),"--")</f>
        <v>--</v>
      </c>
    </row>
    <row r="5821" ht="22.5" customHeight="1">
      <c r="A5821" s="165"/>
      <c r="B5821" s="171"/>
      <c r="C5821" s="414"/>
      <c r="D5821" s="168"/>
      <c r="E5821" s="258" t="str">
        <f>iferror(vlookup(C5821,'Master data'!$A$1:$C$29,3,0),"--")</f>
        <v>--</v>
      </c>
      <c r="F5821" s="258" t="str">
        <f>iferror(vlookup(C5821,'Master data'!$A$1:$C$29,2,0),"--")</f>
        <v>--</v>
      </c>
    </row>
    <row r="5822" ht="22.5" customHeight="1">
      <c r="A5822" s="165"/>
      <c r="B5822" s="171"/>
      <c r="C5822" s="414"/>
      <c r="D5822" s="168"/>
      <c r="E5822" s="258" t="str">
        <f>iferror(vlookup(C5822,'Master data'!$A$1:$C$29,3,0),"--")</f>
        <v>--</v>
      </c>
      <c r="F5822" s="258" t="str">
        <f>iferror(vlookup(C5822,'Master data'!$A$1:$C$29,2,0),"--")</f>
        <v>--</v>
      </c>
    </row>
    <row r="5823" ht="22.5" customHeight="1">
      <c r="A5823" s="165"/>
      <c r="B5823" s="171"/>
      <c r="C5823" s="414"/>
      <c r="D5823" s="168"/>
      <c r="E5823" s="258" t="str">
        <f>iferror(vlookup(C5823,'Master data'!$A$1:$C$29,3,0),"--")</f>
        <v>--</v>
      </c>
      <c r="F5823" s="258" t="str">
        <f>iferror(vlookup(C5823,'Master data'!$A$1:$C$29,2,0),"--")</f>
        <v>--</v>
      </c>
    </row>
    <row r="5824" ht="22.5" customHeight="1">
      <c r="A5824" s="165"/>
      <c r="B5824" s="171"/>
      <c r="C5824" s="414"/>
      <c r="D5824" s="168"/>
      <c r="E5824" s="258" t="str">
        <f>iferror(vlookup(C5824,'Master data'!$A$1:$C$29,3,0),"--")</f>
        <v>--</v>
      </c>
      <c r="F5824" s="258" t="str">
        <f>iferror(vlookup(C5824,'Master data'!$A$1:$C$29,2,0),"--")</f>
        <v>--</v>
      </c>
    </row>
    <row r="5825" ht="22.5" customHeight="1">
      <c r="A5825" s="165"/>
      <c r="B5825" s="171"/>
      <c r="C5825" s="414"/>
      <c r="D5825" s="168"/>
      <c r="E5825" s="258" t="str">
        <f>iferror(vlookup(C5825,'Master data'!$A$1:$C$29,3,0),"--")</f>
        <v>--</v>
      </c>
      <c r="F5825" s="258" t="str">
        <f>iferror(vlookup(C5825,'Master data'!$A$1:$C$29,2,0),"--")</f>
        <v>--</v>
      </c>
    </row>
    <row r="5826" ht="22.5" customHeight="1">
      <c r="A5826" s="165"/>
      <c r="B5826" s="171"/>
      <c r="C5826" s="414"/>
      <c r="D5826" s="168"/>
      <c r="E5826" s="258" t="str">
        <f>iferror(vlookup(C5826,'Master data'!$A$1:$C$29,3,0),"--")</f>
        <v>--</v>
      </c>
      <c r="F5826" s="258" t="str">
        <f>iferror(vlookup(C5826,'Master data'!$A$1:$C$29,2,0),"--")</f>
        <v>--</v>
      </c>
    </row>
    <row r="5827" ht="22.5" customHeight="1">
      <c r="A5827" s="165"/>
      <c r="B5827" s="171"/>
      <c r="C5827" s="414"/>
      <c r="D5827" s="168"/>
      <c r="E5827" s="258" t="str">
        <f>iferror(vlookup(C5827,'Master data'!$A$1:$C$29,3,0),"--")</f>
        <v>--</v>
      </c>
      <c r="F5827" s="258" t="str">
        <f>iferror(vlookup(C5827,'Master data'!$A$1:$C$29,2,0),"--")</f>
        <v>--</v>
      </c>
    </row>
    <row r="5828" ht="22.5" customHeight="1">
      <c r="A5828" s="165"/>
      <c r="B5828" s="171"/>
      <c r="C5828" s="414"/>
      <c r="D5828" s="168"/>
      <c r="E5828" s="258" t="str">
        <f>iferror(vlookup(C5828,'Master data'!$A$1:$C$29,3,0),"--")</f>
        <v>--</v>
      </c>
      <c r="F5828" s="258" t="str">
        <f>iferror(vlookup(C5828,'Master data'!$A$1:$C$29,2,0),"--")</f>
        <v>--</v>
      </c>
    </row>
    <row r="5829" ht="22.5" customHeight="1">
      <c r="A5829" s="165"/>
      <c r="B5829" s="171"/>
      <c r="C5829" s="414"/>
      <c r="D5829" s="168"/>
      <c r="E5829" s="258" t="str">
        <f>iferror(vlookup(C5829,'Master data'!$A$1:$C$29,3,0),"--")</f>
        <v>--</v>
      </c>
      <c r="F5829" s="258" t="str">
        <f>iferror(vlookup(C5829,'Master data'!$A$1:$C$29,2,0),"--")</f>
        <v>--</v>
      </c>
    </row>
    <row r="5830" ht="22.5" customHeight="1">
      <c r="A5830" s="165"/>
      <c r="B5830" s="171"/>
      <c r="C5830" s="414"/>
      <c r="D5830" s="168"/>
      <c r="E5830" s="258" t="str">
        <f>iferror(vlookup(C5830,'Master data'!$A$1:$C$29,3,0),"--")</f>
        <v>--</v>
      </c>
      <c r="F5830" s="258" t="str">
        <f>iferror(vlookup(C5830,'Master data'!$A$1:$C$29,2,0),"--")</f>
        <v>--</v>
      </c>
    </row>
    <row r="5831" ht="22.5" customHeight="1">
      <c r="A5831" s="165"/>
      <c r="B5831" s="171"/>
      <c r="C5831" s="414"/>
      <c r="D5831" s="168"/>
      <c r="E5831" s="258" t="str">
        <f>iferror(vlookup(C5831,'Master data'!$A$1:$C$29,3,0),"--")</f>
        <v>--</v>
      </c>
      <c r="F5831" s="258" t="str">
        <f>iferror(vlookup(C5831,'Master data'!$A$1:$C$29,2,0),"--")</f>
        <v>--</v>
      </c>
    </row>
    <row r="5832" ht="22.5" customHeight="1">
      <c r="A5832" s="165"/>
      <c r="B5832" s="171"/>
      <c r="C5832" s="414"/>
      <c r="D5832" s="168"/>
      <c r="E5832" s="258" t="str">
        <f>iferror(vlookup(C5832,'Master data'!$A$1:$C$29,3,0),"--")</f>
        <v>--</v>
      </c>
      <c r="F5832" s="258" t="str">
        <f>iferror(vlookup(C5832,'Master data'!$A$1:$C$29,2,0),"--")</f>
        <v>--</v>
      </c>
    </row>
    <row r="5833" ht="22.5" customHeight="1">
      <c r="A5833" s="165"/>
      <c r="B5833" s="171"/>
      <c r="C5833" s="414"/>
      <c r="D5833" s="168"/>
      <c r="E5833" s="258" t="str">
        <f>iferror(vlookup(C5833,'Master data'!$A$1:$C$29,3,0),"--")</f>
        <v>--</v>
      </c>
      <c r="F5833" s="258" t="str">
        <f>iferror(vlookup(C5833,'Master data'!$A$1:$C$29,2,0),"--")</f>
        <v>--</v>
      </c>
    </row>
    <row r="5834" ht="22.5" customHeight="1">
      <c r="A5834" s="165"/>
      <c r="B5834" s="171"/>
      <c r="C5834" s="414"/>
      <c r="D5834" s="168"/>
      <c r="E5834" s="258" t="str">
        <f>iferror(vlookup(C5834,'Master data'!$A$1:$C$29,3,0),"--")</f>
        <v>--</v>
      </c>
      <c r="F5834" s="258" t="str">
        <f>iferror(vlookup(C5834,'Master data'!$A$1:$C$29,2,0),"--")</f>
        <v>--</v>
      </c>
    </row>
    <row r="5835" ht="22.5" customHeight="1">
      <c r="A5835" s="165"/>
      <c r="B5835" s="171"/>
      <c r="C5835" s="414"/>
      <c r="D5835" s="168"/>
      <c r="E5835" s="258" t="str">
        <f>iferror(vlookup(C5835,'Master data'!$A$1:$C$29,3,0),"--")</f>
        <v>--</v>
      </c>
      <c r="F5835" s="258" t="str">
        <f>iferror(vlookup(C5835,'Master data'!$A$1:$C$29,2,0),"--")</f>
        <v>--</v>
      </c>
    </row>
    <row r="5836" ht="22.5" customHeight="1">
      <c r="A5836" s="165"/>
      <c r="B5836" s="171"/>
      <c r="C5836" s="414"/>
      <c r="D5836" s="168"/>
      <c r="E5836" s="258" t="str">
        <f>iferror(vlookup(C5836,'Master data'!$A$1:$C$29,3,0),"--")</f>
        <v>--</v>
      </c>
      <c r="F5836" s="258" t="str">
        <f>iferror(vlookup(C5836,'Master data'!$A$1:$C$29,2,0),"--")</f>
        <v>--</v>
      </c>
    </row>
    <row r="5837" ht="22.5" customHeight="1">
      <c r="A5837" s="165"/>
      <c r="B5837" s="171"/>
      <c r="C5837" s="414"/>
      <c r="D5837" s="168"/>
      <c r="E5837" s="258" t="str">
        <f>iferror(vlookup(C5837,'Master data'!$A$1:$C$29,3,0),"--")</f>
        <v>--</v>
      </c>
      <c r="F5837" s="258" t="str">
        <f>iferror(vlookup(C5837,'Master data'!$A$1:$C$29,2,0),"--")</f>
        <v>--</v>
      </c>
    </row>
    <row r="5838" ht="22.5" customHeight="1">
      <c r="A5838" s="165"/>
      <c r="B5838" s="171"/>
      <c r="C5838" s="414"/>
      <c r="D5838" s="168"/>
      <c r="E5838" s="258" t="str">
        <f>iferror(vlookup(C5838,'Master data'!$A$1:$C$29,3,0),"--")</f>
        <v>--</v>
      </c>
      <c r="F5838" s="258" t="str">
        <f>iferror(vlookup(C5838,'Master data'!$A$1:$C$29,2,0),"--")</f>
        <v>--</v>
      </c>
    </row>
    <row r="5839" ht="22.5" customHeight="1">
      <c r="A5839" s="165"/>
      <c r="B5839" s="171"/>
      <c r="C5839" s="414"/>
      <c r="D5839" s="168"/>
      <c r="E5839" s="258" t="str">
        <f>iferror(vlookup(C5839,'Master data'!$A$1:$C$29,3,0),"--")</f>
        <v>--</v>
      </c>
      <c r="F5839" s="258" t="str">
        <f>iferror(vlookup(C5839,'Master data'!$A$1:$C$29,2,0),"--")</f>
        <v>--</v>
      </c>
    </row>
    <row r="5840" ht="22.5" customHeight="1">
      <c r="A5840" s="165"/>
      <c r="B5840" s="171"/>
      <c r="C5840" s="414"/>
      <c r="D5840" s="168"/>
      <c r="E5840" s="258" t="str">
        <f>iferror(vlookup(C5840,'Master data'!$A$1:$C$29,3,0),"--")</f>
        <v>--</v>
      </c>
      <c r="F5840" s="258" t="str">
        <f>iferror(vlookup(C5840,'Master data'!$A$1:$C$29,2,0),"--")</f>
        <v>--</v>
      </c>
    </row>
    <row r="5841" ht="22.5" customHeight="1">
      <c r="A5841" s="165"/>
      <c r="B5841" s="171"/>
      <c r="C5841" s="414"/>
      <c r="D5841" s="168"/>
      <c r="E5841" s="258" t="str">
        <f>iferror(vlookup(C5841,'Master data'!$A$1:$C$29,3,0),"--")</f>
        <v>--</v>
      </c>
      <c r="F5841" s="258" t="str">
        <f>iferror(vlookup(C5841,'Master data'!$A$1:$C$29,2,0),"--")</f>
        <v>--</v>
      </c>
    </row>
    <row r="5842" ht="22.5" customHeight="1">
      <c r="A5842" s="165"/>
      <c r="B5842" s="171"/>
      <c r="C5842" s="414"/>
      <c r="D5842" s="168"/>
      <c r="E5842" s="258" t="str">
        <f>iferror(vlookup(C5842,'Master data'!$A$1:$C$29,3,0),"--")</f>
        <v>--</v>
      </c>
      <c r="F5842" s="258" t="str">
        <f>iferror(vlookup(C5842,'Master data'!$A$1:$C$29,2,0),"--")</f>
        <v>--</v>
      </c>
    </row>
    <row r="5843" ht="22.5" customHeight="1">
      <c r="A5843" s="165"/>
      <c r="B5843" s="171"/>
      <c r="C5843" s="414"/>
      <c r="D5843" s="168"/>
      <c r="E5843" s="258" t="str">
        <f>iferror(vlookup(C5843,'Master data'!$A$1:$C$29,3,0),"--")</f>
        <v>--</v>
      </c>
      <c r="F5843" s="258" t="str">
        <f>iferror(vlookup(C5843,'Master data'!$A$1:$C$29,2,0),"--")</f>
        <v>--</v>
      </c>
    </row>
    <row r="5844" ht="22.5" customHeight="1">
      <c r="A5844" s="165"/>
      <c r="B5844" s="171"/>
      <c r="C5844" s="414"/>
      <c r="D5844" s="168"/>
      <c r="E5844" s="258" t="str">
        <f>iferror(vlookup(C5844,'Master data'!$A$1:$C$29,3,0),"--")</f>
        <v>--</v>
      </c>
      <c r="F5844" s="258" t="str">
        <f>iferror(vlookup(C5844,'Master data'!$A$1:$C$29,2,0),"--")</f>
        <v>--</v>
      </c>
    </row>
    <row r="5845" ht="22.5" customHeight="1">
      <c r="A5845" s="165"/>
      <c r="B5845" s="171"/>
      <c r="C5845" s="414"/>
      <c r="D5845" s="168"/>
      <c r="E5845" s="258" t="str">
        <f>iferror(vlookup(C5845,'Master data'!$A$1:$C$29,3,0),"--")</f>
        <v>--</v>
      </c>
      <c r="F5845" s="258" t="str">
        <f>iferror(vlookup(C5845,'Master data'!$A$1:$C$29,2,0),"--")</f>
        <v>--</v>
      </c>
    </row>
    <row r="5846" ht="22.5" customHeight="1">
      <c r="A5846" s="165"/>
      <c r="B5846" s="171"/>
      <c r="C5846" s="414"/>
      <c r="D5846" s="168"/>
      <c r="E5846" s="258" t="str">
        <f>iferror(vlookup(C5846,'Master data'!$A$1:$C$29,3,0),"--")</f>
        <v>--</v>
      </c>
      <c r="F5846" s="258" t="str">
        <f>iferror(vlookup(C5846,'Master data'!$A$1:$C$29,2,0),"--")</f>
        <v>--</v>
      </c>
    </row>
    <row r="5847" ht="22.5" customHeight="1">
      <c r="A5847" s="165"/>
      <c r="B5847" s="171"/>
      <c r="C5847" s="414"/>
      <c r="D5847" s="168"/>
      <c r="E5847" s="258" t="str">
        <f>iferror(vlookup(C5847,'Master data'!$A$1:$C$29,3,0),"--")</f>
        <v>--</v>
      </c>
      <c r="F5847" s="258" t="str">
        <f>iferror(vlookup(C5847,'Master data'!$A$1:$C$29,2,0),"--")</f>
        <v>--</v>
      </c>
    </row>
    <row r="5848" ht="22.5" customHeight="1">
      <c r="A5848" s="165"/>
      <c r="B5848" s="171"/>
      <c r="C5848" s="414"/>
      <c r="D5848" s="168"/>
      <c r="E5848" s="258" t="str">
        <f>iferror(vlookup(C5848,'Master data'!$A$1:$C$29,3,0),"--")</f>
        <v>--</v>
      </c>
      <c r="F5848" s="258" t="str">
        <f>iferror(vlookup(C5848,'Master data'!$A$1:$C$29,2,0),"--")</f>
        <v>--</v>
      </c>
    </row>
    <row r="5849" ht="22.5" customHeight="1">
      <c r="A5849" s="165"/>
      <c r="B5849" s="171"/>
      <c r="C5849" s="414"/>
      <c r="D5849" s="168"/>
      <c r="E5849" s="258" t="str">
        <f>iferror(vlookup(C5849,'Master data'!$A$1:$C$29,3,0),"--")</f>
        <v>--</v>
      </c>
      <c r="F5849" s="258" t="str">
        <f>iferror(vlookup(C5849,'Master data'!$A$1:$C$29,2,0),"--")</f>
        <v>--</v>
      </c>
    </row>
    <row r="5850" ht="22.5" customHeight="1">
      <c r="A5850" s="165"/>
      <c r="B5850" s="171"/>
      <c r="C5850" s="414"/>
      <c r="D5850" s="168"/>
      <c r="E5850" s="258" t="str">
        <f>iferror(vlookup(C5850,'Master data'!$A$1:$C$29,3,0),"--")</f>
        <v>--</v>
      </c>
      <c r="F5850" s="258" t="str">
        <f>iferror(vlookup(C5850,'Master data'!$A$1:$C$29,2,0),"--")</f>
        <v>--</v>
      </c>
    </row>
    <row r="5851" ht="22.5" customHeight="1">
      <c r="A5851" s="165"/>
      <c r="B5851" s="171"/>
      <c r="C5851" s="414"/>
      <c r="D5851" s="168"/>
      <c r="E5851" s="258" t="str">
        <f>iferror(vlookup(C5851,'Master data'!$A$1:$C$29,3,0),"--")</f>
        <v>--</v>
      </c>
      <c r="F5851" s="258" t="str">
        <f>iferror(vlookup(C5851,'Master data'!$A$1:$C$29,2,0),"--")</f>
        <v>--</v>
      </c>
    </row>
    <row r="5852" ht="22.5" customHeight="1">
      <c r="A5852" s="165"/>
      <c r="B5852" s="171"/>
      <c r="C5852" s="414"/>
      <c r="D5852" s="168"/>
      <c r="E5852" s="258" t="str">
        <f>iferror(vlookup(C5852,'Master data'!$A$1:$C$29,3,0),"--")</f>
        <v>--</v>
      </c>
      <c r="F5852" s="258" t="str">
        <f>iferror(vlookup(C5852,'Master data'!$A$1:$C$29,2,0),"--")</f>
        <v>--</v>
      </c>
    </row>
    <row r="5853" ht="22.5" customHeight="1">
      <c r="A5853" s="165"/>
      <c r="B5853" s="171"/>
      <c r="C5853" s="414"/>
      <c r="D5853" s="168"/>
      <c r="E5853" s="258" t="str">
        <f>iferror(vlookup(C5853,'Master data'!$A$1:$C$29,3,0),"--")</f>
        <v>--</v>
      </c>
      <c r="F5853" s="258" t="str">
        <f>iferror(vlookup(C5853,'Master data'!$A$1:$C$29,2,0),"--")</f>
        <v>--</v>
      </c>
    </row>
    <row r="5854" ht="22.5" customHeight="1">
      <c r="A5854" s="165"/>
      <c r="B5854" s="171"/>
      <c r="C5854" s="414"/>
      <c r="D5854" s="168"/>
      <c r="E5854" s="258" t="str">
        <f>iferror(vlookup(C5854,'Master data'!$A$1:$C$29,3,0),"--")</f>
        <v>--</v>
      </c>
      <c r="F5854" s="258" t="str">
        <f>iferror(vlookup(C5854,'Master data'!$A$1:$C$29,2,0),"--")</f>
        <v>--</v>
      </c>
    </row>
    <row r="5855" ht="22.5" customHeight="1">
      <c r="A5855" s="165"/>
      <c r="B5855" s="171"/>
      <c r="C5855" s="414"/>
      <c r="D5855" s="168"/>
      <c r="E5855" s="258" t="str">
        <f>iferror(vlookup(C5855,'Master data'!$A$1:$C$29,3,0),"--")</f>
        <v>--</v>
      </c>
      <c r="F5855" s="258" t="str">
        <f>iferror(vlookup(C5855,'Master data'!$A$1:$C$29,2,0),"--")</f>
        <v>--</v>
      </c>
    </row>
    <row r="5856" ht="22.5" customHeight="1">
      <c r="A5856" s="165"/>
      <c r="B5856" s="171"/>
      <c r="C5856" s="414"/>
      <c r="D5856" s="168"/>
      <c r="E5856" s="258" t="str">
        <f>iferror(vlookup(C5856,'Master data'!$A$1:$C$29,3,0),"--")</f>
        <v>--</v>
      </c>
      <c r="F5856" s="258" t="str">
        <f>iferror(vlookup(C5856,'Master data'!$A$1:$C$29,2,0),"--")</f>
        <v>--</v>
      </c>
    </row>
    <row r="5857" ht="22.5" customHeight="1">
      <c r="A5857" s="165"/>
      <c r="B5857" s="171"/>
      <c r="C5857" s="414"/>
      <c r="D5857" s="168"/>
      <c r="E5857" s="258" t="str">
        <f>iferror(vlookup(C5857,'Master data'!$A$1:$C$29,3,0),"--")</f>
        <v>--</v>
      </c>
      <c r="F5857" s="258" t="str">
        <f>iferror(vlookup(C5857,'Master data'!$A$1:$C$29,2,0),"--")</f>
        <v>--</v>
      </c>
    </row>
    <row r="5858" ht="22.5" customHeight="1">
      <c r="A5858" s="165"/>
      <c r="B5858" s="171"/>
      <c r="C5858" s="414"/>
      <c r="D5858" s="168"/>
      <c r="E5858" s="258" t="str">
        <f>iferror(vlookup(C5858,'Master data'!$A$1:$C$29,3,0),"--")</f>
        <v>--</v>
      </c>
      <c r="F5858" s="258" t="str">
        <f>iferror(vlookup(C5858,'Master data'!$A$1:$C$29,2,0),"--")</f>
        <v>--</v>
      </c>
    </row>
    <row r="5859" ht="22.5" customHeight="1">
      <c r="A5859" s="165"/>
      <c r="B5859" s="171"/>
      <c r="C5859" s="414"/>
      <c r="D5859" s="168"/>
      <c r="E5859" s="258" t="str">
        <f>iferror(vlookup(C5859,'Master data'!$A$1:$C$29,3,0),"--")</f>
        <v>--</v>
      </c>
      <c r="F5859" s="258" t="str">
        <f>iferror(vlookup(C5859,'Master data'!$A$1:$C$29,2,0),"--")</f>
        <v>--</v>
      </c>
    </row>
    <row r="5860" ht="22.5" customHeight="1">
      <c r="A5860" s="165"/>
      <c r="B5860" s="171"/>
      <c r="C5860" s="414"/>
      <c r="D5860" s="168"/>
      <c r="E5860" s="258" t="str">
        <f>iferror(vlookup(C5860,'Master data'!$A$1:$C$29,3,0),"--")</f>
        <v>--</v>
      </c>
      <c r="F5860" s="258" t="str">
        <f>iferror(vlookup(C5860,'Master data'!$A$1:$C$29,2,0),"--")</f>
        <v>--</v>
      </c>
    </row>
    <row r="5861" ht="22.5" customHeight="1">
      <c r="A5861" s="165"/>
      <c r="B5861" s="171"/>
      <c r="C5861" s="414"/>
      <c r="D5861" s="168"/>
      <c r="E5861" s="258" t="str">
        <f>iferror(vlookup(C5861,'Master data'!$A$1:$C$29,3,0),"--")</f>
        <v>--</v>
      </c>
      <c r="F5861" s="258" t="str">
        <f>iferror(vlookup(C5861,'Master data'!$A$1:$C$29,2,0),"--")</f>
        <v>--</v>
      </c>
    </row>
    <row r="5862" ht="22.5" customHeight="1">
      <c r="A5862" s="165"/>
      <c r="B5862" s="171"/>
      <c r="C5862" s="414"/>
      <c r="D5862" s="168"/>
      <c r="E5862" s="258" t="str">
        <f>iferror(vlookup(C5862,'Master data'!$A$1:$C$29,3,0),"--")</f>
        <v>--</v>
      </c>
      <c r="F5862" s="258" t="str">
        <f>iferror(vlookup(C5862,'Master data'!$A$1:$C$29,2,0),"--")</f>
        <v>--</v>
      </c>
    </row>
    <row r="5863" ht="22.5" customHeight="1">
      <c r="A5863" s="165"/>
      <c r="B5863" s="171"/>
      <c r="C5863" s="414"/>
      <c r="D5863" s="168"/>
      <c r="E5863" s="258" t="str">
        <f>iferror(vlookup(C5863,'Master data'!$A$1:$C$29,3,0),"--")</f>
        <v>--</v>
      </c>
      <c r="F5863" s="258" t="str">
        <f>iferror(vlookup(C5863,'Master data'!$A$1:$C$29,2,0),"--")</f>
        <v>--</v>
      </c>
    </row>
    <row r="5864" ht="22.5" customHeight="1">
      <c r="A5864" s="165"/>
      <c r="B5864" s="171"/>
      <c r="C5864" s="414"/>
      <c r="D5864" s="168"/>
      <c r="E5864" s="258" t="str">
        <f>iferror(vlookup(C5864,'Master data'!$A$1:$C$29,3,0),"--")</f>
        <v>--</v>
      </c>
      <c r="F5864" s="258" t="str">
        <f>iferror(vlookup(C5864,'Master data'!$A$1:$C$29,2,0),"--")</f>
        <v>--</v>
      </c>
    </row>
    <row r="5865" ht="22.5" customHeight="1">
      <c r="A5865" s="165"/>
      <c r="B5865" s="171"/>
      <c r="C5865" s="414"/>
      <c r="D5865" s="168"/>
      <c r="E5865" s="258" t="str">
        <f>iferror(vlookup(C5865,'Master data'!$A$1:$C$29,3,0),"--")</f>
        <v>--</v>
      </c>
      <c r="F5865" s="258" t="str">
        <f>iferror(vlookup(C5865,'Master data'!$A$1:$C$29,2,0),"--")</f>
        <v>--</v>
      </c>
    </row>
    <row r="5866" ht="22.5" customHeight="1">
      <c r="A5866" s="165"/>
      <c r="B5866" s="171"/>
      <c r="C5866" s="414"/>
      <c r="D5866" s="168"/>
      <c r="E5866" s="258" t="str">
        <f>iferror(vlookup(C5866,'Master data'!$A$1:$C$29,3,0),"--")</f>
        <v>--</v>
      </c>
      <c r="F5866" s="258" t="str">
        <f>iferror(vlookup(C5866,'Master data'!$A$1:$C$29,2,0),"--")</f>
        <v>--</v>
      </c>
    </row>
    <row r="5867" ht="22.5" customHeight="1">
      <c r="A5867" s="165"/>
      <c r="B5867" s="171"/>
      <c r="C5867" s="414"/>
      <c r="D5867" s="168"/>
      <c r="E5867" s="258" t="str">
        <f>iferror(vlookup(C5867,'Master data'!$A$1:$C$29,3,0),"--")</f>
        <v>--</v>
      </c>
      <c r="F5867" s="258" t="str">
        <f>iferror(vlookup(C5867,'Master data'!$A$1:$C$29,2,0),"--")</f>
        <v>--</v>
      </c>
    </row>
    <row r="5868" ht="22.5" customHeight="1">
      <c r="A5868" s="165"/>
      <c r="B5868" s="171"/>
      <c r="C5868" s="414"/>
      <c r="D5868" s="168"/>
      <c r="E5868" s="258" t="str">
        <f>iferror(vlookup(C5868,'Master data'!$A$1:$C$29,3,0),"--")</f>
        <v>--</v>
      </c>
      <c r="F5868" s="258" t="str">
        <f>iferror(vlookup(C5868,'Master data'!$A$1:$C$29,2,0),"--")</f>
        <v>--</v>
      </c>
    </row>
    <row r="5869" ht="22.5" customHeight="1">
      <c r="A5869" s="165"/>
      <c r="B5869" s="171"/>
      <c r="C5869" s="414"/>
      <c r="D5869" s="168"/>
      <c r="E5869" s="258" t="str">
        <f>iferror(vlookup(C5869,'Master data'!$A$1:$C$29,3,0),"--")</f>
        <v>--</v>
      </c>
      <c r="F5869" s="258" t="str">
        <f>iferror(vlookup(C5869,'Master data'!$A$1:$C$29,2,0),"--")</f>
        <v>--</v>
      </c>
    </row>
    <row r="5870" ht="22.5" customHeight="1">
      <c r="A5870" s="165"/>
      <c r="B5870" s="171"/>
      <c r="C5870" s="414"/>
      <c r="D5870" s="168"/>
      <c r="E5870" s="258" t="str">
        <f>iferror(vlookup(C5870,'Master data'!$A$1:$C$29,3,0),"--")</f>
        <v>--</v>
      </c>
      <c r="F5870" s="258" t="str">
        <f>iferror(vlookup(C5870,'Master data'!$A$1:$C$29,2,0),"--")</f>
        <v>--</v>
      </c>
    </row>
    <row r="5871" ht="22.5" customHeight="1">
      <c r="A5871" s="165"/>
      <c r="B5871" s="171"/>
      <c r="C5871" s="414"/>
      <c r="D5871" s="168"/>
      <c r="E5871" s="258" t="str">
        <f>iferror(vlookup(C5871,'Master data'!$A$1:$C$29,3,0),"--")</f>
        <v>--</v>
      </c>
      <c r="F5871" s="258" t="str">
        <f>iferror(vlookup(C5871,'Master data'!$A$1:$C$29,2,0),"--")</f>
        <v>--</v>
      </c>
    </row>
    <row r="5872" ht="22.5" customHeight="1">
      <c r="A5872" s="165"/>
      <c r="B5872" s="171"/>
      <c r="C5872" s="414"/>
      <c r="D5872" s="168"/>
      <c r="E5872" s="258" t="str">
        <f>iferror(vlookup(C5872,'Master data'!$A$1:$C$29,3,0),"--")</f>
        <v>--</v>
      </c>
      <c r="F5872" s="258" t="str">
        <f>iferror(vlookup(C5872,'Master data'!$A$1:$C$29,2,0),"--")</f>
        <v>--</v>
      </c>
    </row>
    <row r="5873" ht="22.5" customHeight="1">
      <c r="A5873" s="165"/>
      <c r="B5873" s="171"/>
      <c r="C5873" s="414"/>
      <c r="D5873" s="168"/>
      <c r="E5873" s="258" t="str">
        <f>iferror(vlookup(C5873,'Master data'!$A$1:$C$29,3,0),"--")</f>
        <v>--</v>
      </c>
      <c r="F5873" s="258" t="str">
        <f>iferror(vlookup(C5873,'Master data'!$A$1:$C$29,2,0),"--")</f>
        <v>--</v>
      </c>
    </row>
    <row r="5874" ht="22.5" customHeight="1">
      <c r="A5874" s="165"/>
      <c r="B5874" s="171"/>
      <c r="C5874" s="414"/>
      <c r="D5874" s="168"/>
      <c r="E5874" s="258" t="str">
        <f>iferror(vlookup(C5874,'Master data'!$A$1:$C$29,3,0),"--")</f>
        <v>--</v>
      </c>
      <c r="F5874" s="258" t="str">
        <f>iferror(vlookup(C5874,'Master data'!$A$1:$C$29,2,0),"--")</f>
        <v>--</v>
      </c>
    </row>
    <row r="5875" ht="22.5" customHeight="1">
      <c r="A5875" s="165"/>
      <c r="B5875" s="171"/>
      <c r="C5875" s="414"/>
      <c r="D5875" s="168"/>
      <c r="E5875" s="258" t="str">
        <f>iferror(vlookup(C5875,'Master data'!$A$1:$C$29,3,0),"--")</f>
        <v>--</v>
      </c>
      <c r="F5875" s="258" t="str">
        <f>iferror(vlookup(C5875,'Master data'!$A$1:$C$29,2,0),"--")</f>
        <v>--</v>
      </c>
    </row>
    <row r="5876" ht="22.5" customHeight="1">
      <c r="A5876" s="165"/>
      <c r="B5876" s="171"/>
      <c r="C5876" s="414"/>
      <c r="D5876" s="168"/>
      <c r="E5876" s="258" t="str">
        <f>iferror(vlookup(C5876,'Master data'!$A$1:$C$29,3,0),"--")</f>
        <v>--</v>
      </c>
      <c r="F5876" s="258" t="str">
        <f>iferror(vlookup(C5876,'Master data'!$A$1:$C$29,2,0),"--")</f>
        <v>--</v>
      </c>
    </row>
    <row r="5877" ht="22.5" customHeight="1">
      <c r="A5877" s="165"/>
      <c r="B5877" s="171"/>
      <c r="C5877" s="414"/>
      <c r="D5877" s="168"/>
      <c r="E5877" s="258" t="str">
        <f>iferror(vlookup(C5877,'Master data'!$A$1:$C$29,3,0),"--")</f>
        <v>--</v>
      </c>
      <c r="F5877" s="258" t="str">
        <f>iferror(vlookup(C5877,'Master data'!$A$1:$C$29,2,0),"--")</f>
        <v>--</v>
      </c>
    </row>
    <row r="5878" ht="22.5" customHeight="1">
      <c r="A5878" s="165"/>
      <c r="B5878" s="171"/>
      <c r="C5878" s="414"/>
      <c r="D5878" s="168"/>
      <c r="E5878" s="258" t="str">
        <f>iferror(vlookup(C5878,'Master data'!$A$1:$C$29,3,0),"--")</f>
        <v>--</v>
      </c>
      <c r="F5878" s="258" t="str">
        <f>iferror(vlookup(C5878,'Master data'!$A$1:$C$29,2,0),"--")</f>
        <v>--</v>
      </c>
    </row>
    <row r="5879" ht="22.5" customHeight="1">
      <c r="A5879" s="165"/>
      <c r="B5879" s="171"/>
      <c r="C5879" s="414"/>
      <c r="D5879" s="168"/>
      <c r="E5879" s="258" t="str">
        <f>iferror(vlookup(C5879,'Master data'!$A$1:$C$29,3,0),"--")</f>
        <v>--</v>
      </c>
      <c r="F5879" s="258" t="str">
        <f>iferror(vlookup(C5879,'Master data'!$A$1:$C$29,2,0),"--")</f>
        <v>--</v>
      </c>
    </row>
    <row r="5880" ht="22.5" customHeight="1">
      <c r="A5880" s="165"/>
      <c r="B5880" s="171"/>
      <c r="C5880" s="414"/>
      <c r="D5880" s="168"/>
      <c r="E5880" s="258" t="str">
        <f>iferror(vlookup(C5880,'Master data'!$A$1:$C$29,3,0),"--")</f>
        <v>--</v>
      </c>
      <c r="F5880" s="258" t="str">
        <f>iferror(vlookup(C5880,'Master data'!$A$1:$C$29,2,0),"--")</f>
        <v>--</v>
      </c>
    </row>
    <row r="5881" ht="22.5" customHeight="1">
      <c r="A5881" s="165"/>
      <c r="B5881" s="171"/>
      <c r="C5881" s="414"/>
      <c r="D5881" s="168"/>
      <c r="E5881" s="258" t="str">
        <f>iferror(vlookup(C5881,'Master data'!$A$1:$C$29,3,0),"--")</f>
        <v>--</v>
      </c>
      <c r="F5881" s="258" t="str">
        <f>iferror(vlookup(C5881,'Master data'!$A$1:$C$29,2,0),"--")</f>
        <v>--</v>
      </c>
    </row>
    <row r="5882" ht="22.5" customHeight="1">
      <c r="A5882" s="165"/>
      <c r="B5882" s="171"/>
      <c r="C5882" s="414"/>
      <c r="D5882" s="168"/>
      <c r="E5882" s="258" t="str">
        <f>iferror(vlookup(C5882,'Master data'!$A$1:$C$29,3,0),"--")</f>
        <v>--</v>
      </c>
      <c r="F5882" s="258" t="str">
        <f>iferror(vlookup(C5882,'Master data'!$A$1:$C$29,2,0),"--")</f>
        <v>--</v>
      </c>
    </row>
    <row r="5883" ht="22.5" customHeight="1">
      <c r="A5883" s="165"/>
      <c r="B5883" s="171"/>
      <c r="C5883" s="414"/>
      <c r="D5883" s="168"/>
      <c r="E5883" s="258" t="str">
        <f>iferror(vlookup(C5883,'Master data'!$A$1:$C$29,3,0),"--")</f>
        <v>--</v>
      </c>
      <c r="F5883" s="258" t="str">
        <f>iferror(vlookup(C5883,'Master data'!$A$1:$C$29,2,0),"--")</f>
        <v>--</v>
      </c>
    </row>
    <row r="5884" ht="22.5" customHeight="1">
      <c r="A5884" s="165"/>
      <c r="B5884" s="171"/>
      <c r="C5884" s="414"/>
      <c r="D5884" s="168"/>
      <c r="E5884" s="258" t="str">
        <f>iferror(vlookup(C5884,'Master data'!$A$1:$C$29,3,0),"--")</f>
        <v>--</v>
      </c>
      <c r="F5884" s="258" t="str">
        <f>iferror(vlookup(C5884,'Master data'!$A$1:$C$29,2,0),"--")</f>
        <v>--</v>
      </c>
    </row>
    <row r="5885" ht="22.5" customHeight="1">
      <c r="A5885" s="165"/>
      <c r="B5885" s="171"/>
      <c r="C5885" s="414"/>
      <c r="D5885" s="168"/>
      <c r="E5885" s="258" t="str">
        <f>iferror(vlookup(C5885,'Master data'!$A$1:$C$29,3,0),"--")</f>
        <v>--</v>
      </c>
      <c r="F5885" s="258" t="str">
        <f>iferror(vlookup(C5885,'Master data'!$A$1:$C$29,2,0),"--")</f>
        <v>--</v>
      </c>
    </row>
    <row r="5886" ht="22.5" customHeight="1">
      <c r="A5886" s="165"/>
      <c r="B5886" s="171"/>
      <c r="C5886" s="414"/>
      <c r="D5886" s="168"/>
      <c r="E5886" s="258" t="str">
        <f>iferror(vlookup(C5886,'Master data'!$A$1:$C$29,3,0),"--")</f>
        <v>--</v>
      </c>
      <c r="F5886" s="258" t="str">
        <f>iferror(vlookup(C5886,'Master data'!$A$1:$C$29,2,0),"--")</f>
        <v>--</v>
      </c>
    </row>
    <row r="5887" ht="22.5" customHeight="1">
      <c r="A5887" s="165"/>
      <c r="B5887" s="171"/>
      <c r="C5887" s="414"/>
      <c r="D5887" s="168"/>
      <c r="E5887" s="258" t="str">
        <f>iferror(vlookup(C5887,'Master data'!$A$1:$C$29,3,0),"--")</f>
        <v>--</v>
      </c>
      <c r="F5887" s="258" t="str">
        <f>iferror(vlookup(C5887,'Master data'!$A$1:$C$29,2,0),"--")</f>
        <v>--</v>
      </c>
    </row>
    <row r="5888" ht="22.5" customHeight="1">
      <c r="A5888" s="165"/>
      <c r="B5888" s="171"/>
      <c r="C5888" s="414"/>
      <c r="D5888" s="168"/>
      <c r="E5888" s="258" t="str">
        <f>iferror(vlookup(C5888,'Master data'!$A$1:$C$29,3,0),"--")</f>
        <v>--</v>
      </c>
      <c r="F5888" s="258" t="str">
        <f>iferror(vlookup(C5888,'Master data'!$A$1:$C$29,2,0),"--")</f>
        <v>--</v>
      </c>
    </row>
    <row r="5889" ht="22.5" customHeight="1">
      <c r="A5889" s="165"/>
      <c r="B5889" s="171"/>
      <c r="C5889" s="414"/>
      <c r="D5889" s="168"/>
      <c r="E5889" s="258" t="str">
        <f>iferror(vlookup(C5889,'Master data'!$A$1:$C$29,3,0),"--")</f>
        <v>--</v>
      </c>
      <c r="F5889" s="258" t="str">
        <f>iferror(vlookup(C5889,'Master data'!$A$1:$C$29,2,0),"--")</f>
        <v>--</v>
      </c>
    </row>
    <row r="5890" ht="22.5" customHeight="1">
      <c r="A5890" s="165"/>
      <c r="B5890" s="171"/>
      <c r="C5890" s="414"/>
      <c r="D5890" s="168"/>
      <c r="E5890" s="258" t="str">
        <f>iferror(vlookup(C5890,'Master data'!$A$1:$C$29,3,0),"--")</f>
        <v>--</v>
      </c>
      <c r="F5890" s="258" t="str">
        <f>iferror(vlookup(C5890,'Master data'!$A$1:$C$29,2,0),"--")</f>
        <v>--</v>
      </c>
    </row>
    <row r="5891" ht="22.5" customHeight="1">
      <c r="A5891" s="165"/>
      <c r="B5891" s="171"/>
      <c r="C5891" s="414"/>
      <c r="D5891" s="168"/>
      <c r="E5891" s="258" t="str">
        <f>iferror(vlookup(C5891,'Master data'!$A$1:$C$29,3,0),"--")</f>
        <v>--</v>
      </c>
      <c r="F5891" s="258" t="str">
        <f>iferror(vlookup(C5891,'Master data'!$A$1:$C$29,2,0),"--")</f>
        <v>--</v>
      </c>
    </row>
    <row r="5892" ht="22.5" customHeight="1">
      <c r="A5892" s="165"/>
      <c r="B5892" s="171"/>
      <c r="C5892" s="414"/>
      <c r="D5892" s="168"/>
      <c r="E5892" s="258" t="str">
        <f>iferror(vlookup(C5892,'Master data'!$A$1:$C$29,3,0),"--")</f>
        <v>--</v>
      </c>
      <c r="F5892" s="258" t="str">
        <f>iferror(vlookup(C5892,'Master data'!$A$1:$C$29,2,0),"--")</f>
        <v>--</v>
      </c>
    </row>
    <row r="5893" ht="22.5" customHeight="1">
      <c r="A5893" s="165"/>
      <c r="B5893" s="171"/>
      <c r="C5893" s="414"/>
      <c r="D5893" s="168"/>
      <c r="E5893" s="258" t="str">
        <f>iferror(vlookup(C5893,'Master data'!$A$1:$C$29,3,0),"--")</f>
        <v>--</v>
      </c>
      <c r="F5893" s="258" t="str">
        <f>iferror(vlookup(C5893,'Master data'!$A$1:$C$29,2,0),"--")</f>
        <v>--</v>
      </c>
    </row>
    <row r="5894" ht="22.5" customHeight="1">
      <c r="A5894" s="165"/>
      <c r="B5894" s="171"/>
      <c r="C5894" s="414"/>
      <c r="D5894" s="168"/>
      <c r="E5894" s="258" t="str">
        <f>iferror(vlookup(C5894,'Master data'!$A$1:$C$29,3,0),"--")</f>
        <v>--</v>
      </c>
      <c r="F5894" s="258" t="str">
        <f>iferror(vlookup(C5894,'Master data'!$A$1:$C$29,2,0),"--")</f>
        <v>--</v>
      </c>
    </row>
    <row r="5895" ht="22.5" customHeight="1">
      <c r="A5895" s="165"/>
      <c r="B5895" s="171"/>
      <c r="C5895" s="414"/>
      <c r="D5895" s="168"/>
      <c r="E5895" s="258" t="str">
        <f>iferror(vlookup(C5895,'Master data'!$A$1:$C$29,3,0),"--")</f>
        <v>--</v>
      </c>
      <c r="F5895" s="258" t="str">
        <f>iferror(vlookup(C5895,'Master data'!$A$1:$C$29,2,0),"--")</f>
        <v>--</v>
      </c>
    </row>
    <row r="5896" ht="22.5" customHeight="1">
      <c r="A5896" s="165"/>
      <c r="B5896" s="171"/>
      <c r="C5896" s="414"/>
      <c r="D5896" s="168"/>
      <c r="E5896" s="258" t="str">
        <f>iferror(vlookup(C5896,'Master data'!$A$1:$C$29,3,0),"--")</f>
        <v>--</v>
      </c>
      <c r="F5896" s="258" t="str">
        <f>iferror(vlookup(C5896,'Master data'!$A$1:$C$29,2,0),"--")</f>
        <v>--</v>
      </c>
    </row>
    <row r="5897" ht="22.5" customHeight="1">
      <c r="A5897" s="165"/>
      <c r="B5897" s="171"/>
      <c r="C5897" s="414"/>
      <c r="D5897" s="168"/>
      <c r="E5897" s="258" t="str">
        <f>iferror(vlookup(C5897,'Master data'!$A$1:$C$29,3,0),"--")</f>
        <v>--</v>
      </c>
      <c r="F5897" s="258" t="str">
        <f>iferror(vlookup(C5897,'Master data'!$A$1:$C$29,2,0),"--")</f>
        <v>--</v>
      </c>
    </row>
    <row r="5898" ht="22.5" customHeight="1">
      <c r="A5898" s="165"/>
      <c r="B5898" s="171"/>
      <c r="C5898" s="414"/>
      <c r="D5898" s="168"/>
      <c r="E5898" s="258" t="str">
        <f>iferror(vlookup(C5898,'Master data'!$A$1:$C$29,3,0),"--")</f>
        <v>--</v>
      </c>
      <c r="F5898" s="258" t="str">
        <f>iferror(vlookup(C5898,'Master data'!$A$1:$C$29,2,0),"--")</f>
        <v>--</v>
      </c>
    </row>
    <row r="5899" ht="22.5" customHeight="1">
      <c r="A5899" s="165"/>
      <c r="B5899" s="171"/>
      <c r="C5899" s="414"/>
      <c r="D5899" s="168"/>
      <c r="E5899" s="258" t="str">
        <f>iferror(vlookup(C5899,'Master data'!$A$1:$C$29,3,0),"--")</f>
        <v>--</v>
      </c>
      <c r="F5899" s="258" t="str">
        <f>iferror(vlookup(C5899,'Master data'!$A$1:$C$29,2,0),"--")</f>
        <v>--</v>
      </c>
    </row>
    <row r="5900" ht="22.5" customHeight="1">
      <c r="A5900" s="165"/>
      <c r="B5900" s="171"/>
      <c r="C5900" s="414"/>
      <c r="D5900" s="168"/>
      <c r="E5900" s="258" t="str">
        <f>iferror(vlookup(C5900,'Master data'!$A$1:$C$29,3,0),"--")</f>
        <v>--</v>
      </c>
      <c r="F5900" s="258" t="str">
        <f>iferror(vlookup(C5900,'Master data'!$A$1:$C$29,2,0),"--")</f>
        <v>--</v>
      </c>
    </row>
    <row r="5901" ht="22.5" customHeight="1">
      <c r="A5901" s="165"/>
      <c r="B5901" s="171"/>
      <c r="C5901" s="414"/>
      <c r="D5901" s="168"/>
      <c r="E5901" s="258" t="str">
        <f>iferror(vlookup(C5901,'Master data'!$A$1:$C$29,3,0),"--")</f>
        <v>--</v>
      </c>
      <c r="F5901" s="258" t="str">
        <f>iferror(vlookup(C5901,'Master data'!$A$1:$C$29,2,0),"--")</f>
        <v>--</v>
      </c>
    </row>
    <row r="5902" ht="22.5" customHeight="1">
      <c r="A5902" s="165"/>
      <c r="B5902" s="171"/>
      <c r="C5902" s="414"/>
      <c r="D5902" s="168"/>
      <c r="E5902" s="258" t="str">
        <f>iferror(vlookup(C5902,'Master data'!$A$1:$C$29,3,0),"--")</f>
        <v>--</v>
      </c>
      <c r="F5902" s="258" t="str">
        <f>iferror(vlookup(C5902,'Master data'!$A$1:$C$29,2,0),"--")</f>
        <v>--</v>
      </c>
    </row>
    <row r="5903" ht="22.5" customHeight="1">
      <c r="A5903" s="165"/>
      <c r="B5903" s="171"/>
      <c r="C5903" s="414"/>
      <c r="D5903" s="168"/>
      <c r="E5903" s="258" t="str">
        <f>iferror(vlookup(C5903,'Master data'!$A$1:$C$29,3,0),"--")</f>
        <v>--</v>
      </c>
      <c r="F5903" s="258" t="str">
        <f>iferror(vlookup(C5903,'Master data'!$A$1:$C$29,2,0),"--")</f>
        <v>--</v>
      </c>
    </row>
    <row r="5904" ht="22.5" customHeight="1">
      <c r="A5904" s="165"/>
      <c r="B5904" s="171"/>
      <c r="C5904" s="414"/>
      <c r="D5904" s="168"/>
      <c r="E5904" s="258" t="str">
        <f>iferror(vlookup(C5904,'Master data'!$A$1:$C$29,3,0),"--")</f>
        <v>--</v>
      </c>
      <c r="F5904" s="258" t="str">
        <f>iferror(vlookup(C5904,'Master data'!$A$1:$C$29,2,0),"--")</f>
        <v>--</v>
      </c>
    </row>
    <row r="5905" ht="22.5" customHeight="1">
      <c r="A5905" s="165"/>
      <c r="B5905" s="171"/>
      <c r="C5905" s="414"/>
      <c r="D5905" s="168"/>
      <c r="E5905" s="258" t="str">
        <f>iferror(vlookup(C5905,'Master data'!$A$1:$C$29,3,0),"--")</f>
        <v>--</v>
      </c>
      <c r="F5905" s="258" t="str">
        <f>iferror(vlookup(C5905,'Master data'!$A$1:$C$29,2,0),"--")</f>
        <v>--</v>
      </c>
    </row>
    <row r="5906" ht="22.5" customHeight="1">
      <c r="A5906" s="165"/>
      <c r="B5906" s="171"/>
      <c r="C5906" s="414"/>
      <c r="D5906" s="168"/>
      <c r="E5906" s="258" t="str">
        <f>iferror(vlookup(C5906,'Master data'!$A$1:$C$29,3,0),"--")</f>
        <v>--</v>
      </c>
      <c r="F5906" s="258" t="str">
        <f>iferror(vlookup(C5906,'Master data'!$A$1:$C$29,2,0),"--")</f>
        <v>--</v>
      </c>
    </row>
    <row r="5907" ht="22.5" customHeight="1">
      <c r="A5907" s="165"/>
      <c r="B5907" s="171"/>
      <c r="C5907" s="414"/>
      <c r="D5907" s="168"/>
      <c r="E5907" s="258" t="str">
        <f>iferror(vlookup(C5907,'Master data'!$A$1:$C$29,3,0),"--")</f>
        <v>--</v>
      </c>
      <c r="F5907" s="258" t="str">
        <f>iferror(vlookup(C5907,'Master data'!$A$1:$C$29,2,0),"--")</f>
        <v>--</v>
      </c>
    </row>
    <row r="5908" ht="22.5" customHeight="1">
      <c r="A5908" s="165"/>
      <c r="B5908" s="171"/>
      <c r="C5908" s="414"/>
      <c r="D5908" s="168"/>
      <c r="E5908" s="258" t="str">
        <f>iferror(vlookup(C5908,'Master data'!$A$1:$C$29,3,0),"--")</f>
        <v>--</v>
      </c>
      <c r="F5908" s="258" t="str">
        <f>iferror(vlookup(C5908,'Master data'!$A$1:$C$29,2,0),"--")</f>
        <v>--</v>
      </c>
    </row>
    <row r="5909" ht="22.5" customHeight="1">
      <c r="A5909" s="165"/>
      <c r="B5909" s="171"/>
      <c r="C5909" s="414"/>
      <c r="D5909" s="168"/>
      <c r="E5909" s="258" t="str">
        <f>iferror(vlookup(C5909,'Master data'!$A$1:$C$29,3,0),"--")</f>
        <v>--</v>
      </c>
      <c r="F5909" s="258" t="str">
        <f>iferror(vlookup(C5909,'Master data'!$A$1:$C$29,2,0),"--")</f>
        <v>--</v>
      </c>
    </row>
    <row r="5910" ht="22.5" customHeight="1">
      <c r="A5910" s="165"/>
      <c r="B5910" s="171"/>
      <c r="C5910" s="414"/>
      <c r="D5910" s="168"/>
      <c r="E5910" s="258" t="str">
        <f>iferror(vlookup(C5910,'Master data'!$A$1:$C$29,3,0),"--")</f>
        <v>--</v>
      </c>
      <c r="F5910" s="258" t="str">
        <f>iferror(vlookup(C5910,'Master data'!$A$1:$C$29,2,0),"--")</f>
        <v>--</v>
      </c>
    </row>
    <row r="5911" ht="22.5" customHeight="1">
      <c r="A5911" s="165"/>
      <c r="B5911" s="171"/>
      <c r="C5911" s="414"/>
      <c r="D5911" s="168"/>
      <c r="E5911" s="258" t="str">
        <f>iferror(vlookup(C5911,'Master data'!$A$1:$C$29,3,0),"--")</f>
        <v>--</v>
      </c>
      <c r="F5911" s="258" t="str">
        <f>iferror(vlookup(C5911,'Master data'!$A$1:$C$29,2,0),"--")</f>
        <v>--</v>
      </c>
    </row>
    <row r="5912" ht="22.5" customHeight="1">
      <c r="A5912" s="165"/>
      <c r="B5912" s="171"/>
      <c r="C5912" s="414"/>
      <c r="D5912" s="168"/>
      <c r="E5912" s="258" t="str">
        <f>iferror(vlookup(C5912,'Master data'!$A$1:$C$29,3,0),"--")</f>
        <v>--</v>
      </c>
      <c r="F5912" s="258" t="str">
        <f>iferror(vlookup(C5912,'Master data'!$A$1:$C$29,2,0),"--")</f>
        <v>--</v>
      </c>
    </row>
    <row r="5913" ht="22.5" customHeight="1">
      <c r="A5913" s="165"/>
      <c r="B5913" s="171"/>
      <c r="C5913" s="414"/>
      <c r="D5913" s="168"/>
      <c r="E5913" s="258" t="str">
        <f>iferror(vlookup(C5913,'Master data'!$A$1:$C$29,3,0),"--")</f>
        <v>--</v>
      </c>
      <c r="F5913" s="258" t="str">
        <f>iferror(vlookup(C5913,'Master data'!$A$1:$C$29,2,0),"--")</f>
        <v>--</v>
      </c>
    </row>
    <row r="5914" ht="22.5" customHeight="1">
      <c r="A5914" s="165"/>
      <c r="B5914" s="171"/>
      <c r="C5914" s="414"/>
      <c r="D5914" s="168"/>
      <c r="E5914" s="258" t="str">
        <f>iferror(vlookup(C5914,'Master data'!$A$1:$C$29,3,0),"--")</f>
        <v>--</v>
      </c>
      <c r="F5914" s="258" t="str">
        <f>iferror(vlookup(C5914,'Master data'!$A$1:$C$29,2,0),"--")</f>
        <v>--</v>
      </c>
    </row>
    <row r="5915" ht="22.5" customHeight="1">
      <c r="A5915" s="165"/>
      <c r="B5915" s="171"/>
      <c r="C5915" s="414"/>
      <c r="D5915" s="168"/>
      <c r="E5915" s="258" t="str">
        <f>iferror(vlookup(C5915,'Master data'!$A$1:$C$29,3,0),"--")</f>
        <v>--</v>
      </c>
      <c r="F5915" s="258" t="str">
        <f>iferror(vlookup(C5915,'Master data'!$A$1:$C$29,2,0),"--")</f>
        <v>--</v>
      </c>
    </row>
    <row r="5916" ht="22.5" customHeight="1">
      <c r="A5916" s="165"/>
      <c r="B5916" s="171"/>
      <c r="C5916" s="414"/>
      <c r="D5916" s="168"/>
      <c r="E5916" s="258" t="str">
        <f>iferror(vlookup(C5916,'Master data'!$A$1:$C$29,3,0),"--")</f>
        <v>--</v>
      </c>
      <c r="F5916" s="258" t="str">
        <f>iferror(vlookup(C5916,'Master data'!$A$1:$C$29,2,0),"--")</f>
        <v>--</v>
      </c>
    </row>
    <row r="5917" ht="22.5" customHeight="1">
      <c r="A5917" s="165"/>
      <c r="B5917" s="171"/>
      <c r="C5917" s="414"/>
      <c r="D5917" s="168"/>
      <c r="E5917" s="258" t="str">
        <f>iferror(vlookup(C5917,'Master data'!$A$1:$C$29,3,0),"--")</f>
        <v>--</v>
      </c>
      <c r="F5917" s="258" t="str">
        <f>iferror(vlookup(C5917,'Master data'!$A$1:$C$29,2,0),"--")</f>
        <v>--</v>
      </c>
    </row>
    <row r="5918" ht="22.5" customHeight="1">
      <c r="A5918" s="165"/>
      <c r="B5918" s="171"/>
      <c r="C5918" s="414"/>
      <c r="D5918" s="168"/>
      <c r="E5918" s="258" t="str">
        <f>iferror(vlookup(C5918,'Master data'!$A$1:$C$29,3,0),"--")</f>
        <v>--</v>
      </c>
      <c r="F5918" s="258" t="str">
        <f>iferror(vlookup(C5918,'Master data'!$A$1:$C$29,2,0),"--")</f>
        <v>--</v>
      </c>
    </row>
    <row r="5919" ht="22.5" customHeight="1">
      <c r="A5919" s="165"/>
      <c r="B5919" s="171"/>
      <c r="C5919" s="414"/>
      <c r="D5919" s="168"/>
      <c r="E5919" s="258" t="str">
        <f>iferror(vlookup(C5919,'Master data'!$A$1:$C$29,3,0),"--")</f>
        <v>--</v>
      </c>
      <c r="F5919" s="258" t="str">
        <f>iferror(vlookup(C5919,'Master data'!$A$1:$C$29,2,0),"--")</f>
        <v>--</v>
      </c>
    </row>
    <row r="5920" ht="22.5" customHeight="1">
      <c r="A5920" s="165"/>
      <c r="B5920" s="171"/>
      <c r="C5920" s="414"/>
      <c r="D5920" s="168"/>
      <c r="E5920" s="258" t="str">
        <f>iferror(vlookup(C5920,'Master data'!$A$1:$C$29,3,0),"--")</f>
        <v>--</v>
      </c>
      <c r="F5920" s="258" t="str">
        <f>iferror(vlookup(C5920,'Master data'!$A$1:$C$29,2,0),"--")</f>
        <v>--</v>
      </c>
    </row>
    <row r="5921" ht="22.5" customHeight="1">
      <c r="A5921" s="165"/>
      <c r="B5921" s="171"/>
      <c r="C5921" s="414"/>
      <c r="D5921" s="168"/>
      <c r="E5921" s="258" t="str">
        <f>iferror(vlookup(C5921,'Master data'!$A$1:$C$29,3,0),"--")</f>
        <v>--</v>
      </c>
      <c r="F5921" s="258" t="str">
        <f>iferror(vlookup(C5921,'Master data'!$A$1:$C$29,2,0),"--")</f>
        <v>--</v>
      </c>
    </row>
    <row r="5922" ht="22.5" customHeight="1">
      <c r="A5922" s="165"/>
      <c r="B5922" s="171"/>
      <c r="C5922" s="414"/>
      <c r="D5922" s="168"/>
      <c r="E5922" s="258" t="str">
        <f>iferror(vlookup(C5922,'Master data'!$A$1:$C$29,3,0),"--")</f>
        <v>--</v>
      </c>
      <c r="F5922" s="258" t="str">
        <f>iferror(vlookup(C5922,'Master data'!$A$1:$C$29,2,0),"--")</f>
        <v>--</v>
      </c>
    </row>
    <row r="5923" ht="22.5" customHeight="1">
      <c r="A5923" s="165"/>
      <c r="B5923" s="171"/>
      <c r="C5923" s="414"/>
      <c r="D5923" s="168"/>
      <c r="E5923" s="258" t="str">
        <f>iferror(vlookup(C5923,'Master data'!$A$1:$C$29,3,0),"--")</f>
        <v>--</v>
      </c>
      <c r="F5923" s="258" t="str">
        <f>iferror(vlookup(C5923,'Master data'!$A$1:$C$29,2,0),"--")</f>
        <v>--</v>
      </c>
    </row>
    <row r="5924" ht="22.5" customHeight="1">
      <c r="A5924" s="165"/>
      <c r="B5924" s="171"/>
      <c r="C5924" s="414"/>
      <c r="D5924" s="168"/>
      <c r="E5924" s="258" t="str">
        <f>iferror(vlookup(C5924,'Master data'!$A$1:$C$29,3,0),"--")</f>
        <v>--</v>
      </c>
      <c r="F5924" s="258" t="str">
        <f>iferror(vlookup(C5924,'Master data'!$A$1:$C$29,2,0),"--")</f>
        <v>--</v>
      </c>
    </row>
    <row r="5925" ht="22.5" customHeight="1">
      <c r="A5925" s="165"/>
      <c r="B5925" s="171"/>
      <c r="C5925" s="414"/>
      <c r="D5925" s="168"/>
      <c r="E5925" s="258" t="str">
        <f>iferror(vlookup(C5925,'Master data'!$A$1:$C$29,3,0),"--")</f>
        <v>--</v>
      </c>
      <c r="F5925" s="258" t="str">
        <f>iferror(vlookup(C5925,'Master data'!$A$1:$C$29,2,0),"--")</f>
        <v>--</v>
      </c>
    </row>
    <row r="5926" ht="22.5" customHeight="1">
      <c r="A5926" s="165"/>
      <c r="B5926" s="171"/>
      <c r="C5926" s="414"/>
      <c r="D5926" s="168"/>
      <c r="E5926" s="258" t="str">
        <f>iferror(vlookup(C5926,'Master data'!$A$1:$C$29,3,0),"--")</f>
        <v>--</v>
      </c>
      <c r="F5926" s="258" t="str">
        <f>iferror(vlookup(C5926,'Master data'!$A$1:$C$29,2,0),"--")</f>
        <v>--</v>
      </c>
    </row>
    <row r="5927" ht="22.5" customHeight="1">
      <c r="A5927" s="165"/>
      <c r="B5927" s="171"/>
      <c r="C5927" s="414"/>
      <c r="D5927" s="168"/>
      <c r="E5927" s="258" t="str">
        <f>iferror(vlookup(C5927,'Master data'!$A$1:$C$29,3,0),"--")</f>
        <v>--</v>
      </c>
      <c r="F5927" s="258" t="str">
        <f>iferror(vlookup(C5927,'Master data'!$A$1:$C$29,2,0),"--")</f>
        <v>--</v>
      </c>
    </row>
    <row r="5928" ht="22.5" customHeight="1">
      <c r="A5928" s="165"/>
      <c r="B5928" s="171"/>
      <c r="C5928" s="414"/>
      <c r="D5928" s="168"/>
      <c r="E5928" s="258" t="str">
        <f>iferror(vlookup(C5928,'Master data'!$A$1:$C$29,3,0),"--")</f>
        <v>--</v>
      </c>
      <c r="F5928" s="258" t="str">
        <f>iferror(vlookup(C5928,'Master data'!$A$1:$C$29,2,0),"--")</f>
        <v>--</v>
      </c>
    </row>
    <row r="5929" ht="22.5" customHeight="1">
      <c r="A5929" s="165"/>
      <c r="B5929" s="171"/>
      <c r="C5929" s="414"/>
      <c r="D5929" s="168"/>
      <c r="E5929" s="258" t="str">
        <f>iferror(vlookup(C5929,'Master data'!$A$1:$C$29,3,0),"--")</f>
        <v>--</v>
      </c>
      <c r="F5929" s="258" t="str">
        <f>iferror(vlookup(C5929,'Master data'!$A$1:$C$29,2,0),"--")</f>
        <v>--</v>
      </c>
    </row>
    <row r="5930" ht="22.5" customHeight="1">
      <c r="A5930" s="165"/>
      <c r="B5930" s="171"/>
      <c r="C5930" s="414"/>
      <c r="D5930" s="168"/>
      <c r="E5930" s="258" t="str">
        <f>iferror(vlookup(C5930,'Master data'!$A$1:$C$29,3,0),"--")</f>
        <v>--</v>
      </c>
      <c r="F5930" s="258" t="str">
        <f>iferror(vlookup(C5930,'Master data'!$A$1:$C$29,2,0),"--")</f>
        <v>--</v>
      </c>
    </row>
    <row r="5931" ht="22.5" customHeight="1">
      <c r="A5931" s="165"/>
      <c r="B5931" s="171"/>
      <c r="C5931" s="414"/>
      <c r="D5931" s="168"/>
      <c r="E5931" s="258" t="str">
        <f>iferror(vlookup(C5931,'Master data'!$A$1:$C$29,3,0),"--")</f>
        <v>--</v>
      </c>
      <c r="F5931" s="258" t="str">
        <f>iferror(vlookup(C5931,'Master data'!$A$1:$C$29,2,0),"--")</f>
        <v>--</v>
      </c>
    </row>
    <row r="5932" ht="22.5" customHeight="1">
      <c r="A5932" s="165"/>
      <c r="B5932" s="171"/>
      <c r="C5932" s="414"/>
      <c r="D5932" s="168"/>
      <c r="E5932" s="258" t="str">
        <f>iferror(vlookup(C5932,'Master data'!$A$1:$C$29,3,0),"--")</f>
        <v>--</v>
      </c>
      <c r="F5932" s="258" t="str">
        <f>iferror(vlookup(C5932,'Master data'!$A$1:$C$29,2,0),"--")</f>
        <v>--</v>
      </c>
    </row>
    <row r="5933" ht="22.5" customHeight="1">
      <c r="A5933" s="165"/>
      <c r="B5933" s="171"/>
      <c r="C5933" s="414"/>
      <c r="D5933" s="168"/>
      <c r="E5933" s="258" t="str">
        <f>iferror(vlookup(C5933,'Master data'!$A$1:$C$29,3,0),"--")</f>
        <v>--</v>
      </c>
      <c r="F5933" s="258" t="str">
        <f>iferror(vlookup(C5933,'Master data'!$A$1:$C$29,2,0),"--")</f>
        <v>--</v>
      </c>
    </row>
    <row r="5934" ht="22.5" customHeight="1">
      <c r="A5934" s="165"/>
      <c r="B5934" s="171"/>
      <c r="C5934" s="414"/>
      <c r="D5934" s="168"/>
      <c r="E5934" s="258" t="str">
        <f>iferror(vlookup(C5934,'Master data'!$A$1:$C$29,3,0),"--")</f>
        <v>--</v>
      </c>
      <c r="F5934" s="258" t="str">
        <f>iferror(vlookup(C5934,'Master data'!$A$1:$C$29,2,0),"--")</f>
        <v>--</v>
      </c>
    </row>
    <row r="5935" ht="22.5" customHeight="1">
      <c r="A5935" s="165"/>
      <c r="B5935" s="171"/>
      <c r="C5935" s="414"/>
      <c r="D5935" s="168"/>
      <c r="E5935" s="258" t="str">
        <f>iferror(vlookup(C5935,'Master data'!$A$1:$C$29,3,0),"--")</f>
        <v>--</v>
      </c>
      <c r="F5935" s="258" t="str">
        <f>iferror(vlookup(C5935,'Master data'!$A$1:$C$29,2,0),"--")</f>
        <v>--</v>
      </c>
    </row>
    <row r="5936" ht="22.5" customHeight="1">
      <c r="A5936" s="165"/>
      <c r="B5936" s="171"/>
      <c r="C5936" s="414"/>
      <c r="D5936" s="168"/>
      <c r="E5936" s="258" t="str">
        <f>iferror(vlookup(C5936,'Master data'!$A$1:$C$29,3,0),"--")</f>
        <v>--</v>
      </c>
      <c r="F5936" s="258" t="str">
        <f>iferror(vlookup(C5936,'Master data'!$A$1:$C$29,2,0),"--")</f>
        <v>--</v>
      </c>
    </row>
    <row r="5937" ht="22.5" customHeight="1">
      <c r="A5937" s="165"/>
      <c r="B5937" s="171"/>
      <c r="C5937" s="414"/>
      <c r="D5937" s="168"/>
      <c r="E5937" s="258" t="str">
        <f>iferror(vlookup(C5937,'Master data'!$A$1:$C$29,3,0),"--")</f>
        <v>--</v>
      </c>
      <c r="F5937" s="258" t="str">
        <f>iferror(vlookup(C5937,'Master data'!$A$1:$C$29,2,0),"--")</f>
        <v>--</v>
      </c>
    </row>
    <row r="5938" ht="22.5" customHeight="1">
      <c r="A5938" s="165"/>
      <c r="B5938" s="171"/>
      <c r="C5938" s="414"/>
      <c r="D5938" s="168"/>
      <c r="E5938" s="258" t="str">
        <f>iferror(vlookup(C5938,'Master data'!$A$1:$C$29,3,0),"--")</f>
        <v>--</v>
      </c>
      <c r="F5938" s="258" t="str">
        <f>iferror(vlookup(C5938,'Master data'!$A$1:$C$29,2,0),"--")</f>
        <v>--</v>
      </c>
    </row>
    <row r="5939" ht="22.5" customHeight="1">
      <c r="A5939" s="165"/>
      <c r="B5939" s="171"/>
      <c r="C5939" s="414"/>
      <c r="D5939" s="168"/>
      <c r="E5939" s="258" t="str">
        <f>iferror(vlookup(C5939,'Master data'!$A$1:$C$29,3,0),"--")</f>
        <v>--</v>
      </c>
      <c r="F5939" s="258" t="str">
        <f>iferror(vlookup(C5939,'Master data'!$A$1:$C$29,2,0),"--")</f>
        <v>--</v>
      </c>
    </row>
    <row r="5940" ht="22.5" customHeight="1">
      <c r="A5940" s="165"/>
      <c r="B5940" s="171"/>
      <c r="C5940" s="414"/>
      <c r="D5940" s="168"/>
      <c r="E5940" s="258" t="str">
        <f>iferror(vlookup(C5940,'Master data'!$A$1:$C$29,3,0),"--")</f>
        <v>--</v>
      </c>
      <c r="F5940" s="258" t="str">
        <f>iferror(vlookup(C5940,'Master data'!$A$1:$C$29,2,0),"--")</f>
        <v>--</v>
      </c>
    </row>
    <row r="5941" ht="22.5" customHeight="1">
      <c r="A5941" s="165"/>
      <c r="B5941" s="171"/>
      <c r="C5941" s="414"/>
      <c r="D5941" s="168"/>
      <c r="E5941" s="258" t="str">
        <f>iferror(vlookup(C5941,'Master data'!$A$1:$C$29,3,0),"--")</f>
        <v>--</v>
      </c>
      <c r="F5941" s="258" t="str">
        <f>iferror(vlookup(C5941,'Master data'!$A$1:$C$29,2,0),"--")</f>
        <v>--</v>
      </c>
    </row>
    <row r="5942" ht="22.5" customHeight="1">
      <c r="A5942" s="165"/>
      <c r="B5942" s="171"/>
      <c r="C5942" s="414"/>
      <c r="D5942" s="168"/>
      <c r="E5942" s="258" t="str">
        <f>iferror(vlookup(C5942,'Master data'!$A$1:$C$29,3,0),"--")</f>
        <v>--</v>
      </c>
      <c r="F5942" s="258" t="str">
        <f>iferror(vlookup(C5942,'Master data'!$A$1:$C$29,2,0),"--")</f>
        <v>--</v>
      </c>
    </row>
    <row r="5943" ht="22.5" customHeight="1">
      <c r="A5943" s="165"/>
      <c r="B5943" s="171"/>
      <c r="C5943" s="414"/>
      <c r="D5943" s="168"/>
      <c r="E5943" s="258" t="str">
        <f>iferror(vlookup(C5943,'Master data'!$A$1:$C$29,3,0),"--")</f>
        <v>--</v>
      </c>
      <c r="F5943" s="258" t="str">
        <f>iferror(vlookup(C5943,'Master data'!$A$1:$C$29,2,0),"--")</f>
        <v>--</v>
      </c>
    </row>
    <row r="5944" ht="22.5" customHeight="1">
      <c r="A5944" s="165"/>
      <c r="B5944" s="171"/>
      <c r="C5944" s="414"/>
      <c r="D5944" s="168"/>
      <c r="E5944" s="258" t="str">
        <f>iferror(vlookup(C5944,'Master data'!$A$1:$C$29,3,0),"--")</f>
        <v>--</v>
      </c>
      <c r="F5944" s="258" t="str">
        <f>iferror(vlookup(C5944,'Master data'!$A$1:$C$29,2,0),"--")</f>
        <v>--</v>
      </c>
    </row>
    <row r="5945" ht="22.5" customHeight="1">
      <c r="A5945" s="165"/>
      <c r="B5945" s="171"/>
      <c r="C5945" s="414"/>
      <c r="D5945" s="168"/>
      <c r="E5945" s="258" t="str">
        <f>iferror(vlookup(C5945,'Master data'!$A$1:$C$29,3,0),"--")</f>
        <v>--</v>
      </c>
      <c r="F5945" s="258" t="str">
        <f>iferror(vlookup(C5945,'Master data'!$A$1:$C$29,2,0),"--")</f>
        <v>--</v>
      </c>
    </row>
    <row r="5946" ht="22.5" customHeight="1">
      <c r="A5946" s="165"/>
      <c r="B5946" s="171"/>
      <c r="C5946" s="414"/>
      <c r="D5946" s="168"/>
      <c r="E5946" s="258" t="str">
        <f>iferror(vlookup(C5946,'Master data'!$A$1:$C$29,3,0),"--")</f>
        <v>--</v>
      </c>
      <c r="F5946" s="258" t="str">
        <f>iferror(vlookup(C5946,'Master data'!$A$1:$C$29,2,0),"--")</f>
        <v>--</v>
      </c>
    </row>
    <row r="5947" ht="22.5" customHeight="1">
      <c r="A5947" s="165"/>
      <c r="B5947" s="171"/>
      <c r="C5947" s="414"/>
      <c r="D5947" s="168"/>
      <c r="E5947" s="258" t="str">
        <f>iferror(vlookup(C5947,'Master data'!$A$1:$C$29,3,0),"--")</f>
        <v>--</v>
      </c>
      <c r="F5947" s="258" t="str">
        <f>iferror(vlookup(C5947,'Master data'!$A$1:$C$29,2,0),"--")</f>
        <v>--</v>
      </c>
    </row>
    <row r="5948" ht="22.5" customHeight="1">
      <c r="A5948" s="165"/>
      <c r="B5948" s="171"/>
      <c r="C5948" s="414"/>
      <c r="D5948" s="168"/>
      <c r="E5948" s="258" t="str">
        <f>iferror(vlookup(C5948,'Master data'!$A$1:$C$29,3,0),"--")</f>
        <v>--</v>
      </c>
      <c r="F5948" s="258" t="str">
        <f>iferror(vlookup(C5948,'Master data'!$A$1:$C$29,2,0),"--")</f>
        <v>--</v>
      </c>
    </row>
    <row r="5949" ht="22.5" customHeight="1">
      <c r="A5949" s="165"/>
      <c r="B5949" s="171"/>
      <c r="C5949" s="414"/>
      <c r="D5949" s="168"/>
      <c r="E5949" s="258" t="str">
        <f>iferror(vlookup(C5949,'Master data'!$A$1:$C$29,3,0),"--")</f>
        <v>--</v>
      </c>
      <c r="F5949" s="258" t="str">
        <f>iferror(vlookup(C5949,'Master data'!$A$1:$C$29,2,0),"--")</f>
        <v>--</v>
      </c>
    </row>
    <row r="5950" ht="22.5" customHeight="1">
      <c r="A5950" s="165"/>
      <c r="B5950" s="171"/>
      <c r="C5950" s="414"/>
      <c r="D5950" s="168"/>
      <c r="E5950" s="258" t="str">
        <f>iferror(vlookup(C5950,'Master data'!$A$1:$C$29,3,0),"--")</f>
        <v>--</v>
      </c>
      <c r="F5950" s="258" t="str">
        <f>iferror(vlookup(C5950,'Master data'!$A$1:$C$29,2,0),"--")</f>
        <v>--</v>
      </c>
    </row>
    <row r="5951" ht="22.5" customHeight="1">
      <c r="A5951" s="165"/>
      <c r="B5951" s="171"/>
      <c r="C5951" s="414"/>
      <c r="D5951" s="168"/>
      <c r="E5951" s="258" t="str">
        <f>iferror(vlookup(C5951,'Master data'!$A$1:$C$29,3,0),"--")</f>
        <v>--</v>
      </c>
      <c r="F5951" s="258" t="str">
        <f>iferror(vlookup(C5951,'Master data'!$A$1:$C$29,2,0),"--")</f>
        <v>--</v>
      </c>
    </row>
    <row r="5952" ht="22.5" customHeight="1">
      <c r="A5952" s="165"/>
      <c r="B5952" s="171"/>
      <c r="C5952" s="414"/>
      <c r="D5952" s="168"/>
      <c r="E5952" s="258" t="str">
        <f>iferror(vlookup(C5952,'Master data'!$A$1:$C$29,3,0),"--")</f>
        <v>--</v>
      </c>
      <c r="F5952" s="258" t="str">
        <f>iferror(vlookup(C5952,'Master data'!$A$1:$C$29,2,0),"--")</f>
        <v>--</v>
      </c>
    </row>
    <row r="5953" ht="22.5" customHeight="1">
      <c r="A5953" s="165"/>
      <c r="B5953" s="171"/>
      <c r="C5953" s="414"/>
      <c r="D5953" s="168"/>
      <c r="E5953" s="258" t="str">
        <f>iferror(vlookup(C5953,'Master data'!$A$1:$C$29,3,0),"--")</f>
        <v>--</v>
      </c>
      <c r="F5953" s="258" t="str">
        <f>iferror(vlookup(C5953,'Master data'!$A$1:$C$29,2,0),"--")</f>
        <v>--</v>
      </c>
    </row>
    <row r="5954" ht="22.5" customHeight="1">
      <c r="A5954" s="165"/>
      <c r="B5954" s="171"/>
      <c r="C5954" s="414"/>
      <c r="D5954" s="168"/>
      <c r="E5954" s="258" t="str">
        <f>iferror(vlookup(C5954,'Master data'!$A$1:$C$29,3,0),"--")</f>
        <v>--</v>
      </c>
      <c r="F5954" s="258" t="str">
        <f>iferror(vlookup(C5954,'Master data'!$A$1:$C$29,2,0),"--")</f>
        <v>--</v>
      </c>
    </row>
    <row r="5955" ht="22.5" customHeight="1">
      <c r="A5955" s="165"/>
      <c r="B5955" s="171"/>
      <c r="C5955" s="414"/>
      <c r="D5955" s="168"/>
      <c r="E5955" s="258" t="str">
        <f>iferror(vlookup(C5955,'Master data'!$A$1:$C$29,3,0),"--")</f>
        <v>--</v>
      </c>
      <c r="F5955" s="258" t="str">
        <f>iferror(vlookup(C5955,'Master data'!$A$1:$C$29,2,0),"--")</f>
        <v>--</v>
      </c>
    </row>
    <row r="5956" ht="22.5" customHeight="1">
      <c r="A5956" s="165"/>
      <c r="B5956" s="171"/>
      <c r="C5956" s="414"/>
      <c r="D5956" s="168"/>
      <c r="E5956" s="258" t="str">
        <f>iferror(vlookup(C5956,'Master data'!$A$1:$C$29,3,0),"--")</f>
        <v>--</v>
      </c>
      <c r="F5956" s="258" t="str">
        <f>iferror(vlookup(C5956,'Master data'!$A$1:$C$29,2,0),"--")</f>
        <v>--</v>
      </c>
    </row>
    <row r="5957" ht="22.5" customHeight="1">
      <c r="A5957" s="165"/>
      <c r="B5957" s="171"/>
      <c r="C5957" s="414"/>
      <c r="D5957" s="168"/>
      <c r="E5957" s="258" t="str">
        <f>iferror(vlookup(C5957,'Master data'!$A$1:$C$29,3,0),"--")</f>
        <v>--</v>
      </c>
      <c r="F5957" s="258" t="str">
        <f>iferror(vlookup(C5957,'Master data'!$A$1:$C$29,2,0),"--")</f>
        <v>--</v>
      </c>
    </row>
    <row r="5958" ht="22.5" customHeight="1">
      <c r="A5958" s="165"/>
      <c r="B5958" s="171"/>
      <c r="C5958" s="414"/>
      <c r="D5958" s="168"/>
      <c r="E5958" s="258" t="str">
        <f>iferror(vlookup(C5958,'Master data'!$A$1:$C$29,3,0),"--")</f>
        <v>--</v>
      </c>
      <c r="F5958" s="258" t="str">
        <f>iferror(vlookup(C5958,'Master data'!$A$1:$C$29,2,0),"--")</f>
        <v>--</v>
      </c>
    </row>
    <row r="5959" ht="22.5" customHeight="1">
      <c r="A5959" s="165"/>
      <c r="B5959" s="171"/>
      <c r="C5959" s="414"/>
      <c r="D5959" s="168"/>
      <c r="E5959" s="258" t="str">
        <f>iferror(vlookup(C5959,'Master data'!$A$1:$C$29,3,0),"--")</f>
        <v>--</v>
      </c>
      <c r="F5959" s="258" t="str">
        <f>iferror(vlookup(C5959,'Master data'!$A$1:$C$29,2,0),"--")</f>
        <v>--</v>
      </c>
    </row>
    <row r="5960" ht="22.5" customHeight="1">
      <c r="A5960" s="165"/>
      <c r="B5960" s="171"/>
      <c r="C5960" s="414"/>
      <c r="D5960" s="168"/>
      <c r="E5960" s="258" t="str">
        <f>iferror(vlookup(C5960,'Master data'!$A$1:$C$29,3,0),"--")</f>
        <v>--</v>
      </c>
      <c r="F5960" s="258" t="str">
        <f>iferror(vlookup(C5960,'Master data'!$A$1:$C$29,2,0),"--")</f>
        <v>--</v>
      </c>
    </row>
    <row r="5961" ht="22.5" customHeight="1">
      <c r="A5961" s="165"/>
      <c r="B5961" s="171"/>
      <c r="C5961" s="414"/>
      <c r="D5961" s="168"/>
      <c r="E5961" s="258" t="str">
        <f>iferror(vlookup(C5961,'Master data'!$A$1:$C$29,3,0),"--")</f>
        <v>--</v>
      </c>
      <c r="F5961" s="258" t="str">
        <f>iferror(vlookup(C5961,'Master data'!$A$1:$C$29,2,0),"--")</f>
        <v>--</v>
      </c>
    </row>
    <row r="5962" ht="22.5" customHeight="1">
      <c r="A5962" s="165"/>
      <c r="B5962" s="171"/>
      <c r="C5962" s="414"/>
      <c r="D5962" s="168"/>
      <c r="E5962" s="258" t="str">
        <f>iferror(vlookup(C5962,'Master data'!$A$1:$C$29,3,0),"--")</f>
        <v>--</v>
      </c>
      <c r="F5962" s="258" t="str">
        <f>iferror(vlookup(C5962,'Master data'!$A$1:$C$29,2,0),"--")</f>
        <v>--</v>
      </c>
    </row>
    <row r="5963" ht="22.5" customHeight="1">
      <c r="A5963" s="165"/>
      <c r="B5963" s="171"/>
      <c r="C5963" s="414"/>
      <c r="D5963" s="168"/>
      <c r="E5963" s="258" t="str">
        <f>iferror(vlookup(C5963,'Master data'!$A$1:$C$29,3,0),"--")</f>
        <v>--</v>
      </c>
      <c r="F5963" s="258" t="str">
        <f>iferror(vlookup(C5963,'Master data'!$A$1:$C$29,2,0),"--")</f>
        <v>--</v>
      </c>
    </row>
    <row r="5964" ht="22.5" customHeight="1">
      <c r="A5964" s="165"/>
      <c r="B5964" s="171"/>
      <c r="C5964" s="414"/>
      <c r="D5964" s="168"/>
      <c r="E5964" s="258" t="str">
        <f>iferror(vlookup(C5964,'Master data'!$A$1:$C$29,3,0),"--")</f>
        <v>--</v>
      </c>
      <c r="F5964" s="258" t="str">
        <f>iferror(vlookup(C5964,'Master data'!$A$1:$C$29,2,0),"--")</f>
        <v>--</v>
      </c>
    </row>
    <row r="5965" ht="22.5" customHeight="1">
      <c r="A5965" s="165"/>
      <c r="B5965" s="171"/>
      <c r="C5965" s="414"/>
      <c r="D5965" s="168"/>
      <c r="E5965" s="258" t="str">
        <f>iferror(vlookup(C5965,'Master data'!$A$1:$C$29,3,0),"--")</f>
        <v>--</v>
      </c>
      <c r="F5965" s="258" t="str">
        <f>iferror(vlookup(C5965,'Master data'!$A$1:$C$29,2,0),"--")</f>
        <v>--</v>
      </c>
    </row>
    <row r="5966" ht="22.5" customHeight="1">
      <c r="A5966" s="165"/>
      <c r="B5966" s="171"/>
      <c r="C5966" s="414"/>
      <c r="D5966" s="168"/>
      <c r="E5966" s="258" t="str">
        <f>iferror(vlookup(C5966,'Master data'!$A$1:$C$29,3,0),"--")</f>
        <v>--</v>
      </c>
      <c r="F5966" s="258" t="str">
        <f>iferror(vlookup(C5966,'Master data'!$A$1:$C$29,2,0),"--")</f>
        <v>--</v>
      </c>
    </row>
    <row r="5967" ht="22.5" customHeight="1">
      <c r="A5967" s="165"/>
      <c r="B5967" s="171"/>
      <c r="C5967" s="414"/>
      <c r="D5967" s="168"/>
      <c r="E5967" s="258" t="str">
        <f>iferror(vlookup(C5967,'Master data'!$A$1:$C$29,3,0),"--")</f>
        <v>--</v>
      </c>
      <c r="F5967" s="258" t="str">
        <f>iferror(vlookup(C5967,'Master data'!$A$1:$C$29,2,0),"--")</f>
        <v>--</v>
      </c>
    </row>
    <row r="5968" ht="22.5" customHeight="1">
      <c r="A5968" s="165"/>
      <c r="B5968" s="171"/>
      <c r="C5968" s="414"/>
      <c r="D5968" s="168"/>
      <c r="E5968" s="258" t="str">
        <f>iferror(vlookup(C5968,'Master data'!$A$1:$C$29,3,0),"--")</f>
        <v>--</v>
      </c>
      <c r="F5968" s="258" t="str">
        <f>iferror(vlookup(C5968,'Master data'!$A$1:$C$29,2,0),"--")</f>
        <v>--</v>
      </c>
    </row>
    <row r="5969" ht="22.5" customHeight="1">
      <c r="A5969" s="165"/>
      <c r="B5969" s="171"/>
      <c r="C5969" s="414"/>
      <c r="D5969" s="168"/>
      <c r="E5969" s="258" t="str">
        <f>iferror(vlookup(C5969,'Master data'!$A$1:$C$29,3,0),"--")</f>
        <v>--</v>
      </c>
      <c r="F5969" s="258" t="str">
        <f>iferror(vlookup(C5969,'Master data'!$A$1:$C$29,2,0),"--")</f>
        <v>--</v>
      </c>
    </row>
    <row r="5970" ht="22.5" customHeight="1">
      <c r="A5970" s="165"/>
      <c r="B5970" s="171"/>
      <c r="C5970" s="414"/>
      <c r="D5970" s="168"/>
      <c r="E5970" s="258" t="str">
        <f>iferror(vlookup(C5970,'Master data'!$A$1:$C$29,3,0),"--")</f>
        <v>--</v>
      </c>
      <c r="F5970" s="258" t="str">
        <f>iferror(vlookup(C5970,'Master data'!$A$1:$C$29,2,0),"--")</f>
        <v>--</v>
      </c>
    </row>
    <row r="5971" ht="22.5" customHeight="1">
      <c r="A5971" s="165"/>
      <c r="B5971" s="171"/>
      <c r="C5971" s="414"/>
      <c r="D5971" s="168"/>
      <c r="E5971" s="258" t="str">
        <f>iferror(vlookup(C5971,'Master data'!$A$1:$C$29,3,0),"--")</f>
        <v>--</v>
      </c>
      <c r="F5971" s="258" t="str">
        <f>iferror(vlookup(C5971,'Master data'!$A$1:$C$29,2,0),"--")</f>
        <v>--</v>
      </c>
    </row>
    <row r="5972" ht="22.5" customHeight="1">
      <c r="A5972" s="165"/>
      <c r="B5972" s="171"/>
      <c r="C5972" s="414"/>
      <c r="D5972" s="168"/>
      <c r="E5972" s="258" t="str">
        <f>iferror(vlookup(C5972,'Master data'!$A$1:$C$29,3,0),"--")</f>
        <v>--</v>
      </c>
      <c r="F5972" s="258" t="str">
        <f>iferror(vlookup(C5972,'Master data'!$A$1:$C$29,2,0),"--")</f>
        <v>--</v>
      </c>
    </row>
    <row r="5973" ht="22.5" customHeight="1">
      <c r="A5973" s="165"/>
      <c r="B5973" s="171"/>
      <c r="C5973" s="414"/>
      <c r="D5973" s="168"/>
      <c r="E5973" s="258" t="str">
        <f>iferror(vlookup(C5973,'Master data'!$A$1:$C$29,3,0),"--")</f>
        <v>--</v>
      </c>
      <c r="F5973" s="258" t="str">
        <f>iferror(vlookup(C5973,'Master data'!$A$1:$C$29,2,0),"--")</f>
        <v>--</v>
      </c>
    </row>
    <row r="5974" ht="22.5" customHeight="1">
      <c r="A5974" s="165"/>
      <c r="B5974" s="171"/>
      <c r="C5974" s="414"/>
      <c r="D5974" s="168"/>
      <c r="E5974" s="258" t="str">
        <f>iferror(vlookup(C5974,'Master data'!$A$1:$C$29,3,0),"--")</f>
        <v>--</v>
      </c>
      <c r="F5974" s="258" t="str">
        <f>iferror(vlookup(C5974,'Master data'!$A$1:$C$29,2,0),"--")</f>
        <v>--</v>
      </c>
    </row>
    <row r="5975" ht="22.5" customHeight="1">
      <c r="A5975" s="165"/>
      <c r="B5975" s="171"/>
      <c r="C5975" s="414"/>
      <c r="D5975" s="168"/>
      <c r="E5975" s="258" t="str">
        <f>iferror(vlookup(C5975,'Master data'!$A$1:$C$29,3,0),"--")</f>
        <v>--</v>
      </c>
      <c r="F5975" s="258" t="str">
        <f>iferror(vlookup(C5975,'Master data'!$A$1:$C$29,2,0),"--")</f>
        <v>--</v>
      </c>
    </row>
    <row r="5976" ht="22.5" customHeight="1">
      <c r="A5976" s="165"/>
      <c r="B5976" s="171"/>
      <c r="C5976" s="414"/>
      <c r="D5976" s="168"/>
      <c r="E5976" s="258" t="str">
        <f>iferror(vlookup(C5976,'Master data'!$A$1:$C$29,3,0),"--")</f>
        <v>--</v>
      </c>
      <c r="F5976" s="258" t="str">
        <f>iferror(vlookup(C5976,'Master data'!$A$1:$C$29,2,0),"--")</f>
        <v>--</v>
      </c>
    </row>
    <row r="5977" ht="22.5" customHeight="1">
      <c r="A5977" s="165"/>
      <c r="B5977" s="171"/>
      <c r="C5977" s="414"/>
      <c r="D5977" s="168"/>
      <c r="E5977" s="258" t="str">
        <f>iferror(vlookup(C5977,'Master data'!$A$1:$C$29,3,0),"--")</f>
        <v>--</v>
      </c>
      <c r="F5977" s="258" t="str">
        <f>iferror(vlookup(C5977,'Master data'!$A$1:$C$29,2,0),"--")</f>
        <v>--</v>
      </c>
    </row>
    <row r="5978" ht="22.5" customHeight="1">
      <c r="A5978" s="165"/>
      <c r="B5978" s="171"/>
      <c r="C5978" s="414"/>
      <c r="D5978" s="168"/>
      <c r="E5978" s="258" t="str">
        <f>iferror(vlookup(C5978,'Master data'!$A$1:$C$29,3,0),"--")</f>
        <v>--</v>
      </c>
      <c r="F5978" s="258" t="str">
        <f>iferror(vlookup(C5978,'Master data'!$A$1:$C$29,2,0),"--")</f>
        <v>--</v>
      </c>
    </row>
    <row r="5979" ht="22.5" customHeight="1">
      <c r="A5979" s="165"/>
      <c r="B5979" s="171"/>
      <c r="C5979" s="414"/>
      <c r="D5979" s="168"/>
      <c r="E5979" s="258" t="str">
        <f>iferror(vlookup(C5979,'Master data'!$A$1:$C$29,3,0),"--")</f>
        <v>--</v>
      </c>
      <c r="F5979" s="258" t="str">
        <f>iferror(vlookup(C5979,'Master data'!$A$1:$C$29,2,0),"--")</f>
        <v>--</v>
      </c>
    </row>
    <row r="5980" ht="22.5" customHeight="1">
      <c r="A5980" s="165"/>
      <c r="B5980" s="171"/>
      <c r="C5980" s="414"/>
      <c r="D5980" s="168"/>
      <c r="E5980" s="258" t="str">
        <f>iferror(vlookup(C5980,'Master data'!$A$1:$C$29,3,0),"--")</f>
        <v>--</v>
      </c>
      <c r="F5980" s="258" t="str">
        <f>iferror(vlookup(C5980,'Master data'!$A$1:$C$29,2,0),"--")</f>
        <v>--</v>
      </c>
    </row>
    <row r="5981" ht="22.5" customHeight="1">
      <c r="A5981" s="165"/>
      <c r="B5981" s="171"/>
      <c r="C5981" s="414"/>
      <c r="D5981" s="168"/>
      <c r="E5981" s="258" t="str">
        <f>iferror(vlookup(C5981,'Master data'!$A$1:$C$29,3,0),"--")</f>
        <v>--</v>
      </c>
      <c r="F5981" s="258" t="str">
        <f>iferror(vlookup(C5981,'Master data'!$A$1:$C$29,2,0),"--")</f>
        <v>--</v>
      </c>
    </row>
    <row r="5982" ht="22.5" customHeight="1">
      <c r="A5982" s="165"/>
      <c r="B5982" s="171"/>
      <c r="C5982" s="414"/>
      <c r="D5982" s="168"/>
      <c r="E5982" s="258" t="str">
        <f>iferror(vlookup(C5982,'Master data'!$A$1:$C$29,3,0),"--")</f>
        <v>--</v>
      </c>
      <c r="F5982" s="258" t="str">
        <f>iferror(vlookup(C5982,'Master data'!$A$1:$C$29,2,0),"--")</f>
        <v>--</v>
      </c>
    </row>
    <row r="5983" ht="22.5" customHeight="1">
      <c r="A5983" s="165"/>
      <c r="B5983" s="171"/>
      <c r="C5983" s="414"/>
      <c r="D5983" s="168"/>
      <c r="E5983" s="258" t="str">
        <f>iferror(vlookup(C5983,'Master data'!$A$1:$C$29,3,0),"--")</f>
        <v>--</v>
      </c>
      <c r="F5983" s="258" t="str">
        <f>iferror(vlookup(C5983,'Master data'!$A$1:$C$29,2,0),"--")</f>
        <v>--</v>
      </c>
    </row>
    <row r="5984" ht="22.5" customHeight="1">
      <c r="A5984" s="165"/>
      <c r="B5984" s="171"/>
      <c r="C5984" s="414"/>
      <c r="D5984" s="168"/>
      <c r="E5984" s="258" t="str">
        <f>iferror(vlookup(C5984,'Master data'!$A$1:$C$29,3,0),"--")</f>
        <v>--</v>
      </c>
      <c r="F5984" s="258" t="str">
        <f>iferror(vlookup(C5984,'Master data'!$A$1:$C$29,2,0),"--")</f>
        <v>--</v>
      </c>
    </row>
    <row r="5985" ht="22.5" customHeight="1">
      <c r="A5985" s="165"/>
      <c r="B5985" s="171"/>
      <c r="C5985" s="414"/>
      <c r="D5985" s="168"/>
      <c r="E5985" s="258" t="str">
        <f>iferror(vlookup(C5985,'Master data'!$A$1:$C$29,3,0),"--")</f>
        <v>--</v>
      </c>
      <c r="F5985" s="258" t="str">
        <f>iferror(vlookup(C5985,'Master data'!$A$1:$C$29,2,0),"--")</f>
        <v>--</v>
      </c>
    </row>
    <row r="5986" ht="22.5" customHeight="1">
      <c r="A5986" s="165"/>
      <c r="B5986" s="171"/>
      <c r="C5986" s="414"/>
      <c r="D5986" s="168"/>
      <c r="E5986" s="258" t="str">
        <f>iferror(vlookup(C5986,'Master data'!$A$1:$C$29,3,0),"--")</f>
        <v>--</v>
      </c>
      <c r="F5986" s="258" t="str">
        <f>iferror(vlookup(C5986,'Master data'!$A$1:$C$29,2,0),"--")</f>
        <v>--</v>
      </c>
    </row>
    <row r="5987" ht="22.5" customHeight="1">
      <c r="A5987" s="165"/>
      <c r="B5987" s="171"/>
      <c r="C5987" s="414"/>
      <c r="D5987" s="168"/>
      <c r="E5987" s="258" t="str">
        <f>iferror(vlookup(C5987,'Master data'!$A$1:$C$29,3,0),"--")</f>
        <v>--</v>
      </c>
      <c r="F5987" s="258" t="str">
        <f>iferror(vlookup(C5987,'Master data'!$A$1:$C$29,2,0),"--")</f>
        <v>--</v>
      </c>
    </row>
    <row r="5988" ht="22.5" customHeight="1">
      <c r="A5988" s="165"/>
      <c r="B5988" s="171"/>
      <c r="C5988" s="414"/>
      <c r="D5988" s="168"/>
      <c r="E5988" s="258" t="str">
        <f>iferror(vlookup(C5988,'Master data'!$A$1:$C$29,3,0),"--")</f>
        <v>--</v>
      </c>
      <c r="F5988" s="258" t="str">
        <f>iferror(vlookup(C5988,'Master data'!$A$1:$C$29,2,0),"--")</f>
        <v>--</v>
      </c>
    </row>
    <row r="5989" ht="22.5" customHeight="1">
      <c r="A5989" s="165"/>
      <c r="B5989" s="171"/>
      <c r="C5989" s="414"/>
      <c r="D5989" s="168"/>
      <c r="E5989" s="258" t="str">
        <f>iferror(vlookup(C5989,'Master data'!$A$1:$C$29,3,0),"--")</f>
        <v>--</v>
      </c>
      <c r="F5989" s="258" t="str">
        <f>iferror(vlookup(C5989,'Master data'!$A$1:$C$29,2,0),"--")</f>
        <v>--</v>
      </c>
    </row>
    <row r="5990" ht="22.5" customHeight="1">
      <c r="A5990" s="165"/>
      <c r="B5990" s="171"/>
      <c r="C5990" s="414"/>
      <c r="D5990" s="168"/>
      <c r="E5990" s="258" t="str">
        <f>iferror(vlookup(C5990,'Master data'!$A$1:$C$29,3,0),"--")</f>
        <v>--</v>
      </c>
      <c r="F5990" s="258" t="str">
        <f>iferror(vlookup(C5990,'Master data'!$A$1:$C$29,2,0),"--")</f>
        <v>--</v>
      </c>
    </row>
    <row r="5991" ht="22.5" customHeight="1">
      <c r="A5991" s="165"/>
      <c r="B5991" s="171"/>
      <c r="C5991" s="414"/>
      <c r="D5991" s="168"/>
      <c r="E5991" s="258" t="str">
        <f>iferror(vlookup(C5991,'Master data'!$A$1:$C$29,3,0),"--")</f>
        <v>--</v>
      </c>
      <c r="F5991" s="258" t="str">
        <f>iferror(vlookup(C5991,'Master data'!$A$1:$C$29,2,0),"--")</f>
        <v>--</v>
      </c>
    </row>
    <row r="5992" ht="22.5" customHeight="1">
      <c r="A5992" s="165"/>
      <c r="B5992" s="171"/>
      <c r="C5992" s="414"/>
      <c r="D5992" s="168"/>
      <c r="E5992" s="258" t="str">
        <f>iferror(vlookup(C5992,'Master data'!$A$1:$C$29,3,0),"--")</f>
        <v>--</v>
      </c>
      <c r="F5992" s="258" t="str">
        <f>iferror(vlookup(C5992,'Master data'!$A$1:$C$29,2,0),"--")</f>
        <v>--</v>
      </c>
    </row>
    <row r="5993" ht="22.5" customHeight="1">
      <c r="A5993" s="165"/>
      <c r="B5993" s="171"/>
      <c r="C5993" s="414"/>
      <c r="D5993" s="168"/>
      <c r="E5993" s="258" t="str">
        <f>iferror(vlookup(C5993,'Master data'!$A$1:$C$29,3,0),"--")</f>
        <v>--</v>
      </c>
      <c r="F5993" s="258" t="str">
        <f>iferror(vlookup(C5993,'Master data'!$A$1:$C$29,2,0),"--")</f>
        <v>--</v>
      </c>
    </row>
    <row r="5994" ht="22.5" customHeight="1">
      <c r="A5994" s="165"/>
      <c r="B5994" s="171"/>
      <c r="C5994" s="414"/>
      <c r="D5994" s="168"/>
      <c r="E5994" s="258" t="str">
        <f>iferror(vlookup(C5994,'Master data'!$A$1:$C$29,3,0),"--")</f>
        <v>--</v>
      </c>
      <c r="F5994" s="258" t="str">
        <f>iferror(vlookup(C5994,'Master data'!$A$1:$C$29,2,0),"--")</f>
        <v>--</v>
      </c>
    </row>
    <row r="5995" ht="22.5" customHeight="1">
      <c r="A5995" s="165"/>
      <c r="B5995" s="171"/>
      <c r="C5995" s="414"/>
      <c r="D5995" s="168"/>
      <c r="E5995" s="258" t="str">
        <f>iferror(vlookup(C5995,'Master data'!$A$1:$C$29,3,0),"--")</f>
        <v>--</v>
      </c>
      <c r="F5995" s="258" t="str">
        <f>iferror(vlookup(C5995,'Master data'!$A$1:$C$29,2,0),"--")</f>
        <v>--</v>
      </c>
    </row>
    <row r="5996" ht="22.5" customHeight="1">
      <c r="A5996" s="165"/>
      <c r="B5996" s="171"/>
      <c r="C5996" s="414"/>
      <c r="D5996" s="168"/>
      <c r="E5996" s="258" t="str">
        <f>iferror(vlookup(C5996,'Master data'!$A$1:$C$29,3,0),"--")</f>
        <v>--</v>
      </c>
      <c r="F5996" s="258" t="str">
        <f>iferror(vlookup(C5996,'Master data'!$A$1:$C$29,2,0),"--")</f>
        <v>--</v>
      </c>
    </row>
    <row r="5997" ht="22.5" customHeight="1">
      <c r="A5997" s="165"/>
      <c r="B5997" s="171"/>
      <c r="C5997" s="414"/>
      <c r="D5997" s="168"/>
      <c r="E5997" s="258" t="str">
        <f>iferror(vlookup(C5997,'Master data'!$A$1:$C$29,3,0),"--")</f>
        <v>--</v>
      </c>
      <c r="F5997" s="258" t="str">
        <f>iferror(vlookup(C5997,'Master data'!$A$1:$C$29,2,0),"--")</f>
        <v>--</v>
      </c>
    </row>
    <row r="5998" ht="22.5" customHeight="1">
      <c r="A5998" s="165"/>
      <c r="B5998" s="171"/>
      <c r="C5998" s="414"/>
      <c r="D5998" s="168"/>
      <c r="E5998" s="258" t="str">
        <f>iferror(vlookup(C5998,'Master data'!$A$1:$C$29,3,0),"--")</f>
        <v>--</v>
      </c>
      <c r="F5998" s="258" t="str">
        <f>iferror(vlookup(C5998,'Master data'!$A$1:$C$29,2,0),"--")</f>
        <v>--</v>
      </c>
    </row>
    <row r="5999" ht="22.5" customHeight="1">
      <c r="A5999" s="165"/>
      <c r="B5999" s="171"/>
      <c r="C5999" s="414"/>
      <c r="D5999" s="168"/>
      <c r="E5999" s="258" t="str">
        <f>iferror(vlookup(C5999,'Master data'!$A$1:$C$29,3,0),"--")</f>
        <v>--</v>
      </c>
      <c r="F5999" s="258" t="str">
        <f>iferror(vlookup(C5999,'Master data'!$A$1:$C$29,2,0),"--")</f>
        <v>--</v>
      </c>
    </row>
    <row r="6000" ht="22.5" customHeight="1">
      <c r="A6000" s="165"/>
      <c r="B6000" s="171"/>
      <c r="C6000" s="414"/>
      <c r="D6000" s="168"/>
      <c r="E6000" s="258" t="str">
        <f>iferror(vlookup(C6000,'Master data'!$A$1:$C$29,3,0),"--")</f>
        <v>--</v>
      </c>
      <c r="F6000" s="258" t="str">
        <f>iferror(vlookup(C6000,'Master data'!$A$1:$C$29,2,0),"--")</f>
        <v>--</v>
      </c>
    </row>
    <row r="6001" ht="22.5" customHeight="1">
      <c r="A6001" s="165"/>
      <c r="B6001" s="171"/>
      <c r="C6001" s="414"/>
      <c r="D6001" s="168"/>
      <c r="E6001" s="258" t="str">
        <f>iferror(vlookup(C6001,'Master data'!$A$1:$C$29,3,0),"--")</f>
        <v>--</v>
      </c>
      <c r="F6001" s="258" t="str">
        <f>iferror(vlookup(C6001,'Master data'!$A$1:$C$29,2,0),"--")</f>
        <v>--</v>
      </c>
    </row>
    <row r="6002" ht="22.5" customHeight="1">
      <c r="A6002" s="165"/>
      <c r="B6002" s="171"/>
      <c r="C6002" s="414"/>
      <c r="D6002" s="168"/>
      <c r="E6002" s="258" t="str">
        <f>iferror(vlookup(C6002,'Master data'!$A$1:$C$29,3,0),"--")</f>
        <v>--</v>
      </c>
      <c r="F6002" s="258" t="str">
        <f>iferror(vlookup(C6002,'Master data'!$A$1:$C$29,2,0),"--")</f>
        <v>--</v>
      </c>
    </row>
    <row r="6003" ht="22.5" customHeight="1">
      <c r="A6003" s="165"/>
      <c r="B6003" s="171"/>
      <c r="C6003" s="414"/>
      <c r="D6003" s="168"/>
      <c r="E6003" s="258" t="str">
        <f>iferror(vlookup(C6003,'Master data'!$A$1:$C$29,3,0),"--")</f>
        <v>--</v>
      </c>
      <c r="F6003" s="258" t="str">
        <f>iferror(vlookup(C6003,'Master data'!$A$1:$C$29,2,0),"--")</f>
        <v>--</v>
      </c>
    </row>
    <row r="6004" ht="22.5" customHeight="1">
      <c r="A6004" s="165"/>
      <c r="B6004" s="171"/>
      <c r="C6004" s="414"/>
      <c r="D6004" s="168"/>
      <c r="E6004" s="258" t="str">
        <f>iferror(vlookup(C6004,'Master data'!$A$1:$C$29,3,0),"--")</f>
        <v>--</v>
      </c>
      <c r="F6004" s="258" t="str">
        <f>iferror(vlookup(C6004,'Master data'!$A$1:$C$29,2,0),"--")</f>
        <v>--</v>
      </c>
    </row>
    <row r="6005" ht="22.5" customHeight="1">
      <c r="A6005" s="165"/>
      <c r="B6005" s="171"/>
      <c r="C6005" s="414"/>
      <c r="D6005" s="168"/>
      <c r="E6005" s="258" t="str">
        <f>iferror(vlookup(C6005,'Master data'!$A$1:$C$29,3,0),"--")</f>
        <v>--</v>
      </c>
      <c r="F6005" s="258" t="str">
        <f>iferror(vlookup(C6005,'Master data'!$A$1:$C$29,2,0),"--")</f>
        <v>--</v>
      </c>
    </row>
    <row r="6006" ht="22.5" customHeight="1">
      <c r="A6006" s="165"/>
      <c r="B6006" s="171"/>
      <c r="C6006" s="414"/>
      <c r="D6006" s="168"/>
      <c r="E6006" s="258" t="str">
        <f>iferror(vlookup(C6006,'Master data'!$A$1:$C$29,3,0),"--")</f>
        <v>--</v>
      </c>
      <c r="F6006" s="258" t="str">
        <f>iferror(vlookup(C6006,'Master data'!$A$1:$C$29,2,0),"--")</f>
        <v>--</v>
      </c>
    </row>
    <row r="6007" ht="22.5" customHeight="1">
      <c r="A6007" s="165"/>
      <c r="B6007" s="171"/>
      <c r="C6007" s="414"/>
      <c r="D6007" s="168"/>
      <c r="E6007" s="258" t="str">
        <f>iferror(vlookup(C6007,'Master data'!$A$1:$C$29,3,0),"--")</f>
        <v>--</v>
      </c>
      <c r="F6007" s="258" t="str">
        <f>iferror(vlookup(C6007,'Master data'!$A$1:$C$29,2,0),"--")</f>
        <v>--</v>
      </c>
    </row>
    <row r="6008" ht="22.5" customHeight="1">
      <c r="A6008" s="165"/>
      <c r="B6008" s="171"/>
      <c r="C6008" s="414"/>
      <c r="D6008" s="168"/>
      <c r="E6008" s="258" t="str">
        <f>iferror(vlookup(C6008,'Master data'!$A$1:$C$29,3,0),"--")</f>
        <v>--</v>
      </c>
      <c r="F6008" s="258" t="str">
        <f>iferror(vlookup(C6008,'Master data'!$A$1:$C$29,2,0),"--")</f>
        <v>--</v>
      </c>
    </row>
    <row r="6009" ht="22.5" customHeight="1">
      <c r="A6009" s="165"/>
      <c r="B6009" s="171"/>
      <c r="C6009" s="414"/>
      <c r="D6009" s="168"/>
      <c r="E6009" s="258" t="str">
        <f>iferror(vlookup(C6009,'Master data'!$A$1:$C$29,3,0),"--")</f>
        <v>--</v>
      </c>
      <c r="F6009" s="258" t="str">
        <f>iferror(vlookup(C6009,'Master data'!$A$1:$C$29,2,0),"--")</f>
        <v>--</v>
      </c>
    </row>
    <row r="6010" ht="22.5" customHeight="1">
      <c r="A6010" s="165"/>
      <c r="B6010" s="171"/>
      <c r="C6010" s="414"/>
      <c r="D6010" s="168"/>
      <c r="E6010" s="258" t="str">
        <f>iferror(vlookup(C6010,'Master data'!$A$1:$C$29,3,0),"--")</f>
        <v>--</v>
      </c>
      <c r="F6010" s="258" t="str">
        <f>iferror(vlookup(C6010,'Master data'!$A$1:$C$29,2,0),"--")</f>
        <v>--</v>
      </c>
    </row>
    <row r="6011" ht="22.5" customHeight="1">
      <c r="A6011" s="165"/>
      <c r="B6011" s="171"/>
      <c r="C6011" s="414"/>
      <c r="D6011" s="168"/>
      <c r="E6011" s="258" t="str">
        <f>iferror(vlookup(C6011,'Master data'!$A$1:$C$29,3,0),"--")</f>
        <v>--</v>
      </c>
      <c r="F6011" s="258" t="str">
        <f>iferror(vlookup(C6011,'Master data'!$A$1:$C$29,2,0),"--")</f>
        <v>--</v>
      </c>
    </row>
    <row r="6012" ht="22.5" customHeight="1">
      <c r="A6012" s="165"/>
      <c r="B6012" s="171"/>
      <c r="C6012" s="414"/>
      <c r="D6012" s="168"/>
      <c r="E6012" s="258" t="str">
        <f>iferror(vlookup(C6012,'Master data'!$A$1:$C$29,3,0),"--")</f>
        <v>--</v>
      </c>
      <c r="F6012" s="258" t="str">
        <f>iferror(vlookup(C6012,'Master data'!$A$1:$C$29,2,0),"--")</f>
        <v>--</v>
      </c>
    </row>
    <row r="6013" ht="22.5" customHeight="1">
      <c r="A6013" s="165"/>
      <c r="B6013" s="171"/>
      <c r="C6013" s="414"/>
      <c r="D6013" s="168"/>
      <c r="E6013" s="258" t="str">
        <f>iferror(vlookup(C6013,'Master data'!$A$1:$C$29,3,0),"--")</f>
        <v>--</v>
      </c>
      <c r="F6013" s="258" t="str">
        <f>iferror(vlookup(C6013,'Master data'!$A$1:$C$29,2,0),"--")</f>
        <v>--</v>
      </c>
    </row>
    <row r="6014" ht="22.5" customHeight="1">
      <c r="A6014" s="165"/>
      <c r="B6014" s="171"/>
      <c r="C6014" s="414"/>
      <c r="D6014" s="168"/>
      <c r="E6014" s="258" t="str">
        <f>iferror(vlookup(C6014,'Master data'!$A$1:$C$29,3,0),"--")</f>
        <v>--</v>
      </c>
      <c r="F6014" s="258" t="str">
        <f>iferror(vlookup(C6014,'Master data'!$A$1:$C$29,2,0),"--")</f>
        <v>--</v>
      </c>
    </row>
    <row r="6015" ht="22.5" customHeight="1">
      <c r="A6015" s="165"/>
      <c r="B6015" s="171"/>
      <c r="C6015" s="414"/>
      <c r="D6015" s="168"/>
      <c r="E6015" s="258" t="str">
        <f>iferror(vlookup(C6015,'Master data'!$A$1:$C$29,3,0),"--")</f>
        <v>--</v>
      </c>
      <c r="F6015" s="258" t="str">
        <f>iferror(vlookup(C6015,'Master data'!$A$1:$C$29,2,0),"--")</f>
        <v>--</v>
      </c>
    </row>
    <row r="6016" ht="22.5" customHeight="1">
      <c r="A6016" s="165"/>
      <c r="B6016" s="171"/>
      <c r="C6016" s="414"/>
      <c r="D6016" s="168"/>
      <c r="E6016" s="258" t="str">
        <f>iferror(vlookup(C6016,'Master data'!$A$1:$C$29,3,0),"--")</f>
        <v>--</v>
      </c>
      <c r="F6016" s="258" t="str">
        <f>iferror(vlookup(C6016,'Master data'!$A$1:$C$29,2,0),"--")</f>
        <v>--</v>
      </c>
    </row>
    <row r="6017" ht="22.5" customHeight="1">
      <c r="A6017" s="165"/>
      <c r="B6017" s="171"/>
      <c r="C6017" s="414"/>
      <c r="D6017" s="168"/>
      <c r="E6017" s="258" t="str">
        <f>iferror(vlookup(C6017,'Master data'!$A$1:$C$29,3,0),"--")</f>
        <v>--</v>
      </c>
      <c r="F6017" s="258" t="str">
        <f>iferror(vlookup(C6017,'Master data'!$A$1:$C$29,2,0),"--")</f>
        <v>--</v>
      </c>
    </row>
    <row r="6018" ht="22.5" customHeight="1">
      <c r="A6018" s="165"/>
      <c r="B6018" s="171"/>
      <c r="C6018" s="414"/>
      <c r="D6018" s="168"/>
      <c r="E6018" s="258" t="str">
        <f>iferror(vlookup(C6018,'Master data'!$A$1:$C$29,3,0),"--")</f>
        <v>--</v>
      </c>
      <c r="F6018" s="258" t="str">
        <f>iferror(vlookup(C6018,'Master data'!$A$1:$C$29,2,0),"--")</f>
        <v>--</v>
      </c>
    </row>
    <row r="6019" ht="22.5" customHeight="1">
      <c r="A6019" s="165"/>
      <c r="B6019" s="171"/>
      <c r="C6019" s="414"/>
      <c r="D6019" s="168"/>
      <c r="E6019" s="258" t="str">
        <f>iferror(vlookup(C6019,'Master data'!$A$1:$C$29,3,0),"--")</f>
        <v>--</v>
      </c>
      <c r="F6019" s="258" t="str">
        <f>iferror(vlookup(C6019,'Master data'!$A$1:$C$29,2,0),"--")</f>
        <v>--</v>
      </c>
    </row>
    <row r="6020" ht="22.5" customHeight="1">
      <c r="A6020" s="165"/>
      <c r="B6020" s="171"/>
      <c r="C6020" s="414"/>
      <c r="D6020" s="168"/>
      <c r="E6020" s="258" t="str">
        <f>iferror(vlookup(C6020,'Master data'!$A$1:$C$29,3,0),"--")</f>
        <v>--</v>
      </c>
      <c r="F6020" s="258" t="str">
        <f>iferror(vlookup(C6020,'Master data'!$A$1:$C$29,2,0),"--")</f>
        <v>--</v>
      </c>
    </row>
    <row r="6021" ht="22.5" customHeight="1">
      <c r="A6021" s="165"/>
      <c r="B6021" s="171"/>
      <c r="C6021" s="414"/>
      <c r="D6021" s="168"/>
      <c r="E6021" s="258" t="str">
        <f>iferror(vlookup(C6021,'Master data'!$A$1:$C$29,3,0),"--")</f>
        <v>--</v>
      </c>
      <c r="F6021" s="258" t="str">
        <f>iferror(vlookup(C6021,'Master data'!$A$1:$C$29,2,0),"--")</f>
        <v>--</v>
      </c>
    </row>
    <row r="6022" ht="22.5" customHeight="1">
      <c r="A6022" s="165"/>
      <c r="B6022" s="171"/>
      <c r="C6022" s="414"/>
      <c r="D6022" s="168"/>
      <c r="E6022" s="258" t="str">
        <f>iferror(vlookup(C6022,'Master data'!$A$1:$C$29,3,0),"--")</f>
        <v>--</v>
      </c>
      <c r="F6022" s="258" t="str">
        <f>iferror(vlookup(C6022,'Master data'!$A$1:$C$29,2,0),"--")</f>
        <v>--</v>
      </c>
    </row>
    <row r="6023" ht="22.5" customHeight="1">
      <c r="A6023" s="165"/>
      <c r="B6023" s="171"/>
      <c r="C6023" s="414"/>
      <c r="D6023" s="168"/>
      <c r="E6023" s="258" t="str">
        <f>iferror(vlookup(C6023,'Master data'!$A$1:$C$29,3,0),"--")</f>
        <v>--</v>
      </c>
      <c r="F6023" s="258" t="str">
        <f>iferror(vlookup(C6023,'Master data'!$A$1:$C$29,2,0),"--")</f>
        <v>--</v>
      </c>
    </row>
    <row r="6024" ht="22.5" customHeight="1">
      <c r="A6024" s="165"/>
      <c r="B6024" s="171"/>
      <c r="C6024" s="414"/>
      <c r="D6024" s="168"/>
      <c r="E6024" s="258" t="str">
        <f>iferror(vlookup(C6024,'Master data'!$A$1:$C$29,3,0),"--")</f>
        <v>--</v>
      </c>
      <c r="F6024" s="258" t="str">
        <f>iferror(vlookup(C6024,'Master data'!$A$1:$C$29,2,0),"--")</f>
        <v>--</v>
      </c>
    </row>
    <row r="6025" ht="22.5" customHeight="1">
      <c r="A6025" s="165"/>
      <c r="B6025" s="171"/>
      <c r="C6025" s="414"/>
      <c r="D6025" s="168"/>
      <c r="E6025" s="258" t="str">
        <f>iferror(vlookup(C6025,'Master data'!$A$1:$C$29,3,0),"--")</f>
        <v>--</v>
      </c>
      <c r="F6025" s="258" t="str">
        <f>iferror(vlookup(C6025,'Master data'!$A$1:$C$29,2,0),"--")</f>
        <v>--</v>
      </c>
    </row>
    <row r="6026" ht="22.5" customHeight="1">
      <c r="A6026" s="165"/>
      <c r="B6026" s="171"/>
      <c r="C6026" s="414"/>
      <c r="D6026" s="168"/>
      <c r="E6026" s="258" t="str">
        <f>iferror(vlookup(C6026,'Master data'!$A$1:$C$29,3,0),"--")</f>
        <v>--</v>
      </c>
      <c r="F6026" s="258" t="str">
        <f>iferror(vlookup(C6026,'Master data'!$A$1:$C$29,2,0),"--")</f>
        <v>--</v>
      </c>
    </row>
    <row r="6027" ht="22.5" customHeight="1">
      <c r="A6027" s="165"/>
      <c r="B6027" s="171"/>
      <c r="C6027" s="414"/>
      <c r="D6027" s="168"/>
      <c r="E6027" s="258" t="str">
        <f>iferror(vlookup(C6027,'Master data'!$A$1:$C$29,3,0),"--")</f>
        <v>--</v>
      </c>
      <c r="F6027" s="258" t="str">
        <f>iferror(vlookup(C6027,'Master data'!$A$1:$C$29,2,0),"--")</f>
        <v>--</v>
      </c>
    </row>
    <row r="6028" ht="22.5" customHeight="1">
      <c r="A6028" s="165"/>
      <c r="B6028" s="171"/>
      <c r="C6028" s="414"/>
      <c r="D6028" s="168"/>
      <c r="E6028" s="258" t="str">
        <f>iferror(vlookup(C6028,'Master data'!$A$1:$C$29,3,0),"--")</f>
        <v>--</v>
      </c>
      <c r="F6028" s="258" t="str">
        <f>iferror(vlookup(C6028,'Master data'!$A$1:$C$29,2,0),"--")</f>
        <v>--</v>
      </c>
    </row>
    <row r="6029" ht="22.5" customHeight="1">
      <c r="A6029" s="165"/>
      <c r="B6029" s="171"/>
      <c r="C6029" s="414"/>
      <c r="D6029" s="168"/>
      <c r="E6029" s="258" t="str">
        <f>iferror(vlookup(C6029,'Master data'!$A$1:$C$29,3,0),"--")</f>
        <v>--</v>
      </c>
      <c r="F6029" s="258" t="str">
        <f>iferror(vlookup(C6029,'Master data'!$A$1:$C$29,2,0),"--")</f>
        <v>--</v>
      </c>
    </row>
    <row r="6030" ht="22.5" customHeight="1">
      <c r="A6030" s="165"/>
      <c r="B6030" s="171"/>
      <c r="C6030" s="414"/>
      <c r="D6030" s="168"/>
      <c r="E6030" s="258" t="str">
        <f>iferror(vlookup(C6030,'Master data'!$A$1:$C$29,3,0),"--")</f>
        <v>--</v>
      </c>
      <c r="F6030" s="258" t="str">
        <f>iferror(vlookup(C6030,'Master data'!$A$1:$C$29,2,0),"--")</f>
        <v>--</v>
      </c>
    </row>
    <row r="6031" ht="22.5" customHeight="1">
      <c r="A6031" s="165"/>
      <c r="B6031" s="171"/>
      <c r="C6031" s="414"/>
      <c r="D6031" s="168"/>
      <c r="E6031" s="258" t="str">
        <f>iferror(vlookup(C6031,'Master data'!$A$1:$C$29,3,0),"--")</f>
        <v>--</v>
      </c>
      <c r="F6031" s="258" t="str">
        <f>iferror(vlookup(C6031,'Master data'!$A$1:$C$29,2,0),"--")</f>
        <v>--</v>
      </c>
    </row>
    <row r="6032" ht="22.5" customHeight="1">
      <c r="A6032" s="165"/>
      <c r="B6032" s="171"/>
      <c r="C6032" s="414"/>
      <c r="D6032" s="168"/>
      <c r="E6032" s="258" t="str">
        <f>iferror(vlookup(C6032,'Master data'!$A$1:$C$29,3,0),"--")</f>
        <v>--</v>
      </c>
      <c r="F6032" s="258" t="str">
        <f>iferror(vlookup(C6032,'Master data'!$A$1:$C$29,2,0),"--")</f>
        <v>--</v>
      </c>
    </row>
    <row r="6033" ht="22.5" customHeight="1">
      <c r="A6033" s="165"/>
      <c r="B6033" s="171"/>
      <c r="C6033" s="414"/>
      <c r="D6033" s="168"/>
      <c r="E6033" s="258" t="str">
        <f>iferror(vlookup(C6033,'Master data'!$A$1:$C$29,3,0),"--")</f>
        <v>--</v>
      </c>
      <c r="F6033" s="258" t="str">
        <f>iferror(vlookup(C6033,'Master data'!$A$1:$C$29,2,0),"--")</f>
        <v>--</v>
      </c>
    </row>
    <row r="6034" ht="22.5" customHeight="1">
      <c r="A6034" s="165"/>
      <c r="B6034" s="171"/>
      <c r="C6034" s="414"/>
      <c r="D6034" s="168"/>
      <c r="E6034" s="258" t="str">
        <f>iferror(vlookup(C6034,'Master data'!$A$1:$C$29,3,0),"--")</f>
        <v>--</v>
      </c>
      <c r="F6034" s="258" t="str">
        <f>iferror(vlookup(C6034,'Master data'!$A$1:$C$29,2,0),"--")</f>
        <v>--</v>
      </c>
    </row>
    <row r="6035" ht="22.5" customHeight="1">
      <c r="A6035" s="165"/>
      <c r="B6035" s="171"/>
      <c r="C6035" s="414"/>
      <c r="D6035" s="168"/>
      <c r="E6035" s="258" t="str">
        <f>iferror(vlookup(C6035,'Master data'!$A$1:$C$29,3,0),"--")</f>
        <v>--</v>
      </c>
      <c r="F6035" s="258" t="str">
        <f>iferror(vlookup(C6035,'Master data'!$A$1:$C$29,2,0),"--")</f>
        <v>--</v>
      </c>
    </row>
    <row r="6036" ht="22.5" customHeight="1">
      <c r="A6036" s="165"/>
      <c r="B6036" s="171"/>
      <c r="C6036" s="414"/>
      <c r="D6036" s="168"/>
      <c r="E6036" s="258" t="str">
        <f>iferror(vlookup(C6036,'Master data'!$A$1:$C$29,3,0),"--")</f>
        <v>--</v>
      </c>
      <c r="F6036" s="258" t="str">
        <f>iferror(vlookup(C6036,'Master data'!$A$1:$C$29,2,0),"--")</f>
        <v>--</v>
      </c>
    </row>
    <row r="6037" ht="22.5" customHeight="1">
      <c r="A6037" s="165"/>
      <c r="B6037" s="171"/>
      <c r="C6037" s="414"/>
      <c r="D6037" s="168"/>
      <c r="E6037" s="258" t="str">
        <f>iferror(vlookup(C6037,'Master data'!$A$1:$C$29,3,0),"--")</f>
        <v>--</v>
      </c>
      <c r="F6037" s="258" t="str">
        <f>iferror(vlookup(C6037,'Master data'!$A$1:$C$29,2,0),"--")</f>
        <v>--</v>
      </c>
    </row>
    <row r="6038" ht="22.5" customHeight="1">
      <c r="A6038" s="165"/>
      <c r="B6038" s="171"/>
      <c r="C6038" s="414"/>
      <c r="D6038" s="168"/>
      <c r="E6038" s="258" t="str">
        <f>iferror(vlookup(C6038,'Master data'!$A$1:$C$29,3,0),"--")</f>
        <v>--</v>
      </c>
      <c r="F6038" s="258" t="str">
        <f>iferror(vlookup(C6038,'Master data'!$A$1:$C$29,2,0),"--")</f>
        <v>--</v>
      </c>
    </row>
    <row r="6039" ht="22.5" customHeight="1">
      <c r="A6039" s="165"/>
      <c r="B6039" s="171"/>
      <c r="C6039" s="414"/>
      <c r="D6039" s="168"/>
      <c r="E6039" s="258" t="str">
        <f>iferror(vlookup(C6039,'Master data'!$A$1:$C$29,3,0),"--")</f>
        <v>--</v>
      </c>
      <c r="F6039" s="258" t="str">
        <f>iferror(vlookup(C6039,'Master data'!$A$1:$C$29,2,0),"--")</f>
        <v>--</v>
      </c>
    </row>
    <row r="6040" ht="22.5" customHeight="1">
      <c r="A6040" s="165"/>
      <c r="B6040" s="171"/>
      <c r="C6040" s="414"/>
      <c r="D6040" s="168"/>
      <c r="E6040" s="258" t="str">
        <f>iferror(vlookup(C6040,'Master data'!$A$1:$C$29,3,0),"--")</f>
        <v>--</v>
      </c>
      <c r="F6040" s="258" t="str">
        <f>iferror(vlookup(C6040,'Master data'!$A$1:$C$29,2,0),"--")</f>
        <v>--</v>
      </c>
    </row>
    <row r="6041" ht="22.5" customHeight="1">
      <c r="A6041" s="165"/>
      <c r="B6041" s="171"/>
      <c r="C6041" s="414"/>
      <c r="D6041" s="168"/>
      <c r="E6041" s="258" t="str">
        <f>iferror(vlookup(C6041,'Master data'!$A$1:$C$29,3,0),"--")</f>
        <v>--</v>
      </c>
      <c r="F6041" s="258" t="str">
        <f>iferror(vlookup(C6041,'Master data'!$A$1:$C$29,2,0),"--")</f>
        <v>--</v>
      </c>
    </row>
    <row r="6042" ht="22.5" customHeight="1">
      <c r="A6042" s="165"/>
      <c r="B6042" s="171"/>
      <c r="C6042" s="414"/>
      <c r="D6042" s="168"/>
      <c r="E6042" s="258" t="str">
        <f>iferror(vlookup(C6042,'Master data'!$A$1:$C$29,3,0),"--")</f>
        <v>--</v>
      </c>
      <c r="F6042" s="258" t="str">
        <f>iferror(vlookup(C6042,'Master data'!$A$1:$C$29,2,0),"--")</f>
        <v>--</v>
      </c>
    </row>
    <row r="6043" ht="22.5" customHeight="1">
      <c r="A6043" s="165"/>
      <c r="B6043" s="171"/>
      <c r="C6043" s="414"/>
      <c r="D6043" s="168"/>
      <c r="E6043" s="258" t="str">
        <f>iferror(vlookup(C6043,'Master data'!$A$1:$C$29,3,0),"--")</f>
        <v>--</v>
      </c>
      <c r="F6043" s="258" t="str">
        <f>iferror(vlookup(C6043,'Master data'!$A$1:$C$29,2,0),"--")</f>
        <v>--</v>
      </c>
    </row>
    <row r="6044" ht="22.5" customHeight="1">
      <c r="A6044" s="165"/>
      <c r="B6044" s="171"/>
      <c r="C6044" s="414"/>
      <c r="D6044" s="168"/>
      <c r="E6044" s="258" t="str">
        <f>iferror(vlookup(C6044,'Master data'!$A$1:$C$29,3,0),"--")</f>
        <v>--</v>
      </c>
      <c r="F6044" s="258" t="str">
        <f>iferror(vlookup(C6044,'Master data'!$A$1:$C$29,2,0),"--")</f>
        <v>--</v>
      </c>
    </row>
    <row r="6045" ht="22.5" customHeight="1">
      <c r="A6045" s="165"/>
      <c r="B6045" s="171"/>
      <c r="C6045" s="414"/>
      <c r="D6045" s="168"/>
      <c r="E6045" s="258" t="str">
        <f>iferror(vlookup(C6045,'Master data'!$A$1:$C$29,3,0),"--")</f>
        <v>--</v>
      </c>
      <c r="F6045" s="258" t="str">
        <f>iferror(vlookup(C6045,'Master data'!$A$1:$C$29,2,0),"--")</f>
        <v>--</v>
      </c>
    </row>
    <row r="6046" ht="22.5" customHeight="1">
      <c r="A6046" s="165"/>
      <c r="B6046" s="171"/>
      <c r="C6046" s="414"/>
      <c r="D6046" s="168"/>
      <c r="E6046" s="258" t="str">
        <f>iferror(vlookup(C6046,'Master data'!$A$1:$C$29,3,0),"--")</f>
        <v>--</v>
      </c>
      <c r="F6046" s="258" t="str">
        <f>iferror(vlookup(C6046,'Master data'!$A$1:$C$29,2,0),"--")</f>
        <v>--</v>
      </c>
    </row>
    <row r="6047" ht="22.5" customHeight="1">
      <c r="A6047" s="165"/>
      <c r="B6047" s="171"/>
      <c r="C6047" s="414"/>
      <c r="D6047" s="168"/>
      <c r="E6047" s="258" t="str">
        <f>iferror(vlookup(C6047,'Master data'!$A$1:$C$29,3,0),"--")</f>
        <v>--</v>
      </c>
      <c r="F6047" s="258" t="str">
        <f>iferror(vlookup(C6047,'Master data'!$A$1:$C$29,2,0),"--")</f>
        <v>--</v>
      </c>
    </row>
    <row r="6048" ht="22.5" customHeight="1">
      <c r="A6048" s="165"/>
      <c r="B6048" s="171"/>
      <c r="C6048" s="414"/>
      <c r="D6048" s="168"/>
      <c r="E6048" s="258" t="str">
        <f>iferror(vlookup(C6048,'Master data'!$A$1:$C$29,3,0),"--")</f>
        <v>--</v>
      </c>
      <c r="F6048" s="258" t="str">
        <f>iferror(vlookup(C6048,'Master data'!$A$1:$C$29,2,0),"--")</f>
        <v>--</v>
      </c>
    </row>
    <row r="6049" ht="22.5" customHeight="1">
      <c r="A6049" s="165"/>
      <c r="B6049" s="171"/>
      <c r="C6049" s="414"/>
      <c r="D6049" s="168"/>
      <c r="E6049" s="258" t="str">
        <f>iferror(vlookup(C6049,'Master data'!$A$1:$C$29,3,0),"--")</f>
        <v>--</v>
      </c>
      <c r="F6049" s="258" t="str">
        <f>iferror(vlookup(C6049,'Master data'!$A$1:$C$29,2,0),"--")</f>
        <v>--</v>
      </c>
    </row>
    <row r="6050" ht="22.5" customHeight="1">
      <c r="A6050" s="165"/>
      <c r="B6050" s="171"/>
      <c r="C6050" s="414"/>
      <c r="D6050" s="168"/>
      <c r="E6050" s="258" t="str">
        <f>iferror(vlookup(C6050,'Master data'!$A$1:$C$29,3,0),"--")</f>
        <v>--</v>
      </c>
      <c r="F6050" s="258" t="str">
        <f>iferror(vlookup(C6050,'Master data'!$A$1:$C$29,2,0),"--")</f>
        <v>--</v>
      </c>
    </row>
    <row r="6051" ht="22.5" customHeight="1">
      <c r="A6051" s="165"/>
      <c r="B6051" s="171"/>
      <c r="C6051" s="414"/>
      <c r="D6051" s="168"/>
      <c r="E6051" s="258" t="str">
        <f>iferror(vlookup(C6051,'Master data'!$A$1:$C$29,3,0),"--")</f>
        <v>--</v>
      </c>
      <c r="F6051" s="258" t="str">
        <f>iferror(vlookup(C6051,'Master data'!$A$1:$C$29,2,0),"--")</f>
        <v>--</v>
      </c>
    </row>
    <row r="6052" ht="22.5" customHeight="1">
      <c r="A6052" s="165"/>
      <c r="B6052" s="171"/>
      <c r="C6052" s="414"/>
      <c r="D6052" s="168"/>
      <c r="E6052" s="258" t="str">
        <f>iferror(vlookup(C6052,'Master data'!$A$1:$C$29,3,0),"--")</f>
        <v>--</v>
      </c>
      <c r="F6052" s="258" t="str">
        <f>iferror(vlookup(C6052,'Master data'!$A$1:$C$29,2,0),"--")</f>
        <v>--</v>
      </c>
    </row>
    <row r="6053" ht="22.5" customHeight="1">
      <c r="A6053" s="165"/>
      <c r="B6053" s="171"/>
      <c r="C6053" s="414"/>
      <c r="D6053" s="168"/>
      <c r="E6053" s="258" t="str">
        <f>iferror(vlookup(C6053,'Master data'!$A$1:$C$29,3,0),"--")</f>
        <v>--</v>
      </c>
      <c r="F6053" s="258" t="str">
        <f>iferror(vlookup(C6053,'Master data'!$A$1:$C$29,2,0),"--")</f>
        <v>--</v>
      </c>
    </row>
    <row r="6054" ht="22.5" customHeight="1">
      <c r="A6054" s="165"/>
      <c r="B6054" s="171"/>
      <c r="C6054" s="414"/>
      <c r="D6054" s="168"/>
      <c r="E6054" s="258" t="str">
        <f>iferror(vlookup(C6054,'Master data'!$A$1:$C$29,3,0),"--")</f>
        <v>--</v>
      </c>
      <c r="F6054" s="258" t="str">
        <f>iferror(vlookup(C6054,'Master data'!$A$1:$C$29,2,0),"--")</f>
        <v>--</v>
      </c>
    </row>
    <row r="6055" ht="22.5" customHeight="1">
      <c r="A6055" s="165"/>
      <c r="B6055" s="171"/>
      <c r="C6055" s="414"/>
      <c r="D6055" s="168"/>
      <c r="E6055" s="258" t="str">
        <f>iferror(vlookup(C6055,'Master data'!$A$1:$C$29,3,0),"--")</f>
        <v>--</v>
      </c>
      <c r="F6055" s="258" t="str">
        <f>iferror(vlookup(C6055,'Master data'!$A$1:$C$29,2,0),"--")</f>
        <v>--</v>
      </c>
    </row>
    <row r="6056" ht="22.5" customHeight="1">
      <c r="A6056" s="165"/>
      <c r="B6056" s="171"/>
      <c r="C6056" s="414"/>
      <c r="D6056" s="168"/>
      <c r="E6056" s="258" t="str">
        <f>iferror(vlookup(C6056,'Master data'!$A$1:$C$29,3,0),"--")</f>
        <v>--</v>
      </c>
      <c r="F6056" s="258" t="str">
        <f>iferror(vlookup(C6056,'Master data'!$A$1:$C$29,2,0),"--")</f>
        <v>--</v>
      </c>
    </row>
    <row r="6057" ht="22.5" customHeight="1">
      <c r="A6057" s="165"/>
      <c r="B6057" s="171"/>
      <c r="C6057" s="414"/>
      <c r="D6057" s="168"/>
      <c r="E6057" s="258" t="str">
        <f>iferror(vlookup(C6057,'Master data'!$A$1:$C$29,3,0),"--")</f>
        <v>--</v>
      </c>
      <c r="F6057" s="258" t="str">
        <f>iferror(vlookup(C6057,'Master data'!$A$1:$C$29,2,0),"--")</f>
        <v>--</v>
      </c>
    </row>
    <row r="6058" ht="22.5" customHeight="1">
      <c r="A6058" s="165"/>
      <c r="B6058" s="171"/>
      <c r="C6058" s="414"/>
      <c r="D6058" s="168"/>
      <c r="E6058" s="258" t="str">
        <f>iferror(vlookup(C6058,'Master data'!$A$1:$C$29,3,0),"--")</f>
        <v>--</v>
      </c>
      <c r="F6058" s="258" t="str">
        <f>iferror(vlookup(C6058,'Master data'!$A$1:$C$29,2,0),"--")</f>
        <v>--</v>
      </c>
    </row>
    <row r="6059" ht="22.5" customHeight="1">
      <c r="A6059" s="165"/>
      <c r="B6059" s="171"/>
      <c r="C6059" s="414"/>
      <c r="D6059" s="168"/>
      <c r="E6059" s="258" t="str">
        <f>iferror(vlookup(C6059,'Master data'!$A$1:$C$29,3,0),"--")</f>
        <v>--</v>
      </c>
      <c r="F6059" s="258" t="str">
        <f>iferror(vlookup(C6059,'Master data'!$A$1:$C$29,2,0),"--")</f>
        <v>--</v>
      </c>
    </row>
    <row r="6060" ht="22.5" customHeight="1">
      <c r="A6060" s="165"/>
      <c r="B6060" s="171"/>
      <c r="C6060" s="414"/>
      <c r="D6060" s="168"/>
      <c r="E6060" s="258" t="str">
        <f>iferror(vlookup(C6060,'Master data'!$A$1:$C$29,3,0),"--")</f>
        <v>--</v>
      </c>
      <c r="F6060" s="258" t="str">
        <f>iferror(vlookup(C6060,'Master data'!$A$1:$C$29,2,0),"--")</f>
        <v>--</v>
      </c>
    </row>
    <row r="6061" ht="22.5" customHeight="1">
      <c r="A6061" s="165"/>
      <c r="B6061" s="171"/>
      <c r="C6061" s="414"/>
      <c r="D6061" s="168"/>
      <c r="E6061" s="258" t="str">
        <f>iferror(vlookup(C6061,'Master data'!$A$1:$C$29,3,0),"--")</f>
        <v>--</v>
      </c>
      <c r="F6061" s="258" t="str">
        <f>iferror(vlookup(C6061,'Master data'!$A$1:$C$29,2,0),"--")</f>
        <v>--</v>
      </c>
    </row>
    <row r="6062" ht="22.5" customHeight="1">
      <c r="A6062" s="165"/>
      <c r="B6062" s="171"/>
      <c r="C6062" s="414"/>
      <c r="D6062" s="168"/>
      <c r="E6062" s="258" t="str">
        <f>iferror(vlookup(C6062,'Master data'!$A$1:$C$29,3,0),"--")</f>
        <v>--</v>
      </c>
      <c r="F6062" s="258" t="str">
        <f>iferror(vlookup(C6062,'Master data'!$A$1:$C$29,2,0),"--")</f>
        <v>--</v>
      </c>
    </row>
    <row r="6063" ht="22.5" customHeight="1">
      <c r="A6063" s="165"/>
      <c r="B6063" s="171"/>
      <c r="C6063" s="414"/>
      <c r="D6063" s="168"/>
      <c r="E6063" s="258" t="str">
        <f>iferror(vlookup(C6063,'Master data'!$A$1:$C$29,3,0),"--")</f>
        <v>--</v>
      </c>
      <c r="F6063" s="258" t="str">
        <f>iferror(vlookup(C6063,'Master data'!$A$1:$C$29,2,0),"--")</f>
        <v>--</v>
      </c>
    </row>
    <row r="6064" ht="22.5" customHeight="1">
      <c r="A6064" s="165"/>
      <c r="B6064" s="171"/>
      <c r="C6064" s="414"/>
      <c r="D6064" s="168"/>
      <c r="E6064" s="258" t="str">
        <f>iferror(vlookup(C6064,'Master data'!$A$1:$C$29,3,0),"--")</f>
        <v>--</v>
      </c>
      <c r="F6064" s="258" t="str">
        <f>iferror(vlookup(C6064,'Master data'!$A$1:$C$29,2,0),"--")</f>
        <v>--</v>
      </c>
    </row>
    <row r="6065" ht="22.5" customHeight="1">
      <c r="A6065" s="165"/>
      <c r="B6065" s="171"/>
      <c r="C6065" s="414"/>
      <c r="D6065" s="168"/>
      <c r="E6065" s="258" t="str">
        <f>iferror(vlookup(C6065,'Master data'!$A$1:$C$29,3,0),"--")</f>
        <v>--</v>
      </c>
      <c r="F6065" s="258" t="str">
        <f>iferror(vlookup(C6065,'Master data'!$A$1:$C$29,2,0),"--")</f>
        <v>--</v>
      </c>
    </row>
    <row r="6066" ht="22.5" customHeight="1">
      <c r="A6066" s="165"/>
      <c r="B6066" s="171"/>
      <c r="C6066" s="414"/>
      <c r="D6066" s="168"/>
      <c r="E6066" s="258" t="str">
        <f>iferror(vlookup(C6066,'Master data'!$A$1:$C$29,3,0),"--")</f>
        <v>--</v>
      </c>
      <c r="F6066" s="258" t="str">
        <f>iferror(vlookup(C6066,'Master data'!$A$1:$C$29,2,0),"--")</f>
        <v>--</v>
      </c>
    </row>
    <row r="6067" ht="22.5" customHeight="1">
      <c r="A6067" s="165"/>
      <c r="B6067" s="171"/>
      <c r="C6067" s="414"/>
      <c r="D6067" s="168"/>
      <c r="E6067" s="258" t="str">
        <f>iferror(vlookup(C6067,'Master data'!$A$1:$C$29,3,0),"--")</f>
        <v>--</v>
      </c>
      <c r="F6067" s="258" t="str">
        <f>iferror(vlookup(C6067,'Master data'!$A$1:$C$29,2,0),"--")</f>
        <v>--</v>
      </c>
    </row>
    <row r="6068" ht="22.5" customHeight="1">
      <c r="A6068" s="165"/>
      <c r="B6068" s="171"/>
      <c r="C6068" s="414"/>
      <c r="D6068" s="168"/>
      <c r="E6068" s="258" t="str">
        <f>iferror(vlookup(C6068,'Master data'!$A$1:$C$29,3,0),"--")</f>
        <v>--</v>
      </c>
      <c r="F6068" s="258" t="str">
        <f>iferror(vlookup(C6068,'Master data'!$A$1:$C$29,2,0),"--")</f>
        <v>--</v>
      </c>
    </row>
    <row r="6069" ht="22.5" customHeight="1">
      <c r="A6069" s="165"/>
      <c r="B6069" s="171"/>
      <c r="C6069" s="414"/>
      <c r="D6069" s="168"/>
      <c r="E6069" s="258" t="str">
        <f>iferror(vlookup(C6069,'Master data'!$A$1:$C$29,3,0),"--")</f>
        <v>--</v>
      </c>
      <c r="F6069" s="258" t="str">
        <f>iferror(vlookup(C6069,'Master data'!$A$1:$C$29,2,0),"--")</f>
        <v>--</v>
      </c>
    </row>
    <row r="6070" ht="22.5" customHeight="1">
      <c r="A6070" s="165"/>
      <c r="B6070" s="171"/>
      <c r="C6070" s="414"/>
      <c r="D6070" s="168"/>
      <c r="E6070" s="258" t="str">
        <f>iferror(vlookup(C6070,'Master data'!$A$1:$C$29,3,0),"--")</f>
        <v>--</v>
      </c>
      <c r="F6070" s="258" t="str">
        <f>iferror(vlookup(C6070,'Master data'!$A$1:$C$29,2,0),"--")</f>
        <v>--</v>
      </c>
    </row>
    <row r="6071" ht="22.5" customHeight="1">
      <c r="A6071" s="165"/>
      <c r="B6071" s="171"/>
      <c r="C6071" s="414"/>
      <c r="D6071" s="168"/>
      <c r="E6071" s="258" t="str">
        <f>iferror(vlookup(C6071,'Master data'!$A$1:$C$29,3,0),"--")</f>
        <v>--</v>
      </c>
      <c r="F6071" s="258" t="str">
        <f>iferror(vlookup(C6071,'Master data'!$A$1:$C$29,2,0),"--")</f>
        <v>--</v>
      </c>
    </row>
    <row r="6072" ht="22.5" customHeight="1">
      <c r="A6072" s="165"/>
      <c r="B6072" s="171"/>
      <c r="C6072" s="414"/>
      <c r="D6072" s="168"/>
      <c r="E6072" s="258" t="str">
        <f>iferror(vlookup(C6072,'Master data'!$A$1:$C$29,3,0),"--")</f>
        <v>--</v>
      </c>
      <c r="F6072" s="258" t="str">
        <f>iferror(vlookup(C6072,'Master data'!$A$1:$C$29,2,0),"--")</f>
        <v>--</v>
      </c>
    </row>
    <row r="6073" ht="22.5" customHeight="1">
      <c r="A6073" s="165"/>
      <c r="B6073" s="171"/>
      <c r="C6073" s="414"/>
      <c r="D6073" s="168"/>
      <c r="E6073" s="258" t="str">
        <f>iferror(vlookup(C6073,'Master data'!$A$1:$C$29,3,0),"--")</f>
        <v>--</v>
      </c>
      <c r="F6073" s="258" t="str">
        <f>iferror(vlookup(C6073,'Master data'!$A$1:$C$29,2,0),"--")</f>
        <v>--</v>
      </c>
    </row>
    <row r="6074" ht="22.5" customHeight="1">
      <c r="A6074" s="165"/>
      <c r="B6074" s="171"/>
      <c r="C6074" s="414"/>
      <c r="D6074" s="168"/>
      <c r="E6074" s="258" t="str">
        <f>iferror(vlookup(C6074,'Master data'!$A$1:$C$29,3,0),"--")</f>
        <v>--</v>
      </c>
      <c r="F6074" s="258" t="str">
        <f>iferror(vlookup(C6074,'Master data'!$A$1:$C$29,2,0),"--")</f>
        <v>--</v>
      </c>
    </row>
    <row r="6075" ht="22.5" customHeight="1">
      <c r="A6075" s="165"/>
      <c r="B6075" s="171"/>
      <c r="C6075" s="414"/>
      <c r="D6075" s="168"/>
      <c r="E6075" s="258" t="str">
        <f>iferror(vlookup(C6075,'Master data'!$A$1:$C$29,3,0),"--")</f>
        <v>--</v>
      </c>
      <c r="F6075" s="258" t="str">
        <f>iferror(vlookup(C6075,'Master data'!$A$1:$C$29,2,0),"--")</f>
        <v>--</v>
      </c>
    </row>
    <row r="6076" ht="22.5" customHeight="1">
      <c r="A6076" s="165"/>
      <c r="B6076" s="171"/>
      <c r="C6076" s="414"/>
      <c r="D6076" s="168"/>
      <c r="E6076" s="258" t="str">
        <f>iferror(vlookup(C6076,'Master data'!$A$1:$C$29,3,0),"--")</f>
        <v>--</v>
      </c>
      <c r="F6076" s="258" t="str">
        <f>iferror(vlookup(C6076,'Master data'!$A$1:$C$29,2,0),"--")</f>
        <v>--</v>
      </c>
    </row>
    <row r="6077" ht="22.5" customHeight="1">
      <c r="A6077" s="165"/>
      <c r="B6077" s="171"/>
      <c r="C6077" s="414"/>
      <c r="D6077" s="168"/>
      <c r="E6077" s="258" t="str">
        <f>iferror(vlookup(C6077,'Master data'!$A$1:$C$29,3,0),"--")</f>
        <v>--</v>
      </c>
      <c r="F6077" s="258" t="str">
        <f>iferror(vlookup(C6077,'Master data'!$A$1:$C$29,2,0),"--")</f>
        <v>--</v>
      </c>
    </row>
    <row r="6078" ht="22.5" customHeight="1">
      <c r="A6078" s="165"/>
      <c r="B6078" s="171"/>
      <c r="C6078" s="414"/>
      <c r="D6078" s="168"/>
      <c r="E6078" s="258" t="str">
        <f>iferror(vlookup(C6078,'Master data'!$A$1:$C$29,3,0),"--")</f>
        <v>--</v>
      </c>
      <c r="F6078" s="258" t="str">
        <f>iferror(vlookup(C6078,'Master data'!$A$1:$C$29,2,0),"--")</f>
        <v>--</v>
      </c>
    </row>
    <row r="6079" ht="22.5" customHeight="1">
      <c r="A6079" s="165"/>
      <c r="B6079" s="171"/>
      <c r="C6079" s="414"/>
      <c r="D6079" s="168"/>
      <c r="E6079" s="258" t="str">
        <f>iferror(vlookup(C6079,'Master data'!$A$1:$C$29,3,0),"--")</f>
        <v>--</v>
      </c>
      <c r="F6079" s="258" t="str">
        <f>iferror(vlookup(C6079,'Master data'!$A$1:$C$29,2,0),"--")</f>
        <v>--</v>
      </c>
    </row>
    <row r="6080" ht="22.5" customHeight="1">
      <c r="A6080" s="165"/>
      <c r="B6080" s="171"/>
      <c r="C6080" s="414"/>
      <c r="D6080" s="168"/>
      <c r="E6080" s="258" t="str">
        <f>iferror(vlookup(C6080,'Master data'!$A$1:$C$29,3,0),"--")</f>
        <v>--</v>
      </c>
      <c r="F6080" s="258" t="str">
        <f>iferror(vlookup(C6080,'Master data'!$A$1:$C$29,2,0),"--")</f>
        <v>--</v>
      </c>
    </row>
    <row r="6081" ht="22.5" customHeight="1">
      <c r="A6081" s="165"/>
      <c r="B6081" s="171"/>
      <c r="C6081" s="414"/>
      <c r="D6081" s="168"/>
      <c r="E6081" s="258" t="str">
        <f>iferror(vlookup(C6081,'Master data'!$A$1:$C$29,3,0),"--")</f>
        <v>--</v>
      </c>
      <c r="F6081" s="258" t="str">
        <f>iferror(vlookup(C6081,'Master data'!$A$1:$C$29,2,0),"--")</f>
        <v>--</v>
      </c>
    </row>
    <row r="6082" ht="22.5" customHeight="1">
      <c r="A6082" s="165"/>
      <c r="B6082" s="171"/>
      <c r="C6082" s="414"/>
      <c r="D6082" s="168"/>
      <c r="E6082" s="258" t="str">
        <f>iferror(vlookup(C6082,'Master data'!$A$1:$C$29,3,0),"--")</f>
        <v>--</v>
      </c>
      <c r="F6082" s="258" t="str">
        <f>iferror(vlookup(C6082,'Master data'!$A$1:$C$29,2,0),"--")</f>
        <v>--</v>
      </c>
    </row>
    <row r="6083" ht="22.5" customHeight="1">
      <c r="A6083" s="165"/>
      <c r="B6083" s="171"/>
      <c r="C6083" s="414"/>
      <c r="D6083" s="168"/>
      <c r="E6083" s="258" t="str">
        <f>iferror(vlookup(C6083,'Master data'!$A$1:$C$29,3,0),"--")</f>
        <v>--</v>
      </c>
      <c r="F6083" s="258" t="str">
        <f>iferror(vlookup(C6083,'Master data'!$A$1:$C$29,2,0),"--")</f>
        <v>--</v>
      </c>
    </row>
    <row r="6084" ht="22.5" customHeight="1">
      <c r="A6084" s="165"/>
      <c r="B6084" s="171"/>
      <c r="C6084" s="414"/>
      <c r="D6084" s="168"/>
      <c r="E6084" s="258" t="str">
        <f>iferror(vlookup(C6084,'Master data'!$A$1:$C$29,3,0),"--")</f>
        <v>--</v>
      </c>
      <c r="F6084" s="258" t="str">
        <f>iferror(vlookup(C6084,'Master data'!$A$1:$C$29,2,0),"--")</f>
        <v>--</v>
      </c>
    </row>
    <row r="6085" ht="22.5" customHeight="1">
      <c r="A6085" s="165"/>
      <c r="B6085" s="171"/>
      <c r="C6085" s="414"/>
      <c r="D6085" s="168"/>
      <c r="E6085" s="258" t="str">
        <f>iferror(vlookup(C6085,'Master data'!$A$1:$C$29,3,0),"--")</f>
        <v>--</v>
      </c>
      <c r="F6085" s="258" t="str">
        <f>iferror(vlookup(C6085,'Master data'!$A$1:$C$29,2,0),"--")</f>
        <v>--</v>
      </c>
    </row>
    <row r="6086" ht="22.5" customHeight="1">
      <c r="A6086" s="165"/>
      <c r="B6086" s="171"/>
      <c r="C6086" s="414"/>
      <c r="D6086" s="168"/>
      <c r="E6086" s="258" t="str">
        <f>iferror(vlookup(C6086,'Master data'!$A$1:$C$29,3,0),"--")</f>
        <v>--</v>
      </c>
      <c r="F6086" s="258" t="str">
        <f>iferror(vlookup(C6086,'Master data'!$A$1:$C$29,2,0),"--")</f>
        <v>--</v>
      </c>
    </row>
    <row r="6087" ht="22.5" customHeight="1">
      <c r="A6087" s="165"/>
      <c r="B6087" s="171"/>
      <c r="C6087" s="414"/>
      <c r="D6087" s="168"/>
      <c r="E6087" s="258" t="str">
        <f>iferror(vlookup(C6087,'Master data'!$A$1:$C$29,3,0),"--")</f>
        <v>--</v>
      </c>
      <c r="F6087" s="258" t="str">
        <f>iferror(vlookup(C6087,'Master data'!$A$1:$C$29,2,0),"--")</f>
        <v>--</v>
      </c>
    </row>
    <row r="6088" ht="22.5" customHeight="1">
      <c r="A6088" s="165"/>
      <c r="B6088" s="171"/>
      <c r="C6088" s="414"/>
      <c r="D6088" s="168"/>
      <c r="E6088" s="258" t="str">
        <f>iferror(vlookup(C6088,'Master data'!$A$1:$C$29,3,0),"--")</f>
        <v>--</v>
      </c>
      <c r="F6088" s="258" t="str">
        <f>iferror(vlookup(C6088,'Master data'!$A$1:$C$29,2,0),"--")</f>
        <v>--</v>
      </c>
    </row>
    <row r="6089" ht="22.5" customHeight="1">
      <c r="A6089" s="165"/>
      <c r="B6089" s="171"/>
      <c r="C6089" s="414"/>
      <c r="D6089" s="168"/>
      <c r="E6089" s="258" t="str">
        <f>iferror(vlookup(C6089,'Master data'!$A$1:$C$29,3,0),"--")</f>
        <v>--</v>
      </c>
      <c r="F6089" s="258" t="str">
        <f>iferror(vlookup(C6089,'Master data'!$A$1:$C$29,2,0),"--")</f>
        <v>--</v>
      </c>
    </row>
    <row r="6090" ht="22.5" customHeight="1">
      <c r="A6090" s="165"/>
      <c r="B6090" s="171"/>
      <c r="C6090" s="414"/>
      <c r="D6090" s="168"/>
      <c r="E6090" s="258" t="str">
        <f>iferror(vlookup(C6090,'Master data'!$A$1:$C$29,3,0),"--")</f>
        <v>--</v>
      </c>
      <c r="F6090" s="258" t="str">
        <f>iferror(vlookup(C6090,'Master data'!$A$1:$C$29,2,0),"--")</f>
        <v>--</v>
      </c>
    </row>
    <row r="6091" ht="22.5" customHeight="1">
      <c r="A6091" s="165"/>
      <c r="B6091" s="171"/>
      <c r="C6091" s="414"/>
      <c r="D6091" s="168"/>
      <c r="E6091" s="258" t="str">
        <f>iferror(vlookup(C6091,'Master data'!$A$1:$C$29,3,0),"--")</f>
        <v>--</v>
      </c>
      <c r="F6091" s="258" t="str">
        <f>iferror(vlookup(C6091,'Master data'!$A$1:$C$29,2,0),"--")</f>
        <v>--</v>
      </c>
    </row>
    <row r="6092" ht="22.5" customHeight="1">
      <c r="A6092" s="165"/>
      <c r="B6092" s="171"/>
      <c r="C6092" s="414"/>
      <c r="D6092" s="168"/>
      <c r="E6092" s="258" t="str">
        <f>iferror(vlookup(C6092,'Master data'!$A$1:$C$29,3,0),"--")</f>
        <v>--</v>
      </c>
      <c r="F6092" s="258" t="str">
        <f>iferror(vlookup(C6092,'Master data'!$A$1:$C$29,2,0),"--")</f>
        <v>--</v>
      </c>
    </row>
    <row r="6093" ht="22.5" customHeight="1">
      <c r="A6093" s="165"/>
      <c r="B6093" s="171"/>
      <c r="C6093" s="414"/>
      <c r="D6093" s="168"/>
      <c r="E6093" s="258" t="str">
        <f>iferror(vlookup(C6093,'Master data'!$A$1:$C$29,3,0),"--")</f>
        <v>--</v>
      </c>
      <c r="F6093" s="258" t="str">
        <f>iferror(vlookup(C6093,'Master data'!$A$1:$C$29,2,0),"--")</f>
        <v>--</v>
      </c>
    </row>
    <row r="6094" ht="22.5" customHeight="1">
      <c r="A6094" s="165"/>
      <c r="B6094" s="171"/>
      <c r="C6094" s="414"/>
      <c r="D6094" s="168"/>
      <c r="E6094" s="258" t="str">
        <f>iferror(vlookup(C6094,'Master data'!$A$1:$C$29,3,0),"--")</f>
        <v>--</v>
      </c>
      <c r="F6094" s="258" t="str">
        <f>iferror(vlookup(C6094,'Master data'!$A$1:$C$29,2,0),"--")</f>
        <v>--</v>
      </c>
    </row>
    <row r="6095" ht="22.5" customHeight="1">
      <c r="A6095" s="165"/>
      <c r="B6095" s="171"/>
      <c r="C6095" s="414"/>
      <c r="D6095" s="168"/>
      <c r="E6095" s="258" t="str">
        <f>iferror(vlookup(C6095,'Master data'!$A$1:$C$29,3,0),"--")</f>
        <v>--</v>
      </c>
      <c r="F6095" s="258" t="str">
        <f>iferror(vlookup(C6095,'Master data'!$A$1:$C$29,2,0),"--")</f>
        <v>--</v>
      </c>
    </row>
    <row r="6096" ht="22.5" customHeight="1">
      <c r="A6096" s="165"/>
      <c r="B6096" s="171"/>
      <c r="C6096" s="414"/>
      <c r="D6096" s="168"/>
      <c r="E6096" s="258" t="str">
        <f>iferror(vlookup(C6096,'Master data'!$A$1:$C$29,3,0),"--")</f>
        <v>--</v>
      </c>
      <c r="F6096" s="258" t="str">
        <f>iferror(vlookup(C6096,'Master data'!$A$1:$C$29,2,0),"--")</f>
        <v>--</v>
      </c>
    </row>
    <row r="6097" ht="22.5" customHeight="1">
      <c r="A6097" s="165"/>
      <c r="B6097" s="171"/>
      <c r="C6097" s="414"/>
      <c r="D6097" s="168"/>
      <c r="E6097" s="258" t="str">
        <f>iferror(vlookup(C6097,'Master data'!$A$1:$C$29,3,0),"--")</f>
        <v>--</v>
      </c>
      <c r="F6097" s="258" t="str">
        <f>iferror(vlookup(C6097,'Master data'!$A$1:$C$29,2,0),"--")</f>
        <v>--</v>
      </c>
    </row>
    <row r="6098" ht="22.5" customHeight="1">
      <c r="A6098" s="165"/>
      <c r="B6098" s="171"/>
      <c r="C6098" s="414"/>
      <c r="D6098" s="168"/>
      <c r="E6098" s="258" t="str">
        <f>iferror(vlookup(C6098,'Master data'!$A$1:$C$29,3,0),"--")</f>
        <v>--</v>
      </c>
      <c r="F6098" s="258" t="str">
        <f>iferror(vlookup(C6098,'Master data'!$A$1:$C$29,2,0),"--")</f>
        <v>--</v>
      </c>
    </row>
    <row r="6099" ht="22.5" customHeight="1">
      <c r="A6099" s="165"/>
      <c r="B6099" s="171"/>
      <c r="C6099" s="414"/>
      <c r="D6099" s="168"/>
      <c r="E6099" s="258" t="str">
        <f>iferror(vlookup(C6099,'Master data'!$A$1:$C$29,3,0),"--")</f>
        <v>--</v>
      </c>
      <c r="F6099" s="258" t="str">
        <f>iferror(vlookup(C6099,'Master data'!$A$1:$C$29,2,0),"--")</f>
        <v>--</v>
      </c>
    </row>
    <row r="6100" ht="22.5" customHeight="1">
      <c r="A6100" s="165"/>
      <c r="B6100" s="171"/>
      <c r="C6100" s="414"/>
      <c r="D6100" s="168"/>
      <c r="E6100" s="258" t="str">
        <f>iferror(vlookup(C6100,'Master data'!$A$1:$C$29,3,0),"--")</f>
        <v>--</v>
      </c>
      <c r="F6100" s="258" t="str">
        <f>iferror(vlookup(C6100,'Master data'!$A$1:$C$29,2,0),"--")</f>
        <v>--</v>
      </c>
    </row>
    <row r="6101" ht="22.5" customHeight="1">
      <c r="A6101" s="165"/>
      <c r="B6101" s="171"/>
      <c r="C6101" s="414"/>
      <c r="D6101" s="168"/>
      <c r="E6101" s="258" t="str">
        <f>iferror(vlookup(C6101,'Master data'!$A$1:$C$29,3,0),"--")</f>
        <v>--</v>
      </c>
      <c r="F6101" s="258" t="str">
        <f>iferror(vlookup(C6101,'Master data'!$A$1:$C$29,2,0),"--")</f>
        <v>--</v>
      </c>
    </row>
    <row r="6102" ht="22.5" customHeight="1">
      <c r="A6102" s="165"/>
      <c r="B6102" s="171"/>
      <c r="C6102" s="414"/>
      <c r="D6102" s="168"/>
      <c r="E6102" s="258" t="str">
        <f>iferror(vlookup(C6102,'Master data'!$A$1:$C$29,3,0),"--")</f>
        <v>--</v>
      </c>
      <c r="F6102" s="258" t="str">
        <f>iferror(vlookup(C6102,'Master data'!$A$1:$C$29,2,0),"--")</f>
        <v>--</v>
      </c>
    </row>
    <row r="6103" ht="22.5" customHeight="1">
      <c r="A6103" s="165"/>
      <c r="B6103" s="171"/>
      <c r="C6103" s="414"/>
      <c r="D6103" s="168"/>
      <c r="E6103" s="258" t="str">
        <f>iferror(vlookup(C6103,'Master data'!$A$1:$C$29,3,0),"--")</f>
        <v>--</v>
      </c>
      <c r="F6103" s="258" t="str">
        <f>iferror(vlookup(C6103,'Master data'!$A$1:$C$29,2,0),"--")</f>
        <v>--</v>
      </c>
    </row>
    <row r="6104" ht="22.5" customHeight="1">
      <c r="A6104" s="165"/>
      <c r="B6104" s="171"/>
      <c r="C6104" s="414"/>
      <c r="D6104" s="168"/>
      <c r="E6104" s="258" t="str">
        <f>iferror(vlookup(C6104,'Master data'!$A$1:$C$29,3,0),"--")</f>
        <v>--</v>
      </c>
      <c r="F6104" s="258" t="str">
        <f>iferror(vlookup(C6104,'Master data'!$A$1:$C$29,2,0),"--")</f>
        <v>--</v>
      </c>
    </row>
    <row r="6105" ht="22.5" customHeight="1">
      <c r="A6105" s="165"/>
      <c r="B6105" s="171"/>
      <c r="C6105" s="414"/>
      <c r="D6105" s="168"/>
      <c r="E6105" s="258" t="str">
        <f>iferror(vlookup(C6105,'Master data'!$A$1:$C$29,3,0),"--")</f>
        <v>--</v>
      </c>
      <c r="F6105" s="258" t="str">
        <f>iferror(vlookup(C6105,'Master data'!$A$1:$C$29,2,0),"--")</f>
        <v>--</v>
      </c>
    </row>
    <row r="6106" ht="22.5" customHeight="1">
      <c r="A6106" s="165"/>
      <c r="B6106" s="171"/>
      <c r="C6106" s="414"/>
      <c r="D6106" s="168"/>
      <c r="E6106" s="258" t="str">
        <f>iferror(vlookup(C6106,'Master data'!$A$1:$C$29,3,0),"--")</f>
        <v>--</v>
      </c>
      <c r="F6106" s="258" t="str">
        <f>iferror(vlookup(C6106,'Master data'!$A$1:$C$29,2,0),"--")</f>
        <v>--</v>
      </c>
    </row>
    <row r="6107" ht="22.5" customHeight="1">
      <c r="A6107" s="165"/>
      <c r="B6107" s="171"/>
      <c r="C6107" s="414"/>
      <c r="D6107" s="168"/>
      <c r="E6107" s="258" t="str">
        <f>iferror(vlookup(C6107,'Master data'!$A$1:$C$29,3,0),"--")</f>
        <v>--</v>
      </c>
      <c r="F6107" s="258" t="str">
        <f>iferror(vlookup(C6107,'Master data'!$A$1:$C$29,2,0),"--")</f>
        <v>--</v>
      </c>
    </row>
    <row r="6108" ht="22.5" customHeight="1">
      <c r="A6108" s="165"/>
      <c r="B6108" s="171"/>
      <c r="C6108" s="414"/>
      <c r="D6108" s="168"/>
      <c r="E6108" s="258" t="str">
        <f>iferror(vlookup(C6108,'Master data'!$A$1:$C$29,3,0),"--")</f>
        <v>--</v>
      </c>
      <c r="F6108" s="258" t="str">
        <f>iferror(vlookup(C6108,'Master data'!$A$1:$C$29,2,0),"--")</f>
        <v>--</v>
      </c>
    </row>
    <row r="6109" ht="22.5" customHeight="1">
      <c r="A6109" s="165"/>
      <c r="B6109" s="171"/>
      <c r="C6109" s="414"/>
      <c r="D6109" s="168"/>
      <c r="E6109" s="258" t="str">
        <f>iferror(vlookup(C6109,'Master data'!$A$1:$C$29,3,0),"--")</f>
        <v>--</v>
      </c>
      <c r="F6109" s="258" t="str">
        <f>iferror(vlookup(C6109,'Master data'!$A$1:$C$29,2,0),"--")</f>
        <v>--</v>
      </c>
    </row>
    <row r="6110" ht="22.5" customHeight="1">
      <c r="A6110" s="165"/>
      <c r="B6110" s="171"/>
      <c r="C6110" s="414"/>
      <c r="D6110" s="168"/>
      <c r="E6110" s="258" t="str">
        <f>iferror(vlookup(C6110,'Master data'!$A$1:$C$29,3,0),"--")</f>
        <v>--</v>
      </c>
      <c r="F6110" s="258" t="str">
        <f>iferror(vlookup(C6110,'Master data'!$A$1:$C$29,2,0),"--")</f>
        <v>--</v>
      </c>
    </row>
    <row r="6111" ht="22.5" customHeight="1">
      <c r="A6111" s="165"/>
      <c r="B6111" s="171"/>
      <c r="C6111" s="414"/>
      <c r="D6111" s="168"/>
      <c r="E6111" s="258" t="str">
        <f>iferror(vlookup(C6111,'Master data'!$A$1:$C$29,3,0),"--")</f>
        <v>--</v>
      </c>
      <c r="F6111" s="258" t="str">
        <f>iferror(vlookup(C6111,'Master data'!$A$1:$C$29,2,0),"--")</f>
        <v>--</v>
      </c>
    </row>
    <row r="6112" ht="22.5" customHeight="1">
      <c r="A6112" s="165"/>
      <c r="B6112" s="171"/>
      <c r="C6112" s="414"/>
      <c r="D6112" s="168"/>
      <c r="E6112" s="258" t="str">
        <f>iferror(vlookup(C6112,'Master data'!$A$1:$C$29,3,0),"--")</f>
        <v>--</v>
      </c>
      <c r="F6112" s="258" t="str">
        <f>iferror(vlookup(C6112,'Master data'!$A$1:$C$29,2,0),"--")</f>
        <v>--</v>
      </c>
    </row>
    <row r="6113" ht="22.5" customHeight="1">
      <c r="A6113" s="165"/>
      <c r="B6113" s="171"/>
      <c r="C6113" s="414"/>
      <c r="D6113" s="168"/>
      <c r="E6113" s="258" t="str">
        <f>iferror(vlookup(C6113,'Master data'!$A$1:$C$29,3,0),"--")</f>
        <v>--</v>
      </c>
      <c r="F6113" s="258" t="str">
        <f>iferror(vlookup(C6113,'Master data'!$A$1:$C$29,2,0),"--")</f>
        <v>--</v>
      </c>
    </row>
    <row r="6114" ht="22.5" customHeight="1">
      <c r="A6114" s="165"/>
      <c r="B6114" s="171"/>
      <c r="C6114" s="414"/>
      <c r="D6114" s="168"/>
      <c r="E6114" s="258" t="str">
        <f>iferror(vlookup(C6114,'Master data'!$A$1:$C$29,3,0),"--")</f>
        <v>--</v>
      </c>
      <c r="F6114" s="258" t="str">
        <f>iferror(vlookup(C6114,'Master data'!$A$1:$C$29,2,0),"--")</f>
        <v>--</v>
      </c>
    </row>
    <row r="6115" ht="22.5" customHeight="1">
      <c r="A6115" s="165"/>
      <c r="B6115" s="171"/>
      <c r="C6115" s="414"/>
      <c r="D6115" s="168"/>
      <c r="E6115" s="258" t="str">
        <f>iferror(vlookup(C6115,'Master data'!$A$1:$C$29,3,0),"--")</f>
        <v>--</v>
      </c>
      <c r="F6115" s="258" t="str">
        <f>iferror(vlookup(C6115,'Master data'!$A$1:$C$29,2,0),"--")</f>
        <v>--</v>
      </c>
    </row>
    <row r="6116" ht="22.5" customHeight="1">
      <c r="A6116" s="165"/>
      <c r="B6116" s="171"/>
      <c r="C6116" s="414"/>
      <c r="D6116" s="168"/>
      <c r="E6116" s="258" t="str">
        <f>iferror(vlookup(C6116,'Master data'!$A$1:$C$29,3,0),"--")</f>
        <v>--</v>
      </c>
      <c r="F6116" s="258" t="str">
        <f>iferror(vlookup(C6116,'Master data'!$A$1:$C$29,2,0),"--")</f>
        <v>--</v>
      </c>
    </row>
    <row r="6117" ht="22.5" customHeight="1">
      <c r="A6117" s="165"/>
      <c r="B6117" s="171"/>
      <c r="C6117" s="414"/>
      <c r="D6117" s="168"/>
      <c r="E6117" s="258" t="str">
        <f>iferror(vlookup(C6117,'Master data'!$A$1:$C$29,3,0),"--")</f>
        <v>--</v>
      </c>
      <c r="F6117" s="258" t="str">
        <f>iferror(vlookup(C6117,'Master data'!$A$1:$C$29,2,0),"--")</f>
        <v>--</v>
      </c>
    </row>
    <row r="6118" ht="22.5" customHeight="1">
      <c r="A6118" s="165"/>
      <c r="B6118" s="171"/>
      <c r="C6118" s="414"/>
      <c r="D6118" s="168"/>
      <c r="E6118" s="258" t="str">
        <f>iferror(vlookup(C6118,'Master data'!$A$1:$C$29,3,0),"--")</f>
        <v>--</v>
      </c>
      <c r="F6118" s="258" t="str">
        <f>iferror(vlookup(C6118,'Master data'!$A$1:$C$29,2,0),"--")</f>
        <v>--</v>
      </c>
    </row>
    <row r="6119" ht="22.5" customHeight="1">
      <c r="A6119" s="165"/>
      <c r="B6119" s="171"/>
      <c r="C6119" s="414"/>
      <c r="D6119" s="168"/>
      <c r="E6119" s="258" t="str">
        <f>iferror(vlookup(C6119,'Master data'!$A$1:$C$29,3,0),"--")</f>
        <v>--</v>
      </c>
      <c r="F6119" s="258" t="str">
        <f>iferror(vlookup(C6119,'Master data'!$A$1:$C$29,2,0),"--")</f>
        <v>--</v>
      </c>
    </row>
    <row r="6120" ht="22.5" customHeight="1">
      <c r="A6120" s="165"/>
      <c r="B6120" s="171"/>
      <c r="C6120" s="414"/>
      <c r="D6120" s="168"/>
      <c r="E6120" s="258" t="str">
        <f>iferror(vlookup(C6120,'Master data'!$A$1:$C$29,3,0),"--")</f>
        <v>--</v>
      </c>
      <c r="F6120" s="258" t="str">
        <f>iferror(vlookup(C6120,'Master data'!$A$1:$C$29,2,0),"--")</f>
        <v>--</v>
      </c>
    </row>
    <row r="6121" ht="22.5" customHeight="1">
      <c r="A6121" s="165"/>
      <c r="B6121" s="171"/>
      <c r="C6121" s="414"/>
      <c r="D6121" s="168"/>
      <c r="E6121" s="258" t="str">
        <f>iferror(vlookup(C6121,'Master data'!$A$1:$C$29,3,0),"--")</f>
        <v>--</v>
      </c>
      <c r="F6121" s="258" t="str">
        <f>iferror(vlookup(C6121,'Master data'!$A$1:$C$29,2,0),"--")</f>
        <v>--</v>
      </c>
    </row>
    <row r="6122" ht="22.5" customHeight="1">
      <c r="A6122" s="165"/>
      <c r="B6122" s="171"/>
      <c r="C6122" s="414"/>
      <c r="D6122" s="168"/>
      <c r="E6122" s="258" t="str">
        <f>iferror(vlookup(C6122,'Master data'!$A$1:$C$29,3,0),"--")</f>
        <v>--</v>
      </c>
      <c r="F6122" s="258" t="str">
        <f>iferror(vlookup(C6122,'Master data'!$A$1:$C$29,2,0),"--")</f>
        <v>--</v>
      </c>
    </row>
    <row r="6123" ht="22.5" customHeight="1">
      <c r="A6123" s="165"/>
      <c r="B6123" s="171"/>
      <c r="C6123" s="414"/>
      <c r="D6123" s="168"/>
      <c r="E6123" s="258" t="str">
        <f>iferror(vlookup(C6123,'Master data'!$A$1:$C$29,3,0),"--")</f>
        <v>--</v>
      </c>
      <c r="F6123" s="258" t="str">
        <f>iferror(vlookup(C6123,'Master data'!$A$1:$C$29,2,0),"--")</f>
        <v>--</v>
      </c>
    </row>
    <row r="6124" ht="22.5" customHeight="1">
      <c r="A6124" s="165"/>
      <c r="B6124" s="171"/>
      <c r="C6124" s="414"/>
      <c r="D6124" s="168"/>
      <c r="E6124" s="258" t="str">
        <f>iferror(vlookup(C6124,'Master data'!$A$1:$C$29,3,0),"--")</f>
        <v>--</v>
      </c>
      <c r="F6124" s="258" t="str">
        <f>iferror(vlookup(C6124,'Master data'!$A$1:$C$29,2,0),"--")</f>
        <v>--</v>
      </c>
    </row>
    <row r="6125" ht="22.5" customHeight="1">
      <c r="A6125" s="165"/>
      <c r="B6125" s="171"/>
      <c r="C6125" s="414"/>
      <c r="D6125" s="168"/>
      <c r="E6125" s="258" t="str">
        <f>iferror(vlookup(C6125,'Master data'!$A$1:$C$29,3,0),"--")</f>
        <v>--</v>
      </c>
      <c r="F6125" s="258" t="str">
        <f>iferror(vlookup(C6125,'Master data'!$A$1:$C$29,2,0),"--")</f>
        <v>--</v>
      </c>
    </row>
    <row r="6126" ht="22.5" customHeight="1">
      <c r="A6126" s="165"/>
      <c r="B6126" s="171"/>
      <c r="C6126" s="414"/>
      <c r="D6126" s="168"/>
      <c r="E6126" s="258" t="str">
        <f>iferror(vlookup(C6126,'Master data'!$A$1:$C$29,3,0),"--")</f>
        <v>--</v>
      </c>
      <c r="F6126" s="258" t="str">
        <f>iferror(vlookup(C6126,'Master data'!$A$1:$C$29,2,0),"--")</f>
        <v>--</v>
      </c>
    </row>
    <row r="6127" ht="22.5" customHeight="1">
      <c r="A6127" s="165"/>
      <c r="B6127" s="171"/>
      <c r="C6127" s="414"/>
      <c r="D6127" s="168"/>
      <c r="E6127" s="258" t="str">
        <f>iferror(vlookup(C6127,'Master data'!$A$1:$C$29,3,0),"--")</f>
        <v>--</v>
      </c>
      <c r="F6127" s="258" t="str">
        <f>iferror(vlookup(C6127,'Master data'!$A$1:$C$29,2,0),"--")</f>
        <v>--</v>
      </c>
    </row>
    <row r="6128" ht="22.5" customHeight="1">
      <c r="A6128" s="165"/>
      <c r="B6128" s="171"/>
      <c r="C6128" s="414"/>
      <c r="D6128" s="168"/>
      <c r="E6128" s="258" t="str">
        <f>iferror(vlookup(C6128,'Master data'!$A$1:$C$29,3,0),"--")</f>
        <v>--</v>
      </c>
      <c r="F6128" s="258" t="str">
        <f>iferror(vlookup(C6128,'Master data'!$A$1:$C$29,2,0),"--")</f>
        <v>--</v>
      </c>
    </row>
    <row r="6129" ht="22.5" customHeight="1">
      <c r="A6129" s="165"/>
      <c r="B6129" s="171"/>
      <c r="C6129" s="414"/>
      <c r="D6129" s="168"/>
      <c r="E6129" s="258" t="str">
        <f>iferror(vlookup(C6129,'Master data'!$A$1:$C$29,3,0),"--")</f>
        <v>--</v>
      </c>
      <c r="F6129" s="258" t="str">
        <f>iferror(vlookup(C6129,'Master data'!$A$1:$C$29,2,0),"--")</f>
        <v>--</v>
      </c>
    </row>
    <row r="6130" ht="22.5" customHeight="1">
      <c r="A6130" s="165"/>
      <c r="B6130" s="171"/>
      <c r="C6130" s="414"/>
      <c r="D6130" s="168"/>
      <c r="E6130" s="258" t="str">
        <f>iferror(vlookup(C6130,'Master data'!$A$1:$C$29,3,0),"--")</f>
        <v>--</v>
      </c>
      <c r="F6130" s="258" t="str">
        <f>iferror(vlookup(C6130,'Master data'!$A$1:$C$29,2,0),"--")</f>
        <v>--</v>
      </c>
    </row>
    <row r="6131" ht="22.5" customHeight="1">
      <c r="A6131" s="165"/>
      <c r="B6131" s="171"/>
      <c r="C6131" s="414"/>
      <c r="D6131" s="168"/>
      <c r="E6131" s="258" t="str">
        <f>iferror(vlookup(C6131,'Master data'!$A$1:$C$29,3,0),"--")</f>
        <v>--</v>
      </c>
      <c r="F6131" s="258" t="str">
        <f>iferror(vlookup(C6131,'Master data'!$A$1:$C$29,2,0),"--")</f>
        <v>--</v>
      </c>
    </row>
    <row r="6132" ht="22.5" customHeight="1">
      <c r="A6132" s="165"/>
      <c r="B6132" s="171"/>
      <c r="C6132" s="414"/>
      <c r="D6132" s="168"/>
      <c r="E6132" s="258" t="str">
        <f>iferror(vlookup(C6132,'Master data'!$A$1:$C$29,3,0),"--")</f>
        <v>--</v>
      </c>
      <c r="F6132" s="258" t="str">
        <f>iferror(vlookup(C6132,'Master data'!$A$1:$C$29,2,0),"--")</f>
        <v>--</v>
      </c>
    </row>
    <row r="6133" ht="22.5" customHeight="1">
      <c r="A6133" s="165"/>
      <c r="B6133" s="171"/>
      <c r="C6133" s="414"/>
      <c r="D6133" s="168"/>
      <c r="E6133" s="258" t="str">
        <f>iferror(vlookup(C6133,'Master data'!$A$1:$C$29,3,0),"--")</f>
        <v>--</v>
      </c>
      <c r="F6133" s="258" t="str">
        <f>iferror(vlookup(C6133,'Master data'!$A$1:$C$29,2,0),"--")</f>
        <v>--</v>
      </c>
    </row>
    <row r="6134" ht="22.5" customHeight="1">
      <c r="A6134" s="165"/>
      <c r="B6134" s="171"/>
      <c r="C6134" s="414"/>
      <c r="D6134" s="168"/>
      <c r="E6134" s="258" t="str">
        <f>iferror(vlookup(C6134,'Master data'!$A$1:$C$29,3,0),"--")</f>
        <v>--</v>
      </c>
      <c r="F6134" s="258" t="str">
        <f>iferror(vlookup(C6134,'Master data'!$A$1:$C$29,2,0),"--")</f>
        <v>--</v>
      </c>
    </row>
    <row r="6135" ht="22.5" customHeight="1">
      <c r="A6135" s="165"/>
      <c r="B6135" s="171"/>
      <c r="C6135" s="414"/>
      <c r="D6135" s="168"/>
      <c r="E6135" s="258" t="str">
        <f>iferror(vlookup(C6135,'Master data'!$A$1:$C$29,3,0),"--")</f>
        <v>--</v>
      </c>
      <c r="F6135" s="258" t="str">
        <f>iferror(vlookup(C6135,'Master data'!$A$1:$C$29,2,0),"--")</f>
        <v>--</v>
      </c>
    </row>
    <row r="6136" ht="22.5" customHeight="1">
      <c r="A6136" s="165"/>
      <c r="B6136" s="171"/>
      <c r="C6136" s="414"/>
      <c r="D6136" s="168"/>
      <c r="E6136" s="258" t="str">
        <f>iferror(vlookup(C6136,'Master data'!$A$1:$C$29,3,0),"--")</f>
        <v>--</v>
      </c>
      <c r="F6136" s="258" t="str">
        <f>iferror(vlookup(C6136,'Master data'!$A$1:$C$29,2,0),"--")</f>
        <v>--</v>
      </c>
    </row>
    <row r="6137" ht="22.5" customHeight="1">
      <c r="A6137" s="165"/>
      <c r="B6137" s="171"/>
      <c r="C6137" s="414"/>
      <c r="D6137" s="168"/>
      <c r="E6137" s="258" t="str">
        <f>iferror(vlookup(C6137,'Master data'!$A$1:$C$29,3,0),"--")</f>
        <v>--</v>
      </c>
      <c r="F6137" s="258" t="str">
        <f>iferror(vlookup(C6137,'Master data'!$A$1:$C$29,2,0),"--")</f>
        <v>--</v>
      </c>
    </row>
    <row r="6138" ht="22.5" customHeight="1">
      <c r="A6138" s="165"/>
      <c r="B6138" s="171"/>
      <c r="C6138" s="414"/>
      <c r="D6138" s="168"/>
      <c r="E6138" s="258" t="str">
        <f>iferror(vlookup(C6138,'Master data'!$A$1:$C$29,3,0),"--")</f>
        <v>--</v>
      </c>
      <c r="F6138" s="258" t="str">
        <f>iferror(vlookup(C6138,'Master data'!$A$1:$C$29,2,0),"--")</f>
        <v>--</v>
      </c>
    </row>
    <row r="6139" ht="22.5" customHeight="1">
      <c r="A6139" s="165"/>
      <c r="B6139" s="171"/>
      <c r="C6139" s="414"/>
      <c r="D6139" s="168"/>
      <c r="E6139" s="258" t="str">
        <f>iferror(vlookup(C6139,'Master data'!$A$1:$C$29,3,0),"--")</f>
        <v>--</v>
      </c>
      <c r="F6139" s="258" t="str">
        <f>iferror(vlookup(C6139,'Master data'!$A$1:$C$29,2,0),"--")</f>
        <v>--</v>
      </c>
    </row>
    <row r="6140" ht="22.5" customHeight="1">
      <c r="A6140" s="165"/>
      <c r="B6140" s="171"/>
      <c r="C6140" s="414"/>
      <c r="D6140" s="168"/>
      <c r="E6140" s="258" t="str">
        <f>iferror(vlookup(C6140,'Master data'!$A$1:$C$29,3,0),"--")</f>
        <v>--</v>
      </c>
      <c r="F6140" s="258" t="str">
        <f>iferror(vlookup(C6140,'Master data'!$A$1:$C$29,2,0),"--")</f>
        <v>--</v>
      </c>
    </row>
    <row r="6141" ht="22.5" customHeight="1">
      <c r="A6141" s="165"/>
      <c r="B6141" s="171"/>
      <c r="C6141" s="414"/>
      <c r="D6141" s="168"/>
      <c r="E6141" s="258" t="str">
        <f>iferror(vlookup(C6141,'Master data'!$A$1:$C$29,3,0),"--")</f>
        <v>--</v>
      </c>
      <c r="F6141" s="258" t="str">
        <f>iferror(vlookup(C6141,'Master data'!$A$1:$C$29,2,0),"--")</f>
        <v>--</v>
      </c>
    </row>
    <row r="6142" ht="22.5" customHeight="1">
      <c r="A6142" s="165"/>
      <c r="B6142" s="171"/>
      <c r="C6142" s="414"/>
      <c r="D6142" s="168"/>
      <c r="E6142" s="258" t="str">
        <f>iferror(vlookup(C6142,'Master data'!$A$1:$C$29,3,0),"--")</f>
        <v>--</v>
      </c>
      <c r="F6142" s="258" t="str">
        <f>iferror(vlookup(C6142,'Master data'!$A$1:$C$29,2,0),"--")</f>
        <v>--</v>
      </c>
    </row>
    <row r="6143" ht="22.5" customHeight="1">
      <c r="A6143" s="165"/>
      <c r="B6143" s="171"/>
      <c r="C6143" s="414"/>
      <c r="D6143" s="168"/>
      <c r="E6143" s="258" t="str">
        <f>iferror(vlookup(C6143,'Master data'!$A$1:$C$29,3,0),"--")</f>
        <v>--</v>
      </c>
      <c r="F6143" s="258" t="str">
        <f>iferror(vlookup(C6143,'Master data'!$A$1:$C$29,2,0),"--")</f>
        <v>--</v>
      </c>
    </row>
    <row r="6144" ht="22.5" customHeight="1">
      <c r="A6144" s="165"/>
      <c r="B6144" s="171"/>
      <c r="C6144" s="414"/>
      <c r="D6144" s="168"/>
      <c r="E6144" s="258" t="str">
        <f>iferror(vlookup(C6144,'Master data'!$A$1:$C$29,3,0),"--")</f>
        <v>--</v>
      </c>
      <c r="F6144" s="258" t="str">
        <f>iferror(vlookup(C6144,'Master data'!$A$1:$C$29,2,0),"--")</f>
        <v>--</v>
      </c>
    </row>
    <row r="6145" ht="22.5" customHeight="1">
      <c r="A6145" s="165"/>
      <c r="B6145" s="171"/>
      <c r="C6145" s="414"/>
      <c r="D6145" s="168"/>
      <c r="E6145" s="258" t="str">
        <f>iferror(vlookup(C6145,'Master data'!$A$1:$C$29,3,0),"--")</f>
        <v>--</v>
      </c>
      <c r="F6145" s="258" t="str">
        <f>iferror(vlookup(C6145,'Master data'!$A$1:$C$29,2,0),"--")</f>
        <v>--</v>
      </c>
    </row>
    <row r="6146" ht="22.5" customHeight="1">
      <c r="A6146" s="165"/>
      <c r="B6146" s="171"/>
      <c r="C6146" s="414"/>
      <c r="D6146" s="168"/>
      <c r="E6146" s="258" t="str">
        <f>iferror(vlookup(C6146,'Master data'!$A$1:$C$29,3,0),"--")</f>
        <v>--</v>
      </c>
      <c r="F6146" s="258" t="str">
        <f>iferror(vlookup(C6146,'Master data'!$A$1:$C$29,2,0),"--")</f>
        <v>--</v>
      </c>
    </row>
    <row r="6147" ht="22.5" customHeight="1">
      <c r="A6147" s="165"/>
      <c r="B6147" s="171"/>
      <c r="C6147" s="414"/>
      <c r="D6147" s="168"/>
      <c r="E6147" s="258" t="str">
        <f>iferror(vlookup(C6147,'Master data'!$A$1:$C$29,3,0),"--")</f>
        <v>--</v>
      </c>
      <c r="F6147" s="258" t="str">
        <f>iferror(vlookup(C6147,'Master data'!$A$1:$C$29,2,0),"--")</f>
        <v>--</v>
      </c>
    </row>
    <row r="6148" ht="22.5" customHeight="1">
      <c r="A6148" s="165"/>
      <c r="B6148" s="171"/>
      <c r="C6148" s="414"/>
      <c r="D6148" s="168"/>
      <c r="E6148" s="258" t="str">
        <f>iferror(vlookup(C6148,'Master data'!$A$1:$C$29,3,0),"--")</f>
        <v>--</v>
      </c>
      <c r="F6148" s="258" t="str">
        <f>iferror(vlookup(C6148,'Master data'!$A$1:$C$29,2,0),"--")</f>
        <v>--</v>
      </c>
    </row>
    <row r="6149" ht="22.5" customHeight="1">
      <c r="A6149" s="165"/>
      <c r="B6149" s="171"/>
      <c r="C6149" s="414"/>
      <c r="D6149" s="168"/>
      <c r="E6149" s="258" t="str">
        <f>iferror(vlookup(C6149,'Master data'!$A$1:$C$29,3,0),"--")</f>
        <v>--</v>
      </c>
      <c r="F6149" s="258" t="str">
        <f>iferror(vlookup(C6149,'Master data'!$A$1:$C$29,2,0),"--")</f>
        <v>--</v>
      </c>
    </row>
    <row r="6150" ht="22.5" customHeight="1">
      <c r="A6150" s="165"/>
      <c r="B6150" s="171"/>
      <c r="C6150" s="414"/>
      <c r="D6150" s="168"/>
      <c r="E6150" s="258" t="str">
        <f>iferror(vlookup(C6150,'Master data'!$A$1:$C$29,3,0),"--")</f>
        <v>--</v>
      </c>
      <c r="F6150" s="258" t="str">
        <f>iferror(vlookup(C6150,'Master data'!$A$1:$C$29,2,0),"--")</f>
        <v>--</v>
      </c>
    </row>
    <row r="6151" ht="22.5" customHeight="1">
      <c r="A6151" s="165"/>
      <c r="B6151" s="171"/>
      <c r="C6151" s="414"/>
      <c r="D6151" s="168"/>
      <c r="E6151" s="258" t="str">
        <f>iferror(vlookup(C6151,'Master data'!$A$1:$C$29,3,0),"--")</f>
        <v>--</v>
      </c>
      <c r="F6151" s="258" t="str">
        <f>iferror(vlookup(C6151,'Master data'!$A$1:$C$29,2,0),"--")</f>
        <v>--</v>
      </c>
    </row>
    <row r="6152" ht="22.5" customHeight="1">
      <c r="A6152" s="165"/>
      <c r="B6152" s="171"/>
      <c r="C6152" s="414"/>
      <c r="D6152" s="168"/>
      <c r="E6152" s="258" t="str">
        <f>iferror(vlookup(C6152,'Master data'!$A$1:$C$29,3,0),"--")</f>
        <v>--</v>
      </c>
      <c r="F6152" s="258" t="str">
        <f>iferror(vlookup(C6152,'Master data'!$A$1:$C$29,2,0),"--")</f>
        <v>--</v>
      </c>
    </row>
    <row r="6153" ht="22.5" customHeight="1">
      <c r="A6153" s="165"/>
      <c r="B6153" s="171"/>
      <c r="C6153" s="414"/>
      <c r="D6153" s="168"/>
      <c r="E6153" s="258" t="str">
        <f>iferror(vlookup(C6153,'Master data'!$A$1:$C$29,3,0),"--")</f>
        <v>--</v>
      </c>
      <c r="F6153" s="258" t="str">
        <f>iferror(vlookup(C6153,'Master data'!$A$1:$C$29,2,0),"--")</f>
        <v>--</v>
      </c>
    </row>
    <row r="6154" ht="22.5" customHeight="1">
      <c r="A6154" s="165"/>
      <c r="B6154" s="171"/>
      <c r="C6154" s="414"/>
      <c r="D6154" s="168"/>
      <c r="E6154" s="258" t="str">
        <f>iferror(vlookup(C6154,'Master data'!$A$1:$C$29,3,0),"--")</f>
        <v>--</v>
      </c>
      <c r="F6154" s="258" t="str">
        <f>iferror(vlookup(C6154,'Master data'!$A$1:$C$29,2,0),"--")</f>
        <v>--</v>
      </c>
    </row>
    <row r="6155" ht="22.5" customHeight="1">
      <c r="A6155" s="165"/>
      <c r="B6155" s="171"/>
      <c r="C6155" s="414"/>
      <c r="D6155" s="168"/>
      <c r="E6155" s="258" t="str">
        <f>iferror(vlookup(C6155,'Master data'!$A$1:$C$29,3,0),"--")</f>
        <v>--</v>
      </c>
      <c r="F6155" s="258" t="str">
        <f>iferror(vlookup(C6155,'Master data'!$A$1:$C$29,2,0),"--")</f>
        <v>--</v>
      </c>
    </row>
    <row r="6156" ht="22.5" customHeight="1">
      <c r="A6156" s="165"/>
      <c r="B6156" s="171"/>
      <c r="C6156" s="414"/>
      <c r="D6156" s="168"/>
      <c r="E6156" s="258" t="str">
        <f>iferror(vlookup(C6156,'Master data'!$A$1:$C$29,3,0),"--")</f>
        <v>--</v>
      </c>
      <c r="F6156" s="258" t="str">
        <f>iferror(vlookup(C6156,'Master data'!$A$1:$C$29,2,0),"--")</f>
        <v>--</v>
      </c>
    </row>
    <row r="6157" ht="22.5" customHeight="1">
      <c r="A6157" s="165"/>
      <c r="B6157" s="171"/>
      <c r="C6157" s="414"/>
      <c r="D6157" s="168"/>
      <c r="E6157" s="258" t="str">
        <f>iferror(vlookup(C6157,'Master data'!$A$1:$C$29,3,0),"--")</f>
        <v>--</v>
      </c>
      <c r="F6157" s="258" t="str">
        <f>iferror(vlookup(C6157,'Master data'!$A$1:$C$29,2,0),"--")</f>
        <v>--</v>
      </c>
    </row>
    <row r="6158" ht="22.5" customHeight="1">
      <c r="A6158" s="165"/>
      <c r="B6158" s="171"/>
      <c r="C6158" s="414"/>
      <c r="D6158" s="168"/>
      <c r="E6158" s="258" t="str">
        <f>iferror(vlookup(C6158,'Master data'!$A$1:$C$29,3,0),"--")</f>
        <v>--</v>
      </c>
      <c r="F6158" s="258" t="str">
        <f>iferror(vlookup(C6158,'Master data'!$A$1:$C$29,2,0),"--")</f>
        <v>--</v>
      </c>
    </row>
    <row r="6159" ht="22.5" customHeight="1">
      <c r="A6159" s="165"/>
      <c r="B6159" s="171"/>
      <c r="C6159" s="414"/>
      <c r="D6159" s="168"/>
      <c r="E6159" s="258" t="str">
        <f>iferror(vlookup(C6159,'Master data'!$A$1:$C$29,3,0),"--")</f>
        <v>--</v>
      </c>
      <c r="F6159" s="258" t="str">
        <f>iferror(vlookup(C6159,'Master data'!$A$1:$C$29,2,0),"--")</f>
        <v>--</v>
      </c>
    </row>
    <row r="6160" ht="22.5" customHeight="1">
      <c r="A6160" s="165"/>
      <c r="B6160" s="171"/>
      <c r="C6160" s="414"/>
      <c r="D6160" s="168"/>
      <c r="E6160" s="258" t="str">
        <f>iferror(vlookup(C6160,'Master data'!$A$1:$C$29,3,0),"--")</f>
        <v>--</v>
      </c>
      <c r="F6160" s="258" t="str">
        <f>iferror(vlookup(C6160,'Master data'!$A$1:$C$29,2,0),"--")</f>
        <v>--</v>
      </c>
    </row>
    <row r="6161" ht="22.5" customHeight="1">
      <c r="A6161" s="165"/>
      <c r="B6161" s="171"/>
      <c r="C6161" s="414"/>
      <c r="D6161" s="168"/>
      <c r="E6161" s="258" t="str">
        <f>iferror(vlookup(C6161,'Master data'!$A$1:$C$29,3,0),"--")</f>
        <v>--</v>
      </c>
      <c r="F6161" s="258" t="str">
        <f>iferror(vlookup(C6161,'Master data'!$A$1:$C$29,2,0),"--")</f>
        <v>--</v>
      </c>
    </row>
    <row r="6162" ht="22.5" customHeight="1">
      <c r="A6162" s="165"/>
      <c r="B6162" s="171"/>
      <c r="C6162" s="414"/>
      <c r="D6162" s="168"/>
      <c r="E6162" s="258" t="str">
        <f>iferror(vlookup(C6162,'Master data'!$A$1:$C$29,3,0),"--")</f>
        <v>--</v>
      </c>
      <c r="F6162" s="258" t="str">
        <f>iferror(vlookup(C6162,'Master data'!$A$1:$C$29,2,0),"--")</f>
        <v>--</v>
      </c>
    </row>
    <row r="6163" ht="22.5" customHeight="1">
      <c r="A6163" s="165"/>
      <c r="B6163" s="171"/>
      <c r="C6163" s="414"/>
      <c r="D6163" s="168"/>
      <c r="E6163" s="258" t="str">
        <f>iferror(vlookup(C6163,'Master data'!$A$1:$C$29,3,0),"--")</f>
        <v>--</v>
      </c>
      <c r="F6163" s="258" t="str">
        <f>iferror(vlookup(C6163,'Master data'!$A$1:$C$29,2,0),"--")</f>
        <v>--</v>
      </c>
    </row>
    <row r="6164" ht="22.5" customHeight="1">
      <c r="A6164" s="165"/>
      <c r="B6164" s="171"/>
      <c r="C6164" s="414"/>
      <c r="D6164" s="168"/>
      <c r="E6164" s="258" t="str">
        <f>iferror(vlookup(C6164,'Master data'!$A$1:$C$29,3,0),"--")</f>
        <v>--</v>
      </c>
      <c r="F6164" s="258" t="str">
        <f>iferror(vlookup(C6164,'Master data'!$A$1:$C$29,2,0),"--")</f>
        <v>--</v>
      </c>
    </row>
    <row r="6165" ht="22.5" customHeight="1">
      <c r="A6165" s="165"/>
      <c r="B6165" s="171"/>
      <c r="C6165" s="414"/>
      <c r="D6165" s="168"/>
      <c r="E6165" s="258" t="str">
        <f>iferror(vlookup(C6165,'Master data'!$A$1:$C$29,3,0),"--")</f>
        <v>--</v>
      </c>
      <c r="F6165" s="258" t="str">
        <f>iferror(vlookup(C6165,'Master data'!$A$1:$C$29,2,0),"--")</f>
        <v>--</v>
      </c>
    </row>
    <row r="6166" ht="22.5" customHeight="1">
      <c r="A6166" s="165"/>
      <c r="B6166" s="171"/>
      <c r="C6166" s="414"/>
      <c r="D6166" s="168"/>
      <c r="E6166" s="258" t="str">
        <f>iferror(vlookup(C6166,'Master data'!$A$1:$C$29,3,0),"--")</f>
        <v>--</v>
      </c>
      <c r="F6166" s="258" t="str">
        <f>iferror(vlookup(C6166,'Master data'!$A$1:$C$29,2,0),"--")</f>
        <v>--</v>
      </c>
    </row>
    <row r="6167" ht="22.5" customHeight="1">
      <c r="A6167" s="165"/>
      <c r="B6167" s="171"/>
      <c r="C6167" s="414"/>
      <c r="D6167" s="168"/>
      <c r="E6167" s="258" t="str">
        <f>iferror(vlookup(C6167,'Master data'!$A$1:$C$29,3,0),"--")</f>
        <v>--</v>
      </c>
      <c r="F6167" s="258" t="str">
        <f>iferror(vlookup(C6167,'Master data'!$A$1:$C$29,2,0),"--")</f>
        <v>--</v>
      </c>
    </row>
    <row r="6168" ht="22.5" customHeight="1">
      <c r="A6168" s="165"/>
      <c r="B6168" s="171"/>
      <c r="C6168" s="414"/>
      <c r="D6168" s="168"/>
      <c r="E6168" s="258" t="str">
        <f>iferror(vlookup(C6168,'Master data'!$A$1:$C$29,3,0),"--")</f>
        <v>--</v>
      </c>
      <c r="F6168" s="258" t="str">
        <f>iferror(vlookup(C6168,'Master data'!$A$1:$C$29,2,0),"--")</f>
        <v>--</v>
      </c>
    </row>
    <row r="6169" ht="22.5" customHeight="1">
      <c r="A6169" s="165"/>
      <c r="B6169" s="171"/>
      <c r="C6169" s="414"/>
      <c r="D6169" s="168"/>
      <c r="E6169" s="258" t="str">
        <f>iferror(vlookup(C6169,'Master data'!$A$1:$C$29,3,0),"--")</f>
        <v>--</v>
      </c>
      <c r="F6169" s="258" t="str">
        <f>iferror(vlookup(C6169,'Master data'!$A$1:$C$29,2,0),"--")</f>
        <v>--</v>
      </c>
    </row>
    <row r="6170" ht="22.5" customHeight="1">
      <c r="A6170" s="165"/>
      <c r="B6170" s="171"/>
      <c r="C6170" s="414"/>
      <c r="D6170" s="168"/>
      <c r="E6170" s="258" t="str">
        <f>iferror(vlookup(C6170,'Master data'!$A$1:$C$29,3,0),"--")</f>
        <v>--</v>
      </c>
      <c r="F6170" s="258" t="str">
        <f>iferror(vlookup(C6170,'Master data'!$A$1:$C$29,2,0),"--")</f>
        <v>--</v>
      </c>
    </row>
    <row r="6171" ht="22.5" customHeight="1">
      <c r="A6171" s="165"/>
      <c r="B6171" s="171"/>
      <c r="C6171" s="414"/>
      <c r="D6171" s="168"/>
      <c r="E6171" s="258" t="str">
        <f>iferror(vlookup(C6171,'Master data'!$A$1:$C$29,3,0),"--")</f>
        <v>--</v>
      </c>
      <c r="F6171" s="258" t="str">
        <f>iferror(vlookup(C6171,'Master data'!$A$1:$C$29,2,0),"--")</f>
        <v>--</v>
      </c>
    </row>
    <row r="6172" ht="22.5" customHeight="1">
      <c r="A6172" s="165"/>
      <c r="B6172" s="171"/>
      <c r="C6172" s="414"/>
      <c r="D6172" s="168"/>
      <c r="E6172" s="258" t="str">
        <f>iferror(vlookup(C6172,'Master data'!$A$1:$C$29,3,0),"--")</f>
        <v>--</v>
      </c>
      <c r="F6172" s="258" t="str">
        <f>iferror(vlookup(C6172,'Master data'!$A$1:$C$29,2,0),"--")</f>
        <v>--</v>
      </c>
    </row>
    <row r="6173" ht="22.5" customHeight="1">
      <c r="A6173" s="165"/>
      <c r="B6173" s="171"/>
      <c r="C6173" s="414"/>
      <c r="D6173" s="168"/>
      <c r="E6173" s="258" t="str">
        <f>iferror(vlookup(C6173,'Master data'!$A$1:$C$29,3,0),"--")</f>
        <v>--</v>
      </c>
      <c r="F6173" s="258" t="str">
        <f>iferror(vlookup(C6173,'Master data'!$A$1:$C$29,2,0),"--")</f>
        <v>--</v>
      </c>
    </row>
    <row r="6174" ht="22.5" customHeight="1">
      <c r="A6174" s="165"/>
      <c r="B6174" s="171"/>
      <c r="C6174" s="414"/>
      <c r="D6174" s="168"/>
      <c r="E6174" s="258" t="str">
        <f>iferror(vlookup(C6174,'Master data'!$A$1:$C$29,3,0),"--")</f>
        <v>--</v>
      </c>
      <c r="F6174" s="258" t="str">
        <f>iferror(vlookup(C6174,'Master data'!$A$1:$C$29,2,0),"--")</f>
        <v>--</v>
      </c>
    </row>
    <row r="6175" ht="22.5" customHeight="1">
      <c r="A6175" s="165"/>
      <c r="B6175" s="171"/>
      <c r="C6175" s="414"/>
      <c r="D6175" s="168"/>
      <c r="E6175" s="258" t="str">
        <f>iferror(vlookup(C6175,'Master data'!$A$1:$C$29,3,0),"--")</f>
        <v>--</v>
      </c>
      <c r="F6175" s="258" t="str">
        <f>iferror(vlookup(C6175,'Master data'!$A$1:$C$29,2,0),"--")</f>
        <v>--</v>
      </c>
    </row>
    <row r="6176" ht="22.5" customHeight="1">
      <c r="A6176" s="165"/>
      <c r="B6176" s="171"/>
      <c r="C6176" s="414"/>
      <c r="D6176" s="168"/>
      <c r="E6176" s="258" t="str">
        <f>iferror(vlookup(C6176,'Master data'!$A$1:$C$29,3,0),"--")</f>
        <v>--</v>
      </c>
      <c r="F6176" s="258" t="str">
        <f>iferror(vlookup(C6176,'Master data'!$A$1:$C$29,2,0),"--")</f>
        <v>--</v>
      </c>
    </row>
    <row r="6177" ht="22.5" customHeight="1">
      <c r="A6177" s="165"/>
      <c r="B6177" s="171"/>
      <c r="C6177" s="414"/>
      <c r="D6177" s="168"/>
      <c r="E6177" s="258" t="str">
        <f>iferror(vlookup(C6177,'Master data'!$A$1:$C$29,3,0),"--")</f>
        <v>--</v>
      </c>
      <c r="F6177" s="258" t="str">
        <f>iferror(vlookup(C6177,'Master data'!$A$1:$C$29,2,0),"--")</f>
        <v>--</v>
      </c>
    </row>
    <row r="6178" ht="22.5" customHeight="1">
      <c r="A6178" s="165"/>
      <c r="B6178" s="171"/>
      <c r="C6178" s="414"/>
      <c r="D6178" s="168"/>
      <c r="E6178" s="258" t="str">
        <f>iferror(vlookup(C6178,'Master data'!$A$1:$C$29,3,0),"--")</f>
        <v>--</v>
      </c>
      <c r="F6178" s="258" t="str">
        <f>iferror(vlookup(C6178,'Master data'!$A$1:$C$29,2,0),"--")</f>
        <v>--</v>
      </c>
    </row>
    <row r="6179" ht="22.5" customHeight="1">
      <c r="A6179" s="165"/>
      <c r="B6179" s="171"/>
      <c r="C6179" s="414"/>
      <c r="D6179" s="168"/>
      <c r="E6179" s="258" t="str">
        <f>iferror(vlookup(C6179,'Master data'!$A$1:$C$29,3,0),"--")</f>
        <v>--</v>
      </c>
      <c r="F6179" s="258" t="str">
        <f>iferror(vlookup(C6179,'Master data'!$A$1:$C$29,2,0),"--")</f>
        <v>--</v>
      </c>
    </row>
    <row r="6180" ht="22.5" customHeight="1">
      <c r="A6180" s="165"/>
      <c r="B6180" s="171"/>
      <c r="C6180" s="414"/>
      <c r="D6180" s="168"/>
      <c r="E6180" s="258" t="str">
        <f>iferror(vlookup(C6180,'Master data'!$A$1:$C$29,3,0),"--")</f>
        <v>--</v>
      </c>
      <c r="F6180" s="258" t="str">
        <f>iferror(vlookup(C6180,'Master data'!$A$1:$C$29,2,0),"--")</f>
        <v>--</v>
      </c>
    </row>
    <row r="6181" ht="22.5" customHeight="1">
      <c r="A6181" s="165"/>
      <c r="B6181" s="171"/>
      <c r="C6181" s="414"/>
      <c r="D6181" s="168"/>
      <c r="E6181" s="258" t="str">
        <f>iferror(vlookup(C6181,'Master data'!$A$1:$C$29,3,0),"--")</f>
        <v>--</v>
      </c>
      <c r="F6181" s="258" t="str">
        <f>iferror(vlookup(C6181,'Master data'!$A$1:$C$29,2,0),"--")</f>
        <v>--</v>
      </c>
    </row>
    <row r="6182" ht="22.5" customHeight="1">
      <c r="A6182" s="165"/>
      <c r="B6182" s="171"/>
      <c r="C6182" s="414"/>
      <c r="D6182" s="168"/>
      <c r="E6182" s="258" t="str">
        <f>iferror(vlookup(C6182,'Master data'!$A$1:$C$29,3,0),"--")</f>
        <v>--</v>
      </c>
      <c r="F6182" s="258" t="str">
        <f>iferror(vlookup(C6182,'Master data'!$A$1:$C$29,2,0),"--")</f>
        <v>--</v>
      </c>
    </row>
    <row r="6183" ht="22.5" customHeight="1">
      <c r="A6183" s="165"/>
      <c r="B6183" s="171"/>
      <c r="C6183" s="414"/>
      <c r="D6183" s="168"/>
      <c r="E6183" s="258" t="str">
        <f>iferror(vlookup(C6183,'Master data'!$A$1:$C$29,3,0),"--")</f>
        <v>--</v>
      </c>
      <c r="F6183" s="258" t="str">
        <f>iferror(vlookup(C6183,'Master data'!$A$1:$C$29,2,0),"--")</f>
        <v>--</v>
      </c>
    </row>
    <row r="6184" ht="22.5" customHeight="1">
      <c r="A6184" s="165"/>
      <c r="B6184" s="171"/>
      <c r="C6184" s="414"/>
      <c r="D6184" s="168"/>
      <c r="E6184" s="258" t="str">
        <f>iferror(vlookup(C6184,'Master data'!$A$1:$C$29,3,0),"--")</f>
        <v>--</v>
      </c>
      <c r="F6184" s="258" t="str">
        <f>iferror(vlookup(C6184,'Master data'!$A$1:$C$29,2,0),"--")</f>
        <v>--</v>
      </c>
    </row>
    <row r="6185" ht="22.5" customHeight="1">
      <c r="A6185" s="165"/>
      <c r="B6185" s="171"/>
      <c r="C6185" s="414"/>
      <c r="D6185" s="168"/>
      <c r="E6185" s="258" t="str">
        <f>iferror(vlookup(C6185,'Master data'!$A$1:$C$29,3,0),"--")</f>
        <v>--</v>
      </c>
      <c r="F6185" s="258" t="str">
        <f>iferror(vlookup(C6185,'Master data'!$A$1:$C$29,2,0),"--")</f>
        <v>--</v>
      </c>
    </row>
    <row r="6186" ht="22.5" customHeight="1">
      <c r="A6186" s="165"/>
      <c r="B6186" s="171"/>
      <c r="C6186" s="414"/>
      <c r="D6186" s="168"/>
      <c r="E6186" s="258" t="str">
        <f>iferror(vlookup(C6186,'Master data'!$A$1:$C$29,3,0),"--")</f>
        <v>--</v>
      </c>
      <c r="F6186" s="258" t="str">
        <f>iferror(vlookup(C6186,'Master data'!$A$1:$C$29,2,0),"--")</f>
        <v>--</v>
      </c>
    </row>
    <row r="6187" ht="22.5" customHeight="1">
      <c r="A6187" s="165"/>
      <c r="B6187" s="171"/>
      <c r="C6187" s="414"/>
      <c r="D6187" s="168"/>
      <c r="E6187" s="258" t="str">
        <f>iferror(vlookup(C6187,'Master data'!$A$1:$C$29,3,0),"--")</f>
        <v>--</v>
      </c>
      <c r="F6187" s="258" t="str">
        <f>iferror(vlookup(C6187,'Master data'!$A$1:$C$29,2,0),"--")</f>
        <v>--</v>
      </c>
    </row>
    <row r="6188" ht="22.5" customHeight="1">
      <c r="A6188" s="165"/>
      <c r="B6188" s="171"/>
      <c r="C6188" s="414"/>
      <c r="D6188" s="168"/>
      <c r="E6188" s="258" t="str">
        <f>iferror(vlookup(C6188,'Master data'!$A$1:$C$29,3,0),"--")</f>
        <v>--</v>
      </c>
      <c r="F6188" s="258" t="str">
        <f>iferror(vlookup(C6188,'Master data'!$A$1:$C$29,2,0),"--")</f>
        <v>--</v>
      </c>
    </row>
    <row r="6189" ht="22.5" customHeight="1">
      <c r="A6189" s="165"/>
      <c r="B6189" s="171"/>
      <c r="C6189" s="414"/>
      <c r="D6189" s="168"/>
      <c r="E6189" s="258" t="str">
        <f>iferror(vlookup(C6189,'Master data'!$A$1:$C$29,3,0),"--")</f>
        <v>--</v>
      </c>
      <c r="F6189" s="258" t="str">
        <f>iferror(vlookup(C6189,'Master data'!$A$1:$C$29,2,0),"--")</f>
        <v>--</v>
      </c>
    </row>
    <row r="6190" ht="22.5" customHeight="1">
      <c r="A6190" s="165"/>
      <c r="B6190" s="171"/>
      <c r="C6190" s="414"/>
      <c r="D6190" s="168"/>
      <c r="E6190" s="258" t="str">
        <f>iferror(vlookup(C6190,'Master data'!$A$1:$C$29,3,0),"--")</f>
        <v>--</v>
      </c>
      <c r="F6190" s="258" t="str">
        <f>iferror(vlookup(C6190,'Master data'!$A$1:$C$29,2,0),"--")</f>
        <v>--</v>
      </c>
    </row>
    <row r="6191" ht="22.5" customHeight="1">
      <c r="A6191" s="165"/>
      <c r="B6191" s="171"/>
      <c r="C6191" s="414"/>
      <c r="D6191" s="168"/>
      <c r="E6191" s="258" t="str">
        <f>iferror(vlookup(C6191,'Master data'!$A$1:$C$29,3,0),"--")</f>
        <v>--</v>
      </c>
      <c r="F6191" s="258" t="str">
        <f>iferror(vlookup(C6191,'Master data'!$A$1:$C$29,2,0),"--")</f>
        <v>--</v>
      </c>
    </row>
    <row r="6192" ht="22.5" customHeight="1">
      <c r="A6192" s="165"/>
      <c r="B6192" s="171"/>
      <c r="C6192" s="414"/>
      <c r="D6192" s="168"/>
      <c r="E6192" s="258" t="str">
        <f>iferror(vlookup(C6192,'Master data'!$A$1:$C$29,3,0),"--")</f>
        <v>--</v>
      </c>
      <c r="F6192" s="258" t="str">
        <f>iferror(vlookup(C6192,'Master data'!$A$1:$C$29,2,0),"--")</f>
        <v>--</v>
      </c>
    </row>
    <row r="6193" ht="22.5" customHeight="1">
      <c r="A6193" s="165"/>
      <c r="B6193" s="171"/>
      <c r="C6193" s="414"/>
      <c r="D6193" s="168"/>
      <c r="E6193" s="258" t="str">
        <f>iferror(vlookup(C6193,'Master data'!$A$1:$C$29,3,0),"--")</f>
        <v>--</v>
      </c>
      <c r="F6193" s="258" t="str">
        <f>iferror(vlookup(C6193,'Master data'!$A$1:$C$29,2,0),"--")</f>
        <v>--</v>
      </c>
    </row>
    <row r="6194" ht="22.5" customHeight="1">
      <c r="A6194" s="165"/>
      <c r="B6194" s="171"/>
      <c r="C6194" s="414"/>
      <c r="D6194" s="168"/>
      <c r="E6194" s="258" t="str">
        <f>iferror(vlookup(C6194,'Master data'!$A$1:$C$29,3,0),"--")</f>
        <v>--</v>
      </c>
      <c r="F6194" s="258" t="str">
        <f>iferror(vlookup(C6194,'Master data'!$A$1:$C$29,2,0),"--")</f>
        <v>--</v>
      </c>
    </row>
    <row r="6195" ht="22.5" customHeight="1">
      <c r="A6195" s="165"/>
      <c r="B6195" s="171"/>
      <c r="C6195" s="414"/>
      <c r="D6195" s="168"/>
      <c r="E6195" s="258" t="str">
        <f>iferror(vlookup(C6195,'Master data'!$A$1:$C$29,3,0),"--")</f>
        <v>--</v>
      </c>
      <c r="F6195" s="258" t="str">
        <f>iferror(vlookup(C6195,'Master data'!$A$1:$C$29,2,0),"--")</f>
        <v>--</v>
      </c>
    </row>
    <row r="6196" ht="22.5" customHeight="1">
      <c r="A6196" s="165"/>
      <c r="B6196" s="171"/>
      <c r="C6196" s="414"/>
      <c r="D6196" s="168"/>
      <c r="E6196" s="258" t="str">
        <f>iferror(vlookup(C6196,'Master data'!$A$1:$C$29,3,0),"--")</f>
        <v>--</v>
      </c>
      <c r="F6196" s="258" t="str">
        <f>iferror(vlookup(C6196,'Master data'!$A$1:$C$29,2,0),"--")</f>
        <v>--</v>
      </c>
    </row>
    <row r="6197" ht="22.5" customHeight="1">
      <c r="A6197" s="165"/>
      <c r="B6197" s="171"/>
      <c r="C6197" s="414"/>
      <c r="D6197" s="168"/>
      <c r="E6197" s="258" t="str">
        <f>iferror(vlookup(C6197,'Master data'!$A$1:$C$29,3,0),"--")</f>
        <v>--</v>
      </c>
      <c r="F6197" s="258" t="str">
        <f>iferror(vlookup(C6197,'Master data'!$A$1:$C$29,2,0),"--")</f>
        <v>--</v>
      </c>
    </row>
    <row r="6198" ht="22.5" customHeight="1">
      <c r="A6198" s="165"/>
      <c r="B6198" s="171"/>
      <c r="C6198" s="414"/>
      <c r="D6198" s="168"/>
      <c r="E6198" s="258" t="str">
        <f>iferror(vlookup(C6198,'Master data'!$A$1:$C$29,3,0),"--")</f>
        <v>--</v>
      </c>
      <c r="F6198" s="258" t="str">
        <f>iferror(vlookup(C6198,'Master data'!$A$1:$C$29,2,0),"--")</f>
        <v>--</v>
      </c>
    </row>
    <row r="6199" ht="22.5" customHeight="1">
      <c r="A6199" s="165"/>
      <c r="B6199" s="171"/>
      <c r="C6199" s="414"/>
      <c r="D6199" s="168"/>
      <c r="E6199" s="258" t="str">
        <f>iferror(vlookup(C6199,'Master data'!$A$1:$C$29,3,0),"--")</f>
        <v>--</v>
      </c>
      <c r="F6199" s="258" t="str">
        <f>iferror(vlookup(C6199,'Master data'!$A$1:$C$29,2,0),"--")</f>
        <v>--</v>
      </c>
    </row>
    <row r="6200" ht="22.5" customHeight="1">
      <c r="A6200" s="165"/>
      <c r="B6200" s="171"/>
      <c r="C6200" s="414"/>
      <c r="D6200" s="168"/>
      <c r="E6200" s="258" t="str">
        <f>iferror(vlookup(C6200,'Master data'!$A$1:$C$29,3,0),"--")</f>
        <v>--</v>
      </c>
      <c r="F6200" s="258" t="str">
        <f>iferror(vlookup(C6200,'Master data'!$A$1:$C$29,2,0),"--")</f>
        <v>--</v>
      </c>
    </row>
    <row r="6201" ht="22.5" customHeight="1">
      <c r="A6201" s="165"/>
      <c r="B6201" s="171"/>
      <c r="C6201" s="414"/>
      <c r="D6201" s="168"/>
      <c r="E6201" s="258" t="str">
        <f>iferror(vlookup(C6201,'Master data'!$A$1:$C$29,3,0),"--")</f>
        <v>--</v>
      </c>
      <c r="F6201" s="258" t="str">
        <f>iferror(vlookup(C6201,'Master data'!$A$1:$C$29,2,0),"--")</f>
        <v>--</v>
      </c>
    </row>
    <row r="6202" ht="22.5" customHeight="1">
      <c r="A6202" s="165"/>
      <c r="B6202" s="171"/>
      <c r="C6202" s="414"/>
      <c r="D6202" s="168"/>
      <c r="E6202" s="258" t="str">
        <f>iferror(vlookup(C6202,'Master data'!$A$1:$C$29,3,0),"--")</f>
        <v>--</v>
      </c>
      <c r="F6202" s="258" t="str">
        <f>iferror(vlookup(C6202,'Master data'!$A$1:$C$29,2,0),"--")</f>
        <v>--</v>
      </c>
    </row>
    <row r="6203" ht="22.5" customHeight="1">
      <c r="A6203" s="165"/>
      <c r="B6203" s="171"/>
      <c r="C6203" s="414"/>
      <c r="D6203" s="168"/>
      <c r="E6203" s="258" t="str">
        <f>iferror(vlookup(C6203,'Master data'!$A$1:$C$29,3,0),"--")</f>
        <v>--</v>
      </c>
      <c r="F6203" s="258" t="str">
        <f>iferror(vlookup(C6203,'Master data'!$A$1:$C$29,2,0),"--")</f>
        <v>--</v>
      </c>
    </row>
    <row r="6204" ht="22.5" customHeight="1">
      <c r="A6204" s="165"/>
      <c r="B6204" s="171"/>
      <c r="C6204" s="414"/>
      <c r="D6204" s="168"/>
      <c r="E6204" s="258" t="str">
        <f>iferror(vlookup(C6204,'Master data'!$A$1:$C$29,3,0),"--")</f>
        <v>--</v>
      </c>
      <c r="F6204" s="258" t="str">
        <f>iferror(vlookup(C6204,'Master data'!$A$1:$C$29,2,0),"--")</f>
        <v>--</v>
      </c>
    </row>
    <row r="6205" ht="22.5" customHeight="1">
      <c r="A6205" s="165"/>
      <c r="B6205" s="171"/>
      <c r="C6205" s="414"/>
      <c r="D6205" s="168"/>
      <c r="E6205" s="258" t="str">
        <f>iferror(vlookup(C6205,'Master data'!$A$1:$C$29,3,0),"--")</f>
        <v>--</v>
      </c>
      <c r="F6205" s="258" t="str">
        <f>iferror(vlookup(C6205,'Master data'!$A$1:$C$29,2,0),"--")</f>
        <v>--</v>
      </c>
    </row>
    <row r="6206" ht="22.5" customHeight="1">
      <c r="A6206" s="165"/>
      <c r="B6206" s="171"/>
      <c r="C6206" s="414"/>
      <c r="D6206" s="168"/>
      <c r="E6206" s="258" t="str">
        <f>iferror(vlookup(C6206,'Master data'!$A$1:$C$29,3,0),"--")</f>
        <v>--</v>
      </c>
      <c r="F6206" s="258" t="str">
        <f>iferror(vlookup(C6206,'Master data'!$A$1:$C$29,2,0),"--")</f>
        <v>--</v>
      </c>
    </row>
    <row r="6207" ht="22.5" customHeight="1">
      <c r="A6207" s="165"/>
      <c r="B6207" s="171"/>
      <c r="C6207" s="414"/>
      <c r="D6207" s="168"/>
      <c r="E6207" s="258" t="str">
        <f>iferror(vlookup(C6207,'Master data'!$A$1:$C$29,3,0),"--")</f>
        <v>--</v>
      </c>
      <c r="F6207" s="258" t="str">
        <f>iferror(vlookup(C6207,'Master data'!$A$1:$C$29,2,0),"--")</f>
        <v>--</v>
      </c>
    </row>
    <row r="6208" ht="22.5" customHeight="1">
      <c r="A6208" s="165"/>
      <c r="B6208" s="171"/>
      <c r="C6208" s="414"/>
      <c r="D6208" s="168"/>
      <c r="E6208" s="258" t="str">
        <f>iferror(vlookup(C6208,'Master data'!$A$1:$C$29,3,0),"--")</f>
        <v>--</v>
      </c>
      <c r="F6208" s="258" t="str">
        <f>iferror(vlookup(C6208,'Master data'!$A$1:$C$29,2,0),"--")</f>
        <v>--</v>
      </c>
    </row>
    <row r="6209" ht="22.5" customHeight="1">
      <c r="A6209" s="165"/>
      <c r="B6209" s="171"/>
      <c r="C6209" s="414"/>
      <c r="D6209" s="168"/>
      <c r="E6209" s="258" t="str">
        <f>iferror(vlookup(C6209,'Master data'!$A$1:$C$29,3,0),"--")</f>
        <v>--</v>
      </c>
      <c r="F6209" s="258" t="str">
        <f>iferror(vlookup(C6209,'Master data'!$A$1:$C$29,2,0),"--")</f>
        <v>--</v>
      </c>
    </row>
    <row r="6210" ht="22.5" customHeight="1">
      <c r="A6210" s="165"/>
      <c r="B6210" s="171"/>
      <c r="C6210" s="414"/>
      <c r="D6210" s="168"/>
      <c r="E6210" s="258" t="str">
        <f>iferror(vlookup(C6210,'Master data'!$A$1:$C$29,3,0),"--")</f>
        <v>--</v>
      </c>
      <c r="F6210" s="258" t="str">
        <f>iferror(vlookup(C6210,'Master data'!$A$1:$C$29,2,0),"--")</f>
        <v>--</v>
      </c>
    </row>
    <row r="6211" ht="22.5" customHeight="1">
      <c r="A6211" s="165"/>
      <c r="B6211" s="171"/>
      <c r="C6211" s="414"/>
      <c r="D6211" s="168"/>
      <c r="E6211" s="258" t="str">
        <f>iferror(vlookup(C6211,'Master data'!$A$1:$C$29,3,0),"--")</f>
        <v>--</v>
      </c>
      <c r="F6211" s="258" t="str">
        <f>iferror(vlookup(C6211,'Master data'!$A$1:$C$29,2,0),"--")</f>
        <v>--</v>
      </c>
    </row>
    <row r="6212" ht="22.5" customHeight="1">
      <c r="A6212" s="165"/>
      <c r="B6212" s="171"/>
      <c r="C6212" s="414"/>
      <c r="D6212" s="168"/>
      <c r="E6212" s="258" t="str">
        <f>iferror(vlookup(C6212,'Master data'!$A$1:$C$29,3,0),"--")</f>
        <v>--</v>
      </c>
      <c r="F6212" s="258" t="str">
        <f>iferror(vlookup(C6212,'Master data'!$A$1:$C$29,2,0),"--")</f>
        <v>--</v>
      </c>
    </row>
    <row r="6213" ht="22.5" customHeight="1">
      <c r="A6213" s="165"/>
      <c r="B6213" s="171"/>
      <c r="C6213" s="414"/>
      <c r="D6213" s="168"/>
      <c r="E6213" s="258" t="str">
        <f>iferror(vlookup(C6213,'Master data'!$A$1:$C$29,3,0),"--")</f>
        <v>--</v>
      </c>
      <c r="F6213" s="258" t="str">
        <f>iferror(vlookup(C6213,'Master data'!$A$1:$C$29,2,0),"--")</f>
        <v>--</v>
      </c>
    </row>
    <row r="6214" ht="22.5" customHeight="1">
      <c r="A6214" s="165"/>
      <c r="B6214" s="171"/>
      <c r="C6214" s="414"/>
      <c r="D6214" s="168"/>
      <c r="E6214" s="258" t="str">
        <f>iferror(vlookup(C6214,'Master data'!$A$1:$C$29,3,0),"--")</f>
        <v>--</v>
      </c>
      <c r="F6214" s="258" t="str">
        <f>iferror(vlookup(C6214,'Master data'!$A$1:$C$29,2,0),"--")</f>
        <v>--</v>
      </c>
    </row>
    <row r="6215" ht="22.5" customHeight="1">
      <c r="A6215" s="165"/>
      <c r="B6215" s="171"/>
      <c r="C6215" s="414"/>
      <c r="D6215" s="168"/>
      <c r="E6215" s="258" t="str">
        <f>iferror(vlookup(C6215,'Master data'!$A$1:$C$29,3,0),"--")</f>
        <v>--</v>
      </c>
      <c r="F6215" s="258" t="str">
        <f>iferror(vlookup(C6215,'Master data'!$A$1:$C$29,2,0),"--")</f>
        <v>--</v>
      </c>
    </row>
    <row r="6216" ht="22.5" customHeight="1">
      <c r="A6216" s="165"/>
      <c r="B6216" s="171"/>
      <c r="C6216" s="414"/>
      <c r="D6216" s="168"/>
      <c r="E6216" s="258" t="str">
        <f>iferror(vlookup(C6216,'Master data'!$A$1:$C$29,3,0),"--")</f>
        <v>--</v>
      </c>
      <c r="F6216" s="258" t="str">
        <f>iferror(vlookup(C6216,'Master data'!$A$1:$C$29,2,0),"--")</f>
        <v>--</v>
      </c>
    </row>
    <row r="6217" ht="22.5" customHeight="1">
      <c r="A6217" s="165"/>
      <c r="B6217" s="171"/>
      <c r="C6217" s="414"/>
      <c r="D6217" s="168"/>
      <c r="E6217" s="258" t="str">
        <f>iferror(vlookup(C6217,'Master data'!$A$1:$C$29,3,0),"--")</f>
        <v>--</v>
      </c>
      <c r="F6217" s="258" t="str">
        <f>iferror(vlookup(C6217,'Master data'!$A$1:$C$29,2,0),"--")</f>
        <v>--</v>
      </c>
    </row>
    <row r="6218" ht="22.5" customHeight="1">
      <c r="A6218" s="165"/>
      <c r="B6218" s="171"/>
      <c r="C6218" s="414"/>
      <c r="D6218" s="168"/>
      <c r="E6218" s="258" t="str">
        <f>iferror(vlookup(C6218,'Master data'!$A$1:$C$29,3,0),"--")</f>
        <v>--</v>
      </c>
      <c r="F6218" s="258" t="str">
        <f>iferror(vlookup(C6218,'Master data'!$A$1:$C$29,2,0),"--")</f>
        <v>--</v>
      </c>
    </row>
    <row r="6219" ht="22.5" customHeight="1">
      <c r="A6219" s="165"/>
      <c r="B6219" s="171"/>
      <c r="C6219" s="414"/>
      <c r="D6219" s="168"/>
      <c r="E6219" s="258" t="str">
        <f>iferror(vlookup(C6219,'Master data'!$A$1:$C$29,3,0),"--")</f>
        <v>--</v>
      </c>
      <c r="F6219" s="258" t="str">
        <f>iferror(vlookup(C6219,'Master data'!$A$1:$C$29,2,0),"--")</f>
        <v>--</v>
      </c>
    </row>
    <row r="6220" ht="22.5" customHeight="1">
      <c r="A6220" s="165"/>
      <c r="B6220" s="171"/>
      <c r="C6220" s="414"/>
      <c r="D6220" s="168"/>
      <c r="E6220" s="258" t="str">
        <f>iferror(vlookup(C6220,'Master data'!$A$1:$C$29,3,0),"--")</f>
        <v>--</v>
      </c>
      <c r="F6220" s="258" t="str">
        <f>iferror(vlookup(C6220,'Master data'!$A$1:$C$29,2,0),"--")</f>
        <v>--</v>
      </c>
    </row>
    <row r="6221" ht="22.5" customHeight="1">
      <c r="A6221" s="165"/>
      <c r="B6221" s="171"/>
      <c r="C6221" s="414"/>
      <c r="D6221" s="168"/>
      <c r="E6221" s="258" t="str">
        <f>iferror(vlookup(C6221,'Master data'!$A$1:$C$29,3,0),"--")</f>
        <v>--</v>
      </c>
      <c r="F6221" s="258" t="str">
        <f>iferror(vlookup(C6221,'Master data'!$A$1:$C$29,2,0),"--")</f>
        <v>--</v>
      </c>
    </row>
    <row r="6222" ht="22.5" customHeight="1">
      <c r="A6222" s="165"/>
      <c r="B6222" s="171"/>
      <c r="C6222" s="414"/>
      <c r="D6222" s="168"/>
      <c r="E6222" s="258" t="str">
        <f>iferror(vlookup(C6222,'Master data'!$A$1:$C$29,3,0),"--")</f>
        <v>--</v>
      </c>
      <c r="F6222" s="258" t="str">
        <f>iferror(vlookup(C6222,'Master data'!$A$1:$C$29,2,0),"--")</f>
        <v>--</v>
      </c>
    </row>
    <row r="6223" ht="22.5" customHeight="1">
      <c r="A6223" s="165"/>
      <c r="B6223" s="171"/>
      <c r="C6223" s="414"/>
      <c r="D6223" s="168"/>
      <c r="E6223" s="258" t="str">
        <f>iferror(vlookup(C6223,'Master data'!$A$1:$C$29,3,0),"--")</f>
        <v>--</v>
      </c>
      <c r="F6223" s="258" t="str">
        <f>iferror(vlookup(C6223,'Master data'!$A$1:$C$29,2,0),"--")</f>
        <v>--</v>
      </c>
    </row>
    <row r="6224" ht="22.5" customHeight="1">
      <c r="A6224" s="165"/>
      <c r="B6224" s="171"/>
      <c r="C6224" s="414"/>
      <c r="D6224" s="168"/>
      <c r="E6224" s="258" t="str">
        <f>iferror(vlookup(C6224,'Master data'!$A$1:$C$29,3,0),"--")</f>
        <v>--</v>
      </c>
      <c r="F6224" s="258" t="str">
        <f>iferror(vlookup(C6224,'Master data'!$A$1:$C$29,2,0),"--")</f>
        <v>--</v>
      </c>
    </row>
    <row r="6225" ht="22.5" customHeight="1">
      <c r="A6225" s="165"/>
      <c r="B6225" s="171"/>
      <c r="C6225" s="414"/>
      <c r="D6225" s="168"/>
      <c r="E6225" s="258" t="str">
        <f>iferror(vlookup(C6225,'Master data'!$A$1:$C$29,3,0),"--")</f>
        <v>--</v>
      </c>
      <c r="F6225" s="258" t="str">
        <f>iferror(vlookup(C6225,'Master data'!$A$1:$C$29,2,0),"--")</f>
        <v>--</v>
      </c>
    </row>
    <row r="6226" ht="22.5" customHeight="1">
      <c r="A6226" s="165"/>
      <c r="B6226" s="171"/>
      <c r="C6226" s="414"/>
      <c r="D6226" s="168"/>
      <c r="E6226" s="258" t="str">
        <f>iferror(vlookup(C6226,'Master data'!$A$1:$C$29,3,0),"--")</f>
        <v>--</v>
      </c>
      <c r="F6226" s="258" t="str">
        <f>iferror(vlookup(C6226,'Master data'!$A$1:$C$29,2,0),"--")</f>
        <v>--</v>
      </c>
    </row>
    <row r="6227" ht="22.5" customHeight="1">
      <c r="A6227" s="165"/>
      <c r="B6227" s="171"/>
      <c r="C6227" s="414"/>
      <c r="D6227" s="168"/>
      <c r="E6227" s="258" t="str">
        <f>iferror(vlookup(C6227,'Master data'!$A$1:$C$29,3,0),"--")</f>
        <v>--</v>
      </c>
      <c r="F6227" s="258" t="str">
        <f>iferror(vlookup(C6227,'Master data'!$A$1:$C$29,2,0),"--")</f>
        <v>--</v>
      </c>
    </row>
    <row r="6228" ht="22.5" customHeight="1">
      <c r="A6228" s="165"/>
      <c r="B6228" s="171"/>
      <c r="C6228" s="414"/>
      <c r="D6228" s="168"/>
      <c r="E6228" s="258" t="str">
        <f>iferror(vlookup(C6228,'Master data'!$A$1:$C$29,3,0),"--")</f>
        <v>--</v>
      </c>
      <c r="F6228" s="258" t="str">
        <f>iferror(vlookup(C6228,'Master data'!$A$1:$C$29,2,0),"--")</f>
        <v>--</v>
      </c>
    </row>
    <row r="6229" ht="22.5" customHeight="1">
      <c r="A6229" s="165"/>
      <c r="B6229" s="171"/>
      <c r="C6229" s="414"/>
      <c r="D6229" s="168"/>
      <c r="E6229" s="258" t="str">
        <f>iferror(vlookup(C6229,'Master data'!$A$1:$C$29,3,0),"--")</f>
        <v>--</v>
      </c>
      <c r="F6229" s="258" t="str">
        <f>iferror(vlookup(C6229,'Master data'!$A$1:$C$29,2,0),"--")</f>
        <v>--</v>
      </c>
    </row>
    <row r="6230" ht="22.5" customHeight="1">
      <c r="A6230" s="165"/>
      <c r="B6230" s="171"/>
      <c r="C6230" s="414"/>
      <c r="D6230" s="168"/>
      <c r="E6230" s="258" t="str">
        <f>iferror(vlookup(C6230,'Master data'!$A$1:$C$29,3,0),"--")</f>
        <v>--</v>
      </c>
      <c r="F6230" s="258" t="str">
        <f>iferror(vlookup(C6230,'Master data'!$A$1:$C$29,2,0),"--")</f>
        <v>--</v>
      </c>
    </row>
    <row r="6231" ht="22.5" customHeight="1">
      <c r="A6231" s="165"/>
      <c r="B6231" s="171"/>
      <c r="C6231" s="414"/>
      <c r="D6231" s="168"/>
      <c r="E6231" s="258" t="str">
        <f>iferror(vlookup(C6231,'Master data'!$A$1:$C$29,3,0),"--")</f>
        <v>--</v>
      </c>
      <c r="F6231" s="258" t="str">
        <f>iferror(vlookup(C6231,'Master data'!$A$1:$C$29,2,0),"--")</f>
        <v>--</v>
      </c>
    </row>
    <row r="6232" ht="22.5" customHeight="1">
      <c r="A6232" s="165"/>
      <c r="B6232" s="171"/>
      <c r="C6232" s="414"/>
      <c r="D6232" s="168"/>
      <c r="E6232" s="258" t="str">
        <f>iferror(vlookup(C6232,'Master data'!$A$1:$C$29,3,0),"--")</f>
        <v>--</v>
      </c>
      <c r="F6232" s="258" t="str">
        <f>iferror(vlookup(C6232,'Master data'!$A$1:$C$29,2,0),"--")</f>
        <v>--</v>
      </c>
    </row>
    <row r="6233" ht="22.5" customHeight="1">
      <c r="A6233" s="165"/>
      <c r="B6233" s="171"/>
      <c r="C6233" s="414"/>
      <c r="D6233" s="168"/>
      <c r="E6233" s="258" t="str">
        <f>iferror(vlookup(C6233,'Master data'!$A$1:$C$29,3,0),"--")</f>
        <v>--</v>
      </c>
      <c r="F6233" s="258" t="str">
        <f>iferror(vlookup(C6233,'Master data'!$A$1:$C$29,2,0),"--")</f>
        <v>--</v>
      </c>
    </row>
    <row r="6234" ht="22.5" customHeight="1">
      <c r="A6234" s="165"/>
      <c r="B6234" s="171"/>
      <c r="C6234" s="414"/>
      <c r="D6234" s="168"/>
      <c r="E6234" s="258" t="str">
        <f>iferror(vlookup(C6234,'Master data'!$A$1:$C$29,3,0),"--")</f>
        <v>--</v>
      </c>
      <c r="F6234" s="258" t="str">
        <f>iferror(vlookup(C6234,'Master data'!$A$1:$C$29,2,0),"--")</f>
        <v>--</v>
      </c>
    </row>
    <row r="6235" ht="22.5" customHeight="1">
      <c r="A6235" s="165"/>
      <c r="B6235" s="171"/>
      <c r="C6235" s="414"/>
      <c r="D6235" s="168"/>
      <c r="E6235" s="258" t="str">
        <f>iferror(vlookup(C6235,'Master data'!$A$1:$C$29,3,0),"--")</f>
        <v>--</v>
      </c>
      <c r="F6235" s="258" t="str">
        <f>iferror(vlookup(C6235,'Master data'!$A$1:$C$29,2,0),"--")</f>
        <v>--</v>
      </c>
    </row>
    <row r="6236" ht="22.5" customHeight="1">
      <c r="A6236" s="165"/>
      <c r="B6236" s="171"/>
      <c r="C6236" s="414"/>
      <c r="D6236" s="168"/>
      <c r="E6236" s="258" t="str">
        <f>iferror(vlookup(C6236,'Master data'!$A$1:$C$29,3,0),"--")</f>
        <v>--</v>
      </c>
      <c r="F6236" s="258" t="str">
        <f>iferror(vlookup(C6236,'Master data'!$A$1:$C$29,2,0),"--")</f>
        <v>--</v>
      </c>
    </row>
    <row r="6237" ht="22.5" customHeight="1">
      <c r="A6237" s="165"/>
      <c r="B6237" s="171"/>
      <c r="C6237" s="414"/>
      <c r="D6237" s="168"/>
      <c r="E6237" s="258" t="str">
        <f>iferror(vlookup(C6237,'Master data'!$A$1:$C$29,3,0),"--")</f>
        <v>--</v>
      </c>
      <c r="F6237" s="258" t="str">
        <f>iferror(vlookup(C6237,'Master data'!$A$1:$C$29,2,0),"--")</f>
        <v>--</v>
      </c>
    </row>
    <row r="6238" ht="22.5" customHeight="1">
      <c r="A6238" s="165"/>
      <c r="B6238" s="171"/>
      <c r="C6238" s="414"/>
      <c r="D6238" s="168"/>
      <c r="E6238" s="258" t="str">
        <f>iferror(vlookup(C6238,'Master data'!$A$1:$C$29,3,0),"--")</f>
        <v>--</v>
      </c>
      <c r="F6238" s="258" t="str">
        <f>iferror(vlookup(C6238,'Master data'!$A$1:$C$29,2,0),"--")</f>
        <v>--</v>
      </c>
    </row>
    <row r="6239" ht="22.5" customHeight="1">
      <c r="A6239" s="165"/>
      <c r="B6239" s="171"/>
      <c r="C6239" s="414"/>
      <c r="D6239" s="168"/>
      <c r="E6239" s="258" t="str">
        <f>iferror(vlookup(C6239,'Master data'!$A$1:$C$29,3,0),"--")</f>
        <v>--</v>
      </c>
      <c r="F6239" s="258" t="str">
        <f>iferror(vlookup(C6239,'Master data'!$A$1:$C$29,2,0),"--")</f>
        <v>--</v>
      </c>
    </row>
    <row r="6240" ht="22.5" customHeight="1">
      <c r="A6240" s="165"/>
      <c r="B6240" s="171"/>
      <c r="C6240" s="414"/>
      <c r="D6240" s="168"/>
      <c r="E6240" s="258" t="str">
        <f>iferror(vlookup(C6240,'Master data'!$A$1:$C$29,3,0),"--")</f>
        <v>--</v>
      </c>
      <c r="F6240" s="258" t="str">
        <f>iferror(vlookup(C6240,'Master data'!$A$1:$C$29,2,0),"--")</f>
        <v>--</v>
      </c>
    </row>
    <row r="6241" ht="22.5" customHeight="1">
      <c r="A6241" s="165"/>
      <c r="B6241" s="171"/>
      <c r="C6241" s="414"/>
      <c r="D6241" s="168"/>
      <c r="E6241" s="258" t="str">
        <f>iferror(vlookup(C6241,'Master data'!$A$1:$C$29,3,0),"--")</f>
        <v>--</v>
      </c>
      <c r="F6241" s="258" t="str">
        <f>iferror(vlookup(C6241,'Master data'!$A$1:$C$29,2,0),"--")</f>
        <v>--</v>
      </c>
    </row>
    <row r="6242" ht="22.5" customHeight="1">
      <c r="A6242" s="165"/>
      <c r="B6242" s="171"/>
      <c r="C6242" s="414"/>
      <c r="D6242" s="168"/>
      <c r="E6242" s="258" t="str">
        <f>iferror(vlookup(C6242,'Master data'!$A$1:$C$29,3,0),"--")</f>
        <v>--</v>
      </c>
      <c r="F6242" s="258" t="str">
        <f>iferror(vlookup(C6242,'Master data'!$A$1:$C$29,2,0),"--")</f>
        <v>--</v>
      </c>
    </row>
    <row r="6243" ht="22.5" customHeight="1">
      <c r="A6243" s="165"/>
      <c r="B6243" s="171"/>
      <c r="C6243" s="414"/>
      <c r="D6243" s="168"/>
      <c r="E6243" s="258" t="str">
        <f>iferror(vlookup(C6243,'Master data'!$A$1:$C$29,3,0),"--")</f>
        <v>--</v>
      </c>
      <c r="F6243" s="258" t="str">
        <f>iferror(vlookup(C6243,'Master data'!$A$1:$C$29,2,0),"--")</f>
        <v>--</v>
      </c>
    </row>
    <row r="6244" ht="22.5" customHeight="1">
      <c r="A6244" s="165"/>
      <c r="B6244" s="171"/>
      <c r="C6244" s="414"/>
      <c r="D6244" s="168"/>
      <c r="E6244" s="258" t="str">
        <f>iferror(vlookup(C6244,'Master data'!$A$1:$C$29,3,0),"--")</f>
        <v>--</v>
      </c>
      <c r="F6244" s="258" t="str">
        <f>iferror(vlookup(C6244,'Master data'!$A$1:$C$29,2,0),"--")</f>
        <v>--</v>
      </c>
    </row>
    <row r="6245" ht="22.5" customHeight="1">
      <c r="A6245" s="165"/>
      <c r="B6245" s="171"/>
      <c r="C6245" s="414"/>
      <c r="D6245" s="168"/>
      <c r="E6245" s="258" t="str">
        <f>iferror(vlookup(C6245,'Master data'!$A$1:$C$29,3,0),"--")</f>
        <v>--</v>
      </c>
      <c r="F6245" s="258" t="str">
        <f>iferror(vlookup(C6245,'Master data'!$A$1:$C$29,2,0),"--")</f>
        <v>--</v>
      </c>
    </row>
    <row r="6246" ht="22.5" customHeight="1">
      <c r="A6246" s="165"/>
      <c r="B6246" s="171"/>
      <c r="C6246" s="414"/>
      <c r="D6246" s="168"/>
      <c r="E6246" s="258" t="str">
        <f>iferror(vlookup(C6246,'Master data'!$A$1:$C$29,3,0),"--")</f>
        <v>--</v>
      </c>
      <c r="F6246" s="258" t="str">
        <f>iferror(vlookup(C6246,'Master data'!$A$1:$C$29,2,0),"--")</f>
        <v>--</v>
      </c>
    </row>
    <row r="6247" ht="22.5" customHeight="1">
      <c r="A6247" s="165"/>
      <c r="B6247" s="171"/>
      <c r="C6247" s="414"/>
      <c r="D6247" s="168"/>
      <c r="E6247" s="258" t="str">
        <f>iferror(vlookup(C6247,'Master data'!$A$1:$C$29,3,0),"--")</f>
        <v>--</v>
      </c>
      <c r="F6247" s="258" t="str">
        <f>iferror(vlookup(C6247,'Master data'!$A$1:$C$29,2,0),"--")</f>
        <v>--</v>
      </c>
    </row>
    <row r="6248" ht="22.5" customHeight="1">
      <c r="A6248" s="165"/>
      <c r="B6248" s="171"/>
      <c r="C6248" s="414"/>
      <c r="D6248" s="168"/>
      <c r="E6248" s="258" t="str">
        <f>iferror(vlookup(C6248,'Master data'!$A$1:$C$29,3,0),"--")</f>
        <v>--</v>
      </c>
      <c r="F6248" s="258" t="str">
        <f>iferror(vlookup(C6248,'Master data'!$A$1:$C$29,2,0),"--")</f>
        <v>--</v>
      </c>
    </row>
    <row r="6249" ht="22.5" customHeight="1">
      <c r="A6249" s="165"/>
      <c r="B6249" s="171"/>
      <c r="C6249" s="414"/>
      <c r="D6249" s="168"/>
      <c r="E6249" s="258" t="str">
        <f>iferror(vlookup(C6249,'Master data'!$A$1:$C$29,3,0),"--")</f>
        <v>--</v>
      </c>
      <c r="F6249" s="258" t="str">
        <f>iferror(vlookup(C6249,'Master data'!$A$1:$C$29,2,0),"--")</f>
        <v>--</v>
      </c>
    </row>
    <row r="6250" ht="22.5" customHeight="1">
      <c r="A6250" s="165"/>
      <c r="B6250" s="171"/>
      <c r="C6250" s="414"/>
      <c r="D6250" s="168"/>
      <c r="E6250" s="258" t="str">
        <f>iferror(vlookup(C6250,'Master data'!$A$1:$C$29,3,0),"--")</f>
        <v>--</v>
      </c>
      <c r="F6250" s="258" t="str">
        <f>iferror(vlookup(C6250,'Master data'!$A$1:$C$29,2,0),"--")</f>
        <v>--</v>
      </c>
    </row>
    <row r="6251" ht="22.5" customHeight="1">
      <c r="A6251" s="165"/>
      <c r="B6251" s="171"/>
      <c r="C6251" s="414"/>
      <c r="D6251" s="168"/>
      <c r="E6251" s="258" t="str">
        <f>iferror(vlookup(C6251,'Master data'!$A$1:$C$29,3,0),"--")</f>
        <v>--</v>
      </c>
      <c r="F6251" s="258" t="str">
        <f>iferror(vlookup(C6251,'Master data'!$A$1:$C$29,2,0),"--")</f>
        <v>--</v>
      </c>
    </row>
    <row r="6252" ht="22.5" customHeight="1">
      <c r="A6252" s="165"/>
      <c r="B6252" s="171"/>
      <c r="C6252" s="414"/>
      <c r="D6252" s="168"/>
      <c r="E6252" s="258" t="str">
        <f>iferror(vlookup(C6252,'Master data'!$A$1:$C$29,3,0),"--")</f>
        <v>--</v>
      </c>
      <c r="F6252" s="258" t="str">
        <f>iferror(vlookup(C6252,'Master data'!$A$1:$C$29,2,0),"--")</f>
        <v>--</v>
      </c>
    </row>
    <row r="6253" ht="22.5" customHeight="1">
      <c r="A6253" s="165"/>
      <c r="B6253" s="171"/>
      <c r="C6253" s="414"/>
      <c r="D6253" s="168"/>
      <c r="E6253" s="258" t="str">
        <f>iferror(vlookup(C6253,'Master data'!$A$1:$C$29,3,0),"--")</f>
        <v>--</v>
      </c>
      <c r="F6253" s="258" t="str">
        <f>iferror(vlookup(C6253,'Master data'!$A$1:$C$29,2,0),"--")</f>
        <v>--</v>
      </c>
    </row>
    <row r="6254" ht="22.5" customHeight="1">
      <c r="A6254" s="165"/>
      <c r="B6254" s="171"/>
      <c r="C6254" s="414"/>
      <c r="D6254" s="168"/>
      <c r="E6254" s="258" t="str">
        <f>iferror(vlookup(C6254,'Master data'!$A$1:$C$29,3,0),"--")</f>
        <v>--</v>
      </c>
      <c r="F6254" s="258" t="str">
        <f>iferror(vlookup(C6254,'Master data'!$A$1:$C$29,2,0),"--")</f>
        <v>--</v>
      </c>
    </row>
    <row r="6255" ht="22.5" customHeight="1">
      <c r="A6255" s="165"/>
      <c r="B6255" s="171"/>
      <c r="C6255" s="414"/>
      <c r="D6255" s="168"/>
      <c r="E6255" s="258" t="str">
        <f>iferror(vlookup(C6255,'Master data'!$A$1:$C$29,3,0),"--")</f>
        <v>--</v>
      </c>
      <c r="F6255" s="258" t="str">
        <f>iferror(vlookup(C6255,'Master data'!$A$1:$C$29,2,0),"--")</f>
        <v>--</v>
      </c>
    </row>
    <row r="6256" ht="22.5" customHeight="1">
      <c r="A6256" s="165"/>
      <c r="B6256" s="171"/>
      <c r="C6256" s="414"/>
      <c r="D6256" s="168"/>
      <c r="E6256" s="258" t="str">
        <f>iferror(vlookup(C6256,'Master data'!$A$1:$C$29,3,0),"--")</f>
        <v>--</v>
      </c>
      <c r="F6256" s="258" t="str">
        <f>iferror(vlookup(C6256,'Master data'!$A$1:$C$29,2,0),"--")</f>
        <v>--</v>
      </c>
    </row>
    <row r="6257" ht="22.5" customHeight="1">
      <c r="A6257" s="165"/>
      <c r="B6257" s="171"/>
      <c r="C6257" s="414"/>
      <c r="D6257" s="168"/>
      <c r="E6257" s="258" t="str">
        <f>iferror(vlookup(C6257,'Master data'!$A$1:$C$29,3,0),"--")</f>
        <v>--</v>
      </c>
      <c r="F6257" s="258" t="str">
        <f>iferror(vlookup(C6257,'Master data'!$A$1:$C$29,2,0),"--")</f>
        <v>--</v>
      </c>
    </row>
    <row r="6258" ht="22.5" customHeight="1">
      <c r="A6258" s="165"/>
      <c r="B6258" s="171"/>
      <c r="C6258" s="414"/>
      <c r="D6258" s="168"/>
      <c r="E6258" s="258" t="str">
        <f>iferror(vlookup(C6258,'Master data'!$A$1:$C$29,3,0),"--")</f>
        <v>--</v>
      </c>
      <c r="F6258" s="258" t="str">
        <f>iferror(vlookup(C6258,'Master data'!$A$1:$C$29,2,0),"--")</f>
        <v>--</v>
      </c>
    </row>
    <row r="6259" ht="22.5" customHeight="1">
      <c r="A6259" s="165"/>
      <c r="B6259" s="171"/>
      <c r="C6259" s="414"/>
      <c r="D6259" s="168"/>
      <c r="E6259" s="258" t="str">
        <f>iferror(vlookup(C6259,'Master data'!$A$1:$C$29,3,0),"--")</f>
        <v>--</v>
      </c>
      <c r="F6259" s="258" t="str">
        <f>iferror(vlookup(C6259,'Master data'!$A$1:$C$29,2,0),"--")</f>
        <v>--</v>
      </c>
    </row>
    <row r="6260" ht="22.5" customHeight="1">
      <c r="A6260" s="165"/>
      <c r="B6260" s="171"/>
      <c r="C6260" s="414"/>
      <c r="D6260" s="168"/>
      <c r="E6260" s="258" t="str">
        <f>iferror(vlookup(C6260,'Master data'!$A$1:$C$29,3,0),"--")</f>
        <v>--</v>
      </c>
      <c r="F6260" s="258" t="str">
        <f>iferror(vlookup(C6260,'Master data'!$A$1:$C$29,2,0),"--")</f>
        <v>--</v>
      </c>
    </row>
    <row r="6261" ht="22.5" customHeight="1">
      <c r="A6261" s="165"/>
      <c r="B6261" s="171"/>
      <c r="C6261" s="414"/>
      <c r="D6261" s="168"/>
      <c r="E6261" s="258" t="str">
        <f>iferror(vlookup(C6261,'Master data'!$A$1:$C$29,3,0),"--")</f>
        <v>--</v>
      </c>
      <c r="F6261" s="258" t="str">
        <f>iferror(vlookup(C6261,'Master data'!$A$1:$C$29,2,0),"--")</f>
        <v>--</v>
      </c>
    </row>
    <row r="6262" ht="22.5" customHeight="1">
      <c r="A6262" s="165"/>
      <c r="B6262" s="171"/>
      <c r="C6262" s="414"/>
      <c r="D6262" s="168"/>
      <c r="E6262" s="258" t="str">
        <f>iferror(vlookup(C6262,'Master data'!$A$1:$C$29,3,0),"--")</f>
        <v>--</v>
      </c>
      <c r="F6262" s="258" t="str">
        <f>iferror(vlookup(C6262,'Master data'!$A$1:$C$29,2,0),"--")</f>
        <v>--</v>
      </c>
    </row>
    <row r="6263" ht="22.5" customHeight="1">
      <c r="A6263" s="165"/>
      <c r="B6263" s="171"/>
      <c r="C6263" s="414"/>
      <c r="D6263" s="168"/>
      <c r="E6263" s="258" t="str">
        <f>iferror(vlookup(C6263,'Master data'!$A$1:$C$29,3,0),"--")</f>
        <v>--</v>
      </c>
      <c r="F6263" s="258" t="str">
        <f>iferror(vlookup(C6263,'Master data'!$A$1:$C$29,2,0),"--")</f>
        <v>--</v>
      </c>
    </row>
    <row r="6264" ht="22.5" customHeight="1">
      <c r="A6264" s="165"/>
      <c r="B6264" s="171"/>
      <c r="C6264" s="414"/>
      <c r="D6264" s="168"/>
      <c r="E6264" s="258" t="str">
        <f>iferror(vlookup(C6264,'Master data'!$A$1:$C$29,3,0),"--")</f>
        <v>--</v>
      </c>
      <c r="F6264" s="258" t="str">
        <f>iferror(vlookup(C6264,'Master data'!$A$1:$C$29,2,0),"--")</f>
        <v>--</v>
      </c>
    </row>
    <row r="6265" ht="22.5" customHeight="1">
      <c r="A6265" s="165"/>
      <c r="B6265" s="171"/>
      <c r="C6265" s="414"/>
      <c r="D6265" s="168"/>
      <c r="E6265" s="258" t="str">
        <f>iferror(vlookup(C6265,'Master data'!$A$1:$C$29,3,0),"--")</f>
        <v>--</v>
      </c>
      <c r="F6265" s="258" t="str">
        <f>iferror(vlookup(C6265,'Master data'!$A$1:$C$29,2,0),"--")</f>
        <v>--</v>
      </c>
    </row>
    <row r="6266" ht="22.5" customHeight="1">
      <c r="A6266" s="165"/>
      <c r="B6266" s="171"/>
      <c r="C6266" s="414"/>
      <c r="D6266" s="168"/>
      <c r="E6266" s="258" t="str">
        <f>iferror(vlookup(C6266,'Master data'!$A$1:$C$29,3,0),"--")</f>
        <v>--</v>
      </c>
      <c r="F6266" s="258" t="str">
        <f>iferror(vlookup(C6266,'Master data'!$A$1:$C$29,2,0),"--")</f>
        <v>--</v>
      </c>
    </row>
    <row r="6267" ht="22.5" customHeight="1">
      <c r="A6267" s="165"/>
      <c r="B6267" s="171"/>
      <c r="C6267" s="414"/>
      <c r="D6267" s="168"/>
      <c r="E6267" s="258" t="str">
        <f>iferror(vlookup(C6267,'Master data'!$A$1:$C$29,3,0),"--")</f>
        <v>--</v>
      </c>
      <c r="F6267" s="258" t="str">
        <f>iferror(vlookup(C6267,'Master data'!$A$1:$C$29,2,0),"--")</f>
        <v>--</v>
      </c>
    </row>
    <row r="6268" ht="22.5" customHeight="1">
      <c r="A6268" s="165"/>
      <c r="B6268" s="171"/>
      <c r="C6268" s="414"/>
      <c r="D6268" s="168"/>
      <c r="E6268" s="258" t="str">
        <f>iferror(vlookup(C6268,'Master data'!$A$1:$C$29,3,0),"--")</f>
        <v>--</v>
      </c>
      <c r="F6268" s="258" t="str">
        <f>iferror(vlookup(C6268,'Master data'!$A$1:$C$29,2,0),"--")</f>
        <v>--</v>
      </c>
    </row>
    <row r="6269" ht="22.5" customHeight="1">
      <c r="A6269" s="165"/>
      <c r="B6269" s="171"/>
      <c r="C6269" s="414"/>
      <c r="D6269" s="168"/>
      <c r="E6269" s="258" t="str">
        <f>iferror(vlookup(C6269,'Master data'!$A$1:$C$29,3,0),"--")</f>
        <v>--</v>
      </c>
      <c r="F6269" s="258" t="str">
        <f>iferror(vlookup(C6269,'Master data'!$A$1:$C$29,2,0),"--")</f>
        <v>--</v>
      </c>
    </row>
    <row r="6270" ht="22.5" customHeight="1">
      <c r="A6270" s="165"/>
      <c r="B6270" s="171"/>
      <c r="C6270" s="414"/>
      <c r="D6270" s="168"/>
      <c r="E6270" s="258" t="str">
        <f>iferror(vlookup(C6270,'Master data'!$A$1:$C$29,3,0),"--")</f>
        <v>--</v>
      </c>
      <c r="F6270" s="258" t="str">
        <f>iferror(vlookup(C6270,'Master data'!$A$1:$C$29,2,0),"--")</f>
        <v>--</v>
      </c>
    </row>
    <row r="6271" ht="22.5" customHeight="1">
      <c r="A6271" s="165"/>
      <c r="B6271" s="171"/>
      <c r="C6271" s="414"/>
      <c r="D6271" s="168"/>
      <c r="E6271" s="258" t="str">
        <f>iferror(vlookup(C6271,'Master data'!$A$1:$C$29,3,0),"--")</f>
        <v>--</v>
      </c>
      <c r="F6271" s="258" t="str">
        <f>iferror(vlookup(C6271,'Master data'!$A$1:$C$29,2,0),"--")</f>
        <v>--</v>
      </c>
    </row>
    <row r="6272" ht="22.5" customHeight="1">
      <c r="A6272" s="165"/>
      <c r="B6272" s="171"/>
      <c r="C6272" s="414"/>
      <c r="D6272" s="168"/>
      <c r="E6272" s="258" t="str">
        <f>iferror(vlookup(C6272,'Master data'!$A$1:$C$29,3,0),"--")</f>
        <v>--</v>
      </c>
      <c r="F6272" s="258" t="str">
        <f>iferror(vlookup(C6272,'Master data'!$A$1:$C$29,2,0),"--")</f>
        <v>--</v>
      </c>
    </row>
    <row r="6273" ht="22.5" customHeight="1">
      <c r="A6273" s="165"/>
      <c r="B6273" s="171"/>
      <c r="C6273" s="414"/>
      <c r="D6273" s="168"/>
      <c r="E6273" s="258" t="str">
        <f>iferror(vlookup(C6273,'Master data'!$A$1:$C$29,3,0),"--")</f>
        <v>--</v>
      </c>
      <c r="F6273" s="258" t="str">
        <f>iferror(vlookup(C6273,'Master data'!$A$1:$C$29,2,0),"--")</f>
        <v>--</v>
      </c>
    </row>
    <row r="6274" ht="22.5" customHeight="1">
      <c r="A6274" s="165"/>
      <c r="B6274" s="171"/>
      <c r="C6274" s="414"/>
      <c r="D6274" s="168"/>
      <c r="E6274" s="258" t="str">
        <f>iferror(vlookup(C6274,'Master data'!$A$1:$C$29,3,0),"--")</f>
        <v>--</v>
      </c>
      <c r="F6274" s="258" t="str">
        <f>iferror(vlookup(C6274,'Master data'!$A$1:$C$29,2,0),"--")</f>
        <v>--</v>
      </c>
    </row>
    <row r="6275" ht="22.5" customHeight="1">
      <c r="A6275" s="165"/>
      <c r="B6275" s="171"/>
      <c r="C6275" s="414"/>
      <c r="D6275" s="168"/>
      <c r="E6275" s="258" t="str">
        <f>iferror(vlookup(C6275,'Master data'!$A$1:$C$29,3,0),"--")</f>
        <v>--</v>
      </c>
      <c r="F6275" s="258" t="str">
        <f>iferror(vlookup(C6275,'Master data'!$A$1:$C$29,2,0),"--")</f>
        <v>--</v>
      </c>
    </row>
    <row r="6276" ht="22.5" customHeight="1">
      <c r="A6276" s="165"/>
      <c r="B6276" s="171"/>
      <c r="C6276" s="414"/>
      <c r="D6276" s="168"/>
      <c r="E6276" s="258" t="str">
        <f>iferror(vlookup(C6276,'Master data'!$A$1:$C$29,3,0),"--")</f>
        <v>--</v>
      </c>
      <c r="F6276" s="258" t="str">
        <f>iferror(vlookup(C6276,'Master data'!$A$1:$C$29,2,0),"--")</f>
        <v>--</v>
      </c>
    </row>
    <row r="6277" ht="22.5" customHeight="1">
      <c r="A6277" s="165"/>
      <c r="B6277" s="171"/>
      <c r="C6277" s="414"/>
      <c r="D6277" s="168"/>
      <c r="E6277" s="258" t="str">
        <f>iferror(vlookup(C6277,'Master data'!$A$1:$C$29,3,0),"--")</f>
        <v>--</v>
      </c>
      <c r="F6277" s="258" t="str">
        <f>iferror(vlookup(C6277,'Master data'!$A$1:$C$29,2,0),"--")</f>
        <v>--</v>
      </c>
    </row>
    <row r="6278" ht="22.5" customHeight="1">
      <c r="A6278" s="165"/>
      <c r="B6278" s="171"/>
      <c r="C6278" s="414"/>
      <c r="D6278" s="168"/>
      <c r="E6278" s="258" t="str">
        <f>iferror(vlookup(C6278,'Master data'!$A$1:$C$29,3,0),"--")</f>
        <v>--</v>
      </c>
      <c r="F6278" s="258" t="str">
        <f>iferror(vlookup(C6278,'Master data'!$A$1:$C$29,2,0),"--")</f>
        <v>--</v>
      </c>
    </row>
    <row r="6279" ht="22.5" customHeight="1">
      <c r="A6279" s="165"/>
      <c r="B6279" s="171"/>
      <c r="C6279" s="414"/>
      <c r="D6279" s="168"/>
      <c r="E6279" s="258" t="str">
        <f>iferror(vlookup(C6279,'Master data'!$A$1:$C$29,3,0),"--")</f>
        <v>--</v>
      </c>
      <c r="F6279" s="258" t="str">
        <f>iferror(vlookup(C6279,'Master data'!$A$1:$C$29,2,0),"--")</f>
        <v>--</v>
      </c>
    </row>
    <row r="6280" ht="22.5" customHeight="1">
      <c r="A6280" s="165"/>
      <c r="B6280" s="171"/>
      <c r="C6280" s="414"/>
      <c r="D6280" s="168"/>
      <c r="E6280" s="258" t="str">
        <f>iferror(vlookup(C6280,'Master data'!$A$1:$C$29,3,0),"--")</f>
        <v>--</v>
      </c>
      <c r="F6280" s="258" t="str">
        <f>iferror(vlookup(C6280,'Master data'!$A$1:$C$29,2,0),"--")</f>
        <v>--</v>
      </c>
    </row>
    <row r="6281" ht="22.5" customHeight="1">
      <c r="A6281" s="165"/>
      <c r="B6281" s="171"/>
      <c r="C6281" s="414"/>
      <c r="D6281" s="168"/>
      <c r="E6281" s="258" t="str">
        <f>iferror(vlookup(C6281,'Master data'!$A$1:$C$29,3,0),"--")</f>
        <v>--</v>
      </c>
      <c r="F6281" s="258" t="str">
        <f>iferror(vlookup(C6281,'Master data'!$A$1:$C$29,2,0),"--")</f>
        <v>--</v>
      </c>
    </row>
    <row r="6282" ht="22.5" customHeight="1">
      <c r="A6282" s="165"/>
      <c r="B6282" s="171"/>
      <c r="C6282" s="414"/>
      <c r="D6282" s="168"/>
      <c r="E6282" s="258" t="str">
        <f>iferror(vlookup(C6282,'Master data'!$A$1:$C$29,3,0),"--")</f>
        <v>--</v>
      </c>
      <c r="F6282" s="258" t="str">
        <f>iferror(vlookup(C6282,'Master data'!$A$1:$C$29,2,0),"--")</f>
        <v>--</v>
      </c>
    </row>
    <row r="6283" ht="22.5" customHeight="1">
      <c r="A6283" s="165"/>
      <c r="B6283" s="171"/>
      <c r="C6283" s="414"/>
      <c r="D6283" s="168"/>
      <c r="E6283" s="258" t="str">
        <f>iferror(vlookup(C6283,'Master data'!$A$1:$C$29,3,0),"--")</f>
        <v>--</v>
      </c>
      <c r="F6283" s="258" t="str">
        <f>iferror(vlookup(C6283,'Master data'!$A$1:$C$29,2,0),"--")</f>
        <v>--</v>
      </c>
    </row>
    <row r="6284" ht="22.5" customHeight="1">
      <c r="A6284" s="165"/>
      <c r="B6284" s="171"/>
      <c r="C6284" s="414"/>
      <c r="D6284" s="168"/>
      <c r="E6284" s="258" t="str">
        <f>iferror(vlookup(C6284,'Master data'!$A$1:$C$29,3,0),"--")</f>
        <v>--</v>
      </c>
      <c r="F6284" s="258" t="str">
        <f>iferror(vlookup(C6284,'Master data'!$A$1:$C$29,2,0),"--")</f>
        <v>--</v>
      </c>
    </row>
    <row r="6285" ht="22.5" customHeight="1">
      <c r="A6285" s="165"/>
      <c r="B6285" s="171"/>
      <c r="C6285" s="414"/>
      <c r="D6285" s="168"/>
      <c r="E6285" s="258" t="str">
        <f>iferror(vlookup(C6285,'Master data'!$A$1:$C$29,3,0),"--")</f>
        <v>--</v>
      </c>
      <c r="F6285" s="258" t="str">
        <f>iferror(vlookup(C6285,'Master data'!$A$1:$C$29,2,0),"--")</f>
        <v>--</v>
      </c>
    </row>
    <row r="6286" ht="22.5" customHeight="1">
      <c r="A6286" s="165"/>
      <c r="B6286" s="171"/>
      <c r="C6286" s="414"/>
      <c r="D6286" s="168"/>
      <c r="E6286" s="258" t="str">
        <f>iferror(vlookup(C6286,'Master data'!$A$1:$C$29,3,0),"--")</f>
        <v>--</v>
      </c>
      <c r="F6286" s="258" t="str">
        <f>iferror(vlookup(C6286,'Master data'!$A$1:$C$29,2,0),"--")</f>
        <v>--</v>
      </c>
    </row>
    <row r="6287" ht="22.5" customHeight="1">
      <c r="A6287" s="165"/>
      <c r="B6287" s="171"/>
      <c r="C6287" s="414"/>
      <c r="D6287" s="168"/>
      <c r="E6287" s="258" t="str">
        <f>iferror(vlookup(C6287,'Master data'!$A$1:$C$29,3,0),"--")</f>
        <v>--</v>
      </c>
      <c r="F6287" s="258" t="str">
        <f>iferror(vlookup(C6287,'Master data'!$A$1:$C$29,2,0),"--")</f>
        <v>--</v>
      </c>
    </row>
    <row r="6288" ht="22.5" customHeight="1">
      <c r="A6288" s="165"/>
      <c r="B6288" s="171"/>
      <c r="C6288" s="414"/>
      <c r="D6288" s="168"/>
      <c r="E6288" s="258" t="str">
        <f>iferror(vlookup(C6288,'Master data'!$A$1:$C$29,3,0),"--")</f>
        <v>--</v>
      </c>
      <c r="F6288" s="258" t="str">
        <f>iferror(vlookup(C6288,'Master data'!$A$1:$C$29,2,0),"--")</f>
        <v>--</v>
      </c>
    </row>
    <row r="6289" ht="22.5" customHeight="1">
      <c r="A6289" s="165"/>
      <c r="B6289" s="171"/>
      <c r="C6289" s="414"/>
      <c r="D6289" s="168"/>
      <c r="E6289" s="258" t="str">
        <f>iferror(vlookup(C6289,'Master data'!$A$1:$C$29,3,0),"--")</f>
        <v>--</v>
      </c>
      <c r="F6289" s="258" t="str">
        <f>iferror(vlookup(C6289,'Master data'!$A$1:$C$29,2,0),"--")</f>
        <v>--</v>
      </c>
    </row>
    <row r="6290" ht="22.5" customHeight="1">
      <c r="A6290" s="165"/>
      <c r="B6290" s="171"/>
      <c r="C6290" s="414"/>
      <c r="D6290" s="168"/>
      <c r="E6290" s="258" t="str">
        <f>iferror(vlookup(C6290,'Master data'!$A$1:$C$29,3,0),"--")</f>
        <v>--</v>
      </c>
      <c r="F6290" s="258" t="str">
        <f>iferror(vlookup(C6290,'Master data'!$A$1:$C$29,2,0),"--")</f>
        <v>--</v>
      </c>
    </row>
    <row r="6291" ht="22.5" customHeight="1">
      <c r="A6291" s="165"/>
      <c r="B6291" s="171"/>
      <c r="C6291" s="414"/>
      <c r="D6291" s="168"/>
      <c r="E6291" s="258" t="str">
        <f>iferror(vlookup(C6291,'Master data'!$A$1:$C$29,3,0),"--")</f>
        <v>--</v>
      </c>
      <c r="F6291" s="258" t="str">
        <f>iferror(vlookup(C6291,'Master data'!$A$1:$C$29,2,0),"--")</f>
        <v>--</v>
      </c>
    </row>
    <row r="6292" ht="22.5" customHeight="1">
      <c r="A6292" s="165"/>
      <c r="B6292" s="171"/>
      <c r="C6292" s="414"/>
      <c r="D6292" s="168"/>
      <c r="E6292" s="258" t="str">
        <f>iferror(vlookup(C6292,'Master data'!$A$1:$C$29,3,0),"--")</f>
        <v>--</v>
      </c>
      <c r="F6292" s="258" t="str">
        <f>iferror(vlookup(C6292,'Master data'!$A$1:$C$29,2,0),"--")</f>
        <v>--</v>
      </c>
    </row>
    <row r="6293" ht="22.5" customHeight="1">
      <c r="A6293" s="165"/>
      <c r="B6293" s="171"/>
      <c r="C6293" s="414"/>
      <c r="D6293" s="168"/>
      <c r="E6293" s="258" t="str">
        <f>iferror(vlookup(C6293,'Master data'!$A$1:$C$29,3,0),"--")</f>
        <v>--</v>
      </c>
      <c r="F6293" s="258" t="str">
        <f>iferror(vlookup(C6293,'Master data'!$A$1:$C$29,2,0),"--")</f>
        <v>--</v>
      </c>
    </row>
    <row r="6294" ht="22.5" customHeight="1">
      <c r="A6294" s="165"/>
      <c r="B6294" s="171"/>
      <c r="C6294" s="414"/>
      <c r="D6294" s="168"/>
      <c r="E6294" s="258" t="str">
        <f>iferror(vlookup(C6294,'Master data'!$A$1:$C$29,3,0),"--")</f>
        <v>--</v>
      </c>
      <c r="F6294" s="258" t="str">
        <f>iferror(vlookup(C6294,'Master data'!$A$1:$C$29,2,0),"--")</f>
        <v>--</v>
      </c>
    </row>
    <row r="6295" ht="22.5" customHeight="1">
      <c r="A6295" s="165"/>
      <c r="B6295" s="171"/>
      <c r="C6295" s="414"/>
      <c r="D6295" s="168"/>
      <c r="E6295" s="258" t="str">
        <f>iferror(vlookup(C6295,'Master data'!$A$1:$C$29,3,0),"--")</f>
        <v>--</v>
      </c>
      <c r="F6295" s="258" t="str">
        <f>iferror(vlookup(C6295,'Master data'!$A$1:$C$29,2,0),"--")</f>
        <v>--</v>
      </c>
    </row>
    <row r="6296" ht="22.5" customHeight="1">
      <c r="A6296" s="165"/>
      <c r="B6296" s="171"/>
      <c r="C6296" s="414"/>
      <c r="D6296" s="168"/>
      <c r="E6296" s="258" t="str">
        <f>iferror(vlookup(C6296,'Master data'!$A$1:$C$29,3,0),"--")</f>
        <v>--</v>
      </c>
      <c r="F6296" s="258" t="str">
        <f>iferror(vlookup(C6296,'Master data'!$A$1:$C$29,2,0),"--")</f>
        <v>--</v>
      </c>
    </row>
    <row r="6297" ht="22.5" customHeight="1">
      <c r="A6297" s="165"/>
      <c r="B6297" s="171"/>
      <c r="C6297" s="414"/>
      <c r="D6297" s="168"/>
      <c r="E6297" s="258" t="str">
        <f>iferror(vlookup(C6297,'Master data'!$A$1:$C$29,3,0),"--")</f>
        <v>--</v>
      </c>
      <c r="F6297" s="258" t="str">
        <f>iferror(vlookup(C6297,'Master data'!$A$1:$C$29,2,0),"--")</f>
        <v>--</v>
      </c>
    </row>
    <row r="6298" ht="22.5" customHeight="1">
      <c r="A6298" s="165"/>
      <c r="B6298" s="171"/>
      <c r="C6298" s="414"/>
      <c r="D6298" s="168"/>
      <c r="E6298" s="258" t="str">
        <f>iferror(vlookup(C6298,'Master data'!$A$1:$C$29,3,0),"--")</f>
        <v>--</v>
      </c>
      <c r="F6298" s="258" t="str">
        <f>iferror(vlookup(C6298,'Master data'!$A$1:$C$29,2,0),"--")</f>
        <v>--</v>
      </c>
    </row>
    <row r="6299" ht="22.5" customHeight="1">
      <c r="A6299" s="165"/>
      <c r="B6299" s="171"/>
      <c r="C6299" s="414"/>
      <c r="D6299" s="168"/>
      <c r="E6299" s="258" t="str">
        <f>iferror(vlookup(C6299,'Master data'!$A$1:$C$29,3,0),"--")</f>
        <v>--</v>
      </c>
      <c r="F6299" s="258" t="str">
        <f>iferror(vlookup(C6299,'Master data'!$A$1:$C$29,2,0),"--")</f>
        <v>--</v>
      </c>
    </row>
    <row r="6300" ht="22.5" customHeight="1">
      <c r="A6300" s="165"/>
      <c r="B6300" s="171"/>
      <c r="C6300" s="414"/>
      <c r="D6300" s="168"/>
      <c r="E6300" s="258" t="str">
        <f>iferror(vlookup(C6300,'Master data'!$A$1:$C$29,3,0),"--")</f>
        <v>--</v>
      </c>
      <c r="F6300" s="258" t="str">
        <f>iferror(vlookup(C6300,'Master data'!$A$1:$C$29,2,0),"--")</f>
        <v>--</v>
      </c>
    </row>
    <row r="6301" ht="22.5" customHeight="1">
      <c r="A6301" s="165"/>
      <c r="B6301" s="171"/>
      <c r="C6301" s="414"/>
      <c r="D6301" s="168"/>
      <c r="E6301" s="258" t="str">
        <f>iferror(vlookup(C6301,'Master data'!$A$1:$C$29,3,0),"--")</f>
        <v>--</v>
      </c>
      <c r="F6301" s="258" t="str">
        <f>iferror(vlookup(C6301,'Master data'!$A$1:$C$29,2,0),"--")</f>
        <v>--</v>
      </c>
    </row>
    <row r="6302" ht="22.5" customHeight="1">
      <c r="A6302" s="165"/>
      <c r="B6302" s="171"/>
      <c r="C6302" s="414"/>
      <c r="D6302" s="168"/>
      <c r="E6302" s="258" t="str">
        <f>iferror(vlookup(C6302,'Master data'!$A$1:$C$29,3,0),"--")</f>
        <v>--</v>
      </c>
      <c r="F6302" s="258" t="str">
        <f>iferror(vlookup(C6302,'Master data'!$A$1:$C$29,2,0),"--")</f>
        <v>--</v>
      </c>
    </row>
    <row r="6303" ht="22.5" customHeight="1">
      <c r="A6303" s="165"/>
      <c r="B6303" s="171"/>
      <c r="C6303" s="414"/>
      <c r="D6303" s="168"/>
      <c r="E6303" s="258" t="str">
        <f>iferror(vlookup(C6303,'Master data'!$A$1:$C$29,3,0),"--")</f>
        <v>--</v>
      </c>
      <c r="F6303" s="258" t="str">
        <f>iferror(vlookup(C6303,'Master data'!$A$1:$C$29,2,0),"--")</f>
        <v>--</v>
      </c>
    </row>
    <row r="6304" ht="22.5" customHeight="1">
      <c r="A6304" s="165"/>
      <c r="B6304" s="171"/>
      <c r="C6304" s="414"/>
      <c r="D6304" s="168"/>
      <c r="E6304" s="258" t="str">
        <f>iferror(vlookup(C6304,'Master data'!$A$1:$C$29,3,0),"--")</f>
        <v>--</v>
      </c>
      <c r="F6304" s="258" t="str">
        <f>iferror(vlookup(C6304,'Master data'!$A$1:$C$29,2,0),"--")</f>
        <v>--</v>
      </c>
    </row>
    <row r="6305" ht="22.5" customHeight="1">
      <c r="A6305" s="165"/>
      <c r="B6305" s="171"/>
      <c r="C6305" s="414"/>
      <c r="D6305" s="168"/>
      <c r="E6305" s="258" t="str">
        <f>iferror(vlookup(C6305,'Master data'!$A$1:$C$29,3,0),"--")</f>
        <v>--</v>
      </c>
      <c r="F6305" s="258" t="str">
        <f>iferror(vlookup(C6305,'Master data'!$A$1:$C$29,2,0),"--")</f>
        <v>--</v>
      </c>
    </row>
    <row r="6306" ht="22.5" customHeight="1">
      <c r="A6306" s="165"/>
      <c r="B6306" s="171"/>
      <c r="C6306" s="414"/>
      <c r="D6306" s="168"/>
      <c r="E6306" s="258" t="str">
        <f>iferror(vlookup(C6306,'Master data'!$A$1:$C$29,3,0),"--")</f>
        <v>--</v>
      </c>
      <c r="F6306" s="258" t="str">
        <f>iferror(vlookup(C6306,'Master data'!$A$1:$C$29,2,0),"--")</f>
        <v>--</v>
      </c>
    </row>
    <row r="6307" ht="22.5" customHeight="1">
      <c r="A6307" s="165"/>
      <c r="B6307" s="171"/>
      <c r="C6307" s="414"/>
      <c r="D6307" s="168"/>
      <c r="E6307" s="258" t="str">
        <f>iferror(vlookup(C6307,'Master data'!$A$1:$C$29,3,0),"--")</f>
        <v>--</v>
      </c>
      <c r="F6307" s="258" t="str">
        <f>iferror(vlookup(C6307,'Master data'!$A$1:$C$29,2,0),"--")</f>
        <v>--</v>
      </c>
    </row>
    <row r="6308" ht="22.5" customHeight="1">
      <c r="A6308" s="165"/>
      <c r="B6308" s="171"/>
      <c r="C6308" s="414"/>
      <c r="D6308" s="168"/>
      <c r="E6308" s="258" t="str">
        <f>iferror(vlookup(C6308,'Master data'!$A$1:$C$29,3,0),"--")</f>
        <v>--</v>
      </c>
      <c r="F6308" s="258" t="str">
        <f>iferror(vlookup(C6308,'Master data'!$A$1:$C$29,2,0),"--")</f>
        <v>--</v>
      </c>
    </row>
    <row r="6309" ht="22.5" customHeight="1">
      <c r="A6309" s="165"/>
      <c r="B6309" s="171"/>
      <c r="C6309" s="414"/>
      <c r="D6309" s="168"/>
      <c r="E6309" s="258" t="str">
        <f>iferror(vlookup(C6309,'Master data'!$A$1:$C$29,3,0),"--")</f>
        <v>--</v>
      </c>
      <c r="F6309" s="258" t="str">
        <f>iferror(vlookup(C6309,'Master data'!$A$1:$C$29,2,0),"--")</f>
        <v>--</v>
      </c>
    </row>
    <row r="6310" ht="22.5" customHeight="1">
      <c r="A6310" s="165"/>
      <c r="B6310" s="171"/>
      <c r="C6310" s="414"/>
      <c r="D6310" s="168"/>
      <c r="E6310" s="258" t="str">
        <f>iferror(vlookup(C6310,'Master data'!$A$1:$C$29,3,0),"--")</f>
        <v>--</v>
      </c>
      <c r="F6310" s="258" t="str">
        <f>iferror(vlookup(C6310,'Master data'!$A$1:$C$29,2,0),"--")</f>
        <v>--</v>
      </c>
    </row>
    <row r="6311" ht="22.5" customHeight="1">
      <c r="A6311" s="165"/>
      <c r="B6311" s="171"/>
      <c r="C6311" s="414"/>
      <c r="D6311" s="168"/>
      <c r="E6311" s="258" t="str">
        <f>iferror(vlookup(C6311,'Master data'!$A$1:$C$29,3,0),"--")</f>
        <v>--</v>
      </c>
      <c r="F6311" s="258" t="str">
        <f>iferror(vlookup(C6311,'Master data'!$A$1:$C$29,2,0),"--")</f>
        <v>--</v>
      </c>
    </row>
    <row r="6312" ht="22.5" customHeight="1">
      <c r="A6312" s="165"/>
      <c r="B6312" s="171"/>
      <c r="C6312" s="414"/>
      <c r="D6312" s="168"/>
      <c r="E6312" s="258" t="str">
        <f>iferror(vlookup(C6312,'Master data'!$A$1:$C$29,3,0),"--")</f>
        <v>--</v>
      </c>
      <c r="F6312" s="258" t="str">
        <f>iferror(vlookup(C6312,'Master data'!$A$1:$C$29,2,0),"--")</f>
        <v>--</v>
      </c>
    </row>
    <row r="6313" ht="22.5" customHeight="1">
      <c r="A6313" s="165"/>
      <c r="B6313" s="171"/>
      <c r="C6313" s="414"/>
      <c r="D6313" s="168"/>
      <c r="E6313" s="258" t="str">
        <f>iferror(vlookup(C6313,'Master data'!$A$1:$C$29,3,0),"--")</f>
        <v>--</v>
      </c>
      <c r="F6313" s="258" t="str">
        <f>iferror(vlookup(C6313,'Master data'!$A$1:$C$29,2,0),"--")</f>
        <v>--</v>
      </c>
    </row>
    <row r="6314" ht="22.5" customHeight="1">
      <c r="A6314" s="165"/>
      <c r="B6314" s="171"/>
      <c r="C6314" s="414"/>
      <c r="D6314" s="168"/>
      <c r="E6314" s="258" t="str">
        <f>iferror(vlookup(C6314,'Master data'!$A$1:$C$29,3,0),"--")</f>
        <v>--</v>
      </c>
      <c r="F6314" s="258" t="str">
        <f>iferror(vlookup(C6314,'Master data'!$A$1:$C$29,2,0),"--")</f>
        <v>--</v>
      </c>
    </row>
    <row r="6315" ht="22.5" customHeight="1">
      <c r="A6315" s="165"/>
      <c r="B6315" s="171"/>
      <c r="C6315" s="414"/>
      <c r="D6315" s="168"/>
      <c r="E6315" s="258" t="str">
        <f>iferror(vlookup(C6315,'Master data'!$A$1:$C$29,3,0),"--")</f>
        <v>--</v>
      </c>
      <c r="F6315" s="258" t="str">
        <f>iferror(vlookup(C6315,'Master data'!$A$1:$C$29,2,0),"--")</f>
        <v>--</v>
      </c>
    </row>
    <row r="6316" ht="22.5" customHeight="1">
      <c r="A6316" s="165"/>
      <c r="B6316" s="171"/>
      <c r="C6316" s="414"/>
      <c r="D6316" s="168"/>
      <c r="E6316" s="258" t="str">
        <f>iferror(vlookup(C6316,'Master data'!$A$1:$C$29,3,0),"--")</f>
        <v>--</v>
      </c>
      <c r="F6316" s="258" t="str">
        <f>iferror(vlookup(C6316,'Master data'!$A$1:$C$29,2,0),"--")</f>
        <v>--</v>
      </c>
    </row>
    <row r="6317" ht="22.5" customHeight="1">
      <c r="A6317" s="165"/>
      <c r="B6317" s="171"/>
      <c r="C6317" s="414"/>
      <c r="D6317" s="168"/>
      <c r="E6317" s="258" t="str">
        <f>iferror(vlookup(C6317,'Master data'!$A$1:$C$29,3,0),"--")</f>
        <v>--</v>
      </c>
      <c r="F6317" s="258" t="str">
        <f>iferror(vlookup(C6317,'Master data'!$A$1:$C$29,2,0),"--")</f>
        <v>--</v>
      </c>
    </row>
    <row r="6318" ht="22.5" customHeight="1">
      <c r="A6318" s="165"/>
      <c r="B6318" s="171"/>
      <c r="C6318" s="414"/>
      <c r="D6318" s="168"/>
      <c r="E6318" s="258" t="str">
        <f>iferror(vlookup(C6318,'Master data'!$A$1:$C$29,3,0),"--")</f>
        <v>--</v>
      </c>
      <c r="F6318" s="258" t="str">
        <f>iferror(vlookup(C6318,'Master data'!$A$1:$C$29,2,0),"--")</f>
        <v>--</v>
      </c>
    </row>
    <row r="6319" ht="22.5" customHeight="1">
      <c r="A6319" s="165"/>
      <c r="B6319" s="171"/>
      <c r="C6319" s="414"/>
      <c r="D6319" s="168"/>
      <c r="E6319" s="258" t="str">
        <f>iferror(vlookup(C6319,'Master data'!$A$1:$C$29,3,0),"--")</f>
        <v>--</v>
      </c>
      <c r="F6319" s="258" t="str">
        <f>iferror(vlookup(C6319,'Master data'!$A$1:$C$29,2,0),"--")</f>
        <v>--</v>
      </c>
    </row>
    <row r="6320" ht="22.5" customHeight="1">
      <c r="A6320" s="165"/>
      <c r="B6320" s="171"/>
      <c r="C6320" s="414"/>
      <c r="D6320" s="168"/>
      <c r="E6320" s="258" t="str">
        <f>iferror(vlookup(C6320,'Master data'!$A$1:$C$29,3,0),"--")</f>
        <v>--</v>
      </c>
      <c r="F6320" s="258" t="str">
        <f>iferror(vlookup(C6320,'Master data'!$A$1:$C$29,2,0),"--")</f>
        <v>--</v>
      </c>
    </row>
    <row r="6321" ht="22.5" customHeight="1">
      <c r="A6321" s="165"/>
      <c r="B6321" s="171"/>
      <c r="C6321" s="414"/>
      <c r="D6321" s="168"/>
      <c r="E6321" s="258" t="str">
        <f>iferror(vlookup(C6321,'Master data'!$A$1:$C$29,3,0),"--")</f>
        <v>--</v>
      </c>
      <c r="F6321" s="258" t="str">
        <f>iferror(vlookup(C6321,'Master data'!$A$1:$C$29,2,0),"--")</f>
        <v>--</v>
      </c>
    </row>
    <row r="6322" ht="22.5" customHeight="1">
      <c r="A6322" s="165"/>
      <c r="B6322" s="171"/>
      <c r="C6322" s="414"/>
      <c r="D6322" s="168"/>
      <c r="E6322" s="258" t="str">
        <f>iferror(vlookup(C6322,'Master data'!$A$1:$C$29,3,0),"--")</f>
        <v>--</v>
      </c>
      <c r="F6322" s="258" t="str">
        <f>iferror(vlookup(C6322,'Master data'!$A$1:$C$29,2,0),"--")</f>
        <v>--</v>
      </c>
    </row>
    <row r="6323" ht="22.5" customHeight="1">
      <c r="A6323" s="165"/>
      <c r="B6323" s="171"/>
      <c r="C6323" s="414"/>
      <c r="D6323" s="168"/>
      <c r="E6323" s="258" t="str">
        <f>iferror(vlookup(C6323,'Master data'!$A$1:$C$29,3,0),"--")</f>
        <v>--</v>
      </c>
      <c r="F6323" s="258" t="str">
        <f>iferror(vlookup(C6323,'Master data'!$A$1:$C$29,2,0),"--")</f>
        <v>--</v>
      </c>
    </row>
    <row r="6324" ht="22.5" customHeight="1">
      <c r="A6324" s="165"/>
      <c r="B6324" s="171"/>
      <c r="C6324" s="414"/>
      <c r="D6324" s="168"/>
      <c r="E6324" s="258" t="str">
        <f>iferror(vlookup(C6324,'Master data'!$A$1:$C$29,3,0),"--")</f>
        <v>--</v>
      </c>
      <c r="F6324" s="258" t="str">
        <f>iferror(vlookup(C6324,'Master data'!$A$1:$C$29,2,0),"--")</f>
        <v>--</v>
      </c>
    </row>
    <row r="6325" ht="22.5" customHeight="1">
      <c r="A6325" s="165"/>
      <c r="B6325" s="171"/>
      <c r="C6325" s="414"/>
      <c r="D6325" s="168"/>
      <c r="E6325" s="258" t="str">
        <f>iferror(vlookup(C6325,'Master data'!$A$1:$C$29,3,0),"--")</f>
        <v>--</v>
      </c>
      <c r="F6325" s="258" t="str">
        <f>iferror(vlookup(C6325,'Master data'!$A$1:$C$29,2,0),"--")</f>
        <v>--</v>
      </c>
    </row>
    <row r="6326" ht="22.5" customHeight="1">
      <c r="A6326" s="165"/>
      <c r="B6326" s="171"/>
      <c r="C6326" s="414"/>
      <c r="D6326" s="168"/>
      <c r="E6326" s="258" t="str">
        <f>iferror(vlookup(C6326,'Master data'!$A$1:$C$29,3,0),"--")</f>
        <v>--</v>
      </c>
      <c r="F6326" s="258" t="str">
        <f>iferror(vlookup(C6326,'Master data'!$A$1:$C$29,2,0),"--")</f>
        <v>--</v>
      </c>
    </row>
    <row r="6327" ht="22.5" customHeight="1">
      <c r="A6327" s="165"/>
      <c r="B6327" s="171"/>
      <c r="C6327" s="414"/>
      <c r="D6327" s="168"/>
      <c r="E6327" s="258" t="str">
        <f>iferror(vlookup(C6327,'Master data'!$A$1:$C$29,3,0),"--")</f>
        <v>--</v>
      </c>
      <c r="F6327" s="258" t="str">
        <f>iferror(vlookup(C6327,'Master data'!$A$1:$C$29,2,0),"--")</f>
        <v>--</v>
      </c>
    </row>
    <row r="6328" ht="22.5" customHeight="1">
      <c r="A6328" s="165"/>
      <c r="B6328" s="171"/>
      <c r="C6328" s="414"/>
      <c r="D6328" s="168"/>
      <c r="E6328" s="258" t="str">
        <f>iferror(vlookup(C6328,'Master data'!$A$1:$C$29,3,0),"--")</f>
        <v>--</v>
      </c>
      <c r="F6328" s="258" t="str">
        <f>iferror(vlookup(C6328,'Master data'!$A$1:$C$29,2,0),"--")</f>
        <v>--</v>
      </c>
    </row>
    <row r="6329" ht="22.5" customHeight="1">
      <c r="A6329" s="165"/>
      <c r="B6329" s="171"/>
      <c r="C6329" s="414"/>
      <c r="D6329" s="168"/>
      <c r="E6329" s="258" t="str">
        <f>iferror(vlookup(C6329,'Master data'!$A$1:$C$29,3,0),"--")</f>
        <v>--</v>
      </c>
      <c r="F6329" s="258" t="str">
        <f>iferror(vlookup(C6329,'Master data'!$A$1:$C$29,2,0),"--")</f>
        <v>--</v>
      </c>
    </row>
    <row r="6330" ht="22.5" customHeight="1">
      <c r="A6330" s="165"/>
      <c r="B6330" s="171"/>
      <c r="C6330" s="414"/>
      <c r="D6330" s="168"/>
      <c r="E6330" s="258" t="str">
        <f>iferror(vlookup(C6330,'Master data'!$A$1:$C$29,3,0),"--")</f>
        <v>--</v>
      </c>
      <c r="F6330" s="258" t="str">
        <f>iferror(vlookup(C6330,'Master data'!$A$1:$C$29,2,0),"--")</f>
        <v>--</v>
      </c>
    </row>
    <row r="6331" ht="22.5" customHeight="1">
      <c r="A6331" s="165"/>
      <c r="B6331" s="171"/>
      <c r="C6331" s="414"/>
      <c r="D6331" s="168"/>
      <c r="E6331" s="258" t="str">
        <f>iferror(vlookup(C6331,'Master data'!$A$1:$C$29,3,0),"--")</f>
        <v>--</v>
      </c>
      <c r="F6331" s="258" t="str">
        <f>iferror(vlookup(C6331,'Master data'!$A$1:$C$29,2,0),"--")</f>
        <v>--</v>
      </c>
    </row>
    <row r="6332" ht="22.5" customHeight="1">
      <c r="A6332" s="165"/>
      <c r="B6332" s="171"/>
      <c r="C6332" s="414"/>
      <c r="D6332" s="168"/>
      <c r="E6332" s="258" t="str">
        <f>iferror(vlookup(C6332,'Master data'!$A$1:$C$29,3,0),"--")</f>
        <v>--</v>
      </c>
      <c r="F6332" s="258" t="str">
        <f>iferror(vlookup(C6332,'Master data'!$A$1:$C$29,2,0),"--")</f>
        <v>--</v>
      </c>
    </row>
    <row r="6333" ht="22.5" customHeight="1">
      <c r="A6333" s="165"/>
      <c r="B6333" s="171"/>
      <c r="C6333" s="414"/>
      <c r="D6333" s="168"/>
      <c r="E6333" s="258" t="str">
        <f>iferror(vlookup(C6333,'Master data'!$A$1:$C$29,3,0),"--")</f>
        <v>--</v>
      </c>
      <c r="F6333" s="258" t="str">
        <f>iferror(vlookup(C6333,'Master data'!$A$1:$C$29,2,0),"--")</f>
        <v>--</v>
      </c>
    </row>
    <row r="6334" ht="22.5" customHeight="1">
      <c r="A6334" s="165"/>
      <c r="B6334" s="171"/>
      <c r="C6334" s="414"/>
      <c r="D6334" s="168"/>
      <c r="E6334" s="258" t="str">
        <f>iferror(vlookup(C6334,'Master data'!$A$1:$C$29,3,0),"--")</f>
        <v>--</v>
      </c>
      <c r="F6334" s="258" t="str">
        <f>iferror(vlookup(C6334,'Master data'!$A$1:$C$29,2,0),"--")</f>
        <v>--</v>
      </c>
    </row>
    <row r="6335" ht="22.5" customHeight="1">
      <c r="A6335" s="165"/>
      <c r="B6335" s="171"/>
      <c r="C6335" s="414"/>
      <c r="D6335" s="168"/>
      <c r="E6335" s="258" t="str">
        <f>iferror(vlookup(C6335,'Master data'!$A$1:$C$29,3,0),"--")</f>
        <v>--</v>
      </c>
      <c r="F6335" s="258" t="str">
        <f>iferror(vlookup(C6335,'Master data'!$A$1:$C$29,2,0),"--")</f>
        <v>--</v>
      </c>
    </row>
    <row r="6336" ht="22.5" customHeight="1">
      <c r="A6336" s="165"/>
      <c r="B6336" s="171"/>
      <c r="C6336" s="414"/>
      <c r="D6336" s="168"/>
      <c r="E6336" s="258" t="str">
        <f>iferror(vlookup(C6336,'Master data'!$A$1:$C$29,3,0),"--")</f>
        <v>--</v>
      </c>
      <c r="F6336" s="258" t="str">
        <f>iferror(vlookup(C6336,'Master data'!$A$1:$C$29,2,0),"--")</f>
        <v>--</v>
      </c>
    </row>
    <row r="6337" ht="22.5" customHeight="1">
      <c r="A6337" s="165"/>
      <c r="B6337" s="171"/>
      <c r="C6337" s="414"/>
      <c r="D6337" s="168"/>
      <c r="E6337" s="258" t="str">
        <f>iferror(vlookup(C6337,'Master data'!$A$1:$C$29,3,0),"--")</f>
        <v>--</v>
      </c>
      <c r="F6337" s="258" t="str">
        <f>iferror(vlookup(C6337,'Master data'!$A$1:$C$29,2,0),"--")</f>
        <v>--</v>
      </c>
    </row>
    <row r="6338" ht="22.5" customHeight="1">
      <c r="A6338" s="165"/>
      <c r="B6338" s="171"/>
      <c r="C6338" s="414"/>
      <c r="D6338" s="168"/>
      <c r="E6338" s="258" t="str">
        <f>iferror(vlookup(C6338,'Master data'!$A$1:$C$29,3,0),"--")</f>
        <v>--</v>
      </c>
      <c r="F6338" s="258" t="str">
        <f>iferror(vlookup(C6338,'Master data'!$A$1:$C$29,2,0),"--")</f>
        <v>--</v>
      </c>
    </row>
    <row r="6339" ht="22.5" customHeight="1">
      <c r="A6339" s="165"/>
      <c r="B6339" s="171"/>
      <c r="C6339" s="414"/>
      <c r="D6339" s="168"/>
      <c r="E6339" s="258" t="str">
        <f>iferror(vlookup(C6339,'Master data'!$A$1:$C$29,3,0),"--")</f>
        <v>--</v>
      </c>
      <c r="F6339" s="258" t="str">
        <f>iferror(vlookup(C6339,'Master data'!$A$1:$C$29,2,0),"--")</f>
        <v>--</v>
      </c>
    </row>
    <row r="6340" ht="22.5" customHeight="1">
      <c r="A6340" s="165"/>
      <c r="B6340" s="171"/>
      <c r="C6340" s="414"/>
      <c r="D6340" s="168"/>
      <c r="E6340" s="258" t="str">
        <f>iferror(vlookup(C6340,'Master data'!$A$1:$C$29,3,0),"--")</f>
        <v>--</v>
      </c>
      <c r="F6340" s="258" t="str">
        <f>iferror(vlookup(C6340,'Master data'!$A$1:$C$29,2,0),"--")</f>
        <v>--</v>
      </c>
    </row>
    <row r="6341" ht="22.5" customHeight="1">
      <c r="A6341" s="165"/>
      <c r="B6341" s="171"/>
      <c r="C6341" s="414"/>
      <c r="D6341" s="168"/>
      <c r="E6341" s="258" t="str">
        <f>iferror(vlookup(C6341,'Master data'!$A$1:$C$29,3,0),"--")</f>
        <v>--</v>
      </c>
      <c r="F6341" s="258" t="str">
        <f>iferror(vlookup(C6341,'Master data'!$A$1:$C$29,2,0),"--")</f>
        <v>--</v>
      </c>
    </row>
    <row r="6342" ht="22.5" customHeight="1">
      <c r="A6342" s="165"/>
      <c r="B6342" s="171"/>
      <c r="C6342" s="414"/>
      <c r="D6342" s="168"/>
      <c r="E6342" s="258" t="str">
        <f>iferror(vlookup(C6342,'Master data'!$A$1:$C$29,3,0),"--")</f>
        <v>--</v>
      </c>
      <c r="F6342" s="258" t="str">
        <f>iferror(vlookup(C6342,'Master data'!$A$1:$C$29,2,0),"--")</f>
        <v>--</v>
      </c>
    </row>
    <row r="6343" ht="22.5" customHeight="1">
      <c r="A6343" s="165"/>
      <c r="B6343" s="171"/>
      <c r="C6343" s="414"/>
      <c r="D6343" s="168"/>
      <c r="E6343" s="258" t="str">
        <f>iferror(vlookup(C6343,'Master data'!$A$1:$C$29,3,0),"--")</f>
        <v>--</v>
      </c>
      <c r="F6343" s="258" t="str">
        <f>iferror(vlookup(C6343,'Master data'!$A$1:$C$29,2,0),"--")</f>
        <v>--</v>
      </c>
    </row>
    <row r="6344" ht="22.5" customHeight="1">
      <c r="A6344" s="165"/>
      <c r="B6344" s="171"/>
      <c r="C6344" s="414"/>
      <c r="D6344" s="168"/>
      <c r="E6344" s="258" t="str">
        <f>iferror(vlookup(C6344,'Master data'!$A$1:$C$29,3,0),"--")</f>
        <v>--</v>
      </c>
      <c r="F6344" s="258" t="str">
        <f>iferror(vlookup(C6344,'Master data'!$A$1:$C$29,2,0),"--")</f>
        <v>--</v>
      </c>
    </row>
    <row r="6345" ht="22.5" customHeight="1">
      <c r="A6345" s="165"/>
      <c r="B6345" s="171"/>
      <c r="C6345" s="414"/>
      <c r="D6345" s="168"/>
      <c r="E6345" s="258" t="str">
        <f>iferror(vlookup(C6345,'Master data'!$A$1:$C$29,3,0),"--")</f>
        <v>--</v>
      </c>
      <c r="F6345" s="258" t="str">
        <f>iferror(vlookup(C6345,'Master data'!$A$1:$C$29,2,0),"--")</f>
        <v>--</v>
      </c>
    </row>
    <row r="6346" ht="22.5" customHeight="1">
      <c r="A6346" s="165"/>
      <c r="B6346" s="171"/>
      <c r="C6346" s="414"/>
      <c r="D6346" s="168"/>
      <c r="E6346" s="258" t="str">
        <f>iferror(vlookup(C6346,'Master data'!$A$1:$C$29,3,0),"--")</f>
        <v>--</v>
      </c>
      <c r="F6346" s="258" t="str">
        <f>iferror(vlookup(C6346,'Master data'!$A$1:$C$29,2,0),"--")</f>
        <v>--</v>
      </c>
    </row>
    <row r="6347" ht="22.5" customHeight="1">
      <c r="A6347" s="165"/>
      <c r="B6347" s="171"/>
      <c r="C6347" s="414"/>
      <c r="D6347" s="168"/>
      <c r="E6347" s="258" t="str">
        <f>iferror(vlookup(C6347,'Master data'!$A$1:$C$29,3,0),"--")</f>
        <v>--</v>
      </c>
      <c r="F6347" s="258" t="str">
        <f>iferror(vlookup(C6347,'Master data'!$A$1:$C$29,2,0),"--")</f>
        <v>--</v>
      </c>
    </row>
    <row r="6348" ht="22.5" customHeight="1">
      <c r="A6348" s="165"/>
      <c r="B6348" s="171"/>
      <c r="C6348" s="414"/>
      <c r="D6348" s="168"/>
      <c r="E6348" s="258" t="str">
        <f>iferror(vlookup(C6348,'Master data'!$A$1:$C$29,3,0),"--")</f>
        <v>--</v>
      </c>
      <c r="F6348" s="258" t="str">
        <f>iferror(vlookup(C6348,'Master data'!$A$1:$C$29,2,0),"--")</f>
        <v>--</v>
      </c>
    </row>
    <row r="6349" ht="22.5" customHeight="1">
      <c r="A6349" s="165"/>
      <c r="B6349" s="171"/>
      <c r="C6349" s="414"/>
      <c r="D6349" s="168"/>
      <c r="E6349" s="258" t="str">
        <f>iferror(vlookup(C6349,'Master data'!$A$1:$C$29,3,0),"--")</f>
        <v>--</v>
      </c>
      <c r="F6349" s="258" t="str">
        <f>iferror(vlookup(C6349,'Master data'!$A$1:$C$29,2,0),"--")</f>
        <v>--</v>
      </c>
    </row>
    <row r="6350" ht="22.5" customHeight="1">
      <c r="A6350" s="165"/>
      <c r="B6350" s="171"/>
      <c r="C6350" s="414"/>
      <c r="D6350" s="168"/>
      <c r="E6350" s="258" t="str">
        <f>iferror(vlookup(C6350,'Master data'!$A$1:$C$29,3,0),"--")</f>
        <v>--</v>
      </c>
      <c r="F6350" s="258" t="str">
        <f>iferror(vlookup(C6350,'Master data'!$A$1:$C$29,2,0),"--")</f>
        <v>--</v>
      </c>
    </row>
    <row r="6351" ht="22.5" customHeight="1">
      <c r="A6351" s="165"/>
      <c r="B6351" s="171"/>
      <c r="C6351" s="414"/>
      <c r="D6351" s="168"/>
      <c r="E6351" s="258" t="str">
        <f>iferror(vlookup(C6351,'Master data'!$A$1:$C$29,3,0),"--")</f>
        <v>--</v>
      </c>
      <c r="F6351" s="258" t="str">
        <f>iferror(vlookup(C6351,'Master data'!$A$1:$C$29,2,0),"--")</f>
        <v>--</v>
      </c>
    </row>
    <row r="6352" ht="22.5" customHeight="1">
      <c r="A6352" s="165"/>
      <c r="B6352" s="171"/>
      <c r="C6352" s="414"/>
      <c r="D6352" s="168"/>
      <c r="E6352" s="258" t="str">
        <f>iferror(vlookup(C6352,'Master data'!$A$1:$C$29,3,0),"--")</f>
        <v>--</v>
      </c>
      <c r="F6352" s="258" t="str">
        <f>iferror(vlookup(C6352,'Master data'!$A$1:$C$29,2,0),"--")</f>
        <v>--</v>
      </c>
    </row>
    <row r="6353" ht="22.5" customHeight="1">
      <c r="A6353" s="165"/>
      <c r="B6353" s="171"/>
      <c r="C6353" s="414"/>
      <c r="D6353" s="168"/>
      <c r="E6353" s="258" t="str">
        <f>iferror(vlookup(C6353,'Master data'!$A$1:$C$29,3,0),"--")</f>
        <v>--</v>
      </c>
      <c r="F6353" s="258" t="str">
        <f>iferror(vlookup(C6353,'Master data'!$A$1:$C$29,2,0),"--")</f>
        <v>--</v>
      </c>
    </row>
    <row r="6354" ht="22.5" customHeight="1">
      <c r="A6354" s="165"/>
      <c r="B6354" s="171"/>
      <c r="C6354" s="414"/>
      <c r="D6354" s="168"/>
      <c r="E6354" s="258" t="str">
        <f>iferror(vlookup(C6354,'Master data'!$A$1:$C$29,3,0),"--")</f>
        <v>--</v>
      </c>
      <c r="F6354" s="258" t="str">
        <f>iferror(vlookup(C6354,'Master data'!$A$1:$C$29,2,0),"--")</f>
        <v>--</v>
      </c>
    </row>
    <row r="6355" ht="22.5" customHeight="1">
      <c r="A6355" s="165"/>
      <c r="B6355" s="171"/>
      <c r="C6355" s="414"/>
      <c r="D6355" s="168"/>
      <c r="E6355" s="258" t="str">
        <f>iferror(vlookup(C6355,'Master data'!$A$1:$C$29,3,0),"--")</f>
        <v>--</v>
      </c>
      <c r="F6355" s="258" t="str">
        <f>iferror(vlookup(C6355,'Master data'!$A$1:$C$29,2,0),"--")</f>
        <v>--</v>
      </c>
    </row>
    <row r="6356" ht="22.5" customHeight="1">
      <c r="A6356" s="165"/>
      <c r="B6356" s="171"/>
      <c r="C6356" s="414"/>
      <c r="D6356" s="168"/>
      <c r="E6356" s="258" t="str">
        <f>iferror(vlookup(C6356,'Master data'!$A$1:$C$29,3,0),"--")</f>
        <v>--</v>
      </c>
      <c r="F6356" s="258" t="str">
        <f>iferror(vlookup(C6356,'Master data'!$A$1:$C$29,2,0),"--")</f>
        <v>--</v>
      </c>
    </row>
    <row r="6357" ht="22.5" customHeight="1">
      <c r="A6357" s="165"/>
      <c r="B6357" s="171"/>
      <c r="C6357" s="414"/>
      <c r="D6357" s="168"/>
      <c r="E6357" s="258" t="str">
        <f>iferror(vlookup(C6357,'Master data'!$A$1:$C$29,3,0),"--")</f>
        <v>--</v>
      </c>
      <c r="F6357" s="258" t="str">
        <f>iferror(vlookup(C6357,'Master data'!$A$1:$C$29,2,0),"--")</f>
        <v>--</v>
      </c>
    </row>
    <row r="6358" ht="22.5" customHeight="1">
      <c r="A6358" s="165"/>
      <c r="B6358" s="171"/>
      <c r="C6358" s="414"/>
      <c r="D6358" s="168"/>
      <c r="E6358" s="258" t="str">
        <f>iferror(vlookup(C6358,'Master data'!$A$1:$C$29,3,0),"--")</f>
        <v>--</v>
      </c>
      <c r="F6358" s="258" t="str">
        <f>iferror(vlookup(C6358,'Master data'!$A$1:$C$29,2,0),"--")</f>
        <v>--</v>
      </c>
    </row>
    <row r="6359" ht="22.5" customHeight="1">
      <c r="A6359" s="165"/>
      <c r="B6359" s="171"/>
      <c r="C6359" s="414"/>
      <c r="D6359" s="168"/>
      <c r="E6359" s="258" t="str">
        <f>iferror(vlookup(C6359,'Master data'!$A$1:$C$29,3,0),"--")</f>
        <v>--</v>
      </c>
      <c r="F6359" s="258" t="str">
        <f>iferror(vlookup(C6359,'Master data'!$A$1:$C$29,2,0),"--")</f>
        <v>--</v>
      </c>
    </row>
    <row r="6360" ht="22.5" customHeight="1">
      <c r="A6360" s="165"/>
      <c r="B6360" s="171"/>
      <c r="C6360" s="414"/>
      <c r="D6360" s="168"/>
      <c r="E6360" s="258" t="str">
        <f>iferror(vlookup(C6360,'Master data'!$A$1:$C$29,3,0),"--")</f>
        <v>--</v>
      </c>
      <c r="F6360" s="258" t="str">
        <f>iferror(vlookup(C6360,'Master data'!$A$1:$C$29,2,0),"--")</f>
        <v>--</v>
      </c>
    </row>
    <row r="6361" ht="22.5" customHeight="1">
      <c r="A6361" s="165"/>
      <c r="B6361" s="171"/>
      <c r="C6361" s="414"/>
      <c r="D6361" s="168"/>
      <c r="E6361" s="258" t="str">
        <f>iferror(vlookup(C6361,'Master data'!$A$1:$C$29,3,0),"--")</f>
        <v>--</v>
      </c>
      <c r="F6361" s="258" t="str">
        <f>iferror(vlookup(C6361,'Master data'!$A$1:$C$29,2,0),"--")</f>
        <v>--</v>
      </c>
    </row>
    <row r="6362" ht="22.5" customHeight="1">
      <c r="A6362" s="165"/>
      <c r="B6362" s="171"/>
      <c r="C6362" s="414"/>
      <c r="D6362" s="168"/>
      <c r="E6362" s="258" t="str">
        <f>iferror(vlookup(C6362,'Master data'!$A$1:$C$29,3,0),"--")</f>
        <v>--</v>
      </c>
      <c r="F6362" s="258" t="str">
        <f>iferror(vlookup(C6362,'Master data'!$A$1:$C$29,2,0),"--")</f>
        <v>--</v>
      </c>
    </row>
    <row r="6363" ht="22.5" customHeight="1">
      <c r="A6363" s="165"/>
      <c r="B6363" s="171"/>
      <c r="C6363" s="414"/>
      <c r="D6363" s="168"/>
      <c r="E6363" s="258" t="str">
        <f>iferror(vlookup(C6363,'Master data'!$A$1:$C$29,3,0),"--")</f>
        <v>--</v>
      </c>
      <c r="F6363" s="258" t="str">
        <f>iferror(vlookup(C6363,'Master data'!$A$1:$C$29,2,0),"--")</f>
        <v>--</v>
      </c>
    </row>
    <row r="6364" ht="22.5" customHeight="1">
      <c r="A6364" s="165"/>
      <c r="B6364" s="171"/>
      <c r="C6364" s="414"/>
      <c r="D6364" s="168"/>
      <c r="E6364" s="258" t="str">
        <f>iferror(vlookup(C6364,'Master data'!$A$1:$C$29,3,0),"--")</f>
        <v>--</v>
      </c>
      <c r="F6364" s="258" t="str">
        <f>iferror(vlookup(C6364,'Master data'!$A$1:$C$29,2,0),"--")</f>
        <v>--</v>
      </c>
    </row>
    <row r="6365" ht="22.5" customHeight="1">
      <c r="A6365" s="165"/>
      <c r="B6365" s="171"/>
      <c r="C6365" s="414"/>
      <c r="D6365" s="168"/>
      <c r="E6365" s="258" t="str">
        <f>iferror(vlookup(C6365,'Master data'!$A$1:$C$29,3,0),"--")</f>
        <v>--</v>
      </c>
      <c r="F6365" s="258" t="str">
        <f>iferror(vlookup(C6365,'Master data'!$A$1:$C$29,2,0),"--")</f>
        <v>--</v>
      </c>
    </row>
    <row r="6366" ht="22.5" customHeight="1">
      <c r="A6366" s="165"/>
      <c r="B6366" s="171"/>
      <c r="C6366" s="414"/>
      <c r="D6366" s="168"/>
      <c r="E6366" s="258" t="str">
        <f>iferror(vlookup(C6366,'Master data'!$A$1:$C$29,3,0),"--")</f>
        <v>--</v>
      </c>
      <c r="F6366" s="258" t="str">
        <f>iferror(vlookup(C6366,'Master data'!$A$1:$C$29,2,0),"--")</f>
        <v>--</v>
      </c>
    </row>
    <row r="6367" ht="22.5" customHeight="1">
      <c r="A6367" s="165"/>
      <c r="B6367" s="171"/>
      <c r="C6367" s="414"/>
      <c r="D6367" s="168"/>
      <c r="E6367" s="258" t="str">
        <f>iferror(vlookup(C6367,'Master data'!$A$1:$C$29,3,0),"--")</f>
        <v>--</v>
      </c>
      <c r="F6367" s="258" t="str">
        <f>iferror(vlookup(C6367,'Master data'!$A$1:$C$29,2,0),"--")</f>
        <v>--</v>
      </c>
    </row>
    <row r="6368" ht="22.5" customHeight="1">
      <c r="A6368" s="165"/>
      <c r="B6368" s="171"/>
      <c r="C6368" s="414"/>
      <c r="D6368" s="168"/>
      <c r="E6368" s="258" t="str">
        <f>iferror(vlookup(C6368,'Master data'!$A$1:$C$29,3,0),"--")</f>
        <v>--</v>
      </c>
      <c r="F6368" s="258" t="str">
        <f>iferror(vlookup(C6368,'Master data'!$A$1:$C$29,2,0),"--")</f>
        <v>--</v>
      </c>
    </row>
    <row r="6369" ht="22.5" customHeight="1">
      <c r="A6369" s="165"/>
      <c r="B6369" s="171"/>
      <c r="C6369" s="414"/>
      <c r="D6369" s="168"/>
      <c r="E6369" s="258" t="str">
        <f>iferror(vlookup(C6369,'Master data'!$A$1:$C$29,3,0),"--")</f>
        <v>--</v>
      </c>
      <c r="F6369" s="258" t="str">
        <f>iferror(vlookup(C6369,'Master data'!$A$1:$C$29,2,0),"--")</f>
        <v>--</v>
      </c>
    </row>
    <row r="6370" ht="22.5" customHeight="1">
      <c r="A6370" s="165"/>
      <c r="B6370" s="171"/>
      <c r="C6370" s="414"/>
      <c r="D6370" s="168"/>
      <c r="E6370" s="258" t="str">
        <f>iferror(vlookup(C6370,'Master data'!$A$1:$C$29,3,0),"--")</f>
        <v>--</v>
      </c>
      <c r="F6370" s="258" t="str">
        <f>iferror(vlookup(C6370,'Master data'!$A$1:$C$29,2,0),"--")</f>
        <v>--</v>
      </c>
    </row>
    <row r="6371" ht="22.5" customHeight="1">
      <c r="A6371" s="165"/>
      <c r="B6371" s="171"/>
      <c r="C6371" s="414"/>
      <c r="D6371" s="168"/>
      <c r="E6371" s="258" t="str">
        <f>iferror(vlookup(C6371,'Master data'!$A$1:$C$29,3,0),"--")</f>
        <v>--</v>
      </c>
      <c r="F6371" s="258" t="str">
        <f>iferror(vlookup(C6371,'Master data'!$A$1:$C$29,2,0),"--")</f>
        <v>--</v>
      </c>
    </row>
    <row r="6372" ht="22.5" customHeight="1">
      <c r="A6372" s="165"/>
      <c r="B6372" s="171"/>
      <c r="C6372" s="414"/>
      <c r="D6372" s="168"/>
      <c r="E6372" s="258" t="str">
        <f>iferror(vlookup(C6372,'Master data'!$A$1:$C$29,3,0),"--")</f>
        <v>--</v>
      </c>
      <c r="F6372" s="258" t="str">
        <f>iferror(vlookup(C6372,'Master data'!$A$1:$C$29,2,0),"--")</f>
        <v>--</v>
      </c>
    </row>
    <row r="6373" ht="22.5" customHeight="1">
      <c r="A6373" s="165"/>
      <c r="B6373" s="171"/>
      <c r="C6373" s="414"/>
      <c r="D6373" s="168"/>
      <c r="E6373" s="258" t="str">
        <f>iferror(vlookup(C6373,'Master data'!$A$1:$C$29,3,0),"--")</f>
        <v>--</v>
      </c>
      <c r="F6373" s="258" t="str">
        <f>iferror(vlookup(C6373,'Master data'!$A$1:$C$29,2,0),"--")</f>
        <v>--</v>
      </c>
    </row>
    <row r="6374" ht="22.5" customHeight="1">
      <c r="A6374" s="165"/>
      <c r="B6374" s="171"/>
      <c r="C6374" s="414"/>
      <c r="D6374" s="168"/>
      <c r="E6374" s="258" t="str">
        <f>iferror(vlookup(C6374,'Master data'!$A$1:$C$29,3,0),"--")</f>
        <v>--</v>
      </c>
      <c r="F6374" s="258" t="str">
        <f>iferror(vlookup(C6374,'Master data'!$A$1:$C$29,2,0),"--")</f>
        <v>--</v>
      </c>
    </row>
    <row r="6375" ht="22.5" customHeight="1">
      <c r="A6375" s="165"/>
      <c r="B6375" s="171"/>
      <c r="C6375" s="414"/>
      <c r="D6375" s="168"/>
      <c r="E6375" s="258" t="str">
        <f>iferror(vlookup(C6375,'Master data'!$A$1:$C$29,3,0),"--")</f>
        <v>--</v>
      </c>
      <c r="F6375" s="258" t="str">
        <f>iferror(vlookup(C6375,'Master data'!$A$1:$C$29,2,0),"--")</f>
        <v>--</v>
      </c>
    </row>
    <row r="6376" ht="22.5" customHeight="1">
      <c r="A6376" s="165"/>
      <c r="B6376" s="171"/>
      <c r="C6376" s="414"/>
      <c r="D6376" s="168"/>
      <c r="E6376" s="258" t="str">
        <f>iferror(vlookup(C6376,'Master data'!$A$1:$C$29,3,0),"--")</f>
        <v>--</v>
      </c>
      <c r="F6376" s="258" t="str">
        <f>iferror(vlookup(C6376,'Master data'!$A$1:$C$29,2,0),"--")</f>
        <v>--</v>
      </c>
    </row>
    <row r="6377" ht="22.5" customHeight="1">
      <c r="A6377" s="165"/>
      <c r="B6377" s="171"/>
      <c r="C6377" s="414"/>
      <c r="D6377" s="168"/>
      <c r="E6377" s="258" t="str">
        <f>iferror(vlookup(C6377,'Master data'!$A$1:$C$29,3,0),"--")</f>
        <v>--</v>
      </c>
      <c r="F6377" s="258" t="str">
        <f>iferror(vlookup(C6377,'Master data'!$A$1:$C$29,2,0),"--")</f>
        <v>--</v>
      </c>
    </row>
    <row r="6378" ht="22.5" customHeight="1">
      <c r="A6378" s="165"/>
      <c r="B6378" s="171"/>
      <c r="C6378" s="414"/>
      <c r="D6378" s="168"/>
      <c r="E6378" s="258" t="str">
        <f>iferror(vlookup(C6378,'Master data'!$A$1:$C$29,3,0),"--")</f>
        <v>--</v>
      </c>
      <c r="F6378" s="258" t="str">
        <f>iferror(vlookup(C6378,'Master data'!$A$1:$C$29,2,0),"--")</f>
        <v>--</v>
      </c>
    </row>
    <row r="6379" ht="22.5" customHeight="1">
      <c r="A6379" s="165"/>
      <c r="B6379" s="171"/>
      <c r="C6379" s="414"/>
      <c r="D6379" s="168"/>
      <c r="E6379" s="258" t="str">
        <f>iferror(vlookup(C6379,'Master data'!$A$1:$C$29,3,0),"--")</f>
        <v>--</v>
      </c>
      <c r="F6379" s="258" t="str">
        <f>iferror(vlookup(C6379,'Master data'!$A$1:$C$29,2,0),"--")</f>
        <v>--</v>
      </c>
    </row>
    <row r="6380" ht="22.5" customHeight="1">
      <c r="A6380" s="165"/>
      <c r="B6380" s="171"/>
      <c r="C6380" s="414"/>
      <c r="D6380" s="168"/>
      <c r="E6380" s="258" t="str">
        <f>iferror(vlookup(C6380,'Master data'!$A$1:$C$29,3,0),"--")</f>
        <v>--</v>
      </c>
      <c r="F6380" s="258" t="str">
        <f>iferror(vlookup(C6380,'Master data'!$A$1:$C$29,2,0),"--")</f>
        <v>--</v>
      </c>
    </row>
    <row r="6381" ht="22.5" customHeight="1">
      <c r="A6381" s="165"/>
      <c r="B6381" s="171"/>
      <c r="C6381" s="414"/>
      <c r="D6381" s="168"/>
      <c r="E6381" s="258" t="str">
        <f>iferror(vlookup(C6381,'Master data'!$A$1:$C$29,3,0),"--")</f>
        <v>--</v>
      </c>
      <c r="F6381" s="258" t="str">
        <f>iferror(vlookup(C6381,'Master data'!$A$1:$C$29,2,0),"--")</f>
        <v>--</v>
      </c>
    </row>
    <row r="6382" ht="22.5" customHeight="1">
      <c r="A6382" s="165"/>
      <c r="B6382" s="171"/>
      <c r="C6382" s="414"/>
      <c r="D6382" s="168"/>
      <c r="E6382" s="258" t="str">
        <f>iferror(vlookup(C6382,'Master data'!$A$1:$C$29,3,0),"--")</f>
        <v>--</v>
      </c>
      <c r="F6382" s="258" t="str">
        <f>iferror(vlookup(C6382,'Master data'!$A$1:$C$29,2,0),"--")</f>
        <v>--</v>
      </c>
    </row>
    <row r="6383" ht="22.5" customHeight="1">
      <c r="A6383" s="165"/>
      <c r="B6383" s="171"/>
      <c r="C6383" s="414"/>
      <c r="D6383" s="168"/>
      <c r="E6383" s="258" t="str">
        <f>iferror(vlookup(C6383,'Master data'!$A$1:$C$29,3,0),"--")</f>
        <v>--</v>
      </c>
      <c r="F6383" s="258" t="str">
        <f>iferror(vlookup(C6383,'Master data'!$A$1:$C$29,2,0),"--")</f>
        <v>--</v>
      </c>
    </row>
    <row r="6384" ht="22.5" customHeight="1">
      <c r="A6384" s="165"/>
      <c r="B6384" s="171"/>
      <c r="C6384" s="414"/>
      <c r="D6384" s="168"/>
      <c r="E6384" s="258" t="str">
        <f>iferror(vlookup(C6384,'Master data'!$A$1:$C$29,3,0),"--")</f>
        <v>--</v>
      </c>
      <c r="F6384" s="258" t="str">
        <f>iferror(vlookup(C6384,'Master data'!$A$1:$C$29,2,0),"--")</f>
        <v>--</v>
      </c>
    </row>
    <row r="6385" ht="22.5" customHeight="1">
      <c r="A6385" s="165"/>
      <c r="B6385" s="171"/>
      <c r="C6385" s="414"/>
      <c r="D6385" s="168"/>
      <c r="E6385" s="258" t="str">
        <f>iferror(vlookup(C6385,'Master data'!$A$1:$C$29,3,0),"--")</f>
        <v>--</v>
      </c>
      <c r="F6385" s="258" t="str">
        <f>iferror(vlookup(C6385,'Master data'!$A$1:$C$29,2,0),"--")</f>
        <v>--</v>
      </c>
    </row>
    <row r="6386" ht="22.5" customHeight="1">
      <c r="A6386" s="165"/>
      <c r="B6386" s="171"/>
      <c r="C6386" s="414"/>
      <c r="D6386" s="168"/>
      <c r="E6386" s="258" t="str">
        <f>iferror(vlookup(C6386,'Master data'!$A$1:$C$29,3,0),"--")</f>
        <v>--</v>
      </c>
      <c r="F6386" s="258" t="str">
        <f>iferror(vlookup(C6386,'Master data'!$A$1:$C$29,2,0),"--")</f>
        <v>--</v>
      </c>
    </row>
    <row r="6387" ht="22.5" customHeight="1">
      <c r="A6387" s="165"/>
      <c r="B6387" s="171"/>
      <c r="C6387" s="414"/>
      <c r="D6387" s="168"/>
      <c r="E6387" s="258" t="str">
        <f>iferror(vlookup(C6387,'Master data'!$A$1:$C$29,3,0),"--")</f>
        <v>--</v>
      </c>
      <c r="F6387" s="258" t="str">
        <f>iferror(vlookup(C6387,'Master data'!$A$1:$C$29,2,0),"--")</f>
        <v>--</v>
      </c>
    </row>
    <row r="6388" ht="22.5" customHeight="1">
      <c r="A6388" s="165"/>
      <c r="B6388" s="171"/>
      <c r="C6388" s="414"/>
      <c r="D6388" s="168"/>
      <c r="E6388" s="258" t="str">
        <f>iferror(vlookup(C6388,'Master data'!$A$1:$C$29,3,0),"--")</f>
        <v>--</v>
      </c>
      <c r="F6388" s="258" t="str">
        <f>iferror(vlookup(C6388,'Master data'!$A$1:$C$29,2,0),"--")</f>
        <v>--</v>
      </c>
    </row>
    <row r="6389" ht="22.5" customHeight="1">
      <c r="A6389" s="165"/>
      <c r="B6389" s="171"/>
      <c r="C6389" s="414"/>
      <c r="D6389" s="168"/>
      <c r="E6389" s="258" t="str">
        <f>iferror(vlookup(C6389,'Master data'!$A$1:$C$29,3,0),"--")</f>
        <v>--</v>
      </c>
      <c r="F6389" s="258" t="str">
        <f>iferror(vlookup(C6389,'Master data'!$A$1:$C$29,2,0),"--")</f>
        <v>--</v>
      </c>
    </row>
    <row r="6390" ht="22.5" customHeight="1">
      <c r="A6390" s="165"/>
      <c r="B6390" s="171"/>
      <c r="C6390" s="414"/>
      <c r="D6390" s="168"/>
      <c r="E6390" s="258" t="str">
        <f>iferror(vlookup(C6390,'Master data'!$A$1:$C$29,3,0),"--")</f>
        <v>--</v>
      </c>
      <c r="F6390" s="258" t="str">
        <f>iferror(vlookup(C6390,'Master data'!$A$1:$C$29,2,0),"--")</f>
        <v>--</v>
      </c>
    </row>
    <row r="6391" ht="22.5" customHeight="1">
      <c r="A6391" s="165"/>
      <c r="B6391" s="171"/>
      <c r="C6391" s="414"/>
      <c r="D6391" s="168"/>
      <c r="E6391" s="258" t="str">
        <f>iferror(vlookup(C6391,'Master data'!$A$1:$C$29,3,0),"--")</f>
        <v>--</v>
      </c>
      <c r="F6391" s="258" t="str">
        <f>iferror(vlookup(C6391,'Master data'!$A$1:$C$29,2,0),"--")</f>
        <v>--</v>
      </c>
    </row>
    <row r="6392" ht="22.5" customHeight="1">
      <c r="A6392" s="165"/>
      <c r="B6392" s="171"/>
      <c r="C6392" s="414"/>
      <c r="D6392" s="168"/>
      <c r="E6392" s="258" t="str">
        <f>iferror(vlookup(C6392,'Master data'!$A$1:$C$29,3,0),"--")</f>
        <v>--</v>
      </c>
      <c r="F6392" s="258" t="str">
        <f>iferror(vlookup(C6392,'Master data'!$A$1:$C$29,2,0),"--")</f>
        <v>--</v>
      </c>
    </row>
    <row r="6393" ht="22.5" customHeight="1">
      <c r="A6393" s="165"/>
      <c r="B6393" s="171"/>
      <c r="C6393" s="414"/>
      <c r="D6393" s="168"/>
      <c r="E6393" s="258" t="str">
        <f>iferror(vlookup(C6393,'Master data'!$A$1:$C$29,3,0),"--")</f>
        <v>--</v>
      </c>
      <c r="F6393" s="258" t="str">
        <f>iferror(vlookup(C6393,'Master data'!$A$1:$C$29,2,0),"--")</f>
        <v>--</v>
      </c>
    </row>
    <row r="6394" ht="22.5" customHeight="1">
      <c r="A6394" s="165"/>
      <c r="B6394" s="171"/>
      <c r="C6394" s="414"/>
      <c r="D6394" s="168"/>
      <c r="E6394" s="258" t="str">
        <f>iferror(vlookup(C6394,'Master data'!$A$1:$C$29,3,0),"--")</f>
        <v>--</v>
      </c>
      <c r="F6394" s="258" t="str">
        <f>iferror(vlookup(C6394,'Master data'!$A$1:$C$29,2,0),"--")</f>
        <v>--</v>
      </c>
    </row>
    <row r="6395" ht="22.5" customHeight="1">
      <c r="A6395" s="165"/>
      <c r="B6395" s="171"/>
      <c r="C6395" s="414"/>
      <c r="D6395" s="168"/>
      <c r="E6395" s="258" t="str">
        <f>iferror(vlookup(C6395,'Master data'!$A$1:$C$29,3,0),"--")</f>
        <v>--</v>
      </c>
      <c r="F6395" s="258" t="str">
        <f>iferror(vlookup(C6395,'Master data'!$A$1:$C$29,2,0),"--")</f>
        <v>--</v>
      </c>
    </row>
    <row r="6396" ht="22.5" customHeight="1">
      <c r="A6396" s="165"/>
      <c r="B6396" s="171"/>
      <c r="C6396" s="414"/>
      <c r="D6396" s="168"/>
      <c r="E6396" s="258" t="str">
        <f>iferror(vlookup(C6396,'Master data'!$A$1:$C$29,3,0),"--")</f>
        <v>--</v>
      </c>
      <c r="F6396" s="258" t="str">
        <f>iferror(vlookup(C6396,'Master data'!$A$1:$C$29,2,0),"--")</f>
        <v>--</v>
      </c>
    </row>
    <row r="6397" ht="22.5" customHeight="1">
      <c r="A6397" s="165"/>
      <c r="B6397" s="171"/>
      <c r="C6397" s="414"/>
      <c r="D6397" s="168"/>
      <c r="E6397" s="258" t="str">
        <f>iferror(vlookup(C6397,'Master data'!$A$1:$C$29,3,0),"--")</f>
        <v>--</v>
      </c>
      <c r="F6397" s="258" t="str">
        <f>iferror(vlookup(C6397,'Master data'!$A$1:$C$29,2,0),"--")</f>
        <v>--</v>
      </c>
    </row>
    <row r="6398" ht="22.5" customHeight="1">
      <c r="A6398" s="165"/>
      <c r="B6398" s="171"/>
      <c r="C6398" s="414"/>
      <c r="D6398" s="168"/>
      <c r="E6398" s="258" t="str">
        <f>iferror(vlookup(C6398,'Master data'!$A$1:$C$29,3,0),"--")</f>
        <v>--</v>
      </c>
      <c r="F6398" s="258" t="str">
        <f>iferror(vlookup(C6398,'Master data'!$A$1:$C$29,2,0),"--")</f>
        <v>--</v>
      </c>
    </row>
    <row r="6399" ht="22.5" customHeight="1">
      <c r="A6399" s="165"/>
      <c r="B6399" s="171"/>
      <c r="C6399" s="414"/>
      <c r="D6399" s="168"/>
      <c r="E6399" s="258" t="str">
        <f>iferror(vlookup(C6399,'Master data'!$A$1:$C$29,3,0),"--")</f>
        <v>--</v>
      </c>
      <c r="F6399" s="258" t="str">
        <f>iferror(vlookup(C6399,'Master data'!$A$1:$C$29,2,0),"--")</f>
        <v>--</v>
      </c>
    </row>
    <row r="6400" ht="22.5" customHeight="1">
      <c r="A6400" s="165"/>
      <c r="B6400" s="171"/>
      <c r="C6400" s="414"/>
      <c r="D6400" s="168"/>
      <c r="E6400" s="258" t="str">
        <f>iferror(vlookup(C6400,'Master data'!$A$1:$C$29,3,0),"--")</f>
        <v>--</v>
      </c>
      <c r="F6400" s="258" t="str">
        <f>iferror(vlookup(C6400,'Master data'!$A$1:$C$29,2,0),"--")</f>
        <v>--</v>
      </c>
    </row>
    <row r="6401" ht="22.5" customHeight="1">
      <c r="A6401" s="165"/>
      <c r="B6401" s="171"/>
      <c r="C6401" s="414"/>
      <c r="D6401" s="168"/>
      <c r="E6401" s="258" t="str">
        <f>iferror(vlookup(C6401,'Master data'!$A$1:$C$29,3,0),"--")</f>
        <v>--</v>
      </c>
      <c r="F6401" s="258" t="str">
        <f>iferror(vlookup(C6401,'Master data'!$A$1:$C$29,2,0),"--")</f>
        <v>--</v>
      </c>
    </row>
    <row r="6402" ht="22.5" customHeight="1">
      <c r="A6402" s="165"/>
      <c r="B6402" s="171"/>
      <c r="C6402" s="414"/>
      <c r="D6402" s="168"/>
      <c r="E6402" s="258" t="str">
        <f>iferror(vlookup(C6402,'Master data'!$A$1:$C$29,3,0),"--")</f>
        <v>--</v>
      </c>
      <c r="F6402" s="258" t="str">
        <f>iferror(vlookup(C6402,'Master data'!$A$1:$C$29,2,0),"--")</f>
        <v>--</v>
      </c>
    </row>
    <row r="6403" ht="22.5" customHeight="1">
      <c r="A6403" s="165"/>
      <c r="B6403" s="171"/>
      <c r="C6403" s="414"/>
      <c r="D6403" s="168"/>
      <c r="E6403" s="258" t="str">
        <f>iferror(vlookup(C6403,'Master data'!$A$1:$C$29,3,0),"--")</f>
        <v>--</v>
      </c>
      <c r="F6403" s="258" t="str">
        <f>iferror(vlookup(C6403,'Master data'!$A$1:$C$29,2,0),"--")</f>
        <v>--</v>
      </c>
    </row>
    <row r="6404" ht="22.5" customHeight="1">
      <c r="A6404" s="165"/>
      <c r="B6404" s="171"/>
      <c r="C6404" s="414"/>
      <c r="D6404" s="168"/>
      <c r="E6404" s="258" t="str">
        <f>iferror(vlookup(C6404,'Master data'!$A$1:$C$29,3,0),"--")</f>
        <v>--</v>
      </c>
      <c r="F6404" s="258" t="str">
        <f>iferror(vlookup(C6404,'Master data'!$A$1:$C$29,2,0),"--")</f>
        <v>--</v>
      </c>
    </row>
    <row r="6405" ht="22.5" customHeight="1">
      <c r="A6405" s="165"/>
      <c r="B6405" s="171"/>
      <c r="C6405" s="414"/>
      <c r="D6405" s="168"/>
      <c r="E6405" s="258" t="str">
        <f>iferror(vlookup(C6405,'Master data'!$A$1:$C$29,3,0),"--")</f>
        <v>--</v>
      </c>
      <c r="F6405" s="258" t="str">
        <f>iferror(vlookup(C6405,'Master data'!$A$1:$C$29,2,0),"--")</f>
        <v>--</v>
      </c>
    </row>
    <row r="6406" ht="22.5" customHeight="1">
      <c r="A6406" s="165"/>
      <c r="B6406" s="171"/>
      <c r="C6406" s="414"/>
      <c r="D6406" s="168"/>
      <c r="E6406" s="258" t="str">
        <f>iferror(vlookup(C6406,'Master data'!$A$1:$C$29,3,0),"--")</f>
        <v>--</v>
      </c>
      <c r="F6406" s="258" t="str">
        <f>iferror(vlookup(C6406,'Master data'!$A$1:$C$29,2,0),"--")</f>
        <v>--</v>
      </c>
    </row>
    <row r="6407" ht="22.5" customHeight="1">
      <c r="A6407" s="165"/>
      <c r="B6407" s="171"/>
      <c r="C6407" s="414"/>
      <c r="D6407" s="168"/>
      <c r="E6407" s="258" t="str">
        <f>iferror(vlookup(C6407,'Master data'!$A$1:$C$29,3,0),"--")</f>
        <v>--</v>
      </c>
      <c r="F6407" s="258" t="str">
        <f>iferror(vlookup(C6407,'Master data'!$A$1:$C$29,2,0),"--")</f>
        <v>--</v>
      </c>
    </row>
    <row r="6408" ht="22.5" customHeight="1">
      <c r="A6408" s="165"/>
      <c r="B6408" s="171"/>
      <c r="C6408" s="414"/>
      <c r="D6408" s="168"/>
      <c r="E6408" s="258" t="str">
        <f>iferror(vlookup(C6408,'Master data'!$A$1:$C$29,3,0),"--")</f>
        <v>--</v>
      </c>
      <c r="F6408" s="258" t="str">
        <f>iferror(vlookup(C6408,'Master data'!$A$1:$C$29,2,0),"--")</f>
        <v>--</v>
      </c>
    </row>
    <row r="6409" ht="22.5" customHeight="1">
      <c r="A6409" s="165"/>
      <c r="B6409" s="171"/>
      <c r="C6409" s="414"/>
      <c r="D6409" s="168"/>
      <c r="E6409" s="258" t="str">
        <f>iferror(vlookup(C6409,'Master data'!$A$1:$C$29,3,0),"--")</f>
        <v>--</v>
      </c>
      <c r="F6409" s="258" t="str">
        <f>iferror(vlookup(C6409,'Master data'!$A$1:$C$29,2,0),"--")</f>
        <v>--</v>
      </c>
    </row>
    <row r="6410" ht="22.5" customHeight="1">
      <c r="A6410" s="165"/>
      <c r="B6410" s="171"/>
      <c r="C6410" s="414"/>
      <c r="D6410" s="168"/>
      <c r="E6410" s="258" t="str">
        <f>iferror(vlookup(C6410,'Master data'!$A$1:$C$29,3,0),"--")</f>
        <v>--</v>
      </c>
      <c r="F6410" s="258" t="str">
        <f>iferror(vlookup(C6410,'Master data'!$A$1:$C$29,2,0),"--")</f>
        <v>--</v>
      </c>
    </row>
    <row r="6411" ht="22.5" customHeight="1">
      <c r="A6411" s="165"/>
      <c r="B6411" s="171"/>
      <c r="C6411" s="414"/>
      <c r="D6411" s="168"/>
      <c r="E6411" s="258" t="str">
        <f>iferror(vlookup(C6411,'Master data'!$A$1:$C$29,3,0),"--")</f>
        <v>--</v>
      </c>
      <c r="F6411" s="258" t="str">
        <f>iferror(vlookup(C6411,'Master data'!$A$1:$C$29,2,0),"--")</f>
        <v>--</v>
      </c>
    </row>
    <row r="6412" ht="22.5" customHeight="1">
      <c r="A6412" s="165"/>
      <c r="B6412" s="171"/>
      <c r="C6412" s="414"/>
      <c r="D6412" s="168"/>
      <c r="E6412" s="258" t="str">
        <f>iferror(vlookup(C6412,'Master data'!$A$1:$C$29,3,0),"--")</f>
        <v>--</v>
      </c>
      <c r="F6412" s="258" t="str">
        <f>iferror(vlookup(C6412,'Master data'!$A$1:$C$29,2,0),"--")</f>
        <v>--</v>
      </c>
    </row>
    <row r="6413" ht="22.5" customHeight="1">
      <c r="A6413" s="165"/>
      <c r="B6413" s="171"/>
      <c r="C6413" s="414"/>
      <c r="D6413" s="168"/>
      <c r="E6413" s="258" t="str">
        <f>iferror(vlookup(C6413,'Master data'!$A$1:$C$29,3,0),"--")</f>
        <v>--</v>
      </c>
      <c r="F6413" s="258" t="str">
        <f>iferror(vlookup(C6413,'Master data'!$A$1:$C$29,2,0),"--")</f>
        <v>--</v>
      </c>
    </row>
    <row r="6414" ht="22.5" customHeight="1">
      <c r="A6414" s="165"/>
      <c r="B6414" s="171"/>
      <c r="C6414" s="414"/>
      <c r="D6414" s="168"/>
      <c r="E6414" s="258" t="str">
        <f>iferror(vlookup(C6414,'Master data'!$A$1:$C$29,3,0),"--")</f>
        <v>--</v>
      </c>
      <c r="F6414" s="258" t="str">
        <f>iferror(vlookup(C6414,'Master data'!$A$1:$C$29,2,0),"--")</f>
        <v>--</v>
      </c>
    </row>
    <row r="6415" ht="22.5" customHeight="1">
      <c r="A6415" s="165"/>
      <c r="B6415" s="171"/>
      <c r="C6415" s="414"/>
      <c r="D6415" s="168"/>
      <c r="E6415" s="258" t="str">
        <f>iferror(vlookup(C6415,'Master data'!$A$1:$C$29,3,0),"--")</f>
        <v>--</v>
      </c>
      <c r="F6415" s="258" t="str">
        <f>iferror(vlookup(C6415,'Master data'!$A$1:$C$29,2,0),"--")</f>
        <v>--</v>
      </c>
    </row>
    <row r="6416" ht="22.5" customHeight="1">
      <c r="A6416" s="165"/>
      <c r="B6416" s="171"/>
      <c r="C6416" s="414"/>
      <c r="D6416" s="168"/>
      <c r="E6416" s="258" t="str">
        <f>iferror(vlookup(C6416,'Master data'!$A$1:$C$29,3,0),"--")</f>
        <v>--</v>
      </c>
      <c r="F6416" s="258" t="str">
        <f>iferror(vlookup(C6416,'Master data'!$A$1:$C$29,2,0),"--")</f>
        <v>--</v>
      </c>
    </row>
    <row r="6417" ht="22.5" customHeight="1">
      <c r="A6417" s="165"/>
      <c r="B6417" s="171"/>
      <c r="C6417" s="414"/>
      <c r="D6417" s="168"/>
      <c r="E6417" s="258" t="str">
        <f>iferror(vlookup(C6417,'Master data'!$A$1:$C$29,3,0),"--")</f>
        <v>--</v>
      </c>
      <c r="F6417" s="258" t="str">
        <f>iferror(vlookup(C6417,'Master data'!$A$1:$C$29,2,0),"--")</f>
        <v>--</v>
      </c>
    </row>
    <row r="6418" ht="22.5" customHeight="1">
      <c r="A6418" s="165"/>
      <c r="B6418" s="171"/>
      <c r="C6418" s="414"/>
      <c r="D6418" s="168"/>
      <c r="E6418" s="258" t="str">
        <f>iferror(vlookup(C6418,'Master data'!$A$1:$C$29,3,0),"--")</f>
        <v>--</v>
      </c>
      <c r="F6418" s="258" t="str">
        <f>iferror(vlookup(C6418,'Master data'!$A$1:$C$29,2,0),"--")</f>
        <v>--</v>
      </c>
    </row>
    <row r="6419" ht="22.5" customHeight="1">
      <c r="A6419" s="165"/>
      <c r="B6419" s="171"/>
      <c r="C6419" s="414"/>
      <c r="D6419" s="168"/>
      <c r="E6419" s="258" t="str">
        <f>iferror(vlookup(C6419,'Master data'!$A$1:$C$29,3,0),"--")</f>
        <v>--</v>
      </c>
      <c r="F6419" s="258" t="str">
        <f>iferror(vlookup(C6419,'Master data'!$A$1:$C$29,2,0),"--")</f>
        <v>--</v>
      </c>
    </row>
    <row r="6420" ht="22.5" customHeight="1">
      <c r="A6420" s="165"/>
      <c r="B6420" s="171"/>
      <c r="C6420" s="414"/>
      <c r="D6420" s="168"/>
      <c r="E6420" s="258" t="str">
        <f>iferror(vlookup(C6420,'Master data'!$A$1:$C$29,3,0),"--")</f>
        <v>--</v>
      </c>
      <c r="F6420" s="258" t="str">
        <f>iferror(vlookup(C6420,'Master data'!$A$1:$C$29,2,0),"--")</f>
        <v>--</v>
      </c>
    </row>
    <row r="6421" ht="22.5" customHeight="1">
      <c r="A6421" s="165"/>
      <c r="B6421" s="171"/>
      <c r="C6421" s="414"/>
      <c r="D6421" s="168"/>
      <c r="E6421" s="258" t="str">
        <f>iferror(vlookup(C6421,'Master data'!$A$1:$C$29,3,0),"--")</f>
        <v>--</v>
      </c>
      <c r="F6421" s="258" t="str">
        <f>iferror(vlookup(C6421,'Master data'!$A$1:$C$29,2,0),"--")</f>
        <v>--</v>
      </c>
    </row>
    <row r="6422" ht="22.5" customHeight="1">
      <c r="A6422" s="165"/>
      <c r="B6422" s="171"/>
      <c r="C6422" s="414"/>
      <c r="D6422" s="168"/>
      <c r="E6422" s="258" t="str">
        <f>iferror(vlookup(C6422,'Master data'!$A$1:$C$29,3,0),"--")</f>
        <v>--</v>
      </c>
      <c r="F6422" s="258" t="str">
        <f>iferror(vlookup(C6422,'Master data'!$A$1:$C$29,2,0),"--")</f>
        <v>--</v>
      </c>
    </row>
    <row r="6423" ht="22.5" customHeight="1">
      <c r="A6423" s="165"/>
      <c r="B6423" s="171"/>
      <c r="C6423" s="414"/>
      <c r="D6423" s="168"/>
      <c r="E6423" s="258" t="str">
        <f>iferror(vlookup(C6423,'Master data'!$A$1:$C$29,3,0),"--")</f>
        <v>--</v>
      </c>
      <c r="F6423" s="258" t="str">
        <f>iferror(vlookup(C6423,'Master data'!$A$1:$C$29,2,0),"--")</f>
        <v>--</v>
      </c>
    </row>
    <row r="6424" ht="22.5" customHeight="1">
      <c r="A6424" s="165"/>
      <c r="B6424" s="171"/>
      <c r="C6424" s="414"/>
      <c r="D6424" s="168"/>
      <c r="E6424" s="258" t="str">
        <f>iferror(vlookup(C6424,'Master data'!$A$1:$C$29,3,0),"--")</f>
        <v>--</v>
      </c>
      <c r="F6424" s="258" t="str">
        <f>iferror(vlookup(C6424,'Master data'!$A$1:$C$29,2,0),"--")</f>
        <v>--</v>
      </c>
    </row>
    <row r="6425" ht="22.5" customHeight="1">
      <c r="A6425" s="165"/>
      <c r="B6425" s="171"/>
      <c r="C6425" s="414"/>
      <c r="D6425" s="168"/>
      <c r="E6425" s="258" t="str">
        <f>iferror(vlookup(C6425,'Master data'!$A$1:$C$29,3,0),"--")</f>
        <v>--</v>
      </c>
      <c r="F6425" s="258" t="str">
        <f>iferror(vlookup(C6425,'Master data'!$A$1:$C$29,2,0),"--")</f>
        <v>--</v>
      </c>
    </row>
    <row r="6426" ht="22.5" customHeight="1">
      <c r="A6426" s="165"/>
      <c r="B6426" s="171"/>
      <c r="C6426" s="414"/>
      <c r="D6426" s="168"/>
      <c r="E6426" s="258" t="str">
        <f>iferror(vlookup(C6426,'Master data'!$A$1:$C$29,3,0),"--")</f>
        <v>--</v>
      </c>
      <c r="F6426" s="258" t="str">
        <f>iferror(vlookup(C6426,'Master data'!$A$1:$C$29,2,0),"--")</f>
        <v>--</v>
      </c>
    </row>
    <row r="6427" ht="22.5" customHeight="1">
      <c r="A6427" s="165"/>
      <c r="B6427" s="171"/>
      <c r="C6427" s="414"/>
      <c r="D6427" s="168"/>
      <c r="E6427" s="258" t="str">
        <f>iferror(vlookup(C6427,'Master data'!$A$1:$C$29,3,0),"--")</f>
        <v>--</v>
      </c>
      <c r="F6427" s="258" t="str">
        <f>iferror(vlookup(C6427,'Master data'!$A$1:$C$29,2,0),"--")</f>
        <v>--</v>
      </c>
    </row>
    <row r="6428" ht="22.5" customHeight="1">
      <c r="A6428" s="165"/>
      <c r="B6428" s="171"/>
      <c r="C6428" s="414"/>
      <c r="D6428" s="168"/>
      <c r="E6428" s="258" t="str">
        <f>iferror(vlookup(C6428,'Master data'!$A$1:$C$29,3,0),"--")</f>
        <v>--</v>
      </c>
      <c r="F6428" s="258" t="str">
        <f>iferror(vlookup(C6428,'Master data'!$A$1:$C$29,2,0),"--")</f>
        <v>--</v>
      </c>
    </row>
    <row r="6429" ht="22.5" customHeight="1">
      <c r="A6429" s="165"/>
      <c r="B6429" s="171"/>
      <c r="C6429" s="414"/>
      <c r="D6429" s="168"/>
      <c r="E6429" s="258" t="str">
        <f>iferror(vlookup(C6429,'Master data'!$A$1:$C$29,3,0),"--")</f>
        <v>--</v>
      </c>
      <c r="F6429" s="258" t="str">
        <f>iferror(vlookup(C6429,'Master data'!$A$1:$C$29,2,0),"--")</f>
        <v>--</v>
      </c>
    </row>
    <row r="6430" ht="22.5" customHeight="1">
      <c r="A6430" s="165"/>
      <c r="B6430" s="171"/>
      <c r="C6430" s="414"/>
      <c r="D6430" s="168"/>
      <c r="E6430" s="258" t="str">
        <f>iferror(vlookup(C6430,'Master data'!$A$1:$C$29,3,0),"--")</f>
        <v>--</v>
      </c>
      <c r="F6430" s="258" t="str">
        <f>iferror(vlookup(C6430,'Master data'!$A$1:$C$29,2,0),"--")</f>
        <v>--</v>
      </c>
    </row>
    <row r="6431" ht="22.5" customHeight="1">
      <c r="A6431" s="165"/>
      <c r="B6431" s="171"/>
      <c r="C6431" s="414"/>
      <c r="D6431" s="168"/>
      <c r="E6431" s="258" t="str">
        <f>iferror(vlookup(C6431,'Master data'!$A$1:$C$29,3,0),"--")</f>
        <v>--</v>
      </c>
      <c r="F6431" s="258" t="str">
        <f>iferror(vlookup(C6431,'Master data'!$A$1:$C$29,2,0),"--")</f>
        <v>--</v>
      </c>
    </row>
    <row r="6432" ht="22.5" customHeight="1">
      <c r="A6432" s="165"/>
      <c r="B6432" s="171"/>
      <c r="C6432" s="414"/>
      <c r="D6432" s="168"/>
      <c r="E6432" s="258" t="str">
        <f>iferror(vlookup(C6432,'Master data'!$A$1:$C$29,3,0),"--")</f>
        <v>--</v>
      </c>
      <c r="F6432" s="258" t="str">
        <f>iferror(vlookup(C6432,'Master data'!$A$1:$C$29,2,0),"--")</f>
        <v>--</v>
      </c>
    </row>
    <row r="6433" ht="22.5" customHeight="1">
      <c r="A6433" s="165"/>
      <c r="B6433" s="171"/>
      <c r="C6433" s="414"/>
      <c r="D6433" s="168"/>
      <c r="E6433" s="258" t="str">
        <f>iferror(vlookup(C6433,'Master data'!$A$1:$C$29,3,0),"--")</f>
        <v>--</v>
      </c>
      <c r="F6433" s="258" t="str">
        <f>iferror(vlookup(C6433,'Master data'!$A$1:$C$29,2,0),"--")</f>
        <v>--</v>
      </c>
    </row>
    <row r="6434" ht="22.5" customHeight="1">
      <c r="A6434" s="165"/>
      <c r="B6434" s="171"/>
      <c r="C6434" s="414"/>
      <c r="D6434" s="168"/>
      <c r="E6434" s="258" t="str">
        <f>iferror(vlookup(C6434,'Master data'!$A$1:$C$29,3,0),"--")</f>
        <v>--</v>
      </c>
      <c r="F6434" s="258" t="str">
        <f>iferror(vlookup(C6434,'Master data'!$A$1:$C$29,2,0),"--")</f>
        <v>--</v>
      </c>
    </row>
    <row r="6435" ht="22.5" customHeight="1">
      <c r="A6435" s="165"/>
      <c r="B6435" s="171"/>
      <c r="C6435" s="414"/>
      <c r="D6435" s="168"/>
      <c r="E6435" s="258" t="str">
        <f>iferror(vlookup(C6435,'Master data'!$A$1:$C$29,3,0),"--")</f>
        <v>--</v>
      </c>
      <c r="F6435" s="258" t="str">
        <f>iferror(vlookup(C6435,'Master data'!$A$1:$C$29,2,0),"--")</f>
        <v>--</v>
      </c>
    </row>
    <row r="6436" ht="22.5" customHeight="1">
      <c r="A6436" s="165"/>
      <c r="B6436" s="171"/>
      <c r="C6436" s="414"/>
      <c r="D6436" s="168"/>
      <c r="E6436" s="258" t="str">
        <f>iferror(vlookup(C6436,'Master data'!$A$1:$C$29,3,0),"--")</f>
        <v>--</v>
      </c>
      <c r="F6436" s="258" t="str">
        <f>iferror(vlookup(C6436,'Master data'!$A$1:$C$29,2,0),"--")</f>
        <v>--</v>
      </c>
    </row>
    <row r="6437" ht="22.5" customHeight="1">
      <c r="A6437" s="165"/>
      <c r="B6437" s="171"/>
      <c r="C6437" s="414"/>
      <c r="D6437" s="168"/>
      <c r="E6437" s="258" t="str">
        <f>iferror(vlookup(C6437,'Master data'!$A$1:$C$29,3,0),"--")</f>
        <v>--</v>
      </c>
      <c r="F6437" s="258" t="str">
        <f>iferror(vlookup(C6437,'Master data'!$A$1:$C$29,2,0),"--")</f>
        <v>--</v>
      </c>
    </row>
    <row r="6438" ht="22.5" customHeight="1">
      <c r="A6438" s="165"/>
      <c r="B6438" s="171"/>
      <c r="C6438" s="414"/>
      <c r="D6438" s="168"/>
      <c r="E6438" s="258" t="str">
        <f>iferror(vlookup(C6438,'Master data'!$A$1:$C$29,3,0),"--")</f>
        <v>--</v>
      </c>
      <c r="F6438" s="258" t="str">
        <f>iferror(vlookup(C6438,'Master data'!$A$1:$C$29,2,0),"--")</f>
        <v>--</v>
      </c>
    </row>
    <row r="6439" ht="22.5" customHeight="1">
      <c r="A6439" s="165"/>
      <c r="B6439" s="171"/>
      <c r="C6439" s="414"/>
      <c r="D6439" s="168"/>
      <c r="E6439" s="258" t="str">
        <f>iferror(vlookup(C6439,'Master data'!$A$1:$C$29,3,0),"--")</f>
        <v>--</v>
      </c>
      <c r="F6439" s="258" t="str">
        <f>iferror(vlookup(C6439,'Master data'!$A$1:$C$29,2,0),"--")</f>
        <v>--</v>
      </c>
    </row>
    <row r="6440" ht="22.5" customHeight="1">
      <c r="A6440" s="165"/>
      <c r="B6440" s="171"/>
      <c r="C6440" s="414"/>
      <c r="D6440" s="168"/>
      <c r="E6440" s="258" t="str">
        <f>iferror(vlookup(C6440,'Master data'!$A$1:$C$29,3,0),"--")</f>
        <v>--</v>
      </c>
      <c r="F6440" s="258" t="str">
        <f>iferror(vlookup(C6440,'Master data'!$A$1:$C$29,2,0),"--")</f>
        <v>--</v>
      </c>
    </row>
    <row r="6441" ht="22.5" customHeight="1">
      <c r="A6441" s="165"/>
      <c r="B6441" s="171"/>
      <c r="C6441" s="414"/>
      <c r="D6441" s="168"/>
      <c r="E6441" s="258" t="str">
        <f>iferror(vlookup(C6441,'Master data'!$A$1:$C$29,3,0),"--")</f>
        <v>--</v>
      </c>
      <c r="F6441" s="258" t="str">
        <f>iferror(vlookup(C6441,'Master data'!$A$1:$C$29,2,0),"--")</f>
        <v>--</v>
      </c>
    </row>
    <row r="6442" ht="22.5" customHeight="1">
      <c r="A6442" s="165"/>
      <c r="B6442" s="171"/>
      <c r="C6442" s="414"/>
      <c r="D6442" s="168"/>
      <c r="E6442" s="258" t="str">
        <f>iferror(vlookup(C6442,'Master data'!$A$1:$C$29,3,0),"--")</f>
        <v>--</v>
      </c>
      <c r="F6442" s="258" t="str">
        <f>iferror(vlookup(C6442,'Master data'!$A$1:$C$29,2,0),"--")</f>
        <v>--</v>
      </c>
    </row>
    <row r="6443" ht="22.5" customHeight="1">
      <c r="A6443" s="165"/>
      <c r="B6443" s="171"/>
      <c r="C6443" s="414"/>
      <c r="D6443" s="168"/>
      <c r="E6443" s="258" t="str">
        <f>iferror(vlookup(C6443,'Master data'!$A$1:$C$29,3,0),"--")</f>
        <v>--</v>
      </c>
      <c r="F6443" s="258" t="str">
        <f>iferror(vlookup(C6443,'Master data'!$A$1:$C$29,2,0),"--")</f>
        <v>--</v>
      </c>
    </row>
    <row r="6444" ht="22.5" customHeight="1">
      <c r="A6444" s="165"/>
      <c r="B6444" s="171"/>
      <c r="C6444" s="414"/>
      <c r="D6444" s="168"/>
      <c r="E6444" s="258" t="str">
        <f>iferror(vlookup(C6444,'Master data'!$A$1:$C$29,3,0),"--")</f>
        <v>--</v>
      </c>
      <c r="F6444" s="258" t="str">
        <f>iferror(vlookup(C6444,'Master data'!$A$1:$C$29,2,0),"--")</f>
        <v>--</v>
      </c>
    </row>
    <row r="6445" ht="22.5" customHeight="1">
      <c r="A6445" s="165"/>
      <c r="B6445" s="171"/>
      <c r="C6445" s="414"/>
      <c r="D6445" s="168"/>
      <c r="E6445" s="258" t="str">
        <f>iferror(vlookup(C6445,'Master data'!$A$1:$C$29,3,0),"--")</f>
        <v>--</v>
      </c>
      <c r="F6445" s="258" t="str">
        <f>iferror(vlookup(C6445,'Master data'!$A$1:$C$29,2,0),"--")</f>
        <v>--</v>
      </c>
    </row>
    <row r="6446" ht="22.5" customHeight="1">
      <c r="A6446" s="165"/>
      <c r="B6446" s="171"/>
      <c r="C6446" s="414"/>
      <c r="D6446" s="168"/>
      <c r="E6446" s="258" t="str">
        <f>iferror(vlookup(C6446,'Master data'!$A$1:$C$29,3,0),"--")</f>
        <v>--</v>
      </c>
      <c r="F6446" s="258" t="str">
        <f>iferror(vlookup(C6446,'Master data'!$A$1:$C$29,2,0),"--")</f>
        <v>--</v>
      </c>
    </row>
    <row r="6447" ht="22.5" customHeight="1">
      <c r="A6447" s="165"/>
      <c r="B6447" s="171"/>
      <c r="C6447" s="414"/>
      <c r="D6447" s="168"/>
      <c r="E6447" s="258" t="str">
        <f>iferror(vlookup(C6447,'Master data'!$A$1:$C$29,3,0),"--")</f>
        <v>--</v>
      </c>
      <c r="F6447" s="258" t="str">
        <f>iferror(vlookup(C6447,'Master data'!$A$1:$C$29,2,0),"--")</f>
        <v>--</v>
      </c>
    </row>
    <row r="6448" ht="22.5" customHeight="1">
      <c r="A6448" s="165"/>
      <c r="B6448" s="171"/>
      <c r="C6448" s="414"/>
      <c r="D6448" s="168"/>
      <c r="E6448" s="258" t="str">
        <f>iferror(vlookup(C6448,'Master data'!$A$1:$C$29,3,0),"--")</f>
        <v>--</v>
      </c>
      <c r="F6448" s="258" t="str">
        <f>iferror(vlookup(C6448,'Master data'!$A$1:$C$29,2,0),"--")</f>
        <v>--</v>
      </c>
    </row>
    <row r="6449" ht="22.5" customHeight="1">
      <c r="A6449" s="165"/>
      <c r="B6449" s="171"/>
      <c r="C6449" s="414"/>
      <c r="D6449" s="168"/>
      <c r="E6449" s="258" t="str">
        <f>iferror(vlookup(C6449,'Master data'!$A$1:$C$29,3,0),"--")</f>
        <v>--</v>
      </c>
      <c r="F6449" s="258" t="str">
        <f>iferror(vlookup(C6449,'Master data'!$A$1:$C$29,2,0),"--")</f>
        <v>--</v>
      </c>
    </row>
    <row r="6450" ht="22.5" customHeight="1">
      <c r="A6450" s="165"/>
      <c r="B6450" s="171"/>
      <c r="C6450" s="414"/>
      <c r="D6450" s="168"/>
      <c r="E6450" s="258" t="str">
        <f>iferror(vlookup(C6450,'Master data'!$A$1:$C$29,3,0),"--")</f>
        <v>--</v>
      </c>
      <c r="F6450" s="258" t="str">
        <f>iferror(vlookup(C6450,'Master data'!$A$1:$C$29,2,0),"--")</f>
        <v>--</v>
      </c>
    </row>
    <row r="6451" ht="22.5" customHeight="1">
      <c r="A6451" s="165"/>
      <c r="B6451" s="171"/>
      <c r="C6451" s="414"/>
      <c r="D6451" s="168"/>
      <c r="E6451" s="258" t="str">
        <f>iferror(vlookup(C6451,'Master data'!$A$1:$C$29,3,0),"--")</f>
        <v>--</v>
      </c>
      <c r="F6451" s="258" t="str">
        <f>iferror(vlookup(C6451,'Master data'!$A$1:$C$29,2,0),"--")</f>
        <v>--</v>
      </c>
    </row>
    <row r="6452" ht="22.5" customHeight="1">
      <c r="A6452" s="165"/>
      <c r="B6452" s="171"/>
      <c r="C6452" s="414"/>
      <c r="D6452" s="168"/>
      <c r="E6452" s="258" t="str">
        <f>iferror(vlookup(C6452,'Master data'!$A$1:$C$29,3,0),"--")</f>
        <v>--</v>
      </c>
      <c r="F6452" s="258" t="str">
        <f>iferror(vlookup(C6452,'Master data'!$A$1:$C$29,2,0),"--")</f>
        <v>--</v>
      </c>
    </row>
    <row r="6453" ht="22.5" customHeight="1">
      <c r="A6453" s="165"/>
      <c r="B6453" s="171"/>
      <c r="C6453" s="414"/>
      <c r="D6453" s="168"/>
      <c r="E6453" s="258" t="str">
        <f>iferror(vlookup(C6453,'Master data'!$A$1:$C$29,3,0),"--")</f>
        <v>--</v>
      </c>
      <c r="F6453" s="258" t="str">
        <f>iferror(vlookup(C6453,'Master data'!$A$1:$C$29,2,0),"--")</f>
        <v>--</v>
      </c>
    </row>
    <row r="6454" ht="22.5" customHeight="1">
      <c r="A6454" s="165"/>
      <c r="B6454" s="171"/>
      <c r="C6454" s="414"/>
      <c r="D6454" s="168"/>
      <c r="E6454" s="258" t="str">
        <f>iferror(vlookup(C6454,'Master data'!$A$1:$C$29,3,0),"--")</f>
        <v>--</v>
      </c>
      <c r="F6454" s="258" t="str">
        <f>iferror(vlookup(C6454,'Master data'!$A$1:$C$29,2,0),"--")</f>
        <v>--</v>
      </c>
    </row>
    <row r="6455" ht="22.5" customHeight="1">
      <c r="A6455" s="165"/>
      <c r="B6455" s="171"/>
      <c r="C6455" s="414"/>
      <c r="D6455" s="168"/>
      <c r="E6455" s="258" t="str">
        <f>iferror(vlookup(C6455,'Master data'!$A$1:$C$29,3,0),"--")</f>
        <v>--</v>
      </c>
      <c r="F6455" s="258" t="str">
        <f>iferror(vlookup(C6455,'Master data'!$A$1:$C$29,2,0),"--")</f>
        <v>--</v>
      </c>
    </row>
    <row r="6456" ht="22.5" customHeight="1">
      <c r="A6456" s="165"/>
      <c r="B6456" s="171"/>
      <c r="C6456" s="414"/>
      <c r="D6456" s="168"/>
      <c r="E6456" s="258" t="str">
        <f>iferror(vlookup(C6456,'Master data'!$A$1:$C$29,3,0),"--")</f>
        <v>--</v>
      </c>
      <c r="F6456" s="258" t="str">
        <f>iferror(vlookup(C6456,'Master data'!$A$1:$C$29,2,0),"--")</f>
        <v>--</v>
      </c>
    </row>
    <row r="6457" ht="22.5" customHeight="1">
      <c r="A6457" s="165"/>
      <c r="B6457" s="171"/>
      <c r="C6457" s="414"/>
      <c r="D6457" s="168"/>
      <c r="E6457" s="258" t="str">
        <f>iferror(vlookup(C6457,'Master data'!$A$1:$C$29,3,0),"--")</f>
        <v>--</v>
      </c>
      <c r="F6457" s="258" t="str">
        <f>iferror(vlookup(C6457,'Master data'!$A$1:$C$29,2,0),"--")</f>
        <v>--</v>
      </c>
    </row>
    <row r="6458" ht="22.5" customHeight="1">
      <c r="A6458" s="165"/>
      <c r="B6458" s="171"/>
      <c r="C6458" s="414"/>
      <c r="D6458" s="168"/>
      <c r="E6458" s="258" t="str">
        <f>iferror(vlookup(C6458,'Master data'!$A$1:$C$29,3,0),"--")</f>
        <v>--</v>
      </c>
      <c r="F6458" s="258" t="str">
        <f>iferror(vlookup(C6458,'Master data'!$A$1:$C$29,2,0),"--")</f>
        <v>--</v>
      </c>
    </row>
    <row r="6459" ht="22.5" customHeight="1">
      <c r="A6459" s="165"/>
      <c r="B6459" s="171"/>
      <c r="C6459" s="414"/>
      <c r="D6459" s="168"/>
      <c r="E6459" s="258" t="str">
        <f>iferror(vlookup(C6459,'Master data'!$A$1:$C$29,3,0),"--")</f>
        <v>--</v>
      </c>
      <c r="F6459" s="258" t="str">
        <f>iferror(vlookup(C6459,'Master data'!$A$1:$C$29,2,0),"--")</f>
        <v>--</v>
      </c>
    </row>
    <row r="6460" ht="22.5" customHeight="1">
      <c r="A6460" s="165"/>
      <c r="B6460" s="171"/>
      <c r="C6460" s="414"/>
      <c r="D6460" s="168"/>
      <c r="E6460" s="258" t="str">
        <f>iferror(vlookup(C6460,'Master data'!$A$1:$C$29,3,0),"--")</f>
        <v>--</v>
      </c>
      <c r="F6460" s="258" t="str">
        <f>iferror(vlookup(C6460,'Master data'!$A$1:$C$29,2,0),"--")</f>
        <v>--</v>
      </c>
    </row>
    <row r="6461" ht="22.5" customHeight="1">
      <c r="A6461" s="165"/>
      <c r="B6461" s="171"/>
      <c r="C6461" s="414"/>
      <c r="D6461" s="168"/>
      <c r="E6461" s="258" t="str">
        <f>iferror(vlookup(C6461,'Master data'!$A$1:$C$29,3,0),"--")</f>
        <v>--</v>
      </c>
      <c r="F6461" s="258" t="str">
        <f>iferror(vlookup(C6461,'Master data'!$A$1:$C$29,2,0),"--")</f>
        <v>--</v>
      </c>
    </row>
    <row r="6462" ht="22.5" customHeight="1">
      <c r="A6462" s="165"/>
      <c r="B6462" s="171"/>
      <c r="C6462" s="414"/>
      <c r="D6462" s="168"/>
      <c r="E6462" s="258" t="str">
        <f>iferror(vlookup(C6462,'Master data'!$A$1:$C$29,3,0),"--")</f>
        <v>--</v>
      </c>
      <c r="F6462" s="258" t="str">
        <f>iferror(vlookup(C6462,'Master data'!$A$1:$C$29,2,0),"--")</f>
        <v>--</v>
      </c>
    </row>
    <row r="6463" ht="22.5" customHeight="1">
      <c r="A6463" s="165"/>
      <c r="B6463" s="171"/>
      <c r="C6463" s="414"/>
      <c r="D6463" s="168"/>
      <c r="E6463" s="258" t="str">
        <f>iferror(vlookup(C6463,'Master data'!$A$1:$C$29,3,0),"--")</f>
        <v>--</v>
      </c>
      <c r="F6463" s="258" t="str">
        <f>iferror(vlookup(C6463,'Master data'!$A$1:$C$29,2,0),"--")</f>
        <v>--</v>
      </c>
    </row>
    <row r="6464" ht="22.5" customHeight="1">
      <c r="A6464" s="165"/>
      <c r="B6464" s="171"/>
      <c r="C6464" s="414"/>
      <c r="D6464" s="168"/>
      <c r="E6464" s="258" t="str">
        <f>iferror(vlookup(C6464,'Master data'!$A$1:$C$29,3,0),"--")</f>
        <v>--</v>
      </c>
      <c r="F6464" s="258" t="str">
        <f>iferror(vlookup(C6464,'Master data'!$A$1:$C$29,2,0),"--")</f>
        <v>--</v>
      </c>
    </row>
    <row r="6465" ht="22.5" customHeight="1">
      <c r="A6465" s="165"/>
      <c r="B6465" s="171"/>
      <c r="C6465" s="414"/>
      <c r="D6465" s="168"/>
      <c r="E6465" s="258" t="str">
        <f>iferror(vlookup(C6465,'Master data'!$A$1:$C$29,3,0),"--")</f>
        <v>--</v>
      </c>
      <c r="F6465" s="258" t="str">
        <f>iferror(vlookup(C6465,'Master data'!$A$1:$C$29,2,0),"--")</f>
        <v>--</v>
      </c>
    </row>
    <row r="6466" ht="22.5" customHeight="1">
      <c r="A6466" s="165"/>
      <c r="B6466" s="171"/>
      <c r="C6466" s="414"/>
      <c r="D6466" s="168"/>
      <c r="E6466" s="258" t="str">
        <f>iferror(vlookup(C6466,'Master data'!$A$1:$C$29,3,0),"--")</f>
        <v>--</v>
      </c>
      <c r="F6466" s="258" t="str">
        <f>iferror(vlookup(C6466,'Master data'!$A$1:$C$29,2,0),"--")</f>
        <v>--</v>
      </c>
    </row>
    <row r="6467" ht="22.5" customHeight="1">
      <c r="A6467" s="165"/>
      <c r="B6467" s="171"/>
      <c r="C6467" s="414"/>
      <c r="D6467" s="168"/>
      <c r="E6467" s="258" t="str">
        <f>iferror(vlookup(C6467,'Master data'!$A$1:$C$29,3,0),"--")</f>
        <v>--</v>
      </c>
      <c r="F6467" s="258" t="str">
        <f>iferror(vlookup(C6467,'Master data'!$A$1:$C$29,2,0),"--")</f>
        <v>--</v>
      </c>
    </row>
    <row r="6468" ht="22.5" customHeight="1">
      <c r="A6468" s="165"/>
      <c r="B6468" s="171"/>
      <c r="C6468" s="414"/>
      <c r="D6468" s="168"/>
      <c r="E6468" s="258" t="str">
        <f>iferror(vlookup(C6468,'Master data'!$A$1:$C$29,3,0),"--")</f>
        <v>--</v>
      </c>
      <c r="F6468" s="258" t="str">
        <f>iferror(vlookup(C6468,'Master data'!$A$1:$C$29,2,0),"--")</f>
        <v>--</v>
      </c>
    </row>
    <row r="6469" ht="22.5" customHeight="1">
      <c r="A6469" s="165"/>
      <c r="B6469" s="171"/>
      <c r="C6469" s="414"/>
      <c r="D6469" s="168"/>
      <c r="E6469" s="258" t="str">
        <f>iferror(vlookup(C6469,'Master data'!$A$1:$C$29,3,0),"--")</f>
        <v>--</v>
      </c>
      <c r="F6469" s="258" t="str">
        <f>iferror(vlookup(C6469,'Master data'!$A$1:$C$29,2,0),"--")</f>
        <v>--</v>
      </c>
    </row>
    <row r="6470" ht="22.5" customHeight="1">
      <c r="A6470" s="165"/>
      <c r="B6470" s="171"/>
      <c r="C6470" s="414"/>
      <c r="D6470" s="168"/>
      <c r="E6470" s="258" t="str">
        <f>iferror(vlookup(C6470,'Master data'!$A$1:$C$29,3,0),"--")</f>
        <v>--</v>
      </c>
      <c r="F6470" s="258" t="str">
        <f>iferror(vlookup(C6470,'Master data'!$A$1:$C$29,2,0),"--")</f>
        <v>--</v>
      </c>
    </row>
    <row r="6471" ht="22.5" customHeight="1">
      <c r="A6471" s="165"/>
      <c r="B6471" s="171"/>
      <c r="C6471" s="414"/>
      <c r="D6471" s="168"/>
      <c r="E6471" s="258" t="str">
        <f>iferror(vlookup(C6471,'Master data'!$A$1:$C$29,3,0),"--")</f>
        <v>--</v>
      </c>
      <c r="F6471" s="258" t="str">
        <f>iferror(vlookup(C6471,'Master data'!$A$1:$C$29,2,0),"--")</f>
        <v>--</v>
      </c>
    </row>
    <row r="6472" ht="22.5" customHeight="1">
      <c r="A6472" s="165"/>
      <c r="B6472" s="171"/>
      <c r="C6472" s="414"/>
      <c r="D6472" s="168"/>
      <c r="E6472" s="258" t="str">
        <f>iferror(vlookup(C6472,'Master data'!$A$1:$C$29,3,0),"--")</f>
        <v>--</v>
      </c>
      <c r="F6472" s="258" t="str">
        <f>iferror(vlookup(C6472,'Master data'!$A$1:$C$29,2,0),"--")</f>
        <v>--</v>
      </c>
    </row>
    <row r="6473" ht="22.5" customHeight="1">
      <c r="A6473" s="165"/>
      <c r="B6473" s="171"/>
      <c r="C6473" s="414"/>
      <c r="D6473" s="168"/>
      <c r="E6473" s="258" t="str">
        <f>iferror(vlookup(C6473,'Master data'!$A$1:$C$29,3,0),"--")</f>
        <v>--</v>
      </c>
      <c r="F6473" s="258" t="str">
        <f>iferror(vlookup(C6473,'Master data'!$A$1:$C$29,2,0),"--")</f>
        <v>--</v>
      </c>
    </row>
    <row r="6474" ht="22.5" customHeight="1">
      <c r="A6474" s="165"/>
      <c r="B6474" s="171"/>
      <c r="C6474" s="414"/>
      <c r="D6474" s="168"/>
      <c r="E6474" s="258" t="str">
        <f>iferror(vlookup(C6474,'Master data'!$A$1:$C$29,3,0),"--")</f>
        <v>--</v>
      </c>
      <c r="F6474" s="258" t="str">
        <f>iferror(vlookup(C6474,'Master data'!$A$1:$C$29,2,0),"--")</f>
        <v>--</v>
      </c>
    </row>
    <row r="6475" ht="22.5" customHeight="1">
      <c r="A6475" s="165"/>
      <c r="B6475" s="171"/>
      <c r="C6475" s="414"/>
      <c r="D6475" s="168"/>
      <c r="E6475" s="258" t="str">
        <f>iferror(vlookup(C6475,'Master data'!$A$1:$C$29,3,0),"--")</f>
        <v>--</v>
      </c>
      <c r="F6475" s="258" t="str">
        <f>iferror(vlookup(C6475,'Master data'!$A$1:$C$29,2,0),"--")</f>
        <v>--</v>
      </c>
    </row>
    <row r="6476" ht="22.5" customHeight="1">
      <c r="A6476" s="165"/>
      <c r="B6476" s="171"/>
      <c r="C6476" s="414"/>
      <c r="D6476" s="168"/>
      <c r="E6476" s="258" t="str">
        <f>iferror(vlookup(C6476,'Master data'!$A$1:$C$29,3,0),"--")</f>
        <v>--</v>
      </c>
      <c r="F6476" s="258" t="str">
        <f>iferror(vlookup(C6476,'Master data'!$A$1:$C$29,2,0),"--")</f>
        <v>--</v>
      </c>
    </row>
    <row r="6477" ht="22.5" customHeight="1">
      <c r="A6477" s="165"/>
      <c r="B6477" s="171"/>
      <c r="C6477" s="414"/>
      <c r="D6477" s="168"/>
      <c r="E6477" s="258" t="str">
        <f>iferror(vlookup(C6477,'Master data'!$A$1:$C$29,3,0),"--")</f>
        <v>--</v>
      </c>
      <c r="F6477" s="258" t="str">
        <f>iferror(vlookup(C6477,'Master data'!$A$1:$C$29,2,0),"--")</f>
        <v>--</v>
      </c>
    </row>
    <row r="6478" ht="22.5" customHeight="1">
      <c r="A6478" s="165"/>
      <c r="B6478" s="171"/>
      <c r="C6478" s="414"/>
      <c r="D6478" s="168"/>
      <c r="E6478" s="258" t="str">
        <f>iferror(vlookup(C6478,'Master data'!$A$1:$C$29,3,0),"--")</f>
        <v>--</v>
      </c>
      <c r="F6478" s="258" t="str">
        <f>iferror(vlookup(C6478,'Master data'!$A$1:$C$29,2,0),"--")</f>
        <v>--</v>
      </c>
    </row>
    <row r="6479" ht="22.5" customHeight="1">
      <c r="A6479" s="165"/>
      <c r="B6479" s="171"/>
      <c r="C6479" s="414"/>
      <c r="D6479" s="168"/>
      <c r="E6479" s="258" t="str">
        <f>iferror(vlookup(C6479,'Master data'!$A$1:$C$29,3,0),"--")</f>
        <v>--</v>
      </c>
      <c r="F6479" s="258" t="str">
        <f>iferror(vlookup(C6479,'Master data'!$A$1:$C$29,2,0),"--")</f>
        <v>--</v>
      </c>
    </row>
    <row r="6480" ht="22.5" customHeight="1">
      <c r="A6480" s="165"/>
      <c r="B6480" s="171"/>
      <c r="C6480" s="414"/>
      <c r="D6480" s="168"/>
      <c r="E6480" s="258" t="str">
        <f>iferror(vlookup(C6480,'Master data'!$A$1:$C$29,3,0),"--")</f>
        <v>--</v>
      </c>
      <c r="F6480" s="258" t="str">
        <f>iferror(vlookup(C6480,'Master data'!$A$1:$C$29,2,0),"--")</f>
        <v>--</v>
      </c>
    </row>
    <row r="6481" ht="22.5" customHeight="1">
      <c r="A6481" s="165"/>
      <c r="B6481" s="171"/>
      <c r="C6481" s="414"/>
      <c r="D6481" s="168"/>
      <c r="E6481" s="258" t="str">
        <f>iferror(vlookup(C6481,'Master data'!$A$1:$C$29,3,0),"--")</f>
        <v>--</v>
      </c>
      <c r="F6481" s="258" t="str">
        <f>iferror(vlookup(C6481,'Master data'!$A$1:$C$29,2,0),"--")</f>
        <v>--</v>
      </c>
    </row>
    <row r="6482" ht="22.5" customHeight="1">
      <c r="A6482" s="165"/>
      <c r="B6482" s="171"/>
      <c r="C6482" s="414"/>
      <c r="D6482" s="168"/>
      <c r="E6482" s="258" t="str">
        <f>iferror(vlookup(C6482,'Master data'!$A$1:$C$29,3,0),"--")</f>
        <v>--</v>
      </c>
      <c r="F6482" s="258" t="str">
        <f>iferror(vlookup(C6482,'Master data'!$A$1:$C$29,2,0),"--")</f>
        <v>--</v>
      </c>
    </row>
    <row r="6483" ht="22.5" customHeight="1">
      <c r="A6483" s="165"/>
      <c r="B6483" s="171"/>
      <c r="C6483" s="414"/>
      <c r="D6483" s="168"/>
      <c r="E6483" s="258" t="str">
        <f>iferror(vlookup(C6483,'Master data'!$A$1:$C$29,3,0),"--")</f>
        <v>--</v>
      </c>
      <c r="F6483" s="258" t="str">
        <f>iferror(vlookup(C6483,'Master data'!$A$1:$C$29,2,0),"--")</f>
        <v>--</v>
      </c>
    </row>
    <row r="6484" ht="22.5" customHeight="1">
      <c r="A6484" s="165"/>
      <c r="B6484" s="171"/>
      <c r="C6484" s="414"/>
      <c r="D6484" s="168"/>
      <c r="E6484" s="258" t="str">
        <f>iferror(vlookup(C6484,'Master data'!$A$1:$C$29,3,0),"--")</f>
        <v>--</v>
      </c>
      <c r="F6484" s="258" t="str">
        <f>iferror(vlookup(C6484,'Master data'!$A$1:$C$29,2,0),"--")</f>
        <v>--</v>
      </c>
    </row>
    <row r="6485" ht="22.5" customHeight="1">
      <c r="A6485" s="165"/>
      <c r="B6485" s="171"/>
      <c r="C6485" s="414"/>
      <c r="D6485" s="168"/>
      <c r="E6485" s="258" t="str">
        <f>iferror(vlookup(C6485,'Master data'!$A$1:$C$29,3,0),"--")</f>
        <v>--</v>
      </c>
      <c r="F6485" s="258" t="str">
        <f>iferror(vlookup(C6485,'Master data'!$A$1:$C$29,2,0),"--")</f>
        <v>--</v>
      </c>
    </row>
    <row r="6486" ht="22.5" customHeight="1">
      <c r="A6486" s="165"/>
      <c r="B6486" s="171"/>
      <c r="C6486" s="414"/>
      <c r="D6486" s="168"/>
      <c r="E6486" s="258" t="str">
        <f>iferror(vlookup(C6486,'Master data'!$A$1:$C$29,3,0),"--")</f>
        <v>--</v>
      </c>
      <c r="F6486" s="258" t="str">
        <f>iferror(vlookup(C6486,'Master data'!$A$1:$C$29,2,0),"--")</f>
        <v>--</v>
      </c>
    </row>
    <row r="6487" ht="22.5" customHeight="1">
      <c r="A6487" s="165"/>
      <c r="B6487" s="171"/>
      <c r="C6487" s="414"/>
      <c r="D6487" s="168"/>
      <c r="E6487" s="258" t="str">
        <f>iferror(vlookup(C6487,'Master data'!$A$1:$C$29,3,0),"--")</f>
        <v>--</v>
      </c>
      <c r="F6487" s="258" t="str">
        <f>iferror(vlookup(C6487,'Master data'!$A$1:$C$29,2,0),"--")</f>
        <v>--</v>
      </c>
    </row>
    <row r="6488" ht="22.5" customHeight="1">
      <c r="A6488" s="165"/>
      <c r="B6488" s="171"/>
      <c r="C6488" s="414"/>
      <c r="D6488" s="168"/>
      <c r="E6488" s="258" t="str">
        <f>iferror(vlookup(C6488,'Master data'!$A$1:$C$29,3,0),"--")</f>
        <v>--</v>
      </c>
      <c r="F6488" s="258" t="str">
        <f>iferror(vlookup(C6488,'Master data'!$A$1:$C$29,2,0),"--")</f>
        <v>--</v>
      </c>
    </row>
    <row r="6489" ht="22.5" customHeight="1">
      <c r="A6489" s="165"/>
      <c r="B6489" s="171"/>
      <c r="C6489" s="414"/>
      <c r="D6489" s="168"/>
      <c r="E6489" s="258" t="str">
        <f>iferror(vlookup(C6489,'Master data'!$A$1:$C$29,3,0),"--")</f>
        <v>--</v>
      </c>
      <c r="F6489" s="258" t="str">
        <f>iferror(vlookup(C6489,'Master data'!$A$1:$C$29,2,0),"--")</f>
        <v>--</v>
      </c>
    </row>
    <row r="6490" ht="22.5" customHeight="1">
      <c r="A6490" s="165"/>
      <c r="B6490" s="171"/>
      <c r="C6490" s="414"/>
      <c r="D6490" s="168"/>
      <c r="E6490" s="258" t="str">
        <f>iferror(vlookup(C6490,'Master data'!$A$1:$C$29,3,0),"--")</f>
        <v>--</v>
      </c>
      <c r="F6490" s="258" t="str">
        <f>iferror(vlookup(C6490,'Master data'!$A$1:$C$29,2,0),"--")</f>
        <v>--</v>
      </c>
    </row>
    <row r="6491" ht="22.5" customHeight="1">
      <c r="A6491" s="165"/>
      <c r="B6491" s="171"/>
      <c r="C6491" s="414"/>
      <c r="D6491" s="168"/>
      <c r="E6491" s="258" t="str">
        <f>iferror(vlookup(C6491,'Master data'!$A$1:$C$29,3,0),"--")</f>
        <v>--</v>
      </c>
      <c r="F6491" s="258" t="str">
        <f>iferror(vlookup(C6491,'Master data'!$A$1:$C$29,2,0),"--")</f>
        <v>--</v>
      </c>
    </row>
    <row r="6492" ht="22.5" customHeight="1">
      <c r="A6492" s="165"/>
      <c r="B6492" s="171"/>
      <c r="C6492" s="414"/>
      <c r="D6492" s="168"/>
      <c r="E6492" s="258" t="str">
        <f>iferror(vlookup(C6492,'Master data'!$A$1:$C$29,3,0),"--")</f>
        <v>--</v>
      </c>
      <c r="F6492" s="258" t="str">
        <f>iferror(vlookup(C6492,'Master data'!$A$1:$C$29,2,0),"--")</f>
        <v>--</v>
      </c>
    </row>
    <row r="6493" ht="22.5" customHeight="1">
      <c r="A6493" s="165"/>
      <c r="B6493" s="171"/>
      <c r="C6493" s="414"/>
      <c r="D6493" s="168"/>
      <c r="E6493" s="258" t="str">
        <f>iferror(vlookup(C6493,'Master data'!$A$1:$C$29,3,0),"--")</f>
        <v>--</v>
      </c>
      <c r="F6493" s="258" t="str">
        <f>iferror(vlookup(C6493,'Master data'!$A$1:$C$29,2,0),"--")</f>
        <v>--</v>
      </c>
    </row>
    <row r="6494" ht="22.5" customHeight="1">
      <c r="A6494" s="165"/>
      <c r="B6494" s="171"/>
      <c r="C6494" s="414"/>
      <c r="D6494" s="168"/>
      <c r="E6494" s="258" t="str">
        <f>iferror(vlookup(C6494,'Master data'!$A$1:$C$29,3,0),"--")</f>
        <v>--</v>
      </c>
      <c r="F6494" s="258" t="str">
        <f>iferror(vlookup(C6494,'Master data'!$A$1:$C$29,2,0),"--")</f>
        <v>--</v>
      </c>
    </row>
    <row r="6495" ht="22.5" customHeight="1">
      <c r="A6495" s="165"/>
      <c r="B6495" s="171"/>
      <c r="C6495" s="414"/>
      <c r="D6495" s="168"/>
      <c r="E6495" s="258" t="str">
        <f>iferror(vlookup(C6495,'Master data'!$A$1:$C$29,3,0),"--")</f>
        <v>--</v>
      </c>
      <c r="F6495" s="258" t="str">
        <f>iferror(vlookup(C6495,'Master data'!$A$1:$C$29,2,0),"--")</f>
        <v>--</v>
      </c>
    </row>
    <row r="6496" ht="22.5" customHeight="1">
      <c r="A6496" s="165"/>
      <c r="B6496" s="171"/>
      <c r="C6496" s="414"/>
      <c r="D6496" s="168"/>
      <c r="E6496" s="258" t="str">
        <f>iferror(vlookup(C6496,'Master data'!$A$1:$C$29,3,0),"--")</f>
        <v>--</v>
      </c>
      <c r="F6496" s="258" t="str">
        <f>iferror(vlookup(C6496,'Master data'!$A$1:$C$29,2,0),"--")</f>
        <v>--</v>
      </c>
    </row>
    <row r="6497" ht="22.5" customHeight="1">
      <c r="A6497" s="165"/>
      <c r="B6497" s="171"/>
      <c r="C6497" s="414"/>
      <c r="D6497" s="168"/>
      <c r="E6497" s="258" t="str">
        <f>iferror(vlookup(C6497,'Master data'!$A$1:$C$29,3,0),"--")</f>
        <v>--</v>
      </c>
      <c r="F6497" s="258" t="str">
        <f>iferror(vlookup(C6497,'Master data'!$A$1:$C$29,2,0),"--")</f>
        <v>--</v>
      </c>
    </row>
    <row r="6498" ht="22.5" customHeight="1">
      <c r="A6498" s="165"/>
      <c r="B6498" s="171"/>
      <c r="C6498" s="414"/>
      <c r="D6498" s="168"/>
      <c r="E6498" s="258" t="str">
        <f>iferror(vlookup(C6498,'Master data'!$A$1:$C$29,3,0),"--")</f>
        <v>--</v>
      </c>
      <c r="F6498" s="258" t="str">
        <f>iferror(vlookup(C6498,'Master data'!$A$1:$C$29,2,0),"--")</f>
        <v>--</v>
      </c>
    </row>
    <row r="6499" ht="22.5" customHeight="1">
      <c r="A6499" s="165"/>
      <c r="B6499" s="171"/>
      <c r="C6499" s="414"/>
      <c r="D6499" s="168"/>
      <c r="E6499" s="258" t="str">
        <f>iferror(vlookup(C6499,'Master data'!$A$1:$C$29,3,0),"--")</f>
        <v>--</v>
      </c>
      <c r="F6499" s="258" t="str">
        <f>iferror(vlookup(C6499,'Master data'!$A$1:$C$29,2,0),"--")</f>
        <v>--</v>
      </c>
    </row>
    <row r="6500" ht="22.5" customHeight="1">
      <c r="A6500" s="165"/>
      <c r="B6500" s="171"/>
      <c r="C6500" s="414"/>
      <c r="D6500" s="168"/>
      <c r="E6500" s="258" t="str">
        <f>iferror(vlookup(C6500,'Master data'!$A$1:$C$29,3,0),"--")</f>
        <v>--</v>
      </c>
      <c r="F6500" s="258" t="str">
        <f>iferror(vlookup(C6500,'Master data'!$A$1:$C$29,2,0),"--")</f>
        <v>--</v>
      </c>
    </row>
    <row r="6501" ht="22.5" customHeight="1">
      <c r="A6501" s="165"/>
      <c r="B6501" s="171"/>
      <c r="C6501" s="414"/>
      <c r="D6501" s="168"/>
      <c r="E6501" s="258" t="str">
        <f>iferror(vlookup(C6501,'Master data'!$A$1:$C$29,3,0),"--")</f>
        <v>--</v>
      </c>
      <c r="F6501" s="258" t="str">
        <f>iferror(vlookup(C6501,'Master data'!$A$1:$C$29,2,0),"--")</f>
        <v>--</v>
      </c>
    </row>
    <row r="6502" ht="22.5" customHeight="1">
      <c r="A6502" s="165"/>
      <c r="B6502" s="171"/>
      <c r="C6502" s="414"/>
      <c r="D6502" s="168"/>
      <c r="E6502" s="258" t="str">
        <f>iferror(vlookup(C6502,'Master data'!$A$1:$C$29,3,0),"--")</f>
        <v>--</v>
      </c>
      <c r="F6502" s="258" t="str">
        <f>iferror(vlookup(C6502,'Master data'!$A$1:$C$29,2,0),"--")</f>
        <v>--</v>
      </c>
    </row>
    <row r="6503" ht="22.5" customHeight="1">
      <c r="A6503" s="165"/>
      <c r="B6503" s="171"/>
      <c r="C6503" s="414"/>
      <c r="D6503" s="168"/>
      <c r="E6503" s="258" t="str">
        <f>iferror(vlookup(C6503,'Master data'!$A$1:$C$29,3,0),"--")</f>
        <v>--</v>
      </c>
      <c r="F6503" s="258" t="str">
        <f>iferror(vlookup(C6503,'Master data'!$A$1:$C$29,2,0),"--")</f>
        <v>--</v>
      </c>
    </row>
    <row r="6504" ht="22.5" customHeight="1">
      <c r="A6504" s="165"/>
      <c r="B6504" s="171"/>
      <c r="C6504" s="414"/>
      <c r="D6504" s="168"/>
      <c r="E6504" s="258" t="str">
        <f>iferror(vlookup(C6504,'Master data'!$A$1:$C$29,3,0),"--")</f>
        <v>--</v>
      </c>
      <c r="F6504" s="258" t="str">
        <f>iferror(vlookup(C6504,'Master data'!$A$1:$C$29,2,0),"--")</f>
        <v>--</v>
      </c>
    </row>
    <row r="6505" ht="22.5" customHeight="1">
      <c r="A6505" s="165"/>
      <c r="B6505" s="171"/>
      <c r="C6505" s="414"/>
      <c r="D6505" s="168"/>
      <c r="E6505" s="258" t="str">
        <f>iferror(vlookup(C6505,'Master data'!$A$1:$C$29,3,0),"--")</f>
        <v>--</v>
      </c>
      <c r="F6505" s="258" t="str">
        <f>iferror(vlookup(C6505,'Master data'!$A$1:$C$29,2,0),"--")</f>
        <v>--</v>
      </c>
    </row>
    <row r="6506" ht="22.5" customHeight="1">
      <c r="A6506" s="165"/>
      <c r="B6506" s="171"/>
      <c r="C6506" s="414"/>
      <c r="D6506" s="168"/>
      <c r="E6506" s="258" t="str">
        <f>iferror(vlookup(C6506,'Master data'!$A$1:$C$29,3,0),"--")</f>
        <v>--</v>
      </c>
      <c r="F6506" s="258" t="str">
        <f>iferror(vlookup(C6506,'Master data'!$A$1:$C$29,2,0),"--")</f>
        <v>--</v>
      </c>
    </row>
    <row r="6507" ht="22.5" customHeight="1">
      <c r="A6507" s="165"/>
      <c r="B6507" s="171"/>
      <c r="C6507" s="414"/>
      <c r="D6507" s="168"/>
      <c r="E6507" s="258" t="str">
        <f>iferror(vlookup(C6507,'Master data'!$A$1:$C$29,3,0),"--")</f>
        <v>--</v>
      </c>
      <c r="F6507" s="258" t="str">
        <f>iferror(vlookup(C6507,'Master data'!$A$1:$C$29,2,0),"--")</f>
        <v>--</v>
      </c>
    </row>
    <row r="6508" ht="22.5" customHeight="1">
      <c r="A6508" s="165"/>
      <c r="B6508" s="171"/>
      <c r="C6508" s="414"/>
      <c r="D6508" s="168"/>
      <c r="E6508" s="258" t="str">
        <f>iferror(vlookup(C6508,'Master data'!$A$1:$C$29,3,0),"--")</f>
        <v>--</v>
      </c>
      <c r="F6508" s="258" t="str">
        <f>iferror(vlookup(C6508,'Master data'!$A$1:$C$29,2,0),"--")</f>
        <v>--</v>
      </c>
    </row>
    <row r="6509" ht="22.5" customHeight="1">
      <c r="A6509" s="165"/>
      <c r="B6509" s="171"/>
      <c r="C6509" s="414"/>
      <c r="D6509" s="168"/>
      <c r="E6509" s="258" t="str">
        <f>iferror(vlookup(C6509,'Master data'!$A$1:$C$29,3,0),"--")</f>
        <v>--</v>
      </c>
      <c r="F6509" s="258" t="str">
        <f>iferror(vlookup(C6509,'Master data'!$A$1:$C$29,2,0),"--")</f>
        <v>--</v>
      </c>
    </row>
    <row r="6510" ht="22.5" customHeight="1">
      <c r="A6510" s="165"/>
      <c r="B6510" s="171"/>
      <c r="C6510" s="414"/>
      <c r="D6510" s="168"/>
      <c r="E6510" s="258" t="str">
        <f>iferror(vlookup(C6510,'Master data'!$A$1:$C$29,3,0),"--")</f>
        <v>--</v>
      </c>
      <c r="F6510" s="258" t="str">
        <f>iferror(vlookup(C6510,'Master data'!$A$1:$C$29,2,0),"--")</f>
        <v>--</v>
      </c>
    </row>
    <row r="6511" ht="22.5" customHeight="1">
      <c r="A6511" s="165"/>
      <c r="B6511" s="171"/>
      <c r="C6511" s="414"/>
      <c r="D6511" s="168"/>
      <c r="E6511" s="258" t="str">
        <f>iferror(vlookup(C6511,'Master data'!$A$1:$C$29,3,0),"--")</f>
        <v>--</v>
      </c>
      <c r="F6511" s="258" t="str">
        <f>iferror(vlookup(C6511,'Master data'!$A$1:$C$29,2,0),"--")</f>
        <v>--</v>
      </c>
    </row>
    <row r="6512" ht="22.5" customHeight="1">
      <c r="A6512" s="165"/>
      <c r="B6512" s="171"/>
      <c r="C6512" s="414"/>
      <c r="D6512" s="168"/>
      <c r="E6512" s="258" t="str">
        <f>iferror(vlookup(C6512,'Master data'!$A$1:$C$29,3,0),"--")</f>
        <v>--</v>
      </c>
      <c r="F6512" s="258" t="str">
        <f>iferror(vlookup(C6512,'Master data'!$A$1:$C$29,2,0),"--")</f>
        <v>--</v>
      </c>
    </row>
    <row r="6513" ht="22.5" customHeight="1">
      <c r="A6513" s="165"/>
      <c r="B6513" s="171"/>
      <c r="C6513" s="414"/>
      <c r="D6513" s="168"/>
      <c r="E6513" s="258" t="str">
        <f>iferror(vlookup(C6513,'Master data'!$A$1:$C$29,3,0),"--")</f>
        <v>--</v>
      </c>
      <c r="F6513" s="258" t="str">
        <f>iferror(vlookup(C6513,'Master data'!$A$1:$C$29,2,0),"--")</f>
        <v>--</v>
      </c>
    </row>
    <row r="6514" ht="22.5" customHeight="1">
      <c r="A6514" s="165"/>
      <c r="B6514" s="171"/>
      <c r="C6514" s="414"/>
      <c r="D6514" s="168"/>
      <c r="E6514" s="258" t="str">
        <f>iferror(vlookup(C6514,'Master data'!$A$1:$C$29,3,0),"--")</f>
        <v>--</v>
      </c>
      <c r="F6514" s="258" t="str">
        <f>iferror(vlookup(C6514,'Master data'!$A$1:$C$29,2,0),"--")</f>
        <v>--</v>
      </c>
    </row>
    <row r="6515" ht="22.5" customHeight="1">
      <c r="A6515" s="165"/>
      <c r="B6515" s="171"/>
      <c r="C6515" s="414"/>
      <c r="D6515" s="168"/>
      <c r="E6515" s="258" t="str">
        <f>iferror(vlookup(C6515,'Master data'!$A$1:$C$29,3,0),"--")</f>
        <v>--</v>
      </c>
      <c r="F6515" s="258" t="str">
        <f>iferror(vlookup(C6515,'Master data'!$A$1:$C$29,2,0),"--")</f>
        <v>--</v>
      </c>
    </row>
    <row r="6516" ht="22.5" customHeight="1">
      <c r="A6516" s="165"/>
      <c r="B6516" s="171"/>
      <c r="C6516" s="414"/>
      <c r="D6516" s="168"/>
      <c r="E6516" s="258" t="str">
        <f>iferror(vlookup(C6516,'Master data'!$A$1:$C$29,3,0),"--")</f>
        <v>--</v>
      </c>
      <c r="F6516" s="258" t="str">
        <f>iferror(vlookup(C6516,'Master data'!$A$1:$C$29,2,0),"--")</f>
        <v>--</v>
      </c>
    </row>
    <row r="6517" ht="22.5" customHeight="1">
      <c r="A6517" s="165"/>
      <c r="B6517" s="171"/>
      <c r="C6517" s="414"/>
      <c r="D6517" s="168"/>
      <c r="E6517" s="258" t="str">
        <f>iferror(vlookup(C6517,'Master data'!$A$1:$C$29,3,0),"--")</f>
        <v>--</v>
      </c>
      <c r="F6517" s="258" t="str">
        <f>iferror(vlookup(C6517,'Master data'!$A$1:$C$29,2,0),"--")</f>
        <v>--</v>
      </c>
    </row>
    <row r="6518" ht="22.5" customHeight="1">
      <c r="A6518" s="165"/>
      <c r="B6518" s="171"/>
      <c r="C6518" s="414"/>
      <c r="D6518" s="168"/>
      <c r="E6518" s="258" t="str">
        <f>iferror(vlookup(C6518,'Master data'!$A$1:$C$29,3,0),"--")</f>
        <v>--</v>
      </c>
      <c r="F6518" s="258" t="str">
        <f>iferror(vlookup(C6518,'Master data'!$A$1:$C$29,2,0),"--")</f>
        <v>--</v>
      </c>
    </row>
    <row r="6519" ht="22.5" customHeight="1">
      <c r="A6519" s="165"/>
      <c r="B6519" s="171"/>
      <c r="C6519" s="414"/>
      <c r="D6519" s="168"/>
      <c r="E6519" s="258" t="str">
        <f>iferror(vlookup(C6519,'Master data'!$A$1:$C$29,3,0),"--")</f>
        <v>--</v>
      </c>
      <c r="F6519" s="258" t="str">
        <f>iferror(vlookup(C6519,'Master data'!$A$1:$C$29,2,0),"--")</f>
        <v>--</v>
      </c>
    </row>
    <row r="6520" ht="22.5" customHeight="1">
      <c r="A6520" s="165"/>
      <c r="B6520" s="171"/>
      <c r="C6520" s="414"/>
      <c r="D6520" s="168"/>
      <c r="E6520" s="258" t="str">
        <f>iferror(vlookup(C6520,'Master data'!$A$1:$C$29,3,0),"--")</f>
        <v>--</v>
      </c>
      <c r="F6520" s="258" t="str">
        <f>iferror(vlookup(C6520,'Master data'!$A$1:$C$29,2,0),"--")</f>
        <v>--</v>
      </c>
    </row>
    <row r="6521" ht="22.5" customHeight="1">
      <c r="A6521" s="165"/>
      <c r="B6521" s="171"/>
      <c r="C6521" s="414"/>
      <c r="D6521" s="168"/>
      <c r="E6521" s="258" t="str">
        <f>iferror(vlookup(C6521,'Master data'!$A$1:$C$29,3,0),"--")</f>
        <v>--</v>
      </c>
      <c r="F6521" s="258" t="str">
        <f>iferror(vlookup(C6521,'Master data'!$A$1:$C$29,2,0),"--")</f>
        <v>--</v>
      </c>
    </row>
    <row r="6522" ht="22.5" customHeight="1">
      <c r="A6522" s="165"/>
      <c r="B6522" s="171"/>
      <c r="C6522" s="414"/>
      <c r="D6522" s="168"/>
      <c r="E6522" s="258" t="str">
        <f>iferror(vlookup(C6522,'Master data'!$A$1:$C$29,3,0),"--")</f>
        <v>--</v>
      </c>
      <c r="F6522" s="258" t="str">
        <f>iferror(vlookup(C6522,'Master data'!$A$1:$C$29,2,0),"--")</f>
        <v>--</v>
      </c>
    </row>
    <row r="6523" ht="22.5" customHeight="1">
      <c r="A6523" s="165"/>
      <c r="B6523" s="171"/>
      <c r="C6523" s="414"/>
      <c r="D6523" s="168"/>
      <c r="E6523" s="258" t="str">
        <f>iferror(vlookup(C6523,'Master data'!$A$1:$C$29,3,0),"--")</f>
        <v>--</v>
      </c>
      <c r="F6523" s="258" t="str">
        <f>iferror(vlookup(C6523,'Master data'!$A$1:$C$29,2,0),"--")</f>
        <v>--</v>
      </c>
    </row>
    <row r="6524" ht="22.5" customHeight="1">
      <c r="A6524" s="165"/>
      <c r="B6524" s="171"/>
      <c r="C6524" s="414"/>
      <c r="D6524" s="168"/>
      <c r="E6524" s="258" t="str">
        <f>iferror(vlookup(C6524,'Master data'!$A$1:$C$29,3,0),"--")</f>
        <v>--</v>
      </c>
      <c r="F6524" s="258" t="str">
        <f>iferror(vlookup(C6524,'Master data'!$A$1:$C$29,2,0),"--")</f>
        <v>--</v>
      </c>
    </row>
    <row r="6525" ht="22.5" customHeight="1">
      <c r="A6525" s="165"/>
      <c r="B6525" s="171"/>
      <c r="C6525" s="414"/>
      <c r="D6525" s="168"/>
      <c r="E6525" s="258" t="str">
        <f>iferror(vlookup(C6525,'Master data'!$A$1:$C$29,3,0),"--")</f>
        <v>--</v>
      </c>
      <c r="F6525" s="258" t="str">
        <f>iferror(vlookup(C6525,'Master data'!$A$1:$C$29,2,0),"--")</f>
        <v>--</v>
      </c>
    </row>
    <row r="6526" ht="22.5" customHeight="1">
      <c r="A6526" s="165"/>
      <c r="B6526" s="171"/>
      <c r="C6526" s="414"/>
      <c r="D6526" s="168"/>
      <c r="E6526" s="258" t="str">
        <f>iferror(vlookup(C6526,'Master data'!$A$1:$C$29,3,0),"--")</f>
        <v>--</v>
      </c>
      <c r="F6526" s="258" t="str">
        <f>iferror(vlookup(C6526,'Master data'!$A$1:$C$29,2,0),"--")</f>
        <v>--</v>
      </c>
    </row>
    <row r="6527" ht="22.5" customHeight="1">
      <c r="A6527" s="165"/>
      <c r="B6527" s="171"/>
      <c r="C6527" s="414"/>
      <c r="D6527" s="168"/>
      <c r="E6527" s="258" t="str">
        <f>iferror(vlookup(C6527,'Master data'!$A$1:$C$29,3,0),"--")</f>
        <v>--</v>
      </c>
      <c r="F6527" s="258" t="str">
        <f>iferror(vlookup(C6527,'Master data'!$A$1:$C$29,2,0),"--")</f>
        <v>--</v>
      </c>
    </row>
    <row r="6528" ht="22.5" customHeight="1">
      <c r="A6528" s="165"/>
      <c r="B6528" s="171"/>
      <c r="C6528" s="414"/>
      <c r="D6528" s="168"/>
      <c r="E6528" s="258" t="str">
        <f>iferror(vlookup(C6528,'Master data'!$A$1:$C$29,3,0),"--")</f>
        <v>--</v>
      </c>
      <c r="F6528" s="258" t="str">
        <f>iferror(vlookup(C6528,'Master data'!$A$1:$C$29,2,0),"--")</f>
        <v>--</v>
      </c>
    </row>
    <row r="6529" ht="22.5" customHeight="1">
      <c r="A6529" s="165"/>
      <c r="B6529" s="171"/>
      <c r="C6529" s="414"/>
      <c r="D6529" s="168"/>
      <c r="E6529" s="258" t="str">
        <f>iferror(vlookup(C6529,'Master data'!$A$1:$C$29,3,0),"--")</f>
        <v>--</v>
      </c>
      <c r="F6529" s="258" t="str">
        <f>iferror(vlookup(C6529,'Master data'!$A$1:$C$29,2,0),"--")</f>
        <v>--</v>
      </c>
    </row>
    <row r="6530" ht="22.5" customHeight="1">
      <c r="A6530" s="165"/>
      <c r="B6530" s="171"/>
      <c r="C6530" s="414"/>
      <c r="D6530" s="168"/>
      <c r="E6530" s="258" t="str">
        <f>iferror(vlookup(C6530,'Master data'!$A$1:$C$29,3,0),"--")</f>
        <v>--</v>
      </c>
      <c r="F6530" s="258" t="str">
        <f>iferror(vlookup(C6530,'Master data'!$A$1:$C$29,2,0),"--")</f>
        <v>--</v>
      </c>
    </row>
    <row r="6531" ht="22.5" customHeight="1">
      <c r="A6531" s="165"/>
      <c r="B6531" s="171"/>
      <c r="C6531" s="414"/>
      <c r="D6531" s="168"/>
      <c r="E6531" s="258" t="str">
        <f>iferror(vlookup(C6531,'Master data'!$A$1:$C$29,3,0),"--")</f>
        <v>--</v>
      </c>
      <c r="F6531" s="258" t="str">
        <f>iferror(vlookup(C6531,'Master data'!$A$1:$C$29,2,0),"--")</f>
        <v>--</v>
      </c>
    </row>
    <row r="6532" ht="22.5" customHeight="1">
      <c r="A6532" s="165"/>
      <c r="B6532" s="171"/>
      <c r="C6532" s="414"/>
      <c r="D6532" s="168"/>
      <c r="E6532" s="258" t="str">
        <f>iferror(vlookup(C6532,'Master data'!$A$1:$C$29,3,0),"--")</f>
        <v>--</v>
      </c>
      <c r="F6532" s="258" t="str">
        <f>iferror(vlookup(C6532,'Master data'!$A$1:$C$29,2,0),"--")</f>
        <v>--</v>
      </c>
    </row>
    <row r="6533" ht="22.5" customHeight="1">
      <c r="A6533" s="165"/>
      <c r="B6533" s="171"/>
      <c r="C6533" s="414"/>
      <c r="D6533" s="168"/>
      <c r="E6533" s="258" t="str">
        <f>iferror(vlookup(C6533,'Master data'!$A$1:$C$29,3,0),"--")</f>
        <v>--</v>
      </c>
      <c r="F6533" s="258" t="str">
        <f>iferror(vlookup(C6533,'Master data'!$A$1:$C$29,2,0),"--")</f>
        <v>--</v>
      </c>
    </row>
    <row r="6534" ht="22.5" customHeight="1">
      <c r="A6534" s="165"/>
      <c r="B6534" s="171"/>
      <c r="C6534" s="414"/>
      <c r="D6534" s="168"/>
      <c r="E6534" s="258" t="str">
        <f>iferror(vlookup(C6534,'Master data'!$A$1:$C$29,3,0),"--")</f>
        <v>--</v>
      </c>
      <c r="F6534" s="258" t="str">
        <f>iferror(vlookup(C6534,'Master data'!$A$1:$C$29,2,0),"--")</f>
        <v>--</v>
      </c>
    </row>
    <row r="6535" ht="22.5" customHeight="1">
      <c r="A6535" s="165"/>
      <c r="B6535" s="171"/>
      <c r="C6535" s="414"/>
      <c r="D6535" s="168"/>
      <c r="E6535" s="258" t="str">
        <f>iferror(vlookup(C6535,'Master data'!$A$1:$C$29,3,0),"--")</f>
        <v>--</v>
      </c>
      <c r="F6535" s="258" t="str">
        <f>iferror(vlookup(C6535,'Master data'!$A$1:$C$29,2,0),"--")</f>
        <v>--</v>
      </c>
    </row>
    <row r="6536" ht="22.5" customHeight="1">
      <c r="A6536" s="165"/>
      <c r="B6536" s="171"/>
      <c r="C6536" s="414"/>
      <c r="D6536" s="168"/>
      <c r="E6536" s="258" t="str">
        <f>iferror(vlookup(C6536,'Master data'!$A$1:$C$29,3,0),"--")</f>
        <v>--</v>
      </c>
      <c r="F6536" s="258" t="str">
        <f>iferror(vlookup(C6536,'Master data'!$A$1:$C$29,2,0),"--")</f>
        <v>--</v>
      </c>
    </row>
    <row r="6537" ht="22.5" customHeight="1">
      <c r="A6537" s="165"/>
      <c r="B6537" s="171"/>
      <c r="C6537" s="414"/>
      <c r="D6537" s="168"/>
      <c r="E6537" s="258" t="str">
        <f>iferror(vlookup(C6537,'Master data'!$A$1:$C$29,3,0),"--")</f>
        <v>--</v>
      </c>
      <c r="F6537" s="258" t="str">
        <f>iferror(vlookup(C6537,'Master data'!$A$1:$C$29,2,0),"--")</f>
        <v>--</v>
      </c>
    </row>
    <row r="6538" ht="22.5" customHeight="1">
      <c r="A6538" s="165"/>
      <c r="B6538" s="171"/>
      <c r="C6538" s="414"/>
      <c r="D6538" s="168"/>
      <c r="E6538" s="258" t="str">
        <f>iferror(vlookup(C6538,'Master data'!$A$1:$C$29,3,0),"--")</f>
        <v>--</v>
      </c>
      <c r="F6538" s="258" t="str">
        <f>iferror(vlookup(C6538,'Master data'!$A$1:$C$29,2,0),"--")</f>
        <v>--</v>
      </c>
    </row>
    <row r="6539" ht="22.5" customHeight="1">
      <c r="A6539" s="165"/>
      <c r="B6539" s="171"/>
      <c r="C6539" s="414"/>
      <c r="D6539" s="168"/>
      <c r="E6539" s="258" t="str">
        <f>iferror(vlookup(C6539,'Master data'!$A$1:$C$29,3,0),"--")</f>
        <v>--</v>
      </c>
      <c r="F6539" s="258" t="str">
        <f>iferror(vlookup(C6539,'Master data'!$A$1:$C$29,2,0),"--")</f>
        <v>--</v>
      </c>
    </row>
    <row r="6540" ht="22.5" customHeight="1">
      <c r="A6540" s="165"/>
      <c r="B6540" s="171"/>
      <c r="C6540" s="414"/>
      <c r="D6540" s="168"/>
      <c r="E6540" s="258" t="str">
        <f>iferror(vlookup(C6540,'Master data'!$A$1:$C$29,3,0),"--")</f>
        <v>--</v>
      </c>
      <c r="F6540" s="258" t="str">
        <f>iferror(vlookup(C6540,'Master data'!$A$1:$C$29,2,0),"--")</f>
        <v>--</v>
      </c>
    </row>
    <row r="6541" ht="22.5" customHeight="1">
      <c r="A6541" s="165"/>
      <c r="B6541" s="171"/>
      <c r="C6541" s="414"/>
      <c r="D6541" s="168"/>
      <c r="E6541" s="258" t="str">
        <f>iferror(vlookup(C6541,'Master data'!$A$1:$C$29,3,0),"--")</f>
        <v>--</v>
      </c>
      <c r="F6541" s="258" t="str">
        <f>iferror(vlookup(C6541,'Master data'!$A$1:$C$29,2,0),"--")</f>
        <v>--</v>
      </c>
    </row>
    <row r="6542" ht="22.5" customHeight="1">
      <c r="A6542" s="165"/>
      <c r="B6542" s="171"/>
      <c r="C6542" s="414"/>
      <c r="D6542" s="168"/>
      <c r="E6542" s="258" t="str">
        <f>iferror(vlookup(C6542,'Master data'!$A$1:$C$29,3,0),"--")</f>
        <v>--</v>
      </c>
      <c r="F6542" s="258" t="str">
        <f>iferror(vlookup(C6542,'Master data'!$A$1:$C$29,2,0),"--")</f>
        <v>--</v>
      </c>
    </row>
    <row r="6543" ht="22.5" customHeight="1">
      <c r="A6543" s="165"/>
      <c r="B6543" s="171"/>
      <c r="C6543" s="414"/>
      <c r="D6543" s="168"/>
      <c r="E6543" s="258" t="str">
        <f>iferror(vlookup(C6543,'Master data'!$A$1:$C$29,3,0),"--")</f>
        <v>--</v>
      </c>
      <c r="F6543" s="258" t="str">
        <f>iferror(vlookup(C6543,'Master data'!$A$1:$C$29,2,0),"--")</f>
        <v>--</v>
      </c>
    </row>
    <row r="6544" ht="22.5" customHeight="1">
      <c r="A6544" s="165"/>
      <c r="B6544" s="171"/>
      <c r="C6544" s="414"/>
      <c r="D6544" s="168"/>
      <c r="E6544" s="258" t="str">
        <f>iferror(vlookup(C6544,'Master data'!$A$1:$C$29,3,0),"--")</f>
        <v>--</v>
      </c>
      <c r="F6544" s="258" t="str">
        <f>iferror(vlookup(C6544,'Master data'!$A$1:$C$29,2,0),"--")</f>
        <v>--</v>
      </c>
    </row>
    <row r="6545" ht="22.5" customHeight="1">
      <c r="A6545" s="165"/>
      <c r="B6545" s="171"/>
      <c r="C6545" s="414"/>
      <c r="D6545" s="168"/>
      <c r="E6545" s="258" t="str">
        <f>iferror(vlookup(C6545,'Master data'!$A$1:$C$29,3,0),"--")</f>
        <v>--</v>
      </c>
      <c r="F6545" s="258" t="str">
        <f>iferror(vlookup(C6545,'Master data'!$A$1:$C$29,2,0),"--")</f>
        <v>--</v>
      </c>
    </row>
    <row r="6546" ht="22.5" customHeight="1">
      <c r="A6546" s="165"/>
      <c r="B6546" s="171"/>
      <c r="C6546" s="414"/>
      <c r="D6546" s="168"/>
      <c r="E6546" s="258" t="str">
        <f>iferror(vlookup(C6546,'Master data'!$A$1:$C$29,3,0),"--")</f>
        <v>--</v>
      </c>
      <c r="F6546" s="258" t="str">
        <f>iferror(vlookup(C6546,'Master data'!$A$1:$C$29,2,0),"--")</f>
        <v>--</v>
      </c>
    </row>
    <row r="6547" ht="22.5" customHeight="1">
      <c r="A6547" s="165"/>
      <c r="B6547" s="171"/>
      <c r="C6547" s="414"/>
      <c r="D6547" s="168"/>
      <c r="E6547" s="258" t="str">
        <f>iferror(vlookup(C6547,'Master data'!$A$1:$C$29,3,0),"--")</f>
        <v>--</v>
      </c>
      <c r="F6547" s="258" t="str">
        <f>iferror(vlookup(C6547,'Master data'!$A$1:$C$29,2,0),"--")</f>
        <v>--</v>
      </c>
    </row>
    <row r="6548" ht="22.5" customHeight="1">
      <c r="A6548" s="165"/>
      <c r="B6548" s="171"/>
      <c r="C6548" s="414"/>
      <c r="D6548" s="168"/>
      <c r="E6548" s="258" t="str">
        <f>iferror(vlookup(C6548,'Master data'!$A$1:$C$29,3,0),"--")</f>
        <v>--</v>
      </c>
      <c r="F6548" s="258" t="str">
        <f>iferror(vlookup(C6548,'Master data'!$A$1:$C$29,2,0),"--")</f>
        <v>--</v>
      </c>
    </row>
    <row r="6549" ht="22.5" customHeight="1">
      <c r="A6549" s="165"/>
      <c r="B6549" s="171"/>
      <c r="C6549" s="414"/>
      <c r="D6549" s="168"/>
      <c r="E6549" s="258" t="str">
        <f>iferror(vlookup(C6549,'Master data'!$A$1:$C$29,3,0),"--")</f>
        <v>--</v>
      </c>
      <c r="F6549" s="258" t="str">
        <f>iferror(vlookup(C6549,'Master data'!$A$1:$C$29,2,0),"--")</f>
        <v>--</v>
      </c>
    </row>
    <row r="6550" ht="22.5" customHeight="1">
      <c r="A6550" s="165"/>
      <c r="B6550" s="171"/>
      <c r="C6550" s="414"/>
      <c r="D6550" s="168"/>
      <c r="E6550" s="258" t="str">
        <f>iferror(vlookup(C6550,'Master data'!$A$1:$C$29,3,0),"--")</f>
        <v>--</v>
      </c>
      <c r="F6550" s="258" t="str">
        <f>iferror(vlookup(C6550,'Master data'!$A$1:$C$29,2,0),"--")</f>
        <v>--</v>
      </c>
    </row>
    <row r="6551" ht="22.5" customHeight="1">
      <c r="A6551" s="165"/>
      <c r="B6551" s="171"/>
      <c r="C6551" s="414"/>
      <c r="D6551" s="168"/>
      <c r="E6551" s="258" t="str">
        <f>iferror(vlookup(C6551,'Master data'!$A$1:$C$29,3,0),"--")</f>
        <v>--</v>
      </c>
      <c r="F6551" s="258" t="str">
        <f>iferror(vlookup(C6551,'Master data'!$A$1:$C$29,2,0),"--")</f>
        <v>--</v>
      </c>
    </row>
    <row r="6552" ht="22.5" customHeight="1">
      <c r="A6552" s="165"/>
      <c r="B6552" s="171"/>
      <c r="C6552" s="414"/>
      <c r="D6552" s="168"/>
      <c r="E6552" s="258" t="str">
        <f>iferror(vlookup(C6552,'Master data'!$A$1:$C$29,3,0),"--")</f>
        <v>--</v>
      </c>
      <c r="F6552" s="258" t="str">
        <f>iferror(vlookup(C6552,'Master data'!$A$1:$C$29,2,0),"--")</f>
        <v>--</v>
      </c>
    </row>
    <row r="6553" ht="22.5" customHeight="1">
      <c r="A6553" s="165"/>
      <c r="B6553" s="171"/>
      <c r="C6553" s="414"/>
      <c r="D6553" s="168"/>
      <c r="E6553" s="258" t="str">
        <f>iferror(vlookup(C6553,'Master data'!$A$1:$C$29,3,0),"--")</f>
        <v>--</v>
      </c>
      <c r="F6553" s="258" t="str">
        <f>iferror(vlookup(C6553,'Master data'!$A$1:$C$29,2,0),"--")</f>
        <v>--</v>
      </c>
    </row>
    <row r="6554" ht="22.5" customHeight="1">
      <c r="A6554" s="165"/>
      <c r="B6554" s="171"/>
      <c r="C6554" s="414"/>
      <c r="D6554" s="168"/>
      <c r="E6554" s="258" t="str">
        <f>iferror(vlookup(C6554,'Master data'!$A$1:$C$29,3,0),"--")</f>
        <v>--</v>
      </c>
      <c r="F6554" s="258" t="str">
        <f>iferror(vlookup(C6554,'Master data'!$A$1:$C$29,2,0),"--")</f>
        <v>--</v>
      </c>
    </row>
    <row r="6555" ht="22.5" customHeight="1">
      <c r="A6555" s="165"/>
      <c r="B6555" s="171"/>
      <c r="C6555" s="414"/>
      <c r="D6555" s="168"/>
      <c r="E6555" s="258" t="str">
        <f>iferror(vlookup(C6555,'Master data'!$A$1:$C$29,3,0),"--")</f>
        <v>--</v>
      </c>
      <c r="F6555" s="258" t="str">
        <f>iferror(vlookup(C6555,'Master data'!$A$1:$C$29,2,0),"--")</f>
        <v>--</v>
      </c>
    </row>
    <row r="6556" ht="22.5" customHeight="1">
      <c r="A6556" s="165"/>
      <c r="B6556" s="171"/>
      <c r="C6556" s="414"/>
      <c r="D6556" s="168"/>
      <c r="E6556" s="258" t="str">
        <f>iferror(vlookup(C6556,'Master data'!$A$1:$C$29,3,0),"--")</f>
        <v>--</v>
      </c>
      <c r="F6556" s="258" t="str">
        <f>iferror(vlookup(C6556,'Master data'!$A$1:$C$29,2,0),"--")</f>
        <v>--</v>
      </c>
    </row>
    <row r="6557" ht="22.5" customHeight="1">
      <c r="A6557" s="165"/>
      <c r="B6557" s="171"/>
      <c r="C6557" s="414"/>
      <c r="D6557" s="168"/>
      <c r="E6557" s="258" t="str">
        <f>iferror(vlookup(C6557,'Master data'!$A$1:$C$29,3,0),"--")</f>
        <v>--</v>
      </c>
      <c r="F6557" s="258" t="str">
        <f>iferror(vlookup(C6557,'Master data'!$A$1:$C$29,2,0),"--")</f>
        <v>--</v>
      </c>
    </row>
    <row r="6558" ht="22.5" customHeight="1">
      <c r="A6558" s="165"/>
      <c r="B6558" s="171"/>
      <c r="C6558" s="414"/>
      <c r="D6558" s="168"/>
      <c r="E6558" s="258" t="str">
        <f>iferror(vlookup(C6558,'Master data'!$A$1:$C$29,3,0),"--")</f>
        <v>--</v>
      </c>
      <c r="F6558" s="258" t="str">
        <f>iferror(vlookup(C6558,'Master data'!$A$1:$C$29,2,0),"--")</f>
        <v>--</v>
      </c>
    </row>
    <row r="6559" ht="22.5" customHeight="1">
      <c r="A6559" s="165"/>
      <c r="B6559" s="171"/>
      <c r="C6559" s="414"/>
      <c r="D6559" s="168"/>
      <c r="E6559" s="258" t="str">
        <f>iferror(vlookup(C6559,'Master data'!$A$1:$C$29,3,0),"--")</f>
        <v>--</v>
      </c>
      <c r="F6559" s="258" t="str">
        <f>iferror(vlookup(C6559,'Master data'!$A$1:$C$29,2,0),"--")</f>
        <v>--</v>
      </c>
    </row>
    <row r="6560" ht="22.5" customHeight="1">
      <c r="A6560" s="165"/>
      <c r="B6560" s="171"/>
      <c r="C6560" s="414"/>
      <c r="D6560" s="168"/>
      <c r="E6560" s="258" t="str">
        <f>iferror(vlookup(C6560,'Master data'!$A$1:$C$29,3,0),"--")</f>
        <v>--</v>
      </c>
      <c r="F6560" s="258" t="str">
        <f>iferror(vlookup(C6560,'Master data'!$A$1:$C$29,2,0),"--")</f>
        <v>--</v>
      </c>
    </row>
    <row r="6561" ht="22.5" customHeight="1">
      <c r="A6561" s="165"/>
      <c r="B6561" s="171"/>
      <c r="C6561" s="414"/>
      <c r="D6561" s="168"/>
      <c r="E6561" s="258" t="str">
        <f>iferror(vlookup(C6561,'Master data'!$A$1:$C$29,3,0),"--")</f>
        <v>--</v>
      </c>
      <c r="F6561" s="258" t="str">
        <f>iferror(vlookup(C6561,'Master data'!$A$1:$C$29,2,0),"--")</f>
        <v>--</v>
      </c>
    </row>
    <row r="6562" ht="22.5" customHeight="1">
      <c r="A6562" s="165"/>
      <c r="B6562" s="171"/>
      <c r="C6562" s="414"/>
      <c r="D6562" s="168"/>
      <c r="E6562" s="258" t="str">
        <f>iferror(vlookup(C6562,'Master data'!$A$1:$C$29,3,0),"--")</f>
        <v>--</v>
      </c>
      <c r="F6562" s="258" t="str">
        <f>iferror(vlookup(C6562,'Master data'!$A$1:$C$29,2,0),"--")</f>
        <v>--</v>
      </c>
    </row>
    <row r="6563" ht="22.5" customHeight="1">
      <c r="A6563" s="165"/>
      <c r="B6563" s="171"/>
      <c r="C6563" s="414"/>
      <c r="D6563" s="168"/>
      <c r="E6563" s="258" t="str">
        <f>iferror(vlookup(C6563,'Master data'!$A$1:$C$29,3,0),"--")</f>
        <v>--</v>
      </c>
      <c r="F6563" s="258" t="str">
        <f>iferror(vlookup(C6563,'Master data'!$A$1:$C$29,2,0),"--")</f>
        <v>--</v>
      </c>
    </row>
    <row r="6564" ht="22.5" customHeight="1">
      <c r="A6564" s="165"/>
      <c r="B6564" s="171"/>
      <c r="C6564" s="414"/>
      <c r="D6564" s="168"/>
      <c r="E6564" s="258" t="str">
        <f>iferror(vlookup(C6564,'Master data'!$A$1:$C$29,3,0),"--")</f>
        <v>--</v>
      </c>
      <c r="F6564" s="258" t="str">
        <f>iferror(vlookup(C6564,'Master data'!$A$1:$C$29,2,0),"--")</f>
        <v>--</v>
      </c>
    </row>
    <row r="6565" ht="22.5" customHeight="1">
      <c r="A6565" s="165"/>
      <c r="B6565" s="171"/>
      <c r="C6565" s="414"/>
      <c r="D6565" s="168"/>
      <c r="E6565" s="258" t="str">
        <f>iferror(vlookup(C6565,'Master data'!$A$1:$C$29,3,0),"--")</f>
        <v>--</v>
      </c>
      <c r="F6565" s="258" t="str">
        <f>iferror(vlookup(C6565,'Master data'!$A$1:$C$29,2,0),"--")</f>
        <v>--</v>
      </c>
    </row>
    <row r="6566" ht="22.5" customHeight="1">
      <c r="A6566" s="165"/>
      <c r="B6566" s="171"/>
      <c r="C6566" s="414"/>
      <c r="D6566" s="168"/>
      <c r="E6566" s="258" t="str">
        <f>iferror(vlookup(C6566,'Master data'!$A$1:$C$29,3,0),"--")</f>
        <v>--</v>
      </c>
      <c r="F6566" s="258" t="str">
        <f>iferror(vlookup(C6566,'Master data'!$A$1:$C$29,2,0),"--")</f>
        <v>--</v>
      </c>
    </row>
    <row r="6567" ht="22.5" customHeight="1">
      <c r="A6567" s="165"/>
      <c r="B6567" s="171"/>
      <c r="C6567" s="414"/>
      <c r="D6567" s="168"/>
      <c r="E6567" s="258" t="str">
        <f>iferror(vlookup(C6567,'Master data'!$A$1:$C$29,3,0),"--")</f>
        <v>--</v>
      </c>
      <c r="F6567" s="258" t="str">
        <f>iferror(vlookup(C6567,'Master data'!$A$1:$C$29,2,0),"--")</f>
        <v>--</v>
      </c>
    </row>
    <row r="6568" ht="22.5" customHeight="1">
      <c r="A6568" s="165"/>
      <c r="B6568" s="171"/>
      <c r="C6568" s="414"/>
      <c r="D6568" s="168"/>
      <c r="E6568" s="258" t="str">
        <f>iferror(vlookup(C6568,'Master data'!$A$1:$C$29,3,0),"--")</f>
        <v>--</v>
      </c>
      <c r="F6568" s="258" t="str">
        <f>iferror(vlookup(C6568,'Master data'!$A$1:$C$29,2,0),"--")</f>
        <v>--</v>
      </c>
    </row>
    <row r="6569" ht="22.5" customHeight="1">
      <c r="A6569" s="165"/>
      <c r="B6569" s="171"/>
      <c r="C6569" s="414"/>
      <c r="D6569" s="168"/>
      <c r="E6569" s="258" t="str">
        <f>iferror(vlookup(C6569,'Master data'!$A$1:$C$29,3,0),"--")</f>
        <v>--</v>
      </c>
      <c r="F6569" s="258" t="str">
        <f>iferror(vlookup(C6569,'Master data'!$A$1:$C$29,2,0),"--")</f>
        <v>--</v>
      </c>
    </row>
    <row r="6570" ht="22.5" customHeight="1">
      <c r="A6570" s="165"/>
      <c r="B6570" s="171"/>
      <c r="C6570" s="414"/>
      <c r="D6570" s="168"/>
      <c r="E6570" s="258" t="str">
        <f>iferror(vlookup(C6570,'Master data'!$A$1:$C$29,3,0),"--")</f>
        <v>--</v>
      </c>
      <c r="F6570" s="258" t="str">
        <f>iferror(vlookup(C6570,'Master data'!$A$1:$C$29,2,0),"--")</f>
        <v>--</v>
      </c>
    </row>
    <row r="6571" ht="22.5" customHeight="1">
      <c r="A6571" s="165"/>
      <c r="B6571" s="171"/>
      <c r="C6571" s="414"/>
      <c r="D6571" s="168"/>
      <c r="E6571" s="258" t="str">
        <f>iferror(vlookup(C6571,'Master data'!$A$1:$C$29,3,0),"--")</f>
        <v>--</v>
      </c>
      <c r="F6571" s="258" t="str">
        <f>iferror(vlookup(C6571,'Master data'!$A$1:$C$29,2,0),"--")</f>
        <v>--</v>
      </c>
    </row>
    <row r="6572" ht="22.5" customHeight="1">
      <c r="A6572" s="165"/>
      <c r="B6572" s="171"/>
      <c r="C6572" s="414"/>
      <c r="D6572" s="168"/>
      <c r="E6572" s="258" t="str">
        <f>iferror(vlookup(C6572,'Master data'!$A$1:$C$29,3,0),"--")</f>
        <v>--</v>
      </c>
      <c r="F6572" s="258" t="str">
        <f>iferror(vlookup(C6572,'Master data'!$A$1:$C$29,2,0),"--")</f>
        <v>--</v>
      </c>
    </row>
    <row r="6573" ht="22.5" customHeight="1">
      <c r="A6573" s="165"/>
      <c r="B6573" s="171"/>
      <c r="C6573" s="414"/>
      <c r="D6573" s="168"/>
      <c r="E6573" s="258" t="str">
        <f>iferror(vlookup(C6573,'Master data'!$A$1:$C$29,3,0),"--")</f>
        <v>--</v>
      </c>
      <c r="F6573" s="258" t="str">
        <f>iferror(vlookup(C6573,'Master data'!$A$1:$C$29,2,0),"--")</f>
        <v>--</v>
      </c>
    </row>
    <row r="6574" ht="22.5" customHeight="1">
      <c r="A6574" s="165"/>
      <c r="B6574" s="171"/>
      <c r="C6574" s="414"/>
      <c r="D6574" s="168"/>
      <c r="E6574" s="258" t="str">
        <f>iferror(vlookup(C6574,'Master data'!$A$1:$C$29,3,0),"--")</f>
        <v>--</v>
      </c>
      <c r="F6574" s="258" t="str">
        <f>iferror(vlookup(C6574,'Master data'!$A$1:$C$29,2,0),"--")</f>
        <v>--</v>
      </c>
    </row>
    <row r="6575" ht="22.5" customHeight="1">
      <c r="A6575" s="165"/>
      <c r="B6575" s="171"/>
      <c r="C6575" s="414"/>
      <c r="D6575" s="168"/>
      <c r="E6575" s="258" t="str">
        <f>iferror(vlookup(C6575,'Master data'!$A$1:$C$29,3,0),"--")</f>
        <v>--</v>
      </c>
      <c r="F6575" s="258" t="str">
        <f>iferror(vlookup(C6575,'Master data'!$A$1:$C$29,2,0),"--")</f>
        <v>--</v>
      </c>
    </row>
    <row r="6576" ht="22.5" customHeight="1">
      <c r="A6576" s="165"/>
      <c r="B6576" s="171"/>
      <c r="C6576" s="414"/>
      <c r="D6576" s="168"/>
      <c r="E6576" s="258" t="str">
        <f>iferror(vlookup(C6576,'Master data'!$A$1:$C$29,3,0),"--")</f>
        <v>--</v>
      </c>
      <c r="F6576" s="258" t="str">
        <f>iferror(vlookup(C6576,'Master data'!$A$1:$C$29,2,0),"--")</f>
        <v>--</v>
      </c>
    </row>
    <row r="6577" ht="22.5" customHeight="1">
      <c r="A6577" s="165"/>
      <c r="B6577" s="171"/>
      <c r="C6577" s="414"/>
      <c r="D6577" s="168"/>
      <c r="E6577" s="258" t="str">
        <f>iferror(vlookup(C6577,'Master data'!$A$1:$C$29,3,0),"--")</f>
        <v>--</v>
      </c>
      <c r="F6577" s="258" t="str">
        <f>iferror(vlookup(C6577,'Master data'!$A$1:$C$29,2,0),"--")</f>
        <v>--</v>
      </c>
    </row>
    <row r="6578" ht="22.5" customHeight="1">
      <c r="A6578" s="165"/>
      <c r="B6578" s="171"/>
      <c r="C6578" s="414"/>
      <c r="D6578" s="168"/>
      <c r="E6578" s="258" t="str">
        <f>iferror(vlookup(C6578,'Master data'!$A$1:$C$29,3,0),"--")</f>
        <v>--</v>
      </c>
      <c r="F6578" s="258" t="str">
        <f>iferror(vlookup(C6578,'Master data'!$A$1:$C$29,2,0),"--")</f>
        <v>--</v>
      </c>
    </row>
    <row r="6579" ht="22.5" customHeight="1">
      <c r="A6579" s="165"/>
      <c r="B6579" s="171"/>
      <c r="C6579" s="414"/>
      <c r="D6579" s="168"/>
      <c r="E6579" s="258" t="str">
        <f>iferror(vlookup(C6579,'Master data'!$A$1:$C$29,3,0),"--")</f>
        <v>--</v>
      </c>
      <c r="F6579" s="258" t="str">
        <f>iferror(vlookup(C6579,'Master data'!$A$1:$C$29,2,0),"--")</f>
        <v>--</v>
      </c>
    </row>
    <row r="6580" ht="22.5" customHeight="1">
      <c r="A6580" s="165"/>
      <c r="B6580" s="171"/>
      <c r="C6580" s="414"/>
      <c r="D6580" s="168"/>
      <c r="E6580" s="258" t="str">
        <f>iferror(vlookup(C6580,'Master data'!$A$1:$C$29,3,0),"--")</f>
        <v>--</v>
      </c>
      <c r="F6580" s="258" t="str">
        <f>iferror(vlookup(C6580,'Master data'!$A$1:$C$29,2,0),"--")</f>
        <v>--</v>
      </c>
    </row>
    <row r="6581" ht="22.5" customHeight="1">
      <c r="A6581" s="165"/>
      <c r="B6581" s="171"/>
      <c r="C6581" s="414"/>
      <c r="D6581" s="168"/>
      <c r="E6581" s="258" t="str">
        <f>iferror(vlookup(C6581,'Master data'!$A$1:$C$29,3,0),"--")</f>
        <v>--</v>
      </c>
      <c r="F6581" s="258" t="str">
        <f>iferror(vlookup(C6581,'Master data'!$A$1:$C$29,2,0),"--")</f>
        <v>--</v>
      </c>
    </row>
    <row r="6582" ht="22.5" customHeight="1">
      <c r="A6582" s="165"/>
      <c r="B6582" s="171"/>
      <c r="C6582" s="414"/>
      <c r="D6582" s="168"/>
      <c r="E6582" s="258" t="str">
        <f>iferror(vlookup(C6582,'Master data'!$A$1:$C$29,3,0),"--")</f>
        <v>--</v>
      </c>
      <c r="F6582" s="258" t="str">
        <f>iferror(vlookup(C6582,'Master data'!$A$1:$C$29,2,0),"--")</f>
        <v>--</v>
      </c>
    </row>
    <row r="6583" ht="22.5" customHeight="1">
      <c r="A6583" s="165"/>
      <c r="B6583" s="171"/>
      <c r="C6583" s="414"/>
      <c r="D6583" s="168"/>
      <c r="E6583" s="258" t="str">
        <f>iferror(vlookup(C6583,'Master data'!$A$1:$C$29,3,0),"--")</f>
        <v>--</v>
      </c>
      <c r="F6583" s="258" t="str">
        <f>iferror(vlookup(C6583,'Master data'!$A$1:$C$29,2,0),"--")</f>
        <v>--</v>
      </c>
    </row>
    <row r="6584" ht="22.5" customHeight="1">
      <c r="A6584" s="165"/>
      <c r="B6584" s="171"/>
      <c r="C6584" s="414"/>
      <c r="D6584" s="168"/>
      <c r="E6584" s="258" t="str">
        <f>iferror(vlookup(C6584,'Master data'!$A$1:$C$29,3,0),"--")</f>
        <v>--</v>
      </c>
      <c r="F6584" s="258" t="str">
        <f>iferror(vlookup(C6584,'Master data'!$A$1:$C$29,2,0),"--")</f>
        <v>--</v>
      </c>
    </row>
    <row r="6585" ht="22.5" customHeight="1">
      <c r="A6585" s="165"/>
      <c r="B6585" s="171"/>
      <c r="C6585" s="414"/>
      <c r="D6585" s="168"/>
      <c r="E6585" s="258" t="str">
        <f>iferror(vlookup(C6585,'Master data'!$A$1:$C$29,3,0),"--")</f>
        <v>--</v>
      </c>
      <c r="F6585" s="258" t="str">
        <f>iferror(vlookup(C6585,'Master data'!$A$1:$C$29,2,0),"--")</f>
        <v>--</v>
      </c>
    </row>
    <row r="6586" ht="22.5" customHeight="1">
      <c r="A6586" s="165"/>
      <c r="B6586" s="171"/>
      <c r="C6586" s="414"/>
      <c r="D6586" s="168"/>
      <c r="E6586" s="258" t="str">
        <f>iferror(vlookup(C6586,'Master data'!$A$1:$C$29,3,0),"--")</f>
        <v>--</v>
      </c>
      <c r="F6586" s="258" t="str">
        <f>iferror(vlookup(C6586,'Master data'!$A$1:$C$29,2,0),"--")</f>
        <v>--</v>
      </c>
    </row>
    <row r="6587" ht="22.5" customHeight="1">
      <c r="A6587" s="165"/>
      <c r="B6587" s="171"/>
      <c r="C6587" s="414"/>
      <c r="D6587" s="168"/>
      <c r="E6587" s="258" t="str">
        <f>iferror(vlookup(C6587,'Master data'!$A$1:$C$29,3,0),"--")</f>
        <v>--</v>
      </c>
      <c r="F6587" s="258" t="str">
        <f>iferror(vlookup(C6587,'Master data'!$A$1:$C$29,2,0),"--")</f>
        <v>--</v>
      </c>
    </row>
    <row r="6588" ht="22.5" customHeight="1">
      <c r="A6588" s="165"/>
      <c r="B6588" s="171"/>
      <c r="C6588" s="414"/>
      <c r="D6588" s="168"/>
      <c r="E6588" s="258" t="str">
        <f>iferror(vlookup(C6588,'Master data'!$A$1:$C$29,3,0),"--")</f>
        <v>--</v>
      </c>
      <c r="F6588" s="258" t="str">
        <f>iferror(vlookup(C6588,'Master data'!$A$1:$C$29,2,0),"--")</f>
        <v>--</v>
      </c>
    </row>
    <row r="6589" ht="22.5" customHeight="1">
      <c r="A6589" s="165"/>
      <c r="B6589" s="171"/>
      <c r="C6589" s="414"/>
      <c r="D6589" s="168"/>
      <c r="E6589" s="258" t="str">
        <f>iferror(vlookup(C6589,'Master data'!$A$1:$C$29,3,0),"--")</f>
        <v>--</v>
      </c>
      <c r="F6589" s="258" t="str">
        <f>iferror(vlookup(C6589,'Master data'!$A$1:$C$29,2,0),"--")</f>
        <v>--</v>
      </c>
    </row>
    <row r="6590" ht="22.5" customHeight="1">
      <c r="A6590" s="165"/>
      <c r="B6590" s="171"/>
      <c r="C6590" s="414"/>
      <c r="D6590" s="168"/>
      <c r="E6590" s="258" t="str">
        <f>iferror(vlookup(C6590,'Master data'!$A$1:$C$29,3,0),"--")</f>
        <v>--</v>
      </c>
      <c r="F6590" s="258" t="str">
        <f>iferror(vlookup(C6590,'Master data'!$A$1:$C$29,2,0),"--")</f>
        <v>--</v>
      </c>
    </row>
    <row r="6591" ht="22.5" customHeight="1">
      <c r="A6591" s="165"/>
      <c r="B6591" s="171"/>
      <c r="C6591" s="414"/>
      <c r="D6591" s="168"/>
      <c r="E6591" s="258" t="str">
        <f>iferror(vlookup(C6591,'Master data'!$A$1:$C$29,3,0),"--")</f>
        <v>--</v>
      </c>
      <c r="F6591" s="258" t="str">
        <f>iferror(vlookup(C6591,'Master data'!$A$1:$C$29,2,0),"--")</f>
        <v>--</v>
      </c>
    </row>
    <row r="6592" ht="22.5" customHeight="1">
      <c r="A6592" s="165"/>
      <c r="B6592" s="171"/>
      <c r="C6592" s="414"/>
      <c r="D6592" s="168"/>
      <c r="E6592" s="258" t="str">
        <f>iferror(vlookup(C6592,'Master data'!$A$1:$C$29,3,0),"--")</f>
        <v>--</v>
      </c>
      <c r="F6592" s="258" t="str">
        <f>iferror(vlookup(C6592,'Master data'!$A$1:$C$29,2,0),"--")</f>
        <v>--</v>
      </c>
    </row>
    <row r="6593" ht="22.5" customHeight="1">
      <c r="A6593" s="165"/>
      <c r="B6593" s="171"/>
      <c r="C6593" s="414"/>
      <c r="D6593" s="168"/>
      <c r="E6593" s="258" t="str">
        <f>iferror(vlookup(C6593,'Master data'!$A$1:$C$29,3,0),"--")</f>
        <v>--</v>
      </c>
      <c r="F6593" s="258" t="str">
        <f>iferror(vlookup(C6593,'Master data'!$A$1:$C$29,2,0),"--")</f>
        <v>--</v>
      </c>
    </row>
    <row r="6594" ht="22.5" customHeight="1">
      <c r="A6594" s="165"/>
      <c r="B6594" s="171"/>
      <c r="C6594" s="414"/>
      <c r="D6594" s="168"/>
      <c r="E6594" s="258" t="str">
        <f>iferror(vlookup(C6594,'Master data'!$A$1:$C$29,3,0),"--")</f>
        <v>--</v>
      </c>
      <c r="F6594" s="258" t="str">
        <f>iferror(vlookup(C6594,'Master data'!$A$1:$C$29,2,0),"--")</f>
        <v>--</v>
      </c>
    </row>
    <row r="6595" ht="22.5" customHeight="1">
      <c r="A6595" s="165"/>
      <c r="B6595" s="171"/>
      <c r="C6595" s="414"/>
      <c r="D6595" s="168"/>
      <c r="E6595" s="258" t="str">
        <f>iferror(vlookup(C6595,'Master data'!$A$1:$C$29,3,0),"--")</f>
        <v>--</v>
      </c>
      <c r="F6595" s="258" t="str">
        <f>iferror(vlookup(C6595,'Master data'!$A$1:$C$29,2,0),"--")</f>
        <v>--</v>
      </c>
    </row>
    <row r="6596" ht="22.5" customHeight="1">
      <c r="A6596" s="165"/>
      <c r="B6596" s="171"/>
      <c r="C6596" s="414"/>
      <c r="D6596" s="168"/>
      <c r="E6596" s="258" t="str">
        <f>iferror(vlookup(C6596,'Master data'!$A$1:$C$29,3,0),"--")</f>
        <v>--</v>
      </c>
      <c r="F6596" s="258" t="str">
        <f>iferror(vlookup(C6596,'Master data'!$A$1:$C$29,2,0),"--")</f>
        <v>--</v>
      </c>
    </row>
    <row r="6597" ht="22.5" customHeight="1">
      <c r="A6597" s="165"/>
      <c r="B6597" s="171"/>
      <c r="C6597" s="414"/>
      <c r="D6597" s="168"/>
      <c r="E6597" s="258" t="str">
        <f>iferror(vlookup(C6597,'Master data'!$A$1:$C$29,3,0),"--")</f>
        <v>--</v>
      </c>
      <c r="F6597" s="258" t="str">
        <f>iferror(vlookup(C6597,'Master data'!$A$1:$C$29,2,0),"--")</f>
        <v>--</v>
      </c>
    </row>
    <row r="6598" ht="22.5" customHeight="1">
      <c r="A6598" s="165"/>
      <c r="B6598" s="171"/>
      <c r="C6598" s="414"/>
      <c r="D6598" s="168"/>
      <c r="E6598" s="258" t="str">
        <f>iferror(vlookup(C6598,'Master data'!$A$1:$C$29,3,0),"--")</f>
        <v>--</v>
      </c>
      <c r="F6598" s="258" t="str">
        <f>iferror(vlookup(C6598,'Master data'!$A$1:$C$29,2,0),"--")</f>
        <v>--</v>
      </c>
    </row>
    <row r="6599" ht="22.5" customHeight="1">
      <c r="A6599" s="165"/>
      <c r="B6599" s="171"/>
      <c r="C6599" s="414"/>
      <c r="D6599" s="168"/>
      <c r="E6599" s="258" t="str">
        <f>iferror(vlookup(C6599,'Master data'!$A$1:$C$29,3,0),"--")</f>
        <v>--</v>
      </c>
      <c r="F6599" s="258" t="str">
        <f>iferror(vlookup(C6599,'Master data'!$A$1:$C$29,2,0),"--")</f>
        <v>--</v>
      </c>
    </row>
    <row r="6600" ht="22.5" customHeight="1">
      <c r="A6600" s="165"/>
      <c r="B6600" s="171"/>
      <c r="C6600" s="414"/>
      <c r="D6600" s="168"/>
      <c r="E6600" s="258" t="str">
        <f>iferror(vlookup(C6600,'Master data'!$A$1:$C$29,3,0),"--")</f>
        <v>--</v>
      </c>
      <c r="F6600" s="258" t="str">
        <f>iferror(vlookup(C6600,'Master data'!$A$1:$C$29,2,0),"--")</f>
        <v>--</v>
      </c>
    </row>
    <row r="6601" ht="22.5" customHeight="1">
      <c r="A6601" s="165"/>
      <c r="B6601" s="171"/>
      <c r="C6601" s="414"/>
      <c r="D6601" s="168"/>
      <c r="E6601" s="258" t="str">
        <f>iferror(vlookup(C6601,'Master data'!$A$1:$C$29,3,0),"--")</f>
        <v>--</v>
      </c>
      <c r="F6601" s="258" t="str">
        <f>iferror(vlookup(C6601,'Master data'!$A$1:$C$29,2,0),"--")</f>
        <v>--</v>
      </c>
    </row>
    <row r="6602" ht="22.5" customHeight="1">
      <c r="A6602" s="165"/>
      <c r="B6602" s="171"/>
      <c r="C6602" s="414"/>
      <c r="D6602" s="168"/>
      <c r="E6602" s="258" t="str">
        <f>iferror(vlookup(C6602,'Master data'!$A$1:$C$29,3,0),"--")</f>
        <v>--</v>
      </c>
      <c r="F6602" s="258" t="str">
        <f>iferror(vlookup(C6602,'Master data'!$A$1:$C$29,2,0),"--")</f>
        <v>--</v>
      </c>
    </row>
    <row r="6603" ht="22.5" customHeight="1">
      <c r="A6603" s="165"/>
      <c r="B6603" s="171"/>
      <c r="C6603" s="414"/>
      <c r="D6603" s="168"/>
      <c r="E6603" s="258" t="str">
        <f>iferror(vlookup(C6603,'Master data'!$A$1:$C$29,3,0),"--")</f>
        <v>--</v>
      </c>
      <c r="F6603" s="258" t="str">
        <f>iferror(vlookup(C6603,'Master data'!$A$1:$C$29,2,0),"--")</f>
        <v>--</v>
      </c>
    </row>
    <row r="6604" ht="22.5" customHeight="1">
      <c r="A6604" s="165"/>
      <c r="B6604" s="171"/>
      <c r="C6604" s="414"/>
      <c r="D6604" s="168"/>
      <c r="E6604" s="258" t="str">
        <f>iferror(vlookup(C6604,'Master data'!$A$1:$C$29,3,0),"--")</f>
        <v>--</v>
      </c>
      <c r="F6604" s="258" t="str">
        <f>iferror(vlookup(C6604,'Master data'!$A$1:$C$29,2,0),"--")</f>
        <v>--</v>
      </c>
    </row>
    <row r="6605" ht="22.5" customHeight="1">
      <c r="A6605" s="165"/>
      <c r="B6605" s="171"/>
      <c r="C6605" s="414"/>
      <c r="D6605" s="168"/>
      <c r="E6605" s="258" t="str">
        <f>iferror(vlookup(C6605,'Master data'!$A$1:$C$29,3,0),"--")</f>
        <v>--</v>
      </c>
      <c r="F6605" s="258" t="str">
        <f>iferror(vlookup(C6605,'Master data'!$A$1:$C$29,2,0),"--")</f>
        <v>--</v>
      </c>
    </row>
    <row r="6606" ht="22.5" customHeight="1">
      <c r="A6606" s="165"/>
      <c r="B6606" s="171"/>
      <c r="C6606" s="414"/>
      <c r="D6606" s="168"/>
      <c r="E6606" s="258" t="str">
        <f>iferror(vlookup(C6606,'Master data'!$A$1:$C$29,3,0),"--")</f>
        <v>--</v>
      </c>
      <c r="F6606" s="258" t="str">
        <f>iferror(vlookup(C6606,'Master data'!$A$1:$C$29,2,0),"--")</f>
        <v>--</v>
      </c>
    </row>
    <row r="6607" ht="22.5" customHeight="1">
      <c r="A6607" s="165"/>
      <c r="B6607" s="171"/>
      <c r="C6607" s="414"/>
      <c r="D6607" s="168"/>
      <c r="E6607" s="258" t="str">
        <f>iferror(vlookup(C6607,'Master data'!$A$1:$C$29,3,0),"--")</f>
        <v>--</v>
      </c>
      <c r="F6607" s="258" t="str">
        <f>iferror(vlookup(C6607,'Master data'!$A$1:$C$29,2,0),"--")</f>
        <v>--</v>
      </c>
    </row>
    <row r="6608" ht="22.5" customHeight="1">
      <c r="A6608" s="165"/>
      <c r="B6608" s="171"/>
      <c r="C6608" s="414"/>
      <c r="D6608" s="168"/>
      <c r="E6608" s="258" t="str">
        <f>iferror(vlookup(C6608,'Master data'!$A$1:$C$29,3,0),"--")</f>
        <v>--</v>
      </c>
      <c r="F6608" s="258" t="str">
        <f>iferror(vlookup(C6608,'Master data'!$A$1:$C$29,2,0),"--")</f>
        <v>--</v>
      </c>
    </row>
    <row r="6609" ht="22.5" customHeight="1">
      <c r="A6609" s="165"/>
      <c r="B6609" s="171"/>
      <c r="C6609" s="414"/>
      <c r="D6609" s="168"/>
      <c r="E6609" s="258" t="str">
        <f>iferror(vlookup(C6609,'Master data'!$A$1:$C$29,3,0),"--")</f>
        <v>--</v>
      </c>
      <c r="F6609" s="258" t="str">
        <f>iferror(vlookup(C6609,'Master data'!$A$1:$C$29,2,0),"--")</f>
        <v>--</v>
      </c>
    </row>
    <row r="6610" ht="22.5" customHeight="1">
      <c r="A6610" s="165"/>
      <c r="B6610" s="171"/>
      <c r="C6610" s="414"/>
      <c r="D6610" s="168"/>
      <c r="E6610" s="258" t="str">
        <f>iferror(vlookup(C6610,'Master data'!$A$1:$C$29,3,0),"--")</f>
        <v>--</v>
      </c>
      <c r="F6610" s="258" t="str">
        <f>iferror(vlookup(C6610,'Master data'!$A$1:$C$29,2,0),"--")</f>
        <v>--</v>
      </c>
    </row>
    <row r="6611" ht="22.5" customHeight="1">
      <c r="A6611" s="165"/>
      <c r="B6611" s="171"/>
      <c r="C6611" s="414"/>
      <c r="D6611" s="168"/>
      <c r="E6611" s="258" t="str">
        <f>iferror(vlookup(C6611,'Master data'!$A$1:$C$29,3,0),"--")</f>
        <v>--</v>
      </c>
      <c r="F6611" s="258" t="str">
        <f>iferror(vlookup(C6611,'Master data'!$A$1:$C$29,2,0),"--")</f>
        <v>--</v>
      </c>
    </row>
    <row r="6612" ht="22.5" customHeight="1">
      <c r="A6612" s="165"/>
      <c r="B6612" s="171"/>
      <c r="C6612" s="414"/>
      <c r="D6612" s="168"/>
      <c r="E6612" s="258" t="str">
        <f>iferror(vlookup(C6612,'Master data'!$A$1:$C$29,3,0),"--")</f>
        <v>--</v>
      </c>
      <c r="F6612" s="258" t="str">
        <f>iferror(vlookup(C6612,'Master data'!$A$1:$C$29,2,0),"--")</f>
        <v>--</v>
      </c>
    </row>
    <row r="6613" ht="22.5" customHeight="1">
      <c r="A6613" s="165"/>
      <c r="B6613" s="171"/>
      <c r="C6613" s="414"/>
      <c r="D6613" s="168"/>
      <c r="E6613" s="258" t="str">
        <f>iferror(vlookup(C6613,'Master data'!$A$1:$C$29,3,0),"--")</f>
        <v>--</v>
      </c>
      <c r="F6613" s="258" t="str">
        <f>iferror(vlookup(C6613,'Master data'!$A$1:$C$29,2,0),"--")</f>
        <v>--</v>
      </c>
    </row>
    <row r="6614" ht="22.5" customHeight="1">
      <c r="A6614" s="165"/>
      <c r="B6614" s="171"/>
      <c r="C6614" s="414"/>
      <c r="D6614" s="168"/>
      <c r="E6614" s="258" t="str">
        <f>iferror(vlookup(C6614,'Master data'!$A$1:$C$29,3,0),"--")</f>
        <v>--</v>
      </c>
      <c r="F6614" s="258" t="str">
        <f>iferror(vlookup(C6614,'Master data'!$A$1:$C$29,2,0),"--")</f>
        <v>--</v>
      </c>
    </row>
    <row r="6615" ht="22.5" customHeight="1">
      <c r="A6615" s="165"/>
      <c r="B6615" s="171"/>
      <c r="C6615" s="414"/>
      <c r="D6615" s="168"/>
      <c r="E6615" s="258" t="str">
        <f>iferror(vlookup(C6615,'Master data'!$A$1:$C$29,3,0),"--")</f>
        <v>--</v>
      </c>
      <c r="F6615" s="258" t="str">
        <f>iferror(vlookup(C6615,'Master data'!$A$1:$C$29,2,0),"--")</f>
        <v>--</v>
      </c>
    </row>
    <row r="6616" ht="22.5" customHeight="1">
      <c r="A6616" s="165"/>
      <c r="B6616" s="171"/>
      <c r="C6616" s="414"/>
      <c r="D6616" s="168"/>
      <c r="E6616" s="258" t="str">
        <f>iferror(vlookup(C6616,'Master data'!$A$1:$C$29,3,0),"--")</f>
        <v>--</v>
      </c>
      <c r="F6616" s="258" t="str">
        <f>iferror(vlookup(C6616,'Master data'!$A$1:$C$29,2,0),"--")</f>
        <v>--</v>
      </c>
    </row>
    <row r="6617" ht="22.5" customHeight="1">
      <c r="A6617" s="165"/>
      <c r="B6617" s="171"/>
      <c r="C6617" s="414"/>
      <c r="D6617" s="168"/>
      <c r="E6617" s="258" t="str">
        <f>iferror(vlookup(C6617,'Master data'!$A$1:$C$29,3,0),"--")</f>
        <v>--</v>
      </c>
      <c r="F6617" s="258" t="str">
        <f>iferror(vlookup(C6617,'Master data'!$A$1:$C$29,2,0),"--")</f>
        <v>--</v>
      </c>
    </row>
    <row r="6618" ht="22.5" customHeight="1">
      <c r="A6618" s="165"/>
      <c r="B6618" s="171"/>
      <c r="C6618" s="414"/>
      <c r="D6618" s="168"/>
      <c r="E6618" s="258" t="str">
        <f>iferror(vlookup(C6618,'Master data'!$A$1:$C$29,3,0),"--")</f>
        <v>--</v>
      </c>
      <c r="F6618" s="258" t="str">
        <f>iferror(vlookup(C6618,'Master data'!$A$1:$C$29,2,0),"--")</f>
        <v>--</v>
      </c>
    </row>
    <row r="6619" ht="22.5" customHeight="1">
      <c r="A6619" s="165"/>
      <c r="B6619" s="171"/>
      <c r="C6619" s="414"/>
      <c r="D6619" s="168"/>
      <c r="E6619" s="258" t="str">
        <f>iferror(vlookup(C6619,'Master data'!$A$1:$C$29,3,0),"--")</f>
        <v>--</v>
      </c>
      <c r="F6619" s="258" t="str">
        <f>iferror(vlookup(C6619,'Master data'!$A$1:$C$29,2,0),"--")</f>
        <v>--</v>
      </c>
    </row>
    <row r="6620" ht="22.5" customHeight="1">
      <c r="A6620" s="165"/>
      <c r="B6620" s="171"/>
      <c r="C6620" s="414"/>
      <c r="D6620" s="168"/>
      <c r="E6620" s="258" t="str">
        <f>iferror(vlookup(C6620,'Master data'!$A$1:$C$29,3,0),"--")</f>
        <v>--</v>
      </c>
      <c r="F6620" s="258" t="str">
        <f>iferror(vlookup(C6620,'Master data'!$A$1:$C$29,2,0),"--")</f>
        <v>--</v>
      </c>
    </row>
    <row r="6621" ht="22.5" customHeight="1">
      <c r="A6621" s="165"/>
      <c r="B6621" s="171"/>
      <c r="C6621" s="414"/>
      <c r="D6621" s="168"/>
      <c r="E6621" s="258" t="str">
        <f>iferror(vlookup(C6621,'Master data'!$A$1:$C$29,3,0),"--")</f>
        <v>--</v>
      </c>
      <c r="F6621" s="258" t="str">
        <f>iferror(vlookup(C6621,'Master data'!$A$1:$C$29,2,0),"--")</f>
        <v>--</v>
      </c>
    </row>
    <row r="6622" ht="22.5" customHeight="1">
      <c r="A6622" s="165"/>
      <c r="B6622" s="171"/>
      <c r="C6622" s="414"/>
      <c r="D6622" s="168"/>
      <c r="E6622" s="258" t="str">
        <f>iferror(vlookup(C6622,'Master data'!$A$1:$C$29,3,0),"--")</f>
        <v>--</v>
      </c>
      <c r="F6622" s="258" t="str">
        <f>iferror(vlookup(C6622,'Master data'!$A$1:$C$29,2,0),"--")</f>
        <v>--</v>
      </c>
    </row>
    <row r="6623" ht="22.5" customHeight="1">
      <c r="A6623" s="165"/>
      <c r="B6623" s="171"/>
      <c r="C6623" s="414"/>
      <c r="D6623" s="168"/>
      <c r="E6623" s="258" t="str">
        <f>iferror(vlookup(C6623,'Master data'!$A$1:$C$29,3,0),"--")</f>
        <v>--</v>
      </c>
      <c r="F6623" s="258" t="str">
        <f>iferror(vlookup(C6623,'Master data'!$A$1:$C$29,2,0),"--")</f>
        <v>--</v>
      </c>
    </row>
    <row r="6624" ht="22.5" customHeight="1">
      <c r="A6624" s="165"/>
      <c r="B6624" s="171"/>
      <c r="C6624" s="414"/>
      <c r="D6624" s="168"/>
      <c r="E6624" s="258" t="str">
        <f>iferror(vlookup(C6624,'Master data'!$A$1:$C$29,3,0),"--")</f>
        <v>--</v>
      </c>
      <c r="F6624" s="258" t="str">
        <f>iferror(vlookup(C6624,'Master data'!$A$1:$C$29,2,0),"--")</f>
        <v>--</v>
      </c>
    </row>
    <row r="6625" ht="22.5" customHeight="1">
      <c r="A6625" s="165"/>
      <c r="B6625" s="171"/>
      <c r="C6625" s="414"/>
      <c r="D6625" s="168"/>
      <c r="E6625" s="258" t="str">
        <f>iferror(vlookup(C6625,'Master data'!$A$1:$C$29,3,0),"--")</f>
        <v>--</v>
      </c>
      <c r="F6625" s="258" t="str">
        <f>iferror(vlookup(C6625,'Master data'!$A$1:$C$29,2,0),"--")</f>
        <v>--</v>
      </c>
    </row>
    <row r="6626" ht="22.5" customHeight="1">
      <c r="A6626" s="165"/>
      <c r="B6626" s="171"/>
      <c r="C6626" s="414"/>
      <c r="D6626" s="168"/>
      <c r="E6626" s="258" t="str">
        <f>iferror(vlookup(C6626,'Master data'!$A$1:$C$29,3,0),"--")</f>
        <v>--</v>
      </c>
      <c r="F6626" s="258" t="str">
        <f>iferror(vlookup(C6626,'Master data'!$A$1:$C$29,2,0),"--")</f>
        <v>--</v>
      </c>
    </row>
    <row r="6627" ht="22.5" customHeight="1">
      <c r="A6627" s="165"/>
      <c r="B6627" s="171"/>
      <c r="C6627" s="414"/>
      <c r="D6627" s="168"/>
      <c r="E6627" s="258" t="str">
        <f>iferror(vlookup(C6627,'Master data'!$A$1:$C$29,3,0),"--")</f>
        <v>--</v>
      </c>
      <c r="F6627" s="258" t="str">
        <f>iferror(vlookup(C6627,'Master data'!$A$1:$C$29,2,0),"--")</f>
        <v>--</v>
      </c>
    </row>
    <row r="6628" ht="22.5" customHeight="1">
      <c r="A6628" s="165"/>
      <c r="B6628" s="171"/>
      <c r="C6628" s="414"/>
      <c r="D6628" s="168"/>
      <c r="E6628" s="258" t="str">
        <f>iferror(vlookup(C6628,'Master data'!$A$1:$C$29,3,0),"--")</f>
        <v>--</v>
      </c>
      <c r="F6628" s="258" t="str">
        <f>iferror(vlookup(C6628,'Master data'!$A$1:$C$29,2,0),"--")</f>
        <v>--</v>
      </c>
    </row>
    <row r="6629" ht="22.5" customHeight="1">
      <c r="A6629" s="165"/>
      <c r="B6629" s="171"/>
      <c r="C6629" s="414"/>
      <c r="D6629" s="168"/>
      <c r="E6629" s="258" t="str">
        <f>iferror(vlookup(C6629,'Master data'!$A$1:$C$29,3,0),"--")</f>
        <v>--</v>
      </c>
      <c r="F6629" s="258" t="str">
        <f>iferror(vlookup(C6629,'Master data'!$A$1:$C$29,2,0),"--")</f>
        <v>--</v>
      </c>
    </row>
    <row r="6630" ht="22.5" customHeight="1">
      <c r="A6630" s="165"/>
      <c r="B6630" s="171"/>
      <c r="C6630" s="414"/>
      <c r="D6630" s="168"/>
      <c r="E6630" s="258" t="str">
        <f>iferror(vlookup(C6630,'Master data'!$A$1:$C$29,3,0),"--")</f>
        <v>--</v>
      </c>
      <c r="F6630" s="258" t="str">
        <f>iferror(vlookup(C6630,'Master data'!$A$1:$C$29,2,0),"--")</f>
        <v>--</v>
      </c>
    </row>
    <row r="6631" ht="22.5" customHeight="1">
      <c r="A6631" s="165"/>
      <c r="B6631" s="171"/>
      <c r="C6631" s="414"/>
      <c r="D6631" s="168"/>
      <c r="E6631" s="258" t="str">
        <f>iferror(vlookup(C6631,'Master data'!$A$1:$C$29,3,0),"--")</f>
        <v>--</v>
      </c>
      <c r="F6631" s="258" t="str">
        <f>iferror(vlookup(C6631,'Master data'!$A$1:$C$29,2,0),"--")</f>
        <v>--</v>
      </c>
    </row>
    <row r="6632" ht="22.5" customHeight="1">
      <c r="A6632" s="165"/>
      <c r="B6632" s="171"/>
      <c r="C6632" s="414"/>
      <c r="D6632" s="168"/>
      <c r="E6632" s="258" t="str">
        <f>iferror(vlookup(C6632,'Master data'!$A$1:$C$29,3,0),"--")</f>
        <v>--</v>
      </c>
      <c r="F6632" s="258" t="str">
        <f>iferror(vlookup(C6632,'Master data'!$A$1:$C$29,2,0),"--")</f>
        <v>--</v>
      </c>
    </row>
    <row r="6633" ht="22.5" customHeight="1">
      <c r="A6633" s="165"/>
      <c r="B6633" s="171"/>
      <c r="C6633" s="414"/>
      <c r="D6633" s="168"/>
      <c r="E6633" s="258" t="str">
        <f>iferror(vlookup(C6633,'Master data'!$A$1:$C$29,3,0),"--")</f>
        <v>--</v>
      </c>
      <c r="F6633" s="258" t="str">
        <f>iferror(vlookup(C6633,'Master data'!$A$1:$C$29,2,0),"--")</f>
        <v>--</v>
      </c>
    </row>
    <row r="6634" ht="22.5" customHeight="1">
      <c r="A6634" s="165"/>
      <c r="B6634" s="171"/>
      <c r="C6634" s="414"/>
      <c r="D6634" s="168"/>
      <c r="E6634" s="258" t="str">
        <f>iferror(vlookup(C6634,'Master data'!$A$1:$C$29,3,0),"--")</f>
        <v>--</v>
      </c>
      <c r="F6634" s="258" t="str">
        <f>iferror(vlookup(C6634,'Master data'!$A$1:$C$29,2,0),"--")</f>
        <v>--</v>
      </c>
    </row>
    <row r="6635" ht="22.5" customHeight="1">
      <c r="A6635" s="165"/>
      <c r="B6635" s="171"/>
      <c r="C6635" s="414"/>
      <c r="D6635" s="168"/>
      <c r="E6635" s="258" t="str">
        <f>iferror(vlookup(C6635,'Master data'!$A$1:$C$29,3,0),"--")</f>
        <v>--</v>
      </c>
      <c r="F6635" s="258" t="str">
        <f>iferror(vlookup(C6635,'Master data'!$A$1:$C$29,2,0),"--")</f>
        <v>--</v>
      </c>
    </row>
    <row r="6636" ht="22.5" customHeight="1">
      <c r="A6636" s="165"/>
      <c r="B6636" s="171"/>
      <c r="C6636" s="414"/>
      <c r="D6636" s="168"/>
      <c r="E6636" s="258" t="str">
        <f>iferror(vlookup(C6636,'Master data'!$A$1:$C$29,3,0),"--")</f>
        <v>--</v>
      </c>
      <c r="F6636" s="258" t="str">
        <f>iferror(vlookup(C6636,'Master data'!$A$1:$C$29,2,0),"--")</f>
        <v>--</v>
      </c>
    </row>
    <row r="6637" ht="22.5" customHeight="1">
      <c r="A6637" s="165"/>
      <c r="B6637" s="171"/>
      <c r="C6637" s="414"/>
      <c r="D6637" s="168"/>
      <c r="E6637" s="258" t="str">
        <f>iferror(vlookup(C6637,'Master data'!$A$1:$C$29,3,0),"--")</f>
        <v>--</v>
      </c>
      <c r="F6637" s="258" t="str">
        <f>iferror(vlookup(C6637,'Master data'!$A$1:$C$29,2,0),"--")</f>
        <v>--</v>
      </c>
    </row>
    <row r="6638" ht="22.5" customHeight="1">
      <c r="A6638" s="165"/>
      <c r="B6638" s="171"/>
      <c r="C6638" s="414"/>
      <c r="D6638" s="168"/>
      <c r="E6638" s="258" t="str">
        <f>iferror(vlookup(C6638,'Master data'!$A$1:$C$29,3,0),"--")</f>
        <v>--</v>
      </c>
      <c r="F6638" s="258" t="str">
        <f>iferror(vlookup(C6638,'Master data'!$A$1:$C$29,2,0),"--")</f>
        <v>--</v>
      </c>
    </row>
    <row r="6639" ht="22.5" customHeight="1">
      <c r="A6639" s="165"/>
      <c r="B6639" s="171"/>
      <c r="C6639" s="414"/>
      <c r="D6639" s="168"/>
      <c r="E6639" s="258" t="str">
        <f>iferror(vlookup(C6639,'Master data'!$A$1:$C$29,3,0),"--")</f>
        <v>--</v>
      </c>
      <c r="F6639" s="258" t="str">
        <f>iferror(vlookup(C6639,'Master data'!$A$1:$C$29,2,0),"--")</f>
        <v>--</v>
      </c>
    </row>
    <row r="6640" ht="22.5" customHeight="1">
      <c r="A6640" s="165"/>
      <c r="B6640" s="171"/>
      <c r="C6640" s="414"/>
      <c r="D6640" s="168"/>
      <c r="E6640" s="258" t="str">
        <f>iferror(vlookup(C6640,'Master data'!$A$1:$C$29,3,0),"--")</f>
        <v>--</v>
      </c>
      <c r="F6640" s="258" t="str">
        <f>iferror(vlookup(C6640,'Master data'!$A$1:$C$29,2,0),"--")</f>
        <v>--</v>
      </c>
    </row>
    <row r="6641" ht="22.5" customHeight="1">
      <c r="A6641" s="165"/>
      <c r="B6641" s="171"/>
      <c r="C6641" s="414"/>
      <c r="D6641" s="168"/>
      <c r="E6641" s="258" t="str">
        <f>iferror(vlookup(C6641,'Master data'!$A$1:$C$29,3,0),"--")</f>
        <v>--</v>
      </c>
      <c r="F6641" s="258" t="str">
        <f>iferror(vlookup(C6641,'Master data'!$A$1:$C$29,2,0),"--")</f>
        <v>--</v>
      </c>
    </row>
    <row r="6642" ht="22.5" customHeight="1">
      <c r="A6642" s="165"/>
      <c r="B6642" s="171"/>
      <c r="C6642" s="414"/>
      <c r="D6642" s="168"/>
      <c r="E6642" s="258" t="str">
        <f>iferror(vlookup(C6642,'Master data'!$A$1:$C$29,3,0),"--")</f>
        <v>--</v>
      </c>
      <c r="F6642" s="258" t="str">
        <f>iferror(vlookup(C6642,'Master data'!$A$1:$C$29,2,0),"--")</f>
        <v>--</v>
      </c>
    </row>
    <row r="6643" ht="22.5" customHeight="1">
      <c r="A6643" s="165"/>
      <c r="B6643" s="171"/>
      <c r="C6643" s="414"/>
      <c r="D6643" s="168"/>
      <c r="E6643" s="258" t="str">
        <f>iferror(vlookup(C6643,'Master data'!$A$1:$C$29,3,0),"--")</f>
        <v>--</v>
      </c>
      <c r="F6643" s="258" t="str">
        <f>iferror(vlookup(C6643,'Master data'!$A$1:$C$29,2,0),"--")</f>
        <v>--</v>
      </c>
    </row>
    <row r="6644" ht="22.5" customHeight="1">
      <c r="A6644" s="165"/>
      <c r="B6644" s="171"/>
      <c r="C6644" s="414"/>
      <c r="D6644" s="168"/>
      <c r="E6644" s="258" t="str">
        <f>iferror(vlookup(C6644,'Master data'!$A$1:$C$29,3,0),"--")</f>
        <v>--</v>
      </c>
      <c r="F6644" s="258" t="str">
        <f>iferror(vlookup(C6644,'Master data'!$A$1:$C$29,2,0),"--")</f>
        <v>--</v>
      </c>
    </row>
    <row r="6645" ht="22.5" customHeight="1">
      <c r="A6645" s="165"/>
      <c r="B6645" s="171"/>
      <c r="C6645" s="414"/>
      <c r="D6645" s="168"/>
      <c r="E6645" s="258" t="str">
        <f>iferror(vlookup(C6645,'Master data'!$A$1:$C$29,3,0),"--")</f>
        <v>--</v>
      </c>
      <c r="F6645" s="258" t="str">
        <f>iferror(vlookup(C6645,'Master data'!$A$1:$C$29,2,0),"--")</f>
        <v>--</v>
      </c>
    </row>
    <row r="6646" ht="22.5" customHeight="1">
      <c r="A6646" s="165"/>
      <c r="B6646" s="171"/>
      <c r="C6646" s="414"/>
      <c r="D6646" s="168"/>
      <c r="E6646" s="258" t="str">
        <f>iferror(vlookup(C6646,'Master data'!$A$1:$C$29,3,0),"--")</f>
        <v>--</v>
      </c>
      <c r="F6646" s="258" t="str">
        <f>iferror(vlookup(C6646,'Master data'!$A$1:$C$29,2,0),"--")</f>
        <v>--</v>
      </c>
    </row>
    <row r="6647" ht="22.5" customHeight="1">
      <c r="A6647" s="165"/>
      <c r="B6647" s="171"/>
      <c r="C6647" s="414"/>
      <c r="D6647" s="168"/>
      <c r="E6647" s="258" t="str">
        <f>iferror(vlookup(C6647,'Master data'!$A$1:$C$29,3,0),"--")</f>
        <v>--</v>
      </c>
      <c r="F6647" s="258" t="str">
        <f>iferror(vlookup(C6647,'Master data'!$A$1:$C$29,2,0),"--")</f>
        <v>--</v>
      </c>
    </row>
    <row r="6648" ht="22.5" customHeight="1">
      <c r="A6648" s="165"/>
      <c r="B6648" s="171"/>
      <c r="C6648" s="414"/>
      <c r="D6648" s="168"/>
      <c r="E6648" s="258" t="str">
        <f>iferror(vlookup(C6648,'Master data'!$A$1:$C$29,3,0),"--")</f>
        <v>--</v>
      </c>
      <c r="F6648" s="258" t="str">
        <f>iferror(vlookup(C6648,'Master data'!$A$1:$C$29,2,0),"--")</f>
        <v>--</v>
      </c>
    </row>
    <row r="6649" ht="22.5" customHeight="1">
      <c r="A6649" s="165"/>
      <c r="B6649" s="171"/>
      <c r="C6649" s="414"/>
      <c r="D6649" s="168"/>
      <c r="E6649" s="258" t="str">
        <f>iferror(vlookup(C6649,'Master data'!$A$1:$C$29,3,0),"--")</f>
        <v>--</v>
      </c>
      <c r="F6649" s="258" t="str">
        <f>iferror(vlookup(C6649,'Master data'!$A$1:$C$29,2,0),"--")</f>
        <v>--</v>
      </c>
    </row>
    <row r="6650" ht="22.5" customHeight="1">
      <c r="A6650" s="165"/>
      <c r="B6650" s="171"/>
      <c r="C6650" s="414"/>
      <c r="D6650" s="168"/>
      <c r="E6650" s="258" t="str">
        <f>iferror(vlookup(C6650,'Master data'!$A$1:$C$29,3,0),"--")</f>
        <v>--</v>
      </c>
      <c r="F6650" s="258" t="str">
        <f>iferror(vlookup(C6650,'Master data'!$A$1:$C$29,2,0),"--")</f>
        <v>--</v>
      </c>
    </row>
    <row r="6651" ht="22.5" customHeight="1">
      <c r="A6651" s="165"/>
      <c r="B6651" s="171"/>
      <c r="C6651" s="414"/>
      <c r="D6651" s="168"/>
      <c r="E6651" s="258" t="str">
        <f>iferror(vlookup(C6651,'Master data'!$A$1:$C$29,3,0),"--")</f>
        <v>--</v>
      </c>
      <c r="F6651" s="258" t="str">
        <f>iferror(vlookup(C6651,'Master data'!$A$1:$C$29,2,0),"--")</f>
        <v>--</v>
      </c>
    </row>
    <row r="6652" ht="22.5" customHeight="1">
      <c r="A6652" s="165"/>
      <c r="B6652" s="171"/>
      <c r="C6652" s="414"/>
      <c r="D6652" s="168"/>
      <c r="E6652" s="258" t="str">
        <f>iferror(vlookup(C6652,'Master data'!$A$1:$C$29,3,0),"--")</f>
        <v>--</v>
      </c>
      <c r="F6652" s="258" t="str">
        <f>iferror(vlookup(C6652,'Master data'!$A$1:$C$29,2,0),"--")</f>
        <v>--</v>
      </c>
    </row>
    <row r="6653" ht="22.5" customHeight="1">
      <c r="A6653" s="165"/>
      <c r="B6653" s="171"/>
      <c r="C6653" s="414"/>
      <c r="D6653" s="168"/>
      <c r="E6653" s="258" t="str">
        <f>iferror(vlookup(C6653,'Master data'!$A$1:$C$29,3,0),"--")</f>
        <v>--</v>
      </c>
      <c r="F6653" s="258" t="str">
        <f>iferror(vlookup(C6653,'Master data'!$A$1:$C$29,2,0),"--")</f>
        <v>--</v>
      </c>
    </row>
    <row r="6654" ht="22.5" customHeight="1">
      <c r="A6654" s="165"/>
      <c r="B6654" s="171"/>
      <c r="C6654" s="414"/>
      <c r="D6654" s="168"/>
      <c r="E6654" s="258" t="str">
        <f>iferror(vlookup(C6654,'Master data'!$A$1:$C$29,3,0),"--")</f>
        <v>--</v>
      </c>
      <c r="F6654" s="258" t="str">
        <f>iferror(vlookup(C6654,'Master data'!$A$1:$C$29,2,0),"--")</f>
        <v>--</v>
      </c>
    </row>
    <row r="6655" ht="22.5" customHeight="1">
      <c r="A6655" s="165"/>
      <c r="B6655" s="171"/>
      <c r="C6655" s="414"/>
      <c r="D6655" s="168"/>
      <c r="E6655" s="258" t="str">
        <f>iferror(vlookup(C6655,'Master data'!$A$1:$C$29,3,0),"--")</f>
        <v>--</v>
      </c>
      <c r="F6655" s="258" t="str">
        <f>iferror(vlookup(C6655,'Master data'!$A$1:$C$29,2,0),"--")</f>
        <v>--</v>
      </c>
    </row>
    <row r="6656" ht="22.5" customHeight="1">
      <c r="A6656" s="165"/>
      <c r="B6656" s="171"/>
      <c r="C6656" s="414"/>
      <c r="D6656" s="168"/>
      <c r="E6656" s="258" t="str">
        <f>iferror(vlookup(C6656,'Master data'!$A$1:$C$29,3,0),"--")</f>
        <v>--</v>
      </c>
      <c r="F6656" s="258" t="str">
        <f>iferror(vlookup(C6656,'Master data'!$A$1:$C$29,2,0),"--")</f>
        <v>--</v>
      </c>
    </row>
    <row r="6657" ht="22.5" customHeight="1">
      <c r="A6657" s="165"/>
      <c r="B6657" s="171"/>
      <c r="C6657" s="414"/>
      <c r="D6657" s="168"/>
      <c r="E6657" s="258" t="str">
        <f>iferror(vlookup(C6657,'Master data'!$A$1:$C$29,3,0),"--")</f>
        <v>--</v>
      </c>
      <c r="F6657" s="258" t="str">
        <f>iferror(vlookup(C6657,'Master data'!$A$1:$C$29,2,0),"--")</f>
        <v>--</v>
      </c>
    </row>
    <row r="6658" ht="22.5" customHeight="1">
      <c r="A6658" s="165"/>
      <c r="B6658" s="171"/>
      <c r="C6658" s="414"/>
      <c r="D6658" s="168"/>
      <c r="E6658" s="258" t="str">
        <f>iferror(vlookup(C6658,'Master data'!$A$1:$C$29,3,0),"--")</f>
        <v>--</v>
      </c>
      <c r="F6658" s="258" t="str">
        <f>iferror(vlookup(C6658,'Master data'!$A$1:$C$29,2,0),"--")</f>
        <v>--</v>
      </c>
    </row>
    <row r="6659" ht="22.5" customHeight="1">
      <c r="A6659" s="165"/>
      <c r="B6659" s="171"/>
      <c r="C6659" s="414"/>
      <c r="D6659" s="168"/>
      <c r="E6659" s="258" t="str">
        <f>iferror(vlookup(C6659,'Master data'!$A$1:$C$29,3,0),"--")</f>
        <v>--</v>
      </c>
      <c r="F6659" s="258" t="str">
        <f>iferror(vlookup(C6659,'Master data'!$A$1:$C$29,2,0),"--")</f>
        <v>--</v>
      </c>
    </row>
    <row r="6660" ht="22.5" customHeight="1">
      <c r="A6660" s="165"/>
      <c r="B6660" s="171"/>
      <c r="C6660" s="414"/>
      <c r="D6660" s="168"/>
      <c r="E6660" s="258" t="str">
        <f>iferror(vlookup(C6660,'Master data'!$A$1:$C$29,3,0),"--")</f>
        <v>--</v>
      </c>
      <c r="F6660" s="258" t="str">
        <f>iferror(vlookup(C6660,'Master data'!$A$1:$C$29,2,0),"--")</f>
        <v>--</v>
      </c>
    </row>
    <row r="6661" ht="22.5" customHeight="1">
      <c r="A6661" s="165"/>
      <c r="B6661" s="171"/>
      <c r="C6661" s="414"/>
      <c r="D6661" s="168"/>
      <c r="E6661" s="258" t="str">
        <f>iferror(vlookup(C6661,'Master data'!$A$1:$C$29,3,0),"--")</f>
        <v>--</v>
      </c>
      <c r="F6661" s="258" t="str">
        <f>iferror(vlookup(C6661,'Master data'!$A$1:$C$29,2,0),"--")</f>
        <v>--</v>
      </c>
    </row>
    <row r="6662" ht="22.5" customHeight="1">
      <c r="A6662" s="165"/>
      <c r="B6662" s="171"/>
      <c r="C6662" s="414"/>
      <c r="D6662" s="168"/>
      <c r="E6662" s="258" t="str">
        <f>iferror(vlookup(C6662,'Master data'!$A$1:$C$29,3,0),"--")</f>
        <v>--</v>
      </c>
      <c r="F6662" s="258" t="str">
        <f>iferror(vlookup(C6662,'Master data'!$A$1:$C$29,2,0),"--")</f>
        <v>--</v>
      </c>
    </row>
    <row r="6663" ht="22.5" customHeight="1">
      <c r="A6663" s="165"/>
      <c r="B6663" s="171"/>
      <c r="C6663" s="414"/>
      <c r="D6663" s="168"/>
      <c r="E6663" s="258" t="str">
        <f>iferror(vlookup(C6663,'Master data'!$A$1:$C$29,3,0),"--")</f>
        <v>--</v>
      </c>
      <c r="F6663" s="258" t="str">
        <f>iferror(vlookup(C6663,'Master data'!$A$1:$C$29,2,0),"--")</f>
        <v>--</v>
      </c>
    </row>
    <row r="6664" ht="22.5" customHeight="1">
      <c r="A6664" s="165"/>
      <c r="B6664" s="171"/>
      <c r="C6664" s="414"/>
      <c r="D6664" s="168"/>
      <c r="E6664" s="258" t="str">
        <f>iferror(vlookup(C6664,'Master data'!$A$1:$C$29,3,0),"--")</f>
        <v>--</v>
      </c>
      <c r="F6664" s="258" t="str">
        <f>iferror(vlookup(C6664,'Master data'!$A$1:$C$29,2,0),"--")</f>
        <v>--</v>
      </c>
    </row>
    <row r="6665" ht="22.5" customHeight="1">
      <c r="A6665" s="165"/>
      <c r="B6665" s="171"/>
      <c r="C6665" s="414"/>
      <c r="D6665" s="168"/>
      <c r="E6665" s="258" t="str">
        <f>iferror(vlookup(C6665,'Master data'!$A$1:$C$29,3,0),"--")</f>
        <v>--</v>
      </c>
      <c r="F6665" s="258" t="str">
        <f>iferror(vlookup(C6665,'Master data'!$A$1:$C$29,2,0),"--")</f>
        <v>--</v>
      </c>
    </row>
    <row r="6666" ht="22.5" customHeight="1">
      <c r="A6666" s="165"/>
      <c r="B6666" s="171"/>
      <c r="C6666" s="414"/>
      <c r="D6666" s="168"/>
      <c r="E6666" s="258" t="str">
        <f>iferror(vlookup(C6666,'Master data'!$A$1:$C$29,3,0),"--")</f>
        <v>--</v>
      </c>
      <c r="F6666" s="258" t="str">
        <f>iferror(vlookup(C6666,'Master data'!$A$1:$C$29,2,0),"--")</f>
        <v>--</v>
      </c>
    </row>
    <row r="6667" ht="22.5" customHeight="1">
      <c r="A6667" s="165"/>
      <c r="B6667" s="171"/>
      <c r="C6667" s="414"/>
      <c r="D6667" s="168"/>
      <c r="E6667" s="258" t="str">
        <f>iferror(vlookup(C6667,'Master data'!$A$1:$C$29,3,0),"--")</f>
        <v>--</v>
      </c>
      <c r="F6667" s="258" t="str">
        <f>iferror(vlookup(C6667,'Master data'!$A$1:$C$29,2,0),"--")</f>
        <v>--</v>
      </c>
    </row>
    <row r="6668" ht="22.5" customHeight="1">
      <c r="A6668" s="165"/>
      <c r="B6668" s="171"/>
      <c r="C6668" s="414"/>
      <c r="D6668" s="168"/>
      <c r="E6668" s="258" t="str">
        <f>iferror(vlookup(C6668,'Master data'!$A$1:$C$29,3,0),"--")</f>
        <v>--</v>
      </c>
      <c r="F6668" s="258" t="str">
        <f>iferror(vlookup(C6668,'Master data'!$A$1:$C$29,2,0),"--")</f>
        <v>--</v>
      </c>
    </row>
    <row r="6669" ht="22.5" customHeight="1">
      <c r="A6669" s="165"/>
      <c r="B6669" s="171"/>
      <c r="C6669" s="414"/>
      <c r="D6669" s="168"/>
      <c r="E6669" s="258" t="str">
        <f>iferror(vlookup(C6669,'Master data'!$A$1:$C$29,3,0),"--")</f>
        <v>--</v>
      </c>
      <c r="F6669" s="258" t="str">
        <f>iferror(vlookup(C6669,'Master data'!$A$1:$C$29,2,0),"--")</f>
        <v>--</v>
      </c>
    </row>
    <row r="6670" ht="22.5" customHeight="1">
      <c r="A6670" s="165"/>
      <c r="B6670" s="171"/>
      <c r="C6670" s="414"/>
      <c r="D6670" s="168"/>
      <c r="E6670" s="258" t="str">
        <f>iferror(vlookup(C6670,'Master data'!$A$1:$C$29,3,0),"--")</f>
        <v>--</v>
      </c>
      <c r="F6670" s="258" t="str">
        <f>iferror(vlookup(C6670,'Master data'!$A$1:$C$29,2,0),"--")</f>
        <v>--</v>
      </c>
    </row>
    <row r="6671" ht="22.5" customHeight="1">
      <c r="A6671" s="165"/>
      <c r="B6671" s="171"/>
      <c r="C6671" s="414"/>
      <c r="D6671" s="168"/>
      <c r="E6671" s="258" t="str">
        <f>iferror(vlookup(C6671,'Master data'!$A$1:$C$29,3,0),"--")</f>
        <v>--</v>
      </c>
      <c r="F6671" s="258" t="str">
        <f>iferror(vlookup(C6671,'Master data'!$A$1:$C$29,2,0),"--")</f>
        <v>--</v>
      </c>
    </row>
    <row r="6672" ht="22.5" customHeight="1">
      <c r="A6672" s="165"/>
      <c r="B6672" s="171"/>
      <c r="C6672" s="414"/>
      <c r="D6672" s="168"/>
      <c r="E6672" s="258" t="str">
        <f>iferror(vlookup(C6672,'Master data'!$A$1:$C$29,3,0),"--")</f>
        <v>--</v>
      </c>
      <c r="F6672" s="258" t="str">
        <f>iferror(vlookup(C6672,'Master data'!$A$1:$C$29,2,0),"--")</f>
        <v>--</v>
      </c>
    </row>
    <row r="6673" ht="22.5" customHeight="1">
      <c r="A6673" s="165"/>
      <c r="B6673" s="171"/>
      <c r="C6673" s="414"/>
      <c r="D6673" s="168"/>
      <c r="E6673" s="258" t="str">
        <f>iferror(vlookup(C6673,'Master data'!$A$1:$C$29,3,0),"--")</f>
        <v>--</v>
      </c>
      <c r="F6673" s="258" t="str">
        <f>iferror(vlookup(C6673,'Master data'!$A$1:$C$29,2,0),"--")</f>
        <v>--</v>
      </c>
    </row>
    <row r="6674" ht="22.5" customHeight="1">
      <c r="A6674" s="165"/>
      <c r="B6674" s="171"/>
      <c r="C6674" s="414"/>
      <c r="D6674" s="168"/>
      <c r="E6674" s="258" t="str">
        <f>iferror(vlookup(C6674,'Master data'!$A$1:$C$29,3,0),"--")</f>
        <v>--</v>
      </c>
      <c r="F6674" s="258" t="str">
        <f>iferror(vlookup(C6674,'Master data'!$A$1:$C$29,2,0),"--")</f>
        <v>--</v>
      </c>
    </row>
    <row r="6675" ht="22.5" customHeight="1">
      <c r="A6675" s="165"/>
      <c r="B6675" s="171"/>
      <c r="C6675" s="414"/>
      <c r="D6675" s="168"/>
      <c r="E6675" s="258" t="str">
        <f>iferror(vlookup(C6675,'Master data'!$A$1:$C$29,3,0),"--")</f>
        <v>--</v>
      </c>
      <c r="F6675" s="258" t="str">
        <f>iferror(vlookup(C6675,'Master data'!$A$1:$C$29,2,0),"--")</f>
        <v>--</v>
      </c>
    </row>
    <row r="6676" ht="22.5" customHeight="1">
      <c r="A6676" s="165"/>
      <c r="B6676" s="171"/>
      <c r="C6676" s="414"/>
      <c r="D6676" s="168"/>
      <c r="E6676" s="258" t="str">
        <f>iferror(vlookup(C6676,'Master data'!$A$1:$C$29,3,0),"--")</f>
        <v>--</v>
      </c>
      <c r="F6676" s="258" t="str">
        <f>iferror(vlookup(C6676,'Master data'!$A$1:$C$29,2,0),"--")</f>
        <v>--</v>
      </c>
    </row>
    <row r="6677" ht="22.5" customHeight="1">
      <c r="A6677" s="165"/>
      <c r="B6677" s="171"/>
      <c r="C6677" s="414"/>
      <c r="D6677" s="168"/>
      <c r="E6677" s="258" t="str">
        <f>iferror(vlookup(C6677,'Master data'!$A$1:$C$29,3,0),"--")</f>
        <v>--</v>
      </c>
      <c r="F6677" s="258" t="str">
        <f>iferror(vlookup(C6677,'Master data'!$A$1:$C$29,2,0),"--")</f>
        <v>--</v>
      </c>
    </row>
    <row r="6678" ht="22.5" customHeight="1">
      <c r="A6678" s="165"/>
      <c r="B6678" s="171"/>
      <c r="C6678" s="414"/>
      <c r="D6678" s="168"/>
      <c r="E6678" s="258" t="str">
        <f>iferror(vlookup(C6678,'Master data'!$A$1:$C$29,3,0),"--")</f>
        <v>--</v>
      </c>
      <c r="F6678" s="258" t="str">
        <f>iferror(vlookup(C6678,'Master data'!$A$1:$C$29,2,0),"--")</f>
        <v>--</v>
      </c>
    </row>
    <row r="6679" ht="22.5" customHeight="1">
      <c r="A6679" s="165"/>
      <c r="B6679" s="171"/>
      <c r="C6679" s="414"/>
      <c r="D6679" s="168"/>
      <c r="E6679" s="258" t="str">
        <f>iferror(vlookup(C6679,'Master data'!$A$1:$C$29,3,0),"--")</f>
        <v>--</v>
      </c>
      <c r="F6679" s="258" t="str">
        <f>iferror(vlookup(C6679,'Master data'!$A$1:$C$29,2,0),"--")</f>
        <v>--</v>
      </c>
    </row>
    <row r="6680" ht="22.5" customHeight="1">
      <c r="A6680" s="165"/>
      <c r="B6680" s="171"/>
      <c r="C6680" s="414"/>
      <c r="D6680" s="168"/>
      <c r="E6680" s="258" t="str">
        <f>iferror(vlookup(C6680,'Master data'!$A$1:$C$29,3,0),"--")</f>
        <v>--</v>
      </c>
      <c r="F6680" s="258" t="str">
        <f>iferror(vlookup(C6680,'Master data'!$A$1:$C$29,2,0),"--")</f>
        <v>--</v>
      </c>
    </row>
    <row r="6681" ht="22.5" customHeight="1">
      <c r="A6681" s="165"/>
      <c r="B6681" s="171"/>
      <c r="C6681" s="414"/>
      <c r="D6681" s="168"/>
      <c r="E6681" s="258" t="str">
        <f>iferror(vlookup(C6681,'Master data'!$A$1:$C$29,3,0),"--")</f>
        <v>--</v>
      </c>
      <c r="F6681" s="258" t="str">
        <f>iferror(vlookup(C6681,'Master data'!$A$1:$C$29,2,0),"--")</f>
        <v>--</v>
      </c>
    </row>
    <row r="6682" ht="22.5" customHeight="1">
      <c r="A6682" s="165"/>
      <c r="B6682" s="171"/>
      <c r="C6682" s="414"/>
      <c r="D6682" s="168"/>
      <c r="E6682" s="258" t="str">
        <f>iferror(vlookup(C6682,'Master data'!$A$1:$C$29,3,0),"--")</f>
        <v>--</v>
      </c>
      <c r="F6682" s="258" t="str">
        <f>iferror(vlookup(C6682,'Master data'!$A$1:$C$29,2,0),"--")</f>
        <v>--</v>
      </c>
    </row>
    <row r="6683" ht="22.5" customHeight="1">
      <c r="A6683" s="165"/>
      <c r="B6683" s="171"/>
      <c r="C6683" s="414"/>
      <c r="D6683" s="168"/>
      <c r="E6683" s="258" t="str">
        <f>iferror(vlookup(C6683,'Master data'!$A$1:$C$29,3,0),"--")</f>
        <v>--</v>
      </c>
      <c r="F6683" s="258" t="str">
        <f>iferror(vlookup(C6683,'Master data'!$A$1:$C$29,2,0),"--")</f>
        <v>--</v>
      </c>
    </row>
    <row r="6684" ht="22.5" customHeight="1">
      <c r="A6684" s="165"/>
      <c r="B6684" s="171"/>
      <c r="C6684" s="414"/>
      <c r="D6684" s="168"/>
      <c r="E6684" s="258" t="str">
        <f>iferror(vlookup(C6684,'Master data'!$A$1:$C$29,3,0),"--")</f>
        <v>--</v>
      </c>
      <c r="F6684" s="258" t="str">
        <f>iferror(vlookup(C6684,'Master data'!$A$1:$C$29,2,0),"--")</f>
        <v>--</v>
      </c>
    </row>
    <row r="6685" ht="22.5" customHeight="1">
      <c r="A6685" s="165"/>
      <c r="B6685" s="171"/>
      <c r="C6685" s="414"/>
      <c r="D6685" s="168"/>
      <c r="E6685" s="258" t="str">
        <f>iferror(vlookup(C6685,'Master data'!$A$1:$C$29,3,0),"--")</f>
        <v>--</v>
      </c>
      <c r="F6685" s="258" t="str">
        <f>iferror(vlookup(C6685,'Master data'!$A$1:$C$29,2,0),"--")</f>
        <v>--</v>
      </c>
    </row>
    <row r="6686" ht="22.5" customHeight="1">
      <c r="A6686" s="165"/>
      <c r="B6686" s="171"/>
      <c r="C6686" s="414"/>
      <c r="D6686" s="168"/>
      <c r="E6686" s="258" t="str">
        <f>iferror(vlookup(C6686,'Master data'!$A$1:$C$29,3,0),"--")</f>
        <v>--</v>
      </c>
      <c r="F6686" s="258" t="str">
        <f>iferror(vlookup(C6686,'Master data'!$A$1:$C$29,2,0),"--")</f>
        <v>--</v>
      </c>
    </row>
    <row r="6687" ht="22.5" customHeight="1">
      <c r="A6687" s="165"/>
      <c r="B6687" s="171"/>
      <c r="C6687" s="414"/>
      <c r="D6687" s="168"/>
      <c r="E6687" s="258" t="str">
        <f>iferror(vlookup(C6687,'Master data'!$A$1:$C$29,3,0),"--")</f>
        <v>--</v>
      </c>
      <c r="F6687" s="258" t="str">
        <f>iferror(vlookup(C6687,'Master data'!$A$1:$C$29,2,0),"--")</f>
        <v>--</v>
      </c>
    </row>
    <row r="6688" ht="22.5" customHeight="1">
      <c r="A6688" s="165"/>
      <c r="B6688" s="171"/>
      <c r="C6688" s="414"/>
      <c r="D6688" s="168"/>
      <c r="E6688" s="258" t="str">
        <f>iferror(vlookup(C6688,'Master data'!$A$1:$C$29,3,0),"--")</f>
        <v>--</v>
      </c>
      <c r="F6688" s="258" t="str">
        <f>iferror(vlookup(C6688,'Master data'!$A$1:$C$29,2,0),"--")</f>
        <v>--</v>
      </c>
    </row>
    <row r="6689" ht="22.5" customHeight="1">
      <c r="A6689" s="165"/>
      <c r="B6689" s="171"/>
      <c r="C6689" s="414"/>
      <c r="D6689" s="168"/>
      <c r="E6689" s="258" t="str">
        <f>iferror(vlookup(C6689,'Master data'!$A$1:$C$29,3,0),"--")</f>
        <v>--</v>
      </c>
      <c r="F6689" s="258" t="str">
        <f>iferror(vlookup(C6689,'Master data'!$A$1:$C$29,2,0),"--")</f>
        <v>--</v>
      </c>
    </row>
    <row r="6690" ht="22.5" customHeight="1">
      <c r="A6690" s="165"/>
      <c r="B6690" s="171"/>
      <c r="C6690" s="414"/>
      <c r="D6690" s="168"/>
      <c r="E6690" s="258" t="str">
        <f>iferror(vlookup(C6690,'Master data'!$A$1:$C$29,3,0),"--")</f>
        <v>--</v>
      </c>
      <c r="F6690" s="258" t="str">
        <f>iferror(vlookup(C6690,'Master data'!$A$1:$C$29,2,0),"--")</f>
        <v>--</v>
      </c>
    </row>
    <row r="6691" ht="22.5" customHeight="1">
      <c r="A6691" s="165"/>
      <c r="B6691" s="171"/>
      <c r="C6691" s="414"/>
      <c r="D6691" s="168"/>
      <c r="E6691" s="258" t="str">
        <f>iferror(vlookup(C6691,'Master data'!$A$1:$C$29,3,0),"--")</f>
        <v>--</v>
      </c>
      <c r="F6691" s="258" t="str">
        <f>iferror(vlookup(C6691,'Master data'!$A$1:$C$29,2,0),"--")</f>
        <v>--</v>
      </c>
    </row>
    <row r="6692" ht="22.5" customHeight="1">
      <c r="A6692" s="165"/>
      <c r="B6692" s="171"/>
      <c r="C6692" s="414"/>
      <c r="D6692" s="168"/>
      <c r="E6692" s="258" t="str">
        <f>iferror(vlookup(C6692,'Master data'!$A$1:$C$29,3,0),"--")</f>
        <v>--</v>
      </c>
      <c r="F6692" s="258" t="str">
        <f>iferror(vlookup(C6692,'Master data'!$A$1:$C$29,2,0),"--")</f>
        <v>--</v>
      </c>
    </row>
    <row r="6693" ht="22.5" customHeight="1">
      <c r="A6693" s="165"/>
      <c r="B6693" s="171"/>
      <c r="C6693" s="414"/>
      <c r="D6693" s="168"/>
      <c r="E6693" s="258" t="str">
        <f>iferror(vlookup(C6693,'Master data'!$A$1:$C$29,3,0),"--")</f>
        <v>--</v>
      </c>
      <c r="F6693" s="258" t="str">
        <f>iferror(vlookup(C6693,'Master data'!$A$1:$C$29,2,0),"--")</f>
        <v>--</v>
      </c>
    </row>
    <row r="6694" ht="22.5" customHeight="1">
      <c r="A6694" s="165"/>
      <c r="B6694" s="171"/>
      <c r="C6694" s="414"/>
      <c r="D6694" s="168"/>
      <c r="E6694" s="258" t="str">
        <f>iferror(vlookup(C6694,'Master data'!$A$1:$C$29,3,0),"--")</f>
        <v>--</v>
      </c>
      <c r="F6694" s="258" t="str">
        <f>iferror(vlookup(C6694,'Master data'!$A$1:$C$29,2,0),"--")</f>
        <v>--</v>
      </c>
    </row>
    <row r="6695" ht="22.5" customHeight="1">
      <c r="A6695" s="165"/>
      <c r="B6695" s="171"/>
      <c r="C6695" s="414"/>
      <c r="D6695" s="168"/>
      <c r="E6695" s="258" t="str">
        <f>iferror(vlookup(C6695,'Master data'!$A$1:$C$29,3,0),"--")</f>
        <v>--</v>
      </c>
      <c r="F6695" s="258" t="str">
        <f>iferror(vlookup(C6695,'Master data'!$A$1:$C$29,2,0),"--")</f>
        <v>--</v>
      </c>
    </row>
    <row r="6696" ht="22.5" customHeight="1">
      <c r="A6696" s="165"/>
      <c r="B6696" s="171"/>
      <c r="C6696" s="414"/>
      <c r="D6696" s="168"/>
      <c r="E6696" s="258" t="str">
        <f>iferror(vlookup(C6696,'Master data'!$A$1:$C$29,3,0),"--")</f>
        <v>--</v>
      </c>
      <c r="F6696" s="258" t="str">
        <f>iferror(vlookup(C6696,'Master data'!$A$1:$C$29,2,0),"--")</f>
        <v>--</v>
      </c>
    </row>
    <row r="6697" ht="22.5" customHeight="1">
      <c r="A6697" s="165"/>
      <c r="B6697" s="171"/>
      <c r="C6697" s="414"/>
      <c r="D6697" s="168"/>
      <c r="E6697" s="258" t="str">
        <f>iferror(vlookup(C6697,'Master data'!$A$1:$C$29,3,0),"--")</f>
        <v>--</v>
      </c>
      <c r="F6697" s="258" t="str">
        <f>iferror(vlookup(C6697,'Master data'!$A$1:$C$29,2,0),"--")</f>
        <v>--</v>
      </c>
    </row>
    <row r="6698" ht="22.5" customHeight="1">
      <c r="A6698" s="165"/>
      <c r="B6698" s="171"/>
      <c r="C6698" s="414"/>
      <c r="D6698" s="168"/>
      <c r="E6698" s="258" t="str">
        <f>iferror(vlookup(C6698,'Master data'!$A$1:$C$29,3,0),"--")</f>
        <v>--</v>
      </c>
      <c r="F6698" s="258" t="str">
        <f>iferror(vlookup(C6698,'Master data'!$A$1:$C$29,2,0),"--")</f>
        <v>--</v>
      </c>
    </row>
    <row r="6699" ht="22.5" customHeight="1">
      <c r="A6699" s="165"/>
      <c r="B6699" s="171"/>
      <c r="C6699" s="414"/>
      <c r="D6699" s="168"/>
      <c r="E6699" s="258" t="str">
        <f>iferror(vlookup(C6699,'Master data'!$A$1:$C$29,3,0),"--")</f>
        <v>--</v>
      </c>
      <c r="F6699" s="258" t="str">
        <f>iferror(vlookup(C6699,'Master data'!$A$1:$C$29,2,0),"--")</f>
        <v>--</v>
      </c>
    </row>
    <row r="6700" ht="22.5" customHeight="1">
      <c r="A6700" s="165"/>
      <c r="B6700" s="171"/>
      <c r="C6700" s="414"/>
      <c r="D6700" s="168"/>
      <c r="E6700" s="258" t="str">
        <f>iferror(vlookup(C6700,'Master data'!$A$1:$C$29,3,0),"--")</f>
        <v>--</v>
      </c>
      <c r="F6700" s="258" t="str">
        <f>iferror(vlookup(C6700,'Master data'!$A$1:$C$29,2,0),"--")</f>
        <v>--</v>
      </c>
    </row>
    <row r="6701" ht="22.5" customHeight="1">
      <c r="A6701" s="165"/>
      <c r="B6701" s="171"/>
      <c r="C6701" s="414"/>
      <c r="D6701" s="168"/>
      <c r="E6701" s="258" t="str">
        <f>iferror(vlookup(C6701,'Master data'!$A$1:$C$29,3,0),"--")</f>
        <v>--</v>
      </c>
      <c r="F6701" s="258" t="str">
        <f>iferror(vlookup(C6701,'Master data'!$A$1:$C$29,2,0),"--")</f>
        <v>--</v>
      </c>
    </row>
    <row r="6702" ht="22.5" customHeight="1">
      <c r="A6702" s="165"/>
      <c r="B6702" s="171"/>
      <c r="C6702" s="414"/>
      <c r="D6702" s="168"/>
      <c r="E6702" s="258" t="str">
        <f>iferror(vlookup(C6702,'Master data'!$A$1:$C$29,3,0),"--")</f>
        <v>--</v>
      </c>
      <c r="F6702" s="258" t="str">
        <f>iferror(vlookup(C6702,'Master data'!$A$1:$C$29,2,0),"--")</f>
        <v>--</v>
      </c>
    </row>
    <row r="6703" ht="22.5" customHeight="1">
      <c r="A6703" s="165"/>
      <c r="B6703" s="171"/>
      <c r="C6703" s="414"/>
      <c r="D6703" s="168"/>
      <c r="E6703" s="258" t="str">
        <f>iferror(vlookup(C6703,'Master data'!$A$1:$C$29,3,0),"--")</f>
        <v>--</v>
      </c>
      <c r="F6703" s="258" t="str">
        <f>iferror(vlookup(C6703,'Master data'!$A$1:$C$29,2,0),"--")</f>
        <v>--</v>
      </c>
    </row>
    <row r="6704" ht="22.5" customHeight="1">
      <c r="A6704" s="165"/>
      <c r="B6704" s="171"/>
      <c r="C6704" s="414"/>
      <c r="D6704" s="168"/>
      <c r="E6704" s="258" t="str">
        <f>iferror(vlookup(C6704,'Master data'!$A$1:$C$29,3,0),"--")</f>
        <v>--</v>
      </c>
      <c r="F6704" s="258" t="str">
        <f>iferror(vlookup(C6704,'Master data'!$A$1:$C$29,2,0),"--")</f>
        <v>--</v>
      </c>
    </row>
    <row r="6705" ht="22.5" customHeight="1">
      <c r="A6705" s="165"/>
      <c r="B6705" s="171"/>
      <c r="C6705" s="414"/>
      <c r="D6705" s="168"/>
      <c r="E6705" s="258" t="str">
        <f>iferror(vlookup(C6705,'Master data'!$A$1:$C$29,3,0),"--")</f>
        <v>--</v>
      </c>
      <c r="F6705" s="258" t="str">
        <f>iferror(vlookup(C6705,'Master data'!$A$1:$C$29,2,0),"--")</f>
        <v>--</v>
      </c>
    </row>
    <row r="6706" ht="22.5" customHeight="1">
      <c r="A6706" s="165"/>
      <c r="B6706" s="171"/>
      <c r="C6706" s="414"/>
      <c r="D6706" s="168"/>
      <c r="E6706" s="258" t="str">
        <f>iferror(vlookup(C6706,'Master data'!$A$1:$C$29,3,0),"--")</f>
        <v>--</v>
      </c>
      <c r="F6706" s="258" t="str">
        <f>iferror(vlookup(C6706,'Master data'!$A$1:$C$29,2,0),"--")</f>
        <v>--</v>
      </c>
    </row>
    <row r="6707" ht="22.5" customHeight="1">
      <c r="A6707" s="165"/>
      <c r="B6707" s="171"/>
      <c r="C6707" s="414"/>
      <c r="D6707" s="168"/>
      <c r="E6707" s="258" t="str">
        <f>iferror(vlookup(C6707,'Master data'!$A$1:$C$29,3,0),"--")</f>
        <v>--</v>
      </c>
      <c r="F6707" s="258" t="str">
        <f>iferror(vlookup(C6707,'Master data'!$A$1:$C$29,2,0),"--")</f>
        <v>--</v>
      </c>
    </row>
    <row r="6708" ht="22.5" customHeight="1">
      <c r="A6708" s="165"/>
      <c r="B6708" s="171"/>
      <c r="C6708" s="414"/>
      <c r="D6708" s="168"/>
      <c r="E6708" s="258" t="str">
        <f>iferror(vlookup(C6708,'Master data'!$A$1:$C$29,3,0),"--")</f>
        <v>--</v>
      </c>
      <c r="F6708" s="258" t="str">
        <f>iferror(vlookup(C6708,'Master data'!$A$1:$C$29,2,0),"--")</f>
        <v>--</v>
      </c>
    </row>
    <row r="6709" ht="22.5" customHeight="1">
      <c r="A6709" s="165"/>
      <c r="B6709" s="171"/>
      <c r="C6709" s="414"/>
      <c r="D6709" s="168"/>
      <c r="E6709" s="258" t="str">
        <f>iferror(vlookup(C6709,'Master data'!$A$1:$C$29,3,0),"--")</f>
        <v>--</v>
      </c>
      <c r="F6709" s="258" t="str">
        <f>iferror(vlookup(C6709,'Master data'!$A$1:$C$29,2,0),"--")</f>
        <v>--</v>
      </c>
    </row>
    <row r="6710" ht="22.5" customHeight="1">
      <c r="A6710" s="165"/>
      <c r="B6710" s="171"/>
      <c r="C6710" s="414"/>
      <c r="D6710" s="168"/>
      <c r="E6710" s="258" t="str">
        <f>iferror(vlookup(C6710,'Master data'!$A$1:$C$29,3,0),"--")</f>
        <v>--</v>
      </c>
      <c r="F6710" s="258" t="str">
        <f>iferror(vlookup(C6710,'Master data'!$A$1:$C$29,2,0),"--")</f>
        <v>--</v>
      </c>
    </row>
    <row r="6711" ht="22.5" customHeight="1">
      <c r="A6711" s="165"/>
      <c r="B6711" s="171"/>
      <c r="C6711" s="414"/>
      <c r="D6711" s="168"/>
      <c r="E6711" s="258" t="str">
        <f>iferror(vlookup(C6711,'Master data'!$A$1:$C$29,3,0),"--")</f>
        <v>--</v>
      </c>
      <c r="F6711" s="258" t="str">
        <f>iferror(vlookup(C6711,'Master data'!$A$1:$C$29,2,0),"--")</f>
        <v>--</v>
      </c>
    </row>
    <row r="6712" ht="22.5" customHeight="1">
      <c r="A6712" s="165"/>
      <c r="B6712" s="171"/>
      <c r="C6712" s="414"/>
      <c r="D6712" s="168"/>
      <c r="E6712" s="258" t="str">
        <f>iferror(vlookup(C6712,'Master data'!$A$1:$C$29,3,0),"--")</f>
        <v>--</v>
      </c>
      <c r="F6712" s="258" t="str">
        <f>iferror(vlookup(C6712,'Master data'!$A$1:$C$29,2,0),"--")</f>
        <v>--</v>
      </c>
    </row>
    <row r="6713" ht="22.5" customHeight="1">
      <c r="A6713" s="165"/>
      <c r="B6713" s="171"/>
      <c r="C6713" s="414"/>
      <c r="D6713" s="168"/>
      <c r="E6713" s="258" t="str">
        <f>iferror(vlookup(C6713,'Master data'!$A$1:$C$29,3,0),"--")</f>
        <v>--</v>
      </c>
      <c r="F6713" s="258" t="str">
        <f>iferror(vlookup(C6713,'Master data'!$A$1:$C$29,2,0),"--")</f>
        <v>--</v>
      </c>
    </row>
    <row r="6714" ht="22.5" customHeight="1">
      <c r="A6714" s="165"/>
      <c r="B6714" s="171"/>
      <c r="C6714" s="414"/>
      <c r="D6714" s="168"/>
      <c r="E6714" s="258" t="str">
        <f>iferror(vlookup(C6714,'Master data'!$A$1:$C$29,3,0),"--")</f>
        <v>--</v>
      </c>
      <c r="F6714" s="258" t="str">
        <f>iferror(vlookup(C6714,'Master data'!$A$1:$C$29,2,0),"--")</f>
        <v>--</v>
      </c>
    </row>
    <row r="6715" ht="22.5" customHeight="1">
      <c r="A6715" s="165"/>
      <c r="B6715" s="171"/>
      <c r="C6715" s="414"/>
      <c r="D6715" s="168"/>
      <c r="E6715" s="258" t="str">
        <f>iferror(vlookup(C6715,'Master data'!$A$1:$C$29,3,0),"--")</f>
        <v>--</v>
      </c>
      <c r="F6715" s="258" t="str">
        <f>iferror(vlookup(C6715,'Master data'!$A$1:$C$29,2,0),"--")</f>
        <v>--</v>
      </c>
    </row>
    <row r="6716" ht="22.5" customHeight="1">
      <c r="A6716" s="165"/>
      <c r="B6716" s="171"/>
      <c r="C6716" s="414"/>
      <c r="D6716" s="168"/>
      <c r="E6716" s="258" t="str">
        <f>iferror(vlookup(C6716,'Master data'!$A$1:$C$29,3,0),"--")</f>
        <v>--</v>
      </c>
      <c r="F6716" s="258" t="str">
        <f>iferror(vlookup(C6716,'Master data'!$A$1:$C$29,2,0),"--")</f>
        <v>--</v>
      </c>
    </row>
    <row r="6717" ht="22.5" customHeight="1">
      <c r="A6717" s="165"/>
      <c r="B6717" s="171"/>
      <c r="C6717" s="414"/>
      <c r="D6717" s="168"/>
      <c r="E6717" s="258" t="str">
        <f>iferror(vlookup(C6717,'Master data'!$A$1:$C$29,3,0),"--")</f>
        <v>--</v>
      </c>
      <c r="F6717" s="258" t="str">
        <f>iferror(vlookup(C6717,'Master data'!$A$1:$C$29,2,0),"--")</f>
        <v>--</v>
      </c>
    </row>
    <row r="6718" ht="22.5" customHeight="1">
      <c r="A6718" s="165"/>
      <c r="B6718" s="171"/>
      <c r="C6718" s="414"/>
      <c r="D6718" s="168"/>
      <c r="E6718" s="258" t="str">
        <f>iferror(vlookup(C6718,'Master data'!$A$1:$C$29,3,0),"--")</f>
        <v>--</v>
      </c>
      <c r="F6718" s="258" t="str">
        <f>iferror(vlookup(C6718,'Master data'!$A$1:$C$29,2,0),"--")</f>
        <v>--</v>
      </c>
    </row>
    <row r="6719" ht="22.5" customHeight="1">
      <c r="A6719" s="165"/>
      <c r="B6719" s="171"/>
      <c r="C6719" s="414"/>
      <c r="D6719" s="168"/>
      <c r="E6719" s="258" t="str">
        <f>iferror(vlookup(C6719,'Master data'!$A$1:$C$29,3,0),"--")</f>
        <v>--</v>
      </c>
      <c r="F6719" s="258" t="str">
        <f>iferror(vlookup(C6719,'Master data'!$A$1:$C$29,2,0),"--")</f>
        <v>--</v>
      </c>
    </row>
    <row r="6720" ht="22.5" customHeight="1">
      <c r="A6720" s="165"/>
      <c r="B6720" s="171"/>
      <c r="C6720" s="414"/>
      <c r="D6720" s="168"/>
      <c r="E6720" s="258" t="str">
        <f>iferror(vlookup(C6720,'Master data'!$A$1:$C$29,3,0),"--")</f>
        <v>--</v>
      </c>
      <c r="F6720" s="258" t="str">
        <f>iferror(vlookup(C6720,'Master data'!$A$1:$C$29,2,0),"--")</f>
        <v>--</v>
      </c>
    </row>
    <row r="6721" ht="22.5" customHeight="1">
      <c r="A6721" s="165"/>
      <c r="B6721" s="171"/>
      <c r="C6721" s="414"/>
      <c r="D6721" s="168"/>
      <c r="E6721" s="258" t="str">
        <f>iferror(vlookup(C6721,'Master data'!$A$1:$C$29,3,0),"--")</f>
        <v>--</v>
      </c>
      <c r="F6721" s="258" t="str">
        <f>iferror(vlookup(C6721,'Master data'!$A$1:$C$29,2,0),"--")</f>
        <v>--</v>
      </c>
    </row>
    <row r="6722" ht="22.5" customHeight="1">
      <c r="A6722" s="165"/>
      <c r="B6722" s="171"/>
      <c r="C6722" s="414"/>
      <c r="D6722" s="168"/>
      <c r="E6722" s="258" t="str">
        <f>iferror(vlookup(C6722,'Master data'!$A$1:$C$29,3,0),"--")</f>
        <v>--</v>
      </c>
      <c r="F6722" s="258" t="str">
        <f>iferror(vlookup(C6722,'Master data'!$A$1:$C$29,2,0),"--")</f>
        <v>--</v>
      </c>
    </row>
    <row r="6723" ht="22.5" customHeight="1">
      <c r="A6723" s="165"/>
      <c r="B6723" s="171"/>
      <c r="C6723" s="414"/>
      <c r="D6723" s="168"/>
      <c r="E6723" s="258" t="str">
        <f>iferror(vlookup(C6723,'Master data'!$A$1:$C$29,3,0),"--")</f>
        <v>--</v>
      </c>
      <c r="F6723" s="258" t="str">
        <f>iferror(vlookup(C6723,'Master data'!$A$1:$C$29,2,0),"--")</f>
        <v>--</v>
      </c>
    </row>
    <row r="6724" ht="22.5" customHeight="1">
      <c r="A6724" s="165"/>
      <c r="B6724" s="171"/>
      <c r="C6724" s="414"/>
      <c r="D6724" s="168"/>
      <c r="E6724" s="258" t="str">
        <f>iferror(vlookup(C6724,'Master data'!$A$1:$C$29,3,0),"--")</f>
        <v>--</v>
      </c>
      <c r="F6724" s="258" t="str">
        <f>iferror(vlookup(C6724,'Master data'!$A$1:$C$29,2,0),"--")</f>
        <v>--</v>
      </c>
    </row>
    <row r="6725" ht="22.5" customHeight="1">
      <c r="A6725" s="165"/>
      <c r="B6725" s="171"/>
      <c r="C6725" s="414"/>
      <c r="D6725" s="168"/>
      <c r="E6725" s="258" t="str">
        <f>iferror(vlookup(C6725,'Master data'!$A$1:$C$29,3,0),"--")</f>
        <v>--</v>
      </c>
      <c r="F6725" s="258" t="str">
        <f>iferror(vlookup(C6725,'Master data'!$A$1:$C$29,2,0),"--")</f>
        <v>--</v>
      </c>
    </row>
    <row r="6726" ht="22.5" customHeight="1">
      <c r="A6726" s="165"/>
      <c r="B6726" s="171"/>
      <c r="C6726" s="414"/>
      <c r="D6726" s="168"/>
      <c r="E6726" s="258" t="str">
        <f>iferror(vlookup(C6726,'Master data'!$A$1:$C$29,3,0),"--")</f>
        <v>--</v>
      </c>
      <c r="F6726" s="258" t="str">
        <f>iferror(vlookup(C6726,'Master data'!$A$1:$C$29,2,0),"--")</f>
        <v>--</v>
      </c>
    </row>
    <row r="6727" ht="22.5" customHeight="1">
      <c r="A6727" s="165"/>
      <c r="B6727" s="171"/>
      <c r="C6727" s="414"/>
      <c r="D6727" s="168"/>
      <c r="E6727" s="258" t="str">
        <f>iferror(vlookup(C6727,'Master data'!$A$1:$C$29,3,0),"--")</f>
        <v>--</v>
      </c>
      <c r="F6727" s="258" t="str">
        <f>iferror(vlookup(C6727,'Master data'!$A$1:$C$29,2,0),"--")</f>
        <v>--</v>
      </c>
    </row>
    <row r="6728" ht="22.5" customHeight="1">
      <c r="A6728" s="165"/>
      <c r="B6728" s="171"/>
      <c r="C6728" s="414"/>
      <c r="D6728" s="168"/>
      <c r="E6728" s="258" t="str">
        <f>iferror(vlookup(C6728,'Master data'!$A$1:$C$29,3,0),"--")</f>
        <v>--</v>
      </c>
      <c r="F6728" s="258" t="str">
        <f>iferror(vlookup(C6728,'Master data'!$A$1:$C$29,2,0),"--")</f>
        <v>--</v>
      </c>
    </row>
    <row r="6729" ht="22.5" customHeight="1">
      <c r="A6729" s="165"/>
      <c r="B6729" s="171"/>
      <c r="C6729" s="414"/>
      <c r="D6729" s="168"/>
      <c r="E6729" s="258" t="str">
        <f>iferror(vlookup(C6729,'Master data'!$A$1:$C$29,3,0),"--")</f>
        <v>--</v>
      </c>
      <c r="F6729" s="258" t="str">
        <f>iferror(vlookup(C6729,'Master data'!$A$1:$C$29,2,0),"--")</f>
        <v>--</v>
      </c>
    </row>
    <row r="6730" ht="22.5" customHeight="1">
      <c r="A6730" s="165"/>
      <c r="B6730" s="171"/>
      <c r="C6730" s="414"/>
      <c r="D6730" s="168"/>
      <c r="E6730" s="258" t="str">
        <f>iferror(vlookup(C6730,'Master data'!$A$1:$C$29,3,0),"--")</f>
        <v>--</v>
      </c>
      <c r="F6730" s="258" t="str">
        <f>iferror(vlookup(C6730,'Master data'!$A$1:$C$29,2,0),"--")</f>
        <v>--</v>
      </c>
    </row>
    <row r="6731" ht="22.5" customHeight="1">
      <c r="A6731" s="165"/>
      <c r="B6731" s="171"/>
      <c r="C6731" s="414"/>
      <c r="D6731" s="168"/>
      <c r="E6731" s="258" t="str">
        <f>iferror(vlookup(C6731,'Master data'!$A$1:$C$29,3,0),"--")</f>
        <v>--</v>
      </c>
      <c r="F6731" s="258" t="str">
        <f>iferror(vlookup(C6731,'Master data'!$A$1:$C$29,2,0),"--")</f>
        <v>--</v>
      </c>
    </row>
    <row r="6732" ht="22.5" customHeight="1">
      <c r="A6732" s="165"/>
      <c r="B6732" s="171"/>
      <c r="C6732" s="414"/>
      <c r="D6732" s="168"/>
      <c r="E6732" s="258" t="str">
        <f>iferror(vlookup(C6732,'Master data'!$A$1:$C$29,3,0),"--")</f>
        <v>--</v>
      </c>
      <c r="F6732" s="258" t="str">
        <f>iferror(vlookup(C6732,'Master data'!$A$1:$C$29,2,0),"--")</f>
        <v>--</v>
      </c>
    </row>
    <row r="6733" ht="22.5" customHeight="1">
      <c r="A6733" s="165"/>
      <c r="B6733" s="171"/>
      <c r="C6733" s="414"/>
      <c r="D6733" s="168"/>
      <c r="E6733" s="258" t="str">
        <f>iferror(vlookup(C6733,'Master data'!$A$1:$C$29,3,0),"--")</f>
        <v>--</v>
      </c>
      <c r="F6733" s="258" t="str">
        <f>iferror(vlookup(C6733,'Master data'!$A$1:$C$29,2,0),"--")</f>
        <v>--</v>
      </c>
    </row>
    <row r="6734" ht="22.5" customHeight="1">
      <c r="A6734" s="165"/>
      <c r="B6734" s="171"/>
      <c r="C6734" s="414"/>
      <c r="D6734" s="168"/>
      <c r="E6734" s="258" t="str">
        <f>iferror(vlookup(C6734,'Master data'!$A$1:$C$29,3,0),"--")</f>
        <v>--</v>
      </c>
      <c r="F6734" s="258" t="str">
        <f>iferror(vlookup(C6734,'Master data'!$A$1:$C$29,2,0),"--")</f>
        <v>--</v>
      </c>
    </row>
    <row r="6735" ht="22.5" customHeight="1">
      <c r="A6735" s="165"/>
      <c r="B6735" s="171"/>
      <c r="C6735" s="414"/>
      <c r="D6735" s="168"/>
      <c r="E6735" s="258" t="str">
        <f>iferror(vlookup(C6735,'Master data'!$A$1:$C$29,3,0),"--")</f>
        <v>--</v>
      </c>
      <c r="F6735" s="258" t="str">
        <f>iferror(vlookup(C6735,'Master data'!$A$1:$C$29,2,0),"--")</f>
        <v>--</v>
      </c>
    </row>
    <row r="6736" ht="22.5" customHeight="1">
      <c r="A6736" s="165"/>
      <c r="B6736" s="171"/>
      <c r="C6736" s="414"/>
      <c r="D6736" s="168"/>
      <c r="E6736" s="258" t="str">
        <f>iferror(vlookup(C6736,'Master data'!$A$1:$C$29,3,0),"--")</f>
        <v>--</v>
      </c>
      <c r="F6736" s="258" t="str">
        <f>iferror(vlookup(C6736,'Master data'!$A$1:$C$29,2,0),"--")</f>
        <v>--</v>
      </c>
    </row>
    <row r="6737" ht="22.5" customHeight="1">
      <c r="A6737" s="165"/>
      <c r="B6737" s="171"/>
      <c r="C6737" s="414"/>
      <c r="D6737" s="168"/>
      <c r="E6737" s="258" t="str">
        <f>iferror(vlookup(C6737,'Master data'!$A$1:$C$29,3,0),"--")</f>
        <v>--</v>
      </c>
      <c r="F6737" s="258" t="str">
        <f>iferror(vlookup(C6737,'Master data'!$A$1:$C$29,2,0),"--")</f>
        <v>--</v>
      </c>
    </row>
    <row r="6738" ht="22.5" customHeight="1">
      <c r="A6738" s="165"/>
      <c r="B6738" s="171"/>
      <c r="C6738" s="414"/>
      <c r="D6738" s="168"/>
      <c r="E6738" s="258" t="str">
        <f>iferror(vlookup(C6738,'Master data'!$A$1:$C$29,3,0),"--")</f>
        <v>--</v>
      </c>
      <c r="F6738" s="258" t="str">
        <f>iferror(vlookup(C6738,'Master data'!$A$1:$C$29,2,0),"--")</f>
        <v>--</v>
      </c>
    </row>
    <row r="6739" ht="22.5" customHeight="1">
      <c r="A6739" s="165"/>
      <c r="B6739" s="171"/>
      <c r="C6739" s="414"/>
      <c r="D6739" s="168"/>
      <c r="E6739" s="258" t="str">
        <f>iferror(vlookup(C6739,'Master data'!$A$1:$C$29,3,0),"--")</f>
        <v>--</v>
      </c>
      <c r="F6739" s="258" t="str">
        <f>iferror(vlookup(C6739,'Master data'!$A$1:$C$29,2,0),"--")</f>
        <v>--</v>
      </c>
    </row>
    <row r="6740" ht="22.5" customHeight="1">
      <c r="A6740" s="165"/>
      <c r="B6740" s="171"/>
      <c r="C6740" s="414"/>
      <c r="D6740" s="168"/>
      <c r="E6740" s="258" t="str">
        <f>iferror(vlookup(C6740,'Master data'!$A$1:$C$29,3,0),"--")</f>
        <v>--</v>
      </c>
      <c r="F6740" s="258" t="str">
        <f>iferror(vlookup(C6740,'Master data'!$A$1:$C$29,2,0),"--")</f>
        <v>--</v>
      </c>
    </row>
    <row r="6741" ht="22.5" customHeight="1">
      <c r="A6741" s="165"/>
      <c r="B6741" s="171"/>
      <c r="C6741" s="414"/>
      <c r="D6741" s="168"/>
      <c r="E6741" s="258" t="str">
        <f>iferror(vlookup(C6741,'Master data'!$A$1:$C$29,3,0),"--")</f>
        <v>--</v>
      </c>
      <c r="F6741" s="258" t="str">
        <f>iferror(vlookup(C6741,'Master data'!$A$1:$C$29,2,0),"--")</f>
        <v>--</v>
      </c>
    </row>
    <row r="6742" ht="22.5" customHeight="1">
      <c r="A6742" s="165"/>
      <c r="B6742" s="171"/>
      <c r="C6742" s="414"/>
      <c r="D6742" s="168"/>
      <c r="E6742" s="258" t="str">
        <f>iferror(vlookup(C6742,'Master data'!$A$1:$C$29,3,0),"--")</f>
        <v>--</v>
      </c>
      <c r="F6742" s="258" t="str">
        <f>iferror(vlookup(C6742,'Master data'!$A$1:$C$29,2,0),"--")</f>
        <v>--</v>
      </c>
    </row>
    <row r="6743" ht="22.5" customHeight="1">
      <c r="A6743" s="165"/>
      <c r="B6743" s="171"/>
      <c r="C6743" s="414"/>
      <c r="D6743" s="168"/>
      <c r="E6743" s="258" t="str">
        <f>iferror(vlookup(C6743,'Master data'!$A$1:$C$29,3,0),"--")</f>
        <v>--</v>
      </c>
      <c r="F6743" s="258" t="str">
        <f>iferror(vlookup(C6743,'Master data'!$A$1:$C$29,2,0),"--")</f>
        <v>--</v>
      </c>
    </row>
    <row r="6744" ht="22.5" customHeight="1">
      <c r="A6744" s="165"/>
      <c r="B6744" s="171"/>
      <c r="C6744" s="414"/>
      <c r="D6744" s="168"/>
      <c r="E6744" s="258" t="str">
        <f>iferror(vlookup(C6744,'Master data'!$A$1:$C$29,3,0),"--")</f>
        <v>--</v>
      </c>
      <c r="F6744" s="258" t="str">
        <f>iferror(vlookup(C6744,'Master data'!$A$1:$C$29,2,0),"--")</f>
        <v>--</v>
      </c>
    </row>
    <row r="6745" ht="22.5" customHeight="1">
      <c r="A6745" s="165"/>
      <c r="B6745" s="171"/>
      <c r="C6745" s="414"/>
      <c r="D6745" s="168"/>
      <c r="E6745" s="258" t="str">
        <f>iferror(vlookup(C6745,'Master data'!$A$1:$C$29,3,0),"--")</f>
        <v>--</v>
      </c>
      <c r="F6745" s="258" t="str">
        <f>iferror(vlookup(C6745,'Master data'!$A$1:$C$29,2,0),"--")</f>
        <v>--</v>
      </c>
    </row>
    <row r="6746" ht="22.5" customHeight="1">
      <c r="A6746" s="165"/>
      <c r="B6746" s="171"/>
      <c r="C6746" s="414"/>
      <c r="D6746" s="168"/>
      <c r="E6746" s="258" t="str">
        <f>iferror(vlookup(C6746,'Master data'!$A$1:$C$29,3,0),"--")</f>
        <v>--</v>
      </c>
      <c r="F6746" s="258" t="str">
        <f>iferror(vlookup(C6746,'Master data'!$A$1:$C$29,2,0),"--")</f>
        <v>--</v>
      </c>
    </row>
    <row r="6747" ht="22.5" customHeight="1">
      <c r="A6747" s="165"/>
      <c r="B6747" s="171"/>
      <c r="C6747" s="414"/>
      <c r="D6747" s="168"/>
      <c r="E6747" s="258" t="str">
        <f>iferror(vlookup(C6747,'Master data'!$A$1:$C$29,3,0),"--")</f>
        <v>--</v>
      </c>
      <c r="F6747" s="258" t="str">
        <f>iferror(vlookup(C6747,'Master data'!$A$1:$C$29,2,0),"--")</f>
        <v>--</v>
      </c>
    </row>
    <row r="6748" ht="22.5" customHeight="1">
      <c r="A6748" s="165"/>
      <c r="B6748" s="171"/>
      <c r="C6748" s="414"/>
      <c r="D6748" s="168"/>
      <c r="E6748" s="258" t="str">
        <f>iferror(vlookup(C6748,'Master data'!$A$1:$C$29,3,0),"--")</f>
        <v>--</v>
      </c>
      <c r="F6748" s="258" t="str">
        <f>iferror(vlookup(C6748,'Master data'!$A$1:$C$29,2,0),"--")</f>
        <v>--</v>
      </c>
    </row>
    <row r="6749" ht="22.5" customHeight="1">
      <c r="A6749" s="165"/>
      <c r="B6749" s="171"/>
      <c r="C6749" s="414"/>
      <c r="D6749" s="168"/>
      <c r="E6749" s="258" t="str">
        <f>iferror(vlookup(C6749,'Master data'!$A$1:$C$29,3,0),"--")</f>
        <v>--</v>
      </c>
      <c r="F6749" s="258" t="str">
        <f>iferror(vlookup(C6749,'Master data'!$A$1:$C$29,2,0),"--")</f>
        <v>--</v>
      </c>
    </row>
    <row r="6750" ht="22.5" customHeight="1">
      <c r="A6750" s="165"/>
      <c r="B6750" s="171"/>
      <c r="C6750" s="414"/>
      <c r="D6750" s="168"/>
      <c r="E6750" s="258" t="str">
        <f>iferror(vlookup(C6750,'Master data'!$A$1:$C$29,3,0),"--")</f>
        <v>--</v>
      </c>
      <c r="F6750" s="258" t="str">
        <f>iferror(vlookup(C6750,'Master data'!$A$1:$C$29,2,0),"--")</f>
        <v>--</v>
      </c>
    </row>
    <row r="6751" ht="22.5" customHeight="1">
      <c r="A6751" s="165"/>
      <c r="B6751" s="171"/>
      <c r="C6751" s="414"/>
      <c r="D6751" s="168"/>
      <c r="E6751" s="258" t="str">
        <f>iferror(vlookup(C6751,'Master data'!$A$1:$C$29,3,0),"--")</f>
        <v>--</v>
      </c>
      <c r="F6751" s="258" t="str">
        <f>iferror(vlookup(C6751,'Master data'!$A$1:$C$29,2,0),"--")</f>
        <v>--</v>
      </c>
    </row>
    <row r="6752" ht="22.5" customHeight="1">
      <c r="A6752" s="165"/>
      <c r="B6752" s="171"/>
      <c r="C6752" s="414"/>
      <c r="D6752" s="168"/>
      <c r="E6752" s="258" t="str">
        <f>iferror(vlookup(C6752,'Master data'!$A$1:$C$29,3,0),"--")</f>
        <v>--</v>
      </c>
      <c r="F6752" s="258" t="str">
        <f>iferror(vlookup(C6752,'Master data'!$A$1:$C$29,2,0),"--")</f>
        <v>--</v>
      </c>
    </row>
    <row r="6753" ht="22.5" customHeight="1">
      <c r="A6753" s="165"/>
      <c r="B6753" s="171"/>
      <c r="C6753" s="414"/>
      <c r="D6753" s="168"/>
      <c r="E6753" s="258" t="str">
        <f>iferror(vlookup(C6753,'Master data'!$A$1:$C$29,3,0),"--")</f>
        <v>--</v>
      </c>
      <c r="F6753" s="258" t="str">
        <f>iferror(vlookup(C6753,'Master data'!$A$1:$C$29,2,0),"--")</f>
        <v>--</v>
      </c>
    </row>
    <row r="6754" ht="22.5" customHeight="1">
      <c r="A6754" s="165"/>
      <c r="B6754" s="171"/>
      <c r="C6754" s="414"/>
      <c r="D6754" s="168"/>
      <c r="E6754" s="258" t="str">
        <f>iferror(vlookup(C6754,'Master data'!$A$1:$C$29,3,0),"--")</f>
        <v>--</v>
      </c>
      <c r="F6754" s="258" t="str">
        <f>iferror(vlookup(C6754,'Master data'!$A$1:$C$29,2,0),"--")</f>
        <v>--</v>
      </c>
    </row>
    <row r="6755" ht="22.5" customHeight="1">
      <c r="A6755" s="165"/>
      <c r="B6755" s="171"/>
      <c r="C6755" s="414"/>
      <c r="D6755" s="168"/>
      <c r="E6755" s="258" t="str">
        <f>iferror(vlookup(C6755,'Master data'!$A$1:$C$29,3,0),"--")</f>
        <v>--</v>
      </c>
      <c r="F6755" s="258" t="str">
        <f>iferror(vlookup(C6755,'Master data'!$A$1:$C$29,2,0),"--")</f>
        <v>--</v>
      </c>
    </row>
    <row r="6756" ht="22.5" customHeight="1">
      <c r="A6756" s="165"/>
      <c r="B6756" s="171"/>
      <c r="C6756" s="414"/>
      <c r="D6756" s="168"/>
      <c r="E6756" s="258" t="str">
        <f>iferror(vlookup(C6756,'Master data'!$A$1:$C$29,3,0),"--")</f>
        <v>--</v>
      </c>
      <c r="F6756" s="258" t="str">
        <f>iferror(vlookup(C6756,'Master data'!$A$1:$C$29,2,0),"--")</f>
        <v>--</v>
      </c>
    </row>
    <row r="6757" ht="22.5" customHeight="1">
      <c r="A6757" s="165"/>
      <c r="B6757" s="171"/>
      <c r="C6757" s="414"/>
      <c r="D6757" s="168"/>
      <c r="E6757" s="258" t="str">
        <f>iferror(vlookup(C6757,'Master data'!$A$1:$C$29,3,0),"--")</f>
        <v>--</v>
      </c>
      <c r="F6757" s="258" t="str">
        <f>iferror(vlookup(C6757,'Master data'!$A$1:$C$29,2,0),"--")</f>
        <v>--</v>
      </c>
    </row>
    <row r="6758" ht="22.5" customHeight="1">
      <c r="A6758" s="165"/>
      <c r="B6758" s="171"/>
      <c r="C6758" s="414"/>
      <c r="D6758" s="168"/>
      <c r="E6758" s="258" t="str">
        <f>iferror(vlookup(C6758,'Master data'!$A$1:$C$29,3,0),"--")</f>
        <v>--</v>
      </c>
      <c r="F6758" s="258" t="str">
        <f>iferror(vlookup(C6758,'Master data'!$A$1:$C$29,2,0),"--")</f>
        <v>--</v>
      </c>
    </row>
    <row r="6759" ht="22.5" customHeight="1">
      <c r="A6759" s="165"/>
      <c r="B6759" s="171"/>
      <c r="C6759" s="414"/>
      <c r="D6759" s="168"/>
      <c r="E6759" s="258" t="str">
        <f>iferror(vlookup(C6759,'Master data'!$A$1:$C$29,3,0),"--")</f>
        <v>--</v>
      </c>
      <c r="F6759" s="258" t="str">
        <f>iferror(vlookup(C6759,'Master data'!$A$1:$C$29,2,0),"--")</f>
        <v>--</v>
      </c>
    </row>
    <row r="6760" ht="22.5" customHeight="1">
      <c r="A6760" s="165"/>
      <c r="B6760" s="171"/>
      <c r="C6760" s="414"/>
      <c r="D6760" s="168"/>
      <c r="E6760" s="258" t="str">
        <f>iferror(vlookup(C6760,'Master data'!$A$1:$C$29,3,0),"--")</f>
        <v>--</v>
      </c>
      <c r="F6760" s="258" t="str">
        <f>iferror(vlookup(C6760,'Master data'!$A$1:$C$29,2,0),"--")</f>
        <v>--</v>
      </c>
    </row>
    <row r="6761" ht="22.5" customHeight="1">
      <c r="A6761" s="165"/>
      <c r="B6761" s="171"/>
      <c r="C6761" s="414"/>
      <c r="D6761" s="168"/>
      <c r="E6761" s="258" t="str">
        <f>iferror(vlookup(C6761,'Master data'!$A$1:$C$29,3,0),"--")</f>
        <v>--</v>
      </c>
      <c r="F6761" s="258" t="str">
        <f>iferror(vlookup(C6761,'Master data'!$A$1:$C$29,2,0),"--")</f>
        <v>--</v>
      </c>
    </row>
    <row r="6762" ht="22.5" customHeight="1">
      <c r="A6762" s="165"/>
      <c r="B6762" s="171"/>
      <c r="C6762" s="414"/>
      <c r="D6762" s="168"/>
      <c r="E6762" s="258" t="str">
        <f>iferror(vlookup(C6762,'Master data'!$A$1:$C$29,3,0),"--")</f>
        <v>--</v>
      </c>
      <c r="F6762" s="258" t="str">
        <f>iferror(vlookup(C6762,'Master data'!$A$1:$C$29,2,0),"--")</f>
        <v>--</v>
      </c>
    </row>
    <row r="6763" ht="22.5" customHeight="1">
      <c r="A6763" s="165"/>
      <c r="B6763" s="171"/>
      <c r="C6763" s="414"/>
      <c r="D6763" s="168"/>
      <c r="E6763" s="258" t="str">
        <f>iferror(vlookup(C6763,'Master data'!$A$1:$C$29,3,0),"--")</f>
        <v>--</v>
      </c>
      <c r="F6763" s="258" t="str">
        <f>iferror(vlookup(C6763,'Master data'!$A$1:$C$29,2,0),"--")</f>
        <v>--</v>
      </c>
    </row>
    <row r="6764" ht="22.5" customHeight="1">
      <c r="A6764" s="165"/>
      <c r="B6764" s="171"/>
      <c r="C6764" s="414"/>
      <c r="D6764" s="168"/>
      <c r="E6764" s="258" t="str">
        <f>iferror(vlookup(C6764,'Master data'!$A$1:$C$29,3,0),"--")</f>
        <v>--</v>
      </c>
      <c r="F6764" s="258" t="str">
        <f>iferror(vlookup(C6764,'Master data'!$A$1:$C$29,2,0),"--")</f>
        <v>--</v>
      </c>
    </row>
    <row r="6765" ht="22.5" customHeight="1">
      <c r="A6765" s="165"/>
      <c r="B6765" s="171"/>
      <c r="C6765" s="414"/>
      <c r="D6765" s="168"/>
      <c r="E6765" s="258" t="str">
        <f>iferror(vlookup(C6765,'Master data'!$A$1:$C$29,3,0),"--")</f>
        <v>--</v>
      </c>
      <c r="F6765" s="258" t="str">
        <f>iferror(vlookup(C6765,'Master data'!$A$1:$C$29,2,0),"--")</f>
        <v>--</v>
      </c>
    </row>
    <row r="6766" ht="22.5" customHeight="1">
      <c r="A6766" s="165"/>
      <c r="B6766" s="171"/>
      <c r="C6766" s="414"/>
      <c r="D6766" s="168"/>
      <c r="E6766" s="258" t="str">
        <f>iferror(vlookup(C6766,'Master data'!$A$1:$C$29,3,0),"--")</f>
        <v>--</v>
      </c>
      <c r="F6766" s="258" t="str">
        <f>iferror(vlookup(C6766,'Master data'!$A$1:$C$29,2,0),"--")</f>
        <v>--</v>
      </c>
    </row>
    <row r="6767" ht="22.5" customHeight="1">
      <c r="A6767" s="165"/>
      <c r="B6767" s="171"/>
      <c r="C6767" s="414"/>
      <c r="D6767" s="168"/>
      <c r="E6767" s="258" t="str">
        <f>iferror(vlookup(C6767,'Master data'!$A$1:$C$29,3,0),"--")</f>
        <v>--</v>
      </c>
      <c r="F6767" s="258" t="str">
        <f>iferror(vlookup(C6767,'Master data'!$A$1:$C$29,2,0),"--")</f>
        <v>--</v>
      </c>
    </row>
    <row r="6768" ht="22.5" customHeight="1">
      <c r="A6768" s="165"/>
      <c r="B6768" s="171"/>
      <c r="C6768" s="414"/>
      <c r="D6768" s="168"/>
      <c r="E6768" s="258" t="str">
        <f>iferror(vlookup(C6768,'Master data'!$A$1:$C$29,3,0),"--")</f>
        <v>--</v>
      </c>
      <c r="F6768" s="258" t="str">
        <f>iferror(vlookup(C6768,'Master data'!$A$1:$C$29,2,0),"--")</f>
        <v>--</v>
      </c>
    </row>
    <row r="6769" ht="22.5" customHeight="1">
      <c r="A6769" s="165"/>
      <c r="B6769" s="171"/>
      <c r="C6769" s="414"/>
      <c r="D6769" s="168"/>
      <c r="E6769" s="258" t="str">
        <f>iferror(vlookup(C6769,'Master data'!$A$1:$C$29,3,0),"--")</f>
        <v>--</v>
      </c>
      <c r="F6769" s="258" t="str">
        <f>iferror(vlookup(C6769,'Master data'!$A$1:$C$29,2,0),"--")</f>
        <v>--</v>
      </c>
    </row>
    <row r="6770" ht="22.5" customHeight="1">
      <c r="A6770" s="165"/>
      <c r="B6770" s="171"/>
      <c r="C6770" s="414"/>
      <c r="D6770" s="168"/>
      <c r="E6770" s="258" t="str">
        <f>iferror(vlookup(C6770,'Master data'!$A$1:$C$29,3,0),"--")</f>
        <v>--</v>
      </c>
      <c r="F6770" s="258" t="str">
        <f>iferror(vlookup(C6770,'Master data'!$A$1:$C$29,2,0),"--")</f>
        <v>--</v>
      </c>
    </row>
    <row r="6771" ht="22.5" customHeight="1">
      <c r="A6771" s="165"/>
      <c r="B6771" s="171"/>
      <c r="C6771" s="414"/>
      <c r="D6771" s="168"/>
      <c r="E6771" s="258" t="str">
        <f>iferror(vlookup(C6771,'Master data'!$A$1:$C$29,3,0),"--")</f>
        <v>--</v>
      </c>
      <c r="F6771" s="258" t="str">
        <f>iferror(vlookup(C6771,'Master data'!$A$1:$C$29,2,0),"--")</f>
        <v>--</v>
      </c>
    </row>
    <row r="6772" ht="22.5" customHeight="1">
      <c r="A6772" s="165"/>
      <c r="B6772" s="171"/>
      <c r="C6772" s="414"/>
      <c r="D6772" s="168"/>
      <c r="E6772" s="258" t="str">
        <f>iferror(vlookup(C6772,'Master data'!$A$1:$C$29,3,0),"--")</f>
        <v>--</v>
      </c>
      <c r="F6772" s="258" t="str">
        <f>iferror(vlookup(C6772,'Master data'!$A$1:$C$29,2,0),"--")</f>
        <v>--</v>
      </c>
    </row>
    <row r="6773" ht="22.5" customHeight="1">
      <c r="A6773" s="165"/>
      <c r="B6773" s="171"/>
      <c r="C6773" s="414"/>
      <c r="D6773" s="168"/>
      <c r="E6773" s="258" t="str">
        <f>iferror(vlookup(C6773,'Master data'!$A$1:$C$29,3,0),"--")</f>
        <v>--</v>
      </c>
      <c r="F6773" s="258" t="str">
        <f>iferror(vlookup(C6773,'Master data'!$A$1:$C$29,2,0),"--")</f>
        <v>--</v>
      </c>
    </row>
    <row r="6774" ht="22.5" customHeight="1">
      <c r="A6774" s="165"/>
      <c r="B6774" s="171"/>
      <c r="C6774" s="414"/>
      <c r="D6774" s="168"/>
      <c r="E6774" s="258" t="str">
        <f>iferror(vlookup(C6774,'Master data'!$A$1:$C$29,3,0),"--")</f>
        <v>--</v>
      </c>
      <c r="F6774" s="258" t="str">
        <f>iferror(vlookup(C6774,'Master data'!$A$1:$C$29,2,0),"--")</f>
        <v>--</v>
      </c>
    </row>
    <row r="6775" ht="22.5" customHeight="1">
      <c r="A6775" s="165"/>
      <c r="B6775" s="171"/>
      <c r="C6775" s="414"/>
      <c r="D6775" s="168"/>
      <c r="E6775" s="258" t="str">
        <f>iferror(vlookup(C6775,'Master data'!$A$1:$C$29,3,0),"--")</f>
        <v>--</v>
      </c>
      <c r="F6775" s="258" t="str">
        <f>iferror(vlookup(C6775,'Master data'!$A$1:$C$29,2,0),"--")</f>
        <v>--</v>
      </c>
    </row>
    <row r="6776" ht="22.5" customHeight="1">
      <c r="A6776" s="165"/>
      <c r="B6776" s="171"/>
      <c r="C6776" s="414"/>
      <c r="D6776" s="168"/>
      <c r="E6776" s="258" t="str">
        <f>iferror(vlookup(C6776,'Master data'!$A$1:$C$29,3,0),"--")</f>
        <v>--</v>
      </c>
      <c r="F6776" s="258" t="str">
        <f>iferror(vlookup(C6776,'Master data'!$A$1:$C$29,2,0),"--")</f>
        <v>--</v>
      </c>
    </row>
    <row r="6777" ht="22.5" customHeight="1">
      <c r="A6777" s="165"/>
      <c r="B6777" s="171"/>
      <c r="C6777" s="414"/>
      <c r="D6777" s="168"/>
      <c r="E6777" s="258" t="str">
        <f>iferror(vlookup(C6777,'Master data'!$A$1:$C$29,3,0),"--")</f>
        <v>--</v>
      </c>
      <c r="F6777" s="258" t="str">
        <f>iferror(vlookup(C6777,'Master data'!$A$1:$C$29,2,0),"--")</f>
        <v>--</v>
      </c>
    </row>
    <row r="6778" ht="22.5" customHeight="1">
      <c r="A6778" s="165"/>
      <c r="B6778" s="171"/>
      <c r="C6778" s="414"/>
      <c r="D6778" s="168"/>
      <c r="E6778" s="258" t="str">
        <f>iferror(vlookup(C6778,'Master data'!$A$1:$C$29,3,0),"--")</f>
        <v>--</v>
      </c>
      <c r="F6778" s="258" t="str">
        <f>iferror(vlookup(C6778,'Master data'!$A$1:$C$29,2,0),"--")</f>
        <v>--</v>
      </c>
    </row>
    <row r="6779" ht="22.5" customHeight="1">
      <c r="A6779" s="165"/>
      <c r="B6779" s="171"/>
      <c r="C6779" s="414"/>
      <c r="D6779" s="168"/>
      <c r="E6779" s="258" t="str">
        <f>iferror(vlookup(C6779,'Master data'!$A$1:$C$29,3,0),"--")</f>
        <v>--</v>
      </c>
      <c r="F6779" s="258" t="str">
        <f>iferror(vlookup(C6779,'Master data'!$A$1:$C$29,2,0),"--")</f>
        <v>--</v>
      </c>
    </row>
    <row r="6780" ht="22.5" customHeight="1">
      <c r="A6780" s="165"/>
      <c r="B6780" s="171"/>
      <c r="C6780" s="414"/>
      <c r="D6780" s="168"/>
      <c r="E6780" s="258" t="str">
        <f>iferror(vlookup(C6780,'Master data'!$A$1:$C$29,3,0),"--")</f>
        <v>--</v>
      </c>
      <c r="F6780" s="258" t="str">
        <f>iferror(vlookup(C6780,'Master data'!$A$1:$C$29,2,0),"--")</f>
        <v>--</v>
      </c>
    </row>
    <row r="6781" ht="22.5" customHeight="1">
      <c r="A6781" s="165"/>
      <c r="B6781" s="171"/>
      <c r="C6781" s="414"/>
      <c r="D6781" s="168"/>
      <c r="E6781" s="258" t="str">
        <f>iferror(vlookup(C6781,'Master data'!$A$1:$C$29,3,0),"--")</f>
        <v>--</v>
      </c>
      <c r="F6781" s="258" t="str">
        <f>iferror(vlookup(C6781,'Master data'!$A$1:$C$29,2,0),"--")</f>
        <v>--</v>
      </c>
    </row>
    <row r="6782" ht="22.5" customHeight="1">
      <c r="A6782" s="165"/>
      <c r="B6782" s="171"/>
      <c r="C6782" s="414"/>
      <c r="D6782" s="168"/>
      <c r="E6782" s="258" t="str">
        <f>iferror(vlookup(C6782,'Master data'!$A$1:$C$29,3,0),"--")</f>
        <v>--</v>
      </c>
      <c r="F6782" s="258" t="str">
        <f>iferror(vlookup(C6782,'Master data'!$A$1:$C$29,2,0),"--")</f>
        <v>--</v>
      </c>
    </row>
    <row r="6783" ht="22.5" customHeight="1">
      <c r="A6783" s="165"/>
      <c r="B6783" s="171"/>
      <c r="C6783" s="414"/>
      <c r="D6783" s="168"/>
      <c r="E6783" s="258" t="str">
        <f>iferror(vlookup(C6783,'Master data'!$A$1:$C$29,3,0),"--")</f>
        <v>--</v>
      </c>
      <c r="F6783" s="258" t="str">
        <f>iferror(vlookup(C6783,'Master data'!$A$1:$C$29,2,0),"--")</f>
        <v>--</v>
      </c>
    </row>
    <row r="6784" ht="22.5" customHeight="1">
      <c r="A6784" s="165"/>
      <c r="B6784" s="171"/>
      <c r="C6784" s="414"/>
      <c r="D6784" s="168"/>
      <c r="E6784" s="258" t="str">
        <f>iferror(vlookup(C6784,'Master data'!$A$1:$C$29,3,0),"--")</f>
        <v>--</v>
      </c>
      <c r="F6784" s="258" t="str">
        <f>iferror(vlookup(C6784,'Master data'!$A$1:$C$29,2,0),"--")</f>
        <v>--</v>
      </c>
    </row>
    <row r="6785" ht="22.5" customHeight="1">
      <c r="A6785" s="165"/>
      <c r="B6785" s="171"/>
      <c r="C6785" s="414"/>
      <c r="D6785" s="168"/>
      <c r="E6785" s="258" t="str">
        <f>iferror(vlookup(C6785,'Master data'!$A$1:$C$29,3,0),"--")</f>
        <v>--</v>
      </c>
      <c r="F6785" s="258" t="str">
        <f>iferror(vlookup(C6785,'Master data'!$A$1:$C$29,2,0),"--")</f>
        <v>--</v>
      </c>
    </row>
    <row r="6786" ht="22.5" customHeight="1">
      <c r="A6786" s="165"/>
      <c r="B6786" s="171"/>
      <c r="C6786" s="414"/>
      <c r="D6786" s="168"/>
      <c r="E6786" s="258" t="str">
        <f>iferror(vlookup(C6786,'Master data'!$A$1:$C$29,3,0),"--")</f>
        <v>--</v>
      </c>
      <c r="F6786" s="258" t="str">
        <f>iferror(vlookup(C6786,'Master data'!$A$1:$C$29,2,0),"--")</f>
        <v>--</v>
      </c>
    </row>
    <row r="6787" ht="22.5" customHeight="1">
      <c r="A6787" s="165"/>
      <c r="B6787" s="171"/>
      <c r="C6787" s="414"/>
      <c r="D6787" s="168"/>
      <c r="E6787" s="258" t="str">
        <f>iferror(vlookup(C6787,'Master data'!$A$1:$C$29,3,0),"--")</f>
        <v>--</v>
      </c>
      <c r="F6787" s="258" t="str">
        <f>iferror(vlookup(C6787,'Master data'!$A$1:$C$29,2,0),"--")</f>
        <v>--</v>
      </c>
    </row>
    <row r="6788" ht="22.5" customHeight="1">
      <c r="A6788" s="165"/>
      <c r="B6788" s="180"/>
      <c r="C6788" s="415"/>
      <c r="D6788" s="168"/>
      <c r="E6788" s="258" t="str">
        <f>iferror(vlookup(C6788,'Master data'!$A$1:$C$29,3,0),"--")</f>
        <v>--</v>
      </c>
      <c r="F6788" s="258" t="str">
        <f>iferror(vlookup(C6788,'Master data'!$A$1:$C$29,2,0),"--")</f>
        <v>--</v>
      </c>
    </row>
    <row r="6789" ht="22.5" customHeight="1">
      <c r="A6789" s="165"/>
      <c r="B6789" s="180"/>
      <c r="C6789" s="415"/>
      <c r="D6789" s="168"/>
      <c r="E6789" s="258" t="str">
        <f>iferror(vlookup(C6789,'Master data'!$A$1:$C$29,3,0),"--")</f>
        <v>--</v>
      </c>
      <c r="F6789" s="258" t="str">
        <f>iferror(vlookup(C6789,'Master data'!$A$1:$C$29,2,0),"--")</f>
        <v>--</v>
      </c>
    </row>
    <row r="6790" ht="22.5" customHeight="1">
      <c r="A6790" s="165"/>
      <c r="B6790" s="180"/>
      <c r="C6790" s="415"/>
      <c r="D6790" s="168"/>
      <c r="E6790" s="258" t="str">
        <f>iferror(vlookup(C6790,'Master data'!$A$1:$C$29,3,0),"--")</f>
        <v>--</v>
      </c>
      <c r="F6790" s="258" t="str">
        <f>iferror(vlookup(C6790,'Master data'!$A$1:$C$29,2,0),"--")</f>
        <v>--</v>
      </c>
    </row>
    <row r="6791" ht="22.5" customHeight="1">
      <c r="A6791" s="165"/>
      <c r="B6791" s="180"/>
      <c r="C6791" s="415"/>
      <c r="D6791" s="168"/>
      <c r="E6791" s="258" t="str">
        <f>iferror(vlookup(C6791,'Master data'!$A$1:$C$29,3,0),"--")</f>
        <v>--</v>
      </c>
      <c r="F6791" s="258" t="str">
        <f>iferror(vlookup(C6791,'Master data'!$A$1:$C$29,2,0),"--")</f>
        <v>--</v>
      </c>
    </row>
    <row r="6792" ht="22.5" customHeight="1">
      <c r="A6792" s="165"/>
      <c r="B6792" s="180"/>
      <c r="C6792" s="415"/>
      <c r="D6792" s="168"/>
      <c r="E6792" s="258" t="str">
        <f>iferror(vlookup(C6792,'Master data'!$A$1:$C$29,3,0),"--")</f>
        <v>--</v>
      </c>
      <c r="F6792" s="258" t="str">
        <f>iferror(vlookup(C6792,'Master data'!$A$1:$C$29,2,0),"--")</f>
        <v>--</v>
      </c>
    </row>
    <row r="6793" ht="22.5" customHeight="1">
      <c r="A6793" s="165"/>
      <c r="B6793" s="180"/>
      <c r="C6793" s="415"/>
      <c r="D6793" s="168"/>
      <c r="E6793" s="258" t="str">
        <f>iferror(vlookup(C6793,'Master data'!$A$1:$C$29,3,0),"--")</f>
        <v>--</v>
      </c>
      <c r="F6793" s="258" t="str">
        <f>iferror(vlookup(C6793,'Master data'!$A$1:$C$29,2,0),"--")</f>
        <v>--</v>
      </c>
    </row>
    <row r="6794" ht="22.5" customHeight="1">
      <c r="A6794" s="165"/>
      <c r="B6794" s="180"/>
      <c r="C6794" s="415"/>
      <c r="D6794" s="168"/>
      <c r="E6794" s="258" t="str">
        <f>iferror(vlookup(C6794,'Master data'!$A$1:$C$29,3,0),"--")</f>
        <v>--</v>
      </c>
      <c r="F6794" s="258" t="str">
        <f>iferror(vlookup(C6794,'Master data'!$A$1:$C$29,2,0),"--")</f>
        <v>--</v>
      </c>
    </row>
    <row r="6795" ht="22.5" customHeight="1">
      <c r="A6795" s="165"/>
      <c r="B6795" s="180"/>
      <c r="C6795" s="415"/>
      <c r="D6795" s="168"/>
      <c r="E6795" s="258" t="str">
        <f>iferror(vlookup(C6795,'Master data'!$A$1:$C$29,3,0),"--")</f>
        <v>--</v>
      </c>
      <c r="F6795" s="258" t="str">
        <f>iferror(vlookup(C6795,'Master data'!$A$1:$C$29,2,0),"--")</f>
        <v>--</v>
      </c>
    </row>
    <row r="6796" ht="22.5" customHeight="1">
      <c r="A6796" s="165"/>
      <c r="B6796" s="180"/>
      <c r="C6796" s="416"/>
      <c r="D6796" s="168"/>
      <c r="E6796" s="258" t="str">
        <f>iferror(vlookup(C6796,'Master data'!$A$1:$C$29,3,0),"--")</f>
        <v>--</v>
      </c>
      <c r="F6796" s="258" t="str">
        <f>iferror(vlookup(C6796,'Master data'!$A$1:$C$29,2,0),"--")</f>
        <v>--</v>
      </c>
    </row>
    <row r="6797" ht="22.5" customHeight="1">
      <c r="A6797" s="165"/>
      <c r="B6797" s="180"/>
      <c r="C6797" s="415"/>
      <c r="D6797" s="168"/>
      <c r="E6797" s="258" t="str">
        <f>iferror(vlookup(C6797,'Master data'!$A$1:$C$29,3,0),"--")</f>
        <v>--</v>
      </c>
      <c r="F6797" s="258" t="str">
        <f>iferror(vlookup(C6797,'Master data'!$A$1:$C$29,2,0),"--")</f>
        <v>--</v>
      </c>
    </row>
    <row r="6798" ht="22.5" customHeight="1">
      <c r="A6798" s="165"/>
      <c r="B6798" s="180"/>
      <c r="C6798" s="415"/>
      <c r="D6798" s="168"/>
      <c r="E6798" s="258" t="str">
        <f>iferror(vlookup(C6798,'Master data'!$A$1:$C$29,3,0),"--")</f>
        <v>--</v>
      </c>
      <c r="F6798" s="258" t="str">
        <f>iferror(vlookup(C6798,'Master data'!$A$1:$C$29,2,0),"--")</f>
        <v>--</v>
      </c>
    </row>
    <row r="6799" ht="22.5" customHeight="1">
      <c r="A6799" s="165"/>
      <c r="B6799" s="180"/>
      <c r="C6799" s="415"/>
      <c r="D6799" s="168"/>
      <c r="E6799" s="258" t="str">
        <f>iferror(vlookup(C6799,'Master data'!$A$1:$C$29,3,0),"--")</f>
        <v>--</v>
      </c>
      <c r="F6799" s="258" t="str">
        <f>iferror(vlookup(C6799,'Master data'!$A$1:$C$29,2,0),"--")</f>
        <v>--</v>
      </c>
    </row>
    <row r="6800" ht="22.5" customHeight="1">
      <c r="A6800" s="165"/>
      <c r="B6800" s="180"/>
      <c r="C6800" s="415"/>
      <c r="D6800" s="168"/>
      <c r="E6800" s="258" t="str">
        <f>iferror(vlookup(C6800,'Master data'!$A$1:$C$29,3,0),"--")</f>
        <v>--</v>
      </c>
      <c r="F6800" s="258" t="str">
        <f>iferror(vlookup(C6800,'Master data'!$A$1:$C$29,2,0),"--")</f>
        <v>--</v>
      </c>
    </row>
    <row r="6801" ht="22.5" customHeight="1">
      <c r="A6801" s="165"/>
      <c r="B6801" s="180"/>
      <c r="C6801" s="415"/>
      <c r="D6801" s="168"/>
      <c r="E6801" s="258" t="str">
        <f>iferror(vlookup(C6801,'Master data'!$A$1:$C$29,3,0),"--")</f>
        <v>--</v>
      </c>
      <c r="F6801" s="258" t="str">
        <f>iferror(vlookup(C6801,'Master data'!$A$1:$C$29,2,0),"--")</f>
        <v>--</v>
      </c>
    </row>
    <row r="6802" ht="22.5" customHeight="1">
      <c r="A6802" s="165"/>
      <c r="B6802" s="180"/>
      <c r="C6802" s="415"/>
      <c r="D6802" s="168"/>
      <c r="E6802" s="258" t="str">
        <f>iferror(vlookup(C6802,'Master data'!$A$1:$C$29,3,0),"--")</f>
        <v>--</v>
      </c>
      <c r="F6802" s="258" t="str">
        <f>iferror(vlookup(C6802,'Master data'!$A$1:$C$29,2,0),"--")</f>
        <v>--</v>
      </c>
    </row>
    <row r="6803" ht="22.5" customHeight="1">
      <c r="A6803" s="165"/>
      <c r="B6803" s="180"/>
      <c r="C6803" s="415"/>
      <c r="D6803" s="168"/>
      <c r="E6803" s="258" t="str">
        <f>iferror(vlookup(C6803,'Master data'!$A$1:$C$29,3,0),"--")</f>
        <v>--</v>
      </c>
      <c r="F6803" s="258" t="str">
        <f>iferror(vlookup(C6803,'Master data'!$A$1:$C$29,2,0),"--")</f>
        <v>--</v>
      </c>
    </row>
    <row r="6804" ht="22.5" customHeight="1">
      <c r="A6804" s="165"/>
      <c r="B6804" s="180"/>
      <c r="C6804" s="416"/>
      <c r="D6804" s="168"/>
      <c r="E6804" s="258" t="str">
        <f>iferror(vlookup(C6804,'Master data'!$A$1:$C$29,3,0),"--")</f>
        <v>--</v>
      </c>
      <c r="F6804" s="258" t="str">
        <f>iferror(vlookup(C6804,'Master data'!$A$1:$C$29,2,0),"--")</f>
        <v>--</v>
      </c>
    </row>
    <row r="6805" ht="22.5" customHeight="1">
      <c r="A6805" s="165"/>
      <c r="B6805" s="180"/>
      <c r="C6805" s="415"/>
      <c r="D6805" s="168"/>
      <c r="E6805" s="258" t="str">
        <f>iferror(vlookup(C6805,'Master data'!$A$1:$C$29,3,0),"--")</f>
        <v>--</v>
      </c>
      <c r="F6805" s="258" t="str">
        <f>iferror(vlookup(C6805,'Master data'!$A$1:$C$29,2,0),"--")</f>
        <v>--</v>
      </c>
    </row>
    <row r="6806" ht="22.5" customHeight="1">
      <c r="A6806" s="165"/>
      <c r="B6806" s="180"/>
      <c r="C6806" s="415"/>
      <c r="D6806" s="168"/>
      <c r="E6806" s="258" t="str">
        <f>iferror(vlookup(C6806,'Master data'!$A$1:$C$29,3,0),"--")</f>
        <v>--</v>
      </c>
      <c r="F6806" s="258" t="str">
        <f>iferror(vlookup(C6806,'Master data'!$A$1:$C$29,2,0),"--")</f>
        <v>--</v>
      </c>
    </row>
    <row r="6807" ht="22.5" customHeight="1">
      <c r="A6807" s="165"/>
      <c r="B6807" s="180"/>
      <c r="C6807" s="415"/>
      <c r="D6807" s="168"/>
      <c r="E6807" s="258" t="str">
        <f>iferror(vlookup(C6807,'Master data'!$A$1:$C$29,3,0),"--")</f>
        <v>--</v>
      </c>
      <c r="F6807" s="258" t="str">
        <f>iferror(vlookup(C6807,'Master data'!$A$1:$C$29,2,0),"--")</f>
        <v>--</v>
      </c>
    </row>
    <row r="6808" ht="22.5" customHeight="1">
      <c r="A6808" s="165"/>
      <c r="B6808" s="180"/>
      <c r="C6808" s="415"/>
      <c r="D6808" s="168"/>
      <c r="E6808" s="258" t="str">
        <f>iferror(vlookup(C6808,'Master data'!$A$1:$C$29,3,0),"--")</f>
        <v>--</v>
      </c>
      <c r="F6808" s="258" t="str">
        <f>iferror(vlookup(C6808,'Master data'!$A$1:$C$29,2,0),"--")</f>
        <v>--</v>
      </c>
    </row>
    <row r="6809" ht="22.5" customHeight="1">
      <c r="A6809" s="165"/>
      <c r="B6809" s="180"/>
      <c r="C6809" s="415"/>
      <c r="D6809" s="168"/>
      <c r="E6809" s="258" t="str">
        <f>iferror(vlookup(C6809,'Master data'!$A$1:$C$29,3,0),"--")</f>
        <v>--</v>
      </c>
      <c r="F6809" s="258" t="str">
        <f>iferror(vlookup(C6809,'Master data'!$A$1:$C$29,2,0),"--")</f>
        <v>--</v>
      </c>
    </row>
    <row r="6810" ht="22.5" customHeight="1">
      <c r="A6810" s="165"/>
      <c r="B6810" s="180"/>
      <c r="C6810" s="415"/>
      <c r="D6810" s="168"/>
      <c r="E6810" s="258" t="str">
        <f>iferror(vlookup(C6810,'Master data'!$A$1:$C$29,3,0),"--")</f>
        <v>--</v>
      </c>
      <c r="F6810" s="258" t="str">
        <f>iferror(vlookup(C6810,'Master data'!$A$1:$C$29,2,0),"--")</f>
        <v>--</v>
      </c>
    </row>
    <row r="6811" ht="22.5" customHeight="1">
      <c r="A6811" s="165"/>
      <c r="B6811" s="180"/>
      <c r="C6811" s="415"/>
      <c r="D6811" s="168"/>
      <c r="E6811" s="258" t="str">
        <f>iferror(vlookup(C6811,'Master data'!$A$1:$C$29,3,0),"--")</f>
        <v>--</v>
      </c>
      <c r="F6811" s="258" t="str">
        <f>iferror(vlookup(C6811,'Master data'!$A$1:$C$29,2,0),"--")</f>
        <v>--</v>
      </c>
    </row>
    <row r="6812" ht="22.5" customHeight="1">
      <c r="A6812" s="165"/>
      <c r="B6812" s="171"/>
      <c r="C6812" s="414"/>
      <c r="D6812" s="168"/>
      <c r="E6812" s="258" t="str">
        <f>iferror(vlookup(C6812,'Master data'!$A$1:$C$29,3,0),"--")</f>
        <v>--</v>
      </c>
      <c r="F6812" s="258" t="str">
        <f>iferror(vlookup(C6812,'Master data'!$A$1:$C$29,2,0),"--")</f>
        <v>--</v>
      </c>
    </row>
    <row r="6813" ht="22.5" customHeight="1">
      <c r="A6813" s="183"/>
      <c r="B6813" s="184"/>
      <c r="C6813" s="417"/>
      <c r="D6813" s="418"/>
      <c r="E6813" s="258" t="str">
        <f>iferror(vlookup(C6813,'Master data'!$A$1:$C$29,3,0),"--")</f>
        <v>--</v>
      </c>
      <c r="F6813" s="258" t="str">
        <f>iferror(vlookup(C6813,'Master data'!$A$1:$C$29,2,0),"--")</f>
        <v>--</v>
      </c>
    </row>
    <row r="6814" ht="22.5" customHeight="1">
      <c r="A6814" s="183"/>
      <c r="B6814" s="184"/>
      <c r="C6814" s="417"/>
      <c r="D6814" s="418"/>
      <c r="E6814" s="258" t="str">
        <f>iferror(vlookup(C6814,'Master data'!$A$1:$C$29,3,0),"--")</f>
        <v>--</v>
      </c>
      <c r="F6814" s="258" t="str">
        <f>iferror(vlookup(C6814,'Master data'!$A$1:$C$29,2,0),"--")</f>
        <v>--</v>
      </c>
    </row>
    <row r="6815" ht="22.5" customHeight="1">
      <c r="A6815" s="183"/>
      <c r="B6815" s="184"/>
      <c r="C6815" s="417"/>
      <c r="D6815" s="418"/>
      <c r="E6815" s="258" t="str">
        <f>iferror(vlookup(C6815,'Master data'!$A$1:$C$29,3,0),"--")</f>
        <v>--</v>
      </c>
      <c r="F6815" s="258" t="str">
        <f>iferror(vlookup(C6815,'Master data'!$A$1:$C$29,2,0),"--")</f>
        <v>--</v>
      </c>
    </row>
    <row r="6816" ht="22.5" customHeight="1">
      <c r="A6816" s="183"/>
      <c r="B6816" s="184"/>
      <c r="C6816" s="417"/>
      <c r="D6816" s="418"/>
      <c r="E6816" s="258" t="str">
        <f>iferror(vlookup(C6816,'Master data'!$A$1:$C$29,3,0),"--")</f>
        <v>--</v>
      </c>
      <c r="F6816" s="258" t="str">
        <f>iferror(vlookup(C6816,'Master data'!$A$1:$C$29,2,0),"--")</f>
        <v>--</v>
      </c>
    </row>
    <row r="6817" ht="22.5" customHeight="1">
      <c r="A6817" s="183"/>
      <c r="B6817" s="184"/>
      <c r="C6817" s="417"/>
      <c r="D6817" s="418"/>
      <c r="E6817" s="258" t="str">
        <f>iferror(vlookup(C6817,'Master data'!$A$1:$C$29,3,0),"--")</f>
        <v>--</v>
      </c>
      <c r="F6817" s="258" t="str">
        <f>iferror(vlookup(C6817,'Master data'!$A$1:$C$29,2,0),"--")</f>
        <v>--</v>
      </c>
    </row>
    <row r="6818" ht="22.5" customHeight="1">
      <c r="A6818" s="183"/>
      <c r="B6818" s="184"/>
      <c r="C6818" s="417"/>
      <c r="D6818" s="418"/>
      <c r="E6818" s="258" t="str">
        <f>iferror(vlookup(C6818,'Master data'!$A$1:$C$29,3,0),"--")</f>
        <v>--</v>
      </c>
      <c r="F6818" s="258" t="str">
        <f>iferror(vlookup(C6818,'Master data'!$A$1:$C$29,2,0),"--")</f>
        <v>--</v>
      </c>
    </row>
    <row r="6819" ht="22.5" customHeight="1">
      <c r="A6819" s="183"/>
      <c r="B6819" s="184"/>
      <c r="C6819" s="417"/>
      <c r="D6819" s="418"/>
      <c r="E6819" s="258" t="str">
        <f>iferror(vlookup(C6819,'Master data'!$A$1:$C$29,3,0),"--")</f>
        <v>--</v>
      </c>
      <c r="F6819" s="258" t="str">
        <f>iferror(vlookup(C6819,'Master data'!$A$1:$C$29,2,0),"--")</f>
        <v>--</v>
      </c>
    </row>
    <row r="6820" ht="22.5" customHeight="1">
      <c r="A6820" s="183"/>
      <c r="B6820" s="184"/>
      <c r="C6820" s="417"/>
      <c r="D6820" s="418"/>
      <c r="E6820" s="258" t="str">
        <f>iferror(vlookup(C6820,'Master data'!$A$1:$C$29,3,0),"--")</f>
        <v>--</v>
      </c>
      <c r="F6820" s="258" t="str">
        <f>iferror(vlookup(C6820,'Master data'!$A$1:$C$29,2,0),"--")</f>
        <v>--</v>
      </c>
    </row>
    <row r="6821" ht="22.5" customHeight="1">
      <c r="A6821" s="183"/>
      <c r="B6821" s="184"/>
      <c r="C6821" s="417"/>
      <c r="D6821" s="418"/>
      <c r="E6821" s="258" t="str">
        <f>iferror(vlookup(C6821,'Master data'!$A$1:$C$29,3,0),"--")</f>
        <v>--</v>
      </c>
      <c r="F6821" s="258" t="str">
        <f>iferror(vlookup(C6821,'Master data'!$A$1:$C$29,2,0),"--")</f>
        <v>--</v>
      </c>
    </row>
    <row r="6822" ht="22.5" customHeight="1">
      <c r="A6822" s="183"/>
      <c r="B6822" s="184"/>
      <c r="C6822" s="417"/>
      <c r="D6822" s="418"/>
      <c r="E6822" s="258" t="str">
        <f>iferror(vlookup(C6822,'Master data'!$A$1:$C$29,3,0),"--")</f>
        <v>--</v>
      </c>
      <c r="F6822" s="258" t="str">
        <f>iferror(vlookup(C6822,'Master data'!$A$1:$C$29,2,0),"--")</f>
        <v>--</v>
      </c>
    </row>
    <row r="6823" ht="22.5" customHeight="1">
      <c r="A6823" s="183"/>
      <c r="B6823" s="184"/>
      <c r="C6823" s="417"/>
      <c r="D6823" s="418"/>
      <c r="E6823" s="258" t="str">
        <f>iferror(vlookup(C6823,'Master data'!$A$1:$C$29,3,0),"--")</f>
        <v>--</v>
      </c>
      <c r="F6823" s="258" t="str">
        <f>iferror(vlookup(C6823,'Master data'!$A$1:$C$29,2,0),"--")</f>
        <v>--</v>
      </c>
    </row>
    <row r="6824" ht="22.5" customHeight="1">
      <c r="A6824" s="183"/>
      <c r="B6824" s="184"/>
      <c r="C6824" s="417"/>
      <c r="D6824" s="418"/>
      <c r="E6824" s="258" t="str">
        <f>iferror(vlookup(C6824,'Master data'!$A$1:$C$29,3,0),"--")</f>
        <v>--</v>
      </c>
      <c r="F6824" s="258" t="str">
        <f>iferror(vlookup(C6824,'Master data'!$A$1:$C$29,2,0),"--")</f>
        <v>--</v>
      </c>
    </row>
    <row r="6825" ht="22.5" customHeight="1">
      <c r="A6825" s="183"/>
      <c r="B6825" s="184"/>
      <c r="C6825" s="417"/>
      <c r="D6825" s="418"/>
      <c r="E6825" s="258" t="str">
        <f>iferror(vlookup(C6825,'Master data'!$A$1:$C$29,3,0),"--")</f>
        <v>--</v>
      </c>
      <c r="F6825" s="258" t="str">
        <f>iferror(vlookup(C6825,'Master data'!$A$1:$C$29,2,0),"--")</f>
        <v>--</v>
      </c>
    </row>
    <row r="6826" ht="22.5" customHeight="1">
      <c r="A6826" s="183"/>
      <c r="B6826" s="184"/>
      <c r="C6826" s="417"/>
      <c r="D6826" s="418"/>
      <c r="E6826" s="258" t="str">
        <f>iferror(vlookup(C6826,'Master data'!$A$1:$C$29,3,0),"--")</f>
        <v>--</v>
      </c>
      <c r="F6826" s="258" t="str">
        <f>iferror(vlookup(C6826,'Master data'!$A$1:$C$29,2,0),"--")</f>
        <v>--</v>
      </c>
    </row>
    <row r="6827" ht="22.5" customHeight="1">
      <c r="A6827" s="183"/>
      <c r="B6827" s="184"/>
      <c r="C6827" s="417"/>
      <c r="D6827" s="418"/>
      <c r="E6827" s="258" t="str">
        <f>iferror(vlookup(C6827,'Master data'!$A$1:$C$29,3,0),"--")</f>
        <v>--</v>
      </c>
      <c r="F6827" s="258" t="str">
        <f>iferror(vlookup(C6827,'Master data'!$A$1:$C$29,2,0),"--")</f>
        <v>--</v>
      </c>
    </row>
    <row r="6828" ht="22.5" customHeight="1">
      <c r="A6828" s="183"/>
      <c r="B6828" s="184"/>
      <c r="C6828" s="417"/>
      <c r="D6828" s="418"/>
      <c r="E6828" s="258" t="str">
        <f>iferror(vlookup(C6828,'Master data'!$A$1:$C$29,3,0),"--")</f>
        <v>--</v>
      </c>
      <c r="F6828" s="258" t="str">
        <f>iferror(vlookup(C6828,'Master data'!$A$1:$C$29,2,0),"--")</f>
        <v>--</v>
      </c>
    </row>
    <row r="6829" ht="22.5" customHeight="1">
      <c r="A6829" s="183"/>
      <c r="B6829" s="184"/>
      <c r="C6829" s="417"/>
      <c r="D6829" s="418"/>
      <c r="E6829" s="258" t="str">
        <f>iferror(vlookup(C6829,'Master data'!$A$1:$C$29,3,0),"--")</f>
        <v>--</v>
      </c>
      <c r="F6829" s="258" t="str">
        <f>iferror(vlookup(C6829,'Master data'!$A$1:$C$29,2,0),"--")</f>
        <v>--</v>
      </c>
    </row>
    <row r="6830" ht="22.5" customHeight="1">
      <c r="A6830" s="183"/>
      <c r="B6830" s="184"/>
      <c r="C6830" s="417"/>
      <c r="D6830" s="418"/>
      <c r="E6830" s="258" t="str">
        <f>iferror(vlookup(C6830,'Master data'!$A$1:$C$29,3,0),"--")</f>
        <v>--</v>
      </c>
      <c r="F6830" s="258" t="str">
        <f>iferror(vlookup(C6830,'Master data'!$A$1:$C$29,2,0),"--")</f>
        <v>--</v>
      </c>
    </row>
    <row r="6831" ht="22.5" customHeight="1">
      <c r="A6831" s="183"/>
      <c r="B6831" s="184"/>
      <c r="C6831" s="417"/>
      <c r="D6831" s="418"/>
      <c r="E6831" s="258" t="str">
        <f>iferror(vlookup(C6831,'Master data'!$A$1:$C$29,3,0),"--")</f>
        <v>--</v>
      </c>
      <c r="F6831" s="258" t="str">
        <f>iferror(vlookup(C6831,'Master data'!$A$1:$C$29,2,0),"--")</f>
        <v>--</v>
      </c>
    </row>
    <row r="6832" ht="22.5" customHeight="1">
      <c r="A6832" s="183"/>
      <c r="B6832" s="184"/>
      <c r="C6832" s="417"/>
      <c r="D6832" s="418"/>
      <c r="E6832" s="258" t="str">
        <f>iferror(vlookup(C6832,'Master data'!$A$1:$C$29,3,0),"--")</f>
        <v>--</v>
      </c>
      <c r="F6832" s="258" t="str">
        <f>iferror(vlookup(C6832,'Master data'!$A$1:$C$29,2,0),"--")</f>
        <v>--</v>
      </c>
    </row>
    <row r="6833" ht="22.5" customHeight="1">
      <c r="A6833" s="183"/>
      <c r="B6833" s="184"/>
      <c r="C6833" s="417"/>
      <c r="D6833" s="418"/>
      <c r="E6833" s="258" t="str">
        <f>iferror(vlookup(C6833,'Master data'!$A$1:$C$29,3,0),"--")</f>
        <v>--</v>
      </c>
      <c r="F6833" s="258" t="str">
        <f>iferror(vlookup(C6833,'Master data'!$A$1:$C$29,2,0),"--")</f>
        <v>--</v>
      </c>
    </row>
    <row r="6834" ht="22.5" customHeight="1">
      <c r="A6834" s="183"/>
      <c r="B6834" s="184"/>
      <c r="C6834" s="417"/>
      <c r="D6834" s="418"/>
      <c r="E6834" s="258" t="str">
        <f>iferror(vlookup(C6834,'Master data'!$A$1:$C$29,3,0),"--")</f>
        <v>--</v>
      </c>
      <c r="F6834" s="258" t="str">
        <f>iferror(vlookup(C6834,'Master data'!$A$1:$C$29,2,0),"--")</f>
        <v>--</v>
      </c>
    </row>
    <row r="6835" ht="22.5" customHeight="1">
      <c r="A6835" s="183"/>
      <c r="B6835" s="184"/>
      <c r="C6835" s="417"/>
      <c r="D6835" s="418"/>
      <c r="E6835" s="258" t="str">
        <f>iferror(vlookup(C6835,'Master data'!$A$1:$C$29,3,0),"--")</f>
        <v>--</v>
      </c>
      <c r="F6835" s="258" t="str">
        <f>iferror(vlookup(C6835,'Master data'!$A$1:$C$29,2,0),"--")</f>
        <v>--</v>
      </c>
    </row>
    <row r="6836" ht="22.5" customHeight="1">
      <c r="A6836" s="183"/>
      <c r="B6836" s="184"/>
      <c r="C6836" s="417"/>
      <c r="D6836" s="418"/>
      <c r="E6836" s="258" t="str">
        <f>iferror(vlookup(C6836,'Master data'!$A$1:$C$29,3,0),"--")</f>
        <v>--</v>
      </c>
      <c r="F6836" s="258" t="str">
        <f>iferror(vlookup(C6836,'Master data'!$A$1:$C$29,2,0),"--")</f>
        <v>--</v>
      </c>
    </row>
    <row r="6837" ht="22.5" customHeight="1">
      <c r="A6837" s="183"/>
      <c r="B6837" s="184"/>
      <c r="C6837" s="417"/>
      <c r="D6837" s="418"/>
      <c r="E6837" s="258" t="str">
        <f>iferror(vlookup(C6837,'Master data'!$A$1:$C$29,3,0),"--")</f>
        <v>--</v>
      </c>
      <c r="F6837" s="258" t="str">
        <f>iferror(vlookup(C6837,'Master data'!$A$1:$C$29,2,0),"--")</f>
        <v>--</v>
      </c>
    </row>
    <row r="6838" ht="22.5" customHeight="1">
      <c r="A6838" s="183"/>
      <c r="B6838" s="184"/>
      <c r="C6838" s="417"/>
      <c r="D6838" s="418"/>
      <c r="E6838" s="258" t="str">
        <f>iferror(vlookup(C6838,'Master data'!$A$1:$C$29,3,0),"--")</f>
        <v>--</v>
      </c>
      <c r="F6838" s="258" t="str">
        <f>iferror(vlookup(C6838,'Master data'!$A$1:$C$29,2,0),"--")</f>
        <v>--</v>
      </c>
    </row>
    <row r="6839" ht="22.5" customHeight="1">
      <c r="A6839" s="183"/>
      <c r="B6839" s="184"/>
      <c r="C6839" s="417"/>
      <c r="D6839" s="418"/>
      <c r="E6839" s="258" t="str">
        <f>iferror(vlookup(C6839,'Master data'!$A$1:$C$29,3,0),"--")</f>
        <v>--</v>
      </c>
      <c r="F6839" s="258" t="str">
        <f>iferror(vlookup(C6839,'Master data'!$A$1:$C$29,2,0),"--")</f>
        <v>--</v>
      </c>
    </row>
    <row r="6840" ht="22.5" customHeight="1">
      <c r="A6840" s="183"/>
      <c r="B6840" s="184"/>
      <c r="C6840" s="417"/>
      <c r="D6840" s="418"/>
      <c r="E6840" s="258" t="str">
        <f>iferror(vlookup(C6840,'Master data'!$A$1:$C$29,3,0),"--")</f>
        <v>--</v>
      </c>
      <c r="F6840" s="258" t="str">
        <f>iferror(vlookup(C6840,'Master data'!$A$1:$C$29,2,0),"--")</f>
        <v>--</v>
      </c>
    </row>
    <row r="6841" ht="22.5" customHeight="1">
      <c r="A6841" s="183"/>
      <c r="B6841" s="184"/>
      <c r="C6841" s="417"/>
      <c r="D6841" s="418"/>
      <c r="E6841" s="258" t="str">
        <f>iferror(vlookup(C6841,'Master data'!$A$1:$C$29,3,0),"--")</f>
        <v>--</v>
      </c>
      <c r="F6841" s="258" t="str">
        <f>iferror(vlookup(C6841,'Master data'!$A$1:$C$29,2,0),"--")</f>
        <v>--</v>
      </c>
    </row>
    <row r="6842" ht="22.5" customHeight="1">
      <c r="A6842" s="183"/>
      <c r="B6842" s="184"/>
      <c r="C6842" s="417"/>
      <c r="D6842" s="418"/>
      <c r="E6842" s="258" t="str">
        <f>iferror(vlookup(C6842,'Master data'!$A$1:$C$29,3,0),"--")</f>
        <v>--</v>
      </c>
      <c r="F6842" s="258" t="str">
        <f>iferror(vlookup(C6842,'Master data'!$A$1:$C$29,2,0),"--")</f>
        <v>--</v>
      </c>
    </row>
    <row r="6843" ht="22.5" customHeight="1">
      <c r="A6843" s="183"/>
      <c r="B6843" s="184"/>
      <c r="C6843" s="417"/>
      <c r="D6843" s="418"/>
      <c r="E6843" s="258" t="str">
        <f>iferror(vlookup(C6843,'Master data'!$A$1:$C$29,3,0),"--")</f>
        <v>--</v>
      </c>
      <c r="F6843" s="258" t="str">
        <f>iferror(vlookup(C6843,'Master data'!$A$1:$C$29,2,0),"--")</f>
        <v>--</v>
      </c>
    </row>
    <row r="6844" ht="22.5" customHeight="1">
      <c r="A6844" s="183"/>
      <c r="B6844" s="184"/>
      <c r="C6844" s="417"/>
      <c r="D6844" s="418"/>
      <c r="E6844" s="258" t="str">
        <f>iferror(vlookup(C6844,'Master data'!$A$1:$C$29,3,0),"--")</f>
        <v>--</v>
      </c>
      <c r="F6844" s="258" t="str">
        <f>iferror(vlookup(C6844,'Master data'!$A$1:$C$29,2,0),"--")</f>
        <v>--</v>
      </c>
    </row>
    <row r="6845" ht="22.5" customHeight="1">
      <c r="A6845" s="183"/>
      <c r="B6845" s="184"/>
      <c r="C6845" s="417"/>
      <c r="D6845" s="418"/>
      <c r="E6845" s="258" t="str">
        <f>iferror(vlookup(C6845,'Master data'!$A$1:$C$29,3,0),"--")</f>
        <v>--</v>
      </c>
      <c r="F6845" s="258" t="str">
        <f>iferror(vlookup(C6845,'Master data'!$A$1:$C$29,2,0),"--")</f>
        <v>--</v>
      </c>
    </row>
    <row r="6846" ht="22.5" customHeight="1">
      <c r="A6846" s="183"/>
      <c r="B6846" s="184"/>
      <c r="C6846" s="417"/>
      <c r="D6846" s="418"/>
      <c r="E6846" s="258" t="str">
        <f>iferror(vlookup(C6846,'Master data'!$A$1:$C$29,3,0),"--")</f>
        <v>--</v>
      </c>
      <c r="F6846" s="258" t="str">
        <f>iferror(vlookup(C6846,'Master data'!$A$1:$C$29,2,0),"--")</f>
        <v>--</v>
      </c>
    </row>
    <row r="6847" ht="22.5" customHeight="1">
      <c r="A6847" s="183"/>
      <c r="B6847" s="184"/>
      <c r="C6847" s="417"/>
      <c r="D6847" s="418"/>
      <c r="E6847" s="258" t="str">
        <f>iferror(vlookup(C6847,'Master data'!$A$1:$C$29,3,0),"--")</f>
        <v>--</v>
      </c>
      <c r="F6847" s="258" t="str">
        <f>iferror(vlookup(C6847,'Master data'!$A$1:$C$29,2,0),"--")</f>
        <v>--</v>
      </c>
    </row>
    <row r="6848" ht="22.5" customHeight="1">
      <c r="A6848" s="183"/>
      <c r="B6848" s="184"/>
      <c r="C6848" s="417"/>
      <c r="D6848" s="418"/>
      <c r="E6848" s="258" t="str">
        <f>iferror(vlookup(C6848,'Master data'!$A$1:$C$29,3,0),"--")</f>
        <v>--</v>
      </c>
      <c r="F6848" s="258" t="str">
        <f>iferror(vlookup(C6848,'Master data'!$A$1:$C$29,2,0),"--")</f>
        <v>--</v>
      </c>
    </row>
    <row r="6849" ht="22.5" customHeight="1">
      <c r="A6849" s="183"/>
      <c r="B6849" s="184"/>
      <c r="C6849" s="417"/>
      <c r="D6849" s="418"/>
      <c r="E6849" s="258" t="str">
        <f>iferror(vlookup(C6849,'Master data'!$A$1:$C$29,3,0),"--")</f>
        <v>--</v>
      </c>
      <c r="F6849" s="258" t="str">
        <f>iferror(vlookup(C6849,'Master data'!$A$1:$C$29,2,0),"--")</f>
        <v>--</v>
      </c>
    </row>
    <row r="6850" ht="22.5" customHeight="1">
      <c r="A6850" s="183"/>
      <c r="B6850" s="184"/>
      <c r="C6850" s="417"/>
      <c r="D6850" s="418"/>
      <c r="E6850" s="258" t="str">
        <f>iferror(vlookup(C6850,'Master data'!$A$1:$C$29,3,0),"--")</f>
        <v>--</v>
      </c>
      <c r="F6850" s="258" t="str">
        <f>iferror(vlookup(C6850,'Master data'!$A$1:$C$29,2,0),"--")</f>
        <v>--</v>
      </c>
    </row>
    <row r="6851" ht="22.5" customHeight="1">
      <c r="A6851" s="183"/>
      <c r="B6851" s="184"/>
      <c r="C6851" s="417"/>
      <c r="D6851" s="418"/>
      <c r="E6851" s="258" t="str">
        <f>iferror(vlookup(C6851,'Master data'!$A$1:$C$29,3,0),"--")</f>
        <v>--</v>
      </c>
      <c r="F6851" s="258" t="str">
        <f>iferror(vlookup(C6851,'Master data'!$A$1:$C$29,2,0),"--")</f>
        <v>--</v>
      </c>
    </row>
    <row r="6852" ht="22.5" customHeight="1">
      <c r="A6852" s="183"/>
      <c r="B6852" s="184"/>
      <c r="C6852" s="417"/>
      <c r="D6852" s="418"/>
      <c r="E6852" s="258" t="str">
        <f>iferror(vlookup(C6852,'Master data'!$A$1:$C$29,3,0),"--")</f>
        <v>--</v>
      </c>
      <c r="F6852" s="258" t="str">
        <f>iferror(vlookup(C6852,'Master data'!$A$1:$C$29,2,0),"--")</f>
        <v>--</v>
      </c>
    </row>
    <row r="6853" ht="22.5" customHeight="1">
      <c r="A6853" s="183"/>
      <c r="B6853" s="184"/>
      <c r="C6853" s="417"/>
      <c r="D6853" s="418"/>
      <c r="E6853" s="258" t="str">
        <f>iferror(vlookup(C6853,'Master data'!$A$1:$C$29,3,0),"--")</f>
        <v>--</v>
      </c>
      <c r="F6853" s="258" t="str">
        <f>iferror(vlookup(C6853,'Master data'!$A$1:$C$29,2,0),"--")</f>
        <v>--</v>
      </c>
    </row>
    <row r="6854" ht="22.5" customHeight="1">
      <c r="A6854" s="183"/>
      <c r="B6854" s="184"/>
      <c r="C6854" s="417"/>
      <c r="D6854" s="418"/>
      <c r="E6854" s="258" t="str">
        <f>iferror(vlookup(C6854,'Master data'!$A$1:$C$29,3,0),"--")</f>
        <v>--</v>
      </c>
      <c r="F6854" s="258" t="str">
        <f>iferror(vlookup(C6854,'Master data'!$A$1:$C$29,2,0),"--")</f>
        <v>--</v>
      </c>
    </row>
    <row r="6855" ht="22.5" customHeight="1">
      <c r="A6855" s="183"/>
      <c r="B6855" s="184"/>
      <c r="C6855" s="417"/>
      <c r="D6855" s="418"/>
      <c r="E6855" s="258" t="str">
        <f>iferror(vlookup(C6855,'Master data'!$A$1:$C$29,3,0),"--")</f>
        <v>--</v>
      </c>
      <c r="F6855" s="258" t="str">
        <f>iferror(vlookup(C6855,'Master data'!$A$1:$C$29,2,0),"--")</f>
        <v>--</v>
      </c>
    </row>
    <row r="6856" ht="22.5" customHeight="1">
      <c r="A6856" s="183"/>
      <c r="B6856" s="184"/>
      <c r="C6856" s="417"/>
      <c r="D6856" s="418"/>
      <c r="E6856" s="258" t="str">
        <f>iferror(vlookup(C6856,'Master data'!$A$1:$C$29,3,0),"--")</f>
        <v>--</v>
      </c>
      <c r="F6856" s="258" t="str">
        <f>iferror(vlookup(C6856,'Master data'!$A$1:$C$29,2,0),"--")</f>
        <v>--</v>
      </c>
    </row>
    <row r="6857" ht="22.5" customHeight="1">
      <c r="A6857" s="183"/>
      <c r="B6857" s="184"/>
      <c r="C6857" s="417"/>
      <c r="D6857" s="418"/>
      <c r="E6857" s="258" t="str">
        <f>iferror(vlookup(C6857,'Master data'!$A$1:$C$29,3,0),"--")</f>
        <v>--</v>
      </c>
      <c r="F6857" s="258" t="str">
        <f>iferror(vlookup(C6857,'Master data'!$A$1:$C$29,2,0),"--")</f>
        <v>--</v>
      </c>
    </row>
    <row r="6858" ht="22.5" customHeight="1">
      <c r="A6858" s="183"/>
      <c r="B6858" s="184"/>
      <c r="C6858" s="417"/>
      <c r="D6858" s="418"/>
      <c r="E6858" s="258" t="str">
        <f>iferror(vlookup(C6858,'Master data'!$A$1:$C$29,3,0),"--")</f>
        <v>--</v>
      </c>
      <c r="F6858" s="258" t="str">
        <f>iferror(vlookup(C6858,'Master data'!$A$1:$C$29,2,0),"--")</f>
        <v>--</v>
      </c>
    </row>
    <row r="6859" ht="22.5" customHeight="1">
      <c r="A6859" s="183"/>
      <c r="B6859" s="184"/>
      <c r="C6859" s="417"/>
      <c r="D6859" s="418"/>
      <c r="E6859" s="258" t="str">
        <f>iferror(vlookup(C6859,'Master data'!$A$1:$C$29,3,0),"--")</f>
        <v>--</v>
      </c>
      <c r="F6859" s="258" t="str">
        <f>iferror(vlookup(C6859,'Master data'!$A$1:$C$29,2,0),"--")</f>
        <v>--</v>
      </c>
    </row>
    <row r="6860" ht="22.5" customHeight="1">
      <c r="A6860" s="183"/>
      <c r="B6860" s="184"/>
      <c r="C6860" s="417"/>
      <c r="D6860" s="418"/>
      <c r="E6860" s="258" t="str">
        <f>iferror(vlookup(C6860,'Master data'!$A$1:$C$29,3,0),"--")</f>
        <v>--</v>
      </c>
      <c r="F6860" s="258" t="str">
        <f>iferror(vlookup(C6860,'Master data'!$A$1:$C$29,2,0),"--")</f>
        <v>--</v>
      </c>
    </row>
    <row r="6861" ht="22.5" customHeight="1">
      <c r="A6861" s="183"/>
      <c r="B6861" s="184"/>
      <c r="C6861" s="417"/>
      <c r="D6861" s="418"/>
      <c r="E6861" s="258" t="str">
        <f>iferror(vlookup(C6861,'Master data'!$A$1:$C$29,3,0),"--")</f>
        <v>--</v>
      </c>
      <c r="F6861" s="258" t="str">
        <f>iferror(vlookup(C6861,'Master data'!$A$1:$C$29,2,0),"--")</f>
        <v>--</v>
      </c>
    </row>
    <row r="6862" ht="22.5" customHeight="1">
      <c r="A6862" s="183"/>
      <c r="B6862" s="184"/>
      <c r="C6862" s="417"/>
      <c r="D6862" s="418"/>
      <c r="E6862" s="258" t="str">
        <f>iferror(vlookup(C6862,'Master data'!$A$1:$C$29,3,0),"--")</f>
        <v>--</v>
      </c>
      <c r="F6862" s="258" t="str">
        <f>iferror(vlookup(C6862,'Master data'!$A$1:$C$29,2,0),"--")</f>
        <v>--</v>
      </c>
    </row>
    <row r="6863" ht="22.5" customHeight="1">
      <c r="A6863" s="183"/>
      <c r="B6863" s="184"/>
      <c r="C6863" s="417"/>
      <c r="D6863" s="418"/>
      <c r="E6863" s="258" t="str">
        <f>iferror(vlookup(C6863,'Master data'!$A$1:$C$29,3,0),"--")</f>
        <v>--</v>
      </c>
      <c r="F6863" s="258" t="str">
        <f>iferror(vlookup(C6863,'Master data'!$A$1:$C$29,2,0),"--")</f>
        <v>--</v>
      </c>
    </row>
    <row r="6864" ht="22.5" customHeight="1">
      <c r="A6864" s="183"/>
      <c r="B6864" s="184"/>
      <c r="C6864" s="417"/>
      <c r="D6864" s="418"/>
      <c r="E6864" s="258" t="str">
        <f>iferror(vlookup(C6864,'Master data'!$A$1:$C$29,3,0),"--")</f>
        <v>--</v>
      </c>
      <c r="F6864" s="258" t="str">
        <f>iferror(vlookup(C6864,'Master data'!$A$1:$C$29,2,0),"--")</f>
        <v>--</v>
      </c>
    </row>
    <row r="6865" ht="22.5" customHeight="1">
      <c r="A6865" s="183"/>
      <c r="B6865" s="184"/>
      <c r="C6865" s="417"/>
      <c r="D6865" s="418"/>
      <c r="E6865" s="258" t="str">
        <f>iferror(vlookup(C6865,'Master data'!$A$1:$C$29,3,0),"--")</f>
        <v>--</v>
      </c>
      <c r="F6865" s="258" t="str">
        <f>iferror(vlookup(C6865,'Master data'!$A$1:$C$29,2,0),"--")</f>
        <v>--</v>
      </c>
    </row>
    <row r="6866" ht="22.5" customHeight="1">
      <c r="A6866" s="183"/>
      <c r="B6866" s="184"/>
      <c r="C6866" s="417"/>
      <c r="D6866" s="418"/>
      <c r="E6866" s="258" t="str">
        <f>iferror(vlookup(C6866,'Master data'!$A$1:$C$29,3,0),"--")</f>
        <v>--</v>
      </c>
      <c r="F6866" s="258" t="str">
        <f>iferror(vlookup(C6866,'Master data'!$A$1:$C$29,2,0),"--")</f>
        <v>--</v>
      </c>
    </row>
    <row r="6867" ht="22.5" customHeight="1">
      <c r="A6867" s="183"/>
      <c r="B6867" s="184"/>
      <c r="C6867" s="417"/>
      <c r="D6867" s="418"/>
      <c r="E6867" s="258" t="str">
        <f>iferror(vlookup(C6867,'Master data'!$A$1:$C$29,3,0),"--")</f>
        <v>--</v>
      </c>
      <c r="F6867" s="258" t="str">
        <f>iferror(vlookup(C6867,'Master data'!$A$1:$C$29,2,0),"--")</f>
        <v>--</v>
      </c>
    </row>
    <row r="6868" ht="22.5" customHeight="1">
      <c r="A6868" s="183"/>
      <c r="B6868" s="184"/>
      <c r="C6868" s="417"/>
      <c r="D6868" s="418"/>
      <c r="E6868" s="258" t="str">
        <f>iferror(vlookup(C6868,'Master data'!$A$1:$C$29,3,0),"--")</f>
        <v>--</v>
      </c>
      <c r="F6868" s="258" t="str">
        <f>iferror(vlookup(C6868,'Master data'!$A$1:$C$29,2,0),"--")</f>
        <v>--</v>
      </c>
    </row>
    <row r="6869" ht="22.5" customHeight="1">
      <c r="A6869" s="183"/>
      <c r="B6869" s="184"/>
      <c r="C6869" s="417"/>
      <c r="D6869" s="418"/>
      <c r="E6869" s="258" t="str">
        <f>iferror(vlookup(C6869,'Master data'!$A$1:$C$29,3,0),"--")</f>
        <v>--</v>
      </c>
      <c r="F6869" s="258" t="str">
        <f>iferror(vlookup(C6869,'Master data'!$A$1:$C$29,2,0),"--")</f>
        <v>--</v>
      </c>
    </row>
    <row r="6870" ht="22.5" customHeight="1">
      <c r="A6870" s="183"/>
      <c r="B6870" s="184"/>
      <c r="C6870" s="417"/>
      <c r="D6870" s="418"/>
      <c r="E6870" s="258" t="str">
        <f>iferror(vlookup(C6870,'Master data'!$A$1:$C$29,3,0),"--")</f>
        <v>--</v>
      </c>
      <c r="F6870" s="258" t="str">
        <f>iferror(vlookup(C6870,'Master data'!$A$1:$C$29,2,0),"--")</f>
        <v>--</v>
      </c>
    </row>
    <row r="6871" ht="22.5" customHeight="1">
      <c r="A6871" s="183"/>
      <c r="B6871" s="184"/>
      <c r="C6871" s="417"/>
      <c r="D6871" s="418"/>
      <c r="E6871" s="258" t="str">
        <f>iferror(vlookup(C6871,'Master data'!$A$1:$C$29,3,0),"--")</f>
        <v>--</v>
      </c>
      <c r="F6871" s="258" t="str">
        <f>iferror(vlookup(C6871,'Master data'!$A$1:$C$29,2,0),"--")</f>
        <v>--</v>
      </c>
    </row>
    <row r="6872" ht="22.5" customHeight="1">
      <c r="A6872" s="183"/>
      <c r="B6872" s="184"/>
      <c r="C6872" s="417"/>
      <c r="D6872" s="418"/>
      <c r="E6872" s="258" t="str">
        <f>iferror(vlookup(C6872,'Master data'!$A$1:$C$29,3,0),"--")</f>
        <v>--</v>
      </c>
      <c r="F6872" s="258" t="str">
        <f>iferror(vlookup(C6872,'Master data'!$A$1:$C$29,2,0),"--")</f>
        <v>--</v>
      </c>
    </row>
    <row r="6873" ht="22.5" customHeight="1">
      <c r="A6873" s="183"/>
      <c r="B6873" s="184"/>
      <c r="C6873" s="417"/>
      <c r="D6873" s="418"/>
      <c r="E6873" s="258" t="str">
        <f>iferror(vlookup(C6873,'Master data'!$A$1:$C$29,3,0),"--")</f>
        <v>--</v>
      </c>
      <c r="F6873" s="258" t="str">
        <f>iferror(vlookup(C6873,'Master data'!$A$1:$C$29,2,0),"--")</f>
        <v>--</v>
      </c>
    </row>
    <row r="6874" ht="22.5" customHeight="1">
      <c r="A6874" s="183"/>
      <c r="B6874" s="184"/>
      <c r="C6874" s="417"/>
      <c r="D6874" s="418"/>
      <c r="E6874" s="258" t="str">
        <f>iferror(vlookup(C6874,'Master data'!$A$1:$C$29,3,0),"--")</f>
        <v>--</v>
      </c>
      <c r="F6874" s="258" t="str">
        <f>iferror(vlookup(C6874,'Master data'!$A$1:$C$29,2,0),"--")</f>
        <v>--</v>
      </c>
    </row>
    <row r="6875" ht="22.5" customHeight="1">
      <c r="A6875" s="183"/>
      <c r="B6875" s="184"/>
      <c r="C6875" s="417"/>
      <c r="D6875" s="418"/>
      <c r="E6875" s="258" t="str">
        <f>iferror(vlookup(C6875,'Master data'!$A$1:$C$29,3,0),"--")</f>
        <v>--</v>
      </c>
      <c r="F6875" s="258" t="str">
        <f>iferror(vlookup(C6875,'Master data'!$A$1:$C$29,2,0),"--")</f>
        <v>--</v>
      </c>
    </row>
    <row r="6876" ht="22.5" customHeight="1">
      <c r="A6876" s="183"/>
      <c r="B6876" s="184"/>
      <c r="C6876" s="417"/>
      <c r="D6876" s="418"/>
      <c r="E6876" s="258" t="str">
        <f>iferror(vlookup(C6876,'Master data'!$A$1:$C$29,3,0),"--")</f>
        <v>--</v>
      </c>
      <c r="F6876" s="258" t="str">
        <f>iferror(vlookup(C6876,'Master data'!$A$1:$C$29,2,0),"--")</f>
        <v>--</v>
      </c>
    </row>
    <row r="6877" ht="22.5" customHeight="1">
      <c r="A6877" s="183"/>
      <c r="B6877" s="184"/>
      <c r="C6877" s="417"/>
      <c r="D6877" s="418"/>
      <c r="E6877" s="258" t="str">
        <f>iferror(vlookup(C6877,'Master data'!$A$1:$C$29,3,0),"--")</f>
        <v>--</v>
      </c>
      <c r="F6877" s="258" t="str">
        <f>iferror(vlookup(C6877,'Master data'!$A$1:$C$29,2,0),"--")</f>
        <v>--</v>
      </c>
    </row>
    <row r="6878" ht="22.5" customHeight="1">
      <c r="A6878" s="183"/>
      <c r="B6878" s="184"/>
      <c r="C6878" s="417"/>
      <c r="D6878" s="418"/>
      <c r="E6878" s="258" t="str">
        <f>iferror(vlookup(C6878,'Master data'!$A$1:$C$29,3,0),"--")</f>
        <v>--</v>
      </c>
      <c r="F6878" s="258" t="str">
        <f>iferror(vlookup(C6878,'Master data'!$A$1:$C$29,2,0),"--")</f>
        <v>--</v>
      </c>
    </row>
    <row r="6879" ht="22.5" customHeight="1">
      <c r="A6879" s="183"/>
      <c r="B6879" s="184"/>
      <c r="C6879" s="417"/>
      <c r="D6879" s="418"/>
      <c r="E6879" s="258" t="str">
        <f>iferror(vlookup(C6879,'Master data'!$A$1:$C$29,3,0),"--")</f>
        <v>--</v>
      </c>
      <c r="F6879" s="258" t="str">
        <f>iferror(vlookup(C6879,'Master data'!$A$1:$C$29,2,0),"--")</f>
        <v>--</v>
      </c>
    </row>
    <row r="6880" ht="22.5" customHeight="1">
      <c r="A6880" s="183"/>
      <c r="B6880" s="184"/>
      <c r="C6880" s="417"/>
      <c r="D6880" s="418"/>
      <c r="E6880" s="258" t="str">
        <f>iferror(vlookup(C6880,'Master data'!$A$1:$C$29,3,0),"--")</f>
        <v>--</v>
      </c>
      <c r="F6880" s="258" t="str">
        <f>iferror(vlookup(C6880,'Master data'!$A$1:$C$29,2,0),"--")</f>
        <v>--</v>
      </c>
    </row>
    <row r="6881" ht="22.5" customHeight="1">
      <c r="A6881" s="183"/>
      <c r="B6881" s="184"/>
      <c r="C6881" s="417"/>
      <c r="D6881" s="418"/>
      <c r="E6881" s="258" t="str">
        <f>iferror(vlookup(C6881,'Master data'!$A$1:$C$29,3,0),"--")</f>
        <v>--</v>
      </c>
      <c r="F6881" s="258" t="str">
        <f>iferror(vlookup(C6881,'Master data'!$A$1:$C$29,2,0),"--")</f>
        <v>--</v>
      </c>
    </row>
    <row r="6882" ht="22.5" customHeight="1">
      <c r="A6882" s="183"/>
      <c r="B6882" s="184"/>
      <c r="C6882" s="417"/>
      <c r="D6882" s="418"/>
      <c r="E6882" s="258" t="str">
        <f>iferror(vlookup(C6882,'Master data'!$A$1:$C$29,3,0),"--")</f>
        <v>--</v>
      </c>
      <c r="F6882" s="258" t="str">
        <f>iferror(vlookup(C6882,'Master data'!$A$1:$C$29,2,0),"--")</f>
        <v>--</v>
      </c>
    </row>
    <row r="6883" ht="22.5" customHeight="1">
      <c r="A6883" s="183"/>
      <c r="B6883" s="184"/>
      <c r="C6883" s="417"/>
      <c r="D6883" s="418"/>
      <c r="E6883" s="258" t="str">
        <f>iferror(vlookup(C6883,'Master data'!$A$1:$C$29,3,0),"--")</f>
        <v>--</v>
      </c>
      <c r="F6883" s="258" t="str">
        <f>iferror(vlookup(C6883,'Master data'!$A$1:$C$29,2,0),"--")</f>
        <v>--</v>
      </c>
    </row>
    <row r="6884" ht="22.5" customHeight="1">
      <c r="A6884" s="183"/>
      <c r="B6884" s="184"/>
      <c r="C6884" s="417"/>
      <c r="D6884" s="418"/>
      <c r="E6884" s="258" t="str">
        <f>iferror(vlookup(C6884,'Master data'!$A$1:$C$29,3,0),"--")</f>
        <v>--</v>
      </c>
      <c r="F6884" s="258" t="str">
        <f>iferror(vlookup(C6884,'Master data'!$A$1:$C$29,2,0),"--")</f>
        <v>--</v>
      </c>
    </row>
    <row r="6885" ht="22.5" customHeight="1">
      <c r="A6885" s="183"/>
      <c r="B6885" s="184"/>
      <c r="C6885" s="417"/>
      <c r="D6885" s="418"/>
      <c r="E6885" s="258" t="str">
        <f>iferror(vlookup(C6885,'Master data'!$A$1:$C$29,3,0),"--")</f>
        <v>--</v>
      </c>
      <c r="F6885" s="258" t="str">
        <f>iferror(vlookup(C6885,'Master data'!$A$1:$C$29,2,0),"--")</f>
        <v>--</v>
      </c>
    </row>
    <row r="6886" ht="22.5" customHeight="1">
      <c r="A6886" s="183"/>
      <c r="B6886" s="184"/>
      <c r="C6886" s="417"/>
      <c r="D6886" s="418"/>
      <c r="E6886" s="258" t="str">
        <f>iferror(vlookup(C6886,'Master data'!$A$1:$C$29,3,0),"--")</f>
        <v>--</v>
      </c>
      <c r="F6886" s="258" t="str">
        <f>iferror(vlookup(C6886,'Master data'!$A$1:$C$29,2,0),"--")</f>
        <v>--</v>
      </c>
    </row>
    <row r="6887" ht="22.5" customHeight="1">
      <c r="A6887" s="183"/>
      <c r="B6887" s="184"/>
      <c r="C6887" s="417"/>
      <c r="D6887" s="418"/>
      <c r="E6887" s="258" t="str">
        <f>iferror(vlookup(C6887,'Master data'!$A$1:$C$29,3,0),"--")</f>
        <v>--</v>
      </c>
      <c r="F6887" s="258" t="str">
        <f>iferror(vlookup(C6887,'Master data'!$A$1:$C$29,2,0),"--")</f>
        <v>--</v>
      </c>
    </row>
    <row r="6888" ht="22.5" customHeight="1">
      <c r="A6888" s="183"/>
      <c r="B6888" s="184"/>
      <c r="C6888" s="417"/>
      <c r="D6888" s="418"/>
      <c r="E6888" s="258" t="str">
        <f>iferror(vlookup(C6888,'Master data'!$A$1:$C$29,3,0),"--")</f>
        <v>--</v>
      </c>
      <c r="F6888" s="258" t="str">
        <f>iferror(vlookup(C6888,'Master data'!$A$1:$C$29,2,0),"--")</f>
        <v>--</v>
      </c>
    </row>
    <row r="6889" ht="22.5" customHeight="1">
      <c r="A6889" s="183"/>
      <c r="B6889" s="184"/>
      <c r="C6889" s="417"/>
      <c r="D6889" s="418"/>
      <c r="E6889" s="258" t="str">
        <f>iferror(vlookup(C6889,'Master data'!$A$1:$C$29,3,0),"--")</f>
        <v>--</v>
      </c>
      <c r="F6889" s="258" t="str">
        <f>iferror(vlookup(C6889,'Master data'!$A$1:$C$29,2,0),"--")</f>
        <v>--</v>
      </c>
    </row>
    <row r="6890" ht="22.5" customHeight="1">
      <c r="A6890" s="183"/>
      <c r="B6890" s="184"/>
      <c r="C6890" s="417"/>
      <c r="D6890" s="418"/>
      <c r="E6890" s="258" t="str">
        <f>iferror(vlookup(C6890,'Master data'!$A$1:$C$29,3,0),"--")</f>
        <v>--</v>
      </c>
      <c r="F6890" s="258" t="str">
        <f>iferror(vlookup(C6890,'Master data'!$A$1:$C$29,2,0),"--")</f>
        <v>--</v>
      </c>
    </row>
    <row r="6891" ht="22.5" customHeight="1">
      <c r="A6891" s="183"/>
      <c r="B6891" s="184"/>
      <c r="C6891" s="417"/>
      <c r="D6891" s="418"/>
      <c r="E6891" s="258" t="str">
        <f>iferror(vlookup(C6891,'Master data'!$A$1:$C$29,3,0),"--")</f>
        <v>--</v>
      </c>
      <c r="F6891" s="258" t="str">
        <f>iferror(vlookup(C6891,'Master data'!$A$1:$C$29,2,0),"--")</f>
        <v>--</v>
      </c>
    </row>
    <row r="6892" ht="22.5" customHeight="1">
      <c r="A6892" s="183"/>
      <c r="B6892" s="184"/>
      <c r="C6892" s="417"/>
      <c r="D6892" s="418"/>
      <c r="E6892" s="258" t="str">
        <f>iferror(vlookup(C6892,'Master data'!$A$1:$C$29,3,0),"--")</f>
        <v>--</v>
      </c>
      <c r="F6892" s="258" t="str">
        <f>iferror(vlookup(C6892,'Master data'!$A$1:$C$29,2,0),"--")</f>
        <v>--</v>
      </c>
    </row>
    <row r="6893" ht="22.5" customHeight="1">
      <c r="A6893" s="183"/>
      <c r="B6893" s="184"/>
      <c r="C6893" s="417"/>
      <c r="D6893" s="418"/>
      <c r="E6893" s="258" t="str">
        <f>iferror(vlookup(C6893,'Master data'!$A$1:$C$29,3,0),"--")</f>
        <v>--</v>
      </c>
      <c r="F6893" s="258" t="str">
        <f>iferror(vlookup(C6893,'Master data'!$A$1:$C$29,2,0),"--")</f>
        <v>--</v>
      </c>
    </row>
    <row r="6894" ht="22.5" customHeight="1">
      <c r="A6894" s="183"/>
      <c r="B6894" s="184"/>
      <c r="C6894" s="417"/>
      <c r="D6894" s="418"/>
      <c r="E6894" s="258" t="str">
        <f>iferror(vlookup(C6894,'Master data'!$A$1:$C$29,3,0),"--")</f>
        <v>--</v>
      </c>
      <c r="F6894" s="258" t="str">
        <f>iferror(vlookup(C6894,'Master data'!$A$1:$C$29,2,0),"--")</f>
        <v>--</v>
      </c>
    </row>
    <row r="6895" ht="22.5" customHeight="1">
      <c r="A6895" s="183"/>
      <c r="B6895" s="184"/>
      <c r="C6895" s="417"/>
      <c r="D6895" s="418"/>
      <c r="E6895" s="258" t="str">
        <f>iferror(vlookup(C6895,'Master data'!$A$1:$C$29,3,0),"--")</f>
        <v>--</v>
      </c>
      <c r="F6895" s="258" t="str">
        <f>iferror(vlookup(C6895,'Master data'!$A$1:$C$29,2,0),"--")</f>
        <v>--</v>
      </c>
    </row>
    <row r="6896" ht="22.5" customHeight="1">
      <c r="A6896" s="183"/>
      <c r="B6896" s="184"/>
      <c r="C6896" s="417"/>
      <c r="D6896" s="418"/>
      <c r="E6896" s="258" t="str">
        <f>iferror(vlookup(C6896,'Master data'!$A$1:$C$29,3,0),"--")</f>
        <v>--</v>
      </c>
      <c r="F6896" s="258" t="str">
        <f>iferror(vlookup(C6896,'Master data'!$A$1:$C$29,2,0),"--")</f>
        <v>--</v>
      </c>
    </row>
    <row r="6897" ht="22.5" customHeight="1">
      <c r="A6897" s="183"/>
      <c r="B6897" s="184"/>
      <c r="C6897" s="417"/>
      <c r="D6897" s="418"/>
      <c r="E6897" s="258" t="str">
        <f>iferror(vlookup(C6897,'Master data'!$A$1:$C$29,3,0),"--")</f>
        <v>--</v>
      </c>
      <c r="F6897" s="258" t="str">
        <f>iferror(vlookup(C6897,'Master data'!$A$1:$C$29,2,0),"--")</f>
        <v>--</v>
      </c>
    </row>
    <row r="6898" ht="22.5" customHeight="1">
      <c r="A6898" s="183"/>
      <c r="B6898" s="184"/>
      <c r="C6898" s="417"/>
      <c r="D6898" s="418"/>
      <c r="E6898" s="258" t="str">
        <f>iferror(vlookup(C6898,'Master data'!$A$1:$C$29,3,0),"--")</f>
        <v>--</v>
      </c>
      <c r="F6898" s="258" t="str">
        <f>iferror(vlookup(C6898,'Master data'!$A$1:$C$29,2,0),"--")</f>
        <v>--</v>
      </c>
    </row>
    <row r="6899" ht="22.5" customHeight="1">
      <c r="A6899" s="183"/>
      <c r="B6899" s="184"/>
      <c r="C6899" s="417"/>
      <c r="D6899" s="418"/>
      <c r="E6899" s="258" t="str">
        <f>iferror(vlookup(C6899,'Master data'!$A$1:$C$29,3,0),"--")</f>
        <v>--</v>
      </c>
      <c r="F6899" s="258" t="str">
        <f>iferror(vlookup(C6899,'Master data'!$A$1:$C$29,2,0),"--")</f>
        <v>--</v>
      </c>
    </row>
    <row r="6900" ht="22.5" customHeight="1">
      <c r="A6900" s="183"/>
      <c r="B6900" s="184"/>
      <c r="C6900" s="417"/>
      <c r="D6900" s="418"/>
      <c r="E6900" s="258" t="str">
        <f>iferror(vlookup(C6900,'Master data'!$A$1:$C$29,3,0),"--")</f>
        <v>--</v>
      </c>
      <c r="F6900" s="258" t="str">
        <f>iferror(vlookup(C6900,'Master data'!$A$1:$C$29,2,0),"--")</f>
        <v>--</v>
      </c>
    </row>
    <row r="6901" ht="22.5" customHeight="1">
      <c r="A6901" s="183"/>
      <c r="B6901" s="184"/>
      <c r="C6901" s="417"/>
      <c r="D6901" s="418"/>
      <c r="E6901" s="258" t="str">
        <f>iferror(vlookup(C6901,'Master data'!$A$1:$C$29,3,0),"--")</f>
        <v>--</v>
      </c>
      <c r="F6901" s="258" t="str">
        <f>iferror(vlookup(C6901,'Master data'!$A$1:$C$29,2,0),"--")</f>
        <v>--</v>
      </c>
    </row>
    <row r="6902" ht="22.5" customHeight="1">
      <c r="A6902" s="183"/>
      <c r="B6902" s="184"/>
      <c r="C6902" s="417"/>
      <c r="D6902" s="418"/>
      <c r="E6902" s="258" t="str">
        <f>iferror(vlookup(C6902,'Master data'!$A$1:$C$29,3,0),"--")</f>
        <v>--</v>
      </c>
      <c r="F6902" s="258" t="str">
        <f>iferror(vlookup(C6902,'Master data'!$A$1:$C$29,2,0),"--")</f>
        <v>--</v>
      </c>
    </row>
    <row r="6903" ht="22.5" customHeight="1">
      <c r="A6903" s="183"/>
      <c r="B6903" s="184"/>
      <c r="C6903" s="417"/>
      <c r="D6903" s="418"/>
      <c r="E6903" s="258" t="str">
        <f>iferror(vlookup(C6903,'Master data'!$A$1:$C$29,3,0),"--")</f>
        <v>--</v>
      </c>
      <c r="F6903" s="258" t="str">
        <f>iferror(vlookup(C6903,'Master data'!$A$1:$C$29,2,0),"--")</f>
        <v>--</v>
      </c>
    </row>
    <row r="6904" ht="22.5" customHeight="1">
      <c r="A6904" s="183"/>
      <c r="B6904" s="184"/>
      <c r="C6904" s="417"/>
      <c r="D6904" s="418"/>
      <c r="E6904" s="258" t="str">
        <f>iferror(vlookup(C6904,'Master data'!$A$1:$C$29,3,0),"--")</f>
        <v>--</v>
      </c>
      <c r="F6904" s="258" t="str">
        <f>iferror(vlookup(C6904,'Master data'!$A$1:$C$29,2,0),"--")</f>
        <v>--</v>
      </c>
    </row>
    <row r="6905" ht="22.5" customHeight="1">
      <c r="A6905" s="183"/>
      <c r="B6905" s="184"/>
      <c r="C6905" s="417"/>
      <c r="D6905" s="418"/>
      <c r="E6905" s="258" t="str">
        <f>iferror(vlookup(C6905,'Master data'!$A$1:$C$29,3,0),"--")</f>
        <v>--</v>
      </c>
      <c r="F6905" s="258" t="str">
        <f>iferror(vlookup(C6905,'Master data'!$A$1:$C$29,2,0),"--")</f>
        <v>--</v>
      </c>
    </row>
    <row r="6906" ht="22.5" customHeight="1">
      <c r="A6906" s="183"/>
      <c r="B6906" s="184"/>
      <c r="C6906" s="417"/>
      <c r="D6906" s="418"/>
      <c r="E6906" s="258" t="str">
        <f>iferror(vlookup(C6906,'Master data'!$A$1:$C$29,3,0),"--")</f>
        <v>--</v>
      </c>
      <c r="F6906" s="258" t="str">
        <f>iferror(vlookup(C6906,'Master data'!$A$1:$C$29,2,0),"--")</f>
        <v>--</v>
      </c>
    </row>
    <row r="6907" ht="22.5" customHeight="1">
      <c r="A6907" s="183"/>
      <c r="B6907" s="184"/>
      <c r="C6907" s="417"/>
      <c r="D6907" s="418"/>
      <c r="E6907" s="258" t="str">
        <f>iferror(vlookup(C6907,'Master data'!$A$1:$C$29,3,0),"--")</f>
        <v>--</v>
      </c>
      <c r="F6907" s="258" t="str">
        <f>iferror(vlookup(C6907,'Master data'!$A$1:$C$29,2,0),"--")</f>
        <v>--</v>
      </c>
    </row>
    <row r="6908" ht="22.5" customHeight="1">
      <c r="A6908" s="183"/>
      <c r="B6908" s="184"/>
      <c r="C6908" s="417"/>
      <c r="D6908" s="418"/>
      <c r="E6908" s="258" t="str">
        <f>iferror(vlookup(C6908,'Master data'!$A$1:$C$29,3,0),"--")</f>
        <v>--</v>
      </c>
      <c r="F6908" s="258" t="str">
        <f>iferror(vlookup(C6908,'Master data'!$A$1:$C$29,2,0),"--")</f>
        <v>--</v>
      </c>
    </row>
    <row r="6909" ht="22.5" customHeight="1">
      <c r="A6909" s="183"/>
      <c r="B6909" s="184"/>
      <c r="C6909" s="417"/>
      <c r="D6909" s="418"/>
      <c r="E6909" s="258" t="str">
        <f>iferror(vlookup(C6909,'Master data'!$A$1:$C$29,3,0),"--")</f>
        <v>--</v>
      </c>
      <c r="F6909" s="258" t="str">
        <f>iferror(vlookup(C6909,'Master data'!$A$1:$C$29,2,0),"--")</f>
        <v>--</v>
      </c>
    </row>
    <row r="6910" ht="22.5" customHeight="1">
      <c r="A6910" s="183"/>
      <c r="B6910" s="184"/>
      <c r="C6910" s="417"/>
      <c r="D6910" s="418"/>
      <c r="E6910" s="258" t="str">
        <f>iferror(vlookup(C6910,'Master data'!$A$1:$C$29,3,0),"--")</f>
        <v>--</v>
      </c>
      <c r="F6910" s="258" t="str">
        <f>iferror(vlookup(C6910,'Master data'!$A$1:$C$29,2,0),"--")</f>
        <v>--</v>
      </c>
    </row>
    <row r="6911" ht="22.5" customHeight="1">
      <c r="A6911" s="183"/>
      <c r="B6911" s="184"/>
      <c r="C6911" s="417"/>
      <c r="D6911" s="418"/>
      <c r="E6911" s="258" t="str">
        <f>iferror(vlookup(C6911,'Master data'!$A$1:$C$29,3,0),"--")</f>
        <v>--</v>
      </c>
      <c r="F6911" s="258" t="str">
        <f>iferror(vlookup(C6911,'Master data'!$A$1:$C$29,2,0),"--")</f>
        <v>--</v>
      </c>
    </row>
    <row r="6912" ht="22.5" customHeight="1">
      <c r="A6912" s="183"/>
      <c r="B6912" s="184"/>
      <c r="C6912" s="417"/>
      <c r="D6912" s="418"/>
      <c r="E6912" s="258" t="str">
        <f>iferror(vlookup(C6912,'Master data'!$A$1:$C$29,3,0),"--")</f>
        <v>--</v>
      </c>
      <c r="F6912" s="258" t="str">
        <f>iferror(vlookup(C6912,'Master data'!$A$1:$C$29,2,0),"--")</f>
        <v>--</v>
      </c>
    </row>
    <row r="6913" ht="22.5" customHeight="1">
      <c r="A6913" s="183"/>
      <c r="B6913" s="184"/>
      <c r="C6913" s="417"/>
      <c r="D6913" s="418"/>
      <c r="E6913" s="258" t="str">
        <f>iferror(vlookup(C6913,'Master data'!$A$1:$C$29,3,0),"--")</f>
        <v>--</v>
      </c>
      <c r="F6913" s="258" t="str">
        <f>iferror(vlookup(C6913,'Master data'!$A$1:$C$29,2,0),"--")</f>
        <v>--</v>
      </c>
    </row>
    <row r="6914" ht="22.5" customHeight="1">
      <c r="A6914" s="183"/>
      <c r="B6914" s="184"/>
      <c r="C6914" s="417"/>
      <c r="D6914" s="418"/>
      <c r="E6914" s="258" t="str">
        <f>iferror(vlookup(C6914,'Master data'!$A$1:$C$29,3,0),"--")</f>
        <v>--</v>
      </c>
      <c r="F6914" s="258" t="str">
        <f>iferror(vlookup(C6914,'Master data'!$A$1:$C$29,2,0),"--")</f>
        <v>--</v>
      </c>
    </row>
    <row r="6915" ht="22.5" customHeight="1">
      <c r="A6915" s="183"/>
      <c r="B6915" s="184"/>
      <c r="C6915" s="417"/>
      <c r="D6915" s="418"/>
      <c r="E6915" s="258" t="str">
        <f>iferror(vlookup(C6915,'Master data'!$A$1:$C$29,3,0),"--")</f>
        <v>--</v>
      </c>
      <c r="F6915" s="258" t="str">
        <f>iferror(vlookup(C6915,'Master data'!$A$1:$C$29,2,0),"--")</f>
        <v>--</v>
      </c>
    </row>
    <row r="6916" ht="22.5" customHeight="1">
      <c r="A6916" s="183"/>
      <c r="B6916" s="184"/>
      <c r="C6916" s="417"/>
      <c r="D6916" s="418"/>
      <c r="E6916" s="258" t="str">
        <f>iferror(vlookup(C6916,'Master data'!$A$1:$C$29,3,0),"--")</f>
        <v>--</v>
      </c>
      <c r="F6916" s="258" t="str">
        <f>iferror(vlookup(C6916,'Master data'!$A$1:$C$29,2,0),"--")</f>
        <v>--</v>
      </c>
    </row>
    <row r="6917" ht="22.5" customHeight="1">
      <c r="A6917" s="183"/>
      <c r="B6917" s="184"/>
      <c r="C6917" s="417"/>
      <c r="D6917" s="418"/>
      <c r="E6917" s="258" t="str">
        <f>iferror(vlookup(C6917,'Master data'!$A$1:$C$29,3,0),"--")</f>
        <v>--</v>
      </c>
      <c r="F6917" s="258" t="str">
        <f>iferror(vlookup(C6917,'Master data'!$A$1:$C$29,2,0),"--")</f>
        <v>--</v>
      </c>
    </row>
    <row r="6918" ht="22.5" customHeight="1">
      <c r="A6918" s="183"/>
      <c r="B6918" s="184"/>
      <c r="C6918" s="417"/>
      <c r="D6918" s="418"/>
      <c r="E6918" s="258" t="str">
        <f>iferror(vlookup(C6918,'Master data'!$A$1:$C$29,3,0),"--")</f>
        <v>--</v>
      </c>
      <c r="F6918" s="258" t="str">
        <f>iferror(vlookup(C6918,'Master data'!$A$1:$C$29,2,0),"--")</f>
        <v>--</v>
      </c>
    </row>
    <row r="6919" ht="22.5" customHeight="1">
      <c r="A6919" s="183"/>
      <c r="B6919" s="184"/>
      <c r="C6919" s="417"/>
      <c r="D6919" s="418"/>
      <c r="E6919" s="258" t="str">
        <f>iferror(vlookup(C6919,'Master data'!$A$1:$C$29,3,0),"--")</f>
        <v>--</v>
      </c>
      <c r="F6919" s="258" t="str">
        <f>iferror(vlookup(C6919,'Master data'!$A$1:$C$29,2,0),"--")</f>
        <v>--</v>
      </c>
    </row>
    <row r="6920" ht="22.5" customHeight="1">
      <c r="A6920" s="183"/>
      <c r="B6920" s="184"/>
      <c r="C6920" s="417"/>
      <c r="D6920" s="418"/>
      <c r="E6920" s="258" t="str">
        <f>iferror(vlookup(C6920,'Master data'!$A$1:$C$29,3,0),"--")</f>
        <v>--</v>
      </c>
      <c r="F6920" s="258" t="str">
        <f>iferror(vlookup(C6920,'Master data'!$A$1:$C$29,2,0),"--")</f>
        <v>--</v>
      </c>
    </row>
    <row r="6921" ht="22.5" customHeight="1">
      <c r="A6921" s="183"/>
      <c r="B6921" s="184"/>
      <c r="C6921" s="417"/>
      <c r="D6921" s="418"/>
      <c r="E6921" s="258" t="str">
        <f>iferror(vlookup(C6921,'Master data'!$A$1:$C$29,3,0),"--")</f>
        <v>--</v>
      </c>
      <c r="F6921" s="258" t="str">
        <f>iferror(vlookup(C6921,'Master data'!$A$1:$C$29,2,0),"--")</f>
        <v>--</v>
      </c>
    </row>
    <row r="6922" ht="22.5" customHeight="1">
      <c r="A6922" s="183"/>
      <c r="B6922" s="184"/>
      <c r="C6922" s="417"/>
      <c r="D6922" s="418"/>
      <c r="E6922" s="258" t="str">
        <f>iferror(vlookup(C6922,'Master data'!$A$1:$C$29,3,0),"--")</f>
        <v>--</v>
      </c>
      <c r="F6922" s="258" t="str">
        <f>iferror(vlookup(C6922,'Master data'!$A$1:$C$29,2,0),"--")</f>
        <v>--</v>
      </c>
    </row>
    <row r="6923" ht="22.5" customHeight="1">
      <c r="A6923" s="183"/>
      <c r="B6923" s="184"/>
      <c r="C6923" s="417"/>
      <c r="D6923" s="418"/>
      <c r="E6923" s="258" t="str">
        <f>iferror(vlookup(C6923,'Master data'!$A$1:$C$29,3,0),"--")</f>
        <v>--</v>
      </c>
      <c r="F6923" s="258" t="str">
        <f>iferror(vlookup(C6923,'Master data'!$A$1:$C$29,2,0),"--")</f>
        <v>--</v>
      </c>
    </row>
    <row r="6924" ht="22.5" customHeight="1">
      <c r="A6924" s="183"/>
      <c r="B6924" s="184"/>
      <c r="C6924" s="417"/>
      <c r="D6924" s="418"/>
      <c r="E6924" s="258" t="str">
        <f>iferror(vlookup(C6924,'Master data'!$A$1:$C$29,3,0),"--")</f>
        <v>--</v>
      </c>
      <c r="F6924" s="258" t="str">
        <f>iferror(vlookup(C6924,'Master data'!$A$1:$C$29,2,0),"--")</f>
        <v>--</v>
      </c>
    </row>
    <row r="6925" ht="22.5" customHeight="1">
      <c r="A6925" s="183"/>
      <c r="B6925" s="184"/>
      <c r="C6925" s="417"/>
      <c r="D6925" s="418"/>
      <c r="E6925" s="258" t="str">
        <f>iferror(vlookup(C6925,'Master data'!$A$1:$C$29,3,0),"--")</f>
        <v>--</v>
      </c>
      <c r="F6925" s="258" t="str">
        <f>iferror(vlookup(C6925,'Master data'!$A$1:$C$29,2,0),"--")</f>
        <v>--</v>
      </c>
    </row>
    <row r="6926" ht="22.5" customHeight="1">
      <c r="A6926" s="183"/>
      <c r="B6926" s="184"/>
      <c r="C6926" s="417"/>
      <c r="D6926" s="418"/>
      <c r="E6926" s="258" t="str">
        <f>iferror(vlookup(C6926,'Master data'!$A$1:$C$29,3,0),"--")</f>
        <v>--</v>
      </c>
      <c r="F6926" s="258" t="str">
        <f>iferror(vlookup(C6926,'Master data'!$A$1:$C$29,2,0),"--")</f>
        <v>--</v>
      </c>
    </row>
    <row r="6927" ht="22.5" customHeight="1">
      <c r="A6927" s="183"/>
      <c r="B6927" s="184"/>
      <c r="C6927" s="417"/>
      <c r="D6927" s="418"/>
      <c r="E6927" s="258" t="str">
        <f>iferror(vlookup(C6927,'Master data'!$A$1:$C$29,3,0),"--")</f>
        <v>--</v>
      </c>
      <c r="F6927" s="258" t="str">
        <f>iferror(vlookup(C6927,'Master data'!$A$1:$C$29,2,0),"--")</f>
        <v>--</v>
      </c>
    </row>
    <row r="6928" ht="22.5" customHeight="1">
      <c r="A6928" s="183"/>
      <c r="B6928" s="184"/>
      <c r="C6928" s="417"/>
      <c r="D6928" s="418"/>
      <c r="E6928" s="258" t="str">
        <f>iferror(vlookup(C6928,'Master data'!$A$1:$C$29,3,0),"--")</f>
        <v>--</v>
      </c>
      <c r="F6928" s="258" t="str">
        <f>iferror(vlookup(C6928,'Master data'!$A$1:$C$29,2,0),"--")</f>
        <v>--</v>
      </c>
    </row>
    <row r="6929" ht="22.5" customHeight="1">
      <c r="A6929" s="183"/>
      <c r="B6929" s="184"/>
      <c r="C6929" s="417"/>
      <c r="D6929" s="418"/>
      <c r="E6929" s="258" t="str">
        <f>iferror(vlookup(C6929,'Master data'!$A$1:$C$29,3,0),"--")</f>
        <v>--</v>
      </c>
      <c r="F6929" s="258" t="str">
        <f>iferror(vlookup(C6929,'Master data'!$A$1:$C$29,2,0),"--")</f>
        <v>--</v>
      </c>
    </row>
    <row r="6930" ht="22.5" customHeight="1">
      <c r="A6930" s="183"/>
      <c r="B6930" s="184"/>
      <c r="C6930" s="417"/>
      <c r="D6930" s="418"/>
      <c r="E6930" s="258" t="str">
        <f>iferror(vlookup(C6930,'Master data'!$A$1:$C$29,3,0),"--")</f>
        <v>--</v>
      </c>
      <c r="F6930" s="258" t="str">
        <f>iferror(vlookup(C6930,'Master data'!$A$1:$C$29,2,0),"--")</f>
        <v>--</v>
      </c>
    </row>
    <row r="6931" ht="22.5" customHeight="1">
      <c r="A6931" s="183"/>
      <c r="B6931" s="184"/>
      <c r="C6931" s="417"/>
      <c r="D6931" s="418"/>
      <c r="E6931" s="258" t="str">
        <f>iferror(vlookup(C6931,'Master data'!$A$1:$C$29,3,0),"--")</f>
        <v>--</v>
      </c>
      <c r="F6931" s="258" t="str">
        <f>iferror(vlookup(C6931,'Master data'!$A$1:$C$29,2,0),"--")</f>
        <v>--</v>
      </c>
    </row>
    <row r="6932" ht="22.5" customHeight="1">
      <c r="A6932" s="183"/>
      <c r="B6932" s="184"/>
      <c r="C6932" s="417"/>
      <c r="D6932" s="418"/>
      <c r="E6932" s="258" t="str">
        <f>iferror(vlookup(C6932,'Master data'!$A$1:$C$29,3,0),"--")</f>
        <v>--</v>
      </c>
      <c r="F6932" s="258" t="str">
        <f>iferror(vlookup(C6932,'Master data'!$A$1:$C$29,2,0),"--")</f>
        <v>--</v>
      </c>
    </row>
    <row r="6933" ht="22.5" customHeight="1">
      <c r="A6933" s="183"/>
      <c r="B6933" s="184"/>
      <c r="C6933" s="417"/>
      <c r="D6933" s="418"/>
      <c r="E6933" s="258" t="str">
        <f>iferror(vlookup(C6933,'Master data'!$A$1:$C$29,3,0),"--")</f>
        <v>--</v>
      </c>
      <c r="F6933" s="258" t="str">
        <f>iferror(vlookup(C6933,'Master data'!$A$1:$C$29,2,0),"--")</f>
        <v>--</v>
      </c>
    </row>
    <row r="6934" ht="22.5" customHeight="1">
      <c r="A6934" s="183"/>
      <c r="B6934" s="184"/>
      <c r="C6934" s="417"/>
      <c r="D6934" s="418"/>
      <c r="E6934" s="258" t="str">
        <f>iferror(vlookup(C6934,'Master data'!$A$1:$C$29,3,0),"--")</f>
        <v>--</v>
      </c>
      <c r="F6934" s="258" t="str">
        <f>iferror(vlookup(C6934,'Master data'!$A$1:$C$29,2,0),"--")</f>
        <v>--</v>
      </c>
    </row>
    <row r="6935" ht="22.5" customHeight="1">
      <c r="A6935" s="183"/>
      <c r="B6935" s="184"/>
      <c r="C6935" s="417"/>
      <c r="D6935" s="418"/>
      <c r="E6935" s="258" t="str">
        <f>iferror(vlookup(C6935,'Master data'!$A$1:$C$29,3,0),"--")</f>
        <v>--</v>
      </c>
      <c r="F6935" s="258" t="str">
        <f>iferror(vlookup(C6935,'Master data'!$A$1:$C$29,2,0),"--")</f>
        <v>--</v>
      </c>
    </row>
    <row r="6936" ht="22.5" customHeight="1">
      <c r="A6936" s="183"/>
      <c r="B6936" s="184"/>
      <c r="C6936" s="417"/>
      <c r="D6936" s="418"/>
      <c r="E6936" s="258" t="str">
        <f>iferror(vlookup(C6936,'Master data'!$A$1:$C$29,3,0),"--")</f>
        <v>--</v>
      </c>
      <c r="F6936" s="258" t="str">
        <f>iferror(vlookup(C6936,'Master data'!$A$1:$C$29,2,0),"--")</f>
        <v>--</v>
      </c>
    </row>
    <row r="6937" ht="22.5" customHeight="1">
      <c r="A6937" s="183"/>
      <c r="B6937" s="184"/>
      <c r="C6937" s="417"/>
      <c r="D6937" s="418"/>
      <c r="E6937" s="258" t="str">
        <f>iferror(vlookup(C6937,'Master data'!$A$1:$C$29,3,0),"--")</f>
        <v>--</v>
      </c>
      <c r="F6937" s="258" t="str">
        <f>iferror(vlookup(C6937,'Master data'!$A$1:$C$29,2,0),"--")</f>
        <v>--</v>
      </c>
    </row>
    <row r="6938" ht="22.5" customHeight="1">
      <c r="A6938" s="183"/>
      <c r="B6938" s="184"/>
      <c r="C6938" s="417"/>
      <c r="D6938" s="418"/>
      <c r="E6938" s="258" t="str">
        <f>iferror(vlookup(C6938,'Master data'!$A$1:$C$29,3,0),"--")</f>
        <v>--</v>
      </c>
      <c r="F6938" s="258" t="str">
        <f>iferror(vlookup(C6938,'Master data'!$A$1:$C$29,2,0),"--")</f>
        <v>--</v>
      </c>
    </row>
    <row r="6939" ht="22.5" customHeight="1">
      <c r="A6939" s="183"/>
      <c r="B6939" s="184"/>
      <c r="C6939" s="417"/>
      <c r="D6939" s="418"/>
      <c r="E6939" s="258" t="str">
        <f>iferror(vlookup(C6939,'Master data'!$A$1:$C$29,3,0),"--")</f>
        <v>--</v>
      </c>
      <c r="F6939" s="258" t="str">
        <f>iferror(vlookup(C6939,'Master data'!$A$1:$C$29,2,0),"--")</f>
        <v>--</v>
      </c>
    </row>
    <row r="6940" ht="22.5" customHeight="1">
      <c r="A6940" s="183"/>
      <c r="B6940" s="184"/>
      <c r="C6940" s="417"/>
      <c r="D6940" s="418"/>
      <c r="E6940" s="258" t="str">
        <f>iferror(vlookup(C6940,'Master data'!$A$1:$C$29,3,0),"--")</f>
        <v>--</v>
      </c>
      <c r="F6940" s="258" t="str">
        <f>iferror(vlookup(C6940,'Master data'!$A$1:$C$29,2,0),"--")</f>
        <v>--</v>
      </c>
    </row>
    <row r="6941" ht="22.5" customHeight="1">
      <c r="A6941" s="183"/>
      <c r="B6941" s="184"/>
      <c r="C6941" s="417"/>
      <c r="D6941" s="418"/>
      <c r="E6941" s="258" t="str">
        <f>iferror(vlookup(C6941,'Master data'!$A$1:$C$29,3,0),"--")</f>
        <v>--</v>
      </c>
      <c r="F6941" s="258" t="str">
        <f>iferror(vlookup(C6941,'Master data'!$A$1:$C$29,2,0),"--")</f>
        <v>--</v>
      </c>
    </row>
    <row r="6942" ht="22.5" customHeight="1">
      <c r="A6942" s="183"/>
      <c r="B6942" s="184"/>
      <c r="C6942" s="417"/>
      <c r="D6942" s="418"/>
      <c r="E6942" s="258" t="str">
        <f>iferror(vlookup(C6942,'Master data'!$A$1:$C$29,3,0),"--")</f>
        <v>--</v>
      </c>
      <c r="F6942" s="258" t="str">
        <f>iferror(vlookup(C6942,'Master data'!$A$1:$C$29,2,0),"--")</f>
        <v>--</v>
      </c>
    </row>
    <row r="6943" ht="22.5" customHeight="1">
      <c r="A6943" s="183"/>
      <c r="B6943" s="184"/>
      <c r="C6943" s="417"/>
      <c r="D6943" s="418"/>
      <c r="E6943" s="258" t="str">
        <f>iferror(vlookup(C6943,'Master data'!$A$1:$C$29,3,0),"--")</f>
        <v>--</v>
      </c>
      <c r="F6943" s="258" t="str">
        <f>iferror(vlookup(C6943,'Master data'!$A$1:$C$29,2,0),"--")</f>
        <v>--</v>
      </c>
    </row>
    <row r="6944" ht="22.5" customHeight="1">
      <c r="A6944" s="183"/>
      <c r="B6944" s="184"/>
      <c r="C6944" s="417"/>
      <c r="D6944" s="418"/>
      <c r="E6944" s="258" t="str">
        <f>iferror(vlookup(C6944,'Master data'!$A$1:$C$29,3,0),"--")</f>
        <v>--</v>
      </c>
      <c r="F6944" s="258" t="str">
        <f>iferror(vlookup(C6944,'Master data'!$A$1:$C$29,2,0),"--")</f>
        <v>--</v>
      </c>
    </row>
    <row r="6945" ht="22.5" customHeight="1">
      <c r="A6945" s="183"/>
      <c r="B6945" s="184"/>
      <c r="C6945" s="417"/>
      <c r="D6945" s="418"/>
      <c r="E6945" s="258" t="str">
        <f>iferror(vlookup(C6945,'Master data'!$A$1:$C$29,3,0),"--")</f>
        <v>--</v>
      </c>
      <c r="F6945" s="258" t="str">
        <f>iferror(vlookup(C6945,'Master data'!$A$1:$C$29,2,0),"--")</f>
        <v>--</v>
      </c>
    </row>
    <row r="6946" ht="22.5" customHeight="1">
      <c r="A6946" s="183"/>
      <c r="B6946" s="184"/>
      <c r="C6946" s="417"/>
      <c r="D6946" s="418"/>
      <c r="E6946" s="258" t="str">
        <f>iferror(vlookup(C6946,'Master data'!$A$1:$C$29,3,0),"--")</f>
        <v>--</v>
      </c>
      <c r="F6946" s="258" t="str">
        <f>iferror(vlookup(C6946,'Master data'!$A$1:$C$29,2,0),"--")</f>
        <v>--</v>
      </c>
    </row>
    <row r="6947" ht="22.5" customHeight="1">
      <c r="A6947" s="183"/>
      <c r="B6947" s="184"/>
      <c r="C6947" s="417"/>
      <c r="D6947" s="418"/>
      <c r="E6947" s="258" t="str">
        <f>iferror(vlookup(C6947,'Master data'!$A$1:$C$29,3,0),"--")</f>
        <v>--</v>
      </c>
      <c r="F6947" s="258" t="str">
        <f>iferror(vlookup(C6947,'Master data'!$A$1:$C$29,2,0),"--")</f>
        <v>--</v>
      </c>
    </row>
    <row r="6948" ht="22.5" customHeight="1">
      <c r="A6948" s="183"/>
      <c r="B6948" s="184"/>
      <c r="C6948" s="417"/>
      <c r="D6948" s="418"/>
      <c r="E6948" s="258" t="str">
        <f>iferror(vlookup(C6948,'Master data'!$A$1:$C$29,3,0),"--")</f>
        <v>--</v>
      </c>
      <c r="F6948" s="258" t="str">
        <f>iferror(vlookup(C6948,'Master data'!$A$1:$C$29,2,0),"--")</f>
        <v>--</v>
      </c>
    </row>
    <row r="6949" ht="22.5" customHeight="1">
      <c r="A6949" s="183"/>
      <c r="B6949" s="184"/>
      <c r="C6949" s="417"/>
      <c r="D6949" s="418"/>
      <c r="E6949" s="258" t="str">
        <f>iferror(vlookup(C6949,'Master data'!$A$1:$C$29,3,0),"--")</f>
        <v>--</v>
      </c>
      <c r="F6949" s="258" t="str">
        <f>iferror(vlookup(C6949,'Master data'!$A$1:$C$29,2,0),"--")</f>
        <v>--</v>
      </c>
    </row>
    <row r="6950" ht="22.5" customHeight="1">
      <c r="A6950" s="183"/>
      <c r="B6950" s="184"/>
      <c r="C6950" s="417"/>
      <c r="D6950" s="418"/>
      <c r="E6950" s="258" t="str">
        <f>iferror(vlookup(C6950,'Master data'!$A$1:$C$29,3,0),"--")</f>
        <v>--</v>
      </c>
      <c r="F6950" s="258" t="str">
        <f>iferror(vlookup(C6950,'Master data'!$A$1:$C$29,2,0),"--")</f>
        <v>--</v>
      </c>
    </row>
    <row r="6951" ht="22.5" customHeight="1">
      <c r="A6951" s="183"/>
      <c r="B6951" s="184"/>
      <c r="C6951" s="417"/>
      <c r="D6951" s="418"/>
      <c r="E6951" s="258" t="str">
        <f>iferror(vlookup(C6951,'Master data'!$A$1:$C$29,3,0),"--")</f>
        <v>--</v>
      </c>
      <c r="F6951" s="258" t="str">
        <f>iferror(vlookup(C6951,'Master data'!$A$1:$C$29,2,0),"--")</f>
        <v>--</v>
      </c>
    </row>
    <row r="6952" ht="22.5" customHeight="1">
      <c r="A6952" s="183"/>
      <c r="B6952" s="184"/>
      <c r="C6952" s="417"/>
      <c r="D6952" s="418"/>
      <c r="E6952" s="258" t="str">
        <f>iferror(vlookup(C6952,'Master data'!$A$1:$C$29,3,0),"--")</f>
        <v>--</v>
      </c>
      <c r="F6952" s="258" t="str">
        <f>iferror(vlookup(C6952,'Master data'!$A$1:$C$29,2,0),"--")</f>
        <v>--</v>
      </c>
    </row>
    <row r="6953" ht="22.5" customHeight="1">
      <c r="A6953" s="183"/>
      <c r="B6953" s="184"/>
      <c r="C6953" s="417"/>
      <c r="D6953" s="418"/>
      <c r="E6953" s="258" t="str">
        <f>iferror(vlookup(C6953,'Master data'!$A$1:$C$29,3,0),"--")</f>
        <v>--</v>
      </c>
      <c r="F6953" s="258" t="str">
        <f>iferror(vlookup(C6953,'Master data'!$A$1:$C$29,2,0),"--")</f>
        <v>--</v>
      </c>
    </row>
    <row r="6954" ht="22.5" customHeight="1">
      <c r="A6954" s="183"/>
      <c r="B6954" s="184"/>
      <c r="C6954" s="417"/>
      <c r="D6954" s="418"/>
      <c r="E6954" s="258" t="str">
        <f>iferror(vlookup(C6954,'Master data'!$A$1:$C$29,3,0),"--")</f>
        <v>--</v>
      </c>
      <c r="F6954" s="258" t="str">
        <f>iferror(vlookup(C6954,'Master data'!$A$1:$C$29,2,0),"--")</f>
        <v>--</v>
      </c>
    </row>
    <row r="6955" ht="22.5" customHeight="1">
      <c r="A6955" s="183"/>
      <c r="B6955" s="184"/>
      <c r="C6955" s="417"/>
      <c r="D6955" s="418"/>
      <c r="E6955" s="258" t="str">
        <f>iferror(vlookup(C6955,'Master data'!$A$1:$C$29,3,0),"--")</f>
        <v>--</v>
      </c>
      <c r="F6955" s="258" t="str">
        <f>iferror(vlookup(C6955,'Master data'!$A$1:$C$29,2,0),"--")</f>
        <v>--</v>
      </c>
    </row>
    <row r="6956" ht="22.5" customHeight="1">
      <c r="A6956" s="183"/>
      <c r="B6956" s="184"/>
      <c r="C6956" s="417"/>
      <c r="D6956" s="418"/>
      <c r="E6956" s="258" t="str">
        <f>iferror(vlookup(C6956,'Master data'!$A$1:$C$29,3,0),"--")</f>
        <v>--</v>
      </c>
      <c r="F6956" s="258" t="str">
        <f>iferror(vlookup(C6956,'Master data'!$A$1:$C$29,2,0),"--")</f>
        <v>--</v>
      </c>
    </row>
    <row r="6957" ht="22.5" customHeight="1">
      <c r="A6957" s="183"/>
      <c r="B6957" s="184"/>
      <c r="C6957" s="417"/>
      <c r="D6957" s="418"/>
      <c r="E6957" s="258" t="str">
        <f>iferror(vlookup(C6957,'Master data'!$A$1:$C$29,3,0),"--")</f>
        <v>--</v>
      </c>
      <c r="F6957" s="258" t="str">
        <f>iferror(vlookup(C6957,'Master data'!$A$1:$C$29,2,0),"--")</f>
        <v>--</v>
      </c>
    </row>
    <row r="6958" ht="22.5" customHeight="1">
      <c r="A6958" s="183"/>
      <c r="B6958" s="184"/>
      <c r="C6958" s="417"/>
      <c r="D6958" s="418"/>
      <c r="E6958" s="258" t="str">
        <f>iferror(vlookup(C6958,'Master data'!$A$1:$C$29,3,0),"--")</f>
        <v>--</v>
      </c>
      <c r="F6958" s="258" t="str">
        <f>iferror(vlookup(C6958,'Master data'!$A$1:$C$29,2,0),"--")</f>
        <v>--</v>
      </c>
    </row>
    <row r="6959" ht="22.5" customHeight="1">
      <c r="A6959" s="183"/>
      <c r="B6959" s="184"/>
      <c r="C6959" s="417"/>
      <c r="D6959" s="418"/>
      <c r="E6959" s="258" t="str">
        <f>iferror(vlookup(C6959,'Master data'!$A$1:$C$29,3,0),"--")</f>
        <v>--</v>
      </c>
      <c r="F6959" s="258" t="str">
        <f>iferror(vlookup(C6959,'Master data'!$A$1:$C$29,2,0),"--")</f>
        <v>--</v>
      </c>
    </row>
    <row r="6960" ht="22.5" customHeight="1">
      <c r="A6960" s="183"/>
      <c r="B6960" s="184"/>
      <c r="C6960" s="417"/>
      <c r="D6960" s="418"/>
      <c r="E6960" s="258" t="str">
        <f>iferror(vlookup(C6960,'Master data'!$A$1:$C$29,3,0),"--")</f>
        <v>--</v>
      </c>
      <c r="F6960" s="258" t="str">
        <f>iferror(vlookup(C6960,'Master data'!$A$1:$C$29,2,0),"--")</f>
        <v>--</v>
      </c>
    </row>
    <row r="6961" ht="22.5" customHeight="1">
      <c r="A6961" s="183"/>
      <c r="B6961" s="184"/>
      <c r="C6961" s="417"/>
      <c r="D6961" s="418"/>
      <c r="E6961" s="258" t="str">
        <f>iferror(vlookup(C6961,'Master data'!$A$1:$C$29,3,0),"--")</f>
        <v>--</v>
      </c>
      <c r="F6961" s="258" t="str">
        <f>iferror(vlookup(C6961,'Master data'!$A$1:$C$29,2,0),"--")</f>
        <v>--</v>
      </c>
    </row>
    <row r="6962" ht="22.5" customHeight="1">
      <c r="A6962" s="183"/>
      <c r="B6962" s="184"/>
      <c r="C6962" s="417"/>
      <c r="D6962" s="418"/>
      <c r="E6962" s="258" t="str">
        <f>iferror(vlookup(C6962,'Master data'!$A$1:$C$29,3,0),"--")</f>
        <v>--</v>
      </c>
      <c r="F6962" s="258" t="str">
        <f>iferror(vlookup(C6962,'Master data'!$A$1:$C$29,2,0),"--")</f>
        <v>--</v>
      </c>
    </row>
    <row r="6963" ht="22.5" customHeight="1">
      <c r="A6963" s="183"/>
      <c r="B6963" s="184"/>
      <c r="C6963" s="417"/>
      <c r="D6963" s="418"/>
      <c r="E6963" s="258" t="str">
        <f>iferror(vlookup(C6963,'Master data'!$A$1:$C$29,3,0),"--")</f>
        <v>--</v>
      </c>
      <c r="F6963" s="258" t="str">
        <f>iferror(vlookup(C6963,'Master data'!$A$1:$C$29,2,0),"--")</f>
        <v>--</v>
      </c>
    </row>
    <row r="6964" ht="22.5" customHeight="1">
      <c r="A6964" s="183"/>
      <c r="B6964" s="184"/>
      <c r="C6964" s="417"/>
      <c r="D6964" s="418"/>
      <c r="E6964" s="258" t="str">
        <f>iferror(vlookup(C6964,'Master data'!$A$1:$C$29,3,0),"--")</f>
        <v>--</v>
      </c>
      <c r="F6964" s="258" t="str">
        <f>iferror(vlookup(C6964,'Master data'!$A$1:$C$29,2,0),"--")</f>
        <v>--</v>
      </c>
    </row>
    <row r="6965" ht="22.5" customHeight="1">
      <c r="A6965" s="183"/>
      <c r="B6965" s="184"/>
      <c r="C6965" s="417"/>
      <c r="D6965" s="418"/>
      <c r="E6965" s="258" t="str">
        <f>iferror(vlookup(C6965,'Master data'!$A$1:$C$29,3,0),"--")</f>
        <v>--</v>
      </c>
      <c r="F6965" s="258" t="str">
        <f>iferror(vlookup(C6965,'Master data'!$A$1:$C$29,2,0),"--")</f>
        <v>--</v>
      </c>
    </row>
    <row r="6966" ht="22.5" customHeight="1">
      <c r="A6966" s="183"/>
      <c r="B6966" s="184"/>
      <c r="C6966" s="417"/>
      <c r="D6966" s="418"/>
      <c r="E6966" s="258" t="str">
        <f>iferror(vlookup(C6966,'Master data'!$A$1:$C$29,3,0),"--")</f>
        <v>--</v>
      </c>
      <c r="F6966" s="258" t="str">
        <f>iferror(vlookup(C6966,'Master data'!$A$1:$C$29,2,0),"--")</f>
        <v>--</v>
      </c>
    </row>
    <row r="6967" ht="22.5" customHeight="1">
      <c r="A6967" s="183"/>
      <c r="B6967" s="184"/>
      <c r="C6967" s="417"/>
      <c r="D6967" s="418"/>
      <c r="E6967" s="258" t="str">
        <f>iferror(vlookup(C6967,'Master data'!$A$1:$C$29,3,0),"--")</f>
        <v>--</v>
      </c>
      <c r="F6967" s="258" t="str">
        <f>iferror(vlookup(C6967,'Master data'!$A$1:$C$29,2,0),"--")</f>
        <v>--</v>
      </c>
    </row>
    <row r="6968" ht="22.5" customHeight="1">
      <c r="A6968" s="183"/>
      <c r="B6968" s="184"/>
      <c r="C6968" s="417"/>
      <c r="D6968" s="418"/>
      <c r="E6968" s="258" t="str">
        <f>iferror(vlookup(C6968,'Master data'!$A$1:$C$29,3,0),"--")</f>
        <v>--</v>
      </c>
      <c r="F6968" s="258" t="str">
        <f>iferror(vlookup(C6968,'Master data'!$A$1:$C$29,2,0),"--")</f>
        <v>--</v>
      </c>
    </row>
    <row r="6969" ht="22.5" customHeight="1">
      <c r="A6969" s="183"/>
      <c r="B6969" s="184"/>
      <c r="C6969" s="417"/>
      <c r="D6969" s="418"/>
      <c r="E6969" s="258" t="str">
        <f>iferror(vlookup(C6969,'Master data'!$A$1:$C$29,3,0),"--")</f>
        <v>--</v>
      </c>
      <c r="F6969" s="258" t="str">
        <f>iferror(vlookup(C6969,'Master data'!$A$1:$C$29,2,0),"--")</f>
        <v>--</v>
      </c>
    </row>
    <row r="6970" ht="22.5" customHeight="1">
      <c r="A6970" s="183"/>
      <c r="B6970" s="184"/>
      <c r="C6970" s="417"/>
      <c r="D6970" s="418"/>
      <c r="E6970" s="258" t="str">
        <f>iferror(vlookup(C6970,'Master data'!$A$1:$C$29,3,0),"--")</f>
        <v>--</v>
      </c>
      <c r="F6970" s="258" t="str">
        <f>iferror(vlookup(C6970,'Master data'!$A$1:$C$29,2,0),"--")</f>
        <v>--</v>
      </c>
    </row>
    <row r="6971" ht="22.5" customHeight="1">
      <c r="A6971" s="183"/>
      <c r="B6971" s="184"/>
      <c r="C6971" s="417"/>
      <c r="D6971" s="418"/>
      <c r="E6971" s="258" t="str">
        <f>iferror(vlookup(C6971,'Master data'!$A$1:$C$29,3,0),"--")</f>
        <v>--</v>
      </c>
      <c r="F6971" s="258" t="str">
        <f>iferror(vlookup(C6971,'Master data'!$A$1:$C$29,2,0),"--")</f>
        <v>--</v>
      </c>
    </row>
    <row r="6972" ht="22.5" customHeight="1">
      <c r="A6972" s="183"/>
      <c r="B6972" s="184"/>
      <c r="C6972" s="417"/>
      <c r="D6972" s="418"/>
      <c r="E6972" s="258" t="str">
        <f>iferror(vlookup(C6972,'Master data'!$A$1:$C$29,3,0),"--")</f>
        <v>--</v>
      </c>
      <c r="F6972" s="258" t="str">
        <f>iferror(vlookup(C6972,'Master data'!$A$1:$C$29,2,0),"--")</f>
        <v>--</v>
      </c>
    </row>
    <row r="6973" ht="22.5" customHeight="1">
      <c r="A6973" s="183"/>
      <c r="B6973" s="184"/>
      <c r="C6973" s="417"/>
      <c r="D6973" s="418"/>
      <c r="E6973" s="258" t="str">
        <f>iferror(vlookup(C6973,'Master data'!$A$1:$C$29,3,0),"--")</f>
        <v>--</v>
      </c>
      <c r="F6973" s="258" t="str">
        <f>iferror(vlookup(C6973,'Master data'!$A$1:$C$29,2,0),"--")</f>
        <v>--</v>
      </c>
    </row>
    <row r="6974" ht="22.5" customHeight="1">
      <c r="A6974" s="183"/>
      <c r="B6974" s="184"/>
      <c r="C6974" s="417"/>
      <c r="D6974" s="418"/>
      <c r="E6974" s="258" t="str">
        <f>iferror(vlookup(C6974,'Master data'!$A$1:$C$29,3,0),"--")</f>
        <v>--</v>
      </c>
      <c r="F6974" s="258" t="str">
        <f>iferror(vlookup(C6974,'Master data'!$A$1:$C$29,2,0),"--")</f>
        <v>--</v>
      </c>
    </row>
    <row r="6975" ht="22.5" customHeight="1">
      <c r="A6975" s="183"/>
      <c r="B6975" s="184"/>
      <c r="C6975" s="417"/>
      <c r="D6975" s="418"/>
      <c r="E6975" s="258" t="str">
        <f>iferror(vlookup(C6975,'Master data'!$A$1:$C$29,3,0),"--")</f>
        <v>--</v>
      </c>
      <c r="F6975" s="258" t="str">
        <f>iferror(vlookup(C6975,'Master data'!$A$1:$C$29,2,0),"--")</f>
        <v>--</v>
      </c>
    </row>
    <row r="6976" ht="22.5" customHeight="1">
      <c r="A6976" s="183"/>
      <c r="B6976" s="184"/>
      <c r="C6976" s="417"/>
      <c r="D6976" s="418"/>
      <c r="E6976" s="258" t="str">
        <f>iferror(vlookup(C6976,'Master data'!$A$1:$C$29,3,0),"--")</f>
        <v>--</v>
      </c>
      <c r="F6976" s="258" t="str">
        <f>iferror(vlookup(C6976,'Master data'!$A$1:$C$29,2,0),"--")</f>
        <v>--</v>
      </c>
    </row>
    <row r="6977" ht="22.5" customHeight="1">
      <c r="A6977" s="183"/>
      <c r="B6977" s="184"/>
      <c r="C6977" s="417"/>
      <c r="D6977" s="418"/>
      <c r="E6977" s="258" t="str">
        <f>iferror(vlookup(C6977,'Master data'!$A$1:$C$29,3,0),"--")</f>
        <v>--</v>
      </c>
      <c r="F6977" s="258" t="str">
        <f>iferror(vlookup(C6977,'Master data'!$A$1:$C$29,2,0),"--")</f>
        <v>--</v>
      </c>
    </row>
    <row r="6978" ht="22.5" customHeight="1">
      <c r="A6978" s="183"/>
      <c r="B6978" s="184"/>
      <c r="C6978" s="417"/>
      <c r="D6978" s="418"/>
      <c r="E6978" s="258" t="str">
        <f>iferror(vlookup(C6978,'Master data'!$A$1:$C$29,3,0),"--")</f>
        <v>--</v>
      </c>
      <c r="F6978" s="258" t="str">
        <f>iferror(vlookup(C6978,'Master data'!$A$1:$C$29,2,0),"--")</f>
        <v>--</v>
      </c>
    </row>
    <row r="6979" ht="22.5" customHeight="1">
      <c r="A6979" s="183"/>
      <c r="B6979" s="184"/>
      <c r="C6979" s="417"/>
      <c r="D6979" s="418"/>
      <c r="E6979" s="258" t="str">
        <f>iferror(vlookup(C6979,'Master data'!$A$1:$C$29,3,0),"--")</f>
        <v>--</v>
      </c>
      <c r="F6979" s="258" t="str">
        <f>iferror(vlookup(C6979,'Master data'!$A$1:$C$29,2,0),"--")</f>
        <v>--</v>
      </c>
    </row>
    <row r="6980" ht="22.5" customHeight="1">
      <c r="A6980" s="183"/>
      <c r="B6980" s="184"/>
      <c r="C6980" s="417"/>
      <c r="D6980" s="418"/>
      <c r="E6980" s="258" t="str">
        <f>iferror(vlookup(C6980,'Master data'!$A$1:$C$29,3,0),"--")</f>
        <v>--</v>
      </c>
      <c r="F6980" s="258" t="str">
        <f>iferror(vlookup(C6980,'Master data'!$A$1:$C$29,2,0),"--")</f>
        <v>--</v>
      </c>
    </row>
    <row r="6981" ht="22.5" customHeight="1">
      <c r="A6981" s="183"/>
      <c r="B6981" s="184"/>
      <c r="C6981" s="417"/>
      <c r="D6981" s="418"/>
      <c r="E6981" s="258" t="str">
        <f>iferror(vlookup(C6981,'Master data'!$A$1:$C$29,3,0),"--")</f>
        <v>--</v>
      </c>
      <c r="F6981" s="258" t="str">
        <f>iferror(vlookup(C6981,'Master data'!$A$1:$C$29,2,0),"--")</f>
        <v>--</v>
      </c>
    </row>
    <row r="6982" ht="22.5" customHeight="1">
      <c r="A6982" s="183"/>
      <c r="B6982" s="184"/>
      <c r="C6982" s="417"/>
      <c r="D6982" s="418"/>
      <c r="E6982" s="258" t="str">
        <f>iferror(vlookup(C6982,'Master data'!$A$1:$C$29,3,0),"--")</f>
        <v>--</v>
      </c>
      <c r="F6982" s="258" t="str">
        <f>iferror(vlookup(C6982,'Master data'!$A$1:$C$29,2,0),"--")</f>
        <v>--</v>
      </c>
    </row>
    <row r="6983" ht="22.5" customHeight="1">
      <c r="A6983" s="183"/>
      <c r="B6983" s="184"/>
      <c r="C6983" s="417"/>
      <c r="D6983" s="418"/>
      <c r="E6983" s="258" t="str">
        <f>iferror(vlookup(C6983,'Master data'!$A$1:$C$29,3,0),"--")</f>
        <v>--</v>
      </c>
      <c r="F6983" s="258" t="str">
        <f>iferror(vlookup(C6983,'Master data'!$A$1:$C$29,2,0),"--")</f>
        <v>--</v>
      </c>
    </row>
    <row r="6984" ht="22.5" customHeight="1">
      <c r="A6984" s="183"/>
      <c r="B6984" s="184"/>
      <c r="C6984" s="417"/>
      <c r="D6984" s="418"/>
      <c r="E6984" s="258" t="str">
        <f>iferror(vlookup(C6984,'Master data'!$A$1:$C$29,3,0),"--")</f>
        <v>--</v>
      </c>
      <c r="F6984" s="258" t="str">
        <f>iferror(vlookup(C6984,'Master data'!$A$1:$C$29,2,0),"--")</f>
        <v>--</v>
      </c>
    </row>
    <row r="6985" ht="22.5" customHeight="1">
      <c r="A6985" s="183"/>
      <c r="B6985" s="184"/>
      <c r="C6985" s="417"/>
      <c r="D6985" s="418"/>
      <c r="E6985" s="258" t="str">
        <f>iferror(vlookup(C6985,'Master data'!$A$1:$C$29,3,0),"--")</f>
        <v>--</v>
      </c>
      <c r="F6985" s="258" t="str">
        <f>iferror(vlookup(C6985,'Master data'!$A$1:$C$29,2,0),"--")</f>
        <v>--</v>
      </c>
    </row>
    <row r="6986" ht="22.5" customHeight="1">
      <c r="A6986" s="183"/>
      <c r="B6986" s="184"/>
      <c r="C6986" s="417"/>
      <c r="D6986" s="418"/>
      <c r="E6986" s="258" t="str">
        <f>iferror(vlookup(C6986,'Master data'!$A$1:$C$29,3,0),"--")</f>
        <v>--</v>
      </c>
      <c r="F6986" s="258" t="str">
        <f>iferror(vlookup(C6986,'Master data'!$A$1:$C$29,2,0),"--")</f>
        <v>--</v>
      </c>
    </row>
    <row r="6987" ht="22.5" customHeight="1">
      <c r="A6987" s="183"/>
      <c r="B6987" s="184"/>
      <c r="C6987" s="417"/>
      <c r="D6987" s="418"/>
      <c r="E6987" s="258" t="str">
        <f>iferror(vlookup(C6987,'Master data'!$A$1:$C$29,3,0),"--")</f>
        <v>--</v>
      </c>
      <c r="F6987" s="258" t="str">
        <f>iferror(vlookup(C6987,'Master data'!$A$1:$C$29,2,0),"--")</f>
        <v>--</v>
      </c>
    </row>
    <row r="6988" ht="22.5" customHeight="1">
      <c r="A6988" s="183"/>
      <c r="B6988" s="184"/>
      <c r="C6988" s="417"/>
      <c r="D6988" s="418"/>
      <c r="E6988" s="258" t="str">
        <f>iferror(vlookup(C6988,'Master data'!$A$1:$C$29,3,0),"--")</f>
        <v>--</v>
      </c>
      <c r="F6988" s="258" t="str">
        <f>iferror(vlookup(C6988,'Master data'!$A$1:$C$29,2,0),"--")</f>
        <v>--</v>
      </c>
    </row>
    <row r="6989" ht="22.5" customHeight="1">
      <c r="A6989" s="183"/>
      <c r="B6989" s="184"/>
      <c r="C6989" s="417"/>
      <c r="D6989" s="418"/>
      <c r="E6989" s="258" t="str">
        <f>iferror(vlookup(C6989,'Master data'!$A$1:$C$29,3,0),"--")</f>
        <v>--</v>
      </c>
      <c r="F6989" s="258" t="str">
        <f>iferror(vlookup(C6989,'Master data'!$A$1:$C$29,2,0),"--")</f>
        <v>--</v>
      </c>
    </row>
    <row r="6990" ht="22.5" customHeight="1">
      <c r="A6990" s="183"/>
      <c r="B6990" s="184"/>
      <c r="C6990" s="417"/>
      <c r="D6990" s="418"/>
      <c r="E6990" s="258" t="str">
        <f>iferror(vlookup(C6990,'Master data'!$A$1:$C$29,3,0),"--")</f>
        <v>--</v>
      </c>
      <c r="F6990" s="258" t="str">
        <f>iferror(vlookup(C6990,'Master data'!$A$1:$C$29,2,0),"--")</f>
        <v>--</v>
      </c>
    </row>
    <row r="6991" ht="22.5" customHeight="1">
      <c r="A6991" s="183"/>
      <c r="B6991" s="184"/>
      <c r="C6991" s="417"/>
      <c r="D6991" s="418"/>
      <c r="E6991" s="258" t="str">
        <f>iferror(vlookup(C6991,'Master data'!$A$1:$C$29,3,0),"--")</f>
        <v>--</v>
      </c>
      <c r="F6991" s="258" t="str">
        <f>iferror(vlookup(C6991,'Master data'!$A$1:$C$29,2,0),"--")</f>
        <v>--</v>
      </c>
    </row>
    <row r="6992" ht="22.5" customHeight="1">
      <c r="A6992" s="183"/>
      <c r="B6992" s="184"/>
      <c r="C6992" s="417"/>
      <c r="D6992" s="418"/>
      <c r="E6992" s="258" t="str">
        <f>iferror(vlookup(C6992,'Master data'!$A$1:$C$29,3,0),"--")</f>
        <v>--</v>
      </c>
      <c r="F6992" s="258" t="str">
        <f>iferror(vlookup(C6992,'Master data'!$A$1:$C$29,2,0),"--")</f>
        <v>--</v>
      </c>
    </row>
    <row r="6993" ht="22.5" customHeight="1">
      <c r="A6993" s="183"/>
      <c r="B6993" s="184"/>
      <c r="C6993" s="417"/>
      <c r="D6993" s="418"/>
      <c r="E6993" s="258" t="str">
        <f>iferror(vlookup(C6993,'Master data'!$A$1:$C$29,3,0),"--")</f>
        <v>--</v>
      </c>
      <c r="F6993" s="258" t="str">
        <f>iferror(vlookup(C6993,'Master data'!$A$1:$C$29,2,0),"--")</f>
        <v>--</v>
      </c>
    </row>
    <row r="6994" ht="22.5" customHeight="1">
      <c r="A6994" s="183"/>
      <c r="B6994" s="184"/>
      <c r="C6994" s="417"/>
      <c r="D6994" s="418"/>
      <c r="E6994" s="258" t="str">
        <f>iferror(vlookup(C6994,'Master data'!$A$1:$C$29,3,0),"--")</f>
        <v>--</v>
      </c>
      <c r="F6994" s="258" t="str">
        <f>iferror(vlookup(C6994,'Master data'!$A$1:$C$29,2,0),"--")</f>
        <v>--</v>
      </c>
    </row>
    <row r="6995" ht="22.5" customHeight="1">
      <c r="A6995" s="183"/>
      <c r="B6995" s="184"/>
      <c r="C6995" s="417"/>
      <c r="D6995" s="418"/>
      <c r="E6995" s="258" t="str">
        <f>iferror(vlookup(C6995,'Master data'!$A$1:$C$29,3,0),"--")</f>
        <v>--</v>
      </c>
      <c r="F6995" s="258" t="str">
        <f>iferror(vlookup(C6995,'Master data'!$A$1:$C$29,2,0),"--")</f>
        <v>--</v>
      </c>
    </row>
    <row r="6996" ht="22.5" customHeight="1">
      <c r="A6996" s="183"/>
      <c r="B6996" s="184"/>
      <c r="C6996" s="417"/>
      <c r="D6996" s="418"/>
      <c r="E6996" s="258" t="str">
        <f>iferror(vlookup(C6996,'Master data'!$A$1:$C$29,3,0),"--")</f>
        <v>--</v>
      </c>
      <c r="F6996" s="258" t="str">
        <f>iferror(vlookup(C6996,'Master data'!$A$1:$C$29,2,0),"--")</f>
        <v>--</v>
      </c>
    </row>
    <row r="6997" ht="22.5" customHeight="1">
      <c r="A6997" s="183"/>
      <c r="B6997" s="184"/>
      <c r="C6997" s="417"/>
      <c r="D6997" s="418"/>
      <c r="E6997" s="258" t="str">
        <f>iferror(vlookup(C6997,'Master data'!$A$1:$C$29,3,0),"--")</f>
        <v>--</v>
      </c>
      <c r="F6997" s="258" t="str">
        <f>iferror(vlookup(C6997,'Master data'!$A$1:$C$29,2,0),"--")</f>
        <v>--</v>
      </c>
    </row>
    <row r="6998" ht="22.5" customHeight="1">
      <c r="A6998" s="183"/>
      <c r="B6998" s="184"/>
      <c r="C6998" s="417"/>
      <c r="D6998" s="418"/>
      <c r="E6998" s="258" t="str">
        <f>iferror(vlookup(C6998,'Master data'!$A$1:$C$29,3,0),"--")</f>
        <v>--</v>
      </c>
      <c r="F6998" s="258" t="str">
        <f>iferror(vlookup(C6998,'Master data'!$A$1:$C$29,2,0),"--")</f>
        <v>--</v>
      </c>
    </row>
    <row r="6999" ht="22.5" customHeight="1">
      <c r="A6999" s="183"/>
      <c r="B6999" s="184"/>
      <c r="C6999" s="417"/>
      <c r="D6999" s="418"/>
      <c r="E6999" s="258" t="str">
        <f>iferror(vlookup(C6999,'Master data'!$A$1:$C$29,3,0),"--")</f>
        <v>--</v>
      </c>
      <c r="F6999" s="258" t="str">
        <f>iferror(vlookup(C6999,'Master data'!$A$1:$C$29,2,0),"--")</f>
        <v>--</v>
      </c>
    </row>
    <row r="7000" ht="22.5" customHeight="1">
      <c r="A7000" s="183"/>
      <c r="B7000" s="184"/>
      <c r="C7000" s="417"/>
      <c r="D7000" s="418"/>
      <c r="E7000" s="258" t="str">
        <f>iferror(vlookup(C7000,'Master data'!$A$1:$C$29,3,0),"--")</f>
        <v>--</v>
      </c>
      <c r="F7000" s="258" t="str">
        <f>iferror(vlookup(C7000,'Master data'!$A$1:$C$29,2,0),"--")</f>
        <v>--</v>
      </c>
    </row>
    <row r="7001" ht="22.5" customHeight="1">
      <c r="A7001" s="183"/>
      <c r="B7001" s="184"/>
      <c r="C7001" s="417"/>
      <c r="D7001" s="418"/>
      <c r="E7001" s="258" t="str">
        <f>iferror(vlookup(C7001,'Master data'!$A$1:$C$29,3,0),"--")</f>
        <v>--</v>
      </c>
      <c r="F7001" s="258" t="str">
        <f>iferror(vlookup(C7001,'Master data'!$A$1:$C$29,2,0),"--")</f>
        <v>--</v>
      </c>
    </row>
    <row r="7002" ht="22.5" customHeight="1">
      <c r="A7002" s="183"/>
      <c r="B7002" s="184"/>
      <c r="C7002" s="417"/>
      <c r="D7002" s="418"/>
      <c r="E7002" s="258" t="str">
        <f>iferror(vlookup(C7002,'Master data'!$A$1:$C$29,3,0),"--")</f>
        <v>--</v>
      </c>
      <c r="F7002" s="258" t="str">
        <f>iferror(vlookup(C7002,'Master data'!$A$1:$C$29,2,0),"--")</f>
        <v>--</v>
      </c>
    </row>
    <row r="7003" ht="22.5" customHeight="1">
      <c r="A7003" s="183"/>
      <c r="B7003" s="184"/>
      <c r="C7003" s="417"/>
      <c r="D7003" s="418"/>
      <c r="E7003" s="258" t="str">
        <f>iferror(vlookup(C7003,'Master data'!$A$1:$C$29,3,0),"--")</f>
        <v>--</v>
      </c>
      <c r="F7003" s="258" t="str">
        <f>iferror(vlookup(C7003,'Master data'!$A$1:$C$29,2,0),"--")</f>
        <v>--</v>
      </c>
    </row>
    <row r="7004" ht="22.5" customHeight="1">
      <c r="A7004" s="183"/>
      <c r="B7004" s="184"/>
      <c r="C7004" s="417"/>
      <c r="D7004" s="418"/>
      <c r="E7004" s="258" t="str">
        <f>iferror(vlookup(C7004,'Master data'!$A$1:$C$29,3,0),"--")</f>
        <v>--</v>
      </c>
      <c r="F7004" s="258" t="str">
        <f>iferror(vlookup(C7004,'Master data'!$A$1:$C$29,2,0),"--")</f>
        <v>--</v>
      </c>
    </row>
    <row r="7005" ht="22.5" customHeight="1">
      <c r="A7005" s="183"/>
      <c r="B7005" s="184"/>
      <c r="C7005" s="417"/>
      <c r="D7005" s="418"/>
      <c r="E7005" s="258" t="str">
        <f>iferror(vlookup(C7005,'Master data'!$A$1:$C$29,3,0),"--")</f>
        <v>--</v>
      </c>
      <c r="F7005" s="258" t="str">
        <f>iferror(vlookup(C7005,'Master data'!$A$1:$C$29,2,0),"--")</f>
        <v>--</v>
      </c>
    </row>
    <row r="7006" ht="22.5" customHeight="1">
      <c r="A7006" s="183"/>
      <c r="B7006" s="184"/>
      <c r="C7006" s="417"/>
      <c r="D7006" s="418"/>
      <c r="E7006" s="258" t="str">
        <f>iferror(vlookup(C7006,'Master data'!$A$1:$C$29,3,0),"--")</f>
        <v>--</v>
      </c>
      <c r="F7006" s="258" t="str">
        <f>iferror(vlookup(C7006,'Master data'!$A$1:$C$29,2,0),"--")</f>
        <v>--</v>
      </c>
    </row>
    <row r="7007" ht="22.5" customHeight="1">
      <c r="A7007" s="183"/>
      <c r="B7007" s="184"/>
      <c r="C7007" s="417"/>
      <c r="D7007" s="418"/>
      <c r="E7007" s="258" t="str">
        <f>iferror(vlookup(C7007,'Master data'!$A$1:$C$29,3,0),"--")</f>
        <v>--</v>
      </c>
      <c r="F7007" s="258" t="str">
        <f>iferror(vlookup(C7007,'Master data'!$A$1:$C$29,2,0),"--")</f>
        <v>--</v>
      </c>
    </row>
    <row r="7008" ht="22.5" customHeight="1">
      <c r="A7008" s="183"/>
      <c r="B7008" s="184"/>
      <c r="C7008" s="417"/>
      <c r="D7008" s="418"/>
      <c r="E7008" s="258" t="str">
        <f>iferror(vlookup(C7008,'Master data'!$A$1:$C$29,3,0),"--")</f>
        <v>--</v>
      </c>
      <c r="F7008" s="258" t="str">
        <f>iferror(vlookup(C7008,'Master data'!$A$1:$C$29,2,0),"--")</f>
        <v>--</v>
      </c>
    </row>
    <row r="7009" ht="22.5" customHeight="1">
      <c r="A7009" s="183"/>
      <c r="B7009" s="184"/>
      <c r="C7009" s="417"/>
      <c r="D7009" s="418"/>
      <c r="E7009" s="258" t="str">
        <f>iferror(vlookup(C7009,'Master data'!$A$1:$C$29,3,0),"--")</f>
        <v>--</v>
      </c>
      <c r="F7009" s="258" t="str">
        <f>iferror(vlookup(C7009,'Master data'!$A$1:$C$29,2,0),"--")</f>
        <v>--</v>
      </c>
    </row>
    <row r="7010" ht="22.5" customHeight="1">
      <c r="A7010" s="183"/>
      <c r="B7010" s="184"/>
      <c r="C7010" s="417"/>
      <c r="D7010" s="418"/>
      <c r="E7010" s="258" t="str">
        <f>iferror(vlookup(C7010,'Master data'!$A$1:$C$29,3,0),"--")</f>
        <v>--</v>
      </c>
      <c r="F7010" s="258" t="str">
        <f>iferror(vlookup(C7010,'Master data'!$A$1:$C$29,2,0),"--")</f>
        <v>--</v>
      </c>
    </row>
    <row r="7011" ht="22.5" customHeight="1">
      <c r="A7011" s="183"/>
      <c r="B7011" s="184"/>
      <c r="C7011" s="417"/>
      <c r="D7011" s="418"/>
      <c r="E7011" s="258" t="str">
        <f>iferror(vlookup(C7011,'Master data'!$A$1:$C$29,3,0),"--")</f>
        <v>--</v>
      </c>
      <c r="F7011" s="258" t="str">
        <f>iferror(vlookup(C7011,'Master data'!$A$1:$C$29,2,0),"--")</f>
        <v>--</v>
      </c>
    </row>
    <row r="7012" ht="22.5" customHeight="1">
      <c r="A7012" s="183"/>
      <c r="B7012" s="184"/>
      <c r="C7012" s="417"/>
      <c r="D7012" s="418"/>
      <c r="E7012" s="258" t="str">
        <f>iferror(vlookup(C7012,'Master data'!$A$1:$C$29,3,0),"--")</f>
        <v>--</v>
      </c>
      <c r="F7012" s="258" t="str">
        <f>iferror(vlookup(C7012,'Master data'!$A$1:$C$29,2,0),"--")</f>
        <v>--</v>
      </c>
    </row>
    <row r="7013" ht="22.5" customHeight="1">
      <c r="A7013" s="183"/>
      <c r="B7013" s="184"/>
      <c r="C7013" s="417"/>
      <c r="D7013" s="418"/>
      <c r="E7013" s="258" t="str">
        <f>iferror(vlookup(C7013,'Master data'!$A$1:$C$29,3,0),"--")</f>
        <v>--</v>
      </c>
      <c r="F7013" s="258" t="str">
        <f>iferror(vlookup(C7013,'Master data'!$A$1:$C$29,2,0),"--")</f>
        <v>--</v>
      </c>
    </row>
    <row r="7014" ht="22.5" customHeight="1">
      <c r="A7014" s="183"/>
      <c r="B7014" s="184"/>
      <c r="C7014" s="417"/>
      <c r="D7014" s="418"/>
      <c r="E7014" s="258" t="str">
        <f>iferror(vlookup(C7014,'Master data'!$A$1:$C$29,3,0),"--")</f>
        <v>--</v>
      </c>
      <c r="F7014" s="258" t="str">
        <f>iferror(vlookup(C7014,'Master data'!$A$1:$C$29,2,0),"--")</f>
        <v>--</v>
      </c>
    </row>
    <row r="7015" ht="22.5" customHeight="1">
      <c r="A7015" s="183"/>
      <c r="B7015" s="184"/>
      <c r="C7015" s="417"/>
      <c r="D7015" s="418"/>
      <c r="E7015" s="258" t="str">
        <f>iferror(vlookup(C7015,'Master data'!$A$1:$C$29,3,0),"--")</f>
        <v>--</v>
      </c>
      <c r="F7015" s="258" t="str">
        <f>iferror(vlookup(C7015,'Master data'!$A$1:$C$29,2,0),"--")</f>
        <v>--</v>
      </c>
    </row>
    <row r="7016" ht="22.5" customHeight="1">
      <c r="A7016" s="183"/>
      <c r="B7016" s="184"/>
      <c r="C7016" s="417"/>
      <c r="D7016" s="418"/>
      <c r="E7016" s="258" t="str">
        <f>iferror(vlookup(C7016,'Master data'!$A$1:$C$29,3,0),"--")</f>
        <v>--</v>
      </c>
      <c r="F7016" s="258" t="str">
        <f>iferror(vlookup(C7016,'Master data'!$A$1:$C$29,2,0),"--")</f>
        <v>--</v>
      </c>
    </row>
    <row r="7017" ht="22.5" customHeight="1">
      <c r="A7017" s="183"/>
      <c r="B7017" s="184"/>
      <c r="C7017" s="417"/>
      <c r="D7017" s="418"/>
      <c r="E7017" s="258" t="str">
        <f>iferror(vlookup(C7017,'Master data'!$A$1:$C$29,3,0),"--")</f>
        <v>--</v>
      </c>
      <c r="F7017" s="258" t="str">
        <f>iferror(vlookup(C7017,'Master data'!$A$1:$C$29,2,0),"--")</f>
        <v>--</v>
      </c>
    </row>
    <row r="7018" ht="22.5" customHeight="1">
      <c r="A7018" s="183"/>
      <c r="B7018" s="184"/>
      <c r="C7018" s="417"/>
      <c r="D7018" s="418"/>
      <c r="E7018" s="258" t="str">
        <f>iferror(vlookup(C7018,'Master data'!$A$1:$C$29,3,0),"--")</f>
        <v>--</v>
      </c>
      <c r="F7018" s="258" t="str">
        <f>iferror(vlookup(C7018,'Master data'!$A$1:$C$29,2,0),"--")</f>
        <v>--</v>
      </c>
    </row>
    <row r="7019" ht="22.5" customHeight="1">
      <c r="A7019" s="183"/>
      <c r="B7019" s="184"/>
      <c r="C7019" s="417"/>
      <c r="D7019" s="418"/>
      <c r="E7019" s="258" t="str">
        <f>iferror(vlookup(C7019,'Master data'!$A$1:$C$29,3,0),"--")</f>
        <v>--</v>
      </c>
      <c r="F7019" s="258" t="str">
        <f>iferror(vlookup(C7019,'Master data'!$A$1:$C$29,2,0),"--")</f>
        <v>--</v>
      </c>
    </row>
    <row r="7020" ht="22.5" customHeight="1">
      <c r="A7020" s="183"/>
      <c r="B7020" s="184"/>
      <c r="C7020" s="417"/>
      <c r="D7020" s="418"/>
      <c r="E7020" s="258" t="str">
        <f>iferror(vlookup(C7020,'Master data'!$A$1:$C$29,3,0),"--")</f>
        <v>--</v>
      </c>
      <c r="F7020" s="258" t="str">
        <f>iferror(vlookup(C7020,'Master data'!$A$1:$C$29,2,0),"--")</f>
        <v>--</v>
      </c>
    </row>
    <row r="7021" ht="22.5" customHeight="1">
      <c r="A7021" s="183"/>
      <c r="B7021" s="184"/>
      <c r="C7021" s="417"/>
      <c r="D7021" s="418"/>
      <c r="E7021" s="258" t="str">
        <f>iferror(vlookup(C7021,'Master data'!$A$1:$C$29,3,0),"--")</f>
        <v>--</v>
      </c>
      <c r="F7021" s="258" t="str">
        <f>iferror(vlookup(C7021,'Master data'!$A$1:$C$29,2,0),"--")</f>
        <v>--</v>
      </c>
    </row>
    <row r="7022" ht="22.5" customHeight="1">
      <c r="A7022" s="183"/>
      <c r="B7022" s="184"/>
      <c r="C7022" s="417"/>
      <c r="D7022" s="418"/>
      <c r="E7022" s="258" t="str">
        <f>iferror(vlookup(C7022,'Master data'!$A$1:$C$29,3,0),"--")</f>
        <v>--</v>
      </c>
      <c r="F7022" s="258" t="str">
        <f>iferror(vlookup(C7022,'Master data'!$A$1:$C$29,2,0),"--")</f>
        <v>--</v>
      </c>
    </row>
    <row r="7023" ht="22.5" customHeight="1">
      <c r="A7023" s="183"/>
      <c r="B7023" s="184"/>
      <c r="C7023" s="417"/>
      <c r="D7023" s="418"/>
      <c r="E7023" s="258" t="str">
        <f>iferror(vlookup(C7023,'Master data'!$A$1:$C$29,3,0),"--")</f>
        <v>--</v>
      </c>
      <c r="F7023" s="258" t="str">
        <f>iferror(vlookup(C7023,'Master data'!$A$1:$C$29,2,0),"--")</f>
        <v>--</v>
      </c>
    </row>
    <row r="7024" ht="22.5" customHeight="1">
      <c r="A7024" s="183"/>
      <c r="B7024" s="184"/>
      <c r="C7024" s="417"/>
      <c r="D7024" s="418"/>
      <c r="E7024" s="258" t="str">
        <f>iferror(vlookup(C7024,'Master data'!$A$1:$C$29,3,0),"--")</f>
        <v>--</v>
      </c>
      <c r="F7024" s="258" t="str">
        <f>iferror(vlookup(C7024,'Master data'!$A$1:$C$29,2,0),"--")</f>
        <v>--</v>
      </c>
    </row>
    <row r="7025" ht="22.5" customHeight="1">
      <c r="A7025" s="183"/>
      <c r="B7025" s="184"/>
      <c r="C7025" s="417"/>
      <c r="D7025" s="418"/>
      <c r="E7025" s="258" t="str">
        <f>iferror(vlookup(C7025,'Master data'!$A$1:$C$29,3,0),"--")</f>
        <v>--</v>
      </c>
      <c r="F7025" s="258" t="str">
        <f>iferror(vlookup(C7025,'Master data'!$A$1:$C$29,2,0),"--")</f>
        <v>--</v>
      </c>
    </row>
    <row r="7026" ht="22.5" customHeight="1">
      <c r="A7026" s="183"/>
      <c r="B7026" s="184"/>
      <c r="C7026" s="417"/>
      <c r="D7026" s="418"/>
      <c r="E7026" s="258" t="str">
        <f>iferror(vlookup(C7026,'Master data'!$A$1:$C$29,3,0),"--")</f>
        <v>--</v>
      </c>
      <c r="F7026" s="258" t="str">
        <f>iferror(vlookup(C7026,'Master data'!$A$1:$C$29,2,0),"--")</f>
        <v>--</v>
      </c>
    </row>
    <row r="7027" ht="22.5" customHeight="1">
      <c r="A7027" s="183"/>
      <c r="B7027" s="184"/>
      <c r="C7027" s="417"/>
      <c r="D7027" s="418"/>
      <c r="E7027" s="258" t="str">
        <f>iferror(vlookup(C7027,'Master data'!$A$1:$C$29,3,0),"--")</f>
        <v>--</v>
      </c>
      <c r="F7027" s="258" t="str">
        <f>iferror(vlookup(C7027,'Master data'!$A$1:$C$29,2,0),"--")</f>
        <v>--</v>
      </c>
    </row>
    <row r="7028" ht="22.5" customHeight="1">
      <c r="A7028" s="183"/>
      <c r="B7028" s="184"/>
      <c r="C7028" s="417"/>
      <c r="D7028" s="418"/>
      <c r="E7028" s="258" t="str">
        <f>iferror(vlookup(C7028,'Master data'!$A$1:$C$29,3,0),"--")</f>
        <v>--</v>
      </c>
      <c r="F7028" s="258" t="str">
        <f>iferror(vlookup(C7028,'Master data'!$A$1:$C$29,2,0),"--")</f>
        <v>--</v>
      </c>
    </row>
    <row r="7029" ht="22.5" customHeight="1">
      <c r="A7029" s="183"/>
      <c r="B7029" s="184"/>
      <c r="C7029" s="417"/>
      <c r="D7029" s="418"/>
      <c r="E7029" s="258" t="str">
        <f>iferror(vlookup(C7029,'Master data'!$A$1:$C$29,3,0),"--")</f>
        <v>--</v>
      </c>
      <c r="F7029" s="258" t="str">
        <f>iferror(vlookup(C7029,'Master data'!$A$1:$C$29,2,0),"--")</f>
        <v>--</v>
      </c>
    </row>
    <row r="7030" ht="22.5" customHeight="1">
      <c r="A7030" s="183"/>
      <c r="B7030" s="184"/>
      <c r="C7030" s="417"/>
      <c r="D7030" s="418"/>
      <c r="E7030" s="258" t="str">
        <f>iferror(vlookup(C7030,'Master data'!$A$1:$C$29,3,0),"--")</f>
        <v>--</v>
      </c>
      <c r="F7030" s="258" t="str">
        <f>iferror(vlookup(C7030,'Master data'!$A$1:$C$29,2,0),"--")</f>
        <v>--</v>
      </c>
    </row>
    <row r="7031" ht="22.5" customHeight="1">
      <c r="A7031" s="183"/>
      <c r="B7031" s="184"/>
      <c r="C7031" s="417"/>
      <c r="D7031" s="418"/>
      <c r="E7031" s="258" t="str">
        <f>iferror(vlookup(C7031,'Master data'!$A$1:$C$29,3,0),"--")</f>
        <v>--</v>
      </c>
      <c r="F7031" s="258" t="str">
        <f>iferror(vlookup(C7031,'Master data'!$A$1:$C$29,2,0),"--")</f>
        <v>--</v>
      </c>
    </row>
    <row r="7032" ht="22.5" customHeight="1">
      <c r="A7032" s="183"/>
      <c r="B7032" s="184"/>
      <c r="C7032" s="417"/>
      <c r="D7032" s="418"/>
      <c r="E7032" s="258" t="str">
        <f>iferror(vlookup(C7032,'Master data'!$A$1:$C$29,3,0),"--")</f>
        <v>--</v>
      </c>
      <c r="F7032" s="258" t="str">
        <f>iferror(vlookup(C7032,'Master data'!$A$1:$C$29,2,0),"--")</f>
        <v>--</v>
      </c>
    </row>
    <row r="7033" ht="22.5" customHeight="1">
      <c r="A7033" s="183"/>
      <c r="B7033" s="184"/>
      <c r="C7033" s="417"/>
      <c r="D7033" s="418"/>
      <c r="E7033" s="258" t="str">
        <f>iferror(vlookup(C7033,'Master data'!$A$1:$C$29,3,0),"--")</f>
        <v>--</v>
      </c>
      <c r="F7033" s="258" t="str">
        <f>iferror(vlookup(C7033,'Master data'!$A$1:$C$29,2,0),"--")</f>
        <v>--</v>
      </c>
    </row>
    <row r="7034" ht="22.5" customHeight="1">
      <c r="A7034" s="183"/>
      <c r="B7034" s="184"/>
      <c r="C7034" s="417"/>
      <c r="D7034" s="418"/>
      <c r="E7034" s="258" t="str">
        <f>iferror(vlookup(C7034,'Master data'!$A$1:$C$29,3,0),"--")</f>
        <v>--</v>
      </c>
      <c r="F7034" s="258" t="str">
        <f>iferror(vlookup(C7034,'Master data'!$A$1:$C$29,2,0),"--")</f>
        <v>--</v>
      </c>
    </row>
    <row r="7035" ht="22.5" customHeight="1">
      <c r="A7035" s="183"/>
      <c r="B7035" s="184"/>
      <c r="C7035" s="417"/>
      <c r="D7035" s="418"/>
      <c r="E7035" s="258" t="str">
        <f>iferror(vlookup(C7035,'Master data'!$A$1:$C$29,3,0),"--")</f>
        <v>--</v>
      </c>
      <c r="F7035" s="258" t="str">
        <f>iferror(vlookup(C7035,'Master data'!$A$1:$C$29,2,0),"--")</f>
        <v>--</v>
      </c>
    </row>
    <row r="7036" ht="22.5" customHeight="1">
      <c r="A7036" s="183"/>
      <c r="B7036" s="184"/>
      <c r="C7036" s="417"/>
      <c r="D7036" s="418"/>
      <c r="E7036" s="258" t="str">
        <f>iferror(vlookup(C7036,'Master data'!$A$1:$C$29,3,0),"--")</f>
        <v>--</v>
      </c>
      <c r="F7036" s="258" t="str">
        <f>iferror(vlookup(C7036,'Master data'!$A$1:$C$29,2,0),"--")</f>
        <v>--</v>
      </c>
    </row>
    <row r="7037" ht="22.5" customHeight="1">
      <c r="A7037" s="183"/>
      <c r="B7037" s="184"/>
      <c r="C7037" s="417"/>
      <c r="D7037" s="418"/>
      <c r="E7037" s="258" t="str">
        <f>iferror(vlookup(C7037,'Master data'!$A$1:$C$29,3,0),"--")</f>
        <v>--</v>
      </c>
      <c r="F7037" s="258" t="str">
        <f>iferror(vlookup(C7037,'Master data'!$A$1:$C$29,2,0),"--")</f>
        <v>--</v>
      </c>
    </row>
    <row r="7038" ht="22.5" customHeight="1">
      <c r="A7038" s="183"/>
      <c r="B7038" s="184"/>
      <c r="C7038" s="417"/>
      <c r="D7038" s="418"/>
      <c r="E7038" s="258" t="str">
        <f>iferror(vlookup(C7038,'Master data'!$A$1:$C$29,3,0),"--")</f>
        <v>--</v>
      </c>
      <c r="F7038" s="258" t="str">
        <f>iferror(vlookup(C7038,'Master data'!$A$1:$C$29,2,0),"--")</f>
        <v>--</v>
      </c>
    </row>
    <row r="7039" ht="22.5" customHeight="1">
      <c r="A7039" s="183"/>
      <c r="B7039" s="184"/>
      <c r="C7039" s="417"/>
      <c r="D7039" s="418"/>
      <c r="E7039" s="258" t="str">
        <f>iferror(vlookup(C7039,'Master data'!$A$1:$C$29,3,0),"--")</f>
        <v>--</v>
      </c>
      <c r="F7039" s="258" t="str">
        <f>iferror(vlookup(C7039,'Master data'!$A$1:$C$29,2,0),"--")</f>
        <v>--</v>
      </c>
    </row>
    <row r="7040" ht="22.5" customHeight="1">
      <c r="A7040" s="183"/>
      <c r="B7040" s="184"/>
      <c r="C7040" s="417"/>
      <c r="D7040" s="418"/>
      <c r="E7040" s="258" t="str">
        <f>iferror(vlookup(C7040,'Master data'!$A$1:$C$29,3,0),"--")</f>
        <v>--</v>
      </c>
      <c r="F7040" s="258" t="str">
        <f>iferror(vlookup(C7040,'Master data'!$A$1:$C$29,2,0),"--")</f>
        <v>--</v>
      </c>
    </row>
    <row r="7041" ht="22.5" customHeight="1">
      <c r="A7041" s="183"/>
      <c r="B7041" s="184"/>
      <c r="C7041" s="417"/>
      <c r="D7041" s="418"/>
      <c r="E7041" s="258" t="str">
        <f>iferror(vlookup(C7041,'Master data'!$A$1:$C$29,3,0),"--")</f>
        <v>--</v>
      </c>
      <c r="F7041" s="258" t="str">
        <f>iferror(vlookup(C7041,'Master data'!$A$1:$C$29,2,0),"--")</f>
        <v>--</v>
      </c>
    </row>
    <row r="7042" ht="22.5" customHeight="1">
      <c r="A7042" s="183"/>
      <c r="B7042" s="184"/>
      <c r="C7042" s="417"/>
      <c r="D7042" s="418"/>
      <c r="E7042" s="258" t="str">
        <f>iferror(vlookup(C7042,'Master data'!$A$1:$C$29,3,0),"--")</f>
        <v>--</v>
      </c>
      <c r="F7042" s="258" t="str">
        <f>iferror(vlookup(C7042,'Master data'!$A$1:$C$29,2,0),"--")</f>
        <v>--</v>
      </c>
    </row>
    <row r="7043" ht="22.5" customHeight="1">
      <c r="A7043" s="183"/>
      <c r="B7043" s="184"/>
      <c r="C7043" s="417"/>
      <c r="D7043" s="418"/>
      <c r="E7043" s="258" t="str">
        <f>iferror(vlookup(C7043,'Master data'!$A$1:$C$29,3,0),"--")</f>
        <v>--</v>
      </c>
      <c r="F7043" s="258" t="str">
        <f>iferror(vlookup(C7043,'Master data'!$A$1:$C$29,2,0),"--")</f>
        <v>--</v>
      </c>
    </row>
    <row r="7044" ht="22.5" customHeight="1">
      <c r="A7044" s="183"/>
      <c r="B7044" s="184"/>
      <c r="C7044" s="417"/>
      <c r="D7044" s="418"/>
      <c r="E7044" s="258" t="str">
        <f>iferror(vlookup(C7044,'Master data'!$A$1:$C$29,3,0),"--")</f>
        <v>--</v>
      </c>
      <c r="F7044" s="258" t="str">
        <f>iferror(vlookup(C7044,'Master data'!$A$1:$C$29,2,0),"--")</f>
        <v>--</v>
      </c>
    </row>
    <row r="7045" ht="22.5" customHeight="1">
      <c r="A7045" s="183"/>
      <c r="B7045" s="184"/>
      <c r="C7045" s="417"/>
      <c r="D7045" s="418"/>
      <c r="E7045" s="258" t="str">
        <f>iferror(vlookup(C7045,'Master data'!$A$1:$C$29,3,0),"--")</f>
        <v>--</v>
      </c>
      <c r="F7045" s="258" t="str">
        <f>iferror(vlookup(C7045,'Master data'!$A$1:$C$29,2,0),"--")</f>
        <v>--</v>
      </c>
    </row>
    <row r="7046" ht="22.5" customHeight="1">
      <c r="A7046" s="183"/>
      <c r="B7046" s="184"/>
      <c r="C7046" s="417"/>
      <c r="D7046" s="418"/>
      <c r="E7046" s="258" t="str">
        <f>iferror(vlookup(C7046,'Master data'!$A$1:$C$29,3,0),"--")</f>
        <v>--</v>
      </c>
      <c r="F7046" s="258" t="str">
        <f>iferror(vlookup(C7046,'Master data'!$A$1:$C$29,2,0),"--")</f>
        <v>--</v>
      </c>
    </row>
    <row r="7047" ht="22.5" customHeight="1">
      <c r="A7047" s="183"/>
      <c r="B7047" s="184"/>
      <c r="C7047" s="417"/>
      <c r="D7047" s="418"/>
      <c r="E7047" s="258" t="str">
        <f>iferror(vlookup(C7047,'Master data'!$A$1:$C$29,3,0),"--")</f>
        <v>--</v>
      </c>
      <c r="F7047" s="258" t="str">
        <f>iferror(vlookup(C7047,'Master data'!$A$1:$C$29,2,0),"--")</f>
        <v>--</v>
      </c>
    </row>
    <row r="7048" ht="22.5" customHeight="1">
      <c r="A7048" s="183"/>
      <c r="B7048" s="184"/>
      <c r="C7048" s="417"/>
      <c r="D7048" s="418"/>
      <c r="E7048" s="258" t="str">
        <f>iferror(vlookup(C7048,'Master data'!$A$1:$C$29,3,0),"--")</f>
        <v>--</v>
      </c>
      <c r="F7048" s="258" t="str">
        <f>iferror(vlookup(C7048,'Master data'!$A$1:$C$29,2,0),"--")</f>
        <v>--</v>
      </c>
    </row>
    <row r="7049" ht="22.5" customHeight="1">
      <c r="A7049" s="183"/>
      <c r="B7049" s="184"/>
      <c r="C7049" s="417"/>
      <c r="D7049" s="418"/>
      <c r="E7049" s="258" t="str">
        <f>iferror(vlookup(C7049,'Master data'!$A$1:$C$29,3,0),"--")</f>
        <v>--</v>
      </c>
      <c r="F7049" s="258" t="str">
        <f>iferror(vlookup(C7049,'Master data'!$A$1:$C$29,2,0),"--")</f>
        <v>--</v>
      </c>
    </row>
    <row r="7050" ht="22.5" customHeight="1">
      <c r="A7050" s="183"/>
      <c r="B7050" s="184"/>
      <c r="C7050" s="417"/>
      <c r="D7050" s="418"/>
      <c r="E7050" s="258" t="str">
        <f>iferror(vlookup(C7050,'Master data'!$A$1:$C$29,3,0),"--")</f>
        <v>--</v>
      </c>
      <c r="F7050" s="258" t="str">
        <f>iferror(vlookup(C7050,'Master data'!$A$1:$C$29,2,0),"--")</f>
        <v>--</v>
      </c>
    </row>
    <row r="7051" ht="22.5" customHeight="1">
      <c r="A7051" s="183"/>
      <c r="B7051" s="184"/>
      <c r="C7051" s="417"/>
      <c r="D7051" s="418"/>
      <c r="E7051" s="258" t="str">
        <f>iferror(vlookup(C7051,'Master data'!$A$1:$C$29,3,0),"--")</f>
        <v>--</v>
      </c>
      <c r="F7051" s="258" t="str">
        <f>iferror(vlookup(C7051,'Master data'!$A$1:$C$29,2,0),"--")</f>
        <v>--</v>
      </c>
    </row>
    <row r="7052" ht="22.5" customHeight="1">
      <c r="A7052" s="183"/>
      <c r="B7052" s="184"/>
      <c r="C7052" s="417"/>
      <c r="D7052" s="418"/>
      <c r="E7052" s="258" t="str">
        <f>iferror(vlookup(C7052,'Master data'!$A$1:$C$29,3,0),"--")</f>
        <v>--</v>
      </c>
      <c r="F7052" s="258" t="str">
        <f>iferror(vlookup(C7052,'Master data'!$A$1:$C$29,2,0),"--")</f>
        <v>--</v>
      </c>
    </row>
    <row r="7053" ht="22.5" customHeight="1">
      <c r="A7053" s="183"/>
      <c r="B7053" s="184"/>
      <c r="C7053" s="417"/>
      <c r="D7053" s="418"/>
      <c r="E7053" s="258" t="str">
        <f>iferror(vlookup(C7053,'Master data'!$A$1:$C$29,3,0),"--")</f>
        <v>--</v>
      </c>
      <c r="F7053" s="258" t="str">
        <f>iferror(vlookup(C7053,'Master data'!$A$1:$C$29,2,0),"--")</f>
        <v>--</v>
      </c>
    </row>
    <row r="7054" ht="22.5" customHeight="1">
      <c r="A7054" s="183"/>
      <c r="B7054" s="184"/>
      <c r="C7054" s="417"/>
      <c r="D7054" s="418"/>
      <c r="E7054" s="258" t="str">
        <f>iferror(vlookup(C7054,'Master data'!$A$1:$C$29,3,0),"--")</f>
        <v>--</v>
      </c>
      <c r="F7054" s="258" t="str">
        <f>iferror(vlookup(C7054,'Master data'!$A$1:$C$29,2,0),"--")</f>
        <v>--</v>
      </c>
    </row>
    <row r="7055" ht="22.5" customHeight="1">
      <c r="A7055" s="183"/>
      <c r="B7055" s="184"/>
      <c r="C7055" s="417"/>
      <c r="D7055" s="418"/>
      <c r="E7055" s="258" t="str">
        <f>iferror(vlookup(C7055,'Master data'!$A$1:$C$29,3,0),"--")</f>
        <v>--</v>
      </c>
      <c r="F7055" s="258" t="str">
        <f>iferror(vlookup(C7055,'Master data'!$A$1:$C$29,2,0),"--")</f>
        <v>--</v>
      </c>
    </row>
    <row r="7056" ht="22.5" customHeight="1">
      <c r="A7056" s="183"/>
      <c r="B7056" s="184"/>
      <c r="C7056" s="417"/>
      <c r="D7056" s="418"/>
      <c r="E7056" s="258" t="str">
        <f>iferror(vlookup(C7056,'Master data'!$A$1:$C$29,3,0),"--")</f>
        <v>--</v>
      </c>
      <c r="F7056" s="258" t="str">
        <f>iferror(vlookup(C7056,'Master data'!$A$1:$C$29,2,0),"--")</f>
        <v>--</v>
      </c>
    </row>
    <row r="7057" ht="22.5" customHeight="1">
      <c r="A7057" s="183"/>
      <c r="B7057" s="184"/>
      <c r="C7057" s="417"/>
      <c r="D7057" s="418"/>
      <c r="E7057" s="258" t="str">
        <f>iferror(vlookup(C7057,'Master data'!$A$1:$C$29,3,0),"--")</f>
        <v>--</v>
      </c>
      <c r="F7057" s="258" t="str">
        <f>iferror(vlookup(C7057,'Master data'!$A$1:$C$29,2,0),"--")</f>
        <v>--</v>
      </c>
    </row>
    <row r="7058" ht="22.5" customHeight="1">
      <c r="A7058" s="183"/>
      <c r="B7058" s="184"/>
      <c r="C7058" s="417"/>
      <c r="D7058" s="418"/>
      <c r="E7058" s="258" t="str">
        <f>iferror(vlookup(C7058,'Master data'!$A$1:$C$29,3,0),"--")</f>
        <v>--</v>
      </c>
      <c r="F7058" s="258" t="str">
        <f>iferror(vlookup(C7058,'Master data'!$A$1:$C$29,2,0),"--")</f>
        <v>--</v>
      </c>
    </row>
    <row r="7059" ht="22.5" customHeight="1">
      <c r="A7059" s="183"/>
      <c r="B7059" s="184"/>
      <c r="C7059" s="417"/>
      <c r="D7059" s="418"/>
      <c r="E7059" s="258" t="str">
        <f>iferror(vlookup(C7059,'Master data'!$A$1:$C$29,3,0),"--")</f>
        <v>--</v>
      </c>
      <c r="F7059" s="258" t="str">
        <f>iferror(vlookup(C7059,'Master data'!$A$1:$C$29,2,0),"--")</f>
        <v>--</v>
      </c>
    </row>
    <row r="7060" ht="22.5" customHeight="1">
      <c r="A7060" s="183"/>
      <c r="B7060" s="184"/>
      <c r="C7060" s="417"/>
      <c r="D7060" s="418"/>
      <c r="E7060" s="258" t="str">
        <f>iferror(vlookup(C7060,'Master data'!$A$1:$C$29,3,0),"--")</f>
        <v>--</v>
      </c>
      <c r="F7060" s="258" t="str">
        <f>iferror(vlookup(C7060,'Master data'!$A$1:$C$29,2,0),"--")</f>
        <v>--</v>
      </c>
    </row>
    <row r="7061" ht="22.5" customHeight="1">
      <c r="A7061" s="183"/>
      <c r="B7061" s="184"/>
      <c r="C7061" s="417"/>
      <c r="D7061" s="418"/>
      <c r="E7061" s="258" t="str">
        <f>iferror(vlookup(C7061,'Master data'!$A$1:$C$29,3,0),"--")</f>
        <v>--</v>
      </c>
      <c r="F7061" s="258" t="str">
        <f>iferror(vlookup(C7061,'Master data'!$A$1:$C$29,2,0),"--")</f>
        <v>--</v>
      </c>
    </row>
    <row r="7062" ht="22.5" customHeight="1">
      <c r="A7062" s="183"/>
      <c r="B7062" s="184"/>
      <c r="C7062" s="417"/>
      <c r="D7062" s="418"/>
      <c r="E7062" s="258" t="str">
        <f>iferror(vlookup(C7062,'Master data'!$A$1:$C$29,3,0),"--")</f>
        <v>--</v>
      </c>
      <c r="F7062" s="258" t="str">
        <f>iferror(vlookup(C7062,'Master data'!$A$1:$C$29,2,0),"--")</f>
        <v>--</v>
      </c>
    </row>
    <row r="7063" ht="22.5" customHeight="1">
      <c r="A7063" s="183"/>
      <c r="B7063" s="184"/>
      <c r="C7063" s="417"/>
      <c r="D7063" s="418"/>
      <c r="E7063" s="258" t="str">
        <f>iferror(vlookup(C7063,'Master data'!$A$1:$C$29,3,0),"--")</f>
        <v>--</v>
      </c>
      <c r="F7063" s="258" t="str">
        <f>iferror(vlookup(C7063,'Master data'!$A$1:$C$29,2,0),"--")</f>
        <v>--</v>
      </c>
    </row>
    <row r="7064" ht="22.5" customHeight="1">
      <c r="A7064" s="183"/>
      <c r="B7064" s="184"/>
      <c r="C7064" s="417"/>
      <c r="D7064" s="418"/>
      <c r="E7064" s="258" t="str">
        <f>iferror(vlookup(C7064,'Master data'!$A$1:$C$29,3,0),"--")</f>
        <v>--</v>
      </c>
      <c r="F7064" s="258" t="str">
        <f>iferror(vlookup(C7064,'Master data'!$A$1:$C$29,2,0),"--")</f>
        <v>--</v>
      </c>
    </row>
    <row r="7065" ht="22.5" customHeight="1">
      <c r="A7065" s="183"/>
      <c r="B7065" s="184"/>
      <c r="C7065" s="417"/>
      <c r="D7065" s="418"/>
      <c r="E7065" s="258" t="str">
        <f>iferror(vlookup(C7065,'Master data'!$A$1:$C$29,3,0),"--")</f>
        <v>--</v>
      </c>
      <c r="F7065" s="258" t="str">
        <f>iferror(vlookup(C7065,'Master data'!$A$1:$C$29,2,0),"--")</f>
        <v>--</v>
      </c>
    </row>
    <row r="7066" ht="22.5" customHeight="1">
      <c r="A7066" s="183"/>
      <c r="B7066" s="184"/>
      <c r="C7066" s="417"/>
      <c r="D7066" s="418"/>
      <c r="E7066" s="258" t="str">
        <f>iferror(vlookup(C7066,'Master data'!$A$1:$C$29,3,0),"--")</f>
        <v>--</v>
      </c>
      <c r="F7066" s="258" t="str">
        <f>iferror(vlookup(C7066,'Master data'!$A$1:$C$29,2,0),"--")</f>
        <v>--</v>
      </c>
    </row>
    <row r="7067" ht="22.5" customHeight="1">
      <c r="A7067" s="183"/>
      <c r="B7067" s="184"/>
      <c r="C7067" s="417"/>
      <c r="D7067" s="418"/>
      <c r="E7067" s="258" t="str">
        <f>iferror(vlookup(C7067,'Master data'!$A$1:$C$29,3,0),"--")</f>
        <v>--</v>
      </c>
      <c r="F7067" s="258" t="str">
        <f>iferror(vlookup(C7067,'Master data'!$A$1:$C$29,2,0),"--")</f>
        <v>--</v>
      </c>
    </row>
    <row r="7068" ht="22.5" customHeight="1">
      <c r="A7068" s="183"/>
      <c r="B7068" s="184"/>
      <c r="C7068" s="417"/>
      <c r="D7068" s="418"/>
      <c r="E7068" s="258" t="str">
        <f>iferror(vlookup(C7068,'Master data'!$A$1:$C$29,3,0),"--")</f>
        <v>--</v>
      </c>
      <c r="F7068" s="258" t="str">
        <f>iferror(vlookup(C7068,'Master data'!$A$1:$C$29,2,0),"--")</f>
        <v>--</v>
      </c>
    </row>
    <row r="7069" ht="22.5" customHeight="1">
      <c r="A7069" s="183"/>
      <c r="B7069" s="184"/>
      <c r="C7069" s="417"/>
      <c r="D7069" s="418"/>
      <c r="E7069" s="258" t="str">
        <f>iferror(vlookup(C7069,'Master data'!$A$1:$C$29,3,0),"--")</f>
        <v>--</v>
      </c>
      <c r="F7069" s="258" t="str">
        <f>iferror(vlookup(C7069,'Master data'!$A$1:$C$29,2,0),"--")</f>
        <v>--</v>
      </c>
    </row>
    <row r="7070" ht="22.5" customHeight="1">
      <c r="A7070" s="183"/>
      <c r="B7070" s="184"/>
      <c r="C7070" s="417"/>
      <c r="D7070" s="418"/>
      <c r="E7070" s="258" t="str">
        <f>iferror(vlookup(C7070,'Master data'!$A$1:$C$29,3,0),"--")</f>
        <v>--</v>
      </c>
      <c r="F7070" s="258" t="str">
        <f>iferror(vlookup(C7070,'Master data'!$A$1:$C$29,2,0),"--")</f>
        <v>--</v>
      </c>
    </row>
    <row r="7071" ht="22.5" customHeight="1">
      <c r="A7071" s="183"/>
      <c r="B7071" s="184"/>
      <c r="C7071" s="417"/>
      <c r="D7071" s="418"/>
      <c r="E7071" s="258" t="str">
        <f>iferror(vlookup(C7071,'Master data'!$A$1:$C$29,3,0),"--")</f>
        <v>--</v>
      </c>
      <c r="F7071" s="258" t="str">
        <f>iferror(vlookup(C7071,'Master data'!$A$1:$C$29,2,0),"--")</f>
        <v>--</v>
      </c>
    </row>
    <row r="7072" ht="22.5" customHeight="1">
      <c r="A7072" s="183"/>
      <c r="B7072" s="184"/>
      <c r="C7072" s="417"/>
      <c r="D7072" s="418"/>
      <c r="E7072" s="258" t="str">
        <f>iferror(vlookup(C7072,'Master data'!$A$1:$C$29,3,0),"--")</f>
        <v>--</v>
      </c>
      <c r="F7072" s="258" t="str">
        <f>iferror(vlookup(C7072,'Master data'!$A$1:$C$29,2,0),"--")</f>
        <v>--</v>
      </c>
    </row>
    <row r="7073" ht="22.5" customHeight="1">
      <c r="A7073" s="183"/>
      <c r="B7073" s="184"/>
      <c r="C7073" s="417"/>
      <c r="D7073" s="418"/>
      <c r="E7073" s="258" t="str">
        <f>iferror(vlookup(C7073,'Master data'!$A$1:$C$29,3,0),"--")</f>
        <v>--</v>
      </c>
      <c r="F7073" s="258" t="str">
        <f>iferror(vlookup(C7073,'Master data'!$A$1:$C$29,2,0),"--")</f>
        <v>--</v>
      </c>
    </row>
    <row r="7074" ht="22.5" customHeight="1">
      <c r="A7074" s="183"/>
      <c r="B7074" s="184"/>
      <c r="C7074" s="417"/>
      <c r="D7074" s="418"/>
      <c r="E7074" s="258" t="str">
        <f>iferror(vlookup(C7074,'Master data'!$A$1:$C$29,3,0),"--")</f>
        <v>--</v>
      </c>
      <c r="F7074" s="258" t="str">
        <f>iferror(vlookup(C7074,'Master data'!$A$1:$C$29,2,0),"--")</f>
        <v>--</v>
      </c>
    </row>
    <row r="7075" ht="22.5" customHeight="1">
      <c r="A7075" s="183"/>
      <c r="B7075" s="184"/>
      <c r="C7075" s="417"/>
      <c r="D7075" s="418"/>
      <c r="E7075" s="258" t="str">
        <f>iferror(vlookup(C7075,'Master data'!$A$1:$C$29,3,0),"--")</f>
        <v>--</v>
      </c>
      <c r="F7075" s="258" t="str">
        <f>iferror(vlookup(C7075,'Master data'!$A$1:$C$29,2,0),"--")</f>
        <v>--</v>
      </c>
    </row>
    <row r="7076" ht="22.5" customHeight="1">
      <c r="A7076" s="183"/>
      <c r="B7076" s="184"/>
      <c r="C7076" s="417"/>
      <c r="D7076" s="418"/>
      <c r="E7076" s="258" t="str">
        <f>iferror(vlookup(C7076,'Master data'!$A$1:$C$29,3,0),"--")</f>
        <v>--</v>
      </c>
      <c r="F7076" s="258" t="str">
        <f>iferror(vlookup(C7076,'Master data'!$A$1:$C$29,2,0),"--")</f>
        <v>--</v>
      </c>
    </row>
    <row r="7077" ht="22.5" customHeight="1">
      <c r="A7077" s="183"/>
      <c r="B7077" s="184"/>
      <c r="C7077" s="417"/>
      <c r="D7077" s="418"/>
      <c r="E7077" s="258" t="str">
        <f>iferror(vlookup(C7077,'Master data'!$A$1:$C$29,3,0),"--")</f>
        <v>--</v>
      </c>
      <c r="F7077" s="258" t="str">
        <f>iferror(vlookup(C7077,'Master data'!$A$1:$C$29,2,0),"--")</f>
        <v>--</v>
      </c>
    </row>
    <row r="7078" ht="22.5" customHeight="1">
      <c r="A7078" s="183"/>
      <c r="B7078" s="184"/>
      <c r="C7078" s="417"/>
      <c r="D7078" s="418"/>
      <c r="E7078" s="258" t="str">
        <f>iferror(vlookup(C7078,'Master data'!$A$1:$C$29,3,0),"--")</f>
        <v>--</v>
      </c>
      <c r="F7078" s="258" t="str">
        <f>iferror(vlookup(C7078,'Master data'!$A$1:$C$29,2,0),"--")</f>
        <v>--</v>
      </c>
    </row>
    <row r="7079" ht="22.5" customHeight="1">
      <c r="A7079" s="183"/>
      <c r="B7079" s="184"/>
      <c r="C7079" s="417"/>
      <c r="D7079" s="418"/>
      <c r="E7079" s="258" t="str">
        <f>iferror(vlookup(C7079,'Master data'!$A$1:$C$29,3,0),"--")</f>
        <v>--</v>
      </c>
      <c r="F7079" s="258" t="str">
        <f>iferror(vlookup(C7079,'Master data'!$A$1:$C$29,2,0),"--")</f>
        <v>--</v>
      </c>
    </row>
    <row r="7080" ht="22.5" customHeight="1">
      <c r="A7080" s="183"/>
      <c r="B7080" s="184"/>
      <c r="C7080" s="417"/>
      <c r="D7080" s="418"/>
      <c r="E7080" s="258" t="str">
        <f>iferror(vlookup(C7080,'Master data'!$A$1:$C$29,3,0),"--")</f>
        <v>--</v>
      </c>
      <c r="F7080" s="258" t="str">
        <f>iferror(vlookup(C7080,'Master data'!$A$1:$C$29,2,0),"--")</f>
        <v>--</v>
      </c>
    </row>
    <row r="7081" ht="22.5" customHeight="1">
      <c r="A7081" s="183"/>
      <c r="B7081" s="184"/>
      <c r="C7081" s="417"/>
      <c r="D7081" s="418"/>
      <c r="E7081" s="258" t="str">
        <f>iferror(vlookup(C7081,'Master data'!$A$1:$C$29,3,0),"--")</f>
        <v>--</v>
      </c>
      <c r="F7081" s="258" t="str">
        <f>iferror(vlookup(C7081,'Master data'!$A$1:$C$29,2,0),"--")</f>
        <v>--</v>
      </c>
    </row>
    <row r="7082" ht="22.5" customHeight="1">
      <c r="A7082" s="183"/>
      <c r="B7082" s="184"/>
      <c r="C7082" s="417"/>
      <c r="D7082" s="418"/>
      <c r="E7082" s="258" t="str">
        <f>iferror(vlookup(C7082,'Master data'!$A$1:$C$29,3,0),"--")</f>
        <v>--</v>
      </c>
      <c r="F7082" s="258" t="str">
        <f>iferror(vlookup(C7082,'Master data'!$A$1:$C$29,2,0),"--")</f>
        <v>--</v>
      </c>
    </row>
    <row r="7083" ht="22.5" customHeight="1">
      <c r="A7083" s="183"/>
      <c r="B7083" s="184"/>
      <c r="C7083" s="417"/>
      <c r="D7083" s="418"/>
      <c r="E7083" s="258" t="str">
        <f>iferror(vlookup(C7083,'Master data'!$A$1:$C$29,3,0),"--")</f>
        <v>--</v>
      </c>
      <c r="F7083" s="258" t="str">
        <f>iferror(vlookup(C7083,'Master data'!$A$1:$C$29,2,0),"--")</f>
        <v>--</v>
      </c>
    </row>
    <row r="7084" ht="22.5" customHeight="1">
      <c r="A7084" s="183"/>
      <c r="B7084" s="184"/>
      <c r="C7084" s="417"/>
      <c r="D7084" s="418"/>
      <c r="E7084" s="258" t="str">
        <f>iferror(vlookup(C7084,'Master data'!$A$1:$C$29,3,0),"--")</f>
        <v>--</v>
      </c>
      <c r="F7084" s="258" t="str">
        <f>iferror(vlookup(C7084,'Master data'!$A$1:$C$29,2,0),"--")</f>
        <v>--</v>
      </c>
    </row>
    <row r="7085" ht="22.5" customHeight="1">
      <c r="A7085" s="183"/>
      <c r="B7085" s="184"/>
      <c r="C7085" s="417"/>
      <c r="D7085" s="418"/>
      <c r="E7085" s="258" t="str">
        <f>iferror(vlookup(C7085,'Master data'!$A$1:$C$29,3,0),"--")</f>
        <v>--</v>
      </c>
      <c r="F7085" s="258" t="str">
        <f>iferror(vlookup(C7085,'Master data'!$A$1:$C$29,2,0),"--")</f>
        <v>--</v>
      </c>
    </row>
    <row r="7086" ht="22.5" customHeight="1">
      <c r="A7086" s="183"/>
      <c r="B7086" s="184"/>
      <c r="C7086" s="417"/>
      <c r="D7086" s="418"/>
      <c r="E7086" s="258" t="str">
        <f>iferror(vlookup(C7086,'Master data'!$A$1:$C$29,3,0),"--")</f>
        <v>--</v>
      </c>
      <c r="F7086" s="258" t="str">
        <f>iferror(vlookup(C7086,'Master data'!$A$1:$C$29,2,0),"--")</f>
        <v>--</v>
      </c>
    </row>
    <row r="7087" ht="22.5" customHeight="1">
      <c r="A7087" s="183"/>
      <c r="B7087" s="184"/>
      <c r="C7087" s="417"/>
      <c r="D7087" s="418"/>
      <c r="E7087" s="258" t="str">
        <f>iferror(vlookup(C7087,'Master data'!$A$1:$C$29,3,0),"--")</f>
        <v>--</v>
      </c>
      <c r="F7087" s="258" t="str">
        <f>iferror(vlookup(C7087,'Master data'!$A$1:$C$29,2,0),"--")</f>
        <v>--</v>
      </c>
    </row>
    <row r="7088" ht="22.5" customHeight="1">
      <c r="A7088" s="183"/>
      <c r="B7088" s="184"/>
      <c r="C7088" s="417"/>
      <c r="D7088" s="418"/>
      <c r="E7088" s="258" t="str">
        <f>iferror(vlookup(C7088,'Master data'!$A$1:$C$29,3,0),"--")</f>
        <v>--</v>
      </c>
      <c r="F7088" s="258" t="str">
        <f>iferror(vlookup(C7088,'Master data'!$A$1:$C$29,2,0),"--")</f>
        <v>--</v>
      </c>
    </row>
    <row r="7089" ht="22.5" customHeight="1">
      <c r="A7089" s="183"/>
      <c r="B7089" s="184"/>
      <c r="C7089" s="417"/>
      <c r="D7089" s="418"/>
      <c r="E7089" s="258" t="str">
        <f>iferror(vlookup(C7089,'Master data'!$A$1:$C$29,3,0),"--")</f>
        <v>--</v>
      </c>
      <c r="F7089" s="258" t="str">
        <f>iferror(vlookup(C7089,'Master data'!$A$1:$C$29,2,0),"--")</f>
        <v>--</v>
      </c>
    </row>
    <row r="7090" ht="22.5" customHeight="1">
      <c r="A7090" s="183"/>
      <c r="B7090" s="184"/>
      <c r="C7090" s="417"/>
      <c r="D7090" s="418"/>
      <c r="E7090" s="258" t="str">
        <f>iferror(vlookup(C7090,'Master data'!$A$1:$C$29,3,0),"--")</f>
        <v>--</v>
      </c>
      <c r="F7090" s="258" t="str">
        <f>iferror(vlookup(C7090,'Master data'!$A$1:$C$29,2,0),"--")</f>
        <v>--</v>
      </c>
    </row>
    <row r="7091" ht="22.5" customHeight="1">
      <c r="A7091" s="183"/>
      <c r="B7091" s="184"/>
      <c r="C7091" s="417"/>
      <c r="D7091" s="418"/>
      <c r="E7091" s="258" t="str">
        <f>iferror(vlookup(C7091,'Master data'!$A$1:$C$29,3,0),"--")</f>
        <v>--</v>
      </c>
      <c r="F7091" s="258" t="str">
        <f>iferror(vlookup(C7091,'Master data'!$A$1:$C$29,2,0),"--")</f>
        <v>--</v>
      </c>
    </row>
    <row r="7092" ht="22.5" customHeight="1">
      <c r="A7092" s="183"/>
      <c r="B7092" s="184"/>
      <c r="C7092" s="417"/>
      <c r="D7092" s="418"/>
      <c r="E7092" s="258" t="str">
        <f>iferror(vlookup(C7092,'Master data'!$A$1:$C$29,3,0),"--")</f>
        <v>--</v>
      </c>
      <c r="F7092" s="258" t="str">
        <f>iferror(vlookup(C7092,'Master data'!$A$1:$C$29,2,0),"--")</f>
        <v>--</v>
      </c>
    </row>
    <row r="7093" ht="22.5" customHeight="1">
      <c r="A7093" s="183"/>
      <c r="B7093" s="184"/>
      <c r="C7093" s="417"/>
      <c r="D7093" s="418"/>
      <c r="E7093" s="258" t="str">
        <f>iferror(vlookup(C7093,'Master data'!$A$1:$C$29,3,0),"--")</f>
        <v>--</v>
      </c>
      <c r="F7093" s="258" t="str">
        <f>iferror(vlookup(C7093,'Master data'!$A$1:$C$29,2,0),"--")</f>
        <v>--</v>
      </c>
    </row>
    <row r="7094" ht="22.5" customHeight="1">
      <c r="A7094" s="183"/>
      <c r="B7094" s="184"/>
      <c r="C7094" s="417"/>
      <c r="D7094" s="418"/>
      <c r="E7094" s="258" t="str">
        <f>iferror(vlookup(C7094,'Master data'!$A$1:$C$29,3,0),"--")</f>
        <v>--</v>
      </c>
      <c r="F7094" s="258" t="str">
        <f>iferror(vlookup(C7094,'Master data'!$A$1:$C$29,2,0),"--")</f>
        <v>--</v>
      </c>
    </row>
    <row r="7095" ht="22.5" customHeight="1">
      <c r="A7095" s="183"/>
      <c r="B7095" s="184"/>
      <c r="C7095" s="417"/>
      <c r="D7095" s="418"/>
      <c r="E7095" s="258" t="str">
        <f>iferror(vlookup(C7095,'Master data'!$A$1:$C$29,3,0),"--")</f>
        <v>--</v>
      </c>
      <c r="F7095" s="258" t="str">
        <f>iferror(vlookup(C7095,'Master data'!$A$1:$C$29,2,0),"--")</f>
        <v>--</v>
      </c>
    </row>
    <row r="7096" ht="22.5" customHeight="1">
      <c r="A7096" s="183"/>
      <c r="B7096" s="184"/>
      <c r="C7096" s="417"/>
      <c r="D7096" s="418"/>
      <c r="E7096" s="258" t="str">
        <f>iferror(vlookup(C7096,'Master data'!$A$1:$C$29,3,0),"--")</f>
        <v>--</v>
      </c>
      <c r="F7096" s="258" t="str">
        <f>iferror(vlookup(C7096,'Master data'!$A$1:$C$29,2,0),"--")</f>
        <v>--</v>
      </c>
    </row>
    <row r="7097" ht="22.5" customHeight="1">
      <c r="A7097" s="183"/>
      <c r="B7097" s="184"/>
      <c r="C7097" s="417"/>
      <c r="D7097" s="418"/>
      <c r="E7097" s="258" t="str">
        <f>iferror(vlookup(C7097,'Master data'!$A$1:$C$29,3,0),"--")</f>
        <v>--</v>
      </c>
      <c r="F7097" s="258" t="str">
        <f>iferror(vlookup(C7097,'Master data'!$A$1:$C$29,2,0),"--")</f>
        <v>--</v>
      </c>
    </row>
    <row r="7098" ht="22.5" customHeight="1">
      <c r="A7098" s="183"/>
      <c r="B7098" s="184"/>
      <c r="C7098" s="417"/>
      <c r="D7098" s="418"/>
      <c r="E7098" s="258" t="str">
        <f>iferror(vlookup(C7098,'Master data'!$A$1:$C$29,3,0),"--")</f>
        <v>--</v>
      </c>
      <c r="F7098" s="258" t="str">
        <f>iferror(vlookup(C7098,'Master data'!$A$1:$C$29,2,0),"--")</f>
        <v>--</v>
      </c>
    </row>
    <row r="7099" ht="22.5" customHeight="1">
      <c r="A7099" s="183"/>
      <c r="B7099" s="184"/>
      <c r="C7099" s="417"/>
      <c r="D7099" s="418"/>
      <c r="E7099" s="258" t="str">
        <f>iferror(vlookup(C7099,'Master data'!$A$1:$C$29,3,0),"--")</f>
        <v>--</v>
      </c>
      <c r="F7099" s="258" t="str">
        <f>iferror(vlookup(C7099,'Master data'!$A$1:$C$29,2,0),"--")</f>
        <v>--</v>
      </c>
    </row>
    <row r="7100" ht="22.5" customHeight="1">
      <c r="A7100" s="183"/>
      <c r="B7100" s="184"/>
      <c r="C7100" s="417"/>
      <c r="D7100" s="418"/>
      <c r="E7100" s="258" t="str">
        <f>iferror(vlookup(C7100,'Master data'!$A$1:$C$29,3,0),"--")</f>
        <v>--</v>
      </c>
      <c r="F7100" s="258" t="str">
        <f>iferror(vlookup(C7100,'Master data'!$A$1:$C$29,2,0),"--")</f>
        <v>--</v>
      </c>
    </row>
    <row r="7101" ht="22.5" customHeight="1">
      <c r="A7101" s="183"/>
      <c r="B7101" s="184"/>
      <c r="C7101" s="417"/>
      <c r="D7101" s="418"/>
      <c r="E7101" s="258" t="str">
        <f>iferror(vlookup(C7101,'Master data'!$A$1:$C$29,3,0),"--")</f>
        <v>--</v>
      </c>
      <c r="F7101" s="258" t="str">
        <f>iferror(vlookup(C7101,'Master data'!$A$1:$C$29,2,0),"--")</f>
        <v>--</v>
      </c>
    </row>
    <row r="7102" ht="22.5" customHeight="1">
      <c r="A7102" s="183"/>
      <c r="B7102" s="184"/>
      <c r="C7102" s="417"/>
      <c r="D7102" s="418"/>
      <c r="E7102" s="258" t="str">
        <f>iferror(vlookup(C7102,'Master data'!$A$1:$C$29,3,0),"--")</f>
        <v>--</v>
      </c>
      <c r="F7102" s="258" t="str">
        <f>iferror(vlookup(C7102,'Master data'!$A$1:$C$29,2,0),"--")</f>
        <v>--</v>
      </c>
    </row>
    <row r="7103" ht="22.5" customHeight="1">
      <c r="A7103" s="183"/>
      <c r="B7103" s="184"/>
      <c r="C7103" s="417"/>
      <c r="D7103" s="418"/>
      <c r="E7103" s="258" t="str">
        <f>iferror(vlookup(C7103,'Master data'!$A$1:$C$29,3,0),"--")</f>
        <v>--</v>
      </c>
      <c r="F7103" s="258" t="str">
        <f>iferror(vlookup(C7103,'Master data'!$A$1:$C$29,2,0),"--")</f>
        <v>--</v>
      </c>
    </row>
    <row r="7104" ht="22.5" customHeight="1">
      <c r="A7104" s="183"/>
      <c r="B7104" s="184"/>
      <c r="C7104" s="417"/>
      <c r="D7104" s="418"/>
      <c r="E7104" s="258" t="str">
        <f>iferror(vlookup(C7104,'Master data'!$A$1:$C$29,3,0),"--")</f>
        <v>--</v>
      </c>
      <c r="F7104" s="258" t="str">
        <f>iferror(vlookup(C7104,'Master data'!$A$1:$C$29,2,0),"--")</f>
        <v>--</v>
      </c>
    </row>
    <row r="7105" ht="22.5" customHeight="1">
      <c r="A7105" s="183"/>
      <c r="B7105" s="184"/>
      <c r="C7105" s="417"/>
      <c r="D7105" s="418"/>
      <c r="E7105" s="258" t="str">
        <f>iferror(vlookup(C7105,'Master data'!$A$1:$C$29,3,0),"--")</f>
        <v>--</v>
      </c>
      <c r="F7105" s="258" t="str">
        <f>iferror(vlookup(C7105,'Master data'!$A$1:$C$29,2,0),"--")</f>
        <v>--</v>
      </c>
    </row>
    <row r="7106" ht="22.5" customHeight="1">
      <c r="A7106" s="183"/>
      <c r="B7106" s="184"/>
      <c r="C7106" s="417"/>
      <c r="D7106" s="418"/>
      <c r="E7106" s="258" t="str">
        <f>iferror(vlookup(C7106,'Master data'!$A$1:$C$29,3,0),"--")</f>
        <v>--</v>
      </c>
      <c r="F7106" s="258" t="str">
        <f>iferror(vlookup(C7106,'Master data'!$A$1:$C$29,2,0),"--")</f>
        <v>--</v>
      </c>
    </row>
    <row r="7107" ht="22.5" customHeight="1">
      <c r="A7107" s="183"/>
      <c r="B7107" s="184"/>
      <c r="C7107" s="417"/>
      <c r="D7107" s="418"/>
      <c r="E7107" s="258" t="str">
        <f>iferror(vlookup(C7107,'Master data'!$A$1:$C$29,3,0),"--")</f>
        <v>--</v>
      </c>
      <c r="F7107" s="258" t="str">
        <f>iferror(vlookup(C7107,'Master data'!$A$1:$C$29,2,0),"--")</f>
        <v>--</v>
      </c>
    </row>
    <row r="7108" ht="22.5" customHeight="1">
      <c r="A7108" s="183"/>
      <c r="B7108" s="184"/>
      <c r="C7108" s="417"/>
      <c r="D7108" s="418"/>
      <c r="E7108" s="258" t="str">
        <f>iferror(vlookup(C7108,'Master data'!$A$1:$C$29,3,0),"--")</f>
        <v>--</v>
      </c>
      <c r="F7108" s="258" t="str">
        <f>iferror(vlookup(C7108,'Master data'!$A$1:$C$29,2,0),"--")</f>
        <v>--</v>
      </c>
    </row>
    <row r="7109" ht="22.5" customHeight="1">
      <c r="A7109" s="183"/>
      <c r="B7109" s="184"/>
      <c r="C7109" s="417"/>
      <c r="D7109" s="418"/>
      <c r="E7109" s="258" t="str">
        <f>iferror(vlookup(C7109,'Master data'!$A$1:$C$29,3,0),"--")</f>
        <v>--</v>
      </c>
      <c r="F7109" s="258" t="str">
        <f>iferror(vlookup(C7109,'Master data'!$A$1:$C$29,2,0),"--")</f>
        <v>--</v>
      </c>
    </row>
    <row r="7110" ht="22.5" customHeight="1">
      <c r="A7110" s="183"/>
      <c r="B7110" s="184"/>
      <c r="C7110" s="417"/>
      <c r="D7110" s="418"/>
      <c r="E7110" s="258" t="str">
        <f>iferror(vlookup(C7110,'Master data'!$A$1:$C$29,3,0),"--")</f>
        <v>--</v>
      </c>
      <c r="F7110" s="258" t="str">
        <f>iferror(vlookup(C7110,'Master data'!$A$1:$C$29,2,0),"--")</f>
        <v>--</v>
      </c>
    </row>
    <row r="7111" ht="22.5" customHeight="1">
      <c r="A7111" s="183"/>
      <c r="B7111" s="184"/>
      <c r="C7111" s="417"/>
      <c r="D7111" s="418"/>
      <c r="E7111" s="258" t="str">
        <f>iferror(vlookup(C7111,'Master data'!$A$1:$C$29,3,0),"--")</f>
        <v>--</v>
      </c>
      <c r="F7111" s="258" t="str">
        <f>iferror(vlookup(C7111,'Master data'!$A$1:$C$29,2,0),"--")</f>
        <v>--</v>
      </c>
    </row>
    <row r="7112" ht="22.5" customHeight="1">
      <c r="A7112" s="183"/>
      <c r="B7112" s="184"/>
      <c r="C7112" s="417"/>
      <c r="D7112" s="418"/>
      <c r="E7112" s="258" t="str">
        <f>iferror(vlookup(C7112,'Master data'!$A$1:$C$29,3,0),"--")</f>
        <v>--</v>
      </c>
      <c r="F7112" s="258" t="str">
        <f>iferror(vlookup(C7112,'Master data'!$A$1:$C$29,2,0),"--")</f>
        <v>--</v>
      </c>
    </row>
    <row r="7113" ht="22.5" customHeight="1">
      <c r="A7113" s="183"/>
      <c r="B7113" s="184"/>
      <c r="C7113" s="417"/>
      <c r="D7113" s="418"/>
      <c r="E7113" s="258" t="str">
        <f>iferror(vlookup(C7113,'Master data'!$A$1:$C$29,3,0),"--")</f>
        <v>--</v>
      </c>
      <c r="F7113" s="258" t="str">
        <f>iferror(vlookup(C7113,'Master data'!$A$1:$C$29,2,0),"--")</f>
        <v>--</v>
      </c>
    </row>
    <row r="7114" ht="22.5" customHeight="1">
      <c r="A7114" s="183"/>
      <c r="B7114" s="184"/>
      <c r="C7114" s="417"/>
      <c r="D7114" s="418"/>
      <c r="E7114" s="258" t="str">
        <f>iferror(vlookup(C7114,'Master data'!$A$1:$C$29,3,0),"--")</f>
        <v>--</v>
      </c>
      <c r="F7114" s="258" t="str">
        <f>iferror(vlookup(C7114,'Master data'!$A$1:$C$29,2,0),"--")</f>
        <v>--</v>
      </c>
    </row>
    <row r="7115" ht="22.5" customHeight="1">
      <c r="A7115" s="183"/>
      <c r="B7115" s="184"/>
      <c r="C7115" s="417"/>
      <c r="D7115" s="418"/>
      <c r="E7115" s="258" t="str">
        <f>iferror(vlookup(C7115,'Master data'!$A$1:$C$29,3,0),"--")</f>
        <v>--</v>
      </c>
      <c r="F7115" s="258" t="str">
        <f>iferror(vlookup(C7115,'Master data'!$A$1:$C$29,2,0),"--")</f>
        <v>--</v>
      </c>
    </row>
    <row r="7116" ht="22.5" customHeight="1">
      <c r="A7116" s="183"/>
      <c r="B7116" s="184"/>
      <c r="C7116" s="417"/>
      <c r="D7116" s="418"/>
      <c r="E7116" s="258" t="str">
        <f>iferror(vlookup(C7116,'Master data'!$A$1:$C$29,3,0),"--")</f>
        <v>--</v>
      </c>
      <c r="F7116" s="258" t="str">
        <f>iferror(vlookup(C7116,'Master data'!$A$1:$C$29,2,0),"--")</f>
        <v>--</v>
      </c>
    </row>
    <row r="7117" ht="22.5" customHeight="1">
      <c r="A7117" s="183"/>
      <c r="B7117" s="184"/>
      <c r="C7117" s="417"/>
      <c r="D7117" s="418"/>
      <c r="E7117" s="258" t="str">
        <f>iferror(vlookup(C7117,'Master data'!$A$1:$C$29,3,0),"--")</f>
        <v>--</v>
      </c>
      <c r="F7117" s="258" t="str">
        <f>iferror(vlookup(C7117,'Master data'!$A$1:$C$29,2,0),"--")</f>
        <v>--</v>
      </c>
    </row>
    <row r="7118" ht="22.5" customHeight="1">
      <c r="A7118" s="183"/>
      <c r="B7118" s="184"/>
      <c r="C7118" s="417"/>
      <c r="D7118" s="418"/>
      <c r="E7118" s="258" t="str">
        <f>iferror(vlookup(C7118,'Master data'!$A$1:$C$29,3,0),"--")</f>
        <v>--</v>
      </c>
      <c r="F7118" s="258" t="str">
        <f>iferror(vlookup(C7118,'Master data'!$A$1:$C$29,2,0),"--")</f>
        <v>--</v>
      </c>
    </row>
    <row r="7119" ht="22.5" customHeight="1">
      <c r="A7119" s="183"/>
      <c r="B7119" s="184"/>
      <c r="C7119" s="417"/>
      <c r="D7119" s="418"/>
      <c r="E7119" s="258" t="str">
        <f>iferror(vlookup(C7119,'Master data'!$A$1:$C$29,3,0),"--")</f>
        <v>--</v>
      </c>
      <c r="F7119" s="258" t="str">
        <f>iferror(vlookup(C7119,'Master data'!$A$1:$C$29,2,0),"--")</f>
        <v>--</v>
      </c>
    </row>
    <row r="7120" ht="22.5" customHeight="1">
      <c r="A7120" s="183"/>
      <c r="B7120" s="184"/>
      <c r="C7120" s="417"/>
      <c r="D7120" s="418"/>
      <c r="E7120" s="258" t="str">
        <f>iferror(vlookup(C7120,'Master data'!$A$1:$C$29,3,0),"--")</f>
        <v>--</v>
      </c>
      <c r="F7120" s="258" t="str">
        <f>iferror(vlookup(C7120,'Master data'!$A$1:$C$29,2,0),"--")</f>
        <v>--</v>
      </c>
    </row>
    <row r="7121" ht="22.5" customHeight="1">
      <c r="A7121" s="183"/>
      <c r="B7121" s="184"/>
      <c r="C7121" s="417"/>
      <c r="D7121" s="418"/>
      <c r="E7121" s="258" t="str">
        <f>iferror(vlookup(C7121,'Master data'!$A$1:$C$29,3,0),"--")</f>
        <v>--</v>
      </c>
      <c r="F7121" s="258" t="str">
        <f>iferror(vlookup(C7121,'Master data'!$A$1:$C$29,2,0),"--")</f>
        <v>--</v>
      </c>
    </row>
    <row r="7122" ht="22.5" customHeight="1">
      <c r="A7122" s="183"/>
      <c r="B7122" s="184"/>
      <c r="C7122" s="417"/>
      <c r="D7122" s="418"/>
      <c r="E7122" s="258" t="str">
        <f>iferror(vlookup(C7122,'Master data'!$A$1:$C$29,3,0),"--")</f>
        <v>--</v>
      </c>
      <c r="F7122" s="258" t="str">
        <f>iferror(vlookup(C7122,'Master data'!$A$1:$C$29,2,0),"--")</f>
        <v>--</v>
      </c>
    </row>
    <row r="7123" ht="22.5" customHeight="1">
      <c r="A7123" s="183"/>
      <c r="B7123" s="184"/>
      <c r="C7123" s="417"/>
      <c r="D7123" s="418"/>
      <c r="E7123" s="258" t="str">
        <f>iferror(vlookup(C7123,'Master data'!$A$1:$C$29,3,0),"--")</f>
        <v>--</v>
      </c>
      <c r="F7123" s="258" t="str">
        <f>iferror(vlookup(C7123,'Master data'!$A$1:$C$29,2,0),"--")</f>
        <v>--</v>
      </c>
    </row>
    <row r="7124" ht="22.5" customHeight="1">
      <c r="A7124" s="183"/>
      <c r="B7124" s="184"/>
      <c r="C7124" s="417"/>
      <c r="D7124" s="418"/>
      <c r="E7124" s="258" t="str">
        <f>iferror(vlookup(C7124,'Master data'!$A$1:$C$29,3,0),"--")</f>
        <v>--</v>
      </c>
      <c r="F7124" s="258" t="str">
        <f>iferror(vlookup(C7124,'Master data'!$A$1:$C$29,2,0),"--")</f>
        <v>--</v>
      </c>
    </row>
    <row r="7125" ht="22.5" customHeight="1">
      <c r="A7125" s="183"/>
      <c r="B7125" s="184"/>
      <c r="C7125" s="417"/>
      <c r="D7125" s="418"/>
      <c r="E7125" s="258" t="str">
        <f>iferror(vlookup(C7125,'Master data'!$A$1:$C$29,3,0),"--")</f>
        <v>--</v>
      </c>
      <c r="F7125" s="258" t="str">
        <f>iferror(vlookup(C7125,'Master data'!$A$1:$C$29,2,0),"--")</f>
        <v>--</v>
      </c>
    </row>
    <row r="7126" ht="22.5" customHeight="1">
      <c r="A7126" s="183"/>
      <c r="B7126" s="184"/>
      <c r="C7126" s="417"/>
      <c r="D7126" s="418"/>
      <c r="E7126" s="258" t="str">
        <f>iferror(vlookup(C7126,'Master data'!$A$1:$C$29,3,0),"--")</f>
        <v>--</v>
      </c>
      <c r="F7126" s="258" t="str">
        <f>iferror(vlookup(C7126,'Master data'!$A$1:$C$29,2,0),"--")</f>
        <v>--</v>
      </c>
    </row>
    <row r="7127" ht="22.5" customHeight="1">
      <c r="A7127" s="183"/>
      <c r="B7127" s="184"/>
      <c r="C7127" s="417"/>
      <c r="D7127" s="418"/>
      <c r="E7127" s="258" t="str">
        <f>iferror(vlookup(C7127,'Master data'!$A$1:$C$29,3,0),"--")</f>
        <v>--</v>
      </c>
      <c r="F7127" s="258" t="str">
        <f>iferror(vlookup(C7127,'Master data'!$A$1:$C$29,2,0),"--")</f>
        <v>--</v>
      </c>
    </row>
    <row r="7128" ht="22.5" customHeight="1">
      <c r="A7128" s="183"/>
      <c r="B7128" s="184"/>
      <c r="C7128" s="417"/>
      <c r="D7128" s="418"/>
      <c r="E7128" s="258" t="str">
        <f>iferror(vlookup(C7128,'Master data'!$A$1:$C$29,3,0),"--")</f>
        <v>--</v>
      </c>
      <c r="F7128" s="258" t="str">
        <f>iferror(vlookup(C7128,'Master data'!$A$1:$C$29,2,0),"--")</f>
        <v>--</v>
      </c>
    </row>
    <row r="7129" ht="22.5" customHeight="1">
      <c r="A7129" s="183"/>
      <c r="B7129" s="184"/>
      <c r="C7129" s="417"/>
      <c r="D7129" s="418"/>
      <c r="E7129" s="258" t="str">
        <f>iferror(vlookup(C7129,'Master data'!$A$1:$C$29,3,0),"--")</f>
        <v>--</v>
      </c>
      <c r="F7129" s="258" t="str">
        <f>iferror(vlookup(C7129,'Master data'!$A$1:$C$29,2,0),"--")</f>
        <v>--</v>
      </c>
    </row>
    <row r="7130" ht="22.5" customHeight="1">
      <c r="A7130" s="183"/>
      <c r="B7130" s="184"/>
      <c r="C7130" s="417"/>
      <c r="D7130" s="418"/>
      <c r="E7130" s="258" t="str">
        <f>iferror(vlookup(C7130,'Master data'!$A$1:$C$29,3,0),"--")</f>
        <v>--</v>
      </c>
      <c r="F7130" s="258" t="str">
        <f>iferror(vlookup(C7130,'Master data'!$A$1:$C$29,2,0),"--")</f>
        <v>--</v>
      </c>
    </row>
    <row r="7131" ht="22.5" customHeight="1">
      <c r="A7131" s="183"/>
      <c r="B7131" s="184"/>
      <c r="C7131" s="417"/>
      <c r="D7131" s="418"/>
      <c r="E7131" s="258" t="str">
        <f>iferror(vlookup(C7131,'Master data'!$A$1:$C$29,3,0),"--")</f>
        <v>--</v>
      </c>
      <c r="F7131" s="258" t="str">
        <f>iferror(vlookup(C7131,'Master data'!$A$1:$C$29,2,0),"--")</f>
        <v>--</v>
      </c>
    </row>
    <row r="7132" ht="22.5" customHeight="1">
      <c r="A7132" s="183"/>
      <c r="B7132" s="184"/>
      <c r="C7132" s="417"/>
      <c r="D7132" s="418"/>
      <c r="E7132" s="258" t="str">
        <f>iferror(vlookup(C7132,'Master data'!$A$1:$C$29,3,0),"--")</f>
        <v>--</v>
      </c>
      <c r="F7132" s="258" t="str">
        <f>iferror(vlookup(C7132,'Master data'!$A$1:$C$29,2,0),"--")</f>
        <v>--</v>
      </c>
    </row>
    <row r="7133" ht="22.5" customHeight="1">
      <c r="A7133" s="183"/>
      <c r="B7133" s="184"/>
      <c r="C7133" s="417"/>
      <c r="D7133" s="418"/>
      <c r="E7133" s="258" t="str">
        <f>iferror(vlookup(C7133,'Master data'!$A$1:$C$29,3,0),"--")</f>
        <v>--</v>
      </c>
      <c r="F7133" s="258" t="str">
        <f>iferror(vlookup(C7133,'Master data'!$A$1:$C$29,2,0),"--")</f>
        <v>--</v>
      </c>
    </row>
    <row r="7134" ht="22.5" customHeight="1">
      <c r="A7134" s="183"/>
      <c r="B7134" s="184"/>
      <c r="C7134" s="417"/>
      <c r="D7134" s="418"/>
      <c r="E7134" s="258" t="str">
        <f>iferror(vlookup(C7134,'Master data'!$A$1:$C$29,3,0),"--")</f>
        <v>--</v>
      </c>
      <c r="F7134" s="258" t="str">
        <f>iferror(vlookup(C7134,'Master data'!$A$1:$C$29,2,0),"--")</f>
        <v>--</v>
      </c>
    </row>
    <row r="7135" ht="22.5" customHeight="1">
      <c r="A7135" s="183"/>
      <c r="B7135" s="184"/>
      <c r="C7135" s="417"/>
      <c r="D7135" s="418"/>
      <c r="E7135" s="258" t="str">
        <f>iferror(vlookup(C7135,'Master data'!$A$1:$C$29,3,0),"--")</f>
        <v>--</v>
      </c>
      <c r="F7135" s="258" t="str">
        <f>iferror(vlookup(C7135,'Master data'!$A$1:$C$29,2,0),"--")</f>
        <v>--</v>
      </c>
    </row>
    <row r="7136" ht="22.5" customHeight="1">
      <c r="A7136" s="183"/>
      <c r="B7136" s="184"/>
      <c r="C7136" s="417"/>
      <c r="D7136" s="418"/>
      <c r="E7136" s="258" t="str">
        <f>iferror(vlookup(C7136,'Master data'!$A$1:$C$29,3,0),"--")</f>
        <v>--</v>
      </c>
      <c r="F7136" s="258" t="str">
        <f>iferror(vlookup(C7136,'Master data'!$A$1:$C$29,2,0),"--")</f>
        <v>--</v>
      </c>
    </row>
    <row r="7137" ht="22.5" customHeight="1">
      <c r="A7137" s="183"/>
      <c r="B7137" s="184"/>
      <c r="C7137" s="417"/>
      <c r="D7137" s="418"/>
      <c r="E7137" s="258" t="str">
        <f>iferror(vlookup(C7137,'Master data'!$A$1:$C$29,3,0),"--")</f>
        <v>--</v>
      </c>
      <c r="F7137" s="258" t="str">
        <f>iferror(vlookup(C7137,'Master data'!$A$1:$C$29,2,0),"--")</f>
        <v>--</v>
      </c>
    </row>
    <row r="7138" ht="22.5" customHeight="1">
      <c r="A7138" s="183"/>
      <c r="B7138" s="184"/>
      <c r="C7138" s="417"/>
      <c r="D7138" s="418"/>
      <c r="E7138" s="258" t="str">
        <f>iferror(vlookup(C7138,'Master data'!$A$1:$C$29,3,0),"--")</f>
        <v>--</v>
      </c>
      <c r="F7138" s="258" t="str">
        <f>iferror(vlookup(C7138,'Master data'!$A$1:$C$29,2,0),"--")</f>
        <v>--</v>
      </c>
    </row>
    <row r="7139" ht="22.5" customHeight="1">
      <c r="A7139" s="183"/>
      <c r="B7139" s="184"/>
      <c r="C7139" s="417"/>
      <c r="D7139" s="418"/>
      <c r="E7139" s="258" t="str">
        <f>iferror(vlookup(C7139,'Master data'!$A$1:$C$29,3,0),"--")</f>
        <v>--</v>
      </c>
      <c r="F7139" s="258" t="str">
        <f>iferror(vlookup(C7139,'Master data'!$A$1:$C$29,2,0),"--")</f>
        <v>--</v>
      </c>
    </row>
    <row r="7140" ht="22.5" customHeight="1">
      <c r="A7140" s="183"/>
      <c r="B7140" s="184"/>
      <c r="C7140" s="417"/>
      <c r="D7140" s="418"/>
      <c r="E7140" s="258" t="str">
        <f>iferror(vlookup(C7140,'Master data'!$A$1:$C$29,3,0),"--")</f>
        <v>--</v>
      </c>
      <c r="F7140" s="258" t="str">
        <f>iferror(vlookup(C7140,'Master data'!$A$1:$C$29,2,0),"--")</f>
        <v>--</v>
      </c>
    </row>
    <row r="7141" ht="22.5" customHeight="1">
      <c r="A7141" s="183"/>
      <c r="B7141" s="184"/>
      <c r="C7141" s="417"/>
      <c r="D7141" s="418"/>
      <c r="E7141" s="258" t="str">
        <f>iferror(vlookup(C7141,'Master data'!$A$1:$C$29,3,0),"--")</f>
        <v>--</v>
      </c>
      <c r="F7141" s="258" t="str">
        <f>iferror(vlookup(C7141,'Master data'!$A$1:$C$29,2,0),"--")</f>
        <v>--</v>
      </c>
    </row>
    <row r="7142" ht="22.5" customHeight="1">
      <c r="A7142" s="183"/>
      <c r="B7142" s="184"/>
      <c r="C7142" s="417"/>
      <c r="D7142" s="418"/>
      <c r="E7142" s="258" t="str">
        <f>iferror(vlookup(C7142,'Master data'!$A$1:$C$29,3,0),"--")</f>
        <v>--</v>
      </c>
      <c r="F7142" s="258" t="str">
        <f>iferror(vlookup(C7142,'Master data'!$A$1:$C$29,2,0),"--")</f>
        <v>--</v>
      </c>
    </row>
    <row r="7143" ht="22.5" customHeight="1">
      <c r="A7143" s="183"/>
      <c r="B7143" s="184"/>
      <c r="C7143" s="417"/>
      <c r="D7143" s="418"/>
      <c r="E7143" s="258" t="str">
        <f>iferror(vlookup(C7143,'Master data'!$A$1:$C$29,3,0),"--")</f>
        <v>--</v>
      </c>
      <c r="F7143" s="258" t="str">
        <f>iferror(vlookup(C7143,'Master data'!$A$1:$C$29,2,0),"--")</f>
        <v>--</v>
      </c>
    </row>
    <row r="7144" ht="22.5" customHeight="1">
      <c r="A7144" s="183"/>
      <c r="B7144" s="184"/>
      <c r="C7144" s="417"/>
      <c r="D7144" s="418"/>
      <c r="E7144" s="258" t="str">
        <f>iferror(vlookup(C7144,'Master data'!$A$1:$C$29,3,0),"--")</f>
        <v>--</v>
      </c>
      <c r="F7144" s="258" t="str">
        <f>iferror(vlookup(C7144,'Master data'!$A$1:$C$29,2,0),"--")</f>
        <v>--</v>
      </c>
    </row>
    <row r="7145" ht="22.5" customHeight="1">
      <c r="A7145" s="183"/>
      <c r="B7145" s="184"/>
      <c r="C7145" s="417"/>
      <c r="D7145" s="418"/>
      <c r="E7145" s="258" t="str">
        <f>iferror(vlookup(C7145,'Master data'!$A$1:$C$29,3,0),"--")</f>
        <v>--</v>
      </c>
      <c r="F7145" s="258" t="str">
        <f>iferror(vlookup(C7145,'Master data'!$A$1:$C$29,2,0),"--")</f>
        <v>--</v>
      </c>
    </row>
    <row r="7146" ht="22.5" customHeight="1">
      <c r="A7146" s="183"/>
      <c r="B7146" s="184"/>
      <c r="C7146" s="417"/>
      <c r="D7146" s="418"/>
      <c r="E7146" s="258" t="str">
        <f>iferror(vlookup(C7146,'Master data'!$A$1:$C$29,3,0),"--")</f>
        <v>--</v>
      </c>
      <c r="F7146" s="258" t="str">
        <f>iferror(vlookup(C7146,'Master data'!$A$1:$C$29,2,0),"--")</f>
        <v>--</v>
      </c>
    </row>
    <row r="7147" ht="22.5" customHeight="1">
      <c r="A7147" s="183"/>
      <c r="B7147" s="184"/>
      <c r="C7147" s="417"/>
      <c r="D7147" s="418"/>
      <c r="E7147" s="258" t="str">
        <f>iferror(vlookup(C7147,'Master data'!$A$1:$C$29,3,0),"--")</f>
        <v>--</v>
      </c>
      <c r="F7147" s="258" t="str">
        <f>iferror(vlookup(C7147,'Master data'!$A$1:$C$29,2,0),"--")</f>
        <v>--</v>
      </c>
    </row>
    <row r="7148" ht="22.5" customHeight="1">
      <c r="A7148" s="183"/>
      <c r="B7148" s="184"/>
      <c r="C7148" s="417"/>
      <c r="D7148" s="418"/>
      <c r="E7148" s="258" t="str">
        <f>iferror(vlookup(C7148,'Master data'!$A$1:$C$29,3,0),"--")</f>
        <v>--</v>
      </c>
      <c r="F7148" s="258" t="str">
        <f>iferror(vlookup(C7148,'Master data'!$A$1:$C$29,2,0),"--")</f>
        <v>--</v>
      </c>
    </row>
    <row r="7149" ht="22.5" customHeight="1">
      <c r="A7149" s="183"/>
      <c r="B7149" s="184"/>
      <c r="C7149" s="417"/>
      <c r="D7149" s="418"/>
      <c r="E7149" s="258" t="str">
        <f>iferror(vlookup(C7149,'Master data'!$A$1:$C$29,3,0),"--")</f>
        <v>--</v>
      </c>
      <c r="F7149" s="258" t="str">
        <f>iferror(vlookup(C7149,'Master data'!$A$1:$C$29,2,0),"--")</f>
        <v>--</v>
      </c>
    </row>
    <row r="7150" ht="22.5" customHeight="1">
      <c r="A7150" s="183"/>
      <c r="B7150" s="184"/>
      <c r="C7150" s="417"/>
      <c r="D7150" s="418"/>
      <c r="E7150" s="258" t="str">
        <f>iferror(vlookup(C7150,'Master data'!$A$1:$C$29,3,0),"--")</f>
        <v>--</v>
      </c>
      <c r="F7150" s="258" t="str">
        <f>iferror(vlookup(C7150,'Master data'!$A$1:$C$29,2,0),"--")</f>
        <v>--</v>
      </c>
    </row>
    <row r="7151" ht="22.5" customHeight="1">
      <c r="A7151" s="183"/>
      <c r="B7151" s="184"/>
      <c r="C7151" s="417"/>
      <c r="D7151" s="418"/>
      <c r="E7151" s="258" t="str">
        <f>iferror(vlookup(C7151,'Master data'!$A$1:$C$29,3,0),"--")</f>
        <v>--</v>
      </c>
      <c r="F7151" s="258" t="str">
        <f>iferror(vlookup(C7151,'Master data'!$A$1:$C$29,2,0),"--")</f>
        <v>--</v>
      </c>
    </row>
    <row r="7152" ht="22.5" customHeight="1">
      <c r="A7152" s="183"/>
      <c r="B7152" s="184"/>
      <c r="C7152" s="417"/>
      <c r="D7152" s="418"/>
      <c r="E7152" s="258" t="str">
        <f>iferror(vlookup(C7152,'Master data'!$A$1:$C$29,3,0),"--")</f>
        <v>--</v>
      </c>
      <c r="F7152" s="258" t="str">
        <f>iferror(vlookup(C7152,'Master data'!$A$1:$C$29,2,0),"--")</f>
        <v>--</v>
      </c>
    </row>
    <row r="7153" ht="22.5" customHeight="1">
      <c r="A7153" s="183"/>
      <c r="B7153" s="184"/>
      <c r="C7153" s="417"/>
      <c r="D7153" s="418"/>
      <c r="E7153" s="258" t="str">
        <f>iferror(vlookup(C7153,'Master data'!$A$1:$C$29,3,0),"--")</f>
        <v>--</v>
      </c>
      <c r="F7153" s="258" t="str">
        <f>iferror(vlookup(C7153,'Master data'!$A$1:$C$29,2,0),"--")</f>
        <v>--</v>
      </c>
    </row>
    <row r="7154" ht="22.5" customHeight="1">
      <c r="A7154" s="183"/>
      <c r="B7154" s="184"/>
      <c r="C7154" s="417"/>
      <c r="D7154" s="418"/>
      <c r="E7154" s="258" t="str">
        <f>iferror(vlookup(C7154,'Master data'!$A$1:$C$29,3,0),"--")</f>
        <v>--</v>
      </c>
      <c r="F7154" s="258" t="str">
        <f>iferror(vlookup(C7154,'Master data'!$A$1:$C$29,2,0),"--")</f>
        <v>--</v>
      </c>
    </row>
    <row r="7155" ht="22.5" customHeight="1">
      <c r="A7155" s="183"/>
      <c r="B7155" s="184"/>
      <c r="C7155" s="417"/>
      <c r="D7155" s="418"/>
      <c r="E7155" s="258" t="str">
        <f>iferror(vlookup(C7155,'Master data'!$A$1:$C$29,3,0),"--")</f>
        <v>--</v>
      </c>
      <c r="F7155" s="258" t="str">
        <f>iferror(vlookup(C7155,'Master data'!$A$1:$C$29,2,0),"--")</f>
        <v>--</v>
      </c>
    </row>
    <row r="7156" ht="22.5" customHeight="1">
      <c r="A7156" s="183"/>
      <c r="B7156" s="184"/>
      <c r="C7156" s="417"/>
      <c r="D7156" s="418"/>
      <c r="E7156" s="258" t="str">
        <f>iferror(vlookup(C7156,'Master data'!$A$1:$C$29,3,0),"--")</f>
        <v>--</v>
      </c>
      <c r="F7156" s="258" t="str">
        <f>iferror(vlookup(C7156,'Master data'!$A$1:$C$29,2,0),"--")</f>
        <v>--</v>
      </c>
    </row>
    <row r="7157" ht="22.5" customHeight="1">
      <c r="A7157" s="183"/>
      <c r="B7157" s="184"/>
      <c r="C7157" s="417"/>
      <c r="D7157" s="418"/>
      <c r="E7157" s="258" t="str">
        <f>iferror(vlookup(C7157,'Master data'!$A$1:$C$29,3,0),"--")</f>
        <v>--</v>
      </c>
      <c r="F7157" s="258" t="str">
        <f>iferror(vlookup(C7157,'Master data'!$A$1:$C$29,2,0),"--")</f>
        <v>--</v>
      </c>
    </row>
    <row r="7158" ht="22.5" customHeight="1">
      <c r="A7158" s="183"/>
      <c r="B7158" s="184"/>
      <c r="C7158" s="417"/>
      <c r="D7158" s="418"/>
      <c r="E7158" s="258" t="str">
        <f>iferror(vlookup(C7158,'Master data'!$A$1:$C$29,3,0),"--")</f>
        <v>--</v>
      </c>
      <c r="F7158" s="258" t="str">
        <f>iferror(vlookup(C7158,'Master data'!$A$1:$C$29,2,0),"--")</f>
        <v>--</v>
      </c>
    </row>
    <row r="7159" ht="22.5" customHeight="1">
      <c r="A7159" s="183"/>
      <c r="B7159" s="184"/>
      <c r="C7159" s="417"/>
      <c r="D7159" s="418"/>
      <c r="E7159" s="258" t="str">
        <f>iferror(vlookup(C7159,'Master data'!$A$1:$C$29,3,0),"--")</f>
        <v>--</v>
      </c>
      <c r="F7159" s="258" t="str">
        <f>iferror(vlookup(C7159,'Master data'!$A$1:$C$29,2,0),"--")</f>
        <v>--</v>
      </c>
    </row>
    <row r="7160" ht="22.5" customHeight="1">
      <c r="A7160" s="183"/>
      <c r="B7160" s="184"/>
      <c r="C7160" s="417"/>
      <c r="D7160" s="418"/>
      <c r="E7160" s="258" t="str">
        <f>iferror(vlookup(C7160,'Master data'!$A$1:$C$29,3,0),"--")</f>
        <v>--</v>
      </c>
      <c r="F7160" s="258" t="str">
        <f>iferror(vlookup(C7160,'Master data'!$A$1:$C$29,2,0),"--")</f>
        <v>--</v>
      </c>
    </row>
    <row r="7161" ht="22.5" customHeight="1">
      <c r="A7161" s="183"/>
      <c r="B7161" s="184"/>
      <c r="C7161" s="417"/>
      <c r="D7161" s="418"/>
      <c r="E7161" s="258" t="str">
        <f>iferror(vlookup(C7161,'Master data'!$A$1:$C$29,3,0),"--")</f>
        <v>--</v>
      </c>
      <c r="F7161" s="258" t="str">
        <f>iferror(vlookup(C7161,'Master data'!$A$1:$C$29,2,0),"--")</f>
        <v>--</v>
      </c>
    </row>
    <row r="7162" ht="22.5" customHeight="1">
      <c r="A7162" s="183"/>
      <c r="B7162" s="184"/>
      <c r="C7162" s="417"/>
      <c r="D7162" s="418"/>
      <c r="E7162" s="258" t="str">
        <f>iferror(vlookup(C7162,'Master data'!$A$1:$C$29,3,0),"--")</f>
        <v>--</v>
      </c>
      <c r="F7162" s="258" t="str">
        <f>iferror(vlookup(C7162,'Master data'!$A$1:$C$29,2,0),"--")</f>
        <v>--</v>
      </c>
    </row>
    <row r="7163" ht="22.5" customHeight="1">
      <c r="A7163" s="183"/>
      <c r="B7163" s="184"/>
      <c r="C7163" s="417"/>
      <c r="D7163" s="418"/>
      <c r="E7163" s="258" t="str">
        <f>iferror(vlookup(C7163,'Master data'!$A$1:$C$29,3,0),"--")</f>
        <v>--</v>
      </c>
      <c r="F7163" s="258" t="str">
        <f>iferror(vlookup(C7163,'Master data'!$A$1:$C$29,2,0),"--")</f>
        <v>--</v>
      </c>
    </row>
    <row r="7164" ht="22.5" customHeight="1">
      <c r="A7164" s="183"/>
      <c r="B7164" s="184"/>
      <c r="C7164" s="417"/>
      <c r="D7164" s="418"/>
      <c r="E7164" s="258" t="str">
        <f>iferror(vlookup(C7164,'Master data'!$A$1:$C$29,3,0),"--")</f>
        <v>--</v>
      </c>
      <c r="F7164" s="258" t="str">
        <f>iferror(vlookup(C7164,'Master data'!$A$1:$C$29,2,0),"--")</f>
        <v>--</v>
      </c>
    </row>
    <row r="7165" ht="22.5" customHeight="1">
      <c r="A7165" s="183"/>
      <c r="B7165" s="184"/>
      <c r="C7165" s="417"/>
      <c r="D7165" s="418"/>
      <c r="E7165" s="258" t="str">
        <f>iferror(vlookup(C7165,'Master data'!$A$1:$C$29,3,0),"--")</f>
        <v>--</v>
      </c>
      <c r="F7165" s="258" t="str">
        <f>iferror(vlookup(C7165,'Master data'!$A$1:$C$29,2,0),"--")</f>
        <v>--</v>
      </c>
    </row>
    <row r="7166" ht="22.5" customHeight="1">
      <c r="A7166" s="183"/>
      <c r="B7166" s="184"/>
      <c r="C7166" s="417"/>
      <c r="D7166" s="418"/>
      <c r="E7166" s="258" t="str">
        <f>iferror(vlookup(C7166,'Master data'!$A$1:$C$29,3,0),"--")</f>
        <v>--</v>
      </c>
      <c r="F7166" s="258" t="str">
        <f>iferror(vlookup(C7166,'Master data'!$A$1:$C$29,2,0),"--")</f>
        <v>--</v>
      </c>
    </row>
    <row r="7167" ht="22.5" customHeight="1">
      <c r="A7167" s="183"/>
      <c r="B7167" s="184"/>
      <c r="C7167" s="417"/>
      <c r="D7167" s="418"/>
      <c r="E7167" s="258" t="str">
        <f>iferror(vlookup(C7167,'Master data'!$A$1:$C$29,3,0),"--")</f>
        <v>--</v>
      </c>
      <c r="F7167" s="258" t="str">
        <f>iferror(vlookup(C7167,'Master data'!$A$1:$C$29,2,0),"--")</f>
        <v>--</v>
      </c>
    </row>
    <row r="7168" ht="22.5" customHeight="1">
      <c r="A7168" s="183"/>
      <c r="B7168" s="184"/>
      <c r="C7168" s="417"/>
      <c r="D7168" s="418"/>
      <c r="E7168" s="258" t="str">
        <f>iferror(vlookup(C7168,'Master data'!$A$1:$C$29,3,0),"--")</f>
        <v>--</v>
      </c>
      <c r="F7168" s="258" t="str">
        <f>iferror(vlookup(C7168,'Master data'!$A$1:$C$29,2,0),"--")</f>
        <v>--</v>
      </c>
    </row>
    <row r="7169" ht="22.5" customHeight="1">
      <c r="A7169" s="183"/>
      <c r="B7169" s="184"/>
      <c r="C7169" s="417"/>
      <c r="D7169" s="418"/>
      <c r="E7169" s="258" t="str">
        <f>iferror(vlookup(C7169,'Master data'!$A$1:$C$29,3,0),"--")</f>
        <v>--</v>
      </c>
      <c r="F7169" s="258" t="str">
        <f>iferror(vlookup(C7169,'Master data'!$A$1:$C$29,2,0),"--")</f>
        <v>--</v>
      </c>
    </row>
    <row r="7170" ht="22.5" customHeight="1">
      <c r="A7170" s="183"/>
      <c r="B7170" s="184"/>
      <c r="C7170" s="417"/>
      <c r="D7170" s="418"/>
      <c r="E7170" s="258" t="str">
        <f>iferror(vlookup(C7170,'Master data'!$A$1:$C$29,3,0),"--")</f>
        <v>--</v>
      </c>
      <c r="F7170" s="258" t="str">
        <f>iferror(vlookup(C7170,'Master data'!$A$1:$C$29,2,0),"--")</f>
        <v>--</v>
      </c>
    </row>
    <row r="7171" ht="22.5" customHeight="1">
      <c r="A7171" s="183"/>
      <c r="B7171" s="184"/>
      <c r="C7171" s="417"/>
      <c r="D7171" s="418"/>
      <c r="E7171" s="258" t="str">
        <f>iferror(vlookup(C7171,'Master data'!$A$1:$C$29,3,0),"--")</f>
        <v>--</v>
      </c>
      <c r="F7171" s="258" t="str">
        <f>iferror(vlookup(C7171,'Master data'!$A$1:$C$29,2,0),"--")</f>
        <v>--</v>
      </c>
    </row>
    <row r="7172" ht="22.5" customHeight="1">
      <c r="A7172" s="183"/>
      <c r="B7172" s="184"/>
      <c r="C7172" s="417"/>
      <c r="D7172" s="418"/>
      <c r="E7172" s="258" t="str">
        <f>iferror(vlookup(C7172,'Master data'!$A$1:$C$29,3,0),"--")</f>
        <v>--</v>
      </c>
      <c r="F7172" s="258" t="str">
        <f>iferror(vlookup(C7172,'Master data'!$A$1:$C$29,2,0),"--")</f>
        <v>--</v>
      </c>
    </row>
    <row r="7173" ht="22.5" customHeight="1">
      <c r="A7173" s="183"/>
      <c r="B7173" s="184"/>
      <c r="C7173" s="417"/>
      <c r="D7173" s="418"/>
      <c r="E7173" s="258" t="str">
        <f>iferror(vlookup(C7173,'Master data'!$A$1:$C$29,3,0),"--")</f>
        <v>--</v>
      </c>
      <c r="F7173" s="258" t="str">
        <f>iferror(vlookup(C7173,'Master data'!$A$1:$C$29,2,0),"--")</f>
        <v>--</v>
      </c>
    </row>
    <row r="7174" ht="22.5" customHeight="1">
      <c r="A7174" s="183"/>
      <c r="B7174" s="184"/>
      <c r="C7174" s="417"/>
      <c r="D7174" s="418"/>
      <c r="E7174" s="258" t="str">
        <f>iferror(vlookup(C7174,'Master data'!$A$1:$C$29,3,0),"--")</f>
        <v>--</v>
      </c>
      <c r="F7174" s="258" t="str">
        <f>iferror(vlookup(C7174,'Master data'!$A$1:$C$29,2,0),"--")</f>
        <v>--</v>
      </c>
    </row>
    <row r="7175" ht="22.5" customHeight="1">
      <c r="A7175" s="183"/>
      <c r="B7175" s="184"/>
      <c r="C7175" s="417"/>
      <c r="D7175" s="418"/>
      <c r="E7175" s="258" t="str">
        <f>iferror(vlookup(C7175,'Master data'!$A$1:$C$29,3,0),"--")</f>
        <v>--</v>
      </c>
      <c r="F7175" s="258" t="str">
        <f>iferror(vlookup(C7175,'Master data'!$A$1:$C$29,2,0),"--")</f>
        <v>--</v>
      </c>
    </row>
    <row r="7176" ht="22.5" customHeight="1">
      <c r="A7176" s="183"/>
      <c r="B7176" s="184"/>
      <c r="C7176" s="417"/>
      <c r="D7176" s="418"/>
      <c r="E7176" s="258" t="str">
        <f>iferror(vlookup(C7176,'Master data'!$A$1:$C$29,3,0),"--")</f>
        <v>--</v>
      </c>
      <c r="F7176" s="258" t="str">
        <f>iferror(vlookup(C7176,'Master data'!$A$1:$C$29,2,0),"--")</f>
        <v>--</v>
      </c>
    </row>
    <row r="7177" ht="22.5" customHeight="1">
      <c r="A7177" s="183"/>
      <c r="B7177" s="184"/>
      <c r="C7177" s="417"/>
      <c r="D7177" s="418"/>
      <c r="E7177" s="258" t="str">
        <f>iferror(vlookup(C7177,'Master data'!$A$1:$C$29,3,0),"--")</f>
        <v>--</v>
      </c>
      <c r="F7177" s="258" t="str">
        <f>iferror(vlookup(C7177,'Master data'!$A$1:$C$29,2,0),"--")</f>
        <v>--</v>
      </c>
    </row>
    <row r="7178" ht="22.5" customHeight="1">
      <c r="A7178" s="183"/>
      <c r="B7178" s="184"/>
      <c r="C7178" s="417"/>
      <c r="D7178" s="418"/>
      <c r="E7178" s="258" t="str">
        <f>iferror(vlookup(C7178,'Master data'!$A$1:$C$29,3,0),"--")</f>
        <v>--</v>
      </c>
      <c r="F7178" s="258" t="str">
        <f>iferror(vlookup(C7178,'Master data'!$A$1:$C$29,2,0),"--")</f>
        <v>--</v>
      </c>
    </row>
    <row r="7179" ht="22.5" customHeight="1">
      <c r="A7179" s="183"/>
      <c r="B7179" s="184"/>
      <c r="C7179" s="417"/>
      <c r="D7179" s="418"/>
      <c r="E7179" s="258" t="str">
        <f>iferror(vlookup(C7179,'Master data'!$A$1:$C$29,3,0),"--")</f>
        <v>--</v>
      </c>
      <c r="F7179" s="258" t="str">
        <f>iferror(vlookup(C7179,'Master data'!$A$1:$C$29,2,0),"--")</f>
        <v>--</v>
      </c>
    </row>
    <row r="7180" ht="22.5" customHeight="1">
      <c r="A7180" s="183"/>
      <c r="B7180" s="184"/>
      <c r="C7180" s="417"/>
      <c r="D7180" s="418"/>
      <c r="E7180" s="258" t="str">
        <f>iferror(vlookup(C7180,'Master data'!$A$1:$C$29,3,0),"--")</f>
        <v>--</v>
      </c>
      <c r="F7180" s="258" t="str">
        <f>iferror(vlookup(C7180,'Master data'!$A$1:$C$29,2,0),"--")</f>
        <v>--</v>
      </c>
    </row>
    <row r="7181" ht="22.5" customHeight="1">
      <c r="A7181" s="183"/>
      <c r="B7181" s="184"/>
      <c r="C7181" s="417"/>
      <c r="D7181" s="418"/>
      <c r="E7181" s="258" t="str">
        <f>iferror(vlookup(C7181,'Master data'!$A$1:$C$29,3,0),"--")</f>
        <v>--</v>
      </c>
      <c r="F7181" s="258" t="str">
        <f>iferror(vlookup(C7181,'Master data'!$A$1:$C$29,2,0),"--")</f>
        <v>--</v>
      </c>
    </row>
    <row r="7182" ht="22.5" customHeight="1">
      <c r="A7182" s="183"/>
      <c r="B7182" s="184"/>
      <c r="C7182" s="417"/>
      <c r="D7182" s="418"/>
      <c r="E7182" s="258" t="str">
        <f>iferror(vlookup(C7182,'Master data'!$A$1:$C$29,3,0),"--")</f>
        <v>--</v>
      </c>
      <c r="F7182" s="258" t="str">
        <f>iferror(vlookup(C7182,'Master data'!$A$1:$C$29,2,0),"--")</f>
        <v>--</v>
      </c>
    </row>
    <row r="7183" ht="22.5" customHeight="1">
      <c r="A7183" s="183"/>
      <c r="B7183" s="184"/>
      <c r="C7183" s="417"/>
      <c r="D7183" s="418"/>
      <c r="E7183" s="258" t="str">
        <f>iferror(vlookup(C7183,'Master data'!$A$1:$C$29,3,0),"--")</f>
        <v>--</v>
      </c>
      <c r="F7183" s="258" t="str">
        <f>iferror(vlookup(C7183,'Master data'!$A$1:$C$29,2,0),"--")</f>
        <v>--</v>
      </c>
    </row>
    <row r="7184" ht="22.5" customHeight="1">
      <c r="A7184" s="183"/>
      <c r="B7184" s="184"/>
      <c r="C7184" s="417"/>
      <c r="D7184" s="418"/>
      <c r="E7184" s="258" t="str">
        <f>iferror(vlookup(C7184,'Master data'!$A$1:$C$29,3,0),"--")</f>
        <v>--</v>
      </c>
      <c r="F7184" s="258" t="str">
        <f>iferror(vlookup(C7184,'Master data'!$A$1:$C$29,2,0),"--")</f>
        <v>--</v>
      </c>
    </row>
    <row r="7185" ht="22.5" customHeight="1">
      <c r="A7185" s="183"/>
      <c r="B7185" s="184"/>
      <c r="C7185" s="417"/>
      <c r="D7185" s="418"/>
      <c r="E7185" s="258" t="str">
        <f>iferror(vlookup(C7185,'Master data'!$A$1:$C$29,3,0),"--")</f>
        <v>--</v>
      </c>
      <c r="F7185" s="258" t="str">
        <f>iferror(vlookup(C7185,'Master data'!$A$1:$C$29,2,0),"--")</f>
        <v>--</v>
      </c>
    </row>
    <row r="7186" ht="22.5" customHeight="1">
      <c r="A7186" s="183"/>
      <c r="B7186" s="184"/>
      <c r="C7186" s="417"/>
      <c r="D7186" s="418"/>
      <c r="E7186" s="258" t="str">
        <f>iferror(vlookup(C7186,'Master data'!$A$1:$C$29,3,0),"--")</f>
        <v>--</v>
      </c>
      <c r="F7186" s="258" t="str">
        <f>iferror(vlookup(C7186,'Master data'!$A$1:$C$29,2,0),"--")</f>
        <v>--</v>
      </c>
    </row>
    <row r="7187" ht="22.5" customHeight="1">
      <c r="A7187" s="183"/>
      <c r="B7187" s="184"/>
      <c r="C7187" s="417"/>
      <c r="D7187" s="418"/>
      <c r="E7187" s="258" t="str">
        <f>iferror(vlookup(C7187,'Master data'!$A$1:$C$29,3,0),"--")</f>
        <v>--</v>
      </c>
      <c r="F7187" s="258" t="str">
        <f>iferror(vlookup(C7187,'Master data'!$A$1:$C$29,2,0),"--")</f>
        <v>--</v>
      </c>
    </row>
    <row r="7188" ht="22.5" customHeight="1">
      <c r="A7188" s="183"/>
      <c r="B7188" s="184"/>
      <c r="C7188" s="417"/>
      <c r="D7188" s="418"/>
      <c r="E7188" s="258" t="str">
        <f>iferror(vlookup(C7188,'Master data'!$A$1:$C$29,3,0),"--")</f>
        <v>--</v>
      </c>
      <c r="F7188" s="258" t="str">
        <f>iferror(vlookup(C7188,'Master data'!$A$1:$C$29,2,0),"--")</f>
        <v>--</v>
      </c>
    </row>
    <row r="7189" ht="22.5" customHeight="1">
      <c r="A7189" s="183"/>
      <c r="B7189" s="184"/>
      <c r="C7189" s="417"/>
      <c r="D7189" s="418"/>
      <c r="E7189" s="258" t="str">
        <f>iferror(vlookup(C7189,'Master data'!$A$1:$C$29,3,0),"--")</f>
        <v>--</v>
      </c>
      <c r="F7189" s="258" t="str">
        <f>iferror(vlookup(C7189,'Master data'!$A$1:$C$29,2,0),"--")</f>
        <v>--</v>
      </c>
    </row>
    <row r="7190" ht="22.5" customHeight="1">
      <c r="A7190" s="183"/>
      <c r="B7190" s="184"/>
      <c r="C7190" s="417"/>
      <c r="D7190" s="418"/>
      <c r="E7190" s="258" t="str">
        <f>iferror(vlookup(C7190,'Master data'!$A$1:$C$29,3,0),"--")</f>
        <v>--</v>
      </c>
      <c r="F7190" s="258" t="str">
        <f>iferror(vlookup(C7190,'Master data'!$A$1:$C$29,2,0),"--")</f>
        <v>--</v>
      </c>
    </row>
    <row r="7191" ht="22.5" customHeight="1">
      <c r="A7191" s="183"/>
      <c r="B7191" s="184"/>
      <c r="C7191" s="417"/>
      <c r="D7191" s="418"/>
      <c r="E7191" s="258" t="str">
        <f>iferror(vlookup(C7191,'Master data'!$A$1:$C$29,3,0),"--")</f>
        <v>--</v>
      </c>
      <c r="F7191" s="258" t="str">
        <f>iferror(vlookup(C7191,'Master data'!$A$1:$C$29,2,0),"--")</f>
        <v>--</v>
      </c>
    </row>
    <row r="7192" ht="22.5" customHeight="1">
      <c r="A7192" s="183"/>
      <c r="B7192" s="184"/>
      <c r="C7192" s="417"/>
      <c r="D7192" s="418"/>
      <c r="E7192" s="258" t="str">
        <f>iferror(vlookup(C7192,'Master data'!$A$1:$C$29,3,0),"--")</f>
        <v>--</v>
      </c>
      <c r="F7192" s="258" t="str">
        <f>iferror(vlookup(C7192,'Master data'!$A$1:$C$29,2,0),"--")</f>
        <v>--</v>
      </c>
    </row>
    <row r="7193" ht="22.5" customHeight="1">
      <c r="A7193" s="183"/>
      <c r="B7193" s="184"/>
      <c r="C7193" s="417"/>
      <c r="D7193" s="418"/>
      <c r="E7193" s="258" t="str">
        <f>iferror(vlookup(C7193,'Master data'!$A$1:$C$29,3,0),"--")</f>
        <v>--</v>
      </c>
      <c r="F7193" s="258" t="str">
        <f>iferror(vlookup(C7193,'Master data'!$A$1:$C$29,2,0),"--")</f>
        <v>--</v>
      </c>
    </row>
    <row r="7194" ht="22.5" customHeight="1">
      <c r="A7194" s="183"/>
      <c r="B7194" s="184"/>
      <c r="C7194" s="417"/>
      <c r="D7194" s="418"/>
      <c r="E7194" s="258" t="str">
        <f>iferror(vlookup(C7194,'Master data'!$A$1:$C$29,3,0),"--")</f>
        <v>--</v>
      </c>
      <c r="F7194" s="258" t="str">
        <f>iferror(vlookup(C7194,'Master data'!$A$1:$C$29,2,0),"--")</f>
        <v>--</v>
      </c>
    </row>
    <row r="7195" ht="22.5" customHeight="1">
      <c r="A7195" s="183"/>
      <c r="B7195" s="184"/>
      <c r="C7195" s="417"/>
      <c r="D7195" s="418"/>
      <c r="E7195" s="258" t="str">
        <f>iferror(vlookup(C7195,'Master data'!$A$1:$C$29,3,0),"--")</f>
        <v>--</v>
      </c>
      <c r="F7195" s="258" t="str">
        <f>iferror(vlookup(C7195,'Master data'!$A$1:$C$29,2,0),"--")</f>
        <v>--</v>
      </c>
    </row>
    <row r="7196" ht="22.5" customHeight="1">
      <c r="A7196" s="183"/>
      <c r="B7196" s="184"/>
      <c r="C7196" s="417"/>
      <c r="D7196" s="418"/>
      <c r="E7196" s="258" t="str">
        <f>iferror(vlookup(C7196,'Master data'!$A$1:$C$29,3,0),"--")</f>
        <v>--</v>
      </c>
      <c r="F7196" s="258" t="str">
        <f>iferror(vlookup(C7196,'Master data'!$A$1:$C$29,2,0),"--")</f>
        <v>--</v>
      </c>
    </row>
    <row r="7197" ht="22.5" customHeight="1">
      <c r="A7197" s="183"/>
      <c r="B7197" s="184"/>
      <c r="C7197" s="417"/>
      <c r="D7197" s="418"/>
      <c r="E7197" s="258" t="str">
        <f>iferror(vlookup(C7197,'Master data'!$A$1:$C$29,3,0),"--")</f>
        <v>--</v>
      </c>
      <c r="F7197" s="258" t="str">
        <f>iferror(vlookup(C7197,'Master data'!$A$1:$C$29,2,0),"--")</f>
        <v>--</v>
      </c>
    </row>
    <row r="7198" ht="22.5" customHeight="1">
      <c r="A7198" s="183"/>
      <c r="B7198" s="184"/>
      <c r="C7198" s="417"/>
      <c r="D7198" s="418"/>
      <c r="E7198" s="258" t="str">
        <f>iferror(vlookup(C7198,'Master data'!$A$1:$C$29,3,0),"--")</f>
        <v>--</v>
      </c>
      <c r="F7198" s="258" t="str">
        <f>iferror(vlookup(C7198,'Master data'!$A$1:$C$29,2,0),"--")</f>
        <v>--</v>
      </c>
    </row>
    <row r="7199" ht="22.5" customHeight="1">
      <c r="A7199" s="183"/>
      <c r="B7199" s="184"/>
      <c r="C7199" s="417"/>
      <c r="D7199" s="418"/>
      <c r="E7199" s="258" t="str">
        <f>iferror(vlookup(C7199,'Master data'!$A$1:$C$29,3,0),"--")</f>
        <v>--</v>
      </c>
      <c r="F7199" s="258" t="str">
        <f>iferror(vlookup(C7199,'Master data'!$A$1:$C$29,2,0),"--")</f>
        <v>--</v>
      </c>
    </row>
    <row r="7200" ht="22.5" customHeight="1">
      <c r="A7200" s="183"/>
      <c r="B7200" s="184"/>
      <c r="C7200" s="417"/>
      <c r="D7200" s="418"/>
      <c r="E7200" s="258" t="str">
        <f>iferror(vlookup(C7200,'Master data'!$A$1:$C$29,3,0),"--")</f>
        <v>--</v>
      </c>
      <c r="F7200" s="258" t="str">
        <f>iferror(vlookup(C7200,'Master data'!$A$1:$C$29,2,0),"--")</f>
        <v>--</v>
      </c>
    </row>
    <row r="7201" ht="22.5" customHeight="1">
      <c r="A7201" s="183"/>
      <c r="B7201" s="184"/>
      <c r="C7201" s="417"/>
      <c r="D7201" s="418"/>
      <c r="E7201" s="258" t="str">
        <f>iferror(vlookup(C7201,'Master data'!$A$1:$C$29,3,0),"--")</f>
        <v>--</v>
      </c>
      <c r="F7201" s="258" t="str">
        <f>iferror(vlookup(C7201,'Master data'!$A$1:$C$29,2,0),"--")</f>
        <v>--</v>
      </c>
    </row>
    <row r="7202" ht="22.5" customHeight="1">
      <c r="A7202" s="183"/>
      <c r="B7202" s="184"/>
      <c r="C7202" s="417"/>
      <c r="D7202" s="418"/>
      <c r="E7202" s="258" t="str">
        <f>iferror(vlookup(C7202,'Master data'!$A$1:$C$29,3,0),"--")</f>
        <v>--</v>
      </c>
      <c r="F7202" s="258" t="str">
        <f>iferror(vlookup(C7202,'Master data'!$A$1:$C$29,2,0),"--")</f>
        <v>--</v>
      </c>
    </row>
    <row r="7203" ht="22.5" customHeight="1">
      <c r="A7203" s="183"/>
      <c r="B7203" s="184"/>
      <c r="C7203" s="417"/>
      <c r="D7203" s="418"/>
      <c r="E7203" s="258" t="str">
        <f>iferror(vlookup(C7203,'Master data'!$A$1:$C$29,3,0),"--")</f>
        <v>--</v>
      </c>
      <c r="F7203" s="258" t="str">
        <f>iferror(vlookup(C7203,'Master data'!$A$1:$C$29,2,0),"--")</f>
        <v>--</v>
      </c>
    </row>
    <row r="7204" ht="22.5" customHeight="1">
      <c r="A7204" s="183"/>
      <c r="B7204" s="184"/>
      <c r="C7204" s="417"/>
      <c r="D7204" s="418"/>
      <c r="E7204" s="258" t="str">
        <f>iferror(vlookup(C7204,'Master data'!$A$1:$C$29,3,0),"--")</f>
        <v>--</v>
      </c>
      <c r="F7204" s="258" t="str">
        <f>iferror(vlookup(C7204,'Master data'!$A$1:$C$29,2,0),"--")</f>
        <v>--</v>
      </c>
    </row>
    <row r="7205" ht="22.5" customHeight="1">
      <c r="A7205" s="183"/>
      <c r="B7205" s="184"/>
      <c r="C7205" s="417"/>
      <c r="D7205" s="418"/>
      <c r="E7205" s="258" t="str">
        <f>iferror(vlookup(C7205,'Master data'!$A$1:$C$29,3,0),"--")</f>
        <v>--</v>
      </c>
      <c r="F7205" s="258" t="str">
        <f>iferror(vlookup(C7205,'Master data'!$A$1:$C$29,2,0),"--")</f>
        <v>--</v>
      </c>
    </row>
    <row r="7206" ht="22.5" customHeight="1">
      <c r="A7206" s="183"/>
      <c r="B7206" s="184"/>
      <c r="C7206" s="417"/>
      <c r="D7206" s="418"/>
      <c r="E7206" s="258" t="str">
        <f>iferror(vlookup(C7206,'Master data'!$A$1:$C$29,3,0),"--")</f>
        <v>--</v>
      </c>
      <c r="F7206" s="258" t="str">
        <f>iferror(vlookup(C7206,'Master data'!$A$1:$C$29,2,0),"--")</f>
        <v>--</v>
      </c>
    </row>
    <row r="7207" ht="22.5" customHeight="1">
      <c r="A7207" s="183"/>
      <c r="B7207" s="184"/>
      <c r="C7207" s="417"/>
      <c r="D7207" s="418"/>
      <c r="E7207" s="258" t="str">
        <f>iferror(vlookup(C7207,'Master data'!$A$1:$C$29,3,0),"--")</f>
        <v>--</v>
      </c>
      <c r="F7207" s="258" t="str">
        <f>iferror(vlookup(C7207,'Master data'!$A$1:$C$29,2,0),"--")</f>
        <v>--</v>
      </c>
    </row>
    <row r="7208" ht="22.5" customHeight="1">
      <c r="A7208" s="183"/>
      <c r="B7208" s="184"/>
      <c r="C7208" s="417"/>
      <c r="D7208" s="418"/>
      <c r="E7208" s="258" t="str">
        <f>iferror(vlookup(C7208,'Master data'!$A$1:$C$29,3,0),"--")</f>
        <v>--</v>
      </c>
      <c r="F7208" s="258" t="str">
        <f>iferror(vlookup(C7208,'Master data'!$A$1:$C$29,2,0),"--")</f>
        <v>--</v>
      </c>
    </row>
    <row r="7209" ht="22.5" customHeight="1">
      <c r="A7209" s="183"/>
      <c r="B7209" s="184"/>
      <c r="C7209" s="417"/>
      <c r="D7209" s="418"/>
      <c r="E7209" s="258" t="str">
        <f>iferror(vlookup(C7209,'Master data'!$A$1:$C$29,3,0),"--")</f>
        <v>--</v>
      </c>
      <c r="F7209" s="258" t="str">
        <f>iferror(vlookup(C7209,'Master data'!$A$1:$C$29,2,0),"--")</f>
        <v>--</v>
      </c>
    </row>
    <row r="7210" ht="22.5" customHeight="1">
      <c r="A7210" s="183"/>
      <c r="B7210" s="184"/>
      <c r="C7210" s="417"/>
      <c r="D7210" s="418"/>
      <c r="E7210" s="258" t="str">
        <f>iferror(vlookup(C7210,'Master data'!$A$1:$C$29,3,0),"--")</f>
        <v>--</v>
      </c>
      <c r="F7210" s="258" t="str">
        <f>iferror(vlookup(C7210,'Master data'!$A$1:$C$29,2,0),"--")</f>
        <v>--</v>
      </c>
    </row>
    <row r="7211" ht="22.5" customHeight="1">
      <c r="A7211" s="183"/>
      <c r="B7211" s="184"/>
      <c r="C7211" s="417"/>
      <c r="D7211" s="418"/>
      <c r="E7211" s="258" t="str">
        <f>iferror(vlookup(C7211,'Master data'!$A$1:$C$29,3,0),"--")</f>
        <v>--</v>
      </c>
      <c r="F7211" s="258" t="str">
        <f>iferror(vlookup(C7211,'Master data'!$A$1:$C$29,2,0),"--")</f>
        <v>--</v>
      </c>
    </row>
    <row r="7212" ht="22.5" customHeight="1">
      <c r="A7212" s="183"/>
      <c r="B7212" s="184"/>
      <c r="C7212" s="417"/>
      <c r="D7212" s="418"/>
      <c r="E7212" s="258" t="str">
        <f>iferror(vlookup(C7212,'Master data'!$A$1:$C$29,3,0),"--")</f>
        <v>--</v>
      </c>
      <c r="F7212" s="258" t="str">
        <f>iferror(vlookup(C7212,'Master data'!$A$1:$C$29,2,0),"--")</f>
        <v>--</v>
      </c>
    </row>
    <row r="7213" ht="22.5" customHeight="1">
      <c r="A7213" s="183"/>
      <c r="B7213" s="184"/>
      <c r="C7213" s="417"/>
      <c r="D7213" s="418"/>
      <c r="E7213" s="258" t="str">
        <f>iferror(vlookup(C7213,'Master data'!$A$1:$C$29,3,0),"--")</f>
        <v>--</v>
      </c>
      <c r="F7213" s="258" t="str">
        <f>iferror(vlookup(C7213,'Master data'!$A$1:$C$29,2,0),"--")</f>
        <v>--</v>
      </c>
    </row>
    <row r="7214" ht="22.5" customHeight="1">
      <c r="A7214" s="183"/>
      <c r="B7214" s="184"/>
      <c r="C7214" s="417"/>
      <c r="D7214" s="418"/>
      <c r="E7214" s="258" t="str">
        <f>iferror(vlookup(C7214,'Master data'!$A$1:$C$29,3,0),"--")</f>
        <v>--</v>
      </c>
      <c r="F7214" s="258" t="str">
        <f>iferror(vlookup(C7214,'Master data'!$A$1:$C$29,2,0),"--")</f>
        <v>--</v>
      </c>
    </row>
    <row r="7215" ht="22.5" customHeight="1">
      <c r="A7215" s="183"/>
      <c r="B7215" s="184"/>
      <c r="C7215" s="417"/>
      <c r="D7215" s="418"/>
      <c r="E7215" s="258" t="str">
        <f>iferror(vlookup(C7215,'Master data'!$A$1:$C$29,3,0),"--")</f>
        <v>--</v>
      </c>
      <c r="F7215" s="258" t="str">
        <f>iferror(vlookup(C7215,'Master data'!$A$1:$C$29,2,0),"--")</f>
        <v>--</v>
      </c>
    </row>
    <row r="7216" ht="22.5" customHeight="1">
      <c r="A7216" s="183"/>
      <c r="B7216" s="184"/>
      <c r="C7216" s="417"/>
      <c r="D7216" s="418"/>
      <c r="E7216" s="258" t="str">
        <f>iferror(vlookup(C7216,'Master data'!$A$1:$C$29,3,0),"--")</f>
        <v>--</v>
      </c>
      <c r="F7216" s="258" t="str">
        <f>iferror(vlookup(C7216,'Master data'!$A$1:$C$29,2,0),"--")</f>
        <v>--</v>
      </c>
    </row>
    <row r="7217" ht="22.5" customHeight="1">
      <c r="A7217" s="183"/>
      <c r="B7217" s="184"/>
      <c r="C7217" s="417"/>
      <c r="D7217" s="418"/>
      <c r="E7217" s="258" t="str">
        <f>iferror(vlookup(C7217,'Master data'!$A$1:$C$29,3,0),"--")</f>
        <v>--</v>
      </c>
      <c r="F7217" s="258" t="str">
        <f>iferror(vlookup(C7217,'Master data'!$A$1:$C$29,2,0),"--")</f>
        <v>--</v>
      </c>
    </row>
    <row r="7218" ht="22.5" customHeight="1">
      <c r="A7218" s="183"/>
      <c r="B7218" s="184"/>
      <c r="C7218" s="417"/>
      <c r="D7218" s="418"/>
      <c r="E7218" s="258" t="str">
        <f>iferror(vlookup(C7218,'Master data'!$A$1:$C$29,3,0),"--")</f>
        <v>--</v>
      </c>
      <c r="F7218" s="258" t="str">
        <f>iferror(vlookup(C7218,'Master data'!$A$1:$C$29,2,0),"--")</f>
        <v>--</v>
      </c>
    </row>
    <row r="7219" ht="22.5" customHeight="1">
      <c r="A7219" s="183"/>
      <c r="B7219" s="184"/>
      <c r="C7219" s="417"/>
      <c r="D7219" s="418"/>
      <c r="E7219" s="258" t="str">
        <f>iferror(vlookup(C7219,'Master data'!$A$1:$C$29,3,0),"--")</f>
        <v>--</v>
      </c>
      <c r="F7219" s="258" t="str">
        <f>iferror(vlookup(C7219,'Master data'!$A$1:$C$29,2,0),"--")</f>
        <v>--</v>
      </c>
    </row>
    <row r="7220" ht="22.5" customHeight="1">
      <c r="A7220" s="183"/>
      <c r="B7220" s="184"/>
      <c r="C7220" s="417"/>
      <c r="D7220" s="418"/>
      <c r="E7220" s="258" t="str">
        <f>iferror(vlookup(C7220,'Master data'!$A$1:$C$29,3,0),"--")</f>
        <v>--</v>
      </c>
      <c r="F7220" s="258" t="str">
        <f>iferror(vlookup(C7220,'Master data'!$A$1:$C$29,2,0),"--")</f>
        <v>--</v>
      </c>
    </row>
    <row r="7221" ht="22.5" customHeight="1">
      <c r="A7221" s="183"/>
      <c r="B7221" s="184"/>
      <c r="C7221" s="417"/>
      <c r="D7221" s="418"/>
      <c r="E7221" s="258" t="str">
        <f>iferror(vlookup(C7221,'Master data'!$A$1:$C$29,3,0),"--")</f>
        <v>--</v>
      </c>
      <c r="F7221" s="258" t="str">
        <f>iferror(vlookup(C7221,'Master data'!$A$1:$C$29,2,0),"--")</f>
        <v>--</v>
      </c>
    </row>
    <row r="7222" ht="22.5" customHeight="1">
      <c r="A7222" s="183"/>
      <c r="B7222" s="184"/>
      <c r="C7222" s="417"/>
      <c r="D7222" s="418"/>
      <c r="E7222" s="258" t="str">
        <f>iferror(vlookup(C7222,'Master data'!$A$1:$C$29,3,0),"--")</f>
        <v>--</v>
      </c>
      <c r="F7222" s="258" t="str">
        <f>iferror(vlookup(C7222,'Master data'!$A$1:$C$29,2,0),"--")</f>
        <v>--</v>
      </c>
    </row>
    <row r="7223" ht="22.5" customHeight="1">
      <c r="A7223" s="183"/>
      <c r="B7223" s="184"/>
      <c r="C7223" s="417"/>
      <c r="D7223" s="418"/>
      <c r="E7223" s="258" t="str">
        <f>iferror(vlookup(C7223,'Master data'!$A$1:$C$29,3,0),"--")</f>
        <v>--</v>
      </c>
      <c r="F7223" s="258" t="str">
        <f>iferror(vlookup(C7223,'Master data'!$A$1:$C$29,2,0),"--")</f>
        <v>--</v>
      </c>
    </row>
    <row r="7224" ht="22.5" customHeight="1">
      <c r="A7224" s="183"/>
      <c r="B7224" s="184"/>
      <c r="C7224" s="417"/>
      <c r="D7224" s="418"/>
      <c r="E7224" s="258" t="str">
        <f>iferror(vlookup(C7224,'Master data'!$A$1:$C$29,3,0),"--")</f>
        <v>--</v>
      </c>
      <c r="F7224" s="258" t="str">
        <f>iferror(vlookup(C7224,'Master data'!$A$1:$C$29,2,0),"--")</f>
        <v>--</v>
      </c>
    </row>
    <row r="7225" ht="22.5" customHeight="1">
      <c r="A7225" s="183"/>
      <c r="B7225" s="184"/>
      <c r="C7225" s="417"/>
      <c r="D7225" s="418"/>
      <c r="E7225" s="258" t="str">
        <f>iferror(vlookup(C7225,'Master data'!$A$1:$C$29,3,0),"--")</f>
        <v>--</v>
      </c>
      <c r="F7225" s="258" t="str">
        <f>iferror(vlookup(C7225,'Master data'!$A$1:$C$29,2,0),"--")</f>
        <v>--</v>
      </c>
    </row>
    <row r="7226" ht="22.5" customHeight="1">
      <c r="A7226" s="183"/>
      <c r="B7226" s="184"/>
      <c r="C7226" s="417"/>
      <c r="D7226" s="418"/>
      <c r="E7226" s="258" t="str">
        <f>iferror(vlookup(C7226,'Master data'!$A$1:$C$29,3,0),"--")</f>
        <v>--</v>
      </c>
      <c r="F7226" s="258" t="str">
        <f>iferror(vlookup(C7226,'Master data'!$A$1:$C$29,2,0),"--")</f>
        <v>--</v>
      </c>
    </row>
    <row r="7227" ht="22.5" customHeight="1">
      <c r="A7227" s="183"/>
      <c r="B7227" s="184"/>
      <c r="C7227" s="417"/>
      <c r="D7227" s="418"/>
      <c r="E7227" s="258" t="str">
        <f>iferror(vlookup(C7227,'Master data'!$A$1:$C$29,3,0),"--")</f>
        <v>--</v>
      </c>
      <c r="F7227" s="258" t="str">
        <f>iferror(vlookup(C7227,'Master data'!$A$1:$C$29,2,0),"--")</f>
        <v>--</v>
      </c>
    </row>
    <row r="7228" ht="22.5" customHeight="1">
      <c r="A7228" s="183"/>
      <c r="B7228" s="184"/>
      <c r="C7228" s="417"/>
      <c r="D7228" s="418"/>
      <c r="E7228" s="258" t="str">
        <f>iferror(vlookup(C7228,'Master data'!$A$1:$C$29,3,0),"--")</f>
        <v>--</v>
      </c>
      <c r="F7228" s="258" t="str">
        <f>iferror(vlookup(C7228,'Master data'!$A$1:$C$29,2,0),"--")</f>
        <v>--</v>
      </c>
    </row>
    <row r="7229" ht="22.5" customHeight="1">
      <c r="A7229" s="183"/>
      <c r="B7229" s="184"/>
      <c r="C7229" s="417"/>
      <c r="D7229" s="418"/>
      <c r="E7229" s="258" t="str">
        <f>iferror(vlookup(C7229,'Master data'!$A$1:$C$29,3,0),"--")</f>
        <v>--</v>
      </c>
      <c r="F7229" s="258" t="str">
        <f>iferror(vlookup(C7229,'Master data'!$A$1:$C$29,2,0),"--")</f>
        <v>--</v>
      </c>
    </row>
    <row r="7230" ht="22.5" customHeight="1">
      <c r="A7230" s="183"/>
      <c r="B7230" s="184"/>
      <c r="C7230" s="417"/>
      <c r="D7230" s="418"/>
      <c r="E7230" s="258" t="str">
        <f>iferror(vlookup(C7230,'Master data'!$A$1:$C$29,3,0),"--")</f>
        <v>--</v>
      </c>
      <c r="F7230" s="258" t="str">
        <f>iferror(vlookup(C7230,'Master data'!$A$1:$C$29,2,0),"--")</f>
        <v>--</v>
      </c>
    </row>
    <row r="7231" ht="22.5" customHeight="1">
      <c r="A7231" s="183"/>
      <c r="B7231" s="184"/>
      <c r="C7231" s="417"/>
      <c r="D7231" s="418"/>
      <c r="E7231" s="258" t="str">
        <f>iferror(vlookup(C7231,'Master data'!$A$1:$C$29,3,0),"--")</f>
        <v>--</v>
      </c>
      <c r="F7231" s="258" t="str">
        <f>iferror(vlookup(C7231,'Master data'!$A$1:$C$29,2,0),"--")</f>
        <v>--</v>
      </c>
    </row>
    <row r="7232" ht="22.5" customHeight="1">
      <c r="A7232" s="183"/>
      <c r="B7232" s="184"/>
      <c r="C7232" s="417"/>
      <c r="D7232" s="418"/>
      <c r="E7232" s="258" t="str">
        <f>iferror(vlookup(C7232,'Master data'!$A$1:$C$29,3,0),"--")</f>
        <v>--</v>
      </c>
      <c r="F7232" s="258" t="str">
        <f>iferror(vlookup(C7232,'Master data'!$A$1:$C$29,2,0),"--")</f>
        <v>--</v>
      </c>
    </row>
    <row r="7233" ht="22.5" customHeight="1">
      <c r="A7233" s="183"/>
      <c r="B7233" s="184"/>
      <c r="C7233" s="417"/>
      <c r="D7233" s="418"/>
      <c r="E7233" s="258" t="str">
        <f>iferror(vlookup(C7233,'Master data'!$A$1:$C$29,3,0),"--")</f>
        <v>--</v>
      </c>
      <c r="F7233" s="258" t="str">
        <f>iferror(vlookup(C7233,'Master data'!$A$1:$C$29,2,0),"--")</f>
        <v>--</v>
      </c>
    </row>
    <row r="7234" ht="22.5" customHeight="1">
      <c r="A7234" s="183"/>
      <c r="B7234" s="184"/>
      <c r="C7234" s="417"/>
      <c r="D7234" s="418"/>
      <c r="E7234" s="258" t="str">
        <f>iferror(vlookup(C7234,'Master data'!$A$1:$C$29,3,0),"--")</f>
        <v>--</v>
      </c>
      <c r="F7234" s="258" t="str">
        <f>iferror(vlookup(C7234,'Master data'!$A$1:$C$29,2,0),"--")</f>
        <v>--</v>
      </c>
    </row>
    <row r="7235" ht="22.5" customHeight="1">
      <c r="A7235" s="183"/>
      <c r="B7235" s="184"/>
      <c r="C7235" s="417"/>
      <c r="D7235" s="418"/>
      <c r="E7235" s="258" t="str">
        <f>iferror(vlookup(C7235,'Master data'!$A$1:$C$29,3,0),"--")</f>
        <v>--</v>
      </c>
      <c r="F7235" s="258" t="str">
        <f>iferror(vlookup(C7235,'Master data'!$A$1:$C$29,2,0),"--")</f>
        <v>--</v>
      </c>
    </row>
    <row r="7236" ht="22.5" customHeight="1">
      <c r="A7236" s="183"/>
      <c r="B7236" s="184"/>
      <c r="C7236" s="417"/>
      <c r="D7236" s="418"/>
      <c r="E7236" s="258" t="str">
        <f>iferror(vlookup(C7236,'Master data'!$A$1:$C$29,3,0),"--")</f>
        <v>--</v>
      </c>
      <c r="F7236" s="258" t="str">
        <f>iferror(vlookup(C7236,'Master data'!$A$1:$C$29,2,0),"--")</f>
        <v>--</v>
      </c>
    </row>
    <row r="7237" ht="22.5" customHeight="1">
      <c r="A7237" s="183"/>
      <c r="B7237" s="184"/>
      <c r="C7237" s="417"/>
      <c r="D7237" s="418"/>
      <c r="E7237" s="258" t="str">
        <f>iferror(vlookup(C7237,'Master data'!$A$1:$C$29,3,0),"--")</f>
        <v>--</v>
      </c>
      <c r="F7237" s="258" t="str">
        <f>iferror(vlookup(C7237,'Master data'!$A$1:$C$29,2,0),"--")</f>
        <v>--</v>
      </c>
    </row>
    <row r="7238" ht="22.5" customHeight="1">
      <c r="A7238" s="183"/>
      <c r="B7238" s="184"/>
      <c r="C7238" s="417"/>
      <c r="D7238" s="418"/>
      <c r="E7238" s="258" t="str">
        <f>iferror(vlookup(C7238,'Master data'!$A$1:$C$29,3,0),"--")</f>
        <v>--</v>
      </c>
      <c r="F7238" s="258" t="str">
        <f>iferror(vlookup(C7238,'Master data'!$A$1:$C$29,2,0),"--")</f>
        <v>--</v>
      </c>
    </row>
    <row r="7239" ht="22.5" customHeight="1">
      <c r="A7239" s="183"/>
      <c r="B7239" s="184"/>
      <c r="C7239" s="417"/>
      <c r="D7239" s="418"/>
      <c r="E7239" s="258" t="str">
        <f>iferror(vlookup(C7239,'Master data'!$A$1:$C$29,3,0),"--")</f>
        <v>--</v>
      </c>
      <c r="F7239" s="258" t="str">
        <f>iferror(vlookup(C7239,'Master data'!$A$1:$C$29,2,0),"--")</f>
        <v>--</v>
      </c>
    </row>
    <row r="7240" ht="22.5" customHeight="1">
      <c r="A7240" s="183"/>
      <c r="B7240" s="184"/>
      <c r="C7240" s="417"/>
      <c r="D7240" s="418"/>
      <c r="E7240" s="258" t="str">
        <f>iferror(vlookup(C7240,'Master data'!$A$1:$C$29,3,0),"--")</f>
        <v>--</v>
      </c>
      <c r="F7240" s="258" t="str">
        <f>iferror(vlookup(C7240,'Master data'!$A$1:$C$29,2,0),"--")</f>
        <v>--</v>
      </c>
    </row>
    <row r="7241" ht="22.5" customHeight="1">
      <c r="A7241" s="183"/>
      <c r="B7241" s="184"/>
      <c r="C7241" s="417"/>
      <c r="D7241" s="418"/>
      <c r="E7241" s="258" t="str">
        <f>iferror(vlookup(C7241,'Master data'!$A$1:$C$29,3,0),"--")</f>
        <v>--</v>
      </c>
      <c r="F7241" s="258" t="str">
        <f>iferror(vlookup(C7241,'Master data'!$A$1:$C$29,2,0),"--")</f>
        <v>--</v>
      </c>
    </row>
    <row r="7242" ht="22.5" customHeight="1">
      <c r="A7242" s="183"/>
      <c r="B7242" s="184"/>
      <c r="C7242" s="417"/>
      <c r="D7242" s="418"/>
      <c r="E7242" s="258" t="str">
        <f>iferror(vlookup(C7242,'Master data'!$A$1:$C$29,3,0),"--")</f>
        <v>--</v>
      </c>
      <c r="F7242" s="258" t="str">
        <f>iferror(vlookup(C7242,'Master data'!$A$1:$C$29,2,0),"--")</f>
        <v>--</v>
      </c>
    </row>
    <row r="7243" ht="22.5" customHeight="1">
      <c r="A7243" s="183"/>
      <c r="B7243" s="184"/>
      <c r="C7243" s="417"/>
      <c r="D7243" s="418"/>
      <c r="E7243" s="258" t="str">
        <f>iferror(vlookup(C7243,'Master data'!$A$1:$C$29,3,0),"--")</f>
        <v>--</v>
      </c>
      <c r="F7243" s="258" t="str">
        <f>iferror(vlookup(C7243,'Master data'!$A$1:$C$29,2,0),"--")</f>
        <v>--</v>
      </c>
    </row>
    <row r="7244" ht="22.5" customHeight="1">
      <c r="A7244" s="183"/>
      <c r="B7244" s="184"/>
      <c r="C7244" s="417"/>
      <c r="D7244" s="418"/>
      <c r="E7244" s="258" t="str">
        <f>iferror(vlookup(C7244,'Master data'!$A$1:$C$29,3,0),"--")</f>
        <v>--</v>
      </c>
      <c r="F7244" s="258" t="str">
        <f>iferror(vlookup(C7244,'Master data'!$A$1:$C$29,2,0),"--")</f>
        <v>--</v>
      </c>
    </row>
    <row r="7245" ht="22.5" customHeight="1">
      <c r="A7245" s="183"/>
      <c r="B7245" s="184"/>
      <c r="C7245" s="417"/>
      <c r="D7245" s="418"/>
      <c r="E7245" s="258" t="str">
        <f>iferror(vlookup(C7245,'Master data'!$A$1:$C$29,3,0),"--")</f>
        <v>--</v>
      </c>
      <c r="F7245" s="258" t="str">
        <f>iferror(vlookup(C7245,'Master data'!$A$1:$C$29,2,0),"--")</f>
        <v>--</v>
      </c>
    </row>
    <row r="7246" ht="22.5" customHeight="1">
      <c r="A7246" s="183"/>
      <c r="B7246" s="184"/>
      <c r="C7246" s="417"/>
      <c r="D7246" s="418"/>
      <c r="E7246" s="258" t="str">
        <f>iferror(vlookup(C7246,'Master data'!$A$1:$C$29,3,0),"--")</f>
        <v>--</v>
      </c>
      <c r="F7246" s="258" t="str">
        <f>iferror(vlookup(C7246,'Master data'!$A$1:$C$29,2,0),"--")</f>
        <v>--</v>
      </c>
    </row>
    <row r="7247" ht="22.5" customHeight="1">
      <c r="A7247" s="183"/>
      <c r="B7247" s="184"/>
      <c r="C7247" s="417"/>
      <c r="D7247" s="418"/>
      <c r="E7247" s="258" t="str">
        <f>iferror(vlookup(C7247,'Master data'!$A$1:$C$29,3,0),"--")</f>
        <v>--</v>
      </c>
      <c r="F7247" s="258" t="str">
        <f>iferror(vlookup(C7247,'Master data'!$A$1:$C$29,2,0),"--")</f>
        <v>--</v>
      </c>
    </row>
    <row r="7248" ht="22.5" customHeight="1">
      <c r="A7248" s="183"/>
      <c r="B7248" s="184"/>
      <c r="C7248" s="417"/>
      <c r="D7248" s="418"/>
      <c r="E7248" s="258" t="str">
        <f>iferror(vlookup(C7248,'Master data'!$A$1:$C$29,3,0),"--")</f>
        <v>--</v>
      </c>
      <c r="F7248" s="258" t="str">
        <f>iferror(vlookup(C7248,'Master data'!$A$1:$C$29,2,0),"--")</f>
        <v>--</v>
      </c>
    </row>
    <row r="7249" ht="22.5" customHeight="1">
      <c r="A7249" s="183"/>
      <c r="B7249" s="184"/>
      <c r="C7249" s="417"/>
      <c r="D7249" s="418"/>
      <c r="E7249" s="258" t="str">
        <f>iferror(vlookup(C7249,'Master data'!$A$1:$C$29,3,0),"--")</f>
        <v>--</v>
      </c>
      <c r="F7249" s="258" t="str">
        <f>iferror(vlookup(C7249,'Master data'!$A$1:$C$29,2,0),"--")</f>
        <v>--</v>
      </c>
    </row>
    <row r="7250" ht="22.5" customHeight="1">
      <c r="A7250" s="183"/>
      <c r="B7250" s="184"/>
      <c r="C7250" s="417"/>
      <c r="D7250" s="418"/>
      <c r="E7250" s="258" t="str">
        <f>iferror(vlookup(C7250,'Master data'!$A$1:$C$29,3,0),"--")</f>
        <v>--</v>
      </c>
      <c r="F7250" s="258" t="str">
        <f>iferror(vlookup(C7250,'Master data'!$A$1:$C$29,2,0),"--")</f>
        <v>--</v>
      </c>
    </row>
    <row r="7251" ht="22.5" customHeight="1">
      <c r="A7251" s="183"/>
      <c r="B7251" s="184"/>
      <c r="C7251" s="417"/>
      <c r="D7251" s="418"/>
      <c r="E7251" s="258" t="str">
        <f>iferror(vlookup(C7251,'Master data'!$A$1:$C$29,3,0),"--")</f>
        <v>--</v>
      </c>
      <c r="F7251" s="258" t="str">
        <f>iferror(vlookup(C7251,'Master data'!$A$1:$C$29,2,0),"--")</f>
        <v>--</v>
      </c>
    </row>
    <row r="7252" ht="22.5" customHeight="1">
      <c r="A7252" s="183"/>
      <c r="B7252" s="184"/>
      <c r="C7252" s="417"/>
      <c r="D7252" s="418"/>
      <c r="E7252" s="258" t="str">
        <f>iferror(vlookup(C7252,'Master data'!$A$1:$C$29,3,0),"--")</f>
        <v>--</v>
      </c>
      <c r="F7252" s="258" t="str">
        <f>iferror(vlookup(C7252,'Master data'!$A$1:$C$29,2,0),"--")</f>
        <v>--</v>
      </c>
    </row>
    <row r="7253" ht="22.5" customHeight="1">
      <c r="A7253" s="183"/>
      <c r="B7253" s="184"/>
      <c r="C7253" s="417"/>
      <c r="D7253" s="418"/>
      <c r="E7253" s="258" t="str">
        <f>iferror(vlookup(C7253,'Master data'!$A$1:$C$29,3,0),"--")</f>
        <v>--</v>
      </c>
      <c r="F7253" s="258" t="str">
        <f>iferror(vlookup(C7253,'Master data'!$A$1:$C$29,2,0),"--")</f>
        <v>--</v>
      </c>
    </row>
    <row r="7254" ht="22.5" customHeight="1">
      <c r="A7254" s="183"/>
      <c r="B7254" s="184"/>
      <c r="C7254" s="417"/>
      <c r="D7254" s="418"/>
      <c r="E7254" s="258" t="str">
        <f>iferror(vlookup(C7254,'Master data'!$A$1:$C$29,3,0),"--")</f>
        <v>--</v>
      </c>
      <c r="F7254" s="258" t="str">
        <f>iferror(vlookup(C7254,'Master data'!$A$1:$C$29,2,0),"--")</f>
        <v>--</v>
      </c>
    </row>
    <row r="7255" ht="22.5" customHeight="1">
      <c r="A7255" s="183"/>
      <c r="B7255" s="184"/>
      <c r="C7255" s="417"/>
      <c r="D7255" s="418"/>
      <c r="E7255" s="258" t="str">
        <f>iferror(vlookup(C7255,'Master data'!$A$1:$C$29,3,0),"--")</f>
        <v>--</v>
      </c>
      <c r="F7255" s="258" t="str">
        <f>iferror(vlookup(C7255,'Master data'!$A$1:$C$29,2,0),"--")</f>
        <v>--</v>
      </c>
    </row>
    <row r="7256" ht="22.5" customHeight="1">
      <c r="A7256" s="183"/>
      <c r="B7256" s="184"/>
      <c r="C7256" s="417"/>
      <c r="D7256" s="418"/>
      <c r="E7256" s="258" t="str">
        <f>iferror(vlookup(C7256,'Master data'!$A$1:$C$29,3,0),"--")</f>
        <v>--</v>
      </c>
      <c r="F7256" s="258" t="str">
        <f>iferror(vlookup(C7256,'Master data'!$A$1:$C$29,2,0),"--")</f>
        <v>--</v>
      </c>
    </row>
    <row r="7257" ht="22.5" customHeight="1">
      <c r="A7257" s="183"/>
      <c r="B7257" s="184"/>
      <c r="C7257" s="417"/>
      <c r="D7257" s="418"/>
      <c r="E7257" s="258" t="str">
        <f>iferror(vlookup(C7257,'Master data'!$A$1:$C$29,3,0),"--")</f>
        <v>--</v>
      </c>
      <c r="F7257" s="258" t="str">
        <f>iferror(vlookup(C7257,'Master data'!$A$1:$C$29,2,0),"--")</f>
        <v>--</v>
      </c>
    </row>
    <row r="7258" ht="22.5" customHeight="1">
      <c r="A7258" s="183"/>
      <c r="B7258" s="184"/>
      <c r="C7258" s="417"/>
      <c r="D7258" s="418"/>
      <c r="E7258" s="258" t="str">
        <f>iferror(vlookup(C7258,'Master data'!$A$1:$C$29,3,0),"--")</f>
        <v>--</v>
      </c>
      <c r="F7258" s="258" t="str">
        <f>iferror(vlookup(C7258,'Master data'!$A$1:$C$29,2,0),"--")</f>
        <v>--</v>
      </c>
    </row>
    <row r="7259" ht="22.5" customHeight="1">
      <c r="A7259" s="183"/>
      <c r="B7259" s="184"/>
      <c r="C7259" s="417"/>
      <c r="D7259" s="418"/>
      <c r="E7259" s="258" t="str">
        <f>iferror(vlookup(C7259,'Master data'!$A$1:$C$29,3,0),"--")</f>
        <v>--</v>
      </c>
      <c r="F7259" s="258" t="str">
        <f>iferror(vlookup(C7259,'Master data'!$A$1:$C$29,2,0),"--")</f>
        <v>--</v>
      </c>
    </row>
    <row r="7260" ht="22.5" customHeight="1">
      <c r="A7260" s="183"/>
      <c r="B7260" s="184"/>
      <c r="C7260" s="417"/>
      <c r="D7260" s="418"/>
      <c r="E7260" s="258" t="str">
        <f>iferror(vlookup(C7260,'Master data'!$A$1:$C$29,3,0),"--")</f>
        <v>--</v>
      </c>
      <c r="F7260" s="258" t="str">
        <f>iferror(vlookup(C7260,'Master data'!$A$1:$C$29,2,0),"--")</f>
        <v>--</v>
      </c>
    </row>
    <row r="7261" ht="22.5" customHeight="1">
      <c r="A7261" s="183"/>
      <c r="B7261" s="184"/>
      <c r="C7261" s="417"/>
      <c r="D7261" s="418"/>
      <c r="E7261" s="258" t="str">
        <f>iferror(vlookup(C7261,'Master data'!$A$1:$C$29,3,0),"--")</f>
        <v>--</v>
      </c>
      <c r="F7261" s="258" t="str">
        <f>iferror(vlookup(C7261,'Master data'!$A$1:$C$29,2,0),"--")</f>
        <v>--</v>
      </c>
    </row>
    <row r="7262" ht="22.5" customHeight="1">
      <c r="A7262" s="183"/>
      <c r="B7262" s="184"/>
      <c r="C7262" s="417"/>
      <c r="D7262" s="418"/>
      <c r="E7262" s="258" t="str">
        <f>iferror(vlookup(C7262,'Master data'!$A$1:$C$29,3,0),"--")</f>
        <v>--</v>
      </c>
      <c r="F7262" s="258" t="str">
        <f>iferror(vlookup(C7262,'Master data'!$A$1:$C$29,2,0),"--")</f>
        <v>--</v>
      </c>
    </row>
    <row r="7263" ht="22.5" customHeight="1">
      <c r="A7263" s="183"/>
      <c r="B7263" s="184"/>
      <c r="C7263" s="417"/>
      <c r="D7263" s="418"/>
      <c r="E7263" s="258" t="str">
        <f>iferror(vlookup(C7263,'Master data'!$A$1:$C$29,3,0),"--")</f>
        <v>--</v>
      </c>
      <c r="F7263" s="258" t="str">
        <f>iferror(vlookup(C7263,'Master data'!$A$1:$C$29,2,0),"--")</f>
        <v>--</v>
      </c>
    </row>
    <row r="7264" ht="22.5" customHeight="1">
      <c r="A7264" s="183"/>
      <c r="B7264" s="184"/>
      <c r="C7264" s="417"/>
      <c r="D7264" s="418"/>
      <c r="E7264" s="258" t="str">
        <f>iferror(vlookup(C7264,'Master data'!$A$1:$C$29,3,0),"--")</f>
        <v>--</v>
      </c>
      <c r="F7264" s="258" t="str">
        <f>iferror(vlookup(C7264,'Master data'!$A$1:$C$29,2,0),"--")</f>
        <v>--</v>
      </c>
    </row>
    <row r="7265" ht="22.5" customHeight="1">
      <c r="A7265" s="183"/>
      <c r="B7265" s="184"/>
      <c r="C7265" s="417"/>
      <c r="D7265" s="418"/>
      <c r="E7265" s="258" t="str">
        <f>iferror(vlookup(C7265,'Master data'!$A$1:$C$29,3,0),"--")</f>
        <v>--</v>
      </c>
      <c r="F7265" s="258" t="str">
        <f>iferror(vlookup(C7265,'Master data'!$A$1:$C$29,2,0),"--")</f>
        <v>--</v>
      </c>
    </row>
    <row r="7266" ht="22.5" customHeight="1">
      <c r="A7266" s="183"/>
      <c r="B7266" s="184"/>
      <c r="C7266" s="417"/>
      <c r="D7266" s="418"/>
      <c r="E7266" s="258" t="str">
        <f>iferror(vlookup(C7266,'Master data'!$A$1:$C$29,3,0),"--")</f>
        <v>--</v>
      </c>
      <c r="F7266" s="258" t="str">
        <f>iferror(vlookup(C7266,'Master data'!$A$1:$C$29,2,0),"--")</f>
        <v>--</v>
      </c>
    </row>
    <row r="7267" ht="22.5" customHeight="1">
      <c r="A7267" s="183"/>
      <c r="B7267" s="184"/>
      <c r="C7267" s="417"/>
      <c r="D7267" s="418"/>
      <c r="E7267" s="258" t="str">
        <f>iferror(vlookup(C7267,'Master data'!$A$1:$C$29,3,0),"--")</f>
        <v>--</v>
      </c>
      <c r="F7267" s="258" t="str">
        <f>iferror(vlookup(C7267,'Master data'!$A$1:$C$29,2,0),"--")</f>
        <v>--</v>
      </c>
    </row>
    <row r="7268" ht="22.5" customHeight="1">
      <c r="A7268" s="183"/>
      <c r="B7268" s="184"/>
      <c r="C7268" s="417"/>
      <c r="D7268" s="418"/>
      <c r="E7268" s="258" t="str">
        <f>iferror(vlookup(C7268,'Master data'!$A$1:$C$29,3,0),"--")</f>
        <v>--</v>
      </c>
      <c r="F7268" s="258" t="str">
        <f>iferror(vlookup(C7268,'Master data'!$A$1:$C$29,2,0),"--")</f>
        <v>--</v>
      </c>
    </row>
    <row r="7269" ht="22.5" customHeight="1">
      <c r="A7269" s="183"/>
      <c r="B7269" s="184"/>
      <c r="C7269" s="417"/>
      <c r="D7269" s="418"/>
      <c r="E7269" s="258" t="str">
        <f>iferror(vlookup(C7269,'Master data'!$A$1:$C$29,3,0),"--")</f>
        <v>--</v>
      </c>
      <c r="F7269" s="258" t="str">
        <f>iferror(vlookup(C7269,'Master data'!$A$1:$C$29,2,0),"--")</f>
        <v>--</v>
      </c>
    </row>
    <row r="7270" ht="22.5" customHeight="1">
      <c r="A7270" s="183"/>
      <c r="B7270" s="184"/>
      <c r="C7270" s="417"/>
      <c r="D7270" s="418"/>
      <c r="E7270" s="258" t="str">
        <f>iferror(vlookup(C7270,'Master data'!$A$1:$C$29,3,0),"--")</f>
        <v>--</v>
      </c>
      <c r="F7270" s="258" t="str">
        <f>iferror(vlookup(C7270,'Master data'!$A$1:$C$29,2,0),"--")</f>
        <v>--</v>
      </c>
    </row>
    <row r="7271" ht="22.5" customHeight="1">
      <c r="A7271" s="183"/>
      <c r="B7271" s="184"/>
      <c r="C7271" s="417"/>
      <c r="D7271" s="418"/>
      <c r="E7271" s="258" t="str">
        <f>iferror(vlookup(C7271,'Master data'!$A$1:$C$29,3,0),"--")</f>
        <v>--</v>
      </c>
      <c r="F7271" s="258" t="str">
        <f>iferror(vlookup(C7271,'Master data'!$A$1:$C$29,2,0),"--")</f>
        <v>--</v>
      </c>
    </row>
    <row r="7272" ht="22.5" customHeight="1">
      <c r="A7272" s="183"/>
      <c r="B7272" s="184"/>
      <c r="C7272" s="417"/>
      <c r="D7272" s="418"/>
      <c r="E7272" s="258" t="str">
        <f>iferror(vlookup(C7272,'Master data'!$A$1:$C$29,3,0),"--")</f>
        <v>--</v>
      </c>
      <c r="F7272" s="258" t="str">
        <f>iferror(vlookup(C7272,'Master data'!$A$1:$C$29,2,0),"--")</f>
        <v>--</v>
      </c>
    </row>
    <row r="7273" ht="22.5" customHeight="1">
      <c r="A7273" s="183"/>
      <c r="B7273" s="184"/>
      <c r="C7273" s="417"/>
      <c r="D7273" s="418"/>
      <c r="E7273" s="258" t="str">
        <f>iferror(vlookup(C7273,'Master data'!$A$1:$C$29,3,0),"--")</f>
        <v>--</v>
      </c>
      <c r="F7273" s="258" t="str">
        <f>iferror(vlookup(C7273,'Master data'!$A$1:$C$29,2,0),"--")</f>
        <v>--</v>
      </c>
    </row>
    <row r="7274" ht="22.5" customHeight="1">
      <c r="A7274" s="183"/>
      <c r="B7274" s="184"/>
      <c r="C7274" s="417"/>
      <c r="D7274" s="418"/>
      <c r="E7274" s="258" t="str">
        <f>iferror(vlookup(C7274,'Master data'!$A$1:$C$29,3,0),"--")</f>
        <v>--</v>
      </c>
      <c r="F7274" s="258" t="str">
        <f>iferror(vlookup(C7274,'Master data'!$A$1:$C$29,2,0),"--")</f>
        <v>--</v>
      </c>
    </row>
    <row r="7275" ht="22.5" customHeight="1">
      <c r="A7275" s="183"/>
      <c r="B7275" s="184"/>
      <c r="C7275" s="417"/>
      <c r="D7275" s="418"/>
      <c r="E7275" s="258" t="str">
        <f>iferror(vlookup(C7275,'Master data'!$A$1:$C$29,3,0),"--")</f>
        <v>--</v>
      </c>
      <c r="F7275" s="258" t="str">
        <f>iferror(vlookup(C7275,'Master data'!$A$1:$C$29,2,0),"--")</f>
        <v>--</v>
      </c>
    </row>
    <row r="7276" ht="22.5" customHeight="1">
      <c r="A7276" s="183"/>
      <c r="B7276" s="184"/>
      <c r="C7276" s="417"/>
      <c r="D7276" s="418"/>
      <c r="E7276" s="258" t="str">
        <f>iferror(vlookup(C7276,'Master data'!$A$1:$C$29,3,0),"--")</f>
        <v>--</v>
      </c>
      <c r="F7276" s="258" t="str">
        <f>iferror(vlookup(C7276,'Master data'!$A$1:$C$29,2,0),"--")</f>
        <v>--</v>
      </c>
    </row>
    <row r="7277" ht="22.5" customHeight="1">
      <c r="A7277" s="183"/>
      <c r="B7277" s="184"/>
      <c r="C7277" s="417"/>
      <c r="D7277" s="418"/>
      <c r="E7277" s="258" t="str">
        <f>iferror(vlookup(C7277,'Master data'!$A$1:$C$29,3,0),"--")</f>
        <v>--</v>
      </c>
      <c r="F7277" s="258" t="str">
        <f>iferror(vlookup(C7277,'Master data'!$A$1:$C$29,2,0),"--")</f>
        <v>--</v>
      </c>
    </row>
    <row r="7278" ht="22.5" customHeight="1">
      <c r="A7278" s="183"/>
      <c r="B7278" s="184"/>
      <c r="C7278" s="417"/>
      <c r="D7278" s="418"/>
      <c r="E7278" s="258" t="str">
        <f>iferror(vlookup(C7278,'Master data'!$A$1:$C$29,3,0),"--")</f>
        <v>--</v>
      </c>
      <c r="F7278" s="258" t="str">
        <f>iferror(vlookup(C7278,'Master data'!$A$1:$C$29,2,0),"--")</f>
        <v>--</v>
      </c>
    </row>
    <row r="7279" ht="22.5" customHeight="1">
      <c r="A7279" s="183"/>
      <c r="B7279" s="184"/>
      <c r="C7279" s="417"/>
      <c r="D7279" s="418"/>
      <c r="E7279" s="258" t="str">
        <f>iferror(vlookup(C7279,'Master data'!$A$1:$C$29,3,0),"--")</f>
        <v>--</v>
      </c>
      <c r="F7279" s="258" t="str">
        <f>iferror(vlookup(C7279,'Master data'!$A$1:$C$29,2,0),"--")</f>
        <v>--</v>
      </c>
    </row>
    <row r="7280" ht="22.5" customHeight="1">
      <c r="A7280" s="183"/>
      <c r="B7280" s="184"/>
      <c r="C7280" s="417"/>
      <c r="D7280" s="418"/>
      <c r="E7280" s="258" t="str">
        <f>iferror(vlookup(C7280,'Master data'!$A$1:$C$29,3,0),"--")</f>
        <v>--</v>
      </c>
      <c r="F7280" s="258" t="str">
        <f>iferror(vlookup(C7280,'Master data'!$A$1:$C$29,2,0),"--")</f>
        <v>--</v>
      </c>
    </row>
    <row r="7281" ht="22.5" customHeight="1">
      <c r="A7281" s="183"/>
      <c r="B7281" s="184"/>
      <c r="C7281" s="417"/>
      <c r="D7281" s="418"/>
      <c r="E7281" s="258" t="str">
        <f>iferror(vlookup(C7281,'Master data'!$A$1:$C$29,3,0),"--")</f>
        <v>--</v>
      </c>
      <c r="F7281" s="258" t="str">
        <f>iferror(vlookup(C7281,'Master data'!$A$1:$C$29,2,0),"--")</f>
        <v>--</v>
      </c>
    </row>
    <row r="7282" ht="22.5" customHeight="1">
      <c r="A7282" s="183"/>
      <c r="B7282" s="184"/>
      <c r="C7282" s="417"/>
      <c r="D7282" s="418"/>
      <c r="E7282" s="258" t="str">
        <f>iferror(vlookup(C7282,'Master data'!$A$1:$C$29,3,0),"--")</f>
        <v>--</v>
      </c>
      <c r="F7282" s="258" t="str">
        <f>iferror(vlookup(C7282,'Master data'!$A$1:$C$29,2,0),"--")</f>
        <v>--</v>
      </c>
    </row>
    <row r="7283" ht="22.5" customHeight="1">
      <c r="A7283" s="183"/>
      <c r="B7283" s="184"/>
      <c r="C7283" s="417"/>
      <c r="D7283" s="418"/>
      <c r="E7283" s="258" t="str">
        <f>iferror(vlookup(C7283,'Master data'!$A$1:$C$29,3,0),"--")</f>
        <v>--</v>
      </c>
      <c r="F7283" s="258" t="str">
        <f>iferror(vlookup(C7283,'Master data'!$A$1:$C$29,2,0),"--")</f>
        <v>--</v>
      </c>
    </row>
    <row r="7284" ht="22.5" customHeight="1">
      <c r="A7284" s="183"/>
      <c r="B7284" s="184"/>
      <c r="C7284" s="417"/>
      <c r="D7284" s="418"/>
      <c r="E7284" s="258" t="str">
        <f>iferror(vlookup(C7284,'Master data'!$A$1:$C$29,3,0),"--")</f>
        <v>--</v>
      </c>
      <c r="F7284" s="258" t="str">
        <f>iferror(vlookup(C7284,'Master data'!$A$1:$C$29,2,0),"--")</f>
        <v>--</v>
      </c>
    </row>
    <row r="7285" ht="22.5" customHeight="1">
      <c r="A7285" s="183"/>
      <c r="B7285" s="184"/>
      <c r="C7285" s="417"/>
      <c r="D7285" s="418"/>
      <c r="E7285" s="258" t="str">
        <f>iferror(vlookup(C7285,'Master data'!$A$1:$C$29,3,0),"--")</f>
        <v>--</v>
      </c>
      <c r="F7285" s="258" t="str">
        <f>iferror(vlookup(C7285,'Master data'!$A$1:$C$29,2,0),"--")</f>
        <v>--</v>
      </c>
    </row>
    <row r="7286" ht="22.5" customHeight="1">
      <c r="A7286" s="183"/>
      <c r="B7286" s="184"/>
      <c r="C7286" s="417"/>
      <c r="D7286" s="418"/>
      <c r="E7286" s="258" t="str">
        <f>iferror(vlookup(C7286,'Master data'!$A$1:$C$29,3,0),"--")</f>
        <v>--</v>
      </c>
      <c r="F7286" s="258" t="str">
        <f>iferror(vlookup(C7286,'Master data'!$A$1:$C$29,2,0),"--")</f>
        <v>--</v>
      </c>
    </row>
    <row r="7287" ht="22.5" customHeight="1">
      <c r="A7287" s="183"/>
      <c r="B7287" s="184"/>
      <c r="C7287" s="417"/>
      <c r="D7287" s="418"/>
      <c r="E7287" s="258" t="str">
        <f>iferror(vlookup(C7287,'Master data'!$A$1:$C$29,3,0),"--")</f>
        <v>--</v>
      </c>
      <c r="F7287" s="258" t="str">
        <f>iferror(vlookup(C7287,'Master data'!$A$1:$C$29,2,0),"--")</f>
        <v>--</v>
      </c>
    </row>
    <row r="7288" ht="22.5" customHeight="1">
      <c r="A7288" s="183"/>
      <c r="B7288" s="184"/>
      <c r="C7288" s="417"/>
      <c r="D7288" s="418"/>
      <c r="E7288" s="258" t="str">
        <f>iferror(vlookup(C7288,'Master data'!$A$1:$C$29,3,0),"--")</f>
        <v>--</v>
      </c>
      <c r="F7288" s="258" t="str">
        <f>iferror(vlookup(C7288,'Master data'!$A$1:$C$29,2,0),"--")</f>
        <v>--</v>
      </c>
    </row>
    <row r="7289" ht="22.5" customHeight="1">
      <c r="A7289" s="183"/>
      <c r="B7289" s="184"/>
      <c r="C7289" s="417"/>
      <c r="D7289" s="418"/>
      <c r="E7289" s="258" t="str">
        <f>iferror(vlookup(C7289,'Master data'!$A$1:$C$29,3,0),"--")</f>
        <v>--</v>
      </c>
      <c r="F7289" s="258" t="str">
        <f>iferror(vlookup(C7289,'Master data'!$A$1:$C$29,2,0),"--")</f>
        <v>--</v>
      </c>
    </row>
    <row r="7290" ht="22.5" customHeight="1">
      <c r="A7290" s="183"/>
      <c r="B7290" s="184"/>
      <c r="C7290" s="417"/>
      <c r="D7290" s="418"/>
      <c r="E7290" s="258" t="str">
        <f>iferror(vlookup(C7290,'Master data'!$A$1:$C$29,3,0),"--")</f>
        <v>--</v>
      </c>
      <c r="F7290" s="258" t="str">
        <f>iferror(vlookup(C7290,'Master data'!$A$1:$C$29,2,0),"--")</f>
        <v>--</v>
      </c>
    </row>
    <row r="7291" ht="22.5" customHeight="1">
      <c r="A7291" s="183"/>
      <c r="B7291" s="184"/>
      <c r="C7291" s="417"/>
      <c r="D7291" s="418"/>
      <c r="E7291" s="258" t="str">
        <f>iferror(vlookup(C7291,'Master data'!$A$1:$C$29,3,0),"--")</f>
        <v>--</v>
      </c>
      <c r="F7291" s="258" t="str">
        <f>iferror(vlookup(C7291,'Master data'!$A$1:$C$29,2,0),"--")</f>
        <v>--</v>
      </c>
    </row>
    <row r="7292" ht="22.5" customHeight="1">
      <c r="A7292" s="183"/>
      <c r="B7292" s="184"/>
      <c r="C7292" s="417"/>
      <c r="D7292" s="418"/>
      <c r="E7292" s="258" t="str">
        <f>iferror(vlookup(C7292,'Master data'!$A$1:$C$29,3,0),"--")</f>
        <v>--</v>
      </c>
      <c r="F7292" s="258" t="str">
        <f>iferror(vlookup(C7292,'Master data'!$A$1:$C$29,2,0),"--")</f>
        <v>--</v>
      </c>
    </row>
    <row r="7293" ht="22.5" customHeight="1">
      <c r="A7293" s="183"/>
      <c r="B7293" s="184"/>
      <c r="C7293" s="417"/>
      <c r="D7293" s="418"/>
      <c r="E7293" s="258" t="str">
        <f>iferror(vlookup(C7293,'Master data'!$A$1:$C$29,3,0),"--")</f>
        <v>--</v>
      </c>
      <c r="F7293" s="258" t="str">
        <f>iferror(vlookup(C7293,'Master data'!$A$1:$C$29,2,0),"--")</f>
        <v>--</v>
      </c>
    </row>
    <row r="7294" ht="22.5" customHeight="1">
      <c r="A7294" s="183"/>
      <c r="B7294" s="184"/>
      <c r="C7294" s="417"/>
      <c r="D7294" s="418"/>
      <c r="E7294" s="258" t="str">
        <f>iferror(vlookup(C7294,'Master data'!$A$1:$C$29,3,0),"--")</f>
        <v>--</v>
      </c>
      <c r="F7294" s="258" t="str">
        <f>iferror(vlookup(C7294,'Master data'!$A$1:$C$29,2,0),"--")</f>
        <v>--</v>
      </c>
    </row>
    <row r="7295" ht="22.5" customHeight="1">
      <c r="A7295" s="183"/>
      <c r="B7295" s="184"/>
      <c r="C7295" s="417"/>
      <c r="D7295" s="418"/>
      <c r="E7295" s="258" t="str">
        <f>iferror(vlookup(C7295,'Master data'!$A$1:$C$29,3,0),"--")</f>
        <v>--</v>
      </c>
      <c r="F7295" s="258" t="str">
        <f>iferror(vlookup(C7295,'Master data'!$A$1:$C$29,2,0),"--")</f>
        <v>--</v>
      </c>
    </row>
    <row r="7296" ht="22.5" customHeight="1">
      <c r="A7296" s="183"/>
      <c r="B7296" s="184"/>
      <c r="C7296" s="417"/>
      <c r="D7296" s="418"/>
      <c r="E7296" s="258" t="str">
        <f>iferror(vlookup(C7296,'Master data'!$A$1:$C$29,3,0),"--")</f>
        <v>--</v>
      </c>
      <c r="F7296" s="258" t="str">
        <f>iferror(vlookup(C7296,'Master data'!$A$1:$C$29,2,0),"--")</f>
        <v>--</v>
      </c>
    </row>
    <row r="7297" ht="22.5" customHeight="1">
      <c r="A7297" s="183"/>
      <c r="B7297" s="184"/>
      <c r="C7297" s="417"/>
      <c r="D7297" s="418"/>
      <c r="E7297" s="258" t="str">
        <f>iferror(vlookup(C7297,'Master data'!$A$1:$C$29,3,0),"--")</f>
        <v>--</v>
      </c>
      <c r="F7297" s="258" t="str">
        <f>iferror(vlookup(C7297,'Master data'!$A$1:$C$29,2,0),"--")</f>
        <v>--</v>
      </c>
    </row>
    <row r="7298" ht="22.5" customHeight="1">
      <c r="A7298" s="183"/>
      <c r="B7298" s="184"/>
      <c r="C7298" s="417"/>
      <c r="D7298" s="418"/>
      <c r="E7298" s="258" t="str">
        <f>iferror(vlookup(C7298,'Master data'!$A$1:$C$29,3,0),"--")</f>
        <v>--</v>
      </c>
      <c r="F7298" s="258" t="str">
        <f>iferror(vlookup(C7298,'Master data'!$A$1:$C$29,2,0),"--")</f>
        <v>--</v>
      </c>
    </row>
    <row r="7299" ht="22.5" customHeight="1">
      <c r="A7299" s="183"/>
      <c r="B7299" s="184"/>
      <c r="C7299" s="417"/>
      <c r="D7299" s="418"/>
      <c r="E7299" s="258" t="str">
        <f>iferror(vlookup(C7299,'Master data'!$A$1:$C$29,3,0),"--")</f>
        <v>--</v>
      </c>
      <c r="F7299" s="258" t="str">
        <f>iferror(vlookup(C7299,'Master data'!$A$1:$C$29,2,0),"--")</f>
        <v>--</v>
      </c>
    </row>
    <row r="7300" ht="22.5" customHeight="1">
      <c r="A7300" s="183"/>
      <c r="B7300" s="184"/>
      <c r="C7300" s="417"/>
      <c r="D7300" s="418"/>
      <c r="E7300" s="258" t="str">
        <f>iferror(vlookup(C7300,'Master data'!$A$1:$C$29,3,0),"--")</f>
        <v>--</v>
      </c>
      <c r="F7300" s="258" t="str">
        <f>iferror(vlookup(C7300,'Master data'!$A$1:$C$29,2,0),"--")</f>
        <v>--</v>
      </c>
    </row>
    <row r="7301" ht="22.5" customHeight="1">
      <c r="A7301" s="183"/>
      <c r="B7301" s="184"/>
      <c r="C7301" s="417"/>
      <c r="D7301" s="418"/>
      <c r="E7301" s="258" t="str">
        <f>iferror(vlookup(C7301,'Master data'!$A$1:$C$29,3,0),"--")</f>
        <v>--</v>
      </c>
      <c r="F7301" s="258" t="str">
        <f>iferror(vlookup(C7301,'Master data'!$A$1:$C$29,2,0),"--")</f>
        <v>--</v>
      </c>
    </row>
    <row r="7302" ht="22.5" customHeight="1">
      <c r="A7302" s="183"/>
      <c r="B7302" s="184"/>
      <c r="C7302" s="417"/>
      <c r="D7302" s="418"/>
      <c r="E7302" s="258" t="str">
        <f>iferror(vlookup(C7302,'Master data'!$A$1:$C$29,3,0),"--")</f>
        <v>--</v>
      </c>
      <c r="F7302" s="258" t="str">
        <f>iferror(vlookup(C7302,'Master data'!$A$1:$C$29,2,0),"--")</f>
        <v>--</v>
      </c>
    </row>
    <row r="7303" ht="22.5" customHeight="1">
      <c r="A7303" s="183"/>
      <c r="B7303" s="184"/>
      <c r="C7303" s="417"/>
      <c r="D7303" s="418"/>
      <c r="E7303" s="258" t="str">
        <f>iferror(vlookup(C7303,'Master data'!$A$1:$C$29,3,0),"--")</f>
        <v>--</v>
      </c>
      <c r="F7303" s="258" t="str">
        <f>iferror(vlookup(C7303,'Master data'!$A$1:$C$29,2,0),"--")</f>
        <v>--</v>
      </c>
    </row>
    <row r="7304" ht="22.5" customHeight="1">
      <c r="A7304" s="183"/>
      <c r="B7304" s="184"/>
      <c r="C7304" s="417"/>
      <c r="D7304" s="418"/>
      <c r="E7304" s="258" t="str">
        <f>iferror(vlookup(C7304,'Master data'!$A$1:$C$29,3,0),"--")</f>
        <v>--</v>
      </c>
      <c r="F7304" s="258" t="str">
        <f>iferror(vlookup(C7304,'Master data'!$A$1:$C$29,2,0),"--")</f>
        <v>--</v>
      </c>
    </row>
    <row r="7305" ht="22.5" customHeight="1">
      <c r="A7305" s="183"/>
      <c r="B7305" s="184"/>
      <c r="C7305" s="417"/>
      <c r="D7305" s="418"/>
      <c r="E7305" s="258" t="str">
        <f>iferror(vlookup(C7305,'Master data'!$A$1:$C$29,3,0),"--")</f>
        <v>--</v>
      </c>
      <c r="F7305" s="258" t="str">
        <f>iferror(vlookup(C7305,'Master data'!$A$1:$C$29,2,0),"--")</f>
        <v>--</v>
      </c>
    </row>
    <row r="7306" ht="22.5" customHeight="1">
      <c r="A7306" s="183"/>
      <c r="B7306" s="184"/>
      <c r="C7306" s="417"/>
      <c r="D7306" s="418"/>
      <c r="E7306" s="258" t="str">
        <f>iferror(vlookup(C7306,'Master data'!$A$1:$C$29,3,0),"--")</f>
        <v>--</v>
      </c>
      <c r="F7306" s="258" t="str">
        <f>iferror(vlookup(C7306,'Master data'!$A$1:$C$29,2,0),"--")</f>
        <v>--</v>
      </c>
    </row>
    <row r="7307" ht="22.5" customHeight="1">
      <c r="A7307" s="183"/>
      <c r="B7307" s="184"/>
      <c r="C7307" s="417"/>
      <c r="D7307" s="418"/>
      <c r="E7307" s="258" t="str">
        <f>iferror(vlookup(C7307,'Master data'!$A$1:$C$29,3,0),"--")</f>
        <v>--</v>
      </c>
      <c r="F7307" s="258" t="str">
        <f>iferror(vlookup(C7307,'Master data'!$A$1:$C$29,2,0),"--")</f>
        <v>--</v>
      </c>
    </row>
    <row r="7308" ht="22.5" customHeight="1">
      <c r="A7308" s="183"/>
      <c r="B7308" s="184"/>
      <c r="C7308" s="417"/>
      <c r="D7308" s="418"/>
      <c r="E7308" s="258" t="str">
        <f>iferror(vlookup(C7308,'Master data'!$A$1:$C$29,3,0),"--")</f>
        <v>--</v>
      </c>
      <c r="F7308" s="258" t="str">
        <f>iferror(vlookup(C7308,'Master data'!$A$1:$C$29,2,0),"--")</f>
        <v>--</v>
      </c>
    </row>
    <row r="7309" ht="22.5" customHeight="1">
      <c r="A7309" s="183"/>
      <c r="B7309" s="184"/>
      <c r="C7309" s="417"/>
      <c r="D7309" s="418"/>
      <c r="E7309" s="258" t="str">
        <f>iferror(vlookup(C7309,'Master data'!$A$1:$C$29,3,0),"--")</f>
        <v>--</v>
      </c>
      <c r="F7309" s="258" t="str">
        <f>iferror(vlookup(C7309,'Master data'!$A$1:$C$29,2,0),"--")</f>
        <v>--</v>
      </c>
    </row>
    <row r="7310" ht="22.5" customHeight="1">
      <c r="A7310" s="183"/>
      <c r="B7310" s="184"/>
      <c r="C7310" s="417"/>
      <c r="D7310" s="418"/>
      <c r="E7310" s="258" t="str">
        <f>iferror(vlookup(C7310,'Master data'!$A$1:$C$29,3,0),"--")</f>
        <v>--</v>
      </c>
      <c r="F7310" s="258" t="str">
        <f>iferror(vlookup(C7310,'Master data'!$A$1:$C$29,2,0),"--")</f>
        <v>--</v>
      </c>
    </row>
    <row r="7311" ht="22.5" customHeight="1">
      <c r="A7311" s="183"/>
      <c r="B7311" s="184"/>
      <c r="C7311" s="417"/>
      <c r="D7311" s="418"/>
      <c r="E7311" s="258" t="str">
        <f>iferror(vlookup(C7311,'Master data'!$A$1:$C$29,3,0),"--")</f>
        <v>--</v>
      </c>
      <c r="F7311" s="258" t="str">
        <f>iferror(vlookup(C7311,'Master data'!$A$1:$C$29,2,0),"--")</f>
        <v>--</v>
      </c>
    </row>
    <row r="7312" ht="22.5" customHeight="1">
      <c r="A7312" s="183"/>
      <c r="B7312" s="184"/>
      <c r="C7312" s="417"/>
      <c r="D7312" s="418"/>
      <c r="E7312" s="258" t="str">
        <f>iferror(vlookup(C7312,'Master data'!$A$1:$C$29,3,0),"--")</f>
        <v>--</v>
      </c>
      <c r="F7312" s="258" t="str">
        <f>iferror(vlookup(C7312,'Master data'!$A$1:$C$29,2,0),"--")</f>
        <v>--</v>
      </c>
    </row>
    <row r="7313" ht="22.5" customHeight="1">
      <c r="A7313" s="183"/>
      <c r="B7313" s="184"/>
      <c r="C7313" s="417"/>
      <c r="D7313" s="418"/>
      <c r="E7313" s="258" t="str">
        <f>iferror(vlookup(C7313,'Master data'!$A$1:$C$29,3,0),"--")</f>
        <v>--</v>
      </c>
      <c r="F7313" s="258" t="str">
        <f>iferror(vlookup(C7313,'Master data'!$A$1:$C$29,2,0),"--")</f>
        <v>--</v>
      </c>
    </row>
    <row r="7314" ht="22.5" customHeight="1">
      <c r="A7314" s="183"/>
      <c r="B7314" s="184"/>
      <c r="C7314" s="417"/>
      <c r="D7314" s="418"/>
      <c r="E7314" s="258" t="str">
        <f>iferror(vlookup(C7314,'Master data'!$A$1:$C$29,3,0),"--")</f>
        <v>--</v>
      </c>
      <c r="F7314" s="258" t="str">
        <f>iferror(vlookup(C7314,'Master data'!$A$1:$C$29,2,0),"--")</f>
        <v>--</v>
      </c>
    </row>
    <row r="7315" ht="22.5" customHeight="1">
      <c r="A7315" s="183"/>
      <c r="B7315" s="184"/>
      <c r="C7315" s="417"/>
      <c r="D7315" s="418"/>
      <c r="E7315" s="258" t="str">
        <f>iferror(vlookup(C7315,'Master data'!$A$1:$C$29,3,0),"--")</f>
        <v>--</v>
      </c>
      <c r="F7315" s="258" t="str">
        <f>iferror(vlookup(C7315,'Master data'!$A$1:$C$29,2,0),"--")</f>
        <v>--</v>
      </c>
    </row>
    <row r="7316" ht="22.5" customHeight="1">
      <c r="A7316" s="183"/>
      <c r="B7316" s="184"/>
      <c r="C7316" s="417"/>
      <c r="D7316" s="418"/>
      <c r="E7316" s="258" t="str">
        <f>iferror(vlookup(C7316,'Master data'!$A$1:$C$29,3,0),"--")</f>
        <v>--</v>
      </c>
      <c r="F7316" s="258" t="str">
        <f>iferror(vlookup(C7316,'Master data'!$A$1:$C$29,2,0),"--")</f>
        <v>--</v>
      </c>
    </row>
    <row r="7317" ht="22.5" customHeight="1">
      <c r="A7317" s="183"/>
      <c r="B7317" s="184"/>
      <c r="C7317" s="417"/>
      <c r="D7317" s="418"/>
      <c r="E7317" s="258" t="str">
        <f>iferror(vlookup(C7317,'Master data'!$A$1:$C$29,3,0),"--")</f>
        <v>--</v>
      </c>
      <c r="F7317" s="258" t="str">
        <f>iferror(vlookup(C7317,'Master data'!$A$1:$C$29,2,0),"--")</f>
        <v>--</v>
      </c>
    </row>
    <row r="7318" ht="22.5" customHeight="1">
      <c r="A7318" s="183"/>
      <c r="B7318" s="184"/>
      <c r="C7318" s="417"/>
      <c r="D7318" s="418"/>
      <c r="E7318" s="258" t="str">
        <f>iferror(vlookup(C7318,'Master data'!$A$1:$C$29,3,0),"--")</f>
        <v>--</v>
      </c>
      <c r="F7318" s="258" t="str">
        <f>iferror(vlookup(C7318,'Master data'!$A$1:$C$29,2,0),"--")</f>
        <v>--</v>
      </c>
    </row>
    <row r="7319" ht="22.5" customHeight="1">
      <c r="A7319" s="183"/>
      <c r="B7319" s="184"/>
      <c r="C7319" s="417"/>
      <c r="D7319" s="418"/>
      <c r="E7319" s="258" t="str">
        <f>iferror(vlookup(C7319,'Master data'!$A$1:$C$29,3,0),"--")</f>
        <v>--</v>
      </c>
      <c r="F7319" s="258" t="str">
        <f>iferror(vlookup(C7319,'Master data'!$A$1:$C$29,2,0),"--")</f>
        <v>--</v>
      </c>
    </row>
    <row r="7320" ht="22.5" customHeight="1">
      <c r="A7320" s="183"/>
      <c r="B7320" s="184"/>
      <c r="C7320" s="417"/>
      <c r="D7320" s="418"/>
      <c r="E7320" s="258" t="str">
        <f>iferror(vlookup(C7320,'Master data'!$A$1:$C$29,3,0),"--")</f>
        <v>--</v>
      </c>
      <c r="F7320" s="258" t="str">
        <f>iferror(vlookup(C7320,'Master data'!$A$1:$C$29,2,0),"--")</f>
        <v>--</v>
      </c>
    </row>
    <row r="7321" ht="22.5" customHeight="1">
      <c r="A7321" s="183"/>
      <c r="B7321" s="184"/>
      <c r="C7321" s="417"/>
      <c r="D7321" s="418"/>
      <c r="E7321" s="258" t="str">
        <f>iferror(vlookup(C7321,'Master data'!$A$1:$C$29,3,0),"--")</f>
        <v>--</v>
      </c>
      <c r="F7321" s="258" t="str">
        <f>iferror(vlookup(C7321,'Master data'!$A$1:$C$29,2,0),"--")</f>
        <v>--</v>
      </c>
    </row>
    <row r="7322" ht="22.5" customHeight="1">
      <c r="A7322" s="183"/>
      <c r="B7322" s="184"/>
      <c r="C7322" s="417"/>
      <c r="D7322" s="418"/>
      <c r="E7322" s="258" t="str">
        <f>iferror(vlookup(C7322,'Master data'!$A$1:$C$29,3,0),"--")</f>
        <v>--</v>
      </c>
      <c r="F7322" s="258" t="str">
        <f>iferror(vlookup(C7322,'Master data'!$A$1:$C$29,2,0),"--")</f>
        <v>--</v>
      </c>
    </row>
    <row r="7323" ht="22.5" customHeight="1">
      <c r="A7323" s="183"/>
      <c r="B7323" s="184"/>
      <c r="C7323" s="417"/>
      <c r="D7323" s="418"/>
      <c r="E7323" s="258" t="str">
        <f>iferror(vlookup(C7323,'Master data'!$A$1:$C$29,3,0),"--")</f>
        <v>--</v>
      </c>
      <c r="F7323" s="258" t="str">
        <f>iferror(vlookup(C7323,'Master data'!$A$1:$C$29,2,0),"--")</f>
        <v>--</v>
      </c>
    </row>
    <row r="7324" ht="22.5" customHeight="1">
      <c r="A7324" s="183"/>
      <c r="B7324" s="184"/>
      <c r="C7324" s="417"/>
      <c r="D7324" s="418"/>
      <c r="E7324" s="258" t="str">
        <f>iferror(vlookup(C7324,'Master data'!$A$1:$C$29,3,0),"--")</f>
        <v>--</v>
      </c>
      <c r="F7324" s="258" t="str">
        <f>iferror(vlookup(C7324,'Master data'!$A$1:$C$29,2,0),"--")</f>
        <v>--</v>
      </c>
    </row>
    <row r="7325" ht="22.5" customHeight="1">
      <c r="A7325" s="183"/>
      <c r="B7325" s="184"/>
      <c r="C7325" s="417"/>
      <c r="D7325" s="418"/>
      <c r="E7325" s="258" t="str">
        <f>iferror(vlookup(C7325,'Master data'!$A$1:$C$29,3,0),"--")</f>
        <v>--</v>
      </c>
      <c r="F7325" s="258" t="str">
        <f>iferror(vlookup(C7325,'Master data'!$A$1:$C$29,2,0),"--")</f>
        <v>--</v>
      </c>
    </row>
    <row r="7326" ht="22.5" customHeight="1">
      <c r="A7326" s="183"/>
      <c r="B7326" s="184"/>
      <c r="C7326" s="417"/>
      <c r="D7326" s="418"/>
      <c r="E7326" s="258" t="str">
        <f>iferror(vlookup(C7326,'Master data'!$A$1:$C$29,3,0),"--")</f>
        <v>--</v>
      </c>
      <c r="F7326" s="258" t="str">
        <f>iferror(vlookup(C7326,'Master data'!$A$1:$C$29,2,0),"--")</f>
        <v>--</v>
      </c>
    </row>
    <row r="7327" ht="22.5" customHeight="1">
      <c r="A7327" s="183"/>
      <c r="B7327" s="184"/>
      <c r="C7327" s="417"/>
      <c r="D7327" s="418"/>
      <c r="E7327" s="258" t="str">
        <f>iferror(vlookup(C7327,'Master data'!$A$1:$C$29,3,0),"--")</f>
        <v>--</v>
      </c>
      <c r="F7327" s="258" t="str">
        <f>iferror(vlookup(C7327,'Master data'!$A$1:$C$29,2,0),"--")</f>
        <v>--</v>
      </c>
    </row>
    <row r="7328" ht="22.5" customHeight="1">
      <c r="A7328" s="183"/>
      <c r="B7328" s="184"/>
      <c r="C7328" s="417"/>
      <c r="D7328" s="418"/>
      <c r="E7328" s="258" t="str">
        <f>iferror(vlookup(C7328,'Master data'!$A$1:$C$29,3,0),"--")</f>
        <v>--</v>
      </c>
      <c r="F7328" s="258" t="str">
        <f>iferror(vlookup(C7328,'Master data'!$A$1:$C$29,2,0),"--")</f>
        <v>--</v>
      </c>
    </row>
    <row r="7329" ht="22.5" customHeight="1">
      <c r="A7329" s="183"/>
      <c r="B7329" s="184"/>
      <c r="C7329" s="417"/>
      <c r="D7329" s="418"/>
      <c r="E7329" s="258" t="str">
        <f>iferror(vlookup(C7329,'Master data'!$A$1:$C$29,3,0),"--")</f>
        <v>--</v>
      </c>
      <c r="F7329" s="258" t="str">
        <f>iferror(vlookup(C7329,'Master data'!$A$1:$C$29,2,0),"--")</f>
        <v>--</v>
      </c>
    </row>
    <row r="7330" ht="22.5" customHeight="1">
      <c r="A7330" s="183"/>
      <c r="B7330" s="184"/>
      <c r="C7330" s="417"/>
      <c r="D7330" s="418"/>
      <c r="E7330" s="258" t="str">
        <f>iferror(vlookup(C7330,'Master data'!$A$1:$C$29,3,0),"--")</f>
        <v>--</v>
      </c>
      <c r="F7330" s="258" t="str">
        <f>iferror(vlookup(C7330,'Master data'!$A$1:$C$29,2,0),"--")</f>
        <v>--</v>
      </c>
    </row>
    <row r="7331" ht="22.5" customHeight="1">
      <c r="A7331" s="183"/>
      <c r="B7331" s="184"/>
      <c r="C7331" s="417"/>
      <c r="D7331" s="418"/>
      <c r="E7331" s="258" t="str">
        <f>iferror(vlookup(C7331,'Master data'!$A$1:$C$29,3,0),"--")</f>
        <v>--</v>
      </c>
      <c r="F7331" s="258" t="str">
        <f>iferror(vlookup(C7331,'Master data'!$A$1:$C$29,2,0),"--")</f>
        <v>--</v>
      </c>
    </row>
    <row r="7332" ht="22.5" customHeight="1">
      <c r="A7332" s="183"/>
      <c r="B7332" s="184"/>
      <c r="C7332" s="417"/>
      <c r="D7332" s="418"/>
      <c r="E7332" s="258" t="str">
        <f>iferror(vlookup(C7332,'Master data'!$A$1:$C$29,3,0),"--")</f>
        <v>--</v>
      </c>
      <c r="F7332" s="258" t="str">
        <f>iferror(vlookup(C7332,'Master data'!$A$1:$C$29,2,0),"--")</f>
        <v>--</v>
      </c>
    </row>
    <row r="7333" ht="22.5" customHeight="1">
      <c r="A7333" s="183"/>
      <c r="B7333" s="184"/>
      <c r="C7333" s="417"/>
      <c r="D7333" s="418"/>
      <c r="E7333" s="258" t="str">
        <f>iferror(vlookup(C7333,'Master data'!$A$1:$C$29,3,0),"--")</f>
        <v>--</v>
      </c>
      <c r="F7333" s="258" t="str">
        <f>iferror(vlookup(C7333,'Master data'!$A$1:$C$29,2,0),"--")</f>
        <v>--</v>
      </c>
    </row>
    <row r="7334" ht="22.5" customHeight="1">
      <c r="A7334" s="183"/>
      <c r="B7334" s="184"/>
      <c r="C7334" s="417"/>
      <c r="D7334" s="418"/>
      <c r="E7334" s="258" t="str">
        <f>iferror(vlookup(C7334,'Master data'!$A$1:$C$29,3,0),"--")</f>
        <v>--</v>
      </c>
      <c r="F7334" s="258" t="str">
        <f>iferror(vlookup(C7334,'Master data'!$A$1:$C$29,2,0),"--")</f>
        <v>--</v>
      </c>
    </row>
    <row r="7335" ht="22.5" customHeight="1">
      <c r="A7335" s="183"/>
      <c r="B7335" s="184"/>
      <c r="C7335" s="417"/>
      <c r="D7335" s="418"/>
      <c r="E7335" s="258" t="str">
        <f>iferror(vlookup(C7335,'Master data'!$A$1:$C$29,3,0),"--")</f>
        <v>--</v>
      </c>
      <c r="F7335" s="258" t="str">
        <f>iferror(vlookup(C7335,'Master data'!$A$1:$C$29,2,0),"--")</f>
        <v>--</v>
      </c>
    </row>
    <row r="7336" ht="22.5" customHeight="1">
      <c r="A7336" s="183"/>
      <c r="B7336" s="184"/>
      <c r="C7336" s="417"/>
      <c r="D7336" s="418"/>
      <c r="E7336" s="258" t="str">
        <f>iferror(vlookup(C7336,'Master data'!$A$1:$C$29,3,0),"--")</f>
        <v>--</v>
      </c>
      <c r="F7336" s="258" t="str">
        <f>iferror(vlookup(C7336,'Master data'!$A$1:$C$29,2,0),"--")</f>
        <v>--</v>
      </c>
    </row>
    <row r="7337" ht="22.5" customHeight="1">
      <c r="A7337" s="183"/>
      <c r="B7337" s="184"/>
      <c r="C7337" s="417"/>
      <c r="D7337" s="418"/>
      <c r="E7337" s="258" t="str">
        <f>iferror(vlookup(C7337,'Master data'!$A$1:$C$29,3,0),"--")</f>
        <v>--</v>
      </c>
      <c r="F7337" s="258" t="str">
        <f>iferror(vlookup(C7337,'Master data'!$A$1:$C$29,2,0),"--")</f>
        <v>--</v>
      </c>
    </row>
    <row r="7338" ht="22.5" customHeight="1">
      <c r="A7338" s="183"/>
      <c r="B7338" s="184"/>
      <c r="C7338" s="417"/>
      <c r="D7338" s="418"/>
      <c r="E7338" s="258" t="str">
        <f>iferror(vlookup(C7338,'Master data'!$A$1:$C$29,3,0),"--")</f>
        <v>--</v>
      </c>
      <c r="F7338" s="258" t="str">
        <f>iferror(vlookup(C7338,'Master data'!$A$1:$C$29,2,0),"--")</f>
        <v>--</v>
      </c>
    </row>
    <row r="7339" ht="22.5" customHeight="1">
      <c r="A7339" s="183"/>
      <c r="B7339" s="184"/>
      <c r="C7339" s="417"/>
      <c r="D7339" s="418"/>
      <c r="E7339" s="258" t="str">
        <f>iferror(vlookup(C7339,'Master data'!$A$1:$C$29,3,0),"--")</f>
        <v>--</v>
      </c>
      <c r="F7339" s="258" t="str">
        <f>iferror(vlookup(C7339,'Master data'!$A$1:$C$29,2,0),"--")</f>
        <v>--</v>
      </c>
    </row>
    <row r="7340" ht="22.5" customHeight="1">
      <c r="A7340" s="183"/>
      <c r="B7340" s="184"/>
      <c r="C7340" s="417"/>
      <c r="D7340" s="418"/>
      <c r="E7340" s="258" t="str">
        <f>iferror(vlookup(C7340,'Master data'!$A$1:$C$29,3,0),"--")</f>
        <v>--</v>
      </c>
      <c r="F7340" s="258" t="str">
        <f>iferror(vlookup(C7340,'Master data'!$A$1:$C$29,2,0),"--")</f>
        <v>--</v>
      </c>
    </row>
    <row r="7341" ht="22.5" customHeight="1">
      <c r="A7341" s="183"/>
      <c r="B7341" s="184"/>
      <c r="C7341" s="417"/>
      <c r="D7341" s="418"/>
      <c r="E7341" s="258" t="str">
        <f>iferror(vlookup(C7341,'Master data'!$A$1:$C$29,3,0),"--")</f>
        <v>--</v>
      </c>
      <c r="F7341" s="258" t="str">
        <f>iferror(vlookup(C7341,'Master data'!$A$1:$C$29,2,0),"--")</f>
        <v>--</v>
      </c>
    </row>
    <row r="7342" ht="22.5" customHeight="1">
      <c r="A7342" s="183"/>
      <c r="B7342" s="184"/>
      <c r="C7342" s="417"/>
      <c r="D7342" s="418"/>
      <c r="E7342" s="258" t="str">
        <f>iferror(vlookup(C7342,'Master data'!$A$1:$C$29,3,0),"--")</f>
        <v>--</v>
      </c>
      <c r="F7342" s="258" t="str">
        <f>iferror(vlookup(C7342,'Master data'!$A$1:$C$29,2,0),"--")</f>
        <v>--</v>
      </c>
    </row>
    <row r="7343" ht="22.5" customHeight="1">
      <c r="A7343" s="183"/>
      <c r="B7343" s="184"/>
      <c r="C7343" s="417"/>
      <c r="D7343" s="418"/>
      <c r="E7343" s="258" t="str">
        <f>iferror(vlookup(C7343,'Master data'!$A$1:$C$29,3,0),"--")</f>
        <v>--</v>
      </c>
      <c r="F7343" s="258" t="str">
        <f>iferror(vlookup(C7343,'Master data'!$A$1:$C$29,2,0),"--")</f>
        <v>--</v>
      </c>
    </row>
    <row r="7344" ht="22.5" customHeight="1">
      <c r="A7344" s="183"/>
      <c r="B7344" s="184"/>
      <c r="C7344" s="417"/>
      <c r="D7344" s="418"/>
      <c r="E7344" s="258" t="str">
        <f>iferror(vlookup(C7344,'Master data'!$A$1:$C$29,3,0),"--")</f>
        <v>--</v>
      </c>
      <c r="F7344" s="258" t="str">
        <f>iferror(vlookup(C7344,'Master data'!$A$1:$C$29,2,0),"--")</f>
        <v>--</v>
      </c>
    </row>
    <row r="7345" ht="22.5" customHeight="1">
      <c r="A7345" s="183"/>
      <c r="B7345" s="184"/>
      <c r="C7345" s="417"/>
      <c r="D7345" s="418"/>
      <c r="E7345" s="258" t="str">
        <f>iferror(vlookup(C7345,'Master data'!$A$1:$C$29,3,0),"--")</f>
        <v>--</v>
      </c>
      <c r="F7345" s="258" t="str">
        <f>iferror(vlookup(C7345,'Master data'!$A$1:$C$29,2,0),"--")</f>
        <v>--</v>
      </c>
    </row>
    <row r="7346" ht="22.5" customHeight="1">
      <c r="A7346" s="183"/>
      <c r="B7346" s="184"/>
      <c r="C7346" s="417"/>
      <c r="D7346" s="418"/>
      <c r="E7346" s="258" t="str">
        <f>iferror(vlookup(C7346,'Master data'!$A$1:$C$29,3,0),"--")</f>
        <v>--</v>
      </c>
      <c r="F7346" s="258" t="str">
        <f>iferror(vlookup(C7346,'Master data'!$A$1:$C$29,2,0),"--")</f>
        <v>--</v>
      </c>
    </row>
    <row r="7347" ht="22.5" customHeight="1">
      <c r="A7347" s="183"/>
      <c r="B7347" s="184"/>
      <c r="C7347" s="417"/>
      <c r="D7347" s="418"/>
      <c r="E7347" s="258" t="str">
        <f>iferror(vlookup(C7347,'Master data'!$A$1:$C$29,3,0),"--")</f>
        <v>--</v>
      </c>
      <c r="F7347" s="258" t="str">
        <f>iferror(vlookup(C7347,'Master data'!$A$1:$C$29,2,0),"--")</f>
        <v>--</v>
      </c>
    </row>
    <row r="7348" ht="22.5" customHeight="1">
      <c r="A7348" s="183"/>
      <c r="B7348" s="184"/>
      <c r="C7348" s="417"/>
      <c r="D7348" s="418"/>
      <c r="E7348" s="258" t="str">
        <f>iferror(vlookup(C7348,'Master data'!$A$1:$C$29,3,0),"--")</f>
        <v>--</v>
      </c>
      <c r="F7348" s="258" t="str">
        <f>iferror(vlookup(C7348,'Master data'!$A$1:$C$29,2,0),"--")</f>
        <v>--</v>
      </c>
    </row>
    <row r="7349" ht="22.5" customHeight="1">
      <c r="A7349" s="183"/>
      <c r="B7349" s="184"/>
      <c r="C7349" s="417"/>
      <c r="D7349" s="418"/>
      <c r="E7349" s="258" t="str">
        <f>iferror(vlookup(C7349,'Master data'!$A$1:$C$29,3,0),"--")</f>
        <v>--</v>
      </c>
      <c r="F7349" s="258" t="str">
        <f>iferror(vlookup(C7349,'Master data'!$A$1:$C$29,2,0),"--")</f>
        <v>--</v>
      </c>
    </row>
    <row r="7350" ht="22.5" customHeight="1">
      <c r="A7350" s="183"/>
      <c r="B7350" s="184"/>
      <c r="C7350" s="417"/>
      <c r="D7350" s="418"/>
      <c r="E7350" s="258" t="str">
        <f>iferror(vlookup(C7350,'Master data'!$A$1:$C$29,3,0),"--")</f>
        <v>--</v>
      </c>
      <c r="F7350" s="258" t="str">
        <f>iferror(vlookup(C7350,'Master data'!$A$1:$C$29,2,0),"--")</f>
        <v>--</v>
      </c>
    </row>
    <row r="7351" ht="22.5" customHeight="1">
      <c r="A7351" s="183"/>
      <c r="B7351" s="184"/>
      <c r="C7351" s="417"/>
      <c r="D7351" s="418"/>
      <c r="E7351" s="258" t="str">
        <f>iferror(vlookup(C7351,'Master data'!$A$1:$C$29,3,0),"--")</f>
        <v>--</v>
      </c>
      <c r="F7351" s="258" t="str">
        <f>iferror(vlookup(C7351,'Master data'!$A$1:$C$29,2,0),"--")</f>
        <v>--</v>
      </c>
    </row>
    <row r="7352" ht="22.5" customHeight="1">
      <c r="A7352" s="183"/>
      <c r="B7352" s="184"/>
      <c r="C7352" s="417"/>
      <c r="D7352" s="418"/>
      <c r="E7352" s="258" t="str">
        <f>iferror(vlookup(C7352,'Master data'!$A$1:$C$29,3,0),"--")</f>
        <v>--</v>
      </c>
      <c r="F7352" s="258" t="str">
        <f>iferror(vlookup(C7352,'Master data'!$A$1:$C$29,2,0),"--")</f>
        <v>--</v>
      </c>
    </row>
    <row r="7353" ht="22.5" customHeight="1">
      <c r="A7353" s="183"/>
      <c r="B7353" s="184"/>
      <c r="C7353" s="417"/>
      <c r="D7353" s="418"/>
      <c r="E7353" s="258" t="str">
        <f>iferror(vlookup(C7353,'Master data'!$A$1:$C$29,3,0),"--")</f>
        <v>--</v>
      </c>
      <c r="F7353" s="258" t="str">
        <f>iferror(vlookup(C7353,'Master data'!$A$1:$C$29,2,0),"--")</f>
        <v>--</v>
      </c>
    </row>
    <row r="7354" ht="22.5" customHeight="1">
      <c r="A7354" s="183"/>
      <c r="B7354" s="184"/>
      <c r="C7354" s="417"/>
      <c r="D7354" s="418"/>
      <c r="E7354" s="258" t="str">
        <f>iferror(vlookup(C7354,'Master data'!$A$1:$C$29,3,0),"--")</f>
        <v>--</v>
      </c>
      <c r="F7354" s="258" t="str">
        <f>iferror(vlookup(C7354,'Master data'!$A$1:$C$29,2,0),"--")</f>
        <v>--</v>
      </c>
    </row>
    <row r="7355" ht="22.5" customHeight="1">
      <c r="A7355" s="183"/>
      <c r="B7355" s="184"/>
      <c r="C7355" s="417"/>
      <c r="D7355" s="418"/>
      <c r="E7355" s="258" t="str">
        <f>iferror(vlookup(C7355,'Master data'!$A$1:$C$29,3,0),"--")</f>
        <v>--</v>
      </c>
      <c r="F7355" s="258" t="str">
        <f>iferror(vlookup(C7355,'Master data'!$A$1:$C$29,2,0),"--")</f>
        <v>--</v>
      </c>
    </row>
    <row r="7356" ht="22.5" customHeight="1">
      <c r="A7356" s="183"/>
      <c r="B7356" s="184"/>
      <c r="C7356" s="417"/>
      <c r="D7356" s="418"/>
      <c r="E7356" s="258" t="str">
        <f>iferror(vlookup(C7356,'Master data'!$A$1:$C$29,3,0),"--")</f>
        <v>--</v>
      </c>
      <c r="F7356" s="258" t="str">
        <f>iferror(vlookup(C7356,'Master data'!$A$1:$C$29,2,0),"--")</f>
        <v>--</v>
      </c>
    </row>
    <row r="7357" ht="22.5" customHeight="1">
      <c r="A7357" s="183"/>
      <c r="B7357" s="184"/>
      <c r="C7357" s="417"/>
      <c r="D7357" s="418"/>
      <c r="E7357" s="258" t="str">
        <f>iferror(vlookup(C7357,'Master data'!$A$1:$C$29,3,0),"--")</f>
        <v>--</v>
      </c>
      <c r="F7357" s="258" t="str">
        <f>iferror(vlookup(C7357,'Master data'!$A$1:$C$29,2,0),"--")</f>
        <v>--</v>
      </c>
    </row>
    <row r="7358" ht="22.5" customHeight="1">
      <c r="A7358" s="183"/>
      <c r="B7358" s="184"/>
      <c r="C7358" s="417"/>
      <c r="D7358" s="418"/>
      <c r="E7358" s="258" t="str">
        <f>iferror(vlookup(C7358,'Master data'!$A$1:$C$29,3,0),"--")</f>
        <v>--</v>
      </c>
      <c r="F7358" s="258" t="str">
        <f>iferror(vlookup(C7358,'Master data'!$A$1:$C$29,2,0),"--")</f>
        <v>--</v>
      </c>
    </row>
    <row r="7359" ht="22.5" customHeight="1">
      <c r="A7359" s="183"/>
      <c r="B7359" s="184"/>
      <c r="C7359" s="417"/>
      <c r="D7359" s="418"/>
      <c r="E7359" s="258" t="str">
        <f>iferror(vlookup(C7359,'Master data'!$A$1:$C$29,3,0),"--")</f>
        <v>--</v>
      </c>
      <c r="F7359" s="258" t="str">
        <f>iferror(vlookup(C7359,'Master data'!$A$1:$C$29,2,0),"--")</f>
        <v>--</v>
      </c>
    </row>
    <row r="7360" ht="22.5" customHeight="1">
      <c r="A7360" s="183"/>
      <c r="B7360" s="184"/>
      <c r="C7360" s="417"/>
      <c r="D7360" s="418"/>
      <c r="E7360" s="258" t="str">
        <f>iferror(vlookup(C7360,'Master data'!$A$1:$C$29,3,0),"--")</f>
        <v>--</v>
      </c>
      <c r="F7360" s="258" t="str">
        <f>iferror(vlookup(C7360,'Master data'!$A$1:$C$29,2,0),"--")</f>
        <v>--</v>
      </c>
    </row>
    <row r="7361" ht="22.5" customHeight="1">
      <c r="A7361" s="183"/>
      <c r="B7361" s="184"/>
      <c r="C7361" s="417"/>
      <c r="D7361" s="418"/>
      <c r="E7361" s="258" t="str">
        <f>iferror(vlookup(C7361,'Master data'!$A$1:$C$29,3,0),"--")</f>
        <v>--</v>
      </c>
      <c r="F7361" s="258" t="str">
        <f>iferror(vlookup(C7361,'Master data'!$A$1:$C$29,2,0),"--")</f>
        <v>--</v>
      </c>
    </row>
    <row r="7362" ht="22.5" customHeight="1">
      <c r="A7362" s="183"/>
      <c r="B7362" s="184"/>
      <c r="C7362" s="417"/>
      <c r="D7362" s="418"/>
      <c r="E7362" s="258" t="str">
        <f>iferror(vlookup(C7362,'Master data'!$A$1:$C$29,3,0),"--")</f>
        <v>--</v>
      </c>
      <c r="F7362" s="258" t="str">
        <f>iferror(vlookup(C7362,'Master data'!$A$1:$C$29,2,0),"--")</f>
        <v>--</v>
      </c>
    </row>
    <row r="7363" ht="22.5" customHeight="1">
      <c r="A7363" s="183"/>
      <c r="B7363" s="184"/>
      <c r="C7363" s="417"/>
      <c r="D7363" s="418"/>
      <c r="E7363" s="258" t="str">
        <f>iferror(vlookup(C7363,'Master data'!$A$1:$C$29,3,0),"--")</f>
        <v>--</v>
      </c>
      <c r="F7363" s="258" t="str">
        <f>iferror(vlookup(C7363,'Master data'!$A$1:$C$29,2,0),"--")</f>
        <v>--</v>
      </c>
    </row>
    <row r="7364" ht="22.5" customHeight="1">
      <c r="A7364" s="183"/>
      <c r="B7364" s="184"/>
      <c r="C7364" s="417"/>
      <c r="D7364" s="418"/>
      <c r="E7364" s="258" t="str">
        <f>iferror(vlookup(C7364,'Master data'!$A$1:$C$29,3,0),"--")</f>
        <v>--</v>
      </c>
      <c r="F7364" s="258" t="str">
        <f>iferror(vlookup(C7364,'Master data'!$A$1:$C$29,2,0),"--")</f>
        <v>--</v>
      </c>
    </row>
    <row r="7365" ht="22.5" customHeight="1">
      <c r="A7365" s="183"/>
      <c r="B7365" s="184"/>
      <c r="C7365" s="417"/>
      <c r="D7365" s="418"/>
      <c r="E7365" s="258" t="str">
        <f>iferror(vlookup(C7365,'Master data'!$A$1:$C$29,3,0),"--")</f>
        <v>--</v>
      </c>
      <c r="F7365" s="258" t="str">
        <f>iferror(vlookup(C7365,'Master data'!$A$1:$C$29,2,0),"--")</f>
        <v>--</v>
      </c>
    </row>
    <row r="7366" ht="22.5" customHeight="1">
      <c r="A7366" s="183"/>
      <c r="B7366" s="184"/>
      <c r="C7366" s="417"/>
      <c r="D7366" s="418"/>
      <c r="E7366" s="258" t="str">
        <f>iferror(vlookup(C7366,'Master data'!$A$1:$C$29,3,0),"--")</f>
        <v>--</v>
      </c>
      <c r="F7366" s="258" t="str">
        <f>iferror(vlookup(C7366,'Master data'!$A$1:$C$29,2,0),"--")</f>
        <v>--</v>
      </c>
    </row>
    <row r="7367" ht="22.5" customHeight="1">
      <c r="A7367" s="183"/>
      <c r="B7367" s="184"/>
      <c r="C7367" s="417"/>
      <c r="D7367" s="418"/>
      <c r="E7367" s="258" t="str">
        <f>iferror(vlookup(C7367,'Master data'!$A$1:$C$29,3,0),"--")</f>
        <v>--</v>
      </c>
      <c r="F7367" s="258" t="str">
        <f>iferror(vlookup(C7367,'Master data'!$A$1:$C$29,2,0),"--")</f>
        <v>--</v>
      </c>
    </row>
    <row r="7368" ht="22.5" customHeight="1">
      <c r="A7368" s="183"/>
      <c r="B7368" s="184"/>
      <c r="C7368" s="417"/>
      <c r="D7368" s="418"/>
      <c r="E7368" s="258" t="str">
        <f>iferror(vlookup(C7368,'Master data'!$A$1:$C$29,3,0),"--")</f>
        <v>--</v>
      </c>
      <c r="F7368" s="258" t="str">
        <f>iferror(vlookup(C7368,'Master data'!$A$1:$C$29,2,0),"--")</f>
        <v>--</v>
      </c>
    </row>
    <row r="7369" ht="22.5" customHeight="1">
      <c r="A7369" s="183"/>
      <c r="B7369" s="184"/>
      <c r="C7369" s="417"/>
      <c r="D7369" s="418"/>
      <c r="E7369" s="258" t="str">
        <f>iferror(vlookup(C7369,'Master data'!$A$1:$C$29,3,0),"--")</f>
        <v>--</v>
      </c>
      <c r="F7369" s="258" t="str">
        <f>iferror(vlookup(C7369,'Master data'!$A$1:$C$29,2,0),"--")</f>
        <v>--</v>
      </c>
    </row>
    <row r="7370" ht="22.5" customHeight="1">
      <c r="A7370" s="183"/>
      <c r="B7370" s="184"/>
      <c r="C7370" s="417"/>
      <c r="D7370" s="418"/>
      <c r="E7370" s="258" t="str">
        <f>iferror(vlookup(C7370,'Master data'!$A$1:$C$29,3,0),"--")</f>
        <v>--</v>
      </c>
      <c r="F7370" s="258" t="str">
        <f>iferror(vlookup(C7370,'Master data'!$A$1:$C$29,2,0),"--")</f>
        <v>--</v>
      </c>
    </row>
    <row r="7371" ht="22.5" customHeight="1">
      <c r="A7371" s="183"/>
      <c r="B7371" s="184"/>
      <c r="C7371" s="417"/>
      <c r="D7371" s="418"/>
      <c r="E7371" s="258" t="str">
        <f>iferror(vlookup(C7371,'Master data'!$A$1:$C$29,3,0),"--")</f>
        <v>--</v>
      </c>
      <c r="F7371" s="258" t="str">
        <f>iferror(vlookup(C7371,'Master data'!$A$1:$C$29,2,0),"--")</f>
        <v>--</v>
      </c>
    </row>
    <row r="7372" ht="22.5" customHeight="1">
      <c r="A7372" s="183"/>
      <c r="B7372" s="184"/>
      <c r="C7372" s="417"/>
      <c r="D7372" s="418"/>
      <c r="E7372" s="258" t="str">
        <f>iferror(vlookup(C7372,'Master data'!$A$1:$C$29,3,0),"--")</f>
        <v>--</v>
      </c>
      <c r="F7372" s="258" t="str">
        <f>iferror(vlookup(C7372,'Master data'!$A$1:$C$29,2,0),"--")</f>
        <v>--</v>
      </c>
    </row>
    <row r="7373" ht="22.5" customHeight="1">
      <c r="A7373" s="183"/>
      <c r="B7373" s="184"/>
      <c r="C7373" s="417"/>
      <c r="D7373" s="418"/>
      <c r="E7373" s="258" t="str">
        <f>iferror(vlookup(C7373,'Master data'!$A$1:$C$29,3,0),"--")</f>
        <v>--</v>
      </c>
      <c r="F7373" s="258" t="str">
        <f>iferror(vlookup(C7373,'Master data'!$A$1:$C$29,2,0),"--")</f>
        <v>--</v>
      </c>
    </row>
    <row r="7374" ht="22.5" customHeight="1">
      <c r="A7374" s="183"/>
      <c r="B7374" s="184"/>
      <c r="C7374" s="417"/>
      <c r="D7374" s="418"/>
      <c r="E7374" s="258" t="str">
        <f>iferror(vlookup(C7374,'Master data'!$A$1:$C$29,3,0),"--")</f>
        <v>--</v>
      </c>
      <c r="F7374" s="258" t="str">
        <f>iferror(vlookup(C7374,'Master data'!$A$1:$C$29,2,0),"--")</f>
        <v>--</v>
      </c>
    </row>
    <row r="7375" ht="22.5" customHeight="1">
      <c r="A7375" s="183"/>
      <c r="B7375" s="184"/>
      <c r="C7375" s="417"/>
      <c r="D7375" s="418"/>
      <c r="E7375" s="258" t="str">
        <f>iferror(vlookup(C7375,'Master data'!$A$1:$C$29,3,0),"--")</f>
        <v>--</v>
      </c>
      <c r="F7375" s="258" t="str">
        <f>iferror(vlookup(C7375,'Master data'!$A$1:$C$29,2,0),"--")</f>
        <v>--</v>
      </c>
    </row>
    <row r="7376" ht="22.5" customHeight="1">
      <c r="A7376" s="183"/>
      <c r="B7376" s="184"/>
      <c r="C7376" s="417"/>
      <c r="D7376" s="418"/>
      <c r="E7376" s="258" t="str">
        <f>iferror(vlookup(C7376,'Master data'!$A$1:$C$29,3,0),"--")</f>
        <v>--</v>
      </c>
      <c r="F7376" s="258" t="str">
        <f>iferror(vlookup(C7376,'Master data'!$A$1:$C$29,2,0),"--")</f>
        <v>--</v>
      </c>
    </row>
    <row r="7377" ht="22.5" customHeight="1">
      <c r="A7377" s="183"/>
      <c r="B7377" s="184"/>
      <c r="C7377" s="417"/>
      <c r="D7377" s="418"/>
      <c r="E7377" s="258" t="str">
        <f>iferror(vlookup(C7377,'Master data'!$A$1:$C$29,3,0),"--")</f>
        <v>--</v>
      </c>
      <c r="F7377" s="258" t="str">
        <f>iferror(vlookup(C7377,'Master data'!$A$1:$C$29,2,0),"--")</f>
        <v>--</v>
      </c>
    </row>
    <row r="7378" ht="22.5" customHeight="1">
      <c r="A7378" s="183"/>
      <c r="B7378" s="184"/>
      <c r="C7378" s="417"/>
      <c r="D7378" s="418"/>
      <c r="E7378" s="258" t="str">
        <f>iferror(vlookup(C7378,'Master data'!$A$1:$C$29,3,0),"--")</f>
        <v>--</v>
      </c>
      <c r="F7378" s="258" t="str">
        <f>iferror(vlookup(C7378,'Master data'!$A$1:$C$29,2,0),"--")</f>
        <v>--</v>
      </c>
    </row>
    <row r="7379" ht="22.5" customHeight="1">
      <c r="A7379" s="183"/>
      <c r="B7379" s="184"/>
      <c r="C7379" s="417"/>
      <c r="D7379" s="418"/>
      <c r="E7379" s="258" t="str">
        <f>iferror(vlookup(C7379,'Master data'!$A$1:$C$29,3,0),"--")</f>
        <v>--</v>
      </c>
      <c r="F7379" s="258" t="str">
        <f>iferror(vlookup(C7379,'Master data'!$A$1:$C$29,2,0),"--")</f>
        <v>--</v>
      </c>
    </row>
    <row r="7380" ht="22.5" customHeight="1">
      <c r="A7380" s="183"/>
      <c r="B7380" s="184"/>
      <c r="C7380" s="417"/>
      <c r="D7380" s="418"/>
      <c r="E7380" s="258" t="str">
        <f>iferror(vlookup(C7380,'Master data'!$A$1:$C$29,3,0),"--")</f>
        <v>--</v>
      </c>
      <c r="F7380" s="258" t="str">
        <f>iferror(vlookup(C7380,'Master data'!$A$1:$C$29,2,0),"--")</f>
        <v>--</v>
      </c>
    </row>
    <row r="7381" ht="22.5" customHeight="1">
      <c r="A7381" s="183"/>
      <c r="B7381" s="184"/>
      <c r="C7381" s="417"/>
      <c r="D7381" s="418"/>
      <c r="E7381" s="258" t="str">
        <f>iferror(vlookup(C7381,'Master data'!$A$1:$C$29,3,0),"--")</f>
        <v>--</v>
      </c>
      <c r="F7381" s="258" t="str">
        <f>iferror(vlookup(C7381,'Master data'!$A$1:$C$29,2,0),"--")</f>
        <v>--</v>
      </c>
    </row>
    <row r="7382" ht="22.5" customHeight="1">
      <c r="A7382" s="183"/>
      <c r="B7382" s="184"/>
      <c r="C7382" s="417"/>
      <c r="D7382" s="418"/>
      <c r="E7382" s="258" t="str">
        <f>iferror(vlookup(C7382,'Master data'!$A$1:$C$29,3,0),"--")</f>
        <v>--</v>
      </c>
      <c r="F7382" s="258" t="str">
        <f>iferror(vlookup(C7382,'Master data'!$A$1:$C$29,2,0),"--")</f>
        <v>--</v>
      </c>
    </row>
    <row r="7383" ht="22.5" customHeight="1">
      <c r="A7383" s="183"/>
      <c r="B7383" s="184"/>
      <c r="C7383" s="417"/>
      <c r="D7383" s="418"/>
      <c r="E7383" s="258" t="str">
        <f>iferror(vlookup(C7383,'Master data'!$A$1:$C$29,3,0),"--")</f>
        <v>--</v>
      </c>
      <c r="F7383" s="258" t="str">
        <f>iferror(vlookup(C7383,'Master data'!$A$1:$C$29,2,0),"--")</f>
        <v>--</v>
      </c>
    </row>
    <row r="7384" ht="22.5" customHeight="1">
      <c r="A7384" s="183"/>
      <c r="B7384" s="184"/>
      <c r="C7384" s="417"/>
      <c r="D7384" s="418"/>
      <c r="E7384" s="258" t="str">
        <f>iferror(vlookup(C7384,'Master data'!$A$1:$C$29,3,0),"--")</f>
        <v>--</v>
      </c>
      <c r="F7384" s="258" t="str">
        <f>iferror(vlookup(C7384,'Master data'!$A$1:$C$29,2,0),"--")</f>
        <v>--</v>
      </c>
    </row>
    <row r="7385" ht="22.5" customHeight="1">
      <c r="A7385" s="183"/>
      <c r="B7385" s="184"/>
      <c r="C7385" s="417"/>
      <c r="D7385" s="418"/>
      <c r="E7385" s="258" t="str">
        <f>iferror(vlookup(C7385,'Master data'!$A$1:$C$29,3,0),"--")</f>
        <v>--</v>
      </c>
      <c r="F7385" s="258" t="str">
        <f>iferror(vlookup(C7385,'Master data'!$A$1:$C$29,2,0),"--")</f>
        <v>--</v>
      </c>
    </row>
    <row r="7386" ht="22.5" customHeight="1">
      <c r="A7386" s="183"/>
      <c r="B7386" s="184"/>
      <c r="C7386" s="417"/>
      <c r="D7386" s="418"/>
      <c r="E7386" s="258" t="str">
        <f>iferror(vlookup(C7386,'Master data'!$A$1:$C$29,3,0),"--")</f>
        <v>--</v>
      </c>
      <c r="F7386" s="258" t="str">
        <f>iferror(vlookup(C7386,'Master data'!$A$1:$C$29,2,0),"--")</f>
        <v>--</v>
      </c>
    </row>
    <row r="7387" ht="22.5" customHeight="1">
      <c r="A7387" s="183"/>
      <c r="B7387" s="184"/>
      <c r="C7387" s="417"/>
      <c r="D7387" s="418"/>
      <c r="E7387" s="258" t="str">
        <f>iferror(vlookup(C7387,'Master data'!$A$1:$C$29,3,0),"--")</f>
        <v>--</v>
      </c>
      <c r="F7387" s="258" t="str">
        <f>iferror(vlookup(C7387,'Master data'!$A$1:$C$29,2,0),"--")</f>
        <v>--</v>
      </c>
    </row>
    <row r="7388" ht="22.5" customHeight="1">
      <c r="A7388" s="183"/>
      <c r="B7388" s="184"/>
      <c r="C7388" s="417"/>
      <c r="D7388" s="418"/>
      <c r="E7388" s="258" t="str">
        <f>iferror(vlookup(C7388,'Master data'!$A$1:$C$29,3,0),"--")</f>
        <v>--</v>
      </c>
      <c r="F7388" s="258" t="str">
        <f>iferror(vlookup(C7388,'Master data'!$A$1:$C$29,2,0),"--")</f>
        <v>--</v>
      </c>
    </row>
    <row r="7389" ht="22.5" customHeight="1">
      <c r="A7389" s="183"/>
      <c r="B7389" s="184"/>
      <c r="C7389" s="417"/>
      <c r="D7389" s="418"/>
      <c r="E7389" s="258" t="str">
        <f>iferror(vlookup(C7389,'Master data'!$A$1:$C$29,3,0),"--")</f>
        <v>--</v>
      </c>
      <c r="F7389" s="258" t="str">
        <f>iferror(vlookup(C7389,'Master data'!$A$1:$C$29,2,0),"--")</f>
        <v>--</v>
      </c>
    </row>
    <row r="7390" ht="22.5" customHeight="1">
      <c r="A7390" s="183"/>
      <c r="B7390" s="184"/>
      <c r="C7390" s="417"/>
      <c r="D7390" s="418"/>
      <c r="E7390" s="258" t="str">
        <f>iferror(vlookup(C7390,'Master data'!$A$1:$C$29,3,0),"--")</f>
        <v>--</v>
      </c>
      <c r="F7390" s="258" t="str">
        <f>iferror(vlookup(C7390,'Master data'!$A$1:$C$29,2,0),"--")</f>
        <v>--</v>
      </c>
    </row>
    <row r="7391" ht="22.5" customHeight="1">
      <c r="A7391" s="183"/>
      <c r="B7391" s="184"/>
      <c r="C7391" s="417"/>
      <c r="D7391" s="418"/>
      <c r="E7391" s="258" t="str">
        <f>iferror(vlookup(C7391,'Master data'!$A$1:$C$29,3,0),"--")</f>
        <v>--</v>
      </c>
      <c r="F7391" s="258" t="str">
        <f>iferror(vlookup(C7391,'Master data'!$A$1:$C$29,2,0),"--")</f>
        <v>--</v>
      </c>
    </row>
    <row r="7392" ht="22.5" customHeight="1">
      <c r="A7392" s="183"/>
      <c r="B7392" s="184"/>
      <c r="C7392" s="417"/>
      <c r="D7392" s="418"/>
      <c r="E7392" s="258" t="str">
        <f>iferror(vlookup(C7392,'Master data'!$A$1:$C$29,3,0),"--")</f>
        <v>--</v>
      </c>
      <c r="F7392" s="258" t="str">
        <f>iferror(vlookup(C7392,'Master data'!$A$1:$C$29,2,0),"--")</f>
        <v>--</v>
      </c>
    </row>
    <row r="7393" ht="22.5" customHeight="1">
      <c r="A7393" s="183"/>
      <c r="B7393" s="184"/>
      <c r="C7393" s="417"/>
      <c r="D7393" s="418"/>
      <c r="E7393" s="258" t="str">
        <f>iferror(vlookup(C7393,'Master data'!$A$1:$C$29,3,0),"--")</f>
        <v>--</v>
      </c>
      <c r="F7393" s="258" t="str">
        <f>iferror(vlookup(C7393,'Master data'!$A$1:$C$29,2,0),"--")</f>
        <v>--</v>
      </c>
    </row>
    <row r="7394" ht="22.5" customHeight="1">
      <c r="A7394" s="183"/>
      <c r="B7394" s="184"/>
      <c r="C7394" s="417"/>
      <c r="D7394" s="418"/>
      <c r="E7394" s="258" t="str">
        <f>iferror(vlookup(C7394,'Master data'!$A$1:$C$29,3,0),"--")</f>
        <v>--</v>
      </c>
      <c r="F7394" s="258" t="str">
        <f>iferror(vlookup(C7394,'Master data'!$A$1:$C$29,2,0),"--")</f>
        <v>--</v>
      </c>
    </row>
    <row r="7395" ht="22.5" customHeight="1">
      <c r="A7395" s="183"/>
      <c r="B7395" s="184"/>
      <c r="C7395" s="417"/>
      <c r="D7395" s="418"/>
      <c r="E7395" s="258" t="str">
        <f>iferror(vlookup(C7395,'Master data'!$A$1:$C$29,3,0),"--")</f>
        <v>--</v>
      </c>
      <c r="F7395" s="258" t="str">
        <f>iferror(vlookup(C7395,'Master data'!$A$1:$C$29,2,0),"--")</f>
        <v>--</v>
      </c>
    </row>
    <row r="7396" ht="22.5" customHeight="1">
      <c r="A7396" s="183"/>
      <c r="B7396" s="184"/>
      <c r="C7396" s="417"/>
      <c r="D7396" s="418"/>
      <c r="E7396" s="258" t="str">
        <f>iferror(vlookup(C7396,'Master data'!$A$1:$C$29,3,0),"--")</f>
        <v>--</v>
      </c>
      <c r="F7396" s="258" t="str">
        <f>iferror(vlookup(C7396,'Master data'!$A$1:$C$29,2,0),"--")</f>
        <v>--</v>
      </c>
    </row>
    <row r="7397" ht="22.5" customHeight="1">
      <c r="A7397" s="183"/>
      <c r="B7397" s="184"/>
      <c r="C7397" s="417"/>
      <c r="D7397" s="418"/>
      <c r="E7397" s="258" t="str">
        <f>iferror(vlookup(C7397,'Master data'!$A$1:$C$29,3,0),"--")</f>
        <v>--</v>
      </c>
      <c r="F7397" s="258" t="str">
        <f>iferror(vlookup(C7397,'Master data'!$A$1:$C$29,2,0),"--")</f>
        <v>--</v>
      </c>
    </row>
    <row r="7398" ht="22.5" customHeight="1">
      <c r="A7398" s="183"/>
      <c r="B7398" s="184"/>
      <c r="C7398" s="417"/>
      <c r="D7398" s="418"/>
      <c r="E7398" s="258" t="str">
        <f>iferror(vlookup(C7398,'Master data'!$A$1:$C$29,3,0),"--")</f>
        <v>--</v>
      </c>
      <c r="F7398" s="258" t="str">
        <f>iferror(vlookup(C7398,'Master data'!$A$1:$C$29,2,0),"--")</f>
        <v>--</v>
      </c>
    </row>
    <row r="7399" ht="22.5" customHeight="1">
      <c r="A7399" s="183"/>
      <c r="B7399" s="184"/>
      <c r="C7399" s="417"/>
      <c r="D7399" s="418"/>
      <c r="E7399" s="258" t="str">
        <f>iferror(vlookup(C7399,'Master data'!$A$1:$C$29,3,0),"--")</f>
        <v>--</v>
      </c>
      <c r="F7399" s="258" t="str">
        <f>iferror(vlookup(C7399,'Master data'!$A$1:$C$29,2,0),"--")</f>
        <v>--</v>
      </c>
    </row>
    <row r="7400" ht="22.5" customHeight="1">
      <c r="A7400" s="183"/>
      <c r="B7400" s="184"/>
      <c r="C7400" s="417"/>
      <c r="D7400" s="418"/>
      <c r="E7400" s="258" t="str">
        <f>iferror(vlookup(C7400,'Master data'!$A$1:$C$29,3,0),"--")</f>
        <v>--</v>
      </c>
      <c r="F7400" s="258" t="str">
        <f>iferror(vlookup(C7400,'Master data'!$A$1:$C$29,2,0),"--")</f>
        <v>--</v>
      </c>
    </row>
    <row r="7401" ht="22.5" customHeight="1">
      <c r="A7401" s="183"/>
      <c r="B7401" s="184"/>
      <c r="C7401" s="417"/>
      <c r="D7401" s="418"/>
      <c r="E7401" s="258" t="str">
        <f>iferror(vlookup(C7401,'Master data'!$A$1:$C$29,3,0),"--")</f>
        <v>--</v>
      </c>
      <c r="F7401" s="258" t="str">
        <f>iferror(vlookup(C7401,'Master data'!$A$1:$C$29,2,0),"--")</f>
        <v>--</v>
      </c>
    </row>
    <row r="7402" ht="22.5" customHeight="1">
      <c r="A7402" s="183"/>
      <c r="B7402" s="184"/>
      <c r="C7402" s="417"/>
      <c r="D7402" s="418"/>
      <c r="E7402" s="258" t="str">
        <f>iferror(vlookup(C7402,'Master data'!$A$1:$C$29,3,0),"--")</f>
        <v>--</v>
      </c>
      <c r="F7402" s="258" t="str">
        <f>iferror(vlookup(C7402,'Master data'!$A$1:$C$29,2,0),"--")</f>
        <v>--</v>
      </c>
    </row>
    <row r="7403" ht="22.5" customHeight="1">
      <c r="A7403" s="183"/>
      <c r="B7403" s="184"/>
      <c r="C7403" s="417"/>
      <c r="D7403" s="418"/>
      <c r="E7403" s="258" t="str">
        <f>iferror(vlookup(C7403,'Master data'!$A$1:$C$29,3,0),"--")</f>
        <v>--</v>
      </c>
      <c r="F7403" s="258" t="str">
        <f>iferror(vlookup(C7403,'Master data'!$A$1:$C$29,2,0),"--")</f>
        <v>--</v>
      </c>
    </row>
    <row r="7404" ht="22.5" customHeight="1">
      <c r="A7404" s="183"/>
      <c r="B7404" s="184"/>
      <c r="C7404" s="417"/>
      <c r="D7404" s="418"/>
      <c r="E7404" s="258" t="str">
        <f>iferror(vlookup(C7404,'Master data'!$A$1:$C$29,3,0),"--")</f>
        <v>--</v>
      </c>
      <c r="F7404" s="258" t="str">
        <f>iferror(vlookup(C7404,'Master data'!$A$1:$C$29,2,0),"--")</f>
        <v>--</v>
      </c>
    </row>
    <row r="7405" ht="22.5" customHeight="1">
      <c r="A7405" s="183"/>
      <c r="B7405" s="184"/>
      <c r="C7405" s="417"/>
      <c r="D7405" s="418"/>
      <c r="E7405" s="258" t="str">
        <f>iferror(vlookup(C7405,'Master data'!$A$1:$C$29,3,0),"--")</f>
        <v>--</v>
      </c>
      <c r="F7405" s="258" t="str">
        <f>iferror(vlookup(C7405,'Master data'!$A$1:$C$29,2,0),"--")</f>
        <v>--</v>
      </c>
    </row>
    <row r="7406" ht="22.5" customHeight="1">
      <c r="A7406" s="183"/>
      <c r="B7406" s="184"/>
      <c r="C7406" s="417"/>
      <c r="D7406" s="418"/>
      <c r="E7406" s="258" t="str">
        <f>iferror(vlookup(C7406,'Master data'!$A$1:$C$29,3,0),"--")</f>
        <v>--</v>
      </c>
      <c r="F7406" s="258" t="str">
        <f>iferror(vlookup(C7406,'Master data'!$A$1:$C$29,2,0),"--")</f>
        <v>--</v>
      </c>
    </row>
    <row r="7407" ht="22.5" customHeight="1">
      <c r="A7407" s="183"/>
      <c r="B7407" s="184"/>
      <c r="C7407" s="417"/>
      <c r="D7407" s="418"/>
      <c r="E7407" s="258" t="str">
        <f>iferror(vlookup(C7407,'Master data'!$A$1:$C$29,3,0),"--")</f>
        <v>--</v>
      </c>
      <c r="F7407" s="258" t="str">
        <f>iferror(vlookup(C7407,'Master data'!$A$1:$C$29,2,0),"--")</f>
        <v>--</v>
      </c>
    </row>
    <row r="7408" ht="22.5" customHeight="1">
      <c r="A7408" s="183"/>
      <c r="B7408" s="184"/>
      <c r="C7408" s="417"/>
      <c r="D7408" s="418"/>
      <c r="E7408" s="258" t="str">
        <f>iferror(vlookup(C7408,'Master data'!$A$1:$C$29,3,0),"--")</f>
        <v>--</v>
      </c>
      <c r="F7408" s="258" t="str">
        <f>iferror(vlookup(C7408,'Master data'!$A$1:$C$29,2,0),"--")</f>
        <v>--</v>
      </c>
    </row>
    <row r="7409" ht="22.5" customHeight="1">
      <c r="A7409" s="183"/>
      <c r="B7409" s="184"/>
      <c r="C7409" s="417"/>
      <c r="D7409" s="418"/>
      <c r="E7409" s="258" t="str">
        <f>iferror(vlookup(C7409,'Master data'!$A$1:$C$29,3,0),"--")</f>
        <v>--</v>
      </c>
      <c r="F7409" s="258" t="str">
        <f>iferror(vlookup(C7409,'Master data'!$A$1:$C$29,2,0),"--")</f>
        <v>--</v>
      </c>
    </row>
    <row r="7410" ht="22.5" customHeight="1">
      <c r="A7410" s="183"/>
      <c r="B7410" s="184"/>
      <c r="C7410" s="417"/>
      <c r="D7410" s="418"/>
      <c r="E7410" s="258" t="str">
        <f>iferror(vlookup(C7410,'Master data'!$A$1:$C$29,3,0),"--")</f>
        <v>--</v>
      </c>
      <c r="F7410" s="258" t="str">
        <f>iferror(vlookup(C7410,'Master data'!$A$1:$C$29,2,0),"--")</f>
        <v>--</v>
      </c>
    </row>
    <row r="7411" ht="22.5" customHeight="1">
      <c r="A7411" s="183"/>
      <c r="B7411" s="184"/>
      <c r="C7411" s="417"/>
      <c r="D7411" s="418"/>
      <c r="E7411" s="258" t="str">
        <f>iferror(vlookup(C7411,'Master data'!$A$1:$C$29,3,0),"--")</f>
        <v>--</v>
      </c>
      <c r="F7411" s="258" t="str">
        <f>iferror(vlookup(C7411,'Master data'!$A$1:$C$29,2,0),"--")</f>
        <v>--</v>
      </c>
    </row>
    <row r="7412" ht="22.5" customHeight="1">
      <c r="A7412" s="183"/>
      <c r="B7412" s="184"/>
      <c r="C7412" s="417"/>
      <c r="D7412" s="418"/>
      <c r="E7412" s="258" t="str">
        <f>iferror(vlookup(C7412,'Master data'!$A$1:$C$29,3,0),"--")</f>
        <v>--</v>
      </c>
      <c r="F7412" s="258" t="str">
        <f>iferror(vlookup(C7412,'Master data'!$A$1:$C$29,2,0),"--")</f>
        <v>--</v>
      </c>
    </row>
    <row r="7413" ht="22.5" customHeight="1">
      <c r="A7413" s="183"/>
      <c r="B7413" s="184"/>
      <c r="C7413" s="417"/>
      <c r="D7413" s="418"/>
      <c r="E7413" s="258" t="str">
        <f>iferror(vlookup(C7413,'Master data'!$A$1:$C$29,3,0),"--")</f>
        <v>--</v>
      </c>
      <c r="F7413" s="258" t="str">
        <f>iferror(vlookup(C7413,'Master data'!$A$1:$C$29,2,0),"--")</f>
        <v>--</v>
      </c>
    </row>
    <row r="7414" ht="22.5" customHeight="1">
      <c r="A7414" s="183"/>
      <c r="B7414" s="184"/>
      <c r="C7414" s="417"/>
      <c r="D7414" s="418"/>
      <c r="E7414" s="258" t="str">
        <f>iferror(vlookup(C7414,'Master data'!$A$1:$C$29,3,0),"--")</f>
        <v>--</v>
      </c>
      <c r="F7414" s="258" t="str">
        <f>iferror(vlookup(C7414,'Master data'!$A$1:$C$29,2,0),"--")</f>
        <v>--</v>
      </c>
    </row>
    <row r="7415" ht="22.5" customHeight="1">
      <c r="A7415" s="183"/>
      <c r="B7415" s="184"/>
      <c r="C7415" s="417"/>
      <c r="D7415" s="418"/>
      <c r="E7415" s="258" t="str">
        <f>iferror(vlookup(C7415,'Master data'!$A$1:$C$29,3,0),"--")</f>
        <v>--</v>
      </c>
      <c r="F7415" s="258" t="str">
        <f>iferror(vlookup(C7415,'Master data'!$A$1:$C$29,2,0),"--")</f>
        <v>--</v>
      </c>
    </row>
    <row r="7416" ht="22.5" customHeight="1">
      <c r="A7416" s="183"/>
      <c r="B7416" s="184"/>
      <c r="C7416" s="417"/>
      <c r="D7416" s="418"/>
      <c r="E7416" s="258" t="str">
        <f>iferror(vlookup(C7416,'Master data'!$A$1:$C$29,3,0),"--")</f>
        <v>--</v>
      </c>
      <c r="F7416" s="258" t="str">
        <f>iferror(vlookup(C7416,'Master data'!$A$1:$C$29,2,0),"--")</f>
        <v>--</v>
      </c>
    </row>
    <row r="7417" ht="22.5" customHeight="1">
      <c r="A7417" s="183"/>
      <c r="B7417" s="184"/>
      <c r="C7417" s="417"/>
      <c r="D7417" s="418"/>
      <c r="E7417" s="258" t="str">
        <f>iferror(vlookup(C7417,'Master data'!$A$1:$C$29,3,0),"--")</f>
        <v>--</v>
      </c>
      <c r="F7417" s="258" t="str">
        <f>iferror(vlookup(C7417,'Master data'!$A$1:$C$29,2,0),"--")</f>
        <v>--</v>
      </c>
    </row>
    <row r="7418" ht="22.5" customHeight="1">
      <c r="A7418" s="183"/>
      <c r="B7418" s="184"/>
      <c r="C7418" s="417"/>
      <c r="D7418" s="418"/>
      <c r="E7418" s="258" t="str">
        <f>iferror(vlookup(C7418,'Master data'!$A$1:$C$29,3,0),"--")</f>
        <v>--</v>
      </c>
      <c r="F7418" s="258" t="str">
        <f>iferror(vlookup(C7418,'Master data'!$A$1:$C$29,2,0),"--")</f>
        <v>--</v>
      </c>
    </row>
    <row r="7419" ht="22.5" customHeight="1">
      <c r="A7419" s="183"/>
      <c r="B7419" s="184"/>
      <c r="C7419" s="417"/>
      <c r="D7419" s="418"/>
      <c r="E7419" s="258" t="str">
        <f>iferror(vlookup(C7419,'Master data'!$A$1:$C$29,3,0),"--")</f>
        <v>--</v>
      </c>
      <c r="F7419" s="258" t="str">
        <f>iferror(vlookup(C7419,'Master data'!$A$1:$C$29,2,0),"--")</f>
        <v>--</v>
      </c>
    </row>
    <row r="7420" ht="22.5" customHeight="1">
      <c r="A7420" s="183"/>
      <c r="B7420" s="184"/>
      <c r="C7420" s="417"/>
      <c r="D7420" s="418"/>
      <c r="E7420" s="258" t="str">
        <f>iferror(vlookup(C7420,'Master data'!$A$1:$C$29,3,0),"--")</f>
        <v>--</v>
      </c>
      <c r="F7420" s="258" t="str">
        <f>iferror(vlookup(C7420,'Master data'!$A$1:$C$29,2,0),"--")</f>
        <v>--</v>
      </c>
    </row>
    <row r="7421" ht="22.5" customHeight="1">
      <c r="A7421" s="183"/>
      <c r="B7421" s="184"/>
      <c r="C7421" s="417"/>
      <c r="D7421" s="418"/>
      <c r="E7421" s="258" t="str">
        <f>iferror(vlookup(C7421,'Master data'!$A$1:$C$29,3,0),"--")</f>
        <v>--</v>
      </c>
      <c r="F7421" s="258" t="str">
        <f>iferror(vlookup(C7421,'Master data'!$A$1:$C$29,2,0),"--")</f>
        <v>--</v>
      </c>
    </row>
    <row r="7422" ht="22.5" customHeight="1">
      <c r="A7422" s="183"/>
      <c r="B7422" s="184"/>
      <c r="C7422" s="417"/>
      <c r="D7422" s="418"/>
      <c r="E7422" s="258" t="str">
        <f>iferror(vlookup(C7422,'Master data'!$A$1:$C$29,3,0),"--")</f>
        <v>--</v>
      </c>
      <c r="F7422" s="258" t="str">
        <f>iferror(vlookup(C7422,'Master data'!$A$1:$C$29,2,0),"--")</f>
        <v>--</v>
      </c>
    </row>
    <row r="7423" ht="22.5" customHeight="1">
      <c r="A7423" s="183"/>
      <c r="B7423" s="184"/>
      <c r="C7423" s="417"/>
      <c r="D7423" s="418"/>
      <c r="E7423" s="258" t="str">
        <f>iferror(vlookup(C7423,'Master data'!$A$1:$C$29,3,0),"--")</f>
        <v>--</v>
      </c>
      <c r="F7423" s="258" t="str">
        <f>iferror(vlookup(C7423,'Master data'!$A$1:$C$29,2,0),"--")</f>
        <v>--</v>
      </c>
    </row>
    <row r="7424" ht="22.5" customHeight="1">
      <c r="A7424" s="183"/>
      <c r="B7424" s="184"/>
      <c r="C7424" s="417"/>
      <c r="D7424" s="418"/>
      <c r="E7424" s="258" t="str">
        <f>iferror(vlookup(C7424,'Master data'!$A$1:$C$29,3,0),"--")</f>
        <v>--</v>
      </c>
      <c r="F7424" s="258" t="str">
        <f>iferror(vlookup(C7424,'Master data'!$A$1:$C$29,2,0),"--")</f>
        <v>--</v>
      </c>
    </row>
    <row r="7425" ht="22.5" customHeight="1">
      <c r="A7425" s="183"/>
      <c r="B7425" s="184"/>
      <c r="C7425" s="417"/>
      <c r="D7425" s="418"/>
      <c r="E7425" s="258" t="str">
        <f>iferror(vlookup(C7425,'Master data'!$A$1:$C$29,3,0),"--")</f>
        <v>--</v>
      </c>
      <c r="F7425" s="258" t="str">
        <f>iferror(vlookup(C7425,'Master data'!$A$1:$C$29,2,0),"--")</f>
        <v>--</v>
      </c>
    </row>
    <row r="7426" ht="22.5" customHeight="1">
      <c r="A7426" s="183"/>
      <c r="B7426" s="184"/>
      <c r="C7426" s="417"/>
      <c r="D7426" s="418"/>
      <c r="E7426" s="258" t="str">
        <f>iferror(vlookup(C7426,'Master data'!$A$1:$C$29,3,0),"--")</f>
        <v>--</v>
      </c>
      <c r="F7426" s="258" t="str">
        <f>iferror(vlookup(C7426,'Master data'!$A$1:$C$29,2,0),"--")</f>
        <v>--</v>
      </c>
    </row>
    <row r="7427" ht="22.5" customHeight="1">
      <c r="A7427" s="183"/>
      <c r="B7427" s="184"/>
      <c r="C7427" s="417"/>
      <c r="D7427" s="418"/>
      <c r="E7427" s="258" t="str">
        <f>iferror(vlookup(C7427,'Master data'!$A$1:$C$29,3,0),"--")</f>
        <v>--</v>
      </c>
      <c r="F7427" s="258" t="str">
        <f>iferror(vlookup(C7427,'Master data'!$A$1:$C$29,2,0),"--")</f>
        <v>--</v>
      </c>
    </row>
    <row r="7428" ht="22.5" customHeight="1">
      <c r="A7428" s="183"/>
      <c r="B7428" s="184"/>
      <c r="C7428" s="417"/>
      <c r="D7428" s="418"/>
      <c r="E7428" s="258" t="str">
        <f>iferror(vlookup(C7428,'Master data'!$A$1:$C$29,3,0),"--")</f>
        <v>--</v>
      </c>
      <c r="F7428" s="258" t="str">
        <f>iferror(vlookup(C7428,'Master data'!$A$1:$C$29,2,0),"--")</f>
        <v>--</v>
      </c>
    </row>
    <row r="7429" ht="22.5" customHeight="1">
      <c r="A7429" s="183"/>
      <c r="B7429" s="184"/>
      <c r="C7429" s="417"/>
      <c r="D7429" s="418"/>
      <c r="E7429" s="258" t="str">
        <f>iferror(vlookup(C7429,'Master data'!$A$1:$C$29,3,0),"--")</f>
        <v>--</v>
      </c>
      <c r="F7429" s="258" t="str">
        <f>iferror(vlookup(C7429,'Master data'!$A$1:$C$29,2,0),"--")</f>
        <v>--</v>
      </c>
    </row>
    <row r="7430" ht="22.5" customHeight="1">
      <c r="A7430" s="183"/>
      <c r="B7430" s="184"/>
      <c r="C7430" s="417"/>
      <c r="D7430" s="418"/>
      <c r="E7430" s="258" t="str">
        <f>iferror(vlookup(C7430,'Master data'!$A$1:$C$29,3,0),"--")</f>
        <v>--</v>
      </c>
      <c r="F7430" s="258" t="str">
        <f>iferror(vlookup(C7430,'Master data'!$A$1:$C$29,2,0),"--")</f>
        <v>--</v>
      </c>
    </row>
    <row r="7431" ht="22.5" customHeight="1">
      <c r="A7431" s="183"/>
      <c r="B7431" s="184"/>
      <c r="C7431" s="417"/>
      <c r="D7431" s="418"/>
      <c r="E7431" s="258" t="str">
        <f>iferror(vlookup(C7431,'Master data'!$A$1:$C$29,3,0),"--")</f>
        <v>--</v>
      </c>
      <c r="F7431" s="258" t="str">
        <f>iferror(vlookup(C7431,'Master data'!$A$1:$C$29,2,0),"--")</f>
        <v>--</v>
      </c>
    </row>
    <row r="7432" ht="22.5" customHeight="1">
      <c r="A7432" s="183"/>
      <c r="B7432" s="184"/>
      <c r="C7432" s="417"/>
      <c r="D7432" s="418"/>
      <c r="E7432" s="258" t="str">
        <f>iferror(vlookup(C7432,'Master data'!$A$1:$C$29,3,0),"--")</f>
        <v>--</v>
      </c>
      <c r="F7432" s="258" t="str">
        <f>iferror(vlookup(C7432,'Master data'!$A$1:$C$29,2,0),"--")</f>
        <v>--</v>
      </c>
    </row>
    <row r="7433" ht="22.5" customHeight="1">
      <c r="A7433" s="183"/>
      <c r="B7433" s="184"/>
      <c r="C7433" s="417"/>
      <c r="D7433" s="418"/>
      <c r="E7433" s="258" t="str">
        <f>iferror(vlookup(C7433,'Master data'!$A$1:$C$29,3,0),"--")</f>
        <v>--</v>
      </c>
      <c r="F7433" s="258" t="str">
        <f>iferror(vlookup(C7433,'Master data'!$A$1:$C$29,2,0),"--")</f>
        <v>--</v>
      </c>
    </row>
    <row r="7434" ht="22.5" customHeight="1">
      <c r="A7434" s="183"/>
      <c r="B7434" s="184"/>
      <c r="C7434" s="417"/>
      <c r="D7434" s="418"/>
      <c r="E7434" s="258" t="str">
        <f>iferror(vlookup(C7434,'Master data'!$A$1:$C$29,3,0),"--")</f>
        <v>--</v>
      </c>
      <c r="F7434" s="258" t="str">
        <f>iferror(vlookup(C7434,'Master data'!$A$1:$C$29,2,0),"--")</f>
        <v>--</v>
      </c>
    </row>
    <row r="7435" ht="22.5" customHeight="1">
      <c r="A7435" s="183"/>
      <c r="B7435" s="184"/>
      <c r="C7435" s="417"/>
      <c r="D7435" s="418"/>
      <c r="E7435" s="258" t="str">
        <f>iferror(vlookup(C7435,'Master data'!$A$1:$C$29,3,0),"--")</f>
        <v>--</v>
      </c>
      <c r="F7435" s="258" t="str">
        <f>iferror(vlookup(C7435,'Master data'!$A$1:$C$29,2,0),"--")</f>
        <v>--</v>
      </c>
    </row>
    <row r="7436" ht="22.5" customHeight="1">
      <c r="A7436" s="183"/>
      <c r="B7436" s="184"/>
      <c r="C7436" s="417"/>
      <c r="D7436" s="418"/>
      <c r="E7436" s="258" t="str">
        <f>iferror(vlookup(C7436,'Master data'!$A$1:$C$29,3,0),"--")</f>
        <v>--</v>
      </c>
      <c r="F7436" s="258" t="str">
        <f>iferror(vlookup(C7436,'Master data'!$A$1:$C$29,2,0),"--")</f>
        <v>--</v>
      </c>
    </row>
    <row r="7437" ht="22.5" customHeight="1">
      <c r="A7437" s="183"/>
      <c r="B7437" s="184"/>
      <c r="C7437" s="417"/>
      <c r="D7437" s="418"/>
      <c r="E7437" s="258" t="str">
        <f>iferror(vlookup(C7437,'Master data'!$A$1:$C$29,3,0),"--")</f>
        <v>--</v>
      </c>
      <c r="F7437" s="258" t="str">
        <f>iferror(vlookup(C7437,'Master data'!$A$1:$C$29,2,0),"--")</f>
        <v>--</v>
      </c>
    </row>
    <row r="7438" ht="22.5" customHeight="1">
      <c r="A7438" s="183"/>
      <c r="B7438" s="184"/>
      <c r="C7438" s="417"/>
      <c r="D7438" s="418"/>
      <c r="E7438" s="258" t="str">
        <f>iferror(vlookup(C7438,'Master data'!$A$1:$C$29,3,0),"--")</f>
        <v>--</v>
      </c>
      <c r="F7438" s="258" t="str">
        <f>iferror(vlookup(C7438,'Master data'!$A$1:$C$29,2,0),"--")</f>
        <v>--</v>
      </c>
    </row>
    <row r="7439" ht="22.5" customHeight="1">
      <c r="A7439" s="183"/>
      <c r="B7439" s="184"/>
      <c r="C7439" s="417"/>
      <c r="D7439" s="418"/>
      <c r="E7439" s="258" t="str">
        <f>iferror(vlookup(C7439,'Master data'!$A$1:$C$29,3,0),"--")</f>
        <v>--</v>
      </c>
      <c r="F7439" s="258" t="str">
        <f>iferror(vlookup(C7439,'Master data'!$A$1:$C$29,2,0),"--")</f>
        <v>--</v>
      </c>
    </row>
    <row r="7440" ht="22.5" customHeight="1">
      <c r="A7440" s="183"/>
      <c r="B7440" s="184"/>
      <c r="C7440" s="417"/>
      <c r="D7440" s="418"/>
      <c r="E7440" s="258" t="str">
        <f>iferror(vlookup(C7440,'Master data'!$A$1:$C$29,3,0),"--")</f>
        <v>--</v>
      </c>
      <c r="F7440" s="258" t="str">
        <f>iferror(vlookup(C7440,'Master data'!$A$1:$C$29,2,0),"--")</f>
        <v>--</v>
      </c>
    </row>
    <row r="7441" ht="22.5" customHeight="1">
      <c r="A7441" s="183"/>
      <c r="B7441" s="184"/>
      <c r="C7441" s="417"/>
      <c r="D7441" s="418"/>
      <c r="E7441" s="258" t="str">
        <f>iferror(vlookup(C7441,'Master data'!$A$1:$C$29,3,0),"--")</f>
        <v>--</v>
      </c>
      <c r="F7441" s="258" t="str">
        <f>iferror(vlookup(C7441,'Master data'!$A$1:$C$29,2,0),"--")</f>
        <v>--</v>
      </c>
    </row>
    <row r="7442" ht="22.5" customHeight="1">
      <c r="A7442" s="183"/>
      <c r="B7442" s="184"/>
      <c r="C7442" s="417"/>
      <c r="D7442" s="418"/>
      <c r="E7442" s="258" t="str">
        <f>iferror(vlookup(C7442,'Master data'!$A$1:$C$29,3,0),"--")</f>
        <v>--</v>
      </c>
      <c r="F7442" s="258" t="str">
        <f>iferror(vlookup(C7442,'Master data'!$A$1:$C$29,2,0),"--")</f>
        <v>--</v>
      </c>
    </row>
    <row r="7443" ht="22.5" customHeight="1">
      <c r="A7443" s="183"/>
      <c r="B7443" s="184"/>
      <c r="C7443" s="417"/>
      <c r="D7443" s="418"/>
      <c r="E7443" s="258" t="str">
        <f>iferror(vlookup(C7443,'Master data'!$A$1:$C$29,3,0),"--")</f>
        <v>--</v>
      </c>
      <c r="F7443" s="258" t="str">
        <f>iferror(vlookup(C7443,'Master data'!$A$1:$C$29,2,0),"--")</f>
        <v>--</v>
      </c>
    </row>
    <row r="7444" ht="22.5" customHeight="1">
      <c r="A7444" s="183"/>
      <c r="B7444" s="184"/>
      <c r="C7444" s="417"/>
      <c r="D7444" s="418"/>
      <c r="E7444" s="258" t="str">
        <f>iferror(vlookup(C7444,'Master data'!$A$1:$C$29,3,0),"--")</f>
        <v>--</v>
      </c>
      <c r="F7444" s="258" t="str">
        <f>iferror(vlookup(C7444,'Master data'!$A$1:$C$29,2,0),"--")</f>
        <v>--</v>
      </c>
    </row>
    <row r="7445" ht="22.5" customHeight="1">
      <c r="A7445" s="183"/>
      <c r="B7445" s="184"/>
      <c r="C7445" s="417"/>
      <c r="D7445" s="418"/>
      <c r="E7445" s="258" t="str">
        <f>iferror(vlookup(C7445,'Master data'!$A$1:$C$29,3,0),"--")</f>
        <v>--</v>
      </c>
      <c r="F7445" s="258" t="str">
        <f>iferror(vlookup(C7445,'Master data'!$A$1:$C$29,2,0),"--")</f>
        <v>--</v>
      </c>
    </row>
    <row r="7446" ht="22.5" customHeight="1">
      <c r="A7446" s="183"/>
      <c r="B7446" s="184"/>
      <c r="C7446" s="417"/>
      <c r="D7446" s="418"/>
      <c r="E7446" s="258" t="str">
        <f>iferror(vlookup(C7446,'Master data'!$A$1:$C$29,3,0),"--")</f>
        <v>--</v>
      </c>
      <c r="F7446" s="258" t="str">
        <f>iferror(vlookup(C7446,'Master data'!$A$1:$C$29,2,0),"--")</f>
        <v>--</v>
      </c>
    </row>
    <row r="7447" ht="22.5" customHeight="1">
      <c r="A7447" s="183"/>
      <c r="B7447" s="184"/>
      <c r="C7447" s="417"/>
      <c r="D7447" s="418"/>
      <c r="E7447" s="258" t="str">
        <f>iferror(vlookup(C7447,'Master data'!$A$1:$C$29,3,0),"--")</f>
        <v>--</v>
      </c>
      <c r="F7447" s="258" t="str">
        <f>iferror(vlookup(C7447,'Master data'!$A$1:$C$29,2,0),"--")</f>
        <v>--</v>
      </c>
    </row>
    <row r="7448" ht="22.5" customHeight="1">
      <c r="A7448" s="183"/>
      <c r="B7448" s="184"/>
      <c r="C7448" s="417"/>
      <c r="D7448" s="418"/>
      <c r="E7448" s="258" t="str">
        <f>iferror(vlookup(C7448,'Master data'!$A$1:$C$29,3,0),"--")</f>
        <v>--</v>
      </c>
      <c r="F7448" s="258" t="str">
        <f>iferror(vlookup(C7448,'Master data'!$A$1:$C$29,2,0),"--")</f>
        <v>--</v>
      </c>
    </row>
    <row r="7449" ht="22.5" customHeight="1">
      <c r="A7449" s="183"/>
      <c r="B7449" s="184"/>
      <c r="C7449" s="417"/>
      <c r="D7449" s="418"/>
      <c r="E7449" s="258" t="str">
        <f>iferror(vlookup(C7449,'Master data'!$A$1:$C$29,3,0),"--")</f>
        <v>--</v>
      </c>
      <c r="F7449" s="258" t="str">
        <f>iferror(vlookup(C7449,'Master data'!$A$1:$C$29,2,0),"--")</f>
        <v>--</v>
      </c>
    </row>
    <row r="7450" ht="22.5" customHeight="1">
      <c r="A7450" s="183"/>
      <c r="B7450" s="184"/>
      <c r="C7450" s="417"/>
      <c r="D7450" s="418"/>
      <c r="E7450" s="258" t="str">
        <f>iferror(vlookup(C7450,'Master data'!$A$1:$C$29,3,0),"--")</f>
        <v>--</v>
      </c>
      <c r="F7450" s="258" t="str">
        <f>iferror(vlookup(C7450,'Master data'!$A$1:$C$29,2,0),"--")</f>
        <v>--</v>
      </c>
    </row>
    <row r="7451" ht="22.5" customHeight="1">
      <c r="A7451" s="183"/>
      <c r="B7451" s="184"/>
      <c r="C7451" s="417"/>
      <c r="D7451" s="418"/>
      <c r="E7451" s="258" t="str">
        <f>iferror(vlookup(C7451,'Master data'!$A$1:$C$29,3,0),"--")</f>
        <v>--</v>
      </c>
      <c r="F7451" s="258" t="str">
        <f>iferror(vlookup(C7451,'Master data'!$A$1:$C$29,2,0),"--")</f>
        <v>--</v>
      </c>
    </row>
    <row r="7452" ht="22.5" customHeight="1">
      <c r="A7452" s="183"/>
      <c r="B7452" s="184"/>
      <c r="C7452" s="417"/>
      <c r="D7452" s="418"/>
      <c r="E7452" s="258" t="str">
        <f>iferror(vlookup(C7452,'Master data'!$A$1:$C$29,3,0),"--")</f>
        <v>--</v>
      </c>
      <c r="F7452" s="258" t="str">
        <f>iferror(vlookup(C7452,'Master data'!$A$1:$C$29,2,0),"--")</f>
        <v>--</v>
      </c>
    </row>
    <row r="7453" ht="22.5" customHeight="1">
      <c r="A7453" s="183"/>
      <c r="B7453" s="184"/>
      <c r="C7453" s="417"/>
      <c r="D7453" s="418"/>
      <c r="E7453" s="258" t="str">
        <f>iferror(vlookup(C7453,'Master data'!$A$1:$C$29,3,0),"--")</f>
        <v>--</v>
      </c>
      <c r="F7453" s="258" t="str">
        <f>iferror(vlookup(C7453,'Master data'!$A$1:$C$29,2,0),"--")</f>
        <v>--</v>
      </c>
    </row>
    <row r="7454" ht="22.5" customHeight="1">
      <c r="A7454" s="183"/>
      <c r="B7454" s="184"/>
      <c r="C7454" s="417"/>
      <c r="D7454" s="418"/>
      <c r="E7454" s="258" t="str">
        <f>iferror(vlookup(C7454,'Master data'!$A$1:$C$29,3,0),"--")</f>
        <v>--</v>
      </c>
      <c r="F7454" s="258" t="str">
        <f>iferror(vlookup(C7454,'Master data'!$A$1:$C$29,2,0),"--")</f>
        <v>--</v>
      </c>
    </row>
    <row r="7455" ht="22.5" customHeight="1">
      <c r="A7455" s="183"/>
      <c r="B7455" s="184"/>
      <c r="C7455" s="417"/>
      <c r="D7455" s="418"/>
      <c r="E7455" s="258" t="str">
        <f>iferror(vlookup(C7455,'Master data'!$A$1:$C$29,3,0),"--")</f>
        <v>--</v>
      </c>
      <c r="F7455" s="258" t="str">
        <f>iferror(vlookup(C7455,'Master data'!$A$1:$C$29,2,0),"--")</f>
        <v>--</v>
      </c>
    </row>
    <row r="7456" ht="22.5" customHeight="1">
      <c r="A7456" s="183"/>
      <c r="B7456" s="184"/>
      <c r="C7456" s="417"/>
      <c r="D7456" s="418"/>
      <c r="E7456" s="258" t="str">
        <f>iferror(vlookup(C7456,'Master data'!$A$1:$C$29,3,0),"--")</f>
        <v>--</v>
      </c>
      <c r="F7456" s="258" t="str">
        <f>iferror(vlookup(C7456,'Master data'!$A$1:$C$29,2,0),"--")</f>
        <v>--</v>
      </c>
    </row>
    <row r="7457" ht="22.5" customHeight="1">
      <c r="A7457" s="183"/>
      <c r="B7457" s="184"/>
      <c r="C7457" s="417"/>
      <c r="D7457" s="418"/>
      <c r="E7457" s="258" t="str">
        <f>iferror(vlookup(C7457,'Master data'!$A$1:$C$29,3,0),"--")</f>
        <v>--</v>
      </c>
      <c r="F7457" s="258" t="str">
        <f>iferror(vlookup(C7457,'Master data'!$A$1:$C$29,2,0),"--")</f>
        <v>--</v>
      </c>
    </row>
    <row r="7458" ht="22.5" customHeight="1">
      <c r="A7458" s="183"/>
      <c r="B7458" s="184"/>
      <c r="C7458" s="417"/>
      <c r="D7458" s="418"/>
      <c r="E7458" s="258" t="str">
        <f>iferror(vlookup(C7458,'Master data'!$A$1:$C$29,3,0),"--")</f>
        <v>--</v>
      </c>
      <c r="F7458" s="258" t="str">
        <f>iferror(vlookup(C7458,'Master data'!$A$1:$C$29,2,0),"--")</f>
        <v>--</v>
      </c>
    </row>
    <row r="7459" ht="22.5" customHeight="1">
      <c r="A7459" s="183"/>
      <c r="B7459" s="184"/>
      <c r="C7459" s="417"/>
      <c r="D7459" s="418"/>
      <c r="E7459" s="258" t="str">
        <f>iferror(vlookup(C7459,'Master data'!$A$1:$C$29,3,0),"--")</f>
        <v>--</v>
      </c>
      <c r="F7459" s="258" t="str">
        <f>iferror(vlookup(C7459,'Master data'!$A$1:$C$29,2,0),"--")</f>
        <v>--</v>
      </c>
    </row>
    <row r="7460" ht="22.5" customHeight="1">
      <c r="A7460" s="183"/>
      <c r="B7460" s="184"/>
      <c r="C7460" s="417"/>
      <c r="D7460" s="418"/>
      <c r="E7460" s="258" t="str">
        <f>iferror(vlookup(C7460,'Master data'!$A$1:$C$29,3,0),"--")</f>
        <v>--</v>
      </c>
      <c r="F7460" s="258" t="str">
        <f>iferror(vlookup(C7460,'Master data'!$A$1:$C$29,2,0),"--")</f>
        <v>--</v>
      </c>
    </row>
    <row r="7461" ht="22.5" customHeight="1">
      <c r="A7461" s="183"/>
      <c r="B7461" s="184"/>
      <c r="C7461" s="417"/>
      <c r="D7461" s="418"/>
      <c r="E7461" s="258" t="str">
        <f>iferror(vlookup(C7461,'Master data'!$A$1:$C$29,3,0),"--")</f>
        <v>--</v>
      </c>
      <c r="F7461" s="258" t="str">
        <f>iferror(vlookup(C7461,'Master data'!$A$1:$C$29,2,0),"--")</f>
        <v>--</v>
      </c>
    </row>
    <row r="7462" ht="22.5" customHeight="1">
      <c r="A7462" s="183"/>
      <c r="B7462" s="184"/>
      <c r="C7462" s="417"/>
      <c r="D7462" s="418"/>
      <c r="E7462" s="258" t="str">
        <f>iferror(vlookup(C7462,'Master data'!$A$1:$C$29,3,0),"--")</f>
        <v>--</v>
      </c>
      <c r="F7462" s="258" t="str">
        <f>iferror(vlookup(C7462,'Master data'!$A$1:$C$29,2,0),"--")</f>
        <v>--</v>
      </c>
    </row>
    <row r="7463" ht="22.5" customHeight="1">
      <c r="A7463" s="183"/>
      <c r="B7463" s="184"/>
      <c r="C7463" s="417"/>
      <c r="D7463" s="418"/>
      <c r="E7463" s="258" t="str">
        <f>iferror(vlookup(C7463,'Master data'!$A$1:$C$29,3,0),"--")</f>
        <v>--</v>
      </c>
      <c r="F7463" s="258" t="str">
        <f>iferror(vlookup(C7463,'Master data'!$A$1:$C$29,2,0),"--")</f>
        <v>--</v>
      </c>
    </row>
    <row r="7464" ht="22.5" customHeight="1">
      <c r="A7464" s="183"/>
      <c r="B7464" s="184"/>
      <c r="C7464" s="417"/>
      <c r="D7464" s="418"/>
      <c r="E7464" s="258" t="str">
        <f>iferror(vlookup(C7464,'Master data'!$A$1:$C$29,3,0),"--")</f>
        <v>--</v>
      </c>
      <c r="F7464" s="258" t="str">
        <f>iferror(vlookup(C7464,'Master data'!$A$1:$C$29,2,0),"--")</f>
        <v>--</v>
      </c>
    </row>
    <row r="7465" ht="22.5" customHeight="1">
      <c r="A7465" s="183"/>
      <c r="B7465" s="184"/>
      <c r="C7465" s="417"/>
      <c r="D7465" s="418"/>
      <c r="E7465" s="258" t="str">
        <f>iferror(vlookup(C7465,'Master data'!$A$1:$C$29,3,0),"--")</f>
        <v>--</v>
      </c>
      <c r="F7465" s="258" t="str">
        <f>iferror(vlookup(C7465,'Master data'!$A$1:$C$29,2,0),"--")</f>
        <v>--</v>
      </c>
    </row>
    <row r="7466" ht="22.5" customHeight="1">
      <c r="A7466" s="183"/>
      <c r="B7466" s="184"/>
      <c r="C7466" s="417"/>
      <c r="D7466" s="418"/>
      <c r="E7466" s="258" t="str">
        <f>iferror(vlookup(C7466,'Master data'!$A$1:$C$29,3,0),"--")</f>
        <v>--</v>
      </c>
      <c r="F7466" s="258" t="str">
        <f>iferror(vlookup(C7466,'Master data'!$A$1:$C$29,2,0),"--")</f>
        <v>--</v>
      </c>
    </row>
    <row r="7467" ht="22.5" customHeight="1">
      <c r="A7467" s="183"/>
      <c r="B7467" s="184"/>
      <c r="C7467" s="417"/>
      <c r="D7467" s="418"/>
      <c r="E7467" s="258" t="str">
        <f>iferror(vlookup(C7467,'Master data'!$A$1:$C$29,3,0),"--")</f>
        <v>--</v>
      </c>
      <c r="F7467" s="258" t="str">
        <f>iferror(vlookup(C7467,'Master data'!$A$1:$C$29,2,0),"--")</f>
        <v>--</v>
      </c>
    </row>
    <row r="7468" ht="22.5" customHeight="1">
      <c r="A7468" s="183"/>
      <c r="B7468" s="184"/>
      <c r="C7468" s="417"/>
      <c r="D7468" s="418"/>
      <c r="E7468" s="258" t="str">
        <f>iferror(vlookup(C7468,'Master data'!$A$1:$C$29,3,0),"--")</f>
        <v>--</v>
      </c>
      <c r="F7468" s="258" t="str">
        <f>iferror(vlookup(C7468,'Master data'!$A$1:$C$29,2,0),"--")</f>
        <v>--</v>
      </c>
    </row>
    <row r="7469" ht="22.5" customHeight="1">
      <c r="A7469" s="183"/>
      <c r="B7469" s="184"/>
      <c r="C7469" s="417"/>
      <c r="D7469" s="418"/>
      <c r="E7469" s="258" t="str">
        <f>iferror(vlookup(C7469,'Master data'!$A$1:$C$29,3,0),"--")</f>
        <v>--</v>
      </c>
      <c r="F7469" s="258" t="str">
        <f>iferror(vlookup(C7469,'Master data'!$A$1:$C$29,2,0),"--")</f>
        <v>--</v>
      </c>
    </row>
    <row r="7470" ht="22.5" customHeight="1">
      <c r="A7470" s="183"/>
      <c r="B7470" s="184"/>
      <c r="C7470" s="417"/>
      <c r="D7470" s="418"/>
      <c r="E7470" s="258" t="str">
        <f>iferror(vlookup(C7470,'Master data'!$A$1:$C$29,3,0),"--")</f>
        <v>--</v>
      </c>
      <c r="F7470" s="258" t="str">
        <f>iferror(vlookup(C7470,'Master data'!$A$1:$C$29,2,0),"--")</f>
        <v>--</v>
      </c>
    </row>
    <row r="7471" ht="22.5" customHeight="1">
      <c r="A7471" s="183"/>
      <c r="B7471" s="184"/>
      <c r="C7471" s="417"/>
      <c r="D7471" s="418"/>
      <c r="E7471" s="258" t="str">
        <f>iferror(vlookup(C7471,'Master data'!$A$1:$C$29,3,0),"--")</f>
        <v>--</v>
      </c>
      <c r="F7471" s="258" t="str">
        <f>iferror(vlookup(C7471,'Master data'!$A$1:$C$29,2,0),"--")</f>
        <v>--</v>
      </c>
    </row>
    <row r="7472" ht="22.5" customHeight="1">
      <c r="A7472" s="183"/>
      <c r="B7472" s="184"/>
      <c r="C7472" s="417"/>
      <c r="D7472" s="418"/>
      <c r="E7472" s="258" t="str">
        <f>iferror(vlookup(C7472,'Master data'!$A$1:$C$29,3,0),"--")</f>
        <v>--</v>
      </c>
      <c r="F7472" s="258" t="str">
        <f>iferror(vlookup(C7472,'Master data'!$A$1:$C$29,2,0),"--")</f>
        <v>--</v>
      </c>
    </row>
    <row r="7473" ht="22.5" customHeight="1">
      <c r="A7473" s="183"/>
      <c r="B7473" s="184"/>
      <c r="C7473" s="417"/>
      <c r="D7473" s="418"/>
      <c r="E7473" s="258" t="str">
        <f>iferror(vlookup(C7473,'Master data'!$A$1:$C$29,3,0),"--")</f>
        <v>--</v>
      </c>
      <c r="F7473" s="258" t="str">
        <f>iferror(vlookup(C7473,'Master data'!$A$1:$C$29,2,0),"--")</f>
        <v>--</v>
      </c>
    </row>
    <row r="7474" ht="22.5" customHeight="1">
      <c r="A7474" s="183"/>
      <c r="B7474" s="184"/>
      <c r="C7474" s="417"/>
      <c r="D7474" s="418"/>
      <c r="E7474" s="258" t="str">
        <f>iferror(vlookup(C7474,'Master data'!$A$1:$C$29,3,0),"--")</f>
        <v>--</v>
      </c>
      <c r="F7474" s="258" t="str">
        <f>iferror(vlookup(C7474,'Master data'!$A$1:$C$29,2,0),"--")</f>
        <v>--</v>
      </c>
    </row>
    <row r="7475" ht="22.5" customHeight="1">
      <c r="A7475" s="183"/>
      <c r="B7475" s="184"/>
      <c r="C7475" s="417"/>
      <c r="D7475" s="418"/>
      <c r="E7475" s="258" t="str">
        <f>iferror(vlookup(C7475,'Master data'!$A$1:$C$29,3,0),"--")</f>
        <v>--</v>
      </c>
      <c r="F7475" s="258" t="str">
        <f>iferror(vlookup(C7475,'Master data'!$A$1:$C$29,2,0),"--")</f>
        <v>--</v>
      </c>
    </row>
    <row r="7476" ht="22.5" customHeight="1">
      <c r="A7476" s="183"/>
      <c r="B7476" s="184"/>
      <c r="C7476" s="417"/>
      <c r="D7476" s="418"/>
      <c r="E7476" s="258" t="str">
        <f>iferror(vlookup(C7476,'Master data'!$A$1:$C$29,3,0),"--")</f>
        <v>--</v>
      </c>
      <c r="F7476" s="258" t="str">
        <f>iferror(vlookup(C7476,'Master data'!$A$1:$C$29,2,0),"--")</f>
        <v>--</v>
      </c>
    </row>
    <row r="7477" ht="22.5" customHeight="1">
      <c r="A7477" s="183"/>
      <c r="B7477" s="184"/>
      <c r="C7477" s="417"/>
      <c r="D7477" s="418"/>
      <c r="E7477" s="258" t="str">
        <f>iferror(vlookup(C7477,'Master data'!$A$1:$C$29,3,0),"--")</f>
        <v>--</v>
      </c>
      <c r="F7477" s="258" t="str">
        <f>iferror(vlookup(C7477,'Master data'!$A$1:$C$29,2,0),"--")</f>
        <v>--</v>
      </c>
    </row>
    <row r="7478" ht="22.5" customHeight="1">
      <c r="A7478" s="183"/>
      <c r="B7478" s="184"/>
      <c r="C7478" s="417"/>
      <c r="D7478" s="418"/>
      <c r="E7478" s="258" t="str">
        <f>iferror(vlookup(C7478,'Master data'!$A$1:$C$29,3,0),"--")</f>
        <v>--</v>
      </c>
      <c r="F7478" s="258" t="str">
        <f>iferror(vlookup(C7478,'Master data'!$A$1:$C$29,2,0),"--")</f>
        <v>--</v>
      </c>
    </row>
    <row r="7479" ht="22.5" customHeight="1">
      <c r="A7479" s="183"/>
      <c r="B7479" s="184"/>
      <c r="C7479" s="417"/>
      <c r="D7479" s="418"/>
      <c r="E7479" s="258" t="str">
        <f>iferror(vlookup(C7479,'Master data'!$A$1:$C$29,3,0),"--")</f>
        <v>--</v>
      </c>
      <c r="F7479" s="258" t="str">
        <f>iferror(vlookup(C7479,'Master data'!$A$1:$C$29,2,0),"--")</f>
        <v>--</v>
      </c>
    </row>
    <row r="7480" ht="22.5" customHeight="1">
      <c r="A7480" s="183"/>
      <c r="B7480" s="184"/>
      <c r="C7480" s="417"/>
      <c r="D7480" s="418"/>
      <c r="E7480" s="258" t="str">
        <f>iferror(vlookup(C7480,'Master data'!$A$1:$C$29,3,0),"--")</f>
        <v>--</v>
      </c>
      <c r="F7480" s="258" t="str">
        <f>iferror(vlookup(C7480,'Master data'!$A$1:$C$29,2,0),"--")</f>
        <v>--</v>
      </c>
    </row>
    <row r="7481" ht="22.5" customHeight="1">
      <c r="A7481" s="183"/>
      <c r="B7481" s="184"/>
      <c r="C7481" s="417"/>
      <c r="D7481" s="418"/>
      <c r="E7481" s="258" t="str">
        <f>iferror(vlookup(C7481,'Master data'!$A$1:$C$29,3,0),"--")</f>
        <v>--</v>
      </c>
      <c r="F7481" s="258" t="str">
        <f>iferror(vlookup(C7481,'Master data'!$A$1:$C$29,2,0),"--")</f>
        <v>--</v>
      </c>
    </row>
    <row r="7482" ht="22.5" customHeight="1">
      <c r="A7482" s="183"/>
      <c r="B7482" s="184"/>
      <c r="C7482" s="417"/>
      <c r="D7482" s="418"/>
      <c r="E7482" s="258" t="str">
        <f>iferror(vlookup(C7482,'Master data'!$A$1:$C$29,3,0),"--")</f>
        <v>--</v>
      </c>
      <c r="F7482" s="258" t="str">
        <f>iferror(vlookup(C7482,'Master data'!$A$1:$C$29,2,0),"--")</f>
        <v>--</v>
      </c>
    </row>
    <row r="7483" ht="22.5" customHeight="1">
      <c r="A7483" s="183"/>
      <c r="B7483" s="184"/>
      <c r="C7483" s="417"/>
      <c r="D7483" s="418"/>
      <c r="E7483" s="258" t="str">
        <f>iferror(vlookup(C7483,'Master data'!$A$1:$C$29,3,0),"--")</f>
        <v>--</v>
      </c>
      <c r="F7483" s="258" t="str">
        <f>iferror(vlookup(C7483,'Master data'!$A$1:$C$29,2,0),"--")</f>
        <v>--</v>
      </c>
    </row>
    <row r="7484" ht="22.5" customHeight="1">
      <c r="A7484" s="183"/>
      <c r="B7484" s="184"/>
      <c r="C7484" s="417"/>
      <c r="D7484" s="418"/>
      <c r="E7484" s="258" t="str">
        <f>iferror(vlookup(C7484,'Master data'!$A$1:$C$29,3,0),"--")</f>
        <v>--</v>
      </c>
      <c r="F7484" s="258" t="str">
        <f>iferror(vlookup(C7484,'Master data'!$A$1:$C$29,2,0),"--")</f>
        <v>--</v>
      </c>
    </row>
    <row r="7485" ht="22.5" customHeight="1">
      <c r="A7485" s="183"/>
      <c r="B7485" s="184"/>
      <c r="C7485" s="417"/>
      <c r="D7485" s="418"/>
      <c r="E7485" s="258" t="str">
        <f>iferror(vlookup(C7485,'Master data'!$A$1:$C$29,3,0),"--")</f>
        <v>--</v>
      </c>
      <c r="F7485" s="258" t="str">
        <f>iferror(vlookup(C7485,'Master data'!$A$1:$C$29,2,0),"--")</f>
        <v>--</v>
      </c>
    </row>
    <row r="7486" ht="22.5" customHeight="1">
      <c r="A7486" s="183"/>
      <c r="B7486" s="184"/>
      <c r="C7486" s="417"/>
      <c r="D7486" s="418"/>
      <c r="E7486" s="258" t="str">
        <f>iferror(vlookup(C7486,'Master data'!$A$1:$C$29,3,0),"--")</f>
        <v>--</v>
      </c>
      <c r="F7486" s="258" t="str">
        <f>iferror(vlookup(C7486,'Master data'!$A$1:$C$29,2,0),"--")</f>
        <v>--</v>
      </c>
    </row>
    <row r="7487" ht="22.5" customHeight="1">
      <c r="A7487" s="183"/>
      <c r="B7487" s="184"/>
      <c r="C7487" s="417"/>
      <c r="D7487" s="418"/>
      <c r="E7487" s="258" t="str">
        <f>iferror(vlookup(C7487,'Master data'!$A$1:$C$29,3,0),"--")</f>
        <v>--</v>
      </c>
      <c r="F7487" s="258" t="str">
        <f>iferror(vlookup(C7487,'Master data'!$A$1:$C$29,2,0),"--")</f>
        <v>--</v>
      </c>
    </row>
    <row r="7488" ht="22.5" customHeight="1">
      <c r="A7488" s="183"/>
      <c r="B7488" s="184"/>
      <c r="C7488" s="417"/>
      <c r="D7488" s="418"/>
      <c r="E7488" s="258" t="str">
        <f>iferror(vlookup(C7488,'Master data'!$A$1:$C$29,3,0),"--")</f>
        <v>--</v>
      </c>
      <c r="F7488" s="258" t="str">
        <f>iferror(vlookup(C7488,'Master data'!$A$1:$C$29,2,0),"--")</f>
        <v>--</v>
      </c>
    </row>
    <row r="7489" ht="22.5" customHeight="1">
      <c r="A7489" s="183"/>
      <c r="B7489" s="184"/>
      <c r="C7489" s="417"/>
      <c r="D7489" s="418"/>
      <c r="E7489" s="258" t="str">
        <f>iferror(vlookup(C7489,'Master data'!$A$1:$C$29,3,0),"--")</f>
        <v>--</v>
      </c>
      <c r="F7489" s="258" t="str">
        <f>iferror(vlookup(C7489,'Master data'!$A$1:$C$29,2,0),"--")</f>
        <v>--</v>
      </c>
    </row>
    <row r="7490" ht="22.5" customHeight="1">
      <c r="A7490" s="183"/>
      <c r="B7490" s="184"/>
      <c r="C7490" s="417"/>
      <c r="D7490" s="418"/>
      <c r="E7490" s="258" t="str">
        <f>iferror(vlookup(C7490,'Master data'!$A$1:$C$29,3,0),"--")</f>
        <v>--</v>
      </c>
      <c r="F7490" s="258" t="str">
        <f>iferror(vlookup(C7490,'Master data'!$A$1:$C$29,2,0),"--")</f>
        <v>--</v>
      </c>
    </row>
    <row r="7491" ht="22.5" customHeight="1">
      <c r="A7491" s="183"/>
      <c r="B7491" s="184"/>
      <c r="C7491" s="417"/>
      <c r="D7491" s="418"/>
      <c r="E7491" s="258" t="str">
        <f>iferror(vlookup(C7491,'Master data'!$A$1:$C$29,3,0),"--")</f>
        <v>--</v>
      </c>
      <c r="F7491" s="258" t="str">
        <f>iferror(vlookup(C7491,'Master data'!$A$1:$C$29,2,0),"--")</f>
        <v>--</v>
      </c>
    </row>
    <row r="7492" ht="22.5" customHeight="1">
      <c r="A7492" s="183"/>
      <c r="B7492" s="184"/>
      <c r="C7492" s="417"/>
      <c r="D7492" s="418"/>
      <c r="E7492" s="258" t="str">
        <f>iferror(vlookup(C7492,'Master data'!$A$1:$C$29,3,0),"--")</f>
        <v>--</v>
      </c>
      <c r="F7492" s="258" t="str">
        <f>iferror(vlookup(C7492,'Master data'!$A$1:$C$29,2,0),"--")</f>
        <v>--</v>
      </c>
    </row>
    <row r="7493" ht="22.5" customHeight="1">
      <c r="A7493" s="183"/>
      <c r="B7493" s="184"/>
      <c r="C7493" s="417"/>
      <c r="D7493" s="418"/>
      <c r="E7493" s="258" t="str">
        <f>iferror(vlookup(C7493,'Master data'!$A$1:$C$29,3,0),"--")</f>
        <v>--</v>
      </c>
      <c r="F7493" s="258" t="str">
        <f>iferror(vlookup(C7493,'Master data'!$A$1:$C$29,2,0),"--")</f>
        <v>--</v>
      </c>
    </row>
    <row r="7494" ht="22.5" customHeight="1">
      <c r="A7494" s="183"/>
      <c r="B7494" s="184"/>
      <c r="C7494" s="417"/>
      <c r="D7494" s="418"/>
      <c r="E7494" s="258" t="str">
        <f>iferror(vlookup(C7494,'Master data'!$A$1:$C$29,3,0),"--")</f>
        <v>--</v>
      </c>
      <c r="F7494" s="258" t="str">
        <f>iferror(vlookup(C7494,'Master data'!$A$1:$C$29,2,0),"--")</f>
        <v>--</v>
      </c>
    </row>
    <row r="7495" ht="22.5" customHeight="1">
      <c r="A7495" s="183"/>
      <c r="B7495" s="184"/>
      <c r="C7495" s="417"/>
      <c r="D7495" s="418"/>
      <c r="E7495" s="258" t="str">
        <f>iferror(vlookup(C7495,'Master data'!$A$1:$C$29,3,0),"--")</f>
        <v>--</v>
      </c>
      <c r="F7495" s="258" t="str">
        <f>iferror(vlookup(C7495,'Master data'!$A$1:$C$29,2,0),"--")</f>
        <v>--</v>
      </c>
    </row>
    <row r="7496" ht="22.5" customHeight="1">
      <c r="A7496" s="183"/>
      <c r="B7496" s="184"/>
      <c r="C7496" s="417"/>
      <c r="D7496" s="418"/>
      <c r="E7496" s="258" t="str">
        <f>iferror(vlookup(C7496,'Master data'!$A$1:$C$29,3,0),"--")</f>
        <v>--</v>
      </c>
      <c r="F7496" s="258" t="str">
        <f>iferror(vlookup(C7496,'Master data'!$A$1:$C$29,2,0),"--")</f>
        <v>--</v>
      </c>
    </row>
    <row r="7497" ht="22.5" customHeight="1">
      <c r="A7497" s="183"/>
      <c r="B7497" s="184"/>
      <c r="C7497" s="417"/>
      <c r="D7497" s="418"/>
      <c r="E7497" s="258" t="str">
        <f>iferror(vlookup(C7497,'Master data'!$A$1:$C$29,3,0),"--")</f>
        <v>--</v>
      </c>
      <c r="F7497" s="258" t="str">
        <f>iferror(vlookup(C7497,'Master data'!$A$1:$C$29,2,0),"--")</f>
        <v>--</v>
      </c>
    </row>
    <row r="7498" ht="22.5" customHeight="1">
      <c r="A7498" s="183"/>
      <c r="B7498" s="184"/>
      <c r="C7498" s="417"/>
      <c r="D7498" s="418"/>
      <c r="E7498" s="258" t="str">
        <f>iferror(vlookup(C7498,'Master data'!$A$1:$C$29,3,0),"--")</f>
        <v>--</v>
      </c>
      <c r="F7498" s="258" t="str">
        <f>iferror(vlookup(C7498,'Master data'!$A$1:$C$29,2,0),"--")</f>
        <v>--</v>
      </c>
    </row>
    <row r="7499" ht="22.5" customHeight="1">
      <c r="A7499" s="183"/>
      <c r="B7499" s="184"/>
      <c r="C7499" s="417"/>
      <c r="D7499" s="418"/>
      <c r="E7499" s="258" t="str">
        <f>iferror(vlookup(C7499,'Master data'!$A$1:$C$29,3,0),"--")</f>
        <v>--</v>
      </c>
      <c r="F7499" s="258" t="str">
        <f>iferror(vlookup(C7499,'Master data'!$A$1:$C$29,2,0),"--")</f>
        <v>--</v>
      </c>
    </row>
    <row r="7500" ht="22.5" customHeight="1">
      <c r="A7500" s="183"/>
      <c r="B7500" s="184"/>
      <c r="C7500" s="417"/>
      <c r="D7500" s="418"/>
      <c r="E7500" s="258" t="str">
        <f>iferror(vlookup(C7500,'Master data'!$A$1:$C$29,3,0),"--")</f>
        <v>--</v>
      </c>
      <c r="F7500" s="258" t="str">
        <f>iferror(vlookup(C7500,'Master data'!$A$1:$C$29,2,0),"--")</f>
        <v>--</v>
      </c>
    </row>
    <row r="7501" ht="22.5" customHeight="1">
      <c r="A7501" s="183"/>
      <c r="B7501" s="184"/>
      <c r="C7501" s="417"/>
      <c r="D7501" s="418"/>
      <c r="E7501" s="258" t="str">
        <f>iferror(vlookup(C7501,'Master data'!$A$1:$C$29,3,0),"--")</f>
        <v>--</v>
      </c>
      <c r="F7501" s="258" t="str">
        <f>iferror(vlookup(C7501,'Master data'!$A$1:$C$29,2,0),"--")</f>
        <v>--</v>
      </c>
    </row>
    <row r="7502" ht="22.5" customHeight="1">
      <c r="A7502" s="183"/>
      <c r="B7502" s="184"/>
      <c r="C7502" s="417"/>
      <c r="D7502" s="418"/>
      <c r="E7502" s="258" t="str">
        <f>iferror(vlookup(C7502,'Master data'!$A$1:$C$29,3,0),"--")</f>
        <v>--</v>
      </c>
      <c r="F7502" s="258" t="str">
        <f>iferror(vlookup(C7502,'Master data'!$A$1:$C$29,2,0),"--")</f>
        <v>--</v>
      </c>
    </row>
    <row r="7503" ht="22.5" customHeight="1">
      <c r="A7503" s="183"/>
      <c r="B7503" s="184"/>
      <c r="C7503" s="417"/>
      <c r="D7503" s="418"/>
      <c r="E7503" s="258" t="str">
        <f>iferror(vlookup(C7503,'Master data'!$A$1:$C$29,3,0),"--")</f>
        <v>--</v>
      </c>
      <c r="F7503" s="258" t="str">
        <f>iferror(vlookup(C7503,'Master data'!$A$1:$C$29,2,0),"--")</f>
        <v>--</v>
      </c>
    </row>
    <row r="7504" ht="22.5" customHeight="1">
      <c r="A7504" s="183"/>
      <c r="B7504" s="184"/>
      <c r="C7504" s="417"/>
      <c r="D7504" s="418"/>
      <c r="E7504" s="258" t="str">
        <f>iferror(vlookup(C7504,'Master data'!$A$1:$C$29,3,0),"--")</f>
        <v>--</v>
      </c>
      <c r="F7504" s="258" t="str">
        <f>iferror(vlookup(C7504,'Master data'!$A$1:$C$29,2,0),"--")</f>
        <v>--</v>
      </c>
    </row>
    <row r="7505" ht="22.5" customHeight="1">
      <c r="A7505" s="183"/>
      <c r="B7505" s="184"/>
      <c r="C7505" s="417"/>
      <c r="D7505" s="418"/>
      <c r="E7505" s="258" t="str">
        <f>iferror(vlookup(C7505,'Master data'!$A$1:$C$29,3,0),"--")</f>
        <v>--</v>
      </c>
      <c r="F7505" s="258" t="str">
        <f>iferror(vlookup(C7505,'Master data'!$A$1:$C$29,2,0),"--")</f>
        <v>--</v>
      </c>
    </row>
    <row r="7506" ht="22.5" customHeight="1">
      <c r="A7506" s="183"/>
      <c r="B7506" s="184"/>
      <c r="C7506" s="417"/>
      <c r="D7506" s="418"/>
      <c r="E7506" s="258" t="str">
        <f>iferror(vlookup(C7506,'Master data'!$A$1:$C$29,3,0),"--")</f>
        <v>--</v>
      </c>
      <c r="F7506" s="258" t="str">
        <f>iferror(vlookup(C7506,'Master data'!$A$1:$C$29,2,0),"--")</f>
        <v>--</v>
      </c>
    </row>
    <row r="7507" ht="22.5" customHeight="1">
      <c r="A7507" s="183"/>
      <c r="B7507" s="184"/>
      <c r="C7507" s="417"/>
      <c r="D7507" s="418"/>
      <c r="E7507" s="258" t="str">
        <f>iferror(vlookup(C7507,'Master data'!$A$1:$C$29,3,0),"--")</f>
        <v>--</v>
      </c>
      <c r="F7507" s="258" t="str">
        <f>iferror(vlookup(C7507,'Master data'!$A$1:$C$29,2,0),"--")</f>
        <v>--</v>
      </c>
    </row>
    <row r="7508" ht="22.5" customHeight="1">
      <c r="A7508" s="183"/>
      <c r="B7508" s="184"/>
      <c r="C7508" s="417"/>
      <c r="D7508" s="418"/>
      <c r="E7508" s="258" t="str">
        <f>iferror(vlookup(C7508,'Master data'!$A$1:$C$29,3,0),"--")</f>
        <v>--</v>
      </c>
      <c r="F7508" s="258" t="str">
        <f>iferror(vlookup(C7508,'Master data'!$A$1:$C$29,2,0),"--")</f>
        <v>--</v>
      </c>
    </row>
    <row r="7509" ht="22.5" customHeight="1">
      <c r="A7509" s="183"/>
      <c r="B7509" s="184"/>
      <c r="C7509" s="417"/>
      <c r="D7509" s="418"/>
      <c r="E7509" s="258" t="str">
        <f>iferror(vlookup(C7509,'Master data'!$A$1:$C$29,3,0),"--")</f>
        <v>--</v>
      </c>
      <c r="F7509" s="258" t="str">
        <f>iferror(vlookup(C7509,'Master data'!$A$1:$C$29,2,0),"--")</f>
        <v>--</v>
      </c>
    </row>
    <row r="7510" ht="22.5" customHeight="1">
      <c r="A7510" s="183"/>
      <c r="B7510" s="184"/>
      <c r="C7510" s="417"/>
      <c r="D7510" s="418"/>
      <c r="E7510" s="258" t="str">
        <f>iferror(vlookup(C7510,'Master data'!$A$1:$C$29,3,0),"--")</f>
        <v>--</v>
      </c>
      <c r="F7510" s="258" t="str">
        <f>iferror(vlookup(C7510,'Master data'!$A$1:$C$29,2,0),"--")</f>
        <v>--</v>
      </c>
    </row>
    <row r="7511" ht="22.5" customHeight="1">
      <c r="A7511" s="183"/>
      <c r="B7511" s="184"/>
      <c r="C7511" s="417"/>
      <c r="D7511" s="418"/>
      <c r="E7511" s="258" t="str">
        <f>iferror(vlookup(C7511,'Master data'!$A$1:$C$29,3,0),"--")</f>
        <v>--</v>
      </c>
      <c r="F7511" s="258" t="str">
        <f>iferror(vlookup(C7511,'Master data'!$A$1:$C$29,2,0),"--")</f>
        <v>--</v>
      </c>
    </row>
    <row r="7512" ht="22.5" customHeight="1">
      <c r="A7512" s="183"/>
      <c r="B7512" s="184"/>
      <c r="C7512" s="417"/>
      <c r="D7512" s="418"/>
      <c r="E7512" s="258" t="str">
        <f>iferror(vlookup(C7512,'Master data'!$A$1:$C$29,3,0),"--")</f>
        <v>--</v>
      </c>
      <c r="F7512" s="258" t="str">
        <f>iferror(vlookup(C7512,'Master data'!$A$1:$C$29,2,0),"--")</f>
        <v>--</v>
      </c>
    </row>
    <row r="7513" ht="22.5" customHeight="1">
      <c r="A7513" s="183"/>
      <c r="B7513" s="184"/>
      <c r="C7513" s="417"/>
      <c r="D7513" s="418"/>
      <c r="E7513" s="258" t="str">
        <f>iferror(vlookup(C7513,'Master data'!$A$1:$C$29,3,0),"--")</f>
        <v>--</v>
      </c>
      <c r="F7513" s="258" t="str">
        <f>iferror(vlookup(C7513,'Master data'!$A$1:$C$29,2,0),"--")</f>
        <v>--</v>
      </c>
    </row>
    <row r="7514" ht="22.5" customHeight="1">
      <c r="A7514" s="183"/>
      <c r="B7514" s="184"/>
      <c r="C7514" s="417"/>
      <c r="D7514" s="418"/>
      <c r="E7514" s="258" t="str">
        <f>iferror(vlookup(C7514,'Master data'!$A$1:$C$29,3,0),"--")</f>
        <v>--</v>
      </c>
      <c r="F7514" s="258" t="str">
        <f>iferror(vlookup(C7514,'Master data'!$A$1:$C$29,2,0),"--")</f>
        <v>--</v>
      </c>
    </row>
    <row r="7515" ht="22.5" customHeight="1">
      <c r="A7515" s="183"/>
      <c r="B7515" s="184"/>
      <c r="C7515" s="417"/>
      <c r="D7515" s="418"/>
      <c r="E7515" s="258" t="str">
        <f>iferror(vlookup(C7515,'Master data'!$A$1:$C$29,3,0),"--")</f>
        <v>--</v>
      </c>
      <c r="F7515" s="258" t="str">
        <f>iferror(vlookup(C7515,'Master data'!$A$1:$C$29,2,0),"--")</f>
        <v>--</v>
      </c>
    </row>
    <row r="7516" ht="22.5" customHeight="1">
      <c r="A7516" s="183"/>
      <c r="B7516" s="184"/>
      <c r="C7516" s="417"/>
      <c r="D7516" s="418"/>
      <c r="E7516" s="258" t="str">
        <f>iferror(vlookup(C7516,'Master data'!$A$1:$C$29,3,0),"--")</f>
        <v>--</v>
      </c>
      <c r="F7516" s="258" t="str">
        <f>iferror(vlookup(C7516,'Master data'!$A$1:$C$29,2,0),"--")</f>
        <v>--</v>
      </c>
    </row>
    <row r="7517" ht="22.5" customHeight="1">
      <c r="A7517" s="183"/>
      <c r="B7517" s="184"/>
      <c r="C7517" s="417"/>
      <c r="D7517" s="418"/>
      <c r="E7517" s="258" t="str">
        <f>iferror(vlookup(C7517,'Master data'!$A$1:$C$29,3,0),"--")</f>
        <v>--</v>
      </c>
      <c r="F7517" s="258" t="str">
        <f>iferror(vlookup(C7517,'Master data'!$A$1:$C$29,2,0),"--")</f>
        <v>--</v>
      </c>
    </row>
    <row r="7518" ht="22.5" customHeight="1">
      <c r="A7518" s="183"/>
      <c r="B7518" s="184"/>
      <c r="C7518" s="417"/>
      <c r="D7518" s="418"/>
      <c r="E7518" s="258" t="str">
        <f>iferror(vlookup(C7518,'Master data'!$A$1:$C$29,3,0),"--")</f>
        <v>--</v>
      </c>
      <c r="F7518" s="258" t="str">
        <f>iferror(vlookup(C7518,'Master data'!$A$1:$C$29,2,0),"--")</f>
        <v>--</v>
      </c>
    </row>
    <row r="7519" ht="22.5" customHeight="1">
      <c r="A7519" s="183"/>
      <c r="B7519" s="184"/>
      <c r="C7519" s="417"/>
      <c r="D7519" s="418"/>
      <c r="E7519" s="258" t="str">
        <f>iferror(vlookup(C7519,'Master data'!$A$1:$C$29,3,0),"--")</f>
        <v>--</v>
      </c>
      <c r="F7519" s="258" t="str">
        <f>iferror(vlookup(C7519,'Master data'!$A$1:$C$29,2,0),"--")</f>
        <v>--</v>
      </c>
    </row>
    <row r="7520" ht="22.5" customHeight="1">
      <c r="A7520" s="183"/>
      <c r="B7520" s="184"/>
      <c r="C7520" s="417"/>
      <c r="D7520" s="418"/>
      <c r="E7520" s="258" t="str">
        <f>iferror(vlookup(C7520,'Master data'!$A$1:$C$29,3,0),"--")</f>
        <v>--</v>
      </c>
      <c r="F7520" s="258" t="str">
        <f>iferror(vlookup(C7520,'Master data'!$A$1:$C$29,2,0),"--")</f>
        <v>--</v>
      </c>
    </row>
    <row r="7521" ht="22.5" customHeight="1">
      <c r="A7521" s="183"/>
      <c r="B7521" s="184"/>
      <c r="C7521" s="417"/>
      <c r="D7521" s="418"/>
      <c r="E7521" s="258" t="str">
        <f>iferror(vlookup(C7521,'Master data'!$A$1:$C$29,3,0),"--")</f>
        <v>--</v>
      </c>
      <c r="F7521" s="258" t="str">
        <f>iferror(vlookup(C7521,'Master data'!$A$1:$C$29,2,0),"--")</f>
        <v>--</v>
      </c>
    </row>
    <row r="7522" ht="22.5" customHeight="1">
      <c r="A7522" s="183"/>
      <c r="B7522" s="184"/>
      <c r="C7522" s="417"/>
      <c r="D7522" s="418"/>
      <c r="E7522" s="258" t="str">
        <f>iferror(vlookup(C7522,'Master data'!$A$1:$C$29,3,0),"--")</f>
        <v>--</v>
      </c>
      <c r="F7522" s="258" t="str">
        <f>iferror(vlookup(C7522,'Master data'!$A$1:$C$29,2,0),"--")</f>
        <v>--</v>
      </c>
    </row>
    <row r="7523" ht="22.5" customHeight="1">
      <c r="A7523" s="183"/>
      <c r="B7523" s="184"/>
      <c r="C7523" s="417"/>
      <c r="D7523" s="418"/>
      <c r="E7523" s="258" t="str">
        <f>iferror(vlookup(C7523,'Master data'!$A$1:$C$29,3,0),"--")</f>
        <v>--</v>
      </c>
      <c r="F7523" s="258" t="str">
        <f>iferror(vlookup(C7523,'Master data'!$A$1:$C$29,2,0),"--")</f>
        <v>--</v>
      </c>
    </row>
    <row r="7524" ht="22.5" customHeight="1">
      <c r="A7524" s="183"/>
      <c r="B7524" s="184"/>
      <c r="C7524" s="417"/>
      <c r="D7524" s="418"/>
      <c r="E7524" s="258" t="str">
        <f>iferror(vlookup(C7524,'Master data'!$A$1:$C$29,3,0),"--")</f>
        <v>--</v>
      </c>
      <c r="F7524" s="258" t="str">
        <f>iferror(vlookup(C7524,'Master data'!$A$1:$C$29,2,0),"--")</f>
        <v>--</v>
      </c>
    </row>
    <row r="7525" ht="22.5" customHeight="1">
      <c r="A7525" s="183"/>
      <c r="B7525" s="184"/>
      <c r="C7525" s="417"/>
      <c r="D7525" s="418"/>
      <c r="E7525" s="258" t="str">
        <f>iferror(vlookup(C7525,'Master data'!$A$1:$C$29,3,0),"--")</f>
        <v>--</v>
      </c>
      <c r="F7525" s="258" t="str">
        <f>iferror(vlookup(C7525,'Master data'!$A$1:$C$29,2,0),"--")</f>
        <v>--</v>
      </c>
    </row>
    <row r="7526" ht="22.5" customHeight="1">
      <c r="A7526" s="183"/>
      <c r="B7526" s="184"/>
      <c r="C7526" s="417"/>
      <c r="D7526" s="418"/>
      <c r="E7526" s="258" t="str">
        <f>iferror(vlookup(C7526,'Master data'!$A$1:$C$29,3,0),"--")</f>
        <v>--</v>
      </c>
      <c r="F7526" s="258" t="str">
        <f>iferror(vlookup(C7526,'Master data'!$A$1:$C$29,2,0),"--")</f>
        <v>--</v>
      </c>
    </row>
    <row r="7527" ht="22.5" customHeight="1">
      <c r="A7527" s="183"/>
      <c r="B7527" s="184"/>
      <c r="C7527" s="417"/>
      <c r="D7527" s="418"/>
      <c r="E7527" s="258" t="str">
        <f>iferror(vlookup(C7527,'Master data'!$A$1:$C$29,3,0),"--")</f>
        <v>--</v>
      </c>
      <c r="F7527" s="258" t="str">
        <f>iferror(vlookup(C7527,'Master data'!$A$1:$C$29,2,0),"--")</f>
        <v>--</v>
      </c>
    </row>
    <row r="7528" ht="22.5" customHeight="1">
      <c r="A7528" s="183"/>
      <c r="B7528" s="184"/>
      <c r="C7528" s="417"/>
      <c r="D7528" s="418"/>
      <c r="E7528" s="258" t="str">
        <f>iferror(vlookup(C7528,'Master data'!$A$1:$C$29,3,0),"--")</f>
        <v>--</v>
      </c>
      <c r="F7528" s="258" t="str">
        <f>iferror(vlookup(C7528,'Master data'!$A$1:$C$29,2,0),"--")</f>
        <v>--</v>
      </c>
    </row>
    <row r="7529" ht="22.5" customHeight="1">
      <c r="A7529" s="183"/>
      <c r="B7529" s="184"/>
      <c r="C7529" s="417"/>
      <c r="D7529" s="418"/>
      <c r="E7529" s="258" t="str">
        <f>iferror(vlookup(C7529,'Master data'!$A$1:$C$29,3,0),"--")</f>
        <v>--</v>
      </c>
      <c r="F7529" s="258" t="str">
        <f>iferror(vlookup(C7529,'Master data'!$A$1:$C$29,2,0),"--")</f>
        <v>--</v>
      </c>
    </row>
    <row r="7530" ht="22.5" customHeight="1">
      <c r="A7530" s="183"/>
      <c r="B7530" s="184"/>
      <c r="C7530" s="417"/>
      <c r="D7530" s="418"/>
      <c r="E7530" s="258" t="str">
        <f>iferror(vlookup(C7530,'Master data'!$A$1:$C$29,3,0),"--")</f>
        <v>--</v>
      </c>
      <c r="F7530" s="258" t="str">
        <f>iferror(vlookup(C7530,'Master data'!$A$1:$C$29,2,0),"--")</f>
        <v>--</v>
      </c>
    </row>
    <row r="7531" ht="22.5" customHeight="1">
      <c r="A7531" s="183"/>
      <c r="B7531" s="184"/>
      <c r="C7531" s="417"/>
      <c r="D7531" s="418"/>
      <c r="E7531" s="258" t="str">
        <f>iferror(vlookup(C7531,'Master data'!$A$1:$C$29,3,0),"--")</f>
        <v>--</v>
      </c>
      <c r="F7531" s="258" t="str">
        <f>iferror(vlookup(C7531,'Master data'!$A$1:$C$29,2,0),"--")</f>
        <v>--</v>
      </c>
    </row>
    <row r="7532" ht="22.5" customHeight="1">
      <c r="A7532" s="183"/>
      <c r="B7532" s="184"/>
      <c r="C7532" s="417"/>
      <c r="D7532" s="418"/>
      <c r="E7532" s="258" t="str">
        <f>iferror(vlookup(C7532,'Master data'!$A$1:$C$29,3,0),"--")</f>
        <v>--</v>
      </c>
      <c r="F7532" s="258" t="str">
        <f>iferror(vlookup(C7532,'Master data'!$A$1:$C$29,2,0),"--")</f>
        <v>--</v>
      </c>
    </row>
    <row r="7533" ht="22.5" customHeight="1">
      <c r="A7533" s="183"/>
      <c r="B7533" s="184"/>
      <c r="C7533" s="417"/>
      <c r="D7533" s="418"/>
      <c r="E7533" s="258" t="str">
        <f>iferror(vlookup(C7533,'Master data'!$A$1:$C$29,3,0),"--")</f>
        <v>--</v>
      </c>
      <c r="F7533" s="258" t="str">
        <f>iferror(vlookup(C7533,'Master data'!$A$1:$C$29,2,0),"--")</f>
        <v>--</v>
      </c>
    </row>
    <row r="7534" ht="22.5" customHeight="1">
      <c r="A7534" s="183"/>
      <c r="B7534" s="184"/>
      <c r="C7534" s="417"/>
      <c r="D7534" s="418"/>
      <c r="E7534" s="258" t="str">
        <f>iferror(vlookup(C7534,'Master data'!$A$1:$C$29,3,0),"--")</f>
        <v>--</v>
      </c>
      <c r="F7534" s="258" t="str">
        <f>iferror(vlookup(C7534,'Master data'!$A$1:$C$29,2,0),"--")</f>
        <v>--</v>
      </c>
    </row>
    <row r="7535" ht="22.5" customHeight="1">
      <c r="A7535" s="183"/>
      <c r="B7535" s="184"/>
      <c r="C7535" s="417"/>
      <c r="D7535" s="418"/>
      <c r="E7535" s="258" t="str">
        <f>iferror(vlookup(C7535,'Master data'!$A$1:$C$29,3,0),"--")</f>
        <v>--</v>
      </c>
      <c r="F7535" s="258" t="str">
        <f>iferror(vlookup(C7535,'Master data'!$A$1:$C$29,2,0),"--")</f>
        <v>--</v>
      </c>
    </row>
    <row r="7536" ht="22.5" customHeight="1">
      <c r="A7536" s="183"/>
      <c r="B7536" s="184"/>
      <c r="C7536" s="417"/>
      <c r="D7536" s="418"/>
      <c r="E7536" s="258" t="str">
        <f>iferror(vlookup(C7536,'Master data'!$A$1:$C$29,3,0),"--")</f>
        <v>--</v>
      </c>
      <c r="F7536" s="258" t="str">
        <f>iferror(vlookup(C7536,'Master data'!$A$1:$C$29,2,0),"--")</f>
        <v>--</v>
      </c>
    </row>
    <row r="7537" ht="22.5" customHeight="1">
      <c r="A7537" s="183"/>
      <c r="B7537" s="184"/>
      <c r="C7537" s="417"/>
      <c r="D7537" s="418"/>
      <c r="E7537" s="258" t="str">
        <f>iferror(vlookup(C7537,'Master data'!$A$1:$C$29,3,0),"--")</f>
        <v>--</v>
      </c>
      <c r="F7537" s="258" t="str">
        <f>iferror(vlookup(C7537,'Master data'!$A$1:$C$29,2,0),"--")</f>
        <v>--</v>
      </c>
    </row>
    <row r="7538" ht="22.5" customHeight="1">
      <c r="A7538" s="183"/>
      <c r="B7538" s="184"/>
      <c r="C7538" s="417"/>
      <c r="D7538" s="418"/>
      <c r="E7538" s="258" t="str">
        <f>iferror(vlookup(C7538,'Master data'!$A$1:$C$29,3,0),"--")</f>
        <v>--</v>
      </c>
      <c r="F7538" s="258" t="str">
        <f>iferror(vlookup(C7538,'Master data'!$A$1:$C$29,2,0),"--")</f>
        <v>--</v>
      </c>
    </row>
    <row r="7539" ht="22.5" customHeight="1">
      <c r="A7539" s="183"/>
      <c r="B7539" s="184"/>
      <c r="C7539" s="417"/>
      <c r="D7539" s="418"/>
      <c r="E7539" s="258" t="str">
        <f>iferror(vlookup(C7539,'Master data'!$A$1:$C$29,3,0),"--")</f>
        <v>--</v>
      </c>
      <c r="F7539" s="258" t="str">
        <f>iferror(vlookup(C7539,'Master data'!$A$1:$C$29,2,0),"--")</f>
        <v>--</v>
      </c>
    </row>
    <row r="7540" ht="22.5" customHeight="1">
      <c r="A7540" s="183"/>
      <c r="B7540" s="184"/>
      <c r="C7540" s="417"/>
      <c r="D7540" s="418"/>
      <c r="E7540" s="258" t="str">
        <f>iferror(vlookup(C7540,'Master data'!$A$1:$C$29,3,0),"--")</f>
        <v>--</v>
      </c>
      <c r="F7540" s="258" t="str">
        <f>iferror(vlookup(C7540,'Master data'!$A$1:$C$29,2,0),"--")</f>
        <v>--</v>
      </c>
    </row>
    <row r="7541" ht="22.5" customHeight="1">
      <c r="A7541" s="183"/>
      <c r="B7541" s="184"/>
      <c r="C7541" s="417"/>
      <c r="D7541" s="418"/>
      <c r="E7541" s="258" t="str">
        <f>iferror(vlookup(C7541,'Master data'!$A$1:$C$29,3,0),"--")</f>
        <v>--</v>
      </c>
      <c r="F7541" s="258" t="str">
        <f>iferror(vlookup(C7541,'Master data'!$A$1:$C$29,2,0),"--")</f>
        <v>--</v>
      </c>
    </row>
    <row r="7542" ht="22.5" customHeight="1">
      <c r="A7542" s="183"/>
      <c r="B7542" s="184"/>
      <c r="C7542" s="417"/>
      <c r="D7542" s="418"/>
      <c r="E7542" s="258" t="str">
        <f>iferror(vlookup(C7542,'Master data'!$A$1:$C$29,3,0),"--")</f>
        <v>--</v>
      </c>
      <c r="F7542" s="258" t="str">
        <f>iferror(vlookup(C7542,'Master data'!$A$1:$C$29,2,0),"--")</f>
        <v>--</v>
      </c>
    </row>
    <row r="7543" ht="22.5" customHeight="1">
      <c r="A7543" s="183"/>
      <c r="B7543" s="184"/>
      <c r="C7543" s="417"/>
      <c r="D7543" s="418"/>
      <c r="E7543" s="258" t="str">
        <f>iferror(vlookup(C7543,'Master data'!$A$1:$C$29,3,0),"--")</f>
        <v>--</v>
      </c>
      <c r="F7543" s="258" t="str">
        <f>iferror(vlookup(C7543,'Master data'!$A$1:$C$29,2,0),"--")</f>
        <v>--</v>
      </c>
    </row>
    <row r="7544" ht="22.5" customHeight="1">
      <c r="A7544" s="183"/>
      <c r="B7544" s="184"/>
      <c r="C7544" s="417"/>
      <c r="D7544" s="418"/>
      <c r="E7544" s="258" t="str">
        <f>iferror(vlookup(C7544,'Master data'!$A$1:$C$29,3,0),"--")</f>
        <v>--</v>
      </c>
      <c r="F7544" s="258" t="str">
        <f>iferror(vlookup(C7544,'Master data'!$A$1:$C$29,2,0),"--")</f>
        <v>--</v>
      </c>
    </row>
    <row r="7545" ht="22.5" customHeight="1">
      <c r="A7545" s="183"/>
      <c r="B7545" s="184"/>
      <c r="C7545" s="417"/>
      <c r="D7545" s="418"/>
      <c r="E7545" s="258" t="str">
        <f>iferror(vlookup(C7545,'Master data'!$A$1:$C$29,3,0),"--")</f>
        <v>--</v>
      </c>
      <c r="F7545" s="258" t="str">
        <f>iferror(vlookup(C7545,'Master data'!$A$1:$C$29,2,0),"--")</f>
        <v>--</v>
      </c>
    </row>
    <row r="7546" ht="22.5" customHeight="1">
      <c r="A7546" s="183"/>
      <c r="B7546" s="184"/>
      <c r="C7546" s="417"/>
      <c r="D7546" s="418"/>
      <c r="E7546" s="258" t="str">
        <f>iferror(vlookup(C7546,'Master data'!$A$1:$C$29,3,0),"--")</f>
        <v>--</v>
      </c>
      <c r="F7546" s="258" t="str">
        <f>iferror(vlookup(C7546,'Master data'!$A$1:$C$29,2,0),"--")</f>
        <v>--</v>
      </c>
    </row>
    <row r="7547" ht="22.5" customHeight="1">
      <c r="A7547" s="183"/>
      <c r="B7547" s="184"/>
      <c r="C7547" s="417"/>
      <c r="D7547" s="418"/>
      <c r="E7547" s="258" t="str">
        <f>iferror(vlookup(C7547,'Master data'!$A$1:$C$29,3,0),"--")</f>
        <v>--</v>
      </c>
      <c r="F7547" s="258" t="str">
        <f>iferror(vlookup(C7547,'Master data'!$A$1:$C$29,2,0),"--")</f>
        <v>--</v>
      </c>
    </row>
    <row r="7548" ht="22.5" customHeight="1">
      <c r="A7548" s="183"/>
      <c r="B7548" s="184"/>
      <c r="C7548" s="417"/>
      <c r="D7548" s="418"/>
      <c r="E7548" s="258" t="str">
        <f>iferror(vlookup(C7548,'Master data'!$A$1:$C$29,3,0),"--")</f>
        <v>--</v>
      </c>
      <c r="F7548" s="258" t="str">
        <f>iferror(vlookup(C7548,'Master data'!$A$1:$C$29,2,0),"--")</f>
        <v>--</v>
      </c>
    </row>
    <row r="7549" ht="22.5" customHeight="1">
      <c r="A7549" s="183"/>
      <c r="B7549" s="184"/>
      <c r="C7549" s="417"/>
      <c r="D7549" s="418"/>
      <c r="E7549" s="258" t="str">
        <f>iferror(vlookup(C7549,'Master data'!$A$1:$C$29,3,0),"--")</f>
        <v>--</v>
      </c>
      <c r="F7549" s="258" t="str">
        <f>iferror(vlookup(C7549,'Master data'!$A$1:$C$29,2,0),"--")</f>
        <v>--</v>
      </c>
    </row>
    <row r="7550" ht="22.5" customHeight="1">
      <c r="A7550" s="183"/>
      <c r="B7550" s="184"/>
      <c r="C7550" s="417"/>
      <c r="D7550" s="418"/>
      <c r="E7550" s="258" t="str">
        <f>iferror(vlookup(C7550,'Master data'!$A$1:$C$29,3,0),"--")</f>
        <v>--</v>
      </c>
      <c r="F7550" s="258" t="str">
        <f>iferror(vlookup(C7550,'Master data'!$A$1:$C$29,2,0),"--")</f>
        <v>--</v>
      </c>
    </row>
    <row r="7551" ht="22.5" customHeight="1">
      <c r="A7551" s="183"/>
      <c r="B7551" s="184"/>
      <c r="C7551" s="417"/>
      <c r="D7551" s="418"/>
      <c r="E7551" s="258" t="str">
        <f>iferror(vlookup(C7551,'Master data'!$A$1:$C$29,3,0),"--")</f>
        <v>--</v>
      </c>
      <c r="F7551" s="258" t="str">
        <f>iferror(vlookup(C7551,'Master data'!$A$1:$C$29,2,0),"--")</f>
        <v>--</v>
      </c>
    </row>
    <row r="7552" ht="22.5" customHeight="1">
      <c r="A7552" s="183"/>
      <c r="B7552" s="184"/>
      <c r="C7552" s="417"/>
      <c r="D7552" s="418"/>
      <c r="E7552" s="258" t="str">
        <f>iferror(vlookup(C7552,'Master data'!$A$1:$C$29,3,0),"--")</f>
        <v>--</v>
      </c>
      <c r="F7552" s="258" t="str">
        <f>iferror(vlookup(C7552,'Master data'!$A$1:$C$29,2,0),"--")</f>
        <v>--</v>
      </c>
    </row>
    <row r="7553" ht="22.5" customHeight="1">
      <c r="A7553" s="183"/>
      <c r="B7553" s="184"/>
      <c r="C7553" s="417"/>
      <c r="D7553" s="418"/>
      <c r="E7553" s="258" t="str">
        <f>iferror(vlookup(C7553,'Master data'!$A$1:$C$29,3,0),"--")</f>
        <v>--</v>
      </c>
      <c r="F7553" s="258" t="str">
        <f>iferror(vlookup(C7553,'Master data'!$A$1:$C$29,2,0),"--")</f>
        <v>--</v>
      </c>
    </row>
    <row r="7554" ht="22.5" customHeight="1">
      <c r="A7554" s="183"/>
      <c r="B7554" s="184"/>
      <c r="C7554" s="417"/>
      <c r="D7554" s="418"/>
      <c r="E7554" s="258" t="str">
        <f>iferror(vlookup(C7554,'Master data'!$A$1:$C$29,3,0),"--")</f>
        <v>--</v>
      </c>
      <c r="F7554" s="258" t="str">
        <f>iferror(vlookup(C7554,'Master data'!$A$1:$C$29,2,0),"--")</f>
        <v>--</v>
      </c>
    </row>
    <row r="7555" ht="22.5" customHeight="1">
      <c r="A7555" s="183"/>
      <c r="B7555" s="184"/>
      <c r="C7555" s="417"/>
      <c r="D7555" s="418"/>
      <c r="E7555" s="258" t="str">
        <f>iferror(vlookup(C7555,'Master data'!$A$1:$C$29,3,0),"--")</f>
        <v>--</v>
      </c>
      <c r="F7555" s="258" t="str">
        <f>iferror(vlookup(C7555,'Master data'!$A$1:$C$29,2,0),"--")</f>
        <v>--</v>
      </c>
    </row>
    <row r="7556" ht="22.5" customHeight="1">
      <c r="A7556" s="183"/>
      <c r="B7556" s="184"/>
      <c r="C7556" s="417"/>
      <c r="D7556" s="418"/>
      <c r="E7556" s="258" t="str">
        <f>iferror(vlookup(C7556,'Master data'!$A$1:$C$29,3,0),"--")</f>
        <v>--</v>
      </c>
      <c r="F7556" s="258" t="str">
        <f>iferror(vlookup(C7556,'Master data'!$A$1:$C$29,2,0),"--")</f>
        <v>--</v>
      </c>
    </row>
    <row r="7557" ht="22.5" customHeight="1">
      <c r="A7557" s="183"/>
      <c r="B7557" s="184"/>
      <c r="C7557" s="417"/>
      <c r="D7557" s="418"/>
      <c r="E7557" s="258" t="str">
        <f>iferror(vlookup(C7557,'Master data'!$A$1:$C$29,3,0),"--")</f>
        <v>--</v>
      </c>
      <c r="F7557" s="258" t="str">
        <f>iferror(vlookup(C7557,'Master data'!$A$1:$C$29,2,0),"--")</f>
        <v>--</v>
      </c>
    </row>
    <row r="7558" ht="22.5" customHeight="1">
      <c r="A7558" s="183"/>
      <c r="B7558" s="184"/>
      <c r="C7558" s="417"/>
      <c r="D7558" s="418"/>
      <c r="E7558" s="258" t="str">
        <f>iferror(vlookup(C7558,'Master data'!$A$1:$C$29,3,0),"--")</f>
        <v>--</v>
      </c>
      <c r="F7558" s="258" t="str">
        <f>iferror(vlookup(C7558,'Master data'!$A$1:$C$29,2,0),"--")</f>
        <v>--</v>
      </c>
    </row>
    <row r="7559" ht="22.5" customHeight="1">
      <c r="A7559" s="183"/>
      <c r="B7559" s="184"/>
      <c r="C7559" s="417"/>
      <c r="D7559" s="418"/>
      <c r="E7559" s="258" t="str">
        <f>iferror(vlookup(C7559,'Master data'!$A$1:$C$29,3,0),"--")</f>
        <v>--</v>
      </c>
      <c r="F7559" s="258" t="str">
        <f>iferror(vlookup(C7559,'Master data'!$A$1:$C$29,2,0),"--")</f>
        <v>--</v>
      </c>
    </row>
    <row r="7560" ht="22.5" customHeight="1">
      <c r="A7560" s="183"/>
      <c r="B7560" s="184"/>
      <c r="C7560" s="417"/>
      <c r="D7560" s="418"/>
      <c r="E7560" s="258" t="str">
        <f>iferror(vlookup(C7560,'Master data'!$A$1:$C$29,3,0),"--")</f>
        <v>--</v>
      </c>
      <c r="F7560" s="258" t="str">
        <f>iferror(vlookup(C7560,'Master data'!$A$1:$C$29,2,0),"--")</f>
        <v>--</v>
      </c>
    </row>
    <row r="7561" ht="22.5" customHeight="1">
      <c r="A7561" s="183"/>
      <c r="B7561" s="184"/>
      <c r="C7561" s="417"/>
      <c r="D7561" s="418"/>
      <c r="E7561" s="258" t="str">
        <f>iferror(vlookup(C7561,'Master data'!$A$1:$C$29,3,0),"--")</f>
        <v>--</v>
      </c>
      <c r="F7561" s="258" t="str">
        <f>iferror(vlookup(C7561,'Master data'!$A$1:$C$29,2,0),"--")</f>
        <v>--</v>
      </c>
    </row>
    <row r="7562" ht="22.5" customHeight="1">
      <c r="A7562" s="183"/>
      <c r="B7562" s="184"/>
      <c r="C7562" s="417"/>
      <c r="D7562" s="418"/>
      <c r="E7562" s="258" t="str">
        <f>iferror(vlookup(C7562,'Master data'!$A$1:$C$29,3,0),"--")</f>
        <v>--</v>
      </c>
      <c r="F7562" s="258" t="str">
        <f>iferror(vlookup(C7562,'Master data'!$A$1:$C$29,2,0),"--")</f>
        <v>--</v>
      </c>
    </row>
    <row r="7563" ht="22.5" customHeight="1">
      <c r="A7563" s="183"/>
      <c r="B7563" s="184"/>
      <c r="C7563" s="417"/>
      <c r="D7563" s="418"/>
      <c r="E7563" s="258" t="str">
        <f>iferror(vlookup(C7563,'Master data'!$A$1:$C$29,3,0),"--")</f>
        <v>--</v>
      </c>
      <c r="F7563" s="258" t="str">
        <f>iferror(vlookup(C7563,'Master data'!$A$1:$C$29,2,0),"--")</f>
        <v>--</v>
      </c>
    </row>
    <row r="7564" ht="22.5" customHeight="1">
      <c r="A7564" s="183"/>
      <c r="B7564" s="184"/>
      <c r="C7564" s="417"/>
      <c r="D7564" s="418"/>
      <c r="E7564" s="258" t="str">
        <f>iferror(vlookup(C7564,'Master data'!$A$1:$C$29,3,0),"--")</f>
        <v>--</v>
      </c>
      <c r="F7564" s="258" t="str">
        <f>iferror(vlookup(C7564,'Master data'!$A$1:$C$29,2,0),"--")</f>
        <v>--</v>
      </c>
    </row>
    <row r="7565" ht="22.5" customHeight="1">
      <c r="A7565" s="183"/>
      <c r="B7565" s="184"/>
      <c r="C7565" s="417"/>
      <c r="D7565" s="418"/>
      <c r="E7565" s="258" t="str">
        <f>iferror(vlookup(C7565,'Master data'!$A$1:$C$29,3,0),"--")</f>
        <v>--</v>
      </c>
      <c r="F7565" s="258" t="str">
        <f>iferror(vlookup(C7565,'Master data'!$A$1:$C$29,2,0),"--")</f>
        <v>--</v>
      </c>
    </row>
    <row r="7566" ht="22.5" customHeight="1">
      <c r="A7566" s="183"/>
      <c r="B7566" s="184"/>
      <c r="C7566" s="417"/>
      <c r="D7566" s="418"/>
      <c r="E7566" s="258" t="str">
        <f>iferror(vlookup(C7566,'Master data'!$A$1:$C$29,3,0),"--")</f>
        <v>--</v>
      </c>
      <c r="F7566" s="258" t="str">
        <f>iferror(vlookup(C7566,'Master data'!$A$1:$C$29,2,0),"--")</f>
        <v>--</v>
      </c>
    </row>
    <row r="7567" ht="22.5" customHeight="1">
      <c r="A7567" s="183"/>
      <c r="B7567" s="184"/>
      <c r="C7567" s="417"/>
      <c r="D7567" s="418"/>
      <c r="E7567" s="258" t="str">
        <f>iferror(vlookup(C7567,'Master data'!$A$1:$C$29,3,0),"--")</f>
        <v>--</v>
      </c>
      <c r="F7567" s="258" t="str">
        <f>iferror(vlookup(C7567,'Master data'!$A$1:$C$29,2,0),"--")</f>
        <v>--</v>
      </c>
    </row>
    <row r="7568" ht="22.5" customHeight="1">
      <c r="A7568" s="183"/>
      <c r="B7568" s="184"/>
      <c r="C7568" s="417"/>
      <c r="D7568" s="418"/>
      <c r="E7568" s="258" t="str">
        <f>iferror(vlookup(C7568,'Master data'!$A$1:$C$29,3,0),"--")</f>
        <v>--</v>
      </c>
      <c r="F7568" s="258" t="str">
        <f>iferror(vlookup(C7568,'Master data'!$A$1:$C$29,2,0),"--")</f>
        <v>--</v>
      </c>
    </row>
    <row r="7569" ht="22.5" customHeight="1">
      <c r="A7569" s="183"/>
      <c r="B7569" s="184"/>
      <c r="C7569" s="417"/>
      <c r="D7569" s="418"/>
      <c r="E7569" s="258" t="str">
        <f>iferror(vlookup(C7569,'Master data'!$A$1:$C$29,3,0),"--")</f>
        <v>--</v>
      </c>
      <c r="F7569" s="258" t="str">
        <f>iferror(vlookup(C7569,'Master data'!$A$1:$C$29,2,0),"--")</f>
        <v>--</v>
      </c>
    </row>
    <row r="7570" ht="22.5" customHeight="1">
      <c r="A7570" s="183"/>
      <c r="B7570" s="184"/>
      <c r="C7570" s="417"/>
      <c r="D7570" s="418"/>
      <c r="E7570" s="258" t="str">
        <f>iferror(vlookup(C7570,'Master data'!$A$1:$C$29,3,0),"--")</f>
        <v>--</v>
      </c>
      <c r="F7570" s="258" t="str">
        <f>iferror(vlookup(C7570,'Master data'!$A$1:$C$29,2,0),"--")</f>
        <v>--</v>
      </c>
    </row>
    <row r="7571" ht="22.5" customHeight="1">
      <c r="A7571" s="183"/>
      <c r="B7571" s="184"/>
      <c r="C7571" s="417"/>
      <c r="D7571" s="418"/>
      <c r="E7571" s="258" t="str">
        <f>iferror(vlookup(C7571,'Master data'!$A$1:$C$29,3,0),"--")</f>
        <v>--</v>
      </c>
      <c r="F7571" s="258" t="str">
        <f>iferror(vlookup(C7571,'Master data'!$A$1:$C$29,2,0),"--")</f>
        <v>--</v>
      </c>
    </row>
    <row r="7572" ht="22.5" customHeight="1">
      <c r="A7572" s="183"/>
      <c r="B7572" s="184"/>
      <c r="C7572" s="417"/>
      <c r="D7572" s="418"/>
      <c r="E7572" s="258" t="str">
        <f>iferror(vlookup(C7572,'Master data'!$A$1:$C$29,3,0),"--")</f>
        <v>--</v>
      </c>
      <c r="F7572" s="258" t="str">
        <f>iferror(vlookup(C7572,'Master data'!$A$1:$C$29,2,0),"--")</f>
        <v>--</v>
      </c>
    </row>
    <row r="7573" ht="22.5" customHeight="1">
      <c r="A7573" s="183"/>
      <c r="B7573" s="184"/>
      <c r="C7573" s="417"/>
      <c r="D7573" s="418"/>
      <c r="E7573" s="258" t="str">
        <f>iferror(vlookup(C7573,'Master data'!$A$1:$C$29,3,0),"--")</f>
        <v>--</v>
      </c>
      <c r="F7573" s="258" t="str">
        <f>iferror(vlookup(C7573,'Master data'!$A$1:$C$29,2,0),"--")</f>
        <v>--</v>
      </c>
    </row>
    <row r="7574" ht="22.5" customHeight="1">
      <c r="A7574" s="183"/>
      <c r="B7574" s="184"/>
      <c r="C7574" s="417"/>
      <c r="D7574" s="418"/>
      <c r="E7574" s="258" t="str">
        <f>iferror(vlookup(C7574,'Master data'!$A$1:$C$29,3,0),"--")</f>
        <v>--</v>
      </c>
      <c r="F7574" s="258" t="str">
        <f>iferror(vlookup(C7574,'Master data'!$A$1:$C$29,2,0),"--")</f>
        <v>--</v>
      </c>
    </row>
    <row r="7575" ht="22.5" customHeight="1">
      <c r="A7575" s="183"/>
      <c r="B7575" s="184"/>
      <c r="C7575" s="417"/>
      <c r="D7575" s="418"/>
      <c r="E7575" s="258" t="str">
        <f>iferror(vlookup(C7575,'Master data'!$A$1:$C$29,3,0),"--")</f>
        <v>--</v>
      </c>
      <c r="F7575" s="258" t="str">
        <f>iferror(vlookup(C7575,'Master data'!$A$1:$C$29,2,0),"--")</f>
        <v>--</v>
      </c>
    </row>
    <row r="7576" ht="22.5" customHeight="1">
      <c r="A7576" s="183"/>
      <c r="B7576" s="184"/>
      <c r="C7576" s="417"/>
      <c r="D7576" s="418"/>
      <c r="E7576" s="258" t="str">
        <f>iferror(vlookup(C7576,'Master data'!$A$1:$C$29,3,0),"--")</f>
        <v>--</v>
      </c>
      <c r="F7576" s="258" t="str">
        <f>iferror(vlookup(C7576,'Master data'!$A$1:$C$29,2,0),"--")</f>
        <v>--</v>
      </c>
    </row>
    <row r="7577" ht="22.5" customHeight="1">
      <c r="A7577" s="183"/>
      <c r="B7577" s="184"/>
      <c r="C7577" s="417"/>
      <c r="D7577" s="418"/>
      <c r="E7577" s="258" t="str">
        <f>iferror(vlookup(C7577,'Master data'!$A$1:$C$29,3,0),"--")</f>
        <v>--</v>
      </c>
      <c r="F7577" s="258" t="str">
        <f>iferror(vlookup(C7577,'Master data'!$A$1:$C$29,2,0),"--")</f>
        <v>--</v>
      </c>
    </row>
    <row r="7578" ht="22.5" customHeight="1">
      <c r="A7578" s="183"/>
      <c r="B7578" s="184"/>
      <c r="C7578" s="417"/>
      <c r="D7578" s="418"/>
      <c r="E7578" s="258" t="str">
        <f>iferror(vlookup(C7578,'Master data'!$A$1:$C$29,3,0),"--")</f>
        <v>--</v>
      </c>
      <c r="F7578" s="258" t="str">
        <f>iferror(vlookup(C7578,'Master data'!$A$1:$C$29,2,0),"--")</f>
        <v>--</v>
      </c>
    </row>
    <row r="7579" ht="22.5" customHeight="1">
      <c r="A7579" s="183"/>
      <c r="B7579" s="184"/>
      <c r="C7579" s="417"/>
      <c r="D7579" s="418"/>
      <c r="E7579" s="258" t="str">
        <f>iferror(vlookup(C7579,'Master data'!$A$1:$C$29,3,0),"--")</f>
        <v>--</v>
      </c>
      <c r="F7579" s="258" t="str">
        <f>iferror(vlookup(C7579,'Master data'!$A$1:$C$29,2,0),"--")</f>
        <v>--</v>
      </c>
    </row>
    <row r="7580" ht="22.5" customHeight="1">
      <c r="A7580" s="183"/>
      <c r="B7580" s="184"/>
      <c r="C7580" s="417"/>
      <c r="D7580" s="418"/>
      <c r="E7580" s="258" t="str">
        <f>iferror(vlookup(C7580,'Master data'!$A$1:$C$29,3,0),"--")</f>
        <v>--</v>
      </c>
      <c r="F7580" s="258" t="str">
        <f>iferror(vlookup(C7580,'Master data'!$A$1:$C$29,2,0),"--")</f>
        <v>--</v>
      </c>
    </row>
    <row r="7581" ht="22.5" customHeight="1">
      <c r="A7581" s="183"/>
      <c r="B7581" s="184"/>
      <c r="C7581" s="417"/>
      <c r="D7581" s="418"/>
      <c r="E7581" s="258" t="str">
        <f>iferror(vlookup(C7581,'Master data'!$A$1:$C$29,3,0),"--")</f>
        <v>--</v>
      </c>
      <c r="F7581" s="258" t="str">
        <f>iferror(vlookup(C7581,'Master data'!$A$1:$C$29,2,0),"--")</f>
        <v>--</v>
      </c>
    </row>
    <row r="7582" ht="22.5" customHeight="1">
      <c r="A7582" s="183"/>
      <c r="B7582" s="184"/>
      <c r="C7582" s="417"/>
      <c r="D7582" s="418"/>
      <c r="E7582" s="258" t="str">
        <f>iferror(vlookup(C7582,'Master data'!$A$1:$C$29,3,0),"--")</f>
        <v>--</v>
      </c>
      <c r="F7582" s="258" t="str">
        <f>iferror(vlookup(C7582,'Master data'!$A$1:$C$29,2,0),"--")</f>
        <v>--</v>
      </c>
    </row>
    <row r="7583" ht="22.5" customHeight="1">
      <c r="A7583" s="183"/>
      <c r="B7583" s="184"/>
      <c r="C7583" s="417"/>
      <c r="D7583" s="418"/>
      <c r="E7583" s="258" t="str">
        <f>iferror(vlookup(C7583,'Master data'!$A$1:$C$29,3,0),"--")</f>
        <v>--</v>
      </c>
      <c r="F7583" s="258" t="str">
        <f>iferror(vlookup(C7583,'Master data'!$A$1:$C$29,2,0),"--")</f>
        <v>--</v>
      </c>
    </row>
    <row r="7584" ht="22.5" customHeight="1">
      <c r="A7584" s="183"/>
      <c r="B7584" s="184"/>
      <c r="C7584" s="417"/>
      <c r="D7584" s="418"/>
      <c r="E7584" s="258" t="str">
        <f>iferror(vlookup(C7584,'Master data'!$A$1:$C$29,3,0),"--")</f>
        <v>--</v>
      </c>
      <c r="F7584" s="258" t="str">
        <f>iferror(vlookup(C7584,'Master data'!$A$1:$C$29,2,0),"--")</f>
        <v>--</v>
      </c>
    </row>
    <row r="7585" ht="22.5" customHeight="1">
      <c r="A7585" s="183"/>
      <c r="B7585" s="184"/>
      <c r="C7585" s="417"/>
      <c r="D7585" s="418"/>
      <c r="E7585" s="258" t="str">
        <f>iferror(vlookup(C7585,'Master data'!$A$1:$C$29,3,0),"--")</f>
        <v>--</v>
      </c>
      <c r="F7585" s="258" t="str">
        <f>iferror(vlookup(C7585,'Master data'!$A$1:$C$29,2,0),"--")</f>
        <v>--</v>
      </c>
    </row>
    <row r="7586" ht="22.5" customHeight="1">
      <c r="A7586" s="183"/>
      <c r="B7586" s="184"/>
      <c r="C7586" s="417"/>
      <c r="D7586" s="418"/>
      <c r="E7586" s="258" t="str">
        <f>iferror(vlookup(C7586,'Master data'!$A$1:$C$29,3,0),"--")</f>
        <v>--</v>
      </c>
      <c r="F7586" s="258" t="str">
        <f>iferror(vlookup(C7586,'Master data'!$A$1:$C$29,2,0),"--")</f>
        <v>--</v>
      </c>
    </row>
    <row r="7587" ht="22.5" customHeight="1">
      <c r="A7587" s="183"/>
      <c r="B7587" s="184"/>
      <c r="C7587" s="417"/>
      <c r="D7587" s="418"/>
      <c r="E7587" s="258" t="str">
        <f>iferror(vlookup(C7587,'Master data'!$A$1:$C$29,3,0),"--")</f>
        <v>--</v>
      </c>
      <c r="F7587" s="258" t="str">
        <f>iferror(vlookup(C7587,'Master data'!$A$1:$C$29,2,0),"--")</f>
        <v>--</v>
      </c>
    </row>
    <row r="7588" ht="22.5" customHeight="1">
      <c r="A7588" s="183"/>
      <c r="B7588" s="184"/>
      <c r="C7588" s="417"/>
      <c r="D7588" s="418"/>
      <c r="E7588" s="258" t="str">
        <f>iferror(vlookup(C7588,'Master data'!$A$1:$C$29,3,0),"--")</f>
        <v>--</v>
      </c>
      <c r="F7588" s="258" t="str">
        <f>iferror(vlookup(C7588,'Master data'!$A$1:$C$29,2,0),"--")</f>
        <v>--</v>
      </c>
    </row>
    <row r="7589" ht="22.5" customHeight="1">
      <c r="A7589" s="183"/>
      <c r="B7589" s="184"/>
      <c r="C7589" s="417"/>
      <c r="D7589" s="418"/>
      <c r="E7589" s="258" t="str">
        <f>iferror(vlookup(C7589,'Master data'!$A$1:$C$29,3,0),"--")</f>
        <v>--</v>
      </c>
      <c r="F7589" s="258" t="str">
        <f>iferror(vlookup(C7589,'Master data'!$A$1:$C$29,2,0),"--")</f>
        <v>--</v>
      </c>
    </row>
    <row r="7590" ht="22.5" customHeight="1">
      <c r="A7590" s="183"/>
      <c r="B7590" s="184"/>
      <c r="C7590" s="417"/>
      <c r="D7590" s="418"/>
      <c r="E7590" s="258" t="str">
        <f>iferror(vlookup(C7590,'Master data'!$A$1:$C$29,3,0),"--")</f>
        <v>--</v>
      </c>
      <c r="F7590" s="258" t="str">
        <f>iferror(vlookup(C7590,'Master data'!$A$1:$C$29,2,0),"--")</f>
        <v>--</v>
      </c>
    </row>
    <row r="7591" ht="22.5" customHeight="1">
      <c r="A7591" s="183"/>
      <c r="B7591" s="184"/>
      <c r="C7591" s="417"/>
      <c r="D7591" s="418"/>
      <c r="E7591" s="258" t="str">
        <f>iferror(vlookup(C7591,'Master data'!$A$1:$C$29,3,0),"--")</f>
        <v>--</v>
      </c>
      <c r="F7591" s="258" t="str">
        <f>iferror(vlookup(C7591,'Master data'!$A$1:$C$29,2,0),"--")</f>
        <v>--</v>
      </c>
    </row>
    <row r="7592" ht="22.5" customHeight="1">
      <c r="A7592" s="183"/>
      <c r="B7592" s="184"/>
      <c r="C7592" s="417"/>
      <c r="D7592" s="418"/>
      <c r="E7592" s="258" t="str">
        <f>iferror(vlookup(C7592,'Master data'!$A$1:$C$29,3,0),"--")</f>
        <v>--</v>
      </c>
      <c r="F7592" s="258" t="str">
        <f>iferror(vlookup(C7592,'Master data'!$A$1:$C$29,2,0),"--")</f>
        <v>--</v>
      </c>
    </row>
    <row r="7593" ht="22.5" customHeight="1">
      <c r="A7593" s="183"/>
      <c r="B7593" s="184"/>
      <c r="C7593" s="417"/>
      <c r="D7593" s="418"/>
      <c r="E7593" s="258" t="str">
        <f>iferror(vlookup(C7593,'Master data'!$A$1:$C$29,3,0),"--")</f>
        <v>--</v>
      </c>
      <c r="F7593" s="258" t="str">
        <f>iferror(vlookup(C7593,'Master data'!$A$1:$C$29,2,0),"--")</f>
        <v>--</v>
      </c>
    </row>
    <row r="7594" ht="22.5" customHeight="1">
      <c r="A7594" s="183"/>
      <c r="B7594" s="184"/>
      <c r="C7594" s="417"/>
      <c r="D7594" s="418"/>
      <c r="E7594" s="258" t="str">
        <f>iferror(vlookup(C7594,'Master data'!$A$1:$C$29,3,0),"--")</f>
        <v>--</v>
      </c>
      <c r="F7594" s="258" t="str">
        <f>iferror(vlookup(C7594,'Master data'!$A$1:$C$29,2,0),"--")</f>
        <v>--</v>
      </c>
    </row>
    <row r="7595" ht="22.5" customHeight="1">
      <c r="A7595" s="183"/>
      <c r="B7595" s="184"/>
      <c r="C7595" s="417"/>
      <c r="D7595" s="418"/>
      <c r="E7595" s="258" t="str">
        <f>iferror(vlookup(C7595,'Master data'!$A$1:$C$29,3,0),"--")</f>
        <v>--</v>
      </c>
      <c r="F7595" s="258" t="str">
        <f>iferror(vlookup(C7595,'Master data'!$A$1:$C$29,2,0),"--")</f>
        <v>--</v>
      </c>
    </row>
    <row r="7596" ht="22.5" customHeight="1">
      <c r="A7596" s="183"/>
      <c r="B7596" s="184"/>
      <c r="C7596" s="417"/>
      <c r="D7596" s="418"/>
      <c r="E7596" s="258" t="str">
        <f>iferror(vlookup(C7596,'Master data'!$A$1:$C$29,3,0),"--")</f>
        <v>--</v>
      </c>
      <c r="F7596" s="258" t="str">
        <f>iferror(vlookup(C7596,'Master data'!$A$1:$C$29,2,0),"--")</f>
        <v>--</v>
      </c>
    </row>
    <row r="7597" ht="22.5" customHeight="1">
      <c r="A7597" s="183"/>
      <c r="B7597" s="184"/>
      <c r="C7597" s="417"/>
      <c r="D7597" s="418"/>
      <c r="E7597" s="258" t="str">
        <f>iferror(vlookup(C7597,'Master data'!$A$1:$C$29,3,0),"--")</f>
        <v>--</v>
      </c>
      <c r="F7597" s="258" t="str">
        <f>iferror(vlookup(C7597,'Master data'!$A$1:$C$29,2,0),"--")</f>
        <v>--</v>
      </c>
    </row>
    <row r="7598" ht="22.5" customHeight="1">
      <c r="A7598" s="183"/>
      <c r="B7598" s="184"/>
      <c r="C7598" s="417"/>
      <c r="D7598" s="418"/>
      <c r="E7598" s="258" t="str">
        <f>iferror(vlookup(C7598,'Master data'!$A$1:$C$29,3,0),"--")</f>
        <v>--</v>
      </c>
      <c r="F7598" s="258" t="str">
        <f>iferror(vlookup(C7598,'Master data'!$A$1:$C$29,2,0),"--")</f>
        <v>--</v>
      </c>
    </row>
    <row r="7599" ht="22.5" customHeight="1">
      <c r="A7599" s="183"/>
      <c r="B7599" s="184"/>
      <c r="C7599" s="417"/>
      <c r="D7599" s="418"/>
      <c r="E7599" s="258" t="str">
        <f>iferror(vlookup(C7599,'Master data'!$A$1:$C$29,3,0),"--")</f>
        <v>--</v>
      </c>
      <c r="F7599" s="258" t="str">
        <f>iferror(vlookup(C7599,'Master data'!$A$1:$C$29,2,0),"--")</f>
        <v>--</v>
      </c>
    </row>
    <row r="7600" ht="22.5" customHeight="1">
      <c r="A7600" s="183"/>
      <c r="B7600" s="184"/>
      <c r="C7600" s="417"/>
      <c r="D7600" s="418"/>
      <c r="E7600" s="258" t="str">
        <f>iferror(vlookup(C7600,'Master data'!$A$1:$C$29,3,0),"--")</f>
        <v>--</v>
      </c>
      <c r="F7600" s="258" t="str">
        <f>iferror(vlookup(C7600,'Master data'!$A$1:$C$29,2,0),"--")</f>
        <v>--</v>
      </c>
    </row>
    <row r="7601" ht="22.5" customHeight="1">
      <c r="A7601" s="183"/>
      <c r="B7601" s="184"/>
      <c r="C7601" s="417"/>
      <c r="D7601" s="418"/>
      <c r="E7601" s="258" t="str">
        <f>iferror(vlookup(C7601,'Master data'!$A$1:$C$29,3,0),"--")</f>
        <v>--</v>
      </c>
      <c r="F7601" s="258" t="str">
        <f>iferror(vlookup(C7601,'Master data'!$A$1:$C$29,2,0),"--")</f>
        <v>--</v>
      </c>
    </row>
    <row r="7602" ht="22.5" customHeight="1">
      <c r="A7602" s="183"/>
      <c r="B7602" s="184"/>
      <c r="C7602" s="417"/>
      <c r="D7602" s="418"/>
      <c r="E7602" s="258" t="str">
        <f>iferror(vlookup(C7602,'Master data'!$A$1:$C$29,3,0),"--")</f>
        <v>--</v>
      </c>
      <c r="F7602" s="258" t="str">
        <f>iferror(vlookup(C7602,'Master data'!$A$1:$C$29,2,0),"--")</f>
        <v>--</v>
      </c>
    </row>
    <row r="7603" ht="22.5" customHeight="1">
      <c r="A7603" s="183"/>
      <c r="B7603" s="184"/>
      <c r="C7603" s="417"/>
      <c r="D7603" s="418"/>
      <c r="E7603" s="258" t="str">
        <f>iferror(vlookup(C7603,'Master data'!$A$1:$C$29,3,0),"--")</f>
        <v>--</v>
      </c>
      <c r="F7603" s="258" t="str">
        <f>iferror(vlookup(C7603,'Master data'!$A$1:$C$29,2,0),"--")</f>
        <v>--</v>
      </c>
    </row>
    <row r="7604" ht="22.5" customHeight="1">
      <c r="A7604" s="183"/>
      <c r="B7604" s="184"/>
      <c r="C7604" s="417"/>
      <c r="D7604" s="418"/>
      <c r="E7604" s="258" t="str">
        <f>iferror(vlookup(C7604,'Master data'!$A$1:$C$29,3,0),"--")</f>
        <v>--</v>
      </c>
      <c r="F7604" s="258" t="str">
        <f>iferror(vlookup(C7604,'Master data'!$A$1:$C$29,2,0),"--")</f>
        <v>--</v>
      </c>
    </row>
    <row r="7605" ht="22.5" customHeight="1">
      <c r="A7605" s="183"/>
      <c r="B7605" s="184"/>
      <c r="C7605" s="417"/>
      <c r="D7605" s="418"/>
      <c r="E7605" s="258" t="str">
        <f>iferror(vlookup(C7605,'Master data'!$A$1:$C$29,3,0),"--")</f>
        <v>--</v>
      </c>
      <c r="F7605" s="258" t="str">
        <f>iferror(vlookup(C7605,'Master data'!$A$1:$C$29,2,0),"--")</f>
        <v>--</v>
      </c>
    </row>
    <row r="7606" ht="22.5" customHeight="1">
      <c r="A7606" s="183"/>
      <c r="B7606" s="184"/>
      <c r="C7606" s="417"/>
      <c r="D7606" s="418"/>
      <c r="E7606" s="258" t="str">
        <f>iferror(vlookup(C7606,'Master data'!$A$1:$C$29,3,0),"--")</f>
        <v>--</v>
      </c>
      <c r="F7606" s="258" t="str">
        <f>iferror(vlookup(C7606,'Master data'!$A$1:$C$29,2,0),"--")</f>
        <v>--</v>
      </c>
    </row>
    <row r="7607" ht="22.5" customHeight="1">
      <c r="A7607" s="183"/>
      <c r="B7607" s="184"/>
      <c r="C7607" s="417"/>
      <c r="D7607" s="418"/>
      <c r="E7607" s="258" t="str">
        <f>iferror(vlookup(C7607,'Master data'!$A$1:$C$29,3,0),"--")</f>
        <v>--</v>
      </c>
      <c r="F7607" s="258" t="str">
        <f>iferror(vlookup(C7607,'Master data'!$A$1:$C$29,2,0),"--")</f>
        <v>--</v>
      </c>
    </row>
    <row r="7608" ht="22.5" customHeight="1">
      <c r="A7608" s="183"/>
      <c r="B7608" s="184"/>
      <c r="C7608" s="417"/>
      <c r="D7608" s="418"/>
      <c r="E7608" s="258" t="str">
        <f>iferror(vlookup(C7608,'Master data'!$A$1:$C$29,3,0),"--")</f>
        <v>--</v>
      </c>
      <c r="F7608" s="258" t="str">
        <f>iferror(vlookup(C7608,'Master data'!$A$1:$C$29,2,0),"--")</f>
        <v>--</v>
      </c>
    </row>
    <row r="7609" ht="22.5" customHeight="1">
      <c r="A7609" s="183"/>
      <c r="B7609" s="184"/>
      <c r="C7609" s="417"/>
      <c r="D7609" s="418"/>
      <c r="E7609" s="258" t="str">
        <f>iferror(vlookup(C7609,'Master data'!$A$1:$C$29,3,0),"--")</f>
        <v>--</v>
      </c>
      <c r="F7609" s="258" t="str">
        <f>iferror(vlookup(C7609,'Master data'!$A$1:$C$29,2,0),"--")</f>
        <v>--</v>
      </c>
    </row>
    <row r="7610" ht="22.5" customHeight="1">
      <c r="A7610" s="183"/>
      <c r="B7610" s="184"/>
      <c r="C7610" s="417"/>
      <c r="D7610" s="418"/>
      <c r="E7610" s="258" t="str">
        <f>iferror(vlookup(C7610,'Master data'!$A$1:$C$29,3,0),"--")</f>
        <v>--</v>
      </c>
      <c r="F7610" s="258" t="str">
        <f>iferror(vlookup(C7610,'Master data'!$A$1:$C$29,2,0),"--")</f>
        <v>--</v>
      </c>
    </row>
    <row r="7611" ht="22.5" customHeight="1">
      <c r="A7611" s="183"/>
      <c r="B7611" s="184"/>
      <c r="C7611" s="417"/>
      <c r="D7611" s="418"/>
      <c r="E7611" s="258" t="str">
        <f>iferror(vlookup(C7611,'Master data'!$A$1:$C$29,3,0),"--")</f>
        <v>--</v>
      </c>
      <c r="F7611" s="258" t="str">
        <f>iferror(vlookup(C7611,'Master data'!$A$1:$C$29,2,0),"--")</f>
        <v>--</v>
      </c>
    </row>
    <row r="7612" ht="22.5" customHeight="1">
      <c r="A7612" s="183"/>
      <c r="B7612" s="184"/>
      <c r="C7612" s="417"/>
      <c r="D7612" s="418"/>
      <c r="E7612" s="258" t="str">
        <f>iferror(vlookup(C7612,'Master data'!$A$1:$C$29,3,0),"--")</f>
        <v>--</v>
      </c>
      <c r="F7612" s="258" t="str">
        <f>iferror(vlookup(C7612,'Master data'!$A$1:$C$29,2,0),"--")</f>
        <v>--</v>
      </c>
    </row>
    <row r="7613" ht="22.5" customHeight="1">
      <c r="A7613" s="183"/>
      <c r="B7613" s="184"/>
      <c r="C7613" s="417"/>
      <c r="D7613" s="418"/>
      <c r="E7613" s="258" t="str">
        <f>iferror(vlookup(C7613,'Master data'!$A$1:$C$29,3,0),"--")</f>
        <v>--</v>
      </c>
      <c r="F7613" s="258" t="str">
        <f>iferror(vlookup(C7613,'Master data'!$A$1:$C$29,2,0),"--")</f>
        <v>--</v>
      </c>
    </row>
    <row r="7614" ht="22.5" customHeight="1">
      <c r="A7614" s="183"/>
      <c r="B7614" s="184"/>
      <c r="C7614" s="417"/>
      <c r="D7614" s="418"/>
      <c r="E7614" s="258" t="str">
        <f>iferror(vlookup(C7614,'Master data'!$A$1:$C$29,3,0),"--")</f>
        <v>--</v>
      </c>
      <c r="F7614" s="258" t="str">
        <f>iferror(vlookup(C7614,'Master data'!$A$1:$C$29,2,0),"--")</f>
        <v>--</v>
      </c>
    </row>
    <row r="7615" ht="22.5" customHeight="1">
      <c r="A7615" s="183"/>
      <c r="B7615" s="184"/>
      <c r="C7615" s="417"/>
      <c r="D7615" s="418"/>
      <c r="E7615" s="258" t="str">
        <f>iferror(vlookup(C7615,'Master data'!$A$1:$C$29,3,0),"--")</f>
        <v>--</v>
      </c>
      <c r="F7615" s="258" t="str">
        <f>iferror(vlookup(C7615,'Master data'!$A$1:$C$29,2,0),"--")</f>
        <v>--</v>
      </c>
    </row>
    <row r="7616" ht="22.5" customHeight="1">
      <c r="A7616" s="183"/>
      <c r="B7616" s="184"/>
      <c r="C7616" s="417"/>
      <c r="D7616" s="418"/>
      <c r="E7616" s="258" t="str">
        <f>iferror(vlookup(C7616,'Master data'!$A$1:$C$29,3,0),"--")</f>
        <v>--</v>
      </c>
      <c r="F7616" s="258" t="str">
        <f>iferror(vlookup(C7616,'Master data'!$A$1:$C$29,2,0),"--")</f>
        <v>--</v>
      </c>
    </row>
    <row r="7617" ht="22.5" customHeight="1">
      <c r="A7617" s="183"/>
      <c r="B7617" s="184"/>
      <c r="C7617" s="417"/>
      <c r="D7617" s="418"/>
      <c r="E7617" s="258" t="str">
        <f>iferror(vlookup(C7617,'Master data'!$A$1:$C$29,3,0),"--")</f>
        <v>--</v>
      </c>
      <c r="F7617" s="258" t="str">
        <f>iferror(vlookup(C7617,'Master data'!$A$1:$C$29,2,0),"--")</f>
        <v>--</v>
      </c>
    </row>
    <row r="7618" ht="22.5" customHeight="1">
      <c r="A7618" s="183"/>
      <c r="B7618" s="184"/>
      <c r="C7618" s="417"/>
      <c r="D7618" s="418"/>
      <c r="E7618" s="258" t="str">
        <f>iferror(vlookup(C7618,'Master data'!$A$1:$C$29,3,0),"--")</f>
        <v>--</v>
      </c>
      <c r="F7618" s="258" t="str">
        <f>iferror(vlookup(C7618,'Master data'!$A$1:$C$29,2,0),"--")</f>
        <v>--</v>
      </c>
    </row>
    <row r="7619" ht="22.5" customHeight="1">
      <c r="A7619" s="183"/>
      <c r="B7619" s="184"/>
      <c r="C7619" s="417"/>
      <c r="D7619" s="418"/>
      <c r="E7619" s="258" t="str">
        <f>iferror(vlookup(C7619,'Master data'!$A$1:$C$29,3,0),"--")</f>
        <v>--</v>
      </c>
      <c r="F7619" s="258" t="str">
        <f>iferror(vlookup(C7619,'Master data'!$A$1:$C$29,2,0),"--")</f>
        <v>--</v>
      </c>
    </row>
    <row r="7620" ht="22.5" customHeight="1">
      <c r="A7620" s="183"/>
      <c r="B7620" s="184"/>
      <c r="C7620" s="417"/>
      <c r="D7620" s="418"/>
      <c r="E7620" s="258" t="str">
        <f>iferror(vlookup(C7620,'Master data'!$A$1:$C$29,3,0),"--")</f>
        <v>--</v>
      </c>
      <c r="F7620" s="258" t="str">
        <f>iferror(vlookup(C7620,'Master data'!$A$1:$C$29,2,0),"--")</f>
        <v>--</v>
      </c>
    </row>
    <row r="7621" ht="22.5" customHeight="1">
      <c r="A7621" s="183"/>
      <c r="B7621" s="184"/>
      <c r="C7621" s="417"/>
      <c r="D7621" s="418"/>
      <c r="E7621" s="258" t="str">
        <f>iferror(vlookup(C7621,'Master data'!$A$1:$C$29,3,0),"--")</f>
        <v>--</v>
      </c>
      <c r="F7621" s="258" t="str">
        <f>iferror(vlookup(C7621,'Master data'!$A$1:$C$29,2,0),"--")</f>
        <v>--</v>
      </c>
    </row>
    <row r="7622" ht="22.5" customHeight="1">
      <c r="A7622" s="183"/>
      <c r="B7622" s="184"/>
      <c r="C7622" s="417"/>
      <c r="D7622" s="418"/>
      <c r="E7622" s="258" t="str">
        <f>iferror(vlookup(C7622,'Master data'!$A$1:$C$29,3,0),"--")</f>
        <v>--</v>
      </c>
      <c r="F7622" s="258" t="str">
        <f>iferror(vlookup(C7622,'Master data'!$A$1:$C$29,2,0),"--")</f>
        <v>--</v>
      </c>
    </row>
    <row r="7623" ht="22.5" customHeight="1">
      <c r="A7623" s="183"/>
      <c r="B7623" s="184"/>
      <c r="C7623" s="417"/>
      <c r="D7623" s="418"/>
      <c r="E7623" s="258" t="str">
        <f>iferror(vlookup(C7623,'Master data'!$A$1:$C$29,3,0),"--")</f>
        <v>--</v>
      </c>
      <c r="F7623" s="258" t="str">
        <f>iferror(vlookup(C7623,'Master data'!$A$1:$C$29,2,0),"--")</f>
        <v>--</v>
      </c>
    </row>
    <row r="7624" ht="22.5" customHeight="1">
      <c r="A7624" s="183"/>
      <c r="B7624" s="184"/>
      <c r="C7624" s="417"/>
      <c r="D7624" s="418"/>
      <c r="E7624" s="258" t="str">
        <f>iferror(vlookup(C7624,'Master data'!$A$1:$C$29,3,0),"--")</f>
        <v>--</v>
      </c>
      <c r="F7624" s="258" t="str">
        <f>iferror(vlookup(C7624,'Master data'!$A$1:$C$29,2,0),"--")</f>
        <v>--</v>
      </c>
    </row>
    <row r="7625" ht="22.5" customHeight="1">
      <c r="A7625" s="183"/>
      <c r="B7625" s="184"/>
      <c r="C7625" s="417"/>
      <c r="D7625" s="418"/>
      <c r="E7625" s="258" t="str">
        <f>iferror(vlookup(C7625,'Master data'!$A$1:$C$29,3,0),"--")</f>
        <v>--</v>
      </c>
      <c r="F7625" s="258" t="str">
        <f>iferror(vlookup(C7625,'Master data'!$A$1:$C$29,2,0),"--")</f>
        <v>--</v>
      </c>
    </row>
    <row r="7626" ht="22.5" customHeight="1">
      <c r="A7626" s="183"/>
      <c r="B7626" s="184"/>
      <c r="C7626" s="417"/>
      <c r="D7626" s="418"/>
      <c r="E7626" s="258" t="str">
        <f>iferror(vlookup(C7626,'Master data'!$A$1:$C$29,3,0),"--")</f>
        <v>--</v>
      </c>
      <c r="F7626" s="258" t="str">
        <f>iferror(vlookup(C7626,'Master data'!$A$1:$C$29,2,0),"--")</f>
        <v>--</v>
      </c>
    </row>
    <row r="7627" ht="22.5" customHeight="1">
      <c r="A7627" s="183"/>
      <c r="B7627" s="184"/>
      <c r="C7627" s="417"/>
      <c r="D7627" s="418"/>
      <c r="E7627" s="258" t="str">
        <f>iferror(vlookup(C7627,'Master data'!$A$1:$C$29,3,0),"--")</f>
        <v>--</v>
      </c>
      <c r="F7627" s="258" t="str">
        <f>iferror(vlookup(C7627,'Master data'!$A$1:$C$29,2,0),"--")</f>
        <v>--</v>
      </c>
    </row>
    <row r="7628" ht="22.5" customHeight="1">
      <c r="A7628" s="183"/>
      <c r="B7628" s="184"/>
      <c r="C7628" s="417"/>
      <c r="D7628" s="418"/>
      <c r="E7628" s="258" t="str">
        <f>iferror(vlookup(C7628,'Master data'!$A$1:$C$29,3,0),"--")</f>
        <v>--</v>
      </c>
      <c r="F7628" s="258" t="str">
        <f>iferror(vlookup(C7628,'Master data'!$A$1:$C$29,2,0),"--")</f>
        <v>--</v>
      </c>
    </row>
    <row r="7629" ht="22.5" customHeight="1">
      <c r="A7629" s="183"/>
      <c r="B7629" s="184"/>
      <c r="C7629" s="417"/>
      <c r="D7629" s="418"/>
      <c r="E7629" s="258" t="str">
        <f>iferror(vlookup(C7629,'Master data'!$A$1:$C$29,3,0),"--")</f>
        <v>--</v>
      </c>
      <c r="F7629" s="258" t="str">
        <f>iferror(vlookup(C7629,'Master data'!$A$1:$C$29,2,0),"--")</f>
        <v>--</v>
      </c>
    </row>
    <row r="7630" ht="22.5" customHeight="1">
      <c r="A7630" s="183"/>
      <c r="B7630" s="184"/>
      <c r="C7630" s="417"/>
      <c r="D7630" s="418"/>
      <c r="E7630" s="258" t="str">
        <f>iferror(vlookup(C7630,'Master data'!$A$1:$C$29,3,0),"--")</f>
        <v>--</v>
      </c>
      <c r="F7630" s="258" t="str">
        <f>iferror(vlookup(C7630,'Master data'!$A$1:$C$29,2,0),"--")</f>
        <v>--</v>
      </c>
    </row>
    <row r="7631" ht="22.5" customHeight="1">
      <c r="A7631" s="183"/>
      <c r="B7631" s="184"/>
      <c r="C7631" s="417"/>
      <c r="D7631" s="418"/>
      <c r="E7631" s="258" t="str">
        <f>iferror(vlookup(C7631,'Master data'!$A$1:$C$29,3,0),"--")</f>
        <v>--</v>
      </c>
      <c r="F7631" s="258" t="str">
        <f>iferror(vlookup(C7631,'Master data'!$A$1:$C$29,2,0),"--")</f>
        <v>--</v>
      </c>
    </row>
    <row r="7632" ht="22.5" customHeight="1">
      <c r="A7632" s="183"/>
      <c r="B7632" s="184"/>
      <c r="C7632" s="417"/>
      <c r="D7632" s="418"/>
      <c r="E7632" s="258" t="str">
        <f>iferror(vlookup(C7632,'Master data'!$A$1:$C$29,3,0),"--")</f>
        <v>--</v>
      </c>
      <c r="F7632" s="258" t="str">
        <f>iferror(vlookup(C7632,'Master data'!$A$1:$C$29,2,0),"--")</f>
        <v>--</v>
      </c>
    </row>
    <row r="7633" ht="22.5" customHeight="1">
      <c r="A7633" s="183"/>
      <c r="B7633" s="184"/>
      <c r="C7633" s="417"/>
      <c r="D7633" s="418"/>
      <c r="E7633" s="258" t="str">
        <f>iferror(vlookup(C7633,'Master data'!$A$1:$C$29,3,0),"--")</f>
        <v>--</v>
      </c>
      <c r="F7633" s="258" t="str">
        <f>iferror(vlookup(C7633,'Master data'!$A$1:$C$29,2,0),"--")</f>
        <v>--</v>
      </c>
    </row>
    <row r="7634" ht="22.5" customHeight="1">
      <c r="A7634" s="183"/>
      <c r="B7634" s="184"/>
      <c r="C7634" s="417"/>
      <c r="D7634" s="418"/>
      <c r="E7634" s="258" t="str">
        <f>iferror(vlookup(C7634,'Master data'!$A$1:$C$29,3,0),"--")</f>
        <v>--</v>
      </c>
      <c r="F7634" s="258" t="str">
        <f>iferror(vlookup(C7634,'Master data'!$A$1:$C$29,2,0),"--")</f>
        <v>--</v>
      </c>
    </row>
    <row r="7635" ht="22.5" customHeight="1">
      <c r="A7635" s="183"/>
      <c r="B7635" s="184"/>
      <c r="C7635" s="417"/>
      <c r="D7635" s="418"/>
      <c r="E7635" s="258" t="str">
        <f>iferror(vlookup(C7635,'Master data'!$A$1:$C$29,3,0),"--")</f>
        <v>--</v>
      </c>
      <c r="F7635" s="258" t="str">
        <f>iferror(vlookup(C7635,'Master data'!$A$1:$C$29,2,0),"--")</f>
        <v>--</v>
      </c>
    </row>
    <row r="7636" ht="22.5" customHeight="1">
      <c r="A7636" s="183"/>
      <c r="B7636" s="184"/>
      <c r="C7636" s="417"/>
      <c r="D7636" s="418"/>
      <c r="E7636" s="258" t="str">
        <f>iferror(vlookup(C7636,'Master data'!$A$1:$C$29,3,0),"--")</f>
        <v>--</v>
      </c>
      <c r="F7636" s="258" t="str">
        <f>iferror(vlookup(C7636,'Master data'!$A$1:$C$29,2,0),"--")</f>
        <v>--</v>
      </c>
    </row>
    <row r="7637" ht="22.5" customHeight="1">
      <c r="A7637" s="183"/>
      <c r="B7637" s="184"/>
      <c r="C7637" s="417"/>
      <c r="D7637" s="418"/>
      <c r="E7637" s="258" t="str">
        <f>iferror(vlookup(C7637,'Master data'!$A$1:$C$29,3,0),"--")</f>
        <v>--</v>
      </c>
      <c r="F7637" s="258" t="str">
        <f>iferror(vlookup(C7637,'Master data'!$A$1:$C$29,2,0),"--")</f>
        <v>--</v>
      </c>
    </row>
    <row r="7638" ht="22.5" customHeight="1">
      <c r="A7638" s="183"/>
      <c r="B7638" s="184"/>
      <c r="C7638" s="417"/>
      <c r="D7638" s="418"/>
      <c r="E7638" s="258" t="str">
        <f>iferror(vlookup(C7638,'Master data'!$A$1:$C$29,3,0),"--")</f>
        <v>--</v>
      </c>
      <c r="F7638" s="258" t="str">
        <f>iferror(vlookup(C7638,'Master data'!$A$1:$C$29,2,0),"--")</f>
        <v>--</v>
      </c>
    </row>
    <row r="7639" ht="22.5" customHeight="1">
      <c r="A7639" s="183"/>
      <c r="B7639" s="184"/>
      <c r="C7639" s="417"/>
      <c r="D7639" s="418"/>
      <c r="E7639" s="258" t="str">
        <f>iferror(vlookup(C7639,'Master data'!$A$1:$C$29,3,0),"--")</f>
        <v>--</v>
      </c>
      <c r="F7639" s="258" t="str">
        <f>iferror(vlookup(C7639,'Master data'!$A$1:$C$29,2,0),"--")</f>
        <v>--</v>
      </c>
    </row>
    <row r="7640" ht="22.5" customHeight="1">
      <c r="A7640" s="183"/>
      <c r="B7640" s="184"/>
      <c r="C7640" s="417"/>
      <c r="D7640" s="418"/>
      <c r="E7640" s="258" t="str">
        <f>iferror(vlookup(C7640,'Master data'!$A$1:$C$29,3,0),"--")</f>
        <v>--</v>
      </c>
      <c r="F7640" s="258" t="str">
        <f>iferror(vlookup(C7640,'Master data'!$A$1:$C$29,2,0),"--")</f>
        <v>--</v>
      </c>
    </row>
    <row r="7641" ht="22.5" customHeight="1">
      <c r="A7641" s="183"/>
      <c r="B7641" s="184"/>
      <c r="C7641" s="417"/>
      <c r="D7641" s="418"/>
      <c r="E7641" s="258" t="str">
        <f>iferror(vlookup(C7641,'Master data'!$A$1:$C$29,3,0),"--")</f>
        <v>--</v>
      </c>
      <c r="F7641" s="258" t="str">
        <f>iferror(vlookup(C7641,'Master data'!$A$1:$C$29,2,0),"--")</f>
        <v>--</v>
      </c>
    </row>
    <row r="7642" ht="22.5" customHeight="1">
      <c r="A7642" s="183"/>
      <c r="B7642" s="184"/>
      <c r="C7642" s="417"/>
      <c r="D7642" s="418"/>
      <c r="E7642" s="258" t="str">
        <f>iferror(vlookup(C7642,'Master data'!$A$1:$C$29,3,0),"--")</f>
        <v>--</v>
      </c>
      <c r="F7642" s="258" t="str">
        <f>iferror(vlookup(C7642,'Master data'!$A$1:$C$29,2,0),"--")</f>
        <v>--</v>
      </c>
    </row>
    <row r="7643" ht="22.5" customHeight="1">
      <c r="A7643" s="183"/>
      <c r="B7643" s="184"/>
      <c r="C7643" s="417"/>
      <c r="D7643" s="418"/>
      <c r="E7643" s="258" t="str">
        <f>iferror(vlookup(C7643,'Master data'!$A$1:$C$29,3,0),"--")</f>
        <v>--</v>
      </c>
      <c r="F7643" s="258" t="str">
        <f>iferror(vlookup(C7643,'Master data'!$A$1:$C$29,2,0),"--")</f>
        <v>--</v>
      </c>
    </row>
    <row r="7644" ht="22.5" customHeight="1">
      <c r="A7644" s="183"/>
      <c r="B7644" s="184"/>
      <c r="C7644" s="417"/>
      <c r="D7644" s="418"/>
      <c r="E7644" s="258" t="str">
        <f>iferror(vlookup(C7644,'Master data'!$A$1:$C$29,3,0),"--")</f>
        <v>--</v>
      </c>
      <c r="F7644" s="258" t="str">
        <f>iferror(vlookup(C7644,'Master data'!$A$1:$C$29,2,0),"--")</f>
        <v>--</v>
      </c>
    </row>
    <row r="7645" ht="22.5" customHeight="1">
      <c r="A7645" s="183"/>
      <c r="B7645" s="184"/>
      <c r="C7645" s="417"/>
      <c r="D7645" s="418"/>
      <c r="E7645" s="258" t="str">
        <f>iferror(vlookup(C7645,'Master data'!$A$1:$C$29,3,0),"--")</f>
        <v>--</v>
      </c>
      <c r="F7645" s="258" t="str">
        <f>iferror(vlookup(C7645,'Master data'!$A$1:$C$29,2,0),"--")</f>
        <v>--</v>
      </c>
    </row>
    <row r="7646" ht="22.5" customHeight="1">
      <c r="A7646" s="183"/>
      <c r="B7646" s="184"/>
      <c r="C7646" s="417"/>
      <c r="D7646" s="418"/>
      <c r="E7646" s="258" t="str">
        <f>iferror(vlookup(C7646,'Master data'!$A$1:$C$29,3,0),"--")</f>
        <v>--</v>
      </c>
      <c r="F7646" s="258" t="str">
        <f>iferror(vlookup(C7646,'Master data'!$A$1:$C$29,2,0),"--")</f>
        <v>--</v>
      </c>
    </row>
    <row r="7647" ht="22.5" customHeight="1">
      <c r="A7647" s="183"/>
      <c r="B7647" s="184"/>
      <c r="C7647" s="417"/>
      <c r="D7647" s="418"/>
      <c r="E7647" s="258" t="str">
        <f>iferror(vlookup(C7647,'Master data'!$A$1:$C$29,3,0),"--")</f>
        <v>--</v>
      </c>
      <c r="F7647" s="258" t="str">
        <f>iferror(vlookup(C7647,'Master data'!$A$1:$C$29,2,0),"--")</f>
        <v>--</v>
      </c>
    </row>
    <row r="7648" ht="22.5" customHeight="1">
      <c r="A7648" s="183"/>
      <c r="B7648" s="184"/>
      <c r="C7648" s="417"/>
      <c r="D7648" s="418"/>
      <c r="E7648" s="258" t="str">
        <f>iferror(vlookup(C7648,'Master data'!$A$1:$C$29,3,0),"--")</f>
        <v>--</v>
      </c>
      <c r="F7648" s="258" t="str">
        <f>iferror(vlookup(C7648,'Master data'!$A$1:$C$29,2,0),"--")</f>
        <v>--</v>
      </c>
    </row>
    <row r="7649" ht="22.5" customHeight="1">
      <c r="A7649" s="183"/>
      <c r="B7649" s="184"/>
      <c r="C7649" s="417"/>
      <c r="D7649" s="418"/>
      <c r="E7649" s="258" t="str">
        <f>iferror(vlookup(C7649,'Master data'!$A$1:$C$29,3,0),"--")</f>
        <v>--</v>
      </c>
      <c r="F7649" s="258" t="str">
        <f>iferror(vlookup(C7649,'Master data'!$A$1:$C$29,2,0),"--")</f>
        <v>--</v>
      </c>
    </row>
    <row r="7650" ht="22.5" customHeight="1">
      <c r="A7650" s="183"/>
      <c r="B7650" s="184"/>
      <c r="C7650" s="417"/>
      <c r="D7650" s="418"/>
      <c r="E7650" s="258" t="str">
        <f>iferror(vlookup(C7650,'Master data'!$A$1:$C$29,3,0),"--")</f>
        <v>--</v>
      </c>
      <c r="F7650" s="258" t="str">
        <f>iferror(vlookup(C7650,'Master data'!$A$1:$C$29,2,0),"--")</f>
        <v>--</v>
      </c>
    </row>
    <row r="7651" ht="22.5" customHeight="1">
      <c r="A7651" s="183"/>
      <c r="B7651" s="184"/>
      <c r="C7651" s="417"/>
      <c r="D7651" s="418"/>
      <c r="E7651" s="258" t="str">
        <f>iferror(vlookup(C7651,'Master data'!$A$1:$C$29,3,0),"--")</f>
        <v>--</v>
      </c>
      <c r="F7651" s="258" t="str">
        <f>iferror(vlookup(C7651,'Master data'!$A$1:$C$29,2,0),"--")</f>
        <v>--</v>
      </c>
    </row>
    <row r="7652" ht="22.5" customHeight="1">
      <c r="A7652" s="183"/>
      <c r="B7652" s="184"/>
      <c r="C7652" s="417"/>
      <c r="D7652" s="418"/>
      <c r="E7652" s="258" t="str">
        <f>iferror(vlookup(C7652,'Master data'!$A$1:$C$29,3,0),"--")</f>
        <v>--</v>
      </c>
      <c r="F7652" s="258" t="str">
        <f>iferror(vlookup(C7652,'Master data'!$A$1:$C$29,2,0),"--")</f>
        <v>--</v>
      </c>
    </row>
    <row r="7653" ht="22.5" customHeight="1">
      <c r="A7653" s="183"/>
      <c r="B7653" s="184"/>
      <c r="C7653" s="417"/>
      <c r="D7653" s="418"/>
      <c r="E7653" s="258" t="str">
        <f>iferror(vlookup(C7653,'Master data'!$A$1:$C$29,3,0),"--")</f>
        <v>--</v>
      </c>
      <c r="F7653" s="258" t="str">
        <f>iferror(vlookup(C7653,'Master data'!$A$1:$C$29,2,0),"--")</f>
        <v>--</v>
      </c>
    </row>
    <row r="7654" ht="22.5" customHeight="1">
      <c r="A7654" s="183"/>
      <c r="B7654" s="184"/>
      <c r="C7654" s="417"/>
      <c r="D7654" s="418"/>
      <c r="E7654" s="258" t="str">
        <f>iferror(vlookup(C7654,'Master data'!$A$1:$C$29,3,0),"--")</f>
        <v>--</v>
      </c>
      <c r="F7654" s="258" t="str">
        <f>iferror(vlookup(C7654,'Master data'!$A$1:$C$29,2,0),"--")</f>
        <v>--</v>
      </c>
    </row>
    <row r="7655" ht="22.5" customHeight="1">
      <c r="A7655" s="183"/>
      <c r="B7655" s="184"/>
      <c r="C7655" s="417"/>
      <c r="D7655" s="418"/>
      <c r="E7655" s="258" t="str">
        <f>iferror(vlookup(C7655,'Master data'!$A$1:$C$29,3,0),"--")</f>
        <v>--</v>
      </c>
      <c r="F7655" s="258" t="str">
        <f>iferror(vlookup(C7655,'Master data'!$A$1:$C$29,2,0),"--")</f>
        <v>--</v>
      </c>
    </row>
    <row r="7656" ht="22.5" customHeight="1">
      <c r="A7656" s="183"/>
      <c r="B7656" s="184"/>
      <c r="C7656" s="417"/>
      <c r="D7656" s="418"/>
      <c r="E7656" s="258" t="str">
        <f>iferror(vlookup(C7656,'Master data'!$A$1:$C$29,3,0),"--")</f>
        <v>--</v>
      </c>
      <c r="F7656" s="258" t="str">
        <f>iferror(vlookup(C7656,'Master data'!$A$1:$C$29,2,0),"--")</f>
        <v>--</v>
      </c>
    </row>
    <row r="7657" ht="22.5" customHeight="1">
      <c r="A7657" s="183"/>
      <c r="B7657" s="184"/>
      <c r="C7657" s="417"/>
      <c r="D7657" s="418"/>
      <c r="E7657" s="258" t="str">
        <f>iferror(vlookup(C7657,'Master data'!$A$1:$C$29,3,0),"--")</f>
        <v>--</v>
      </c>
      <c r="F7657" s="258" t="str">
        <f>iferror(vlookup(C7657,'Master data'!$A$1:$C$29,2,0),"--")</f>
        <v>--</v>
      </c>
    </row>
    <row r="7658" ht="22.5" customHeight="1">
      <c r="A7658" s="183"/>
      <c r="B7658" s="184"/>
      <c r="C7658" s="417"/>
      <c r="D7658" s="418"/>
      <c r="E7658" s="258" t="str">
        <f>iferror(vlookup(C7658,'Master data'!$A$1:$C$29,3,0),"--")</f>
        <v>--</v>
      </c>
      <c r="F7658" s="258" t="str">
        <f>iferror(vlookup(C7658,'Master data'!$A$1:$C$29,2,0),"--")</f>
        <v>--</v>
      </c>
    </row>
    <row r="7659" ht="22.5" customHeight="1">
      <c r="A7659" s="183"/>
      <c r="B7659" s="184"/>
      <c r="C7659" s="417"/>
      <c r="D7659" s="418"/>
      <c r="E7659" s="258" t="str">
        <f>iferror(vlookup(C7659,'Master data'!$A$1:$C$29,3,0),"--")</f>
        <v>--</v>
      </c>
      <c r="F7659" s="258" t="str">
        <f>iferror(vlookup(C7659,'Master data'!$A$1:$C$29,2,0),"--")</f>
        <v>--</v>
      </c>
    </row>
    <row r="7660" ht="22.5" customHeight="1">
      <c r="A7660" s="183"/>
      <c r="B7660" s="184"/>
      <c r="C7660" s="417"/>
      <c r="D7660" s="418"/>
      <c r="E7660" s="258" t="str">
        <f>iferror(vlookup(C7660,'Master data'!$A$1:$C$29,3,0),"--")</f>
        <v>--</v>
      </c>
      <c r="F7660" s="258" t="str">
        <f>iferror(vlookup(C7660,'Master data'!$A$1:$C$29,2,0),"--")</f>
        <v>--</v>
      </c>
    </row>
    <row r="7661" ht="22.5" customHeight="1">
      <c r="A7661" s="183"/>
      <c r="B7661" s="184"/>
      <c r="C7661" s="417"/>
      <c r="D7661" s="418"/>
      <c r="E7661" s="258" t="str">
        <f>iferror(vlookup(C7661,'Master data'!$A$1:$C$29,3,0),"--")</f>
        <v>--</v>
      </c>
      <c r="F7661" s="258" t="str">
        <f>iferror(vlookup(C7661,'Master data'!$A$1:$C$29,2,0),"--")</f>
        <v>--</v>
      </c>
    </row>
    <row r="7662" ht="22.5" customHeight="1">
      <c r="A7662" s="183"/>
      <c r="B7662" s="184"/>
      <c r="C7662" s="417"/>
      <c r="D7662" s="418"/>
      <c r="E7662" s="258" t="str">
        <f>iferror(vlookup(C7662,'Master data'!$A$1:$C$29,3,0),"--")</f>
        <v>--</v>
      </c>
      <c r="F7662" s="258" t="str">
        <f>iferror(vlookup(C7662,'Master data'!$A$1:$C$29,2,0),"--")</f>
        <v>--</v>
      </c>
    </row>
    <row r="7663" ht="22.5" customHeight="1">
      <c r="A7663" s="183"/>
      <c r="B7663" s="184"/>
      <c r="C7663" s="417"/>
      <c r="D7663" s="418"/>
      <c r="E7663" s="258" t="str">
        <f>iferror(vlookup(C7663,'Master data'!$A$1:$C$29,3,0),"--")</f>
        <v>--</v>
      </c>
      <c r="F7663" s="258" t="str">
        <f>iferror(vlookup(C7663,'Master data'!$A$1:$C$29,2,0),"--")</f>
        <v>--</v>
      </c>
    </row>
    <row r="7664" ht="22.5" customHeight="1">
      <c r="A7664" s="183"/>
      <c r="B7664" s="184"/>
      <c r="C7664" s="417"/>
      <c r="D7664" s="418"/>
      <c r="E7664" s="258" t="str">
        <f>iferror(vlookup(C7664,'Master data'!$A$1:$C$29,3,0),"--")</f>
        <v>--</v>
      </c>
      <c r="F7664" s="258" t="str">
        <f>iferror(vlookup(C7664,'Master data'!$A$1:$C$29,2,0),"--")</f>
        <v>--</v>
      </c>
    </row>
    <row r="7665" ht="22.5" customHeight="1">
      <c r="A7665" s="183"/>
      <c r="B7665" s="184"/>
      <c r="C7665" s="417"/>
      <c r="D7665" s="418"/>
      <c r="E7665" s="258" t="str">
        <f>iferror(vlookup(C7665,'Master data'!$A$1:$C$29,3,0),"--")</f>
        <v>--</v>
      </c>
      <c r="F7665" s="258" t="str">
        <f>iferror(vlookup(C7665,'Master data'!$A$1:$C$29,2,0),"--")</f>
        <v>--</v>
      </c>
    </row>
    <row r="7666" ht="22.5" customHeight="1">
      <c r="A7666" s="183"/>
      <c r="B7666" s="184"/>
      <c r="C7666" s="417"/>
      <c r="D7666" s="418"/>
      <c r="E7666" s="258" t="str">
        <f>iferror(vlookup(C7666,'Master data'!$A$1:$C$29,3,0),"--")</f>
        <v>--</v>
      </c>
      <c r="F7666" s="258" t="str">
        <f>iferror(vlookup(C7666,'Master data'!$A$1:$C$29,2,0),"--")</f>
        <v>--</v>
      </c>
    </row>
    <row r="7667" ht="22.5" customHeight="1">
      <c r="A7667" s="183"/>
      <c r="B7667" s="184"/>
      <c r="C7667" s="417"/>
      <c r="D7667" s="418"/>
      <c r="E7667" s="258" t="str">
        <f>iferror(vlookup(C7667,'Master data'!$A$1:$C$29,3,0),"--")</f>
        <v>--</v>
      </c>
      <c r="F7667" s="258" t="str">
        <f>iferror(vlookup(C7667,'Master data'!$A$1:$C$29,2,0),"--")</f>
        <v>--</v>
      </c>
    </row>
    <row r="7668" ht="22.5" customHeight="1">
      <c r="A7668" s="183"/>
      <c r="B7668" s="184"/>
      <c r="C7668" s="417"/>
      <c r="D7668" s="418"/>
      <c r="E7668" s="258" t="str">
        <f>iferror(vlookup(C7668,'Master data'!$A$1:$C$29,3,0),"--")</f>
        <v>--</v>
      </c>
      <c r="F7668" s="258" t="str">
        <f>iferror(vlookup(C7668,'Master data'!$A$1:$C$29,2,0),"--")</f>
        <v>--</v>
      </c>
    </row>
    <row r="7669" ht="22.5" customHeight="1">
      <c r="A7669" s="183"/>
      <c r="B7669" s="184"/>
      <c r="C7669" s="417"/>
      <c r="D7669" s="418"/>
      <c r="E7669" s="258" t="str">
        <f>iferror(vlookup(C7669,'Master data'!$A$1:$C$29,3,0),"--")</f>
        <v>--</v>
      </c>
      <c r="F7669" s="258" t="str">
        <f>iferror(vlookup(C7669,'Master data'!$A$1:$C$29,2,0),"--")</f>
        <v>--</v>
      </c>
    </row>
    <row r="7670" ht="22.5" customHeight="1">
      <c r="A7670" s="183"/>
      <c r="B7670" s="184"/>
      <c r="C7670" s="417"/>
      <c r="D7670" s="418"/>
      <c r="E7670" s="258" t="str">
        <f>iferror(vlookup(C7670,'Master data'!$A$1:$C$29,3,0),"--")</f>
        <v>--</v>
      </c>
      <c r="F7670" s="258" t="str">
        <f>iferror(vlookup(C7670,'Master data'!$A$1:$C$29,2,0),"--")</f>
        <v>--</v>
      </c>
    </row>
    <row r="7671" ht="22.5" customHeight="1">
      <c r="A7671" s="183"/>
      <c r="B7671" s="184"/>
      <c r="C7671" s="417"/>
      <c r="D7671" s="418"/>
      <c r="E7671" s="258" t="str">
        <f>iferror(vlookup(C7671,'Master data'!$A$1:$C$29,3,0),"--")</f>
        <v>--</v>
      </c>
      <c r="F7671" s="258" t="str">
        <f>iferror(vlookup(C7671,'Master data'!$A$1:$C$29,2,0),"--")</f>
        <v>--</v>
      </c>
    </row>
    <row r="7672" ht="22.5" customHeight="1">
      <c r="A7672" s="183"/>
      <c r="B7672" s="184"/>
      <c r="C7672" s="417"/>
      <c r="D7672" s="418"/>
      <c r="E7672" s="258" t="str">
        <f>iferror(vlookup(C7672,'Master data'!$A$1:$C$29,3,0),"--")</f>
        <v>--</v>
      </c>
      <c r="F7672" s="258" t="str">
        <f>iferror(vlookup(C7672,'Master data'!$A$1:$C$29,2,0),"--")</f>
        <v>--</v>
      </c>
    </row>
    <row r="7673" ht="22.5" customHeight="1">
      <c r="A7673" s="183"/>
      <c r="B7673" s="184"/>
      <c r="C7673" s="417"/>
      <c r="D7673" s="418"/>
      <c r="E7673" s="258" t="str">
        <f>iferror(vlookup(C7673,'Master data'!$A$1:$C$29,3,0),"--")</f>
        <v>--</v>
      </c>
      <c r="F7673" s="258" t="str">
        <f>iferror(vlookup(C7673,'Master data'!$A$1:$C$29,2,0),"--")</f>
        <v>--</v>
      </c>
    </row>
    <row r="7674" ht="22.5" customHeight="1">
      <c r="A7674" s="183"/>
      <c r="B7674" s="184"/>
      <c r="C7674" s="417"/>
      <c r="D7674" s="418"/>
      <c r="E7674" s="258" t="str">
        <f>iferror(vlookup(C7674,'Master data'!$A$1:$C$29,3,0),"--")</f>
        <v>--</v>
      </c>
      <c r="F7674" s="258" t="str">
        <f>iferror(vlookup(C7674,'Master data'!$A$1:$C$29,2,0),"--")</f>
        <v>--</v>
      </c>
    </row>
    <row r="7675" ht="22.5" customHeight="1">
      <c r="A7675" s="183"/>
      <c r="B7675" s="184"/>
      <c r="C7675" s="417"/>
      <c r="D7675" s="418"/>
      <c r="E7675" s="258" t="str">
        <f>iferror(vlookup(C7675,'Master data'!$A$1:$C$29,3,0),"--")</f>
        <v>--</v>
      </c>
      <c r="F7675" s="258" t="str">
        <f>iferror(vlookup(C7675,'Master data'!$A$1:$C$29,2,0),"--")</f>
        <v>--</v>
      </c>
    </row>
    <row r="7676" ht="22.5" customHeight="1">
      <c r="A7676" s="183"/>
      <c r="B7676" s="184"/>
      <c r="C7676" s="417"/>
      <c r="D7676" s="418"/>
      <c r="E7676" s="258" t="str">
        <f>iferror(vlookup(C7676,'Master data'!$A$1:$C$29,3,0),"--")</f>
        <v>--</v>
      </c>
      <c r="F7676" s="258" t="str">
        <f>iferror(vlookup(C7676,'Master data'!$A$1:$C$29,2,0),"--")</f>
        <v>--</v>
      </c>
    </row>
    <row r="7677" ht="22.5" customHeight="1">
      <c r="A7677" s="183"/>
      <c r="B7677" s="184"/>
      <c r="C7677" s="417"/>
      <c r="D7677" s="418"/>
      <c r="E7677" s="258" t="str">
        <f>iferror(vlookup(C7677,'Master data'!$A$1:$C$29,3,0),"--")</f>
        <v>--</v>
      </c>
      <c r="F7677" s="258" t="str">
        <f>iferror(vlookup(C7677,'Master data'!$A$1:$C$29,2,0),"--")</f>
        <v>--</v>
      </c>
    </row>
    <row r="7678" ht="22.5" customHeight="1">
      <c r="A7678" s="183"/>
      <c r="B7678" s="184"/>
      <c r="C7678" s="417"/>
      <c r="D7678" s="418"/>
      <c r="E7678" s="258" t="str">
        <f>iferror(vlookup(C7678,'Master data'!$A$1:$C$29,3,0),"--")</f>
        <v>--</v>
      </c>
      <c r="F7678" s="258" t="str">
        <f>iferror(vlookup(C7678,'Master data'!$A$1:$C$29,2,0),"--")</f>
        <v>--</v>
      </c>
    </row>
    <row r="7679" ht="22.5" customHeight="1">
      <c r="A7679" s="183"/>
      <c r="B7679" s="184"/>
      <c r="C7679" s="417"/>
      <c r="D7679" s="418"/>
      <c r="E7679" s="258" t="str">
        <f>iferror(vlookup(C7679,'Master data'!$A$1:$C$29,3,0),"--")</f>
        <v>--</v>
      </c>
      <c r="F7679" s="258" t="str">
        <f>iferror(vlookup(C7679,'Master data'!$A$1:$C$29,2,0),"--")</f>
        <v>--</v>
      </c>
    </row>
    <row r="7680" ht="22.5" customHeight="1">
      <c r="A7680" s="183"/>
      <c r="B7680" s="184"/>
      <c r="C7680" s="417"/>
      <c r="D7680" s="418"/>
      <c r="E7680" s="258" t="str">
        <f>iferror(vlookup(C7680,'Master data'!$A$1:$C$29,3,0),"--")</f>
        <v>--</v>
      </c>
      <c r="F7680" s="258" t="str">
        <f>iferror(vlookup(C7680,'Master data'!$A$1:$C$29,2,0),"--")</f>
        <v>--</v>
      </c>
    </row>
    <row r="7681" ht="22.5" customHeight="1">
      <c r="A7681" s="183"/>
      <c r="B7681" s="184"/>
      <c r="C7681" s="417"/>
      <c r="D7681" s="418"/>
      <c r="E7681" s="258" t="str">
        <f>iferror(vlookup(C7681,'Master data'!$A$1:$C$29,3,0),"--")</f>
        <v>--</v>
      </c>
      <c r="F7681" s="258" t="str">
        <f>iferror(vlookup(C7681,'Master data'!$A$1:$C$29,2,0),"--")</f>
        <v>--</v>
      </c>
    </row>
    <row r="7682" ht="22.5" customHeight="1">
      <c r="A7682" s="183"/>
      <c r="B7682" s="184"/>
      <c r="C7682" s="417"/>
      <c r="D7682" s="418"/>
      <c r="E7682" s="258" t="str">
        <f>iferror(vlookup(C7682,'Master data'!$A$1:$C$29,3,0),"--")</f>
        <v>--</v>
      </c>
      <c r="F7682" s="258" t="str">
        <f>iferror(vlookup(C7682,'Master data'!$A$1:$C$29,2,0),"--")</f>
        <v>--</v>
      </c>
    </row>
    <row r="7683" ht="22.5" customHeight="1">
      <c r="A7683" s="183"/>
      <c r="B7683" s="184"/>
      <c r="C7683" s="417"/>
      <c r="D7683" s="418"/>
      <c r="E7683" s="258" t="str">
        <f>iferror(vlookup(C7683,'Master data'!$A$1:$C$29,3,0),"--")</f>
        <v>--</v>
      </c>
      <c r="F7683" s="258" t="str">
        <f>iferror(vlookup(C7683,'Master data'!$A$1:$C$29,2,0),"--")</f>
        <v>--</v>
      </c>
    </row>
    <row r="7684" ht="22.5" customHeight="1">
      <c r="A7684" s="183"/>
      <c r="B7684" s="184"/>
      <c r="C7684" s="417"/>
      <c r="D7684" s="418"/>
      <c r="E7684" s="258" t="str">
        <f>iferror(vlookup(C7684,'Master data'!$A$1:$C$29,3,0),"--")</f>
        <v>--</v>
      </c>
      <c r="F7684" s="258" t="str">
        <f>iferror(vlookup(C7684,'Master data'!$A$1:$C$29,2,0),"--")</f>
        <v>--</v>
      </c>
    </row>
    <row r="7685" ht="22.5" customHeight="1">
      <c r="A7685" s="183"/>
      <c r="B7685" s="184"/>
      <c r="C7685" s="417"/>
      <c r="D7685" s="418"/>
      <c r="E7685" s="258" t="str">
        <f>iferror(vlookup(C7685,'Master data'!$A$1:$C$29,3,0),"--")</f>
        <v>--</v>
      </c>
      <c r="F7685" s="258" t="str">
        <f>iferror(vlookup(C7685,'Master data'!$A$1:$C$29,2,0),"--")</f>
        <v>--</v>
      </c>
    </row>
    <row r="7686" ht="22.5" customHeight="1">
      <c r="A7686" s="183"/>
      <c r="B7686" s="184"/>
      <c r="C7686" s="417"/>
      <c r="D7686" s="418"/>
      <c r="E7686" s="258" t="str">
        <f>iferror(vlookup(C7686,'Master data'!$A$1:$C$29,3,0),"--")</f>
        <v>--</v>
      </c>
      <c r="F7686" s="258" t="str">
        <f>iferror(vlookup(C7686,'Master data'!$A$1:$C$29,2,0),"--")</f>
        <v>--</v>
      </c>
    </row>
    <row r="7687" ht="22.5" customHeight="1">
      <c r="A7687" s="183"/>
      <c r="B7687" s="184"/>
      <c r="C7687" s="417"/>
      <c r="D7687" s="418"/>
      <c r="E7687" s="258" t="str">
        <f>iferror(vlookup(C7687,'Master data'!$A$1:$C$29,3,0),"--")</f>
        <v>--</v>
      </c>
      <c r="F7687" s="258" t="str">
        <f>iferror(vlookup(C7687,'Master data'!$A$1:$C$29,2,0),"--")</f>
        <v>--</v>
      </c>
    </row>
    <row r="7688" ht="22.5" customHeight="1">
      <c r="A7688" s="183"/>
      <c r="B7688" s="184"/>
      <c r="C7688" s="417"/>
      <c r="D7688" s="418"/>
      <c r="E7688" s="258" t="str">
        <f>iferror(vlookup(C7688,'Master data'!$A$1:$C$29,3,0),"--")</f>
        <v>--</v>
      </c>
      <c r="F7688" s="258" t="str">
        <f>iferror(vlookup(C7688,'Master data'!$A$1:$C$29,2,0),"--")</f>
        <v>--</v>
      </c>
    </row>
    <row r="7689" ht="22.5" customHeight="1">
      <c r="A7689" s="183"/>
      <c r="B7689" s="184"/>
      <c r="C7689" s="417"/>
      <c r="D7689" s="418"/>
      <c r="E7689" s="258" t="str">
        <f>iferror(vlookup(C7689,'Master data'!$A$1:$C$29,3,0),"--")</f>
        <v>--</v>
      </c>
      <c r="F7689" s="258" t="str">
        <f>iferror(vlookup(C7689,'Master data'!$A$1:$C$29,2,0),"--")</f>
        <v>--</v>
      </c>
    </row>
    <row r="7690" ht="22.5" customHeight="1">
      <c r="A7690" s="183"/>
      <c r="B7690" s="184"/>
      <c r="C7690" s="417"/>
      <c r="D7690" s="418"/>
      <c r="E7690" s="258" t="str">
        <f>iferror(vlookup(C7690,'Master data'!$A$1:$C$29,3,0),"--")</f>
        <v>--</v>
      </c>
      <c r="F7690" s="258" t="str">
        <f>iferror(vlookup(C7690,'Master data'!$A$1:$C$29,2,0),"--")</f>
        <v>--</v>
      </c>
    </row>
    <row r="7691" ht="22.5" customHeight="1">
      <c r="A7691" s="183"/>
      <c r="B7691" s="184"/>
      <c r="C7691" s="417"/>
      <c r="D7691" s="418"/>
      <c r="E7691" s="258" t="str">
        <f>iferror(vlookup(C7691,'Master data'!$A$1:$C$29,3,0),"--")</f>
        <v>--</v>
      </c>
      <c r="F7691" s="258" t="str">
        <f>iferror(vlookup(C7691,'Master data'!$A$1:$C$29,2,0),"--")</f>
        <v>--</v>
      </c>
    </row>
    <row r="7692" ht="22.5" customHeight="1">
      <c r="A7692" s="183"/>
      <c r="B7692" s="184"/>
      <c r="C7692" s="417"/>
      <c r="D7692" s="418"/>
      <c r="E7692" s="258" t="str">
        <f>iferror(vlookup(C7692,'Master data'!$A$1:$C$29,3,0),"--")</f>
        <v>--</v>
      </c>
      <c r="F7692" s="258" t="str">
        <f>iferror(vlookup(C7692,'Master data'!$A$1:$C$29,2,0),"--")</f>
        <v>--</v>
      </c>
    </row>
    <row r="7693" ht="22.5" customHeight="1">
      <c r="A7693" s="183"/>
      <c r="B7693" s="184"/>
      <c r="C7693" s="417"/>
      <c r="D7693" s="418"/>
      <c r="E7693" s="258" t="str">
        <f>iferror(vlookup(C7693,'Master data'!$A$1:$C$29,3,0),"--")</f>
        <v>--</v>
      </c>
      <c r="F7693" s="258" t="str">
        <f>iferror(vlookup(C7693,'Master data'!$A$1:$C$29,2,0),"--")</f>
        <v>--</v>
      </c>
    </row>
    <row r="7694" ht="22.5" customHeight="1">
      <c r="A7694" s="183"/>
      <c r="B7694" s="184"/>
      <c r="C7694" s="417"/>
      <c r="D7694" s="418"/>
      <c r="E7694" s="258" t="str">
        <f>iferror(vlookup(C7694,'Master data'!$A$1:$C$29,3,0),"--")</f>
        <v>--</v>
      </c>
      <c r="F7694" s="258" t="str">
        <f>iferror(vlookup(C7694,'Master data'!$A$1:$C$29,2,0),"--")</f>
        <v>--</v>
      </c>
    </row>
    <row r="7695" ht="22.5" customHeight="1">
      <c r="A7695" s="183"/>
      <c r="B7695" s="184"/>
      <c r="C7695" s="417"/>
      <c r="D7695" s="418"/>
      <c r="E7695" s="258" t="str">
        <f>iferror(vlookup(C7695,'Master data'!$A$1:$C$29,3,0),"--")</f>
        <v>--</v>
      </c>
      <c r="F7695" s="258" t="str">
        <f>iferror(vlookup(C7695,'Master data'!$A$1:$C$29,2,0),"--")</f>
        <v>--</v>
      </c>
    </row>
    <row r="7696" ht="22.5" customHeight="1">
      <c r="A7696" s="183"/>
      <c r="B7696" s="184"/>
      <c r="C7696" s="417"/>
      <c r="D7696" s="418"/>
      <c r="E7696" s="258" t="str">
        <f>iferror(vlookup(C7696,'Master data'!$A$1:$C$29,3,0),"--")</f>
        <v>--</v>
      </c>
      <c r="F7696" s="258" t="str">
        <f>iferror(vlookup(C7696,'Master data'!$A$1:$C$29,2,0),"--")</f>
        <v>--</v>
      </c>
    </row>
    <row r="7697" ht="22.5" customHeight="1">
      <c r="A7697" s="183"/>
      <c r="B7697" s="184"/>
      <c r="C7697" s="417"/>
      <c r="D7697" s="418"/>
      <c r="E7697" s="258" t="str">
        <f>iferror(vlookup(C7697,'Master data'!$A$1:$C$29,3,0),"--")</f>
        <v>--</v>
      </c>
      <c r="F7697" s="258" t="str">
        <f>iferror(vlookup(C7697,'Master data'!$A$1:$C$29,2,0),"--")</f>
        <v>--</v>
      </c>
    </row>
    <row r="7698" ht="22.5" customHeight="1">
      <c r="A7698" s="183"/>
      <c r="B7698" s="184"/>
      <c r="C7698" s="417"/>
      <c r="D7698" s="418"/>
      <c r="E7698" s="258" t="str">
        <f>iferror(vlookup(C7698,'Master data'!$A$1:$C$29,3,0),"--")</f>
        <v>--</v>
      </c>
      <c r="F7698" s="258" t="str">
        <f>iferror(vlookup(C7698,'Master data'!$A$1:$C$29,2,0),"--")</f>
        <v>--</v>
      </c>
    </row>
    <row r="7699" ht="22.5" customHeight="1">
      <c r="A7699" s="183"/>
      <c r="B7699" s="184"/>
      <c r="C7699" s="417"/>
      <c r="D7699" s="418"/>
      <c r="E7699" s="258" t="str">
        <f>iferror(vlookup(C7699,'Master data'!$A$1:$C$29,3,0),"--")</f>
        <v>--</v>
      </c>
      <c r="F7699" s="258" t="str">
        <f>iferror(vlookup(C7699,'Master data'!$A$1:$C$29,2,0),"--")</f>
        <v>--</v>
      </c>
    </row>
    <row r="7700" ht="22.5" customHeight="1">
      <c r="A7700" s="183"/>
      <c r="B7700" s="184"/>
      <c r="C7700" s="417"/>
      <c r="D7700" s="418"/>
      <c r="E7700" s="258" t="str">
        <f>iferror(vlookup(C7700,'Master data'!$A$1:$C$29,3,0),"--")</f>
        <v>--</v>
      </c>
      <c r="F7700" s="258" t="str">
        <f>iferror(vlookup(C7700,'Master data'!$A$1:$C$29,2,0),"--")</f>
        <v>--</v>
      </c>
    </row>
    <row r="7701" ht="22.5" customHeight="1">
      <c r="A7701" s="183"/>
      <c r="B7701" s="184"/>
      <c r="C7701" s="417"/>
      <c r="D7701" s="418"/>
      <c r="E7701" s="258" t="str">
        <f>iferror(vlookup(C7701,'Master data'!$A$1:$C$29,3,0),"--")</f>
        <v>--</v>
      </c>
      <c r="F7701" s="258" t="str">
        <f>iferror(vlookup(C7701,'Master data'!$A$1:$C$29,2,0),"--")</f>
        <v>--</v>
      </c>
    </row>
    <row r="7702" ht="22.5" customHeight="1">
      <c r="A7702" s="183"/>
      <c r="B7702" s="184"/>
      <c r="C7702" s="417"/>
      <c r="D7702" s="418"/>
      <c r="E7702" s="258" t="str">
        <f>iferror(vlookup(C7702,'Master data'!$A$1:$C$29,3,0),"--")</f>
        <v>--</v>
      </c>
      <c r="F7702" s="258" t="str">
        <f>iferror(vlookup(C7702,'Master data'!$A$1:$C$29,2,0),"--")</f>
        <v>--</v>
      </c>
    </row>
    <row r="7703" ht="22.5" customHeight="1">
      <c r="A7703" s="183"/>
      <c r="B7703" s="184"/>
      <c r="C7703" s="417"/>
      <c r="D7703" s="418"/>
      <c r="E7703" s="258" t="str">
        <f>iferror(vlookup(C7703,'Master data'!$A$1:$C$29,3,0),"--")</f>
        <v>--</v>
      </c>
      <c r="F7703" s="258" t="str">
        <f>iferror(vlookup(C7703,'Master data'!$A$1:$C$29,2,0),"--")</f>
        <v>--</v>
      </c>
    </row>
    <row r="7704" ht="22.5" customHeight="1">
      <c r="A7704" s="183"/>
      <c r="B7704" s="184"/>
      <c r="C7704" s="417"/>
      <c r="D7704" s="418"/>
      <c r="E7704" s="258" t="str">
        <f>iferror(vlookup(C7704,'Master data'!$A$1:$C$29,3,0),"--")</f>
        <v>--</v>
      </c>
      <c r="F7704" s="258" t="str">
        <f>iferror(vlookup(C7704,'Master data'!$A$1:$C$29,2,0),"--")</f>
        <v>--</v>
      </c>
    </row>
    <row r="7705" ht="22.5" customHeight="1">
      <c r="A7705" s="183"/>
      <c r="B7705" s="184"/>
      <c r="C7705" s="417"/>
      <c r="D7705" s="418"/>
      <c r="E7705" s="258" t="str">
        <f>iferror(vlookup(C7705,'Master data'!$A$1:$C$29,3,0),"--")</f>
        <v>--</v>
      </c>
      <c r="F7705" s="258" t="str">
        <f>iferror(vlookup(C7705,'Master data'!$A$1:$C$29,2,0),"--")</f>
        <v>--</v>
      </c>
    </row>
    <row r="7706" ht="22.5" customHeight="1">
      <c r="A7706" s="183"/>
      <c r="B7706" s="184"/>
      <c r="C7706" s="417"/>
      <c r="D7706" s="418"/>
      <c r="E7706" s="258" t="str">
        <f>iferror(vlookup(C7706,'Master data'!$A$1:$C$29,3,0),"--")</f>
        <v>--</v>
      </c>
      <c r="F7706" s="258" t="str">
        <f>iferror(vlookup(C7706,'Master data'!$A$1:$C$29,2,0),"--")</f>
        <v>--</v>
      </c>
    </row>
    <row r="7707" ht="22.5" customHeight="1">
      <c r="A7707" s="183"/>
      <c r="B7707" s="184"/>
      <c r="C7707" s="417"/>
      <c r="D7707" s="418"/>
      <c r="E7707" s="258" t="str">
        <f>iferror(vlookup(C7707,'Master data'!$A$1:$C$29,3,0),"--")</f>
        <v>--</v>
      </c>
      <c r="F7707" s="258" t="str">
        <f>iferror(vlookup(C7707,'Master data'!$A$1:$C$29,2,0),"--")</f>
        <v>--</v>
      </c>
    </row>
    <row r="7708" ht="22.5" customHeight="1">
      <c r="A7708" s="183"/>
      <c r="B7708" s="184"/>
      <c r="C7708" s="417"/>
      <c r="D7708" s="418"/>
      <c r="E7708" s="258" t="str">
        <f>iferror(vlookup(C7708,'Master data'!$A$1:$C$29,3,0),"--")</f>
        <v>--</v>
      </c>
      <c r="F7708" s="258" t="str">
        <f>iferror(vlookup(C7708,'Master data'!$A$1:$C$29,2,0),"--")</f>
        <v>--</v>
      </c>
    </row>
    <row r="7709" ht="22.5" customHeight="1">
      <c r="A7709" s="183"/>
      <c r="B7709" s="184"/>
      <c r="C7709" s="417"/>
      <c r="D7709" s="418"/>
      <c r="E7709" s="258" t="str">
        <f>iferror(vlookup(C7709,'Master data'!$A$1:$C$29,3,0),"--")</f>
        <v>--</v>
      </c>
      <c r="F7709" s="258" t="str">
        <f>iferror(vlookup(C7709,'Master data'!$A$1:$C$29,2,0),"--")</f>
        <v>--</v>
      </c>
    </row>
    <row r="7710" ht="22.5" customHeight="1">
      <c r="A7710" s="183"/>
      <c r="B7710" s="184"/>
      <c r="C7710" s="417"/>
      <c r="D7710" s="418"/>
      <c r="E7710" s="258" t="str">
        <f>iferror(vlookup(C7710,'Master data'!$A$1:$C$29,3,0),"--")</f>
        <v>--</v>
      </c>
      <c r="F7710" s="258" t="str">
        <f>iferror(vlookup(C7710,'Master data'!$A$1:$C$29,2,0),"--")</f>
        <v>--</v>
      </c>
    </row>
    <row r="7711" ht="22.5" customHeight="1">
      <c r="A7711" s="183"/>
      <c r="B7711" s="184"/>
      <c r="C7711" s="417"/>
      <c r="D7711" s="418"/>
      <c r="E7711" s="258" t="str">
        <f>iferror(vlookup(C7711,'Master data'!$A$1:$C$29,3,0),"--")</f>
        <v>--</v>
      </c>
      <c r="F7711" s="258" t="str">
        <f>iferror(vlookup(C7711,'Master data'!$A$1:$C$29,2,0),"--")</f>
        <v>--</v>
      </c>
    </row>
    <row r="7712" ht="22.5" customHeight="1">
      <c r="A7712" s="183"/>
      <c r="B7712" s="184"/>
      <c r="C7712" s="417"/>
      <c r="D7712" s="418"/>
      <c r="E7712" s="258" t="str">
        <f>iferror(vlookup(C7712,'Master data'!$A$1:$C$29,3,0),"--")</f>
        <v>--</v>
      </c>
      <c r="F7712" s="258" t="str">
        <f>iferror(vlookup(C7712,'Master data'!$A$1:$C$29,2,0),"--")</f>
        <v>--</v>
      </c>
    </row>
    <row r="7713" ht="22.5" customHeight="1">
      <c r="A7713" s="183"/>
      <c r="B7713" s="184"/>
      <c r="C7713" s="417"/>
      <c r="D7713" s="418"/>
      <c r="E7713" s="258" t="str">
        <f>iferror(vlookup(C7713,'Master data'!$A$1:$C$29,3,0),"--")</f>
        <v>--</v>
      </c>
      <c r="F7713" s="258" t="str">
        <f>iferror(vlookup(C7713,'Master data'!$A$1:$C$29,2,0),"--")</f>
        <v>--</v>
      </c>
    </row>
    <row r="7714" ht="22.5" customHeight="1">
      <c r="A7714" s="183"/>
      <c r="B7714" s="184"/>
      <c r="C7714" s="417"/>
      <c r="D7714" s="418"/>
      <c r="E7714" s="258" t="str">
        <f>iferror(vlookup(C7714,'Master data'!$A$1:$C$29,3,0),"--")</f>
        <v>--</v>
      </c>
      <c r="F7714" s="258" t="str">
        <f>iferror(vlookup(C7714,'Master data'!$A$1:$C$29,2,0),"--")</f>
        <v>--</v>
      </c>
    </row>
    <row r="7715" ht="22.5" customHeight="1">
      <c r="A7715" s="183"/>
      <c r="B7715" s="184"/>
      <c r="C7715" s="417"/>
      <c r="D7715" s="418"/>
      <c r="E7715" s="258" t="str">
        <f>iferror(vlookup(C7715,'Master data'!$A$1:$C$29,3,0),"--")</f>
        <v>--</v>
      </c>
      <c r="F7715" s="258" t="str">
        <f>iferror(vlookup(C7715,'Master data'!$A$1:$C$29,2,0),"--")</f>
        <v>--</v>
      </c>
    </row>
    <row r="7716" ht="22.5" customHeight="1">
      <c r="A7716" s="183"/>
      <c r="B7716" s="184"/>
      <c r="C7716" s="417"/>
      <c r="D7716" s="418"/>
      <c r="E7716" s="258" t="str">
        <f>iferror(vlookup(C7716,'Master data'!$A$1:$C$29,3,0),"--")</f>
        <v>--</v>
      </c>
      <c r="F7716" s="258" t="str">
        <f>iferror(vlookup(C7716,'Master data'!$A$1:$C$29,2,0),"--")</f>
        <v>--</v>
      </c>
    </row>
    <row r="7717" ht="22.5" customHeight="1">
      <c r="A7717" s="183"/>
      <c r="B7717" s="184"/>
      <c r="C7717" s="417"/>
      <c r="D7717" s="418"/>
      <c r="E7717" s="258" t="str">
        <f>iferror(vlookup(C7717,'Master data'!$A$1:$C$29,3,0),"--")</f>
        <v>--</v>
      </c>
      <c r="F7717" s="258" t="str">
        <f>iferror(vlookup(C7717,'Master data'!$A$1:$C$29,2,0),"--")</f>
        <v>--</v>
      </c>
    </row>
    <row r="7718" ht="22.5" customHeight="1">
      <c r="A7718" s="183"/>
      <c r="B7718" s="184"/>
      <c r="C7718" s="417"/>
      <c r="D7718" s="418"/>
      <c r="E7718" s="258" t="str">
        <f>iferror(vlookup(C7718,'Master data'!$A$1:$C$29,3,0),"--")</f>
        <v>--</v>
      </c>
      <c r="F7718" s="258" t="str">
        <f>iferror(vlookup(C7718,'Master data'!$A$1:$C$29,2,0),"--")</f>
        <v>--</v>
      </c>
    </row>
    <row r="7719" ht="22.5" customHeight="1">
      <c r="A7719" s="183"/>
      <c r="B7719" s="184"/>
      <c r="C7719" s="417"/>
      <c r="D7719" s="418"/>
      <c r="E7719" s="258" t="str">
        <f>iferror(vlookup(C7719,'Master data'!$A$1:$C$29,3,0),"--")</f>
        <v>--</v>
      </c>
      <c r="F7719" s="258" t="str">
        <f>iferror(vlookup(C7719,'Master data'!$A$1:$C$29,2,0),"--")</f>
        <v>--</v>
      </c>
    </row>
    <row r="7720" ht="22.5" customHeight="1">
      <c r="A7720" s="183"/>
      <c r="B7720" s="184"/>
      <c r="C7720" s="417"/>
      <c r="D7720" s="418"/>
      <c r="E7720" s="258" t="str">
        <f>iferror(vlookup(C7720,'Master data'!$A$1:$C$29,3,0),"--")</f>
        <v>--</v>
      </c>
      <c r="F7720" s="258" t="str">
        <f>iferror(vlookup(C7720,'Master data'!$A$1:$C$29,2,0),"--")</f>
        <v>--</v>
      </c>
    </row>
    <row r="7721" ht="22.5" customHeight="1">
      <c r="A7721" s="183"/>
      <c r="B7721" s="184"/>
      <c r="C7721" s="417"/>
      <c r="D7721" s="418"/>
      <c r="E7721" s="258" t="str">
        <f>iferror(vlookup(C7721,'Master data'!$A$1:$C$29,3,0),"--")</f>
        <v>--</v>
      </c>
      <c r="F7721" s="258" t="str">
        <f>iferror(vlookup(C7721,'Master data'!$A$1:$C$29,2,0),"--")</f>
        <v>--</v>
      </c>
    </row>
    <row r="7722" ht="22.5" customHeight="1">
      <c r="A7722" s="183"/>
      <c r="B7722" s="184"/>
      <c r="C7722" s="417"/>
      <c r="D7722" s="418"/>
      <c r="E7722" s="258" t="str">
        <f>iferror(vlookup(C7722,'Master data'!$A$1:$C$29,3,0),"--")</f>
        <v>--</v>
      </c>
      <c r="F7722" s="258" t="str">
        <f>iferror(vlookup(C7722,'Master data'!$A$1:$C$29,2,0),"--")</f>
        <v>--</v>
      </c>
    </row>
    <row r="7723" ht="22.5" customHeight="1">
      <c r="A7723" s="183"/>
      <c r="B7723" s="184"/>
      <c r="C7723" s="417"/>
      <c r="D7723" s="418"/>
      <c r="E7723" s="258" t="str">
        <f>iferror(vlookup(C7723,'Master data'!$A$1:$C$29,3,0),"--")</f>
        <v>--</v>
      </c>
      <c r="F7723" s="258" t="str">
        <f>iferror(vlookup(C7723,'Master data'!$A$1:$C$29,2,0),"--")</f>
        <v>--</v>
      </c>
    </row>
    <row r="7724" ht="22.5" customHeight="1">
      <c r="A7724" s="183"/>
      <c r="B7724" s="184"/>
      <c r="C7724" s="417"/>
      <c r="D7724" s="418"/>
      <c r="E7724" s="258" t="str">
        <f>iferror(vlookup(C7724,'Master data'!$A$1:$C$29,3,0),"--")</f>
        <v>--</v>
      </c>
      <c r="F7724" s="258" t="str">
        <f>iferror(vlookup(C7724,'Master data'!$A$1:$C$29,2,0),"--")</f>
        <v>--</v>
      </c>
    </row>
    <row r="7725" ht="22.5" customHeight="1">
      <c r="A7725" s="183"/>
      <c r="B7725" s="184"/>
      <c r="C7725" s="417"/>
      <c r="D7725" s="418"/>
      <c r="E7725" s="258" t="str">
        <f>iferror(vlookup(C7725,'Master data'!$A$1:$C$29,3,0),"--")</f>
        <v>--</v>
      </c>
      <c r="F7725" s="258" t="str">
        <f>iferror(vlookup(C7725,'Master data'!$A$1:$C$29,2,0),"--")</f>
        <v>--</v>
      </c>
    </row>
    <row r="7726" ht="22.5" customHeight="1">
      <c r="A7726" s="183"/>
      <c r="B7726" s="184"/>
      <c r="C7726" s="417"/>
      <c r="D7726" s="418"/>
      <c r="E7726" s="258" t="str">
        <f>iferror(vlookup(C7726,'Master data'!$A$1:$C$29,3,0),"--")</f>
        <v>--</v>
      </c>
      <c r="F7726" s="258" t="str">
        <f>iferror(vlookup(C7726,'Master data'!$A$1:$C$29,2,0),"--")</f>
        <v>--</v>
      </c>
    </row>
    <row r="7727" ht="22.5" customHeight="1">
      <c r="A7727" s="183"/>
      <c r="B7727" s="184"/>
      <c r="C7727" s="417"/>
      <c r="D7727" s="418"/>
      <c r="E7727" s="258" t="str">
        <f>iferror(vlookup(C7727,'Master data'!$A$1:$C$29,3,0),"--")</f>
        <v>--</v>
      </c>
      <c r="F7727" s="258" t="str">
        <f>iferror(vlookup(C7727,'Master data'!$A$1:$C$29,2,0),"--")</f>
        <v>--</v>
      </c>
    </row>
    <row r="7728" ht="22.5" customHeight="1">
      <c r="A7728" s="183"/>
      <c r="B7728" s="184"/>
      <c r="C7728" s="417"/>
      <c r="D7728" s="418"/>
      <c r="E7728" s="258" t="str">
        <f>iferror(vlookup(C7728,'Master data'!$A$1:$C$29,3,0),"--")</f>
        <v>--</v>
      </c>
      <c r="F7728" s="258" t="str">
        <f>iferror(vlookup(C7728,'Master data'!$A$1:$C$29,2,0),"--")</f>
        <v>--</v>
      </c>
    </row>
    <row r="7729" ht="22.5" customHeight="1">
      <c r="A7729" s="183"/>
      <c r="B7729" s="184"/>
      <c r="C7729" s="417"/>
      <c r="D7729" s="418"/>
      <c r="E7729" s="258" t="str">
        <f>iferror(vlookup(C7729,'Master data'!$A$1:$C$29,3,0),"--")</f>
        <v>--</v>
      </c>
      <c r="F7729" s="258" t="str">
        <f>iferror(vlookup(C7729,'Master data'!$A$1:$C$29,2,0),"--")</f>
        <v>--</v>
      </c>
    </row>
    <row r="7730" ht="22.5" customHeight="1">
      <c r="A7730" s="183"/>
      <c r="B7730" s="184"/>
      <c r="C7730" s="417"/>
      <c r="D7730" s="418"/>
      <c r="E7730" s="258" t="str">
        <f>iferror(vlookup(C7730,'Master data'!$A$1:$C$29,3,0),"--")</f>
        <v>--</v>
      </c>
      <c r="F7730" s="258" t="str">
        <f>iferror(vlookup(C7730,'Master data'!$A$1:$C$29,2,0),"--")</f>
        <v>--</v>
      </c>
    </row>
    <row r="7731" ht="22.5" customHeight="1">
      <c r="A7731" s="183"/>
      <c r="B7731" s="184"/>
      <c r="C7731" s="417"/>
      <c r="D7731" s="418"/>
      <c r="E7731" s="258" t="str">
        <f>iferror(vlookup(C7731,'Master data'!$A$1:$C$29,3,0),"--")</f>
        <v>--</v>
      </c>
      <c r="F7731" s="258" t="str">
        <f>iferror(vlookup(C7731,'Master data'!$A$1:$C$29,2,0),"--")</f>
        <v>--</v>
      </c>
    </row>
    <row r="7732" ht="22.5" customHeight="1">
      <c r="A7732" s="183"/>
      <c r="B7732" s="184"/>
      <c r="C7732" s="417"/>
      <c r="D7732" s="418"/>
      <c r="E7732" s="258" t="str">
        <f>iferror(vlookup(C7732,'Master data'!$A$1:$C$29,3,0),"--")</f>
        <v>--</v>
      </c>
      <c r="F7732" s="258" t="str">
        <f>iferror(vlookup(C7732,'Master data'!$A$1:$C$29,2,0),"--")</f>
        <v>--</v>
      </c>
    </row>
    <row r="7733" ht="22.5" customHeight="1">
      <c r="A7733" s="183"/>
      <c r="B7733" s="184"/>
      <c r="C7733" s="417"/>
      <c r="D7733" s="418"/>
      <c r="E7733" s="258" t="str">
        <f>iferror(vlookup(C7733,'Master data'!$A$1:$C$29,3,0),"--")</f>
        <v>--</v>
      </c>
      <c r="F7733" s="258" t="str">
        <f>iferror(vlookup(C7733,'Master data'!$A$1:$C$29,2,0),"--")</f>
        <v>--</v>
      </c>
    </row>
    <row r="7734" ht="22.5" customHeight="1">
      <c r="A7734" s="183"/>
      <c r="B7734" s="184"/>
      <c r="C7734" s="417"/>
      <c r="D7734" s="418"/>
      <c r="E7734" s="258" t="str">
        <f>iferror(vlookup(C7734,'Master data'!$A$1:$C$29,3,0),"--")</f>
        <v>--</v>
      </c>
      <c r="F7734" s="258" t="str">
        <f>iferror(vlookup(C7734,'Master data'!$A$1:$C$29,2,0),"--")</f>
        <v>--</v>
      </c>
    </row>
    <row r="7735" ht="22.5" customHeight="1">
      <c r="A7735" s="183"/>
      <c r="B7735" s="184"/>
      <c r="C7735" s="417"/>
      <c r="D7735" s="418"/>
      <c r="E7735" s="258" t="str">
        <f>iferror(vlookup(C7735,'Master data'!$A$1:$C$29,3,0),"--")</f>
        <v>--</v>
      </c>
      <c r="F7735" s="258" t="str">
        <f>iferror(vlookup(C7735,'Master data'!$A$1:$C$29,2,0),"--")</f>
        <v>--</v>
      </c>
    </row>
    <row r="7736" ht="22.5" customHeight="1">
      <c r="A7736" s="183"/>
      <c r="B7736" s="184"/>
      <c r="C7736" s="417"/>
      <c r="D7736" s="418"/>
      <c r="E7736" s="258" t="str">
        <f>iferror(vlookup(C7736,'Master data'!$A$1:$C$29,3,0),"--")</f>
        <v>--</v>
      </c>
      <c r="F7736" s="258" t="str">
        <f>iferror(vlookup(C7736,'Master data'!$A$1:$C$29,2,0),"--")</f>
        <v>--</v>
      </c>
    </row>
    <row r="7737" ht="22.5" customHeight="1">
      <c r="A7737" s="183"/>
      <c r="B7737" s="184"/>
      <c r="C7737" s="417"/>
      <c r="D7737" s="418"/>
      <c r="E7737" s="258" t="str">
        <f>iferror(vlookup(C7737,'Master data'!$A$1:$C$29,3,0),"--")</f>
        <v>--</v>
      </c>
      <c r="F7737" s="258" t="str">
        <f>iferror(vlookup(C7737,'Master data'!$A$1:$C$29,2,0),"--")</f>
        <v>--</v>
      </c>
    </row>
    <row r="7738" ht="22.5" customHeight="1">
      <c r="A7738" s="183"/>
      <c r="B7738" s="184"/>
      <c r="C7738" s="417"/>
      <c r="D7738" s="418"/>
      <c r="E7738" s="258" t="str">
        <f>iferror(vlookup(C7738,'Master data'!$A$1:$C$29,3,0),"--")</f>
        <v>--</v>
      </c>
      <c r="F7738" s="258" t="str">
        <f>iferror(vlookup(C7738,'Master data'!$A$1:$C$29,2,0),"--")</f>
        <v>--</v>
      </c>
    </row>
    <row r="7739" ht="22.5" customHeight="1">
      <c r="A7739" s="183"/>
      <c r="B7739" s="184"/>
      <c r="C7739" s="417"/>
      <c r="D7739" s="418"/>
      <c r="E7739" s="258" t="str">
        <f>iferror(vlookup(C7739,'Master data'!$A$1:$C$29,3,0),"--")</f>
        <v>--</v>
      </c>
      <c r="F7739" s="258" t="str">
        <f>iferror(vlookup(C7739,'Master data'!$A$1:$C$29,2,0),"--")</f>
        <v>--</v>
      </c>
    </row>
    <row r="7740" ht="22.5" customHeight="1">
      <c r="A7740" s="183"/>
      <c r="B7740" s="184"/>
      <c r="C7740" s="417"/>
      <c r="D7740" s="418"/>
      <c r="E7740" s="258" t="str">
        <f>iferror(vlookup(C7740,'Master data'!$A$1:$C$29,3,0),"--")</f>
        <v>--</v>
      </c>
      <c r="F7740" s="258" t="str">
        <f>iferror(vlookup(C7740,'Master data'!$A$1:$C$29,2,0),"--")</f>
        <v>--</v>
      </c>
    </row>
    <row r="7741" ht="22.5" customHeight="1">
      <c r="A7741" s="183"/>
      <c r="B7741" s="184"/>
      <c r="C7741" s="417"/>
      <c r="D7741" s="418"/>
      <c r="E7741" s="258" t="str">
        <f>iferror(vlookup(C7741,'Master data'!$A$1:$C$29,3,0),"--")</f>
        <v>--</v>
      </c>
      <c r="F7741" s="258" t="str">
        <f>iferror(vlookup(C7741,'Master data'!$A$1:$C$29,2,0),"--")</f>
        <v>--</v>
      </c>
    </row>
    <row r="7742" ht="22.5" customHeight="1">
      <c r="A7742" s="183"/>
      <c r="B7742" s="184"/>
      <c r="C7742" s="417"/>
      <c r="D7742" s="418"/>
      <c r="E7742" s="258" t="str">
        <f>iferror(vlookup(C7742,'Master data'!$A$1:$C$29,3,0),"--")</f>
        <v>--</v>
      </c>
      <c r="F7742" s="258" t="str">
        <f>iferror(vlookup(C7742,'Master data'!$A$1:$C$29,2,0),"--")</f>
        <v>--</v>
      </c>
    </row>
    <row r="7743" ht="22.5" customHeight="1">
      <c r="A7743" s="183"/>
      <c r="B7743" s="184"/>
      <c r="C7743" s="417"/>
      <c r="D7743" s="418"/>
      <c r="E7743" s="258" t="str">
        <f>iferror(vlookup(C7743,'Master data'!$A$1:$C$29,3,0),"--")</f>
        <v>--</v>
      </c>
      <c r="F7743" s="258" t="str">
        <f>iferror(vlookup(C7743,'Master data'!$A$1:$C$29,2,0),"--")</f>
        <v>--</v>
      </c>
    </row>
    <row r="7744" ht="22.5" customHeight="1">
      <c r="A7744" s="183"/>
      <c r="B7744" s="184"/>
      <c r="C7744" s="417"/>
      <c r="D7744" s="418"/>
      <c r="E7744" s="258" t="str">
        <f>iferror(vlookup(C7744,'Master data'!$A$1:$C$29,3,0),"--")</f>
        <v>--</v>
      </c>
      <c r="F7744" s="258" t="str">
        <f>iferror(vlookup(C7744,'Master data'!$A$1:$C$29,2,0),"--")</f>
        <v>--</v>
      </c>
    </row>
    <row r="7745" ht="22.5" customHeight="1">
      <c r="A7745" s="183"/>
      <c r="B7745" s="184"/>
      <c r="C7745" s="417"/>
      <c r="D7745" s="418"/>
      <c r="E7745" s="258" t="str">
        <f>iferror(vlookup(C7745,'Master data'!$A$1:$C$29,3,0),"--")</f>
        <v>--</v>
      </c>
      <c r="F7745" s="258" t="str">
        <f>iferror(vlookup(C7745,'Master data'!$A$1:$C$29,2,0),"--")</f>
        <v>--</v>
      </c>
    </row>
    <row r="7746" ht="22.5" customHeight="1">
      <c r="A7746" s="183"/>
      <c r="B7746" s="184"/>
      <c r="C7746" s="417"/>
      <c r="D7746" s="418"/>
      <c r="E7746" s="258" t="str">
        <f>iferror(vlookup(C7746,'Master data'!$A$1:$C$29,3,0),"--")</f>
        <v>--</v>
      </c>
      <c r="F7746" s="258" t="str">
        <f>iferror(vlookup(C7746,'Master data'!$A$1:$C$29,2,0),"--")</f>
        <v>--</v>
      </c>
    </row>
    <row r="7747" ht="22.5" customHeight="1">
      <c r="A7747" s="183"/>
      <c r="B7747" s="184"/>
      <c r="C7747" s="417"/>
      <c r="D7747" s="418"/>
      <c r="E7747" s="258" t="str">
        <f>iferror(vlookup(C7747,'Master data'!$A$1:$C$29,3,0),"--")</f>
        <v>--</v>
      </c>
      <c r="F7747" s="258" t="str">
        <f>iferror(vlookup(C7747,'Master data'!$A$1:$C$29,2,0),"--")</f>
        <v>--</v>
      </c>
    </row>
    <row r="7748" ht="22.5" customHeight="1">
      <c r="A7748" s="183"/>
      <c r="B7748" s="184"/>
      <c r="C7748" s="417"/>
      <c r="D7748" s="418"/>
      <c r="E7748" s="258" t="str">
        <f>iferror(vlookup(C7748,'Master data'!$A$1:$C$29,3,0),"--")</f>
        <v>--</v>
      </c>
      <c r="F7748" s="258" t="str">
        <f>iferror(vlookup(C7748,'Master data'!$A$1:$C$29,2,0),"--")</f>
        <v>--</v>
      </c>
    </row>
    <row r="7749" ht="22.5" customHeight="1">
      <c r="A7749" s="183"/>
      <c r="B7749" s="184"/>
      <c r="C7749" s="417"/>
      <c r="D7749" s="418"/>
      <c r="E7749" s="258" t="str">
        <f>iferror(vlookup(C7749,'Master data'!$A$1:$C$29,3,0),"--")</f>
        <v>--</v>
      </c>
      <c r="F7749" s="258" t="str">
        <f>iferror(vlookup(C7749,'Master data'!$A$1:$C$29,2,0),"--")</f>
        <v>--</v>
      </c>
    </row>
    <row r="7750" ht="22.5" customHeight="1">
      <c r="A7750" s="183"/>
      <c r="B7750" s="184"/>
      <c r="C7750" s="417"/>
      <c r="D7750" s="418"/>
      <c r="E7750" s="258" t="str">
        <f>iferror(vlookup(C7750,'Master data'!$A$1:$C$29,3,0),"--")</f>
        <v>--</v>
      </c>
      <c r="F7750" s="258" t="str">
        <f>iferror(vlookup(C7750,'Master data'!$A$1:$C$29,2,0),"--")</f>
        <v>--</v>
      </c>
    </row>
    <row r="7751" ht="22.5" customHeight="1">
      <c r="A7751" s="183"/>
      <c r="B7751" s="184"/>
      <c r="C7751" s="417"/>
      <c r="D7751" s="418"/>
      <c r="E7751" s="258" t="str">
        <f>iferror(vlookup(C7751,'Master data'!$A$1:$C$29,3,0),"--")</f>
        <v>--</v>
      </c>
      <c r="F7751" s="258" t="str">
        <f>iferror(vlookup(C7751,'Master data'!$A$1:$C$29,2,0),"--")</f>
        <v>--</v>
      </c>
    </row>
    <row r="7752" ht="22.5" customHeight="1">
      <c r="A7752" s="183"/>
      <c r="B7752" s="184"/>
      <c r="C7752" s="417"/>
      <c r="D7752" s="418"/>
      <c r="E7752" s="258" t="str">
        <f>iferror(vlookup(C7752,'Master data'!$A$1:$C$29,3,0),"--")</f>
        <v>--</v>
      </c>
      <c r="F7752" s="258" t="str">
        <f>iferror(vlookup(C7752,'Master data'!$A$1:$C$29,2,0),"--")</f>
        <v>--</v>
      </c>
    </row>
    <row r="7753" ht="22.5" customHeight="1">
      <c r="A7753" s="183"/>
      <c r="B7753" s="184"/>
      <c r="C7753" s="417"/>
      <c r="D7753" s="418"/>
      <c r="E7753" s="258" t="str">
        <f>iferror(vlookup(C7753,'Master data'!$A$1:$C$29,3,0),"--")</f>
        <v>--</v>
      </c>
      <c r="F7753" s="258" t="str">
        <f>iferror(vlookup(C7753,'Master data'!$A$1:$C$29,2,0),"--")</f>
        <v>--</v>
      </c>
    </row>
    <row r="7754" ht="22.5" customHeight="1">
      <c r="A7754" s="183"/>
      <c r="B7754" s="184"/>
      <c r="C7754" s="417"/>
      <c r="D7754" s="418"/>
      <c r="E7754" s="258" t="str">
        <f>iferror(vlookup(C7754,'Master data'!$A$1:$C$29,3,0),"--")</f>
        <v>--</v>
      </c>
      <c r="F7754" s="258" t="str">
        <f>iferror(vlookup(C7754,'Master data'!$A$1:$C$29,2,0),"--")</f>
        <v>--</v>
      </c>
    </row>
    <row r="7755" ht="22.5" customHeight="1">
      <c r="A7755" s="183"/>
      <c r="B7755" s="184"/>
      <c r="C7755" s="417"/>
      <c r="D7755" s="418"/>
      <c r="E7755" s="258" t="str">
        <f>iferror(vlookup(C7755,'Master data'!$A$1:$C$29,3,0),"--")</f>
        <v>--</v>
      </c>
      <c r="F7755" s="258" t="str">
        <f>iferror(vlookup(C7755,'Master data'!$A$1:$C$29,2,0),"--")</f>
        <v>--</v>
      </c>
    </row>
    <row r="7756" ht="22.5" customHeight="1">
      <c r="A7756" s="183"/>
      <c r="B7756" s="184"/>
      <c r="C7756" s="417"/>
      <c r="D7756" s="418"/>
      <c r="E7756" s="258" t="str">
        <f>iferror(vlookup(C7756,'Master data'!$A$1:$C$29,3,0),"--")</f>
        <v>--</v>
      </c>
      <c r="F7756" s="258" t="str">
        <f>iferror(vlookup(C7756,'Master data'!$A$1:$C$29,2,0),"--")</f>
        <v>--</v>
      </c>
    </row>
    <row r="7757" ht="22.5" customHeight="1">
      <c r="A7757" s="183"/>
      <c r="B7757" s="184"/>
      <c r="C7757" s="417"/>
      <c r="D7757" s="418"/>
      <c r="E7757" s="258" t="str">
        <f>iferror(vlookup(C7757,'Master data'!$A$1:$C$29,3,0),"--")</f>
        <v>--</v>
      </c>
      <c r="F7757" s="258" t="str">
        <f>iferror(vlookup(C7757,'Master data'!$A$1:$C$29,2,0),"--")</f>
        <v>--</v>
      </c>
    </row>
    <row r="7758" ht="22.5" customHeight="1">
      <c r="A7758" s="183"/>
      <c r="B7758" s="184"/>
      <c r="C7758" s="417"/>
      <c r="D7758" s="418"/>
      <c r="E7758" s="258" t="str">
        <f>iferror(vlookup(C7758,'Master data'!$A$1:$C$29,3,0),"--")</f>
        <v>--</v>
      </c>
      <c r="F7758" s="258" t="str">
        <f>iferror(vlookup(C7758,'Master data'!$A$1:$C$29,2,0),"--")</f>
        <v>--</v>
      </c>
    </row>
    <row r="7759" ht="22.5" customHeight="1">
      <c r="A7759" s="183"/>
      <c r="B7759" s="184"/>
      <c r="C7759" s="417"/>
      <c r="D7759" s="418"/>
      <c r="E7759" s="258" t="str">
        <f>iferror(vlookup(C7759,'Master data'!$A$1:$C$29,3,0),"--")</f>
        <v>--</v>
      </c>
      <c r="F7759" s="258" t="str">
        <f>iferror(vlookup(C7759,'Master data'!$A$1:$C$29,2,0),"--")</f>
        <v>--</v>
      </c>
    </row>
    <row r="7760" ht="22.5" customHeight="1">
      <c r="A7760" s="183"/>
      <c r="B7760" s="184"/>
      <c r="C7760" s="417"/>
      <c r="D7760" s="418"/>
      <c r="E7760" s="258" t="str">
        <f>iferror(vlookup(C7760,'Master data'!$A$1:$C$29,3,0),"--")</f>
        <v>--</v>
      </c>
      <c r="F7760" s="258" t="str">
        <f>iferror(vlookup(C7760,'Master data'!$A$1:$C$29,2,0),"--")</f>
        <v>--</v>
      </c>
    </row>
    <row r="7761" ht="22.5" customHeight="1">
      <c r="A7761" s="183"/>
      <c r="B7761" s="184"/>
      <c r="C7761" s="417"/>
      <c r="D7761" s="418"/>
      <c r="E7761" s="258" t="str">
        <f>iferror(vlookup(C7761,'Master data'!$A$1:$C$29,3,0),"--")</f>
        <v>--</v>
      </c>
      <c r="F7761" s="258" t="str">
        <f>iferror(vlookup(C7761,'Master data'!$A$1:$C$29,2,0),"--")</f>
        <v>--</v>
      </c>
    </row>
    <row r="7762" ht="22.5" customHeight="1">
      <c r="A7762" s="183"/>
      <c r="B7762" s="184"/>
      <c r="C7762" s="417"/>
      <c r="D7762" s="418"/>
      <c r="E7762" s="258" t="str">
        <f>iferror(vlookup(C7762,'Master data'!$A$1:$C$29,3,0),"--")</f>
        <v>--</v>
      </c>
      <c r="F7762" s="258" t="str">
        <f>iferror(vlookup(C7762,'Master data'!$A$1:$C$29,2,0),"--")</f>
        <v>--</v>
      </c>
    </row>
    <row r="7763" ht="22.5" customHeight="1">
      <c r="A7763" s="183"/>
      <c r="B7763" s="184"/>
      <c r="C7763" s="417"/>
      <c r="D7763" s="418"/>
      <c r="E7763" s="258" t="str">
        <f>iferror(vlookup(C7763,'Master data'!$A$1:$C$29,3,0),"--")</f>
        <v>--</v>
      </c>
      <c r="F7763" s="258" t="str">
        <f>iferror(vlookup(C7763,'Master data'!$A$1:$C$29,2,0),"--")</f>
        <v>--</v>
      </c>
    </row>
  </sheetData>
  <conditionalFormatting sqref="F1:F7763">
    <cfRule type="cellIs" dxfId="2" priority="1" operator="equal">
      <formula>"Chi phí QLDN"</formula>
    </cfRule>
  </conditionalFormatting>
  <conditionalFormatting sqref="F1:F7763">
    <cfRule type="cellIs" dxfId="3" priority="2" operator="equal">
      <formula>"Chi phí bán hàng"</formula>
    </cfRule>
  </conditionalFormatting>
  <conditionalFormatting sqref="F1:F7763">
    <cfRule type="cellIs" dxfId="4" priority="3" operator="equal">
      <formula>"Chi phí hành chính"</formula>
    </cfRule>
  </conditionalFormatting>
  <conditionalFormatting sqref="F1:F7763">
    <cfRule type="cellIs" dxfId="5" priority="4" operator="equal">
      <formula>"Chi phí giá vốn"</formula>
    </cfRule>
  </conditionalFormatting>
  <conditionalFormatting sqref="F1:F7763">
    <cfRule type="cellIs" dxfId="6" priority="5" operator="equal">
      <formula>"Chi phí khác"</formula>
    </cfRule>
  </conditionalFormatting>
  <dataValidations>
    <dataValidation type="list" allowBlank="1" showErrorMessage="1" sqref="C3:C72 C74:C75 C81:C82 C85 C87 C89 C91 C93 C128 C130:C181 C185:C241 C243:C313 C315:C356 C358:C395 C401:C423 C425:C506 C508:C551 C553:C574 C576:C600">
      <formula1>'Master data'!$A$2:$A$29</formula1>
    </dataValidation>
    <dataValidation type="list" allowBlank="1" sqref="C2:C7763">
      <formula1>#REF!</formula1>
    </dataValidation>
    <dataValidation type="custom" allowBlank="1" showDropDown="1" sqref="D2:D7763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13.13"/>
    <col customWidth="1" min="3" max="3" width="16.13"/>
    <col customWidth="1" min="4" max="4" width="14.5"/>
    <col customWidth="1" min="5" max="5" width="24.38"/>
    <col customWidth="1" min="6" max="6" width="21.25"/>
    <col customWidth="1" min="8" max="8" width="15.63"/>
  </cols>
  <sheetData>
    <row r="1" ht="22.5" customHeight="1">
      <c r="A1" s="326" t="s">
        <v>267</v>
      </c>
      <c r="B1" s="326" t="s">
        <v>3287</v>
      </c>
      <c r="C1" s="326" t="s">
        <v>3288</v>
      </c>
      <c r="D1" s="326" t="s">
        <v>3289</v>
      </c>
      <c r="E1" s="326" t="s">
        <v>3290</v>
      </c>
      <c r="F1" s="326" t="s">
        <v>3291</v>
      </c>
      <c r="G1" s="326" t="s">
        <v>3292</v>
      </c>
      <c r="H1" s="326" t="s">
        <v>3293</v>
      </c>
      <c r="I1" s="326" t="s">
        <v>3294</v>
      </c>
      <c r="J1" s="326" t="s">
        <v>3295</v>
      </c>
    </row>
    <row r="2" ht="22.5" customHeight="1">
      <c r="A2" s="419"/>
      <c r="B2" s="420"/>
      <c r="C2" s="330"/>
      <c r="D2" s="330"/>
      <c r="E2" s="330"/>
      <c r="F2" s="330"/>
      <c r="G2" s="419"/>
      <c r="H2" s="330"/>
      <c r="I2" s="330"/>
      <c r="J2" s="330"/>
    </row>
    <row r="3" ht="22.5" hidden="1" customHeight="1">
      <c r="A3" s="327" t="s">
        <v>1836</v>
      </c>
      <c r="B3" s="328">
        <v>45200.0</v>
      </c>
      <c r="C3" s="329">
        <v>4.56E7</v>
      </c>
      <c r="D3" s="329"/>
      <c r="E3" s="329"/>
      <c r="F3" s="329"/>
      <c r="G3" s="329"/>
      <c r="H3" s="329"/>
      <c r="I3" s="329">
        <v>3.36E7</v>
      </c>
      <c r="J3" s="329">
        <v>3.36E7</v>
      </c>
    </row>
    <row r="4" ht="22.5" hidden="1" customHeight="1">
      <c r="A4" s="327" t="s">
        <v>1836</v>
      </c>
      <c r="B4" s="328">
        <v>45200.0</v>
      </c>
      <c r="C4" s="329">
        <v>4.44E7</v>
      </c>
      <c r="D4" s="329"/>
      <c r="E4" s="329"/>
      <c r="F4" s="329"/>
      <c r="G4" s="329"/>
      <c r="H4" s="329"/>
      <c r="I4" s="329">
        <v>4.44E7</v>
      </c>
      <c r="J4" s="329">
        <v>4.44E7</v>
      </c>
    </row>
    <row r="5" ht="22.5" hidden="1" customHeight="1">
      <c r="A5" s="327" t="s">
        <v>1836</v>
      </c>
      <c r="B5" s="328">
        <v>45200.0</v>
      </c>
      <c r="C5" s="329">
        <v>5.2E7</v>
      </c>
      <c r="D5" s="329"/>
      <c r="E5" s="329"/>
      <c r="F5" s="329"/>
      <c r="G5" s="329"/>
      <c r="H5" s="329"/>
      <c r="I5" s="329">
        <v>4.0E7</v>
      </c>
      <c r="J5" s="329">
        <v>4.0E7</v>
      </c>
    </row>
    <row r="6" ht="22.5" hidden="1" customHeight="1">
      <c r="A6" s="327" t="s">
        <v>1839</v>
      </c>
      <c r="B6" s="328">
        <v>45231.0</v>
      </c>
      <c r="C6" s="330">
        <v>0.0</v>
      </c>
      <c r="D6" s="330">
        <v>0.0</v>
      </c>
      <c r="E6" s="330">
        <v>0.0</v>
      </c>
      <c r="F6" s="330">
        <v>0.0</v>
      </c>
      <c r="G6" s="330">
        <v>0.0</v>
      </c>
      <c r="H6" s="330">
        <v>0.0</v>
      </c>
      <c r="I6" s="330">
        <v>0.0</v>
      </c>
      <c r="J6" s="330">
        <v>0.0</v>
      </c>
    </row>
    <row r="7" ht="22.5" hidden="1" customHeight="1">
      <c r="A7" s="327" t="s">
        <v>1839</v>
      </c>
      <c r="B7" s="328">
        <v>45232.0</v>
      </c>
      <c r="C7" s="330">
        <v>1.0E7</v>
      </c>
      <c r="D7" s="330">
        <v>3.3E7</v>
      </c>
      <c r="E7" s="330">
        <v>3.2497E7</v>
      </c>
      <c r="F7" s="330">
        <v>0.0</v>
      </c>
      <c r="G7" s="330">
        <v>0.0</v>
      </c>
      <c r="H7" s="330">
        <v>0.0</v>
      </c>
      <c r="I7" s="330">
        <v>4.3E7</v>
      </c>
      <c r="J7" s="330">
        <v>4.2497E7</v>
      </c>
    </row>
    <row r="8" ht="22.5" hidden="1" customHeight="1">
      <c r="A8" s="327" t="s">
        <v>1839</v>
      </c>
      <c r="B8" s="328">
        <v>45233.0</v>
      </c>
      <c r="C8" s="330">
        <v>0.0</v>
      </c>
      <c r="D8" s="330">
        <v>0.0</v>
      </c>
      <c r="E8" s="330">
        <v>0.0</v>
      </c>
      <c r="F8" s="330">
        <v>0.0</v>
      </c>
      <c r="G8" s="330">
        <v>0.0</v>
      </c>
      <c r="H8" s="330">
        <v>0.0</v>
      </c>
      <c r="I8" s="330">
        <v>0.0</v>
      </c>
      <c r="J8" s="330">
        <v>0.0</v>
      </c>
    </row>
    <row r="9" ht="22.5" hidden="1" customHeight="1">
      <c r="A9" s="327" t="s">
        <v>1839</v>
      </c>
      <c r="B9" s="328">
        <v>45234.0</v>
      </c>
      <c r="C9" s="330">
        <v>0.0</v>
      </c>
      <c r="D9" s="330">
        <v>0.0</v>
      </c>
      <c r="E9" s="330">
        <v>0.0</v>
      </c>
      <c r="F9" s="330">
        <v>0.0</v>
      </c>
      <c r="G9" s="330">
        <v>0.0</v>
      </c>
      <c r="H9" s="330">
        <v>0.0</v>
      </c>
      <c r="I9" s="330">
        <v>0.0</v>
      </c>
      <c r="J9" s="330">
        <v>0.0</v>
      </c>
    </row>
    <row r="10" ht="22.5" hidden="1" customHeight="1">
      <c r="A10" s="327" t="s">
        <v>1839</v>
      </c>
      <c r="B10" s="328">
        <v>45235.0</v>
      </c>
      <c r="C10" s="330">
        <v>0.0</v>
      </c>
      <c r="D10" s="330">
        <v>0.0</v>
      </c>
      <c r="E10" s="330">
        <v>0.0</v>
      </c>
      <c r="F10" s="330">
        <v>0.0</v>
      </c>
      <c r="G10" s="330">
        <v>0.0</v>
      </c>
      <c r="H10" s="330">
        <v>0.0</v>
      </c>
      <c r="I10" s="330">
        <v>0.0</v>
      </c>
      <c r="J10" s="330">
        <v>0.0</v>
      </c>
    </row>
    <row r="11" ht="22.5" hidden="1" customHeight="1">
      <c r="A11" s="327" t="s">
        <v>1839</v>
      </c>
      <c r="B11" s="328">
        <v>45236.0</v>
      </c>
      <c r="C11" s="330">
        <v>0.0</v>
      </c>
      <c r="D11" s="330">
        <v>0.0</v>
      </c>
      <c r="E11" s="330">
        <v>0.0</v>
      </c>
      <c r="F11" s="330">
        <v>0.0</v>
      </c>
      <c r="G11" s="330">
        <v>0.0</v>
      </c>
      <c r="H11" s="330">
        <v>0.0</v>
      </c>
      <c r="I11" s="330">
        <v>0.0</v>
      </c>
      <c r="J11" s="330">
        <v>0.0</v>
      </c>
    </row>
    <row r="12" ht="22.5" hidden="1" customHeight="1">
      <c r="A12" s="327" t="s">
        <v>1839</v>
      </c>
      <c r="B12" s="328">
        <v>45237.0</v>
      </c>
      <c r="C12" s="330">
        <v>0.0</v>
      </c>
      <c r="D12" s="330">
        <v>0.0</v>
      </c>
      <c r="E12" s="330">
        <v>0.0</v>
      </c>
      <c r="F12" s="330">
        <v>0.0</v>
      </c>
      <c r="G12" s="330">
        <v>0.0</v>
      </c>
      <c r="H12" s="330">
        <v>0.0</v>
      </c>
      <c r="I12" s="330">
        <v>0.0</v>
      </c>
      <c r="J12" s="330">
        <v>0.0</v>
      </c>
    </row>
    <row r="13" ht="22.5" hidden="1" customHeight="1">
      <c r="A13" s="327" t="s">
        <v>1839</v>
      </c>
      <c r="B13" s="328">
        <v>45238.0</v>
      </c>
      <c r="C13" s="330">
        <v>0.0</v>
      </c>
      <c r="D13" s="330">
        <v>0.0</v>
      </c>
      <c r="E13" s="330">
        <v>0.0</v>
      </c>
      <c r="F13" s="330">
        <v>1000000.0</v>
      </c>
      <c r="G13" s="330">
        <v>0.0</v>
      </c>
      <c r="H13" s="330">
        <v>0.0</v>
      </c>
      <c r="I13" s="330">
        <v>1000000.0</v>
      </c>
      <c r="J13" s="330">
        <v>1000000.0</v>
      </c>
    </row>
    <row r="14" ht="22.5" hidden="1" customHeight="1">
      <c r="A14" s="327" t="s">
        <v>1839</v>
      </c>
      <c r="B14" s="328">
        <v>45239.0</v>
      </c>
      <c r="C14" s="330">
        <v>0.0</v>
      </c>
      <c r="D14" s="330">
        <v>0.0</v>
      </c>
      <c r="E14" s="330">
        <v>0.0</v>
      </c>
      <c r="F14" s="330">
        <v>0.0</v>
      </c>
      <c r="G14" s="330">
        <v>0.0</v>
      </c>
      <c r="H14" s="330">
        <v>0.0</v>
      </c>
      <c r="I14" s="330">
        <v>0.0</v>
      </c>
      <c r="J14" s="330">
        <v>0.0</v>
      </c>
    </row>
    <row r="15" ht="22.5" hidden="1" customHeight="1">
      <c r="A15" s="327" t="s">
        <v>1839</v>
      </c>
      <c r="B15" s="328">
        <v>45240.0</v>
      </c>
      <c r="C15" s="330">
        <v>0.0</v>
      </c>
      <c r="D15" s="330">
        <v>0.0</v>
      </c>
      <c r="E15" s="330">
        <v>0.0</v>
      </c>
      <c r="F15" s="330">
        <v>0.0</v>
      </c>
      <c r="G15" s="330">
        <v>0.0</v>
      </c>
      <c r="H15" s="330">
        <v>0.0</v>
      </c>
      <c r="I15" s="330">
        <v>0.0</v>
      </c>
      <c r="J15" s="330">
        <v>0.0</v>
      </c>
    </row>
    <row r="16" ht="22.5" hidden="1" customHeight="1">
      <c r="A16" s="327" t="s">
        <v>1839</v>
      </c>
      <c r="B16" s="328">
        <v>45241.0</v>
      </c>
      <c r="C16" s="330">
        <v>0.0</v>
      </c>
      <c r="D16" s="330">
        <v>0.0</v>
      </c>
      <c r="E16" s="330">
        <v>0.0</v>
      </c>
      <c r="F16" s="330">
        <v>0.0</v>
      </c>
      <c r="G16" s="330">
        <v>0.0</v>
      </c>
      <c r="H16" s="330">
        <v>0.0</v>
      </c>
      <c r="I16" s="330">
        <v>0.0</v>
      </c>
      <c r="J16" s="330">
        <v>0.0</v>
      </c>
    </row>
    <row r="17" ht="22.5" hidden="1" customHeight="1">
      <c r="A17" s="327" t="s">
        <v>1839</v>
      </c>
      <c r="B17" s="328">
        <v>45242.0</v>
      </c>
      <c r="C17" s="330">
        <v>0.0</v>
      </c>
      <c r="D17" s="330">
        <v>0.0</v>
      </c>
      <c r="E17" s="330">
        <v>0.0</v>
      </c>
      <c r="F17" s="330">
        <v>0.0</v>
      </c>
      <c r="G17" s="330">
        <v>0.0</v>
      </c>
      <c r="H17" s="330">
        <v>0.0</v>
      </c>
      <c r="I17" s="330">
        <v>0.0</v>
      </c>
      <c r="J17" s="330">
        <v>0.0</v>
      </c>
    </row>
    <row r="18" ht="22.5" hidden="1" customHeight="1">
      <c r="A18" s="327" t="s">
        <v>1839</v>
      </c>
      <c r="B18" s="328">
        <v>45243.0</v>
      </c>
      <c r="C18" s="330">
        <v>0.0</v>
      </c>
      <c r="D18" s="330">
        <v>0.0</v>
      </c>
      <c r="E18" s="330">
        <v>0.0</v>
      </c>
      <c r="F18" s="330">
        <v>0.0</v>
      </c>
      <c r="G18" s="330">
        <v>0.0</v>
      </c>
      <c r="H18" s="330">
        <v>0.0</v>
      </c>
      <c r="I18" s="330">
        <v>0.0</v>
      </c>
      <c r="J18" s="330">
        <v>0.0</v>
      </c>
    </row>
    <row r="19" ht="22.5" hidden="1" customHeight="1">
      <c r="A19" s="327" t="s">
        <v>1839</v>
      </c>
      <c r="B19" s="328">
        <v>45244.0</v>
      </c>
      <c r="C19" s="330">
        <v>0.0</v>
      </c>
      <c r="D19" s="330">
        <v>0.0</v>
      </c>
      <c r="E19" s="330">
        <v>0.0</v>
      </c>
      <c r="F19" s="330">
        <v>0.0</v>
      </c>
      <c r="G19" s="330">
        <v>0.0</v>
      </c>
      <c r="H19" s="330">
        <v>0.0</v>
      </c>
      <c r="I19" s="330">
        <v>0.0</v>
      </c>
      <c r="J19" s="330">
        <v>0.0</v>
      </c>
    </row>
    <row r="20" ht="22.5" hidden="1" customHeight="1">
      <c r="A20" s="327" t="s">
        <v>1839</v>
      </c>
      <c r="B20" s="328">
        <v>45245.0</v>
      </c>
      <c r="C20" s="330">
        <v>0.0</v>
      </c>
      <c r="D20" s="330">
        <v>0.0</v>
      </c>
      <c r="E20" s="330">
        <v>0.0</v>
      </c>
      <c r="F20" s="330">
        <v>0.0</v>
      </c>
      <c r="G20" s="330">
        <v>0.0</v>
      </c>
      <c r="H20" s="330">
        <v>0.0</v>
      </c>
      <c r="I20" s="330">
        <v>0.0</v>
      </c>
      <c r="J20" s="330">
        <v>0.0</v>
      </c>
    </row>
    <row r="21" ht="22.5" hidden="1" customHeight="1">
      <c r="A21" s="327" t="s">
        <v>1839</v>
      </c>
      <c r="B21" s="328">
        <v>45246.0</v>
      </c>
      <c r="C21" s="330">
        <v>0.0</v>
      </c>
      <c r="D21" s="330">
        <v>5000000.0</v>
      </c>
      <c r="E21" s="330">
        <v>4920000.0</v>
      </c>
      <c r="F21" s="330">
        <v>0.0</v>
      </c>
      <c r="G21" s="330">
        <v>0.0</v>
      </c>
      <c r="H21" s="330">
        <v>0.0</v>
      </c>
      <c r="I21" s="330">
        <v>5000000.0</v>
      </c>
      <c r="J21" s="330">
        <v>4920000.0</v>
      </c>
    </row>
    <row r="22" ht="22.5" hidden="1" customHeight="1">
      <c r="A22" s="327" t="s">
        <v>1839</v>
      </c>
      <c r="B22" s="328">
        <v>45247.0</v>
      </c>
      <c r="C22" s="330">
        <v>8.4E7</v>
      </c>
      <c r="D22" s="330">
        <v>0.0</v>
      </c>
      <c r="E22" s="330">
        <v>0.0</v>
      </c>
      <c r="F22" s="330">
        <v>0.0</v>
      </c>
      <c r="G22" s="330">
        <v>0.0</v>
      </c>
      <c r="H22" s="330">
        <v>0.0</v>
      </c>
      <c r="I22" s="330">
        <v>8.4E7</v>
      </c>
      <c r="J22" s="330">
        <v>8.4E7</v>
      </c>
    </row>
    <row r="23" ht="22.5" hidden="1" customHeight="1">
      <c r="A23" s="327" t="s">
        <v>1839</v>
      </c>
      <c r="B23" s="328">
        <v>45248.0</v>
      </c>
      <c r="C23" s="330">
        <v>3.0E7</v>
      </c>
      <c r="D23" s="330">
        <v>0.0</v>
      </c>
      <c r="E23" s="330">
        <v>0.0</v>
      </c>
      <c r="F23" s="330">
        <v>0.0</v>
      </c>
      <c r="G23" s="330">
        <v>0.0</v>
      </c>
      <c r="H23" s="330">
        <v>0.0</v>
      </c>
      <c r="I23" s="330">
        <v>3.0E7</v>
      </c>
      <c r="J23" s="330">
        <v>3.0E7</v>
      </c>
    </row>
    <row r="24" ht="22.5" hidden="1" customHeight="1">
      <c r="A24" s="327" t="s">
        <v>1839</v>
      </c>
      <c r="B24" s="328">
        <v>45249.0</v>
      </c>
      <c r="C24" s="330">
        <v>0.0</v>
      </c>
      <c r="D24" s="330">
        <v>5000000.0</v>
      </c>
      <c r="E24" s="330">
        <v>4920000.0</v>
      </c>
      <c r="F24" s="330">
        <v>0.0</v>
      </c>
      <c r="G24" s="330">
        <v>0.0</v>
      </c>
      <c r="H24" s="330">
        <v>0.0</v>
      </c>
      <c r="I24" s="330">
        <v>5000000.0</v>
      </c>
      <c r="J24" s="330">
        <v>4920000.0</v>
      </c>
    </row>
    <row r="25" ht="22.5" hidden="1" customHeight="1">
      <c r="A25" s="327" t="s">
        <v>1839</v>
      </c>
      <c r="B25" s="328">
        <v>45250.0</v>
      </c>
      <c r="C25" s="330">
        <v>0.0</v>
      </c>
      <c r="D25" s="330">
        <v>0.0</v>
      </c>
      <c r="E25" s="330">
        <v>0.0</v>
      </c>
      <c r="F25" s="330">
        <v>0.0</v>
      </c>
      <c r="G25" s="330">
        <v>0.0</v>
      </c>
      <c r="H25" s="330">
        <v>0.0</v>
      </c>
      <c r="I25" s="330">
        <v>0.0</v>
      </c>
      <c r="J25" s="330">
        <v>0.0</v>
      </c>
    </row>
    <row r="26" ht="22.5" hidden="1" customHeight="1">
      <c r="A26" s="327" t="s">
        <v>1839</v>
      </c>
      <c r="B26" s="328">
        <v>45251.0</v>
      </c>
      <c r="C26" s="330">
        <v>0.0</v>
      </c>
      <c r="D26" s="330">
        <v>0.0</v>
      </c>
      <c r="E26" s="330">
        <v>0.0</v>
      </c>
      <c r="F26" s="330">
        <v>0.0</v>
      </c>
      <c r="G26" s="330">
        <v>0.0</v>
      </c>
      <c r="H26" s="330">
        <v>0.0</v>
      </c>
      <c r="I26" s="330">
        <v>0.0</v>
      </c>
      <c r="J26" s="330">
        <v>0.0</v>
      </c>
    </row>
    <row r="27" ht="22.5" hidden="1" customHeight="1">
      <c r="A27" s="327" t="s">
        <v>1839</v>
      </c>
      <c r="B27" s="328">
        <v>45252.0</v>
      </c>
      <c r="C27" s="330">
        <v>0.0</v>
      </c>
      <c r="D27" s="330">
        <v>0.0</v>
      </c>
      <c r="E27" s="330">
        <v>0.0</v>
      </c>
      <c r="F27" s="330">
        <v>5000000.0</v>
      </c>
      <c r="G27" s="330">
        <v>0.0</v>
      </c>
      <c r="H27" s="330">
        <v>0.0</v>
      </c>
      <c r="I27" s="330">
        <v>5000000.0</v>
      </c>
      <c r="J27" s="330">
        <v>5000000.0</v>
      </c>
    </row>
    <row r="28" ht="22.5" hidden="1" customHeight="1">
      <c r="A28" s="327" t="s">
        <v>1839</v>
      </c>
      <c r="B28" s="328">
        <v>45253.0</v>
      </c>
      <c r="C28" s="330">
        <v>5.0E7</v>
      </c>
      <c r="D28" s="330">
        <v>2.5E7</v>
      </c>
      <c r="E28" s="330">
        <v>2.46E7</v>
      </c>
      <c r="F28" s="330">
        <v>2.236E7</v>
      </c>
      <c r="G28" s="330">
        <v>0.0</v>
      </c>
      <c r="H28" s="330">
        <v>0.0</v>
      </c>
      <c r="I28" s="330">
        <v>9.736E7</v>
      </c>
      <c r="J28" s="330">
        <v>9.696E7</v>
      </c>
    </row>
    <row r="29" ht="22.5" hidden="1" customHeight="1">
      <c r="A29" s="327" t="s">
        <v>1839</v>
      </c>
      <c r="B29" s="328">
        <v>45254.0</v>
      </c>
      <c r="C29" s="330">
        <v>0.0</v>
      </c>
      <c r="D29" s="330">
        <v>0.0</v>
      </c>
      <c r="E29" s="330">
        <v>0.0</v>
      </c>
      <c r="F29" s="330">
        <v>2.28E7</v>
      </c>
      <c r="G29" s="330">
        <v>0.0</v>
      </c>
      <c r="H29" s="330">
        <v>0.0</v>
      </c>
      <c r="I29" s="330">
        <v>2.28E7</v>
      </c>
      <c r="J29" s="330">
        <v>2.28E7</v>
      </c>
    </row>
    <row r="30" ht="22.5" hidden="1" customHeight="1">
      <c r="A30" s="327" t="s">
        <v>1839</v>
      </c>
      <c r="B30" s="328">
        <v>45255.0</v>
      </c>
      <c r="C30" s="330">
        <v>0.0</v>
      </c>
      <c r="D30" s="330">
        <v>6500000.0</v>
      </c>
      <c r="E30" s="330">
        <v>6387000.0</v>
      </c>
      <c r="F30" s="330">
        <v>0.0</v>
      </c>
      <c r="G30" s="330">
        <v>0.0</v>
      </c>
      <c r="H30" s="330">
        <v>0.0</v>
      </c>
      <c r="I30" s="330">
        <v>6500000.0</v>
      </c>
      <c r="J30" s="330">
        <v>6387000.0</v>
      </c>
    </row>
    <row r="31" ht="22.5" hidden="1" customHeight="1">
      <c r="A31" s="327" t="s">
        <v>1839</v>
      </c>
      <c r="B31" s="328">
        <v>45256.0</v>
      </c>
      <c r="C31" s="330">
        <v>0.0</v>
      </c>
      <c r="D31" s="330">
        <v>0.0</v>
      </c>
      <c r="E31" s="330">
        <v>0.0</v>
      </c>
      <c r="F31" s="330">
        <v>0.0</v>
      </c>
      <c r="G31" s="330">
        <v>0.0</v>
      </c>
      <c r="H31" s="330">
        <v>0.0</v>
      </c>
      <c r="I31" s="330">
        <v>0.0</v>
      </c>
      <c r="J31" s="330">
        <v>0.0</v>
      </c>
    </row>
    <row r="32" ht="22.5" hidden="1" customHeight="1">
      <c r="A32" s="327" t="s">
        <v>1839</v>
      </c>
      <c r="B32" s="328">
        <v>45257.0</v>
      </c>
      <c r="C32" s="330">
        <v>0.0</v>
      </c>
      <c r="D32" s="330">
        <v>1.53E7</v>
      </c>
      <c r="E32" s="330">
        <v>1.50552E7</v>
      </c>
      <c r="F32" s="330">
        <v>0.0</v>
      </c>
      <c r="G32" s="330">
        <v>0.0</v>
      </c>
      <c r="H32" s="330">
        <v>0.0</v>
      </c>
      <c r="I32" s="330">
        <v>1.53E7</v>
      </c>
      <c r="J32" s="330">
        <v>1.50552E7</v>
      </c>
    </row>
    <row r="33" ht="22.5" hidden="1" customHeight="1">
      <c r="A33" s="327" t="s">
        <v>1839</v>
      </c>
      <c r="B33" s="328">
        <v>45258.0</v>
      </c>
      <c r="C33" s="330">
        <v>0.0</v>
      </c>
      <c r="D33" s="330">
        <v>0.0</v>
      </c>
      <c r="E33" s="330">
        <v>0.0</v>
      </c>
      <c r="F33" s="330">
        <v>0.0</v>
      </c>
      <c r="G33" s="330">
        <v>0.0</v>
      </c>
      <c r="H33" s="330">
        <v>0.0</v>
      </c>
      <c r="I33" s="330">
        <v>0.0</v>
      </c>
      <c r="J33" s="330">
        <v>0.0</v>
      </c>
    </row>
    <row r="34" ht="22.5" hidden="1" customHeight="1">
      <c r="A34" s="327" t="s">
        <v>1839</v>
      </c>
      <c r="B34" s="328">
        <v>45259.0</v>
      </c>
      <c r="C34" s="330">
        <v>0.0</v>
      </c>
      <c r="D34" s="330">
        <v>0.0</v>
      </c>
      <c r="E34" s="330">
        <v>0.0</v>
      </c>
      <c r="F34" s="330">
        <v>0.0</v>
      </c>
      <c r="G34" s="330">
        <v>0.0</v>
      </c>
      <c r="H34" s="330">
        <v>0.0</v>
      </c>
      <c r="I34" s="330">
        <v>0.0</v>
      </c>
      <c r="J34" s="330">
        <v>0.0</v>
      </c>
    </row>
    <row r="35" ht="22.5" hidden="1" customHeight="1">
      <c r="A35" s="327" t="s">
        <v>1839</v>
      </c>
      <c r="B35" s="328">
        <v>45260.0</v>
      </c>
      <c r="C35" s="330">
        <v>1.08E7</v>
      </c>
      <c r="D35" s="330">
        <v>0.0</v>
      </c>
      <c r="E35" s="330">
        <v>0.0</v>
      </c>
      <c r="F35" s="330">
        <v>0.0</v>
      </c>
      <c r="G35" s="330">
        <v>0.0</v>
      </c>
      <c r="H35" s="330">
        <v>0.0</v>
      </c>
      <c r="I35" s="330">
        <v>1.08E7</v>
      </c>
      <c r="J35" s="330">
        <v>1.08E7</v>
      </c>
    </row>
    <row r="36" ht="22.5" hidden="1" customHeight="1">
      <c r="A36" s="331" t="s">
        <v>1839</v>
      </c>
      <c r="B36" s="332">
        <v>45260.0</v>
      </c>
      <c r="C36" s="333">
        <v>6.0E7</v>
      </c>
      <c r="D36" s="333">
        <v>0.0</v>
      </c>
      <c r="E36" s="333">
        <v>0.0</v>
      </c>
      <c r="F36" s="333">
        <v>0.0</v>
      </c>
      <c r="G36" s="333"/>
      <c r="H36" s="333"/>
      <c r="I36" s="333">
        <v>6.0E7</v>
      </c>
      <c r="J36" s="333">
        <v>6.0E7</v>
      </c>
    </row>
    <row r="37" ht="22.5" hidden="1" customHeight="1">
      <c r="A37" s="327" t="s">
        <v>1842</v>
      </c>
      <c r="B37" s="328">
        <v>45261.0</v>
      </c>
      <c r="C37" s="330">
        <v>0.0</v>
      </c>
      <c r="D37" s="330">
        <v>2000000.0</v>
      </c>
      <c r="E37" s="330">
        <v>1968000.0</v>
      </c>
      <c r="F37" s="330">
        <v>0.0</v>
      </c>
      <c r="G37" s="330">
        <v>0.0</v>
      </c>
      <c r="H37" s="330">
        <v>0.0</v>
      </c>
      <c r="I37" s="330">
        <v>2000000.0</v>
      </c>
      <c r="J37" s="330">
        <v>1968000.0</v>
      </c>
    </row>
    <row r="38" ht="22.5" hidden="1" customHeight="1">
      <c r="A38" s="327" t="s">
        <v>1842</v>
      </c>
      <c r="B38" s="328">
        <v>45262.0</v>
      </c>
      <c r="C38" s="330">
        <v>1.53E7</v>
      </c>
      <c r="D38" s="330">
        <v>0.0</v>
      </c>
      <c r="E38" s="330">
        <v>0.0</v>
      </c>
      <c r="F38" s="330">
        <v>8.464E7</v>
      </c>
      <c r="G38" s="330">
        <v>0.0</v>
      </c>
      <c r="H38" s="330">
        <v>0.0</v>
      </c>
      <c r="I38" s="330">
        <v>9.994E7</v>
      </c>
      <c r="J38" s="330">
        <v>9.994E7</v>
      </c>
    </row>
    <row r="39" ht="22.5" hidden="1" customHeight="1">
      <c r="A39" s="327" t="s">
        <v>1842</v>
      </c>
      <c r="B39" s="328">
        <v>45263.0</v>
      </c>
      <c r="C39" s="330">
        <v>0.0</v>
      </c>
      <c r="D39" s="330">
        <v>6000000.0</v>
      </c>
      <c r="E39" s="330">
        <v>5904000.0</v>
      </c>
      <c r="F39" s="330">
        <v>1.0E7</v>
      </c>
      <c r="G39" s="330">
        <v>0.0</v>
      </c>
      <c r="H39" s="330">
        <v>0.0</v>
      </c>
      <c r="I39" s="330">
        <v>1.6E7</v>
      </c>
      <c r="J39" s="330">
        <v>1.5904E7</v>
      </c>
    </row>
    <row r="40" ht="22.5" hidden="1" customHeight="1">
      <c r="A40" s="327" t="s">
        <v>1842</v>
      </c>
      <c r="B40" s="328">
        <v>45264.0</v>
      </c>
      <c r="C40" s="330">
        <v>0.0</v>
      </c>
      <c r="D40" s="330">
        <v>5000000.0</v>
      </c>
      <c r="E40" s="330">
        <v>4920000.0</v>
      </c>
      <c r="F40" s="330">
        <v>0.0</v>
      </c>
      <c r="G40" s="330">
        <v>0.0</v>
      </c>
      <c r="H40" s="330">
        <v>0.0</v>
      </c>
      <c r="I40" s="330">
        <v>5000000.0</v>
      </c>
      <c r="J40" s="330">
        <v>4920000.0</v>
      </c>
    </row>
    <row r="41" ht="22.5" hidden="1" customHeight="1">
      <c r="A41" s="327" t="s">
        <v>1842</v>
      </c>
      <c r="B41" s="328">
        <v>45265.0</v>
      </c>
      <c r="C41" s="330">
        <v>0.0</v>
      </c>
      <c r="D41" s="330">
        <v>0.0</v>
      </c>
      <c r="E41" s="330">
        <v>0.0</v>
      </c>
      <c r="F41" s="330">
        <v>0.0</v>
      </c>
      <c r="G41" s="330">
        <v>0.0</v>
      </c>
      <c r="H41" s="330">
        <v>0.0</v>
      </c>
      <c r="I41" s="330">
        <v>0.0</v>
      </c>
      <c r="J41" s="330">
        <v>0.0</v>
      </c>
    </row>
    <row r="42" ht="22.5" hidden="1" customHeight="1">
      <c r="A42" s="327" t="s">
        <v>1842</v>
      </c>
      <c r="B42" s="328">
        <v>45266.0</v>
      </c>
      <c r="C42" s="330">
        <v>1.3265E7</v>
      </c>
      <c r="D42" s="330">
        <v>1060000.0</v>
      </c>
      <c r="E42" s="330">
        <v>1045140.0</v>
      </c>
      <c r="F42" s="330">
        <v>5620000.0</v>
      </c>
      <c r="G42" s="330">
        <v>1.512E7</v>
      </c>
      <c r="H42" s="330">
        <v>0.0</v>
      </c>
      <c r="I42" s="330">
        <v>3.5065E7</v>
      </c>
      <c r="J42" s="330">
        <v>3.505014E7</v>
      </c>
    </row>
    <row r="43" ht="22.5" hidden="1" customHeight="1">
      <c r="A43" s="327" t="s">
        <v>1842</v>
      </c>
      <c r="B43" s="328">
        <v>45267.0</v>
      </c>
      <c r="C43" s="330">
        <v>0.0</v>
      </c>
      <c r="D43" s="330">
        <v>4.5355E7</v>
      </c>
      <c r="E43" s="330">
        <v>4.462914E7</v>
      </c>
      <c r="F43" s="330">
        <v>2500000.0</v>
      </c>
      <c r="G43" s="330">
        <v>1.25E7</v>
      </c>
      <c r="H43" s="330">
        <v>0.0</v>
      </c>
      <c r="I43" s="330">
        <v>6.0355E7</v>
      </c>
      <c r="J43" s="330">
        <v>5.962914E7</v>
      </c>
    </row>
    <row r="44" ht="22.5" hidden="1" customHeight="1">
      <c r="A44" s="327" t="s">
        <v>1842</v>
      </c>
      <c r="B44" s="328">
        <v>45268.0</v>
      </c>
      <c r="C44" s="330">
        <v>1.06095E7</v>
      </c>
      <c r="D44" s="330">
        <v>1.059E8</v>
      </c>
      <c r="E44" s="330">
        <v>1.042056E8</v>
      </c>
      <c r="F44" s="330">
        <v>3050000.0</v>
      </c>
      <c r="G44" s="330">
        <v>0.0</v>
      </c>
      <c r="H44" s="330">
        <v>0.0</v>
      </c>
      <c r="I44" s="330">
        <v>1.195595E8</v>
      </c>
      <c r="J44" s="330">
        <v>1.178651E8</v>
      </c>
    </row>
    <row r="45" ht="22.5" hidden="1" customHeight="1">
      <c r="A45" s="327" t="s">
        <v>1842</v>
      </c>
      <c r="B45" s="328">
        <v>45269.0</v>
      </c>
      <c r="C45" s="330">
        <v>0.0</v>
      </c>
      <c r="D45" s="330">
        <v>9.9E7</v>
      </c>
      <c r="E45" s="330">
        <v>9.7416E7</v>
      </c>
      <c r="F45" s="330">
        <v>0.0</v>
      </c>
      <c r="G45" s="330">
        <v>0.0</v>
      </c>
      <c r="H45" s="330">
        <v>0.0</v>
      </c>
      <c r="I45" s="330">
        <v>9.9E7</v>
      </c>
      <c r="J45" s="330">
        <v>9.7416E7</v>
      </c>
    </row>
    <row r="46" ht="22.5" hidden="1" customHeight="1">
      <c r="A46" s="327" t="s">
        <v>1842</v>
      </c>
      <c r="B46" s="328">
        <v>45270.0</v>
      </c>
      <c r="C46" s="330">
        <v>5600000.0</v>
      </c>
      <c r="D46" s="330">
        <v>2850000.0</v>
      </c>
      <c r="E46" s="330">
        <v>2804400.0</v>
      </c>
      <c r="F46" s="330">
        <v>2.6415E7</v>
      </c>
      <c r="G46" s="330">
        <v>0.0</v>
      </c>
      <c r="H46" s="330">
        <v>0.0</v>
      </c>
      <c r="I46" s="330">
        <v>3.4865E7</v>
      </c>
      <c r="J46" s="330">
        <v>3.48194E7</v>
      </c>
    </row>
    <row r="47" ht="22.5" hidden="1" customHeight="1">
      <c r="A47" s="327" t="s">
        <v>1842</v>
      </c>
      <c r="B47" s="328">
        <v>45271.0</v>
      </c>
      <c r="C47" s="330">
        <v>1.368E7</v>
      </c>
      <c r="D47" s="330">
        <v>1.118E7</v>
      </c>
      <c r="E47" s="330">
        <v>1.100112E7</v>
      </c>
      <c r="F47" s="330">
        <v>8099500.0</v>
      </c>
      <c r="G47" s="330">
        <v>0.0</v>
      </c>
      <c r="H47" s="330">
        <v>0.0</v>
      </c>
      <c r="I47" s="330">
        <v>3.29595E7</v>
      </c>
      <c r="J47" s="330">
        <v>3.278062E7</v>
      </c>
    </row>
    <row r="48" ht="22.5" hidden="1" customHeight="1">
      <c r="A48" s="327" t="s">
        <v>1842</v>
      </c>
      <c r="B48" s="328">
        <v>45272.0</v>
      </c>
      <c r="C48" s="330">
        <v>2125000.0</v>
      </c>
      <c r="D48" s="330">
        <v>0.0</v>
      </c>
      <c r="E48" s="330">
        <v>0.0</v>
      </c>
      <c r="F48" s="330">
        <v>4865000.0</v>
      </c>
      <c r="G48" s="330">
        <v>0.0</v>
      </c>
      <c r="H48" s="330">
        <v>0.0</v>
      </c>
      <c r="I48" s="330">
        <v>6990000.0</v>
      </c>
      <c r="J48" s="330">
        <v>6990000.0</v>
      </c>
    </row>
    <row r="49" ht="22.5" hidden="1" customHeight="1">
      <c r="A49" s="327" t="s">
        <v>1842</v>
      </c>
      <c r="B49" s="328">
        <v>45273.0</v>
      </c>
      <c r="C49" s="330">
        <v>3700000.0</v>
      </c>
      <c r="D49" s="330">
        <v>450000.0</v>
      </c>
      <c r="E49" s="330">
        <v>447300.0</v>
      </c>
      <c r="F49" s="330">
        <v>2250000.0</v>
      </c>
      <c r="G49" s="330">
        <v>0.0</v>
      </c>
      <c r="H49" s="330">
        <v>0.0</v>
      </c>
      <c r="I49" s="330">
        <v>6400000.0</v>
      </c>
      <c r="J49" s="330">
        <v>6397300.0</v>
      </c>
    </row>
    <row r="50" ht="22.5" hidden="1" customHeight="1">
      <c r="A50" s="327" t="s">
        <v>1842</v>
      </c>
      <c r="B50" s="328">
        <v>45274.0</v>
      </c>
      <c r="C50" s="330">
        <v>1.17E7</v>
      </c>
      <c r="D50" s="330">
        <v>1.9E8</v>
      </c>
      <c r="E50" s="330">
        <v>1.8686E8</v>
      </c>
      <c r="F50" s="330">
        <v>4200000.0</v>
      </c>
      <c r="G50" s="330">
        <v>0.0</v>
      </c>
      <c r="H50" s="330">
        <v>0.0</v>
      </c>
      <c r="I50" s="330">
        <v>2.059E8</v>
      </c>
      <c r="J50" s="330">
        <v>2.0276E8</v>
      </c>
    </row>
    <row r="51" ht="22.5" hidden="1" customHeight="1">
      <c r="A51" s="327" t="s">
        <v>1842</v>
      </c>
      <c r="B51" s="328">
        <v>45275.0</v>
      </c>
      <c r="C51" s="330">
        <v>0.0</v>
      </c>
      <c r="D51" s="330">
        <v>1.445E7</v>
      </c>
      <c r="E51" s="330">
        <v>1.42168E7</v>
      </c>
      <c r="F51" s="330">
        <v>525000.0</v>
      </c>
      <c r="G51" s="330">
        <v>0.0</v>
      </c>
      <c r="H51" s="330">
        <v>0.0</v>
      </c>
      <c r="I51" s="330">
        <v>1.4975E7</v>
      </c>
      <c r="J51" s="330">
        <v>1.47418E7</v>
      </c>
    </row>
    <row r="52" ht="22.5" hidden="1" customHeight="1">
      <c r="A52" s="327" t="s">
        <v>1842</v>
      </c>
      <c r="B52" s="328">
        <v>45276.0</v>
      </c>
      <c r="C52" s="330">
        <v>7200000.0</v>
      </c>
      <c r="D52" s="330">
        <v>0.0</v>
      </c>
      <c r="E52" s="330">
        <v>0.0</v>
      </c>
      <c r="F52" s="330">
        <v>1000000.0</v>
      </c>
      <c r="G52" s="330">
        <v>0.0</v>
      </c>
      <c r="H52" s="330">
        <v>0.0</v>
      </c>
      <c r="I52" s="330">
        <v>8200000.0</v>
      </c>
      <c r="J52" s="330">
        <v>8200000.0</v>
      </c>
    </row>
    <row r="53" ht="22.5" hidden="1" customHeight="1">
      <c r="A53" s="327" t="s">
        <v>1842</v>
      </c>
      <c r="B53" s="328">
        <v>45277.0</v>
      </c>
      <c r="C53" s="330">
        <v>4575000.0</v>
      </c>
      <c r="D53" s="330">
        <v>2.86E7</v>
      </c>
      <c r="E53" s="330">
        <v>2.81424E7</v>
      </c>
      <c r="F53" s="330">
        <v>4.5715E7</v>
      </c>
      <c r="G53" s="330">
        <v>0.0</v>
      </c>
      <c r="H53" s="330">
        <v>0.0</v>
      </c>
      <c r="I53" s="330">
        <v>7.889E7</v>
      </c>
      <c r="J53" s="330">
        <v>7.84324E7</v>
      </c>
    </row>
    <row r="54" ht="22.5" hidden="1" customHeight="1">
      <c r="A54" s="327" t="s">
        <v>1842</v>
      </c>
      <c r="B54" s="328">
        <v>45278.0</v>
      </c>
      <c r="C54" s="330">
        <v>4100000.0</v>
      </c>
      <c r="D54" s="330">
        <v>0.0</v>
      </c>
      <c r="E54" s="330">
        <v>0.0</v>
      </c>
      <c r="F54" s="330">
        <v>1820000.0</v>
      </c>
      <c r="G54" s="330">
        <v>0.0</v>
      </c>
      <c r="H54" s="330">
        <v>0.0</v>
      </c>
      <c r="I54" s="330">
        <v>5920000.0</v>
      </c>
      <c r="J54" s="330">
        <v>5920000.0</v>
      </c>
    </row>
    <row r="55" ht="22.5" hidden="1" customHeight="1">
      <c r="A55" s="327" t="s">
        <v>1842</v>
      </c>
      <c r="B55" s="328">
        <v>45279.0</v>
      </c>
      <c r="C55" s="330">
        <v>4.155E7</v>
      </c>
      <c r="D55" s="330">
        <v>0.0</v>
      </c>
      <c r="E55" s="330">
        <v>0.0</v>
      </c>
      <c r="F55" s="330">
        <v>1410000.0</v>
      </c>
      <c r="G55" s="330">
        <v>0.0</v>
      </c>
      <c r="H55" s="330">
        <v>0.0</v>
      </c>
      <c r="I55" s="330">
        <v>4.296E7</v>
      </c>
      <c r="J55" s="330">
        <v>4.296E7</v>
      </c>
    </row>
    <row r="56" ht="22.5" hidden="1" customHeight="1">
      <c r="A56" s="327" t="s">
        <v>1842</v>
      </c>
      <c r="B56" s="328">
        <v>45280.0</v>
      </c>
      <c r="C56" s="330">
        <v>1350000.0</v>
      </c>
      <c r="D56" s="330">
        <v>4850000.0</v>
      </c>
      <c r="E56" s="330">
        <v>4772400.0</v>
      </c>
      <c r="F56" s="330">
        <v>1700000.0</v>
      </c>
      <c r="G56" s="330">
        <v>0.0</v>
      </c>
      <c r="H56" s="330">
        <v>0.0</v>
      </c>
      <c r="I56" s="330">
        <v>7900000.0</v>
      </c>
      <c r="J56" s="330">
        <v>7822400.0</v>
      </c>
    </row>
    <row r="57" ht="22.5" hidden="1" customHeight="1">
      <c r="A57" s="327" t="s">
        <v>1842</v>
      </c>
      <c r="B57" s="328">
        <v>45281.0</v>
      </c>
      <c r="C57" s="330">
        <v>6850000.0</v>
      </c>
      <c r="D57" s="330">
        <v>4500000.0</v>
      </c>
      <c r="E57" s="330">
        <v>4428000.0</v>
      </c>
      <c r="F57" s="330">
        <v>7080000.0</v>
      </c>
      <c r="G57" s="330">
        <v>1.827E7</v>
      </c>
      <c r="H57" s="330">
        <v>0.0</v>
      </c>
      <c r="I57" s="330">
        <v>3.67E7</v>
      </c>
      <c r="J57" s="330">
        <v>3.6628E7</v>
      </c>
    </row>
    <row r="58" ht="22.5" hidden="1" customHeight="1">
      <c r="A58" s="327" t="s">
        <v>1842</v>
      </c>
      <c r="B58" s="328">
        <v>45282.0</v>
      </c>
      <c r="C58" s="330">
        <v>1800000.0</v>
      </c>
      <c r="D58" s="330">
        <v>0.0</v>
      </c>
      <c r="E58" s="330">
        <v>0.0</v>
      </c>
      <c r="F58" s="330">
        <v>475000.0</v>
      </c>
      <c r="G58" s="330">
        <v>0.0</v>
      </c>
      <c r="H58" s="330">
        <v>0.0</v>
      </c>
      <c r="I58" s="330">
        <v>2275000.0</v>
      </c>
      <c r="J58" s="330">
        <v>2275000.0</v>
      </c>
    </row>
    <row r="59" ht="22.5" hidden="1" customHeight="1">
      <c r="A59" s="327" t="s">
        <v>1842</v>
      </c>
      <c r="B59" s="328">
        <v>45283.0</v>
      </c>
      <c r="C59" s="330">
        <v>2350000.0</v>
      </c>
      <c r="D59" s="330">
        <v>500000.0</v>
      </c>
      <c r="E59" s="330">
        <v>484000.0</v>
      </c>
      <c r="F59" s="330">
        <v>1200000.0</v>
      </c>
      <c r="G59" s="330">
        <v>0.0</v>
      </c>
      <c r="H59" s="330">
        <v>0.0</v>
      </c>
      <c r="I59" s="330">
        <v>4050000.0</v>
      </c>
      <c r="J59" s="330">
        <v>4034000.0</v>
      </c>
    </row>
    <row r="60" ht="22.5" hidden="1" customHeight="1">
      <c r="A60" s="327" t="s">
        <v>1842</v>
      </c>
      <c r="B60" s="328">
        <v>45284.0</v>
      </c>
      <c r="C60" s="330">
        <v>6200000.0</v>
      </c>
      <c r="D60" s="330">
        <v>9525000.0</v>
      </c>
      <c r="E60" s="330">
        <v>9372600.0</v>
      </c>
      <c r="F60" s="330">
        <v>8980000.0</v>
      </c>
      <c r="G60" s="330">
        <v>0.0</v>
      </c>
      <c r="H60" s="330">
        <v>0.0</v>
      </c>
      <c r="I60" s="330">
        <v>2.4705E7</v>
      </c>
      <c r="J60" s="330">
        <v>2.45526E7</v>
      </c>
    </row>
    <row r="61" ht="22.5" hidden="1" customHeight="1">
      <c r="A61" s="327" t="s">
        <v>1842</v>
      </c>
      <c r="B61" s="328">
        <v>45285.0</v>
      </c>
      <c r="C61" s="330">
        <v>5000000.0</v>
      </c>
      <c r="D61" s="330">
        <v>2.8799E7</v>
      </c>
      <c r="E61" s="330">
        <v>2.8190472E7</v>
      </c>
      <c r="F61" s="330">
        <v>2.963E7</v>
      </c>
      <c r="G61" s="330">
        <v>0.0</v>
      </c>
      <c r="H61" s="330">
        <v>0.0</v>
      </c>
      <c r="I61" s="330">
        <v>6.3429E7</v>
      </c>
      <c r="J61" s="330">
        <v>6.2820472E7</v>
      </c>
    </row>
    <row r="62" ht="22.5" hidden="1" customHeight="1">
      <c r="A62" s="327" t="s">
        <v>1842</v>
      </c>
      <c r="B62" s="328">
        <v>45286.0</v>
      </c>
      <c r="C62" s="330">
        <v>3.8835E7</v>
      </c>
      <c r="D62" s="330">
        <v>5000000.0</v>
      </c>
      <c r="E62" s="330">
        <v>4920000.0</v>
      </c>
      <c r="F62" s="330">
        <v>2.84E7</v>
      </c>
      <c r="G62" s="330">
        <v>0.0</v>
      </c>
      <c r="H62" s="330">
        <v>0.0</v>
      </c>
      <c r="I62" s="330">
        <v>7.2235E7</v>
      </c>
      <c r="J62" s="330">
        <v>7.2155E7</v>
      </c>
    </row>
    <row r="63" ht="22.5" hidden="1" customHeight="1">
      <c r="A63" s="327" t="s">
        <v>1842</v>
      </c>
      <c r="B63" s="328">
        <v>45287.0</v>
      </c>
      <c r="C63" s="330">
        <v>350000.0</v>
      </c>
      <c r="D63" s="330">
        <v>350000.0</v>
      </c>
      <c r="E63" s="330">
        <v>344400.0</v>
      </c>
      <c r="F63" s="330">
        <v>2.9765E7</v>
      </c>
      <c r="G63" s="330">
        <v>9.7776E7</v>
      </c>
      <c r="H63" s="330">
        <v>0.0</v>
      </c>
      <c r="I63" s="330">
        <v>1.28241E8</v>
      </c>
      <c r="J63" s="330">
        <v>1.282354E8</v>
      </c>
    </row>
    <row r="64" ht="22.5" hidden="1" customHeight="1">
      <c r="A64" s="327" t="s">
        <v>1842</v>
      </c>
      <c r="B64" s="328">
        <v>45288.0</v>
      </c>
      <c r="C64" s="330">
        <v>1200000.0</v>
      </c>
      <c r="D64" s="330">
        <v>5700000.0</v>
      </c>
      <c r="E64" s="330">
        <v>5612300.0</v>
      </c>
      <c r="F64" s="330">
        <v>5425000.0</v>
      </c>
      <c r="G64" s="330">
        <v>0.0</v>
      </c>
      <c r="H64" s="330">
        <v>0.0</v>
      </c>
      <c r="I64" s="330">
        <v>1.2325E7</v>
      </c>
      <c r="J64" s="330">
        <v>1.22373E7</v>
      </c>
    </row>
    <row r="65" ht="22.5" hidden="1" customHeight="1">
      <c r="A65" s="327" t="s">
        <v>1842</v>
      </c>
      <c r="B65" s="328">
        <v>45289.0</v>
      </c>
      <c r="C65" s="330">
        <v>1.937E7</v>
      </c>
      <c r="D65" s="330">
        <v>2550000.0</v>
      </c>
      <c r="E65" s="330">
        <v>2499600.0</v>
      </c>
      <c r="F65" s="330">
        <v>9290000.0</v>
      </c>
      <c r="G65" s="330">
        <v>0.0</v>
      </c>
      <c r="H65" s="330">
        <v>0.0</v>
      </c>
      <c r="I65" s="330">
        <v>3.121E7</v>
      </c>
      <c r="J65" s="330">
        <v>3.11596E7</v>
      </c>
    </row>
    <row r="66" ht="22.5" hidden="1" customHeight="1">
      <c r="A66" s="327" t="s">
        <v>1842</v>
      </c>
      <c r="B66" s="328">
        <v>45290.0</v>
      </c>
      <c r="C66" s="330">
        <v>0.0</v>
      </c>
      <c r="D66" s="330">
        <v>0.0</v>
      </c>
      <c r="E66" s="330">
        <v>0.0</v>
      </c>
      <c r="F66" s="330">
        <v>1250000.0</v>
      </c>
      <c r="G66" s="330">
        <v>0.0</v>
      </c>
      <c r="H66" s="330">
        <v>0.0</v>
      </c>
      <c r="I66" s="330">
        <v>1250000.0</v>
      </c>
      <c r="J66" s="330">
        <v>1250000.0</v>
      </c>
    </row>
    <row r="67" ht="22.5" hidden="1" customHeight="1">
      <c r="A67" s="331" t="s">
        <v>1842</v>
      </c>
      <c r="B67" s="332">
        <v>45291.0</v>
      </c>
      <c r="C67" s="334">
        <v>3350000.0</v>
      </c>
      <c r="D67" s="334">
        <v>4400000.0</v>
      </c>
      <c r="E67" s="334">
        <v>4329600.0</v>
      </c>
      <c r="F67" s="334">
        <v>5000000.0</v>
      </c>
      <c r="G67" s="334">
        <v>0.0</v>
      </c>
      <c r="H67" s="334">
        <v>0.0</v>
      </c>
      <c r="I67" s="334">
        <v>1.275E7</v>
      </c>
      <c r="J67" s="334">
        <v>1.26796E7</v>
      </c>
    </row>
    <row r="68" ht="22.5" hidden="1" customHeight="1">
      <c r="A68" s="327" t="s">
        <v>3018</v>
      </c>
      <c r="B68" s="328">
        <v>45292.0</v>
      </c>
      <c r="C68" s="329">
        <v>0.0</v>
      </c>
      <c r="D68" s="329">
        <v>0.0</v>
      </c>
      <c r="E68" s="329">
        <v>0.0</v>
      </c>
      <c r="F68" s="329">
        <v>0.0</v>
      </c>
      <c r="G68" s="330">
        <v>0.0</v>
      </c>
      <c r="H68" s="329">
        <v>0.0</v>
      </c>
      <c r="I68" s="329">
        <v>0.0</v>
      </c>
      <c r="J68" s="329">
        <v>0.0</v>
      </c>
    </row>
    <row r="69" ht="22.5" hidden="1" customHeight="1">
      <c r="A69" s="327" t="s">
        <v>3018</v>
      </c>
      <c r="B69" s="328">
        <v>45293.0</v>
      </c>
      <c r="C69" s="329">
        <v>1.299E7</v>
      </c>
      <c r="D69" s="329">
        <v>3000000.0</v>
      </c>
      <c r="E69" s="329">
        <v>2954010.0</v>
      </c>
      <c r="F69" s="329">
        <v>1.13E7</v>
      </c>
      <c r="G69" s="330">
        <v>0.0</v>
      </c>
      <c r="H69" s="329">
        <v>0.0</v>
      </c>
      <c r="I69" s="329">
        <v>2.729E7</v>
      </c>
      <c r="J69" s="329">
        <v>2.724401E7</v>
      </c>
    </row>
    <row r="70" ht="22.5" hidden="1" customHeight="1">
      <c r="A70" s="327" t="s">
        <v>3018</v>
      </c>
      <c r="B70" s="328">
        <v>45294.0</v>
      </c>
      <c r="C70" s="329">
        <v>3.0795E7</v>
      </c>
      <c r="D70" s="329">
        <v>1610000.0</v>
      </c>
      <c r="E70" s="329">
        <v>1584240.0</v>
      </c>
      <c r="F70" s="329">
        <v>2.925E7</v>
      </c>
      <c r="G70" s="330">
        <v>0.0</v>
      </c>
      <c r="H70" s="329">
        <v>0.0</v>
      </c>
      <c r="I70" s="329">
        <v>6.1655E7</v>
      </c>
      <c r="J70" s="329">
        <v>6.162924E7</v>
      </c>
    </row>
    <row r="71" ht="22.5" hidden="1" customHeight="1">
      <c r="A71" s="327" t="s">
        <v>3018</v>
      </c>
      <c r="B71" s="328">
        <v>45295.0</v>
      </c>
      <c r="C71" s="329">
        <v>1715000.0</v>
      </c>
      <c r="D71" s="329">
        <v>956000.0</v>
      </c>
      <c r="E71" s="329">
        <v>941000.0</v>
      </c>
      <c r="F71" s="329">
        <v>1.01275E8</v>
      </c>
      <c r="G71" s="330">
        <v>0.0</v>
      </c>
      <c r="H71" s="329">
        <v>1940000.0</v>
      </c>
      <c r="I71" s="329">
        <v>1.02006E8</v>
      </c>
      <c r="J71" s="329">
        <v>1.01991E8</v>
      </c>
    </row>
    <row r="72" ht="22.5" hidden="1" customHeight="1">
      <c r="A72" s="327" t="s">
        <v>3018</v>
      </c>
      <c r="B72" s="328">
        <v>45296.0</v>
      </c>
      <c r="C72" s="329">
        <v>1.9779E8</v>
      </c>
      <c r="D72" s="329">
        <v>0.0</v>
      </c>
      <c r="E72" s="329">
        <v>0.0</v>
      </c>
      <c r="F72" s="329">
        <v>9725000.0</v>
      </c>
      <c r="G72" s="330">
        <v>0.0</v>
      </c>
      <c r="H72" s="329">
        <v>0.0</v>
      </c>
      <c r="I72" s="329">
        <v>2.07515E8</v>
      </c>
      <c r="J72" s="329">
        <v>2.07515E8</v>
      </c>
    </row>
    <row r="73" ht="22.5" hidden="1" customHeight="1">
      <c r="A73" s="327" t="s">
        <v>3018</v>
      </c>
      <c r="B73" s="328">
        <v>45297.0</v>
      </c>
      <c r="C73" s="329">
        <v>1.165E7</v>
      </c>
      <c r="D73" s="329">
        <v>0.0</v>
      </c>
      <c r="E73" s="329">
        <v>0.0</v>
      </c>
      <c r="F73" s="329">
        <v>910000.0</v>
      </c>
      <c r="G73" s="330">
        <v>0.0</v>
      </c>
      <c r="H73" s="329">
        <v>0.0</v>
      </c>
      <c r="I73" s="329">
        <v>1.256E7</v>
      </c>
      <c r="J73" s="329">
        <v>1.256E7</v>
      </c>
    </row>
    <row r="74" ht="22.5" hidden="1" customHeight="1">
      <c r="A74" s="327" t="s">
        <v>3018</v>
      </c>
      <c r="B74" s="328">
        <v>45298.0</v>
      </c>
      <c r="C74" s="329">
        <v>4215000.0</v>
      </c>
      <c r="D74" s="329">
        <v>1120000.0</v>
      </c>
      <c r="E74" s="329">
        <v>1102080.0</v>
      </c>
      <c r="F74" s="329">
        <v>2.15105E8</v>
      </c>
      <c r="G74" s="330">
        <v>0.0</v>
      </c>
      <c r="H74" s="329">
        <v>0.0</v>
      </c>
      <c r="I74" s="329">
        <v>2.2044E8</v>
      </c>
      <c r="J74" s="329">
        <v>2.2042208E8</v>
      </c>
    </row>
    <row r="75" ht="22.5" hidden="1" customHeight="1">
      <c r="A75" s="327" t="s">
        <v>3018</v>
      </c>
      <c r="B75" s="328">
        <v>45299.0</v>
      </c>
      <c r="C75" s="329">
        <v>1.9075E7</v>
      </c>
      <c r="D75" s="329">
        <v>850000.0</v>
      </c>
      <c r="E75" s="329">
        <v>836400.0</v>
      </c>
      <c r="F75" s="329">
        <v>4610000.0</v>
      </c>
      <c r="G75" s="330">
        <v>0.0</v>
      </c>
      <c r="H75" s="329">
        <v>0.0</v>
      </c>
      <c r="I75" s="329">
        <v>2.4535E7</v>
      </c>
      <c r="J75" s="329">
        <v>2.45214E7</v>
      </c>
    </row>
    <row r="76" ht="22.5" hidden="1" customHeight="1">
      <c r="A76" s="327" t="s">
        <v>3018</v>
      </c>
      <c r="B76" s="328">
        <v>45300.0</v>
      </c>
      <c r="C76" s="329">
        <v>9.935E7</v>
      </c>
      <c r="D76" s="329">
        <v>7250000.0</v>
      </c>
      <c r="E76" s="329">
        <v>7134000.0</v>
      </c>
      <c r="F76" s="329">
        <v>1120000.0</v>
      </c>
      <c r="G76" s="330">
        <v>0.0</v>
      </c>
      <c r="H76" s="329">
        <v>0.0</v>
      </c>
      <c r="I76" s="329">
        <v>1.0772E8</v>
      </c>
      <c r="J76" s="329">
        <v>1.07604E8</v>
      </c>
    </row>
    <row r="77" ht="22.5" hidden="1" customHeight="1">
      <c r="A77" s="327" t="s">
        <v>3018</v>
      </c>
      <c r="B77" s="328">
        <v>45301.0</v>
      </c>
      <c r="C77" s="329">
        <v>1.329E7</v>
      </c>
      <c r="D77" s="329">
        <v>2500000.0</v>
      </c>
      <c r="E77" s="329">
        <v>2460000.0</v>
      </c>
      <c r="F77" s="329">
        <v>2.58E7</v>
      </c>
      <c r="G77" s="330">
        <v>0.0</v>
      </c>
      <c r="H77" s="329">
        <v>0.0</v>
      </c>
      <c r="I77" s="329">
        <v>4.159E7</v>
      </c>
      <c r="J77" s="329">
        <v>4.155E7</v>
      </c>
    </row>
    <row r="78" ht="22.5" hidden="1" customHeight="1">
      <c r="A78" s="327" t="s">
        <v>3018</v>
      </c>
      <c r="B78" s="328">
        <v>45302.0</v>
      </c>
      <c r="C78" s="329">
        <v>3850000.0</v>
      </c>
      <c r="D78" s="329">
        <v>1.86E7</v>
      </c>
      <c r="E78" s="329">
        <v>1.83024E7</v>
      </c>
      <c r="F78" s="329">
        <v>4.97E7</v>
      </c>
      <c r="G78" s="330">
        <v>0.0</v>
      </c>
      <c r="H78" s="329">
        <v>0.0</v>
      </c>
      <c r="I78" s="329">
        <v>7.215E7</v>
      </c>
      <c r="J78" s="329">
        <v>7.18524E7</v>
      </c>
    </row>
    <row r="79" ht="22.5" hidden="1" customHeight="1">
      <c r="A79" s="327" t="s">
        <v>3018</v>
      </c>
      <c r="B79" s="328">
        <v>45303.0</v>
      </c>
      <c r="C79" s="329">
        <v>6820000.0</v>
      </c>
      <c r="D79" s="329">
        <v>1.94E7</v>
      </c>
      <c r="E79" s="329">
        <v>1.90766E7</v>
      </c>
      <c r="F79" s="329">
        <v>3.27E7</v>
      </c>
      <c r="G79" s="330">
        <v>0.0</v>
      </c>
      <c r="H79" s="329">
        <v>0.0</v>
      </c>
      <c r="I79" s="329">
        <v>5.892E7</v>
      </c>
      <c r="J79" s="329">
        <v>5.85966E7</v>
      </c>
    </row>
    <row r="80" ht="22.5" hidden="1" customHeight="1">
      <c r="A80" s="327" t="s">
        <v>3018</v>
      </c>
      <c r="B80" s="328">
        <v>45304.0</v>
      </c>
      <c r="C80" s="329">
        <v>0.0</v>
      </c>
      <c r="D80" s="329">
        <v>350000.0</v>
      </c>
      <c r="E80" s="329">
        <v>344400.0</v>
      </c>
      <c r="F80" s="329">
        <v>2305000.0</v>
      </c>
      <c r="G80" s="330">
        <v>0.0</v>
      </c>
      <c r="H80" s="329">
        <v>0.0</v>
      </c>
      <c r="I80" s="329">
        <v>2655000.0</v>
      </c>
      <c r="J80" s="329">
        <v>2649400.0</v>
      </c>
    </row>
    <row r="81" ht="22.5" hidden="1" customHeight="1">
      <c r="A81" s="327" t="s">
        <v>3018</v>
      </c>
      <c r="B81" s="328">
        <v>45305.0</v>
      </c>
      <c r="C81" s="329">
        <v>1.131E7</v>
      </c>
      <c r="D81" s="329">
        <v>4215000.0</v>
      </c>
      <c r="E81" s="329">
        <v>4147560.0</v>
      </c>
      <c r="F81" s="329">
        <v>1.185E7</v>
      </c>
      <c r="G81" s="330">
        <v>0.0</v>
      </c>
      <c r="H81" s="329">
        <v>0.0</v>
      </c>
      <c r="I81" s="329">
        <v>2.7375E7</v>
      </c>
      <c r="J81" s="329">
        <v>2.730756E7</v>
      </c>
    </row>
    <row r="82" ht="22.5" hidden="1" customHeight="1">
      <c r="A82" s="327" t="s">
        <v>3018</v>
      </c>
      <c r="B82" s="328">
        <v>45306.0</v>
      </c>
      <c r="C82" s="329">
        <v>3600000.0</v>
      </c>
      <c r="D82" s="329">
        <v>2615000.0</v>
      </c>
      <c r="E82" s="329">
        <v>2573160.0</v>
      </c>
      <c r="F82" s="329">
        <v>6350000.0</v>
      </c>
      <c r="G82" s="330">
        <v>3300000.0</v>
      </c>
      <c r="H82" s="329">
        <v>0.0</v>
      </c>
      <c r="I82" s="329">
        <v>1.5865E7</v>
      </c>
      <c r="J82" s="329">
        <v>1.582316E7</v>
      </c>
    </row>
    <row r="83" ht="22.5" hidden="1" customHeight="1">
      <c r="A83" s="327" t="s">
        <v>3018</v>
      </c>
      <c r="B83" s="328">
        <v>45307.0</v>
      </c>
      <c r="C83" s="329">
        <v>4.174E7</v>
      </c>
      <c r="D83" s="329">
        <v>0.0</v>
      </c>
      <c r="E83" s="329">
        <v>0.0</v>
      </c>
      <c r="F83" s="329">
        <v>2.1068E8</v>
      </c>
      <c r="G83" s="330">
        <v>0.0</v>
      </c>
      <c r="H83" s="329">
        <v>0.0</v>
      </c>
      <c r="I83" s="329">
        <v>2.5242E8</v>
      </c>
      <c r="J83" s="329">
        <v>2.5242E8</v>
      </c>
    </row>
    <row r="84" ht="22.5" hidden="1" customHeight="1">
      <c r="A84" s="327" t="s">
        <v>3018</v>
      </c>
      <c r="B84" s="328">
        <v>45308.0</v>
      </c>
      <c r="C84" s="329">
        <v>2.531E8</v>
      </c>
      <c r="D84" s="329">
        <v>1970000.0</v>
      </c>
      <c r="E84" s="329">
        <v>1938480.0</v>
      </c>
      <c r="F84" s="329">
        <v>7.045E7</v>
      </c>
      <c r="G84" s="330">
        <v>0.0</v>
      </c>
      <c r="H84" s="329">
        <v>0.0</v>
      </c>
      <c r="I84" s="329">
        <v>3.2552E8</v>
      </c>
      <c r="J84" s="329">
        <v>3.2548848E8</v>
      </c>
    </row>
    <row r="85" ht="22.5" hidden="1" customHeight="1">
      <c r="A85" s="327" t="s">
        <v>3018</v>
      </c>
      <c r="B85" s="328">
        <v>45309.0</v>
      </c>
      <c r="C85" s="329">
        <v>1.1202E8</v>
      </c>
      <c r="D85" s="329">
        <v>0.0</v>
      </c>
      <c r="E85" s="329">
        <v>0.0</v>
      </c>
      <c r="F85" s="329">
        <v>1.3025E7</v>
      </c>
      <c r="G85" s="330">
        <v>0.0</v>
      </c>
      <c r="H85" s="329">
        <v>0.0</v>
      </c>
      <c r="I85" s="329">
        <v>1.25045E8</v>
      </c>
      <c r="J85" s="329">
        <v>1.25045E8</v>
      </c>
    </row>
    <row r="86" ht="22.5" hidden="1" customHeight="1">
      <c r="A86" s="327" t="s">
        <v>3018</v>
      </c>
      <c r="B86" s="328">
        <v>45310.0</v>
      </c>
      <c r="C86" s="329">
        <v>5780000.0</v>
      </c>
      <c r="D86" s="329">
        <v>6125000.0</v>
      </c>
      <c r="E86" s="329">
        <v>6025800.0</v>
      </c>
      <c r="F86" s="329">
        <v>1500000.0</v>
      </c>
      <c r="G86" s="330">
        <v>0.0</v>
      </c>
      <c r="H86" s="329">
        <v>0.0</v>
      </c>
      <c r="I86" s="329">
        <v>1.3405E7</v>
      </c>
      <c r="J86" s="329">
        <v>1.33058E7</v>
      </c>
    </row>
    <row r="87" ht="22.5" hidden="1" customHeight="1">
      <c r="A87" s="327" t="s">
        <v>3018</v>
      </c>
      <c r="B87" s="328">
        <v>45311.0</v>
      </c>
      <c r="C87" s="329">
        <v>2.75E7</v>
      </c>
      <c r="D87" s="329">
        <v>2700000.0</v>
      </c>
      <c r="E87" s="329">
        <v>2656800.0</v>
      </c>
      <c r="F87" s="329">
        <v>2285000.0</v>
      </c>
      <c r="G87" s="330">
        <v>0.0</v>
      </c>
      <c r="H87" s="329">
        <v>1.2E7</v>
      </c>
      <c r="I87" s="329">
        <v>2.0485E7</v>
      </c>
      <c r="J87" s="329">
        <v>2.04418E7</v>
      </c>
    </row>
    <row r="88" ht="22.5" hidden="1" customHeight="1">
      <c r="A88" s="327" t="s">
        <v>3018</v>
      </c>
      <c r="B88" s="328">
        <v>45312.0</v>
      </c>
      <c r="C88" s="329">
        <v>4.382E7</v>
      </c>
      <c r="D88" s="329">
        <v>1.626E7</v>
      </c>
      <c r="E88" s="329">
        <v>1.599984E7</v>
      </c>
      <c r="F88" s="329">
        <v>1.062E7</v>
      </c>
      <c r="G88" s="330">
        <v>0.0</v>
      </c>
      <c r="H88" s="329">
        <v>0.0</v>
      </c>
      <c r="I88" s="329">
        <v>7.07E7</v>
      </c>
      <c r="J88" s="329">
        <v>7.043984E7</v>
      </c>
    </row>
    <row r="89" ht="22.5" hidden="1" customHeight="1">
      <c r="A89" s="327" t="s">
        <v>3018</v>
      </c>
      <c r="B89" s="328">
        <v>45313.0</v>
      </c>
      <c r="C89" s="329">
        <v>7.435E7</v>
      </c>
      <c r="D89" s="329">
        <v>0.0</v>
      </c>
      <c r="E89" s="329">
        <v>0.0</v>
      </c>
      <c r="F89" s="329">
        <v>3645000.0</v>
      </c>
      <c r="G89" s="330">
        <v>0.0</v>
      </c>
      <c r="H89" s="329">
        <v>0.0</v>
      </c>
      <c r="I89" s="329">
        <v>7.7995E7</v>
      </c>
      <c r="J89" s="329">
        <v>7.7995E7</v>
      </c>
    </row>
    <row r="90" ht="22.5" hidden="1" customHeight="1">
      <c r="A90" s="327" t="s">
        <v>3018</v>
      </c>
      <c r="B90" s="328">
        <v>45314.0</v>
      </c>
      <c r="C90" s="329">
        <v>4040000.0</v>
      </c>
      <c r="D90" s="329">
        <v>1120000.0</v>
      </c>
      <c r="E90" s="329">
        <v>1102080.0</v>
      </c>
      <c r="F90" s="329">
        <v>2.52E7</v>
      </c>
      <c r="G90" s="330">
        <v>0.0</v>
      </c>
      <c r="H90" s="329">
        <v>0.0</v>
      </c>
      <c r="I90" s="329">
        <v>3.036E7</v>
      </c>
      <c r="J90" s="329">
        <v>3.034208E7</v>
      </c>
    </row>
    <row r="91" ht="22.5" hidden="1" customHeight="1">
      <c r="A91" s="327" t="s">
        <v>3018</v>
      </c>
      <c r="B91" s="328">
        <v>45315.0</v>
      </c>
      <c r="C91" s="329">
        <v>2.52E7</v>
      </c>
      <c r="D91" s="329">
        <v>5000000.0</v>
      </c>
      <c r="E91" s="329">
        <v>4920000.0</v>
      </c>
      <c r="F91" s="329">
        <v>3.23E7</v>
      </c>
      <c r="G91" s="330">
        <v>4.258E7</v>
      </c>
      <c r="H91" s="329">
        <v>0.0</v>
      </c>
      <c r="I91" s="329">
        <v>1.0508E8</v>
      </c>
      <c r="J91" s="329">
        <v>1.05E8</v>
      </c>
    </row>
    <row r="92" ht="22.5" hidden="1" customHeight="1">
      <c r="A92" s="327" t="s">
        <v>3018</v>
      </c>
      <c r="B92" s="328">
        <v>45316.0</v>
      </c>
      <c r="C92" s="329">
        <v>5.03E7</v>
      </c>
      <c r="D92" s="329">
        <v>0.0</v>
      </c>
      <c r="E92" s="329">
        <v>0.0</v>
      </c>
      <c r="F92" s="329">
        <v>2700000.0</v>
      </c>
      <c r="G92" s="330">
        <v>0.0</v>
      </c>
      <c r="H92" s="329">
        <v>1.0E7</v>
      </c>
      <c r="I92" s="329">
        <v>4.3E7</v>
      </c>
      <c r="J92" s="329">
        <v>4.3E7</v>
      </c>
    </row>
    <row r="93" ht="22.5" hidden="1" customHeight="1">
      <c r="A93" s="327" t="s">
        <v>3018</v>
      </c>
      <c r="B93" s="328">
        <v>45317.0</v>
      </c>
      <c r="C93" s="329">
        <v>9250000.0</v>
      </c>
      <c r="D93" s="329">
        <v>0.0</v>
      </c>
      <c r="E93" s="329">
        <v>0.0</v>
      </c>
      <c r="F93" s="329">
        <v>1.2112E8</v>
      </c>
      <c r="G93" s="330">
        <v>0.0</v>
      </c>
      <c r="H93" s="329">
        <v>0.0</v>
      </c>
      <c r="I93" s="329">
        <v>1.3037E8</v>
      </c>
      <c r="J93" s="329">
        <v>1.3037E8</v>
      </c>
    </row>
    <row r="94" ht="22.5" hidden="1" customHeight="1">
      <c r="A94" s="327" t="s">
        <v>3018</v>
      </c>
      <c r="B94" s="328">
        <v>45318.0</v>
      </c>
      <c r="C94" s="329">
        <v>3875000.0</v>
      </c>
      <c r="D94" s="329">
        <v>0.0</v>
      </c>
      <c r="E94" s="329">
        <v>0.0</v>
      </c>
      <c r="F94" s="329">
        <v>700000.0</v>
      </c>
      <c r="G94" s="330">
        <v>0.0</v>
      </c>
      <c r="H94" s="329">
        <v>0.0</v>
      </c>
      <c r="I94" s="329">
        <v>4575000.0</v>
      </c>
      <c r="J94" s="329">
        <v>4575000.0</v>
      </c>
    </row>
    <row r="95" ht="22.5" hidden="1" customHeight="1">
      <c r="A95" s="327" t="s">
        <v>3018</v>
      </c>
      <c r="B95" s="328">
        <v>45319.0</v>
      </c>
      <c r="C95" s="329">
        <v>2550000.0</v>
      </c>
      <c r="D95" s="329">
        <v>2600000.0</v>
      </c>
      <c r="E95" s="329">
        <v>2570400.0</v>
      </c>
      <c r="F95" s="329">
        <v>3650000.0</v>
      </c>
      <c r="G95" s="330">
        <v>0.0</v>
      </c>
      <c r="H95" s="329">
        <v>0.0</v>
      </c>
      <c r="I95" s="329">
        <v>8800000.0</v>
      </c>
      <c r="J95" s="329">
        <v>8770400.0</v>
      </c>
    </row>
    <row r="96" ht="22.5" hidden="1" customHeight="1">
      <c r="A96" s="327" t="s">
        <v>3018</v>
      </c>
      <c r="B96" s="328">
        <v>45320.0</v>
      </c>
      <c r="C96" s="329">
        <v>1.046E8</v>
      </c>
      <c r="D96" s="329">
        <v>1200000.0</v>
      </c>
      <c r="E96" s="329">
        <v>1180800.0</v>
      </c>
      <c r="F96" s="329">
        <v>8365000.0</v>
      </c>
      <c r="G96" s="330">
        <v>0.0</v>
      </c>
      <c r="H96" s="329">
        <v>1.5E7</v>
      </c>
      <c r="I96" s="329">
        <v>9.9165E7</v>
      </c>
      <c r="J96" s="329">
        <v>9.91458E7</v>
      </c>
    </row>
    <row r="97" ht="22.5" hidden="1" customHeight="1">
      <c r="A97" s="327" t="s">
        <v>3018</v>
      </c>
      <c r="B97" s="328">
        <v>45321.0</v>
      </c>
      <c r="C97" s="329">
        <v>9.655E7</v>
      </c>
      <c r="D97" s="329">
        <v>500000.0</v>
      </c>
      <c r="E97" s="329">
        <v>490300.0</v>
      </c>
      <c r="F97" s="329">
        <v>1.0271E8</v>
      </c>
      <c r="G97" s="330">
        <v>0.0</v>
      </c>
      <c r="H97" s="329">
        <v>0.0</v>
      </c>
      <c r="I97" s="329">
        <v>1.9976E8</v>
      </c>
      <c r="J97" s="329">
        <v>1.997503E8</v>
      </c>
    </row>
    <row r="98" ht="22.5" hidden="1" customHeight="1">
      <c r="A98" s="331" t="s">
        <v>3018</v>
      </c>
      <c r="B98" s="332">
        <v>45322.0</v>
      </c>
      <c r="C98" s="333">
        <v>7650000.0</v>
      </c>
      <c r="D98" s="333">
        <v>1050000.0</v>
      </c>
      <c r="E98" s="333">
        <v>1033200.0</v>
      </c>
      <c r="F98" s="333">
        <v>3.52E7</v>
      </c>
      <c r="G98" s="334">
        <v>0.0</v>
      </c>
      <c r="H98" s="333">
        <v>0.0</v>
      </c>
      <c r="I98" s="333">
        <v>4.39E7</v>
      </c>
      <c r="J98" s="333">
        <v>4.38832E7</v>
      </c>
    </row>
    <row r="99" ht="22.5" hidden="1" customHeight="1">
      <c r="A99" s="327" t="s">
        <v>3032</v>
      </c>
      <c r="B99" s="328">
        <v>45323.0</v>
      </c>
      <c r="C99" s="329">
        <v>4025000.0</v>
      </c>
      <c r="D99" s="329">
        <v>0.0</v>
      </c>
      <c r="E99" s="329">
        <v>0.0</v>
      </c>
      <c r="F99" s="329">
        <v>1.15E8</v>
      </c>
      <c r="G99" s="330">
        <v>0.0</v>
      </c>
      <c r="H99" s="329">
        <v>0.0</v>
      </c>
      <c r="I99" s="329">
        <v>1.19025E8</v>
      </c>
      <c r="J99" s="329">
        <v>1.19025E8</v>
      </c>
    </row>
    <row r="100" ht="22.5" hidden="1" customHeight="1">
      <c r="A100" s="327" t="s">
        <v>3032</v>
      </c>
      <c r="B100" s="328">
        <v>45324.0</v>
      </c>
      <c r="C100" s="329">
        <v>1.16E7</v>
      </c>
      <c r="D100" s="329">
        <v>3385000.0</v>
      </c>
      <c r="E100" s="329">
        <v>3330840.0</v>
      </c>
      <c r="F100" s="329">
        <v>1.0965E7</v>
      </c>
      <c r="G100" s="330">
        <v>0.0</v>
      </c>
      <c r="H100" s="329">
        <v>0.0</v>
      </c>
      <c r="I100" s="329">
        <v>2.595E7</v>
      </c>
      <c r="J100" s="329">
        <v>2.589584E7</v>
      </c>
    </row>
    <row r="101" ht="22.5" hidden="1" customHeight="1">
      <c r="A101" s="327" t="s">
        <v>3032</v>
      </c>
      <c r="B101" s="328">
        <v>45325.0</v>
      </c>
      <c r="C101" s="329">
        <v>6700000.0</v>
      </c>
      <c r="D101" s="329">
        <v>1715000.0</v>
      </c>
      <c r="E101" s="329">
        <v>1671560.0</v>
      </c>
      <c r="F101" s="329">
        <v>850000.0</v>
      </c>
      <c r="G101" s="330">
        <v>0.0</v>
      </c>
      <c r="H101" s="329">
        <v>0.0</v>
      </c>
      <c r="I101" s="329">
        <v>9265000.0</v>
      </c>
      <c r="J101" s="329">
        <v>9221560.0</v>
      </c>
    </row>
    <row r="102" ht="22.5" hidden="1" customHeight="1">
      <c r="A102" s="327" t="s">
        <v>3032</v>
      </c>
      <c r="B102" s="328">
        <v>45326.0</v>
      </c>
      <c r="C102" s="329">
        <v>3875000.0</v>
      </c>
      <c r="D102" s="329">
        <v>1700000.0</v>
      </c>
      <c r="E102" s="329">
        <v>1672800.0</v>
      </c>
      <c r="F102" s="329">
        <v>800000.0</v>
      </c>
      <c r="G102" s="330">
        <v>0.0</v>
      </c>
      <c r="H102" s="329">
        <v>0.0</v>
      </c>
      <c r="I102" s="329">
        <v>6375000.0</v>
      </c>
      <c r="J102" s="329">
        <v>6347800.0</v>
      </c>
    </row>
    <row r="103" ht="22.5" hidden="1" customHeight="1">
      <c r="A103" s="327" t="s">
        <v>3032</v>
      </c>
      <c r="B103" s="328">
        <v>45327.0</v>
      </c>
      <c r="C103" s="329">
        <v>0.0</v>
      </c>
      <c r="D103" s="329">
        <v>1850000.0</v>
      </c>
      <c r="E103" s="329">
        <v>1818400.0</v>
      </c>
      <c r="F103" s="329">
        <v>0.0</v>
      </c>
      <c r="G103" s="330">
        <v>0.0</v>
      </c>
      <c r="H103" s="329">
        <v>0.0</v>
      </c>
      <c r="I103" s="329">
        <v>1850000.0</v>
      </c>
      <c r="J103" s="329">
        <v>1818400.0</v>
      </c>
    </row>
    <row r="104" ht="22.5" hidden="1" customHeight="1">
      <c r="A104" s="327" t="s">
        <v>3032</v>
      </c>
      <c r="B104" s="328">
        <v>45328.0</v>
      </c>
      <c r="C104" s="329">
        <v>0.0</v>
      </c>
      <c r="D104" s="329">
        <v>0.0</v>
      </c>
      <c r="E104" s="329">
        <v>0.0</v>
      </c>
      <c r="F104" s="329">
        <v>0.0</v>
      </c>
      <c r="G104" s="330">
        <v>0.0</v>
      </c>
      <c r="H104" s="329">
        <v>0.0</v>
      </c>
      <c r="I104" s="329">
        <v>0.0</v>
      </c>
      <c r="J104" s="329">
        <v>0.0</v>
      </c>
    </row>
    <row r="105" ht="22.5" hidden="1" customHeight="1">
      <c r="A105" s="327" t="s">
        <v>3032</v>
      </c>
      <c r="B105" s="328">
        <v>45329.0</v>
      </c>
      <c r="C105" s="329">
        <v>0.0</v>
      </c>
      <c r="D105" s="329">
        <v>0.0</v>
      </c>
      <c r="E105" s="329">
        <v>0.0</v>
      </c>
      <c r="F105" s="329">
        <v>0.0</v>
      </c>
      <c r="G105" s="330">
        <v>0.0</v>
      </c>
      <c r="H105" s="329">
        <v>0.0</v>
      </c>
      <c r="I105" s="329">
        <v>0.0</v>
      </c>
      <c r="J105" s="329">
        <v>0.0</v>
      </c>
    </row>
    <row r="106" ht="22.5" hidden="1" customHeight="1">
      <c r="A106" s="327" t="s">
        <v>3032</v>
      </c>
      <c r="B106" s="328">
        <v>45330.0</v>
      </c>
      <c r="C106" s="329">
        <v>0.0</v>
      </c>
      <c r="D106" s="329">
        <v>0.0</v>
      </c>
      <c r="E106" s="329">
        <v>0.0</v>
      </c>
      <c r="F106" s="329">
        <v>0.0</v>
      </c>
      <c r="G106" s="330">
        <v>0.0</v>
      </c>
      <c r="H106" s="329">
        <v>0.0</v>
      </c>
      <c r="I106" s="329">
        <v>0.0</v>
      </c>
      <c r="J106" s="329">
        <v>0.0</v>
      </c>
    </row>
    <row r="107" ht="22.5" hidden="1" customHeight="1">
      <c r="A107" s="327" t="s">
        <v>3032</v>
      </c>
      <c r="B107" s="328">
        <v>45331.0</v>
      </c>
      <c r="C107" s="329">
        <v>0.0</v>
      </c>
      <c r="D107" s="329">
        <v>0.0</v>
      </c>
      <c r="E107" s="329">
        <v>0.0</v>
      </c>
      <c r="F107" s="329">
        <v>0.0</v>
      </c>
      <c r="G107" s="330">
        <v>0.0</v>
      </c>
      <c r="H107" s="329">
        <v>0.0</v>
      </c>
      <c r="I107" s="329">
        <v>0.0</v>
      </c>
      <c r="J107" s="329">
        <v>0.0</v>
      </c>
    </row>
    <row r="108" ht="22.5" hidden="1" customHeight="1">
      <c r="A108" s="327" t="s">
        <v>3032</v>
      </c>
      <c r="B108" s="328">
        <v>45332.0</v>
      </c>
      <c r="C108" s="329">
        <v>0.0</v>
      </c>
      <c r="D108" s="329">
        <v>0.0</v>
      </c>
      <c r="E108" s="329">
        <v>0.0</v>
      </c>
      <c r="F108" s="329">
        <v>0.0</v>
      </c>
      <c r="G108" s="330">
        <v>0.0</v>
      </c>
      <c r="H108" s="329">
        <v>0.0</v>
      </c>
      <c r="I108" s="329">
        <v>0.0</v>
      </c>
      <c r="J108" s="329">
        <v>0.0</v>
      </c>
    </row>
    <row r="109" ht="22.5" hidden="1" customHeight="1">
      <c r="A109" s="327" t="s">
        <v>3032</v>
      </c>
      <c r="B109" s="328">
        <v>45333.0</v>
      </c>
      <c r="C109" s="329">
        <v>0.0</v>
      </c>
      <c r="D109" s="329">
        <v>0.0</v>
      </c>
      <c r="E109" s="329">
        <v>0.0</v>
      </c>
      <c r="F109" s="329">
        <v>0.0</v>
      </c>
      <c r="G109" s="330">
        <v>0.0</v>
      </c>
      <c r="H109" s="329">
        <v>0.0</v>
      </c>
      <c r="I109" s="329">
        <v>0.0</v>
      </c>
      <c r="J109" s="329">
        <v>0.0</v>
      </c>
    </row>
    <row r="110" ht="22.5" hidden="1" customHeight="1">
      <c r="A110" s="327" t="s">
        <v>3032</v>
      </c>
      <c r="B110" s="328">
        <v>45334.0</v>
      </c>
      <c r="C110" s="329">
        <v>0.0</v>
      </c>
      <c r="D110" s="329">
        <v>0.0</v>
      </c>
      <c r="E110" s="329">
        <v>0.0</v>
      </c>
      <c r="F110" s="329">
        <v>0.0</v>
      </c>
      <c r="G110" s="330">
        <v>0.0</v>
      </c>
      <c r="H110" s="329">
        <v>0.0</v>
      </c>
      <c r="I110" s="329">
        <v>0.0</v>
      </c>
      <c r="J110" s="329">
        <v>0.0</v>
      </c>
    </row>
    <row r="111" ht="22.5" hidden="1" customHeight="1">
      <c r="A111" s="327" t="s">
        <v>3032</v>
      </c>
      <c r="B111" s="328">
        <v>45335.0</v>
      </c>
      <c r="C111" s="329">
        <v>0.0</v>
      </c>
      <c r="D111" s="329">
        <v>0.0</v>
      </c>
      <c r="E111" s="329">
        <v>0.0</v>
      </c>
      <c r="F111" s="329">
        <v>0.0</v>
      </c>
      <c r="G111" s="330">
        <v>0.0</v>
      </c>
      <c r="H111" s="329">
        <v>0.0</v>
      </c>
      <c r="I111" s="329">
        <v>0.0</v>
      </c>
      <c r="J111" s="329">
        <v>0.0</v>
      </c>
    </row>
    <row r="112" ht="22.5" hidden="1" customHeight="1">
      <c r="A112" s="327" t="s">
        <v>3032</v>
      </c>
      <c r="B112" s="328">
        <v>45336.0</v>
      </c>
      <c r="C112" s="329">
        <v>0.0</v>
      </c>
      <c r="D112" s="329">
        <v>0.0</v>
      </c>
      <c r="E112" s="329">
        <v>0.0</v>
      </c>
      <c r="F112" s="329">
        <v>0.0</v>
      </c>
      <c r="G112" s="330">
        <v>0.0</v>
      </c>
      <c r="H112" s="329">
        <v>0.0</v>
      </c>
      <c r="I112" s="329">
        <v>0.0</v>
      </c>
      <c r="J112" s="329">
        <v>0.0</v>
      </c>
    </row>
    <row r="113" ht="22.5" hidden="1" customHeight="1">
      <c r="A113" s="327" t="s">
        <v>3032</v>
      </c>
      <c r="B113" s="328">
        <v>45337.0</v>
      </c>
      <c r="C113" s="329">
        <v>0.0</v>
      </c>
      <c r="D113" s="329">
        <v>0.0</v>
      </c>
      <c r="E113" s="329">
        <v>0.0</v>
      </c>
      <c r="F113" s="329">
        <v>0.0</v>
      </c>
      <c r="G113" s="330">
        <v>0.0</v>
      </c>
      <c r="H113" s="329">
        <v>0.0</v>
      </c>
      <c r="I113" s="329">
        <v>0.0</v>
      </c>
      <c r="J113" s="329">
        <v>0.0</v>
      </c>
    </row>
    <row r="114" ht="22.5" hidden="1" customHeight="1">
      <c r="A114" s="327" t="s">
        <v>3032</v>
      </c>
      <c r="B114" s="328">
        <v>45338.0</v>
      </c>
      <c r="C114" s="329">
        <v>0.0</v>
      </c>
      <c r="D114" s="329">
        <v>0.0</v>
      </c>
      <c r="E114" s="329">
        <v>0.0</v>
      </c>
      <c r="F114" s="329">
        <v>0.0</v>
      </c>
      <c r="G114" s="330">
        <v>0.0</v>
      </c>
      <c r="H114" s="329">
        <v>0.0</v>
      </c>
      <c r="I114" s="329">
        <v>0.0</v>
      </c>
      <c r="J114" s="329">
        <v>0.0</v>
      </c>
    </row>
    <row r="115" ht="22.5" hidden="1" customHeight="1">
      <c r="A115" s="327" t="s">
        <v>3032</v>
      </c>
      <c r="B115" s="328">
        <v>45339.0</v>
      </c>
      <c r="C115" s="329">
        <v>0.0</v>
      </c>
      <c r="D115" s="329">
        <v>0.0</v>
      </c>
      <c r="E115" s="329">
        <v>0.0</v>
      </c>
      <c r="F115" s="329">
        <v>0.0</v>
      </c>
      <c r="G115" s="330">
        <v>0.0</v>
      </c>
      <c r="H115" s="329">
        <v>0.0</v>
      </c>
      <c r="I115" s="329">
        <v>0.0</v>
      </c>
      <c r="J115" s="329">
        <v>0.0</v>
      </c>
    </row>
    <row r="116" ht="22.5" hidden="1" customHeight="1">
      <c r="A116" s="327" t="s">
        <v>3032</v>
      </c>
      <c r="B116" s="328">
        <v>45340.0</v>
      </c>
      <c r="C116" s="329">
        <v>1.513E7</v>
      </c>
      <c r="D116" s="329">
        <v>3200000.0</v>
      </c>
      <c r="E116" s="329">
        <v>3148800.0</v>
      </c>
      <c r="F116" s="329">
        <v>4.835E7</v>
      </c>
      <c r="G116" s="330">
        <v>0.0</v>
      </c>
      <c r="H116" s="329">
        <v>0.0</v>
      </c>
      <c r="I116" s="329">
        <v>6.668E7</v>
      </c>
      <c r="J116" s="329">
        <v>6.66288E7</v>
      </c>
    </row>
    <row r="117" ht="22.5" hidden="1" customHeight="1">
      <c r="A117" s="327" t="s">
        <v>3032</v>
      </c>
      <c r="B117" s="328">
        <v>45341.0</v>
      </c>
      <c r="C117" s="329">
        <v>6.4165E7</v>
      </c>
      <c r="D117" s="329">
        <v>5750000.0</v>
      </c>
      <c r="E117" s="329">
        <v>5658000.0</v>
      </c>
      <c r="F117" s="329">
        <v>6400000.0</v>
      </c>
      <c r="G117" s="330">
        <v>0.0</v>
      </c>
      <c r="H117" s="329">
        <v>0.0</v>
      </c>
      <c r="I117" s="329">
        <v>7.6315E7</v>
      </c>
      <c r="J117" s="329">
        <v>7.6223E7</v>
      </c>
    </row>
    <row r="118" ht="22.5" hidden="1" customHeight="1">
      <c r="A118" s="327" t="s">
        <v>3032</v>
      </c>
      <c r="B118" s="328">
        <v>45342.0</v>
      </c>
      <c r="C118" s="329">
        <v>1.025E7</v>
      </c>
      <c r="D118" s="329">
        <v>0.0</v>
      </c>
      <c r="E118" s="329">
        <v>0.0</v>
      </c>
      <c r="F118" s="329">
        <v>750000.0</v>
      </c>
      <c r="G118" s="330">
        <v>0.0</v>
      </c>
      <c r="H118" s="329">
        <v>0.0</v>
      </c>
      <c r="I118" s="329">
        <v>1.1E7</v>
      </c>
      <c r="J118" s="329">
        <v>1.1E7</v>
      </c>
    </row>
    <row r="119" ht="22.5" hidden="1" customHeight="1">
      <c r="A119" s="327" t="s">
        <v>3032</v>
      </c>
      <c r="B119" s="328">
        <v>45343.0</v>
      </c>
      <c r="C119" s="329">
        <v>1.14E7</v>
      </c>
      <c r="D119" s="329">
        <v>0.0</v>
      </c>
      <c r="E119" s="329">
        <v>0.0</v>
      </c>
      <c r="F119" s="329">
        <v>7730000.0</v>
      </c>
      <c r="G119" s="330">
        <v>0.0</v>
      </c>
      <c r="H119" s="329">
        <v>0.0</v>
      </c>
      <c r="I119" s="329">
        <v>1.913E7</v>
      </c>
      <c r="J119" s="329">
        <v>1.913E7</v>
      </c>
    </row>
    <row r="120" ht="22.5" hidden="1" customHeight="1">
      <c r="A120" s="327" t="s">
        <v>3032</v>
      </c>
      <c r="B120" s="328">
        <v>45344.0</v>
      </c>
      <c r="C120" s="329">
        <v>1.3538E8</v>
      </c>
      <c r="D120" s="329">
        <v>1.40445E8</v>
      </c>
      <c r="E120" s="329">
        <v>1.3819976E8</v>
      </c>
      <c r="F120" s="329">
        <v>4.9E7</v>
      </c>
      <c r="G120" s="330">
        <v>0.0</v>
      </c>
      <c r="H120" s="329">
        <v>2000000.0</v>
      </c>
      <c r="I120" s="329">
        <v>3.22825E8</v>
      </c>
      <c r="J120" s="329">
        <v>3.2057976E8</v>
      </c>
    </row>
    <row r="121" ht="22.5" hidden="1" customHeight="1">
      <c r="A121" s="327" t="s">
        <v>3032</v>
      </c>
      <c r="B121" s="328">
        <v>45345.0</v>
      </c>
      <c r="C121" s="329">
        <v>3375000.0</v>
      </c>
      <c r="D121" s="329">
        <v>3860000.0</v>
      </c>
      <c r="E121" s="329">
        <v>3798240.0</v>
      </c>
      <c r="F121" s="329">
        <v>2420000.0</v>
      </c>
      <c r="G121" s="330">
        <v>0.0</v>
      </c>
      <c r="H121" s="329">
        <v>0.0</v>
      </c>
      <c r="I121" s="329">
        <v>9655000.0</v>
      </c>
      <c r="J121" s="329">
        <v>9593240.0</v>
      </c>
    </row>
    <row r="122" ht="22.5" hidden="1" customHeight="1">
      <c r="A122" s="327" t="s">
        <v>3032</v>
      </c>
      <c r="B122" s="328">
        <v>45346.0</v>
      </c>
      <c r="C122" s="329">
        <v>3.255E7</v>
      </c>
      <c r="D122" s="329">
        <v>3265000.0</v>
      </c>
      <c r="E122" s="329">
        <v>3212760.0</v>
      </c>
      <c r="F122" s="329">
        <v>1.6595E7</v>
      </c>
      <c r="G122" s="330">
        <v>0.0</v>
      </c>
      <c r="H122" s="329">
        <v>0.0</v>
      </c>
      <c r="I122" s="329">
        <v>5.241E7</v>
      </c>
      <c r="J122" s="329">
        <v>5.235776E7</v>
      </c>
    </row>
    <row r="123" ht="22.5" hidden="1" customHeight="1">
      <c r="A123" s="327" t="s">
        <v>3032</v>
      </c>
      <c r="B123" s="328">
        <v>45347.0</v>
      </c>
      <c r="C123" s="329">
        <v>1330000.0</v>
      </c>
      <c r="D123" s="329">
        <v>945000.0</v>
      </c>
      <c r="E123" s="329">
        <v>925880.0</v>
      </c>
      <c r="F123" s="329">
        <v>1.112E7</v>
      </c>
      <c r="G123" s="330">
        <v>0.0</v>
      </c>
      <c r="H123" s="329">
        <v>0.0</v>
      </c>
      <c r="I123" s="329">
        <v>1.3395E7</v>
      </c>
      <c r="J123" s="329">
        <v>1.337588E7</v>
      </c>
    </row>
    <row r="124" ht="22.5" hidden="1" customHeight="1">
      <c r="A124" s="327" t="s">
        <v>3032</v>
      </c>
      <c r="B124" s="328">
        <v>45348.0</v>
      </c>
      <c r="C124" s="329">
        <v>1.075E7</v>
      </c>
      <c r="D124" s="329">
        <v>8730000.0</v>
      </c>
      <c r="E124" s="329">
        <v>8573200.0</v>
      </c>
      <c r="F124" s="329">
        <v>0.0</v>
      </c>
      <c r="G124" s="330">
        <v>0.0</v>
      </c>
      <c r="H124" s="329">
        <v>0.0</v>
      </c>
      <c r="I124" s="329">
        <v>1.948E7</v>
      </c>
      <c r="J124" s="329">
        <v>1.93232E7</v>
      </c>
    </row>
    <row r="125" ht="22.5" hidden="1" customHeight="1">
      <c r="A125" s="327" t="s">
        <v>3032</v>
      </c>
      <c r="B125" s="328">
        <v>45349.0</v>
      </c>
      <c r="C125" s="329">
        <v>4343000.0</v>
      </c>
      <c r="D125" s="329">
        <v>3000000.0</v>
      </c>
      <c r="E125" s="329">
        <v>2952000.0</v>
      </c>
      <c r="F125" s="329">
        <v>310000.0</v>
      </c>
      <c r="G125" s="330">
        <v>0.0</v>
      </c>
      <c r="H125" s="329">
        <v>0.0</v>
      </c>
      <c r="I125" s="329">
        <v>7653000.0</v>
      </c>
      <c r="J125" s="329">
        <v>7605000.0</v>
      </c>
    </row>
    <row r="126" ht="22.5" hidden="1" customHeight="1">
      <c r="A126" s="327" t="s">
        <v>3032</v>
      </c>
      <c r="B126" s="328">
        <v>45350.0</v>
      </c>
      <c r="C126" s="329">
        <v>2350000.0</v>
      </c>
      <c r="D126" s="329">
        <v>350000.0</v>
      </c>
      <c r="E126" s="329">
        <v>344400.0</v>
      </c>
      <c r="F126" s="329">
        <v>1850000.0</v>
      </c>
      <c r="G126" s="330">
        <v>0.0</v>
      </c>
      <c r="H126" s="329">
        <v>0.0</v>
      </c>
      <c r="I126" s="329">
        <v>4550000.0</v>
      </c>
      <c r="J126" s="329">
        <v>4544400.0</v>
      </c>
    </row>
    <row r="127" ht="22.5" hidden="1" customHeight="1">
      <c r="A127" s="331" t="s">
        <v>3032</v>
      </c>
      <c r="B127" s="332">
        <v>45351.0</v>
      </c>
      <c r="C127" s="333">
        <v>5000000.0</v>
      </c>
      <c r="D127" s="333">
        <v>0.0</v>
      </c>
      <c r="E127" s="333">
        <v>0.0</v>
      </c>
      <c r="F127" s="333">
        <v>4.966E7</v>
      </c>
      <c r="G127" s="334">
        <v>0.0</v>
      </c>
      <c r="H127" s="333">
        <v>0.0</v>
      </c>
      <c r="I127" s="333">
        <v>5.466E7</v>
      </c>
      <c r="J127" s="333">
        <v>5.466E7</v>
      </c>
    </row>
    <row r="128" ht="22.5" hidden="1" customHeight="1">
      <c r="A128" s="327" t="s">
        <v>3055</v>
      </c>
      <c r="B128" s="328">
        <v>45352.0</v>
      </c>
      <c r="C128" s="329">
        <v>4050000.0</v>
      </c>
      <c r="D128" s="329">
        <v>0.0</v>
      </c>
      <c r="E128" s="329">
        <v>0.0</v>
      </c>
      <c r="F128" s="329">
        <v>1.25E7</v>
      </c>
      <c r="G128" s="330">
        <v>0.0</v>
      </c>
      <c r="H128" s="329">
        <v>0.0</v>
      </c>
      <c r="I128" s="329">
        <v>1.655E7</v>
      </c>
      <c r="J128" s="329">
        <v>1.655E7</v>
      </c>
    </row>
    <row r="129" ht="22.5" hidden="1" customHeight="1">
      <c r="A129" s="327" t="s">
        <v>3055</v>
      </c>
      <c r="B129" s="328">
        <v>45353.0</v>
      </c>
      <c r="C129" s="329">
        <v>1565000.0</v>
      </c>
      <c r="D129" s="329">
        <v>850000.0</v>
      </c>
      <c r="E129" s="329">
        <v>836400.0</v>
      </c>
      <c r="F129" s="329">
        <v>6850000.0</v>
      </c>
      <c r="G129" s="330">
        <v>0.0</v>
      </c>
      <c r="H129" s="329">
        <v>210000.0</v>
      </c>
      <c r="I129" s="329">
        <v>9055000.0</v>
      </c>
      <c r="J129" s="329">
        <v>9041400.0</v>
      </c>
    </row>
    <row r="130" ht="22.5" hidden="1" customHeight="1">
      <c r="A130" s="327" t="s">
        <v>3055</v>
      </c>
      <c r="B130" s="328">
        <v>45354.0</v>
      </c>
      <c r="C130" s="329">
        <v>1.2655E7</v>
      </c>
      <c r="D130" s="329">
        <v>3350000.0</v>
      </c>
      <c r="E130" s="329">
        <v>3301400.0</v>
      </c>
      <c r="F130" s="329">
        <v>2.12E7</v>
      </c>
      <c r="G130" s="330">
        <v>0.0</v>
      </c>
      <c r="H130" s="329">
        <v>0.0</v>
      </c>
      <c r="I130" s="329">
        <v>3.7205E7</v>
      </c>
      <c r="J130" s="329">
        <v>3.71564E7</v>
      </c>
    </row>
    <row r="131" ht="22.5" hidden="1" customHeight="1">
      <c r="A131" s="327" t="s">
        <v>3055</v>
      </c>
      <c r="B131" s="328">
        <v>45355.0</v>
      </c>
      <c r="C131" s="329">
        <v>7195000.0</v>
      </c>
      <c r="D131" s="329">
        <v>1.479E7</v>
      </c>
      <c r="E131" s="329">
        <v>1.455836E7</v>
      </c>
      <c r="F131" s="329">
        <v>6.835E7</v>
      </c>
      <c r="G131" s="330">
        <v>0.0</v>
      </c>
      <c r="H131" s="329">
        <v>0.0</v>
      </c>
      <c r="I131" s="329">
        <v>9.0335E7</v>
      </c>
      <c r="J131" s="329">
        <v>9.010336E7</v>
      </c>
    </row>
    <row r="132" ht="22.5" hidden="1" customHeight="1">
      <c r="A132" s="327" t="s">
        <v>3055</v>
      </c>
      <c r="B132" s="328">
        <v>45356.0</v>
      </c>
      <c r="C132" s="329">
        <v>2.21E7</v>
      </c>
      <c r="D132" s="329">
        <v>5000000.0</v>
      </c>
      <c r="E132" s="329">
        <v>4920000.0</v>
      </c>
      <c r="F132" s="329">
        <v>1.72E7</v>
      </c>
      <c r="G132" s="330">
        <v>0.0</v>
      </c>
      <c r="H132" s="329">
        <v>0.0</v>
      </c>
      <c r="I132" s="329">
        <v>4.43E7</v>
      </c>
      <c r="J132" s="329">
        <v>4.422E7</v>
      </c>
    </row>
    <row r="133" ht="22.5" hidden="1" customHeight="1">
      <c r="A133" s="327" t="s">
        <v>3055</v>
      </c>
      <c r="B133" s="328">
        <v>45357.0</v>
      </c>
      <c r="C133" s="329">
        <v>7000000.0</v>
      </c>
      <c r="D133" s="329">
        <v>9500000.0</v>
      </c>
      <c r="E133" s="329">
        <v>9348000.0</v>
      </c>
      <c r="F133" s="329">
        <v>4900000.0</v>
      </c>
      <c r="G133" s="330">
        <v>0.0</v>
      </c>
      <c r="H133" s="329">
        <v>0.0</v>
      </c>
      <c r="I133" s="329">
        <v>2.14E7</v>
      </c>
      <c r="J133" s="329">
        <v>2.1248E7</v>
      </c>
    </row>
    <row r="134" ht="22.5" hidden="1" customHeight="1">
      <c r="A134" s="327" t="s">
        <v>3055</v>
      </c>
      <c r="B134" s="328">
        <v>45358.0</v>
      </c>
      <c r="C134" s="329">
        <v>1.82E7</v>
      </c>
      <c r="D134" s="329">
        <v>4970000.0</v>
      </c>
      <c r="E134" s="329">
        <v>4890480.0</v>
      </c>
      <c r="F134" s="329">
        <v>4400000.0</v>
      </c>
      <c r="G134" s="330">
        <v>0.0</v>
      </c>
      <c r="H134" s="329">
        <v>0.0</v>
      </c>
      <c r="I134" s="329">
        <v>2.757E7</v>
      </c>
      <c r="J134" s="329">
        <v>2.749048E7</v>
      </c>
    </row>
    <row r="135" ht="22.5" hidden="1" customHeight="1">
      <c r="A135" s="327" t="s">
        <v>3055</v>
      </c>
      <c r="B135" s="328">
        <v>45359.0</v>
      </c>
      <c r="C135" s="329">
        <v>3.6575E7</v>
      </c>
      <c r="D135" s="329">
        <v>4215000.0</v>
      </c>
      <c r="E135" s="329">
        <v>4147560.0</v>
      </c>
      <c r="F135" s="329">
        <v>1.865E7</v>
      </c>
      <c r="G135" s="330">
        <v>0.0</v>
      </c>
      <c r="H135" s="329">
        <v>0.0</v>
      </c>
      <c r="I135" s="329">
        <v>5.944E7</v>
      </c>
      <c r="J135" s="329">
        <v>5.937256E7</v>
      </c>
    </row>
    <row r="136" ht="22.5" hidden="1" customHeight="1">
      <c r="A136" s="327" t="s">
        <v>3055</v>
      </c>
      <c r="B136" s="328">
        <v>45360.0</v>
      </c>
      <c r="C136" s="329">
        <v>1.669E7</v>
      </c>
      <c r="D136" s="329">
        <v>8695000.0</v>
      </c>
      <c r="E136" s="329">
        <v>8555880.0</v>
      </c>
      <c r="F136" s="329">
        <v>4350000.0</v>
      </c>
      <c r="G136" s="330">
        <v>0.0</v>
      </c>
      <c r="H136" s="329">
        <v>0.0</v>
      </c>
      <c r="I136" s="329">
        <v>2.9735E7</v>
      </c>
      <c r="J136" s="329">
        <v>2.959588E7</v>
      </c>
    </row>
    <row r="137" ht="22.5" hidden="1" customHeight="1">
      <c r="A137" s="327" t="s">
        <v>3055</v>
      </c>
      <c r="B137" s="328">
        <v>45361.0</v>
      </c>
      <c r="C137" s="329">
        <v>2850000.0</v>
      </c>
      <c r="D137" s="329">
        <v>9850000.0</v>
      </c>
      <c r="E137" s="329">
        <v>9710890.0</v>
      </c>
      <c r="F137" s="329">
        <v>2.0455E7</v>
      </c>
      <c r="G137" s="330">
        <v>0.0</v>
      </c>
      <c r="H137" s="329">
        <v>0.0</v>
      </c>
      <c r="I137" s="329">
        <v>3.3155E7</v>
      </c>
      <c r="J137" s="329">
        <v>3.301589E7</v>
      </c>
    </row>
    <row r="138" ht="22.5" hidden="1" customHeight="1">
      <c r="A138" s="327" t="s">
        <v>3055</v>
      </c>
      <c r="B138" s="328">
        <v>45362.0</v>
      </c>
      <c r="C138" s="329">
        <v>1.9835E7</v>
      </c>
      <c r="D138" s="329">
        <v>485000.0</v>
      </c>
      <c r="E138" s="329">
        <v>477240.0</v>
      </c>
      <c r="F138" s="329">
        <v>5.486E7</v>
      </c>
      <c r="G138" s="330">
        <v>0.0</v>
      </c>
      <c r="H138" s="329">
        <v>0.0</v>
      </c>
      <c r="I138" s="329">
        <v>7.518E7</v>
      </c>
      <c r="J138" s="329">
        <v>7.517224E7</v>
      </c>
    </row>
    <row r="139" ht="22.5" hidden="1" customHeight="1">
      <c r="A139" s="327" t="s">
        <v>3055</v>
      </c>
      <c r="B139" s="328">
        <v>45363.0</v>
      </c>
      <c r="C139" s="329">
        <v>0.0</v>
      </c>
      <c r="D139" s="329">
        <v>350000.0</v>
      </c>
      <c r="E139" s="329">
        <v>344400.0</v>
      </c>
      <c r="F139" s="329">
        <v>1.087E7</v>
      </c>
      <c r="G139" s="330">
        <v>0.0</v>
      </c>
      <c r="H139" s="329">
        <v>0.0</v>
      </c>
      <c r="I139" s="329">
        <v>1.122E7</v>
      </c>
      <c r="J139" s="329">
        <v>1.12144E7</v>
      </c>
    </row>
    <row r="140" ht="22.5" hidden="1" customHeight="1">
      <c r="A140" s="327" t="s">
        <v>3055</v>
      </c>
      <c r="B140" s="328">
        <v>45364.0</v>
      </c>
      <c r="C140" s="329">
        <v>3100000.0</v>
      </c>
      <c r="D140" s="329">
        <v>3000000.0</v>
      </c>
      <c r="E140" s="329">
        <v>2952000.0</v>
      </c>
      <c r="F140" s="329">
        <v>700000.0</v>
      </c>
      <c r="G140" s="330">
        <v>0.0</v>
      </c>
      <c r="H140" s="329">
        <v>0.0</v>
      </c>
      <c r="I140" s="329">
        <v>6800000.0</v>
      </c>
      <c r="J140" s="329">
        <v>6752000.0</v>
      </c>
    </row>
    <row r="141" ht="22.5" hidden="1" customHeight="1">
      <c r="A141" s="327" t="s">
        <v>3055</v>
      </c>
      <c r="B141" s="328">
        <v>45365.0</v>
      </c>
      <c r="C141" s="329">
        <v>4550000.0</v>
      </c>
      <c r="D141" s="329">
        <v>350000.0</v>
      </c>
      <c r="E141" s="329">
        <v>344400.0</v>
      </c>
      <c r="F141" s="329">
        <v>2030000.0</v>
      </c>
      <c r="G141" s="330">
        <v>8.6905E7</v>
      </c>
      <c r="H141" s="329">
        <v>0.0</v>
      </c>
      <c r="I141" s="329">
        <v>9.3835E7</v>
      </c>
      <c r="J141" s="329">
        <v>9.38294E7</v>
      </c>
    </row>
    <row r="142" ht="22.5" hidden="1" customHeight="1">
      <c r="A142" s="327" t="s">
        <v>3055</v>
      </c>
      <c r="B142" s="328">
        <v>45366.0</v>
      </c>
      <c r="C142" s="329">
        <v>1.44E7</v>
      </c>
      <c r="D142" s="329">
        <v>2015000.0</v>
      </c>
      <c r="E142" s="329">
        <v>1976120.0</v>
      </c>
      <c r="F142" s="329">
        <v>6900000.0</v>
      </c>
      <c r="G142" s="330">
        <v>0.0</v>
      </c>
      <c r="H142" s="329">
        <v>0.0</v>
      </c>
      <c r="I142" s="329">
        <v>2.3315E7</v>
      </c>
      <c r="J142" s="329">
        <v>2.327612E7</v>
      </c>
    </row>
    <row r="143" ht="22.5" hidden="1" customHeight="1">
      <c r="A143" s="327" t="s">
        <v>3055</v>
      </c>
      <c r="B143" s="328">
        <v>45367.0</v>
      </c>
      <c r="C143" s="329">
        <v>6.955E7</v>
      </c>
      <c r="D143" s="329">
        <v>2075000.0</v>
      </c>
      <c r="E143" s="329">
        <v>2050300.0</v>
      </c>
      <c r="F143" s="329">
        <v>3.43E7</v>
      </c>
      <c r="G143" s="330">
        <v>0.0</v>
      </c>
      <c r="H143" s="329">
        <v>0.0</v>
      </c>
      <c r="I143" s="329">
        <v>1.05925E8</v>
      </c>
      <c r="J143" s="329">
        <v>1.059003E8</v>
      </c>
    </row>
    <row r="144" ht="22.5" hidden="1" customHeight="1">
      <c r="A144" s="327" t="s">
        <v>3055</v>
      </c>
      <c r="B144" s="328">
        <v>45368.0</v>
      </c>
      <c r="C144" s="329">
        <v>1060000.0</v>
      </c>
      <c r="D144" s="329">
        <v>1.11E7</v>
      </c>
      <c r="E144" s="329">
        <v>1.09224E7</v>
      </c>
      <c r="F144" s="329">
        <v>2.87E7</v>
      </c>
      <c r="G144" s="330">
        <v>0.0</v>
      </c>
      <c r="H144" s="329">
        <v>0.0</v>
      </c>
      <c r="I144" s="329">
        <v>4.086E7</v>
      </c>
      <c r="J144" s="329">
        <v>4.06824E7</v>
      </c>
    </row>
    <row r="145" ht="22.5" hidden="1" customHeight="1">
      <c r="A145" s="327" t="s">
        <v>3055</v>
      </c>
      <c r="B145" s="328">
        <v>45369.0</v>
      </c>
      <c r="C145" s="329">
        <v>4350000.0</v>
      </c>
      <c r="D145" s="329">
        <v>1500000.0</v>
      </c>
      <c r="E145" s="329">
        <v>1476000.0</v>
      </c>
      <c r="F145" s="329">
        <v>1.13095E7</v>
      </c>
      <c r="G145" s="330">
        <v>0.0</v>
      </c>
      <c r="H145" s="329">
        <v>0.0</v>
      </c>
      <c r="I145" s="329">
        <v>1.71595E7</v>
      </c>
      <c r="J145" s="329">
        <v>1.71355E7</v>
      </c>
    </row>
    <row r="146" ht="22.5" hidden="1" customHeight="1">
      <c r="A146" s="327" t="s">
        <v>3055</v>
      </c>
      <c r="B146" s="328">
        <v>45370.0</v>
      </c>
      <c r="C146" s="329">
        <v>2.4215E7</v>
      </c>
      <c r="D146" s="329">
        <v>3060000.0</v>
      </c>
      <c r="E146" s="329">
        <v>3011040.0</v>
      </c>
      <c r="F146" s="329">
        <v>2.3367E8</v>
      </c>
      <c r="G146" s="330">
        <v>0.0</v>
      </c>
      <c r="H146" s="329">
        <v>0.0</v>
      </c>
      <c r="I146" s="329">
        <v>2.60945E8</v>
      </c>
      <c r="J146" s="329">
        <v>2.6089604E8</v>
      </c>
    </row>
    <row r="147" ht="22.5" hidden="1" customHeight="1">
      <c r="A147" s="327" t="s">
        <v>3055</v>
      </c>
      <c r="B147" s="328">
        <v>45371.0</v>
      </c>
      <c r="C147" s="329">
        <v>1.42245E8</v>
      </c>
      <c r="D147" s="329">
        <v>1120000.0</v>
      </c>
      <c r="E147" s="329">
        <v>1102080.0</v>
      </c>
      <c r="F147" s="329">
        <v>5000000.0</v>
      </c>
      <c r="G147" s="330">
        <v>0.0</v>
      </c>
      <c r="H147" s="329">
        <v>0.0</v>
      </c>
      <c r="I147" s="329">
        <v>1.48365E8</v>
      </c>
      <c r="J147" s="329">
        <v>1.4834708E8</v>
      </c>
    </row>
    <row r="148" ht="22.5" hidden="1" customHeight="1">
      <c r="A148" s="327" t="s">
        <v>3055</v>
      </c>
      <c r="B148" s="328">
        <v>45372.0</v>
      </c>
      <c r="C148" s="329">
        <v>1.05E7</v>
      </c>
      <c r="D148" s="329">
        <v>2.7634E7</v>
      </c>
      <c r="E148" s="329">
        <v>2.7191856E7</v>
      </c>
      <c r="F148" s="329">
        <v>4.2395E7</v>
      </c>
      <c r="G148" s="330">
        <v>0.0</v>
      </c>
      <c r="H148" s="329">
        <v>2000000.0</v>
      </c>
      <c r="I148" s="329">
        <v>7.8529E7</v>
      </c>
      <c r="J148" s="329">
        <v>7.8086856E7</v>
      </c>
    </row>
    <row r="149" ht="22.5" hidden="1" customHeight="1">
      <c r="A149" s="327" t="s">
        <v>3055</v>
      </c>
      <c r="B149" s="328">
        <v>45373.0</v>
      </c>
      <c r="C149" s="329">
        <v>8.053E7</v>
      </c>
      <c r="D149" s="329">
        <v>1620000.0</v>
      </c>
      <c r="E149" s="329">
        <v>1590780.0</v>
      </c>
      <c r="F149" s="329">
        <v>910000.0</v>
      </c>
      <c r="G149" s="330">
        <v>0.0</v>
      </c>
      <c r="H149" s="329">
        <v>0.0</v>
      </c>
      <c r="I149" s="329">
        <v>8.306E7</v>
      </c>
      <c r="J149" s="329">
        <v>8.303078E7</v>
      </c>
    </row>
    <row r="150" ht="22.5" hidden="1" customHeight="1">
      <c r="A150" s="327" t="s">
        <v>3055</v>
      </c>
      <c r="B150" s="328">
        <v>45374.0</v>
      </c>
      <c r="C150" s="329">
        <v>1.17E7</v>
      </c>
      <c r="D150" s="329">
        <v>5730000.0</v>
      </c>
      <c r="E150" s="329">
        <v>5620320.0</v>
      </c>
      <c r="F150" s="329">
        <v>3.56445E7</v>
      </c>
      <c r="G150" s="330">
        <v>0.0</v>
      </c>
      <c r="H150" s="329">
        <v>1000000.0</v>
      </c>
      <c r="I150" s="329">
        <v>5.20745E7</v>
      </c>
      <c r="J150" s="329">
        <v>5.196482E7</v>
      </c>
    </row>
    <row r="151" ht="22.5" hidden="1" customHeight="1">
      <c r="A151" s="327" t="s">
        <v>3055</v>
      </c>
      <c r="B151" s="328">
        <v>45375.0</v>
      </c>
      <c r="C151" s="329">
        <v>4535000.0</v>
      </c>
      <c r="D151" s="329">
        <v>5.13E7</v>
      </c>
      <c r="E151" s="329">
        <v>5.04792E7</v>
      </c>
      <c r="F151" s="329">
        <v>7130000.0</v>
      </c>
      <c r="G151" s="330">
        <v>0.0</v>
      </c>
      <c r="H151" s="329">
        <v>0.0</v>
      </c>
      <c r="I151" s="329">
        <v>6.2965E7</v>
      </c>
      <c r="J151" s="329">
        <v>6.21442E7</v>
      </c>
    </row>
    <row r="152" ht="22.5" hidden="1" customHeight="1">
      <c r="A152" s="327" t="s">
        <v>3055</v>
      </c>
      <c r="B152" s="328">
        <v>45376.0</v>
      </c>
      <c r="C152" s="329">
        <v>9770000.0</v>
      </c>
      <c r="D152" s="329">
        <v>0.0</v>
      </c>
      <c r="E152" s="329">
        <v>0.0</v>
      </c>
      <c r="F152" s="329">
        <v>5.39E7</v>
      </c>
      <c r="G152" s="330">
        <v>0.0</v>
      </c>
      <c r="H152" s="329">
        <v>100000.0</v>
      </c>
      <c r="I152" s="329">
        <v>6.357E7</v>
      </c>
      <c r="J152" s="329">
        <v>6.357E7</v>
      </c>
    </row>
    <row r="153" ht="22.5" hidden="1" customHeight="1">
      <c r="A153" s="327" t="s">
        <v>3055</v>
      </c>
      <c r="B153" s="328">
        <v>45377.0</v>
      </c>
      <c r="C153" s="329">
        <v>1.3242E7</v>
      </c>
      <c r="D153" s="329">
        <v>1015000.0</v>
      </c>
      <c r="E153" s="329">
        <v>992670.0</v>
      </c>
      <c r="F153" s="329">
        <v>4.15E7</v>
      </c>
      <c r="G153" s="330">
        <v>0.0</v>
      </c>
      <c r="H153" s="329">
        <v>0.0</v>
      </c>
      <c r="I153" s="329">
        <v>5.5757E7</v>
      </c>
      <c r="J153" s="329">
        <v>5.573467E7</v>
      </c>
    </row>
    <row r="154" ht="22.5" hidden="1" customHeight="1">
      <c r="A154" s="327" t="s">
        <v>3055</v>
      </c>
      <c r="B154" s="328">
        <v>45378.0</v>
      </c>
      <c r="C154" s="329">
        <v>1.305E7</v>
      </c>
      <c r="D154" s="329">
        <v>1.5E7</v>
      </c>
      <c r="E154" s="329">
        <v>1.476E7</v>
      </c>
      <c r="F154" s="329">
        <v>1.49E7</v>
      </c>
      <c r="G154" s="330">
        <v>0.0</v>
      </c>
      <c r="H154" s="329">
        <v>0.0</v>
      </c>
      <c r="I154" s="329">
        <v>4.295E7</v>
      </c>
      <c r="J154" s="329">
        <v>4.271E7</v>
      </c>
    </row>
    <row r="155" ht="22.5" hidden="1" customHeight="1">
      <c r="A155" s="327" t="s">
        <v>3055</v>
      </c>
      <c r="B155" s="328">
        <v>45379.0</v>
      </c>
      <c r="C155" s="329">
        <v>3000000.0</v>
      </c>
      <c r="D155" s="329">
        <v>2350000.0</v>
      </c>
      <c r="E155" s="329">
        <v>2315900.0</v>
      </c>
      <c r="F155" s="329">
        <v>1200000.0</v>
      </c>
      <c r="G155" s="330">
        <v>0.0</v>
      </c>
      <c r="H155" s="329">
        <v>0.0</v>
      </c>
      <c r="I155" s="329">
        <v>6550000.0</v>
      </c>
      <c r="J155" s="329">
        <v>6515900.0</v>
      </c>
    </row>
    <row r="156" ht="22.5" hidden="1" customHeight="1">
      <c r="A156" s="327" t="s">
        <v>3055</v>
      </c>
      <c r="B156" s="328">
        <v>45380.0</v>
      </c>
      <c r="C156" s="329">
        <v>2.3575E7</v>
      </c>
      <c r="D156" s="329">
        <v>1.78E7</v>
      </c>
      <c r="E156" s="329">
        <v>1.7483E7</v>
      </c>
      <c r="F156" s="329">
        <v>3.8395E7</v>
      </c>
      <c r="G156" s="330">
        <v>0.0</v>
      </c>
      <c r="H156" s="329">
        <v>0.0</v>
      </c>
      <c r="I156" s="329">
        <v>7.977E7</v>
      </c>
      <c r="J156" s="329">
        <v>7.9453E7</v>
      </c>
    </row>
    <row r="157" ht="22.5" hidden="1" customHeight="1">
      <c r="A157" s="327" t="s">
        <v>3055</v>
      </c>
      <c r="B157" s="328">
        <v>45381.0</v>
      </c>
      <c r="C157" s="329">
        <v>700000.0</v>
      </c>
      <c r="D157" s="329">
        <v>2000000.0</v>
      </c>
      <c r="E157" s="329">
        <v>1954000.0</v>
      </c>
      <c r="F157" s="329">
        <v>1.138E7</v>
      </c>
      <c r="G157" s="330">
        <v>0.0</v>
      </c>
      <c r="H157" s="329">
        <v>0.0</v>
      </c>
      <c r="I157" s="329">
        <v>1.408E7</v>
      </c>
      <c r="J157" s="329">
        <v>1.4034E7</v>
      </c>
    </row>
    <row r="158" ht="22.5" hidden="1" customHeight="1">
      <c r="A158" s="331" t="s">
        <v>3055</v>
      </c>
      <c r="B158" s="332">
        <v>45382.0</v>
      </c>
      <c r="C158" s="333">
        <v>3630000.0</v>
      </c>
      <c r="D158" s="333">
        <v>350000.0</v>
      </c>
      <c r="E158" s="333">
        <v>344000.0</v>
      </c>
      <c r="F158" s="333">
        <v>6610000.0</v>
      </c>
      <c r="G158" s="334">
        <v>0.0</v>
      </c>
      <c r="H158" s="333">
        <v>0.0</v>
      </c>
      <c r="I158" s="333">
        <v>1.059E7</v>
      </c>
      <c r="J158" s="333">
        <v>1.0584E7</v>
      </c>
    </row>
    <row r="159" ht="22.5" hidden="1" customHeight="1">
      <c r="A159" s="327" t="s">
        <v>3093</v>
      </c>
      <c r="B159" s="328">
        <v>45383.0</v>
      </c>
      <c r="C159" s="329">
        <v>1.35E7</v>
      </c>
      <c r="D159" s="329">
        <v>7500000.0</v>
      </c>
      <c r="E159" s="329">
        <v>7365773.0</v>
      </c>
      <c r="F159" s="329">
        <v>5.4535E7</v>
      </c>
      <c r="G159" s="330">
        <v>0.0</v>
      </c>
      <c r="H159" s="329">
        <v>0.0</v>
      </c>
      <c r="I159" s="329">
        <v>7.5535E7</v>
      </c>
      <c r="J159" s="329">
        <v>7.5400773E7</v>
      </c>
    </row>
    <row r="160" ht="22.5" hidden="1" customHeight="1">
      <c r="A160" s="327" t="s">
        <v>3093</v>
      </c>
      <c r="B160" s="328">
        <v>45384.0</v>
      </c>
      <c r="C160" s="329">
        <v>5210000.0</v>
      </c>
      <c r="D160" s="329">
        <v>0.0</v>
      </c>
      <c r="E160" s="329">
        <v>0.0</v>
      </c>
      <c r="F160" s="329">
        <v>0.0</v>
      </c>
      <c r="G160" s="330">
        <v>0.0</v>
      </c>
      <c r="H160" s="329">
        <v>0.0</v>
      </c>
      <c r="I160" s="329">
        <v>5210000.0</v>
      </c>
      <c r="J160" s="329">
        <v>5210000.0</v>
      </c>
    </row>
    <row r="161" ht="22.5" hidden="1" customHeight="1">
      <c r="A161" s="327" t="s">
        <v>3093</v>
      </c>
      <c r="B161" s="328">
        <v>45385.0</v>
      </c>
      <c r="C161" s="329">
        <v>1.0683E7</v>
      </c>
      <c r="D161" s="329">
        <v>7250000.0</v>
      </c>
      <c r="E161" s="329">
        <v>7134000.0</v>
      </c>
      <c r="F161" s="329">
        <v>1435000.0</v>
      </c>
      <c r="G161" s="330">
        <v>0.0</v>
      </c>
      <c r="H161" s="329">
        <v>0.0</v>
      </c>
      <c r="I161" s="329">
        <v>1.9368E7</v>
      </c>
      <c r="J161" s="329">
        <v>1.9252E7</v>
      </c>
    </row>
    <row r="162" ht="22.5" hidden="1" customHeight="1">
      <c r="A162" s="327" t="s">
        <v>3093</v>
      </c>
      <c r="B162" s="328">
        <v>45386.0</v>
      </c>
      <c r="C162" s="329">
        <v>0.0</v>
      </c>
      <c r="D162" s="329">
        <v>350000.0</v>
      </c>
      <c r="E162" s="329">
        <v>344400.0</v>
      </c>
      <c r="F162" s="329">
        <v>2500000.0</v>
      </c>
      <c r="G162" s="330">
        <v>0.0</v>
      </c>
      <c r="H162" s="329">
        <v>0.0</v>
      </c>
      <c r="I162" s="329">
        <v>2850000.0</v>
      </c>
      <c r="J162" s="329">
        <v>2844400.0</v>
      </c>
    </row>
    <row r="163" ht="22.5" hidden="1" customHeight="1">
      <c r="A163" s="327" t="s">
        <v>3093</v>
      </c>
      <c r="B163" s="328">
        <v>45387.0</v>
      </c>
      <c r="C163" s="329">
        <v>4400000.0</v>
      </c>
      <c r="D163" s="329">
        <v>400000.0</v>
      </c>
      <c r="E163" s="329">
        <v>393600.0</v>
      </c>
      <c r="F163" s="329">
        <v>7150000.0</v>
      </c>
      <c r="G163" s="330">
        <v>0.0</v>
      </c>
      <c r="H163" s="329">
        <v>0.0</v>
      </c>
      <c r="I163" s="329">
        <v>1.195E7</v>
      </c>
      <c r="J163" s="329">
        <v>1.19436E7</v>
      </c>
    </row>
    <row r="164" ht="22.5" hidden="1" customHeight="1">
      <c r="A164" s="327" t="s">
        <v>3093</v>
      </c>
      <c r="B164" s="328">
        <v>45388.0</v>
      </c>
      <c r="C164" s="329">
        <v>1210000.0</v>
      </c>
      <c r="D164" s="329">
        <v>0.0</v>
      </c>
      <c r="E164" s="329">
        <v>0.0</v>
      </c>
      <c r="F164" s="329">
        <v>2350000.0</v>
      </c>
      <c r="G164" s="330">
        <v>0.0</v>
      </c>
      <c r="H164" s="329">
        <v>0.0</v>
      </c>
      <c r="I164" s="329">
        <v>3560000.0</v>
      </c>
      <c r="J164" s="329">
        <v>3560000.0</v>
      </c>
    </row>
    <row r="165" ht="22.5" hidden="1" customHeight="1">
      <c r="A165" s="327" t="s">
        <v>3093</v>
      </c>
      <c r="B165" s="328">
        <v>45389.0</v>
      </c>
      <c r="C165" s="329">
        <v>0.0</v>
      </c>
      <c r="D165" s="329">
        <v>2900000.0</v>
      </c>
      <c r="E165" s="329">
        <v>2857600.0</v>
      </c>
      <c r="F165" s="329">
        <v>1.883E7</v>
      </c>
      <c r="G165" s="330">
        <v>0.0</v>
      </c>
      <c r="H165" s="329">
        <v>0.0</v>
      </c>
      <c r="I165" s="329">
        <v>2.173E7</v>
      </c>
      <c r="J165" s="329">
        <v>2.16876E7</v>
      </c>
    </row>
    <row r="166" ht="22.5" hidden="1" customHeight="1">
      <c r="A166" s="327" t="s">
        <v>3093</v>
      </c>
      <c r="B166" s="328">
        <v>45390.0</v>
      </c>
      <c r="C166" s="329">
        <v>4250000.0</v>
      </c>
      <c r="D166" s="329">
        <v>0.0</v>
      </c>
      <c r="E166" s="329">
        <v>0.0</v>
      </c>
      <c r="F166" s="329">
        <v>6750000.0</v>
      </c>
      <c r="G166" s="330">
        <v>0.0</v>
      </c>
      <c r="H166" s="329">
        <v>0.0</v>
      </c>
      <c r="I166" s="329">
        <v>1.1E7</v>
      </c>
      <c r="J166" s="329">
        <v>1.1E7</v>
      </c>
    </row>
    <row r="167" ht="22.5" hidden="1" customHeight="1">
      <c r="A167" s="327" t="s">
        <v>3093</v>
      </c>
      <c r="B167" s="328">
        <v>45391.0</v>
      </c>
      <c r="C167" s="329">
        <v>4700000.0</v>
      </c>
      <c r="D167" s="329">
        <v>3060000.0</v>
      </c>
      <c r="E167" s="329">
        <v>3011040.0</v>
      </c>
      <c r="F167" s="329">
        <v>1.9565E7</v>
      </c>
      <c r="G167" s="330">
        <v>0.0</v>
      </c>
      <c r="H167" s="329">
        <v>0.0</v>
      </c>
      <c r="I167" s="329">
        <v>2.7325E7</v>
      </c>
      <c r="J167" s="329">
        <v>2.727604E7</v>
      </c>
    </row>
    <row r="168" ht="22.5" hidden="1" customHeight="1">
      <c r="A168" s="327" t="s">
        <v>3093</v>
      </c>
      <c r="B168" s="328">
        <v>45392.0</v>
      </c>
      <c r="C168" s="329">
        <v>4250000.0</v>
      </c>
      <c r="D168" s="329">
        <v>9900000.0</v>
      </c>
      <c r="E168" s="329">
        <v>9741600.0</v>
      </c>
      <c r="F168" s="329">
        <v>4200000.0</v>
      </c>
      <c r="G168" s="330">
        <v>0.0</v>
      </c>
      <c r="H168" s="329">
        <v>0.0</v>
      </c>
      <c r="I168" s="329">
        <v>1.835E7</v>
      </c>
      <c r="J168" s="329">
        <v>1.81916E7</v>
      </c>
    </row>
    <row r="169" ht="22.5" hidden="1" customHeight="1">
      <c r="A169" s="327" t="s">
        <v>3093</v>
      </c>
      <c r="B169" s="328">
        <v>45393.0</v>
      </c>
      <c r="C169" s="329">
        <v>6225000.0</v>
      </c>
      <c r="D169" s="329">
        <v>2500000.0</v>
      </c>
      <c r="E169" s="329">
        <v>2460000.0</v>
      </c>
      <c r="F169" s="329">
        <v>9430000.0</v>
      </c>
      <c r="G169" s="330">
        <v>0.0</v>
      </c>
      <c r="H169" s="329">
        <v>0.0</v>
      </c>
      <c r="I169" s="329">
        <v>1.8155E7</v>
      </c>
      <c r="J169" s="329">
        <v>1.8115E7</v>
      </c>
    </row>
    <row r="170" ht="22.5" hidden="1" customHeight="1">
      <c r="A170" s="327" t="s">
        <v>3093</v>
      </c>
      <c r="B170" s="328">
        <v>45394.0</v>
      </c>
      <c r="C170" s="329">
        <v>3200000.0</v>
      </c>
      <c r="D170" s="329">
        <v>3.0075E7</v>
      </c>
      <c r="E170" s="329">
        <v>2.960204E7</v>
      </c>
      <c r="F170" s="329">
        <v>1.3105E7</v>
      </c>
      <c r="G170" s="330">
        <v>0.0</v>
      </c>
      <c r="H170" s="329">
        <v>0.0</v>
      </c>
      <c r="I170" s="329">
        <v>4.638E7</v>
      </c>
      <c r="J170" s="329">
        <v>4.590704E7</v>
      </c>
    </row>
    <row r="171" ht="22.5" hidden="1" customHeight="1">
      <c r="A171" s="327" t="s">
        <v>3093</v>
      </c>
      <c r="B171" s="328">
        <v>45395.0</v>
      </c>
      <c r="C171" s="329">
        <v>6765000.0</v>
      </c>
      <c r="D171" s="329">
        <v>1400000.0</v>
      </c>
      <c r="E171" s="329">
        <v>1377600.0</v>
      </c>
      <c r="F171" s="329">
        <v>5145000.0</v>
      </c>
      <c r="G171" s="330">
        <v>0.0</v>
      </c>
      <c r="H171" s="329">
        <v>0.0</v>
      </c>
      <c r="I171" s="329">
        <v>1.331E7</v>
      </c>
      <c r="J171" s="329">
        <v>1.32876E7</v>
      </c>
    </row>
    <row r="172" ht="22.5" hidden="1" customHeight="1">
      <c r="A172" s="327" t="s">
        <v>3093</v>
      </c>
      <c r="B172" s="328">
        <v>45396.0</v>
      </c>
      <c r="C172" s="329">
        <v>3500000.0</v>
      </c>
      <c r="D172" s="329">
        <v>350000.0</v>
      </c>
      <c r="E172" s="329">
        <v>344400.0</v>
      </c>
      <c r="F172" s="329">
        <v>8325000.0</v>
      </c>
      <c r="G172" s="330">
        <v>0.0</v>
      </c>
      <c r="H172" s="329">
        <v>0.0</v>
      </c>
      <c r="I172" s="329">
        <v>1.2175E7</v>
      </c>
      <c r="J172" s="329">
        <v>1.21694E7</v>
      </c>
    </row>
    <row r="173" ht="22.5" hidden="1" customHeight="1">
      <c r="A173" s="327" t="s">
        <v>3093</v>
      </c>
      <c r="B173" s="328">
        <v>45397.0</v>
      </c>
      <c r="C173" s="329">
        <v>4.827E7</v>
      </c>
      <c r="D173" s="329">
        <v>1.8515E7</v>
      </c>
      <c r="E173" s="329">
        <v>1.821871E7</v>
      </c>
      <c r="F173" s="329">
        <v>3.84E7</v>
      </c>
      <c r="G173" s="330">
        <v>1.575E7</v>
      </c>
      <c r="H173" s="329">
        <v>0.0</v>
      </c>
      <c r="I173" s="329">
        <v>1.20935E8</v>
      </c>
      <c r="J173" s="329">
        <v>1.2063871E8</v>
      </c>
    </row>
    <row r="174" ht="22.5" hidden="1" customHeight="1">
      <c r="A174" s="327" t="s">
        <v>3093</v>
      </c>
      <c r="B174" s="328">
        <v>45398.0</v>
      </c>
      <c r="C174" s="329">
        <v>7965000.0</v>
      </c>
      <c r="D174" s="329">
        <v>1.747E7</v>
      </c>
      <c r="E174" s="329">
        <v>1.719048E7</v>
      </c>
      <c r="F174" s="329">
        <v>350000.0</v>
      </c>
      <c r="G174" s="330">
        <v>0.0</v>
      </c>
      <c r="H174" s="329">
        <v>0.0</v>
      </c>
      <c r="I174" s="329">
        <v>2.5785E7</v>
      </c>
      <c r="J174" s="329">
        <v>2.550548E7</v>
      </c>
    </row>
    <row r="175" ht="22.5" hidden="1" customHeight="1">
      <c r="A175" s="327" t="s">
        <v>3093</v>
      </c>
      <c r="B175" s="328">
        <v>45399.0</v>
      </c>
      <c r="C175" s="329">
        <v>1750000.0</v>
      </c>
      <c r="D175" s="329">
        <v>2300000.0</v>
      </c>
      <c r="E175" s="329">
        <v>2263200.0</v>
      </c>
      <c r="F175" s="329">
        <v>3.0915E7</v>
      </c>
      <c r="G175" s="330">
        <v>0.0</v>
      </c>
      <c r="H175" s="329">
        <v>0.0</v>
      </c>
      <c r="I175" s="329">
        <v>3.4965E7</v>
      </c>
      <c r="J175" s="329">
        <v>3.49282E7</v>
      </c>
    </row>
    <row r="176" ht="22.5" hidden="1" customHeight="1">
      <c r="A176" s="327" t="s">
        <v>3093</v>
      </c>
      <c r="B176" s="328">
        <v>45400.0</v>
      </c>
      <c r="C176" s="329">
        <v>0.0</v>
      </c>
      <c r="D176" s="329">
        <v>0.0</v>
      </c>
      <c r="E176" s="329">
        <v>0.0</v>
      </c>
      <c r="F176" s="329">
        <v>0.0</v>
      </c>
      <c r="G176" s="330">
        <v>0.0</v>
      </c>
      <c r="H176" s="329">
        <v>0.0</v>
      </c>
      <c r="I176" s="329">
        <v>0.0</v>
      </c>
      <c r="J176" s="329">
        <v>0.0</v>
      </c>
    </row>
    <row r="177" ht="22.5" hidden="1" customHeight="1">
      <c r="A177" s="327" t="s">
        <v>3093</v>
      </c>
      <c r="B177" s="328">
        <v>45401.0</v>
      </c>
      <c r="C177" s="329">
        <v>1210000.0</v>
      </c>
      <c r="D177" s="329">
        <v>3200000.0</v>
      </c>
      <c r="E177" s="329">
        <v>3163800.0</v>
      </c>
      <c r="F177" s="329">
        <v>6380000.0</v>
      </c>
      <c r="G177" s="330">
        <v>0.0</v>
      </c>
      <c r="H177" s="329">
        <v>0.0</v>
      </c>
      <c r="I177" s="329">
        <v>1.079E7</v>
      </c>
      <c r="J177" s="329">
        <v>1.07538E7</v>
      </c>
    </row>
    <row r="178" ht="22.5" hidden="1" customHeight="1">
      <c r="A178" s="327" t="s">
        <v>3093</v>
      </c>
      <c r="B178" s="328">
        <v>45402.0</v>
      </c>
      <c r="C178" s="329">
        <v>350000.0</v>
      </c>
      <c r="D178" s="329">
        <v>9800000.0</v>
      </c>
      <c r="E178" s="329">
        <v>9650700.0</v>
      </c>
      <c r="F178" s="329">
        <v>0.0</v>
      </c>
      <c r="G178" s="330">
        <v>0.0</v>
      </c>
      <c r="H178" s="329">
        <v>0.0</v>
      </c>
      <c r="I178" s="329">
        <v>1.015E7</v>
      </c>
      <c r="J178" s="329">
        <v>1.00007E7</v>
      </c>
    </row>
    <row r="179" ht="22.5" hidden="1" customHeight="1">
      <c r="A179" s="327" t="s">
        <v>3093</v>
      </c>
      <c r="B179" s="328">
        <v>45403.0</v>
      </c>
      <c r="C179" s="329">
        <v>300000.0</v>
      </c>
      <c r="D179" s="329">
        <v>175000.0</v>
      </c>
      <c r="E179" s="329">
        <v>170600.0</v>
      </c>
      <c r="F179" s="329">
        <v>1.505E7</v>
      </c>
      <c r="G179" s="330">
        <v>0.0</v>
      </c>
      <c r="H179" s="329">
        <v>0.0</v>
      </c>
      <c r="I179" s="329">
        <v>1.5525E7</v>
      </c>
      <c r="J179" s="329">
        <v>1.55206E7</v>
      </c>
    </row>
    <row r="180" ht="22.5" hidden="1" customHeight="1">
      <c r="A180" s="327" t="s">
        <v>3093</v>
      </c>
      <c r="B180" s="328">
        <v>45404.0</v>
      </c>
      <c r="C180" s="329">
        <v>1.206E7</v>
      </c>
      <c r="D180" s="329">
        <v>0.0</v>
      </c>
      <c r="E180" s="329">
        <v>0.0</v>
      </c>
      <c r="F180" s="329">
        <v>3850000.0</v>
      </c>
      <c r="G180" s="330">
        <v>0.0</v>
      </c>
      <c r="H180" s="329">
        <v>0.0</v>
      </c>
      <c r="I180" s="329">
        <v>1.591E7</v>
      </c>
      <c r="J180" s="329">
        <v>1.591E7</v>
      </c>
    </row>
    <row r="181" ht="22.5" hidden="1" customHeight="1">
      <c r="A181" s="327" t="s">
        <v>3093</v>
      </c>
      <c r="B181" s="328">
        <v>45405.0</v>
      </c>
      <c r="C181" s="329">
        <v>4.6E7</v>
      </c>
      <c r="D181" s="329">
        <v>1850000.0</v>
      </c>
      <c r="E181" s="329">
        <v>1820400.0</v>
      </c>
      <c r="F181" s="329">
        <v>3.685395E8</v>
      </c>
      <c r="G181" s="330">
        <v>0.0</v>
      </c>
      <c r="H181" s="329">
        <v>3000000.0</v>
      </c>
      <c r="I181" s="329">
        <v>4.133895E8</v>
      </c>
      <c r="J181" s="329">
        <v>4.133599E8</v>
      </c>
    </row>
    <row r="182" ht="22.5" hidden="1" customHeight="1">
      <c r="A182" s="327" t="s">
        <v>3093</v>
      </c>
      <c r="B182" s="328">
        <v>45406.0</v>
      </c>
      <c r="C182" s="329">
        <v>4350000.0</v>
      </c>
      <c r="D182" s="329">
        <v>2000000.0</v>
      </c>
      <c r="E182" s="329">
        <v>1968000.0</v>
      </c>
      <c r="F182" s="329">
        <v>1.45E7</v>
      </c>
      <c r="G182" s="330">
        <v>0.0</v>
      </c>
      <c r="H182" s="329">
        <v>0.0</v>
      </c>
      <c r="I182" s="329">
        <v>2.085E7</v>
      </c>
      <c r="J182" s="329">
        <v>2.0818E7</v>
      </c>
    </row>
    <row r="183" ht="22.5" hidden="1" customHeight="1">
      <c r="A183" s="327" t="s">
        <v>3093</v>
      </c>
      <c r="B183" s="328">
        <v>45407.0</v>
      </c>
      <c r="C183" s="329">
        <v>5750000.0</v>
      </c>
      <c r="D183" s="329">
        <v>0.0</v>
      </c>
      <c r="E183" s="329">
        <v>0.0</v>
      </c>
      <c r="F183" s="329">
        <v>4.435E7</v>
      </c>
      <c r="G183" s="330">
        <v>0.0</v>
      </c>
      <c r="H183" s="329">
        <v>0.0</v>
      </c>
      <c r="I183" s="329">
        <v>5.01E7</v>
      </c>
      <c r="J183" s="329">
        <v>5.01E7</v>
      </c>
    </row>
    <row r="184" ht="22.5" hidden="1" customHeight="1">
      <c r="A184" s="327" t="s">
        <v>3093</v>
      </c>
      <c r="B184" s="328">
        <v>45408.0</v>
      </c>
      <c r="C184" s="329">
        <v>1.4E7</v>
      </c>
      <c r="D184" s="329">
        <v>0.0</v>
      </c>
      <c r="E184" s="329">
        <v>0.0</v>
      </c>
      <c r="F184" s="329">
        <v>3.4E7</v>
      </c>
      <c r="G184" s="330">
        <v>0.0</v>
      </c>
      <c r="H184" s="329">
        <v>0.0</v>
      </c>
      <c r="I184" s="329">
        <v>4.8E7</v>
      </c>
      <c r="J184" s="329">
        <v>4.8E7</v>
      </c>
    </row>
    <row r="185" ht="22.5" hidden="1" customHeight="1">
      <c r="A185" s="327" t="s">
        <v>3093</v>
      </c>
      <c r="B185" s="328">
        <v>45409.0</v>
      </c>
      <c r="C185" s="329">
        <v>2.035E7</v>
      </c>
      <c r="D185" s="329">
        <v>4000000.0</v>
      </c>
      <c r="E185" s="329">
        <v>3936000.0</v>
      </c>
      <c r="F185" s="329">
        <v>6705000.0</v>
      </c>
      <c r="G185" s="330">
        <v>0.0</v>
      </c>
      <c r="H185" s="329">
        <v>100000.0</v>
      </c>
      <c r="I185" s="329">
        <v>3.0955E7</v>
      </c>
      <c r="J185" s="329">
        <v>3.0991E7</v>
      </c>
    </row>
    <row r="186" ht="22.5" hidden="1" customHeight="1">
      <c r="A186" s="327" t="s">
        <v>3093</v>
      </c>
      <c r="B186" s="328">
        <v>45410.0</v>
      </c>
      <c r="C186" s="329">
        <v>0.0</v>
      </c>
      <c r="D186" s="329">
        <v>3710000.0</v>
      </c>
      <c r="E186" s="329">
        <v>3650640.0</v>
      </c>
      <c r="F186" s="329">
        <v>8350000.0</v>
      </c>
      <c r="G186" s="330">
        <v>0.0</v>
      </c>
      <c r="H186" s="329">
        <v>0.0</v>
      </c>
      <c r="I186" s="329">
        <v>1.206E7</v>
      </c>
      <c r="J186" s="329">
        <v>1.200064E7</v>
      </c>
    </row>
    <row r="187" ht="22.5" hidden="1" customHeight="1">
      <c r="A187" s="327" t="s">
        <v>3093</v>
      </c>
      <c r="B187" s="328">
        <v>45411.0</v>
      </c>
      <c r="C187" s="329">
        <v>0.0</v>
      </c>
      <c r="D187" s="329">
        <v>3.09E7</v>
      </c>
      <c r="E187" s="329">
        <v>3.0045281E7</v>
      </c>
      <c r="F187" s="329">
        <v>0.0</v>
      </c>
      <c r="G187" s="330">
        <v>0.0</v>
      </c>
      <c r="H187" s="329">
        <v>0.0</v>
      </c>
      <c r="I187" s="329">
        <v>3.09E7</v>
      </c>
      <c r="J187" s="329">
        <v>3.0045281E7</v>
      </c>
    </row>
    <row r="188" ht="22.5" hidden="1" customHeight="1">
      <c r="A188" s="331" t="s">
        <v>3093</v>
      </c>
      <c r="B188" s="332">
        <v>45412.0</v>
      </c>
      <c r="C188" s="333">
        <v>0.0</v>
      </c>
      <c r="D188" s="333">
        <v>0.0</v>
      </c>
      <c r="E188" s="333">
        <v>0.0</v>
      </c>
      <c r="F188" s="333">
        <v>0.0</v>
      </c>
      <c r="G188" s="334">
        <v>0.0</v>
      </c>
      <c r="H188" s="333">
        <v>0.0</v>
      </c>
      <c r="I188" s="333">
        <v>0.0</v>
      </c>
      <c r="J188" s="333">
        <v>0.0</v>
      </c>
    </row>
    <row r="189" ht="22.5" hidden="1" customHeight="1">
      <c r="A189" s="327" t="s">
        <v>3119</v>
      </c>
      <c r="B189" s="328">
        <v>45413.0</v>
      </c>
      <c r="C189" s="329">
        <v>0.0</v>
      </c>
      <c r="D189" s="329">
        <v>0.0</v>
      </c>
      <c r="E189" s="329">
        <v>0.0</v>
      </c>
      <c r="F189" s="329">
        <v>0.0</v>
      </c>
      <c r="G189" s="330">
        <v>0.0</v>
      </c>
      <c r="H189" s="329">
        <v>0.0</v>
      </c>
      <c r="I189" s="329">
        <v>0.0</v>
      </c>
      <c r="J189" s="329">
        <v>0.0</v>
      </c>
    </row>
    <row r="190" ht="22.5" hidden="1" customHeight="1">
      <c r="A190" s="327" t="s">
        <v>3119</v>
      </c>
      <c r="B190" s="328">
        <v>45414.0</v>
      </c>
      <c r="C190" s="329">
        <v>700000.0</v>
      </c>
      <c r="D190" s="329">
        <v>3400000.0</v>
      </c>
      <c r="E190" s="329">
        <v>3345600.0</v>
      </c>
      <c r="F190" s="329">
        <v>2500000.0</v>
      </c>
      <c r="G190" s="330">
        <v>2.9E7</v>
      </c>
      <c r="H190" s="329">
        <v>0.0</v>
      </c>
      <c r="I190" s="329">
        <v>3.56E7</v>
      </c>
      <c r="J190" s="329">
        <v>3.55456E7</v>
      </c>
    </row>
    <row r="191" ht="22.5" hidden="1" customHeight="1">
      <c r="A191" s="327" t="s">
        <v>3119</v>
      </c>
      <c r="B191" s="328">
        <v>45415.0</v>
      </c>
      <c r="C191" s="329">
        <v>1.74E7</v>
      </c>
      <c r="D191" s="329">
        <v>2000000.0</v>
      </c>
      <c r="E191" s="329">
        <v>1968000.0</v>
      </c>
      <c r="F191" s="329">
        <v>7210000.0</v>
      </c>
      <c r="G191" s="330">
        <v>0.0</v>
      </c>
      <c r="H191" s="329">
        <v>1000000.0</v>
      </c>
      <c r="I191" s="329">
        <v>2.561E7</v>
      </c>
      <c r="J191" s="329">
        <v>2.5578E7</v>
      </c>
    </row>
    <row r="192" ht="22.5" hidden="1" customHeight="1">
      <c r="A192" s="327" t="s">
        <v>3119</v>
      </c>
      <c r="B192" s="328">
        <v>45416.0</v>
      </c>
      <c r="C192" s="329">
        <v>5150000.0</v>
      </c>
      <c r="D192" s="329">
        <v>0.0</v>
      </c>
      <c r="E192" s="329">
        <v>0.0</v>
      </c>
      <c r="F192" s="329">
        <v>5800000.0</v>
      </c>
      <c r="G192" s="330">
        <v>0.0</v>
      </c>
      <c r="H192" s="329">
        <v>0.0</v>
      </c>
      <c r="I192" s="329">
        <v>1.095E7</v>
      </c>
      <c r="J192" s="329">
        <v>1.095E7</v>
      </c>
    </row>
    <row r="193" ht="22.5" hidden="1" customHeight="1">
      <c r="A193" s="327" t="s">
        <v>3119</v>
      </c>
      <c r="B193" s="328">
        <v>45417.0</v>
      </c>
      <c r="C193" s="329">
        <v>3.49E7</v>
      </c>
      <c r="D193" s="329">
        <v>9000000.0</v>
      </c>
      <c r="E193" s="329">
        <v>8856000.0</v>
      </c>
      <c r="F193" s="329">
        <v>5475000.0</v>
      </c>
      <c r="G193" s="330">
        <v>0.0</v>
      </c>
      <c r="H193" s="329">
        <v>0.0</v>
      </c>
      <c r="I193" s="329">
        <v>4.9375E7</v>
      </c>
      <c r="J193" s="329">
        <v>4.9231E7</v>
      </c>
    </row>
    <row r="194" ht="22.5" hidden="1" customHeight="1">
      <c r="A194" s="327" t="s">
        <v>3119</v>
      </c>
      <c r="B194" s="328">
        <v>45418.0</v>
      </c>
      <c r="C194" s="329">
        <v>1.72E7</v>
      </c>
      <c r="D194" s="329">
        <v>3320000.0</v>
      </c>
      <c r="E194" s="329">
        <v>3266880.0</v>
      </c>
      <c r="F194" s="329">
        <v>5350000.0</v>
      </c>
      <c r="G194" s="330">
        <v>0.0</v>
      </c>
      <c r="H194" s="329">
        <v>0.0</v>
      </c>
      <c r="I194" s="329">
        <v>2.587E7</v>
      </c>
      <c r="J194" s="329">
        <v>2.581688E7</v>
      </c>
    </row>
    <row r="195" ht="22.5" hidden="1" customHeight="1">
      <c r="A195" s="327" t="s">
        <v>3119</v>
      </c>
      <c r="B195" s="328">
        <v>45419.0</v>
      </c>
      <c r="C195" s="329">
        <v>0.0</v>
      </c>
      <c r="D195" s="329">
        <v>5000000.0</v>
      </c>
      <c r="E195" s="329">
        <v>4920000.0</v>
      </c>
      <c r="F195" s="329">
        <v>1.495E7</v>
      </c>
      <c r="G195" s="330">
        <v>3.979E7</v>
      </c>
      <c r="H195" s="329">
        <v>0.0</v>
      </c>
      <c r="I195" s="329">
        <v>5.974E7</v>
      </c>
      <c r="J195" s="329">
        <v>5.966E7</v>
      </c>
    </row>
    <row r="196" ht="22.5" hidden="1" customHeight="1">
      <c r="A196" s="327" t="s">
        <v>3119</v>
      </c>
      <c r="B196" s="328">
        <v>45420.0</v>
      </c>
      <c r="C196" s="329">
        <v>3350000.0</v>
      </c>
      <c r="D196" s="329">
        <v>6000000.0</v>
      </c>
      <c r="E196" s="329">
        <v>5904000.0</v>
      </c>
      <c r="F196" s="329">
        <v>9550000.0</v>
      </c>
      <c r="G196" s="330">
        <v>0.0</v>
      </c>
      <c r="H196" s="329">
        <v>0.0</v>
      </c>
      <c r="I196" s="329">
        <v>1.89E7</v>
      </c>
      <c r="J196" s="329">
        <v>1.8804E7</v>
      </c>
    </row>
    <row r="197" ht="22.5" hidden="1" customHeight="1">
      <c r="A197" s="327" t="s">
        <v>3119</v>
      </c>
      <c r="B197" s="328">
        <v>45421.0</v>
      </c>
      <c r="C197" s="329">
        <v>1.0928E8</v>
      </c>
      <c r="D197" s="329">
        <v>0.0</v>
      </c>
      <c r="E197" s="329">
        <v>0.0</v>
      </c>
      <c r="F197" s="329">
        <v>2.9635E7</v>
      </c>
      <c r="G197" s="330">
        <v>0.0</v>
      </c>
      <c r="H197" s="329">
        <v>0.0</v>
      </c>
      <c r="I197" s="329">
        <v>1.38915E8</v>
      </c>
      <c r="J197" s="329">
        <v>1.38915E8</v>
      </c>
    </row>
    <row r="198" ht="22.5" hidden="1" customHeight="1">
      <c r="A198" s="327" t="s">
        <v>3119</v>
      </c>
      <c r="B198" s="328">
        <v>45422.0</v>
      </c>
      <c r="C198" s="329">
        <v>700000.0</v>
      </c>
      <c r="D198" s="329">
        <v>850000.0</v>
      </c>
      <c r="E198" s="329">
        <v>836400.0</v>
      </c>
      <c r="F198" s="329">
        <v>2.376E7</v>
      </c>
      <c r="G198" s="330">
        <v>0.0</v>
      </c>
      <c r="H198" s="329">
        <v>0.0</v>
      </c>
      <c r="I198" s="329">
        <v>2.531E7</v>
      </c>
      <c r="J198" s="329">
        <v>2.52964E7</v>
      </c>
    </row>
    <row r="199" ht="22.5" hidden="1" customHeight="1">
      <c r="A199" s="327" t="s">
        <v>3119</v>
      </c>
      <c r="B199" s="328">
        <v>45423.0</v>
      </c>
      <c r="C199" s="329">
        <v>2410000.0</v>
      </c>
      <c r="D199" s="329">
        <v>2.19E8</v>
      </c>
      <c r="E199" s="329">
        <v>2.13396E8</v>
      </c>
      <c r="F199" s="329">
        <v>5350000.0</v>
      </c>
      <c r="G199" s="330">
        <v>0.0</v>
      </c>
      <c r="H199" s="329">
        <v>0.0</v>
      </c>
      <c r="I199" s="329">
        <v>2.2676E8</v>
      </c>
      <c r="J199" s="329">
        <v>2.21156E8</v>
      </c>
    </row>
    <row r="200" ht="22.5" hidden="1" customHeight="1">
      <c r="A200" s="327" t="s">
        <v>3119</v>
      </c>
      <c r="B200" s="328">
        <v>45424.0</v>
      </c>
      <c r="C200" s="329">
        <v>2070000.0</v>
      </c>
      <c r="D200" s="329">
        <v>350000.0</v>
      </c>
      <c r="E200" s="329">
        <v>344400.0</v>
      </c>
      <c r="F200" s="329">
        <v>5.925E7</v>
      </c>
      <c r="G200" s="330">
        <v>0.0</v>
      </c>
      <c r="H200" s="329">
        <v>0.0</v>
      </c>
      <c r="I200" s="329">
        <v>6.167E7</v>
      </c>
      <c r="J200" s="329">
        <v>6.16644E7</v>
      </c>
    </row>
    <row r="201" ht="22.5" hidden="1" customHeight="1">
      <c r="A201" s="327" t="s">
        <v>3119</v>
      </c>
      <c r="B201" s="328">
        <v>45425.0</v>
      </c>
      <c r="C201" s="329">
        <v>8750000.0</v>
      </c>
      <c r="D201" s="329">
        <v>350000.0</v>
      </c>
      <c r="E201" s="329">
        <v>344400.0</v>
      </c>
      <c r="F201" s="329">
        <v>3.1E7</v>
      </c>
      <c r="G201" s="330">
        <v>0.0</v>
      </c>
      <c r="H201" s="329">
        <v>0.0</v>
      </c>
      <c r="I201" s="329">
        <v>4.01E7</v>
      </c>
      <c r="J201" s="329">
        <v>4.00944E7</v>
      </c>
    </row>
    <row r="202" ht="22.5" hidden="1" customHeight="1">
      <c r="A202" s="327" t="s">
        <v>3119</v>
      </c>
      <c r="B202" s="328">
        <v>45426.0</v>
      </c>
      <c r="C202" s="329">
        <v>970000.0</v>
      </c>
      <c r="D202" s="329">
        <v>1.85E7</v>
      </c>
      <c r="E202" s="329">
        <v>1.8204E7</v>
      </c>
      <c r="F202" s="329">
        <v>3.522E7</v>
      </c>
      <c r="G202" s="330">
        <v>0.0</v>
      </c>
      <c r="H202" s="329">
        <v>0.0</v>
      </c>
      <c r="I202" s="329">
        <v>5.469E7</v>
      </c>
      <c r="J202" s="329">
        <v>5.4394E7</v>
      </c>
    </row>
    <row r="203" ht="22.5" hidden="1" customHeight="1">
      <c r="A203" s="327" t="s">
        <v>3119</v>
      </c>
      <c r="B203" s="328">
        <v>45427.0</v>
      </c>
      <c r="C203" s="329">
        <v>350000.0</v>
      </c>
      <c r="D203" s="329">
        <v>1.72E8</v>
      </c>
      <c r="E203" s="329">
        <v>1.68363E8</v>
      </c>
      <c r="F203" s="329">
        <v>1.0257E7</v>
      </c>
      <c r="G203" s="330">
        <v>0.0</v>
      </c>
      <c r="H203" s="329">
        <v>0.0</v>
      </c>
      <c r="I203" s="329">
        <v>1.82607E8</v>
      </c>
      <c r="J203" s="329">
        <v>1.7897E8</v>
      </c>
    </row>
    <row r="204" ht="22.5" hidden="1" customHeight="1">
      <c r="A204" s="327" t="s">
        <v>3119</v>
      </c>
      <c r="B204" s="328">
        <v>45428.0</v>
      </c>
      <c r="C204" s="329">
        <v>4700000.0</v>
      </c>
      <c r="D204" s="329">
        <v>7.4125E7</v>
      </c>
      <c r="E204" s="329">
        <v>7.2532187E7</v>
      </c>
      <c r="F204" s="329">
        <v>1.195E7</v>
      </c>
      <c r="G204" s="330">
        <v>0.0</v>
      </c>
      <c r="H204" s="329">
        <v>0.0</v>
      </c>
      <c r="I204" s="329">
        <v>9.0775E7</v>
      </c>
      <c r="J204" s="329">
        <v>8.9182187E7</v>
      </c>
    </row>
    <row r="205" ht="22.5" hidden="1" customHeight="1">
      <c r="A205" s="327" t="s">
        <v>3119</v>
      </c>
      <c r="B205" s="328">
        <v>45429.0</v>
      </c>
      <c r="C205" s="329">
        <v>2350000.0</v>
      </c>
      <c r="D205" s="329">
        <v>0.0</v>
      </c>
      <c r="E205" s="329">
        <v>0.0</v>
      </c>
      <c r="F205" s="329">
        <v>1610000.0</v>
      </c>
      <c r="G205" s="330">
        <v>0.0</v>
      </c>
      <c r="H205" s="329">
        <v>0.0</v>
      </c>
      <c r="I205" s="329">
        <v>3960000.0</v>
      </c>
      <c r="J205" s="329">
        <v>3960000.0</v>
      </c>
    </row>
    <row r="206" ht="22.5" hidden="1" customHeight="1">
      <c r="A206" s="327" t="s">
        <v>3119</v>
      </c>
      <c r="B206" s="328">
        <v>45430.0</v>
      </c>
      <c r="C206" s="329">
        <v>2920000.0</v>
      </c>
      <c r="D206" s="329">
        <v>4.84E7</v>
      </c>
      <c r="E206" s="329">
        <v>4.76256E7</v>
      </c>
      <c r="F206" s="329">
        <v>1.8E7</v>
      </c>
      <c r="G206" s="330">
        <v>0.0</v>
      </c>
      <c r="H206" s="329">
        <v>0.0</v>
      </c>
      <c r="I206" s="329">
        <v>6.932E7</v>
      </c>
      <c r="J206" s="329">
        <v>6.85456E7</v>
      </c>
    </row>
    <row r="207" ht="22.5" hidden="1" customHeight="1">
      <c r="A207" s="327" t="s">
        <v>3119</v>
      </c>
      <c r="B207" s="328">
        <v>45431.0</v>
      </c>
      <c r="C207" s="329">
        <v>9400000.0</v>
      </c>
      <c r="D207" s="329">
        <v>1350000.0</v>
      </c>
      <c r="E207" s="329">
        <v>1328400.0</v>
      </c>
      <c r="F207" s="329">
        <v>9.337E7</v>
      </c>
      <c r="G207" s="330">
        <v>0.0</v>
      </c>
      <c r="H207" s="329">
        <v>0.0</v>
      </c>
      <c r="I207" s="329">
        <v>1.0412E8</v>
      </c>
      <c r="J207" s="329">
        <v>1.040984E8</v>
      </c>
    </row>
    <row r="208" ht="22.5" hidden="1" customHeight="1">
      <c r="A208" s="327" t="s">
        <v>3119</v>
      </c>
      <c r="B208" s="328">
        <v>45432.0</v>
      </c>
      <c r="C208" s="329">
        <v>1.0455E7</v>
      </c>
      <c r="D208" s="329">
        <v>1.2E7</v>
      </c>
      <c r="E208" s="329">
        <v>1.1808E7</v>
      </c>
      <c r="F208" s="329">
        <v>5.631E7</v>
      </c>
      <c r="G208" s="330">
        <v>0.0</v>
      </c>
      <c r="H208" s="329">
        <v>2708000.0</v>
      </c>
      <c r="I208" s="329">
        <v>7.6057E7</v>
      </c>
      <c r="J208" s="329">
        <v>7.5865E7</v>
      </c>
    </row>
    <row r="209" ht="22.5" hidden="1" customHeight="1">
      <c r="A209" s="327" t="s">
        <v>3119</v>
      </c>
      <c r="B209" s="328">
        <v>45433.0</v>
      </c>
      <c r="C209" s="329">
        <v>1.9385E7</v>
      </c>
      <c r="D209" s="329">
        <v>1.0E7</v>
      </c>
      <c r="E209" s="329">
        <v>9850000.0</v>
      </c>
      <c r="F209" s="329">
        <v>6500000.0</v>
      </c>
      <c r="G209" s="330">
        <v>0.0</v>
      </c>
      <c r="H209" s="329">
        <v>0.0</v>
      </c>
      <c r="I209" s="329">
        <v>3.5885E7</v>
      </c>
      <c r="J209" s="329">
        <v>3.5735E7</v>
      </c>
    </row>
    <row r="210" ht="22.5" hidden="1" customHeight="1">
      <c r="A210" s="327" t="s">
        <v>3119</v>
      </c>
      <c r="B210" s="328">
        <v>45434.0</v>
      </c>
      <c r="C210" s="329">
        <v>0.0</v>
      </c>
      <c r="D210" s="329">
        <v>1.375E7</v>
      </c>
      <c r="E210" s="329">
        <v>1.3494E7</v>
      </c>
      <c r="F210" s="329">
        <v>3000000.0</v>
      </c>
      <c r="G210" s="330">
        <v>0.0</v>
      </c>
      <c r="H210" s="329">
        <v>0.0</v>
      </c>
      <c r="I210" s="329">
        <v>1.675E7</v>
      </c>
      <c r="J210" s="329">
        <v>1.6494E7</v>
      </c>
    </row>
    <row r="211" ht="22.5" hidden="1" customHeight="1">
      <c r="A211" s="327" t="s">
        <v>3119</v>
      </c>
      <c r="B211" s="328">
        <v>45435.0</v>
      </c>
      <c r="C211" s="329">
        <v>1.27795E8</v>
      </c>
      <c r="D211" s="329">
        <v>0.0</v>
      </c>
      <c r="E211" s="329">
        <v>0.0</v>
      </c>
      <c r="F211" s="329">
        <v>6000000.0</v>
      </c>
      <c r="G211" s="330">
        <v>0.0</v>
      </c>
      <c r="H211" s="329">
        <v>0.0</v>
      </c>
      <c r="I211" s="329">
        <v>1.33795E8</v>
      </c>
      <c r="J211" s="329">
        <v>1.33795E8</v>
      </c>
    </row>
    <row r="212" ht="22.5" hidden="1" customHeight="1">
      <c r="A212" s="327" t="s">
        <v>3119</v>
      </c>
      <c r="B212" s="328">
        <v>45436.0</v>
      </c>
      <c r="C212" s="329">
        <v>0.0</v>
      </c>
      <c r="D212" s="329">
        <v>0.0</v>
      </c>
      <c r="E212" s="329">
        <v>0.0</v>
      </c>
      <c r="F212" s="329">
        <v>560000.0</v>
      </c>
      <c r="G212" s="330">
        <v>0.0</v>
      </c>
      <c r="H212" s="329">
        <v>0.0</v>
      </c>
      <c r="I212" s="329">
        <v>560000.0</v>
      </c>
      <c r="J212" s="329">
        <v>560000.0</v>
      </c>
    </row>
    <row r="213" ht="22.5" hidden="1" customHeight="1">
      <c r="A213" s="327" t="s">
        <v>3119</v>
      </c>
      <c r="B213" s="328">
        <v>45437.0</v>
      </c>
      <c r="C213" s="329">
        <v>500000.0</v>
      </c>
      <c r="D213" s="329">
        <v>210000.0</v>
      </c>
      <c r="E213" s="329">
        <v>206640.0</v>
      </c>
      <c r="F213" s="329">
        <v>1500000.0</v>
      </c>
      <c r="G213" s="330">
        <v>0.0</v>
      </c>
      <c r="H213" s="329">
        <v>0.0</v>
      </c>
      <c r="I213" s="329">
        <v>2210000.0</v>
      </c>
      <c r="J213" s="329">
        <v>2206640.0</v>
      </c>
    </row>
    <row r="214" ht="22.5" hidden="1" customHeight="1">
      <c r="A214" s="327" t="s">
        <v>3119</v>
      </c>
      <c r="B214" s="328">
        <v>45438.0</v>
      </c>
      <c r="C214" s="329">
        <v>2000000.0</v>
      </c>
      <c r="D214" s="329">
        <v>700000.0</v>
      </c>
      <c r="E214" s="329">
        <v>688800.0</v>
      </c>
      <c r="F214" s="329">
        <v>4.553E7</v>
      </c>
      <c r="G214" s="330">
        <v>0.0</v>
      </c>
      <c r="H214" s="329">
        <v>0.0</v>
      </c>
      <c r="I214" s="329">
        <v>4.823E7</v>
      </c>
      <c r="J214" s="329">
        <v>4.82188E7</v>
      </c>
    </row>
    <row r="215" ht="22.5" hidden="1" customHeight="1">
      <c r="A215" s="327" t="s">
        <v>3119</v>
      </c>
      <c r="B215" s="328">
        <v>45439.0</v>
      </c>
      <c r="C215" s="329">
        <v>8400000.0</v>
      </c>
      <c r="D215" s="329">
        <v>2350000.0</v>
      </c>
      <c r="E215" s="329">
        <v>2315800.0</v>
      </c>
      <c r="F215" s="329">
        <v>3475000.0</v>
      </c>
      <c r="G215" s="330">
        <v>0.0</v>
      </c>
      <c r="H215" s="329">
        <v>0.0</v>
      </c>
      <c r="I215" s="329">
        <v>1.4225E7</v>
      </c>
      <c r="J215" s="329">
        <v>1.41908E7</v>
      </c>
    </row>
    <row r="216" ht="22.5" hidden="1" customHeight="1">
      <c r="A216" s="327" t="s">
        <v>3119</v>
      </c>
      <c r="B216" s="328">
        <v>45440.0</v>
      </c>
      <c r="C216" s="329">
        <v>950000.0</v>
      </c>
      <c r="D216" s="329">
        <v>5500000.0</v>
      </c>
      <c r="E216" s="329">
        <v>5379000.0</v>
      </c>
      <c r="F216" s="329">
        <v>1.095E7</v>
      </c>
      <c r="G216" s="330">
        <v>0.0</v>
      </c>
      <c r="H216" s="329">
        <v>0.0</v>
      </c>
      <c r="I216" s="329">
        <v>1.74E7</v>
      </c>
      <c r="J216" s="329">
        <v>1.7279E7</v>
      </c>
    </row>
    <row r="217" ht="22.5" hidden="1" customHeight="1">
      <c r="A217" s="327" t="s">
        <v>3119</v>
      </c>
      <c r="B217" s="328">
        <v>45441.0</v>
      </c>
      <c r="C217" s="329">
        <v>4960000.0</v>
      </c>
      <c r="D217" s="329">
        <v>0.0</v>
      </c>
      <c r="E217" s="329">
        <v>0.0</v>
      </c>
      <c r="F217" s="329">
        <v>5490000.0</v>
      </c>
      <c r="G217" s="330">
        <v>0.0</v>
      </c>
      <c r="H217" s="329">
        <v>0.0</v>
      </c>
      <c r="I217" s="329">
        <v>1.045E7</v>
      </c>
      <c r="J217" s="329">
        <v>1.045E7</v>
      </c>
    </row>
    <row r="218" ht="22.5" hidden="1" customHeight="1">
      <c r="A218" s="327" t="s">
        <v>3119</v>
      </c>
      <c r="B218" s="328">
        <v>45442.0</v>
      </c>
      <c r="C218" s="329">
        <v>2050000.0</v>
      </c>
      <c r="D218" s="329">
        <v>1850000.0</v>
      </c>
      <c r="E218" s="329">
        <v>1828900.0</v>
      </c>
      <c r="F218" s="329">
        <v>3000000.0</v>
      </c>
      <c r="G218" s="330">
        <v>0.0</v>
      </c>
      <c r="H218" s="329">
        <v>0.0</v>
      </c>
      <c r="I218" s="329">
        <v>6900000.0</v>
      </c>
      <c r="J218" s="329">
        <v>6878900.0</v>
      </c>
    </row>
    <row r="219" ht="22.5" hidden="1" customHeight="1">
      <c r="A219" s="331" t="s">
        <v>3119</v>
      </c>
      <c r="B219" s="332">
        <v>45443.0</v>
      </c>
      <c r="C219" s="333">
        <v>6.07E7</v>
      </c>
      <c r="D219" s="333">
        <v>2700000.0</v>
      </c>
      <c r="E219" s="333">
        <v>2644800.0</v>
      </c>
      <c r="F219" s="333">
        <v>3350000.0</v>
      </c>
      <c r="G219" s="334">
        <v>0.0</v>
      </c>
      <c r="H219" s="333">
        <v>0.0</v>
      </c>
      <c r="I219" s="333">
        <v>6.675E7</v>
      </c>
      <c r="J219" s="333">
        <v>6.66948E7</v>
      </c>
    </row>
    <row r="220" ht="22.5" hidden="1" customHeight="1">
      <c r="A220" s="327" t="s">
        <v>3155</v>
      </c>
      <c r="B220" s="328">
        <v>45444.0</v>
      </c>
      <c r="C220" s="329">
        <v>0.0</v>
      </c>
      <c r="D220" s="329">
        <v>1450000.0</v>
      </c>
      <c r="E220" s="329">
        <v>1426800.0</v>
      </c>
      <c r="F220" s="329">
        <v>8090000.0</v>
      </c>
      <c r="G220" s="330">
        <v>0.0</v>
      </c>
      <c r="H220" s="329">
        <v>0.0</v>
      </c>
      <c r="I220" s="329">
        <v>9540000.0</v>
      </c>
      <c r="J220" s="329">
        <v>9516800.0</v>
      </c>
    </row>
    <row r="221" ht="22.5" hidden="1" customHeight="1">
      <c r="A221" s="327" t="s">
        <v>3155</v>
      </c>
      <c r="B221" s="328">
        <v>45445.0</v>
      </c>
      <c r="C221" s="329">
        <v>4950000.0</v>
      </c>
      <c r="D221" s="329">
        <v>4000000.0</v>
      </c>
      <c r="E221" s="329">
        <v>3912000.0</v>
      </c>
      <c r="F221" s="329">
        <v>1.939E7</v>
      </c>
      <c r="G221" s="330">
        <v>0.0</v>
      </c>
      <c r="H221" s="329">
        <v>0.0</v>
      </c>
      <c r="I221" s="329">
        <v>2.834E7</v>
      </c>
      <c r="J221" s="329">
        <v>2.8252E7</v>
      </c>
    </row>
    <row r="222" ht="22.5" hidden="1" customHeight="1">
      <c r="A222" s="327" t="s">
        <v>3155</v>
      </c>
      <c r="B222" s="328">
        <v>45446.0</v>
      </c>
      <c r="C222" s="329">
        <v>1.73E7</v>
      </c>
      <c r="D222" s="329">
        <v>4000000.0</v>
      </c>
      <c r="E222" s="329">
        <v>3936000.0</v>
      </c>
      <c r="F222" s="329">
        <v>4750000.0</v>
      </c>
      <c r="G222" s="330">
        <v>0.0</v>
      </c>
      <c r="H222" s="329">
        <v>0.0</v>
      </c>
      <c r="I222" s="329">
        <v>2.605E7</v>
      </c>
      <c r="J222" s="329">
        <v>2.5986E7</v>
      </c>
    </row>
    <row r="223" ht="22.5" hidden="1" customHeight="1">
      <c r="A223" s="327" t="s">
        <v>3155</v>
      </c>
      <c r="B223" s="328">
        <v>45447.0</v>
      </c>
      <c r="C223" s="329">
        <v>2.9455E7</v>
      </c>
      <c r="D223" s="329">
        <v>2.13E7</v>
      </c>
      <c r="E223" s="329">
        <v>2.09382E7</v>
      </c>
      <c r="F223" s="329">
        <v>4.1195E8</v>
      </c>
      <c r="G223" s="330">
        <v>0.0</v>
      </c>
      <c r="H223" s="329">
        <v>0.0</v>
      </c>
      <c r="I223" s="329">
        <v>4.62705E8</v>
      </c>
      <c r="J223" s="329">
        <v>4.623432E8</v>
      </c>
    </row>
    <row r="224" ht="22.5" hidden="1" customHeight="1">
      <c r="A224" s="327" t="s">
        <v>3155</v>
      </c>
      <c r="B224" s="328">
        <v>45448.0</v>
      </c>
      <c r="C224" s="329">
        <v>500000.0</v>
      </c>
      <c r="D224" s="329">
        <v>0.0</v>
      </c>
      <c r="E224" s="329">
        <v>0.0</v>
      </c>
      <c r="F224" s="329">
        <v>6850000.0</v>
      </c>
      <c r="G224" s="330">
        <v>0.0</v>
      </c>
      <c r="H224" s="329">
        <v>0.0</v>
      </c>
      <c r="I224" s="329">
        <v>7350000.0</v>
      </c>
      <c r="J224" s="329">
        <v>7350000.0</v>
      </c>
    </row>
    <row r="225" ht="22.5" hidden="1" customHeight="1">
      <c r="A225" s="327" t="s">
        <v>3155</v>
      </c>
      <c r="B225" s="328">
        <v>45449.0</v>
      </c>
      <c r="C225" s="329">
        <v>3.9095E7</v>
      </c>
      <c r="D225" s="329">
        <v>6900000.0</v>
      </c>
      <c r="E225" s="329">
        <v>6789600.0</v>
      </c>
      <c r="F225" s="329">
        <v>1.3825E8</v>
      </c>
      <c r="G225" s="330">
        <v>0.0</v>
      </c>
      <c r="H225" s="329">
        <v>0.0</v>
      </c>
      <c r="I225" s="329">
        <v>1.84245E8</v>
      </c>
      <c r="J225" s="329">
        <v>1.841346E8</v>
      </c>
    </row>
    <row r="226" ht="22.5" hidden="1" customHeight="1">
      <c r="A226" s="327" t="s">
        <v>3155</v>
      </c>
      <c r="B226" s="328">
        <v>45450.0</v>
      </c>
      <c r="C226" s="329">
        <v>2560000.0</v>
      </c>
      <c r="D226" s="329">
        <v>0.0</v>
      </c>
      <c r="E226" s="329">
        <v>0.0</v>
      </c>
      <c r="F226" s="329">
        <v>1.342E7</v>
      </c>
      <c r="G226" s="330">
        <v>0.0</v>
      </c>
      <c r="H226" s="329">
        <v>0.0</v>
      </c>
      <c r="I226" s="329">
        <v>1.598E7</v>
      </c>
      <c r="J226" s="329">
        <v>1.598E7</v>
      </c>
    </row>
    <row r="227" ht="22.5" hidden="1" customHeight="1">
      <c r="A227" s="327" t="s">
        <v>3155</v>
      </c>
      <c r="B227" s="328">
        <v>45451.0</v>
      </c>
      <c r="C227" s="329">
        <v>8250000.0</v>
      </c>
      <c r="D227" s="329">
        <v>3770000.0</v>
      </c>
      <c r="E227" s="329">
        <v>3709680.0</v>
      </c>
      <c r="F227" s="329">
        <v>3410000.0</v>
      </c>
      <c r="G227" s="330">
        <v>0.0</v>
      </c>
      <c r="H227" s="329">
        <v>0.0</v>
      </c>
      <c r="I227" s="329">
        <v>1.543E7</v>
      </c>
      <c r="J227" s="329">
        <v>1.536968E7</v>
      </c>
    </row>
    <row r="228" ht="22.5" hidden="1" customHeight="1">
      <c r="A228" s="327" t="s">
        <v>3155</v>
      </c>
      <c r="B228" s="328">
        <v>45452.0</v>
      </c>
      <c r="C228" s="329">
        <v>2500000.0</v>
      </c>
      <c r="D228" s="329">
        <v>8350000.0</v>
      </c>
      <c r="E228" s="329">
        <v>8216100.0</v>
      </c>
      <c r="F228" s="329">
        <v>1.05E7</v>
      </c>
      <c r="G228" s="330">
        <v>0.0</v>
      </c>
      <c r="H228" s="329">
        <v>0.0</v>
      </c>
      <c r="I228" s="329">
        <v>2.135E7</v>
      </c>
      <c r="J228" s="329">
        <v>2.12161E7</v>
      </c>
    </row>
    <row r="229" ht="22.5" hidden="1" customHeight="1">
      <c r="A229" s="327" t="s">
        <v>3155</v>
      </c>
      <c r="B229" s="328">
        <v>45453.0</v>
      </c>
      <c r="C229" s="329">
        <v>4265000.0</v>
      </c>
      <c r="D229" s="329">
        <v>1309500.0</v>
      </c>
      <c r="E229" s="329">
        <v>1284500.0</v>
      </c>
      <c r="F229" s="329">
        <v>2.1509E7</v>
      </c>
      <c r="G229" s="330">
        <v>0.0</v>
      </c>
      <c r="H229" s="329">
        <v>0.0</v>
      </c>
      <c r="I229" s="329">
        <v>2.70835E7</v>
      </c>
      <c r="J229" s="329">
        <v>2.70585E7</v>
      </c>
    </row>
    <row r="230" ht="22.5" hidden="1" customHeight="1">
      <c r="A230" s="327" t="s">
        <v>3155</v>
      </c>
      <c r="B230" s="328">
        <v>45454.0</v>
      </c>
      <c r="C230" s="329">
        <v>3.703E7</v>
      </c>
      <c r="D230" s="329">
        <v>1.15E7</v>
      </c>
      <c r="E230" s="329">
        <v>1.1268E7</v>
      </c>
      <c r="F230" s="329">
        <v>4.923E7</v>
      </c>
      <c r="G230" s="330">
        <v>0.0</v>
      </c>
      <c r="H230" s="329">
        <v>0.0</v>
      </c>
      <c r="I230" s="329">
        <v>9.776E7</v>
      </c>
      <c r="J230" s="329">
        <v>9.7528E7</v>
      </c>
    </row>
    <row r="231" ht="22.5" hidden="1" customHeight="1">
      <c r="A231" s="327" t="s">
        <v>3155</v>
      </c>
      <c r="B231" s="328">
        <v>45455.0</v>
      </c>
      <c r="C231" s="329">
        <v>3100000.0</v>
      </c>
      <c r="D231" s="329">
        <v>350000.0</v>
      </c>
      <c r="E231" s="329">
        <v>344400.0</v>
      </c>
      <c r="F231" s="329">
        <v>1060000.0</v>
      </c>
      <c r="G231" s="330">
        <v>0.0</v>
      </c>
      <c r="H231" s="329">
        <v>0.0</v>
      </c>
      <c r="I231" s="329">
        <v>4510000.0</v>
      </c>
      <c r="J231" s="329">
        <v>4504400.0</v>
      </c>
    </row>
    <row r="232" ht="22.5" hidden="1" customHeight="1">
      <c r="A232" s="327" t="s">
        <v>3155</v>
      </c>
      <c r="B232" s="328">
        <v>45456.0</v>
      </c>
      <c r="C232" s="329">
        <v>200000.0</v>
      </c>
      <c r="D232" s="329">
        <v>70000.0</v>
      </c>
      <c r="E232" s="329">
        <v>68880.0</v>
      </c>
      <c r="F232" s="329">
        <v>7050000.0</v>
      </c>
      <c r="G232" s="330">
        <v>0.0</v>
      </c>
      <c r="H232" s="329">
        <v>0.0</v>
      </c>
      <c r="I232" s="329">
        <v>7320000.0</v>
      </c>
      <c r="J232" s="329">
        <v>7318880.0</v>
      </c>
    </row>
    <row r="233" ht="22.5" hidden="1" customHeight="1">
      <c r="A233" s="327" t="s">
        <v>3155</v>
      </c>
      <c r="B233" s="328">
        <v>45457.0</v>
      </c>
      <c r="C233" s="329">
        <v>1.6235E7</v>
      </c>
      <c r="D233" s="329">
        <v>0.0</v>
      </c>
      <c r="E233" s="329">
        <v>0.0</v>
      </c>
      <c r="F233" s="329">
        <v>6287000.0</v>
      </c>
      <c r="G233" s="330">
        <v>0.0</v>
      </c>
      <c r="H233" s="329">
        <v>0.0</v>
      </c>
      <c r="I233" s="329">
        <v>2.2522E7</v>
      </c>
      <c r="J233" s="329">
        <v>2.2522E7</v>
      </c>
    </row>
    <row r="234" ht="22.5" hidden="1" customHeight="1">
      <c r="A234" s="327" t="s">
        <v>3155</v>
      </c>
      <c r="B234" s="328">
        <v>45458.0</v>
      </c>
      <c r="C234" s="329">
        <v>2290000.0</v>
      </c>
      <c r="D234" s="329">
        <v>0.0</v>
      </c>
      <c r="E234" s="329">
        <v>0.0</v>
      </c>
      <c r="F234" s="329">
        <v>3.0895E7</v>
      </c>
      <c r="G234" s="330">
        <v>0.0</v>
      </c>
      <c r="H234" s="329">
        <v>0.0</v>
      </c>
      <c r="I234" s="329">
        <v>3.3185E7</v>
      </c>
      <c r="J234" s="329">
        <v>3.3185E7</v>
      </c>
    </row>
    <row r="235" ht="22.5" hidden="1" customHeight="1">
      <c r="A235" s="327" t="s">
        <v>3155</v>
      </c>
      <c r="B235" s="328">
        <v>45459.0</v>
      </c>
      <c r="C235" s="329">
        <v>4200000.0</v>
      </c>
      <c r="D235" s="329">
        <v>0.0</v>
      </c>
      <c r="E235" s="329">
        <v>0.0</v>
      </c>
      <c r="F235" s="329">
        <v>1.42725E8</v>
      </c>
      <c r="G235" s="330">
        <v>0.0</v>
      </c>
      <c r="H235" s="329">
        <v>0.0</v>
      </c>
      <c r="I235" s="329">
        <v>1.46925E8</v>
      </c>
      <c r="J235" s="329">
        <v>1.46925E8</v>
      </c>
    </row>
    <row r="236" ht="22.5" hidden="1" customHeight="1">
      <c r="A236" s="327" t="s">
        <v>3155</v>
      </c>
      <c r="B236" s="328">
        <v>45460.0</v>
      </c>
      <c r="C236" s="329">
        <v>1.383E7</v>
      </c>
      <c r="D236" s="329">
        <v>7000000.0</v>
      </c>
      <c r="E236" s="329">
        <v>6958000.0</v>
      </c>
      <c r="F236" s="329">
        <v>1365000.0</v>
      </c>
      <c r="G236" s="330">
        <v>0.0</v>
      </c>
      <c r="H236" s="329">
        <v>0.0</v>
      </c>
      <c r="I236" s="329">
        <v>2.2195E7</v>
      </c>
      <c r="J236" s="329">
        <v>2.2153E7</v>
      </c>
    </row>
    <row r="237" ht="22.5" hidden="1" customHeight="1">
      <c r="A237" s="327" t="s">
        <v>3155</v>
      </c>
      <c r="B237" s="328">
        <v>45461.0</v>
      </c>
      <c r="C237" s="329">
        <v>2.48685E7</v>
      </c>
      <c r="D237" s="329">
        <v>6050000.0</v>
      </c>
      <c r="E237" s="329">
        <v>5903100.0</v>
      </c>
      <c r="F237" s="329">
        <v>5050000.0</v>
      </c>
      <c r="G237" s="330">
        <v>0.0</v>
      </c>
      <c r="H237" s="329">
        <v>0.0</v>
      </c>
      <c r="I237" s="329">
        <v>3.59685E7</v>
      </c>
      <c r="J237" s="329">
        <v>3.58216E7</v>
      </c>
    </row>
    <row r="238" ht="22.5" hidden="1" customHeight="1">
      <c r="A238" s="327" t="s">
        <v>3155</v>
      </c>
      <c r="B238" s="328">
        <v>45462.0</v>
      </c>
      <c r="C238" s="329">
        <v>2500000.0</v>
      </c>
      <c r="D238" s="329">
        <v>175000.0</v>
      </c>
      <c r="E238" s="329">
        <v>172200.0</v>
      </c>
      <c r="F238" s="329">
        <v>700000.0</v>
      </c>
      <c r="G238" s="330">
        <v>0.0</v>
      </c>
      <c r="H238" s="329">
        <v>0.0</v>
      </c>
      <c r="I238" s="329">
        <v>3375000.0</v>
      </c>
      <c r="J238" s="329">
        <v>3372200.0</v>
      </c>
    </row>
    <row r="239" ht="22.5" hidden="1" customHeight="1">
      <c r="A239" s="327" t="s">
        <v>3155</v>
      </c>
      <c r="B239" s="328">
        <v>45463.0</v>
      </c>
      <c r="C239" s="329">
        <v>1.661E7</v>
      </c>
      <c r="D239" s="329">
        <v>2500000.0</v>
      </c>
      <c r="E239" s="329">
        <v>2460000.0</v>
      </c>
      <c r="F239" s="329">
        <v>1.613E7</v>
      </c>
      <c r="G239" s="330">
        <v>0.0</v>
      </c>
      <c r="H239" s="329">
        <v>0.0</v>
      </c>
      <c r="I239" s="329">
        <v>3.524E7</v>
      </c>
      <c r="J239" s="329">
        <v>3.52E7</v>
      </c>
    </row>
    <row r="240" ht="22.5" hidden="1" customHeight="1">
      <c r="A240" s="327" t="s">
        <v>3155</v>
      </c>
      <c r="B240" s="328">
        <v>45464.0</v>
      </c>
      <c r="C240" s="329">
        <v>2.9825E7</v>
      </c>
      <c r="D240" s="329">
        <v>1000000.0</v>
      </c>
      <c r="E240" s="329">
        <v>984000.0</v>
      </c>
      <c r="F240" s="329">
        <v>2.16E7</v>
      </c>
      <c r="G240" s="330">
        <v>0.0</v>
      </c>
      <c r="H240" s="329">
        <v>0.0</v>
      </c>
      <c r="I240" s="329">
        <v>5.2425E7</v>
      </c>
      <c r="J240" s="329">
        <v>5.2409E7</v>
      </c>
    </row>
    <row r="241" ht="22.5" hidden="1" customHeight="1">
      <c r="A241" s="327" t="s">
        <v>3155</v>
      </c>
      <c r="B241" s="328">
        <v>45465.0</v>
      </c>
      <c r="C241" s="329">
        <v>1.125E7</v>
      </c>
      <c r="D241" s="329">
        <v>1050000.0</v>
      </c>
      <c r="E241" s="329">
        <v>1030500.0</v>
      </c>
      <c r="F241" s="329">
        <v>3340000.0</v>
      </c>
      <c r="G241" s="330">
        <v>0.0</v>
      </c>
      <c r="H241" s="329">
        <v>0.0</v>
      </c>
      <c r="I241" s="329">
        <v>1.564E7</v>
      </c>
      <c r="J241" s="329">
        <v>1.56205E7</v>
      </c>
    </row>
    <row r="242" ht="22.5" hidden="1" customHeight="1">
      <c r="A242" s="327" t="s">
        <v>3155</v>
      </c>
      <c r="B242" s="328">
        <v>45466.0</v>
      </c>
      <c r="C242" s="329">
        <v>3545000.0</v>
      </c>
      <c r="D242" s="329">
        <v>4450000.0</v>
      </c>
      <c r="E242" s="329">
        <v>4378000.0</v>
      </c>
      <c r="F242" s="329">
        <v>5405000.0</v>
      </c>
      <c r="G242" s="330">
        <v>0.0</v>
      </c>
      <c r="H242" s="329">
        <v>0.0</v>
      </c>
      <c r="I242" s="329">
        <v>1.34E7</v>
      </c>
      <c r="J242" s="329">
        <v>1.3328E7</v>
      </c>
    </row>
    <row r="243" ht="22.5" hidden="1" customHeight="1">
      <c r="A243" s="327" t="s">
        <v>3155</v>
      </c>
      <c r="B243" s="328">
        <v>45467.0</v>
      </c>
      <c r="C243" s="329">
        <v>3000000.0</v>
      </c>
      <c r="D243" s="329">
        <v>0.0</v>
      </c>
      <c r="E243" s="329">
        <v>0.0</v>
      </c>
      <c r="F243" s="329">
        <v>1.445E7</v>
      </c>
      <c r="G243" s="330">
        <v>0.0</v>
      </c>
      <c r="H243" s="329">
        <v>0.0</v>
      </c>
      <c r="I243" s="329">
        <v>1.745E7</v>
      </c>
      <c r="J243" s="329">
        <v>1.745E7</v>
      </c>
    </row>
    <row r="244" ht="22.5" hidden="1" customHeight="1">
      <c r="A244" s="327" t="s">
        <v>3155</v>
      </c>
      <c r="B244" s="328">
        <v>45468.0</v>
      </c>
      <c r="C244" s="329">
        <v>1.0935E7</v>
      </c>
      <c r="D244" s="329">
        <v>0.0</v>
      </c>
      <c r="E244" s="329">
        <v>0.0</v>
      </c>
      <c r="F244" s="329">
        <v>2.134E8</v>
      </c>
      <c r="G244" s="330">
        <v>0.0</v>
      </c>
      <c r="H244" s="329">
        <v>0.0</v>
      </c>
      <c r="I244" s="329">
        <v>2.24335E8</v>
      </c>
      <c r="J244" s="329">
        <v>2.24335E8</v>
      </c>
    </row>
    <row r="245" ht="22.5" hidden="1" customHeight="1">
      <c r="A245" s="327" t="s">
        <v>3155</v>
      </c>
      <c r="B245" s="328">
        <v>45469.0</v>
      </c>
      <c r="C245" s="329">
        <v>8.0E7</v>
      </c>
      <c r="D245" s="329">
        <v>0.0</v>
      </c>
      <c r="E245" s="329">
        <v>0.0</v>
      </c>
      <c r="F245" s="329">
        <v>2.073E8</v>
      </c>
      <c r="G245" s="330">
        <v>0.0</v>
      </c>
      <c r="H245" s="329">
        <v>0.0</v>
      </c>
      <c r="I245" s="329">
        <v>2.873E8</v>
      </c>
      <c r="J245" s="329">
        <v>2.873E8</v>
      </c>
    </row>
    <row r="246" ht="22.5" hidden="1" customHeight="1">
      <c r="A246" s="327" t="s">
        <v>3155</v>
      </c>
      <c r="B246" s="328">
        <v>45470.0</v>
      </c>
      <c r="C246" s="329">
        <v>3320000.0</v>
      </c>
      <c r="D246" s="329">
        <v>0.0</v>
      </c>
      <c r="E246" s="329">
        <v>0.0</v>
      </c>
      <c r="F246" s="329">
        <v>0.0</v>
      </c>
      <c r="G246" s="330">
        <v>0.0</v>
      </c>
      <c r="H246" s="329">
        <v>0.0</v>
      </c>
      <c r="I246" s="329">
        <v>3320000.0</v>
      </c>
      <c r="J246" s="329">
        <v>3320000.0</v>
      </c>
    </row>
    <row r="247" ht="22.5" hidden="1" customHeight="1">
      <c r="A247" s="327" t="s">
        <v>3155</v>
      </c>
      <c r="B247" s="328">
        <v>45471.0</v>
      </c>
      <c r="C247" s="329">
        <v>0.0</v>
      </c>
      <c r="D247" s="329">
        <v>1500000.0</v>
      </c>
      <c r="E247" s="329">
        <v>1476000.0</v>
      </c>
      <c r="F247" s="329">
        <v>8520000.0</v>
      </c>
      <c r="G247" s="330">
        <v>3.578E7</v>
      </c>
      <c r="H247" s="329">
        <v>0.0</v>
      </c>
      <c r="I247" s="329">
        <v>4.58E7</v>
      </c>
      <c r="J247" s="329">
        <v>4.5776E7</v>
      </c>
    </row>
    <row r="248" ht="22.5" hidden="1" customHeight="1">
      <c r="A248" s="327" t="s">
        <v>3155</v>
      </c>
      <c r="B248" s="328">
        <v>45472.0</v>
      </c>
      <c r="C248" s="329">
        <v>6500000.0</v>
      </c>
      <c r="D248" s="329">
        <v>1.95E7</v>
      </c>
      <c r="E248" s="329">
        <v>1.91502E7</v>
      </c>
      <c r="F248" s="329">
        <v>5600000.0</v>
      </c>
      <c r="G248" s="330">
        <v>0.0</v>
      </c>
      <c r="H248" s="329">
        <v>0.0</v>
      </c>
      <c r="I248" s="329">
        <v>3.16E7</v>
      </c>
      <c r="J248" s="329">
        <v>3.12502E7</v>
      </c>
    </row>
    <row r="249" ht="22.5" hidden="1" customHeight="1">
      <c r="A249" s="331" t="s">
        <v>3155</v>
      </c>
      <c r="B249" s="332">
        <v>45473.0</v>
      </c>
      <c r="C249" s="333">
        <v>7860000.0</v>
      </c>
      <c r="D249" s="333">
        <v>5405000.0</v>
      </c>
      <c r="E249" s="333">
        <v>5337920.0</v>
      </c>
      <c r="F249" s="333">
        <v>1.758E7</v>
      </c>
      <c r="G249" s="334">
        <v>0.0</v>
      </c>
      <c r="H249" s="333">
        <v>0.0</v>
      </c>
      <c r="I249" s="333">
        <v>3.0845E7</v>
      </c>
      <c r="J249" s="333">
        <v>3.077792E7</v>
      </c>
    </row>
    <row r="250" ht="22.5" hidden="1" customHeight="1">
      <c r="A250" s="327" t="s">
        <v>3199</v>
      </c>
      <c r="B250" s="328">
        <v>45474.0</v>
      </c>
      <c r="C250" s="329">
        <v>3.69E7</v>
      </c>
      <c r="D250" s="329">
        <v>0.0</v>
      </c>
      <c r="E250" s="329">
        <v>0.0</v>
      </c>
      <c r="F250" s="329">
        <v>6505000.0</v>
      </c>
      <c r="G250" s="330">
        <v>0.0</v>
      </c>
      <c r="H250" s="329">
        <v>0.0</v>
      </c>
      <c r="I250" s="329">
        <v>4.3405E7</v>
      </c>
      <c r="J250" s="329">
        <v>4.3405E7</v>
      </c>
    </row>
    <row r="251" ht="22.5" hidden="1" customHeight="1">
      <c r="A251" s="327" t="s">
        <v>3199</v>
      </c>
      <c r="B251" s="328">
        <v>45475.0</v>
      </c>
      <c r="C251" s="329">
        <v>4490000.0</v>
      </c>
      <c r="D251" s="329">
        <v>3670000.0</v>
      </c>
      <c r="E251" s="329">
        <v>3615200.0</v>
      </c>
      <c r="F251" s="329">
        <v>1525000.0</v>
      </c>
      <c r="G251" s="330">
        <v>0.0</v>
      </c>
      <c r="H251" s="329">
        <v>0.0</v>
      </c>
      <c r="I251" s="329">
        <v>9685000.0</v>
      </c>
      <c r="J251" s="329">
        <v>9630200.0</v>
      </c>
    </row>
    <row r="252" ht="22.5" hidden="1" customHeight="1">
      <c r="A252" s="327" t="s">
        <v>3199</v>
      </c>
      <c r="B252" s="328">
        <v>45476.0</v>
      </c>
      <c r="C252" s="329">
        <v>5621500.0</v>
      </c>
      <c r="D252" s="329">
        <v>0.0</v>
      </c>
      <c r="E252" s="329">
        <v>0.0</v>
      </c>
      <c r="F252" s="329">
        <v>1.575E7</v>
      </c>
      <c r="G252" s="330">
        <v>2.0E7</v>
      </c>
      <c r="H252" s="329">
        <v>0.0</v>
      </c>
      <c r="I252" s="329">
        <v>4.13715E7</v>
      </c>
      <c r="J252" s="329">
        <v>4.13715E7</v>
      </c>
    </row>
    <row r="253" ht="22.5" hidden="1" customHeight="1">
      <c r="A253" s="327" t="s">
        <v>3199</v>
      </c>
      <c r="B253" s="328">
        <v>45477.0</v>
      </c>
      <c r="C253" s="329">
        <v>2.685E7</v>
      </c>
      <c r="D253" s="329">
        <v>0.0</v>
      </c>
      <c r="E253" s="329">
        <v>0.0</v>
      </c>
      <c r="F253" s="329">
        <v>6500000.0</v>
      </c>
      <c r="G253" s="330">
        <v>0.0</v>
      </c>
      <c r="H253" s="329">
        <v>0.0</v>
      </c>
      <c r="I253" s="329">
        <v>3.335E7</v>
      </c>
      <c r="J253" s="329">
        <v>3.335E7</v>
      </c>
    </row>
    <row r="254" ht="22.5" hidden="1" customHeight="1">
      <c r="A254" s="327" t="s">
        <v>3199</v>
      </c>
      <c r="B254" s="328">
        <v>45478.0</v>
      </c>
      <c r="C254" s="329">
        <v>5.01685E7</v>
      </c>
      <c r="D254" s="329">
        <v>8580000.0</v>
      </c>
      <c r="E254" s="329">
        <v>8437120.0</v>
      </c>
      <c r="F254" s="329">
        <v>1960000.0</v>
      </c>
      <c r="G254" s="330">
        <v>0.0</v>
      </c>
      <c r="H254" s="329">
        <v>0.0</v>
      </c>
      <c r="I254" s="329">
        <v>6.07085E7</v>
      </c>
      <c r="J254" s="329">
        <v>6.056562E7</v>
      </c>
    </row>
    <row r="255" ht="22.5" hidden="1" customHeight="1">
      <c r="A255" s="327" t="s">
        <v>3199</v>
      </c>
      <c r="B255" s="328">
        <v>45479.0</v>
      </c>
      <c r="C255" s="329">
        <v>1000000.0</v>
      </c>
      <c r="D255" s="329">
        <v>2500000.0</v>
      </c>
      <c r="E255" s="329">
        <v>2460000.0</v>
      </c>
      <c r="F255" s="329">
        <v>2.12E7</v>
      </c>
      <c r="G255" s="330">
        <v>0.0</v>
      </c>
      <c r="H255" s="329">
        <v>0.0</v>
      </c>
      <c r="I255" s="329">
        <v>2.47E7</v>
      </c>
      <c r="J255" s="329">
        <v>2.466E7</v>
      </c>
    </row>
    <row r="256" ht="22.5" hidden="1" customHeight="1">
      <c r="A256" s="327" t="s">
        <v>3199</v>
      </c>
      <c r="B256" s="328">
        <v>45480.0</v>
      </c>
      <c r="C256" s="329">
        <v>2200000.0</v>
      </c>
      <c r="D256" s="329">
        <v>1000000.0</v>
      </c>
      <c r="E256" s="329">
        <v>990000.0</v>
      </c>
      <c r="F256" s="329">
        <v>350000.0</v>
      </c>
      <c r="G256" s="330">
        <v>0.0</v>
      </c>
      <c r="H256" s="329">
        <v>0.0</v>
      </c>
      <c r="I256" s="329">
        <v>3550000.0</v>
      </c>
      <c r="J256" s="329">
        <v>3540000.0</v>
      </c>
    </row>
    <row r="257" ht="22.5" hidden="1" customHeight="1">
      <c r="A257" s="327" t="s">
        <v>3199</v>
      </c>
      <c r="B257" s="328">
        <v>45481.0</v>
      </c>
      <c r="C257" s="329">
        <v>1.67E7</v>
      </c>
      <c r="D257" s="329">
        <v>0.0</v>
      </c>
      <c r="E257" s="329">
        <v>0.0</v>
      </c>
      <c r="F257" s="329">
        <v>1500000.0</v>
      </c>
      <c r="G257" s="330">
        <v>0.0</v>
      </c>
      <c r="H257" s="329">
        <v>0.0</v>
      </c>
      <c r="I257" s="329">
        <v>1.82E7</v>
      </c>
      <c r="J257" s="329">
        <v>1.82E7</v>
      </c>
    </row>
    <row r="258" ht="22.5" hidden="1" customHeight="1">
      <c r="A258" s="327" t="s">
        <v>3199</v>
      </c>
      <c r="B258" s="328">
        <v>45482.0</v>
      </c>
      <c r="C258" s="329">
        <v>0.0</v>
      </c>
      <c r="D258" s="329">
        <v>3450000.0</v>
      </c>
      <c r="E258" s="329">
        <v>3394800.0</v>
      </c>
      <c r="F258" s="329">
        <v>4600000.0</v>
      </c>
      <c r="G258" s="330">
        <v>0.0</v>
      </c>
      <c r="H258" s="329">
        <v>0.0</v>
      </c>
      <c r="I258" s="329">
        <v>8050000.0</v>
      </c>
      <c r="J258" s="329">
        <v>7994800.0</v>
      </c>
    </row>
    <row r="259" ht="22.5" hidden="1" customHeight="1">
      <c r="A259" s="327" t="s">
        <v>3199</v>
      </c>
      <c r="B259" s="328">
        <v>45483.0</v>
      </c>
      <c r="C259" s="329">
        <v>4700000.0</v>
      </c>
      <c r="D259" s="329">
        <v>0.0</v>
      </c>
      <c r="E259" s="329">
        <v>0.0</v>
      </c>
      <c r="F259" s="329">
        <v>1.66E7</v>
      </c>
      <c r="G259" s="330">
        <v>0.0</v>
      </c>
      <c r="H259" s="329">
        <v>0.0</v>
      </c>
      <c r="I259" s="329">
        <v>2.13E7</v>
      </c>
      <c r="J259" s="329">
        <v>2.13E7</v>
      </c>
    </row>
    <row r="260" ht="22.5" hidden="1" customHeight="1">
      <c r="A260" s="327" t="s">
        <v>3199</v>
      </c>
      <c r="B260" s="328">
        <v>45484.0</v>
      </c>
      <c r="C260" s="329">
        <v>1.77785E8</v>
      </c>
      <c r="D260" s="329">
        <v>0.0</v>
      </c>
      <c r="E260" s="329">
        <v>0.0</v>
      </c>
      <c r="F260" s="329">
        <v>2500000.0</v>
      </c>
      <c r="G260" s="330">
        <v>0.0</v>
      </c>
      <c r="H260" s="329">
        <v>0.0</v>
      </c>
      <c r="I260" s="329">
        <v>1.80285E8</v>
      </c>
      <c r="J260" s="329">
        <v>1.80285E8</v>
      </c>
    </row>
    <row r="261" ht="22.5" hidden="1" customHeight="1">
      <c r="A261" s="327" t="s">
        <v>3199</v>
      </c>
      <c r="B261" s="328">
        <v>45485.0</v>
      </c>
      <c r="C261" s="329">
        <v>1.35E7</v>
      </c>
      <c r="D261" s="329">
        <v>2350000.0</v>
      </c>
      <c r="E261" s="329">
        <v>2325000.0</v>
      </c>
      <c r="F261" s="329">
        <v>8320000.0</v>
      </c>
      <c r="G261" s="330">
        <v>0.0</v>
      </c>
      <c r="H261" s="329">
        <v>8580000.0</v>
      </c>
      <c r="I261" s="329">
        <v>1.559E7</v>
      </c>
      <c r="J261" s="329">
        <v>1.5565E7</v>
      </c>
    </row>
    <row r="262" ht="22.5" hidden="1" customHeight="1">
      <c r="A262" s="327" t="s">
        <v>3199</v>
      </c>
      <c r="B262" s="328">
        <v>45486.0</v>
      </c>
      <c r="C262" s="329">
        <v>6200000.0</v>
      </c>
      <c r="D262" s="329">
        <v>0.0</v>
      </c>
      <c r="E262" s="329">
        <v>0.0</v>
      </c>
      <c r="F262" s="329">
        <v>4650000.0</v>
      </c>
      <c r="G262" s="330">
        <v>0.0</v>
      </c>
      <c r="H262" s="329">
        <v>500000.0</v>
      </c>
      <c r="I262" s="329">
        <v>1.035E7</v>
      </c>
      <c r="J262" s="329">
        <v>1.035E7</v>
      </c>
    </row>
    <row r="263" ht="22.5" hidden="1" customHeight="1">
      <c r="A263" s="327" t="s">
        <v>3199</v>
      </c>
      <c r="B263" s="328">
        <v>45487.0</v>
      </c>
      <c r="C263" s="329">
        <v>1.912E7</v>
      </c>
      <c r="D263" s="329">
        <v>0.0</v>
      </c>
      <c r="E263" s="329">
        <v>0.0</v>
      </c>
      <c r="F263" s="329">
        <v>5100000.0</v>
      </c>
      <c r="G263" s="330">
        <v>0.0</v>
      </c>
      <c r="H263" s="329">
        <v>0.0</v>
      </c>
      <c r="I263" s="329">
        <v>2.422E7</v>
      </c>
      <c r="J263" s="329">
        <v>2.422E7</v>
      </c>
    </row>
    <row r="264" ht="22.5" hidden="1" customHeight="1">
      <c r="A264" s="327" t="s">
        <v>3199</v>
      </c>
      <c r="B264" s="328">
        <v>45488.0</v>
      </c>
      <c r="C264" s="329">
        <v>1.0725E7</v>
      </c>
      <c r="D264" s="329">
        <v>0.0</v>
      </c>
      <c r="E264" s="329">
        <v>0.0</v>
      </c>
      <c r="F264" s="329">
        <v>8895000.0</v>
      </c>
      <c r="G264" s="330">
        <v>0.0</v>
      </c>
      <c r="H264" s="329">
        <v>0.0</v>
      </c>
      <c r="I264" s="329">
        <v>1.962E7</v>
      </c>
      <c r="J264" s="329">
        <v>1.962E7</v>
      </c>
    </row>
    <row r="265" ht="22.5" hidden="1" customHeight="1">
      <c r="A265" s="327" t="s">
        <v>3199</v>
      </c>
      <c r="B265" s="328">
        <v>45489.0</v>
      </c>
      <c r="C265" s="329">
        <v>4615000.0</v>
      </c>
      <c r="D265" s="329">
        <v>1.4841E7</v>
      </c>
      <c r="E265" s="329">
        <v>1.4572E7</v>
      </c>
      <c r="F265" s="329">
        <v>1.765E7</v>
      </c>
      <c r="G265" s="330">
        <v>0.0</v>
      </c>
      <c r="H265" s="329">
        <v>0.0</v>
      </c>
      <c r="I265" s="329">
        <v>3.7106E7</v>
      </c>
      <c r="J265" s="329">
        <v>3.6837E7</v>
      </c>
    </row>
    <row r="266" ht="22.5" hidden="1" customHeight="1">
      <c r="A266" s="327" t="s">
        <v>3199</v>
      </c>
      <c r="B266" s="328">
        <v>45490.0</v>
      </c>
      <c r="C266" s="329">
        <v>1.975E7</v>
      </c>
      <c r="D266" s="329">
        <v>850000.0</v>
      </c>
      <c r="E266" s="329">
        <v>836400.0</v>
      </c>
      <c r="F266" s="329">
        <v>1.2175E7</v>
      </c>
      <c r="G266" s="330">
        <v>0.0</v>
      </c>
      <c r="H266" s="329">
        <v>2700000.0</v>
      </c>
      <c r="I266" s="329">
        <v>3.0075E7</v>
      </c>
      <c r="J266" s="329">
        <v>3.00614E7</v>
      </c>
    </row>
    <row r="267" ht="22.5" hidden="1" customHeight="1">
      <c r="A267" s="327" t="s">
        <v>3199</v>
      </c>
      <c r="B267" s="328">
        <v>45491.0</v>
      </c>
      <c r="C267" s="329">
        <v>0.0</v>
      </c>
      <c r="D267" s="329">
        <v>2.45E7</v>
      </c>
      <c r="E267" s="329">
        <v>2.4108E7</v>
      </c>
      <c r="F267" s="329">
        <v>7.87E7</v>
      </c>
      <c r="G267" s="330">
        <v>0.0</v>
      </c>
      <c r="H267" s="329">
        <v>0.0</v>
      </c>
      <c r="I267" s="329">
        <v>1.032E8</v>
      </c>
      <c r="J267" s="329">
        <v>1.02808E8</v>
      </c>
    </row>
    <row r="268" ht="22.5" hidden="1" customHeight="1">
      <c r="A268" s="327" t="s">
        <v>3199</v>
      </c>
      <c r="B268" s="328">
        <v>45492.0</v>
      </c>
      <c r="C268" s="329">
        <v>2051000.0</v>
      </c>
      <c r="D268" s="329">
        <v>4499000.0</v>
      </c>
      <c r="E268" s="329">
        <v>4432016.0</v>
      </c>
      <c r="F268" s="329">
        <v>6900000.0</v>
      </c>
      <c r="G268" s="330">
        <v>0.0</v>
      </c>
      <c r="H268" s="329">
        <v>0.0</v>
      </c>
      <c r="I268" s="329">
        <v>1.345E7</v>
      </c>
      <c r="J268" s="329">
        <v>1.3383016E7</v>
      </c>
    </row>
    <row r="269" ht="22.5" hidden="1" customHeight="1">
      <c r="A269" s="327" t="s">
        <v>3199</v>
      </c>
      <c r="B269" s="328">
        <v>45493.0</v>
      </c>
      <c r="C269" s="329">
        <v>1315000.0</v>
      </c>
      <c r="D269" s="329">
        <v>1.562E7</v>
      </c>
      <c r="E269" s="329">
        <v>1.5369E7</v>
      </c>
      <c r="F269" s="329">
        <v>1.7305E7</v>
      </c>
      <c r="G269" s="330">
        <v>0.0</v>
      </c>
      <c r="H269" s="329">
        <v>3000000.0</v>
      </c>
      <c r="I269" s="329">
        <v>3.124E7</v>
      </c>
      <c r="J269" s="329">
        <v>3.0989E7</v>
      </c>
    </row>
    <row r="270" ht="22.5" hidden="1" customHeight="1">
      <c r="A270" s="327" t="s">
        <v>3199</v>
      </c>
      <c r="B270" s="328">
        <v>45494.0</v>
      </c>
      <c r="C270" s="329">
        <v>6960000.0</v>
      </c>
      <c r="D270" s="329">
        <v>200000.0</v>
      </c>
      <c r="E270" s="329">
        <v>196800.0</v>
      </c>
      <c r="F270" s="329">
        <v>2.5045E7</v>
      </c>
      <c r="G270" s="330">
        <v>0.0</v>
      </c>
      <c r="H270" s="329">
        <v>0.0</v>
      </c>
      <c r="I270" s="329">
        <v>3.2205E7</v>
      </c>
      <c r="J270" s="329">
        <v>3.22018E7</v>
      </c>
    </row>
    <row r="271" ht="22.5" hidden="1" customHeight="1">
      <c r="A271" s="327" t="s">
        <v>3199</v>
      </c>
      <c r="B271" s="328">
        <v>45495.0</v>
      </c>
      <c r="C271" s="329">
        <v>9500000.0</v>
      </c>
      <c r="D271" s="329">
        <v>3150000.0</v>
      </c>
      <c r="E271" s="329">
        <v>3099600.0</v>
      </c>
      <c r="F271" s="329">
        <v>1.2703E8</v>
      </c>
      <c r="G271" s="330">
        <v>0.0</v>
      </c>
      <c r="H271" s="329">
        <v>0.0</v>
      </c>
      <c r="I271" s="329">
        <v>1.3968E8</v>
      </c>
      <c r="J271" s="329">
        <v>1.396296E8</v>
      </c>
    </row>
    <row r="272" ht="22.5" hidden="1" customHeight="1">
      <c r="A272" s="327" t="s">
        <v>3199</v>
      </c>
      <c r="B272" s="328">
        <v>45496.0</v>
      </c>
      <c r="C272" s="329">
        <v>3500000.0</v>
      </c>
      <c r="D272" s="329">
        <v>2000000.0</v>
      </c>
      <c r="E272" s="329">
        <v>1968000.0</v>
      </c>
      <c r="F272" s="329">
        <v>1.6799E8</v>
      </c>
      <c r="G272" s="330">
        <v>0.0</v>
      </c>
      <c r="H272" s="329">
        <v>0.0</v>
      </c>
      <c r="I272" s="329">
        <v>1.7349E8</v>
      </c>
      <c r="J272" s="329">
        <v>1.73458E8</v>
      </c>
    </row>
    <row r="273" ht="22.5" hidden="1" customHeight="1">
      <c r="A273" s="327" t="s">
        <v>3199</v>
      </c>
      <c r="B273" s="328">
        <v>45497.0</v>
      </c>
      <c r="C273" s="329">
        <v>1.06E7</v>
      </c>
      <c r="D273" s="329">
        <v>0.0</v>
      </c>
      <c r="E273" s="329">
        <v>0.0</v>
      </c>
      <c r="F273" s="329">
        <v>400000.0</v>
      </c>
      <c r="G273" s="330">
        <v>3.975E7</v>
      </c>
      <c r="H273" s="329">
        <v>0.0</v>
      </c>
      <c r="I273" s="329">
        <v>5.075E7</v>
      </c>
      <c r="J273" s="329">
        <v>5.075E7</v>
      </c>
    </row>
    <row r="274" ht="22.5" hidden="1" customHeight="1">
      <c r="A274" s="327" t="s">
        <v>3199</v>
      </c>
      <c r="B274" s="328">
        <v>45498.0</v>
      </c>
      <c r="C274" s="329">
        <v>2005000.0</v>
      </c>
      <c r="D274" s="329">
        <v>0.0</v>
      </c>
      <c r="E274" s="329">
        <v>0.0</v>
      </c>
      <c r="F274" s="329">
        <v>1.0199E7</v>
      </c>
      <c r="G274" s="330">
        <v>0.0</v>
      </c>
      <c r="H274" s="329">
        <v>0.0</v>
      </c>
      <c r="I274" s="329">
        <v>1.2204E7</v>
      </c>
      <c r="J274" s="329">
        <v>1.2204E7</v>
      </c>
    </row>
    <row r="275" ht="22.5" hidden="1" customHeight="1">
      <c r="A275" s="327" t="s">
        <v>3199</v>
      </c>
      <c r="B275" s="328">
        <v>45499.0</v>
      </c>
      <c r="C275" s="329">
        <v>1.055E7</v>
      </c>
      <c r="D275" s="329">
        <v>3500000.0</v>
      </c>
      <c r="E275" s="329">
        <v>3444000.0</v>
      </c>
      <c r="F275" s="329">
        <v>2.0525E7</v>
      </c>
      <c r="G275" s="330">
        <v>0.0</v>
      </c>
      <c r="H275" s="329">
        <v>0.0</v>
      </c>
      <c r="I275" s="329">
        <v>3.4575E7</v>
      </c>
      <c r="J275" s="329">
        <v>3.4519E7</v>
      </c>
    </row>
    <row r="276" ht="22.5" hidden="1" customHeight="1">
      <c r="A276" s="327" t="s">
        <v>3199</v>
      </c>
      <c r="B276" s="328">
        <v>45500.0</v>
      </c>
      <c r="C276" s="329">
        <v>5150000.0</v>
      </c>
      <c r="D276" s="329">
        <v>1680000.0</v>
      </c>
      <c r="E276" s="329">
        <v>1653120.0</v>
      </c>
      <c r="F276" s="329">
        <v>8.175E7</v>
      </c>
      <c r="G276" s="330">
        <v>0.0</v>
      </c>
      <c r="H276" s="329">
        <v>0.0</v>
      </c>
      <c r="I276" s="329">
        <v>8.858E7</v>
      </c>
      <c r="J276" s="329">
        <v>8.855312E7</v>
      </c>
    </row>
    <row r="277" ht="22.5" hidden="1" customHeight="1">
      <c r="A277" s="327" t="s">
        <v>3199</v>
      </c>
      <c r="B277" s="328">
        <v>45501.0</v>
      </c>
      <c r="C277" s="329">
        <v>3500000.0</v>
      </c>
      <c r="D277" s="329">
        <v>6520000.0</v>
      </c>
      <c r="E277" s="329">
        <v>6165000.0</v>
      </c>
      <c r="F277" s="329">
        <v>7900000.0</v>
      </c>
      <c r="G277" s="330">
        <v>0.0</v>
      </c>
      <c r="H277" s="329">
        <v>0.0</v>
      </c>
      <c r="I277" s="329">
        <v>1.792E7</v>
      </c>
      <c r="J277" s="329">
        <v>1.7565E7</v>
      </c>
    </row>
    <row r="278" ht="22.5" hidden="1" customHeight="1">
      <c r="A278" s="327" t="s">
        <v>3199</v>
      </c>
      <c r="B278" s="328">
        <v>45502.0</v>
      </c>
      <c r="C278" s="329">
        <v>6725000.0</v>
      </c>
      <c r="D278" s="329">
        <v>3000000.0</v>
      </c>
      <c r="E278" s="329">
        <v>2972000.0</v>
      </c>
      <c r="F278" s="329">
        <v>4.752E7</v>
      </c>
      <c r="G278" s="330">
        <v>0.0</v>
      </c>
      <c r="H278" s="329">
        <v>0.0</v>
      </c>
      <c r="I278" s="329">
        <v>5.7245E7</v>
      </c>
      <c r="J278" s="329">
        <v>5.7217E7</v>
      </c>
    </row>
    <row r="279" ht="22.5" hidden="1" customHeight="1">
      <c r="A279" s="327" t="s">
        <v>3199</v>
      </c>
      <c r="B279" s="328">
        <v>45503.0</v>
      </c>
      <c r="C279" s="329">
        <v>2.0235E7</v>
      </c>
      <c r="D279" s="329">
        <v>5200000.0</v>
      </c>
      <c r="E279" s="329">
        <v>5116800.0</v>
      </c>
      <c r="F279" s="329">
        <v>2.406E7</v>
      </c>
      <c r="G279" s="330">
        <v>0.0</v>
      </c>
      <c r="H279" s="329">
        <v>0.0</v>
      </c>
      <c r="I279" s="329">
        <v>4.9495E7</v>
      </c>
      <c r="J279" s="329">
        <v>4.94118E7</v>
      </c>
    </row>
    <row r="280" ht="22.5" hidden="1" customHeight="1">
      <c r="A280" s="331" t="s">
        <v>3199</v>
      </c>
      <c r="B280" s="332">
        <v>45504.0</v>
      </c>
      <c r="C280" s="333">
        <v>0.0</v>
      </c>
      <c r="D280" s="333">
        <v>5.23E7</v>
      </c>
      <c r="E280" s="333">
        <v>5.0969E7</v>
      </c>
      <c r="F280" s="333">
        <v>7100000.0</v>
      </c>
      <c r="G280" s="334">
        <v>9380000.0</v>
      </c>
      <c r="H280" s="333">
        <v>0.0</v>
      </c>
      <c r="I280" s="333">
        <v>6.878E7</v>
      </c>
      <c r="J280" s="333">
        <v>6.7449E7</v>
      </c>
    </row>
    <row r="281" ht="22.5" hidden="1" customHeight="1">
      <c r="A281" s="327" t="s">
        <v>92</v>
      </c>
      <c r="B281" s="328">
        <v>45505.0</v>
      </c>
      <c r="C281" s="329">
        <v>6725000.0</v>
      </c>
      <c r="D281" s="329">
        <v>0.0</v>
      </c>
      <c r="E281" s="329">
        <v>0.0</v>
      </c>
      <c r="F281" s="329">
        <v>2.211E7</v>
      </c>
      <c r="G281" s="330">
        <v>0.0</v>
      </c>
      <c r="H281" s="329">
        <v>0.0</v>
      </c>
      <c r="I281" s="329">
        <v>2.8835E7</v>
      </c>
      <c r="J281" s="329">
        <v>2.8835E7</v>
      </c>
    </row>
    <row r="282" ht="22.5" hidden="1" customHeight="1">
      <c r="A282" s="327" t="s">
        <v>92</v>
      </c>
      <c r="B282" s="328">
        <v>45506.0</v>
      </c>
      <c r="C282" s="329">
        <v>5200000.0</v>
      </c>
      <c r="D282" s="329">
        <v>1400000.0</v>
      </c>
      <c r="E282" s="329">
        <v>1380000.0</v>
      </c>
      <c r="F282" s="329">
        <v>2.455E7</v>
      </c>
      <c r="G282" s="330">
        <v>0.0</v>
      </c>
      <c r="H282" s="329">
        <v>1500000.0</v>
      </c>
      <c r="I282" s="329">
        <v>2.965E7</v>
      </c>
      <c r="J282" s="329">
        <v>2.963E7</v>
      </c>
    </row>
    <row r="283" ht="22.5" hidden="1" customHeight="1">
      <c r="A283" s="327" t="s">
        <v>92</v>
      </c>
      <c r="B283" s="328">
        <v>45507.0</v>
      </c>
      <c r="C283" s="329">
        <v>3600000.0</v>
      </c>
      <c r="D283" s="329">
        <v>9.315E7</v>
      </c>
      <c r="E283" s="329">
        <v>9.131855E7</v>
      </c>
      <c r="F283" s="329">
        <v>9070000.0</v>
      </c>
      <c r="G283" s="330">
        <v>0.0</v>
      </c>
      <c r="H283" s="329">
        <v>0.0</v>
      </c>
      <c r="I283" s="329">
        <v>1.0582E8</v>
      </c>
      <c r="J283" s="329">
        <v>1.0398855E8</v>
      </c>
    </row>
    <row r="284" ht="22.5" hidden="1" customHeight="1">
      <c r="A284" s="327" t="s">
        <v>92</v>
      </c>
      <c r="B284" s="328">
        <v>45508.0</v>
      </c>
      <c r="C284" s="329">
        <v>8550000.0</v>
      </c>
      <c r="D284" s="329">
        <v>3.47E7</v>
      </c>
      <c r="E284" s="329">
        <v>3.3986496E7</v>
      </c>
      <c r="F284" s="329">
        <v>2.6175E7</v>
      </c>
      <c r="G284" s="330">
        <v>0.0</v>
      </c>
      <c r="H284" s="329">
        <v>0.0</v>
      </c>
      <c r="I284" s="329">
        <v>6.9425E7</v>
      </c>
      <c r="J284" s="329">
        <v>6.8711496E7</v>
      </c>
    </row>
    <row r="285" ht="22.5" hidden="1" customHeight="1">
      <c r="A285" s="327" t="s">
        <v>92</v>
      </c>
      <c r="B285" s="328">
        <v>45509.0</v>
      </c>
      <c r="C285" s="329">
        <v>4.1685E7</v>
      </c>
      <c r="D285" s="329">
        <v>7.17E7</v>
      </c>
      <c r="E285" s="329">
        <v>7.00994E7</v>
      </c>
      <c r="F285" s="329">
        <v>4.48E7</v>
      </c>
      <c r="G285" s="330">
        <v>0.0</v>
      </c>
      <c r="H285" s="329">
        <v>0.0</v>
      </c>
      <c r="I285" s="329">
        <v>1.58185E8</v>
      </c>
      <c r="J285" s="329">
        <v>1.565844E8</v>
      </c>
    </row>
    <row r="286" ht="22.5" hidden="1" customHeight="1">
      <c r="A286" s="327" t="s">
        <v>92</v>
      </c>
      <c r="B286" s="328">
        <v>45510.0</v>
      </c>
      <c r="C286" s="329">
        <v>0.0</v>
      </c>
      <c r="D286" s="329">
        <v>0.0</v>
      </c>
      <c r="E286" s="329">
        <v>0.0</v>
      </c>
      <c r="F286" s="329">
        <v>0.0</v>
      </c>
      <c r="G286" s="330">
        <v>0.0</v>
      </c>
      <c r="H286" s="329">
        <v>0.0</v>
      </c>
      <c r="I286" s="329">
        <v>0.0</v>
      </c>
      <c r="J286" s="329">
        <v>0.0</v>
      </c>
    </row>
    <row r="287" ht="22.5" hidden="1" customHeight="1">
      <c r="A287" s="327" t="s">
        <v>92</v>
      </c>
      <c r="B287" s="328">
        <v>45511.0</v>
      </c>
      <c r="C287" s="329">
        <v>0.0</v>
      </c>
      <c r="D287" s="329">
        <v>0.0</v>
      </c>
      <c r="E287" s="329">
        <v>0.0</v>
      </c>
      <c r="F287" s="329">
        <v>0.0</v>
      </c>
      <c r="G287" s="330">
        <v>0.0</v>
      </c>
      <c r="H287" s="329">
        <v>0.0</v>
      </c>
      <c r="I287" s="329">
        <v>0.0</v>
      </c>
      <c r="J287" s="329">
        <v>0.0</v>
      </c>
    </row>
    <row r="288" ht="22.5" hidden="1" customHeight="1">
      <c r="A288" s="327" t="s">
        <v>92</v>
      </c>
      <c r="B288" s="328">
        <v>45512.0</v>
      </c>
      <c r="C288" s="329">
        <v>3.565E7</v>
      </c>
      <c r="D288" s="329">
        <v>0.0</v>
      </c>
      <c r="E288" s="329">
        <v>0.0</v>
      </c>
      <c r="F288" s="329">
        <v>1.19E7</v>
      </c>
      <c r="G288" s="330">
        <v>0.0</v>
      </c>
      <c r="H288" s="329">
        <v>0.0</v>
      </c>
      <c r="I288" s="329">
        <v>4.755E7</v>
      </c>
      <c r="J288" s="329">
        <v>4.755E7</v>
      </c>
    </row>
    <row r="289" ht="22.5" hidden="1" customHeight="1">
      <c r="A289" s="327" t="s">
        <v>92</v>
      </c>
      <c r="B289" s="328">
        <v>45513.0</v>
      </c>
      <c r="C289" s="329">
        <v>0.0</v>
      </c>
      <c r="D289" s="329">
        <v>1680000.0</v>
      </c>
      <c r="E289" s="329">
        <v>1653120.0</v>
      </c>
      <c r="F289" s="329">
        <v>7.17E7</v>
      </c>
      <c r="G289" s="330">
        <v>0.0</v>
      </c>
      <c r="H289" s="329">
        <v>0.0</v>
      </c>
      <c r="I289" s="329">
        <v>7.338E7</v>
      </c>
      <c r="J289" s="329">
        <v>7.335312E7</v>
      </c>
    </row>
    <row r="290" ht="22.5" hidden="1" customHeight="1">
      <c r="A290" s="327" t="s">
        <v>92</v>
      </c>
      <c r="B290" s="328">
        <v>45514.0</v>
      </c>
      <c r="C290" s="329">
        <v>1200000.0</v>
      </c>
      <c r="D290" s="329">
        <v>0.0</v>
      </c>
      <c r="E290" s="329">
        <v>0.0</v>
      </c>
      <c r="F290" s="329">
        <v>4000000.0</v>
      </c>
      <c r="G290" s="330">
        <v>0.0</v>
      </c>
      <c r="H290" s="329">
        <v>0.0</v>
      </c>
      <c r="I290" s="329">
        <v>5200000.0</v>
      </c>
      <c r="J290" s="329">
        <v>5200000.0</v>
      </c>
    </row>
    <row r="291" ht="22.5" hidden="1" customHeight="1">
      <c r="A291" s="327" t="s">
        <v>92</v>
      </c>
      <c r="B291" s="328">
        <v>45515.0</v>
      </c>
      <c r="C291" s="329">
        <v>1.2E7</v>
      </c>
      <c r="D291" s="329">
        <v>4.985E7</v>
      </c>
      <c r="E291" s="329">
        <v>4.90524E7</v>
      </c>
      <c r="F291" s="329">
        <v>5.0225E7</v>
      </c>
      <c r="G291" s="330">
        <v>0.0</v>
      </c>
      <c r="H291" s="329">
        <v>5000000.0</v>
      </c>
      <c r="I291" s="329">
        <v>1.07075E8</v>
      </c>
      <c r="J291" s="329">
        <v>1.062774E8</v>
      </c>
    </row>
    <row r="292" ht="22.5" hidden="1" customHeight="1">
      <c r="A292" s="327" t="s">
        <v>92</v>
      </c>
      <c r="B292" s="328">
        <v>45516.0</v>
      </c>
      <c r="C292" s="329">
        <v>1.6161E7</v>
      </c>
      <c r="D292" s="329">
        <v>3200000.0</v>
      </c>
      <c r="E292" s="329">
        <v>3148800.0</v>
      </c>
      <c r="F292" s="329">
        <v>3.365E7</v>
      </c>
      <c r="G292" s="330">
        <v>0.0</v>
      </c>
      <c r="H292" s="329">
        <v>0.0</v>
      </c>
      <c r="I292" s="329">
        <v>5.3011E7</v>
      </c>
      <c r="J292" s="329">
        <v>5.29598E7</v>
      </c>
    </row>
    <row r="293" ht="22.5" hidden="1" customHeight="1">
      <c r="A293" s="327" t="s">
        <v>92</v>
      </c>
      <c r="B293" s="328">
        <v>45517.0</v>
      </c>
      <c r="C293" s="329">
        <v>2180000.0</v>
      </c>
      <c r="D293" s="329">
        <v>350000.0</v>
      </c>
      <c r="E293" s="329">
        <v>342240.0</v>
      </c>
      <c r="F293" s="329">
        <v>1.5075E7</v>
      </c>
      <c r="G293" s="330">
        <v>0.0</v>
      </c>
      <c r="H293" s="329">
        <v>0.0</v>
      </c>
      <c r="I293" s="329">
        <v>1.7605E7</v>
      </c>
      <c r="J293" s="329">
        <v>1.759724E7</v>
      </c>
    </row>
    <row r="294" ht="22.5" hidden="1" customHeight="1">
      <c r="A294" s="327" t="s">
        <v>92</v>
      </c>
      <c r="B294" s="328">
        <v>45518.0</v>
      </c>
      <c r="C294" s="329">
        <v>1.05E7</v>
      </c>
      <c r="D294" s="329">
        <v>2000000.0</v>
      </c>
      <c r="E294" s="329">
        <v>1978000.0</v>
      </c>
      <c r="F294" s="329">
        <v>8.5025E7</v>
      </c>
      <c r="G294" s="330">
        <v>0.0</v>
      </c>
      <c r="H294" s="329">
        <v>0.0</v>
      </c>
      <c r="I294" s="329">
        <v>9.7525E7</v>
      </c>
      <c r="J294" s="329">
        <v>9.7503E7</v>
      </c>
    </row>
    <row r="295" ht="22.5" hidden="1" customHeight="1">
      <c r="A295" s="327" t="s">
        <v>92</v>
      </c>
      <c r="B295" s="328">
        <v>45519.0</v>
      </c>
      <c r="C295" s="329">
        <v>3450000.0</v>
      </c>
      <c r="D295" s="329">
        <v>0.0</v>
      </c>
      <c r="E295" s="329">
        <v>0.0</v>
      </c>
      <c r="F295" s="329">
        <v>7650000.0</v>
      </c>
      <c r="G295" s="330">
        <v>0.0</v>
      </c>
      <c r="H295" s="329">
        <v>0.0</v>
      </c>
      <c r="I295" s="329">
        <v>1.11E7</v>
      </c>
      <c r="J295" s="329">
        <v>1.11E7</v>
      </c>
    </row>
    <row r="296" ht="22.5" hidden="1" customHeight="1">
      <c r="A296" s="327" t="s">
        <v>92</v>
      </c>
      <c r="B296" s="328">
        <v>45520.0</v>
      </c>
      <c r="C296" s="329">
        <v>2.0E7</v>
      </c>
      <c r="D296" s="329">
        <v>0.0</v>
      </c>
      <c r="E296" s="329">
        <v>0.0</v>
      </c>
      <c r="F296" s="329">
        <v>1.133E7</v>
      </c>
      <c r="G296" s="330">
        <v>1.05E7</v>
      </c>
      <c r="H296" s="329">
        <v>0.0</v>
      </c>
      <c r="I296" s="329">
        <v>4.183E7</v>
      </c>
      <c r="J296" s="329">
        <v>4.183E7</v>
      </c>
    </row>
    <row r="297" ht="22.5" hidden="1" customHeight="1">
      <c r="A297" s="327" t="s">
        <v>92</v>
      </c>
      <c r="B297" s="328">
        <v>45521.0</v>
      </c>
      <c r="C297" s="329">
        <v>1595000.0</v>
      </c>
      <c r="D297" s="329">
        <v>6840000.0</v>
      </c>
      <c r="E297" s="329">
        <v>6761600.0</v>
      </c>
      <c r="F297" s="329">
        <v>1.09965E8</v>
      </c>
      <c r="G297" s="330">
        <v>0.0</v>
      </c>
      <c r="H297" s="329">
        <v>0.0</v>
      </c>
      <c r="I297" s="329">
        <v>1.184E8</v>
      </c>
      <c r="J297" s="329">
        <v>1.183216E8</v>
      </c>
    </row>
    <row r="298" ht="22.5" hidden="1" customHeight="1">
      <c r="A298" s="327" t="s">
        <v>92</v>
      </c>
      <c r="B298" s="328">
        <v>45522.0</v>
      </c>
      <c r="C298" s="329">
        <v>2100000.0</v>
      </c>
      <c r="D298" s="329">
        <v>900000.0</v>
      </c>
      <c r="E298" s="329">
        <v>885600.0</v>
      </c>
      <c r="F298" s="329">
        <v>4630000.0</v>
      </c>
      <c r="G298" s="330">
        <v>0.0</v>
      </c>
      <c r="H298" s="329">
        <v>2.0E7</v>
      </c>
      <c r="I298" s="329">
        <v>-1.237E7</v>
      </c>
      <c r="J298" s="329">
        <v>-1.23844E7</v>
      </c>
    </row>
    <row r="299" ht="22.5" hidden="1" customHeight="1">
      <c r="A299" s="327" t="s">
        <v>92</v>
      </c>
      <c r="B299" s="328">
        <v>45523.0</v>
      </c>
      <c r="C299" s="329">
        <v>8790000.0</v>
      </c>
      <c r="D299" s="329">
        <v>9540000.0</v>
      </c>
      <c r="E299" s="329">
        <v>9387360.0</v>
      </c>
      <c r="F299" s="329">
        <v>1.11E7</v>
      </c>
      <c r="G299" s="330">
        <v>0.0</v>
      </c>
      <c r="H299" s="329">
        <v>0.0</v>
      </c>
      <c r="I299" s="329">
        <v>2.943E7</v>
      </c>
      <c r="J299" s="329">
        <v>2.927736E7</v>
      </c>
    </row>
    <row r="300" ht="22.5" hidden="1" customHeight="1">
      <c r="A300" s="327" t="s">
        <v>92</v>
      </c>
      <c r="B300" s="328">
        <v>45524.0</v>
      </c>
      <c r="C300" s="329">
        <v>0.0</v>
      </c>
      <c r="D300" s="329">
        <v>2610000.0</v>
      </c>
      <c r="E300" s="329">
        <v>2516940.0</v>
      </c>
      <c r="F300" s="329">
        <v>1750000.0</v>
      </c>
      <c r="G300" s="330">
        <v>0.0</v>
      </c>
      <c r="H300" s="329">
        <v>0.0</v>
      </c>
      <c r="I300" s="329">
        <v>4360000.0</v>
      </c>
      <c r="J300" s="329">
        <v>4266940.0</v>
      </c>
    </row>
    <row r="301" ht="22.5" hidden="1" customHeight="1">
      <c r="A301" s="327" t="s">
        <v>92</v>
      </c>
      <c r="B301" s="328">
        <v>45525.0</v>
      </c>
      <c r="C301" s="329">
        <v>0.0</v>
      </c>
      <c r="D301" s="329">
        <v>0.0</v>
      </c>
      <c r="E301" s="329">
        <v>0.0</v>
      </c>
      <c r="F301" s="329">
        <v>0.0</v>
      </c>
      <c r="G301" s="330">
        <v>0.0</v>
      </c>
      <c r="H301" s="329">
        <v>0.0</v>
      </c>
      <c r="I301" s="329">
        <v>0.0</v>
      </c>
      <c r="J301" s="329">
        <v>0.0</v>
      </c>
    </row>
    <row r="302" ht="22.5" hidden="1" customHeight="1">
      <c r="A302" s="327" t="s">
        <v>92</v>
      </c>
      <c r="B302" s="328">
        <v>45526.0</v>
      </c>
      <c r="C302" s="329">
        <v>8.9025E7</v>
      </c>
      <c r="D302" s="329">
        <v>2500000.0</v>
      </c>
      <c r="E302" s="329">
        <v>2460000.0</v>
      </c>
      <c r="F302" s="329">
        <v>5.856E7</v>
      </c>
      <c r="G302" s="330">
        <v>0.0</v>
      </c>
      <c r="H302" s="329">
        <v>0.0</v>
      </c>
      <c r="I302" s="329">
        <v>1.50085E8</v>
      </c>
      <c r="J302" s="329">
        <v>1.50045E8</v>
      </c>
    </row>
    <row r="303" ht="22.5" hidden="1" customHeight="1">
      <c r="A303" s="327" t="s">
        <v>92</v>
      </c>
      <c r="B303" s="328">
        <v>45527.0</v>
      </c>
      <c r="C303" s="329">
        <v>7800000.0</v>
      </c>
      <c r="D303" s="329">
        <v>4100000.0</v>
      </c>
      <c r="E303" s="329">
        <v>4066400.0</v>
      </c>
      <c r="F303" s="329">
        <v>0.0</v>
      </c>
      <c r="G303" s="330">
        <v>0.0</v>
      </c>
      <c r="H303" s="329">
        <v>0.0</v>
      </c>
      <c r="I303" s="329">
        <v>1.19E7</v>
      </c>
      <c r="J303" s="329">
        <v>1.18664E7</v>
      </c>
    </row>
    <row r="304" ht="22.5" hidden="1" customHeight="1">
      <c r="A304" s="327" t="s">
        <v>92</v>
      </c>
      <c r="B304" s="328">
        <v>45528.0</v>
      </c>
      <c r="C304" s="329">
        <v>5850000.0</v>
      </c>
      <c r="D304" s="329">
        <v>2000000.0</v>
      </c>
      <c r="E304" s="329">
        <v>1968000.0</v>
      </c>
      <c r="F304" s="329">
        <v>1.361E7</v>
      </c>
      <c r="G304" s="330">
        <v>0.0</v>
      </c>
      <c r="H304" s="329">
        <v>0.0</v>
      </c>
      <c r="I304" s="329">
        <v>2.146E7</v>
      </c>
      <c r="J304" s="329">
        <v>2.1428E7</v>
      </c>
    </row>
    <row r="305" ht="22.5" hidden="1" customHeight="1">
      <c r="A305" s="327" t="s">
        <v>92</v>
      </c>
      <c r="B305" s="328">
        <v>45529.0</v>
      </c>
      <c r="C305" s="329">
        <v>3500000.0</v>
      </c>
      <c r="D305" s="329">
        <v>1.12E7</v>
      </c>
      <c r="E305" s="329">
        <v>1.08941E7</v>
      </c>
      <c r="F305" s="329">
        <v>1.02E7</v>
      </c>
      <c r="G305" s="330">
        <v>0.0</v>
      </c>
      <c r="H305" s="329">
        <v>0.0</v>
      </c>
      <c r="I305" s="329">
        <v>2.49E7</v>
      </c>
      <c r="J305" s="329">
        <v>2.45941E7</v>
      </c>
    </row>
    <row r="306" ht="22.5" hidden="1" customHeight="1">
      <c r="A306" s="327" t="s">
        <v>92</v>
      </c>
      <c r="B306" s="328">
        <v>45530.0</v>
      </c>
      <c r="C306" s="329">
        <v>5000000.0</v>
      </c>
      <c r="D306" s="329">
        <v>2.628E8</v>
      </c>
      <c r="E306" s="329">
        <v>2.553882E8</v>
      </c>
      <c r="F306" s="329">
        <v>1.799E7</v>
      </c>
      <c r="G306" s="330">
        <v>0.0</v>
      </c>
      <c r="H306" s="329">
        <v>0.0</v>
      </c>
      <c r="I306" s="329">
        <v>2.8579E8</v>
      </c>
      <c r="J306" s="329">
        <v>2.783782E8</v>
      </c>
    </row>
    <row r="307" ht="22.5" hidden="1" customHeight="1">
      <c r="A307" s="327" t="s">
        <v>92</v>
      </c>
      <c r="B307" s="328">
        <v>45531.0</v>
      </c>
      <c r="C307" s="329">
        <v>2100000.0</v>
      </c>
      <c r="D307" s="329">
        <v>0.0</v>
      </c>
      <c r="E307" s="329">
        <v>0.0</v>
      </c>
      <c r="F307" s="329">
        <v>2250000.0</v>
      </c>
      <c r="G307" s="330">
        <v>0.0</v>
      </c>
      <c r="H307" s="329">
        <v>0.0</v>
      </c>
      <c r="I307" s="329">
        <v>4350000.0</v>
      </c>
      <c r="J307" s="329">
        <v>4350000.0</v>
      </c>
    </row>
    <row r="308" ht="22.5" hidden="1" customHeight="1">
      <c r="A308" s="327" t="s">
        <v>92</v>
      </c>
      <c r="B308" s="328">
        <v>45532.0</v>
      </c>
      <c r="C308" s="329">
        <v>2500000.0</v>
      </c>
      <c r="D308" s="329">
        <v>500000.0</v>
      </c>
      <c r="E308" s="329">
        <v>492000.0</v>
      </c>
      <c r="F308" s="329">
        <v>1.135E7</v>
      </c>
      <c r="G308" s="330">
        <v>0.0</v>
      </c>
      <c r="H308" s="329">
        <v>0.0</v>
      </c>
      <c r="I308" s="329">
        <v>1.435E7</v>
      </c>
      <c r="J308" s="329">
        <v>1.4342E7</v>
      </c>
    </row>
    <row r="309" ht="22.5" hidden="1" customHeight="1">
      <c r="A309" s="327" t="s">
        <v>92</v>
      </c>
      <c r="B309" s="328">
        <v>45533.0</v>
      </c>
      <c r="C309" s="329">
        <v>4250000.0</v>
      </c>
      <c r="D309" s="329">
        <v>3.271E7</v>
      </c>
      <c r="E309" s="329">
        <v>3.218568E7</v>
      </c>
      <c r="F309" s="329">
        <v>3.61E7</v>
      </c>
      <c r="G309" s="330">
        <v>0.0</v>
      </c>
      <c r="H309" s="329">
        <v>0.0</v>
      </c>
      <c r="I309" s="329">
        <v>7.306E7</v>
      </c>
      <c r="J309" s="329">
        <v>7.253568E7</v>
      </c>
    </row>
    <row r="310" ht="22.5" hidden="1" customHeight="1">
      <c r="A310" s="327" t="s">
        <v>92</v>
      </c>
      <c r="B310" s="328">
        <v>45534.0</v>
      </c>
      <c r="C310" s="329">
        <v>850000.0</v>
      </c>
      <c r="D310" s="329">
        <v>350000.0</v>
      </c>
      <c r="E310" s="329">
        <v>344400.0</v>
      </c>
      <c r="F310" s="329">
        <v>7910000.0</v>
      </c>
      <c r="G310" s="330">
        <v>0.0</v>
      </c>
      <c r="H310" s="329">
        <v>0.0</v>
      </c>
      <c r="I310" s="329">
        <v>9110000.0</v>
      </c>
      <c r="J310" s="329">
        <v>9104400.0</v>
      </c>
    </row>
    <row r="311" ht="22.5" hidden="1" customHeight="1">
      <c r="A311" s="331" t="s">
        <v>92</v>
      </c>
      <c r="B311" s="332">
        <v>45535.0</v>
      </c>
      <c r="C311" s="333">
        <v>0.0</v>
      </c>
      <c r="D311" s="333">
        <v>0.0</v>
      </c>
      <c r="E311" s="333">
        <v>0.0</v>
      </c>
      <c r="F311" s="333">
        <v>6100000.0</v>
      </c>
      <c r="G311" s="334">
        <v>0.0</v>
      </c>
      <c r="H311" s="333">
        <v>0.0</v>
      </c>
      <c r="I311" s="333">
        <v>6100000.0</v>
      </c>
      <c r="J311" s="333">
        <v>6100000.0</v>
      </c>
    </row>
    <row r="312" ht="22.5" hidden="1" customHeight="1">
      <c r="A312" s="327" t="s">
        <v>3226</v>
      </c>
      <c r="B312" s="328">
        <v>45536.0</v>
      </c>
      <c r="C312" s="421">
        <v>550000.0</v>
      </c>
      <c r="D312" s="421">
        <v>1235000.0</v>
      </c>
      <c r="E312" s="421">
        <v>1216350.0</v>
      </c>
      <c r="F312" s="421">
        <v>4350000.0</v>
      </c>
      <c r="G312" s="421">
        <v>0.0</v>
      </c>
      <c r="H312" s="421">
        <v>0.0</v>
      </c>
      <c r="I312" s="421">
        <v>6135000.0</v>
      </c>
      <c r="J312" s="421">
        <v>6116350.0</v>
      </c>
    </row>
    <row r="313" ht="22.5" hidden="1" customHeight="1">
      <c r="A313" s="327" t="s">
        <v>3226</v>
      </c>
      <c r="B313" s="328">
        <v>45537.0</v>
      </c>
      <c r="C313" s="421">
        <v>0.0</v>
      </c>
      <c r="D313" s="421">
        <v>0.0</v>
      </c>
      <c r="E313" s="421">
        <v>0.0</v>
      </c>
      <c r="F313" s="421">
        <v>0.0</v>
      </c>
      <c r="G313" s="421">
        <v>0.0</v>
      </c>
      <c r="H313" s="421">
        <v>0.0</v>
      </c>
      <c r="I313" s="421">
        <v>0.0</v>
      </c>
      <c r="J313" s="421">
        <v>0.0</v>
      </c>
    </row>
    <row r="314" ht="22.5" hidden="1" customHeight="1">
      <c r="A314" s="327" t="s">
        <v>3226</v>
      </c>
      <c r="B314" s="328">
        <v>45538.0</v>
      </c>
      <c r="C314" s="421">
        <v>4050000.0</v>
      </c>
      <c r="D314" s="421">
        <v>0.0</v>
      </c>
      <c r="E314" s="421">
        <v>0.0</v>
      </c>
      <c r="F314" s="421">
        <v>1.634E7</v>
      </c>
      <c r="G314" s="421">
        <v>0.0</v>
      </c>
      <c r="H314" s="421">
        <v>0.0</v>
      </c>
      <c r="I314" s="421">
        <v>2.039E7</v>
      </c>
      <c r="J314" s="421">
        <v>2.039E7</v>
      </c>
    </row>
    <row r="315" ht="22.5" hidden="1" customHeight="1">
      <c r="A315" s="327" t="s">
        <v>3226</v>
      </c>
      <c r="B315" s="328">
        <v>45539.0</v>
      </c>
      <c r="C315" s="421">
        <v>1.79E7</v>
      </c>
      <c r="D315" s="421">
        <v>0.0</v>
      </c>
      <c r="E315" s="421">
        <v>0.0</v>
      </c>
      <c r="F315" s="421">
        <v>2.028E7</v>
      </c>
      <c r="G315" s="421">
        <v>0.0</v>
      </c>
      <c r="H315" s="421">
        <v>0.0</v>
      </c>
      <c r="I315" s="421">
        <v>3.818E7</v>
      </c>
      <c r="J315" s="421">
        <v>3.818E7</v>
      </c>
    </row>
    <row r="316" ht="22.5" hidden="1" customHeight="1">
      <c r="A316" s="327" t="s">
        <v>3226</v>
      </c>
      <c r="B316" s="328">
        <v>45540.0</v>
      </c>
      <c r="C316" s="421">
        <v>5.72E7</v>
      </c>
      <c r="D316" s="421">
        <v>1.1915E7</v>
      </c>
      <c r="E316" s="421">
        <v>1.1007E7</v>
      </c>
      <c r="F316" s="421">
        <v>0.0</v>
      </c>
      <c r="G316" s="421">
        <v>0.0</v>
      </c>
      <c r="H316" s="421">
        <v>0.0</v>
      </c>
      <c r="I316" s="421">
        <v>6.9115E7</v>
      </c>
      <c r="J316" s="421">
        <v>6.8207E7</v>
      </c>
    </row>
    <row r="317" ht="22.5" hidden="1" customHeight="1">
      <c r="A317" s="327" t="s">
        <v>3226</v>
      </c>
      <c r="B317" s="328">
        <v>45541.0</v>
      </c>
      <c r="C317" s="421">
        <v>700000.0</v>
      </c>
      <c r="D317" s="421">
        <v>2.0715E7</v>
      </c>
      <c r="E317" s="421">
        <v>2.038356E7</v>
      </c>
      <c r="F317" s="421">
        <v>1.061E7</v>
      </c>
      <c r="G317" s="421">
        <v>0.0</v>
      </c>
      <c r="H317" s="421">
        <v>0.0</v>
      </c>
      <c r="I317" s="421">
        <v>3.2025E7</v>
      </c>
      <c r="J317" s="421">
        <v>3.169356E7</v>
      </c>
    </row>
    <row r="318" ht="22.5" hidden="1" customHeight="1">
      <c r="A318" s="327" t="s">
        <v>3226</v>
      </c>
      <c r="B318" s="328">
        <v>45542.0</v>
      </c>
      <c r="C318" s="421">
        <v>560000.0</v>
      </c>
      <c r="D318" s="421">
        <v>4565000.0</v>
      </c>
      <c r="E318" s="421">
        <v>4486920.0</v>
      </c>
      <c r="F318" s="421">
        <v>2790000.0</v>
      </c>
      <c r="G318" s="421">
        <v>0.0</v>
      </c>
      <c r="H318" s="421">
        <v>0.0</v>
      </c>
      <c r="I318" s="421">
        <v>7915000.0</v>
      </c>
      <c r="J318" s="421">
        <v>7836920.0</v>
      </c>
    </row>
    <row r="319" ht="22.5" hidden="1" customHeight="1">
      <c r="A319" s="327" t="s">
        <v>3226</v>
      </c>
      <c r="B319" s="328">
        <v>45543.0</v>
      </c>
      <c r="C319" s="421">
        <v>1.405E7</v>
      </c>
      <c r="D319" s="421">
        <v>6725000.0</v>
      </c>
      <c r="E319" s="421">
        <v>6617400.0</v>
      </c>
      <c r="F319" s="421">
        <v>6255000.0</v>
      </c>
      <c r="G319" s="421">
        <v>0.0</v>
      </c>
      <c r="H319" s="421">
        <v>0.0</v>
      </c>
      <c r="I319" s="421">
        <v>2.703E7</v>
      </c>
      <c r="J319" s="421">
        <v>2.69224E7</v>
      </c>
    </row>
    <row r="320" ht="22.5" hidden="1" customHeight="1">
      <c r="A320" s="327" t="s">
        <v>3226</v>
      </c>
      <c r="B320" s="328">
        <v>45544.0</v>
      </c>
      <c r="C320" s="421">
        <v>3.087E7</v>
      </c>
      <c r="D320" s="421">
        <v>3.0065E7</v>
      </c>
      <c r="E320" s="421">
        <v>2.958396E7</v>
      </c>
      <c r="F320" s="421">
        <v>1.4525E7</v>
      </c>
      <c r="G320" s="421">
        <v>0.0</v>
      </c>
      <c r="H320" s="421">
        <v>0.0</v>
      </c>
      <c r="I320" s="421">
        <v>7.546E7</v>
      </c>
      <c r="J320" s="421">
        <v>7.497896E7</v>
      </c>
    </row>
    <row r="321" ht="22.5" hidden="1" customHeight="1">
      <c r="A321" s="327" t="s">
        <v>3226</v>
      </c>
      <c r="B321" s="328">
        <v>45545.0</v>
      </c>
      <c r="C321" s="421">
        <v>1.05E7</v>
      </c>
      <c r="D321" s="421">
        <v>0.0</v>
      </c>
      <c r="E321" s="421">
        <v>0.0</v>
      </c>
      <c r="F321" s="421">
        <v>1.6027E8</v>
      </c>
      <c r="G321" s="421">
        <v>0.0</v>
      </c>
      <c r="H321" s="421">
        <v>0.0</v>
      </c>
      <c r="I321" s="421">
        <v>1.7077E8</v>
      </c>
      <c r="J321" s="421">
        <v>1.7077E8</v>
      </c>
    </row>
    <row r="322" ht="22.5" hidden="1" customHeight="1">
      <c r="A322" s="327" t="s">
        <v>3226</v>
      </c>
      <c r="B322" s="328">
        <v>45546.0</v>
      </c>
      <c r="C322" s="421">
        <v>2.2561E8</v>
      </c>
      <c r="D322" s="421">
        <v>0.0</v>
      </c>
      <c r="E322" s="421">
        <v>0.0</v>
      </c>
      <c r="F322" s="421">
        <v>1120000.0</v>
      </c>
      <c r="G322" s="421">
        <v>0.0</v>
      </c>
      <c r="H322" s="421">
        <v>0.0</v>
      </c>
      <c r="I322" s="421">
        <v>2.2673E8</v>
      </c>
      <c r="J322" s="421">
        <v>2.2673E8</v>
      </c>
    </row>
    <row r="323" ht="22.5" hidden="1" customHeight="1">
      <c r="A323" s="327" t="s">
        <v>3226</v>
      </c>
      <c r="B323" s="328">
        <v>45547.0</v>
      </c>
      <c r="C323" s="421">
        <v>1350000.0</v>
      </c>
      <c r="D323" s="421">
        <v>0.0</v>
      </c>
      <c r="E323" s="421">
        <v>0.0</v>
      </c>
      <c r="F323" s="421">
        <v>3900000.0</v>
      </c>
      <c r="G323" s="421">
        <v>0.0</v>
      </c>
      <c r="H323" s="421">
        <v>0.0</v>
      </c>
      <c r="I323" s="421">
        <v>5250000.0</v>
      </c>
      <c r="J323" s="421">
        <v>5250000.0</v>
      </c>
    </row>
    <row r="324" ht="22.5" hidden="1" customHeight="1">
      <c r="A324" s="327" t="s">
        <v>3226</v>
      </c>
      <c r="B324" s="328">
        <v>45548.0</v>
      </c>
      <c r="C324" s="421">
        <v>350000.0</v>
      </c>
      <c r="D324" s="421">
        <v>0.0</v>
      </c>
      <c r="E324" s="421">
        <v>0.0</v>
      </c>
      <c r="F324" s="421">
        <v>7520000.0</v>
      </c>
      <c r="G324" s="421">
        <v>0.0</v>
      </c>
      <c r="H324" s="421">
        <v>0.0</v>
      </c>
      <c r="I324" s="421">
        <v>7870000.0</v>
      </c>
      <c r="J324" s="421">
        <v>7870000.0</v>
      </c>
    </row>
    <row r="325" ht="22.5" hidden="1" customHeight="1">
      <c r="A325" s="327" t="s">
        <v>3226</v>
      </c>
      <c r="B325" s="328">
        <v>45549.0</v>
      </c>
      <c r="C325" s="421">
        <v>1.804E8</v>
      </c>
      <c r="D325" s="421">
        <v>1.7955E7</v>
      </c>
      <c r="E325" s="421">
        <v>1.766772E7</v>
      </c>
      <c r="F325" s="421">
        <v>3.777E7</v>
      </c>
      <c r="G325" s="421">
        <v>0.0</v>
      </c>
      <c r="H325" s="421">
        <v>3.81E7</v>
      </c>
      <c r="I325" s="421">
        <v>1.98025E8</v>
      </c>
      <c r="J325" s="421">
        <v>1.9773772E8</v>
      </c>
    </row>
    <row r="326" ht="22.5" hidden="1" customHeight="1">
      <c r="A326" s="327" t="s">
        <v>3226</v>
      </c>
      <c r="B326" s="328">
        <v>45550.0</v>
      </c>
      <c r="C326" s="421">
        <v>2500000.0</v>
      </c>
      <c r="D326" s="421">
        <v>1400000.0</v>
      </c>
      <c r="E326" s="421">
        <v>1371300.0</v>
      </c>
      <c r="F326" s="421">
        <v>1.6945E7</v>
      </c>
      <c r="G326" s="421">
        <v>0.0</v>
      </c>
      <c r="H326" s="421">
        <v>0.0</v>
      </c>
      <c r="I326" s="421">
        <v>2.0845E7</v>
      </c>
      <c r="J326" s="421">
        <v>2.08163E7</v>
      </c>
    </row>
    <row r="327" ht="22.5" hidden="1" customHeight="1">
      <c r="A327" s="327" t="s">
        <v>3226</v>
      </c>
      <c r="B327" s="328">
        <v>45551.0</v>
      </c>
      <c r="C327" s="421">
        <v>5000000.0</v>
      </c>
      <c r="D327" s="421">
        <v>350000.0</v>
      </c>
      <c r="E327" s="421">
        <v>347900.0</v>
      </c>
      <c r="F327" s="421">
        <v>8194000.0</v>
      </c>
      <c r="G327" s="421">
        <v>1.862E7</v>
      </c>
      <c r="H327" s="421">
        <v>0.0</v>
      </c>
      <c r="I327" s="421">
        <v>3.2164E7</v>
      </c>
      <c r="J327" s="421">
        <v>3.21619E7</v>
      </c>
    </row>
    <row r="328" ht="22.5" hidden="1" customHeight="1">
      <c r="A328" s="327" t="s">
        <v>3226</v>
      </c>
      <c r="B328" s="328">
        <v>45552.0</v>
      </c>
      <c r="C328" s="421">
        <v>3225000.0</v>
      </c>
      <c r="D328" s="421">
        <v>1500000.0</v>
      </c>
      <c r="E328" s="421">
        <v>1476000.0</v>
      </c>
      <c r="F328" s="421">
        <v>3850000.0</v>
      </c>
      <c r="G328" s="421">
        <v>0.0</v>
      </c>
      <c r="H328" s="421">
        <v>0.0</v>
      </c>
      <c r="I328" s="421">
        <v>8575000.0</v>
      </c>
      <c r="J328" s="421">
        <v>8551000.0</v>
      </c>
    </row>
    <row r="329" ht="22.5" hidden="1" customHeight="1">
      <c r="A329" s="327" t="s">
        <v>3226</v>
      </c>
      <c r="B329" s="328">
        <v>45553.0</v>
      </c>
      <c r="C329" s="421">
        <v>2.65E7</v>
      </c>
      <c r="D329" s="421">
        <v>0.0</v>
      </c>
      <c r="E329" s="421">
        <v>0.0</v>
      </c>
      <c r="F329" s="421">
        <v>2.7775E8</v>
      </c>
      <c r="G329" s="421">
        <v>0.0</v>
      </c>
      <c r="H329" s="421">
        <v>0.0</v>
      </c>
      <c r="I329" s="421">
        <v>3.0425E8</v>
      </c>
      <c r="J329" s="421">
        <v>3.0425E8</v>
      </c>
    </row>
    <row r="330" ht="22.5" hidden="1" customHeight="1">
      <c r="A330" s="327" t="s">
        <v>3226</v>
      </c>
      <c r="B330" s="328">
        <v>45554.0</v>
      </c>
      <c r="C330" s="421">
        <v>3700000.0</v>
      </c>
      <c r="D330" s="421">
        <v>2100000.0</v>
      </c>
      <c r="E330" s="421">
        <v>2054800.0</v>
      </c>
      <c r="F330" s="421">
        <v>2210000.0</v>
      </c>
      <c r="G330" s="421">
        <v>2.1E7</v>
      </c>
      <c r="H330" s="421">
        <v>0.0</v>
      </c>
      <c r="I330" s="421">
        <v>2.901E7</v>
      </c>
      <c r="J330" s="421">
        <v>2.89648E7</v>
      </c>
    </row>
    <row r="331" ht="22.5" hidden="1" customHeight="1">
      <c r="A331" s="327" t="s">
        <v>3226</v>
      </c>
      <c r="B331" s="328">
        <v>45555.0</v>
      </c>
      <c r="C331" s="421">
        <v>0.0</v>
      </c>
      <c r="D331" s="421">
        <v>0.0</v>
      </c>
      <c r="E331" s="421">
        <v>0.0</v>
      </c>
      <c r="F331" s="421">
        <v>210000.0</v>
      </c>
      <c r="G331" s="421">
        <v>0.0</v>
      </c>
      <c r="H331" s="421">
        <v>0.0</v>
      </c>
      <c r="I331" s="421">
        <v>210000.0</v>
      </c>
      <c r="J331" s="421">
        <v>210000.0</v>
      </c>
    </row>
    <row r="332" ht="22.5" hidden="1" customHeight="1">
      <c r="A332" s="327" t="s">
        <v>3226</v>
      </c>
      <c r="B332" s="328">
        <v>45556.0</v>
      </c>
      <c r="C332" s="421">
        <v>2.471E7</v>
      </c>
      <c r="D332" s="421">
        <v>3015000.0</v>
      </c>
      <c r="E332" s="421">
        <v>2966760.0</v>
      </c>
      <c r="F332" s="421">
        <v>4475000.0</v>
      </c>
      <c r="G332" s="421">
        <v>0.0</v>
      </c>
      <c r="H332" s="421">
        <v>0.0</v>
      </c>
      <c r="I332" s="421">
        <v>3.22E7</v>
      </c>
      <c r="J332" s="421">
        <v>3.215176E7</v>
      </c>
    </row>
    <row r="333" ht="22.5" hidden="1" customHeight="1">
      <c r="A333" s="327" t="s">
        <v>3226</v>
      </c>
      <c r="B333" s="328">
        <v>45557.0</v>
      </c>
      <c r="C333" s="421">
        <v>1.59E7</v>
      </c>
      <c r="D333" s="421">
        <v>2250000.0</v>
      </c>
      <c r="E333" s="421">
        <v>2210000.0</v>
      </c>
      <c r="F333" s="421">
        <v>3.831E7</v>
      </c>
      <c r="G333" s="421">
        <v>0.0</v>
      </c>
      <c r="H333" s="421">
        <v>0.0</v>
      </c>
      <c r="I333" s="421">
        <v>5.646E7</v>
      </c>
      <c r="J333" s="421">
        <v>5.642E7</v>
      </c>
    </row>
    <row r="334" ht="22.5" hidden="1" customHeight="1">
      <c r="A334" s="327" t="s">
        <v>3226</v>
      </c>
      <c r="B334" s="328">
        <v>45558.0</v>
      </c>
      <c r="C334" s="421">
        <v>0.0</v>
      </c>
      <c r="D334" s="421">
        <v>9865000.0</v>
      </c>
      <c r="E334" s="421">
        <v>9687160.0</v>
      </c>
      <c r="F334" s="421">
        <v>7050000.0</v>
      </c>
      <c r="G334" s="421">
        <v>0.0</v>
      </c>
      <c r="H334" s="421">
        <v>0.0</v>
      </c>
      <c r="I334" s="421">
        <v>1.6915E7</v>
      </c>
      <c r="J334" s="421">
        <v>1.673716E7</v>
      </c>
    </row>
    <row r="335" ht="22.5" hidden="1" customHeight="1">
      <c r="A335" s="327" t="s">
        <v>3226</v>
      </c>
      <c r="B335" s="328">
        <v>45559.0</v>
      </c>
      <c r="C335" s="421">
        <v>5.94815E8</v>
      </c>
      <c r="D335" s="421">
        <v>3850000.0</v>
      </c>
      <c r="E335" s="421">
        <v>3788400.0</v>
      </c>
      <c r="F335" s="421">
        <v>2950000.0</v>
      </c>
      <c r="G335" s="421">
        <v>0.0</v>
      </c>
      <c r="H335" s="421">
        <v>0.0</v>
      </c>
      <c r="I335" s="421">
        <v>6.01615E8</v>
      </c>
      <c r="J335" s="421">
        <v>6.015534E8</v>
      </c>
    </row>
    <row r="336" ht="22.5" hidden="1" customHeight="1">
      <c r="A336" s="327" t="s">
        <v>3226</v>
      </c>
      <c r="B336" s="328">
        <v>45560.0</v>
      </c>
      <c r="C336" s="421">
        <v>2500000.0</v>
      </c>
      <c r="D336" s="421">
        <v>3500000.0</v>
      </c>
      <c r="E336" s="421">
        <v>3428000.0</v>
      </c>
      <c r="F336" s="421">
        <v>500000.0</v>
      </c>
      <c r="G336" s="421">
        <v>1.431E7</v>
      </c>
      <c r="H336" s="421">
        <v>0.0</v>
      </c>
      <c r="I336" s="421">
        <v>2.081E7</v>
      </c>
      <c r="J336" s="421">
        <v>2.0738E7</v>
      </c>
    </row>
    <row r="337" ht="22.5" hidden="1" customHeight="1">
      <c r="A337" s="327" t="s">
        <v>3226</v>
      </c>
      <c r="B337" s="328">
        <v>45561.0</v>
      </c>
      <c r="C337" s="421">
        <v>2200000.0</v>
      </c>
      <c r="D337" s="421">
        <v>9630000.0</v>
      </c>
      <c r="E337" s="421">
        <v>9512520.0</v>
      </c>
      <c r="F337" s="421">
        <v>3210000.0</v>
      </c>
      <c r="G337" s="421">
        <v>0.0</v>
      </c>
      <c r="H337" s="421">
        <v>0.0</v>
      </c>
      <c r="I337" s="421">
        <v>1.504E7</v>
      </c>
      <c r="J337" s="421">
        <v>1.492252E7</v>
      </c>
    </row>
    <row r="338" ht="22.5" hidden="1" customHeight="1">
      <c r="A338" s="327" t="s">
        <v>3226</v>
      </c>
      <c r="B338" s="328">
        <v>45562.0</v>
      </c>
      <c r="C338" s="421">
        <v>0.0</v>
      </c>
      <c r="D338" s="421">
        <v>350000.0</v>
      </c>
      <c r="E338" s="421">
        <v>344400.0</v>
      </c>
      <c r="F338" s="421">
        <v>7560000.0</v>
      </c>
      <c r="G338" s="421">
        <v>0.0</v>
      </c>
      <c r="H338" s="421">
        <v>0.0</v>
      </c>
      <c r="I338" s="421">
        <v>7910000.0</v>
      </c>
      <c r="J338" s="421">
        <v>7904400.0</v>
      </c>
    </row>
    <row r="339" ht="22.5" hidden="1" customHeight="1">
      <c r="A339" s="327" t="s">
        <v>3226</v>
      </c>
      <c r="B339" s="328">
        <v>45563.0</v>
      </c>
      <c r="C339" s="421">
        <v>1.5581E8</v>
      </c>
      <c r="D339" s="421">
        <v>7850000.0</v>
      </c>
      <c r="E339" s="421">
        <v>7740240.0</v>
      </c>
      <c r="F339" s="421">
        <v>1.228E7</v>
      </c>
      <c r="G339" s="421">
        <v>0.0</v>
      </c>
      <c r="H339" s="421">
        <v>0.0</v>
      </c>
      <c r="I339" s="421">
        <v>1.7594E8</v>
      </c>
      <c r="J339" s="421">
        <v>1.7583024E8</v>
      </c>
    </row>
    <row r="340" ht="22.5" hidden="1" customHeight="1">
      <c r="A340" s="327" t="s">
        <v>3226</v>
      </c>
      <c r="B340" s="328">
        <v>45564.0</v>
      </c>
      <c r="C340" s="421">
        <v>2400000.0</v>
      </c>
      <c r="D340" s="421">
        <v>9800000.0</v>
      </c>
      <c r="E340" s="421">
        <v>9638600.0</v>
      </c>
      <c r="F340" s="421">
        <v>4600000.0</v>
      </c>
      <c r="G340" s="421">
        <v>0.0</v>
      </c>
      <c r="H340" s="421">
        <v>0.0</v>
      </c>
      <c r="I340" s="421">
        <v>1.68E7</v>
      </c>
      <c r="J340" s="421">
        <v>1.66386E7</v>
      </c>
    </row>
    <row r="341" ht="22.5" hidden="1" customHeight="1">
      <c r="A341" s="331" t="s">
        <v>3226</v>
      </c>
      <c r="B341" s="332">
        <v>45565.0</v>
      </c>
      <c r="C341" s="422">
        <v>9350000.0</v>
      </c>
      <c r="D341" s="422">
        <v>5000000.0</v>
      </c>
      <c r="E341" s="422">
        <v>4969190.0</v>
      </c>
      <c r="F341" s="422">
        <v>1.967E7</v>
      </c>
      <c r="G341" s="422">
        <v>0.0</v>
      </c>
      <c r="H341" s="422">
        <v>1000000.0</v>
      </c>
      <c r="I341" s="422">
        <v>3.302E7</v>
      </c>
      <c r="J341" s="422">
        <v>3.298919E7</v>
      </c>
    </row>
    <row r="342" ht="22.5" hidden="1" customHeight="1">
      <c r="A342" s="327" t="s">
        <v>3228</v>
      </c>
      <c r="B342" s="328">
        <v>45566.0</v>
      </c>
      <c r="C342" s="330">
        <v>1.07E7</v>
      </c>
      <c r="D342" s="330">
        <v>1050000.0</v>
      </c>
      <c r="E342" s="330">
        <v>1033200.0</v>
      </c>
      <c r="F342" s="330">
        <v>4.015E7</v>
      </c>
      <c r="G342" s="330">
        <v>0.0</v>
      </c>
      <c r="H342" s="330">
        <v>0.0</v>
      </c>
      <c r="I342" s="330">
        <v>5.19E7</v>
      </c>
      <c r="J342" s="330">
        <v>5.18832E7</v>
      </c>
    </row>
    <row r="343" ht="22.5" hidden="1" customHeight="1">
      <c r="A343" s="327" t="s">
        <v>3228</v>
      </c>
      <c r="B343" s="328">
        <v>45567.0</v>
      </c>
      <c r="C343" s="330">
        <v>2.2915E8</v>
      </c>
      <c r="D343" s="330">
        <v>2.07E7</v>
      </c>
      <c r="E343" s="330">
        <v>2.03688E7</v>
      </c>
      <c r="F343" s="330">
        <v>1.036E7</v>
      </c>
      <c r="G343" s="330">
        <v>0.0</v>
      </c>
      <c r="H343" s="330">
        <v>0.0</v>
      </c>
      <c r="I343" s="330">
        <v>2.6021E8</v>
      </c>
      <c r="J343" s="330">
        <v>2.598788E8</v>
      </c>
    </row>
    <row r="344" ht="22.5" hidden="1" customHeight="1">
      <c r="A344" s="327" t="s">
        <v>3228</v>
      </c>
      <c r="B344" s="328">
        <v>45568.0</v>
      </c>
      <c r="C344" s="330">
        <v>700000.0</v>
      </c>
      <c r="D344" s="330">
        <v>2000000.0</v>
      </c>
      <c r="E344" s="330">
        <v>1968000.0</v>
      </c>
      <c r="F344" s="330">
        <v>8850000.0</v>
      </c>
      <c r="G344" s="330">
        <v>0.0</v>
      </c>
      <c r="H344" s="330">
        <v>0.0</v>
      </c>
      <c r="I344" s="330">
        <v>1.155E7</v>
      </c>
      <c r="J344" s="330">
        <v>1.1518E7</v>
      </c>
    </row>
    <row r="345" ht="22.5" hidden="1" customHeight="1">
      <c r="A345" s="327" t="s">
        <v>3228</v>
      </c>
      <c r="B345" s="328">
        <v>45569.0</v>
      </c>
      <c r="C345" s="330">
        <v>0.0</v>
      </c>
      <c r="D345" s="330">
        <v>8610000.0</v>
      </c>
      <c r="E345" s="330">
        <v>8471440.0</v>
      </c>
      <c r="F345" s="330">
        <v>4.185E7</v>
      </c>
      <c r="G345" s="330">
        <v>0.0</v>
      </c>
      <c r="H345" s="330">
        <v>0.0</v>
      </c>
      <c r="I345" s="330">
        <v>5.046E7</v>
      </c>
      <c r="J345" s="330">
        <v>5.032144E7</v>
      </c>
    </row>
    <row r="346" ht="22.5" hidden="1" customHeight="1">
      <c r="A346" s="327" t="s">
        <v>3228</v>
      </c>
      <c r="B346" s="328">
        <v>45570.0</v>
      </c>
      <c r="C346" s="330">
        <v>1350000.0</v>
      </c>
      <c r="D346" s="330">
        <v>8039500.0</v>
      </c>
      <c r="E346" s="330">
        <v>7894789.0</v>
      </c>
      <c r="F346" s="330">
        <v>3.955E7</v>
      </c>
      <c r="G346" s="330">
        <v>0.0</v>
      </c>
      <c r="H346" s="330">
        <v>0.0</v>
      </c>
      <c r="I346" s="330">
        <v>4.89395E7</v>
      </c>
      <c r="J346" s="330">
        <v>4.8794789E7</v>
      </c>
    </row>
    <row r="347" ht="22.5" hidden="1" customHeight="1">
      <c r="A347" s="327" t="s">
        <v>3228</v>
      </c>
      <c r="B347" s="328">
        <v>45571.0</v>
      </c>
      <c r="C347" s="330">
        <v>4565000.0</v>
      </c>
      <c r="D347" s="330">
        <v>4920000.0</v>
      </c>
      <c r="E347" s="330">
        <v>4831780.0</v>
      </c>
      <c r="F347" s="330">
        <v>5.586E7</v>
      </c>
      <c r="G347" s="330">
        <v>0.0</v>
      </c>
      <c r="H347" s="330">
        <v>750000.0</v>
      </c>
      <c r="I347" s="330">
        <v>6.4595E7</v>
      </c>
      <c r="J347" s="330">
        <v>6.450678E7</v>
      </c>
    </row>
    <row r="348" ht="22.5" hidden="1" customHeight="1">
      <c r="A348" s="327" t="s">
        <v>3228</v>
      </c>
      <c r="B348" s="328">
        <v>45572.0</v>
      </c>
      <c r="C348" s="330">
        <v>1.055E7</v>
      </c>
      <c r="D348" s="330">
        <v>0.0</v>
      </c>
      <c r="E348" s="330">
        <v>0.0</v>
      </c>
      <c r="F348" s="330">
        <v>4400000.0</v>
      </c>
      <c r="G348" s="330">
        <v>0.0</v>
      </c>
      <c r="H348" s="330">
        <v>0.0</v>
      </c>
      <c r="I348" s="330">
        <v>1.495E7</v>
      </c>
      <c r="J348" s="330">
        <v>1.495E7</v>
      </c>
    </row>
    <row r="349" ht="22.5" hidden="1" customHeight="1">
      <c r="A349" s="327" t="s">
        <v>3228</v>
      </c>
      <c r="B349" s="328">
        <v>45573.0</v>
      </c>
      <c r="C349" s="330">
        <v>2350000.0</v>
      </c>
      <c r="D349" s="330">
        <v>5.86E7</v>
      </c>
      <c r="E349" s="330">
        <v>5.7706E7</v>
      </c>
      <c r="F349" s="330">
        <v>2565000.0</v>
      </c>
      <c r="G349" s="330">
        <v>0.0</v>
      </c>
      <c r="H349" s="330">
        <v>0.0</v>
      </c>
      <c r="I349" s="330">
        <v>6.3515E7</v>
      </c>
      <c r="J349" s="330">
        <v>6.2621E7</v>
      </c>
    </row>
    <row r="350" ht="22.5" hidden="1" customHeight="1">
      <c r="A350" s="327" t="s">
        <v>3228</v>
      </c>
      <c r="B350" s="328">
        <v>45574.0</v>
      </c>
      <c r="C350" s="330">
        <v>2290000.0</v>
      </c>
      <c r="D350" s="330">
        <v>2.6E7</v>
      </c>
      <c r="E350" s="330">
        <v>2.5513E7</v>
      </c>
      <c r="F350" s="330">
        <v>1.596E7</v>
      </c>
      <c r="G350" s="330">
        <v>0.0</v>
      </c>
      <c r="H350" s="330">
        <v>0.0</v>
      </c>
      <c r="I350" s="330">
        <v>4.425E7</v>
      </c>
      <c r="J350" s="330">
        <v>4.3763E7</v>
      </c>
    </row>
    <row r="351" ht="22.5" hidden="1" customHeight="1">
      <c r="A351" s="327" t="s">
        <v>3228</v>
      </c>
      <c r="B351" s="328">
        <v>45575.0</v>
      </c>
      <c r="C351" s="330">
        <v>6215000.0</v>
      </c>
      <c r="D351" s="330">
        <v>350000.0</v>
      </c>
      <c r="E351" s="330">
        <v>344022.0</v>
      </c>
      <c r="F351" s="330">
        <v>9100000.0</v>
      </c>
      <c r="G351" s="330">
        <v>0.0</v>
      </c>
      <c r="H351" s="330">
        <v>0.0</v>
      </c>
      <c r="I351" s="330">
        <v>1.5665E7</v>
      </c>
      <c r="J351" s="330">
        <v>1.5659022E7</v>
      </c>
    </row>
    <row r="352" ht="22.5" hidden="1" customHeight="1">
      <c r="A352" s="327" t="s">
        <v>3228</v>
      </c>
      <c r="B352" s="328">
        <v>45576.0</v>
      </c>
      <c r="C352" s="330">
        <v>450000.0</v>
      </c>
      <c r="D352" s="330">
        <v>5850000.0</v>
      </c>
      <c r="E352" s="330">
        <v>5582932.0</v>
      </c>
      <c r="F352" s="330">
        <v>6105000.0</v>
      </c>
      <c r="G352" s="330">
        <v>0.0</v>
      </c>
      <c r="H352" s="330">
        <v>0.0</v>
      </c>
      <c r="I352" s="330">
        <v>1.2405E7</v>
      </c>
      <c r="J352" s="330">
        <v>1.2137932E7</v>
      </c>
    </row>
    <row r="353" ht="22.5" hidden="1" customHeight="1">
      <c r="A353" s="327" t="s">
        <v>3228</v>
      </c>
      <c r="B353" s="328">
        <v>45577.0</v>
      </c>
      <c r="C353" s="330">
        <v>1.2015E7</v>
      </c>
      <c r="D353" s="330">
        <v>3000000.0</v>
      </c>
      <c r="E353" s="330">
        <v>2941418.0</v>
      </c>
      <c r="F353" s="330">
        <v>1.2645E7</v>
      </c>
      <c r="G353" s="330">
        <v>0.0</v>
      </c>
      <c r="H353" s="330">
        <v>0.0</v>
      </c>
      <c r="I353" s="330">
        <v>2.766E7</v>
      </c>
      <c r="J353" s="330">
        <v>2.7601418E7</v>
      </c>
    </row>
    <row r="354" ht="22.5" hidden="1" customHeight="1">
      <c r="A354" s="327" t="s">
        <v>3228</v>
      </c>
      <c r="B354" s="328">
        <v>45578.0</v>
      </c>
      <c r="C354" s="330">
        <v>2195000.0</v>
      </c>
      <c r="D354" s="330">
        <v>5625000.0</v>
      </c>
      <c r="E354" s="330">
        <v>5515060.0</v>
      </c>
      <c r="F354" s="330">
        <v>5590000.0</v>
      </c>
      <c r="G354" s="330">
        <v>0.0</v>
      </c>
      <c r="H354" s="330">
        <v>0.0</v>
      </c>
      <c r="I354" s="330">
        <v>1.341E7</v>
      </c>
      <c r="J354" s="330">
        <v>1.330006E7</v>
      </c>
    </row>
    <row r="355" ht="22.5" hidden="1" customHeight="1">
      <c r="A355" s="327" t="s">
        <v>3228</v>
      </c>
      <c r="B355" s="328">
        <v>45579.0</v>
      </c>
      <c r="C355" s="330">
        <v>700000.0</v>
      </c>
      <c r="D355" s="330">
        <v>1.7565E7</v>
      </c>
      <c r="E355" s="330">
        <v>1.7229191E7</v>
      </c>
      <c r="F355" s="330">
        <v>5955000.0</v>
      </c>
      <c r="G355" s="330">
        <v>0.0</v>
      </c>
      <c r="H355" s="330">
        <v>0.0</v>
      </c>
      <c r="I355" s="330">
        <v>2.422E7</v>
      </c>
      <c r="J355" s="330">
        <v>2.3884191E7</v>
      </c>
    </row>
    <row r="356" ht="22.5" hidden="1" customHeight="1">
      <c r="A356" s="327" t="s">
        <v>3228</v>
      </c>
      <c r="B356" s="328">
        <v>45580.0</v>
      </c>
      <c r="C356" s="330">
        <v>9160000.0</v>
      </c>
      <c r="D356" s="330">
        <v>3150000.0</v>
      </c>
      <c r="E356" s="330">
        <v>3063206.0</v>
      </c>
      <c r="F356" s="330">
        <v>3.69E7</v>
      </c>
      <c r="G356" s="330">
        <v>1.2E7</v>
      </c>
      <c r="H356" s="330">
        <v>0.0</v>
      </c>
      <c r="I356" s="330">
        <v>6.121E7</v>
      </c>
      <c r="J356" s="330">
        <v>6.1123206E7</v>
      </c>
    </row>
    <row r="357" ht="22.5" hidden="1" customHeight="1">
      <c r="A357" s="327" t="s">
        <v>3228</v>
      </c>
      <c r="B357" s="328">
        <v>45581.0</v>
      </c>
      <c r="C357" s="330">
        <v>2.001E8</v>
      </c>
      <c r="D357" s="330">
        <v>6.39E7</v>
      </c>
      <c r="E357" s="330">
        <v>6.205801E7</v>
      </c>
      <c r="F357" s="330">
        <v>4.151E7</v>
      </c>
      <c r="G357" s="330">
        <v>0.0</v>
      </c>
      <c r="H357" s="330">
        <v>0.0</v>
      </c>
      <c r="I357" s="330">
        <v>3.0551E8</v>
      </c>
      <c r="J357" s="330">
        <v>3.0366801E8</v>
      </c>
    </row>
    <row r="358" ht="22.5" hidden="1" customHeight="1">
      <c r="A358" s="327" t="s">
        <v>3228</v>
      </c>
      <c r="B358" s="328">
        <v>45582.0</v>
      </c>
      <c r="C358" s="330">
        <v>6150000.0</v>
      </c>
      <c r="D358" s="330">
        <v>0.0</v>
      </c>
      <c r="E358" s="330">
        <v>0.0</v>
      </c>
      <c r="F358" s="330">
        <v>5350000.0</v>
      </c>
      <c r="G358" s="330">
        <v>0.0</v>
      </c>
      <c r="H358" s="330">
        <v>0.0</v>
      </c>
      <c r="I358" s="330">
        <v>1.15E7</v>
      </c>
      <c r="J358" s="330">
        <v>1.15E7</v>
      </c>
    </row>
    <row r="359" ht="22.5" hidden="1" customHeight="1">
      <c r="A359" s="327" t="s">
        <v>3228</v>
      </c>
      <c r="B359" s="328">
        <v>45583.0</v>
      </c>
      <c r="C359" s="330">
        <v>3980000.0</v>
      </c>
      <c r="D359" s="330">
        <v>1.3E7</v>
      </c>
      <c r="E359" s="330">
        <v>1.2792E7</v>
      </c>
      <c r="F359" s="330">
        <v>3.6785E7</v>
      </c>
      <c r="G359" s="330">
        <v>0.0</v>
      </c>
      <c r="H359" s="330">
        <v>0.0</v>
      </c>
      <c r="I359" s="330">
        <v>5.3765E7</v>
      </c>
      <c r="J359" s="330">
        <v>5.3557E7</v>
      </c>
    </row>
    <row r="360" ht="22.5" hidden="1" customHeight="1">
      <c r="A360" s="327" t="s">
        <v>3228</v>
      </c>
      <c r="B360" s="328">
        <v>45584.0</v>
      </c>
      <c r="C360" s="330">
        <v>3500000.0</v>
      </c>
      <c r="D360" s="330">
        <v>5000000.0</v>
      </c>
      <c r="E360" s="330">
        <v>4920000.0</v>
      </c>
      <c r="F360" s="330">
        <v>8115000.0</v>
      </c>
      <c r="G360" s="330">
        <v>0.0</v>
      </c>
      <c r="H360" s="330">
        <v>0.0</v>
      </c>
      <c r="I360" s="330">
        <v>1.6615E7</v>
      </c>
      <c r="J360" s="330">
        <v>1.6535E7</v>
      </c>
    </row>
    <row r="361" ht="22.5" hidden="1" customHeight="1">
      <c r="A361" s="327" t="s">
        <v>3228</v>
      </c>
      <c r="B361" s="328">
        <v>45585.0</v>
      </c>
      <c r="C361" s="330">
        <v>7.671E7</v>
      </c>
      <c r="D361" s="330">
        <v>7500000.0</v>
      </c>
      <c r="E361" s="330">
        <v>7380000.0</v>
      </c>
      <c r="F361" s="330">
        <v>2.118E7</v>
      </c>
      <c r="G361" s="330">
        <v>0.0</v>
      </c>
      <c r="H361" s="330">
        <v>0.0</v>
      </c>
      <c r="I361" s="330">
        <v>1.0539E8</v>
      </c>
      <c r="J361" s="330">
        <v>1.0527E8</v>
      </c>
    </row>
    <row r="362" ht="22.5" hidden="1" customHeight="1">
      <c r="A362" s="327" t="s">
        <v>3228</v>
      </c>
      <c r="B362" s="328">
        <v>45586.0</v>
      </c>
      <c r="C362" s="330">
        <v>2350000.0</v>
      </c>
      <c r="D362" s="330">
        <v>0.0</v>
      </c>
      <c r="E362" s="330">
        <v>0.0</v>
      </c>
      <c r="F362" s="330">
        <v>4620000.0</v>
      </c>
      <c r="G362" s="330">
        <v>0.0</v>
      </c>
      <c r="H362" s="330">
        <v>0.0</v>
      </c>
      <c r="I362" s="330">
        <v>6970000.0</v>
      </c>
      <c r="J362" s="330">
        <v>6970000.0</v>
      </c>
    </row>
    <row r="363" ht="22.5" hidden="1" customHeight="1">
      <c r="A363" s="327" t="s">
        <v>3228</v>
      </c>
      <c r="B363" s="328">
        <v>45587.0</v>
      </c>
      <c r="C363" s="330">
        <v>2.915E7</v>
      </c>
      <c r="D363" s="330">
        <v>0.0</v>
      </c>
      <c r="E363" s="330">
        <v>0.0</v>
      </c>
      <c r="F363" s="330">
        <v>6350000.0</v>
      </c>
      <c r="G363" s="330">
        <v>0.0</v>
      </c>
      <c r="H363" s="330">
        <v>0.0</v>
      </c>
      <c r="I363" s="330">
        <v>3.55E7</v>
      </c>
      <c r="J363" s="330">
        <v>3.55E7</v>
      </c>
    </row>
    <row r="364" ht="22.5" hidden="1" customHeight="1">
      <c r="A364" s="327" t="s">
        <v>3228</v>
      </c>
      <c r="B364" s="328">
        <v>45588.0</v>
      </c>
      <c r="C364" s="330">
        <v>2700000.0</v>
      </c>
      <c r="D364" s="330">
        <v>7.58E7</v>
      </c>
      <c r="E364" s="330">
        <v>7.44934E7</v>
      </c>
      <c r="F364" s="330">
        <v>4380000.0</v>
      </c>
      <c r="G364" s="330">
        <v>0.0</v>
      </c>
      <c r="H364" s="330">
        <v>0.0</v>
      </c>
      <c r="I364" s="330">
        <v>8.288E7</v>
      </c>
      <c r="J364" s="330">
        <v>8.15734E7</v>
      </c>
    </row>
    <row r="365" ht="22.5" hidden="1" customHeight="1">
      <c r="A365" s="327" t="s">
        <v>3228</v>
      </c>
      <c r="B365" s="328">
        <v>45589.0</v>
      </c>
      <c r="C365" s="330">
        <v>1.2645E8</v>
      </c>
      <c r="D365" s="330">
        <v>3800000.0</v>
      </c>
      <c r="E365" s="330">
        <v>3736000.0</v>
      </c>
      <c r="F365" s="330">
        <v>4.666E7</v>
      </c>
      <c r="G365" s="330">
        <v>0.0</v>
      </c>
      <c r="H365" s="330">
        <v>0.0</v>
      </c>
      <c r="I365" s="330">
        <v>1.7691E8</v>
      </c>
      <c r="J365" s="330">
        <v>1.76846E8</v>
      </c>
    </row>
    <row r="366" ht="22.5" hidden="1" customHeight="1">
      <c r="A366" s="327" t="s">
        <v>3228</v>
      </c>
      <c r="B366" s="328">
        <v>45590.0</v>
      </c>
      <c r="C366" s="330">
        <v>1000000.0</v>
      </c>
      <c r="D366" s="330">
        <v>7.5415E7</v>
      </c>
      <c r="E366" s="330">
        <v>7.4157E7</v>
      </c>
      <c r="F366" s="330">
        <v>1.8775E7</v>
      </c>
      <c r="G366" s="330">
        <v>0.0</v>
      </c>
      <c r="H366" s="330">
        <v>0.0</v>
      </c>
      <c r="I366" s="330">
        <v>9.519E7</v>
      </c>
      <c r="J366" s="330">
        <v>9.3932E7</v>
      </c>
    </row>
    <row r="367" ht="22.5" hidden="1" customHeight="1">
      <c r="A367" s="327" t="s">
        <v>3228</v>
      </c>
      <c r="B367" s="328">
        <v>45591.0</v>
      </c>
      <c r="C367" s="330">
        <v>5500000.0</v>
      </c>
      <c r="D367" s="330">
        <v>0.0</v>
      </c>
      <c r="E367" s="330">
        <v>0.0</v>
      </c>
      <c r="F367" s="330">
        <v>7920000.0</v>
      </c>
      <c r="G367" s="330">
        <v>0.0</v>
      </c>
      <c r="H367" s="330">
        <v>0.0</v>
      </c>
      <c r="I367" s="330">
        <v>1.342E7</v>
      </c>
      <c r="J367" s="330">
        <v>1.342E7</v>
      </c>
    </row>
    <row r="368" ht="22.5" hidden="1" customHeight="1">
      <c r="A368" s="327" t="s">
        <v>3228</v>
      </c>
      <c r="B368" s="328">
        <v>45592.0</v>
      </c>
      <c r="C368" s="330">
        <v>0.0</v>
      </c>
      <c r="D368" s="330">
        <v>3350000.0</v>
      </c>
      <c r="E368" s="330">
        <v>3296400.0</v>
      </c>
      <c r="F368" s="330">
        <v>1.255E7</v>
      </c>
      <c r="G368" s="330">
        <v>0.0</v>
      </c>
      <c r="H368" s="330">
        <v>0.0</v>
      </c>
      <c r="I368" s="330">
        <v>1.59E7</v>
      </c>
      <c r="J368" s="330">
        <v>1.58464E7</v>
      </c>
    </row>
    <row r="369" ht="22.5" hidden="1" customHeight="1">
      <c r="A369" s="327" t="s">
        <v>3228</v>
      </c>
      <c r="B369" s="328">
        <v>45593.0</v>
      </c>
      <c r="C369" s="330">
        <v>7528000.0</v>
      </c>
      <c r="D369" s="330">
        <v>1600000.0</v>
      </c>
      <c r="E369" s="330">
        <v>1574400.0</v>
      </c>
      <c r="F369" s="330">
        <v>6900000.0</v>
      </c>
      <c r="G369" s="330">
        <v>0.0</v>
      </c>
      <c r="H369" s="330">
        <v>0.0</v>
      </c>
      <c r="I369" s="330">
        <v>1.6028E7</v>
      </c>
      <c r="J369" s="330">
        <v>1.60024E7</v>
      </c>
    </row>
    <row r="370" ht="22.5" hidden="1" customHeight="1">
      <c r="A370" s="327" t="s">
        <v>3228</v>
      </c>
      <c r="B370" s="328">
        <v>45594.0</v>
      </c>
      <c r="C370" s="330">
        <v>1.968E7</v>
      </c>
      <c r="D370" s="330">
        <v>2000000.0</v>
      </c>
      <c r="E370" s="330">
        <v>1968000.0</v>
      </c>
      <c r="F370" s="330">
        <v>675000.0</v>
      </c>
      <c r="G370" s="330">
        <v>0.0</v>
      </c>
      <c r="H370" s="330">
        <v>0.0</v>
      </c>
      <c r="I370" s="330">
        <v>2.2355E7</v>
      </c>
      <c r="J370" s="330">
        <v>2.2323E7</v>
      </c>
    </row>
    <row r="371" ht="22.5" hidden="1" customHeight="1">
      <c r="A371" s="327" t="s">
        <v>3228</v>
      </c>
      <c r="B371" s="328">
        <v>45595.0</v>
      </c>
      <c r="C371" s="330">
        <v>3050000.0</v>
      </c>
      <c r="D371" s="330">
        <v>0.0</v>
      </c>
      <c r="E371" s="330">
        <v>0.0</v>
      </c>
      <c r="F371" s="330">
        <v>2.111E7</v>
      </c>
      <c r="G371" s="330">
        <v>0.0</v>
      </c>
      <c r="H371" s="330">
        <v>0.0</v>
      </c>
      <c r="I371" s="330">
        <v>2.416E7</v>
      </c>
      <c r="J371" s="330">
        <v>2.416E7</v>
      </c>
    </row>
    <row r="372" ht="22.5" hidden="1" customHeight="1">
      <c r="A372" s="331" t="s">
        <v>3228</v>
      </c>
      <c r="B372" s="332">
        <v>45596.0</v>
      </c>
      <c r="C372" s="334">
        <v>4.77E7</v>
      </c>
      <c r="D372" s="334">
        <v>0.0</v>
      </c>
      <c r="E372" s="334">
        <v>0.0</v>
      </c>
      <c r="F372" s="334">
        <v>3.74E7</v>
      </c>
      <c r="G372" s="334">
        <v>0.0</v>
      </c>
      <c r="H372" s="334">
        <v>0.0</v>
      </c>
      <c r="I372" s="334">
        <v>8.51E7</v>
      </c>
      <c r="J372" s="334">
        <v>8.51E7</v>
      </c>
    </row>
    <row r="373" ht="22.5" hidden="1" customHeight="1">
      <c r="A373" s="327" t="s">
        <v>3233</v>
      </c>
      <c r="B373" s="328">
        <v>45597.0</v>
      </c>
      <c r="C373" s="330">
        <v>350000.0</v>
      </c>
      <c r="D373" s="330">
        <v>350000.0</v>
      </c>
      <c r="E373" s="330">
        <v>344400.0</v>
      </c>
      <c r="F373" s="330">
        <v>5700000.0</v>
      </c>
      <c r="G373" s="330">
        <v>0.0</v>
      </c>
      <c r="H373" s="330">
        <v>0.0</v>
      </c>
      <c r="I373" s="330">
        <f t="shared" ref="I373:I401" si="1">C373+D373+F373+G373-H373</f>
        <v>6400000</v>
      </c>
      <c r="J373" s="330">
        <f t="shared" ref="J373:J401" si="2">C373+E373+F373+G373-H373</f>
        <v>6394400</v>
      </c>
    </row>
    <row r="374" ht="22.5" hidden="1" customHeight="1">
      <c r="A374" s="327" t="s">
        <v>3233</v>
      </c>
      <c r="B374" s="328">
        <v>45598.0</v>
      </c>
      <c r="C374" s="330">
        <v>9560000.0</v>
      </c>
      <c r="D374" s="330">
        <v>4.23E7</v>
      </c>
      <c r="E374" s="330">
        <f>39083000+2460000</f>
        <v>41543000</v>
      </c>
      <c r="F374" s="330">
        <v>9215000.0</v>
      </c>
      <c r="G374" s="330">
        <v>0.0</v>
      </c>
      <c r="H374" s="330">
        <v>0.0</v>
      </c>
      <c r="I374" s="330">
        <f t="shared" si="1"/>
        <v>61075000</v>
      </c>
      <c r="J374" s="330">
        <f t="shared" si="2"/>
        <v>60318000</v>
      </c>
    </row>
    <row r="375" ht="22.5" hidden="1" customHeight="1">
      <c r="A375" s="327" t="s">
        <v>3233</v>
      </c>
      <c r="B375" s="328">
        <v>45599.0</v>
      </c>
      <c r="C375" s="330">
        <v>9417500.0</v>
      </c>
      <c r="D375" s="330">
        <v>5.211E7</v>
      </c>
      <c r="E375" s="330">
        <v>5.127704E7</v>
      </c>
      <c r="F375" s="330">
        <v>4.1425E7</v>
      </c>
      <c r="G375" s="330">
        <v>0.0</v>
      </c>
      <c r="H375" s="330">
        <v>0.0</v>
      </c>
      <c r="I375" s="330">
        <f t="shared" si="1"/>
        <v>102952500</v>
      </c>
      <c r="J375" s="330">
        <f t="shared" si="2"/>
        <v>102119540</v>
      </c>
    </row>
    <row r="376" ht="22.5" hidden="1" customHeight="1">
      <c r="A376" s="327" t="s">
        <v>3233</v>
      </c>
      <c r="B376" s="328">
        <v>45600.0</v>
      </c>
      <c r="C376" s="330">
        <v>2.675E7</v>
      </c>
      <c r="D376" s="330">
        <v>9600000.0</v>
      </c>
      <c r="E376" s="330">
        <v>9446400.0</v>
      </c>
      <c r="F376" s="330">
        <v>2.0465E7</v>
      </c>
      <c r="G376" s="330">
        <v>0.0</v>
      </c>
      <c r="H376" s="330">
        <v>0.0</v>
      </c>
      <c r="I376" s="330">
        <f t="shared" si="1"/>
        <v>56815000</v>
      </c>
      <c r="J376" s="330">
        <f t="shared" si="2"/>
        <v>56661400</v>
      </c>
    </row>
    <row r="377" ht="22.5" hidden="1" customHeight="1">
      <c r="A377" s="327" t="s">
        <v>3233</v>
      </c>
      <c r="B377" s="328">
        <v>45601.0</v>
      </c>
      <c r="C377" s="330">
        <v>2560000.0</v>
      </c>
      <c r="D377" s="330">
        <v>500000.0</v>
      </c>
      <c r="E377" s="330">
        <v>492000.0</v>
      </c>
      <c r="F377" s="330">
        <v>5.9125E7</v>
      </c>
      <c r="G377" s="330">
        <v>0.0</v>
      </c>
      <c r="H377" s="330">
        <v>6300000.0</v>
      </c>
      <c r="I377" s="330">
        <f t="shared" si="1"/>
        <v>55885000</v>
      </c>
      <c r="J377" s="330">
        <f t="shared" si="2"/>
        <v>55877000</v>
      </c>
    </row>
    <row r="378" ht="22.5" hidden="1" customHeight="1">
      <c r="A378" s="327" t="s">
        <v>3233</v>
      </c>
      <c r="B378" s="328">
        <v>45602.0</v>
      </c>
      <c r="C378" s="330">
        <v>3000000.0</v>
      </c>
      <c r="D378" s="330">
        <v>4.28E7</v>
      </c>
      <c r="E378" s="330">
        <v>4.21152E7</v>
      </c>
      <c r="F378" s="330">
        <v>1.0519E8</v>
      </c>
      <c r="G378" s="330">
        <v>0.0</v>
      </c>
      <c r="H378" s="330">
        <v>0.0</v>
      </c>
      <c r="I378" s="330">
        <f t="shared" si="1"/>
        <v>150990000</v>
      </c>
      <c r="J378" s="330">
        <f t="shared" si="2"/>
        <v>150305200</v>
      </c>
    </row>
    <row r="379" ht="22.5" hidden="1" customHeight="1">
      <c r="A379" s="327" t="s">
        <v>3233</v>
      </c>
      <c r="B379" s="328">
        <v>45603.0</v>
      </c>
      <c r="C379" s="330">
        <v>0.0</v>
      </c>
      <c r="D379" s="330">
        <v>1.889E7</v>
      </c>
      <c r="E379" s="330">
        <v>1.858776E7</v>
      </c>
      <c r="F379" s="330">
        <v>1.3174E7</v>
      </c>
      <c r="G379" s="330">
        <v>0.0</v>
      </c>
      <c r="H379" s="330">
        <v>0.0</v>
      </c>
      <c r="I379" s="330">
        <f t="shared" si="1"/>
        <v>32064000</v>
      </c>
      <c r="J379" s="330">
        <f t="shared" si="2"/>
        <v>31761760</v>
      </c>
    </row>
    <row r="380" ht="22.5" hidden="1" customHeight="1">
      <c r="A380" s="327" t="s">
        <v>3233</v>
      </c>
      <c r="B380" s="328">
        <v>45604.0</v>
      </c>
      <c r="C380" s="330">
        <v>3.21E7</v>
      </c>
      <c r="D380" s="330">
        <v>0.0</v>
      </c>
      <c r="E380" s="330">
        <v>0.0</v>
      </c>
      <c r="F380" s="330">
        <v>1.76E7</v>
      </c>
      <c r="G380" s="330">
        <v>0.0</v>
      </c>
      <c r="H380" s="330">
        <v>0.0</v>
      </c>
      <c r="I380" s="330">
        <f t="shared" si="1"/>
        <v>49700000</v>
      </c>
      <c r="J380" s="330">
        <f t="shared" si="2"/>
        <v>49700000</v>
      </c>
    </row>
    <row r="381" ht="22.5" hidden="1" customHeight="1">
      <c r="A381" s="327" t="s">
        <v>3233</v>
      </c>
      <c r="B381" s="328">
        <v>45605.0</v>
      </c>
      <c r="C381" s="330">
        <v>3000000.0</v>
      </c>
      <c r="D381" s="330">
        <v>1500000.0</v>
      </c>
      <c r="E381" s="330">
        <v>1467000.0</v>
      </c>
      <c r="F381" s="330">
        <v>5850000.0</v>
      </c>
      <c r="G381" s="330">
        <v>0.0</v>
      </c>
      <c r="H381" s="330">
        <v>0.0</v>
      </c>
      <c r="I381" s="330">
        <f t="shared" si="1"/>
        <v>10350000</v>
      </c>
      <c r="J381" s="330">
        <f t="shared" si="2"/>
        <v>10317000</v>
      </c>
    </row>
    <row r="382" ht="22.5" hidden="1" customHeight="1">
      <c r="A382" s="327" t="s">
        <v>3233</v>
      </c>
      <c r="B382" s="328">
        <v>45606.0</v>
      </c>
      <c r="C382" s="330">
        <v>9845000.0</v>
      </c>
      <c r="D382" s="330">
        <v>1.569E7</v>
      </c>
      <c r="E382" s="330">
        <v>1.542896E7</v>
      </c>
      <c r="F382" s="330">
        <v>4460000.0</v>
      </c>
      <c r="G382" s="330">
        <v>0.0</v>
      </c>
      <c r="H382" s="330">
        <v>0.0</v>
      </c>
      <c r="I382" s="330">
        <f t="shared" si="1"/>
        <v>29995000</v>
      </c>
      <c r="J382" s="330">
        <f t="shared" si="2"/>
        <v>29733960</v>
      </c>
    </row>
    <row r="383" ht="22.5" hidden="1" customHeight="1">
      <c r="A383" s="327" t="s">
        <v>3233</v>
      </c>
      <c r="B383" s="328">
        <v>45607.0</v>
      </c>
      <c r="C383" s="330">
        <v>4.18E7</v>
      </c>
      <c r="D383" s="330">
        <v>2500000.0</v>
      </c>
      <c r="E383" s="330">
        <v>2460000.0</v>
      </c>
      <c r="F383" s="330">
        <v>2.165E7</v>
      </c>
      <c r="G383" s="330">
        <v>0.0</v>
      </c>
      <c r="H383" s="330">
        <v>0.0</v>
      </c>
      <c r="I383" s="330">
        <f t="shared" si="1"/>
        <v>65950000</v>
      </c>
      <c r="J383" s="330">
        <f t="shared" si="2"/>
        <v>65910000</v>
      </c>
    </row>
    <row r="384" ht="22.5" hidden="1" customHeight="1">
      <c r="A384" s="327" t="s">
        <v>3233</v>
      </c>
      <c r="B384" s="328">
        <v>45608.0</v>
      </c>
      <c r="C384" s="330">
        <v>1.9415E8</v>
      </c>
      <c r="D384" s="330">
        <v>0.0</v>
      </c>
      <c r="E384" s="330">
        <v>0.0</v>
      </c>
      <c r="F384" s="330">
        <v>700000.0</v>
      </c>
      <c r="G384" s="330">
        <v>1.8816E7</v>
      </c>
      <c r="H384" s="330">
        <v>0.0</v>
      </c>
      <c r="I384" s="330">
        <f t="shared" si="1"/>
        <v>213666000</v>
      </c>
      <c r="J384" s="330">
        <f t="shared" si="2"/>
        <v>213666000</v>
      </c>
    </row>
    <row r="385" ht="22.5" hidden="1" customHeight="1">
      <c r="A385" s="327" t="s">
        <v>3233</v>
      </c>
      <c r="B385" s="328">
        <v>45609.0</v>
      </c>
      <c r="C385" s="330">
        <v>2500000.0</v>
      </c>
      <c r="D385" s="330">
        <v>2500000.0</v>
      </c>
      <c r="E385" s="330">
        <v>2485000.0</v>
      </c>
      <c r="F385" s="330">
        <v>7435000.0</v>
      </c>
      <c r="G385" s="330">
        <v>0.0</v>
      </c>
      <c r="H385" s="330">
        <v>0.0</v>
      </c>
      <c r="I385" s="330">
        <f t="shared" si="1"/>
        <v>12435000</v>
      </c>
      <c r="J385" s="330">
        <f t="shared" si="2"/>
        <v>12420000</v>
      </c>
    </row>
    <row r="386" ht="22.5" hidden="1" customHeight="1">
      <c r="A386" s="327" t="s">
        <v>3233</v>
      </c>
      <c r="B386" s="328">
        <v>45610.0</v>
      </c>
      <c r="C386" s="330">
        <v>0.0</v>
      </c>
      <c r="D386" s="330">
        <v>2465000.0</v>
      </c>
      <c r="E386" s="330">
        <v>2425560.0</v>
      </c>
      <c r="F386" s="330">
        <v>2350000.0</v>
      </c>
      <c r="G386" s="330">
        <v>0.0</v>
      </c>
      <c r="H386" s="330">
        <v>0.0</v>
      </c>
      <c r="I386" s="330">
        <f t="shared" si="1"/>
        <v>4815000</v>
      </c>
      <c r="J386" s="330">
        <f t="shared" si="2"/>
        <v>4775560</v>
      </c>
    </row>
    <row r="387" ht="22.5" hidden="1" customHeight="1">
      <c r="A387" s="327" t="s">
        <v>3233</v>
      </c>
      <c r="B387" s="328">
        <v>45611.0</v>
      </c>
      <c r="C387" s="330">
        <v>6200000.0</v>
      </c>
      <c r="D387" s="330">
        <v>630000.0</v>
      </c>
      <c r="E387" s="330">
        <v>619920.0</v>
      </c>
      <c r="F387" s="330">
        <v>7390000.0</v>
      </c>
      <c r="G387" s="330">
        <v>0.0</v>
      </c>
      <c r="H387" s="330">
        <v>0.0</v>
      </c>
      <c r="I387" s="330">
        <f t="shared" si="1"/>
        <v>14220000</v>
      </c>
      <c r="J387" s="330">
        <f t="shared" si="2"/>
        <v>14209920</v>
      </c>
    </row>
    <row r="388" ht="22.5" hidden="1" customHeight="1">
      <c r="A388" s="327" t="s">
        <v>3233</v>
      </c>
      <c r="B388" s="328">
        <v>45612.0</v>
      </c>
      <c r="C388" s="330">
        <v>1.22E7</v>
      </c>
      <c r="D388" s="330">
        <v>4100000.0</v>
      </c>
      <c r="E388" s="330">
        <v>4024900.0</v>
      </c>
      <c r="F388" s="330">
        <v>8900000.0</v>
      </c>
      <c r="G388" s="330">
        <v>0.0</v>
      </c>
      <c r="H388" s="330">
        <v>0.0</v>
      </c>
      <c r="I388" s="330">
        <f t="shared" si="1"/>
        <v>25200000</v>
      </c>
      <c r="J388" s="330">
        <f t="shared" si="2"/>
        <v>25124900</v>
      </c>
    </row>
    <row r="389" ht="22.5" hidden="1" customHeight="1">
      <c r="A389" s="327" t="s">
        <v>3233</v>
      </c>
      <c r="B389" s="328">
        <v>45613.0</v>
      </c>
      <c r="C389" s="330">
        <v>9250000.0</v>
      </c>
      <c r="D389" s="330">
        <v>2.36E7</v>
      </c>
      <c r="E389" s="330">
        <v>2.32514E7</v>
      </c>
      <c r="F389" s="330">
        <v>1.382125E7</v>
      </c>
      <c r="G389" s="330">
        <v>0.0</v>
      </c>
      <c r="H389" s="330">
        <v>0.0</v>
      </c>
      <c r="I389" s="330">
        <f t="shared" si="1"/>
        <v>46671250</v>
      </c>
      <c r="J389" s="330">
        <f t="shared" si="2"/>
        <v>46322650</v>
      </c>
    </row>
    <row r="390" ht="22.5" hidden="1" customHeight="1">
      <c r="A390" s="327" t="s">
        <v>3233</v>
      </c>
      <c r="B390" s="328">
        <v>45614.0</v>
      </c>
      <c r="C390" s="330">
        <v>4.301E7</v>
      </c>
      <c r="D390" s="330">
        <v>1500000.0</v>
      </c>
      <c r="E390" s="330">
        <v>1470000.0</v>
      </c>
      <c r="F390" s="330">
        <v>8850000.0</v>
      </c>
      <c r="G390" s="330">
        <v>0.0</v>
      </c>
      <c r="H390" s="330">
        <v>0.0</v>
      </c>
      <c r="I390" s="330">
        <f t="shared" si="1"/>
        <v>53360000</v>
      </c>
      <c r="J390" s="330">
        <f t="shared" si="2"/>
        <v>53330000</v>
      </c>
    </row>
    <row r="391" ht="22.5" hidden="1" customHeight="1">
      <c r="A391" s="327" t="s">
        <v>3233</v>
      </c>
      <c r="B391" s="328">
        <v>45615.0</v>
      </c>
      <c r="C391" s="330">
        <v>350000.0</v>
      </c>
      <c r="D391" s="330">
        <v>9350000.0</v>
      </c>
      <c r="E391" s="330">
        <v>9200400.0</v>
      </c>
      <c r="F391" s="330">
        <v>2.446E7</v>
      </c>
      <c r="G391" s="330">
        <v>3.09E7</v>
      </c>
      <c r="H391" s="330">
        <v>0.0</v>
      </c>
      <c r="I391" s="330">
        <f t="shared" si="1"/>
        <v>65060000</v>
      </c>
      <c r="J391" s="330">
        <f t="shared" si="2"/>
        <v>64910400</v>
      </c>
    </row>
    <row r="392" ht="22.5" hidden="1" customHeight="1">
      <c r="A392" s="327" t="s">
        <v>3233</v>
      </c>
      <c r="B392" s="328">
        <v>45616.0</v>
      </c>
      <c r="C392" s="330">
        <v>8.63E7</v>
      </c>
      <c r="D392" s="330">
        <v>1000000.0</v>
      </c>
      <c r="E392" s="330">
        <v>978000.0</v>
      </c>
      <c r="F392" s="330">
        <v>1.045E7</v>
      </c>
      <c r="G392" s="330">
        <v>0.0</v>
      </c>
      <c r="H392" s="330">
        <v>0.0</v>
      </c>
      <c r="I392" s="330">
        <f t="shared" si="1"/>
        <v>97750000</v>
      </c>
      <c r="J392" s="330">
        <f t="shared" si="2"/>
        <v>97728000</v>
      </c>
    </row>
    <row r="393" ht="22.5" hidden="1" customHeight="1">
      <c r="A393" s="327" t="s">
        <v>3233</v>
      </c>
      <c r="B393" s="328">
        <v>45617.0</v>
      </c>
      <c r="C393" s="330">
        <v>5.17E7</v>
      </c>
      <c r="D393" s="330">
        <v>5.1945E7</v>
      </c>
      <c r="E393" s="330">
        <v>5.111388E7</v>
      </c>
      <c r="F393" s="330">
        <v>1.875E7</v>
      </c>
      <c r="G393" s="330">
        <v>0.0</v>
      </c>
      <c r="H393" s="330">
        <v>0.0</v>
      </c>
      <c r="I393" s="330">
        <f t="shared" si="1"/>
        <v>122395000</v>
      </c>
      <c r="J393" s="330">
        <f t="shared" si="2"/>
        <v>121563880</v>
      </c>
    </row>
    <row r="394" ht="22.5" hidden="1" customHeight="1">
      <c r="A394" s="327" t="s">
        <v>3233</v>
      </c>
      <c r="B394" s="328">
        <v>45618.0</v>
      </c>
      <c r="C394" s="330">
        <v>3.341E7</v>
      </c>
      <c r="D394" s="330">
        <v>2850000.0</v>
      </c>
      <c r="E394" s="330">
        <v>2804400.0</v>
      </c>
      <c r="F394" s="330">
        <v>1.75E7</v>
      </c>
      <c r="G394" s="330">
        <v>0.0</v>
      </c>
      <c r="H394" s="330">
        <v>0.0</v>
      </c>
      <c r="I394" s="330">
        <f t="shared" si="1"/>
        <v>53760000</v>
      </c>
      <c r="J394" s="330">
        <f t="shared" si="2"/>
        <v>53714400</v>
      </c>
    </row>
    <row r="395" ht="22.5" hidden="1" customHeight="1">
      <c r="A395" s="327" t="s">
        <v>3233</v>
      </c>
      <c r="B395" s="328">
        <v>45619.0</v>
      </c>
      <c r="C395" s="330">
        <v>7850000.0</v>
      </c>
      <c r="D395" s="330">
        <v>1.4435E7</v>
      </c>
      <c r="E395" s="330">
        <v>1.420569E7</v>
      </c>
      <c r="F395" s="330">
        <v>2.692E7</v>
      </c>
      <c r="G395" s="330">
        <v>0.0</v>
      </c>
      <c r="H395" s="330">
        <v>0.0</v>
      </c>
      <c r="I395" s="330">
        <f t="shared" si="1"/>
        <v>49205000</v>
      </c>
      <c r="J395" s="330">
        <f t="shared" si="2"/>
        <v>48975690</v>
      </c>
    </row>
    <row r="396" ht="22.5" hidden="1" customHeight="1">
      <c r="A396" s="327" t="s">
        <v>3233</v>
      </c>
      <c r="B396" s="328">
        <v>45620.0</v>
      </c>
      <c r="C396" s="330">
        <v>3200000.0</v>
      </c>
      <c r="D396" s="330">
        <v>2.687E7</v>
      </c>
      <c r="E396" s="330">
        <v>2.644178E7</v>
      </c>
      <c r="F396" s="330">
        <v>1.89E7</v>
      </c>
      <c r="G396" s="330">
        <v>0.0</v>
      </c>
      <c r="H396" s="330">
        <v>0.0</v>
      </c>
      <c r="I396" s="330">
        <f t="shared" si="1"/>
        <v>48970000</v>
      </c>
      <c r="J396" s="330">
        <f t="shared" si="2"/>
        <v>48541780</v>
      </c>
    </row>
    <row r="397" ht="22.5" hidden="1" customHeight="1">
      <c r="A397" s="327" t="s">
        <v>3233</v>
      </c>
      <c r="B397" s="328">
        <v>45621.0</v>
      </c>
      <c r="C397" s="330">
        <v>9700000.0</v>
      </c>
      <c r="D397" s="330">
        <v>2.51275E7</v>
      </c>
      <c r="E397" s="330">
        <v>2.472546E7</v>
      </c>
      <c r="F397" s="330">
        <v>2.36E7</v>
      </c>
      <c r="G397" s="330">
        <v>0.0</v>
      </c>
      <c r="H397" s="330">
        <v>2.29E7</v>
      </c>
      <c r="I397" s="330">
        <f t="shared" si="1"/>
        <v>35527500</v>
      </c>
      <c r="J397" s="330">
        <f t="shared" si="2"/>
        <v>35125460</v>
      </c>
    </row>
    <row r="398" ht="22.5" hidden="1" customHeight="1">
      <c r="A398" s="327" t="s">
        <v>3233</v>
      </c>
      <c r="B398" s="328">
        <v>45622.0</v>
      </c>
      <c r="C398" s="330">
        <v>1.4055E7</v>
      </c>
      <c r="D398" s="330">
        <v>0.0</v>
      </c>
      <c r="E398" s="330">
        <v>0.0</v>
      </c>
      <c r="F398" s="330">
        <v>6410000.0</v>
      </c>
      <c r="G398" s="330">
        <v>4.256E7</v>
      </c>
      <c r="H398" s="330">
        <v>0.0</v>
      </c>
      <c r="I398" s="330">
        <f t="shared" si="1"/>
        <v>63025000</v>
      </c>
      <c r="J398" s="330">
        <f t="shared" si="2"/>
        <v>63025000</v>
      </c>
    </row>
    <row r="399" ht="22.5" hidden="1" customHeight="1">
      <c r="A399" s="327" t="s">
        <v>3233</v>
      </c>
      <c r="B399" s="328">
        <v>45623.0</v>
      </c>
      <c r="C399" s="330">
        <v>3.091E7</v>
      </c>
      <c r="D399" s="330">
        <v>2.4E7</v>
      </c>
      <c r="E399" s="330">
        <v>2.3616E7</v>
      </c>
      <c r="F399" s="330">
        <v>2.503E7</v>
      </c>
      <c r="G399" s="330">
        <v>0.0</v>
      </c>
      <c r="H399" s="330">
        <v>2.0E7</v>
      </c>
      <c r="I399" s="330">
        <f t="shared" si="1"/>
        <v>59940000</v>
      </c>
      <c r="J399" s="330">
        <f t="shared" si="2"/>
        <v>59556000</v>
      </c>
    </row>
    <row r="400" ht="22.5" hidden="1" customHeight="1">
      <c r="A400" s="327" t="s">
        <v>3233</v>
      </c>
      <c r="B400" s="328">
        <v>45624.0</v>
      </c>
      <c r="C400" s="330">
        <v>7100000.0</v>
      </c>
      <c r="D400" s="330">
        <v>0.0</v>
      </c>
      <c r="E400" s="330">
        <v>0.0</v>
      </c>
      <c r="F400" s="330">
        <v>3.2005E7</v>
      </c>
      <c r="G400" s="330">
        <v>0.0</v>
      </c>
      <c r="H400" s="330">
        <v>0.0</v>
      </c>
      <c r="I400" s="330">
        <f t="shared" si="1"/>
        <v>39105000</v>
      </c>
      <c r="J400" s="330">
        <f t="shared" si="2"/>
        <v>39105000</v>
      </c>
    </row>
    <row r="401" ht="22.5" hidden="1" customHeight="1">
      <c r="A401" s="327" t="s">
        <v>3233</v>
      </c>
      <c r="B401" s="328">
        <v>45625.0</v>
      </c>
      <c r="C401" s="330">
        <v>350000.0</v>
      </c>
      <c r="D401" s="330">
        <v>1.245E7</v>
      </c>
      <c r="E401" s="330">
        <v>1.22508E7</v>
      </c>
      <c r="F401" s="330">
        <v>3.1005E7</v>
      </c>
      <c r="G401" s="330">
        <v>0.0</v>
      </c>
      <c r="H401" s="330">
        <v>5480000.0</v>
      </c>
      <c r="I401" s="330">
        <f t="shared" si="1"/>
        <v>38325000</v>
      </c>
      <c r="J401" s="330">
        <f t="shared" si="2"/>
        <v>38125800</v>
      </c>
    </row>
    <row r="402" ht="22.5" hidden="1" customHeight="1">
      <c r="A402" s="331" t="s">
        <v>3233</v>
      </c>
      <c r="B402" s="332">
        <v>45626.0</v>
      </c>
      <c r="C402" s="334">
        <v>5900000.0</v>
      </c>
      <c r="D402" s="334">
        <v>1.1245E8</v>
      </c>
      <c r="E402" s="334">
        <f>58140000+51608700</f>
        <v>109748700</v>
      </c>
      <c r="F402" s="334">
        <v>8746000.0</v>
      </c>
      <c r="G402" s="334">
        <v>0.0</v>
      </c>
      <c r="H402" s="334">
        <v>0.0</v>
      </c>
      <c r="I402" s="334">
        <f>C402+D402+F402+G402-H402+50000000</f>
        <v>177096000</v>
      </c>
      <c r="J402" s="334">
        <f>C402+E402+F402+G402-H402+50000000</f>
        <v>174394700</v>
      </c>
    </row>
    <row r="403" ht="22.5" hidden="1" customHeight="1">
      <c r="A403" s="327" t="s">
        <v>3238</v>
      </c>
      <c r="B403" s="328">
        <v>45627.0</v>
      </c>
      <c r="C403" s="330">
        <v>7815000.0</v>
      </c>
      <c r="D403" s="330">
        <v>0.0</v>
      </c>
      <c r="E403" s="330">
        <v>0.0</v>
      </c>
      <c r="F403" s="330">
        <v>3715000.0</v>
      </c>
      <c r="G403" s="330">
        <v>0.0</v>
      </c>
      <c r="H403" s="330">
        <v>0.0</v>
      </c>
      <c r="I403" s="330">
        <v>1.153E7</v>
      </c>
      <c r="J403" s="330">
        <v>1.153E7</v>
      </c>
    </row>
    <row r="404" ht="22.5" hidden="1" customHeight="1">
      <c r="A404" s="327" t="s">
        <v>3238</v>
      </c>
      <c r="B404" s="328">
        <v>45628.0</v>
      </c>
      <c r="C404" s="330">
        <v>3.246E7</v>
      </c>
      <c r="D404" s="330">
        <v>1.345E7</v>
      </c>
      <c r="E404" s="330">
        <v>1.32348E7</v>
      </c>
      <c r="F404" s="330">
        <v>9.933E7</v>
      </c>
      <c r="G404" s="330">
        <v>0.0</v>
      </c>
      <c r="H404" s="330">
        <v>1000000.0</v>
      </c>
      <c r="I404" s="330">
        <v>1.4424E8</v>
      </c>
      <c r="J404" s="330">
        <v>1.440248E8</v>
      </c>
    </row>
    <row r="405" ht="22.5" hidden="1" customHeight="1">
      <c r="A405" s="327" t="s">
        <v>3238</v>
      </c>
      <c r="B405" s="328">
        <v>45629.0</v>
      </c>
      <c r="C405" s="330">
        <v>6350000.0</v>
      </c>
      <c r="D405" s="330">
        <v>2.725E7</v>
      </c>
      <c r="E405" s="330">
        <v>2.6814E7</v>
      </c>
      <c r="F405" s="330">
        <v>8850000.0</v>
      </c>
      <c r="G405" s="330">
        <v>0.0</v>
      </c>
      <c r="H405" s="330">
        <v>0.0</v>
      </c>
      <c r="I405" s="330">
        <v>4.245E7</v>
      </c>
      <c r="J405" s="330">
        <v>4.2014E7</v>
      </c>
    </row>
    <row r="406" ht="22.5" hidden="1" customHeight="1">
      <c r="A406" s="327" t="s">
        <v>3238</v>
      </c>
      <c r="B406" s="328">
        <v>45630.0</v>
      </c>
      <c r="C406" s="330">
        <v>1.408E7</v>
      </c>
      <c r="D406" s="330">
        <v>500000.0</v>
      </c>
      <c r="E406" s="330">
        <v>492000.0</v>
      </c>
      <c r="F406" s="330">
        <v>1.3355E7</v>
      </c>
      <c r="G406" s="330">
        <v>0.0</v>
      </c>
      <c r="H406" s="330">
        <v>0.0</v>
      </c>
      <c r="I406" s="330">
        <v>2.7935E7</v>
      </c>
      <c r="J406" s="330">
        <v>2.7927E7</v>
      </c>
    </row>
    <row r="407" ht="22.5" hidden="1" customHeight="1">
      <c r="A407" s="327" t="s">
        <v>3238</v>
      </c>
      <c r="B407" s="328">
        <v>45631.0</v>
      </c>
      <c r="C407" s="330">
        <v>8.71E7</v>
      </c>
      <c r="D407" s="330">
        <v>8895000.0</v>
      </c>
      <c r="E407" s="330">
        <v>8724600.0</v>
      </c>
      <c r="F407" s="330">
        <v>8.586E7</v>
      </c>
      <c r="G407" s="330">
        <v>0.0</v>
      </c>
      <c r="H407" s="330">
        <v>0.0</v>
      </c>
      <c r="I407" s="330">
        <v>1.81855E8</v>
      </c>
      <c r="J407" s="330">
        <v>1.816846E8</v>
      </c>
    </row>
    <row r="408" ht="22.5" hidden="1" customHeight="1">
      <c r="A408" s="327" t="s">
        <v>3238</v>
      </c>
      <c r="B408" s="328">
        <v>45632.0</v>
      </c>
      <c r="C408" s="330">
        <v>2350000.0</v>
      </c>
      <c r="D408" s="330">
        <v>2.4625E7</v>
      </c>
      <c r="E408" s="330">
        <v>2.4221E7</v>
      </c>
      <c r="F408" s="330">
        <v>5200000.0</v>
      </c>
      <c r="G408" s="330">
        <v>0.0</v>
      </c>
      <c r="H408" s="330">
        <v>0.0</v>
      </c>
      <c r="I408" s="330">
        <v>3.2175E7</v>
      </c>
      <c r="J408" s="330">
        <v>3.1771E7</v>
      </c>
    </row>
    <row r="409" ht="22.5" hidden="1" customHeight="1">
      <c r="A409" s="327" t="s">
        <v>3238</v>
      </c>
      <c r="B409" s="328">
        <v>45633.0</v>
      </c>
      <c r="C409" s="330">
        <v>7.2811E7</v>
      </c>
      <c r="D409" s="330">
        <v>2200000.0</v>
      </c>
      <c r="E409" s="330">
        <v>2160400.0</v>
      </c>
      <c r="F409" s="330">
        <v>5.2412E7</v>
      </c>
      <c r="G409" s="330">
        <v>0.0</v>
      </c>
      <c r="H409" s="330">
        <v>0.0</v>
      </c>
      <c r="I409" s="330">
        <v>1.27423E8</v>
      </c>
      <c r="J409" s="330">
        <v>1.273834E8</v>
      </c>
    </row>
    <row r="410" ht="22.5" hidden="1" customHeight="1">
      <c r="A410" s="327" t="s">
        <v>3238</v>
      </c>
      <c r="B410" s="328">
        <v>45634.0</v>
      </c>
      <c r="C410" s="330">
        <v>9920000.0</v>
      </c>
      <c r="D410" s="330">
        <v>350000.0</v>
      </c>
      <c r="E410" s="330">
        <v>343700.0</v>
      </c>
      <c r="F410" s="330">
        <v>2.9782E7</v>
      </c>
      <c r="G410" s="330">
        <v>0.0</v>
      </c>
      <c r="H410" s="330">
        <v>0.0</v>
      </c>
      <c r="I410" s="330">
        <v>4.0052E7</v>
      </c>
      <c r="J410" s="330">
        <v>4.00457E7</v>
      </c>
    </row>
    <row r="411" ht="22.5" hidden="1" customHeight="1">
      <c r="A411" s="327" t="s">
        <v>3238</v>
      </c>
      <c r="B411" s="328">
        <v>45635.0</v>
      </c>
      <c r="C411" s="330">
        <v>1.63E7</v>
      </c>
      <c r="D411" s="330">
        <v>9500000.0</v>
      </c>
      <c r="E411" s="330">
        <v>9329000.0</v>
      </c>
      <c r="F411" s="330">
        <v>1.9957E8</v>
      </c>
      <c r="G411" s="330">
        <v>0.0</v>
      </c>
      <c r="H411" s="330">
        <v>0.0</v>
      </c>
      <c r="I411" s="330">
        <v>2.2537E8</v>
      </c>
      <c r="J411" s="330">
        <v>2.25199E8</v>
      </c>
    </row>
    <row r="412" ht="22.5" hidden="1" customHeight="1">
      <c r="A412" s="327" t="s">
        <v>3238</v>
      </c>
      <c r="B412" s="328">
        <v>45636.0</v>
      </c>
      <c r="C412" s="330">
        <v>6.31E7</v>
      </c>
      <c r="D412" s="330">
        <v>0.0</v>
      </c>
      <c r="E412" s="330">
        <v>0.0</v>
      </c>
      <c r="F412" s="330">
        <v>2.8085E7</v>
      </c>
      <c r="G412" s="330">
        <v>2.4403E7</v>
      </c>
      <c r="H412" s="330">
        <v>0.0</v>
      </c>
      <c r="I412" s="330">
        <v>1.15588E8</v>
      </c>
      <c r="J412" s="330">
        <v>1.15588E8</v>
      </c>
    </row>
    <row r="413" ht="22.5" hidden="1" customHeight="1">
      <c r="A413" s="327" t="s">
        <v>3238</v>
      </c>
      <c r="B413" s="328">
        <v>45637.0</v>
      </c>
      <c r="C413" s="330">
        <v>6985000.0</v>
      </c>
      <c r="D413" s="330">
        <v>0.0</v>
      </c>
      <c r="E413" s="330">
        <v>0.0</v>
      </c>
      <c r="F413" s="330">
        <v>1.729E7</v>
      </c>
      <c r="G413" s="330">
        <v>0.0</v>
      </c>
      <c r="H413" s="330">
        <v>0.0</v>
      </c>
      <c r="I413" s="330">
        <v>2.4275E7</v>
      </c>
      <c r="J413" s="330">
        <v>2.4275E7</v>
      </c>
    </row>
    <row r="414" ht="22.5" hidden="1" customHeight="1">
      <c r="A414" s="327" t="s">
        <v>3238</v>
      </c>
      <c r="B414" s="328">
        <v>45638.0</v>
      </c>
      <c r="C414" s="330">
        <v>7.327E7</v>
      </c>
      <c r="D414" s="330">
        <v>2350000.0</v>
      </c>
      <c r="E414" s="330">
        <v>2312400.0</v>
      </c>
      <c r="F414" s="330">
        <v>2.6895E7</v>
      </c>
      <c r="G414" s="330">
        <v>0.0</v>
      </c>
      <c r="H414" s="330">
        <v>0.0</v>
      </c>
      <c r="I414" s="330">
        <v>1.02515E8</v>
      </c>
      <c r="J414" s="330">
        <v>1.024774E8</v>
      </c>
    </row>
    <row r="415" ht="22.5" hidden="1" customHeight="1">
      <c r="A415" s="327" t="s">
        <v>3238</v>
      </c>
      <c r="B415" s="328">
        <v>45639.0</v>
      </c>
      <c r="C415" s="330">
        <v>3.1115E8</v>
      </c>
      <c r="D415" s="330">
        <v>2.025E7</v>
      </c>
      <c r="E415" s="330">
        <v>1.9926E7</v>
      </c>
      <c r="F415" s="330">
        <v>2.035E7</v>
      </c>
      <c r="G415" s="330">
        <v>0.0</v>
      </c>
      <c r="H415" s="330">
        <v>0.0</v>
      </c>
      <c r="I415" s="330">
        <v>3.5175E8</v>
      </c>
      <c r="J415" s="330">
        <v>3.51426E8</v>
      </c>
    </row>
    <row r="416" ht="22.5" hidden="1" customHeight="1">
      <c r="A416" s="327" t="s">
        <v>3238</v>
      </c>
      <c r="B416" s="328">
        <v>45640.0</v>
      </c>
      <c r="C416" s="330">
        <v>6200000.0</v>
      </c>
      <c r="D416" s="330">
        <v>1.00875E8</v>
      </c>
      <c r="E416" s="330">
        <v>9.907716E7</v>
      </c>
      <c r="F416" s="330">
        <v>2695000.0</v>
      </c>
      <c r="G416" s="330">
        <v>0.0</v>
      </c>
      <c r="H416" s="330">
        <v>0.0</v>
      </c>
      <c r="I416" s="330">
        <v>1.0977E8</v>
      </c>
      <c r="J416" s="330">
        <v>1.0797216E8</v>
      </c>
    </row>
    <row r="417" ht="22.5" hidden="1" customHeight="1">
      <c r="A417" s="327" t="s">
        <v>3238</v>
      </c>
      <c r="B417" s="328">
        <v>45641.0</v>
      </c>
      <c r="C417" s="330">
        <v>5560000.0</v>
      </c>
      <c r="D417" s="330">
        <v>0.0</v>
      </c>
      <c r="E417" s="330">
        <v>0.0</v>
      </c>
      <c r="F417" s="330">
        <v>9900000.0</v>
      </c>
      <c r="G417" s="330">
        <v>0.0</v>
      </c>
      <c r="H417" s="330">
        <v>0.0</v>
      </c>
      <c r="I417" s="330">
        <v>1.546E7</v>
      </c>
      <c r="J417" s="330">
        <v>1.546E7</v>
      </c>
    </row>
    <row r="418" ht="22.5" hidden="1" customHeight="1">
      <c r="A418" s="327" t="s">
        <v>3238</v>
      </c>
      <c r="B418" s="328">
        <v>45642.0</v>
      </c>
      <c r="C418" s="330">
        <v>4200000.0</v>
      </c>
      <c r="D418" s="330">
        <v>5.015E7</v>
      </c>
      <c r="E418" s="330">
        <v>4.9344864E7</v>
      </c>
      <c r="F418" s="330">
        <v>6680000.0</v>
      </c>
      <c r="G418" s="330">
        <v>0.0</v>
      </c>
      <c r="H418" s="330">
        <v>0.0</v>
      </c>
      <c r="I418" s="330">
        <v>6.103E7</v>
      </c>
      <c r="J418" s="330">
        <v>6.0224864E7</v>
      </c>
    </row>
    <row r="419" ht="22.5" hidden="1" customHeight="1">
      <c r="A419" s="327" t="s">
        <v>3238</v>
      </c>
      <c r="B419" s="328">
        <v>45643.0</v>
      </c>
      <c r="C419" s="330">
        <v>6.64E7</v>
      </c>
      <c r="D419" s="330">
        <v>0.0</v>
      </c>
      <c r="E419" s="330">
        <v>0.0</v>
      </c>
      <c r="F419" s="330">
        <v>3350000.0</v>
      </c>
      <c r="G419" s="330">
        <v>0.0</v>
      </c>
      <c r="H419" s="330">
        <v>0.0</v>
      </c>
      <c r="I419" s="330">
        <v>6.975E7</v>
      </c>
      <c r="J419" s="330">
        <v>6.975E7</v>
      </c>
    </row>
    <row r="420" ht="22.5" hidden="1" customHeight="1">
      <c r="A420" s="327" t="s">
        <v>3238</v>
      </c>
      <c r="B420" s="328">
        <v>45644.0</v>
      </c>
      <c r="C420" s="330">
        <v>1.01E7</v>
      </c>
      <c r="D420" s="330">
        <v>3750000.0</v>
      </c>
      <c r="E420" s="330">
        <v>3697500.0</v>
      </c>
      <c r="F420" s="330">
        <v>3.436E7</v>
      </c>
      <c r="G420" s="330">
        <v>0.0</v>
      </c>
      <c r="H420" s="330">
        <v>0.0</v>
      </c>
      <c r="I420" s="330">
        <v>4.821E7</v>
      </c>
      <c r="J420" s="330">
        <v>4.81575E7</v>
      </c>
    </row>
    <row r="421" ht="22.5" hidden="1" customHeight="1">
      <c r="A421" s="327" t="s">
        <v>3238</v>
      </c>
      <c r="B421" s="328">
        <v>45645.0</v>
      </c>
      <c r="C421" s="330">
        <v>2.598E7</v>
      </c>
      <c r="D421" s="330">
        <v>3.993E7</v>
      </c>
      <c r="E421" s="330">
        <v>3.929112E7</v>
      </c>
      <c r="F421" s="330">
        <v>4100000.0</v>
      </c>
      <c r="G421" s="330">
        <v>0.0</v>
      </c>
      <c r="H421" s="330">
        <v>0.0</v>
      </c>
      <c r="I421" s="330">
        <v>7.001E7</v>
      </c>
      <c r="J421" s="330">
        <v>6.937112E7</v>
      </c>
    </row>
    <row r="422" ht="22.5" hidden="1" customHeight="1">
      <c r="A422" s="327" t="s">
        <v>3238</v>
      </c>
      <c r="B422" s="328">
        <v>45646.0</v>
      </c>
      <c r="C422" s="330">
        <v>1.2645E7</v>
      </c>
      <c r="D422" s="330">
        <v>2000000.0</v>
      </c>
      <c r="E422" s="330">
        <v>1968000.0</v>
      </c>
      <c r="F422" s="330">
        <v>6925000.0</v>
      </c>
      <c r="G422" s="330">
        <v>0.0</v>
      </c>
      <c r="H422" s="330">
        <v>0.0</v>
      </c>
      <c r="I422" s="330">
        <v>2.157E7</v>
      </c>
      <c r="J422" s="330">
        <v>2.1538E7</v>
      </c>
    </row>
    <row r="423" ht="22.5" hidden="1" customHeight="1">
      <c r="A423" s="327" t="s">
        <v>3238</v>
      </c>
      <c r="B423" s="328">
        <v>45647.0</v>
      </c>
      <c r="C423" s="330">
        <v>1.517E8</v>
      </c>
      <c r="D423" s="330">
        <v>875000.0</v>
      </c>
      <c r="E423" s="330">
        <v>861000.0</v>
      </c>
      <c r="F423" s="330">
        <v>1.8078E7</v>
      </c>
      <c r="G423" s="330">
        <v>0.0</v>
      </c>
      <c r="H423" s="330">
        <v>0.0</v>
      </c>
      <c r="I423" s="330">
        <v>1.70653E8</v>
      </c>
      <c r="J423" s="330">
        <v>1.70639E8</v>
      </c>
    </row>
    <row r="424" ht="22.5" hidden="1" customHeight="1">
      <c r="A424" s="327" t="s">
        <v>3238</v>
      </c>
      <c r="B424" s="328">
        <v>45648.0</v>
      </c>
      <c r="C424" s="330">
        <v>3650000.0</v>
      </c>
      <c r="D424" s="330">
        <v>3000000.0</v>
      </c>
      <c r="E424" s="330">
        <v>2952000.0</v>
      </c>
      <c r="F424" s="330">
        <v>1.6265E7</v>
      </c>
      <c r="G424" s="330">
        <v>0.0</v>
      </c>
      <c r="H424" s="330">
        <v>0.0</v>
      </c>
      <c r="I424" s="330">
        <v>2.2915E7</v>
      </c>
      <c r="J424" s="330">
        <v>2.2867E7</v>
      </c>
    </row>
    <row r="425" ht="22.5" hidden="1" customHeight="1">
      <c r="A425" s="327" t="s">
        <v>3238</v>
      </c>
      <c r="B425" s="328">
        <v>45649.0</v>
      </c>
      <c r="C425" s="330">
        <v>3850000.0</v>
      </c>
      <c r="D425" s="330">
        <v>0.0</v>
      </c>
      <c r="E425" s="330">
        <v>0.0</v>
      </c>
      <c r="F425" s="330">
        <v>1.012E8</v>
      </c>
      <c r="G425" s="330">
        <v>1.12E7</v>
      </c>
      <c r="H425" s="330">
        <v>0.0</v>
      </c>
      <c r="I425" s="330">
        <v>1.1625E8</v>
      </c>
      <c r="J425" s="330">
        <v>1.1625E8</v>
      </c>
    </row>
    <row r="426" ht="22.5" hidden="1" customHeight="1">
      <c r="A426" s="327" t="s">
        <v>3238</v>
      </c>
      <c r="B426" s="328">
        <v>45650.0</v>
      </c>
      <c r="C426" s="330">
        <v>5.509E7</v>
      </c>
      <c r="D426" s="330">
        <v>8350000.0</v>
      </c>
      <c r="E426" s="330">
        <v>8216400.0</v>
      </c>
      <c r="F426" s="330">
        <v>1.3853E8</v>
      </c>
      <c r="G426" s="330">
        <v>0.0</v>
      </c>
      <c r="H426" s="330">
        <v>0.0</v>
      </c>
      <c r="I426" s="330">
        <v>2.0197E8</v>
      </c>
      <c r="J426" s="330">
        <v>2.018364E8</v>
      </c>
    </row>
    <row r="427" ht="22.5" hidden="1" customHeight="1">
      <c r="A427" s="327" t="s">
        <v>3238</v>
      </c>
      <c r="B427" s="328">
        <v>45651.0</v>
      </c>
      <c r="C427" s="330">
        <v>1.607E7</v>
      </c>
      <c r="D427" s="330">
        <v>1.015E7</v>
      </c>
      <c r="E427" s="330">
        <v>9987600.0</v>
      </c>
      <c r="F427" s="330">
        <v>315000.0</v>
      </c>
      <c r="G427" s="330">
        <v>0.0</v>
      </c>
      <c r="H427" s="330">
        <v>0.0</v>
      </c>
      <c r="I427" s="330">
        <v>2.6535E7</v>
      </c>
      <c r="J427" s="330">
        <v>2.63726E7</v>
      </c>
    </row>
    <row r="428" ht="22.5" hidden="1" customHeight="1">
      <c r="A428" s="327" t="s">
        <v>3238</v>
      </c>
      <c r="B428" s="328">
        <v>45652.0</v>
      </c>
      <c r="C428" s="330">
        <v>2.521E7</v>
      </c>
      <c r="D428" s="330">
        <v>1000000.0</v>
      </c>
      <c r="E428" s="330">
        <v>984000.0</v>
      </c>
      <c r="F428" s="330">
        <v>2720000.0</v>
      </c>
      <c r="G428" s="330">
        <v>4.572E7</v>
      </c>
      <c r="H428" s="330">
        <v>0.0</v>
      </c>
      <c r="I428" s="330">
        <v>7.465E7</v>
      </c>
      <c r="J428" s="330">
        <v>7.4634E7</v>
      </c>
    </row>
    <row r="429" ht="22.5" hidden="1" customHeight="1">
      <c r="A429" s="327" t="s">
        <v>3238</v>
      </c>
      <c r="B429" s="328">
        <v>45653.0</v>
      </c>
      <c r="C429" s="330">
        <v>700000.0</v>
      </c>
      <c r="D429" s="330">
        <v>2.6225E7</v>
      </c>
      <c r="E429" s="330">
        <v>2.57954E7</v>
      </c>
      <c r="F429" s="330">
        <v>3560000.0</v>
      </c>
      <c r="G429" s="330">
        <v>0.0</v>
      </c>
      <c r="H429" s="330">
        <v>0.0</v>
      </c>
      <c r="I429" s="330">
        <v>3.0485E7</v>
      </c>
      <c r="J429" s="330">
        <v>3.00554E7</v>
      </c>
    </row>
    <row r="430" ht="22.5" hidden="1" customHeight="1">
      <c r="A430" s="327" t="s">
        <v>3238</v>
      </c>
      <c r="B430" s="328">
        <v>45654.0</v>
      </c>
      <c r="C430" s="330">
        <v>2610000.0</v>
      </c>
      <c r="D430" s="330">
        <v>1.0715E7</v>
      </c>
      <c r="E430" s="330">
        <v>1.054167E7</v>
      </c>
      <c r="F430" s="330">
        <v>1.8625E7</v>
      </c>
      <c r="G430" s="330">
        <v>0.0</v>
      </c>
      <c r="H430" s="330">
        <v>0.0</v>
      </c>
      <c r="I430" s="330">
        <v>3.195E7</v>
      </c>
      <c r="J430" s="330">
        <v>3.177667E7</v>
      </c>
    </row>
    <row r="431" ht="22.5" hidden="1" customHeight="1">
      <c r="A431" s="327" t="s">
        <v>3238</v>
      </c>
      <c r="B431" s="328">
        <v>45655.0</v>
      </c>
      <c r="C431" s="330">
        <v>1.22745E8</v>
      </c>
      <c r="D431" s="330">
        <v>0.0</v>
      </c>
      <c r="E431" s="330">
        <v>0.0</v>
      </c>
      <c r="F431" s="330">
        <v>2.6935E7</v>
      </c>
      <c r="G431" s="330">
        <v>0.0</v>
      </c>
      <c r="H431" s="330">
        <v>0.0</v>
      </c>
      <c r="I431" s="330">
        <v>1.4968E8</v>
      </c>
      <c r="J431" s="330">
        <v>1.4968E8</v>
      </c>
    </row>
    <row r="432" ht="22.5" hidden="1" customHeight="1">
      <c r="A432" s="327" t="s">
        <v>3238</v>
      </c>
      <c r="B432" s="328">
        <v>45656.0</v>
      </c>
      <c r="C432" s="330">
        <v>6260000.0</v>
      </c>
      <c r="D432" s="330">
        <v>8900000.0</v>
      </c>
      <c r="E432" s="330">
        <v>8757600.0</v>
      </c>
      <c r="F432" s="330">
        <v>500000.0</v>
      </c>
      <c r="G432" s="330">
        <v>0.0</v>
      </c>
      <c r="H432" s="330">
        <v>0.0</v>
      </c>
      <c r="I432" s="330">
        <v>1.566E7</v>
      </c>
      <c r="J432" s="330">
        <v>1.55176E7</v>
      </c>
    </row>
    <row r="433" ht="22.5" hidden="1" customHeight="1">
      <c r="A433" s="331" t="s">
        <v>3238</v>
      </c>
      <c r="B433" s="332">
        <v>45657.0</v>
      </c>
      <c r="C433" s="334">
        <v>800000.0</v>
      </c>
      <c r="D433" s="334">
        <v>4490000.0</v>
      </c>
      <c r="E433" s="334">
        <v>0.0</v>
      </c>
      <c r="F433" s="334">
        <v>2.1015E7</v>
      </c>
      <c r="G433" s="334">
        <v>0.0</v>
      </c>
      <c r="H433" s="334">
        <v>0.0</v>
      </c>
      <c r="I433" s="334">
        <v>2.6305E7</v>
      </c>
      <c r="J433" s="334">
        <v>2.1815E7</v>
      </c>
    </row>
    <row r="434" ht="22.5" customHeight="1">
      <c r="A434" s="335" t="s">
        <v>3243</v>
      </c>
      <c r="B434" s="328">
        <v>45658.0</v>
      </c>
      <c r="C434" s="330">
        <v>0.0</v>
      </c>
      <c r="D434" s="330">
        <v>0.0</v>
      </c>
      <c r="E434" s="330">
        <v>0.0</v>
      </c>
      <c r="F434" s="330">
        <v>0.0</v>
      </c>
      <c r="G434" s="330">
        <v>0.0</v>
      </c>
      <c r="H434" s="330">
        <v>0.0</v>
      </c>
      <c r="I434" s="330">
        <v>0.0</v>
      </c>
      <c r="J434" s="330">
        <v>0.0</v>
      </c>
    </row>
    <row r="435" ht="22.5" customHeight="1">
      <c r="A435" s="335" t="s">
        <v>3243</v>
      </c>
      <c r="B435" s="328">
        <v>45659.0</v>
      </c>
      <c r="C435" s="330">
        <v>1.65E7</v>
      </c>
      <c r="D435" s="330">
        <v>0.0</v>
      </c>
      <c r="E435" s="330">
        <v>0.0</v>
      </c>
      <c r="F435" s="330">
        <v>2650000.0</v>
      </c>
      <c r="G435" s="330">
        <v>0.0</v>
      </c>
      <c r="H435" s="330">
        <v>0.0</v>
      </c>
      <c r="I435" s="330">
        <v>1.915E7</v>
      </c>
      <c r="J435" s="330">
        <v>1.915E7</v>
      </c>
    </row>
    <row r="436" ht="22.5" customHeight="1">
      <c r="A436" s="335" t="s">
        <v>3243</v>
      </c>
      <c r="B436" s="328">
        <v>45660.0</v>
      </c>
      <c r="C436" s="330">
        <v>5460000.0</v>
      </c>
      <c r="D436" s="330">
        <v>3580000.0</v>
      </c>
      <c r="E436" s="330">
        <v>3522720.0</v>
      </c>
      <c r="F436" s="330">
        <v>1.383E7</v>
      </c>
      <c r="G436" s="330">
        <v>0.0</v>
      </c>
      <c r="H436" s="330">
        <v>0.0</v>
      </c>
      <c r="I436" s="330">
        <v>2.287E7</v>
      </c>
      <c r="J436" s="330">
        <v>2.281272E7</v>
      </c>
    </row>
    <row r="437" ht="22.5" customHeight="1">
      <c r="A437" s="335" t="s">
        <v>3243</v>
      </c>
      <c r="B437" s="328">
        <v>45661.0</v>
      </c>
      <c r="C437" s="330">
        <v>1.1565E7</v>
      </c>
      <c r="D437" s="330">
        <v>1165000.0</v>
      </c>
      <c r="E437" s="330">
        <v>1102948.0</v>
      </c>
      <c r="F437" s="330">
        <v>6430000.0</v>
      </c>
      <c r="G437" s="330">
        <v>0.0</v>
      </c>
      <c r="H437" s="330">
        <v>0.0</v>
      </c>
      <c r="I437" s="330">
        <v>1.916E7</v>
      </c>
      <c r="J437" s="330">
        <v>1.9097948E7</v>
      </c>
    </row>
    <row r="438" ht="22.5" customHeight="1">
      <c r="A438" s="335" t="s">
        <v>3243</v>
      </c>
      <c r="B438" s="328">
        <v>45662.0</v>
      </c>
      <c r="C438" s="330">
        <v>9465000.0</v>
      </c>
      <c r="D438" s="330">
        <v>7980000.0</v>
      </c>
      <c r="E438" s="330">
        <v>7983964.0</v>
      </c>
      <c r="F438" s="330">
        <v>6475000.0</v>
      </c>
      <c r="G438" s="330">
        <v>0.0</v>
      </c>
      <c r="H438" s="330">
        <v>0.0</v>
      </c>
      <c r="I438" s="330">
        <v>2.392E7</v>
      </c>
      <c r="J438" s="330">
        <v>2.3923964E7</v>
      </c>
    </row>
    <row r="439" ht="22.5" customHeight="1">
      <c r="A439" s="335" t="s">
        <v>3243</v>
      </c>
      <c r="B439" s="328">
        <v>45663.0</v>
      </c>
      <c r="C439" s="330">
        <v>8.4E7</v>
      </c>
      <c r="D439" s="330">
        <v>350000.0</v>
      </c>
      <c r="E439" s="330">
        <v>343175.0</v>
      </c>
      <c r="F439" s="330">
        <v>5300000.0</v>
      </c>
      <c r="G439" s="330">
        <v>0.0</v>
      </c>
      <c r="H439" s="330">
        <v>0.0</v>
      </c>
      <c r="I439" s="330">
        <v>8.965E7</v>
      </c>
      <c r="J439" s="330">
        <v>8.9643175E7</v>
      </c>
    </row>
    <row r="440" ht="22.5" customHeight="1">
      <c r="A440" s="335" t="s">
        <v>3243</v>
      </c>
      <c r="B440" s="328">
        <v>45664.0</v>
      </c>
      <c r="C440" s="330">
        <v>6975000.0</v>
      </c>
      <c r="D440" s="330">
        <v>700000.0</v>
      </c>
      <c r="E440" s="330">
        <v>682549.0</v>
      </c>
      <c r="F440" s="330">
        <v>1.285E7</v>
      </c>
      <c r="G440" s="330">
        <v>2.48E7</v>
      </c>
      <c r="H440" s="330">
        <v>0.0</v>
      </c>
      <c r="I440" s="330">
        <v>4.5325E7</v>
      </c>
      <c r="J440" s="330">
        <v>4.5307549E7</v>
      </c>
    </row>
    <row r="441" ht="22.5" customHeight="1">
      <c r="A441" s="335" t="s">
        <v>3243</v>
      </c>
      <c r="B441" s="328">
        <v>45665.0</v>
      </c>
      <c r="C441" s="330">
        <v>7645000.0</v>
      </c>
      <c r="D441" s="330">
        <v>210000.0</v>
      </c>
      <c r="E441" s="330">
        <v>206220.0</v>
      </c>
      <c r="F441" s="330">
        <v>1.99E7</v>
      </c>
      <c r="G441" s="330">
        <v>0.0</v>
      </c>
      <c r="H441" s="330">
        <v>0.0</v>
      </c>
      <c r="I441" s="330">
        <v>2.7755E7</v>
      </c>
      <c r="J441" s="330">
        <v>2.775122E7</v>
      </c>
    </row>
    <row r="442" ht="22.5" customHeight="1">
      <c r="A442" s="335" t="s">
        <v>3243</v>
      </c>
      <c r="B442" s="328">
        <v>45666.0</v>
      </c>
      <c r="C442" s="330">
        <v>1.17015E8</v>
      </c>
      <c r="D442" s="330">
        <v>6325000.0</v>
      </c>
      <c r="E442" s="330">
        <v>6201662.0</v>
      </c>
      <c r="F442" s="330">
        <v>2.2665E7</v>
      </c>
      <c r="G442" s="330">
        <v>0.0</v>
      </c>
      <c r="H442" s="330">
        <v>0.0</v>
      </c>
      <c r="I442" s="330">
        <v>1.46005E8</v>
      </c>
      <c r="J442" s="330">
        <v>1.45881662E8</v>
      </c>
    </row>
    <row r="443" ht="22.5" customHeight="1">
      <c r="A443" s="335" t="s">
        <v>3243</v>
      </c>
      <c r="B443" s="328">
        <v>45667.0</v>
      </c>
      <c r="C443" s="330">
        <v>1.5258E8</v>
      </c>
      <c r="D443" s="330">
        <v>4110000.0</v>
      </c>
      <c r="E443" s="330">
        <v>4036020.0</v>
      </c>
      <c r="F443" s="330">
        <v>1.106E7</v>
      </c>
      <c r="G443" s="330">
        <v>0.0</v>
      </c>
      <c r="H443" s="330">
        <v>1050000.0</v>
      </c>
      <c r="I443" s="330">
        <v>1.667E8</v>
      </c>
      <c r="J443" s="330">
        <v>1.6662602E8</v>
      </c>
    </row>
    <row r="444" ht="22.5" customHeight="1">
      <c r="A444" s="335" t="s">
        <v>3243</v>
      </c>
      <c r="B444" s="328">
        <v>45668.0</v>
      </c>
      <c r="C444" s="330">
        <v>3.215E7</v>
      </c>
      <c r="D444" s="330">
        <v>6175000.0</v>
      </c>
      <c r="E444" s="330">
        <v>6063850.0</v>
      </c>
      <c r="F444" s="330">
        <v>8.339E7</v>
      </c>
      <c r="G444" s="330">
        <v>0.0</v>
      </c>
      <c r="H444" s="330">
        <v>0.0</v>
      </c>
      <c r="I444" s="330">
        <v>1.21715E8</v>
      </c>
      <c r="J444" s="330">
        <v>1.2160385E8</v>
      </c>
    </row>
    <row r="445" ht="22.5" customHeight="1">
      <c r="A445" s="335" t="s">
        <v>3243</v>
      </c>
      <c r="B445" s="328">
        <v>45669.0</v>
      </c>
      <c r="C445" s="330">
        <v>9.23E7</v>
      </c>
      <c r="D445" s="330">
        <v>1.085E7</v>
      </c>
      <c r="E445" s="330">
        <v>1.06547E7</v>
      </c>
      <c r="F445" s="330">
        <v>1.1615E7</v>
      </c>
      <c r="G445" s="330">
        <v>0.0</v>
      </c>
      <c r="H445" s="330">
        <v>0.0</v>
      </c>
      <c r="I445" s="330">
        <v>1.14765E8</v>
      </c>
      <c r="J445" s="330">
        <v>1.145697E8</v>
      </c>
    </row>
    <row r="446" ht="22.5" customHeight="1">
      <c r="A446" s="335" t="s">
        <v>3243</v>
      </c>
      <c r="B446" s="328">
        <v>45670.0</v>
      </c>
      <c r="C446" s="330">
        <v>3.0435E7</v>
      </c>
      <c r="D446" s="330">
        <v>5200000.0</v>
      </c>
      <c r="E446" s="330">
        <v>5106400.0</v>
      </c>
      <c r="F446" s="330">
        <v>2.929E7</v>
      </c>
      <c r="G446" s="330">
        <v>0.0</v>
      </c>
      <c r="H446" s="330">
        <v>0.0</v>
      </c>
      <c r="I446" s="330">
        <v>6.4925E7</v>
      </c>
      <c r="J446" s="330">
        <v>6.48314E7</v>
      </c>
    </row>
    <row r="447" ht="22.5" customHeight="1">
      <c r="A447" s="335" t="s">
        <v>3243</v>
      </c>
      <c r="B447" s="328">
        <v>45671.0</v>
      </c>
      <c r="C447" s="330">
        <v>6.018E7</v>
      </c>
      <c r="D447" s="330">
        <v>3.7345E7</v>
      </c>
      <c r="E447" s="330">
        <v>3.667279E7</v>
      </c>
      <c r="F447" s="330">
        <v>6285000.0</v>
      </c>
      <c r="G447" s="330">
        <v>0.0</v>
      </c>
      <c r="H447" s="330">
        <v>0.0</v>
      </c>
      <c r="I447" s="330">
        <v>1.0381E8</v>
      </c>
      <c r="J447" s="330">
        <v>1.0313779E8</v>
      </c>
    </row>
    <row r="448" ht="22.5" customHeight="1">
      <c r="A448" s="335" t="s">
        <v>3243</v>
      </c>
      <c r="B448" s="328">
        <v>45672.0</v>
      </c>
      <c r="C448" s="330">
        <v>3.6E7</v>
      </c>
      <c r="D448" s="330">
        <v>0.0</v>
      </c>
      <c r="E448" s="330">
        <v>0.0</v>
      </c>
      <c r="F448" s="330">
        <v>3.0685E7</v>
      </c>
      <c r="G448" s="330">
        <v>0.0</v>
      </c>
      <c r="H448" s="330">
        <v>1500000.0</v>
      </c>
      <c r="I448" s="330">
        <v>6.5185E7</v>
      </c>
      <c r="J448" s="330">
        <v>6.5185E7</v>
      </c>
    </row>
    <row r="449" ht="22.5" customHeight="1">
      <c r="A449" s="335" t="s">
        <v>3243</v>
      </c>
      <c r="B449" s="328">
        <v>45673.0</v>
      </c>
      <c r="C449" s="330">
        <v>8.505E7</v>
      </c>
      <c r="D449" s="330">
        <v>4.371E7</v>
      </c>
      <c r="E449" s="330">
        <v>4.292322E7</v>
      </c>
      <c r="F449" s="330">
        <v>1.251E7</v>
      </c>
      <c r="G449" s="330">
        <v>0.0</v>
      </c>
      <c r="H449" s="330">
        <v>0.0</v>
      </c>
      <c r="I449" s="330">
        <v>1.4127E8</v>
      </c>
      <c r="J449" s="330">
        <v>1.4048322E8</v>
      </c>
    </row>
    <row r="450" ht="22.5" customHeight="1">
      <c r="A450" s="335" t="s">
        <v>3243</v>
      </c>
      <c r="B450" s="328">
        <v>45674.0</v>
      </c>
      <c r="C450" s="330">
        <v>1.0362E8</v>
      </c>
      <c r="D450" s="330">
        <v>0.0</v>
      </c>
      <c r="E450" s="330">
        <v>0.0</v>
      </c>
      <c r="F450" s="330">
        <v>1.0535E7</v>
      </c>
      <c r="G450" s="330">
        <v>0.0</v>
      </c>
      <c r="H450" s="330">
        <v>0.0</v>
      </c>
      <c r="I450" s="330">
        <v>1.14155E8</v>
      </c>
      <c r="J450" s="330">
        <v>1.14155E8</v>
      </c>
    </row>
    <row r="451" ht="22.5" customHeight="1">
      <c r="A451" s="335" t="s">
        <v>3243</v>
      </c>
      <c r="B451" s="328">
        <v>45675.0</v>
      </c>
      <c r="C451" s="330">
        <v>5.1035E7</v>
      </c>
      <c r="D451" s="330">
        <v>1.3165E7</v>
      </c>
      <c r="E451" s="330">
        <v>1.291663E7</v>
      </c>
      <c r="F451" s="330">
        <v>1.04065E8</v>
      </c>
      <c r="G451" s="330">
        <v>0.0</v>
      </c>
      <c r="H451" s="330">
        <v>0.0</v>
      </c>
      <c r="I451" s="330">
        <v>1.68265E8</v>
      </c>
      <c r="J451" s="330">
        <v>1.6801663E8</v>
      </c>
    </row>
    <row r="452" ht="22.5" customHeight="1">
      <c r="A452" s="335" t="s">
        <v>3243</v>
      </c>
      <c r="B452" s="328">
        <v>45676.0</v>
      </c>
      <c r="C452" s="330">
        <v>7.934875E7</v>
      </c>
      <c r="D452" s="330">
        <v>3190000.0</v>
      </c>
      <c r="E452" s="330">
        <v>3132570.0</v>
      </c>
      <c r="F452" s="330">
        <v>2695000.0</v>
      </c>
      <c r="G452" s="330">
        <v>0.0</v>
      </c>
      <c r="H452" s="330">
        <v>0.0</v>
      </c>
      <c r="I452" s="330">
        <v>8.523375E7</v>
      </c>
      <c r="J452" s="330">
        <v>8.517632E7</v>
      </c>
    </row>
    <row r="453" ht="22.5" customHeight="1">
      <c r="A453" s="335" t="s">
        <v>3243</v>
      </c>
      <c r="B453" s="328">
        <v>45677.0</v>
      </c>
      <c r="C453" s="330">
        <v>3.635E7</v>
      </c>
      <c r="D453" s="330">
        <v>0.0</v>
      </c>
      <c r="E453" s="330">
        <v>0.0</v>
      </c>
      <c r="F453" s="330">
        <v>2350000.0</v>
      </c>
      <c r="G453" s="330">
        <v>0.0</v>
      </c>
      <c r="H453" s="330">
        <v>0.0</v>
      </c>
      <c r="I453" s="330">
        <v>3.87E7</v>
      </c>
      <c r="J453" s="330">
        <v>3.87E7</v>
      </c>
    </row>
    <row r="454" ht="22.5" customHeight="1">
      <c r="A454" s="335" t="s">
        <v>3243</v>
      </c>
      <c r="B454" s="328">
        <v>45678.0</v>
      </c>
      <c r="C454" s="330">
        <v>1.185E7</v>
      </c>
      <c r="D454" s="330">
        <v>7480000.0</v>
      </c>
      <c r="E454" s="330">
        <v>7358660.0</v>
      </c>
      <c r="F454" s="330">
        <v>2.04E7</v>
      </c>
      <c r="G454" s="330">
        <v>0.0</v>
      </c>
      <c r="H454" s="330">
        <v>0.0</v>
      </c>
      <c r="I454" s="330">
        <v>3.973E7</v>
      </c>
      <c r="J454" s="330">
        <v>3.960866E7</v>
      </c>
    </row>
    <row r="455" ht="22.5" customHeight="1">
      <c r="A455" s="335" t="s">
        <v>3243</v>
      </c>
      <c r="B455" s="328">
        <v>45679.0</v>
      </c>
      <c r="C455" s="330">
        <v>9845000.0</v>
      </c>
      <c r="D455" s="330">
        <v>0.0</v>
      </c>
      <c r="E455" s="330">
        <v>0.0</v>
      </c>
      <c r="F455" s="330">
        <v>1960000.0</v>
      </c>
      <c r="G455" s="330">
        <v>0.0</v>
      </c>
      <c r="H455" s="330">
        <v>0.0</v>
      </c>
      <c r="I455" s="330">
        <v>1.1805E7</v>
      </c>
      <c r="J455" s="330">
        <v>1.1805E7</v>
      </c>
    </row>
    <row r="456" ht="22.5" customHeight="1">
      <c r="A456" s="335" t="s">
        <v>3243</v>
      </c>
      <c r="B456" s="328">
        <v>45680.0</v>
      </c>
      <c r="C456" s="330">
        <v>9550000.0</v>
      </c>
      <c r="D456" s="330">
        <v>1809500.0</v>
      </c>
      <c r="E456" s="330">
        <v>1776929.0</v>
      </c>
      <c r="F456" s="330">
        <v>2500000.0</v>
      </c>
      <c r="G456" s="330">
        <v>0.0</v>
      </c>
      <c r="H456" s="330">
        <v>0.0</v>
      </c>
      <c r="I456" s="330">
        <v>1.38595E7</v>
      </c>
      <c r="J456" s="330">
        <v>1.3826929E7</v>
      </c>
    </row>
    <row r="457" ht="22.5" customHeight="1">
      <c r="A457" s="335" t="s">
        <v>3243</v>
      </c>
      <c r="B457" s="328">
        <v>45681.0</v>
      </c>
      <c r="C457" s="330">
        <v>4.497E7</v>
      </c>
      <c r="D457" s="330">
        <v>0.0</v>
      </c>
      <c r="E457" s="330">
        <v>0.0</v>
      </c>
      <c r="F457" s="330">
        <v>2940000.0</v>
      </c>
      <c r="G457" s="330">
        <v>0.0</v>
      </c>
      <c r="H457" s="330">
        <v>0.0</v>
      </c>
      <c r="I457" s="330">
        <v>4.791E7</v>
      </c>
      <c r="J457" s="330">
        <v>4.791E7</v>
      </c>
    </row>
    <row r="458" ht="22.5" customHeight="1">
      <c r="A458" s="335" t="s">
        <v>3243</v>
      </c>
      <c r="B458" s="328">
        <v>45682.0</v>
      </c>
      <c r="C458" s="330">
        <v>7000000.0</v>
      </c>
      <c r="D458" s="330">
        <v>0.0</v>
      </c>
      <c r="E458" s="330">
        <v>0.0</v>
      </c>
      <c r="F458" s="330">
        <v>5665000.0</v>
      </c>
      <c r="G458" s="330">
        <v>0.0</v>
      </c>
      <c r="H458" s="330">
        <v>0.0</v>
      </c>
      <c r="I458" s="330">
        <v>1.2665E7</v>
      </c>
      <c r="J458" s="330">
        <v>1.2665E7</v>
      </c>
    </row>
    <row r="459" ht="22.5" customHeight="1">
      <c r="A459" s="335" t="s">
        <v>3243</v>
      </c>
      <c r="B459" s="328">
        <v>45683.0</v>
      </c>
      <c r="C459" s="330">
        <v>0.0</v>
      </c>
      <c r="D459" s="330">
        <v>0.0</v>
      </c>
      <c r="E459" s="330">
        <v>0.0</v>
      </c>
      <c r="F459" s="330">
        <v>0.0</v>
      </c>
      <c r="G459" s="330">
        <v>0.0</v>
      </c>
      <c r="H459" s="330">
        <v>0.0</v>
      </c>
      <c r="I459" s="330">
        <v>0.0</v>
      </c>
      <c r="J459" s="330">
        <v>0.0</v>
      </c>
    </row>
    <row r="460" ht="22.5" customHeight="1">
      <c r="A460" s="335" t="s">
        <v>3243</v>
      </c>
      <c r="B460" s="328">
        <v>45684.0</v>
      </c>
      <c r="C460" s="330">
        <v>0.0</v>
      </c>
      <c r="D460" s="330">
        <v>0.0</v>
      </c>
      <c r="E460" s="330">
        <v>0.0</v>
      </c>
      <c r="F460" s="330">
        <v>0.0</v>
      </c>
      <c r="G460" s="330">
        <v>0.0</v>
      </c>
      <c r="H460" s="330">
        <v>0.0</v>
      </c>
      <c r="I460" s="330">
        <v>0.0</v>
      </c>
      <c r="J460" s="330">
        <v>0.0</v>
      </c>
    </row>
    <row r="461" ht="22.5" customHeight="1">
      <c r="A461" s="335" t="s">
        <v>3243</v>
      </c>
      <c r="B461" s="328">
        <v>45685.0</v>
      </c>
      <c r="C461" s="330">
        <v>0.0</v>
      </c>
      <c r="D461" s="330">
        <v>0.0</v>
      </c>
      <c r="E461" s="330">
        <v>0.0</v>
      </c>
      <c r="F461" s="330">
        <v>0.0</v>
      </c>
      <c r="G461" s="330">
        <v>0.0</v>
      </c>
      <c r="H461" s="330">
        <v>0.0</v>
      </c>
      <c r="I461" s="330">
        <v>0.0</v>
      </c>
      <c r="J461" s="330">
        <v>0.0</v>
      </c>
    </row>
    <row r="462" ht="22.5" customHeight="1">
      <c r="A462" s="335" t="s">
        <v>3243</v>
      </c>
      <c r="B462" s="328">
        <v>45686.0</v>
      </c>
      <c r="C462" s="330">
        <v>0.0</v>
      </c>
      <c r="D462" s="330">
        <v>0.0</v>
      </c>
      <c r="E462" s="330">
        <v>0.0</v>
      </c>
      <c r="F462" s="330">
        <v>0.0</v>
      </c>
      <c r="G462" s="330">
        <v>0.0</v>
      </c>
      <c r="H462" s="330">
        <v>0.0</v>
      </c>
      <c r="I462" s="330">
        <v>0.0</v>
      </c>
      <c r="J462" s="330">
        <v>0.0</v>
      </c>
    </row>
    <row r="463" ht="22.5" customHeight="1">
      <c r="A463" s="335" t="s">
        <v>3243</v>
      </c>
      <c r="B463" s="328">
        <v>45687.0</v>
      </c>
      <c r="C463" s="330">
        <v>0.0</v>
      </c>
      <c r="D463" s="330">
        <v>0.0</v>
      </c>
      <c r="E463" s="330">
        <v>0.0</v>
      </c>
      <c r="F463" s="330">
        <v>0.0</v>
      </c>
      <c r="G463" s="330">
        <v>0.0</v>
      </c>
      <c r="H463" s="330">
        <v>0.0</v>
      </c>
      <c r="I463" s="330">
        <v>0.0</v>
      </c>
      <c r="J463" s="330">
        <v>0.0</v>
      </c>
    </row>
    <row r="464" ht="22.5" customHeight="1">
      <c r="A464" s="336" t="s">
        <v>3243</v>
      </c>
      <c r="B464" s="332">
        <v>45688.0</v>
      </c>
      <c r="C464" s="334">
        <v>0.0</v>
      </c>
      <c r="D464" s="334">
        <v>0.0</v>
      </c>
      <c r="E464" s="334">
        <v>0.0</v>
      </c>
      <c r="F464" s="334">
        <v>0.0</v>
      </c>
      <c r="G464" s="334">
        <v>0.0</v>
      </c>
      <c r="H464" s="334">
        <v>0.0</v>
      </c>
      <c r="I464" s="334">
        <v>0.0</v>
      </c>
      <c r="J464" s="334">
        <v>0.0</v>
      </c>
    </row>
    <row r="465" ht="22.5" customHeight="1">
      <c r="A465" s="335" t="s">
        <v>3250</v>
      </c>
      <c r="B465" s="328">
        <v>45689.0</v>
      </c>
      <c r="C465" s="330">
        <v>0.0</v>
      </c>
      <c r="D465" s="330">
        <v>0.0</v>
      </c>
      <c r="E465" s="330">
        <v>0.0</v>
      </c>
      <c r="F465" s="330">
        <v>0.0</v>
      </c>
      <c r="G465" s="330">
        <v>0.0</v>
      </c>
      <c r="H465" s="330">
        <v>0.0</v>
      </c>
      <c r="I465" s="330">
        <v>0.0</v>
      </c>
      <c r="J465" s="330">
        <v>0.0</v>
      </c>
    </row>
    <row r="466" ht="22.5" customHeight="1">
      <c r="A466" s="335" t="s">
        <v>3250</v>
      </c>
      <c r="B466" s="328">
        <v>45690.0</v>
      </c>
      <c r="C466" s="330">
        <v>0.0</v>
      </c>
      <c r="D466" s="330">
        <v>0.0</v>
      </c>
      <c r="E466" s="330">
        <v>0.0</v>
      </c>
      <c r="F466" s="330">
        <v>0.0</v>
      </c>
      <c r="G466" s="330">
        <v>0.0</v>
      </c>
      <c r="H466" s="330">
        <v>0.0</v>
      </c>
      <c r="I466" s="330">
        <v>0.0</v>
      </c>
      <c r="J466" s="330">
        <v>0.0</v>
      </c>
    </row>
    <row r="467" ht="22.5" customHeight="1">
      <c r="A467" s="335" t="s">
        <v>3250</v>
      </c>
      <c r="B467" s="328">
        <v>45691.0</v>
      </c>
      <c r="C467" s="330">
        <v>0.0</v>
      </c>
      <c r="D467" s="330">
        <v>0.0</v>
      </c>
      <c r="E467" s="330">
        <v>0.0</v>
      </c>
      <c r="F467" s="330">
        <v>0.0</v>
      </c>
      <c r="G467" s="330">
        <v>0.0</v>
      </c>
      <c r="H467" s="330">
        <v>0.0</v>
      </c>
      <c r="I467" s="330">
        <v>0.0</v>
      </c>
      <c r="J467" s="330">
        <v>0.0</v>
      </c>
    </row>
    <row r="468" ht="22.5" customHeight="1">
      <c r="A468" s="335" t="s">
        <v>3250</v>
      </c>
      <c r="B468" s="328">
        <v>45692.0</v>
      </c>
      <c r="C468" s="330">
        <v>0.0</v>
      </c>
      <c r="D468" s="330">
        <v>0.0</v>
      </c>
      <c r="E468" s="330">
        <v>0.0</v>
      </c>
      <c r="F468" s="330">
        <v>0.0</v>
      </c>
      <c r="G468" s="330">
        <v>0.0</v>
      </c>
      <c r="H468" s="330">
        <v>0.0</v>
      </c>
      <c r="I468" s="330">
        <v>0.0</v>
      </c>
      <c r="J468" s="330">
        <v>0.0</v>
      </c>
    </row>
    <row r="469" ht="22.5" customHeight="1">
      <c r="A469" s="335" t="s">
        <v>3250</v>
      </c>
      <c r="B469" s="328">
        <v>45693.0</v>
      </c>
      <c r="C469" s="330">
        <v>0.0</v>
      </c>
      <c r="D469" s="330">
        <v>0.0</v>
      </c>
      <c r="E469" s="330">
        <v>0.0</v>
      </c>
      <c r="F469" s="330">
        <v>0.0</v>
      </c>
      <c r="G469" s="330">
        <v>0.0</v>
      </c>
      <c r="H469" s="330">
        <v>0.0</v>
      </c>
      <c r="I469" s="330">
        <v>0.0</v>
      </c>
      <c r="J469" s="330">
        <v>0.0</v>
      </c>
    </row>
    <row r="470" ht="22.5" customHeight="1">
      <c r="A470" s="335" t="s">
        <v>3250</v>
      </c>
      <c r="B470" s="328">
        <v>45694.0</v>
      </c>
      <c r="C470" s="330">
        <v>0.0</v>
      </c>
      <c r="D470" s="330">
        <v>0.0</v>
      </c>
      <c r="E470" s="330">
        <v>0.0</v>
      </c>
      <c r="F470" s="330">
        <v>0.0</v>
      </c>
      <c r="G470" s="330">
        <v>0.0</v>
      </c>
      <c r="H470" s="330">
        <v>0.0</v>
      </c>
      <c r="I470" s="330">
        <v>0.0</v>
      </c>
      <c r="J470" s="330">
        <v>0.0</v>
      </c>
    </row>
    <row r="471" ht="22.5" customHeight="1">
      <c r="A471" s="335" t="s">
        <v>3250</v>
      </c>
      <c r="B471" s="328">
        <v>45695.0</v>
      </c>
      <c r="C471" s="330">
        <v>1.2236E7</v>
      </c>
      <c r="D471" s="330">
        <v>5200000.0</v>
      </c>
      <c r="E471" s="330">
        <v>5103400.0</v>
      </c>
      <c r="F471" s="330">
        <v>2800000.0</v>
      </c>
      <c r="G471" s="330">
        <v>0.0</v>
      </c>
      <c r="H471" s="330">
        <v>0.0</v>
      </c>
      <c r="I471" s="330">
        <v>2.0236E7</v>
      </c>
      <c r="J471" s="330">
        <v>2.01394E7</v>
      </c>
    </row>
    <row r="472" ht="22.5" customHeight="1">
      <c r="A472" s="335" t="s">
        <v>3250</v>
      </c>
      <c r="B472" s="328">
        <v>45696.0</v>
      </c>
      <c r="C472" s="330">
        <v>9027500.0</v>
      </c>
      <c r="D472" s="330">
        <v>0.0</v>
      </c>
      <c r="E472" s="330">
        <v>0.0</v>
      </c>
      <c r="F472" s="330">
        <v>4.215E7</v>
      </c>
      <c r="G472" s="330">
        <v>0.0</v>
      </c>
      <c r="H472" s="330">
        <v>0.0</v>
      </c>
      <c r="I472" s="330">
        <v>5.11775E7</v>
      </c>
      <c r="J472" s="330">
        <v>5.11775E7</v>
      </c>
    </row>
    <row r="473" ht="22.5" customHeight="1">
      <c r="A473" s="335" t="s">
        <v>3250</v>
      </c>
      <c r="B473" s="328">
        <v>45697.0</v>
      </c>
      <c r="C473" s="330">
        <v>1.864E7</v>
      </c>
      <c r="D473" s="330">
        <v>0.0</v>
      </c>
      <c r="E473" s="330">
        <v>0.0</v>
      </c>
      <c r="F473" s="330">
        <v>5635000.0</v>
      </c>
      <c r="G473" s="330">
        <v>0.0</v>
      </c>
      <c r="H473" s="330">
        <v>0.0</v>
      </c>
      <c r="I473" s="330">
        <v>2.4275E7</v>
      </c>
      <c r="J473" s="330">
        <v>2.4275E7</v>
      </c>
    </row>
    <row r="474" ht="22.5" customHeight="1">
      <c r="A474" s="335" t="s">
        <v>3250</v>
      </c>
      <c r="B474" s="328">
        <v>45698.0</v>
      </c>
      <c r="C474" s="330">
        <v>4015000.0</v>
      </c>
      <c r="D474" s="330">
        <v>4400000.0</v>
      </c>
      <c r="E474" s="330">
        <v>4320800.0</v>
      </c>
      <c r="F474" s="330">
        <v>1.6015E7</v>
      </c>
      <c r="G474" s="330">
        <v>0.0</v>
      </c>
      <c r="H474" s="330">
        <v>0.0</v>
      </c>
      <c r="I474" s="330">
        <v>2.443E7</v>
      </c>
      <c r="J474" s="330">
        <v>2.43508E7</v>
      </c>
    </row>
    <row r="475" ht="22.5" customHeight="1">
      <c r="A475" s="335" t="s">
        <v>3250</v>
      </c>
      <c r="B475" s="328">
        <v>45699.0</v>
      </c>
      <c r="C475" s="330">
        <v>3550000.0</v>
      </c>
      <c r="D475" s="330">
        <v>6500000.0</v>
      </c>
      <c r="E475" s="330">
        <v>6373000.0</v>
      </c>
      <c r="F475" s="330">
        <v>3000000.0</v>
      </c>
      <c r="G475" s="330">
        <v>0.0</v>
      </c>
      <c r="H475" s="330">
        <v>0.0</v>
      </c>
      <c r="I475" s="330">
        <v>1.305E7</v>
      </c>
      <c r="J475" s="330">
        <v>1.2923E7</v>
      </c>
    </row>
    <row r="476" ht="22.5" customHeight="1">
      <c r="A476" s="335" t="s">
        <v>3250</v>
      </c>
      <c r="B476" s="328">
        <v>45700.0</v>
      </c>
      <c r="C476" s="330">
        <v>1500000.0</v>
      </c>
      <c r="D476" s="330">
        <v>2500000.0</v>
      </c>
      <c r="E476" s="330">
        <v>2455000.0</v>
      </c>
      <c r="F476" s="330">
        <v>6846000.0</v>
      </c>
      <c r="G476" s="330">
        <v>0.0</v>
      </c>
      <c r="H476" s="330">
        <v>0.0</v>
      </c>
      <c r="I476" s="330">
        <v>1.0846E7</v>
      </c>
      <c r="J476" s="330">
        <v>1.0801E7</v>
      </c>
    </row>
    <row r="477" ht="22.5" customHeight="1">
      <c r="A477" s="335" t="s">
        <v>3250</v>
      </c>
      <c r="B477" s="328">
        <v>45701.0</v>
      </c>
      <c r="C477" s="330">
        <v>2.385E7</v>
      </c>
      <c r="D477" s="330">
        <v>2.676E7</v>
      </c>
      <c r="E477" s="330">
        <v>2.626832E7</v>
      </c>
      <c r="F477" s="330">
        <v>1.079E7</v>
      </c>
      <c r="G477" s="330">
        <v>0.0</v>
      </c>
      <c r="H477" s="330">
        <v>0.0</v>
      </c>
      <c r="I477" s="330">
        <v>6.14E7</v>
      </c>
      <c r="J477" s="330">
        <v>6.090832E7</v>
      </c>
    </row>
    <row r="478" ht="22.5" customHeight="1">
      <c r="A478" s="335" t="s">
        <v>3250</v>
      </c>
      <c r="B478" s="328">
        <v>45702.0</v>
      </c>
      <c r="C478" s="330">
        <v>5.8465E7</v>
      </c>
      <c r="D478" s="330">
        <v>3.521E7</v>
      </c>
      <c r="E478" s="330">
        <v>3.457622E7</v>
      </c>
      <c r="F478" s="330">
        <v>6600000.0</v>
      </c>
      <c r="G478" s="330">
        <v>3.03E7</v>
      </c>
      <c r="H478" s="330">
        <v>0.0</v>
      </c>
      <c r="I478" s="330">
        <v>1.30575E8</v>
      </c>
      <c r="J478" s="330">
        <v>1.2994122E8</v>
      </c>
    </row>
    <row r="479" ht="22.5" customHeight="1">
      <c r="A479" s="335" t="s">
        <v>3250</v>
      </c>
      <c r="B479" s="328">
        <v>45703.0</v>
      </c>
      <c r="C479" s="330">
        <v>5.3715E7</v>
      </c>
      <c r="D479" s="330">
        <v>2.1075E7</v>
      </c>
      <c r="E479" s="330">
        <v>2.069565E7</v>
      </c>
      <c r="F479" s="330">
        <v>2.1333E7</v>
      </c>
      <c r="G479" s="330">
        <v>0.0</v>
      </c>
      <c r="H479" s="330">
        <v>0.0</v>
      </c>
      <c r="I479" s="330">
        <v>9.6123E7</v>
      </c>
      <c r="J479" s="330">
        <v>9.574365E7</v>
      </c>
    </row>
    <row r="480" ht="22.5" customHeight="1">
      <c r="A480" s="335" t="s">
        <v>3250</v>
      </c>
      <c r="B480" s="328">
        <v>45704.0</v>
      </c>
      <c r="C480" s="330">
        <v>2.565E7</v>
      </c>
      <c r="D480" s="330">
        <v>200000.0</v>
      </c>
      <c r="E480" s="330">
        <v>196400.0</v>
      </c>
      <c r="F480" s="330">
        <v>7330000.0</v>
      </c>
      <c r="G480" s="330">
        <v>0.0</v>
      </c>
      <c r="H480" s="330">
        <v>0.0</v>
      </c>
      <c r="I480" s="330">
        <v>3.318E7</v>
      </c>
      <c r="J480" s="330">
        <v>3.31764E7</v>
      </c>
    </row>
    <row r="481" ht="22.5" customHeight="1">
      <c r="A481" s="335" t="s">
        <v>3250</v>
      </c>
      <c r="B481" s="328">
        <v>45705.0</v>
      </c>
      <c r="C481" s="330">
        <v>2315000.0</v>
      </c>
      <c r="D481" s="330">
        <v>0.0</v>
      </c>
      <c r="E481" s="330">
        <v>0.0</v>
      </c>
      <c r="F481" s="330">
        <v>3.545E7</v>
      </c>
      <c r="G481" s="330">
        <v>0.0</v>
      </c>
      <c r="H481" s="330">
        <v>0.0</v>
      </c>
      <c r="I481" s="330">
        <v>3.7765E7</v>
      </c>
      <c r="J481" s="330">
        <v>3.7765E7</v>
      </c>
    </row>
    <row r="482" ht="22.5" customHeight="1">
      <c r="A482" s="335" t="s">
        <v>3250</v>
      </c>
      <c r="B482" s="328">
        <v>45706.0</v>
      </c>
      <c r="C482" s="330">
        <v>1.047E7</v>
      </c>
      <c r="D482" s="330">
        <v>1.33E7</v>
      </c>
      <c r="E482" s="330">
        <v>1.30606E7</v>
      </c>
      <c r="F482" s="330">
        <v>1830000.0</v>
      </c>
      <c r="G482" s="330">
        <v>0.0</v>
      </c>
      <c r="H482" s="330">
        <v>0.0</v>
      </c>
      <c r="I482" s="330">
        <v>2.56E7</v>
      </c>
      <c r="J482" s="330">
        <v>2.53606E7</v>
      </c>
    </row>
    <row r="483" ht="22.5" customHeight="1">
      <c r="A483" s="335" t="s">
        <v>3250</v>
      </c>
      <c r="B483" s="328">
        <v>45707.0</v>
      </c>
      <c r="C483" s="330">
        <v>3.605E7</v>
      </c>
      <c r="D483" s="330">
        <v>9635000.0</v>
      </c>
      <c r="E483" s="330">
        <v>9457160.0</v>
      </c>
      <c r="F483" s="330">
        <v>4419500.0</v>
      </c>
      <c r="G483" s="330">
        <v>0.0</v>
      </c>
      <c r="H483" s="330">
        <v>0.0</v>
      </c>
      <c r="I483" s="330">
        <v>5.01045E7</v>
      </c>
      <c r="J483" s="330">
        <v>4.992666E7</v>
      </c>
    </row>
    <row r="484" ht="22.5" customHeight="1">
      <c r="A484" s="335" t="s">
        <v>3250</v>
      </c>
      <c r="B484" s="328">
        <v>45708.0</v>
      </c>
      <c r="C484" s="330">
        <v>875000.0</v>
      </c>
      <c r="D484" s="330">
        <v>0.0</v>
      </c>
      <c r="E484" s="330">
        <v>0.0</v>
      </c>
      <c r="F484" s="330">
        <v>8.174E7</v>
      </c>
      <c r="G484" s="330">
        <v>0.0</v>
      </c>
      <c r="H484" s="330">
        <v>0.0</v>
      </c>
      <c r="I484" s="330">
        <v>8.2615E7</v>
      </c>
      <c r="J484" s="330">
        <v>8.2615E7</v>
      </c>
    </row>
    <row r="485" ht="22.5" customHeight="1">
      <c r="A485" s="335" t="s">
        <v>3250</v>
      </c>
      <c r="B485" s="328">
        <v>45709.0</v>
      </c>
      <c r="C485" s="330">
        <v>4775000.0</v>
      </c>
      <c r="D485" s="330">
        <v>1.496E7</v>
      </c>
      <c r="E485" s="330">
        <v>1.469072E7</v>
      </c>
      <c r="F485" s="330">
        <v>2.78E7</v>
      </c>
      <c r="G485" s="330">
        <v>0.0</v>
      </c>
      <c r="H485" s="330">
        <v>0.0</v>
      </c>
      <c r="I485" s="330">
        <v>4.7535E7</v>
      </c>
      <c r="J485" s="330">
        <v>4.726572E7</v>
      </c>
    </row>
    <row r="486" ht="22.5" customHeight="1">
      <c r="A486" s="335" t="s">
        <v>3250</v>
      </c>
      <c r="B486" s="328">
        <v>45710.0</v>
      </c>
      <c r="C486" s="330">
        <v>9240000.0</v>
      </c>
      <c r="D486" s="330">
        <v>3.2665E7</v>
      </c>
      <c r="E486" s="330">
        <v>3.207703E7</v>
      </c>
      <c r="F486" s="330">
        <v>6.192E7</v>
      </c>
      <c r="G486" s="330">
        <v>0.0</v>
      </c>
      <c r="H486" s="330">
        <v>0.0</v>
      </c>
      <c r="I486" s="330">
        <v>1.03825E8</v>
      </c>
      <c r="J486" s="330">
        <v>1.0323703E8</v>
      </c>
    </row>
    <row r="487" ht="22.5" customHeight="1">
      <c r="A487" s="335" t="s">
        <v>3250</v>
      </c>
      <c r="B487" s="328">
        <v>45711.0</v>
      </c>
      <c r="C487" s="330">
        <v>6065000.0</v>
      </c>
      <c r="D487" s="330">
        <v>3155000.0</v>
      </c>
      <c r="E487" s="330">
        <v>3098210.0</v>
      </c>
      <c r="F487" s="330">
        <v>5.0735E7</v>
      </c>
      <c r="G487" s="330">
        <v>0.0</v>
      </c>
      <c r="H487" s="330">
        <v>0.0</v>
      </c>
      <c r="I487" s="330">
        <v>5.9955E7</v>
      </c>
      <c r="J487" s="330">
        <v>5.989821E7</v>
      </c>
    </row>
    <row r="488" ht="22.5" customHeight="1">
      <c r="A488" s="335" t="s">
        <v>3250</v>
      </c>
      <c r="B488" s="328">
        <v>45712.0</v>
      </c>
      <c r="C488" s="330">
        <v>6910000.0</v>
      </c>
      <c r="D488" s="330">
        <v>1.705E7</v>
      </c>
      <c r="E488" s="330">
        <v>1.67431E7</v>
      </c>
      <c r="F488" s="330">
        <v>4.616E7</v>
      </c>
      <c r="G488" s="330">
        <v>0.0</v>
      </c>
      <c r="H488" s="330">
        <v>0.0</v>
      </c>
      <c r="I488" s="330">
        <v>7.012E7</v>
      </c>
      <c r="J488" s="330">
        <v>6.98131E7</v>
      </c>
    </row>
    <row r="489" ht="22.5" customHeight="1">
      <c r="A489" s="335" t="s">
        <v>3250</v>
      </c>
      <c r="B489" s="328">
        <v>45713.0</v>
      </c>
      <c r="C489" s="330">
        <v>1.0575E7</v>
      </c>
      <c r="D489" s="330">
        <v>350000.0</v>
      </c>
      <c r="E489" s="330">
        <v>343700.0</v>
      </c>
      <c r="F489" s="330">
        <v>5.423E7</v>
      </c>
      <c r="G489" s="330">
        <v>5.957E7</v>
      </c>
      <c r="H489" s="330">
        <v>0.0</v>
      </c>
      <c r="I489" s="330">
        <v>1.24725E8</v>
      </c>
      <c r="J489" s="330">
        <v>1.247187E8</v>
      </c>
    </row>
    <row r="490" ht="22.5" customHeight="1">
      <c r="A490" s="335" t="s">
        <v>3250</v>
      </c>
      <c r="B490" s="328">
        <v>45714.0</v>
      </c>
      <c r="C490" s="330">
        <v>8715000.0</v>
      </c>
      <c r="D490" s="330">
        <v>3.98E7</v>
      </c>
      <c r="E490" s="330">
        <v>3.900645E7</v>
      </c>
      <c r="F490" s="330">
        <v>6.98E7</v>
      </c>
      <c r="G490" s="330">
        <v>0.0</v>
      </c>
      <c r="H490" s="330">
        <v>0.0</v>
      </c>
      <c r="I490" s="330">
        <v>1.18315E8</v>
      </c>
      <c r="J490" s="330">
        <v>1.1752145E8</v>
      </c>
    </row>
    <row r="491" ht="22.5" customHeight="1">
      <c r="A491" s="335" t="s">
        <v>3250</v>
      </c>
      <c r="B491" s="328">
        <v>45715.0</v>
      </c>
      <c r="C491" s="330">
        <v>1.8033E7</v>
      </c>
      <c r="D491" s="330">
        <v>0.0</v>
      </c>
      <c r="E491" s="330">
        <v>0.0</v>
      </c>
      <c r="F491" s="330">
        <v>6900000.0</v>
      </c>
      <c r="G491" s="330">
        <v>0.0</v>
      </c>
      <c r="H491" s="330">
        <v>0.0</v>
      </c>
      <c r="I491" s="330">
        <v>2.4933E7</v>
      </c>
      <c r="J491" s="330">
        <v>2.4933E7</v>
      </c>
    </row>
    <row r="492" ht="22.5" customHeight="1">
      <c r="A492" s="336" t="s">
        <v>3250</v>
      </c>
      <c r="B492" s="332">
        <v>45716.0</v>
      </c>
      <c r="C492" s="334">
        <v>770000.0</v>
      </c>
      <c r="D492" s="334">
        <v>0.0</v>
      </c>
      <c r="E492" s="334">
        <v>0.0</v>
      </c>
      <c r="F492" s="334">
        <v>6095000.0</v>
      </c>
      <c r="G492" s="334">
        <v>0.0</v>
      </c>
      <c r="H492" s="334">
        <v>0.0</v>
      </c>
      <c r="I492" s="334">
        <v>6865000.0</v>
      </c>
      <c r="J492" s="334">
        <v>6865000.0</v>
      </c>
    </row>
    <row r="493" ht="22.5" customHeight="1">
      <c r="A493" s="335" t="s">
        <v>3253</v>
      </c>
      <c r="B493" s="328">
        <v>45717.0</v>
      </c>
      <c r="C493" s="330">
        <v>2.67E7</v>
      </c>
      <c r="D493" s="330">
        <v>1.075E7</v>
      </c>
      <c r="E493" s="330">
        <v>1.049475E7</v>
      </c>
      <c r="F493" s="330">
        <v>3.9257E7</v>
      </c>
      <c r="G493" s="330">
        <v>0.0</v>
      </c>
      <c r="H493" s="330">
        <v>0.0</v>
      </c>
      <c r="I493" s="330">
        <v>7.6707E7</v>
      </c>
      <c r="J493" s="330">
        <v>7.645175E7</v>
      </c>
    </row>
    <row r="494" ht="22.5" customHeight="1">
      <c r="A494" s="335" t="s">
        <v>3253</v>
      </c>
      <c r="B494" s="328">
        <v>45718.0</v>
      </c>
      <c r="C494" s="330">
        <v>1.7588E8</v>
      </c>
      <c r="D494" s="330">
        <v>8250000.0</v>
      </c>
      <c r="E494" s="330">
        <v>8097500.0</v>
      </c>
      <c r="F494" s="330">
        <v>1.11845E7</v>
      </c>
      <c r="G494" s="330">
        <v>0.0</v>
      </c>
      <c r="H494" s="330">
        <v>0.0</v>
      </c>
      <c r="I494" s="330">
        <v>1.953145E8</v>
      </c>
      <c r="J494" s="330">
        <v>1.95162E8</v>
      </c>
    </row>
    <row r="495" ht="22.5" customHeight="1">
      <c r="A495" s="335" t="s">
        <v>3253</v>
      </c>
      <c r="B495" s="328">
        <v>45719.0</v>
      </c>
      <c r="C495" s="330">
        <v>8.19E7</v>
      </c>
      <c r="D495" s="330">
        <v>4.05E7</v>
      </c>
      <c r="E495" s="330">
        <v>3.9771E7</v>
      </c>
      <c r="F495" s="330">
        <v>2675000.0</v>
      </c>
      <c r="G495" s="330">
        <v>0.0</v>
      </c>
      <c r="H495" s="330">
        <v>0.0</v>
      </c>
      <c r="I495" s="330">
        <v>1.25075E8</v>
      </c>
      <c r="J495" s="330">
        <v>1.24346E8</v>
      </c>
    </row>
    <row r="496" ht="22.5" customHeight="1">
      <c r="A496" s="335" t="s">
        <v>3253</v>
      </c>
      <c r="B496" s="328">
        <v>45720.0</v>
      </c>
      <c r="C496" s="330">
        <v>5815000.0</v>
      </c>
      <c r="D496" s="330">
        <v>0.0</v>
      </c>
      <c r="E496" s="330">
        <v>0.0</v>
      </c>
      <c r="F496" s="330">
        <v>1.1625E7</v>
      </c>
      <c r="G496" s="330">
        <v>0.0</v>
      </c>
      <c r="H496" s="330">
        <v>0.0</v>
      </c>
      <c r="I496" s="330">
        <v>1.744E7</v>
      </c>
      <c r="J496" s="330">
        <v>1.744E7</v>
      </c>
    </row>
    <row r="497" ht="22.5" customHeight="1">
      <c r="A497" s="335" t="s">
        <v>3253</v>
      </c>
      <c r="B497" s="328">
        <v>45721.0</v>
      </c>
      <c r="C497" s="330">
        <v>2.25315E8</v>
      </c>
      <c r="D497" s="330">
        <v>7665000.0</v>
      </c>
      <c r="E497" s="330">
        <v>7527030.0</v>
      </c>
      <c r="F497" s="330">
        <v>1.0975E7</v>
      </c>
      <c r="G497" s="330">
        <v>0.0</v>
      </c>
      <c r="H497" s="330">
        <v>0.0</v>
      </c>
      <c r="I497" s="330">
        <v>2.43955E8</v>
      </c>
      <c r="J497" s="330">
        <v>2.4381703E8</v>
      </c>
    </row>
    <row r="498" ht="22.5" customHeight="1">
      <c r="A498" s="335" t="s">
        <v>3253</v>
      </c>
      <c r="B498" s="328">
        <v>45722.0</v>
      </c>
      <c r="C498" s="330">
        <v>1.916E8</v>
      </c>
      <c r="D498" s="330">
        <v>0.0</v>
      </c>
      <c r="E498" s="330">
        <v>0.0</v>
      </c>
      <c r="F498" s="330">
        <v>1.29324E8</v>
      </c>
      <c r="G498" s="330">
        <v>5.2406E7</v>
      </c>
      <c r="H498" s="330">
        <v>0.0</v>
      </c>
      <c r="I498" s="330">
        <v>3.7333E8</v>
      </c>
      <c r="J498" s="330">
        <v>3.7333E8</v>
      </c>
    </row>
    <row r="499" ht="22.5" customHeight="1">
      <c r="A499" s="335" t="s">
        <v>3253</v>
      </c>
      <c r="B499" s="328">
        <v>45723.0</v>
      </c>
      <c r="C499" s="330">
        <v>2.47E7</v>
      </c>
      <c r="D499" s="330">
        <v>0.0</v>
      </c>
      <c r="E499" s="330">
        <v>0.0</v>
      </c>
      <c r="F499" s="330">
        <v>1.765E7</v>
      </c>
      <c r="G499" s="330">
        <v>0.0</v>
      </c>
      <c r="H499" s="330">
        <v>0.0</v>
      </c>
      <c r="I499" s="330">
        <v>4.235E7</v>
      </c>
      <c r="J499" s="330">
        <v>4.235E7</v>
      </c>
    </row>
    <row r="500" ht="22.5" customHeight="1">
      <c r="A500" s="335" t="s">
        <v>3253</v>
      </c>
      <c r="B500" s="328">
        <v>45724.0</v>
      </c>
      <c r="C500" s="330">
        <v>515000.0</v>
      </c>
      <c r="D500" s="330">
        <v>900000.0</v>
      </c>
      <c r="E500" s="330">
        <v>883800.0</v>
      </c>
      <c r="F500" s="330">
        <v>3.24E7</v>
      </c>
      <c r="G500" s="330">
        <v>0.0</v>
      </c>
      <c r="H500" s="330">
        <v>250000.0</v>
      </c>
      <c r="I500" s="330">
        <v>3.3565E7</v>
      </c>
      <c r="J500" s="330">
        <v>3.35488E7</v>
      </c>
    </row>
    <row r="501" ht="22.5" customHeight="1">
      <c r="A501" s="335" t="s">
        <v>3253</v>
      </c>
      <c r="B501" s="328">
        <v>45725.0</v>
      </c>
      <c r="C501" s="330">
        <v>3315000.0</v>
      </c>
      <c r="D501" s="330">
        <v>5350000.0</v>
      </c>
      <c r="E501" s="330">
        <v>5252100.0</v>
      </c>
      <c r="F501" s="330">
        <v>1.478E7</v>
      </c>
      <c r="G501" s="330">
        <v>0.0</v>
      </c>
      <c r="H501" s="330">
        <v>0.0</v>
      </c>
      <c r="I501" s="330">
        <v>2.3445E7</v>
      </c>
      <c r="J501" s="330">
        <v>2.33471E7</v>
      </c>
    </row>
    <row r="502" ht="22.5" customHeight="1">
      <c r="A502" s="335" t="s">
        <v>3253</v>
      </c>
      <c r="B502" s="328">
        <v>45726.0</v>
      </c>
      <c r="C502" s="330">
        <v>0.0</v>
      </c>
      <c r="D502" s="330">
        <v>2250000.0</v>
      </c>
      <c r="E502" s="330">
        <v>2209500.0</v>
      </c>
      <c r="F502" s="330">
        <v>1.6765E7</v>
      </c>
      <c r="G502" s="330">
        <v>0.0</v>
      </c>
      <c r="H502" s="330">
        <v>0.0</v>
      </c>
      <c r="I502" s="330">
        <v>1.9015E7</v>
      </c>
      <c r="J502" s="330">
        <v>1.89745E7</v>
      </c>
    </row>
    <row r="503" ht="22.5" customHeight="1">
      <c r="A503" s="335" t="s">
        <v>3253</v>
      </c>
      <c r="B503" s="328">
        <v>45727.0</v>
      </c>
      <c r="C503" s="330">
        <v>7060000.0</v>
      </c>
      <c r="D503" s="330">
        <v>1500000.0</v>
      </c>
      <c r="E503" s="330">
        <v>1488000.0</v>
      </c>
      <c r="F503" s="330">
        <v>9.5208E7</v>
      </c>
      <c r="G503" s="330">
        <v>3.719E7</v>
      </c>
      <c r="H503" s="330">
        <v>0.0</v>
      </c>
      <c r="I503" s="330">
        <v>1.40958E8</v>
      </c>
      <c r="J503" s="330">
        <v>1.40946E8</v>
      </c>
    </row>
    <row r="504" ht="22.5" customHeight="1">
      <c r="A504" s="335" t="s">
        <v>3253</v>
      </c>
      <c r="B504" s="328">
        <v>45728.0</v>
      </c>
      <c r="C504" s="330">
        <v>4415000.0</v>
      </c>
      <c r="D504" s="330">
        <v>8.2E7</v>
      </c>
      <c r="E504" s="330">
        <v>8.04625E7</v>
      </c>
      <c r="F504" s="330">
        <v>1.778E7</v>
      </c>
      <c r="G504" s="330">
        <v>0.0</v>
      </c>
      <c r="H504" s="330">
        <v>1.8E7</v>
      </c>
      <c r="I504" s="330">
        <v>8.6195E7</v>
      </c>
      <c r="J504" s="330">
        <v>8.46575E7</v>
      </c>
    </row>
    <row r="505" ht="22.5" customHeight="1">
      <c r="A505" s="335" t="s">
        <v>3253</v>
      </c>
      <c r="B505" s="328">
        <v>45729.0</v>
      </c>
      <c r="C505" s="330">
        <v>6800000.0</v>
      </c>
      <c r="D505" s="330">
        <v>4.351E7</v>
      </c>
      <c r="E505" s="330">
        <v>4.2667675E7</v>
      </c>
      <c r="F505" s="330">
        <v>8.665E7</v>
      </c>
      <c r="G505" s="330">
        <v>0.0</v>
      </c>
      <c r="H505" s="330">
        <v>0.0</v>
      </c>
      <c r="I505" s="330">
        <v>1.3696E8</v>
      </c>
      <c r="J505" s="330">
        <v>1.36117675E8</v>
      </c>
    </row>
    <row r="506" ht="22.5" customHeight="1">
      <c r="A506" s="335" t="s">
        <v>3253</v>
      </c>
      <c r="B506" s="328">
        <v>45730.0</v>
      </c>
      <c r="C506" s="330">
        <v>0.0</v>
      </c>
      <c r="D506" s="330">
        <v>0.0</v>
      </c>
      <c r="E506" s="330">
        <v>0.0</v>
      </c>
      <c r="F506" s="330">
        <v>1.214E8</v>
      </c>
      <c r="G506" s="330">
        <v>0.0</v>
      </c>
      <c r="H506" s="330">
        <v>0.0</v>
      </c>
      <c r="I506" s="330">
        <v>1.214E8</v>
      </c>
      <c r="J506" s="330">
        <v>1.214E8</v>
      </c>
    </row>
    <row r="507" ht="22.5" customHeight="1">
      <c r="A507" s="335" t="s">
        <v>3253</v>
      </c>
      <c r="B507" s="328">
        <v>45731.0</v>
      </c>
      <c r="C507" s="330">
        <v>1.1998E8</v>
      </c>
      <c r="D507" s="330">
        <v>3000000.0</v>
      </c>
      <c r="E507" s="330">
        <v>2946000.0</v>
      </c>
      <c r="F507" s="330">
        <v>5.876E7</v>
      </c>
      <c r="G507" s="330">
        <v>0.0</v>
      </c>
      <c r="H507" s="330">
        <v>0.0</v>
      </c>
      <c r="I507" s="330">
        <v>1.8174E8</v>
      </c>
      <c r="J507" s="330">
        <v>1.81686E8</v>
      </c>
    </row>
    <row r="508" ht="22.5" customHeight="1">
      <c r="A508" s="335" t="s">
        <v>3253</v>
      </c>
      <c r="B508" s="328">
        <v>45732.0</v>
      </c>
      <c r="C508" s="330">
        <v>6105000.0</v>
      </c>
      <c r="D508" s="330">
        <v>4905000.0</v>
      </c>
      <c r="E508" s="330">
        <v>4816710.0</v>
      </c>
      <c r="F508" s="330">
        <v>1.7565E7</v>
      </c>
      <c r="G508" s="330">
        <v>0.0</v>
      </c>
      <c r="H508" s="330">
        <v>0.0</v>
      </c>
      <c r="I508" s="330">
        <v>2.8575E7</v>
      </c>
      <c r="J508" s="330">
        <v>2.848671E7</v>
      </c>
    </row>
    <row r="509" ht="22.5" customHeight="1">
      <c r="A509" s="335" t="s">
        <v>3253</v>
      </c>
      <c r="B509" s="328">
        <v>45733.0</v>
      </c>
      <c r="C509" s="330">
        <v>1.4515E7</v>
      </c>
      <c r="D509" s="330">
        <v>840000.0</v>
      </c>
      <c r="E509" s="330">
        <v>824880.0</v>
      </c>
      <c r="F509" s="330">
        <v>1.2705E7</v>
      </c>
      <c r="G509" s="330">
        <v>0.0</v>
      </c>
      <c r="H509" s="330">
        <v>0.0</v>
      </c>
      <c r="I509" s="330">
        <v>2.806E7</v>
      </c>
      <c r="J509" s="330">
        <v>2.804488E7</v>
      </c>
    </row>
    <row r="510" ht="22.5" customHeight="1">
      <c r="A510" s="335" t="s">
        <v>3253</v>
      </c>
      <c r="B510" s="328">
        <v>45734.0</v>
      </c>
      <c r="C510" s="330">
        <v>2250000.0</v>
      </c>
      <c r="D510" s="330">
        <v>350000.0</v>
      </c>
      <c r="E510" s="330">
        <v>347200.0</v>
      </c>
      <c r="F510" s="330">
        <v>5.7295E7</v>
      </c>
      <c r="G510" s="330">
        <v>0.0</v>
      </c>
      <c r="H510" s="330">
        <v>0.0</v>
      </c>
      <c r="I510" s="330">
        <v>5.9895E7</v>
      </c>
      <c r="J510" s="330">
        <v>5.98922E7</v>
      </c>
    </row>
    <row r="511" ht="22.5" customHeight="1">
      <c r="A511" s="335" t="s">
        <v>3253</v>
      </c>
      <c r="B511" s="328">
        <v>45735.0</v>
      </c>
      <c r="C511" s="330">
        <v>1.491E7</v>
      </c>
      <c r="D511" s="330">
        <v>3000000.0</v>
      </c>
      <c r="E511" s="330">
        <v>2946000.0</v>
      </c>
      <c r="F511" s="330">
        <v>9.725E7</v>
      </c>
      <c r="G511" s="330">
        <v>0.0</v>
      </c>
      <c r="H511" s="330">
        <v>0.0</v>
      </c>
      <c r="I511" s="330">
        <v>1.1516E8</v>
      </c>
      <c r="J511" s="330">
        <v>1.15106E8</v>
      </c>
    </row>
    <row r="512" ht="22.5" customHeight="1">
      <c r="A512" s="335" t="s">
        <v>3253</v>
      </c>
      <c r="B512" s="328">
        <v>45736.0</v>
      </c>
      <c r="C512" s="330">
        <v>2350000.0</v>
      </c>
      <c r="D512" s="330">
        <v>1746000.0</v>
      </c>
      <c r="E512" s="330">
        <v>1691874.0</v>
      </c>
      <c r="F512" s="330">
        <v>2.2226E8</v>
      </c>
      <c r="G512" s="330">
        <v>0.0</v>
      </c>
      <c r="H512" s="330">
        <v>0.0</v>
      </c>
      <c r="I512" s="330">
        <v>2.26356E8</v>
      </c>
      <c r="J512" s="330">
        <v>2.26301874E8</v>
      </c>
    </row>
    <row r="513" ht="22.5" customHeight="1">
      <c r="A513" s="335" t="s">
        <v>3253</v>
      </c>
      <c r="B513" s="328">
        <v>45737.0</v>
      </c>
      <c r="C513" s="330">
        <v>3.95E7</v>
      </c>
      <c r="D513" s="330">
        <v>0.0</v>
      </c>
      <c r="E513" s="330">
        <v>0.0</v>
      </c>
      <c r="F513" s="330">
        <v>3.0645E7</v>
      </c>
      <c r="G513" s="330">
        <v>0.0</v>
      </c>
      <c r="H513" s="330">
        <v>0.0</v>
      </c>
      <c r="I513" s="330">
        <v>7.0145E7</v>
      </c>
      <c r="J513" s="330">
        <v>7.0145E7</v>
      </c>
    </row>
    <row r="514" ht="22.5" customHeight="1">
      <c r="A514" s="335" t="s">
        <v>3253</v>
      </c>
      <c r="B514" s="328">
        <v>45738.0</v>
      </c>
      <c r="C514" s="330">
        <v>500000.0</v>
      </c>
      <c r="D514" s="330">
        <v>8065000.0</v>
      </c>
      <c r="E514" s="330">
        <v>7919830.0</v>
      </c>
      <c r="F514" s="330">
        <v>3.7305E7</v>
      </c>
      <c r="G514" s="330">
        <v>0.0</v>
      </c>
      <c r="H514" s="330">
        <v>0.0</v>
      </c>
      <c r="I514" s="330">
        <v>4.587E7</v>
      </c>
      <c r="J514" s="330">
        <v>4.572483E7</v>
      </c>
    </row>
    <row r="515" ht="22.5" customHeight="1">
      <c r="A515" s="335" t="s">
        <v>3253</v>
      </c>
      <c r="B515" s="328">
        <v>45739.0</v>
      </c>
      <c r="C515" s="330">
        <v>8850000.0</v>
      </c>
      <c r="D515" s="330">
        <v>0.0</v>
      </c>
      <c r="E515" s="330">
        <v>0.0</v>
      </c>
      <c r="F515" s="330">
        <v>1.4375E7</v>
      </c>
      <c r="G515" s="330">
        <v>0.0</v>
      </c>
      <c r="H515" s="330">
        <v>0.0</v>
      </c>
      <c r="I515" s="330">
        <v>2.3225E7</v>
      </c>
      <c r="J515" s="330">
        <v>2.3225E7</v>
      </c>
    </row>
    <row r="516" ht="22.5" customHeight="1">
      <c r="A516" s="335" t="s">
        <v>3253</v>
      </c>
      <c r="B516" s="328">
        <v>45740.0</v>
      </c>
      <c r="C516" s="330">
        <v>5200000.0</v>
      </c>
      <c r="D516" s="330">
        <v>2000000.0</v>
      </c>
      <c r="E516" s="330">
        <v>1961000.0</v>
      </c>
      <c r="F516" s="330">
        <v>1.808E7</v>
      </c>
      <c r="G516" s="330">
        <v>0.0</v>
      </c>
      <c r="H516" s="330">
        <v>0.0</v>
      </c>
      <c r="I516" s="330">
        <v>2.528E7</v>
      </c>
      <c r="J516" s="330">
        <v>2.5241E7</v>
      </c>
    </row>
    <row r="517" ht="22.5" customHeight="1">
      <c r="A517" s="335" t="s">
        <v>3253</v>
      </c>
      <c r="B517" s="328">
        <v>45741.0</v>
      </c>
      <c r="C517" s="330">
        <v>4.8285E7</v>
      </c>
      <c r="D517" s="330">
        <v>2000000.0</v>
      </c>
      <c r="E517" s="330">
        <v>1961000.0</v>
      </c>
      <c r="F517" s="330">
        <v>2.0065E7</v>
      </c>
      <c r="G517" s="330">
        <v>8191000.0</v>
      </c>
      <c r="H517" s="330">
        <v>0.0</v>
      </c>
      <c r="I517" s="330">
        <v>7.8541E7</v>
      </c>
      <c r="J517" s="330">
        <v>7.8502E7</v>
      </c>
    </row>
    <row r="518" ht="22.5" customHeight="1">
      <c r="A518" s="335" t="s">
        <v>3253</v>
      </c>
      <c r="B518" s="328">
        <v>45742.0</v>
      </c>
      <c r="C518" s="330">
        <v>1.828E7</v>
      </c>
      <c r="D518" s="330">
        <v>3300000.0</v>
      </c>
      <c r="E518" s="330">
        <v>3240600.0</v>
      </c>
      <c r="F518" s="330">
        <v>3.5565E7</v>
      </c>
      <c r="G518" s="330">
        <v>0.0</v>
      </c>
      <c r="H518" s="330">
        <v>0.0</v>
      </c>
      <c r="I518" s="330">
        <v>5.7145E7</v>
      </c>
      <c r="J518" s="330">
        <v>5.70856E7</v>
      </c>
    </row>
    <row r="519" ht="22.5" customHeight="1">
      <c r="A519" s="335" t="s">
        <v>3253</v>
      </c>
      <c r="B519" s="328">
        <v>45743.0</v>
      </c>
      <c r="C519" s="330">
        <v>3.6245E7</v>
      </c>
      <c r="D519" s="330">
        <v>1.27E7</v>
      </c>
      <c r="E519" s="330">
        <v>1.24714E7</v>
      </c>
      <c r="F519" s="330">
        <v>1050000.0</v>
      </c>
      <c r="G519" s="330">
        <v>0.0</v>
      </c>
      <c r="H519" s="330">
        <v>0.0</v>
      </c>
      <c r="I519" s="330">
        <v>4.9995E7</v>
      </c>
      <c r="J519" s="330">
        <v>4.97664E7</v>
      </c>
    </row>
    <row r="520" ht="22.5" customHeight="1">
      <c r="A520" s="335" t="s">
        <v>3253</v>
      </c>
      <c r="B520" s="328">
        <v>45744.0</v>
      </c>
      <c r="C520" s="330">
        <v>2.083E7</v>
      </c>
      <c r="D520" s="330">
        <v>4.9781E7</v>
      </c>
      <c r="E520" s="330">
        <v>4.8903E7</v>
      </c>
      <c r="F520" s="330">
        <v>5.3355E7</v>
      </c>
      <c r="G520" s="330">
        <v>0.0</v>
      </c>
      <c r="H520" s="330">
        <v>0.0</v>
      </c>
      <c r="I520" s="330">
        <v>1.23966E8</v>
      </c>
      <c r="J520" s="330">
        <v>1.23088E8</v>
      </c>
    </row>
    <row r="521" ht="22.5" customHeight="1">
      <c r="A521" s="335" t="s">
        <v>3253</v>
      </c>
      <c r="B521" s="328">
        <v>45745.0</v>
      </c>
      <c r="C521" s="330">
        <v>6350000.0</v>
      </c>
      <c r="D521" s="330">
        <v>1.2E7</v>
      </c>
      <c r="E521" s="330">
        <v>1.1784E7</v>
      </c>
      <c r="F521" s="330">
        <v>7.2455E7</v>
      </c>
      <c r="G521" s="330">
        <v>0.0</v>
      </c>
      <c r="H521" s="330">
        <v>0.0</v>
      </c>
      <c r="I521" s="330">
        <v>9.0805E7</v>
      </c>
      <c r="J521" s="330">
        <v>9.0589E7</v>
      </c>
    </row>
    <row r="522" ht="22.5" customHeight="1">
      <c r="A522" s="335" t="s">
        <v>3253</v>
      </c>
      <c r="B522" s="328">
        <v>45746.0</v>
      </c>
      <c r="C522" s="330">
        <v>3.8378E7</v>
      </c>
      <c r="D522" s="330">
        <v>4.15E7</v>
      </c>
      <c r="E522" s="330">
        <v>4.0753E7</v>
      </c>
      <c r="F522" s="330">
        <v>2.1015E7</v>
      </c>
      <c r="G522" s="330">
        <v>0.0</v>
      </c>
      <c r="H522" s="330">
        <v>0.0</v>
      </c>
      <c r="I522" s="330">
        <v>1.00893E8</v>
      </c>
      <c r="J522" s="330">
        <v>1.00146E8</v>
      </c>
    </row>
    <row r="523" ht="22.5" customHeight="1">
      <c r="A523" s="336" t="s">
        <v>3253</v>
      </c>
      <c r="B523" s="332">
        <v>45747.0</v>
      </c>
      <c r="C523" s="334">
        <v>1500000.0</v>
      </c>
      <c r="D523" s="334">
        <v>8085000.0</v>
      </c>
      <c r="E523" s="334">
        <v>7943970.0</v>
      </c>
      <c r="F523" s="334">
        <v>5.0305E7</v>
      </c>
      <c r="G523" s="334">
        <v>0.0</v>
      </c>
      <c r="H523" s="334">
        <v>3769000.0</v>
      </c>
      <c r="I523" s="334">
        <v>5.6121E7</v>
      </c>
      <c r="J523" s="334">
        <v>5.597997E7</v>
      </c>
    </row>
    <row r="524" ht="22.5" customHeight="1">
      <c r="A524" s="335" t="s">
        <v>3254</v>
      </c>
      <c r="B524" s="328">
        <v>45748.0</v>
      </c>
      <c r="C524" s="330">
        <v>420000.0</v>
      </c>
      <c r="D524" s="330">
        <v>7.341E7</v>
      </c>
      <c r="E524" s="330">
        <v>7.208862E7</v>
      </c>
      <c r="F524" s="330">
        <v>1.75E7</v>
      </c>
      <c r="G524" s="330">
        <v>0.0</v>
      </c>
      <c r="H524" s="330">
        <v>0.0</v>
      </c>
      <c r="I524" s="330">
        <v>9.133E7</v>
      </c>
      <c r="J524" s="330">
        <v>9.000862E7</v>
      </c>
    </row>
    <row r="525" ht="22.5" customHeight="1">
      <c r="A525" s="335" t="s">
        <v>3254</v>
      </c>
      <c r="B525" s="328">
        <v>45749.0</v>
      </c>
      <c r="C525" s="330">
        <v>500000.0</v>
      </c>
      <c r="D525" s="330">
        <v>0.0</v>
      </c>
      <c r="E525" s="330">
        <v>0.0</v>
      </c>
      <c r="F525" s="330">
        <v>3.1553E7</v>
      </c>
      <c r="G525" s="330">
        <v>0.0</v>
      </c>
      <c r="H525" s="330">
        <v>0.0</v>
      </c>
      <c r="I525" s="330">
        <v>3.2053E7</v>
      </c>
      <c r="J525" s="330">
        <v>3.2053E7</v>
      </c>
    </row>
    <row r="526" ht="22.5" customHeight="1">
      <c r="A526" s="335" t="s">
        <v>3254</v>
      </c>
      <c r="B526" s="328">
        <v>45750.0</v>
      </c>
      <c r="C526" s="330">
        <v>1.263E7</v>
      </c>
      <c r="D526" s="330">
        <v>9800000.0</v>
      </c>
      <c r="E526" s="330">
        <v>9623600.0</v>
      </c>
      <c r="F526" s="330">
        <v>7632500.0</v>
      </c>
      <c r="G526" s="330">
        <v>0.0</v>
      </c>
      <c r="H526" s="330">
        <v>0.0</v>
      </c>
      <c r="I526" s="330">
        <v>3.00625E7</v>
      </c>
      <c r="J526" s="330">
        <v>2.98861E7</v>
      </c>
    </row>
    <row r="527" ht="22.5" customHeight="1">
      <c r="A527" s="335" t="s">
        <v>3254</v>
      </c>
      <c r="B527" s="328">
        <v>45751.0</v>
      </c>
      <c r="C527" s="330">
        <v>4060000.0</v>
      </c>
      <c r="D527" s="330">
        <v>9120000.0</v>
      </c>
      <c r="E527" s="330">
        <v>8464840.0</v>
      </c>
      <c r="F527" s="330">
        <v>1.2925E7</v>
      </c>
      <c r="G527" s="330">
        <v>0.0</v>
      </c>
      <c r="H527" s="330">
        <v>0.0</v>
      </c>
      <c r="I527" s="330">
        <v>2.6105E7</v>
      </c>
      <c r="J527" s="330">
        <v>2.544984E7</v>
      </c>
    </row>
    <row r="528" ht="22.5" customHeight="1">
      <c r="A528" s="335" t="s">
        <v>3254</v>
      </c>
      <c r="B528" s="328">
        <v>45752.0</v>
      </c>
      <c r="C528" s="330">
        <v>2200000.0</v>
      </c>
      <c r="D528" s="330">
        <v>1.368E7</v>
      </c>
      <c r="E528" s="330">
        <v>1.343376E7</v>
      </c>
      <c r="F528" s="330">
        <v>2.978E7</v>
      </c>
      <c r="G528" s="330">
        <v>6.744E7</v>
      </c>
      <c r="H528" s="330">
        <v>0.0</v>
      </c>
      <c r="I528" s="330">
        <v>1.131E8</v>
      </c>
      <c r="J528" s="330">
        <v>1.1285376E8</v>
      </c>
    </row>
    <row r="529" ht="22.5" customHeight="1">
      <c r="A529" s="335" t="s">
        <v>3254</v>
      </c>
      <c r="B529" s="328">
        <v>45753.0</v>
      </c>
      <c r="C529" s="330">
        <v>1.0E7</v>
      </c>
      <c r="D529" s="330">
        <v>1.72625E7</v>
      </c>
      <c r="E529" s="330">
        <v>1.6951775E7</v>
      </c>
      <c r="F529" s="330">
        <v>1.487E7</v>
      </c>
      <c r="G529" s="330">
        <v>0.0</v>
      </c>
      <c r="H529" s="330">
        <v>0.0</v>
      </c>
      <c r="I529" s="330">
        <v>4.21325E7</v>
      </c>
      <c r="J529" s="330">
        <v>4.1821775E7</v>
      </c>
    </row>
    <row r="530" ht="22.5" customHeight="1">
      <c r="A530" s="335" t="s">
        <v>3254</v>
      </c>
      <c r="B530" s="328">
        <v>45754.0</v>
      </c>
      <c r="C530" s="330">
        <v>0.0</v>
      </c>
      <c r="D530" s="330">
        <v>0.0</v>
      </c>
      <c r="E530" s="330">
        <v>0.0</v>
      </c>
      <c r="F530" s="330">
        <v>0.0</v>
      </c>
      <c r="G530" s="330">
        <v>0.0</v>
      </c>
      <c r="H530" s="330">
        <v>0.0</v>
      </c>
      <c r="I530" s="330">
        <v>0.0</v>
      </c>
      <c r="J530" s="330">
        <v>0.0</v>
      </c>
    </row>
    <row r="531" ht="22.5" customHeight="1">
      <c r="A531" s="335" t="s">
        <v>3254</v>
      </c>
      <c r="B531" s="328">
        <v>45755.0</v>
      </c>
      <c r="C531" s="330">
        <v>5.135E7</v>
      </c>
      <c r="D531" s="330">
        <v>2.5565E7</v>
      </c>
      <c r="E531" s="330">
        <v>2.510483E7</v>
      </c>
      <c r="F531" s="330">
        <v>7338000.0</v>
      </c>
      <c r="G531" s="330">
        <v>0.0</v>
      </c>
      <c r="H531" s="330">
        <v>0.0</v>
      </c>
      <c r="I531" s="330">
        <v>8.4253E7</v>
      </c>
      <c r="J531" s="330">
        <v>8.379283E7</v>
      </c>
    </row>
    <row r="532" ht="22.5" customHeight="1">
      <c r="A532" s="335" t="s">
        <v>3254</v>
      </c>
      <c r="B532" s="328">
        <v>45756.0</v>
      </c>
      <c r="C532" s="330">
        <v>3.8855E7</v>
      </c>
      <c r="D532" s="330">
        <v>0.0</v>
      </c>
      <c r="E532" s="330">
        <v>0.0</v>
      </c>
      <c r="F532" s="330">
        <v>8000000.0</v>
      </c>
      <c r="G532" s="330">
        <v>0.0</v>
      </c>
      <c r="H532" s="330">
        <v>0.0</v>
      </c>
      <c r="I532" s="330">
        <v>4.6855E7</v>
      </c>
      <c r="J532" s="330">
        <v>4.6855E7</v>
      </c>
    </row>
    <row r="533" ht="22.5" customHeight="1">
      <c r="A533" s="335" t="s">
        <v>3254</v>
      </c>
      <c r="B533" s="328">
        <v>45757.0</v>
      </c>
      <c r="C533" s="330">
        <v>9015000.0</v>
      </c>
      <c r="D533" s="330">
        <v>4685000.0</v>
      </c>
      <c r="E533" s="330">
        <v>4600670.0</v>
      </c>
      <c r="F533" s="330">
        <v>1.14E7</v>
      </c>
      <c r="G533" s="330">
        <v>0.0</v>
      </c>
      <c r="H533" s="330">
        <v>0.0</v>
      </c>
      <c r="I533" s="330">
        <v>2.51E7</v>
      </c>
      <c r="J533" s="330">
        <v>2.501567E7</v>
      </c>
    </row>
    <row r="534" ht="22.5" customHeight="1">
      <c r="A534" s="335" t="s">
        <v>3254</v>
      </c>
      <c r="B534" s="328">
        <v>45758.0</v>
      </c>
      <c r="C534" s="330">
        <v>9676000.0</v>
      </c>
      <c r="D534" s="330">
        <v>350000.0</v>
      </c>
      <c r="E534" s="330">
        <v>343700.0</v>
      </c>
      <c r="F534" s="330">
        <v>6400000.0</v>
      </c>
      <c r="G534" s="330">
        <v>0.0</v>
      </c>
      <c r="H534" s="330">
        <v>0.0</v>
      </c>
      <c r="I534" s="330">
        <v>1.6426E7</v>
      </c>
      <c r="J534" s="330">
        <v>1.64197E7</v>
      </c>
    </row>
    <row r="535" ht="22.5" customHeight="1">
      <c r="A535" s="335" t="s">
        <v>3254</v>
      </c>
      <c r="B535" s="328">
        <v>45759.0</v>
      </c>
      <c r="C535" s="330">
        <v>2000000.0</v>
      </c>
      <c r="D535" s="330">
        <v>900000.0</v>
      </c>
      <c r="E535" s="330">
        <v>883800.0</v>
      </c>
      <c r="F535" s="330">
        <v>1.72505E8</v>
      </c>
      <c r="G535" s="330">
        <v>0.0</v>
      </c>
      <c r="H535" s="330">
        <v>0.0</v>
      </c>
      <c r="I535" s="330">
        <v>1.75405E8</v>
      </c>
      <c r="J535" s="330">
        <v>1.753888E8</v>
      </c>
    </row>
    <row r="536" ht="22.5" customHeight="1">
      <c r="A536" s="335" t="s">
        <v>3254</v>
      </c>
      <c r="B536" s="328">
        <v>45760.0</v>
      </c>
      <c r="C536" s="330">
        <v>5.7059E7</v>
      </c>
      <c r="D536" s="330">
        <v>1770000.0</v>
      </c>
      <c r="E536" s="330">
        <v>1745460.0</v>
      </c>
      <c r="F536" s="330">
        <v>6.97495E7</v>
      </c>
      <c r="G536" s="330">
        <v>0.0</v>
      </c>
      <c r="H536" s="330">
        <v>0.0</v>
      </c>
      <c r="I536" s="330">
        <v>1.285785E8</v>
      </c>
      <c r="J536" s="330">
        <v>1.2855396E8</v>
      </c>
    </row>
    <row r="537" ht="22.5" customHeight="1">
      <c r="A537" s="335" t="s">
        <v>3254</v>
      </c>
      <c r="B537" s="328">
        <v>45761.0</v>
      </c>
      <c r="C537" s="330">
        <v>2.578E7</v>
      </c>
      <c r="D537" s="330">
        <v>7.77E7</v>
      </c>
      <c r="E537" s="330">
        <v>7.62807E7</v>
      </c>
      <c r="F537" s="330">
        <v>4240000.0</v>
      </c>
      <c r="G537" s="330">
        <v>0.0</v>
      </c>
      <c r="H537" s="330">
        <v>0.0</v>
      </c>
      <c r="I537" s="330">
        <v>1.0772E8</v>
      </c>
      <c r="J537" s="330">
        <v>1.063007E8</v>
      </c>
    </row>
    <row r="538" ht="22.5" customHeight="1">
      <c r="A538" s="335" t="s">
        <v>3254</v>
      </c>
      <c r="B538" s="328">
        <v>45762.0</v>
      </c>
      <c r="C538" s="330">
        <v>3000000.0</v>
      </c>
      <c r="D538" s="330">
        <v>7830000.0</v>
      </c>
      <c r="E538" s="330">
        <v>7681815.0</v>
      </c>
      <c r="F538" s="330">
        <v>1.2855E7</v>
      </c>
      <c r="G538" s="330">
        <v>0.0</v>
      </c>
      <c r="H538" s="330">
        <v>0.0</v>
      </c>
      <c r="I538" s="330">
        <v>2.3685E7</v>
      </c>
      <c r="J538" s="330">
        <v>2.3536815E7</v>
      </c>
    </row>
    <row r="539" ht="22.5" customHeight="1">
      <c r="A539" s="335" t="s">
        <v>3254</v>
      </c>
      <c r="B539" s="328">
        <v>45763.0</v>
      </c>
      <c r="C539" s="330">
        <v>4725000.0</v>
      </c>
      <c r="D539" s="330">
        <v>0.0</v>
      </c>
      <c r="E539" s="330">
        <v>0.0</v>
      </c>
      <c r="F539" s="330">
        <v>8.193E7</v>
      </c>
      <c r="G539" s="330">
        <v>0.0</v>
      </c>
      <c r="H539" s="330">
        <v>0.0</v>
      </c>
      <c r="I539" s="330">
        <v>8.6655E7</v>
      </c>
      <c r="J539" s="330">
        <v>8.6655E7</v>
      </c>
    </row>
    <row r="540" ht="22.5" customHeight="1">
      <c r="A540" s="335" t="s">
        <v>3254</v>
      </c>
      <c r="B540" s="328">
        <v>45764.0</v>
      </c>
      <c r="C540" s="330">
        <v>1.403E7</v>
      </c>
      <c r="D540" s="330">
        <v>2850000.0</v>
      </c>
      <c r="E540" s="330">
        <v>2798700.0</v>
      </c>
      <c r="F540" s="330">
        <v>7.816E7</v>
      </c>
      <c r="G540" s="330">
        <v>3.074E7</v>
      </c>
      <c r="H540" s="330">
        <v>1.2E7</v>
      </c>
      <c r="I540" s="330">
        <v>1.1378E8</v>
      </c>
      <c r="J540" s="330">
        <v>1.137287E8</v>
      </c>
    </row>
    <row r="541" ht="22.5" customHeight="1">
      <c r="A541" s="335" t="s">
        <v>3254</v>
      </c>
      <c r="B541" s="328">
        <v>45765.0</v>
      </c>
      <c r="C541" s="330">
        <v>850000.0</v>
      </c>
      <c r="D541" s="330">
        <v>6060000.0</v>
      </c>
      <c r="E541" s="330">
        <v>5950920.0</v>
      </c>
      <c r="F541" s="330">
        <v>6240000.0</v>
      </c>
      <c r="G541" s="330">
        <v>0.0</v>
      </c>
      <c r="H541" s="330">
        <v>0.0</v>
      </c>
      <c r="I541" s="330">
        <v>1.315E7</v>
      </c>
      <c r="J541" s="330">
        <v>1.304092E7</v>
      </c>
    </row>
    <row r="542" ht="22.5" customHeight="1">
      <c r="A542" s="335" t="s">
        <v>3254</v>
      </c>
      <c r="B542" s="328">
        <v>45766.0</v>
      </c>
      <c r="C542" s="330">
        <v>3.9725E7</v>
      </c>
      <c r="D542" s="330">
        <v>1760000.0</v>
      </c>
      <c r="E542" s="330">
        <v>1728320.0</v>
      </c>
      <c r="F542" s="330">
        <v>1.7154E8</v>
      </c>
      <c r="G542" s="330">
        <v>0.0</v>
      </c>
      <c r="H542" s="330">
        <v>0.0</v>
      </c>
      <c r="I542" s="330">
        <v>2.13025E8</v>
      </c>
      <c r="J542" s="330">
        <v>2.1299332E8</v>
      </c>
    </row>
    <row r="543" ht="22.5" customHeight="1">
      <c r="A543" s="335" t="s">
        <v>3254</v>
      </c>
      <c r="B543" s="328">
        <v>45767.0</v>
      </c>
      <c r="C543" s="330">
        <v>1.45795E7</v>
      </c>
      <c r="D543" s="330">
        <v>0.0</v>
      </c>
      <c r="E543" s="330">
        <v>0.0</v>
      </c>
      <c r="F543" s="330">
        <v>2.108E7</v>
      </c>
      <c r="G543" s="330">
        <v>0.0</v>
      </c>
      <c r="H543" s="330">
        <v>0.0</v>
      </c>
      <c r="I543" s="330">
        <v>3.56595E7</v>
      </c>
      <c r="J543" s="330">
        <v>3.56595E7</v>
      </c>
    </row>
    <row r="544" ht="22.5" customHeight="1">
      <c r="A544" s="335" t="s">
        <v>3254</v>
      </c>
      <c r="B544" s="328">
        <v>45768.0</v>
      </c>
      <c r="C544" s="330">
        <v>1.7725E7</v>
      </c>
      <c r="D544" s="330">
        <v>2475000.0</v>
      </c>
      <c r="E544" s="330">
        <v>2430450.0</v>
      </c>
      <c r="F544" s="330">
        <v>1420000.0</v>
      </c>
      <c r="G544" s="330">
        <v>0.0</v>
      </c>
      <c r="H544" s="330">
        <v>0.0</v>
      </c>
      <c r="I544" s="330">
        <v>2.162E7</v>
      </c>
      <c r="J544" s="330">
        <v>2.157545E7</v>
      </c>
    </row>
    <row r="545" ht="22.5" customHeight="1">
      <c r="A545" s="335" t="s">
        <v>3254</v>
      </c>
      <c r="B545" s="328">
        <v>45769.0</v>
      </c>
      <c r="C545" s="330">
        <v>4350000.0</v>
      </c>
      <c r="D545" s="330">
        <v>3260000.0</v>
      </c>
      <c r="E545" s="330">
        <v>3201320.0</v>
      </c>
      <c r="F545" s="330">
        <v>4965000.0</v>
      </c>
      <c r="G545" s="330">
        <v>0.0</v>
      </c>
      <c r="H545" s="330">
        <v>0.0</v>
      </c>
      <c r="I545" s="330">
        <v>1.2575E7</v>
      </c>
      <c r="J545" s="330">
        <v>1.251632E7</v>
      </c>
    </row>
    <row r="546" ht="22.5" customHeight="1">
      <c r="A546" s="335" t="s">
        <v>3254</v>
      </c>
      <c r="B546" s="328">
        <v>45770.0</v>
      </c>
      <c r="C546" s="330">
        <v>9.60185E7</v>
      </c>
      <c r="D546" s="330">
        <v>2535000.0</v>
      </c>
      <c r="E546" s="330">
        <v>2489370.0</v>
      </c>
      <c r="F546" s="330">
        <v>4.665E7</v>
      </c>
      <c r="G546" s="330">
        <v>0.0</v>
      </c>
      <c r="H546" s="330">
        <v>0.0</v>
      </c>
      <c r="I546" s="330">
        <v>1.452035E8</v>
      </c>
      <c r="J546" s="330">
        <v>1.4515787E8</v>
      </c>
    </row>
    <row r="547" ht="22.5" customHeight="1">
      <c r="A547" s="335" t="s">
        <v>3254</v>
      </c>
      <c r="B547" s="328">
        <v>45771.0</v>
      </c>
      <c r="C547" s="330">
        <v>1.7283E7</v>
      </c>
      <c r="D547" s="330">
        <v>900000.0</v>
      </c>
      <c r="E547" s="330">
        <v>883800.0</v>
      </c>
      <c r="F547" s="330">
        <v>7.0797E7</v>
      </c>
      <c r="G547" s="330">
        <v>0.0</v>
      </c>
      <c r="H547" s="330">
        <v>0.0</v>
      </c>
      <c r="I547" s="330">
        <v>8.898E7</v>
      </c>
      <c r="J547" s="330">
        <v>8.89638E7</v>
      </c>
    </row>
    <row r="548" ht="22.5" customHeight="1">
      <c r="A548" s="335" t="s">
        <v>3254</v>
      </c>
      <c r="B548" s="328">
        <v>45772.0</v>
      </c>
      <c r="C548" s="330">
        <v>5550000.0</v>
      </c>
      <c r="D548" s="330">
        <v>1800000.0</v>
      </c>
      <c r="E548" s="330">
        <v>1767600.0</v>
      </c>
      <c r="F548" s="330">
        <v>1.2235E7</v>
      </c>
      <c r="G548" s="330">
        <v>0.0</v>
      </c>
      <c r="H548" s="330">
        <v>0.0</v>
      </c>
      <c r="I548" s="330">
        <v>1.9585E7</v>
      </c>
      <c r="J548" s="330">
        <v>1.95526E7</v>
      </c>
    </row>
    <row r="549" ht="22.5" customHeight="1">
      <c r="A549" s="335" t="s">
        <v>3254</v>
      </c>
      <c r="B549" s="328">
        <v>45773.0</v>
      </c>
      <c r="C549" s="330">
        <v>0.0</v>
      </c>
      <c r="D549" s="330">
        <v>900000.0</v>
      </c>
      <c r="E549" s="330">
        <v>883800.0</v>
      </c>
      <c r="F549" s="330">
        <v>6209500.0</v>
      </c>
      <c r="G549" s="330">
        <v>0.0</v>
      </c>
      <c r="H549" s="330">
        <v>2425000.0</v>
      </c>
      <c r="I549" s="330">
        <v>4684500.0</v>
      </c>
      <c r="J549" s="330">
        <v>4668300.0</v>
      </c>
    </row>
    <row r="550" ht="22.5" customHeight="1">
      <c r="A550" s="335" t="s">
        <v>3254</v>
      </c>
      <c r="B550" s="328">
        <v>45774.0</v>
      </c>
      <c r="C550" s="330">
        <v>2700000.0</v>
      </c>
      <c r="D550" s="330">
        <v>3454000.0</v>
      </c>
      <c r="E550" s="330">
        <v>3391828.0</v>
      </c>
      <c r="F550" s="330">
        <v>1.731875E7</v>
      </c>
      <c r="G550" s="330">
        <v>0.0</v>
      </c>
      <c r="H550" s="330">
        <v>0.0</v>
      </c>
      <c r="I550" s="330">
        <v>2.347275E7</v>
      </c>
      <c r="J550" s="330">
        <v>2.3410578E7</v>
      </c>
    </row>
    <row r="551" ht="22.5" customHeight="1">
      <c r="A551" s="335" t="s">
        <v>3254</v>
      </c>
      <c r="B551" s="328">
        <v>45775.0</v>
      </c>
      <c r="C551" s="330">
        <v>0.0</v>
      </c>
      <c r="D551" s="330">
        <v>0.0</v>
      </c>
      <c r="E551" s="330">
        <v>0.0</v>
      </c>
      <c r="F551" s="330">
        <v>3.0E7</v>
      </c>
      <c r="G551" s="330">
        <v>0.0</v>
      </c>
      <c r="H551" s="330">
        <v>0.0</v>
      </c>
      <c r="I551" s="330">
        <v>3.0E7</v>
      </c>
      <c r="J551" s="330">
        <v>3.0E7</v>
      </c>
    </row>
    <row r="552" ht="22.5" customHeight="1">
      <c r="A552" s="335" t="s">
        <v>3254</v>
      </c>
      <c r="B552" s="328">
        <v>45776.0</v>
      </c>
      <c r="C552" s="330">
        <v>200000.0</v>
      </c>
      <c r="D552" s="330">
        <v>3500000.0</v>
      </c>
      <c r="E552" s="330">
        <v>3437000.0</v>
      </c>
      <c r="F552" s="330">
        <v>1.17925E8</v>
      </c>
      <c r="G552" s="330">
        <v>1.02225E8</v>
      </c>
      <c r="H552" s="330">
        <v>0.0</v>
      </c>
      <c r="I552" s="330">
        <v>2.2385E8</v>
      </c>
      <c r="J552" s="330">
        <v>2.23787E8</v>
      </c>
    </row>
    <row r="553" ht="22.5" customHeight="1">
      <c r="A553" s="336" t="s">
        <v>3254</v>
      </c>
      <c r="B553" s="332">
        <v>45777.0</v>
      </c>
      <c r="C553" s="334">
        <v>0.0</v>
      </c>
      <c r="D553" s="334">
        <v>0.0</v>
      </c>
      <c r="E553" s="334">
        <v>0.0</v>
      </c>
      <c r="F553" s="334">
        <v>0.0</v>
      </c>
      <c r="G553" s="334">
        <v>0.0</v>
      </c>
      <c r="H553" s="334">
        <v>0.0</v>
      </c>
      <c r="I553" s="334">
        <v>0.0</v>
      </c>
      <c r="J553" s="334">
        <v>0.0</v>
      </c>
    </row>
    <row r="554" ht="22.5" customHeight="1">
      <c r="A554" s="335" t="s">
        <v>3261</v>
      </c>
      <c r="B554" s="328">
        <v>45778.0</v>
      </c>
      <c r="C554" s="330">
        <v>0.0</v>
      </c>
      <c r="D554" s="330">
        <v>0.0</v>
      </c>
      <c r="E554" s="330">
        <v>0.0</v>
      </c>
      <c r="F554" s="330">
        <v>0.0</v>
      </c>
      <c r="G554" s="330">
        <v>0.0</v>
      </c>
      <c r="H554" s="330">
        <v>0.0</v>
      </c>
      <c r="I554" s="330">
        <v>0.0</v>
      </c>
      <c r="J554" s="330">
        <v>0.0</v>
      </c>
    </row>
    <row r="555" ht="22.5" customHeight="1">
      <c r="A555" s="335" t="s">
        <v>3261</v>
      </c>
      <c r="B555" s="328">
        <v>45779.0</v>
      </c>
      <c r="C555" s="330">
        <v>2.9325E7</v>
      </c>
      <c r="D555" s="330">
        <v>8060000.0</v>
      </c>
      <c r="E555" s="330">
        <v>7914920.0</v>
      </c>
      <c r="F555" s="330">
        <v>1.0905E7</v>
      </c>
      <c r="G555" s="330">
        <v>0.0</v>
      </c>
      <c r="H555" s="330">
        <v>0.0</v>
      </c>
      <c r="I555" s="330">
        <v>4.829E7</v>
      </c>
      <c r="J555" s="330">
        <v>4.814492E7</v>
      </c>
    </row>
    <row r="556" ht="22.5" customHeight="1">
      <c r="A556" s="335" t="s">
        <v>3261</v>
      </c>
      <c r="B556" s="328">
        <v>45780.0</v>
      </c>
      <c r="C556" s="330">
        <v>2.08895E7</v>
      </c>
      <c r="D556" s="330">
        <v>0.0</v>
      </c>
      <c r="E556" s="330">
        <v>0.0</v>
      </c>
      <c r="F556" s="330">
        <v>5.584E7</v>
      </c>
      <c r="G556" s="330">
        <v>0.0</v>
      </c>
      <c r="H556" s="330">
        <v>0.0</v>
      </c>
      <c r="I556" s="330">
        <v>7.67295E7</v>
      </c>
      <c r="J556" s="330">
        <v>7.67295E7</v>
      </c>
    </row>
    <row r="557" ht="22.5" customHeight="1">
      <c r="A557" s="335" t="s">
        <v>3261</v>
      </c>
      <c r="B557" s="328">
        <v>45781.0</v>
      </c>
      <c r="C557" s="330">
        <v>5133000.0</v>
      </c>
      <c r="D557" s="330">
        <v>0.0</v>
      </c>
      <c r="E557" s="330">
        <v>0.0</v>
      </c>
      <c r="F557" s="330">
        <v>5.885E7</v>
      </c>
      <c r="G557" s="330">
        <v>0.0</v>
      </c>
      <c r="H557" s="330">
        <v>0.0</v>
      </c>
      <c r="I557" s="330">
        <v>6.3983E7</v>
      </c>
      <c r="J557" s="330">
        <v>6.3983E7</v>
      </c>
    </row>
    <row r="558" ht="22.5" customHeight="1">
      <c r="A558" s="335" t="s">
        <v>3261</v>
      </c>
      <c r="B558" s="328">
        <v>45782.0</v>
      </c>
      <c r="C558" s="330">
        <v>3.4E7</v>
      </c>
      <c r="D558" s="330">
        <v>1.2175E7</v>
      </c>
      <c r="E558" s="330">
        <v>1.195585E7</v>
      </c>
      <c r="F558" s="330">
        <v>3600000.0</v>
      </c>
      <c r="G558" s="330">
        <v>0.0</v>
      </c>
      <c r="H558" s="330">
        <v>0.0</v>
      </c>
      <c r="I558" s="330">
        <v>4.9775E7</v>
      </c>
      <c r="J558" s="330">
        <v>4.955585E7</v>
      </c>
    </row>
    <row r="559" ht="22.5" customHeight="1">
      <c r="A559" s="335" t="s">
        <v>3261</v>
      </c>
      <c r="B559" s="328">
        <v>45783.0</v>
      </c>
      <c r="C559" s="330">
        <v>1350000.0</v>
      </c>
      <c r="D559" s="330">
        <v>8.5E7</v>
      </c>
      <c r="E559" s="330">
        <v>8.3416E7</v>
      </c>
      <c r="F559" s="330">
        <v>9.858E7</v>
      </c>
      <c r="G559" s="330">
        <v>0.0</v>
      </c>
      <c r="H559" s="330">
        <v>0.0</v>
      </c>
      <c r="I559" s="330">
        <v>1.8493E8</v>
      </c>
      <c r="J559" s="330">
        <v>1.83346E8</v>
      </c>
    </row>
    <row r="560" ht="22.5" customHeight="1">
      <c r="A560" s="335" t="s">
        <v>3261</v>
      </c>
      <c r="B560" s="328">
        <v>45784.0</v>
      </c>
      <c r="C560" s="330">
        <v>2350000.0</v>
      </c>
      <c r="D560" s="330">
        <v>0.0</v>
      </c>
      <c r="E560" s="330">
        <v>0.0</v>
      </c>
      <c r="F560" s="330">
        <v>350000.0</v>
      </c>
      <c r="G560" s="330">
        <v>0.0</v>
      </c>
      <c r="H560" s="330">
        <v>0.0</v>
      </c>
      <c r="I560" s="330">
        <v>2700000.0</v>
      </c>
      <c r="J560" s="330">
        <v>2700000.0</v>
      </c>
    </row>
    <row r="561" ht="22.5" customHeight="1">
      <c r="A561" s="335" t="s">
        <v>3261</v>
      </c>
      <c r="B561" s="328">
        <v>45785.0</v>
      </c>
      <c r="C561" s="330">
        <v>2.1765E7</v>
      </c>
      <c r="D561" s="330">
        <v>1.2E7</v>
      </c>
      <c r="E561" s="330">
        <v>1.1784E7</v>
      </c>
      <c r="F561" s="330">
        <v>4.408E7</v>
      </c>
      <c r="G561" s="330">
        <v>0.0</v>
      </c>
      <c r="H561" s="330">
        <v>0.0</v>
      </c>
      <c r="I561" s="330">
        <v>7.7845E7</v>
      </c>
      <c r="J561" s="330">
        <v>7.7629E7</v>
      </c>
    </row>
    <row r="562" ht="22.5" customHeight="1">
      <c r="A562" s="335" t="s">
        <v>3261</v>
      </c>
      <c r="B562" s="328">
        <v>45786.0</v>
      </c>
      <c r="C562" s="330">
        <v>4000000.0</v>
      </c>
      <c r="D562" s="330">
        <v>5.081E7</v>
      </c>
      <c r="E562" s="330">
        <v>4.991542E7</v>
      </c>
      <c r="F562" s="330">
        <v>1.0685E7</v>
      </c>
      <c r="G562" s="330">
        <v>0.0</v>
      </c>
      <c r="H562" s="330">
        <v>0.0</v>
      </c>
      <c r="I562" s="330">
        <v>6.5495E7</v>
      </c>
      <c r="J562" s="330">
        <v>6.460042E7</v>
      </c>
    </row>
    <row r="563" ht="22.5" customHeight="1">
      <c r="A563" s="335" t="s">
        <v>3261</v>
      </c>
      <c r="B563" s="328">
        <v>45787.0</v>
      </c>
      <c r="C563" s="330">
        <v>2500000.0</v>
      </c>
      <c r="D563" s="330">
        <v>6550000.0</v>
      </c>
      <c r="E563" s="330">
        <v>6432100.0</v>
      </c>
      <c r="F563" s="330">
        <v>4.253E7</v>
      </c>
      <c r="G563" s="330">
        <v>0.0</v>
      </c>
      <c r="H563" s="330">
        <v>0.0</v>
      </c>
      <c r="I563" s="330">
        <v>5.158E7</v>
      </c>
      <c r="J563" s="330">
        <v>5.14621E7</v>
      </c>
    </row>
    <row r="564" ht="22.5" customHeight="1">
      <c r="A564" s="335" t="s">
        <v>3261</v>
      </c>
      <c r="B564" s="328">
        <v>45788.0</v>
      </c>
      <c r="C564" s="330">
        <v>1.025E7</v>
      </c>
      <c r="D564" s="330">
        <v>0.0</v>
      </c>
      <c r="E564" s="330">
        <v>0.0</v>
      </c>
      <c r="F564" s="330">
        <v>6765000.0</v>
      </c>
      <c r="G564" s="330">
        <v>0.0</v>
      </c>
      <c r="H564" s="330">
        <v>0.0</v>
      </c>
      <c r="I564" s="330">
        <v>1.7015E7</v>
      </c>
      <c r="J564" s="330">
        <v>1.7015E7</v>
      </c>
    </row>
    <row r="565" ht="22.5" customHeight="1">
      <c r="A565" s="335" t="s">
        <v>3261</v>
      </c>
      <c r="B565" s="328">
        <v>45789.0</v>
      </c>
      <c r="C565" s="330">
        <v>2165000.0</v>
      </c>
      <c r="D565" s="330">
        <v>1.1813E7</v>
      </c>
      <c r="E565" s="330">
        <v>1.1600366E7</v>
      </c>
      <c r="F565" s="330">
        <v>2.235E7</v>
      </c>
      <c r="G565" s="330">
        <v>0.0</v>
      </c>
      <c r="H565" s="330">
        <v>0.0</v>
      </c>
      <c r="I565" s="330">
        <v>3.6328E7</v>
      </c>
      <c r="J565" s="330">
        <v>3.6115366E7</v>
      </c>
    </row>
    <row r="566" ht="22.5" customHeight="1">
      <c r="A566" s="335" t="s">
        <v>3261</v>
      </c>
      <c r="B566" s="328">
        <v>45790.0</v>
      </c>
      <c r="C566" s="330">
        <v>4750000.0</v>
      </c>
      <c r="D566" s="330">
        <v>3.681E7</v>
      </c>
      <c r="E566" s="330">
        <v>3.651552E7</v>
      </c>
      <c r="F566" s="330">
        <v>1.7255E7</v>
      </c>
      <c r="G566" s="330">
        <v>0.0</v>
      </c>
      <c r="H566" s="330">
        <v>0.0</v>
      </c>
      <c r="I566" s="330">
        <v>5.8815E7</v>
      </c>
      <c r="J566" s="330">
        <v>5.852052E7</v>
      </c>
    </row>
    <row r="567" ht="22.5" customHeight="1">
      <c r="A567" s="335" t="s">
        <v>3261</v>
      </c>
      <c r="B567" s="328">
        <v>45791.0</v>
      </c>
      <c r="C567" s="330">
        <v>3.368E7</v>
      </c>
      <c r="D567" s="330">
        <v>0.0</v>
      </c>
      <c r="E567" s="330">
        <v>0.0</v>
      </c>
      <c r="F567" s="330">
        <v>1.1663E8</v>
      </c>
      <c r="G567" s="330">
        <v>0.0</v>
      </c>
      <c r="H567" s="330">
        <v>0.0</v>
      </c>
      <c r="I567" s="330">
        <v>1.5031E8</v>
      </c>
      <c r="J567" s="330">
        <v>1.5031E8</v>
      </c>
    </row>
    <row r="568" ht="22.5" customHeight="1">
      <c r="A568" s="335" t="s">
        <v>3261</v>
      </c>
      <c r="B568" s="328">
        <v>45792.0</v>
      </c>
      <c r="C568" s="330">
        <v>1.337E7</v>
      </c>
      <c r="D568" s="330">
        <v>1750000.0</v>
      </c>
      <c r="E568" s="330">
        <v>1718500.0</v>
      </c>
      <c r="F568" s="330">
        <v>2.7105E7</v>
      </c>
      <c r="G568" s="330">
        <v>0.0</v>
      </c>
      <c r="H568" s="330">
        <v>0.0</v>
      </c>
      <c r="I568" s="330">
        <v>4.2225E7</v>
      </c>
      <c r="J568" s="330">
        <v>4.21935E7</v>
      </c>
    </row>
    <row r="569" ht="22.5" customHeight="1">
      <c r="A569" s="335" t="s">
        <v>3261</v>
      </c>
      <c r="B569" s="328">
        <v>45793.0</v>
      </c>
      <c r="C569" s="330">
        <v>0.0</v>
      </c>
      <c r="D569" s="330">
        <v>5.877E7</v>
      </c>
      <c r="E569" s="330">
        <v>5.771214E7</v>
      </c>
      <c r="F569" s="330">
        <v>1.103E7</v>
      </c>
      <c r="G569" s="330">
        <v>0.0</v>
      </c>
      <c r="H569" s="330">
        <v>400000.0</v>
      </c>
      <c r="I569" s="330">
        <v>6.94E7</v>
      </c>
      <c r="J569" s="330">
        <v>6.834214E7</v>
      </c>
    </row>
    <row r="570" ht="22.5" customHeight="1">
      <c r="A570" s="335" t="s">
        <v>3261</v>
      </c>
      <c r="B570" s="328">
        <v>45794.0</v>
      </c>
      <c r="C570" s="330">
        <v>2975000.0</v>
      </c>
      <c r="D570" s="330">
        <v>2.975E7</v>
      </c>
      <c r="E570" s="330">
        <v>2.92145E7</v>
      </c>
      <c r="F570" s="330">
        <v>4350000.0</v>
      </c>
      <c r="G570" s="330">
        <v>0.0</v>
      </c>
      <c r="H570" s="330">
        <v>0.0</v>
      </c>
      <c r="I570" s="330">
        <v>3.7075E7</v>
      </c>
      <c r="J570" s="330">
        <v>3.65395E7</v>
      </c>
    </row>
    <row r="571" ht="22.5" customHeight="1">
      <c r="A571" s="335" t="s">
        <v>3261</v>
      </c>
      <c r="B571" s="328">
        <v>45795.0</v>
      </c>
      <c r="C571" s="330">
        <v>4.8745E7</v>
      </c>
      <c r="D571" s="330">
        <v>0.0</v>
      </c>
      <c r="E571" s="330">
        <v>0.0</v>
      </c>
      <c r="F571" s="330">
        <v>2.89045E7</v>
      </c>
      <c r="G571" s="330">
        <v>0.0</v>
      </c>
      <c r="H571" s="330">
        <v>0.0</v>
      </c>
      <c r="I571" s="330">
        <v>7.76495E7</v>
      </c>
      <c r="J571" s="330">
        <v>7.76495E7</v>
      </c>
    </row>
    <row r="572" ht="22.5" customHeight="1">
      <c r="A572" s="335" t="s">
        <v>3261</v>
      </c>
      <c r="B572" s="328">
        <v>45796.0</v>
      </c>
      <c r="C572" s="330">
        <v>3.9985E7</v>
      </c>
      <c r="D572" s="330">
        <v>2.407E7</v>
      </c>
      <c r="E572" s="330">
        <v>2.363674E7</v>
      </c>
      <c r="F572" s="330">
        <v>1.66E7</v>
      </c>
      <c r="G572" s="330">
        <v>0.0</v>
      </c>
      <c r="H572" s="330">
        <v>0.0</v>
      </c>
      <c r="I572" s="330">
        <v>8.0655E7</v>
      </c>
      <c r="J572" s="330">
        <v>8.022174E7</v>
      </c>
    </row>
    <row r="573" ht="22.5" customHeight="1">
      <c r="A573" s="335" t="s">
        <v>3261</v>
      </c>
      <c r="B573" s="328">
        <v>45797.0</v>
      </c>
      <c r="C573" s="330">
        <v>500000.0</v>
      </c>
      <c r="D573" s="330">
        <v>1.476E7</v>
      </c>
      <c r="E573" s="330">
        <v>1.449432E7</v>
      </c>
      <c r="F573" s="330">
        <v>0.0</v>
      </c>
      <c r="G573" s="330">
        <v>0.0</v>
      </c>
      <c r="H573" s="330">
        <v>0.0</v>
      </c>
      <c r="I573" s="330">
        <v>1.526E7</v>
      </c>
      <c r="J573" s="330">
        <v>1.499432E7</v>
      </c>
    </row>
    <row r="574" ht="22.5" customHeight="1">
      <c r="A574" s="335" t="s">
        <v>3261</v>
      </c>
      <c r="B574" s="328">
        <v>45798.0</v>
      </c>
      <c r="C574" s="330">
        <v>6.93E7</v>
      </c>
      <c r="D574" s="330">
        <v>4.88E7</v>
      </c>
      <c r="E574" s="330">
        <v>4.7326E7</v>
      </c>
      <c r="F574" s="330">
        <v>8460000.0</v>
      </c>
      <c r="G574" s="330">
        <v>0.0</v>
      </c>
      <c r="H574" s="330">
        <v>4.842E7</v>
      </c>
      <c r="I574" s="330">
        <v>7.814E7</v>
      </c>
      <c r="J574" s="330">
        <v>7.6666E7</v>
      </c>
    </row>
    <row r="575" ht="22.5" customHeight="1">
      <c r="A575" s="335" t="s">
        <v>3261</v>
      </c>
      <c r="B575" s="328">
        <v>45799.0</v>
      </c>
      <c r="C575" s="330">
        <v>5615000.0</v>
      </c>
      <c r="D575" s="330">
        <v>600000.0</v>
      </c>
      <c r="E575" s="330">
        <v>589200.0</v>
      </c>
      <c r="F575" s="330">
        <v>2.1615E7</v>
      </c>
      <c r="G575" s="330">
        <v>1.8825E7</v>
      </c>
      <c r="H575" s="330">
        <v>0.0</v>
      </c>
      <c r="I575" s="330">
        <v>4.6655E7</v>
      </c>
      <c r="J575" s="330">
        <v>4.66442E7</v>
      </c>
    </row>
    <row r="576" ht="22.5" customHeight="1">
      <c r="A576" s="335" t="s">
        <v>3261</v>
      </c>
      <c r="B576" s="328">
        <v>45800.0</v>
      </c>
      <c r="C576" s="330">
        <v>1155000.0</v>
      </c>
      <c r="D576" s="330">
        <v>6.5695E7</v>
      </c>
      <c r="E576" s="330">
        <v>6.433889E7</v>
      </c>
      <c r="F576" s="330">
        <v>7615000.0</v>
      </c>
      <c r="G576" s="330">
        <v>0.0</v>
      </c>
      <c r="H576" s="330">
        <v>0.0</v>
      </c>
      <c r="I576" s="330">
        <v>7.4465E7</v>
      </c>
      <c r="J576" s="330">
        <v>7.310889E7</v>
      </c>
    </row>
    <row r="577" ht="22.5" customHeight="1">
      <c r="A577" s="335" t="s">
        <v>3261</v>
      </c>
      <c r="B577" s="328">
        <v>45801.0</v>
      </c>
      <c r="C577" s="330">
        <v>3.78E7</v>
      </c>
      <c r="D577" s="330">
        <v>1.6955E7</v>
      </c>
      <c r="E577" s="330">
        <v>1.664981E7</v>
      </c>
      <c r="F577" s="330">
        <v>2.7297E7</v>
      </c>
      <c r="G577" s="330">
        <v>0.0</v>
      </c>
      <c r="H577" s="330">
        <v>0.0</v>
      </c>
      <c r="I577" s="330">
        <v>8.2052E7</v>
      </c>
      <c r="J577" s="330">
        <v>8.174681E7</v>
      </c>
    </row>
    <row r="578" ht="22.5" customHeight="1">
      <c r="A578" s="335" t="s">
        <v>3261</v>
      </c>
      <c r="B578" s="328">
        <v>45802.0</v>
      </c>
      <c r="C578" s="330">
        <v>3600000.0</v>
      </c>
      <c r="D578" s="330">
        <v>8850000.0</v>
      </c>
      <c r="E578" s="330">
        <v>8690700.0</v>
      </c>
      <c r="F578" s="330">
        <v>2.753E7</v>
      </c>
      <c r="G578" s="330">
        <v>0.0</v>
      </c>
      <c r="H578" s="330">
        <v>0.0</v>
      </c>
      <c r="I578" s="330">
        <v>3.998E7</v>
      </c>
      <c r="J578" s="330">
        <v>3.98207E7</v>
      </c>
    </row>
    <row r="579" ht="22.5" customHeight="1">
      <c r="A579" s="335" t="s">
        <v>3261</v>
      </c>
      <c r="B579" s="328">
        <v>45803.0</v>
      </c>
      <c r="C579" s="330">
        <v>1.99E7</v>
      </c>
      <c r="D579" s="330">
        <v>4175000.0</v>
      </c>
      <c r="E579" s="330">
        <v>4099850.0</v>
      </c>
      <c r="F579" s="330">
        <v>1.041705E8</v>
      </c>
      <c r="G579" s="330">
        <v>0.0</v>
      </c>
      <c r="H579" s="330">
        <v>0.0</v>
      </c>
      <c r="I579" s="330">
        <v>1.282455E8</v>
      </c>
      <c r="J579" s="330">
        <v>1.2817035E8</v>
      </c>
    </row>
    <row r="580" ht="22.5" customHeight="1">
      <c r="A580" s="335" t="s">
        <v>3261</v>
      </c>
      <c r="B580" s="328">
        <v>45804.0</v>
      </c>
      <c r="C580" s="330">
        <v>3.5965E7</v>
      </c>
      <c r="D580" s="330">
        <v>7.101E7</v>
      </c>
      <c r="E580" s="330">
        <v>6.973122E7</v>
      </c>
      <c r="F580" s="330">
        <v>8245000.0</v>
      </c>
      <c r="G580" s="330">
        <v>6.0E7</v>
      </c>
      <c r="H580" s="330">
        <v>0.0</v>
      </c>
      <c r="I580" s="330">
        <v>1.7522E8</v>
      </c>
      <c r="J580" s="330">
        <v>1.7394122E8</v>
      </c>
    </row>
    <row r="581" ht="22.5" customHeight="1">
      <c r="A581" s="335" t="s">
        <v>3261</v>
      </c>
      <c r="B581" s="328">
        <v>45805.0</v>
      </c>
      <c r="C581" s="330">
        <v>5100000.0</v>
      </c>
      <c r="D581" s="330">
        <v>350000.0</v>
      </c>
      <c r="E581" s="330">
        <v>343700.0</v>
      </c>
      <c r="F581" s="330">
        <v>3.2465E8</v>
      </c>
      <c r="G581" s="330">
        <v>0.0</v>
      </c>
      <c r="H581" s="330">
        <v>0.0</v>
      </c>
      <c r="I581" s="330">
        <v>3.301E8</v>
      </c>
      <c r="J581" s="330">
        <v>3.300937E8</v>
      </c>
    </row>
    <row r="582" ht="22.5" customHeight="1">
      <c r="A582" s="335" t="s">
        <v>3261</v>
      </c>
      <c r="B582" s="328">
        <v>45806.0</v>
      </c>
      <c r="C582" s="330">
        <v>1.1785E7</v>
      </c>
      <c r="D582" s="330">
        <v>8.605E7</v>
      </c>
      <c r="E582" s="330">
        <v>8.45011E7</v>
      </c>
      <c r="F582" s="330">
        <v>1.13E7</v>
      </c>
      <c r="G582" s="330">
        <v>0.0</v>
      </c>
      <c r="H582" s="330">
        <v>0.0</v>
      </c>
      <c r="I582" s="330">
        <v>1.09135E8</v>
      </c>
      <c r="J582" s="330">
        <v>1.075861E8</v>
      </c>
    </row>
    <row r="583" ht="22.5" customHeight="1">
      <c r="A583" s="335" t="s">
        <v>3261</v>
      </c>
      <c r="B583" s="328">
        <v>45807.0</v>
      </c>
      <c r="C583" s="330">
        <v>0.0</v>
      </c>
      <c r="D583" s="330">
        <v>2489000.0</v>
      </c>
      <c r="E583" s="330">
        <v>2444189.0</v>
      </c>
      <c r="F583" s="330">
        <v>1.3255E7</v>
      </c>
      <c r="G583" s="330">
        <v>0.0</v>
      </c>
      <c r="H583" s="330">
        <v>0.0</v>
      </c>
      <c r="I583" s="330">
        <v>1.5744E7</v>
      </c>
      <c r="J583" s="330">
        <v>1.5699189E7</v>
      </c>
    </row>
    <row r="584" ht="22.5" customHeight="1">
      <c r="A584" s="336" t="s">
        <v>3261</v>
      </c>
      <c r="B584" s="332">
        <v>45808.0</v>
      </c>
      <c r="C584" s="334">
        <v>8345000.0</v>
      </c>
      <c r="D584" s="334">
        <v>0.0</v>
      </c>
      <c r="E584" s="334">
        <v>0.0</v>
      </c>
      <c r="F584" s="334">
        <v>4.3485E7</v>
      </c>
      <c r="G584" s="334">
        <v>0.0</v>
      </c>
      <c r="H584" s="334">
        <v>0.0</v>
      </c>
      <c r="I584" s="334">
        <v>5.183E7</v>
      </c>
      <c r="J584" s="334">
        <v>5.183E7</v>
      </c>
    </row>
    <row r="585" ht="22.5" customHeight="1">
      <c r="A585" s="335" t="s">
        <v>3271</v>
      </c>
      <c r="B585" s="328">
        <v>45809.0</v>
      </c>
      <c r="C585" s="330">
        <v>1800000.0</v>
      </c>
      <c r="D585" s="330">
        <v>8025000.0</v>
      </c>
      <c r="E585" s="330">
        <v>7880550.0</v>
      </c>
      <c r="F585" s="330">
        <v>3880000.0</v>
      </c>
      <c r="G585" s="330">
        <v>0.0</v>
      </c>
      <c r="H585" s="330">
        <v>0.0</v>
      </c>
      <c r="I585" s="330">
        <v>1.3705E7</v>
      </c>
      <c r="J585" s="330">
        <v>1.356055E7</v>
      </c>
    </row>
    <row r="586" ht="22.5" customHeight="1">
      <c r="A586" s="335" t="s">
        <v>3271</v>
      </c>
      <c r="B586" s="328">
        <v>45810.0</v>
      </c>
      <c r="C586" s="330">
        <v>1.615E7</v>
      </c>
      <c r="D586" s="330">
        <v>8.4085E7</v>
      </c>
      <c r="E586" s="330">
        <v>8.257147E7</v>
      </c>
      <c r="F586" s="330">
        <v>3.37525E7</v>
      </c>
      <c r="G586" s="330">
        <v>0.0</v>
      </c>
      <c r="H586" s="330">
        <v>0.0</v>
      </c>
      <c r="I586" s="330">
        <v>1.339875E8</v>
      </c>
      <c r="J586" s="330">
        <v>1.3247397E8</v>
      </c>
    </row>
    <row r="587" ht="22.5" customHeight="1">
      <c r="A587" s="335" t="s">
        <v>3271</v>
      </c>
      <c r="B587" s="328">
        <v>45811.0</v>
      </c>
      <c r="C587" s="330">
        <v>2.02E7</v>
      </c>
      <c r="D587" s="330">
        <v>0.0</v>
      </c>
      <c r="E587" s="330">
        <v>0.0</v>
      </c>
      <c r="F587" s="330">
        <v>1.7898E7</v>
      </c>
      <c r="G587" s="330">
        <v>0.0</v>
      </c>
      <c r="H587" s="330">
        <v>0.0</v>
      </c>
      <c r="I587" s="330">
        <v>3.8098E7</v>
      </c>
      <c r="J587" s="330">
        <v>3.8098E7</v>
      </c>
    </row>
    <row r="588" ht="22.5" customHeight="1">
      <c r="A588" s="335" t="s">
        <v>3271</v>
      </c>
      <c r="B588" s="328">
        <v>45812.0</v>
      </c>
      <c r="C588" s="330">
        <v>0.0</v>
      </c>
      <c r="D588" s="330">
        <v>2.3275E7</v>
      </c>
      <c r="E588" s="330">
        <v>2.285605E7</v>
      </c>
      <c r="F588" s="330">
        <v>5.298E7</v>
      </c>
      <c r="G588" s="330">
        <v>0.0</v>
      </c>
      <c r="H588" s="330">
        <v>0.0</v>
      </c>
      <c r="I588" s="330">
        <v>7.6255E7</v>
      </c>
      <c r="J588" s="330">
        <v>7.583605E7</v>
      </c>
    </row>
    <row r="589" ht="22.5" customHeight="1">
      <c r="A589" s="335" t="s">
        <v>3271</v>
      </c>
      <c r="B589" s="328">
        <v>45813.0</v>
      </c>
      <c r="C589" s="330">
        <v>5.635E7</v>
      </c>
      <c r="D589" s="330">
        <v>665000.0</v>
      </c>
      <c r="E589" s="330">
        <v>653030.0</v>
      </c>
      <c r="F589" s="330">
        <v>7350000.0</v>
      </c>
      <c r="G589" s="330">
        <v>0.0</v>
      </c>
      <c r="H589" s="330">
        <v>0.0</v>
      </c>
      <c r="I589" s="330">
        <v>6.4365E7</v>
      </c>
      <c r="J589" s="330">
        <v>6.435303E7</v>
      </c>
    </row>
    <row r="590" ht="22.5" customHeight="1">
      <c r="A590" s="335" t="s">
        <v>3271</v>
      </c>
      <c r="B590" s="328">
        <v>45814.0</v>
      </c>
      <c r="C590" s="330">
        <v>4740000.0</v>
      </c>
      <c r="D590" s="330">
        <v>2600000.0</v>
      </c>
      <c r="E590" s="330">
        <v>2553200.0</v>
      </c>
      <c r="F590" s="330">
        <v>1400000.0</v>
      </c>
      <c r="G590" s="330">
        <v>6.0E7</v>
      </c>
      <c r="H590" s="330">
        <v>0.0</v>
      </c>
      <c r="I590" s="330">
        <v>6.874E7</v>
      </c>
      <c r="J590" s="330">
        <v>6.86932E7</v>
      </c>
    </row>
    <row r="591" ht="22.5" customHeight="1">
      <c r="A591" s="335" t="s">
        <v>3271</v>
      </c>
      <c r="B591" s="328">
        <v>45815.0</v>
      </c>
      <c r="C591" s="330">
        <v>3.4015E7</v>
      </c>
      <c r="D591" s="330">
        <v>4050000.0</v>
      </c>
      <c r="E591" s="330">
        <v>3977100.0</v>
      </c>
      <c r="F591" s="330">
        <v>3.5575E7</v>
      </c>
      <c r="G591" s="330">
        <v>0.0</v>
      </c>
      <c r="H591" s="330">
        <v>0.0</v>
      </c>
      <c r="I591" s="330">
        <v>7.364E7</v>
      </c>
      <c r="J591" s="330">
        <v>7.35671E7</v>
      </c>
    </row>
    <row r="592" ht="22.5" customHeight="1">
      <c r="A592" s="335" t="s">
        <v>3271</v>
      </c>
      <c r="B592" s="328">
        <v>45816.0</v>
      </c>
      <c r="C592" s="330">
        <v>1050000.0</v>
      </c>
      <c r="D592" s="330">
        <v>3430000.0</v>
      </c>
      <c r="E592" s="330">
        <v>3375260.0</v>
      </c>
      <c r="F592" s="330">
        <v>6850000.0</v>
      </c>
      <c r="G592" s="330">
        <v>0.0</v>
      </c>
      <c r="H592" s="330">
        <v>0.0</v>
      </c>
      <c r="I592" s="330">
        <v>1.133E7</v>
      </c>
      <c r="J592" s="330">
        <v>1.127526E7</v>
      </c>
    </row>
    <row r="593" ht="22.5" customHeight="1">
      <c r="A593" s="335" t="s">
        <v>3271</v>
      </c>
      <c r="B593" s="328">
        <v>45817.0</v>
      </c>
      <c r="C593" s="330">
        <v>3460000.0</v>
      </c>
      <c r="D593" s="330">
        <v>0.0</v>
      </c>
      <c r="E593" s="330">
        <v>0.0</v>
      </c>
      <c r="F593" s="330">
        <v>8.7655E7</v>
      </c>
      <c r="G593" s="330">
        <v>0.0</v>
      </c>
      <c r="H593" s="330">
        <v>0.0</v>
      </c>
      <c r="I593" s="330">
        <v>9.1115E7</v>
      </c>
      <c r="J593" s="330">
        <v>9.1115E7</v>
      </c>
    </row>
    <row r="594" ht="22.5" customHeight="1">
      <c r="A594" s="335" t="s">
        <v>3271</v>
      </c>
      <c r="B594" s="328">
        <v>45818.0</v>
      </c>
      <c r="C594" s="330">
        <v>2400000.0</v>
      </c>
      <c r="D594" s="330">
        <v>315000.0</v>
      </c>
      <c r="E594" s="330">
        <v>309330.0</v>
      </c>
      <c r="F594" s="330">
        <v>1.725E7</v>
      </c>
      <c r="G594" s="330">
        <v>0.0</v>
      </c>
      <c r="H594" s="330">
        <v>0.0</v>
      </c>
      <c r="I594" s="330">
        <v>1.9965E7</v>
      </c>
      <c r="J594" s="330">
        <v>1.995933E7</v>
      </c>
    </row>
    <row r="595" ht="22.5" customHeight="1">
      <c r="A595" s="335" t="s">
        <v>3271</v>
      </c>
      <c r="B595" s="328">
        <v>45819.0</v>
      </c>
      <c r="C595" s="330">
        <v>1050000.0</v>
      </c>
      <c r="D595" s="330">
        <v>2096000.0</v>
      </c>
      <c r="E595" s="330">
        <v>2058272.0</v>
      </c>
      <c r="F595" s="330">
        <v>5.515E7</v>
      </c>
      <c r="G595" s="330">
        <v>0.0</v>
      </c>
      <c r="H595" s="330">
        <v>0.0</v>
      </c>
      <c r="I595" s="330">
        <v>5.8296E7</v>
      </c>
      <c r="J595" s="330">
        <v>5.8258272E7</v>
      </c>
    </row>
    <row r="596" ht="22.5" customHeight="1">
      <c r="A596" s="335" t="s">
        <v>3271</v>
      </c>
      <c r="B596" s="328">
        <v>45820.0</v>
      </c>
      <c r="C596" s="330">
        <v>1.71E7</v>
      </c>
      <c r="D596" s="330">
        <v>2350000.0</v>
      </c>
      <c r="E596" s="330">
        <v>2315700.0</v>
      </c>
      <c r="F596" s="330">
        <v>2.964E8</v>
      </c>
      <c r="G596" s="330">
        <v>0.0</v>
      </c>
      <c r="H596" s="330">
        <v>0.0</v>
      </c>
      <c r="I596" s="330">
        <v>3.1585E8</v>
      </c>
      <c r="J596" s="330">
        <v>3.158157E8</v>
      </c>
    </row>
    <row r="597" ht="22.5" customHeight="1">
      <c r="A597" s="335" t="s">
        <v>3271</v>
      </c>
      <c r="B597" s="328">
        <v>45821.0</v>
      </c>
      <c r="C597" s="330">
        <v>1475000.0</v>
      </c>
      <c r="D597" s="330">
        <v>2665000.0</v>
      </c>
      <c r="E597" s="330">
        <v>2617030.0</v>
      </c>
      <c r="F597" s="330">
        <v>2.554E7</v>
      </c>
      <c r="G597" s="330">
        <v>0.0</v>
      </c>
      <c r="H597" s="330">
        <v>0.0</v>
      </c>
      <c r="I597" s="330">
        <v>2.968E7</v>
      </c>
      <c r="J597" s="330">
        <v>2.963203E7</v>
      </c>
    </row>
    <row r="598" ht="22.5" customHeight="1">
      <c r="A598" s="335" t="s">
        <v>3271</v>
      </c>
      <c r="B598" s="328">
        <v>45822.0</v>
      </c>
      <c r="C598" s="330">
        <v>3100000.0</v>
      </c>
      <c r="D598" s="330">
        <v>7.275E7</v>
      </c>
      <c r="E598" s="330">
        <v>7.104355E7</v>
      </c>
      <c r="F598" s="330">
        <v>1.04285E8</v>
      </c>
      <c r="G598" s="330">
        <v>0.0</v>
      </c>
      <c r="H598" s="330">
        <v>0.0</v>
      </c>
      <c r="I598" s="330">
        <v>1.80135E8</v>
      </c>
      <c r="J598" s="330">
        <v>1.7842855E8</v>
      </c>
    </row>
    <row r="599" ht="22.5" customHeight="1">
      <c r="A599" s="335" t="s">
        <v>3271</v>
      </c>
      <c r="B599" s="328">
        <v>45823.0</v>
      </c>
      <c r="C599" s="330">
        <v>5000000.0</v>
      </c>
      <c r="D599" s="330">
        <v>2.765E7</v>
      </c>
      <c r="E599" s="330">
        <v>2.71523E7</v>
      </c>
      <c r="F599" s="330">
        <v>2.8438E7</v>
      </c>
      <c r="G599" s="330">
        <v>0.0</v>
      </c>
      <c r="H599" s="330">
        <v>0.0</v>
      </c>
      <c r="I599" s="330">
        <v>6.1088E7</v>
      </c>
      <c r="J599" s="330">
        <v>6.05903E7</v>
      </c>
    </row>
    <row r="600" ht="22.5" customHeight="1">
      <c r="A600" s="335" t="s">
        <v>3271</v>
      </c>
      <c r="B600" s="328">
        <v>45824.0</v>
      </c>
      <c r="C600" s="330">
        <v>6300000.0</v>
      </c>
      <c r="D600" s="330">
        <v>2.28E7</v>
      </c>
      <c r="E600" s="330">
        <v>2.223E7</v>
      </c>
      <c r="F600" s="330">
        <v>1.2E7</v>
      </c>
      <c r="G600" s="330">
        <v>0.0</v>
      </c>
      <c r="H600" s="330">
        <v>0.0</v>
      </c>
      <c r="I600" s="330">
        <v>4.11E7</v>
      </c>
      <c r="J600" s="330">
        <v>4.053E7</v>
      </c>
    </row>
    <row r="601" ht="22.5" customHeight="1">
      <c r="A601" s="335" t="s">
        <v>3271</v>
      </c>
      <c r="B601" s="328">
        <v>45825.0</v>
      </c>
      <c r="C601" s="330">
        <v>5000000.0</v>
      </c>
      <c r="D601" s="330">
        <v>1.3266E8</v>
      </c>
      <c r="E601" s="330">
        <v>1.293435E8</v>
      </c>
      <c r="F601" s="330">
        <v>6810000.0</v>
      </c>
      <c r="G601" s="330">
        <v>0.0</v>
      </c>
      <c r="H601" s="330">
        <v>0.0</v>
      </c>
      <c r="I601" s="330">
        <v>1.4447E8</v>
      </c>
      <c r="J601" s="330">
        <v>1.411535E8</v>
      </c>
    </row>
    <row r="602" ht="22.5" customHeight="1">
      <c r="A602" s="335" t="s">
        <v>3271</v>
      </c>
      <c r="B602" s="328">
        <v>45826.0</v>
      </c>
      <c r="C602" s="330">
        <v>2.05752E8</v>
      </c>
      <c r="D602" s="330">
        <v>550000.0</v>
      </c>
      <c r="E602" s="330">
        <v>536250.0</v>
      </c>
      <c r="F602" s="330">
        <v>8.091075E7</v>
      </c>
      <c r="G602" s="330">
        <v>0.0</v>
      </c>
      <c r="H602" s="330">
        <v>0.0</v>
      </c>
      <c r="I602" s="330">
        <v>2.8721275E8</v>
      </c>
      <c r="J602" s="330">
        <v>2.87199E8</v>
      </c>
    </row>
    <row r="603" ht="22.5" customHeight="1">
      <c r="A603" s="335" t="s">
        <v>3271</v>
      </c>
      <c r="B603" s="328">
        <v>45827.0</v>
      </c>
      <c r="C603" s="330">
        <v>2.6712E7</v>
      </c>
      <c r="D603" s="330">
        <v>8135000.0</v>
      </c>
      <c r="E603" s="330">
        <v>7931625.0</v>
      </c>
      <c r="F603" s="330">
        <v>1.352895E8</v>
      </c>
      <c r="G603" s="330">
        <v>0.0</v>
      </c>
      <c r="H603" s="330">
        <v>0.0</v>
      </c>
      <c r="I603" s="330">
        <v>1.701365E8</v>
      </c>
      <c r="J603" s="330">
        <v>1.69933125E8</v>
      </c>
    </row>
    <row r="604" ht="22.5" customHeight="1">
      <c r="A604" s="335" t="s">
        <v>3271</v>
      </c>
      <c r="B604" s="328">
        <v>45828.0</v>
      </c>
      <c r="C604" s="330">
        <v>1.2E7</v>
      </c>
      <c r="D604" s="330">
        <v>0.0</v>
      </c>
      <c r="E604" s="330">
        <v>0.0</v>
      </c>
      <c r="F604" s="330">
        <v>4.12E7</v>
      </c>
      <c r="G604" s="330">
        <v>0.0</v>
      </c>
      <c r="H604" s="330">
        <v>0.0</v>
      </c>
      <c r="I604" s="330">
        <v>5.32E7</v>
      </c>
      <c r="J604" s="330">
        <v>5.32E7</v>
      </c>
    </row>
    <row r="605" ht="22.5" customHeight="1">
      <c r="A605" s="335" t="s">
        <v>3271</v>
      </c>
      <c r="B605" s="328">
        <v>45829.0</v>
      </c>
      <c r="C605" s="330">
        <v>4785000.0</v>
      </c>
      <c r="D605" s="330">
        <v>5.737E7</v>
      </c>
      <c r="E605" s="330">
        <v>5.678575E7</v>
      </c>
      <c r="F605" s="330">
        <v>4.6504E7</v>
      </c>
      <c r="G605" s="330">
        <v>0.0</v>
      </c>
      <c r="H605" s="330">
        <v>0.0</v>
      </c>
      <c r="I605" s="330">
        <v>1.08659E8</v>
      </c>
      <c r="J605" s="330">
        <v>1.0807475E8</v>
      </c>
    </row>
    <row r="606" ht="22.5" customHeight="1">
      <c r="A606" s="335" t="s">
        <v>3271</v>
      </c>
      <c r="B606" s="328">
        <v>45830.0</v>
      </c>
      <c r="C606" s="330">
        <v>1.212695E7</v>
      </c>
      <c r="D606" s="330">
        <v>0.0</v>
      </c>
      <c r="E606" s="330">
        <v>0.0</v>
      </c>
      <c r="F606" s="330">
        <v>4.1591E7</v>
      </c>
      <c r="G606" s="330">
        <v>0.0</v>
      </c>
      <c r="H606" s="330">
        <v>0.0</v>
      </c>
      <c r="I606" s="330">
        <v>5.371795E7</v>
      </c>
      <c r="J606" s="330">
        <v>5.371795E7</v>
      </c>
    </row>
    <row r="607" ht="22.5" customHeight="1">
      <c r="A607" s="335" t="s">
        <v>3271</v>
      </c>
      <c r="B607" s="328">
        <v>45831.0</v>
      </c>
      <c r="C607" s="330">
        <v>2935000.0</v>
      </c>
      <c r="D607" s="330">
        <v>5000000.0</v>
      </c>
      <c r="E607" s="330">
        <v>4875000.0</v>
      </c>
      <c r="F607" s="330">
        <v>1.4295E7</v>
      </c>
      <c r="G607" s="330">
        <v>2.57E7</v>
      </c>
      <c r="H607" s="330">
        <v>500000.0</v>
      </c>
      <c r="I607" s="330">
        <v>4.743E7</v>
      </c>
      <c r="J607" s="330">
        <v>4.7305E7</v>
      </c>
    </row>
    <row r="608" ht="22.5" customHeight="1">
      <c r="A608" s="335" t="s">
        <v>3271</v>
      </c>
      <c r="B608" s="328">
        <v>45832.0</v>
      </c>
      <c r="C608" s="330">
        <v>0.0</v>
      </c>
      <c r="D608" s="330">
        <v>2385000.0</v>
      </c>
      <c r="E608" s="330">
        <v>2336375.0</v>
      </c>
      <c r="F608" s="330">
        <v>1.324E7</v>
      </c>
      <c r="G608" s="330">
        <v>0.0</v>
      </c>
      <c r="H608" s="330">
        <v>0.0</v>
      </c>
      <c r="I608" s="330">
        <v>1.5625E7</v>
      </c>
      <c r="J608" s="330">
        <v>1.5576375E7</v>
      </c>
    </row>
    <row r="609" ht="22.5" customHeight="1">
      <c r="A609" s="335" t="s">
        <v>3271</v>
      </c>
      <c r="B609" s="328">
        <v>45833.0</v>
      </c>
      <c r="C609" s="330">
        <v>1.5617E7</v>
      </c>
      <c r="D609" s="330">
        <v>2.03E7</v>
      </c>
      <c r="E609" s="330">
        <v>1.987775E7</v>
      </c>
      <c r="F609" s="330">
        <v>8.13E7</v>
      </c>
      <c r="G609" s="330">
        <v>0.0</v>
      </c>
      <c r="H609" s="330">
        <v>0.0</v>
      </c>
      <c r="I609" s="330">
        <v>1.17217E8</v>
      </c>
      <c r="J609" s="330">
        <v>1.1679475E8</v>
      </c>
    </row>
    <row r="610" ht="22.5" customHeight="1">
      <c r="A610" s="335" t="s">
        <v>3271</v>
      </c>
      <c r="B610" s="328">
        <v>45834.0</v>
      </c>
      <c r="C610" s="330">
        <v>4798500.0</v>
      </c>
      <c r="D610" s="330">
        <v>3.08E7</v>
      </c>
      <c r="E610" s="330">
        <v>3.003E7</v>
      </c>
      <c r="F610" s="330">
        <v>3.7E7</v>
      </c>
      <c r="G610" s="330">
        <v>0.0</v>
      </c>
      <c r="H610" s="330">
        <v>0.0</v>
      </c>
      <c r="I610" s="330">
        <v>7.25985E7</v>
      </c>
      <c r="J610" s="330">
        <v>7.18285E7</v>
      </c>
    </row>
    <row r="611" ht="22.5" customHeight="1">
      <c r="A611" s="335" t="s">
        <v>3271</v>
      </c>
      <c r="B611" s="328">
        <v>45835.0</v>
      </c>
      <c r="C611" s="330">
        <v>3236500.0</v>
      </c>
      <c r="D611" s="330">
        <v>0.0</v>
      </c>
      <c r="E611" s="330">
        <v>0.0</v>
      </c>
      <c r="F611" s="330">
        <v>8905000.0</v>
      </c>
      <c r="G611" s="330">
        <v>0.0</v>
      </c>
      <c r="H611" s="330">
        <v>0.0</v>
      </c>
      <c r="I611" s="330">
        <v>1.21415E7</v>
      </c>
      <c r="J611" s="330">
        <v>1.21415E7</v>
      </c>
    </row>
    <row r="612" ht="22.5" customHeight="1">
      <c r="A612" s="335" t="s">
        <v>3271</v>
      </c>
      <c r="B612" s="328">
        <v>45836.0</v>
      </c>
      <c r="C612" s="330">
        <v>6618500.0</v>
      </c>
      <c r="D612" s="330">
        <v>3650000.0</v>
      </c>
      <c r="E612" s="330">
        <v>3558750.0</v>
      </c>
      <c r="F612" s="330">
        <v>9.663E7</v>
      </c>
      <c r="G612" s="330">
        <v>0.0</v>
      </c>
      <c r="H612" s="330">
        <v>0.0</v>
      </c>
      <c r="I612" s="330">
        <v>1.068985E8</v>
      </c>
      <c r="J612" s="330">
        <v>1.0680725E8</v>
      </c>
    </row>
    <row r="613" ht="22.5" customHeight="1">
      <c r="A613" s="335" t="s">
        <v>3271</v>
      </c>
      <c r="B613" s="328">
        <v>45837.0</v>
      </c>
      <c r="C613" s="330">
        <v>1.5848E7</v>
      </c>
      <c r="D613" s="330">
        <v>0.0</v>
      </c>
      <c r="E613" s="330">
        <v>0.0</v>
      </c>
      <c r="F613" s="330">
        <v>9355000.0</v>
      </c>
      <c r="G613" s="330">
        <v>0.0</v>
      </c>
      <c r="H613" s="330">
        <v>0.0</v>
      </c>
      <c r="I613" s="330">
        <v>2.5203E7</v>
      </c>
      <c r="J613" s="330">
        <v>2.5203E7</v>
      </c>
    </row>
    <row r="614" ht="22.5" customHeight="1">
      <c r="A614" s="336" t="s">
        <v>3271</v>
      </c>
      <c r="B614" s="332">
        <v>45838.0</v>
      </c>
      <c r="C614" s="334">
        <v>400000.0</v>
      </c>
      <c r="D614" s="334">
        <v>1100000.0</v>
      </c>
      <c r="E614" s="334">
        <v>1072500.0</v>
      </c>
      <c r="F614" s="334">
        <v>9000000.0</v>
      </c>
      <c r="G614" s="334">
        <v>0.0</v>
      </c>
      <c r="H614" s="334">
        <v>0.0</v>
      </c>
      <c r="I614" s="334">
        <v>1.05E7</v>
      </c>
      <c r="J614" s="334">
        <v>1.04725E7</v>
      </c>
    </row>
    <row r="615" ht="22.5" customHeight="1">
      <c r="A615" s="335" t="s">
        <v>3274</v>
      </c>
      <c r="B615" s="328">
        <v>45839.0</v>
      </c>
      <c r="C615" s="330">
        <v>7890000.0</v>
      </c>
      <c r="D615" s="330">
        <v>0.0</v>
      </c>
      <c r="E615" s="330">
        <v>0.0</v>
      </c>
      <c r="F615" s="330">
        <v>2.7702E7</v>
      </c>
      <c r="G615" s="330">
        <v>0.0</v>
      </c>
      <c r="H615" s="330">
        <v>0.0</v>
      </c>
      <c r="I615" s="330">
        <v>3.5592E7</v>
      </c>
      <c r="J615" s="330">
        <v>3.5592E7</v>
      </c>
    </row>
    <row r="616" ht="22.5" customHeight="1">
      <c r="A616" s="335" t="s">
        <v>3274</v>
      </c>
      <c r="B616" s="328">
        <v>45840.0</v>
      </c>
      <c r="C616" s="330">
        <v>3880000.0</v>
      </c>
      <c r="D616" s="330">
        <v>0.0</v>
      </c>
      <c r="E616" s="330">
        <v>0.0</v>
      </c>
      <c r="F616" s="330">
        <v>3.585E7</v>
      </c>
      <c r="G616" s="330">
        <v>0.0</v>
      </c>
      <c r="H616" s="330">
        <v>0.0</v>
      </c>
      <c r="I616" s="330">
        <v>3.973E7</v>
      </c>
      <c r="J616" s="330">
        <v>3.973E7</v>
      </c>
    </row>
    <row r="617" ht="22.5" customHeight="1">
      <c r="A617" s="335" t="s">
        <v>3274</v>
      </c>
      <c r="B617" s="328">
        <v>45841.0</v>
      </c>
      <c r="C617" s="330">
        <v>9600000.0</v>
      </c>
      <c r="D617" s="330">
        <v>0.0</v>
      </c>
      <c r="E617" s="330">
        <v>0.0</v>
      </c>
      <c r="F617" s="330">
        <v>4455000.0</v>
      </c>
      <c r="G617" s="330">
        <v>0.0</v>
      </c>
      <c r="H617" s="330">
        <v>0.0</v>
      </c>
      <c r="I617" s="330">
        <v>1.4055E7</v>
      </c>
      <c r="J617" s="330">
        <v>1.4055E7</v>
      </c>
    </row>
    <row r="618" ht="22.5" customHeight="1">
      <c r="A618" s="335" t="s">
        <v>3274</v>
      </c>
      <c r="B618" s="328">
        <v>45842.0</v>
      </c>
      <c r="C618" s="330">
        <v>1.15075E7</v>
      </c>
      <c r="D618" s="330">
        <v>4150000.0</v>
      </c>
      <c r="E618" s="330">
        <v>4074300.0</v>
      </c>
      <c r="F618" s="330">
        <v>6225000.0</v>
      </c>
      <c r="G618" s="330">
        <v>0.0</v>
      </c>
      <c r="H618" s="330">
        <v>0.0</v>
      </c>
      <c r="I618" s="330">
        <v>2.18825E7</v>
      </c>
      <c r="J618" s="330">
        <v>2.18068E7</v>
      </c>
    </row>
    <row r="619" ht="22.5" customHeight="1">
      <c r="A619" s="335" t="s">
        <v>3274</v>
      </c>
      <c r="B619" s="328">
        <v>45843.0</v>
      </c>
      <c r="C619" s="330">
        <v>1.3062E7</v>
      </c>
      <c r="D619" s="330">
        <v>0.0</v>
      </c>
      <c r="E619" s="330">
        <v>0.0</v>
      </c>
      <c r="F619" s="330">
        <v>1.2831E7</v>
      </c>
      <c r="G619" s="330">
        <v>0.0</v>
      </c>
      <c r="H619" s="330">
        <v>0.0</v>
      </c>
      <c r="I619" s="330">
        <v>2.5893E7</v>
      </c>
      <c r="J619" s="330">
        <v>2.5893E7</v>
      </c>
    </row>
    <row r="620" ht="22.5" customHeight="1">
      <c r="A620" s="335" t="s">
        <v>3274</v>
      </c>
      <c r="B620" s="328">
        <v>45844.0</v>
      </c>
      <c r="C620" s="330">
        <v>800000.0</v>
      </c>
      <c r="D620" s="330">
        <v>660000.0</v>
      </c>
      <c r="E620" s="330">
        <v>643500.0</v>
      </c>
      <c r="F620" s="330">
        <v>8.7446E7</v>
      </c>
      <c r="G620" s="330">
        <v>3.22E7</v>
      </c>
      <c r="H620" s="330">
        <v>0.0</v>
      </c>
      <c r="I620" s="330">
        <v>1.21106E8</v>
      </c>
      <c r="J620" s="330">
        <v>1.210895E8</v>
      </c>
    </row>
    <row r="621" ht="22.5" customHeight="1">
      <c r="A621" s="335" t="s">
        <v>3274</v>
      </c>
      <c r="B621" s="328">
        <v>45845.0</v>
      </c>
      <c r="C621" s="330">
        <v>5920000.0</v>
      </c>
      <c r="D621" s="330">
        <v>0.0</v>
      </c>
      <c r="E621" s="330">
        <v>0.0</v>
      </c>
      <c r="F621" s="330">
        <v>3353000.0</v>
      </c>
      <c r="G621" s="330">
        <v>0.0</v>
      </c>
      <c r="H621" s="330">
        <v>0.0</v>
      </c>
      <c r="I621" s="330">
        <v>9273000.0</v>
      </c>
      <c r="J621" s="330">
        <v>9273000.0</v>
      </c>
    </row>
    <row r="622" ht="22.5" customHeight="1">
      <c r="A622" s="335" t="s">
        <v>3274</v>
      </c>
      <c r="B622" s="328">
        <v>45846.0</v>
      </c>
      <c r="C622" s="330">
        <v>5400000.0</v>
      </c>
      <c r="D622" s="330">
        <v>8000000.0</v>
      </c>
      <c r="E622" s="330">
        <v>7800000.0</v>
      </c>
      <c r="F622" s="330">
        <v>2.885E7</v>
      </c>
      <c r="G622" s="330">
        <v>0.0</v>
      </c>
      <c r="H622" s="330">
        <v>0.0</v>
      </c>
      <c r="I622" s="330">
        <v>4.225E7</v>
      </c>
      <c r="J622" s="330">
        <v>4.205E7</v>
      </c>
    </row>
    <row r="623" ht="22.5" customHeight="1">
      <c r="A623" s="335" t="s">
        <v>3274</v>
      </c>
      <c r="B623" s="328">
        <v>45847.0</v>
      </c>
      <c r="C623" s="330">
        <v>4.1735E7</v>
      </c>
      <c r="D623" s="330">
        <v>0.0</v>
      </c>
      <c r="E623" s="330">
        <v>0.0</v>
      </c>
      <c r="F623" s="330">
        <v>6011000.0</v>
      </c>
      <c r="G623" s="330">
        <v>0.0</v>
      </c>
      <c r="H623" s="330">
        <v>0.0</v>
      </c>
      <c r="I623" s="330">
        <v>4.7746E7</v>
      </c>
      <c r="J623" s="330">
        <v>4.7746E7</v>
      </c>
    </row>
    <row r="624" ht="22.5" customHeight="1">
      <c r="A624" s="335" t="s">
        <v>3274</v>
      </c>
      <c r="B624" s="328">
        <v>45848.0</v>
      </c>
      <c r="C624" s="330">
        <v>1.542E7</v>
      </c>
      <c r="D624" s="330">
        <v>3000000.0</v>
      </c>
      <c r="E624" s="330">
        <v>2976000.0</v>
      </c>
      <c r="F624" s="330">
        <v>1.395E7</v>
      </c>
      <c r="G624" s="330">
        <v>0.0</v>
      </c>
      <c r="H624" s="330">
        <v>0.0</v>
      </c>
      <c r="I624" s="330">
        <v>3.237E7</v>
      </c>
      <c r="J624" s="330">
        <v>3.2346E7</v>
      </c>
    </row>
    <row r="625" ht="22.5" customHeight="1">
      <c r="A625" s="335" t="s">
        <v>3274</v>
      </c>
      <c r="B625" s="328">
        <v>45849.0</v>
      </c>
      <c r="C625" s="330">
        <v>6190000.0</v>
      </c>
      <c r="D625" s="330">
        <v>4642000.0</v>
      </c>
      <c r="E625" s="330">
        <v>4525950.0</v>
      </c>
      <c r="F625" s="330">
        <v>3.254E7</v>
      </c>
      <c r="G625" s="330">
        <v>0.0</v>
      </c>
      <c r="H625" s="330">
        <v>0.0</v>
      </c>
      <c r="I625" s="330">
        <v>4.3372E7</v>
      </c>
      <c r="J625" s="330">
        <v>4.325595E7</v>
      </c>
    </row>
    <row r="626" ht="22.5" customHeight="1">
      <c r="A626" s="335" t="s">
        <v>3274</v>
      </c>
      <c r="B626" s="328">
        <v>45850.0</v>
      </c>
      <c r="C626" s="330">
        <v>2560000.0</v>
      </c>
      <c r="D626" s="330">
        <v>1.37815E7</v>
      </c>
      <c r="E626" s="330">
        <v>1.3487962E7</v>
      </c>
      <c r="F626" s="330">
        <v>1.7195E7</v>
      </c>
      <c r="G626" s="330">
        <v>0.0</v>
      </c>
      <c r="H626" s="330">
        <v>0.0</v>
      </c>
      <c r="I626" s="330">
        <v>3.35365E7</v>
      </c>
      <c r="J626" s="330">
        <v>3.3242962E7</v>
      </c>
    </row>
    <row r="627" ht="22.5" customHeight="1">
      <c r="A627" s="335" t="s">
        <v>3274</v>
      </c>
      <c r="B627" s="328">
        <v>45851.0</v>
      </c>
      <c r="C627" s="330">
        <v>8480000.0</v>
      </c>
      <c r="D627" s="330">
        <v>4335000.0</v>
      </c>
      <c r="E627" s="330">
        <v>4226625.0</v>
      </c>
      <c r="F627" s="330">
        <v>7960000.0</v>
      </c>
      <c r="G627" s="330">
        <v>0.0</v>
      </c>
      <c r="H627" s="330">
        <v>0.0</v>
      </c>
      <c r="I627" s="330">
        <v>2.0775E7</v>
      </c>
      <c r="J627" s="330">
        <v>2.0666625E7</v>
      </c>
    </row>
    <row r="628" ht="22.5" customHeight="1">
      <c r="A628" s="335" t="s">
        <v>3274</v>
      </c>
      <c r="B628" s="328">
        <v>45852.0</v>
      </c>
      <c r="C628" s="330">
        <v>1.9175E7</v>
      </c>
      <c r="D628" s="330">
        <v>1.2E7</v>
      </c>
      <c r="E628" s="330">
        <v>1.1751E7</v>
      </c>
      <c r="F628" s="330">
        <v>2.294E7</v>
      </c>
      <c r="G628" s="330">
        <v>0.0</v>
      </c>
      <c r="H628" s="330">
        <v>0.0</v>
      </c>
      <c r="I628" s="330">
        <v>5.4115E7</v>
      </c>
      <c r="J628" s="330">
        <v>5.3866E7</v>
      </c>
    </row>
    <row r="629" ht="22.5" customHeight="1">
      <c r="A629" s="335" t="s">
        <v>3274</v>
      </c>
      <c r="B629" s="328">
        <v>45853.0</v>
      </c>
      <c r="C629" s="330">
        <v>5.095E7</v>
      </c>
      <c r="D629" s="330">
        <v>0.0</v>
      </c>
      <c r="E629" s="330">
        <v>0.0</v>
      </c>
      <c r="F629" s="330">
        <v>5.118E7</v>
      </c>
      <c r="G629" s="330">
        <v>0.0</v>
      </c>
      <c r="H629" s="330">
        <v>0.0</v>
      </c>
      <c r="I629" s="330">
        <v>1.0213E8</v>
      </c>
      <c r="J629" s="330">
        <v>1.0213E8</v>
      </c>
    </row>
    <row r="630" ht="22.5" customHeight="1">
      <c r="A630" s="335" t="s">
        <v>3274</v>
      </c>
      <c r="B630" s="328">
        <v>45854.0</v>
      </c>
      <c r="C630" s="330">
        <v>5.5395E7</v>
      </c>
      <c r="D630" s="330">
        <v>1988500.0</v>
      </c>
      <c r="E630" s="330">
        <v>1938787.0</v>
      </c>
      <c r="F630" s="330">
        <v>1967000.0</v>
      </c>
      <c r="G630" s="330">
        <v>1.6E7</v>
      </c>
      <c r="H630" s="330">
        <v>0.0</v>
      </c>
      <c r="I630" s="330">
        <v>7.53505E7</v>
      </c>
      <c r="J630" s="330">
        <v>7.5300787E7</v>
      </c>
    </row>
    <row r="631" ht="22.5" customHeight="1">
      <c r="A631" s="335" t="s">
        <v>3274</v>
      </c>
      <c r="B631" s="328">
        <v>45855.0</v>
      </c>
      <c r="C631" s="330">
        <v>4290000.0</v>
      </c>
      <c r="D631" s="330">
        <v>0.0</v>
      </c>
      <c r="E631" s="330">
        <v>0.0</v>
      </c>
      <c r="F631" s="330">
        <v>6.66735E7</v>
      </c>
      <c r="G631" s="330">
        <v>0.0</v>
      </c>
      <c r="H631" s="330">
        <v>0.0</v>
      </c>
      <c r="I631" s="330">
        <v>7.09635E7</v>
      </c>
      <c r="J631" s="330">
        <v>7.09635E7</v>
      </c>
    </row>
    <row r="632" ht="22.5" customHeight="1">
      <c r="A632" s="335" t="s">
        <v>3274</v>
      </c>
      <c r="B632" s="328">
        <v>45856.0</v>
      </c>
      <c r="C632" s="330">
        <v>385000.0</v>
      </c>
      <c r="D632" s="330">
        <v>9000000.0</v>
      </c>
      <c r="E632" s="330">
        <v>8775000.0</v>
      </c>
      <c r="F632" s="330">
        <v>6050000.0</v>
      </c>
      <c r="G632" s="330">
        <v>0.0</v>
      </c>
      <c r="H632" s="330">
        <v>0.0</v>
      </c>
      <c r="I632" s="330">
        <v>1.5435E7</v>
      </c>
      <c r="J632" s="330">
        <v>1.521E7</v>
      </c>
    </row>
    <row r="633" ht="22.5" customHeight="1">
      <c r="A633" s="335" t="s">
        <v>3274</v>
      </c>
      <c r="B633" s="328">
        <v>45857.0</v>
      </c>
      <c r="C633" s="330">
        <v>2.1471E7</v>
      </c>
      <c r="D633" s="330">
        <v>8160000.0</v>
      </c>
      <c r="E633" s="330">
        <v>7956000.0</v>
      </c>
      <c r="F633" s="330">
        <v>2.3552E7</v>
      </c>
      <c r="G633" s="330">
        <v>0.0</v>
      </c>
      <c r="H633" s="330">
        <v>0.0</v>
      </c>
      <c r="I633" s="330">
        <v>5.3183E7</v>
      </c>
      <c r="J633" s="330">
        <v>5.2979E7</v>
      </c>
    </row>
    <row r="634" ht="22.5" customHeight="1">
      <c r="A634" s="335" t="s">
        <v>3274</v>
      </c>
      <c r="B634" s="328">
        <v>45858.0</v>
      </c>
      <c r="C634" s="330">
        <v>7388000.0</v>
      </c>
      <c r="D634" s="330">
        <v>2327500.0</v>
      </c>
      <c r="E634" s="330">
        <v>2269312.0</v>
      </c>
      <c r="F634" s="330">
        <v>3.706E7</v>
      </c>
      <c r="G634" s="330">
        <v>0.0</v>
      </c>
      <c r="H634" s="330">
        <v>0.0</v>
      </c>
      <c r="I634" s="330">
        <v>4.67755E7</v>
      </c>
      <c r="J634" s="330">
        <v>4.6717312E7</v>
      </c>
    </row>
    <row r="635" ht="22.5" customHeight="1">
      <c r="A635" s="335" t="s">
        <v>3274</v>
      </c>
      <c r="B635" s="328">
        <v>45859.0</v>
      </c>
      <c r="C635" s="330">
        <v>0.0</v>
      </c>
      <c r="D635" s="330">
        <v>800000.0</v>
      </c>
      <c r="E635" s="330">
        <v>780000.0</v>
      </c>
      <c r="F635" s="330">
        <v>1.578431E8</v>
      </c>
      <c r="G635" s="330">
        <v>0.0</v>
      </c>
      <c r="H635" s="330">
        <v>0.0</v>
      </c>
      <c r="I635" s="330">
        <v>1.586431E8</v>
      </c>
      <c r="J635" s="330">
        <v>1.586231E8</v>
      </c>
    </row>
    <row r="636" ht="22.5" customHeight="1">
      <c r="A636" s="335" t="s">
        <v>3274</v>
      </c>
      <c r="B636" s="328">
        <v>45860.0</v>
      </c>
      <c r="C636" s="330">
        <v>2145000.0</v>
      </c>
      <c r="D636" s="330">
        <v>3990000.0</v>
      </c>
      <c r="E636" s="330">
        <v>3907080.0</v>
      </c>
      <c r="F636" s="330">
        <v>2.9006E8</v>
      </c>
      <c r="G636" s="330">
        <v>0.0</v>
      </c>
      <c r="H636" s="330">
        <v>0.0</v>
      </c>
      <c r="I636" s="330">
        <v>2.96195E8</v>
      </c>
      <c r="J636" s="330">
        <v>2.9611208E8</v>
      </c>
    </row>
    <row r="637" ht="22.5" customHeight="1">
      <c r="A637" s="335" t="s">
        <v>3274</v>
      </c>
      <c r="B637" s="328">
        <v>45861.0</v>
      </c>
      <c r="C637" s="330">
        <v>9482000.0</v>
      </c>
      <c r="D637" s="330">
        <v>2.373E7</v>
      </c>
      <c r="E637" s="330">
        <v>2.313675E7</v>
      </c>
      <c r="F637" s="330">
        <v>4180000.0</v>
      </c>
      <c r="G637" s="330">
        <v>0.0</v>
      </c>
      <c r="H637" s="330">
        <v>0.0</v>
      </c>
      <c r="I637" s="330">
        <v>3.7392E7</v>
      </c>
      <c r="J637" s="330">
        <v>3.679875E7</v>
      </c>
    </row>
    <row r="638" ht="22.5" customHeight="1">
      <c r="A638" s="335" t="s">
        <v>3274</v>
      </c>
      <c r="B638" s="328">
        <v>45862.0</v>
      </c>
      <c r="C638" s="330">
        <v>6361000.0</v>
      </c>
      <c r="D638" s="330">
        <v>9217000.0</v>
      </c>
      <c r="E638" s="330">
        <v>8986565.0</v>
      </c>
      <c r="F638" s="330">
        <v>5.41175E7</v>
      </c>
      <c r="G638" s="330">
        <v>0.0</v>
      </c>
      <c r="H638" s="330">
        <v>0.0</v>
      </c>
      <c r="I638" s="330">
        <v>6.96955E7</v>
      </c>
      <c r="J638" s="330">
        <v>6.9465065E7</v>
      </c>
    </row>
    <row r="639" ht="22.5" customHeight="1">
      <c r="A639" s="335" t="s">
        <v>3274</v>
      </c>
      <c r="B639" s="328">
        <v>45863.0</v>
      </c>
      <c r="C639" s="330">
        <v>1.161E7</v>
      </c>
      <c r="D639" s="330">
        <v>1375000.0</v>
      </c>
      <c r="E639" s="330">
        <v>1340625.0</v>
      </c>
      <c r="F639" s="330">
        <v>3630000.0</v>
      </c>
      <c r="G639" s="330">
        <v>0.0</v>
      </c>
      <c r="H639" s="330">
        <v>0.0</v>
      </c>
      <c r="I639" s="330">
        <v>1.6615E7</v>
      </c>
      <c r="J639" s="330">
        <v>1.6580625E7</v>
      </c>
    </row>
    <row r="640" ht="22.5" customHeight="1">
      <c r="A640" s="335" t="s">
        <v>3274</v>
      </c>
      <c r="B640" s="328">
        <v>45864.0</v>
      </c>
      <c r="C640" s="330">
        <v>6385000.0</v>
      </c>
      <c r="D640" s="330">
        <v>0.0</v>
      </c>
      <c r="E640" s="330">
        <v>0.0</v>
      </c>
      <c r="F640" s="330">
        <v>7150000.0</v>
      </c>
      <c r="G640" s="330">
        <v>0.0</v>
      </c>
      <c r="H640" s="330">
        <v>0.0</v>
      </c>
      <c r="I640" s="330">
        <v>1.3535E7</v>
      </c>
      <c r="J640" s="330">
        <v>1.3535E7</v>
      </c>
    </row>
    <row r="641" ht="22.5" customHeight="1">
      <c r="A641" s="335" t="s">
        <v>3274</v>
      </c>
      <c r="B641" s="328">
        <v>45865.0</v>
      </c>
      <c r="C641" s="330">
        <v>1.1365E7</v>
      </c>
      <c r="D641" s="330">
        <v>1680000.0</v>
      </c>
      <c r="E641" s="330">
        <v>1638000.0</v>
      </c>
      <c r="F641" s="330">
        <v>5024000.0</v>
      </c>
      <c r="G641" s="330">
        <v>0.0</v>
      </c>
      <c r="H641" s="330">
        <v>0.0</v>
      </c>
      <c r="I641" s="330">
        <v>1.8069E7</v>
      </c>
      <c r="J641" s="330">
        <v>1.8027E7</v>
      </c>
    </row>
    <row r="642" ht="22.5" customHeight="1">
      <c r="A642" s="335" t="s">
        <v>3274</v>
      </c>
      <c r="B642" s="328">
        <v>45866.0</v>
      </c>
      <c r="C642" s="330">
        <v>6900000.0</v>
      </c>
      <c r="D642" s="330">
        <v>1100000.0</v>
      </c>
      <c r="E642" s="330">
        <v>1072500.0</v>
      </c>
      <c r="F642" s="330">
        <v>1.97735E7</v>
      </c>
      <c r="G642" s="330">
        <v>0.0</v>
      </c>
      <c r="H642" s="330">
        <v>0.0</v>
      </c>
      <c r="I642" s="330">
        <v>2.77735E7</v>
      </c>
      <c r="J642" s="330">
        <v>2.7746E7</v>
      </c>
    </row>
    <row r="643" ht="22.5" customHeight="1">
      <c r="A643" s="335" t="s">
        <v>3274</v>
      </c>
      <c r="B643" s="328">
        <v>45867.0</v>
      </c>
      <c r="C643" s="330">
        <v>1500000.0</v>
      </c>
      <c r="D643" s="330">
        <v>440000.0</v>
      </c>
      <c r="E643" s="330">
        <v>436480.0</v>
      </c>
      <c r="F643" s="330">
        <v>2.7535E7</v>
      </c>
      <c r="G643" s="330">
        <v>0.0</v>
      </c>
      <c r="H643" s="330">
        <v>0.0</v>
      </c>
      <c r="I643" s="330">
        <v>2.9475E7</v>
      </c>
      <c r="J643" s="330">
        <v>2.947148E7</v>
      </c>
    </row>
    <row r="644" ht="22.5" customHeight="1">
      <c r="A644" s="335" t="s">
        <v>3274</v>
      </c>
      <c r="B644" s="328">
        <v>45868.0</v>
      </c>
      <c r="C644" s="330">
        <v>4620000.0</v>
      </c>
      <c r="D644" s="330">
        <v>4230000.0</v>
      </c>
      <c r="E644" s="330">
        <v>4124250.0</v>
      </c>
      <c r="F644" s="330">
        <v>1425000.0</v>
      </c>
      <c r="G644" s="330">
        <v>7.04E7</v>
      </c>
      <c r="H644" s="330">
        <v>0.0</v>
      </c>
      <c r="I644" s="330">
        <v>8.0675E7</v>
      </c>
      <c r="J644" s="330">
        <v>8.056925E7</v>
      </c>
    </row>
    <row r="645" ht="22.5" customHeight="1">
      <c r="A645" s="336" t="s">
        <v>3274</v>
      </c>
      <c r="B645" s="332">
        <v>45869.0</v>
      </c>
      <c r="C645" s="334">
        <v>3400000.0</v>
      </c>
      <c r="D645" s="334">
        <v>1900000.0</v>
      </c>
      <c r="E645" s="334">
        <v>1852500.0</v>
      </c>
      <c r="F645" s="334">
        <v>4.74455E7</v>
      </c>
      <c r="G645" s="334">
        <v>0.0</v>
      </c>
      <c r="H645" s="334">
        <v>0.0</v>
      </c>
      <c r="I645" s="334">
        <v>5.27455E7</v>
      </c>
      <c r="J645" s="334">
        <v>5.2698E7</v>
      </c>
    </row>
    <row r="646" ht="22.5" customHeight="1">
      <c r="A646" s="335" t="s">
        <v>3276</v>
      </c>
      <c r="B646" s="328">
        <v>45870.0</v>
      </c>
      <c r="C646" s="330">
        <v>8.9108E7</v>
      </c>
      <c r="D646" s="330">
        <v>0.0</v>
      </c>
      <c r="E646" s="330">
        <v>0.0</v>
      </c>
      <c r="F646" s="330">
        <v>2.42255E7</v>
      </c>
      <c r="G646" s="330">
        <v>0.0</v>
      </c>
      <c r="H646" s="330">
        <v>0.0</v>
      </c>
      <c r="I646" s="330">
        <v>1.133335E8</v>
      </c>
      <c r="J646" s="330">
        <v>1.133335E8</v>
      </c>
    </row>
    <row r="647" ht="22.5" customHeight="1">
      <c r="A647" s="335" t="s">
        <v>3276</v>
      </c>
      <c r="B647" s="328">
        <v>45871.0</v>
      </c>
      <c r="C647" s="330">
        <v>3.615E7</v>
      </c>
      <c r="D647" s="330">
        <v>3000000.0</v>
      </c>
      <c r="E647" s="330">
        <v>2925000.0</v>
      </c>
      <c r="F647" s="330">
        <v>8.7668E7</v>
      </c>
      <c r="G647" s="330">
        <v>0.0</v>
      </c>
      <c r="H647" s="330">
        <v>0.0</v>
      </c>
      <c r="I647" s="330">
        <v>1.26818E8</v>
      </c>
      <c r="J647" s="330">
        <v>1.26743E8</v>
      </c>
    </row>
    <row r="648" ht="22.5" customHeight="1">
      <c r="A648" s="335" t="s">
        <v>3276</v>
      </c>
      <c r="B648" s="328">
        <v>45872.0</v>
      </c>
      <c r="C648" s="330">
        <v>3390000.0</v>
      </c>
      <c r="D648" s="330">
        <v>2835000.0</v>
      </c>
      <c r="E648" s="330">
        <v>2760000.0</v>
      </c>
      <c r="F648" s="330">
        <v>8.5185E7</v>
      </c>
      <c r="G648" s="330">
        <v>0.0</v>
      </c>
      <c r="H648" s="330">
        <v>0.0</v>
      </c>
      <c r="I648" s="330">
        <v>9.141E7</v>
      </c>
      <c r="J648" s="330">
        <v>9.1335E7</v>
      </c>
    </row>
    <row r="649" ht="22.5" customHeight="1">
      <c r="A649" s="335" t="s">
        <v>3276</v>
      </c>
      <c r="B649" s="328">
        <v>45873.0</v>
      </c>
      <c r="C649" s="330">
        <v>2050000.0</v>
      </c>
      <c r="D649" s="330">
        <v>3.082E7</v>
      </c>
      <c r="E649" s="330">
        <v>3.00495E7</v>
      </c>
      <c r="F649" s="330">
        <v>2.19375E7</v>
      </c>
      <c r="G649" s="330">
        <v>0.0</v>
      </c>
      <c r="H649" s="330">
        <v>0.0</v>
      </c>
      <c r="I649" s="330">
        <v>5.48075E7</v>
      </c>
      <c r="J649" s="330">
        <v>5.4037E7</v>
      </c>
    </row>
    <row r="650" ht="22.5" customHeight="1">
      <c r="A650" s="335" t="s">
        <v>3276</v>
      </c>
      <c r="B650" s="328">
        <v>45874.0</v>
      </c>
      <c r="C650" s="330">
        <v>2500000.0</v>
      </c>
      <c r="D650" s="330">
        <v>0.0</v>
      </c>
      <c r="E650" s="330">
        <v>0.0</v>
      </c>
      <c r="F650" s="330">
        <v>1.19901E8</v>
      </c>
      <c r="G650" s="330">
        <v>0.0</v>
      </c>
      <c r="H650" s="330">
        <v>0.0</v>
      </c>
      <c r="I650" s="330">
        <v>1.22401E8</v>
      </c>
      <c r="J650" s="330">
        <v>1.22401E8</v>
      </c>
    </row>
    <row r="651" ht="22.5" customHeight="1">
      <c r="A651" s="335" t="s">
        <v>3276</v>
      </c>
      <c r="B651" s="328">
        <v>45875.0</v>
      </c>
      <c r="C651" s="330">
        <v>0.0</v>
      </c>
      <c r="D651" s="330">
        <v>0.0</v>
      </c>
      <c r="E651" s="330">
        <v>0.0</v>
      </c>
      <c r="F651" s="330">
        <v>0.0</v>
      </c>
      <c r="G651" s="330">
        <v>0.0</v>
      </c>
      <c r="H651" s="330">
        <v>0.0</v>
      </c>
      <c r="I651" s="330">
        <v>0.0</v>
      </c>
      <c r="J651" s="330">
        <v>0.0</v>
      </c>
    </row>
    <row r="652" ht="22.5" customHeight="1">
      <c r="A652" s="335" t="s">
        <v>3276</v>
      </c>
      <c r="B652" s="328">
        <v>45876.0</v>
      </c>
      <c r="C652" s="330">
        <v>0.0</v>
      </c>
      <c r="D652" s="330">
        <v>0.0</v>
      </c>
      <c r="E652" s="330">
        <v>0.0</v>
      </c>
      <c r="F652" s="330">
        <v>0.0</v>
      </c>
      <c r="G652" s="330">
        <v>0.0</v>
      </c>
      <c r="H652" s="330">
        <v>0.0</v>
      </c>
      <c r="I652" s="330">
        <v>0.0</v>
      </c>
      <c r="J652" s="330">
        <v>0.0</v>
      </c>
    </row>
    <row r="653" ht="22.5" customHeight="1">
      <c r="A653" s="335" t="s">
        <v>3276</v>
      </c>
      <c r="B653" s="328">
        <v>45877.0</v>
      </c>
      <c r="C653" s="330">
        <v>5160000.0</v>
      </c>
      <c r="D653" s="330">
        <v>1025000.0</v>
      </c>
      <c r="E653" s="330">
        <v>999375.0</v>
      </c>
      <c r="F653" s="330">
        <v>8760000.0</v>
      </c>
      <c r="G653" s="330">
        <v>0.0</v>
      </c>
      <c r="H653" s="330">
        <v>0.0</v>
      </c>
      <c r="I653" s="330">
        <v>1.4945E7</v>
      </c>
      <c r="J653" s="330">
        <v>1.4919375E7</v>
      </c>
    </row>
    <row r="654" ht="22.5" customHeight="1">
      <c r="A654" s="335" t="s">
        <v>3276</v>
      </c>
      <c r="B654" s="328">
        <v>45878.0</v>
      </c>
      <c r="C654" s="330">
        <v>6020000.0</v>
      </c>
      <c r="D654" s="330">
        <v>1.265E7</v>
      </c>
      <c r="E654" s="330">
        <v>1.233375E7</v>
      </c>
      <c r="F654" s="330">
        <v>4.2098E7</v>
      </c>
      <c r="G654" s="330">
        <v>0.0</v>
      </c>
      <c r="H654" s="330">
        <v>0.0</v>
      </c>
      <c r="I654" s="330">
        <v>6.0768E7</v>
      </c>
      <c r="J654" s="330">
        <v>6.045175E7</v>
      </c>
    </row>
    <row r="655" ht="22.5" customHeight="1">
      <c r="A655" s="335" t="s">
        <v>3276</v>
      </c>
      <c r="B655" s="328">
        <v>45879.0</v>
      </c>
      <c r="C655" s="330">
        <v>7265000.0</v>
      </c>
      <c r="D655" s="330">
        <v>5400000.0</v>
      </c>
      <c r="E655" s="330">
        <v>5271800.0</v>
      </c>
      <c r="F655" s="330">
        <v>2200000.0</v>
      </c>
      <c r="G655" s="330">
        <v>0.0</v>
      </c>
      <c r="H655" s="330">
        <v>0.0</v>
      </c>
      <c r="I655" s="330">
        <v>1.4865E7</v>
      </c>
      <c r="J655" s="330">
        <v>1.47368E7</v>
      </c>
    </row>
    <row r="656" ht="22.5" customHeight="1">
      <c r="A656" s="335" t="s">
        <v>3276</v>
      </c>
      <c r="B656" s="328">
        <v>45880.0</v>
      </c>
      <c r="C656" s="330">
        <v>2.058E7</v>
      </c>
      <c r="D656" s="330">
        <v>1.036E7</v>
      </c>
      <c r="E656" s="330">
        <v>1.0101E7</v>
      </c>
      <c r="F656" s="330">
        <v>3.0429E7</v>
      </c>
      <c r="G656" s="330">
        <v>0.0</v>
      </c>
      <c r="H656" s="330">
        <v>0.0</v>
      </c>
      <c r="I656" s="330">
        <v>6.1369E7</v>
      </c>
      <c r="J656" s="330">
        <v>6.111E7</v>
      </c>
    </row>
    <row r="657" ht="22.5" customHeight="1">
      <c r="A657" s="335" t="s">
        <v>3276</v>
      </c>
      <c r="B657" s="328">
        <v>45881.0</v>
      </c>
      <c r="C657" s="330">
        <v>2050000.0</v>
      </c>
      <c r="D657" s="330">
        <v>9650000.0</v>
      </c>
      <c r="E657" s="330">
        <v>9408750.0</v>
      </c>
      <c r="F657" s="330">
        <v>3240000.0</v>
      </c>
      <c r="G657" s="330">
        <v>0.0</v>
      </c>
      <c r="H657" s="330">
        <v>0.0</v>
      </c>
      <c r="I657" s="330">
        <v>1.494E7</v>
      </c>
      <c r="J657" s="330">
        <v>1.469875E7</v>
      </c>
    </row>
    <row r="658" ht="22.5" customHeight="1">
      <c r="A658" s="335" t="s">
        <v>3276</v>
      </c>
      <c r="B658" s="328">
        <v>45882.0</v>
      </c>
      <c r="C658" s="330">
        <v>1.18405E8</v>
      </c>
      <c r="D658" s="330">
        <v>4.0E7</v>
      </c>
      <c r="E658" s="330">
        <v>3.9E7</v>
      </c>
      <c r="F658" s="330">
        <v>1.87425E7</v>
      </c>
      <c r="G658" s="330">
        <v>0.0</v>
      </c>
      <c r="H658" s="330">
        <v>0.0</v>
      </c>
      <c r="I658" s="330">
        <v>1.771475E8</v>
      </c>
      <c r="J658" s="330">
        <v>1.761475E8</v>
      </c>
    </row>
    <row r="659" ht="22.5" customHeight="1">
      <c r="A659" s="335" t="s">
        <v>3276</v>
      </c>
      <c r="B659" s="328">
        <v>45883.0</v>
      </c>
      <c r="C659" s="330">
        <v>1.8175E7</v>
      </c>
      <c r="D659" s="330">
        <v>0.0</v>
      </c>
      <c r="E659" s="330">
        <v>0.0</v>
      </c>
      <c r="F659" s="330">
        <v>3.631E7</v>
      </c>
      <c r="G659" s="330">
        <v>0.0</v>
      </c>
      <c r="H659" s="330">
        <v>0.0</v>
      </c>
      <c r="I659" s="330">
        <v>5.4485E7</v>
      </c>
      <c r="J659" s="330">
        <v>5.4485E7</v>
      </c>
    </row>
    <row r="660" ht="22.5" customHeight="1">
      <c r="A660" s="335" t="s">
        <v>3276</v>
      </c>
      <c r="B660" s="328">
        <v>45884.0</v>
      </c>
      <c r="C660" s="330">
        <v>3.1375E7</v>
      </c>
      <c r="D660" s="330">
        <v>2350000.0</v>
      </c>
      <c r="E660" s="330">
        <v>2291250.0</v>
      </c>
      <c r="F660" s="330">
        <v>6997500.0</v>
      </c>
      <c r="G660" s="330">
        <v>0.0</v>
      </c>
      <c r="H660" s="330">
        <v>0.0</v>
      </c>
      <c r="I660" s="330">
        <v>4.07225E7</v>
      </c>
      <c r="J660" s="330">
        <v>4.066375E7</v>
      </c>
    </row>
    <row r="661" ht="22.5" customHeight="1">
      <c r="A661" s="335" t="s">
        <v>3276</v>
      </c>
      <c r="B661" s="328">
        <v>45885.0</v>
      </c>
      <c r="C661" s="330">
        <v>1.869E7</v>
      </c>
      <c r="D661" s="330">
        <v>3.7942E7</v>
      </c>
      <c r="E661" s="330">
        <v>3.699345E7</v>
      </c>
      <c r="F661" s="330">
        <v>2.77935E7</v>
      </c>
      <c r="G661" s="330">
        <v>0.0</v>
      </c>
      <c r="H661" s="330">
        <v>0.0</v>
      </c>
      <c r="I661" s="330">
        <v>8.44255E7</v>
      </c>
      <c r="J661" s="330">
        <v>8.347695E7</v>
      </c>
    </row>
    <row r="662" ht="22.5" customHeight="1">
      <c r="A662" s="335" t="s">
        <v>3276</v>
      </c>
      <c r="B662" s="328">
        <v>45886.0</v>
      </c>
      <c r="C662" s="330">
        <v>6005000.0</v>
      </c>
      <c r="D662" s="330">
        <v>1.44225E7</v>
      </c>
      <c r="E662" s="330">
        <v>1.4090962E7</v>
      </c>
      <c r="F662" s="330">
        <v>2.0984E7</v>
      </c>
      <c r="G662" s="330">
        <v>0.0</v>
      </c>
      <c r="H662" s="330">
        <v>0.0</v>
      </c>
      <c r="I662" s="330">
        <v>4.14115E7</v>
      </c>
      <c r="J662" s="330">
        <v>4.1079962E7</v>
      </c>
    </row>
    <row r="663" ht="22.5" customHeight="1">
      <c r="A663" s="335" t="s">
        <v>3276</v>
      </c>
      <c r="B663" s="328">
        <v>45887.0</v>
      </c>
      <c r="C663" s="330">
        <v>1300000.0</v>
      </c>
      <c r="D663" s="330">
        <v>0.0</v>
      </c>
      <c r="E663" s="330">
        <v>0.0</v>
      </c>
      <c r="F663" s="330">
        <v>8000000.0</v>
      </c>
      <c r="G663" s="330">
        <v>0.0</v>
      </c>
      <c r="H663" s="330">
        <v>0.0</v>
      </c>
      <c r="I663" s="330">
        <v>9300000.0</v>
      </c>
      <c r="J663" s="330">
        <v>9300000.0</v>
      </c>
    </row>
    <row r="664" ht="22.5" customHeight="1">
      <c r="A664" s="335" t="s">
        <v>3276</v>
      </c>
      <c r="B664" s="328">
        <v>45888.0</v>
      </c>
      <c r="C664" s="330">
        <v>1.2967E7</v>
      </c>
      <c r="D664" s="330">
        <v>2400000.0</v>
      </c>
      <c r="E664" s="330">
        <v>2340000.0</v>
      </c>
      <c r="F664" s="330">
        <v>2.462E7</v>
      </c>
      <c r="G664" s="330">
        <v>0.0</v>
      </c>
      <c r="H664" s="330">
        <v>300000.0</v>
      </c>
      <c r="I664" s="330">
        <v>3.9687E7</v>
      </c>
      <c r="J664" s="330">
        <v>3.9627E7</v>
      </c>
    </row>
    <row r="665" ht="22.5" customHeight="1">
      <c r="A665" s="335" t="s">
        <v>3276</v>
      </c>
      <c r="B665" s="328">
        <v>45889.0</v>
      </c>
      <c r="C665" s="330">
        <v>605000.0</v>
      </c>
      <c r="D665" s="330">
        <v>1.73E7</v>
      </c>
      <c r="E665" s="330">
        <v>1.68675E7</v>
      </c>
      <c r="F665" s="330">
        <v>2.0385E7</v>
      </c>
      <c r="G665" s="330">
        <v>0.0</v>
      </c>
      <c r="H665" s="330">
        <v>0.0</v>
      </c>
      <c r="I665" s="330">
        <v>3.829E7</v>
      </c>
      <c r="J665" s="330">
        <v>3.78575E7</v>
      </c>
    </row>
    <row r="666" ht="22.5" customHeight="1">
      <c r="A666" s="335" t="s">
        <v>3276</v>
      </c>
      <c r="B666" s="328">
        <v>45890.0</v>
      </c>
      <c r="C666" s="330">
        <v>1.042E7</v>
      </c>
      <c r="D666" s="330">
        <v>0.0</v>
      </c>
      <c r="E666" s="330">
        <v>0.0</v>
      </c>
      <c r="F666" s="330">
        <v>3122500.0</v>
      </c>
      <c r="G666" s="330">
        <v>2.4E7</v>
      </c>
      <c r="H666" s="330">
        <v>0.0</v>
      </c>
      <c r="I666" s="330">
        <v>3.75425E7</v>
      </c>
      <c r="J666" s="330">
        <v>3.75425E7</v>
      </c>
    </row>
    <row r="667" ht="22.5" customHeight="1">
      <c r="A667" s="335" t="s">
        <v>3276</v>
      </c>
      <c r="B667" s="328">
        <v>45891.0</v>
      </c>
      <c r="C667" s="330">
        <v>945000.0</v>
      </c>
      <c r="D667" s="330">
        <v>2.4955E7</v>
      </c>
      <c r="E667" s="330">
        <v>2.4331125E7</v>
      </c>
      <c r="F667" s="330">
        <v>2.8315E7</v>
      </c>
      <c r="G667" s="330">
        <v>0.0</v>
      </c>
      <c r="H667" s="330">
        <v>0.0</v>
      </c>
      <c r="I667" s="330">
        <v>5.4215E7</v>
      </c>
      <c r="J667" s="330">
        <v>5.3591125E7</v>
      </c>
    </row>
    <row r="668" ht="22.5" customHeight="1">
      <c r="A668" s="335" t="s">
        <v>3276</v>
      </c>
      <c r="B668" s="328">
        <v>45892.0</v>
      </c>
      <c r="C668" s="330">
        <v>0.0</v>
      </c>
      <c r="D668" s="330">
        <v>550000.0</v>
      </c>
      <c r="E668" s="330">
        <v>536250.0</v>
      </c>
      <c r="F668" s="330">
        <v>1.5165E7</v>
      </c>
      <c r="G668" s="330">
        <v>0.0</v>
      </c>
      <c r="H668" s="330">
        <v>0.0</v>
      </c>
      <c r="I668" s="330">
        <v>1.5715E7</v>
      </c>
      <c r="J668" s="330">
        <v>1.570125E7</v>
      </c>
    </row>
    <row r="669" ht="22.5" customHeight="1">
      <c r="A669" s="335" t="s">
        <v>3276</v>
      </c>
      <c r="B669" s="328">
        <v>45893.0</v>
      </c>
      <c r="C669" s="330">
        <v>1.1095E7</v>
      </c>
      <c r="D669" s="330">
        <v>4620000.0</v>
      </c>
      <c r="E669" s="330">
        <v>4504500.0</v>
      </c>
      <c r="F669" s="330">
        <v>2.2225E7</v>
      </c>
      <c r="G669" s="330">
        <v>0.0</v>
      </c>
      <c r="H669" s="330">
        <v>0.0</v>
      </c>
      <c r="I669" s="330">
        <v>3.794E7</v>
      </c>
      <c r="J669" s="330">
        <v>3.78245E7</v>
      </c>
    </row>
    <row r="670" ht="22.5" customHeight="1">
      <c r="A670" s="335" t="s">
        <v>3276</v>
      </c>
      <c r="B670" s="328">
        <v>45894.0</v>
      </c>
      <c r="C670" s="330">
        <v>2460000.0</v>
      </c>
      <c r="D670" s="330">
        <v>2.12E7</v>
      </c>
      <c r="E670" s="330">
        <v>2.06768E7</v>
      </c>
      <c r="F670" s="330">
        <v>8105000.0</v>
      </c>
      <c r="G670" s="330">
        <v>0.0</v>
      </c>
      <c r="H670" s="330">
        <v>0.0</v>
      </c>
      <c r="I670" s="330">
        <v>3.1765E7</v>
      </c>
      <c r="J670" s="330">
        <v>3.12418E7</v>
      </c>
    </row>
    <row r="671" ht="22.5" customHeight="1">
      <c r="A671" s="335" t="s">
        <v>3276</v>
      </c>
      <c r="B671" s="328">
        <v>45895.0</v>
      </c>
      <c r="C671" s="330">
        <v>4000000.0</v>
      </c>
      <c r="D671" s="330">
        <v>5.14155E7</v>
      </c>
      <c r="E671" s="330">
        <v>5.0132807E7</v>
      </c>
      <c r="F671" s="330">
        <v>1.982E7</v>
      </c>
      <c r="G671" s="330">
        <v>0.0</v>
      </c>
      <c r="H671" s="330">
        <v>0.0</v>
      </c>
      <c r="I671" s="330">
        <v>7.52355E7</v>
      </c>
      <c r="J671" s="330">
        <v>7.3952807E7</v>
      </c>
    </row>
    <row r="672" ht="22.5" customHeight="1">
      <c r="A672" s="335" t="s">
        <v>3276</v>
      </c>
      <c r="B672" s="328">
        <v>45896.0</v>
      </c>
      <c r="C672" s="330">
        <v>6245000.0</v>
      </c>
      <c r="D672" s="330">
        <v>1.264E7</v>
      </c>
      <c r="E672" s="330">
        <v>1.2324E7</v>
      </c>
      <c r="F672" s="330">
        <v>1.94975E7</v>
      </c>
      <c r="G672" s="330">
        <v>0.0</v>
      </c>
      <c r="H672" s="330">
        <v>0.0</v>
      </c>
      <c r="I672" s="330">
        <v>3.83825E7</v>
      </c>
      <c r="J672" s="330">
        <v>3.80665E7</v>
      </c>
    </row>
    <row r="673" ht="22.5" customHeight="1">
      <c r="A673" s="335" t="s">
        <v>3276</v>
      </c>
      <c r="B673" s="328">
        <v>45897.0</v>
      </c>
      <c r="C673" s="330">
        <v>1825000.0</v>
      </c>
      <c r="D673" s="330">
        <v>1.3909E7</v>
      </c>
      <c r="E673" s="330">
        <v>1.3561275E7</v>
      </c>
      <c r="F673" s="330">
        <v>5227500.0</v>
      </c>
      <c r="G673" s="330">
        <v>0.0</v>
      </c>
      <c r="H673" s="330">
        <v>0.0</v>
      </c>
      <c r="I673" s="330">
        <v>2.09615E7</v>
      </c>
      <c r="J673" s="330">
        <v>2.0613775E7</v>
      </c>
    </row>
    <row r="674" ht="22.5" customHeight="1">
      <c r="A674" s="335" t="s">
        <v>3276</v>
      </c>
      <c r="B674" s="328">
        <v>45898.0</v>
      </c>
      <c r="C674" s="330">
        <v>3.2E7</v>
      </c>
      <c r="D674" s="330">
        <v>0.0</v>
      </c>
      <c r="E674" s="330">
        <v>0.0</v>
      </c>
      <c r="F674" s="330">
        <v>6.9549E7</v>
      </c>
      <c r="G674" s="330">
        <v>1.14E7</v>
      </c>
      <c r="H674" s="330">
        <v>1100000.0</v>
      </c>
      <c r="I674" s="330">
        <v>1.11849E8</v>
      </c>
      <c r="J674" s="330">
        <v>1.11849E8</v>
      </c>
    </row>
    <row r="675" ht="22.5" customHeight="1">
      <c r="A675" s="335" t="s">
        <v>3276</v>
      </c>
      <c r="B675" s="328">
        <v>45899.0</v>
      </c>
      <c r="C675" s="330">
        <v>4.8135E7</v>
      </c>
      <c r="D675" s="330">
        <v>400000.0</v>
      </c>
      <c r="E675" s="330">
        <v>390000.0</v>
      </c>
      <c r="F675" s="330">
        <v>5.9135E7</v>
      </c>
      <c r="G675" s="330">
        <v>0.0</v>
      </c>
      <c r="H675" s="330">
        <v>0.0</v>
      </c>
      <c r="I675" s="330">
        <v>1.0767E8</v>
      </c>
      <c r="J675" s="330">
        <v>1.0766E8</v>
      </c>
    </row>
    <row r="676" ht="22.5" customHeight="1">
      <c r="A676" s="336" t="s">
        <v>3276</v>
      </c>
      <c r="B676" s="332">
        <v>45900.0</v>
      </c>
      <c r="C676" s="334">
        <v>1.33E7</v>
      </c>
      <c r="D676" s="334">
        <v>3.26715E7</v>
      </c>
      <c r="E676" s="334">
        <v>3.1809712E7</v>
      </c>
      <c r="F676" s="334">
        <v>8592500.0</v>
      </c>
      <c r="G676" s="334">
        <v>0.0</v>
      </c>
      <c r="H676" s="334">
        <v>0.0</v>
      </c>
      <c r="I676" s="334">
        <v>5.4564E7</v>
      </c>
      <c r="J676" s="334">
        <v>5.3702212E7</v>
      </c>
    </row>
    <row r="677" ht="22.5" customHeight="1">
      <c r="A677" s="335" t="s">
        <v>3280</v>
      </c>
      <c r="B677" s="328">
        <v>45901.0</v>
      </c>
      <c r="C677" s="330">
        <v>0.0</v>
      </c>
      <c r="D677" s="330">
        <v>400000.0</v>
      </c>
      <c r="E677" s="330">
        <v>390000.0</v>
      </c>
      <c r="F677" s="330">
        <v>1.537625E8</v>
      </c>
      <c r="G677" s="330">
        <v>0.0</v>
      </c>
      <c r="H677" s="330">
        <v>0.0</v>
      </c>
      <c r="I677" s="330">
        <v>1.541625E8</v>
      </c>
      <c r="J677" s="330">
        <v>1.541525E8</v>
      </c>
    </row>
    <row r="678" ht="22.5" customHeight="1">
      <c r="A678" s="335" t="s">
        <v>3280</v>
      </c>
      <c r="B678" s="328">
        <v>45902.0</v>
      </c>
      <c r="C678" s="330">
        <v>0.0</v>
      </c>
      <c r="D678" s="330">
        <v>0.0</v>
      </c>
      <c r="E678" s="330">
        <v>0.0</v>
      </c>
      <c r="F678" s="330">
        <v>0.0</v>
      </c>
      <c r="G678" s="330">
        <v>0.0</v>
      </c>
      <c r="H678" s="330">
        <v>0.0</v>
      </c>
      <c r="I678" s="330">
        <v>0.0</v>
      </c>
      <c r="J678" s="330">
        <v>0.0</v>
      </c>
    </row>
    <row r="679" ht="22.5" customHeight="1">
      <c r="A679" s="335" t="s">
        <v>3280</v>
      </c>
      <c r="B679" s="328">
        <v>45903.0</v>
      </c>
      <c r="C679" s="330">
        <v>5855000.0</v>
      </c>
      <c r="D679" s="330">
        <v>4855000.0</v>
      </c>
      <c r="E679" s="330">
        <v>4733625.0</v>
      </c>
      <c r="F679" s="330">
        <v>1.36035E7</v>
      </c>
      <c r="G679" s="330">
        <v>0.0</v>
      </c>
      <c r="H679" s="330">
        <v>0.0</v>
      </c>
      <c r="I679" s="330">
        <v>2.43135E7</v>
      </c>
      <c r="J679" s="330">
        <v>2.4192125E7</v>
      </c>
    </row>
    <row r="680" ht="22.5" customHeight="1">
      <c r="A680" s="335" t="s">
        <v>3280</v>
      </c>
      <c r="B680" s="328">
        <v>45904.0</v>
      </c>
      <c r="C680" s="330">
        <v>9797500.0</v>
      </c>
      <c r="D680" s="330">
        <v>5.635625E7</v>
      </c>
      <c r="E680" s="330">
        <v>5.5094415E7</v>
      </c>
      <c r="F680" s="330">
        <v>7125000.0</v>
      </c>
      <c r="G680" s="330">
        <v>0.0</v>
      </c>
      <c r="H680" s="330">
        <v>0.0</v>
      </c>
      <c r="I680" s="330">
        <v>7.327875E7</v>
      </c>
      <c r="J680" s="330">
        <v>7.2016915E7</v>
      </c>
    </row>
    <row r="681" ht="22.5" customHeight="1">
      <c r="A681" s="335" t="s">
        <v>3280</v>
      </c>
      <c r="B681" s="328">
        <v>45905.0</v>
      </c>
      <c r="C681" s="330">
        <v>2550000.0</v>
      </c>
      <c r="D681" s="330">
        <v>6.03845E7</v>
      </c>
      <c r="E681" s="330">
        <v>5.9901424E7</v>
      </c>
      <c r="F681" s="330">
        <v>1.60902E8</v>
      </c>
      <c r="G681" s="330">
        <v>0.0</v>
      </c>
      <c r="H681" s="330">
        <v>0.0</v>
      </c>
      <c r="I681" s="330">
        <v>2.238365E8</v>
      </c>
      <c r="J681" s="330">
        <v>2.23353424E8</v>
      </c>
    </row>
    <row r="682" ht="22.5" customHeight="1">
      <c r="A682" s="335" t="s">
        <v>3280</v>
      </c>
      <c r="B682" s="328">
        <v>45906.0</v>
      </c>
      <c r="C682" s="330">
        <v>1100000.0</v>
      </c>
      <c r="D682" s="330">
        <v>1980000.0</v>
      </c>
      <c r="E682" s="330">
        <v>1930500.0</v>
      </c>
      <c r="F682" s="330">
        <v>1.1528E8</v>
      </c>
      <c r="G682" s="330">
        <v>0.0</v>
      </c>
      <c r="H682" s="330">
        <v>0.0</v>
      </c>
      <c r="I682" s="330">
        <v>1.1836E8</v>
      </c>
      <c r="J682" s="330">
        <v>1.183105E8</v>
      </c>
    </row>
    <row r="683" ht="22.5" customHeight="1">
      <c r="A683" s="335" t="s">
        <v>3280</v>
      </c>
      <c r="B683" s="328">
        <v>45907.0</v>
      </c>
      <c r="C683" s="330">
        <v>4270000.0</v>
      </c>
      <c r="D683" s="330">
        <v>1.453E7</v>
      </c>
      <c r="E683" s="330">
        <v>1.416675E7</v>
      </c>
      <c r="F683" s="330">
        <v>8968000.0</v>
      </c>
      <c r="G683" s="330">
        <v>0.0</v>
      </c>
      <c r="H683" s="330">
        <v>0.0</v>
      </c>
      <c r="I683" s="330">
        <v>2.7768E7</v>
      </c>
      <c r="J683" s="330">
        <v>2.740475E7</v>
      </c>
    </row>
    <row r="684" ht="22.5" customHeight="1">
      <c r="A684" s="335" t="s">
        <v>3280</v>
      </c>
      <c r="B684" s="328">
        <v>45908.0</v>
      </c>
      <c r="C684" s="330">
        <v>6634000.0</v>
      </c>
      <c r="D684" s="330">
        <v>4536000.0</v>
      </c>
      <c r="E684" s="330">
        <v>4490362.0</v>
      </c>
      <c r="F684" s="330">
        <v>5.0445E7</v>
      </c>
      <c r="G684" s="330">
        <v>0.0</v>
      </c>
      <c r="H684" s="330">
        <v>0.0</v>
      </c>
      <c r="I684" s="330">
        <v>6.1615E7</v>
      </c>
      <c r="J684" s="330">
        <v>6.1569362E7</v>
      </c>
    </row>
    <row r="685" ht="22.5" customHeight="1">
      <c r="A685" s="335" t="s">
        <v>3280</v>
      </c>
      <c r="B685" s="328">
        <v>45909.0</v>
      </c>
      <c r="C685" s="330">
        <v>1.9448E7</v>
      </c>
      <c r="D685" s="330">
        <v>1.81E7</v>
      </c>
      <c r="E685" s="330">
        <v>1.76475E7</v>
      </c>
      <c r="F685" s="330">
        <v>1.22551E8</v>
      </c>
      <c r="G685" s="330">
        <v>0.0</v>
      </c>
      <c r="H685" s="330">
        <v>0.0</v>
      </c>
      <c r="I685" s="330">
        <v>1.60099E8</v>
      </c>
      <c r="J685" s="330">
        <v>1.596465E8</v>
      </c>
    </row>
    <row r="686" ht="22.5" customHeight="1">
      <c r="A686" s="335" t="s">
        <v>3280</v>
      </c>
      <c r="B686" s="328">
        <v>45910.0</v>
      </c>
      <c r="C686" s="330">
        <v>420000.0</v>
      </c>
      <c r="D686" s="330">
        <v>0.0</v>
      </c>
      <c r="E686" s="330">
        <v>0.0</v>
      </c>
      <c r="F686" s="330">
        <v>0.0</v>
      </c>
      <c r="G686" s="330">
        <v>8.8E7</v>
      </c>
      <c r="H686" s="330">
        <v>0.0</v>
      </c>
      <c r="I686" s="330">
        <v>8.842E7</v>
      </c>
      <c r="J686" s="330">
        <v>8.842E7</v>
      </c>
    </row>
    <row r="687" ht="22.5" customHeight="1">
      <c r="A687" s="335" t="s">
        <v>3280</v>
      </c>
      <c r="B687" s="328">
        <v>45911.0</v>
      </c>
      <c r="C687" s="330">
        <v>1.7345E7</v>
      </c>
      <c r="D687" s="330">
        <v>9.66E7</v>
      </c>
      <c r="E687" s="330">
        <v>9.4185E7</v>
      </c>
      <c r="F687" s="330">
        <v>4.507E7</v>
      </c>
      <c r="G687" s="330">
        <v>0.0</v>
      </c>
      <c r="H687" s="330">
        <v>0.0</v>
      </c>
      <c r="I687" s="330">
        <v>1.59015E8</v>
      </c>
      <c r="J687" s="330">
        <v>1.566E8</v>
      </c>
    </row>
    <row r="688" ht="22.5" customHeight="1">
      <c r="A688" s="335" t="s">
        <v>3280</v>
      </c>
      <c r="B688" s="328">
        <v>45912.0</v>
      </c>
      <c r="C688" s="330">
        <v>1.01E7</v>
      </c>
      <c r="D688" s="330">
        <v>0.0</v>
      </c>
      <c r="E688" s="330">
        <v>0.0</v>
      </c>
      <c r="F688" s="330">
        <v>9.8336E7</v>
      </c>
      <c r="G688" s="330">
        <v>0.0</v>
      </c>
      <c r="H688" s="330">
        <v>0.0</v>
      </c>
      <c r="I688" s="330">
        <v>1.08436E8</v>
      </c>
      <c r="J688" s="330">
        <v>1.08436E8</v>
      </c>
    </row>
    <row r="689" ht="22.5" customHeight="1">
      <c r="A689" s="335" t="s">
        <v>3280</v>
      </c>
      <c r="B689" s="328">
        <v>45913.0</v>
      </c>
      <c r="C689" s="330">
        <v>4250000.0</v>
      </c>
      <c r="D689" s="330">
        <v>0.0</v>
      </c>
      <c r="E689" s="330">
        <v>0.0</v>
      </c>
      <c r="F689" s="330">
        <v>1.659E7</v>
      </c>
      <c r="G689" s="330">
        <v>0.0</v>
      </c>
      <c r="H689" s="330">
        <v>0.0</v>
      </c>
      <c r="I689" s="330">
        <v>2.084E7</v>
      </c>
      <c r="J689" s="330">
        <v>2.084E7</v>
      </c>
    </row>
    <row r="690" ht="22.5" customHeight="1">
      <c r="A690" s="335" t="s">
        <v>3280</v>
      </c>
      <c r="B690" s="328">
        <v>45914.0</v>
      </c>
      <c r="C690" s="330">
        <v>2730000.0</v>
      </c>
      <c r="D690" s="330">
        <v>0.0</v>
      </c>
      <c r="E690" s="330">
        <v>0.0</v>
      </c>
      <c r="F690" s="330">
        <v>1.5305E7</v>
      </c>
      <c r="G690" s="330">
        <v>0.0</v>
      </c>
      <c r="H690" s="330">
        <v>0.0</v>
      </c>
      <c r="I690" s="330">
        <v>1.8035E7</v>
      </c>
      <c r="J690" s="330">
        <v>1.8035E7</v>
      </c>
    </row>
    <row r="691" ht="22.5" customHeight="1">
      <c r="A691" s="335" t="s">
        <v>3280</v>
      </c>
      <c r="B691" s="328">
        <v>45915.0</v>
      </c>
      <c r="C691" s="330">
        <v>2.334E7</v>
      </c>
      <c r="D691" s="330">
        <v>385000.0</v>
      </c>
      <c r="E691" s="330">
        <v>375375.0</v>
      </c>
      <c r="F691" s="330">
        <v>400000.0</v>
      </c>
      <c r="G691" s="330">
        <v>0.0</v>
      </c>
      <c r="H691" s="330">
        <v>0.0</v>
      </c>
      <c r="I691" s="330">
        <v>2.4125E7</v>
      </c>
      <c r="J691" s="330">
        <v>2.4115375E7</v>
      </c>
    </row>
    <row r="692" ht="22.5" customHeight="1">
      <c r="A692" s="335" t="s">
        <v>3280</v>
      </c>
      <c r="B692" s="328">
        <v>45916.0</v>
      </c>
      <c r="C692" s="330">
        <v>1200000.0</v>
      </c>
      <c r="D692" s="330">
        <v>0.0</v>
      </c>
      <c r="E692" s="330">
        <v>0.0</v>
      </c>
      <c r="F692" s="330">
        <v>4.4289E7</v>
      </c>
      <c r="G692" s="330">
        <v>0.0</v>
      </c>
      <c r="H692" s="330">
        <v>0.0</v>
      </c>
      <c r="I692" s="330">
        <v>4.5489E7</v>
      </c>
      <c r="J692" s="330">
        <v>4.5489E7</v>
      </c>
    </row>
    <row r="693" ht="22.5" customHeight="1">
      <c r="A693" s="335" t="s">
        <v>3280</v>
      </c>
      <c r="B693" s="328">
        <v>45917.0</v>
      </c>
      <c r="C693" s="330">
        <v>7555000.0</v>
      </c>
      <c r="D693" s="330">
        <v>1.8095E7</v>
      </c>
      <c r="E693" s="330">
        <v>1.7642625E7</v>
      </c>
      <c r="F693" s="330">
        <v>2.24705E7</v>
      </c>
      <c r="G693" s="330">
        <v>0.0</v>
      </c>
      <c r="H693" s="330">
        <v>0.0</v>
      </c>
      <c r="I693" s="330">
        <v>4.81205E7</v>
      </c>
      <c r="J693" s="330">
        <v>4.7668125E7</v>
      </c>
    </row>
    <row r="694" ht="22.5" customHeight="1">
      <c r="A694" s="335" t="s">
        <v>3280</v>
      </c>
      <c r="B694" s="328">
        <v>45918.0</v>
      </c>
      <c r="C694" s="330">
        <v>2.555E7</v>
      </c>
      <c r="D694" s="330">
        <v>3465000.0</v>
      </c>
      <c r="E694" s="330">
        <v>3437280.0</v>
      </c>
      <c r="F694" s="330">
        <v>1.634E7</v>
      </c>
      <c r="G694" s="330">
        <v>1.225E7</v>
      </c>
      <c r="H694" s="330">
        <v>0.0</v>
      </c>
      <c r="I694" s="330">
        <v>5.7605E7</v>
      </c>
      <c r="J694" s="330">
        <v>5.757728E7</v>
      </c>
    </row>
    <row r="695" ht="22.5" customHeight="1">
      <c r="A695" s="335" t="s">
        <v>3280</v>
      </c>
      <c r="B695" s="328">
        <v>45919.0</v>
      </c>
      <c r="C695" s="330">
        <v>7577000.0</v>
      </c>
      <c r="D695" s="330">
        <v>2800000.0</v>
      </c>
      <c r="E695" s="330">
        <v>2730000.0</v>
      </c>
      <c r="F695" s="330">
        <v>6.71565E7</v>
      </c>
      <c r="G695" s="330">
        <v>0.0</v>
      </c>
      <c r="H695" s="330">
        <v>0.0</v>
      </c>
      <c r="I695" s="330">
        <v>7.75335E7</v>
      </c>
      <c r="J695" s="330">
        <v>7.74635E7</v>
      </c>
    </row>
    <row r="696" ht="22.5" customHeight="1">
      <c r="A696" s="335" t="s">
        <v>3280</v>
      </c>
      <c r="B696" s="328">
        <v>45920.0</v>
      </c>
      <c r="C696" s="330">
        <v>702000.0</v>
      </c>
      <c r="D696" s="330">
        <v>1.3711E7</v>
      </c>
      <c r="E696" s="330">
        <v>1.3500162E7</v>
      </c>
      <c r="F696" s="330">
        <v>4.4228E7</v>
      </c>
      <c r="G696" s="330">
        <v>0.0</v>
      </c>
      <c r="H696" s="330">
        <v>0.0</v>
      </c>
      <c r="I696" s="330">
        <v>5.8641E7</v>
      </c>
      <c r="J696" s="330">
        <v>5.8430162E7</v>
      </c>
    </row>
    <row r="697" ht="22.5" customHeight="1">
      <c r="A697" s="335" t="s">
        <v>3280</v>
      </c>
      <c r="B697" s="328">
        <v>45921.0</v>
      </c>
      <c r="C697" s="330">
        <v>5351500.0</v>
      </c>
      <c r="D697" s="330">
        <v>400000.0</v>
      </c>
      <c r="E697" s="330">
        <v>390000.0</v>
      </c>
      <c r="F697" s="330">
        <v>1.2338E7</v>
      </c>
      <c r="G697" s="330">
        <v>0.0</v>
      </c>
      <c r="H697" s="330">
        <v>0.0</v>
      </c>
      <c r="I697" s="330">
        <v>1.80895E7</v>
      </c>
      <c r="J697" s="330">
        <v>1.80795E7</v>
      </c>
    </row>
    <row r="698" ht="22.5" customHeight="1">
      <c r="A698" s="335" t="s">
        <v>3280</v>
      </c>
      <c r="B698" s="328">
        <v>45922.0</v>
      </c>
      <c r="C698" s="330">
        <v>5.1948E7</v>
      </c>
      <c r="D698" s="330">
        <v>0.0</v>
      </c>
      <c r="E698" s="330">
        <v>0.0</v>
      </c>
      <c r="F698" s="330">
        <v>3.5375E7</v>
      </c>
      <c r="G698" s="330">
        <v>0.0</v>
      </c>
      <c r="H698" s="330">
        <v>0.0</v>
      </c>
      <c r="I698" s="330">
        <v>8.7323E7</v>
      </c>
      <c r="J698" s="330">
        <v>8.7323E7</v>
      </c>
    </row>
    <row r="699" ht="22.5" customHeight="1">
      <c r="A699" s="335" t="s">
        <v>3280</v>
      </c>
      <c r="B699" s="328">
        <v>45923.0</v>
      </c>
      <c r="C699" s="330">
        <v>1885000.0</v>
      </c>
      <c r="D699" s="330">
        <v>1100000.0</v>
      </c>
      <c r="E699" s="330">
        <v>1072500.0</v>
      </c>
      <c r="F699" s="330">
        <v>3817000.0</v>
      </c>
      <c r="G699" s="330">
        <v>0.0</v>
      </c>
      <c r="H699" s="330">
        <v>0.0</v>
      </c>
      <c r="I699" s="330">
        <v>6802000.0</v>
      </c>
      <c r="J699" s="330">
        <v>6774500.0</v>
      </c>
    </row>
    <row r="700" ht="22.5" customHeight="1">
      <c r="A700" s="335" t="s">
        <v>3280</v>
      </c>
      <c r="B700" s="328">
        <v>45924.0</v>
      </c>
      <c r="C700" s="330">
        <v>6315000.0</v>
      </c>
      <c r="D700" s="330">
        <v>495000.0</v>
      </c>
      <c r="E700" s="330">
        <v>482625.0</v>
      </c>
      <c r="F700" s="330">
        <v>1.94545E8</v>
      </c>
      <c r="G700" s="330">
        <v>0.0</v>
      </c>
      <c r="H700" s="330">
        <v>0.0</v>
      </c>
      <c r="I700" s="330">
        <v>2.01355E8</v>
      </c>
      <c r="J700" s="330">
        <v>2.01342625E8</v>
      </c>
    </row>
    <row r="701" ht="22.5" customHeight="1">
      <c r="A701" s="335" t="s">
        <v>3280</v>
      </c>
      <c r="B701" s="328">
        <v>45925.0</v>
      </c>
      <c r="C701" s="330">
        <v>4153500.0</v>
      </c>
      <c r="D701" s="330">
        <v>1200000.0</v>
      </c>
      <c r="E701" s="330">
        <v>1170000.0</v>
      </c>
      <c r="F701" s="330">
        <v>1.0475E7</v>
      </c>
      <c r="G701" s="330">
        <v>0.0</v>
      </c>
      <c r="H701" s="330">
        <v>0.0</v>
      </c>
      <c r="I701" s="330">
        <v>1.58285E7</v>
      </c>
      <c r="J701" s="330">
        <v>1.57985E7</v>
      </c>
    </row>
    <row r="702" ht="22.5" customHeight="1">
      <c r="A702" s="335" t="s">
        <v>3280</v>
      </c>
      <c r="B702" s="328">
        <v>45926.0</v>
      </c>
      <c r="C702" s="330">
        <v>6.5726E7</v>
      </c>
      <c r="D702" s="330">
        <v>340000.0</v>
      </c>
      <c r="E702" s="330">
        <v>331500.0</v>
      </c>
      <c r="F702" s="330">
        <v>8.161E7</v>
      </c>
      <c r="G702" s="330">
        <v>0.0</v>
      </c>
      <c r="H702" s="330">
        <v>0.0</v>
      </c>
      <c r="I702" s="330">
        <v>1.47676E8</v>
      </c>
      <c r="J702" s="330">
        <v>1.476675E8</v>
      </c>
    </row>
    <row r="703" ht="22.5" customHeight="1">
      <c r="A703" s="335" t="s">
        <v>3280</v>
      </c>
      <c r="B703" s="328">
        <v>45927.0</v>
      </c>
      <c r="C703" s="330">
        <v>380000.0</v>
      </c>
      <c r="D703" s="330">
        <v>0.0</v>
      </c>
      <c r="E703" s="330">
        <v>0.0</v>
      </c>
      <c r="F703" s="330">
        <v>8.375E7</v>
      </c>
      <c r="G703" s="330">
        <v>0.0</v>
      </c>
      <c r="H703" s="330">
        <v>0.0</v>
      </c>
      <c r="I703" s="330">
        <v>8.413E7</v>
      </c>
      <c r="J703" s="330">
        <v>8.413E7</v>
      </c>
    </row>
    <row r="704" ht="22.5" customHeight="1">
      <c r="A704" s="335" t="s">
        <v>3280</v>
      </c>
      <c r="B704" s="328">
        <v>45928.0</v>
      </c>
      <c r="C704" s="330">
        <v>700000.0</v>
      </c>
      <c r="D704" s="330">
        <v>9000000.0</v>
      </c>
      <c r="E704" s="330">
        <v>8775000.0</v>
      </c>
      <c r="F704" s="330">
        <v>1.0305E7</v>
      </c>
      <c r="G704" s="330">
        <v>0.0</v>
      </c>
      <c r="H704" s="330">
        <v>0.0</v>
      </c>
      <c r="I704" s="330">
        <v>2.0005E7</v>
      </c>
      <c r="J704" s="330">
        <v>1.978E7</v>
      </c>
    </row>
    <row r="705" ht="22.5" customHeight="1">
      <c r="A705" s="335" t="s">
        <v>3280</v>
      </c>
      <c r="B705" s="328">
        <v>45929.0</v>
      </c>
      <c r="C705" s="330">
        <v>7.191E7</v>
      </c>
      <c r="D705" s="330">
        <v>0.0</v>
      </c>
      <c r="E705" s="330">
        <v>0.0</v>
      </c>
      <c r="F705" s="330">
        <v>3913500.0</v>
      </c>
      <c r="G705" s="330">
        <v>0.0</v>
      </c>
      <c r="H705" s="330">
        <v>0.0</v>
      </c>
      <c r="I705" s="330">
        <v>7.58235E7</v>
      </c>
      <c r="J705" s="330">
        <v>7.58235E7</v>
      </c>
    </row>
    <row r="706" ht="22.5" customHeight="1">
      <c r="A706" s="335" t="s">
        <v>3280</v>
      </c>
      <c r="B706" s="328">
        <v>45930.0</v>
      </c>
      <c r="C706" s="330">
        <v>1.405E7</v>
      </c>
      <c r="D706" s="330">
        <v>6545000.0</v>
      </c>
      <c r="E706" s="330">
        <v>6381375.0</v>
      </c>
      <c r="F706" s="330">
        <v>1.60403E8</v>
      </c>
      <c r="G706" s="330">
        <v>3.0E7</v>
      </c>
      <c r="H706" s="330">
        <v>0.0</v>
      </c>
      <c r="I706" s="330">
        <v>2.10998E8</v>
      </c>
      <c r="J706" s="330">
        <v>2.10834375E8</v>
      </c>
    </row>
    <row r="707" ht="22.5" customHeight="1">
      <c r="A707" s="335" t="s">
        <v>3282</v>
      </c>
      <c r="B707" s="328">
        <v>45931.0</v>
      </c>
      <c r="C707" s="330">
        <v>2825000.0</v>
      </c>
      <c r="D707" s="330">
        <v>8200000.0</v>
      </c>
      <c r="E707" s="330">
        <v>7995000.0</v>
      </c>
      <c r="F707" s="330">
        <v>4.8347E7</v>
      </c>
      <c r="G707" s="330">
        <v>0.0</v>
      </c>
      <c r="H707" s="330">
        <v>0.0</v>
      </c>
      <c r="I707" s="330">
        <v>5.9372E7</v>
      </c>
      <c r="J707" s="330">
        <v>5.9167E7</v>
      </c>
    </row>
    <row r="708" ht="22.5" customHeight="1">
      <c r="A708" s="335" t="s">
        <v>3282</v>
      </c>
      <c r="B708" s="328">
        <v>45932.0</v>
      </c>
      <c r="C708" s="330">
        <v>9056000.0</v>
      </c>
      <c r="D708" s="330">
        <v>8240000.0</v>
      </c>
      <c r="E708" s="330">
        <v>8095500.0</v>
      </c>
      <c r="F708" s="330">
        <v>1.3225E7</v>
      </c>
      <c r="G708" s="330">
        <v>0.0</v>
      </c>
      <c r="H708" s="330">
        <v>0.0</v>
      </c>
      <c r="I708" s="330">
        <v>3.0521E7</v>
      </c>
      <c r="J708" s="330">
        <v>3.03765E7</v>
      </c>
    </row>
    <row r="709" ht="22.5" customHeight="1">
      <c r="A709" s="335" t="s">
        <v>3282</v>
      </c>
      <c r="B709" s="328">
        <v>45933.0</v>
      </c>
      <c r="C709" s="330">
        <v>4062500.0</v>
      </c>
      <c r="D709" s="330">
        <v>0.0</v>
      </c>
      <c r="E709" s="330">
        <v>0.0</v>
      </c>
      <c r="F709" s="330">
        <v>7405000.0</v>
      </c>
      <c r="G709" s="330">
        <v>0.0</v>
      </c>
      <c r="H709" s="330">
        <v>0.0</v>
      </c>
      <c r="I709" s="330">
        <v>1.14675E7</v>
      </c>
      <c r="J709" s="330">
        <v>1.14675E7</v>
      </c>
    </row>
    <row r="710" ht="22.5" customHeight="1">
      <c r="A710" s="335" t="s">
        <v>3282</v>
      </c>
      <c r="B710" s="328">
        <v>45934.0</v>
      </c>
      <c r="C710" s="330">
        <v>5950000.0</v>
      </c>
      <c r="D710" s="330">
        <v>8170250.0</v>
      </c>
      <c r="E710" s="330">
        <v>7973988.0</v>
      </c>
      <c r="F710" s="330">
        <v>1.2605E7</v>
      </c>
      <c r="G710" s="330">
        <v>0.0</v>
      </c>
      <c r="H710" s="330">
        <v>0.0</v>
      </c>
      <c r="I710" s="330">
        <v>2.672525E7</v>
      </c>
      <c r="J710" s="330">
        <v>2.6528988E7</v>
      </c>
    </row>
    <row r="711" ht="22.5" customHeight="1">
      <c r="A711" s="335" t="s">
        <v>3282</v>
      </c>
      <c r="B711" s="328">
        <v>45935.0</v>
      </c>
      <c r="C711" s="330">
        <v>2.9205E7</v>
      </c>
      <c r="D711" s="330">
        <v>0.0</v>
      </c>
      <c r="E711" s="330">
        <v>0.0</v>
      </c>
      <c r="F711" s="330">
        <v>1.76325E7</v>
      </c>
      <c r="G711" s="330">
        <v>0.0</v>
      </c>
      <c r="H711" s="330">
        <v>0.0</v>
      </c>
      <c r="I711" s="330">
        <v>4.68375E7</v>
      </c>
      <c r="J711" s="330">
        <v>4.68375E7</v>
      </c>
    </row>
    <row r="712" ht="22.5" customHeight="1">
      <c r="A712" s="335" t="s">
        <v>3282</v>
      </c>
      <c r="B712" s="328">
        <v>45936.0</v>
      </c>
      <c r="C712" s="330">
        <v>2.171705E8</v>
      </c>
      <c r="D712" s="330">
        <v>1500000.0</v>
      </c>
      <c r="E712" s="330">
        <v>1462500.0</v>
      </c>
      <c r="F712" s="330">
        <v>1.388905E8</v>
      </c>
      <c r="G712" s="330">
        <v>0.0</v>
      </c>
      <c r="H712" s="330">
        <v>0.0</v>
      </c>
      <c r="I712" s="330">
        <v>3.57561E8</v>
      </c>
      <c r="J712" s="330">
        <v>3.575235E8</v>
      </c>
    </row>
    <row r="713" ht="22.5" customHeight="1">
      <c r="A713" s="335" t="s">
        <v>3282</v>
      </c>
      <c r="B713" s="328">
        <v>45937.0</v>
      </c>
      <c r="C713" s="330">
        <v>5022000.0</v>
      </c>
      <c r="D713" s="330">
        <v>0.0</v>
      </c>
      <c r="E713" s="330">
        <v>0.0</v>
      </c>
      <c r="F713" s="330">
        <v>1.66844E8</v>
      </c>
      <c r="G713" s="330">
        <v>0.0</v>
      </c>
      <c r="H713" s="330">
        <v>0.0</v>
      </c>
      <c r="I713" s="330">
        <v>1.71866E8</v>
      </c>
      <c r="J713" s="330">
        <v>1.71866E8</v>
      </c>
    </row>
    <row r="714" ht="22.5" customHeight="1">
      <c r="A714" s="335" t="s">
        <v>3282</v>
      </c>
      <c r="B714" s="328">
        <v>45938.0</v>
      </c>
      <c r="C714" s="330">
        <v>2890000.0</v>
      </c>
      <c r="D714" s="330">
        <v>9215000.0</v>
      </c>
      <c r="E714" s="330">
        <v>8956980.0</v>
      </c>
      <c r="F714" s="330">
        <v>2.48045E8</v>
      </c>
      <c r="G714" s="330">
        <v>0.0</v>
      </c>
      <c r="H714" s="330">
        <v>0.0</v>
      </c>
      <c r="I714" s="330">
        <v>2.6015E8</v>
      </c>
      <c r="J714" s="330">
        <v>2.5989198E8</v>
      </c>
    </row>
    <row r="715" ht="22.5" customHeight="1">
      <c r="A715" s="335" t="s">
        <v>3282</v>
      </c>
      <c r="B715" s="328">
        <v>45939.0</v>
      </c>
      <c r="C715" s="330">
        <v>4.70775E7</v>
      </c>
      <c r="D715" s="330">
        <v>1050000.0</v>
      </c>
      <c r="E715" s="330">
        <v>1023750.0</v>
      </c>
      <c r="F715" s="330">
        <v>2.3948E7</v>
      </c>
      <c r="G715" s="330">
        <v>0.0</v>
      </c>
      <c r="H715" s="330">
        <v>4.0E7</v>
      </c>
      <c r="I715" s="330">
        <v>3.20755E7</v>
      </c>
      <c r="J715" s="330">
        <v>3.204925E7</v>
      </c>
    </row>
    <row r="716" ht="22.5" customHeight="1">
      <c r="A716" s="335" t="s">
        <v>3282</v>
      </c>
      <c r="B716" s="328">
        <v>45940.0</v>
      </c>
      <c r="C716" s="330">
        <v>3.36125E7</v>
      </c>
      <c r="D716" s="330">
        <v>0.0</v>
      </c>
      <c r="E716" s="330">
        <v>0.0</v>
      </c>
      <c r="F716" s="330">
        <v>3.3097E7</v>
      </c>
      <c r="G716" s="330">
        <v>0.0</v>
      </c>
      <c r="H716" s="330">
        <v>0.0</v>
      </c>
      <c r="I716" s="330">
        <v>6.67095E7</v>
      </c>
      <c r="J716" s="330">
        <v>6.67095E7</v>
      </c>
    </row>
    <row r="717" ht="22.5" customHeight="1">
      <c r="A717" s="335" t="s">
        <v>3282</v>
      </c>
      <c r="B717" s="328">
        <v>45941.0</v>
      </c>
      <c r="C717" s="330">
        <v>8464000.0</v>
      </c>
      <c r="D717" s="330">
        <v>2.3E7</v>
      </c>
      <c r="E717" s="330">
        <v>2.2365E7</v>
      </c>
      <c r="F717" s="330">
        <v>3.4345E7</v>
      </c>
      <c r="G717" s="330">
        <v>0.0</v>
      </c>
      <c r="H717" s="330">
        <v>0.0</v>
      </c>
      <c r="I717" s="330">
        <v>6.5809E7</v>
      </c>
      <c r="J717" s="330">
        <v>6.5174E7</v>
      </c>
    </row>
    <row r="718" ht="22.5" customHeight="1">
      <c r="A718" s="335" t="s">
        <v>3282</v>
      </c>
      <c r="B718" s="328">
        <v>45942.0</v>
      </c>
      <c r="C718" s="330">
        <v>4.1638E7</v>
      </c>
      <c r="D718" s="330">
        <v>7200000.0</v>
      </c>
      <c r="E718" s="330">
        <v>7020000.0</v>
      </c>
      <c r="F718" s="330">
        <v>1.9068E7</v>
      </c>
      <c r="G718" s="330">
        <v>0.0</v>
      </c>
      <c r="H718" s="330">
        <v>0.0</v>
      </c>
      <c r="I718" s="330">
        <v>6.7906E7</v>
      </c>
      <c r="J718" s="330">
        <v>6.7726E7</v>
      </c>
    </row>
    <row r="719" ht="22.5" customHeight="1">
      <c r="A719" s="335" t="s">
        <v>3282</v>
      </c>
      <c r="B719" s="328">
        <v>45943.0</v>
      </c>
      <c r="C719" s="330">
        <v>0.0</v>
      </c>
      <c r="D719" s="330">
        <v>0.0</v>
      </c>
      <c r="E719" s="330">
        <v>0.0</v>
      </c>
      <c r="F719" s="330">
        <v>3.5698E7</v>
      </c>
      <c r="G719" s="330">
        <v>0.0</v>
      </c>
      <c r="H719" s="330">
        <v>0.0</v>
      </c>
      <c r="I719" s="330">
        <v>3.5698E7</v>
      </c>
      <c r="J719" s="330">
        <v>3.5698E7</v>
      </c>
    </row>
    <row r="720" ht="22.5" customHeight="1">
      <c r="A720" s="335" t="s">
        <v>3282</v>
      </c>
      <c r="B720" s="328">
        <v>45944.0</v>
      </c>
      <c r="C720" s="330">
        <v>1848000.0</v>
      </c>
      <c r="D720" s="330">
        <v>1.45E7</v>
      </c>
      <c r="E720" s="330">
        <v>1.41375E7</v>
      </c>
      <c r="F720" s="330">
        <v>4.7574E7</v>
      </c>
      <c r="G720" s="330">
        <v>0.0</v>
      </c>
      <c r="H720" s="330">
        <v>533000.0</v>
      </c>
      <c r="I720" s="330">
        <v>6.3389E7</v>
      </c>
      <c r="J720" s="330">
        <v>6.30265E7</v>
      </c>
    </row>
    <row r="721" ht="22.5" customHeight="1">
      <c r="A721" s="335" t="s">
        <v>3282</v>
      </c>
      <c r="B721" s="328">
        <v>45945.0</v>
      </c>
      <c r="C721" s="330">
        <v>2910000.0</v>
      </c>
      <c r="D721" s="330">
        <v>0.0</v>
      </c>
      <c r="E721" s="330">
        <v>0.0</v>
      </c>
      <c r="F721" s="330">
        <v>1.56865E7</v>
      </c>
      <c r="G721" s="330">
        <v>0.0</v>
      </c>
      <c r="H721" s="330">
        <v>0.0</v>
      </c>
      <c r="I721" s="330">
        <v>1.85965E7</v>
      </c>
      <c r="J721" s="330">
        <v>1.85965E7</v>
      </c>
    </row>
    <row r="722" ht="22.5" customHeight="1">
      <c r="A722" s="335" t="s">
        <v>3282</v>
      </c>
      <c r="B722" s="328">
        <v>45946.0</v>
      </c>
      <c r="C722" s="330">
        <v>3800000.0</v>
      </c>
      <c r="D722" s="330">
        <v>3.2E7</v>
      </c>
      <c r="E722" s="330">
        <v>3.12E7</v>
      </c>
      <c r="F722" s="330">
        <v>1.2135E7</v>
      </c>
      <c r="G722" s="330">
        <v>0.0</v>
      </c>
      <c r="H722" s="330">
        <v>0.0</v>
      </c>
      <c r="I722" s="330">
        <v>4.7935E7</v>
      </c>
      <c r="J722" s="330">
        <v>4.7135E7</v>
      </c>
    </row>
    <row r="723" ht="22.5" customHeight="1">
      <c r="A723" s="335" t="s">
        <v>3282</v>
      </c>
      <c r="B723" s="328">
        <v>45947.0</v>
      </c>
      <c r="C723" s="330">
        <v>4835000.0</v>
      </c>
      <c r="D723" s="330">
        <v>0.0</v>
      </c>
      <c r="E723" s="330">
        <v>0.0</v>
      </c>
      <c r="F723" s="330">
        <v>1.1895E7</v>
      </c>
      <c r="G723" s="330">
        <v>4.41E7</v>
      </c>
      <c r="H723" s="330">
        <v>0.0</v>
      </c>
      <c r="I723" s="330">
        <v>6.083E7</v>
      </c>
      <c r="J723" s="330">
        <v>6.083E7</v>
      </c>
    </row>
    <row r="724" ht="22.5" customHeight="1">
      <c r="A724" s="335" t="s">
        <v>3282</v>
      </c>
      <c r="B724" s="328">
        <v>45948.0</v>
      </c>
      <c r="C724" s="330">
        <v>5894000.0</v>
      </c>
      <c r="D724" s="330">
        <v>4350000.0</v>
      </c>
      <c r="E724" s="330">
        <v>4254850.0</v>
      </c>
      <c r="F724" s="330">
        <v>2.622E7</v>
      </c>
      <c r="G724" s="330">
        <v>0.0</v>
      </c>
      <c r="H724" s="330">
        <v>0.0</v>
      </c>
      <c r="I724" s="330">
        <v>3.6464E7</v>
      </c>
      <c r="J724" s="330">
        <v>3.636885E7</v>
      </c>
    </row>
    <row r="725" ht="22.5" customHeight="1">
      <c r="A725" s="335" t="s">
        <v>3282</v>
      </c>
      <c r="B725" s="328">
        <v>45949.0</v>
      </c>
      <c r="C725" s="330">
        <v>1.655E7</v>
      </c>
      <c r="D725" s="330">
        <v>0.0</v>
      </c>
      <c r="E725" s="330">
        <v>0.0</v>
      </c>
      <c r="F725" s="330">
        <v>5380000.0</v>
      </c>
      <c r="G725" s="330">
        <v>0.0</v>
      </c>
      <c r="H725" s="330">
        <v>0.0</v>
      </c>
      <c r="I725" s="330">
        <v>2.193E7</v>
      </c>
      <c r="J725" s="330">
        <v>2.193E7</v>
      </c>
    </row>
    <row r="726" ht="22.5" customHeight="1">
      <c r="A726" s="335" t="s">
        <v>3282</v>
      </c>
      <c r="B726" s="328">
        <v>45950.0</v>
      </c>
      <c r="C726" s="330">
        <v>3.393E7</v>
      </c>
      <c r="D726" s="330">
        <v>5840000.0</v>
      </c>
      <c r="E726" s="330">
        <v>5694000.0</v>
      </c>
      <c r="F726" s="330">
        <v>1.3567E7</v>
      </c>
      <c r="G726" s="330">
        <v>0.0</v>
      </c>
      <c r="H726" s="330">
        <v>0.0</v>
      </c>
      <c r="I726" s="330">
        <v>5.3337E7</v>
      </c>
      <c r="J726" s="330">
        <v>5.3191E7</v>
      </c>
    </row>
    <row r="727" ht="22.5" customHeight="1">
      <c r="A727" s="335" t="s">
        <v>3282</v>
      </c>
      <c r="B727" s="328">
        <v>45951.0</v>
      </c>
      <c r="C727" s="330">
        <v>1.045E7</v>
      </c>
      <c r="D727" s="330">
        <v>360000.0</v>
      </c>
      <c r="E727" s="330">
        <v>351000.0</v>
      </c>
      <c r="F727" s="330">
        <v>1.78469E8</v>
      </c>
      <c r="G727" s="330">
        <v>0.0</v>
      </c>
      <c r="H727" s="330">
        <v>0.0</v>
      </c>
      <c r="I727" s="330">
        <v>1.89279E8</v>
      </c>
      <c r="J727" s="330">
        <v>1.8927E8</v>
      </c>
    </row>
    <row r="728" ht="22.5" customHeight="1">
      <c r="A728" s="335" t="s">
        <v>3282</v>
      </c>
      <c r="B728" s="328">
        <v>45952.0</v>
      </c>
      <c r="C728" s="330">
        <v>2.10125E8</v>
      </c>
      <c r="D728" s="330">
        <v>0.0</v>
      </c>
      <c r="E728" s="330">
        <v>0.0</v>
      </c>
      <c r="F728" s="330">
        <v>1.252E7</v>
      </c>
      <c r="G728" s="330">
        <v>0.0</v>
      </c>
      <c r="H728" s="330">
        <v>0.0</v>
      </c>
      <c r="I728" s="330">
        <v>2.22645E8</v>
      </c>
      <c r="J728" s="330">
        <v>2.22645E8</v>
      </c>
    </row>
    <row r="729" ht="22.5" customHeight="1">
      <c r="A729" s="335" t="s">
        <v>3282</v>
      </c>
      <c r="B729" s="328">
        <v>45953.0</v>
      </c>
      <c r="C729" s="330">
        <v>1460000.0</v>
      </c>
      <c r="D729" s="330">
        <v>1500000.0</v>
      </c>
      <c r="E729" s="330">
        <v>1461300.0</v>
      </c>
      <c r="F729" s="330">
        <v>1.23677E8</v>
      </c>
      <c r="G729" s="330">
        <v>0.0</v>
      </c>
      <c r="H729" s="330">
        <v>0.0</v>
      </c>
      <c r="I729" s="330">
        <v>1.26637E8</v>
      </c>
      <c r="J729" s="330">
        <v>1.265983E8</v>
      </c>
    </row>
    <row r="730" ht="22.5" customHeight="1">
      <c r="A730" s="335" t="s">
        <v>3282</v>
      </c>
      <c r="B730" s="328">
        <v>45954.0</v>
      </c>
      <c r="C730" s="330">
        <v>7525000.0</v>
      </c>
      <c r="D730" s="330">
        <v>776000.0</v>
      </c>
      <c r="E730" s="330">
        <v>754272.0</v>
      </c>
      <c r="F730" s="330">
        <v>1540000.0</v>
      </c>
      <c r="G730" s="330">
        <v>0.0</v>
      </c>
      <c r="H730" s="330">
        <v>0.0</v>
      </c>
      <c r="I730" s="330">
        <v>9841000.0</v>
      </c>
      <c r="J730" s="330">
        <v>9819272.0</v>
      </c>
    </row>
    <row r="731" ht="22.5" customHeight="1">
      <c r="A731" s="335" t="s">
        <v>3282</v>
      </c>
      <c r="B731" s="328">
        <v>45955.0</v>
      </c>
      <c r="C731" s="330">
        <v>2.68955E7</v>
      </c>
      <c r="D731" s="330">
        <v>0.0</v>
      </c>
      <c r="E731" s="330">
        <v>0.0</v>
      </c>
      <c r="F731" s="330">
        <v>5.64075E7</v>
      </c>
      <c r="G731" s="330">
        <v>0.0</v>
      </c>
      <c r="H731" s="330">
        <v>1.99E7</v>
      </c>
      <c r="I731" s="330">
        <v>6.3403E7</v>
      </c>
      <c r="J731" s="330">
        <v>6.3403E7</v>
      </c>
    </row>
    <row r="732" ht="22.5" customHeight="1">
      <c r="A732" s="335" t="s">
        <v>3282</v>
      </c>
      <c r="B732" s="328">
        <v>45956.0</v>
      </c>
      <c r="C732" s="330">
        <v>8702500.0</v>
      </c>
      <c r="D732" s="330">
        <v>0.0</v>
      </c>
      <c r="E732" s="330">
        <v>0.0</v>
      </c>
      <c r="F732" s="330">
        <v>1.6535E7</v>
      </c>
      <c r="G732" s="330">
        <v>0.0</v>
      </c>
      <c r="H732" s="330">
        <v>0.0</v>
      </c>
      <c r="I732" s="330">
        <v>2.52375E7</v>
      </c>
      <c r="J732" s="330">
        <v>2.52375E7</v>
      </c>
    </row>
    <row r="733" ht="22.5" customHeight="1">
      <c r="A733" s="335" t="s">
        <v>3282</v>
      </c>
      <c r="B733" s="328">
        <v>45957.0</v>
      </c>
      <c r="C733" s="330">
        <v>1705000.0</v>
      </c>
      <c r="D733" s="330">
        <v>1600000.0</v>
      </c>
      <c r="E733" s="330">
        <v>1555200.0</v>
      </c>
      <c r="F733" s="330">
        <v>3.602E7</v>
      </c>
      <c r="G733" s="330">
        <v>0.0</v>
      </c>
      <c r="H733" s="330">
        <v>0.0</v>
      </c>
      <c r="I733" s="330">
        <v>3.9325E7</v>
      </c>
      <c r="J733" s="330">
        <v>3.92802E7</v>
      </c>
    </row>
    <row r="734" ht="22.5" customHeight="1">
      <c r="A734" s="335" t="s">
        <v>3282</v>
      </c>
      <c r="B734" s="328">
        <v>45958.0</v>
      </c>
      <c r="C734" s="330">
        <v>1.72787E8</v>
      </c>
      <c r="D734" s="330">
        <v>0.0</v>
      </c>
      <c r="E734" s="330">
        <v>0.0</v>
      </c>
      <c r="F734" s="330">
        <v>7135000.0</v>
      </c>
      <c r="G734" s="330">
        <v>0.0</v>
      </c>
      <c r="H734" s="330">
        <v>0.0</v>
      </c>
      <c r="I734" s="330">
        <v>1.79922E8</v>
      </c>
      <c r="J734" s="330">
        <v>1.79922E8</v>
      </c>
    </row>
    <row r="735" ht="22.5" customHeight="1">
      <c r="A735" s="335" t="s">
        <v>3282</v>
      </c>
      <c r="B735" s="328">
        <v>45959.0</v>
      </c>
      <c r="C735" s="330">
        <v>1275000.0</v>
      </c>
      <c r="D735" s="330">
        <v>770000.0</v>
      </c>
      <c r="E735" s="330">
        <v>750750.0</v>
      </c>
      <c r="F735" s="330">
        <v>1.69565E7</v>
      </c>
      <c r="G735" s="330">
        <v>0.0</v>
      </c>
      <c r="H735" s="330">
        <v>0.0</v>
      </c>
      <c r="I735" s="330">
        <v>1.90015E7</v>
      </c>
      <c r="J735" s="330">
        <v>1.898225E7</v>
      </c>
    </row>
    <row r="736" ht="22.5" customHeight="1">
      <c r="A736" s="335" t="s">
        <v>3282</v>
      </c>
      <c r="B736" s="328">
        <v>45960.0</v>
      </c>
      <c r="C736" s="330">
        <v>8008000.0</v>
      </c>
      <c r="D736" s="330">
        <v>3.2699E7</v>
      </c>
      <c r="E736" s="330">
        <v>3.1881525E7</v>
      </c>
      <c r="F736" s="330">
        <v>2.07871E8</v>
      </c>
      <c r="G736" s="330">
        <v>0.0</v>
      </c>
      <c r="H736" s="330">
        <v>0.0</v>
      </c>
      <c r="I736" s="330">
        <v>2.48578E8</v>
      </c>
      <c r="J736" s="330">
        <v>2.47760525E8</v>
      </c>
    </row>
    <row r="737" ht="22.5" customHeight="1">
      <c r="A737" s="335" t="s">
        <v>3282</v>
      </c>
      <c r="B737" s="328">
        <v>45961.0</v>
      </c>
      <c r="C737" s="330">
        <v>2.7E7</v>
      </c>
      <c r="D737" s="330">
        <v>0.0</v>
      </c>
      <c r="E737" s="330">
        <v>0.0</v>
      </c>
      <c r="F737" s="330">
        <v>1.968525E8</v>
      </c>
      <c r="G737" s="330">
        <v>0.0</v>
      </c>
      <c r="H737" s="330">
        <v>0.0</v>
      </c>
      <c r="I737" s="330">
        <v>2.238525E8</v>
      </c>
      <c r="J737" s="330">
        <v>2.238525E8</v>
      </c>
    </row>
    <row r="738" ht="22.5" customHeight="1">
      <c r="A738" s="335" t="s">
        <v>3296</v>
      </c>
      <c r="B738" s="328">
        <v>45962.0</v>
      </c>
      <c r="C738" s="330"/>
      <c r="D738" s="330"/>
      <c r="E738" s="330"/>
      <c r="F738" s="330"/>
      <c r="G738" s="330"/>
      <c r="H738" s="330"/>
      <c r="I738" s="330"/>
      <c r="J738" s="330"/>
    </row>
    <row r="739" ht="22.5" customHeight="1">
      <c r="A739" s="335" t="s">
        <v>3296</v>
      </c>
      <c r="B739" s="328">
        <v>45963.0</v>
      </c>
      <c r="C739" s="330"/>
      <c r="D739" s="330"/>
      <c r="E739" s="330"/>
      <c r="F739" s="330"/>
      <c r="G739" s="330"/>
      <c r="H739" s="330"/>
      <c r="I739" s="330"/>
      <c r="J739" s="330"/>
    </row>
    <row r="740" ht="22.5" customHeight="1">
      <c r="A740" s="335" t="s">
        <v>3296</v>
      </c>
      <c r="B740" s="328">
        <v>45964.0</v>
      </c>
      <c r="C740" s="330"/>
      <c r="D740" s="330"/>
      <c r="E740" s="330"/>
      <c r="F740" s="330"/>
      <c r="G740" s="330"/>
      <c r="H740" s="330"/>
      <c r="I740" s="330"/>
      <c r="J740" s="330"/>
    </row>
    <row r="741" ht="22.5" customHeight="1">
      <c r="A741" s="335" t="s">
        <v>3296</v>
      </c>
      <c r="B741" s="328">
        <v>45965.0</v>
      </c>
      <c r="C741" s="330"/>
      <c r="D741" s="330"/>
      <c r="E741" s="330"/>
      <c r="F741" s="330"/>
      <c r="G741" s="330"/>
      <c r="H741" s="330"/>
      <c r="I741" s="330"/>
      <c r="J741" s="330"/>
    </row>
    <row r="742" ht="22.5" customHeight="1">
      <c r="A742" s="335" t="s">
        <v>3296</v>
      </c>
      <c r="B742" s="328">
        <v>45966.0</v>
      </c>
      <c r="C742" s="330"/>
      <c r="D742" s="330"/>
      <c r="E742" s="330"/>
      <c r="F742" s="330"/>
      <c r="G742" s="330"/>
      <c r="H742" s="330"/>
      <c r="I742" s="330"/>
      <c r="J742" s="330"/>
    </row>
    <row r="743" ht="22.5" customHeight="1">
      <c r="A743" s="335" t="s">
        <v>3296</v>
      </c>
      <c r="B743" s="328">
        <v>45967.0</v>
      </c>
      <c r="C743" s="330"/>
      <c r="D743" s="330"/>
      <c r="E743" s="330"/>
      <c r="F743" s="330"/>
      <c r="G743" s="330"/>
      <c r="H743" s="330"/>
      <c r="I743" s="330"/>
      <c r="J743" s="330"/>
    </row>
    <row r="744" ht="22.5" customHeight="1">
      <c r="A744" s="335" t="s">
        <v>3296</v>
      </c>
      <c r="B744" s="328">
        <v>45968.0</v>
      </c>
      <c r="C744" s="330"/>
      <c r="D744" s="330"/>
      <c r="E744" s="330"/>
      <c r="F744" s="330"/>
      <c r="G744" s="330"/>
      <c r="H744" s="330"/>
      <c r="I744" s="330"/>
      <c r="J744" s="330"/>
    </row>
    <row r="745" ht="22.5" customHeight="1">
      <c r="A745" s="335" t="s">
        <v>3296</v>
      </c>
      <c r="B745" s="328">
        <v>45969.0</v>
      </c>
      <c r="C745" s="330"/>
      <c r="D745" s="330"/>
      <c r="E745" s="330"/>
      <c r="F745" s="330"/>
      <c r="G745" s="330"/>
      <c r="H745" s="330"/>
      <c r="I745" s="330"/>
      <c r="J745" s="330"/>
    </row>
    <row r="746" ht="22.5" customHeight="1">
      <c r="A746" s="335" t="s">
        <v>3296</v>
      </c>
      <c r="B746" s="328">
        <v>45970.0</v>
      </c>
      <c r="C746" s="330"/>
      <c r="D746" s="330"/>
      <c r="E746" s="330"/>
      <c r="F746" s="330"/>
      <c r="G746" s="330"/>
      <c r="H746" s="330"/>
      <c r="I746" s="330"/>
      <c r="J746" s="330"/>
    </row>
    <row r="747" ht="22.5" customHeight="1">
      <c r="A747" s="335" t="s">
        <v>3296</v>
      </c>
      <c r="B747" s="328">
        <v>45971.0</v>
      </c>
      <c r="C747" s="330"/>
      <c r="D747" s="330"/>
      <c r="E747" s="330"/>
      <c r="F747" s="330"/>
      <c r="G747" s="330"/>
      <c r="H747" s="330"/>
      <c r="I747" s="330"/>
      <c r="J747" s="330"/>
    </row>
    <row r="748" ht="22.5" customHeight="1">
      <c r="A748" s="335" t="s">
        <v>3296</v>
      </c>
      <c r="B748" s="328">
        <v>45972.0</v>
      </c>
      <c r="C748" s="330"/>
      <c r="D748" s="330"/>
      <c r="E748" s="330"/>
      <c r="F748" s="330"/>
      <c r="G748" s="330"/>
      <c r="H748" s="330"/>
      <c r="I748" s="330"/>
      <c r="J748" s="330"/>
    </row>
    <row r="749" ht="22.5" customHeight="1">
      <c r="A749" s="335" t="s">
        <v>3296</v>
      </c>
      <c r="B749" s="328">
        <v>45973.0</v>
      </c>
      <c r="C749" s="330"/>
      <c r="D749" s="330"/>
      <c r="E749" s="330"/>
      <c r="F749" s="330"/>
      <c r="G749" s="330"/>
      <c r="H749" s="330"/>
      <c r="I749" s="330"/>
      <c r="J749" s="330"/>
    </row>
    <row r="750" ht="22.5" customHeight="1">
      <c r="A750" s="335" t="s">
        <v>3296</v>
      </c>
      <c r="B750" s="328">
        <v>45974.0</v>
      </c>
      <c r="C750" s="330"/>
      <c r="D750" s="330"/>
      <c r="E750" s="330"/>
      <c r="F750" s="330"/>
      <c r="G750" s="330"/>
      <c r="H750" s="330"/>
      <c r="I750" s="330"/>
      <c r="J750" s="330"/>
    </row>
    <row r="751" ht="22.5" customHeight="1">
      <c r="A751" s="335" t="s">
        <v>3296</v>
      </c>
      <c r="B751" s="328">
        <v>45975.0</v>
      </c>
      <c r="C751" s="330"/>
      <c r="D751" s="330"/>
      <c r="E751" s="330"/>
      <c r="F751" s="330"/>
      <c r="G751" s="330"/>
      <c r="H751" s="330"/>
      <c r="I751" s="330"/>
      <c r="J751" s="330"/>
    </row>
    <row r="752" ht="22.5" customHeight="1">
      <c r="A752" s="335" t="s">
        <v>3296</v>
      </c>
      <c r="B752" s="328">
        <v>45976.0</v>
      </c>
      <c r="C752" s="330"/>
      <c r="D752" s="330"/>
      <c r="E752" s="330"/>
      <c r="F752" s="330"/>
      <c r="G752" s="330"/>
      <c r="H752" s="330"/>
      <c r="I752" s="330"/>
      <c r="J752" s="330"/>
    </row>
    <row r="753" ht="22.5" customHeight="1">
      <c r="A753" s="335" t="s">
        <v>3296</v>
      </c>
      <c r="B753" s="328">
        <v>45977.0</v>
      </c>
      <c r="C753" s="330"/>
      <c r="D753" s="330"/>
      <c r="E753" s="330"/>
      <c r="F753" s="330"/>
      <c r="G753" s="330"/>
      <c r="H753" s="330"/>
      <c r="I753" s="330"/>
      <c r="J753" s="330"/>
    </row>
    <row r="754" ht="22.5" customHeight="1">
      <c r="A754" s="335" t="s">
        <v>3296</v>
      </c>
      <c r="B754" s="328">
        <v>45978.0</v>
      </c>
      <c r="C754" s="330"/>
      <c r="D754" s="330"/>
      <c r="E754" s="330"/>
      <c r="F754" s="330"/>
      <c r="G754" s="330"/>
      <c r="H754" s="330"/>
      <c r="I754" s="330"/>
      <c r="J754" s="330"/>
    </row>
    <row r="755" ht="22.5" customHeight="1">
      <c r="A755" s="335" t="s">
        <v>3296</v>
      </c>
      <c r="B755" s="328">
        <v>45979.0</v>
      </c>
      <c r="C755" s="330"/>
      <c r="D755" s="330"/>
      <c r="E755" s="330"/>
      <c r="F755" s="330"/>
      <c r="G755" s="330"/>
      <c r="H755" s="330"/>
      <c r="I755" s="330"/>
      <c r="J755" s="330"/>
    </row>
    <row r="756" ht="22.5" customHeight="1">
      <c r="A756" s="335" t="s">
        <v>3296</v>
      </c>
      <c r="B756" s="328">
        <v>45980.0</v>
      </c>
      <c r="C756" s="330"/>
      <c r="D756" s="330"/>
      <c r="E756" s="330"/>
      <c r="F756" s="330"/>
      <c r="G756" s="330"/>
      <c r="H756" s="330"/>
      <c r="I756" s="330"/>
      <c r="J756" s="330"/>
    </row>
    <row r="757" ht="22.5" customHeight="1">
      <c r="A757" s="335" t="s">
        <v>3296</v>
      </c>
      <c r="B757" s="328">
        <v>45981.0</v>
      </c>
      <c r="C757" s="330"/>
      <c r="D757" s="330"/>
      <c r="E757" s="330"/>
      <c r="F757" s="330"/>
      <c r="G757" s="330"/>
      <c r="H757" s="330"/>
      <c r="I757" s="330"/>
      <c r="J757" s="330"/>
    </row>
    <row r="758" ht="22.5" customHeight="1">
      <c r="A758" s="335" t="s">
        <v>3296</v>
      </c>
      <c r="B758" s="328">
        <v>45982.0</v>
      </c>
      <c r="C758" s="330"/>
      <c r="D758" s="330"/>
      <c r="E758" s="330"/>
      <c r="F758" s="330"/>
      <c r="G758" s="330"/>
      <c r="H758" s="330"/>
      <c r="I758" s="330"/>
      <c r="J758" s="330"/>
    </row>
    <row r="759" ht="22.5" customHeight="1">
      <c r="A759" s="335" t="s">
        <v>3296</v>
      </c>
      <c r="B759" s="328">
        <v>45983.0</v>
      </c>
      <c r="C759" s="330"/>
      <c r="D759" s="330"/>
      <c r="E759" s="330"/>
      <c r="F759" s="330"/>
      <c r="G759" s="330"/>
      <c r="H759" s="330"/>
      <c r="I759" s="330"/>
      <c r="J759" s="330"/>
    </row>
    <row r="760" ht="22.5" customHeight="1">
      <c r="A760" s="335" t="s">
        <v>3296</v>
      </c>
      <c r="B760" s="328">
        <v>45984.0</v>
      </c>
      <c r="C760" s="330"/>
      <c r="D760" s="330"/>
      <c r="E760" s="330"/>
      <c r="F760" s="330"/>
      <c r="G760" s="330"/>
      <c r="H760" s="330"/>
      <c r="I760" s="330"/>
      <c r="J760" s="330"/>
    </row>
    <row r="761" ht="22.5" customHeight="1">
      <c r="A761" s="335" t="s">
        <v>3296</v>
      </c>
      <c r="B761" s="328">
        <v>45985.0</v>
      </c>
      <c r="C761" s="330"/>
      <c r="D761" s="330"/>
      <c r="E761" s="330"/>
      <c r="F761" s="330"/>
      <c r="G761" s="330"/>
      <c r="H761" s="330"/>
      <c r="I761" s="330"/>
      <c r="J761" s="330"/>
    </row>
    <row r="762" ht="22.5" customHeight="1">
      <c r="A762" s="335" t="s">
        <v>3296</v>
      </c>
      <c r="B762" s="328">
        <v>45986.0</v>
      </c>
      <c r="C762" s="330"/>
      <c r="D762" s="330"/>
      <c r="E762" s="330"/>
      <c r="F762" s="330"/>
      <c r="G762" s="330"/>
      <c r="H762" s="330"/>
      <c r="I762" s="330"/>
      <c r="J762" s="330"/>
    </row>
    <row r="763" ht="22.5" customHeight="1">
      <c r="A763" s="335" t="s">
        <v>3296</v>
      </c>
      <c r="B763" s="328">
        <v>45987.0</v>
      </c>
      <c r="C763" s="330"/>
      <c r="D763" s="330"/>
      <c r="E763" s="330"/>
      <c r="F763" s="330"/>
      <c r="G763" s="330"/>
      <c r="H763" s="330"/>
      <c r="I763" s="330"/>
      <c r="J763" s="330"/>
    </row>
    <row r="764" ht="22.5" customHeight="1">
      <c r="A764" s="335" t="s">
        <v>3296</v>
      </c>
      <c r="B764" s="328">
        <v>45988.0</v>
      </c>
      <c r="C764" s="330"/>
      <c r="D764" s="330"/>
      <c r="E764" s="330"/>
      <c r="F764" s="330"/>
      <c r="G764" s="330"/>
      <c r="H764" s="330"/>
      <c r="I764" s="330"/>
      <c r="J764" s="330"/>
    </row>
    <row r="765" ht="22.5" customHeight="1">
      <c r="A765" s="335" t="s">
        <v>3296</v>
      </c>
      <c r="B765" s="328">
        <v>45989.0</v>
      </c>
      <c r="C765" s="330"/>
      <c r="D765" s="330"/>
      <c r="E765" s="330"/>
      <c r="F765" s="330"/>
      <c r="G765" s="330"/>
      <c r="H765" s="330"/>
      <c r="I765" s="330"/>
      <c r="J765" s="330"/>
    </row>
    <row r="766" ht="22.5" customHeight="1">
      <c r="A766" s="335" t="s">
        <v>3296</v>
      </c>
      <c r="B766" s="328">
        <v>45990.0</v>
      </c>
      <c r="C766" s="330"/>
      <c r="D766" s="330"/>
      <c r="E766" s="330"/>
      <c r="F766" s="330"/>
      <c r="G766" s="330"/>
      <c r="H766" s="330"/>
      <c r="I766" s="330"/>
      <c r="J766" s="330"/>
    </row>
    <row r="767" ht="22.5" customHeight="1">
      <c r="A767" s="335" t="s">
        <v>3296</v>
      </c>
      <c r="B767" s="328">
        <v>45991.0</v>
      </c>
      <c r="C767" s="330"/>
      <c r="D767" s="330"/>
      <c r="E767" s="330"/>
      <c r="F767" s="330"/>
      <c r="G767" s="330"/>
      <c r="H767" s="330"/>
      <c r="I767" s="330"/>
      <c r="J767" s="330"/>
    </row>
    <row r="768" ht="22.5" customHeight="1">
      <c r="A768" s="335" t="s">
        <v>3297</v>
      </c>
      <c r="B768" s="328">
        <v>45992.0</v>
      </c>
      <c r="C768" s="330"/>
      <c r="D768" s="330"/>
      <c r="E768" s="330"/>
      <c r="F768" s="330"/>
      <c r="G768" s="330"/>
      <c r="H768" s="330"/>
      <c r="I768" s="330"/>
      <c r="J768" s="330"/>
    </row>
    <row r="769" ht="22.5" customHeight="1">
      <c r="A769" s="335" t="s">
        <v>3297</v>
      </c>
      <c r="B769" s="328">
        <v>45993.0</v>
      </c>
      <c r="C769" s="330"/>
      <c r="D769" s="330"/>
      <c r="E769" s="330"/>
      <c r="F769" s="330"/>
      <c r="G769" s="330"/>
      <c r="H769" s="330"/>
      <c r="I769" s="330"/>
      <c r="J769" s="330"/>
    </row>
    <row r="770" ht="22.5" customHeight="1">
      <c r="A770" s="335" t="s">
        <v>3297</v>
      </c>
      <c r="B770" s="328">
        <v>45994.0</v>
      </c>
      <c r="C770" s="330"/>
      <c r="D770" s="330"/>
      <c r="E770" s="330"/>
      <c r="F770" s="330"/>
      <c r="G770" s="330"/>
      <c r="H770" s="330"/>
      <c r="I770" s="330"/>
      <c r="J770" s="330"/>
    </row>
    <row r="771" ht="22.5" customHeight="1">
      <c r="A771" s="335" t="s">
        <v>3297</v>
      </c>
      <c r="B771" s="328">
        <v>45995.0</v>
      </c>
      <c r="C771" s="330"/>
      <c r="D771" s="330"/>
      <c r="E771" s="330"/>
      <c r="F771" s="330"/>
      <c r="G771" s="330"/>
      <c r="H771" s="330"/>
      <c r="I771" s="330"/>
      <c r="J771" s="330"/>
    </row>
    <row r="772" ht="22.5" customHeight="1">
      <c r="A772" s="335" t="s">
        <v>3297</v>
      </c>
      <c r="B772" s="328">
        <v>45996.0</v>
      </c>
      <c r="C772" s="330"/>
      <c r="D772" s="330"/>
      <c r="E772" s="330"/>
      <c r="F772" s="330"/>
      <c r="G772" s="330"/>
      <c r="H772" s="330"/>
      <c r="I772" s="330"/>
      <c r="J772" s="330"/>
    </row>
    <row r="773" ht="22.5" customHeight="1">
      <c r="A773" s="335" t="s">
        <v>3297</v>
      </c>
      <c r="B773" s="328">
        <v>45997.0</v>
      </c>
      <c r="C773" s="330"/>
      <c r="D773" s="330"/>
      <c r="E773" s="330"/>
      <c r="F773" s="330"/>
      <c r="G773" s="330"/>
      <c r="H773" s="330"/>
      <c r="I773" s="330"/>
      <c r="J773" s="330"/>
    </row>
    <row r="774" ht="22.5" customHeight="1">
      <c r="A774" s="335" t="s">
        <v>3297</v>
      </c>
      <c r="B774" s="328">
        <v>45998.0</v>
      </c>
      <c r="C774" s="330"/>
      <c r="D774" s="330"/>
      <c r="E774" s="330"/>
      <c r="F774" s="330"/>
      <c r="G774" s="330"/>
      <c r="H774" s="330"/>
      <c r="I774" s="330"/>
      <c r="J774" s="330"/>
    </row>
    <row r="775" ht="22.5" customHeight="1">
      <c r="A775" s="335" t="s">
        <v>3297</v>
      </c>
      <c r="B775" s="328">
        <v>45999.0</v>
      </c>
      <c r="C775" s="330"/>
      <c r="D775" s="330"/>
      <c r="E775" s="330"/>
      <c r="F775" s="330"/>
      <c r="G775" s="330"/>
      <c r="H775" s="330"/>
      <c r="I775" s="330"/>
      <c r="J775" s="330"/>
    </row>
    <row r="776" ht="22.5" customHeight="1">
      <c r="A776" s="335" t="s">
        <v>3297</v>
      </c>
      <c r="B776" s="328">
        <v>46000.0</v>
      </c>
      <c r="C776" s="330"/>
      <c r="D776" s="330"/>
      <c r="E776" s="330"/>
      <c r="F776" s="330"/>
      <c r="G776" s="330"/>
      <c r="H776" s="330"/>
      <c r="I776" s="330"/>
      <c r="J776" s="330"/>
    </row>
    <row r="777" ht="22.5" customHeight="1">
      <c r="A777" s="335" t="s">
        <v>3297</v>
      </c>
      <c r="B777" s="328">
        <v>46001.0</v>
      </c>
      <c r="C777" s="330"/>
      <c r="D777" s="330"/>
      <c r="E777" s="330"/>
      <c r="F777" s="330"/>
      <c r="G777" s="330"/>
      <c r="H777" s="330"/>
      <c r="I777" s="330"/>
      <c r="J777" s="330"/>
    </row>
    <row r="778" ht="22.5" customHeight="1">
      <c r="A778" s="335" t="s">
        <v>3297</v>
      </c>
      <c r="B778" s="328">
        <v>46002.0</v>
      </c>
      <c r="C778" s="330"/>
      <c r="D778" s="330"/>
      <c r="E778" s="330"/>
      <c r="F778" s="330"/>
      <c r="G778" s="330"/>
      <c r="H778" s="330"/>
      <c r="I778" s="330"/>
      <c r="J778" s="330"/>
    </row>
    <row r="779" ht="22.5" customHeight="1">
      <c r="A779" s="335" t="s">
        <v>3297</v>
      </c>
      <c r="B779" s="328">
        <v>46003.0</v>
      </c>
      <c r="C779" s="330"/>
      <c r="D779" s="330"/>
      <c r="E779" s="330"/>
      <c r="F779" s="330"/>
      <c r="G779" s="330"/>
      <c r="H779" s="330"/>
      <c r="I779" s="330"/>
      <c r="J779" s="330"/>
    </row>
    <row r="780" ht="22.5" customHeight="1">
      <c r="A780" s="335" t="s">
        <v>3297</v>
      </c>
      <c r="B780" s="328">
        <v>46004.0</v>
      </c>
      <c r="C780" s="330"/>
      <c r="D780" s="330"/>
      <c r="E780" s="330"/>
      <c r="F780" s="330"/>
      <c r="G780" s="330"/>
      <c r="H780" s="330"/>
      <c r="I780" s="330"/>
      <c r="J780" s="330"/>
    </row>
    <row r="781" ht="22.5" customHeight="1">
      <c r="A781" s="335" t="s">
        <v>3297</v>
      </c>
      <c r="B781" s="328">
        <v>46005.0</v>
      </c>
      <c r="C781" s="330"/>
      <c r="D781" s="330"/>
      <c r="E781" s="330"/>
      <c r="F781" s="330"/>
      <c r="G781" s="330"/>
      <c r="H781" s="330"/>
      <c r="I781" s="330"/>
      <c r="J781" s="330"/>
    </row>
    <row r="782" ht="22.5" customHeight="1">
      <c r="A782" s="335" t="s">
        <v>3297</v>
      </c>
      <c r="B782" s="328">
        <v>46006.0</v>
      </c>
      <c r="C782" s="330"/>
      <c r="D782" s="330"/>
      <c r="E782" s="330"/>
      <c r="F782" s="330"/>
      <c r="G782" s="330"/>
      <c r="H782" s="330"/>
      <c r="I782" s="330"/>
      <c r="J782" s="330"/>
    </row>
    <row r="783" ht="22.5" customHeight="1">
      <c r="A783" s="335" t="s">
        <v>3297</v>
      </c>
      <c r="B783" s="328">
        <v>46007.0</v>
      </c>
      <c r="C783" s="330"/>
      <c r="D783" s="330"/>
      <c r="E783" s="330"/>
      <c r="F783" s="330"/>
      <c r="G783" s="330"/>
      <c r="H783" s="330"/>
      <c r="I783" s="330"/>
      <c r="J783" s="330"/>
    </row>
    <row r="784" ht="22.5" customHeight="1">
      <c r="A784" s="335" t="s">
        <v>3297</v>
      </c>
      <c r="B784" s="328">
        <v>46008.0</v>
      </c>
      <c r="C784" s="330"/>
      <c r="D784" s="330"/>
      <c r="E784" s="330"/>
      <c r="F784" s="330"/>
      <c r="G784" s="330"/>
      <c r="H784" s="330"/>
      <c r="I784" s="330"/>
      <c r="J784" s="330"/>
    </row>
    <row r="785" ht="22.5" customHeight="1">
      <c r="A785" s="335" t="s">
        <v>3297</v>
      </c>
      <c r="B785" s="328">
        <v>46009.0</v>
      </c>
      <c r="C785" s="330"/>
      <c r="D785" s="330"/>
      <c r="E785" s="330"/>
      <c r="F785" s="330"/>
      <c r="G785" s="330"/>
      <c r="H785" s="330"/>
      <c r="I785" s="330"/>
      <c r="J785" s="330"/>
    </row>
    <row r="786" ht="22.5" customHeight="1">
      <c r="A786" s="335" t="s">
        <v>3297</v>
      </c>
      <c r="B786" s="328">
        <v>46010.0</v>
      </c>
      <c r="C786" s="330"/>
      <c r="D786" s="330"/>
      <c r="E786" s="330"/>
      <c r="F786" s="330"/>
      <c r="G786" s="330"/>
      <c r="H786" s="330"/>
      <c r="I786" s="330"/>
      <c r="J786" s="330"/>
    </row>
    <row r="787" ht="22.5" customHeight="1">
      <c r="A787" s="335" t="s">
        <v>3297</v>
      </c>
      <c r="B787" s="328">
        <v>46011.0</v>
      </c>
      <c r="C787" s="330"/>
      <c r="D787" s="330"/>
      <c r="E787" s="330"/>
      <c r="F787" s="330"/>
      <c r="G787" s="330"/>
      <c r="H787" s="330"/>
      <c r="I787" s="330"/>
      <c r="J787" s="330"/>
    </row>
    <row r="788" ht="22.5" customHeight="1">
      <c r="A788" s="335" t="s">
        <v>3297</v>
      </c>
      <c r="B788" s="328">
        <v>46012.0</v>
      </c>
      <c r="C788" s="330"/>
      <c r="D788" s="330"/>
      <c r="E788" s="330"/>
      <c r="F788" s="330"/>
      <c r="G788" s="330"/>
      <c r="H788" s="330"/>
      <c r="I788" s="330"/>
      <c r="J788" s="330"/>
    </row>
    <row r="789" ht="22.5" customHeight="1">
      <c r="A789" s="335" t="s">
        <v>3297</v>
      </c>
      <c r="B789" s="328">
        <v>46013.0</v>
      </c>
      <c r="C789" s="330"/>
      <c r="D789" s="330"/>
      <c r="E789" s="330"/>
      <c r="F789" s="330"/>
      <c r="G789" s="330"/>
      <c r="H789" s="330"/>
      <c r="I789" s="330"/>
      <c r="J789" s="330"/>
    </row>
    <row r="790" ht="22.5" customHeight="1">
      <c r="A790" s="335" t="s">
        <v>3297</v>
      </c>
      <c r="B790" s="328">
        <v>46014.0</v>
      </c>
      <c r="C790" s="330"/>
      <c r="D790" s="330"/>
      <c r="E790" s="330"/>
      <c r="F790" s="330"/>
      <c r="G790" s="330"/>
      <c r="H790" s="330"/>
      <c r="I790" s="330"/>
      <c r="J790" s="330"/>
    </row>
    <row r="791" ht="22.5" customHeight="1">
      <c r="A791" s="335" t="s">
        <v>3297</v>
      </c>
      <c r="B791" s="328">
        <v>46015.0</v>
      </c>
      <c r="C791" s="330"/>
      <c r="D791" s="330"/>
      <c r="E791" s="330"/>
      <c r="F791" s="330"/>
      <c r="G791" s="330"/>
      <c r="H791" s="330"/>
      <c r="I791" s="330"/>
      <c r="J791" s="330"/>
    </row>
    <row r="792" ht="22.5" customHeight="1">
      <c r="A792" s="335" t="s">
        <v>3297</v>
      </c>
      <c r="B792" s="328">
        <v>46016.0</v>
      </c>
      <c r="C792" s="330"/>
      <c r="D792" s="330"/>
      <c r="E792" s="330"/>
      <c r="F792" s="330"/>
      <c r="G792" s="330"/>
      <c r="H792" s="330"/>
      <c r="I792" s="330"/>
      <c r="J792" s="330"/>
    </row>
    <row r="793" ht="22.5" customHeight="1">
      <c r="A793" s="335" t="s">
        <v>3297</v>
      </c>
      <c r="B793" s="328">
        <v>46017.0</v>
      </c>
      <c r="C793" s="330"/>
      <c r="D793" s="330"/>
      <c r="E793" s="330"/>
      <c r="F793" s="330"/>
      <c r="G793" s="330"/>
      <c r="H793" s="330"/>
      <c r="I793" s="330"/>
      <c r="J793" s="330"/>
    </row>
    <row r="794" ht="22.5" customHeight="1">
      <c r="A794" s="335" t="s">
        <v>3297</v>
      </c>
      <c r="B794" s="328">
        <v>46018.0</v>
      </c>
      <c r="C794" s="330"/>
      <c r="D794" s="330"/>
      <c r="E794" s="330"/>
      <c r="F794" s="330"/>
      <c r="G794" s="330"/>
      <c r="H794" s="330"/>
      <c r="I794" s="330"/>
      <c r="J794" s="330"/>
    </row>
    <row r="795" ht="22.5" customHeight="1">
      <c r="A795" s="335" t="s">
        <v>3297</v>
      </c>
      <c r="B795" s="328">
        <v>46019.0</v>
      </c>
      <c r="C795" s="330"/>
      <c r="D795" s="330"/>
      <c r="E795" s="330"/>
      <c r="F795" s="330"/>
      <c r="G795" s="330"/>
      <c r="H795" s="330"/>
      <c r="I795" s="330"/>
      <c r="J795" s="330"/>
    </row>
    <row r="796" ht="22.5" customHeight="1">
      <c r="A796" s="335" t="s">
        <v>3297</v>
      </c>
      <c r="B796" s="328">
        <v>46020.0</v>
      </c>
      <c r="C796" s="330"/>
      <c r="D796" s="330"/>
      <c r="E796" s="330"/>
      <c r="F796" s="330"/>
      <c r="G796" s="330"/>
      <c r="H796" s="330"/>
      <c r="I796" s="330"/>
      <c r="J796" s="330"/>
    </row>
    <row r="797" ht="22.5" customHeight="1">
      <c r="A797" s="335" t="s">
        <v>3297</v>
      </c>
      <c r="B797" s="328">
        <v>46021.0</v>
      </c>
      <c r="C797" s="330"/>
      <c r="D797" s="330"/>
      <c r="E797" s="330"/>
      <c r="F797" s="330"/>
      <c r="G797" s="330"/>
      <c r="H797" s="330"/>
      <c r="I797" s="330"/>
      <c r="J797" s="330"/>
    </row>
    <row r="798" ht="22.5" customHeight="1">
      <c r="A798" s="335" t="s">
        <v>3297</v>
      </c>
      <c r="B798" s="328">
        <v>46022.0</v>
      </c>
      <c r="C798" s="330"/>
      <c r="D798" s="330"/>
      <c r="E798" s="330"/>
      <c r="F798" s="330"/>
      <c r="G798" s="330"/>
      <c r="H798" s="330"/>
      <c r="I798" s="330"/>
      <c r="J798" s="330"/>
    </row>
    <row r="799">
      <c r="A799" s="423"/>
      <c r="B799" s="423"/>
      <c r="C799" s="423"/>
      <c r="D799" s="423"/>
      <c r="E799" s="423"/>
      <c r="F799" s="423"/>
      <c r="G799" s="423"/>
      <c r="H799" s="423"/>
      <c r="I799" s="423"/>
      <c r="J799" s="423"/>
    </row>
    <row r="800">
      <c r="A800" s="423"/>
      <c r="B800" s="423"/>
      <c r="C800" s="423"/>
      <c r="D800" s="423"/>
      <c r="E800" s="423"/>
      <c r="F800" s="423"/>
      <c r="G800" s="423"/>
      <c r="H800" s="423"/>
      <c r="I800" s="423"/>
      <c r="J800" s="423"/>
    </row>
    <row r="801">
      <c r="A801" s="423"/>
      <c r="B801" s="423"/>
      <c r="C801" s="423"/>
      <c r="D801" s="423"/>
      <c r="E801" s="423"/>
      <c r="F801" s="423"/>
      <c r="G801" s="423"/>
      <c r="H801" s="423"/>
      <c r="I801" s="423"/>
      <c r="J801" s="423"/>
    </row>
    <row r="802">
      <c r="A802" s="423"/>
      <c r="B802" s="423"/>
      <c r="C802" s="423"/>
      <c r="D802" s="423"/>
      <c r="E802" s="423"/>
      <c r="F802" s="423"/>
      <c r="G802" s="423"/>
      <c r="H802" s="423"/>
      <c r="I802" s="423"/>
      <c r="J802" s="423"/>
    </row>
    <row r="803">
      <c r="A803" s="423"/>
      <c r="B803" s="423"/>
      <c r="C803" s="423"/>
      <c r="D803" s="423"/>
      <c r="E803" s="423"/>
      <c r="F803" s="423"/>
      <c r="G803" s="423"/>
      <c r="H803" s="423"/>
      <c r="I803" s="423"/>
      <c r="J803" s="423"/>
    </row>
    <row r="804">
      <c r="A804" s="423"/>
      <c r="B804" s="423"/>
      <c r="C804" s="423"/>
      <c r="D804" s="423"/>
      <c r="E804" s="423"/>
      <c r="F804" s="423"/>
      <c r="G804" s="423"/>
      <c r="H804" s="423"/>
      <c r="I804" s="423"/>
      <c r="J804" s="423"/>
    </row>
    <row r="805">
      <c r="A805" s="423"/>
      <c r="B805" s="423"/>
      <c r="C805" s="423"/>
      <c r="D805" s="423"/>
      <c r="E805" s="423"/>
      <c r="F805" s="423"/>
      <c r="G805" s="423"/>
      <c r="H805" s="423"/>
      <c r="I805" s="423"/>
      <c r="J805" s="423"/>
    </row>
    <row r="806">
      <c r="A806" s="423"/>
      <c r="B806" s="423"/>
      <c r="C806" s="423"/>
      <c r="D806" s="423"/>
      <c r="E806" s="423"/>
      <c r="F806" s="423"/>
      <c r="G806" s="423"/>
      <c r="H806" s="423"/>
      <c r="I806" s="423"/>
      <c r="J806" s="423"/>
    </row>
    <row r="807">
      <c r="A807" s="423"/>
      <c r="B807" s="423"/>
      <c r="C807" s="423"/>
      <c r="D807" s="423"/>
      <c r="E807" s="423"/>
      <c r="F807" s="423"/>
      <c r="G807" s="423"/>
      <c r="H807" s="423"/>
      <c r="I807" s="423"/>
      <c r="J807" s="423"/>
    </row>
    <row r="808">
      <c r="A808" s="423"/>
      <c r="B808" s="423"/>
      <c r="C808" s="423"/>
      <c r="D808" s="423"/>
      <c r="E808" s="423"/>
      <c r="F808" s="423"/>
      <c r="G808" s="423"/>
      <c r="H808" s="423"/>
      <c r="I808" s="423"/>
      <c r="J808" s="423"/>
    </row>
    <row r="809">
      <c r="A809" s="423"/>
      <c r="B809" s="423"/>
      <c r="C809" s="423"/>
      <c r="D809" s="423"/>
      <c r="E809" s="423"/>
      <c r="F809" s="423"/>
      <c r="G809" s="423"/>
      <c r="H809" s="423"/>
      <c r="I809" s="423"/>
      <c r="J809" s="423"/>
    </row>
    <row r="810">
      <c r="A810" s="423"/>
      <c r="B810" s="423"/>
      <c r="C810" s="423"/>
      <c r="D810" s="423"/>
      <c r="E810" s="423"/>
      <c r="F810" s="423"/>
      <c r="G810" s="423"/>
      <c r="H810" s="423"/>
      <c r="I810" s="423"/>
      <c r="J810" s="423"/>
    </row>
    <row r="811">
      <c r="A811" s="423"/>
      <c r="B811" s="423"/>
      <c r="C811" s="423"/>
      <c r="D811" s="423"/>
      <c r="E811" s="423"/>
      <c r="F811" s="423"/>
      <c r="G811" s="423"/>
      <c r="H811" s="423"/>
      <c r="I811" s="423"/>
      <c r="J811" s="423"/>
    </row>
    <row r="812">
      <c r="A812" s="423"/>
      <c r="B812" s="423"/>
      <c r="C812" s="423"/>
      <c r="D812" s="423"/>
      <c r="E812" s="423"/>
      <c r="F812" s="423"/>
      <c r="G812" s="423"/>
      <c r="H812" s="423"/>
      <c r="I812" s="423"/>
      <c r="J812" s="423"/>
    </row>
    <row r="813">
      <c r="A813" s="423"/>
      <c r="B813" s="423"/>
      <c r="C813" s="423"/>
      <c r="D813" s="423"/>
      <c r="E813" s="423"/>
      <c r="F813" s="423"/>
      <c r="G813" s="423"/>
      <c r="H813" s="423"/>
      <c r="I813" s="423"/>
      <c r="J813" s="423"/>
    </row>
    <row r="814">
      <c r="A814" s="423"/>
      <c r="B814" s="423"/>
      <c r="C814" s="423"/>
      <c r="D814" s="423"/>
      <c r="E814" s="423"/>
      <c r="F814" s="423"/>
      <c r="G814" s="423"/>
      <c r="H814" s="423"/>
      <c r="I814" s="423"/>
      <c r="J814" s="423"/>
    </row>
    <row r="815">
      <c r="A815" s="423"/>
      <c r="B815" s="423"/>
      <c r="C815" s="423"/>
      <c r="D815" s="423"/>
      <c r="E815" s="423"/>
      <c r="F815" s="423"/>
      <c r="G815" s="423"/>
      <c r="H815" s="423"/>
      <c r="I815" s="423"/>
      <c r="J815" s="423"/>
    </row>
    <row r="816">
      <c r="A816" s="423"/>
      <c r="B816" s="423"/>
      <c r="C816" s="423"/>
      <c r="D816" s="423"/>
      <c r="E816" s="423"/>
      <c r="F816" s="423"/>
      <c r="G816" s="423"/>
      <c r="H816" s="423"/>
      <c r="I816" s="423"/>
      <c r="J816" s="423"/>
    </row>
    <row r="817">
      <c r="A817" s="423"/>
      <c r="B817" s="423"/>
      <c r="C817" s="423"/>
      <c r="D817" s="423"/>
      <c r="E817" s="423"/>
      <c r="F817" s="423"/>
      <c r="G817" s="423"/>
      <c r="H817" s="423"/>
      <c r="I817" s="423"/>
      <c r="J817" s="423"/>
    </row>
    <row r="818">
      <c r="A818" s="423"/>
      <c r="B818" s="423"/>
      <c r="C818" s="423"/>
      <c r="D818" s="423"/>
      <c r="E818" s="423"/>
      <c r="F818" s="423"/>
      <c r="G818" s="423"/>
      <c r="H818" s="423"/>
      <c r="I818" s="423"/>
      <c r="J818" s="423"/>
    </row>
    <row r="819">
      <c r="A819" s="423"/>
      <c r="B819" s="423"/>
      <c r="C819" s="423"/>
      <c r="D819" s="423"/>
      <c r="E819" s="423"/>
      <c r="F819" s="423"/>
      <c r="G819" s="423"/>
      <c r="H819" s="423"/>
      <c r="I819" s="423"/>
      <c r="J819" s="423"/>
    </row>
    <row r="820">
      <c r="A820" s="423"/>
      <c r="B820" s="423"/>
      <c r="C820" s="423"/>
      <c r="D820" s="423"/>
      <c r="E820" s="423"/>
      <c r="F820" s="423"/>
      <c r="G820" s="423"/>
      <c r="H820" s="423"/>
      <c r="I820" s="423"/>
      <c r="J820" s="423"/>
    </row>
    <row r="821">
      <c r="A821" s="423"/>
      <c r="B821" s="423"/>
      <c r="C821" s="423"/>
      <c r="D821" s="423"/>
      <c r="E821" s="423"/>
      <c r="F821" s="423"/>
      <c r="G821" s="423"/>
      <c r="H821" s="423"/>
      <c r="I821" s="423"/>
      <c r="J821" s="423"/>
    </row>
    <row r="822">
      <c r="A822" s="423"/>
      <c r="B822" s="423"/>
      <c r="C822" s="423"/>
      <c r="D822" s="423"/>
      <c r="E822" s="423"/>
      <c r="F822" s="423"/>
      <c r="G822" s="423"/>
      <c r="H822" s="423"/>
      <c r="I822" s="423"/>
      <c r="J822" s="423"/>
    </row>
    <row r="823">
      <c r="A823" s="423"/>
      <c r="B823" s="423"/>
      <c r="C823" s="423"/>
      <c r="D823" s="423"/>
      <c r="E823" s="423"/>
      <c r="F823" s="423"/>
      <c r="G823" s="423"/>
      <c r="H823" s="423"/>
      <c r="I823" s="423"/>
      <c r="J823" s="423"/>
    </row>
    <row r="824">
      <c r="A824" s="423"/>
      <c r="B824" s="423"/>
      <c r="C824" s="423"/>
      <c r="D824" s="423"/>
      <c r="E824" s="423"/>
      <c r="F824" s="423"/>
      <c r="G824" s="423"/>
      <c r="H824" s="423"/>
      <c r="I824" s="423"/>
      <c r="J824" s="423"/>
    </row>
    <row r="825">
      <c r="A825" s="423"/>
      <c r="B825" s="423"/>
      <c r="C825" s="423"/>
      <c r="D825" s="423"/>
      <c r="E825" s="423"/>
      <c r="F825" s="423"/>
      <c r="G825" s="423"/>
      <c r="H825" s="423"/>
      <c r="I825" s="423"/>
      <c r="J825" s="423"/>
    </row>
    <row r="826">
      <c r="A826" s="423"/>
      <c r="B826" s="423"/>
      <c r="C826" s="423"/>
      <c r="D826" s="423"/>
      <c r="E826" s="423"/>
      <c r="F826" s="423"/>
      <c r="G826" s="423"/>
      <c r="H826" s="423"/>
      <c r="I826" s="423"/>
      <c r="J826" s="423"/>
    </row>
    <row r="827">
      <c r="A827" s="423"/>
      <c r="B827" s="423"/>
      <c r="C827" s="423"/>
      <c r="D827" s="423"/>
      <c r="E827" s="423"/>
      <c r="F827" s="423"/>
      <c r="G827" s="423"/>
      <c r="H827" s="423"/>
      <c r="I827" s="423"/>
      <c r="J827" s="423"/>
    </row>
    <row r="828">
      <c r="A828" s="423"/>
      <c r="B828" s="423"/>
      <c r="C828" s="423"/>
      <c r="D828" s="423"/>
      <c r="E828" s="423"/>
      <c r="F828" s="423"/>
      <c r="G828" s="423"/>
      <c r="H828" s="423"/>
      <c r="I828" s="423"/>
      <c r="J828" s="423"/>
    </row>
    <row r="829">
      <c r="A829" s="423"/>
      <c r="B829" s="423"/>
      <c r="C829" s="423"/>
      <c r="D829" s="423"/>
      <c r="E829" s="423"/>
      <c r="F829" s="423"/>
      <c r="G829" s="423"/>
      <c r="H829" s="423"/>
      <c r="I829" s="423"/>
      <c r="J829" s="423"/>
    </row>
    <row r="830">
      <c r="A830" s="423"/>
      <c r="B830" s="423"/>
      <c r="C830" s="423"/>
      <c r="D830" s="423"/>
      <c r="E830" s="423"/>
      <c r="F830" s="423"/>
      <c r="G830" s="423"/>
      <c r="H830" s="423"/>
      <c r="I830" s="423"/>
      <c r="J830" s="423"/>
    </row>
    <row r="831">
      <c r="A831" s="423"/>
      <c r="B831" s="423"/>
      <c r="C831" s="423"/>
      <c r="D831" s="423"/>
      <c r="E831" s="423"/>
      <c r="F831" s="423"/>
      <c r="G831" s="423"/>
      <c r="H831" s="423"/>
      <c r="I831" s="423"/>
      <c r="J831" s="423"/>
    </row>
    <row r="832">
      <c r="A832" s="423"/>
      <c r="B832" s="423"/>
      <c r="C832" s="423"/>
      <c r="D832" s="423"/>
      <c r="E832" s="423"/>
      <c r="F832" s="423"/>
      <c r="G832" s="423"/>
      <c r="H832" s="423"/>
      <c r="I832" s="423"/>
      <c r="J832" s="423"/>
    </row>
    <row r="833">
      <c r="A833" s="423"/>
      <c r="B833" s="423"/>
      <c r="C833" s="423"/>
      <c r="D833" s="423"/>
      <c r="E833" s="423"/>
      <c r="F833" s="423"/>
      <c r="G833" s="423"/>
      <c r="H833" s="423"/>
      <c r="I833" s="423"/>
      <c r="J833" s="423"/>
    </row>
    <row r="834">
      <c r="A834" s="423"/>
      <c r="B834" s="423"/>
      <c r="C834" s="423"/>
      <c r="D834" s="423"/>
      <c r="E834" s="423"/>
      <c r="F834" s="423"/>
      <c r="G834" s="423"/>
      <c r="H834" s="423"/>
      <c r="I834" s="423"/>
      <c r="J834" s="423"/>
    </row>
    <row r="835">
      <c r="A835" s="423"/>
      <c r="B835" s="423"/>
      <c r="C835" s="423"/>
      <c r="D835" s="423"/>
      <c r="E835" s="423"/>
      <c r="F835" s="423"/>
      <c r="G835" s="423"/>
      <c r="H835" s="423"/>
      <c r="I835" s="423"/>
      <c r="J835" s="423"/>
    </row>
    <row r="836">
      <c r="A836" s="423"/>
      <c r="B836" s="423"/>
      <c r="C836" s="423"/>
      <c r="D836" s="423"/>
      <c r="E836" s="423"/>
      <c r="F836" s="423"/>
      <c r="G836" s="423"/>
      <c r="H836" s="423"/>
      <c r="I836" s="423"/>
      <c r="J836" s="423"/>
    </row>
    <row r="837">
      <c r="A837" s="423"/>
      <c r="B837" s="423"/>
      <c r="C837" s="423"/>
      <c r="D837" s="423"/>
      <c r="E837" s="423"/>
      <c r="F837" s="423"/>
      <c r="G837" s="423"/>
      <c r="H837" s="423"/>
      <c r="I837" s="423"/>
      <c r="J837" s="423"/>
    </row>
    <row r="838">
      <c r="A838" s="423"/>
      <c r="B838" s="423"/>
      <c r="C838" s="423"/>
      <c r="D838" s="423"/>
      <c r="E838" s="423"/>
      <c r="F838" s="423"/>
      <c r="G838" s="423"/>
      <c r="H838" s="423"/>
      <c r="I838" s="423"/>
      <c r="J838" s="423"/>
    </row>
    <row r="839">
      <c r="A839" s="423"/>
      <c r="B839" s="423"/>
      <c r="C839" s="423"/>
      <c r="D839" s="423"/>
      <c r="E839" s="423"/>
      <c r="F839" s="423"/>
      <c r="G839" s="423"/>
      <c r="H839" s="423"/>
      <c r="I839" s="423"/>
      <c r="J839" s="423"/>
    </row>
    <row r="840">
      <c r="A840" s="423"/>
      <c r="B840" s="423"/>
      <c r="C840" s="423"/>
      <c r="D840" s="423"/>
      <c r="E840" s="423"/>
      <c r="F840" s="423"/>
      <c r="G840" s="423"/>
      <c r="H840" s="423"/>
      <c r="I840" s="423"/>
      <c r="J840" s="423"/>
    </row>
    <row r="841">
      <c r="A841" s="423"/>
      <c r="B841" s="423"/>
      <c r="C841" s="423"/>
      <c r="D841" s="423"/>
      <c r="E841" s="423"/>
      <c r="F841" s="423"/>
      <c r="G841" s="423"/>
      <c r="H841" s="423"/>
      <c r="I841" s="423"/>
      <c r="J841" s="423"/>
    </row>
    <row r="842">
      <c r="A842" s="423"/>
      <c r="B842" s="423"/>
      <c r="C842" s="423"/>
      <c r="D842" s="423"/>
      <c r="E842" s="423"/>
      <c r="F842" s="423"/>
      <c r="G842" s="423"/>
      <c r="H842" s="423"/>
      <c r="I842" s="423"/>
      <c r="J842" s="423"/>
    </row>
    <row r="843">
      <c r="A843" s="423"/>
      <c r="B843" s="423"/>
      <c r="C843" s="423"/>
      <c r="D843" s="423"/>
      <c r="E843" s="423"/>
      <c r="F843" s="423"/>
      <c r="G843" s="423"/>
      <c r="H843" s="423"/>
      <c r="I843" s="423"/>
      <c r="J843" s="423"/>
    </row>
    <row r="844">
      <c r="A844" s="423"/>
      <c r="B844" s="423"/>
      <c r="C844" s="423"/>
      <c r="D844" s="423"/>
      <c r="E844" s="423"/>
      <c r="F844" s="423"/>
      <c r="G844" s="423"/>
      <c r="H844" s="423"/>
      <c r="I844" s="423"/>
      <c r="J844" s="423"/>
    </row>
    <row r="845">
      <c r="A845" s="423"/>
      <c r="B845" s="423"/>
      <c r="C845" s="423"/>
      <c r="D845" s="423"/>
      <c r="E845" s="423"/>
      <c r="F845" s="423"/>
      <c r="G845" s="423"/>
      <c r="H845" s="423"/>
      <c r="I845" s="423"/>
      <c r="J845" s="423"/>
    </row>
    <row r="846">
      <c r="A846" s="423"/>
      <c r="B846" s="423"/>
      <c r="C846" s="423"/>
      <c r="D846" s="423"/>
      <c r="E846" s="423"/>
      <c r="F846" s="423"/>
      <c r="G846" s="423"/>
      <c r="H846" s="423"/>
      <c r="I846" s="423"/>
      <c r="J846" s="423"/>
    </row>
    <row r="847">
      <c r="A847" s="423"/>
      <c r="B847" s="423"/>
      <c r="C847" s="423"/>
      <c r="D847" s="423"/>
      <c r="E847" s="423"/>
      <c r="F847" s="423"/>
      <c r="G847" s="423"/>
      <c r="H847" s="423"/>
      <c r="I847" s="423"/>
      <c r="J847" s="423"/>
    </row>
    <row r="848">
      <c r="A848" s="423"/>
      <c r="B848" s="423"/>
      <c r="C848" s="423"/>
      <c r="D848" s="423"/>
      <c r="E848" s="423"/>
      <c r="F848" s="423"/>
      <c r="G848" s="423"/>
      <c r="H848" s="423"/>
      <c r="I848" s="423"/>
      <c r="J848" s="423"/>
    </row>
    <row r="849">
      <c r="A849" s="423"/>
      <c r="B849" s="423"/>
      <c r="C849" s="423"/>
      <c r="D849" s="423"/>
      <c r="E849" s="423"/>
      <c r="F849" s="423"/>
      <c r="G849" s="423"/>
      <c r="H849" s="423"/>
      <c r="I849" s="423"/>
      <c r="J849" s="423"/>
    </row>
    <row r="850">
      <c r="A850" s="423"/>
      <c r="B850" s="423"/>
      <c r="C850" s="423"/>
      <c r="D850" s="423"/>
      <c r="E850" s="423"/>
      <c r="F850" s="423"/>
      <c r="G850" s="423"/>
      <c r="H850" s="423"/>
      <c r="I850" s="423"/>
      <c r="J850" s="423"/>
    </row>
    <row r="851">
      <c r="A851" s="423"/>
      <c r="B851" s="423"/>
      <c r="C851" s="423"/>
      <c r="D851" s="423"/>
      <c r="E851" s="423"/>
      <c r="F851" s="423"/>
      <c r="G851" s="423"/>
      <c r="H851" s="423"/>
      <c r="I851" s="423"/>
      <c r="J851" s="423"/>
    </row>
    <row r="852">
      <c r="A852" s="423"/>
      <c r="B852" s="423"/>
      <c r="C852" s="423"/>
      <c r="D852" s="423"/>
      <c r="E852" s="423"/>
      <c r="F852" s="423"/>
      <c r="G852" s="423"/>
      <c r="H852" s="423"/>
      <c r="I852" s="423"/>
      <c r="J852" s="423"/>
    </row>
    <row r="853">
      <c r="A853" s="423"/>
      <c r="B853" s="423"/>
      <c r="C853" s="423"/>
      <c r="D853" s="423"/>
      <c r="E853" s="423"/>
      <c r="F853" s="423"/>
      <c r="G853" s="423"/>
      <c r="H853" s="423"/>
      <c r="I853" s="423"/>
      <c r="J853" s="423"/>
    </row>
    <row r="854">
      <c r="A854" s="423"/>
      <c r="B854" s="423"/>
      <c r="C854" s="423"/>
      <c r="D854" s="423"/>
      <c r="E854" s="423"/>
      <c r="F854" s="423"/>
      <c r="G854" s="423"/>
      <c r="H854" s="423"/>
      <c r="I854" s="423"/>
      <c r="J854" s="423"/>
    </row>
    <row r="855">
      <c r="A855" s="423"/>
      <c r="B855" s="423"/>
      <c r="C855" s="423"/>
      <c r="D855" s="423"/>
      <c r="E855" s="423"/>
      <c r="F855" s="423"/>
      <c r="G855" s="423"/>
      <c r="H855" s="423"/>
      <c r="I855" s="423"/>
      <c r="J855" s="423"/>
    </row>
    <row r="856">
      <c r="A856" s="423"/>
      <c r="B856" s="423"/>
      <c r="C856" s="423"/>
      <c r="D856" s="423"/>
      <c r="E856" s="423"/>
      <c r="F856" s="423"/>
      <c r="G856" s="423"/>
      <c r="H856" s="423"/>
      <c r="I856" s="423"/>
      <c r="J856" s="423"/>
    </row>
    <row r="857">
      <c r="A857" s="423"/>
      <c r="B857" s="423"/>
      <c r="C857" s="423"/>
      <c r="D857" s="423"/>
      <c r="E857" s="423"/>
      <c r="F857" s="423"/>
      <c r="G857" s="423"/>
      <c r="H857" s="423"/>
      <c r="I857" s="423"/>
      <c r="J857" s="423"/>
    </row>
    <row r="858">
      <c r="A858" s="423"/>
      <c r="B858" s="423"/>
      <c r="C858" s="423"/>
      <c r="D858" s="423"/>
      <c r="E858" s="423"/>
      <c r="F858" s="423"/>
      <c r="G858" s="423"/>
      <c r="H858" s="423"/>
      <c r="I858" s="423"/>
      <c r="J858" s="423"/>
    </row>
    <row r="859">
      <c r="A859" s="423"/>
      <c r="B859" s="423"/>
      <c r="C859" s="423"/>
      <c r="D859" s="423"/>
      <c r="E859" s="423"/>
      <c r="F859" s="423"/>
      <c r="G859" s="423"/>
      <c r="H859" s="423"/>
      <c r="I859" s="423"/>
      <c r="J859" s="423"/>
    </row>
    <row r="860">
      <c r="A860" s="423"/>
      <c r="B860" s="423"/>
      <c r="C860" s="423"/>
      <c r="D860" s="423"/>
      <c r="E860" s="423"/>
      <c r="F860" s="423"/>
      <c r="G860" s="423"/>
      <c r="H860" s="423"/>
      <c r="I860" s="423"/>
      <c r="J860" s="423"/>
    </row>
    <row r="861">
      <c r="A861" s="423"/>
      <c r="B861" s="423"/>
      <c r="C861" s="423"/>
      <c r="D861" s="423"/>
      <c r="E861" s="423"/>
      <c r="F861" s="423"/>
      <c r="G861" s="423"/>
      <c r="H861" s="423"/>
      <c r="I861" s="423"/>
      <c r="J861" s="423"/>
    </row>
    <row r="862">
      <c r="A862" s="423"/>
      <c r="B862" s="423"/>
      <c r="C862" s="423"/>
      <c r="D862" s="423"/>
      <c r="E862" s="423"/>
      <c r="F862" s="423"/>
      <c r="G862" s="423"/>
      <c r="H862" s="423"/>
      <c r="I862" s="423"/>
      <c r="J862" s="423"/>
    </row>
    <row r="863">
      <c r="A863" s="423"/>
      <c r="B863" s="423"/>
      <c r="C863" s="423"/>
      <c r="D863" s="423"/>
      <c r="E863" s="423"/>
      <c r="F863" s="423"/>
      <c r="G863" s="423"/>
      <c r="H863" s="423"/>
      <c r="I863" s="423"/>
      <c r="J863" s="423"/>
    </row>
    <row r="864">
      <c r="A864" s="423"/>
      <c r="B864" s="423"/>
      <c r="C864" s="423"/>
      <c r="D864" s="423"/>
      <c r="E864" s="423"/>
      <c r="F864" s="423"/>
      <c r="G864" s="423"/>
      <c r="H864" s="423"/>
      <c r="I864" s="423"/>
      <c r="J864" s="423"/>
    </row>
    <row r="865">
      <c r="A865" s="423"/>
      <c r="B865" s="423"/>
      <c r="C865" s="423"/>
      <c r="D865" s="423"/>
      <c r="E865" s="423"/>
      <c r="F865" s="423"/>
      <c r="G865" s="423"/>
      <c r="H865" s="423"/>
      <c r="I865" s="423"/>
      <c r="J865" s="423"/>
    </row>
    <row r="866">
      <c r="A866" s="423"/>
      <c r="B866" s="423"/>
      <c r="C866" s="423"/>
      <c r="D866" s="423"/>
      <c r="E866" s="423"/>
      <c r="F866" s="423"/>
      <c r="G866" s="423"/>
      <c r="H866" s="423"/>
      <c r="I866" s="423"/>
      <c r="J866" s="423"/>
    </row>
    <row r="867">
      <c r="A867" s="423"/>
      <c r="B867" s="423"/>
      <c r="C867" s="423"/>
      <c r="D867" s="423"/>
      <c r="E867" s="423"/>
      <c r="F867" s="423"/>
      <c r="G867" s="423"/>
      <c r="H867" s="423"/>
      <c r="I867" s="423"/>
      <c r="J867" s="423"/>
    </row>
    <row r="868">
      <c r="A868" s="423"/>
      <c r="B868" s="423"/>
      <c r="C868" s="423"/>
      <c r="D868" s="423"/>
      <c r="E868" s="423"/>
      <c r="F868" s="423"/>
      <c r="G868" s="423"/>
      <c r="H868" s="423"/>
      <c r="I868" s="423"/>
      <c r="J868" s="423"/>
    </row>
    <row r="869">
      <c r="A869" s="423"/>
      <c r="B869" s="423"/>
      <c r="C869" s="423"/>
      <c r="D869" s="423"/>
      <c r="E869" s="423"/>
      <c r="F869" s="423"/>
      <c r="G869" s="423"/>
      <c r="H869" s="423"/>
      <c r="I869" s="423"/>
      <c r="J869" s="423"/>
    </row>
    <row r="870">
      <c r="A870" s="423"/>
      <c r="B870" s="423"/>
      <c r="C870" s="423"/>
      <c r="D870" s="423"/>
      <c r="E870" s="423"/>
      <c r="F870" s="423"/>
      <c r="G870" s="423"/>
      <c r="H870" s="423"/>
      <c r="I870" s="423"/>
      <c r="J870" s="423"/>
    </row>
    <row r="871">
      <c r="A871" s="423"/>
      <c r="B871" s="423"/>
      <c r="C871" s="423"/>
      <c r="D871" s="423"/>
      <c r="E871" s="423"/>
      <c r="F871" s="423"/>
      <c r="G871" s="423"/>
      <c r="H871" s="423"/>
      <c r="I871" s="423"/>
      <c r="J871" s="423"/>
    </row>
    <row r="872">
      <c r="A872" s="423"/>
      <c r="B872" s="423"/>
      <c r="C872" s="423"/>
      <c r="D872" s="423"/>
      <c r="E872" s="423"/>
      <c r="F872" s="423"/>
      <c r="G872" s="423"/>
      <c r="H872" s="423"/>
      <c r="I872" s="423"/>
      <c r="J872" s="423"/>
    </row>
    <row r="873">
      <c r="A873" s="423"/>
      <c r="B873" s="423"/>
      <c r="C873" s="423"/>
      <c r="D873" s="423"/>
      <c r="E873" s="423"/>
      <c r="F873" s="423"/>
      <c r="G873" s="423"/>
      <c r="H873" s="423"/>
      <c r="I873" s="423"/>
      <c r="J873" s="423"/>
    </row>
    <row r="874">
      <c r="A874" s="423"/>
      <c r="B874" s="423"/>
      <c r="C874" s="423"/>
      <c r="D874" s="423"/>
      <c r="E874" s="423"/>
      <c r="F874" s="423"/>
      <c r="G874" s="423"/>
      <c r="H874" s="423"/>
      <c r="I874" s="423"/>
      <c r="J874" s="423"/>
    </row>
    <row r="875">
      <c r="A875" s="423"/>
      <c r="B875" s="423"/>
      <c r="C875" s="423"/>
      <c r="D875" s="423"/>
      <c r="E875" s="423"/>
      <c r="F875" s="423"/>
      <c r="G875" s="423"/>
      <c r="H875" s="423"/>
      <c r="I875" s="423"/>
      <c r="J875" s="423"/>
    </row>
    <row r="876">
      <c r="A876" s="423"/>
      <c r="B876" s="423"/>
      <c r="C876" s="423"/>
      <c r="D876" s="423"/>
      <c r="E876" s="423"/>
      <c r="F876" s="423"/>
      <c r="G876" s="423"/>
      <c r="H876" s="423"/>
      <c r="I876" s="423"/>
      <c r="J876" s="423"/>
    </row>
    <row r="877">
      <c r="A877" s="423"/>
      <c r="B877" s="423"/>
      <c r="C877" s="423"/>
      <c r="D877" s="423"/>
      <c r="E877" s="423"/>
      <c r="F877" s="423"/>
      <c r="G877" s="423"/>
      <c r="H877" s="423"/>
      <c r="I877" s="423"/>
      <c r="J877" s="423"/>
    </row>
    <row r="878">
      <c r="A878" s="423"/>
      <c r="B878" s="423"/>
      <c r="C878" s="423"/>
      <c r="D878" s="423"/>
      <c r="E878" s="423"/>
      <c r="F878" s="423"/>
      <c r="G878" s="423"/>
      <c r="H878" s="423"/>
      <c r="I878" s="423"/>
      <c r="J878" s="423"/>
    </row>
    <row r="879">
      <c r="A879" s="423"/>
      <c r="B879" s="423"/>
      <c r="C879" s="423"/>
      <c r="D879" s="423"/>
      <c r="E879" s="423"/>
      <c r="F879" s="423"/>
      <c r="G879" s="423"/>
      <c r="H879" s="423"/>
      <c r="I879" s="423"/>
      <c r="J879" s="423"/>
    </row>
    <row r="880">
      <c r="A880" s="423"/>
      <c r="B880" s="423"/>
      <c r="C880" s="423"/>
      <c r="D880" s="423"/>
      <c r="E880" s="423"/>
      <c r="F880" s="423"/>
      <c r="G880" s="423"/>
      <c r="H880" s="423"/>
      <c r="I880" s="423"/>
      <c r="J880" s="423"/>
    </row>
    <row r="881">
      <c r="A881" s="423"/>
      <c r="B881" s="423"/>
      <c r="C881" s="423"/>
      <c r="D881" s="423"/>
      <c r="E881" s="423"/>
      <c r="F881" s="423"/>
      <c r="G881" s="423"/>
      <c r="H881" s="423"/>
      <c r="I881" s="423"/>
      <c r="J881" s="423"/>
    </row>
    <row r="882">
      <c r="A882" s="423"/>
      <c r="B882" s="423"/>
      <c r="C882" s="423"/>
      <c r="D882" s="423"/>
      <c r="E882" s="423"/>
      <c r="F882" s="423"/>
      <c r="G882" s="423"/>
      <c r="H882" s="423"/>
      <c r="I882" s="423"/>
      <c r="J882" s="423"/>
    </row>
    <row r="883">
      <c r="A883" s="423"/>
      <c r="B883" s="423"/>
      <c r="C883" s="423"/>
      <c r="D883" s="423"/>
      <c r="E883" s="423"/>
      <c r="F883" s="423"/>
      <c r="G883" s="423"/>
      <c r="H883" s="423"/>
      <c r="I883" s="423"/>
      <c r="J883" s="423"/>
    </row>
    <row r="884">
      <c r="A884" s="423"/>
      <c r="B884" s="423"/>
      <c r="C884" s="423"/>
      <c r="D884" s="423"/>
      <c r="E884" s="423"/>
      <c r="F884" s="423"/>
      <c r="G884" s="423"/>
      <c r="H884" s="423"/>
      <c r="I884" s="423"/>
      <c r="J884" s="423"/>
    </row>
    <row r="885">
      <c r="A885" s="423"/>
      <c r="B885" s="423"/>
      <c r="C885" s="423"/>
      <c r="D885" s="423"/>
      <c r="E885" s="423"/>
      <c r="F885" s="423"/>
      <c r="G885" s="423"/>
      <c r="H885" s="423"/>
      <c r="I885" s="423"/>
      <c r="J885" s="423"/>
    </row>
    <row r="886">
      <c r="A886" s="423"/>
      <c r="B886" s="423"/>
      <c r="C886" s="423"/>
      <c r="D886" s="423"/>
      <c r="E886" s="423"/>
      <c r="F886" s="423"/>
      <c r="G886" s="423"/>
      <c r="H886" s="423"/>
      <c r="I886" s="423"/>
      <c r="J886" s="423"/>
    </row>
    <row r="887">
      <c r="A887" s="423"/>
      <c r="B887" s="423"/>
      <c r="C887" s="423"/>
      <c r="D887" s="423"/>
      <c r="E887" s="423"/>
      <c r="F887" s="423"/>
      <c r="G887" s="423"/>
      <c r="H887" s="423"/>
      <c r="I887" s="423"/>
      <c r="J887" s="423"/>
    </row>
    <row r="888">
      <c r="A888" s="423"/>
      <c r="B888" s="423"/>
      <c r="C888" s="423"/>
      <c r="D888" s="423"/>
      <c r="E888" s="423"/>
      <c r="F888" s="423"/>
      <c r="G888" s="423"/>
      <c r="H888" s="423"/>
      <c r="I888" s="423"/>
      <c r="J888" s="423"/>
    </row>
    <row r="889">
      <c r="A889" s="423"/>
      <c r="B889" s="423"/>
      <c r="C889" s="423"/>
      <c r="D889" s="423"/>
      <c r="E889" s="423"/>
      <c r="F889" s="423"/>
      <c r="G889" s="423"/>
      <c r="H889" s="423"/>
      <c r="I889" s="423"/>
      <c r="J889" s="423"/>
    </row>
    <row r="890">
      <c r="A890" s="423"/>
      <c r="B890" s="423"/>
      <c r="C890" s="423"/>
      <c r="D890" s="423"/>
      <c r="E890" s="423"/>
      <c r="F890" s="423"/>
      <c r="G890" s="423"/>
      <c r="H890" s="423"/>
      <c r="I890" s="423"/>
      <c r="J890" s="423"/>
    </row>
    <row r="891">
      <c r="A891" s="423"/>
      <c r="B891" s="423"/>
      <c r="C891" s="423"/>
      <c r="D891" s="423"/>
      <c r="E891" s="423"/>
      <c r="F891" s="423"/>
      <c r="G891" s="423"/>
      <c r="H891" s="423"/>
      <c r="I891" s="423"/>
      <c r="J891" s="423"/>
    </row>
    <row r="892">
      <c r="A892" s="423"/>
      <c r="B892" s="423"/>
      <c r="C892" s="423"/>
      <c r="D892" s="423"/>
      <c r="E892" s="423"/>
      <c r="F892" s="423"/>
      <c r="G892" s="423"/>
      <c r="H892" s="423"/>
      <c r="I892" s="423"/>
      <c r="J892" s="423"/>
    </row>
    <row r="893">
      <c r="A893" s="423"/>
      <c r="B893" s="423"/>
      <c r="C893" s="423"/>
      <c r="D893" s="423"/>
      <c r="E893" s="423"/>
      <c r="F893" s="423"/>
      <c r="G893" s="423"/>
      <c r="H893" s="423"/>
      <c r="I893" s="423"/>
      <c r="J893" s="423"/>
    </row>
    <row r="894">
      <c r="A894" s="423"/>
      <c r="B894" s="423"/>
      <c r="C894" s="423"/>
      <c r="D894" s="423"/>
      <c r="E894" s="423"/>
      <c r="F894" s="423"/>
      <c r="G894" s="423"/>
      <c r="H894" s="423"/>
      <c r="I894" s="423"/>
      <c r="J894" s="423"/>
    </row>
    <row r="895">
      <c r="A895" s="423"/>
      <c r="B895" s="423"/>
      <c r="C895" s="423"/>
      <c r="D895" s="423"/>
      <c r="E895" s="423"/>
      <c r="F895" s="423"/>
      <c r="G895" s="423"/>
      <c r="H895" s="423"/>
      <c r="I895" s="423"/>
      <c r="J895" s="423"/>
    </row>
    <row r="896">
      <c r="A896" s="423"/>
      <c r="B896" s="423"/>
      <c r="C896" s="423"/>
      <c r="D896" s="423"/>
      <c r="E896" s="423"/>
      <c r="F896" s="423"/>
      <c r="G896" s="423"/>
      <c r="H896" s="423"/>
      <c r="I896" s="423"/>
      <c r="J896" s="423"/>
    </row>
    <row r="897">
      <c r="A897" s="423"/>
      <c r="B897" s="423"/>
      <c r="C897" s="423"/>
      <c r="D897" s="423"/>
      <c r="E897" s="423"/>
      <c r="F897" s="423"/>
      <c r="G897" s="423"/>
      <c r="H897" s="423"/>
      <c r="I897" s="423"/>
      <c r="J897" s="423"/>
    </row>
    <row r="898">
      <c r="A898" s="423"/>
      <c r="B898" s="423"/>
      <c r="C898" s="423"/>
      <c r="D898" s="423"/>
      <c r="E898" s="423"/>
      <c r="F898" s="423"/>
      <c r="G898" s="423"/>
      <c r="H898" s="423"/>
      <c r="I898" s="423"/>
      <c r="J898" s="423"/>
    </row>
    <row r="899">
      <c r="A899" s="423"/>
      <c r="B899" s="423"/>
      <c r="C899" s="423"/>
      <c r="D899" s="423"/>
      <c r="E899" s="423"/>
      <c r="F899" s="423"/>
      <c r="G899" s="423"/>
      <c r="H899" s="423"/>
      <c r="I899" s="423"/>
      <c r="J899" s="423"/>
    </row>
    <row r="900">
      <c r="A900" s="423"/>
      <c r="B900" s="423"/>
      <c r="C900" s="423"/>
      <c r="D900" s="423"/>
      <c r="E900" s="423"/>
      <c r="F900" s="423"/>
      <c r="G900" s="423"/>
      <c r="H900" s="423"/>
      <c r="I900" s="423"/>
      <c r="J900" s="423"/>
    </row>
    <row r="901">
      <c r="A901" s="423"/>
      <c r="B901" s="423"/>
      <c r="C901" s="423"/>
      <c r="D901" s="423"/>
      <c r="E901" s="423"/>
      <c r="F901" s="423"/>
      <c r="G901" s="423"/>
      <c r="H901" s="423"/>
      <c r="I901" s="423"/>
      <c r="J901" s="423"/>
    </row>
    <row r="902">
      <c r="A902" s="423"/>
      <c r="B902" s="423"/>
      <c r="C902" s="423"/>
      <c r="D902" s="423"/>
      <c r="E902" s="423"/>
      <c r="F902" s="423"/>
      <c r="G902" s="423"/>
      <c r="H902" s="423"/>
      <c r="I902" s="423"/>
      <c r="J902" s="423"/>
    </row>
    <row r="903">
      <c r="A903" s="423"/>
      <c r="B903" s="423"/>
      <c r="C903" s="423"/>
      <c r="D903" s="423"/>
      <c r="E903" s="423"/>
      <c r="F903" s="423"/>
      <c r="G903" s="423"/>
      <c r="H903" s="423"/>
      <c r="I903" s="423"/>
      <c r="J903" s="423"/>
    </row>
    <row r="904">
      <c r="A904" s="423"/>
      <c r="B904" s="423"/>
      <c r="C904" s="423"/>
      <c r="D904" s="423"/>
      <c r="E904" s="423"/>
      <c r="F904" s="423"/>
      <c r="G904" s="423"/>
      <c r="H904" s="423"/>
      <c r="I904" s="423"/>
      <c r="J904" s="423"/>
    </row>
    <row r="905">
      <c r="A905" s="423"/>
      <c r="B905" s="423"/>
      <c r="C905" s="423"/>
      <c r="D905" s="423"/>
      <c r="E905" s="423"/>
      <c r="F905" s="423"/>
      <c r="G905" s="423"/>
      <c r="H905" s="423"/>
      <c r="I905" s="423"/>
      <c r="J905" s="423"/>
    </row>
    <row r="906">
      <c r="A906" s="423"/>
      <c r="B906" s="423"/>
      <c r="C906" s="423"/>
      <c r="D906" s="423"/>
      <c r="E906" s="423"/>
      <c r="F906" s="423"/>
      <c r="G906" s="423"/>
      <c r="H906" s="423"/>
      <c r="I906" s="423"/>
      <c r="J906" s="423"/>
    </row>
    <row r="907">
      <c r="A907" s="423"/>
      <c r="B907" s="423"/>
      <c r="C907" s="423"/>
      <c r="D907" s="423"/>
      <c r="E907" s="423"/>
      <c r="F907" s="423"/>
      <c r="G907" s="423"/>
      <c r="H907" s="423"/>
      <c r="I907" s="423"/>
      <c r="J907" s="423"/>
    </row>
    <row r="908">
      <c r="A908" s="423"/>
      <c r="B908" s="423"/>
      <c r="C908" s="423"/>
      <c r="D908" s="423"/>
      <c r="E908" s="423"/>
      <c r="F908" s="423"/>
      <c r="G908" s="423"/>
      <c r="H908" s="423"/>
      <c r="I908" s="423"/>
      <c r="J908" s="423"/>
    </row>
    <row r="909">
      <c r="A909" s="423"/>
      <c r="B909" s="423"/>
      <c r="C909" s="423"/>
      <c r="D909" s="423"/>
      <c r="E909" s="423"/>
      <c r="F909" s="423"/>
      <c r="G909" s="423"/>
      <c r="H909" s="423"/>
      <c r="I909" s="423"/>
      <c r="J909" s="423"/>
    </row>
    <row r="910">
      <c r="A910" s="423"/>
      <c r="B910" s="423"/>
      <c r="C910" s="423"/>
      <c r="D910" s="423"/>
      <c r="E910" s="423"/>
      <c r="F910" s="423"/>
      <c r="G910" s="423"/>
      <c r="H910" s="423"/>
      <c r="I910" s="423"/>
      <c r="J910" s="423"/>
    </row>
    <row r="911">
      <c r="A911" s="423"/>
      <c r="B911" s="423"/>
      <c r="C911" s="423"/>
      <c r="D911" s="423"/>
      <c r="E911" s="423"/>
      <c r="F911" s="423"/>
      <c r="G911" s="423"/>
      <c r="H911" s="423"/>
      <c r="I911" s="423"/>
      <c r="J911" s="423"/>
    </row>
    <row r="912">
      <c r="A912" s="423"/>
      <c r="B912" s="423"/>
      <c r="C912" s="423"/>
      <c r="D912" s="423"/>
      <c r="E912" s="423"/>
      <c r="F912" s="423"/>
      <c r="G912" s="423"/>
      <c r="H912" s="423"/>
      <c r="I912" s="423"/>
      <c r="J912" s="423"/>
    </row>
    <row r="913">
      <c r="A913" s="423"/>
      <c r="B913" s="423"/>
      <c r="C913" s="423"/>
      <c r="D913" s="423"/>
      <c r="E913" s="423"/>
      <c r="F913" s="423"/>
      <c r="G913" s="423"/>
      <c r="H913" s="423"/>
      <c r="I913" s="423"/>
      <c r="J913" s="423"/>
    </row>
    <row r="914">
      <c r="A914" s="423"/>
      <c r="B914" s="423"/>
      <c r="C914" s="423"/>
      <c r="D914" s="423"/>
      <c r="E914" s="423"/>
      <c r="F914" s="423"/>
      <c r="G914" s="423"/>
      <c r="H914" s="423"/>
      <c r="I914" s="423"/>
      <c r="J914" s="423"/>
    </row>
    <row r="915">
      <c r="A915" s="423"/>
      <c r="B915" s="423"/>
      <c r="C915" s="423"/>
      <c r="D915" s="423"/>
      <c r="E915" s="423"/>
      <c r="F915" s="423"/>
      <c r="G915" s="423"/>
      <c r="H915" s="423"/>
      <c r="I915" s="423"/>
      <c r="J915" s="423"/>
    </row>
    <row r="916">
      <c r="A916" s="423"/>
      <c r="B916" s="423"/>
      <c r="C916" s="423"/>
      <c r="D916" s="423"/>
      <c r="E916" s="423"/>
      <c r="F916" s="423"/>
      <c r="G916" s="423"/>
      <c r="H916" s="423"/>
      <c r="I916" s="423"/>
      <c r="J916" s="423"/>
    </row>
    <row r="917">
      <c r="A917" s="423"/>
      <c r="B917" s="423"/>
      <c r="C917" s="423"/>
      <c r="D917" s="423"/>
      <c r="E917" s="423"/>
      <c r="F917" s="423"/>
      <c r="G917" s="423"/>
      <c r="H917" s="423"/>
      <c r="I917" s="423"/>
      <c r="J917" s="423"/>
    </row>
    <row r="918">
      <c r="A918" s="423"/>
      <c r="B918" s="423"/>
      <c r="C918" s="423"/>
      <c r="D918" s="423"/>
      <c r="E918" s="423"/>
      <c r="F918" s="423"/>
      <c r="G918" s="423"/>
      <c r="H918" s="423"/>
      <c r="I918" s="423"/>
      <c r="J918" s="423"/>
    </row>
    <row r="919">
      <c r="A919" s="423"/>
      <c r="B919" s="423"/>
      <c r="C919" s="423"/>
      <c r="D919" s="423"/>
      <c r="E919" s="423"/>
      <c r="F919" s="423"/>
      <c r="G919" s="423"/>
      <c r="H919" s="423"/>
      <c r="I919" s="423"/>
      <c r="J919" s="423"/>
    </row>
    <row r="920">
      <c r="A920" s="423"/>
      <c r="B920" s="423"/>
      <c r="C920" s="423"/>
      <c r="D920" s="423"/>
      <c r="E920" s="423"/>
      <c r="F920" s="423"/>
      <c r="G920" s="423"/>
      <c r="H920" s="423"/>
      <c r="I920" s="423"/>
      <c r="J920" s="423"/>
    </row>
    <row r="921">
      <c r="A921" s="423"/>
      <c r="B921" s="423"/>
      <c r="C921" s="423"/>
      <c r="D921" s="423"/>
      <c r="E921" s="423"/>
      <c r="F921" s="423"/>
      <c r="G921" s="423"/>
      <c r="H921" s="423"/>
      <c r="I921" s="423"/>
      <c r="J921" s="423"/>
    </row>
    <row r="922">
      <c r="A922" s="423"/>
      <c r="B922" s="423"/>
      <c r="C922" s="423"/>
      <c r="D922" s="423"/>
      <c r="E922" s="423"/>
      <c r="F922" s="423"/>
      <c r="G922" s="423"/>
      <c r="H922" s="423"/>
      <c r="I922" s="423"/>
      <c r="J922" s="423"/>
    </row>
    <row r="923">
      <c r="A923" s="423"/>
      <c r="B923" s="423"/>
      <c r="C923" s="423"/>
      <c r="D923" s="423"/>
      <c r="E923" s="423"/>
      <c r="F923" s="423"/>
      <c r="G923" s="423"/>
      <c r="H923" s="423"/>
      <c r="I923" s="423"/>
      <c r="J923" s="423"/>
    </row>
    <row r="924">
      <c r="A924" s="423"/>
      <c r="B924" s="423"/>
      <c r="C924" s="423"/>
      <c r="D924" s="423"/>
      <c r="E924" s="423"/>
      <c r="F924" s="423"/>
      <c r="G924" s="423"/>
      <c r="H924" s="423"/>
      <c r="I924" s="423"/>
      <c r="J924" s="423"/>
    </row>
    <row r="925">
      <c r="A925" s="423"/>
      <c r="B925" s="423"/>
      <c r="C925" s="423"/>
      <c r="D925" s="423"/>
      <c r="E925" s="423"/>
      <c r="F925" s="423"/>
      <c r="G925" s="423"/>
      <c r="H925" s="423"/>
      <c r="I925" s="423"/>
      <c r="J925" s="423"/>
    </row>
    <row r="926">
      <c r="A926" s="423"/>
      <c r="B926" s="423"/>
      <c r="C926" s="423"/>
      <c r="D926" s="423"/>
      <c r="E926" s="423"/>
      <c r="F926" s="423"/>
      <c r="G926" s="423"/>
      <c r="H926" s="423"/>
      <c r="I926" s="423"/>
      <c r="J926" s="423"/>
    </row>
    <row r="927">
      <c r="A927" s="423"/>
      <c r="B927" s="423"/>
      <c r="C927" s="423"/>
      <c r="D927" s="423"/>
      <c r="E927" s="423"/>
      <c r="F927" s="423"/>
      <c r="G927" s="423"/>
      <c r="H927" s="423"/>
      <c r="I927" s="423"/>
      <c r="J927" s="423"/>
    </row>
    <row r="928">
      <c r="A928" s="423"/>
      <c r="B928" s="423"/>
      <c r="C928" s="423"/>
      <c r="D928" s="423"/>
      <c r="E928" s="423"/>
      <c r="F928" s="423"/>
      <c r="G928" s="423"/>
      <c r="H928" s="423"/>
      <c r="I928" s="423"/>
      <c r="J928" s="423"/>
    </row>
    <row r="929">
      <c r="A929" s="423"/>
      <c r="B929" s="423"/>
      <c r="C929" s="423"/>
      <c r="D929" s="423"/>
      <c r="E929" s="423"/>
      <c r="F929" s="423"/>
      <c r="G929" s="423"/>
      <c r="H929" s="423"/>
      <c r="I929" s="423"/>
      <c r="J929" s="423"/>
    </row>
    <row r="930">
      <c r="A930" s="423"/>
      <c r="B930" s="423"/>
      <c r="C930" s="423"/>
      <c r="D930" s="423"/>
      <c r="E930" s="423"/>
      <c r="F930" s="423"/>
      <c r="G930" s="423"/>
      <c r="H930" s="423"/>
      <c r="I930" s="423"/>
      <c r="J930" s="423"/>
    </row>
    <row r="931">
      <c r="A931" s="423"/>
      <c r="B931" s="423"/>
      <c r="C931" s="423"/>
      <c r="D931" s="423"/>
      <c r="E931" s="423"/>
      <c r="F931" s="423"/>
      <c r="G931" s="423"/>
      <c r="H931" s="423"/>
      <c r="I931" s="423"/>
      <c r="J931" s="423"/>
    </row>
    <row r="932">
      <c r="A932" s="423"/>
      <c r="B932" s="423"/>
      <c r="C932" s="423"/>
      <c r="D932" s="423"/>
      <c r="E932" s="423"/>
      <c r="F932" s="423"/>
      <c r="G932" s="423"/>
      <c r="H932" s="423"/>
      <c r="I932" s="423"/>
      <c r="J932" s="423"/>
    </row>
    <row r="933">
      <c r="A933" s="423"/>
      <c r="B933" s="423"/>
      <c r="C933" s="423"/>
      <c r="D933" s="423"/>
      <c r="E933" s="423"/>
      <c r="F933" s="423"/>
      <c r="G933" s="423"/>
      <c r="H933" s="423"/>
      <c r="I933" s="423"/>
      <c r="J933" s="423"/>
    </row>
    <row r="934">
      <c r="A934" s="423"/>
      <c r="B934" s="423"/>
      <c r="C934" s="423"/>
      <c r="D934" s="423"/>
      <c r="E934" s="423"/>
      <c r="F934" s="423"/>
      <c r="G934" s="423"/>
      <c r="H934" s="423"/>
      <c r="I934" s="423"/>
      <c r="J934" s="423"/>
    </row>
    <row r="935">
      <c r="A935" s="423"/>
      <c r="B935" s="423"/>
      <c r="C935" s="423"/>
      <c r="D935" s="423"/>
      <c r="E935" s="423"/>
      <c r="F935" s="423"/>
      <c r="G935" s="423"/>
      <c r="H935" s="423"/>
      <c r="I935" s="423"/>
      <c r="J935" s="423"/>
    </row>
    <row r="936">
      <c r="A936" s="423"/>
      <c r="B936" s="423"/>
      <c r="C936" s="423"/>
      <c r="D936" s="423"/>
      <c r="E936" s="423"/>
      <c r="F936" s="423"/>
      <c r="G936" s="423"/>
      <c r="H936" s="423"/>
      <c r="I936" s="423"/>
      <c r="J936" s="423"/>
    </row>
    <row r="937">
      <c r="A937" s="423"/>
      <c r="B937" s="423"/>
      <c r="C937" s="423"/>
      <c r="D937" s="423"/>
      <c r="E937" s="423"/>
      <c r="F937" s="423"/>
      <c r="G937" s="423"/>
      <c r="H937" s="423"/>
      <c r="I937" s="423"/>
      <c r="J937" s="423"/>
    </row>
    <row r="938">
      <c r="A938" s="423"/>
      <c r="B938" s="423"/>
      <c r="C938" s="423"/>
      <c r="D938" s="423"/>
      <c r="E938" s="423"/>
      <c r="F938" s="423"/>
      <c r="G938" s="423"/>
      <c r="H938" s="423"/>
      <c r="I938" s="423"/>
      <c r="J938" s="423"/>
    </row>
    <row r="939">
      <c r="A939" s="423"/>
      <c r="B939" s="423"/>
      <c r="C939" s="423"/>
      <c r="D939" s="423"/>
      <c r="E939" s="423"/>
      <c r="F939" s="423"/>
      <c r="G939" s="423"/>
      <c r="H939" s="423"/>
      <c r="I939" s="423"/>
      <c r="J939" s="423"/>
    </row>
    <row r="940">
      <c r="A940" s="423"/>
      <c r="B940" s="423"/>
      <c r="C940" s="423"/>
      <c r="D940" s="423"/>
      <c r="E940" s="423"/>
      <c r="F940" s="423"/>
      <c r="G940" s="423"/>
      <c r="H940" s="423"/>
      <c r="I940" s="423"/>
      <c r="J940" s="423"/>
    </row>
    <row r="941">
      <c r="A941" s="423"/>
      <c r="B941" s="423"/>
      <c r="C941" s="423"/>
      <c r="D941" s="423"/>
      <c r="E941" s="423"/>
      <c r="F941" s="423"/>
      <c r="G941" s="423"/>
      <c r="H941" s="423"/>
      <c r="I941" s="423"/>
      <c r="J941" s="423"/>
    </row>
    <row r="942">
      <c r="A942" s="423"/>
      <c r="B942" s="423"/>
      <c r="C942" s="423"/>
      <c r="D942" s="423"/>
      <c r="E942" s="423"/>
      <c r="F942" s="423"/>
      <c r="G942" s="423"/>
      <c r="H942" s="423"/>
      <c r="I942" s="423"/>
      <c r="J942" s="423"/>
    </row>
    <row r="943">
      <c r="A943" s="423"/>
      <c r="B943" s="423"/>
      <c r="C943" s="423"/>
      <c r="D943" s="423"/>
      <c r="E943" s="423"/>
      <c r="F943" s="423"/>
      <c r="G943" s="423"/>
      <c r="H943" s="423"/>
      <c r="I943" s="423"/>
      <c r="J943" s="423"/>
    </row>
    <row r="944">
      <c r="A944" s="423"/>
      <c r="B944" s="423"/>
      <c r="C944" s="423"/>
      <c r="D944" s="423"/>
      <c r="E944" s="423"/>
      <c r="F944" s="423"/>
      <c r="G944" s="423"/>
      <c r="H944" s="423"/>
      <c r="I944" s="423"/>
      <c r="J944" s="423"/>
    </row>
    <row r="945">
      <c r="A945" s="423"/>
      <c r="B945" s="423"/>
      <c r="C945" s="423"/>
      <c r="D945" s="423"/>
      <c r="E945" s="423"/>
      <c r="F945" s="423"/>
      <c r="G945" s="423"/>
      <c r="H945" s="423"/>
      <c r="I945" s="423"/>
      <c r="J945" s="423"/>
    </row>
    <row r="946">
      <c r="A946" s="423"/>
      <c r="B946" s="423"/>
      <c r="C946" s="423"/>
      <c r="D946" s="423"/>
      <c r="E946" s="423"/>
      <c r="F946" s="423"/>
      <c r="G946" s="423"/>
      <c r="H946" s="423"/>
      <c r="I946" s="423"/>
      <c r="J946" s="423"/>
    </row>
    <row r="947">
      <c r="A947" s="423"/>
      <c r="B947" s="423"/>
      <c r="C947" s="423"/>
      <c r="D947" s="423"/>
      <c r="E947" s="423"/>
      <c r="F947" s="423"/>
      <c r="G947" s="423"/>
      <c r="H947" s="423"/>
      <c r="I947" s="423"/>
      <c r="J947" s="423"/>
    </row>
    <row r="948">
      <c r="A948" s="423"/>
      <c r="B948" s="423"/>
      <c r="C948" s="423"/>
      <c r="D948" s="423"/>
      <c r="E948" s="423"/>
      <c r="F948" s="423"/>
      <c r="G948" s="423"/>
      <c r="H948" s="423"/>
      <c r="I948" s="423"/>
      <c r="J948" s="423"/>
    </row>
    <row r="949">
      <c r="A949" s="423"/>
      <c r="B949" s="423"/>
      <c r="C949" s="423"/>
      <c r="D949" s="423"/>
      <c r="E949" s="423"/>
      <c r="F949" s="423"/>
      <c r="G949" s="423"/>
      <c r="H949" s="423"/>
      <c r="I949" s="423"/>
      <c r="J949" s="423"/>
    </row>
    <row r="950">
      <c r="A950" s="423"/>
      <c r="B950" s="423"/>
      <c r="C950" s="423"/>
      <c r="D950" s="423"/>
      <c r="E950" s="423"/>
      <c r="F950" s="423"/>
      <c r="G950" s="423"/>
      <c r="H950" s="423"/>
      <c r="I950" s="423"/>
      <c r="J950" s="423"/>
    </row>
    <row r="951">
      <c r="A951" s="423"/>
      <c r="B951" s="423"/>
      <c r="C951" s="423"/>
      <c r="D951" s="423"/>
      <c r="E951" s="423"/>
      <c r="F951" s="423"/>
      <c r="G951" s="423"/>
      <c r="H951" s="423"/>
      <c r="I951" s="423"/>
      <c r="J951" s="423"/>
    </row>
    <row r="952">
      <c r="A952" s="423"/>
      <c r="B952" s="423"/>
      <c r="C952" s="423"/>
      <c r="D952" s="423"/>
      <c r="E952" s="423"/>
      <c r="F952" s="423"/>
      <c r="G952" s="423"/>
      <c r="H952" s="423"/>
      <c r="I952" s="423"/>
      <c r="J952" s="423"/>
    </row>
    <row r="953">
      <c r="A953" s="423"/>
      <c r="B953" s="423"/>
      <c r="C953" s="423"/>
      <c r="D953" s="423"/>
      <c r="E953" s="423"/>
      <c r="F953" s="423"/>
      <c r="G953" s="423"/>
      <c r="H953" s="423"/>
      <c r="I953" s="423"/>
      <c r="J953" s="423"/>
    </row>
    <row r="954">
      <c r="A954" s="423"/>
      <c r="B954" s="423"/>
      <c r="C954" s="423"/>
      <c r="D954" s="423"/>
      <c r="E954" s="423"/>
      <c r="F954" s="423"/>
      <c r="G954" s="423"/>
      <c r="H954" s="423"/>
      <c r="I954" s="423"/>
      <c r="J954" s="423"/>
    </row>
    <row r="955">
      <c r="A955" s="423"/>
      <c r="B955" s="423"/>
      <c r="C955" s="423"/>
      <c r="D955" s="423"/>
      <c r="E955" s="423"/>
      <c r="F955" s="423"/>
      <c r="G955" s="423"/>
      <c r="H955" s="423"/>
      <c r="I955" s="423"/>
      <c r="J955" s="423"/>
    </row>
    <row r="956">
      <c r="A956" s="423"/>
      <c r="B956" s="423"/>
      <c r="C956" s="423"/>
      <c r="D956" s="423"/>
      <c r="E956" s="423"/>
      <c r="F956" s="423"/>
      <c r="G956" s="423"/>
      <c r="H956" s="423"/>
      <c r="I956" s="423"/>
      <c r="J956" s="423"/>
    </row>
    <row r="957">
      <c r="A957" s="423"/>
      <c r="B957" s="423"/>
      <c r="C957" s="423"/>
      <c r="D957" s="423"/>
      <c r="E957" s="423"/>
      <c r="F957" s="423"/>
      <c r="G957" s="423"/>
      <c r="H957" s="423"/>
      <c r="I957" s="423"/>
      <c r="J957" s="423"/>
    </row>
    <row r="958">
      <c r="A958" s="423"/>
      <c r="B958" s="423"/>
      <c r="C958" s="423"/>
      <c r="D958" s="423"/>
      <c r="E958" s="423"/>
      <c r="F958" s="423"/>
      <c r="G958" s="423"/>
      <c r="H958" s="423"/>
      <c r="I958" s="423"/>
      <c r="J958" s="423"/>
    </row>
    <row r="959">
      <c r="A959" s="423"/>
      <c r="B959" s="423"/>
      <c r="C959" s="423"/>
      <c r="D959" s="423"/>
      <c r="E959" s="423"/>
      <c r="F959" s="423"/>
      <c r="G959" s="423"/>
      <c r="H959" s="423"/>
      <c r="I959" s="423"/>
      <c r="J959" s="423"/>
    </row>
    <row r="960">
      <c r="A960" s="423"/>
      <c r="B960" s="423"/>
      <c r="C960" s="423"/>
      <c r="D960" s="423"/>
      <c r="E960" s="423"/>
      <c r="F960" s="423"/>
      <c r="G960" s="423"/>
      <c r="H960" s="423"/>
      <c r="I960" s="423"/>
      <c r="J960" s="423"/>
    </row>
    <row r="961">
      <c r="A961" s="423"/>
      <c r="B961" s="423"/>
      <c r="C961" s="423"/>
      <c r="D961" s="423"/>
      <c r="E961" s="423"/>
      <c r="F961" s="423"/>
      <c r="G961" s="423"/>
      <c r="H961" s="423"/>
      <c r="I961" s="423"/>
      <c r="J961" s="423"/>
    </row>
    <row r="962">
      <c r="A962" s="423"/>
      <c r="B962" s="423"/>
      <c r="C962" s="423"/>
      <c r="D962" s="423"/>
      <c r="E962" s="423"/>
      <c r="F962" s="423"/>
      <c r="G962" s="423"/>
      <c r="H962" s="423"/>
      <c r="I962" s="423"/>
      <c r="J962" s="423"/>
    </row>
    <row r="963">
      <c r="A963" s="423"/>
      <c r="B963" s="423"/>
      <c r="C963" s="423"/>
      <c r="D963" s="423"/>
      <c r="E963" s="423"/>
      <c r="F963" s="423"/>
      <c r="G963" s="423"/>
      <c r="H963" s="423"/>
      <c r="I963" s="423"/>
      <c r="J963" s="423"/>
    </row>
    <row r="964">
      <c r="A964" s="423"/>
      <c r="B964" s="423"/>
      <c r="C964" s="423"/>
      <c r="D964" s="423"/>
      <c r="E964" s="423"/>
      <c r="F964" s="423"/>
      <c r="G964" s="423"/>
      <c r="H964" s="423"/>
      <c r="I964" s="423"/>
      <c r="J964" s="423"/>
    </row>
    <row r="965">
      <c r="A965" s="423"/>
      <c r="B965" s="423"/>
      <c r="C965" s="423"/>
      <c r="D965" s="423"/>
      <c r="E965" s="423"/>
      <c r="F965" s="423"/>
      <c r="G965" s="423"/>
      <c r="H965" s="423"/>
      <c r="I965" s="423"/>
      <c r="J965" s="423"/>
    </row>
    <row r="966">
      <c r="A966" s="423"/>
      <c r="B966" s="423"/>
      <c r="C966" s="423"/>
      <c r="D966" s="423"/>
      <c r="E966" s="423"/>
      <c r="F966" s="423"/>
      <c r="G966" s="423"/>
      <c r="H966" s="423"/>
      <c r="I966" s="423"/>
      <c r="J966" s="423"/>
    </row>
    <row r="967">
      <c r="A967" s="423"/>
      <c r="B967" s="423"/>
      <c r="C967" s="423"/>
      <c r="D967" s="423"/>
      <c r="E967" s="423"/>
      <c r="F967" s="423"/>
      <c r="G967" s="423"/>
      <c r="H967" s="423"/>
      <c r="I967" s="423"/>
      <c r="J967" s="423"/>
    </row>
    <row r="968">
      <c r="A968" s="423"/>
      <c r="B968" s="423"/>
      <c r="C968" s="423"/>
      <c r="D968" s="423"/>
      <c r="E968" s="423"/>
      <c r="F968" s="423"/>
      <c r="G968" s="423"/>
      <c r="H968" s="423"/>
      <c r="I968" s="423"/>
      <c r="J968" s="423"/>
    </row>
    <row r="969">
      <c r="A969" s="423"/>
      <c r="B969" s="423"/>
      <c r="C969" s="423"/>
      <c r="D969" s="423"/>
      <c r="E969" s="423"/>
      <c r="F969" s="423"/>
      <c r="G969" s="423"/>
      <c r="H969" s="423"/>
      <c r="I969" s="423"/>
      <c r="J969" s="423"/>
    </row>
    <row r="970">
      <c r="A970" s="423"/>
      <c r="B970" s="423"/>
      <c r="C970" s="423"/>
      <c r="D970" s="423"/>
      <c r="E970" s="423"/>
      <c r="F970" s="423"/>
      <c r="G970" s="423"/>
      <c r="H970" s="423"/>
      <c r="I970" s="423"/>
      <c r="J970" s="423"/>
    </row>
    <row r="971">
      <c r="A971" s="423"/>
      <c r="B971" s="423"/>
      <c r="C971" s="423"/>
      <c r="D971" s="423"/>
      <c r="E971" s="423"/>
      <c r="F971" s="423"/>
      <c r="G971" s="423"/>
      <c r="H971" s="423"/>
      <c r="I971" s="423"/>
      <c r="J971" s="423"/>
    </row>
    <row r="972">
      <c r="A972" s="423"/>
      <c r="B972" s="423"/>
      <c r="C972" s="423"/>
      <c r="D972" s="423"/>
      <c r="E972" s="423"/>
      <c r="F972" s="423"/>
      <c r="G972" s="423"/>
      <c r="H972" s="423"/>
      <c r="I972" s="423"/>
      <c r="J972" s="423"/>
    </row>
    <row r="973">
      <c r="A973" s="423"/>
      <c r="B973" s="423"/>
      <c r="C973" s="423"/>
      <c r="D973" s="423"/>
      <c r="E973" s="423"/>
      <c r="F973" s="423"/>
      <c r="G973" s="423"/>
      <c r="H973" s="423"/>
      <c r="I973" s="423"/>
      <c r="J973" s="423"/>
    </row>
    <row r="974">
      <c r="A974" s="423"/>
      <c r="B974" s="423"/>
      <c r="C974" s="423"/>
      <c r="D974" s="423"/>
      <c r="E974" s="423"/>
      <c r="F974" s="423"/>
      <c r="G974" s="423"/>
      <c r="H974" s="423"/>
      <c r="I974" s="423"/>
      <c r="J974" s="423"/>
    </row>
    <row r="975">
      <c r="A975" s="423"/>
      <c r="B975" s="423"/>
      <c r="C975" s="423"/>
      <c r="D975" s="423"/>
      <c r="E975" s="423"/>
      <c r="F975" s="423"/>
      <c r="G975" s="423"/>
      <c r="H975" s="423"/>
      <c r="I975" s="423"/>
      <c r="J975" s="423"/>
    </row>
    <row r="976">
      <c r="A976" s="423"/>
      <c r="B976" s="423"/>
      <c r="C976" s="423"/>
      <c r="D976" s="423"/>
      <c r="E976" s="423"/>
      <c r="F976" s="423"/>
      <c r="G976" s="423"/>
      <c r="H976" s="423"/>
      <c r="I976" s="423"/>
      <c r="J976" s="423"/>
    </row>
    <row r="977">
      <c r="A977" s="423"/>
      <c r="B977" s="423"/>
      <c r="C977" s="423"/>
      <c r="D977" s="423"/>
      <c r="E977" s="423"/>
      <c r="F977" s="423"/>
      <c r="G977" s="423"/>
      <c r="H977" s="423"/>
      <c r="I977" s="423"/>
      <c r="J977" s="423"/>
    </row>
    <row r="978">
      <c r="A978" s="423"/>
      <c r="B978" s="423"/>
      <c r="C978" s="423"/>
      <c r="D978" s="423"/>
      <c r="E978" s="423"/>
      <c r="F978" s="423"/>
      <c r="G978" s="423"/>
      <c r="H978" s="423"/>
      <c r="I978" s="423"/>
      <c r="J978" s="423"/>
    </row>
    <row r="979">
      <c r="A979" s="423"/>
      <c r="B979" s="423"/>
      <c r="C979" s="423"/>
      <c r="D979" s="423"/>
      <c r="E979" s="423"/>
      <c r="F979" s="423"/>
      <c r="G979" s="423"/>
      <c r="H979" s="423"/>
      <c r="I979" s="423"/>
      <c r="J979" s="423"/>
    </row>
    <row r="980">
      <c r="A980" s="423"/>
      <c r="B980" s="423"/>
      <c r="C980" s="423"/>
      <c r="D980" s="423"/>
      <c r="E980" s="423"/>
      <c r="F980" s="423"/>
      <c r="G980" s="423"/>
      <c r="H980" s="423"/>
      <c r="I980" s="423"/>
      <c r="J980" s="423"/>
    </row>
    <row r="981">
      <c r="A981" s="423"/>
      <c r="B981" s="423"/>
      <c r="C981" s="423"/>
      <c r="D981" s="423"/>
      <c r="E981" s="423"/>
      <c r="F981" s="423"/>
      <c r="G981" s="423"/>
      <c r="H981" s="423"/>
      <c r="I981" s="423"/>
      <c r="J981" s="423"/>
    </row>
    <row r="982">
      <c r="A982" s="423"/>
      <c r="B982" s="423"/>
      <c r="C982" s="423"/>
      <c r="D982" s="423"/>
      <c r="E982" s="423"/>
      <c r="F982" s="423"/>
      <c r="G982" s="423"/>
      <c r="H982" s="423"/>
      <c r="I982" s="423"/>
      <c r="J982" s="423"/>
    </row>
    <row r="983">
      <c r="A983" s="423"/>
      <c r="B983" s="423"/>
      <c r="C983" s="423"/>
      <c r="D983" s="423"/>
      <c r="E983" s="423"/>
      <c r="F983" s="423"/>
      <c r="G983" s="423"/>
      <c r="H983" s="423"/>
      <c r="I983" s="423"/>
      <c r="J983" s="423"/>
    </row>
    <row r="984">
      <c r="A984" s="423"/>
      <c r="B984" s="423"/>
      <c r="C984" s="423"/>
      <c r="D984" s="423"/>
      <c r="E984" s="423"/>
      <c r="F984" s="423"/>
      <c r="G984" s="423"/>
      <c r="H984" s="423"/>
      <c r="I984" s="423"/>
      <c r="J984" s="423"/>
    </row>
    <row r="985">
      <c r="A985" s="423"/>
      <c r="B985" s="423"/>
      <c r="C985" s="423"/>
      <c r="D985" s="423"/>
      <c r="E985" s="423"/>
      <c r="F985" s="423"/>
      <c r="G985" s="423"/>
      <c r="H985" s="423"/>
      <c r="I985" s="423"/>
      <c r="J985" s="423"/>
    </row>
    <row r="986">
      <c r="A986" s="423"/>
      <c r="B986" s="423"/>
      <c r="C986" s="423"/>
      <c r="D986" s="423"/>
      <c r="E986" s="423"/>
      <c r="F986" s="423"/>
      <c r="G986" s="423"/>
      <c r="H986" s="423"/>
      <c r="I986" s="423"/>
      <c r="J986" s="423"/>
    </row>
    <row r="987">
      <c r="A987" s="423"/>
      <c r="B987" s="423"/>
      <c r="C987" s="423"/>
      <c r="D987" s="423"/>
      <c r="E987" s="423"/>
      <c r="F987" s="423"/>
      <c r="G987" s="423"/>
      <c r="H987" s="423"/>
      <c r="I987" s="423"/>
      <c r="J987" s="423"/>
    </row>
    <row r="988">
      <c r="A988" s="423"/>
      <c r="B988" s="423"/>
      <c r="C988" s="423"/>
      <c r="D988" s="423"/>
      <c r="E988" s="423"/>
      <c r="F988" s="423"/>
      <c r="G988" s="423"/>
      <c r="H988" s="423"/>
      <c r="I988" s="423"/>
      <c r="J988" s="423"/>
    </row>
    <row r="989">
      <c r="A989" s="423"/>
      <c r="B989" s="423"/>
      <c r="C989" s="423"/>
      <c r="D989" s="423"/>
      <c r="E989" s="423"/>
      <c r="F989" s="423"/>
      <c r="G989" s="423"/>
      <c r="H989" s="423"/>
      <c r="I989" s="423"/>
      <c r="J989" s="423"/>
    </row>
    <row r="990">
      <c r="A990" s="423"/>
      <c r="B990" s="423"/>
      <c r="C990" s="423"/>
      <c r="D990" s="423"/>
      <c r="E990" s="423"/>
      <c r="F990" s="423"/>
      <c r="G990" s="423"/>
      <c r="H990" s="423"/>
      <c r="I990" s="423"/>
      <c r="J990" s="423"/>
    </row>
    <row r="991">
      <c r="A991" s="423"/>
      <c r="B991" s="423"/>
      <c r="C991" s="423"/>
      <c r="D991" s="423"/>
      <c r="E991" s="423"/>
      <c r="F991" s="423"/>
      <c r="G991" s="423"/>
      <c r="H991" s="423"/>
      <c r="I991" s="423"/>
      <c r="J991" s="423"/>
    </row>
    <row r="992">
      <c r="A992" s="423"/>
      <c r="B992" s="423"/>
      <c r="C992" s="423"/>
      <c r="D992" s="423"/>
      <c r="E992" s="423"/>
      <c r="F992" s="423"/>
      <c r="G992" s="423"/>
      <c r="H992" s="423"/>
      <c r="I992" s="423"/>
      <c r="J992" s="423"/>
    </row>
    <row r="993">
      <c r="A993" s="423"/>
      <c r="B993" s="423"/>
      <c r="C993" s="423"/>
      <c r="D993" s="423"/>
      <c r="E993" s="423"/>
      <c r="F993" s="423"/>
      <c r="G993" s="423"/>
      <c r="H993" s="423"/>
      <c r="I993" s="423"/>
      <c r="J993" s="423"/>
    </row>
    <row r="994">
      <c r="A994" s="423"/>
      <c r="B994" s="423"/>
      <c r="C994" s="423"/>
      <c r="D994" s="423"/>
      <c r="E994" s="423"/>
      <c r="F994" s="423"/>
      <c r="G994" s="423"/>
      <c r="H994" s="423"/>
      <c r="I994" s="423"/>
      <c r="J994" s="423"/>
    </row>
    <row r="995">
      <c r="A995" s="423"/>
      <c r="B995" s="423"/>
      <c r="C995" s="423"/>
      <c r="D995" s="423"/>
      <c r="E995" s="423"/>
      <c r="F995" s="423"/>
      <c r="G995" s="423"/>
      <c r="H995" s="423"/>
      <c r="I995" s="423"/>
      <c r="J995" s="423"/>
    </row>
    <row r="996">
      <c r="A996" s="423"/>
      <c r="B996" s="423"/>
      <c r="C996" s="423"/>
      <c r="D996" s="423"/>
      <c r="E996" s="423"/>
      <c r="F996" s="423"/>
      <c r="G996" s="423"/>
      <c r="H996" s="423"/>
      <c r="I996" s="423"/>
      <c r="J996" s="423"/>
    </row>
    <row r="997">
      <c r="A997" s="423"/>
      <c r="B997" s="423"/>
      <c r="C997" s="423"/>
      <c r="D997" s="423"/>
      <c r="E997" s="423"/>
      <c r="F997" s="423"/>
      <c r="G997" s="423"/>
      <c r="H997" s="423"/>
      <c r="I997" s="423"/>
      <c r="J997" s="423"/>
    </row>
    <row r="998">
      <c r="A998" s="423"/>
      <c r="B998" s="423"/>
      <c r="C998" s="423"/>
      <c r="D998" s="423"/>
      <c r="E998" s="423"/>
      <c r="F998" s="423"/>
      <c r="G998" s="423"/>
      <c r="H998" s="423"/>
      <c r="I998" s="423"/>
      <c r="J998" s="423"/>
    </row>
  </sheetData>
  <dataValidations>
    <dataValidation type="custom" allowBlank="1" showDropDown="1" sqref="B2:B798">
      <formula1>OR(NOT(ISERROR(DATEVALUE(B2))), AND(ISNUMBER(B2), LEFT(CELL("format", B2))="D"))</formula1>
    </dataValidation>
    <dataValidation type="custom" allowBlank="1" showDropDown="1" sqref="C2:F798 H2:J798">
      <formula1>AND(ISNUMBER(C2),(NOT(OR(NOT(ISERROR(DATEVALUE(C2))), AND(ISNUMBER(C2), LEFT(CELL("format", C2))="D")))))</formula1>
    </dataValidation>
  </dataValidations>
  <drawing r:id="rId2"/>
  <legacyDrawing r:id="rId3"/>
  <tableParts count="1">
    <tablePart r:id="rId5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30" t="s">
        <v>129</v>
      </c>
      <c r="B1" s="231" t="s">
        <v>3371</v>
      </c>
      <c r="C1" s="232" t="s">
        <v>3372</v>
      </c>
      <c r="D1" s="233" t="s">
        <v>3373</v>
      </c>
      <c r="E1" s="233" t="s">
        <v>3374</v>
      </c>
      <c r="F1" s="233" t="s">
        <v>3375</v>
      </c>
      <c r="G1" s="232" t="s">
        <v>3376</v>
      </c>
      <c r="H1" s="232" t="s">
        <v>3301</v>
      </c>
      <c r="I1" s="232" t="s">
        <v>3302</v>
      </c>
      <c r="J1" s="232" t="s">
        <v>3303</v>
      </c>
      <c r="K1" s="232" t="s">
        <v>3304</v>
      </c>
      <c r="L1" s="232" t="s">
        <v>3377</v>
      </c>
      <c r="M1" s="232" t="s">
        <v>3378</v>
      </c>
      <c r="N1" s="232" t="s">
        <v>3379</v>
      </c>
      <c r="O1" s="232" t="s">
        <v>124</v>
      </c>
      <c r="P1" s="232" t="s">
        <v>3314</v>
      </c>
      <c r="Q1" s="234" t="s">
        <v>121</v>
      </c>
      <c r="R1" s="234" t="s">
        <v>3309</v>
      </c>
      <c r="S1" s="234" t="s">
        <v>3310</v>
      </c>
      <c r="T1" s="235" t="s">
        <v>3315</v>
      </c>
      <c r="U1" s="236"/>
      <c r="V1" s="236"/>
      <c r="W1" s="236"/>
      <c r="X1" s="236"/>
      <c r="Y1" s="236"/>
      <c r="Z1" s="236"/>
      <c r="AA1" s="236"/>
      <c r="AB1" s="236"/>
    </row>
    <row r="2">
      <c r="A2" s="237"/>
      <c r="B2" s="238" t="s">
        <v>3380</v>
      </c>
      <c r="C2" s="239">
        <f>sum(C3)</f>
        <v>55000000</v>
      </c>
      <c r="D2" s="240"/>
      <c r="E2" s="240"/>
      <c r="F2" s="240"/>
      <c r="G2" s="239">
        <f t="shared" ref="G2:T2" si="1">sum(G3)</f>
        <v>0</v>
      </c>
      <c r="H2" s="239">
        <f t="shared" si="1"/>
        <v>0</v>
      </c>
      <c r="I2" s="239">
        <f t="shared" si="1"/>
        <v>0</v>
      </c>
      <c r="J2" s="239">
        <f t="shared" si="1"/>
        <v>0</v>
      </c>
      <c r="K2" s="239">
        <f t="shared" si="1"/>
        <v>0</v>
      </c>
      <c r="L2" s="239">
        <f t="shared" si="1"/>
        <v>0</v>
      </c>
      <c r="M2" s="239">
        <f t="shared" si="1"/>
        <v>0</v>
      </c>
      <c r="N2" s="239">
        <f t="shared" si="1"/>
        <v>0</v>
      </c>
      <c r="O2" s="239">
        <f t="shared" si="1"/>
        <v>0</v>
      </c>
      <c r="P2" s="239">
        <f t="shared" si="1"/>
        <v>55000052</v>
      </c>
      <c r="Q2" s="239">
        <f t="shared" si="1"/>
        <v>0</v>
      </c>
      <c r="R2" s="239">
        <f t="shared" si="1"/>
        <v>0</v>
      </c>
      <c r="S2" s="239">
        <f t="shared" si="1"/>
        <v>0</v>
      </c>
      <c r="T2" s="239">
        <f t="shared" si="1"/>
        <v>55000052</v>
      </c>
      <c r="U2" s="236"/>
      <c r="V2" s="236"/>
      <c r="W2" s="236"/>
      <c r="X2" s="236"/>
      <c r="Y2" s="236"/>
      <c r="Z2" s="236"/>
      <c r="AA2" s="236"/>
      <c r="AB2" s="236"/>
    </row>
    <row r="3">
      <c r="A3" s="236"/>
      <c r="B3" s="241" t="s">
        <v>3340</v>
      </c>
      <c r="C3" s="242">
        <v>5.5E7</v>
      </c>
      <c r="D3" s="243">
        <v>26.0</v>
      </c>
      <c r="E3" s="243">
        <v>26.0</v>
      </c>
      <c r="F3" s="243">
        <v>0.0</v>
      </c>
      <c r="G3" s="242">
        <v>0.0</v>
      </c>
      <c r="H3" s="242">
        <v>0.0</v>
      </c>
      <c r="I3" s="242">
        <v>0.0</v>
      </c>
      <c r="J3" s="242">
        <v>0.0</v>
      </c>
      <c r="K3" s="242">
        <v>0.0</v>
      </c>
      <c r="L3" s="242">
        <v>0.0</v>
      </c>
      <c r="M3" s="242">
        <v>0.0</v>
      </c>
      <c r="N3" s="242">
        <v>0.0</v>
      </c>
      <c r="O3" s="242">
        <v>0.0</v>
      </c>
      <c r="P3" s="242">
        <f>sum(C3:N3)</f>
        <v>55000052</v>
      </c>
      <c r="Q3" s="242">
        <v>0.0</v>
      </c>
      <c r="R3" s="242">
        <v>0.0</v>
      </c>
      <c r="S3" s="242">
        <v>0.0</v>
      </c>
      <c r="T3" s="242">
        <f>P3-Q3-R3-S3</f>
        <v>55000052</v>
      </c>
      <c r="U3" s="236"/>
      <c r="V3" s="236"/>
      <c r="W3" s="236"/>
      <c r="X3" s="236"/>
      <c r="Y3" s="236"/>
      <c r="Z3" s="236"/>
      <c r="AA3" s="236"/>
      <c r="AB3" s="236"/>
    </row>
    <row r="4">
      <c r="A4" s="237"/>
      <c r="B4" s="238" t="s">
        <v>3381</v>
      </c>
      <c r="C4" s="239">
        <f>sum(C73:C74)</f>
        <v>40000000</v>
      </c>
      <c r="D4" s="240"/>
      <c r="E4" s="240"/>
      <c r="F4" s="240"/>
      <c r="G4" s="239">
        <f t="shared" ref="G4:T4" si="2">sum(G73:G74)</f>
        <v>885577</v>
      </c>
      <c r="H4" s="239">
        <f t="shared" si="2"/>
        <v>0</v>
      </c>
      <c r="I4" s="239">
        <f t="shared" si="2"/>
        <v>0</v>
      </c>
      <c r="J4" s="239">
        <f t="shared" si="2"/>
        <v>0</v>
      </c>
      <c r="K4" s="239">
        <f t="shared" si="2"/>
        <v>0</v>
      </c>
      <c r="L4" s="239">
        <f t="shared" si="2"/>
        <v>0</v>
      </c>
      <c r="M4" s="239">
        <f t="shared" si="2"/>
        <v>230399923</v>
      </c>
      <c r="N4" s="239">
        <f t="shared" si="2"/>
        <v>0</v>
      </c>
      <c r="O4" s="239">
        <f t="shared" si="2"/>
        <v>0</v>
      </c>
      <c r="P4" s="239">
        <f t="shared" si="2"/>
        <v>272017961</v>
      </c>
      <c r="Q4" s="239">
        <f t="shared" si="2"/>
        <v>0</v>
      </c>
      <c r="R4" s="239">
        <f t="shared" si="2"/>
        <v>735000</v>
      </c>
      <c r="S4" s="239">
        <f t="shared" si="2"/>
        <v>0</v>
      </c>
      <c r="T4" s="239">
        <f t="shared" si="2"/>
        <v>271282961</v>
      </c>
      <c r="U4" s="236"/>
      <c r="V4" s="236"/>
      <c r="W4" s="236"/>
      <c r="X4" s="236"/>
      <c r="Y4" s="236"/>
      <c r="Z4" s="236"/>
      <c r="AA4" s="236"/>
      <c r="AB4" s="236"/>
    </row>
    <row r="5">
      <c r="A5" s="51"/>
      <c r="B5" s="51"/>
      <c r="C5" s="51"/>
      <c r="D5" s="245"/>
      <c r="E5" s="245"/>
      <c r="F5" s="245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</row>
    <row r="6">
      <c r="A6" s="237"/>
      <c r="B6" s="238" t="s">
        <v>3382</v>
      </c>
      <c r="C6" s="246"/>
      <c r="D6" s="240"/>
      <c r="E6" s="240"/>
      <c r="F6" s="240"/>
      <c r="G6" s="246"/>
      <c r="H6" s="246"/>
      <c r="I6" s="246"/>
      <c r="J6" s="246"/>
      <c r="K6" s="246"/>
      <c r="L6" s="246"/>
      <c r="M6" s="246"/>
      <c r="N6" s="246"/>
      <c r="O6" s="246"/>
      <c r="P6" s="246"/>
      <c r="Q6" s="246"/>
      <c r="R6" s="246"/>
      <c r="S6" s="246"/>
      <c r="T6" s="246"/>
      <c r="U6" s="236"/>
      <c r="V6" s="236"/>
      <c r="W6" s="236"/>
      <c r="X6" s="236"/>
      <c r="Y6" s="236"/>
      <c r="Z6" s="236"/>
      <c r="AA6" s="236"/>
      <c r="AB6" s="236"/>
    </row>
    <row r="7">
      <c r="A7" s="236"/>
      <c r="B7" s="236"/>
      <c r="C7" s="247"/>
      <c r="D7" s="248"/>
      <c r="E7" s="248"/>
      <c r="F7" s="248"/>
      <c r="G7" s="247"/>
      <c r="H7" s="247"/>
      <c r="I7" s="247"/>
      <c r="J7" s="247"/>
      <c r="K7" s="247"/>
      <c r="L7" s="247"/>
      <c r="M7" s="247"/>
      <c r="N7" s="247"/>
      <c r="O7" s="247"/>
      <c r="P7" s="247"/>
      <c r="Q7" s="247"/>
      <c r="R7" s="247"/>
      <c r="S7" s="247"/>
      <c r="T7" s="247"/>
      <c r="U7" s="236"/>
      <c r="V7" s="236"/>
      <c r="W7" s="236"/>
      <c r="X7" s="236"/>
      <c r="Y7" s="236"/>
      <c r="Z7" s="236"/>
      <c r="AA7" s="236"/>
      <c r="AB7" s="236"/>
    </row>
    <row r="8">
      <c r="A8" s="237"/>
      <c r="B8" s="238" t="s">
        <v>3383</v>
      </c>
      <c r="C8" s="239">
        <f>sum(C9:C17)</f>
        <v>30166667</v>
      </c>
      <c r="D8" s="240"/>
      <c r="E8" s="240"/>
      <c r="F8" s="240"/>
      <c r="G8" s="239">
        <f t="shared" ref="G8:T8" si="3">sum(G9:G17)</f>
        <v>602051</v>
      </c>
      <c r="H8" s="239">
        <f t="shared" si="3"/>
        <v>0</v>
      </c>
      <c r="I8" s="239">
        <f t="shared" si="3"/>
        <v>0</v>
      </c>
      <c r="J8" s="239">
        <f t="shared" si="3"/>
        <v>0</v>
      </c>
      <c r="K8" s="239">
        <f t="shared" si="3"/>
        <v>0</v>
      </c>
      <c r="L8" s="239">
        <f t="shared" si="3"/>
        <v>0</v>
      </c>
      <c r="M8" s="239">
        <f t="shared" si="3"/>
        <v>54501585</v>
      </c>
      <c r="N8" s="239">
        <f t="shared" si="3"/>
        <v>0</v>
      </c>
      <c r="O8" s="239">
        <f t="shared" si="3"/>
        <v>0</v>
      </c>
      <c r="P8" s="239">
        <f t="shared" si="3"/>
        <v>84726503</v>
      </c>
      <c r="Q8" s="239">
        <f t="shared" si="3"/>
        <v>0</v>
      </c>
      <c r="R8" s="239">
        <f t="shared" si="3"/>
        <v>525840</v>
      </c>
      <c r="S8" s="239">
        <f t="shared" si="3"/>
        <v>0</v>
      </c>
      <c r="T8" s="239">
        <f t="shared" si="3"/>
        <v>84200663</v>
      </c>
      <c r="U8" s="236"/>
      <c r="V8" s="236"/>
      <c r="W8" s="236"/>
      <c r="X8" s="236"/>
      <c r="Y8" s="236"/>
      <c r="Z8" s="236"/>
      <c r="AA8" s="236"/>
      <c r="AB8" s="236"/>
    </row>
    <row r="9">
      <c r="A9" s="236"/>
      <c r="B9" s="241" t="s">
        <v>209</v>
      </c>
      <c r="C9" s="242">
        <v>5000000.0</v>
      </c>
      <c r="D9" s="243">
        <v>26.0</v>
      </c>
      <c r="E9" s="243">
        <v>26.0</v>
      </c>
      <c r="F9" s="248"/>
      <c r="G9" s="247"/>
      <c r="H9" s="247"/>
      <c r="I9" s="247"/>
      <c r="J9" s="247"/>
      <c r="K9" s="247"/>
      <c r="L9" s="247"/>
      <c r="M9" s="247"/>
      <c r="N9" s="247"/>
      <c r="O9" s="247"/>
      <c r="P9" s="242">
        <v>5000000.0</v>
      </c>
      <c r="Q9" s="247"/>
      <c r="R9" s="247"/>
      <c r="S9" s="247"/>
      <c r="T9" s="242">
        <v>5000000.0</v>
      </c>
      <c r="U9" s="236"/>
      <c r="V9" s="236"/>
      <c r="W9" s="236"/>
      <c r="X9" s="236"/>
      <c r="Y9" s="236"/>
      <c r="Z9" s="236"/>
      <c r="AA9" s="236"/>
      <c r="AB9" s="236"/>
    </row>
    <row r="10">
      <c r="A10" s="236"/>
      <c r="B10" s="241" t="s">
        <v>3384</v>
      </c>
      <c r="C10" s="247"/>
      <c r="D10" s="248"/>
      <c r="E10" s="248"/>
      <c r="F10" s="248"/>
      <c r="G10" s="247"/>
      <c r="H10" s="247"/>
      <c r="I10" s="247"/>
      <c r="J10" s="247"/>
      <c r="K10" s="247"/>
      <c r="L10" s="247"/>
      <c r="M10" s="247"/>
      <c r="N10" s="247"/>
      <c r="O10" s="247"/>
      <c r="P10" s="242">
        <v>66667.0</v>
      </c>
      <c r="Q10" s="247"/>
      <c r="R10" s="247"/>
      <c r="S10" s="247"/>
      <c r="T10" s="242">
        <v>66667.0</v>
      </c>
      <c r="U10" s="236"/>
      <c r="V10" s="236"/>
      <c r="W10" s="236"/>
      <c r="X10" s="236"/>
      <c r="Y10" s="236"/>
      <c r="Z10" s="236"/>
      <c r="AA10" s="236"/>
      <c r="AB10" s="236"/>
    </row>
    <row r="11">
      <c r="A11" s="236"/>
      <c r="B11" s="241" t="s">
        <v>3385</v>
      </c>
      <c r="C11" s="242">
        <v>3250000.0</v>
      </c>
      <c r="D11" s="243">
        <v>26.0</v>
      </c>
      <c r="E11" s="243">
        <v>24.7407</v>
      </c>
      <c r="F11" s="243">
        <v>1.0</v>
      </c>
      <c r="G11" s="242">
        <v>15625.0</v>
      </c>
      <c r="H11" s="247"/>
      <c r="I11" s="247"/>
      <c r="J11" s="247"/>
      <c r="K11" s="247"/>
      <c r="L11" s="247"/>
      <c r="M11" s="242">
        <v>9970747.0</v>
      </c>
      <c r="N11" s="247"/>
      <c r="O11" s="247"/>
      <c r="P11" s="242">
        <v>1.307896E7</v>
      </c>
      <c r="Q11" s="247"/>
      <c r="R11" s="247"/>
      <c r="S11" s="247"/>
      <c r="T11" s="242">
        <v>1.307896E7</v>
      </c>
      <c r="U11" s="236"/>
      <c r="V11" s="236"/>
      <c r="W11" s="236"/>
      <c r="X11" s="236"/>
      <c r="Y11" s="236"/>
      <c r="Z11" s="236"/>
      <c r="AA11" s="236"/>
      <c r="AB11" s="236"/>
    </row>
    <row r="12">
      <c r="A12" s="236"/>
      <c r="B12" s="241" t="s">
        <v>3343</v>
      </c>
      <c r="C12" s="242">
        <v>3250000.0</v>
      </c>
      <c r="D12" s="243">
        <v>26.0</v>
      </c>
      <c r="E12" s="243">
        <v>26.449</v>
      </c>
      <c r="F12" s="243">
        <v>12.48</v>
      </c>
      <c r="G12" s="242">
        <v>195000.0</v>
      </c>
      <c r="H12" s="247"/>
      <c r="I12" s="247"/>
      <c r="J12" s="247"/>
      <c r="K12" s="247"/>
      <c r="L12" s="247"/>
      <c r="M12" s="242">
        <v>2.0211186E7</v>
      </c>
      <c r="N12" s="247"/>
      <c r="O12" s="247"/>
      <c r="P12" s="242">
        <v>2.3712311E7</v>
      </c>
      <c r="Q12" s="247"/>
      <c r="R12" s="247"/>
      <c r="S12" s="247"/>
      <c r="T12" s="242">
        <v>2.3712311E7</v>
      </c>
      <c r="U12" s="236"/>
      <c r="V12" s="236"/>
      <c r="W12" s="236"/>
      <c r="X12" s="236"/>
      <c r="Y12" s="236"/>
      <c r="Z12" s="236"/>
      <c r="AA12" s="236"/>
      <c r="AB12" s="236"/>
    </row>
    <row r="13">
      <c r="A13" s="236"/>
      <c r="B13" s="241" t="s">
        <v>201</v>
      </c>
      <c r="C13" s="242">
        <v>2166667.0</v>
      </c>
      <c r="D13" s="243">
        <v>26.0</v>
      </c>
      <c r="E13" s="243">
        <v>34.0</v>
      </c>
      <c r="F13" s="248"/>
      <c r="G13" s="242">
        <v>0.0</v>
      </c>
      <c r="H13" s="247"/>
      <c r="I13" s="247"/>
      <c r="J13" s="247"/>
      <c r="K13" s="247"/>
      <c r="L13" s="247"/>
      <c r="M13" s="242">
        <v>1.030698E7</v>
      </c>
      <c r="N13" s="247"/>
      <c r="O13" s="247"/>
      <c r="P13" s="242">
        <v>1.3140313E7</v>
      </c>
      <c r="Q13" s="247"/>
      <c r="R13" s="242">
        <v>175280.0</v>
      </c>
      <c r="S13" s="247"/>
      <c r="T13" s="242">
        <v>1.2965033E7</v>
      </c>
      <c r="U13" s="236"/>
      <c r="V13" s="236"/>
      <c r="W13" s="236"/>
      <c r="X13" s="236"/>
      <c r="Y13" s="236"/>
      <c r="Z13" s="236"/>
      <c r="AA13" s="236"/>
      <c r="AB13" s="236"/>
    </row>
    <row r="14">
      <c r="A14" s="236"/>
      <c r="B14" s="241" t="s">
        <v>204</v>
      </c>
      <c r="C14" s="242">
        <v>2166667.0</v>
      </c>
      <c r="D14" s="243">
        <v>26.0</v>
      </c>
      <c r="E14" s="243">
        <v>32.5</v>
      </c>
      <c r="F14" s="243">
        <v>4.5</v>
      </c>
      <c r="G14" s="242">
        <v>46875.0</v>
      </c>
      <c r="H14" s="247"/>
      <c r="I14" s="247"/>
      <c r="J14" s="247"/>
      <c r="K14" s="247"/>
      <c r="L14" s="247"/>
      <c r="M14" s="242">
        <v>1.4012672E7</v>
      </c>
      <c r="N14" s="247"/>
      <c r="O14" s="247"/>
      <c r="P14" s="242">
        <v>1.676788E7</v>
      </c>
      <c r="Q14" s="247"/>
      <c r="R14" s="242">
        <v>175280.0</v>
      </c>
      <c r="S14" s="247"/>
      <c r="T14" s="242">
        <v>1.65926E7</v>
      </c>
      <c r="U14" s="236"/>
      <c r="V14" s="236"/>
      <c r="W14" s="236"/>
      <c r="X14" s="236"/>
      <c r="Y14" s="236"/>
      <c r="Z14" s="236"/>
      <c r="AA14" s="236"/>
      <c r="AB14" s="236"/>
    </row>
    <row r="15">
      <c r="A15" s="236"/>
      <c r="B15" s="241" t="s">
        <v>3386</v>
      </c>
      <c r="C15" s="242">
        <v>6666667.0</v>
      </c>
      <c r="D15" s="243">
        <v>26.0</v>
      </c>
      <c r="E15" s="243">
        <v>20.8017</v>
      </c>
      <c r="F15" s="248"/>
      <c r="G15" s="242">
        <v>0.0</v>
      </c>
      <c r="H15" s="247"/>
      <c r="I15" s="247"/>
      <c r="J15" s="247"/>
      <c r="K15" s="247"/>
      <c r="L15" s="247"/>
      <c r="M15" s="247"/>
      <c r="N15" s="247"/>
      <c r="O15" s="247"/>
      <c r="P15" s="242">
        <v>5333769.0</v>
      </c>
      <c r="Q15" s="247"/>
      <c r="R15" s="247"/>
      <c r="S15" s="247"/>
      <c r="T15" s="242">
        <v>5333769.0</v>
      </c>
      <c r="U15" s="236"/>
      <c r="V15" s="236"/>
      <c r="W15" s="236"/>
      <c r="X15" s="236"/>
      <c r="Y15" s="236"/>
      <c r="Z15" s="236"/>
      <c r="AA15" s="236"/>
      <c r="AB15" s="236"/>
    </row>
    <row r="16">
      <c r="A16" s="236"/>
      <c r="B16" s="241" t="s">
        <v>3345</v>
      </c>
      <c r="C16" s="242">
        <v>3333333.0</v>
      </c>
      <c r="D16" s="243">
        <v>26.0</v>
      </c>
      <c r="E16" s="243">
        <v>23.0</v>
      </c>
      <c r="F16" s="243">
        <v>8.5</v>
      </c>
      <c r="G16" s="242">
        <v>136218.0</v>
      </c>
      <c r="H16" s="247"/>
      <c r="I16" s="247"/>
      <c r="J16" s="247"/>
      <c r="K16" s="247"/>
      <c r="L16" s="247"/>
      <c r="M16" s="247"/>
      <c r="N16" s="247"/>
      <c r="O16" s="247"/>
      <c r="P16" s="242">
        <v>3084936.0</v>
      </c>
      <c r="Q16" s="247"/>
      <c r="R16" s="247"/>
      <c r="S16" s="247"/>
      <c r="T16" s="242">
        <v>3084936.0</v>
      </c>
      <c r="U16" s="236"/>
      <c r="V16" s="236"/>
      <c r="W16" s="236"/>
      <c r="X16" s="236"/>
      <c r="Y16" s="236"/>
      <c r="Z16" s="236"/>
      <c r="AA16" s="236"/>
      <c r="AB16" s="236"/>
    </row>
    <row r="17">
      <c r="A17" s="236"/>
      <c r="B17" s="241" t="s">
        <v>3319</v>
      </c>
      <c r="C17" s="242">
        <v>4333333.0</v>
      </c>
      <c r="D17" s="243">
        <v>26.0</v>
      </c>
      <c r="E17" s="243">
        <v>26.0</v>
      </c>
      <c r="F17" s="243">
        <v>10.0</v>
      </c>
      <c r="G17" s="242">
        <v>208333.0</v>
      </c>
      <c r="H17" s="247"/>
      <c r="I17" s="247"/>
      <c r="J17" s="247"/>
      <c r="K17" s="247"/>
      <c r="L17" s="247"/>
      <c r="M17" s="247"/>
      <c r="N17" s="247"/>
      <c r="O17" s="247"/>
      <c r="P17" s="242">
        <v>4541667.0</v>
      </c>
      <c r="Q17" s="247"/>
      <c r="R17" s="242">
        <v>175280.0</v>
      </c>
      <c r="S17" s="247"/>
      <c r="T17" s="242">
        <v>4366387.0</v>
      </c>
      <c r="U17" s="236"/>
      <c r="V17" s="236"/>
      <c r="W17" s="236"/>
      <c r="X17" s="236"/>
      <c r="Y17" s="236"/>
      <c r="Z17" s="236"/>
      <c r="AA17" s="236"/>
      <c r="AB17" s="236"/>
    </row>
    <row r="18">
      <c r="A18" s="237"/>
      <c r="B18" s="238" t="s">
        <v>3387</v>
      </c>
      <c r="C18" s="239">
        <f>sum(C19:C20)</f>
        <v>13333333</v>
      </c>
      <c r="D18" s="240"/>
      <c r="E18" s="240"/>
      <c r="F18" s="240"/>
      <c r="G18" s="239">
        <f t="shared" ref="G18:T18" si="4">sum(G19:G20)</f>
        <v>0</v>
      </c>
      <c r="H18" s="239">
        <f t="shared" si="4"/>
        <v>0</v>
      </c>
      <c r="I18" s="239">
        <f t="shared" si="4"/>
        <v>0</v>
      </c>
      <c r="J18" s="239">
        <f t="shared" si="4"/>
        <v>0</v>
      </c>
      <c r="K18" s="239">
        <f t="shared" si="4"/>
        <v>0</v>
      </c>
      <c r="L18" s="239">
        <f t="shared" si="4"/>
        <v>0</v>
      </c>
      <c r="M18" s="239">
        <f t="shared" si="4"/>
        <v>0</v>
      </c>
      <c r="N18" s="239">
        <f t="shared" si="4"/>
        <v>0</v>
      </c>
      <c r="O18" s="239">
        <f t="shared" si="4"/>
        <v>0</v>
      </c>
      <c r="P18" s="239">
        <f t="shared" si="4"/>
        <v>13333333</v>
      </c>
      <c r="Q18" s="239">
        <f t="shared" si="4"/>
        <v>0</v>
      </c>
      <c r="R18" s="239">
        <f t="shared" si="4"/>
        <v>0</v>
      </c>
      <c r="S18" s="239">
        <f t="shared" si="4"/>
        <v>0</v>
      </c>
      <c r="T18" s="239">
        <f t="shared" si="4"/>
        <v>13333333</v>
      </c>
      <c r="U18" s="236"/>
      <c r="V18" s="236"/>
      <c r="W18" s="236"/>
      <c r="X18" s="236"/>
      <c r="Y18" s="236"/>
      <c r="Z18" s="236"/>
      <c r="AA18" s="236"/>
      <c r="AB18" s="236"/>
    </row>
    <row r="19">
      <c r="A19" s="236"/>
      <c r="B19" s="241" t="s">
        <v>251</v>
      </c>
      <c r="C19" s="242">
        <v>5000000.0</v>
      </c>
      <c r="D19" s="243">
        <v>26.0</v>
      </c>
      <c r="E19" s="243">
        <v>26.0</v>
      </c>
      <c r="F19" s="248"/>
      <c r="G19" s="247"/>
      <c r="H19" s="247"/>
      <c r="I19" s="247"/>
      <c r="J19" s="247"/>
      <c r="K19" s="247"/>
      <c r="L19" s="247"/>
      <c r="M19" s="247"/>
      <c r="N19" s="247"/>
      <c r="O19" s="247"/>
      <c r="P19" s="242">
        <v>5000000.0</v>
      </c>
      <c r="Q19" s="247"/>
      <c r="R19" s="247"/>
      <c r="S19" s="247"/>
      <c r="T19" s="242">
        <v>5000000.0</v>
      </c>
      <c r="U19" s="236"/>
      <c r="V19" s="236"/>
      <c r="W19" s="236"/>
      <c r="X19" s="236"/>
      <c r="Y19" s="236"/>
      <c r="Z19" s="236"/>
      <c r="AA19" s="236"/>
      <c r="AB19" s="236"/>
    </row>
    <row r="20">
      <c r="A20" s="236"/>
      <c r="B20" s="241" t="s">
        <v>242</v>
      </c>
      <c r="C20" s="242">
        <v>8333333.0</v>
      </c>
      <c r="D20" s="243">
        <v>26.0</v>
      </c>
      <c r="E20" s="243">
        <v>26.0</v>
      </c>
      <c r="F20" s="248"/>
      <c r="G20" s="247"/>
      <c r="H20" s="247"/>
      <c r="I20" s="247"/>
      <c r="J20" s="247"/>
      <c r="K20" s="247"/>
      <c r="L20" s="247"/>
      <c r="M20" s="247"/>
      <c r="N20" s="247"/>
      <c r="O20" s="247"/>
      <c r="P20" s="242">
        <v>8333333.0</v>
      </c>
      <c r="Q20" s="247"/>
      <c r="R20" s="247"/>
      <c r="S20" s="247"/>
      <c r="T20" s="242">
        <v>8333333.0</v>
      </c>
      <c r="U20" s="236"/>
      <c r="V20" s="236"/>
      <c r="W20" s="236"/>
      <c r="X20" s="236"/>
      <c r="Y20" s="236"/>
      <c r="Z20" s="236"/>
      <c r="AA20" s="236"/>
      <c r="AB20" s="236"/>
    </row>
    <row r="21">
      <c r="A21" s="237"/>
      <c r="B21" s="238" t="s">
        <v>3388</v>
      </c>
      <c r="C21" s="239">
        <f>sum(C22:C32)</f>
        <v>75366666</v>
      </c>
      <c r="D21" s="240"/>
      <c r="E21" s="240"/>
      <c r="F21" s="240"/>
      <c r="G21" s="239">
        <f t="shared" ref="G21:T21" si="5">sum(G22:G32)</f>
        <v>2438520</v>
      </c>
      <c r="H21" s="239">
        <f t="shared" si="5"/>
        <v>1133334</v>
      </c>
      <c r="I21" s="239">
        <f t="shared" si="5"/>
        <v>0</v>
      </c>
      <c r="J21" s="239">
        <f t="shared" si="5"/>
        <v>666667</v>
      </c>
      <c r="K21" s="239">
        <f t="shared" si="5"/>
        <v>0</v>
      </c>
      <c r="L21" s="239">
        <f t="shared" si="5"/>
        <v>150000</v>
      </c>
      <c r="M21" s="239">
        <f t="shared" si="5"/>
        <v>0</v>
      </c>
      <c r="N21" s="239">
        <f t="shared" si="5"/>
        <v>0</v>
      </c>
      <c r="O21" s="239">
        <f t="shared" si="5"/>
        <v>0</v>
      </c>
      <c r="P21" s="239">
        <f t="shared" si="5"/>
        <v>79811048</v>
      </c>
      <c r="Q21" s="239">
        <f t="shared" si="5"/>
        <v>0</v>
      </c>
      <c r="R21" s="239">
        <f t="shared" si="5"/>
        <v>1822520</v>
      </c>
      <c r="S21" s="239">
        <f t="shared" si="5"/>
        <v>3333333</v>
      </c>
      <c r="T21" s="239">
        <f t="shared" si="5"/>
        <v>74655194</v>
      </c>
      <c r="U21" s="236"/>
      <c r="V21" s="236"/>
      <c r="W21" s="236"/>
      <c r="X21" s="236"/>
      <c r="Y21" s="236"/>
      <c r="Z21" s="236"/>
      <c r="AA21" s="236"/>
      <c r="AB21" s="236"/>
    </row>
    <row r="22">
      <c r="A22" s="236"/>
      <c r="B22" s="249" t="s">
        <v>3389</v>
      </c>
      <c r="C22" s="242">
        <v>8333333.0</v>
      </c>
      <c r="D22" s="243">
        <v>26.0</v>
      </c>
      <c r="E22" s="243">
        <v>26.0</v>
      </c>
      <c r="F22" s="248"/>
      <c r="G22" s="247"/>
      <c r="H22" s="247"/>
      <c r="I22" s="247"/>
      <c r="J22" s="247"/>
      <c r="K22" s="247"/>
      <c r="L22" s="247"/>
      <c r="M22" s="247"/>
      <c r="N22" s="247"/>
      <c r="O22" s="247"/>
      <c r="P22" s="242">
        <v>8333333.0</v>
      </c>
      <c r="Q22" s="247"/>
      <c r="R22" s="242">
        <v>245000.0</v>
      </c>
      <c r="S22" s="247"/>
      <c r="T22" s="242">
        <v>8088333.0</v>
      </c>
      <c r="U22" s="236"/>
      <c r="V22" s="236"/>
      <c r="W22" s="236"/>
      <c r="X22" s="236"/>
      <c r="Y22" s="236"/>
      <c r="Z22" s="236"/>
      <c r="AA22" s="236"/>
      <c r="AB22" s="236"/>
    </row>
    <row r="23">
      <c r="A23" s="236"/>
      <c r="B23" s="249" t="s">
        <v>213</v>
      </c>
      <c r="C23" s="242">
        <v>3.0333333E7</v>
      </c>
      <c r="D23" s="243">
        <v>26.0</v>
      </c>
      <c r="E23" s="243">
        <v>26.0</v>
      </c>
      <c r="F23" s="248"/>
      <c r="G23" s="247"/>
      <c r="H23" s="247"/>
      <c r="I23" s="247"/>
      <c r="J23" s="247"/>
      <c r="K23" s="247"/>
      <c r="L23" s="247"/>
      <c r="M23" s="247"/>
      <c r="N23" s="247"/>
      <c r="O23" s="247"/>
      <c r="P23" s="242">
        <v>3.0333333E7</v>
      </c>
      <c r="Q23" s="247"/>
      <c r="R23" s="247"/>
      <c r="S23" s="247"/>
      <c r="T23" s="242">
        <v>3.0333333E7</v>
      </c>
      <c r="U23" s="236"/>
      <c r="V23" s="236"/>
      <c r="W23" s="236"/>
      <c r="X23" s="236"/>
      <c r="Y23" s="236"/>
      <c r="Z23" s="236"/>
      <c r="AA23" s="236"/>
      <c r="AB23" s="236"/>
    </row>
    <row r="24">
      <c r="A24" s="236"/>
      <c r="B24" s="241" t="s">
        <v>221</v>
      </c>
      <c r="C24" s="242">
        <v>5333333.0</v>
      </c>
      <c r="D24" s="243">
        <v>26.0</v>
      </c>
      <c r="E24" s="243">
        <v>26.0</v>
      </c>
      <c r="F24" s="248"/>
      <c r="G24" s="247"/>
      <c r="H24" s="247"/>
      <c r="I24" s="247"/>
      <c r="J24" s="247"/>
      <c r="K24" s="247"/>
      <c r="L24" s="247"/>
      <c r="M24" s="247"/>
      <c r="N24" s="247"/>
      <c r="O24" s="247"/>
      <c r="P24" s="242">
        <v>5333333.0</v>
      </c>
      <c r="Q24" s="247"/>
      <c r="R24" s="242">
        <v>175280.0</v>
      </c>
      <c r="S24" s="247"/>
      <c r="T24" s="242">
        <v>5158053.0</v>
      </c>
      <c r="U24" s="236"/>
      <c r="V24" s="236"/>
      <c r="W24" s="236"/>
      <c r="X24" s="236"/>
      <c r="Y24" s="236"/>
      <c r="Z24" s="236"/>
      <c r="AA24" s="236"/>
      <c r="AB24" s="236"/>
    </row>
    <row r="25">
      <c r="A25" s="236"/>
      <c r="B25" s="241" t="s">
        <v>3347</v>
      </c>
      <c r="C25" s="242">
        <v>5000000.0</v>
      </c>
      <c r="D25" s="243">
        <v>26.0</v>
      </c>
      <c r="E25" s="243">
        <v>25.4313</v>
      </c>
      <c r="F25" s="248"/>
      <c r="G25" s="247"/>
      <c r="H25" s="247"/>
      <c r="I25" s="247"/>
      <c r="J25" s="247"/>
      <c r="K25" s="247"/>
      <c r="L25" s="247"/>
      <c r="M25" s="247"/>
      <c r="N25" s="247"/>
      <c r="O25" s="247"/>
      <c r="P25" s="242">
        <v>4890635.0</v>
      </c>
      <c r="Q25" s="247"/>
      <c r="R25" s="242">
        <v>175280.0</v>
      </c>
      <c r="S25" s="247"/>
      <c r="T25" s="242">
        <v>4715355.0</v>
      </c>
      <c r="U25" s="236"/>
      <c r="V25" s="236"/>
      <c r="W25" s="236"/>
      <c r="X25" s="236"/>
      <c r="Y25" s="236"/>
      <c r="Z25" s="236"/>
      <c r="AA25" s="236"/>
      <c r="AB25" s="236"/>
    </row>
    <row r="26">
      <c r="A26" s="236"/>
      <c r="B26" s="241" t="s">
        <v>245</v>
      </c>
      <c r="C26" s="242">
        <v>2100000.0</v>
      </c>
      <c r="D26" s="243">
        <v>26.0</v>
      </c>
      <c r="E26" s="243">
        <v>25.9538</v>
      </c>
      <c r="F26" s="248"/>
      <c r="G26" s="242">
        <v>0.0</v>
      </c>
      <c r="H26" s="242">
        <v>566667.0</v>
      </c>
      <c r="I26" s="247"/>
      <c r="J26" s="242">
        <v>0.0</v>
      </c>
      <c r="K26" s="247"/>
      <c r="L26" s="247"/>
      <c r="M26" s="247"/>
      <c r="N26" s="247"/>
      <c r="O26" s="247"/>
      <c r="P26" s="242">
        <v>2662935.0</v>
      </c>
      <c r="Q26" s="247"/>
      <c r="R26" s="242">
        <v>175280.0</v>
      </c>
      <c r="S26" s="247"/>
      <c r="T26" s="242">
        <v>2487655.0</v>
      </c>
      <c r="U26" s="236"/>
      <c r="V26" s="236"/>
      <c r="W26" s="236"/>
      <c r="X26" s="236"/>
      <c r="Y26" s="236"/>
      <c r="Z26" s="236"/>
      <c r="AA26" s="236"/>
      <c r="AB26" s="236"/>
    </row>
    <row r="27">
      <c r="A27" s="236"/>
      <c r="B27" s="241" t="s">
        <v>249</v>
      </c>
      <c r="C27" s="242">
        <v>2100000.0</v>
      </c>
      <c r="D27" s="243">
        <v>26.0</v>
      </c>
      <c r="E27" s="243">
        <v>28.9971</v>
      </c>
      <c r="F27" s="243">
        <v>14.37</v>
      </c>
      <c r="G27" s="242">
        <v>145082.0</v>
      </c>
      <c r="H27" s="242">
        <v>566667.0</v>
      </c>
      <c r="I27" s="247"/>
      <c r="J27" s="242">
        <v>666667.0</v>
      </c>
      <c r="K27" s="247"/>
      <c r="L27" s="247"/>
      <c r="M27" s="247"/>
      <c r="N27" s="247"/>
      <c r="O27" s="247"/>
      <c r="P27" s="242">
        <v>3720489.0</v>
      </c>
      <c r="Q27" s="247"/>
      <c r="R27" s="242">
        <v>175280.0</v>
      </c>
      <c r="S27" s="242">
        <v>1333333.0</v>
      </c>
      <c r="T27" s="242">
        <v>2211875.0</v>
      </c>
      <c r="U27" s="236"/>
      <c r="V27" s="236"/>
      <c r="W27" s="236"/>
      <c r="X27" s="236"/>
      <c r="Y27" s="236"/>
      <c r="Z27" s="236"/>
      <c r="AA27" s="236"/>
      <c r="AB27" s="236"/>
    </row>
    <row r="28">
      <c r="A28" s="236"/>
      <c r="B28" s="241" t="s">
        <v>3390</v>
      </c>
      <c r="C28" s="242">
        <v>2666667.0</v>
      </c>
      <c r="D28" s="243">
        <v>26.0</v>
      </c>
      <c r="E28" s="243">
        <v>24.0</v>
      </c>
      <c r="F28" s="248"/>
      <c r="G28" s="242">
        <v>0.0</v>
      </c>
      <c r="H28" s="247"/>
      <c r="I28" s="247"/>
      <c r="J28" s="247"/>
      <c r="K28" s="247"/>
      <c r="L28" s="247"/>
      <c r="M28" s="247"/>
      <c r="N28" s="247"/>
      <c r="O28" s="247"/>
      <c r="P28" s="242">
        <v>2461538.0</v>
      </c>
      <c r="Q28" s="247"/>
      <c r="R28" s="247"/>
      <c r="S28" s="247"/>
      <c r="T28" s="242">
        <v>2461538.0</v>
      </c>
      <c r="U28" s="236"/>
      <c r="V28" s="236"/>
      <c r="W28" s="236"/>
      <c r="X28" s="236"/>
      <c r="Y28" s="236"/>
      <c r="Z28" s="236"/>
      <c r="AA28" s="236"/>
      <c r="AB28" s="236"/>
    </row>
    <row r="29">
      <c r="A29" s="236"/>
      <c r="B29" s="241" t="s">
        <v>3339</v>
      </c>
      <c r="C29" s="242">
        <v>4000000.0</v>
      </c>
      <c r="D29" s="243">
        <v>28.0</v>
      </c>
      <c r="E29" s="243">
        <v>27.9241</v>
      </c>
      <c r="F29" s="243">
        <v>5.32</v>
      </c>
      <c r="G29" s="242">
        <v>95000.0</v>
      </c>
      <c r="H29" s="242">
        <v>0.0</v>
      </c>
      <c r="I29" s="247"/>
      <c r="J29" s="242">
        <v>0.0</v>
      </c>
      <c r="K29" s="247"/>
      <c r="L29" s="242">
        <v>50000.0</v>
      </c>
      <c r="M29" s="247"/>
      <c r="N29" s="247"/>
      <c r="O29" s="247"/>
      <c r="P29" s="242">
        <v>4134157.0</v>
      </c>
      <c r="Q29" s="247"/>
      <c r="R29" s="242">
        <v>175280.0</v>
      </c>
      <c r="S29" s="242">
        <v>2000000.0</v>
      </c>
      <c r="T29" s="242">
        <v>1958877.0</v>
      </c>
      <c r="U29" s="236"/>
      <c r="V29" s="236"/>
      <c r="W29" s="236"/>
      <c r="X29" s="236"/>
      <c r="Y29" s="236"/>
      <c r="Z29" s="236"/>
      <c r="AA29" s="236"/>
      <c r="AB29" s="236"/>
    </row>
    <row r="30">
      <c r="A30" s="236"/>
      <c r="B30" s="241" t="s">
        <v>258</v>
      </c>
      <c r="C30" s="242">
        <v>4000000.0</v>
      </c>
      <c r="D30" s="243">
        <v>28.0</v>
      </c>
      <c r="E30" s="243">
        <v>29.0</v>
      </c>
      <c r="F30" s="243">
        <v>11.21</v>
      </c>
      <c r="G30" s="242">
        <v>200179.0</v>
      </c>
      <c r="H30" s="242">
        <v>0.0</v>
      </c>
      <c r="I30" s="247"/>
      <c r="J30" s="242">
        <v>0.0</v>
      </c>
      <c r="K30" s="247"/>
      <c r="L30" s="242">
        <v>100000.0</v>
      </c>
      <c r="M30" s="247"/>
      <c r="N30" s="247"/>
      <c r="O30" s="247"/>
      <c r="P30" s="242">
        <v>4443036.0</v>
      </c>
      <c r="Q30" s="247"/>
      <c r="R30" s="242">
        <v>175280.0</v>
      </c>
      <c r="S30" s="247"/>
      <c r="T30" s="242">
        <v>4267756.0</v>
      </c>
      <c r="U30" s="236"/>
      <c r="V30" s="236"/>
      <c r="W30" s="236"/>
      <c r="X30" s="236"/>
      <c r="Y30" s="236"/>
      <c r="Z30" s="236"/>
      <c r="AA30" s="236"/>
      <c r="AB30" s="236"/>
    </row>
    <row r="31">
      <c r="A31" s="236"/>
      <c r="B31" s="241" t="s">
        <v>260</v>
      </c>
      <c r="C31" s="242">
        <v>6000000.0</v>
      </c>
      <c r="D31" s="243">
        <v>28.0</v>
      </c>
      <c r="E31" s="243">
        <v>28.0</v>
      </c>
      <c r="F31" s="243">
        <v>38.87</v>
      </c>
      <c r="G31" s="242">
        <v>1041161.0</v>
      </c>
      <c r="H31" s="242">
        <v>0.0</v>
      </c>
      <c r="I31" s="247"/>
      <c r="J31" s="242">
        <v>0.0</v>
      </c>
      <c r="K31" s="247"/>
      <c r="L31" s="247"/>
      <c r="M31" s="247"/>
      <c r="N31" s="247"/>
      <c r="O31" s="247"/>
      <c r="P31" s="242">
        <v>7041161.0</v>
      </c>
      <c r="Q31" s="247"/>
      <c r="R31" s="242">
        <v>262920.0</v>
      </c>
      <c r="S31" s="247"/>
      <c r="T31" s="242">
        <v>6778241.0</v>
      </c>
      <c r="U31" s="236"/>
      <c r="V31" s="236"/>
      <c r="W31" s="236"/>
      <c r="X31" s="236"/>
      <c r="Y31" s="236"/>
      <c r="Z31" s="236"/>
      <c r="AA31" s="236"/>
      <c r="AB31" s="236"/>
    </row>
    <row r="32">
      <c r="A32" s="236"/>
      <c r="B32" s="241" t="s">
        <v>262</v>
      </c>
      <c r="C32" s="242">
        <v>5500000.0</v>
      </c>
      <c r="D32" s="243">
        <v>28.0</v>
      </c>
      <c r="E32" s="243">
        <v>28.0</v>
      </c>
      <c r="F32" s="243">
        <v>38.98</v>
      </c>
      <c r="G32" s="242">
        <v>957098.0</v>
      </c>
      <c r="H32" s="247"/>
      <c r="I32" s="247"/>
      <c r="J32" s="247"/>
      <c r="K32" s="247"/>
      <c r="L32" s="247"/>
      <c r="M32" s="247"/>
      <c r="N32" s="247"/>
      <c r="O32" s="247"/>
      <c r="P32" s="242">
        <v>6457098.0</v>
      </c>
      <c r="Q32" s="247"/>
      <c r="R32" s="242">
        <v>262920.0</v>
      </c>
      <c r="S32" s="247"/>
      <c r="T32" s="242">
        <v>6194178.0</v>
      </c>
      <c r="U32" s="236"/>
      <c r="V32" s="236"/>
      <c r="W32" s="236"/>
      <c r="X32" s="236"/>
      <c r="Y32" s="236"/>
      <c r="Z32" s="236"/>
      <c r="AA32" s="236"/>
      <c r="AB32" s="236"/>
    </row>
    <row r="33">
      <c r="A33" s="237"/>
      <c r="B33" s="238" t="s">
        <v>3391</v>
      </c>
      <c r="C33" s="239">
        <f>sum(C34:C44)</f>
        <v>51166664</v>
      </c>
      <c r="D33" s="240"/>
      <c r="E33" s="240"/>
      <c r="F33" s="240"/>
      <c r="G33" s="239">
        <f t="shared" ref="G33:T33" si="6">sum(G34:G44)</f>
        <v>625249</v>
      </c>
      <c r="H33" s="239">
        <f t="shared" si="6"/>
        <v>5999998</v>
      </c>
      <c r="I33" s="239">
        <f t="shared" si="6"/>
        <v>0</v>
      </c>
      <c r="J33" s="239">
        <f t="shared" si="6"/>
        <v>0</v>
      </c>
      <c r="K33" s="239">
        <f t="shared" si="6"/>
        <v>0</v>
      </c>
      <c r="L33" s="239">
        <f t="shared" si="6"/>
        <v>0</v>
      </c>
      <c r="M33" s="239">
        <f t="shared" si="6"/>
        <v>11402912</v>
      </c>
      <c r="N33" s="239">
        <f t="shared" si="6"/>
        <v>0</v>
      </c>
      <c r="O33" s="239">
        <f t="shared" si="6"/>
        <v>0</v>
      </c>
      <c r="P33" s="239">
        <f t="shared" si="6"/>
        <v>65618121</v>
      </c>
      <c r="Q33" s="239">
        <f t="shared" si="6"/>
        <v>0</v>
      </c>
      <c r="R33" s="239">
        <f t="shared" si="6"/>
        <v>1576960</v>
      </c>
      <c r="S33" s="239">
        <f t="shared" si="6"/>
        <v>5000000</v>
      </c>
      <c r="T33" s="239">
        <f t="shared" si="6"/>
        <v>59041161</v>
      </c>
      <c r="U33" s="236"/>
      <c r="V33" s="236"/>
      <c r="W33" s="236"/>
      <c r="X33" s="236"/>
      <c r="Y33" s="236"/>
      <c r="Z33" s="236"/>
      <c r="AA33" s="236"/>
      <c r="AB33" s="236"/>
    </row>
    <row r="34">
      <c r="A34" s="236"/>
      <c r="B34" s="241" t="s">
        <v>185</v>
      </c>
      <c r="C34" s="242">
        <v>2666667.0</v>
      </c>
      <c r="D34" s="243">
        <v>26.0</v>
      </c>
      <c r="E34" s="243">
        <v>25.808</v>
      </c>
      <c r="F34" s="243">
        <v>0.5</v>
      </c>
      <c r="G34" s="242">
        <v>6410.0</v>
      </c>
      <c r="H34" s="242">
        <v>3333333.0</v>
      </c>
      <c r="I34" s="247"/>
      <c r="J34" s="247"/>
      <c r="K34" s="247"/>
      <c r="L34" s="247"/>
      <c r="M34" s="247"/>
      <c r="N34" s="247"/>
      <c r="O34" s="247"/>
      <c r="P34" s="242">
        <v>5986718.0</v>
      </c>
      <c r="Q34" s="247"/>
      <c r="R34" s="242">
        <v>175280.0</v>
      </c>
      <c r="S34" s="247"/>
      <c r="T34" s="242">
        <v>5811438.0</v>
      </c>
      <c r="U34" s="236"/>
      <c r="V34" s="236"/>
      <c r="W34" s="236"/>
      <c r="X34" s="236"/>
      <c r="Y34" s="236"/>
      <c r="Z34" s="236"/>
      <c r="AA34" s="236"/>
      <c r="AB34" s="236"/>
    </row>
    <row r="35">
      <c r="A35" s="236"/>
      <c r="B35" s="241" t="s">
        <v>3353</v>
      </c>
      <c r="C35" s="242">
        <v>1833333.0</v>
      </c>
      <c r="D35" s="243">
        <v>26.0</v>
      </c>
      <c r="E35" s="243">
        <v>24.3374</v>
      </c>
      <c r="F35" s="243">
        <v>9.59</v>
      </c>
      <c r="G35" s="242">
        <v>84527.0</v>
      </c>
      <c r="H35" s="242">
        <v>333333.0</v>
      </c>
      <c r="I35" s="247"/>
      <c r="J35" s="247"/>
      <c r="K35" s="247"/>
      <c r="L35" s="247"/>
      <c r="M35" s="242">
        <v>1577531.0</v>
      </c>
      <c r="N35" s="247"/>
      <c r="O35" s="247"/>
      <c r="P35" s="242">
        <v>3711491.0</v>
      </c>
      <c r="Q35" s="247"/>
      <c r="R35" s="242">
        <v>175280.0</v>
      </c>
      <c r="S35" s="247"/>
      <c r="T35" s="242">
        <v>3536211.0</v>
      </c>
      <c r="U35" s="236"/>
      <c r="V35" s="236"/>
      <c r="W35" s="236"/>
      <c r="X35" s="236"/>
      <c r="Y35" s="236"/>
      <c r="Z35" s="236"/>
      <c r="AA35" s="236"/>
      <c r="AB35" s="236"/>
    </row>
    <row r="36">
      <c r="A36" s="236"/>
      <c r="B36" s="241" t="s">
        <v>3354</v>
      </c>
      <c r="C36" s="242">
        <v>1833333.0</v>
      </c>
      <c r="D36" s="243">
        <v>26.0</v>
      </c>
      <c r="E36" s="243">
        <v>25.8213</v>
      </c>
      <c r="F36" s="243">
        <v>14.61</v>
      </c>
      <c r="G36" s="242">
        <v>128774.0</v>
      </c>
      <c r="H36" s="242">
        <v>333333.0</v>
      </c>
      <c r="I36" s="247"/>
      <c r="J36" s="247"/>
      <c r="K36" s="247"/>
      <c r="L36" s="247"/>
      <c r="M36" s="242">
        <v>1673716.0</v>
      </c>
      <c r="N36" s="247"/>
      <c r="O36" s="247"/>
      <c r="P36" s="242">
        <v>3956557.0</v>
      </c>
      <c r="Q36" s="247"/>
      <c r="R36" s="242">
        <v>175280.0</v>
      </c>
      <c r="S36" s="247"/>
      <c r="T36" s="242">
        <v>3781277.0</v>
      </c>
      <c r="U36" s="236"/>
      <c r="V36" s="236"/>
      <c r="W36" s="236"/>
      <c r="X36" s="236"/>
      <c r="Y36" s="236"/>
      <c r="Z36" s="236"/>
      <c r="AA36" s="236"/>
      <c r="AB36" s="236"/>
    </row>
    <row r="37">
      <c r="A37" s="236"/>
      <c r="B37" s="241" t="s">
        <v>3356</v>
      </c>
      <c r="C37" s="242">
        <v>1833333.0</v>
      </c>
      <c r="D37" s="243">
        <v>26.0</v>
      </c>
      <c r="E37" s="243">
        <v>25.0</v>
      </c>
      <c r="F37" s="243">
        <v>13.73</v>
      </c>
      <c r="G37" s="242">
        <v>121018.0</v>
      </c>
      <c r="H37" s="242">
        <v>333333.0</v>
      </c>
      <c r="I37" s="247"/>
      <c r="J37" s="247"/>
      <c r="K37" s="247"/>
      <c r="L37" s="247"/>
      <c r="M37" s="242">
        <v>1620480.0</v>
      </c>
      <c r="N37" s="247"/>
      <c r="O37" s="247"/>
      <c r="P37" s="242">
        <v>3837652.0</v>
      </c>
      <c r="Q37" s="247"/>
      <c r="R37" s="247"/>
      <c r="S37" s="247"/>
      <c r="T37" s="242">
        <v>3837652.0</v>
      </c>
      <c r="U37" s="236"/>
      <c r="V37" s="236"/>
      <c r="W37" s="236"/>
      <c r="X37" s="236"/>
      <c r="Y37" s="236"/>
      <c r="Z37" s="236"/>
      <c r="AA37" s="236"/>
      <c r="AB37" s="236"/>
    </row>
    <row r="38">
      <c r="A38" s="236"/>
      <c r="B38" s="241" t="s">
        <v>189</v>
      </c>
      <c r="C38" s="242">
        <v>1833333.0</v>
      </c>
      <c r="D38" s="243">
        <v>26.0</v>
      </c>
      <c r="E38" s="243">
        <v>25.5645</v>
      </c>
      <c r="F38" s="243">
        <v>4.26</v>
      </c>
      <c r="G38" s="242">
        <v>37548.0</v>
      </c>
      <c r="H38" s="242">
        <v>666667.0</v>
      </c>
      <c r="I38" s="247"/>
      <c r="J38" s="247"/>
      <c r="K38" s="247"/>
      <c r="L38" s="247"/>
      <c r="M38" s="242">
        <v>1657071.0</v>
      </c>
      <c r="N38" s="247"/>
      <c r="O38" s="247"/>
      <c r="P38" s="242">
        <v>4163911.0</v>
      </c>
      <c r="Q38" s="247"/>
      <c r="R38" s="242">
        <v>175280.0</v>
      </c>
      <c r="S38" s="247"/>
      <c r="T38" s="242">
        <v>3988631.0</v>
      </c>
      <c r="U38" s="236"/>
      <c r="V38" s="236"/>
      <c r="W38" s="236"/>
      <c r="X38" s="236"/>
      <c r="Y38" s="236"/>
      <c r="Z38" s="236"/>
      <c r="AA38" s="236"/>
      <c r="AB38" s="236"/>
    </row>
    <row r="39">
      <c r="A39" s="236"/>
      <c r="B39" s="241" t="s">
        <v>192</v>
      </c>
      <c r="C39" s="242">
        <v>1833333.0</v>
      </c>
      <c r="D39" s="243">
        <v>26.0</v>
      </c>
      <c r="E39" s="243">
        <v>25.9699</v>
      </c>
      <c r="F39" s="243">
        <v>6.07</v>
      </c>
      <c r="G39" s="242">
        <v>53502.0</v>
      </c>
      <c r="H39" s="242">
        <v>333333.0</v>
      </c>
      <c r="I39" s="247"/>
      <c r="J39" s="247"/>
      <c r="K39" s="247"/>
      <c r="L39" s="247"/>
      <c r="M39" s="242">
        <v>1683349.0</v>
      </c>
      <c r="N39" s="247"/>
      <c r="O39" s="247"/>
      <c r="P39" s="242">
        <v>3901394.0</v>
      </c>
      <c r="Q39" s="247"/>
      <c r="R39" s="242">
        <v>175280.0</v>
      </c>
      <c r="S39" s="247"/>
      <c r="T39" s="242">
        <v>3726114.0</v>
      </c>
      <c r="U39" s="236"/>
      <c r="V39" s="236"/>
      <c r="W39" s="236"/>
      <c r="X39" s="236"/>
      <c r="Y39" s="236"/>
      <c r="Z39" s="236"/>
      <c r="AA39" s="236"/>
      <c r="AB39" s="236"/>
    </row>
    <row r="40">
      <c r="A40" s="236"/>
      <c r="B40" s="241" t="s">
        <v>194</v>
      </c>
      <c r="C40" s="242">
        <v>1833333.0</v>
      </c>
      <c r="D40" s="243">
        <v>26.0</v>
      </c>
      <c r="E40" s="243">
        <v>26.0</v>
      </c>
      <c r="F40" s="243">
        <v>11.34</v>
      </c>
      <c r="G40" s="242">
        <v>99952.0</v>
      </c>
      <c r="H40" s="242">
        <v>333333.0</v>
      </c>
      <c r="I40" s="247"/>
      <c r="J40" s="247"/>
      <c r="K40" s="247"/>
      <c r="L40" s="247"/>
      <c r="M40" s="242">
        <v>1685300.0</v>
      </c>
      <c r="N40" s="247"/>
      <c r="O40" s="247"/>
      <c r="P40" s="242">
        <v>3951918.0</v>
      </c>
      <c r="Q40" s="247"/>
      <c r="R40" s="242">
        <v>175280.0</v>
      </c>
      <c r="S40" s="247"/>
      <c r="T40" s="242">
        <v>3776638.0</v>
      </c>
      <c r="U40" s="236"/>
      <c r="V40" s="236"/>
      <c r="W40" s="236"/>
      <c r="X40" s="236"/>
      <c r="Y40" s="236"/>
      <c r="Z40" s="236"/>
      <c r="AA40" s="236"/>
      <c r="AB40" s="236"/>
    </row>
    <row r="41">
      <c r="A41" s="236"/>
      <c r="B41" s="241" t="s">
        <v>3393</v>
      </c>
      <c r="C41" s="242">
        <v>1833333.0</v>
      </c>
      <c r="D41" s="243">
        <v>26.0</v>
      </c>
      <c r="E41" s="243">
        <v>23.2256</v>
      </c>
      <c r="F41" s="243">
        <v>10.61</v>
      </c>
      <c r="G41" s="242">
        <v>93518.0</v>
      </c>
      <c r="H41" s="242">
        <v>333333.0</v>
      </c>
      <c r="I41" s="247"/>
      <c r="J41" s="247"/>
      <c r="K41" s="247"/>
      <c r="L41" s="247"/>
      <c r="M41" s="242">
        <v>1505465.0</v>
      </c>
      <c r="N41" s="247"/>
      <c r="O41" s="247"/>
      <c r="P41" s="242">
        <v>3570019.0</v>
      </c>
      <c r="Q41" s="247"/>
      <c r="R41" s="247"/>
      <c r="S41" s="247"/>
      <c r="T41" s="242">
        <v>3570019.0</v>
      </c>
      <c r="U41" s="236"/>
      <c r="V41" s="236"/>
      <c r="W41" s="236"/>
      <c r="X41" s="236"/>
      <c r="Y41" s="236"/>
      <c r="Z41" s="236"/>
      <c r="AA41" s="236"/>
      <c r="AB41" s="236"/>
    </row>
    <row r="42">
      <c r="A42" s="236"/>
      <c r="B42" s="249" t="s">
        <v>3394</v>
      </c>
      <c r="C42" s="242">
        <v>1.3333333E7</v>
      </c>
      <c r="D42" s="243">
        <v>26.0</v>
      </c>
      <c r="E42" s="243">
        <v>22.0</v>
      </c>
      <c r="F42" s="248"/>
      <c r="G42" s="247"/>
      <c r="H42" s="247"/>
      <c r="I42" s="247"/>
      <c r="J42" s="247"/>
      <c r="K42" s="247"/>
      <c r="L42" s="247"/>
      <c r="M42" s="247"/>
      <c r="N42" s="247"/>
      <c r="O42" s="247"/>
      <c r="P42" s="242">
        <v>1.1282051E7</v>
      </c>
      <c r="Q42" s="247"/>
      <c r="R42" s="247"/>
      <c r="S42" s="242">
        <v>5000000.0</v>
      </c>
      <c r="T42" s="242">
        <v>6282051.0</v>
      </c>
      <c r="U42" s="236"/>
      <c r="V42" s="236"/>
      <c r="W42" s="236"/>
      <c r="X42" s="236"/>
      <c r="Y42" s="236"/>
      <c r="Z42" s="236"/>
      <c r="AA42" s="236"/>
      <c r="AB42" s="236"/>
    </row>
    <row r="43">
      <c r="A43" s="236"/>
      <c r="B43" s="249" t="s">
        <v>217</v>
      </c>
      <c r="C43" s="242">
        <v>1.8333333E7</v>
      </c>
      <c r="D43" s="243">
        <v>26.0</v>
      </c>
      <c r="E43" s="243">
        <v>26.0</v>
      </c>
      <c r="F43" s="248"/>
      <c r="G43" s="247"/>
      <c r="H43" s="247"/>
      <c r="I43" s="247"/>
      <c r="J43" s="247"/>
      <c r="K43" s="247"/>
      <c r="L43" s="247"/>
      <c r="M43" s="247"/>
      <c r="N43" s="247"/>
      <c r="O43" s="247"/>
      <c r="P43" s="242">
        <v>1.8333333E7</v>
      </c>
      <c r="Q43" s="247"/>
      <c r="R43" s="242">
        <v>350000.0</v>
      </c>
      <c r="S43" s="247"/>
      <c r="T43" s="242">
        <v>1.7983333E7</v>
      </c>
      <c r="U43" s="236"/>
      <c r="V43" s="236"/>
      <c r="W43" s="236"/>
      <c r="X43" s="236"/>
      <c r="Y43" s="236"/>
      <c r="Z43" s="236"/>
      <c r="AA43" s="236"/>
      <c r="AB43" s="236"/>
    </row>
    <row r="44">
      <c r="A44" s="236"/>
      <c r="B44" s="241" t="s">
        <v>3370</v>
      </c>
      <c r="C44" s="242">
        <v>4000000.0</v>
      </c>
      <c r="D44" s="242">
        <v>26.0</v>
      </c>
      <c r="E44" s="242">
        <v>19.0</v>
      </c>
      <c r="F44" s="248"/>
      <c r="G44" s="242">
        <v>0.0</v>
      </c>
      <c r="H44" s="242">
        <v>0.0</v>
      </c>
      <c r="I44" s="247"/>
      <c r="J44" s="247"/>
      <c r="K44" s="247"/>
      <c r="L44" s="247"/>
      <c r="M44" s="247"/>
      <c r="N44" s="247"/>
      <c r="O44" s="247"/>
      <c r="P44" s="242">
        <v>2923077.0</v>
      </c>
      <c r="Q44" s="247"/>
      <c r="R44" s="242">
        <v>175280.0</v>
      </c>
      <c r="S44" s="247"/>
      <c r="T44" s="242">
        <v>2747797.0</v>
      </c>
      <c r="U44" s="236"/>
      <c r="V44" s="236"/>
      <c r="W44" s="236"/>
      <c r="X44" s="236"/>
      <c r="Y44" s="236"/>
      <c r="Z44" s="236"/>
      <c r="AA44" s="236"/>
      <c r="AB44" s="236"/>
    </row>
    <row r="45">
      <c r="A45" s="237"/>
      <c r="B45" s="238" t="s">
        <v>3395</v>
      </c>
      <c r="C45" s="239">
        <f>sum(C46:C58)</f>
        <v>91508613</v>
      </c>
      <c r="D45" s="240"/>
      <c r="E45" s="240"/>
      <c r="F45" s="240"/>
      <c r="G45" s="239">
        <f t="shared" ref="G45:T45" si="7">sum(G46:G58)</f>
        <v>507740</v>
      </c>
      <c r="H45" s="239">
        <f t="shared" si="7"/>
        <v>0</v>
      </c>
      <c r="I45" s="239">
        <f t="shared" si="7"/>
        <v>0</v>
      </c>
      <c r="J45" s="239">
        <f t="shared" si="7"/>
        <v>0</v>
      </c>
      <c r="K45" s="239">
        <f t="shared" si="7"/>
        <v>0</v>
      </c>
      <c r="L45" s="239">
        <f t="shared" si="7"/>
        <v>0</v>
      </c>
      <c r="M45" s="239">
        <f t="shared" si="7"/>
        <v>2606250</v>
      </c>
      <c r="N45" s="239">
        <f t="shared" si="7"/>
        <v>0</v>
      </c>
      <c r="O45" s="239">
        <f t="shared" si="7"/>
        <v>0</v>
      </c>
      <c r="P45" s="239">
        <f t="shared" si="7"/>
        <v>94743063</v>
      </c>
      <c r="Q45" s="239">
        <f t="shared" si="7"/>
        <v>0</v>
      </c>
      <c r="R45" s="239">
        <f t="shared" si="7"/>
        <v>1436960</v>
      </c>
      <c r="S45" s="239">
        <f t="shared" si="7"/>
        <v>666667</v>
      </c>
      <c r="T45" s="239">
        <f t="shared" si="7"/>
        <v>92639437</v>
      </c>
      <c r="U45" s="236"/>
      <c r="V45" s="236"/>
      <c r="W45" s="236"/>
      <c r="X45" s="236"/>
      <c r="Y45" s="236"/>
      <c r="Z45" s="236"/>
      <c r="AA45" s="236"/>
      <c r="AB45" s="236"/>
    </row>
    <row r="46">
      <c r="A46" s="236"/>
      <c r="B46" s="249" t="s">
        <v>215</v>
      </c>
      <c r="C46" s="242">
        <v>2.1666667E7</v>
      </c>
      <c r="D46" s="243">
        <v>26.0</v>
      </c>
      <c r="E46" s="243">
        <v>26.0</v>
      </c>
      <c r="F46" s="248"/>
      <c r="G46" s="247"/>
      <c r="H46" s="247"/>
      <c r="I46" s="247"/>
      <c r="J46" s="247"/>
      <c r="K46" s="247"/>
      <c r="L46" s="247"/>
      <c r="M46" s="247"/>
      <c r="N46" s="247"/>
      <c r="O46" s="247"/>
      <c r="P46" s="242">
        <v>2.1666667E7</v>
      </c>
      <c r="Q46" s="247"/>
      <c r="R46" s="242">
        <v>175280.0</v>
      </c>
      <c r="S46" s="247"/>
      <c r="T46" s="242">
        <v>2.1491387E7</v>
      </c>
      <c r="U46" s="236"/>
      <c r="V46" s="236"/>
      <c r="W46" s="236"/>
      <c r="X46" s="236"/>
      <c r="Y46" s="236"/>
      <c r="Z46" s="236"/>
      <c r="AA46" s="236"/>
      <c r="AB46" s="236"/>
    </row>
    <row r="47">
      <c r="A47" s="236"/>
      <c r="B47" s="241" t="s">
        <v>3348</v>
      </c>
      <c r="C47" s="242">
        <v>5333333.0</v>
      </c>
      <c r="D47" s="243">
        <v>26.0</v>
      </c>
      <c r="E47" s="243">
        <v>26.0</v>
      </c>
      <c r="F47" s="248"/>
      <c r="G47" s="242">
        <v>0.0</v>
      </c>
      <c r="H47" s="247"/>
      <c r="I47" s="247"/>
      <c r="J47" s="247"/>
      <c r="K47" s="247"/>
      <c r="L47" s="247"/>
      <c r="M47" s="247"/>
      <c r="N47" s="247"/>
      <c r="O47" s="247"/>
      <c r="P47" s="242">
        <v>5333333.0</v>
      </c>
      <c r="Q47" s="247"/>
      <c r="R47" s="242">
        <v>175280.0</v>
      </c>
      <c r="S47" s="247"/>
      <c r="T47" s="242">
        <v>5158053.0</v>
      </c>
      <c r="U47" s="236"/>
      <c r="V47" s="236"/>
      <c r="W47" s="236"/>
      <c r="X47" s="236"/>
      <c r="Y47" s="236"/>
      <c r="Z47" s="236"/>
      <c r="AA47" s="236"/>
      <c r="AB47" s="236"/>
    </row>
    <row r="48">
      <c r="A48" s="236"/>
      <c r="B48" s="241" t="s">
        <v>3349</v>
      </c>
      <c r="C48" s="242">
        <v>7666667.0</v>
      </c>
      <c r="D48" s="243">
        <v>26.0</v>
      </c>
      <c r="E48" s="243">
        <v>26.0</v>
      </c>
      <c r="F48" s="248"/>
      <c r="G48" s="242">
        <v>0.0</v>
      </c>
      <c r="H48" s="247"/>
      <c r="I48" s="247"/>
      <c r="J48" s="247"/>
      <c r="K48" s="247"/>
      <c r="L48" s="247"/>
      <c r="M48" s="247"/>
      <c r="N48" s="247"/>
      <c r="O48" s="247"/>
      <c r="P48" s="242">
        <v>7666667.0</v>
      </c>
      <c r="Q48" s="247"/>
      <c r="R48" s="242">
        <v>175280.0</v>
      </c>
      <c r="S48" s="247"/>
      <c r="T48" s="242">
        <v>7491387.0</v>
      </c>
      <c r="U48" s="236"/>
      <c r="V48" s="236"/>
      <c r="W48" s="236"/>
      <c r="X48" s="236"/>
      <c r="Y48" s="236"/>
      <c r="Z48" s="236"/>
      <c r="AA48" s="236"/>
      <c r="AB48" s="236"/>
    </row>
    <row r="49">
      <c r="A49" s="236"/>
      <c r="B49" s="241" t="s">
        <v>3321</v>
      </c>
      <c r="C49" s="242">
        <v>6666667.0</v>
      </c>
      <c r="D49" s="243">
        <v>26.0</v>
      </c>
      <c r="E49" s="243">
        <v>25.9604</v>
      </c>
      <c r="F49" s="248"/>
      <c r="G49" s="242">
        <v>0.0</v>
      </c>
      <c r="H49" s="247"/>
      <c r="I49" s="247"/>
      <c r="J49" s="247"/>
      <c r="K49" s="247"/>
      <c r="L49" s="247"/>
      <c r="M49" s="247"/>
      <c r="N49" s="247"/>
      <c r="O49" s="247"/>
      <c r="P49" s="242">
        <v>6656513.0</v>
      </c>
      <c r="Q49" s="247"/>
      <c r="R49" s="242">
        <v>175280.0</v>
      </c>
      <c r="S49" s="247"/>
      <c r="T49" s="242">
        <v>6481233.0</v>
      </c>
      <c r="U49" s="236"/>
      <c r="V49" s="236"/>
      <c r="W49" s="236"/>
      <c r="X49" s="236"/>
      <c r="Y49" s="236"/>
      <c r="Z49" s="236"/>
      <c r="AA49" s="236"/>
      <c r="AB49" s="236"/>
    </row>
    <row r="50">
      <c r="A50" s="236"/>
      <c r="B50" s="241" t="s">
        <v>230</v>
      </c>
      <c r="C50" s="242">
        <v>8333333.0</v>
      </c>
      <c r="D50" s="243">
        <v>26.0</v>
      </c>
      <c r="E50" s="243">
        <v>26.0</v>
      </c>
      <c r="F50" s="248"/>
      <c r="G50" s="242">
        <v>0.0</v>
      </c>
      <c r="H50" s="247"/>
      <c r="I50" s="247"/>
      <c r="J50" s="247"/>
      <c r="K50" s="247"/>
      <c r="L50" s="247"/>
      <c r="M50" s="247"/>
      <c r="N50" s="247"/>
      <c r="O50" s="247"/>
      <c r="P50" s="242">
        <v>8333333.0</v>
      </c>
      <c r="Q50" s="247"/>
      <c r="R50" s="242">
        <v>210000.0</v>
      </c>
      <c r="S50" s="247"/>
      <c r="T50" s="242">
        <v>8123333.0</v>
      </c>
      <c r="U50" s="236"/>
      <c r="V50" s="236"/>
      <c r="W50" s="236"/>
      <c r="X50" s="236"/>
      <c r="Y50" s="236"/>
      <c r="Z50" s="236"/>
      <c r="AA50" s="236"/>
      <c r="AB50" s="236"/>
    </row>
    <row r="51">
      <c r="A51" s="236"/>
      <c r="B51" s="241" t="s">
        <v>232</v>
      </c>
      <c r="C51" s="242">
        <v>8333333.0</v>
      </c>
      <c r="D51" s="243">
        <v>26.0</v>
      </c>
      <c r="E51" s="243">
        <v>26.0</v>
      </c>
      <c r="F51" s="248"/>
      <c r="G51" s="242">
        <v>0.0</v>
      </c>
      <c r="H51" s="247"/>
      <c r="I51" s="247"/>
      <c r="J51" s="247"/>
      <c r="K51" s="247"/>
      <c r="L51" s="247"/>
      <c r="M51" s="247"/>
      <c r="N51" s="247"/>
      <c r="O51" s="247"/>
      <c r="P51" s="242">
        <v>8333333.0</v>
      </c>
      <c r="Q51" s="247"/>
      <c r="R51" s="247"/>
      <c r="S51" s="247"/>
      <c r="T51" s="242">
        <v>8333333.0</v>
      </c>
      <c r="U51" s="236"/>
      <c r="V51" s="236"/>
      <c r="W51" s="236"/>
      <c r="X51" s="236"/>
      <c r="Y51" s="236"/>
      <c r="Z51" s="236"/>
      <c r="AA51" s="236"/>
      <c r="AB51" s="236"/>
    </row>
    <row r="52">
      <c r="A52" s="236"/>
      <c r="B52" s="241" t="s">
        <v>234</v>
      </c>
      <c r="C52" s="242">
        <v>4000000.0</v>
      </c>
      <c r="D52" s="243">
        <v>26.0</v>
      </c>
      <c r="E52" s="243">
        <v>27.0</v>
      </c>
      <c r="F52" s="243">
        <v>17.66</v>
      </c>
      <c r="G52" s="242">
        <v>339615.0</v>
      </c>
      <c r="H52" s="247"/>
      <c r="I52" s="247"/>
      <c r="J52" s="247"/>
      <c r="K52" s="247"/>
      <c r="L52" s="247"/>
      <c r="M52" s="242">
        <v>868750.0</v>
      </c>
      <c r="N52" s="247"/>
      <c r="O52" s="247"/>
      <c r="P52" s="242">
        <v>5362212.0</v>
      </c>
      <c r="Q52" s="247"/>
      <c r="R52" s="242">
        <v>175280.0</v>
      </c>
      <c r="S52" s="247"/>
      <c r="T52" s="242">
        <v>5186932.0</v>
      </c>
      <c r="U52" s="236"/>
      <c r="V52" s="236"/>
      <c r="W52" s="236"/>
      <c r="X52" s="236"/>
      <c r="Y52" s="236"/>
      <c r="Z52" s="236"/>
      <c r="AA52" s="236"/>
      <c r="AB52" s="236"/>
    </row>
    <row r="53">
      <c r="A53" s="236"/>
      <c r="B53" s="241" t="s">
        <v>236</v>
      </c>
      <c r="C53" s="242">
        <v>4333333.0</v>
      </c>
      <c r="D53" s="243">
        <v>26.0</v>
      </c>
      <c r="E53" s="243">
        <v>26.0</v>
      </c>
      <c r="F53" s="243">
        <v>7.07</v>
      </c>
      <c r="G53" s="242">
        <v>147292.0</v>
      </c>
      <c r="H53" s="247"/>
      <c r="I53" s="247"/>
      <c r="J53" s="247"/>
      <c r="K53" s="247"/>
      <c r="L53" s="247"/>
      <c r="M53" s="242">
        <v>868750.0</v>
      </c>
      <c r="N53" s="247"/>
      <c r="O53" s="247"/>
      <c r="P53" s="242">
        <v>5349375.0</v>
      </c>
      <c r="Q53" s="247"/>
      <c r="R53" s="247"/>
      <c r="S53" s="247"/>
      <c r="T53" s="242">
        <v>5349375.0</v>
      </c>
      <c r="U53" s="236"/>
      <c r="V53" s="236"/>
      <c r="W53" s="236"/>
      <c r="X53" s="236"/>
      <c r="Y53" s="236"/>
      <c r="Z53" s="236"/>
      <c r="AA53" s="236"/>
      <c r="AB53" s="236"/>
    </row>
    <row r="54">
      <c r="A54" s="236"/>
      <c r="B54" s="241" t="s">
        <v>238</v>
      </c>
      <c r="C54" s="242">
        <v>4333333.0</v>
      </c>
      <c r="D54" s="243">
        <v>26.0</v>
      </c>
      <c r="E54" s="243">
        <v>25.8606</v>
      </c>
      <c r="F54" s="243">
        <v>1.0</v>
      </c>
      <c r="G54" s="242">
        <v>20833.0</v>
      </c>
      <c r="H54" s="247"/>
      <c r="I54" s="247"/>
      <c r="J54" s="247"/>
      <c r="K54" s="247"/>
      <c r="L54" s="247"/>
      <c r="M54" s="242">
        <v>868750.0</v>
      </c>
      <c r="N54" s="247"/>
      <c r="O54" s="247"/>
      <c r="P54" s="242">
        <v>5199683.0</v>
      </c>
      <c r="Q54" s="247"/>
      <c r="R54" s="242">
        <v>175280.0</v>
      </c>
      <c r="S54" s="242">
        <v>666667.0</v>
      </c>
      <c r="T54" s="242">
        <v>4357737.0</v>
      </c>
      <c r="U54" s="236"/>
      <c r="V54" s="236"/>
      <c r="W54" s="236"/>
      <c r="X54" s="236"/>
      <c r="Y54" s="236"/>
      <c r="Z54" s="236"/>
      <c r="AA54" s="236"/>
      <c r="AB54" s="236"/>
    </row>
    <row r="55">
      <c r="A55" s="236"/>
      <c r="B55" s="241" t="s">
        <v>3323</v>
      </c>
      <c r="C55" s="242">
        <v>4000000.0</v>
      </c>
      <c r="D55" s="243">
        <v>26.0</v>
      </c>
      <c r="E55" s="243">
        <v>26.0</v>
      </c>
      <c r="F55" s="248"/>
      <c r="G55" s="242">
        <v>0.0</v>
      </c>
      <c r="H55" s="247"/>
      <c r="I55" s="247"/>
      <c r="J55" s="247"/>
      <c r="K55" s="247"/>
      <c r="L55" s="247"/>
      <c r="M55" s="247"/>
      <c r="N55" s="247"/>
      <c r="O55" s="247"/>
      <c r="P55" s="242">
        <v>4000000.0</v>
      </c>
      <c r="Q55" s="247"/>
      <c r="R55" s="247"/>
      <c r="S55" s="247"/>
      <c r="T55" s="242">
        <v>4000000.0</v>
      </c>
      <c r="U55" s="236"/>
      <c r="V55" s="236"/>
      <c r="W55" s="236"/>
      <c r="X55" s="236"/>
      <c r="Y55" s="236"/>
      <c r="Z55" s="236"/>
      <c r="AA55" s="236"/>
      <c r="AB55" s="236"/>
    </row>
    <row r="56">
      <c r="A56" s="236"/>
      <c r="B56" s="241" t="s">
        <v>248</v>
      </c>
      <c r="C56" s="242">
        <v>5841947.0</v>
      </c>
      <c r="D56" s="243">
        <v>26.0</v>
      </c>
      <c r="E56" s="243">
        <v>26.0</v>
      </c>
      <c r="F56" s="248"/>
      <c r="G56" s="242">
        <v>0.0</v>
      </c>
      <c r="H56" s="247"/>
      <c r="I56" s="247"/>
      <c r="J56" s="247"/>
      <c r="K56" s="247"/>
      <c r="L56" s="247"/>
      <c r="M56" s="247"/>
      <c r="N56" s="247"/>
      <c r="O56" s="247"/>
      <c r="P56" s="242">
        <v>5841947.0</v>
      </c>
      <c r="Q56" s="247"/>
      <c r="R56" s="242">
        <v>175280.0</v>
      </c>
      <c r="S56" s="247"/>
      <c r="T56" s="242">
        <v>5666667.0</v>
      </c>
      <c r="U56" s="236"/>
      <c r="V56" s="236"/>
      <c r="W56" s="236"/>
      <c r="X56" s="236"/>
      <c r="Y56" s="236"/>
      <c r="Z56" s="236"/>
      <c r="AA56" s="236"/>
      <c r="AB56" s="236"/>
    </row>
    <row r="57">
      <c r="A57" s="236"/>
      <c r="B57" s="241" t="s">
        <v>3396</v>
      </c>
      <c r="C57" s="242">
        <v>9333333.0</v>
      </c>
      <c r="D57" s="243">
        <v>26.0</v>
      </c>
      <c r="E57" s="243">
        <v>26.0</v>
      </c>
      <c r="F57" s="248"/>
      <c r="G57" s="247"/>
      <c r="H57" s="247"/>
      <c r="I57" s="247"/>
      <c r="J57" s="247"/>
      <c r="K57" s="247"/>
      <c r="L57" s="247"/>
      <c r="M57" s="247"/>
      <c r="N57" s="247"/>
      <c r="O57" s="247"/>
      <c r="P57" s="242">
        <v>9333333.0</v>
      </c>
      <c r="Q57" s="247"/>
      <c r="R57" s="247"/>
      <c r="S57" s="247"/>
      <c r="T57" s="242">
        <v>9333333.0</v>
      </c>
      <c r="U57" s="236"/>
      <c r="V57" s="236"/>
      <c r="W57" s="236"/>
      <c r="X57" s="236"/>
      <c r="Y57" s="236"/>
      <c r="Z57" s="236"/>
      <c r="AA57" s="236"/>
      <c r="AB57" s="236"/>
    </row>
    <row r="58">
      <c r="A58" s="236"/>
      <c r="B58" s="241" t="s">
        <v>3350</v>
      </c>
      <c r="C58" s="242">
        <v>1666667.0</v>
      </c>
      <c r="D58" s="243">
        <v>26.0</v>
      </c>
      <c r="E58" s="243">
        <v>26.0</v>
      </c>
      <c r="F58" s="248"/>
      <c r="G58" s="247"/>
      <c r="H58" s="247"/>
      <c r="I58" s="247"/>
      <c r="J58" s="247"/>
      <c r="K58" s="247"/>
      <c r="L58" s="247"/>
      <c r="M58" s="247"/>
      <c r="N58" s="247"/>
      <c r="O58" s="247"/>
      <c r="P58" s="242">
        <v>1666667.0</v>
      </c>
      <c r="Q58" s="247"/>
      <c r="R58" s="247"/>
      <c r="S58" s="247"/>
      <c r="T58" s="242">
        <v>1666667.0</v>
      </c>
      <c r="U58" s="236"/>
      <c r="V58" s="236"/>
      <c r="W58" s="236"/>
      <c r="X58" s="236"/>
      <c r="Y58" s="236"/>
      <c r="Z58" s="236"/>
      <c r="AA58" s="236"/>
      <c r="AB58" s="236"/>
    </row>
    <row r="59">
      <c r="A59" s="237"/>
      <c r="B59" s="238" t="s">
        <v>3397</v>
      </c>
      <c r="C59" s="239">
        <f>sum(C60:C74)</f>
        <v>70666667</v>
      </c>
      <c r="D59" s="240"/>
      <c r="E59" s="240"/>
      <c r="F59" s="240"/>
      <c r="G59" s="239">
        <f t="shared" ref="G59:T59" si="8">sum(G60:G74)</f>
        <v>4021697</v>
      </c>
      <c r="H59" s="239">
        <f t="shared" si="8"/>
        <v>9500000</v>
      </c>
      <c r="I59" s="239">
        <f t="shared" si="8"/>
        <v>2000000</v>
      </c>
      <c r="J59" s="239">
        <f t="shared" si="8"/>
        <v>0</v>
      </c>
      <c r="K59" s="239">
        <f t="shared" si="8"/>
        <v>100000</v>
      </c>
      <c r="L59" s="239">
        <f t="shared" si="8"/>
        <v>0</v>
      </c>
      <c r="M59" s="239">
        <f t="shared" si="8"/>
        <v>247239923</v>
      </c>
      <c r="N59" s="239">
        <f t="shared" si="8"/>
        <v>0</v>
      </c>
      <c r="O59" s="239">
        <f t="shared" si="8"/>
        <v>0</v>
      </c>
      <c r="P59" s="239">
        <f t="shared" si="8"/>
        <v>333985897</v>
      </c>
      <c r="Q59" s="239">
        <f t="shared" si="8"/>
        <v>0</v>
      </c>
      <c r="R59" s="239">
        <f t="shared" si="8"/>
        <v>2802800</v>
      </c>
      <c r="S59" s="239">
        <f t="shared" si="8"/>
        <v>2000000</v>
      </c>
      <c r="T59" s="239">
        <f t="shared" si="8"/>
        <v>329183097</v>
      </c>
      <c r="U59" s="236"/>
      <c r="V59" s="236"/>
      <c r="W59" s="236"/>
      <c r="X59" s="236"/>
      <c r="Y59" s="236"/>
      <c r="Z59" s="236"/>
      <c r="AA59" s="236"/>
      <c r="AB59" s="236"/>
    </row>
    <row r="60">
      <c r="A60" s="236"/>
      <c r="B60" s="241" t="s">
        <v>191</v>
      </c>
      <c r="C60" s="242">
        <v>6666667.0</v>
      </c>
      <c r="D60" s="243">
        <v>26.0</v>
      </c>
      <c r="E60" s="243">
        <v>29.0</v>
      </c>
      <c r="F60" s="243">
        <v>40.37</v>
      </c>
      <c r="G60" s="242">
        <v>1293910.0</v>
      </c>
      <c r="H60" s="247"/>
      <c r="I60" s="247"/>
      <c r="J60" s="247"/>
      <c r="K60" s="247"/>
      <c r="L60" s="247"/>
      <c r="M60" s="242">
        <v>783333.0</v>
      </c>
      <c r="N60" s="247"/>
      <c r="O60" s="247"/>
      <c r="P60" s="242">
        <v>9513141.0</v>
      </c>
      <c r="Q60" s="247"/>
      <c r="R60" s="242">
        <v>315000.0</v>
      </c>
      <c r="S60" s="247"/>
      <c r="T60" s="242">
        <v>9198141.0</v>
      </c>
      <c r="U60" s="236"/>
      <c r="V60" s="236"/>
      <c r="W60" s="236"/>
      <c r="X60" s="236"/>
      <c r="Y60" s="236"/>
      <c r="Z60" s="236"/>
      <c r="AA60" s="236"/>
      <c r="AB60" s="236"/>
    </row>
    <row r="61">
      <c r="A61" s="236"/>
      <c r="B61" s="241" t="s">
        <v>3364</v>
      </c>
      <c r="C61" s="242">
        <v>2000000.0</v>
      </c>
      <c r="D61" s="243">
        <v>26.0</v>
      </c>
      <c r="E61" s="243">
        <v>26.569</v>
      </c>
      <c r="F61" s="243">
        <v>16.18</v>
      </c>
      <c r="G61" s="242">
        <v>155577.0</v>
      </c>
      <c r="H61" s="242">
        <v>1333333.0</v>
      </c>
      <c r="I61" s="247"/>
      <c r="J61" s="247"/>
      <c r="K61" s="247"/>
      <c r="L61" s="247"/>
      <c r="M61" s="242">
        <v>1285000.0</v>
      </c>
      <c r="N61" s="247"/>
      <c r="O61" s="247"/>
      <c r="P61" s="242">
        <v>4817679.0</v>
      </c>
      <c r="Q61" s="247"/>
      <c r="R61" s="242">
        <v>175280.0</v>
      </c>
      <c r="S61" s="247"/>
      <c r="T61" s="242">
        <v>4642399.0</v>
      </c>
      <c r="U61" s="236"/>
      <c r="V61" s="236"/>
      <c r="W61" s="236"/>
      <c r="X61" s="236"/>
      <c r="Y61" s="236"/>
      <c r="Z61" s="236"/>
      <c r="AA61" s="236"/>
      <c r="AB61" s="236"/>
    </row>
    <row r="62">
      <c r="A62" s="236"/>
      <c r="B62" s="241" t="s">
        <v>3363</v>
      </c>
      <c r="C62" s="242">
        <v>2000000.0</v>
      </c>
      <c r="D62" s="243">
        <v>26.0</v>
      </c>
      <c r="E62" s="243">
        <v>25.8918</v>
      </c>
      <c r="F62" s="243">
        <v>30.57</v>
      </c>
      <c r="G62" s="242">
        <v>293942.0</v>
      </c>
      <c r="H62" s="242">
        <v>1000000.0</v>
      </c>
      <c r="I62" s="242">
        <v>2000000.0</v>
      </c>
      <c r="J62" s="247"/>
      <c r="K62" s="242">
        <v>100000.0</v>
      </c>
      <c r="L62" s="247"/>
      <c r="M62" s="242">
        <v>1335000.0</v>
      </c>
      <c r="N62" s="247"/>
      <c r="O62" s="247"/>
      <c r="P62" s="242">
        <v>6720619.0</v>
      </c>
      <c r="Q62" s="247"/>
      <c r="R62" s="242">
        <v>175280.0</v>
      </c>
      <c r="S62" s="247"/>
      <c r="T62" s="242">
        <v>6545339.0</v>
      </c>
      <c r="U62" s="236"/>
      <c r="V62" s="236"/>
      <c r="W62" s="236"/>
      <c r="X62" s="236"/>
      <c r="Y62" s="236"/>
      <c r="Z62" s="236"/>
      <c r="AA62" s="236"/>
      <c r="AB62" s="236"/>
    </row>
    <row r="63">
      <c r="A63" s="236"/>
      <c r="B63" s="241" t="s">
        <v>178</v>
      </c>
      <c r="C63" s="242">
        <v>2000000.0</v>
      </c>
      <c r="D63" s="243">
        <v>26.0</v>
      </c>
      <c r="E63" s="243">
        <v>26.5852</v>
      </c>
      <c r="F63" s="243">
        <v>9.0</v>
      </c>
      <c r="G63" s="242">
        <v>86538.0</v>
      </c>
      <c r="H63" s="242">
        <v>500000.0</v>
      </c>
      <c r="I63" s="247"/>
      <c r="J63" s="247"/>
      <c r="K63" s="247"/>
      <c r="L63" s="247"/>
      <c r="M63" s="242">
        <v>841667.0</v>
      </c>
      <c r="N63" s="247"/>
      <c r="O63" s="247"/>
      <c r="P63" s="242">
        <v>3473221.0</v>
      </c>
      <c r="Q63" s="247"/>
      <c r="R63" s="242">
        <v>175280.0</v>
      </c>
      <c r="S63" s="247"/>
      <c r="T63" s="242">
        <v>3297941.0</v>
      </c>
      <c r="U63" s="236"/>
      <c r="V63" s="236"/>
      <c r="W63" s="236"/>
      <c r="X63" s="236"/>
      <c r="Y63" s="236"/>
      <c r="Z63" s="236"/>
      <c r="AA63" s="236"/>
      <c r="AB63" s="236"/>
    </row>
    <row r="64">
      <c r="A64" s="236"/>
      <c r="B64" s="241" t="s">
        <v>3398</v>
      </c>
      <c r="C64" s="242">
        <v>2000000.0</v>
      </c>
      <c r="D64" s="243">
        <v>26.0</v>
      </c>
      <c r="E64" s="243">
        <v>14.8814</v>
      </c>
      <c r="F64" s="243">
        <v>2.5</v>
      </c>
      <c r="G64" s="242">
        <v>24038.0</v>
      </c>
      <c r="H64" s="242">
        <v>333333.0</v>
      </c>
      <c r="I64" s="247"/>
      <c r="J64" s="247"/>
      <c r="K64" s="247"/>
      <c r="L64" s="247"/>
      <c r="M64" s="242">
        <v>828333.0</v>
      </c>
      <c r="N64" s="247"/>
      <c r="O64" s="247"/>
      <c r="P64" s="242">
        <v>2330428.0</v>
      </c>
      <c r="Q64" s="247"/>
      <c r="R64" s="247"/>
      <c r="S64" s="247"/>
      <c r="T64" s="242">
        <v>2330428.0</v>
      </c>
      <c r="U64" s="236"/>
      <c r="V64" s="236"/>
      <c r="W64" s="236"/>
      <c r="X64" s="236"/>
      <c r="Y64" s="236"/>
      <c r="Z64" s="236"/>
      <c r="AA64" s="236"/>
      <c r="AB64" s="236"/>
    </row>
    <row r="65">
      <c r="A65" s="236"/>
      <c r="B65" s="241" t="s">
        <v>3399</v>
      </c>
      <c r="C65" s="242">
        <v>2000000.0</v>
      </c>
      <c r="D65" s="243">
        <v>26.0</v>
      </c>
      <c r="E65" s="243">
        <v>24.3875</v>
      </c>
      <c r="F65" s="243">
        <v>21.86</v>
      </c>
      <c r="G65" s="242">
        <v>210192.0</v>
      </c>
      <c r="H65" s="242">
        <v>500000.0</v>
      </c>
      <c r="I65" s="247"/>
      <c r="J65" s="247"/>
      <c r="K65" s="247"/>
      <c r="L65" s="247"/>
      <c r="M65" s="242">
        <v>1276667.0</v>
      </c>
      <c r="N65" s="247"/>
      <c r="O65" s="247"/>
      <c r="P65" s="242">
        <v>3862821.0</v>
      </c>
      <c r="Q65" s="247"/>
      <c r="R65" s="242">
        <v>175280.0</v>
      </c>
      <c r="S65" s="247"/>
      <c r="T65" s="242">
        <v>3687541.0</v>
      </c>
      <c r="U65" s="236"/>
      <c r="V65" s="236"/>
      <c r="W65" s="236"/>
      <c r="X65" s="236"/>
      <c r="Y65" s="236"/>
      <c r="Z65" s="236"/>
      <c r="AA65" s="236"/>
      <c r="AB65" s="236"/>
    </row>
    <row r="66">
      <c r="A66" s="236"/>
      <c r="B66" s="241" t="s">
        <v>3400</v>
      </c>
      <c r="C66" s="242">
        <v>2000000.0</v>
      </c>
      <c r="D66" s="243">
        <v>26.0</v>
      </c>
      <c r="E66" s="243">
        <v>25.4518</v>
      </c>
      <c r="F66" s="243">
        <v>16.75</v>
      </c>
      <c r="G66" s="242">
        <v>161058.0</v>
      </c>
      <c r="H66" s="242">
        <v>500000.0</v>
      </c>
      <c r="I66" s="247"/>
      <c r="J66" s="247"/>
      <c r="K66" s="247"/>
      <c r="L66" s="247"/>
      <c r="M66" s="242">
        <v>1053333.0</v>
      </c>
      <c r="N66" s="247"/>
      <c r="O66" s="247"/>
      <c r="P66" s="242">
        <v>3672222.0</v>
      </c>
      <c r="Q66" s="247"/>
      <c r="R66" s="247"/>
      <c r="S66" s="247"/>
      <c r="T66" s="242">
        <v>3672222.0</v>
      </c>
      <c r="U66" s="236"/>
      <c r="V66" s="236"/>
      <c r="W66" s="236"/>
      <c r="X66" s="236"/>
      <c r="Y66" s="236"/>
      <c r="Z66" s="236"/>
      <c r="AA66" s="236"/>
      <c r="AB66" s="236"/>
    </row>
    <row r="67">
      <c r="A67" s="236"/>
      <c r="B67" s="241" t="s">
        <v>3401</v>
      </c>
      <c r="C67" s="242">
        <v>2000000.0</v>
      </c>
      <c r="D67" s="243">
        <v>26.0</v>
      </c>
      <c r="E67" s="243">
        <v>26.8157</v>
      </c>
      <c r="F67" s="243">
        <v>15.55</v>
      </c>
      <c r="G67" s="242">
        <v>149519.0</v>
      </c>
      <c r="H67" s="242">
        <v>1000000.0</v>
      </c>
      <c r="I67" s="247"/>
      <c r="J67" s="247"/>
      <c r="K67" s="247"/>
      <c r="L67" s="247"/>
      <c r="M67" s="242">
        <v>1836667.0</v>
      </c>
      <c r="N67" s="247"/>
      <c r="O67" s="247"/>
      <c r="P67" s="242">
        <v>5048932.0</v>
      </c>
      <c r="Q67" s="247"/>
      <c r="R67" s="242">
        <v>175280.0</v>
      </c>
      <c r="S67" s="247"/>
      <c r="T67" s="242">
        <v>4873652.0</v>
      </c>
      <c r="U67" s="236"/>
      <c r="V67" s="236"/>
      <c r="W67" s="236"/>
      <c r="X67" s="236"/>
      <c r="Y67" s="236"/>
      <c r="Z67" s="236"/>
      <c r="AA67" s="236"/>
      <c r="AB67" s="236"/>
    </row>
    <row r="68">
      <c r="A68" s="236"/>
      <c r="B68" s="241" t="s">
        <v>3358</v>
      </c>
      <c r="C68" s="242">
        <v>2000000.0</v>
      </c>
      <c r="D68" s="243">
        <v>26.0</v>
      </c>
      <c r="E68" s="243">
        <v>26.7559</v>
      </c>
      <c r="F68" s="243">
        <v>12.64</v>
      </c>
      <c r="G68" s="242">
        <v>121538.0</v>
      </c>
      <c r="H68" s="242">
        <v>1000000.0</v>
      </c>
      <c r="I68" s="242">
        <v>0.0</v>
      </c>
      <c r="J68" s="247"/>
      <c r="K68" s="247"/>
      <c r="L68" s="247"/>
      <c r="M68" s="242">
        <v>1520000.0</v>
      </c>
      <c r="N68" s="247"/>
      <c r="O68" s="247"/>
      <c r="P68" s="242">
        <v>4699685.0</v>
      </c>
      <c r="Q68" s="247"/>
      <c r="R68" s="242">
        <v>175280.0</v>
      </c>
      <c r="S68" s="242">
        <v>2000000.0</v>
      </c>
      <c r="T68" s="242">
        <v>2524405.0</v>
      </c>
      <c r="U68" s="236"/>
      <c r="V68" s="236"/>
      <c r="W68" s="236"/>
      <c r="X68" s="236"/>
      <c r="Y68" s="236"/>
      <c r="Z68" s="236"/>
      <c r="AA68" s="236"/>
      <c r="AB68" s="236"/>
    </row>
    <row r="69">
      <c r="A69" s="236"/>
      <c r="B69" s="241" t="s">
        <v>3357</v>
      </c>
      <c r="C69" s="242">
        <v>2000000.0</v>
      </c>
      <c r="D69" s="243">
        <v>26.0</v>
      </c>
      <c r="E69" s="243">
        <v>26.8197</v>
      </c>
      <c r="F69" s="243">
        <v>23.25</v>
      </c>
      <c r="G69" s="242">
        <v>223558.0</v>
      </c>
      <c r="H69" s="242">
        <v>1000000.0</v>
      </c>
      <c r="I69" s="242">
        <v>0.0</v>
      </c>
      <c r="J69" s="247"/>
      <c r="K69" s="247"/>
      <c r="L69" s="247"/>
      <c r="M69" s="242">
        <v>1783333.0</v>
      </c>
      <c r="N69" s="247"/>
      <c r="O69" s="247"/>
      <c r="P69" s="242">
        <v>5069945.0</v>
      </c>
      <c r="Q69" s="247"/>
      <c r="R69" s="242">
        <v>175280.0</v>
      </c>
      <c r="S69" s="247"/>
      <c r="T69" s="242">
        <v>4894665.0</v>
      </c>
      <c r="U69" s="236"/>
      <c r="V69" s="236"/>
      <c r="W69" s="236"/>
      <c r="X69" s="236"/>
      <c r="Y69" s="236"/>
      <c r="Z69" s="236"/>
      <c r="AA69" s="236"/>
      <c r="AB69" s="236"/>
    </row>
    <row r="70">
      <c r="A70" s="236"/>
      <c r="B70" s="241" t="s">
        <v>3359</v>
      </c>
      <c r="C70" s="242">
        <v>2000000.0</v>
      </c>
      <c r="D70" s="243">
        <v>26.0</v>
      </c>
      <c r="E70" s="243">
        <v>19.0</v>
      </c>
      <c r="F70" s="243">
        <v>9.59</v>
      </c>
      <c r="G70" s="242">
        <v>92212.0</v>
      </c>
      <c r="H70" s="242">
        <v>1000000.0</v>
      </c>
      <c r="I70" s="242">
        <v>0.0</v>
      </c>
      <c r="J70" s="247"/>
      <c r="K70" s="247"/>
      <c r="L70" s="247"/>
      <c r="M70" s="242">
        <v>880000.0</v>
      </c>
      <c r="N70" s="247"/>
      <c r="O70" s="247"/>
      <c r="P70" s="242">
        <v>3433750.0</v>
      </c>
      <c r="Q70" s="247"/>
      <c r="R70" s="242">
        <v>175280.0</v>
      </c>
      <c r="S70" s="247"/>
      <c r="T70" s="242">
        <v>3258470.0</v>
      </c>
      <c r="U70" s="236"/>
      <c r="V70" s="236"/>
      <c r="W70" s="236"/>
      <c r="X70" s="236"/>
      <c r="Y70" s="236"/>
      <c r="Z70" s="236"/>
      <c r="AA70" s="236"/>
      <c r="AB70" s="236"/>
    </row>
    <row r="71">
      <c r="A71" s="236"/>
      <c r="B71" s="241" t="s">
        <v>3361</v>
      </c>
      <c r="C71" s="242">
        <v>2000000.0</v>
      </c>
      <c r="D71" s="243">
        <v>26.0</v>
      </c>
      <c r="E71" s="243">
        <v>26.8955</v>
      </c>
      <c r="F71" s="243">
        <v>17.12</v>
      </c>
      <c r="G71" s="242">
        <v>164615.0</v>
      </c>
      <c r="H71" s="242">
        <v>666667.0</v>
      </c>
      <c r="I71" s="247"/>
      <c r="J71" s="247"/>
      <c r="K71" s="247"/>
      <c r="L71" s="247"/>
      <c r="M71" s="242">
        <v>1755000.0</v>
      </c>
      <c r="N71" s="247"/>
      <c r="O71" s="247"/>
      <c r="P71" s="242">
        <v>4655167.0</v>
      </c>
      <c r="Q71" s="247"/>
      <c r="R71" s="242">
        <v>175280.0</v>
      </c>
      <c r="S71" s="247"/>
      <c r="T71" s="242">
        <v>4479887.0</v>
      </c>
      <c r="U71" s="236"/>
      <c r="V71" s="236"/>
      <c r="W71" s="236"/>
      <c r="X71" s="236"/>
      <c r="Y71" s="236"/>
      <c r="Z71" s="236"/>
      <c r="AA71" s="236"/>
      <c r="AB71" s="236"/>
    </row>
    <row r="72">
      <c r="A72" s="236"/>
      <c r="B72" s="241" t="s">
        <v>3341</v>
      </c>
      <c r="C72" s="242">
        <v>2000000.0</v>
      </c>
      <c r="D72" s="243">
        <v>26.0</v>
      </c>
      <c r="E72" s="243">
        <v>28.3734</v>
      </c>
      <c r="F72" s="243">
        <v>16.58</v>
      </c>
      <c r="G72" s="242">
        <v>159423.0</v>
      </c>
      <c r="H72" s="242">
        <v>666667.0</v>
      </c>
      <c r="I72" s="247"/>
      <c r="J72" s="247"/>
      <c r="K72" s="247"/>
      <c r="L72" s="247"/>
      <c r="M72" s="242">
        <v>1661667.0</v>
      </c>
      <c r="N72" s="247"/>
      <c r="O72" s="247"/>
      <c r="P72" s="242">
        <v>4670326.0</v>
      </c>
      <c r="Q72" s="247"/>
      <c r="R72" s="242">
        <v>175280.0</v>
      </c>
      <c r="S72" s="247"/>
      <c r="T72" s="242">
        <v>4495046.0</v>
      </c>
      <c r="U72" s="236"/>
      <c r="V72" s="236"/>
      <c r="W72" s="236"/>
      <c r="X72" s="236"/>
      <c r="Y72" s="236"/>
      <c r="Z72" s="236"/>
      <c r="AA72" s="236"/>
      <c r="AB72" s="236"/>
    </row>
    <row r="73">
      <c r="A73" s="236"/>
      <c r="B73" s="241" t="s">
        <v>3402</v>
      </c>
      <c r="C73" s="242">
        <v>2.0E7</v>
      </c>
      <c r="D73" s="243">
        <v>26.0</v>
      </c>
      <c r="E73" s="243">
        <v>26.0</v>
      </c>
      <c r="F73" s="248"/>
      <c r="G73" s="247"/>
      <c r="H73" s="247"/>
      <c r="I73" s="247"/>
      <c r="J73" s="247"/>
      <c r="K73" s="247"/>
      <c r="L73" s="247"/>
      <c r="M73" s="242">
        <v>9.9264595E7</v>
      </c>
      <c r="N73" s="247"/>
      <c r="O73" s="247"/>
      <c r="P73" s="242">
        <v>1.19264595E8</v>
      </c>
      <c r="Q73" s="242">
        <v>0.0</v>
      </c>
      <c r="R73" s="242">
        <v>0.0</v>
      </c>
      <c r="S73" s="242">
        <v>0.0</v>
      </c>
      <c r="T73" s="242">
        <f t="shared" ref="T73:T74" si="9">P73-Q73-R73-S73</f>
        <v>119264595</v>
      </c>
      <c r="U73" s="236"/>
      <c r="V73" s="236"/>
      <c r="W73" s="236"/>
      <c r="X73" s="236"/>
      <c r="Y73" s="236"/>
      <c r="Z73" s="236"/>
      <c r="AA73" s="236"/>
      <c r="AB73" s="236"/>
    </row>
    <row r="74">
      <c r="A74" s="236"/>
      <c r="B74" s="241" t="s">
        <v>3403</v>
      </c>
      <c r="C74" s="242">
        <v>2.0E7</v>
      </c>
      <c r="D74" s="243">
        <v>26.0</v>
      </c>
      <c r="E74" s="243">
        <v>26.9522</v>
      </c>
      <c r="F74" s="243">
        <v>9.21</v>
      </c>
      <c r="G74" s="242">
        <v>885577.0</v>
      </c>
      <c r="H74" s="247"/>
      <c r="I74" s="247"/>
      <c r="J74" s="247"/>
      <c r="K74" s="247"/>
      <c r="L74" s="247"/>
      <c r="M74" s="242">
        <v>1.31135328E8</v>
      </c>
      <c r="N74" s="247"/>
      <c r="O74" s="247"/>
      <c r="P74" s="242">
        <v>1.52753366E8</v>
      </c>
      <c r="Q74" s="242">
        <v>0.0</v>
      </c>
      <c r="R74" s="242">
        <v>735000.0</v>
      </c>
      <c r="S74" s="242">
        <v>0.0</v>
      </c>
      <c r="T74" s="242">
        <f t="shared" si="9"/>
        <v>152018366</v>
      </c>
      <c r="U74" s="236"/>
      <c r="V74" s="236"/>
      <c r="W74" s="236"/>
      <c r="X74" s="236"/>
      <c r="Y74" s="236"/>
      <c r="Z74" s="236"/>
      <c r="AA74" s="236"/>
      <c r="AB74" s="236"/>
    </row>
    <row r="75">
      <c r="A75" s="230" t="s">
        <v>129</v>
      </c>
      <c r="B75" s="231" t="s">
        <v>3404</v>
      </c>
      <c r="C75" s="232" t="s">
        <v>3372</v>
      </c>
      <c r="D75" s="250"/>
      <c r="E75" s="250"/>
      <c r="F75" s="250"/>
      <c r="G75" s="232" t="s">
        <v>3376</v>
      </c>
      <c r="H75" s="232" t="s">
        <v>3301</v>
      </c>
      <c r="I75" s="232" t="s">
        <v>3302</v>
      </c>
      <c r="J75" s="232" t="s">
        <v>3303</v>
      </c>
      <c r="K75" s="232" t="s">
        <v>3304</v>
      </c>
      <c r="L75" s="232" t="s">
        <v>3377</v>
      </c>
      <c r="M75" s="232" t="s">
        <v>3378</v>
      </c>
      <c r="N75" s="232" t="s">
        <v>3379</v>
      </c>
      <c r="O75" s="232" t="s">
        <v>124</v>
      </c>
      <c r="P75" s="232" t="s">
        <v>3314</v>
      </c>
      <c r="Q75" s="234" t="s">
        <v>121</v>
      </c>
      <c r="R75" s="234" t="s">
        <v>3309</v>
      </c>
      <c r="S75" s="234" t="s">
        <v>3310</v>
      </c>
      <c r="T75" s="235" t="s">
        <v>3315</v>
      </c>
      <c r="U75" s="236"/>
      <c r="V75" s="236"/>
      <c r="W75" s="236"/>
      <c r="X75" s="236"/>
      <c r="Y75" s="236"/>
      <c r="Z75" s="236"/>
      <c r="AA75" s="236"/>
      <c r="AB75" s="236"/>
    </row>
    <row r="76">
      <c r="A76" s="237"/>
      <c r="B76" s="238" t="s">
        <v>3380</v>
      </c>
      <c r="C76" s="239">
        <f>sum(C77)</f>
        <v>55000000</v>
      </c>
      <c r="D76" s="240"/>
      <c r="E76" s="240"/>
      <c r="F76" s="240"/>
      <c r="G76" s="239">
        <f t="shared" ref="G76:T76" si="10">sum(G77)</f>
        <v>0</v>
      </c>
      <c r="H76" s="239">
        <f t="shared" si="10"/>
        <v>0</v>
      </c>
      <c r="I76" s="239">
        <f t="shared" si="10"/>
        <v>0</v>
      </c>
      <c r="J76" s="239">
        <f t="shared" si="10"/>
        <v>0</v>
      </c>
      <c r="K76" s="239">
        <f t="shared" si="10"/>
        <v>0</v>
      </c>
      <c r="L76" s="239">
        <f t="shared" si="10"/>
        <v>0</v>
      </c>
      <c r="M76" s="239">
        <f t="shared" si="10"/>
        <v>0</v>
      </c>
      <c r="N76" s="239">
        <f t="shared" si="10"/>
        <v>0</v>
      </c>
      <c r="O76" s="239">
        <f t="shared" si="10"/>
        <v>0</v>
      </c>
      <c r="P76" s="239">
        <f t="shared" si="10"/>
        <v>55000000</v>
      </c>
      <c r="Q76" s="239">
        <f t="shared" si="10"/>
        <v>0</v>
      </c>
      <c r="R76" s="239">
        <f t="shared" si="10"/>
        <v>0</v>
      </c>
      <c r="S76" s="239">
        <f t="shared" si="10"/>
        <v>0</v>
      </c>
      <c r="T76" s="239">
        <f t="shared" si="10"/>
        <v>55000000</v>
      </c>
      <c r="U76" s="236"/>
      <c r="V76" s="236"/>
      <c r="W76" s="236"/>
      <c r="X76" s="236"/>
      <c r="Y76" s="236"/>
      <c r="Z76" s="236"/>
      <c r="AA76" s="236"/>
      <c r="AB76" s="236"/>
    </row>
    <row r="77">
      <c r="A77" s="236"/>
      <c r="B77" s="241" t="s">
        <v>3340</v>
      </c>
      <c r="C77" s="242">
        <v>5.5E7</v>
      </c>
      <c r="D77" s="248"/>
      <c r="E77" s="248"/>
      <c r="F77" s="248"/>
      <c r="G77" s="242">
        <v>0.0</v>
      </c>
      <c r="H77" s="242">
        <v>0.0</v>
      </c>
      <c r="I77" s="242">
        <v>0.0</v>
      </c>
      <c r="J77" s="242">
        <v>0.0</v>
      </c>
      <c r="K77" s="242">
        <v>0.0</v>
      </c>
      <c r="L77" s="242">
        <v>0.0</v>
      </c>
      <c r="M77" s="242">
        <v>0.0</v>
      </c>
      <c r="N77" s="242">
        <v>0.0</v>
      </c>
      <c r="O77" s="242">
        <v>0.0</v>
      </c>
      <c r="P77" s="242">
        <f>sum(C77:N77)</f>
        <v>55000000</v>
      </c>
      <c r="Q77" s="242">
        <v>0.0</v>
      </c>
      <c r="R77" s="242">
        <v>0.0</v>
      </c>
      <c r="S77" s="242">
        <v>0.0</v>
      </c>
      <c r="T77" s="242">
        <f>P77-Q77-R77-S77</f>
        <v>55000000</v>
      </c>
      <c r="U77" s="236"/>
      <c r="V77" s="236"/>
      <c r="W77" s="236"/>
      <c r="X77" s="236"/>
      <c r="Y77" s="236"/>
      <c r="Z77" s="236"/>
      <c r="AA77" s="236"/>
      <c r="AB77" s="236"/>
    </row>
    <row r="78">
      <c r="A78" s="237"/>
      <c r="B78" s="238" t="s">
        <v>3381</v>
      </c>
      <c r="C78" s="239">
        <f>sum(C147:C148)</f>
        <v>40000000</v>
      </c>
      <c r="D78" s="240"/>
      <c r="E78" s="240"/>
      <c r="F78" s="240"/>
      <c r="G78" s="239">
        <f t="shared" ref="G78:T78" si="11">sum(G147:G148)</f>
        <v>885577</v>
      </c>
      <c r="H78" s="239">
        <f t="shared" si="11"/>
        <v>0</v>
      </c>
      <c r="I78" s="239">
        <f t="shared" si="11"/>
        <v>0</v>
      </c>
      <c r="J78" s="239">
        <f t="shared" si="11"/>
        <v>0</v>
      </c>
      <c r="K78" s="239">
        <f t="shared" si="11"/>
        <v>0</v>
      </c>
      <c r="L78" s="239">
        <f t="shared" si="11"/>
        <v>0</v>
      </c>
      <c r="M78" s="239">
        <f t="shared" si="11"/>
        <v>230399923</v>
      </c>
      <c r="N78" s="239">
        <f t="shared" si="11"/>
        <v>0</v>
      </c>
      <c r="O78" s="239">
        <f t="shared" si="11"/>
        <v>0</v>
      </c>
      <c r="P78" s="239">
        <f t="shared" si="11"/>
        <v>272017961</v>
      </c>
      <c r="Q78" s="239">
        <f t="shared" si="11"/>
        <v>0</v>
      </c>
      <c r="R78" s="239">
        <f t="shared" si="11"/>
        <v>735000</v>
      </c>
      <c r="S78" s="239">
        <f t="shared" si="11"/>
        <v>0</v>
      </c>
      <c r="T78" s="239">
        <f t="shared" si="11"/>
        <v>271282961</v>
      </c>
      <c r="U78" s="236"/>
      <c r="V78" s="236"/>
      <c r="W78" s="236"/>
      <c r="X78" s="236"/>
      <c r="Y78" s="236"/>
      <c r="Z78" s="236"/>
      <c r="AA78" s="236"/>
      <c r="AB78" s="236"/>
    </row>
    <row r="79">
      <c r="A79" s="51"/>
      <c r="B79" s="51"/>
      <c r="C79" s="51"/>
      <c r="D79" s="245"/>
      <c r="E79" s="245"/>
      <c r="F79" s="245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236"/>
      <c r="V79" s="236"/>
      <c r="W79" s="236"/>
      <c r="X79" s="236"/>
      <c r="Y79" s="236"/>
      <c r="Z79" s="236"/>
      <c r="AA79" s="236"/>
      <c r="AB79" s="236"/>
    </row>
    <row r="80">
      <c r="A80" s="237"/>
      <c r="B80" s="238" t="s">
        <v>3382</v>
      </c>
      <c r="C80" s="246"/>
      <c r="D80" s="240"/>
      <c r="E80" s="240"/>
      <c r="F80" s="240"/>
      <c r="G80" s="246"/>
      <c r="H80" s="246"/>
      <c r="I80" s="246"/>
      <c r="J80" s="246"/>
      <c r="K80" s="246"/>
      <c r="L80" s="246"/>
      <c r="M80" s="246"/>
      <c r="N80" s="246"/>
      <c r="O80" s="246"/>
      <c r="P80" s="246"/>
      <c r="Q80" s="246"/>
      <c r="R80" s="246"/>
      <c r="S80" s="246"/>
      <c r="T80" s="246"/>
      <c r="U80" s="236"/>
      <c r="V80" s="236"/>
      <c r="W80" s="236"/>
      <c r="X80" s="236"/>
      <c r="Y80" s="236"/>
      <c r="Z80" s="236"/>
      <c r="AA80" s="236"/>
      <c r="AB80" s="236"/>
    </row>
    <row r="81">
      <c r="A81" s="236"/>
      <c r="B81" s="236"/>
      <c r="C81" s="247"/>
      <c r="D81" s="248"/>
      <c r="E81" s="248"/>
      <c r="F81" s="248"/>
      <c r="G81" s="247"/>
      <c r="H81" s="247"/>
      <c r="I81" s="247"/>
      <c r="J81" s="247"/>
      <c r="K81" s="247"/>
      <c r="L81" s="247"/>
      <c r="M81" s="247"/>
      <c r="N81" s="247"/>
      <c r="O81" s="247"/>
      <c r="P81" s="247"/>
      <c r="Q81" s="247"/>
      <c r="R81" s="247"/>
      <c r="S81" s="247"/>
      <c r="T81" s="247"/>
      <c r="U81" s="236"/>
      <c r="V81" s="236"/>
      <c r="W81" s="236"/>
      <c r="X81" s="236"/>
      <c r="Y81" s="236"/>
      <c r="Z81" s="236"/>
      <c r="AA81" s="236"/>
      <c r="AB81" s="236"/>
    </row>
    <row r="82">
      <c r="A82" s="237"/>
      <c r="B82" s="238" t="s">
        <v>3383</v>
      </c>
      <c r="C82" s="239">
        <f>sum(C83:C91)</f>
        <v>30166667</v>
      </c>
      <c r="D82" s="240"/>
      <c r="E82" s="240"/>
      <c r="F82" s="240"/>
      <c r="G82" s="239">
        <f t="shared" ref="G82:T82" si="12">sum(G83:G91)</f>
        <v>602051</v>
      </c>
      <c r="H82" s="239">
        <f t="shared" si="12"/>
        <v>0</v>
      </c>
      <c r="I82" s="239">
        <f t="shared" si="12"/>
        <v>0</v>
      </c>
      <c r="J82" s="239">
        <f t="shared" si="12"/>
        <v>0</v>
      </c>
      <c r="K82" s="239">
        <f t="shared" si="12"/>
        <v>0</v>
      </c>
      <c r="L82" s="239">
        <f t="shared" si="12"/>
        <v>0</v>
      </c>
      <c r="M82" s="239">
        <f t="shared" si="12"/>
        <v>54501585</v>
      </c>
      <c r="N82" s="239">
        <f t="shared" si="12"/>
        <v>0</v>
      </c>
      <c r="O82" s="239">
        <f t="shared" si="12"/>
        <v>0</v>
      </c>
      <c r="P82" s="239">
        <f t="shared" si="12"/>
        <v>84726503</v>
      </c>
      <c r="Q82" s="239">
        <f t="shared" si="12"/>
        <v>0</v>
      </c>
      <c r="R82" s="239">
        <f t="shared" si="12"/>
        <v>525840</v>
      </c>
      <c r="S82" s="239">
        <f t="shared" si="12"/>
        <v>0</v>
      </c>
      <c r="T82" s="239">
        <f t="shared" si="12"/>
        <v>84200663</v>
      </c>
      <c r="U82" s="236"/>
      <c r="V82" s="236"/>
      <c r="W82" s="236"/>
      <c r="X82" s="236"/>
      <c r="Y82" s="236"/>
      <c r="Z82" s="236"/>
      <c r="AA82" s="236"/>
      <c r="AB82" s="236"/>
    </row>
    <row r="83">
      <c r="A83" s="236"/>
      <c r="B83" s="241" t="s">
        <v>209</v>
      </c>
      <c r="C83" s="242">
        <v>5000000.0</v>
      </c>
      <c r="D83" s="248"/>
      <c r="E83" s="248"/>
      <c r="F83" s="248"/>
      <c r="G83" s="247"/>
      <c r="H83" s="247"/>
      <c r="I83" s="247"/>
      <c r="J83" s="247"/>
      <c r="K83" s="247"/>
      <c r="L83" s="247"/>
      <c r="M83" s="247"/>
      <c r="N83" s="247"/>
      <c r="O83" s="247"/>
      <c r="P83" s="242">
        <v>5000000.0</v>
      </c>
      <c r="Q83" s="247"/>
      <c r="R83" s="247"/>
      <c r="S83" s="247"/>
      <c r="T83" s="242">
        <v>5000000.0</v>
      </c>
      <c r="U83" s="236"/>
      <c r="V83" s="236"/>
      <c r="W83" s="236"/>
      <c r="X83" s="236"/>
      <c r="Y83" s="236"/>
      <c r="Z83" s="236"/>
      <c r="AA83" s="236"/>
      <c r="AB83" s="236"/>
    </row>
    <row r="84">
      <c r="A84" s="236"/>
      <c r="B84" s="241" t="s">
        <v>3384</v>
      </c>
      <c r="C84" s="247"/>
      <c r="D84" s="248"/>
      <c r="E84" s="248"/>
      <c r="F84" s="248"/>
      <c r="G84" s="247"/>
      <c r="H84" s="247"/>
      <c r="I84" s="247"/>
      <c r="J84" s="247"/>
      <c r="K84" s="247"/>
      <c r="L84" s="247"/>
      <c r="M84" s="247"/>
      <c r="N84" s="247"/>
      <c r="O84" s="247"/>
      <c r="P84" s="242">
        <v>66667.0</v>
      </c>
      <c r="Q84" s="247"/>
      <c r="R84" s="247"/>
      <c r="S84" s="247"/>
      <c r="T84" s="242">
        <v>66667.0</v>
      </c>
      <c r="U84" s="236"/>
      <c r="V84" s="236"/>
      <c r="W84" s="236"/>
      <c r="X84" s="236"/>
      <c r="Y84" s="236"/>
      <c r="Z84" s="236"/>
      <c r="AA84" s="236"/>
      <c r="AB84" s="236"/>
    </row>
    <row r="85">
      <c r="A85" s="236"/>
      <c r="B85" s="241" t="s">
        <v>3385</v>
      </c>
      <c r="C85" s="242">
        <v>3250000.0</v>
      </c>
      <c r="D85" s="248"/>
      <c r="E85" s="248"/>
      <c r="F85" s="248"/>
      <c r="G85" s="242">
        <v>15625.0</v>
      </c>
      <c r="H85" s="247"/>
      <c r="I85" s="247"/>
      <c r="J85" s="247"/>
      <c r="K85" s="247"/>
      <c r="L85" s="247"/>
      <c r="M85" s="242">
        <v>9970747.0</v>
      </c>
      <c r="N85" s="247"/>
      <c r="O85" s="247"/>
      <c r="P85" s="242">
        <v>1.307896E7</v>
      </c>
      <c r="Q85" s="247"/>
      <c r="R85" s="247"/>
      <c r="S85" s="247"/>
      <c r="T85" s="242">
        <v>1.307896E7</v>
      </c>
      <c r="U85" s="236"/>
      <c r="V85" s="236"/>
      <c r="W85" s="236"/>
      <c r="X85" s="236"/>
      <c r="Y85" s="236"/>
      <c r="Z85" s="236"/>
      <c r="AA85" s="236"/>
      <c r="AB85" s="236"/>
    </row>
    <row r="86">
      <c r="A86" s="236"/>
      <c r="B86" s="241" t="s">
        <v>3343</v>
      </c>
      <c r="C86" s="242">
        <v>3250000.0</v>
      </c>
      <c r="D86" s="248"/>
      <c r="E86" s="248"/>
      <c r="F86" s="248"/>
      <c r="G86" s="242">
        <v>195000.0</v>
      </c>
      <c r="H86" s="247"/>
      <c r="I86" s="247"/>
      <c r="J86" s="247"/>
      <c r="K86" s="247"/>
      <c r="L86" s="247"/>
      <c r="M86" s="242">
        <v>2.0211186E7</v>
      </c>
      <c r="N86" s="247"/>
      <c r="O86" s="247"/>
      <c r="P86" s="242">
        <v>2.3712311E7</v>
      </c>
      <c r="Q86" s="247"/>
      <c r="R86" s="247"/>
      <c r="S86" s="247"/>
      <c r="T86" s="242">
        <v>2.3712311E7</v>
      </c>
      <c r="U86" s="236"/>
      <c r="V86" s="236"/>
      <c r="W86" s="236"/>
      <c r="X86" s="236"/>
      <c r="Y86" s="236"/>
      <c r="Z86" s="236"/>
      <c r="AA86" s="236"/>
      <c r="AB86" s="236"/>
    </row>
    <row r="87">
      <c r="A87" s="236"/>
      <c r="B87" s="241" t="s">
        <v>201</v>
      </c>
      <c r="C87" s="242">
        <v>2166667.0</v>
      </c>
      <c r="D87" s="248"/>
      <c r="E87" s="248"/>
      <c r="F87" s="248"/>
      <c r="G87" s="242">
        <v>0.0</v>
      </c>
      <c r="H87" s="247"/>
      <c r="I87" s="247"/>
      <c r="J87" s="247"/>
      <c r="K87" s="247"/>
      <c r="L87" s="247"/>
      <c r="M87" s="242">
        <v>1.030698E7</v>
      </c>
      <c r="N87" s="247"/>
      <c r="O87" s="247"/>
      <c r="P87" s="242">
        <v>1.3140313E7</v>
      </c>
      <c r="Q87" s="247"/>
      <c r="R87" s="242">
        <v>175280.0</v>
      </c>
      <c r="S87" s="247"/>
      <c r="T87" s="242">
        <v>1.2965033E7</v>
      </c>
      <c r="U87" s="236"/>
      <c r="V87" s="236"/>
      <c r="W87" s="236"/>
      <c r="X87" s="236"/>
      <c r="Y87" s="236"/>
      <c r="Z87" s="236"/>
      <c r="AA87" s="236"/>
      <c r="AB87" s="236"/>
    </row>
    <row r="88">
      <c r="A88" s="236"/>
      <c r="B88" s="241" t="s">
        <v>204</v>
      </c>
      <c r="C88" s="242">
        <v>2166667.0</v>
      </c>
      <c r="D88" s="248"/>
      <c r="E88" s="248"/>
      <c r="F88" s="248"/>
      <c r="G88" s="242">
        <v>46875.0</v>
      </c>
      <c r="H88" s="247"/>
      <c r="I88" s="247"/>
      <c r="J88" s="247"/>
      <c r="K88" s="247"/>
      <c r="L88" s="247"/>
      <c r="M88" s="242">
        <v>1.4012672E7</v>
      </c>
      <c r="N88" s="247"/>
      <c r="O88" s="247"/>
      <c r="P88" s="242">
        <v>1.676788E7</v>
      </c>
      <c r="Q88" s="247"/>
      <c r="R88" s="242">
        <v>175280.0</v>
      </c>
      <c r="S88" s="247"/>
      <c r="T88" s="242">
        <v>1.65926E7</v>
      </c>
      <c r="U88" s="236"/>
      <c r="V88" s="236"/>
      <c r="W88" s="236"/>
      <c r="X88" s="236"/>
      <c r="Y88" s="236"/>
      <c r="Z88" s="236"/>
      <c r="AA88" s="236"/>
      <c r="AB88" s="236"/>
    </row>
    <row r="89">
      <c r="A89" s="236"/>
      <c r="B89" s="241" t="s">
        <v>3386</v>
      </c>
      <c r="C89" s="242">
        <v>6666667.0</v>
      </c>
      <c r="D89" s="248"/>
      <c r="E89" s="248"/>
      <c r="F89" s="248"/>
      <c r="G89" s="242">
        <v>0.0</v>
      </c>
      <c r="H89" s="247"/>
      <c r="I89" s="247"/>
      <c r="J89" s="247"/>
      <c r="K89" s="247"/>
      <c r="L89" s="247"/>
      <c r="M89" s="247"/>
      <c r="N89" s="247"/>
      <c r="O89" s="247"/>
      <c r="P89" s="242">
        <v>5333769.0</v>
      </c>
      <c r="Q89" s="247"/>
      <c r="R89" s="247"/>
      <c r="S89" s="247"/>
      <c r="T89" s="242">
        <v>5333769.0</v>
      </c>
      <c r="U89" s="236"/>
      <c r="V89" s="236"/>
      <c r="W89" s="236"/>
      <c r="X89" s="236"/>
      <c r="Y89" s="236"/>
      <c r="Z89" s="236"/>
      <c r="AA89" s="236"/>
      <c r="AB89" s="236"/>
    </row>
    <row r="90">
      <c r="A90" s="236"/>
      <c r="B90" s="241" t="s">
        <v>3345</v>
      </c>
      <c r="C90" s="242">
        <v>3333333.0</v>
      </c>
      <c r="D90" s="248"/>
      <c r="E90" s="248"/>
      <c r="F90" s="248"/>
      <c r="G90" s="242">
        <v>136218.0</v>
      </c>
      <c r="H90" s="247"/>
      <c r="I90" s="247"/>
      <c r="J90" s="247"/>
      <c r="K90" s="247"/>
      <c r="L90" s="247"/>
      <c r="M90" s="247"/>
      <c r="N90" s="247"/>
      <c r="O90" s="247"/>
      <c r="P90" s="242">
        <v>3084936.0</v>
      </c>
      <c r="Q90" s="247"/>
      <c r="R90" s="247"/>
      <c r="S90" s="247"/>
      <c r="T90" s="242">
        <v>3084936.0</v>
      </c>
      <c r="U90" s="236"/>
      <c r="V90" s="236"/>
      <c r="W90" s="236"/>
      <c r="X90" s="236"/>
      <c r="Y90" s="236"/>
      <c r="Z90" s="236"/>
      <c r="AA90" s="236"/>
      <c r="AB90" s="236"/>
    </row>
    <row r="91">
      <c r="A91" s="236"/>
      <c r="B91" s="241" t="s">
        <v>3319</v>
      </c>
      <c r="C91" s="242">
        <v>4333333.0</v>
      </c>
      <c r="D91" s="248"/>
      <c r="E91" s="248"/>
      <c r="F91" s="248"/>
      <c r="G91" s="242">
        <v>208333.0</v>
      </c>
      <c r="H91" s="247"/>
      <c r="I91" s="247"/>
      <c r="J91" s="247"/>
      <c r="K91" s="247"/>
      <c r="L91" s="247"/>
      <c r="M91" s="247"/>
      <c r="N91" s="247"/>
      <c r="O91" s="247"/>
      <c r="P91" s="242">
        <v>4541667.0</v>
      </c>
      <c r="Q91" s="247"/>
      <c r="R91" s="242">
        <v>175280.0</v>
      </c>
      <c r="S91" s="247"/>
      <c r="T91" s="242">
        <v>4366387.0</v>
      </c>
      <c r="U91" s="236"/>
      <c r="V91" s="236"/>
      <c r="W91" s="236"/>
      <c r="X91" s="236"/>
      <c r="Y91" s="236"/>
      <c r="Z91" s="236"/>
      <c r="AA91" s="236"/>
      <c r="AB91" s="236"/>
    </row>
    <row r="92">
      <c r="A92" s="237"/>
      <c r="B92" s="238" t="s">
        <v>3387</v>
      </c>
      <c r="C92" s="239">
        <f>sum(C93:C94)</f>
        <v>13333333</v>
      </c>
      <c r="D92" s="240"/>
      <c r="E92" s="240"/>
      <c r="F92" s="240"/>
      <c r="G92" s="239">
        <f t="shared" ref="G92:T92" si="13">sum(G93:G94)</f>
        <v>0</v>
      </c>
      <c r="H92" s="239">
        <f t="shared" si="13"/>
        <v>0</v>
      </c>
      <c r="I92" s="239">
        <f t="shared" si="13"/>
        <v>0</v>
      </c>
      <c r="J92" s="239">
        <f t="shared" si="13"/>
        <v>0</v>
      </c>
      <c r="K92" s="239">
        <f t="shared" si="13"/>
        <v>0</v>
      </c>
      <c r="L92" s="239">
        <f t="shared" si="13"/>
        <v>0</v>
      </c>
      <c r="M92" s="239">
        <f t="shared" si="13"/>
        <v>0</v>
      </c>
      <c r="N92" s="239">
        <f t="shared" si="13"/>
        <v>0</v>
      </c>
      <c r="O92" s="239">
        <f t="shared" si="13"/>
        <v>0</v>
      </c>
      <c r="P92" s="239">
        <f t="shared" si="13"/>
        <v>13333333</v>
      </c>
      <c r="Q92" s="239">
        <f t="shared" si="13"/>
        <v>0</v>
      </c>
      <c r="R92" s="239">
        <f t="shared" si="13"/>
        <v>0</v>
      </c>
      <c r="S92" s="239">
        <f t="shared" si="13"/>
        <v>0</v>
      </c>
      <c r="T92" s="239">
        <f t="shared" si="13"/>
        <v>13333333</v>
      </c>
      <c r="U92" s="236"/>
      <c r="V92" s="236"/>
      <c r="W92" s="236"/>
      <c r="X92" s="236"/>
      <c r="Y92" s="236"/>
      <c r="Z92" s="236"/>
      <c r="AA92" s="236"/>
      <c r="AB92" s="236"/>
    </row>
    <row r="93">
      <c r="A93" s="236"/>
      <c r="B93" s="241" t="s">
        <v>251</v>
      </c>
      <c r="C93" s="242">
        <v>5000000.0</v>
      </c>
      <c r="D93" s="248"/>
      <c r="E93" s="248"/>
      <c r="F93" s="248"/>
      <c r="G93" s="247"/>
      <c r="H93" s="247"/>
      <c r="I93" s="247"/>
      <c r="J93" s="247"/>
      <c r="K93" s="247"/>
      <c r="L93" s="247"/>
      <c r="M93" s="247"/>
      <c r="N93" s="247"/>
      <c r="O93" s="247"/>
      <c r="P93" s="242">
        <v>5000000.0</v>
      </c>
      <c r="Q93" s="247"/>
      <c r="R93" s="247"/>
      <c r="S93" s="247"/>
      <c r="T93" s="242">
        <v>5000000.0</v>
      </c>
      <c r="U93" s="236"/>
      <c r="V93" s="236"/>
      <c r="W93" s="236"/>
      <c r="X93" s="236"/>
      <c r="Y93" s="236"/>
      <c r="Z93" s="236"/>
      <c r="AA93" s="236"/>
      <c r="AB93" s="236"/>
    </row>
    <row r="94">
      <c r="A94" s="236"/>
      <c r="B94" s="241" t="s">
        <v>242</v>
      </c>
      <c r="C94" s="242">
        <v>8333333.0</v>
      </c>
      <c r="D94" s="248"/>
      <c r="E94" s="248"/>
      <c r="F94" s="248"/>
      <c r="G94" s="247"/>
      <c r="H94" s="247"/>
      <c r="I94" s="247"/>
      <c r="J94" s="247"/>
      <c r="K94" s="247"/>
      <c r="L94" s="247"/>
      <c r="M94" s="247"/>
      <c r="N94" s="247"/>
      <c r="O94" s="247"/>
      <c r="P94" s="242">
        <v>8333333.0</v>
      </c>
      <c r="Q94" s="247"/>
      <c r="R94" s="247"/>
      <c r="S94" s="247"/>
      <c r="T94" s="242">
        <v>8333333.0</v>
      </c>
      <c r="U94" s="236"/>
      <c r="V94" s="236"/>
      <c r="W94" s="236"/>
      <c r="X94" s="236"/>
      <c r="Y94" s="236"/>
      <c r="Z94" s="236"/>
      <c r="AA94" s="236"/>
      <c r="AB94" s="236"/>
    </row>
    <row r="95">
      <c r="A95" s="237"/>
      <c r="B95" s="238" t="s">
        <v>3388</v>
      </c>
      <c r="C95" s="239">
        <f>sum(C96:C106)</f>
        <v>75366666</v>
      </c>
      <c r="D95" s="240"/>
      <c r="E95" s="240"/>
      <c r="F95" s="240"/>
      <c r="G95" s="239">
        <f t="shared" ref="G95:T95" si="14">sum(G96:G106)</f>
        <v>2438520</v>
      </c>
      <c r="H95" s="239">
        <f t="shared" si="14"/>
        <v>1133334</v>
      </c>
      <c r="I95" s="239">
        <f t="shared" si="14"/>
        <v>0</v>
      </c>
      <c r="J95" s="239">
        <f t="shared" si="14"/>
        <v>666667</v>
      </c>
      <c r="K95" s="239">
        <f t="shared" si="14"/>
        <v>0</v>
      </c>
      <c r="L95" s="239">
        <f t="shared" si="14"/>
        <v>150000</v>
      </c>
      <c r="M95" s="239">
        <f t="shared" si="14"/>
        <v>0</v>
      </c>
      <c r="N95" s="239">
        <f t="shared" si="14"/>
        <v>0</v>
      </c>
      <c r="O95" s="239">
        <f t="shared" si="14"/>
        <v>0</v>
      </c>
      <c r="P95" s="239">
        <f t="shared" si="14"/>
        <v>79811048</v>
      </c>
      <c r="Q95" s="239">
        <f t="shared" si="14"/>
        <v>0</v>
      </c>
      <c r="R95" s="239">
        <f t="shared" si="14"/>
        <v>1822520</v>
      </c>
      <c r="S95" s="239">
        <f t="shared" si="14"/>
        <v>3333333</v>
      </c>
      <c r="T95" s="239">
        <f t="shared" si="14"/>
        <v>74655194</v>
      </c>
      <c r="U95" s="236"/>
      <c r="V95" s="236"/>
      <c r="W95" s="236"/>
      <c r="X95" s="236"/>
      <c r="Y95" s="236"/>
      <c r="Z95" s="236"/>
      <c r="AA95" s="236"/>
      <c r="AB95" s="236"/>
    </row>
    <row r="96">
      <c r="A96" s="236"/>
      <c r="B96" s="249" t="s">
        <v>3389</v>
      </c>
      <c r="C96" s="242">
        <v>8333333.0</v>
      </c>
      <c r="D96" s="248"/>
      <c r="E96" s="248"/>
      <c r="F96" s="248"/>
      <c r="G96" s="247"/>
      <c r="H96" s="247"/>
      <c r="I96" s="247"/>
      <c r="J96" s="247"/>
      <c r="K96" s="247"/>
      <c r="L96" s="247"/>
      <c r="M96" s="247"/>
      <c r="N96" s="247"/>
      <c r="O96" s="247"/>
      <c r="P96" s="242">
        <v>8333333.0</v>
      </c>
      <c r="Q96" s="247"/>
      <c r="R96" s="242">
        <v>245000.0</v>
      </c>
      <c r="S96" s="247"/>
      <c r="T96" s="242">
        <v>8088333.0</v>
      </c>
      <c r="U96" s="236"/>
      <c r="V96" s="236"/>
      <c r="W96" s="236"/>
      <c r="X96" s="236"/>
      <c r="Y96" s="236"/>
      <c r="Z96" s="236"/>
      <c r="AA96" s="236"/>
      <c r="AB96" s="236"/>
    </row>
    <row r="97">
      <c r="A97" s="236"/>
      <c r="B97" s="249" t="s">
        <v>213</v>
      </c>
      <c r="C97" s="242">
        <v>3.0333333E7</v>
      </c>
      <c r="D97" s="248"/>
      <c r="E97" s="248"/>
      <c r="F97" s="248"/>
      <c r="G97" s="247"/>
      <c r="H97" s="247"/>
      <c r="I97" s="247"/>
      <c r="J97" s="247"/>
      <c r="K97" s="247"/>
      <c r="L97" s="247"/>
      <c r="M97" s="247"/>
      <c r="N97" s="247"/>
      <c r="O97" s="247"/>
      <c r="P97" s="242">
        <v>3.0333333E7</v>
      </c>
      <c r="Q97" s="247"/>
      <c r="R97" s="247"/>
      <c r="S97" s="247"/>
      <c r="T97" s="242">
        <v>3.0333333E7</v>
      </c>
      <c r="U97" s="236"/>
      <c r="V97" s="236"/>
      <c r="W97" s="236"/>
      <c r="X97" s="236"/>
      <c r="Y97" s="236"/>
      <c r="Z97" s="236"/>
      <c r="AA97" s="236"/>
      <c r="AB97" s="236"/>
    </row>
    <row r="98">
      <c r="A98" s="236"/>
      <c r="B98" s="241" t="s">
        <v>221</v>
      </c>
      <c r="C98" s="242">
        <v>5333333.0</v>
      </c>
      <c r="D98" s="248"/>
      <c r="E98" s="248"/>
      <c r="F98" s="248"/>
      <c r="G98" s="247"/>
      <c r="H98" s="247"/>
      <c r="I98" s="247"/>
      <c r="J98" s="247"/>
      <c r="K98" s="247"/>
      <c r="L98" s="247"/>
      <c r="M98" s="247"/>
      <c r="N98" s="247"/>
      <c r="O98" s="247"/>
      <c r="P98" s="242">
        <v>5333333.0</v>
      </c>
      <c r="Q98" s="247"/>
      <c r="R98" s="242">
        <v>175280.0</v>
      </c>
      <c r="S98" s="247"/>
      <c r="T98" s="242">
        <v>5158053.0</v>
      </c>
      <c r="U98" s="236"/>
      <c r="V98" s="236"/>
      <c r="W98" s="236"/>
      <c r="X98" s="236"/>
      <c r="Y98" s="236"/>
      <c r="Z98" s="236"/>
      <c r="AA98" s="236"/>
      <c r="AB98" s="236"/>
    </row>
    <row r="99">
      <c r="A99" s="236"/>
      <c r="B99" s="241" t="s">
        <v>3347</v>
      </c>
      <c r="C99" s="242">
        <v>5000000.0</v>
      </c>
      <c r="D99" s="248"/>
      <c r="E99" s="248"/>
      <c r="F99" s="248"/>
      <c r="G99" s="247"/>
      <c r="H99" s="247"/>
      <c r="I99" s="247"/>
      <c r="J99" s="247"/>
      <c r="K99" s="247"/>
      <c r="L99" s="247"/>
      <c r="M99" s="247"/>
      <c r="N99" s="247"/>
      <c r="O99" s="247"/>
      <c r="P99" s="242">
        <v>4890635.0</v>
      </c>
      <c r="Q99" s="247"/>
      <c r="R99" s="242">
        <v>175280.0</v>
      </c>
      <c r="S99" s="247"/>
      <c r="T99" s="242">
        <v>4715355.0</v>
      </c>
      <c r="U99" s="236"/>
      <c r="V99" s="236"/>
      <c r="W99" s="236"/>
      <c r="X99" s="236"/>
      <c r="Y99" s="236"/>
      <c r="Z99" s="236"/>
      <c r="AA99" s="236"/>
      <c r="AB99" s="236"/>
    </row>
    <row r="100">
      <c r="A100" s="236"/>
      <c r="B100" s="241" t="s">
        <v>245</v>
      </c>
      <c r="C100" s="242">
        <v>2100000.0</v>
      </c>
      <c r="D100" s="248"/>
      <c r="E100" s="248"/>
      <c r="F100" s="248"/>
      <c r="G100" s="242">
        <v>0.0</v>
      </c>
      <c r="H100" s="242">
        <v>566667.0</v>
      </c>
      <c r="I100" s="247"/>
      <c r="J100" s="242">
        <v>0.0</v>
      </c>
      <c r="K100" s="247"/>
      <c r="L100" s="247"/>
      <c r="M100" s="247"/>
      <c r="N100" s="247"/>
      <c r="O100" s="247"/>
      <c r="P100" s="242">
        <v>2662935.0</v>
      </c>
      <c r="Q100" s="247"/>
      <c r="R100" s="242">
        <v>175280.0</v>
      </c>
      <c r="S100" s="247"/>
      <c r="T100" s="242">
        <v>2487655.0</v>
      </c>
      <c r="U100" s="236"/>
      <c r="V100" s="236"/>
      <c r="W100" s="236"/>
      <c r="X100" s="236"/>
      <c r="Y100" s="236"/>
      <c r="Z100" s="236"/>
      <c r="AA100" s="236"/>
      <c r="AB100" s="236"/>
    </row>
    <row r="101">
      <c r="A101" s="236"/>
      <c r="B101" s="241" t="s">
        <v>249</v>
      </c>
      <c r="C101" s="242">
        <v>2100000.0</v>
      </c>
      <c r="D101" s="248"/>
      <c r="E101" s="248"/>
      <c r="F101" s="248"/>
      <c r="G101" s="242">
        <v>145082.0</v>
      </c>
      <c r="H101" s="242">
        <v>566667.0</v>
      </c>
      <c r="I101" s="247"/>
      <c r="J101" s="242">
        <v>666667.0</v>
      </c>
      <c r="K101" s="247"/>
      <c r="L101" s="247"/>
      <c r="M101" s="247"/>
      <c r="N101" s="247"/>
      <c r="O101" s="247"/>
      <c r="P101" s="242">
        <v>3720489.0</v>
      </c>
      <c r="Q101" s="247"/>
      <c r="R101" s="242">
        <v>175280.0</v>
      </c>
      <c r="S101" s="242">
        <v>1333333.0</v>
      </c>
      <c r="T101" s="242">
        <v>2211875.0</v>
      </c>
      <c r="U101" s="236"/>
      <c r="V101" s="236"/>
      <c r="W101" s="236"/>
      <c r="X101" s="236"/>
      <c r="Y101" s="236"/>
      <c r="Z101" s="236"/>
      <c r="AA101" s="236"/>
      <c r="AB101" s="236"/>
    </row>
    <row r="102">
      <c r="A102" s="236"/>
      <c r="B102" s="241" t="s">
        <v>3390</v>
      </c>
      <c r="C102" s="242">
        <v>2666667.0</v>
      </c>
      <c r="D102" s="248"/>
      <c r="E102" s="248"/>
      <c r="F102" s="248"/>
      <c r="G102" s="242">
        <v>0.0</v>
      </c>
      <c r="H102" s="247"/>
      <c r="I102" s="247"/>
      <c r="J102" s="247"/>
      <c r="K102" s="247"/>
      <c r="L102" s="247"/>
      <c r="M102" s="247"/>
      <c r="N102" s="247"/>
      <c r="O102" s="247"/>
      <c r="P102" s="242">
        <v>2461538.0</v>
      </c>
      <c r="Q102" s="247"/>
      <c r="R102" s="247"/>
      <c r="S102" s="247"/>
      <c r="T102" s="242">
        <v>2461538.0</v>
      </c>
      <c r="U102" s="236"/>
      <c r="V102" s="236"/>
      <c r="W102" s="236"/>
      <c r="X102" s="236"/>
      <c r="Y102" s="236"/>
      <c r="Z102" s="236"/>
      <c r="AA102" s="236"/>
      <c r="AB102" s="236"/>
    </row>
    <row r="103">
      <c r="A103" s="236"/>
      <c r="B103" s="241" t="s">
        <v>3339</v>
      </c>
      <c r="C103" s="242">
        <v>4000000.0</v>
      </c>
      <c r="D103" s="248"/>
      <c r="E103" s="248"/>
      <c r="F103" s="248"/>
      <c r="G103" s="242">
        <v>95000.0</v>
      </c>
      <c r="H103" s="242">
        <v>0.0</v>
      </c>
      <c r="I103" s="247"/>
      <c r="J103" s="242">
        <v>0.0</v>
      </c>
      <c r="K103" s="247"/>
      <c r="L103" s="242">
        <v>50000.0</v>
      </c>
      <c r="M103" s="247"/>
      <c r="N103" s="247"/>
      <c r="O103" s="247"/>
      <c r="P103" s="242">
        <v>4134157.0</v>
      </c>
      <c r="Q103" s="247"/>
      <c r="R103" s="242">
        <v>175280.0</v>
      </c>
      <c r="S103" s="242">
        <v>2000000.0</v>
      </c>
      <c r="T103" s="242">
        <v>1958877.0</v>
      </c>
      <c r="U103" s="236"/>
      <c r="V103" s="236"/>
      <c r="W103" s="236"/>
      <c r="X103" s="236"/>
      <c r="Y103" s="236"/>
      <c r="Z103" s="236"/>
      <c r="AA103" s="236"/>
      <c r="AB103" s="236"/>
    </row>
    <row r="104">
      <c r="A104" s="236"/>
      <c r="B104" s="241" t="s">
        <v>258</v>
      </c>
      <c r="C104" s="242">
        <v>4000000.0</v>
      </c>
      <c r="D104" s="248"/>
      <c r="E104" s="248"/>
      <c r="F104" s="248"/>
      <c r="G104" s="242">
        <v>200179.0</v>
      </c>
      <c r="H104" s="242">
        <v>0.0</v>
      </c>
      <c r="I104" s="247"/>
      <c r="J104" s="242">
        <v>0.0</v>
      </c>
      <c r="K104" s="247"/>
      <c r="L104" s="242">
        <v>100000.0</v>
      </c>
      <c r="M104" s="247"/>
      <c r="N104" s="247"/>
      <c r="O104" s="247"/>
      <c r="P104" s="242">
        <v>4443036.0</v>
      </c>
      <c r="Q104" s="247"/>
      <c r="R104" s="242">
        <v>175280.0</v>
      </c>
      <c r="S104" s="247"/>
      <c r="T104" s="242">
        <v>4267756.0</v>
      </c>
      <c r="U104" s="236"/>
      <c r="V104" s="236"/>
      <c r="W104" s="236"/>
      <c r="X104" s="236"/>
      <c r="Y104" s="236"/>
      <c r="Z104" s="236"/>
      <c r="AA104" s="236"/>
      <c r="AB104" s="236"/>
    </row>
    <row r="105">
      <c r="A105" s="236"/>
      <c r="B105" s="241" t="s">
        <v>260</v>
      </c>
      <c r="C105" s="242">
        <v>6000000.0</v>
      </c>
      <c r="D105" s="248"/>
      <c r="E105" s="248"/>
      <c r="F105" s="248"/>
      <c r="G105" s="242">
        <v>1041161.0</v>
      </c>
      <c r="H105" s="242">
        <v>0.0</v>
      </c>
      <c r="I105" s="247"/>
      <c r="J105" s="242">
        <v>0.0</v>
      </c>
      <c r="K105" s="247"/>
      <c r="L105" s="247"/>
      <c r="M105" s="247"/>
      <c r="N105" s="247"/>
      <c r="O105" s="247"/>
      <c r="P105" s="242">
        <v>7041161.0</v>
      </c>
      <c r="Q105" s="247"/>
      <c r="R105" s="242">
        <v>262920.0</v>
      </c>
      <c r="S105" s="247"/>
      <c r="T105" s="242">
        <v>6778241.0</v>
      </c>
      <c r="U105" s="236"/>
      <c r="V105" s="236"/>
      <c r="W105" s="236"/>
      <c r="X105" s="236"/>
      <c r="Y105" s="236"/>
      <c r="Z105" s="236"/>
      <c r="AA105" s="236"/>
      <c r="AB105" s="236"/>
    </row>
    <row r="106">
      <c r="A106" s="236"/>
      <c r="B106" s="241" t="s">
        <v>262</v>
      </c>
      <c r="C106" s="242">
        <v>5500000.0</v>
      </c>
      <c r="D106" s="248"/>
      <c r="E106" s="248"/>
      <c r="F106" s="248"/>
      <c r="G106" s="242">
        <v>957098.0</v>
      </c>
      <c r="H106" s="247"/>
      <c r="I106" s="247"/>
      <c r="J106" s="247"/>
      <c r="K106" s="247"/>
      <c r="L106" s="247"/>
      <c r="M106" s="247"/>
      <c r="N106" s="247"/>
      <c r="O106" s="247"/>
      <c r="P106" s="242">
        <v>6457098.0</v>
      </c>
      <c r="Q106" s="247"/>
      <c r="R106" s="242">
        <v>262920.0</v>
      </c>
      <c r="S106" s="247"/>
      <c r="T106" s="242">
        <v>6194178.0</v>
      </c>
      <c r="U106" s="236"/>
      <c r="V106" s="236"/>
      <c r="W106" s="236"/>
      <c r="X106" s="236"/>
      <c r="Y106" s="236"/>
      <c r="Z106" s="236"/>
      <c r="AA106" s="236"/>
      <c r="AB106" s="236"/>
    </row>
    <row r="107">
      <c r="A107" s="237"/>
      <c r="B107" s="238" t="s">
        <v>3391</v>
      </c>
      <c r="C107" s="239">
        <f>sum(C108:C118)</f>
        <v>51166664</v>
      </c>
      <c r="D107" s="240"/>
      <c r="E107" s="240"/>
      <c r="F107" s="240"/>
      <c r="G107" s="239">
        <f t="shared" ref="G107:T107" si="15">sum(G108:G118)</f>
        <v>625249</v>
      </c>
      <c r="H107" s="239">
        <f t="shared" si="15"/>
        <v>5999998</v>
      </c>
      <c r="I107" s="239">
        <f t="shared" si="15"/>
        <v>0</v>
      </c>
      <c r="J107" s="239">
        <f t="shared" si="15"/>
        <v>0</v>
      </c>
      <c r="K107" s="239">
        <f t="shared" si="15"/>
        <v>0</v>
      </c>
      <c r="L107" s="239">
        <f t="shared" si="15"/>
        <v>0</v>
      </c>
      <c r="M107" s="239">
        <f t="shared" si="15"/>
        <v>11402912</v>
      </c>
      <c r="N107" s="239">
        <f t="shared" si="15"/>
        <v>0</v>
      </c>
      <c r="O107" s="239">
        <f t="shared" si="15"/>
        <v>0</v>
      </c>
      <c r="P107" s="239">
        <f t="shared" si="15"/>
        <v>65618121</v>
      </c>
      <c r="Q107" s="239">
        <f t="shared" si="15"/>
        <v>0</v>
      </c>
      <c r="R107" s="239">
        <f t="shared" si="15"/>
        <v>1576960</v>
      </c>
      <c r="S107" s="239">
        <f t="shared" si="15"/>
        <v>5000000</v>
      </c>
      <c r="T107" s="239">
        <f t="shared" si="15"/>
        <v>59041161</v>
      </c>
      <c r="U107" s="236"/>
      <c r="V107" s="236"/>
      <c r="W107" s="236"/>
      <c r="X107" s="236"/>
      <c r="Y107" s="236"/>
      <c r="Z107" s="236"/>
      <c r="AA107" s="236"/>
      <c r="AB107" s="236"/>
    </row>
    <row r="108">
      <c r="A108" s="236"/>
      <c r="B108" s="241" t="s">
        <v>185</v>
      </c>
      <c r="C108" s="242">
        <v>2666667.0</v>
      </c>
      <c r="D108" s="248"/>
      <c r="E108" s="248"/>
      <c r="F108" s="248"/>
      <c r="G108" s="242">
        <v>6410.0</v>
      </c>
      <c r="H108" s="242">
        <v>3333333.0</v>
      </c>
      <c r="I108" s="247"/>
      <c r="J108" s="247"/>
      <c r="K108" s="247"/>
      <c r="L108" s="247"/>
      <c r="M108" s="247"/>
      <c r="N108" s="247"/>
      <c r="O108" s="247"/>
      <c r="P108" s="242">
        <v>5986718.0</v>
      </c>
      <c r="Q108" s="247"/>
      <c r="R108" s="242">
        <v>175280.0</v>
      </c>
      <c r="S108" s="247"/>
      <c r="T108" s="242">
        <v>5811438.0</v>
      </c>
      <c r="U108" s="236"/>
      <c r="V108" s="236"/>
      <c r="W108" s="236"/>
      <c r="X108" s="236"/>
      <c r="Y108" s="236"/>
      <c r="Z108" s="236"/>
      <c r="AA108" s="236"/>
      <c r="AB108" s="236"/>
    </row>
    <row r="109">
      <c r="A109" s="236"/>
      <c r="B109" s="241" t="s">
        <v>3353</v>
      </c>
      <c r="C109" s="242">
        <v>1833333.0</v>
      </c>
      <c r="D109" s="248"/>
      <c r="E109" s="248"/>
      <c r="F109" s="248"/>
      <c r="G109" s="242">
        <v>84527.0</v>
      </c>
      <c r="H109" s="242">
        <v>333333.0</v>
      </c>
      <c r="I109" s="247"/>
      <c r="J109" s="247"/>
      <c r="K109" s="247"/>
      <c r="L109" s="247"/>
      <c r="M109" s="242">
        <v>1577531.0</v>
      </c>
      <c r="N109" s="247"/>
      <c r="O109" s="247"/>
      <c r="P109" s="242">
        <v>3711491.0</v>
      </c>
      <c r="Q109" s="247"/>
      <c r="R109" s="242">
        <v>175280.0</v>
      </c>
      <c r="S109" s="247"/>
      <c r="T109" s="242">
        <v>3536211.0</v>
      </c>
      <c r="U109" s="236"/>
      <c r="V109" s="236"/>
      <c r="W109" s="236"/>
      <c r="X109" s="236"/>
      <c r="Y109" s="236"/>
      <c r="Z109" s="236"/>
      <c r="AA109" s="236"/>
      <c r="AB109" s="236"/>
    </row>
    <row r="110">
      <c r="A110" s="236"/>
      <c r="B110" s="241" t="s">
        <v>3354</v>
      </c>
      <c r="C110" s="242">
        <v>1833333.0</v>
      </c>
      <c r="D110" s="248"/>
      <c r="E110" s="248"/>
      <c r="F110" s="248"/>
      <c r="G110" s="242">
        <v>128774.0</v>
      </c>
      <c r="H110" s="242">
        <v>333333.0</v>
      </c>
      <c r="I110" s="247"/>
      <c r="J110" s="247"/>
      <c r="K110" s="247"/>
      <c r="L110" s="247"/>
      <c r="M110" s="242">
        <v>1673716.0</v>
      </c>
      <c r="N110" s="247"/>
      <c r="O110" s="247"/>
      <c r="P110" s="242">
        <v>3956557.0</v>
      </c>
      <c r="Q110" s="247"/>
      <c r="R110" s="242">
        <v>175280.0</v>
      </c>
      <c r="S110" s="247"/>
      <c r="T110" s="242">
        <v>3781277.0</v>
      </c>
      <c r="U110" s="236"/>
      <c r="V110" s="236"/>
      <c r="W110" s="236"/>
      <c r="X110" s="236"/>
      <c r="Y110" s="236"/>
      <c r="Z110" s="236"/>
      <c r="AA110" s="236"/>
      <c r="AB110" s="236"/>
    </row>
    <row r="111">
      <c r="A111" s="236"/>
      <c r="B111" s="241" t="s">
        <v>3356</v>
      </c>
      <c r="C111" s="242">
        <v>1833333.0</v>
      </c>
      <c r="D111" s="248"/>
      <c r="E111" s="248"/>
      <c r="F111" s="248"/>
      <c r="G111" s="242">
        <v>121018.0</v>
      </c>
      <c r="H111" s="242">
        <v>333333.0</v>
      </c>
      <c r="I111" s="247"/>
      <c r="J111" s="247"/>
      <c r="K111" s="247"/>
      <c r="L111" s="247"/>
      <c r="M111" s="242">
        <v>1620480.0</v>
      </c>
      <c r="N111" s="247"/>
      <c r="O111" s="247"/>
      <c r="P111" s="242">
        <v>3837652.0</v>
      </c>
      <c r="Q111" s="247"/>
      <c r="R111" s="247"/>
      <c r="S111" s="247"/>
      <c r="T111" s="242">
        <v>3837652.0</v>
      </c>
      <c r="U111" s="236"/>
      <c r="V111" s="236"/>
      <c r="W111" s="236"/>
      <c r="X111" s="236"/>
      <c r="Y111" s="236"/>
      <c r="Z111" s="236"/>
      <c r="AA111" s="236"/>
      <c r="AB111" s="236"/>
    </row>
    <row r="112">
      <c r="A112" s="236"/>
      <c r="B112" s="241" t="s">
        <v>189</v>
      </c>
      <c r="C112" s="242">
        <v>1833333.0</v>
      </c>
      <c r="D112" s="248"/>
      <c r="E112" s="248"/>
      <c r="F112" s="248"/>
      <c r="G112" s="242">
        <v>37548.0</v>
      </c>
      <c r="H112" s="242">
        <v>666667.0</v>
      </c>
      <c r="I112" s="247"/>
      <c r="J112" s="247"/>
      <c r="K112" s="247"/>
      <c r="L112" s="247"/>
      <c r="M112" s="242">
        <v>1657071.0</v>
      </c>
      <c r="N112" s="247"/>
      <c r="O112" s="247"/>
      <c r="P112" s="242">
        <v>4163911.0</v>
      </c>
      <c r="Q112" s="247"/>
      <c r="R112" s="242">
        <v>175280.0</v>
      </c>
      <c r="S112" s="247"/>
      <c r="T112" s="242">
        <v>3988631.0</v>
      </c>
      <c r="U112" s="236"/>
      <c r="V112" s="236"/>
      <c r="W112" s="236"/>
      <c r="X112" s="236"/>
      <c r="Y112" s="236"/>
      <c r="Z112" s="236"/>
      <c r="AA112" s="236"/>
      <c r="AB112" s="236"/>
    </row>
    <row r="113">
      <c r="A113" s="236"/>
      <c r="B113" s="241" t="s">
        <v>192</v>
      </c>
      <c r="C113" s="242">
        <v>1833333.0</v>
      </c>
      <c r="D113" s="248"/>
      <c r="E113" s="248"/>
      <c r="F113" s="248"/>
      <c r="G113" s="242">
        <v>53502.0</v>
      </c>
      <c r="H113" s="242">
        <v>333333.0</v>
      </c>
      <c r="I113" s="247"/>
      <c r="J113" s="247"/>
      <c r="K113" s="247"/>
      <c r="L113" s="247"/>
      <c r="M113" s="242">
        <v>1683349.0</v>
      </c>
      <c r="N113" s="247"/>
      <c r="O113" s="247"/>
      <c r="P113" s="242">
        <v>3901394.0</v>
      </c>
      <c r="Q113" s="247"/>
      <c r="R113" s="242">
        <v>175280.0</v>
      </c>
      <c r="S113" s="247"/>
      <c r="T113" s="242">
        <v>3726114.0</v>
      </c>
      <c r="U113" s="236"/>
      <c r="V113" s="236"/>
      <c r="W113" s="236"/>
      <c r="X113" s="236"/>
      <c r="Y113" s="236"/>
      <c r="Z113" s="236"/>
      <c r="AA113" s="236"/>
      <c r="AB113" s="236"/>
    </row>
    <row r="114">
      <c r="A114" s="236"/>
      <c r="B114" s="241" t="s">
        <v>194</v>
      </c>
      <c r="C114" s="242">
        <v>1833333.0</v>
      </c>
      <c r="D114" s="248"/>
      <c r="E114" s="248"/>
      <c r="F114" s="248"/>
      <c r="G114" s="242">
        <v>99952.0</v>
      </c>
      <c r="H114" s="242">
        <v>333333.0</v>
      </c>
      <c r="I114" s="247"/>
      <c r="J114" s="247"/>
      <c r="K114" s="247"/>
      <c r="L114" s="247"/>
      <c r="M114" s="242">
        <v>1685300.0</v>
      </c>
      <c r="N114" s="247"/>
      <c r="O114" s="247"/>
      <c r="P114" s="242">
        <v>3951918.0</v>
      </c>
      <c r="Q114" s="247"/>
      <c r="R114" s="242">
        <v>175280.0</v>
      </c>
      <c r="S114" s="247"/>
      <c r="T114" s="242">
        <v>3776638.0</v>
      </c>
      <c r="U114" s="236"/>
      <c r="V114" s="236"/>
      <c r="W114" s="236"/>
      <c r="X114" s="236"/>
      <c r="Y114" s="236"/>
      <c r="Z114" s="236"/>
      <c r="AA114" s="236"/>
      <c r="AB114" s="236"/>
    </row>
    <row r="115">
      <c r="A115" s="236"/>
      <c r="B115" s="241" t="s">
        <v>3393</v>
      </c>
      <c r="C115" s="242">
        <v>1833333.0</v>
      </c>
      <c r="D115" s="248"/>
      <c r="E115" s="248"/>
      <c r="F115" s="248"/>
      <c r="G115" s="242">
        <v>93518.0</v>
      </c>
      <c r="H115" s="242">
        <v>333333.0</v>
      </c>
      <c r="I115" s="247"/>
      <c r="J115" s="247"/>
      <c r="K115" s="247"/>
      <c r="L115" s="247"/>
      <c r="M115" s="242">
        <v>1505465.0</v>
      </c>
      <c r="N115" s="247"/>
      <c r="O115" s="247"/>
      <c r="P115" s="242">
        <v>3570019.0</v>
      </c>
      <c r="Q115" s="247"/>
      <c r="R115" s="247"/>
      <c r="S115" s="247"/>
      <c r="T115" s="242">
        <v>3570019.0</v>
      </c>
      <c r="U115" s="236"/>
      <c r="V115" s="236"/>
      <c r="W115" s="236"/>
      <c r="X115" s="236"/>
      <c r="Y115" s="236"/>
      <c r="Z115" s="236"/>
      <c r="AA115" s="236"/>
      <c r="AB115" s="236"/>
    </row>
    <row r="116">
      <c r="A116" s="236"/>
      <c r="B116" s="249" t="s">
        <v>3394</v>
      </c>
      <c r="C116" s="242">
        <v>1.3333333E7</v>
      </c>
      <c r="D116" s="248"/>
      <c r="E116" s="248"/>
      <c r="F116" s="248"/>
      <c r="G116" s="247"/>
      <c r="H116" s="247"/>
      <c r="I116" s="247"/>
      <c r="J116" s="247"/>
      <c r="K116" s="247"/>
      <c r="L116" s="247"/>
      <c r="M116" s="247"/>
      <c r="N116" s="247"/>
      <c r="O116" s="247"/>
      <c r="P116" s="242">
        <v>1.1282051E7</v>
      </c>
      <c r="Q116" s="247"/>
      <c r="R116" s="247"/>
      <c r="S116" s="242">
        <v>5000000.0</v>
      </c>
      <c r="T116" s="242">
        <v>6282051.0</v>
      </c>
      <c r="U116" s="236"/>
      <c r="V116" s="236"/>
      <c r="W116" s="236"/>
      <c r="X116" s="236"/>
      <c r="Y116" s="236"/>
      <c r="Z116" s="236"/>
      <c r="AA116" s="236"/>
      <c r="AB116" s="236"/>
    </row>
    <row r="117">
      <c r="A117" s="236"/>
      <c r="B117" s="249" t="s">
        <v>217</v>
      </c>
      <c r="C117" s="242">
        <v>1.8333333E7</v>
      </c>
      <c r="D117" s="248"/>
      <c r="E117" s="248"/>
      <c r="F117" s="248"/>
      <c r="G117" s="247"/>
      <c r="H117" s="247"/>
      <c r="I117" s="247"/>
      <c r="J117" s="247"/>
      <c r="K117" s="247"/>
      <c r="L117" s="247"/>
      <c r="M117" s="247"/>
      <c r="N117" s="247"/>
      <c r="O117" s="247"/>
      <c r="P117" s="242">
        <v>1.8333333E7</v>
      </c>
      <c r="Q117" s="247"/>
      <c r="R117" s="242">
        <v>350000.0</v>
      </c>
      <c r="S117" s="247"/>
      <c r="T117" s="242">
        <v>1.7983333E7</v>
      </c>
      <c r="U117" s="236"/>
      <c r="V117" s="236"/>
      <c r="W117" s="236"/>
      <c r="X117" s="236"/>
      <c r="Y117" s="236"/>
      <c r="Z117" s="236"/>
      <c r="AA117" s="236"/>
      <c r="AB117" s="236"/>
    </row>
    <row r="118">
      <c r="A118" s="236"/>
      <c r="B118" s="241" t="s">
        <v>3370</v>
      </c>
      <c r="C118" s="242">
        <v>4000000.0</v>
      </c>
      <c r="D118" s="248"/>
      <c r="E118" s="248"/>
      <c r="F118" s="248"/>
      <c r="G118" s="247"/>
      <c r="H118" s="247"/>
      <c r="I118" s="247"/>
      <c r="J118" s="247"/>
      <c r="K118" s="247"/>
      <c r="L118" s="247"/>
      <c r="M118" s="247"/>
      <c r="N118" s="247"/>
      <c r="O118" s="247"/>
      <c r="P118" s="242">
        <v>2923077.0</v>
      </c>
      <c r="Q118" s="247"/>
      <c r="R118" s="242">
        <v>175280.0</v>
      </c>
      <c r="S118" s="247"/>
      <c r="T118" s="242">
        <v>2747797.0</v>
      </c>
      <c r="U118" s="236"/>
      <c r="V118" s="236"/>
      <c r="W118" s="236"/>
      <c r="X118" s="236"/>
      <c r="Y118" s="236"/>
      <c r="Z118" s="236"/>
      <c r="AA118" s="236"/>
      <c r="AB118" s="236"/>
    </row>
    <row r="119">
      <c r="A119" s="237"/>
      <c r="B119" s="238" t="s">
        <v>3395</v>
      </c>
      <c r="C119" s="239">
        <f>sum(C120:C132)</f>
        <v>91508613</v>
      </c>
      <c r="D119" s="240"/>
      <c r="E119" s="240"/>
      <c r="F119" s="240"/>
      <c r="G119" s="239">
        <f t="shared" ref="G119:T119" si="16">sum(G120:G132)</f>
        <v>507740</v>
      </c>
      <c r="H119" s="239">
        <f t="shared" si="16"/>
        <v>0</v>
      </c>
      <c r="I119" s="239">
        <f t="shared" si="16"/>
        <v>0</v>
      </c>
      <c r="J119" s="239">
        <f t="shared" si="16"/>
        <v>0</v>
      </c>
      <c r="K119" s="239">
        <f t="shared" si="16"/>
        <v>0</v>
      </c>
      <c r="L119" s="239">
        <f t="shared" si="16"/>
        <v>0</v>
      </c>
      <c r="M119" s="239">
        <f t="shared" si="16"/>
        <v>2606250</v>
      </c>
      <c r="N119" s="239">
        <f t="shared" si="16"/>
        <v>0</v>
      </c>
      <c r="O119" s="239">
        <f t="shared" si="16"/>
        <v>0</v>
      </c>
      <c r="P119" s="239">
        <f t="shared" si="16"/>
        <v>94743063</v>
      </c>
      <c r="Q119" s="239">
        <f t="shared" si="16"/>
        <v>0</v>
      </c>
      <c r="R119" s="239">
        <f t="shared" si="16"/>
        <v>1436960</v>
      </c>
      <c r="S119" s="239">
        <f t="shared" si="16"/>
        <v>666667</v>
      </c>
      <c r="T119" s="239">
        <f t="shared" si="16"/>
        <v>92639437</v>
      </c>
      <c r="U119" s="236"/>
      <c r="V119" s="236"/>
      <c r="W119" s="236"/>
      <c r="X119" s="236"/>
      <c r="Y119" s="236"/>
      <c r="Z119" s="236"/>
      <c r="AA119" s="236"/>
      <c r="AB119" s="236"/>
    </row>
    <row r="120">
      <c r="A120" s="236"/>
      <c r="B120" s="249" t="s">
        <v>215</v>
      </c>
      <c r="C120" s="242">
        <v>2.1666667E7</v>
      </c>
      <c r="D120" s="248"/>
      <c r="E120" s="248"/>
      <c r="F120" s="248"/>
      <c r="G120" s="247"/>
      <c r="H120" s="247"/>
      <c r="I120" s="247"/>
      <c r="J120" s="247"/>
      <c r="K120" s="247"/>
      <c r="L120" s="247"/>
      <c r="M120" s="247"/>
      <c r="N120" s="247"/>
      <c r="O120" s="247"/>
      <c r="P120" s="242">
        <v>2.1666667E7</v>
      </c>
      <c r="Q120" s="247"/>
      <c r="R120" s="242">
        <v>175280.0</v>
      </c>
      <c r="S120" s="247"/>
      <c r="T120" s="242">
        <v>2.1491387E7</v>
      </c>
      <c r="U120" s="236"/>
      <c r="V120" s="236"/>
      <c r="W120" s="236"/>
      <c r="X120" s="236"/>
      <c r="Y120" s="236"/>
      <c r="Z120" s="236"/>
      <c r="AA120" s="236"/>
      <c r="AB120" s="236"/>
    </row>
    <row r="121">
      <c r="A121" s="236"/>
      <c r="B121" s="241" t="s">
        <v>3348</v>
      </c>
      <c r="C121" s="242">
        <v>5333333.0</v>
      </c>
      <c r="D121" s="248"/>
      <c r="E121" s="248"/>
      <c r="F121" s="248"/>
      <c r="G121" s="242">
        <v>0.0</v>
      </c>
      <c r="H121" s="247"/>
      <c r="I121" s="247"/>
      <c r="J121" s="247"/>
      <c r="K121" s="247"/>
      <c r="L121" s="247"/>
      <c r="M121" s="247"/>
      <c r="N121" s="247"/>
      <c r="O121" s="247"/>
      <c r="P121" s="242">
        <v>5333333.0</v>
      </c>
      <c r="Q121" s="247"/>
      <c r="R121" s="242">
        <v>175280.0</v>
      </c>
      <c r="S121" s="247"/>
      <c r="T121" s="242">
        <v>5158053.0</v>
      </c>
      <c r="U121" s="236"/>
      <c r="V121" s="236"/>
      <c r="W121" s="236"/>
      <c r="X121" s="236"/>
      <c r="Y121" s="236"/>
      <c r="Z121" s="236"/>
      <c r="AA121" s="236"/>
      <c r="AB121" s="236"/>
    </row>
    <row r="122">
      <c r="A122" s="236"/>
      <c r="B122" s="241" t="s">
        <v>3349</v>
      </c>
      <c r="C122" s="242">
        <v>7666667.0</v>
      </c>
      <c r="D122" s="248"/>
      <c r="E122" s="248"/>
      <c r="F122" s="248"/>
      <c r="G122" s="242">
        <v>0.0</v>
      </c>
      <c r="H122" s="247"/>
      <c r="I122" s="247"/>
      <c r="J122" s="247"/>
      <c r="K122" s="247"/>
      <c r="L122" s="247"/>
      <c r="M122" s="247"/>
      <c r="N122" s="247"/>
      <c r="O122" s="247"/>
      <c r="P122" s="242">
        <v>7666667.0</v>
      </c>
      <c r="Q122" s="247"/>
      <c r="R122" s="242">
        <v>175280.0</v>
      </c>
      <c r="S122" s="247"/>
      <c r="T122" s="242">
        <v>7491387.0</v>
      </c>
      <c r="U122" s="236"/>
      <c r="V122" s="236"/>
      <c r="W122" s="236"/>
      <c r="X122" s="236"/>
      <c r="Y122" s="236"/>
      <c r="Z122" s="236"/>
      <c r="AA122" s="236"/>
      <c r="AB122" s="236"/>
    </row>
    <row r="123">
      <c r="A123" s="236"/>
      <c r="B123" s="241" t="s">
        <v>3321</v>
      </c>
      <c r="C123" s="242">
        <v>6666667.0</v>
      </c>
      <c r="D123" s="248"/>
      <c r="E123" s="248"/>
      <c r="F123" s="248"/>
      <c r="G123" s="242">
        <v>0.0</v>
      </c>
      <c r="H123" s="247"/>
      <c r="I123" s="247"/>
      <c r="J123" s="247"/>
      <c r="K123" s="247"/>
      <c r="L123" s="247"/>
      <c r="M123" s="247"/>
      <c r="N123" s="247"/>
      <c r="O123" s="247"/>
      <c r="P123" s="242">
        <v>6656513.0</v>
      </c>
      <c r="Q123" s="247"/>
      <c r="R123" s="242">
        <v>175280.0</v>
      </c>
      <c r="S123" s="247"/>
      <c r="T123" s="242">
        <v>6481233.0</v>
      </c>
      <c r="U123" s="236"/>
      <c r="V123" s="236"/>
      <c r="W123" s="236"/>
      <c r="X123" s="236"/>
      <c r="Y123" s="236"/>
      <c r="Z123" s="236"/>
      <c r="AA123" s="236"/>
      <c r="AB123" s="236"/>
    </row>
    <row r="124">
      <c r="A124" s="236"/>
      <c r="B124" s="241" t="s">
        <v>230</v>
      </c>
      <c r="C124" s="242">
        <v>8333333.0</v>
      </c>
      <c r="D124" s="248"/>
      <c r="E124" s="248"/>
      <c r="F124" s="248"/>
      <c r="G124" s="242">
        <v>0.0</v>
      </c>
      <c r="H124" s="247"/>
      <c r="I124" s="247"/>
      <c r="J124" s="247"/>
      <c r="K124" s="247"/>
      <c r="L124" s="247"/>
      <c r="M124" s="247"/>
      <c r="N124" s="247"/>
      <c r="O124" s="247"/>
      <c r="P124" s="242">
        <v>8333333.0</v>
      </c>
      <c r="Q124" s="247"/>
      <c r="R124" s="242">
        <v>210000.0</v>
      </c>
      <c r="S124" s="247"/>
      <c r="T124" s="242">
        <v>8123333.0</v>
      </c>
      <c r="U124" s="236"/>
      <c r="V124" s="236"/>
      <c r="W124" s="236"/>
      <c r="X124" s="236"/>
      <c r="Y124" s="236"/>
      <c r="Z124" s="236"/>
      <c r="AA124" s="236"/>
      <c r="AB124" s="236"/>
    </row>
    <row r="125">
      <c r="A125" s="236"/>
      <c r="B125" s="241" t="s">
        <v>232</v>
      </c>
      <c r="C125" s="242">
        <v>8333333.0</v>
      </c>
      <c r="D125" s="248"/>
      <c r="E125" s="248"/>
      <c r="F125" s="248"/>
      <c r="G125" s="242">
        <v>0.0</v>
      </c>
      <c r="H125" s="247"/>
      <c r="I125" s="247"/>
      <c r="J125" s="247"/>
      <c r="K125" s="247"/>
      <c r="L125" s="247"/>
      <c r="M125" s="247"/>
      <c r="N125" s="247"/>
      <c r="O125" s="247"/>
      <c r="P125" s="242">
        <v>8333333.0</v>
      </c>
      <c r="Q125" s="247"/>
      <c r="R125" s="247"/>
      <c r="S125" s="247"/>
      <c r="T125" s="242">
        <v>8333333.0</v>
      </c>
      <c r="U125" s="236"/>
      <c r="V125" s="236"/>
      <c r="W125" s="236"/>
      <c r="X125" s="236"/>
      <c r="Y125" s="236"/>
      <c r="Z125" s="236"/>
      <c r="AA125" s="236"/>
      <c r="AB125" s="236"/>
    </row>
    <row r="126">
      <c r="A126" s="236"/>
      <c r="B126" s="241" t="s">
        <v>234</v>
      </c>
      <c r="C126" s="242">
        <v>4000000.0</v>
      </c>
      <c r="D126" s="248"/>
      <c r="E126" s="248"/>
      <c r="F126" s="248"/>
      <c r="G126" s="242">
        <v>339615.0</v>
      </c>
      <c r="H126" s="247"/>
      <c r="I126" s="247"/>
      <c r="J126" s="247"/>
      <c r="K126" s="247"/>
      <c r="L126" s="247"/>
      <c r="M126" s="242">
        <v>868750.0</v>
      </c>
      <c r="N126" s="247"/>
      <c r="O126" s="247"/>
      <c r="P126" s="242">
        <v>5362212.0</v>
      </c>
      <c r="Q126" s="247"/>
      <c r="R126" s="242">
        <v>175280.0</v>
      </c>
      <c r="S126" s="247"/>
      <c r="T126" s="242">
        <v>5186932.0</v>
      </c>
      <c r="U126" s="236"/>
      <c r="V126" s="236"/>
      <c r="W126" s="236"/>
      <c r="X126" s="236"/>
      <c r="Y126" s="236"/>
      <c r="Z126" s="236"/>
      <c r="AA126" s="236"/>
      <c r="AB126" s="236"/>
    </row>
    <row r="127">
      <c r="A127" s="236"/>
      <c r="B127" s="241" t="s">
        <v>236</v>
      </c>
      <c r="C127" s="242">
        <v>4333333.0</v>
      </c>
      <c r="D127" s="248"/>
      <c r="E127" s="248"/>
      <c r="F127" s="248"/>
      <c r="G127" s="242">
        <v>147292.0</v>
      </c>
      <c r="H127" s="247"/>
      <c r="I127" s="247"/>
      <c r="J127" s="247"/>
      <c r="K127" s="247"/>
      <c r="L127" s="247"/>
      <c r="M127" s="242">
        <v>868750.0</v>
      </c>
      <c r="N127" s="247"/>
      <c r="O127" s="247"/>
      <c r="P127" s="242">
        <v>5349375.0</v>
      </c>
      <c r="Q127" s="247"/>
      <c r="R127" s="247"/>
      <c r="S127" s="247"/>
      <c r="T127" s="242">
        <v>5349375.0</v>
      </c>
      <c r="U127" s="236"/>
      <c r="V127" s="236"/>
      <c r="W127" s="236"/>
      <c r="X127" s="236"/>
      <c r="Y127" s="236"/>
      <c r="Z127" s="236"/>
      <c r="AA127" s="236"/>
      <c r="AB127" s="236"/>
    </row>
    <row r="128">
      <c r="A128" s="236"/>
      <c r="B128" s="241" t="s">
        <v>238</v>
      </c>
      <c r="C128" s="242">
        <v>4333333.0</v>
      </c>
      <c r="D128" s="248"/>
      <c r="E128" s="248"/>
      <c r="F128" s="248"/>
      <c r="G128" s="242">
        <v>20833.0</v>
      </c>
      <c r="H128" s="247"/>
      <c r="I128" s="247"/>
      <c r="J128" s="247"/>
      <c r="K128" s="247"/>
      <c r="L128" s="247"/>
      <c r="M128" s="242">
        <v>868750.0</v>
      </c>
      <c r="N128" s="247"/>
      <c r="O128" s="247"/>
      <c r="P128" s="242">
        <v>5199683.0</v>
      </c>
      <c r="Q128" s="247"/>
      <c r="R128" s="242">
        <v>175280.0</v>
      </c>
      <c r="S128" s="242">
        <v>666667.0</v>
      </c>
      <c r="T128" s="242">
        <v>4357737.0</v>
      </c>
      <c r="U128" s="236"/>
      <c r="V128" s="236"/>
      <c r="W128" s="236"/>
      <c r="X128" s="236"/>
      <c r="Y128" s="236"/>
      <c r="Z128" s="236"/>
      <c r="AA128" s="236"/>
      <c r="AB128" s="236"/>
    </row>
    <row r="129">
      <c r="A129" s="236"/>
      <c r="B129" s="241" t="s">
        <v>3323</v>
      </c>
      <c r="C129" s="242">
        <v>4000000.0</v>
      </c>
      <c r="D129" s="248"/>
      <c r="E129" s="248"/>
      <c r="F129" s="248"/>
      <c r="G129" s="242">
        <v>0.0</v>
      </c>
      <c r="H129" s="247"/>
      <c r="I129" s="247"/>
      <c r="J129" s="247"/>
      <c r="K129" s="247"/>
      <c r="L129" s="247"/>
      <c r="M129" s="247"/>
      <c r="N129" s="247"/>
      <c r="O129" s="247"/>
      <c r="P129" s="242">
        <v>4000000.0</v>
      </c>
      <c r="Q129" s="247"/>
      <c r="R129" s="247"/>
      <c r="S129" s="247"/>
      <c r="T129" s="242">
        <v>4000000.0</v>
      </c>
      <c r="U129" s="236"/>
      <c r="V129" s="236"/>
      <c r="W129" s="236"/>
      <c r="X129" s="236"/>
      <c r="Y129" s="236"/>
      <c r="Z129" s="236"/>
      <c r="AA129" s="236"/>
      <c r="AB129" s="236"/>
    </row>
    <row r="130">
      <c r="A130" s="236"/>
      <c r="B130" s="241" t="s">
        <v>248</v>
      </c>
      <c r="C130" s="242">
        <v>5841947.0</v>
      </c>
      <c r="D130" s="248"/>
      <c r="E130" s="248"/>
      <c r="F130" s="248"/>
      <c r="G130" s="242">
        <v>0.0</v>
      </c>
      <c r="H130" s="247"/>
      <c r="I130" s="247"/>
      <c r="J130" s="247"/>
      <c r="K130" s="247"/>
      <c r="L130" s="247"/>
      <c r="M130" s="247"/>
      <c r="N130" s="247"/>
      <c r="O130" s="247"/>
      <c r="P130" s="242">
        <v>5841947.0</v>
      </c>
      <c r="Q130" s="247"/>
      <c r="R130" s="242">
        <v>175280.0</v>
      </c>
      <c r="S130" s="247"/>
      <c r="T130" s="242">
        <v>5666667.0</v>
      </c>
      <c r="U130" s="236"/>
      <c r="V130" s="236"/>
      <c r="W130" s="236"/>
      <c r="X130" s="236"/>
      <c r="Y130" s="236"/>
      <c r="Z130" s="236"/>
      <c r="AA130" s="236"/>
      <c r="AB130" s="236"/>
    </row>
    <row r="131">
      <c r="A131" s="236"/>
      <c r="B131" s="241" t="s">
        <v>3396</v>
      </c>
      <c r="C131" s="242">
        <v>9333333.0</v>
      </c>
      <c r="D131" s="248"/>
      <c r="E131" s="248"/>
      <c r="F131" s="248"/>
      <c r="G131" s="247"/>
      <c r="H131" s="247"/>
      <c r="I131" s="247"/>
      <c r="J131" s="247"/>
      <c r="K131" s="247"/>
      <c r="L131" s="247"/>
      <c r="M131" s="247"/>
      <c r="N131" s="247"/>
      <c r="O131" s="247"/>
      <c r="P131" s="242">
        <v>9333333.0</v>
      </c>
      <c r="Q131" s="247"/>
      <c r="R131" s="247"/>
      <c r="S131" s="247"/>
      <c r="T131" s="242">
        <v>9333333.0</v>
      </c>
      <c r="U131" s="236"/>
      <c r="V131" s="236"/>
      <c r="W131" s="236"/>
      <c r="X131" s="236"/>
      <c r="Y131" s="236"/>
      <c r="Z131" s="236"/>
      <c r="AA131" s="236"/>
      <c r="AB131" s="236"/>
    </row>
    <row r="132">
      <c r="A132" s="236"/>
      <c r="B132" s="241" t="s">
        <v>3350</v>
      </c>
      <c r="C132" s="242">
        <v>1666667.0</v>
      </c>
      <c r="D132" s="248"/>
      <c r="E132" s="248"/>
      <c r="F132" s="248"/>
      <c r="G132" s="247"/>
      <c r="H132" s="247"/>
      <c r="I132" s="247"/>
      <c r="J132" s="247"/>
      <c r="K132" s="247"/>
      <c r="L132" s="247"/>
      <c r="M132" s="247"/>
      <c r="N132" s="247"/>
      <c r="O132" s="247"/>
      <c r="P132" s="242">
        <v>1666667.0</v>
      </c>
      <c r="Q132" s="247"/>
      <c r="R132" s="247"/>
      <c r="S132" s="247"/>
      <c r="T132" s="242">
        <v>1666667.0</v>
      </c>
      <c r="U132" s="236"/>
      <c r="V132" s="236"/>
      <c r="W132" s="236"/>
      <c r="X132" s="236"/>
      <c r="Y132" s="236"/>
      <c r="Z132" s="236"/>
      <c r="AA132" s="236"/>
      <c r="AB132" s="236"/>
    </row>
    <row r="133">
      <c r="A133" s="237"/>
      <c r="B133" s="238" t="s">
        <v>3397</v>
      </c>
      <c r="C133" s="239">
        <f>sum(C134:C148)</f>
        <v>70666667</v>
      </c>
      <c r="D133" s="240"/>
      <c r="E133" s="240"/>
      <c r="F133" s="240"/>
      <c r="G133" s="239">
        <f t="shared" ref="G133:T133" si="17">sum(G134:G148)</f>
        <v>4021697</v>
      </c>
      <c r="H133" s="239">
        <f t="shared" si="17"/>
        <v>9500000</v>
      </c>
      <c r="I133" s="239">
        <f t="shared" si="17"/>
        <v>2000000</v>
      </c>
      <c r="J133" s="239">
        <f t="shared" si="17"/>
        <v>0</v>
      </c>
      <c r="K133" s="239">
        <f t="shared" si="17"/>
        <v>100000</v>
      </c>
      <c r="L133" s="239">
        <f t="shared" si="17"/>
        <v>0</v>
      </c>
      <c r="M133" s="239">
        <f t="shared" si="17"/>
        <v>247239923</v>
      </c>
      <c r="N133" s="239">
        <f t="shared" si="17"/>
        <v>0</v>
      </c>
      <c r="O133" s="239">
        <f t="shared" si="17"/>
        <v>0</v>
      </c>
      <c r="P133" s="239">
        <f t="shared" si="17"/>
        <v>333985897</v>
      </c>
      <c r="Q133" s="239">
        <f t="shared" si="17"/>
        <v>0</v>
      </c>
      <c r="R133" s="239">
        <f t="shared" si="17"/>
        <v>2802800</v>
      </c>
      <c r="S133" s="239">
        <f t="shared" si="17"/>
        <v>2000000</v>
      </c>
      <c r="T133" s="239">
        <f t="shared" si="17"/>
        <v>329183097</v>
      </c>
      <c r="U133" s="236"/>
      <c r="V133" s="236"/>
      <c r="W133" s="236"/>
      <c r="X133" s="236"/>
      <c r="Y133" s="236"/>
      <c r="Z133" s="236"/>
      <c r="AA133" s="236"/>
      <c r="AB133" s="236"/>
    </row>
    <row r="134">
      <c r="A134" s="236"/>
      <c r="B134" s="241" t="s">
        <v>191</v>
      </c>
      <c r="C134" s="242">
        <v>6666667.0</v>
      </c>
      <c r="D134" s="248"/>
      <c r="E134" s="248"/>
      <c r="F134" s="248"/>
      <c r="G134" s="242">
        <v>1293910.0</v>
      </c>
      <c r="H134" s="247"/>
      <c r="I134" s="247"/>
      <c r="J134" s="247"/>
      <c r="K134" s="247"/>
      <c r="L134" s="247"/>
      <c r="M134" s="242">
        <v>783333.0</v>
      </c>
      <c r="N134" s="247"/>
      <c r="O134" s="247"/>
      <c r="P134" s="242">
        <v>9513141.0</v>
      </c>
      <c r="Q134" s="247"/>
      <c r="R134" s="242">
        <v>315000.0</v>
      </c>
      <c r="S134" s="247"/>
      <c r="T134" s="242">
        <v>9198141.0</v>
      </c>
      <c r="U134" s="236"/>
      <c r="V134" s="236"/>
      <c r="W134" s="236"/>
      <c r="X134" s="236"/>
      <c r="Y134" s="236"/>
      <c r="Z134" s="236"/>
      <c r="AA134" s="236"/>
      <c r="AB134" s="236"/>
    </row>
    <row r="135">
      <c r="A135" s="236"/>
      <c r="B135" s="241" t="s">
        <v>3364</v>
      </c>
      <c r="C135" s="242">
        <v>2000000.0</v>
      </c>
      <c r="D135" s="248"/>
      <c r="E135" s="248"/>
      <c r="F135" s="248"/>
      <c r="G135" s="242">
        <v>155577.0</v>
      </c>
      <c r="H135" s="242">
        <v>1333333.0</v>
      </c>
      <c r="I135" s="247"/>
      <c r="J135" s="247"/>
      <c r="K135" s="247"/>
      <c r="L135" s="247"/>
      <c r="M135" s="242">
        <v>1285000.0</v>
      </c>
      <c r="N135" s="247"/>
      <c r="O135" s="247"/>
      <c r="P135" s="242">
        <v>4817679.0</v>
      </c>
      <c r="Q135" s="247"/>
      <c r="R135" s="242">
        <v>175280.0</v>
      </c>
      <c r="S135" s="247"/>
      <c r="T135" s="242">
        <v>4642399.0</v>
      </c>
      <c r="U135" s="236"/>
      <c r="V135" s="236"/>
      <c r="W135" s="236"/>
      <c r="X135" s="236"/>
      <c r="Y135" s="236"/>
      <c r="Z135" s="236"/>
      <c r="AA135" s="236"/>
      <c r="AB135" s="236"/>
    </row>
    <row r="136">
      <c r="A136" s="236"/>
      <c r="B136" s="241" t="s">
        <v>3363</v>
      </c>
      <c r="C136" s="242">
        <v>2000000.0</v>
      </c>
      <c r="D136" s="248"/>
      <c r="E136" s="248"/>
      <c r="F136" s="248"/>
      <c r="G136" s="242">
        <v>293942.0</v>
      </c>
      <c r="H136" s="242">
        <v>1000000.0</v>
      </c>
      <c r="I136" s="242">
        <v>2000000.0</v>
      </c>
      <c r="J136" s="247"/>
      <c r="K136" s="242">
        <v>100000.0</v>
      </c>
      <c r="L136" s="247"/>
      <c r="M136" s="242">
        <v>1335000.0</v>
      </c>
      <c r="N136" s="247"/>
      <c r="O136" s="247"/>
      <c r="P136" s="242">
        <v>6720619.0</v>
      </c>
      <c r="Q136" s="247"/>
      <c r="R136" s="242">
        <v>175280.0</v>
      </c>
      <c r="S136" s="247"/>
      <c r="T136" s="242">
        <v>6545339.0</v>
      </c>
      <c r="U136" s="236"/>
      <c r="V136" s="236"/>
      <c r="W136" s="236"/>
      <c r="X136" s="236"/>
      <c r="Y136" s="236"/>
      <c r="Z136" s="236"/>
      <c r="AA136" s="236"/>
      <c r="AB136" s="236"/>
    </row>
    <row r="137">
      <c r="A137" s="236"/>
      <c r="B137" s="241" t="s">
        <v>178</v>
      </c>
      <c r="C137" s="242">
        <v>2000000.0</v>
      </c>
      <c r="D137" s="248"/>
      <c r="E137" s="248"/>
      <c r="F137" s="248"/>
      <c r="G137" s="242">
        <v>86538.0</v>
      </c>
      <c r="H137" s="242">
        <v>500000.0</v>
      </c>
      <c r="I137" s="247"/>
      <c r="J137" s="247"/>
      <c r="K137" s="247"/>
      <c r="L137" s="247"/>
      <c r="M137" s="242">
        <v>841667.0</v>
      </c>
      <c r="N137" s="247"/>
      <c r="O137" s="247"/>
      <c r="P137" s="242">
        <v>3473221.0</v>
      </c>
      <c r="Q137" s="247"/>
      <c r="R137" s="242">
        <v>175280.0</v>
      </c>
      <c r="S137" s="247"/>
      <c r="T137" s="242">
        <v>3297941.0</v>
      </c>
      <c r="U137" s="236"/>
      <c r="V137" s="236"/>
      <c r="W137" s="236"/>
      <c r="X137" s="236"/>
      <c r="Y137" s="236"/>
      <c r="Z137" s="236"/>
      <c r="AA137" s="236"/>
      <c r="AB137" s="236"/>
    </row>
    <row r="138">
      <c r="A138" s="236"/>
      <c r="B138" s="241" t="s">
        <v>3398</v>
      </c>
      <c r="C138" s="242">
        <v>2000000.0</v>
      </c>
      <c r="D138" s="248"/>
      <c r="E138" s="248"/>
      <c r="F138" s="248"/>
      <c r="G138" s="242">
        <v>24038.0</v>
      </c>
      <c r="H138" s="242">
        <v>333333.0</v>
      </c>
      <c r="I138" s="247"/>
      <c r="J138" s="247"/>
      <c r="K138" s="247"/>
      <c r="L138" s="247"/>
      <c r="M138" s="242">
        <v>828333.0</v>
      </c>
      <c r="N138" s="247"/>
      <c r="O138" s="247"/>
      <c r="P138" s="242">
        <v>2330428.0</v>
      </c>
      <c r="Q138" s="247"/>
      <c r="R138" s="247"/>
      <c r="S138" s="247"/>
      <c r="T138" s="242">
        <v>2330428.0</v>
      </c>
      <c r="U138" s="236"/>
      <c r="V138" s="236"/>
      <c r="W138" s="236"/>
      <c r="X138" s="236"/>
      <c r="Y138" s="236"/>
      <c r="Z138" s="236"/>
      <c r="AA138" s="236"/>
      <c r="AB138" s="236"/>
    </row>
    <row r="139">
      <c r="A139" s="236"/>
      <c r="B139" s="241" t="s">
        <v>3399</v>
      </c>
      <c r="C139" s="242">
        <v>2000000.0</v>
      </c>
      <c r="D139" s="248"/>
      <c r="E139" s="248"/>
      <c r="F139" s="248"/>
      <c r="G139" s="242">
        <v>210192.0</v>
      </c>
      <c r="H139" s="242">
        <v>500000.0</v>
      </c>
      <c r="I139" s="247"/>
      <c r="J139" s="247"/>
      <c r="K139" s="247"/>
      <c r="L139" s="247"/>
      <c r="M139" s="242">
        <v>1276667.0</v>
      </c>
      <c r="N139" s="247"/>
      <c r="O139" s="247"/>
      <c r="P139" s="242">
        <v>3862821.0</v>
      </c>
      <c r="Q139" s="247"/>
      <c r="R139" s="242">
        <v>175280.0</v>
      </c>
      <c r="S139" s="247"/>
      <c r="T139" s="242">
        <v>3687541.0</v>
      </c>
      <c r="U139" s="236"/>
      <c r="V139" s="236"/>
      <c r="W139" s="236"/>
      <c r="X139" s="236"/>
      <c r="Y139" s="236"/>
      <c r="Z139" s="236"/>
      <c r="AA139" s="236"/>
      <c r="AB139" s="236"/>
    </row>
    <row r="140">
      <c r="A140" s="236"/>
      <c r="B140" s="241" t="s">
        <v>3400</v>
      </c>
      <c r="C140" s="242">
        <v>2000000.0</v>
      </c>
      <c r="D140" s="248"/>
      <c r="E140" s="248"/>
      <c r="F140" s="248"/>
      <c r="G140" s="242">
        <v>161058.0</v>
      </c>
      <c r="H140" s="242">
        <v>500000.0</v>
      </c>
      <c r="I140" s="247"/>
      <c r="J140" s="247"/>
      <c r="K140" s="247"/>
      <c r="L140" s="247"/>
      <c r="M140" s="242">
        <v>1053333.0</v>
      </c>
      <c r="N140" s="247"/>
      <c r="O140" s="247"/>
      <c r="P140" s="242">
        <v>3672222.0</v>
      </c>
      <c r="Q140" s="247"/>
      <c r="R140" s="247"/>
      <c r="S140" s="247"/>
      <c r="T140" s="242">
        <v>3672222.0</v>
      </c>
      <c r="U140" s="236"/>
      <c r="V140" s="236"/>
      <c r="W140" s="236"/>
      <c r="X140" s="236"/>
      <c r="Y140" s="236"/>
      <c r="Z140" s="236"/>
      <c r="AA140" s="236"/>
      <c r="AB140" s="236"/>
    </row>
    <row r="141">
      <c r="A141" s="236"/>
      <c r="B141" s="241" t="s">
        <v>3401</v>
      </c>
      <c r="C141" s="242">
        <v>2000000.0</v>
      </c>
      <c r="D141" s="248"/>
      <c r="E141" s="248"/>
      <c r="F141" s="248"/>
      <c r="G141" s="242">
        <v>149519.0</v>
      </c>
      <c r="H141" s="242">
        <v>1000000.0</v>
      </c>
      <c r="I141" s="247"/>
      <c r="J141" s="247"/>
      <c r="K141" s="247"/>
      <c r="L141" s="247"/>
      <c r="M141" s="242">
        <v>1836667.0</v>
      </c>
      <c r="N141" s="247"/>
      <c r="O141" s="247"/>
      <c r="P141" s="242">
        <v>5048932.0</v>
      </c>
      <c r="Q141" s="247"/>
      <c r="R141" s="242">
        <v>175280.0</v>
      </c>
      <c r="S141" s="247"/>
      <c r="T141" s="242">
        <v>4873652.0</v>
      </c>
      <c r="U141" s="236"/>
      <c r="V141" s="236"/>
      <c r="W141" s="236"/>
      <c r="X141" s="236"/>
      <c r="Y141" s="236"/>
      <c r="Z141" s="236"/>
      <c r="AA141" s="236"/>
      <c r="AB141" s="236"/>
    </row>
    <row r="142">
      <c r="A142" s="236"/>
      <c r="B142" s="241" t="s">
        <v>3358</v>
      </c>
      <c r="C142" s="242">
        <v>2000000.0</v>
      </c>
      <c r="D142" s="248"/>
      <c r="E142" s="248"/>
      <c r="F142" s="248"/>
      <c r="G142" s="242">
        <v>121538.0</v>
      </c>
      <c r="H142" s="242">
        <v>1000000.0</v>
      </c>
      <c r="I142" s="242">
        <v>0.0</v>
      </c>
      <c r="J142" s="247"/>
      <c r="K142" s="247"/>
      <c r="L142" s="247"/>
      <c r="M142" s="242">
        <v>1520000.0</v>
      </c>
      <c r="N142" s="247"/>
      <c r="O142" s="247"/>
      <c r="P142" s="242">
        <v>4699685.0</v>
      </c>
      <c r="Q142" s="247"/>
      <c r="R142" s="242">
        <v>175280.0</v>
      </c>
      <c r="S142" s="242">
        <v>2000000.0</v>
      </c>
      <c r="T142" s="242">
        <v>2524405.0</v>
      </c>
      <c r="U142" s="236"/>
      <c r="V142" s="236"/>
      <c r="W142" s="236"/>
      <c r="X142" s="236"/>
      <c r="Y142" s="236"/>
      <c r="Z142" s="236"/>
      <c r="AA142" s="236"/>
      <c r="AB142" s="236"/>
    </row>
    <row r="143">
      <c r="A143" s="236"/>
      <c r="B143" s="241" t="s">
        <v>3357</v>
      </c>
      <c r="C143" s="242">
        <v>2000000.0</v>
      </c>
      <c r="D143" s="248"/>
      <c r="E143" s="248"/>
      <c r="F143" s="248"/>
      <c r="G143" s="242">
        <v>223558.0</v>
      </c>
      <c r="H143" s="242">
        <v>1000000.0</v>
      </c>
      <c r="I143" s="242">
        <v>0.0</v>
      </c>
      <c r="J143" s="247"/>
      <c r="K143" s="247"/>
      <c r="L143" s="247"/>
      <c r="M143" s="242">
        <v>1783333.0</v>
      </c>
      <c r="N143" s="247"/>
      <c r="O143" s="247"/>
      <c r="P143" s="242">
        <v>5069945.0</v>
      </c>
      <c r="Q143" s="247"/>
      <c r="R143" s="242">
        <v>175280.0</v>
      </c>
      <c r="S143" s="247"/>
      <c r="T143" s="242">
        <v>4894665.0</v>
      </c>
      <c r="U143" s="236"/>
      <c r="V143" s="236"/>
      <c r="W143" s="236"/>
      <c r="X143" s="236"/>
      <c r="Y143" s="236"/>
      <c r="Z143" s="236"/>
      <c r="AA143" s="236"/>
      <c r="AB143" s="236"/>
    </row>
    <row r="144">
      <c r="A144" s="236"/>
      <c r="B144" s="241" t="s">
        <v>3359</v>
      </c>
      <c r="C144" s="242">
        <v>2000000.0</v>
      </c>
      <c r="D144" s="248"/>
      <c r="E144" s="248"/>
      <c r="F144" s="248"/>
      <c r="G144" s="242">
        <v>92212.0</v>
      </c>
      <c r="H144" s="242">
        <v>1000000.0</v>
      </c>
      <c r="I144" s="242">
        <v>0.0</v>
      </c>
      <c r="J144" s="247"/>
      <c r="K144" s="247"/>
      <c r="L144" s="247"/>
      <c r="M144" s="242">
        <v>880000.0</v>
      </c>
      <c r="N144" s="247"/>
      <c r="O144" s="247"/>
      <c r="P144" s="242">
        <v>3433750.0</v>
      </c>
      <c r="Q144" s="247"/>
      <c r="R144" s="242">
        <v>175280.0</v>
      </c>
      <c r="S144" s="247"/>
      <c r="T144" s="242">
        <v>3258470.0</v>
      </c>
      <c r="U144" s="236"/>
      <c r="V144" s="236"/>
      <c r="W144" s="236"/>
      <c r="X144" s="236"/>
      <c r="Y144" s="236"/>
      <c r="Z144" s="236"/>
      <c r="AA144" s="236"/>
      <c r="AB144" s="236"/>
    </row>
    <row r="145">
      <c r="A145" s="236"/>
      <c r="B145" s="241" t="s">
        <v>3361</v>
      </c>
      <c r="C145" s="242">
        <v>2000000.0</v>
      </c>
      <c r="D145" s="248"/>
      <c r="E145" s="248"/>
      <c r="F145" s="248"/>
      <c r="G145" s="242">
        <v>164615.0</v>
      </c>
      <c r="H145" s="242">
        <v>666667.0</v>
      </c>
      <c r="I145" s="247"/>
      <c r="J145" s="247"/>
      <c r="K145" s="247"/>
      <c r="L145" s="247"/>
      <c r="M145" s="242">
        <v>1755000.0</v>
      </c>
      <c r="N145" s="247"/>
      <c r="O145" s="247"/>
      <c r="P145" s="242">
        <v>4655167.0</v>
      </c>
      <c r="Q145" s="247"/>
      <c r="R145" s="242">
        <v>175280.0</v>
      </c>
      <c r="S145" s="247"/>
      <c r="T145" s="242">
        <v>4479887.0</v>
      </c>
      <c r="U145" s="236"/>
      <c r="V145" s="236"/>
      <c r="W145" s="236"/>
      <c r="X145" s="236"/>
      <c r="Y145" s="236"/>
      <c r="Z145" s="236"/>
      <c r="AA145" s="236"/>
      <c r="AB145" s="236"/>
    </row>
    <row r="146">
      <c r="A146" s="236"/>
      <c r="B146" s="241" t="s">
        <v>3341</v>
      </c>
      <c r="C146" s="242">
        <v>2000000.0</v>
      </c>
      <c r="D146" s="248"/>
      <c r="E146" s="248"/>
      <c r="F146" s="248"/>
      <c r="G146" s="242">
        <v>159423.0</v>
      </c>
      <c r="H146" s="242">
        <v>666667.0</v>
      </c>
      <c r="I146" s="247"/>
      <c r="J146" s="247"/>
      <c r="K146" s="247"/>
      <c r="L146" s="247"/>
      <c r="M146" s="242">
        <v>1661667.0</v>
      </c>
      <c r="N146" s="247"/>
      <c r="O146" s="247"/>
      <c r="P146" s="242">
        <v>4670326.0</v>
      </c>
      <c r="Q146" s="247"/>
      <c r="R146" s="242">
        <v>175280.0</v>
      </c>
      <c r="S146" s="247"/>
      <c r="T146" s="242">
        <v>4495046.0</v>
      </c>
      <c r="U146" s="236"/>
      <c r="V146" s="236"/>
      <c r="W146" s="236"/>
      <c r="X146" s="236"/>
      <c r="Y146" s="236"/>
      <c r="Z146" s="236"/>
      <c r="AA146" s="236"/>
      <c r="AB146" s="236"/>
    </row>
    <row r="147">
      <c r="A147" s="236"/>
      <c r="B147" s="241" t="s">
        <v>3402</v>
      </c>
      <c r="C147" s="242">
        <v>2.0E7</v>
      </c>
      <c r="D147" s="248"/>
      <c r="E147" s="248"/>
      <c r="F147" s="248"/>
      <c r="G147" s="247"/>
      <c r="H147" s="247"/>
      <c r="I147" s="247"/>
      <c r="J147" s="247"/>
      <c r="K147" s="247"/>
      <c r="L147" s="247"/>
      <c r="M147" s="242">
        <v>9.9264595E7</v>
      </c>
      <c r="N147" s="247"/>
      <c r="O147" s="247"/>
      <c r="P147" s="242">
        <v>1.19264595E8</v>
      </c>
      <c r="Q147" s="242">
        <v>0.0</v>
      </c>
      <c r="R147" s="242">
        <v>0.0</v>
      </c>
      <c r="S147" s="242">
        <v>0.0</v>
      </c>
      <c r="T147" s="242">
        <f t="shared" ref="T147:T148" si="18">P147-Q147-R147-S147</f>
        <v>119264595</v>
      </c>
      <c r="U147" s="236"/>
      <c r="V147" s="236"/>
      <c r="W147" s="236"/>
      <c r="X147" s="236"/>
      <c r="Y147" s="236"/>
      <c r="Z147" s="236"/>
      <c r="AA147" s="236"/>
      <c r="AB147" s="236"/>
    </row>
    <row r="148">
      <c r="A148" s="236"/>
      <c r="B148" s="241" t="s">
        <v>3403</v>
      </c>
      <c r="C148" s="242">
        <v>2.0E7</v>
      </c>
      <c r="D148" s="248"/>
      <c r="E148" s="248"/>
      <c r="F148" s="248"/>
      <c r="G148" s="242">
        <v>885577.0</v>
      </c>
      <c r="H148" s="247"/>
      <c r="I148" s="247"/>
      <c r="J148" s="247"/>
      <c r="K148" s="247"/>
      <c r="L148" s="247"/>
      <c r="M148" s="242">
        <v>1.31135328E8</v>
      </c>
      <c r="N148" s="247"/>
      <c r="O148" s="247"/>
      <c r="P148" s="242">
        <v>1.52753366E8</v>
      </c>
      <c r="Q148" s="242">
        <v>0.0</v>
      </c>
      <c r="R148" s="242">
        <v>735000.0</v>
      </c>
      <c r="S148" s="242">
        <v>0.0</v>
      </c>
      <c r="T148" s="242">
        <f t="shared" si="18"/>
        <v>152018366</v>
      </c>
      <c r="U148" s="236"/>
      <c r="V148" s="236"/>
      <c r="W148" s="236"/>
      <c r="X148" s="236"/>
      <c r="Y148" s="236"/>
      <c r="Z148" s="236"/>
      <c r="AA148" s="236"/>
      <c r="AB148" s="236"/>
    </row>
    <row r="149">
      <c r="A149" s="230" t="s">
        <v>129</v>
      </c>
      <c r="B149" s="231" t="s">
        <v>3405</v>
      </c>
      <c r="C149" s="232" t="s">
        <v>3372</v>
      </c>
      <c r="D149" s="250"/>
      <c r="E149" s="250"/>
      <c r="F149" s="250"/>
      <c r="G149" s="232" t="s">
        <v>3376</v>
      </c>
      <c r="H149" s="232" t="s">
        <v>3301</v>
      </c>
      <c r="I149" s="232" t="s">
        <v>3302</v>
      </c>
      <c r="J149" s="232" t="s">
        <v>3303</v>
      </c>
      <c r="K149" s="232" t="s">
        <v>3304</v>
      </c>
      <c r="L149" s="232" t="s">
        <v>3377</v>
      </c>
      <c r="M149" s="232" t="s">
        <v>3378</v>
      </c>
      <c r="N149" s="232" t="s">
        <v>3379</v>
      </c>
      <c r="O149" s="232" t="s">
        <v>124</v>
      </c>
      <c r="P149" s="232" t="s">
        <v>3314</v>
      </c>
      <c r="Q149" s="234" t="s">
        <v>121</v>
      </c>
      <c r="R149" s="234" t="s">
        <v>3309</v>
      </c>
      <c r="S149" s="234" t="s">
        <v>3310</v>
      </c>
      <c r="T149" s="235" t="s">
        <v>3315</v>
      </c>
      <c r="U149" s="236"/>
      <c r="V149" s="236"/>
      <c r="W149" s="236"/>
      <c r="X149" s="236"/>
      <c r="Y149" s="236"/>
      <c r="Z149" s="236"/>
      <c r="AA149" s="236"/>
      <c r="AB149" s="236"/>
    </row>
    <row r="150">
      <c r="A150" s="237"/>
      <c r="B150" s="238" t="s">
        <v>3380</v>
      </c>
      <c r="C150" s="239">
        <f>sum(C151)</f>
        <v>55000000</v>
      </c>
      <c r="D150" s="240"/>
      <c r="E150" s="240"/>
      <c r="F150" s="240"/>
      <c r="G150" s="239">
        <f t="shared" ref="G150:T150" si="19">sum(G151)</f>
        <v>0</v>
      </c>
      <c r="H150" s="239">
        <f t="shared" si="19"/>
        <v>0</v>
      </c>
      <c r="I150" s="239">
        <f t="shared" si="19"/>
        <v>0</v>
      </c>
      <c r="J150" s="239">
        <f t="shared" si="19"/>
        <v>0</v>
      </c>
      <c r="K150" s="239">
        <f t="shared" si="19"/>
        <v>0</v>
      </c>
      <c r="L150" s="239">
        <f t="shared" si="19"/>
        <v>0</v>
      </c>
      <c r="M150" s="239">
        <f t="shared" si="19"/>
        <v>0</v>
      </c>
      <c r="N150" s="239">
        <f t="shared" si="19"/>
        <v>0</v>
      </c>
      <c r="O150" s="239">
        <f t="shared" si="19"/>
        <v>0</v>
      </c>
      <c r="P150" s="239">
        <f t="shared" si="19"/>
        <v>55000000</v>
      </c>
      <c r="Q150" s="239">
        <f t="shared" si="19"/>
        <v>0</v>
      </c>
      <c r="R150" s="239">
        <f t="shared" si="19"/>
        <v>0</v>
      </c>
      <c r="S150" s="239">
        <f t="shared" si="19"/>
        <v>0</v>
      </c>
      <c r="T150" s="239">
        <f t="shared" si="19"/>
        <v>55000000</v>
      </c>
      <c r="U150" s="236"/>
      <c r="V150" s="236"/>
      <c r="W150" s="236"/>
      <c r="X150" s="236"/>
      <c r="Y150" s="236"/>
      <c r="Z150" s="236"/>
      <c r="AA150" s="236"/>
      <c r="AB150" s="236"/>
    </row>
    <row r="151">
      <c r="A151" s="236"/>
      <c r="B151" s="241" t="s">
        <v>3340</v>
      </c>
      <c r="C151" s="242">
        <v>5.5E7</v>
      </c>
      <c r="D151" s="248"/>
      <c r="E151" s="248"/>
      <c r="F151" s="248"/>
      <c r="G151" s="242">
        <v>0.0</v>
      </c>
      <c r="H151" s="242">
        <v>0.0</v>
      </c>
      <c r="I151" s="242">
        <v>0.0</v>
      </c>
      <c r="J151" s="242">
        <v>0.0</v>
      </c>
      <c r="K151" s="242">
        <v>0.0</v>
      </c>
      <c r="L151" s="242">
        <v>0.0</v>
      </c>
      <c r="M151" s="242">
        <v>0.0</v>
      </c>
      <c r="N151" s="242">
        <v>0.0</v>
      </c>
      <c r="O151" s="242">
        <v>0.0</v>
      </c>
      <c r="P151" s="242">
        <f>sum(C151:N151)</f>
        <v>55000000</v>
      </c>
      <c r="Q151" s="242">
        <v>0.0</v>
      </c>
      <c r="R151" s="242">
        <v>0.0</v>
      </c>
      <c r="S151" s="242">
        <v>0.0</v>
      </c>
      <c r="T151" s="242">
        <f>P151-Q151-R151-S151</f>
        <v>55000000</v>
      </c>
      <c r="U151" s="236"/>
      <c r="V151" s="236"/>
      <c r="W151" s="236"/>
      <c r="X151" s="236"/>
      <c r="Y151" s="236"/>
      <c r="Z151" s="236"/>
      <c r="AA151" s="236"/>
      <c r="AB151" s="236"/>
    </row>
    <row r="152">
      <c r="A152" s="237"/>
      <c r="B152" s="238" t="s">
        <v>3381</v>
      </c>
      <c r="C152" s="239">
        <f>sum(C221:C222)</f>
        <v>40000000</v>
      </c>
      <c r="D152" s="240"/>
      <c r="E152" s="240"/>
      <c r="F152" s="240"/>
      <c r="G152" s="239">
        <f t="shared" ref="G152:T152" si="20">sum(G221:G222)</f>
        <v>885577</v>
      </c>
      <c r="H152" s="239">
        <f t="shared" si="20"/>
        <v>0</v>
      </c>
      <c r="I152" s="239">
        <f t="shared" si="20"/>
        <v>0</v>
      </c>
      <c r="J152" s="239">
        <f t="shared" si="20"/>
        <v>0</v>
      </c>
      <c r="K152" s="239">
        <f t="shared" si="20"/>
        <v>0</v>
      </c>
      <c r="L152" s="239">
        <f t="shared" si="20"/>
        <v>0</v>
      </c>
      <c r="M152" s="239">
        <f t="shared" si="20"/>
        <v>230399923</v>
      </c>
      <c r="N152" s="239">
        <f t="shared" si="20"/>
        <v>0</v>
      </c>
      <c r="O152" s="239">
        <f t="shared" si="20"/>
        <v>0</v>
      </c>
      <c r="P152" s="239">
        <f t="shared" si="20"/>
        <v>272017961</v>
      </c>
      <c r="Q152" s="239">
        <f t="shared" si="20"/>
        <v>0</v>
      </c>
      <c r="R152" s="239">
        <f t="shared" si="20"/>
        <v>735000</v>
      </c>
      <c r="S152" s="239">
        <f t="shared" si="20"/>
        <v>0</v>
      </c>
      <c r="T152" s="239">
        <f t="shared" si="20"/>
        <v>271282961</v>
      </c>
      <c r="U152" s="236"/>
      <c r="V152" s="236"/>
      <c r="W152" s="236"/>
      <c r="X152" s="236"/>
      <c r="Y152" s="236"/>
      <c r="Z152" s="236"/>
      <c r="AA152" s="236"/>
      <c r="AB152" s="236"/>
    </row>
    <row r="153">
      <c r="A153" s="51"/>
      <c r="B153" s="51"/>
      <c r="C153" s="51"/>
      <c r="D153" s="245"/>
      <c r="E153" s="245"/>
      <c r="F153" s="245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236"/>
      <c r="V153" s="236"/>
      <c r="W153" s="236"/>
      <c r="X153" s="236"/>
      <c r="Y153" s="236"/>
      <c r="Z153" s="236"/>
      <c r="AA153" s="236"/>
      <c r="AB153" s="236"/>
    </row>
    <row r="154">
      <c r="A154" s="237"/>
      <c r="B154" s="238" t="s">
        <v>3382</v>
      </c>
      <c r="C154" s="246"/>
      <c r="D154" s="240"/>
      <c r="E154" s="240"/>
      <c r="F154" s="240"/>
      <c r="G154" s="246"/>
      <c r="H154" s="246"/>
      <c r="I154" s="246"/>
      <c r="J154" s="246"/>
      <c r="K154" s="246"/>
      <c r="L154" s="246"/>
      <c r="M154" s="246"/>
      <c r="N154" s="246"/>
      <c r="O154" s="246"/>
      <c r="P154" s="246"/>
      <c r="Q154" s="246"/>
      <c r="R154" s="246"/>
      <c r="S154" s="246"/>
      <c r="T154" s="246"/>
      <c r="U154" s="236"/>
      <c r="V154" s="236"/>
      <c r="W154" s="236"/>
      <c r="X154" s="236"/>
      <c r="Y154" s="236"/>
      <c r="Z154" s="236"/>
      <c r="AA154" s="236"/>
      <c r="AB154" s="236"/>
    </row>
    <row r="155">
      <c r="A155" s="236"/>
      <c r="B155" s="236"/>
      <c r="C155" s="247"/>
      <c r="D155" s="248"/>
      <c r="E155" s="248"/>
      <c r="F155" s="248"/>
      <c r="G155" s="247"/>
      <c r="H155" s="247"/>
      <c r="I155" s="247"/>
      <c r="J155" s="247"/>
      <c r="K155" s="247"/>
      <c r="L155" s="247"/>
      <c r="M155" s="247"/>
      <c r="N155" s="247"/>
      <c r="O155" s="247"/>
      <c r="P155" s="247"/>
      <c r="Q155" s="247"/>
      <c r="R155" s="247"/>
      <c r="S155" s="247"/>
      <c r="T155" s="247"/>
      <c r="U155" s="236"/>
      <c r="V155" s="236"/>
      <c r="W155" s="236"/>
      <c r="X155" s="236"/>
      <c r="Y155" s="236"/>
      <c r="Z155" s="236"/>
      <c r="AA155" s="236"/>
      <c r="AB155" s="236"/>
    </row>
    <row r="156">
      <c r="A156" s="237"/>
      <c r="B156" s="238" t="s">
        <v>3383</v>
      </c>
      <c r="C156" s="239">
        <f>sum(C157:C165)</f>
        <v>30166667</v>
      </c>
      <c r="D156" s="240"/>
      <c r="E156" s="240"/>
      <c r="F156" s="240"/>
      <c r="G156" s="239">
        <f t="shared" ref="G156:T156" si="21">sum(G157:G165)</f>
        <v>602051</v>
      </c>
      <c r="H156" s="239">
        <f t="shared" si="21"/>
        <v>0</v>
      </c>
      <c r="I156" s="239">
        <f t="shared" si="21"/>
        <v>0</v>
      </c>
      <c r="J156" s="239">
        <f t="shared" si="21"/>
        <v>0</v>
      </c>
      <c r="K156" s="239">
        <f t="shared" si="21"/>
        <v>0</v>
      </c>
      <c r="L156" s="239">
        <f t="shared" si="21"/>
        <v>0</v>
      </c>
      <c r="M156" s="239">
        <f t="shared" si="21"/>
        <v>54501585</v>
      </c>
      <c r="N156" s="239">
        <f t="shared" si="21"/>
        <v>0</v>
      </c>
      <c r="O156" s="239">
        <f t="shared" si="21"/>
        <v>0</v>
      </c>
      <c r="P156" s="239">
        <f t="shared" si="21"/>
        <v>84726503</v>
      </c>
      <c r="Q156" s="239">
        <f t="shared" si="21"/>
        <v>0</v>
      </c>
      <c r="R156" s="239">
        <f t="shared" si="21"/>
        <v>525840</v>
      </c>
      <c r="S156" s="239">
        <f t="shared" si="21"/>
        <v>0</v>
      </c>
      <c r="T156" s="239">
        <f t="shared" si="21"/>
        <v>84200663</v>
      </c>
      <c r="U156" s="236"/>
      <c r="V156" s="236"/>
      <c r="W156" s="236"/>
      <c r="X156" s="236"/>
      <c r="Y156" s="236"/>
      <c r="Z156" s="236"/>
      <c r="AA156" s="236"/>
      <c r="AB156" s="236"/>
    </row>
    <row r="157">
      <c r="A157" s="236"/>
      <c r="B157" s="241" t="s">
        <v>209</v>
      </c>
      <c r="C157" s="242">
        <v>5000000.0</v>
      </c>
      <c r="D157" s="248"/>
      <c r="E157" s="248"/>
      <c r="F157" s="248"/>
      <c r="G157" s="247"/>
      <c r="H157" s="247"/>
      <c r="I157" s="247"/>
      <c r="J157" s="247"/>
      <c r="K157" s="247"/>
      <c r="L157" s="247"/>
      <c r="M157" s="247"/>
      <c r="N157" s="247"/>
      <c r="O157" s="247"/>
      <c r="P157" s="242">
        <v>5000000.0</v>
      </c>
      <c r="Q157" s="247"/>
      <c r="R157" s="247"/>
      <c r="S157" s="247"/>
      <c r="T157" s="242">
        <v>5000000.0</v>
      </c>
      <c r="U157" s="236"/>
      <c r="V157" s="236"/>
      <c r="W157" s="236"/>
      <c r="X157" s="236"/>
      <c r="Y157" s="236"/>
      <c r="Z157" s="236"/>
      <c r="AA157" s="236"/>
      <c r="AB157" s="236"/>
    </row>
    <row r="158">
      <c r="A158" s="236"/>
      <c r="B158" s="241" t="s">
        <v>3384</v>
      </c>
      <c r="C158" s="247"/>
      <c r="D158" s="248"/>
      <c r="E158" s="248"/>
      <c r="F158" s="248"/>
      <c r="G158" s="247"/>
      <c r="H158" s="247"/>
      <c r="I158" s="247"/>
      <c r="J158" s="247"/>
      <c r="K158" s="247"/>
      <c r="L158" s="247"/>
      <c r="M158" s="247"/>
      <c r="N158" s="247"/>
      <c r="O158" s="247"/>
      <c r="P158" s="242">
        <v>66667.0</v>
      </c>
      <c r="Q158" s="247"/>
      <c r="R158" s="247"/>
      <c r="S158" s="247"/>
      <c r="T158" s="242">
        <v>66667.0</v>
      </c>
      <c r="U158" s="236"/>
      <c r="V158" s="236"/>
      <c r="W158" s="236"/>
      <c r="X158" s="236"/>
      <c r="Y158" s="236"/>
      <c r="Z158" s="236"/>
      <c r="AA158" s="236"/>
      <c r="AB158" s="236"/>
    </row>
    <row r="159">
      <c r="A159" s="236"/>
      <c r="B159" s="241" t="s">
        <v>3385</v>
      </c>
      <c r="C159" s="242">
        <v>3250000.0</v>
      </c>
      <c r="D159" s="248"/>
      <c r="E159" s="248"/>
      <c r="F159" s="248"/>
      <c r="G159" s="242">
        <v>15625.0</v>
      </c>
      <c r="H159" s="247"/>
      <c r="I159" s="247"/>
      <c r="J159" s="247"/>
      <c r="K159" s="247"/>
      <c r="L159" s="247"/>
      <c r="M159" s="242">
        <v>9970747.0</v>
      </c>
      <c r="N159" s="247"/>
      <c r="O159" s="247"/>
      <c r="P159" s="242">
        <v>1.307896E7</v>
      </c>
      <c r="Q159" s="247"/>
      <c r="R159" s="247"/>
      <c r="S159" s="247"/>
      <c r="T159" s="242">
        <v>1.307896E7</v>
      </c>
      <c r="U159" s="236"/>
      <c r="V159" s="236"/>
      <c r="W159" s="236"/>
      <c r="X159" s="236"/>
      <c r="Y159" s="236"/>
      <c r="Z159" s="236"/>
      <c r="AA159" s="236"/>
      <c r="AB159" s="236"/>
    </row>
    <row r="160">
      <c r="A160" s="236"/>
      <c r="B160" s="241" t="s">
        <v>3343</v>
      </c>
      <c r="C160" s="242">
        <v>3250000.0</v>
      </c>
      <c r="D160" s="248"/>
      <c r="E160" s="248"/>
      <c r="F160" s="248"/>
      <c r="G160" s="242">
        <v>195000.0</v>
      </c>
      <c r="H160" s="247"/>
      <c r="I160" s="247"/>
      <c r="J160" s="247"/>
      <c r="K160" s="247"/>
      <c r="L160" s="247"/>
      <c r="M160" s="242">
        <v>2.0211186E7</v>
      </c>
      <c r="N160" s="247"/>
      <c r="O160" s="247"/>
      <c r="P160" s="242">
        <v>2.3712311E7</v>
      </c>
      <c r="Q160" s="247"/>
      <c r="R160" s="247"/>
      <c r="S160" s="247"/>
      <c r="T160" s="242">
        <v>2.3712311E7</v>
      </c>
      <c r="U160" s="236"/>
      <c r="V160" s="236"/>
      <c r="W160" s="236"/>
      <c r="X160" s="236"/>
      <c r="Y160" s="236"/>
      <c r="Z160" s="236"/>
      <c r="AA160" s="236"/>
      <c r="AB160" s="236"/>
    </row>
    <row r="161">
      <c r="A161" s="236"/>
      <c r="B161" s="241" t="s">
        <v>201</v>
      </c>
      <c r="C161" s="242">
        <v>2166667.0</v>
      </c>
      <c r="D161" s="248"/>
      <c r="E161" s="248"/>
      <c r="F161" s="248"/>
      <c r="G161" s="242">
        <v>0.0</v>
      </c>
      <c r="H161" s="247"/>
      <c r="I161" s="247"/>
      <c r="J161" s="247"/>
      <c r="K161" s="247"/>
      <c r="L161" s="247"/>
      <c r="M161" s="242">
        <v>1.030698E7</v>
      </c>
      <c r="N161" s="247"/>
      <c r="O161" s="247"/>
      <c r="P161" s="242">
        <v>1.3140313E7</v>
      </c>
      <c r="Q161" s="247"/>
      <c r="R161" s="242">
        <v>175280.0</v>
      </c>
      <c r="S161" s="247"/>
      <c r="T161" s="242">
        <v>1.2965033E7</v>
      </c>
      <c r="U161" s="236"/>
      <c r="V161" s="236"/>
      <c r="W161" s="236"/>
      <c r="X161" s="236"/>
      <c r="Y161" s="236"/>
      <c r="Z161" s="236"/>
      <c r="AA161" s="236"/>
      <c r="AB161" s="236"/>
    </row>
    <row r="162">
      <c r="A162" s="236"/>
      <c r="B162" s="241" t="s">
        <v>204</v>
      </c>
      <c r="C162" s="242">
        <v>2166667.0</v>
      </c>
      <c r="D162" s="248"/>
      <c r="E162" s="248"/>
      <c r="F162" s="248"/>
      <c r="G162" s="242">
        <v>46875.0</v>
      </c>
      <c r="H162" s="247"/>
      <c r="I162" s="247"/>
      <c r="J162" s="247"/>
      <c r="K162" s="247"/>
      <c r="L162" s="247"/>
      <c r="M162" s="242">
        <v>1.4012672E7</v>
      </c>
      <c r="N162" s="247"/>
      <c r="O162" s="247"/>
      <c r="P162" s="242">
        <v>1.676788E7</v>
      </c>
      <c r="Q162" s="247"/>
      <c r="R162" s="242">
        <v>175280.0</v>
      </c>
      <c r="S162" s="247"/>
      <c r="T162" s="242">
        <v>1.65926E7</v>
      </c>
      <c r="U162" s="236"/>
      <c r="V162" s="236"/>
      <c r="W162" s="236"/>
      <c r="X162" s="236"/>
      <c r="Y162" s="236"/>
      <c r="Z162" s="236"/>
      <c r="AA162" s="236"/>
      <c r="AB162" s="236"/>
    </row>
    <row r="163">
      <c r="A163" s="236"/>
      <c r="B163" s="241" t="s">
        <v>3386</v>
      </c>
      <c r="C163" s="242">
        <v>6666667.0</v>
      </c>
      <c r="D163" s="248"/>
      <c r="E163" s="248"/>
      <c r="F163" s="248"/>
      <c r="G163" s="242">
        <v>0.0</v>
      </c>
      <c r="H163" s="247"/>
      <c r="I163" s="247"/>
      <c r="J163" s="247"/>
      <c r="K163" s="247"/>
      <c r="L163" s="247"/>
      <c r="M163" s="247"/>
      <c r="N163" s="247"/>
      <c r="O163" s="247"/>
      <c r="P163" s="242">
        <v>5333769.0</v>
      </c>
      <c r="Q163" s="247"/>
      <c r="R163" s="247"/>
      <c r="S163" s="247"/>
      <c r="T163" s="242">
        <v>5333769.0</v>
      </c>
      <c r="U163" s="236"/>
      <c r="V163" s="236"/>
      <c r="W163" s="236"/>
      <c r="X163" s="236"/>
      <c r="Y163" s="236"/>
      <c r="Z163" s="236"/>
      <c r="AA163" s="236"/>
      <c r="AB163" s="236"/>
    </row>
    <row r="164">
      <c r="A164" s="236"/>
      <c r="B164" s="241" t="s">
        <v>3345</v>
      </c>
      <c r="C164" s="242">
        <v>3333333.0</v>
      </c>
      <c r="D164" s="248"/>
      <c r="E164" s="248"/>
      <c r="F164" s="248"/>
      <c r="G164" s="242">
        <v>136218.0</v>
      </c>
      <c r="H164" s="247"/>
      <c r="I164" s="247"/>
      <c r="J164" s="247"/>
      <c r="K164" s="247"/>
      <c r="L164" s="247"/>
      <c r="M164" s="247"/>
      <c r="N164" s="247"/>
      <c r="O164" s="247"/>
      <c r="P164" s="242">
        <v>3084936.0</v>
      </c>
      <c r="Q164" s="247"/>
      <c r="R164" s="247"/>
      <c r="S164" s="247"/>
      <c r="T164" s="242">
        <v>3084936.0</v>
      </c>
      <c r="U164" s="236"/>
      <c r="V164" s="236"/>
      <c r="W164" s="236"/>
      <c r="X164" s="236"/>
      <c r="Y164" s="236"/>
      <c r="Z164" s="236"/>
      <c r="AA164" s="236"/>
      <c r="AB164" s="236"/>
    </row>
    <row r="165">
      <c r="A165" s="236"/>
      <c r="B165" s="241" t="s">
        <v>3319</v>
      </c>
      <c r="C165" s="242">
        <v>4333333.0</v>
      </c>
      <c r="D165" s="248"/>
      <c r="E165" s="248"/>
      <c r="F165" s="248"/>
      <c r="G165" s="242">
        <v>208333.0</v>
      </c>
      <c r="H165" s="247"/>
      <c r="I165" s="247"/>
      <c r="J165" s="247"/>
      <c r="K165" s="247"/>
      <c r="L165" s="247"/>
      <c r="M165" s="247"/>
      <c r="N165" s="247"/>
      <c r="O165" s="247"/>
      <c r="P165" s="242">
        <v>4541667.0</v>
      </c>
      <c r="Q165" s="247"/>
      <c r="R165" s="242">
        <v>175280.0</v>
      </c>
      <c r="S165" s="247"/>
      <c r="T165" s="242">
        <v>4366387.0</v>
      </c>
      <c r="U165" s="236"/>
      <c r="V165" s="236"/>
      <c r="W165" s="236"/>
      <c r="X165" s="236"/>
      <c r="Y165" s="236"/>
      <c r="Z165" s="236"/>
      <c r="AA165" s="236"/>
      <c r="AB165" s="236"/>
    </row>
    <row r="166">
      <c r="A166" s="237"/>
      <c r="B166" s="238" t="s">
        <v>3387</v>
      </c>
      <c r="C166" s="239">
        <f>sum(C167:C168)</f>
        <v>13333333</v>
      </c>
      <c r="D166" s="240"/>
      <c r="E166" s="240"/>
      <c r="F166" s="240"/>
      <c r="G166" s="239">
        <f t="shared" ref="G166:T166" si="22">sum(G167:G168)</f>
        <v>0</v>
      </c>
      <c r="H166" s="239">
        <f t="shared" si="22"/>
        <v>0</v>
      </c>
      <c r="I166" s="239">
        <f t="shared" si="22"/>
        <v>0</v>
      </c>
      <c r="J166" s="239">
        <f t="shared" si="22"/>
        <v>0</v>
      </c>
      <c r="K166" s="239">
        <f t="shared" si="22"/>
        <v>0</v>
      </c>
      <c r="L166" s="239">
        <f t="shared" si="22"/>
        <v>0</v>
      </c>
      <c r="M166" s="239">
        <f t="shared" si="22"/>
        <v>0</v>
      </c>
      <c r="N166" s="239">
        <f t="shared" si="22"/>
        <v>0</v>
      </c>
      <c r="O166" s="239">
        <f t="shared" si="22"/>
        <v>0</v>
      </c>
      <c r="P166" s="239">
        <f t="shared" si="22"/>
        <v>13333333</v>
      </c>
      <c r="Q166" s="239">
        <f t="shared" si="22"/>
        <v>0</v>
      </c>
      <c r="R166" s="239">
        <f t="shared" si="22"/>
        <v>0</v>
      </c>
      <c r="S166" s="239">
        <f t="shared" si="22"/>
        <v>0</v>
      </c>
      <c r="T166" s="239">
        <f t="shared" si="22"/>
        <v>13333333</v>
      </c>
      <c r="U166" s="236"/>
      <c r="V166" s="236"/>
      <c r="W166" s="236"/>
      <c r="X166" s="236"/>
      <c r="Y166" s="236"/>
      <c r="Z166" s="236"/>
      <c r="AA166" s="236"/>
      <c r="AB166" s="236"/>
    </row>
    <row r="167">
      <c r="A167" s="236"/>
      <c r="B167" s="241" t="s">
        <v>251</v>
      </c>
      <c r="C167" s="242">
        <v>5000000.0</v>
      </c>
      <c r="D167" s="248"/>
      <c r="E167" s="248"/>
      <c r="F167" s="248"/>
      <c r="G167" s="247"/>
      <c r="H167" s="247"/>
      <c r="I167" s="247"/>
      <c r="J167" s="247"/>
      <c r="K167" s="247"/>
      <c r="L167" s="247"/>
      <c r="M167" s="247"/>
      <c r="N167" s="247"/>
      <c r="O167" s="247"/>
      <c r="P167" s="242">
        <v>5000000.0</v>
      </c>
      <c r="Q167" s="247"/>
      <c r="R167" s="247"/>
      <c r="S167" s="247"/>
      <c r="T167" s="242">
        <v>5000000.0</v>
      </c>
      <c r="U167" s="236"/>
      <c r="V167" s="236"/>
      <c r="W167" s="236"/>
      <c r="X167" s="236"/>
      <c r="Y167" s="236"/>
      <c r="Z167" s="236"/>
      <c r="AA167" s="236"/>
      <c r="AB167" s="236"/>
    </row>
    <row r="168">
      <c r="A168" s="236"/>
      <c r="B168" s="241" t="s">
        <v>242</v>
      </c>
      <c r="C168" s="242">
        <v>8333333.0</v>
      </c>
      <c r="D168" s="248"/>
      <c r="E168" s="248"/>
      <c r="F168" s="248"/>
      <c r="G168" s="247"/>
      <c r="H168" s="247"/>
      <c r="I168" s="247"/>
      <c r="J168" s="247"/>
      <c r="K168" s="247"/>
      <c r="L168" s="247"/>
      <c r="M168" s="247"/>
      <c r="N168" s="247"/>
      <c r="O168" s="247"/>
      <c r="P168" s="242">
        <v>8333333.0</v>
      </c>
      <c r="Q168" s="247"/>
      <c r="R168" s="247"/>
      <c r="S168" s="247"/>
      <c r="T168" s="242">
        <v>8333333.0</v>
      </c>
      <c r="U168" s="236"/>
      <c r="V168" s="236"/>
      <c r="W168" s="236"/>
      <c r="X168" s="236"/>
      <c r="Y168" s="236"/>
      <c r="Z168" s="236"/>
      <c r="AA168" s="236"/>
      <c r="AB168" s="236"/>
    </row>
    <row r="169">
      <c r="A169" s="237"/>
      <c r="B169" s="238" t="s">
        <v>3388</v>
      </c>
      <c r="C169" s="239">
        <f>sum(C170:C180)</f>
        <v>75366666</v>
      </c>
      <c r="D169" s="240"/>
      <c r="E169" s="240"/>
      <c r="F169" s="240"/>
      <c r="G169" s="239">
        <f t="shared" ref="G169:T169" si="23">sum(G170:G180)</f>
        <v>2438520</v>
      </c>
      <c r="H169" s="239">
        <f t="shared" si="23"/>
        <v>1133334</v>
      </c>
      <c r="I169" s="239">
        <f t="shared" si="23"/>
        <v>0</v>
      </c>
      <c r="J169" s="239">
        <f t="shared" si="23"/>
        <v>666667</v>
      </c>
      <c r="K169" s="239">
        <f t="shared" si="23"/>
        <v>0</v>
      </c>
      <c r="L169" s="239">
        <f t="shared" si="23"/>
        <v>150000</v>
      </c>
      <c r="M169" s="239">
        <f t="shared" si="23"/>
        <v>0</v>
      </c>
      <c r="N169" s="239">
        <f t="shared" si="23"/>
        <v>0</v>
      </c>
      <c r="O169" s="239">
        <f t="shared" si="23"/>
        <v>0</v>
      </c>
      <c r="P169" s="239">
        <f t="shared" si="23"/>
        <v>79811048</v>
      </c>
      <c r="Q169" s="239">
        <f t="shared" si="23"/>
        <v>0</v>
      </c>
      <c r="R169" s="239">
        <f t="shared" si="23"/>
        <v>1822520</v>
      </c>
      <c r="S169" s="239">
        <f t="shared" si="23"/>
        <v>3333333</v>
      </c>
      <c r="T169" s="239">
        <f t="shared" si="23"/>
        <v>74655194</v>
      </c>
      <c r="U169" s="236"/>
      <c r="V169" s="236"/>
      <c r="W169" s="236"/>
      <c r="X169" s="236"/>
      <c r="Y169" s="236"/>
      <c r="Z169" s="236"/>
      <c r="AA169" s="236"/>
      <c r="AB169" s="236"/>
    </row>
    <row r="170">
      <c r="A170" s="236"/>
      <c r="B170" s="249" t="s">
        <v>3389</v>
      </c>
      <c r="C170" s="242">
        <v>8333333.0</v>
      </c>
      <c r="D170" s="248"/>
      <c r="E170" s="248"/>
      <c r="F170" s="248"/>
      <c r="G170" s="247"/>
      <c r="H170" s="247"/>
      <c r="I170" s="247"/>
      <c r="J170" s="247"/>
      <c r="K170" s="247"/>
      <c r="L170" s="247"/>
      <c r="M170" s="247"/>
      <c r="N170" s="247"/>
      <c r="O170" s="247"/>
      <c r="P170" s="242">
        <v>8333333.0</v>
      </c>
      <c r="Q170" s="247"/>
      <c r="R170" s="242">
        <v>245000.0</v>
      </c>
      <c r="S170" s="247"/>
      <c r="T170" s="242">
        <v>8088333.0</v>
      </c>
      <c r="U170" s="236"/>
      <c r="V170" s="236"/>
      <c r="W170" s="236"/>
      <c r="X170" s="236"/>
      <c r="Y170" s="236"/>
      <c r="Z170" s="236"/>
      <c r="AA170" s="236"/>
      <c r="AB170" s="236"/>
    </row>
    <row r="171">
      <c r="A171" s="236"/>
      <c r="B171" s="249" t="s">
        <v>213</v>
      </c>
      <c r="C171" s="242">
        <v>3.0333333E7</v>
      </c>
      <c r="D171" s="248"/>
      <c r="E171" s="248"/>
      <c r="F171" s="248"/>
      <c r="G171" s="247"/>
      <c r="H171" s="247"/>
      <c r="I171" s="247"/>
      <c r="J171" s="247"/>
      <c r="K171" s="247"/>
      <c r="L171" s="247"/>
      <c r="M171" s="247"/>
      <c r="N171" s="247"/>
      <c r="O171" s="247"/>
      <c r="P171" s="242">
        <v>3.0333333E7</v>
      </c>
      <c r="Q171" s="247"/>
      <c r="R171" s="247"/>
      <c r="S171" s="247"/>
      <c r="T171" s="242">
        <v>3.0333333E7</v>
      </c>
      <c r="U171" s="236"/>
      <c r="V171" s="236"/>
      <c r="W171" s="236"/>
      <c r="X171" s="236"/>
      <c r="Y171" s="236"/>
      <c r="Z171" s="236"/>
      <c r="AA171" s="236"/>
      <c r="AB171" s="236"/>
    </row>
    <row r="172">
      <c r="A172" s="236"/>
      <c r="B172" s="241" t="s">
        <v>221</v>
      </c>
      <c r="C172" s="242">
        <v>5333333.0</v>
      </c>
      <c r="D172" s="248"/>
      <c r="E172" s="248"/>
      <c r="F172" s="248"/>
      <c r="G172" s="247"/>
      <c r="H172" s="247"/>
      <c r="I172" s="247"/>
      <c r="J172" s="247"/>
      <c r="K172" s="247"/>
      <c r="L172" s="247"/>
      <c r="M172" s="247"/>
      <c r="N172" s="247"/>
      <c r="O172" s="247"/>
      <c r="P172" s="242">
        <v>5333333.0</v>
      </c>
      <c r="Q172" s="247"/>
      <c r="R172" s="242">
        <v>175280.0</v>
      </c>
      <c r="S172" s="247"/>
      <c r="T172" s="242">
        <v>5158053.0</v>
      </c>
      <c r="U172" s="236"/>
      <c r="V172" s="236"/>
      <c r="W172" s="236"/>
      <c r="X172" s="236"/>
      <c r="Y172" s="236"/>
      <c r="Z172" s="236"/>
      <c r="AA172" s="236"/>
      <c r="AB172" s="236"/>
    </row>
    <row r="173">
      <c r="A173" s="236"/>
      <c r="B173" s="241" t="s">
        <v>3347</v>
      </c>
      <c r="C173" s="242">
        <v>5000000.0</v>
      </c>
      <c r="D173" s="248"/>
      <c r="E173" s="248"/>
      <c r="F173" s="248"/>
      <c r="G173" s="247"/>
      <c r="H173" s="247"/>
      <c r="I173" s="247"/>
      <c r="J173" s="247"/>
      <c r="K173" s="247"/>
      <c r="L173" s="247"/>
      <c r="M173" s="247"/>
      <c r="N173" s="247"/>
      <c r="O173" s="247"/>
      <c r="P173" s="242">
        <v>4890635.0</v>
      </c>
      <c r="Q173" s="247"/>
      <c r="R173" s="242">
        <v>175280.0</v>
      </c>
      <c r="S173" s="247"/>
      <c r="T173" s="242">
        <v>4715355.0</v>
      </c>
      <c r="U173" s="236"/>
      <c r="V173" s="236"/>
      <c r="W173" s="236"/>
      <c r="X173" s="236"/>
      <c r="Y173" s="236"/>
      <c r="Z173" s="236"/>
      <c r="AA173" s="236"/>
      <c r="AB173" s="236"/>
    </row>
    <row r="174">
      <c r="A174" s="236"/>
      <c r="B174" s="241" t="s">
        <v>245</v>
      </c>
      <c r="C174" s="242">
        <v>2100000.0</v>
      </c>
      <c r="D174" s="248"/>
      <c r="E174" s="248"/>
      <c r="F174" s="248"/>
      <c r="G174" s="242">
        <v>0.0</v>
      </c>
      <c r="H174" s="242">
        <v>566667.0</v>
      </c>
      <c r="I174" s="247"/>
      <c r="J174" s="242">
        <v>0.0</v>
      </c>
      <c r="K174" s="247"/>
      <c r="L174" s="247"/>
      <c r="M174" s="247"/>
      <c r="N174" s="247"/>
      <c r="O174" s="247"/>
      <c r="P174" s="242">
        <v>2662935.0</v>
      </c>
      <c r="Q174" s="247"/>
      <c r="R174" s="242">
        <v>175280.0</v>
      </c>
      <c r="S174" s="247"/>
      <c r="T174" s="242">
        <v>2487655.0</v>
      </c>
      <c r="U174" s="236"/>
      <c r="V174" s="236"/>
      <c r="W174" s="236"/>
      <c r="X174" s="236"/>
      <c r="Y174" s="236"/>
      <c r="Z174" s="236"/>
      <c r="AA174" s="236"/>
      <c r="AB174" s="236"/>
    </row>
    <row r="175">
      <c r="A175" s="236"/>
      <c r="B175" s="241" t="s">
        <v>249</v>
      </c>
      <c r="C175" s="242">
        <v>2100000.0</v>
      </c>
      <c r="D175" s="248"/>
      <c r="E175" s="248"/>
      <c r="F175" s="248"/>
      <c r="G175" s="242">
        <v>145082.0</v>
      </c>
      <c r="H175" s="242">
        <v>566667.0</v>
      </c>
      <c r="I175" s="247"/>
      <c r="J175" s="242">
        <v>666667.0</v>
      </c>
      <c r="K175" s="247"/>
      <c r="L175" s="247"/>
      <c r="M175" s="247"/>
      <c r="N175" s="247"/>
      <c r="O175" s="247"/>
      <c r="P175" s="242">
        <v>3720489.0</v>
      </c>
      <c r="Q175" s="247"/>
      <c r="R175" s="242">
        <v>175280.0</v>
      </c>
      <c r="S175" s="242">
        <v>1333333.0</v>
      </c>
      <c r="T175" s="242">
        <v>2211875.0</v>
      </c>
      <c r="U175" s="236"/>
      <c r="V175" s="236"/>
      <c r="W175" s="236"/>
      <c r="X175" s="236"/>
      <c r="Y175" s="236"/>
      <c r="Z175" s="236"/>
      <c r="AA175" s="236"/>
      <c r="AB175" s="236"/>
    </row>
    <row r="176">
      <c r="A176" s="236"/>
      <c r="B176" s="241" t="s">
        <v>3390</v>
      </c>
      <c r="C176" s="242">
        <v>2666667.0</v>
      </c>
      <c r="D176" s="248"/>
      <c r="E176" s="248"/>
      <c r="F176" s="248"/>
      <c r="G176" s="242">
        <v>0.0</v>
      </c>
      <c r="H176" s="247"/>
      <c r="I176" s="247"/>
      <c r="J176" s="247"/>
      <c r="K176" s="247"/>
      <c r="L176" s="247"/>
      <c r="M176" s="247"/>
      <c r="N176" s="247"/>
      <c r="O176" s="247"/>
      <c r="P176" s="242">
        <v>2461538.0</v>
      </c>
      <c r="Q176" s="247"/>
      <c r="R176" s="247"/>
      <c r="S176" s="247"/>
      <c r="T176" s="242">
        <v>2461538.0</v>
      </c>
      <c r="U176" s="236"/>
      <c r="V176" s="236"/>
      <c r="W176" s="236"/>
      <c r="X176" s="236"/>
      <c r="Y176" s="236"/>
      <c r="Z176" s="236"/>
      <c r="AA176" s="236"/>
      <c r="AB176" s="236"/>
    </row>
    <row r="177">
      <c r="A177" s="236"/>
      <c r="B177" s="241" t="s">
        <v>3339</v>
      </c>
      <c r="C177" s="242">
        <v>4000000.0</v>
      </c>
      <c r="D177" s="248"/>
      <c r="E177" s="248"/>
      <c r="F177" s="248"/>
      <c r="G177" s="242">
        <v>95000.0</v>
      </c>
      <c r="H177" s="242">
        <v>0.0</v>
      </c>
      <c r="I177" s="247"/>
      <c r="J177" s="242">
        <v>0.0</v>
      </c>
      <c r="K177" s="247"/>
      <c r="L177" s="242">
        <v>50000.0</v>
      </c>
      <c r="M177" s="247"/>
      <c r="N177" s="247"/>
      <c r="O177" s="247"/>
      <c r="P177" s="242">
        <v>4134157.0</v>
      </c>
      <c r="Q177" s="247"/>
      <c r="R177" s="242">
        <v>175280.0</v>
      </c>
      <c r="S177" s="242">
        <v>2000000.0</v>
      </c>
      <c r="T177" s="242">
        <v>1958877.0</v>
      </c>
      <c r="U177" s="236"/>
      <c r="V177" s="236"/>
      <c r="W177" s="236"/>
      <c r="X177" s="236"/>
      <c r="Y177" s="236"/>
      <c r="Z177" s="236"/>
      <c r="AA177" s="236"/>
      <c r="AB177" s="236"/>
    </row>
    <row r="178">
      <c r="A178" s="236"/>
      <c r="B178" s="241" t="s">
        <v>258</v>
      </c>
      <c r="C178" s="242">
        <v>4000000.0</v>
      </c>
      <c r="D178" s="248"/>
      <c r="E178" s="248"/>
      <c r="F178" s="248"/>
      <c r="G178" s="242">
        <v>200179.0</v>
      </c>
      <c r="H178" s="242">
        <v>0.0</v>
      </c>
      <c r="I178" s="247"/>
      <c r="J178" s="242">
        <v>0.0</v>
      </c>
      <c r="K178" s="247"/>
      <c r="L178" s="242">
        <v>100000.0</v>
      </c>
      <c r="M178" s="247"/>
      <c r="N178" s="247"/>
      <c r="O178" s="247"/>
      <c r="P178" s="242">
        <v>4443036.0</v>
      </c>
      <c r="Q178" s="247"/>
      <c r="R178" s="242">
        <v>175280.0</v>
      </c>
      <c r="S178" s="247"/>
      <c r="T178" s="242">
        <v>4267756.0</v>
      </c>
      <c r="U178" s="236"/>
      <c r="V178" s="236"/>
      <c r="W178" s="236"/>
      <c r="X178" s="236"/>
      <c r="Y178" s="236"/>
      <c r="Z178" s="236"/>
      <c r="AA178" s="236"/>
      <c r="AB178" s="236"/>
    </row>
    <row r="179">
      <c r="A179" s="236"/>
      <c r="B179" s="241" t="s">
        <v>260</v>
      </c>
      <c r="C179" s="242">
        <v>6000000.0</v>
      </c>
      <c r="D179" s="248"/>
      <c r="E179" s="248"/>
      <c r="F179" s="248"/>
      <c r="G179" s="242">
        <v>1041161.0</v>
      </c>
      <c r="H179" s="242">
        <v>0.0</v>
      </c>
      <c r="I179" s="247"/>
      <c r="J179" s="242">
        <v>0.0</v>
      </c>
      <c r="K179" s="247"/>
      <c r="L179" s="247"/>
      <c r="M179" s="247"/>
      <c r="N179" s="247"/>
      <c r="O179" s="247"/>
      <c r="P179" s="242">
        <v>7041161.0</v>
      </c>
      <c r="Q179" s="247"/>
      <c r="R179" s="242">
        <v>262920.0</v>
      </c>
      <c r="S179" s="247"/>
      <c r="T179" s="242">
        <v>6778241.0</v>
      </c>
      <c r="U179" s="236"/>
      <c r="V179" s="236"/>
      <c r="W179" s="236"/>
      <c r="X179" s="236"/>
      <c r="Y179" s="236"/>
      <c r="Z179" s="236"/>
      <c r="AA179" s="236"/>
      <c r="AB179" s="236"/>
    </row>
    <row r="180">
      <c r="A180" s="236"/>
      <c r="B180" s="241" t="s">
        <v>262</v>
      </c>
      <c r="C180" s="242">
        <v>5500000.0</v>
      </c>
      <c r="D180" s="248"/>
      <c r="E180" s="248"/>
      <c r="F180" s="248"/>
      <c r="G180" s="242">
        <v>957098.0</v>
      </c>
      <c r="H180" s="247"/>
      <c r="I180" s="247"/>
      <c r="J180" s="247"/>
      <c r="K180" s="247"/>
      <c r="L180" s="247"/>
      <c r="M180" s="247"/>
      <c r="N180" s="247"/>
      <c r="O180" s="247"/>
      <c r="P180" s="242">
        <v>6457098.0</v>
      </c>
      <c r="Q180" s="247"/>
      <c r="R180" s="242">
        <v>262920.0</v>
      </c>
      <c r="S180" s="247"/>
      <c r="T180" s="242">
        <v>6194178.0</v>
      </c>
      <c r="U180" s="236"/>
      <c r="V180" s="236"/>
      <c r="W180" s="236"/>
      <c r="X180" s="236"/>
      <c r="Y180" s="236"/>
      <c r="Z180" s="236"/>
      <c r="AA180" s="236"/>
      <c r="AB180" s="236"/>
    </row>
    <row r="181">
      <c r="A181" s="237"/>
      <c r="B181" s="238" t="s">
        <v>3391</v>
      </c>
      <c r="C181" s="239">
        <f>sum(C182:C192)</f>
        <v>51166664</v>
      </c>
      <c r="D181" s="240"/>
      <c r="E181" s="240"/>
      <c r="F181" s="240"/>
      <c r="G181" s="239">
        <f t="shared" ref="G181:T181" si="24">sum(G182:G192)</f>
        <v>625249</v>
      </c>
      <c r="H181" s="239">
        <f t="shared" si="24"/>
        <v>5999998</v>
      </c>
      <c r="I181" s="239">
        <f t="shared" si="24"/>
        <v>0</v>
      </c>
      <c r="J181" s="239">
        <f t="shared" si="24"/>
        <v>0</v>
      </c>
      <c r="K181" s="239">
        <f t="shared" si="24"/>
        <v>0</v>
      </c>
      <c r="L181" s="239">
        <f t="shared" si="24"/>
        <v>0</v>
      </c>
      <c r="M181" s="239">
        <f t="shared" si="24"/>
        <v>11402912</v>
      </c>
      <c r="N181" s="239">
        <f t="shared" si="24"/>
        <v>0</v>
      </c>
      <c r="O181" s="239">
        <f t="shared" si="24"/>
        <v>0</v>
      </c>
      <c r="P181" s="239">
        <f t="shared" si="24"/>
        <v>65618121</v>
      </c>
      <c r="Q181" s="239">
        <f t="shared" si="24"/>
        <v>0</v>
      </c>
      <c r="R181" s="239">
        <f t="shared" si="24"/>
        <v>1576960</v>
      </c>
      <c r="S181" s="239">
        <f t="shared" si="24"/>
        <v>5000000</v>
      </c>
      <c r="T181" s="239">
        <f t="shared" si="24"/>
        <v>59041161</v>
      </c>
      <c r="U181" s="236"/>
      <c r="V181" s="236"/>
      <c r="W181" s="236"/>
      <c r="X181" s="236"/>
      <c r="Y181" s="236"/>
      <c r="Z181" s="236"/>
      <c r="AA181" s="236"/>
      <c r="AB181" s="236"/>
    </row>
    <row r="182">
      <c r="A182" s="236"/>
      <c r="B182" s="241" t="s">
        <v>185</v>
      </c>
      <c r="C182" s="242">
        <v>2666667.0</v>
      </c>
      <c r="D182" s="248"/>
      <c r="E182" s="248"/>
      <c r="F182" s="248"/>
      <c r="G182" s="242">
        <v>6410.0</v>
      </c>
      <c r="H182" s="242">
        <v>3333333.0</v>
      </c>
      <c r="I182" s="247"/>
      <c r="J182" s="247"/>
      <c r="K182" s="247"/>
      <c r="L182" s="247"/>
      <c r="M182" s="247"/>
      <c r="N182" s="247"/>
      <c r="O182" s="247"/>
      <c r="P182" s="242">
        <v>5986718.0</v>
      </c>
      <c r="Q182" s="247"/>
      <c r="R182" s="242">
        <v>175280.0</v>
      </c>
      <c r="S182" s="247"/>
      <c r="T182" s="242">
        <v>5811438.0</v>
      </c>
      <c r="U182" s="236"/>
      <c r="V182" s="236"/>
      <c r="W182" s="236"/>
      <c r="X182" s="236"/>
      <c r="Y182" s="236"/>
      <c r="Z182" s="236"/>
      <c r="AA182" s="236"/>
      <c r="AB182" s="236"/>
    </row>
    <row r="183">
      <c r="A183" s="236"/>
      <c r="B183" s="241" t="s">
        <v>3353</v>
      </c>
      <c r="C183" s="242">
        <v>1833333.0</v>
      </c>
      <c r="D183" s="248"/>
      <c r="E183" s="248"/>
      <c r="F183" s="248"/>
      <c r="G183" s="242">
        <v>84527.0</v>
      </c>
      <c r="H183" s="242">
        <v>333333.0</v>
      </c>
      <c r="I183" s="247"/>
      <c r="J183" s="247"/>
      <c r="K183" s="247"/>
      <c r="L183" s="247"/>
      <c r="M183" s="242">
        <v>1577531.0</v>
      </c>
      <c r="N183" s="247"/>
      <c r="O183" s="247"/>
      <c r="P183" s="242">
        <v>3711491.0</v>
      </c>
      <c r="Q183" s="247"/>
      <c r="R183" s="242">
        <v>175280.0</v>
      </c>
      <c r="S183" s="247"/>
      <c r="T183" s="242">
        <v>3536211.0</v>
      </c>
      <c r="U183" s="236"/>
      <c r="V183" s="236"/>
      <c r="W183" s="236"/>
      <c r="X183" s="236"/>
      <c r="Y183" s="236"/>
      <c r="Z183" s="236"/>
      <c r="AA183" s="236"/>
      <c r="AB183" s="236"/>
    </row>
    <row r="184">
      <c r="A184" s="236"/>
      <c r="B184" s="241" t="s">
        <v>3354</v>
      </c>
      <c r="C184" s="242">
        <v>1833333.0</v>
      </c>
      <c r="D184" s="248"/>
      <c r="E184" s="248"/>
      <c r="F184" s="248"/>
      <c r="G184" s="242">
        <v>128774.0</v>
      </c>
      <c r="H184" s="242">
        <v>333333.0</v>
      </c>
      <c r="I184" s="247"/>
      <c r="J184" s="247"/>
      <c r="K184" s="247"/>
      <c r="L184" s="247"/>
      <c r="M184" s="242">
        <v>1673716.0</v>
      </c>
      <c r="N184" s="247"/>
      <c r="O184" s="247"/>
      <c r="P184" s="242">
        <v>3956557.0</v>
      </c>
      <c r="Q184" s="247"/>
      <c r="R184" s="242">
        <v>175280.0</v>
      </c>
      <c r="S184" s="247"/>
      <c r="T184" s="242">
        <v>3781277.0</v>
      </c>
      <c r="U184" s="236"/>
      <c r="V184" s="236"/>
      <c r="W184" s="236"/>
      <c r="X184" s="236"/>
      <c r="Y184" s="236"/>
      <c r="Z184" s="236"/>
      <c r="AA184" s="236"/>
      <c r="AB184" s="236"/>
    </row>
    <row r="185">
      <c r="A185" s="236"/>
      <c r="B185" s="241" t="s">
        <v>3356</v>
      </c>
      <c r="C185" s="242">
        <v>1833333.0</v>
      </c>
      <c r="D185" s="248"/>
      <c r="E185" s="248"/>
      <c r="F185" s="248"/>
      <c r="G185" s="242">
        <v>121018.0</v>
      </c>
      <c r="H185" s="242">
        <v>333333.0</v>
      </c>
      <c r="I185" s="247"/>
      <c r="J185" s="247"/>
      <c r="K185" s="247"/>
      <c r="L185" s="247"/>
      <c r="M185" s="242">
        <v>1620480.0</v>
      </c>
      <c r="N185" s="247"/>
      <c r="O185" s="247"/>
      <c r="P185" s="242">
        <v>3837652.0</v>
      </c>
      <c r="Q185" s="247"/>
      <c r="R185" s="247"/>
      <c r="S185" s="247"/>
      <c r="T185" s="242">
        <v>3837652.0</v>
      </c>
      <c r="U185" s="236"/>
      <c r="V185" s="236"/>
      <c r="W185" s="236"/>
      <c r="X185" s="236"/>
      <c r="Y185" s="236"/>
      <c r="Z185" s="236"/>
      <c r="AA185" s="236"/>
      <c r="AB185" s="236"/>
    </row>
    <row r="186">
      <c r="A186" s="236"/>
      <c r="B186" s="241" t="s">
        <v>189</v>
      </c>
      <c r="C186" s="242">
        <v>1833333.0</v>
      </c>
      <c r="D186" s="248"/>
      <c r="E186" s="248"/>
      <c r="F186" s="248"/>
      <c r="G186" s="242">
        <v>37548.0</v>
      </c>
      <c r="H186" s="242">
        <v>666667.0</v>
      </c>
      <c r="I186" s="247"/>
      <c r="J186" s="247"/>
      <c r="K186" s="247"/>
      <c r="L186" s="247"/>
      <c r="M186" s="242">
        <v>1657071.0</v>
      </c>
      <c r="N186" s="247"/>
      <c r="O186" s="247"/>
      <c r="P186" s="242">
        <v>4163911.0</v>
      </c>
      <c r="Q186" s="247"/>
      <c r="R186" s="242">
        <v>175280.0</v>
      </c>
      <c r="S186" s="247"/>
      <c r="T186" s="242">
        <v>3988631.0</v>
      </c>
      <c r="U186" s="236"/>
      <c r="V186" s="236"/>
      <c r="W186" s="236"/>
      <c r="X186" s="236"/>
      <c r="Y186" s="236"/>
      <c r="Z186" s="236"/>
      <c r="AA186" s="236"/>
      <c r="AB186" s="236"/>
    </row>
    <row r="187">
      <c r="A187" s="236"/>
      <c r="B187" s="241" t="s">
        <v>192</v>
      </c>
      <c r="C187" s="242">
        <v>1833333.0</v>
      </c>
      <c r="D187" s="248"/>
      <c r="E187" s="248"/>
      <c r="F187" s="248"/>
      <c r="G187" s="242">
        <v>53502.0</v>
      </c>
      <c r="H187" s="242">
        <v>333333.0</v>
      </c>
      <c r="I187" s="247"/>
      <c r="J187" s="247"/>
      <c r="K187" s="247"/>
      <c r="L187" s="247"/>
      <c r="M187" s="242">
        <v>1683349.0</v>
      </c>
      <c r="N187" s="247"/>
      <c r="O187" s="247"/>
      <c r="P187" s="242">
        <v>3901394.0</v>
      </c>
      <c r="Q187" s="247"/>
      <c r="R187" s="242">
        <v>175280.0</v>
      </c>
      <c r="S187" s="247"/>
      <c r="T187" s="242">
        <v>3726114.0</v>
      </c>
      <c r="U187" s="236"/>
      <c r="V187" s="236"/>
      <c r="W187" s="236"/>
      <c r="X187" s="236"/>
      <c r="Y187" s="236"/>
      <c r="Z187" s="236"/>
      <c r="AA187" s="236"/>
      <c r="AB187" s="236"/>
    </row>
    <row r="188">
      <c r="A188" s="236"/>
      <c r="B188" s="241" t="s">
        <v>194</v>
      </c>
      <c r="C188" s="242">
        <v>1833333.0</v>
      </c>
      <c r="D188" s="248"/>
      <c r="E188" s="248"/>
      <c r="F188" s="248"/>
      <c r="G188" s="242">
        <v>99952.0</v>
      </c>
      <c r="H188" s="242">
        <v>333333.0</v>
      </c>
      <c r="I188" s="247"/>
      <c r="J188" s="247"/>
      <c r="K188" s="247"/>
      <c r="L188" s="247"/>
      <c r="M188" s="242">
        <v>1685300.0</v>
      </c>
      <c r="N188" s="247"/>
      <c r="O188" s="247"/>
      <c r="P188" s="242">
        <v>3951918.0</v>
      </c>
      <c r="Q188" s="247"/>
      <c r="R188" s="242">
        <v>175280.0</v>
      </c>
      <c r="S188" s="247"/>
      <c r="T188" s="242">
        <v>3776638.0</v>
      </c>
      <c r="U188" s="236"/>
      <c r="V188" s="236"/>
      <c r="W188" s="236"/>
      <c r="X188" s="236"/>
      <c r="Y188" s="236"/>
      <c r="Z188" s="236"/>
      <c r="AA188" s="236"/>
      <c r="AB188" s="236"/>
    </row>
    <row r="189">
      <c r="A189" s="236"/>
      <c r="B189" s="241" t="s">
        <v>3393</v>
      </c>
      <c r="C189" s="242">
        <v>1833333.0</v>
      </c>
      <c r="D189" s="248"/>
      <c r="E189" s="248"/>
      <c r="F189" s="248"/>
      <c r="G189" s="242">
        <v>93518.0</v>
      </c>
      <c r="H189" s="242">
        <v>333333.0</v>
      </c>
      <c r="I189" s="247"/>
      <c r="J189" s="247"/>
      <c r="K189" s="247"/>
      <c r="L189" s="247"/>
      <c r="M189" s="242">
        <v>1505465.0</v>
      </c>
      <c r="N189" s="247"/>
      <c r="O189" s="247"/>
      <c r="P189" s="242">
        <v>3570019.0</v>
      </c>
      <c r="Q189" s="247"/>
      <c r="R189" s="247"/>
      <c r="S189" s="247"/>
      <c r="T189" s="242">
        <v>3570019.0</v>
      </c>
      <c r="U189" s="236"/>
      <c r="V189" s="236"/>
      <c r="W189" s="236"/>
      <c r="X189" s="236"/>
      <c r="Y189" s="236"/>
      <c r="Z189" s="236"/>
      <c r="AA189" s="236"/>
      <c r="AB189" s="236"/>
    </row>
    <row r="190">
      <c r="A190" s="236"/>
      <c r="B190" s="249" t="s">
        <v>3394</v>
      </c>
      <c r="C190" s="242">
        <v>1.3333333E7</v>
      </c>
      <c r="D190" s="248"/>
      <c r="E190" s="248"/>
      <c r="F190" s="248"/>
      <c r="G190" s="247"/>
      <c r="H190" s="247"/>
      <c r="I190" s="247"/>
      <c r="J190" s="247"/>
      <c r="K190" s="247"/>
      <c r="L190" s="247"/>
      <c r="M190" s="247"/>
      <c r="N190" s="247"/>
      <c r="O190" s="247"/>
      <c r="P190" s="242">
        <v>1.1282051E7</v>
      </c>
      <c r="Q190" s="247"/>
      <c r="R190" s="247"/>
      <c r="S190" s="242">
        <v>5000000.0</v>
      </c>
      <c r="T190" s="242">
        <v>6282051.0</v>
      </c>
      <c r="U190" s="236"/>
      <c r="V190" s="236"/>
      <c r="W190" s="236"/>
      <c r="X190" s="236"/>
      <c r="Y190" s="236"/>
      <c r="Z190" s="236"/>
      <c r="AA190" s="236"/>
      <c r="AB190" s="236"/>
    </row>
    <row r="191">
      <c r="A191" s="236"/>
      <c r="B191" s="249" t="s">
        <v>217</v>
      </c>
      <c r="C191" s="242">
        <v>1.8333333E7</v>
      </c>
      <c r="D191" s="248"/>
      <c r="E191" s="248"/>
      <c r="F191" s="248"/>
      <c r="G191" s="247"/>
      <c r="H191" s="247"/>
      <c r="I191" s="247"/>
      <c r="J191" s="247"/>
      <c r="K191" s="247"/>
      <c r="L191" s="247"/>
      <c r="M191" s="247"/>
      <c r="N191" s="247"/>
      <c r="O191" s="247"/>
      <c r="P191" s="242">
        <v>1.8333333E7</v>
      </c>
      <c r="Q191" s="247"/>
      <c r="R191" s="242">
        <v>350000.0</v>
      </c>
      <c r="S191" s="247"/>
      <c r="T191" s="242">
        <v>1.7983333E7</v>
      </c>
      <c r="U191" s="236"/>
      <c r="V191" s="236"/>
      <c r="W191" s="236"/>
      <c r="X191" s="236"/>
      <c r="Y191" s="236"/>
      <c r="Z191" s="236"/>
      <c r="AA191" s="236"/>
      <c r="AB191" s="236"/>
    </row>
    <row r="192">
      <c r="A192" s="236"/>
      <c r="B192" s="241" t="s">
        <v>3370</v>
      </c>
      <c r="C192" s="242">
        <v>4000000.0</v>
      </c>
      <c r="D192" s="248"/>
      <c r="E192" s="248"/>
      <c r="F192" s="248"/>
      <c r="G192" s="247"/>
      <c r="H192" s="247"/>
      <c r="I192" s="247"/>
      <c r="J192" s="247"/>
      <c r="K192" s="247"/>
      <c r="L192" s="247"/>
      <c r="M192" s="247"/>
      <c r="N192" s="247"/>
      <c r="O192" s="247"/>
      <c r="P192" s="242">
        <v>2923077.0</v>
      </c>
      <c r="Q192" s="247"/>
      <c r="R192" s="242">
        <v>175280.0</v>
      </c>
      <c r="S192" s="247"/>
      <c r="T192" s="242">
        <v>2747797.0</v>
      </c>
      <c r="U192" s="236"/>
      <c r="V192" s="236"/>
      <c r="W192" s="236"/>
      <c r="X192" s="236"/>
      <c r="Y192" s="236"/>
      <c r="Z192" s="236"/>
      <c r="AA192" s="236"/>
      <c r="AB192" s="236"/>
    </row>
    <row r="193">
      <c r="A193" s="237"/>
      <c r="B193" s="238" t="s">
        <v>3395</v>
      </c>
      <c r="C193" s="239">
        <f>sum(C194:C206)</f>
        <v>91508613</v>
      </c>
      <c r="D193" s="240"/>
      <c r="E193" s="240"/>
      <c r="F193" s="240"/>
      <c r="G193" s="239">
        <f t="shared" ref="G193:T193" si="25">sum(G194:G206)</f>
        <v>507740</v>
      </c>
      <c r="H193" s="239">
        <f t="shared" si="25"/>
        <v>0</v>
      </c>
      <c r="I193" s="239">
        <f t="shared" si="25"/>
        <v>0</v>
      </c>
      <c r="J193" s="239">
        <f t="shared" si="25"/>
        <v>0</v>
      </c>
      <c r="K193" s="239">
        <f t="shared" si="25"/>
        <v>0</v>
      </c>
      <c r="L193" s="239">
        <f t="shared" si="25"/>
        <v>0</v>
      </c>
      <c r="M193" s="239">
        <f t="shared" si="25"/>
        <v>2606250</v>
      </c>
      <c r="N193" s="239">
        <f t="shared" si="25"/>
        <v>0</v>
      </c>
      <c r="O193" s="239">
        <f t="shared" si="25"/>
        <v>0</v>
      </c>
      <c r="P193" s="239">
        <f t="shared" si="25"/>
        <v>94743063</v>
      </c>
      <c r="Q193" s="239">
        <f t="shared" si="25"/>
        <v>0</v>
      </c>
      <c r="R193" s="239">
        <f t="shared" si="25"/>
        <v>1436960</v>
      </c>
      <c r="S193" s="239">
        <f t="shared" si="25"/>
        <v>666667</v>
      </c>
      <c r="T193" s="239">
        <f t="shared" si="25"/>
        <v>92639437</v>
      </c>
      <c r="U193" s="236"/>
      <c r="V193" s="236"/>
      <c r="W193" s="236"/>
      <c r="X193" s="236"/>
      <c r="Y193" s="236"/>
      <c r="Z193" s="236"/>
      <c r="AA193" s="236"/>
      <c r="AB193" s="236"/>
    </row>
    <row r="194">
      <c r="A194" s="236"/>
      <c r="B194" s="249" t="s">
        <v>215</v>
      </c>
      <c r="C194" s="242">
        <v>2.1666667E7</v>
      </c>
      <c r="D194" s="248"/>
      <c r="E194" s="248"/>
      <c r="F194" s="248"/>
      <c r="G194" s="247"/>
      <c r="H194" s="247"/>
      <c r="I194" s="247"/>
      <c r="J194" s="247"/>
      <c r="K194" s="247"/>
      <c r="L194" s="247"/>
      <c r="M194" s="247"/>
      <c r="N194" s="247"/>
      <c r="O194" s="247"/>
      <c r="P194" s="242">
        <v>2.1666667E7</v>
      </c>
      <c r="Q194" s="247"/>
      <c r="R194" s="242">
        <v>175280.0</v>
      </c>
      <c r="S194" s="247"/>
      <c r="T194" s="242">
        <v>2.1491387E7</v>
      </c>
      <c r="U194" s="236"/>
      <c r="V194" s="236"/>
      <c r="W194" s="236"/>
      <c r="X194" s="236"/>
      <c r="Y194" s="236"/>
      <c r="Z194" s="236"/>
      <c r="AA194" s="236"/>
      <c r="AB194" s="236"/>
    </row>
    <row r="195">
      <c r="A195" s="236"/>
      <c r="B195" s="241" t="s">
        <v>3348</v>
      </c>
      <c r="C195" s="242">
        <v>5333333.0</v>
      </c>
      <c r="D195" s="248"/>
      <c r="E195" s="248"/>
      <c r="F195" s="248"/>
      <c r="G195" s="242">
        <v>0.0</v>
      </c>
      <c r="H195" s="247"/>
      <c r="I195" s="247"/>
      <c r="J195" s="247"/>
      <c r="K195" s="247"/>
      <c r="L195" s="247"/>
      <c r="M195" s="247"/>
      <c r="N195" s="247"/>
      <c r="O195" s="247"/>
      <c r="P195" s="242">
        <v>5333333.0</v>
      </c>
      <c r="Q195" s="247"/>
      <c r="R195" s="242">
        <v>175280.0</v>
      </c>
      <c r="S195" s="247"/>
      <c r="T195" s="242">
        <v>5158053.0</v>
      </c>
      <c r="U195" s="236"/>
      <c r="V195" s="236"/>
      <c r="W195" s="236"/>
      <c r="X195" s="236"/>
      <c r="Y195" s="236"/>
      <c r="Z195" s="236"/>
      <c r="AA195" s="236"/>
      <c r="AB195" s="236"/>
    </row>
    <row r="196">
      <c r="A196" s="236"/>
      <c r="B196" s="241" t="s">
        <v>3349</v>
      </c>
      <c r="C196" s="242">
        <v>7666667.0</v>
      </c>
      <c r="D196" s="248"/>
      <c r="E196" s="248"/>
      <c r="F196" s="248"/>
      <c r="G196" s="242">
        <v>0.0</v>
      </c>
      <c r="H196" s="247"/>
      <c r="I196" s="247"/>
      <c r="J196" s="247"/>
      <c r="K196" s="247"/>
      <c r="L196" s="247"/>
      <c r="M196" s="247"/>
      <c r="N196" s="247"/>
      <c r="O196" s="247"/>
      <c r="P196" s="242">
        <v>7666667.0</v>
      </c>
      <c r="Q196" s="247"/>
      <c r="R196" s="242">
        <v>175280.0</v>
      </c>
      <c r="S196" s="247"/>
      <c r="T196" s="242">
        <v>7491387.0</v>
      </c>
      <c r="U196" s="236"/>
      <c r="V196" s="236"/>
      <c r="W196" s="236"/>
      <c r="X196" s="236"/>
      <c r="Y196" s="236"/>
      <c r="Z196" s="236"/>
      <c r="AA196" s="236"/>
      <c r="AB196" s="236"/>
    </row>
    <row r="197">
      <c r="A197" s="236"/>
      <c r="B197" s="241" t="s">
        <v>3321</v>
      </c>
      <c r="C197" s="242">
        <v>6666667.0</v>
      </c>
      <c r="D197" s="248"/>
      <c r="E197" s="248"/>
      <c r="F197" s="248"/>
      <c r="G197" s="242">
        <v>0.0</v>
      </c>
      <c r="H197" s="247"/>
      <c r="I197" s="247"/>
      <c r="J197" s="247"/>
      <c r="K197" s="247"/>
      <c r="L197" s="247"/>
      <c r="M197" s="247"/>
      <c r="N197" s="247"/>
      <c r="O197" s="247"/>
      <c r="P197" s="242">
        <v>6656513.0</v>
      </c>
      <c r="Q197" s="247"/>
      <c r="R197" s="242">
        <v>175280.0</v>
      </c>
      <c r="S197" s="247"/>
      <c r="T197" s="242">
        <v>6481233.0</v>
      </c>
      <c r="U197" s="236"/>
      <c r="V197" s="236"/>
      <c r="W197" s="236"/>
      <c r="X197" s="236"/>
      <c r="Y197" s="236"/>
      <c r="Z197" s="236"/>
      <c r="AA197" s="236"/>
      <c r="AB197" s="236"/>
    </row>
    <row r="198">
      <c r="A198" s="236"/>
      <c r="B198" s="241" t="s">
        <v>230</v>
      </c>
      <c r="C198" s="242">
        <v>8333333.0</v>
      </c>
      <c r="D198" s="248"/>
      <c r="E198" s="248"/>
      <c r="F198" s="248"/>
      <c r="G198" s="242">
        <v>0.0</v>
      </c>
      <c r="H198" s="247"/>
      <c r="I198" s="247"/>
      <c r="J198" s="247"/>
      <c r="K198" s="247"/>
      <c r="L198" s="247"/>
      <c r="M198" s="247"/>
      <c r="N198" s="247"/>
      <c r="O198" s="247"/>
      <c r="P198" s="242">
        <v>8333333.0</v>
      </c>
      <c r="Q198" s="247"/>
      <c r="R198" s="242">
        <v>210000.0</v>
      </c>
      <c r="S198" s="247"/>
      <c r="T198" s="242">
        <v>8123333.0</v>
      </c>
      <c r="U198" s="236"/>
      <c r="V198" s="236"/>
      <c r="W198" s="236"/>
      <c r="X198" s="236"/>
      <c r="Y198" s="236"/>
      <c r="Z198" s="236"/>
      <c r="AA198" s="236"/>
      <c r="AB198" s="236"/>
    </row>
    <row r="199">
      <c r="A199" s="236"/>
      <c r="B199" s="241" t="s">
        <v>232</v>
      </c>
      <c r="C199" s="242">
        <v>8333333.0</v>
      </c>
      <c r="D199" s="248"/>
      <c r="E199" s="248"/>
      <c r="F199" s="248"/>
      <c r="G199" s="242">
        <v>0.0</v>
      </c>
      <c r="H199" s="247"/>
      <c r="I199" s="247"/>
      <c r="J199" s="247"/>
      <c r="K199" s="247"/>
      <c r="L199" s="247"/>
      <c r="M199" s="247"/>
      <c r="N199" s="247"/>
      <c r="O199" s="247"/>
      <c r="P199" s="242">
        <v>8333333.0</v>
      </c>
      <c r="Q199" s="247"/>
      <c r="R199" s="247"/>
      <c r="S199" s="247"/>
      <c r="T199" s="242">
        <v>8333333.0</v>
      </c>
      <c r="U199" s="236"/>
      <c r="V199" s="236"/>
      <c r="W199" s="236"/>
      <c r="X199" s="236"/>
      <c r="Y199" s="236"/>
      <c r="Z199" s="236"/>
      <c r="AA199" s="236"/>
      <c r="AB199" s="236"/>
    </row>
    <row r="200">
      <c r="A200" s="236"/>
      <c r="B200" s="241" t="s">
        <v>234</v>
      </c>
      <c r="C200" s="242">
        <v>4000000.0</v>
      </c>
      <c r="D200" s="248"/>
      <c r="E200" s="248"/>
      <c r="F200" s="248"/>
      <c r="G200" s="242">
        <v>339615.0</v>
      </c>
      <c r="H200" s="247"/>
      <c r="I200" s="247"/>
      <c r="J200" s="247"/>
      <c r="K200" s="247"/>
      <c r="L200" s="247"/>
      <c r="M200" s="242">
        <v>868750.0</v>
      </c>
      <c r="N200" s="247"/>
      <c r="O200" s="247"/>
      <c r="P200" s="242">
        <v>5362212.0</v>
      </c>
      <c r="Q200" s="247"/>
      <c r="R200" s="242">
        <v>175280.0</v>
      </c>
      <c r="S200" s="247"/>
      <c r="T200" s="242">
        <v>5186932.0</v>
      </c>
      <c r="U200" s="236"/>
      <c r="V200" s="236"/>
      <c r="W200" s="236"/>
      <c r="X200" s="236"/>
      <c r="Y200" s="236"/>
      <c r="Z200" s="236"/>
      <c r="AA200" s="236"/>
      <c r="AB200" s="236"/>
    </row>
    <row r="201">
      <c r="A201" s="236"/>
      <c r="B201" s="241" t="s">
        <v>236</v>
      </c>
      <c r="C201" s="242">
        <v>4333333.0</v>
      </c>
      <c r="D201" s="248"/>
      <c r="E201" s="248"/>
      <c r="F201" s="248"/>
      <c r="G201" s="242">
        <v>147292.0</v>
      </c>
      <c r="H201" s="247"/>
      <c r="I201" s="247"/>
      <c r="J201" s="247"/>
      <c r="K201" s="247"/>
      <c r="L201" s="247"/>
      <c r="M201" s="242">
        <v>868750.0</v>
      </c>
      <c r="N201" s="247"/>
      <c r="O201" s="247"/>
      <c r="P201" s="242">
        <v>5349375.0</v>
      </c>
      <c r="Q201" s="247"/>
      <c r="R201" s="247"/>
      <c r="S201" s="247"/>
      <c r="T201" s="242">
        <v>5349375.0</v>
      </c>
      <c r="U201" s="236"/>
      <c r="V201" s="236"/>
      <c r="W201" s="236"/>
      <c r="X201" s="236"/>
      <c r="Y201" s="236"/>
      <c r="Z201" s="236"/>
      <c r="AA201" s="236"/>
      <c r="AB201" s="236"/>
    </row>
    <row r="202">
      <c r="A202" s="236"/>
      <c r="B202" s="241" t="s">
        <v>238</v>
      </c>
      <c r="C202" s="242">
        <v>4333333.0</v>
      </c>
      <c r="D202" s="248"/>
      <c r="E202" s="248"/>
      <c r="F202" s="248"/>
      <c r="G202" s="242">
        <v>20833.0</v>
      </c>
      <c r="H202" s="247"/>
      <c r="I202" s="247"/>
      <c r="J202" s="247"/>
      <c r="K202" s="247"/>
      <c r="L202" s="247"/>
      <c r="M202" s="242">
        <v>868750.0</v>
      </c>
      <c r="N202" s="247"/>
      <c r="O202" s="247"/>
      <c r="P202" s="242">
        <v>5199683.0</v>
      </c>
      <c r="Q202" s="247"/>
      <c r="R202" s="242">
        <v>175280.0</v>
      </c>
      <c r="S202" s="242">
        <v>666667.0</v>
      </c>
      <c r="T202" s="242">
        <v>4357737.0</v>
      </c>
      <c r="U202" s="236"/>
      <c r="V202" s="236"/>
      <c r="W202" s="236"/>
      <c r="X202" s="236"/>
      <c r="Y202" s="236"/>
      <c r="Z202" s="236"/>
      <c r="AA202" s="236"/>
      <c r="AB202" s="236"/>
    </row>
    <row r="203">
      <c r="A203" s="236"/>
      <c r="B203" s="241" t="s">
        <v>3323</v>
      </c>
      <c r="C203" s="242">
        <v>4000000.0</v>
      </c>
      <c r="D203" s="248"/>
      <c r="E203" s="248"/>
      <c r="F203" s="248"/>
      <c r="G203" s="242">
        <v>0.0</v>
      </c>
      <c r="H203" s="247"/>
      <c r="I203" s="247"/>
      <c r="J203" s="247"/>
      <c r="K203" s="247"/>
      <c r="L203" s="247"/>
      <c r="M203" s="247"/>
      <c r="N203" s="247"/>
      <c r="O203" s="247"/>
      <c r="P203" s="242">
        <v>4000000.0</v>
      </c>
      <c r="Q203" s="247"/>
      <c r="R203" s="247"/>
      <c r="S203" s="247"/>
      <c r="T203" s="242">
        <v>4000000.0</v>
      </c>
      <c r="U203" s="236"/>
      <c r="V203" s="236"/>
      <c r="W203" s="236"/>
      <c r="X203" s="236"/>
      <c r="Y203" s="236"/>
      <c r="Z203" s="236"/>
      <c r="AA203" s="236"/>
      <c r="AB203" s="236"/>
    </row>
    <row r="204">
      <c r="A204" s="236"/>
      <c r="B204" s="241" t="s">
        <v>248</v>
      </c>
      <c r="C204" s="242">
        <v>5841947.0</v>
      </c>
      <c r="D204" s="248"/>
      <c r="E204" s="248"/>
      <c r="F204" s="248"/>
      <c r="G204" s="242">
        <v>0.0</v>
      </c>
      <c r="H204" s="247"/>
      <c r="I204" s="247"/>
      <c r="J204" s="247"/>
      <c r="K204" s="247"/>
      <c r="L204" s="247"/>
      <c r="M204" s="247"/>
      <c r="N204" s="247"/>
      <c r="O204" s="247"/>
      <c r="P204" s="242">
        <v>5841947.0</v>
      </c>
      <c r="Q204" s="247"/>
      <c r="R204" s="242">
        <v>175280.0</v>
      </c>
      <c r="S204" s="247"/>
      <c r="T204" s="242">
        <v>5666667.0</v>
      </c>
      <c r="U204" s="236"/>
      <c r="V204" s="236"/>
      <c r="W204" s="236"/>
      <c r="X204" s="236"/>
      <c r="Y204" s="236"/>
      <c r="Z204" s="236"/>
      <c r="AA204" s="236"/>
      <c r="AB204" s="236"/>
    </row>
    <row r="205">
      <c r="A205" s="236"/>
      <c r="B205" s="241" t="s">
        <v>3396</v>
      </c>
      <c r="C205" s="242">
        <v>9333333.0</v>
      </c>
      <c r="D205" s="248"/>
      <c r="E205" s="248"/>
      <c r="F205" s="248"/>
      <c r="G205" s="247"/>
      <c r="H205" s="247"/>
      <c r="I205" s="247"/>
      <c r="J205" s="247"/>
      <c r="K205" s="247"/>
      <c r="L205" s="247"/>
      <c r="M205" s="247"/>
      <c r="N205" s="247"/>
      <c r="O205" s="247"/>
      <c r="P205" s="242">
        <v>9333333.0</v>
      </c>
      <c r="Q205" s="247"/>
      <c r="R205" s="247"/>
      <c r="S205" s="247"/>
      <c r="T205" s="242">
        <v>9333333.0</v>
      </c>
      <c r="U205" s="236"/>
      <c r="V205" s="236"/>
      <c r="W205" s="236"/>
      <c r="X205" s="236"/>
      <c r="Y205" s="236"/>
      <c r="Z205" s="236"/>
      <c r="AA205" s="236"/>
      <c r="AB205" s="236"/>
    </row>
    <row r="206">
      <c r="A206" s="236"/>
      <c r="B206" s="241" t="s">
        <v>3350</v>
      </c>
      <c r="C206" s="242">
        <v>1666667.0</v>
      </c>
      <c r="D206" s="248"/>
      <c r="E206" s="248"/>
      <c r="F206" s="248"/>
      <c r="G206" s="247"/>
      <c r="H206" s="247"/>
      <c r="I206" s="247"/>
      <c r="J206" s="247"/>
      <c r="K206" s="247"/>
      <c r="L206" s="247"/>
      <c r="M206" s="247"/>
      <c r="N206" s="247"/>
      <c r="O206" s="247"/>
      <c r="P206" s="242">
        <v>1666667.0</v>
      </c>
      <c r="Q206" s="247"/>
      <c r="R206" s="247"/>
      <c r="S206" s="247"/>
      <c r="T206" s="242">
        <v>1666667.0</v>
      </c>
      <c r="U206" s="236"/>
      <c r="V206" s="236"/>
      <c r="W206" s="236"/>
      <c r="X206" s="236"/>
      <c r="Y206" s="236"/>
      <c r="Z206" s="236"/>
      <c r="AA206" s="236"/>
      <c r="AB206" s="236"/>
    </row>
    <row r="207">
      <c r="A207" s="237"/>
      <c r="B207" s="238" t="s">
        <v>3397</v>
      </c>
      <c r="C207" s="239">
        <f>sum(C208:C222)</f>
        <v>70666667</v>
      </c>
      <c r="D207" s="240"/>
      <c r="E207" s="240"/>
      <c r="F207" s="240"/>
      <c r="G207" s="239">
        <f t="shared" ref="G207:T207" si="26">sum(G208:G222)</f>
        <v>4021697</v>
      </c>
      <c r="H207" s="239">
        <f t="shared" si="26"/>
        <v>9500000</v>
      </c>
      <c r="I207" s="239">
        <f t="shared" si="26"/>
        <v>2000000</v>
      </c>
      <c r="J207" s="239">
        <f t="shared" si="26"/>
        <v>0</v>
      </c>
      <c r="K207" s="239">
        <f t="shared" si="26"/>
        <v>100000</v>
      </c>
      <c r="L207" s="239">
        <f t="shared" si="26"/>
        <v>0</v>
      </c>
      <c r="M207" s="239">
        <f t="shared" si="26"/>
        <v>247239923</v>
      </c>
      <c r="N207" s="239">
        <f t="shared" si="26"/>
        <v>0</v>
      </c>
      <c r="O207" s="239">
        <f t="shared" si="26"/>
        <v>0</v>
      </c>
      <c r="P207" s="239">
        <f t="shared" si="26"/>
        <v>333985897</v>
      </c>
      <c r="Q207" s="239">
        <f t="shared" si="26"/>
        <v>0</v>
      </c>
      <c r="R207" s="239">
        <f t="shared" si="26"/>
        <v>2802800</v>
      </c>
      <c r="S207" s="239">
        <f t="shared" si="26"/>
        <v>2000000</v>
      </c>
      <c r="T207" s="239">
        <f t="shared" si="26"/>
        <v>329183097</v>
      </c>
      <c r="U207" s="236"/>
      <c r="V207" s="236"/>
      <c r="W207" s="236"/>
      <c r="X207" s="236"/>
      <c r="Y207" s="236"/>
      <c r="Z207" s="236"/>
      <c r="AA207" s="236"/>
      <c r="AB207" s="236"/>
    </row>
    <row r="208">
      <c r="A208" s="236"/>
      <c r="B208" s="241" t="s">
        <v>191</v>
      </c>
      <c r="C208" s="242">
        <v>6666667.0</v>
      </c>
      <c r="D208" s="248"/>
      <c r="E208" s="248"/>
      <c r="F208" s="248"/>
      <c r="G208" s="242">
        <v>1293910.0</v>
      </c>
      <c r="H208" s="247"/>
      <c r="I208" s="247"/>
      <c r="J208" s="247"/>
      <c r="K208" s="247"/>
      <c r="L208" s="247"/>
      <c r="M208" s="242">
        <v>783333.0</v>
      </c>
      <c r="N208" s="247"/>
      <c r="O208" s="247"/>
      <c r="P208" s="242">
        <v>9513141.0</v>
      </c>
      <c r="Q208" s="247"/>
      <c r="R208" s="242">
        <v>315000.0</v>
      </c>
      <c r="S208" s="247"/>
      <c r="T208" s="242">
        <v>9198141.0</v>
      </c>
      <c r="U208" s="236"/>
      <c r="V208" s="236"/>
      <c r="W208" s="236"/>
      <c r="X208" s="236"/>
      <c r="Y208" s="236"/>
      <c r="Z208" s="236"/>
      <c r="AA208" s="236"/>
      <c r="AB208" s="236"/>
    </row>
    <row r="209">
      <c r="A209" s="236"/>
      <c r="B209" s="241" t="s">
        <v>3364</v>
      </c>
      <c r="C209" s="242">
        <v>2000000.0</v>
      </c>
      <c r="D209" s="248"/>
      <c r="E209" s="248"/>
      <c r="F209" s="248"/>
      <c r="G209" s="242">
        <v>155577.0</v>
      </c>
      <c r="H209" s="242">
        <v>1333333.0</v>
      </c>
      <c r="I209" s="247"/>
      <c r="J209" s="247"/>
      <c r="K209" s="247"/>
      <c r="L209" s="247"/>
      <c r="M209" s="242">
        <v>1285000.0</v>
      </c>
      <c r="N209" s="247"/>
      <c r="O209" s="247"/>
      <c r="P209" s="242">
        <v>4817679.0</v>
      </c>
      <c r="Q209" s="247"/>
      <c r="R209" s="242">
        <v>175280.0</v>
      </c>
      <c r="S209" s="247"/>
      <c r="T209" s="242">
        <v>4642399.0</v>
      </c>
      <c r="U209" s="236"/>
      <c r="V209" s="236"/>
      <c r="W209" s="236"/>
      <c r="X209" s="236"/>
      <c r="Y209" s="236"/>
      <c r="Z209" s="236"/>
      <c r="AA209" s="236"/>
      <c r="AB209" s="236"/>
    </row>
    <row r="210">
      <c r="A210" s="236"/>
      <c r="B210" s="241" t="s">
        <v>3363</v>
      </c>
      <c r="C210" s="242">
        <v>2000000.0</v>
      </c>
      <c r="D210" s="248"/>
      <c r="E210" s="248"/>
      <c r="F210" s="248"/>
      <c r="G210" s="242">
        <v>293942.0</v>
      </c>
      <c r="H210" s="242">
        <v>1000000.0</v>
      </c>
      <c r="I210" s="242">
        <v>2000000.0</v>
      </c>
      <c r="J210" s="247"/>
      <c r="K210" s="242">
        <v>100000.0</v>
      </c>
      <c r="L210" s="247"/>
      <c r="M210" s="242">
        <v>1335000.0</v>
      </c>
      <c r="N210" s="247"/>
      <c r="O210" s="247"/>
      <c r="P210" s="242">
        <v>6720619.0</v>
      </c>
      <c r="Q210" s="247"/>
      <c r="R210" s="242">
        <v>175280.0</v>
      </c>
      <c r="S210" s="247"/>
      <c r="T210" s="242">
        <v>6545339.0</v>
      </c>
      <c r="U210" s="236"/>
      <c r="V210" s="236"/>
      <c r="W210" s="236"/>
      <c r="X210" s="236"/>
      <c r="Y210" s="236"/>
      <c r="Z210" s="236"/>
      <c r="AA210" s="236"/>
      <c r="AB210" s="236"/>
    </row>
    <row r="211">
      <c r="A211" s="236"/>
      <c r="B211" s="241" t="s">
        <v>178</v>
      </c>
      <c r="C211" s="242">
        <v>2000000.0</v>
      </c>
      <c r="D211" s="248"/>
      <c r="E211" s="248"/>
      <c r="F211" s="248"/>
      <c r="G211" s="242">
        <v>86538.0</v>
      </c>
      <c r="H211" s="242">
        <v>500000.0</v>
      </c>
      <c r="I211" s="247"/>
      <c r="J211" s="247"/>
      <c r="K211" s="247"/>
      <c r="L211" s="247"/>
      <c r="M211" s="242">
        <v>841667.0</v>
      </c>
      <c r="N211" s="247"/>
      <c r="O211" s="247"/>
      <c r="P211" s="242">
        <v>3473221.0</v>
      </c>
      <c r="Q211" s="247"/>
      <c r="R211" s="242">
        <v>175280.0</v>
      </c>
      <c r="S211" s="247"/>
      <c r="T211" s="242">
        <v>3297941.0</v>
      </c>
      <c r="U211" s="236"/>
      <c r="V211" s="236"/>
      <c r="W211" s="236"/>
      <c r="X211" s="236"/>
      <c r="Y211" s="236"/>
      <c r="Z211" s="236"/>
      <c r="AA211" s="236"/>
      <c r="AB211" s="236"/>
    </row>
    <row r="212">
      <c r="A212" s="236"/>
      <c r="B212" s="241" t="s">
        <v>3398</v>
      </c>
      <c r="C212" s="242">
        <v>2000000.0</v>
      </c>
      <c r="D212" s="248"/>
      <c r="E212" s="248"/>
      <c r="F212" s="248"/>
      <c r="G212" s="242">
        <v>24038.0</v>
      </c>
      <c r="H212" s="242">
        <v>333333.0</v>
      </c>
      <c r="I212" s="247"/>
      <c r="J212" s="247"/>
      <c r="K212" s="247"/>
      <c r="L212" s="247"/>
      <c r="M212" s="242">
        <v>828333.0</v>
      </c>
      <c r="N212" s="247"/>
      <c r="O212" s="247"/>
      <c r="P212" s="242">
        <v>2330428.0</v>
      </c>
      <c r="Q212" s="247"/>
      <c r="R212" s="247"/>
      <c r="S212" s="247"/>
      <c r="T212" s="242">
        <v>2330428.0</v>
      </c>
      <c r="U212" s="236"/>
      <c r="V212" s="236"/>
      <c r="W212" s="236"/>
      <c r="X212" s="236"/>
      <c r="Y212" s="236"/>
      <c r="Z212" s="236"/>
      <c r="AA212" s="236"/>
      <c r="AB212" s="236"/>
    </row>
    <row r="213">
      <c r="A213" s="236"/>
      <c r="B213" s="241" t="s">
        <v>3399</v>
      </c>
      <c r="C213" s="242">
        <v>2000000.0</v>
      </c>
      <c r="D213" s="248"/>
      <c r="E213" s="248"/>
      <c r="F213" s="248"/>
      <c r="G213" s="242">
        <v>210192.0</v>
      </c>
      <c r="H213" s="242">
        <v>500000.0</v>
      </c>
      <c r="I213" s="247"/>
      <c r="J213" s="247"/>
      <c r="K213" s="247"/>
      <c r="L213" s="247"/>
      <c r="M213" s="242">
        <v>1276667.0</v>
      </c>
      <c r="N213" s="247"/>
      <c r="O213" s="247"/>
      <c r="P213" s="242">
        <v>3862821.0</v>
      </c>
      <c r="Q213" s="247"/>
      <c r="R213" s="242">
        <v>175280.0</v>
      </c>
      <c r="S213" s="247"/>
      <c r="T213" s="242">
        <v>3687541.0</v>
      </c>
      <c r="U213" s="236"/>
      <c r="V213" s="236"/>
      <c r="W213" s="236"/>
      <c r="X213" s="236"/>
      <c r="Y213" s="236"/>
      <c r="Z213" s="236"/>
      <c r="AA213" s="236"/>
      <c r="AB213" s="236"/>
    </row>
    <row r="214">
      <c r="A214" s="236"/>
      <c r="B214" s="241" t="s">
        <v>3400</v>
      </c>
      <c r="C214" s="242">
        <v>2000000.0</v>
      </c>
      <c r="D214" s="248"/>
      <c r="E214" s="248"/>
      <c r="F214" s="248"/>
      <c r="G214" s="242">
        <v>161058.0</v>
      </c>
      <c r="H214" s="242">
        <v>500000.0</v>
      </c>
      <c r="I214" s="247"/>
      <c r="J214" s="247"/>
      <c r="K214" s="247"/>
      <c r="L214" s="247"/>
      <c r="M214" s="242">
        <v>1053333.0</v>
      </c>
      <c r="N214" s="247"/>
      <c r="O214" s="247"/>
      <c r="P214" s="242">
        <v>3672222.0</v>
      </c>
      <c r="Q214" s="247"/>
      <c r="R214" s="247"/>
      <c r="S214" s="247"/>
      <c r="T214" s="242">
        <v>3672222.0</v>
      </c>
      <c r="U214" s="236"/>
      <c r="V214" s="236"/>
      <c r="W214" s="236"/>
      <c r="X214" s="236"/>
      <c r="Y214" s="236"/>
      <c r="Z214" s="236"/>
      <c r="AA214" s="236"/>
      <c r="AB214" s="236"/>
    </row>
    <row r="215">
      <c r="A215" s="236"/>
      <c r="B215" s="241" t="s">
        <v>3401</v>
      </c>
      <c r="C215" s="242">
        <v>2000000.0</v>
      </c>
      <c r="D215" s="248"/>
      <c r="E215" s="248"/>
      <c r="F215" s="248"/>
      <c r="G215" s="242">
        <v>149519.0</v>
      </c>
      <c r="H215" s="242">
        <v>1000000.0</v>
      </c>
      <c r="I215" s="247"/>
      <c r="J215" s="247"/>
      <c r="K215" s="247"/>
      <c r="L215" s="247"/>
      <c r="M215" s="242">
        <v>1836667.0</v>
      </c>
      <c r="N215" s="247"/>
      <c r="O215" s="247"/>
      <c r="P215" s="242">
        <v>5048932.0</v>
      </c>
      <c r="Q215" s="247"/>
      <c r="R215" s="242">
        <v>175280.0</v>
      </c>
      <c r="S215" s="247"/>
      <c r="T215" s="242">
        <v>4873652.0</v>
      </c>
      <c r="U215" s="236"/>
      <c r="V215" s="236"/>
      <c r="W215" s="236"/>
      <c r="X215" s="236"/>
      <c r="Y215" s="236"/>
      <c r="Z215" s="236"/>
      <c r="AA215" s="236"/>
      <c r="AB215" s="236"/>
    </row>
    <row r="216">
      <c r="A216" s="236"/>
      <c r="B216" s="241" t="s">
        <v>3358</v>
      </c>
      <c r="C216" s="242">
        <v>2000000.0</v>
      </c>
      <c r="D216" s="248"/>
      <c r="E216" s="248"/>
      <c r="F216" s="248"/>
      <c r="G216" s="242">
        <v>121538.0</v>
      </c>
      <c r="H216" s="242">
        <v>1000000.0</v>
      </c>
      <c r="I216" s="242">
        <v>0.0</v>
      </c>
      <c r="J216" s="247"/>
      <c r="K216" s="247"/>
      <c r="L216" s="247"/>
      <c r="M216" s="242">
        <v>1520000.0</v>
      </c>
      <c r="N216" s="247"/>
      <c r="O216" s="247"/>
      <c r="P216" s="242">
        <v>4699685.0</v>
      </c>
      <c r="Q216" s="247"/>
      <c r="R216" s="242">
        <v>175280.0</v>
      </c>
      <c r="S216" s="242">
        <v>2000000.0</v>
      </c>
      <c r="T216" s="242">
        <v>2524405.0</v>
      </c>
      <c r="U216" s="236"/>
      <c r="V216" s="236"/>
      <c r="W216" s="236"/>
      <c r="X216" s="236"/>
      <c r="Y216" s="236"/>
      <c r="Z216" s="236"/>
      <c r="AA216" s="236"/>
      <c r="AB216" s="236"/>
    </row>
    <row r="217">
      <c r="A217" s="236"/>
      <c r="B217" s="241" t="s">
        <v>3357</v>
      </c>
      <c r="C217" s="242">
        <v>2000000.0</v>
      </c>
      <c r="D217" s="248"/>
      <c r="E217" s="248"/>
      <c r="F217" s="248"/>
      <c r="G217" s="242">
        <v>223558.0</v>
      </c>
      <c r="H217" s="242">
        <v>1000000.0</v>
      </c>
      <c r="I217" s="242">
        <v>0.0</v>
      </c>
      <c r="J217" s="247"/>
      <c r="K217" s="247"/>
      <c r="L217" s="247"/>
      <c r="M217" s="242">
        <v>1783333.0</v>
      </c>
      <c r="N217" s="247"/>
      <c r="O217" s="247"/>
      <c r="P217" s="242">
        <v>5069945.0</v>
      </c>
      <c r="Q217" s="247"/>
      <c r="R217" s="242">
        <v>175280.0</v>
      </c>
      <c r="S217" s="247"/>
      <c r="T217" s="242">
        <v>4894665.0</v>
      </c>
      <c r="U217" s="236"/>
      <c r="V217" s="236"/>
      <c r="W217" s="236"/>
      <c r="X217" s="236"/>
      <c r="Y217" s="236"/>
      <c r="Z217" s="236"/>
      <c r="AA217" s="236"/>
      <c r="AB217" s="236"/>
    </row>
    <row r="218">
      <c r="A218" s="236"/>
      <c r="B218" s="241" t="s">
        <v>3359</v>
      </c>
      <c r="C218" s="242">
        <v>2000000.0</v>
      </c>
      <c r="D218" s="248"/>
      <c r="E218" s="248"/>
      <c r="F218" s="248"/>
      <c r="G218" s="242">
        <v>92212.0</v>
      </c>
      <c r="H218" s="242">
        <v>1000000.0</v>
      </c>
      <c r="I218" s="242">
        <v>0.0</v>
      </c>
      <c r="J218" s="247"/>
      <c r="K218" s="247"/>
      <c r="L218" s="247"/>
      <c r="M218" s="242">
        <v>880000.0</v>
      </c>
      <c r="N218" s="247"/>
      <c r="O218" s="247"/>
      <c r="P218" s="242">
        <v>3433750.0</v>
      </c>
      <c r="Q218" s="247"/>
      <c r="R218" s="242">
        <v>175280.0</v>
      </c>
      <c r="S218" s="247"/>
      <c r="T218" s="242">
        <v>3258470.0</v>
      </c>
      <c r="U218" s="236"/>
      <c r="V218" s="236"/>
      <c r="W218" s="236"/>
      <c r="X218" s="236"/>
      <c r="Y218" s="236"/>
      <c r="Z218" s="236"/>
      <c r="AA218" s="236"/>
      <c r="AB218" s="236"/>
    </row>
    <row r="219">
      <c r="A219" s="236"/>
      <c r="B219" s="241" t="s">
        <v>3361</v>
      </c>
      <c r="C219" s="242">
        <v>2000000.0</v>
      </c>
      <c r="D219" s="248"/>
      <c r="E219" s="248"/>
      <c r="F219" s="248"/>
      <c r="G219" s="242">
        <v>164615.0</v>
      </c>
      <c r="H219" s="242">
        <v>666667.0</v>
      </c>
      <c r="I219" s="247"/>
      <c r="J219" s="247"/>
      <c r="K219" s="247"/>
      <c r="L219" s="247"/>
      <c r="M219" s="242">
        <v>1755000.0</v>
      </c>
      <c r="N219" s="247"/>
      <c r="O219" s="247"/>
      <c r="P219" s="242">
        <v>4655167.0</v>
      </c>
      <c r="Q219" s="247"/>
      <c r="R219" s="242">
        <v>175280.0</v>
      </c>
      <c r="S219" s="247"/>
      <c r="T219" s="242">
        <v>4479887.0</v>
      </c>
      <c r="U219" s="236"/>
      <c r="V219" s="236"/>
      <c r="W219" s="236"/>
      <c r="X219" s="236"/>
      <c r="Y219" s="236"/>
      <c r="Z219" s="236"/>
      <c r="AA219" s="236"/>
      <c r="AB219" s="236"/>
    </row>
    <row r="220">
      <c r="A220" s="236"/>
      <c r="B220" s="241" t="s">
        <v>3341</v>
      </c>
      <c r="C220" s="242">
        <v>2000000.0</v>
      </c>
      <c r="D220" s="248"/>
      <c r="E220" s="248"/>
      <c r="F220" s="248"/>
      <c r="G220" s="242">
        <v>159423.0</v>
      </c>
      <c r="H220" s="242">
        <v>666667.0</v>
      </c>
      <c r="I220" s="247"/>
      <c r="J220" s="247"/>
      <c r="K220" s="247"/>
      <c r="L220" s="247"/>
      <c r="M220" s="242">
        <v>1661667.0</v>
      </c>
      <c r="N220" s="247"/>
      <c r="O220" s="247"/>
      <c r="P220" s="242">
        <v>4670326.0</v>
      </c>
      <c r="Q220" s="247"/>
      <c r="R220" s="242">
        <v>175280.0</v>
      </c>
      <c r="S220" s="247"/>
      <c r="T220" s="242">
        <v>4495046.0</v>
      </c>
      <c r="U220" s="236"/>
      <c r="V220" s="236"/>
      <c r="W220" s="236"/>
      <c r="X220" s="236"/>
      <c r="Y220" s="236"/>
      <c r="Z220" s="236"/>
      <c r="AA220" s="236"/>
      <c r="AB220" s="236"/>
    </row>
    <row r="221">
      <c r="A221" s="236"/>
      <c r="B221" s="241" t="s">
        <v>3402</v>
      </c>
      <c r="C221" s="242">
        <v>2.0E7</v>
      </c>
      <c r="D221" s="248"/>
      <c r="E221" s="248"/>
      <c r="F221" s="248"/>
      <c r="G221" s="247"/>
      <c r="H221" s="247"/>
      <c r="I221" s="247"/>
      <c r="J221" s="247"/>
      <c r="K221" s="247"/>
      <c r="L221" s="247"/>
      <c r="M221" s="242">
        <v>9.9264595E7</v>
      </c>
      <c r="N221" s="247"/>
      <c r="O221" s="247"/>
      <c r="P221" s="242">
        <v>1.19264595E8</v>
      </c>
      <c r="Q221" s="242">
        <v>0.0</v>
      </c>
      <c r="R221" s="242">
        <v>0.0</v>
      </c>
      <c r="S221" s="242">
        <v>0.0</v>
      </c>
      <c r="T221" s="242">
        <f t="shared" ref="T221:T222" si="27">P221-Q221-R221-S221</f>
        <v>119264595</v>
      </c>
      <c r="U221" s="236"/>
      <c r="V221" s="236"/>
      <c r="W221" s="236"/>
      <c r="X221" s="236"/>
      <c r="Y221" s="236"/>
      <c r="Z221" s="236"/>
      <c r="AA221" s="236"/>
      <c r="AB221" s="236"/>
    </row>
    <row r="222">
      <c r="A222" s="236"/>
      <c r="B222" s="241" t="s">
        <v>3403</v>
      </c>
      <c r="C222" s="242">
        <v>2.0E7</v>
      </c>
      <c r="D222" s="248"/>
      <c r="E222" s="248"/>
      <c r="F222" s="248"/>
      <c r="G222" s="242">
        <v>885577.0</v>
      </c>
      <c r="H222" s="247"/>
      <c r="I222" s="247"/>
      <c r="J222" s="247"/>
      <c r="K222" s="247"/>
      <c r="L222" s="247"/>
      <c r="M222" s="242">
        <v>1.31135328E8</v>
      </c>
      <c r="N222" s="247"/>
      <c r="O222" s="247"/>
      <c r="P222" s="242">
        <v>1.52753366E8</v>
      </c>
      <c r="Q222" s="242">
        <v>0.0</v>
      </c>
      <c r="R222" s="242">
        <v>735000.0</v>
      </c>
      <c r="S222" s="242">
        <v>0.0</v>
      </c>
      <c r="T222" s="242">
        <f t="shared" si="27"/>
        <v>152018366</v>
      </c>
      <c r="U222" s="236"/>
      <c r="V222" s="236"/>
      <c r="W222" s="236"/>
      <c r="X222" s="236"/>
      <c r="Y222" s="236"/>
      <c r="Z222" s="236"/>
      <c r="AA222" s="236"/>
      <c r="AB222" s="236"/>
    </row>
    <row r="223">
      <c r="A223" s="230" t="s">
        <v>129</v>
      </c>
      <c r="B223" s="231" t="s">
        <v>3406</v>
      </c>
      <c r="C223" s="232" t="s">
        <v>3372</v>
      </c>
      <c r="D223" s="250"/>
      <c r="E223" s="250"/>
      <c r="F223" s="250"/>
      <c r="G223" s="232" t="s">
        <v>3376</v>
      </c>
      <c r="H223" s="232" t="s">
        <v>3301</v>
      </c>
      <c r="I223" s="232" t="s">
        <v>3302</v>
      </c>
      <c r="J223" s="232" t="s">
        <v>3303</v>
      </c>
      <c r="K223" s="232" t="s">
        <v>3304</v>
      </c>
      <c r="L223" s="232" t="s">
        <v>3377</v>
      </c>
      <c r="M223" s="232" t="s">
        <v>3378</v>
      </c>
      <c r="N223" s="232" t="s">
        <v>3379</v>
      </c>
      <c r="O223" s="232" t="s">
        <v>124</v>
      </c>
      <c r="P223" s="232" t="s">
        <v>3314</v>
      </c>
      <c r="Q223" s="234" t="s">
        <v>121</v>
      </c>
      <c r="R223" s="234" t="s">
        <v>3309</v>
      </c>
      <c r="S223" s="234" t="s">
        <v>3310</v>
      </c>
      <c r="T223" s="235" t="s">
        <v>3315</v>
      </c>
      <c r="U223" s="236"/>
      <c r="V223" s="236"/>
      <c r="W223" s="236"/>
      <c r="X223" s="236"/>
      <c r="Y223" s="236"/>
      <c r="Z223" s="236"/>
      <c r="AA223" s="236"/>
      <c r="AB223" s="236"/>
    </row>
    <row r="224">
      <c r="A224" s="237"/>
      <c r="B224" s="238" t="s">
        <v>3380</v>
      </c>
      <c r="C224" s="239">
        <f>sum(C225)</f>
        <v>55000000</v>
      </c>
      <c r="D224" s="240"/>
      <c r="E224" s="240"/>
      <c r="F224" s="240"/>
      <c r="G224" s="239">
        <f t="shared" ref="G224:T224" si="28">sum(G225)</f>
        <v>0</v>
      </c>
      <c r="H224" s="239">
        <f t="shared" si="28"/>
        <v>0</v>
      </c>
      <c r="I224" s="239">
        <f t="shared" si="28"/>
        <v>0</v>
      </c>
      <c r="J224" s="239">
        <f t="shared" si="28"/>
        <v>0</v>
      </c>
      <c r="K224" s="239">
        <f t="shared" si="28"/>
        <v>0</v>
      </c>
      <c r="L224" s="239">
        <f t="shared" si="28"/>
        <v>0</v>
      </c>
      <c r="M224" s="239">
        <f t="shared" si="28"/>
        <v>0</v>
      </c>
      <c r="N224" s="239">
        <f t="shared" si="28"/>
        <v>0</v>
      </c>
      <c r="O224" s="239">
        <f t="shared" si="28"/>
        <v>0</v>
      </c>
      <c r="P224" s="239">
        <f t="shared" si="28"/>
        <v>55000000</v>
      </c>
      <c r="Q224" s="239">
        <f t="shared" si="28"/>
        <v>0</v>
      </c>
      <c r="R224" s="239">
        <f t="shared" si="28"/>
        <v>0</v>
      </c>
      <c r="S224" s="239">
        <f t="shared" si="28"/>
        <v>0</v>
      </c>
      <c r="T224" s="239">
        <f t="shared" si="28"/>
        <v>55000000</v>
      </c>
      <c r="U224" s="236"/>
      <c r="V224" s="236"/>
      <c r="W224" s="236"/>
      <c r="X224" s="236"/>
      <c r="Y224" s="236"/>
      <c r="Z224" s="236"/>
      <c r="AA224" s="236"/>
      <c r="AB224" s="236"/>
    </row>
    <row r="225">
      <c r="A225" s="236"/>
      <c r="B225" s="241" t="s">
        <v>3340</v>
      </c>
      <c r="C225" s="242">
        <v>5.5E7</v>
      </c>
      <c r="D225" s="248"/>
      <c r="E225" s="248"/>
      <c r="F225" s="248"/>
      <c r="G225" s="242">
        <v>0.0</v>
      </c>
      <c r="H225" s="242">
        <v>0.0</v>
      </c>
      <c r="I225" s="242">
        <v>0.0</v>
      </c>
      <c r="J225" s="242">
        <v>0.0</v>
      </c>
      <c r="K225" s="242">
        <v>0.0</v>
      </c>
      <c r="L225" s="242">
        <v>0.0</v>
      </c>
      <c r="M225" s="242">
        <v>0.0</v>
      </c>
      <c r="N225" s="242">
        <v>0.0</v>
      </c>
      <c r="O225" s="242">
        <v>0.0</v>
      </c>
      <c r="P225" s="242">
        <f>sum(C225:N225)</f>
        <v>55000000</v>
      </c>
      <c r="Q225" s="242">
        <v>0.0</v>
      </c>
      <c r="R225" s="242">
        <v>0.0</v>
      </c>
      <c r="S225" s="242">
        <v>0.0</v>
      </c>
      <c r="T225" s="242">
        <f>P225-Q225-R225-S225</f>
        <v>55000000</v>
      </c>
      <c r="U225" s="236"/>
      <c r="V225" s="236"/>
      <c r="W225" s="236"/>
      <c r="X225" s="236"/>
      <c r="Y225" s="236"/>
      <c r="Z225" s="236"/>
      <c r="AA225" s="236"/>
      <c r="AB225" s="236"/>
    </row>
    <row r="226">
      <c r="A226" s="237"/>
      <c r="B226" s="238" t="s">
        <v>3381</v>
      </c>
      <c r="C226" s="239">
        <f>sum(C295:C296)</f>
        <v>40000000</v>
      </c>
      <c r="D226" s="240"/>
      <c r="E226" s="240"/>
      <c r="F226" s="240"/>
      <c r="G226" s="239">
        <f t="shared" ref="G226:T226" si="29">sum(G295:G296)</f>
        <v>885577</v>
      </c>
      <c r="H226" s="239">
        <f t="shared" si="29"/>
        <v>0</v>
      </c>
      <c r="I226" s="239">
        <f t="shared" si="29"/>
        <v>0</v>
      </c>
      <c r="J226" s="239">
        <f t="shared" si="29"/>
        <v>0</v>
      </c>
      <c r="K226" s="239">
        <f t="shared" si="29"/>
        <v>0</v>
      </c>
      <c r="L226" s="239">
        <f t="shared" si="29"/>
        <v>0</v>
      </c>
      <c r="M226" s="239">
        <f t="shared" si="29"/>
        <v>230399923</v>
      </c>
      <c r="N226" s="239">
        <f t="shared" si="29"/>
        <v>0</v>
      </c>
      <c r="O226" s="239">
        <f t="shared" si="29"/>
        <v>0</v>
      </c>
      <c r="P226" s="239">
        <f t="shared" si="29"/>
        <v>272017961</v>
      </c>
      <c r="Q226" s="239">
        <f t="shared" si="29"/>
        <v>0</v>
      </c>
      <c r="R226" s="239">
        <f t="shared" si="29"/>
        <v>735000</v>
      </c>
      <c r="S226" s="239">
        <f t="shared" si="29"/>
        <v>0</v>
      </c>
      <c r="T226" s="239">
        <f t="shared" si="29"/>
        <v>271282961</v>
      </c>
      <c r="U226" s="236"/>
      <c r="V226" s="236"/>
      <c r="W226" s="236"/>
      <c r="X226" s="236"/>
      <c r="Y226" s="236"/>
      <c r="Z226" s="236"/>
      <c r="AA226" s="236"/>
      <c r="AB226" s="236"/>
    </row>
    <row r="227">
      <c r="A227" s="51"/>
      <c r="B227" s="51"/>
      <c r="C227" s="51"/>
      <c r="D227" s="245"/>
      <c r="E227" s="245"/>
      <c r="F227" s="245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236"/>
      <c r="V227" s="236"/>
      <c r="W227" s="236"/>
      <c r="X227" s="236"/>
      <c r="Y227" s="236"/>
      <c r="Z227" s="236"/>
      <c r="AA227" s="236"/>
      <c r="AB227" s="236"/>
    </row>
    <row r="228">
      <c r="A228" s="237"/>
      <c r="B228" s="238" t="s">
        <v>3382</v>
      </c>
      <c r="C228" s="246"/>
      <c r="D228" s="240"/>
      <c r="E228" s="240"/>
      <c r="F228" s="240"/>
      <c r="G228" s="246"/>
      <c r="H228" s="246"/>
      <c r="I228" s="246"/>
      <c r="J228" s="246"/>
      <c r="K228" s="246"/>
      <c r="L228" s="246"/>
      <c r="M228" s="246"/>
      <c r="N228" s="246"/>
      <c r="O228" s="246"/>
      <c r="P228" s="246"/>
      <c r="Q228" s="246"/>
      <c r="R228" s="246"/>
      <c r="S228" s="246"/>
      <c r="T228" s="246"/>
      <c r="U228" s="236"/>
      <c r="V228" s="236"/>
      <c r="W228" s="236"/>
      <c r="X228" s="236"/>
      <c r="Y228" s="236"/>
      <c r="Z228" s="236"/>
      <c r="AA228" s="236"/>
      <c r="AB228" s="236"/>
    </row>
    <row r="229">
      <c r="A229" s="236"/>
      <c r="B229" s="236"/>
      <c r="C229" s="247"/>
      <c r="D229" s="248"/>
      <c r="E229" s="248"/>
      <c r="F229" s="248"/>
      <c r="G229" s="247"/>
      <c r="H229" s="247"/>
      <c r="I229" s="247"/>
      <c r="J229" s="247"/>
      <c r="K229" s="247"/>
      <c r="L229" s="247"/>
      <c r="M229" s="247"/>
      <c r="N229" s="247"/>
      <c r="O229" s="247"/>
      <c r="P229" s="247"/>
      <c r="Q229" s="247"/>
      <c r="R229" s="247"/>
      <c r="S229" s="247"/>
      <c r="T229" s="247"/>
      <c r="U229" s="236"/>
      <c r="V229" s="236"/>
      <c r="W229" s="236"/>
      <c r="X229" s="236"/>
      <c r="Y229" s="236"/>
      <c r="Z229" s="236"/>
      <c r="AA229" s="236"/>
      <c r="AB229" s="236"/>
    </row>
    <row r="230">
      <c r="A230" s="237"/>
      <c r="B230" s="238" t="s">
        <v>3383</v>
      </c>
      <c r="C230" s="239">
        <f>sum(C231:C239)</f>
        <v>30166667</v>
      </c>
      <c r="D230" s="240"/>
      <c r="E230" s="240"/>
      <c r="F230" s="240"/>
      <c r="G230" s="239">
        <f t="shared" ref="G230:T230" si="30">sum(G231:G239)</f>
        <v>602051</v>
      </c>
      <c r="H230" s="239">
        <f t="shared" si="30"/>
        <v>0</v>
      </c>
      <c r="I230" s="239">
        <f t="shared" si="30"/>
        <v>0</v>
      </c>
      <c r="J230" s="239">
        <f t="shared" si="30"/>
        <v>0</v>
      </c>
      <c r="K230" s="239">
        <f t="shared" si="30"/>
        <v>0</v>
      </c>
      <c r="L230" s="239">
        <f t="shared" si="30"/>
        <v>0</v>
      </c>
      <c r="M230" s="239">
        <f t="shared" si="30"/>
        <v>54501585</v>
      </c>
      <c r="N230" s="239">
        <f t="shared" si="30"/>
        <v>0</v>
      </c>
      <c r="O230" s="239">
        <f t="shared" si="30"/>
        <v>0</v>
      </c>
      <c r="P230" s="239">
        <f t="shared" si="30"/>
        <v>84726503</v>
      </c>
      <c r="Q230" s="239">
        <f t="shared" si="30"/>
        <v>0</v>
      </c>
      <c r="R230" s="239">
        <f t="shared" si="30"/>
        <v>525840</v>
      </c>
      <c r="S230" s="239">
        <f t="shared" si="30"/>
        <v>0</v>
      </c>
      <c r="T230" s="239">
        <f t="shared" si="30"/>
        <v>84200663</v>
      </c>
      <c r="U230" s="236"/>
      <c r="V230" s="236"/>
      <c r="W230" s="236"/>
      <c r="X230" s="236"/>
      <c r="Y230" s="236"/>
      <c r="Z230" s="236"/>
      <c r="AA230" s="236"/>
      <c r="AB230" s="236"/>
    </row>
    <row r="231">
      <c r="A231" s="236"/>
      <c r="B231" s="241" t="s">
        <v>209</v>
      </c>
      <c r="C231" s="242">
        <v>5000000.0</v>
      </c>
      <c r="D231" s="248"/>
      <c r="E231" s="248"/>
      <c r="F231" s="248"/>
      <c r="G231" s="247"/>
      <c r="H231" s="247"/>
      <c r="I231" s="247"/>
      <c r="J231" s="247"/>
      <c r="K231" s="247"/>
      <c r="L231" s="247"/>
      <c r="M231" s="247"/>
      <c r="N231" s="247"/>
      <c r="O231" s="247"/>
      <c r="P231" s="242">
        <v>5000000.0</v>
      </c>
      <c r="Q231" s="247"/>
      <c r="R231" s="247"/>
      <c r="S231" s="247"/>
      <c r="T231" s="242">
        <v>5000000.0</v>
      </c>
      <c r="U231" s="236"/>
      <c r="V231" s="236"/>
      <c r="W231" s="236"/>
      <c r="X231" s="236"/>
      <c r="Y231" s="236"/>
      <c r="Z231" s="236"/>
      <c r="AA231" s="236"/>
      <c r="AB231" s="236"/>
    </row>
    <row r="232">
      <c r="A232" s="236"/>
      <c r="B232" s="241" t="s">
        <v>3384</v>
      </c>
      <c r="C232" s="247"/>
      <c r="D232" s="248"/>
      <c r="E232" s="248"/>
      <c r="F232" s="248"/>
      <c r="G232" s="247"/>
      <c r="H232" s="247"/>
      <c r="I232" s="247"/>
      <c r="J232" s="247"/>
      <c r="K232" s="247"/>
      <c r="L232" s="247"/>
      <c r="M232" s="247"/>
      <c r="N232" s="247"/>
      <c r="O232" s="247"/>
      <c r="P232" s="242">
        <v>66667.0</v>
      </c>
      <c r="Q232" s="247"/>
      <c r="R232" s="247"/>
      <c r="S232" s="247"/>
      <c r="T232" s="242">
        <v>66667.0</v>
      </c>
      <c r="U232" s="236"/>
      <c r="V232" s="236"/>
      <c r="W232" s="236"/>
      <c r="X232" s="236"/>
      <c r="Y232" s="236"/>
      <c r="Z232" s="236"/>
      <c r="AA232" s="236"/>
      <c r="AB232" s="236"/>
    </row>
    <row r="233">
      <c r="A233" s="236"/>
      <c r="B233" s="241" t="s">
        <v>3385</v>
      </c>
      <c r="C233" s="242">
        <v>3250000.0</v>
      </c>
      <c r="D233" s="248"/>
      <c r="E233" s="248"/>
      <c r="F233" s="248"/>
      <c r="G233" s="242">
        <v>15625.0</v>
      </c>
      <c r="H233" s="247"/>
      <c r="I233" s="247"/>
      <c r="J233" s="247"/>
      <c r="K233" s="247"/>
      <c r="L233" s="247"/>
      <c r="M233" s="242">
        <v>9970747.0</v>
      </c>
      <c r="N233" s="247"/>
      <c r="O233" s="247"/>
      <c r="P233" s="242">
        <v>1.307896E7</v>
      </c>
      <c r="Q233" s="247"/>
      <c r="R233" s="247"/>
      <c r="S233" s="247"/>
      <c r="T233" s="242">
        <v>1.307896E7</v>
      </c>
      <c r="U233" s="236"/>
      <c r="V233" s="236"/>
      <c r="W233" s="236"/>
      <c r="X233" s="236"/>
      <c r="Y233" s="236"/>
      <c r="Z233" s="236"/>
      <c r="AA233" s="236"/>
      <c r="AB233" s="236"/>
    </row>
    <row r="234">
      <c r="A234" s="236"/>
      <c r="B234" s="241" t="s">
        <v>3343</v>
      </c>
      <c r="C234" s="242">
        <v>3250000.0</v>
      </c>
      <c r="D234" s="248"/>
      <c r="E234" s="248"/>
      <c r="F234" s="248"/>
      <c r="G234" s="242">
        <v>195000.0</v>
      </c>
      <c r="H234" s="247"/>
      <c r="I234" s="247"/>
      <c r="J234" s="247"/>
      <c r="K234" s="247"/>
      <c r="L234" s="247"/>
      <c r="M234" s="242">
        <v>2.0211186E7</v>
      </c>
      <c r="N234" s="247"/>
      <c r="O234" s="247"/>
      <c r="P234" s="242">
        <v>2.3712311E7</v>
      </c>
      <c r="Q234" s="247"/>
      <c r="R234" s="247"/>
      <c r="S234" s="247"/>
      <c r="T234" s="242">
        <v>2.3712311E7</v>
      </c>
      <c r="U234" s="236"/>
      <c r="V234" s="236"/>
      <c r="W234" s="236"/>
      <c r="X234" s="236"/>
      <c r="Y234" s="236"/>
      <c r="Z234" s="236"/>
      <c r="AA234" s="236"/>
      <c r="AB234" s="236"/>
    </row>
    <row r="235">
      <c r="A235" s="236"/>
      <c r="B235" s="241" t="s">
        <v>201</v>
      </c>
      <c r="C235" s="242">
        <v>2166667.0</v>
      </c>
      <c r="D235" s="248"/>
      <c r="E235" s="248"/>
      <c r="F235" s="248"/>
      <c r="G235" s="242">
        <v>0.0</v>
      </c>
      <c r="H235" s="247"/>
      <c r="I235" s="247"/>
      <c r="J235" s="247"/>
      <c r="K235" s="247"/>
      <c r="L235" s="247"/>
      <c r="M235" s="242">
        <v>1.030698E7</v>
      </c>
      <c r="N235" s="247"/>
      <c r="O235" s="247"/>
      <c r="P235" s="242">
        <v>1.3140313E7</v>
      </c>
      <c r="Q235" s="247"/>
      <c r="R235" s="242">
        <v>175280.0</v>
      </c>
      <c r="S235" s="247"/>
      <c r="T235" s="242">
        <v>1.2965033E7</v>
      </c>
      <c r="U235" s="236"/>
      <c r="V235" s="236"/>
      <c r="W235" s="236"/>
      <c r="X235" s="236"/>
      <c r="Y235" s="236"/>
      <c r="Z235" s="236"/>
      <c r="AA235" s="236"/>
      <c r="AB235" s="236"/>
    </row>
    <row r="236">
      <c r="A236" s="236"/>
      <c r="B236" s="241" t="s">
        <v>204</v>
      </c>
      <c r="C236" s="242">
        <v>2166667.0</v>
      </c>
      <c r="D236" s="248"/>
      <c r="E236" s="248"/>
      <c r="F236" s="248"/>
      <c r="G236" s="242">
        <v>46875.0</v>
      </c>
      <c r="H236" s="247"/>
      <c r="I236" s="247"/>
      <c r="J236" s="247"/>
      <c r="K236" s="247"/>
      <c r="L236" s="247"/>
      <c r="M236" s="242">
        <v>1.4012672E7</v>
      </c>
      <c r="N236" s="247"/>
      <c r="O236" s="247"/>
      <c r="P236" s="242">
        <v>1.676788E7</v>
      </c>
      <c r="Q236" s="247"/>
      <c r="R236" s="242">
        <v>175280.0</v>
      </c>
      <c r="S236" s="247"/>
      <c r="T236" s="242">
        <v>1.65926E7</v>
      </c>
      <c r="U236" s="236"/>
      <c r="V236" s="236"/>
      <c r="W236" s="236"/>
      <c r="X236" s="236"/>
      <c r="Y236" s="236"/>
      <c r="Z236" s="236"/>
      <c r="AA236" s="236"/>
      <c r="AB236" s="236"/>
    </row>
    <row r="237">
      <c r="A237" s="236"/>
      <c r="B237" s="241" t="s">
        <v>3386</v>
      </c>
      <c r="C237" s="242">
        <v>6666667.0</v>
      </c>
      <c r="D237" s="248"/>
      <c r="E237" s="248"/>
      <c r="F237" s="248"/>
      <c r="G237" s="242">
        <v>0.0</v>
      </c>
      <c r="H237" s="247"/>
      <c r="I237" s="247"/>
      <c r="J237" s="247"/>
      <c r="K237" s="247"/>
      <c r="L237" s="247"/>
      <c r="M237" s="247"/>
      <c r="N237" s="247"/>
      <c r="O237" s="247"/>
      <c r="P237" s="242">
        <v>5333769.0</v>
      </c>
      <c r="Q237" s="247"/>
      <c r="R237" s="247"/>
      <c r="S237" s="247"/>
      <c r="T237" s="242">
        <v>5333769.0</v>
      </c>
      <c r="U237" s="236"/>
      <c r="V237" s="236"/>
      <c r="W237" s="236"/>
      <c r="X237" s="236"/>
      <c r="Y237" s="236"/>
      <c r="Z237" s="236"/>
      <c r="AA237" s="236"/>
      <c r="AB237" s="236"/>
    </row>
    <row r="238">
      <c r="A238" s="236"/>
      <c r="B238" s="241" t="s">
        <v>3345</v>
      </c>
      <c r="C238" s="242">
        <v>3333333.0</v>
      </c>
      <c r="D238" s="248"/>
      <c r="E238" s="248"/>
      <c r="F238" s="248"/>
      <c r="G238" s="242">
        <v>136218.0</v>
      </c>
      <c r="H238" s="247"/>
      <c r="I238" s="247"/>
      <c r="J238" s="247"/>
      <c r="K238" s="247"/>
      <c r="L238" s="247"/>
      <c r="M238" s="247"/>
      <c r="N238" s="247"/>
      <c r="O238" s="247"/>
      <c r="P238" s="242">
        <v>3084936.0</v>
      </c>
      <c r="Q238" s="247"/>
      <c r="R238" s="247"/>
      <c r="S238" s="247"/>
      <c r="T238" s="242">
        <v>3084936.0</v>
      </c>
      <c r="U238" s="236"/>
      <c r="V238" s="236"/>
      <c r="W238" s="236"/>
      <c r="X238" s="236"/>
      <c r="Y238" s="236"/>
      <c r="Z238" s="236"/>
      <c r="AA238" s="236"/>
      <c r="AB238" s="236"/>
    </row>
    <row r="239">
      <c r="A239" s="236"/>
      <c r="B239" s="241" t="s">
        <v>3319</v>
      </c>
      <c r="C239" s="242">
        <v>4333333.0</v>
      </c>
      <c r="D239" s="248"/>
      <c r="E239" s="248"/>
      <c r="F239" s="248"/>
      <c r="G239" s="242">
        <v>208333.0</v>
      </c>
      <c r="H239" s="247"/>
      <c r="I239" s="247"/>
      <c r="J239" s="247"/>
      <c r="K239" s="247"/>
      <c r="L239" s="247"/>
      <c r="M239" s="247"/>
      <c r="N239" s="247"/>
      <c r="O239" s="247"/>
      <c r="P239" s="242">
        <v>4541667.0</v>
      </c>
      <c r="Q239" s="247"/>
      <c r="R239" s="242">
        <v>175280.0</v>
      </c>
      <c r="S239" s="247"/>
      <c r="T239" s="242">
        <v>4366387.0</v>
      </c>
      <c r="U239" s="236"/>
      <c r="V239" s="236"/>
      <c r="W239" s="236"/>
      <c r="X239" s="236"/>
      <c r="Y239" s="236"/>
      <c r="Z239" s="236"/>
      <c r="AA239" s="236"/>
      <c r="AB239" s="236"/>
    </row>
    <row r="240">
      <c r="A240" s="237"/>
      <c r="B240" s="238" t="s">
        <v>3387</v>
      </c>
      <c r="C240" s="239">
        <f>sum(C241:C242)</f>
        <v>13333333</v>
      </c>
      <c r="D240" s="240"/>
      <c r="E240" s="240"/>
      <c r="F240" s="240"/>
      <c r="G240" s="239">
        <f t="shared" ref="G240:T240" si="31">sum(G241:G242)</f>
        <v>0</v>
      </c>
      <c r="H240" s="239">
        <f t="shared" si="31"/>
        <v>0</v>
      </c>
      <c r="I240" s="239">
        <f t="shared" si="31"/>
        <v>0</v>
      </c>
      <c r="J240" s="239">
        <f t="shared" si="31"/>
        <v>0</v>
      </c>
      <c r="K240" s="239">
        <f t="shared" si="31"/>
        <v>0</v>
      </c>
      <c r="L240" s="239">
        <f t="shared" si="31"/>
        <v>0</v>
      </c>
      <c r="M240" s="239">
        <f t="shared" si="31"/>
        <v>0</v>
      </c>
      <c r="N240" s="239">
        <f t="shared" si="31"/>
        <v>0</v>
      </c>
      <c r="O240" s="239">
        <f t="shared" si="31"/>
        <v>0</v>
      </c>
      <c r="P240" s="239">
        <f t="shared" si="31"/>
        <v>13333333</v>
      </c>
      <c r="Q240" s="239">
        <f t="shared" si="31"/>
        <v>0</v>
      </c>
      <c r="R240" s="239">
        <f t="shared" si="31"/>
        <v>0</v>
      </c>
      <c r="S240" s="239">
        <f t="shared" si="31"/>
        <v>0</v>
      </c>
      <c r="T240" s="239">
        <f t="shared" si="31"/>
        <v>13333333</v>
      </c>
      <c r="U240" s="236"/>
      <c r="V240" s="236"/>
      <c r="W240" s="236"/>
      <c r="X240" s="236"/>
      <c r="Y240" s="236"/>
      <c r="Z240" s="236"/>
      <c r="AA240" s="236"/>
      <c r="AB240" s="236"/>
    </row>
    <row r="241">
      <c r="A241" s="236"/>
      <c r="B241" s="241" t="s">
        <v>251</v>
      </c>
      <c r="C241" s="242">
        <v>5000000.0</v>
      </c>
      <c r="D241" s="248"/>
      <c r="E241" s="248"/>
      <c r="F241" s="248"/>
      <c r="G241" s="247"/>
      <c r="H241" s="247"/>
      <c r="I241" s="247"/>
      <c r="J241" s="247"/>
      <c r="K241" s="247"/>
      <c r="L241" s="247"/>
      <c r="M241" s="247"/>
      <c r="N241" s="247"/>
      <c r="O241" s="247"/>
      <c r="P241" s="242">
        <v>5000000.0</v>
      </c>
      <c r="Q241" s="247"/>
      <c r="R241" s="247"/>
      <c r="S241" s="247"/>
      <c r="T241" s="242">
        <v>5000000.0</v>
      </c>
      <c r="U241" s="236"/>
      <c r="V241" s="236"/>
      <c r="W241" s="236"/>
      <c r="X241" s="236"/>
      <c r="Y241" s="236"/>
      <c r="Z241" s="236"/>
      <c r="AA241" s="236"/>
      <c r="AB241" s="236"/>
    </row>
    <row r="242">
      <c r="A242" s="236"/>
      <c r="B242" s="241" t="s">
        <v>242</v>
      </c>
      <c r="C242" s="242">
        <v>8333333.0</v>
      </c>
      <c r="D242" s="248"/>
      <c r="E242" s="248"/>
      <c r="F242" s="248"/>
      <c r="G242" s="247"/>
      <c r="H242" s="247"/>
      <c r="I242" s="247"/>
      <c r="J242" s="247"/>
      <c r="K242" s="247"/>
      <c r="L242" s="247"/>
      <c r="M242" s="247"/>
      <c r="N242" s="247"/>
      <c r="O242" s="247"/>
      <c r="P242" s="242">
        <v>8333333.0</v>
      </c>
      <c r="Q242" s="247"/>
      <c r="R242" s="247"/>
      <c r="S242" s="247"/>
      <c r="T242" s="242">
        <v>8333333.0</v>
      </c>
      <c r="U242" s="236"/>
      <c r="V242" s="236"/>
      <c r="W242" s="236"/>
      <c r="X242" s="236"/>
      <c r="Y242" s="236"/>
      <c r="Z242" s="236"/>
      <c r="AA242" s="236"/>
      <c r="AB242" s="236"/>
    </row>
    <row r="243">
      <c r="A243" s="237"/>
      <c r="B243" s="238" t="s">
        <v>3388</v>
      </c>
      <c r="C243" s="239">
        <f>sum(C244:C254)</f>
        <v>75366666</v>
      </c>
      <c r="D243" s="240"/>
      <c r="E243" s="240"/>
      <c r="F243" s="240"/>
      <c r="G243" s="239">
        <f t="shared" ref="G243:T243" si="32">sum(G244:G254)</f>
        <v>2438520</v>
      </c>
      <c r="H243" s="239">
        <f t="shared" si="32"/>
        <v>1133334</v>
      </c>
      <c r="I243" s="239">
        <f t="shared" si="32"/>
        <v>0</v>
      </c>
      <c r="J243" s="239">
        <f t="shared" si="32"/>
        <v>666667</v>
      </c>
      <c r="K243" s="239">
        <f t="shared" si="32"/>
        <v>0</v>
      </c>
      <c r="L243" s="239">
        <f t="shared" si="32"/>
        <v>150000</v>
      </c>
      <c r="M243" s="239">
        <f t="shared" si="32"/>
        <v>0</v>
      </c>
      <c r="N243" s="239">
        <f t="shared" si="32"/>
        <v>0</v>
      </c>
      <c r="O243" s="239">
        <f t="shared" si="32"/>
        <v>0</v>
      </c>
      <c r="P243" s="239">
        <f t="shared" si="32"/>
        <v>79811048</v>
      </c>
      <c r="Q243" s="239">
        <f t="shared" si="32"/>
        <v>0</v>
      </c>
      <c r="R243" s="239">
        <f t="shared" si="32"/>
        <v>1822520</v>
      </c>
      <c r="S243" s="239">
        <f t="shared" si="32"/>
        <v>3333333</v>
      </c>
      <c r="T243" s="239">
        <f t="shared" si="32"/>
        <v>74655194</v>
      </c>
      <c r="U243" s="236"/>
      <c r="V243" s="236"/>
      <c r="W243" s="236"/>
      <c r="X243" s="236"/>
      <c r="Y243" s="236"/>
      <c r="Z243" s="236"/>
      <c r="AA243" s="236"/>
      <c r="AB243" s="236"/>
    </row>
    <row r="244">
      <c r="A244" s="236"/>
      <c r="B244" s="249" t="s">
        <v>3389</v>
      </c>
      <c r="C244" s="242">
        <v>8333333.0</v>
      </c>
      <c r="D244" s="248"/>
      <c r="E244" s="248"/>
      <c r="F244" s="248"/>
      <c r="G244" s="247"/>
      <c r="H244" s="247"/>
      <c r="I244" s="247"/>
      <c r="J244" s="247"/>
      <c r="K244" s="247"/>
      <c r="L244" s="247"/>
      <c r="M244" s="247"/>
      <c r="N244" s="247"/>
      <c r="O244" s="247"/>
      <c r="P244" s="242">
        <v>8333333.0</v>
      </c>
      <c r="Q244" s="247"/>
      <c r="R244" s="242">
        <v>245000.0</v>
      </c>
      <c r="S244" s="247"/>
      <c r="T244" s="242">
        <v>8088333.0</v>
      </c>
      <c r="U244" s="236"/>
      <c r="V244" s="236"/>
      <c r="W244" s="236"/>
      <c r="X244" s="236"/>
      <c r="Y244" s="236"/>
      <c r="Z244" s="236"/>
      <c r="AA244" s="236"/>
      <c r="AB244" s="236"/>
    </row>
    <row r="245">
      <c r="A245" s="236"/>
      <c r="B245" s="249" t="s">
        <v>213</v>
      </c>
      <c r="C245" s="242">
        <v>3.0333333E7</v>
      </c>
      <c r="D245" s="248"/>
      <c r="E245" s="248"/>
      <c r="F245" s="248"/>
      <c r="G245" s="247"/>
      <c r="H245" s="247"/>
      <c r="I245" s="247"/>
      <c r="J245" s="247"/>
      <c r="K245" s="247"/>
      <c r="L245" s="247"/>
      <c r="M245" s="247"/>
      <c r="N245" s="247"/>
      <c r="O245" s="247"/>
      <c r="P245" s="242">
        <v>3.0333333E7</v>
      </c>
      <c r="Q245" s="247"/>
      <c r="R245" s="247"/>
      <c r="S245" s="247"/>
      <c r="T245" s="242">
        <v>3.0333333E7</v>
      </c>
      <c r="U245" s="236"/>
      <c r="V245" s="236"/>
      <c r="W245" s="236"/>
      <c r="X245" s="236"/>
      <c r="Y245" s="236"/>
      <c r="Z245" s="236"/>
      <c r="AA245" s="236"/>
      <c r="AB245" s="236"/>
    </row>
    <row r="246">
      <c r="A246" s="236"/>
      <c r="B246" s="241" t="s">
        <v>221</v>
      </c>
      <c r="C246" s="242">
        <v>5333333.0</v>
      </c>
      <c r="D246" s="248"/>
      <c r="E246" s="248"/>
      <c r="F246" s="248"/>
      <c r="G246" s="247"/>
      <c r="H246" s="247"/>
      <c r="I246" s="247"/>
      <c r="J246" s="247"/>
      <c r="K246" s="247"/>
      <c r="L246" s="247"/>
      <c r="M246" s="247"/>
      <c r="N246" s="247"/>
      <c r="O246" s="247"/>
      <c r="P246" s="242">
        <v>5333333.0</v>
      </c>
      <c r="Q246" s="247"/>
      <c r="R246" s="242">
        <v>175280.0</v>
      </c>
      <c r="S246" s="247"/>
      <c r="T246" s="242">
        <v>5158053.0</v>
      </c>
      <c r="U246" s="236"/>
      <c r="V246" s="236"/>
      <c r="W246" s="236"/>
      <c r="X246" s="236"/>
      <c r="Y246" s="236"/>
      <c r="Z246" s="236"/>
      <c r="AA246" s="236"/>
      <c r="AB246" s="236"/>
    </row>
    <row r="247">
      <c r="A247" s="236"/>
      <c r="B247" s="241" t="s">
        <v>3347</v>
      </c>
      <c r="C247" s="242">
        <v>5000000.0</v>
      </c>
      <c r="D247" s="248"/>
      <c r="E247" s="248"/>
      <c r="F247" s="248"/>
      <c r="G247" s="247"/>
      <c r="H247" s="247"/>
      <c r="I247" s="247"/>
      <c r="J247" s="247"/>
      <c r="K247" s="247"/>
      <c r="L247" s="247"/>
      <c r="M247" s="247"/>
      <c r="N247" s="247"/>
      <c r="O247" s="247"/>
      <c r="P247" s="242">
        <v>4890635.0</v>
      </c>
      <c r="Q247" s="247"/>
      <c r="R247" s="242">
        <v>175280.0</v>
      </c>
      <c r="S247" s="247"/>
      <c r="T247" s="242">
        <v>4715355.0</v>
      </c>
      <c r="U247" s="236"/>
      <c r="V247" s="236"/>
      <c r="W247" s="236"/>
      <c r="X247" s="236"/>
      <c r="Y247" s="236"/>
      <c r="Z247" s="236"/>
      <c r="AA247" s="236"/>
      <c r="AB247" s="236"/>
    </row>
    <row r="248">
      <c r="A248" s="236"/>
      <c r="B248" s="241" t="s">
        <v>245</v>
      </c>
      <c r="C248" s="242">
        <v>2100000.0</v>
      </c>
      <c r="D248" s="248"/>
      <c r="E248" s="248"/>
      <c r="F248" s="248"/>
      <c r="G248" s="242">
        <v>0.0</v>
      </c>
      <c r="H248" s="242">
        <v>566667.0</v>
      </c>
      <c r="I248" s="247"/>
      <c r="J248" s="242">
        <v>0.0</v>
      </c>
      <c r="K248" s="247"/>
      <c r="L248" s="247"/>
      <c r="M248" s="247"/>
      <c r="N248" s="247"/>
      <c r="O248" s="247"/>
      <c r="P248" s="242">
        <v>2662935.0</v>
      </c>
      <c r="Q248" s="247"/>
      <c r="R248" s="242">
        <v>175280.0</v>
      </c>
      <c r="S248" s="247"/>
      <c r="T248" s="242">
        <v>2487655.0</v>
      </c>
      <c r="U248" s="236"/>
      <c r="V248" s="236"/>
      <c r="W248" s="236"/>
      <c r="X248" s="236"/>
      <c r="Y248" s="236"/>
      <c r="Z248" s="236"/>
      <c r="AA248" s="236"/>
      <c r="AB248" s="236"/>
    </row>
    <row r="249">
      <c r="A249" s="236"/>
      <c r="B249" s="241" t="s">
        <v>249</v>
      </c>
      <c r="C249" s="242">
        <v>2100000.0</v>
      </c>
      <c r="D249" s="248"/>
      <c r="E249" s="248"/>
      <c r="F249" s="248"/>
      <c r="G249" s="242">
        <v>145082.0</v>
      </c>
      <c r="H249" s="242">
        <v>566667.0</v>
      </c>
      <c r="I249" s="247"/>
      <c r="J249" s="242">
        <v>666667.0</v>
      </c>
      <c r="K249" s="247"/>
      <c r="L249" s="247"/>
      <c r="M249" s="247"/>
      <c r="N249" s="247"/>
      <c r="O249" s="247"/>
      <c r="P249" s="242">
        <v>3720489.0</v>
      </c>
      <c r="Q249" s="247"/>
      <c r="R249" s="242">
        <v>175280.0</v>
      </c>
      <c r="S249" s="242">
        <v>1333333.0</v>
      </c>
      <c r="T249" s="242">
        <v>2211875.0</v>
      </c>
      <c r="U249" s="236"/>
      <c r="V249" s="236"/>
      <c r="W249" s="236"/>
      <c r="X249" s="236"/>
      <c r="Y249" s="236"/>
      <c r="Z249" s="236"/>
      <c r="AA249" s="236"/>
      <c r="AB249" s="236"/>
    </row>
    <row r="250">
      <c r="A250" s="236"/>
      <c r="B250" s="241" t="s">
        <v>3390</v>
      </c>
      <c r="C250" s="242">
        <v>2666667.0</v>
      </c>
      <c r="D250" s="248"/>
      <c r="E250" s="248"/>
      <c r="F250" s="248"/>
      <c r="G250" s="242">
        <v>0.0</v>
      </c>
      <c r="H250" s="247"/>
      <c r="I250" s="247"/>
      <c r="J250" s="247"/>
      <c r="K250" s="247"/>
      <c r="L250" s="247"/>
      <c r="M250" s="247"/>
      <c r="N250" s="247"/>
      <c r="O250" s="247"/>
      <c r="P250" s="242">
        <v>2461538.0</v>
      </c>
      <c r="Q250" s="247"/>
      <c r="R250" s="247"/>
      <c r="S250" s="247"/>
      <c r="T250" s="242">
        <v>2461538.0</v>
      </c>
      <c r="U250" s="236"/>
      <c r="V250" s="236"/>
      <c r="W250" s="236"/>
      <c r="X250" s="236"/>
      <c r="Y250" s="236"/>
      <c r="Z250" s="236"/>
      <c r="AA250" s="236"/>
      <c r="AB250" s="236"/>
    </row>
    <row r="251">
      <c r="A251" s="236"/>
      <c r="B251" s="241" t="s">
        <v>3339</v>
      </c>
      <c r="C251" s="242">
        <v>4000000.0</v>
      </c>
      <c r="D251" s="248"/>
      <c r="E251" s="248"/>
      <c r="F251" s="248"/>
      <c r="G251" s="242">
        <v>95000.0</v>
      </c>
      <c r="H251" s="242">
        <v>0.0</v>
      </c>
      <c r="I251" s="247"/>
      <c r="J251" s="242">
        <v>0.0</v>
      </c>
      <c r="K251" s="247"/>
      <c r="L251" s="242">
        <v>50000.0</v>
      </c>
      <c r="M251" s="247"/>
      <c r="N251" s="247"/>
      <c r="O251" s="247"/>
      <c r="P251" s="242">
        <v>4134157.0</v>
      </c>
      <c r="Q251" s="247"/>
      <c r="R251" s="242">
        <v>175280.0</v>
      </c>
      <c r="S251" s="242">
        <v>2000000.0</v>
      </c>
      <c r="T251" s="242">
        <v>1958877.0</v>
      </c>
      <c r="U251" s="236"/>
      <c r="V251" s="236"/>
      <c r="W251" s="236"/>
      <c r="X251" s="236"/>
      <c r="Y251" s="236"/>
      <c r="Z251" s="236"/>
      <c r="AA251" s="236"/>
      <c r="AB251" s="236"/>
    </row>
    <row r="252">
      <c r="A252" s="236"/>
      <c r="B252" s="241" t="s">
        <v>258</v>
      </c>
      <c r="C252" s="242">
        <v>4000000.0</v>
      </c>
      <c r="D252" s="248"/>
      <c r="E252" s="248"/>
      <c r="F252" s="248"/>
      <c r="G252" s="242">
        <v>200179.0</v>
      </c>
      <c r="H252" s="242">
        <v>0.0</v>
      </c>
      <c r="I252" s="247"/>
      <c r="J252" s="242">
        <v>0.0</v>
      </c>
      <c r="K252" s="247"/>
      <c r="L252" s="242">
        <v>100000.0</v>
      </c>
      <c r="M252" s="247"/>
      <c r="N252" s="247"/>
      <c r="O252" s="247"/>
      <c r="P252" s="242">
        <v>4443036.0</v>
      </c>
      <c r="Q252" s="247"/>
      <c r="R252" s="242">
        <v>175280.0</v>
      </c>
      <c r="S252" s="247"/>
      <c r="T252" s="242">
        <v>4267756.0</v>
      </c>
      <c r="U252" s="236"/>
      <c r="V252" s="236"/>
      <c r="W252" s="236"/>
      <c r="X252" s="236"/>
      <c r="Y252" s="236"/>
      <c r="Z252" s="236"/>
      <c r="AA252" s="236"/>
      <c r="AB252" s="236"/>
    </row>
    <row r="253">
      <c r="A253" s="236"/>
      <c r="B253" s="241" t="s">
        <v>260</v>
      </c>
      <c r="C253" s="242">
        <v>6000000.0</v>
      </c>
      <c r="D253" s="248"/>
      <c r="E253" s="248"/>
      <c r="F253" s="248"/>
      <c r="G253" s="242">
        <v>1041161.0</v>
      </c>
      <c r="H253" s="242">
        <v>0.0</v>
      </c>
      <c r="I253" s="247"/>
      <c r="J253" s="242">
        <v>0.0</v>
      </c>
      <c r="K253" s="247"/>
      <c r="L253" s="247"/>
      <c r="M253" s="247"/>
      <c r="N253" s="247"/>
      <c r="O253" s="247"/>
      <c r="P253" s="242">
        <v>7041161.0</v>
      </c>
      <c r="Q253" s="247"/>
      <c r="R253" s="242">
        <v>262920.0</v>
      </c>
      <c r="S253" s="247"/>
      <c r="T253" s="242">
        <v>6778241.0</v>
      </c>
      <c r="U253" s="236"/>
      <c r="V253" s="236"/>
      <c r="W253" s="236"/>
      <c r="X253" s="236"/>
      <c r="Y253" s="236"/>
      <c r="Z253" s="236"/>
      <c r="AA253" s="236"/>
      <c r="AB253" s="236"/>
    </row>
    <row r="254">
      <c r="A254" s="236"/>
      <c r="B254" s="241" t="s">
        <v>262</v>
      </c>
      <c r="C254" s="242">
        <v>5500000.0</v>
      </c>
      <c r="D254" s="248"/>
      <c r="E254" s="248"/>
      <c r="F254" s="248"/>
      <c r="G254" s="242">
        <v>957098.0</v>
      </c>
      <c r="H254" s="247"/>
      <c r="I254" s="247"/>
      <c r="J254" s="247"/>
      <c r="K254" s="247"/>
      <c r="L254" s="247"/>
      <c r="M254" s="247"/>
      <c r="N254" s="247"/>
      <c r="O254" s="247"/>
      <c r="P254" s="242">
        <v>6457098.0</v>
      </c>
      <c r="Q254" s="247"/>
      <c r="R254" s="242">
        <v>262920.0</v>
      </c>
      <c r="S254" s="247"/>
      <c r="T254" s="242">
        <v>6194178.0</v>
      </c>
      <c r="U254" s="236"/>
      <c r="V254" s="236"/>
      <c r="W254" s="236"/>
      <c r="X254" s="236"/>
      <c r="Y254" s="236"/>
      <c r="Z254" s="236"/>
      <c r="AA254" s="236"/>
      <c r="AB254" s="236"/>
    </row>
    <row r="255">
      <c r="A255" s="237"/>
      <c r="B255" s="238" t="s">
        <v>3391</v>
      </c>
      <c r="C255" s="239">
        <f>sum(C256:C266)</f>
        <v>51166664</v>
      </c>
      <c r="D255" s="240"/>
      <c r="E255" s="240"/>
      <c r="F255" s="240"/>
      <c r="G255" s="239">
        <f t="shared" ref="G255:T255" si="33">sum(G256:G266)</f>
        <v>625249</v>
      </c>
      <c r="H255" s="239">
        <f t="shared" si="33"/>
        <v>5999998</v>
      </c>
      <c r="I255" s="239">
        <f t="shared" si="33"/>
        <v>0</v>
      </c>
      <c r="J255" s="239">
        <f t="shared" si="33"/>
        <v>0</v>
      </c>
      <c r="K255" s="239">
        <f t="shared" si="33"/>
        <v>0</v>
      </c>
      <c r="L255" s="239">
        <f t="shared" si="33"/>
        <v>0</v>
      </c>
      <c r="M255" s="239">
        <f t="shared" si="33"/>
        <v>11402912</v>
      </c>
      <c r="N255" s="239">
        <f t="shared" si="33"/>
        <v>0</v>
      </c>
      <c r="O255" s="239">
        <f t="shared" si="33"/>
        <v>0</v>
      </c>
      <c r="P255" s="239">
        <f t="shared" si="33"/>
        <v>65618121</v>
      </c>
      <c r="Q255" s="239">
        <f t="shared" si="33"/>
        <v>0</v>
      </c>
      <c r="R255" s="239">
        <f t="shared" si="33"/>
        <v>1576960</v>
      </c>
      <c r="S255" s="239">
        <f t="shared" si="33"/>
        <v>5000000</v>
      </c>
      <c r="T255" s="239">
        <f t="shared" si="33"/>
        <v>59041161</v>
      </c>
      <c r="U255" s="236"/>
      <c r="V255" s="236"/>
      <c r="W255" s="236"/>
      <c r="X255" s="236"/>
      <c r="Y255" s="236"/>
      <c r="Z255" s="236"/>
      <c r="AA255" s="236"/>
      <c r="AB255" s="236"/>
    </row>
    <row r="256">
      <c r="A256" s="236"/>
      <c r="B256" s="241" t="s">
        <v>185</v>
      </c>
      <c r="C256" s="242">
        <v>2666667.0</v>
      </c>
      <c r="D256" s="248"/>
      <c r="E256" s="248"/>
      <c r="F256" s="248"/>
      <c r="G256" s="242">
        <v>6410.0</v>
      </c>
      <c r="H256" s="242">
        <v>3333333.0</v>
      </c>
      <c r="I256" s="247"/>
      <c r="J256" s="247"/>
      <c r="K256" s="247"/>
      <c r="L256" s="247"/>
      <c r="M256" s="247"/>
      <c r="N256" s="247"/>
      <c r="O256" s="247"/>
      <c r="P256" s="242">
        <v>5986718.0</v>
      </c>
      <c r="Q256" s="247"/>
      <c r="R256" s="242">
        <v>175280.0</v>
      </c>
      <c r="S256" s="247"/>
      <c r="T256" s="242">
        <v>5811438.0</v>
      </c>
      <c r="U256" s="236"/>
      <c r="V256" s="236"/>
      <c r="W256" s="236"/>
      <c r="X256" s="236"/>
      <c r="Y256" s="236"/>
      <c r="Z256" s="236"/>
      <c r="AA256" s="236"/>
      <c r="AB256" s="236"/>
    </row>
    <row r="257">
      <c r="A257" s="236"/>
      <c r="B257" s="241" t="s">
        <v>3353</v>
      </c>
      <c r="C257" s="242">
        <v>1833333.0</v>
      </c>
      <c r="D257" s="248"/>
      <c r="E257" s="248"/>
      <c r="F257" s="248"/>
      <c r="G257" s="242">
        <v>84527.0</v>
      </c>
      <c r="H257" s="242">
        <v>333333.0</v>
      </c>
      <c r="I257" s="247"/>
      <c r="J257" s="247"/>
      <c r="K257" s="247"/>
      <c r="L257" s="247"/>
      <c r="M257" s="242">
        <v>1577531.0</v>
      </c>
      <c r="N257" s="247"/>
      <c r="O257" s="247"/>
      <c r="P257" s="242">
        <v>3711491.0</v>
      </c>
      <c r="Q257" s="247"/>
      <c r="R257" s="242">
        <v>175280.0</v>
      </c>
      <c r="S257" s="247"/>
      <c r="T257" s="242">
        <v>3536211.0</v>
      </c>
      <c r="U257" s="236"/>
      <c r="V257" s="236"/>
      <c r="W257" s="236"/>
      <c r="X257" s="236"/>
      <c r="Y257" s="236"/>
      <c r="Z257" s="236"/>
      <c r="AA257" s="236"/>
      <c r="AB257" s="236"/>
    </row>
    <row r="258">
      <c r="A258" s="236"/>
      <c r="B258" s="241" t="s">
        <v>3354</v>
      </c>
      <c r="C258" s="242">
        <v>1833333.0</v>
      </c>
      <c r="D258" s="248"/>
      <c r="E258" s="248"/>
      <c r="F258" s="248"/>
      <c r="G258" s="242">
        <v>128774.0</v>
      </c>
      <c r="H258" s="242">
        <v>333333.0</v>
      </c>
      <c r="I258" s="247"/>
      <c r="J258" s="247"/>
      <c r="K258" s="247"/>
      <c r="L258" s="247"/>
      <c r="M258" s="242">
        <v>1673716.0</v>
      </c>
      <c r="N258" s="247"/>
      <c r="O258" s="247"/>
      <c r="P258" s="242">
        <v>3956557.0</v>
      </c>
      <c r="Q258" s="247"/>
      <c r="R258" s="242">
        <v>175280.0</v>
      </c>
      <c r="S258" s="247"/>
      <c r="T258" s="242">
        <v>3781277.0</v>
      </c>
      <c r="U258" s="236"/>
      <c r="V258" s="236"/>
      <c r="W258" s="236"/>
      <c r="X258" s="236"/>
      <c r="Y258" s="236"/>
      <c r="Z258" s="236"/>
      <c r="AA258" s="236"/>
      <c r="AB258" s="236"/>
    </row>
    <row r="259">
      <c r="A259" s="236"/>
      <c r="B259" s="241" t="s">
        <v>3356</v>
      </c>
      <c r="C259" s="242">
        <v>1833333.0</v>
      </c>
      <c r="D259" s="248"/>
      <c r="E259" s="248"/>
      <c r="F259" s="248"/>
      <c r="G259" s="242">
        <v>121018.0</v>
      </c>
      <c r="H259" s="242">
        <v>333333.0</v>
      </c>
      <c r="I259" s="247"/>
      <c r="J259" s="247"/>
      <c r="K259" s="247"/>
      <c r="L259" s="247"/>
      <c r="M259" s="242">
        <v>1620480.0</v>
      </c>
      <c r="N259" s="247"/>
      <c r="O259" s="247"/>
      <c r="P259" s="242">
        <v>3837652.0</v>
      </c>
      <c r="Q259" s="247"/>
      <c r="R259" s="247"/>
      <c r="S259" s="247"/>
      <c r="T259" s="242">
        <v>3837652.0</v>
      </c>
      <c r="U259" s="236"/>
      <c r="V259" s="236"/>
      <c r="W259" s="236"/>
      <c r="X259" s="236"/>
      <c r="Y259" s="236"/>
      <c r="Z259" s="236"/>
      <c r="AA259" s="236"/>
      <c r="AB259" s="236"/>
    </row>
    <row r="260">
      <c r="A260" s="236"/>
      <c r="B260" s="241" t="s">
        <v>189</v>
      </c>
      <c r="C260" s="242">
        <v>1833333.0</v>
      </c>
      <c r="D260" s="248"/>
      <c r="E260" s="248"/>
      <c r="F260" s="248"/>
      <c r="G260" s="242">
        <v>37548.0</v>
      </c>
      <c r="H260" s="242">
        <v>666667.0</v>
      </c>
      <c r="I260" s="247"/>
      <c r="J260" s="247"/>
      <c r="K260" s="247"/>
      <c r="L260" s="247"/>
      <c r="M260" s="242">
        <v>1657071.0</v>
      </c>
      <c r="N260" s="247"/>
      <c r="O260" s="247"/>
      <c r="P260" s="242">
        <v>4163911.0</v>
      </c>
      <c r="Q260" s="247"/>
      <c r="R260" s="242">
        <v>175280.0</v>
      </c>
      <c r="S260" s="247"/>
      <c r="T260" s="242">
        <v>3988631.0</v>
      </c>
      <c r="U260" s="236"/>
      <c r="V260" s="236"/>
      <c r="W260" s="236"/>
      <c r="X260" s="236"/>
      <c r="Y260" s="236"/>
      <c r="Z260" s="236"/>
      <c r="AA260" s="236"/>
      <c r="AB260" s="236"/>
    </row>
    <row r="261">
      <c r="A261" s="236"/>
      <c r="B261" s="241" t="s">
        <v>192</v>
      </c>
      <c r="C261" s="242">
        <v>1833333.0</v>
      </c>
      <c r="D261" s="248"/>
      <c r="E261" s="248"/>
      <c r="F261" s="248"/>
      <c r="G261" s="242">
        <v>53502.0</v>
      </c>
      <c r="H261" s="242">
        <v>333333.0</v>
      </c>
      <c r="I261" s="247"/>
      <c r="J261" s="247"/>
      <c r="K261" s="247"/>
      <c r="L261" s="247"/>
      <c r="M261" s="242">
        <v>1683349.0</v>
      </c>
      <c r="N261" s="247"/>
      <c r="O261" s="247"/>
      <c r="P261" s="242">
        <v>3901394.0</v>
      </c>
      <c r="Q261" s="247"/>
      <c r="R261" s="242">
        <v>175280.0</v>
      </c>
      <c r="S261" s="247"/>
      <c r="T261" s="242">
        <v>3726114.0</v>
      </c>
      <c r="U261" s="236"/>
      <c r="V261" s="236"/>
      <c r="W261" s="236"/>
      <c r="X261" s="236"/>
      <c r="Y261" s="236"/>
      <c r="Z261" s="236"/>
      <c r="AA261" s="236"/>
      <c r="AB261" s="236"/>
    </row>
    <row r="262">
      <c r="A262" s="236"/>
      <c r="B262" s="241" t="s">
        <v>194</v>
      </c>
      <c r="C262" s="242">
        <v>1833333.0</v>
      </c>
      <c r="D262" s="248"/>
      <c r="E262" s="248"/>
      <c r="F262" s="248"/>
      <c r="G262" s="242">
        <v>99952.0</v>
      </c>
      <c r="H262" s="242">
        <v>333333.0</v>
      </c>
      <c r="I262" s="247"/>
      <c r="J262" s="247"/>
      <c r="K262" s="247"/>
      <c r="L262" s="247"/>
      <c r="M262" s="242">
        <v>1685300.0</v>
      </c>
      <c r="N262" s="247"/>
      <c r="O262" s="247"/>
      <c r="P262" s="242">
        <v>3951918.0</v>
      </c>
      <c r="Q262" s="247"/>
      <c r="R262" s="242">
        <v>175280.0</v>
      </c>
      <c r="S262" s="247"/>
      <c r="T262" s="242">
        <v>3776638.0</v>
      </c>
      <c r="U262" s="236"/>
      <c r="V262" s="236"/>
      <c r="W262" s="236"/>
      <c r="X262" s="236"/>
      <c r="Y262" s="236"/>
      <c r="Z262" s="236"/>
      <c r="AA262" s="236"/>
      <c r="AB262" s="236"/>
    </row>
    <row r="263">
      <c r="A263" s="236"/>
      <c r="B263" s="241" t="s">
        <v>3393</v>
      </c>
      <c r="C263" s="242">
        <v>1833333.0</v>
      </c>
      <c r="D263" s="248"/>
      <c r="E263" s="248"/>
      <c r="F263" s="248"/>
      <c r="G263" s="242">
        <v>93518.0</v>
      </c>
      <c r="H263" s="242">
        <v>333333.0</v>
      </c>
      <c r="I263" s="247"/>
      <c r="J263" s="247"/>
      <c r="K263" s="247"/>
      <c r="L263" s="247"/>
      <c r="M263" s="242">
        <v>1505465.0</v>
      </c>
      <c r="N263" s="247"/>
      <c r="O263" s="247"/>
      <c r="P263" s="242">
        <v>3570019.0</v>
      </c>
      <c r="Q263" s="247"/>
      <c r="R263" s="247"/>
      <c r="S263" s="247"/>
      <c r="T263" s="242">
        <v>3570019.0</v>
      </c>
      <c r="U263" s="236"/>
      <c r="V263" s="236"/>
      <c r="W263" s="236"/>
      <c r="X263" s="236"/>
      <c r="Y263" s="236"/>
      <c r="Z263" s="236"/>
      <c r="AA263" s="236"/>
      <c r="AB263" s="236"/>
    </row>
    <row r="264">
      <c r="A264" s="236"/>
      <c r="B264" s="249" t="s">
        <v>3394</v>
      </c>
      <c r="C264" s="242">
        <v>1.3333333E7</v>
      </c>
      <c r="D264" s="248"/>
      <c r="E264" s="248"/>
      <c r="F264" s="248"/>
      <c r="G264" s="247"/>
      <c r="H264" s="247"/>
      <c r="I264" s="247"/>
      <c r="J264" s="247"/>
      <c r="K264" s="247"/>
      <c r="L264" s="247"/>
      <c r="M264" s="247"/>
      <c r="N264" s="247"/>
      <c r="O264" s="247"/>
      <c r="P264" s="242">
        <v>1.1282051E7</v>
      </c>
      <c r="Q264" s="247"/>
      <c r="R264" s="247"/>
      <c r="S264" s="242">
        <v>5000000.0</v>
      </c>
      <c r="T264" s="242">
        <v>6282051.0</v>
      </c>
      <c r="U264" s="236"/>
      <c r="V264" s="236"/>
      <c r="W264" s="236"/>
      <c r="X264" s="236"/>
      <c r="Y264" s="236"/>
      <c r="Z264" s="236"/>
      <c r="AA264" s="236"/>
      <c r="AB264" s="236"/>
    </row>
    <row r="265">
      <c r="A265" s="236"/>
      <c r="B265" s="249" t="s">
        <v>217</v>
      </c>
      <c r="C265" s="242">
        <v>1.8333333E7</v>
      </c>
      <c r="D265" s="248"/>
      <c r="E265" s="248"/>
      <c r="F265" s="248"/>
      <c r="G265" s="247"/>
      <c r="H265" s="247"/>
      <c r="I265" s="247"/>
      <c r="J265" s="247"/>
      <c r="K265" s="247"/>
      <c r="L265" s="247"/>
      <c r="M265" s="247"/>
      <c r="N265" s="247"/>
      <c r="O265" s="247"/>
      <c r="P265" s="242">
        <v>1.8333333E7</v>
      </c>
      <c r="Q265" s="247"/>
      <c r="R265" s="242">
        <v>350000.0</v>
      </c>
      <c r="S265" s="247"/>
      <c r="T265" s="242">
        <v>1.7983333E7</v>
      </c>
      <c r="U265" s="236"/>
      <c r="V265" s="236"/>
      <c r="W265" s="236"/>
      <c r="X265" s="236"/>
      <c r="Y265" s="236"/>
      <c r="Z265" s="236"/>
      <c r="AA265" s="236"/>
      <c r="AB265" s="236"/>
    </row>
    <row r="266">
      <c r="A266" s="236"/>
      <c r="B266" s="241" t="s">
        <v>3370</v>
      </c>
      <c r="C266" s="242">
        <v>4000000.0</v>
      </c>
      <c r="D266" s="248"/>
      <c r="E266" s="248"/>
      <c r="F266" s="248"/>
      <c r="G266" s="247"/>
      <c r="H266" s="247"/>
      <c r="I266" s="247"/>
      <c r="J266" s="247"/>
      <c r="K266" s="247"/>
      <c r="L266" s="247"/>
      <c r="M266" s="247"/>
      <c r="N266" s="247"/>
      <c r="O266" s="247"/>
      <c r="P266" s="242">
        <v>2923077.0</v>
      </c>
      <c r="Q266" s="247"/>
      <c r="R266" s="242">
        <v>175280.0</v>
      </c>
      <c r="S266" s="247"/>
      <c r="T266" s="242">
        <v>2747797.0</v>
      </c>
      <c r="U266" s="236"/>
      <c r="V266" s="236"/>
      <c r="W266" s="236"/>
      <c r="X266" s="236"/>
      <c r="Y266" s="236"/>
      <c r="Z266" s="236"/>
      <c r="AA266" s="236"/>
      <c r="AB266" s="236"/>
    </row>
    <row r="267">
      <c r="A267" s="237"/>
      <c r="B267" s="238" t="s">
        <v>3395</v>
      </c>
      <c r="C267" s="239">
        <f>sum(C268:C280)</f>
        <v>91508613</v>
      </c>
      <c r="D267" s="240"/>
      <c r="E267" s="240"/>
      <c r="F267" s="240"/>
      <c r="G267" s="239">
        <f t="shared" ref="G267:T267" si="34">sum(G268:G280)</f>
        <v>507740</v>
      </c>
      <c r="H267" s="239">
        <f t="shared" si="34"/>
        <v>0</v>
      </c>
      <c r="I267" s="239">
        <f t="shared" si="34"/>
        <v>0</v>
      </c>
      <c r="J267" s="239">
        <f t="shared" si="34"/>
        <v>0</v>
      </c>
      <c r="K267" s="239">
        <f t="shared" si="34"/>
        <v>0</v>
      </c>
      <c r="L267" s="239">
        <f t="shared" si="34"/>
        <v>0</v>
      </c>
      <c r="M267" s="239">
        <f t="shared" si="34"/>
        <v>2606250</v>
      </c>
      <c r="N267" s="239">
        <f t="shared" si="34"/>
        <v>0</v>
      </c>
      <c r="O267" s="239">
        <f t="shared" si="34"/>
        <v>0</v>
      </c>
      <c r="P267" s="239">
        <f t="shared" si="34"/>
        <v>94743063</v>
      </c>
      <c r="Q267" s="239">
        <f t="shared" si="34"/>
        <v>0</v>
      </c>
      <c r="R267" s="239">
        <f t="shared" si="34"/>
        <v>1436960</v>
      </c>
      <c r="S267" s="239">
        <f t="shared" si="34"/>
        <v>666667</v>
      </c>
      <c r="T267" s="239">
        <f t="shared" si="34"/>
        <v>92639437</v>
      </c>
      <c r="U267" s="236"/>
      <c r="V267" s="236"/>
      <c r="W267" s="236"/>
      <c r="X267" s="236"/>
      <c r="Y267" s="236"/>
      <c r="Z267" s="236"/>
      <c r="AA267" s="236"/>
      <c r="AB267" s="236"/>
    </row>
    <row r="268">
      <c r="A268" s="236"/>
      <c r="B268" s="249" t="s">
        <v>215</v>
      </c>
      <c r="C268" s="242">
        <v>2.1666667E7</v>
      </c>
      <c r="D268" s="248"/>
      <c r="E268" s="248"/>
      <c r="F268" s="248"/>
      <c r="G268" s="247"/>
      <c r="H268" s="247"/>
      <c r="I268" s="247"/>
      <c r="J268" s="247"/>
      <c r="K268" s="247"/>
      <c r="L268" s="247"/>
      <c r="M268" s="247"/>
      <c r="N268" s="247"/>
      <c r="O268" s="247"/>
      <c r="P268" s="242">
        <v>2.1666667E7</v>
      </c>
      <c r="Q268" s="247"/>
      <c r="R268" s="242">
        <v>175280.0</v>
      </c>
      <c r="S268" s="247"/>
      <c r="T268" s="242">
        <v>2.1491387E7</v>
      </c>
      <c r="U268" s="236"/>
      <c r="V268" s="236"/>
      <c r="W268" s="236"/>
      <c r="X268" s="236"/>
      <c r="Y268" s="236"/>
      <c r="Z268" s="236"/>
      <c r="AA268" s="236"/>
      <c r="AB268" s="236"/>
    </row>
    <row r="269">
      <c r="A269" s="236"/>
      <c r="B269" s="241" t="s">
        <v>3348</v>
      </c>
      <c r="C269" s="242">
        <v>5333333.0</v>
      </c>
      <c r="D269" s="248"/>
      <c r="E269" s="248"/>
      <c r="F269" s="248"/>
      <c r="G269" s="242">
        <v>0.0</v>
      </c>
      <c r="H269" s="247"/>
      <c r="I269" s="247"/>
      <c r="J269" s="247"/>
      <c r="K269" s="247"/>
      <c r="L269" s="247"/>
      <c r="M269" s="247"/>
      <c r="N269" s="247"/>
      <c r="O269" s="247"/>
      <c r="P269" s="242">
        <v>5333333.0</v>
      </c>
      <c r="Q269" s="247"/>
      <c r="R269" s="242">
        <v>175280.0</v>
      </c>
      <c r="S269" s="247"/>
      <c r="T269" s="242">
        <v>5158053.0</v>
      </c>
      <c r="U269" s="236"/>
      <c r="V269" s="236"/>
      <c r="W269" s="236"/>
      <c r="X269" s="236"/>
      <c r="Y269" s="236"/>
      <c r="Z269" s="236"/>
      <c r="AA269" s="236"/>
      <c r="AB269" s="236"/>
    </row>
    <row r="270">
      <c r="A270" s="236"/>
      <c r="B270" s="241" t="s">
        <v>3349</v>
      </c>
      <c r="C270" s="242">
        <v>7666667.0</v>
      </c>
      <c r="D270" s="248"/>
      <c r="E270" s="248"/>
      <c r="F270" s="248"/>
      <c r="G270" s="242">
        <v>0.0</v>
      </c>
      <c r="H270" s="247"/>
      <c r="I270" s="247"/>
      <c r="J270" s="247"/>
      <c r="K270" s="247"/>
      <c r="L270" s="247"/>
      <c r="M270" s="247"/>
      <c r="N270" s="247"/>
      <c r="O270" s="247"/>
      <c r="P270" s="242">
        <v>7666667.0</v>
      </c>
      <c r="Q270" s="247"/>
      <c r="R270" s="242">
        <v>175280.0</v>
      </c>
      <c r="S270" s="247"/>
      <c r="T270" s="242">
        <v>7491387.0</v>
      </c>
      <c r="U270" s="236"/>
      <c r="V270" s="236"/>
      <c r="W270" s="236"/>
      <c r="X270" s="236"/>
      <c r="Y270" s="236"/>
      <c r="Z270" s="236"/>
      <c r="AA270" s="236"/>
      <c r="AB270" s="236"/>
    </row>
    <row r="271">
      <c r="A271" s="236"/>
      <c r="B271" s="241" t="s">
        <v>3321</v>
      </c>
      <c r="C271" s="242">
        <v>6666667.0</v>
      </c>
      <c r="D271" s="248"/>
      <c r="E271" s="248"/>
      <c r="F271" s="248"/>
      <c r="G271" s="242">
        <v>0.0</v>
      </c>
      <c r="H271" s="247"/>
      <c r="I271" s="247"/>
      <c r="J271" s="247"/>
      <c r="K271" s="247"/>
      <c r="L271" s="247"/>
      <c r="M271" s="247"/>
      <c r="N271" s="247"/>
      <c r="O271" s="247"/>
      <c r="P271" s="242">
        <v>6656513.0</v>
      </c>
      <c r="Q271" s="247"/>
      <c r="R271" s="242">
        <v>175280.0</v>
      </c>
      <c r="S271" s="247"/>
      <c r="T271" s="242">
        <v>6481233.0</v>
      </c>
      <c r="U271" s="236"/>
      <c r="V271" s="236"/>
      <c r="W271" s="236"/>
      <c r="X271" s="236"/>
      <c r="Y271" s="236"/>
      <c r="Z271" s="236"/>
      <c r="AA271" s="236"/>
      <c r="AB271" s="236"/>
    </row>
    <row r="272">
      <c r="A272" s="236"/>
      <c r="B272" s="241" t="s">
        <v>230</v>
      </c>
      <c r="C272" s="242">
        <v>8333333.0</v>
      </c>
      <c r="D272" s="248"/>
      <c r="E272" s="248"/>
      <c r="F272" s="248"/>
      <c r="G272" s="242">
        <v>0.0</v>
      </c>
      <c r="H272" s="247"/>
      <c r="I272" s="247"/>
      <c r="J272" s="247"/>
      <c r="K272" s="247"/>
      <c r="L272" s="247"/>
      <c r="M272" s="247"/>
      <c r="N272" s="247"/>
      <c r="O272" s="247"/>
      <c r="P272" s="242">
        <v>8333333.0</v>
      </c>
      <c r="Q272" s="247"/>
      <c r="R272" s="242">
        <v>210000.0</v>
      </c>
      <c r="S272" s="247"/>
      <c r="T272" s="242">
        <v>8123333.0</v>
      </c>
      <c r="U272" s="236"/>
      <c r="V272" s="236"/>
      <c r="W272" s="236"/>
      <c r="X272" s="236"/>
      <c r="Y272" s="236"/>
      <c r="Z272" s="236"/>
      <c r="AA272" s="236"/>
      <c r="AB272" s="236"/>
    </row>
    <row r="273">
      <c r="A273" s="236"/>
      <c r="B273" s="241" t="s">
        <v>232</v>
      </c>
      <c r="C273" s="242">
        <v>8333333.0</v>
      </c>
      <c r="D273" s="248"/>
      <c r="E273" s="248"/>
      <c r="F273" s="248"/>
      <c r="G273" s="242">
        <v>0.0</v>
      </c>
      <c r="H273" s="247"/>
      <c r="I273" s="247"/>
      <c r="J273" s="247"/>
      <c r="K273" s="247"/>
      <c r="L273" s="247"/>
      <c r="M273" s="247"/>
      <c r="N273" s="247"/>
      <c r="O273" s="247"/>
      <c r="P273" s="242">
        <v>8333333.0</v>
      </c>
      <c r="Q273" s="247"/>
      <c r="R273" s="247"/>
      <c r="S273" s="247"/>
      <c r="T273" s="242">
        <v>8333333.0</v>
      </c>
      <c r="U273" s="236"/>
      <c r="V273" s="236"/>
      <c r="W273" s="236"/>
      <c r="X273" s="236"/>
      <c r="Y273" s="236"/>
      <c r="Z273" s="236"/>
      <c r="AA273" s="236"/>
      <c r="AB273" s="236"/>
    </row>
    <row r="274">
      <c r="A274" s="236"/>
      <c r="B274" s="241" t="s">
        <v>234</v>
      </c>
      <c r="C274" s="242">
        <v>4000000.0</v>
      </c>
      <c r="D274" s="248"/>
      <c r="E274" s="248"/>
      <c r="F274" s="248"/>
      <c r="G274" s="242">
        <v>339615.0</v>
      </c>
      <c r="H274" s="247"/>
      <c r="I274" s="247"/>
      <c r="J274" s="247"/>
      <c r="K274" s="247"/>
      <c r="L274" s="247"/>
      <c r="M274" s="242">
        <v>868750.0</v>
      </c>
      <c r="N274" s="247"/>
      <c r="O274" s="247"/>
      <c r="P274" s="242">
        <v>5362212.0</v>
      </c>
      <c r="Q274" s="247"/>
      <c r="R274" s="242">
        <v>175280.0</v>
      </c>
      <c r="S274" s="247"/>
      <c r="T274" s="242">
        <v>5186932.0</v>
      </c>
      <c r="U274" s="236"/>
      <c r="V274" s="236"/>
      <c r="W274" s="236"/>
      <c r="X274" s="236"/>
      <c r="Y274" s="236"/>
      <c r="Z274" s="236"/>
      <c r="AA274" s="236"/>
      <c r="AB274" s="236"/>
    </row>
    <row r="275">
      <c r="A275" s="236"/>
      <c r="B275" s="241" t="s">
        <v>236</v>
      </c>
      <c r="C275" s="242">
        <v>4333333.0</v>
      </c>
      <c r="D275" s="248"/>
      <c r="E275" s="248"/>
      <c r="F275" s="248"/>
      <c r="G275" s="242">
        <v>147292.0</v>
      </c>
      <c r="H275" s="247"/>
      <c r="I275" s="247"/>
      <c r="J275" s="247"/>
      <c r="K275" s="247"/>
      <c r="L275" s="247"/>
      <c r="M275" s="242">
        <v>868750.0</v>
      </c>
      <c r="N275" s="247"/>
      <c r="O275" s="247"/>
      <c r="P275" s="242">
        <v>5349375.0</v>
      </c>
      <c r="Q275" s="247"/>
      <c r="R275" s="247"/>
      <c r="S275" s="247"/>
      <c r="T275" s="242">
        <v>5349375.0</v>
      </c>
      <c r="U275" s="236"/>
      <c r="V275" s="236"/>
      <c r="W275" s="236"/>
      <c r="X275" s="236"/>
      <c r="Y275" s="236"/>
      <c r="Z275" s="236"/>
      <c r="AA275" s="236"/>
      <c r="AB275" s="236"/>
    </row>
    <row r="276">
      <c r="A276" s="236"/>
      <c r="B276" s="241" t="s">
        <v>238</v>
      </c>
      <c r="C276" s="242">
        <v>4333333.0</v>
      </c>
      <c r="D276" s="248"/>
      <c r="E276" s="248"/>
      <c r="F276" s="248"/>
      <c r="G276" s="242">
        <v>20833.0</v>
      </c>
      <c r="H276" s="247"/>
      <c r="I276" s="247"/>
      <c r="J276" s="247"/>
      <c r="K276" s="247"/>
      <c r="L276" s="247"/>
      <c r="M276" s="242">
        <v>868750.0</v>
      </c>
      <c r="N276" s="247"/>
      <c r="O276" s="247"/>
      <c r="P276" s="242">
        <v>5199683.0</v>
      </c>
      <c r="Q276" s="247"/>
      <c r="R276" s="242">
        <v>175280.0</v>
      </c>
      <c r="S276" s="242">
        <v>666667.0</v>
      </c>
      <c r="T276" s="242">
        <v>4357737.0</v>
      </c>
      <c r="U276" s="236"/>
      <c r="V276" s="236"/>
      <c r="W276" s="236"/>
      <c r="X276" s="236"/>
      <c r="Y276" s="236"/>
      <c r="Z276" s="236"/>
      <c r="AA276" s="236"/>
      <c r="AB276" s="236"/>
    </row>
    <row r="277">
      <c r="A277" s="236"/>
      <c r="B277" s="241" t="s">
        <v>3323</v>
      </c>
      <c r="C277" s="242">
        <v>4000000.0</v>
      </c>
      <c r="D277" s="248"/>
      <c r="E277" s="248"/>
      <c r="F277" s="248"/>
      <c r="G277" s="242">
        <v>0.0</v>
      </c>
      <c r="H277" s="247"/>
      <c r="I277" s="247"/>
      <c r="J277" s="247"/>
      <c r="K277" s="247"/>
      <c r="L277" s="247"/>
      <c r="M277" s="247"/>
      <c r="N277" s="247"/>
      <c r="O277" s="247"/>
      <c r="P277" s="242">
        <v>4000000.0</v>
      </c>
      <c r="Q277" s="247"/>
      <c r="R277" s="247"/>
      <c r="S277" s="247"/>
      <c r="T277" s="242">
        <v>4000000.0</v>
      </c>
      <c r="U277" s="236"/>
      <c r="V277" s="236"/>
      <c r="W277" s="236"/>
      <c r="X277" s="236"/>
      <c r="Y277" s="236"/>
      <c r="Z277" s="236"/>
      <c r="AA277" s="236"/>
      <c r="AB277" s="236"/>
    </row>
    <row r="278">
      <c r="A278" s="236"/>
      <c r="B278" s="241" t="s">
        <v>248</v>
      </c>
      <c r="C278" s="242">
        <v>5841947.0</v>
      </c>
      <c r="D278" s="248"/>
      <c r="E278" s="248"/>
      <c r="F278" s="248"/>
      <c r="G278" s="242">
        <v>0.0</v>
      </c>
      <c r="H278" s="247"/>
      <c r="I278" s="247"/>
      <c r="J278" s="247"/>
      <c r="K278" s="247"/>
      <c r="L278" s="247"/>
      <c r="M278" s="247"/>
      <c r="N278" s="247"/>
      <c r="O278" s="247"/>
      <c r="P278" s="242">
        <v>5841947.0</v>
      </c>
      <c r="Q278" s="247"/>
      <c r="R278" s="242">
        <v>175280.0</v>
      </c>
      <c r="S278" s="247"/>
      <c r="T278" s="242">
        <v>5666667.0</v>
      </c>
      <c r="U278" s="236"/>
      <c r="V278" s="236"/>
      <c r="W278" s="236"/>
      <c r="X278" s="236"/>
      <c r="Y278" s="236"/>
      <c r="Z278" s="236"/>
      <c r="AA278" s="236"/>
      <c r="AB278" s="236"/>
    </row>
    <row r="279">
      <c r="A279" s="236"/>
      <c r="B279" s="241" t="s">
        <v>3396</v>
      </c>
      <c r="C279" s="242">
        <v>9333333.0</v>
      </c>
      <c r="D279" s="248"/>
      <c r="E279" s="248"/>
      <c r="F279" s="248"/>
      <c r="G279" s="247"/>
      <c r="H279" s="247"/>
      <c r="I279" s="247"/>
      <c r="J279" s="247"/>
      <c r="K279" s="247"/>
      <c r="L279" s="247"/>
      <c r="M279" s="247"/>
      <c r="N279" s="247"/>
      <c r="O279" s="247"/>
      <c r="P279" s="242">
        <v>9333333.0</v>
      </c>
      <c r="Q279" s="247"/>
      <c r="R279" s="247"/>
      <c r="S279" s="247"/>
      <c r="T279" s="242">
        <v>9333333.0</v>
      </c>
      <c r="U279" s="236"/>
      <c r="V279" s="236"/>
      <c r="W279" s="236"/>
      <c r="X279" s="236"/>
      <c r="Y279" s="236"/>
      <c r="Z279" s="236"/>
      <c r="AA279" s="236"/>
      <c r="AB279" s="236"/>
    </row>
    <row r="280">
      <c r="A280" s="236"/>
      <c r="B280" s="241" t="s">
        <v>3350</v>
      </c>
      <c r="C280" s="242">
        <v>1666667.0</v>
      </c>
      <c r="D280" s="248"/>
      <c r="E280" s="248"/>
      <c r="F280" s="248"/>
      <c r="G280" s="247"/>
      <c r="H280" s="247"/>
      <c r="I280" s="247"/>
      <c r="J280" s="247"/>
      <c r="K280" s="247"/>
      <c r="L280" s="247"/>
      <c r="M280" s="247"/>
      <c r="N280" s="247"/>
      <c r="O280" s="247"/>
      <c r="P280" s="242">
        <v>1666667.0</v>
      </c>
      <c r="Q280" s="247"/>
      <c r="R280" s="247"/>
      <c r="S280" s="247"/>
      <c r="T280" s="242">
        <v>1666667.0</v>
      </c>
      <c r="U280" s="236"/>
      <c r="V280" s="236"/>
      <c r="W280" s="236"/>
      <c r="X280" s="236"/>
      <c r="Y280" s="236"/>
      <c r="Z280" s="236"/>
      <c r="AA280" s="236"/>
      <c r="AB280" s="236"/>
    </row>
    <row r="281">
      <c r="A281" s="237"/>
      <c r="B281" s="238" t="s">
        <v>3397</v>
      </c>
      <c r="C281" s="239">
        <f>sum(C282:C296)</f>
        <v>70666667</v>
      </c>
      <c r="D281" s="240"/>
      <c r="E281" s="240"/>
      <c r="F281" s="240"/>
      <c r="G281" s="239">
        <f t="shared" ref="G281:T281" si="35">sum(G282:G296)</f>
        <v>4021697</v>
      </c>
      <c r="H281" s="239">
        <f t="shared" si="35"/>
        <v>9500000</v>
      </c>
      <c r="I281" s="239">
        <f t="shared" si="35"/>
        <v>2000000</v>
      </c>
      <c r="J281" s="239">
        <f t="shared" si="35"/>
        <v>0</v>
      </c>
      <c r="K281" s="239">
        <f t="shared" si="35"/>
        <v>100000</v>
      </c>
      <c r="L281" s="239">
        <f t="shared" si="35"/>
        <v>0</v>
      </c>
      <c r="M281" s="239">
        <f t="shared" si="35"/>
        <v>247239923</v>
      </c>
      <c r="N281" s="239">
        <f t="shared" si="35"/>
        <v>0</v>
      </c>
      <c r="O281" s="239">
        <f t="shared" si="35"/>
        <v>0</v>
      </c>
      <c r="P281" s="239">
        <f t="shared" si="35"/>
        <v>333985897</v>
      </c>
      <c r="Q281" s="239">
        <f t="shared" si="35"/>
        <v>0</v>
      </c>
      <c r="R281" s="239">
        <f t="shared" si="35"/>
        <v>2802800</v>
      </c>
      <c r="S281" s="239">
        <f t="shared" si="35"/>
        <v>2000000</v>
      </c>
      <c r="T281" s="239">
        <f t="shared" si="35"/>
        <v>329183097</v>
      </c>
      <c r="U281" s="236"/>
      <c r="V281" s="236"/>
      <c r="W281" s="236"/>
      <c r="X281" s="236"/>
      <c r="Y281" s="236"/>
      <c r="Z281" s="236"/>
      <c r="AA281" s="236"/>
      <c r="AB281" s="236"/>
    </row>
    <row r="282">
      <c r="A282" s="236"/>
      <c r="B282" s="241" t="s">
        <v>191</v>
      </c>
      <c r="C282" s="242">
        <v>6666667.0</v>
      </c>
      <c r="D282" s="248"/>
      <c r="E282" s="248"/>
      <c r="F282" s="248"/>
      <c r="G282" s="242">
        <v>1293910.0</v>
      </c>
      <c r="H282" s="247"/>
      <c r="I282" s="247"/>
      <c r="J282" s="247"/>
      <c r="K282" s="247"/>
      <c r="L282" s="247"/>
      <c r="M282" s="242">
        <v>783333.0</v>
      </c>
      <c r="N282" s="247"/>
      <c r="O282" s="247"/>
      <c r="P282" s="242">
        <v>9513141.0</v>
      </c>
      <c r="Q282" s="247"/>
      <c r="R282" s="242">
        <v>315000.0</v>
      </c>
      <c r="S282" s="247"/>
      <c r="T282" s="242">
        <v>9198141.0</v>
      </c>
      <c r="U282" s="236"/>
      <c r="V282" s="236"/>
      <c r="W282" s="236"/>
      <c r="X282" s="236"/>
      <c r="Y282" s="236"/>
      <c r="Z282" s="236"/>
      <c r="AA282" s="236"/>
      <c r="AB282" s="236"/>
    </row>
    <row r="283">
      <c r="A283" s="236"/>
      <c r="B283" s="241" t="s">
        <v>3364</v>
      </c>
      <c r="C283" s="242">
        <v>2000000.0</v>
      </c>
      <c r="D283" s="248"/>
      <c r="E283" s="248"/>
      <c r="F283" s="248"/>
      <c r="G283" s="242">
        <v>155577.0</v>
      </c>
      <c r="H283" s="242">
        <v>1333333.0</v>
      </c>
      <c r="I283" s="247"/>
      <c r="J283" s="247"/>
      <c r="K283" s="247"/>
      <c r="L283" s="247"/>
      <c r="M283" s="242">
        <v>1285000.0</v>
      </c>
      <c r="N283" s="247"/>
      <c r="O283" s="247"/>
      <c r="P283" s="242">
        <v>4817679.0</v>
      </c>
      <c r="Q283" s="247"/>
      <c r="R283" s="242">
        <v>175280.0</v>
      </c>
      <c r="S283" s="247"/>
      <c r="T283" s="242">
        <v>4642399.0</v>
      </c>
      <c r="U283" s="236"/>
      <c r="V283" s="236"/>
      <c r="W283" s="236"/>
      <c r="X283" s="236"/>
      <c r="Y283" s="236"/>
      <c r="Z283" s="236"/>
      <c r="AA283" s="236"/>
      <c r="AB283" s="236"/>
    </row>
    <row r="284">
      <c r="A284" s="236"/>
      <c r="B284" s="241" t="s">
        <v>3363</v>
      </c>
      <c r="C284" s="242">
        <v>2000000.0</v>
      </c>
      <c r="D284" s="248"/>
      <c r="E284" s="248"/>
      <c r="F284" s="248"/>
      <c r="G284" s="242">
        <v>293942.0</v>
      </c>
      <c r="H284" s="242">
        <v>1000000.0</v>
      </c>
      <c r="I284" s="242">
        <v>2000000.0</v>
      </c>
      <c r="J284" s="247"/>
      <c r="K284" s="242">
        <v>100000.0</v>
      </c>
      <c r="L284" s="247"/>
      <c r="M284" s="242">
        <v>1335000.0</v>
      </c>
      <c r="N284" s="247"/>
      <c r="O284" s="247"/>
      <c r="P284" s="242">
        <v>6720619.0</v>
      </c>
      <c r="Q284" s="247"/>
      <c r="R284" s="242">
        <v>175280.0</v>
      </c>
      <c r="S284" s="247"/>
      <c r="T284" s="242">
        <v>6545339.0</v>
      </c>
      <c r="U284" s="236"/>
      <c r="V284" s="236"/>
      <c r="W284" s="236"/>
      <c r="X284" s="236"/>
      <c r="Y284" s="236"/>
      <c r="Z284" s="236"/>
      <c r="AA284" s="236"/>
      <c r="AB284" s="236"/>
    </row>
    <row r="285">
      <c r="A285" s="236"/>
      <c r="B285" s="241" t="s">
        <v>178</v>
      </c>
      <c r="C285" s="242">
        <v>2000000.0</v>
      </c>
      <c r="D285" s="248"/>
      <c r="E285" s="248"/>
      <c r="F285" s="248"/>
      <c r="G285" s="242">
        <v>86538.0</v>
      </c>
      <c r="H285" s="242">
        <v>500000.0</v>
      </c>
      <c r="I285" s="247"/>
      <c r="J285" s="247"/>
      <c r="K285" s="247"/>
      <c r="L285" s="247"/>
      <c r="M285" s="242">
        <v>841667.0</v>
      </c>
      <c r="N285" s="247"/>
      <c r="O285" s="247"/>
      <c r="P285" s="242">
        <v>3473221.0</v>
      </c>
      <c r="Q285" s="247"/>
      <c r="R285" s="242">
        <v>175280.0</v>
      </c>
      <c r="S285" s="247"/>
      <c r="T285" s="242">
        <v>3297941.0</v>
      </c>
      <c r="U285" s="236"/>
      <c r="V285" s="236"/>
      <c r="W285" s="236"/>
      <c r="X285" s="236"/>
      <c r="Y285" s="236"/>
      <c r="Z285" s="236"/>
      <c r="AA285" s="236"/>
      <c r="AB285" s="236"/>
    </row>
    <row r="286">
      <c r="A286" s="236"/>
      <c r="B286" s="241" t="s">
        <v>3398</v>
      </c>
      <c r="C286" s="242">
        <v>2000000.0</v>
      </c>
      <c r="D286" s="248"/>
      <c r="E286" s="248"/>
      <c r="F286" s="248"/>
      <c r="G286" s="242">
        <v>24038.0</v>
      </c>
      <c r="H286" s="242">
        <v>333333.0</v>
      </c>
      <c r="I286" s="247"/>
      <c r="J286" s="247"/>
      <c r="K286" s="247"/>
      <c r="L286" s="247"/>
      <c r="M286" s="242">
        <v>828333.0</v>
      </c>
      <c r="N286" s="247"/>
      <c r="O286" s="247"/>
      <c r="P286" s="242">
        <v>2330428.0</v>
      </c>
      <c r="Q286" s="247"/>
      <c r="R286" s="247"/>
      <c r="S286" s="247"/>
      <c r="T286" s="242">
        <v>2330428.0</v>
      </c>
      <c r="U286" s="236"/>
      <c r="V286" s="236"/>
      <c r="W286" s="236"/>
      <c r="X286" s="236"/>
      <c r="Y286" s="236"/>
      <c r="Z286" s="236"/>
      <c r="AA286" s="236"/>
      <c r="AB286" s="236"/>
    </row>
    <row r="287">
      <c r="A287" s="236"/>
      <c r="B287" s="241" t="s">
        <v>3399</v>
      </c>
      <c r="C287" s="242">
        <v>2000000.0</v>
      </c>
      <c r="D287" s="248"/>
      <c r="E287" s="248"/>
      <c r="F287" s="248"/>
      <c r="G287" s="242">
        <v>210192.0</v>
      </c>
      <c r="H287" s="242">
        <v>500000.0</v>
      </c>
      <c r="I287" s="247"/>
      <c r="J287" s="247"/>
      <c r="K287" s="247"/>
      <c r="L287" s="247"/>
      <c r="M287" s="242">
        <v>1276667.0</v>
      </c>
      <c r="N287" s="247"/>
      <c r="O287" s="247"/>
      <c r="P287" s="242">
        <v>3862821.0</v>
      </c>
      <c r="Q287" s="247"/>
      <c r="R287" s="242">
        <v>175280.0</v>
      </c>
      <c r="S287" s="247"/>
      <c r="T287" s="242">
        <v>3687541.0</v>
      </c>
      <c r="U287" s="236"/>
      <c r="V287" s="236"/>
      <c r="W287" s="236"/>
      <c r="X287" s="236"/>
      <c r="Y287" s="236"/>
      <c r="Z287" s="236"/>
      <c r="AA287" s="236"/>
      <c r="AB287" s="236"/>
    </row>
    <row r="288">
      <c r="A288" s="236"/>
      <c r="B288" s="241" t="s">
        <v>3400</v>
      </c>
      <c r="C288" s="242">
        <v>2000000.0</v>
      </c>
      <c r="D288" s="248"/>
      <c r="E288" s="248"/>
      <c r="F288" s="248"/>
      <c r="G288" s="242">
        <v>161058.0</v>
      </c>
      <c r="H288" s="242">
        <v>500000.0</v>
      </c>
      <c r="I288" s="247"/>
      <c r="J288" s="247"/>
      <c r="K288" s="247"/>
      <c r="L288" s="247"/>
      <c r="M288" s="242">
        <v>1053333.0</v>
      </c>
      <c r="N288" s="247"/>
      <c r="O288" s="247"/>
      <c r="P288" s="242">
        <v>3672222.0</v>
      </c>
      <c r="Q288" s="247"/>
      <c r="R288" s="247"/>
      <c r="S288" s="247"/>
      <c r="T288" s="242">
        <v>3672222.0</v>
      </c>
      <c r="U288" s="236"/>
      <c r="V288" s="236"/>
      <c r="W288" s="236"/>
      <c r="X288" s="236"/>
      <c r="Y288" s="236"/>
      <c r="Z288" s="236"/>
      <c r="AA288" s="236"/>
      <c r="AB288" s="236"/>
    </row>
    <row r="289">
      <c r="A289" s="236"/>
      <c r="B289" s="241" t="s">
        <v>3401</v>
      </c>
      <c r="C289" s="242">
        <v>2000000.0</v>
      </c>
      <c r="D289" s="248"/>
      <c r="E289" s="248"/>
      <c r="F289" s="248"/>
      <c r="G289" s="242">
        <v>149519.0</v>
      </c>
      <c r="H289" s="242">
        <v>1000000.0</v>
      </c>
      <c r="I289" s="247"/>
      <c r="J289" s="247"/>
      <c r="K289" s="247"/>
      <c r="L289" s="247"/>
      <c r="M289" s="242">
        <v>1836667.0</v>
      </c>
      <c r="N289" s="247"/>
      <c r="O289" s="247"/>
      <c r="P289" s="242">
        <v>5048932.0</v>
      </c>
      <c r="Q289" s="247"/>
      <c r="R289" s="242">
        <v>175280.0</v>
      </c>
      <c r="S289" s="247"/>
      <c r="T289" s="242">
        <v>4873652.0</v>
      </c>
      <c r="U289" s="236"/>
      <c r="V289" s="236"/>
      <c r="W289" s="236"/>
      <c r="X289" s="236"/>
      <c r="Y289" s="236"/>
      <c r="Z289" s="236"/>
      <c r="AA289" s="236"/>
      <c r="AB289" s="236"/>
    </row>
    <row r="290">
      <c r="A290" s="236"/>
      <c r="B290" s="241" t="s">
        <v>3358</v>
      </c>
      <c r="C290" s="242">
        <v>2000000.0</v>
      </c>
      <c r="D290" s="248"/>
      <c r="E290" s="248"/>
      <c r="F290" s="248"/>
      <c r="G290" s="242">
        <v>121538.0</v>
      </c>
      <c r="H290" s="242">
        <v>1000000.0</v>
      </c>
      <c r="I290" s="242">
        <v>0.0</v>
      </c>
      <c r="J290" s="247"/>
      <c r="K290" s="247"/>
      <c r="L290" s="247"/>
      <c r="M290" s="242">
        <v>1520000.0</v>
      </c>
      <c r="N290" s="247"/>
      <c r="O290" s="247"/>
      <c r="P290" s="242">
        <v>4699685.0</v>
      </c>
      <c r="Q290" s="247"/>
      <c r="R290" s="242">
        <v>175280.0</v>
      </c>
      <c r="S290" s="242">
        <v>2000000.0</v>
      </c>
      <c r="T290" s="242">
        <v>2524405.0</v>
      </c>
      <c r="U290" s="236"/>
      <c r="V290" s="236"/>
      <c r="W290" s="236"/>
      <c r="X290" s="236"/>
      <c r="Y290" s="236"/>
      <c r="Z290" s="236"/>
      <c r="AA290" s="236"/>
      <c r="AB290" s="236"/>
    </row>
    <row r="291">
      <c r="A291" s="236"/>
      <c r="B291" s="241" t="s">
        <v>3357</v>
      </c>
      <c r="C291" s="242">
        <v>2000000.0</v>
      </c>
      <c r="D291" s="248"/>
      <c r="E291" s="248"/>
      <c r="F291" s="248"/>
      <c r="G291" s="242">
        <v>223558.0</v>
      </c>
      <c r="H291" s="242">
        <v>1000000.0</v>
      </c>
      <c r="I291" s="242">
        <v>0.0</v>
      </c>
      <c r="J291" s="247"/>
      <c r="K291" s="247"/>
      <c r="L291" s="247"/>
      <c r="M291" s="242">
        <v>1783333.0</v>
      </c>
      <c r="N291" s="247"/>
      <c r="O291" s="247"/>
      <c r="P291" s="242">
        <v>5069945.0</v>
      </c>
      <c r="Q291" s="247"/>
      <c r="R291" s="242">
        <v>175280.0</v>
      </c>
      <c r="S291" s="247"/>
      <c r="T291" s="242">
        <v>4894665.0</v>
      </c>
      <c r="U291" s="236"/>
      <c r="V291" s="236"/>
      <c r="W291" s="236"/>
      <c r="X291" s="236"/>
      <c r="Y291" s="236"/>
      <c r="Z291" s="236"/>
      <c r="AA291" s="236"/>
      <c r="AB291" s="236"/>
    </row>
    <row r="292">
      <c r="A292" s="236"/>
      <c r="B292" s="241" t="s">
        <v>3359</v>
      </c>
      <c r="C292" s="242">
        <v>2000000.0</v>
      </c>
      <c r="D292" s="248"/>
      <c r="E292" s="248"/>
      <c r="F292" s="248"/>
      <c r="G292" s="242">
        <v>92212.0</v>
      </c>
      <c r="H292" s="242">
        <v>1000000.0</v>
      </c>
      <c r="I292" s="242">
        <v>0.0</v>
      </c>
      <c r="J292" s="247"/>
      <c r="K292" s="247"/>
      <c r="L292" s="247"/>
      <c r="M292" s="242">
        <v>880000.0</v>
      </c>
      <c r="N292" s="247"/>
      <c r="O292" s="247"/>
      <c r="P292" s="242">
        <v>3433750.0</v>
      </c>
      <c r="Q292" s="247"/>
      <c r="R292" s="242">
        <v>175280.0</v>
      </c>
      <c r="S292" s="247"/>
      <c r="T292" s="242">
        <v>3258470.0</v>
      </c>
      <c r="U292" s="236"/>
      <c r="V292" s="236"/>
      <c r="W292" s="236"/>
      <c r="X292" s="236"/>
      <c r="Y292" s="236"/>
      <c r="Z292" s="236"/>
      <c r="AA292" s="236"/>
      <c r="AB292" s="236"/>
    </row>
    <row r="293">
      <c r="A293" s="236"/>
      <c r="B293" s="241" t="s">
        <v>3361</v>
      </c>
      <c r="C293" s="242">
        <v>2000000.0</v>
      </c>
      <c r="D293" s="248"/>
      <c r="E293" s="248"/>
      <c r="F293" s="248"/>
      <c r="G293" s="242">
        <v>164615.0</v>
      </c>
      <c r="H293" s="242">
        <v>666667.0</v>
      </c>
      <c r="I293" s="247"/>
      <c r="J293" s="247"/>
      <c r="K293" s="247"/>
      <c r="L293" s="247"/>
      <c r="M293" s="242">
        <v>1755000.0</v>
      </c>
      <c r="N293" s="247"/>
      <c r="O293" s="247"/>
      <c r="P293" s="242">
        <v>4655167.0</v>
      </c>
      <c r="Q293" s="247"/>
      <c r="R293" s="242">
        <v>175280.0</v>
      </c>
      <c r="S293" s="247"/>
      <c r="T293" s="242">
        <v>4479887.0</v>
      </c>
      <c r="U293" s="236"/>
      <c r="V293" s="236"/>
      <c r="W293" s="236"/>
      <c r="X293" s="236"/>
      <c r="Y293" s="236"/>
      <c r="Z293" s="236"/>
      <c r="AA293" s="236"/>
      <c r="AB293" s="236"/>
    </row>
    <row r="294">
      <c r="A294" s="236"/>
      <c r="B294" s="241" t="s">
        <v>3341</v>
      </c>
      <c r="C294" s="242">
        <v>2000000.0</v>
      </c>
      <c r="D294" s="248"/>
      <c r="E294" s="248"/>
      <c r="F294" s="248"/>
      <c r="G294" s="242">
        <v>159423.0</v>
      </c>
      <c r="H294" s="242">
        <v>666667.0</v>
      </c>
      <c r="I294" s="247"/>
      <c r="J294" s="247"/>
      <c r="K294" s="247"/>
      <c r="L294" s="247"/>
      <c r="M294" s="242">
        <v>1661667.0</v>
      </c>
      <c r="N294" s="247"/>
      <c r="O294" s="247"/>
      <c r="P294" s="242">
        <v>4670326.0</v>
      </c>
      <c r="Q294" s="247"/>
      <c r="R294" s="242">
        <v>175280.0</v>
      </c>
      <c r="S294" s="247"/>
      <c r="T294" s="242">
        <v>4495046.0</v>
      </c>
      <c r="U294" s="236"/>
      <c r="V294" s="236"/>
      <c r="W294" s="236"/>
      <c r="X294" s="236"/>
      <c r="Y294" s="236"/>
      <c r="Z294" s="236"/>
      <c r="AA294" s="236"/>
      <c r="AB294" s="236"/>
    </row>
    <row r="295">
      <c r="A295" s="236"/>
      <c r="B295" s="241" t="s">
        <v>3402</v>
      </c>
      <c r="C295" s="242">
        <v>2.0E7</v>
      </c>
      <c r="D295" s="248"/>
      <c r="E295" s="248"/>
      <c r="F295" s="248"/>
      <c r="G295" s="247"/>
      <c r="H295" s="247"/>
      <c r="I295" s="247"/>
      <c r="J295" s="247"/>
      <c r="K295" s="247"/>
      <c r="L295" s="247"/>
      <c r="M295" s="242">
        <v>9.9264595E7</v>
      </c>
      <c r="N295" s="247"/>
      <c r="O295" s="247"/>
      <c r="P295" s="242">
        <v>1.19264595E8</v>
      </c>
      <c r="Q295" s="242">
        <v>0.0</v>
      </c>
      <c r="R295" s="242">
        <v>0.0</v>
      </c>
      <c r="S295" s="242">
        <v>0.0</v>
      </c>
      <c r="T295" s="242">
        <f t="shared" ref="T295:T296" si="36">P295-Q295-R295-S295</f>
        <v>119264595</v>
      </c>
      <c r="U295" s="236"/>
      <c r="V295" s="236"/>
      <c r="W295" s="236"/>
      <c r="X295" s="236"/>
      <c r="Y295" s="236"/>
      <c r="Z295" s="236"/>
      <c r="AA295" s="236"/>
      <c r="AB295" s="236"/>
    </row>
    <row r="296">
      <c r="A296" s="236"/>
      <c r="B296" s="241" t="s">
        <v>3403</v>
      </c>
      <c r="C296" s="242">
        <v>2.0E7</v>
      </c>
      <c r="D296" s="248"/>
      <c r="E296" s="248"/>
      <c r="F296" s="248"/>
      <c r="G296" s="242">
        <v>885577.0</v>
      </c>
      <c r="H296" s="247"/>
      <c r="I296" s="247"/>
      <c r="J296" s="247"/>
      <c r="K296" s="247"/>
      <c r="L296" s="247"/>
      <c r="M296" s="242">
        <v>1.31135328E8</v>
      </c>
      <c r="N296" s="247"/>
      <c r="O296" s="247"/>
      <c r="P296" s="242">
        <v>1.52753366E8</v>
      </c>
      <c r="Q296" s="242">
        <v>0.0</v>
      </c>
      <c r="R296" s="242">
        <v>735000.0</v>
      </c>
      <c r="S296" s="242">
        <v>0.0</v>
      </c>
      <c r="T296" s="242">
        <f t="shared" si="36"/>
        <v>152018366</v>
      </c>
      <c r="U296" s="236"/>
      <c r="V296" s="236"/>
      <c r="W296" s="236"/>
      <c r="X296" s="236"/>
      <c r="Y296" s="236"/>
      <c r="Z296" s="236"/>
      <c r="AA296" s="236"/>
      <c r="AB296" s="236"/>
    </row>
    <row r="297">
      <c r="A297" s="230" t="s">
        <v>129</v>
      </c>
      <c r="B297" s="231" t="s">
        <v>3407</v>
      </c>
      <c r="C297" s="232" t="s">
        <v>3372</v>
      </c>
      <c r="D297" s="250"/>
      <c r="E297" s="250"/>
      <c r="F297" s="250"/>
      <c r="G297" s="232" t="s">
        <v>3376</v>
      </c>
      <c r="H297" s="232" t="s">
        <v>3301</v>
      </c>
      <c r="I297" s="232" t="s">
        <v>3302</v>
      </c>
      <c r="J297" s="232" t="s">
        <v>3303</v>
      </c>
      <c r="K297" s="232" t="s">
        <v>3304</v>
      </c>
      <c r="L297" s="232" t="s">
        <v>3377</v>
      </c>
      <c r="M297" s="232" t="s">
        <v>3378</v>
      </c>
      <c r="N297" s="232" t="s">
        <v>3379</v>
      </c>
      <c r="O297" s="232" t="s">
        <v>124</v>
      </c>
      <c r="P297" s="232" t="s">
        <v>3314</v>
      </c>
      <c r="Q297" s="234" t="s">
        <v>121</v>
      </c>
      <c r="R297" s="234" t="s">
        <v>3309</v>
      </c>
      <c r="S297" s="234" t="s">
        <v>3310</v>
      </c>
      <c r="T297" s="235" t="s">
        <v>3315</v>
      </c>
      <c r="U297" s="236"/>
      <c r="V297" s="236"/>
      <c r="W297" s="236"/>
      <c r="X297" s="236"/>
      <c r="Y297" s="236"/>
      <c r="Z297" s="236"/>
      <c r="AA297" s="236"/>
      <c r="AB297" s="236"/>
    </row>
    <row r="298">
      <c r="A298" s="237"/>
      <c r="B298" s="238" t="s">
        <v>3380</v>
      </c>
      <c r="C298" s="239">
        <f>sum(C299)</f>
        <v>55000000</v>
      </c>
      <c r="D298" s="240"/>
      <c r="E298" s="240"/>
      <c r="F298" s="240"/>
      <c r="G298" s="239">
        <f t="shared" ref="G298:T298" si="37">sum(G299)</f>
        <v>0</v>
      </c>
      <c r="H298" s="239">
        <f t="shared" si="37"/>
        <v>0</v>
      </c>
      <c r="I298" s="239">
        <f t="shared" si="37"/>
        <v>0</v>
      </c>
      <c r="J298" s="239">
        <f t="shared" si="37"/>
        <v>0</v>
      </c>
      <c r="K298" s="239">
        <f t="shared" si="37"/>
        <v>0</v>
      </c>
      <c r="L298" s="239">
        <f t="shared" si="37"/>
        <v>0</v>
      </c>
      <c r="M298" s="239">
        <f t="shared" si="37"/>
        <v>0</v>
      </c>
      <c r="N298" s="239">
        <f t="shared" si="37"/>
        <v>0</v>
      </c>
      <c r="O298" s="239">
        <f t="shared" si="37"/>
        <v>0</v>
      </c>
      <c r="P298" s="239">
        <f t="shared" si="37"/>
        <v>55000000</v>
      </c>
      <c r="Q298" s="239">
        <f t="shared" si="37"/>
        <v>0</v>
      </c>
      <c r="R298" s="239">
        <f t="shared" si="37"/>
        <v>0</v>
      </c>
      <c r="S298" s="239">
        <f t="shared" si="37"/>
        <v>0</v>
      </c>
      <c r="T298" s="239">
        <f t="shared" si="37"/>
        <v>55000000</v>
      </c>
      <c r="U298" s="236"/>
      <c r="V298" s="236"/>
      <c r="W298" s="236"/>
      <c r="X298" s="236"/>
      <c r="Y298" s="236"/>
      <c r="Z298" s="236"/>
      <c r="AA298" s="236"/>
      <c r="AB298" s="236"/>
    </row>
    <row r="299">
      <c r="A299" s="236"/>
      <c r="B299" s="241" t="s">
        <v>3340</v>
      </c>
      <c r="C299" s="242">
        <v>5.5E7</v>
      </c>
      <c r="D299" s="248"/>
      <c r="E299" s="248"/>
      <c r="F299" s="248"/>
      <c r="G299" s="242">
        <v>0.0</v>
      </c>
      <c r="H299" s="242">
        <v>0.0</v>
      </c>
      <c r="I299" s="242">
        <v>0.0</v>
      </c>
      <c r="J299" s="242">
        <v>0.0</v>
      </c>
      <c r="K299" s="242">
        <v>0.0</v>
      </c>
      <c r="L299" s="242">
        <v>0.0</v>
      </c>
      <c r="M299" s="242">
        <v>0.0</v>
      </c>
      <c r="N299" s="242">
        <v>0.0</v>
      </c>
      <c r="O299" s="242">
        <v>0.0</v>
      </c>
      <c r="P299" s="242">
        <f>sum(C299:N299)</f>
        <v>55000000</v>
      </c>
      <c r="Q299" s="242">
        <v>0.0</v>
      </c>
      <c r="R299" s="242">
        <v>0.0</v>
      </c>
      <c r="S299" s="242">
        <v>0.0</v>
      </c>
      <c r="T299" s="242">
        <f>P299-Q299-R299-S299</f>
        <v>55000000</v>
      </c>
      <c r="U299" s="236"/>
      <c r="V299" s="236"/>
      <c r="W299" s="236"/>
      <c r="X299" s="236"/>
      <c r="Y299" s="236"/>
      <c r="Z299" s="236"/>
      <c r="AA299" s="236"/>
      <c r="AB299" s="236"/>
    </row>
    <row r="300">
      <c r="A300" s="237"/>
      <c r="B300" s="238" t="s">
        <v>3381</v>
      </c>
      <c r="C300" s="239">
        <f>sum(C369:C370)</f>
        <v>40000000</v>
      </c>
      <c r="D300" s="240"/>
      <c r="E300" s="240"/>
      <c r="F300" s="240"/>
      <c r="G300" s="239">
        <f t="shared" ref="G300:T300" si="38">sum(G369:G370)</f>
        <v>885577</v>
      </c>
      <c r="H300" s="239">
        <f t="shared" si="38"/>
        <v>0</v>
      </c>
      <c r="I300" s="239">
        <f t="shared" si="38"/>
        <v>0</v>
      </c>
      <c r="J300" s="239">
        <f t="shared" si="38"/>
        <v>0</v>
      </c>
      <c r="K300" s="239">
        <f t="shared" si="38"/>
        <v>0</v>
      </c>
      <c r="L300" s="239">
        <f t="shared" si="38"/>
        <v>0</v>
      </c>
      <c r="M300" s="239">
        <f t="shared" si="38"/>
        <v>230399923</v>
      </c>
      <c r="N300" s="239">
        <f t="shared" si="38"/>
        <v>0</v>
      </c>
      <c r="O300" s="239">
        <f t="shared" si="38"/>
        <v>0</v>
      </c>
      <c r="P300" s="239">
        <f t="shared" si="38"/>
        <v>272017961</v>
      </c>
      <c r="Q300" s="239">
        <f t="shared" si="38"/>
        <v>0</v>
      </c>
      <c r="R300" s="239">
        <f t="shared" si="38"/>
        <v>735000</v>
      </c>
      <c r="S300" s="239">
        <f t="shared" si="38"/>
        <v>0</v>
      </c>
      <c r="T300" s="239">
        <f t="shared" si="38"/>
        <v>271282961</v>
      </c>
      <c r="U300" s="236"/>
      <c r="V300" s="236"/>
      <c r="W300" s="236"/>
      <c r="X300" s="236"/>
      <c r="Y300" s="236"/>
      <c r="Z300" s="236"/>
      <c r="AA300" s="236"/>
      <c r="AB300" s="236"/>
    </row>
    <row r="301">
      <c r="A301" s="51"/>
      <c r="B301" s="51"/>
      <c r="C301" s="51"/>
      <c r="D301" s="245"/>
      <c r="E301" s="245"/>
      <c r="F301" s="245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236"/>
      <c r="V301" s="236"/>
      <c r="W301" s="236"/>
      <c r="X301" s="236"/>
      <c r="Y301" s="236"/>
      <c r="Z301" s="236"/>
      <c r="AA301" s="236"/>
      <c r="AB301" s="236"/>
    </row>
    <row r="302">
      <c r="A302" s="237"/>
      <c r="B302" s="238" t="s">
        <v>3382</v>
      </c>
      <c r="C302" s="246"/>
      <c r="D302" s="240"/>
      <c r="E302" s="240"/>
      <c r="F302" s="240"/>
      <c r="G302" s="246"/>
      <c r="H302" s="246"/>
      <c r="I302" s="246"/>
      <c r="J302" s="246"/>
      <c r="K302" s="246"/>
      <c r="L302" s="246"/>
      <c r="M302" s="246"/>
      <c r="N302" s="246"/>
      <c r="O302" s="246"/>
      <c r="P302" s="246"/>
      <c r="Q302" s="246"/>
      <c r="R302" s="246"/>
      <c r="S302" s="246"/>
      <c r="T302" s="246"/>
      <c r="U302" s="236"/>
      <c r="V302" s="236"/>
      <c r="W302" s="236"/>
      <c r="X302" s="236"/>
      <c r="Y302" s="236"/>
      <c r="Z302" s="236"/>
      <c r="AA302" s="236"/>
      <c r="AB302" s="236"/>
    </row>
    <row r="303">
      <c r="A303" s="236"/>
      <c r="B303" s="236"/>
      <c r="C303" s="247"/>
      <c r="D303" s="248"/>
      <c r="E303" s="248"/>
      <c r="F303" s="248"/>
      <c r="G303" s="247"/>
      <c r="H303" s="247"/>
      <c r="I303" s="247"/>
      <c r="J303" s="247"/>
      <c r="K303" s="247"/>
      <c r="L303" s="247"/>
      <c r="M303" s="247"/>
      <c r="N303" s="247"/>
      <c r="O303" s="247"/>
      <c r="P303" s="247"/>
      <c r="Q303" s="247"/>
      <c r="R303" s="247"/>
      <c r="S303" s="247"/>
      <c r="T303" s="247"/>
      <c r="U303" s="236"/>
      <c r="V303" s="236"/>
      <c r="W303" s="236"/>
      <c r="X303" s="236"/>
      <c r="Y303" s="236"/>
      <c r="Z303" s="236"/>
      <c r="AA303" s="236"/>
      <c r="AB303" s="236"/>
    </row>
    <row r="304">
      <c r="A304" s="237"/>
      <c r="B304" s="238" t="s">
        <v>3383</v>
      </c>
      <c r="C304" s="239">
        <f>sum(C305:C313)</f>
        <v>30166667</v>
      </c>
      <c r="D304" s="240"/>
      <c r="E304" s="240"/>
      <c r="F304" s="240"/>
      <c r="G304" s="239">
        <f t="shared" ref="G304:T304" si="39">sum(G305:G313)</f>
        <v>602051</v>
      </c>
      <c r="H304" s="239">
        <f t="shared" si="39"/>
        <v>0</v>
      </c>
      <c r="I304" s="239">
        <f t="shared" si="39"/>
        <v>0</v>
      </c>
      <c r="J304" s="239">
        <f t="shared" si="39"/>
        <v>0</v>
      </c>
      <c r="K304" s="239">
        <f t="shared" si="39"/>
        <v>0</v>
      </c>
      <c r="L304" s="239">
        <f t="shared" si="39"/>
        <v>0</v>
      </c>
      <c r="M304" s="239">
        <f t="shared" si="39"/>
        <v>54501585</v>
      </c>
      <c r="N304" s="239">
        <f t="shared" si="39"/>
        <v>0</v>
      </c>
      <c r="O304" s="239">
        <f t="shared" si="39"/>
        <v>0</v>
      </c>
      <c r="P304" s="239">
        <f t="shared" si="39"/>
        <v>84726503</v>
      </c>
      <c r="Q304" s="239">
        <f t="shared" si="39"/>
        <v>0</v>
      </c>
      <c r="R304" s="239">
        <f t="shared" si="39"/>
        <v>525840</v>
      </c>
      <c r="S304" s="239">
        <f t="shared" si="39"/>
        <v>0</v>
      </c>
      <c r="T304" s="239">
        <f t="shared" si="39"/>
        <v>84200663</v>
      </c>
      <c r="U304" s="236"/>
      <c r="V304" s="236"/>
      <c r="W304" s="236"/>
      <c r="X304" s="236"/>
      <c r="Y304" s="236"/>
      <c r="Z304" s="236"/>
      <c r="AA304" s="236"/>
      <c r="AB304" s="236"/>
    </row>
    <row r="305">
      <c r="A305" s="236"/>
      <c r="B305" s="241" t="s">
        <v>209</v>
      </c>
      <c r="C305" s="242">
        <v>5000000.0</v>
      </c>
      <c r="D305" s="248"/>
      <c r="E305" s="248"/>
      <c r="F305" s="248"/>
      <c r="G305" s="247"/>
      <c r="H305" s="247"/>
      <c r="I305" s="247"/>
      <c r="J305" s="247"/>
      <c r="K305" s="247"/>
      <c r="L305" s="247"/>
      <c r="M305" s="247"/>
      <c r="N305" s="247"/>
      <c r="O305" s="247"/>
      <c r="P305" s="242">
        <v>5000000.0</v>
      </c>
      <c r="Q305" s="247"/>
      <c r="R305" s="247"/>
      <c r="S305" s="247"/>
      <c r="T305" s="242">
        <v>5000000.0</v>
      </c>
      <c r="U305" s="236"/>
      <c r="V305" s="236"/>
      <c r="W305" s="236"/>
      <c r="X305" s="236"/>
      <c r="Y305" s="236"/>
      <c r="Z305" s="236"/>
      <c r="AA305" s="236"/>
      <c r="AB305" s="236"/>
    </row>
    <row r="306">
      <c r="A306" s="236"/>
      <c r="B306" s="241" t="s">
        <v>3384</v>
      </c>
      <c r="C306" s="247"/>
      <c r="D306" s="248"/>
      <c r="E306" s="248"/>
      <c r="F306" s="248"/>
      <c r="G306" s="247"/>
      <c r="H306" s="247"/>
      <c r="I306" s="247"/>
      <c r="J306" s="247"/>
      <c r="K306" s="247"/>
      <c r="L306" s="247"/>
      <c r="M306" s="247"/>
      <c r="N306" s="247"/>
      <c r="O306" s="247"/>
      <c r="P306" s="242">
        <v>66667.0</v>
      </c>
      <c r="Q306" s="247"/>
      <c r="R306" s="247"/>
      <c r="S306" s="247"/>
      <c r="T306" s="242">
        <v>66667.0</v>
      </c>
      <c r="U306" s="236"/>
      <c r="V306" s="236"/>
      <c r="W306" s="236"/>
      <c r="X306" s="236"/>
      <c r="Y306" s="236"/>
      <c r="Z306" s="236"/>
      <c r="AA306" s="236"/>
      <c r="AB306" s="236"/>
    </row>
    <row r="307">
      <c r="A307" s="236"/>
      <c r="B307" s="241" t="s">
        <v>3385</v>
      </c>
      <c r="C307" s="242">
        <v>3250000.0</v>
      </c>
      <c r="D307" s="248"/>
      <c r="E307" s="248"/>
      <c r="F307" s="248"/>
      <c r="G307" s="242">
        <v>15625.0</v>
      </c>
      <c r="H307" s="247"/>
      <c r="I307" s="247"/>
      <c r="J307" s="247"/>
      <c r="K307" s="247"/>
      <c r="L307" s="247"/>
      <c r="M307" s="242">
        <v>9970747.0</v>
      </c>
      <c r="N307" s="247"/>
      <c r="O307" s="247"/>
      <c r="P307" s="242">
        <v>1.307896E7</v>
      </c>
      <c r="Q307" s="247"/>
      <c r="R307" s="247"/>
      <c r="S307" s="247"/>
      <c r="T307" s="242">
        <v>1.307896E7</v>
      </c>
      <c r="U307" s="236"/>
      <c r="V307" s="236"/>
      <c r="W307" s="236"/>
      <c r="X307" s="236"/>
      <c r="Y307" s="236"/>
      <c r="Z307" s="236"/>
      <c r="AA307" s="236"/>
      <c r="AB307" s="236"/>
    </row>
    <row r="308">
      <c r="A308" s="236"/>
      <c r="B308" s="241" t="s">
        <v>3343</v>
      </c>
      <c r="C308" s="242">
        <v>3250000.0</v>
      </c>
      <c r="D308" s="248"/>
      <c r="E308" s="248"/>
      <c r="F308" s="248"/>
      <c r="G308" s="242">
        <v>195000.0</v>
      </c>
      <c r="H308" s="247"/>
      <c r="I308" s="247"/>
      <c r="J308" s="247"/>
      <c r="K308" s="247"/>
      <c r="L308" s="247"/>
      <c r="M308" s="242">
        <v>2.0211186E7</v>
      </c>
      <c r="N308" s="247"/>
      <c r="O308" s="247"/>
      <c r="P308" s="242">
        <v>2.3712311E7</v>
      </c>
      <c r="Q308" s="247"/>
      <c r="R308" s="247"/>
      <c r="S308" s="247"/>
      <c r="T308" s="242">
        <v>2.3712311E7</v>
      </c>
      <c r="U308" s="236"/>
      <c r="V308" s="236"/>
      <c r="W308" s="236"/>
      <c r="X308" s="236"/>
      <c r="Y308" s="236"/>
      <c r="Z308" s="236"/>
      <c r="AA308" s="236"/>
      <c r="AB308" s="236"/>
    </row>
    <row r="309">
      <c r="A309" s="236"/>
      <c r="B309" s="241" t="s">
        <v>201</v>
      </c>
      <c r="C309" s="242">
        <v>2166667.0</v>
      </c>
      <c r="D309" s="248"/>
      <c r="E309" s="248"/>
      <c r="F309" s="248"/>
      <c r="G309" s="242">
        <v>0.0</v>
      </c>
      <c r="H309" s="247"/>
      <c r="I309" s="247"/>
      <c r="J309" s="247"/>
      <c r="K309" s="247"/>
      <c r="L309" s="247"/>
      <c r="M309" s="242">
        <v>1.030698E7</v>
      </c>
      <c r="N309" s="247"/>
      <c r="O309" s="247"/>
      <c r="P309" s="242">
        <v>1.3140313E7</v>
      </c>
      <c r="Q309" s="247"/>
      <c r="R309" s="242">
        <v>175280.0</v>
      </c>
      <c r="S309" s="247"/>
      <c r="T309" s="242">
        <v>1.2965033E7</v>
      </c>
      <c r="U309" s="236"/>
      <c r="V309" s="236"/>
      <c r="W309" s="236"/>
      <c r="X309" s="236"/>
      <c r="Y309" s="236"/>
      <c r="Z309" s="236"/>
      <c r="AA309" s="236"/>
      <c r="AB309" s="236"/>
    </row>
    <row r="310">
      <c r="A310" s="236"/>
      <c r="B310" s="241" t="s">
        <v>204</v>
      </c>
      <c r="C310" s="242">
        <v>2166667.0</v>
      </c>
      <c r="D310" s="248"/>
      <c r="E310" s="248"/>
      <c r="F310" s="248"/>
      <c r="G310" s="242">
        <v>46875.0</v>
      </c>
      <c r="H310" s="247"/>
      <c r="I310" s="247"/>
      <c r="J310" s="247"/>
      <c r="K310" s="247"/>
      <c r="L310" s="247"/>
      <c r="M310" s="242">
        <v>1.4012672E7</v>
      </c>
      <c r="N310" s="247"/>
      <c r="O310" s="247"/>
      <c r="P310" s="242">
        <v>1.676788E7</v>
      </c>
      <c r="Q310" s="247"/>
      <c r="R310" s="242">
        <v>175280.0</v>
      </c>
      <c r="S310" s="247"/>
      <c r="T310" s="242">
        <v>1.65926E7</v>
      </c>
      <c r="U310" s="236"/>
      <c r="V310" s="236"/>
      <c r="W310" s="236"/>
      <c r="X310" s="236"/>
      <c r="Y310" s="236"/>
      <c r="Z310" s="236"/>
      <c r="AA310" s="236"/>
      <c r="AB310" s="236"/>
    </row>
    <row r="311">
      <c r="A311" s="236"/>
      <c r="B311" s="241" t="s">
        <v>3386</v>
      </c>
      <c r="C311" s="242">
        <v>6666667.0</v>
      </c>
      <c r="D311" s="248"/>
      <c r="E311" s="248"/>
      <c r="F311" s="248"/>
      <c r="G311" s="242">
        <v>0.0</v>
      </c>
      <c r="H311" s="247"/>
      <c r="I311" s="247"/>
      <c r="J311" s="247"/>
      <c r="K311" s="247"/>
      <c r="L311" s="247"/>
      <c r="M311" s="247"/>
      <c r="N311" s="247"/>
      <c r="O311" s="247"/>
      <c r="P311" s="242">
        <v>5333769.0</v>
      </c>
      <c r="Q311" s="247"/>
      <c r="R311" s="247"/>
      <c r="S311" s="247"/>
      <c r="T311" s="242">
        <v>5333769.0</v>
      </c>
      <c r="U311" s="236"/>
      <c r="V311" s="236"/>
      <c r="W311" s="236"/>
      <c r="X311" s="236"/>
      <c r="Y311" s="236"/>
      <c r="Z311" s="236"/>
      <c r="AA311" s="236"/>
      <c r="AB311" s="236"/>
    </row>
    <row r="312">
      <c r="A312" s="236"/>
      <c r="B312" s="241" t="s">
        <v>3345</v>
      </c>
      <c r="C312" s="242">
        <v>3333333.0</v>
      </c>
      <c r="D312" s="248"/>
      <c r="E312" s="248"/>
      <c r="F312" s="248"/>
      <c r="G312" s="242">
        <v>136218.0</v>
      </c>
      <c r="H312" s="247"/>
      <c r="I312" s="247"/>
      <c r="J312" s="247"/>
      <c r="K312" s="247"/>
      <c r="L312" s="247"/>
      <c r="M312" s="247"/>
      <c r="N312" s="247"/>
      <c r="O312" s="247"/>
      <c r="P312" s="242">
        <v>3084936.0</v>
      </c>
      <c r="Q312" s="247"/>
      <c r="R312" s="247"/>
      <c r="S312" s="247"/>
      <c r="T312" s="242">
        <v>3084936.0</v>
      </c>
      <c r="U312" s="236"/>
      <c r="V312" s="236"/>
      <c r="W312" s="236"/>
      <c r="X312" s="236"/>
      <c r="Y312" s="236"/>
      <c r="Z312" s="236"/>
      <c r="AA312" s="236"/>
      <c r="AB312" s="236"/>
    </row>
    <row r="313">
      <c r="A313" s="236"/>
      <c r="B313" s="241" t="s">
        <v>3319</v>
      </c>
      <c r="C313" s="242">
        <v>4333333.0</v>
      </c>
      <c r="D313" s="248"/>
      <c r="E313" s="248"/>
      <c r="F313" s="248"/>
      <c r="G313" s="242">
        <v>208333.0</v>
      </c>
      <c r="H313" s="247"/>
      <c r="I313" s="247"/>
      <c r="J313" s="247"/>
      <c r="K313" s="247"/>
      <c r="L313" s="247"/>
      <c r="M313" s="247"/>
      <c r="N313" s="247"/>
      <c r="O313" s="247"/>
      <c r="P313" s="242">
        <v>4541667.0</v>
      </c>
      <c r="Q313" s="247"/>
      <c r="R313" s="242">
        <v>175280.0</v>
      </c>
      <c r="S313" s="247"/>
      <c r="T313" s="242">
        <v>4366387.0</v>
      </c>
      <c r="U313" s="236"/>
      <c r="V313" s="236"/>
      <c r="W313" s="236"/>
      <c r="X313" s="236"/>
      <c r="Y313" s="236"/>
      <c r="Z313" s="236"/>
      <c r="AA313" s="236"/>
      <c r="AB313" s="236"/>
    </row>
    <row r="314">
      <c r="A314" s="237"/>
      <c r="B314" s="238" t="s">
        <v>3387</v>
      </c>
      <c r="C314" s="239">
        <f>sum(C315:C316)</f>
        <v>13333333</v>
      </c>
      <c r="D314" s="240"/>
      <c r="E314" s="240"/>
      <c r="F314" s="240"/>
      <c r="G314" s="239">
        <f t="shared" ref="G314:T314" si="40">sum(G315:G316)</f>
        <v>0</v>
      </c>
      <c r="H314" s="239">
        <f t="shared" si="40"/>
        <v>0</v>
      </c>
      <c r="I314" s="239">
        <f t="shared" si="40"/>
        <v>0</v>
      </c>
      <c r="J314" s="239">
        <f t="shared" si="40"/>
        <v>0</v>
      </c>
      <c r="K314" s="239">
        <f t="shared" si="40"/>
        <v>0</v>
      </c>
      <c r="L314" s="239">
        <f t="shared" si="40"/>
        <v>0</v>
      </c>
      <c r="M314" s="239">
        <f t="shared" si="40"/>
        <v>0</v>
      </c>
      <c r="N314" s="239">
        <f t="shared" si="40"/>
        <v>0</v>
      </c>
      <c r="O314" s="239">
        <f t="shared" si="40"/>
        <v>0</v>
      </c>
      <c r="P314" s="239">
        <f t="shared" si="40"/>
        <v>13333333</v>
      </c>
      <c r="Q314" s="239">
        <f t="shared" si="40"/>
        <v>0</v>
      </c>
      <c r="R314" s="239">
        <f t="shared" si="40"/>
        <v>0</v>
      </c>
      <c r="S314" s="239">
        <f t="shared" si="40"/>
        <v>0</v>
      </c>
      <c r="T314" s="239">
        <f t="shared" si="40"/>
        <v>13333333</v>
      </c>
      <c r="U314" s="236"/>
      <c r="V314" s="236"/>
      <c r="W314" s="236"/>
      <c r="X314" s="236"/>
      <c r="Y314" s="236"/>
      <c r="Z314" s="236"/>
      <c r="AA314" s="236"/>
      <c r="AB314" s="236"/>
    </row>
    <row r="315">
      <c r="A315" s="236"/>
      <c r="B315" s="241" t="s">
        <v>251</v>
      </c>
      <c r="C315" s="242">
        <v>5000000.0</v>
      </c>
      <c r="D315" s="248"/>
      <c r="E315" s="248"/>
      <c r="F315" s="248"/>
      <c r="G315" s="247"/>
      <c r="H315" s="247"/>
      <c r="I315" s="247"/>
      <c r="J315" s="247"/>
      <c r="K315" s="247"/>
      <c r="L315" s="247"/>
      <c r="M315" s="247"/>
      <c r="N315" s="247"/>
      <c r="O315" s="247"/>
      <c r="P315" s="242">
        <v>5000000.0</v>
      </c>
      <c r="Q315" s="247"/>
      <c r="R315" s="247"/>
      <c r="S315" s="247"/>
      <c r="T315" s="242">
        <v>5000000.0</v>
      </c>
      <c r="U315" s="236"/>
      <c r="V315" s="236"/>
      <c r="W315" s="236"/>
      <c r="X315" s="236"/>
      <c r="Y315" s="236"/>
      <c r="Z315" s="236"/>
      <c r="AA315" s="236"/>
      <c r="AB315" s="236"/>
    </row>
    <row r="316">
      <c r="A316" s="236"/>
      <c r="B316" s="241" t="s">
        <v>242</v>
      </c>
      <c r="C316" s="242">
        <v>8333333.0</v>
      </c>
      <c r="D316" s="248"/>
      <c r="E316" s="248"/>
      <c r="F316" s="248"/>
      <c r="G316" s="247"/>
      <c r="H316" s="247"/>
      <c r="I316" s="247"/>
      <c r="J316" s="247"/>
      <c r="K316" s="247"/>
      <c r="L316" s="247"/>
      <c r="M316" s="247"/>
      <c r="N316" s="247"/>
      <c r="O316" s="247"/>
      <c r="P316" s="242">
        <v>8333333.0</v>
      </c>
      <c r="Q316" s="247"/>
      <c r="R316" s="247"/>
      <c r="S316" s="247"/>
      <c r="T316" s="242">
        <v>8333333.0</v>
      </c>
      <c r="U316" s="236"/>
      <c r="V316" s="236"/>
      <c r="W316" s="236"/>
      <c r="X316" s="236"/>
      <c r="Y316" s="236"/>
      <c r="Z316" s="236"/>
      <c r="AA316" s="236"/>
      <c r="AB316" s="236"/>
    </row>
    <row r="317">
      <c r="A317" s="237"/>
      <c r="B317" s="238" t="s">
        <v>3388</v>
      </c>
      <c r="C317" s="239">
        <f>sum(C318:C328)</f>
        <v>75366666</v>
      </c>
      <c r="D317" s="240"/>
      <c r="E317" s="240"/>
      <c r="F317" s="240"/>
      <c r="G317" s="239">
        <f t="shared" ref="G317:T317" si="41">sum(G318:G328)</f>
        <v>2438520</v>
      </c>
      <c r="H317" s="239">
        <f t="shared" si="41"/>
        <v>1133334</v>
      </c>
      <c r="I317" s="239">
        <f t="shared" si="41"/>
        <v>0</v>
      </c>
      <c r="J317" s="239">
        <f t="shared" si="41"/>
        <v>666667</v>
      </c>
      <c r="K317" s="239">
        <f t="shared" si="41"/>
        <v>0</v>
      </c>
      <c r="L317" s="239">
        <f t="shared" si="41"/>
        <v>150000</v>
      </c>
      <c r="M317" s="239">
        <f t="shared" si="41"/>
        <v>0</v>
      </c>
      <c r="N317" s="239">
        <f t="shared" si="41"/>
        <v>0</v>
      </c>
      <c r="O317" s="239">
        <f t="shared" si="41"/>
        <v>0</v>
      </c>
      <c r="P317" s="239">
        <f t="shared" si="41"/>
        <v>79811048</v>
      </c>
      <c r="Q317" s="239">
        <f t="shared" si="41"/>
        <v>0</v>
      </c>
      <c r="R317" s="239">
        <f t="shared" si="41"/>
        <v>1822520</v>
      </c>
      <c r="S317" s="239">
        <f t="shared" si="41"/>
        <v>3333333</v>
      </c>
      <c r="T317" s="239">
        <f t="shared" si="41"/>
        <v>74655194</v>
      </c>
      <c r="U317" s="236"/>
      <c r="V317" s="236"/>
      <c r="W317" s="236"/>
      <c r="X317" s="236"/>
      <c r="Y317" s="236"/>
      <c r="Z317" s="236"/>
      <c r="AA317" s="236"/>
      <c r="AB317" s="236"/>
    </row>
    <row r="318">
      <c r="A318" s="236"/>
      <c r="B318" s="249" t="s">
        <v>3389</v>
      </c>
      <c r="C318" s="242">
        <v>8333333.0</v>
      </c>
      <c r="D318" s="248"/>
      <c r="E318" s="248"/>
      <c r="F318" s="248"/>
      <c r="G318" s="247"/>
      <c r="H318" s="247"/>
      <c r="I318" s="247"/>
      <c r="J318" s="247"/>
      <c r="K318" s="247"/>
      <c r="L318" s="247"/>
      <c r="M318" s="247"/>
      <c r="N318" s="247"/>
      <c r="O318" s="247"/>
      <c r="P318" s="242">
        <v>8333333.0</v>
      </c>
      <c r="Q318" s="247"/>
      <c r="R318" s="242">
        <v>245000.0</v>
      </c>
      <c r="S318" s="247"/>
      <c r="T318" s="242">
        <v>8088333.0</v>
      </c>
      <c r="U318" s="236"/>
      <c r="V318" s="236"/>
      <c r="W318" s="236"/>
      <c r="X318" s="236"/>
      <c r="Y318" s="236"/>
      <c r="Z318" s="236"/>
      <c r="AA318" s="236"/>
      <c r="AB318" s="236"/>
    </row>
    <row r="319">
      <c r="A319" s="236"/>
      <c r="B319" s="249" t="s">
        <v>213</v>
      </c>
      <c r="C319" s="242">
        <v>3.0333333E7</v>
      </c>
      <c r="D319" s="248"/>
      <c r="E319" s="248"/>
      <c r="F319" s="248"/>
      <c r="G319" s="247"/>
      <c r="H319" s="247"/>
      <c r="I319" s="247"/>
      <c r="J319" s="247"/>
      <c r="K319" s="247"/>
      <c r="L319" s="247"/>
      <c r="M319" s="247"/>
      <c r="N319" s="247"/>
      <c r="O319" s="247"/>
      <c r="P319" s="242">
        <v>3.0333333E7</v>
      </c>
      <c r="Q319" s="247"/>
      <c r="R319" s="247"/>
      <c r="S319" s="247"/>
      <c r="T319" s="242">
        <v>3.0333333E7</v>
      </c>
      <c r="U319" s="236"/>
      <c r="V319" s="236"/>
      <c r="W319" s="236"/>
      <c r="X319" s="236"/>
      <c r="Y319" s="236"/>
      <c r="Z319" s="236"/>
      <c r="AA319" s="236"/>
      <c r="AB319" s="236"/>
    </row>
    <row r="320">
      <c r="A320" s="236"/>
      <c r="B320" s="241" t="s">
        <v>221</v>
      </c>
      <c r="C320" s="242">
        <v>5333333.0</v>
      </c>
      <c r="D320" s="248"/>
      <c r="E320" s="248"/>
      <c r="F320" s="248"/>
      <c r="G320" s="247"/>
      <c r="H320" s="247"/>
      <c r="I320" s="247"/>
      <c r="J320" s="247"/>
      <c r="K320" s="247"/>
      <c r="L320" s="247"/>
      <c r="M320" s="247"/>
      <c r="N320" s="247"/>
      <c r="O320" s="247"/>
      <c r="P320" s="242">
        <v>5333333.0</v>
      </c>
      <c r="Q320" s="247"/>
      <c r="R320" s="242">
        <v>175280.0</v>
      </c>
      <c r="S320" s="247"/>
      <c r="T320" s="242">
        <v>5158053.0</v>
      </c>
      <c r="U320" s="236"/>
      <c r="V320" s="236"/>
      <c r="W320" s="236"/>
      <c r="X320" s="236"/>
      <c r="Y320" s="236"/>
      <c r="Z320" s="236"/>
      <c r="AA320" s="236"/>
      <c r="AB320" s="236"/>
    </row>
    <row r="321">
      <c r="A321" s="236"/>
      <c r="B321" s="241" t="s">
        <v>3347</v>
      </c>
      <c r="C321" s="242">
        <v>5000000.0</v>
      </c>
      <c r="D321" s="248"/>
      <c r="E321" s="248"/>
      <c r="F321" s="248"/>
      <c r="G321" s="247"/>
      <c r="H321" s="247"/>
      <c r="I321" s="247"/>
      <c r="J321" s="247"/>
      <c r="K321" s="247"/>
      <c r="L321" s="247"/>
      <c r="M321" s="247"/>
      <c r="N321" s="247"/>
      <c r="O321" s="247"/>
      <c r="P321" s="242">
        <v>4890635.0</v>
      </c>
      <c r="Q321" s="247"/>
      <c r="R321" s="242">
        <v>175280.0</v>
      </c>
      <c r="S321" s="247"/>
      <c r="T321" s="242">
        <v>4715355.0</v>
      </c>
      <c r="U321" s="236"/>
      <c r="V321" s="236"/>
      <c r="W321" s="236"/>
      <c r="X321" s="236"/>
      <c r="Y321" s="236"/>
      <c r="Z321" s="236"/>
      <c r="AA321" s="236"/>
      <c r="AB321" s="236"/>
    </row>
    <row r="322">
      <c r="A322" s="236"/>
      <c r="B322" s="241" t="s">
        <v>245</v>
      </c>
      <c r="C322" s="242">
        <v>2100000.0</v>
      </c>
      <c r="D322" s="248"/>
      <c r="E322" s="248"/>
      <c r="F322" s="248"/>
      <c r="G322" s="242">
        <v>0.0</v>
      </c>
      <c r="H322" s="242">
        <v>566667.0</v>
      </c>
      <c r="I322" s="247"/>
      <c r="J322" s="242">
        <v>0.0</v>
      </c>
      <c r="K322" s="247"/>
      <c r="L322" s="247"/>
      <c r="M322" s="247"/>
      <c r="N322" s="247"/>
      <c r="O322" s="247"/>
      <c r="P322" s="242">
        <v>2662935.0</v>
      </c>
      <c r="Q322" s="247"/>
      <c r="R322" s="242">
        <v>175280.0</v>
      </c>
      <c r="S322" s="247"/>
      <c r="T322" s="242">
        <v>2487655.0</v>
      </c>
      <c r="U322" s="236"/>
      <c r="V322" s="236"/>
      <c r="W322" s="236"/>
      <c r="X322" s="236"/>
      <c r="Y322" s="236"/>
      <c r="Z322" s="236"/>
      <c r="AA322" s="236"/>
      <c r="AB322" s="236"/>
    </row>
    <row r="323">
      <c r="A323" s="236"/>
      <c r="B323" s="241" t="s">
        <v>249</v>
      </c>
      <c r="C323" s="242">
        <v>2100000.0</v>
      </c>
      <c r="D323" s="248"/>
      <c r="E323" s="248"/>
      <c r="F323" s="248"/>
      <c r="G323" s="242">
        <v>145082.0</v>
      </c>
      <c r="H323" s="242">
        <v>566667.0</v>
      </c>
      <c r="I323" s="247"/>
      <c r="J323" s="242">
        <v>666667.0</v>
      </c>
      <c r="K323" s="247"/>
      <c r="L323" s="247"/>
      <c r="M323" s="247"/>
      <c r="N323" s="247"/>
      <c r="O323" s="247"/>
      <c r="P323" s="242">
        <v>3720489.0</v>
      </c>
      <c r="Q323" s="247"/>
      <c r="R323" s="242">
        <v>175280.0</v>
      </c>
      <c r="S323" s="242">
        <v>1333333.0</v>
      </c>
      <c r="T323" s="242">
        <v>2211875.0</v>
      </c>
      <c r="U323" s="236"/>
      <c r="V323" s="236"/>
      <c r="W323" s="236"/>
      <c r="X323" s="236"/>
      <c r="Y323" s="236"/>
      <c r="Z323" s="236"/>
      <c r="AA323" s="236"/>
      <c r="AB323" s="236"/>
    </row>
    <row r="324">
      <c r="A324" s="236"/>
      <c r="B324" s="241" t="s">
        <v>3390</v>
      </c>
      <c r="C324" s="242">
        <v>2666667.0</v>
      </c>
      <c r="D324" s="248"/>
      <c r="E324" s="248"/>
      <c r="F324" s="248"/>
      <c r="G324" s="242">
        <v>0.0</v>
      </c>
      <c r="H324" s="247"/>
      <c r="I324" s="247"/>
      <c r="J324" s="247"/>
      <c r="K324" s="247"/>
      <c r="L324" s="247"/>
      <c r="M324" s="247"/>
      <c r="N324" s="247"/>
      <c r="O324" s="247"/>
      <c r="P324" s="242">
        <v>2461538.0</v>
      </c>
      <c r="Q324" s="247"/>
      <c r="R324" s="247"/>
      <c r="S324" s="247"/>
      <c r="T324" s="242">
        <v>2461538.0</v>
      </c>
      <c r="U324" s="236"/>
      <c r="V324" s="236"/>
      <c r="W324" s="236"/>
      <c r="X324" s="236"/>
      <c r="Y324" s="236"/>
      <c r="Z324" s="236"/>
      <c r="AA324" s="236"/>
      <c r="AB324" s="236"/>
    </row>
    <row r="325">
      <c r="A325" s="236"/>
      <c r="B325" s="241" t="s">
        <v>3339</v>
      </c>
      <c r="C325" s="242">
        <v>4000000.0</v>
      </c>
      <c r="D325" s="248"/>
      <c r="E325" s="248"/>
      <c r="F325" s="248"/>
      <c r="G325" s="242">
        <v>95000.0</v>
      </c>
      <c r="H325" s="242">
        <v>0.0</v>
      </c>
      <c r="I325" s="247"/>
      <c r="J325" s="242">
        <v>0.0</v>
      </c>
      <c r="K325" s="247"/>
      <c r="L325" s="242">
        <v>50000.0</v>
      </c>
      <c r="M325" s="247"/>
      <c r="N325" s="247"/>
      <c r="O325" s="247"/>
      <c r="P325" s="242">
        <v>4134157.0</v>
      </c>
      <c r="Q325" s="247"/>
      <c r="R325" s="242">
        <v>175280.0</v>
      </c>
      <c r="S325" s="242">
        <v>2000000.0</v>
      </c>
      <c r="T325" s="242">
        <v>1958877.0</v>
      </c>
      <c r="U325" s="236"/>
      <c r="V325" s="236"/>
      <c r="W325" s="236"/>
      <c r="X325" s="236"/>
      <c r="Y325" s="236"/>
      <c r="Z325" s="236"/>
      <c r="AA325" s="236"/>
      <c r="AB325" s="236"/>
    </row>
    <row r="326">
      <c r="A326" s="236"/>
      <c r="B326" s="241" t="s">
        <v>258</v>
      </c>
      <c r="C326" s="242">
        <v>4000000.0</v>
      </c>
      <c r="D326" s="248"/>
      <c r="E326" s="248"/>
      <c r="F326" s="248"/>
      <c r="G326" s="242">
        <v>200179.0</v>
      </c>
      <c r="H326" s="242">
        <v>0.0</v>
      </c>
      <c r="I326" s="247"/>
      <c r="J326" s="242">
        <v>0.0</v>
      </c>
      <c r="K326" s="247"/>
      <c r="L326" s="242">
        <v>100000.0</v>
      </c>
      <c r="M326" s="247"/>
      <c r="N326" s="247"/>
      <c r="O326" s="247"/>
      <c r="P326" s="242">
        <v>4443036.0</v>
      </c>
      <c r="Q326" s="247"/>
      <c r="R326" s="242">
        <v>175280.0</v>
      </c>
      <c r="S326" s="247"/>
      <c r="T326" s="242">
        <v>4267756.0</v>
      </c>
      <c r="U326" s="236"/>
      <c r="V326" s="236"/>
      <c r="W326" s="236"/>
      <c r="X326" s="236"/>
      <c r="Y326" s="236"/>
      <c r="Z326" s="236"/>
      <c r="AA326" s="236"/>
      <c r="AB326" s="236"/>
    </row>
    <row r="327">
      <c r="A327" s="236"/>
      <c r="B327" s="241" t="s">
        <v>260</v>
      </c>
      <c r="C327" s="242">
        <v>6000000.0</v>
      </c>
      <c r="D327" s="248"/>
      <c r="E327" s="248"/>
      <c r="F327" s="248"/>
      <c r="G327" s="242">
        <v>1041161.0</v>
      </c>
      <c r="H327" s="242">
        <v>0.0</v>
      </c>
      <c r="I327" s="247"/>
      <c r="J327" s="242">
        <v>0.0</v>
      </c>
      <c r="K327" s="247"/>
      <c r="L327" s="247"/>
      <c r="M327" s="247"/>
      <c r="N327" s="247"/>
      <c r="O327" s="247"/>
      <c r="P327" s="242">
        <v>7041161.0</v>
      </c>
      <c r="Q327" s="247"/>
      <c r="R327" s="242">
        <v>262920.0</v>
      </c>
      <c r="S327" s="247"/>
      <c r="T327" s="242">
        <v>6778241.0</v>
      </c>
      <c r="U327" s="236"/>
      <c r="V327" s="236"/>
      <c r="W327" s="236"/>
      <c r="X327" s="236"/>
      <c r="Y327" s="236"/>
      <c r="Z327" s="236"/>
      <c r="AA327" s="236"/>
      <c r="AB327" s="236"/>
    </row>
    <row r="328">
      <c r="A328" s="236"/>
      <c r="B328" s="241" t="s">
        <v>262</v>
      </c>
      <c r="C328" s="242">
        <v>5500000.0</v>
      </c>
      <c r="D328" s="248"/>
      <c r="E328" s="248"/>
      <c r="F328" s="248"/>
      <c r="G328" s="242">
        <v>957098.0</v>
      </c>
      <c r="H328" s="247"/>
      <c r="I328" s="247"/>
      <c r="J328" s="247"/>
      <c r="K328" s="247"/>
      <c r="L328" s="247"/>
      <c r="M328" s="247"/>
      <c r="N328" s="247"/>
      <c r="O328" s="247"/>
      <c r="P328" s="242">
        <v>6457098.0</v>
      </c>
      <c r="Q328" s="247"/>
      <c r="R328" s="242">
        <v>262920.0</v>
      </c>
      <c r="S328" s="247"/>
      <c r="T328" s="242">
        <v>6194178.0</v>
      </c>
      <c r="U328" s="236"/>
      <c r="V328" s="236"/>
      <c r="W328" s="236"/>
      <c r="X328" s="236"/>
      <c r="Y328" s="236"/>
      <c r="Z328" s="236"/>
      <c r="AA328" s="236"/>
      <c r="AB328" s="236"/>
    </row>
    <row r="329">
      <c r="A329" s="237"/>
      <c r="B329" s="238" t="s">
        <v>3391</v>
      </c>
      <c r="C329" s="239">
        <f>sum(C330:C340)</f>
        <v>51166664</v>
      </c>
      <c r="D329" s="240"/>
      <c r="E329" s="240"/>
      <c r="F329" s="240"/>
      <c r="G329" s="239">
        <f t="shared" ref="G329:T329" si="42">sum(G330:G340)</f>
        <v>625249</v>
      </c>
      <c r="H329" s="239">
        <f t="shared" si="42"/>
        <v>5999998</v>
      </c>
      <c r="I329" s="239">
        <f t="shared" si="42"/>
        <v>0</v>
      </c>
      <c r="J329" s="239">
        <f t="shared" si="42"/>
        <v>0</v>
      </c>
      <c r="K329" s="239">
        <f t="shared" si="42"/>
        <v>0</v>
      </c>
      <c r="L329" s="239">
        <f t="shared" si="42"/>
        <v>0</v>
      </c>
      <c r="M329" s="239">
        <f t="shared" si="42"/>
        <v>11402912</v>
      </c>
      <c r="N329" s="239">
        <f t="shared" si="42"/>
        <v>0</v>
      </c>
      <c r="O329" s="239">
        <f t="shared" si="42"/>
        <v>0</v>
      </c>
      <c r="P329" s="239">
        <f t="shared" si="42"/>
        <v>65618121</v>
      </c>
      <c r="Q329" s="239">
        <f t="shared" si="42"/>
        <v>0</v>
      </c>
      <c r="R329" s="239">
        <f t="shared" si="42"/>
        <v>1576960</v>
      </c>
      <c r="S329" s="239">
        <f t="shared" si="42"/>
        <v>5000000</v>
      </c>
      <c r="T329" s="239">
        <f t="shared" si="42"/>
        <v>59041161</v>
      </c>
      <c r="U329" s="236"/>
      <c r="V329" s="236"/>
      <c r="W329" s="236"/>
      <c r="X329" s="236"/>
      <c r="Y329" s="236"/>
      <c r="Z329" s="236"/>
      <c r="AA329" s="236"/>
      <c r="AB329" s="236"/>
    </row>
    <row r="330">
      <c r="A330" s="236"/>
      <c r="B330" s="241" t="s">
        <v>185</v>
      </c>
      <c r="C330" s="242">
        <v>2666667.0</v>
      </c>
      <c r="D330" s="248"/>
      <c r="E330" s="248"/>
      <c r="F330" s="248"/>
      <c r="G330" s="242">
        <v>6410.0</v>
      </c>
      <c r="H330" s="242">
        <v>3333333.0</v>
      </c>
      <c r="I330" s="247"/>
      <c r="J330" s="247"/>
      <c r="K330" s="247"/>
      <c r="L330" s="247"/>
      <c r="M330" s="247"/>
      <c r="N330" s="247"/>
      <c r="O330" s="247"/>
      <c r="P330" s="242">
        <v>5986718.0</v>
      </c>
      <c r="Q330" s="247"/>
      <c r="R330" s="242">
        <v>175280.0</v>
      </c>
      <c r="S330" s="247"/>
      <c r="T330" s="242">
        <v>5811438.0</v>
      </c>
      <c r="U330" s="236"/>
      <c r="V330" s="236"/>
      <c r="W330" s="236"/>
      <c r="X330" s="236"/>
      <c r="Y330" s="236"/>
      <c r="Z330" s="236"/>
      <c r="AA330" s="236"/>
      <c r="AB330" s="236"/>
    </row>
    <row r="331">
      <c r="A331" s="236"/>
      <c r="B331" s="241" t="s">
        <v>3353</v>
      </c>
      <c r="C331" s="242">
        <v>1833333.0</v>
      </c>
      <c r="D331" s="248"/>
      <c r="E331" s="248"/>
      <c r="F331" s="248"/>
      <c r="G331" s="242">
        <v>84527.0</v>
      </c>
      <c r="H331" s="242">
        <v>333333.0</v>
      </c>
      <c r="I331" s="247"/>
      <c r="J331" s="247"/>
      <c r="K331" s="247"/>
      <c r="L331" s="247"/>
      <c r="M331" s="242">
        <v>1577531.0</v>
      </c>
      <c r="N331" s="247"/>
      <c r="O331" s="247"/>
      <c r="P331" s="242">
        <v>3711491.0</v>
      </c>
      <c r="Q331" s="247"/>
      <c r="R331" s="242">
        <v>175280.0</v>
      </c>
      <c r="S331" s="247"/>
      <c r="T331" s="242">
        <v>3536211.0</v>
      </c>
      <c r="U331" s="236"/>
      <c r="V331" s="236"/>
      <c r="W331" s="236"/>
      <c r="X331" s="236"/>
      <c r="Y331" s="236"/>
      <c r="Z331" s="236"/>
      <c r="AA331" s="236"/>
      <c r="AB331" s="236"/>
    </row>
    <row r="332">
      <c r="A332" s="236"/>
      <c r="B332" s="241" t="s">
        <v>3354</v>
      </c>
      <c r="C332" s="242">
        <v>1833333.0</v>
      </c>
      <c r="D332" s="248"/>
      <c r="E332" s="248"/>
      <c r="F332" s="248"/>
      <c r="G332" s="242">
        <v>128774.0</v>
      </c>
      <c r="H332" s="242">
        <v>333333.0</v>
      </c>
      <c r="I332" s="247"/>
      <c r="J332" s="247"/>
      <c r="K332" s="247"/>
      <c r="L332" s="247"/>
      <c r="M332" s="242">
        <v>1673716.0</v>
      </c>
      <c r="N332" s="247"/>
      <c r="O332" s="247"/>
      <c r="P332" s="242">
        <v>3956557.0</v>
      </c>
      <c r="Q332" s="247"/>
      <c r="R332" s="242">
        <v>175280.0</v>
      </c>
      <c r="S332" s="247"/>
      <c r="T332" s="242">
        <v>3781277.0</v>
      </c>
      <c r="U332" s="236"/>
      <c r="V332" s="236"/>
      <c r="W332" s="236"/>
      <c r="X332" s="236"/>
      <c r="Y332" s="236"/>
      <c r="Z332" s="236"/>
      <c r="AA332" s="236"/>
      <c r="AB332" s="236"/>
    </row>
    <row r="333">
      <c r="A333" s="236"/>
      <c r="B333" s="241" t="s">
        <v>3356</v>
      </c>
      <c r="C333" s="242">
        <v>1833333.0</v>
      </c>
      <c r="D333" s="248"/>
      <c r="E333" s="248"/>
      <c r="F333" s="248"/>
      <c r="G333" s="242">
        <v>121018.0</v>
      </c>
      <c r="H333" s="242">
        <v>333333.0</v>
      </c>
      <c r="I333" s="247"/>
      <c r="J333" s="247"/>
      <c r="K333" s="247"/>
      <c r="L333" s="247"/>
      <c r="M333" s="242">
        <v>1620480.0</v>
      </c>
      <c r="N333" s="247"/>
      <c r="O333" s="247"/>
      <c r="P333" s="242">
        <v>3837652.0</v>
      </c>
      <c r="Q333" s="247"/>
      <c r="R333" s="247"/>
      <c r="S333" s="247"/>
      <c r="T333" s="242">
        <v>3837652.0</v>
      </c>
      <c r="U333" s="236"/>
      <c r="V333" s="236"/>
      <c r="W333" s="236"/>
      <c r="X333" s="236"/>
      <c r="Y333" s="236"/>
      <c r="Z333" s="236"/>
      <c r="AA333" s="236"/>
      <c r="AB333" s="236"/>
    </row>
    <row r="334">
      <c r="A334" s="236"/>
      <c r="B334" s="241" t="s">
        <v>189</v>
      </c>
      <c r="C334" s="242">
        <v>1833333.0</v>
      </c>
      <c r="D334" s="248"/>
      <c r="E334" s="248"/>
      <c r="F334" s="248"/>
      <c r="G334" s="242">
        <v>37548.0</v>
      </c>
      <c r="H334" s="242">
        <v>666667.0</v>
      </c>
      <c r="I334" s="247"/>
      <c r="J334" s="247"/>
      <c r="K334" s="247"/>
      <c r="L334" s="247"/>
      <c r="M334" s="242">
        <v>1657071.0</v>
      </c>
      <c r="N334" s="247"/>
      <c r="O334" s="247"/>
      <c r="P334" s="242">
        <v>4163911.0</v>
      </c>
      <c r="Q334" s="247"/>
      <c r="R334" s="242">
        <v>175280.0</v>
      </c>
      <c r="S334" s="247"/>
      <c r="T334" s="242">
        <v>3988631.0</v>
      </c>
      <c r="U334" s="236"/>
      <c r="V334" s="236"/>
      <c r="W334" s="236"/>
      <c r="X334" s="236"/>
      <c r="Y334" s="236"/>
      <c r="Z334" s="236"/>
      <c r="AA334" s="236"/>
      <c r="AB334" s="236"/>
    </row>
    <row r="335">
      <c r="A335" s="236"/>
      <c r="B335" s="241" t="s">
        <v>192</v>
      </c>
      <c r="C335" s="242">
        <v>1833333.0</v>
      </c>
      <c r="D335" s="248"/>
      <c r="E335" s="248"/>
      <c r="F335" s="248"/>
      <c r="G335" s="242">
        <v>53502.0</v>
      </c>
      <c r="H335" s="242">
        <v>333333.0</v>
      </c>
      <c r="I335" s="247"/>
      <c r="J335" s="247"/>
      <c r="K335" s="247"/>
      <c r="L335" s="247"/>
      <c r="M335" s="242">
        <v>1683349.0</v>
      </c>
      <c r="N335" s="247"/>
      <c r="O335" s="247"/>
      <c r="P335" s="242">
        <v>3901394.0</v>
      </c>
      <c r="Q335" s="247"/>
      <c r="R335" s="242">
        <v>175280.0</v>
      </c>
      <c r="S335" s="247"/>
      <c r="T335" s="242">
        <v>3726114.0</v>
      </c>
      <c r="U335" s="236"/>
      <c r="V335" s="236"/>
      <c r="W335" s="236"/>
      <c r="X335" s="236"/>
      <c r="Y335" s="236"/>
      <c r="Z335" s="236"/>
      <c r="AA335" s="236"/>
      <c r="AB335" s="236"/>
    </row>
    <row r="336">
      <c r="A336" s="236"/>
      <c r="B336" s="241" t="s">
        <v>194</v>
      </c>
      <c r="C336" s="242">
        <v>1833333.0</v>
      </c>
      <c r="D336" s="248"/>
      <c r="E336" s="248"/>
      <c r="F336" s="248"/>
      <c r="G336" s="242">
        <v>99952.0</v>
      </c>
      <c r="H336" s="242">
        <v>333333.0</v>
      </c>
      <c r="I336" s="247"/>
      <c r="J336" s="247"/>
      <c r="K336" s="247"/>
      <c r="L336" s="247"/>
      <c r="M336" s="242">
        <v>1685300.0</v>
      </c>
      <c r="N336" s="247"/>
      <c r="O336" s="247"/>
      <c r="P336" s="242">
        <v>3951918.0</v>
      </c>
      <c r="Q336" s="247"/>
      <c r="R336" s="242">
        <v>175280.0</v>
      </c>
      <c r="S336" s="247"/>
      <c r="T336" s="242">
        <v>3776638.0</v>
      </c>
      <c r="U336" s="236"/>
      <c r="V336" s="236"/>
      <c r="W336" s="236"/>
      <c r="X336" s="236"/>
      <c r="Y336" s="236"/>
      <c r="Z336" s="236"/>
      <c r="AA336" s="236"/>
      <c r="AB336" s="236"/>
    </row>
    <row r="337">
      <c r="A337" s="236"/>
      <c r="B337" s="241" t="s">
        <v>3393</v>
      </c>
      <c r="C337" s="242">
        <v>1833333.0</v>
      </c>
      <c r="D337" s="248"/>
      <c r="E337" s="248"/>
      <c r="F337" s="248"/>
      <c r="G337" s="242">
        <v>93518.0</v>
      </c>
      <c r="H337" s="242">
        <v>333333.0</v>
      </c>
      <c r="I337" s="247"/>
      <c r="J337" s="247"/>
      <c r="K337" s="247"/>
      <c r="L337" s="247"/>
      <c r="M337" s="242">
        <v>1505465.0</v>
      </c>
      <c r="N337" s="247"/>
      <c r="O337" s="247"/>
      <c r="P337" s="242">
        <v>3570019.0</v>
      </c>
      <c r="Q337" s="247"/>
      <c r="R337" s="247"/>
      <c r="S337" s="247"/>
      <c r="T337" s="242">
        <v>3570019.0</v>
      </c>
      <c r="U337" s="236"/>
      <c r="V337" s="236"/>
      <c r="W337" s="236"/>
      <c r="X337" s="236"/>
      <c r="Y337" s="236"/>
      <c r="Z337" s="236"/>
      <c r="AA337" s="236"/>
      <c r="AB337" s="236"/>
    </row>
    <row r="338">
      <c r="A338" s="236"/>
      <c r="B338" s="249" t="s">
        <v>3394</v>
      </c>
      <c r="C338" s="242">
        <v>1.3333333E7</v>
      </c>
      <c r="D338" s="248"/>
      <c r="E338" s="248"/>
      <c r="F338" s="248"/>
      <c r="G338" s="247"/>
      <c r="H338" s="247"/>
      <c r="I338" s="247"/>
      <c r="J338" s="247"/>
      <c r="K338" s="247"/>
      <c r="L338" s="247"/>
      <c r="M338" s="247"/>
      <c r="N338" s="247"/>
      <c r="O338" s="247"/>
      <c r="P338" s="242">
        <v>1.1282051E7</v>
      </c>
      <c r="Q338" s="247"/>
      <c r="R338" s="247"/>
      <c r="S338" s="242">
        <v>5000000.0</v>
      </c>
      <c r="T338" s="242">
        <v>6282051.0</v>
      </c>
      <c r="U338" s="236"/>
      <c r="V338" s="236"/>
      <c r="W338" s="236"/>
      <c r="X338" s="236"/>
      <c r="Y338" s="236"/>
      <c r="Z338" s="236"/>
      <c r="AA338" s="236"/>
      <c r="AB338" s="236"/>
    </row>
    <row r="339">
      <c r="A339" s="236"/>
      <c r="B339" s="249" t="s">
        <v>217</v>
      </c>
      <c r="C339" s="242">
        <v>1.8333333E7</v>
      </c>
      <c r="D339" s="248"/>
      <c r="E339" s="248"/>
      <c r="F339" s="248"/>
      <c r="G339" s="247"/>
      <c r="H339" s="247"/>
      <c r="I339" s="247"/>
      <c r="J339" s="247"/>
      <c r="K339" s="247"/>
      <c r="L339" s="247"/>
      <c r="M339" s="247"/>
      <c r="N339" s="247"/>
      <c r="O339" s="247"/>
      <c r="P339" s="242">
        <v>1.8333333E7</v>
      </c>
      <c r="Q339" s="247"/>
      <c r="R339" s="242">
        <v>350000.0</v>
      </c>
      <c r="S339" s="247"/>
      <c r="T339" s="242">
        <v>1.7983333E7</v>
      </c>
      <c r="U339" s="236"/>
      <c r="V339" s="236"/>
      <c r="W339" s="236"/>
      <c r="X339" s="236"/>
      <c r="Y339" s="236"/>
      <c r="Z339" s="236"/>
      <c r="AA339" s="236"/>
      <c r="AB339" s="236"/>
    </row>
    <row r="340">
      <c r="A340" s="236"/>
      <c r="B340" s="241" t="s">
        <v>3370</v>
      </c>
      <c r="C340" s="242">
        <v>4000000.0</v>
      </c>
      <c r="D340" s="248"/>
      <c r="E340" s="248"/>
      <c r="F340" s="248"/>
      <c r="G340" s="247"/>
      <c r="H340" s="247"/>
      <c r="I340" s="247"/>
      <c r="J340" s="247"/>
      <c r="K340" s="247"/>
      <c r="L340" s="247"/>
      <c r="M340" s="247"/>
      <c r="N340" s="247"/>
      <c r="O340" s="247"/>
      <c r="P340" s="242">
        <v>2923077.0</v>
      </c>
      <c r="Q340" s="247"/>
      <c r="R340" s="242">
        <v>175280.0</v>
      </c>
      <c r="S340" s="247"/>
      <c r="T340" s="242">
        <v>2747797.0</v>
      </c>
      <c r="U340" s="236"/>
      <c r="V340" s="236"/>
      <c r="W340" s="236"/>
      <c r="X340" s="236"/>
      <c r="Y340" s="236"/>
      <c r="Z340" s="236"/>
      <c r="AA340" s="236"/>
      <c r="AB340" s="236"/>
    </row>
    <row r="341">
      <c r="A341" s="237"/>
      <c r="B341" s="238" t="s">
        <v>3395</v>
      </c>
      <c r="C341" s="239">
        <f>sum(C342:C354)</f>
        <v>91508613</v>
      </c>
      <c r="D341" s="240"/>
      <c r="E341" s="240"/>
      <c r="F341" s="240"/>
      <c r="G341" s="239">
        <f t="shared" ref="G341:T341" si="43">sum(G342:G354)</f>
        <v>507740</v>
      </c>
      <c r="H341" s="239">
        <f t="shared" si="43"/>
        <v>0</v>
      </c>
      <c r="I341" s="239">
        <f t="shared" si="43"/>
        <v>0</v>
      </c>
      <c r="J341" s="239">
        <f t="shared" si="43"/>
        <v>0</v>
      </c>
      <c r="K341" s="239">
        <f t="shared" si="43"/>
        <v>0</v>
      </c>
      <c r="L341" s="239">
        <f t="shared" si="43"/>
        <v>0</v>
      </c>
      <c r="M341" s="239">
        <f t="shared" si="43"/>
        <v>2606250</v>
      </c>
      <c r="N341" s="239">
        <f t="shared" si="43"/>
        <v>0</v>
      </c>
      <c r="O341" s="239">
        <f t="shared" si="43"/>
        <v>0</v>
      </c>
      <c r="P341" s="239">
        <f t="shared" si="43"/>
        <v>94743063</v>
      </c>
      <c r="Q341" s="239">
        <f t="shared" si="43"/>
        <v>0</v>
      </c>
      <c r="R341" s="239">
        <f t="shared" si="43"/>
        <v>1436960</v>
      </c>
      <c r="S341" s="239">
        <f t="shared" si="43"/>
        <v>666667</v>
      </c>
      <c r="T341" s="239">
        <f t="shared" si="43"/>
        <v>92639437</v>
      </c>
      <c r="U341" s="236"/>
      <c r="V341" s="236"/>
      <c r="W341" s="236"/>
      <c r="X341" s="236"/>
      <c r="Y341" s="236"/>
      <c r="Z341" s="236"/>
      <c r="AA341" s="236"/>
      <c r="AB341" s="236"/>
    </row>
    <row r="342">
      <c r="A342" s="236"/>
      <c r="B342" s="249" t="s">
        <v>215</v>
      </c>
      <c r="C342" s="242">
        <v>2.1666667E7</v>
      </c>
      <c r="D342" s="248"/>
      <c r="E342" s="248"/>
      <c r="F342" s="248"/>
      <c r="G342" s="247"/>
      <c r="H342" s="247"/>
      <c r="I342" s="247"/>
      <c r="J342" s="247"/>
      <c r="K342" s="247"/>
      <c r="L342" s="247"/>
      <c r="M342" s="247"/>
      <c r="N342" s="247"/>
      <c r="O342" s="247"/>
      <c r="P342" s="242">
        <v>2.1666667E7</v>
      </c>
      <c r="Q342" s="247"/>
      <c r="R342" s="242">
        <v>175280.0</v>
      </c>
      <c r="S342" s="247"/>
      <c r="T342" s="242">
        <v>2.1491387E7</v>
      </c>
      <c r="U342" s="236"/>
      <c r="V342" s="236"/>
      <c r="W342" s="236"/>
      <c r="X342" s="236"/>
      <c r="Y342" s="236"/>
      <c r="Z342" s="236"/>
      <c r="AA342" s="236"/>
      <c r="AB342" s="236"/>
    </row>
    <row r="343">
      <c r="A343" s="236"/>
      <c r="B343" s="241" t="s">
        <v>3348</v>
      </c>
      <c r="C343" s="242">
        <v>5333333.0</v>
      </c>
      <c r="D343" s="248"/>
      <c r="E343" s="248"/>
      <c r="F343" s="248"/>
      <c r="G343" s="242">
        <v>0.0</v>
      </c>
      <c r="H343" s="247"/>
      <c r="I343" s="247"/>
      <c r="J343" s="247"/>
      <c r="K343" s="247"/>
      <c r="L343" s="247"/>
      <c r="M343" s="247"/>
      <c r="N343" s="247"/>
      <c r="O343" s="247"/>
      <c r="P343" s="242">
        <v>5333333.0</v>
      </c>
      <c r="Q343" s="247"/>
      <c r="R343" s="242">
        <v>175280.0</v>
      </c>
      <c r="S343" s="247"/>
      <c r="T343" s="242">
        <v>5158053.0</v>
      </c>
      <c r="U343" s="236"/>
      <c r="V343" s="236"/>
      <c r="W343" s="236"/>
      <c r="X343" s="236"/>
      <c r="Y343" s="236"/>
      <c r="Z343" s="236"/>
      <c r="AA343" s="236"/>
      <c r="AB343" s="236"/>
    </row>
    <row r="344">
      <c r="A344" s="236"/>
      <c r="B344" s="241" t="s">
        <v>3349</v>
      </c>
      <c r="C344" s="242">
        <v>7666667.0</v>
      </c>
      <c r="D344" s="248"/>
      <c r="E344" s="248"/>
      <c r="F344" s="248"/>
      <c r="G344" s="242">
        <v>0.0</v>
      </c>
      <c r="H344" s="247"/>
      <c r="I344" s="247"/>
      <c r="J344" s="247"/>
      <c r="K344" s="247"/>
      <c r="L344" s="247"/>
      <c r="M344" s="247"/>
      <c r="N344" s="247"/>
      <c r="O344" s="247"/>
      <c r="P344" s="242">
        <v>7666667.0</v>
      </c>
      <c r="Q344" s="247"/>
      <c r="R344" s="242">
        <v>175280.0</v>
      </c>
      <c r="S344" s="247"/>
      <c r="T344" s="242">
        <v>7491387.0</v>
      </c>
      <c r="U344" s="236"/>
      <c r="V344" s="236"/>
      <c r="W344" s="236"/>
      <c r="X344" s="236"/>
      <c r="Y344" s="236"/>
      <c r="Z344" s="236"/>
      <c r="AA344" s="236"/>
      <c r="AB344" s="236"/>
    </row>
    <row r="345">
      <c r="A345" s="236"/>
      <c r="B345" s="241" t="s">
        <v>3321</v>
      </c>
      <c r="C345" s="242">
        <v>6666667.0</v>
      </c>
      <c r="D345" s="248"/>
      <c r="E345" s="248"/>
      <c r="F345" s="248"/>
      <c r="G345" s="242">
        <v>0.0</v>
      </c>
      <c r="H345" s="247"/>
      <c r="I345" s="247"/>
      <c r="J345" s="247"/>
      <c r="K345" s="247"/>
      <c r="L345" s="247"/>
      <c r="M345" s="247"/>
      <c r="N345" s="247"/>
      <c r="O345" s="247"/>
      <c r="P345" s="242">
        <v>6656513.0</v>
      </c>
      <c r="Q345" s="247"/>
      <c r="R345" s="242">
        <v>175280.0</v>
      </c>
      <c r="S345" s="247"/>
      <c r="T345" s="242">
        <v>6481233.0</v>
      </c>
      <c r="U345" s="236"/>
      <c r="V345" s="236"/>
      <c r="W345" s="236"/>
      <c r="X345" s="236"/>
      <c r="Y345" s="236"/>
      <c r="Z345" s="236"/>
      <c r="AA345" s="236"/>
      <c r="AB345" s="236"/>
    </row>
    <row r="346">
      <c r="A346" s="236"/>
      <c r="B346" s="241" t="s">
        <v>230</v>
      </c>
      <c r="C346" s="242">
        <v>8333333.0</v>
      </c>
      <c r="D346" s="248"/>
      <c r="E346" s="248"/>
      <c r="F346" s="248"/>
      <c r="G346" s="242">
        <v>0.0</v>
      </c>
      <c r="H346" s="247"/>
      <c r="I346" s="247"/>
      <c r="J346" s="247"/>
      <c r="K346" s="247"/>
      <c r="L346" s="247"/>
      <c r="M346" s="247"/>
      <c r="N346" s="247"/>
      <c r="O346" s="247"/>
      <c r="P346" s="242">
        <v>8333333.0</v>
      </c>
      <c r="Q346" s="247"/>
      <c r="R346" s="242">
        <v>210000.0</v>
      </c>
      <c r="S346" s="247"/>
      <c r="T346" s="242">
        <v>8123333.0</v>
      </c>
      <c r="U346" s="236"/>
      <c r="V346" s="236"/>
      <c r="W346" s="236"/>
      <c r="X346" s="236"/>
      <c r="Y346" s="236"/>
      <c r="Z346" s="236"/>
      <c r="AA346" s="236"/>
      <c r="AB346" s="236"/>
    </row>
    <row r="347">
      <c r="A347" s="236"/>
      <c r="B347" s="241" t="s">
        <v>232</v>
      </c>
      <c r="C347" s="242">
        <v>8333333.0</v>
      </c>
      <c r="D347" s="248"/>
      <c r="E347" s="248"/>
      <c r="F347" s="248"/>
      <c r="G347" s="242">
        <v>0.0</v>
      </c>
      <c r="H347" s="247"/>
      <c r="I347" s="247"/>
      <c r="J347" s="247"/>
      <c r="K347" s="247"/>
      <c r="L347" s="247"/>
      <c r="M347" s="247"/>
      <c r="N347" s="247"/>
      <c r="O347" s="247"/>
      <c r="P347" s="242">
        <v>8333333.0</v>
      </c>
      <c r="Q347" s="247"/>
      <c r="R347" s="247"/>
      <c r="S347" s="247"/>
      <c r="T347" s="242">
        <v>8333333.0</v>
      </c>
      <c r="U347" s="236"/>
      <c r="V347" s="236"/>
      <c r="W347" s="236"/>
      <c r="X347" s="236"/>
      <c r="Y347" s="236"/>
      <c r="Z347" s="236"/>
      <c r="AA347" s="236"/>
      <c r="AB347" s="236"/>
    </row>
    <row r="348">
      <c r="A348" s="236"/>
      <c r="B348" s="241" t="s">
        <v>234</v>
      </c>
      <c r="C348" s="242">
        <v>4000000.0</v>
      </c>
      <c r="D348" s="248"/>
      <c r="E348" s="248"/>
      <c r="F348" s="248"/>
      <c r="G348" s="242">
        <v>339615.0</v>
      </c>
      <c r="H348" s="247"/>
      <c r="I348" s="247"/>
      <c r="J348" s="247"/>
      <c r="K348" s="247"/>
      <c r="L348" s="247"/>
      <c r="M348" s="242">
        <v>868750.0</v>
      </c>
      <c r="N348" s="247"/>
      <c r="O348" s="247"/>
      <c r="P348" s="242">
        <v>5362212.0</v>
      </c>
      <c r="Q348" s="247"/>
      <c r="R348" s="242">
        <v>175280.0</v>
      </c>
      <c r="S348" s="247"/>
      <c r="T348" s="242">
        <v>5186932.0</v>
      </c>
      <c r="U348" s="236"/>
      <c r="V348" s="236"/>
      <c r="W348" s="236"/>
      <c r="X348" s="236"/>
      <c r="Y348" s="236"/>
      <c r="Z348" s="236"/>
      <c r="AA348" s="236"/>
      <c r="AB348" s="236"/>
    </row>
    <row r="349">
      <c r="A349" s="236"/>
      <c r="B349" s="241" t="s">
        <v>236</v>
      </c>
      <c r="C349" s="242">
        <v>4333333.0</v>
      </c>
      <c r="D349" s="248"/>
      <c r="E349" s="248"/>
      <c r="F349" s="248"/>
      <c r="G349" s="242">
        <v>147292.0</v>
      </c>
      <c r="H349" s="247"/>
      <c r="I349" s="247"/>
      <c r="J349" s="247"/>
      <c r="K349" s="247"/>
      <c r="L349" s="247"/>
      <c r="M349" s="242">
        <v>868750.0</v>
      </c>
      <c r="N349" s="247"/>
      <c r="O349" s="247"/>
      <c r="P349" s="242">
        <v>5349375.0</v>
      </c>
      <c r="Q349" s="247"/>
      <c r="R349" s="247"/>
      <c r="S349" s="247"/>
      <c r="T349" s="242">
        <v>5349375.0</v>
      </c>
      <c r="U349" s="236"/>
      <c r="V349" s="236"/>
      <c r="W349" s="236"/>
      <c r="X349" s="236"/>
      <c r="Y349" s="236"/>
      <c r="Z349" s="236"/>
      <c r="AA349" s="236"/>
      <c r="AB349" s="236"/>
    </row>
    <row r="350">
      <c r="A350" s="236"/>
      <c r="B350" s="241" t="s">
        <v>238</v>
      </c>
      <c r="C350" s="242">
        <v>4333333.0</v>
      </c>
      <c r="D350" s="248"/>
      <c r="E350" s="248"/>
      <c r="F350" s="248"/>
      <c r="G350" s="242">
        <v>20833.0</v>
      </c>
      <c r="H350" s="247"/>
      <c r="I350" s="247"/>
      <c r="J350" s="247"/>
      <c r="K350" s="247"/>
      <c r="L350" s="247"/>
      <c r="M350" s="242">
        <v>868750.0</v>
      </c>
      <c r="N350" s="247"/>
      <c r="O350" s="247"/>
      <c r="P350" s="242">
        <v>5199683.0</v>
      </c>
      <c r="Q350" s="247"/>
      <c r="R350" s="242">
        <v>175280.0</v>
      </c>
      <c r="S350" s="242">
        <v>666667.0</v>
      </c>
      <c r="T350" s="242">
        <v>4357737.0</v>
      </c>
      <c r="U350" s="236"/>
      <c r="V350" s="236"/>
      <c r="W350" s="236"/>
      <c r="X350" s="236"/>
      <c r="Y350" s="236"/>
      <c r="Z350" s="236"/>
      <c r="AA350" s="236"/>
      <c r="AB350" s="236"/>
    </row>
    <row r="351">
      <c r="A351" s="236"/>
      <c r="B351" s="241" t="s">
        <v>3323</v>
      </c>
      <c r="C351" s="242">
        <v>4000000.0</v>
      </c>
      <c r="D351" s="248"/>
      <c r="E351" s="248"/>
      <c r="F351" s="248"/>
      <c r="G351" s="242">
        <v>0.0</v>
      </c>
      <c r="H351" s="247"/>
      <c r="I351" s="247"/>
      <c r="J351" s="247"/>
      <c r="K351" s="247"/>
      <c r="L351" s="247"/>
      <c r="M351" s="247"/>
      <c r="N351" s="247"/>
      <c r="O351" s="247"/>
      <c r="P351" s="242">
        <v>4000000.0</v>
      </c>
      <c r="Q351" s="247"/>
      <c r="R351" s="247"/>
      <c r="S351" s="247"/>
      <c r="T351" s="242">
        <v>4000000.0</v>
      </c>
      <c r="U351" s="236"/>
      <c r="V351" s="236"/>
      <c r="W351" s="236"/>
      <c r="X351" s="236"/>
      <c r="Y351" s="236"/>
      <c r="Z351" s="236"/>
      <c r="AA351" s="236"/>
      <c r="AB351" s="236"/>
    </row>
    <row r="352">
      <c r="A352" s="236"/>
      <c r="B352" s="241" t="s">
        <v>248</v>
      </c>
      <c r="C352" s="242">
        <v>5841947.0</v>
      </c>
      <c r="D352" s="248"/>
      <c r="E352" s="248"/>
      <c r="F352" s="248"/>
      <c r="G352" s="242">
        <v>0.0</v>
      </c>
      <c r="H352" s="247"/>
      <c r="I352" s="247"/>
      <c r="J352" s="247"/>
      <c r="K352" s="247"/>
      <c r="L352" s="247"/>
      <c r="M352" s="247"/>
      <c r="N352" s="247"/>
      <c r="O352" s="247"/>
      <c r="P352" s="242">
        <v>5841947.0</v>
      </c>
      <c r="Q352" s="247"/>
      <c r="R352" s="242">
        <v>175280.0</v>
      </c>
      <c r="S352" s="247"/>
      <c r="T352" s="242">
        <v>5666667.0</v>
      </c>
      <c r="U352" s="236"/>
      <c r="V352" s="236"/>
      <c r="W352" s="236"/>
      <c r="X352" s="236"/>
      <c r="Y352" s="236"/>
      <c r="Z352" s="236"/>
      <c r="AA352" s="236"/>
      <c r="AB352" s="236"/>
    </row>
    <row r="353">
      <c r="A353" s="236"/>
      <c r="B353" s="241" t="s">
        <v>3396</v>
      </c>
      <c r="C353" s="242">
        <v>9333333.0</v>
      </c>
      <c r="D353" s="248"/>
      <c r="E353" s="248"/>
      <c r="F353" s="248"/>
      <c r="G353" s="247"/>
      <c r="H353" s="247"/>
      <c r="I353" s="247"/>
      <c r="J353" s="247"/>
      <c r="K353" s="247"/>
      <c r="L353" s="247"/>
      <c r="M353" s="247"/>
      <c r="N353" s="247"/>
      <c r="O353" s="247"/>
      <c r="P353" s="242">
        <v>9333333.0</v>
      </c>
      <c r="Q353" s="247"/>
      <c r="R353" s="247"/>
      <c r="S353" s="247"/>
      <c r="T353" s="242">
        <v>9333333.0</v>
      </c>
      <c r="U353" s="236"/>
      <c r="V353" s="236"/>
      <c r="W353" s="236"/>
      <c r="X353" s="236"/>
      <c r="Y353" s="236"/>
      <c r="Z353" s="236"/>
      <c r="AA353" s="236"/>
      <c r="AB353" s="236"/>
    </row>
    <row r="354">
      <c r="A354" s="236"/>
      <c r="B354" s="241" t="s">
        <v>3350</v>
      </c>
      <c r="C354" s="242">
        <v>1666667.0</v>
      </c>
      <c r="D354" s="248"/>
      <c r="E354" s="248"/>
      <c r="F354" s="248"/>
      <c r="G354" s="247"/>
      <c r="H354" s="247"/>
      <c r="I354" s="247"/>
      <c r="J354" s="247"/>
      <c r="K354" s="247"/>
      <c r="L354" s="247"/>
      <c r="M354" s="247"/>
      <c r="N354" s="247"/>
      <c r="O354" s="247"/>
      <c r="P354" s="242">
        <v>1666667.0</v>
      </c>
      <c r="Q354" s="247"/>
      <c r="R354" s="247"/>
      <c r="S354" s="247"/>
      <c r="T354" s="242">
        <v>1666667.0</v>
      </c>
      <c r="U354" s="236"/>
      <c r="V354" s="236"/>
      <c r="W354" s="236"/>
      <c r="X354" s="236"/>
      <c r="Y354" s="236"/>
      <c r="Z354" s="236"/>
      <c r="AA354" s="236"/>
      <c r="AB354" s="236"/>
    </row>
    <row r="355">
      <c r="A355" s="237"/>
      <c r="B355" s="238" t="s">
        <v>3397</v>
      </c>
      <c r="C355" s="239">
        <f>sum(C356:C370)</f>
        <v>70666667</v>
      </c>
      <c r="D355" s="240"/>
      <c r="E355" s="240"/>
      <c r="F355" s="240"/>
      <c r="G355" s="239">
        <f t="shared" ref="G355:T355" si="44">sum(G356:G370)</f>
        <v>4021697</v>
      </c>
      <c r="H355" s="239">
        <f t="shared" si="44"/>
        <v>9500000</v>
      </c>
      <c r="I355" s="239">
        <f t="shared" si="44"/>
        <v>2000000</v>
      </c>
      <c r="J355" s="239">
        <f t="shared" si="44"/>
        <v>0</v>
      </c>
      <c r="K355" s="239">
        <f t="shared" si="44"/>
        <v>100000</v>
      </c>
      <c r="L355" s="239">
        <f t="shared" si="44"/>
        <v>0</v>
      </c>
      <c r="M355" s="239">
        <f t="shared" si="44"/>
        <v>247239923</v>
      </c>
      <c r="N355" s="239">
        <f t="shared" si="44"/>
        <v>0</v>
      </c>
      <c r="O355" s="239">
        <f t="shared" si="44"/>
        <v>0</v>
      </c>
      <c r="P355" s="239">
        <f t="shared" si="44"/>
        <v>333985897</v>
      </c>
      <c r="Q355" s="239">
        <f t="shared" si="44"/>
        <v>0</v>
      </c>
      <c r="R355" s="239">
        <f t="shared" si="44"/>
        <v>2802800</v>
      </c>
      <c r="S355" s="239">
        <f t="shared" si="44"/>
        <v>2000000</v>
      </c>
      <c r="T355" s="239">
        <f t="shared" si="44"/>
        <v>329183097</v>
      </c>
      <c r="U355" s="236"/>
      <c r="V355" s="236"/>
      <c r="W355" s="236"/>
      <c r="X355" s="236"/>
      <c r="Y355" s="236"/>
      <c r="Z355" s="236"/>
      <c r="AA355" s="236"/>
      <c r="AB355" s="236"/>
    </row>
    <row r="356">
      <c r="A356" s="236"/>
      <c r="B356" s="241" t="s">
        <v>191</v>
      </c>
      <c r="C356" s="242">
        <v>6666667.0</v>
      </c>
      <c r="D356" s="248"/>
      <c r="E356" s="248"/>
      <c r="F356" s="248"/>
      <c r="G356" s="242">
        <v>1293910.0</v>
      </c>
      <c r="H356" s="247"/>
      <c r="I356" s="247"/>
      <c r="J356" s="247"/>
      <c r="K356" s="247"/>
      <c r="L356" s="247"/>
      <c r="M356" s="242">
        <v>783333.0</v>
      </c>
      <c r="N356" s="247"/>
      <c r="O356" s="247"/>
      <c r="P356" s="242">
        <v>9513141.0</v>
      </c>
      <c r="Q356" s="247"/>
      <c r="R356" s="242">
        <v>315000.0</v>
      </c>
      <c r="S356" s="247"/>
      <c r="T356" s="242">
        <v>9198141.0</v>
      </c>
      <c r="U356" s="236"/>
      <c r="V356" s="236"/>
      <c r="W356" s="236"/>
      <c r="X356" s="236"/>
      <c r="Y356" s="236"/>
      <c r="Z356" s="236"/>
      <c r="AA356" s="236"/>
      <c r="AB356" s="236"/>
    </row>
    <row r="357">
      <c r="A357" s="236"/>
      <c r="B357" s="241" t="s">
        <v>3364</v>
      </c>
      <c r="C357" s="242">
        <v>2000000.0</v>
      </c>
      <c r="D357" s="248"/>
      <c r="E357" s="248"/>
      <c r="F357" s="248"/>
      <c r="G357" s="242">
        <v>155577.0</v>
      </c>
      <c r="H357" s="242">
        <v>1333333.0</v>
      </c>
      <c r="I357" s="247"/>
      <c r="J357" s="247"/>
      <c r="K357" s="247"/>
      <c r="L357" s="247"/>
      <c r="M357" s="242">
        <v>1285000.0</v>
      </c>
      <c r="N357" s="247"/>
      <c r="O357" s="247"/>
      <c r="P357" s="242">
        <v>4817679.0</v>
      </c>
      <c r="Q357" s="247"/>
      <c r="R357" s="242">
        <v>175280.0</v>
      </c>
      <c r="S357" s="247"/>
      <c r="T357" s="242">
        <v>4642399.0</v>
      </c>
      <c r="U357" s="236"/>
      <c r="V357" s="236"/>
      <c r="W357" s="236"/>
      <c r="X357" s="236"/>
      <c r="Y357" s="236"/>
      <c r="Z357" s="236"/>
      <c r="AA357" s="236"/>
      <c r="AB357" s="236"/>
    </row>
    <row r="358">
      <c r="A358" s="236"/>
      <c r="B358" s="241" t="s">
        <v>3363</v>
      </c>
      <c r="C358" s="242">
        <v>2000000.0</v>
      </c>
      <c r="D358" s="248"/>
      <c r="E358" s="248"/>
      <c r="F358" s="248"/>
      <c r="G358" s="242">
        <v>293942.0</v>
      </c>
      <c r="H358" s="242">
        <v>1000000.0</v>
      </c>
      <c r="I358" s="242">
        <v>2000000.0</v>
      </c>
      <c r="J358" s="247"/>
      <c r="K358" s="242">
        <v>100000.0</v>
      </c>
      <c r="L358" s="247"/>
      <c r="M358" s="242">
        <v>1335000.0</v>
      </c>
      <c r="N358" s="247"/>
      <c r="O358" s="247"/>
      <c r="P358" s="242">
        <v>6720619.0</v>
      </c>
      <c r="Q358" s="247"/>
      <c r="R358" s="242">
        <v>175280.0</v>
      </c>
      <c r="S358" s="247"/>
      <c r="T358" s="242">
        <v>6545339.0</v>
      </c>
      <c r="U358" s="236"/>
      <c r="V358" s="236"/>
      <c r="W358" s="236"/>
      <c r="X358" s="236"/>
      <c r="Y358" s="236"/>
      <c r="Z358" s="236"/>
      <c r="AA358" s="236"/>
      <c r="AB358" s="236"/>
    </row>
    <row r="359">
      <c r="A359" s="236"/>
      <c r="B359" s="241" t="s">
        <v>178</v>
      </c>
      <c r="C359" s="242">
        <v>2000000.0</v>
      </c>
      <c r="D359" s="248"/>
      <c r="E359" s="248"/>
      <c r="F359" s="248"/>
      <c r="G359" s="242">
        <v>86538.0</v>
      </c>
      <c r="H359" s="242">
        <v>500000.0</v>
      </c>
      <c r="I359" s="247"/>
      <c r="J359" s="247"/>
      <c r="K359" s="247"/>
      <c r="L359" s="247"/>
      <c r="M359" s="242">
        <v>841667.0</v>
      </c>
      <c r="N359" s="247"/>
      <c r="O359" s="247"/>
      <c r="P359" s="242">
        <v>3473221.0</v>
      </c>
      <c r="Q359" s="247"/>
      <c r="R359" s="242">
        <v>175280.0</v>
      </c>
      <c r="S359" s="247"/>
      <c r="T359" s="242">
        <v>3297941.0</v>
      </c>
      <c r="U359" s="236"/>
      <c r="V359" s="236"/>
      <c r="W359" s="236"/>
      <c r="X359" s="236"/>
      <c r="Y359" s="236"/>
      <c r="Z359" s="236"/>
      <c r="AA359" s="236"/>
      <c r="AB359" s="236"/>
    </row>
    <row r="360">
      <c r="A360" s="236"/>
      <c r="B360" s="241" t="s">
        <v>3398</v>
      </c>
      <c r="C360" s="242">
        <v>2000000.0</v>
      </c>
      <c r="D360" s="248"/>
      <c r="E360" s="248"/>
      <c r="F360" s="248"/>
      <c r="G360" s="242">
        <v>24038.0</v>
      </c>
      <c r="H360" s="242">
        <v>333333.0</v>
      </c>
      <c r="I360" s="247"/>
      <c r="J360" s="247"/>
      <c r="K360" s="247"/>
      <c r="L360" s="247"/>
      <c r="M360" s="242">
        <v>828333.0</v>
      </c>
      <c r="N360" s="247"/>
      <c r="O360" s="247"/>
      <c r="P360" s="242">
        <v>2330428.0</v>
      </c>
      <c r="Q360" s="247"/>
      <c r="R360" s="247"/>
      <c r="S360" s="247"/>
      <c r="T360" s="242">
        <v>2330428.0</v>
      </c>
      <c r="U360" s="236"/>
      <c r="V360" s="236"/>
      <c r="W360" s="236"/>
      <c r="X360" s="236"/>
      <c r="Y360" s="236"/>
      <c r="Z360" s="236"/>
      <c r="AA360" s="236"/>
      <c r="AB360" s="236"/>
    </row>
    <row r="361">
      <c r="A361" s="236"/>
      <c r="B361" s="241" t="s">
        <v>3399</v>
      </c>
      <c r="C361" s="242">
        <v>2000000.0</v>
      </c>
      <c r="D361" s="248"/>
      <c r="E361" s="248"/>
      <c r="F361" s="248"/>
      <c r="G361" s="242">
        <v>210192.0</v>
      </c>
      <c r="H361" s="242">
        <v>500000.0</v>
      </c>
      <c r="I361" s="247"/>
      <c r="J361" s="247"/>
      <c r="K361" s="247"/>
      <c r="L361" s="247"/>
      <c r="M361" s="242">
        <v>1276667.0</v>
      </c>
      <c r="N361" s="247"/>
      <c r="O361" s="247"/>
      <c r="P361" s="242">
        <v>3862821.0</v>
      </c>
      <c r="Q361" s="247"/>
      <c r="R361" s="242">
        <v>175280.0</v>
      </c>
      <c r="S361" s="247"/>
      <c r="T361" s="242">
        <v>3687541.0</v>
      </c>
      <c r="U361" s="236"/>
      <c r="V361" s="236"/>
      <c r="W361" s="236"/>
      <c r="X361" s="236"/>
      <c r="Y361" s="236"/>
      <c r="Z361" s="236"/>
      <c r="AA361" s="236"/>
      <c r="AB361" s="236"/>
    </row>
    <row r="362">
      <c r="A362" s="236"/>
      <c r="B362" s="241" t="s">
        <v>3400</v>
      </c>
      <c r="C362" s="242">
        <v>2000000.0</v>
      </c>
      <c r="D362" s="248"/>
      <c r="E362" s="248"/>
      <c r="F362" s="248"/>
      <c r="G362" s="242">
        <v>161058.0</v>
      </c>
      <c r="H362" s="242">
        <v>500000.0</v>
      </c>
      <c r="I362" s="247"/>
      <c r="J362" s="247"/>
      <c r="K362" s="247"/>
      <c r="L362" s="247"/>
      <c r="M362" s="242">
        <v>1053333.0</v>
      </c>
      <c r="N362" s="247"/>
      <c r="O362" s="247"/>
      <c r="P362" s="242">
        <v>3672222.0</v>
      </c>
      <c r="Q362" s="247"/>
      <c r="R362" s="247"/>
      <c r="S362" s="247"/>
      <c r="T362" s="242">
        <v>3672222.0</v>
      </c>
      <c r="U362" s="236"/>
      <c r="V362" s="236"/>
      <c r="W362" s="236"/>
      <c r="X362" s="236"/>
      <c r="Y362" s="236"/>
      <c r="Z362" s="236"/>
      <c r="AA362" s="236"/>
      <c r="AB362" s="236"/>
    </row>
    <row r="363">
      <c r="A363" s="236"/>
      <c r="B363" s="241" t="s">
        <v>3401</v>
      </c>
      <c r="C363" s="242">
        <v>2000000.0</v>
      </c>
      <c r="D363" s="248"/>
      <c r="E363" s="248"/>
      <c r="F363" s="248"/>
      <c r="G363" s="242">
        <v>149519.0</v>
      </c>
      <c r="H363" s="242">
        <v>1000000.0</v>
      </c>
      <c r="I363" s="247"/>
      <c r="J363" s="247"/>
      <c r="K363" s="247"/>
      <c r="L363" s="247"/>
      <c r="M363" s="242">
        <v>1836667.0</v>
      </c>
      <c r="N363" s="247"/>
      <c r="O363" s="247"/>
      <c r="P363" s="242">
        <v>5048932.0</v>
      </c>
      <c r="Q363" s="247"/>
      <c r="R363" s="242">
        <v>175280.0</v>
      </c>
      <c r="S363" s="247"/>
      <c r="T363" s="242">
        <v>4873652.0</v>
      </c>
      <c r="U363" s="236"/>
      <c r="V363" s="236"/>
      <c r="W363" s="236"/>
      <c r="X363" s="236"/>
      <c r="Y363" s="236"/>
      <c r="Z363" s="236"/>
      <c r="AA363" s="236"/>
      <c r="AB363" s="236"/>
    </row>
    <row r="364">
      <c r="A364" s="236"/>
      <c r="B364" s="241" t="s">
        <v>3358</v>
      </c>
      <c r="C364" s="242">
        <v>2000000.0</v>
      </c>
      <c r="D364" s="248"/>
      <c r="E364" s="248"/>
      <c r="F364" s="248"/>
      <c r="G364" s="242">
        <v>121538.0</v>
      </c>
      <c r="H364" s="242">
        <v>1000000.0</v>
      </c>
      <c r="I364" s="242">
        <v>0.0</v>
      </c>
      <c r="J364" s="247"/>
      <c r="K364" s="247"/>
      <c r="L364" s="247"/>
      <c r="M364" s="242">
        <v>1520000.0</v>
      </c>
      <c r="N364" s="247"/>
      <c r="O364" s="247"/>
      <c r="P364" s="242">
        <v>4699685.0</v>
      </c>
      <c r="Q364" s="247"/>
      <c r="R364" s="242">
        <v>175280.0</v>
      </c>
      <c r="S364" s="242">
        <v>2000000.0</v>
      </c>
      <c r="T364" s="242">
        <v>2524405.0</v>
      </c>
      <c r="U364" s="236"/>
      <c r="V364" s="236"/>
      <c r="W364" s="236"/>
      <c r="X364" s="236"/>
      <c r="Y364" s="236"/>
      <c r="Z364" s="236"/>
      <c r="AA364" s="236"/>
      <c r="AB364" s="236"/>
    </row>
    <row r="365">
      <c r="A365" s="236"/>
      <c r="B365" s="241" t="s">
        <v>3357</v>
      </c>
      <c r="C365" s="242">
        <v>2000000.0</v>
      </c>
      <c r="D365" s="248"/>
      <c r="E365" s="248"/>
      <c r="F365" s="248"/>
      <c r="G365" s="242">
        <v>223558.0</v>
      </c>
      <c r="H365" s="242">
        <v>1000000.0</v>
      </c>
      <c r="I365" s="242">
        <v>0.0</v>
      </c>
      <c r="J365" s="247"/>
      <c r="K365" s="247"/>
      <c r="L365" s="247"/>
      <c r="M365" s="242">
        <v>1783333.0</v>
      </c>
      <c r="N365" s="247"/>
      <c r="O365" s="247"/>
      <c r="P365" s="242">
        <v>5069945.0</v>
      </c>
      <c r="Q365" s="247"/>
      <c r="R365" s="242">
        <v>175280.0</v>
      </c>
      <c r="S365" s="247"/>
      <c r="T365" s="242">
        <v>4894665.0</v>
      </c>
      <c r="U365" s="236"/>
      <c r="V365" s="236"/>
      <c r="W365" s="236"/>
      <c r="X365" s="236"/>
      <c r="Y365" s="236"/>
      <c r="Z365" s="236"/>
      <c r="AA365" s="236"/>
      <c r="AB365" s="236"/>
    </row>
    <row r="366">
      <c r="A366" s="236"/>
      <c r="B366" s="241" t="s">
        <v>3359</v>
      </c>
      <c r="C366" s="242">
        <v>2000000.0</v>
      </c>
      <c r="D366" s="248"/>
      <c r="E366" s="248"/>
      <c r="F366" s="248"/>
      <c r="G366" s="242">
        <v>92212.0</v>
      </c>
      <c r="H366" s="242">
        <v>1000000.0</v>
      </c>
      <c r="I366" s="242">
        <v>0.0</v>
      </c>
      <c r="J366" s="247"/>
      <c r="K366" s="247"/>
      <c r="L366" s="247"/>
      <c r="M366" s="242">
        <v>880000.0</v>
      </c>
      <c r="N366" s="247"/>
      <c r="O366" s="247"/>
      <c r="P366" s="242">
        <v>3433750.0</v>
      </c>
      <c r="Q366" s="247"/>
      <c r="R366" s="242">
        <v>175280.0</v>
      </c>
      <c r="S366" s="247"/>
      <c r="T366" s="242">
        <v>3258470.0</v>
      </c>
      <c r="U366" s="236"/>
      <c r="V366" s="236"/>
      <c r="W366" s="236"/>
      <c r="X366" s="236"/>
      <c r="Y366" s="236"/>
      <c r="Z366" s="236"/>
      <c r="AA366" s="236"/>
      <c r="AB366" s="236"/>
    </row>
    <row r="367">
      <c r="A367" s="236"/>
      <c r="B367" s="241" t="s">
        <v>3361</v>
      </c>
      <c r="C367" s="242">
        <v>2000000.0</v>
      </c>
      <c r="D367" s="248"/>
      <c r="E367" s="248"/>
      <c r="F367" s="248"/>
      <c r="G367" s="242">
        <v>164615.0</v>
      </c>
      <c r="H367" s="242">
        <v>666667.0</v>
      </c>
      <c r="I367" s="247"/>
      <c r="J367" s="247"/>
      <c r="K367" s="247"/>
      <c r="L367" s="247"/>
      <c r="M367" s="242">
        <v>1755000.0</v>
      </c>
      <c r="N367" s="247"/>
      <c r="O367" s="247"/>
      <c r="P367" s="242">
        <v>4655167.0</v>
      </c>
      <c r="Q367" s="247"/>
      <c r="R367" s="242">
        <v>175280.0</v>
      </c>
      <c r="S367" s="247"/>
      <c r="T367" s="242">
        <v>4479887.0</v>
      </c>
      <c r="U367" s="236"/>
      <c r="V367" s="236"/>
      <c r="W367" s="236"/>
      <c r="X367" s="236"/>
      <c r="Y367" s="236"/>
      <c r="Z367" s="236"/>
      <c r="AA367" s="236"/>
      <c r="AB367" s="236"/>
    </row>
    <row r="368">
      <c r="A368" s="236"/>
      <c r="B368" s="241" t="s">
        <v>3341</v>
      </c>
      <c r="C368" s="242">
        <v>2000000.0</v>
      </c>
      <c r="D368" s="248"/>
      <c r="E368" s="248"/>
      <c r="F368" s="248"/>
      <c r="G368" s="242">
        <v>159423.0</v>
      </c>
      <c r="H368" s="242">
        <v>666667.0</v>
      </c>
      <c r="I368" s="247"/>
      <c r="J368" s="247"/>
      <c r="K368" s="247"/>
      <c r="L368" s="247"/>
      <c r="M368" s="242">
        <v>1661667.0</v>
      </c>
      <c r="N368" s="247"/>
      <c r="O368" s="247"/>
      <c r="P368" s="242">
        <v>4670326.0</v>
      </c>
      <c r="Q368" s="247"/>
      <c r="R368" s="242">
        <v>175280.0</v>
      </c>
      <c r="S368" s="247"/>
      <c r="T368" s="242">
        <v>4495046.0</v>
      </c>
      <c r="U368" s="236"/>
      <c r="V368" s="236"/>
      <c r="W368" s="236"/>
      <c r="X368" s="236"/>
      <c r="Y368" s="236"/>
      <c r="Z368" s="236"/>
      <c r="AA368" s="236"/>
      <c r="AB368" s="236"/>
    </row>
    <row r="369">
      <c r="A369" s="236"/>
      <c r="B369" s="241" t="s">
        <v>3402</v>
      </c>
      <c r="C369" s="242">
        <v>2.0E7</v>
      </c>
      <c r="D369" s="248"/>
      <c r="E369" s="248"/>
      <c r="F369" s="248"/>
      <c r="G369" s="247"/>
      <c r="H369" s="247"/>
      <c r="I369" s="247"/>
      <c r="J369" s="247"/>
      <c r="K369" s="247"/>
      <c r="L369" s="247"/>
      <c r="M369" s="242">
        <v>9.9264595E7</v>
      </c>
      <c r="N369" s="247"/>
      <c r="O369" s="247"/>
      <c r="P369" s="242">
        <v>1.19264595E8</v>
      </c>
      <c r="Q369" s="242">
        <v>0.0</v>
      </c>
      <c r="R369" s="242">
        <v>0.0</v>
      </c>
      <c r="S369" s="242">
        <v>0.0</v>
      </c>
      <c r="T369" s="242">
        <f t="shared" ref="T369:T370" si="45">P369-Q369-R369-S369</f>
        <v>119264595</v>
      </c>
      <c r="U369" s="236"/>
      <c r="V369" s="236"/>
      <c r="W369" s="236"/>
      <c r="X369" s="236"/>
      <c r="Y369" s="236"/>
      <c r="Z369" s="236"/>
      <c r="AA369" s="236"/>
      <c r="AB369" s="236"/>
    </row>
    <row r="370">
      <c r="A370" s="236"/>
      <c r="B370" s="241" t="s">
        <v>3403</v>
      </c>
      <c r="C370" s="242">
        <v>2.0E7</v>
      </c>
      <c r="D370" s="248"/>
      <c r="E370" s="248"/>
      <c r="F370" s="248"/>
      <c r="G370" s="242">
        <v>885577.0</v>
      </c>
      <c r="H370" s="247"/>
      <c r="I370" s="247"/>
      <c r="J370" s="247"/>
      <c r="K370" s="247"/>
      <c r="L370" s="247"/>
      <c r="M370" s="242">
        <v>1.31135328E8</v>
      </c>
      <c r="N370" s="247"/>
      <c r="O370" s="247"/>
      <c r="P370" s="242">
        <v>1.52753366E8</v>
      </c>
      <c r="Q370" s="242">
        <v>0.0</v>
      </c>
      <c r="R370" s="242">
        <v>735000.0</v>
      </c>
      <c r="S370" s="242">
        <v>0.0</v>
      </c>
      <c r="T370" s="242">
        <f t="shared" si="45"/>
        <v>152018366</v>
      </c>
      <c r="U370" s="236"/>
      <c r="V370" s="236"/>
      <c r="W370" s="236"/>
      <c r="X370" s="236"/>
      <c r="Y370" s="236"/>
      <c r="Z370" s="236"/>
      <c r="AA370" s="236"/>
      <c r="AB370" s="236"/>
    </row>
    <row r="371">
      <c r="A371" s="230" t="s">
        <v>129</v>
      </c>
      <c r="B371" s="231" t="s">
        <v>3408</v>
      </c>
      <c r="C371" s="232" t="s">
        <v>3372</v>
      </c>
      <c r="D371" s="250"/>
      <c r="E371" s="250"/>
      <c r="F371" s="250"/>
      <c r="G371" s="232" t="s">
        <v>3376</v>
      </c>
      <c r="H371" s="232" t="s">
        <v>3301</v>
      </c>
      <c r="I371" s="232" t="s">
        <v>3302</v>
      </c>
      <c r="J371" s="232" t="s">
        <v>3303</v>
      </c>
      <c r="K371" s="232" t="s">
        <v>3304</v>
      </c>
      <c r="L371" s="232" t="s">
        <v>3377</v>
      </c>
      <c r="M371" s="232" t="s">
        <v>3378</v>
      </c>
      <c r="N371" s="232" t="s">
        <v>3379</v>
      </c>
      <c r="O371" s="232" t="s">
        <v>124</v>
      </c>
      <c r="P371" s="232" t="s">
        <v>3314</v>
      </c>
      <c r="Q371" s="234" t="s">
        <v>121</v>
      </c>
      <c r="R371" s="234" t="s">
        <v>3309</v>
      </c>
      <c r="S371" s="234" t="s">
        <v>3310</v>
      </c>
      <c r="T371" s="235" t="s">
        <v>3315</v>
      </c>
      <c r="U371" s="236"/>
      <c r="V371" s="236"/>
      <c r="W371" s="236"/>
      <c r="X371" s="236"/>
      <c r="Y371" s="236"/>
      <c r="Z371" s="236"/>
      <c r="AA371" s="236"/>
      <c r="AB371" s="236"/>
    </row>
    <row r="372">
      <c r="A372" s="237"/>
      <c r="B372" s="238" t="s">
        <v>3380</v>
      </c>
      <c r="C372" s="239">
        <f>sum(C373)</f>
        <v>55000000</v>
      </c>
      <c r="D372" s="240"/>
      <c r="E372" s="240"/>
      <c r="F372" s="240"/>
      <c r="G372" s="239">
        <f t="shared" ref="G372:T372" si="46">sum(G373)</f>
        <v>0</v>
      </c>
      <c r="H372" s="239">
        <f t="shared" si="46"/>
        <v>0</v>
      </c>
      <c r="I372" s="239">
        <f t="shared" si="46"/>
        <v>0</v>
      </c>
      <c r="J372" s="239">
        <f t="shared" si="46"/>
        <v>0</v>
      </c>
      <c r="K372" s="239">
        <f t="shared" si="46"/>
        <v>0</v>
      </c>
      <c r="L372" s="239">
        <f t="shared" si="46"/>
        <v>0</v>
      </c>
      <c r="M372" s="239">
        <f t="shared" si="46"/>
        <v>0</v>
      </c>
      <c r="N372" s="239">
        <f t="shared" si="46"/>
        <v>0</v>
      </c>
      <c r="O372" s="239">
        <f t="shared" si="46"/>
        <v>0</v>
      </c>
      <c r="P372" s="239">
        <f t="shared" si="46"/>
        <v>55000000</v>
      </c>
      <c r="Q372" s="239">
        <f t="shared" si="46"/>
        <v>0</v>
      </c>
      <c r="R372" s="239">
        <f t="shared" si="46"/>
        <v>0</v>
      </c>
      <c r="S372" s="239">
        <f t="shared" si="46"/>
        <v>0</v>
      </c>
      <c r="T372" s="239">
        <f t="shared" si="46"/>
        <v>55000000</v>
      </c>
      <c r="U372" s="236"/>
      <c r="V372" s="236"/>
      <c r="W372" s="236"/>
      <c r="X372" s="236"/>
      <c r="Y372" s="236"/>
      <c r="Z372" s="236"/>
      <c r="AA372" s="236"/>
      <c r="AB372" s="236"/>
    </row>
    <row r="373">
      <c r="A373" s="236"/>
      <c r="B373" s="241" t="s">
        <v>3340</v>
      </c>
      <c r="C373" s="242">
        <v>5.5E7</v>
      </c>
      <c r="D373" s="248"/>
      <c r="E373" s="248"/>
      <c r="F373" s="248"/>
      <c r="G373" s="242">
        <v>0.0</v>
      </c>
      <c r="H373" s="242">
        <v>0.0</v>
      </c>
      <c r="I373" s="242">
        <v>0.0</v>
      </c>
      <c r="J373" s="242">
        <v>0.0</v>
      </c>
      <c r="K373" s="242">
        <v>0.0</v>
      </c>
      <c r="L373" s="242">
        <v>0.0</v>
      </c>
      <c r="M373" s="242">
        <v>0.0</v>
      </c>
      <c r="N373" s="242">
        <v>0.0</v>
      </c>
      <c r="O373" s="242">
        <v>0.0</v>
      </c>
      <c r="P373" s="242">
        <f>sum(C373:N373)</f>
        <v>55000000</v>
      </c>
      <c r="Q373" s="242">
        <v>0.0</v>
      </c>
      <c r="R373" s="242">
        <v>0.0</v>
      </c>
      <c r="S373" s="242">
        <v>0.0</v>
      </c>
      <c r="T373" s="242">
        <f>P373-Q373-R373-S373</f>
        <v>55000000</v>
      </c>
      <c r="U373" s="236"/>
      <c r="V373" s="236"/>
      <c r="W373" s="236"/>
      <c r="X373" s="236"/>
      <c r="Y373" s="236"/>
      <c r="Z373" s="236"/>
      <c r="AA373" s="236"/>
      <c r="AB373" s="236"/>
    </row>
    <row r="374">
      <c r="A374" s="237"/>
      <c r="B374" s="238" t="s">
        <v>3381</v>
      </c>
      <c r="C374" s="239">
        <f>sum(C443:C444)</f>
        <v>40000000</v>
      </c>
      <c r="D374" s="240"/>
      <c r="E374" s="240"/>
      <c r="F374" s="240"/>
      <c r="G374" s="239">
        <f t="shared" ref="G374:T374" si="47">sum(G443:G444)</f>
        <v>885577</v>
      </c>
      <c r="H374" s="239">
        <f t="shared" si="47"/>
        <v>0</v>
      </c>
      <c r="I374" s="239">
        <f t="shared" si="47"/>
        <v>0</v>
      </c>
      <c r="J374" s="239">
        <f t="shared" si="47"/>
        <v>0</v>
      </c>
      <c r="K374" s="239">
        <f t="shared" si="47"/>
        <v>0</v>
      </c>
      <c r="L374" s="239">
        <f t="shared" si="47"/>
        <v>0</v>
      </c>
      <c r="M374" s="239">
        <f t="shared" si="47"/>
        <v>230399923</v>
      </c>
      <c r="N374" s="239">
        <f t="shared" si="47"/>
        <v>0</v>
      </c>
      <c r="O374" s="239">
        <f t="shared" si="47"/>
        <v>0</v>
      </c>
      <c r="P374" s="239">
        <f t="shared" si="47"/>
        <v>272017961</v>
      </c>
      <c r="Q374" s="239">
        <f t="shared" si="47"/>
        <v>0</v>
      </c>
      <c r="R374" s="239">
        <f t="shared" si="47"/>
        <v>735000</v>
      </c>
      <c r="S374" s="239">
        <f t="shared" si="47"/>
        <v>0</v>
      </c>
      <c r="T374" s="239">
        <f t="shared" si="47"/>
        <v>271282961</v>
      </c>
      <c r="U374" s="236"/>
      <c r="V374" s="236"/>
      <c r="W374" s="236"/>
      <c r="X374" s="236"/>
      <c r="Y374" s="236"/>
      <c r="Z374" s="236"/>
      <c r="AA374" s="236"/>
      <c r="AB374" s="236"/>
    </row>
    <row r="375">
      <c r="A375" s="51"/>
      <c r="B375" s="51"/>
      <c r="C375" s="51"/>
      <c r="D375" s="245"/>
      <c r="E375" s="245"/>
      <c r="F375" s="245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236"/>
      <c r="V375" s="236"/>
      <c r="W375" s="236"/>
      <c r="X375" s="236"/>
      <c r="Y375" s="236"/>
      <c r="Z375" s="236"/>
      <c r="AA375" s="236"/>
      <c r="AB375" s="236"/>
    </row>
    <row r="376">
      <c r="A376" s="237"/>
      <c r="B376" s="238" t="s">
        <v>3382</v>
      </c>
      <c r="C376" s="246"/>
      <c r="D376" s="240"/>
      <c r="E376" s="240"/>
      <c r="F376" s="240"/>
      <c r="G376" s="246"/>
      <c r="H376" s="246"/>
      <c r="I376" s="246"/>
      <c r="J376" s="246"/>
      <c r="K376" s="246"/>
      <c r="L376" s="246"/>
      <c r="M376" s="246"/>
      <c r="N376" s="246"/>
      <c r="O376" s="246"/>
      <c r="P376" s="246"/>
      <c r="Q376" s="246"/>
      <c r="R376" s="246"/>
      <c r="S376" s="246"/>
      <c r="T376" s="246"/>
      <c r="U376" s="236"/>
      <c r="V376" s="236"/>
      <c r="W376" s="236"/>
      <c r="X376" s="236"/>
      <c r="Y376" s="236"/>
      <c r="Z376" s="236"/>
      <c r="AA376" s="236"/>
      <c r="AB376" s="236"/>
    </row>
    <row r="377">
      <c r="A377" s="236"/>
      <c r="B377" s="236"/>
      <c r="C377" s="247"/>
      <c r="D377" s="248"/>
      <c r="E377" s="248"/>
      <c r="F377" s="248"/>
      <c r="G377" s="247"/>
      <c r="H377" s="247"/>
      <c r="I377" s="247"/>
      <c r="J377" s="247"/>
      <c r="K377" s="247"/>
      <c r="L377" s="247"/>
      <c r="M377" s="247"/>
      <c r="N377" s="247"/>
      <c r="O377" s="247"/>
      <c r="P377" s="247"/>
      <c r="Q377" s="247"/>
      <c r="R377" s="247"/>
      <c r="S377" s="247"/>
      <c r="T377" s="247"/>
      <c r="U377" s="236"/>
      <c r="V377" s="236"/>
      <c r="W377" s="236"/>
      <c r="X377" s="236"/>
      <c r="Y377" s="236"/>
      <c r="Z377" s="236"/>
      <c r="AA377" s="236"/>
      <c r="AB377" s="236"/>
    </row>
    <row r="378">
      <c r="A378" s="237"/>
      <c r="B378" s="238" t="s">
        <v>3383</v>
      </c>
      <c r="C378" s="239">
        <f>sum(C379:C387)</f>
        <v>30166667</v>
      </c>
      <c r="D378" s="240"/>
      <c r="E378" s="240"/>
      <c r="F378" s="240"/>
      <c r="G378" s="239">
        <f t="shared" ref="G378:T378" si="48">sum(G379:G387)</f>
        <v>602051</v>
      </c>
      <c r="H378" s="239">
        <f t="shared" si="48"/>
        <v>0</v>
      </c>
      <c r="I378" s="239">
        <f t="shared" si="48"/>
        <v>0</v>
      </c>
      <c r="J378" s="239">
        <f t="shared" si="48"/>
        <v>0</v>
      </c>
      <c r="K378" s="239">
        <f t="shared" si="48"/>
        <v>0</v>
      </c>
      <c r="L378" s="239">
        <f t="shared" si="48"/>
        <v>0</v>
      </c>
      <c r="M378" s="239">
        <f t="shared" si="48"/>
        <v>54501585</v>
      </c>
      <c r="N378" s="239">
        <f t="shared" si="48"/>
        <v>0</v>
      </c>
      <c r="O378" s="239">
        <f t="shared" si="48"/>
        <v>0</v>
      </c>
      <c r="P378" s="239">
        <f t="shared" si="48"/>
        <v>84726503</v>
      </c>
      <c r="Q378" s="239">
        <f t="shared" si="48"/>
        <v>0</v>
      </c>
      <c r="R378" s="239">
        <f t="shared" si="48"/>
        <v>525840</v>
      </c>
      <c r="S378" s="239">
        <f t="shared" si="48"/>
        <v>0</v>
      </c>
      <c r="T378" s="239">
        <f t="shared" si="48"/>
        <v>84200663</v>
      </c>
      <c r="U378" s="236"/>
      <c r="V378" s="236"/>
      <c r="W378" s="236"/>
      <c r="X378" s="236"/>
      <c r="Y378" s="236"/>
      <c r="Z378" s="236"/>
      <c r="AA378" s="236"/>
      <c r="AB378" s="236"/>
    </row>
    <row r="379">
      <c r="A379" s="236"/>
      <c r="B379" s="241" t="s">
        <v>209</v>
      </c>
      <c r="C379" s="242">
        <v>5000000.0</v>
      </c>
      <c r="D379" s="248"/>
      <c r="E379" s="248"/>
      <c r="F379" s="248"/>
      <c r="G379" s="247"/>
      <c r="H379" s="247"/>
      <c r="I379" s="247"/>
      <c r="J379" s="247"/>
      <c r="K379" s="247"/>
      <c r="L379" s="247"/>
      <c r="M379" s="247"/>
      <c r="N379" s="247"/>
      <c r="O379" s="247"/>
      <c r="P379" s="242">
        <v>5000000.0</v>
      </c>
      <c r="Q379" s="247"/>
      <c r="R379" s="247"/>
      <c r="S379" s="247"/>
      <c r="T379" s="242">
        <v>5000000.0</v>
      </c>
      <c r="U379" s="236"/>
      <c r="V379" s="236"/>
      <c r="W379" s="236"/>
      <c r="X379" s="236"/>
      <c r="Y379" s="236"/>
      <c r="Z379" s="236"/>
      <c r="AA379" s="236"/>
      <c r="AB379" s="236"/>
    </row>
    <row r="380">
      <c r="A380" s="236"/>
      <c r="B380" s="241" t="s">
        <v>3384</v>
      </c>
      <c r="C380" s="247"/>
      <c r="D380" s="248"/>
      <c r="E380" s="248"/>
      <c r="F380" s="248"/>
      <c r="G380" s="247"/>
      <c r="H380" s="247"/>
      <c r="I380" s="247"/>
      <c r="J380" s="247"/>
      <c r="K380" s="247"/>
      <c r="L380" s="247"/>
      <c r="M380" s="247"/>
      <c r="N380" s="247"/>
      <c r="O380" s="247"/>
      <c r="P380" s="242">
        <v>66667.0</v>
      </c>
      <c r="Q380" s="247"/>
      <c r="R380" s="247"/>
      <c r="S380" s="247"/>
      <c r="T380" s="242">
        <v>66667.0</v>
      </c>
      <c r="U380" s="236"/>
      <c r="V380" s="236"/>
      <c r="W380" s="236"/>
      <c r="X380" s="236"/>
      <c r="Y380" s="236"/>
      <c r="Z380" s="236"/>
      <c r="AA380" s="236"/>
      <c r="AB380" s="236"/>
    </row>
    <row r="381">
      <c r="A381" s="236"/>
      <c r="B381" s="241" t="s">
        <v>3385</v>
      </c>
      <c r="C381" s="242">
        <v>3250000.0</v>
      </c>
      <c r="D381" s="248"/>
      <c r="E381" s="248"/>
      <c r="F381" s="248"/>
      <c r="G381" s="242">
        <v>15625.0</v>
      </c>
      <c r="H381" s="247"/>
      <c r="I381" s="247"/>
      <c r="J381" s="247"/>
      <c r="K381" s="247"/>
      <c r="L381" s="247"/>
      <c r="M381" s="242">
        <v>9970747.0</v>
      </c>
      <c r="N381" s="247"/>
      <c r="O381" s="247"/>
      <c r="P381" s="242">
        <v>1.307896E7</v>
      </c>
      <c r="Q381" s="247"/>
      <c r="R381" s="247"/>
      <c r="S381" s="247"/>
      <c r="T381" s="242">
        <v>1.307896E7</v>
      </c>
      <c r="U381" s="236"/>
      <c r="V381" s="236"/>
      <c r="W381" s="236"/>
      <c r="X381" s="236"/>
      <c r="Y381" s="236"/>
      <c r="Z381" s="236"/>
      <c r="AA381" s="236"/>
      <c r="AB381" s="236"/>
    </row>
    <row r="382">
      <c r="A382" s="236"/>
      <c r="B382" s="241" t="s">
        <v>3343</v>
      </c>
      <c r="C382" s="242">
        <v>3250000.0</v>
      </c>
      <c r="D382" s="248"/>
      <c r="E382" s="248"/>
      <c r="F382" s="248"/>
      <c r="G382" s="242">
        <v>195000.0</v>
      </c>
      <c r="H382" s="247"/>
      <c r="I382" s="247"/>
      <c r="J382" s="247"/>
      <c r="K382" s="247"/>
      <c r="L382" s="247"/>
      <c r="M382" s="242">
        <v>2.0211186E7</v>
      </c>
      <c r="N382" s="247"/>
      <c r="O382" s="247"/>
      <c r="P382" s="242">
        <v>2.3712311E7</v>
      </c>
      <c r="Q382" s="247"/>
      <c r="R382" s="247"/>
      <c r="S382" s="247"/>
      <c r="T382" s="242">
        <v>2.3712311E7</v>
      </c>
      <c r="U382" s="236"/>
      <c r="V382" s="236"/>
      <c r="W382" s="236"/>
      <c r="X382" s="236"/>
      <c r="Y382" s="236"/>
      <c r="Z382" s="236"/>
      <c r="AA382" s="236"/>
      <c r="AB382" s="236"/>
    </row>
    <row r="383">
      <c r="A383" s="236"/>
      <c r="B383" s="241" t="s">
        <v>201</v>
      </c>
      <c r="C383" s="242">
        <v>2166667.0</v>
      </c>
      <c r="D383" s="248"/>
      <c r="E383" s="248"/>
      <c r="F383" s="248"/>
      <c r="G383" s="242">
        <v>0.0</v>
      </c>
      <c r="H383" s="247"/>
      <c r="I383" s="247"/>
      <c r="J383" s="247"/>
      <c r="K383" s="247"/>
      <c r="L383" s="247"/>
      <c r="M383" s="242">
        <v>1.030698E7</v>
      </c>
      <c r="N383" s="247"/>
      <c r="O383" s="247"/>
      <c r="P383" s="242">
        <v>1.3140313E7</v>
      </c>
      <c r="Q383" s="247"/>
      <c r="R383" s="242">
        <v>175280.0</v>
      </c>
      <c r="S383" s="247"/>
      <c r="T383" s="242">
        <v>1.2965033E7</v>
      </c>
      <c r="U383" s="236"/>
      <c r="V383" s="236"/>
      <c r="W383" s="236"/>
      <c r="X383" s="236"/>
      <c r="Y383" s="236"/>
      <c r="Z383" s="236"/>
      <c r="AA383" s="236"/>
      <c r="AB383" s="236"/>
    </row>
    <row r="384">
      <c r="A384" s="236"/>
      <c r="B384" s="241" t="s">
        <v>204</v>
      </c>
      <c r="C384" s="242">
        <v>2166667.0</v>
      </c>
      <c r="D384" s="248"/>
      <c r="E384" s="248"/>
      <c r="F384" s="248"/>
      <c r="G384" s="242">
        <v>46875.0</v>
      </c>
      <c r="H384" s="247"/>
      <c r="I384" s="247"/>
      <c r="J384" s="247"/>
      <c r="K384" s="247"/>
      <c r="L384" s="247"/>
      <c r="M384" s="242">
        <v>1.4012672E7</v>
      </c>
      <c r="N384" s="247"/>
      <c r="O384" s="247"/>
      <c r="P384" s="242">
        <v>1.676788E7</v>
      </c>
      <c r="Q384" s="247"/>
      <c r="R384" s="242">
        <v>175280.0</v>
      </c>
      <c r="S384" s="247"/>
      <c r="T384" s="242">
        <v>1.65926E7</v>
      </c>
      <c r="U384" s="236"/>
      <c r="V384" s="236"/>
      <c r="W384" s="236"/>
      <c r="X384" s="236"/>
      <c r="Y384" s="236"/>
      <c r="Z384" s="236"/>
      <c r="AA384" s="236"/>
      <c r="AB384" s="236"/>
    </row>
    <row r="385">
      <c r="A385" s="236"/>
      <c r="B385" s="241" t="s">
        <v>3386</v>
      </c>
      <c r="C385" s="242">
        <v>6666667.0</v>
      </c>
      <c r="D385" s="248"/>
      <c r="E385" s="248"/>
      <c r="F385" s="248"/>
      <c r="G385" s="242">
        <v>0.0</v>
      </c>
      <c r="H385" s="247"/>
      <c r="I385" s="247"/>
      <c r="J385" s="247"/>
      <c r="K385" s="247"/>
      <c r="L385" s="247"/>
      <c r="M385" s="247"/>
      <c r="N385" s="247"/>
      <c r="O385" s="247"/>
      <c r="P385" s="242">
        <v>5333769.0</v>
      </c>
      <c r="Q385" s="247"/>
      <c r="R385" s="247"/>
      <c r="S385" s="247"/>
      <c r="T385" s="242">
        <v>5333769.0</v>
      </c>
      <c r="U385" s="236"/>
      <c r="V385" s="236"/>
      <c r="W385" s="236"/>
      <c r="X385" s="236"/>
      <c r="Y385" s="236"/>
      <c r="Z385" s="236"/>
      <c r="AA385" s="236"/>
      <c r="AB385" s="236"/>
    </row>
    <row r="386">
      <c r="A386" s="236"/>
      <c r="B386" s="241" t="s">
        <v>3345</v>
      </c>
      <c r="C386" s="242">
        <v>3333333.0</v>
      </c>
      <c r="D386" s="248"/>
      <c r="E386" s="248"/>
      <c r="F386" s="248"/>
      <c r="G386" s="242">
        <v>136218.0</v>
      </c>
      <c r="H386" s="247"/>
      <c r="I386" s="247"/>
      <c r="J386" s="247"/>
      <c r="K386" s="247"/>
      <c r="L386" s="247"/>
      <c r="M386" s="247"/>
      <c r="N386" s="247"/>
      <c r="O386" s="247"/>
      <c r="P386" s="242">
        <v>3084936.0</v>
      </c>
      <c r="Q386" s="247"/>
      <c r="R386" s="247"/>
      <c r="S386" s="247"/>
      <c r="T386" s="242">
        <v>3084936.0</v>
      </c>
      <c r="U386" s="236"/>
      <c r="V386" s="236"/>
      <c r="W386" s="236"/>
      <c r="X386" s="236"/>
      <c r="Y386" s="236"/>
      <c r="Z386" s="236"/>
      <c r="AA386" s="236"/>
      <c r="AB386" s="236"/>
    </row>
    <row r="387">
      <c r="A387" s="236"/>
      <c r="B387" s="241" t="s">
        <v>3319</v>
      </c>
      <c r="C387" s="242">
        <v>4333333.0</v>
      </c>
      <c r="D387" s="248"/>
      <c r="E387" s="248"/>
      <c r="F387" s="248"/>
      <c r="G387" s="242">
        <v>208333.0</v>
      </c>
      <c r="H387" s="247"/>
      <c r="I387" s="247"/>
      <c r="J387" s="247"/>
      <c r="K387" s="247"/>
      <c r="L387" s="247"/>
      <c r="M387" s="247"/>
      <c r="N387" s="247"/>
      <c r="O387" s="247"/>
      <c r="P387" s="242">
        <v>4541667.0</v>
      </c>
      <c r="Q387" s="247"/>
      <c r="R387" s="242">
        <v>175280.0</v>
      </c>
      <c r="S387" s="247"/>
      <c r="T387" s="242">
        <v>4366387.0</v>
      </c>
      <c r="U387" s="236"/>
      <c r="V387" s="236"/>
      <c r="W387" s="236"/>
      <c r="X387" s="236"/>
      <c r="Y387" s="236"/>
      <c r="Z387" s="236"/>
      <c r="AA387" s="236"/>
      <c r="AB387" s="236"/>
    </row>
    <row r="388">
      <c r="A388" s="237"/>
      <c r="B388" s="238" t="s">
        <v>3387</v>
      </c>
      <c r="C388" s="239">
        <f>sum(C389:C390)</f>
        <v>13333333</v>
      </c>
      <c r="D388" s="240"/>
      <c r="E388" s="240"/>
      <c r="F388" s="240"/>
      <c r="G388" s="239">
        <f t="shared" ref="G388:T388" si="49">sum(G389:G390)</f>
        <v>0</v>
      </c>
      <c r="H388" s="239">
        <f t="shared" si="49"/>
        <v>0</v>
      </c>
      <c r="I388" s="239">
        <f t="shared" si="49"/>
        <v>0</v>
      </c>
      <c r="J388" s="239">
        <f t="shared" si="49"/>
        <v>0</v>
      </c>
      <c r="K388" s="239">
        <f t="shared" si="49"/>
        <v>0</v>
      </c>
      <c r="L388" s="239">
        <f t="shared" si="49"/>
        <v>0</v>
      </c>
      <c r="M388" s="239">
        <f t="shared" si="49"/>
        <v>0</v>
      </c>
      <c r="N388" s="239">
        <f t="shared" si="49"/>
        <v>0</v>
      </c>
      <c r="O388" s="239">
        <f t="shared" si="49"/>
        <v>0</v>
      </c>
      <c r="P388" s="239">
        <f t="shared" si="49"/>
        <v>13333333</v>
      </c>
      <c r="Q388" s="239">
        <f t="shared" si="49"/>
        <v>0</v>
      </c>
      <c r="R388" s="239">
        <f t="shared" si="49"/>
        <v>0</v>
      </c>
      <c r="S388" s="239">
        <f t="shared" si="49"/>
        <v>0</v>
      </c>
      <c r="T388" s="239">
        <f t="shared" si="49"/>
        <v>13333333</v>
      </c>
      <c r="U388" s="236"/>
      <c r="V388" s="236"/>
      <c r="W388" s="236"/>
      <c r="X388" s="236"/>
      <c r="Y388" s="236"/>
      <c r="Z388" s="236"/>
      <c r="AA388" s="236"/>
      <c r="AB388" s="236"/>
    </row>
    <row r="389">
      <c r="A389" s="236"/>
      <c r="B389" s="241" t="s">
        <v>251</v>
      </c>
      <c r="C389" s="242">
        <v>5000000.0</v>
      </c>
      <c r="D389" s="248"/>
      <c r="E389" s="248"/>
      <c r="F389" s="248"/>
      <c r="G389" s="247"/>
      <c r="H389" s="247"/>
      <c r="I389" s="247"/>
      <c r="J389" s="247"/>
      <c r="K389" s="247"/>
      <c r="L389" s="247"/>
      <c r="M389" s="247"/>
      <c r="N389" s="247"/>
      <c r="O389" s="247"/>
      <c r="P389" s="242">
        <v>5000000.0</v>
      </c>
      <c r="Q389" s="247"/>
      <c r="R389" s="247"/>
      <c r="S389" s="247"/>
      <c r="T389" s="242">
        <v>5000000.0</v>
      </c>
      <c r="U389" s="236"/>
      <c r="V389" s="236"/>
      <c r="W389" s="236"/>
      <c r="X389" s="236"/>
      <c r="Y389" s="236"/>
      <c r="Z389" s="236"/>
      <c r="AA389" s="236"/>
      <c r="AB389" s="236"/>
    </row>
    <row r="390">
      <c r="A390" s="236"/>
      <c r="B390" s="241" t="s">
        <v>242</v>
      </c>
      <c r="C390" s="242">
        <v>8333333.0</v>
      </c>
      <c r="D390" s="248"/>
      <c r="E390" s="248"/>
      <c r="F390" s="248"/>
      <c r="G390" s="247"/>
      <c r="H390" s="247"/>
      <c r="I390" s="247"/>
      <c r="J390" s="247"/>
      <c r="K390" s="247"/>
      <c r="L390" s="247"/>
      <c r="M390" s="247"/>
      <c r="N390" s="247"/>
      <c r="O390" s="247"/>
      <c r="P390" s="242">
        <v>8333333.0</v>
      </c>
      <c r="Q390" s="247"/>
      <c r="R390" s="247"/>
      <c r="S390" s="247"/>
      <c r="T390" s="242">
        <v>8333333.0</v>
      </c>
      <c r="U390" s="236"/>
      <c r="V390" s="236"/>
      <c r="W390" s="236"/>
      <c r="X390" s="236"/>
      <c r="Y390" s="236"/>
      <c r="Z390" s="236"/>
      <c r="AA390" s="236"/>
      <c r="AB390" s="236"/>
    </row>
    <row r="391">
      <c r="A391" s="237"/>
      <c r="B391" s="238" t="s">
        <v>3388</v>
      </c>
      <c r="C391" s="239">
        <f>sum(C392:C402)</f>
        <v>75366666</v>
      </c>
      <c r="D391" s="240"/>
      <c r="E391" s="240"/>
      <c r="F391" s="240"/>
      <c r="G391" s="239">
        <f t="shared" ref="G391:T391" si="50">sum(G392:G402)</f>
        <v>2438520</v>
      </c>
      <c r="H391" s="239">
        <f t="shared" si="50"/>
        <v>1133334</v>
      </c>
      <c r="I391" s="239">
        <f t="shared" si="50"/>
        <v>0</v>
      </c>
      <c r="J391" s="239">
        <f t="shared" si="50"/>
        <v>666667</v>
      </c>
      <c r="K391" s="239">
        <f t="shared" si="50"/>
        <v>0</v>
      </c>
      <c r="L391" s="239">
        <f t="shared" si="50"/>
        <v>150000</v>
      </c>
      <c r="M391" s="239">
        <f t="shared" si="50"/>
        <v>0</v>
      </c>
      <c r="N391" s="239">
        <f t="shared" si="50"/>
        <v>0</v>
      </c>
      <c r="O391" s="239">
        <f t="shared" si="50"/>
        <v>0</v>
      </c>
      <c r="P391" s="239">
        <f t="shared" si="50"/>
        <v>79811048</v>
      </c>
      <c r="Q391" s="239">
        <f t="shared" si="50"/>
        <v>0</v>
      </c>
      <c r="R391" s="239">
        <f t="shared" si="50"/>
        <v>1822520</v>
      </c>
      <c r="S391" s="239">
        <f t="shared" si="50"/>
        <v>3333333</v>
      </c>
      <c r="T391" s="239">
        <f t="shared" si="50"/>
        <v>74655194</v>
      </c>
      <c r="U391" s="236"/>
      <c r="V391" s="236"/>
      <c r="W391" s="236"/>
      <c r="X391" s="236"/>
      <c r="Y391" s="236"/>
      <c r="Z391" s="236"/>
      <c r="AA391" s="236"/>
      <c r="AB391" s="236"/>
    </row>
    <row r="392">
      <c r="A392" s="236"/>
      <c r="B392" s="249" t="s">
        <v>3389</v>
      </c>
      <c r="C392" s="242">
        <v>8333333.0</v>
      </c>
      <c r="D392" s="248"/>
      <c r="E392" s="248"/>
      <c r="F392" s="248"/>
      <c r="G392" s="247"/>
      <c r="H392" s="247"/>
      <c r="I392" s="247"/>
      <c r="J392" s="247"/>
      <c r="K392" s="247"/>
      <c r="L392" s="247"/>
      <c r="M392" s="247"/>
      <c r="N392" s="247"/>
      <c r="O392" s="247"/>
      <c r="P392" s="242">
        <v>8333333.0</v>
      </c>
      <c r="Q392" s="247"/>
      <c r="R392" s="242">
        <v>245000.0</v>
      </c>
      <c r="S392" s="247"/>
      <c r="T392" s="242">
        <v>8088333.0</v>
      </c>
      <c r="U392" s="236"/>
      <c r="V392" s="236"/>
      <c r="W392" s="236"/>
      <c r="X392" s="236"/>
      <c r="Y392" s="236"/>
      <c r="Z392" s="236"/>
      <c r="AA392" s="236"/>
      <c r="AB392" s="236"/>
    </row>
    <row r="393">
      <c r="A393" s="236"/>
      <c r="B393" s="249" t="s">
        <v>213</v>
      </c>
      <c r="C393" s="242">
        <v>3.0333333E7</v>
      </c>
      <c r="D393" s="248"/>
      <c r="E393" s="248"/>
      <c r="F393" s="248"/>
      <c r="G393" s="247"/>
      <c r="H393" s="247"/>
      <c r="I393" s="247"/>
      <c r="J393" s="247"/>
      <c r="K393" s="247"/>
      <c r="L393" s="247"/>
      <c r="M393" s="247"/>
      <c r="N393" s="247"/>
      <c r="O393" s="247"/>
      <c r="P393" s="242">
        <v>3.0333333E7</v>
      </c>
      <c r="Q393" s="247"/>
      <c r="R393" s="247"/>
      <c r="S393" s="247"/>
      <c r="T393" s="242">
        <v>3.0333333E7</v>
      </c>
      <c r="U393" s="236"/>
      <c r="V393" s="236"/>
      <c r="W393" s="236"/>
      <c r="X393" s="236"/>
      <c r="Y393" s="236"/>
      <c r="Z393" s="236"/>
      <c r="AA393" s="236"/>
      <c r="AB393" s="236"/>
    </row>
    <row r="394">
      <c r="A394" s="236"/>
      <c r="B394" s="241" t="s">
        <v>221</v>
      </c>
      <c r="C394" s="242">
        <v>5333333.0</v>
      </c>
      <c r="D394" s="248"/>
      <c r="E394" s="248"/>
      <c r="F394" s="248"/>
      <c r="G394" s="247"/>
      <c r="H394" s="247"/>
      <c r="I394" s="247"/>
      <c r="J394" s="247"/>
      <c r="K394" s="247"/>
      <c r="L394" s="247"/>
      <c r="M394" s="247"/>
      <c r="N394" s="247"/>
      <c r="O394" s="247"/>
      <c r="P394" s="242">
        <v>5333333.0</v>
      </c>
      <c r="Q394" s="247"/>
      <c r="R394" s="242">
        <v>175280.0</v>
      </c>
      <c r="S394" s="247"/>
      <c r="T394" s="242">
        <v>5158053.0</v>
      </c>
      <c r="U394" s="236"/>
      <c r="V394" s="236"/>
      <c r="W394" s="236"/>
      <c r="X394" s="236"/>
      <c r="Y394" s="236"/>
      <c r="Z394" s="236"/>
      <c r="AA394" s="236"/>
      <c r="AB394" s="236"/>
    </row>
    <row r="395">
      <c r="A395" s="236"/>
      <c r="B395" s="241" t="s">
        <v>3347</v>
      </c>
      <c r="C395" s="242">
        <v>5000000.0</v>
      </c>
      <c r="D395" s="248"/>
      <c r="E395" s="248"/>
      <c r="F395" s="248"/>
      <c r="G395" s="247"/>
      <c r="H395" s="247"/>
      <c r="I395" s="247"/>
      <c r="J395" s="247"/>
      <c r="K395" s="247"/>
      <c r="L395" s="247"/>
      <c r="M395" s="247"/>
      <c r="N395" s="247"/>
      <c r="O395" s="247"/>
      <c r="P395" s="242">
        <v>4890635.0</v>
      </c>
      <c r="Q395" s="247"/>
      <c r="R395" s="242">
        <v>175280.0</v>
      </c>
      <c r="S395" s="247"/>
      <c r="T395" s="242">
        <v>4715355.0</v>
      </c>
      <c r="U395" s="236"/>
      <c r="V395" s="236"/>
      <c r="W395" s="236"/>
      <c r="X395" s="236"/>
      <c r="Y395" s="236"/>
      <c r="Z395" s="236"/>
      <c r="AA395" s="236"/>
      <c r="AB395" s="236"/>
    </row>
    <row r="396">
      <c r="A396" s="236"/>
      <c r="B396" s="241" t="s">
        <v>245</v>
      </c>
      <c r="C396" s="242">
        <v>2100000.0</v>
      </c>
      <c r="D396" s="248"/>
      <c r="E396" s="248"/>
      <c r="F396" s="248"/>
      <c r="G396" s="242">
        <v>0.0</v>
      </c>
      <c r="H396" s="242">
        <v>566667.0</v>
      </c>
      <c r="I396" s="247"/>
      <c r="J396" s="242">
        <v>0.0</v>
      </c>
      <c r="K396" s="247"/>
      <c r="L396" s="247"/>
      <c r="M396" s="247"/>
      <c r="N396" s="247"/>
      <c r="O396" s="247"/>
      <c r="P396" s="242">
        <v>2662935.0</v>
      </c>
      <c r="Q396" s="247"/>
      <c r="R396" s="242">
        <v>175280.0</v>
      </c>
      <c r="S396" s="247"/>
      <c r="T396" s="242">
        <v>2487655.0</v>
      </c>
      <c r="U396" s="236"/>
      <c r="V396" s="236"/>
      <c r="W396" s="236"/>
      <c r="X396" s="236"/>
      <c r="Y396" s="236"/>
      <c r="Z396" s="236"/>
      <c r="AA396" s="236"/>
      <c r="AB396" s="236"/>
    </row>
    <row r="397">
      <c r="A397" s="236"/>
      <c r="B397" s="241" t="s">
        <v>249</v>
      </c>
      <c r="C397" s="242">
        <v>2100000.0</v>
      </c>
      <c r="D397" s="248"/>
      <c r="E397" s="248"/>
      <c r="F397" s="248"/>
      <c r="G397" s="242">
        <v>145082.0</v>
      </c>
      <c r="H397" s="242">
        <v>566667.0</v>
      </c>
      <c r="I397" s="247"/>
      <c r="J397" s="242">
        <v>666667.0</v>
      </c>
      <c r="K397" s="247"/>
      <c r="L397" s="247"/>
      <c r="M397" s="247"/>
      <c r="N397" s="247"/>
      <c r="O397" s="247"/>
      <c r="P397" s="242">
        <v>3720489.0</v>
      </c>
      <c r="Q397" s="247"/>
      <c r="R397" s="242">
        <v>175280.0</v>
      </c>
      <c r="S397" s="242">
        <v>1333333.0</v>
      </c>
      <c r="T397" s="242">
        <v>2211875.0</v>
      </c>
      <c r="U397" s="236"/>
      <c r="V397" s="236"/>
      <c r="W397" s="236"/>
      <c r="X397" s="236"/>
      <c r="Y397" s="236"/>
      <c r="Z397" s="236"/>
      <c r="AA397" s="236"/>
      <c r="AB397" s="236"/>
    </row>
    <row r="398">
      <c r="A398" s="236"/>
      <c r="B398" s="241" t="s">
        <v>3390</v>
      </c>
      <c r="C398" s="242">
        <v>2666667.0</v>
      </c>
      <c r="D398" s="248"/>
      <c r="E398" s="248"/>
      <c r="F398" s="248"/>
      <c r="G398" s="242">
        <v>0.0</v>
      </c>
      <c r="H398" s="247"/>
      <c r="I398" s="247"/>
      <c r="J398" s="247"/>
      <c r="K398" s="247"/>
      <c r="L398" s="247"/>
      <c r="M398" s="247"/>
      <c r="N398" s="247"/>
      <c r="O398" s="247"/>
      <c r="P398" s="242">
        <v>2461538.0</v>
      </c>
      <c r="Q398" s="247"/>
      <c r="R398" s="247"/>
      <c r="S398" s="247"/>
      <c r="T398" s="242">
        <v>2461538.0</v>
      </c>
      <c r="U398" s="236"/>
      <c r="V398" s="236"/>
      <c r="W398" s="236"/>
      <c r="X398" s="236"/>
      <c r="Y398" s="236"/>
      <c r="Z398" s="236"/>
      <c r="AA398" s="236"/>
      <c r="AB398" s="236"/>
    </row>
    <row r="399">
      <c r="A399" s="236"/>
      <c r="B399" s="241" t="s">
        <v>3339</v>
      </c>
      <c r="C399" s="242">
        <v>4000000.0</v>
      </c>
      <c r="D399" s="248"/>
      <c r="E399" s="248"/>
      <c r="F399" s="248"/>
      <c r="G399" s="242">
        <v>95000.0</v>
      </c>
      <c r="H399" s="242">
        <v>0.0</v>
      </c>
      <c r="I399" s="247"/>
      <c r="J399" s="242">
        <v>0.0</v>
      </c>
      <c r="K399" s="247"/>
      <c r="L399" s="242">
        <v>50000.0</v>
      </c>
      <c r="M399" s="247"/>
      <c r="N399" s="247"/>
      <c r="O399" s="247"/>
      <c r="P399" s="242">
        <v>4134157.0</v>
      </c>
      <c r="Q399" s="247"/>
      <c r="R399" s="242">
        <v>175280.0</v>
      </c>
      <c r="S399" s="242">
        <v>2000000.0</v>
      </c>
      <c r="T399" s="242">
        <v>1958877.0</v>
      </c>
      <c r="U399" s="236"/>
      <c r="V399" s="236"/>
      <c r="W399" s="236"/>
      <c r="X399" s="236"/>
      <c r="Y399" s="236"/>
      <c r="Z399" s="236"/>
      <c r="AA399" s="236"/>
      <c r="AB399" s="236"/>
    </row>
    <row r="400">
      <c r="A400" s="236"/>
      <c r="B400" s="241" t="s">
        <v>258</v>
      </c>
      <c r="C400" s="242">
        <v>4000000.0</v>
      </c>
      <c r="D400" s="248"/>
      <c r="E400" s="248"/>
      <c r="F400" s="248"/>
      <c r="G400" s="242">
        <v>200179.0</v>
      </c>
      <c r="H400" s="242">
        <v>0.0</v>
      </c>
      <c r="I400" s="247"/>
      <c r="J400" s="242">
        <v>0.0</v>
      </c>
      <c r="K400" s="247"/>
      <c r="L400" s="242">
        <v>100000.0</v>
      </c>
      <c r="M400" s="247"/>
      <c r="N400" s="247"/>
      <c r="O400" s="247"/>
      <c r="P400" s="242">
        <v>4443036.0</v>
      </c>
      <c r="Q400" s="247"/>
      <c r="R400" s="242">
        <v>175280.0</v>
      </c>
      <c r="S400" s="247"/>
      <c r="T400" s="242">
        <v>4267756.0</v>
      </c>
      <c r="U400" s="236"/>
      <c r="V400" s="236"/>
      <c r="W400" s="236"/>
      <c r="X400" s="236"/>
      <c r="Y400" s="236"/>
      <c r="Z400" s="236"/>
      <c r="AA400" s="236"/>
      <c r="AB400" s="236"/>
    </row>
    <row r="401">
      <c r="A401" s="236"/>
      <c r="B401" s="241" t="s">
        <v>260</v>
      </c>
      <c r="C401" s="242">
        <v>6000000.0</v>
      </c>
      <c r="D401" s="248"/>
      <c r="E401" s="248"/>
      <c r="F401" s="248"/>
      <c r="G401" s="242">
        <v>1041161.0</v>
      </c>
      <c r="H401" s="242">
        <v>0.0</v>
      </c>
      <c r="I401" s="247"/>
      <c r="J401" s="242">
        <v>0.0</v>
      </c>
      <c r="K401" s="247"/>
      <c r="L401" s="247"/>
      <c r="M401" s="247"/>
      <c r="N401" s="247"/>
      <c r="O401" s="247"/>
      <c r="P401" s="242">
        <v>7041161.0</v>
      </c>
      <c r="Q401" s="247"/>
      <c r="R401" s="242">
        <v>262920.0</v>
      </c>
      <c r="S401" s="247"/>
      <c r="T401" s="242">
        <v>6778241.0</v>
      </c>
      <c r="U401" s="236"/>
      <c r="V401" s="236"/>
      <c r="W401" s="236"/>
      <c r="X401" s="236"/>
      <c r="Y401" s="236"/>
      <c r="Z401" s="236"/>
      <c r="AA401" s="236"/>
      <c r="AB401" s="236"/>
    </row>
    <row r="402">
      <c r="A402" s="236"/>
      <c r="B402" s="241" t="s">
        <v>262</v>
      </c>
      <c r="C402" s="242">
        <v>5500000.0</v>
      </c>
      <c r="D402" s="248"/>
      <c r="E402" s="248"/>
      <c r="F402" s="248"/>
      <c r="G402" s="242">
        <v>957098.0</v>
      </c>
      <c r="H402" s="247"/>
      <c r="I402" s="247"/>
      <c r="J402" s="247"/>
      <c r="K402" s="247"/>
      <c r="L402" s="247"/>
      <c r="M402" s="247"/>
      <c r="N402" s="247"/>
      <c r="O402" s="247"/>
      <c r="P402" s="242">
        <v>6457098.0</v>
      </c>
      <c r="Q402" s="247"/>
      <c r="R402" s="242">
        <v>262920.0</v>
      </c>
      <c r="S402" s="247"/>
      <c r="T402" s="242">
        <v>6194178.0</v>
      </c>
      <c r="U402" s="236"/>
      <c r="V402" s="236"/>
      <c r="W402" s="236"/>
      <c r="X402" s="236"/>
      <c r="Y402" s="236"/>
      <c r="Z402" s="236"/>
      <c r="AA402" s="236"/>
      <c r="AB402" s="236"/>
    </row>
    <row r="403">
      <c r="A403" s="237"/>
      <c r="B403" s="238" t="s">
        <v>3391</v>
      </c>
      <c r="C403" s="239">
        <f>sum(C404:C414)</f>
        <v>51166664</v>
      </c>
      <c r="D403" s="240"/>
      <c r="E403" s="240"/>
      <c r="F403" s="240"/>
      <c r="G403" s="239">
        <f t="shared" ref="G403:T403" si="51">sum(G404:G414)</f>
        <v>625249</v>
      </c>
      <c r="H403" s="239">
        <f t="shared" si="51"/>
        <v>5999998</v>
      </c>
      <c r="I403" s="239">
        <f t="shared" si="51"/>
        <v>0</v>
      </c>
      <c r="J403" s="239">
        <f t="shared" si="51"/>
        <v>0</v>
      </c>
      <c r="K403" s="239">
        <f t="shared" si="51"/>
        <v>0</v>
      </c>
      <c r="L403" s="239">
        <f t="shared" si="51"/>
        <v>0</v>
      </c>
      <c r="M403" s="239">
        <f t="shared" si="51"/>
        <v>11402912</v>
      </c>
      <c r="N403" s="239">
        <f t="shared" si="51"/>
        <v>0</v>
      </c>
      <c r="O403" s="239">
        <f t="shared" si="51"/>
        <v>0</v>
      </c>
      <c r="P403" s="239">
        <f t="shared" si="51"/>
        <v>65618121</v>
      </c>
      <c r="Q403" s="239">
        <f t="shared" si="51"/>
        <v>0</v>
      </c>
      <c r="R403" s="239">
        <f t="shared" si="51"/>
        <v>1576960</v>
      </c>
      <c r="S403" s="239">
        <f t="shared" si="51"/>
        <v>5000000</v>
      </c>
      <c r="T403" s="239">
        <f t="shared" si="51"/>
        <v>59041161</v>
      </c>
      <c r="U403" s="236"/>
      <c r="V403" s="236"/>
      <c r="W403" s="236"/>
      <c r="X403" s="236"/>
      <c r="Y403" s="236"/>
      <c r="Z403" s="236"/>
      <c r="AA403" s="236"/>
      <c r="AB403" s="236"/>
    </row>
    <row r="404">
      <c r="A404" s="236"/>
      <c r="B404" s="241" t="s">
        <v>185</v>
      </c>
      <c r="C404" s="242">
        <v>2666667.0</v>
      </c>
      <c r="D404" s="248"/>
      <c r="E404" s="248"/>
      <c r="F404" s="248"/>
      <c r="G404" s="242">
        <v>6410.0</v>
      </c>
      <c r="H404" s="242">
        <v>3333333.0</v>
      </c>
      <c r="I404" s="247"/>
      <c r="J404" s="247"/>
      <c r="K404" s="247"/>
      <c r="L404" s="247"/>
      <c r="M404" s="247"/>
      <c r="N404" s="247"/>
      <c r="O404" s="247"/>
      <c r="P404" s="242">
        <v>5986718.0</v>
      </c>
      <c r="Q404" s="247"/>
      <c r="R404" s="242">
        <v>175280.0</v>
      </c>
      <c r="S404" s="247"/>
      <c r="T404" s="242">
        <v>5811438.0</v>
      </c>
      <c r="U404" s="236"/>
      <c r="V404" s="236"/>
      <c r="W404" s="236"/>
      <c r="X404" s="236"/>
      <c r="Y404" s="236"/>
      <c r="Z404" s="236"/>
      <c r="AA404" s="236"/>
      <c r="AB404" s="236"/>
    </row>
    <row r="405">
      <c r="A405" s="236"/>
      <c r="B405" s="241" t="s">
        <v>3353</v>
      </c>
      <c r="C405" s="242">
        <v>1833333.0</v>
      </c>
      <c r="D405" s="248"/>
      <c r="E405" s="248"/>
      <c r="F405" s="248"/>
      <c r="G405" s="242">
        <v>84527.0</v>
      </c>
      <c r="H405" s="242">
        <v>333333.0</v>
      </c>
      <c r="I405" s="247"/>
      <c r="J405" s="247"/>
      <c r="K405" s="247"/>
      <c r="L405" s="247"/>
      <c r="M405" s="242">
        <v>1577531.0</v>
      </c>
      <c r="N405" s="247"/>
      <c r="O405" s="247"/>
      <c r="P405" s="242">
        <v>3711491.0</v>
      </c>
      <c r="Q405" s="247"/>
      <c r="R405" s="242">
        <v>175280.0</v>
      </c>
      <c r="S405" s="247"/>
      <c r="T405" s="242">
        <v>3536211.0</v>
      </c>
      <c r="U405" s="236"/>
      <c r="V405" s="236"/>
      <c r="W405" s="236"/>
      <c r="X405" s="236"/>
      <c r="Y405" s="236"/>
      <c r="Z405" s="236"/>
      <c r="AA405" s="236"/>
      <c r="AB405" s="236"/>
    </row>
    <row r="406">
      <c r="A406" s="236"/>
      <c r="B406" s="241" t="s">
        <v>3354</v>
      </c>
      <c r="C406" s="242">
        <v>1833333.0</v>
      </c>
      <c r="D406" s="248"/>
      <c r="E406" s="248"/>
      <c r="F406" s="248"/>
      <c r="G406" s="242">
        <v>128774.0</v>
      </c>
      <c r="H406" s="242">
        <v>333333.0</v>
      </c>
      <c r="I406" s="247"/>
      <c r="J406" s="247"/>
      <c r="K406" s="247"/>
      <c r="L406" s="247"/>
      <c r="M406" s="242">
        <v>1673716.0</v>
      </c>
      <c r="N406" s="247"/>
      <c r="O406" s="247"/>
      <c r="P406" s="242">
        <v>3956557.0</v>
      </c>
      <c r="Q406" s="247"/>
      <c r="R406" s="242">
        <v>175280.0</v>
      </c>
      <c r="S406" s="247"/>
      <c r="T406" s="242">
        <v>3781277.0</v>
      </c>
      <c r="U406" s="236"/>
      <c r="V406" s="236"/>
      <c r="W406" s="236"/>
      <c r="X406" s="236"/>
      <c r="Y406" s="236"/>
      <c r="Z406" s="236"/>
      <c r="AA406" s="236"/>
      <c r="AB406" s="236"/>
    </row>
    <row r="407">
      <c r="A407" s="236"/>
      <c r="B407" s="241" t="s">
        <v>3356</v>
      </c>
      <c r="C407" s="242">
        <v>1833333.0</v>
      </c>
      <c r="D407" s="248"/>
      <c r="E407" s="248"/>
      <c r="F407" s="248"/>
      <c r="G407" s="242">
        <v>121018.0</v>
      </c>
      <c r="H407" s="242">
        <v>333333.0</v>
      </c>
      <c r="I407" s="247"/>
      <c r="J407" s="247"/>
      <c r="K407" s="247"/>
      <c r="L407" s="247"/>
      <c r="M407" s="242">
        <v>1620480.0</v>
      </c>
      <c r="N407" s="247"/>
      <c r="O407" s="247"/>
      <c r="P407" s="242">
        <v>3837652.0</v>
      </c>
      <c r="Q407" s="247"/>
      <c r="R407" s="247"/>
      <c r="S407" s="247"/>
      <c r="T407" s="242">
        <v>3837652.0</v>
      </c>
      <c r="U407" s="236"/>
      <c r="V407" s="236"/>
      <c r="W407" s="236"/>
      <c r="X407" s="236"/>
      <c r="Y407" s="236"/>
      <c r="Z407" s="236"/>
      <c r="AA407" s="236"/>
      <c r="AB407" s="236"/>
    </row>
    <row r="408">
      <c r="A408" s="236"/>
      <c r="B408" s="241" t="s">
        <v>189</v>
      </c>
      <c r="C408" s="242">
        <v>1833333.0</v>
      </c>
      <c r="D408" s="248"/>
      <c r="E408" s="248"/>
      <c r="F408" s="248"/>
      <c r="G408" s="242">
        <v>37548.0</v>
      </c>
      <c r="H408" s="242">
        <v>666667.0</v>
      </c>
      <c r="I408" s="247"/>
      <c r="J408" s="247"/>
      <c r="K408" s="247"/>
      <c r="L408" s="247"/>
      <c r="M408" s="242">
        <v>1657071.0</v>
      </c>
      <c r="N408" s="247"/>
      <c r="O408" s="247"/>
      <c r="P408" s="242">
        <v>4163911.0</v>
      </c>
      <c r="Q408" s="247"/>
      <c r="R408" s="242">
        <v>175280.0</v>
      </c>
      <c r="S408" s="247"/>
      <c r="T408" s="242">
        <v>3988631.0</v>
      </c>
      <c r="U408" s="236"/>
      <c r="V408" s="236"/>
      <c r="W408" s="236"/>
      <c r="X408" s="236"/>
      <c r="Y408" s="236"/>
      <c r="Z408" s="236"/>
      <c r="AA408" s="236"/>
      <c r="AB408" s="236"/>
    </row>
    <row r="409">
      <c r="A409" s="236"/>
      <c r="B409" s="241" t="s">
        <v>192</v>
      </c>
      <c r="C409" s="242">
        <v>1833333.0</v>
      </c>
      <c r="D409" s="248"/>
      <c r="E409" s="248"/>
      <c r="F409" s="248"/>
      <c r="G409" s="242">
        <v>53502.0</v>
      </c>
      <c r="H409" s="242">
        <v>333333.0</v>
      </c>
      <c r="I409" s="247"/>
      <c r="J409" s="247"/>
      <c r="K409" s="247"/>
      <c r="L409" s="247"/>
      <c r="M409" s="242">
        <v>1683349.0</v>
      </c>
      <c r="N409" s="247"/>
      <c r="O409" s="247"/>
      <c r="P409" s="242">
        <v>3901394.0</v>
      </c>
      <c r="Q409" s="247"/>
      <c r="R409" s="242">
        <v>175280.0</v>
      </c>
      <c r="S409" s="247"/>
      <c r="T409" s="242">
        <v>3726114.0</v>
      </c>
      <c r="U409" s="236"/>
      <c r="V409" s="236"/>
      <c r="W409" s="236"/>
      <c r="X409" s="236"/>
      <c r="Y409" s="236"/>
      <c r="Z409" s="236"/>
      <c r="AA409" s="236"/>
      <c r="AB409" s="236"/>
    </row>
    <row r="410">
      <c r="A410" s="236"/>
      <c r="B410" s="241" t="s">
        <v>194</v>
      </c>
      <c r="C410" s="242">
        <v>1833333.0</v>
      </c>
      <c r="D410" s="248"/>
      <c r="E410" s="248"/>
      <c r="F410" s="248"/>
      <c r="G410" s="242">
        <v>99952.0</v>
      </c>
      <c r="H410" s="242">
        <v>333333.0</v>
      </c>
      <c r="I410" s="247"/>
      <c r="J410" s="247"/>
      <c r="K410" s="247"/>
      <c r="L410" s="247"/>
      <c r="M410" s="242">
        <v>1685300.0</v>
      </c>
      <c r="N410" s="247"/>
      <c r="O410" s="247"/>
      <c r="P410" s="242">
        <v>3951918.0</v>
      </c>
      <c r="Q410" s="247"/>
      <c r="R410" s="242">
        <v>175280.0</v>
      </c>
      <c r="S410" s="247"/>
      <c r="T410" s="242">
        <v>3776638.0</v>
      </c>
      <c r="U410" s="236"/>
      <c r="V410" s="236"/>
      <c r="W410" s="236"/>
      <c r="X410" s="236"/>
      <c r="Y410" s="236"/>
      <c r="Z410" s="236"/>
      <c r="AA410" s="236"/>
      <c r="AB410" s="236"/>
    </row>
    <row r="411">
      <c r="A411" s="236"/>
      <c r="B411" s="241" t="s">
        <v>3393</v>
      </c>
      <c r="C411" s="242">
        <v>1833333.0</v>
      </c>
      <c r="D411" s="248"/>
      <c r="E411" s="248"/>
      <c r="F411" s="248"/>
      <c r="G411" s="242">
        <v>93518.0</v>
      </c>
      <c r="H411" s="242">
        <v>333333.0</v>
      </c>
      <c r="I411" s="247"/>
      <c r="J411" s="247"/>
      <c r="K411" s="247"/>
      <c r="L411" s="247"/>
      <c r="M411" s="242">
        <v>1505465.0</v>
      </c>
      <c r="N411" s="247"/>
      <c r="O411" s="247"/>
      <c r="P411" s="242">
        <v>3570019.0</v>
      </c>
      <c r="Q411" s="247"/>
      <c r="R411" s="247"/>
      <c r="S411" s="247"/>
      <c r="T411" s="242">
        <v>3570019.0</v>
      </c>
      <c r="U411" s="236"/>
      <c r="V411" s="236"/>
      <c r="W411" s="236"/>
      <c r="X411" s="236"/>
      <c r="Y411" s="236"/>
      <c r="Z411" s="236"/>
      <c r="AA411" s="236"/>
      <c r="AB411" s="236"/>
    </row>
    <row r="412">
      <c r="A412" s="236"/>
      <c r="B412" s="249" t="s">
        <v>3394</v>
      </c>
      <c r="C412" s="242">
        <v>1.3333333E7</v>
      </c>
      <c r="D412" s="248"/>
      <c r="E412" s="248"/>
      <c r="F412" s="248"/>
      <c r="G412" s="247"/>
      <c r="H412" s="247"/>
      <c r="I412" s="247"/>
      <c r="J412" s="247"/>
      <c r="K412" s="247"/>
      <c r="L412" s="247"/>
      <c r="M412" s="247"/>
      <c r="N412" s="247"/>
      <c r="O412" s="247"/>
      <c r="P412" s="242">
        <v>1.1282051E7</v>
      </c>
      <c r="Q412" s="247"/>
      <c r="R412" s="247"/>
      <c r="S412" s="242">
        <v>5000000.0</v>
      </c>
      <c r="T412" s="242">
        <v>6282051.0</v>
      </c>
      <c r="U412" s="236"/>
      <c r="V412" s="236"/>
      <c r="W412" s="236"/>
      <c r="X412" s="236"/>
      <c r="Y412" s="236"/>
      <c r="Z412" s="236"/>
      <c r="AA412" s="236"/>
      <c r="AB412" s="236"/>
    </row>
    <row r="413">
      <c r="A413" s="236"/>
      <c r="B413" s="249" t="s">
        <v>217</v>
      </c>
      <c r="C413" s="242">
        <v>1.8333333E7</v>
      </c>
      <c r="D413" s="248"/>
      <c r="E413" s="248"/>
      <c r="F413" s="248"/>
      <c r="G413" s="247"/>
      <c r="H413" s="247"/>
      <c r="I413" s="247"/>
      <c r="J413" s="247"/>
      <c r="K413" s="247"/>
      <c r="L413" s="247"/>
      <c r="M413" s="247"/>
      <c r="N413" s="247"/>
      <c r="O413" s="247"/>
      <c r="P413" s="242">
        <v>1.8333333E7</v>
      </c>
      <c r="Q413" s="247"/>
      <c r="R413" s="242">
        <v>350000.0</v>
      </c>
      <c r="S413" s="247"/>
      <c r="T413" s="242">
        <v>1.7983333E7</v>
      </c>
      <c r="U413" s="236"/>
      <c r="V413" s="236"/>
      <c r="W413" s="236"/>
      <c r="X413" s="236"/>
      <c r="Y413" s="236"/>
      <c r="Z413" s="236"/>
      <c r="AA413" s="236"/>
      <c r="AB413" s="236"/>
    </row>
    <row r="414">
      <c r="A414" s="236"/>
      <c r="B414" s="241" t="s">
        <v>3370</v>
      </c>
      <c r="C414" s="242">
        <v>4000000.0</v>
      </c>
      <c r="D414" s="248"/>
      <c r="E414" s="248"/>
      <c r="F414" s="248"/>
      <c r="G414" s="247"/>
      <c r="H414" s="247"/>
      <c r="I414" s="247"/>
      <c r="J414" s="247"/>
      <c r="K414" s="247"/>
      <c r="L414" s="247"/>
      <c r="M414" s="247"/>
      <c r="N414" s="247"/>
      <c r="O414" s="247"/>
      <c r="P414" s="242">
        <v>2923077.0</v>
      </c>
      <c r="Q414" s="247"/>
      <c r="R414" s="242">
        <v>175280.0</v>
      </c>
      <c r="S414" s="247"/>
      <c r="T414" s="242">
        <v>2747797.0</v>
      </c>
      <c r="U414" s="236"/>
      <c r="V414" s="236"/>
      <c r="W414" s="236"/>
      <c r="X414" s="236"/>
      <c r="Y414" s="236"/>
      <c r="Z414" s="236"/>
      <c r="AA414" s="236"/>
      <c r="AB414" s="236"/>
    </row>
    <row r="415">
      <c r="A415" s="237"/>
      <c r="B415" s="238" t="s">
        <v>3395</v>
      </c>
      <c r="C415" s="239">
        <f>sum(C416:C428)</f>
        <v>91508613</v>
      </c>
      <c r="D415" s="240"/>
      <c r="E415" s="240"/>
      <c r="F415" s="240"/>
      <c r="G415" s="239">
        <f t="shared" ref="G415:T415" si="52">sum(G416:G428)</f>
        <v>507740</v>
      </c>
      <c r="H415" s="239">
        <f t="shared" si="52"/>
        <v>0</v>
      </c>
      <c r="I415" s="239">
        <f t="shared" si="52"/>
        <v>0</v>
      </c>
      <c r="J415" s="239">
        <f t="shared" si="52"/>
        <v>0</v>
      </c>
      <c r="K415" s="239">
        <f t="shared" si="52"/>
        <v>0</v>
      </c>
      <c r="L415" s="239">
        <f t="shared" si="52"/>
        <v>0</v>
      </c>
      <c r="M415" s="239">
        <f t="shared" si="52"/>
        <v>2606250</v>
      </c>
      <c r="N415" s="239">
        <f t="shared" si="52"/>
        <v>0</v>
      </c>
      <c r="O415" s="239">
        <f t="shared" si="52"/>
        <v>0</v>
      </c>
      <c r="P415" s="239">
        <f t="shared" si="52"/>
        <v>94743063</v>
      </c>
      <c r="Q415" s="239">
        <f t="shared" si="52"/>
        <v>0</v>
      </c>
      <c r="R415" s="239">
        <f t="shared" si="52"/>
        <v>1436960</v>
      </c>
      <c r="S415" s="239">
        <f t="shared" si="52"/>
        <v>666667</v>
      </c>
      <c r="T415" s="239">
        <f t="shared" si="52"/>
        <v>92639437</v>
      </c>
      <c r="U415" s="236"/>
      <c r="V415" s="236"/>
      <c r="W415" s="236"/>
      <c r="X415" s="236"/>
      <c r="Y415" s="236"/>
      <c r="Z415" s="236"/>
      <c r="AA415" s="236"/>
      <c r="AB415" s="236"/>
    </row>
    <row r="416">
      <c r="A416" s="236"/>
      <c r="B416" s="249" t="s">
        <v>215</v>
      </c>
      <c r="C416" s="242">
        <v>2.1666667E7</v>
      </c>
      <c r="D416" s="248"/>
      <c r="E416" s="248"/>
      <c r="F416" s="248"/>
      <c r="G416" s="247"/>
      <c r="H416" s="247"/>
      <c r="I416" s="247"/>
      <c r="J416" s="247"/>
      <c r="K416" s="247"/>
      <c r="L416" s="247"/>
      <c r="M416" s="247"/>
      <c r="N416" s="247"/>
      <c r="O416" s="247"/>
      <c r="P416" s="242">
        <v>2.1666667E7</v>
      </c>
      <c r="Q416" s="247"/>
      <c r="R416" s="242">
        <v>175280.0</v>
      </c>
      <c r="S416" s="247"/>
      <c r="T416" s="242">
        <v>2.1491387E7</v>
      </c>
      <c r="U416" s="236"/>
      <c r="V416" s="236"/>
      <c r="W416" s="236"/>
      <c r="X416" s="236"/>
      <c r="Y416" s="236"/>
      <c r="Z416" s="236"/>
      <c r="AA416" s="236"/>
      <c r="AB416" s="236"/>
    </row>
    <row r="417">
      <c r="A417" s="236"/>
      <c r="B417" s="241" t="s">
        <v>3348</v>
      </c>
      <c r="C417" s="242">
        <v>5333333.0</v>
      </c>
      <c r="D417" s="248"/>
      <c r="E417" s="248"/>
      <c r="F417" s="248"/>
      <c r="G417" s="242">
        <v>0.0</v>
      </c>
      <c r="H417" s="247"/>
      <c r="I417" s="247"/>
      <c r="J417" s="247"/>
      <c r="K417" s="247"/>
      <c r="L417" s="247"/>
      <c r="M417" s="247"/>
      <c r="N417" s="247"/>
      <c r="O417" s="247"/>
      <c r="P417" s="242">
        <v>5333333.0</v>
      </c>
      <c r="Q417" s="247"/>
      <c r="R417" s="242">
        <v>175280.0</v>
      </c>
      <c r="S417" s="247"/>
      <c r="T417" s="242">
        <v>5158053.0</v>
      </c>
      <c r="U417" s="236"/>
      <c r="V417" s="236"/>
      <c r="W417" s="236"/>
      <c r="X417" s="236"/>
      <c r="Y417" s="236"/>
      <c r="Z417" s="236"/>
      <c r="AA417" s="236"/>
      <c r="AB417" s="236"/>
    </row>
    <row r="418">
      <c r="A418" s="236"/>
      <c r="B418" s="241" t="s">
        <v>3349</v>
      </c>
      <c r="C418" s="242">
        <v>7666667.0</v>
      </c>
      <c r="D418" s="248"/>
      <c r="E418" s="248"/>
      <c r="F418" s="248"/>
      <c r="G418" s="242">
        <v>0.0</v>
      </c>
      <c r="H418" s="247"/>
      <c r="I418" s="247"/>
      <c r="J418" s="247"/>
      <c r="K418" s="247"/>
      <c r="L418" s="247"/>
      <c r="M418" s="247"/>
      <c r="N418" s="247"/>
      <c r="O418" s="247"/>
      <c r="P418" s="242">
        <v>7666667.0</v>
      </c>
      <c r="Q418" s="247"/>
      <c r="R418" s="242">
        <v>175280.0</v>
      </c>
      <c r="S418" s="247"/>
      <c r="T418" s="242">
        <v>7491387.0</v>
      </c>
      <c r="U418" s="236"/>
      <c r="V418" s="236"/>
      <c r="W418" s="236"/>
      <c r="X418" s="236"/>
      <c r="Y418" s="236"/>
      <c r="Z418" s="236"/>
      <c r="AA418" s="236"/>
      <c r="AB418" s="236"/>
    </row>
    <row r="419">
      <c r="A419" s="236"/>
      <c r="B419" s="241" t="s">
        <v>3321</v>
      </c>
      <c r="C419" s="242">
        <v>6666667.0</v>
      </c>
      <c r="D419" s="248"/>
      <c r="E419" s="248"/>
      <c r="F419" s="248"/>
      <c r="G419" s="242">
        <v>0.0</v>
      </c>
      <c r="H419" s="247"/>
      <c r="I419" s="247"/>
      <c r="J419" s="247"/>
      <c r="K419" s="247"/>
      <c r="L419" s="247"/>
      <c r="M419" s="247"/>
      <c r="N419" s="247"/>
      <c r="O419" s="247"/>
      <c r="P419" s="242">
        <v>6656513.0</v>
      </c>
      <c r="Q419" s="247"/>
      <c r="R419" s="242">
        <v>175280.0</v>
      </c>
      <c r="S419" s="247"/>
      <c r="T419" s="242">
        <v>6481233.0</v>
      </c>
      <c r="U419" s="236"/>
      <c r="V419" s="236"/>
      <c r="W419" s="236"/>
      <c r="X419" s="236"/>
      <c r="Y419" s="236"/>
      <c r="Z419" s="236"/>
      <c r="AA419" s="236"/>
      <c r="AB419" s="236"/>
    </row>
    <row r="420">
      <c r="A420" s="236"/>
      <c r="B420" s="241" t="s">
        <v>230</v>
      </c>
      <c r="C420" s="242">
        <v>8333333.0</v>
      </c>
      <c r="D420" s="248"/>
      <c r="E420" s="248"/>
      <c r="F420" s="248"/>
      <c r="G420" s="242">
        <v>0.0</v>
      </c>
      <c r="H420" s="247"/>
      <c r="I420" s="247"/>
      <c r="J420" s="247"/>
      <c r="K420" s="247"/>
      <c r="L420" s="247"/>
      <c r="M420" s="247"/>
      <c r="N420" s="247"/>
      <c r="O420" s="247"/>
      <c r="P420" s="242">
        <v>8333333.0</v>
      </c>
      <c r="Q420" s="247"/>
      <c r="R420" s="242">
        <v>210000.0</v>
      </c>
      <c r="S420" s="247"/>
      <c r="T420" s="242">
        <v>8123333.0</v>
      </c>
      <c r="U420" s="236"/>
      <c r="V420" s="236"/>
      <c r="W420" s="236"/>
      <c r="X420" s="236"/>
      <c r="Y420" s="236"/>
      <c r="Z420" s="236"/>
      <c r="AA420" s="236"/>
      <c r="AB420" s="236"/>
    </row>
    <row r="421">
      <c r="A421" s="236"/>
      <c r="B421" s="241" t="s">
        <v>232</v>
      </c>
      <c r="C421" s="242">
        <v>8333333.0</v>
      </c>
      <c r="D421" s="248"/>
      <c r="E421" s="248"/>
      <c r="F421" s="248"/>
      <c r="G421" s="242">
        <v>0.0</v>
      </c>
      <c r="H421" s="247"/>
      <c r="I421" s="247"/>
      <c r="J421" s="247"/>
      <c r="K421" s="247"/>
      <c r="L421" s="247"/>
      <c r="M421" s="247"/>
      <c r="N421" s="247"/>
      <c r="O421" s="247"/>
      <c r="P421" s="242">
        <v>8333333.0</v>
      </c>
      <c r="Q421" s="247"/>
      <c r="R421" s="247"/>
      <c r="S421" s="247"/>
      <c r="T421" s="242">
        <v>8333333.0</v>
      </c>
      <c r="U421" s="236"/>
      <c r="V421" s="236"/>
      <c r="W421" s="236"/>
      <c r="X421" s="236"/>
      <c r="Y421" s="236"/>
      <c r="Z421" s="236"/>
      <c r="AA421" s="236"/>
      <c r="AB421" s="236"/>
    </row>
    <row r="422">
      <c r="A422" s="236"/>
      <c r="B422" s="241" t="s">
        <v>234</v>
      </c>
      <c r="C422" s="242">
        <v>4000000.0</v>
      </c>
      <c r="D422" s="248"/>
      <c r="E422" s="248"/>
      <c r="F422" s="248"/>
      <c r="G422" s="242">
        <v>339615.0</v>
      </c>
      <c r="H422" s="247"/>
      <c r="I422" s="247"/>
      <c r="J422" s="247"/>
      <c r="K422" s="247"/>
      <c r="L422" s="247"/>
      <c r="M422" s="242">
        <v>868750.0</v>
      </c>
      <c r="N422" s="247"/>
      <c r="O422" s="247"/>
      <c r="P422" s="242">
        <v>5362212.0</v>
      </c>
      <c r="Q422" s="247"/>
      <c r="R422" s="242">
        <v>175280.0</v>
      </c>
      <c r="S422" s="247"/>
      <c r="T422" s="242">
        <v>5186932.0</v>
      </c>
      <c r="U422" s="236"/>
      <c r="V422" s="236"/>
      <c r="W422" s="236"/>
      <c r="X422" s="236"/>
      <c r="Y422" s="236"/>
      <c r="Z422" s="236"/>
      <c r="AA422" s="236"/>
      <c r="AB422" s="236"/>
    </row>
    <row r="423">
      <c r="A423" s="236"/>
      <c r="B423" s="241" t="s">
        <v>236</v>
      </c>
      <c r="C423" s="242">
        <v>4333333.0</v>
      </c>
      <c r="D423" s="248"/>
      <c r="E423" s="248"/>
      <c r="F423" s="248"/>
      <c r="G423" s="242">
        <v>147292.0</v>
      </c>
      <c r="H423" s="247"/>
      <c r="I423" s="247"/>
      <c r="J423" s="247"/>
      <c r="K423" s="247"/>
      <c r="L423" s="247"/>
      <c r="M423" s="242">
        <v>868750.0</v>
      </c>
      <c r="N423" s="247"/>
      <c r="O423" s="247"/>
      <c r="P423" s="242">
        <v>5349375.0</v>
      </c>
      <c r="Q423" s="247"/>
      <c r="R423" s="247"/>
      <c r="S423" s="247"/>
      <c r="T423" s="242">
        <v>5349375.0</v>
      </c>
      <c r="U423" s="236"/>
      <c r="V423" s="236"/>
      <c r="W423" s="236"/>
      <c r="X423" s="236"/>
      <c r="Y423" s="236"/>
      <c r="Z423" s="236"/>
      <c r="AA423" s="236"/>
      <c r="AB423" s="236"/>
    </row>
    <row r="424">
      <c r="A424" s="236"/>
      <c r="B424" s="241" t="s">
        <v>238</v>
      </c>
      <c r="C424" s="242">
        <v>4333333.0</v>
      </c>
      <c r="D424" s="248"/>
      <c r="E424" s="248"/>
      <c r="F424" s="248"/>
      <c r="G424" s="242">
        <v>20833.0</v>
      </c>
      <c r="H424" s="247"/>
      <c r="I424" s="247"/>
      <c r="J424" s="247"/>
      <c r="K424" s="247"/>
      <c r="L424" s="247"/>
      <c r="M424" s="242">
        <v>868750.0</v>
      </c>
      <c r="N424" s="247"/>
      <c r="O424" s="247"/>
      <c r="P424" s="242">
        <v>5199683.0</v>
      </c>
      <c r="Q424" s="247"/>
      <c r="R424" s="242">
        <v>175280.0</v>
      </c>
      <c r="S424" s="242">
        <v>666667.0</v>
      </c>
      <c r="T424" s="242">
        <v>4357737.0</v>
      </c>
      <c r="U424" s="236"/>
      <c r="V424" s="236"/>
      <c r="W424" s="236"/>
      <c r="X424" s="236"/>
      <c r="Y424" s="236"/>
      <c r="Z424" s="236"/>
      <c r="AA424" s="236"/>
      <c r="AB424" s="236"/>
    </row>
    <row r="425">
      <c r="A425" s="236"/>
      <c r="B425" s="241" t="s">
        <v>3323</v>
      </c>
      <c r="C425" s="242">
        <v>4000000.0</v>
      </c>
      <c r="D425" s="248"/>
      <c r="E425" s="248"/>
      <c r="F425" s="248"/>
      <c r="G425" s="242">
        <v>0.0</v>
      </c>
      <c r="H425" s="247"/>
      <c r="I425" s="247"/>
      <c r="J425" s="247"/>
      <c r="K425" s="247"/>
      <c r="L425" s="247"/>
      <c r="M425" s="247"/>
      <c r="N425" s="247"/>
      <c r="O425" s="247"/>
      <c r="P425" s="242">
        <v>4000000.0</v>
      </c>
      <c r="Q425" s="247"/>
      <c r="R425" s="247"/>
      <c r="S425" s="247"/>
      <c r="T425" s="242">
        <v>4000000.0</v>
      </c>
      <c r="U425" s="236"/>
      <c r="V425" s="236"/>
      <c r="W425" s="236"/>
      <c r="X425" s="236"/>
      <c r="Y425" s="236"/>
      <c r="Z425" s="236"/>
      <c r="AA425" s="236"/>
      <c r="AB425" s="236"/>
    </row>
    <row r="426">
      <c r="A426" s="236"/>
      <c r="B426" s="241" t="s">
        <v>248</v>
      </c>
      <c r="C426" s="242">
        <v>5841947.0</v>
      </c>
      <c r="D426" s="248"/>
      <c r="E426" s="248"/>
      <c r="F426" s="248"/>
      <c r="G426" s="242">
        <v>0.0</v>
      </c>
      <c r="H426" s="247"/>
      <c r="I426" s="247"/>
      <c r="J426" s="247"/>
      <c r="K426" s="247"/>
      <c r="L426" s="247"/>
      <c r="M426" s="247"/>
      <c r="N426" s="247"/>
      <c r="O426" s="247"/>
      <c r="P426" s="242">
        <v>5841947.0</v>
      </c>
      <c r="Q426" s="247"/>
      <c r="R426" s="242">
        <v>175280.0</v>
      </c>
      <c r="S426" s="247"/>
      <c r="T426" s="242">
        <v>5666667.0</v>
      </c>
      <c r="U426" s="236"/>
      <c r="V426" s="236"/>
      <c r="W426" s="236"/>
      <c r="X426" s="236"/>
      <c r="Y426" s="236"/>
      <c r="Z426" s="236"/>
      <c r="AA426" s="236"/>
      <c r="AB426" s="236"/>
    </row>
    <row r="427">
      <c r="A427" s="236"/>
      <c r="B427" s="241" t="s">
        <v>3396</v>
      </c>
      <c r="C427" s="242">
        <v>9333333.0</v>
      </c>
      <c r="D427" s="248"/>
      <c r="E427" s="248"/>
      <c r="F427" s="248"/>
      <c r="G427" s="247"/>
      <c r="H427" s="247"/>
      <c r="I427" s="247"/>
      <c r="J427" s="247"/>
      <c r="K427" s="247"/>
      <c r="L427" s="247"/>
      <c r="M427" s="247"/>
      <c r="N427" s="247"/>
      <c r="O427" s="247"/>
      <c r="P427" s="242">
        <v>9333333.0</v>
      </c>
      <c r="Q427" s="247"/>
      <c r="R427" s="247"/>
      <c r="S427" s="247"/>
      <c r="T427" s="242">
        <v>9333333.0</v>
      </c>
      <c r="U427" s="236"/>
      <c r="V427" s="236"/>
      <c r="W427" s="236"/>
      <c r="X427" s="236"/>
      <c r="Y427" s="236"/>
      <c r="Z427" s="236"/>
      <c r="AA427" s="236"/>
      <c r="AB427" s="236"/>
    </row>
    <row r="428">
      <c r="A428" s="236"/>
      <c r="B428" s="241" t="s">
        <v>3350</v>
      </c>
      <c r="C428" s="242">
        <v>1666667.0</v>
      </c>
      <c r="D428" s="248"/>
      <c r="E428" s="248"/>
      <c r="F428" s="248"/>
      <c r="G428" s="247"/>
      <c r="H428" s="247"/>
      <c r="I428" s="247"/>
      <c r="J428" s="247"/>
      <c r="K428" s="247"/>
      <c r="L428" s="247"/>
      <c r="M428" s="247"/>
      <c r="N428" s="247"/>
      <c r="O428" s="247"/>
      <c r="P428" s="242">
        <v>1666667.0</v>
      </c>
      <c r="Q428" s="247"/>
      <c r="R428" s="247"/>
      <c r="S428" s="247"/>
      <c r="T428" s="242">
        <v>1666667.0</v>
      </c>
      <c r="U428" s="236"/>
      <c r="V428" s="236"/>
      <c r="W428" s="236"/>
      <c r="X428" s="236"/>
      <c r="Y428" s="236"/>
      <c r="Z428" s="236"/>
      <c r="AA428" s="236"/>
      <c r="AB428" s="236"/>
    </row>
    <row r="429">
      <c r="A429" s="237"/>
      <c r="B429" s="238" t="s">
        <v>3397</v>
      </c>
      <c r="C429" s="239">
        <f>sum(C430:C444)</f>
        <v>70666667</v>
      </c>
      <c r="D429" s="240"/>
      <c r="E429" s="240"/>
      <c r="F429" s="240"/>
      <c r="G429" s="239">
        <f t="shared" ref="G429:T429" si="53">sum(G430:G444)</f>
        <v>4021697</v>
      </c>
      <c r="H429" s="239">
        <f t="shared" si="53"/>
        <v>9500000</v>
      </c>
      <c r="I429" s="239">
        <f t="shared" si="53"/>
        <v>2000000</v>
      </c>
      <c r="J429" s="239">
        <f t="shared" si="53"/>
        <v>0</v>
      </c>
      <c r="K429" s="239">
        <f t="shared" si="53"/>
        <v>100000</v>
      </c>
      <c r="L429" s="239">
        <f t="shared" si="53"/>
        <v>0</v>
      </c>
      <c r="M429" s="239">
        <f t="shared" si="53"/>
        <v>247239923</v>
      </c>
      <c r="N429" s="239">
        <f t="shared" si="53"/>
        <v>0</v>
      </c>
      <c r="O429" s="239">
        <f t="shared" si="53"/>
        <v>0</v>
      </c>
      <c r="P429" s="239">
        <f t="shared" si="53"/>
        <v>333985897</v>
      </c>
      <c r="Q429" s="239">
        <f t="shared" si="53"/>
        <v>0</v>
      </c>
      <c r="R429" s="239">
        <f t="shared" si="53"/>
        <v>2802800</v>
      </c>
      <c r="S429" s="239">
        <f t="shared" si="53"/>
        <v>2000000</v>
      </c>
      <c r="T429" s="239">
        <f t="shared" si="53"/>
        <v>329183097</v>
      </c>
      <c r="U429" s="236"/>
      <c r="V429" s="236"/>
      <c r="W429" s="236"/>
      <c r="X429" s="236"/>
      <c r="Y429" s="236"/>
      <c r="Z429" s="236"/>
      <c r="AA429" s="236"/>
      <c r="AB429" s="236"/>
    </row>
    <row r="430">
      <c r="A430" s="236"/>
      <c r="B430" s="241" t="s">
        <v>191</v>
      </c>
      <c r="C430" s="242">
        <v>6666667.0</v>
      </c>
      <c r="D430" s="248"/>
      <c r="E430" s="248"/>
      <c r="F430" s="248"/>
      <c r="G430" s="242">
        <v>1293910.0</v>
      </c>
      <c r="H430" s="247"/>
      <c r="I430" s="247"/>
      <c r="J430" s="247"/>
      <c r="K430" s="247"/>
      <c r="L430" s="247"/>
      <c r="M430" s="242">
        <v>783333.0</v>
      </c>
      <c r="N430" s="247"/>
      <c r="O430" s="247"/>
      <c r="P430" s="242">
        <v>9513141.0</v>
      </c>
      <c r="Q430" s="247"/>
      <c r="R430" s="242">
        <v>315000.0</v>
      </c>
      <c r="S430" s="247"/>
      <c r="T430" s="242">
        <v>9198141.0</v>
      </c>
      <c r="U430" s="236"/>
      <c r="V430" s="236"/>
      <c r="W430" s="236"/>
      <c r="X430" s="236"/>
      <c r="Y430" s="236"/>
      <c r="Z430" s="236"/>
      <c r="AA430" s="236"/>
      <c r="AB430" s="236"/>
    </row>
    <row r="431">
      <c r="A431" s="236"/>
      <c r="B431" s="241" t="s">
        <v>3364</v>
      </c>
      <c r="C431" s="242">
        <v>2000000.0</v>
      </c>
      <c r="D431" s="248"/>
      <c r="E431" s="248"/>
      <c r="F431" s="248"/>
      <c r="G431" s="242">
        <v>155577.0</v>
      </c>
      <c r="H431" s="242">
        <v>1333333.0</v>
      </c>
      <c r="I431" s="247"/>
      <c r="J431" s="247"/>
      <c r="K431" s="247"/>
      <c r="L431" s="247"/>
      <c r="M431" s="242">
        <v>1285000.0</v>
      </c>
      <c r="N431" s="247"/>
      <c r="O431" s="247"/>
      <c r="P431" s="242">
        <v>4817679.0</v>
      </c>
      <c r="Q431" s="247"/>
      <c r="R431" s="242">
        <v>175280.0</v>
      </c>
      <c r="S431" s="247"/>
      <c r="T431" s="242">
        <v>4642399.0</v>
      </c>
      <c r="U431" s="236"/>
      <c r="V431" s="236"/>
      <c r="W431" s="236"/>
      <c r="X431" s="236"/>
      <c r="Y431" s="236"/>
      <c r="Z431" s="236"/>
      <c r="AA431" s="236"/>
      <c r="AB431" s="236"/>
    </row>
    <row r="432">
      <c r="A432" s="236"/>
      <c r="B432" s="241" t="s">
        <v>3363</v>
      </c>
      <c r="C432" s="242">
        <v>2000000.0</v>
      </c>
      <c r="D432" s="248"/>
      <c r="E432" s="248"/>
      <c r="F432" s="248"/>
      <c r="G432" s="242">
        <v>293942.0</v>
      </c>
      <c r="H432" s="242">
        <v>1000000.0</v>
      </c>
      <c r="I432" s="242">
        <v>2000000.0</v>
      </c>
      <c r="J432" s="247"/>
      <c r="K432" s="242">
        <v>100000.0</v>
      </c>
      <c r="L432" s="247"/>
      <c r="M432" s="242">
        <v>1335000.0</v>
      </c>
      <c r="N432" s="247"/>
      <c r="O432" s="247"/>
      <c r="P432" s="242">
        <v>6720619.0</v>
      </c>
      <c r="Q432" s="247"/>
      <c r="R432" s="242">
        <v>175280.0</v>
      </c>
      <c r="S432" s="247"/>
      <c r="T432" s="242">
        <v>6545339.0</v>
      </c>
      <c r="U432" s="236"/>
      <c r="V432" s="236"/>
      <c r="W432" s="236"/>
      <c r="X432" s="236"/>
      <c r="Y432" s="236"/>
      <c r="Z432" s="236"/>
      <c r="AA432" s="236"/>
      <c r="AB432" s="236"/>
    </row>
    <row r="433">
      <c r="A433" s="236"/>
      <c r="B433" s="241" t="s">
        <v>178</v>
      </c>
      <c r="C433" s="242">
        <v>2000000.0</v>
      </c>
      <c r="D433" s="248"/>
      <c r="E433" s="248"/>
      <c r="F433" s="248"/>
      <c r="G433" s="242">
        <v>86538.0</v>
      </c>
      <c r="H433" s="242">
        <v>500000.0</v>
      </c>
      <c r="I433" s="247"/>
      <c r="J433" s="247"/>
      <c r="K433" s="247"/>
      <c r="L433" s="247"/>
      <c r="M433" s="242">
        <v>841667.0</v>
      </c>
      <c r="N433" s="247"/>
      <c r="O433" s="247"/>
      <c r="P433" s="242">
        <v>3473221.0</v>
      </c>
      <c r="Q433" s="247"/>
      <c r="R433" s="242">
        <v>175280.0</v>
      </c>
      <c r="S433" s="247"/>
      <c r="T433" s="242">
        <v>3297941.0</v>
      </c>
      <c r="U433" s="236"/>
      <c r="V433" s="236"/>
      <c r="W433" s="236"/>
      <c r="X433" s="236"/>
      <c r="Y433" s="236"/>
      <c r="Z433" s="236"/>
      <c r="AA433" s="236"/>
      <c r="AB433" s="236"/>
    </row>
    <row r="434">
      <c r="A434" s="236"/>
      <c r="B434" s="241" t="s">
        <v>3398</v>
      </c>
      <c r="C434" s="242">
        <v>2000000.0</v>
      </c>
      <c r="D434" s="248"/>
      <c r="E434" s="248"/>
      <c r="F434" s="248"/>
      <c r="G434" s="242">
        <v>24038.0</v>
      </c>
      <c r="H434" s="242">
        <v>333333.0</v>
      </c>
      <c r="I434" s="247"/>
      <c r="J434" s="247"/>
      <c r="K434" s="247"/>
      <c r="L434" s="247"/>
      <c r="M434" s="242">
        <v>828333.0</v>
      </c>
      <c r="N434" s="247"/>
      <c r="O434" s="247"/>
      <c r="P434" s="242">
        <v>2330428.0</v>
      </c>
      <c r="Q434" s="247"/>
      <c r="R434" s="247"/>
      <c r="S434" s="247"/>
      <c r="T434" s="242">
        <v>2330428.0</v>
      </c>
      <c r="U434" s="236"/>
      <c r="V434" s="236"/>
      <c r="W434" s="236"/>
      <c r="X434" s="236"/>
      <c r="Y434" s="236"/>
      <c r="Z434" s="236"/>
      <c r="AA434" s="236"/>
      <c r="AB434" s="236"/>
    </row>
    <row r="435">
      <c r="A435" s="236"/>
      <c r="B435" s="241" t="s">
        <v>3399</v>
      </c>
      <c r="C435" s="242">
        <v>2000000.0</v>
      </c>
      <c r="D435" s="248"/>
      <c r="E435" s="248"/>
      <c r="F435" s="248"/>
      <c r="G435" s="242">
        <v>210192.0</v>
      </c>
      <c r="H435" s="242">
        <v>500000.0</v>
      </c>
      <c r="I435" s="247"/>
      <c r="J435" s="247"/>
      <c r="K435" s="247"/>
      <c r="L435" s="247"/>
      <c r="M435" s="242">
        <v>1276667.0</v>
      </c>
      <c r="N435" s="247"/>
      <c r="O435" s="247"/>
      <c r="P435" s="242">
        <v>3862821.0</v>
      </c>
      <c r="Q435" s="247"/>
      <c r="R435" s="242">
        <v>175280.0</v>
      </c>
      <c r="S435" s="247"/>
      <c r="T435" s="242">
        <v>3687541.0</v>
      </c>
      <c r="U435" s="236"/>
      <c r="V435" s="236"/>
      <c r="W435" s="236"/>
      <c r="X435" s="236"/>
      <c r="Y435" s="236"/>
      <c r="Z435" s="236"/>
      <c r="AA435" s="236"/>
      <c r="AB435" s="236"/>
    </row>
    <row r="436">
      <c r="A436" s="236"/>
      <c r="B436" s="241" t="s">
        <v>3400</v>
      </c>
      <c r="C436" s="242">
        <v>2000000.0</v>
      </c>
      <c r="D436" s="248"/>
      <c r="E436" s="248"/>
      <c r="F436" s="248"/>
      <c r="G436" s="242">
        <v>161058.0</v>
      </c>
      <c r="H436" s="242">
        <v>500000.0</v>
      </c>
      <c r="I436" s="247"/>
      <c r="J436" s="247"/>
      <c r="K436" s="247"/>
      <c r="L436" s="247"/>
      <c r="M436" s="242">
        <v>1053333.0</v>
      </c>
      <c r="N436" s="247"/>
      <c r="O436" s="247"/>
      <c r="P436" s="242">
        <v>3672222.0</v>
      </c>
      <c r="Q436" s="247"/>
      <c r="R436" s="247"/>
      <c r="S436" s="247"/>
      <c r="T436" s="242">
        <v>3672222.0</v>
      </c>
      <c r="U436" s="236"/>
      <c r="V436" s="236"/>
      <c r="W436" s="236"/>
      <c r="X436" s="236"/>
      <c r="Y436" s="236"/>
      <c r="Z436" s="236"/>
      <c r="AA436" s="236"/>
      <c r="AB436" s="236"/>
    </row>
    <row r="437">
      <c r="A437" s="236"/>
      <c r="B437" s="241" t="s">
        <v>3401</v>
      </c>
      <c r="C437" s="242">
        <v>2000000.0</v>
      </c>
      <c r="D437" s="248"/>
      <c r="E437" s="248"/>
      <c r="F437" s="248"/>
      <c r="G437" s="242">
        <v>149519.0</v>
      </c>
      <c r="H437" s="242">
        <v>1000000.0</v>
      </c>
      <c r="I437" s="247"/>
      <c r="J437" s="247"/>
      <c r="K437" s="247"/>
      <c r="L437" s="247"/>
      <c r="M437" s="242">
        <v>1836667.0</v>
      </c>
      <c r="N437" s="247"/>
      <c r="O437" s="247"/>
      <c r="P437" s="242">
        <v>5048932.0</v>
      </c>
      <c r="Q437" s="247"/>
      <c r="R437" s="242">
        <v>175280.0</v>
      </c>
      <c r="S437" s="247"/>
      <c r="T437" s="242">
        <v>4873652.0</v>
      </c>
      <c r="U437" s="236"/>
      <c r="V437" s="236"/>
      <c r="W437" s="236"/>
      <c r="X437" s="236"/>
      <c r="Y437" s="236"/>
      <c r="Z437" s="236"/>
      <c r="AA437" s="236"/>
      <c r="AB437" s="236"/>
    </row>
    <row r="438">
      <c r="A438" s="236"/>
      <c r="B438" s="241" t="s">
        <v>3358</v>
      </c>
      <c r="C438" s="242">
        <v>2000000.0</v>
      </c>
      <c r="D438" s="248"/>
      <c r="E438" s="248"/>
      <c r="F438" s="248"/>
      <c r="G438" s="242">
        <v>121538.0</v>
      </c>
      <c r="H438" s="242">
        <v>1000000.0</v>
      </c>
      <c r="I438" s="242">
        <v>0.0</v>
      </c>
      <c r="J438" s="247"/>
      <c r="K438" s="247"/>
      <c r="L438" s="247"/>
      <c r="M438" s="242">
        <v>1520000.0</v>
      </c>
      <c r="N438" s="247"/>
      <c r="O438" s="247"/>
      <c r="P438" s="242">
        <v>4699685.0</v>
      </c>
      <c r="Q438" s="247"/>
      <c r="R438" s="242">
        <v>175280.0</v>
      </c>
      <c r="S438" s="242">
        <v>2000000.0</v>
      </c>
      <c r="T438" s="242">
        <v>2524405.0</v>
      </c>
      <c r="U438" s="236"/>
      <c r="V438" s="236"/>
      <c r="W438" s="236"/>
      <c r="X438" s="236"/>
      <c r="Y438" s="236"/>
      <c r="Z438" s="236"/>
      <c r="AA438" s="236"/>
      <c r="AB438" s="236"/>
    </row>
    <row r="439">
      <c r="A439" s="236"/>
      <c r="B439" s="241" t="s">
        <v>3357</v>
      </c>
      <c r="C439" s="242">
        <v>2000000.0</v>
      </c>
      <c r="D439" s="248"/>
      <c r="E439" s="248"/>
      <c r="F439" s="248"/>
      <c r="G439" s="242">
        <v>223558.0</v>
      </c>
      <c r="H439" s="242">
        <v>1000000.0</v>
      </c>
      <c r="I439" s="242">
        <v>0.0</v>
      </c>
      <c r="J439" s="247"/>
      <c r="K439" s="247"/>
      <c r="L439" s="247"/>
      <c r="M439" s="242">
        <v>1783333.0</v>
      </c>
      <c r="N439" s="247"/>
      <c r="O439" s="247"/>
      <c r="P439" s="242">
        <v>5069945.0</v>
      </c>
      <c r="Q439" s="247"/>
      <c r="R439" s="242">
        <v>175280.0</v>
      </c>
      <c r="S439" s="247"/>
      <c r="T439" s="242">
        <v>4894665.0</v>
      </c>
      <c r="U439" s="236"/>
      <c r="V439" s="236"/>
      <c r="W439" s="236"/>
      <c r="X439" s="236"/>
      <c r="Y439" s="236"/>
      <c r="Z439" s="236"/>
      <c r="AA439" s="236"/>
      <c r="AB439" s="236"/>
    </row>
    <row r="440">
      <c r="A440" s="236"/>
      <c r="B440" s="241" t="s">
        <v>3359</v>
      </c>
      <c r="C440" s="242">
        <v>2000000.0</v>
      </c>
      <c r="D440" s="248"/>
      <c r="E440" s="248"/>
      <c r="F440" s="248"/>
      <c r="G440" s="242">
        <v>92212.0</v>
      </c>
      <c r="H440" s="242">
        <v>1000000.0</v>
      </c>
      <c r="I440" s="242">
        <v>0.0</v>
      </c>
      <c r="J440" s="247"/>
      <c r="K440" s="247"/>
      <c r="L440" s="247"/>
      <c r="M440" s="242">
        <v>880000.0</v>
      </c>
      <c r="N440" s="247"/>
      <c r="O440" s="247"/>
      <c r="P440" s="242">
        <v>3433750.0</v>
      </c>
      <c r="Q440" s="247"/>
      <c r="R440" s="242">
        <v>175280.0</v>
      </c>
      <c r="S440" s="247"/>
      <c r="T440" s="242">
        <v>3258470.0</v>
      </c>
      <c r="U440" s="236"/>
      <c r="V440" s="236"/>
      <c r="W440" s="236"/>
      <c r="X440" s="236"/>
      <c r="Y440" s="236"/>
      <c r="Z440" s="236"/>
      <c r="AA440" s="236"/>
      <c r="AB440" s="236"/>
    </row>
    <row r="441">
      <c r="A441" s="236"/>
      <c r="B441" s="241" t="s">
        <v>3361</v>
      </c>
      <c r="C441" s="242">
        <v>2000000.0</v>
      </c>
      <c r="D441" s="248"/>
      <c r="E441" s="248"/>
      <c r="F441" s="248"/>
      <c r="G441" s="242">
        <v>164615.0</v>
      </c>
      <c r="H441" s="242">
        <v>666667.0</v>
      </c>
      <c r="I441" s="247"/>
      <c r="J441" s="247"/>
      <c r="K441" s="247"/>
      <c r="L441" s="247"/>
      <c r="M441" s="242">
        <v>1755000.0</v>
      </c>
      <c r="N441" s="247"/>
      <c r="O441" s="247"/>
      <c r="P441" s="242">
        <v>4655167.0</v>
      </c>
      <c r="Q441" s="247"/>
      <c r="R441" s="242">
        <v>175280.0</v>
      </c>
      <c r="S441" s="247"/>
      <c r="T441" s="242">
        <v>4479887.0</v>
      </c>
      <c r="U441" s="236"/>
      <c r="V441" s="236"/>
      <c r="W441" s="236"/>
      <c r="X441" s="236"/>
      <c r="Y441" s="236"/>
      <c r="Z441" s="236"/>
      <c r="AA441" s="236"/>
      <c r="AB441" s="236"/>
    </row>
    <row r="442">
      <c r="A442" s="236"/>
      <c r="B442" s="241" t="s">
        <v>3341</v>
      </c>
      <c r="C442" s="242">
        <v>2000000.0</v>
      </c>
      <c r="D442" s="248"/>
      <c r="E442" s="248"/>
      <c r="F442" s="248"/>
      <c r="G442" s="242">
        <v>159423.0</v>
      </c>
      <c r="H442" s="242">
        <v>666667.0</v>
      </c>
      <c r="I442" s="247"/>
      <c r="J442" s="247"/>
      <c r="K442" s="247"/>
      <c r="L442" s="247"/>
      <c r="M442" s="242">
        <v>1661667.0</v>
      </c>
      <c r="N442" s="247"/>
      <c r="O442" s="247"/>
      <c r="P442" s="242">
        <v>4670326.0</v>
      </c>
      <c r="Q442" s="247"/>
      <c r="R442" s="242">
        <v>175280.0</v>
      </c>
      <c r="S442" s="247"/>
      <c r="T442" s="242">
        <v>4495046.0</v>
      </c>
      <c r="U442" s="236"/>
      <c r="V442" s="236"/>
      <c r="W442" s="236"/>
      <c r="X442" s="236"/>
      <c r="Y442" s="236"/>
      <c r="Z442" s="236"/>
      <c r="AA442" s="236"/>
      <c r="AB442" s="236"/>
    </row>
    <row r="443">
      <c r="A443" s="236"/>
      <c r="B443" s="241" t="s">
        <v>3402</v>
      </c>
      <c r="C443" s="242">
        <v>2.0E7</v>
      </c>
      <c r="D443" s="248"/>
      <c r="E443" s="248"/>
      <c r="F443" s="248"/>
      <c r="G443" s="247"/>
      <c r="H443" s="247"/>
      <c r="I443" s="247"/>
      <c r="J443" s="247"/>
      <c r="K443" s="247"/>
      <c r="L443" s="247"/>
      <c r="M443" s="242">
        <v>9.9264595E7</v>
      </c>
      <c r="N443" s="247"/>
      <c r="O443" s="247"/>
      <c r="P443" s="242">
        <v>1.19264595E8</v>
      </c>
      <c r="Q443" s="242">
        <v>0.0</v>
      </c>
      <c r="R443" s="242">
        <v>0.0</v>
      </c>
      <c r="S443" s="242">
        <v>0.0</v>
      </c>
      <c r="T443" s="242">
        <f t="shared" ref="T443:T444" si="54">P443-Q443-R443-S443</f>
        <v>119264595</v>
      </c>
      <c r="U443" s="236"/>
      <c r="V443" s="236"/>
      <c r="W443" s="236"/>
      <c r="X443" s="236"/>
      <c r="Y443" s="236"/>
      <c r="Z443" s="236"/>
      <c r="AA443" s="236"/>
      <c r="AB443" s="236"/>
    </row>
    <row r="444">
      <c r="A444" s="236"/>
      <c r="B444" s="241" t="s">
        <v>3403</v>
      </c>
      <c r="C444" s="242">
        <v>2.0E7</v>
      </c>
      <c r="D444" s="248"/>
      <c r="E444" s="248"/>
      <c r="F444" s="248"/>
      <c r="G444" s="242">
        <v>885577.0</v>
      </c>
      <c r="H444" s="247"/>
      <c r="I444" s="247"/>
      <c r="J444" s="247"/>
      <c r="K444" s="247"/>
      <c r="L444" s="247"/>
      <c r="M444" s="242">
        <v>1.31135328E8</v>
      </c>
      <c r="N444" s="247"/>
      <c r="O444" s="247"/>
      <c r="P444" s="242">
        <v>1.52753366E8</v>
      </c>
      <c r="Q444" s="242">
        <v>0.0</v>
      </c>
      <c r="R444" s="242">
        <v>735000.0</v>
      </c>
      <c r="S444" s="242">
        <v>0.0</v>
      </c>
      <c r="T444" s="242">
        <f t="shared" si="54"/>
        <v>152018366</v>
      </c>
      <c r="U444" s="236"/>
      <c r="V444" s="236"/>
      <c r="W444" s="236"/>
      <c r="X444" s="236"/>
      <c r="Y444" s="236"/>
      <c r="Z444" s="236"/>
      <c r="AA444" s="236"/>
      <c r="AB444" s="236"/>
    </row>
    <row r="445">
      <c r="A445" s="230" t="s">
        <v>129</v>
      </c>
      <c r="B445" s="231" t="s">
        <v>3409</v>
      </c>
      <c r="C445" s="232" t="s">
        <v>3372</v>
      </c>
      <c r="D445" s="250"/>
      <c r="E445" s="250"/>
      <c r="F445" s="250"/>
      <c r="G445" s="232" t="s">
        <v>3376</v>
      </c>
      <c r="H445" s="232" t="s">
        <v>3301</v>
      </c>
      <c r="I445" s="232" t="s">
        <v>3302</v>
      </c>
      <c r="J445" s="232" t="s">
        <v>3303</v>
      </c>
      <c r="K445" s="232" t="s">
        <v>3304</v>
      </c>
      <c r="L445" s="232" t="s">
        <v>3377</v>
      </c>
      <c r="M445" s="232" t="s">
        <v>3378</v>
      </c>
      <c r="N445" s="232" t="s">
        <v>3379</v>
      </c>
      <c r="O445" s="232" t="s">
        <v>124</v>
      </c>
      <c r="P445" s="232" t="s">
        <v>3314</v>
      </c>
      <c r="Q445" s="234" t="s">
        <v>121</v>
      </c>
      <c r="R445" s="234" t="s">
        <v>3309</v>
      </c>
      <c r="S445" s="234" t="s">
        <v>3310</v>
      </c>
      <c r="T445" s="235" t="s">
        <v>3315</v>
      </c>
      <c r="U445" s="236"/>
      <c r="V445" s="236"/>
      <c r="W445" s="236"/>
      <c r="X445" s="236"/>
      <c r="Y445" s="236"/>
      <c r="Z445" s="236"/>
      <c r="AA445" s="236"/>
      <c r="AB445" s="236"/>
    </row>
    <row r="446">
      <c r="A446" s="237"/>
      <c r="B446" s="238" t="s">
        <v>3380</v>
      </c>
      <c r="C446" s="239">
        <f>sum(C447)</f>
        <v>55000000</v>
      </c>
      <c r="D446" s="240"/>
      <c r="E446" s="240"/>
      <c r="F446" s="240"/>
      <c r="G446" s="239">
        <f t="shared" ref="G446:T446" si="55">sum(G447)</f>
        <v>0</v>
      </c>
      <c r="H446" s="239">
        <f t="shared" si="55"/>
        <v>0</v>
      </c>
      <c r="I446" s="239">
        <f t="shared" si="55"/>
        <v>0</v>
      </c>
      <c r="J446" s="239">
        <f t="shared" si="55"/>
        <v>0</v>
      </c>
      <c r="K446" s="239">
        <f t="shared" si="55"/>
        <v>0</v>
      </c>
      <c r="L446" s="239">
        <f t="shared" si="55"/>
        <v>0</v>
      </c>
      <c r="M446" s="239">
        <f t="shared" si="55"/>
        <v>0</v>
      </c>
      <c r="N446" s="239">
        <f t="shared" si="55"/>
        <v>0</v>
      </c>
      <c r="O446" s="239">
        <f t="shared" si="55"/>
        <v>0</v>
      </c>
      <c r="P446" s="239">
        <f t="shared" si="55"/>
        <v>55000000</v>
      </c>
      <c r="Q446" s="239">
        <f t="shared" si="55"/>
        <v>0</v>
      </c>
      <c r="R446" s="239">
        <f t="shared" si="55"/>
        <v>0</v>
      </c>
      <c r="S446" s="239">
        <f t="shared" si="55"/>
        <v>0</v>
      </c>
      <c r="T446" s="239">
        <f t="shared" si="55"/>
        <v>55000000</v>
      </c>
      <c r="U446" s="236"/>
      <c r="V446" s="236"/>
      <c r="W446" s="236"/>
      <c r="X446" s="236"/>
      <c r="Y446" s="236"/>
      <c r="Z446" s="236"/>
      <c r="AA446" s="236"/>
      <c r="AB446" s="236"/>
    </row>
    <row r="447">
      <c r="A447" s="236"/>
      <c r="B447" s="241" t="s">
        <v>3340</v>
      </c>
      <c r="C447" s="242">
        <v>5.5E7</v>
      </c>
      <c r="D447" s="248"/>
      <c r="E447" s="248"/>
      <c r="F447" s="248"/>
      <c r="G447" s="242">
        <v>0.0</v>
      </c>
      <c r="H447" s="242">
        <v>0.0</v>
      </c>
      <c r="I447" s="242">
        <v>0.0</v>
      </c>
      <c r="J447" s="242">
        <v>0.0</v>
      </c>
      <c r="K447" s="242">
        <v>0.0</v>
      </c>
      <c r="L447" s="242">
        <v>0.0</v>
      </c>
      <c r="M447" s="242">
        <v>0.0</v>
      </c>
      <c r="N447" s="242">
        <v>0.0</v>
      </c>
      <c r="O447" s="242">
        <v>0.0</v>
      </c>
      <c r="P447" s="242">
        <f>sum(C447:N447)</f>
        <v>55000000</v>
      </c>
      <c r="Q447" s="242">
        <v>0.0</v>
      </c>
      <c r="R447" s="242">
        <v>0.0</v>
      </c>
      <c r="S447" s="242">
        <v>0.0</v>
      </c>
      <c r="T447" s="242">
        <f>P447-Q447-R447-S447</f>
        <v>55000000</v>
      </c>
      <c r="U447" s="236"/>
      <c r="V447" s="236"/>
      <c r="W447" s="236"/>
      <c r="X447" s="236"/>
      <c r="Y447" s="236"/>
      <c r="Z447" s="236"/>
      <c r="AA447" s="236"/>
      <c r="AB447" s="236"/>
    </row>
    <row r="448">
      <c r="A448" s="237"/>
      <c r="B448" s="238" t="s">
        <v>3381</v>
      </c>
      <c r="C448" s="239">
        <f>sum(C517:C518)</f>
        <v>40000000</v>
      </c>
      <c r="D448" s="240"/>
      <c r="E448" s="240"/>
      <c r="F448" s="240"/>
      <c r="G448" s="239">
        <f t="shared" ref="G448:T448" si="56">sum(G517:G518)</f>
        <v>885577</v>
      </c>
      <c r="H448" s="239">
        <f t="shared" si="56"/>
        <v>0</v>
      </c>
      <c r="I448" s="239">
        <f t="shared" si="56"/>
        <v>0</v>
      </c>
      <c r="J448" s="239">
        <f t="shared" si="56"/>
        <v>0</v>
      </c>
      <c r="K448" s="239">
        <f t="shared" si="56"/>
        <v>0</v>
      </c>
      <c r="L448" s="239">
        <f t="shared" si="56"/>
        <v>0</v>
      </c>
      <c r="M448" s="239">
        <f t="shared" si="56"/>
        <v>230399923</v>
      </c>
      <c r="N448" s="239">
        <f t="shared" si="56"/>
        <v>0</v>
      </c>
      <c r="O448" s="239">
        <f t="shared" si="56"/>
        <v>0</v>
      </c>
      <c r="P448" s="239">
        <f t="shared" si="56"/>
        <v>272017961</v>
      </c>
      <c r="Q448" s="239">
        <f t="shared" si="56"/>
        <v>0</v>
      </c>
      <c r="R448" s="239">
        <f t="shared" si="56"/>
        <v>735000</v>
      </c>
      <c r="S448" s="239">
        <f t="shared" si="56"/>
        <v>0</v>
      </c>
      <c r="T448" s="239">
        <f t="shared" si="56"/>
        <v>271282961</v>
      </c>
      <c r="U448" s="236"/>
      <c r="V448" s="236"/>
      <c r="W448" s="236"/>
      <c r="X448" s="236"/>
      <c r="Y448" s="236"/>
      <c r="Z448" s="236"/>
      <c r="AA448" s="236"/>
      <c r="AB448" s="236"/>
    </row>
    <row r="449">
      <c r="A449" s="51"/>
      <c r="B449" s="51"/>
      <c r="C449" s="51"/>
      <c r="D449" s="245"/>
      <c r="E449" s="245"/>
      <c r="F449" s="245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236"/>
      <c r="V449" s="236"/>
      <c r="W449" s="236"/>
      <c r="X449" s="236"/>
      <c r="Y449" s="236"/>
      <c r="Z449" s="236"/>
      <c r="AA449" s="236"/>
      <c r="AB449" s="236"/>
    </row>
    <row r="450">
      <c r="A450" s="237"/>
      <c r="B450" s="238" t="s">
        <v>3382</v>
      </c>
      <c r="C450" s="246"/>
      <c r="D450" s="240"/>
      <c r="E450" s="240"/>
      <c r="F450" s="240"/>
      <c r="G450" s="246"/>
      <c r="H450" s="246"/>
      <c r="I450" s="246"/>
      <c r="J450" s="246"/>
      <c r="K450" s="246"/>
      <c r="L450" s="246"/>
      <c r="M450" s="246"/>
      <c r="N450" s="246"/>
      <c r="O450" s="246"/>
      <c r="P450" s="246"/>
      <c r="Q450" s="246"/>
      <c r="R450" s="246"/>
      <c r="S450" s="246"/>
      <c r="T450" s="246"/>
      <c r="U450" s="236"/>
      <c r="V450" s="236"/>
      <c r="W450" s="236"/>
      <c r="X450" s="236"/>
      <c r="Y450" s="236"/>
      <c r="Z450" s="236"/>
      <c r="AA450" s="236"/>
      <c r="AB450" s="236"/>
    </row>
    <row r="451">
      <c r="A451" s="236"/>
      <c r="B451" s="236"/>
      <c r="C451" s="247"/>
      <c r="D451" s="248"/>
      <c r="E451" s="248"/>
      <c r="F451" s="248"/>
      <c r="G451" s="247"/>
      <c r="H451" s="247"/>
      <c r="I451" s="247"/>
      <c r="J451" s="247"/>
      <c r="K451" s="247"/>
      <c r="L451" s="247"/>
      <c r="M451" s="247"/>
      <c r="N451" s="247"/>
      <c r="O451" s="247"/>
      <c r="P451" s="247"/>
      <c r="Q451" s="247"/>
      <c r="R451" s="247"/>
      <c r="S451" s="247"/>
      <c r="T451" s="247"/>
      <c r="U451" s="236"/>
      <c r="V451" s="236"/>
      <c r="W451" s="236"/>
      <c r="X451" s="236"/>
      <c r="Y451" s="236"/>
      <c r="Z451" s="236"/>
      <c r="AA451" s="236"/>
      <c r="AB451" s="236"/>
    </row>
    <row r="452">
      <c r="A452" s="237"/>
      <c r="B452" s="238" t="s">
        <v>3383</v>
      </c>
      <c r="C452" s="239">
        <f>sum(C453:C461)</f>
        <v>30166667</v>
      </c>
      <c r="D452" s="240"/>
      <c r="E452" s="240"/>
      <c r="F452" s="240"/>
      <c r="G452" s="239">
        <f t="shared" ref="G452:T452" si="57">sum(G453:G461)</f>
        <v>602051</v>
      </c>
      <c r="H452" s="239">
        <f t="shared" si="57"/>
        <v>0</v>
      </c>
      <c r="I452" s="239">
        <f t="shared" si="57"/>
        <v>0</v>
      </c>
      <c r="J452" s="239">
        <f t="shared" si="57"/>
        <v>0</v>
      </c>
      <c r="K452" s="239">
        <f t="shared" si="57"/>
        <v>0</v>
      </c>
      <c r="L452" s="239">
        <f t="shared" si="57"/>
        <v>0</v>
      </c>
      <c r="M452" s="239">
        <f t="shared" si="57"/>
        <v>54501585</v>
      </c>
      <c r="N452" s="239">
        <f t="shared" si="57"/>
        <v>0</v>
      </c>
      <c r="O452" s="239">
        <f t="shared" si="57"/>
        <v>0</v>
      </c>
      <c r="P452" s="239">
        <f t="shared" si="57"/>
        <v>84726503</v>
      </c>
      <c r="Q452" s="239">
        <f t="shared" si="57"/>
        <v>0</v>
      </c>
      <c r="R452" s="239">
        <f t="shared" si="57"/>
        <v>525840</v>
      </c>
      <c r="S452" s="239">
        <f t="shared" si="57"/>
        <v>0</v>
      </c>
      <c r="T452" s="239">
        <f t="shared" si="57"/>
        <v>84200663</v>
      </c>
      <c r="U452" s="236"/>
      <c r="V452" s="236"/>
      <c r="W452" s="236"/>
      <c r="X452" s="236"/>
      <c r="Y452" s="236"/>
      <c r="Z452" s="236"/>
      <c r="AA452" s="236"/>
      <c r="AB452" s="236"/>
    </row>
    <row r="453">
      <c r="A453" s="236"/>
      <c r="B453" s="241" t="s">
        <v>209</v>
      </c>
      <c r="C453" s="242">
        <v>5000000.0</v>
      </c>
      <c r="D453" s="248"/>
      <c r="E453" s="248"/>
      <c r="F453" s="248"/>
      <c r="G453" s="247"/>
      <c r="H453" s="247"/>
      <c r="I453" s="247"/>
      <c r="J453" s="247"/>
      <c r="K453" s="247"/>
      <c r="L453" s="247"/>
      <c r="M453" s="247"/>
      <c r="N453" s="247"/>
      <c r="O453" s="247"/>
      <c r="P453" s="242">
        <v>5000000.0</v>
      </c>
      <c r="Q453" s="247"/>
      <c r="R453" s="247"/>
      <c r="S453" s="247"/>
      <c r="T453" s="242">
        <v>5000000.0</v>
      </c>
      <c r="U453" s="236"/>
      <c r="V453" s="236"/>
      <c r="W453" s="236"/>
      <c r="X453" s="236"/>
      <c r="Y453" s="236"/>
      <c r="Z453" s="236"/>
      <c r="AA453" s="236"/>
      <c r="AB453" s="236"/>
    </row>
    <row r="454">
      <c r="A454" s="236"/>
      <c r="B454" s="241" t="s">
        <v>3384</v>
      </c>
      <c r="C454" s="247"/>
      <c r="D454" s="248"/>
      <c r="E454" s="248"/>
      <c r="F454" s="248"/>
      <c r="G454" s="247"/>
      <c r="H454" s="247"/>
      <c r="I454" s="247"/>
      <c r="J454" s="247"/>
      <c r="K454" s="247"/>
      <c r="L454" s="247"/>
      <c r="M454" s="247"/>
      <c r="N454" s="247"/>
      <c r="O454" s="247"/>
      <c r="P454" s="242">
        <v>66667.0</v>
      </c>
      <c r="Q454" s="247"/>
      <c r="R454" s="247"/>
      <c r="S454" s="247"/>
      <c r="T454" s="242">
        <v>66667.0</v>
      </c>
      <c r="U454" s="236"/>
      <c r="V454" s="236"/>
      <c r="W454" s="236"/>
      <c r="X454" s="236"/>
      <c r="Y454" s="236"/>
      <c r="Z454" s="236"/>
      <c r="AA454" s="236"/>
      <c r="AB454" s="236"/>
    </row>
    <row r="455">
      <c r="A455" s="236"/>
      <c r="B455" s="241" t="s">
        <v>3385</v>
      </c>
      <c r="C455" s="242">
        <v>3250000.0</v>
      </c>
      <c r="D455" s="248"/>
      <c r="E455" s="248"/>
      <c r="F455" s="248"/>
      <c r="G455" s="242">
        <v>15625.0</v>
      </c>
      <c r="H455" s="247"/>
      <c r="I455" s="247"/>
      <c r="J455" s="247"/>
      <c r="K455" s="247"/>
      <c r="L455" s="247"/>
      <c r="M455" s="242">
        <v>9970747.0</v>
      </c>
      <c r="N455" s="247"/>
      <c r="O455" s="247"/>
      <c r="P455" s="242">
        <v>1.307896E7</v>
      </c>
      <c r="Q455" s="247"/>
      <c r="R455" s="247"/>
      <c r="S455" s="247"/>
      <c r="T455" s="242">
        <v>1.307896E7</v>
      </c>
      <c r="U455" s="236"/>
      <c r="V455" s="236"/>
      <c r="W455" s="236"/>
      <c r="X455" s="236"/>
      <c r="Y455" s="236"/>
      <c r="Z455" s="236"/>
      <c r="AA455" s="236"/>
      <c r="AB455" s="236"/>
    </row>
    <row r="456">
      <c r="A456" s="236"/>
      <c r="B456" s="241" t="s">
        <v>3343</v>
      </c>
      <c r="C456" s="242">
        <v>3250000.0</v>
      </c>
      <c r="D456" s="248"/>
      <c r="E456" s="248"/>
      <c r="F456" s="248"/>
      <c r="G456" s="242">
        <v>195000.0</v>
      </c>
      <c r="H456" s="247"/>
      <c r="I456" s="247"/>
      <c r="J456" s="247"/>
      <c r="K456" s="247"/>
      <c r="L456" s="247"/>
      <c r="M456" s="242">
        <v>2.0211186E7</v>
      </c>
      <c r="N456" s="247"/>
      <c r="O456" s="247"/>
      <c r="P456" s="242">
        <v>2.3712311E7</v>
      </c>
      <c r="Q456" s="247"/>
      <c r="R456" s="247"/>
      <c r="S456" s="247"/>
      <c r="T456" s="242">
        <v>2.3712311E7</v>
      </c>
      <c r="U456" s="236"/>
      <c r="V456" s="236"/>
      <c r="W456" s="236"/>
      <c r="X456" s="236"/>
      <c r="Y456" s="236"/>
      <c r="Z456" s="236"/>
      <c r="AA456" s="236"/>
      <c r="AB456" s="236"/>
    </row>
    <row r="457">
      <c r="A457" s="236"/>
      <c r="B457" s="241" t="s">
        <v>201</v>
      </c>
      <c r="C457" s="242">
        <v>2166667.0</v>
      </c>
      <c r="D457" s="248"/>
      <c r="E457" s="248"/>
      <c r="F457" s="248"/>
      <c r="G457" s="242">
        <v>0.0</v>
      </c>
      <c r="H457" s="247"/>
      <c r="I457" s="247"/>
      <c r="J457" s="247"/>
      <c r="K457" s="247"/>
      <c r="L457" s="247"/>
      <c r="M457" s="242">
        <v>1.030698E7</v>
      </c>
      <c r="N457" s="247"/>
      <c r="O457" s="247"/>
      <c r="P457" s="242">
        <v>1.3140313E7</v>
      </c>
      <c r="Q457" s="247"/>
      <c r="R457" s="242">
        <v>175280.0</v>
      </c>
      <c r="S457" s="247"/>
      <c r="T457" s="242">
        <v>1.2965033E7</v>
      </c>
      <c r="U457" s="236"/>
      <c r="V457" s="236"/>
      <c r="W457" s="236"/>
      <c r="X457" s="236"/>
      <c r="Y457" s="236"/>
      <c r="Z457" s="236"/>
      <c r="AA457" s="236"/>
      <c r="AB457" s="236"/>
    </row>
    <row r="458">
      <c r="A458" s="236"/>
      <c r="B458" s="241" t="s">
        <v>204</v>
      </c>
      <c r="C458" s="242">
        <v>2166667.0</v>
      </c>
      <c r="D458" s="248"/>
      <c r="E458" s="248"/>
      <c r="F458" s="248"/>
      <c r="G458" s="242">
        <v>46875.0</v>
      </c>
      <c r="H458" s="247"/>
      <c r="I458" s="247"/>
      <c r="J458" s="247"/>
      <c r="K458" s="247"/>
      <c r="L458" s="247"/>
      <c r="M458" s="242">
        <v>1.4012672E7</v>
      </c>
      <c r="N458" s="247"/>
      <c r="O458" s="247"/>
      <c r="P458" s="242">
        <v>1.676788E7</v>
      </c>
      <c r="Q458" s="247"/>
      <c r="R458" s="242">
        <v>175280.0</v>
      </c>
      <c r="S458" s="247"/>
      <c r="T458" s="242">
        <v>1.65926E7</v>
      </c>
      <c r="U458" s="236"/>
      <c r="V458" s="236"/>
      <c r="W458" s="236"/>
      <c r="X458" s="236"/>
      <c r="Y458" s="236"/>
      <c r="Z458" s="236"/>
      <c r="AA458" s="236"/>
      <c r="AB458" s="236"/>
    </row>
    <row r="459">
      <c r="A459" s="236"/>
      <c r="B459" s="241" t="s">
        <v>3386</v>
      </c>
      <c r="C459" s="242">
        <v>6666667.0</v>
      </c>
      <c r="D459" s="248"/>
      <c r="E459" s="248"/>
      <c r="F459" s="248"/>
      <c r="G459" s="242">
        <v>0.0</v>
      </c>
      <c r="H459" s="247"/>
      <c r="I459" s="247"/>
      <c r="J459" s="247"/>
      <c r="K459" s="247"/>
      <c r="L459" s="247"/>
      <c r="M459" s="247"/>
      <c r="N459" s="247"/>
      <c r="O459" s="247"/>
      <c r="P459" s="242">
        <v>5333769.0</v>
      </c>
      <c r="Q459" s="247"/>
      <c r="R459" s="247"/>
      <c r="S459" s="247"/>
      <c r="T459" s="242">
        <v>5333769.0</v>
      </c>
      <c r="U459" s="236"/>
      <c r="V459" s="236"/>
      <c r="W459" s="236"/>
      <c r="X459" s="236"/>
      <c r="Y459" s="236"/>
      <c r="Z459" s="236"/>
      <c r="AA459" s="236"/>
      <c r="AB459" s="236"/>
    </row>
    <row r="460">
      <c r="A460" s="236"/>
      <c r="B460" s="241" t="s">
        <v>3345</v>
      </c>
      <c r="C460" s="242">
        <v>3333333.0</v>
      </c>
      <c r="D460" s="248"/>
      <c r="E460" s="248"/>
      <c r="F460" s="248"/>
      <c r="G460" s="242">
        <v>136218.0</v>
      </c>
      <c r="H460" s="247"/>
      <c r="I460" s="247"/>
      <c r="J460" s="247"/>
      <c r="K460" s="247"/>
      <c r="L460" s="247"/>
      <c r="M460" s="247"/>
      <c r="N460" s="247"/>
      <c r="O460" s="247"/>
      <c r="P460" s="242">
        <v>3084936.0</v>
      </c>
      <c r="Q460" s="247"/>
      <c r="R460" s="247"/>
      <c r="S460" s="247"/>
      <c r="T460" s="242">
        <v>3084936.0</v>
      </c>
      <c r="U460" s="236"/>
      <c r="V460" s="236"/>
      <c r="W460" s="236"/>
      <c r="X460" s="236"/>
      <c r="Y460" s="236"/>
      <c r="Z460" s="236"/>
      <c r="AA460" s="236"/>
      <c r="AB460" s="236"/>
    </row>
    <row r="461">
      <c r="A461" s="236"/>
      <c r="B461" s="241" t="s">
        <v>3319</v>
      </c>
      <c r="C461" s="242">
        <v>4333333.0</v>
      </c>
      <c r="D461" s="248"/>
      <c r="E461" s="248"/>
      <c r="F461" s="248"/>
      <c r="G461" s="242">
        <v>208333.0</v>
      </c>
      <c r="H461" s="247"/>
      <c r="I461" s="247"/>
      <c r="J461" s="247"/>
      <c r="K461" s="247"/>
      <c r="L461" s="247"/>
      <c r="M461" s="247"/>
      <c r="N461" s="247"/>
      <c r="O461" s="247"/>
      <c r="P461" s="242">
        <v>4541667.0</v>
      </c>
      <c r="Q461" s="247"/>
      <c r="R461" s="242">
        <v>175280.0</v>
      </c>
      <c r="S461" s="247"/>
      <c r="T461" s="242">
        <v>4366387.0</v>
      </c>
      <c r="U461" s="236"/>
      <c r="V461" s="236"/>
      <c r="W461" s="236"/>
      <c r="X461" s="236"/>
      <c r="Y461" s="236"/>
      <c r="Z461" s="236"/>
      <c r="AA461" s="236"/>
      <c r="AB461" s="236"/>
    </row>
    <row r="462">
      <c r="A462" s="237"/>
      <c r="B462" s="238" t="s">
        <v>3387</v>
      </c>
      <c r="C462" s="239">
        <f>sum(C463:C464)</f>
        <v>13333333</v>
      </c>
      <c r="D462" s="240"/>
      <c r="E462" s="240"/>
      <c r="F462" s="240"/>
      <c r="G462" s="239">
        <f t="shared" ref="G462:T462" si="58">sum(G463:G464)</f>
        <v>0</v>
      </c>
      <c r="H462" s="239">
        <f t="shared" si="58"/>
        <v>0</v>
      </c>
      <c r="I462" s="239">
        <f t="shared" si="58"/>
        <v>0</v>
      </c>
      <c r="J462" s="239">
        <f t="shared" si="58"/>
        <v>0</v>
      </c>
      <c r="K462" s="239">
        <f t="shared" si="58"/>
        <v>0</v>
      </c>
      <c r="L462" s="239">
        <f t="shared" si="58"/>
        <v>0</v>
      </c>
      <c r="M462" s="239">
        <f t="shared" si="58"/>
        <v>0</v>
      </c>
      <c r="N462" s="239">
        <f t="shared" si="58"/>
        <v>0</v>
      </c>
      <c r="O462" s="239">
        <f t="shared" si="58"/>
        <v>0</v>
      </c>
      <c r="P462" s="239">
        <f t="shared" si="58"/>
        <v>13333333</v>
      </c>
      <c r="Q462" s="239">
        <f t="shared" si="58"/>
        <v>0</v>
      </c>
      <c r="R462" s="239">
        <f t="shared" si="58"/>
        <v>0</v>
      </c>
      <c r="S462" s="239">
        <f t="shared" si="58"/>
        <v>0</v>
      </c>
      <c r="T462" s="239">
        <f t="shared" si="58"/>
        <v>13333333</v>
      </c>
      <c r="U462" s="236"/>
      <c r="V462" s="236"/>
      <c r="W462" s="236"/>
      <c r="X462" s="236"/>
      <c r="Y462" s="236"/>
      <c r="Z462" s="236"/>
      <c r="AA462" s="236"/>
      <c r="AB462" s="236"/>
    </row>
    <row r="463">
      <c r="A463" s="236"/>
      <c r="B463" s="241" t="s">
        <v>251</v>
      </c>
      <c r="C463" s="242">
        <v>5000000.0</v>
      </c>
      <c r="D463" s="248"/>
      <c r="E463" s="248"/>
      <c r="F463" s="248"/>
      <c r="G463" s="247"/>
      <c r="H463" s="247"/>
      <c r="I463" s="247"/>
      <c r="J463" s="247"/>
      <c r="K463" s="247"/>
      <c r="L463" s="247"/>
      <c r="M463" s="247"/>
      <c r="N463" s="247"/>
      <c r="O463" s="247"/>
      <c r="P463" s="242">
        <v>5000000.0</v>
      </c>
      <c r="Q463" s="247"/>
      <c r="R463" s="247"/>
      <c r="S463" s="247"/>
      <c r="T463" s="242">
        <v>5000000.0</v>
      </c>
      <c r="U463" s="236"/>
      <c r="V463" s="236"/>
      <c r="W463" s="236"/>
      <c r="X463" s="236"/>
      <c r="Y463" s="236"/>
      <c r="Z463" s="236"/>
      <c r="AA463" s="236"/>
      <c r="AB463" s="236"/>
    </row>
    <row r="464">
      <c r="A464" s="236"/>
      <c r="B464" s="241" t="s">
        <v>242</v>
      </c>
      <c r="C464" s="242">
        <v>8333333.0</v>
      </c>
      <c r="D464" s="248"/>
      <c r="E464" s="248"/>
      <c r="F464" s="248"/>
      <c r="G464" s="247"/>
      <c r="H464" s="247"/>
      <c r="I464" s="247"/>
      <c r="J464" s="247"/>
      <c r="K464" s="247"/>
      <c r="L464" s="247"/>
      <c r="M464" s="247"/>
      <c r="N464" s="247"/>
      <c r="O464" s="247"/>
      <c r="P464" s="242">
        <v>8333333.0</v>
      </c>
      <c r="Q464" s="247"/>
      <c r="R464" s="247"/>
      <c r="S464" s="247"/>
      <c r="T464" s="242">
        <v>8333333.0</v>
      </c>
      <c r="U464" s="236"/>
      <c r="V464" s="236"/>
      <c r="W464" s="236"/>
      <c r="X464" s="236"/>
      <c r="Y464" s="236"/>
      <c r="Z464" s="236"/>
      <c r="AA464" s="236"/>
      <c r="AB464" s="236"/>
    </row>
    <row r="465">
      <c r="A465" s="237"/>
      <c r="B465" s="238" t="s">
        <v>3388</v>
      </c>
      <c r="C465" s="239">
        <f>sum(C466:C476)</f>
        <v>75366666</v>
      </c>
      <c r="D465" s="240"/>
      <c r="E465" s="240"/>
      <c r="F465" s="240"/>
      <c r="G465" s="239">
        <f t="shared" ref="G465:T465" si="59">sum(G466:G476)</f>
        <v>2438520</v>
      </c>
      <c r="H465" s="239">
        <f t="shared" si="59"/>
        <v>1133334</v>
      </c>
      <c r="I465" s="239">
        <f t="shared" si="59"/>
        <v>0</v>
      </c>
      <c r="J465" s="239">
        <f t="shared" si="59"/>
        <v>666667</v>
      </c>
      <c r="K465" s="239">
        <f t="shared" si="59"/>
        <v>0</v>
      </c>
      <c r="L465" s="239">
        <f t="shared" si="59"/>
        <v>150000</v>
      </c>
      <c r="M465" s="239">
        <f t="shared" si="59"/>
        <v>0</v>
      </c>
      <c r="N465" s="239">
        <f t="shared" si="59"/>
        <v>0</v>
      </c>
      <c r="O465" s="239">
        <f t="shared" si="59"/>
        <v>0</v>
      </c>
      <c r="P465" s="239">
        <f t="shared" si="59"/>
        <v>79811048</v>
      </c>
      <c r="Q465" s="239">
        <f t="shared" si="59"/>
        <v>0</v>
      </c>
      <c r="R465" s="239">
        <f t="shared" si="59"/>
        <v>1822520</v>
      </c>
      <c r="S465" s="239">
        <f t="shared" si="59"/>
        <v>3333333</v>
      </c>
      <c r="T465" s="239">
        <f t="shared" si="59"/>
        <v>74655194</v>
      </c>
      <c r="U465" s="236"/>
      <c r="V465" s="236"/>
      <c r="W465" s="236"/>
      <c r="X465" s="236"/>
      <c r="Y465" s="236"/>
      <c r="Z465" s="236"/>
      <c r="AA465" s="236"/>
      <c r="AB465" s="236"/>
    </row>
    <row r="466">
      <c r="A466" s="236"/>
      <c r="B466" s="249" t="s">
        <v>3389</v>
      </c>
      <c r="C466" s="242">
        <v>8333333.0</v>
      </c>
      <c r="D466" s="248"/>
      <c r="E466" s="248"/>
      <c r="F466" s="248"/>
      <c r="G466" s="247"/>
      <c r="H466" s="247"/>
      <c r="I466" s="247"/>
      <c r="J466" s="247"/>
      <c r="K466" s="247"/>
      <c r="L466" s="247"/>
      <c r="M466" s="247"/>
      <c r="N466" s="247"/>
      <c r="O466" s="247"/>
      <c r="P466" s="242">
        <v>8333333.0</v>
      </c>
      <c r="Q466" s="247"/>
      <c r="R466" s="242">
        <v>245000.0</v>
      </c>
      <c r="S466" s="247"/>
      <c r="T466" s="242">
        <v>8088333.0</v>
      </c>
      <c r="U466" s="236"/>
      <c r="V466" s="236"/>
      <c r="W466" s="236"/>
      <c r="X466" s="236"/>
      <c r="Y466" s="236"/>
      <c r="Z466" s="236"/>
      <c r="AA466" s="236"/>
      <c r="AB466" s="236"/>
    </row>
    <row r="467">
      <c r="A467" s="236"/>
      <c r="B467" s="249" t="s">
        <v>213</v>
      </c>
      <c r="C467" s="242">
        <v>3.0333333E7</v>
      </c>
      <c r="D467" s="248"/>
      <c r="E467" s="248"/>
      <c r="F467" s="248"/>
      <c r="G467" s="247"/>
      <c r="H467" s="247"/>
      <c r="I467" s="247"/>
      <c r="J467" s="247"/>
      <c r="K467" s="247"/>
      <c r="L467" s="247"/>
      <c r="M467" s="247"/>
      <c r="N467" s="247"/>
      <c r="O467" s="247"/>
      <c r="P467" s="242">
        <v>3.0333333E7</v>
      </c>
      <c r="Q467" s="247"/>
      <c r="R467" s="247"/>
      <c r="S467" s="247"/>
      <c r="T467" s="242">
        <v>3.0333333E7</v>
      </c>
      <c r="U467" s="236"/>
      <c r="V467" s="236"/>
      <c r="W467" s="236"/>
      <c r="X467" s="236"/>
      <c r="Y467" s="236"/>
      <c r="Z467" s="236"/>
      <c r="AA467" s="236"/>
      <c r="AB467" s="236"/>
    </row>
    <row r="468">
      <c r="A468" s="236"/>
      <c r="B468" s="241" t="s">
        <v>221</v>
      </c>
      <c r="C468" s="242">
        <v>5333333.0</v>
      </c>
      <c r="D468" s="248"/>
      <c r="E468" s="248"/>
      <c r="F468" s="248"/>
      <c r="G468" s="247"/>
      <c r="H468" s="247"/>
      <c r="I468" s="247"/>
      <c r="J468" s="247"/>
      <c r="K468" s="247"/>
      <c r="L468" s="247"/>
      <c r="M468" s="247"/>
      <c r="N468" s="247"/>
      <c r="O468" s="247"/>
      <c r="P468" s="242">
        <v>5333333.0</v>
      </c>
      <c r="Q468" s="247"/>
      <c r="R468" s="242">
        <v>175280.0</v>
      </c>
      <c r="S468" s="247"/>
      <c r="T468" s="242">
        <v>5158053.0</v>
      </c>
      <c r="U468" s="236"/>
      <c r="V468" s="236"/>
      <c r="W468" s="236"/>
      <c r="X468" s="236"/>
      <c r="Y468" s="236"/>
      <c r="Z468" s="236"/>
      <c r="AA468" s="236"/>
      <c r="AB468" s="236"/>
    </row>
    <row r="469">
      <c r="A469" s="236"/>
      <c r="B469" s="241" t="s">
        <v>3347</v>
      </c>
      <c r="C469" s="242">
        <v>5000000.0</v>
      </c>
      <c r="D469" s="248"/>
      <c r="E469" s="248"/>
      <c r="F469" s="248"/>
      <c r="G469" s="247"/>
      <c r="H469" s="247"/>
      <c r="I469" s="247"/>
      <c r="J469" s="247"/>
      <c r="K469" s="247"/>
      <c r="L469" s="247"/>
      <c r="M469" s="247"/>
      <c r="N469" s="247"/>
      <c r="O469" s="247"/>
      <c r="P469" s="242">
        <v>4890635.0</v>
      </c>
      <c r="Q469" s="247"/>
      <c r="R469" s="242">
        <v>175280.0</v>
      </c>
      <c r="S469" s="247"/>
      <c r="T469" s="242">
        <v>4715355.0</v>
      </c>
      <c r="U469" s="236"/>
      <c r="V469" s="236"/>
      <c r="W469" s="236"/>
      <c r="X469" s="236"/>
      <c r="Y469" s="236"/>
      <c r="Z469" s="236"/>
      <c r="AA469" s="236"/>
      <c r="AB469" s="236"/>
    </row>
    <row r="470">
      <c r="A470" s="236"/>
      <c r="B470" s="241" t="s">
        <v>245</v>
      </c>
      <c r="C470" s="242">
        <v>2100000.0</v>
      </c>
      <c r="D470" s="248"/>
      <c r="E470" s="248"/>
      <c r="F470" s="248"/>
      <c r="G470" s="242">
        <v>0.0</v>
      </c>
      <c r="H470" s="242">
        <v>566667.0</v>
      </c>
      <c r="I470" s="247"/>
      <c r="J470" s="242">
        <v>0.0</v>
      </c>
      <c r="K470" s="247"/>
      <c r="L470" s="247"/>
      <c r="M470" s="247"/>
      <c r="N470" s="247"/>
      <c r="O470" s="247"/>
      <c r="P470" s="242">
        <v>2662935.0</v>
      </c>
      <c r="Q470" s="247"/>
      <c r="R470" s="242">
        <v>175280.0</v>
      </c>
      <c r="S470" s="247"/>
      <c r="T470" s="242">
        <v>2487655.0</v>
      </c>
      <c r="U470" s="236"/>
      <c r="V470" s="236"/>
      <c r="W470" s="236"/>
      <c r="X470" s="236"/>
      <c r="Y470" s="236"/>
      <c r="Z470" s="236"/>
      <c r="AA470" s="236"/>
      <c r="AB470" s="236"/>
    </row>
    <row r="471">
      <c r="A471" s="236"/>
      <c r="B471" s="241" t="s">
        <v>249</v>
      </c>
      <c r="C471" s="242">
        <v>2100000.0</v>
      </c>
      <c r="D471" s="248"/>
      <c r="E471" s="248"/>
      <c r="F471" s="248"/>
      <c r="G471" s="242">
        <v>145082.0</v>
      </c>
      <c r="H471" s="242">
        <v>566667.0</v>
      </c>
      <c r="I471" s="247"/>
      <c r="J471" s="242">
        <v>666667.0</v>
      </c>
      <c r="K471" s="247"/>
      <c r="L471" s="247"/>
      <c r="M471" s="247"/>
      <c r="N471" s="247"/>
      <c r="O471" s="247"/>
      <c r="P471" s="242">
        <v>3720489.0</v>
      </c>
      <c r="Q471" s="247"/>
      <c r="R471" s="242">
        <v>175280.0</v>
      </c>
      <c r="S471" s="242">
        <v>1333333.0</v>
      </c>
      <c r="T471" s="242">
        <v>2211875.0</v>
      </c>
      <c r="U471" s="236"/>
      <c r="V471" s="236"/>
      <c r="W471" s="236"/>
      <c r="X471" s="236"/>
      <c r="Y471" s="236"/>
      <c r="Z471" s="236"/>
      <c r="AA471" s="236"/>
      <c r="AB471" s="236"/>
    </row>
    <row r="472">
      <c r="A472" s="236"/>
      <c r="B472" s="241" t="s">
        <v>3390</v>
      </c>
      <c r="C472" s="242">
        <v>2666667.0</v>
      </c>
      <c r="D472" s="248"/>
      <c r="E472" s="248"/>
      <c r="F472" s="248"/>
      <c r="G472" s="242">
        <v>0.0</v>
      </c>
      <c r="H472" s="247"/>
      <c r="I472" s="247"/>
      <c r="J472" s="247"/>
      <c r="K472" s="247"/>
      <c r="L472" s="247"/>
      <c r="M472" s="247"/>
      <c r="N472" s="247"/>
      <c r="O472" s="247"/>
      <c r="P472" s="242">
        <v>2461538.0</v>
      </c>
      <c r="Q472" s="247"/>
      <c r="R472" s="247"/>
      <c r="S472" s="247"/>
      <c r="T472" s="242">
        <v>2461538.0</v>
      </c>
      <c r="U472" s="236"/>
      <c r="V472" s="236"/>
      <c r="W472" s="236"/>
      <c r="X472" s="236"/>
      <c r="Y472" s="236"/>
      <c r="Z472" s="236"/>
      <c r="AA472" s="236"/>
      <c r="AB472" s="236"/>
    </row>
    <row r="473">
      <c r="A473" s="236"/>
      <c r="B473" s="241" t="s">
        <v>3339</v>
      </c>
      <c r="C473" s="242">
        <v>4000000.0</v>
      </c>
      <c r="D473" s="248"/>
      <c r="E473" s="248"/>
      <c r="F473" s="248"/>
      <c r="G473" s="242">
        <v>95000.0</v>
      </c>
      <c r="H473" s="242">
        <v>0.0</v>
      </c>
      <c r="I473" s="247"/>
      <c r="J473" s="242">
        <v>0.0</v>
      </c>
      <c r="K473" s="247"/>
      <c r="L473" s="242">
        <v>50000.0</v>
      </c>
      <c r="M473" s="247"/>
      <c r="N473" s="247"/>
      <c r="O473" s="247"/>
      <c r="P473" s="242">
        <v>4134157.0</v>
      </c>
      <c r="Q473" s="247"/>
      <c r="R473" s="242">
        <v>175280.0</v>
      </c>
      <c r="S473" s="242">
        <v>2000000.0</v>
      </c>
      <c r="T473" s="242">
        <v>1958877.0</v>
      </c>
      <c r="U473" s="236"/>
      <c r="V473" s="236"/>
      <c r="W473" s="236"/>
      <c r="X473" s="236"/>
      <c r="Y473" s="236"/>
      <c r="Z473" s="236"/>
      <c r="AA473" s="236"/>
      <c r="AB473" s="236"/>
    </row>
    <row r="474">
      <c r="A474" s="236"/>
      <c r="B474" s="241" t="s">
        <v>258</v>
      </c>
      <c r="C474" s="242">
        <v>4000000.0</v>
      </c>
      <c r="D474" s="248"/>
      <c r="E474" s="248"/>
      <c r="F474" s="248"/>
      <c r="G474" s="242">
        <v>200179.0</v>
      </c>
      <c r="H474" s="242">
        <v>0.0</v>
      </c>
      <c r="I474" s="247"/>
      <c r="J474" s="242">
        <v>0.0</v>
      </c>
      <c r="K474" s="247"/>
      <c r="L474" s="242">
        <v>100000.0</v>
      </c>
      <c r="M474" s="247"/>
      <c r="N474" s="247"/>
      <c r="O474" s="247"/>
      <c r="P474" s="242">
        <v>4443036.0</v>
      </c>
      <c r="Q474" s="247"/>
      <c r="R474" s="242">
        <v>175280.0</v>
      </c>
      <c r="S474" s="247"/>
      <c r="T474" s="242">
        <v>4267756.0</v>
      </c>
      <c r="U474" s="236"/>
      <c r="V474" s="236"/>
      <c r="W474" s="236"/>
      <c r="X474" s="236"/>
      <c r="Y474" s="236"/>
      <c r="Z474" s="236"/>
      <c r="AA474" s="236"/>
      <c r="AB474" s="236"/>
    </row>
    <row r="475">
      <c r="A475" s="236"/>
      <c r="B475" s="241" t="s">
        <v>260</v>
      </c>
      <c r="C475" s="242">
        <v>6000000.0</v>
      </c>
      <c r="D475" s="248"/>
      <c r="E475" s="248"/>
      <c r="F475" s="248"/>
      <c r="G475" s="242">
        <v>1041161.0</v>
      </c>
      <c r="H475" s="242">
        <v>0.0</v>
      </c>
      <c r="I475" s="247"/>
      <c r="J475" s="242">
        <v>0.0</v>
      </c>
      <c r="K475" s="247"/>
      <c r="L475" s="247"/>
      <c r="M475" s="247"/>
      <c r="N475" s="247"/>
      <c r="O475" s="247"/>
      <c r="P475" s="242">
        <v>7041161.0</v>
      </c>
      <c r="Q475" s="247"/>
      <c r="R475" s="242">
        <v>262920.0</v>
      </c>
      <c r="S475" s="247"/>
      <c r="T475" s="242">
        <v>6778241.0</v>
      </c>
      <c r="U475" s="236"/>
      <c r="V475" s="236"/>
      <c r="W475" s="236"/>
      <c r="X475" s="236"/>
      <c r="Y475" s="236"/>
      <c r="Z475" s="236"/>
      <c r="AA475" s="236"/>
      <c r="AB475" s="236"/>
    </row>
    <row r="476">
      <c r="A476" s="236"/>
      <c r="B476" s="241" t="s">
        <v>262</v>
      </c>
      <c r="C476" s="242">
        <v>5500000.0</v>
      </c>
      <c r="D476" s="248"/>
      <c r="E476" s="248"/>
      <c r="F476" s="248"/>
      <c r="G476" s="242">
        <v>957098.0</v>
      </c>
      <c r="H476" s="247"/>
      <c r="I476" s="247"/>
      <c r="J476" s="247"/>
      <c r="K476" s="247"/>
      <c r="L476" s="247"/>
      <c r="M476" s="247"/>
      <c r="N476" s="247"/>
      <c r="O476" s="247"/>
      <c r="P476" s="242">
        <v>6457098.0</v>
      </c>
      <c r="Q476" s="247"/>
      <c r="R476" s="242">
        <v>262920.0</v>
      </c>
      <c r="S476" s="247"/>
      <c r="T476" s="242">
        <v>6194178.0</v>
      </c>
      <c r="U476" s="236"/>
      <c r="V476" s="236"/>
      <c r="W476" s="236"/>
      <c r="X476" s="236"/>
      <c r="Y476" s="236"/>
      <c r="Z476" s="236"/>
      <c r="AA476" s="236"/>
      <c r="AB476" s="236"/>
    </row>
    <row r="477">
      <c r="A477" s="237"/>
      <c r="B477" s="238" t="s">
        <v>3391</v>
      </c>
      <c r="C477" s="239">
        <f>sum(C478:C488)</f>
        <v>51166664</v>
      </c>
      <c r="D477" s="240"/>
      <c r="E477" s="240"/>
      <c r="F477" s="240"/>
      <c r="G477" s="239">
        <f t="shared" ref="G477:T477" si="60">sum(G478:G488)</f>
        <v>625249</v>
      </c>
      <c r="H477" s="239">
        <f t="shared" si="60"/>
        <v>5999998</v>
      </c>
      <c r="I477" s="239">
        <f t="shared" si="60"/>
        <v>0</v>
      </c>
      <c r="J477" s="239">
        <f t="shared" si="60"/>
        <v>0</v>
      </c>
      <c r="K477" s="239">
        <f t="shared" si="60"/>
        <v>0</v>
      </c>
      <c r="L477" s="239">
        <f t="shared" si="60"/>
        <v>0</v>
      </c>
      <c r="M477" s="239">
        <f t="shared" si="60"/>
        <v>11402912</v>
      </c>
      <c r="N477" s="239">
        <f t="shared" si="60"/>
        <v>0</v>
      </c>
      <c r="O477" s="239">
        <f t="shared" si="60"/>
        <v>0</v>
      </c>
      <c r="P477" s="239">
        <f t="shared" si="60"/>
        <v>65618121</v>
      </c>
      <c r="Q477" s="239">
        <f t="shared" si="60"/>
        <v>0</v>
      </c>
      <c r="R477" s="239">
        <f t="shared" si="60"/>
        <v>1576960</v>
      </c>
      <c r="S477" s="239">
        <f t="shared" si="60"/>
        <v>5000000</v>
      </c>
      <c r="T477" s="239">
        <f t="shared" si="60"/>
        <v>59041161</v>
      </c>
      <c r="U477" s="236"/>
      <c r="V477" s="236"/>
      <c r="W477" s="236"/>
      <c r="X477" s="236"/>
      <c r="Y477" s="236"/>
      <c r="Z477" s="236"/>
      <c r="AA477" s="236"/>
      <c r="AB477" s="236"/>
    </row>
    <row r="478">
      <c r="A478" s="236"/>
      <c r="B478" s="241" t="s">
        <v>185</v>
      </c>
      <c r="C478" s="242">
        <v>2666667.0</v>
      </c>
      <c r="D478" s="248"/>
      <c r="E478" s="248"/>
      <c r="F478" s="248"/>
      <c r="G478" s="242">
        <v>6410.0</v>
      </c>
      <c r="H478" s="242">
        <v>3333333.0</v>
      </c>
      <c r="I478" s="247"/>
      <c r="J478" s="247"/>
      <c r="K478" s="247"/>
      <c r="L478" s="247"/>
      <c r="M478" s="247"/>
      <c r="N478" s="247"/>
      <c r="O478" s="247"/>
      <c r="P478" s="242">
        <v>5986718.0</v>
      </c>
      <c r="Q478" s="247"/>
      <c r="R478" s="242">
        <v>175280.0</v>
      </c>
      <c r="S478" s="247"/>
      <c r="T478" s="242">
        <v>5811438.0</v>
      </c>
      <c r="U478" s="236"/>
      <c r="V478" s="236"/>
      <c r="W478" s="236"/>
      <c r="X478" s="236"/>
      <c r="Y478" s="236"/>
      <c r="Z478" s="236"/>
      <c r="AA478" s="236"/>
      <c r="AB478" s="236"/>
    </row>
    <row r="479">
      <c r="A479" s="236"/>
      <c r="B479" s="241" t="s">
        <v>3353</v>
      </c>
      <c r="C479" s="242">
        <v>1833333.0</v>
      </c>
      <c r="D479" s="248"/>
      <c r="E479" s="248"/>
      <c r="F479" s="248"/>
      <c r="G479" s="242">
        <v>84527.0</v>
      </c>
      <c r="H479" s="242">
        <v>333333.0</v>
      </c>
      <c r="I479" s="247"/>
      <c r="J479" s="247"/>
      <c r="K479" s="247"/>
      <c r="L479" s="247"/>
      <c r="M479" s="242">
        <v>1577531.0</v>
      </c>
      <c r="N479" s="247"/>
      <c r="O479" s="247"/>
      <c r="P479" s="242">
        <v>3711491.0</v>
      </c>
      <c r="Q479" s="247"/>
      <c r="R479" s="242">
        <v>175280.0</v>
      </c>
      <c r="S479" s="247"/>
      <c r="T479" s="242">
        <v>3536211.0</v>
      </c>
      <c r="U479" s="236"/>
      <c r="V479" s="236"/>
      <c r="W479" s="236"/>
      <c r="X479" s="236"/>
      <c r="Y479" s="236"/>
      <c r="Z479" s="236"/>
      <c r="AA479" s="236"/>
      <c r="AB479" s="236"/>
    </row>
    <row r="480">
      <c r="A480" s="236"/>
      <c r="B480" s="241" t="s">
        <v>3354</v>
      </c>
      <c r="C480" s="242">
        <v>1833333.0</v>
      </c>
      <c r="D480" s="248"/>
      <c r="E480" s="248"/>
      <c r="F480" s="248"/>
      <c r="G480" s="242">
        <v>128774.0</v>
      </c>
      <c r="H480" s="242">
        <v>333333.0</v>
      </c>
      <c r="I480" s="247"/>
      <c r="J480" s="247"/>
      <c r="K480" s="247"/>
      <c r="L480" s="247"/>
      <c r="M480" s="242">
        <v>1673716.0</v>
      </c>
      <c r="N480" s="247"/>
      <c r="O480" s="247"/>
      <c r="P480" s="242">
        <v>3956557.0</v>
      </c>
      <c r="Q480" s="247"/>
      <c r="R480" s="242">
        <v>175280.0</v>
      </c>
      <c r="S480" s="247"/>
      <c r="T480" s="242">
        <v>3781277.0</v>
      </c>
      <c r="U480" s="236"/>
      <c r="V480" s="236"/>
      <c r="W480" s="236"/>
      <c r="X480" s="236"/>
      <c r="Y480" s="236"/>
      <c r="Z480" s="236"/>
      <c r="AA480" s="236"/>
      <c r="AB480" s="236"/>
    </row>
    <row r="481">
      <c r="A481" s="236"/>
      <c r="B481" s="241" t="s">
        <v>3356</v>
      </c>
      <c r="C481" s="242">
        <v>1833333.0</v>
      </c>
      <c r="D481" s="248"/>
      <c r="E481" s="248"/>
      <c r="F481" s="248"/>
      <c r="G481" s="242">
        <v>121018.0</v>
      </c>
      <c r="H481" s="242">
        <v>333333.0</v>
      </c>
      <c r="I481" s="247"/>
      <c r="J481" s="247"/>
      <c r="K481" s="247"/>
      <c r="L481" s="247"/>
      <c r="M481" s="242">
        <v>1620480.0</v>
      </c>
      <c r="N481" s="247"/>
      <c r="O481" s="247"/>
      <c r="P481" s="242">
        <v>3837652.0</v>
      </c>
      <c r="Q481" s="247"/>
      <c r="R481" s="247"/>
      <c r="S481" s="247"/>
      <c r="T481" s="242">
        <v>3837652.0</v>
      </c>
      <c r="U481" s="236"/>
      <c r="V481" s="236"/>
      <c r="W481" s="236"/>
      <c r="X481" s="236"/>
      <c r="Y481" s="236"/>
      <c r="Z481" s="236"/>
      <c r="AA481" s="236"/>
      <c r="AB481" s="236"/>
    </row>
    <row r="482">
      <c r="A482" s="236"/>
      <c r="B482" s="241" t="s">
        <v>189</v>
      </c>
      <c r="C482" s="242">
        <v>1833333.0</v>
      </c>
      <c r="D482" s="248"/>
      <c r="E482" s="248"/>
      <c r="F482" s="248"/>
      <c r="G482" s="242">
        <v>37548.0</v>
      </c>
      <c r="H482" s="242">
        <v>666667.0</v>
      </c>
      <c r="I482" s="247"/>
      <c r="J482" s="247"/>
      <c r="K482" s="247"/>
      <c r="L482" s="247"/>
      <c r="M482" s="242">
        <v>1657071.0</v>
      </c>
      <c r="N482" s="247"/>
      <c r="O482" s="247"/>
      <c r="P482" s="242">
        <v>4163911.0</v>
      </c>
      <c r="Q482" s="247"/>
      <c r="R482" s="242">
        <v>175280.0</v>
      </c>
      <c r="S482" s="247"/>
      <c r="T482" s="242">
        <v>3988631.0</v>
      </c>
      <c r="U482" s="236"/>
      <c r="V482" s="236"/>
      <c r="W482" s="236"/>
      <c r="X482" s="236"/>
      <c r="Y482" s="236"/>
      <c r="Z482" s="236"/>
      <c r="AA482" s="236"/>
      <c r="AB482" s="236"/>
    </row>
    <row r="483">
      <c r="A483" s="236"/>
      <c r="B483" s="241" t="s">
        <v>192</v>
      </c>
      <c r="C483" s="242">
        <v>1833333.0</v>
      </c>
      <c r="D483" s="248"/>
      <c r="E483" s="248"/>
      <c r="F483" s="248"/>
      <c r="G483" s="242">
        <v>53502.0</v>
      </c>
      <c r="H483" s="242">
        <v>333333.0</v>
      </c>
      <c r="I483" s="247"/>
      <c r="J483" s="247"/>
      <c r="K483" s="247"/>
      <c r="L483" s="247"/>
      <c r="M483" s="242">
        <v>1683349.0</v>
      </c>
      <c r="N483" s="247"/>
      <c r="O483" s="247"/>
      <c r="P483" s="242">
        <v>3901394.0</v>
      </c>
      <c r="Q483" s="247"/>
      <c r="R483" s="242">
        <v>175280.0</v>
      </c>
      <c r="S483" s="247"/>
      <c r="T483" s="242">
        <v>3726114.0</v>
      </c>
      <c r="U483" s="236"/>
      <c r="V483" s="236"/>
      <c r="W483" s="236"/>
      <c r="X483" s="236"/>
      <c r="Y483" s="236"/>
      <c r="Z483" s="236"/>
      <c r="AA483" s="236"/>
      <c r="AB483" s="236"/>
    </row>
    <row r="484">
      <c r="A484" s="236"/>
      <c r="B484" s="241" t="s">
        <v>194</v>
      </c>
      <c r="C484" s="242">
        <v>1833333.0</v>
      </c>
      <c r="D484" s="248"/>
      <c r="E484" s="248"/>
      <c r="F484" s="248"/>
      <c r="G484" s="242">
        <v>99952.0</v>
      </c>
      <c r="H484" s="242">
        <v>333333.0</v>
      </c>
      <c r="I484" s="247"/>
      <c r="J484" s="247"/>
      <c r="K484" s="247"/>
      <c r="L484" s="247"/>
      <c r="M484" s="242">
        <v>1685300.0</v>
      </c>
      <c r="N484" s="247"/>
      <c r="O484" s="247"/>
      <c r="P484" s="242">
        <v>3951918.0</v>
      </c>
      <c r="Q484" s="247"/>
      <c r="R484" s="242">
        <v>175280.0</v>
      </c>
      <c r="S484" s="247"/>
      <c r="T484" s="242">
        <v>3776638.0</v>
      </c>
      <c r="U484" s="236"/>
      <c r="V484" s="236"/>
      <c r="W484" s="236"/>
      <c r="X484" s="236"/>
      <c r="Y484" s="236"/>
      <c r="Z484" s="236"/>
      <c r="AA484" s="236"/>
      <c r="AB484" s="236"/>
    </row>
    <row r="485">
      <c r="A485" s="236"/>
      <c r="B485" s="241" t="s">
        <v>3393</v>
      </c>
      <c r="C485" s="242">
        <v>1833333.0</v>
      </c>
      <c r="D485" s="248"/>
      <c r="E485" s="248"/>
      <c r="F485" s="248"/>
      <c r="G485" s="242">
        <v>93518.0</v>
      </c>
      <c r="H485" s="242">
        <v>333333.0</v>
      </c>
      <c r="I485" s="247"/>
      <c r="J485" s="247"/>
      <c r="K485" s="247"/>
      <c r="L485" s="247"/>
      <c r="M485" s="242">
        <v>1505465.0</v>
      </c>
      <c r="N485" s="247"/>
      <c r="O485" s="247"/>
      <c r="P485" s="242">
        <v>3570019.0</v>
      </c>
      <c r="Q485" s="247"/>
      <c r="R485" s="247"/>
      <c r="S485" s="247"/>
      <c r="T485" s="242">
        <v>3570019.0</v>
      </c>
      <c r="U485" s="236"/>
      <c r="V485" s="236"/>
      <c r="W485" s="236"/>
      <c r="X485" s="236"/>
      <c r="Y485" s="236"/>
      <c r="Z485" s="236"/>
      <c r="AA485" s="236"/>
      <c r="AB485" s="236"/>
    </row>
    <row r="486">
      <c r="A486" s="236"/>
      <c r="B486" s="249" t="s">
        <v>3394</v>
      </c>
      <c r="C486" s="242">
        <v>1.3333333E7</v>
      </c>
      <c r="D486" s="248"/>
      <c r="E486" s="248"/>
      <c r="F486" s="248"/>
      <c r="G486" s="247"/>
      <c r="H486" s="247"/>
      <c r="I486" s="247"/>
      <c r="J486" s="247"/>
      <c r="K486" s="247"/>
      <c r="L486" s="247"/>
      <c r="M486" s="247"/>
      <c r="N486" s="247"/>
      <c r="O486" s="247"/>
      <c r="P486" s="242">
        <v>1.1282051E7</v>
      </c>
      <c r="Q486" s="247"/>
      <c r="R486" s="247"/>
      <c r="S486" s="242">
        <v>5000000.0</v>
      </c>
      <c r="T486" s="242">
        <v>6282051.0</v>
      </c>
      <c r="U486" s="236"/>
      <c r="V486" s="236"/>
      <c r="W486" s="236"/>
      <c r="X486" s="236"/>
      <c r="Y486" s="236"/>
      <c r="Z486" s="236"/>
      <c r="AA486" s="236"/>
      <c r="AB486" s="236"/>
    </row>
    <row r="487">
      <c r="A487" s="236"/>
      <c r="B487" s="249" t="s">
        <v>217</v>
      </c>
      <c r="C487" s="242">
        <v>1.8333333E7</v>
      </c>
      <c r="D487" s="248"/>
      <c r="E487" s="248"/>
      <c r="F487" s="248"/>
      <c r="G487" s="247"/>
      <c r="H487" s="247"/>
      <c r="I487" s="247"/>
      <c r="J487" s="247"/>
      <c r="K487" s="247"/>
      <c r="L487" s="247"/>
      <c r="M487" s="247"/>
      <c r="N487" s="247"/>
      <c r="O487" s="247"/>
      <c r="P487" s="242">
        <v>1.8333333E7</v>
      </c>
      <c r="Q487" s="247"/>
      <c r="R487" s="242">
        <v>350000.0</v>
      </c>
      <c r="S487" s="247"/>
      <c r="T487" s="242">
        <v>1.7983333E7</v>
      </c>
      <c r="U487" s="236"/>
      <c r="V487" s="236"/>
      <c r="W487" s="236"/>
      <c r="X487" s="236"/>
      <c r="Y487" s="236"/>
      <c r="Z487" s="236"/>
      <c r="AA487" s="236"/>
      <c r="AB487" s="236"/>
    </row>
    <row r="488">
      <c r="A488" s="236"/>
      <c r="B488" s="241" t="s">
        <v>3370</v>
      </c>
      <c r="C488" s="242">
        <v>4000000.0</v>
      </c>
      <c r="D488" s="248"/>
      <c r="E488" s="248"/>
      <c r="F488" s="248"/>
      <c r="G488" s="247"/>
      <c r="H488" s="247"/>
      <c r="I488" s="247"/>
      <c r="J488" s="247"/>
      <c r="K488" s="247"/>
      <c r="L488" s="247"/>
      <c r="M488" s="247"/>
      <c r="N488" s="247"/>
      <c r="O488" s="247"/>
      <c r="P488" s="242">
        <v>2923077.0</v>
      </c>
      <c r="Q488" s="247"/>
      <c r="R488" s="242">
        <v>175280.0</v>
      </c>
      <c r="S488" s="247"/>
      <c r="T488" s="242">
        <v>2747797.0</v>
      </c>
      <c r="U488" s="236"/>
      <c r="V488" s="236"/>
      <c r="W488" s="236"/>
      <c r="X488" s="236"/>
      <c r="Y488" s="236"/>
      <c r="Z488" s="236"/>
      <c r="AA488" s="236"/>
      <c r="AB488" s="236"/>
    </row>
    <row r="489">
      <c r="A489" s="237"/>
      <c r="B489" s="238" t="s">
        <v>3395</v>
      </c>
      <c r="C489" s="239">
        <f>sum(C490:C502)</f>
        <v>91508613</v>
      </c>
      <c r="D489" s="240"/>
      <c r="E489" s="240"/>
      <c r="F489" s="240"/>
      <c r="G489" s="239">
        <f t="shared" ref="G489:T489" si="61">sum(G490:G502)</f>
        <v>507740</v>
      </c>
      <c r="H489" s="239">
        <f t="shared" si="61"/>
        <v>0</v>
      </c>
      <c r="I489" s="239">
        <f t="shared" si="61"/>
        <v>0</v>
      </c>
      <c r="J489" s="239">
        <f t="shared" si="61"/>
        <v>0</v>
      </c>
      <c r="K489" s="239">
        <f t="shared" si="61"/>
        <v>0</v>
      </c>
      <c r="L489" s="239">
        <f t="shared" si="61"/>
        <v>0</v>
      </c>
      <c r="M489" s="239">
        <f t="shared" si="61"/>
        <v>2606250</v>
      </c>
      <c r="N489" s="239">
        <f t="shared" si="61"/>
        <v>0</v>
      </c>
      <c r="O489" s="239">
        <f t="shared" si="61"/>
        <v>0</v>
      </c>
      <c r="P489" s="239">
        <f t="shared" si="61"/>
        <v>94743063</v>
      </c>
      <c r="Q489" s="239">
        <f t="shared" si="61"/>
        <v>0</v>
      </c>
      <c r="R489" s="239">
        <f t="shared" si="61"/>
        <v>1436960</v>
      </c>
      <c r="S489" s="239">
        <f t="shared" si="61"/>
        <v>666667</v>
      </c>
      <c r="T489" s="239">
        <f t="shared" si="61"/>
        <v>92639437</v>
      </c>
      <c r="U489" s="236"/>
      <c r="V489" s="236"/>
      <c r="W489" s="236"/>
      <c r="X489" s="236"/>
      <c r="Y489" s="236"/>
      <c r="Z489" s="236"/>
      <c r="AA489" s="236"/>
      <c r="AB489" s="236"/>
    </row>
    <row r="490">
      <c r="A490" s="236"/>
      <c r="B490" s="249" t="s">
        <v>215</v>
      </c>
      <c r="C490" s="242">
        <v>2.1666667E7</v>
      </c>
      <c r="D490" s="248"/>
      <c r="E490" s="248"/>
      <c r="F490" s="248"/>
      <c r="G490" s="247"/>
      <c r="H490" s="247"/>
      <c r="I490" s="247"/>
      <c r="J490" s="247"/>
      <c r="K490" s="247"/>
      <c r="L490" s="247"/>
      <c r="M490" s="247"/>
      <c r="N490" s="247"/>
      <c r="O490" s="247"/>
      <c r="P490" s="242">
        <v>2.1666667E7</v>
      </c>
      <c r="Q490" s="247"/>
      <c r="R490" s="242">
        <v>175280.0</v>
      </c>
      <c r="S490" s="247"/>
      <c r="T490" s="242">
        <v>2.1491387E7</v>
      </c>
      <c r="U490" s="236"/>
      <c r="V490" s="236"/>
      <c r="W490" s="236"/>
      <c r="X490" s="236"/>
      <c r="Y490" s="236"/>
      <c r="Z490" s="236"/>
      <c r="AA490" s="236"/>
      <c r="AB490" s="236"/>
    </row>
    <row r="491">
      <c r="A491" s="236"/>
      <c r="B491" s="241" t="s">
        <v>3348</v>
      </c>
      <c r="C491" s="242">
        <v>5333333.0</v>
      </c>
      <c r="D491" s="248"/>
      <c r="E491" s="248"/>
      <c r="F491" s="248"/>
      <c r="G491" s="242">
        <v>0.0</v>
      </c>
      <c r="H491" s="247"/>
      <c r="I491" s="247"/>
      <c r="J491" s="247"/>
      <c r="K491" s="247"/>
      <c r="L491" s="247"/>
      <c r="M491" s="247"/>
      <c r="N491" s="247"/>
      <c r="O491" s="247"/>
      <c r="P491" s="242">
        <v>5333333.0</v>
      </c>
      <c r="Q491" s="247"/>
      <c r="R491" s="242">
        <v>175280.0</v>
      </c>
      <c r="S491" s="247"/>
      <c r="T491" s="242">
        <v>5158053.0</v>
      </c>
      <c r="U491" s="236"/>
      <c r="V491" s="236"/>
      <c r="W491" s="236"/>
      <c r="X491" s="236"/>
      <c r="Y491" s="236"/>
      <c r="Z491" s="236"/>
      <c r="AA491" s="236"/>
      <c r="AB491" s="236"/>
    </row>
    <row r="492">
      <c r="A492" s="236"/>
      <c r="B492" s="241" t="s">
        <v>3349</v>
      </c>
      <c r="C492" s="242">
        <v>7666667.0</v>
      </c>
      <c r="D492" s="248"/>
      <c r="E492" s="248"/>
      <c r="F492" s="248"/>
      <c r="G492" s="242">
        <v>0.0</v>
      </c>
      <c r="H492" s="247"/>
      <c r="I492" s="247"/>
      <c r="J492" s="247"/>
      <c r="K492" s="247"/>
      <c r="L492" s="247"/>
      <c r="M492" s="247"/>
      <c r="N492" s="247"/>
      <c r="O492" s="247"/>
      <c r="P492" s="242">
        <v>7666667.0</v>
      </c>
      <c r="Q492" s="247"/>
      <c r="R492" s="242">
        <v>175280.0</v>
      </c>
      <c r="S492" s="247"/>
      <c r="T492" s="242">
        <v>7491387.0</v>
      </c>
      <c r="U492" s="236"/>
      <c r="V492" s="236"/>
      <c r="W492" s="236"/>
      <c r="X492" s="236"/>
      <c r="Y492" s="236"/>
      <c r="Z492" s="236"/>
      <c r="AA492" s="236"/>
      <c r="AB492" s="236"/>
    </row>
    <row r="493">
      <c r="A493" s="236"/>
      <c r="B493" s="241" t="s">
        <v>3321</v>
      </c>
      <c r="C493" s="242">
        <v>6666667.0</v>
      </c>
      <c r="D493" s="248"/>
      <c r="E493" s="248"/>
      <c r="F493" s="248"/>
      <c r="G493" s="242">
        <v>0.0</v>
      </c>
      <c r="H493" s="247"/>
      <c r="I493" s="247"/>
      <c r="J493" s="247"/>
      <c r="K493" s="247"/>
      <c r="L493" s="247"/>
      <c r="M493" s="247"/>
      <c r="N493" s="247"/>
      <c r="O493" s="247"/>
      <c r="P493" s="242">
        <v>6656513.0</v>
      </c>
      <c r="Q493" s="247"/>
      <c r="R493" s="242">
        <v>175280.0</v>
      </c>
      <c r="S493" s="247"/>
      <c r="T493" s="242">
        <v>6481233.0</v>
      </c>
      <c r="U493" s="236"/>
      <c r="V493" s="236"/>
      <c r="W493" s="236"/>
      <c r="X493" s="236"/>
      <c r="Y493" s="236"/>
      <c r="Z493" s="236"/>
      <c r="AA493" s="236"/>
      <c r="AB493" s="236"/>
    </row>
    <row r="494">
      <c r="A494" s="236"/>
      <c r="B494" s="241" t="s">
        <v>230</v>
      </c>
      <c r="C494" s="242">
        <v>8333333.0</v>
      </c>
      <c r="D494" s="248"/>
      <c r="E494" s="248"/>
      <c r="F494" s="248"/>
      <c r="G494" s="242">
        <v>0.0</v>
      </c>
      <c r="H494" s="247"/>
      <c r="I494" s="247"/>
      <c r="J494" s="247"/>
      <c r="K494" s="247"/>
      <c r="L494" s="247"/>
      <c r="M494" s="247"/>
      <c r="N494" s="247"/>
      <c r="O494" s="247"/>
      <c r="P494" s="242">
        <v>8333333.0</v>
      </c>
      <c r="Q494" s="247"/>
      <c r="R494" s="242">
        <v>210000.0</v>
      </c>
      <c r="S494" s="247"/>
      <c r="T494" s="242">
        <v>8123333.0</v>
      </c>
      <c r="U494" s="236"/>
      <c r="V494" s="236"/>
      <c r="W494" s="236"/>
      <c r="X494" s="236"/>
      <c r="Y494" s="236"/>
      <c r="Z494" s="236"/>
      <c r="AA494" s="236"/>
      <c r="AB494" s="236"/>
    </row>
    <row r="495">
      <c r="A495" s="236"/>
      <c r="B495" s="241" t="s">
        <v>232</v>
      </c>
      <c r="C495" s="242">
        <v>8333333.0</v>
      </c>
      <c r="D495" s="248"/>
      <c r="E495" s="248"/>
      <c r="F495" s="248"/>
      <c r="G495" s="242">
        <v>0.0</v>
      </c>
      <c r="H495" s="247"/>
      <c r="I495" s="247"/>
      <c r="J495" s="247"/>
      <c r="K495" s="247"/>
      <c r="L495" s="247"/>
      <c r="M495" s="247"/>
      <c r="N495" s="247"/>
      <c r="O495" s="247"/>
      <c r="P495" s="242">
        <v>8333333.0</v>
      </c>
      <c r="Q495" s="247"/>
      <c r="R495" s="247"/>
      <c r="S495" s="247"/>
      <c r="T495" s="242">
        <v>8333333.0</v>
      </c>
      <c r="U495" s="236"/>
      <c r="V495" s="236"/>
      <c r="W495" s="236"/>
      <c r="X495" s="236"/>
      <c r="Y495" s="236"/>
      <c r="Z495" s="236"/>
      <c r="AA495" s="236"/>
      <c r="AB495" s="236"/>
    </row>
    <row r="496">
      <c r="A496" s="236"/>
      <c r="B496" s="241" t="s">
        <v>234</v>
      </c>
      <c r="C496" s="242">
        <v>4000000.0</v>
      </c>
      <c r="D496" s="248"/>
      <c r="E496" s="248"/>
      <c r="F496" s="248"/>
      <c r="G496" s="242">
        <v>339615.0</v>
      </c>
      <c r="H496" s="247"/>
      <c r="I496" s="247"/>
      <c r="J496" s="247"/>
      <c r="K496" s="247"/>
      <c r="L496" s="247"/>
      <c r="M496" s="242">
        <v>868750.0</v>
      </c>
      <c r="N496" s="247"/>
      <c r="O496" s="247"/>
      <c r="P496" s="242">
        <v>5362212.0</v>
      </c>
      <c r="Q496" s="247"/>
      <c r="R496" s="242">
        <v>175280.0</v>
      </c>
      <c r="S496" s="247"/>
      <c r="T496" s="242">
        <v>5186932.0</v>
      </c>
      <c r="U496" s="236"/>
      <c r="V496" s="236"/>
      <c r="W496" s="236"/>
      <c r="X496" s="236"/>
      <c r="Y496" s="236"/>
      <c r="Z496" s="236"/>
      <c r="AA496" s="236"/>
      <c r="AB496" s="236"/>
    </row>
    <row r="497">
      <c r="A497" s="236"/>
      <c r="B497" s="241" t="s">
        <v>236</v>
      </c>
      <c r="C497" s="242">
        <v>4333333.0</v>
      </c>
      <c r="D497" s="248"/>
      <c r="E497" s="248"/>
      <c r="F497" s="248"/>
      <c r="G497" s="242">
        <v>147292.0</v>
      </c>
      <c r="H497" s="247"/>
      <c r="I497" s="247"/>
      <c r="J497" s="247"/>
      <c r="K497" s="247"/>
      <c r="L497" s="247"/>
      <c r="M497" s="242">
        <v>868750.0</v>
      </c>
      <c r="N497" s="247"/>
      <c r="O497" s="247"/>
      <c r="P497" s="242">
        <v>5349375.0</v>
      </c>
      <c r="Q497" s="247"/>
      <c r="R497" s="247"/>
      <c r="S497" s="247"/>
      <c r="T497" s="242">
        <v>5349375.0</v>
      </c>
      <c r="U497" s="236"/>
      <c r="V497" s="236"/>
      <c r="W497" s="236"/>
      <c r="X497" s="236"/>
      <c r="Y497" s="236"/>
      <c r="Z497" s="236"/>
      <c r="AA497" s="236"/>
      <c r="AB497" s="236"/>
    </row>
    <row r="498">
      <c r="A498" s="236"/>
      <c r="B498" s="241" t="s">
        <v>238</v>
      </c>
      <c r="C498" s="242">
        <v>4333333.0</v>
      </c>
      <c r="D498" s="248"/>
      <c r="E498" s="248"/>
      <c r="F498" s="248"/>
      <c r="G498" s="242">
        <v>20833.0</v>
      </c>
      <c r="H498" s="247"/>
      <c r="I498" s="247"/>
      <c r="J498" s="247"/>
      <c r="K498" s="247"/>
      <c r="L498" s="247"/>
      <c r="M498" s="242">
        <v>868750.0</v>
      </c>
      <c r="N498" s="247"/>
      <c r="O498" s="247"/>
      <c r="P498" s="242">
        <v>5199683.0</v>
      </c>
      <c r="Q498" s="247"/>
      <c r="R498" s="242">
        <v>175280.0</v>
      </c>
      <c r="S498" s="242">
        <v>666667.0</v>
      </c>
      <c r="T498" s="242">
        <v>4357737.0</v>
      </c>
      <c r="U498" s="236"/>
      <c r="V498" s="236"/>
      <c r="W498" s="236"/>
      <c r="X498" s="236"/>
      <c r="Y498" s="236"/>
      <c r="Z498" s="236"/>
      <c r="AA498" s="236"/>
      <c r="AB498" s="236"/>
    </row>
    <row r="499">
      <c r="A499" s="236"/>
      <c r="B499" s="241" t="s">
        <v>3323</v>
      </c>
      <c r="C499" s="242">
        <v>4000000.0</v>
      </c>
      <c r="D499" s="248"/>
      <c r="E499" s="248"/>
      <c r="F499" s="248"/>
      <c r="G499" s="242">
        <v>0.0</v>
      </c>
      <c r="H499" s="247"/>
      <c r="I499" s="247"/>
      <c r="J499" s="247"/>
      <c r="K499" s="247"/>
      <c r="L499" s="247"/>
      <c r="M499" s="247"/>
      <c r="N499" s="247"/>
      <c r="O499" s="247"/>
      <c r="P499" s="242">
        <v>4000000.0</v>
      </c>
      <c r="Q499" s="247"/>
      <c r="R499" s="247"/>
      <c r="S499" s="247"/>
      <c r="T499" s="242">
        <v>4000000.0</v>
      </c>
      <c r="U499" s="236"/>
      <c r="V499" s="236"/>
      <c r="W499" s="236"/>
      <c r="X499" s="236"/>
      <c r="Y499" s="236"/>
      <c r="Z499" s="236"/>
      <c r="AA499" s="236"/>
      <c r="AB499" s="236"/>
    </row>
    <row r="500">
      <c r="A500" s="236"/>
      <c r="B500" s="241" t="s">
        <v>248</v>
      </c>
      <c r="C500" s="242">
        <v>5841947.0</v>
      </c>
      <c r="D500" s="248"/>
      <c r="E500" s="248"/>
      <c r="F500" s="248"/>
      <c r="G500" s="242">
        <v>0.0</v>
      </c>
      <c r="H500" s="247"/>
      <c r="I500" s="247"/>
      <c r="J500" s="247"/>
      <c r="K500" s="247"/>
      <c r="L500" s="247"/>
      <c r="M500" s="247"/>
      <c r="N500" s="247"/>
      <c r="O500" s="247"/>
      <c r="P500" s="242">
        <v>5841947.0</v>
      </c>
      <c r="Q500" s="247"/>
      <c r="R500" s="242">
        <v>175280.0</v>
      </c>
      <c r="S500" s="247"/>
      <c r="T500" s="242">
        <v>5666667.0</v>
      </c>
      <c r="U500" s="236"/>
      <c r="V500" s="236"/>
      <c r="W500" s="236"/>
      <c r="X500" s="236"/>
      <c r="Y500" s="236"/>
      <c r="Z500" s="236"/>
      <c r="AA500" s="236"/>
      <c r="AB500" s="236"/>
    </row>
    <row r="501">
      <c r="A501" s="236"/>
      <c r="B501" s="241" t="s">
        <v>3396</v>
      </c>
      <c r="C501" s="242">
        <v>9333333.0</v>
      </c>
      <c r="D501" s="248"/>
      <c r="E501" s="248"/>
      <c r="F501" s="248"/>
      <c r="G501" s="247"/>
      <c r="H501" s="247"/>
      <c r="I501" s="247"/>
      <c r="J501" s="247"/>
      <c r="K501" s="247"/>
      <c r="L501" s="247"/>
      <c r="M501" s="247"/>
      <c r="N501" s="247"/>
      <c r="O501" s="247"/>
      <c r="P501" s="242">
        <v>9333333.0</v>
      </c>
      <c r="Q501" s="247"/>
      <c r="R501" s="247"/>
      <c r="S501" s="247"/>
      <c r="T501" s="242">
        <v>9333333.0</v>
      </c>
      <c r="U501" s="236"/>
      <c r="V501" s="236"/>
      <c r="W501" s="236"/>
      <c r="X501" s="236"/>
      <c r="Y501" s="236"/>
      <c r="Z501" s="236"/>
      <c r="AA501" s="236"/>
      <c r="AB501" s="236"/>
    </row>
    <row r="502">
      <c r="A502" s="236"/>
      <c r="B502" s="241" t="s">
        <v>3350</v>
      </c>
      <c r="C502" s="242">
        <v>1666667.0</v>
      </c>
      <c r="D502" s="248"/>
      <c r="E502" s="248"/>
      <c r="F502" s="248"/>
      <c r="G502" s="247"/>
      <c r="H502" s="247"/>
      <c r="I502" s="247"/>
      <c r="J502" s="247"/>
      <c r="K502" s="247"/>
      <c r="L502" s="247"/>
      <c r="M502" s="247"/>
      <c r="N502" s="247"/>
      <c r="O502" s="247"/>
      <c r="P502" s="242">
        <v>1666667.0</v>
      </c>
      <c r="Q502" s="247"/>
      <c r="R502" s="247"/>
      <c r="S502" s="247"/>
      <c r="T502" s="242">
        <v>1666667.0</v>
      </c>
      <c r="U502" s="236"/>
      <c r="V502" s="236"/>
      <c r="W502" s="236"/>
      <c r="X502" s="236"/>
      <c r="Y502" s="236"/>
      <c r="Z502" s="236"/>
      <c r="AA502" s="236"/>
      <c r="AB502" s="236"/>
    </row>
    <row r="503">
      <c r="A503" s="237"/>
      <c r="B503" s="238" t="s">
        <v>3397</v>
      </c>
      <c r="C503" s="239">
        <f>sum(C504:C518)</f>
        <v>70666667</v>
      </c>
      <c r="D503" s="240"/>
      <c r="E503" s="240"/>
      <c r="F503" s="240"/>
      <c r="G503" s="239">
        <f t="shared" ref="G503:T503" si="62">sum(G504:G518)</f>
        <v>4021697</v>
      </c>
      <c r="H503" s="239">
        <f t="shared" si="62"/>
        <v>9500000</v>
      </c>
      <c r="I503" s="239">
        <f t="shared" si="62"/>
        <v>2000000</v>
      </c>
      <c r="J503" s="239">
        <f t="shared" si="62"/>
        <v>0</v>
      </c>
      <c r="K503" s="239">
        <f t="shared" si="62"/>
        <v>100000</v>
      </c>
      <c r="L503" s="239">
        <f t="shared" si="62"/>
        <v>0</v>
      </c>
      <c r="M503" s="239">
        <f t="shared" si="62"/>
        <v>247239923</v>
      </c>
      <c r="N503" s="239">
        <f t="shared" si="62"/>
        <v>0</v>
      </c>
      <c r="O503" s="239">
        <f t="shared" si="62"/>
        <v>0</v>
      </c>
      <c r="P503" s="239">
        <f t="shared" si="62"/>
        <v>333985897</v>
      </c>
      <c r="Q503" s="239">
        <f t="shared" si="62"/>
        <v>0</v>
      </c>
      <c r="R503" s="239">
        <f t="shared" si="62"/>
        <v>2802800</v>
      </c>
      <c r="S503" s="239">
        <f t="shared" si="62"/>
        <v>2000000</v>
      </c>
      <c r="T503" s="239">
        <f t="shared" si="62"/>
        <v>329183097</v>
      </c>
      <c r="U503" s="236"/>
      <c r="V503" s="236"/>
      <c r="W503" s="236"/>
      <c r="X503" s="236"/>
      <c r="Y503" s="236"/>
      <c r="Z503" s="236"/>
      <c r="AA503" s="236"/>
      <c r="AB503" s="236"/>
    </row>
    <row r="504">
      <c r="A504" s="236"/>
      <c r="B504" s="241" t="s">
        <v>191</v>
      </c>
      <c r="C504" s="242">
        <v>6666667.0</v>
      </c>
      <c r="D504" s="248"/>
      <c r="E504" s="248"/>
      <c r="F504" s="248"/>
      <c r="G504" s="242">
        <v>1293910.0</v>
      </c>
      <c r="H504" s="247"/>
      <c r="I504" s="247"/>
      <c r="J504" s="247"/>
      <c r="K504" s="247"/>
      <c r="L504" s="247"/>
      <c r="M504" s="242">
        <v>783333.0</v>
      </c>
      <c r="N504" s="247"/>
      <c r="O504" s="247"/>
      <c r="P504" s="242">
        <v>9513141.0</v>
      </c>
      <c r="Q504" s="247"/>
      <c r="R504" s="242">
        <v>315000.0</v>
      </c>
      <c r="S504" s="247"/>
      <c r="T504" s="242">
        <v>9198141.0</v>
      </c>
      <c r="U504" s="236"/>
      <c r="V504" s="236"/>
      <c r="W504" s="236"/>
      <c r="X504" s="236"/>
      <c r="Y504" s="236"/>
      <c r="Z504" s="236"/>
      <c r="AA504" s="236"/>
      <c r="AB504" s="236"/>
    </row>
    <row r="505">
      <c r="A505" s="236"/>
      <c r="B505" s="241" t="s">
        <v>3364</v>
      </c>
      <c r="C505" s="242">
        <v>2000000.0</v>
      </c>
      <c r="D505" s="248"/>
      <c r="E505" s="248"/>
      <c r="F505" s="248"/>
      <c r="G505" s="242">
        <v>155577.0</v>
      </c>
      <c r="H505" s="242">
        <v>1333333.0</v>
      </c>
      <c r="I505" s="247"/>
      <c r="J505" s="247"/>
      <c r="K505" s="247"/>
      <c r="L505" s="247"/>
      <c r="M505" s="242">
        <v>1285000.0</v>
      </c>
      <c r="N505" s="247"/>
      <c r="O505" s="247"/>
      <c r="P505" s="242">
        <v>4817679.0</v>
      </c>
      <c r="Q505" s="247"/>
      <c r="R505" s="242">
        <v>175280.0</v>
      </c>
      <c r="S505" s="247"/>
      <c r="T505" s="242">
        <v>4642399.0</v>
      </c>
      <c r="U505" s="236"/>
      <c r="V505" s="236"/>
      <c r="W505" s="236"/>
      <c r="X505" s="236"/>
      <c r="Y505" s="236"/>
      <c r="Z505" s="236"/>
      <c r="AA505" s="236"/>
      <c r="AB505" s="236"/>
    </row>
    <row r="506">
      <c r="A506" s="236"/>
      <c r="B506" s="241" t="s">
        <v>3363</v>
      </c>
      <c r="C506" s="242">
        <v>2000000.0</v>
      </c>
      <c r="D506" s="248"/>
      <c r="E506" s="248"/>
      <c r="F506" s="248"/>
      <c r="G506" s="242">
        <v>293942.0</v>
      </c>
      <c r="H506" s="242">
        <v>1000000.0</v>
      </c>
      <c r="I506" s="242">
        <v>2000000.0</v>
      </c>
      <c r="J506" s="247"/>
      <c r="K506" s="242">
        <v>100000.0</v>
      </c>
      <c r="L506" s="247"/>
      <c r="M506" s="242">
        <v>1335000.0</v>
      </c>
      <c r="N506" s="247"/>
      <c r="O506" s="247"/>
      <c r="P506" s="242">
        <v>6720619.0</v>
      </c>
      <c r="Q506" s="247"/>
      <c r="R506" s="242">
        <v>175280.0</v>
      </c>
      <c r="S506" s="247"/>
      <c r="T506" s="242">
        <v>6545339.0</v>
      </c>
      <c r="U506" s="236"/>
      <c r="V506" s="236"/>
      <c r="W506" s="236"/>
      <c r="X506" s="236"/>
      <c r="Y506" s="236"/>
      <c r="Z506" s="236"/>
      <c r="AA506" s="236"/>
      <c r="AB506" s="236"/>
    </row>
    <row r="507">
      <c r="A507" s="236"/>
      <c r="B507" s="241" t="s">
        <v>178</v>
      </c>
      <c r="C507" s="242">
        <v>2000000.0</v>
      </c>
      <c r="D507" s="248"/>
      <c r="E507" s="248"/>
      <c r="F507" s="248"/>
      <c r="G507" s="242">
        <v>86538.0</v>
      </c>
      <c r="H507" s="242">
        <v>500000.0</v>
      </c>
      <c r="I507" s="247"/>
      <c r="J507" s="247"/>
      <c r="K507" s="247"/>
      <c r="L507" s="247"/>
      <c r="M507" s="242">
        <v>841667.0</v>
      </c>
      <c r="N507" s="247"/>
      <c r="O507" s="247"/>
      <c r="P507" s="242">
        <v>3473221.0</v>
      </c>
      <c r="Q507" s="247"/>
      <c r="R507" s="242">
        <v>175280.0</v>
      </c>
      <c r="S507" s="247"/>
      <c r="T507" s="242">
        <v>3297941.0</v>
      </c>
      <c r="U507" s="236"/>
      <c r="V507" s="236"/>
      <c r="W507" s="236"/>
      <c r="X507" s="236"/>
      <c r="Y507" s="236"/>
      <c r="Z507" s="236"/>
      <c r="AA507" s="236"/>
      <c r="AB507" s="236"/>
    </row>
    <row r="508">
      <c r="A508" s="236"/>
      <c r="B508" s="241" t="s">
        <v>3398</v>
      </c>
      <c r="C508" s="242">
        <v>2000000.0</v>
      </c>
      <c r="D508" s="248"/>
      <c r="E508" s="248"/>
      <c r="F508" s="248"/>
      <c r="G508" s="242">
        <v>24038.0</v>
      </c>
      <c r="H508" s="242">
        <v>333333.0</v>
      </c>
      <c r="I508" s="247"/>
      <c r="J508" s="247"/>
      <c r="K508" s="247"/>
      <c r="L508" s="247"/>
      <c r="M508" s="242">
        <v>828333.0</v>
      </c>
      <c r="N508" s="247"/>
      <c r="O508" s="247"/>
      <c r="P508" s="242">
        <v>2330428.0</v>
      </c>
      <c r="Q508" s="247"/>
      <c r="R508" s="247"/>
      <c r="S508" s="247"/>
      <c r="T508" s="242">
        <v>2330428.0</v>
      </c>
      <c r="U508" s="236"/>
      <c r="V508" s="236"/>
      <c r="W508" s="236"/>
      <c r="X508" s="236"/>
      <c r="Y508" s="236"/>
      <c r="Z508" s="236"/>
      <c r="AA508" s="236"/>
      <c r="AB508" s="236"/>
    </row>
    <row r="509">
      <c r="A509" s="236"/>
      <c r="B509" s="241" t="s">
        <v>3399</v>
      </c>
      <c r="C509" s="242">
        <v>2000000.0</v>
      </c>
      <c r="D509" s="248"/>
      <c r="E509" s="248"/>
      <c r="F509" s="248"/>
      <c r="G509" s="242">
        <v>210192.0</v>
      </c>
      <c r="H509" s="242">
        <v>500000.0</v>
      </c>
      <c r="I509" s="247"/>
      <c r="J509" s="247"/>
      <c r="K509" s="247"/>
      <c r="L509" s="247"/>
      <c r="M509" s="242">
        <v>1276667.0</v>
      </c>
      <c r="N509" s="247"/>
      <c r="O509" s="247"/>
      <c r="P509" s="242">
        <v>3862821.0</v>
      </c>
      <c r="Q509" s="247"/>
      <c r="R509" s="242">
        <v>175280.0</v>
      </c>
      <c r="S509" s="247"/>
      <c r="T509" s="242">
        <v>3687541.0</v>
      </c>
      <c r="U509" s="236"/>
      <c r="V509" s="236"/>
      <c r="W509" s="236"/>
      <c r="X509" s="236"/>
      <c r="Y509" s="236"/>
      <c r="Z509" s="236"/>
      <c r="AA509" s="236"/>
      <c r="AB509" s="236"/>
    </row>
    <row r="510">
      <c r="A510" s="236"/>
      <c r="B510" s="241" t="s">
        <v>3400</v>
      </c>
      <c r="C510" s="242">
        <v>2000000.0</v>
      </c>
      <c r="D510" s="248"/>
      <c r="E510" s="248"/>
      <c r="F510" s="248"/>
      <c r="G510" s="242">
        <v>161058.0</v>
      </c>
      <c r="H510" s="242">
        <v>500000.0</v>
      </c>
      <c r="I510" s="247"/>
      <c r="J510" s="247"/>
      <c r="K510" s="247"/>
      <c r="L510" s="247"/>
      <c r="M510" s="242">
        <v>1053333.0</v>
      </c>
      <c r="N510" s="247"/>
      <c r="O510" s="247"/>
      <c r="P510" s="242">
        <v>3672222.0</v>
      </c>
      <c r="Q510" s="247"/>
      <c r="R510" s="247"/>
      <c r="S510" s="247"/>
      <c r="T510" s="242">
        <v>3672222.0</v>
      </c>
      <c r="U510" s="236"/>
      <c r="V510" s="236"/>
      <c r="W510" s="236"/>
      <c r="X510" s="236"/>
      <c r="Y510" s="236"/>
      <c r="Z510" s="236"/>
      <c r="AA510" s="236"/>
      <c r="AB510" s="236"/>
    </row>
    <row r="511">
      <c r="A511" s="236"/>
      <c r="B511" s="241" t="s">
        <v>3401</v>
      </c>
      <c r="C511" s="242">
        <v>2000000.0</v>
      </c>
      <c r="D511" s="248"/>
      <c r="E511" s="248"/>
      <c r="F511" s="248"/>
      <c r="G511" s="242">
        <v>149519.0</v>
      </c>
      <c r="H511" s="242">
        <v>1000000.0</v>
      </c>
      <c r="I511" s="247"/>
      <c r="J511" s="247"/>
      <c r="K511" s="247"/>
      <c r="L511" s="247"/>
      <c r="M511" s="242">
        <v>1836667.0</v>
      </c>
      <c r="N511" s="247"/>
      <c r="O511" s="247"/>
      <c r="P511" s="242">
        <v>5048932.0</v>
      </c>
      <c r="Q511" s="247"/>
      <c r="R511" s="242">
        <v>175280.0</v>
      </c>
      <c r="S511" s="247"/>
      <c r="T511" s="242">
        <v>4873652.0</v>
      </c>
      <c r="U511" s="236"/>
      <c r="V511" s="236"/>
      <c r="W511" s="236"/>
      <c r="X511" s="236"/>
      <c r="Y511" s="236"/>
      <c r="Z511" s="236"/>
      <c r="AA511" s="236"/>
      <c r="AB511" s="236"/>
    </row>
    <row r="512">
      <c r="A512" s="236"/>
      <c r="B512" s="241" t="s">
        <v>3358</v>
      </c>
      <c r="C512" s="242">
        <v>2000000.0</v>
      </c>
      <c r="D512" s="248"/>
      <c r="E512" s="248"/>
      <c r="F512" s="248"/>
      <c r="G512" s="242">
        <v>121538.0</v>
      </c>
      <c r="H512" s="242">
        <v>1000000.0</v>
      </c>
      <c r="I512" s="242">
        <v>0.0</v>
      </c>
      <c r="J512" s="247"/>
      <c r="K512" s="247"/>
      <c r="L512" s="247"/>
      <c r="M512" s="242">
        <v>1520000.0</v>
      </c>
      <c r="N512" s="247"/>
      <c r="O512" s="247"/>
      <c r="P512" s="242">
        <v>4699685.0</v>
      </c>
      <c r="Q512" s="247"/>
      <c r="R512" s="242">
        <v>175280.0</v>
      </c>
      <c r="S512" s="242">
        <v>2000000.0</v>
      </c>
      <c r="T512" s="242">
        <v>2524405.0</v>
      </c>
      <c r="U512" s="236"/>
      <c r="V512" s="236"/>
      <c r="W512" s="236"/>
      <c r="X512" s="236"/>
      <c r="Y512" s="236"/>
      <c r="Z512" s="236"/>
      <c r="AA512" s="236"/>
      <c r="AB512" s="236"/>
    </row>
    <row r="513">
      <c r="A513" s="236"/>
      <c r="B513" s="241" t="s">
        <v>3357</v>
      </c>
      <c r="C513" s="242">
        <v>2000000.0</v>
      </c>
      <c r="D513" s="248"/>
      <c r="E513" s="248"/>
      <c r="F513" s="248"/>
      <c r="G513" s="242">
        <v>223558.0</v>
      </c>
      <c r="H513" s="242">
        <v>1000000.0</v>
      </c>
      <c r="I513" s="242">
        <v>0.0</v>
      </c>
      <c r="J513" s="247"/>
      <c r="K513" s="247"/>
      <c r="L513" s="247"/>
      <c r="M513" s="242">
        <v>1783333.0</v>
      </c>
      <c r="N513" s="247"/>
      <c r="O513" s="247"/>
      <c r="P513" s="242">
        <v>5069945.0</v>
      </c>
      <c r="Q513" s="247"/>
      <c r="R513" s="242">
        <v>175280.0</v>
      </c>
      <c r="S513" s="247"/>
      <c r="T513" s="242">
        <v>4894665.0</v>
      </c>
      <c r="U513" s="236"/>
      <c r="V513" s="236"/>
      <c r="W513" s="236"/>
      <c r="X513" s="236"/>
      <c r="Y513" s="236"/>
      <c r="Z513" s="236"/>
      <c r="AA513" s="236"/>
      <c r="AB513" s="236"/>
    </row>
    <row r="514">
      <c r="A514" s="236"/>
      <c r="B514" s="241" t="s">
        <v>3359</v>
      </c>
      <c r="C514" s="242">
        <v>2000000.0</v>
      </c>
      <c r="D514" s="248"/>
      <c r="E514" s="248"/>
      <c r="F514" s="248"/>
      <c r="G514" s="242">
        <v>92212.0</v>
      </c>
      <c r="H514" s="242">
        <v>1000000.0</v>
      </c>
      <c r="I514" s="242">
        <v>0.0</v>
      </c>
      <c r="J514" s="247"/>
      <c r="K514" s="247"/>
      <c r="L514" s="247"/>
      <c r="M514" s="242">
        <v>880000.0</v>
      </c>
      <c r="N514" s="247"/>
      <c r="O514" s="247"/>
      <c r="P514" s="242">
        <v>3433750.0</v>
      </c>
      <c r="Q514" s="247"/>
      <c r="R514" s="242">
        <v>175280.0</v>
      </c>
      <c r="S514" s="247"/>
      <c r="T514" s="242">
        <v>3258470.0</v>
      </c>
      <c r="U514" s="236"/>
      <c r="V514" s="236"/>
      <c r="W514" s="236"/>
      <c r="X514" s="236"/>
      <c r="Y514" s="236"/>
      <c r="Z514" s="236"/>
      <c r="AA514" s="236"/>
      <c r="AB514" s="236"/>
    </row>
    <row r="515">
      <c r="A515" s="236"/>
      <c r="B515" s="241" t="s">
        <v>3361</v>
      </c>
      <c r="C515" s="242">
        <v>2000000.0</v>
      </c>
      <c r="D515" s="248"/>
      <c r="E515" s="248"/>
      <c r="F515" s="248"/>
      <c r="G515" s="242">
        <v>164615.0</v>
      </c>
      <c r="H515" s="242">
        <v>666667.0</v>
      </c>
      <c r="I515" s="247"/>
      <c r="J515" s="247"/>
      <c r="K515" s="247"/>
      <c r="L515" s="247"/>
      <c r="M515" s="242">
        <v>1755000.0</v>
      </c>
      <c r="N515" s="247"/>
      <c r="O515" s="247"/>
      <c r="P515" s="242">
        <v>4655167.0</v>
      </c>
      <c r="Q515" s="247"/>
      <c r="R515" s="242">
        <v>175280.0</v>
      </c>
      <c r="S515" s="247"/>
      <c r="T515" s="242">
        <v>4479887.0</v>
      </c>
      <c r="U515" s="236"/>
      <c r="V515" s="236"/>
      <c r="W515" s="236"/>
      <c r="X515" s="236"/>
      <c r="Y515" s="236"/>
      <c r="Z515" s="236"/>
      <c r="AA515" s="236"/>
      <c r="AB515" s="236"/>
    </row>
    <row r="516">
      <c r="A516" s="236"/>
      <c r="B516" s="241" t="s">
        <v>3341</v>
      </c>
      <c r="C516" s="242">
        <v>2000000.0</v>
      </c>
      <c r="D516" s="248"/>
      <c r="E516" s="248"/>
      <c r="F516" s="248"/>
      <c r="G516" s="242">
        <v>159423.0</v>
      </c>
      <c r="H516" s="242">
        <v>666667.0</v>
      </c>
      <c r="I516" s="247"/>
      <c r="J516" s="247"/>
      <c r="K516" s="247"/>
      <c r="L516" s="247"/>
      <c r="M516" s="242">
        <v>1661667.0</v>
      </c>
      <c r="N516" s="247"/>
      <c r="O516" s="247"/>
      <c r="P516" s="242">
        <v>4670326.0</v>
      </c>
      <c r="Q516" s="247"/>
      <c r="R516" s="242">
        <v>175280.0</v>
      </c>
      <c r="S516" s="247"/>
      <c r="T516" s="242">
        <v>4495046.0</v>
      </c>
      <c r="U516" s="236"/>
      <c r="V516" s="236"/>
      <c r="W516" s="236"/>
      <c r="X516" s="236"/>
      <c r="Y516" s="236"/>
      <c r="Z516" s="236"/>
      <c r="AA516" s="236"/>
      <c r="AB516" s="236"/>
    </row>
    <row r="517">
      <c r="A517" s="236"/>
      <c r="B517" s="241" t="s">
        <v>3402</v>
      </c>
      <c r="C517" s="242">
        <v>2.0E7</v>
      </c>
      <c r="D517" s="248"/>
      <c r="E517" s="248"/>
      <c r="F517" s="248"/>
      <c r="G517" s="247"/>
      <c r="H517" s="247"/>
      <c r="I517" s="247"/>
      <c r="J517" s="247"/>
      <c r="K517" s="247"/>
      <c r="L517" s="247"/>
      <c r="M517" s="242">
        <v>9.9264595E7</v>
      </c>
      <c r="N517" s="247"/>
      <c r="O517" s="247"/>
      <c r="P517" s="242">
        <v>1.19264595E8</v>
      </c>
      <c r="Q517" s="242">
        <v>0.0</v>
      </c>
      <c r="R517" s="242">
        <v>0.0</v>
      </c>
      <c r="S517" s="242">
        <v>0.0</v>
      </c>
      <c r="T517" s="242">
        <f t="shared" ref="T517:T518" si="63">P517-Q517-R517-S517</f>
        <v>119264595</v>
      </c>
      <c r="U517" s="236"/>
      <c r="V517" s="236"/>
      <c r="W517" s="236"/>
      <c r="X517" s="236"/>
      <c r="Y517" s="236"/>
      <c r="Z517" s="236"/>
      <c r="AA517" s="236"/>
      <c r="AB517" s="236"/>
    </row>
    <row r="518">
      <c r="A518" s="236"/>
      <c r="B518" s="241" t="s">
        <v>3403</v>
      </c>
      <c r="C518" s="242">
        <v>2.0E7</v>
      </c>
      <c r="D518" s="248"/>
      <c r="E518" s="248"/>
      <c r="F518" s="248"/>
      <c r="G518" s="242">
        <v>885577.0</v>
      </c>
      <c r="H518" s="247"/>
      <c r="I518" s="247"/>
      <c r="J518" s="247"/>
      <c r="K518" s="247"/>
      <c r="L518" s="247"/>
      <c r="M518" s="242">
        <v>1.31135328E8</v>
      </c>
      <c r="N518" s="247"/>
      <c r="O518" s="247"/>
      <c r="P518" s="242">
        <v>1.52753366E8</v>
      </c>
      <c r="Q518" s="242">
        <v>0.0</v>
      </c>
      <c r="R518" s="242">
        <v>735000.0</v>
      </c>
      <c r="S518" s="242">
        <v>0.0</v>
      </c>
      <c r="T518" s="242">
        <f t="shared" si="63"/>
        <v>152018366</v>
      </c>
      <c r="U518" s="236"/>
      <c r="V518" s="236"/>
      <c r="W518" s="236"/>
      <c r="X518" s="236"/>
      <c r="Y518" s="236"/>
      <c r="Z518" s="236"/>
      <c r="AA518" s="236"/>
      <c r="AB518" s="236"/>
    </row>
    <row r="519">
      <c r="A519" s="236"/>
      <c r="B519" s="236"/>
      <c r="C519" s="236"/>
      <c r="D519" s="248"/>
      <c r="E519" s="248"/>
      <c r="F519" s="248"/>
      <c r="G519" s="236"/>
      <c r="H519" s="236"/>
      <c r="I519" s="236"/>
      <c r="J519" s="236"/>
      <c r="K519" s="236"/>
      <c r="L519" s="236"/>
      <c r="M519" s="236"/>
      <c r="N519" s="236"/>
      <c r="O519" s="236"/>
      <c r="P519" s="236"/>
      <c r="Q519" s="236"/>
      <c r="R519" s="236"/>
      <c r="S519" s="236"/>
      <c r="T519" s="236"/>
      <c r="U519" s="236"/>
      <c r="V519" s="236"/>
      <c r="W519" s="236"/>
      <c r="X519" s="236"/>
      <c r="Y519" s="236"/>
      <c r="Z519" s="236"/>
      <c r="AA519" s="236"/>
      <c r="AB519" s="236"/>
    </row>
    <row r="520">
      <c r="A520" s="236"/>
      <c r="B520" s="236"/>
      <c r="C520" s="236"/>
      <c r="D520" s="248"/>
      <c r="E520" s="248"/>
      <c r="F520" s="248"/>
      <c r="G520" s="236"/>
      <c r="H520" s="236"/>
      <c r="I520" s="236"/>
      <c r="J520" s="236"/>
      <c r="K520" s="236"/>
      <c r="L520" s="236"/>
      <c r="M520" s="236"/>
      <c r="N520" s="236"/>
      <c r="O520" s="236"/>
      <c r="P520" s="236"/>
      <c r="Q520" s="236"/>
      <c r="R520" s="236"/>
      <c r="S520" s="236"/>
      <c r="T520" s="236"/>
      <c r="U520" s="236"/>
      <c r="V520" s="236"/>
      <c r="W520" s="236"/>
      <c r="X520" s="236"/>
      <c r="Y520" s="236"/>
      <c r="Z520" s="236"/>
      <c r="AA520" s="236"/>
      <c r="AB520" s="236"/>
    </row>
    <row r="521">
      <c r="A521" s="236"/>
      <c r="B521" s="236"/>
      <c r="C521" s="236"/>
      <c r="D521" s="248"/>
      <c r="E521" s="248"/>
      <c r="F521" s="248"/>
      <c r="G521" s="236"/>
      <c r="H521" s="236"/>
      <c r="I521" s="236"/>
      <c r="J521" s="236"/>
      <c r="K521" s="236"/>
      <c r="L521" s="236"/>
      <c r="M521" s="236"/>
      <c r="N521" s="236"/>
      <c r="O521" s="236"/>
      <c r="P521" s="236"/>
      <c r="Q521" s="236"/>
      <c r="R521" s="236"/>
      <c r="S521" s="236"/>
      <c r="T521" s="236"/>
      <c r="U521" s="236"/>
      <c r="V521" s="236"/>
      <c r="W521" s="236"/>
      <c r="X521" s="236"/>
      <c r="Y521" s="236"/>
      <c r="Z521" s="236"/>
      <c r="AA521" s="236"/>
      <c r="AB521" s="236"/>
    </row>
    <row r="522">
      <c r="A522" s="236"/>
      <c r="B522" s="236"/>
      <c r="C522" s="236"/>
      <c r="D522" s="248"/>
      <c r="E522" s="248"/>
      <c r="F522" s="248"/>
      <c r="G522" s="236"/>
      <c r="H522" s="236"/>
      <c r="I522" s="236"/>
      <c r="J522" s="236"/>
      <c r="K522" s="236"/>
      <c r="L522" s="236"/>
      <c r="M522" s="236"/>
      <c r="N522" s="236"/>
      <c r="O522" s="236"/>
      <c r="P522" s="236"/>
      <c r="Q522" s="236"/>
      <c r="R522" s="236"/>
      <c r="S522" s="236"/>
      <c r="T522" s="236"/>
      <c r="U522" s="236"/>
      <c r="V522" s="236"/>
      <c r="W522" s="236"/>
      <c r="X522" s="236"/>
      <c r="Y522" s="236"/>
      <c r="Z522" s="236"/>
      <c r="AA522" s="236"/>
      <c r="AB522" s="236"/>
    </row>
    <row r="523">
      <c r="A523" s="236"/>
      <c r="B523" s="236"/>
      <c r="C523" s="236"/>
      <c r="D523" s="248"/>
      <c r="E523" s="248"/>
      <c r="F523" s="248"/>
      <c r="G523" s="236"/>
      <c r="H523" s="236"/>
      <c r="I523" s="236"/>
      <c r="J523" s="236"/>
      <c r="K523" s="236"/>
      <c r="L523" s="236"/>
      <c r="M523" s="236"/>
      <c r="N523" s="236"/>
      <c r="O523" s="236"/>
      <c r="P523" s="236"/>
      <c r="Q523" s="236"/>
      <c r="R523" s="236"/>
      <c r="S523" s="236"/>
      <c r="T523" s="236"/>
      <c r="U523" s="236"/>
      <c r="V523" s="236"/>
      <c r="W523" s="236"/>
      <c r="X523" s="236"/>
      <c r="Y523" s="236"/>
      <c r="Z523" s="236"/>
      <c r="AA523" s="236"/>
      <c r="AB523" s="236"/>
    </row>
    <row r="524">
      <c r="A524" s="236"/>
      <c r="B524" s="236"/>
      <c r="C524" s="236"/>
      <c r="D524" s="248"/>
      <c r="E524" s="248"/>
      <c r="F524" s="248"/>
      <c r="G524" s="236"/>
      <c r="H524" s="236"/>
      <c r="I524" s="236"/>
      <c r="J524" s="236"/>
      <c r="K524" s="236"/>
      <c r="L524" s="236"/>
      <c r="M524" s="236"/>
      <c r="N524" s="236"/>
      <c r="O524" s="236"/>
      <c r="P524" s="236"/>
      <c r="Q524" s="236"/>
      <c r="R524" s="236"/>
      <c r="S524" s="236"/>
      <c r="T524" s="236"/>
      <c r="U524" s="236"/>
      <c r="V524" s="236"/>
      <c r="W524" s="236"/>
      <c r="X524" s="236"/>
      <c r="Y524" s="236"/>
      <c r="Z524" s="236"/>
      <c r="AA524" s="236"/>
      <c r="AB524" s="236"/>
    </row>
    <row r="525">
      <c r="A525" s="236"/>
      <c r="B525" s="236"/>
      <c r="C525" s="236"/>
      <c r="D525" s="248"/>
      <c r="E525" s="248"/>
      <c r="F525" s="248"/>
      <c r="G525" s="236"/>
      <c r="H525" s="236"/>
      <c r="I525" s="236"/>
      <c r="J525" s="236"/>
      <c r="K525" s="236"/>
      <c r="L525" s="236"/>
      <c r="M525" s="236"/>
      <c r="N525" s="236"/>
      <c r="O525" s="236"/>
      <c r="P525" s="236"/>
      <c r="Q525" s="236"/>
      <c r="R525" s="236"/>
      <c r="S525" s="236"/>
      <c r="T525" s="236"/>
      <c r="U525" s="236"/>
      <c r="V525" s="236"/>
      <c r="W525" s="236"/>
      <c r="X525" s="236"/>
      <c r="Y525" s="236"/>
      <c r="Z525" s="236"/>
      <c r="AA525" s="236"/>
      <c r="AB525" s="236"/>
    </row>
    <row r="526">
      <c r="A526" s="236"/>
      <c r="B526" s="236"/>
      <c r="C526" s="236"/>
      <c r="D526" s="248"/>
      <c r="E526" s="248"/>
      <c r="F526" s="248"/>
      <c r="G526" s="236"/>
      <c r="H526" s="236"/>
      <c r="I526" s="236"/>
      <c r="J526" s="236"/>
      <c r="K526" s="236"/>
      <c r="L526" s="236"/>
      <c r="M526" s="236"/>
      <c r="N526" s="236"/>
      <c r="O526" s="236"/>
      <c r="P526" s="236"/>
      <c r="Q526" s="236"/>
      <c r="R526" s="236"/>
      <c r="S526" s="236"/>
      <c r="T526" s="236"/>
      <c r="U526" s="236"/>
      <c r="V526" s="236"/>
      <c r="W526" s="236"/>
      <c r="X526" s="236"/>
      <c r="Y526" s="236"/>
      <c r="Z526" s="236"/>
      <c r="AA526" s="236"/>
      <c r="AB526" s="236"/>
    </row>
    <row r="527">
      <c r="A527" s="236"/>
      <c r="B527" s="236"/>
      <c r="C527" s="236"/>
      <c r="D527" s="248"/>
      <c r="E527" s="248"/>
      <c r="F527" s="248"/>
      <c r="G527" s="236"/>
      <c r="H527" s="236"/>
      <c r="I527" s="236"/>
      <c r="J527" s="236"/>
      <c r="K527" s="236"/>
      <c r="L527" s="236"/>
      <c r="M527" s="236"/>
      <c r="N527" s="236"/>
      <c r="O527" s="236"/>
      <c r="P527" s="236"/>
      <c r="Q527" s="236"/>
      <c r="R527" s="236"/>
      <c r="S527" s="236"/>
      <c r="T527" s="236"/>
      <c r="U527" s="236"/>
      <c r="V527" s="236"/>
      <c r="W527" s="236"/>
      <c r="X527" s="236"/>
      <c r="Y527" s="236"/>
      <c r="Z527" s="236"/>
      <c r="AA527" s="236"/>
      <c r="AB527" s="236"/>
    </row>
    <row r="528">
      <c r="A528" s="236"/>
      <c r="B528" s="236"/>
      <c r="C528" s="236"/>
      <c r="D528" s="248"/>
      <c r="E528" s="248"/>
      <c r="F528" s="248"/>
      <c r="G528" s="236"/>
      <c r="H528" s="236"/>
      <c r="I528" s="236"/>
      <c r="J528" s="236"/>
      <c r="K528" s="236"/>
      <c r="L528" s="236"/>
      <c r="M528" s="236"/>
      <c r="N528" s="236"/>
      <c r="O528" s="236"/>
      <c r="P528" s="236"/>
      <c r="Q528" s="236"/>
      <c r="R528" s="236"/>
      <c r="S528" s="236"/>
      <c r="T528" s="236"/>
      <c r="U528" s="236"/>
      <c r="V528" s="236"/>
      <c r="W528" s="236"/>
      <c r="X528" s="236"/>
      <c r="Y528" s="236"/>
      <c r="Z528" s="236"/>
      <c r="AA528" s="236"/>
      <c r="AB528" s="236"/>
    </row>
    <row r="529">
      <c r="A529" s="236"/>
      <c r="B529" s="236"/>
      <c r="C529" s="236"/>
      <c r="D529" s="248"/>
      <c r="E529" s="248"/>
      <c r="F529" s="248"/>
      <c r="G529" s="236"/>
      <c r="H529" s="236"/>
      <c r="I529" s="236"/>
      <c r="J529" s="236"/>
      <c r="K529" s="236"/>
      <c r="L529" s="236"/>
      <c r="M529" s="236"/>
      <c r="N529" s="236"/>
      <c r="O529" s="236"/>
      <c r="P529" s="236"/>
      <c r="Q529" s="236"/>
      <c r="R529" s="236"/>
      <c r="S529" s="236"/>
      <c r="T529" s="236"/>
      <c r="U529" s="236"/>
      <c r="V529" s="236"/>
      <c r="W529" s="236"/>
      <c r="X529" s="236"/>
      <c r="Y529" s="236"/>
      <c r="Z529" s="236"/>
      <c r="AA529" s="236"/>
      <c r="AB529" s="236"/>
    </row>
    <row r="530">
      <c r="A530" s="236"/>
      <c r="B530" s="236"/>
      <c r="C530" s="236"/>
      <c r="D530" s="248"/>
      <c r="E530" s="248"/>
      <c r="F530" s="248"/>
      <c r="G530" s="236"/>
      <c r="H530" s="236"/>
      <c r="I530" s="236"/>
      <c r="J530" s="236"/>
      <c r="K530" s="236"/>
      <c r="L530" s="236"/>
      <c r="M530" s="236"/>
      <c r="N530" s="236"/>
      <c r="O530" s="236"/>
      <c r="P530" s="236"/>
      <c r="Q530" s="236"/>
      <c r="R530" s="236"/>
      <c r="S530" s="236"/>
      <c r="T530" s="236"/>
      <c r="U530" s="236"/>
      <c r="V530" s="236"/>
      <c r="W530" s="236"/>
      <c r="X530" s="236"/>
      <c r="Y530" s="236"/>
      <c r="Z530" s="236"/>
      <c r="AA530" s="236"/>
      <c r="AB530" s="236"/>
    </row>
    <row r="531">
      <c r="A531" s="236"/>
      <c r="B531" s="236"/>
      <c r="C531" s="236"/>
      <c r="D531" s="248"/>
      <c r="E531" s="248"/>
      <c r="F531" s="248"/>
      <c r="G531" s="236"/>
      <c r="H531" s="236"/>
      <c r="I531" s="236"/>
      <c r="J531" s="236"/>
      <c r="K531" s="236"/>
      <c r="L531" s="236"/>
      <c r="M531" s="236"/>
      <c r="N531" s="236"/>
      <c r="O531" s="236"/>
      <c r="P531" s="236"/>
      <c r="Q531" s="236"/>
      <c r="R531" s="236"/>
      <c r="S531" s="236"/>
      <c r="T531" s="236"/>
      <c r="U531" s="236"/>
      <c r="V531" s="236"/>
      <c r="W531" s="236"/>
      <c r="X531" s="236"/>
      <c r="Y531" s="236"/>
      <c r="Z531" s="236"/>
      <c r="AA531" s="236"/>
      <c r="AB531" s="236"/>
    </row>
    <row r="532">
      <c r="A532" s="236"/>
      <c r="B532" s="236"/>
      <c r="C532" s="236"/>
      <c r="D532" s="248"/>
      <c r="E532" s="248"/>
      <c r="F532" s="248"/>
      <c r="G532" s="236"/>
      <c r="H532" s="236"/>
      <c r="I532" s="236"/>
      <c r="J532" s="236"/>
      <c r="K532" s="236"/>
      <c r="L532" s="236"/>
      <c r="M532" s="236"/>
      <c r="N532" s="236"/>
      <c r="O532" s="236"/>
      <c r="P532" s="236"/>
      <c r="Q532" s="236"/>
      <c r="R532" s="236"/>
      <c r="S532" s="236"/>
      <c r="T532" s="236"/>
      <c r="U532" s="236"/>
      <c r="V532" s="236"/>
      <c r="W532" s="236"/>
      <c r="X532" s="236"/>
      <c r="Y532" s="236"/>
      <c r="Z532" s="236"/>
      <c r="AA532" s="236"/>
      <c r="AB532" s="236"/>
    </row>
    <row r="533">
      <c r="A533" s="236"/>
      <c r="B533" s="236"/>
      <c r="C533" s="236"/>
      <c r="D533" s="248"/>
      <c r="E533" s="248"/>
      <c r="F533" s="248"/>
      <c r="G533" s="236"/>
      <c r="H533" s="236"/>
      <c r="I533" s="236"/>
      <c r="J533" s="236"/>
      <c r="K533" s="236"/>
      <c r="L533" s="236"/>
      <c r="M533" s="236"/>
      <c r="N533" s="236"/>
      <c r="O533" s="236"/>
      <c r="P533" s="236"/>
      <c r="Q533" s="236"/>
      <c r="R533" s="236"/>
      <c r="S533" s="236"/>
      <c r="T533" s="236"/>
      <c r="U533" s="236"/>
      <c r="V533" s="236"/>
      <c r="W533" s="236"/>
      <c r="X533" s="236"/>
      <c r="Y533" s="236"/>
      <c r="Z533" s="236"/>
      <c r="AA533" s="236"/>
      <c r="AB533" s="236"/>
    </row>
    <row r="534">
      <c r="A534" s="236"/>
      <c r="B534" s="236"/>
      <c r="C534" s="236"/>
      <c r="D534" s="248"/>
      <c r="E534" s="248"/>
      <c r="F534" s="248"/>
      <c r="G534" s="236"/>
      <c r="H534" s="236"/>
      <c r="I534" s="236"/>
      <c r="J534" s="236"/>
      <c r="K534" s="236"/>
      <c r="L534" s="236"/>
      <c r="M534" s="236"/>
      <c r="N534" s="236"/>
      <c r="O534" s="236"/>
      <c r="P534" s="236"/>
      <c r="Q534" s="236"/>
      <c r="R534" s="236"/>
      <c r="S534" s="236"/>
      <c r="T534" s="236"/>
      <c r="U534" s="236"/>
      <c r="V534" s="236"/>
      <c r="W534" s="236"/>
      <c r="X534" s="236"/>
      <c r="Y534" s="236"/>
      <c r="Z534" s="236"/>
      <c r="AA534" s="236"/>
      <c r="AB534" s="236"/>
    </row>
    <row r="535">
      <c r="A535" s="236"/>
      <c r="B535" s="236"/>
      <c r="C535" s="236"/>
      <c r="D535" s="248"/>
      <c r="E535" s="248"/>
      <c r="F535" s="248"/>
      <c r="G535" s="236"/>
      <c r="H535" s="236"/>
      <c r="I535" s="236"/>
      <c r="J535" s="236"/>
      <c r="K535" s="236"/>
      <c r="L535" s="236"/>
      <c r="M535" s="236"/>
      <c r="N535" s="236"/>
      <c r="O535" s="236"/>
      <c r="P535" s="236"/>
      <c r="Q535" s="236"/>
      <c r="R535" s="236"/>
      <c r="S535" s="236"/>
      <c r="T535" s="236"/>
      <c r="U535" s="236"/>
      <c r="V535" s="236"/>
      <c r="W535" s="236"/>
      <c r="X535" s="236"/>
      <c r="Y535" s="236"/>
      <c r="Z535" s="236"/>
      <c r="AA535" s="236"/>
      <c r="AB535" s="236"/>
    </row>
    <row r="536">
      <c r="A536" s="236"/>
      <c r="B536" s="236"/>
      <c r="C536" s="236"/>
      <c r="D536" s="248"/>
      <c r="E536" s="248"/>
      <c r="F536" s="248"/>
      <c r="G536" s="236"/>
      <c r="H536" s="236"/>
      <c r="I536" s="236"/>
      <c r="J536" s="236"/>
      <c r="K536" s="236"/>
      <c r="L536" s="236"/>
      <c r="M536" s="236"/>
      <c r="N536" s="236"/>
      <c r="O536" s="236"/>
      <c r="P536" s="236"/>
      <c r="Q536" s="236"/>
      <c r="R536" s="236"/>
      <c r="S536" s="236"/>
      <c r="T536" s="236"/>
      <c r="U536" s="236"/>
      <c r="V536" s="236"/>
      <c r="W536" s="236"/>
      <c r="X536" s="236"/>
      <c r="Y536" s="236"/>
      <c r="Z536" s="236"/>
      <c r="AA536" s="236"/>
      <c r="AB536" s="236"/>
    </row>
    <row r="537">
      <c r="A537" s="236"/>
      <c r="B537" s="236"/>
      <c r="C537" s="236"/>
      <c r="D537" s="248"/>
      <c r="E537" s="248"/>
      <c r="F537" s="248"/>
      <c r="G537" s="236"/>
      <c r="H537" s="236"/>
      <c r="I537" s="236"/>
      <c r="J537" s="236"/>
      <c r="K537" s="236"/>
      <c r="L537" s="236"/>
      <c r="M537" s="236"/>
      <c r="N537" s="236"/>
      <c r="O537" s="236"/>
      <c r="P537" s="236"/>
      <c r="Q537" s="236"/>
      <c r="R537" s="236"/>
      <c r="S537" s="236"/>
      <c r="T537" s="236"/>
      <c r="U537" s="236"/>
      <c r="V537" s="236"/>
      <c r="W537" s="236"/>
      <c r="X537" s="236"/>
      <c r="Y537" s="236"/>
      <c r="Z537" s="236"/>
      <c r="AA537" s="236"/>
      <c r="AB537" s="236"/>
    </row>
    <row r="538">
      <c r="A538" s="236"/>
      <c r="B538" s="236"/>
      <c r="C538" s="236"/>
      <c r="D538" s="248"/>
      <c r="E538" s="248"/>
      <c r="F538" s="248"/>
      <c r="G538" s="236"/>
      <c r="H538" s="236"/>
      <c r="I538" s="236"/>
      <c r="J538" s="236"/>
      <c r="K538" s="236"/>
      <c r="L538" s="236"/>
      <c r="M538" s="236"/>
      <c r="N538" s="236"/>
      <c r="O538" s="236"/>
      <c r="P538" s="236"/>
      <c r="Q538" s="236"/>
      <c r="R538" s="236"/>
      <c r="S538" s="236"/>
      <c r="T538" s="236"/>
      <c r="U538" s="236"/>
      <c r="V538" s="236"/>
      <c r="W538" s="236"/>
      <c r="X538" s="236"/>
      <c r="Y538" s="236"/>
      <c r="Z538" s="236"/>
      <c r="AA538" s="236"/>
      <c r="AB538" s="236"/>
    </row>
    <row r="539">
      <c r="A539" s="236"/>
      <c r="B539" s="236"/>
      <c r="C539" s="236"/>
      <c r="D539" s="248"/>
      <c r="E539" s="248"/>
      <c r="F539" s="248"/>
      <c r="G539" s="236"/>
      <c r="H539" s="236"/>
      <c r="I539" s="236"/>
      <c r="J539" s="236"/>
      <c r="K539" s="236"/>
      <c r="L539" s="236"/>
      <c r="M539" s="236"/>
      <c r="N539" s="236"/>
      <c r="O539" s="236"/>
      <c r="P539" s="236"/>
      <c r="Q539" s="236"/>
      <c r="R539" s="236"/>
      <c r="S539" s="236"/>
      <c r="T539" s="236"/>
      <c r="U539" s="236"/>
      <c r="V539" s="236"/>
      <c r="W539" s="236"/>
      <c r="X539" s="236"/>
      <c r="Y539" s="236"/>
      <c r="Z539" s="236"/>
      <c r="AA539" s="236"/>
      <c r="AB539" s="236"/>
    </row>
    <row r="540">
      <c r="A540" s="236"/>
      <c r="B540" s="236"/>
      <c r="C540" s="236"/>
      <c r="D540" s="248"/>
      <c r="E540" s="248"/>
      <c r="F540" s="248"/>
      <c r="G540" s="236"/>
      <c r="H540" s="236"/>
      <c r="I540" s="236"/>
      <c r="J540" s="236"/>
      <c r="K540" s="236"/>
      <c r="L540" s="236"/>
      <c r="M540" s="236"/>
      <c r="N540" s="236"/>
      <c r="O540" s="236"/>
      <c r="P540" s="236"/>
      <c r="Q540" s="236"/>
      <c r="R540" s="236"/>
      <c r="S540" s="236"/>
      <c r="T540" s="236"/>
      <c r="U540" s="236"/>
      <c r="V540" s="236"/>
      <c r="W540" s="236"/>
      <c r="X540" s="236"/>
      <c r="Y540" s="236"/>
      <c r="Z540" s="236"/>
      <c r="AA540" s="236"/>
      <c r="AB540" s="236"/>
    </row>
    <row r="541">
      <c r="A541" s="236"/>
      <c r="B541" s="236"/>
      <c r="C541" s="236"/>
      <c r="D541" s="248"/>
      <c r="E541" s="248"/>
      <c r="F541" s="248"/>
      <c r="G541" s="236"/>
      <c r="H541" s="236"/>
      <c r="I541" s="236"/>
      <c r="J541" s="236"/>
      <c r="K541" s="236"/>
      <c r="L541" s="236"/>
      <c r="M541" s="236"/>
      <c r="N541" s="236"/>
      <c r="O541" s="236"/>
      <c r="P541" s="236"/>
      <c r="Q541" s="236"/>
      <c r="R541" s="236"/>
      <c r="S541" s="236"/>
      <c r="T541" s="236"/>
      <c r="U541" s="236"/>
      <c r="V541" s="236"/>
      <c r="W541" s="236"/>
      <c r="X541" s="236"/>
      <c r="Y541" s="236"/>
      <c r="Z541" s="236"/>
      <c r="AA541" s="236"/>
      <c r="AB541" s="236"/>
    </row>
    <row r="542">
      <c r="A542" s="236"/>
      <c r="B542" s="236"/>
      <c r="C542" s="236"/>
      <c r="D542" s="248"/>
      <c r="E542" s="248"/>
      <c r="F542" s="248"/>
      <c r="G542" s="236"/>
      <c r="H542" s="236"/>
      <c r="I542" s="236"/>
      <c r="J542" s="236"/>
      <c r="K542" s="236"/>
      <c r="L542" s="236"/>
      <c r="M542" s="236"/>
      <c r="N542" s="236"/>
      <c r="O542" s="236"/>
      <c r="P542" s="236"/>
      <c r="Q542" s="236"/>
      <c r="R542" s="236"/>
      <c r="S542" s="236"/>
      <c r="T542" s="236"/>
      <c r="U542" s="236"/>
      <c r="V542" s="236"/>
      <c r="W542" s="236"/>
      <c r="X542" s="236"/>
      <c r="Y542" s="236"/>
      <c r="Z542" s="236"/>
      <c r="AA542" s="236"/>
      <c r="AB542" s="236"/>
    </row>
    <row r="543">
      <c r="A543" s="236"/>
      <c r="B543" s="236"/>
      <c r="C543" s="236"/>
      <c r="D543" s="248"/>
      <c r="E543" s="248"/>
      <c r="F543" s="248"/>
      <c r="G543" s="236"/>
      <c r="H543" s="236"/>
      <c r="I543" s="236"/>
      <c r="J543" s="236"/>
      <c r="K543" s="236"/>
      <c r="L543" s="236"/>
      <c r="M543" s="236"/>
      <c r="N543" s="236"/>
      <c r="O543" s="236"/>
      <c r="P543" s="236"/>
      <c r="Q543" s="236"/>
      <c r="R543" s="236"/>
      <c r="S543" s="236"/>
      <c r="T543" s="236"/>
      <c r="U543" s="236"/>
      <c r="V543" s="236"/>
      <c r="W543" s="236"/>
      <c r="X543" s="236"/>
      <c r="Y543" s="236"/>
      <c r="Z543" s="236"/>
      <c r="AA543" s="236"/>
      <c r="AB543" s="236"/>
    </row>
    <row r="544">
      <c r="A544" s="236"/>
      <c r="B544" s="236"/>
      <c r="C544" s="236"/>
      <c r="D544" s="248"/>
      <c r="E544" s="248"/>
      <c r="F544" s="248"/>
      <c r="G544" s="236"/>
      <c r="H544" s="236"/>
      <c r="I544" s="236"/>
      <c r="J544" s="236"/>
      <c r="K544" s="236"/>
      <c r="L544" s="236"/>
      <c r="M544" s="236"/>
      <c r="N544" s="236"/>
      <c r="O544" s="236"/>
      <c r="P544" s="236"/>
      <c r="Q544" s="236"/>
      <c r="R544" s="236"/>
      <c r="S544" s="236"/>
      <c r="T544" s="236"/>
      <c r="U544" s="236"/>
      <c r="V544" s="236"/>
      <c r="W544" s="236"/>
      <c r="X544" s="236"/>
      <c r="Y544" s="236"/>
      <c r="Z544" s="236"/>
      <c r="AA544" s="236"/>
      <c r="AB544" s="236"/>
    </row>
    <row r="545">
      <c r="A545" s="236"/>
      <c r="B545" s="236"/>
      <c r="C545" s="236"/>
      <c r="D545" s="248"/>
      <c r="E545" s="248"/>
      <c r="F545" s="248"/>
      <c r="G545" s="236"/>
      <c r="H545" s="236"/>
      <c r="I545" s="236"/>
      <c r="J545" s="236"/>
      <c r="K545" s="236"/>
      <c r="L545" s="236"/>
      <c r="M545" s="236"/>
      <c r="N545" s="236"/>
      <c r="O545" s="236"/>
      <c r="P545" s="236"/>
      <c r="Q545" s="236"/>
      <c r="R545" s="236"/>
      <c r="S545" s="236"/>
      <c r="T545" s="236"/>
      <c r="U545" s="236"/>
      <c r="V545" s="236"/>
      <c r="W545" s="236"/>
      <c r="X545" s="236"/>
      <c r="Y545" s="236"/>
      <c r="Z545" s="236"/>
      <c r="AA545" s="236"/>
      <c r="AB545" s="236"/>
    </row>
    <row r="546">
      <c r="A546" s="236"/>
      <c r="B546" s="236"/>
      <c r="C546" s="236"/>
      <c r="D546" s="248"/>
      <c r="E546" s="248"/>
      <c r="F546" s="248"/>
      <c r="G546" s="236"/>
      <c r="H546" s="236"/>
      <c r="I546" s="236"/>
      <c r="J546" s="236"/>
      <c r="K546" s="236"/>
      <c r="L546" s="236"/>
      <c r="M546" s="236"/>
      <c r="N546" s="236"/>
      <c r="O546" s="236"/>
      <c r="P546" s="236"/>
      <c r="Q546" s="236"/>
      <c r="R546" s="236"/>
      <c r="S546" s="236"/>
      <c r="T546" s="236"/>
      <c r="U546" s="236"/>
      <c r="V546" s="236"/>
      <c r="W546" s="236"/>
      <c r="X546" s="236"/>
      <c r="Y546" s="236"/>
      <c r="Z546" s="236"/>
      <c r="AA546" s="236"/>
      <c r="AB546" s="236"/>
    </row>
    <row r="547">
      <c r="A547" s="236"/>
      <c r="B547" s="236"/>
      <c r="C547" s="236"/>
      <c r="D547" s="248"/>
      <c r="E547" s="248"/>
      <c r="F547" s="248"/>
      <c r="G547" s="236"/>
      <c r="H547" s="236"/>
      <c r="I547" s="236"/>
      <c r="J547" s="236"/>
      <c r="K547" s="236"/>
      <c r="L547" s="236"/>
      <c r="M547" s="236"/>
      <c r="N547" s="236"/>
      <c r="O547" s="236"/>
      <c r="P547" s="236"/>
      <c r="Q547" s="236"/>
      <c r="R547" s="236"/>
      <c r="S547" s="236"/>
      <c r="T547" s="236"/>
      <c r="U547" s="236"/>
      <c r="V547" s="236"/>
      <c r="W547" s="236"/>
      <c r="X547" s="236"/>
      <c r="Y547" s="236"/>
      <c r="Z547" s="236"/>
      <c r="AA547" s="236"/>
      <c r="AB547" s="236"/>
    </row>
    <row r="548">
      <c r="A548" s="236"/>
      <c r="B548" s="236"/>
      <c r="C548" s="236"/>
      <c r="D548" s="248"/>
      <c r="E548" s="248"/>
      <c r="F548" s="248"/>
      <c r="G548" s="236"/>
      <c r="H548" s="236"/>
      <c r="I548" s="236"/>
      <c r="J548" s="236"/>
      <c r="K548" s="236"/>
      <c r="L548" s="236"/>
      <c r="M548" s="236"/>
      <c r="N548" s="236"/>
      <c r="O548" s="236"/>
      <c r="P548" s="236"/>
      <c r="Q548" s="236"/>
      <c r="R548" s="236"/>
      <c r="S548" s="236"/>
      <c r="T548" s="236"/>
      <c r="U548" s="236"/>
      <c r="V548" s="236"/>
      <c r="W548" s="236"/>
      <c r="X548" s="236"/>
      <c r="Y548" s="236"/>
      <c r="Z548" s="236"/>
      <c r="AA548" s="236"/>
      <c r="AB548" s="236"/>
    </row>
    <row r="549">
      <c r="A549" s="236"/>
      <c r="B549" s="236"/>
      <c r="C549" s="236"/>
      <c r="D549" s="248"/>
      <c r="E549" s="248"/>
      <c r="F549" s="248"/>
      <c r="G549" s="236"/>
      <c r="H549" s="236"/>
      <c r="I549" s="236"/>
      <c r="J549" s="236"/>
      <c r="K549" s="236"/>
      <c r="L549" s="236"/>
      <c r="M549" s="236"/>
      <c r="N549" s="236"/>
      <c r="O549" s="236"/>
      <c r="P549" s="236"/>
      <c r="Q549" s="236"/>
      <c r="R549" s="236"/>
      <c r="S549" s="236"/>
      <c r="T549" s="236"/>
      <c r="U549" s="236"/>
      <c r="V549" s="236"/>
      <c r="W549" s="236"/>
      <c r="X549" s="236"/>
      <c r="Y549" s="236"/>
      <c r="Z549" s="236"/>
      <c r="AA549" s="236"/>
      <c r="AB549" s="236"/>
    </row>
    <row r="550">
      <c r="A550" s="236"/>
      <c r="B550" s="236"/>
      <c r="C550" s="236"/>
      <c r="D550" s="248"/>
      <c r="E550" s="248"/>
      <c r="F550" s="248"/>
      <c r="G550" s="236"/>
      <c r="H550" s="236"/>
      <c r="I550" s="236"/>
      <c r="J550" s="236"/>
      <c r="K550" s="236"/>
      <c r="L550" s="236"/>
      <c r="M550" s="236"/>
      <c r="N550" s="236"/>
      <c r="O550" s="236"/>
      <c r="P550" s="236"/>
      <c r="Q550" s="236"/>
      <c r="R550" s="236"/>
      <c r="S550" s="236"/>
      <c r="T550" s="236"/>
      <c r="U550" s="236"/>
      <c r="V550" s="236"/>
      <c r="W550" s="236"/>
      <c r="X550" s="236"/>
      <c r="Y550" s="236"/>
      <c r="Z550" s="236"/>
      <c r="AA550" s="236"/>
      <c r="AB550" s="236"/>
    </row>
    <row r="551">
      <c r="A551" s="236"/>
      <c r="B551" s="236"/>
      <c r="C551" s="236"/>
      <c r="D551" s="248"/>
      <c r="E551" s="248"/>
      <c r="F551" s="248"/>
      <c r="G551" s="236"/>
      <c r="H551" s="236"/>
      <c r="I551" s="236"/>
      <c r="J551" s="236"/>
      <c r="K551" s="236"/>
      <c r="L551" s="236"/>
      <c r="M551" s="236"/>
      <c r="N551" s="236"/>
      <c r="O551" s="236"/>
      <c r="P551" s="236"/>
      <c r="Q551" s="236"/>
      <c r="R551" s="236"/>
      <c r="S551" s="236"/>
      <c r="T551" s="236"/>
      <c r="U551" s="236"/>
      <c r="V551" s="236"/>
      <c r="W551" s="236"/>
      <c r="X551" s="236"/>
      <c r="Y551" s="236"/>
      <c r="Z551" s="236"/>
      <c r="AA551" s="236"/>
      <c r="AB551" s="236"/>
    </row>
    <row r="552">
      <c r="A552" s="236"/>
      <c r="B552" s="236"/>
      <c r="C552" s="236"/>
      <c r="D552" s="248"/>
      <c r="E552" s="248"/>
      <c r="F552" s="248"/>
      <c r="G552" s="236"/>
      <c r="H552" s="236"/>
      <c r="I552" s="236"/>
      <c r="J552" s="236"/>
      <c r="K552" s="236"/>
      <c r="L552" s="236"/>
      <c r="M552" s="236"/>
      <c r="N552" s="236"/>
      <c r="O552" s="236"/>
      <c r="P552" s="236"/>
      <c r="Q552" s="236"/>
      <c r="R552" s="236"/>
      <c r="S552" s="236"/>
      <c r="T552" s="236"/>
      <c r="U552" s="236"/>
      <c r="V552" s="236"/>
      <c r="W552" s="236"/>
      <c r="X552" s="236"/>
      <c r="Y552" s="236"/>
      <c r="Z552" s="236"/>
      <c r="AA552" s="236"/>
      <c r="AB552" s="236"/>
    </row>
    <row r="553">
      <c r="A553" s="236"/>
      <c r="B553" s="236"/>
      <c r="C553" s="236"/>
      <c r="D553" s="248"/>
      <c r="E553" s="248"/>
      <c r="F553" s="248"/>
      <c r="G553" s="236"/>
      <c r="H553" s="236"/>
      <c r="I553" s="236"/>
      <c r="J553" s="236"/>
      <c r="K553" s="236"/>
      <c r="L553" s="236"/>
      <c r="M553" s="236"/>
      <c r="N553" s="236"/>
      <c r="O553" s="236"/>
      <c r="P553" s="236"/>
      <c r="Q553" s="236"/>
      <c r="R553" s="236"/>
      <c r="S553" s="236"/>
      <c r="T553" s="236"/>
      <c r="U553" s="236"/>
      <c r="V553" s="236"/>
      <c r="W553" s="236"/>
      <c r="X553" s="236"/>
      <c r="Y553" s="236"/>
      <c r="Z553" s="236"/>
      <c r="AA553" s="236"/>
      <c r="AB553" s="236"/>
    </row>
    <row r="554">
      <c r="A554" s="236"/>
      <c r="B554" s="236"/>
      <c r="C554" s="236"/>
      <c r="D554" s="248"/>
      <c r="E554" s="248"/>
      <c r="F554" s="248"/>
      <c r="G554" s="236"/>
      <c r="H554" s="236"/>
      <c r="I554" s="236"/>
      <c r="J554" s="236"/>
      <c r="K554" s="236"/>
      <c r="L554" s="236"/>
      <c r="M554" s="236"/>
      <c r="N554" s="236"/>
      <c r="O554" s="236"/>
      <c r="P554" s="236"/>
      <c r="Q554" s="236"/>
      <c r="R554" s="236"/>
      <c r="S554" s="236"/>
      <c r="T554" s="236"/>
      <c r="U554" s="236"/>
      <c r="V554" s="236"/>
      <c r="W554" s="236"/>
      <c r="X554" s="236"/>
      <c r="Y554" s="236"/>
      <c r="Z554" s="236"/>
      <c r="AA554" s="236"/>
      <c r="AB554" s="236"/>
    </row>
    <row r="555">
      <c r="A555" s="236"/>
      <c r="B555" s="236"/>
      <c r="C555" s="236"/>
      <c r="D555" s="248"/>
      <c r="E555" s="248"/>
      <c r="F555" s="248"/>
      <c r="G555" s="236"/>
      <c r="H555" s="236"/>
      <c r="I555" s="236"/>
      <c r="J555" s="236"/>
      <c r="K555" s="236"/>
      <c r="L555" s="236"/>
      <c r="M555" s="236"/>
      <c r="N555" s="236"/>
      <c r="O555" s="236"/>
      <c r="P555" s="236"/>
      <c r="Q555" s="236"/>
      <c r="R555" s="236"/>
      <c r="S555" s="236"/>
      <c r="T555" s="236"/>
      <c r="U555" s="236"/>
      <c r="V555" s="236"/>
      <c r="W555" s="236"/>
      <c r="X555" s="236"/>
      <c r="Y555" s="236"/>
      <c r="Z555" s="236"/>
      <c r="AA555" s="236"/>
      <c r="AB555" s="236"/>
    </row>
    <row r="556">
      <c r="A556" s="236"/>
      <c r="B556" s="236"/>
      <c r="C556" s="236"/>
      <c r="D556" s="248"/>
      <c r="E556" s="248"/>
      <c r="F556" s="248"/>
      <c r="G556" s="236"/>
      <c r="H556" s="236"/>
      <c r="I556" s="236"/>
      <c r="J556" s="236"/>
      <c r="K556" s="236"/>
      <c r="L556" s="236"/>
      <c r="M556" s="236"/>
      <c r="N556" s="236"/>
      <c r="O556" s="236"/>
      <c r="P556" s="236"/>
      <c r="Q556" s="236"/>
      <c r="R556" s="236"/>
      <c r="S556" s="236"/>
      <c r="T556" s="236"/>
      <c r="U556" s="236"/>
      <c r="V556" s="236"/>
      <c r="W556" s="236"/>
      <c r="X556" s="236"/>
      <c r="Y556" s="236"/>
      <c r="Z556" s="236"/>
      <c r="AA556" s="236"/>
      <c r="AB556" s="236"/>
    </row>
    <row r="557">
      <c r="A557" s="236"/>
      <c r="B557" s="236"/>
      <c r="C557" s="236"/>
      <c r="D557" s="248"/>
      <c r="E557" s="248"/>
      <c r="F557" s="248"/>
      <c r="G557" s="236"/>
      <c r="H557" s="236"/>
      <c r="I557" s="236"/>
      <c r="J557" s="236"/>
      <c r="K557" s="236"/>
      <c r="L557" s="236"/>
      <c r="M557" s="236"/>
      <c r="N557" s="236"/>
      <c r="O557" s="236"/>
      <c r="P557" s="236"/>
      <c r="Q557" s="236"/>
      <c r="R557" s="236"/>
      <c r="S557" s="236"/>
      <c r="T557" s="236"/>
      <c r="U557" s="236"/>
      <c r="V557" s="236"/>
      <c r="W557" s="236"/>
      <c r="X557" s="236"/>
      <c r="Y557" s="236"/>
      <c r="Z557" s="236"/>
      <c r="AA557" s="236"/>
      <c r="AB557" s="236"/>
    </row>
    <row r="558">
      <c r="A558" s="236"/>
      <c r="B558" s="236"/>
      <c r="C558" s="236"/>
      <c r="D558" s="248"/>
      <c r="E558" s="248"/>
      <c r="F558" s="248"/>
      <c r="G558" s="236"/>
      <c r="H558" s="236"/>
      <c r="I558" s="236"/>
      <c r="J558" s="236"/>
      <c r="K558" s="236"/>
      <c r="L558" s="236"/>
      <c r="M558" s="236"/>
      <c r="N558" s="236"/>
      <c r="O558" s="236"/>
      <c r="P558" s="236"/>
      <c r="Q558" s="236"/>
      <c r="R558" s="236"/>
      <c r="S558" s="236"/>
      <c r="T558" s="236"/>
      <c r="U558" s="236"/>
      <c r="V558" s="236"/>
      <c r="W558" s="236"/>
      <c r="X558" s="236"/>
      <c r="Y558" s="236"/>
      <c r="Z558" s="236"/>
      <c r="AA558" s="236"/>
      <c r="AB558" s="236"/>
    </row>
    <row r="559">
      <c r="A559" s="236"/>
      <c r="B559" s="236"/>
      <c r="C559" s="236"/>
      <c r="D559" s="248"/>
      <c r="E559" s="248"/>
      <c r="F559" s="248"/>
      <c r="G559" s="236"/>
      <c r="H559" s="236"/>
      <c r="I559" s="236"/>
      <c r="J559" s="236"/>
      <c r="K559" s="236"/>
      <c r="L559" s="236"/>
      <c r="M559" s="236"/>
      <c r="N559" s="236"/>
      <c r="O559" s="236"/>
      <c r="P559" s="236"/>
      <c r="Q559" s="236"/>
      <c r="R559" s="236"/>
      <c r="S559" s="236"/>
      <c r="T559" s="236"/>
      <c r="U559" s="236"/>
      <c r="V559" s="236"/>
      <c r="W559" s="236"/>
      <c r="X559" s="236"/>
      <c r="Y559" s="236"/>
      <c r="Z559" s="236"/>
      <c r="AA559" s="236"/>
      <c r="AB559" s="236"/>
    </row>
    <row r="560">
      <c r="A560" s="236"/>
      <c r="B560" s="236"/>
      <c r="C560" s="236"/>
      <c r="D560" s="248"/>
      <c r="E560" s="248"/>
      <c r="F560" s="248"/>
      <c r="G560" s="236"/>
      <c r="H560" s="236"/>
      <c r="I560" s="236"/>
      <c r="J560" s="236"/>
      <c r="K560" s="236"/>
      <c r="L560" s="236"/>
      <c r="M560" s="236"/>
      <c r="N560" s="236"/>
      <c r="O560" s="236"/>
      <c r="P560" s="236"/>
      <c r="Q560" s="236"/>
      <c r="R560" s="236"/>
      <c r="S560" s="236"/>
      <c r="T560" s="236"/>
      <c r="U560" s="236"/>
      <c r="V560" s="236"/>
      <c r="W560" s="236"/>
      <c r="X560" s="236"/>
      <c r="Y560" s="236"/>
      <c r="Z560" s="236"/>
      <c r="AA560" s="236"/>
      <c r="AB560" s="236"/>
    </row>
    <row r="561">
      <c r="A561" s="236"/>
      <c r="B561" s="236"/>
      <c r="C561" s="236"/>
      <c r="D561" s="248"/>
      <c r="E561" s="248"/>
      <c r="F561" s="248"/>
      <c r="G561" s="236"/>
      <c r="H561" s="236"/>
      <c r="I561" s="236"/>
      <c r="J561" s="236"/>
      <c r="K561" s="236"/>
      <c r="L561" s="236"/>
      <c r="M561" s="236"/>
      <c r="N561" s="236"/>
      <c r="O561" s="236"/>
      <c r="P561" s="236"/>
      <c r="Q561" s="236"/>
      <c r="R561" s="236"/>
      <c r="S561" s="236"/>
      <c r="T561" s="236"/>
      <c r="U561" s="236"/>
      <c r="V561" s="236"/>
      <c r="W561" s="236"/>
      <c r="X561" s="236"/>
      <c r="Y561" s="236"/>
      <c r="Z561" s="236"/>
      <c r="AA561" s="236"/>
      <c r="AB561" s="236"/>
    </row>
    <row r="562">
      <c r="A562" s="236"/>
      <c r="B562" s="236"/>
      <c r="C562" s="236"/>
      <c r="D562" s="248"/>
      <c r="E562" s="248"/>
      <c r="F562" s="248"/>
      <c r="G562" s="236"/>
      <c r="H562" s="236"/>
      <c r="I562" s="236"/>
      <c r="J562" s="236"/>
      <c r="K562" s="236"/>
      <c r="L562" s="236"/>
      <c r="M562" s="236"/>
      <c r="N562" s="236"/>
      <c r="O562" s="236"/>
      <c r="P562" s="236"/>
      <c r="Q562" s="236"/>
      <c r="R562" s="236"/>
      <c r="S562" s="236"/>
      <c r="T562" s="236"/>
      <c r="U562" s="236"/>
      <c r="V562" s="236"/>
      <c r="W562" s="236"/>
      <c r="X562" s="236"/>
      <c r="Y562" s="236"/>
      <c r="Z562" s="236"/>
      <c r="AA562" s="236"/>
      <c r="AB562" s="236"/>
    </row>
    <row r="563">
      <c r="A563" s="236"/>
      <c r="B563" s="236"/>
      <c r="C563" s="236"/>
      <c r="D563" s="248"/>
      <c r="E563" s="248"/>
      <c r="F563" s="248"/>
      <c r="G563" s="236"/>
      <c r="H563" s="236"/>
      <c r="I563" s="236"/>
      <c r="J563" s="236"/>
      <c r="K563" s="236"/>
      <c r="L563" s="236"/>
      <c r="M563" s="236"/>
      <c r="N563" s="236"/>
      <c r="O563" s="236"/>
      <c r="P563" s="236"/>
      <c r="Q563" s="236"/>
      <c r="R563" s="236"/>
      <c r="S563" s="236"/>
      <c r="T563" s="236"/>
      <c r="U563" s="236"/>
      <c r="V563" s="236"/>
      <c r="W563" s="236"/>
      <c r="X563" s="236"/>
      <c r="Y563" s="236"/>
      <c r="Z563" s="236"/>
      <c r="AA563" s="236"/>
      <c r="AB563" s="236"/>
    </row>
    <row r="564">
      <c r="A564" s="236"/>
      <c r="B564" s="236"/>
      <c r="C564" s="236"/>
      <c r="D564" s="248"/>
      <c r="E564" s="248"/>
      <c r="F564" s="248"/>
      <c r="G564" s="236"/>
      <c r="H564" s="236"/>
      <c r="I564" s="236"/>
      <c r="J564" s="236"/>
      <c r="K564" s="236"/>
      <c r="L564" s="236"/>
      <c r="M564" s="236"/>
      <c r="N564" s="236"/>
      <c r="O564" s="236"/>
      <c r="P564" s="236"/>
      <c r="Q564" s="236"/>
      <c r="R564" s="236"/>
      <c r="S564" s="236"/>
      <c r="T564" s="236"/>
      <c r="U564" s="236"/>
      <c r="V564" s="236"/>
      <c r="W564" s="236"/>
      <c r="X564" s="236"/>
      <c r="Y564" s="236"/>
      <c r="Z564" s="236"/>
      <c r="AA564" s="236"/>
      <c r="AB564" s="236"/>
    </row>
    <row r="565">
      <c r="A565" s="236"/>
      <c r="B565" s="236"/>
      <c r="C565" s="236"/>
      <c r="D565" s="248"/>
      <c r="E565" s="248"/>
      <c r="F565" s="248"/>
      <c r="G565" s="236"/>
      <c r="H565" s="236"/>
      <c r="I565" s="236"/>
      <c r="J565" s="236"/>
      <c r="K565" s="236"/>
      <c r="L565" s="236"/>
      <c r="M565" s="236"/>
      <c r="N565" s="236"/>
      <c r="O565" s="236"/>
      <c r="P565" s="236"/>
      <c r="Q565" s="236"/>
      <c r="R565" s="236"/>
      <c r="S565" s="236"/>
      <c r="T565" s="236"/>
      <c r="U565" s="236"/>
      <c r="V565" s="236"/>
      <c r="W565" s="236"/>
      <c r="X565" s="236"/>
      <c r="Y565" s="236"/>
      <c r="Z565" s="236"/>
      <c r="AA565" s="236"/>
      <c r="AB565" s="236"/>
    </row>
    <row r="566">
      <c r="A566" s="236"/>
      <c r="B566" s="236"/>
      <c r="C566" s="236"/>
      <c r="D566" s="248"/>
      <c r="E566" s="248"/>
      <c r="F566" s="248"/>
      <c r="G566" s="236"/>
      <c r="H566" s="236"/>
      <c r="I566" s="236"/>
      <c r="J566" s="236"/>
      <c r="K566" s="236"/>
      <c r="L566" s="236"/>
      <c r="M566" s="236"/>
      <c r="N566" s="236"/>
      <c r="O566" s="236"/>
      <c r="P566" s="236"/>
      <c r="Q566" s="236"/>
      <c r="R566" s="236"/>
      <c r="S566" s="236"/>
      <c r="T566" s="236"/>
      <c r="U566" s="236"/>
      <c r="V566" s="236"/>
      <c r="W566" s="236"/>
      <c r="X566" s="236"/>
      <c r="Y566" s="236"/>
      <c r="Z566" s="236"/>
      <c r="AA566" s="236"/>
      <c r="AB566" s="236"/>
    </row>
    <row r="567">
      <c r="A567" s="236"/>
      <c r="B567" s="236"/>
      <c r="C567" s="236"/>
      <c r="D567" s="248"/>
      <c r="E567" s="248"/>
      <c r="F567" s="248"/>
      <c r="G567" s="236"/>
      <c r="H567" s="236"/>
      <c r="I567" s="236"/>
      <c r="J567" s="236"/>
      <c r="K567" s="236"/>
      <c r="L567" s="236"/>
      <c r="M567" s="236"/>
      <c r="N567" s="236"/>
      <c r="O567" s="236"/>
      <c r="P567" s="236"/>
      <c r="Q567" s="236"/>
      <c r="R567" s="236"/>
      <c r="S567" s="236"/>
      <c r="T567" s="236"/>
      <c r="U567" s="236"/>
      <c r="V567" s="236"/>
      <c r="W567" s="236"/>
      <c r="X567" s="236"/>
      <c r="Y567" s="236"/>
      <c r="Z567" s="236"/>
      <c r="AA567" s="236"/>
      <c r="AB567" s="236"/>
    </row>
    <row r="568">
      <c r="A568" s="236"/>
      <c r="B568" s="236"/>
      <c r="C568" s="236"/>
      <c r="D568" s="248"/>
      <c r="E568" s="248"/>
      <c r="F568" s="248"/>
      <c r="G568" s="236"/>
      <c r="H568" s="236"/>
      <c r="I568" s="236"/>
      <c r="J568" s="236"/>
      <c r="K568" s="236"/>
      <c r="L568" s="236"/>
      <c r="M568" s="236"/>
      <c r="N568" s="236"/>
      <c r="O568" s="236"/>
      <c r="P568" s="236"/>
      <c r="Q568" s="236"/>
      <c r="R568" s="236"/>
      <c r="S568" s="236"/>
      <c r="T568" s="236"/>
      <c r="U568" s="236"/>
      <c r="V568" s="236"/>
      <c r="W568" s="236"/>
      <c r="X568" s="236"/>
      <c r="Y568" s="236"/>
      <c r="Z568" s="236"/>
      <c r="AA568" s="236"/>
      <c r="AB568" s="236"/>
    </row>
    <row r="569">
      <c r="A569" s="236"/>
      <c r="B569" s="236"/>
      <c r="C569" s="236"/>
      <c r="D569" s="248"/>
      <c r="E569" s="248"/>
      <c r="F569" s="248"/>
      <c r="G569" s="236"/>
      <c r="H569" s="236"/>
      <c r="I569" s="236"/>
      <c r="J569" s="236"/>
      <c r="K569" s="236"/>
      <c r="L569" s="236"/>
      <c r="M569" s="236"/>
      <c r="N569" s="236"/>
      <c r="O569" s="236"/>
      <c r="P569" s="236"/>
      <c r="Q569" s="236"/>
      <c r="R569" s="236"/>
      <c r="S569" s="236"/>
      <c r="T569" s="236"/>
      <c r="U569" s="236"/>
      <c r="V569" s="236"/>
      <c r="W569" s="236"/>
      <c r="X569" s="236"/>
      <c r="Y569" s="236"/>
      <c r="Z569" s="236"/>
      <c r="AA569" s="236"/>
      <c r="AB569" s="236"/>
    </row>
    <row r="570">
      <c r="A570" s="236"/>
      <c r="B570" s="236"/>
      <c r="C570" s="236"/>
      <c r="D570" s="248"/>
      <c r="E570" s="248"/>
      <c r="F570" s="248"/>
      <c r="G570" s="236"/>
      <c r="H570" s="236"/>
      <c r="I570" s="236"/>
      <c r="J570" s="236"/>
      <c r="K570" s="236"/>
      <c r="L570" s="236"/>
      <c r="M570" s="236"/>
      <c r="N570" s="236"/>
      <c r="O570" s="236"/>
      <c r="P570" s="236"/>
      <c r="Q570" s="236"/>
      <c r="R570" s="236"/>
      <c r="S570" s="236"/>
      <c r="T570" s="236"/>
      <c r="U570" s="236"/>
      <c r="V570" s="236"/>
      <c r="W570" s="236"/>
      <c r="X570" s="236"/>
      <c r="Y570" s="236"/>
      <c r="Z570" s="236"/>
      <c r="AA570" s="236"/>
      <c r="AB570" s="236"/>
    </row>
    <row r="571">
      <c r="A571" s="236"/>
      <c r="B571" s="236"/>
      <c r="C571" s="236"/>
      <c r="D571" s="248"/>
      <c r="E571" s="248"/>
      <c r="F571" s="248"/>
      <c r="G571" s="236"/>
      <c r="H571" s="236"/>
      <c r="I571" s="236"/>
      <c r="J571" s="236"/>
      <c r="K571" s="236"/>
      <c r="L571" s="236"/>
      <c r="M571" s="236"/>
      <c r="N571" s="236"/>
      <c r="O571" s="236"/>
      <c r="P571" s="236"/>
      <c r="Q571" s="236"/>
      <c r="R571" s="236"/>
      <c r="S571" s="236"/>
      <c r="T571" s="236"/>
      <c r="U571" s="236"/>
      <c r="V571" s="236"/>
      <c r="W571" s="236"/>
      <c r="X571" s="236"/>
      <c r="Y571" s="236"/>
      <c r="Z571" s="236"/>
      <c r="AA571" s="236"/>
      <c r="AB571" s="236"/>
    </row>
    <row r="572">
      <c r="A572" s="236"/>
      <c r="B572" s="236"/>
      <c r="C572" s="236"/>
      <c r="D572" s="248"/>
      <c r="E572" s="248"/>
      <c r="F572" s="248"/>
      <c r="G572" s="236"/>
      <c r="H572" s="236"/>
      <c r="I572" s="236"/>
      <c r="J572" s="236"/>
      <c r="K572" s="236"/>
      <c r="L572" s="236"/>
      <c r="M572" s="236"/>
      <c r="N572" s="236"/>
      <c r="O572" s="236"/>
      <c r="P572" s="236"/>
      <c r="Q572" s="236"/>
      <c r="R572" s="236"/>
      <c r="S572" s="236"/>
      <c r="T572" s="236"/>
      <c r="U572" s="236"/>
      <c r="V572" s="236"/>
      <c r="W572" s="236"/>
      <c r="X572" s="236"/>
      <c r="Y572" s="236"/>
      <c r="Z572" s="236"/>
      <c r="AA572" s="236"/>
      <c r="AB572" s="236"/>
    </row>
    <row r="573">
      <c r="A573" s="236"/>
      <c r="B573" s="236"/>
      <c r="C573" s="236"/>
      <c r="D573" s="248"/>
      <c r="E573" s="248"/>
      <c r="F573" s="248"/>
      <c r="G573" s="236"/>
      <c r="H573" s="236"/>
      <c r="I573" s="236"/>
      <c r="J573" s="236"/>
      <c r="K573" s="236"/>
      <c r="L573" s="236"/>
      <c r="M573" s="236"/>
      <c r="N573" s="236"/>
      <c r="O573" s="236"/>
      <c r="P573" s="236"/>
      <c r="Q573" s="236"/>
      <c r="R573" s="236"/>
      <c r="S573" s="236"/>
      <c r="T573" s="236"/>
      <c r="U573" s="236"/>
      <c r="V573" s="236"/>
      <c r="W573" s="236"/>
      <c r="X573" s="236"/>
      <c r="Y573" s="236"/>
      <c r="Z573" s="236"/>
      <c r="AA573" s="236"/>
      <c r="AB573" s="236"/>
    </row>
    <row r="574">
      <c r="A574" s="236"/>
      <c r="B574" s="236"/>
      <c r="C574" s="236"/>
      <c r="D574" s="248"/>
      <c r="E574" s="248"/>
      <c r="F574" s="248"/>
      <c r="G574" s="236"/>
      <c r="H574" s="236"/>
      <c r="I574" s="236"/>
      <c r="J574" s="236"/>
      <c r="K574" s="236"/>
      <c r="L574" s="236"/>
      <c r="M574" s="236"/>
      <c r="N574" s="236"/>
      <c r="O574" s="236"/>
      <c r="P574" s="236"/>
      <c r="Q574" s="236"/>
      <c r="R574" s="236"/>
      <c r="S574" s="236"/>
      <c r="T574" s="236"/>
      <c r="U574" s="236"/>
      <c r="V574" s="236"/>
      <c r="W574" s="236"/>
      <c r="X574" s="236"/>
      <c r="Y574" s="236"/>
      <c r="Z574" s="236"/>
      <c r="AA574" s="236"/>
      <c r="AB574" s="236"/>
    </row>
    <row r="575">
      <c r="A575" s="236"/>
      <c r="B575" s="236"/>
      <c r="C575" s="236"/>
      <c r="D575" s="248"/>
      <c r="E575" s="248"/>
      <c r="F575" s="248"/>
      <c r="G575" s="236"/>
      <c r="H575" s="236"/>
      <c r="I575" s="236"/>
      <c r="J575" s="236"/>
      <c r="K575" s="236"/>
      <c r="L575" s="236"/>
      <c r="M575" s="236"/>
      <c r="N575" s="236"/>
      <c r="O575" s="236"/>
      <c r="P575" s="236"/>
      <c r="Q575" s="236"/>
      <c r="R575" s="236"/>
      <c r="S575" s="236"/>
      <c r="T575" s="236"/>
      <c r="U575" s="236"/>
      <c r="V575" s="236"/>
      <c r="W575" s="236"/>
      <c r="X575" s="236"/>
      <c r="Y575" s="236"/>
      <c r="Z575" s="236"/>
      <c r="AA575" s="236"/>
      <c r="AB575" s="236"/>
    </row>
    <row r="576">
      <c r="A576" s="236"/>
      <c r="B576" s="236"/>
      <c r="C576" s="236"/>
      <c r="D576" s="248"/>
      <c r="E576" s="248"/>
      <c r="F576" s="248"/>
      <c r="G576" s="236"/>
      <c r="H576" s="236"/>
      <c r="I576" s="236"/>
      <c r="J576" s="236"/>
      <c r="K576" s="236"/>
      <c r="L576" s="236"/>
      <c r="M576" s="236"/>
      <c r="N576" s="236"/>
      <c r="O576" s="236"/>
      <c r="P576" s="236"/>
      <c r="Q576" s="236"/>
      <c r="R576" s="236"/>
      <c r="S576" s="236"/>
      <c r="T576" s="236"/>
      <c r="U576" s="236"/>
      <c r="V576" s="236"/>
      <c r="W576" s="236"/>
      <c r="X576" s="236"/>
      <c r="Y576" s="236"/>
      <c r="Z576" s="236"/>
      <c r="AA576" s="236"/>
      <c r="AB576" s="236"/>
    </row>
    <row r="577">
      <c r="A577" s="236"/>
      <c r="B577" s="236"/>
      <c r="C577" s="236"/>
      <c r="D577" s="248"/>
      <c r="E577" s="248"/>
      <c r="F577" s="248"/>
      <c r="G577" s="236"/>
      <c r="H577" s="236"/>
      <c r="I577" s="236"/>
      <c r="J577" s="236"/>
      <c r="K577" s="236"/>
      <c r="L577" s="236"/>
      <c r="M577" s="236"/>
      <c r="N577" s="236"/>
      <c r="O577" s="236"/>
      <c r="P577" s="236"/>
      <c r="Q577" s="236"/>
      <c r="R577" s="236"/>
      <c r="S577" s="236"/>
      <c r="T577" s="236"/>
      <c r="U577" s="236"/>
      <c r="V577" s="236"/>
      <c r="W577" s="236"/>
      <c r="X577" s="236"/>
      <c r="Y577" s="236"/>
      <c r="Z577" s="236"/>
      <c r="AA577" s="236"/>
      <c r="AB577" s="236"/>
    </row>
    <row r="578">
      <c r="A578" s="236"/>
      <c r="B578" s="236"/>
      <c r="C578" s="236"/>
      <c r="D578" s="248"/>
      <c r="E578" s="248"/>
      <c r="F578" s="248"/>
      <c r="G578" s="236"/>
      <c r="H578" s="236"/>
      <c r="I578" s="236"/>
      <c r="J578" s="236"/>
      <c r="K578" s="236"/>
      <c r="L578" s="236"/>
      <c r="M578" s="236"/>
      <c r="N578" s="236"/>
      <c r="O578" s="236"/>
      <c r="P578" s="236"/>
      <c r="Q578" s="236"/>
      <c r="R578" s="236"/>
      <c r="S578" s="236"/>
      <c r="T578" s="236"/>
      <c r="U578" s="236"/>
      <c r="V578" s="236"/>
      <c r="W578" s="236"/>
      <c r="X578" s="236"/>
      <c r="Y578" s="236"/>
      <c r="Z578" s="236"/>
      <c r="AA578" s="236"/>
      <c r="AB578" s="236"/>
    </row>
    <row r="579">
      <c r="A579" s="236"/>
      <c r="B579" s="236"/>
      <c r="C579" s="236"/>
      <c r="D579" s="248"/>
      <c r="E579" s="248"/>
      <c r="F579" s="248"/>
      <c r="G579" s="236"/>
      <c r="H579" s="236"/>
      <c r="I579" s="236"/>
      <c r="J579" s="236"/>
      <c r="K579" s="236"/>
      <c r="L579" s="236"/>
      <c r="M579" s="236"/>
      <c r="N579" s="236"/>
      <c r="O579" s="236"/>
      <c r="P579" s="236"/>
      <c r="Q579" s="236"/>
      <c r="R579" s="236"/>
      <c r="S579" s="236"/>
      <c r="T579" s="236"/>
      <c r="U579" s="236"/>
      <c r="V579" s="236"/>
      <c r="W579" s="236"/>
      <c r="X579" s="236"/>
      <c r="Y579" s="236"/>
      <c r="Z579" s="236"/>
      <c r="AA579" s="236"/>
      <c r="AB579" s="236"/>
    </row>
    <row r="580">
      <c r="A580" s="236"/>
      <c r="B580" s="236"/>
      <c r="C580" s="236"/>
      <c r="D580" s="248"/>
      <c r="E580" s="248"/>
      <c r="F580" s="248"/>
      <c r="G580" s="236"/>
      <c r="H580" s="236"/>
      <c r="I580" s="236"/>
      <c r="J580" s="236"/>
      <c r="K580" s="236"/>
      <c r="L580" s="236"/>
      <c r="M580" s="236"/>
      <c r="N580" s="236"/>
      <c r="O580" s="236"/>
      <c r="P580" s="236"/>
      <c r="Q580" s="236"/>
      <c r="R580" s="236"/>
      <c r="S580" s="236"/>
      <c r="T580" s="236"/>
      <c r="U580" s="236"/>
      <c r="V580" s="236"/>
      <c r="W580" s="236"/>
      <c r="X580" s="236"/>
      <c r="Y580" s="236"/>
      <c r="Z580" s="236"/>
      <c r="AA580" s="236"/>
      <c r="AB580" s="236"/>
    </row>
    <row r="581">
      <c r="A581" s="236"/>
      <c r="B581" s="236"/>
      <c r="C581" s="236"/>
      <c r="D581" s="248"/>
      <c r="E581" s="248"/>
      <c r="F581" s="248"/>
      <c r="G581" s="236"/>
      <c r="H581" s="236"/>
      <c r="I581" s="236"/>
      <c r="J581" s="236"/>
      <c r="K581" s="236"/>
      <c r="L581" s="236"/>
      <c r="M581" s="236"/>
      <c r="N581" s="236"/>
      <c r="O581" s="236"/>
      <c r="P581" s="236"/>
      <c r="Q581" s="236"/>
      <c r="R581" s="236"/>
      <c r="S581" s="236"/>
      <c r="T581" s="236"/>
      <c r="U581" s="236"/>
      <c r="V581" s="236"/>
      <c r="W581" s="236"/>
      <c r="X581" s="236"/>
      <c r="Y581" s="236"/>
      <c r="Z581" s="236"/>
      <c r="AA581" s="236"/>
      <c r="AB581" s="236"/>
    </row>
    <row r="582">
      <c r="A582" s="236"/>
      <c r="B582" s="236"/>
      <c r="C582" s="236"/>
      <c r="D582" s="248"/>
      <c r="E582" s="248"/>
      <c r="F582" s="248"/>
      <c r="G582" s="236"/>
      <c r="H582" s="236"/>
      <c r="I582" s="236"/>
      <c r="J582" s="236"/>
      <c r="K582" s="236"/>
      <c r="L582" s="236"/>
      <c r="M582" s="236"/>
      <c r="N582" s="236"/>
      <c r="O582" s="236"/>
      <c r="P582" s="236"/>
      <c r="Q582" s="236"/>
      <c r="R582" s="236"/>
      <c r="S582" s="236"/>
      <c r="T582" s="236"/>
      <c r="U582" s="236"/>
      <c r="V582" s="236"/>
      <c r="W582" s="236"/>
      <c r="X582" s="236"/>
      <c r="Y582" s="236"/>
      <c r="Z582" s="236"/>
      <c r="AA582" s="236"/>
      <c r="AB582" s="236"/>
    </row>
    <row r="583">
      <c r="A583" s="236"/>
      <c r="B583" s="236"/>
      <c r="C583" s="236"/>
      <c r="D583" s="248"/>
      <c r="E583" s="248"/>
      <c r="F583" s="248"/>
      <c r="G583" s="236"/>
      <c r="H583" s="236"/>
      <c r="I583" s="236"/>
      <c r="J583" s="236"/>
      <c r="K583" s="236"/>
      <c r="L583" s="236"/>
      <c r="M583" s="236"/>
      <c r="N583" s="236"/>
      <c r="O583" s="236"/>
      <c r="P583" s="236"/>
      <c r="Q583" s="236"/>
      <c r="R583" s="236"/>
      <c r="S583" s="236"/>
      <c r="T583" s="236"/>
      <c r="U583" s="236"/>
      <c r="V583" s="236"/>
      <c r="W583" s="236"/>
      <c r="X583" s="236"/>
      <c r="Y583" s="236"/>
      <c r="Z583" s="236"/>
      <c r="AA583" s="236"/>
      <c r="AB583" s="236"/>
    </row>
    <row r="584">
      <c r="A584" s="236"/>
      <c r="B584" s="236"/>
      <c r="C584" s="236"/>
      <c r="D584" s="248"/>
      <c r="E584" s="248"/>
      <c r="F584" s="248"/>
      <c r="G584" s="236"/>
      <c r="H584" s="236"/>
      <c r="I584" s="236"/>
      <c r="J584" s="236"/>
      <c r="K584" s="236"/>
      <c r="L584" s="236"/>
      <c r="M584" s="236"/>
      <c r="N584" s="236"/>
      <c r="O584" s="236"/>
      <c r="P584" s="236"/>
      <c r="Q584" s="236"/>
      <c r="R584" s="236"/>
      <c r="S584" s="236"/>
      <c r="T584" s="236"/>
      <c r="U584" s="236"/>
      <c r="V584" s="236"/>
      <c r="W584" s="236"/>
      <c r="X584" s="236"/>
      <c r="Y584" s="236"/>
      <c r="Z584" s="236"/>
      <c r="AA584" s="236"/>
      <c r="AB584" s="236"/>
    </row>
    <row r="585">
      <c r="A585" s="236"/>
      <c r="B585" s="236"/>
      <c r="C585" s="236"/>
      <c r="D585" s="248"/>
      <c r="E585" s="248"/>
      <c r="F585" s="248"/>
      <c r="G585" s="236"/>
      <c r="H585" s="236"/>
      <c r="I585" s="236"/>
      <c r="J585" s="236"/>
      <c r="K585" s="236"/>
      <c r="L585" s="236"/>
      <c r="M585" s="236"/>
      <c r="N585" s="236"/>
      <c r="O585" s="236"/>
      <c r="P585" s="236"/>
      <c r="Q585" s="236"/>
      <c r="R585" s="236"/>
      <c r="S585" s="236"/>
      <c r="T585" s="236"/>
      <c r="U585" s="236"/>
      <c r="V585" s="236"/>
      <c r="W585" s="236"/>
      <c r="X585" s="236"/>
      <c r="Y585" s="236"/>
      <c r="Z585" s="236"/>
      <c r="AA585" s="236"/>
      <c r="AB585" s="236"/>
    </row>
    <row r="586">
      <c r="A586" s="236"/>
      <c r="B586" s="236"/>
      <c r="C586" s="236"/>
      <c r="D586" s="248"/>
      <c r="E586" s="248"/>
      <c r="F586" s="248"/>
      <c r="G586" s="236"/>
      <c r="H586" s="236"/>
      <c r="I586" s="236"/>
      <c r="J586" s="236"/>
      <c r="K586" s="236"/>
      <c r="L586" s="236"/>
      <c r="M586" s="236"/>
      <c r="N586" s="236"/>
      <c r="O586" s="236"/>
      <c r="P586" s="236"/>
      <c r="Q586" s="236"/>
      <c r="R586" s="236"/>
      <c r="S586" s="236"/>
      <c r="T586" s="236"/>
      <c r="U586" s="236"/>
      <c r="V586" s="236"/>
      <c r="W586" s="236"/>
      <c r="X586" s="236"/>
      <c r="Y586" s="236"/>
      <c r="Z586" s="236"/>
      <c r="AA586" s="236"/>
      <c r="AB586" s="236"/>
    </row>
    <row r="587">
      <c r="A587" s="236"/>
      <c r="B587" s="236"/>
      <c r="C587" s="236"/>
      <c r="D587" s="248"/>
      <c r="E587" s="248"/>
      <c r="F587" s="248"/>
      <c r="G587" s="236"/>
      <c r="H587" s="236"/>
      <c r="I587" s="236"/>
      <c r="J587" s="236"/>
      <c r="K587" s="236"/>
      <c r="L587" s="236"/>
      <c r="M587" s="236"/>
      <c r="N587" s="236"/>
      <c r="O587" s="236"/>
      <c r="P587" s="236"/>
      <c r="Q587" s="236"/>
      <c r="R587" s="236"/>
      <c r="S587" s="236"/>
      <c r="T587" s="236"/>
      <c r="U587" s="236"/>
      <c r="V587" s="236"/>
      <c r="W587" s="236"/>
      <c r="X587" s="236"/>
      <c r="Y587" s="236"/>
      <c r="Z587" s="236"/>
      <c r="AA587" s="236"/>
      <c r="AB587" s="236"/>
    </row>
    <row r="588">
      <c r="A588" s="236"/>
      <c r="B588" s="236"/>
      <c r="C588" s="236"/>
      <c r="D588" s="248"/>
      <c r="E588" s="248"/>
      <c r="F588" s="248"/>
      <c r="G588" s="236"/>
      <c r="H588" s="236"/>
      <c r="I588" s="236"/>
      <c r="J588" s="236"/>
      <c r="K588" s="236"/>
      <c r="L588" s="236"/>
      <c r="M588" s="236"/>
      <c r="N588" s="236"/>
      <c r="O588" s="236"/>
      <c r="P588" s="236"/>
      <c r="Q588" s="236"/>
      <c r="R588" s="236"/>
      <c r="S588" s="236"/>
      <c r="T588" s="236"/>
      <c r="U588" s="236"/>
      <c r="V588" s="236"/>
      <c r="W588" s="236"/>
      <c r="X588" s="236"/>
      <c r="Y588" s="236"/>
      <c r="Z588" s="236"/>
      <c r="AA588" s="236"/>
      <c r="AB588" s="236"/>
    </row>
    <row r="589">
      <c r="A589" s="236"/>
      <c r="B589" s="236"/>
      <c r="C589" s="236"/>
      <c r="D589" s="248"/>
      <c r="E589" s="248"/>
      <c r="F589" s="248"/>
      <c r="G589" s="236"/>
      <c r="H589" s="236"/>
      <c r="I589" s="236"/>
      <c r="J589" s="236"/>
      <c r="K589" s="236"/>
      <c r="L589" s="236"/>
      <c r="M589" s="236"/>
      <c r="N589" s="236"/>
      <c r="O589" s="236"/>
      <c r="P589" s="236"/>
      <c r="Q589" s="236"/>
      <c r="R589" s="236"/>
      <c r="S589" s="236"/>
      <c r="T589" s="236"/>
      <c r="U589" s="236"/>
      <c r="V589" s="236"/>
      <c r="W589" s="236"/>
      <c r="X589" s="236"/>
      <c r="Y589" s="236"/>
      <c r="Z589" s="236"/>
      <c r="AA589" s="236"/>
      <c r="AB589" s="236"/>
    </row>
    <row r="590">
      <c r="A590" s="236"/>
      <c r="B590" s="236"/>
      <c r="C590" s="236"/>
      <c r="D590" s="248"/>
      <c r="E590" s="248"/>
      <c r="F590" s="248"/>
      <c r="G590" s="236"/>
      <c r="H590" s="236"/>
      <c r="I590" s="236"/>
      <c r="J590" s="236"/>
      <c r="K590" s="236"/>
      <c r="L590" s="236"/>
      <c r="M590" s="236"/>
      <c r="N590" s="236"/>
      <c r="O590" s="236"/>
      <c r="P590" s="236"/>
      <c r="Q590" s="236"/>
      <c r="R590" s="236"/>
      <c r="S590" s="236"/>
      <c r="T590" s="236"/>
      <c r="U590" s="236"/>
      <c r="V590" s="236"/>
      <c r="W590" s="236"/>
      <c r="X590" s="236"/>
      <c r="Y590" s="236"/>
      <c r="Z590" s="236"/>
      <c r="AA590" s="236"/>
      <c r="AB590" s="236"/>
    </row>
    <row r="591">
      <c r="A591" s="236"/>
      <c r="B591" s="236"/>
      <c r="C591" s="236"/>
      <c r="D591" s="248"/>
      <c r="E591" s="248"/>
      <c r="F591" s="248"/>
      <c r="G591" s="236"/>
      <c r="H591" s="236"/>
      <c r="I591" s="236"/>
      <c r="J591" s="236"/>
      <c r="K591" s="236"/>
      <c r="L591" s="236"/>
      <c r="M591" s="236"/>
      <c r="N591" s="236"/>
      <c r="O591" s="236"/>
      <c r="P591" s="236"/>
      <c r="Q591" s="236"/>
      <c r="R591" s="236"/>
      <c r="S591" s="236"/>
      <c r="T591" s="236"/>
      <c r="U591" s="236"/>
      <c r="V591" s="236"/>
      <c r="W591" s="236"/>
      <c r="X591" s="236"/>
      <c r="Y591" s="236"/>
      <c r="Z591" s="236"/>
      <c r="AA591" s="236"/>
      <c r="AB591" s="236"/>
    </row>
    <row r="592">
      <c r="A592" s="236"/>
      <c r="B592" s="236"/>
      <c r="C592" s="236"/>
      <c r="D592" s="248"/>
      <c r="E592" s="248"/>
      <c r="F592" s="248"/>
      <c r="G592" s="236"/>
      <c r="H592" s="236"/>
      <c r="I592" s="236"/>
      <c r="J592" s="236"/>
      <c r="K592" s="236"/>
      <c r="L592" s="236"/>
      <c r="M592" s="236"/>
      <c r="N592" s="236"/>
      <c r="O592" s="236"/>
      <c r="P592" s="236"/>
      <c r="Q592" s="236"/>
      <c r="R592" s="236"/>
      <c r="S592" s="236"/>
      <c r="T592" s="236"/>
      <c r="U592" s="236"/>
      <c r="V592" s="236"/>
      <c r="W592" s="236"/>
      <c r="X592" s="236"/>
      <c r="Y592" s="236"/>
      <c r="Z592" s="236"/>
      <c r="AA592" s="236"/>
      <c r="AB592" s="236"/>
    </row>
    <row r="593">
      <c r="A593" s="236"/>
      <c r="B593" s="236"/>
      <c r="C593" s="236"/>
      <c r="D593" s="248"/>
      <c r="E593" s="248"/>
      <c r="F593" s="248"/>
      <c r="G593" s="236"/>
      <c r="H593" s="236"/>
      <c r="I593" s="236"/>
      <c r="J593" s="236"/>
      <c r="K593" s="236"/>
      <c r="L593" s="236"/>
      <c r="M593" s="236"/>
      <c r="N593" s="236"/>
      <c r="O593" s="236"/>
      <c r="P593" s="236"/>
      <c r="Q593" s="236"/>
      <c r="R593" s="236"/>
      <c r="S593" s="236"/>
      <c r="T593" s="236"/>
      <c r="U593" s="236"/>
      <c r="V593" s="236"/>
      <c r="W593" s="236"/>
      <c r="X593" s="236"/>
      <c r="Y593" s="236"/>
      <c r="Z593" s="236"/>
      <c r="AA593" s="236"/>
      <c r="AB593" s="236"/>
    </row>
    <row r="594">
      <c r="A594" s="236"/>
      <c r="B594" s="236"/>
      <c r="C594" s="236"/>
      <c r="D594" s="248"/>
      <c r="E594" s="248"/>
      <c r="F594" s="248"/>
      <c r="G594" s="236"/>
      <c r="H594" s="236"/>
      <c r="I594" s="236"/>
      <c r="J594" s="236"/>
      <c r="K594" s="236"/>
      <c r="L594" s="236"/>
      <c r="M594" s="236"/>
      <c r="N594" s="236"/>
      <c r="O594" s="236"/>
      <c r="P594" s="236"/>
      <c r="Q594" s="236"/>
      <c r="R594" s="236"/>
      <c r="S594" s="236"/>
      <c r="T594" s="236"/>
      <c r="U594" s="236"/>
      <c r="V594" s="236"/>
      <c r="W594" s="236"/>
      <c r="X594" s="236"/>
      <c r="Y594" s="236"/>
      <c r="Z594" s="236"/>
      <c r="AA594" s="236"/>
      <c r="AB594" s="236"/>
    </row>
    <row r="595">
      <c r="A595" s="236"/>
      <c r="B595" s="236"/>
      <c r="C595" s="236"/>
      <c r="D595" s="248"/>
      <c r="E595" s="248"/>
      <c r="F595" s="248"/>
      <c r="G595" s="236"/>
      <c r="H595" s="236"/>
      <c r="I595" s="236"/>
      <c r="J595" s="236"/>
      <c r="K595" s="236"/>
      <c r="L595" s="236"/>
      <c r="M595" s="236"/>
      <c r="N595" s="236"/>
      <c r="O595" s="236"/>
      <c r="P595" s="236"/>
      <c r="Q595" s="236"/>
      <c r="R595" s="236"/>
      <c r="S595" s="236"/>
      <c r="T595" s="236"/>
      <c r="U595" s="236"/>
      <c r="V595" s="236"/>
      <c r="W595" s="236"/>
      <c r="X595" s="236"/>
      <c r="Y595" s="236"/>
      <c r="Z595" s="236"/>
      <c r="AA595" s="236"/>
      <c r="AB595" s="236"/>
    </row>
    <row r="596">
      <c r="A596" s="236"/>
      <c r="B596" s="236"/>
      <c r="C596" s="236"/>
      <c r="D596" s="248"/>
      <c r="E596" s="248"/>
      <c r="F596" s="248"/>
      <c r="G596" s="236"/>
      <c r="H596" s="236"/>
      <c r="I596" s="236"/>
      <c r="J596" s="236"/>
      <c r="K596" s="236"/>
      <c r="L596" s="236"/>
      <c r="M596" s="236"/>
      <c r="N596" s="236"/>
      <c r="O596" s="236"/>
      <c r="P596" s="236"/>
      <c r="Q596" s="236"/>
      <c r="R596" s="236"/>
      <c r="S596" s="236"/>
      <c r="T596" s="236"/>
      <c r="U596" s="236"/>
      <c r="V596" s="236"/>
      <c r="W596" s="236"/>
      <c r="X596" s="236"/>
      <c r="Y596" s="236"/>
      <c r="Z596" s="236"/>
      <c r="AA596" s="236"/>
      <c r="AB596" s="236"/>
    </row>
    <row r="597">
      <c r="A597" s="236"/>
      <c r="B597" s="236"/>
      <c r="C597" s="236"/>
      <c r="D597" s="248"/>
      <c r="E597" s="248"/>
      <c r="F597" s="248"/>
      <c r="G597" s="236"/>
      <c r="H597" s="236"/>
      <c r="I597" s="236"/>
      <c r="J597" s="236"/>
      <c r="K597" s="236"/>
      <c r="L597" s="236"/>
      <c r="M597" s="236"/>
      <c r="N597" s="236"/>
      <c r="O597" s="236"/>
      <c r="P597" s="236"/>
      <c r="Q597" s="236"/>
      <c r="R597" s="236"/>
      <c r="S597" s="236"/>
      <c r="T597" s="236"/>
      <c r="U597" s="236"/>
      <c r="V597" s="236"/>
      <c r="W597" s="236"/>
      <c r="X597" s="236"/>
      <c r="Y597" s="236"/>
      <c r="Z597" s="236"/>
      <c r="AA597" s="236"/>
      <c r="AB597" s="236"/>
    </row>
    <row r="598">
      <c r="A598" s="236"/>
      <c r="B598" s="236"/>
      <c r="C598" s="236"/>
      <c r="D598" s="248"/>
      <c r="E598" s="248"/>
      <c r="F598" s="248"/>
      <c r="G598" s="236"/>
      <c r="H598" s="236"/>
      <c r="I598" s="236"/>
      <c r="J598" s="236"/>
      <c r="K598" s="236"/>
      <c r="L598" s="236"/>
      <c r="M598" s="236"/>
      <c r="N598" s="236"/>
      <c r="O598" s="236"/>
      <c r="P598" s="236"/>
      <c r="Q598" s="236"/>
      <c r="R598" s="236"/>
      <c r="S598" s="236"/>
      <c r="T598" s="236"/>
      <c r="U598" s="236"/>
      <c r="V598" s="236"/>
      <c r="W598" s="236"/>
      <c r="X598" s="236"/>
      <c r="Y598" s="236"/>
      <c r="Z598" s="236"/>
      <c r="AA598" s="236"/>
      <c r="AB598" s="236"/>
    </row>
    <row r="599">
      <c r="A599" s="236"/>
      <c r="B599" s="236"/>
      <c r="C599" s="236"/>
      <c r="D599" s="248"/>
      <c r="E599" s="248"/>
      <c r="F599" s="248"/>
      <c r="G599" s="236"/>
      <c r="H599" s="236"/>
      <c r="I599" s="236"/>
      <c r="J599" s="236"/>
      <c r="K599" s="236"/>
      <c r="L599" s="236"/>
      <c r="M599" s="236"/>
      <c r="N599" s="236"/>
      <c r="O599" s="236"/>
      <c r="P599" s="236"/>
      <c r="Q599" s="236"/>
      <c r="R599" s="236"/>
      <c r="S599" s="236"/>
      <c r="T599" s="236"/>
      <c r="U599" s="236"/>
      <c r="V599" s="236"/>
      <c r="W599" s="236"/>
      <c r="X599" s="236"/>
      <c r="Y599" s="236"/>
      <c r="Z599" s="236"/>
      <c r="AA599" s="236"/>
      <c r="AB599" s="236"/>
    </row>
    <row r="600">
      <c r="A600" s="236"/>
      <c r="B600" s="236"/>
      <c r="C600" s="236"/>
      <c r="D600" s="248"/>
      <c r="E600" s="248"/>
      <c r="F600" s="248"/>
      <c r="G600" s="236"/>
      <c r="H600" s="236"/>
      <c r="I600" s="236"/>
      <c r="J600" s="236"/>
      <c r="K600" s="236"/>
      <c r="L600" s="236"/>
      <c r="M600" s="236"/>
      <c r="N600" s="236"/>
      <c r="O600" s="236"/>
      <c r="P600" s="236"/>
      <c r="Q600" s="236"/>
      <c r="R600" s="236"/>
      <c r="S600" s="236"/>
      <c r="T600" s="236"/>
      <c r="U600" s="236"/>
      <c r="V600" s="236"/>
      <c r="W600" s="236"/>
      <c r="X600" s="236"/>
      <c r="Y600" s="236"/>
      <c r="Z600" s="236"/>
      <c r="AA600" s="236"/>
      <c r="AB600" s="236"/>
    </row>
    <row r="601">
      <c r="A601" s="236"/>
      <c r="B601" s="236"/>
      <c r="C601" s="236"/>
      <c r="D601" s="248"/>
      <c r="E601" s="248"/>
      <c r="F601" s="248"/>
      <c r="G601" s="236"/>
      <c r="H601" s="236"/>
      <c r="I601" s="236"/>
      <c r="J601" s="236"/>
      <c r="K601" s="236"/>
      <c r="L601" s="236"/>
      <c r="M601" s="236"/>
      <c r="N601" s="236"/>
      <c r="O601" s="236"/>
      <c r="P601" s="236"/>
      <c r="Q601" s="236"/>
      <c r="R601" s="236"/>
      <c r="S601" s="236"/>
      <c r="T601" s="236"/>
      <c r="U601" s="236"/>
      <c r="V601" s="236"/>
      <c r="W601" s="236"/>
      <c r="X601" s="236"/>
      <c r="Y601" s="236"/>
      <c r="Z601" s="236"/>
      <c r="AA601" s="236"/>
      <c r="AB601" s="236"/>
    </row>
    <row r="602">
      <c r="A602" s="236"/>
      <c r="B602" s="236"/>
      <c r="C602" s="236"/>
      <c r="D602" s="248"/>
      <c r="E602" s="248"/>
      <c r="F602" s="248"/>
      <c r="G602" s="236"/>
      <c r="H602" s="236"/>
      <c r="I602" s="236"/>
      <c r="J602" s="236"/>
      <c r="K602" s="236"/>
      <c r="L602" s="236"/>
      <c r="M602" s="236"/>
      <c r="N602" s="236"/>
      <c r="O602" s="236"/>
      <c r="P602" s="236"/>
      <c r="Q602" s="236"/>
      <c r="R602" s="236"/>
      <c r="S602" s="236"/>
      <c r="T602" s="236"/>
      <c r="U602" s="236"/>
      <c r="V602" s="236"/>
      <c r="W602" s="236"/>
      <c r="X602" s="236"/>
      <c r="Y602" s="236"/>
      <c r="Z602" s="236"/>
      <c r="AA602" s="236"/>
      <c r="AB602" s="236"/>
    </row>
    <row r="603">
      <c r="A603" s="236"/>
      <c r="B603" s="236"/>
      <c r="C603" s="236"/>
      <c r="D603" s="248"/>
      <c r="E603" s="248"/>
      <c r="F603" s="248"/>
      <c r="G603" s="236"/>
      <c r="H603" s="236"/>
      <c r="I603" s="236"/>
      <c r="J603" s="236"/>
      <c r="K603" s="236"/>
      <c r="L603" s="236"/>
      <c r="M603" s="236"/>
      <c r="N603" s="236"/>
      <c r="O603" s="236"/>
      <c r="P603" s="236"/>
      <c r="Q603" s="236"/>
      <c r="R603" s="236"/>
      <c r="S603" s="236"/>
      <c r="T603" s="236"/>
      <c r="U603" s="236"/>
      <c r="V603" s="236"/>
      <c r="W603" s="236"/>
      <c r="X603" s="236"/>
      <c r="Y603" s="236"/>
      <c r="Z603" s="236"/>
      <c r="AA603" s="236"/>
      <c r="AB603" s="236"/>
    </row>
    <row r="604">
      <c r="A604" s="236"/>
      <c r="B604" s="236"/>
      <c r="C604" s="236"/>
      <c r="D604" s="248"/>
      <c r="E604" s="248"/>
      <c r="F604" s="248"/>
      <c r="G604" s="236"/>
      <c r="H604" s="236"/>
      <c r="I604" s="236"/>
      <c r="J604" s="236"/>
      <c r="K604" s="236"/>
      <c r="L604" s="236"/>
      <c r="M604" s="236"/>
      <c r="N604" s="236"/>
      <c r="O604" s="236"/>
      <c r="P604" s="236"/>
      <c r="Q604" s="236"/>
      <c r="R604" s="236"/>
      <c r="S604" s="236"/>
      <c r="T604" s="236"/>
      <c r="U604" s="236"/>
      <c r="V604" s="236"/>
      <c r="W604" s="236"/>
      <c r="X604" s="236"/>
      <c r="Y604" s="236"/>
      <c r="Z604" s="236"/>
      <c r="AA604" s="236"/>
      <c r="AB604" s="236"/>
    </row>
    <row r="605">
      <c r="A605" s="236"/>
      <c r="B605" s="236"/>
      <c r="C605" s="236"/>
      <c r="D605" s="248"/>
      <c r="E605" s="248"/>
      <c r="F605" s="248"/>
      <c r="G605" s="236"/>
      <c r="H605" s="236"/>
      <c r="I605" s="236"/>
      <c r="J605" s="236"/>
      <c r="K605" s="236"/>
      <c r="L605" s="236"/>
      <c r="M605" s="236"/>
      <c r="N605" s="236"/>
      <c r="O605" s="236"/>
      <c r="P605" s="236"/>
      <c r="Q605" s="236"/>
      <c r="R605" s="236"/>
      <c r="S605" s="236"/>
      <c r="T605" s="236"/>
      <c r="U605" s="236"/>
      <c r="V605" s="236"/>
      <c r="W605" s="236"/>
      <c r="X605" s="236"/>
      <c r="Y605" s="236"/>
      <c r="Z605" s="236"/>
      <c r="AA605" s="236"/>
      <c r="AB605" s="236"/>
    </row>
    <row r="606">
      <c r="A606" s="236"/>
      <c r="B606" s="236"/>
      <c r="C606" s="236"/>
      <c r="D606" s="248"/>
      <c r="E606" s="248"/>
      <c r="F606" s="248"/>
      <c r="G606" s="236"/>
      <c r="H606" s="236"/>
      <c r="I606" s="236"/>
      <c r="J606" s="236"/>
      <c r="K606" s="236"/>
      <c r="L606" s="236"/>
      <c r="M606" s="236"/>
      <c r="N606" s="236"/>
      <c r="O606" s="236"/>
      <c r="P606" s="236"/>
      <c r="Q606" s="236"/>
      <c r="R606" s="236"/>
      <c r="S606" s="236"/>
      <c r="T606" s="236"/>
      <c r="U606" s="236"/>
      <c r="V606" s="236"/>
      <c r="W606" s="236"/>
      <c r="X606" s="236"/>
      <c r="Y606" s="236"/>
      <c r="Z606" s="236"/>
      <c r="AA606" s="236"/>
      <c r="AB606" s="236"/>
    </row>
    <row r="607">
      <c r="A607" s="236"/>
      <c r="B607" s="236"/>
      <c r="C607" s="236"/>
      <c r="D607" s="248"/>
      <c r="E607" s="248"/>
      <c r="F607" s="248"/>
      <c r="G607" s="236"/>
      <c r="H607" s="236"/>
      <c r="I607" s="236"/>
      <c r="J607" s="236"/>
      <c r="K607" s="236"/>
      <c r="L607" s="236"/>
      <c r="M607" s="236"/>
      <c r="N607" s="236"/>
      <c r="O607" s="236"/>
      <c r="P607" s="236"/>
      <c r="Q607" s="236"/>
      <c r="R607" s="236"/>
      <c r="S607" s="236"/>
      <c r="T607" s="236"/>
      <c r="U607" s="236"/>
      <c r="V607" s="236"/>
      <c r="W607" s="236"/>
      <c r="X607" s="236"/>
      <c r="Y607" s="236"/>
      <c r="Z607" s="236"/>
      <c r="AA607" s="236"/>
      <c r="AB607" s="236"/>
    </row>
    <row r="608">
      <c r="A608" s="236"/>
      <c r="B608" s="236"/>
      <c r="C608" s="236"/>
      <c r="D608" s="248"/>
      <c r="E608" s="248"/>
      <c r="F608" s="248"/>
      <c r="G608" s="236"/>
      <c r="H608" s="236"/>
      <c r="I608" s="236"/>
      <c r="J608" s="236"/>
      <c r="K608" s="236"/>
      <c r="L608" s="236"/>
      <c r="M608" s="236"/>
      <c r="N608" s="236"/>
      <c r="O608" s="236"/>
      <c r="P608" s="236"/>
      <c r="Q608" s="236"/>
      <c r="R608" s="236"/>
      <c r="S608" s="236"/>
      <c r="T608" s="236"/>
      <c r="U608" s="236"/>
      <c r="V608" s="236"/>
      <c r="W608" s="236"/>
      <c r="X608" s="236"/>
      <c r="Y608" s="236"/>
      <c r="Z608" s="236"/>
      <c r="AA608" s="236"/>
      <c r="AB608" s="236"/>
    </row>
    <row r="609">
      <c r="A609" s="236"/>
      <c r="B609" s="236"/>
      <c r="C609" s="236"/>
      <c r="D609" s="248"/>
      <c r="E609" s="248"/>
      <c r="F609" s="248"/>
      <c r="G609" s="236"/>
      <c r="H609" s="236"/>
      <c r="I609" s="236"/>
      <c r="J609" s="236"/>
      <c r="K609" s="236"/>
      <c r="L609" s="236"/>
      <c r="M609" s="236"/>
      <c r="N609" s="236"/>
      <c r="O609" s="236"/>
      <c r="P609" s="236"/>
      <c r="Q609" s="236"/>
      <c r="R609" s="236"/>
      <c r="S609" s="236"/>
      <c r="T609" s="236"/>
      <c r="U609" s="236"/>
      <c r="V609" s="236"/>
      <c r="W609" s="236"/>
      <c r="X609" s="236"/>
      <c r="Y609" s="236"/>
      <c r="Z609" s="236"/>
      <c r="AA609" s="236"/>
      <c r="AB609" s="236"/>
    </row>
    <row r="610">
      <c r="A610" s="236"/>
      <c r="B610" s="236"/>
      <c r="C610" s="236"/>
      <c r="D610" s="248"/>
      <c r="E610" s="248"/>
      <c r="F610" s="248"/>
      <c r="G610" s="236"/>
      <c r="H610" s="236"/>
      <c r="I610" s="236"/>
      <c r="J610" s="236"/>
      <c r="K610" s="236"/>
      <c r="L610" s="236"/>
      <c r="M610" s="236"/>
      <c r="N610" s="236"/>
      <c r="O610" s="236"/>
      <c r="P610" s="236"/>
      <c r="Q610" s="236"/>
      <c r="R610" s="236"/>
      <c r="S610" s="236"/>
      <c r="T610" s="236"/>
      <c r="U610" s="236"/>
      <c r="V610" s="236"/>
      <c r="W610" s="236"/>
      <c r="X610" s="236"/>
      <c r="Y610" s="236"/>
      <c r="Z610" s="236"/>
      <c r="AA610" s="236"/>
      <c r="AB610" s="236"/>
    </row>
    <row r="611">
      <c r="A611" s="236"/>
      <c r="B611" s="236"/>
      <c r="C611" s="236"/>
      <c r="D611" s="248"/>
      <c r="E611" s="248"/>
      <c r="F611" s="248"/>
      <c r="G611" s="236"/>
      <c r="H611" s="236"/>
      <c r="I611" s="236"/>
      <c r="J611" s="236"/>
      <c r="K611" s="236"/>
      <c r="L611" s="236"/>
      <c r="M611" s="236"/>
      <c r="N611" s="236"/>
      <c r="O611" s="236"/>
      <c r="P611" s="236"/>
      <c r="Q611" s="236"/>
      <c r="R611" s="236"/>
      <c r="S611" s="236"/>
      <c r="T611" s="236"/>
      <c r="U611" s="236"/>
      <c r="V611" s="236"/>
      <c r="W611" s="236"/>
      <c r="X611" s="236"/>
      <c r="Y611" s="236"/>
      <c r="Z611" s="236"/>
      <c r="AA611" s="236"/>
      <c r="AB611" s="236"/>
    </row>
    <row r="612">
      <c r="A612" s="236"/>
      <c r="B612" s="236"/>
      <c r="C612" s="236"/>
      <c r="D612" s="248"/>
      <c r="E612" s="248"/>
      <c r="F612" s="248"/>
      <c r="G612" s="236"/>
      <c r="H612" s="236"/>
      <c r="I612" s="236"/>
      <c r="J612" s="236"/>
      <c r="K612" s="236"/>
      <c r="L612" s="236"/>
      <c r="M612" s="236"/>
      <c r="N612" s="236"/>
      <c r="O612" s="236"/>
      <c r="P612" s="236"/>
      <c r="Q612" s="236"/>
      <c r="R612" s="236"/>
      <c r="S612" s="236"/>
      <c r="T612" s="236"/>
      <c r="U612" s="236"/>
      <c r="V612" s="236"/>
      <c r="W612" s="236"/>
      <c r="X612" s="236"/>
      <c r="Y612" s="236"/>
      <c r="Z612" s="236"/>
      <c r="AA612" s="236"/>
      <c r="AB612" s="236"/>
    </row>
    <row r="613">
      <c r="A613" s="236"/>
      <c r="B613" s="236"/>
      <c r="C613" s="236"/>
      <c r="D613" s="248"/>
      <c r="E613" s="248"/>
      <c r="F613" s="248"/>
      <c r="G613" s="236"/>
      <c r="H613" s="236"/>
      <c r="I613" s="236"/>
      <c r="J613" s="236"/>
      <c r="K613" s="236"/>
      <c r="L613" s="236"/>
      <c r="M613" s="236"/>
      <c r="N613" s="236"/>
      <c r="O613" s="236"/>
      <c r="P613" s="236"/>
      <c r="Q613" s="236"/>
      <c r="R613" s="236"/>
      <c r="S613" s="236"/>
      <c r="T613" s="236"/>
      <c r="U613" s="236"/>
      <c r="V613" s="236"/>
      <c r="W613" s="236"/>
      <c r="X613" s="236"/>
      <c r="Y613" s="236"/>
      <c r="Z613" s="236"/>
      <c r="AA613" s="236"/>
      <c r="AB613" s="236"/>
    </row>
    <row r="614">
      <c r="A614" s="236"/>
      <c r="B614" s="236"/>
      <c r="C614" s="236"/>
      <c r="D614" s="248"/>
      <c r="E614" s="248"/>
      <c r="F614" s="248"/>
      <c r="G614" s="236"/>
      <c r="H614" s="236"/>
      <c r="I614" s="236"/>
      <c r="J614" s="236"/>
      <c r="K614" s="236"/>
      <c r="L614" s="236"/>
      <c r="M614" s="236"/>
      <c r="N614" s="236"/>
      <c r="O614" s="236"/>
      <c r="P614" s="236"/>
      <c r="Q614" s="236"/>
      <c r="R614" s="236"/>
      <c r="S614" s="236"/>
      <c r="T614" s="236"/>
      <c r="U614" s="236"/>
      <c r="V614" s="236"/>
      <c r="W614" s="236"/>
      <c r="X614" s="236"/>
      <c r="Y614" s="236"/>
      <c r="Z614" s="236"/>
      <c r="AA614" s="236"/>
      <c r="AB614" s="236"/>
    </row>
    <row r="615">
      <c r="A615" s="236"/>
      <c r="B615" s="236"/>
      <c r="C615" s="236"/>
      <c r="D615" s="248"/>
      <c r="E615" s="248"/>
      <c r="F615" s="248"/>
      <c r="G615" s="236"/>
      <c r="H615" s="236"/>
      <c r="I615" s="236"/>
      <c r="J615" s="236"/>
      <c r="K615" s="236"/>
      <c r="L615" s="236"/>
      <c r="M615" s="236"/>
      <c r="N615" s="236"/>
      <c r="O615" s="236"/>
      <c r="P615" s="236"/>
      <c r="Q615" s="236"/>
      <c r="R615" s="236"/>
      <c r="S615" s="236"/>
      <c r="T615" s="236"/>
      <c r="U615" s="236"/>
      <c r="V615" s="236"/>
      <c r="W615" s="236"/>
      <c r="X615" s="236"/>
      <c r="Y615" s="236"/>
      <c r="Z615" s="236"/>
      <c r="AA615" s="236"/>
      <c r="AB615" s="236"/>
    </row>
    <row r="616">
      <c r="A616" s="236"/>
      <c r="B616" s="236"/>
      <c r="C616" s="236"/>
      <c r="D616" s="248"/>
      <c r="E616" s="248"/>
      <c r="F616" s="248"/>
      <c r="G616" s="236"/>
      <c r="H616" s="236"/>
      <c r="I616" s="236"/>
      <c r="J616" s="236"/>
      <c r="K616" s="236"/>
      <c r="L616" s="236"/>
      <c r="M616" s="236"/>
      <c r="N616" s="236"/>
      <c r="O616" s="236"/>
      <c r="P616" s="236"/>
      <c r="Q616" s="236"/>
      <c r="R616" s="236"/>
      <c r="S616" s="236"/>
      <c r="T616" s="236"/>
      <c r="U616" s="236"/>
      <c r="V616" s="236"/>
      <c r="W616" s="236"/>
      <c r="X616" s="236"/>
      <c r="Y616" s="236"/>
      <c r="Z616" s="236"/>
      <c r="AA616" s="236"/>
      <c r="AB616" s="236"/>
    </row>
    <row r="617">
      <c r="A617" s="236"/>
      <c r="B617" s="236"/>
      <c r="C617" s="236"/>
      <c r="D617" s="248"/>
      <c r="E617" s="248"/>
      <c r="F617" s="248"/>
      <c r="G617" s="236"/>
      <c r="H617" s="236"/>
      <c r="I617" s="236"/>
      <c r="J617" s="236"/>
      <c r="K617" s="236"/>
      <c r="L617" s="236"/>
      <c r="M617" s="236"/>
      <c r="N617" s="236"/>
      <c r="O617" s="236"/>
      <c r="P617" s="236"/>
      <c r="Q617" s="236"/>
      <c r="R617" s="236"/>
      <c r="S617" s="236"/>
      <c r="T617" s="236"/>
      <c r="U617" s="236"/>
      <c r="V617" s="236"/>
      <c r="W617" s="236"/>
      <c r="X617" s="236"/>
      <c r="Y617" s="236"/>
      <c r="Z617" s="236"/>
      <c r="AA617" s="236"/>
      <c r="AB617" s="236"/>
    </row>
    <row r="618">
      <c r="A618" s="236"/>
      <c r="B618" s="236"/>
      <c r="C618" s="236"/>
      <c r="D618" s="248"/>
      <c r="E618" s="248"/>
      <c r="F618" s="248"/>
      <c r="G618" s="236"/>
      <c r="H618" s="236"/>
      <c r="I618" s="236"/>
      <c r="J618" s="236"/>
      <c r="K618" s="236"/>
      <c r="L618" s="236"/>
      <c r="M618" s="236"/>
      <c r="N618" s="236"/>
      <c r="O618" s="236"/>
      <c r="P618" s="236"/>
      <c r="Q618" s="236"/>
      <c r="R618" s="236"/>
      <c r="S618" s="236"/>
      <c r="T618" s="236"/>
      <c r="U618" s="236"/>
      <c r="V618" s="236"/>
      <c r="W618" s="236"/>
      <c r="X618" s="236"/>
      <c r="Y618" s="236"/>
      <c r="Z618" s="236"/>
      <c r="AA618" s="236"/>
      <c r="AB618" s="236"/>
    </row>
    <row r="619">
      <c r="A619" s="236"/>
      <c r="B619" s="236"/>
      <c r="C619" s="236"/>
      <c r="D619" s="248"/>
      <c r="E619" s="248"/>
      <c r="F619" s="248"/>
      <c r="G619" s="236"/>
      <c r="H619" s="236"/>
      <c r="I619" s="236"/>
      <c r="J619" s="236"/>
      <c r="K619" s="236"/>
      <c r="L619" s="236"/>
      <c r="M619" s="236"/>
      <c r="N619" s="236"/>
      <c r="O619" s="236"/>
      <c r="P619" s="236"/>
      <c r="Q619" s="236"/>
      <c r="R619" s="236"/>
      <c r="S619" s="236"/>
      <c r="T619" s="236"/>
      <c r="U619" s="236"/>
      <c r="V619" s="236"/>
      <c r="W619" s="236"/>
      <c r="X619" s="236"/>
      <c r="Y619" s="236"/>
      <c r="Z619" s="236"/>
      <c r="AA619" s="236"/>
      <c r="AB619" s="236"/>
    </row>
    <row r="620">
      <c r="A620" s="236"/>
      <c r="B620" s="236"/>
      <c r="C620" s="236"/>
      <c r="D620" s="248"/>
      <c r="E620" s="248"/>
      <c r="F620" s="248"/>
      <c r="G620" s="236"/>
      <c r="H620" s="236"/>
      <c r="I620" s="236"/>
      <c r="J620" s="236"/>
      <c r="K620" s="236"/>
      <c r="L620" s="236"/>
      <c r="M620" s="236"/>
      <c r="N620" s="236"/>
      <c r="O620" s="236"/>
      <c r="P620" s="236"/>
      <c r="Q620" s="236"/>
      <c r="R620" s="236"/>
      <c r="S620" s="236"/>
      <c r="T620" s="236"/>
      <c r="U620" s="236"/>
      <c r="V620" s="236"/>
      <c r="W620" s="236"/>
      <c r="X620" s="236"/>
      <c r="Y620" s="236"/>
      <c r="Z620" s="236"/>
      <c r="AA620" s="236"/>
      <c r="AB620" s="236"/>
    </row>
    <row r="621">
      <c r="A621" s="236"/>
      <c r="B621" s="236"/>
      <c r="C621" s="236"/>
      <c r="D621" s="248"/>
      <c r="E621" s="248"/>
      <c r="F621" s="248"/>
      <c r="G621" s="236"/>
      <c r="H621" s="236"/>
      <c r="I621" s="236"/>
      <c r="J621" s="236"/>
      <c r="K621" s="236"/>
      <c r="L621" s="236"/>
      <c r="M621" s="236"/>
      <c r="N621" s="236"/>
      <c r="O621" s="236"/>
      <c r="P621" s="236"/>
      <c r="Q621" s="236"/>
      <c r="R621" s="236"/>
      <c r="S621" s="236"/>
      <c r="T621" s="236"/>
      <c r="U621" s="236"/>
      <c r="V621" s="236"/>
      <c r="W621" s="236"/>
      <c r="X621" s="236"/>
      <c r="Y621" s="236"/>
      <c r="Z621" s="236"/>
      <c r="AA621" s="236"/>
      <c r="AB621" s="236"/>
    </row>
    <row r="622">
      <c r="A622" s="236"/>
      <c r="B622" s="236"/>
      <c r="C622" s="236"/>
      <c r="D622" s="248"/>
      <c r="E622" s="248"/>
      <c r="F622" s="248"/>
      <c r="G622" s="236"/>
      <c r="H622" s="236"/>
      <c r="I622" s="236"/>
      <c r="J622" s="236"/>
      <c r="K622" s="236"/>
      <c r="L622" s="236"/>
      <c r="M622" s="236"/>
      <c r="N622" s="236"/>
      <c r="O622" s="236"/>
      <c r="P622" s="236"/>
      <c r="Q622" s="236"/>
      <c r="R622" s="236"/>
      <c r="S622" s="236"/>
      <c r="T622" s="236"/>
      <c r="U622" s="236"/>
      <c r="V622" s="236"/>
      <c r="W622" s="236"/>
      <c r="X622" s="236"/>
      <c r="Y622" s="236"/>
      <c r="Z622" s="236"/>
      <c r="AA622" s="236"/>
      <c r="AB622" s="236"/>
    </row>
    <row r="623">
      <c r="A623" s="236"/>
      <c r="B623" s="236"/>
      <c r="C623" s="236"/>
      <c r="D623" s="248"/>
      <c r="E623" s="248"/>
      <c r="F623" s="248"/>
      <c r="G623" s="236"/>
      <c r="H623" s="236"/>
      <c r="I623" s="236"/>
      <c r="J623" s="236"/>
      <c r="K623" s="236"/>
      <c r="L623" s="236"/>
      <c r="M623" s="236"/>
      <c r="N623" s="236"/>
      <c r="O623" s="236"/>
      <c r="P623" s="236"/>
      <c r="Q623" s="236"/>
      <c r="R623" s="236"/>
      <c r="S623" s="236"/>
      <c r="T623" s="236"/>
      <c r="U623" s="236"/>
      <c r="V623" s="236"/>
      <c r="W623" s="236"/>
      <c r="X623" s="236"/>
      <c r="Y623" s="236"/>
      <c r="Z623" s="236"/>
      <c r="AA623" s="236"/>
      <c r="AB623" s="236"/>
    </row>
    <row r="624">
      <c r="A624" s="236"/>
      <c r="B624" s="236"/>
      <c r="C624" s="236"/>
      <c r="D624" s="248"/>
      <c r="E624" s="248"/>
      <c r="F624" s="248"/>
      <c r="G624" s="236"/>
      <c r="H624" s="236"/>
      <c r="I624" s="236"/>
      <c r="J624" s="236"/>
      <c r="K624" s="236"/>
      <c r="L624" s="236"/>
      <c r="M624" s="236"/>
      <c r="N624" s="236"/>
      <c r="O624" s="236"/>
      <c r="P624" s="236"/>
      <c r="Q624" s="236"/>
      <c r="R624" s="236"/>
      <c r="S624" s="236"/>
      <c r="T624" s="236"/>
      <c r="U624" s="236"/>
      <c r="V624" s="236"/>
      <c r="W624" s="236"/>
      <c r="X624" s="236"/>
      <c r="Y624" s="236"/>
      <c r="Z624" s="236"/>
      <c r="AA624" s="236"/>
      <c r="AB624" s="236"/>
    </row>
    <row r="625">
      <c r="A625" s="236"/>
      <c r="B625" s="236"/>
      <c r="C625" s="236"/>
      <c r="D625" s="248"/>
      <c r="E625" s="248"/>
      <c r="F625" s="248"/>
      <c r="G625" s="236"/>
      <c r="H625" s="236"/>
      <c r="I625" s="236"/>
      <c r="J625" s="236"/>
      <c r="K625" s="236"/>
      <c r="L625" s="236"/>
      <c r="M625" s="236"/>
      <c r="N625" s="236"/>
      <c r="O625" s="236"/>
      <c r="P625" s="236"/>
      <c r="Q625" s="236"/>
      <c r="R625" s="236"/>
      <c r="S625" s="236"/>
      <c r="T625" s="236"/>
      <c r="U625" s="236"/>
      <c r="V625" s="236"/>
      <c r="W625" s="236"/>
      <c r="X625" s="236"/>
      <c r="Y625" s="236"/>
      <c r="Z625" s="236"/>
      <c r="AA625" s="236"/>
      <c r="AB625" s="236"/>
    </row>
    <row r="626">
      <c r="A626" s="236"/>
      <c r="B626" s="236"/>
      <c r="C626" s="236"/>
      <c r="D626" s="248"/>
      <c r="E626" s="248"/>
      <c r="F626" s="248"/>
      <c r="G626" s="236"/>
      <c r="H626" s="236"/>
      <c r="I626" s="236"/>
      <c r="J626" s="236"/>
      <c r="K626" s="236"/>
      <c r="L626" s="236"/>
      <c r="M626" s="236"/>
      <c r="N626" s="236"/>
      <c r="O626" s="236"/>
      <c r="P626" s="236"/>
      <c r="Q626" s="236"/>
      <c r="R626" s="236"/>
      <c r="S626" s="236"/>
      <c r="T626" s="236"/>
      <c r="U626" s="236"/>
      <c r="V626" s="236"/>
      <c r="W626" s="236"/>
      <c r="X626" s="236"/>
      <c r="Y626" s="236"/>
      <c r="Z626" s="236"/>
      <c r="AA626" s="236"/>
      <c r="AB626" s="236"/>
    </row>
    <row r="627">
      <c r="A627" s="236"/>
      <c r="B627" s="236"/>
      <c r="C627" s="236"/>
      <c r="D627" s="248"/>
      <c r="E627" s="248"/>
      <c r="F627" s="248"/>
      <c r="G627" s="236"/>
      <c r="H627" s="236"/>
      <c r="I627" s="236"/>
      <c r="J627" s="236"/>
      <c r="K627" s="236"/>
      <c r="L627" s="236"/>
      <c r="M627" s="236"/>
      <c r="N627" s="236"/>
      <c r="O627" s="236"/>
      <c r="P627" s="236"/>
      <c r="Q627" s="236"/>
      <c r="R627" s="236"/>
      <c r="S627" s="236"/>
      <c r="T627" s="236"/>
      <c r="U627" s="236"/>
      <c r="V627" s="236"/>
      <c r="W627" s="236"/>
      <c r="X627" s="236"/>
      <c r="Y627" s="236"/>
      <c r="Z627" s="236"/>
      <c r="AA627" s="236"/>
      <c r="AB627" s="236"/>
    </row>
    <row r="628">
      <c r="A628" s="236"/>
      <c r="B628" s="236"/>
      <c r="C628" s="236"/>
      <c r="D628" s="248"/>
      <c r="E628" s="248"/>
      <c r="F628" s="248"/>
      <c r="G628" s="236"/>
      <c r="H628" s="236"/>
      <c r="I628" s="236"/>
      <c r="J628" s="236"/>
      <c r="K628" s="236"/>
      <c r="L628" s="236"/>
      <c r="M628" s="236"/>
      <c r="N628" s="236"/>
      <c r="O628" s="236"/>
      <c r="P628" s="236"/>
      <c r="Q628" s="236"/>
      <c r="R628" s="236"/>
      <c r="S628" s="236"/>
      <c r="T628" s="236"/>
      <c r="U628" s="236"/>
      <c r="V628" s="236"/>
      <c r="W628" s="236"/>
      <c r="X628" s="236"/>
      <c r="Y628" s="236"/>
      <c r="Z628" s="236"/>
      <c r="AA628" s="236"/>
      <c r="AB628" s="236"/>
    </row>
    <row r="629">
      <c r="A629" s="236"/>
      <c r="B629" s="236"/>
      <c r="C629" s="236"/>
      <c r="D629" s="248"/>
      <c r="E629" s="248"/>
      <c r="F629" s="248"/>
      <c r="G629" s="236"/>
      <c r="H629" s="236"/>
      <c r="I629" s="236"/>
      <c r="J629" s="236"/>
      <c r="K629" s="236"/>
      <c r="L629" s="236"/>
      <c r="M629" s="236"/>
      <c r="N629" s="236"/>
      <c r="O629" s="236"/>
      <c r="P629" s="236"/>
      <c r="Q629" s="236"/>
      <c r="R629" s="236"/>
      <c r="S629" s="236"/>
      <c r="T629" s="236"/>
      <c r="U629" s="236"/>
      <c r="V629" s="236"/>
      <c r="W629" s="236"/>
      <c r="X629" s="236"/>
      <c r="Y629" s="236"/>
      <c r="Z629" s="236"/>
      <c r="AA629" s="236"/>
      <c r="AB629" s="236"/>
    </row>
    <row r="630">
      <c r="A630" s="236"/>
      <c r="B630" s="236"/>
      <c r="C630" s="236"/>
      <c r="D630" s="248"/>
      <c r="E630" s="248"/>
      <c r="F630" s="248"/>
      <c r="G630" s="236"/>
      <c r="H630" s="236"/>
      <c r="I630" s="236"/>
      <c r="J630" s="236"/>
      <c r="K630" s="236"/>
      <c r="L630" s="236"/>
      <c r="M630" s="236"/>
      <c r="N630" s="236"/>
      <c r="O630" s="236"/>
      <c r="P630" s="236"/>
      <c r="Q630" s="236"/>
      <c r="R630" s="236"/>
      <c r="S630" s="236"/>
      <c r="T630" s="236"/>
      <c r="U630" s="236"/>
      <c r="V630" s="236"/>
      <c r="W630" s="236"/>
      <c r="X630" s="236"/>
      <c r="Y630" s="236"/>
      <c r="Z630" s="236"/>
      <c r="AA630" s="236"/>
      <c r="AB630" s="236"/>
    </row>
    <row r="631">
      <c r="A631" s="236"/>
      <c r="B631" s="236"/>
      <c r="C631" s="236"/>
      <c r="D631" s="248"/>
      <c r="E631" s="248"/>
      <c r="F631" s="248"/>
      <c r="G631" s="236"/>
      <c r="H631" s="236"/>
      <c r="I631" s="236"/>
      <c r="J631" s="236"/>
      <c r="K631" s="236"/>
      <c r="L631" s="236"/>
      <c r="M631" s="236"/>
      <c r="N631" s="236"/>
      <c r="O631" s="236"/>
      <c r="P631" s="236"/>
      <c r="Q631" s="236"/>
      <c r="R631" s="236"/>
      <c r="S631" s="236"/>
      <c r="T631" s="236"/>
      <c r="U631" s="236"/>
      <c r="V631" s="236"/>
      <c r="W631" s="236"/>
      <c r="X631" s="236"/>
      <c r="Y631" s="236"/>
      <c r="Z631" s="236"/>
      <c r="AA631" s="236"/>
      <c r="AB631" s="236"/>
    </row>
    <row r="632">
      <c r="A632" s="236"/>
      <c r="B632" s="236"/>
      <c r="C632" s="236"/>
      <c r="D632" s="248"/>
      <c r="E632" s="248"/>
      <c r="F632" s="248"/>
      <c r="G632" s="236"/>
      <c r="H632" s="236"/>
      <c r="I632" s="236"/>
      <c r="J632" s="236"/>
      <c r="K632" s="236"/>
      <c r="L632" s="236"/>
      <c r="M632" s="236"/>
      <c r="N632" s="236"/>
      <c r="O632" s="236"/>
      <c r="P632" s="236"/>
      <c r="Q632" s="236"/>
      <c r="R632" s="236"/>
      <c r="S632" s="236"/>
      <c r="T632" s="236"/>
      <c r="U632" s="236"/>
      <c r="V632" s="236"/>
      <c r="W632" s="236"/>
      <c r="X632" s="236"/>
      <c r="Y632" s="236"/>
      <c r="Z632" s="236"/>
      <c r="AA632" s="236"/>
      <c r="AB632" s="236"/>
    </row>
    <row r="633">
      <c r="A633" s="236"/>
      <c r="B633" s="236"/>
      <c r="C633" s="236"/>
      <c r="D633" s="248"/>
      <c r="E633" s="248"/>
      <c r="F633" s="248"/>
      <c r="G633" s="236"/>
      <c r="H633" s="236"/>
      <c r="I633" s="236"/>
      <c r="J633" s="236"/>
      <c r="K633" s="236"/>
      <c r="L633" s="236"/>
      <c r="M633" s="236"/>
      <c r="N633" s="236"/>
      <c r="O633" s="236"/>
      <c r="P633" s="236"/>
      <c r="Q633" s="236"/>
      <c r="R633" s="236"/>
      <c r="S633" s="236"/>
      <c r="T633" s="236"/>
      <c r="U633" s="236"/>
      <c r="V633" s="236"/>
      <c r="W633" s="236"/>
      <c r="X633" s="236"/>
      <c r="Y633" s="236"/>
      <c r="Z633" s="236"/>
      <c r="AA633" s="236"/>
      <c r="AB633" s="236"/>
    </row>
    <row r="634">
      <c r="A634" s="236"/>
      <c r="B634" s="236"/>
      <c r="C634" s="236"/>
      <c r="D634" s="248"/>
      <c r="E634" s="248"/>
      <c r="F634" s="248"/>
      <c r="G634" s="236"/>
      <c r="H634" s="236"/>
      <c r="I634" s="236"/>
      <c r="J634" s="236"/>
      <c r="K634" s="236"/>
      <c r="L634" s="236"/>
      <c r="M634" s="236"/>
      <c r="N634" s="236"/>
      <c r="O634" s="236"/>
      <c r="P634" s="236"/>
      <c r="Q634" s="236"/>
      <c r="R634" s="236"/>
      <c r="S634" s="236"/>
      <c r="T634" s="236"/>
      <c r="U634" s="236"/>
      <c r="V634" s="236"/>
      <c r="W634" s="236"/>
      <c r="X634" s="236"/>
      <c r="Y634" s="236"/>
      <c r="Z634" s="236"/>
      <c r="AA634" s="236"/>
      <c r="AB634" s="236"/>
    </row>
    <row r="635">
      <c r="A635" s="236"/>
      <c r="B635" s="236"/>
      <c r="C635" s="236"/>
      <c r="D635" s="248"/>
      <c r="E635" s="248"/>
      <c r="F635" s="248"/>
      <c r="G635" s="236"/>
      <c r="H635" s="236"/>
      <c r="I635" s="236"/>
      <c r="J635" s="236"/>
      <c r="K635" s="236"/>
      <c r="L635" s="236"/>
      <c r="M635" s="236"/>
      <c r="N635" s="236"/>
      <c r="O635" s="236"/>
      <c r="P635" s="236"/>
      <c r="Q635" s="236"/>
      <c r="R635" s="236"/>
      <c r="S635" s="236"/>
      <c r="T635" s="236"/>
      <c r="U635" s="236"/>
      <c r="V635" s="236"/>
      <c r="W635" s="236"/>
      <c r="X635" s="236"/>
      <c r="Y635" s="236"/>
      <c r="Z635" s="236"/>
      <c r="AA635" s="236"/>
      <c r="AB635" s="236"/>
    </row>
    <row r="636">
      <c r="A636" s="236"/>
      <c r="B636" s="236"/>
      <c r="C636" s="236"/>
      <c r="D636" s="248"/>
      <c r="E636" s="248"/>
      <c r="F636" s="248"/>
      <c r="G636" s="236"/>
      <c r="H636" s="236"/>
      <c r="I636" s="236"/>
      <c r="J636" s="236"/>
      <c r="K636" s="236"/>
      <c r="L636" s="236"/>
      <c r="M636" s="236"/>
      <c r="N636" s="236"/>
      <c r="O636" s="236"/>
      <c r="P636" s="236"/>
      <c r="Q636" s="236"/>
      <c r="R636" s="236"/>
      <c r="S636" s="236"/>
      <c r="T636" s="236"/>
      <c r="U636" s="236"/>
      <c r="V636" s="236"/>
      <c r="W636" s="236"/>
      <c r="X636" s="236"/>
      <c r="Y636" s="236"/>
      <c r="Z636" s="236"/>
      <c r="AA636" s="236"/>
      <c r="AB636" s="236"/>
    </row>
    <row r="637">
      <c r="A637" s="236"/>
      <c r="B637" s="236"/>
      <c r="C637" s="236"/>
      <c r="D637" s="248"/>
      <c r="E637" s="248"/>
      <c r="F637" s="248"/>
      <c r="G637" s="236"/>
      <c r="H637" s="236"/>
      <c r="I637" s="236"/>
      <c r="J637" s="236"/>
      <c r="K637" s="236"/>
      <c r="L637" s="236"/>
      <c r="M637" s="236"/>
      <c r="N637" s="236"/>
      <c r="O637" s="236"/>
      <c r="P637" s="236"/>
      <c r="Q637" s="236"/>
      <c r="R637" s="236"/>
      <c r="S637" s="236"/>
      <c r="T637" s="236"/>
      <c r="U637" s="236"/>
      <c r="V637" s="236"/>
      <c r="W637" s="236"/>
      <c r="X637" s="236"/>
      <c r="Y637" s="236"/>
      <c r="Z637" s="236"/>
      <c r="AA637" s="236"/>
      <c r="AB637" s="236"/>
    </row>
    <row r="638">
      <c r="A638" s="236"/>
      <c r="B638" s="236"/>
      <c r="C638" s="236"/>
      <c r="D638" s="248"/>
      <c r="E638" s="248"/>
      <c r="F638" s="248"/>
      <c r="G638" s="236"/>
      <c r="H638" s="236"/>
      <c r="I638" s="236"/>
      <c r="J638" s="236"/>
      <c r="K638" s="236"/>
      <c r="L638" s="236"/>
      <c r="M638" s="236"/>
      <c r="N638" s="236"/>
      <c r="O638" s="236"/>
      <c r="P638" s="236"/>
      <c r="Q638" s="236"/>
      <c r="R638" s="236"/>
      <c r="S638" s="236"/>
      <c r="T638" s="236"/>
      <c r="U638" s="236"/>
      <c r="V638" s="236"/>
      <c r="W638" s="236"/>
      <c r="X638" s="236"/>
      <c r="Y638" s="236"/>
      <c r="Z638" s="236"/>
      <c r="AA638" s="236"/>
      <c r="AB638" s="236"/>
    </row>
    <row r="639">
      <c r="A639" s="236"/>
      <c r="B639" s="236"/>
      <c r="C639" s="236"/>
      <c r="D639" s="248"/>
      <c r="E639" s="248"/>
      <c r="F639" s="248"/>
      <c r="G639" s="236"/>
      <c r="H639" s="236"/>
      <c r="I639" s="236"/>
      <c r="J639" s="236"/>
      <c r="K639" s="236"/>
      <c r="L639" s="236"/>
      <c r="M639" s="236"/>
      <c r="N639" s="236"/>
      <c r="O639" s="236"/>
      <c r="P639" s="236"/>
      <c r="Q639" s="236"/>
      <c r="R639" s="236"/>
      <c r="S639" s="236"/>
      <c r="T639" s="236"/>
      <c r="U639" s="236"/>
      <c r="V639" s="236"/>
      <c r="W639" s="236"/>
      <c r="X639" s="236"/>
      <c r="Y639" s="236"/>
      <c r="Z639" s="236"/>
      <c r="AA639" s="236"/>
      <c r="AB639" s="236"/>
    </row>
    <row r="640">
      <c r="A640" s="236"/>
      <c r="B640" s="236"/>
      <c r="C640" s="236"/>
      <c r="D640" s="248"/>
      <c r="E640" s="248"/>
      <c r="F640" s="248"/>
      <c r="G640" s="236"/>
      <c r="H640" s="236"/>
      <c r="I640" s="236"/>
      <c r="J640" s="236"/>
      <c r="K640" s="236"/>
      <c r="L640" s="236"/>
      <c r="M640" s="236"/>
      <c r="N640" s="236"/>
      <c r="O640" s="236"/>
      <c r="P640" s="236"/>
      <c r="Q640" s="236"/>
      <c r="R640" s="236"/>
      <c r="S640" s="236"/>
      <c r="T640" s="236"/>
      <c r="U640" s="236"/>
      <c r="V640" s="236"/>
      <c r="W640" s="236"/>
      <c r="X640" s="236"/>
      <c r="Y640" s="236"/>
      <c r="Z640" s="236"/>
      <c r="AA640" s="236"/>
      <c r="AB640" s="236"/>
    </row>
    <row r="641">
      <c r="A641" s="236"/>
      <c r="B641" s="236"/>
      <c r="C641" s="236"/>
      <c r="D641" s="248"/>
      <c r="E641" s="248"/>
      <c r="F641" s="248"/>
      <c r="G641" s="236"/>
      <c r="H641" s="236"/>
      <c r="I641" s="236"/>
      <c r="J641" s="236"/>
      <c r="K641" s="236"/>
      <c r="L641" s="236"/>
      <c r="M641" s="236"/>
      <c r="N641" s="236"/>
      <c r="O641" s="236"/>
      <c r="P641" s="236"/>
      <c r="Q641" s="236"/>
      <c r="R641" s="236"/>
      <c r="S641" s="236"/>
      <c r="T641" s="236"/>
      <c r="U641" s="236"/>
      <c r="V641" s="236"/>
      <c r="W641" s="236"/>
      <c r="X641" s="236"/>
      <c r="Y641" s="236"/>
      <c r="Z641" s="236"/>
      <c r="AA641" s="236"/>
      <c r="AB641" s="236"/>
    </row>
    <row r="642">
      <c r="A642" s="236"/>
      <c r="B642" s="236"/>
      <c r="C642" s="236"/>
      <c r="D642" s="248"/>
      <c r="E642" s="248"/>
      <c r="F642" s="248"/>
      <c r="G642" s="236"/>
      <c r="H642" s="236"/>
      <c r="I642" s="236"/>
      <c r="J642" s="236"/>
      <c r="K642" s="236"/>
      <c r="L642" s="236"/>
      <c r="M642" s="236"/>
      <c r="N642" s="236"/>
      <c r="O642" s="236"/>
      <c r="P642" s="236"/>
      <c r="Q642" s="236"/>
      <c r="R642" s="236"/>
      <c r="S642" s="236"/>
      <c r="T642" s="236"/>
      <c r="U642" s="236"/>
      <c r="V642" s="236"/>
      <c r="W642" s="236"/>
      <c r="X642" s="236"/>
      <c r="Y642" s="236"/>
      <c r="Z642" s="236"/>
      <c r="AA642" s="236"/>
      <c r="AB642" s="236"/>
    </row>
    <row r="643">
      <c r="A643" s="236"/>
      <c r="B643" s="236"/>
      <c r="C643" s="236"/>
      <c r="D643" s="248"/>
      <c r="E643" s="248"/>
      <c r="F643" s="248"/>
      <c r="G643" s="236"/>
      <c r="H643" s="236"/>
      <c r="I643" s="236"/>
      <c r="J643" s="236"/>
      <c r="K643" s="236"/>
      <c r="L643" s="236"/>
      <c r="M643" s="236"/>
      <c r="N643" s="236"/>
      <c r="O643" s="236"/>
      <c r="P643" s="236"/>
      <c r="Q643" s="236"/>
      <c r="R643" s="236"/>
      <c r="S643" s="236"/>
      <c r="T643" s="236"/>
      <c r="U643" s="236"/>
      <c r="V643" s="236"/>
      <c r="W643" s="236"/>
      <c r="X643" s="236"/>
      <c r="Y643" s="236"/>
      <c r="Z643" s="236"/>
      <c r="AA643" s="236"/>
      <c r="AB643" s="236"/>
    </row>
    <row r="644">
      <c r="A644" s="236"/>
      <c r="B644" s="236"/>
      <c r="C644" s="236"/>
      <c r="D644" s="248"/>
      <c r="E644" s="248"/>
      <c r="F644" s="248"/>
      <c r="G644" s="236"/>
      <c r="H644" s="236"/>
      <c r="I644" s="236"/>
      <c r="J644" s="236"/>
      <c r="K644" s="236"/>
      <c r="L644" s="236"/>
      <c r="M644" s="236"/>
      <c r="N644" s="236"/>
      <c r="O644" s="236"/>
      <c r="P644" s="236"/>
      <c r="Q644" s="236"/>
      <c r="R644" s="236"/>
      <c r="S644" s="236"/>
      <c r="T644" s="236"/>
      <c r="U644" s="236"/>
      <c r="V644" s="236"/>
      <c r="W644" s="236"/>
      <c r="X644" s="236"/>
      <c r="Y644" s="236"/>
      <c r="Z644" s="236"/>
      <c r="AA644" s="236"/>
      <c r="AB644" s="236"/>
    </row>
    <row r="645">
      <c r="A645" s="236"/>
      <c r="B645" s="236"/>
      <c r="C645" s="236"/>
      <c r="D645" s="248"/>
      <c r="E645" s="248"/>
      <c r="F645" s="248"/>
      <c r="G645" s="236"/>
      <c r="H645" s="236"/>
      <c r="I645" s="236"/>
      <c r="J645" s="236"/>
      <c r="K645" s="236"/>
      <c r="L645" s="236"/>
      <c r="M645" s="236"/>
      <c r="N645" s="236"/>
      <c r="O645" s="236"/>
      <c r="P645" s="236"/>
      <c r="Q645" s="236"/>
      <c r="R645" s="236"/>
      <c r="S645" s="236"/>
      <c r="T645" s="236"/>
      <c r="U645" s="236"/>
      <c r="V645" s="236"/>
      <c r="W645" s="236"/>
      <c r="X645" s="236"/>
      <c r="Y645" s="236"/>
      <c r="Z645" s="236"/>
      <c r="AA645" s="236"/>
      <c r="AB645" s="236"/>
    </row>
    <row r="646">
      <c r="A646" s="236"/>
      <c r="B646" s="236"/>
      <c r="C646" s="236"/>
      <c r="D646" s="248"/>
      <c r="E646" s="248"/>
      <c r="F646" s="248"/>
      <c r="G646" s="236"/>
      <c r="H646" s="236"/>
      <c r="I646" s="236"/>
      <c r="J646" s="236"/>
      <c r="K646" s="236"/>
      <c r="L646" s="236"/>
      <c r="M646" s="236"/>
      <c r="N646" s="236"/>
      <c r="O646" s="236"/>
      <c r="P646" s="236"/>
      <c r="Q646" s="236"/>
      <c r="R646" s="236"/>
      <c r="S646" s="236"/>
      <c r="T646" s="236"/>
      <c r="U646" s="236"/>
      <c r="V646" s="236"/>
      <c r="W646" s="236"/>
      <c r="X646" s="236"/>
      <c r="Y646" s="236"/>
      <c r="Z646" s="236"/>
      <c r="AA646" s="236"/>
      <c r="AB646" s="236"/>
    </row>
    <row r="647">
      <c r="A647" s="236"/>
      <c r="B647" s="236"/>
      <c r="C647" s="236"/>
      <c r="D647" s="248"/>
      <c r="E647" s="248"/>
      <c r="F647" s="248"/>
      <c r="G647" s="236"/>
      <c r="H647" s="236"/>
      <c r="I647" s="236"/>
      <c r="J647" s="236"/>
      <c r="K647" s="236"/>
      <c r="L647" s="236"/>
      <c r="M647" s="236"/>
      <c r="N647" s="236"/>
      <c r="O647" s="236"/>
      <c r="P647" s="236"/>
      <c r="Q647" s="236"/>
      <c r="R647" s="236"/>
      <c r="S647" s="236"/>
      <c r="T647" s="236"/>
      <c r="U647" s="236"/>
      <c r="V647" s="236"/>
      <c r="W647" s="236"/>
      <c r="X647" s="236"/>
      <c r="Y647" s="236"/>
      <c r="Z647" s="236"/>
      <c r="AA647" s="236"/>
      <c r="AB647" s="236"/>
    </row>
    <row r="648">
      <c r="A648" s="236"/>
      <c r="B648" s="236"/>
      <c r="C648" s="236"/>
      <c r="D648" s="248"/>
      <c r="E648" s="248"/>
      <c r="F648" s="248"/>
      <c r="G648" s="236"/>
      <c r="H648" s="236"/>
      <c r="I648" s="236"/>
      <c r="J648" s="236"/>
      <c r="K648" s="236"/>
      <c r="L648" s="236"/>
      <c r="M648" s="236"/>
      <c r="N648" s="236"/>
      <c r="O648" s="236"/>
      <c r="P648" s="236"/>
      <c r="Q648" s="236"/>
      <c r="R648" s="236"/>
      <c r="S648" s="236"/>
      <c r="T648" s="236"/>
      <c r="U648" s="236"/>
      <c r="V648" s="236"/>
      <c r="W648" s="236"/>
      <c r="X648" s="236"/>
      <c r="Y648" s="236"/>
      <c r="Z648" s="236"/>
      <c r="AA648" s="236"/>
      <c r="AB648" s="236"/>
    </row>
    <row r="649">
      <c r="A649" s="236"/>
      <c r="B649" s="236"/>
      <c r="C649" s="236"/>
      <c r="D649" s="248"/>
      <c r="E649" s="248"/>
      <c r="F649" s="248"/>
      <c r="G649" s="236"/>
      <c r="H649" s="236"/>
      <c r="I649" s="236"/>
      <c r="J649" s="236"/>
      <c r="K649" s="236"/>
      <c r="L649" s="236"/>
      <c r="M649" s="236"/>
      <c r="N649" s="236"/>
      <c r="O649" s="236"/>
      <c r="P649" s="236"/>
      <c r="Q649" s="236"/>
      <c r="R649" s="236"/>
      <c r="S649" s="236"/>
      <c r="T649" s="236"/>
      <c r="U649" s="236"/>
      <c r="V649" s="236"/>
      <c r="W649" s="236"/>
      <c r="X649" s="236"/>
      <c r="Y649" s="236"/>
      <c r="Z649" s="236"/>
      <c r="AA649" s="236"/>
      <c r="AB649" s="236"/>
    </row>
    <row r="650">
      <c r="A650" s="236"/>
      <c r="B650" s="236"/>
      <c r="C650" s="236"/>
      <c r="D650" s="248"/>
      <c r="E650" s="248"/>
      <c r="F650" s="248"/>
      <c r="G650" s="236"/>
      <c r="H650" s="236"/>
      <c r="I650" s="236"/>
      <c r="J650" s="236"/>
      <c r="K650" s="236"/>
      <c r="L650" s="236"/>
      <c r="M650" s="236"/>
      <c r="N650" s="236"/>
      <c r="O650" s="236"/>
      <c r="P650" s="236"/>
      <c r="Q650" s="236"/>
      <c r="R650" s="236"/>
      <c r="S650" s="236"/>
      <c r="T650" s="236"/>
      <c r="U650" s="236"/>
      <c r="V650" s="236"/>
      <c r="W650" s="236"/>
      <c r="X650" s="236"/>
      <c r="Y650" s="236"/>
      <c r="Z650" s="236"/>
      <c r="AA650" s="236"/>
      <c r="AB650" s="236"/>
    </row>
    <row r="651">
      <c r="A651" s="236"/>
      <c r="B651" s="236"/>
      <c r="C651" s="236"/>
      <c r="D651" s="248"/>
      <c r="E651" s="248"/>
      <c r="F651" s="248"/>
      <c r="G651" s="236"/>
      <c r="H651" s="236"/>
      <c r="I651" s="236"/>
      <c r="J651" s="236"/>
      <c r="K651" s="236"/>
      <c r="L651" s="236"/>
      <c r="M651" s="236"/>
      <c r="N651" s="236"/>
      <c r="O651" s="236"/>
      <c r="P651" s="236"/>
      <c r="Q651" s="236"/>
      <c r="R651" s="236"/>
      <c r="S651" s="236"/>
      <c r="T651" s="236"/>
      <c r="U651" s="236"/>
      <c r="V651" s="236"/>
      <c r="W651" s="236"/>
      <c r="X651" s="236"/>
      <c r="Y651" s="236"/>
      <c r="Z651" s="236"/>
      <c r="AA651" s="236"/>
      <c r="AB651" s="236"/>
    </row>
    <row r="652">
      <c r="A652" s="236"/>
      <c r="B652" s="236"/>
      <c r="C652" s="236"/>
      <c r="D652" s="248"/>
      <c r="E652" s="248"/>
      <c r="F652" s="248"/>
      <c r="G652" s="236"/>
      <c r="H652" s="236"/>
      <c r="I652" s="236"/>
      <c r="J652" s="236"/>
      <c r="K652" s="236"/>
      <c r="L652" s="236"/>
      <c r="M652" s="236"/>
      <c r="N652" s="236"/>
      <c r="O652" s="236"/>
      <c r="P652" s="236"/>
      <c r="Q652" s="236"/>
      <c r="R652" s="236"/>
      <c r="S652" s="236"/>
      <c r="T652" s="236"/>
      <c r="U652" s="236"/>
      <c r="V652" s="236"/>
      <c r="W652" s="236"/>
      <c r="X652" s="236"/>
      <c r="Y652" s="236"/>
      <c r="Z652" s="236"/>
      <c r="AA652" s="236"/>
      <c r="AB652" s="236"/>
    </row>
    <row r="653">
      <c r="A653" s="236"/>
      <c r="B653" s="236"/>
      <c r="C653" s="236"/>
      <c r="D653" s="248"/>
      <c r="E653" s="248"/>
      <c r="F653" s="248"/>
      <c r="G653" s="236"/>
      <c r="H653" s="236"/>
      <c r="I653" s="236"/>
      <c r="J653" s="236"/>
      <c r="K653" s="236"/>
      <c r="L653" s="236"/>
      <c r="M653" s="236"/>
      <c r="N653" s="236"/>
      <c r="O653" s="236"/>
      <c r="P653" s="236"/>
      <c r="Q653" s="236"/>
      <c r="R653" s="236"/>
      <c r="S653" s="236"/>
      <c r="T653" s="236"/>
      <c r="U653" s="236"/>
      <c r="V653" s="236"/>
      <c r="W653" s="236"/>
      <c r="X653" s="236"/>
      <c r="Y653" s="236"/>
      <c r="Z653" s="236"/>
      <c r="AA653" s="236"/>
      <c r="AB653" s="236"/>
    </row>
    <row r="654">
      <c r="A654" s="236"/>
      <c r="B654" s="236"/>
      <c r="C654" s="236"/>
      <c r="D654" s="248"/>
      <c r="E654" s="248"/>
      <c r="F654" s="248"/>
      <c r="G654" s="236"/>
      <c r="H654" s="236"/>
      <c r="I654" s="236"/>
      <c r="J654" s="236"/>
      <c r="K654" s="236"/>
      <c r="L654" s="236"/>
      <c r="M654" s="236"/>
      <c r="N654" s="236"/>
      <c r="O654" s="236"/>
      <c r="P654" s="236"/>
      <c r="Q654" s="236"/>
      <c r="R654" s="236"/>
      <c r="S654" s="236"/>
      <c r="T654" s="236"/>
      <c r="U654" s="236"/>
      <c r="V654" s="236"/>
      <c r="W654" s="236"/>
      <c r="X654" s="236"/>
      <c r="Y654" s="236"/>
      <c r="Z654" s="236"/>
      <c r="AA654" s="236"/>
      <c r="AB654" s="236"/>
    </row>
    <row r="655">
      <c r="A655" s="236"/>
      <c r="B655" s="236"/>
      <c r="C655" s="236"/>
      <c r="D655" s="248"/>
      <c r="E655" s="248"/>
      <c r="F655" s="248"/>
      <c r="G655" s="236"/>
      <c r="H655" s="236"/>
      <c r="I655" s="236"/>
      <c r="J655" s="236"/>
      <c r="K655" s="236"/>
      <c r="L655" s="236"/>
      <c r="M655" s="236"/>
      <c r="N655" s="236"/>
      <c r="O655" s="236"/>
      <c r="P655" s="236"/>
      <c r="Q655" s="236"/>
      <c r="R655" s="236"/>
      <c r="S655" s="236"/>
      <c r="T655" s="236"/>
      <c r="U655" s="236"/>
      <c r="V655" s="236"/>
      <c r="W655" s="236"/>
      <c r="X655" s="236"/>
      <c r="Y655" s="236"/>
      <c r="Z655" s="236"/>
      <c r="AA655" s="236"/>
      <c r="AB655" s="236"/>
    </row>
    <row r="656">
      <c r="A656" s="236"/>
      <c r="B656" s="236"/>
      <c r="C656" s="236"/>
      <c r="D656" s="248"/>
      <c r="E656" s="248"/>
      <c r="F656" s="248"/>
      <c r="G656" s="236"/>
      <c r="H656" s="236"/>
      <c r="I656" s="236"/>
      <c r="J656" s="236"/>
      <c r="K656" s="236"/>
      <c r="L656" s="236"/>
      <c r="M656" s="236"/>
      <c r="N656" s="236"/>
      <c r="O656" s="236"/>
      <c r="P656" s="236"/>
      <c r="Q656" s="236"/>
      <c r="R656" s="236"/>
      <c r="S656" s="236"/>
      <c r="T656" s="236"/>
      <c r="U656" s="236"/>
      <c r="V656" s="236"/>
      <c r="W656" s="236"/>
      <c r="X656" s="236"/>
      <c r="Y656" s="236"/>
      <c r="Z656" s="236"/>
      <c r="AA656" s="236"/>
      <c r="AB656" s="236"/>
    </row>
    <row r="657">
      <c r="A657" s="236"/>
      <c r="B657" s="236"/>
      <c r="C657" s="236"/>
      <c r="D657" s="248"/>
      <c r="E657" s="248"/>
      <c r="F657" s="248"/>
      <c r="G657" s="236"/>
      <c r="H657" s="236"/>
      <c r="I657" s="236"/>
      <c r="J657" s="236"/>
      <c r="K657" s="236"/>
      <c r="L657" s="236"/>
      <c r="M657" s="236"/>
      <c r="N657" s="236"/>
      <c r="O657" s="236"/>
      <c r="P657" s="236"/>
      <c r="Q657" s="236"/>
      <c r="R657" s="236"/>
      <c r="S657" s="236"/>
      <c r="T657" s="236"/>
      <c r="U657" s="236"/>
      <c r="V657" s="236"/>
      <c r="W657" s="236"/>
      <c r="X657" s="236"/>
      <c r="Y657" s="236"/>
      <c r="Z657" s="236"/>
      <c r="AA657" s="236"/>
      <c r="AB657" s="236"/>
    </row>
    <row r="658">
      <c r="A658" s="236"/>
      <c r="B658" s="236"/>
      <c r="C658" s="236"/>
      <c r="D658" s="248"/>
      <c r="E658" s="248"/>
      <c r="F658" s="248"/>
      <c r="G658" s="236"/>
      <c r="H658" s="236"/>
      <c r="I658" s="236"/>
      <c r="J658" s="236"/>
      <c r="K658" s="236"/>
      <c r="L658" s="236"/>
      <c r="M658" s="236"/>
      <c r="N658" s="236"/>
      <c r="O658" s="236"/>
      <c r="P658" s="236"/>
      <c r="Q658" s="236"/>
      <c r="R658" s="236"/>
      <c r="S658" s="236"/>
      <c r="T658" s="236"/>
      <c r="U658" s="236"/>
      <c r="V658" s="236"/>
      <c r="W658" s="236"/>
      <c r="X658" s="236"/>
      <c r="Y658" s="236"/>
      <c r="Z658" s="236"/>
      <c r="AA658" s="236"/>
      <c r="AB658" s="236"/>
    </row>
    <row r="659">
      <c r="A659" s="236"/>
      <c r="B659" s="236"/>
      <c r="C659" s="236"/>
      <c r="D659" s="248"/>
      <c r="E659" s="248"/>
      <c r="F659" s="248"/>
      <c r="G659" s="236"/>
      <c r="H659" s="236"/>
      <c r="I659" s="236"/>
      <c r="J659" s="236"/>
      <c r="K659" s="236"/>
      <c r="L659" s="236"/>
      <c r="M659" s="236"/>
      <c r="N659" s="236"/>
      <c r="O659" s="236"/>
      <c r="P659" s="236"/>
      <c r="Q659" s="236"/>
      <c r="R659" s="236"/>
      <c r="S659" s="236"/>
      <c r="T659" s="236"/>
      <c r="U659" s="236"/>
      <c r="V659" s="236"/>
      <c r="W659" s="236"/>
      <c r="X659" s="236"/>
      <c r="Y659" s="236"/>
      <c r="Z659" s="236"/>
      <c r="AA659" s="236"/>
      <c r="AB659" s="236"/>
    </row>
    <row r="660">
      <c r="A660" s="236"/>
      <c r="B660" s="236"/>
      <c r="C660" s="236"/>
      <c r="D660" s="248"/>
      <c r="E660" s="248"/>
      <c r="F660" s="248"/>
      <c r="G660" s="236"/>
      <c r="H660" s="236"/>
      <c r="I660" s="236"/>
      <c r="J660" s="236"/>
      <c r="K660" s="236"/>
      <c r="L660" s="236"/>
      <c r="M660" s="236"/>
      <c r="N660" s="236"/>
      <c r="O660" s="236"/>
      <c r="P660" s="236"/>
      <c r="Q660" s="236"/>
      <c r="R660" s="236"/>
      <c r="S660" s="236"/>
      <c r="T660" s="236"/>
      <c r="U660" s="236"/>
      <c r="V660" s="236"/>
      <c r="W660" s="236"/>
      <c r="X660" s="236"/>
      <c r="Y660" s="236"/>
      <c r="Z660" s="236"/>
      <c r="AA660" s="236"/>
      <c r="AB660" s="236"/>
    </row>
    <row r="661">
      <c r="A661" s="236"/>
      <c r="B661" s="236"/>
      <c r="C661" s="236"/>
      <c r="D661" s="248"/>
      <c r="E661" s="248"/>
      <c r="F661" s="248"/>
      <c r="G661" s="236"/>
      <c r="H661" s="236"/>
      <c r="I661" s="236"/>
      <c r="J661" s="236"/>
      <c r="K661" s="236"/>
      <c r="L661" s="236"/>
      <c r="M661" s="236"/>
      <c r="N661" s="236"/>
      <c r="O661" s="236"/>
      <c r="P661" s="236"/>
      <c r="Q661" s="236"/>
      <c r="R661" s="236"/>
      <c r="S661" s="236"/>
      <c r="T661" s="236"/>
      <c r="U661" s="236"/>
      <c r="V661" s="236"/>
      <c r="W661" s="236"/>
      <c r="X661" s="236"/>
      <c r="Y661" s="236"/>
      <c r="Z661" s="236"/>
      <c r="AA661" s="236"/>
      <c r="AB661" s="236"/>
    </row>
    <row r="662">
      <c r="A662" s="236"/>
      <c r="B662" s="236"/>
      <c r="C662" s="236"/>
      <c r="D662" s="248"/>
      <c r="E662" s="248"/>
      <c r="F662" s="248"/>
      <c r="G662" s="236"/>
      <c r="H662" s="236"/>
      <c r="I662" s="236"/>
      <c r="J662" s="236"/>
      <c r="K662" s="236"/>
      <c r="L662" s="236"/>
      <c r="M662" s="236"/>
      <c r="N662" s="236"/>
      <c r="O662" s="236"/>
      <c r="P662" s="236"/>
      <c r="Q662" s="236"/>
      <c r="R662" s="236"/>
      <c r="S662" s="236"/>
      <c r="T662" s="236"/>
      <c r="U662" s="236"/>
      <c r="V662" s="236"/>
      <c r="W662" s="236"/>
      <c r="X662" s="236"/>
      <c r="Y662" s="236"/>
      <c r="Z662" s="236"/>
      <c r="AA662" s="236"/>
      <c r="AB662" s="236"/>
    </row>
    <row r="663">
      <c r="A663" s="236"/>
      <c r="B663" s="236"/>
      <c r="C663" s="236"/>
      <c r="D663" s="248"/>
      <c r="E663" s="248"/>
      <c r="F663" s="248"/>
      <c r="G663" s="236"/>
      <c r="H663" s="236"/>
      <c r="I663" s="236"/>
      <c r="J663" s="236"/>
      <c r="K663" s="236"/>
      <c r="L663" s="236"/>
      <c r="M663" s="236"/>
      <c r="N663" s="236"/>
      <c r="O663" s="236"/>
      <c r="P663" s="236"/>
      <c r="Q663" s="236"/>
      <c r="R663" s="236"/>
      <c r="S663" s="236"/>
      <c r="T663" s="236"/>
      <c r="U663" s="236"/>
      <c r="V663" s="236"/>
      <c r="W663" s="236"/>
      <c r="X663" s="236"/>
      <c r="Y663" s="236"/>
      <c r="Z663" s="236"/>
      <c r="AA663" s="236"/>
      <c r="AB663" s="236"/>
    </row>
    <row r="664">
      <c r="A664" s="236"/>
      <c r="B664" s="236"/>
      <c r="C664" s="236"/>
      <c r="D664" s="248"/>
      <c r="E664" s="248"/>
      <c r="F664" s="248"/>
      <c r="G664" s="236"/>
      <c r="H664" s="236"/>
      <c r="I664" s="236"/>
      <c r="J664" s="236"/>
      <c r="K664" s="236"/>
      <c r="L664" s="236"/>
      <c r="M664" s="236"/>
      <c r="N664" s="236"/>
      <c r="O664" s="236"/>
      <c r="P664" s="236"/>
      <c r="Q664" s="236"/>
      <c r="R664" s="236"/>
      <c r="S664" s="236"/>
      <c r="T664" s="236"/>
      <c r="U664" s="236"/>
      <c r="V664" s="236"/>
      <c r="W664" s="236"/>
      <c r="X664" s="236"/>
      <c r="Y664" s="236"/>
      <c r="Z664" s="236"/>
      <c r="AA664" s="236"/>
      <c r="AB664" s="236"/>
    </row>
    <row r="665">
      <c r="A665" s="236"/>
      <c r="B665" s="236"/>
      <c r="C665" s="236"/>
      <c r="D665" s="248"/>
      <c r="E665" s="248"/>
      <c r="F665" s="248"/>
      <c r="G665" s="236"/>
      <c r="H665" s="236"/>
      <c r="I665" s="236"/>
      <c r="J665" s="236"/>
      <c r="K665" s="236"/>
      <c r="L665" s="236"/>
      <c r="M665" s="236"/>
      <c r="N665" s="236"/>
      <c r="O665" s="236"/>
      <c r="P665" s="236"/>
      <c r="Q665" s="236"/>
      <c r="R665" s="236"/>
      <c r="S665" s="236"/>
      <c r="T665" s="236"/>
      <c r="U665" s="236"/>
      <c r="V665" s="236"/>
      <c r="W665" s="236"/>
      <c r="X665" s="236"/>
      <c r="Y665" s="236"/>
      <c r="Z665" s="236"/>
      <c r="AA665" s="236"/>
      <c r="AB665" s="236"/>
    </row>
    <row r="666">
      <c r="A666" s="236"/>
      <c r="B666" s="236"/>
      <c r="C666" s="236"/>
      <c r="D666" s="248"/>
      <c r="E666" s="248"/>
      <c r="F666" s="248"/>
      <c r="G666" s="236"/>
      <c r="H666" s="236"/>
      <c r="I666" s="236"/>
      <c r="J666" s="236"/>
      <c r="K666" s="236"/>
      <c r="L666" s="236"/>
      <c r="M666" s="236"/>
      <c r="N666" s="236"/>
      <c r="O666" s="236"/>
      <c r="P666" s="236"/>
      <c r="Q666" s="236"/>
      <c r="R666" s="236"/>
      <c r="S666" s="236"/>
      <c r="T666" s="236"/>
      <c r="U666" s="236"/>
      <c r="V666" s="236"/>
      <c r="W666" s="236"/>
      <c r="X666" s="236"/>
      <c r="Y666" s="236"/>
      <c r="Z666" s="236"/>
      <c r="AA666" s="236"/>
      <c r="AB666" s="236"/>
    </row>
    <row r="667">
      <c r="A667" s="236"/>
      <c r="B667" s="236"/>
      <c r="C667" s="236"/>
      <c r="D667" s="248"/>
      <c r="E667" s="248"/>
      <c r="F667" s="248"/>
      <c r="G667" s="236"/>
      <c r="H667" s="236"/>
      <c r="I667" s="236"/>
      <c r="J667" s="236"/>
      <c r="K667" s="236"/>
      <c r="L667" s="236"/>
      <c r="M667" s="236"/>
      <c r="N667" s="236"/>
      <c r="O667" s="236"/>
      <c r="P667" s="236"/>
      <c r="Q667" s="236"/>
      <c r="R667" s="236"/>
      <c r="S667" s="236"/>
      <c r="T667" s="236"/>
      <c r="U667" s="236"/>
      <c r="V667" s="236"/>
      <c r="W667" s="236"/>
      <c r="X667" s="236"/>
      <c r="Y667" s="236"/>
      <c r="Z667" s="236"/>
      <c r="AA667" s="236"/>
      <c r="AB667" s="236"/>
    </row>
    <row r="668">
      <c r="A668" s="236"/>
      <c r="B668" s="236"/>
      <c r="C668" s="236"/>
      <c r="D668" s="248"/>
      <c r="E668" s="248"/>
      <c r="F668" s="248"/>
      <c r="G668" s="236"/>
      <c r="H668" s="236"/>
      <c r="I668" s="236"/>
      <c r="J668" s="236"/>
      <c r="K668" s="236"/>
      <c r="L668" s="236"/>
      <c r="M668" s="236"/>
      <c r="N668" s="236"/>
      <c r="O668" s="236"/>
      <c r="P668" s="236"/>
      <c r="Q668" s="236"/>
      <c r="R668" s="236"/>
      <c r="S668" s="236"/>
      <c r="T668" s="236"/>
      <c r="U668" s="236"/>
      <c r="V668" s="236"/>
      <c r="W668" s="236"/>
      <c r="X668" s="236"/>
      <c r="Y668" s="236"/>
      <c r="Z668" s="236"/>
      <c r="AA668" s="236"/>
      <c r="AB668" s="236"/>
    </row>
    <row r="669">
      <c r="A669" s="236"/>
      <c r="B669" s="236"/>
      <c r="C669" s="236"/>
      <c r="D669" s="248"/>
      <c r="E669" s="248"/>
      <c r="F669" s="248"/>
      <c r="G669" s="236"/>
      <c r="H669" s="236"/>
      <c r="I669" s="236"/>
      <c r="J669" s="236"/>
      <c r="K669" s="236"/>
      <c r="L669" s="236"/>
      <c r="M669" s="236"/>
      <c r="N669" s="236"/>
      <c r="O669" s="236"/>
      <c r="P669" s="236"/>
      <c r="Q669" s="236"/>
      <c r="R669" s="236"/>
      <c r="S669" s="236"/>
      <c r="T669" s="236"/>
      <c r="U669" s="236"/>
      <c r="V669" s="236"/>
      <c r="W669" s="236"/>
      <c r="X669" s="236"/>
      <c r="Y669" s="236"/>
      <c r="Z669" s="236"/>
      <c r="AA669" s="236"/>
      <c r="AB669" s="236"/>
    </row>
    <row r="670">
      <c r="A670" s="236"/>
      <c r="B670" s="236"/>
      <c r="C670" s="236"/>
      <c r="D670" s="248"/>
      <c r="E670" s="248"/>
      <c r="F670" s="248"/>
      <c r="G670" s="236"/>
      <c r="H670" s="236"/>
      <c r="I670" s="236"/>
      <c r="J670" s="236"/>
      <c r="K670" s="236"/>
      <c r="L670" s="236"/>
      <c r="M670" s="236"/>
      <c r="N670" s="236"/>
      <c r="O670" s="236"/>
      <c r="P670" s="236"/>
      <c r="Q670" s="236"/>
      <c r="R670" s="236"/>
      <c r="S670" s="236"/>
      <c r="T670" s="236"/>
      <c r="U670" s="236"/>
      <c r="V670" s="236"/>
      <c r="W670" s="236"/>
      <c r="X670" s="236"/>
      <c r="Y670" s="236"/>
      <c r="Z670" s="236"/>
      <c r="AA670" s="236"/>
      <c r="AB670" s="236"/>
    </row>
    <row r="671">
      <c r="A671" s="236"/>
      <c r="B671" s="236"/>
      <c r="C671" s="236"/>
      <c r="D671" s="248"/>
      <c r="E671" s="248"/>
      <c r="F671" s="248"/>
      <c r="G671" s="236"/>
      <c r="H671" s="236"/>
      <c r="I671" s="236"/>
      <c r="J671" s="236"/>
      <c r="K671" s="236"/>
      <c r="L671" s="236"/>
      <c r="M671" s="236"/>
      <c r="N671" s="236"/>
      <c r="O671" s="236"/>
      <c r="P671" s="236"/>
      <c r="Q671" s="236"/>
      <c r="R671" s="236"/>
      <c r="S671" s="236"/>
      <c r="T671" s="236"/>
      <c r="U671" s="236"/>
      <c r="V671" s="236"/>
      <c r="W671" s="236"/>
      <c r="X671" s="236"/>
      <c r="Y671" s="236"/>
      <c r="Z671" s="236"/>
      <c r="AA671" s="236"/>
      <c r="AB671" s="236"/>
    </row>
    <row r="672">
      <c r="A672" s="236"/>
      <c r="B672" s="236"/>
      <c r="C672" s="236"/>
      <c r="D672" s="248"/>
      <c r="E672" s="248"/>
      <c r="F672" s="248"/>
      <c r="G672" s="236"/>
      <c r="H672" s="236"/>
      <c r="I672" s="236"/>
      <c r="J672" s="236"/>
      <c r="K672" s="236"/>
      <c r="L672" s="236"/>
      <c r="M672" s="236"/>
      <c r="N672" s="236"/>
      <c r="O672" s="236"/>
      <c r="P672" s="236"/>
      <c r="Q672" s="236"/>
      <c r="R672" s="236"/>
      <c r="S672" s="236"/>
      <c r="T672" s="236"/>
      <c r="U672" s="236"/>
      <c r="V672" s="236"/>
      <c r="W672" s="236"/>
      <c r="X672" s="236"/>
      <c r="Y672" s="236"/>
      <c r="Z672" s="236"/>
      <c r="AA672" s="236"/>
      <c r="AB672" s="236"/>
    </row>
    <row r="673">
      <c r="A673" s="236"/>
      <c r="B673" s="236"/>
      <c r="C673" s="236"/>
      <c r="D673" s="248"/>
      <c r="E673" s="248"/>
      <c r="F673" s="248"/>
      <c r="G673" s="236"/>
      <c r="H673" s="236"/>
      <c r="I673" s="236"/>
      <c r="J673" s="236"/>
      <c r="K673" s="236"/>
      <c r="L673" s="236"/>
      <c r="M673" s="236"/>
      <c r="N673" s="236"/>
      <c r="O673" s="236"/>
      <c r="P673" s="236"/>
      <c r="Q673" s="236"/>
      <c r="R673" s="236"/>
      <c r="S673" s="236"/>
      <c r="T673" s="236"/>
      <c r="U673" s="236"/>
      <c r="V673" s="236"/>
      <c r="W673" s="236"/>
      <c r="X673" s="236"/>
      <c r="Y673" s="236"/>
      <c r="Z673" s="236"/>
      <c r="AA673" s="236"/>
      <c r="AB673" s="236"/>
    </row>
    <row r="674">
      <c r="A674" s="236"/>
      <c r="B674" s="236"/>
      <c r="C674" s="236"/>
      <c r="D674" s="248"/>
      <c r="E674" s="248"/>
      <c r="F674" s="248"/>
      <c r="G674" s="236"/>
      <c r="H674" s="236"/>
      <c r="I674" s="236"/>
      <c r="J674" s="236"/>
      <c r="K674" s="236"/>
      <c r="L674" s="236"/>
      <c r="M674" s="236"/>
      <c r="N674" s="236"/>
      <c r="O674" s="236"/>
      <c r="P674" s="236"/>
      <c r="Q674" s="236"/>
      <c r="R674" s="236"/>
      <c r="S674" s="236"/>
      <c r="T674" s="236"/>
      <c r="U674" s="236"/>
      <c r="V674" s="236"/>
      <c r="W674" s="236"/>
      <c r="X674" s="236"/>
      <c r="Y674" s="236"/>
      <c r="Z674" s="236"/>
      <c r="AA674" s="236"/>
      <c r="AB674" s="236"/>
    </row>
    <row r="675">
      <c r="A675" s="236"/>
      <c r="B675" s="236"/>
      <c r="C675" s="236"/>
      <c r="D675" s="248"/>
      <c r="E675" s="248"/>
      <c r="F675" s="248"/>
      <c r="G675" s="236"/>
      <c r="H675" s="236"/>
      <c r="I675" s="236"/>
      <c r="J675" s="236"/>
      <c r="K675" s="236"/>
      <c r="L675" s="236"/>
      <c r="M675" s="236"/>
      <c r="N675" s="236"/>
      <c r="O675" s="236"/>
      <c r="P675" s="236"/>
      <c r="Q675" s="236"/>
      <c r="R675" s="236"/>
      <c r="S675" s="236"/>
      <c r="T675" s="236"/>
      <c r="U675" s="236"/>
      <c r="V675" s="236"/>
      <c r="W675" s="236"/>
      <c r="X675" s="236"/>
      <c r="Y675" s="236"/>
      <c r="Z675" s="236"/>
      <c r="AA675" s="236"/>
      <c r="AB675" s="236"/>
    </row>
    <row r="676">
      <c r="A676" s="236"/>
      <c r="B676" s="236"/>
      <c r="C676" s="236"/>
      <c r="D676" s="248"/>
      <c r="E676" s="248"/>
      <c r="F676" s="248"/>
      <c r="G676" s="236"/>
      <c r="H676" s="236"/>
      <c r="I676" s="236"/>
      <c r="J676" s="236"/>
      <c r="K676" s="236"/>
      <c r="L676" s="236"/>
      <c r="M676" s="236"/>
      <c r="N676" s="236"/>
      <c r="O676" s="236"/>
      <c r="P676" s="236"/>
      <c r="Q676" s="236"/>
      <c r="R676" s="236"/>
      <c r="S676" s="236"/>
      <c r="T676" s="236"/>
      <c r="U676" s="236"/>
      <c r="V676" s="236"/>
      <c r="W676" s="236"/>
      <c r="X676" s="236"/>
      <c r="Y676" s="236"/>
      <c r="Z676" s="236"/>
      <c r="AA676" s="236"/>
      <c r="AB676" s="236"/>
    </row>
    <row r="677">
      <c r="A677" s="236"/>
      <c r="B677" s="236"/>
      <c r="C677" s="236"/>
      <c r="D677" s="248"/>
      <c r="E677" s="248"/>
      <c r="F677" s="248"/>
      <c r="G677" s="236"/>
      <c r="H677" s="236"/>
      <c r="I677" s="236"/>
      <c r="J677" s="236"/>
      <c r="K677" s="236"/>
      <c r="L677" s="236"/>
      <c r="M677" s="236"/>
      <c r="N677" s="236"/>
      <c r="O677" s="236"/>
      <c r="P677" s="236"/>
      <c r="Q677" s="236"/>
      <c r="R677" s="236"/>
      <c r="S677" s="236"/>
      <c r="T677" s="236"/>
      <c r="U677" s="236"/>
      <c r="V677" s="236"/>
      <c r="W677" s="236"/>
      <c r="X677" s="236"/>
      <c r="Y677" s="236"/>
      <c r="Z677" s="236"/>
      <c r="AA677" s="236"/>
      <c r="AB677" s="236"/>
    </row>
    <row r="678">
      <c r="A678" s="236"/>
      <c r="B678" s="236"/>
      <c r="C678" s="236"/>
      <c r="D678" s="248"/>
      <c r="E678" s="248"/>
      <c r="F678" s="248"/>
      <c r="G678" s="236"/>
      <c r="H678" s="236"/>
      <c r="I678" s="236"/>
      <c r="J678" s="236"/>
      <c r="K678" s="236"/>
      <c r="L678" s="236"/>
      <c r="M678" s="236"/>
      <c r="N678" s="236"/>
      <c r="O678" s="236"/>
      <c r="P678" s="236"/>
      <c r="Q678" s="236"/>
      <c r="R678" s="236"/>
      <c r="S678" s="236"/>
      <c r="T678" s="236"/>
      <c r="U678" s="236"/>
      <c r="V678" s="236"/>
      <c r="W678" s="236"/>
      <c r="X678" s="236"/>
      <c r="Y678" s="236"/>
      <c r="Z678" s="236"/>
      <c r="AA678" s="236"/>
      <c r="AB678" s="236"/>
    </row>
    <row r="679">
      <c r="A679" s="236"/>
      <c r="B679" s="236"/>
      <c r="C679" s="236"/>
      <c r="D679" s="248"/>
      <c r="E679" s="248"/>
      <c r="F679" s="248"/>
      <c r="G679" s="236"/>
      <c r="H679" s="236"/>
      <c r="I679" s="236"/>
      <c r="J679" s="236"/>
      <c r="K679" s="236"/>
      <c r="L679" s="236"/>
      <c r="M679" s="236"/>
      <c r="N679" s="236"/>
      <c r="O679" s="236"/>
      <c r="P679" s="236"/>
      <c r="Q679" s="236"/>
      <c r="R679" s="236"/>
      <c r="S679" s="236"/>
      <c r="T679" s="236"/>
      <c r="U679" s="236"/>
      <c r="V679" s="236"/>
      <c r="W679" s="236"/>
      <c r="X679" s="236"/>
      <c r="Y679" s="236"/>
      <c r="Z679" s="236"/>
      <c r="AA679" s="236"/>
      <c r="AB679" s="236"/>
    </row>
    <row r="680">
      <c r="A680" s="236"/>
      <c r="B680" s="236"/>
      <c r="C680" s="236"/>
      <c r="D680" s="248"/>
      <c r="E680" s="248"/>
      <c r="F680" s="248"/>
      <c r="G680" s="236"/>
      <c r="H680" s="236"/>
      <c r="I680" s="236"/>
      <c r="J680" s="236"/>
      <c r="K680" s="236"/>
      <c r="L680" s="236"/>
      <c r="M680" s="236"/>
      <c r="N680" s="236"/>
      <c r="O680" s="236"/>
      <c r="P680" s="236"/>
      <c r="Q680" s="236"/>
      <c r="R680" s="236"/>
      <c r="S680" s="236"/>
      <c r="T680" s="236"/>
      <c r="U680" s="236"/>
      <c r="V680" s="236"/>
      <c r="W680" s="236"/>
      <c r="X680" s="236"/>
      <c r="Y680" s="236"/>
      <c r="Z680" s="236"/>
      <c r="AA680" s="236"/>
      <c r="AB680" s="236"/>
    </row>
    <row r="681">
      <c r="A681" s="236"/>
      <c r="B681" s="236"/>
      <c r="C681" s="236"/>
      <c r="D681" s="248"/>
      <c r="E681" s="248"/>
      <c r="F681" s="248"/>
      <c r="G681" s="236"/>
      <c r="H681" s="236"/>
      <c r="I681" s="236"/>
      <c r="J681" s="236"/>
      <c r="K681" s="236"/>
      <c r="L681" s="236"/>
      <c r="M681" s="236"/>
      <c r="N681" s="236"/>
      <c r="O681" s="236"/>
      <c r="P681" s="236"/>
      <c r="Q681" s="236"/>
      <c r="R681" s="236"/>
      <c r="S681" s="236"/>
      <c r="T681" s="236"/>
      <c r="U681" s="236"/>
      <c r="V681" s="236"/>
      <c r="W681" s="236"/>
      <c r="X681" s="236"/>
      <c r="Y681" s="236"/>
      <c r="Z681" s="236"/>
      <c r="AA681" s="236"/>
      <c r="AB681" s="236"/>
    </row>
    <row r="682">
      <c r="A682" s="236"/>
      <c r="B682" s="236"/>
      <c r="C682" s="236"/>
      <c r="D682" s="248"/>
      <c r="E682" s="248"/>
      <c r="F682" s="248"/>
      <c r="G682" s="236"/>
      <c r="H682" s="236"/>
      <c r="I682" s="236"/>
      <c r="J682" s="236"/>
      <c r="K682" s="236"/>
      <c r="L682" s="236"/>
      <c r="M682" s="236"/>
      <c r="N682" s="236"/>
      <c r="O682" s="236"/>
      <c r="P682" s="236"/>
      <c r="Q682" s="236"/>
      <c r="R682" s="236"/>
      <c r="S682" s="236"/>
      <c r="T682" s="236"/>
      <c r="U682" s="236"/>
      <c r="V682" s="236"/>
      <c r="W682" s="236"/>
      <c r="X682" s="236"/>
      <c r="Y682" s="236"/>
      <c r="Z682" s="236"/>
      <c r="AA682" s="236"/>
      <c r="AB682" s="236"/>
    </row>
    <row r="683">
      <c r="A683" s="236"/>
      <c r="B683" s="236"/>
      <c r="C683" s="236"/>
      <c r="D683" s="248"/>
      <c r="E683" s="248"/>
      <c r="F683" s="248"/>
      <c r="G683" s="236"/>
      <c r="H683" s="236"/>
      <c r="I683" s="236"/>
      <c r="J683" s="236"/>
      <c r="K683" s="236"/>
      <c r="L683" s="236"/>
      <c r="M683" s="236"/>
      <c r="N683" s="236"/>
      <c r="O683" s="236"/>
      <c r="P683" s="236"/>
      <c r="Q683" s="236"/>
      <c r="R683" s="236"/>
      <c r="S683" s="236"/>
      <c r="T683" s="236"/>
      <c r="U683" s="236"/>
      <c r="V683" s="236"/>
      <c r="W683" s="236"/>
      <c r="X683" s="236"/>
      <c r="Y683" s="236"/>
      <c r="Z683" s="236"/>
      <c r="AA683" s="236"/>
      <c r="AB683" s="236"/>
    </row>
    <row r="684">
      <c r="A684" s="236"/>
      <c r="B684" s="236"/>
      <c r="C684" s="236"/>
      <c r="D684" s="248"/>
      <c r="E684" s="248"/>
      <c r="F684" s="248"/>
      <c r="G684" s="236"/>
      <c r="H684" s="236"/>
      <c r="I684" s="236"/>
      <c r="J684" s="236"/>
      <c r="K684" s="236"/>
      <c r="L684" s="236"/>
      <c r="M684" s="236"/>
      <c r="N684" s="236"/>
      <c r="O684" s="236"/>
      <c r="P684" s="236"/>
      <c r="Q684" s="236"/>
      <c r="R684" s="236"/>
      <c r="S684" s="236"/>
      <c r="T684" s="236"/>
      <c r="U684" s="236"/>
      <c r="V684" s="236"/>
      <c r="W684" s="236"/>
      <c r="X684" s="236"/>
      <c r="Y684" s="236"/>
      <c r="Z684" s="236"/>
      <c r="AA684" s="236"/>
      <c r="AB684" s="236"/>
    </row>
    <row r="685">
      <c r="A685" s="236"/>
      <c r="B685" s="236"/>
      <c r="C685" s="236"/>
      <c r="D685" s="248"/>
      <c r="E685" s="248"/>
      <c r="F685" s="248"/>
      <c r="G685" s="236"/>
      <c r="H685" s="236"/>
      <c r="I685" s="236"/>
      <c r="J685" s="236"/>
      <c r="K685" s="236"/>
      <c r="L685" s="236"/>
      <c r="M685" s="236"/>
      <c r="N685" s="236"/>
      <c r="O685" s="236"/>
      <c r="P685" s="236"/>
      <c r="Q685" s="236"/>
      <c r="R685" s="236"/>
      <c r="S685" s="236"/>
      <c r="T685" s="236"/>
      <c r="U685" s="236"/>
      <c r="V685" s="236"/>
      <c r="W685" s="236"/>
      <c r="X685" s="236"/>
      <c r="Y685" s="236"/>
      <c r="Z685" s="236"/>
      <c r="AA685" s="236"/>
      <c r="AB685" s="236"/>
    </row>
    <row r="686">
      <c r="A686" s="236"/>
      <c r="B686" s="236"/>
      <c r="C686" s="236"/>
      <c r="D686" s="248"/>
      <c r="E686" s="248"/>
      <c r="F686" s="248"/>
      <c r="G686" s="236"/>
      <c r="H686" s="236"/>
      <c r="I686" s="236"/>
      <c r="J686" s="236"/>
      <c r="K686" s="236"/>
      <c r="L686" s="236"/>
      <c r="M686" s="236"/>
      <c r="N686" s="236"/>
      <c r="O686" s="236"/>
      <c r="P686" s="236"/>
      <c r="Q686" s="236"/>
      <c r="R686" s="236"/>
      <c r="S686" s="236"/>
      <c r="T686" s="236"/>
      <c r="U686" s="236"/>
      <c r="V686" s="236"/>
      <c r="W686" s="236"/>
      <c r="X686" s="236"/>
      <c r="Y686" s="236"/>
      <c r="Z686" s="236"/>
      <c r="AA686" s="236"/>
      <c r="AB686" s="236"/>
    </row>
    <row r="687">
      <c r="A687" s="236"/>
      <c r="B687" s="236"/>
      <c r="C687" s="236"/>
      <c r="D687" s="248"/>
      <c r="E687" s="248"/>
      <c r="F687" s="248"/>
      <c r="G687" s="236"/>
      <c r="H687" s="236"/>
      <c r="I687" s="236"/>
      <c r="J687" s="236"/>
      <c r="K687" s="236"/>
      <c r="L687" s="236"/>
      <c r="M687" s="236"/>
      <c r="N687" s="236"/>
      <c r="O687" s="236"/>
      <c r="P687" s="236"/>
      <c r="Q687" s="236"/>
      <c r="R687" s="236"/>
      <c r="S687" s="236"/>
      <c r="T687" s="236"/>
      <c r="U687" s="236"/>
      <c r="V687" s="236"/>
      <c r="W687" s="236"/>
      <c r="X687" s="236"/>
      <c r="Y687" s="236"/>
      <c r="Z687" s="236"/>
      <c r="AA687" s="236"/>
      <c r="AB687" s="236"/>
    </row>
    <row r="688">
      <c r="A688" s="236"/>
      <c r="B688" s="236"/>
      <c r="C688" s="236"/>
      <c r="D688" s="248"/>
      <c r="E688" s="248"/>
      <c r="F688" s="248"/>
      <c r="G688" s="236"/>
      <c r="H688" s="236"/>
      <c r="I688" s="236"/>
      <c r="J688" s="236"/>
      <c r="K688" s="236"/>
      <c r="L688" s="236"/>
      <c r="M688" s="236"/>
      <c r="N688" s="236"/>
      <c r="O688" s="236"/>
      <c r="P688" s="236"/>
      <c r="Q688" s="236"/>
      <c r="R688" s="236"/>
      <c r="S688" s="236"/>
      <c r="T688" s="236"/>
      <c r="U688" s="236"/>
      <c r="V688" s="236"/>
      <c r="W688" s="236"/>
      <c r="X688" s="236"/>
      <c r="Y688" s="236"/>
      <c r="Z688" s="236"/>
      <c r="AA688" s="236"/>
      <c r="AB688" s="236"/>
    </row>
    <row r="689">
      <c r="A689" s="236"/>
      <c r="B689" s="236"/>
      <c r="C689" s="236"/>
      <c r="D689" s="248"/>
      <c r="E689" s="248"/>
      <c r="F689" s="248"/>
      <c r="G689" s="236"/>
      <c r="H689" s="236"/>
      <c r="I689" s="236"/>
      <c r="J689" s="236"/>
      <c r="K689" s="236"/>
      <c r="L689" s="236"/>
      <c r="M689" s="236"/>
      <c r="N689" s="236"/>
      <c r="O689" s="236"/>
      <c r="P689" s="236"/>
      <c r="Q689" s="236"/>
      <c r="R689" s="236"/>
      <c r="S689" s="236"/>
      <c r="T689" s="236"/>
      <c r="U689" s="236"/>
      <c r="V689" s="236"/>
      <c r="W689" s="236"/>
      <c r="X689" s="236"/>
      <c r="Y689" s="236"/>
      <c r="Z689" s="236"/>
      <c r="AA689" s="236"/>
      <c r="AB689" s="236"/>
    </row>
    <row r="690">
      <c r="A690" s="236"/>
      <c r="B690" s="236"/>
      <c r="C690" s="236"/>
      <c r="D690" s="248"/>
      <c r="E690" s="248"/>
      <c r="F690" s="248"/>
      <c r="G690" s="236"/>
      <c r="H690" s="236"/>
      <c r="I690" s="236"/>
      <c r="J690" s="236"/>
      <c r="K690" s="236"/>
      <c r="L690" s="236"/>
      <c r="M690" s="236"/>
      <c r="N690" s="236"/>
      <c r="O690" s="236"/>
      <c r="P690" s="236"/>
      <c r="Q690" s="236"/>
      <c r="R690" s="236"/>
      <c r="S690" s="236"/>
      <c r="T690" s="236"/>
      <c r="U690" s="236"/>
      <c r="V690" s="236"/>
      <c r="W690" s="236"/>
      <c r="X690" s="236"/>
      <c r="Y690" s="236"/>
      <c r="Z690" s="236"/>
      <c r="AA690" s="236"/>
      <c r="AB690" s="236"/>
    </row>
    <row r="691">
      <c r="A691" s="236"/>
      <c r="B691" s="236"/>
      <c r="C691" s="236"/>
      <c r="D691" s="248"/>
      <c r="E691" s="248"/>
      <c r="F691" s="248"/>
      <c r="G691" s="236"/>
      <c r="H691" s="236"/>
      <c r="I691" s="236"/>
      <c r="J691" s="236"/>
      <c r="K691" s="236"/>
      <c r="L691" s="236"/>
      <c r="M691" s="236"/>
      <c r="N691" s="236"/>
      <c r="O691" s="236"/>
      <c r="P691" s="236"/>
      <c r="Q691" s="236"/>
      <c r="R691" s="236"/>
      <c r="S691" s="236"/>
      <c r="T691" s="236"/>
      <c r="U691" s="236"/>
      <c r="V691" s="236"/>
      <c r="W691" s="236"/>
      <c r="X691" s="236"/>
      <c r="Y691" s="236"/>
      <c r="Z691" s="236"/>
      <c r="AA691" s="236"/>
      <c r="AB691" s="236"/>
    </row>
    <row r="692">
      <c r="A692" s="236"/>
      <c r="B692" s="236"/>
      <c r="C692" s="236"/>
      <c r="D692" s="248"/>
      <c r="E692" s="248"/>
      <c r="F692" s="248"/>
      <c r="G692" s="236"/>
      <c r="H692" s="236"/>
      <c r="I692" s="236"/>
      <c r="J692" s="236"/>
      <c r="K692" s="236"/>
      <c r="L692" s="236"/>
      <c r="M692" s="236"/>
      <c r="N692" s="236"/>
      <c r="O692" s="236"/>
      <c r="P692" s="236"/>
      <c r="Q692" s="236"/>
      <c r="R692" s="236"/>
      <c r="S692" s="236"/>
      <c r="T692" s="236"/>
      <c r="U692" s="236"/>
      <c r="V692" s="236"/>
      <c r="W692" s="236"/>
      <c r="X692" s="236"/>
      <c r="Y692" s="236"/>
      <c r="Z692" s="236"/>
      <c r="AA692" s="236"/>
      <c r="AB692" s="236"/>
    </row>
    <row r="693">
      <c r="A693" s="236"/>
      <c r="B693" s="236"/>
      <c r="C693" s="236"/>
      <c r="D693" s="248"/>
      <c r="E693" s="248"/>
      <c r="F693" s="248"/>
      <c r="G693" s="236"/>
      <c r="H693" s="236"/>
      <c r="I693" s="236"/>
      <c r="J693" s="236"/>
      <c r="K693" s="236"/>
      <c r="L693" s="236"/>
      <c r="M693" s="236"/>
      <c r="N693" s="236"/>
      <c r="O693" s="236"/>
      <c r="P693" s="236"/>
      <c r="Q693" s="236"/>
      <c r="R693" s="236"/>
      <c r="S693" s="236"/>
      <c r="T693" s="236"/>
      <c r="U693" s="236"/>
      <c r="V693" s="236"/>
      <c r="W693" s="236"/>
      <c r="X693" s="236"/>
      <c r="Y693" s="236"/>
      <c r="Z693" s="236"/>
      <c r="AA693" s="236"/>
      <c r="AB693" s="236"/>
    </row>
    <row r="694">
      <c r="A694" s="236"/>
      <c r="B694" s="236"/>
      <c r="C694" s="236"/>
      <c r="D694" s="248"/>
      <c r="E694" s="248"/>
      <c r="F694" s="248"/>
      <c r="G694" s="236"/>
      <c r="H694" s="236"/>
      <c r="I694" s="236"/>
      <c r="J694" s="236"/>
      <c r="K694" s="236"/>
      <c r="L694" s="236"/>
      <c r="M694" s="236"/>
      <c r="N694" s="236"/>
      <c r="O694" s="236"/>
      <c r="P694" s="236"/>
      <c r="Q694" s="236"/>
      <c r="R694" s="236"/>
      <c r="S694" s="236"/>
      <c r="T694" s="236"/>
      <c r="U694" s="236"/>
      <c r="V694" s="236"/>
      <c r="W694" s="236"/>
      <c r="X694" s="236"/>
      <c r="Y694" s="236"/>
      <c r="Z694" s="236"/>
      <c r="AA694" s="236"/>
      <c r="AB694" s="236"/>
    </row>
    <row r="695">
      <c r="A695" s="236"/>
      <c r="B695" s="236"/>
      <c r="C695" s="236"/>
      <c r="D695" s="248"/>
      <c r="E695" s="248"/>
      <c r="F695" s="248"/>
      <c r="G695" s="236"/>
      <c r="H695" s="236"/>
      <c r="I695" s="236"/>
      <c r="J695" s="236"/>
      <c r="K695" s="236"/>
      <c r="L695" s="236"/>
      <c r="M695" s="236"/>
      <c r="N695" s="236"/>
      <c r="O695" s="236"/>
      <c r="P695" s="236"/>
      <c r="Q695" s="236"/>
      <c r="R695" s="236"/>
      <c r="S695" s="236"/>
      <c r="T695" s="236"/>
      <c r="U695" s="236"/>
      <c r="V695" s="236"/>
      <c r="W695" s="236"/>
      <c r="X695" s="236"/>
      <c r="Y695" s="236"/>
      <c r="Z695" s="236"/>
      <c r="AA695" s="236"/>
      <c r="AB695" s="236"/>
    </row>
    <row r="696">
      <c r="A696" s="236"/>
      <c r="B696" s="236"/>
      <c r="C696" s="236"/>
      <c r="D696" s="248"/>
      <c r="E696" s="248"/>
      <c r="F696" s="248"/>
      <c r="G696" s="236"/>
      <c r="H696" s="236"/>
      <c r="I696" s="236"/>
      <c r="J696" s="236"/>
      <c r="K696" s="236"/>
      <c r="L696" s="236"/>
      <c r="M696" s="236"/>
      <c r="N696" s="236"/>
      <c r="O696" s="236"/>
      <c r="P696" s="236"/>
      <c r="Q696" s="236"/>
      <c r="R696" s="236"/>
      <c r="S696" s="236"/>
      <c r="T696" s="236"/>
      <c r="U696" s="236"/>
      <c r="V696" s="236"/>
      <c r="W696" s="236"/>
      <c r="X696" s="236"/>
      <c r="Y696" s="236"/>
      <c r="Z696" s="236"/>
      <c r="AA696" s="236"/>
      <c r="AB696" s="236"/>
    </row>
    <row r="697">
      <c r="A697" s="236"/>
      <c r="B697" s="236"/>
      <c r="C697" s="236"/>
      <c r="D697" s="248"/>
      <c r="E697" s="248"/>
      <c r="F697" s="248"/>
      <c r="G697" s="236"/>
      <c r="H697" s="236"/>
      <c r="I697" s="236"/>
      <c r="J697" s="236"/>
      <c r="K697" s="236"/>
      <c r="L697" s="236"/>
      <c r="M697" s="236"/>
      <c r="N697" s="236"/>
      <c r="O697" s="236"/>
      <c r="P697" s="236"/>
      <c r="Q697" s="236"/>
      <c r="R697" s="236"/>
      <c r="S697" s="236"/>
      <c r="T697" s="236"/>
      <c r="U697" s="236"/>
      <c r="V697" s="236"/>
      <c r="W697" s="236"/>
      <c r="X697" s="236"/>
      <c r="Y697" s="236"/>
      <c r="Z697" s="236"/>
      <c r="AA697" s="236"/>
      <c r="AB697" s="236"/>
    </row>
    <row r="698">
      <c r="A698" s="236"/>
      <c r="B698" s="236"/>
      <c r="C698" s="236"/>
      <c r="D698" s="248"/>
      <c r="E698" s="248"/>
      <c r="F698" s="248"/>
      <c r="G698" s="236"/>
      <c r="H698" s="236"/>
      <c r="I698" s="236"/>
      <c r="J698" s="236"/>
      <c r="K698" s="236"/>
      <c r="L698" s="236"/>
      <c r="M698" s="236"/>
      <c r="N698" s="236"/>
      <c r="O698" s="236"/>
      <c r="P698" s="236"/>
      <c r="Q698" s="236"/>
      <c r="R698" s="236"/>
      <c r="S698" s="236"/>
      <c r="T698" s="236"/>
      <c r="U698" s="236"/>
      <c r="V698" s="236"/>
      <c r="W698" s="236"/>
      <c r="X698" s="236"/>
      <c r="Y698" s="236"/>
      <c r="Z698" s="236"/>
      <c r="AA698" s="236"/>
      <c r="AB698" s="236"/>
    </row>
    <row r="699">
      <c r="A699" s="236"/>
      <c r="B699" s="236"/>
      <c r="C699" s="236"/>
      <c r="D699" s="248"/>
      <c r="E699" s="248"/>
      <c r="F699" s="248"/>
      <c r="G699" s="236"/>
      <c r="H699" s="236"/>
      <c r="I699" s="236"/>
      <c r="J699" s="236"/>
      <c r="K699" s="236"/>
      <c r="L699" s="236"/>
      <c r="M699" s="236"/>
      <c r="N699" s="236"/>
      <c r="O699" s="236"/>
      <c r="P699" s="236"/>
      <c r="Q699" s="236"/>
      <c r="R699" s="236"/>
      <c r="S699" s="236"/>
      <c r="T699" s="236"/>
      <c r="U699" s="236"/>
      <c r="V699" s="236"/>
      <c r="W699" s="236"/>
      <c r="X699" s="236"/>
      <c r="Y699" s="236"/>
      <c r="Z699" s="236"/>
      <c r="AA699" s="236"/>
      <c r="AB699" s="236"/>
    </row>
    <row r="700">
      <c r="A700" s="236"/>
      <c r="B700" s="236"/>
      <c r="C700" s="236"/>
      <c r="D700" s="248"/>
      <c r="E700" s="248"/>
      <c r="F700" s="248"/>
      <c r="G700" s="236"/>
      <c r="H700" s="236"/>
      <c r="I700" s="236"/>
      <c r="J700" s="236"/>
      <c r="K700" s="236"/>
      <c r="L700" s="236"/>
      <c r="M700" s="236"/>
      <c r="N700" s="236"/>
      <c r="O700" s="236"/>
      <c r="P700" s="236"/>
      <c r="Q700" s="236"/>
      <c r="R700" s="236"/>
      <c r="S700" s="236"/>
      <c r="T700" s="236"/>
      <c r="U700" s="236"/>
      <c r="V700" s="236"/>
      <c r="W700" s="236"/>
      <c r="X700" s="236"/>
      <c r="Y700" s="236"/>
      <c r="Z700" s="236"/>
      <c r="AA700" s="236"/>
      <c r="AB700" s="236"/>
    </row>
    <row r="701">
      <c r="A701" s="236"/>
      <c r="B701" s="236"/>
      <c r="C701" s="236"/>
      <c r="D701" s="248"/>
      <c r="E701" s="248"/>
      <c r="F701" s="248"/>
      <c r="G701" s="236"/>
      <c r="H701" s="236"/>
      <c r="I701" s="236"/>
      <c r="J701" s="236"/>
      <c r="K701" s="236"/>
      <c r="L701" s="236"/>
      <c r="M701" s="236"/>
      <c r="N701" s="236"/>
      <c r="O701" s="236"/>
      <c r="P701" s="236"/>
      <c r="Q701" s="236"/>
      <c r="R701" s="236"/>
      <c r="S701" s="236"/>
      <c r="T701" s="236"/>
      <c r="U701" s="236"/>
      <c r="V701" s="236"/>
      <c r="W701" s="236"/>
      <c r="X701" s="236"/>
      <c r="Y701" s="236"/>
      <c r="Z701" s="236"/>
      <c r="AA701" s="236"/>
      <c r="AB701" s="236"/>
    </row>
    <row r="702">
      <c r="A702" s="236"/>
      <c r="B702" s="236"/>
      <c r="C702" s="236"/>
      <c r="D702" s="248"/>
      <c r="E702" s="248"/>
      <c r="F702" s="248"/>
      <c r="G702" s="236"/>
      <c r="H702" s="236"/>
      <c r="I702" s="236"/>
      <c r="J702" s="236"/>
      <c r="K702" s="236"/>
      <c r="L702" s="236"/>
      <c r="M702" s="236"/>
      <c r="N702" s="236"/>
      <c r="O702" s="236"/>
      <c r="P702" s="236"/>
      <c r="Q702" s="236"/>
      <c r="R702" s="236"/>
      <c r="S702" s="236"/>
      <c r="T702" s="236"/>
      <c r="U702" s="236"/>
      <c r="V702" s="236"/>
      <c r="W702" s="236"/>
      <c r="X702" s="236"/>
      <c r="Y702" s="236"/>
      <c r="Z702" s="236"/>
      <c r="AA702" s="236"/>
      <c r="AB702" s="236"/>
    </row>
    <row r="703">
      <c r="A703" s="236"/>
      <c r="B703" s="236"/>
      <c r="C703" s="236"/>
      <c r="D703" s="248"/>
      <c r="E703" s="248"/>
      <c r="F703" s="248"/>
      <c r="G703" s="236"/>
      <c r="H703" s="236"/>
      <c r="I703" s="236"/>
      <c r="J703" s="236"/>
      <c r="K703" s="236"/>
      <c r="L703" s="236"/>
      <c r="M703" s="236"/>
      <c r="N703" s="236"/>
      <c r="O703" s="236"/>
      <c r="P703" s="236"/>
      <c r="Q703" s="236"/>
      <c r="R703" s="236"/>
      <c r="S703" s="236"/>
      <c r="T703" s="236"/>
      <c r="U703" s="236"/>
      <c r="V703" s="236"/>
      <c r="W703" s="236"/>
      <c r="X703" s="236"/>
      <c r="Y703" s="236"/>
      <c r="Z703" s="236"/>
      <c r="AA703" s="236"/>
      <c r="AB703" s="236"/>
    </row>
    <row r="704">
      <c r="A704" s="236"/>
      <c r="B704" s="236"/>
      <c r="C704" s="236"/>
      <c r="D704" s="248"/>
      <c r="E704" s="248"/>
      <c r="F704" s="248"/>
      <c r="G704" s="236"/>
      <c r="H704" s="236"/>
      <c r="I704" s="236"/>
      <c r="J704" s="236"/>
      <c r="K704" s="236"/>
      <c r="L704" s="236"/>
      <c r="M704" s="236"/>
      <c r="N704" s="236"/>
      <c r="O704" s="236"/>
      <c r="P704" s="236"/>
      <c r="Q704" s="236"/>
      <c r="R704" s="236"/>
      <c r="S704" s="236"/>
      <c r="T704" s="236"/>
      <c r="U704" s="236"/>
      <c r="V704" s="236"/>
      <c r="W704" s="236"/>
      <c r="X704" s="236"/>
      <c r="Y704" s="236"/>
      <c r="Z704" s="236"/>
      <c r="AA704" s="236"/>
      <c r="AB704" s="236"/>
    </row>
    <row r="705">
      <c r="A705" s="236"/>
      <c r="B705" s="236"/>
      <c r="C705" s="236"/>
      <c r="D705" s="248"/>
      <c r="E705" s="248"/>
      <c r="F705" s="248"/>
      <c r="G705" s="236"/>
      <c r="H705" s="236"/>
      <c r="I705" s="236"/>
      <c r="J705" s="236"/>
      <c r="K705" s="236"/>
      <c r="L705" s="236"/>
      <c r="M705" s="236"/>
      <c r="N705" s="236"/>
      <c r="O705" s="236"/>
      <c r="P705" s="236"/>
      <c r="Q705" s="236"/>
      <c r="R705" s="236"/>
      <c r="S705" s="236"/>
      <c r="T705" s="236"/>
      <c r="U705" s="236"/>
      <c r="V705" s="236"/>
      <c r="W705" s="236"/>
      <c r="X705" s="236"/>
      <c r="Y705" s="236"/>
      <c r="Z705" s="236"/>
      <c r="AA705" s="236"/>
      <c r="AB705" s="236"/>
    </row>
    <row r="706">
      <c r="A706" s="236"/>
      <c r="B706" s="236"/>
      <c r="C706" s="236"/>
      <c r="D706" s="248"/>
      <c r="E706" s="248"/>
      <c r="F706" s="248"/>
      <c r="G706" s="236"/>
      <c r="H706" s="236"/>
      <c r="I706" s="236"/>
      <c r="J706" s="236"/>
      <c r="K706" s="236"/>
      <c r="L706" s="236"/>
      <c r="M706" s="236"/>
      <c r="N706" s="236"/>
      <c r="O706" s="236"/>
      <c r="P706" s="236"/>
      <c r="Q706" s="236"/>
      <c r="R706" s="236"/>
      <c r="S706" s="236"/>
      <c r="T706" s="236"/>
      <c r="U706" s="236"/>
      <c r="V706" s="236"/>
      <c r="W706" s="236"/>
      <c r="X706" s="236"/>
      <c r="Y706" s="236"/>
      <c r="Z706" s="236"/>
      <c r="AA706" s="236"/>
      <c r="AB706" s="236"/>
    </row>
    <row r="707">
      <c r="A707" s="236"/>
      <c r="B707" s="236"/>
      <c r="C707" s="236"/>
      <c r="D707" s="248"/>
      <c r="E707" s="248"/>
      <c r="F707" s="248"/>
      <c r="G707" s="236"/>
      <c r="H707" s="236"/>
      <c r="I707" s="236"/>
      <c r="J707" s="236"/>
      <c r="K707" s="236"/>
      <c r="L707" s="236"/>
      <c r="M707" s="236"/>
      <c r="N707" s="236"/>
      <c r="O707" s="236"/>
      <c r="P707" s="236"/>
      <c r="Q707" s="236"/>
      <c r="R707" s="236"/>
      <c r="S707" s="236"/>
      <c r="T707" s="236"/>
      <c r="U707" s="236"/>
      <c r="V707" s="236"/>
      <c r="W707" s="236"/>
      <c r="X707" s="236"/>
      <c r="Y707" s="236"/>
      <c r="Z707" s="236"/>
      <c r="AA707" s="236"/>
      <c r="AB707" s="236"/>
    </row>
    <row r="708">
      <c r="A708" s="236"/>
      <c r="B708" s="236"/>
      <c r="C708" s="236"/>
      <c r="D708" s="248"/>
      <c r="E708" s="248"/>
      <c r="F708" s="248"/>
      <c r="G708" s="236"/>
      <c r="H708" s="236"/>
      <c r="I708" s="236"/>
      <c r="J708" s="236"/>
      <c r="K708" s="236"/>
      <c r="L708" s="236"/>
      <c r="M708" s="236"/>
      <c r="N708" s="236"/>
      <c r="O708" s="236"/>
      <c r="P708" s="236"/>
      <c r="Q708" s="236"/>
      <c r="R708" s="236"/>
      <c r="S708" s="236"/>
      <c r="T708" s="236"/>
      <c r="U708" s="236"/>
      <c r="V708" s="236"/>
      <c r="W708" s="236"/>
      <c r="X708" s="236"/>
      <c r="Y708" s="236"/>
      <c r="Z708" s="236"/>
      <c r="AA708" s="236"/>
      <c r="AB708" s="236"/>
    </row>
    <row r="709">
      <c r="A709" s="236"/>
      <c r="B709" s="236"/>
      <c r="C709" s="236"/>
      <c r="D709" s="248"/>
      <c r="E709" s="248"/>
      <c r="F709" s="248"/>
      <c r="G709" s="236"/>
      <c r="H709" s="236"/>
      <c r="I709" s="236"/>
      <c r="J709" s="236"/>
      <c r="K709" s="236"/>
      <c r="L709" s="236"/>
      <c r="M709" s="236"/>
      <c r="N709" s="236"/>
      <c r="O709" s="236"/>
      <c r="P709" s="236"/>
      <c r="Q709" s="236"/>
      <c r="R709" s="236"/>
      <c r="S709" s="236"/>
      <c r="T709" s="236"/>
      <c r="U709" s="236"/>
      <c r="V709" s="236"/>
      <c r="W709" s="236"/>
      <c r="X709" s="236"/>
      <c r="Y709" s="236"/>
      <c r="Z709" s="236"/>
      <c r="AA709" s="236"/>
      <c r="AB709" s="236"/>
    </row>
    <row r="710">
      <c r="A710" s="236"/>
      <c r="B710" s="236"/>
      <c r="C710" s="236"/>
      <c r="D710" s="248"/>
      <c r="E710" s="248"/>
      <c r="F710" s="248"/>
      <c r="G710" s="236"/>
      <c r="H710" s="236"/>
      <c r="I710" s="236"/>
      <c r="J710" s="236"/>
      <c r="K710" s="236"/>
      <c r="L710" s="236"/>
      <c r="M710" s="236"/>
      <c r="N710" s="236"/>
      <c r="O710" s="236"/>
      <c r="P710" s="236"/>
      <c r="Q710" s="236"/>
      <c r="R710" s="236"/>
      <c r="S710" s="236"/>
      <c r="T710" s="236"/>
      <c r="U710" s="236"/>
      <c r="V710" s="236"/>
      <c r="W710" s="236"/>
      <c r="X710" s="236"/>
      <c r="Y710" s="236"/>
      <c r="Z710" s="236"/>
      <c r="AA710" s="236"/>
      <c r="AB710" s="236"/>
    </row>
    <row r="711">
      <c r="A711" s="236"/>
      <c r="B711" s="236"/>
      <c r="C711" s="236"/>
      <c r="D711" s="248"/>
      <c r="E711" s="248"/>
      <c r="F711" s="248"/>
      <c r="G711" s="236"/>
      <c r="H711" s="236"/>
      <c r="I711" s="236"/>
      <c r="J711" s="236"/>
      <c r="K711" s="236"/>
      <c r="L711" s="236"/>
      <c r="M711" s="236"/>
      <c r="N711" s="236"/>
      <c r="O711" s="236"/>
      <c r="P711" s="236"/>
      <c r="Q711" s="236"/>
      <c r="R711" s="236"/>
      <c r="S711" s="236"/>
      <c r="T711" s="236"/>
      <c r="U711" s="236"/>
      <c r="V711" s="236"/>
      <c r="W711" s="236"/>
      <c r="X711" s="236"/>
      <c r="Y711" s="236"/>
      <c r="Z711" s="236"/>
      <c r="AA711" s="236"/>
      <c r="AB711" s="236"/>
    </row>
    <row r="712">
      <c r="A712" s="236"/>
      <c r="B712" s="236"/>
      <c r="C712" s="236"/>
      <c r="D712" s="248"/>
      <c r="E712" s="248"/>
      <c r="F712" s="248"/>
      <c r="G712" s="236"/>
      <c r="H712" s="236"/>
      <c r="I712" s="236"/>
      <c r="J712" s="236"/>
      <c r="K712" s="236"/>
      <c r="L712" s="236"/>
      <c r="M712" s="236"/>
      <c r="N712" s="236"/>
      <c r="O712" s="236"/>
      <c r="P712" s="236"/>
      <c r="Q712" s="236"/>
      <c r="R712" s="236"/>
      <c r="S712" s="236"/>
      <c r="T712" s="236"/>
      <c r="U712" s="236"/>
      <c r="V712" s="236"/>
      <c r="W712" s="236"/>
      <c r="X712" s="236"/>
      <c r="Y712" s="236"/>
      <c r="Z712" s="236"/>
      <c r="AA712" s="236"/>
      <c r="AB712" s="236"/>
    </row>
    <row r="713">
      <c r="A713" s="236"/>
      <c r="B713" s="236"/>
      <c r="C713" s="236"/>
      <c r="D713" s="248"/>
      <c r="E713" s="248"/>
      <c r="F713" s="248"/>
      <c r="G713" s="236"/>
      <c r="H713" s="236"/>
      <c r="I713" s="236"/>
      <c r="J713" s="236"/>
      <c r="K713" s="236"/>
      <c r="L713" s="236"/>
      <c r="M713" s="236"/>
      <c r="N713" s="236"/>
      <c r="O713" s="236"/>
      <c r="P713" s="236"/>
      <c r="Q713" s="236"/>
      <c r="R713" s="236"/>
      <c r="S713" s="236"/>
      <c r="T713" s="236"/>
      <c r="U713" s="236"/>
      <c r="V713" s="236"/>
      <c r="W713" s="236"/>
      <c r="X713" s="236"/>
      <c r="Y713" s="236"/>
      <c r="Z713" s="236"/>
      <c r="AA713" s="236"/>
      <c r="AB713" s="236"/>
    </row>
    <row r="714">
      <c r="A714" s="236"/>
      <c r="B714" s="236"/>
      <c r="C714" s="236"/>
      <c r="D714" s="248"/>
      <c r="E714" s="248"/>
      <c r="F714" s="248"/>
      <c r="G714" s="236"/>
      <c r="H714" s="236"/>
      <c r="I714" s="236"/>
      <c r="J714" s="236"/>
      <c r="K714" s="236"/>
      <c r="L714" s="236"/>
      <c r="M714" s="236"/>
      <c r="N714" s="236"/>
      <c r="O714" s="236"/>
      <c r="P714" s="236"/>
      <c r="Q714" s="236"/>
      <c r="R714" s="236"/>
      <c r="S714" s="236"/>
      <c r="T714" s="236"/>
      <c r="U714" s="236"/>
      <c r="V714" s="236"/>
      <c r="W714" s="236"/>
      <c r="X714" s="236"/>
      <c r="Y714" s="236"/>
      <c r="Z714" s="236"/>
      <c r="AA714" s="236"/>
      <c r="AB714" s="236"/>
    </row>
    <row r="715">
      <c r="A715" s="236"/>
      <c r="B715" s="236"/>
      <c r="C715" s="236"/>
      <c r="D715" s="248"/>
      <c r="E715" s="248"/>
      <c r="F715" s="248"/>
      <c r="G715" s="236"/>
      <c r="H715" s="236"/>
      <c r="I715" s="236"/>
      <c r="J715" s="236"/>
      <c r="K715" s="236"/>
      <c r="L715" s="236"/>
      <c r="M715" s="236"/>
      <c r="N715" s="236"/>
      <c r="O715" s="236"/>
      <c r="P715" s="236"/>
      <c r="Q715" s="236"/>
      <c r="R715" s="236"/>
      <c r="S715" s="236"/>
      <c r="T715" s="236"/>
      <c r="U715" s="236"/>
      <c r="V715" s="236"/>
      <c r="W715" s="236"/>
      <c r="X715" s="236"/>
      <c r="Y715" s="236"/>
      <c r="Z715" s="236"/>
      <c r="AA715" s="236"/>
      <c r="AB715" s="236"/>
    </row>
    <row r="716">
      <c r="A716" s="236"/>
      <c r="B716" s="236"/>
      <c r="C716" s="236"/>
      <c r="D716" s="248"/>
      <c r="E716" s="248"/>
      <c r="F716" s="248"/>
      <c r="G716" s="236"/>
      <c r="H716" s="236"/>
      <c r="I716" s="236"/>
      <c r="J716" s="236"/>
      <c r="K716" s="236"/>
      <c r="L716" s="236"/>
      <c r="M716" s="236"/>
      <c r="N716" s="236"/>
      <c r="O716" s="236"/>
      <c r="P716" s="236"/>
      <c r="Q716" s="236"/>
      <c r="R716" s="236"/>
      <c r="S716" s="236"/>
      <c r="T716" s="236"/>
      <c r="U716" s="236"/>
      <c r="V716" s="236"/>
      <c r="W716" s="236"/>
      <c r="X716" s="236"/>
      <c r="Y716" s="236"/>
      <c r="Z716" s="236"/>
      <c r="AA716" s="236"/>
      <c r="AB716" s="236"/>
    </row>
    <row r="717">
      <c r="A717" s="236"/>
      <c r="B717" s="236"/>
      <c r="C717" s="236"/>
      <c r="D717" s="248"/>
      <c r="E717" s="248"/>
      <c r="F717" s="248"/>
      <c r="G717" s="236"/>
      <c r="H717" s="236"/>
      <c r="I717" s="236"/>
      <c r="J717" s="236"/>
      <c r="K717" s="236"/>
      <c r="L717" s="236"/>
      <c r="M717" s="236"/>
      <c r="N717" s="236"/>
      <c r="O717" s="236"/>
      <c r="P717" s="236"/>
      <c r="Q717" s="236"/>
      <c r="R717" s="236"/>
      <c r="S717" s="236"/>
      <c r="T717" s="236"/>
      <c r="U717" s="236"/>
      <c r="V717" s="236"/>
      <c r="W717" s="236"/>
      <c r="X717" s="236"/>
      <c r="Y717" s="236"/>
      <c r="Z717" s="236"/>
      <c r="AA717" s="236"/>
      <c r="AB717" s="236"/>
    </row>
    <row r="718">
      <c r="A718" s="236"/>
      <c r="B718" s="236"/>
      <c r="C718" s="236"/>
      <c r="D718" s="248"/>
      <c r="E718" s="248"/>
      <c r="F718" s="248"/>
      <c r="G718" s="236"/>
      <c r="H718" s="236"/>
      <c r="I718" s="236"/>
      <c r="J718" s="236"/>
      <c r="K718" s="236"/>
      <c r="L718" s="236"/>
      <c r="M718" s="236"/>
      <c r="N718" s="236"/>
      <c r="O718" s="236"/>
      <c r="P718" s="236"/>
      <c r="Q718" s="236"/>
      <c r="R718" s="236"/>
      <c r="S718" s="236"/>
      <c r="T718" s="236"/>
      <c r="U718" s="236"/>
      <c r="V718" s="236"/>
      <c r="W718" s="236"/>
      <c r="X718" s="236"/>
      <c r="Y718" s="236"/>
      <c r="Z718" s="236"/>
      <c r="AA718" s="236"/>
      <c r="AB718" s="236"/>
    </row>
    <row r="719">
      <c r="A719" s="236"/>
      <c r="B719" s="236"/>
      <c r="C719" s="236"/>
      <c r="D719" s="248"/>
      <c r="E719" s="248"/>
      <c r="F719" s="248"/>
      <c r="G719" s="236"/>
      <c r="H719" s="236"/>
      <c r="I719" s="236"/>
      <c r="J719" s="236"/>
      <c r="K719" s="236"/>
      <c r="L719" s="236"/>
      <c r="M719" s="236"/>
      <c r="N719" s="236"/>
      <c r="O719" s="236"/>
      <c r="P719" s="236"/>
      <c r="Q719" s="236"/>
      <c r="R719" s="236"/>
      <c r="S719" s="236"/>
      <c r="T719" s="236"/>
      <c r="U719" s="236"/>
      <c r="V719" s="236"/>
      <c r="W719" s="236"/>
      <c r="X719" s="236"/>
      <c r="Y719" s="236"/>
      <c r="Z719" s="236"/>
      <c r="AA719" s="236"/>
      <c r="AB719" s="236"/>
    </row>
    <row r="720">
      <c r="A720" s="236"/>
      <c r="B720" s="236"/>
      <c r="C720" s="236"/>
      <c r="D720" s="248"/>
      <c r="E720" s="248"/>
      <c r="F720" s="248"/>
      <c r="G720" s="236"/>
      <c r="H720" s="236"/>
      <c r="I720" s="236"/>
      <c r="J720" s="236"/>
      <c r="K720" s="236"/>
      <c r="L720" s="236"/>
      <c r="M720" s="236"/>
      <c r="N720" s="236"/>
      <c r="O720" s="236"/>
      <c r="P720" s="236"/>
      <c r="Q720" s="236"/>
      <c r="R720" s="236"/>
      <c r="S720" s="236"/>
      <c r="T720" s="236"/>
      <c r="U720" s="236"/>
      <c r="V720" s="236"/>
      <c r="W720" s="236"/>
      <c r="X720" s="236"/>
      <c r="Y720" s="236"/>
      <c r="Z720" s="236"/>
      <c r="AA720" s="236"/>
      <c r="AB720" s="236"/>
    </row>
    <row r="721">
      <c r="A721" s="236"/>
      <c r="B721" s="236"/>
      <c r="C721" s="236"/>
      <c r="D721" s="248"/>
      <c r="E721" s="248"/>
      <c r="F721" s="248"/>
      <c r="G721" s="236"/>
      <c r="H721" s="236"/>
      <c r="I721" s="236"/>
      <c r="J721" s="236"/>
      <c r="K721" s="236"/>
      <c r="L721" s="236"/>
      <c r="M721" s="236"/>
      <c r="N721" s="236"/>
      <c r="O721" s="236"/>
      <c r="P721" s="236"/>
      <c r="Q721" s="236"/>
      <c r="R721" s="236"/>
      <c r="S721" s="236"/>
      <c r="T721" s="236"/>
      <c r="U721" s="236"/>
      <c r="V721" s="236"/>
      <c r="W721" s="236"/>
      <c r="X721" s="236"/>
      <c r="Y721" s="236"/>
      <c r="Z721" s="236"/>
      <c r="AA721" s="236"/>
      <c r="AB721" s="236"/>
    </row>
    <row r="722">
      <c r="A722" s="236"/>
      <c r="B722" s="236"/>
      <c r="C722" s="236"/>
      <c r="D722" s="248"/>
      <c r="E722" s="248"/>
      <c r="F722" s="248"/>
      <c r="G722" s="236"/>
      <c r="H722" s="236"/>
      <c r="I722" s="236"/>
      <c r="J722" s="236"/>
      <c r="K722" s="236"/>
      <c r="L722" s="236"/>
      <c r="M722" s="236"/>
      <c r="N722" s="236"/>
      <c r="O722" s="236"/>
      <c r="P722" s="236"/>
      <c r="Q722" s="236"/>
      <c r="R722" s="236"/>
      <c r="S722" s="236"/>
      <c r="T722" s="236"/>
      <c r="U722" s="236"/>
      <c r="V722" s="236"/>
      <c r="W722" s="236"/>
      <c r="X722" s="236"/>
      <c r="Y722" s="236"/>
      <c r="Z722" s="236"/>
      <c r="AA722" s="236"/>
      <c r="AB722" s="236"/>
    </row>
    <row r="723">
      <c r="A723" s="236"/>
      <c r="B723" s="236"/>
      <c r="C723" s="236"/>
      <c r="D723" s="248"/>
      <c r="E723" s="248"/>
      <c r="F723" s="248"/>
      <c r="G723" s="236"/>
      <c r="H723" s="236"/>
      <c r="I723" s="236"/>
      <c r="J723" s="236"/>
      <c r="K723" s="236"/>
      <c r="L723" s="236"/>
      <c r="M723" s="236"/>
      <c r="N723" s="236"/>
      <c r="O723" s="236"/>
      <c r="P723" s="236"/>
      <c r="Q723" s="236"/>
      <c r="R723" s="236"/>
      <c r="S723" s="236"/>
      <c r="T723" s="236"/>
      <c r="U723" s="236"/>
      <c r="V723" s="236"/>
      <c r="W723" s="236"/>
      <c r="X723" s="236"/>
      <c r="Y723" s="236"/>
      <c r="Z723" s="236"/>
      <c r="AA723" s="236"/>
      <c r="AB723" s="236"/>
    </row>
    <row r="724">
      <c r="A724" s="236"/>
      <c r="B724" s="236"/>
      <c r="C724" s="236"/>
      <c r="D724" s="248"/>
      <c r="E724" s="248"/>
      <c r="F724" s="248"/>
      <c r="G724" s="236"/>
      <c r="H724" s="236"/>
      <c r="I724" s="236"/>
      <c r="J724" s="236"/>
      <c r="K724" s="236"/>
      <c r="L724" s="236"/>
      <c r="M724" s="236"/>
      <c r="N724" s="236"/>
      <c r="O724" s="236"/>
      <c r="P724" s="236"/>
      <c r="Q724" s="236"/>
      <c r="R724" s="236"/>
      <c r="S724" s="236"/>
      <c r="T724" s="236"/>
      <c r="U724" s="236"/>
      <c r="V724" s="236"/>
      <c r="W724" s="236"/>
      <c r="X724" s="236"/>
      <c r="Y724" s="236"/>
      <c r="Z724" s="236"/>
      <c r="AA724" s="236"/>
      <c r="AB724" s="236"/>
    </row>
    <row r="725">
      <c r="A725" s="236"/>
      <c r="B725" s="236"/>
      <c r="C725" s="236"/>
      <c r="D725" s="248"/>
      <c r="E725" s="248"/>
      <c r="F725" s="248"/>
      <c r="G725" s="236"/>
      <c r="H725" s="236"/>
      <c r="I725" s="236"/>
      <c r="J725" s="236"/>
      <c r="K725" s="236"/>
      <c r="L725" s="236"/>
      <c r="M725" s="236"/>
      <c r="N725" s="236"/>
      <c r="O725" s="236"/>
      <c r="P725" s="236"/>
      <c r="Q725" s="236"/>
      <c r="R725" s="236"/>
      <c r="S725" s="236"/>
      <c r="T725" s="236"/>
      <c r="U725" s="236"/>
      <c r="V725" s="236"/>
      <c r="W725" s="236"/>
      <c r="X725" s="236"/>
      <c r="Y725" s="236"/>
      <c r="Z725" s="236"/>
      <c r="AA725" s="236"/>
      <c r="AB725" s="236"/>
    </row>
    <row r="726">
      <c r="A726" s="236"/>
      <c r="B726" s="236"/>
      <c r="C726" s="236"/>
      <c r="D726" s="248"/>
      <c r="E726" s="248"/>
      <c r="F726" s="248"/>
      <c r="G726" s="236"/>
      <c r="H726" s="236"/>
      <c r="I726" s="236"/>
      <c r="J726" s="236"/>
      <c r="K726" s="236"/>
      <c r="L726" s="236"/>
      <c r="M726" s="236"/>
      <c r="N726" s="236"/>
      <c r="O726" s="236"/>
      <c r="P726" s="236"/>
      <c r="Q726" s="236"/>
      <c r="R726" s="236"/>
      <c r="S726" s="236"/>
      <c r="T726" s="236"/>
      <c r="U726" s="236"/>
      <c r="V726" s="236"/>
      <c r="W726" s="236"/>
      <c r="X726" s="236"/>
      <c r="Y726" s="236"/>
      <c r="Z726" s="236"/>
      <c r="AA726" s="236"/>
      <c r="AB726" s="236"/>
    </row>
    <row r="727">
      <c r="A727" s="236"/>
      <c r="B727" s="236"/>
      <c r="C727" s="236"/>
      <c r="D727" s="248"/>
      <c r="E727" s="248"/>
      <c r="F727" s="248"/>
      <c r="G727" s="236"/>
      <c r="H727" s="236"/>
      <c r="I727" s="236"/>
      <c r="J727" s="236"/>
      <c r="K727" s="236"/>
      <c r="L727" s="236"/>
      <c r="M727" s="236"/>
      <c r="N727" s="236"/>
      <c r="O727" s="236"/>
      <c r="P727" s="236"/>
      <c r="Q727" s="236"/>
      <c r="R727" s="236"/>
      <c r="S727" s="236"/>
      <c r="T727" s="236"/>
      <c r="U727" s="236"/>
      <c r="V727" s="236"/>
      <c r="W727" s="236"/>
      <c r="X727" s="236"/>
      <c r="Y727" s="236"/>
      <c r="Z727" s="236"/>
      <c r="AA727" s="236"/>
      <c r="AB727" s="236"/>
    </row>
    <row r="728">
      <c r="A728" s="236"/>
      <c r="B728" s="236"/>
      <c r="C728" s="236"/>
      <c r="D728" s="248"/>
      <c r="E728" s="248"/>
      <c r="F728" s="248"/>
      <c r="G728" s="236"/>
      <c r="H728" s="236"/>
      <c r="I728" s="236"/>
      <c r="J728" s="236"/>
      <c r="K728" s="236"/>
      <c r="L728" s="236"/>
      <c r="M728" s="236"/>
      <c r="N728" s="236"/>
      <c r="O728" s="236"/>
      <c r="P728" s="236"/>
      <c r="Q728" s="236"/>
      <c r="R728" s="236"/>
      <c r="S728" s="236"/>
      <c r="T728" s="236"/>
      <c r="U728" s="236"/>
      <c r="V728" s="236"/>
      <c r="W728" s="236"/>
      <c r="X728" s="236"/>
      <c r="Y728" s="236"/>
      <c r="Z728" s="236"/>
      <c r="AA728" s="236"/>
      <c r="AB728" s="236"/>
    </row>
    <row r="729">
      <c r="A729" s="236"/>
      <c r="B729" s="236"/>
      <c r="C729" s="236"/>
      <c r="D729" s="248"/>
      <c r="E729" s="248"/>
      <c r="F729" s="248"/>
      <c r="G729" s="236"/>
      <c r="H729" s="236"/>
      <c r="I729" s="236"/>
      <c r="J729" s="236"/>
      <c r="K729" s="236"/>
      <c r="L729" s="236"/>
      <c r="M729" s="236"/>
      <c r="N729" s="236"/>
      <c r="O729" s="236"/>
      <c r="P729" s="236"/>
      <c r="Q729" s="236"/>
      <c r="R729" s="236"/>
      <c r="S729" s="236"/>
      <c r="T729" s="236"/>
      <c r="U729" s="236"/>
      <c r="V729" s="236"/>
      <c r="W729" s="236"/>
      <c r="X729" s="236"/>
      <c r="Y729" s="236"/>
      <c r="Z729" s="236"/>
      <c r="AA729" s="236"/>
      <c r="AB729" s="236"/>
    </row>
    <row r="730">
      <c r="A730" s="236"/>
      <c r="B730" s="236"/>
      <c r="C730" s="236"/>
      <c r="D730" s="248"/>
      <c r="E730" s="248"/>
      <c r="F730" s="248"/>
      <c r="G730" s="236"/>
      <c r="H730" s="236"/>
      <c r="I730" s="236"/>
      <c r="J730" s="236"/>
      <c r="K730" s="236"/>
      <c r="L730" s="236"/>
      <c r="M730" s="236"/>
      <c r="N730" s="236"/>
      <c r="O730" s="236"/>
      <c r="P730" s="236"/>
      <c r="Q730" s="236"/>
      <c r="R730" s="236"/>
      <c r="S730" s="236"/>
      <c r="T730" s="236"/>
      <c r="U730" s="236"/>
      <c r="V730" s="236"/>
      <c r="W730" s="236"/>
      <c r="X730" s="236"/>
      <c r="Y730" s="236"/>
      <c r="Z730" s="236"/>
      <c r="AA730" s="236"/>
      <c r="AB730" s="236"/>
    </row>
    <row r="731">
      <c r="A731" s="236"/>
      <c r="B731" s="236"/>
      <c r="C731" s="236"/>
      <c r="D731" s="248"/>
      <c r="E731" s="248"/>
      <c r="F731" s="248"/>
      <c r="G731" s="236"/>
      <c r="H731" s="236"/>
      <c r="I731" s="236"/>
      <c r="J731" s="236"/>
      <c r="K731" s="236"/>
      <c r="L731" s="236"/>
      <c r="M731" s="236"/>
      <c r="N731" s="236"/>
      <c r="O731" s="236"/>
      <c r="P731" s="236"/>
      <c r="Q731" s="236"/>
      <c r="R731" s="236"/>
      <c r="S731" s="236"/>
      <c r="T731" s="236"/>
      <c r="U731" s="236"/>
      <c r="V731" s="236"/>
      <c r="W731" s="236"/>
      <c r="X731" s="236"/>
      <c r="Y731" s="236"/>
      <c r="Z731" s="236"/>
      <c r="AA731" s="236"/>
      <c r="AB731" s="236"/>
    </row>
    <row r="732">
      <c r="A732" s="236"/>
      <c r="B732" s="236"/>
      <c r="C732" s="236"/>
      <c r="D732" s="248"/>
      <c r="E732" s="248"/>
      <c r="F732" s="248"/>
      <c r="G732" s="236"/>
      <c r="H732" s="236"/>
      <c r="I732" s="236"/>
      <c r="J732" s="236"/>
      <c r="K732" s="236"/>
      <c r="L732" s="236"/>
      <c r="M732" s="236"/>
      <c r="N732" s="236"/>
      <c r="O732" s="236"/>
      <c r="P732" s="236"/>
      <c r="Q732" s="236"/>
      <c r="R732" s="236"/>
      <c r="S732" s="236"/>
      <c r="T732" s="236"/>
      <c r="U732" s="236"/>
      <c r="V732" s="236"/>
      <c r="W732" s="236"/>
      <c r="X732" s="236"/>
      <c r="Y732" s="236"/>
      <c r="Z732" s="236"/>
      <c r="AA732" s="236"/>
      <c r="AB732" s="236"/>
    </row>
    <row r="733">
      <c r="A733" s="236"/>
      <c r="B733" s="236"/>
      <c r="C733" s="236"/>
      <c r="D733" s="248"/>
      <c r="E733" s="248"/>
      <c r="F733" s="248"/>
      <c r="G733" s="236"/>
      <c r="H733" s="236"/>
      <c r="I733" s="236"/>
      <c r="J733" s="236"/>
      <c r="K733" s="236"/>
      <c r="L733" s="236"/>
      <c r="M733" s="236"/>
      <c r="N733" s="236"/>
      <c r="O733" s="236"/>
      <c r="P733" s="236"/>
      <c r="Q733" s="236"/>
      <c r="R733" s="236"/>
      <c r="S733" s="236"/>
      <c r="T733" s="236"/>
      <c r="U733" s="236"/>
      <c r="V733" s="236"/>
      <c r="W733" s="236"/>
      <c r="X733" s="236"/>
      <c r="Y733" s="236"/>
      <c r="Z733" s="236"/>
      <c r="AA733" s="236"/>
      <c r="AB733" s="236"/>
    </row>
    <row r="734">
      <c r="A734" s="236"/>
      <c r="B734" s="236"/>
      <c r="C734" s="236"/>
      <c r="D734" s="248"/>
      <c r="E734" s="248"/>
      <c r="F734" s="248"/>
      <c r="G734" s="236"/>
      <c r="H734" s="236"/>
      <c r="I734" s="236"/>
      <c r="J734" s="236"/>
      <c r="K734" s="236"/>
      <c r="L734" s="236"/>
      <c r="M734" s="236"/>
      <c r="N734" s="236"/>
      <c r="O734" s="236"/>
      <c r="P734" s="236"/>
      <c r="Q734" s="236"/>
      <c r="R734" s="236"/>
      <c r="S734" s="236"/>
      <c r="T734" s="236"/>
      <c r="U734" s="236"/>
      <c r="V734" s="236"/>
      <c r="W734" s="236"/>
      <c r="X734" s="236"/>
      <c r="Y734" s="236"/>
      <c r="Z734" s="236"/>
      <c r="AA734" s="236"/>
      <c r="AB734" s="236"/>
    </row>
    <row r="735">
      <c r="A735" s="236"/>
      <c r="B735" s="236"/>
      <c r="C735" s="236"/>
      <c r="D735" s="248"/>
      <c r="E735" s="248"/>
      <c r="F735" s="248"/>
      <c r="G735" s="236"/>
      <c r="H735" s="236"/>
      <c r="I735" s="236"/>
      <c r="J735" s="236"/>
      <c r="K735" s="236"/>
      <c r="L735" s="236"/>
      <c r="M735" s="236"/>
      <c r="N735" s="236"/>
      <c r="O735" s="236"/>
      <c r="P735" s="236"/>
      <c r="Q735" s="236"/>
      <c r="R735" s="236"/>
      <c r="S735" s="236"/>
      <c r="T735" s="236"/>
      <c r="U735" s="236"/>
      <c r="V735" s="236"/>
      <c r="W735" s="236"/>
      <c r="X735" s="236"/>
      <c r="Y735" s="236"/>
      <c r="Z735" s="236"/>
      <c r="AA735" s="236"/>
      <c r="AB735" s="236"/>
    </row>
    <row r="736">
      <c r="A736" s="236"/>
      <c r="B736" s="236"/>
      <c r="C736" s="236"/>
      <c r="D736" s="248"/>
      <c r="E736" s="248"/>
      <c r="F736" s="248"/>
      <c r="G736" s="236"/>
      <c r="H736" s="236"/>
      <c r="I736" s="236"/>
      <c r="J736" s="236"/>
      <c r="K736" s="236"/>
      <c r="L736" s="236"/>
      <c r="M736" s="236"/>
      <c r="N736" s="236"/>
      <c r="O736" s="236"/>
      <c r="P736" s="236"/>
      <c r="Q736" s="236"/>
      <c r="R736" s="236"/>
      <c r="S736" s="236"/>
      <c r="T736" s="236"/>
      <c r="U736" s="236"/>
      <c r="V736" s="236"/>
      <c r="W736" s="236"/>
      <c r="X736" s="236"/>
      <c r="Y736" s="236"/>
      <c r="Z736" s="236"/>
      <c r="AA736" s="236"/>
      <c r="AB736" s="236"/>
    </row>
    <row r="737">
      <c r="A737" s="236"/>
      <c r="B737" s="236"/>
      <c r="C737" s="236"/>
      <c r="D737" s="248"/>
      <c r="E737" s="248"/>
      <c r="F737" s="248"/>
      <c r="G737" s="236"/>
      <c r="H737" s="236"/>
      <c r="I737" s="236"/>
      <c r="J737" s="236"/>
      <c r="K737" s="236"/>
      <c r="L737" s="236"/>
      <c r="M737" s="236"/>
      <c r="N737" s="236"/>
      <c r="O737" s="236"/>
      <c r="P737" s="236"/>
      <c r="Q737" s="236"/>
      <c r="R737" s="236"/>
      <c r="S737" s="236"/>
      <c r="T737" s="236"/>
      <c r="U737" s="236"/>
      <c r="V737" s="236"/>
      <c r="W737" s="236"/>
      <c r="X737" s="236"/>
      <c r="Y737" s="236"/>
      <c r="Z737" s="236"/>
      <c r="AA737" s="236"/>
      <c r="AB737" s="236"/>
    </row>
    <row r="738">
      <c r="A738" s="236"/>
      <c r="B738" s="236"/>
      <c r="C738" s="236"/>
      <c r="D738" s="248"/>
      <c r="E738" s="248"/>
      <c r="F738" s="248"/>
      <c r="G738" s="236"/>
      <c r="H738" s="236"/>
      <c r="I738" s="236"/>
      <c r="J738" s="236"/>
      <c r="K738" s="236"/>
      <c r="L738" s="236"/>
      <c r="M738" s="236"/>
      <c r="N738" s="236"/>
      <c r="O738" s="236"/>
      <c r="P738" s="236"/>
      <c r="Q738" s="236"/>
      <c r="R738" s="236"/>
      <c r="S738" s="236"/>
      <c r="T738" s="236"/>
      <c r="U738" s="236"/>
      <c r="V738" s="236"/>
      <c r="W738" s="236"/>
      <c r="X738" s="236"/>
      <c r="Y738" s="236"/>
      <c r="Z738" s="236"/>
      <c r="AA738" s="236"/>
      <c r="AB738" s="236"/>
    </row>
    <row r="739">
      <c r="A739" s="236"/>
      <c r="B739" s="236"/>
      <c r="C739" s="236"/>
      <c r="D739" s="248"/>
      <c r="E739" s="248"/>
      <c r="F739" s="248"/>
      <c r="G739" s="236"/>
      <c r="H739" s="236"/>
      <c r="I739" s="236"/>
      <c r="J739" s="236"/>
      <c r="K739" s="236"/>
      <c r="L739" s="236"/>
      <c r="M739" s="236"/>
      <c r="N739" s="236"/>
      <c r="O739" s="236"/>
      <c r="P739" s="236"/>
      <c r="Q739" s="236"/>
      <c r="R739" s="236"/>
      <c r="S739" s="236"/>
      <c r="T739" s="236"/>
      <c r="U739" s="236"/>
      <c r="V739" s="236"/>
      <c r="W739" s="236"/>
      <c r="X739" s="236"/>
      <c r="Y739" s="236"/>
      <c r="Z739" s="236"/>
      <c r="AA739" s="236"/>
      <c r="AB739" s="236"/>
    </row>
    <row r="740">
      <c r="A740" s="236"/>
      <c r="B740" s="236"/>
      <c r="C740" s="236"/>
      <c r="D740" s="248"/>
      <c r="E740" s="248"/>
      <c r="F740" s="248"/>
      <c r="G740" s="236"/>
      <c r="H740" s="236"/>
      <c r="I740" s="236"/>
      <c r="J740" s="236"/>
      <c r="K740" s="236"/>
      <c r="L740" s="236"/>
      <c r="M740" s="236"/>
      <c r="N740" s="236"/>
      <c r="O740" s="236"/>
      <c r="P740" s="236"/>
      <c r="Q740" s="236"/>
      <c r="R740" s="236"/>
      <c r="S740" s="236"/>
      <c r="T740" s="236"/>
      <c r="U740" s="236"/>
      <c r="V740" s="236"/>
      <c r="W740" s="236"/>
      <c r="X740" s="236"/>
      <c r="Y740" s="236"/>
      <c r="Z740" s="236"/>
      <c r="AA740" s="236"/>
      <c r="AB740" s="236"/>
    </row>
    <row r="741">
      <c r="A741" s="236"/>
      <c r="B741" s="236"/>
      <c r="C741" s="236"/>
      <c r="D741" s="248"/>
      <c r="E741" s="248"/>
      <c r="F741" s="248"/>
      <c r="G741" s="236"/>
      <c r="H741" s="236"/>
      <c r="I741" s="236"/>
      <c r="J741" s="236"/>
      <c r="K741" s="236"/>
      <c r="L741" s="236"/>
      <c r="M741" s="236"/>
      <c r="N741" s="236"/>
      <c r="O741" s="236"/>
      <c r="P741" s="236"/>
      <c r="Q741" s="236"/>
      <c r="R741" s="236"/>
      <c r="S741" s="236"/>
      <c r="T741" s="236"/>
      <c r="U741" s="236"/>
      <c r="V741" s="236"/>
      <c r="W741" s="236"/>
      <c r="X741" s="236"/>
      <c r="Y741" s="236"/>
      <c r="Z741" s="236"/>
      <c r="AA741" s="236"/>
      <c r="AB741" s="236"/>
    </row>
    <row r="742">
      <c r="A742" s="236"/>
      <c r="B742" s="236"/>
      <c r="C742" s="236"/>
      <c r="D742" s="248"/>
      <c r="E742" s="248"/>
      <c r="F742" s="248"/>
      <c r="G742" s="236"/>
      <c r="H742" s="236"/>
      <c r="I742" s="236"/>
      <c r="J742" s="236"/>
      <c r="K742" s="236"/>
      <c r="L742" s="236"/>
      <c r="M742" s="236"/>
      <c r="N742" s="236"/>
      <c r="O742" s="236"/>
      <c r="P742" s="236"/>
      <c r="Q742" s="236"/>
      <c r="R742" s="236"/>
      <c r="S742" s="236"/>
      <c r="T742" s="236"/>
      <c r="U742" s="236"/>
      <c r="V742" s="236"/>
      <c r="W742" s="236"/>
      <c r="X742" s="236"/>
      <c r="Y742" s="236"/>
      <c r="Z742" s="236"/>
      <c r="AA742" s="236"/>
      <c r="AB742" s="236"/>
    </row>
    <row r="743">
      <c r="A743" s="236"/>
      <c r="B743" s="236"/>
      <c r="C743" s="236"/>
      <c r="D743" s="248"/>
      <c r="E743" s="248"/>
      <c r="F743" s="248"/>
      <c r="G743" s="236"/>
      <c r="H743" s="236"/>
      <c r="I743" s="236"/>
      <c r="J743" s="236"/>
      <c r="K743" s="236"/>
      <c r="L743" s="236"/>
      <c r="M743" s="236"/>
      <c r="N743" s="236"/>
      <c r="O743" s="236"/>
      <c r="P743" s="236"/>
      <c r="Q743" s="236"/>
      <c r="R743" s="236"/>
      <c r="S743" s="236"/>
      <c r="T743" s="236"/>
      <c r="U743" s="236"/>
      <c r="V743" s="236"/>
      <c r="W743" s="236"/>
      <c r="X743" s="236"/>
      <c r="Y743" s="236"/>
      <c r="Z743" s="236"/>
      <c r="AA743" s="236"/>
      <c r="AB743" s="236"/>
    </row>
    <row r="744">
      <c r="A744" s="236"/>
      <c r="B744" s="236"/>
      <c r="C744" s="236"/>
      <c r="D744" s="248"/>
      <c r="E744" s="248"/>
      <c r="F744" s="248"/>
      <c r="G744" s="236"/>
      <c r="H744" s="236"/>
      <c r="I744" s="236"/>
      <c r="J744" s="236"/>
      <c r="K744" s="236"/>
      <c r="L744" s="236"/>
      <c r="M744" s="236"/>
      <c r="N744" s="236"/>
      <c r="O744" s="236"/>
      <c r="P744" s="236"/>
      <c r="Q744" s="236"/>
      <c r="R744" s="236"/>
      <c r="S744" s="236"/>
      <c r="T744" s="236"/>
      <c r="U744" s="236"/>
      <c r="V744" s="236"/>
      <c r="W744" s="236"/>
      <c r="X744" s="236"/>
      <c r="Y744" s="236"/>
      <c r="Z744" s="236"/>
      <c r="AA744" s="236"/>
      <c r="AB744" s="236"/>
    </row>
    <row r="745">
      <c r="A745" s="236"/>
      <c r="B745" s="236"/>
      <c r="C745" s="236"/>
      <c r="D745" s="248"/>
      <c r="E745" s="248"/>
      <c r="F745" s="248"/>
      <c r="G745" s="236"/>
      <c r="H745" s="236"/>
      <c r="I745" s="236"/>
      <c r="J745" s="236"/>
      <c r="K745" s="236"/>
      <c r="L745" s="236"/>
      <c r="M745" s="236"/>
      <c r="N745" s="236"/>
      <c r="O745" s="236"/>
      <c r="P745" s="236"/>
      <c r="Q745" s="236"/>
      <c r="R745" s="236"/>
      <c r="S745" s="236"/>
      <c r="T745" s="236"/>
      <c r="U745" s="236"/>
      <c r="V745" s="236"/>
      <c r="W745" s="236"/>
      <c r="X745" s="236"/>
      <c r="Y745" s="236"/>
      <c r="Z745" s="236"/>
      <c r="AA745" s="236"/>
      <c r="AB745" s="236"/>
    </row>
    <row r="746">
      <c r="A746" s="236"/>
      <c r="B746" s="236"/>
      <c r="C746" s="236"/>
      <c r="D746" s="248"/>
      <c r="E746" s="248"/>
      <c r="F746" s="248"/>
      <c r="G746" s="236"/>
      <c r="H746" s="236"/>
      <c r="I746" s="236"/>
      <c r="J746" s="236"/>
      <c r="K746" s="236"/>
      <c r="L746" s="236"/>
      <c r="M746" s="236"/>
      <c r="N746" s="236"/>
      <c r="O746" s="236"/>
      <c r="P746" s="236"/>
      <c r="Q746" s="236"/>
      <c r="R746" s="236"/>
      <c r="S746" s="236"/>
      <c r="T746" s="236"/>
      <c r="U746" s="236"/>
      <c r="V746" s="236"/>
      <c r="W746" s="236"/>
      <c r="X746" s="236"/>
      <c r="Y746" s="236"/>
      <c r="Z746" s="236"/>
      <c r="AA746" s="236"/>
      <c r="AB746" s="236"/>
    </row>
    <row r="747">
      <c r="A747" s="236"/>
      <c r="B747" s="236"/>
      <c r="C747" s="236"/>
      <c r="D747" s="248"/>
      <c r="E747" s="248"/>
      <c r="F747" s="248"/>
      <c r="G747" s="236"/>
      <c r="H747" s="236"/>
      <c r="I747" s="236"/>
      <c r="J747" s="236"/>
      <c r="K747" s="236"/>
      <c r="L747" s="236"/>
      <c r="M747" s="236"/>
      <c r="N747" s="236"/>
      <c r="O747" s="236"/>
      <c r="P747" s="236"/>
      <c r="Q747" s="236"/>
      <c r="R747" s="236"/>
      <c r="S747" s="236"/>
      <c r="T747" s="236"/>
      <c r="U747" s="236"/>
      <c r="V747" s="236"/>
      <c r="W747" s="236"/>
      <c r="X747" s="236"/>
      <c r="Y747" s="236"/>
      <c r="Z747" s="236"/>
      <c r="AA747" s="236"/>
      <c r="AB747" s="236"/>
    </row>
    <row r="748">
      <c r="A748" s="236"/>
      <c r="B748" s="236"/>
      <c r="C748" s="236"/>
      <c r="D748" s="248"/>
      <c r="E748" s="248"/>
      <c r="F748" s="248"/>
      <c r="G748" s="236"/>
      <c r="H748" s="236"/>
      <c r="I748" s="236"/>
      <c r="J748" s="236"/>
      <c r="K748" s="236"/>
      <c r="L748" s="236"/>
      <c r="M748" s="236"/>
      <c r="N748" s="236"/>
      <c r="O748" s="236"/>
      <c r="P748" s="236"/>
      <c r="Q748" s="236"/>
      <c r="R748" s="236"/>
      <c r="S748" s="236"/>
      <c r="T748" s="236"/>
      <c r="U748" s="236"/>
      <c r="V748" s="236"/>
      <c r="W748" s="236"/>
      <c r="X748" s="236"/>
      <c r="Y748" s="236"/>
      <c r="Z748" s="236"/>
      <c r="AA748" s="236"/>
      <c r="AB748" s="236"/>
    </row>
    <row r="749">
      <c r="A749" s="236"/>
      <c r="B749" s="236"/>
      <c r="C749" s="236"/>
      <c r="D749" s="248"/>
      <c r="E749" s="248"/>
      <c r="F749" s="248"/>
      <c r="G749" s="236"/>
      <c r="H749" s="236"/>
      <c r="I749" s="236"/>
      <c r="J749" s="236"/>
      <c r="K749" s="236"/>
      <c r="L749" s="236"/>
      <c r="M749" s="236"/>
      <c r="N749" s="236"/>
      <c r="O749" s="236"/>
      <c r="P749" s="236"/>
      <c r="Q749" s="236"/>
      <c r="R749" s="236"/>
      <c r="S749" s="236"/>
      <c r="T749" s="236"/>
      <c r="U749" s="236"/>
      <c r="V749" s="236"/>
      <c r="W749" s="236"/>
      <c r="X749" s="236"/>
      <c r="Y749" s="236"/>
      <c r="Z749" s="236"/>
      <c r="AA749" s="236"/>
      <c r="AB749" s="236"/>
    </row>
    <row r="750">
      <c r="A750" s="236"/>
      <c r="B750" s="236"/>
      <c r="C750" s="236"/>
      <c r="D750" s="248"/>
      <c r="E750" s="248"/>
      <c r="F750" s="248"/>
      <c r="G750" s="236"/>
      <c r="H750" s="236"/>
      <c r="I750" s="236"/>
      <c r="J750" s="236"/>
      <c r="K750" s="236"/>
      <c r="L750" s="236"/>
      <c r="M750" s="236"/>
      <c r="N750" s="236"/>
      <c r="O750" s="236"/>
      <c r="P750" s="236"/>
      <c r="Q750" s="236"/>
      <c r="R750" s="236"/>
      <c r="S750" s="236"/>
      <c r="T750" s="236"/>
      <c r="U750" s="236"/>
      <c r="V750" s="236"/>
      <c r="W750" s="236"/>
      <c r="X750" s="236"/>
      <c r="Y750" s="236"/>
      <c r="Z750" s="236"/>
      <c r="AA750" s="236"/>
      <c r="AB750" s="236"/>
    </row>
    <row r="751">
      <c r="A751" s="236"/>
      <c r="B751" s="236"/>
      <c r="C751" s="236"/>
      <c r="D751" s="248"/>
      <c r="E751" s="248"/>
      <c r="F751" s="248"/>
      <c r="G751" s="236"/>
      <c r="H751" s="236"/>
      <c r="I751" s="236"/>
      <c r="J751" s="236"/>
      <c r="K751" s="236"/>
      <c r="L751" s="236"/>
      <c r="M751" s="236"/>
      <c r="N751" s="236"/>
      <c r="O751" s="236"/>
      <c r="P751" s="236"/>
      <c r="Q751" s="236"/>
      <c r="R751" s="236"/>
      <c r="S751" s="236"/>
      <c r="T751" s="236"/>
      <c r="U751" s="236"/>
      <c r="V751" s="236"/>
      <c r="W751" s="236"/>
      <c r="X751" s="236"/>
      <c r="Y751" s="236"/>
      <c r="Z751" s="236"/>
      <c r="AA751" s="236"/>
      <c r="AB751" s="236"/>
    </row>
    <row r="752">
      <c r="A752" s="236"/>
      <c r="B752" s="236"/>
      <c r="C752" s="236"/>
      <c r="D752" s="248"/>
      <c r="E752" s="248"/>
      <c r="F752" s="248"/>
      <c r="G752" s="236"/>
      <c r="H752" s="236"/>
      <c r="I752" s="236"/>
      <c r="J752" s="236"/>
      <c r="K752" s="236"/>
      <c r="L752" s="236"/>
      <c r="M752" s="236"/>
      <c r="N752" s="236"/>
      <c r="O752" s="236"/>
      <c r="P752" s="236"/>
      <c r="Q752" s="236"/>
      <c r="R752" s="236"/>
      <c r="S752" s="236"/>
      <c r="T752" s="236"/>
      <c r="U752" s="236"/>
      <c r="V752" s="236"/>
      <c r="W752" s="236"/>
      <c r="X752" s="236"/>
      <c r="Y752" s="236"/>
      <c r="Z752" s="236"/>
      <c r="AA752" s="236"/>
      <c r="AB752" s="236"/>
    </row>
    <row r="753">
      <c r="A753" s="236"/>
      <c r="B753" s="236"/>
      <c r="C753" s="236"/>
      <c r="D753" s="248"/>
      <c r="E753" s="248"/>
      <c r="F753" s="248"/>
      <c r="G753" s="236"/>
      <c r="H753" s="236"/>
      <c r="I753" s="236"/>
      <c r="J753" s="236"/>
      <c r="K753" s="236"/>
      <c r="L753" s="236"/>
      <c r="M753" s="236"/>
      <c r="N753" s="236"/>
      <c r="O753" s="236"/>
      <c r="P753" s="236"/>
      <c r="Q753" s="236"/>
      <c r="R753" s="236"/>
      <c r="S753" s="236"/>
      <c r="T753" s="236"/>
      <c r="U753" s="236"/>
      <c r="V753" s="236"/>
      <c r="W753" s="236"/>
      <c r="X753" s="236"/>
      <c r="Y753" s="236"/>
      <c r="Z753" s="236"/>
      <c r="AA753" s="236"/>
      <c r="AB753" s="236"/>
    </row>
    <row r="754">
      <c r="A754" s="236"/>
      <c r="B754" s="236"/>
      <c r="C754" s="236"/>
      <c r="D754" s="248"/>
      <c r="E754" s="248"/>
      <c r="F754" s="248"/>
      <c r="G754" s="236"/>
      <c r="H754" s="236"/>
      <c r="I754" s="236"/>
      <c r="J754" s="236"/>
      <c r="K754" s="236"/>
      <c r="L754" s="236"/>
      <c r="M754" s="236"/>
      <c r="N754" s="236"/>
      <c r="O754" s="236"/>
      <c r="P754" s="236"/>
      <c r="Q754" s="236"/>
      <c r="R754" s="236"/>
      <c r="S754" s="236"/>
      <c r="T754" s="236"/>
      <c r="U754" s="236"/>
      <c r="V754" s="236"/>
      <c r="W754" s="236"/>
      <c r="X754" s="236"/>
      <c r="Y754" s="236"/>
      <c r="Z754" s="236"/>
      <c r="AA754" s="236"/>
      <c r="AB754" s="236"/>
    </row>
    <row r="755">
      <c r="A755" s="236"/>
      <c r="B755" s="236"/>
      <c r="C755" s="236"/>
      <c r="D755" s="248"/>
      <c r="E755" s="248"/>
      <c r="F755" s="248"/>
      <c r="G755" s="236"/>
      <c r="H755" s="236"/>
      <c r="I755" s="236"/>
      <c r="J755" s="236"/>
      <c r="K755" s="236"/>
      <c r="L755" s="236"/>
      <c r="M755" s="236"/>
      <c r="N755" s="236"/>
      <c r="O755" s="236"/>
      <c r="P755" s="236"/>
      <c r="Q755" s="236"/>
      <c r="R755" s="236"/>
      <c r="S755" s="236"/>
      <c r="T755" s="236"/>
      <c r="U755" s="236"/>
      <c r="V755" s="236"/>
      <c r="W755" s="236"/>
      <c r="X755" s="236"/>
      <c r="Y755" s="236"/>
      <c r="Z755" s="236"/>
      <c r="AA755" s="236"/>
      <c r="AB755" s="236"/>
    </row>
    <row r="756">
      <c r="A756" s="236"/>
      <c r="B756" s="236"/>
      <c r="C756" s="236"/>
      <c r="D756" s="248"/>
      <c r="E756" s="248"/>
      <c r="F756" s="248"/>
      <c r="G756" s="236"/>
      <c r="H756" s="236"/>
      <c r="I756" s="236"/>
      <c r="J756" s="236"/>
      <c r="K756" s="236"/>
      <c r="L756" s="236"/>
      <c r="M756" s="236"/>
      <c r="N756" s="236"/>
      <c r="O756" s="236"/>
      <c r="P756" s="236"/>
      <c r="Q756" s="236"/>
      <c r="R756" s="236"/>
      <c r="S756" s="236"/>
      <c r="T756" s="236"/>
      <c r="U756" s="236"/>
      <c r="V756" s="236"/>
      <c r="W756" s="236"/>
      <c r="X756" s="236"/>
      <c r="Y756" s="236"/>
      <c r="Z756" s="236"/>
      <c r="AA756" s="236"/>
      <c r="AB756" s="236"/>
    </row>
    <row r="757">
      <c r="A757" s="236"/>
      <c r="B757" s="236"/>
      <c r="C757" s="236"/>
      <c r="D757" s="248"/>
      <c r="E757" s="248"/>
      <c r="F757" s="248"/>
      <c r="G757" s="236"/>
      <c r="H757" s="236"/>
      <c r="I757" s="236"/>
      <c r="J757" s="236"/>
      <c r="K757" s="236"/>
      <c r="L757" s="236"/>
      <c r="M757" s="236"/>
      <c r="N757" s="236"/>
      <c r="O757" s="236"/>
      <c r="P757" s="236"/>
      <c r="Q757" s="236"/>
      <c r="R757" s="236"/>
      <c r="S757" s="236"/>
      <c r="T757" s="236"/>
      <c r="U757" s="236"/>
      <c r="V757" s="236"/>
      <c r="W757" s="236"/>
      <c r="X757" s="236"/>
      <c r="Y757" s="236"/>
      <c r="Z757" s="236"/>
      <c r="AA757" s="236"/>
      <c r="AB757" s="236"/>
    </row>
    <row r="758">
      <c r="A758" s="236"/>
      <c r="B758" s="236"/>
      <c r="C758" s="236"/>
      <c r="D758" s="248"/>
      <c r="E758" s="248"/>
      <c r="F758" s="248"/>
      <c r="G758" s="236"/>
      <c r="H758" s="236"/>
      <c r="I758" s="236"/>
      <c r="J758" s="236"/>
      <c r="K758" s="236"/>
      <c r="L758" s="236"/>
      <c r="M758" s="236"/>
      <c r="N758" s="236"/>
      <c r="O758" s="236"/>
      <c r="P758" s="236"/>
      <c r="Q758" s="236"/>
      <c r="R758" s="236"/>
      <c r="S758" s="236"/>
      <c r="T758" s="236"/>
      <c r="U758" s="236"/>
      <c r="V758" s="236"/>
      <c r="W758" s="236"/>
      <c r="X758" s="236"/>
      <c r="Y758" s="236"/>
      <c r="Z758" s="236"/>
      <c r="AA758" s="236"/>
      <c r="AB758" s="236"/>
    </row>
    <row r="759">
      <c r="A759" s="236"/>
      <c r="B759" s="236"/>
      <c r="C759" s="236"/>
      <c r="D759" s="248"/>
      <c r="E759" s="248"/>
      <c r="F759" s="248"/>
      <c r="G759" s="236"/>
      <c r="H759" s="236"/>
      <c r="I759" s="236"/>
      <c r="J759" s="236"/>
      <c r="K759" s="236"/>
      <c r="L759" s="236"/>
      <c r="M759" s="236"/>
      <c r="N759" s="236"/>
      <c r="O759" s="236"/>
      <c r="P759" s="236"/>
      <c r="Q759" s="236"/>
      <c r="R759" s="236"/>
      <c r="S759" s="236"/>
      <c r="T759" s="236"/>
      <c r="U759" s="236"/>
      <c r="V759" s="236"/>
      <c r="W759" s="236"/>
      <c r="X759" s="236"/>
      <c r="Y759" s="236"/>
      <c r="Z759" s="236"/>
      <c r="AA759" s="236"/>
      <c r="AB759" s="236"/>
    </row>
    <row r="760">
      <c r="A760" s="236"/>
      <c r="B760" s="236"/>
      <c r="C760" s="236"/>
      <c r="D760" s="248"/>
      <c r="E760" s="248"/>
      <c r="F760" s="248"/>
      <c r="G760" s="236"/>
      <c r="H760" s="236"/>
      <c r="I760" s="236"/>
      <c r="J760" s="236"/>
      <c r="K760" s="236"/>
      <c r="L760" s="236"/>
      <c r="M760" s="236"/>
      <c r="N760" s="236"/>
      <c r="O760" s="236"/>
      <c r="P760" s="236"/>
      <c r="Q760" s="236"/>
      <c r="R760" s="236"/>
      <c r="S760" s="236"/>
      <c r="T760" s="236"/>
      <c r="U760" s="236"/>
      <c r="V760" s="236"/>
      <c r="W760" s="236"/>
      <c r="X760" s="236"/>
      <c r="Y760" s="236"/>
      <c r="Z760" s="236"/>
      <c r="AA760" s="236"/>
      <c r="AB760" s="236"/>
    </row>
    <row r="761">
      <c r="A761" s="236"/>
      <c r="B761" s="236"/>
      <c r="C761" s="236"/>
      <c r="D761" s="248"/>
      <c r="E761" s="248"/>
      <c r="F761" s="248"/>
      <c r="G761" s="236"/>
      <c r="H761" s="236"/>
      <c r="I761" s="236"/>
      <c r="J761" s="236"/>
      <c r="K761" s="236"/>
      <c r="L761" s="236"/>
      <c r="M761" s="236"/>
      <c r="N761" s="236"/>
      <c r="O761" s="236"/>
      <c r="P761" s="236"/>
      <c r="Q761" s="236"/>
      <c r="R761" s="236"/>
      <c r="S761" s="236"/>
      <c r="T761" s="236"/>
      <c r="U761" s="236"/>
      <c r="V761" s="236"/>
      <c r="W761" s="236"/>
      <c r="X761" s="236"/>
      <c r="Y761" s="236"/>
      <c r="Z761" s="236"/>
      <c r="AA761" s="236"/>
      <c r="AB761" s="236"/>
    </row>
    <row r="762">
      <c r="A762" s="236"/>
      <c r="B762" s="236"/>
      <c r="C762" s="236"/>
      <c r="D762" s="248"/>
      <c r="E762" s="248"/>
      <c r="F762" s="248"/>
      <c r="G762" s="236"/>
      <c r="H762" s="236"/>
      <c r="I762" s="236"/>
      <c r="J762" s="236"/>
      <c r="K762" s="236"/>
      <c r="L762" s="236"/>
      <c r="M762" s="236"/>
      <c r="N762" s="236"/>
      <c r="O762" s="236"/>
      <c r="P762" s="236"/>
      <c r="Q762" s="236"/>
      <c r="R762" s="236"/>
      <c r="S762" s="236"/>
      <c r="T762" s="236"/>
      <c r="U762" s="236"/>
      <c r="V762" s="236"/>
      <c r="W762" s="236"/>
      <c r="X762" s="236"/>
      <c r="Y762" s="236"/>
      <c r="Z762" s="236"/>
      <c r="AA762" s="236"/>
      <c r="AB762" s="236"/>
    </row>
    <row r="763">
      <c r="A763" s="236"/>
      <c r="B763" s="236"/>
      <c r="C763" s="236"/>
      <c r="D763" s="248"/>
      <c r="E763" s="248"/>
      <c r="F763" s="248"/>
      <c r="G763" s="236"/>
      <c r="H763" s="236"/>
      <c r="I763" s="236"/>
      <c r="J763" s="236"/>
      <c r="K763" s="236"/>
      <c r="L763" s="236"/>
      <c r="M763" s="236"/>
      <c r="N763" s="236"/>
      <c r="O763" s="236"/>
      <c r="P763" s="236"/>
      <c r="Q763" s="236"/>
      <c r="R763" s="236"/>
      <c r="S763" s="236"/>
      <c r="T763" s="236"/>
      <c r="U763" s="236"/>
      <c r="V763" s="236"/>
      <c r="W763" s="236"/>
      <c r="X763" s="236"/>
      <c r="Y763" s="236"/>
      <c r="Z763" s="236"/>
      <c r="AA763" s="236"/>
      <c r="AB763" s="236"/>
    </row>
    <row r="764">
      <c r="A764" s="236"/>
      <c r="B764" s="236"/>
      <c r="C764" s="236"/>
      <c r="D764" s="248"/>
      <c r="E764" s="248"/>
      <c r="F764" s="248"/>
      <c r="G764" s="236"/>
      <c r="H764" s="236"/>
      <c r="I764" s="236"/>
      <c r="J764" s="236"/>
      <c r="K764" s="236"/>
      <c r="L764" s="236"/>
      <c r="M764" s="236"/>
      <c r="N764" s="236"/>
      <c r="O764" s="236"/>
      <c r="P764" s="236"/>
      <c r="Q764" s="236"/>
      <c r="R764" s="236"/>
      <c r="S764" s="236"/>
      <c r="T764" s="236"/>
      <c r="U764" s="236"/>
      <c r="V764" s="236"/>
      <c r="W764" s="236"/>
      <c r="X764" s="236"/>
      <c r="Y764" s="236"/>
      <c r="Z764" s="236"/>
      <c r="AA764" s="236"/>
      <c r="AB764" s="236"/>
    </row>
    <row r="765">
      <c r="A765" s="236"/>
      <c r="B765" s="236"/>
      <c r="C765" s="236"/>
      <c r="D765" s="248"/>
      <c r="E765" s="248"/>
      <c r="F765" s="248"/>
      <c r="G765" s="236"/>
      <c r="H765" s="236"/>
      <c r="I765" s="236"/>
      <c r="J765" s="236"/>
      <c r="K765" s="236"/>
      <c r="L765" s="236"/>
      <c r="M765" s="236"/>
      <c r="N765" s="236"/>
      <c r="O765" s="236"/>
      <c r="P765" s="236"/>
      <c r="Q765" s="236"/>
      <c r="R765" s="236"/>
      <c r="S765" s="236"/>
      <c r="T765" s="236"/>
      <c r="U765" s="236"/>
      <c r="V765" s="236"/>
      <c r="W765" s="236"/>
      <c r="X765" s="236"/>
      <c r="Y765" s="236"/>
      <c r="Z765" s="236"/>
      <c r="AA765" s="236"/>
      <c r="AB765" s="236"/>
    </row>
    <row r="766">
      <c r="A766" s="236"/>
      <c r="B766" s="236"/>
      <c r="C766" s="236"/>
      <c r="D766" s="248"/>
      <c r="E766" s="248"/>
      <c r="F766" s="248"/>
      <c r="G766" s="236"/>
      <c r="H766" s="236"/>
      <c r="I766" s="236"/>
      <c r="J766" s="236"/>
      <c r="K766" s="236"/>
      <c r="L766" s="236"/>
      <c r="M766" s="236"/>
      <c r="N766" s="236"/>
      <c r="O766" s="236"/>
      <c r="P766" s="236"/>
      <c r="Q766" s="236"/>
      <c r="R766" s="236"/>
      <c r="S766" s="236"/>
      <c r="T766" s="236"/>
      <c r="U766" s="236"/>
      <c r="V766" s="236"/>
      <c r="W766" s="236"/>
      <c r="X766" s="236"/>
      <c r="Y766" s="236"/>
      <c r="Z766" s="236"/>
      <c r="AA766" s="236"/>
      <c r="AB766" s="236"/>
    </row>
    <row r="767">
      <c r="A767" s="236"/>
      <c r="B767" s="236"/>
      <c r="C767" s="236"/>
      <c r="D767" s="248"/>
      <c r="E767" s="248"/>
      <c r="F767" s="248"/>
      <c r="G767" s="236"/>
      <c r="H767" s="236"/>
      <c r="I767" s="236"/>
      <c r="J767" s="236"/>
      <c r="K767" s="236"/>
      <c r="L767" s="236"/>
      <c r="M767" s="236"/>
      <c r="N767" s="236"/>
      <c r="O767" s="236"/>
      <c r="P767" s="236"/>
      <c r="Q767" s="236"/>
      <c r="R767" s="236"/>
      <c r="S767" s="236"/>
      <c r="T767" s="236"/>
      <c r="U767" s="236"/>
      <c r="V767" s="236"/>
      <c r="W767" s="236"/>
      <c r="X767" s="236"/>
      <c r="Y767" s="236"/>
      <c r="Z767" s="236"/>
      <c r="AA767" s="236"/>
      <c r="AB767" s="236"/>
    </row>
    <row r="768">
      <c r="A768" s="236"/>
      <c r="B768" s="236"/>
      <c r="C768" s="236"/>
      <c r="D768" s="248"/>
      <c r="E768" s="248"/>
      <c r="F768" s="248"/>
      <c r="G768" s="236"/>
      <c r="H768" s="236"/>
      <c r="I768" s="236"/>
      <c r="J768" s="236"/>
      <c r="K768" s="236"/>
      <c r="L768" s="236"/>
      <c r="M768" s="236"/>
      <c r="N768" s="236"/>
      <c r="O768" s="236"/>
      <c r="P768" s="236"/>
      <c r="Q768" s="236"/>
      <c r="R768" s="236"/>
      <c r="S768" s="236"/>
      <c r="T768" s="236"/>
      <c r="U768" s="236"/>
      <c r="V768" s="236"/>
      <c r="W768" s="236"/>
      <c r="X768" s="236"/>
      <c r="Y768" s="236"/>
      <c r="Z768" s="236"/>
      <c r="AA768" s="236"/>
      <c r="AB768" s="236"/>
    </row>
    <row r="769">
      <c r="A769" s="236"/>
      <c r="B769" s="236"/>
      <c r="C769" s="236"/>
      <c r="D769" s="248"/>
      <c r="E769" s="248"/>
      <c r="F769" s="248"/>
      <c r="G769" s="236"/>
      <c r="H769" s="236"/>
      <c r="I769" s="236"/>
      <c r="J769" s="236"/>
      <c r="K769" s="236"/>
      <c r="L769" s="236"/>
      <c r="M769" s="236"/>
      <c r="N769" s="236"/>
      <c r="O769" s="236"/>
      <c r="P769" s="236"/>
      <c r="Q769" s="236"/>
      <c r="R769" s="236"/>
      <c r="S769" s="236"/>
      <c r="T769" s="236"/>
      <c r="U769" s="236"/>
      <c r="V769" s="236"/>
      <c r="W769" s="236"/>
      <c r="X769" s="236"/>
      <c r="Y769" s="236"/>
      <c r="Z769" s="236"/>
      <c r="AA769" s="236"/>
      <c r="AB769" s="236"/>
    </row>
    <row r="770">
      <c r="A770" s="236"/>
      <c r="B770" s="236"/>
      <c r="C770" s="236"/>
      <c r="D770" s="248"/>
      <c r="E770" s="248"/>
      <c r="F770" s="248"/>
      <c r="G770" s="236"/>
      <c r="H770" s="236"/>
      <c r="I770" s="236"/>
      <c r="J770" s="236"/>
      <c r="K770" s="236"/>
      <c r="L770" s="236"/>
      <c r="M770" s="236"/>
      <c r="N770" s="236"/>
      <c r="O770" s="236"/>
      <c r="P770" s="236"/>
      <c r="Q770" s="236"/>
      <c r="R770" s="236"/>
      <c r="S770" s="236"/>
      <c r="T770" s="236"/>
      <c r="U770" s="236"/>
      <c r="V770" s="236"/>
      <c r="W770" s="236"/>
      <c r="X770" s="236"/>
      <c r="Y770" s="236"/>
      <c r="Z770" s="236"/>
      <c r="AA770" s="236"/>
      <c r="AB770" s="236"/>
    </row>
    <row r="771">
      <c r="A771" s="236"/>
      <c r="B771" s="236"/>
      <c r="C771" s="236"/>
      <c r="D771" s="248"/>
      <c r="E771" s="248"/>
      <c r="F771" s="248"/>
      <c r="G771" s="236"/>
      <c r="H771" s="236"/>
      <c r="I771" s="236"/>
      <c r="J771" s="236"/>
      <c r="K771" s="236"/>
      <c r="L771" s="236"/>
      <c r="M771" s="236"/>
      <c r="N771" s="236"/>
      <c r="O771" s="236"/>
      <c r="P771" s="236"/>
      <c r="Q771" s="236"/>
      <c r="R771" s="236"/>
      <c r="S771" s="236"/>
      <c r="T771" s="236"/>
      <c r="U771" s="236"/>
      <c r="V771" s="236"/>
      <c r="W771" s="236"/>
      <c r="X771" s="236"/>
      <c r="Y771" s="236"/>
      <c r="Z771" s="236"/>
      <c r="AA771" s="236"/>
      <c r="AB771" s="236"/>
    </row>
    <row r="772">
      <c r="A772" s="236"/>
      <c r="B772" s="236"/>
      <c r="C772" s="236"/>
      <c r="D772" s="248"/>
      <c r="E772" s="248"/>
      <c r="F772" s="248"/>
      <c r="G772" s="236"/>
      <c r="H772" s="236"/>
      <c r="I772" s="236"/>
      <c r="J772" s="236"/>
      <c r="K772" s="236"/>
      <c r="L772" s="236"/>
      <c r="M772" s="236"/>
      <c r="N772" s="236"/>
      <c r="O772" s="236"/>
      <c r="P772" s="236"/>
      <c r="Q772" s="236"/>
      <c r="R772" s="236"/>
      <c r="S772" s="236"/>
      <c r="T772" s="236"/>
      <c r="U772" s="236"/>
      <c r="V772" s="236"/>
      <c r="W772" s="236"/>
      <c r="X772" s="236"/>
      <c r="Y772" s="236"/>
      <c r="Z772" s="236"/>
      <c r="AA772" s="236"/>
      <c r="AB772" s="236"/>
    </row>
    <row r="773">
      <c r="A773" s="236"/>
      <c r="B773" s="236"/>
      <c r="C773" s="236"/>
      <c r="D773" s="248"/>
      <c r="E773" s="248"/>
      <c r="F773" s="248"/>
      <c r="G773" s="236"/>
      <c r="H773" s="236"/>
      <c r="I773" s="236"/>
      <c r="J773" s="236"/>
      <c r="K773" s="236"/>
      <c r="L773" s="236"/>
      <c r="M773" s="236"/>
      <c r="N773" s="236"/>
      <c r="O773" s="236"/>
      <c r="P773" s="236"/>
      <c r="Q773" s="236"/>
      <c r="R773" s="236"/>
      <c r="S773" s="236"/>
      <c r="T773" s="236"/>
      <c r="U773" s="236"/>
      <c r="V773" s="236"/>
      <c r="W773" s="236"/>
      <c r="X773" s="236"/>
      <c r="Y773" s="236"/>
      <c r="Z773" s="236"/>
      <c r="AA773" s="236"/>
      <c r="AB773" s="236"/>
    </row>
    <row r="774">
      <c r="A774" s="236"/>
      <c r="B774" s="236"/>
      <c r="C774" s="236"/>
      <c r="D774" s="248"/>
      <c r="E774" s="248"/>
      <c r="F774" s="248"/>
      <c r="G774" s="236"/>
      <c r="H774" s="236"/>
      <c r="I774" s="236"/>
      <c r="J774" s="236"/>
      <c r="K774" s="236"/>
      <c r="L774" s="236"/>
      <c r="M774" s="236"/>
      <c r="N774" s="236"/>
      <c r="O774" s="236"/>
      <c r="P774" s="236"/>
      <c r="Q774" s="236"/>
      <c r="R774" s="236"/>
      <c r="S774" s="236"/>
      <c r="T774" s="236"/>
      <c r="U774" s="236"/>
      <c r="V774" s="236"/>
      <c r="W774" s="236"/>
      <c r="X774" s="236"/>
      <c r="Y774" s="236"/>
      <c r="Z774" s="236"/>
      <c r="AA774" s="236"/>
      <c r="AB774" s="236"/>
    </row>
    <row r="775">
      <c r="A775" s="236"/>
      <c r="B775" s="236"/>
      <c r="C775" s="236"/>
      <c r="D775" s="248"/>
      <c r="E775" s="248"/>
      <c r="F775" s="248"/>
      <c r="G775" s="236"/>
      <c r="H775" s="236"/>
      <c r="I775" s="236"/>
      <c r="J775" s="236"/>
      <c r="K775" s="236"/>
      <c r="L775" s="236"/>
      <c r="M775" s="236"/>
      <c r="N775" s="236"/>
      <c r="O775" s="236"/>
      <c r="P775" s="236"/>
      <c r="Q775" s="236"/>
      <c r="R775" s="236"/>
      <c r="S775" s="236"/>
      <c r="T775" s="236"/>
      <c r="U775" s="236"/>
      <c r="V775" s="236"/>
      <c r="W775" s="236"/>
      <c r="X775" s="236"/>
      <c r="Y775" s="236"/>
      <c r="Z775" s="236"/>
      <c r="AA775" s="236"/>
      <c r="AB775" s="236"/>
    </row>
    <row r="776">
      <c r="A776" s="236"/>
      <c r="B776" s="236"/>
      <c r="C776" s="236"/>
      <c r="D776" s="248"/>
      <c r="E776" s="248"/>
      <c r="F776" s="248"/>
      <c r="G776" s="236"/>
      <c r="H776" s="236"/>
      <c r="I776" s="236"/>
      <c r="J776" s="236"/>
      <c r="K776" s="236"/>
      <c r="L776" s="236"/>
      <c r="M776" s="236"/>
      <c r="N776" s="236"/>
      <c r="O776" s="236"/>
      <c r="P776" s="236"/>
      <c r="Q776" s="236"/>
      <c r="R776" s="236"/>
      <c r="S776" s="236"/>
      <c r="T776" s="236"/>
      <c r="U776" s="236"/>
      <c r="V776" s="236"/>
      <c r="W776" s="236"/>
      <c r="X776" s="236"/>
      <c r="Y776" s="236"/>
      <c r="Z776" s="236"/>
      <c r="AA776" s="236"/>
      <c r="AB776" s="236"/>
    </row>
    <row r="777">
      <c r="A777" s="236"/>
      <c r="B777" s="236"/>
      <c r="C777" s="236"/>
      <c r="D777" s="248"/>
      <c r="E777" s="248"/>
      <c r="F777" s="248"/>
      <c r="G777" s="236"/>
      <c r="H777" s="236"/>
      <c r="I777" s="236"/>
      <c r="J777" s="236"/>
      <c r="K777" s="236"/>
      <c r="L777" s="236"/>
      <c r="M777" s="236"/>
      <c r="N777" s="236"/>
      <c r="O777" s="236"/>
      <c r="P777" s="236"/>
      <c r="Q777" s="236"/>
      <c r="R777" s="236"/>
      <c r="S777" s="236"/>
      <c r="T777" s="236"/>
      <c r="U777" s="236"/>
      <c r="V777" s="236"/>
      <c r="W777" s="236"/>
      <c r="X777" s="236"/>
      <c r="Y777" s="236"/>
      <c r="Z777" s="236"/>
      <c r="AA777" s="236"/>
      <c r="AB777" s="236"/>
    </row>
    <row r="778">
      <c r="A778" s="236"/>
      <c r="B778" s="236"/>
      <c r="C778" s="236"/>
      <c r="D778" s="248"/>
      <c r="E778" s="248"/>
      <c r="F778" s="248"/>
      <c r="G778" s="236"/>
      <c r="H778" s="236"/>
      <c r="I778" s="236"/>
      <c r="J778" s="236"/>
      <c r="K778" s="236"/>
      <c r="L778" s="236"/>
      <c r="M778" s="236"/>
      <c r="N778" s="236"/>
      <c r="O778" s="236"/>
      <c r="P778" s="236"/>
      <c r="Q778" s="236"/>
      <c r="R778" s="236"/>
      <c r="S778" s="236"/>
      <c r="T778" s="236"/>
      <c r="U778" s="236"/>
      <c r="V778" s="236"/>
      <c r="W778" s="236"/>
      <c r="X778" s="236"/>
      <c r="Y778" s="236"/>
      <c r="Z778" s="236"/>
      <c r="AA778" s="236"/>
      <c r="AB778" s="236"/>
    </row>
    <row r="779">
      <c r="A779" s="236"/>
      <c r="B779" s="236"/>
      <c r="C779" s="236"/>
      <c r="D779" s="248"/>
      <c r="E779" s="248"/>
      <c r="F779" s="248"/>
      <c r="G779" s="236"/>
      <c r="H779" s="236"/>
      <c r="I779" s="236"/>
      <c r="J779" s="236"/>
      <c r="K779" s="236"/>
      <c r="L779" s="236"/>
      <c r="M779" s="236"/>
      <c r="N779" s="236"/>
      <c r="O779" s="236"/>
      <c r="P779" s="236"/>
      <c r="Q779" s="236"/>
      <c r="R779" s="236"/>
      <c r="S779" s="236"/>
      <c r="T779" s="236"/>
      <c r="U779" s="236"/>
      <c r="V779" s="236"/>
      <c r="W779" s="236"/>
      <c r="X779" s="236"/>
      <c r="Y779" s="236"/>
      <c r="Z779" s="236"/>
      <c r="AA779" s="236"/>
      <c r="AB779" s="236"/>
    </row>
    <row r="780">
      <c r="A780" s="236"/>
      <c r="B780" s="236"/>
      <c r="C780" s="236"/>
      <c r="D780" s="248"/>
      <c r="E780" s="248"/>
      <c r="F780" s="248"/>
      <c r="G780" s="236"/>
      <c r="H780" s="236"/>
      <c r="I780" s="236"/>
      <c r="J780" s="236"/>
      <c r="K780" s="236"/>
      <c r="L780" s="236"/>
      <c r="M780" s="236"/>
      <c r="N780" s="236"/>
      <c r="O780" s="236"/>
      <c r="P780" s="236"/>
      <c r="Q780" s="236"/>
      <c r="R780" s="236"/>
      <c r="S780" s="236"/>
      <c r="T780" s="236"/>
      <c r="U780" s="236"/>
      <c r="V780" s="236"/>
      <c r="W780" s="236"/>
      <c r="X780" s="236"/>
      <c r="Y780" s="236"/>
      <c r="Z780" s="236"/>
      <c r="AA780" s="236"/>
      <c r="AB780" s="236"/>
    </row>
    <row r="781">
      <c r="A781" s="236"/>
      <c r="B781" s="236"/>
      <c r="C781" s="236"/>
      <c r="D781" s="248"/>
      <c r="E781" s="248"/>
      <c r="F781" s="248"/>
      <c r="G781" s="236"/>
      <c r="H781" s="236"/>
      <c r="I781" s="236"/>
      <c r="J781" s="236"/>
      <c r="K781" s="236"/>
      <c r="L781" s="236"/>
      <c r="M781" s="236"/>
      <c r="N781" s="236"/>
      <c r="O781" s="236"/>
      <c r="P781" s="236"/>
      <c r="Q781" s="236"/>
      <c r="R781" s="236"/>
      <c r="S781" s="236"/>
      <c r="T781" s="236"/>
      <c r="U781" s="236"/>
      <c r="V781" s="236"/>
      <c r="W781" s="236"/>
      <c r="X781" s="236"/>
      <c r="Y781" s="236"/>
      <c r="Z781" s="236"/>
      <c r="AA781" s="236"/>
      <c r="AB781" s="236"/>
    </row>
    <row r="782">
      <c r="A782" s="236"/>
      <c r="B782" s="236"/>
      <c r="C782" s="236"/>
      <c r="D782" s="248"/>
      <c r="E782" s="248"/>
      <c r="F782" s="248"/>
      <c r="G782" s="236"/>
      <c r="H782" s="236"/>
      <c r="I782" s="236"/>
      <c r="J782" s="236"/>
      <c r="K782" s="236"/>
      <c r="L782" s="236"/>
      <c r="M782" s="236"/>
      <c r="N782" s="236"/>
      <c r="O782" s="236"/>
      <c r="P782" s="236"/>
      <c r="Q782" s="236"/>
      <c r="R782" s="236"/>
      <c r="S782" s="236"/>
      <c r="T782" s="236"/>
      <c r="U782" s="236"/>
      <c r="V782" s="236"/>
      <c r="W782" s="236"/>
      <c r="X782" s="236"/>
      <c r="Y782" s="236"/>
      <c r="Z782" s="236"/>
      <c r="AA782" s="236"/>
      <c r="AB782" s="236"/>
    </row>
    <row r="783">
      <c r="A783" s="236"/>
      <c r="B783" s="236"/>
      <c r="C783" s="236"/>
      <c r="D783" s="248"/>
      <c r="E783" s="248"/>
      <c r="F783" s="248"/>
      <c r="G783" s="236"/>
      <c r="H783" s="236"/>
      <c r="I783" s="236"/>
      <c r="J783" s="236"/>
      <c r="K783" s="236"/>
      <c r="L783" s="236"/>
      <c r="M783" s="236"/>
      <c r="N783" s="236"/>
      <c r="O783" s="236"/>
      <c r="P783" s="236"/>
      <c r="Q783" s="236"/>
      <c r="R783" s="236"/>
      <c r="S783" s="236"/>
      <c r="T783" s="236"/>
      <c r="U783" s="236"/>
      <c r="V783" s="236"/>
      <c r="W783" s="236"/>
      <c r="X783" s="236"/>
      <c r="Y783" s="236"/>
      <c r="Z783" s="236"/>
      <c r="AA783" s="236"/>
      <c r="AB783" s="236"/>
    </row>
    <row r="784">
      <c r="A784" s="236"/>
      <c r="B784" s="236"/>
      <c r="C784" s="236"/>
      <c r="D784" s="248"/>
      <c r="E784" s="248"/>
      <c r="F784" s="248"/>
      <c r="G784" s="236"/>
      <c r="H784" s="236"/>
      <c r="I784" s="236"/>
      <c r="J784" s="236"/>
      <c r="K784" s="236"/>
      <c r="L784" s="236"/>
      <c r="M784" s="236"/>
      <c r="N784" s="236"/>
      <c r="O784" s="236"/>
      <c r="P784" s="236"/>
      <c r="Q784" s="236"/>
      <c r="R784" s="236"/>
      <c r="S784" s="236"/>
      <c r="T784" s="236"/>
      <c r="U784" s="236"/>
      <c r="V784" s="236"/>
      <c r="W784" s="236"/>
      <c r="X784" s="236"/>
      <c r="Y784" s="236"/>
      <c r="Z784" s="236"/>
      <c r="AA784" s="236"/>
      <c r="AB784" s="236"/>
    </row>
    <row r="785">
      <c r="A785" s="236"/>
      <c r="B785" s="236"/>
      <c r="C785" s="236"/>
      <c r="D785" s="248"/>
      <c r="E785" s="248"/>
      <c r="F785" s="248"/>
      <c r="G785" s="236"/>
      <c r="H785" s="236"/>
      <c r="I785" s="236"/>
      <c r="J785" s="236"/>
      <c r="K785" s="236"/>
      <c r="L785" s="236"/>
      <c r="M785" s="236"/>
      <c r="N785" s="236"/>
      <c r="O785" s="236"/>
      <c r="P785" s="236"/>
      <c r="Q785" s="236"/>
      <c r="R785" s="236"/>
      <c r="S785" s="236"/>
      <c r="T785" s="236"/>
      <c r="U785" s="236"/>
      <c r="V785" s="236"/>
      <c r="W785" s="236"/>
      <c r="X785" s="236"/>
      <c r="Y785" s="236"/>
      <c r="Z785" s="236"/>
      <c r="AA785" s="236"/>
      <c r="AB785" s="236"/>
    </row>
    <row r="786">
      <c r="A786" s="236"/>
      <c r="B786" s="236"/>
      <c r="C786" s="236"/>
      <c r="D786" s="248"/>
      <c r="E786" s="248"/>
      <c r="F786" s="248"/>
      <c r="G786" s="236"/>
      <c r="H786" s="236"/>
      <c r="I786" s="236"/>
      <c r="J786" s="236"/>
      <c r="K786" s="236"/>
      <c r="L786" s="236"/>
      <c r="M786" s="236"/>
      <c r="N786" s="236"/>
      <c r="O786" s="236"/>
      <c r="P786" s="236"/>
      <c r="Q786" s="236"/>
      <c r="R786" s="236"/>
      <c r="S786" s="236"/>
      <c r="T786" s="236"/>
      <c r="U786" s="236"/>
      <c r="V786" s="236"/>
      <c r="W786" s="236"/>
      <c r="X786" s="236"/>
      <c r="Y786" s="236"/>
      <c r="Z786" s="236"/>
      <c r="AA786" s="236"/>
      <c r="AB786" s="236"/>
    </row>
    <row r="787">
      <c r="A787" s="236"/>
      <c r="B787" s="236"/>
      <c r="C787" s="236"/>
      <c r="D787" s="248"/>
      <c r="E787" s="248"/>
      <c r="F787" s="248"/>
      <c r="G787" s="236"/>
      <c r="H787" s="236"/>
      <c r="I787" s="236"/>
      <c r="J787" s="236"/>
      <c r="K787" s="236"/>
      <c r="L787" s="236"/>
      <c r="M787" s="236"/>
      <c r="N787" s="236"/>
      <c r="O787" s="236"/>
      <c r="P787" s="236"/>
      <c r="Q787" s="236"/>
      <c r="R787" s="236"/>
      <c r="S787" s="236"/>
      <c r="T787" s="236"/>
      <c r="U787" s="236"/>
      <c r="V787" s="236"/>
      <c r="W787" s="236"/>
      <c r="X787" s="236"/>
      <c r="Y787" s="236"/>
      <c r="Z787" s="236"/>
      <c r="AA787" s="236"/>
      <c r="AB787" s="236"/>
    </row>
    <row r="788">
      <c r="A788" s="236"/>
      <c r="B788" s="236"/>
      <c r="C788" s="236"/>
      <c r="D788" s="248"/>
      <c r="E788" s="248"/>
      <c r="F788" s="248"/>
      <c r="G788" s="236"/>
      <c r="H788" s="236"/>
      <c r="I788" s="236"/>
      <c r="J788" s="236"/>
      <c r="K788" s="236"/>
      <c r="L788" s="236"/>
      <c r="M788" s="236"/>
      <c r="N788" s="236"/>
      <c r="O788" s="236"/>
      <c r="P788" s="236"/>
      <c r="Q788" s="236"/>
      <c r="R788" s="236"/>
      <c r="S788" s="236"/>
      <c r="T788" s="236"/>
      <c r="U788" s="236"/>
      <c r="V788" s="236"/>
      <c r="W788" s="236"/>
      <c r="X788" s="236"/>
      <c r="Y788" s="236"/>
      <c r="Z788" s="236"/>
      <c r="AA788" s="236"/>
      <c r="AB788" s="236"/>
    </row>
    <row r="789">
      <c r="A789" s="236"/>
      <c r="B789" s="236"/>
      <c r="C789" s="236"/>
      <c r="D789" s="248"/>
      <c r="E789" s="248"/>
      <c r="F789" s="248"/>
      <c r="G789" s="236"/>
      <c r="H789" s="236"/>
      <c r="I789" s="236"/>
      <c r="J789" s="236"/>
      <c r="K789" s="236"/>
      <c r="L789" s="236"/>
      <c r="M789" s="236"/>
      <c r="N789" s="236"/>
      <c r="O789" s="236"/>
      <c r="P789" s="236"/>
      <c r="Q789" s="236"/>
      <c r="R789" s="236"/>
      <c r="S789" s="236"/>
      <c r="T789" s="236"/>
      <c r="U789" s="236"/>
      <c r="V789" s="236"/>
      <c r="W789" s="236"/>
      <c r="X789" s="236"/>
      <c r="Y789" s="236"/>
      <c r="Z789" s="236"/>
      <c r="AA789" s="236"/>
      <c r="AB789" s="236"/>
    </row>
    <row r="790">
      <c r="A790" s="236"/>
      <c r="B790" s="236"/>
      <c r="C790" s="236"/>
      <c r="D790" s="248"/>
      <c r="E790" s="248"/>
      <c r="F790" s="248"/>
      <c r="G790" s="236"/>
      <c r="H790" s="236"/>
      <c r="I790" s="236"/>
      <c r="J790" s="236"/>
      <c r="K790" s="236"/>
      <c r="L790" s="236"/>
      <c r="M790" s="236"/>
      <c r="N790" s="236"/>
      <c r="O790" s="236"/>
      <c r="P790" s="236"/>
      <c r="Q790" s="236"/>
      <c r="R790" s="236"/>
      <c r="S790" s="236"/>
      <c r="T790" s="236"/>
      <c r="U790" s="236"/>
      <c r="V790" s="236"/>
      <c r="W790" s="236"/>
      <c r="X790" s="236"/>
      <c r="Y790" s="236"/>
      <c r="Z790" s="236"/>
      <c r="AA790" s="236"/>
      <c r="AB790" s="236"/>
    </row>
    <row r="791">
      <c r="A791" s="236"/>
      <c r="B791" s="236"/>
      <c r="C791" s="236"/>
      <c r="D791" s="248"/>
      <c r="E791" s="248"/>
      <c r="F791" s="248"/>
      <c r="G791" s="236"/>
      <c r="H791" s="236"/>
      <c r="I791" s="236"/>
      <c r="J791" s="236"/>
      <c r="K791" s="236"/>
      <c r="L791" s="236"/>
      <c r="M791" s="236"/>
      <c r="N791" s="236"/>
      <c r="O791" s="236"/>
      <c r="P791" s="236"/>
      <c r="Q791" s="236"/>
      <c r="R791" s="236"/>
      <c r="S791" s="236"/>
      <c r="T791" s="236"/>
      <c r="U791" s="236"/>
      <c r="V791" s="236"/>
      <c r="W791" s="236"/>
      <c r="X791" s="236"/>
      <c r="Y791" s="236"/>
      <c r="Z791" s="236"/>
      <c r="AA791" s="236"/>
      <c r="AB791" s="236"/>
    </row>
    <row r="792">
      <c r="A792" s="236"/>
      <c r="B792" s="236"/>
      <c r="C792" s="236"/>
      <c r="D792" s="248"/>
      <c r="E792" s="248"/>
      <c r="F792" s="248"/>
      <c r="G792" s="236"/>
      <c r="H792" s="236"/>
      <c r="I792" s="236"/>
      <c r="J792" s="236"/>
      <c r="K792" s="236"/>
      <c r="L792" s="236"/>
      <c r="M792" s="236"/>
      <c r="N792" s="236"/>
      <c r="O792" s="236"/>
      <c r="P792" s="236"/>
      <c r="Q792" s="236"/>
      <c r="R792" s="236"/>
      <c r="S792" s="236"/>
      <c r="T792" s="236"/>
      <c r="U792" s="236"/>
      <c r="V792" s="236"/>
      <c r="W792" s="236"/>
      <c r="X792" s="236"/>
      <c r="Y792" s="236"/>
      <c r="Z792" s="236"/>
      <c r="AA792" s="236"/>
      <c r="AB792" s="236"/>
    </row>
    <row r="793">
      <c r="A793" s="236"/>
      <c r="B793" s="236"/>
      <c r="C793" s="236"/>
      <c r="D793" s="248"/>
      <c r="E793" s="248"/>
      <c r="F793" s="248"/>
      <c r="G793" s="236"/>
      <c r="H793" s="236"/>
      <c r="I793" s="236"/>
      <c r="J793" s="236"/>
      <c r="K793" s="236"/>
      <c r="L793" s="236"/>
      <c r="M793" s="236"/>
      <c r="N793" s="236"/>
      <c r="O793" s="236"/>
      <c r="P793" s="236"/>
      <c r="Q793" s="236"/>
      <c r="R793" s="236"/>
      <c r="S793" s="236"/>
      <c r="T793" s="236"/>
      <c r="U793" s="236"/>
      <c r="V793" s="236"/>
      <c r="W793" s="236"/>
      <c r="X793" s="236"/>
      <c r="Y793" s="236"/>
      <c r="Z793" s="236"/>
      <c r="AA793" s="236"/>
      <c r="AB793" s="236"/>
    </row>
    <row r="794">
      <c r="A794" s="236"/>
      <c r="B794" s="236"/>
      <c r="C794" s="236"/>
      <c r="D794" s="248"/>
      <c r="E794" s="248"/>
      <c r="F794" s="248"/>
      <c r="G794" s="236"/>
      <c r="H794" s="236"/>
      <c r="I794" s="236"/>
      <c r="J794" s="236"/>
      <c r="K794" s="236"/>
      <c r="L794" s="236"/>
      <c r="M794" s="236"/>
      <c r="N794" s="236"/>
      <c r="O794" s="236"/>
      <c r="P794" s="236"/>
      <c r="Q794" s="236"/>
      <c r="R794" s="236"/>
      <c r="S794" s="236"/>
      <c r="T794" s="236"/>
      <c r="U794" s="236"/>
      <c r="V794" s="236"/>
      <c r="W794" s="236"/>
      <c r="X794" s="236"/>
      <c r="Y794" s="236"/>
      <c r="Z794" s="236"/>
      <c r="AA794" s="236"/>
      <c r="AB794" s="236"/>
    </row>
    <row r="795">
      <c r="A795" s="236"/>
      <c r="B795" s="236"/>
      <c r="C795" s="236"/>
      <c r="D795" s="248"/>
      <c r="E795" s="248"/>
      <c r="F795" s="248"/>
      <c r="G795" s="236"/>
      <c r="H795" s="236"/>
      <c r="I795" s="236"/>
      <c r="J795" s="236"/>
      <c r="K795" s="236"/>
      <c r="L795" s="236"/>
      <c r="M795" s="236"/>
      <c r="N795" s="236"/>
      <c r="O795" s="236"/>
      <c r="P795" s="236"/>
      <c r="Q795" s="236"/>
      <c r="R795" s="236"/>
      <c r="S795" s="236"/>
      <c r="T795" s="236"/>
      <c r="U795" s="236"/>
      <c r="V795" s="236"/>
      <c r="W795" s="236"/>
      <c r="X795" s="236"/>
      <c r="Y795" s="236"/>
      <c r="Z795" s="236"/>
      <c r="AA795" s="236"/>
      <c r="AB795" s="236"/>
    </row>
    <row r="796">
      <c r="A796" s="236"/>
      <c r="B796" s="236"/>
      <c r="C796" s="236"/>
      <c r="D796" s="248"/>
      <c r="E796" s="248"/>
      <c r="F796" s="248"/>
      <c r="G796" s="236"/>
      <c r="H796" s="236"/>
      <c r="I796" s="236"/>
      <c r="J796" s="236"/>
      <c r="K796" s="236"/>
      <c r="L796" s="236"/>
      <c r="M796" s="236"/>
      <c r="N796" s="236"/>
      <c r="O796" s="236"/>
      <c r="P796" s="236"/>
      <c r="Q796" s="236"/>
      <c r="R796" s="236"/>
      <c r="S796" s="236"/>
      <c r="T796" s="236"/>
      <c r="U796" s="236"/>
      <c r="V796" s="236"/>
      <c r="W796" s="236"/>
      <c r="X796" s="236"/>
      <c r="Y796" s="236"/>
      <c r="Z796" s="236"/>
      <c r="AA796" s="236"/>
      <c r="AB796" s="236"/>
    </row>
    <row r="797">
      <c r="A797" s="236"/>
      <c r="B797" s="236"/>
      <c r="C797" s="236"/>
      <c r="D797" s="248"/>
      <c r="E797" s="248"/>
      <c r="F797" s="248"/>
      <c r="G797" s="236"/>
      <c r="H797" s="236"/>
      <c r="I797" s="236"/>
      <c r="J797" s="236"/>
      <c r="K797" s="236"/>
      <c r="L797" s="236"/>
      <c r="M797" s="236"/>
      <c r="N797" s="236"/>
      <c r="O797" s="236"/>
      <c r="P797" s="236"/>
      <c r="Q797" s="236"/>
      <c r="R797" s="236"/>
      <c r="S797" s="236"/>
      <c r="T797" s="236"/>
      <c r="U797" s="236"/>
      <c r="V797" s="236"/>
      <c r="W797" s="236"/>
      <c r="X797" s="236"/>
      <c r="Y797" s="236"/>
      <c r="Z797" s="236"/>
      <c r="AA797" s="236"/>
      <c r="AB797" s="236"/>
    </row>
    <row r="798">
      <c r="A798" s="236"/>
      <c r="B798" s="236"/>
      <c r="C798" s="236"/>
      <c r="D798" s="248"/>
      <c r="E798" s="248"/>
      <c r="F798" s="248"/>
      <c r="G798" s="236"/>
      <c r="H798" s="236"/>
      <c r="I798" s="236"/>
      <c r="J798" s="236"/>
      <c r="K798" s="236"/>
      <c r="L798" s="236"/>
      <c r="M798" s="236"/>
      <c r="N798" s="236"/>
      <c r="O798" s="236"/>
      <c r="P798" s="236"/>
      <c r="Q798" s="236"/>
      <c r="R798" s="236"/>
      <c r="S798" s="236"/>
      <c r="T798" s="236"/>
      <c r="U798" s="236"/>
      <c r="V798" s="236"/>
      <c r="W798" s="236"/>
      <c r="X798" s="236"/>
      <c r="Y798" s="236"/>
      <c r="Z798" s="236"/>
      <c r="AA798" s="236"/>
      <c r="AB798" s="236"/>
    </row>
    <row r="799">
      <c r="A799" s="236"/>
      <c r="B799" s="236"/>
      <c r="C799" s="236"/>
      <c r="D799" s="248"/>
      <c r="E799" s="248"/>
      <c r="F799" s="248"/>
      <c r="G799" s="236"/>
      <c r="H799" s="236"/>
      <c r="I799" s="236"/>
      <c r="J799" s="236"/>
      <c r="K799" s="236"/>
      <c r="L799" s="236"/>
      <c r="M799" s="236"/>
      <c r="N799" s="236"/>
      <c r="O799" s="236"/>
      <c r="P799" s="236"/>
      <c r="Q799" s="236"/>
      <c r="R799" s="236"/>
      <c r="S799" s="236"/>
      <c r="T799" s="236"/>
      <c r="U799" s="236"/>
      <c r="V799" s="236"/>
      <c r="W799" s="236"/>
      <c r="X799" s="236"/>
      <c r="Y799" s="236"/>
      <c r="Z799" s="236"/>
      <c r="AA799" s="236"/>
      <c r="AB799" s="236"/>
    </row>
    <row r="800">
      <c r="A800" s="236"/>
      <c r="B800" s="236"/>
      <c r="C800" s="236"/>
      <c r="D800" s="248"/>
      <c r="E800" s="248"/>
      <c r="F800" s="248"/>
      <c r="G800" s="236"/>
      <c r="H800" s="236"/>
      <c r="I800" s="236"/>
      <c r="J800" s="236"/>
      <c r="K800" s="236"/>
      <c r="L800" s="236"/>
      <c r="M800" s="236"/>
      <c r="N800" s="236"/>
      <c r="O800" s="236"/>
      <c r="P800" s="236"/>
      <c r="Q800" s="236"/>
      <c r="R800" s="236"/>
      <c r="S800" s="236"/>
      <c r="T800" s="236"/>
      <c r="U800" s="236"/>
      <c r="V800" s="236"/>
      <c r="W800" s="236"/>
      <c r="X800" s="236"/>
      <c r="Y800" s="236"/>
      <c r="Z800" s="236"/>
      <c r="AA800" s="236"/>
      <c r="AB800" s="236"/>
    </row>
    <row r="801">
      <c r="A801" s="236"/>
      <c r="B801" s="236"/>
      <c r="C801" s="236"/>
      <c r="D801" s="248"/>
      <c r="E801" s="248"/>
      <c r="F801" s="248"/>
      <c r="G801" s="236"/>
      <c r="H801" s="236"/>
      <c r="I801" s="236"/>
      <c r="J801" s="236"/>
      <c r="K801" s="236"/>
      <c r="L801" s="236"/>
      <c r="M801" s="236"/>
      <c r="N801" s="236"/>
      <c r="O801" s="236"/>
      <c r="P801" s="236"/>
      <c r="Q801" s="236"/>
      <c r="R801" s="236"/>
      <c r="S801" s="236"/>
      <c r="T801" s="236"/>
      <c r="U801" s="236"/>
      <c r="V801" s="236"/>
      <c r="W801" s="236"/>
      <c r="X801" s="236"/>
      <c r="Y801" s="236"/>
      <c r="Z801" s="236"/>
      <c r="AA801" s="236"/>
      <c r="AB801" s="236"/>
    </row>
    <row r="802">
      <c r="A802" s="236"/>
      <c r="B802" s="236"/>
      <c r="C802" s="236"/>
      <c r="D802" s="248"/>
      <c r="E802" s="248"/>
      <c r="F802" s="248"/>
      <c r="G802" s="236"/>
      <c r="H802" s="236"/>
      <c r="I802" s="236"/>
      <c r="J802" s="236"/>
      <c r="K802" s="236"/>
      <c r="L802" s="236"/>
      <c r="M802" s="236"/>
      <c r="N802" s="236"/>
      <c r="O802" s="236"/>
      <c r="P802" s="236"/>
      <c r="Q802" s="236"/>
      <c r="R802" s="236"/>
      <c r="S802" s="236"/>
      <c r="T802" s="236"/>
      <c r="U802" s="236"/>
      <c r="V802" s="236"/>
      <c r="W802" s="236"/>
      <c r="X802" s="236"/>
      <c r="Y802" s="236"/>
      <c r="Z802" s="236"/>
      <c r="AA802" s="236"/>
      <c r="AB802" s="236"/>
    </row>
    <row r="803">
      <c r="A803" s="236"/>
      <c r="B803" s="236"/>
      <c r="C803" s="236"/>
      <c r="D803" s="248"/>
      <c r="E803" s="248"/>
      <c r="F803" s="248"/>
      <c r="G803" s="236"/>
      <c r="H803" s="236"/>
      <c r="I803" s="236"/>
      <c r="J803" s="236"/>
      <c r="K803" s="236"/>
      <c r="L803" s="236"/>
      <c r="M803" s="236"/>
      <c r="N803" s="236"/>
      <c r="O803" s="236"/>
      <c r="P803" s="236"/>
      <c r="Q803" s="236"/>
      <c r="R803" s="236"/>
      <c r="S803" s="236"/>
      <c r="T803" s="236"/>
      <c r="U803" s="236"/>
      <c r="V803" s="236"/>
      <c r="W803" s="236"/>
      <c r="X803" s="236"/>
      <c r="Y803" s="236"/>
      <c r="Z803" s="236"/>
      <c r="AA803" s="236"/>
      <c r="AB803" s="236"/>
    </row>
    <row r="804">
      <c r="A804" s="236"/>
      <c r="B804" s="236"/>
      <c r="C804" s="236"/>
      <c r="D804" s="248"/>
      <c r="E804" s="248"/>
      <c r="F804" s="248"/>
      <c r="G804" s="236"/>
      <c r="H804" s="236"/>
      <c r="I804" s="236"/>
      <c r="J804" s="236"/>
      <c r="K804" s="236"/>
      <c r="L804" s="236"/>
      <c r="M804" s="236"/>
      <c r="N804" s="236"/>
      <c r="O804" s="236"/>
      <c r="P804" s="236"/>
      <c r="Q804" s="236"/>
      <c r="R804" s="236"/>
      <c r="S804" s="236"/>
      <c r="T804" s="236"/>
      <c r="U804" s="236"/>
      <c r="V804" s="236"/>
      <c r="W804" s="236"/>
      <c r="X804" s="236"/>
      <c r="Y804" s="236"/>
      <c r="Z804" s="236"/>
      <c r="AA804" s="236"/>
      <c r="AB804" s="236"/>
    </row>
    <row r="805">
      <c r="A805" s="236"/>
      <c r="B805" s="236"/>
      <c r="C805" s="236"/>
      <c r="D805" s="248"/>
      <c r="E805" s="248"/>
      <c r="F805" s="248"/>
      <c r="G805" s="236"/>
      <c r="H805" s="236"/>
      <c r="I805" s="236"/>
      <c r="J805" s="236"/>
      <c r="K805" s="236"/>
      <c r="L805" s="236"/>
      <c r="M805" s="236"/>
      <c r="N805" s="236"/>
      <c r="O805" s="236"/>
      <c r="P805" s="236"/>
      <c r="Q805" s="236"/>
      <c r="R805" s="236"/>
      <c r="S805" s="236"/>
      <c r="T805" s="236"/>
      <c r="U805" s="236"/>
      <c r="V805" s="236"/>
      <c r="W805" s="236"/>
      <c r="X805" s="236"/>
      <c r="Y805" s="236"/>
      <c r="Z805" s="236"/>
      <c r="AA805" s="236"/>
      <c r="AB805" s="236"/>
    </row>
    <row r="806">
      <c r="A806" s="236"/>
      <c r="B806" s="236"/>
      <c r="C806" s="236"/>
      <c r="D806" s="248"/>
      <c r="E806" s="248"/>
      <c r="F806" s="248"/>
      <c r="G806" s="236"/>
      <c r="H806" s="236"/>
      <c r="I806" s="236"/>
      <c r="J806" s="236"/>
      <c r="K806" s="236"/>
      <c r="L806" s="236"/>
      <c r="M806" s="236"/>
      <c r="N806" s="236"/>
      <c r="O806" s="236"/>
      <c r="P806" s="236"/>
      <c r="Q806" s="236"/>
      <c r="R806" s="236"/>
      <c r="S806" s="236"/>
      <c r="T806" s="236"/>
      <c r="U806" s="236"/>
      <c r="V806" s="236"/>
      <c r="W806" s="236"/>
      <c r="X806" s="236"/>
      <c r="Y806" s="236"/>
      <c r="Z806" s="236"/>
      <c r="AA806" s="236"/>
      <c r="AB806" s="236"/>
    </row>
    <row r="807">
      <c r="A807" s="236"/>
      <c r="B807" s="236"/>
      <c r="C807" s="236"/>
      <c r="D807" s="248"/>
      <c r="E807" s="248"/>
      <c r="F807" s="248"/>
      <c r="G807" s="236"/>
      <c r="H807" s="236"/>
      <c r="I807" s="236"/>
      <c r="J807" s="236"/>
      <c r="K807" s="236"/>
      <c r="L807" s="236"/>
      <c r="M807" s="236"/>
      <c r="N807" s="236"/>
      <c r="O807" s="236"/>
      <c r="P807" s="236"/>
      <c r="Q807" s="236"/>
      <c r="R807" s="236"/>
      <c r="S807" s="236"/>
      <c r="T807" s="236"/>
      <c r="U807" s="236"/>
      <c r="V807" s="236"/>
      <c r="W807" s="236"/>
      <c r="X807" s="236"/>
      <c r="Y807" s="236"/>
      <c r="Z807" s="236"/>
      <c r="AA807" s="236"/>
      <c r="AB807" s="236"/>
    </row>
    <row r="808">
      <c r="A808" s="236"/>
      <c r="B808" s="236"/>
      <c r="C808" s="236"/>
      <c r="D808" s="248"/>
      <c r="E808" s="248"/>
      <c r="F808" s="248"/>
      <c r="G808" s="236"/>
      <c r="H808" s="236"/>
      <c r="I808" s="236"/>
      <c r="J808" s="236"/>
      <c r="K808" s="236"/>
      <c r="L808" s="236"/>
      <c r="M808" s="236"/>
      <c r="N808" s="236"/>
      <c r="O808" s="236"/>
      <c r="P808" s="236"/>
      <c r="Q808" s="236"/>
      <c r="R808" s="236"/>
      <c r="S808" s="236"/>
      <c r="T808" s="236"/>
      <c r="U808" s="236"/>
      <c r="V808" s="236"/>
      <c r="W808" s="236"/>
      <c r="X808" s="236"/>
      <c r="Y808" s="236"/>
      <c r="Z808" s="236"/>
      <c r="AA808" s="236"/>
      <c r="AB808" s="236"/>
    </row>
    <row r="809">
      <c r="A809" s="236"/>
      <c r="B809" s="236"/>
      <c r="C809" s="236"/>
      <c r="D809" s="248"/>
      <c r="E809" s="248"/>
      <c r="F809" s="248"/>
      <c r="G809" s="236"/>
      <c r="H809" s="236"/>
      <c r="I809" s="236"/>
      <c r="J809" s="236"/>
      <c r="K809" s="236"/>
      <c r="L809" s="236"/>
      <c r="M809" s="236"/>
      <c r="N809" s="236"/>
      <c r="O809" s="236"/>
      <c r="P809" s="236"/>
      <c r="Q809" s="236"/>
      <c r="R809" s="236"/>
      <c r="S809" s="236"/>
      <c r="T809" s="236"/>
      <c r="U809" s="236"/>
      <c r="V809" s="236"/>
      <c r="W809" s="236"/>
      <c r="X809" s="236"/>
      <c r="Y809" s="236"/>
      <c r="Z809" s="236"/>
      <c r="AA809" s="236"/>
      <c r="AB809" s="236"/>
    </row>
    <row r="810">
      <c r="A810" s="236"/>
      <c r="B810" s="236"/>
      <c r="C810" s="236"/>
      <c r="D810" s="248"/>
      <c r="E810" s="248"/>
      <c r="F810" s="248"/>
      <c r="G810" s="236"/>
      <c r="H810" s="236"/>
      <c r="I810" s="236"/>
      <c r="J810" s="236"/>
      <c r="K810" s="236"/>
      <c r="L810" s="236"/>
      <c r="M810" s="236"/>
      <c r="N810" s="236"/>
      <c r="O810" s="236"/>
      <c r="P810" s="236"/>
      <c r="Q810" s="236"/>
      <c r="R810" s="236"/>
      <c r="S810" s="236"/>
      <c r="T810" s="236"/>
      <c r="U810" s="236"/>
      <c r="V810" s="236"/>
      <c r="W810" s="236"/>
      <c r="X810" s="236"/>
      <c r="Y810" s="236"/>
      <c r="Z810" s="236"/>
      <c r="AA810" s="236"/>
      <c r="AB810" s="236"/>
    </row>
    <row r="811">
      <c r="A811" s="236"/>
      <c r="B811" s="236"/>
      <c r="C811" s="236"/>
      <c r="D811" s="248"/>
      <c r="E811" s="248"/>
      <c r="F811" s="248"/>
      <c r="G811" s="236"/>
      <c r="H811" s="236"/>
      <c r="I811" s="236"/>
      <c r="J811" s="236"/>
      <c r="K811" s="236"/>
      <c r="L811" s="236"/>
      <c r="M811" s="236"/>
      <c r="N811" s="236"/>
      <c r="O811" s="236"/>
      <c r="P811" s="236"/>
      <c r="Q811" s="236"/>
      <c r="R811" s="236"/>
      <c r="S811" s="236"/>
      <c r="T811" s="236"/>
      <c r="U811" s="236"/>
      <c r="V811" s="236"/>
      <c r="W811" s="236"/>
      <c r="X811" s="236"/>
      <c r="Y811" s="236"/>
      <c r="Z811" s="236"/>
      <c r="AA811" s="236"/>
      <c r="AB811" s="236"/>
    </row>
    <row r="812">
      <c r="A812" s="236"/>
      <c r="B812" s="236"/>
      <c r="C812" s="236"/>
      <c r="D812" s="248"/>
      <c r="E812" s="248"/>
      <c r="F812" s="248"/>
      <c r="G812" s="236"/>
      <c r="H812" s="236"/>
      <c r="I812" s="236"/>
      <c r="J812" s="236"/>
      <c r="K812" s="236"/>
      <c r="L812" s="236"/>
      <c r="M812" s="236"/>
      <c r="N812" s="236"/>
      <c r="O812" s="236"/>
      <c r="P812" s="236"/>
      <c r="Q812" s="236"/>
      <c r="R812" s="236"/>
      <c r="S812" s="236"/>
      <c r="T812" s="236"/>
      <c r="U812" s="236"/>
      <c r="V812" s="236"/>
      <c r="W812" s="236"/>
      <c r="X812" s="236"/>
      <c r="Y812" s="236"/>
      <c r="Z812" s="236"/>
      <c r="AA812" s="236"/>
      <c r="AB812" s="236"/>
    </row>
    <row r="813">
      <c r="A813" s="236"/>
      <c r="B813" s="236"/>
      <c r="C813" s="236"/>
      <c r="D813" s="248"/>
      <c r="E813" s="248"/>
      <c r="F813" s="248"/>
      <c r="G813" s="236"/>
      <c r="H813" s="236"/>
      <c r="I813" s="236"/>
      <c r="J813" s="236"/>
      <c r="K813" s="236"/>
      <c r="L813" s="236"/>
      <c r="M813" s="236"/>
      <c r="N813" s="236"/>
      <c r="O813" s="236"/>
      <c r="P813" s="236"/>
      <c r="Q813" s="236"/>
      <c r="R813" s="236"/>
      <c r="S813" s="236"/>
      <c r="T813" s="236"/>
      <c r="U813" s="236"/>
      <c r="V813" s="236"/>
      <c r="W813" s="236"/>
      <c r="X813" s="236"/>
      <c r="Y813" s="236"/>
      <c r="Z813" s="236"/>
      <c r="AA813" s="236"/>
      <c r="AB813" s="236"/>
    </row>
    <row r="814">
      <c r="A814" s="236"/>
      <c r="B814" s="236"/>
      <c r="C814" s="236"/>
      <c r="D814" s="248"/>
      <c r="E814" s="248"/>
      <c r="F814" s="248"/>
      <c r="G814" s="236"/>
      <c r="H814" s="236"/>
      <c r="I814" s="236"/>
      <c r="J814" s="236"/>
      <c r="K814" s="236"/>
      <c r="L814" s="236"/>
      <c r="M814" s="236"/>
      <c r="N814" s="236"/>
      <c r="O814" s="236"/>
      <c r="P814" s="236"/>
      <c r="Q814" s="236"/>
      <c r="R814" s="236"/>
      <c r="S814" s="236"/>
      <c r="T814" s="236"/>
      <c r="U814" s="236"/>
      <c r="V814" s="236"/>
      <c r="W814" s="236"/>
      <c r="X814" s="236"/>
      <c r="Y814" s="236"/>
      <c r="Z814" s="236"/>
      <c r="AA814" s="236"/>
      <c r="AB814" s="236"/>
    </row>
    <row r="815">
      <c r="A815" s="236"/>
      <c r="B815" s="236"/>
      <c r="C815" s="236"/>
      <c r="D815" s="248"/>
      <c r="E815" s="248"/>
      <c r="F815" s="248"/>
      <c r="G815" s="236"/>
      <c r="H815" s="236"/>
      <c r="I815" s="236"/>
      <c r="J815" s="236"/>
      <c r="K815" s="236"/>
      <c r="L815" s="236"/>
      <c r="M815" s="236"/>
      <c r="N815" s="236"/>
      <c r="O815" s="236"/>
      <c r="P815" s="236"/>
      <c r="Q815" s="236"/>
      <c r="R815" s="236"/>
      <c r="S815" s="236"/>
      <c r="T815" s="236"/>
      <c r="U815" s="236"/>
      <c r="V815" s="236"/>
      <c r="W815" s="236"/>
      <c r="X815" s="236"/>
      <c r="Y815" s="236"/>
      <c r="Z815" s="236"/>
      <c r="AA815" s="236"/>
      <c r="AB815" s="236"/>
    </row>
    <row r="816">
      <c r="A816" s="236"/>
      <c r="B816" s="236"/>
      <c r="C816" s="236"/>
      <c r="D816" s="248"/>
      <c r="E816" s="248"/>
      <c r="F816" s="248"/>
      <c r="G816" s="236"/>
      <c r="H816" s="236"/>
      <c r="I816" s="236"/>
      <c r="J816" s="236"/>
      <c r="K816" s="236"/>
      <c r="L816" s="236"/>
      <c r="M816" s="236"/>
      <c r="N816" s="236"/>
      <c r="O816" s="236"/>
      <c r="P816" s="236"/>
      <c r="Q816" s="236"/>
      <c r="R816" s="236"/>
      <c r="S816" s="236"/>
      <c r="T816" s="236"/>
      <c r="U816" s="236"/>
      <c r="V816" s="236"/>
      <c r="W816" s="236"/>
      <c r="X816" s="236"/>
      <c r="Y816" s="236"/>
      <c r="Z816" s="236"/>
      <c r="AA816" s="236"/>
      <c r="AB816" s="236"/>
    </row>
    <row r="817">
      <c r="A817" s="236"/>
      <c r="B817" s="236"/>
      <c r="C817" s="236"/>
      <c r="D817" s="248"/>
      <c r="E817" s="248"/>
      <c r="F817" s="248"/>
      <c r="G817" s="236"/>
      <c r="H817" s="236"/>
      <c r="I817" s="236"/>
      <c r="J817" s="236"/>
      <c r="K817" s="236"/>
      <c r="L817" s="236"/>
      <c r="M817" s="236"/>
      <c r="N817" s="236"/>
      <c r="O817" s="236"/>
      <c r="P817" s="236"/>
      <c r="Q817" s="236"/>
      <c r="R817" s="236"/>
      <c r="S817" s="236"/>
      <c r="T817" s="236"/>
      <c r="U817" s="236"/>
      <c r="V817" s="236"/>
      <c r="W817" s="236"/>
      <c r="X817" s="236"/>
      <c r="Y817" s="236"/>
      <c r="Z817" s="236"/>
      <c r="AA817" s="236"/>
      <c r="AB817" s="236"/>
    </row>
    <row r="818">
      <c r="A818" s="236"/>
      <c r="B818" s="236"/>
      <c r="C818" s="236"/>
      <c r="D818" s="248"/>
      <c r="E818" s="248"/>
      <c r="F818" s="248"/>
      <c r="G818" s="236"/>
      <c r="H818" s="236"/>
      <c r="I818" s="236"/>
      <c r="J818" s="236"/>
      <c r="K818" s="236"/>
      <c r="L818" s="236"/>
      <c r="M818" s="236"/>
      <c r="N818" s="236"/>
      <c r="O818" s="236"/>
      <c r="P818" s="236"/>
      <c r="Q818" s="236"/>
      <c r="R818" s="236"/>
      <c r="S818" s="236"/>
      <c r="T818" s="236"/>
      <c r="U818" s="236"/>
      <c r="V818" s="236"/>
      <c r="W818" s="236"/>
      <c r="X818" s="236"/>
      <c r="Y818" s="236"/>
      <c r="Z818" s="236"/>
      <c r="AA818" s="236"/>
      <c r="AB818" s="236"/>
    </row>
    <row r="819">
      <c r="A819" s="236"/>
      <c r="B819" s="236"/>
      <c r="C819" s="236"/>
      <c r="D819" s="248"/>
      <c r="E819" s="248"/>
      <c r="F819" s="248"/>
      <c r="G819" s="236"/>
      <c r="H819" s="236"/>
      <c r="I819" s="236"/>
      <c r="J819" s="236"/>
      <c r="K819" s="236"/>
      <c r="L819" s="236"/>
      <c r="M819" s="236"/>
      <c r="N819" s="236"/>
      <c r="O819" s="236"/>
      <c r="P819" s="236"/>
      <c r="Q819" s="236"/>
      <c r="R819" s="236"/>
      <c r="S819" s="236"/>
      <c r="T819" s="236"/>
      <c r="U819" s="236"/>
      <c r="V819" s="236"/>
      <c r="W819" s="236"/>
      <c r="X819" s="236"/>
      <c r="Y819" s="236"/>
      <c r="Z819" s="236"/>
      <c r="AA819" s="236"/>
      <c r="AB819" s="236"/>
    </row>
    <row r="820">
      <c r="A820" s="236"/>
      <c r="B820" s="236"/>
      <c r="C820" s="236"/>
      <c r="D820" s="248"/>
      <c r="E820" s="248"/>
      <c r="F820" s="248"/>
      <c r="G820" s="236"/>
      <c r="H820" s="236"/>
      <c r="I820" s="236"/>
      <c r="J820" s="236"/>
      <c r="K820" s="236"/>
      <c r="L820" s="236"/>
      <c r="M820" s="236"/>
      <c r="N820" s="236"/>
      <c r="O820" s="236"/>
      <c r="P820" s="236"/>
      <c r="Q820" s="236"/>
      <c r="R820" s="236"/>
      <c r="S820" s="236"/>
      <c r="T820" s="236"/>
      <c r="U820" s="236"/>
      <c r="V820" s="236"/>
      <c r="W820" s="236"/>
      <c r="X820" s="236"/>
      <c r="Y820" s="236"/>
      <c r="Z820" s="236"/>
      <c r="AA820" s="236"/>
      <c r="AB820" s="236"/>
    </row>
    <row r="821">
      <c r="A821" s="236"/>
      <c r="B821" s="236"/>
      <c r="C821" s="236"/>
      <c r="D821" s="248"/>
      <c r="E821" s="248"/>
      <c r="F821" s="248"/>
      <c r="G821" s="236"/>
      <c r="H821" s="236"/>
      <c r="I821" s="236"/>
      <c r="J821" s="236"/>
      <c r="K821" s="236"/>
      <c r="L821" s="236"/>
      <c r="M821" s="236"/>
      <c r="N821" s="236"/>
      <c r="O821" s="236"/>
      <c r="P821" s="236"/>
      <c r="Q821" s="236"/>
      <c r="R821" s="236"/>
      <c r="S821" s="236"/>
      <c r="T821" s="236"/>
      <c r="U821" s="236"/>
      <c r="V821" s="236"/>
      <c r="W821" s="236"/>
      <c r="X821" s="236"/>
      <c r="Y821" s="236"/>
      <c r="Z821" s="236"/>
      <c r="AA821" s="236"/>
      <c r="AB821" s="236"/>
    </row>
    <row r="822">
      <c r="A822" s="236"/>
      <c r="B822" s="236"/>
      <c r="C822" s="236"/>
      <c r="D822" s="248"/>
      <c r="E822" s="248"/>
      <c r="F822" s="248"/>
      <c r="G822" s="236"/>
      <c r="H822" s="236"/>
      <c r="I822" s="236"/>
      <c r="J822" s="236"/>
      <c r="K822" s="236"/>
      <c r="L822" s="236"/>
      <c r="M822" s="236"/>
      <c r="N822" s="236"/>
      <c r="O822" s="236"/>
      <c r="P822" s="236"/>
      <c r="Q822" s="236"/>
      <c r="R822" s="236"/>
      <c r="S822" s="236"/>
      <c r="T822" s="236"/>
      <c r="U822" s="236"/>
      <c r="V822" s="236"/>
      <c r="W822" s="236"/>
      <c r="X822" s="236"/>
      <c r="Y822" s="236"/>
      <c r="Z822" s="236"/>
      <c r="AA822" s="236"/>
      <c r="AB822" s="236"/>
    </row>
    <row r="823">
      <c r="A823" s="236"/>
      <c r="B823" s="236"/>
      <c r="C823" s="236"/>
      <c r="D823" s="248"/>
      <c r="E823" s="248"/>
      <c r="F823" s="248"/>
      <c r="G823" s="236"/>
      <c r="H823" s="236"/>
      <c r="I823" s="236"/>
      <c r="J823" s="236"/>
      <c r="K823" s="236"/>
      <c r="L823" s="236"/>
      <c r="M823" s="236"/>
      <c r="N823" s="236"/>
      <c r="O823" s="236"/>
      <c r="P823" s="236"/>
      <c r="Q823" s="236"/>
      <c r="R823" s="236"/>
      <c r="S823" s="236"/>
      <c r="T823" s="236"/>
      <c r="U823" s="236"/>
      <c r="V823" s="236"/>
      <c r="W823" s="236"/>
      <c r="X823" s="236"/>
      <c r="Y823" s="236"/>
      <c r="Z823" s="236"/>
      <c r="AA823" s="236"/>
      <c r="AB823" s="236"/>
    </row>
    <row r="824">
      <c r="A824" s="236"/>
      <c r="B824" s="236"/>
      <c r="C824" s="236"/>
      <c r="D824" s="248"/>
      <c r="E824" s="248"/>
      <c r="F824" s="248"/>
      <c r="G824" s="236"/>
      <c r="H824" s="236"/>
      <c r="I824" s="236"/>
      <c r="J824" s="236"/>
      <c r="K824" s="236"/>
      <c r="L824" s="236"/>
      <c r="M824" s="236"/>
      <c r="N824" s="236"/>
      <c r="O824" s="236"/>
      <c r="P824" s="236"/>
      <c r="Q824" s="236"/>
      <c r="R824" s="236"/>
      <c r="S824" s="236"/>
      <c r="T824" s="236"/>
      <c r="U824" s="236"/>
      <c r="V824" s="236"/>
      <c r="W824" s="236"/>
      <c r="X824" s="236"/>
      <c r="Y824" s="236"/>
      <c r="Z824" s="236"/>
      <c r="AA824" s="236"/>
      <c r="AB824" s="236"/>
    </row>
    <row r="825">
      <c r="A825" s="236"/>
      <c r="B825" s="236"/>
      <c r="C825" s="236"/>
      <c r="D825" s="248"/>
      <c r="E825" s="248"/>
      <c r="F825" s="248"/>
      <c r="G825" s="236"/>
      <c r="H825" s="236"/>
      <c r="I825" s="236"/>
      <c r="J825" s="236"/>
      <c r="K825" s="236"/>
      <c r="L825" s="236"/>
      <c r="M825" s="236"/>
      <c r="N825" s="236"/>
      <c r="O825" s="236"/>
      <c r="P825" s="236"/>
      <c r="Q825" s="236"/>
      <c r="R825" s="236"/>
      <c r="S825" s="236"/>
      <c r="T825" s="236"/>
      <c r="U825" s="236"/>
      <c r="V825" s="236"/>
      <c r="W825" s="236"/>
      <c r="X825" s="236"/>
      <c r="Y825" s="236"/>
      <c r="Z825" s="236"/>
      <c r="AA825" s="236"/>
      <c r="AB825" s="236"/>
    </row>
    <row r="826">
      <c r="A826" s="236"/>
      <c r="B826" s="236"/>
      <c r="C826" s="236"/>
      <c r="D826" s="248"/>
      <c r="E826" s="248"/>
      <c r="F826" s="248"/>
      <c r="G826" s="236"/>
      <c r="H826" s="236"/>
      <c r="I826" s="236"/>
      <c r="J826" s="236"/>
      <c r="K826" s="236"/>
      <c r="L826" s="236"/>
      <c r="M826" s="236"/>
      <c r="N826" s="236"/>
      <c r="O826" s="236"/>
      <c r="P826" s="236"/>
      <c r="Q826" s="236"/>
      <c r="R826" s="236"/>
      <c r="S826" s="236"/>
      <c r="T826" s="236"/>
      <c r="U826" s="236"/>
      <c r="V826" s="236"/>
      <c r="W826" s="236"/>
      <c r="X826" s="236"/>
      <c r="Y826" s="236"/>
      <c r="Z826" s="236"/>
      <c r="AA826" s="236"/>
      <c r="AB826" s="236"/>
    </row>
    <row r="827">
      <c r="A827" s="236"/>
      <c r="B827" s="236"/>
      <c r="C827" s="236"/>
      <c r="D827" s="248"/>
      <c r="E827" s="248"/>
      <c r="F827" s="248"/>
      <c r="G827" s="236"/>
      <c r="H827" s="236"/>
      <c r="I827" s="236"/>
      <c r="J827" s="236"/>
      <c r="K827" s="236"/>
      <c r="L827" s="236"/>
      <c r="M827" s="236"/>
      <c r="N827" s="236"/>
      <c r="O827" s="236"/>
      <c r="P827" s="236"/>
      <c r="Q827" s="236"/>
      <c r="R827" s="236"/>
      <c r="S827" s="236"/>
      <c r="T827" s="236"/>
      <c r="U827" s="236"/>
      <c r="V827" s="236"/>
      <c r="W827" s="236"/>
      <c r="X827" s="236"/>
      <c r="Y827" s="236"/>
      <c r="Z827" s="236"/>
      <c r="AA827" s="236"/>
      <c r="AB827" s="236"/>
    </row>
    <row r="828">
      <c r="A828" s="236"/>
      <c r="B828" s="236"/>
      <c r="C828" s="236"/>
      <c r="D828" s="248"/>
      <c r="E828" s="248"/>
      <c r="F828" s="248"/>
      <c r="G828" s="236"/>
      <c r="H828" s="236"/>
      <c r="I828" s="236"/>
      <c r="J828" s="236"/>
      <c r="K828" s="236"/>
      <c r="L828" s="236"/>
      <c r="M828" s="236"/>
      <c r="N828" s="236"/>
      <c r="O828" s="236"/>
      <c r="P828" s="236"/>
      <c r="Q828" s="236"/>
      <c r="R828" s="236"/>
      <c r="S828" s="236"/>
      <c r="T828" s="236"/>
      <c r="U828" s="236"/>
      <c r="V828" s="236"/>
      <c r="W828" s="236"/>
      <c r="X828" s="236"/>
      <c r="Y828" s="236"/>
      <c r="Z828" s="236"/>
      <c r="AA828" s="236"/>
      <c r="AB828" s="236"/>
    </row>
    <row r="829">
      <c r="A829" s="236"/>
      <c r="B829" s="236"/>
      <c r="C829" s="236"/>
      <c r="D829" s="248"/>
      <c r="E829" s="248"/>
      <c r="F829" s="248"/>
      <c r="G829" s="236"/>
      <c r="H829" s="236"/>
      <c r="I829" s="236"/>
      <c r="J829" s="236"/>
      <c r="K829" s="236"/>
      <c r="L829" s="236"/>
      <c r="M829" s="236"/>
      <c r="N829" s="236"/>
      <c r="O829" s="236"/>
      <c r="P829" s="236"/>
      <c r="Q829" s="236"/>
      <c r="R829" s="236"/>
      <c r="S829" s="236"/>
      <c r="T829" s="236"/>
      <c r="U829" s="236"/>
      <c r="V829" s="236"/>
      <c r="W829" s="236"/>
      <c r="X829" s="236"/>
      <c r="Y829" s="236"/>
      <c r="Z829" s="236"/>
      <c r="AA829" s="236"/>
      <c r="AB829" s="236"/>
    </row>
    <row r="830">
      <c r="A830" s="236"/>
      <c r="B830" s="236"/>
      <c r="C830" s="236"/>
      <c r="D830" s="248"/>
      <c r="E830" s="248"/>
      <c r="F830" s="248"/>
      <c r="G830" s="236"/>
      <c r="H830" s="236"/>
      <c r="I830" s="236"/>
      <c r="J830" s="236"/>
      <c r="K830" s="236"/>
      <c r="L830" s="236"/>
      <c r="M830" s="236"/>
      <c r="N830" s="236"/>
      <c r="O830" s="236"/>
      <c r="P830" s="236"/>
      <c r="Q830" s="236"/>
      <c r="R830" s="236"/>
      <c r="S830" s="236"/>
      <c r="T830" s="236"/>
      <c r="U830" s="236"/>
      <c r="V830" s="236"/>
      <c r="W830" s="236"/>
      <c r="X830" s="236"/>
      <c r="Y830" s="236"/>
      <c r="Z830" s="236"/>
      <c r="AA830" s="236"/>
      <c r="AB830" s="236"/>
    </row>
    <row r="831">
      <c r="A831" s="236"/>
      <c r="B831" s="236"/>
      <c r="C831" s="236"/>
      <c r="D831" s="248"/>
      <c r="E831" s="248"/>
      <c r="F831" s="248"/>
      <c r="G831" s="236"/>
      <c r="H831" s="236"/>
      <c r="I831" s="236"/>
      <c r="J831" s="236"/>
      <c r="K831" s="236"/>
      <c r="L831" s="236"/>
      <c r="M831" s="236"/>
      <c r="N831" s="236"/>
      <c r="O831" s="236"/>
      <c r="P831" s="236"/>
      <c r="Q831" s="236"/>
      <c r="R831" s="236"/>
      <c r="S831" s="236"/>
      <c r="T831" s="236"/>
      <c r="U831" s="236"/>
      <c r="V831" s="236"/>
      <c r="W831" s="236"/>
      <c r="X831" s="236"/>
      <c r="Y831" s="236"/>
      <c r="Z831" s="236"/>
      <c r="AA831" s="236"/>
      <c r="AB831" s="236"/>
    </row>
    <row r="832">
      <c r="A832" s="236"/>
      <c r="B832" s="236"/>
      <c r="C832" s="236"/>
      <c r="D832" s="248"/>
      <c r="E832" s="248"/>
      <c r="F832" s="248"/>
      <c r="G832" s="236"/>
      <c r="H832" s="236"/>
      <c r="I832" s="236"/>
      <c r="J832" s="236"/>
      <c r="K832" s="236"/>
      <c r="L832" s="236"/>
      <c r="M832" s="236"/>
      <c r="N832" s="236"/>
      <c r="O832" s="236"/>
      <c r="P832" s="236"/>
      <c r="Q832" s="236"/>
      <c r="R832" s="236"/>
      <c r="S832" s="236"/>
      <c r="T832" s="236"/>
      <c r="U832" s="236"/>
      <c r="V832" s="236"/>
      <c r="W832" s="236"/>
      <c r="X832" s="236"/>
      <c r="Y832" s="236"/>
      <c r="Z832" s="236"/>
      <c r="AA832" s="236"/>
      <c r="AB832" s="236"/>
    </row>
    <row r="833">
      <c r="A833" s="236"/>
      <c r="B833" s="236"/>
      <c r="C833" s="236"/>
      <c r="D833" s="248"/>
      <c r="E833" s="248"/>
      <c r="F833" s="248"/>
      <c r="G833" s="236"/>
      <c r="H833" s="236"/>
      <c r="I833" s="236"/>
      <c r="J833" s="236"/>
      <c r="K833" s="236"/>
      <c r="L833" s="236"/>
      <c r="M833" s="236"/>
      <c r="N833" s="236"/>
      <c r="O833" s="236"/>
      <c r="P833" s="236"/>
      <c r="Q833" s="236"/>
      <c r="R833" s="236"/>
      <c r="S833" s="236"/>
      <c r="T833" s="236"/>
      <c r="U833" s="236"/>
      <c r="V833" s="236"/>
      <c r="W833" s="236"/>
      <c r="X833" s="236"/>
      <c r="Y833" s="236"/>
      <c r="Z833" s="236"/>
      <c r="AA833" s="236"/>
      <c r="AB833" s="236"/>
    </row>
    <row r="834">
      <c r="A834" s="236"/>
      <c r="B834" s="236"/>
      <c r="C834" s="236"/>
      <c r="D834" s="248"/>
      <c r="E834" s="248"/>
      <c r="F834" s="248"/>
      <c r="G834" s="236"/>
      <c r="H834" s="236"/>
      <c r="I834" s="236"/>
      <c r="J834" s="236"/>
      <c r="K834" s="236"/>
      <c r="L834" s="236"/>
      <c r="M834" s="236"/>
      <c r="N834" s="236"/>
      <c r="O834" s="236"/>
      <c r="P834" s="236"/>
      <c r="Q834" s="236"/>
      <c r="R834" s="236"/>
      <c r="S834" s="236"/>
      <c r="T834" s="236"/>
      <c r="U834" s="236"/>
      <c r="V834" s="236"/>
      <c r="W834" s="236"/>
      <c r="X834" s="236"/>
      <c r="Y834" s="236"/>
      <c r="Z834" s="236"/>
      <c r="AA834" s="236"/>
      <c r="AB834" s="236"/>
    </row>
    <row r="835">
      <c r="A835" s="236"/>
      <c r="B835" s="236"/>
      <c r="C835" s="236"/>
      <c r="D835" s="248"/>
      <c r="E835" s="248"/>
      <c r="F835" s="248"/>
      <c r="G835" s="236"/>
      <c r="H835" s="236"/>
      <c r="I835" s="236"/>
      <c r="J835" s="236"/>
      <c r="K835" s="236"/>
      <c r="L835" s="236"/>
      <c r="M835" s="236"/>
      <c r="N835" s="236"/>
      <c r="O835" s="236"/>
      <c r="P835" s="236"/>
      <c r="Q835" s="236"/>
      <c r="R835" s="236"/>
      <c r="S835" s="236"/>
      <c r="T835" s="236"/>
      <c r="U835" s="236"/>
      <c r="V835" s="236"/>
      <c r="W835" s="236"/>
      <c r="X835" s="236"/>
      <c r="Y835" s="236"/>
      <c r="Z835" s="236"/>
      <c r="AA835" s="236"/>
      <c r="AB835" s="236"/>
    </row>
    <row r="836">
      <c r="A836" s="236"/>
      <c r="B836" s="236"/>
      <c r="C836" s="236"/>
      <c r="D836" s="248"/>
      <c r="E836" s="248"/>
      <c r="F836" s="248"/>
      <c r="G836" s="236"/>
      <c r="H836" s="236"/>
      <c r="I836" s="236"/>
      <c r="J836" s="236"/>
      <c r="K836" s="236"/>
      <c r="L836" s="236"/>
      <c r="M836" s="236"/>
      <c r="N836" s="236"/>
      <c r="O836" s="236"/>
      <c r="P836" s="236"/>
      <c r="Q836" s="236"/>
      <c r="R836" s="236"/>
      <c r="S836" s="236"/>
      <c r="T836" s="236"/>
      <c r="U836" s="236"/>
      <c r="V836" s="236"/>
      <c r="W836" s="236"/>
      <c r="X836" s="236"/>
      <c r="Y836" s="236"/>
      <c r="Z836" s="236"/>
      <c r="AA836" s="236"/>
      <c r="AB836" s="236"/>
    </row>
    <row r="837">
      <c r="A837" s="236"/>
      <c r="B837" s="236"/>
      <c r="C837" s="236"/>
      <c r="D837" s="248"/>
      <c r="E837" s="248"/>
      <c r="F837" s="248"/>
      <c r="G837" s="236"/>
      <c r="H837" s="236"/>
      <c r="I837" s="236"/>
      <c r="J837" s="236"/>
      <c r="K837" s="236"/>
      <c r="L837" s="236"/>
      <c r="M837" s="236"/>
      <c r="N837" s="236"/>
      <c r="O837" s="236"/>
      <c r="P837" s="236"/>
      <c r="Q837" s="236"/>
      <c r="R837" s="236"/>
      <c r="S837" s="236"/>
      <c r="T837" s="236"/>
      <c r="U837" s="236"/>
      <c r="V837" s="236"/>
      <c r="W837" s="236"/>
      <c r="X837" s="236"/>
      <c r="Y837" s="236"/>
      <c r="Z837" s="236"/>
      <c r="AA837" s="236"/>
      <c r="AB837" s="236"/>
    </row>
    <row r="838">
      <c r="A838" s="236"/>
      <c r="B838" s="236"/>
      <c r="C838" s="236"/>
      <c r="D838" s="248"/>
      <c r="E838" s="248"/>
      <c r="F838" s="248"/>
      <c r="G838" s="236"/>
      <c r="H838" s="236"/>
      <c r="I838" s="236"/>
      <c r="J838" s="236"/>
      <c r="K838" s="236"/>
      <c r="L838" s="236"/>
      <c r="M838" s="236"/>
      <c r="N838" s="236"/>
      <c r="O838" s="236"/>
      <c r="P838" s="236"/>
      <c r="Q838" s="236"/>
      <c r="R838" s="236"/>
      <c r="S838" s="236"/>
      <c r="T838" s="236"/>
      <c r="U838" s="236"/>
      <c r="V838" s="236"/>
      <c r="W838" s="236"/>
      <c r="X838" s="236"/>
      <c r="Y838" s="236"/>
      <c r="Z838" s="236"/>
      <c r="AA838" s="236"/>
      <c r="AB838" s="236"/>
    </row>
    <row r="839">
      <c r="A839" s="236"/>
      <c r="B839" s="236"/>
      <c r="C839" s="236"/>
      <c r="D839" s="248"/>
      <c r="E839" s="248"/>
      <c r="F839" s="248"/>
      <c r="G839" s="236"/>
      <c r="H839" s="236"/>
      <c r="I839" s="236"/>
      <c r="J839" s="236"/>
      <c r="K839" s="236"/>
      <c r="L839" s="236"/>
      <c r="M839" s="236"/>
      <c r="N839" s="236"/>
      <c r="O839" s="236"/>
      <c r="P839" s="236"/>
      <c r="Q839" s="236"/>
      <c r="R839" s="236"/>
      <c r="S839" s="236"/>
      <c r="T839" s="236"/>
      <c r="U839" s="236"/>
      <c r="V839" s="236"/>
      <c r="W839" s="236"/>
      <c r="X839" s="236"/>
      <c r="Y839" s="236"/>
      <c r="Z839" s="236"/>
      <c r="AA839" s="236"/>
      <c r="AB839" s="236"/>
    </row>
    <row r="840">
      <c r="A840" s="236"/>
      <c r="B840" s="236"/>
      <c r="C840" s="236"/>
      <c r="D840" s="248"/>
      <c r="E840" s="248"/>
      <c r="F840" s="248"/>
      <c r="G840" s="236"/>
      <c r="H840" s="236"/>
      <c r="I840" s="236"/>
      <c r="J840" s="236"/>
      <c r="K840" s="236"/>
      <c r="L840" s="236"/>
      <c r="M840" s="236"/>
      <c r="N840" s="236"/>
      <c r="O840" s="236"/>
      <c r="P840" s="236"/>
      <c r="Q840" s="236"/>
      <c r="R840" s="236"/>
      <c r="S840" s="236"/>
      <c r="T840" s="236"/>
      <c r="U840" s="236"/>
      <c r="V840" s="236"/>
      <c r="W840" s="236"/>
      <c r="X840" s="236"/>
      <c r="Y840" s="236"/>
      <c r="Z840" s="236"/>
      <c r="AA840" s="236"/>
      <c r="AB840" s="236"/>
    </row>
    <row r="841">
      <c r="A841" s="236"/>
      <c r="B841" s="236"/>
      <c r="C841" s="236"/>
      <c r="D841" s="248"/>
      <c r="E841" s="248"/>
      <c r="F841" s="248"/>
      <c r="G841" s="236"/>
      <c r="H841" s="236"/>
      <c r="I841" s="236"/>
      <c r="J841" s="236"/>
      <c r="K841" s="236"/>
      <c r="L841" s="236"/>
      <c r="M841" s="236"/>
      <c r="N841" s="236"/>
      <c r="O841" s="236"/>
      <c r="P841" s="236"/>
      <c r="Q841" s="236"/>
      <c r="R841" s="236"/>
      <c r="S841" s="236"/>
      <c r="T841" s="236"/>
      <c r="U841" s="236"/>
      <c r="V841" s="236"/>
      <c r="W841" s="236"/>
      <c r="X841" s="236"/>
      <c r="Y841" s="236"/>
      <c r="Z841" s="236"/>
      <c r="AA841" s="236"/>
      <c r="AB841" s="236"/>
    </row>
    <row r="842">
      <c r="A842" s="236"/>
      <c r="B842" s="236"/>
      <c r="C842" s="236"/>
      <c r="D842" s="248"/>
      <c r="E842" s="248"/>
      <c r="F842" s="248"/>
      <c r="G842" s="236"/>
      <c r="H842" s="236"/>
      <c r="I842" s="236"/>
      <c r="J842" s="236"/>
      <c r="K842" s="236"/>
      <c r="L842" s="236"/>
      <c r="M842" s="236"/>
      <c r="N842" s="236"/>
      <c r="O842" s="236"/>
      <c r="P842" s="236"/>
      <c r="Q842" s="236"/>
      <c r="R842" s="236"/>
      <c r="S842" s="236"/>
      <c r="T842" s="236"/>
      <c r="U842" s="236"/>
      <c r="V842" s="236"/>
      <c r="W842" s="236"/>
      <c r="X842" s="236"/>
      <c r="Y842" s="236"/>
      <c r="Z842" s="236"/>
      <c r="AA842" s="236"/>
      <c r="AB842" s="236"/>
    </row>
    <row r="843">
      <c r="A843" s="236"/>
      <c r="B843" s="236"/>
      <c r="C843" s="236"/>
      <c r="D843" s="248"/>
      <c r="E843" s="248"/>
      <c r="F843" s="248"/>
      <c r="G843" s="236"/>
      <c r="H843" s="236"/>
      <c r="I843" s="236"/>
      <c r="J843" s="236"/>
      <c r="K843" s="236"/>
      <c r="L843" s="236"/>
      <c r="M843" s="236"/>
      <c r="N843" s="236"/>
      <c r="O843" s="236"/>
      <c r="P843" s="236"/>
      <c r="Q843" s="236"/>
      <c r="R843" s="236"/>
      <c r="S843" s="236"/>
      <c r="T843" s="236"/>
      <c r="U843" s="236"/>
      <c r="V843" s="236"/>
      <c r="W843" s="236"/>
      <c r="X843" s="236"/>
      <c r="Y843" s="236"/>
      <c r="Z843" s="236"/>
      <c r="AA843" s="236"/>
      <c r="AB843" s="236"/>
    </row>
    <row r="844">
      <c r="A844" s="236"/>
      <c r="B844" s="236"/>
      <c r="C844" s="236"/>
      <c r="D844" s="248"/>
      <c r="E844" s="248"/>
      <c r="F844" s="248"/>
      <c r="G844" s="236"/>
      <c r="H844" s="236"/>
      <c r="I844" s="236"/>
      <c r="J844" s="236"/>
      <c r="K844" s="236"/>
      <c r="L844" s="236"/>
      <c r="M844" s="236"/>
      <c r="N844" s="236"/>
      <c r="O844" s="236"/>
      <c r="P844" s="236"/>
      <c r="Q844" s="236"/>
      <c r="R844" s="236"/>
      <c r="S844" s="236"/>
      <c r="T844" s="236"/>
      <c r="U844" s="236"/>
      <c r="V844" s="236"/>
      <c r="W844" s="236"/>
      <c r="X844" s="236"/>
      <c r="Y844" s="236"/>
      <c r="Z844" s="236"/>
      <c r="AA844" s="236"/>
      <c r="AB844" s="236"/>
    </row>
    <row r="845">
      <c r="A845" s="236"/>
      <c r="B845" s="236"/>
      <c r="C845" s="236"/>
      <c r="D845" s="248"/>
      <c r="E845" s="248"/>
      <c r="F845" s="248"/>
      <c r="G845" s="236"/>
      <c r="H845" s="236"/>
      <c r="I845" s="236"/>
      <c r="J845" s="236"/>
      <c r="K845" s="236"/>
      <c r="L845" s="236"/>
      <c r="M845" s="236"/>
      <c r="N845" s="236"/>
      <c r="O845" s="236"/>
      <c r="P845" s="236"/>
      <c r="Q845" s="236"/>
      <c r="R845" s="236"/>
      <c r="S845" s="236"/>
      <c r="T845" s="236"/>
      <c r="U845" s="236"/>
      <c r="V845" s="236"/>
      <c r="W845" s="236"/>
      <c r="X845" s="236"/>
      <c r="Y845" s="236"/>
      <c r="Z845" s="236"/>
      <c r="AA845" s="236"/>
      <c r="AB845" s="236"/>
    </row>
    <row r="846">
      <c r="A846" s="236"/>
      <c r="B846" s="236"/>
      <c r="C846" s="236"/>
      <c r="D846" s="248"/>
      <c r="E846" s="248"/>
      <c r="F846" s="248"/>
      <c r="G846" s="236"/>
      <c r="H846" s="236"/>
      <c r="I846" s="236"/>
      <c r="J846" s="236"/>
      <c r="K846" s="236"/>
      <c r="L846" s="236"/>
      <c r="M846" s="236"/>
      <c r="N846" s="236"/>
      <c r="O846" s="236"/>
      <c r="P846" s="236"/>
      <c r="Q846" s="236"/>
      <c r="R846" s="236"/>
      <c r="S846" s="236"/>
      <c r="T846" s="236"/>
      <c r="U846" s="236"/>
      <c r="V846" s="236"/>
      <c r="W846" s="236"/>
      <c r="X846" s="236"/>
      <c r="Y846" s="236"/>
      <c r="Z846" s="236"/>
      <c r="AA846" s="236"/>
      <c r="AB846" s="236"/>
    </row>
    <row r="847">
      <c r="A847" s="236"/>
      <c r="B847" s="236"/>
      <c r="C847" s="236"/>
      <c r="D847" s="248"/>
      <c r="E847" s="248"/>
      <c r="F847" s="248"/>
      <c r="G847" s="236"/>
      <c r="H847" s="236"/>
      <c r="I847" s="236"/>
      <c r="J847" s="236"/>
      <c r="K847" s="236"/>
      <c r="L847" s="236"/>
      <c r="M847" s="236"/>
      <c r="N847" s="236"/>
      <c r="O847" s="236"/>
      <c r="P847" s="236"/>
      <c r="Q847" s="236"/>
      <c r="R847" s="236"/>
      <c r="S847" s="236"/>
      <c r="T847" s="236"/>
      <c r="U847" s="236"/>
      <c r="V847" s="236"/>
      <c r="W847" s="236"/>
      <c r="X847" s="236"/>
      <c r="Y847" s="236"/>
      <c r="Z847" s="236"/>
      <c r="AA847" s="236"/>
      <c r="AB847" s="236"/>
    </row>
    <row r="848">
      <c r="A848" s="236"/>
      <c r="B848" s="236"/>
      <c r="C848" s="236"/>
      <c r="D848" s="248"/>
      <c r="E848" s="248"/>
      <c r="F848" s="248"/>
      <c r="G848" s="236"/>
      <c r="H848" s="236"/>
      <c r="I848" s="236"/>
      <c r="J848" s="236"/>
      <c r="K848" s="236"/>
      <c r="L848" s="236"/>
      <c r="M848" s="236"/>
      <c r="N848" s="236"/>
      <c r="O848" s="236"/>
      <c r="P848" s="236"/>
      <c r="Q848" s="236"/>
      <c r="R848" s="236"/>
      <c r="S848" s="236"/>
      <c r="T848" s="236"/>
      <c r="U848" s="236"/>
      <c r="V848" s="236"/>
      <c r="W848" s="236"/>
      <c r="X848" s="236"/>
      <c r="Y848" s="236"/>
      <c r="Z848" s="236"/>
      <c r="AA848" s="236"/>
      <c r="AB848" s="236"/>
    </row>
    <row r="849">
      <c r="A849" s="236"/>
      <c r="B849" s="236"/>
      <c r="C849" s="236"/>
      <c r="D849" s="248"/>
      <c r="E849" s="248"/>
      <c r="F849" s="248"/>
      <c r="G849" s="236"/>
      <c r="H849" s="236"/>
      <c r="I849" s="236"/>
      <c r="J849" s="236"/>
      <c r="K849" s="236"/>
      <c r="L849" s="236"/>
      <c r="M849" s="236"/>
      <c r="N849" s="236"/>
      <c r="O849" s="236"/>
      <c r="P849" s="236"/>
      <c r="Q849" s="236"/>
      <c r="R849" s="236"/>
      <c r="S849" s="236"/>
      <c r="T849" s="236"/>
      <c r="U849" s="236"/>
      <c r="V849" s="236"/>
      <c r="W849" s="236"/>
      <c r="X849" s="236"/>
      <c r="Y849" s="236"/>
      <c r="Z849" s="236"/>
      <c r="AA849" s="236"/>
      <c r="AB849" s="236"/>
    </row>
    <row r="850">
      <c r="A850" s="236"/>
      <c r="B850" s="236"/>
      <c r="C850" s="236"/>
      <c r="D850" s="248"/>
      <c r="E850" s="248"/>
      <c r="F850" s="248"/>
      <c r="G850" s="236"/>
      <c r="H850" s="236"/>
      <c r="I850" s="236"/>
      <c r="J850" s="236"/>
      <c r="K850" s="236"/>
      <c r="L850" s="236"/>
      <c r="M850" s="236"/>
      <c r="N850" s="236"/>
      <c r="O850" s="236"/>
      <c r="P850" s="236"/>
      <c r="Q850" s="236"/>
      <c r="R850" s="236"/>
      <c r="S850" s="236"/>
      <c r="T850" s="236"/>
      <c r="U850" s="236"/>
      <c r="V850" s="236"/>
      <c r="W850" s="236"/>
      <c r="X850" s="236"/>
      <c r="Y850" s="236"/>
      <c r="Z850" s="236"/>
      <c r="AA850" s="236"/>
      <c r="AB850" s="236"/>
    </row>
    <row r="851">
      <c r="A851" s="236"/>
      <c r="B851" s="236"/>
      <c r="C851" s="236"/>
      <c r="D851" s="248"/>
      <c r="E851" s="248"/>
      <c r="F851" s="248"/>
      <c r="G851" s="236"/>
      <c r="H851" s="236"/>
      <c r="I851" s="236"/>
      <c r="J851" s="236"/>
      <c r="K851" s="236"/>
      <c r="L851" s="236"/>
      <c r="M851" s="236"/>
      <c r="N851" s="236"/>
      <c r="O851" s="236"/>
      <c r="P851" s="236"/>
      <c r="Q851" s="236"/>
      <c r="R851" s="236"/>
      <c r="S851" s="236"/>
      <c r="T851" s="236"/>
      <c r="U851" s="236"/>
      <c r="V851" s="236"/>
      <c r="W851" s="236"/>
      <c r="X851" s="236"/>
      <c r="Y851" s="236"/>
      <c r="Z851" s="236"/>
      <c r="AA851" s="236"/>
      <c r="AB851" s="236"/>
    </row>
    <row r="852">
      <c r="A852" s="236"/>
      <c r="B852" s="236"/>
      <c r="C852" s="236"/>
      <c r="D852" s="248"/>
      <c r="E852" s="248"/>
      <c r="F852" s="248"/>
      <c r="G852" s="236"/>
      <c r="H852" s="236"/>
      <c r="I852" s="236"/>
      <c r="J852" s="236"/>
      <c r="K852" s="236"/>
      <c r="L852" s="236"/>
      <c r="M852" s="236"/>
      <c r="N852" s="236"/>
      <c r="O852" s="236"/>
      <c r="P852" s="236"/>
      <c r="Q852" s="236"/>
      <c r="R852" s="236"/>
      <c r="S852" s="236"/>
      <c r="T852" s="236"/>
      <c r="U852" s="236"/>
      <c r="V852" s="236"/>
      <c r="W852" s="236"/>
      <c r="X852" s="236"/>
      <c r="Y852" s="236"/>
      <c r="Z852" s="236"/>
      <c r="AA852" s="236"/>
      <c r="AB852" s="236"/>
    </row>
    <row r="853">
      <c r="A853" s="236"/>
      <c r="B853" s="236"/>
      <c r="C853" s="236"/>
      <c r="D853" s="248"/>
      <c r="E853" s="248"/>
      <c r="F853" s="248"/>
      <c r="G853" s="236"/>
      <c r="H853" s="236"/>
      <c r="I853" s="236"/>
      <c r="J853" s="236"/>
      <c r="K853" s="236"/>
      <c r="L853" s="236"/>
      <c r="M853" s="236"/>
      <c r="N853" s="236"/>
      <c r="O853" s="236"/>
      <c r="P853" s="236"/>
      <c r="Q853" s="236"/>
      <c r="R853" s="236"/>
      <c r="S853" s="236"/>
      <c r="T853" s="236"/>
      <c r="U853" s="236"/>
      <c r="V853" s="236"/>
      <c r="W853" s="236"/>
      <c r="X853" s="236"/>
      <c r="Y853" s="236"/>
      <c r="Z853" s="236"/>
      <c r="AA853" s="236"/>
      <c r="AB853" s="236"/>
    </row>
    <row r="854">
      <c r="A854" s="236"/>
      <c r="B854" s="236"/>
      <c r="C854" s="236"/>
      <c r="D854" s="248"/>
      <c r="E854" s="248"/>
      <c r="F854" s="248"/>
      <c r="G854" s="236"/>
      <c r="H854" s="236"/>
      <c r="I854" s="236"/>
      <c r="J854" s="236"/>
      <c r="K854" s="236"/>
      <c r="L854" s="236"/>
      <c r="M854" s="236"/>
      <c r="N854" s="236"/>
      <c r="O854" s="236"/>
      <c r="P854" s="236"/>
      <c r="Q854" s="236"/>
      <c r="R854" s="236"/>
      <c r="S854" s="236"/>
      <c r="T854" s="236"/>
      <c r="U854" s="236"/>
      <c r="V854" s="236"/>
      <c r="W854" s="236"/>
      <c r="X854" s="236"/>
      <c r="Y854" s="236"/>
      <c r="Z854" s="236"/>
      <c r="AA854" s="236"/>
      <c r="AB854" s="236"/>
    </row>
    <row r="855">
      <c r="A855" s="236"/>
      <c r="B855" s="236"/>
      <c r="C855" s="236"/>
      <c r="D855" s="248"/>
      <c r="E855" s="248"/>
      <c r="F855" s="248"/>
      <c r="G855" s="236"/>
      <c r="H855" s="236"/>
      <c r="I855" s="236"/>
      <c r="J855" s="236"/>
      <c r="K855" s="236"/>
      <c r="L855" s="236"/>
      <c r="M855" s="236"/>
      <c r="N855" s="236"/>
      <c r="O855" s="236"/>
      <c r="P855" s="236"/>
      <c r="Q855" s="236"/>
      <c r="R855" s="236"/>
      <c r="S855" s="236"/>
      <c r="T855" s="236"/>
      <c r="U855" s="236"/>
      <c r="V855" s="236"/>
      <c r="W855" s="236"/>
      <c r="X855" s="236"/>
      <c r="Y855" s="236"/>
      <c r="Z855" s="236"/>
      <c r="AA855" s="236"/>
      <c r="AB855" s="236"/>
    </row>
    <row r="856">
      <c r="A856" s="236"/>
      <c r="B856" s="236"/>
      <c r="C856" s="236"/>
      <c r="D856" s="248"/>
      <c r="E856" s="248"/>
      <c r="F856" s="248"/>
      <c r="G856" s="236"/>
      <c r="H856" s="236"/>
      <c r="I856" s="236"/>
      <c r="J856" s="236"/>
      <c r="K856" s="236"/>
      <c r="L856" s="236"/>
      <c r="M856" s="236"/>
      <c r="N856" s="236"/>
      <c r="O856" s="236"/>
      <c r="P856" s="236"/>
      <c r="Q856" s="236"/>
      <c r="R856" s="236"/>
      <c r="S856" s="236"/>
      <c r="T856" s="236"/>
      <c r="U856" s="236"/>
      <c r="V856" s="236"/>
      <c r="W856" s="236"/>
      <c r="X856" s="236"/>
      <c r="Y856" s="236"/>
      <c r="Z856" s="236"/>
      <c r="AA856" s="236"/>
      <c r="AB856" s="236"/>
    </row>
    <row r="857">
      <c r="A857" s="236"/>
      <c r="B857" s="236"/>
      <c r="C857" s="236"/>
      <c r="D857" s="248"/>
      <c r="E857" s="248"/>
      <c r="F857" s="248"/>
      <c r="G857" s="236"/>
      <c r="H857" s="236"/>
      <c r="I857" s="236"/>
      <c r="J857" s="236"/>
      <c r="K857" s="236"/>
      <c r="L857" s="236"/>
      <c r="M857" s="236"/>
      <c r="N857" s="236"/>
      <c r="O857" s="236"/>
      <c r="P857" s="236"/>
      <c r="Q857" s="236"/>
      <c r="R857" s="236"/>
      <c r="S857" s="236"/>
      <c r="T857" s="236"/>
      <c r="U857" s="236"/>
      <c r="V857" s="236"/>
      <c r="W857" s="236"/>
      <c r="X857" s="236"/>
      <c r="Y857" s="236"/>
      <c r="Z857" s="236"/>
      <c r="AA857" s="236"/>
      <c r="AB857" s="236"/>
    </row>
    <row r="858">
      <c r="A858" s="236"/>
      <c r="B858" s="236"/>
      <c r="C858" s="236"/>
      <c r="D858" s="248"/>
      <c r="E858" s="248"/>
      <c r="F858" s="248"/>
      <c r="G858" s="236"/>
      <c r="H858" s="236"/>
      <c r="I858" s="236"/>
      <c r="J858" s="236"/>
      <c r="K858" s="236"/>
      <c r="L858" s="236"/>
      <c r="M858" s="236"/>
      <c r="N858" s="236"/>
      <c r="O858" s="236"/>
      <c r="P858" s="236"/>
      <c r="Q858" s="236"/>
      <c r="R858" s="236"/>
      <c r="S858" s="236"/>
      <c r="T858" s="236"/>
      <c r="U858" s="236"/>
      <c r="V858" s="236"/>
      <c r="W858" s="236"/>
      <c r="X858" s="236"/>
      <c r="Y858" s="236"/>
      <c r="Z858" s="236"/>
      <c r="AA858" s="236"/>
      <c r="AB858" s="236"/>
    </row>
    <row r="859">
      <c r="A859" s="236"/>
      <c r="B859" s="236"/>
      <c r="C859" s="236"/>
      <c r="D859" s="248"/>
      <c r="E859" s="248"/>
      <c r="F859" s="248"/>
      <c r="G859" s="236"/>
      <c r="H859" s="236"/>
      <c r="I859" s="236"/>
      <c r="J859" s="236"/>
      <c r="K859" s="236"/>
      <c r="L859" s="236"/>
      <c r="M859" s="236"/>
      <c r="N859" s="236"/>
      <c r="O859" s="236"/>
      <c r="P859" s="236"/>
      <c r="Q859" s="236"/>
      <c r="R859" s="236"/>
      <c r="S859" s="236"/>
      <c r="T859" s="236"/>
      <c r="U859" s="236"/>
      <c r="V859" s="236"/>
      <c r="W859" s="236"/>
      <c r="X859" s="236"/>
      <c r="Y859" s="236"/>
      <c r="Z859" s="236"/>
      <c r="AA859" s="236"/>
      <c r="AB859" s="236"/>
    </row>
    <row r="860">
      <c r="A860" s="236"/>
      <c r="B860" s="236"/>
      <c r="C860" s="236"/>
      <c r="D860" s="248"/>
      <c r="E860" s="248"/>
      <c r="F860" s="248"/>
      <c r="G860" s="236"/>
      <c r="H860" s="236"/>
      <c r="I860" s="236"/>
      <c r="J860" s="236"/>
      <c r="K860" s="236"/>
      <c r="L860" s="236"/>
      <c r="M860" s="236"/>
      <c r="N860" s="236"/>
      <c r="O860" s="236"/>
      <c r="P860" s="236"/>
      <c r="Q860" s="236"/>
      <c r="R860" s="236"/>
      <c r="S860" s="236"/>
      <c r="T860" s="236"/>
      <c r="U860" s="236"/>
      <c r="V860" s="236"/>
      <c r="W860" s="236"/>
      <c r="X860" s="236"/>
      <c r="Y860" s="236"/>
      <c r="Z860" s="236"/>
      <c r="AA860" s="236"/>
      <c r="AB860" s="236"/>
    </row>
    <row r="861">
      <c r="A861" s="236"/>
      <c r="B861" s="236"/>
      <c r="C861" s="236"/>
      <c r="D861" s="248"/>
      <c r="E861" s="248"/>
      <c r="F861" s="248"/>
      <c r="G861" s="236"/>
      <c r="H861" s="236"/>
      <c r="I861" s="236"/>
      <c r="J861" s="236"/>
      <c r="K861" s="236"/>
      <c r="L861" s="236"/>
      <c r="M861" s="236"/>
      <c r="N861" s="236"/>
      <c r="O861" s="236"/>
      <c r="P861" s="236"/>
      <c r="Q861" s="236"/>
      <c r="R861" s="236"/>
      <c r="S861" s="236"/>
      <c r="T861" s="236"/>
      <c r="U861" s="236"/>
      <c r="V861" s="236"/>
      <c r="W861" s="236"/>
      <c r="X861" s="236"/>
      <c r="Y861" s="236"/>
      <c r="Z861" s="236"/>
      <c r="AA861" s="236"/>
      <c r="AB861" s="236"/>
    </row>
    <row r="862">
      <c r="A862" s="236"/>
      <c r="B862" s="236"/>
      <c r="C862" s="236"/>
      <c r="D862" s="248"/>
      <c r="E862" s="248"/>
      <c r="F862" s="248"/>
      <c r="G862" s="236"/>
      <c r="H862" s="236"/>
      <c r="I862" s="236"/>
      <c r="J862" s="236"/>
      <c r="K862" s="236"/>
      <c r="L862" s="236"/>
      <c r="M862" s="236"/>
      <c r="N862" s="236"/>
      <c r="O862" s="236"/>
      <c r="P862" s="236"/>
      <c r="Q862" s="236"/>
      <c r="R862" s="236"/>
      <c r="S862" s="236"/>
      <c r="T862" s="236"/>
      <c r="U862" s="236"/>
      <c r="V862" s="236"/>
      <c r="W862" s="236"/>
      <c r="X862" s="236"/>
      <c r="Y862" s="236"/>
      <c r="Z862" s="236"/>
      <c r="AA862" s="236"/>
      <c r="AB862" s="236"/>
    </row>
    <row r="863">
      <c r="A863" s="236"/>
      <c r="B863" s="236"/>
      <c r="C863" s="236"/>
      <c r="D863" s="248"/>
      <c r="E863" s="248"/>
      <c r="F863" s="248"/>
      <c r="G863" s="236"/>
      <c r="H863" s="236"/>
      <c r="I863" s="236"/>
      <c r="J863" s="236"/>
      <c r="K863" s="236"/>
      <c r="L863" s="236"/>
      <c r="M863" s="236"/>
      <c r="N863" s="236"/>
      <c r="O863" s="236"/>
      <c r="P863" s="236"/>
      <c r="Q863" s="236"/>
      <c r="R863" s="236"/>
      <c r="S863" s="236"/>
      <c r="T863" s="236"/>
      <c r="U863" s="236"/>
      <c r="V863" s="236"/>
      <c r="W863" s="236"/>
      <c r="X863" s="236"/>
      <c r="Y863" s="236"/>
      <c r="Z863" s="236"/>
      <c r="AA863" s="236"/>
      <c r="AB863" s="236"/>
    </row>
    <row r="864">
      <c r="A864" s="236"/>
      <c r="B864" s="236"/>
      <c r="C864" s="236"/>
      <c r="D864" s="248"/>
      <c r="E864" s="248"/>
      <c r="F864" s="248"/>
      <c r="G864" s="236"/>
      <c r="H864" s="236"/>
      <c r="I864" s="236"/>
      <c r="J864" s="236"/>
      <c r="K864" s="236"/>
      <c r="L864" s="236"/>
      <c r="M864" s="236"/>
      <c r="N864" s="236"/>
      <c r="O864" s="236"/>
      <c r="P864" s="236"/>
      <c r="Q864" s="236"/>
      <c r="R864" s="236"/>
      <c r="S864" s="236"/>
      <c r="T864" s="236"/>
      <c r="U864" s="236"/>
      <c r="V864" s="236"/>
      <c r="W864" s="236"/>
      <c r="X864" s="236"/>
      <c r="Y864" s="236"/>
      <c r="Z864" s="236"/>
      <c r="AA864" s="236"/>
      <c r="AB864" s="236"/>
    </row>
    <row r="865">
      <c r="A865" s="236"/>
      <c r="B865" s="236"/>
      <c r="C865" s="236"/>
      <c r="D865" s="248"/>
      <c r="E865" s="248"/>
      <c r="F865" s="248"/>
      <c r="G865" s="236"/>
      <c r="H865" s="236"/>
      <c r="I865" s="236"/>
      <c r="J865" s="236"/>
      <c r="K865" s="236"/>
      <c r="L865" s="236"/>
      <c r="M865" s="236"/>
      <c r="N865" s="236"/>
      <c r="O865" s="236"/>
      <c r="P865" s="236"/>
      <c r="Q865" s="236"/>
      <c r="R865" s="236"/>
      <c r="S865" s="236"/>
      <c r="T865" s="236"/>
      <c r="U865" s="236"/>
      <c r="V865" s="236"/>
      <c r="W865" s="236"/>
      <c r="X865" s="236"/>
      <c r="Y865" s="236"/>
      <c r="Z865" s="236"/>
      <c r="AA865" s="236"/>
      <c r="AB865" s="236"/>
    </row>
    <row r="866">
      <c r="A866" s="236"/>
      <c r="B866" s="236"/>
      <c r="C866" s="236"/>
      <c r="D866" s="248"/>
      <c r="E866" s="248"/>
      <c r="F866" s="248"/>
      <c r="G866" s="236"/>
      <c r="H866" s="236"/>
      <c r="I866" s="236"/>
      <c r="J866" s="236"/>
      <c r="K866" s="236"/>
      <c r="L866" s="236"/>
      <c r="M866" s="236"/>
      <c r="N866" s="236"/>
      <c r="O866" s="236"/>
      <c r="P866" s="236"/>
      <c r="Q866" s="236"/>
      <c r="R866" s="236"/>
      <c r="S866" s="236"/>
      <c r="T866" s="236"/>
      <c r="U866" s="236"/>
      <c r="V866" s="236"/>
      <c r="W866" s="236"/>
      <c r="X866" s="236"/>
      <c r="Y866" s="236"/>
      <c r="Z866" s="236"/>
      <c r="AA866" s="236"/>
      <c r="AB866" s="236"/>
    </row>
    <row r="867">
      <c r="A867" s="236"/>
      <c r="B867" s="236"/>
      <c r="C867" s="236"/>
      <c r="D867" s="248"/>
      <c r="E867" s="248"/>
      <c r="F867" s="248"/>
      <c r="G867" s="236"/>
      <c r="H867" s="236"/>
      <c r="I867" s="236"/>
      <c r="J867" s="236"/>
      <c r="K867" s="236"/>
      <c r="L867" s="236"/>
      <c r="M867" s="236"/>
      <c r="N867" s="236"/>
      <c r="O867" s="236"/>
      <c r="P867" s="236"/>
      <c r="Q867" s="236"/>
      <c r="R867" s="236"/>
      <c r="S867" s="236"/>
      <c r="T867" s="236"/>
      <c r="U867" s="236"/>
      <c r="V867" s="236"/>
      <c r="W867" s="236"/>
      <c r="X867" s="236"/>
      <c r="Y867" s="236"/>
      <c r="Z867" s="236"/>
      <c r="AA867" s="236"/>
      <c r="AB867" s="236"/>
    </row>
    <row r="868">
      <c r="A868" s="236"/>
      <c r="B868" s="236"/>
      <c r="C868" s="236"/>
      <c r="D868" s="248"/>
      <c r="E868" s="248"/>
      <c r="F868" s="248"/>
      <c r="G868" s="236"/>
      <c r="H868" s="236"/>
      <c r="I868" s="236"/>
      <c r="J868" s="236"/>
      <c r="K868" s="236"/>
      <c r="L868" s="236"/>
      <c r="M868" s="236"/>
      <c r="N868" s="236"/>
      <c r="O868" s="236"/>
      <c r="P868" s="236"/>
      <c r="Q868" s="236"/>
      <c r="R868" s="236"/>
      <c r="S868" s="236"/>
      <c r="T868" s="236"/>
      <c r="U868" s="236"/>
      <c r="V868" s="236"/>
      <c r="W868" s="236"/>
      <c r="X868" s="236"/>
      <c r="Y868" s="236"/>
      <c r="Z868" s="236"/>
      <c r="AA868" s="236"/>
      <c r="AB868" s="236"/>
    </row>
    <row r="869">
      <c r="A869" s="236"/>
      <c r="B869" s="236"/>
      <c r="C869" s="236"/>
      <c r="D869" s="248"/>
      <c r="E869" s="248"/>
      <c r="F869" s="248"/>
      <c r="G869" s="236"/>
      <c r="H869" s="236"/>
      <c r="I869" s="236"/>
      <c r="J869" s="236"/>
      <c r="K869" s="236"/>
      <c r="L869" s="236"/>
      <c r="M869" s="236"/>
      <c r="N869" s="236"/>
      <c r="O869" s="236"/>
      <c r="P869" s="236"/>
      <c r="Q869" s="236"/>
      <c r="R869" s="236"/>
      <c r="S869" s="236"/>
      <c r="T869" s="236"/>
      <c r="U869" s="236"/>
      <c r="V869" s="236"/>
      <c r="W869" s="236"/>
      <c r="X869" s="236"/>
      <c r="Y869" s="236"/>
      <c r="Z869" s="236"/>
      <c r="AA869" s="236"/>
      <c r="AB869" s="236"/>
    </row>
    <row r="870">
      <c r="A870" s="236"/>
      <c r="B870" s="236"/>
      <c r="C870" s="236"/>
      <c r="D870" s="248"/>
      <c r="E870" s="248"/>
      <c r="F870" s="248"/>
      <c r="G870" s="236"/>
      <c r="H870" s="236"/>
      <c r="I870" s="236"/>
      <c r="J870" s="236"/>
      <c r="K870" s="236"/>
      <c r="L870" s="236"/>
      <c r="M870" s="236"/>
      <c r="N870" s="236"/>
      <c r="O870" s="236"/>
      <c r="P870" s="236"/>
      <c r="Q870" s="236"/>
      <c r="R870" s="236"/>
      <c r="S870" s="236"/>
      <c r="T870" s="236"/>
      <c r="U870" s="236"/>
      <c r="V870" s="236"/>
      <c r="W870" s="236"/>
      <c r="X870" s="236"/>
      <c r="Y870" s="236"/>
      <c r="Z870" s="236"/>
      <c r="AA870" s="236"/>
      <c r="AB870" s="236"/>
    </row>
    <row r="871">
      <c r="A871" s="236"/>
      <c r="B871" s="236"/>
      <c r="C871" s="236"/>
      <c r="D871" s="248"/>
      <c r="E871" s="248"/>
      <c r="F871" s="248"/>
      <c r="G871" s="236"/>
      <c r="H871" s="236"/>
      <c r="I871" s="236"/>
      <c r="J871" s="236"/>
      <c r="K871" s="236"/>
      <c r="L871" s="236"/>
      <c r="M871" s="236"/>
      <c r="N871" s="236"/>
      <c r="O871" s="236"/>
      <c r="P871" s="236"/>
      <c r="Q871" s="236"/>
      <c r="R871" s="236"/>
      <c r="S871" s="236"/>
      <c r="T871" s="236"/>
      <c r="U871" s="236"/>
      <c r="V871" s="236"/>
      <c r="W871" s="236"/>
      <c r="X871" s="236"/>
      <c r="Y871" s="236"/>
      <c r="Z871" s="236"/>
      <c r="AA871" s="236"/>
      <c r="AB871" s="236"/>
    </row>
    <row r="872">
      <c r="A872" s="236"/>
      <c r="B872" s="236"/>
      <c r="C872" s="236"/>
      <c r="D872" s="248"/>
      <c r="E872" s="248"/>
      <c r="F872" s="248"/>
      <c r="G872" s="236"/>
      <c r="H872" s="236"/>
      <c r="I872" s="236"/>
      <c r="J872" s="236"/>
      <c r="K872" s="236"/>
      <c r="L872" s="236"/>
      <c r="M872" s="236"/>
      <c r="N872" s="236"/>
      <c r="O872" s="236"/>
      <c r="P872" s="236"/>
      <c r="Q872" s="236"/>
      <c r="R872" s="236"/>
      <c r="S872" s="236"/>
      <c r="T872" s="236"/>
      <c r="U872" s="236"/>
      <c r="V872" s="236"/>
      <c r="W872" s="236"/>
      <c r="X872" s="236"/>
      <c r="Y872" s="236"/>
      <c r="Z872" s="236"/>
      <c r="AA872" s="236"/>
      <c r="AB872" s="236"/>
    </row>
    <row r="873">
      <c r="A873" s="236"/>
      <c r="B873" s="236"/>
      <c r="C873" s="236"/>
      <c r="D873" s="248"/>
      <c r="E873" s="248"/>
      <c r="F873" s="248"/>
      <c r="G873" s="236"/>
      <c r="H873" s="236"/>
      <c r="I873" s="236"/>
      <c r="J873" s="236"/>
      <c r="K873" s="236"/>
      <c r="L873" s="236"/>
      <c r="M873" s="236"/>
      <c r="N873" s="236"/>
      <c r="O873" s="236"/>
      <c r="P873" s="236"/>
      <c r="Q873" s="236"/>
      <c r="R873" s="236"/>
      <c r="S873" s="236"/>
      <c r="T873" s="236"/>
      <c r="U873" s="236"/>
      <c r="V873" s="236"/>
      <c r="W873" s="236"/>
      <c r="X873" s="236"/>
      <c r="Y873" s="236"/>
      <c r="Z873" s="236"/>
      <c r="AA873" s="236"/>
      <c r="AB873" s="236"/>
    </row>
    <row r="874">
      <c r="A874" s="236"/>
      <c r="B874" s="236"/>
      <c r="C874" s="236"/>
      <c r="D874" s="248"/>
      <c r="E874" s="248"/>
      <c r="F874" s="248"/>
      <c r="G874" s="236"/>
      <c r="H874" s="236"/>
      <c r="I874" s="236"/>
      <c r="J874" s="236"/>
      <c r="K874" s="236"/>
      <c r="L874" s="236"/>
      <c r="M874" s="236"/>
      <c r="N874" s="236"/>
      <c r="O874" s="236"/>
      <c r="P874" s="236"/>
      <c r="Q874" s="236"/>
      <c r="R874" s="236"/>
      <c r="S874" s="236"/>
      <c r="T874" s="236"/>
      <c r="U874" s="236"/>
      <c r="V874" s="236"/>
      <c r="W874" s="236"/>
      <c r="X874" s="236"/>
      <c r="Y874" s="236"/>
      <c r="Z874" s="236"/>
      <c r="AA874" s="236"/>
      <c r="AB874" s="236"/>
    </row>
    <row r="875">
      <c r="A875" s="236"/>
      <c r="B875" s="236"/>
      <c r="C875" s="236"/>
      <c r="D875" s="248"/>
      <c r="E875" s="248"/>
      <c r="F875" s="248"/>
      <c r="G875" s="236"/>
      <c r="H875" s="236"/>
      <c r="I875" s="236"/>
      <c r="J875" s="236"/>
      <c r="K875" s="236"/>
      <c r="L875" s="236"/>
      <c r="M875" s="236"/>
      <c r="N875" s="236"/>
      <c r="O875" s="236"/>
      <c r="P875" s="236"/>
      <c r="Q875" s="236"/>
      <c r="R875" s="236"/>
      <c r="S875" s="236"/>
      <c r="T875" s="236"/>
      <c r="U875" s="236"/>
      <c r="V875" s="236"/>
      <c r="W875" s="236"/>
      <c r="X875" s="236"/>
      <c r="Y875" s="236"/>
      <c r="Z875" s="236"/>
      <c r="AA875" s="236"/>
      <c r="AB875" s="236"/>
    </row>
    <row r="876">
      <c r="A876" s="236"/>
      <c r="B876" s="236"/>
      <c r="C876" s="236"/>
      <c r="D876" s="248"/>
      <c r="E876" s="248"/>
      <c r="F876" s="248"/>
      <c r="G876" s="236"/>
      <c r="H876" s="236"/>
      <c r="I876" s="236"/>
      <c r="J876" s="236"/>
      <c r="K876" s="236"/>
      <c r="L876" s="236"/>
      <c r="M876" s="236"/>
      <c r="N876" s="236"/>
      <c r="O876" s="236"/>
      <c r="P876" s="236"/>
      <c r="Q876" s="236"/>
      <c r="R876" s="236"/>
      <c r="S876" s="236"/>
      <c r="T876" s="236"/>
      <c r="U876" s="236"/>
      <c r="V876" s="236"/>
      <c r="W876" s="236"/>
      <c r="X876" s="236"/>
      <c r="Y876" s="236"/>
      <c r="Z876" s="236"/>
      <c r="AA876" s="236"/>
      <c r="AB876" s="236"/>
    </row>
    <row r="877">
      <c r="A877" s="236"/>
      <c r="B877" s="236"/>
      <c r="C877" s="236"/>
      <c r="D877" s="248"/>
      <c r="E877" s="248"/>
      <c r="F877" s="248"/>
      <c r="G877" s="236"/>
      <c r="H877" s="236"/>
      <c r="I877" s="236"/>
      <c r="J877" s="236"/>
      <c r="K877" s="236"/>
      <c r="L877" s="236"/>
      <c r="M877" s="236"/>
      <c r="N877" s="236"/>
      <c r="O877" s="236"/>
      <c r="P877" s="236"/>
      <c r="Q877" s="236"/>
      <c r="R877" s="236"/>
      <c r="S877" s="236"/>
      <c r="T877" s="236"/>
      <c r="U877" s="236"/>
      <c r="V877" s="236"/>
      <c r="W877" s="236"/>
      <c r="X877" s="236"/>
      <c r="Y877" s="236"/>
      <c r="Z877" s="236"/>
      <c r="AA877" s="236"/>
      <c r="AB877" s="236"/>
    </row>
    <row r="878">
      <c r="A878" s="236"/>
      <c r="B878" s="236"/>
      <c r="C878" s="236"/>
      <c r="D878" s="248"/>
      <c r="E878" s="248"/>
      <c r="F878" s="248"/>
      <c r="G878" s="236"/>
      <c r="H878" s="236"/>
      <c r="I878" s="236"/>
      <c r="J878" s="236"/>
      <c r="K878" s="236"/>
      <c r="L878" s="236"/>
      <c r="M878" s="236"/>
      <c r="N878" s="236"/>
      <c r="O878" s="236"/>
      <c r="P878" s="236"/>
      <c r="Q878" s="236"/>
      <c r="R878" s="236"/>
      <c r="S878" s="236"/>
      <c r="T878" s="236"/>
      <c r="U878" s="236"/>
      <c r="V878" s="236"/>
      <c r="W878" s="236"/>
      <c r="X878" s="236"/>
      <c r="Y878" s="236"/>
      <c r="Z878" s="236"/>
      <c r="AA878" s="236"/>
      <c r="AB878" s="236"/>
    </row>
    <row r="879">
      <c r="A879" s="236"/>
      <c r="B879" s="236"/>
      <c r="C879" s="236"/>
      <c r="D879" s="248"/>
      <c r="E879" s="248"/>
      <c r="F879" s="248"/>
      <c r="G879" s="236"/>
      <c r="H879" s="236"/>
      <c r="I879" s="236"/>
      <c r="J879" s="236"/>
      <c r="K879" s="236"/>
      <c r="L879" s="236"/>
      <c r="M879" s="236"/>
      <c r="N879" s="236"/>
      <c r="O879" s="236"/>
      <c r="P879" s="236"/>
      <c r="Q879" s="236"/>
      <c r="R879" s="236"/>
      <c r="S879" s="236"/>
      <c r="T879" s="236"/>
      <c r="U879" s="236"/>
      <c r="V879" s="236"/>
      <c r="W879" s="236"/>
      <c r="X879" s="236"/>
      <c r="Y879" s="236"/>
      <c r="Z879" s="236"/>
      <c r="AA879" s="236"/>
      <c r="AB879" s="236"/>
    </row>
    <row r="880">
      <c r="A880" s="236"/>
      <c r="B880" s="236"/>
      <c r="C880" s="236"/>
      <c r="D880" s="248"/>
      <c r="E880" s="248"/>
      <c r="F880" s="248"/>
      <c r="G880" s="236"/>
      <c r="H880" s="236"/>
      <c r="I880" s="236"/>
      <c r="J880" s="236"/>
      <c r="K880" s="236"/>
      <c r="L880" s="236"/>
      <c r="M880" s="236"/>
      <c r="N880" s="236"/>
      <c r="O880" s="236"/>
      <c r="P880" s="236"/>
      <c r="Q880" s="236"/>
      <c r="R880" s="236"/>
      <c r="S880" s="236"/>
      <c r="T880" s="236"/>
      <c r="U880" s="236"/>
      <c r="V880" s="236"/>
      <c r="W880" s="236"/>
      <c r="X880" s="236"/>
      <c r="Y880" s="236"/>
      <c r="Z880" s="236"/>
      <c r="AA880" s="236"/>
      <c r="AB880" s="236"/>
    </row>
    <row r="881">
      <c r="A881" s="236"/>
      <c r="B881" s="236"/>
      <c r="C881" s="236"/>
      <c r="D881" s="248"/>
      <c r="E881" s="248"/>
      <c r="F881" s="248"/>
      <c r="G881" s="236"/>
      <c r="H881" s="236"/>
      <c r="I881" s="236"/>
      <c r="J881" s="236"/>
      <c r="K881" s="236"/>
      <c r="L881" s="236"/>
      <c r="M881" s="236"/>
      <c r="N881" s="236"/>
      <c r="O881" s="236"/>
      <c r="P881" s="236"/>
      <c r="Q881" s="236"/>
      <c r="R881" s="236"/>
      <c r="S881" s="236"/>
      <c r="T881" s="236"/>
      <c r="U881" s="236"/>
      <c r="V881" s="236"/>
      <c r="W881" s="236"/>
      <c r="X881" s="236"/>
      <c r="Y881" s="236"/>
      <c r="Z881" s="236"/>
      <c r="AA881" s="236"/>
      <c r="AB881" s="236"/>
    </row>
    <row r="882">
      <c r="A882" s="236"/>
      <c r="B882" s="236"/>
      <c r="C882" s="236"/>
      <c r="D882" s="248"/>
      <c r="E882" s="248"/>
      <c r="F882" s="248"/>
      <c r="G882" s="236"/>
      <c r="H882" s="236"/>
      <c r="I882" s="236"/>
      <c r="J882" s="236"/>
      <c r="K882" s="236"/>
      <c r="L882" s="236"/>
      <c r="M882" s="236"/>
      <c r="N882" s="236"/>
      <c r="O882" s="236"/>
      <c r="P882" s="236"/>
      <c r="Q882" s="236"/>
      <c r="R882" s="236"/>
      <c r="S882" s="236"/>
      <c r="T882" s="236"/>
      <c r="U882" s="236"/>
      <c r="V882" s="236"/>
      <c r="W882" s="236"/>
      <c r="X882" s="236"/>
      <c r="Y882" s="236"/>
      <c r="Z882" s="236"/>
      <c r="AA882" s="236"/>
      <c r="AB882" s="236"/>
    </row>
    <row r="883">
      <c r="A883" s="236"/>
      <c r="B883" s="236"/>
      <c r="C883" s="236"/>
      <c r="D883" s="248"/>
      <c r="E883" s="248"/>
      <c r="F883" s="248"/>
      <c r="G883" s="236"/>
      <c r="H883" s="236"/>
      <c r="I883" s="236"/>
      <c r="J883" s="236"/>
      <c r="K883" s="236"/>
      <c r="L883" s="236"/>
      <c r="M883" s="236"/>
      <c r="N883" s="236"/>
      <c r="O883" s="236"/>
      <c r="P883" s="236"/>
      <c r="Q883" s="236"/>
      <c r="R883" s="236"/>
      <c r="S883" s="236"/>
      <c r="T883" s="236"/>
      <c r="U883" s="236"/>
      <c r="V883" s="236"/>
      <c r="W883" s="236"/>
      <c r="X883" s="236"/>
      <c r="Y883" s="236"/>
      <c r="Z883" s="236"/>
      <c r="AA883" s="236"/>
      <c r="AB883" s="236"/>
    </row>
    <row r="884">
      <c r="A884" s="236"/>
      <c r="B884" s="236"/>
      <c r="C884" s="236"/>
      <c r="D884" s="248"/>
      <c r="E884" s="248"/>
      <c r="F884" s="248"/>
      <c r="G884" s="236"/>
      <c r="H884" s="236"/>
      <c r="I884" s="236"/>
      <c r="J884" s="236"/>
      <c r="K884" s="236"/>
      <c r="L884" s="236"/>
      <c r="M884" s="236"/>
      <c r="N884" s="236"/>
      <c r="O884" s="236"/>
      <c r="P884" s="236"/>
      <c r="Q884" s="236"/>
      <c r="R884" s="236"/>
      <c r="S884" s="236"/>
      <c r="T884" s="236"/>
      <c r="U884" s="236"/>
      <c r="V884" s="236"/>
      <c r="W884" s="236"/>
      <c r="X884" s="236"/>
      <c r="Y884" s="236"/>
      <c r="Z884" s="236"/>
      <c r="AA884" s="236"/>
      <c r="AB884" s="236"/>
    </row>
    <row r="885">
      <c r="A885" s="236"/>
      <c r="B885" s="236"/>
      <c r="C885" s="236"/>
      <c r="D885" s="248"/>
      <c r="E885" s="248"/>
      <c r="F885" s="248"/>
      <c r="G885" s="236"/>
      <c r="H885" s="236"/>
      <c r="I885" s="236"/>
      <c r="J885" s="236"/>
      <c r="K885" s="236"/>
      <c r="L885" s="236"/>
      <c r="M885" s="236"/>
      <c r="N885" s="236"/>
      <c r="O885" s="236"/>
      <c r="P885" s="236"/>
      <c r="Q885" s="236"/>
      <c r="R885" s="236"/>
      <c r="S885" s="236"/>
      <c r="T885" s="236"/>
      <c r="U885" s="236"/>
      <c r="V885" s="236"/>
      <c r="W885" s="236"/>
      <c r="X885" s="236"/>
      <c r="Y885" s="236"/>
      <c r="Z885" s="236"/>
      <c r="AA885" s="236"/>
      <c r="AB885" s="236"/>
    </row>
    <row r="886">
      <c r="A886" s="236"/>
      <c r="B886" s="236"/>
      <c r="C886" s="236"/>
      <c r="D886" s="248"/>
      <c r="E886" s="248"/>
      <c r="F886" s="248"/>
      <c r="G886" s="236"/>
      <c r="H886" s="236"/>
      <c r="I886" s="236"/>
      <c r="J886" s="236"/>
      <c r="K886" s="236"/>
      <c r="L886" s="236"/>
      <c r="M886" s="236"/>
      <c r="N886" s="236"/>
      <c r="O886" s="236"/>
      <c r="P886" s="236"/>
      <c r="Q886" s="236"/>
      <c r="R886" s="236"/>
      <c r="S886" s="236"/>
      <c r="T886" s="236"/>
      <c r="U886" s="236"/>
      <c r="V886" s="236"/>
      <c r="W886" s="236"/>
      <c r="X886" s="236"/>
      <c r="Y886" s="236"/>
      <c r="Z886" s="236"/>
      <c r="AA886" s="236"/>
      <c r="AB886" s="236"/>
    </row>
    <row r="887">
      <c r="A887" s="236"/>
      <c r="B887" s="236"/>
      <c r="C887" s="236"/>
      <c r="D887" s="248"/>
      <c r="E887" s="248"/>
      <c r="F887" s="248"/>
      <c r="G887" s="236"/>
      <c r="H887" s="236"/>
      <c r="I887" s="236"/>
      <c r="J887" s="236"/>
      <c r="K887" s="236"/>
      <c r="L887" s="236"/>
      <c r="M887" s="236"/>
      <c r="N887" s="236"/>
      <c r="O887" s="236"/>
      <c r="P887" s="236"/>
      <c r="Q887" s="236"/>
      <c r="R887" s="236"/>
      <c r="S887" s="236"/>
      <c r="T887" s="236"/>
      <c r="U887" s="236"/>
      <c r="V887" s="236"/>
      <c r="W887" s="236"/>
      <c r="X887" s="236"/>
      <c r="Y887" s="236"/>
      <c r="Z887" s="236"/>
      <c r="AA887" s="236"/>
      <c r="AB887" s="236"/>
    </row>
    <row r="888">
      <c r="A888" s="236"/>
      <c r="B888" s="236"/>
      <c r="C888" s="236"/>
      <c r="D888" s="248"/>
      <c r="E888" s="248"/>
      <c r="F888" s="248"/>
      <c r="G888" s="236"/>
      <c r="H888" s="236"/>
      <c r="I888" s="236"/>
      <c r="J888" s="236"/>
      <c r="K888" s="236"/>
      <c r="L888" s="236"/>
      <c r="M888" s="236"/>
      <c r="N888" s="236"/>
      <c r="O888" s="236"/>
      <c r="P888" s="236"/>
      <c r="Q888" s="236"/>
      <c r="R888" s="236"/>
      <c r="S888" s="236"/>
      <c r="T888" s="236"/>
      <c r="U888" s="236"/>
      <c r="V888" s="236"/>
      <c r="W888" s="236"/>
      <c r="X888" s="236"/>
      <c r="Y888" s="236"/>
      <c r="Z888" s="236"/>
      <c r="AA888" s="236"/>
      <c r="AB888" s="236"/>
    </row>
    <row r="889">
      <c r="A889" s="236"/>
      <c r="B889" s="236"/>
      <c r="C889" s="236"/>
      <c r="D889" s="248"/>
      <c r="E889" s="248"/>
      <c r="F889" s="248"/>
      <c r="G889" s="236"/>
      <c r="H889" s="236"/>
      <c r="I889" s="236"/>
      <c r="J889" s="236"/>
      <c r="K889" s="236"/>
      <c r="L889" s="236"/>
      <c r="M889" s="236"/>
      <c r="N889" s="236"/>
      <c r="O889" s="236"/>
      <c r="P889" s="236"/>
      <c r="Q889" s="236"/>
      <c r="R889" s="236"/>
      <c r="S889" s="236"/>
      <c r="T889" s="236"/>
      <c r="U889" s="236"/>
      <c r="V889" s="236"/>
      <c r="W889" s="236"/>
      <c r="X889" s="236"/>
      <c r="Y889" s="236"/>
      <c r="Z889" s="236"/>
      <c r="AA889" s="236"/>
      <c r="AB889" s="236"/>
    </row>
    <row r="890">
      <c r="A890" s="236"/>
      <c r="B890" s="236"/>
      <c r="C890" s="236"/>
      <c r="D890" s="248"/>
      <c r="E890" s="248"/>
      <c r="F890" s="248"/>
      <c r="G890" s="236"/>
      <c r="H890" s="236"/>
      <c r="I890" s="236"/>
      <c r="J890" s="236"/>
      <c r="K890" s="236"/>
      <c r="L890" s="236"/>
      <c r="M890" s="236"/>
      <c r="N890" s="236"/>
      <c r="O890" s="236"/>
      <c r="P890" s="236"/>
      <c r="Q890" s="236"/>
      <c r="R890" s="236"/>
      <c r="S890" s="236"/>
      <c r="T890" s="236"/>
      <c r="U890" s="236"/>
      <c r="V890" s="236"/>
      <c r="W890" s="236"/>
      <c r="X890" s="236"/>
      <c r="Y890" s="236"/>
      <c r="Z890" s="236"/>
      <c r="AA890" s="236"/>
      <c r="AB890" s="236"/>
    </row>
    <row r="891">
      <c r="A891" s="236"/>
      <c r="B891" s="236"/>
      <c r="C891" s="236"/>
      <c r="D891" s="248"/>
      <c r="E891" s="248"/>
      <c r="F891" s="248"/>
      <c r="G891" s="236"/>
      <c r="H891" s="236"/>
      <c r="I891" s="236"/>
      <c r="J891" s="236"/>
      <c r="K891" s="236"/>
      <c r="L891" s="236"/>
      <c r="M891" s="236"/>
      <c r="N891" s="236"/>
      <c r="O891" s="236"/>
      <c r="P891" s="236"/>
      <c r="Q891" s="236"/>
      <c r="R891" s="236"/>
      <c r="S891" s="236"/>
      <c r="T891" s="236"/>
      <c r="U891" s="236"/>
      <c r="V891" s="236"/>
      <c r="W891" s="236"/>
      <c r="X891" s="236"/>
      <c r="Y891" s="236"/>
      <c r="Z891" s="236"/>
      <c r="AA891" s="236"/>
      <c r="AB891" s="236"/>
    </row>
    <row r="892">
      <c r="A892" s="236"/>
      <c r="B892" s="236"/>
      <c r="C892" s="236"/>
      <c r="D892" s="248"/>
      <c r="E892" s="248"/>
      <c r="F892" s="248"/>
      <c r="G892" s="236"/>
      <c r="H892" s="236"/>
      <c r="I892" s="236"/>
      <c r="J892" s="236"/>
      <c r="K892" s="236"/>
      <c r="L892" s="236"/>
      <c r="M892" s="236"/>
      <c r="N892" s="236"/>
      <c r="O892" s="236"/>
      <c r="P892" s="236"/>
      <c r="Q892" s="236"/>
      <c r="R892" s="236"/>
      <c r="S892" s="236"/>
      <c r="T892" s="236"/>
      <c r="U892" s="236"/>
      <c r="V892" s="236"/>
      <c r="W892" s="236"/>
      <c r="X892" s="236"/>
      <c r="Y892" s="236"/>
      <c r="Z892" s="236"/>
      <c r="AA892" s="236"/>
      <c r="AB892" s="236"/>
    </row>
    <row r="893">
      <c r="A893" s="236"/>
      <c r="B893" s="236"/>
      <c r="C893" s="236"/>
      <c r="D893" s="248"/>
      <c r="E893" s="248"/>
      <c r="F893" s="248"/>
      <c r="G893" s="236"/>
      <c r="H893" s="236"/>
      <c r="I893" s="236"/>
      <c r="J893" s="236"/>
      <c r="K893" s="236"/>
      <c r="L893" s="236"/>
      <c r="M893" s="236"/>
      <c r="N893" s="236"/>
      <c r="O893" s="236"/>
      <c r="P893" s="236"/>
      <c r="Q893" s="236"/>
      <c r="R893" s="236"/>
      <c r="S893" s="236"/>
      <c r="T893" s="236"/>
      <c r="U893" s="236"/>
      <c r="V893" s="236"/>
      <c r="W893" s="236"/>
      <c r="X893" s="236"/>
      <c r="Y893" s="236"/>
      <c r="Z893" s="236"/>
      <c r="AA893" s="236"/>
      <c r="AB893" s="236"/>
    </row>
    <row r="894">
      <c r="A894" s="236"/>
      <c r="B894" s="236"/>
      <c r="C894" s="236"/>
      <c r="D894" s="248"/>
      <c r="E894" s="248"/>
      <c r="F894" s="248"/>
      <c r="G894" s="236"/>
      <c r="H894" s="236"/>
      <c r="I894" s="236"/>
      <c r="J894" s="236"/>
      <c r="K894" s="236"/>
      <c r="L894" s="236"/>
      <c r="M894" s="236"/>
      <c r="N894" s="236"/>
      <c r="O894" s="236"/>
      <c r="P894" s="236"/>
      <c r="Q894" s="236"/>
      <c r="R894" s="236"/>
      <c r="S894" s="236"/>
      <c r="T894" s="236"/>
      <c r="U894" s="236"/>
      <c r="V894" s="236"/>
      <c r="W894" s="236"/>
      <c r="X894" s="236"/>
      <c r="Y894" s="236"/>
      <c r="Z894" s="236"/>
      <c r="AA894" s="236"/>
      <c r="AB894" s="236"/>
    </row>
    <row r="895">
      <c r="A895" s="236"/>
      <c r="B895" s="236"/>
      <c r="C895" s="236"/>
      <c r="D895" s="248"/>
      <c r="E895" s="248"/>
      <c r="F895" s="248"/>
      <c r="G895" s="236"/>
      <c r="H895" s="236"/>
      <c r="I895" s="236"/>
      <c r="J895" s="236"/>
      <c r="K895" s="236"/>
      <c r="L895" s="236"/>
      <c r="M895" s="236"/>
      <c r="N895" s="236"/>
      <c r="O895" s="236"/>
      <c r="P895" s="236"/>
      <c r="Q895" s="236"/>
      <c r="R895" s="236"/>
      <c r="S895" s="236"/>
      <c r="T895" s="236"/>
      <c r="U895" s="236"/>
      <c r="V895" s="236"/>
      <c r="W895" s="236"/>
      <c r="X895" s="236"/>
      <c r="Y895" s="236"/>
      <c r="Z895" s="236"/>
      <c r="AA895" s="236"/>
      <c r="AB895" s="236"/>
    </row>
    <row r="896">
      <c r="A896" s="236"/>
      <c r="B896" s="236"/>
      <c r="C896" s="236"/>
      <c r="D896" s="248"/>
      <c r="E896" s="248"/>
      <c r="F896" s="248"/>
      <c r="G896" s="236"/>
      <c r="H896" s="236"/>
      <c r="I896" s="236"/>
      <c r="J896" s="236"/>
      <c r="K896" s="236"/>
      <c r="L896" s="236"/>
      <c r="M896" s="236"/>
      <c r="N896" s="236"/>
      <c r="O896" s="236"/>
      <c r="P896" s="236"/>
      <c r="Q896" s="236"/>
      <c r="R896" s="236"/>
      <c r="S896" s="236"/>
      <c r="T896" s="236"/>
      <c r="U896" s="236"/>
      <c r="V896" s="236"/>
      <c r="W896" s="236"/>
      <c r="X896" s="236"/>
      <c r="Y896" s="236"/>
      <c r="Z896" s="236"/>
      <c r="AA896" s="236"/>
      <c r="AB896" s="236"/>
    </row>
    <row r="897">
      <c r="A897" s="236"/>
      <c r="B897" s="236"/>
      <c r="C897" s="236"/>
      <c r="D897" s="248"/>
      <c r="E897" s="248"/>
      <c r="F897" s="248"/>
      <c r="G897" s="236"/>
      <c r="H897" s="236"/>
      <c r="I897" s="236"/>
      <c r="J897" s="236"/>
      <c r="K897" s="236"/>
      <c r="L897" s="236"/>
      <c r="M897" s="236"/>
      <c r="N897" s="236"/>
      <c r="O897" s="236"/>
      <c r="P897" s="236"/>
      <c r="Q897" s="236"/>
      <c r="R897" s="236"/>
      <c r="S897" s="236"/>
      <c r="T897" s="236"/>
      <c r="U897" s="236"/>
      <c r="V897" s="236"/>
      <c r="W897" s="236"/>
      <c r="X897" s="236"/>
      <c r="Y897" s="236"/>
      <c r="Z897" s="236"/>
      <c r="AA897" s="236"/>
      <c r="AB897" s="236"/>
    </row>
    <row r="898">
      <c r="A898" s="236"/>
      <c r="B898" s="236"/>
      <c r="C898" s="236"/>
      <c r="D898" s="248"/>
      <c r="E898" s="248"/>
      <c r="F898" s="248"/>
      <c r="G898" s="236"/>
      <c r="H898" s="236"/>
      <c r="I898" s="236"/>
      <c r="J898" s="236"/>
      <c r="K898" s="236"/>
      <c r="L898" s="236"/>
      <c r="M898" s="236"/>
      <c r="N898" s="236"/>
      <c r="O898" s="236"/>
      <c r="P898" s="236"/>
      <c r="Q898" s="236"/>
      <c r="R898" s="236"/>
      <c r="S898" s="236"/>
      <c r="T898" s="236"/>
      <c r="U898" s="236"/>
      <c r="V898" s="236"/>
      <c r="W898" s="236"/>
      <c r="X898" s="236"/>
      <c r="Y898" s="236"/>
      <c r="Z898" s="236"/>
      <c r="AA898" s="236"/>
      <c r="AB898" s="236"/>
    </row>
    <row r="899">
      <c r="A899" s="236"/>
      <c r="B899" s="236"/>
      <c r="C899" s="236"/>
      <c r="D899" s="248"/>
      <c r="E899" s="248"/>
      <c r="F899" s="248"/>
      <c r="G899" s="236"/>
      <c r="H899" s="236"/>
      <c r="I899" s="236"/>
      <c r="J899" s="236"/>
      <c r="K899" s="236"/>
      <c r="L899" s="236"/>
      <c r="M899" s="236"/>
      <c r="N899" s="236"/>
      <c r="O899" s="236"/>
      <c r="P899" s="236"/>
      <c r="Q899" s="236"/>
      <c r="R899" s="236"/>
      <c r="S899" s="236"/>
      <c r="T899" s="236"/>
      <c r="U899" s="236"/>
      <c r="V899" s="236"/>
      <c r="W899" s="236"/>
      <c r="X899" s="236"/>
      <c r="Y899" s="236"/>
      <c r="Z899" s="236"/>
      <c r="AA899" s="236"/>
      <c r="AB899" s="236"/>
    </row>
    <row r="900">
      <c r="A900" s="236"/>
      <c r="B900" s="236"/>
      <c r="C900" s="236"/>
      <c r="D900" s="248"/>
      <c r="E900" s="248"/>
      <c r="F900" s="248"/>
      <c r="G900" s="236"/>
      <c r="H900" s="236"/>
      <c r="I900" s="236"/>
      <c r="J900" s="236"/>
      <c r="K900" s="236"/>
      <c r="L900" s="236"/>
      <c r="M900" s="236"/>
      <c r="N900" s="236"/>
      <c r="O900" s="236"/>
      <c r="P900" s="236"/>
      <c r="Q900" s="236"/>
      <c r="R900" s="236"/>
      <c r="S900" s="236"/>
      <c r="T900" s="236"/>
      <c r="U900" s="236"/>
      <c r="V900" s="236"/>
      <c r="W900" s="236"/>
      <c r="X900" s="236"/>
      <c r="Y900" s="236"/>
      <c r="Z900" s="236"/>
      <c r="AA900" s="236"/>
      <c r="AB900" s="236"/>
    </row>
    <row r="901">
      <c r="A901" s="236"/>
      <c r="B901" s="236"/>
      <c r="C901" s="236"/>
      <c r="D901" s="248"/>
      <c r="E901" s="248"/>
      <c r="F901" s="248"/>
      <c r="G901" s="236"/>
      <c r="H901" s="236"/>
      <c r="I901" s="236"/>
      <c r="J901" s="236"/>
      <c r="K901" s="236"/>
      <c r="L901" s="236"/>
      <c r="M901" s="236"/>
      <c r="N901" s="236"/>
      <c r="O901" s="236"/>
      <c r="P901" s="236"/>
      <c r="Q901" s="236"/>
      <c r="R901" s="236"/>
      <c r="S901" s="236"/>
      <c r="T901" s="236"/>
      <c r="U901" s="236"/>
      <c r="V901" s="236"/>
      <c r="W901" s="236"/>
      <c r="X901" s="236"/>
      <c r="Y901" s="236"/>
      <c r="Z901" s="236"/>
      <c r="AA901" s="236"/>
      <c r="AB901" s="236"/>
    </row>
    <row r="902">
      <c r="A902" s="236"/>
      <c r="B902" s="236"/>
      <c r="C902" s="236"/>
      <c r="D902" s="248"/>
      <c r="E902" s="248"/>
      <c r="F902" s="248"/>
      <c r="G902" s="236"/>
      <c r="H902" s="236"/>
      <c r="I902" s="236"/>
      <c r="J902" s="236"/>
      <c r="K902" s="236"/>
      <c r="L902" s="236"/>
      <c r="M902" s="236"/>
      <c r="N902" s="236"/>
      <c r="O902" s="236"/>
      <c r="P902" s="236"/>
      <c r="Q902" s="236"/>
      <c r="R902" s="236"/>
      <c r="S902" s="236"/>
      <c r="T902" s="236"/>
      <c r="U902" s="236"/>
      <c r="V902" s="236"/>
      <c r="W902" s="236"/>
      <c r="X902" s="236"/>
      <c r="Y902" s="236"/>
      <c r="Z902" s="236"/>
      <c r="AA902" s="236"/>
      <c r="AB902" s="236"/>
    </row>
    <row r="903">
      <c r="A903" s="236"/>
      <c r="B903" s="236"/>
      <c r="C903" s="236"/>
      <c r="D903" s="248"/>
      <c r="E903" s="248"/>
      <c r="F903" s="248"/>
      <c r="G903" s="236"/>
      <c r="H903" s="236"/>
      <c r="I903" s="236"/>
      <c r="J903" s="236"/>
      <c r="K903" s="236"/>
      <c r="L903" s="236"/>
      <c r="M903" s="236"/>
      <c r="N903" s="236"/>
      <c r="O903" s="236"/>
      <c r="P903" s="236"/>
      <c r="Q903" s="236"/>
      <c r="R903" s="236"/>
      <c r="S903" s="236"/>
      <c r="T903" s="236"/>
      <c r="U903" s="236"/>
      <c r="V903" s="236"/>
      <c r="W903" s="236"/>
      <c r="X903" s="236"/>
      <c r="Y903" s="236"/>
      <c r="Z903" s="236"/>
      <c r="AA903" s="236"/>
      <c r="AB903" s="236"/>
    </row>
    <row r="904">
      <c r="A904" s="236"/>
      <c r="B904" s="236"/>
      <c r="C904" s="236"/>
      <c r="D904" s="248"/>
      <c r="E904" s="248"/>
      <c r="F904" s="248"/>
      <c r="G904" s="236"/>
      <c r="H904" s="236"/>
      <c r="I904" s="236"/>
      <c r="J904" s="236"/>
      <c r="K904" s="236"/>
      <c r="L904" s="236"/>
      <c r="M904" s="236"/>
      <c r="N904" s="236"/>
      <c r="O904" s="236"/>
      <c r="P904" s="236"/>
      <c r="Q904" s="236"/>
      <c r="R904" s="236"/>
      <c r="S904" s="236"/>
      <c r="T904" s="236"/>
      <c r="U904" s="236"/>
      <c r="V904" s="236"/>
      <c r="W904" s="236"/>
      <c r="X904" s="236"/>
      <c r="Y904" s="236"/>
      <c r="Z904" s="236"/>
      <c r="AA904" s="236"/>
      <c r="AB904" s="236"/>
    </row>
    <row r="905">
      <c r="A905" s="236"/>
      <c r="B905" s="236"/>
      <c r="C905" s="236"/>
      <c r="D905" s="248"/>
      <c r="E905" s="248"/>
      <c r="F905" s="248"/>
      <c r="G905" s="236"/>
      <c r="H905" s="236"/>
      <c r="I905" s="236"/>
      <c r="J905" s="236"/>
      <c r="K905" s="236"/>
      <c r="L905" s="236"/>
      <c r="M905" s="236"/>
      <c r="N905" s="236"/>
      <c r="O905" s="236"/>
      <c r="P905" s="236"/>
      <c r="Q905" s="236"/>
      <c r="R905" s="236"/>
      <c r="S905" s="236"/>
      <c r="T905" s="236"/>
      <c r="U905" s="236"/>
      <c r="V905" s="236"/>
      <c r="W905" s="236"/>
      <c r="X905" s="236"/>
      <c r="Y905" s="236"/>
      <c r="Z905" s="236"/>
      <c r="AA905" s="236"/>
      <c r="AB905" s="236"/>
    </row>
    <row r="906">
      <c r="A906" s="236"/>
      <c r="B906" s="236"/>
      <c r="C906" s="236"/>
      <c r="D906" s="248"/>
      <c r="E906" s="248"/>
      <c r="F906" s="248"/>
      <c r="G906" s="236"/>
      <c r="H906" s="236"/>
      <c r="I906" s="236"/>
      <c r="J906" s="236"/>
      <c r="K906" s="236"/>
      <c r="L906" s="236"/>
      <c r="M906" s="236"/>
      <c r="N906" s="236"/>
      <c r="O906" s="236"/>
      <c r="P906" s="236"/>
      <c r="Q906" s="236"/>
      <c r="R906" s="236"/>
      <c r="S906" s="236"/>
      <c r="T906" s="236"/>
      <c r="U906" s="236"/>
      <c r="V906" s="236"/>
      <c r="W906" s="236"/>
      <c r="X906" s="236"/>
      <c r="Y906" s="236"/>
      <c r="Z906" s="236"/>
      <c r="AA906" s="236"/>
      <c r="AB906" s="236"/>
    </row>
    <row r="907">
      <c r="A907" s="236"/>
      <c r="B907" s="236"/>
      <c r="C907" s="236"/>
      <c r="D907" s="248"/>
      <c r="E907" s="248"/>
      <c r="F907" s="248"/>
      <c r="G907" s="236"/>
      <c r="H907" s="236"/>
      <c r="I907" s="236"/>
      <c r="J907" s="236"/>
      <c r="K907" s="236"/>
      <c r="L907" s="236"/>
      <c r="M907" s="236"/>
      <c r="N907" s="236"/>
      <c r="O907" s="236"/>
      <c r="P907" s="236"/>
      <c r="Q907" s="236"/>
      <c r="R907" s="236"/>
      <c r="S907" s="236"/>
      <c r="T907" s="236"/>
      <c r="U907" s="236"/>
      <c r="V907" s="236"/>
      <c r="W907" s="236"/>
      <c r="X907" s="236"/>
      <c r="Y907" s="236"/>
      <c r="Z907" s="236"/>
      <c r="AA907" s="236"/>
      <c r="AB907" s="236"/>
    </row>
    <row r="908">
      <c r="A908" s="236"/>
      <c r="B908" s="236"/>
      <c r="C908" s="236"/>
      <c r="D908" s="248"/>
      <c r="E908" s="248"/>
      <c r="F908" s="248"/>
      <c r="G908" s="236"/>
      <c r="H908" s="236"/>
      <c r="I908" s="236"/>
      <c r="J908" s="236"/>
      <c r="K908" s="236"/>
      <c r="L908" s="236"/>
      <c r="M908" s="236"/>
      <c r="N908" s="236"/>
      <c r="O908" s="236"/>
      <c r="P908" s="236"/>
      <c r="Q908" s="236"/>
      <c r="R908" s="236"/>
      <c r="S908" s="236"/>
      <c r="T908" s="236"/>
      <c r="U908" s="236"/>
      <c r="V908" s="236"/>
      <c r="W908" s="236"/>
      <c r="X908" s="236"/>
      <c r="Y908" s="236"/>
      <c r="Z908" s="236"/>
      <c r="AA908" s="236"/>
      <c r="AB908" s="236"/>
    </row>
    <row r="909">
      <c r="A909" s="236"/>
      <c r="B909" s="236"/>
      <c r="C909" s="236"/>
      <c r="D909" s="248"/>
      <c r="E909" s="248"/>
      <c r="F909" s="248"/>
      <c r="G909" s="236"/>
      <c r="H909" s="236"/>
      <c r="I909" s="236"/>
      <c r="J909" s="236"/>
      <c r="K909" s="236"/>
      <c r="L909" s="236"/>
      <c r="M909" s="236"/>
      <c r="N909" s="236"/>
      <c r="O909" s="236"/>
      <c r="P909" s="236"/>
      <c r="Q909" s="236"/>
      <c r="R909" s="236"/>
      <c r="S909" s="236"/>
      <c r="T909" s="236"/>
      <c r="U909" s="236"/>
      <c r="V909" s="236"/>
      <c r="W909" s="236"/>
      <c r="X909" s="236"/>
      <c r="Y909" s="236"/>
      <c r="Z909" s="236"/>
      <c r="AA909" s="236"/>
      <c r="AB909" s="236"/>
    </row>
    <row r="910">
      <c r="A910" s="236"/>
      <c r="B910" s="236"/>
      <c r="C910" s="236"/>
      <c r="D910" s="248"/>
      <c r="E910" s="248"/>
      <c r="F910" s="248"/>
      <c r="G910" s="236"/>
      <c r="H910" s="236"/>
      <c r="I910" s="236"/>
      <c r="J910" s="236"/>
      <c r="K910" s="236"/>
      <c r="L910" s="236"/>
      <c r="M910" s="236"/>
      <c r="N910" s="236"/>
      <c r="O910" s="236"/>
      <c r="P910" s="236"/>
      <c r="Q910" s="236"/>
      <c r="R910" s="236"/>
      <c r="S910" s="236"/>
      <c r="T910" s="236"/>
      <c r="U910" s="236"/>
      <c r="V910" s="236"/>
      <c r="W910" s="236"/>
      <c r="X910" s="236"/>
      <c r="Y910" s="236"/>
      <c r="Z910" s="236"/>
      <c r="AA910" s="236"/>
      <c r="AB910" s="236"/>
    </row>
    <row r="911">
      <c r="A911" s="236"/>
      <c r="B911" s="236"/>
      <c r="C911" s="236"/>
      <c r="D911" s="248"/>
      <c r="E911" s="248"/>
      <c r="F911" s="248"/>
      <c r="G911" s="236"/>
      <c r="H911" s="236"/>
      <c r="I911" s="236"/>
      <c r="J911" s="236"/>
      <c r="K911" s="236"/>
      <c r="L911" s="236"/>
      <c r="M911" s="236"/>
      <c r="N911" s="236"/>
      <c r="O911" s="236"/>
      <c r="P911" s="236"/>
      <c r="Q911" s="236"/>
      <c r="R911" s="236"/>
      <c r="S911" s="236"/>
      <c r="T911" s="236"/>
      <c r="U911" s="236"/>
      <c r="V911" s="236"/>
      <c r="W911" s="236"/>
      <c r="X911" s="236"/>
      <c r="Y911" s="236"/>
      <c r="Z911" s="236"/>
      <c r="AA911" s="236"/>
      <c r="AB911" s="236"/>
    </row>
    <row r="912">
      <c r="A912" s="236"/>
      <c r="B912" s="236"/>
      <c r="C912" s="236"/>
      <c r="D912" s="248"/>
      <c r="E912" s="248"/>
      <c r="F912" s="248"/>
      <c r="G912" s="236"/>
      <c r="H912" s="236"/>
      <c r="I912" s="236"/>
      <c r="J912" s="236"/>
      <c r="K912" s="236"/>
      <c r="L912" s="236"/>
      <c r="M912" s="236"/>
      <c r="N912" s="236"/>
      <c r="O912" s="236"/>
      <c r="P912" s="236"/>
      <c r="Q912" s="236"/>
      <c r="R912" s="236"/>
      <c r="S912" s="236"/>
      <c r="T912" s="236"/>
      <c r="U912" s="236"/>
      <c r="V912" s="236"/>
      <c r="W912" s="236"/>
      <c r="X912" s="236"/>
      <c r="Y912" s="236"/>
      <c r="Z912" s="236"/>
      <c r="AA912" s="236"/>
      <c r="AB912" s="236"/>
    </row>
    <row r="913">
      <c r="A913" s="236"/>
      <c r="B913" s="236"/>
      <c r="C913" s="236"/>
      <c r="D913" s="248"/>
      <c r="E913" s="248"/>
      <c r="F913" s="248"/>
      <c r="G913" s="236"/>
      <c r="H913" s="236"/>
      <c r="I913" s="236"/>
      <c r="J913" s="236"/>
      <c r="K913" s="236"/>
      <c r="L913" s="236"/>
      <c r="M913" s="236"/>
      <c r="N913" s="236"/>
      <c r="O913" s="236"/>
      <c r="P913" s="236"/>
      <c r="Q913" s="236"/>
      <c r="R913" s="236"/>
      <c r="S913" s="236"/>
      <c r="T913" s="236"/>
      <c r="U913" s="236"/>
      <c r="V913" s="236"/>
      <c r="W913" s="236"/>
      <c r="X913" s="236"/>
      <c r="Y913" s="236"/>
      <c r="Z913" s="236"/>
      <c r="AA913" s="236"/>
      <c r="AB913" s="236"/>
    </row>
    <row r="914">
      <c r="A914" s="236"/>
      <c r="B914" s="236"/>
      <c r="C914" s="236"/>
      <c r="D914" s="248"/>
      <c r="E914" s="248"/>
      <c r="F914" s="248"/>
      <c r="G914" s="236"/>
      <c r="H914" s="236"/>
      <c r="I914" s="236"/>
      <c r="J914" s="236"/>
      <c r="K914" s="236"/>
      <c r="L914" s="236"/>
      <c r="M914" s="236"/>
      <c r="N914" s="236"/>
      <c r="O914" s="236"/>
      <c r="P914" s="236"/>
      <c r="Q914" s="236"/>
      <c r="R914" s="236"/>
      <c r="S914" s="236"/>
      <c r="T914" s="236"/>
      <c r="U914" s="236"/>
      <c r="V914" s="236"/>
      <c r="W914" s="236"/>
      <c r="X914" s="236"/>
      <c r="Y914" s="236"/>
      <c r="Z914" s="236"/>
      <c r="AA914" s="236"/>
      <c r="AB914" s="236"/>
    </row>
    <row r="915">
      <c r="A915" s="236"/>
      <c r="B915" s="236"/>
      <c r="C915" s="236"/>
      <c r="D915" s="248"/>
      <c r="E915" s="248"/>
      <c r="F915" s="248"/>
      <c r="G915" s="236"/>
      <c r="H915" s="236"/>
      <c r="I915" s="236"/>
      <c r="J915" s="236"/>
      <c r="K915" s="236"/>
      <c r="L915" s="236"/>
      <c r="M915" s="236"/>
      <c r="N915" s="236"/>
      <c r="O915" s="236"/>
      <c r="P915" s="236"/>
      <c r="Q915" s="236"/>
      <c r="R915" s="236"/>
      <c r="S915" s="236"/>
      <c r="T915" s="236"/>
      <c r="U915" s="236"/>
      <c r="V915" s="236"/>
      <c r="W915" s="236"/>
      <c r="X915" s="236"/>
      <c r="Y915" s="236"/>
      <c r="Z915" s="236"/>
      <c r="AA915" s="236"/>
      <c r="AB915" s="236"/>
    </row>
    <row r="916">
      <c r="A916" s="236"/>
      <c r="B916" s="236"/>
      <c r="C916" s="236"/>
      <c r="D916" s="248"/>
      <c r="E916" s="248"/>
      <c r="F916" s="248"/>
      <c r="G916" s="236"/>
      <c r="H916" s="236"/>
      <c r="I916" s="236"/>
      <c r="J916" s="236"/>
      <c r="K916" s="236"/>
      <c r="L916" s="236"/>
      <c r="M916" s="236"/>
      <c r="N916" s="236"/>
      <c r="O916" s="236"/>
      <c r="P916" s="236"/>
      <c r="Q916" s="236"/>
      <c r="R916" s="236"/>
      <c r="S916" s="236"/>
      <c r="T916" s="236"/>
      <c r="U916" s="236"/>
      <c r="V916" s="236"/>
      <c r="W916" s="236"/>
      <c r="X916" s="236"/>
      <c r="Y916" s="236"/>
      <c r="Z916" s="236"/>
      <c r="AA916" s="236"/>
      <c r="AB916" s="236"/>
    </row>
    <row r="917">
      <c r="A917" s="236"/>
      <c r="B917" s="236"/>
      <c r="C917" s="236"/>
      <c r="D917" s="248"/>
      <c r="E917" s="248"/>
      <c r="F917" s="248"/>
      <c r="G917" s="236"/>
      <c r="H917" s="236"/>
      <c r="I917" s="236"/>
      <c r="J917" s="236"/>
      <c r="K917" s="236"/>
      <c r="L917" s="236"/>
      <c r="M917" s="236"/>
      <c r="N917" s="236"/>
      <c r="O917" s="236"/>
      <c r="P917" s="236"/>
      <c r="Q917" s="236"/>
      <c r="R917" s="236"/>
      <c r="S917" s="236"/>
      <c r="T917" s="236"/>
      <c r="U917" s="236"/>
      <c r="V917" s="236"/>
      <c r="W917" s="236"/>
      <c r="X917" s="236"/>
      <c r="Y917" s="236"/>
      <c r="Z917" s="236"/>
      <c r="AA917" s="236"/>
      <c r="AB917" s="236"/>
    </row>
    <row r="918">
      <c r="A918" s="236"/>
      <c r="B918" s="236"/>
      <c r="C918" s="236"/>
      <c r="D918" s="248"/>
      <c r="E918" s="248"/>
      <c r="F918" s="248"/>
      <c r="G918" s="236"/>
      <c r="H918" s="236"/>
      <c r="I918" s="236"/>
      <c r="J918" s="236"/>
      <c r="K918" s="236"/>
      <c r="L918" s="236"/>
      <c r="M918" s="236"/>
      <c r="N918" s="236"/>
      <c r="O918" s="236"/>
      <c r="P918" s="236"/>
      <c r="Q918" s="236"/>
      <c r="R918" s="236"/>
      <c r="S918" s="236"/>
      <c r="T918" s="236"/>
      <c r="U918" s="236"/>
      <c r="V918" s="236"/>
      <c r="W918" s="236"/>
      <c r="X918" s="236"/>
      <c r="Y918" s="236"/>
      <c r="Z918" s="236"/>
      <c r="AA918" s="236"/>
      <c r="AB918" s="236"/>
    </row>
    <row r="919">
      <c r="A919" s="236"/>
      <c r="B919" s="236"/>
      <c r="C919" s="236"/>
      <c r="D919" s="248"/>
      <c r="E919" s="248"/>
      <c r="F919" s="248"/>
      <c r="G919" s="236"/>
      <c r="H919" s="236"/>
      <c r="I919" s="236"/>
      <c r="J919" s="236"/>
      <c r="K919" s="236"/>
      <c r="L919" s="236"/>
      <c r="M919" s="236"/>
      <c r="N919" s="236"/>
      <c r="O919" s="236"/>
      <c r="P919" s="236"/>
      <c r="Q919" s="236"/>
      <c r="R919" s="236"/>
      <c r="S919" s="236"/>
      <c r="T919" s="236"/>
      <c r="U919" s="236"/>
      <c r="V919" s="236"/>
      <c r="W919" s="236"/>
      <c r="X919" s="236"/>
      <c r="Y919" s="236"/>
      <c r="Z919" s="236"/>
      <c r="AA919" s="236"/>
      <c r="AB919" s="236"/>
    </row>
    <row r="920">
      <c r="A920" s="236"/>
      <c r="B920" s="236"/>
      <c r="C920" s="236"/>
      <c r="D920" s="248"/>
      <c r="E920" s="248"/>
      <c r="F920" s="248"/>
      <c r="G920" s="236"/>
      <c r="H920" s="236"/>
      <c r="I920" s="236"/>
      <c r="J920" s="236"/>
      <c r="K920" s="236"/>
      <c r="L920" s="236"/>
      <c r="M920" s="236"/>
      <c r="N920" s="236"/>
      <c r="O920" s="236"/>
      <c r="P920" s="236"/>
      <c r="Q920" s="236"/>
      <c r="R920" s="236"/>
      <c r="S920" s="236"/>
      <c r="T920" s="236"/>
      <c r="U920" s="236"/>
      <c r="V920" s="236"/>
      <c r="W920" s="236"/>
      <c r="X920" s="236"/>
      <c r="Y920" s="236"/>
      <c r="Z920" s="236"/>
      <c r="AA920" s="236"/>
      <c r="AB920" s="236"/>
    </row>
    <row r="921">
      <c r="A921" s="236"/>
      <c r="B921" s="236"/>
      <c r="C921" s="236"/>
      <c r="D921" s="248"/>
      <c r="E921" s="248"/>
      <c r="F921" s="248"/>
      <c r="G921" s="236"/>
      <c r="H921" s="236"/>
      <c r="I921" s="236"/>
      <c r="J921" s="236"/>
      <c r="K921" s="236"/>
      <c r="L921" s="236"/>
      <c r="M921" s="236"/>
      <c r="N921" s="236"/>
      <c r="O921" s="236"/>
      <c r="P921" s="236"/>
      <c r="Q921" s="236"/>
      <c r="R921" s="236"/>
      <c r="S921" s="236"/>
      <c r="T921" s="236"/>
      <c r="U921" s="236"/>
      <c r="V921" s="236"/>
      <c r="W921" s="236"/>
      <c r="X921" s="236"/>
      <c r="Y921" s="236"/>
      <c r="Z921" s="236"/>
      <c r="AA921" s="236"/>
      <c r="AB921" s="236"/>
    </row>
    <row r="922">
      <c r="A922" s="236"/>
      <c r="B922" s="236"/>
      <c r="C922" s="236"/>
      <c r="D922" s="248"/>
      <c r="E922" s="248"/>
      <c r="F922" s="248"/>
      <c r="G922" s="236"/>
      <c r="H922" s="236"/>
      <c r="I922" s="236"/>
      <c r="J922" s="236"/>
      <c r="K922" s="236"/>
      <c r="L922" s="236"/>
      <c r="M922" s="236"/>
      <c r="N922" s="236"/>
      <c r="O922" s="236"/>
      <c r="P922" s="236"/>
      <c r="Q922" s="236"/>
      <c r="R922" s="236"/>
      <c r="S922" s="236"/>
      <c r="T922" s="236"/>
      <c r="U922" s="236"/>
      <c r="V922" s="236"/>
      <c r="W922" s="236"/>
      <c r="X922" s="236"/>
      <c r="Y922" s="236"/>
      <c r="Z922" s="236"/>
      <c r="AA922" s="236"/>
      <c r="AB922" s="236"/>
    </row>
    <row r="923">
      <c r="A923" s="236"/>
      <c r="B923" s="236"/>
      <c r="C923" s="236"/>
      <c r="D923" s="248"/>
      <c r="E923" s="248"/>
      <c r="F923" s="248"/>
      <c r="G923" s="236"/>
      <c r="H923" s="236"/>
      <c r="I923" s="236"/>
      <c r="J923" s="236"/>
      <c r="K923" s="236"/>
      <c r="L923" s="236"/>
      <c r="M923" s="236"/>
      <c r="N923" s="236"/>
      <c r="O923" s="236"/>
      <c r="P923" s="236"/>
      <c r="Q923" s="236"/>
      <c r="R923" s="236"/>
      <c r="S923" s="236"/>
      <c r="T923" s="236"/>
      <c r="U923" s="236"/>
      <c r="V923" s="236"/>
      <c r="W923" s="236"/>
      <c r="X923" s="236"/>
      <c r="Y923" s="236"/>
      <c r="Z923" s="236"/>
      <c r="AA923" s="236"/>
      <c r="AB923" s="236"/>
    </row>
    <row r="924">
      <c r="A924" s="236"/>
      <c r="B924" s="236"/>
      <c r="C924" s="236"/>
      <c r="D924" s="248"/>
      <c r="E924" s="248"/>
      <c r="F924" s="248"/>
      <c r="G924" s="236"/>
      <c r="H924" s="236"/>
      <c r="I924" s="236"/>
      <c r="J924" s="236"/>
      <c r="K924" s="236"/>
      <c r="L924" s="236"/>
      <c r="M924" s="236"/>
      <c r="N924" s="236"/>
      <c r="O924" s="236"/>
      <c r="P924" s="236"/>
      <c r="Q924" s="236"/>
      <c r="R924" s="236"/>
      <c r="S924" s="236"/>
      <c r="T924" s="236"/>
      <c r="U924" s="236"/>
      <c r="V924" s="236"/>
      <c r="W924" s="236"/>
      <c r="X924" s="236"/>
      <c r="Y924" s="236"/>
      <c r="Z924" s="236"/>
      <c r="AA924" s="236"/>
      <c r="AB924" s="236"/>
    </row>
    <row r="925">
      <c r="A925" s="236"/>
      <c r="B925" s="236"/>
      <c r="C925" s="236"/>
      <c r="D925" s="248"/>
      <c r="E925" s="248"/>
      <c r="F925" s="248"/>
      <c r="G925" s="236"/>
      <c r="H925" s="236"/>
      <c r="I925" s="236"/>
      <c r="J925" s="236"/>
      <c r="K925" s="236"/>
      <c r="L925" s="236"/>
      <c r="M925" s="236"/>
      <c r="N925" s="236"/>
      <c r="O925" s="236"/>
      <c r="P925" s="236"/>
      <c r="Q925" s="236"/>
      <c r="R925" s="236"/>
      <c r="S925" s="236"/>
      <c r="T925" s="236"/>
      <c r="U925" s="236"/>
      <c r="V925" s="236"/>
      <c r="W925" s="236"/>
      <c r="X925" s="236"/>
      <c r="Y925" s="236"/>
      <c r="Z925" s="236"/>
      <c r="AA925" s="236"/>
      <c r="AB925" s="236"/>
    </row>
    <row r="926">
      <c r="A926" s="236"/>
      <c r="B926" s="236"/>
      <c r="C926" s="236"/>
      <c r="D926" s="248"/>
      <c r="E926" s="248"/>
      <c r="F926" s="248"/>
      <c r="G926" s="236"/>
      <c r="H926" s="236"/>
      <c r="I926" s="236"/>
      <c r="J926" s="236"/>
      <c r="K926" s="236"/>
      <c r="L926" s="236"/>
      <c r="M926" s="236"/>
      <c r="N926" s="236"/>
      <c r="O926" s="236"/>
      <c r="P926" s="236"/>
      <c r="Q926" s="236"/>
      <c r="R926" s="236"/>
      <c r="S926" s="236"/>
      <c r="T926" s="236"/>
      <c r="U926" s="236"/>
      <c r="V926" s="236"/>
      <c r="W926" s="236"/>
      <c r="X926" s="236"/>
      <c r="Y926" s="236"/>
      <c r="Z926" s="236"/>
      <c r="AA926" s="236"/>
      <c r="AB926" s="236"/>
    </row>
    <row r="927">
      <c r="A927" s="236"/>
      <c r="B927" s="236"/>
      <c r="C927" s="236"/>
      <c r="D927" s="248"/>
      <c r="E927" s="248"/>
      <c r="F927" s="248"/>
      <c r="G927" s="236"/>
      <c r="H927" s="236"/>
      <c r="I927" s="236"/>
      <c r="J927" s="236"/>
      <c r="K927" s="236"/>
      <c r="L927" s="236"/>
      <c r="M927" s="236"/>
      <c r="N927" s="236"/>
      <c r="O927" s="236"/>
      <c r="P927" s="236"/>
      <c r="Q927" s="236"/>
      <c r="R927" s="236"/>
      <c r="S927" s="236"/>
      <c r="T927" s="236"/>
      <c r="U927" s="236"/>
      <c r="V927" s="236"/>
      <c r="W927" s="236"/>
      <c r="X927" s="236"/>
      <c r="Y927" s="236"/>
      <c r="Z927" s="236"/>
      <c r="AA927" s="236"/>
      <c r="AB927" s="236"/>
    </row>
    <row r="928">
      <c r="A928" s="236"/>
      <c r="B928" s="236"/>
      <c r="C928" s="236"/>
      <c r="D928" s="248"/>
      <c r="E928" s="248"/>
      <c r="F928" s="248"/>
      <c r="G928" s="236"/>
      <c r="H928" s="236"/>
      <c r="I928" s="236"/>
      <c r="J928" s="236"/>
      <c r="K928" s="236"/>
      <c r="L928" s="236"/>
      <c r="M928" s="236"/>
      <c r="N928" s="236"/>
      <c r="O928" s="236"/>
      <c r="P928" s="236"/>
      <c r="Q928" s="236"/>
      <c r="R928" s="236"/>
      <c r="S928" s="236"/>
      <c r="T928" s="236"/>
      <c r="U928" s="236"/>
      <c r="V928" s="236"/>
      <c r="W928" s="236"/>
      <c r="X928" s="236"/>
      <c r="Y928" s="236"/>
      <c r="Z928" s="236"/>
      <c r="AA928" s="236"/>
      <c r="AB928" s="236"/>
    </row>
    <row r="929">
      <c r="A929" s="236"/>
      <c r="B929" s="236"/>
      <c r="C929" s="236"/>
      <c r="D929" s="248"/>
      <c r="E929" s="248"/>
      <c r="F929" s="248"/>
      <c r="G929" s="236"/>
      <c r="H929" s="236"/>
      <c r="I929" s="236"/>
      <c r="J929" s="236"/>
      <c r="K929" s="236"/>
      <c r="L929" s="236"/>
      <c r="M929" s="236"/>
      <c r="N929" s="236"/>
      <c r="O929" s="236"/>
      <c r="P929" s="236"/>
      <c r="Q929" s="236"/>
      <c r="R929" s="236"/>
      <c r="S929" s="236"/>
      <c r="T929" s="236"/>
      <c r="U929" s="236"/>
      <c r="V929" s="236"/>
      <c r="W929" s="236"/>
      <c r="X929" s="236"/>
      <c r="Y929" s="236"/>
      <c r="Z929" s="236"/>
      <c r="AA929" s="236"/>
      <c r="AB929" s="236"/>
    </row>
    <row r="930">
      <c r="A930" s="236"/>
      <c r="B930" s="236"/>
      <c r="C930" s="236"/>
      <c r="D930" s="248"/>
      <c r="E930" s="248"/>
      <c r="F930" s="248"/>
      <c r="G930" s="236"/>
      <c r="H930" s="236"/>
      <c r="I930" s="236"/>
      <c r="J930" s="236"/>
      <c r="K930" s="236"/>
      <c r="L930" s="236"/>
      <c r="M930" s="236"/>
      <c r="N930" s="236"/>
      <c r="O930" s="236"/>
      <c r="P930" s="236"/>
      <c r="Q930" s="236"/>
      <c r="R930" s="236"/>
      <c r="S930" s="236"/>
      <c r="T930" s="236"/>
      <c r="U930" s="236"/>
      <c r="V930" s="236"/>
      <c r="W930" s="236"/>
      <c r="X930" s="236"/>
      <c r="Y930" s="236"/>
      <c r="Z930" s="236"/>
      <c r="AA930" s="236"/>
      <c r="AB930" s="236"/>
    </row>
    <row r="931">
      <c r="A931" s="236"/>
      <c r="B931" s="236"/>
      <c r="C931" s="236"/>
      <c r="D931" s="248"/>
      <c r="E931" s="248"/>
      <c r="F931" s="248"/>
      <c r="G931" s="236"/>
      <c r="H931" s="236"/>
      <c r="I931" s="236"/>
      <c r="J931" s="236"/>
      <c r="K931" s="236"/>
      <c r="L931" s="236"/>
      <c r="M931" s="236"/>
      <c r="N931" s="236"/>
      <c r="O931" s="236"/>
      <c r="P931" s="236"/>
      <c r="Q931" s="236"/>
      <c r="R931" s="236"/>
      <c r="S931" s="236"/>
      <c r="T931" s="236"/>
      <c r="U931" s="236"/>
      <c r="V931" s="236"/>
      <c r="W931" s="236"/>
      <c r="X931" s="236"/>
      <c r="Y931" s="236"/>
      <c r="Z931" s="236"/>
      <c r="AA931" s="236"/>
      <c r="AB931" s="236"/>
    </row>
    <row r="932">
      <c r="A932" s="236"/>
      <c r="B932" s="236"/>
      <c r="C932" s="236"/>
      <c r="D932" s="248"/>
      <c r="E932" s="248"/>
      <c r="F932" s="248"/>
      <c r="G932" s="236"/>
      <c r="H932" s="236"/>
      <c r="I932" s="236"/>
      <c r="J932" s="236"/>
      <c r="K932" s="236"/>
      <c r="L932" s="236"/>
      <c r="M932" s="236"/>
      <c r="N932" s="236"/>
      <c r="O932" s="236"/>
      <c r="P932" s="236"/>
      <c r="Q932" s="236"/>
      <c r="R932" s="236"/>
      <c r="S932" s="236"/>
      <c r="T932" s="236"/>
      <c r="U932" s="236"/>
      <c r="V932" s="236"/>
      <c r="W932" s="236"/>
      <c r="X932" s="236"/>
      <c r="Y932" s="236"/>
      <c r="Z932" s="236"/>
      <c r="AA932" s="236"/>
      <c r="AB932" s="236"/>
    </row>
    <row r="933">
      <c r="A933" s="236"/>
      <c r="B933" s="236"/>
      <c r="C933" s="236"/>
      <c r="D933" s="248"/>
      <c r="E933" s="248"/>
      <c r="F933" s="248"/>
      <c r="G933" s="236"/>
      <c r="H933" s="236"/>
      <c r="I933" s="236"/>
      <c r="J933" s="236"/>
      <c r="K933" s="236"/>
      <c r="L933" s="236"/>
      <c r="M933" s="236"/>
      <c r="N933" s="236"/>
      <c r="O933" s="236"/>
      <c r="P933" s="236"/>
      <c r="Q933" s="236"/>
      <c r="R933" s="236"/>
      <c r="S933" s="236"/>
      <c r="T933" s="236"/>
      <c r="U933" s="236"/>
      <c r="V933" s="236"/>
      <c r="W933" s="236"/>
      <c r="X933" s="236"/>
      <c r="Y933" s="236"/>
      <c r="Z933" s="236"/>
      <c r="AA933" s="236"/>
      <c r="AB933" s="236"/>
    </row>
    <row r="934">
      <c r="A934" s="236"/>
      <c r="B934" s="236"/>
      <c r="C934" s="236"/>
      <c r="D934" s="248"/>
      <c r="E934" s="248"/>
      <c r="F934" s="248"/>
      <c r="G934" s="236"/>
      <c r="H934" s="236"/>
      <c r="I934" s="236"/>
      <c r="J934" s="236"/>
      <c r="K934" s="236"/>
      <c r="L934" s="236"/>
      <c r="M934" s="236"/>
      <c r="N934" s="236"/>
      <c r="O934" s="236"/>
      <c r="P934" s="236"/>
      <c r="Q934" s="236"/>
      <c r="R934" s="236"/>
      <c r="S934" s="236"/>
      <c r="T934" s="236"/>
      <c r="U934" s="236"/>
      <c r="V934" s="236"/>
      <c r="W934" s="236"/>
      <c r="X934" s="236"/>
      <c r="Y934" s="236"/>
      <c r="Z934" s="236"/>
      <c r="AA934" s="236"/>
      <c r="AB934" s="236"/>
    </row>
    <row r="935">
      <c r="A935" s="236"/>
      <c r="B935" s="236"/>
      <c r="C935" s="236"/>
      <c r="D935" s="248"/>
      <c r="E935" s="248"/>
      <c r="F935" s="248"/>
      <c r="G935" s="236"/>
      <c r="H935" s="236"/>
      <c r="I935" s="236"/>
      <c r="J935" s="236"/>
      <c r="K935" s="236"/>
      <c r="L935" s="236"/>
      <c r="M935" s="236"/>
      <c r="N935" s="236"/>
      <c r="O935" s="236"/>
      <c r="P935" s="236"/>
      <c r="Q935" s="236"/>
      <c r="R935" s="236"/>
      <c r="S935" s="236"/>
      <c r="T935" s="236"/>
      <c r="U935" s="236"/>
      <c r="V935" s="236"/>
      <c r="W935" s="236"/>
      <c r="X935" s="236"/>
      <c r="Y935" s="236"/>
      <c r="Z935" s="236"/>
      <c r="AA935" s="236"/>
      <c r="AB935" s="236"/>
    </row>
    <row r="936">
      <c r="A936" s="236"/>
      <c r="B936" s="236"/>
      <c r="C936" s="236"/>
      <c r="D936" s="248"/>
      <c r="E936" s="248"/>
      <c r="F936" s="248"/>
      <c r="G936" s="236"/>
      <c r="H936" s="236"/>
      <c r="I936" s="236"/>
      <c r="J936" s="236"/>
      <c r="K936" s="236"/>
      <c r="L936" s="236"/>
      <c r="M936" s="236"/>
      <c r="N936" s="236"/>
      <c r="O936" s="236"/>
      <c r="P936" s="236"/>
      <c r="Q936" s="236"/>
      <c r="R936" s="236"/>
      <c r="S936" s="236"/>
      <c r="T936" s="236"/>
      <c r="U936" s="236"/>
      <c r="V936" s="236"/>
      <c r="W936" s="236"/>
      <c r="X936" s="236"/>
      <c r="Y936" s="236"/>
      <c r="Z936" s="236"/>
      <c r="AA936" s="236"/>
      <c r="AB936" s="236"/>
    </row>
    <row r="937">
      <c r="A937" s="236"/>
      <c r="B937" s="236"/>
      <c r="C937" s="236"/>
      <c r="D937" s="248"/>
      <c r="E937" s="248"/>
      <c r="F937" s="248"/>
      <c r="G937" s="236"/>
      <c r="H937" s="236"/>
      <c r="I937" s="236"/>
      <c r="J937" s="236"/>
      <c r="K937" s="236"/>
      <c r="L937" s="236"/>
      <c r="M937" s="236"/>
      <c r="N937" s="236"/>
      <c r="O937" s="236"/>
      <c r="P937" s="236"/>
      <c r="Q937" s="236"/>
      <c r="R937" s="236"/>
      <c r="S937" s="236"/>
      <c r="T937" s="236"/>
      <c r="U937" s="236"/>
      <c r="V937" s="236"/>
      <c r="W937" s="236"/>
      <c r="X937" s="236"/>
      <c r="Y937" s="236"/>
      <c r="Z937" s="236"/>
      <c r="AA937" s="236"/>
      <c r="AB937" s="236"/>
    </row>
    <row r="938">
      <c r="A938" s="236"/>
      <c r="B938" s="236"/>
      <c r="C938" s="236"/>
      <c r="D938" s="248"/>
      <c r="E938" s="248"/>
      <c r="F938" s="248"/>
      <c r="G938" s="236"/>
      <c r="H938" s="236"/>
      <c r="I938" s="236"/>
      <c r="J938" s="236"/>
      <c r="K938" s="236"/>
      <c r="L938" s="236"/>
      <c r="M938" s="236"/>
      <c r="N938" s="236"/>
      <c r="O938" s="236"/>
      <c r="P938" s="236"/>
      <c r="Q938" s="236"/>
      <c r="R938" s="236"/>
      <c r="S938" s="236"/>
      <c r="T938" s="236"/>
      <c r="U938" s="236"/>
      <c r="V938" s="236"/>
      <c r="W938" s="236"/>
      <c r="X938" s="236"/>
      <c r="Y938" s="236"/>
      <c r="Z938" s="236"/>
      <c r="AA938" s="236"/>
      <c r="AB938" s="236"/>
    </row>
    <row r="939">
      <c r="A939" s="236"/>
      <c r="B939" s="236"/>
      <c r="C939" s="236"/>
      <c r="D939" s="248"/>
      <c r="E939" s="248"/>
      <c r="F939" s="248"/>
      <c r="G939" s="236"/>
      <c r="H939" s="236"/>
      <c r="I939" s="236"/>
      <c r="J939" s="236"/>
      <c r="K939" s="236"/>
      <c r="L939" s="236"/>
      <c r="M939" s="236"/>
      <c r="N939" s="236"/>
      <c r="O939" s="236"/>
      <c r="P939" s="236"/>
      <c r="Q939" s="236"/>
      <c r="R939" s="236"/>
      <c r="S939" s="236"/>
      <c r="T939" s="236"/>
      <c r="U939" s="236"/>
      <c r="V939" s="236"/>
      <c r="W939" s="236"/>
      <c r="X939" s="236"/>
      <c r="Y939" s="236"/>
      <c r="Z939" s="236"/>
      <c r="AA939" s="236"/>
      <c r="AB939" s="236"/>
    </row>
    <row r="940">
      <c r="A940" s="236"/>
      <c r="B940" s="236"/>
      <c r="C940" s="236"/>
      <c r="D940" s="248"/>
      <c r="E940" s="248"/>
      <c r="F940" s="248"/>
      <c r="G940" s="236"/>
      <c r="H940" s="236"/>
      <c r="I940" s="236"/>
      <c r="J940" s="236"/>
      <c r="K940" s="236"/>
      <c r="L940" s="236"/>
      <c r="M940" s="236"/>
      <c r="N940" s="236"/>
      <c r="O940" s="236"/>
      <c r="P940" s="236"/>
      <c r="Q940" s="236"/>
      <c r="R940" s="236"/>
      <c r="S940" s="236"/>
      <c r="T940" s="236"/>
      <c r="U940" s="236"/>
      <c r="V940" s="236"/>
      <c r="W940" s="236"/>
      <c r="X940" s="236"/>
      <c r="Y940" s="236"/>
      <c r="Z940" s="236"/>
      <c r="AA940" s="236"/>
      <c r="AB940" s="236"/>
    </row>
    <row r="941">
      <c r="A941" s="236"/>
      <c r="B941" s="236"/>
      <c r="C941" s="236"/>
      <c r="D941" s="248"/>
      <c r="E941" s="248"/>
      <c r="F941" s="248"/>
      <c r="G941" s="236"/>
      <c r="H941" s="236"/>
      <c r="I941" s="236"/>
      <c r="J941" s="236"/>
      <c r="K941" s="236"/>
      <c r="L941" s="236"/>
      <c r="M941" s="236"/>
      <c r="N941" s="236"/>
      <c r="O941" s="236"/>
      <c r="P941" s="236"/>
      <c r="Q941" s="236"/>
      <c r="R941" s="236"/>
      <c r="S941" s="236"/>
      <c r="T941" s="236"/>
      <c r="U941" s="236"/>
      <c r="V941" s="236"/>
      <c r="W941" s="236"/>
      <c r="X941" s="236"/>
      <c r="Y941" s="236"/>
      <c r="Z941" s="236"/>
      <c r="AA941" s="236"/>
      <c r="AB941" s="236"/>
    </row>
    <row r="942">
      <c r="A942" s="236"/>
      <c r="B942" s="236"/>
      <c r="C942" s="236"/>
      <c r="D942" s="248"/>
      <c r="E942" s="248"/>
      <c r="F942" s="248"/>
      <c r="G942" s="236"/>
      <c r="H942" s="236"/>
      <c r="I942" s="236"/>
      <c r="J942" s="236"/>
      <c r="K942" s="236"/>
      <c r="L942" s="236"/>
      <c r="M942" s="236"/>
      <c r="N942" s="236"/>
      <c r="O942" s="236"/>
      <c r="P942" s="236"/>
      <c r="Q942" s="236"/>
      <c r="R942" s="236"/>
      <c r="S942" s="236"/>
      <c r="T942" s="236"/>
      <c r="U942" s="236"/>
      <c r="V942" s="236"/>
      <c r="W942" s="236"/>
      <c r="X942" s="236"/>
      <c r="Y942" s="236"/>
      <c r="Z942" s="236"/>
      <c r="AA942" s="236"/>
      <c r="AB942" s="236"/>
    </row>
    <row r="943">
      <c r="A943" s="236"/>
      <c r="B943" s="236"/>
      <c r="C943" s="236"/>
      <c r="D943" s="248"/>
      <c r="E943" s="248"/>
      <c r="F943" s="248"/>
      <c r="G943" s="236"/>
      <c r="H943" s="236"/>
      <c r="I943" s="236"/>
      <c r="J943" s="236"/>
      <c r="K943" s="236"/>
      <c r="L943" s="236"/>
      <c r="M943" s="236"/>
      <c r="N943" s="236"/>
      <c r="O943" s="236"/>
      <c r="P943" s="236"/>
      <c r="Q943" s="236"/>
      <c r="R943" s="236"/>
      <c r="S943" s="236"/>
      <c r="T943" s="236"/>
      <c r="U943" s="236"/>
      <c r="V943" s="236"/>
      <c r="W943" s="236"/>
      <c r="X943" s="236"/>
      <c r="Y943" s="236"/>
      <c r="Z943" s="236"/>
      <c r="AA943" s="236"/>
      <c r="AB943" s="236"/>
    </row>
    <row r="944">
      <c r="A944" s="236"/>
      <c r="B944" s="236"/>
      <c r="C944" s="236"/>
      <c r="D944" s="248"/>
      <c r="E944" s="248"/>
      <c r="F944" s="248"/>
      <c r="G944" s="236"/>
      <c r="H944" s="236"/>
      <c r="I944" s="236"/>
      <c r="J944" s="236"/>
      <c r="K944" s="236"/>
      <c r="L944" s="236"/>
      <c r="M944" s="236"/>
      <c r="N944" s="236"/>
      <c r="O944" s="236"/>
      <c r="P944" s="236"/>
      <c r="Q944" s="236"/>
      <c r="R944" s="236"/>
      <c r="S944" s="236"/>
      <c r="T944" s="236"/>
      <c r="U944" s="236"/>
      <c r="V944" s="236"/>
      <c r="W944" s="236"/>
      <c r="X944" s="236"/>
      <c r="Y944" s="236"/>
      <c r="Z944" s="236"/>
      <c r="AA944" s="236"/>
      <c r="AB944" s="236"/>
    </row>
    <row r="945">
      <c r="A945" s="236"/>
      <c r="B945" s="236"/>
      <c r="C945" s="236"/>
      <c r="D945" s="248"/>
      <c r="E945" s="248"/>
      <c r="F945" s="248"/>
      <c r="G945" s="236"/>
      <c r="H945" s="236"/>
      <c r="I945" s="236"/>
      <c r="J945" s="236"/>
      <c r="K945" s="236"/>
      <c r="L945" s="236"/>
      <c r="M945" s="236"/>
      <c r="N945" s="236"/>
      <c r="O945" s="236"/>
      <c r="P945" s="236"/>
      <c r="Q945" s="236"/>
      <c r="R945" s="236"/>
      <c r="S945" s="236"/>
      <c r="T945" s="236"/>
      <c r="U945" s="236"/>
      <c r="V945" s="236"/>
      <c r="W945" s="236"/>
      <c r="X945" s="236"/>
      <c r="Y945" s="236"/>
      <c r="Z945" s="236"/>
      <c r="AA945" s="236"/>
      <c r="AB945" s="236"/>
    </row>
    <row r="946">
      <c r="A946" s="236"/>
      <c r="B946" s="236"/>
      <c r="C946" s="236"/>
      <c r="D946" s="248"/>
      <c r="E946" s="248"/>
      <c r="F946" s="248"/>
      <c r="G946" s="236"/>
      <c r="H946" s="236"/>
      <c r="I946" s="236"/>
      <c r="J946" s="236"/>
      <c r="K946" s="236"/>
      <c r="L946" s="236"/>
      <c r="M946" s="236"/>
      <c r="N946" s="236"/>
      <c r="O946" s="236"/>
      <c r="P946" s="236"/>
      <c r="Q946" s="236"/>
      <c r="R946" s="236"/>
      <c r="S946" s="236"/>
      <c r="T946" s="236"/>
      <c r="U946" s="236"/>
      <c r="V946" s="236"/>
      <c r="W946" s="236"/>
      <c r="X946" s="236"/>
      <c r="Y946" s="236"/>
      <c r="Z946" s="236"/>
      <c r="AA946" s="236"/>
      <c r="AB946" s="236"/>
    </row>
    <row r="947">
      <c r="A947" s="236"/>
      <c r="B947" s="236"/>
      <c r="C947" s="236"/>
      <c r="D947" s="248"/>
      <c r="E947" s="248"/>
      <c r="F947" s="248"/>
      <c r="G947" s="236"/>
      <c r="H947" s="236"/>
      <c r="I947" s="236"/>
      <c r="J947" s="236"/>
      <c r="K947" s="236"/>
      <c r="L947" s="236"/>
      <c r="M947" s="236"/>
      <c r="N947" s="236"/>
      <c r="O947" s="236"/>
      <c r="P947" s="236"/>
      <c r="Q947" s="236"/>
      <c r="R947" s="236"/>
      <c r="S947" s="236"/>
      <c r="T947" s="236"/>
      <c r="U947" s="236"/>
      <c r="V947" s="236"/>
      <c r="W947" s="236"/>
      <c r="X947" s="236"/>
      <c r="Y947" s="236"/>
      <c r="Z947" s="236"/>
      <c r="AA947" s="236"/>
      <c r="AB947" s="236"/>
    </row>
    <row r="948">
      <c r="A948" s="236"/>
      <c r="B948" s="236"/>
      <c r="C948" s="236"/>
      <c r="D948" s="248"/>
      <c r="E948" s="248"/>
      <c r="F948" s="248"/>
      <c r="G948" s="236"/>
      <c r="H948" s="236"/>
      <c r="I948" s="236"/>
      <c r="J948" s="236"/>
      <c r="K948" s="236"/>
      <c r="L948" s="236"/>
      <c r="M948" s="236"/>
      <c r="N948" s="236"/>
      <c r="O948" s="236"/>
      <c r="P948" s="236"/>
      <c r="Q948" s="236"/>
      <c r="R948" s="236"/>
      <c r="S948" s="236"/>
      <c r="T948" s="236"/>
      <c r="U948" s="236"/>
      <c r="V948" s="236"/>
      <c r="W948" s="236"/>
      <c r="X948" s="236"/>
      <c r="Y948" s="236"/>
      <c r="Z948" s="236"/>
      <c r="AA948" s="236"/>
      <c r="AB948" s="236"/>
    </row>
    <row r="949">
      <c r="A949" s="236"/>
      <c r="B949" s="236"/>
      <c r="C949" s="236"/>
      <c r="D949" s="248"/>
      <c r="E949" s="248"/>
      <c r="F949" s="248"/>
      <c r="G949" s="236"/>
      <c r="H949" s="236"/>
      <c r="I949" s="236"/>
      <c r="J949" s="236"/>
      <c r="K949" s="236"/>
      <c r="L949" s="236"/>
      <c r="M949" s="236"/>
      <c r="N949" s="236"/>
      <c r="O949" s="236"/>
      <c r="P949" s="236"/>
      <c r="Q949" s="236"/>
      <c r="R949" s="236"/>
      <c r="S949" s="236"/>
      <c r="T949" s="236"/>
      <c r="U949" s="236"/>
      <c r="V949" s="236"/>
      <c r="W949" s="236"/>
      <c r="X949" s="236"/>
      <c r="Y949" s="236"/>
      <c r="Z949" s="236"/>
      <c r="AA949" s="236"/>
      <c r="AB949" s="236"/>
    </row>
    <row r="950">
      <c r="A950" s="236"/>
      <c r="B950" s="236"/>
      <c r="C950" s="236"/>
      <c r="D950" s="248"/>
      <c r="E950" s="248"/>
      <c r="F950" s="248"/>
      <c r="G950" s="236"/>
      <c r="H950" s="236"/>
      <c r="I950" s="236"/>
      <c r="J950" s="236"/>
      <c r="K950" s="236"/>
      <c r="L950" s="236"/>
      <c r="M950" s="236"/>
      <c r="N950" s="236"/>
      <c r="O950" s="236"/>
      <c r="P950" s="236"/>
      <c r="Q950" s="236"/>
      <c r="R950" s="236"/>
      <c r="S950" s="236"/>
      <c r="T950" s="236"/>
      <c r="U950" s="236"/>
      <c r="V950" s="236"/>
      <c r="W950" s="236"/>
      <c r="X950" s="236"/>
      <c r="Y950" s="236"/>
      <c r="Z950" s="236"/>
      <c r="AA950" s="236"/>
      <c r="AB950" s="236"/>
    </row>
    <row r="951">
      <c r="A951" s="236"/>
      <c r="B951" s="236"/>
      <c r="C951" s="236"/>
      <c r="D951" s="248"/>
      <c r="E951" s="248"/>
      <c r="F951" s="248"/>
      <c r="G951" s="236"/>
      <c r="H951" s="236"/>
      <c r="I951" s="236"/>
      <c r="J951" s="236"/>
      <c r="K951" s="236"/>
      <c r="L951" s="236"/>
      <c r="M951" s="236"/>
      <c r="N951" s="236"/>
      <c r="O951" s="236"/>
      <c r="P951" s="236"/>
      <c r="Q951" s="236"/>
      <c r="R951" s="236"/>
      <c r="S951" s="236"/>
      <c r="T951" s="236"/>
      <c r="U951" s="236"/>
      <c r="V951" s="236"/>
      <c r="W951" s="236"/>
      <c r="X951" s="236"/>
      <c r="Y951" s="236"/>
      <c r="Z951" s="236"/>
      <c r="AA951" s="236"/>
      <c r="AB951" s="236"/>
    </row>
    <row r="952">
      <c r="A952" s="236"/>
      <c r="B952" s="236"/>
      <c r="C952" s="236"/>
      <c r="D952" s="248"/>
      <c r="E952" s="248"/>
      <c r="F952" s="248"/>
      <c r="G952" s="236"/>
      <c r="H952" s="236"/>
      <c r="I952" s="236"/>
      <c r="J952" s="236"/>
      <c r="K952" s="236"/>
      <c r="L952" s="236"/>
      <c r="M952" s="236"/>
      <c r="N952" s="236"/>
      <c r="O952" s="236"/>
      <c r="P952" s="236"/>
      <c r="Q952" s="236"/>
      <c r="R952" s="236"/>
      <c r="S952" s="236"/>
      <c r="T952" s="236"/>
      <c r="U952" s="236"/>
      <c r="V952" s="236"/>
      <c r="W952" s="236"/>
      <c r="X952" s="236"/>
      <c r="Y952" s="236"/>
      <c r="Z952" s="236"/>
      <c r="AA952" s="236"/>
      <c r="AB952" s="236"/>
    </row>
    <row r="953">
      <c r="A953" s="236"/>
      <c r="B953" s="236"/>
      <c r="C953" s="236"/>
      <c r="D953" s="248"/>
      <c r="E953" s="248"/>
      <c r="F953" s="248"/>
      <c r="G953" s="236"/>
      <c r="H953" s="236"/>
      <c r="I953" s="236"/>
      <c r="J953" s="236"/>
      <c r="K953" s="236"/>
      <c r="L953" s="236"/>
      <c r="M953" s="236"/>
      <c r="N953" s="236"/>
      <c r="O953" s="236"/>
      <c r="P953" s="236"/>
      <c r="Q953" s="236"/>
      <c r="R953" s="236"/>
      <c r="S953" s="236"/>
      <c r="T953" s="236"/>
      <c r="U953" s="236"/>
      <c r="V953" s="236"/>
      <c r="W953" s="236"/>
      <c r="X953" s="236"/>
      <c r="Y953" s="236"/>
      <c r="Z953" s="236"/>
      <c r="AA953" s="236"/>
      <c r="AB953" s="236"/>
    </row>
    <row r="954">
      <c r="A954" s="236"/>
      <c r="B954" s="236"/>
      <c r="C954" s="236"/>
      <c r="D954" s="248"/>
      <c r="E954" s="248"/>
      <c r="F954" s="248"/>
      <c r="G954" s="236"/>
      <c r="H954" s="236"/>
      <c r="I954" s="236"/>
      <c r="J954" s="236"/>
      <c r="K954" s="236"/>
      <c r="L954" s="236"/>
      <c r="M954" s="236"/>
      <c r="N954" s="236"/>
      <c r="O954" s="236"/>
      <c r="P954" s="236"/>
      <c r="Q954" s="236"/>
      <c r="R954" s="236"/>
      <c r="S954" s="236"/>
      <c r="T954" s="236"/>
      <c r="U954" s="236"/>
      <c r="V954" s="236"/>
      <c r="W954" s="236"/>
      <c r="X954" s="236"/>
      <c r="Y954" s="236"/>
      <c r="Z954" s="236"/>
      <c r="AA954" s="236"/>
      <c r="AB954" s="236"/>
    </row>
    <row r="955">
      <c r="A955" s="236"/>
      <c r="B955" s="236"/>
      <c r="C955" s="236"/>
      <c r="D955" s="248"/>
      <c r="E955" s="248"/>
      <c r="F955" s="248"/>
      <c r="G955" s="236"/>
      <c r="H955" s="236"/>
      <c r="I955" s="236"/>
      <c r="J955" s="236"/>
      <c r="K955" s="236"/>
      <c r="L955" s="236"/>
      <c r="M955" s="236"/>
      <c r="N955" s="236"/>
      <c r="O955" s="236"/>
      <c r="P955" s="236"/>
      <c r="Q955" s="236"/>
      <c r="R955" s="236"/>
      <c r="S955" s="236"/>
      <c r="T955" s="236"/>
      <c r="U955" s="236"/>
      <c r="V955" s="236"/>
      <c r="W955" s="236"/>
      <c r="X955" s="236"/>
      <c r="Y955" s="236"/>
      <c r="Z955" s="236"/>
      <c r="AA955" s="236"/>
      <c r="AB955" s="236"/>
    </row>
    <row r="956">
      <c r="A956" s="236"/>
      <c r="B956" s="236"/>
      <c r="C956" s="236"/>
      <c r="D956" s="248"/>
      <c r="E956" s="248"/>
      <c r="F956" s="248"/>
      <c r="G956" s="236"/>
      <c r="H956" s="236"/>
      <c r="I956" s="236"/>
      <c r="J956" s="236"/>
      <c r="K956" s="236"/>
      <c r="L956" s="236"/>
      <c r="M956" s="236"/>
      <c r="N956" s="236"/>
      <c r="O956" s="236"/>
      <c r="P956" s="236"/>
      <c r="Q956" s="236"/>
      <c r="R956" s="236"/>
      <c r="S956" s="236"/>
      <c r="T956" s="236"/>
      <c r="U956" s="236"/>
      <c r="V956" s="236"/>
      <c r="W956" s="236"/>
      <c r="X956" s="236"/>
      <c r="Y956" s="236"/>
      <c r="Z956" s="236"/>
      <c r="AA956" s="236"/>
      <c r="AB956" s="236"/>
    </row>
    <row r="957">
      <c r="A957" s="236"/>
      <c r="B957" s="236"/>
      <c r="C957" s="236"/>
      <c r="D957" s="248"/>
      <c r="E957" s="248"/>
      <c r="F957" s="248"/>
      <c r="G957" s="236"/>
      <c r="H957" s="236"/>
      <c r="I957" s="236"/>
      <c r="J957" s="236"/>
      <c r="K957" s="236"/>
      <c r="L957" s="236"/>
      <c r="M957" s="236"/>
      <c r="N957" s="236"/>
      <c r="O957" s="236"/>
      <c r="P957" s="236"/>
      <c r="Q957" s="236"/>
      <c r="R957" s="236"/>
      <c r="S957" s="236"/>
      <c r="T957" s="236"/>
      <c r="U957" s="236"/>
      <c r="V957" s="236"/>
      <c r="W957" s="236"/>
      <c r="X957" s="236"/>
      <c r="Y957" s="236"/>
      <c r="Z957" s="236"/>
      <c r="AA957" s="236"/>
      <c r="AB957" s="236"/>
    </row>
    <row r="958">
      <c r="A958" s="236"/>
      <c r="B958" s="236"/>
      <c r="C958" s="236"/>
      <c r="D958" s="248"/>
      <c r="E958" s="248"/>
      <c r="F958" s="248"/>
      <c r="G958" s="236"/>
      <c r="H958" s="236"/>
      <c r="I958" s="236"/>
      <c r="J958" s="236"/>
      <c r="K958" s="236"/>
      <c r="L958" s="236"/>
      <c r="M958" s="236"/>
      <c r="N958" s="236"/>
      <c r="O958" s="236"/>
      <c r="P958" s="236"/>
      <c r="Q958" s="236"/>
      <c r="R958" s="236"/>
      <c r="S958" s="236"/>
      <c r="T958" s="236"/>
      <c r="U958" s="236"/>
      <c r="V958" s="236"/>
      <c r="W958" s="236"/>
      <c r="X958" s="236"/>
      <c r="Y958" s="236"/>
      <c r="Z958" s="236"/>
      <c r="AA958" s="236"/>
      <c r="AB958" s="236"/>
    </row>
    <row r="959">
      <c r="A959" s="236"/>
      <c r="B959" s="236"/>
      <c r="C959" s="236"/>
      <c r="D959" s="248"/>
      <c r="E959" s="248"/>
      <c r="F959" s="248"/>
      <c r="G959" s="236"/>
      <c r="H959" s="236"/>
      <c r="I959" s="236"/>
      <c r="J959" s="236"/>
      <c r="K959" s="236"/>
      <c r="L959" s="236"/>
      <c r="M959" s="236"/>
      <c r="N959" s="236"/>
      <c r="O959" s="236"/>
      <c r="P959" s="236"/>
      <c r="Q959" s="236"/>
      <c r="R959" s="236"/>
      <c r="S959" s="236"/>
      <c r="T959" s="236"/>
      <c r="U959" s="236"/>
      <c r="V959" s="236"/>
      <c r="W959" s="236"/>
      <c r="X959" s="236"/>
      <c r="Y959" s="236"/>
      <c r="Z959" s="236"/>
      <c r="AA959" s="236"/>
      <c r="AB959" s="236"/>
    </row>
    <row r="960">
      <c r="A960" s="236"/>
      <c r="B960" s="236"/>
      <c r="C960" s="236"/>
      <c r="D960" s="248"/>
      <c r="E960" s="248"/>
      <c r="F960" s="248"/>
      <c r="G960" s="236"/>
      <c r="H960" s="236"/>
      <c r="I960" s="236"/>
      <c r="J960" s="236"/>
      <c r="K960" s="236"/>
      <c r="L960" s="236"/>
      <c r="M960" s="236"/>
      <c r="N960" s="236"/>
      <c r="O960" s="236"/>
      <c r="P960" s="236"/>
      <c r="Q960" s="236"/>
      <c r="R960" s="236"/>
      <c r="S960" s="236"/>
      <c r="T960" s="236"/>
      <c r="U960" s="236"/>
      <c r="V960" s="236"/>
      <c r="W960" s="236"/>
      <c r="X960" s="236"/>
      <c r="Y960" s="236"/>
      <c r="Z960" s="236"/>
      <c r="AA960" s="236"/>
      <c r="AB960" s="236"/>
    </row>
    <row r="961">
      <c r="A961" s="236"/>
      <c r="B961" s="236"/>
      <c r="C961" s="236"/>
      <c r="D961" s="248"/>
      <c r="E961" s="248"/>
      <c r="F961" s="248"/>
      <c r="G961" s="236"/>
      <c r="H961" s="236"/>
      <c r="I961" s="236"/>
      <c r="J961" s="236"/>
      <c r="K961" s="236"/>
      <c r="L961" s="236"/>
      <c r="M961" s="236"/>
      <c r="N961" s="236"/>
      <c r="O961" s="236"/>
      <c r="P961" s="236"/>
      <c r="Q961" s="236"/>
      <c r="R961" s="236"/>
      <c r="S961" s="236"/>
      <c r="T961" s="236"/>
      <c r="U961" s="236"/>
      <c r="V961" s="236"/>
      <c r="W961" s="236"/>
      <c r="X961" s="236"/>
      <c r="Y961" s="236"/>
      <c r="Z961" s="236"/>
      <c r="AA961" s="236"/>
      <c r="AB961" s="236"/>
    </row>
    <row r="962">
      <c r="A962" s="236"/>
      <c r="B962" s="236"/>
      <c r="C962" s="236"/>
      <c r="D962" s="248"/>
      <c r="E962" s="248"/>
      <c r="F962" s="248"/>
      <c r="G962" s="236"/>
      <c r="H962" s="236"/>
      <c r="I962" s="236"/>
      <c r="J962" s="236"/>
      <c r="K962" s="236"/>
      <c r="L962" s="236"/>
      <c r="M962" s="236"/>
      <c r="N962" s="236"/>
      <c r="O962" s="236"/>
      <c r="P962" s="236"/>
      <c r="Q962" s="236"/>
      <c r="R962" s="236"/>
      <c r="S962" s="236"/>
      <c r="T962" s="236"/>
      <c r="U962" s="236"/>
      <c r="V962" s="236"/>
      <c r="W962" s="236"/>
      <c r="X962" s="236"/>
      <c r="Y962" s="236"/>
      <c r="Z962" s="236"/>
      <c r="AA962" s="236"/>
      <c r="AB962" s="236"/>
    </row>
    <row r="963">
      <c r="A963" s="236"/>
      <c r="B963" s="236"/>
      <c r="C963" s="236"/>
      <c r="D963" s="248"/>
      <c r="E963" s="248"/>
      <c r="F963" s="248"/>
      <c r="G963" s="236"/>
      <c r="H963" s="236"/>
      <c r="I963" s="236"/>
      <c r="J963" s="236"/>
      <c r="K963" s="236"/>
      <c r="L963" s="236"/>
      <c r="M963" s="236"/>
      <c r="N963" s="236"/>
      <c r="O963" s="236"/>
      <c r="P963" s="236"/>
      <c r="Q963" s="236"/>
      <c r="R963" s="236"/>
      <c r="S963" s="236"/>
      <c r="T963" s="236"/>
      <c r="U963" s="236"/>
      <c r="V963" s="236"/>
      <c r="W963" s="236"/>
      <c r="X963" s="236"/>
      <c r="Y963" s="236"/>
      <c r="Z963" s="236"/>
      <c r="AA963" s="236"/>
      <c r="AB963" s="236"/>
    </row>
    <row r="964">
      <c r="A964" s="236"/>
      <c r="B964" s="236"/>
      <c r="C964" s="236"/>
      <c r="D964" s="248"/>
      <c r="E964" s="248"/>
      <c r="F964" s="248"/>
      <c r="G964" s="236"/>
      <c r="H964" s="236"/>
      <c r="I964" s="236"/>
      <c r="J964" s="236"/>
      <c r="K964" s="236"/>
      <c r="L964" s="236"/>
      <c r="M964" s="236"/>
      <c r="N964" s="236"/>
      <c r="O964" s="236"/>
      <c r="P964" s="236"/>
      <c r="Q964" s="236"/>
      <c r="R964" s="236"/>
      <c r="S964" s="236"/>
      <c r="T964" s="236"/>
      <c r="U964" s="236"/>
      <c r="V964" s="236"/>
      <c r="W964" s="236"/>
      <c r="X964" s="236"/>
      <c r="Y964" s="236"/>
      <c r="Z964" s="236"/>
      <c r="AA964" s="236"/>
      <c r="AB964" s="236"/>
    </row>
    <row r="965">
      <c r="A965" s="236"/>
      <c r="B965" s="236"/>
      <c r="C965" s="236"/>
      <c r="D965" s="248"/>
      <c r="E965" s="248"/>
      <c r="F965" s="248"/>
      <c r="G965" s="236"/>
      <c r="H965" s="236"/>
      <c r="I965" s="236"/>
      <c r="J965" s="236"/>
      <c r="K965" s="236"/>
      <c r="L965" s="236"/>
      <c r="M965" s="236"/>
      <c r="N965" s="236"/>
      <c r="O965" s="236"/>
      <c r="P965" s="236"/>
      <c r="Q965" s="236"/>
      <c r="R965" s="236"/>
      <c r="S965" s="236"/>
      <c r="T965" s="236"/>
      <c r="U965" s="236"/>
      <c r="V965" s="236"/>
      <c r="W965" s="236"/>
      <c r="X965" s="236"/>
      <c r="Y965" s="236"/>
      <c r="Z965" s="236"/>
      <c r="AA965" s="236"/>
      <c r="AB965" s="236"/>
    </row>
    <row r="966">
      <c r="A966" s="236"/>
      <c r="B966" s="236"/>
      <c r="C966" s="236"/>
      <c r="D966" s="248"/>
      <c r="E966" s="248"/>
      <c r="F966" s="248"/>
      <c r="G966" s="236"/>
      <c r="H966" s="236"/>
      <c r="I966" s="236"/>
      <c r="J966" s="236"/>
      <c r="K966" s="236"/>
      <c r="L966" s="236"/>
      <c r="M966" s="236"/>
      <c r="N966" s="236"/>
      <c r="O966" s="236"/>
      <c r="P966" s="236"/>
      <c r="Q966" s="236"/>
      <c r="R966" s="236"/>
      <c r="S966" s="236"/>
      <c r="T966" s="236"/>
      <c r="U966" s="236"/>
      <c r="V966" s="236"/>
      <c r="W966" s="236"/>
      <c r="X966" s="236"/>
      <c r="Y966" s="236"/>
      <c r="Z966" s="236"/>
      <c r="AA966" s="236"/>
      <c r="AB966" s="236"/>
    </row>
    <row r="967">
      <c r="A967" s="236"/>
      <c r="B967" s="236"/>
      <c r="C967" s="236"/>
      <c r="D967" s="248"/>
      <c r="E967" s="248"/>
      <c r="F967" s="248"/>
      <c r="G967" s="236"/>
      <c r="H967" s="236"/>
      <c r="I967" s="236"/>
      <c r="J967" s="236"/>
      <c r="K967" s="236"/>
      <c r="L967" s="236"/>
      <c r="M967" s="236"/>
      <c r="N967" s="236"/>
      <c r="O967" s="236"/>
      <c r="P967" s="236"/>
      <c r="Q967" s="236"/>
      <c r="R967" s="236"/>
      <c r="S967" s="236"/>
      <c r="T967" s="236"/>
      <c r="U967" s="236"/>
      <c r="V967" s="236"/>
      <c r="W967" s="236"/>
      <c r="X967" s="236"/>
      <c r="Y967" s="236"/>
      <c r="Z967" s="236"/>
      <c r="AA967" s="236"/>
      <c r="AB967" s="236"/>
    </row>
    <row r="968">
      <c r="A968" s="236"/>
      <c r="B968" s="236"/>
      <c r="C968" s="236"/>
      <c r="D968" s="248"/>
      <c r="E968" s="248"/>
      <c r="F968" s="248"/>
      <c r="G968" s="236"/>
      <c r="H968" s="236"/>
      <c r="I968" s="236"/>
      <c r="J968" s="236"/>
      <c r="K968" s="236"/>
      <c r="L968" s="236"/>
      <c r="M968" s="236"/>
      <c r="N968" s="236"/>
      <c r="O968" s="236"/>
      <c r="P968" s="236"/>
      <c r="Q968" s="236"/>
      <c r="R968" s="236"/>
      <c r="S968" s="236"/>
      <c r="T968" s="236"/>
      <c r="U968" s="236"/>
      <c r="V968" s="236"/>
      <c r="W968" s="236"/>
      <c r="X968" s="236"/>
      <c r="Y968" s="236"/>
      <c r="Z968" s="236"/>
      <c r="AA968" s="236"/>
      <c r="AB968" s="236"/>
    </row>
    <row r="969">
      <c r="A969" s="236"/>
      <c r="B969" s="236"/>
      <c r="C969" s="236"/>
      <c r="D969" s="248"/>
      <c r="E969" s="248"/>
      <c r="F969" s="248"/>
      <c r="G969" s="236"/>
      <c r="H969" s="236"/>
      <c r="I969" s="236"/>
      <c r="J969" s="236"/>
      <c r="K969" s="236"/>
      <c r="L969" s="236"/>
      <c r="M969" s="236"/>
      <c r="N969" s="236"/>
      <c r="O969" s="236"/>
      <c r="P969" s="236"/>
      <c r="Q969" s="236"/>
      <c r="R969" s="236"/>
      <c r="S969" s="236"/>
      <c r="T969" s="236"/>
      <c r="U969" s="236"/>
      <c r="V969" s="236"/>
      <c r="W969" s="236"/>
      <c r="X969" s="236"/>
      <c r="Y969" s="236"/>
      <c r="Z969" s="236"/>
      <c r="AA969" s="236"/>
      <c r="AB969" s="236"/>
    </row>
    <row r="970">
      <c r="A970" s="236"/>
      <c r="B970" s="236"/>
      <c r="C970" s="236"/>
      <c r="D970" s="248"/>
      <c r="E970" s="248"/>
      <c r="F970" s="248"/>
      <c r="G970" s="236"/>
      <c r="H970" s="236"/>
      <c r="I970" s="236"/>
      <c r="J970" s="236"/>
      <c r="K970" s="236"/>
      <c r="L970" s="236"/>
      <c r="M970" s="236"/>
      <c r="N970" s="236"/>
      <c r="O970" s="236"/>
      <c r="P970" s="236"/>
      <c r="Q970" s="236"/>
      <c r="R970" s="236"/>
      <c r="S970" s="236"/>
      <c r="T970" s="236"/>
      <c r="U970" s="236"/>
      <c r="V970" s="236"/>
      <c r="W970" s="236"/>
      <c r="X970" s="236"/>
      <c r="Y970" s="236"/>
      <c r="Z970" s="236"/>
      <c r="AA970" s="236"/>
      <c r="AB970" s="236"/>
    </row>
    <row r="971">
      <c r="A971" s="236"/>
      <c r="B971" s="236"/>
      <c r="C971" s="236"/>
      <c r="D971" s="248"/>
      <c r="E971" s="248"/>
      <c r="F971" s="248"/>
      <c r="G971" s="236"/>
      <c r="H971" s="236"/>
      <c r="I971" s="236"/>
      <c r="J971" s="236"/>
      <c r="K971" s="236"/>
      <c r="L971" s="236"/>
      <c r="M971" s="236"/>
      <c r="N971" s="236"/>
      <c r="O971" s="236"/>
      <c r="P971" s="236"/>
      <c r="Q971" s="236"/>
      <c r="R971" s="236"/>
      <c r="S971" s="236"/>
      <c r="T971" s="236"/>
      <c r="U971" s="236"/>
      <c r="V971" s="236"/>
      <c r="W971" s="236"/>
      <c r="X971" s="236"/>
      <c r="Y971" s="236"/>
      <c r="Z971" s="236"/>
      <c r="AA971" s="236"/>
      <c r="AB971" s="236"/>
    </row>
    <row r="972">
      <c r="A972" s="236"/>
      <c r="B972" s="236"/>
      <c r="C972" s="236"/>
      <c r="D972" s="248"/>
      <c r="E972" s="248"/>
      <c r="F972" s="248"/>
      <c r="G972" s="236"/>
      <c r="H972" s="236"/>
      <c r="I972" s="236"/>
      <c r="J972" s="236"/>
      <c r="K972" s="236"/>
      <c r="L972" s="236"/>
      <c r="M972" s="236"/>
      <c r="N972" s="236"/>
      <c r="O972" s="236"/>
      <c r="P972" s="236"/>
      <c r="Q972" s="236"/>
      <c r="R972" s="236"/>
      <c r="S972" s="236"/>
      <c r="T972" s="236"/>
      <c r="U972" s="236"/>
      <c r="V972" s="236"/>
      <c r="W972" s="236"/>
      <c r="X972" s="236"/>
      <c r="Y972" s="236"/>
      <c r="Z972" s="236"/>
      <c r="AA972" s="236"/>
      <c r="AB972" s="236"/>
    </row>
    <row r="973">
      <c r="A973" s="236"/>
      <c r="B973" s="236"/>
      <c r="C973" s="236"/>
      <c r="D973" s="248"/>
      <c r="E973" s="248"/>
      <c r="F973" s="248"/>
      <c r="G973" s="236"/>
      <c r="H973" s="236"/>
      <c r="I973" s="236"/>
      <c r="J973" s="236"/>
      <c r="K973" s="236"/>
      <c r="L973" s="236"/>
      <c r="M973" s="236"/>
      <c r="N973" s="236"/>
      <c r="O973" s="236"/>
      <c r="P973" s="236"/>
      <c r="Q973" s="236"/>
      <c r="R973" s="236"/>
      <c r="S973" s="236"/>
      <c r="T973" s="236"/>
      <c r="U973" s="236"/>
      <c r="V973" s="236"/>
      <c r="W973" s="236"/>
      <c r="X973" s="236"/>
      <c r="Y973" s="236"/>
      <c r="Z973" s="236"/>
      <c r="AA973" s="236"/>
      <c r="AB973" s="236"/>
    </row>
    <row r="974">
      <c r="A974" s="236"/>
      <c r="B974" s="236"/>
      <c r="C974" s="236"/>
      <c r="D974" s="248"/>
      <c r="E974" s="248"/>
      <c r="F974" s="248"/>
      <c r="G974" s="236"/>
      <c r="H974" s="236"/>
      <c r="I974" s="236"/>
      <c r="J974" s="236"/>
      <c r="K974" s="236"/>
      <c r="L974" s="236"/>
      <c r="M974" s="236"/>
      <c r="N974" s="236"/>
      <c r="O974" s="236"/>
      <c r="P974" s="236"/>
      <c r="Q974" s="236"/>
      <c r="R974" s="236"/>
      <c r="S974" s="236"/>
      <c r="T974" s="236"/>
      <c r="U974" s="236"/>
      <c r="V974" s="236"/>
      <c r="W974" s="236"/>
      <c r="X974" s="236"/>
      <c r="Y974" s="236"/>
      <c r="Z974" s="236"/>
      <c r="AA974" s="236"/>
      <c r="AB974" s="236"/>
    </row>
    <row r="975">
      <c r="A975" s="236"/>
      <c r="B975" s="236"/>
      <c r="C975" s="236"/>
      <c r="D975" s="248"/>
      <c r="E975" s="248"/>
      <c r="F975" s="248"/>
      <c r="G975" s="236"/>
      <c r="H975" s="236"/>
      <c r="I975" s="236"/>
      <c r="J975" s="236"/>
      <c r="K975" s="236"/>
      <c r="L975" s="236"/>
      <c r="M975" s="236"/>
      <c r="N975" s="236"/>
      <c r="O975" s="236"/>
      <c r="P975" s="236"/>
      <c r="Q975" s="236"/>
      <c r="R975" s="236"/>
      <c r="S975" s="236"/>
      <c r="T975" s="236"/>
      <c r="U975" s="236"/>
      <c r="V975" s="236"/>
      <c r="W975" s="236"/>
      <c r="X975" s="236"/>
      <c r="Y975" s="236"/>
      <c r="Z975" s="236"/>
      <c r="AA975" s="236"/>
      <c r="AB975" s="236"/>
    </row>
    <row r="976">
      <c r="A976" s="236"/>
      <c r="B976" s="236"/>
      <c r="C976" s="236"/>
      <c r="D976" s="248"/>
      <c r="E976" s="248"/>
      <c r="F976" s="248"/>
      <c r="G976" s="236"/>
      <c r="H976" s="236"/>
      <c r="I976" s="236"/>
      <c r="J976" s="236"/>
      <c r="K976" s="236"/>
      <c r="L976" s="236"/>
      <c r="M976" s="236"/>
      <c r="N976" s="236"/>
      <c r="O976" s="236"/>
      <c r="P976" s="236"/>
      <c r="Q976" s="236"/>
      <c r="R976" s="236"/>
      <c r="S976" s="236"/>
      <c r="T976" s="236"/>
      <c r="U976" s="236"/>
      <c r="V976" s="236"/>
      <c r="W976" s="236"/>
      <c r="X976" s="236"/>
      <c r="Y976" s="236"/>
      <c r="Z976" s="236"/>
      <c r="AA976" s="236"/>
      <c r="AB976" s="236"/>
    </row>
    <row r="977">
      <c r="A977" s="236"/>
      <c r="B977" s="236"/>
      <c r="C977" s="236"/>
      <c r="D977" s="248"/>
      <c r="E977" s="248"/>
      <c r="F977" s="248"/>
      <c r="G977" s="236"/>
      <c r="H977" s="236"/>
      <c r="I977" s="236"/>
      <c r="J977" s="236"/>
      <c r="K977" s="236"/>
      <c r="L977" s="236"/>
      <c r="M977" s="236"/>
      <c r="N977" s="236"/>
      <c r="O977" s="236"/>
      <c r="P977" s="236"/>
      <c r="Q977" s="236"/>
      <c r="R977" s="236"/>
      <c r="S977" s="236"/>
      <c r="T977" s="236"/>
      <c r="U977" s="236"/>
      <c r="V977" s="236"/>
      <c r="W977" s="236"/>
      <c r="X977" s="236"/>
      <c r="Y977" s="236"/>
      <c r="Z977" s="236"/>
      <c r="AA977" s="236"/>
      <c r="AB977" s="236"/>
    </row>
    <row r="978">
      <c r="A978" s="236"/>
      <c r="B978" s="236"/>
      <c r="C978" s="236"/>
      <c r="D978" s="248"/>
      <c r="E978" s="248"/>
      <c r="F978" s="248"/>
      <c r="G978" s="236"/>
      <c r="H978" s="236"/>
      <c r="I978" s="236"/>
      <c r="J978" s="236"/>
      <c r="K978" s="236"/>
      <c r="L978" s="236"/>
      <c r="M978" s="236"/>
      <c r="N978" s="236"/>
      <c r="O978" s="236"/>
      <c r="P978" s="236"/>
      <c r="Q978" s="236"/>
      <c r="R978" s="236"/>
      <c r="S978" s="236"/>
      <c r="T978" s="236"/>
      <c r="U978" s="236"/>
      <c r="V978" s="236"/>
      <c r="W978" s="236"/>
      <c r="X978" s="236"/>
      <c r="Y978" s="236"/>
      <c r="Z978" s="236"/>
      <c r="AA978" s="236"/>
      <c r="AB978" s="236"/>
    </row>
    <row r="979">
      <c r="A979" s="236"/>
      <c r="B979" s="236"/>
      <c r="C979" s="236"/>
      <c r="D979" s="248"/>
      <c r="E979" s="248"/>
      <c r="F979" s="248"/>
      <c r="G979" s="236"/>
      <c r="H979" s="236"/>
      <c r="I979" s="236"/>
      <c r="J979" s="236"/>
      <c r="K979" s="236"/>
      <c r="L979" s="236"/>
      <c r="M979" s="236"/>
      <c r="N979" s="236"/>
      <c r="O979" s="236"/>
      <c r="P979" s="236"/>
      <c r="Q979" s="236"/>
      <c r="R979" s="236"/>
      <c r="S979" s="236"/>
      <c r="T979" s="236"/>
      <c r="U979" s="236"/>
      <c r="V979" s="236"/>
      <c r="W979" s="236"/>
      <c r="X979" s="236"/>
      <c r="Y979" s="236"/>
      <c r="Z979" s="236"/>
      <c r="AA979" s="236"/>
      <c r="AB979" s="236"/>
    </row>
    <row r="980">
      <c r="A980" s="236"/>
      <c r="B980" s="236"/>
      <c r="C980" s="236"/>
      <c r="D980" s="248"/>
      <c r="E980" s="248"/>
      <c r="F980" s="248"/>
      <c r="G980" s="236"/>
      <c r="H980" s="236"/>
      <c r="I980" s="236"/>
      <c r="J980" s="236"/>
      <c r="K980" s="236"/>
      <c r="L980" s="236"/>
      <c r="M980" s="236"/>
      <c r="N980" s="236"/>
      <c r="O980" s="236"/>
      <c r="P980" s="236"/>
      <c r="Q980" s="236"/>
      <c r="R980" s="236"/>
      <c r="S980" s="236"/>
      <c r="T980" s="236"/>
      <c r="U980" s="236"/>
      <c r="V980" s="236"/>
      <c r="W980" s="236"/>
      <c r="X980" s="236"/>
      <c r="Y980" s="236"/>
      <c r="Z980" s="236"/>
      <c r="AA980" s="236"/>
      <c r="AB980" s="236"/>
    </row>
    <row r="981">
      <c r="A981" s="236"/>
      <c r="B981" s="236"/>
      <c r="C981" s="236"/>
      <c r="D981" s="248"/>
      <c r="E981" s="248"/>
      <c r="F981" s="248"/>
      <c r="G981" s="236"/>
      <c r="H981" s="236"/>
      <c r="I981" s="236"/>
      <c r="J981" s="236"/>
      <c r="K981" s="236"/>
      <c r="L981" s="236"/>
      <c r="M981" s="236"/>
      <c r="N981" s="236"/>
      <c r="O981" s="236"/>
      <c r="P981" s="236"/>
      <c r="Q981" s="236"/>
      <c r="R981" s="236"/>
      <c r="S981" s="236"/>
      <c r="T981" s="236"/>
      <c r="U981" s="236"/>
      <c r="V981" s="236"/>
      <c r="W981" s="236"/>
      <c r="X981" s="236"/>
      <c r="Y981" s="236"/>
      <c r="Z981" s="236"/>
      <c r="AA981" s="236"/>
      <c r="AB981" s="236"/>
    </row>
    <row r="982">
      <c r="A982" s="236"/>
      <c r="B982" s="236"/>
      <c r="C982" s="236"/>
      <c r="D982" s="248"/>
      <c r="E982" s="248"/>
      <c r="F982" s="248"/>
      <c r="G982" s="236"/>
      <c r="H982" s="236"/>
      <c r="I982" s="236"/>
      <c r="J982" s="236"/>
      <c r="K982" s="236"/>
      <c r="L982" s="236"/>
      <c r="M982" s="236"/>
      <c r="N982" s="236"/>
      <c r="O982" s="236"/>
      <c r="P982" s="236"/>
      <c r="Q982" s="236"/>
      <c r="R982" s="236"/>
      <c r="S982" s="236"/>
      <c r="T982" s="236"/>
      <c r="U982" s="236"/>
      <c r="V982" s="236"/>
      <c r="W982" s="236"/>
      <c r="X982" s="236"/>
      <c r="Y982" s="236"/>
      <c r="Z982" s="236"/>
      <c r="AA982" s="236"/>
      <c r="AB982" s="236"/>
    </row>
    <row r="983">
      <c r="A983" s="236"/>
      <c r="B983" s="236"/>
      <c r="C983" s="236"/>
      <c r="D983" s="248"/>
      <c r="E983" s="248"/>
      <c r="F983" s="248"/>
      <c r="G983" s="236"/>
      <c r="H983" s="236"/>
      <c r="I983" s="236"/>
      <c r="J983" s="236"/>
      <c r="K983" s="236"/>
      <c r="L983" s="236"/>
      <c r="M983" s="236"/>
      <c r="N983" s="236"/>
      <c r="O983" s="236"/>
      <c r="P983" s="236"/>
      <c r="Q983" s="236"/>
      <c r="R983" s="236"/>
      <c r="S983" s="236"/>
      <c r="T983" s="236"/>
      <c r="U983" s="236"/>
      <c r="V983" s="236"/>
      <c r="W983" s="236"/>
      <c r="X983" s="236"/>
      <c r="Y983" s="236"/>
      <c r="Z983" s="236"/>
      <c r="AA983" s="236"/>
      <c r="AB983" s="236"/>
    </row>
    <row r="984">
      <c r="A984" s="236"/>
      <c r="B984" s="236"/>
      <c r="C984" s="236"/>
      <c r="D984" s="248"/>
      <c r="E984" s="248"/>
      <c r="F984" s="248"/>
      <c r="G984" s="236"/>
      <c r="H984" s="236"/>
      <c r="I984" s="236"/>
      <c r="J984" s="236"/>
      <c r="K984" s="236"/>
      <c r="L984" s="236"/>
      <c r="M984" s="236"/>
      <c r="N984" s="236"/>
      <c r="O984" s="236"/>
      <c r="P984" s="236"/>
      <c r="Q984" s="236"/>
      <c r="R984" s="236"/>
      <c r="S984" s="236"/>
      <c r="T984" s="236"/>
      <c r="U984" s="236"/>
      <c r="V984" s="236"/>
      <c r="W984" s="236"/>
      <c r="X984" s="236"/>
      <c r="Y984" s="236"/>
      <c r="Z984" s="236"/>
      <c r="AA984" s="236"/>
      <c r="AB984" s="236"/>
    </row>
    <row r="985">
      <c r="A985" s="236"/>
      <c r="B985" s="236"/>
      <c r="C985" s="236"/>
      <c r="D985" s="248"/>
      <c r="E985" s="248"/>
      <c r="F985" s="248"/>
      <c r="G985" s="236"/>
      <c r="H985" s="236"/>
      <c r="I985" s="236"/>
      <c r="J985" s="236"/>
      <c r="K985" s="236"/>
      <c r="L985" s="236"/>
      <c r="M985" s="236"/>
      <c r="N985" s="236"/>
      <c r="O985" s="236"/>
      <c r="P985" s="236"/>
      <c r="Q985" s="236"/>
      <c r="R985" s="236"/>
      <c r="S985" s="236"/>
      <c r="T985" s="236"/>
      <c r="U985" s="236"/>
      <c r="V985" s="236"/>
      <c r="W985" s="236"/>
      <c r="X985" s="236"/>
      <c r="Y985" s="236"/>
      <c r="Z985" s="236"/>
      <c r="AA985" s="236"/>
      <c r="AB985" s="236"/>
    </row>
    <row r="986">
      <c r="A986" s="236"/>
      <c r="B986" s="236"/>
      <c r="C986" s="236"/>
      <c r="D986" s="248"/>
      <c r="E986" s="248"/>
      <c r="F986" s="248"/>
      <c r="G986" s="236"/>
      <c r="H986" s="236"/>
      <c r="I986" s="236"/>
      <c r="J986" s="236"/>
      <c r="K986" s="236"/>
      <c r="L986" s="236"/>
      <c r="M986" s="236"/>
      <c r="N986" s="236"/>
      <c r="O986" s="236"/>
      <c r="P986" s="236"/>
      <c r="Q986" s="236"/>
      <c r="R986" s="236"/>
      <c r="S986" s="236"/>
      <c r="T986" s="236"/>
      <c r="U986" s="236"/>
      <c r="V986" s="236"/>
      <c r="W986" s="236"/>
      <c r="X986" s="236"/>
      <c r="Y986" s="236"/>
      <c r="Z986" s="236"/>
      <c r="AA986" s="236"/>
      <c r="AB986" s="236"/>
    </row>
    <row r="987">
      <c r="A987" s="236"/>
      <c r="B987" s="236"/>
      <c r="C987" s="236"/>
      <c r="D987" s="248"/>
      <c r="E987" s="248"/>
      <c r="F987" s="248"/>
      <c r="G987" s="236"/>
      <c r="H987" s="236"/>
      <c r="I987" s="236"/>
      <c r="J987" s="236"/>
      <c r="K987" s="236"/>
      <c r="L987" s="236"/>
      <c r="M987" s="236"/>
      <c r="N987" s="236"/>
      <c r="O987" s="236"/>
      <c r="P987" s="236"/>
      <c r="Q987" s="236"/>
      <c r="R987" s="236"/>
      <c r="S987" s="236"/>
      <c r="T987" s="236"/>
      <c r="U987" s="236"/>
      <c r="V987" s="236"/>
      <c r="W987" s="236"/>
      <c r="X987" s="236"/>
      <c r="Y987" s="236"/>
      <c r="Z987" s="236"/>
      <c r="AA987" s="236"/>
      <c r="AB987" s="236"/>
    </row>
    <row r="988">
      <c r="A988" s="236"/>
      <c r="B988" s="236"/>
      <c r="C988" s="236"/>
      <c r="D988" s="248"/>
      <c r="E988" s="248"/>
      <c r="F988" s="248"/>
      <c r="G988" s="236"/>
      <c r="H988" s="236"/>
      <c r="I988" s="236"/>
      <c r="J988" s="236"/>
      <c r="K988" s="236"/>
      <c r="L988" s="236"/>
      <c r="M988" s="236"/>
      <c r="N988" s="236"/>
      <c r="O988" s="236"/>
      <c r="P988" s="236"/>
      <c r="Q988" s="236"/>
      <c r="R988" s="236"/>
      <c r="S988" s="236"/>
      <c r="T988" s="236"/>
      <c r="U988" s="236"/>
      <c r="V988" s="236"/>
      <c r="W988" s="236"/>
      <c r="X988" s="236"/>
      <c r="Y988" s="236"/>
      <c r="Z988" s="236"/>
      <c r="AA988" s="236"/>
      <c r="AB988" s="236"/>
    </row>
    <row r="989">
      <c r="A989" s="236"/>
      <c r="B989" s="236"/>
      <c r="C989" s="236"/>
      <c r="D989" s="248"/>
      <c r="E989" s="248"/>
      <c r="F989" s="248"/>
      <c r="G989" s="236"/>
      <c r="H989" s="236"/>
      <c r="I989" s="236"/>
      <c r="J989" s="236"/>
      <c r="K989" s="236"/>
      <c r="L989" s="236"/>
      <c r="M989" s="236"/>
      <c r="N989" s="236"/>
      <c r="O989" s="236"/>
      <c r="P989" s="236"/>
      <c r="Q989" s="236"/>
      <c r="R989" s="236"/>
      <c r="S989" s="236"/>
      <c r="T989" s="236"/>
      <c r="U989" s="236"/>
      <c r="V989" s="236"/>
      <c r="W989" s="236"/>
      <c r="X989" s="236"/>
      <c r="Y989" s="236"/>
      <c r="Z989" s="236"/>
      <c r="AA989" s="236"/>
      <c r="AB989" s="236"/>
    </row>
    <row r="990">
      <c r="A990" s="236"/>
      <c r="B990" s="236"/>
      <c r="C990" s="236"/>
      <c r="D990" s="248"/>
      <c r="E990" s="248"/>
      <c r="F990" s="248"/>
      <c r="G990" s="236"/>
      <c r="H990" s="236"/>
      <c r="I990" s="236"/>
      <c r="J990" s="236"/>
      <c r="K990" s="236"/>
      <c r="L990" s="236"/>
      <c r="M990" s="236"/>
      <c r="N990" s="236"/>
      <c r="O990" s="236"/>
      <c r="P990" s="236"/>
      <c r="Q990" s="236"/>
      <c r="R990" s="236"/>
      <c r="S990" s="236"/>
      <c r="T990" s="236"/>
      <c r="U990" s="236"/>
      <c r="V990" s="236"/>
      <c r="W990" s="236"/>
      <c r="X990" s="236"/>
      <c r="Y990" s="236"/>
      <c r="Z990" s="236"/>
      <c r="AA990" s="236"/>
      <c r="AB990" s="236"/>
    </row>
    <row r="991">
      <c r="A991" s="236"/>
      <c r="B991" s="236"/>
      <c r="C991" s="236"/>
      <c r="D991" s="248"/>
      <c r="E991" s="248"/>
      <c r="F991" s="248"/>
      <c r="G991" s="236"/>
      <c r="H991" s="236"/>
      <c r="I991" s="236"/>
      <c r="J991" s="236"/>
      <c r="K991" s="236"/>
      <c r="L991" s="236"/>
      <c r="M991" s="236"/>
      <c r="N991" s="236"/>
      <c r="O991" s="236"/>
      <c r="P991" s="236"/>
      <c r="Q991" s="236"/>
      <c r="R991" s="236"/>
      <c r="S991" s="236"/>
      <c r="T991" s="236"/>
      <c r="U991" s="236"/>
      <c r="V991" s="236"/>
      <c r="W991" s="236"/>
      <c r="X991" s="236"/>
      <c r="Y991" s="236"/>
      <c r="Z991" s="236"/>
      <c r="AA991" s="236"/>
      <c r="AB991" s="236"/>
    </row>
    <row r="992">
      <c r="A992" s="236"/>
      <c r="B992" s="236"/>
      <c r="C992" s="236"/>
      <c r="D992" s="248"/>
      <c r="E992" s="248"/>
      <c r="F992" s="248"/>
      <c r="G992" s="236"/>
      <c r="H992" s="236"/>
      <c r="I992" s="236"/>
      <c r="J992" s="236"/>
      <c r="K992" s="236"/>
      <c r="L992" s="236"/>
      <c r="M992" s="236"/>
      <c r="N992" s="236"/>
      <c r="O992" s="236"/>
      <c r="P992" s="236"/>
      <c r="Q992" s="236"/>
      <c r="R992" s="236"/>
      <c r="S992" s="236"/>
      <c r="T992" s="236"/>
      <c r="U992" s="236"/>
      <c r="V992" s="236"/>
      <c r="W992" s="236"/>
      <c r="X992" s="236"/>
      <c r="Y992" s="236"/>
      <c r="Z992" s="236"/>
      <c r="AA992" s="236"/>
      <c r="AB992" s="236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5" max="25" width="15.75"/>
  </cols>
  <sheetData>
    <row r="1" ht="27.75" customHeight="1">
      <c r="A1" s="424" t="s">
        <v>4398</v>
      </c>
      <c r="B1" s="425"/>
      <c r="C1" s="425"/>
      <c r="D1" s="425"/>
      <c r="E1" s="425"/>
      <c r="F1" s="425"/>
      <c r="G1" s="425"/>
      <c r="H1" s="425"/>
      <c r="I1" s="425"/>
      <c r="J1" s="425"/>
      <c r="K1" s="425"/>
      <c r="L1" s="426"/>
      <c r="M1" s="427"/>
      <c r="N1" s="427"/>
      <c r="O1" s="427"/>
      <c r="P1" s="427"/>
      <c r="Q1" s="427"/>
      <c r="R1" s="427"/>
      <c r="S1" s="427"/>
      <c r="T1" s="427"/>
      <c r="U1" s="427"/>
      <c r="V1" s="427"/>
      <c r="W1" s="427"/>
      <c r="X1" s="427"/>
      <c r="Y1" s="427"/>
      <c r="Z1" s="427"/>
      <c r="AA1" s="427"/>
      <c r="AB1" s="427"/>
      <c r="AC1" s="427"/>
      <c r="AD1" s="427"/>
      <c r="AE1" s="427"/>
      <c r="AF1" s="427"/>
      <c r="AG1" s="427"/>
      <c r="AH1" s="427"/>
      <c r="AI1" s="427"/>
      <c r="AJ1" s="427"/>
      <c r="AK1" s="427"/>
      <c r="AL1" s="427"/>
      <c r="AM1" s="427"/>
      <c r="AN1" s="427"/>
      <c r="AO1" s="427"/>
      <c r="AP1" s="427"/>
      <c r="AQ1" s="427"/>
      <c r="AR1" s="427"/>
      <c r="AS1" s="427"/>
      <c r="AT1" s="427"/>
      <c r="AU1" s="427"/>
      <c r="AV1" s="427"/>
      <c r="AW1" s="427"/>
      <c r="AX1" s="427"/>
      <c r="AY1" s="427"/>
      <c r="AZ1" s="427"/>
      <c r="BA1" s="427"/>
      <c r="BB1" s="427"/>
      <c r="BC1" s="427"/>
      <c r="BD1" s="427"/>
      <c r="BE1" s="427"/>
      <c r="BF1" s="427"/>
      <c r="BG1" s="427"/>
    </row>
    <row r="2">
      <c r="A2" s="428"/>
      <c r="B2" s="429">
        <v>2.0</v>
      </c>
      <c r="C2" s="429">
        <v>3.0</v>
      </c>
      <c r="D2" s="429">
        <v>4.0</v>
      </c>
      <c r="E2" s="429">
        <v>5.0</v>
      </c>
      <c r="F2" s="429">
        <v>6.0</v>
      </c>
      <c r="G2" s="429">
        <v>7.0</v>
      </c>
      <c r="H2" s="429">
        <v>8.0</v>
      </c>
      <c r="I2" s="429">
        <v>9.0</v>
      </c>
      <c r="J2" s="429">
        <v>10.0</v>
      </c>
      <c r="K2" s="429">
        <v>11.0</v>
      </c>
      <c r="L2" s="429">
        <v>12.0</v>
      </c>
      <c r="M2" s="429">
        <v>13.0</v>
      </c>
      <c r="N2" s="429">
        <v>14.0</v>
      </c>
      <c r="O2" s="429">
        <v>15.0</v>
      </c>
      <c r="P2" s="429">
        <v>16.0</v>
      </c>
      <c r="Q2" s="429">
        <v>17.0</v>
      </c>
      <c r="R2" s="429">
        <v>18.0</v>
      </c>
      <c r="S2" s="429">
        <v>19.0</v>
      </c>
      <c r="T2" s="429">
        <v>20.0</v>
      </c>
      <c r="U2" s="429">
        <v>21.0</v>
      </c>
      <c r="V2" s="429">
        <v>22.0</v>
      </c>
      <c r="W2" s="429">
        <v>23.0</v>
      </c>
      <c r="X2" s="429">
        <v>24.0</v>
      </c>
      <c r="Y2" s="429">
        <v>25.0</v>
      </c>
      <c r="Z2" s="429">
        <v>26.0</v>
      </c>
      <c r="AA2" s="429">
        <v>27.0</v>
      </c>
      <c r="AB2" s="429">
        <v>28.0</v>
      </c>
      <c r="AC2" s="430"/>
      <c r="AD2" s="428"/>
      <c r="AE2" s="428"/>
      <c r="AF2" s="428"/>
      <c r="AG2" s="428"/>
      <c r="AH2" s="428"/>
      <c r="AI2" s="428"/>
      <c r="AJ2" s="428"/>
      <c r="AK2" s="428"/>
      <c r="AL2" s="428"/>
      <c r="AM2" s="428"/>
      <c r="AN2" s="428"/>
      <c r="AO2" s="428"/>
      <c r="AP2" s="428"/>
      <c r="AQ2" s="428"/>
      <c r="AR2" s="428"/>
      <c r="AS2" s="428"/>
      <c r="AT2" s="428"/>
      <c r="AU2" s="428"/>
      <c r="AV2" s="428"/>
      <c r="AW2" s="428"/>
      <c r="AX2" s="428"/>
      <c r="AY2" s="428"/>
      <c r="AZ2" s="428"/>
      <c r="BA2" s="428"/>
      <c r="BB2" s="428"/>
      <c r="BC2" s="428"/>
      <c r="BD2" s="428"/>
      <c r="BE2" s="428"/>
      <c r="BF2" s="428"/>
      <c r="BG2" s="428"/>
      <c r="BH2" s="431"/>
      <c r="BI2" s="431"/>
      <c r="BJ2" s="431"/>
      <c r="BK2" s="431"/>
      <c r="BL2" s="431"/>
      <c r="BM2" s="431"/>
      <c r="BN2" s="431"/>
      <c r="BO2" s="431"/>
      <c r="BP2" s="431"/>
      <c r="BQ2" s="431"/>
      <c r="BR2" s="431"/>
      <c r="BS2" s="431"/>
      <c r="BT2" s="431"/>
      <c r="BU2" s="431"/>
      <c r="BV2" s="431"/>
      <c r="BW2" s="431"/>
      <c r="BX2" s="431"/>
      <c r="BY2" s="431"/>
      <c r="BZ2" s="431"/>
      <c r="CA2" s="431"/>
      <c r="CB2" s="431"/>
      <c r="CC2" s="431"/>
      <c r="CD2" s="431"/>
      <c r="CE2" s="431"/>
      <c r="CF2" s="431"/>
      <c r="CG2" s="431"/>
      <c r="CH2" s="431"/>
      <c r="CI2" s="431"/>
      <c r="CJ2" s="431"/>
      <c r="CK2" s="431"/>
      <c r="CL2" s="431"/>
      <c r="CM2" s="431"/>
      <c r="CN2" s="431"/>
      <c r="CO2" s="431"/>
      <c r="CP2" s="431"/>
      <c r="CQ2" s="431"/>
      <c r="CR2" s="431"/>
    </row>
    <row r="3">
      <c r="AD3" s="433"/>
      <c r="AE3" s="433"/>
      <c r="AF3" s="433"/>
      <c r="AG3" s="433"/>
      <c r="AH3" s="433"/>
      <c r="AI3" s="433"/>
      <c r="AJ3" s="433"/>
      <c r="AK3" s="433"/>
      <c r="AL3" s="434"/>
      <c r="AM3" s="434"/>
      <c r="AN3" s="434"/>
      <c r="AO3" s="434"/>
      <c r="AP3" s="434"/>
      <c r="AQ3" s="434"/>
      <c r="AR3" s="434"/>
      <c r="AS3" s="434"/>
      <c r="AT3" s="434"/>
      <c r="AU3" s="434"/>
      <c r="AV3" s="434"/>
      <c r="AW3" s="434"/>
      <c r="AX3" s="434"/>
      <c r="AY3" s="434"/>
      <c r="AZ3" s="434"/>
      <c r="BA3" s="434"/>
      <c r="BB3" s="434"/>
      <c r="BC3" s="434"/>
      <c r="BD3" s="434"/>
      <c r="BE3" s="434"/>
      <c r="BF3" s="434"/>
      <c r="BG3" s="434"/>
      <c r="BH3" s="434"/>
      <c r="BI3" s="434"/>
      <c r="BJ3" s="434"/>
      <c r="BK3" s="434"/>
      <c r="BL3" s="434"/>
      <c r="BM3" s="435"/>
      <c r="BN3" s="435"/>
      <c r="BO3" s="435"/>
      <c r="BP3" s="435"/>
      <c r="BQ3" s="435"/>
      <c r="BR3" s="435"/>
      <c r="BS3" s="435"/>
      <c r="BT3" s="435"/>
      <c r="BU3" s="435"/>
      <c r="BV3" s="435"/>
      <c r="BW3" s="435"/>
      <c r="BX3" s="435"/>
      <c r="BY3" s="435"/>
      <c r="BZ3" s="435"/>
      <c r="CA3" s="435"/>
      <c r="CB3" s="435"/>
      <c r="CC3" s="435"/>
      <c r="CD3" s="435"/>
      <c r="CE3" s="435"/>
      <c r="CF3" s="435"/>
      <c r="CG3" s="435"/>
      <c r="CH3" s="435"/>
      <c r="CI3" s="435"/>
      <c r="CJ3" s="435"/>
      <c r="CK3" s="435"/>
      <c r="CL3" s="435"/>
      <c r="CM3" s="435"/>
      <c r="CN3" s="435"/>
      <c r="CO3" s="435"/>
      <c r="CP3" s="435"/>
      <c r="CQ3" s="435"/>
      <c r="CR3" s="435"/>
    </row>
    <row r="4">
      <c r="AD4" s="437"/>
      <c r="AL4" s="434"/>
      <c r="AM4" s="434"/>
      <c r="AN4" s="434"/>
      <c r="AO4" s="434"/>
      <c r="AP4" s="434"/>
      <c r="AQ4" s="434"/>
      <c r="AR4" s="434"/>
      <c r="AS4" s="434"/>
      <c r="AT4" s="434"/>
      <c r="AU4" s="434"/>
      <c r="AV4" s="434"/>
      <c r="AW4" s="434"/>
      <c r="AX4" s="434"/>
      <c r="AY4" s="434"/>
      <c r="AZ4" s="434"/>
      <c r="BA4" s="434"/>
      <c r="BB4" s="434"/>
      <c r="BC4" s="434"/>
      <c r="BD4" s="434"/>
      <c r="BE4" s="434"/>
      <c r="BF4" s="434"/>
      <c r="BG4" s="434"/>
      <c r="BH4" s="434"/>
      <c r="BI4" s="434"/>
      <c r="BJ4" s="434"/>
      <c r="BK4" s="434"/>
      <c r="BL4" s="434"/>
      <c r="BM4" s="435"/>
      <c r="BN4" s="435"/>
      <c r="BO4" s="435"/>
      <c r="BP4" s="435"/>
      <c r="BQ4" s="435"/>
      <c r="BR4" s="435"/>
      <c r="BS4" s="435"/>
      <c r="BT4" s="435"/>
      <c r="BU4" s="435"/>
      <c r="BV4" s="435"/>
      <c r="BW4" s="435"/>
      <c r="BX4" s="435"/>
      <c r="BY4" s="435"/>
      <c r="BZ4" s="435"/>
      <c r="CA4" s="435"/>
      <c r="CB4" s="435"/>
      <c r="CC4" s="435"/>
      <c r="CD4" s="435"/>
      <c r="CE4" s="435"/>
      <c r="CF4" s="435"/>
      <c r="CG4" s="435"/>
      <c r="CH4" s="435"/>
      <c r="CI4" s="435"/>
      <c r="CJ4" s="435"/>
      <c r="CK4" s="435"/>
      <c r="CL4" s="435"/>
      <c r="CM4" s="435"/>
      <c r="CN4" s="435"/>
      <c r="CO4" s="435"/>
      <c r="CP4" s="435"/>
      <c r="CQ4" s="435"/>
      <c r="CR4" s="435"/>
    </row>
    <row r="5" ht="16.5" customHeight="1">
      <c r="AD5" s="440"/>
      <c r="AL5" s="434"/>
      <c r="AM5" s="434"/>
      <c r="AN5" s="434"/>
      <c r="AO5" s="434"/>
      <c r="AP5" s="434"/>
      <c r="AQ5" s="434"/>
      <c r="AR5" s="434"/>
      <c r="AS5" s="434"/>
      <c r="AT5" s="434"/>
      <c r="AU5" s="434"/>
      <c r="AV5" s="434"/>
      <c r="AW5" s="434"/>
      <c r="AX5" s="434"/>
      <c r="AY5" s="434"/>
      <c r="AZ5" s="434"/>
      <c r="BA5" s="434"/>
      <c r="BB5" s="434"/>
      <c r="BC5" s="434"/>
      <c r="BD5" s="434"/>
      <c r="BE5" s="434"/>
      <c r="BF5" s="434"/>
      <c r="BG5" s="434"/>
      <c r="BH5" s="435"/>
      <c r="BI5" s="435"/>
      <c r="BJ5" s="435"/>
      <c r="BK5" s="435"/>
      <c r="BL5" s="435"/>
      <c r="BM5" s="435"/>
      <c r="BN5" s="435"/>
      <c r="BO5" s="435"/>
      <c r="BP5" s="435"/>
      <c r="BQ5" s="435"/>
      <c r="BR5" s="435"/>
      <c r="BS5" s="435"/>
      <c r="BT5" s="435"/>
      <c r="BU5" s="435"/>
      <c r="BV5" s="435"/>
      <c r="BW5" s="435"/>
      <c r="BX5" s="435"/>
      <c r="BY5" s="435"/>
      <c r="BZ5" s="435"/>
      <c r="CA5" s="435"/>
      <c r="CB5" s="435"/>
      <c r="CC5" s="435"/>
      <c r="CD5" s="435"/>
      <c r="CE5" s="435"/>
      <c r="CF5" s="435"/>
      <c r="CG5" s="435"/>
      <c r="CH5" s="435"/>
      <c r="CI5" s="435"/>
      <c r="CJ5" s="435"/>
      <c r="CK5" s="435"/>
      <c r="CL5" s="435"/>
      <c r="CM5" s="435"/>
      <c r="CN5" s="435"/>
      <c r="CO5" s="435"/>
      <c r="CP5" s="435"/>
      <c r="CQ5" s="435"/>
      <c r="CR5" s="435"/>
    </row>
    <row r="6" ht="16.5" customHeight="1">
      <c r="AD6" s="440"/>
      <c r="AL6" s="434"/>
      <c r="AM6" s="434"/>
      <c r="AN6" s="434"/>
      <c r="AO6" s="434"/>
      <c r="AP6" s="434"/>
      <c r="AQ6" s="434"/>
      <c r="AR6" s="434"/>
      <c r="AS6" s="434"/>
      <c r="AT6" s="434"/>
      <c r="AU6" s="434"/>
      <c r="AV6" s="434"/>
      <c r="AW6" s="434"/>
      <c r="AX6" s="434"/>
      <c r="AY6" s="434"/>
      <c r="AZ6" s="434"/>
      <c r="BA6" s="434"/>
      <c r="BB6" s="434"/>
      <c r="BC6" s="434"/>
      <c r="BD6" s="434"/>
      <c r="BE6" s="434"/>
      <c r="BF6" s="434"/>
      <c r="BG6" s="434"/>
      <c r="BH6" s="435"/>
      <c r="BI6" s="435"/>
      <c r="BJ6" s="435"/>
      <c r="BK6" s="435"/>
      <c r="BL6" s="435"/>
      <c r="BM6" s="435"/>
      <c r="BN6" s="435"/>
      <c r="BO6" s="435"/>
      <c r="BP6" s="435"/>
      <c r="BQ6" s="435"/>
      <c r="BR6" s="435"/>
      <c r="BS6" s="435"/>
      <c r="BT6" s="435"/>
      <c r="BU6" s="435"/>
      <c r="BV6" s="435"/>
      <c r="BW6" s="435"/>
      <c r="BX6" s="435"/>
      <c r="BY6" s="435"/>
      <c r="BZ6" s="435"/>
      <c r="CA6" s="435"/>
      <c r="CB6" s="435"/>
      <c r="CC6" s="435"/>
      <c r="CD6" s="435"/>
      <c r="CE6" s="435"/>
      <c r="CF6" s="435"/>
      <c r="CG6" s="435"/>
      <c r="CH6" s="435"/>
      <c r="CI6" s="435"/>
      <c r="CJ6" s="435"/>
      <c r="CK6" s="435"/>
      <c r="CL6" s="435"/>
      <c r="CM6" s="435"/>
      <c r="CN6" s="435"/>
      <c r="CO6" s="435"/>
      <c r="CP6" s="435"/>
      <c r="CQ6" s="435"/>
      <c r="CR6" s="435"/>
    </row>
    <row r="7" ht="16.5" customHeight="1">
      <c r="AD7" s="440"/>
      <c r="AL7" s="434"/>
      <c r="AM7" s="434"/>
      <c r="AN7" s="434"/>
      <c r="AO7" s="434"/>
      <c r="AP7" s="434"/>
      <c r="AQ7" s="434"/>
      <c r="AR7" s="434"/>
      <c r="AS7" s="434"/>
      <c r="AT7" s="434"/>
      <c r="AU7" s="434"/>
      <c r="AV7" s="434"/>
      <c r="AW7" s="434"/>
      <c r="AX7" s="434"/>
      <c r="AY7" s="434"/>
      <c r="AZ7" s="434"/>
      <c r="BA7" s="434"/>
      <c r="BB7" s="434"/>
      <c r="BC7" s="434"/>
      <c r="BD7" s="434"/>
      <c r="BE7" s="434"/>
      <c r="BF7" s="434"/>
      <c r="BG7" s="434"/>
      <c r="BH7" s="435"/>
      <c r="BI7" s="435"/>
      <c r="BJ7" s="435"/>
      <c r="BK7" s="435"/>
      <c r="BL7" s="435"/>
      <c r="BM7" s="435"/>
      <c r="BN7" s="435"/>
      <c r="BO7" s="435"/>
      <c r="BP7" s="435"/>
      <c r="BQ7" s="435"/>
      <c r="BR7" s="435"/>
      <c r="BS7" s="435"/>
      <c r="BT7" s="435"/>
      <c r="BU7" s="435"/>
      <c r="BV7" s="435"/>
      <c r="BW7" s="435"/>
      <c r="BX7" s="435"/>
      <c r="BY7" s="435"/>
      <c r="BZ7" s="435"/>
      <c r="CA7" s="435"/>
      <c r="CB7" s="435"/>
      <c r="CC7" s="435"/>
      <c r="CD7" s="435"/>
      <c r="CE7" s="435"/>
      <c r="CF7" s="435"/>
      <c r="CG7" s="435"/>
      <c r="CH7" s="435"/>
      <c r="CI7" s="435"/>
      <c r="CJ7" s="435"/>
      <c r="CK7" s="435"/>
      <c r="CL7" s="435"/>
      <c r="CM7" s="435"/>
      <c r="CN7" s="435"/>
      <c r="CO7" s="435"/>
      <c r="CP7" s="435"/>
      <c r="CQ7" s="435"/>
      <c r="CR7" s="435"/>
    </row>
    <row r="8" ht="16.5" customHeight="1">
      <c r="AD8" s="440"/>
      <c r="AL8" s="434"/>
      <c r="AM8" s="434"/>
      <c r="AN8" s="434"/>
      <c r="AO8" s="434"/>
      <c r="AP8" s="434"/>
      <c r="AQ8" s="434"/>
      <c r="AR8" s="434"/>
      <c r="AS8" s="434"/>
      <c r="AT8" s="434"/>
      <c r="AU8" s="434"/>
      <c r="AV8" s="434"/>
      <c r="AW8" s="434"/>
      <c r="AX8" s="434"/>
      <c r="AY8" s="434"/>
      <c r="AZ8" s="434"/>
      <c r="BA8" s="434"/>
      <c r="BB8" s="434"/>
      <c r="BC8" s="434"/>
      <c r="BD8" s="434"/>
      <c r="BE8" s="434"/>
      <c r="BF8" s="434"/>
      <c r="BG8" s="434"/>
      <c r="BH8" s="435"/>
      <c r="BI8" s="435"/>
      <c r="BJ8" s="435"/>
      <c r="BK8" s="435"/>
      <c r="BL8" s="435"/>
      <c r="BM8" s="435"/>
      <c r="BN8" s="435"/>
      <c r="BO8" s="435"/>
      <c r="BP8" s="435"/>
      <c r="BQ8" s="435"/>
      <c r="BR8" s="435"/>
      <c r="BS8" s="435"/>
      <c r="BT8" s="435"/>
      <c r="BU8" s="435"/>
      <c r="BV8" s="435"/>
      <c r="BW8" s="435"/>
      <c r="BX8" s="435"/>
      <c r="BY8" s="435"/>
      <c r="BZ8" s="435"/>
      <c r="CA8" s="435"/>
      <c r="CB8" s="435"/>
      <c r="CC8" s="435"/>
      <c r="CD8" s="435"/>
      <c r="CE8" s="435"/>
      <c r="CF8" s="435"/>
      <c r="CG8" s="435"/>
      <c r="CH8" s="435"/>
      <c r="CI8" s="435"/>
      <c r="CJ8" s="435"/>
      <c r="CK8" s="435"/>
      <c r="CL8" s="435"/>
      <c r="CM8" s="435"/>
      <c r="CN8" s="435"/>
      <c r="CO8" s="435"/>
      <c r="CP8" s="435"/>
      <c r="CQ8" s="435"/>
      <c r="CR8" s="435"/>
    </row>
    <row r="9" ht="16.5" customHeight="1">
      <c r="AD9" s="440"/>
      <c r="AL9" s="434"/>
      <c r="AM9" s="434"/>
      <c r="AN9" s="434"/>
      <c r="AO9" s="434"/>
      <c r="AP9" s="434"/>
      <c r="AQ9" s="434"/>
      <c r="AR9" s="434"/>
      <c r="AS9" s="434"/>
      <c r="AT9" s="434"/>
      <c r="AU9" s="434"/>
      <c r="AV9" s="434"/>
      <c r="AW9" s="434"/>
      <c r="AX9" s="434"/>
      <c r="AY9" s="434"/>
      <c r="AZ9" s="434"/>
      <c r="BA9" s="434"/>
      <c r="BB9" s="434"/>
      <c r="BC9" s="434"/>
      <c r="BD9" s="434"/>
      <c r="BE9" s="434"/>
      <c r="BF9" s="434"/>
      <c r="BG9" s="434"/>
      <c r="BH9" s="435"/>
      <c r="BI9" s="435"/>
      <c r="BJ9" s="435"/>
      <c r="BK9" s="435"/>
      <c r="BL9" s="435"/>
      <c r="BM9" s="435"/>
      <c r="BN9" s="435"/>
      <c r="BO9" s="435"/>
      <c r="BP9" s="435"/>
      <c r="BQ9" s="435"/>
      <c r="BR9" s="435"/>
      <c r="BS9" s="435"/>
      <c r="BT9" s="435"/>
      <c r="BU9" s="435"/>
      <c r="BV9" s="435"/>
      <c r="BW9" s="435"/>
      <c r="BX9" s="435"/>
      <c r="BY9" s="435"/>
      <c r="BZ9" s="435"/>
      <c r="CA9" s="435"/>
      <c r="CB9" s="435"/>
      <c r="CC9" s="435"/>
      <c r="CD9" s="435"/>
      <c r="CE9" s="435"/>
      <c r="CF9" s="435"/>
      <c r="CG9" s="435"/>
      <c r="CH9" s="435"/>
      <c r="CI9" s="435"/>
      <c r="CJ9" s="435"/>
      <c r="CK9" s="435"/>
      <c r="CL9" s="435"/>
      <c r="CM9" s="435"/>
      <c r="CN9" s="435"/>
      <c r="CO9" s="435"/>
      <c r="CP9" s="435"/>
      <c r="CQ9" s="435"/>
      <c r="CR9" s="435"/>
    </row>
    <row r="10" ht="16.5" customHeight="1">
      <c r="AD10" s="440"/>
      <c r="AL10" s="434"/>
      <c r="AM10" s="434"/>
      <c r="AN10" s="434"/>
      <c r="AO10" s="434"/>
      <c r="AP10" s="434"/>
      <c r="AQ10" s="434"/>
      <c r="AR10" s="434"/>
      <c r="AS10" s="434"/>
      <c r="AT10" s="434"/>
      <c r="AU10" s="434"/>
      <c r="AV10" s="434"/>
      <c r="AW10" s="434"/>
      <c r="AX10" s="434"/>
      <c r="AY10" s="434"/>
      <c r="AZ10" s="434"/>
      <c r="BA10" s="434"/>
      <c r="BB10" s="434"/>
      <c r="BC10" s="434"/>
      <c r="BD10" s="434"/>
      <c r="BE10" s="434"/>
      <c r="BF10" s="434"/>
      <c r="BG10" s="434"/>
      <c r="BH10" s="435"/>
      <c r="BI10" s="435"/>
      <c r="BJ10" s="435"/>
      <c r="BK10" s="435"/>
      <c r="BL10" s="435"/>
      <c r="BM10" s="435"/>
      <c r="BN10" s="435"/>
      <c r="BO10" s="435"/>
      <c r="BP10" s="435"/>
      <c r="BQ10" s="435"/>
      <c r="BR10" s="435"/>
      <c r="BS10" s="435"/>
      <c r="BT10" s="435"/>
      <c r="BU10" s="435"/>
      <c r="BV10" s="435"/>
      <c r="BW10" s="435"/>
      <c r="BX10" s="435"/>
      <c r="BY10" s="435"/>
      <c r="BZ10" s="435"/>
      <c r="CA10" s="435"/>
      <c r="CB10" s="435"/>
      <c r="CC10" s="435"/>
      <c r="CD10" s="435"/>
      <c r="CE10" s="435"/>
      <c r="CF10" s="435"/>
      <c r="CG10" s="435"/>
      <c r="CH10" s="435"/>
      <c r="CI10" s="435"/>
      <c r="CJ10" s="435"/>
      <c r="CK10" s="435"/>
      <c r="CL10" s="435"/>
      <c r="CM10" s="435"/>
      <c r="CN10" s="435"/>
      <c r="CO10" s="435"/>
      <c r="CP10" s="435"/>
      <c r="CQ10" s="435"/>
      <c r="CR10" s="435"/>
    </row>
    <row r="11" ht="16.5" customHeight="1">
      <c r="AD11" s="440"/>
      <c r="AL11" s="434"/>
      <c r="AM11" s="434"/>
      <c r="AN11" s="434"/>
      <c r="AO11" s="434"/>
      <c r="AP11" s="434"/>
      <c r="AQ11" s="434"/>
      <c r="AR11" s="434"/>
      <c r="AS11" s="434"/>
      <c r="AT11" s="434"/>
      <c r="AU11" s="434"/>
      <c r="AV11" s="434"/>
      <c r="AW11" s="434"/>
      <c r="AX11" s="434"/>
      <c r="AY11" s="434"/>
      <c r="AZ11" s="434"/>
      <c r="BA11" s="434"/>
      <c r="BB11" s="434"/>
      <c r="BC11" s="434"/>
      <c r="BD11" s="434"/>
      <c r="BE11" s="434"/>
      <c r="BF11" s="434"/>
      <c r="BG11" s="434"/>
      <c r="BH11" s="435"/>
      <c r="BI11" s="435"/>
      <c r="BJ11" s="435"/>
      <c r="BK11" s="435"/>
      <c r="BL11" s="435"/>
      <c r="BM11" s="435"/>
      <c r="BN11" s="435"/>
      <c r="BO11" s="435"/>
      <c r="BP11" s="435"/>
      <c r="BQ11" s="435"/>
      <c r="BR11" s="435"/>
      <c r="BS11" s="435"/>
      <c r="BT11" s="435"/>
      <c r="BU11" s="435"/>
      <c r="BV11" s="435"/>
      <c r="BW11" s="435"/>
      <c r="BX11" s="435"/>
      <c r="BY11" s="435"/>
      <c r="BZ11" s="435"/>
      <c r="CA11" s="435"/>
      <c r="CB11" s="435"/>
      <c r="CC11" s="435"/>
      <c r="CD11" s="435"/>
      <c r="CE11" s="435"/>
      <c r="CF11" s="435"/>
      <c r="CG11" s="435"/>
      <c r="CH11" s="435"/>
      <c r="CI11" s="435"/>
      <c r="CJ11" s="435"/>
      <c r="CK11" s="435"/>
      <c r="CL11" s="435"/>
      <c r="CM11" s="435"/>
      <c r="CN11" s="435"/>
      <c r="CO11" s="435"/>
      <c r="CP11" s="435"/>
      <c r="CQ11" s="435"/>
      <c r="CR11" s="435"/>
    </row>
    <row r="12" ht="16.5" customHeight="1">
      <c r="AD12" s="440"/>
      <c r="AL12" s="434"/>
      <c r="AM12" s="434"/>
      <c r="AN12" s="434"/>
      <c r="AO12" s="434"/>
      <c r="AP12" s="434"/>
      <c r="AQ12" s="434"/>
      <c r="AR12" s="434"/>
      <c r="AS12" s="434"/>
      <c r="AT12" s="434"/>
      <c r="AU12" s="434"/>
      <c r="AV12" s="434"/>
      <c r="AW12" s="434"/>
      <c r="AX12" s="434"/>
      <c r="AY12" s="434"/>
      <c r="AZ12" s="434"/>
      <c r="BA12" s="434"/>
      <c r="BB12" s="434"/>
      <c r="BC12" s="434"/>
      <c r="BD12" s="434"/>
      <c r="BE12" s="434"/>
      <c r="BF12" s="434"/>
      <c r="BG12" s="434"/>
      <c r="BH12" s="435"/>
      <c r="BI12" s="435"/>
      <c r="BJ12" s="435"/>
      <c r="BK12" s="435"/>
      <c r="BL12" s="435"/>
      <c r="BM12" s="435"/>
      <c r="BN12" s="435"/>
      <c r="BO12" s="435"/>
      <c r="BP12" s="435"/>
      <c r="BQ12" s="435"/>
      <c r="BR12" s="435"/>
      <c r="BS12" s="435"/>
      <c r="BT12" s="435"/>
      <c r="BU12" s="435"/>
      <c r="BV12" s="435"/>
      <c r="BW12" s="435"/>
      <c r="BX12" s="435"/>
      <c r="BY12" s="435"/>
      <c r="BZ12" s="435"/>
      <c r="CA12" s="435"/>
      <c r="CB12" s="435"/>
      <c r="CC12" s="435"/>
      <c r="CD12" s="435"/>
      <c r="CE12" s="435"/>
      <c r="CF12" s="435"/>
      <c r="CG12" s="435"/>
      <c r="CH12" s="435"/>
      <c r="CI12" s="435"/>
      <c r="CJ12" s="435"/>
      <c r="CK12" s="435"/>
      <c r="CL12" s="435"/>
      <c r="CM12" s="435"/>
      <c r="CN12" s="435"/>
      <c r="CO12" s="435"/>
      <c r="CP12" s="435"/>
      <c r="CQ12" s="435"/>
      <c r="CR12" s="435"/>
    </row>
    <row r="13" ht="16.5" customHeight="1">
      <c r="AD13" s="440"/>
      <c r="AL13" s="434"/>
      <c r="AM13" s="434"/>
      <c r="AN13" s="434"/>
      <c r="AO13" s="434"/>
      <c r="AP13" s="434"/>
      <c r="AQ13" s="434"/>
      <c r="AR13" s="434"/>
      <c r="AS13" s="434"/>
      <c r="AT13" s="434"/>
      <c r="AU13" s="434"/>
      <c r="AV13" s="434"/>
      <c r="AW13" s="434"/>
      <c r="AX13" s="434"/>
      <c r="AY13" s="434"/>
      <c r="AZ13" s="434"/>
      <c r="BA13" s="434"/>
      <c r="BB13" s="434"/>
      <c r="BC13" s="434"/>
      <c r="BD13" s="434"/>
      <c r="BE13" s="434"/>
      <c r="BF13" s="434"/>
      <c r="BG13" s="434"/>
      <c r="BH13" s="435"/>
      <c r="BI13" s="435"/>
      <c r="BJ13" s="435"/>
      <c r="BK13" s="435"/>
      <c r="BL13" s="435"/>
      <c r="BM13" s="435"/>
      <c r="BN13" s="435"/>
      <c r="BO13" s="435"/>
      <c r="BP13" s="435"/>
      <c r="BQ13" s="435"/>
      <c r="BR13" s="435"/>
      <c r="BS13" s="435"/>
      <c r="BT13" s="435"/>
      <c r="BU13" s="435"/>
      <c r="BV13" s="435"/>
      <c r="BW13" s="435"/>
      <c r="BX13" s="435"/>
      <c r="BY13" s="435"/>
      <c r="BZ13" s="435"/>
      <c r="CA13" s="435"/>
      <c r="CB13" s="435"/>
      <c r="CC13" s="435"/>
      <c r="CD13" s="435"/>
      <c r="CE13" s="435"/>
      <c r="CF13" s="435"/>
      <c r="CG13" s="435"/>
      <c r="CH13" s="435"/>
      <c r="CI13" s="435"/>
      <c r="CJ13" s="435"/>
      <c r="CK13" s="435"/>
      <c r="CL13" s="435"/>
      <c r="CM13" s="435"/>
      <c r="CN13" s="435"/>
      <c r="CO13" s="435"/>
      <c r="CP13" s="435"/>
      <c r="CQ13" s="435"/>
      <c r="CR13" s="435"/>
    </row>
    <row r="14" ht="16.5" customHeight="1">
      <c r="AD14" s="440"/>
      <c r="AL14" s="434"/>
      <c r="AM14" s="434"/>
      <c r="AN14" s="434"/>
      <c r="AO14" s="434"/>
      <c r="AP14" s="434"/>
      <c r="AQ14" s="434"/>
      <c r="AR14" s="434"/>
      <c r="AS14" s="434"/>
      <c r="AT14" s="434"/>
      <c r="AU14" s="434"/>
      <c r="AV14" s="434"/>
      <c r="AW14" s="434"/>
      <c r="AX14" s="434"/>
      <c r="AY14" s="434"/>
      <c r="AZ14" s="434"/>
      <c r="BA14" s="434"/>
      <c r="BB14" s="434"/>
      <c r="BC14" s="434"/>
      <c r="BD14" s="434"/>
      <c r="BE14" s="434"/>
      <c r="BF14" s="434"/>
      <c r="BG14" s="434"/>
      <c r="BH14" s="435"/>
      <c r="BI14" s="435"/>
      <c r="BJ14" s="435"/>
      <c r="BK14" s="435"/>
      <c r="BL14" s="435"/>
      <c r="BM14" s="435"/>
      <c r="BN14" s="435"/>
      <c r="BO14" s="435"/>
      <c r="BP14" s="435"/>
      <c r="BQ14" s="435"/>
      <c r="BR14" s="435"/>
      <c r="BS14" s="435"/>
      <c r="BT14" s="435"/>
      <c r="BU14" s="435"/>
      <c r="BV14" s="435"/>
      <c r="BW14" s="435"/>
      <c r="BX14" s="435"/>
      <c r="BY14" s="435"/>
      <c r="BZ14" s="435"/>
      <c r="CA14" s="435"/>
      <c r="CB14" s="435"/>
      <c r="CC14" s="435"/>
      <c r="CD14" s="435"/>
      <c r="CE14" s="435"/>
      <c r="CF14" s="435"/>
      <c r="CG14" s="435"/>
      <c r="CH14" s="435"/>
      <c r="CI14" s="435"/>
      <c r="CJ14" s="435"/>
      <c r="CK14" s="435"/>
      <c r="CL14" s="435"/>
      <c r="CM14" s="435"/>
      <c r="CN14" s="435"/>
      <c r="CO14" s="435"/>
      <c r="CP14" s="435"/>
      <c r="CQ14" s="435"/>
      <c r="CR14" s="435"/>
    </row>
    <row r="15" ht="16.5" customHeight="1">
      <c r="AD15" s="440"/>
      <c r="AL15" s="434"/>
      <c r="AM15" s="434"/>
      <c r="AN15" s="434"/>
      <c r="AO15" s="434"/>
      <c r="AP15" s="434"/>
      <c r="AQ15" s="434"/>
      <c r="AR15" s="434"/>
      <c r="AS15" s="434"/>
      <c r="AT15" s="434"/>
      <c r="AU15" s="434"/>
      <c r="AV15" s="434"/>
      <c r="AW15" s="434"/>
      <c r="AX15" s="434"/>
      <c r="AY15" s="434"/>
      <c r="AZ15" s="434"/>
      <c r="BA15" s="434"/>
      <c r="BB15" s="434"/>
      <c r="BC15" s="434"/>
      <c r="BD15" s="434"/>
      <c r="BE15" s="434"/>
      <c r="BF15" s="434"/>
      <c r="BG15" s="434"/>
      <c r="BH15" s="435"/>
      <c r="BI15" s="435"/>
      <c r="BJ15" s="435"/>
      <c r="BK15" s="435"/>
      <c r="BL15" s="435"/>
      <c r="BM15" s="435"/>
      <c r="BN15" s="435"/>
      <c r="BO15" s="435"/>
      <c r="BP15" s="435"/>
      <c r="BQ15" s="435"/>
      <c r="BR15" s="435"/>
      <c r="BS15" s="435"/>
      <c r="BT15" s="435"/>
      <c r="BU15" s="435"/>
      <c r="BV15" s="435"/>
      <c r="BW15" s="435"/>
      <c r="BX15" s="435"/>
      <c r="BY15" s="435"/>
      <c r="BZ15" s="435"/>
      <c r="CA15" s="435"/>
      <c r="CB15" s="435"/>
      <c r="CC15" s="435"/>
      <c r="CD15" s="435"/>
      <c r="CE15" s="435"/>
      <c r="CF15" s="435"/>
      <c r="CG15" s="435"/>
      <c r="CH15" s="435"/>
      <c r="CI15" s="435"/>
      <c r="CJ15" s="435"/>
      <c r="CK15" s="435"/>
      <c r="CL15" s="435"/>
      <c r="CM15" s="435"/>
      <c r="CN15" s="435"/>
      <c r="CO15" s="435"/>
      <c r="CP15" s="435"/>
      <c r="CQ15" s="435"/>
      <c r="CR15" s="435"/>
    </row>
    <row r="16" ht="16.5" customHeight="1">
      <c r="AD16" s="440"/>
      <c r="AL16" s="434"/>
      <c r="AM16" s="434"/>
      <c r="AN16" s="434"/>
      <c r="AO16" s="434"/>
      <c r="AP16" s="434"/>
      <c r="AQ16" s="434"/>
      <c r="AR16" s="434"/>
      <c r="AS16" s="434"/>
      <c r="AT16" s="434"/>
      <c r="AU16" s="434"/>
      <c r="AV16" s="434"/>
      <c r="AW16" s="434"/>
      <c r="AX16" s="434"/>
      <c r="AY16" s="434"/>
      <c r="AZ16" s="434"/>
      <c r="BA16" s="434"/>
      <c r="BB16" s="434"/>
      <c r="BC16" s="434"/>
      <c r="BD16" s="434"/>
      <c r="BE16" s="434"/>
      <c r="BF16" s="434"/>
      <c r="BG16" s="434"/>
      <c r="BH16" s="435"/>
      <c r="BI16" s="435"/>
      <c r="BJ16" s="435"/>
      <c r="BK16" s="435"/>
      <c r="BL16" s="435"/>
      <c r="BM16" s="435"/>
      <c r="BN16" s="435"/>
      <c r="BO16" s="435"/>
      <c r="BP16" s="435"/>
      <c r="BQ16" s="435"/>
      <c r="BR16" s="435"/>
      <c r="BS16" s="435"/>
      <c r="BT16" s="435"/>
      <c r="BU16" s="435"/>
      <c r="BV16" s="435"/>
      <c r="BW16" s="435"/>
      <c r="BX16" s="435"/>
      <c r="BY16" s="435"/>
      <c r="BZ16" s="435"/>
      <c r="CA16" s="435"/>
      <c r="CB16" s="435"/>
      <c r="CC16" s="435"/>
      <c r="CD16" s="435"/>
      <c r="CE16" s="435"/>
      <c r="CF16" s="435"/>
      <c r="CG16" s="435"/>
      <c r="CH16" s="435"/>
      <c r="CI16" s="435"/>
      <c r="CJ16" s="435"/>
      <c r="CK16" s="435"/>
      <c r="CL16" s="435"/>
      <c r="CM16" s="435"/>
      <c r="CN16" s="435"/>
      <c r="CO16" s="435"/>
      <c r="CP16" s="435"/>
      <c r="CQ16" s="435"/>
      <c r="CR16" s="435"/>
    </row>
    <row r="17" ht="16.5" customHeight="1">
      <c r="AD17" s="440"/>
      <c r="AL17" s="434"/>
      <c r="AM17" s="434"/>
      <c r="AN17" s="434"/>
      <c r="AO17" s="434"/>
      <c r="AP17" s="434"/>
      <c r="AQ17" s="434"/>
      <c r="AR17" s="434"/>
      <c r="AS17" s="434"/>
      <c r="AT17" s="434"/>
      <c r="AU17" s="434"/>
      <c r="AV17" s="434"/>
      <c r="AW17" s="434"/>
      <c r="AX17" s="434"/>
      <c r="AY17" s="434"/>
      <c r="AZ17" s="434"/>
      <c r="BA17" s="434"/>
      <c r="BB17" s="434"/>
      <c r="BC17" s="434"/>
      <c r="BD17" s="434"/>
      <c r="BE17" s="434"/>
      <c r="BF17" s="434"/>
      <c r="BG17" s="434"/>
      <c r="BH17" s="435"/>
      <c r="BI17" s="435"/>
      <c r="BJ17" s="435"/>
      <c r="BK17" s="435"/>
      <c r="BL17" s="435"/>
      <c r="BM17" s="435"/>
      <c r="BN17" s="435"/>
      <c r="BO17" s="435"/>
      <c r="BP17" s="435"/>
      <c r="BQ17" s="435"/>
      <c r="BR17" s="435"/>
      <c r="BS17" s="435"/>
      <c r="BT17" s="435"/>
      <c r="BU17" s="435"/>
      <c r="BV17" s="435"/>
      <c r="BW17" s="435"/>
      <c r="BX17" s="435"/>
      <c r="BY17" s="435"/>
      <c r="BZ17" s="435"/>
      <c r="CA17" s="435"/>
      <c r="CB17" s="435"/>
      <c r="CC17" s="435"/>
      <c r="CD17" s="435"/>
      <c r="CE17" s="435"/>
      <c r="CF17" s="435"/>
      <c r="CG17" s="435"/>
      <c r="CH17" s="435"/>
      <c r="CI17" s="435"/>
      <c r="CJ17" s="435"/>
      <c r="CK17" s="435"/>
      <c r="CL17" s="435"/>
      <c r="CM17" s="435"/>
      <c r="CN17" s="435"/>
      <c r="CO17" s="435"/>
      <c r="CP17" s="435"/>
      <c r="CQ17" s="435"/>
      <c r="CR17" s="435"/>
    </row>
    <row r="18" ht="16.5" customHeight="1">
      <c r="AD18" s="440"/>
      <c r="AL18" s="434"/>
      <c r="AM18" s="434"/>
      <c r="AN18" s="434"/>
      <c r="AO18" s="434"/>
      <c r="AP18" s="434"/>
      <c r="AQ18" s="434"/>
      <c r="AR18" s="434"/>
      <c r="AS18" s="434"/>
      <c r="AT18" s="434"/>
      <c r="AU18" s="434"/>
      <c r="AV18" s="434"/>
      <c r="AW18" s="434"/>
      <c r="AX18" s="434"/>
      <c r="AY18" s="434"/>
      <c r="AZ18" s="434"/>
      <c r="BA18" s="434"/>
      <c r="BB18" s="434"/>
      <c r="BC18" s="434"/>
      <c r="BD18" s="434"/>
      <c r="BE18" s="434"/>
      <c r="BF18" s="434"/>
      <c r="BG18" s="434"/>
      <c r="BH18" s="435"/>
      <c r="BI18" s="435"/>
      <c r="BJ18" s="435"/>
      <c r="BK18" s="435"/>
      <c r="BL18" s="435"/>
      <c r="BM18" s="435"/>
      <c r="BN18" s="435"/>
      <c r="BO18" s="435"/>
      <c r="BP18" s="435"/>
      <c r="BQ18" s="435"/>
      <c r="BR18" s="435"/>
      <c r="BS18" s="435"/>
      <c r="BT18" s="435"/>
      <c r="BU18" s="435"/>
      <c r="BV18" s="435"/>
      <c r="BW18" s="435"/>
      <c r="BX18" s="435"/>
      <c r="BY18" s="435"/>
      <c r="BZ18" s="435"/>
      <c r="CA18" s="435"/>
      <c r="CB18" s="435"/>
      <c r="CC18" s="435"/>
      <c r="CD18" s="435"/>
      <c r="CE18" s="435"/>
      <c r="CF18" s="435"/>
      <c r="CG18" s="435"/>
      <c r="CH18" s="435"/>
      <c r="CI18" s="435"/>
      <c r="CJ18" s="435"/>
      <c r="CK18" s="435"/>
      <c r="CL18" s="435"/>
      <c r="CM18" s="435"/>
      <c r="CN18" s="435"/>
      <c r="CO18" s="435"/>
      <c r="CP18" s="435"/>
      <c r="CQ18" s="435"/>
      <c r="CR18" s="435"/>
    </row>
    <row r="19" ht="16.5" customHeight="1">
      <c r="AD19" s="440"/>
      <c r="AL19" s="434"/>
      <c r="AM19" s="434"/>
      <c r="AN19" s="434"/>
      <c r="AO19" s="434"/>
      <c r="AP19" s="434"/>
      <c r="AQ19" s="434"/>
      <c r="AR19" s="434"/>
      <c r="AS19" s="434"/>
      <c r="AT19" s="434"/>
      <c r="AU19" s="434"/>
      <c r="AV19" s="434"/>
      <c r="AW19" s="434"/>
      <c r="AX19" s="434"/>
      <c r="AY19" s="434"/>
      <c r="AZ19" s="434"/>
      <c r="BA19" s="434"/>
      <c r="BB19" s="434"/>
      <c r="BC19" s="434"/>
      <c r="BD19" s="434"/>
      <c r="BE19" s="434"/>
      <c r="BF19" s="434"/>
      <c r="BG19" s="434"/>
      <c r="BH19" s="435"/>
      <c r="BI19" s="435"/>
      <c r="BJ19" s="435"/>
      <c r="BK19" s="435"/>
      <c r="BL19" s="435"/>
      <c r="BM19" s="435"/>
      <c r="BN19" s="435"/>
      <c r="BO19" s="435"/>
      <c r="BP19" s="435"/>
      <c r="BQ19" s="435"/>
      <c r="BR19" s="435"/>
      <c r="BS19" s="435"/>
      <c r="BT19" s="435"/>
      <c r="BU19" s="435"/>
      <c r="BV19" s="435"/>
      <c r="BW19" s="435"/>
      <c r="BX19" s="435"/>
      <c r="BY19" s="435"/>
      <c r="BZ19" s="435"/>
      <c r="CA19" s="435"/>
      <c r="CB19" s="435"/>
      <c r="CC19" s="435"/>
      <c r="CD19" s="435"/>
      <c r="CE19" s="435"/>
      <c r="CF19" s="435"/>
      <c r="CG19" s="435"/>
      <c r="CH19" s="435"/>
      <c r="CI19" s="435"/>
      <c r="CJ19" s="435"/>
      <c r="CK19" s="435"/>
      <c r="CL19" s="435"/>
      <c r="CM19" s="435"/>
      <c r="CN19" s="435"/>
      <c r="CO19" s="435"/>
      <c r="CP19" s="435"/>
      <c r="CQ19" s="435"/>
      <c r="CR19" s="435"/>
    </row>
    <row r="20" ht="16.5" customHeight="1">
      <c r="AD20" s="440"/>
      <c r="AL20" s="434"/>
      <c r="AM20" s="434"/>
      <c r="AN20" s="434"/>
      <c r="AO20" s="434"/>
      <c r="AP20" s="434"/>
      <c r="AQ20" s="434"/>
      <c r="AR20" s="434"/>
      <c r="AS20" s="434"/>
      <c r="AT20" s="434"/>
      <c r="AU20" s="434"/>
      <c r="AV20" s="434"/>
      <c r="AW20" s="434"/>
      <c r="AX20" s="434"/>
      <c r="AY20" s="434"/>
      <c r="AZ20" s="434"/>
      <c r="BA20" s="434"/>
      <c r="BB20" s="434"/>
      <c r="BC20" s="434"/>
      <c r="BD20" s="434"/>
      <c r="BE20" s="434"/>
      <c r="BF20" s="434"/>
      <c r="BG20" s="434"/>
      <c r="BH20" s="435"/>
      <c r="BI20" s="435"/>
      <c r="BJ20" s="435"/>
      <c r="BK20" s="435"/>
      <c r="BL20" s="435"/>
      <c r="BM20" s="435"/>
      <c r="BN20" s="435"/>
      <c r="BO20" s="435"/>
      <c r="BP20" s="435"/>
      <c r="BQ20" s="435"/>
      <c r="BR20" s="435"/>
      <c r="BS20" s="435"/>
      <c r="BT20" s="435"/>
      <c r="BU20" s="435"/>
      <c r="BV20" s="435"/>
      <c r="BW20" s="435"/>
      <c r="BX20" s="435"/>
      <c r="BY20" s="435"/>
      <c r="BZ20" s="435"/>
      <c r="CA20" s="435"/>
      <c r="CB20" s="435"/>
      <c r="CC20" s="435"/>
      <c r="CD20" s="435"/>
      <c r="CE20" s="435"/>
      <c r="CF20" s="435"/>
      <c r="CG20" s="435"/>
      <c r="CH20" s="435"/>
      <c r="CI20" s="435"/>
      <c r="CJ20" s="435"/>
      <c r="CK20" s="435"/>
      <c r="CL20" s="435"/>
      <c r="CM20" s="435"/>
      <c r="CN20" s="435"/>
      <c r="CO20" s="435"/>
      <c r="CP20" s="435"/>
      <c r="CQ20" s="435"/>
      <c r="CR20" s="435"/>
    </row>
    <row r="21" ht="16.5" customHeight="1">
      <c r="AD21" s="440"/>
      <c r="AL21" s="434"/>
      <c r="AM21" s="434"/>
      <c r="AN21" s="434"/>
      <c r="AO21" s="434"/>
      <c r="AP21" s="434"/>
      <c r="AQ21" s="434"/>
      <c r="AR21" s="434"/>
      <c r="AS21" s="434"/>
      <c r="AT21" s="434"/>
      <c r="AU21" s="434"/>
      <c r="AV21" s="434"/>
      <c r="AW21" s="434"/>
      <c r="AX21" s="434"/>
      <c r="AY21" s="434"/>
      <c r="AZ21" s="434"/>
      <c r="BA21" s="434"/>
      <c r="BB21" s="434"/>
      <c r="BC21" s="434"/>
      <c r="BD21" s="434"/>
      <c r="BE21" s="434"/>
      <c r="BF21" s="434"/>
      <c r="BG21" s="434"/>
      <c r="BH21" s="435"/>
      <c r="BI21" s="435"/>
      <c r="BJ21" s="435"/>
      <c r="BK21" s="435"/>
      <c r="BL21" s="435"/>
      <c r="BM21" s="435"/>
      <c r="BN21" s="435"/>
      <c r="BO21" s="435"/>
      <c r="BP21" s="435"/>
      <c r="BQ21" s="435"/>
      <c r="BR21" s="435"/>
      <c r="BS21" s="435"/>
      <c r="BT21" s="435"/>
      <c r="BU21" s="435"/>
      <c r="BV21" s="435"/>
      <c r="BW21" s="435"/>
      <c r="BX21" s="435"/>
      <c r="BY21" s="435"/>
      <c r="BZ21" s="435"/>
      <c r="CA21" s="435"/>
      <c r="CB21" s="435"/>
      <c r="CC21" s="435"/>
      <c r="CD21" s="435"/>
      <c r="CE21" s="435"/>
      <c r="CF21" s="435"/>
      <c r="CG21" s="435"/>
      <c r="CH21" s="435"/>
      <c r="CI21" s="435"/>
      <c r="CJ21" s="435"/>
      <c r="CK21" s="435"/>
      <c r="CL21" s="435"/>
      <c r="CM21" s="435"/>
      <c r="CN21" s="435"/>
      <c r="CO21" s="435"/>
      <c r="CP21" s="435"/>
      <c r="CQ21" s="435"/>
      <c r="CR21" s="435"/>
    </row>
    <row r="22" ht="16.5" customHeight="1">
      <c r="AD22" s="440"/>
      <c r="AL22" s="434"/>
      <c r="AM22" s="434"/>
      <c r="AN22" s="434"/>
      <c r="AO22" s="434"/>
      <c r="AP22" s="434"/>
      <c r="AQ22" s="434"/>
      <c r="AR22" s="434"/>
      <c r="AS22" s="434"/>
      <c r="AT22" s="434"/>
      <c r="AU22" s="434"/>
      <c r="AV22" s="434"/>
      <c r="AW22" s="434"/>
      <c r="AX22" s="434"/>
      <c r="AY22" s="434"/>
      <c r="AZ22" s="434"/>
      <c r="BA22" s="434"/>
      <c r="BB22" s="434"/>
      <c r="BC22" s="434"/>
      <c r="BD22" s="434"/>
      <c r="BE22" s="434"/>
      <c r="BF22" s="434"/>
      <c r="BG22" s="434"/>
      <c r="BH22" s="435"/>
      <c r="BI22" s="435"/>
      <c r="BJ22" s="435"/>
      <c r="BK22" s="435"/>
      <c r="BL22" s="435"/>
      <c r="BM22" s="435"/>
      <c r="BN22" s="435"/>
      <c r="BO22" s="435"/>
      <c r="BP22" s="435"/>
      <c r="BQ22" s="435"/>
      <c r="BR22" s="435"/>
      <c r="BS22" s="435"/>
      <c r="BT22" s="435"/>
      <c r="BU22" s="435"/>
      <c r="BV22" s="435"/>
      <c r="BW22" s="435"/>
      <c r="BX22" s="435"/>
      <c r="BY22" s="435"/>
      <c r="BZ22" s="435"/>
      <c r="CA22" s="435"/>
      <c r="CB22" s="435"/>
      <c r="CC22" s="435"/>
      <c r="CD22" s="435"/>
      <c r="CE22" s="435"/>
      <c r="CF22" s="435"/>
      <c r="CG22" s="435"/>
      <c r="CH22" s="435"/>
      <c r="CI22" s="435"/>
      <c r="CJ22" s="435"/>
      <c r="CK22" s="435"/>
      <c r="CL22" s="435"/>
      <c r="CM22" s="435"/>
      <c r="CN22" s="435"/>
      <c r="CO22" s="435"/>
      <c r="CP22" s="435"/>
      <c r="CQ22" s="435"/>
      <c r="CR22" s="435"/>
    </row>
    <row r="23" ht="16.5" customHeight="1">
      <c r="AD23" s="440"/>
      <c r="AL23" s="434"/>
      <c r="AM23" s="434"/>
      <c r="AN23" s="434"/>
      <c r="AO23" s="434"/>
      <c r="AP23" s="434"/>
      <c r="AQ23" s="434"/>
      <c r="AR23" s="434"/>
      <c r="AS23" s="434"/>
      <c r="AT23" s="434"/>
      <c r="AU23" s="434"/>
      <c r="AV23" s="434"/>
      <c r="AW23" s="434"/>
      <c r="AX23" s="434"/>
      <c r="AY23" s="434"/>
      <c r="AZ23" s="434"/>
      <c r="BA23" s="434"/>
      <c r="BB23" s="434"/>
      <c r="BC23" s="434"/>
      <c r="BD23" s="434"/>
      <c r="BE23" s="434"/>
      <c r="BF23" s="434"/>
      <c r="BG23" s="434"/>
      <c r="BH23" s="435"/>
      <c r="BI23" s="435"/>
      <c r="BJ23" s="435"/>
      <c r="BK23" s="435"/>
      <c r="BL23" s="435"/>
      <c r="BM23" s="435"/>
      <c r="BN23" s="435"/>
      <c r="BO23" s="435"/>
      <c r="BP23" s="435"/>
      <c r="BQ23" s="435"/>
      <c r="BR23" s="435"/>
      <c r="BS23" s="435"/>
      <c r="BT23" s="435"/>
      <c r="BU23" s="435"/>
      <c r="BV23" s="435"/>
      <c r="BW23" s="435"/>
      <c r="BX23" s="435"/>
      <c r="BY23" s="435"/>
      <c r="BZ23" s="435"/>
      <c r="CA23" s="435"/>
      <c r="CB23" s="435"/>
      <c r="CC23" s="435"/>
      <c r="CD23" s="435"/>
      <c r="CE23" s="435"/>
      <c r="CF23" s="435"/>
      <c r="CG23" s="435"/>
      <c r="CH23" s="435"/>
      <c r="CI23" s="435"/>
      <c r="CJ23" s="435"/>
      <c r="CK23" s="435"/>
      <c r="CL23" s="435"/>
      <c r="CM23" s="435"/>
      <c r="CN23" s="435"/>
      <c r="CO23" s="435"/>
      <c r="CP23" s="435"/>
      <c r="CQ23" s="435"/>
      <c r="CR23" s="435"/>
    </row>
    <row r="24" ht="16.5" customHeight="1">
      <c r="AD24" s="440"/>
      <c r="AL24" s="434"/>
      <c r="AM24" s="434"/>
      <c r="AN24" s="434"/>
      <c r="AO24" s="434"/>
      <c r="AP24" s="434"/>
      <c r="AQ24" s="434"/>
      <c r="AR24" s="434"/>
      <c r="AS24" s="434"/>
      <c r="AT24" s="434"/>
      <c r="AU24" s="434"/>
      <c r="AV24" s="434"/>
      <c r="AW24" s="434"/>
      <c r="AX24" s="434"/>
      <c r="AY24" s="434"/>
      <c r="AZ24" s="434"/>
      <c r="BA24" s="434"/>
      <c r="BB24" s="434"/>
      <c r="BC24" s="434"/>
      <c r="BD24" s="434"/>
      <c r="BE24" s="434"/>
      <c r="BF24" s="434"/>
      <c r="BG24" s="434"/>
      <c r="BH24" s="435"/>
      <c r="BI24" s="435"/>
      <c r="BJ24" s="435"/>
      <c r="BK24" s="435"/>
      <c r="BL24" s="435"/>
      <c r="BM24" s="435"/>
      <c r="BN24" s="435"/>
      <c r="BO24" s="435"/>
      <c r="BP24" s="435"/>
      <c r="BQ24" s="435"/>
      <c r="BR24" s="435"/>
      <c r="BS24" s="435"/>
      <c r="BT24" s="435"/>
      <c r="BU24" s="435"/>
      <c r="BV24" s="435"/>
      <c r="BW24" s="435"/>
      <c r="BX24" s="435"/>
      <c r="BY24" s="435"/>
      <c r="BZ24" s="435"/>
      <c r="CA24" s="435"/>
      <c r="CB24" s="435"/>
      <c r="CC24" s="435"/>
      <c r="CD24" s="435"/>
      <c r="CE24" s="435"/>
      <c r="CF24" s="435"/>
      <c r="CG24" s="435"/>
      <c r="CH24" s="435"/>
      <c r="CI24" s="435"/>
      <c r="CJ24" s="435"/>
      <c r="CK24" s="435"/>
      <c r="CL24" s="435"/>
      <c r="CM24" s="435"/>
      <c r="CN24" s="435"/>
      <c r="CO24" s="435"/>
      <c r="CP24" s="435"/>
      <c r="CQ24" s="435"/>
      <c r="CR24" s="435"/>
    </row>
    <row r="25" ht="16.5" customHeight="1">
      <c r="AD25" s="440"/>
      <c r="AL25" s="434"/>
      <c r="AM25" s="434"/>
      <c r="AN25" s="434"/>
      <c r="AO25" s="434"/>
      <c r="AP25" s="434"/>
      <c r="AQ25" s="434"/>
      <c r="AR25" s="434"/>
      <c r="AS25" s="434"/>
      <c r="AT25" s="434"/>
      <c r="AU25" s="434"/>
      <c r="AV25" s="434"/>
      <c r="AW25" s="434"/>
      <c r="AX25" s="434"/>
      <c r="AY25" s="434"/>
      <c r="AZ25" s="434"/>
      <c r="BA25" s="434"/>
      <c r="BB25" s="434"/>
      <c r="BC25" s="434"/>
      <c r="BD25" s="434"/>
      <c r="BE25" s="434"/>
      <c r="BF25" s="434"/>
      <c r="BG25" s="434"/>
      <c r="BH25" s="435"/>
      <c r="BI25" s="435"/>
      <c r="BJ25" s="435"/>
      <c r="BK25" s="435"/>
      <c r="BL25" s="435"/>
      <c r="BM25" s="435"/>
      <c r="BN25" s="435"/>
      <c r="BO25" s="435"/>
      <c r="BP25" s="435"/>
      <c r="BQ25" s="435"/>
      <c r="BR25" s="435"/>
      <c r="BS25" s="435"/>
      <c r="BT25" s="435"/>
      <c r="BU25" s="435"/>
      <c r="BV25" s="435"/>
      <c r="BW25" s="435"/>
      <c r="BX25" s="435"/>
      <c r="BY25" s="435"/>
      <c r="BZ25" s="435"/>
      <c r="CA25" s="435"/>
      <c r="CB25" s="435"/>
      <c r="CC25" s="435"/>
      <c r="CD25" s="435"/>
      <c r="CE25" s="435"/>
      <c r="CF25" s="435"/>
      <c r="CG25" s="435"/>
      <c r="CH25" s="435"/>
      <c r="CI25" s="435"/>
      <c r="CJ25" s="435"/>
      <c r="CK25" s="435"/>
      <c r="CL25" s="435"/>
      <c r="CM25" s="435"/>
      <c r="CN25" s="435"/>
      <c r="CO25" s="435"/>
      <c r="CP25" s="435"/>
      <c r="CQ25" s="435"/>
      <c r="CR25" s="435"/>
    </row>
    <row r="26" ht="16.5" customHeight="1">
      <c r="AD26" s="440"/>
      <c r="AL26" s="434"/>
      <c r="AM26" s="434"/>
      <c r="AN26" s="434"/>
      <c r="AO26" s="434"/>
      <c r="AP26" s="434"/>
      <c r="AQ26" s="434"/>
      <c r="AR26" s="434"/>
      <c r="AS26" s="434"/>
      <c r="AT26" s="434"/>
      <c r="AU26" s="434"/>
      <c r="AV26" s="434"/>
      <c r="AW26" s="434"/>
      <c r="AX26" s="434"/>
      <c r="AY26" s="434"/>
      <c r="AZ26" s="434"/>
      <c r="BA26" s="434"/>
      <c r="BB26" s="434"/>
      <c r="BC26" s="434"/>
      <c r="BD26" s="434"/>
      <c r="BE26" s="434"/>
      <c r="BF26" s="434"/>
      <c r="BG26" s="434"/>
      <c r="BH26" s="435"/>
      <c r="BI26" s="435"/>
      <c r="BJ26" s="435"/>
      <c r="BK26" s="435"/>
      <c r="BL26" s="435"/>
      <c r="BM26" s="435"/>
      <c r="BN26" s="435"/>
      <c r="BO26" s="435"/>
      <c r="BP26" s="435"/>
      <c r="BQ26" s="435"/>
      <c r="BR26" s="435"/>
      <c r="BS26" s="435"/>
      <c r="BT26" s="435"/>
      <c r="BU26" s="435"/>
      <c r="BV26" s="435"/>
      <c r="BW26" s="435"/>
      <c r="BX26" s="435"/>
      <c r="BY26" s="435"/>
      <c r="BZ26" s="435"/>
      <c r="CA26" s="435"/>
      <c r="CB26" s="435"/>
      <c r="CC26" s="435"/>
      <c r="CD26" s="435"/>
      <c r="CE26" s="435"/>
      <c r="CF26" s="435"/>
      <c r="CG26" s="435"/>
      <c r="CH26" s="435"/>
      <c r="CI26" s="435"/>
      <c r="CJ26" s="435"/>
      <c r="CK26" s="435"/>
      <c r="CL26" s="435"/>
      <c r="CM26" s="435"/>
      <c r="CN26" s="435"/>
      <c r="CO26" s="435"/>
      <c r="CP26" s="435"/>
      <c r="CQ26" s="435"/>
      <c r="CR26" s="435"/>
    </row>
    <row r="27" ht="16.5" customHeight="1">
      <c r="AD27" s="440"/>
      <c r="AL27" s="434"/>
      <c r="AM27" s="434"/>
      <c r="AN27" s="434"/>
      <c r="AO27" s="434"/>
      <c r="AP27" s="434"/>
      <c r="AQ27" s="434"/>
      <c r="AR27" s="434"/>
      <c r="AS27" s="434"/>
      <c r="AT27" s="434"/>
      <c r="AU27" s="434"/>
      <c r="AV27" s="434"/>
      <c r="AW27" s="434"/>
      <c r="AX27" s="434"/>
      <c r="AY27" s="434"/>
      <c r="AZ27" s="434"/>
      <c r="BA27" s="434"/>
      <c r="BB27" s="434"/>
      <c r="BC27" s="434"/>
      <c r="BD27" s="434"/>
      <c r="BE27" s="434"/>
      <c r="BF27" s="434"/>
      <c r="BG27" s="434"/>
      <c r="BH27" s="435"/>
      <c r="BI27" s="435"/>
      <c r="BJ27" s="435"/>
      <c r="BK27" s="435"/>
      <c r="BL27" s="435"/>
      <c r="BM27" s="435"/>
      <c r="BN27" s="435"/>
      <c r="BO27" s="435"/>
      <c r="BP27" s="435"/>
      <c r="BQ27" s="435"/>
      <c r="BR27" s="435"/>
      <c r="BS27" s="435"/>
      <c r="BT27" s="435"/>
      <c r="BU27" s="435"/>
      <c r="BV27" s="435"/>
      <c r="BW27" s="435"/>
      <c r="BX27" s="435"/>
      <c r="BY27" s="435"/>
      <c r="BZ27" s="435"/>
      <c r="CA27" s="435"/>
      <c r="CB27" s="435"/>
      <c r="CC27" s="435"/>
      <c r="CD27" s="435"/>
      <c r="CE27" s="435"/>
      <c r="CF27" s="435"/>
      <c r="CG27" s="435"/>
      <c r="CH27" s="435"/>
      <c r="CI27" s="435"/>
      <c r="CJ27" s="435"/>
      <c r="CK27" s="435"/>
      <c r="CL27" s="435"/>
      <c r="CM27" s="435"/>
      <c r="CN27" s="435"/>
      <c r="CO27" s="435"/>
      <c r="CP27" s="435"/>
      <c r="CQ27" s="435"/>
      <c r="CR27" s="435"/>
    </row>
    <row r="28" ht="16.5" customHeight="1">
      <c r="AD28" s="440"/>
      <c r="AL28" s="434"/>
      <c r="AM28" s="434"/>
      <c r="AN28" s="434"/>
      <c r="AO28" s="434"/>
      <c r="AP28" s="434"/>
      <c r="AQ28" s="434"/>
      <c r="AR28" s="434"/>
      <c r="AS28" s="434"/>
      <c r="AT28" s="434"/>
      <c r="AU28" s="434"/>
      <c r="AV28" s="434"/>
      <c r="AW28" s="434"/>
      <c r="AX28" s="434"/>
      <c r="AY28" s="434"/>
      <c r="AZ28" s="434"/>
      <c r="BA28" s="434"/>
      <c r="BB28" s="434"/>
      <c r="BC28" s="434"/>
      <c r="BD28" s="434"/>
      <c r="BE28" s="434"/>
      <c r="BF28" s="434"/>
      <c r="BG28" s="434"/>
      <c r="BH28" s="435"/>
      <c r="BI28" s="435"/>
      <c r="BJ28" s="435"/>
      <c r="BK28" s="435"/>
      <c r="BL28" s="435"/>
      <c r="BM28" s="435"/>
      <c r="BN28" s="435"/>
      <c r="BO28" s="435"/>
      <c r="BP28" s="435"/>
      <c r="BQ28" s="435"/>
      <c r="BR28" s="435"/>
      <c r="BS28" s="435"/>
      <c r="BT28" s="435"/>
      <c r="BU28" s="435"/>
      <c r="BV28" s="435"/>
      <c r="BW28" s="435"/>
      <c r="BX28" s="435"/>
      <c r="BY28" s="435"/>
      <c r="BZ28" s="435"/>
      <c r="CA28" s="435"/>
      <c r="CB28" s="435"/>
      <c r="CC28" s="435"/>
      <c r="CD28" s="435"/>
      <c r="CE28" s="435"/>
      <c r="CF28" s="435"/>
      <c r="CG28" s="435"/>
      <c r="CH28" s="435"/>
      <c r="CI28" s="435"/>
      <c r="CJ28" s="435"/>
      <c r="CK28" s="435"/>
      <c r="CL28" s="435"/>
      <c r="CM28" s="435"/>
      <c r="CN28" s="435"/>
      <c r="CO28" s="435"/>
      <c r="CP28" s="435"/>
      <c r="CQ28" s="435"/>
      <c r="CR28" s="435"/>
    </row>
    <row r="29" ht="16.5" customHeight="1">
      <c r="AD29" s="440"/>
      <c r="AL29" s="434"/>
      <c r="AM29" s="434"/>
      <c r="AN29" s="434"/>
      <c r="AO29" s="434"/>
      <c r="AP29" s="434"/>
      <c r="AQ29" s="434"/>
      <c r="AR29" s="434"/>
      <c r="AS29" s="434"/>
      <c r="AT29" s="434"/>
      <c r="AU29" s="434"/>
      <c r="AV29" s="434"/>
      <c r="AW29" s="434"/>
      <c r="AX29" s="434"/>
      <c r="AY29" s="434"/>
      <c r="AZ29" s="434"/>
      <c r="BA29" s="434"/>
      <c r="BB29" s="434"/>
      <c r="BC29" s="434"/>
      <c r="BD29" s="434"/>
      <c r="BE29" s="434"/>
      <c r="BF29" s="434"/>
      <c r="BG29" s="434"/>
      <c r="BH29" s="435"/>
      <c r="BI29" s="435"/>
      <c r="BJ29" s="435"/>
      <c r="BK29" s="435"/>
      <c r="BL29" s="435"/>
      <c r="BM29" s="435"/>
      <c r="BN29" s="435"/>
      <c r="BO29" s="435"/>
      <c r="BP29" s="435"/>
      <c r="BQ29" s="435"/>
      <c r="BR29" s="435"/>
      <c r="BS29" s="435"/>
      <c r="BT29" s="435"/>
      <c r="BU29" s="435"/>
      <c r="BV29" s="435"/>
      <c r="BW29" s="435"/>
      <c r="BX29" s="435"/>
      <c r="BY29" s="435"/>
      <c r="BZ29" s="435"/>
      <c r="CA29" s="435"/>
      <c r="CB29" s="435"/>
      <c r="CC29" s="435"/>
      <c r="CD29" s="435"/>
      <c r="CE29" s="435"/>
      <c r="CF29" s="435"/>
      <c r="CG29" s="435"/>
      <c r="CH29" s="435"/>
      <c r="CI29" s="435"/>
      <c r="CJ29" s="435"/>
      <c r="CK29" s="435"/>
      <c r="CL29" s="435"/>
      <c r="CM29" s="435"/>
      <c r="CN29" s="435"/>
      <c r="CO29" s="435"/>
      <c r="CP29" s="435"/>
      <c r="CQ29" s="435"/>
      <c r="CR29" s="435"/>
    </row>
    <row r="30" ht="16.5" customHeight="1">
      <c r="AD30" s="440"/>
      <c r="AL30" s="434"/>
      <c r="AM30" s="434"/>
      <c r="AN30" s="434"/>
      <c r="AO30" s="434"/>
      <c r="AP30" s="434"/>
      <c r="AQ30" s="434"/>
      <c r="AR30" s="434"/>
      <c r="AS30" s="434"/>
      <c r="AT30" s="434"/>
      <c r="AU30" s="434"/>
      <c r="AV30" s="434"/>
      <c r="AW30" s="434"/>
      <c r="AX30" s="434"/>
      <c r="AY30" s="434"/>
      <c r="AZ30" s="434"/>
      <c r="BA30" s="434"/>
      <c r="BB30" s="434"/>
      <c r="BC30" s="434"/>
      <c r="BD30" s="434"/>
      <c r="BE30" s="434"/>
      <c r="BF30" s="434"/>
      <c r="BG30" s="434"/>
      <c r="BH30" s="435"/>
      <c r="BI30" s="435"/>
      <c r="BJ30" s="435"/>
      <c r="BK30" s="435"/>
      <c r="BL30" s="435"/>
      <c r="BM30" s="435"/>
      <c r="BN30" s="435"/>
      <c r="BO30" s="435"/>
      <c r="BP30" s="435"/>
      <c r="BQ30" s="435"/>
      <c r="BR30" s="435"/>
      <c r="BS30" s="435"/>
      <c r="BT30" s="435"/>
      <c r="BU30" s="435"/>
      <c r="BV30" s="435"/>
      <c r="BW30" s="435"/>
      <c r="BX30" s="435"/>
      <c r="BY30" s="435"/>
      <c r="BZ30" s="435"/>
      <c r="CA30" s="435"/>
      <c r="CB30" s="435"/>
      <c r="CC30" s="435"/>
      <c r="CD30" s="435"/>
      <c r="CE30" s="435"/>
      <c r="CF30" s="435"/>
      <c r="CG30" s="435"/>
      <c r="CH30" s="435"/>
      <c r="CI30" s="435"/>
      <c r="CJ30" s="435"/>
      <c r="CK30" s="435"/>
      <c r="CL30" s="435"/>
      <c r="CM30" s="435"/>
      <c r="CN30" s="435"/>
      <c r="CO30" s="435"/>
      <c r="CP30" s="435"/>
      <c r="CQ30" s="435"/>
      <c r="CR30" s="435"/>
    </row>
    <row r="31" ht="16.5" customHeight="1">
      <c r="AD31" s="440"/>
      <c r="AL31" s="434"/>
      <c r="AM31" s="434"/>
      <c r="AN31" s="434"/>
      <c r="AO31" s="434"/>
      <c r="AP31" s="434"/>
      <c r="AQ31" s="434"/>
      <c r="AR31" s="434"/>
      <c r="AS31" s="434"/>
      <c r="AT31" s="434"/>
      <c r="AU31" s="434"/>
      <c r="AV31" s="434"/>
      <c r="AW31" s="434"/>
      <c r="AX31" s="434"/>
      <c r="AY31" s="434"/>
      <c r="AZ31" s="434"/>
      <c r="BA31" s="434"/>
      <c r="BB31" s="434"/>
      <c r="BC31" s="434"/>
      <c r="BD31" s="434"/>
      <c r="BE31" s="434"/>
      <c r="BF31" s="434"/>
      <c r="BG31" s="434"/>
      <c r="BH31" s="435"/>
      <c r="BI31" s="435"/>
      <c r="BJ31" s="435"/>
      <c r="BK31" s="435"/>
      <c r="BL31" s="435"/>
      <c r="BM31" s="435"/>
      <c r="BN31" s="435"/>
      <c r="BO31" s="435"/>
      <c r="BP31" s="435"/>
      <c r="BQ31" s="435"/>
      <c r="BR31" s="435"/>
      <c r="BS31" s="435"/>
      <c r="BT31" s="435"/>
      <c r="BU31" s="435"/>
      <c r="BV31" s="435"/>
      <c r="BW31" s="435"/>
      <c r="BX31" s="435"/>
      <c r="BY31" s="435"/>
      <c r="BZ31" s="435"/>
      <c r="CA31" s="435"/>
      <c r="CB31" s="435"/>
      <c r="CC31" s="435"/>
      <c r="CD31" s="435"/>
      <c r="CE31" s="435"/>
      <c r="CF31" s="435"/>
      <c r="CG31" s="435"/>
      <c r="CH31" s="435"/>
      <c r="CI31" s="435"/>
      <c r="CJ31" s="435"/>
      <c r="CK31" s="435"/>
      <c r="CL31" s="435"/>
      <c r="CM31" s="435"/>
      <c r="CN31" s="435"/>
      <c r="CO31" s="435"/>
      <c r="CP31" s="435"/>
      <c r="CQ31" s="435"/>
      <c r="CR31" s="435"/>
    </row>
    <row r="32" ht="16.5" customHeight="1">
      <c r="AD32" s="440"/>
      <c r="AL32" s="434"/>
      <c r="AM32" s="434"/>
      <c r="AN32" s="434"/>
      <c r="AO32" s="434"/>
      <c r="AP32" s="434"/>
      <c r="AQ32" s="434"/>
      <c r="AR32" s="434"/>
      <c r="AS32" s="434"/>
      <c r="AT32" s="434"/>
      <c r="AU32" s="434"/>
      <c r="AV32" s="434"/>
      <c r="AW32" s="434"/>
      <c r="AX32" s="434"/>
      <c r="AY32" s="434"/>
      <c r="AZ32" s="434"/>
      <c r="BA32" s="434"/>
      <c r="BB32" s="434"/>
      <c r="BC32" s="434"/>
      <c r="BD32" s="434"/>
      <c r="BE32" s="434"/>
      <c r="BF32" s="434"/>
      <c r="BG32" s="434"/>
      <c r="BH32" s="435"/>
      <c r="BI32" s="435"/>
      <c r="BJ32" s="435"/>
      <c r="BK32" s="435"/>
      <c r="BL32" s="435"/>
      <c r="BM32" s="435"/>
      <c r="BN32" s="435"/>
      <c r="BO32" s="435"/>
      <c r="BP32" s="435"/>
      <c r="BQ32" s="435"/>
      <c r="BR32" s="435"/>
      <c r="BS32" s="435"/>
      <c r="BT32" s="435"/>
      <c r="BU32" s="435"/>
      <c r="BV32" s="435"/>
      <c r="BW32" s="435"/>
      <c r="BX32" s="435"/>
      <c r="BY32" s="435"/>
      <c r="BZ32" s="435"/>
      <c r="CA32" s="435"/>
      <c r="CB32" s="435"/>
      <c r="CC32" s="435"/>
      <c r="CD32" s="435"/>
      <c r="CE32" s="435"/>
      <c r="CF32" s="435"/>
      <c r="CG32" s="435"/>
      <c r="CH32" s="435"/>
      <c r="CI32" s="435"/>
      <c r="CJ32" s="435"/>
      <c r="CK32" s="435"/>
      <c r="CL32" s="435"/>
      <c r="CM32" s="435"/>
      <c r="CN32" s="435"/>
      <c r="CO32" s="435"/>
      <c r="CP32" s="435"/>
      <c r="CQ32" s="435"/>
      <c r="CR32" s="435"/>
    </row>
    <row r="33" ht="16.5" customHeight="1">
      <c r="AD33" s="440"/>
      <c r="AL33" s="434"/>
      <c r="AM33" s="434"/>
      <c r="AN33" s="434"/>
      <c r="AO33" s="434"/>
      <c r="AP33" s="434"/>
      <c r="AQ33" s="434"/>
      <c r="AR33" s="434"/>
      <c r="AS33" s="434"/>
      <c r="AT33" s="434"/>
      <c r="AU33" s="434"/>
      <c r="AV33" s="434"/>
      <c r="AW33" s="434"/>
      <c r="AX33" s="434"/>
      <c r="AY33" s="434"/>
      <c r="AZ33" s="434"/>
      <c r="BA33" s="434"/>
      <c r="BB33" s="434"/>
      <c r="BC33" s="434"/>
      <c r="BD33" s="434"/>
      <c r="BE33" s="434"/>
      <c r="BF33" s="434"/>
      <c r="BG33" s="434"/>
      <c r="BH33" s="435"/>
      <c r="BI33" s="435"/>
      <c r="BJ33" s="435"/>
      <c r="BK33" s="435"/>
      <c r="BL33" s="435"/>
      <c r="BM33" s="435"/>
      <c r="BN33" s="435"/>
      <c r="BO33" s="435"/>
      <c r="BP33" s="435"/>
      <c r="BQ33" s="435"/>
      <c r="BR33" s="435"/>
      <c r="BS33" s="435"/>
      <c r="BT33" s="435"/>
      <c r="BU33" s="435"/>
      <c r="BV33" s="435"/>
      <c r="BW33" s="435"/>
      <c r="BX33" s="435"/>
      <c r="BY33" s="435"/>
      <c r="BZ33" s="435"/>
      <c r="CA33" s="435"/>
      <c r="CB33" s="435"/>
      <c r="CC33" s="435"/>
      <c r="CD33" s="435"/>
      <c r="CE33" s="435"/>
      <c r="CF33" s="435"/>
      <c r="CG33" s="435"/>
      <c r="CH33" s="435"/>
      <c r="CI33" s="435"/>
      <c r="CJ33" s="435"/>
      <c r="CK33" s="435"/>
      <c r="CL33" s="435"/>
      <c r="CM33" s="435"/>
      <c r="CN33" s="435"/>
      <c r="CO33" s="435"/>
      <c r="CP33" s="435"/>
      <c r="CQ33" s="435"/>
      <c r="CR33" s="435"/>
    </row>
    <row r="34" ht="16.5" customHeight="1">
      <c r="AD34" s="440"/>
      <c r="AL34" s="434"/>
      <c r="AM34" s="434"/>
      <c r="AN34" s="434"/>
      <c r="AO34" s="434"/>
      <c r="AP34" s="434"/>
      <c r="AQ34" s="434"/>
      <c r="AR34" s="434"/>
      <c r="AS34" s="434"/>
      <c r="AT34" s="434"/>
      <c r="AU34" s="434"/>
      <c r="AV34" s="434"/>
      <c r="AW34" s="434"/>
      <c r="AX34" s="434"/>
      <c r="AY34" s="434"/>
      <c r="AZ34" s="434"/>
      <c r="BA34" s="434"/>
      <c r="BB34" s="434"/>
      <c r="BC34" s="434"/>
      <c r="BD34" s="434"/>
      <c r="BE34" s="434"/>
      <c r="BF34" s="434"/>
      <c r="BG34" s="434"/>
      <c r="BH34" s="435"/>
      <c r="BI34" s="435"/>
      <c r="BJ34" s="435"/>
      <c r="BK34" s="435"/>
      <c r="BL34" s="435"/>
      <c r="BM34" s="435"/>
      <c r="BN34" s="435"/>
      <c r="BO34" s="435"/>
      <c r="BP34" s="435"/>
      <c r="BQ34" s="435"/>
      <c r="BR34" s="435"/>
      <c r="BS34" s="435"/>
      <c r="BT34" s="435"/>
      <c r="BU34" s="435"/>
      <c r="BV34" s="435"/>
      <c r="BW34" s="435"/>
      <c r="BX34" s="435"/>
      <c r="BY34" s="435"/>
      <c r="BZ34" s="435"/>
      <c r="CA34" s="435"/>
      <c r="CB34" s="435"/>
      <c r="CC34" s="435"/>
      <c r="CD34" s="435"/>
      <c r="CE34" s="435"/>
      <c r="CF34" s="435"/>
      <c r="CG34" s="435"/>
      <c r="CH34" s="435"/>
      <c r="CI34" s="435"/>
      <c r="CJ34" s="435"/>
      <c r="CK34" s="435"/>
      <c r="CL34" s="435"/>
      <c r="CM34" s="435"/>
      <c r="CN34" s="435"/>
      <c r="CO34" s="435"/>
      <c r="CP34" s="435"/>
      <c r="CQ34" s="435"/>
      <c r="CR34" s="435"/>
    </row>
    <row r="35" ht="16.5" customHeight="1">
      <c r="AD35" s="440"/>
      <c r="AL35" s="434"/>
      <c r="AM35" s="434"/>
      <c r="AN35" s="434"/>
      <c r="AO35" s="434"/>
      <c r="AP35" s="434"/>
      <c r="AQ35" s="434"/>
      <c r="AR35" s="434"/>
      <c r="AS35" s="434"/>
      <c r="AT35" s="434"/>
      <c r="AU35" s="434"/>
      <c r="AV35" s="434"/>
      <c r="AW35" s="434"/>
      <c r="AX35" s="434"/>
      <c r="AY35" s="434"/>
      <c r="AZ35" s="434"/>
      <c r="BA35" s="434"/>
      <c r="BB35" s="434"/>
      <c r="BC35" s="434"/>
      <c r="BD35" s="434"/>
      <c r="BE35" s="434"/>
      <c r="BF35" s="434"/>
      <c r="BG35" s="434"/>
      <c r="BH35" s="435"/>
      <c r="BI35" s="435"/>
      <c r="BJ35" s="435"/>
      <c r="BK35" s="435"/>
      <c r="BL35" s="435"/>
      <c r="BM35" s="435"/>
      <c r="BN35" s="435"/>
      <c r="BO35" s="435"/>
      <c r="BP35" s="435"/>
      <c r="BQ35" s="435"/>
      <c r="BR35" s="435"/>
      <c r="BS35" s="435"/>
      <c r="BT35" s="435"/>
      <c r="BU35" s="435"/>
      <c r="BV35" s="435"/>
      <c r="BW35" s="435"/>
      <c r="BX35" s="435"/>
      <c r="BY35" s="435"/>
      <c r="BZ35" s="435"/>
      <c r="CA35" s="435"/>
      <c r="CB35" s="435"/>
      <c r="CC35" s="435"/>
      <c r="CD35" s="435"/>
      <c r="CE35" s="435"/>
      <c r="CF35" s="435"/>
      <c r="CG35" s="435"/>
      <c r="CH35" s="435"/>
      <c r="CI35" s="435"/>
      <c r="CJ35" s="435"/>
      <c r="CK35" s="435"/>
      <c r="CL35" s="435"/>
      <c r="CM35" s="435"/>
      <c r="CN35" s="435"/>
      <c r="CO35" s="435"/>
      <c r="CP35" s="435"/>
      <c r="CQ35" s="435"/>
      <c r="CR35" s="435"/>
    </row>
    <row r="36" ht="16.5" customHeight="1">
      <c r="AD36" s="440"/>
      <c r="AL36" s="434"/>
      <c r="AM36" s="434"/>
      <c r="AN36" s="434"/>
      <c r="AO36" s="434"/>
      <c r="AP36" s="434"/>
      <c r="AQ36" s="434"/>
      <c r="AR36" s="434"/>
      <c r="AS36" s="434"/>
      <c r="AT36" s="434"/>
      <c r="AU36" s="434"/>
      <c r="AV36" s="434"/>
      <c r="AW36" s="434"/>
      <c r="AX36" s="434"/>
      <c r="AY36" s="434"/>
      <c r="AZ36" s="434"/>
      <c r="BA36" s="434"/>
      <c r="BB36" s="434"/>
      <c r="BC36" s="434"/>
      <c r="BD36" s="434"/>
      <c r="BE36" s="434"/>
      <c r="BF36" s="434"/>
      <c r="BG36" s="434"/>
      <c r="BH36" s="435"/>
      <c r="BI36" s="435"/>
      <c r="BJ36" s="435"/>
      <c r="BK36" s="435"/>
      <c r="BL36" s="435"/>
      <c r="BM36" s="435"/>
      <c r="BN36" s="435"/>
      <c r="BO36" s="435"/>
      <c r="BP36" s="435"/>
      <c r="BQ36" s="435"/>
      <c r="BR36" s="435"/>
      <c r="BS36" s="435"/>
      <c r="BT36" s="435"/>
      <c r="BU36" s="435"/>
      <c r="BV36" s="435"/>
      <c r="BW36" s="435"/>
      <c r="BX36" s="435"/>
      <c r="BY36" s="435"/>
      <c r="BZ36" s="435"/>
      <c r="CA36" s="435"/>
      <c r="CB36" s="435"/>
      <c r="CC36" s="435"/>
      <c r="CD36" s="435"/>
      <c r="CE36" s="435"/>
      <c r="CF36" s="435"/>
      <c r="CG36" s="435"/>
      <c r="CH36" s="435"/>
      <c r="CI36" s="435"/>
      <c r="CJ36" s="435"/>
      <c r="CK36" s="435"/>
      <c r="CL36" s="435"/>
      <c r="CM36" s="435"/>
      <c r="CN36" s="435"/>
      <c r="CO36" s="435"/>
      <c r="CP36" s="435"/>
      <c r="CQ36" s="435"/>
      <c r="CR36" s="435"/>
    </row>
    <row r="37" ht="16.5" customHeight="1">
      <c r="AD37" s="440"/>
      <c r="AL37" s="434"/>
      <c r="AM37" s="434"/>
      <c r="AN37" s="434"/>
      <c r="AO37" s="434"/>
      <c r="AP37" s="434"/>
      <c r="AQ37" s="434"/>
      <c r="AR37" s="434"/>
      <c r="AS37" s="434"/>
      <c r="AT37" s="434"/>
      <c r="AU37" s="434"/>
      <c r="AV37" s="434"/>
      <c r="AW37" s="434"/>
      <c r="AX37" s="434"/>
      <c r="AY37" s="434"/>
      <c r="AZ37" s="434"/>
      <c r="BA37" s="434"/>
      <c r="BB37" s="434"/>
      <c r="BC37" s="434"/>
      <c r="BD37" s="434"/>
      <c r="BE37" s="434"/>
      <c r="BF37" s="434"/>
      <c r="BG37" s="434"/>
      <c r="BH37" s="435"/>
      <c r="BI37" s="435"/>
      <c r="BJ37" s="435"/>
      <c r="BK37" s="435"/>
      <c r="BL37" s="435"/>
      <c r="BM37" s="435"/>
      <c r="BN37" s="435"/>
      <c r="BO37" s="435"/>
      <c r="BP37" s="435"/>
      <c r="BQ37" s="435"/>
      <c r="BR37" s="435"/>
      <c r="BS37" s="435"/>
      <c r="BT37" s="435"/>
      <c r="BU37" s="435"/>
      <c r="BV37" s="435"/>
      <c r="BW37" s="435"/>
      <c r="BX37" s="435"/>
      <c r="BY37" s="435"/>
      <c r="BZ37" s="435"/>
      <c r="CA37" s="435"/>
      <c r="CB37" s="435"/>
      <c r="CC37" s="435"/>
      <c r="CD37" s="435"/>
      <c r="CE37" s="435"/>
      <c r="CF37" s="435"/>
      <c r="CG37" s="435"/>
      <c r="CH37" s="435"/>
      <c r="CI37" s="435"/>
      <c r="CJ37" s="435"/>
      <c r="CK37" s="435"/>
      <c r="CL37" s="435"/>
      <c r="CM37" s="435"/>
      <c r="CN37" s="435"/>
      <c r="CO37" s="435"/>
      <c r="CP37" s="435"/>
      <c r="CQ37" s="435"/>
      <c r="CR37" s="435"/>
    </row>
    <row r="38" ht="16.5" customHeight="1">
      <c r="AD38" s="440"/>
      <c r="AL38" s="434"/>
      <c r="AM38" s="434"/>
      <c r="AN38" s="434"/>
      <c r="AO38" s="434"/>
      <c r="AP38" s="434"/>
      <c r="AQ38" s="434"/>
      <c r="AR38" s="434"/>
      <c r="AS38" s="434"/>
      <c r="AT38" s="434"/>
      <c r="AU38" s="434"/>
      <c r="AV38" s="434"/>
      <c r="AW38" s="434"/>
      <c r="AX38" s="434"/>
      <c r="AY38" s="434"/>
      <c r="AZ38" s="434"/>
      <c r="BA38" s="434"/>
      <c r="BB38" s="434"/>
      <c r="BC38" s="434"/>
      <c r="BD38" s="434"/>
      <c r="BE38" s="434"/>
      <c r="BF38" s="434"/>
      <c r="BG38" s="434"/>
      <c r="BH38" s="435"/>
      <c r="BI38" s="435"/>
      <c r="BJ38" s="435"/>
      <c r="BK38" s="435"/>
      <c r="BL38" s="435"/>
      <c r="BM38" s="435"/>
      <c r="BN38" s="435"/>
      <c r="BO38" s="435"/>
      <c r="BP38" s="435"/>
      <c r="BQ38" s="435"/>
      <c r="BR38" s="435"/>
      <c r="BS38" s="435"/>
      <c r="BT38" s="435"/>
      <c r="BU38" s="435"/>
      <c r="BV38" s="435"/>
      <c r="BW38" s="435"/>
      <c r="BX38" s="435"/>
      <c r="BY38" s="435"/>
      <c r="BZ38" s="435"/>
      <c r="CA38" s="435"/>
      <c r="CB38" s="435"/>
      <c r="CC38" s="435"/>
      <c r="CD38" s="435"/>
      <c r="CE38" s="435"/>
      <c r="CF38" s="435"/>
      <c r="CG38" s="435"/>
      <c r="CH38" s="435"/>
      <c r="CI38" s="435"/>
      <c r="CJ38" s="435"/>
      <c r="CK38" s="435"/>
      <c r="CL38" s="435"/>
      <c r="CM38" s="435"/>
      <c r="CN38" s="435"/>
      <c r="CO38" s="435"/>
      <c r="CP38" s="435"/>
      <c r="CQ38" s="435"/>
      <c r="CR38" s="435"/>
    </row>
    <row r="39" ht="16.5" customHeight="1">
      <c r="AD39" s="440"/>
      <c r="AL39" s="434"/>
      <c r="AM39" s="434"/>
      <c r="AN39" s="434"/>
      <c r="AO39" s="434"/>
      <c r="AP39" s="434"/>
      <c r="AQ39" s="434"/>
      <c r="AR39" s="434"/>
      <c r="AS39" s="434"/>
      <c r="AT39" s="434"/>
      <c r="AU39" s="434"/>
      <c r="AV39" s="434"/>
      <c r="AW39" s="434"/>
      <c r="AX39" s="434"/>
      <c r="AY39" s="434"/>
      <c r="AZ39" s="434"/>
      <c r="BA39" s="434"/>
      <c r="BB39" s="434"/>
      <c r="BC39" s="434"/>
      <c r="BD39" s="434"/>
      <c r="BE39" s="434"/>
      <c r="BF39" s="434"/>
      <c r="BG39" s="434"/>
      <c r="BH39" s="435"/>
      <c r="BI39" s="435"/>
      <c r="BJ39" s="435"/>
      <c r="BK39" s="435"/>
      <c r="BL39" s="435"/>
      <c r="BM39" s="435"/>
      <c r="BN39" s="435"/>
      <c r="BO39" s="435"/>
      <c r="BP39" s="435"/>
      <c r="BQ39" s="435"/>
      <c r="BR39" s="435"/>
      <c r="BS39" s="435"/>
      <c r="BT39" s="435"/>
      <c r="BU39" s="435"/>
      <c r="BV39" s="435"/>
      <c r="BW39" s="435"/>
      <c r="BX39" s="435"/>
      <c r="BY39" s="435"/>
      <c r="BZ39" s="435"/>
      <c r="CA39" s="435"/>
      <c r="CB39" s="435"/>
      <c r="CC39" s="435"/>
      <c r="CD39" s="435"/>
      <c r="CE39" s="435"/>
      <c r="CF39" s="435"/>
      <c r="CG39" s="435"/>
      <c r="CH39" s="435"/>
      <c r="CI39" s="435"/>
      <c r="CJ39" s="435"/>
      <c r="CK39" s="435"/>
      <c r="CL39" s="435"/>
      <c r="CM39" s="435"/>
      <c r="CN39" s="435"/>
      <c r="CO39" s="435"/>
      <c r="CP39" s="435"/>
      <c r="CQ39" s="435"/>
      <c r="CR39" s="435"/>
    </row>
    <row r="40" ht="16.5" customHeight="1">
      <c r="AD40" s="440"/>
      <c r="AL40" s="434"/>
      <c r="AM40" s="434"/>
      <c r="AN40" s="434"/>
      <c r="AO40" s="434"/>
      <c r="AP40" s="434"/>
      <c r="AQ40" s="434"/>
      <c r="AR40" s="434"/>
      <c r="AS40" s="434"/>
      <c r="AT40" s="434"/>
      <c r="AU40" s="434"/>
      <c r="AV40" s="434"/>
      <c r="AW40" s="434"/>
      <c r="AX40" s="434"/>
      <c r="AY40" s="434"/>
      <c r="AZ40" s="434"/>
      <c r="BA40" s="434"/>
      <c r="BB40" s="434"/>
      <c r="BC40" s="434"/>
      <c r="BD40" s="434"/>
      <c r="BE40" s="434"/>
      <c r="BF40" s="434"/>
      <c r="BG40" s="434"/>
      <c r="BH40" s="435"/>
      <c r="BI40" s="435"/>
      <c r="BJ40" s="435"/>
      <c r="BK40" s="435"/>
      <c r="BL40" s="435"/>
      <c r="BM40" s="435"/>
      <c r="BN40" s="435"/>
      <c r="BO40" s="435"/>
      <c r="BP40" s="435"/>
      <c r="BQ40" s="435"/>
      <c r="BR40" s="435"/>
      <c r="BS40" s="435"/>
      <c r="BT40" s="435"/>
      <c r="BU40" s="435"/>
      <c r="BV40" s="435"/>
      <c r="BW40" s="435"/>
      <c r="BX40" s="435"/>
      <c r="BY40" s="435"/>
      <c r="BZ40" s="435"/>
      <c r="CA40" s="435"/>
      <c r="CB40" s="435"/>
      <c r="CC40" s="435"/>
      <c r="CD40" s="435"/>
      <c r="CE40" s="435"/>
      <c r="CF40" s="435"/>
      <c r="CG40" s="435"/>
      <c r="CH40" s="435"/>
      <c r="CI40" s="435"/>
      <c r="CJ40" s="435"/>
      <c r="CK40" s="435"/>
      <c r="CL40" s="435"/>
      <c r="CM40" s="435"/>
      <c r="CN40" s="435"/>
      <c r="CO40" s="435"/>
      <c r="CP40" s="435"/>
      <c r="CQ40" s="435"/>
      <c r="CR40" s="435"/>
    </row>
    <row r="41" ht="16.5" customHeight="1">
      <c r="AD41" s="440"/>
      <c r="AL41" s="434"/>
      <c r="AM41" s="434"/>
      <c r="AN41" s="434"/>
      <c r="AO41" s="434"/>
      <c r="AP41" s="434"/>
      <c r="AQ41" s="434"/>
      <c r="AR41" s="434"/>
      <c r="AS41" s="434"/>
      <c r="AT41" s="434"/>
      <c r="AU41" s="434"/>
      <c r="AV41" s="434"/>
      <c r="AW41" s="434"/>
      <c r="AX41" s="434"/>
      <c r="AY41" s="434"/>
      <c r="AZ41" s="434"/>
      <c r="BA41" s="434"/>
      <c r="BB41" s="434"/>
      <c r="BC41" s="434"/>
      <c r="BD41" s="434"/>
      <c r="BE41" s="434"/>
      <c r="BF41" s="434"/>
      <c r="BG41" s="434"/>
      <c r="BH41" s="435"/>
      <c r="BI41" s="435"/>
      <c r="BJ41" s="435"/>
      <c r="BK41" s="435"/>
      <c r="BL41" s="435"/>
      <c r="BM41" s="435"/>
      <c r="BN41" s="435"/>
      <c r="BO41" s="435"/>
      <c r="BP41" s="435"/>
      <c r="BQ41" s="435"/>
      <c r="BR41" s="435"/>
      <c r="BS41" s="435"/>
      <c r="BT41" s="435"/>
      <c r="BU41" s="435"/>
      <c r="BV41" s="435"/>
      <c r="BW41" s="435"/>
      <c r="BX41" s="435"/>
      <c r="BY41" s="435"/>
      <c r="BZ41" s="435"/>
      <c r="CA41" s="435"/>
      <c r="CB41" s="435"/>
      <c r="CC41" s="435"/>
      <c r="CD41" s="435"/>
      <c r="CE41" s="435"/>
      <c r="CF41" s="435"/>
      <c r="CG41" s="435"/>
      <c r="CH41" s="435"/>
      <c r="CI41" s="435"/>
      <c r="CJ41" s="435"/>
      <c r="CK41" s="435"/>
      <c r="CL41" s="435"/>
      <c r="CM41" s="435"/>
      <c r="CN41" s="435"/>
      <c r="CO41" s="435"/>
      <c r="CP41" s="435"/>
      <c r="CQ41" s="435"/>
      <c r="CR41" s="435"/>
    </row>
    <row r="42" ht="16.5" customHeight="1">
      <c r="AD42" s="440"/>
      <c r="AL42" s="434"/>
      <c r="AM42" s="434"/>
      <c r="AN42" s="434"/>
      <c r="AO42" s="434"/>
      <c r="AP42" s="434"/>
      <c r="AQ42" s="434"/>
      <c r="AR42" s="434"/>
      <c r="AS42" s="434"/>
      <c r="AT42" s="434"/>
      <c r="AU42" s="434"/>
      <c r="AV42" s="434"/>
      <c r="AW42" s="434"/>
      <c r="AX42" s="434"/>
      <c r="AY42" s="434"/>
      <c r="AZ42" s="434"/>
      <c r="BA42" s="434"/>
      <c r="BB42" s="434"/>
      <c r="BC42" s="434"/>
      <c r="BD42" s="434"/>
      <c r="BE42" s="434"/>
      <c r="BF42" s="434"/>
      <c r="BG42" s="434"/>
      <c r="BH42" s="435"/>
      <c r="BI42" s="435"/>
      <c r="BJ42" s="435"/>
      <c r="BK42" s="435"/>
      <c r="BL42" s="435"/>
      <c r="BM42" s="435"/>
      <c r="BN42" s="435"/>
      <c r="BO42" s="435"/>
      <c r="BP42" s="435"/>
      <c r="BQ42" s="435"/>
      <c r="BR42" s="435"/>
      <c r="BS42" s="435"/>
      <c r="BT42" s="435"/>
      <c r="BU42" s="435"/>
      <c r="BV42" s="435"/>
      <c r="BW42" s="435"/>
      <c r="BX42" s="435"/>
      <c r="BY42" s="435"/>
      <c r="BZ42" s="435"/>
      <c r="CA42" s="435"/>
      <c r="CB42" s="435"/>
      <c r="CC42" s="435"/>
      <c r="CD42" s="435"/>
      <c r="CE42" s="435"/>
      <c r="CF42" s="435"/>
      <c r="CG42" s="435"/>
      <c r="CH42" s="435"/>
      <c r="CI42" s="435"/>
      <c r="CJ42" s="435"/>
      <c r="CK42" s="435"/>
      <c r="CL42" s="435"/>
      <c r="CM42" s="435"/>
      <c r="CN42" s="435"/>
      <c r="CO42" s="435"/>
      <c r="CP42" s="435"/>
      <c r="CQ42" s="435"/>
      <c r="CR42" s="435"/>
    </row>
    <row r="43" ht="16.5" customHeight="1">
      <c r="AD43" s="440"/>
      <c r="AL43" s="434"/>
      <c r="AM43" s="434"/>
      <c r="AN43" s="434"/>
      <c r="AO43" s="434"/>
      <c r="AP43" s="434"/>
      <c r="AQ43" s="434"/>
      <c r="AR43" s="434"/>
      <c r="AS43" s="434"/>
      <c r="AT43" s="434"/>
      <c r="AU43" s="434"/>
      <c r="AV43" s="434"/>
      <c r="AW43" s="434"/>
      <c r="AX43" s="434"/>
      <c r="AY43" s="434"/>
      <c r="AZ43" s="434"/>
      <c r="BA43" s="434"/>
      <c r="BB43" s="434"/>
      <c r="BC43" s="434"/>
      <c r="BD43" s="434"/>
      <c r="BE43" s="434"/>
      <c r="BF43" s="434"/>
      <c r="BG43" s="434"/>
      <c r="BH43" s="435"/>
      <c r="BI43" s="435"/>
      <c r="BJ43" s="435"/>
      <c r="BK43" s="435"/>
      <c r="BL43" s="435"/>
      <c r="BM43" s="435"/>
      <c r="BN43" s="435"/>
      <c r="BO43" s="435"/>
      <c r="BP43" s="435"/>
      <c r="BQ43" s="435"/>
      <c r="BR43" s="435"/>
      <c r="BS43" s="435"/>
      <c r="BT43" s="435"/>
      <c r="BU43" s="435"/>
      <c r="BV43" s="435"/>
      <c r="BW43" s="435"/>
      <c r="BX43" s="435"/>
      <c r="BY43" s="435"/>
      <c r="BZ43" s="435"/>
      <c r="CA43" s="435"/>
      <c r="CB43" s="435"/>
      <c r="CC43" s="435"/>
      <c r="CD43" s="435"/>
      <c r="CE43" s="435"/>
      <c r="CF43" s="435"/>
      <c r="CG43" s="435"/>
      <c r="CH43" s="435"/>
      <c r="CI43" s="435"/>
      <c r="CJ43" s="435"/>
      <c r="CK43" s="435"/>
      <c r="CL43" s="435"/>
      <c r="CM43" s="435"/>
      <c r="CN43" s="435"/>
      <c r="CO43" s="435"/>
      <c r="CP43" s="435"/>
      <c r="CQ43" s="435"/>
      <c r="CR43" s="435"/>
    </row>
    <row r="44" ht="16.5" customHeight="1">
      <c r="AD44" s="440"/>
      <c r="AL44" s="434"/>
      <c r="AM44" s="434"/>
      <c r="AN44" s="434"/>
      <c r="AO44" s="434"/>
      <c r="AP44" s="434"/>
      <c r="AQ44" s="434"/>
      <c r="AR44" s="434"/>
      <c r="AS44" s="434"/>
      <c r="AT44" s="434"/>
      <c r="AU44" s="434"/>
      <c r="AV44" s="434"/>
      <c r="AW44" s="434"/>
      <c r="AX44" s="434"/>
      <c r="AY44" s="434"/>
      <c r="AZ44" s="434"/>
      <c r="BA44" s="434"/>
      <c r="BB44" s="434"/>
      <c r="BC44" s="434"/>
      <c r="BD44" s="434"/>
      <c r="BE44" s="434"/>
      <c r="BF44" s="434"/>
      <c r="BG44" s="434"/>
      <c r="BH44" s="435"/>
      <c r="BI44" s="435"/>
      <c r="BJ44" s="435"/>
      <c r="BK44" s="435"/>
      <c r="BL44" s="435"/>
      <c r="BM44" s="435"/>
      <c r="BN44" s="435"/>
      <c r="BO44" s="435"/>
      <c r="BP44" s="435"/>
      <c r="BQ44" s="435"/>
      <c r="BR44" s="435"/>
      <c r="BS44" s="435"/>
      <c r="BT44" s="435"/>
      <c r="BU44" s="435"/>
      <c r="BV44" s="435"/>
      <c r="BW44" s="435"/>
      <c r="BX44" s="435"/>
      <c r="BY44" s="435"/>
      <c r="BZ44" s="435"/>
      <c r="CA44" s="435"/>
      <c r="CB44" s="435"/>
      <c r="CC44" s="435"/>
      <c r="CD44" s="435"/>
      <c r="CE44" s="435"/>
      <c r="CF44" s="435"/>
      <c r="CG44" s="435"/>
      <c r="CH44" s="435"/>
      <c r="CI44" s="435"/>
      <c r="CJ44" s="435"/>
      <c r="CK44" s="435"/>
      <c r="CL44" s="435"/>
      <c r="CM44" s="435"/>
      <c r="CN44" s="435"/>
      <c r="CO44" s="435"/>
      <c r="CP44" s="435"/>
      <c r="CQ44" s="435"/>
      <c r="CR44" s="435"/>
    </row>
    <row r="45" ht="16.5" customHeight="1">
      <c r="AD45" s="440"/>
      <c r="AL45" s="434"/>
      <c r="AM45" s="434"/>
      <c r="AN45" s="434"/>
      <c r="AO45" s="434"/>
      <c r="AP45" s="434"/>
      <c r="AQ45" s="434"/>
      <c r="AR45" s="434"/>
      <c r="AS45" s="434"/>
      <c r="AT45" s="434"/>
      <c r="AU45" s="434"/>
      <c r="AV45" s="434"/>
      <c r="AW45" s="434"/>
      <c r="AX45" s="434"/>
      <c r="AY45" s="434"/>
      <c r="AZ45" s="434"/>
      <c r="BA45" s="434"/>
      <c r="BB45" s="434"/>
      <c r="BC45" s="434"/>
      <c r="BD45" s="434"/>
      <c r="BE45" s="434"/>
      <c r="BF45" s="434"/>
      <c r="BG45" s="434"/>
      <c r="BH45" s="435"/>
      <c r="BI45" s="435"/>
      <c r="BJ45" s="435"/>
      <c r="BK45" s="435"/>
      <c r="BL45" s="435"/>
      <c r="BM45" s="435"/>
      <c r="BN45" s="435"/>
      <c r="BO45" s="435"/>
      <c r="BP45" s="435"/>
      <c r="BQ45" s="435"/>
      <c r="BR45" s="435"/>
      <c r="BS45" s="435"/>
      <c r="BT45" s="435"/>
      <c r="BU45" s="435"/>
      <c r="BV45" s="435"/>
      <c r="BW45" s="435"/>
      <c r="BX45" s="435"/>
      <c r="BY45" s="435"/>
      <c r="BZ45" s="435"/>
      <c r="CA45" s="435"/>
      <c r="CB45" s="435"/>
      <c r="CC45" s="435"/>
      <c r="CD45" s="435"/>
      <c r="CE45" s="435"/>
      <c r="CF45" s="435"/>
      <c r="CG45" s="435"/>
      <c r="CH45" s="435"/>
      <c r="CI45" s="435"/>
      <c r="CJ45" s="435"/>
      <c r="CK45" s="435"/>
      <c r="CL45" s="435"/>
      <c r="CM45" s="435"/>
      <c r="CN45" s="435"/>
      <c r="CO45" s="435"/>
      <c r="CP45" s="435"/>
      <c r="CQ45" s="435"/>
      <c r="CR45" s="435"/>
    </row>
    <row r="46" ht="16.5" customHeight="1">
      <c r="AD46" s="440"/>
      <c r="AL46" s="434"/>
      <c r="AM46" s="434"/>
      <c r="AN46" s="434"/>
      <c r="AO46" s="434"/>
      <c r="AP46" s="434"/>
      <c r="AQ46" s="434"/>
      <c r="AR46" s="434"/>
      <c r="AS46" s="434"/>
      <c r="AT46" s="434"/>
      <c r="AU46" s="434"/>
      <c r="AV46" s="434"/>
      <c r="AW46" s="434"/>
      <c r="AX46" s="434"/>
      <c r="AY46" s="434"/>
      <c r="AZ46" s="434"/>
      <c r="BA46" s="434"/>
      <c r="BB46" s="434"/>
      <c r="BC46" s="434"/>
      <c r="BD46" s="434"/>
      <c r="BE46" s="434"/>
      <c r="BF46" s="434"/>
      <c r="BG46" s="434"/>
      <c r="BH46" s="435"/>
      <c r="BI46" s="435"/>
      <c r="BJ46" s="435"/>
      <c r="BK46" s="435"/>
      <c r="BL46" s="435"/>
      <c r="BM46" s="435"/>
      <c r="BN46" s="435"/>
      <c r="BO46" s="435"/>
      <c r="BP46" s="435"/>
      <c r="BQ46" s="435"/>
      <c r="BR46" s="435"/>
      <c r="BS46" s="435"/>
      <c r="BT46" s="435"/>
      <c r="BU46" s="435"/>
      <c r="BV46" s="435"/>
      <c r="BW46" s="435"/>
      <c r="BX46" s="435"/>
      <c r="BY46" s="435"/>
      <c r="BZ46" s="435"/>
      <c r="CA46" s="435"/>
      <c r="CB46" s="435"/>
      <c r="CC46" s="435"/>
      <c r="CD46" s="435"/>
      <c r="CE46" s="435"/>
      <c r="CF46" s="435"/>
      <c r="CG46" s="435"/>
      <c r="CH46" s="435"/>
      <c r="CI46" s="435"/>
      <c r="CJ46" s="435"/>
      <c r="CK46" s="435"/>
      <c r="CL46" s="435"/>
      <c r="CM46" s="435"/>
      <c r="CN46" s="435"/>
      <c r="CO46" s="435"/>
      <c r="CP46" s="435"/>
      <c r="CQ46" s="435"/>
      <c r="CR46" s="435"/>
    </row>
    <row r="47" ht="16.5" customHeight="1">
      <c r="AD47" s="440"/>
      <c r="AL47" s="434"/>
      <c r="AM47" s="434"/>
      <c r="AN47" s="434"/>
      <c r="AO47" s="434"/>
      <c r="AP47" s="434"/>
      <c r="AQ47" s="434"/>
      <c r="AR47" s="434"/>
      <c r="AS47" s="434"/>
      <c r="AT47" s="434"/>
      <c r="AU47" s="434"/>
      <c r="AV47" s="434"/>
      <c r="AW47" s="434"/>
      <c r="AX47" s="434"/>
      <c r="AY47" s="434"/>
      <c r="AZ47" s="434"/>
      <c r="BA47" s="434"/>
      <c r="BB47" s="434"/>
      <c r="BC47" s="434"/>
      <c r="BD47" s="434"/>
      <c r="BE47" s="434"/>
      <c r="BF47" s="434"/>
      <c r="BG47" s="434"/>
      <c r="BH47" s="435"/>
      <c r="BI47" s="435"/>
      <c r="BJ47" s="435"/>
      <c r="BK47" s="435"/>
      <c r="BL47" s="435"/>
      <c r="BM47" s="435"/>
      <c r="BN47" s="435"/>
      <c r="BO47" s="435"/>
      <c r="BP47" s="435"/>
      <c r="BQ47" s="435"/>
      <c r="BR47" s="435"/>
      <c r="BS47" s="435"/>
      <c r="BT47" s="435"/>
      <c r="BU47" s="435"/>
      <c r="BV47" s="435"/>
      <c r="BW47" s="435"/>
      <c r="BX47" s="435"/>
      <c r="BY47" s="435"/>
      <c r="BZ47" s="435"/>
      <c r="CA47" s="435"/>
      <c r="CB47" s="435"/>
      <c r="CC47" s="435"/>
      <c r="CD47" s="435"/>
      <c r="CE47" s="435"/>
      <c r="CF47" s="435"/>
      <c r="CG47" s="435"/>
      <c r="CH47" s="435"/>
      <c r="CI47" s="435"/>
      <c r="CJ47" s="435"/>
      <c r="CK47" s="435"/>
      <c r="CL47" s="435"/>
      <c r="CM47" s="435"/>
      <c r="CN47" s="435"/>
      <c r="CO47" s="435"/>
      <c r="CP47" s="435"/>
      <c r="CQ47" s="435"/>
      <c r="CR47" s="435"/>
    </row>
    <row r="48" ht="16.5" customHeight="1">
      <c r="AD48" s="440"/>
      <c r="AL48" s="434"/>
      <c r="AM48" s="434"/>
      <c r="AN48" s="434"/>
      <c r="AO48" s="434"/>
      <c r="AP48" s="434"/>
      <c r="AQ48" s="434"/>
      <c r="AR48" s="434"/>
      <c r="AS48" s="434"/>
      <c r="AT48" s="434"/>
      <c r="AU48" s="434"/>
      <c r="AV48" s="434"/>
      <c r="AW48" s="434"/>
      <c r="AX48" s="434"/>
      <c r="AY48" s="434"/>
      <c r="AZ48" s="434"/>
      <c r="BA48" s="434"/>
      <c r="BB48" s="434"/>
      <c r="BC48" s="434"/>
      <c r="BD48" s="434"/>
      <c r="BE48" s="434"/>
      <c r="BF48" s="434"/>
      <c r="BG48" s="434"/>
      <c r="BH48" s="435"/>
      <c r="BI48" s="435"/>
      <c r="BJ48" s="435"/>
      <c r="BK48" s="435"/>
      <c r="BL48" s="435"/>
      <c r="BM48" s="435"/>
      <c r="BN48" s="435"/>
      <c r="BO48" s="435"/>
      <c r="BP48" s="435"/>
      <c r="BQ48" s="435"/>
      <c r="BR48" s="435"/>
      <c r="BS48" s="435"/>
      <c r="BT48" s="435"/>
      <c r="BU48" s="435"/>
      <c r="BV48" s="435"/>
      <c r="BW48" s="435"/>
      <c r="BX48" s="435"/>
      <c r="BY48" s="435"/>
      <c r="BZ48" s="435"/>
      <c r="CA48" s="435"/>
      <c r="CB48" s="435"/>
      <c r="CC48" s="435"/>
      <c r="CD48" s="435"/>
      <c r="CE48" s="435"/>
      <c r="CF48" s="435"/>
      <c r="CG48" s="435"/>
      <c r="CH48" s="435"/>
      <c r="CI48" s="435"/>
      <c r="CJ48" s="435"/>
      <c r="CK48" s="435"/>
      <c r="CL48" s="435"/>
      <c r="CM48" s="435"/>
      <c r="CN48" s="435"/>
      <c r="CO48" s="435"/>
      <c r="CP48" s="435"/>
      <c r="CQ48" s="435"/>
      <c r="CR48" s="435"/>
    </row>
    <row r="49" ht="16.5" customHeight="1">
      <c r="AD49" s="440"/>
      <c r="AL49" s="434"/>
      <c r="AM49" s="434"/>
      <c r="AN49" s="434"/>
      <c r="AO49" s="434"/>
      <c r="AP49" s="434"/>
      <c r="AQ49" s="434"/>
      <c r="AR49" s="434"/>
      <c r="AS49" s="434"/>
      <c r="AT49" s="434"/>
      <c r="AU49" s="434"/>
      <c r="AV49" s="434"/>
      <c r="AW49" s="434"/>
      <c r="AX49" s="434"/>
      <c r="AY49" s="434"/>
      <c r="AZ49" s="434"/>
      <c r="BA49" s="434"/>
      <c r="BB49" s="434"/>
      <c r="BC49" s="434"/>
      <c r="BD49" s="434"/>
      <c r="BE49" s="434"/>
      <c r="BF49" s="434"/>
      <c r="BG49" s="434"/>
      <c r="BH49" s="435"/>
      <c r="BI49" s="435"/>
      <c r="BJ49" s="435"/>
      <c r="BK49" s="435"/>
      <c r="BL49" s="435"/>
      <c r="BM49" s="435"/>
      <c r="BN49" s="435"/>
      <c r="BO49" s="435"/>
      <c r="BP49" s="435"/>
      <c r="BQ49" s="435"/>
      <c r="BR49" s="435"/>
      <c r="BS49" s="435"/>
      <c r="BT49" s="435"/>
      <c r="BU49" s="435"/>
      <c r="BV49" s="435"/>
      <c r="BW49" s="435"/>
      <c r="BX49" s="435"/>
      <c r="BY49" s="435"/>
      <c r="BZ49" s="435"/>
      <c r="CA49" s="435"/>
      <c r="CB49" s="435"/>
      <c r="CC49" s="435"/>
      <c r="CD49" s="435"/>
      <c r="CE49" s="435"/>
      <c r="CF49" s="435"/>
      <c r="CG49" s="435"/>
      <c r="CH49" s="435"/>
      <c r="CI49" s="435"/>
      <c r="CJ49" s="435"/>
      <c r="CK49" s="435"/>
      <c r="CL49" s="435"/>
      <c r="CM49" s="435"/>
      <c r="CN49" s="435"/>
      <c r="CO49" s="435"/>
      <c r="CP49" s="435"/>
      <c r="CQ49" s="435"/>
      <c r="CR49" s="435"/>
    </row>
    <row r="50" ht="16.5" customHeight="1">
      <c r="AD50" s="440"/>
      <c r="AL50" s="434"/>
      <c r="AM50" s="434"/>
      <c r="AN50" s="434"/>
      <c r="AO50" s="434"/>
      <c r="AP50" s="434"/>
      <c r="AQ50" s="434"/>
      <c r="AR50" s="434"/>
      <c r="AS50" s="434"/>
      <c r="AT50" s="434"/>
      <c r="AU50" s="434"/>
      <c r="AV50" s="434"/>
      <c r="AW50" s="434"/>
      <c r="AX50" s="434"/>
      <c r="AY50" s="434"/>
      <c r="AZ50" s="434"/>
      <c r="BA50" s="434"/>
      <c r="BB50" s="434"/>
      <c r="BC50" s="434"/>
      <c r="BD50" s="434"/>
      <c r="BE50" s="434"/>
      <c r="BF50" s="434"/>
      <c r="BG50" s="434"/>
      <c r="BH50" s="435"/>
      <c r="BI50" s="435"/>
      <c r="BJ50" s="435"/>
      <c r="BK50" s="435"/>
      <c r="BL50" s="435"/>
      <c r="BM50" s="435"/>
      <c r="BN50" s="435"/>
      <c r="BO50" s="435"/>
      <c r="BP50" s="435"/>
      <c r="BQ50" s="435"/>
      <c r="BR50" s="435"/>
      <c r="BS50" s="435"/>
      <c r="BT50" s="435"/>
      <c r="BU50" s="435"/>
      <c r="BV50" s="435"/>
      <c r="BW50" s="435"/>
      <c r="BX50" s="435"/>
      <c r="BY50" s="435"/>
      <c r="BZ50" s="435"/>
      <c r="CA50" s="435"/>
      <c r="CB50" s="435"/>
      <c r="CC50" s="435"/>
      <c r="CD50" s="435"/>
      <c r="CE50" s="435"/>
      <c r="CF50" s="435"/>
      <c r="CG50" s="435"/>
      <c r="CH50" s="435"/>
      <c r="CI50" s="435"/>
      <c r="CJ50" s="435"/>
      <c r="CK50" s="435"/>
      <c r="CL50" s="435"/>
      <c r="CM50" s="435"/>
      <c r="CN50" s="435"/>
      <c r="CO50" s="435"/>
      <c r="CP50" s="435"/>
      <c r="CQ50" s="435"/>
      <c r="CR50" s="435"/>
    </row>
    <row r="51" ht="16.5" customHeight="1">
      <c r="AD51" s="440"/>
      <c r="AL51" s="434"/>
      <c r="AM51" s="434"/>
      <c r="AN51" s="434"/>
      <c r="AO51" s="434"/>
      <c r="AP51" s="434"/>
      <c r="AQ51" s="434"/>
      <c r="AR51" s="434"/>
      <c r="AS51" s="434"/>
      <c r="AT51" s="434"/>
      <c r="AU51" s="434"/>
      <c r="AV51" s="434"/>
      <c r="AW51" s="434"/>
      <c r="AX51" s="434"/>
      <c r="AY51" s="434"/>
      <c r="AZ51" s="434"/>
      <c r="BA51" s="434"/>
      <c r="BB51" s="434"/>
      <c r="BC51" s="434"/>
      <c r="BD51" s="434"/>
      <c r="BE51" s="434"/>
      <c r="BF51" s="434"/>
      <c r="BG51" s="434"/>
      <c r="BH51" s="435"/>
      <c r="BI51" s="435"/>
      <c r="BJ51" s="435"/>
      <c r="BK51" s="435"/>
      <c r="BL51" s="435"/>
      <c r="BM51" s="435"/>
      <c r="BN51" s="435"/>
      <c r="BO51" s="435"/>
      <c r="BP51" s="435"/>
      <c r="BQ51" s="435"/>
      <c r="BR51" s="435"/>
      <c r="BS51" s="435"/>
      <c r="BT51" s="435"/>
      <c r="BU51" s="435"/>
      <c r="BV51" s="435"/>
      <c r="BW51" s="435"/>
      <c r="BX51" s="435"/>
      <c r="BY51" s="435"/>
      <c r="BZ51" s="435"/>
      <c r="CA51" s="435"/>
      <c r="CB51" s="435"/>
      <c r="CC51" s="435"/>
      <c r="CD51" s="435"/>
      <c r="CE51" s="435"/>
      <c r="CF51" s="435"/>
      <c r="CG51" s="435"/>
      <c r="CH51" s="435"/>
      <c r="CI51" s="435"/>
      <c r="CJ51" s="435"/>
      <c r="CK51" s="435"/>
      <c r="CL51" s="435"/>
      <c r="CM51" s="435"/>
      <c r="CN51" s="435"/>
      <c r="CO51" s="435"/>
      <c r="CP51" s="435"/>
      <c r="CQ51" s="435"/>
      <c r="CR51" s="435"/>
    </row>
    <row r="52" ht="16.5" customHeight="1">
      <c r="AD52" s="440"/>
      <c r="AL52" s="434"/>
      <c r="AM52" s="434"/>
      <c r="AN52" s="434"/>
      <c r="AO52" s="434"/>
      <c r="AP52" s="434"/>
      <c r="AQ52" s="434"/>
      <c r="AR52" s="434"/>
      <c r="AS52" s="434"/>
      <c r="AT52" s="434"/>
      <c r="AU52" s="434"/>
      <c r="AV52" s="434"/>
      <c r="AW52" s="434"/>
      <c r="AX52" s="434"/>
      <c r="AY52" s="434"/>
      <c r="AZ52" s="434"/>
      <c r="BA52" s="434"/>
      <c r="BB52" s="434"/>
      <c r="BC52" s="434"/>
      <c r="BD52" s="434"/>
      <c r="BE52" s="434"/>
      <c r="BF52" s="434"/>
      <c r="BG52" s="434"/>
      <c r="BH52" s="435"/>
      <c r="BI52" s="435"/>
      <c r="BJ52" s="435"/>
      <c r="BK52" s="435"/>
      <c r="BL52" s="435"/>
      <c r="BM52" s="435"/>
      <c r="BN52" s="435"/>
      <c r="BO52" s="435"/>
      <c r="BP52" s="435"/>
      <c r="BQ52" s="435"/>
      <c r="BR52" s="435"/>
      <c r="BS52" s="435"/>
      <c r="BT52" s="435"/>
      <c r="BU52" s="435"/>
      <c r="BV52" s="435"/>
      <c r="BW52" s="435"/>
      <c r="BX52" s="435"/>
      <c r="BY52" s="435"/>
      <c r="BZ52" s="435"/>
      <c r="CA52" s="435"/>
      <c r="CB52" s="435"/>
      <c r="CC52" s="435"/>
      <c r="CD52" s="435"/>
      <c r="CE52" s="435"/>
      <c r="CF52" s="435"/>
      <c r="CG52" s="435"/>
      <c r="CH52" s="435"/>
      <c r="CI52" s="435"/>
      <c r="CJ52" s="435"/>
      <c r="CK52" s="435"/>
      <c r="CL52" s="435"/>
      <c r="CM52" s="435"/>
      <c r="CN52" s="435"/>
      <c r="CO52" s="435"/>
      <c r="CP52" s="435"/>
      <c r="CQ52" s="435"/>
      <c r="CR52" s="435"/>
    </row>
    <row r="53">
      <c r="AD53" s="427"/>
      <c r="AL53" s="427"/>
      <c r="AM53" s="427"/>
    </row>
    <row r="54">
      <c r="AD54" s="427"/>
      <c r="AL54" s="427"/>
      <c r="AM54" s="427"/>
      <c r="AN54" s="427"/>
      <c r="AO54" s="427"/>
      <c r="AP54" s="427"/>
      <c r="AQ54" s="427"/>
      <c r="AR54" s="427"/>
      <c r="AS54" s="427"/>
      <c r="AT54" s="427"/>
      <c r="AU54" s="427"/>
      <c r="AV54" s="427"/>
      <c r="AW54" s="427"/>
      <c r="AX54" s="427"/>
      <c r="AY54" s="427"/>
      <c r="AZ54" s="427"/>
      <c r="BA54" s="427"/>
      <c r="BB54" s="427"/>
      <c r="BC54" s="427"/>
      <c r="BD54" s="427"/>
      <c r="BE54" s="427"/>
      <c r="BF54" s="427"/>
      <c r="BG54" s="427"/>
    </row>
    <row r="55">
      <c r="AD55" s="427"/>
      <c r="AL55" s="427"/>
      <c r="AM55" s="427"/>
      <c r="AN55" s="427"/>
      <c r="AO55" s="427"/>
      <c r="AP55" s="427"/>
      <c r="AQ55" s="427"/>
      <c r="AR55" s="427"/>
      <c r="AS55" s="427"/>
      <c r="AT55" s="427"/>
      <c r="AU55" s="427"/>
      <c r="AV55" s="427"/>
      <c r="AW55" s="427"/>
      <c r="AX55" s="427"/>
      <c r="AY55" s="427"/>
      <c r="AZ55" s="427"/>
      <c r="BA55" s="427"/>
      <c r="BB55" s="427"/>
      <c r="BC55" s="427"/>
      <c r="BD55" s="427"/>
      <c r="BE55" s="427"/>
      <c r="BF55" s="427"/>
      <c r="BG55" s="427"/>
    </row>
    <row r="56">
      <c r="AD56" s="427"/>
      <c r="AL56" s="427"/>
      <c r="AM56" s="427"/>
      <c r="AN56" s="427"/>
      <c r="AO56" s="427"/>
      <c r="AP56" s="427"/>
      <c r="AQ56" s="427"/>
      <c r="AR56" s="427"/>
      <c r="AS56" s="427"/>
      <c r="AT56" s="427"/>
      <c r="AU56" s="427"/>
      <c r="AV56" s="427"/>
      <c r="AW56" s="427"/>
      <c r="AX56" s="427"/>
      <c r="AY56" s="427"/>
      <c r="AZ56" s="427"/>
      <c r="BA56" s="427"/>
      <c r="BB56" s="427"/>
      <c r="BC56" s="427"/>
      <c r="BD56" s="427"/>
      <c r="BE56" s="427"/>
      <c r="BF56" s="427"/>
      <c r="BG56" s="427"/>
    </row>
    <row r="57">
      <c r="AD57" s="427"/>
      <c r="AL57" s="427"/>
      <c r="AM57" s="427"/>
      <c r="AN57" s="427"/>
      <c r="AO57" s="427"/>
      <c r="AP57" s="427"/>
      <c r="AQ57" s="427"/>
      <c r="AR57" s="427"/>
      <c r="AS57" s="427"/>
      <c r="AT57" s="427"/>
      <c r="AU57" s="427"/>
      <c r="AV57" s="427"/>
      <c r="AW57" s="427"/>
      <c r="AX57" s="427"/>
      <c r="AY57" s="427"/>
      <c r="AZ57" s="427"/>
      <c r="BA57" s="427"/>
      <c r="BB57" s="427"/>
      <c r="BC57" s="427"/>
      <c r="BD57" s="427"/>
      <c r="BE57" s="427"/>
      <c r="BF57" s="427"/>
      <c r="BG57" s="427"/>
    </row>
    <row r="58">
      <c r="AD58" s="427"/>
      <c r="AL58" s="427"/>
      <c r="AM58" s="427"/>
      <c r="AN58" s="427"/>
      <c r="AO58" s="427"/>
      <c r="AP58" s="427"/>
      <c r="AQ58" s="427"/>
      <c r="AR58" s="427"/>
      <c r="AS58" s="427"/>
      <c r="AT58" s="427"/>
      <c r="AU58" s="427"/>
      <c r="AV58" s="427"/>
      <c r="AW58" s="427"/>
      <c r="AX58" s="427"/>
      <c r="AY58" s="427"/>
      <c r="AZ58" s="427"/>
      <c r="BA58" s="427"/>
      <c r="BB58" s="427"/>
      <c r="BC58" s="427"/>
      <c r="BD58" s="427"/>
      <c r="BE58" s="427"/>
      <c r="BF58" s="427"/>
      <c r="BG58" s="427"/>
    </row>
    <row r="59">
      <c r="AD59" s="427"/>
      <c r="AL59" s="427"/>
      <c r="AM59" s="427"/>
      <c r="AN59" s="427"/>
      <c r="AO59" s="427"/>
      <c r="AP59" s="427"/>
      <c r="AQ59" s="427"/>
      <c r="AR59" s="427"/>
      <c r="AS59" s="427"/>
      <c r="AT59" s="427"/>
      <c r="AU59" s="427"/>
      <c r="AV59" s="427"/>
      <c r="AW59" s="427"/>
      <c r="AX59" s="427"/>
      <c r="AY59" s="427"/>
      <c r="AZ59" s="427"/>
      <c r="BA59" s="427"/>
      <c r="BB59" s="427"/>
      <c r="BC59" s="427"/>
      <c r="BD59" s="427"/>
      <c r="BE59" s="427"/>
      <c r="BF59" s="427"/>
      <c r="BG59" s="427"/>
    </row>
    <row r="60">
      <c r="AD60" s="427"/>
      <c r="AL60" s="427"/>
      <c r="AM60" s="427"/>
      <c r="AN60" s="427"/>
      <c r="AO60" s="427"/>
      <c r="AP60" s="427"/>
      <c r="AQ60" s="427"/>
      <c r="AR60" s="427"/>
      <c r="AS60" s="427"/>
      <c r="AT60" s="427"/>
      <c r="AU60" s="427"/>
      <c r="AV60" s="427"/>
      <c r="AW60" s="427"/>
      <c r="AX60" s="427"/>
      <c r="AY60" s="427"/>
      <c r="AZ60" s="427"/>
      <c r="BA60" s="427"/>
      <c r="BB60" s="427"/>
      <c r="BC60" s="427"/>
      <c r="BD60" s="427"/>
      <c r="BE60" s="427"/>
      <c r="BF60" s="427"/>
      <c r="BG60" s="427"/>
    </row>
    <row r="61">
      <c r="AD61" s="427"/>
      <c r="AL61" s="427"/>
      <c r="AM61" s="427"/>
      <c r="AN61" s="427"/>
      <c r="AO61" s="427"/>
      <c r="AP61" s="427"/>
      <c r="AQ61" s="427"/>
      <c r="AR61" s="427"/>
      <c r="AS61" s="427"/>
      <c r="AT61" s="427"/>
      <c r="AU61" s="427"/>
      <c r="AV61" s="427"/>
      <c r="AW61" s="427"/>
      <c r="AX61" s="427"/>
      <c r="AY61" s="427"/>
      <c r="AZ61" s="427"/>
      <c r="BA61" s="427"/>
      <c r="BB61" s="427"/>
      <c r="BC61" s="427"/>
      <c r="BD61" s="427"/>
      <c r="BE61" s="427"/>
      <c r="BF61" s="427"/>
      <c r="BG61" s="427"/>
    </row>
    <row r="62">
      <c r="AD62" s="427"/>
      <c r="AL62" s="427"/>
      <c r="AM62" s="427"/>
      <c r="AN62" s="427"/>
      <c r="AO62" s="427"/>
      <c r="AP62" s="427"/>
      <c r="AQ62" s="427"/>
      <c r="AR62" s="427"/>
      <c r="AS62" s="427"/>
      <c r="AT62" s="427"/>
      <c r="AU62" s="427"/>
      <c r="AV62" s="427"/>
      <c r="AW62" s="427"/>
      <c r="AX62" s="427"/>
      <c r="AY62" s="427"/>
      <c r="AZ62" s="427"/>
      <c r="BA62" s="427"/>
      <c r="BB62" s="427"/>
      <c r="BC62" s="427"/>
      <c r="BD62" s="427"/>
      <c r="BE62" s="427"/>
      <c r="BF62" s="427"/>
      <c r="BG62" s="427"/>
    </row>
    <row r="63">
      <c r="A63" s="442"/>
      <c r="B63" s="443"/>
      <c r="C63" s="443"/>
      <c r="D63" s="443"/>
      <c r="E63" s="443"/>
      <c r="F63" s="443"/>
      <c r="G63" s="443"/>
      <c r="H63" s="443"/>
      <c r="I63" s="443"/>
      <c r="J63" s="443"/>
      <c r="K63" s="443"/>
      <c r="L63" s="443"/>
      <c r="M63" s="443"/>
      <c r="N63" s="443"/>
      <c r="O63" s="443"/>
      <c r="P63" s="443"/>
      <c r="Q63" s="443"/>
      <c r="R63" s="443"/>
      <c r="S63" s="443"/>
      <c r="T63" s="443"/>
      <c r="U63" s="443"/>
      <c r="V63" s="443"/>
      <c r="W63" s="443"/>
      <c r="X63" s="443"/>
      <c r="Y63" s="443"/>
      <c r="Z63" s="443"/>
      <c r="AA63" s="443"/>
      <c r="AB63" s="443"/>
      <c r="AC63" s="443"/>
      <c r="AD63" s="427"/>
      <c r="AL63" s="427"/>
      <c r="AM63" s="427"/>
      <c r="AN63" s="427"/>
      <c r="AO63" s="427"/>
      <c r="AP63" s="427"/>
      <c r="AQ63" s="427"/>
      <c r="AR63" s="427"/>
      <c r="AS63" s="427"/>
      <c r="AT63" s="427"/>
      <c r="AU63" s="427"/>
      <c r="AV63" s="427"/>
      <c r="AW63" s="427"/>
      <c r="AX63" s="427"/>
      <c r="AY63" s="427"/>
      <c r="AZ63" s="427"/>
      <c r="BA63" s="427"/>
      <c r="BB63" s="427"/>
      <c r="BC63" s="427"/>
      <c r="BD63" s="427"/>
      <c r="BE63" s="427"/>
      <c r="BF63" s="427"/>
      <c r="BG63" s="427"/>
    </row>
    <row r="64">
      <c r="A64" s="442"/>
      <c r="B64" s="443"/>
      <c r="C64" s="443"/>
      <c r="D64" s="443"/>
      <c r="E64" s="443"/>
      <c r="F64" s="443"/>
      <c r="G64" s="443"/>
      <c r="H64" s="443"/>
      <c r="I64" s="443"/>
      <c r="J64" s="443"/>
      <c r="K64" s="443"/>
      <c r="L64" s="443"/>
      <c r="M64" s="443"/>
      <c r="N64" s="443"/>
      <c r="O64" s="443"/>
      <c r="P64" s="443"/>
      <c r="Q64" s="443"/>
      <c r="R64" s="443"/>
      <c r="S64" s="443"/>
      <c r="T64" s="443"/>
      <c r="U64" s="443"/>
      <c r="V64" s="443"/>
      <c r="W64" s="443"/>
      <c r="X64" s="443"/>
      <c r="Y64" s="443"/>
      <c r="Z64" s="443"/>
      <c r="AA64" s="443"/>
      <c r="AB64" s="443"/>
      <c r="AC64" s="443"/>
      <c r="AD64" s="427"/>
      <c r="AL64" s="427"/>
      <c r="AM64" s="427"/>
      <c r="AN64" s="427"/>
      <c r="AO64" s="427"/>
      <c r="AP64" s="427"/>
      <c r="AQ64" s="427"/>
      <c r="AR64" s="427"/>
      <c r="AS64" s="427"/>
      <c r="AT64" s="427"/>
      <c r="AU64" s="427"/>
      <c r="AV64" s="427"/>
      <c r="AW64" s="427"/>
      <c r="AX64" s="427"/>
      <c r="AY64" s="427"/>
      <c r="AZ64" s="427"/>
      <c r="BA64" s="427"/>
      <c r="BB64" s="427"/>
      <c r="BC64" s="427"/>
      <c r="BD64" s="427"/>
      <c r="BE64" s="427"/>
      <c r="BF64" s="427"/>
      <c r="BG64" s="427"/>
    </row>
    <row r="65">
      <c r="A65" s="442"/>
      <c r="B65" s="443"/>
      <c r="C65" s="443"/>
      <c r="D65" s="443"/>
      <c r="E65" s="443"/>
      <c r="F65" s="443"/>
      <c r="G65" s="443"/>
      <c r="H65" s="443"/>
      <c r="I65" s="443"/>
      <c r="J65" s="443"/>
      <c r="K65" s="443"/>
      <c r="L65" s="443"/>
      <c r="M65" s="443"/>
      <c r="N65" s="443"/>
      <c r="O65" s="443"/>
      <c r="P65" s="443"/>
      <c r="Q65" s="443"/>
      <c r="R65" s="443"/>
      <c r="S65" s="443"/>
      <c r="T65" s="443"/>
      <c r="U65" s="443"/>
      <c r="V65" s="443"/>
      <c r="W65" s="443"/>
      <c r="X65" s="443"/>
      <c r="Y65" s="443"/>
      <c r="Z65" s="443"/>
      <c r="AA65" s="443"/>
      <c r="AB65" s="443"/>
      <c r="AC65" s="443"/>
      <c r="AD65" s="427"/>
      <c r="AE65" s="441"/>
      <c r="AF65" s="439"/>
      <c r="AG65" s="439"/>
      <c r="AH65" s="439"/>
      <c r="AI65" s="439"/>
      <c r="AJ65" s="439"/>
      <c r="AK65" s="439"/>
      <c r="AL65" s="427"/>
      <c r="AM65" s="427"/>
      <c r="AN65" s="427"/>
      <c r="AO65" s="427"/>
      <c r="AP65" s="427"/>
      <c r="AQ65" s="427"/>
      <c r="AR65" s="427"/>
      <c r="AS65" s="427"/>
      <c r="AT65" s="427"/>
      <c r="AU65" s="427"/>
      <c r="AV65" s="427"/>
      <c r="AW65" s="427"/>
      <c r="AX65" s="427"/>
      <c r="AY65" s="427"/>
      <c r="AZ65" s="427"/>
      <c r="BA65" s="427"/>
      <c r="BB65" s="427"/>
      <c r="BC65" s="427"/>
      <c r="BD65" s="427"/>
      <c r="BE65" s="427"/>
      <c r="BF65" s="427"/>
      <c r="BG65" s="427"/>
    </row>
    <row r="66">
      <c r="A66" s="442"/>
      <c r="B66" s="443"/>
      <c r="C66" s="443"/>
      <c r="D66" s="443"/>
      <c r="E66" s="443"/>
      <c r="F66" s="443"/>
      <c r="G66" s="443"/>
      <c r="H66" s="443"/>
      <c r="I66" s="443"/>
      <c r="J66" s="443"/>
      <c r="K66" s="443"/>
      <c r="L66" s="443"/>
      <c r="M66" s="443"/>
      <c r="N66" s="443"/>
      <c r="O66" s="443"/>
      <c r="P66" s="443"/>
      <c r="Q66" s="443"/>
      <c r="R66" s="443"/>
      <c r="S66" s="443"/>
      <c r="T66" s="443"/>
      <c r="U66" s="443"/>
      <c r="V66" s="443"/>
      <c r="W66" s="443"/>
      <c r="X66" s="443"/>
      <c r="Y66" s="443"/>
      <c r="Z66" s="443"/>
      <c r="AA66" s="443"/>
      <c r="AB66" s="443"/>
      <c r="AC66" s="443"/>
      <c r="AD66" s="427"/>
      <c r="AE66" s="441"/>
      <c r="AF66" s="439"/>
      <c r="AG66" s="439"/>
      <c r="AH66" s="439"/>
      <c r="AI66" s="439"/>
      <c r="AJ66" s="439"/>
      <c r="AK66" s="439"/>
      <c r="AL66" s="427"/>
      <c r="AM66" s="427"/>
      <c r="AN66" s="427"/>
      <c r="AO66" s="427"/>
      <c r="AP66" s="427"/>
      <c r="AQ66" s="427"/>
      <c r="AR66" s="427"/>
      <c r="AS66" s="427"/>
      <c r="AT66" s="427"/>
      <c r="AU66" s="427"/>
      <c r="AV66" s="427"/>
      <c r="AW66" s="427"/>
      <c r="AX66" s="427"/>
      <c r="AY66" s="427"/>
      <c r="AZ66" s="427"/>
      <c r="BA66" s="427"/>
      <c r="BB66" s="427"/>
      <c r="BC66" s="427"/>
      <c r="BD66" s="427"/>
      <c r="BE66" s="427"/>
      <c r="BF66" s="427"/>
      <c r="BG66" s="427"/>
    </row>
    <row r="67">
      <c r="A67" s="442"/>
      <c r="B67" s="443"/>
      <c r="C67" s="443"/>
      <c r="D67" s="443"/>
      <c r="E67" s="443"/>
      <c r="F67" s="443"/>
      <c r="G67" s="443"/>
      <c r="H67" s="443"/>
      <c r="I67" s="443"/>
      <c r="J67" s="443"/>
      <c r="K67" s="443"/>
      <c r="L67" s="443"/>
      <c r="M67" s="443"/>
      <c r="N67" s="443"/>
      <c r="O67" s="443"/>
      <c r="P67" s="443"/>
      <c r="Q67" s="443"/>
      <c r="R67" s="443"/>
      <c r="S67" s="443"/>
      <c r="T67" s="443"/>
      <c r="U67" s="443"/>
      <c r="V67" s="443"/>
      <c r="W67" s="443"/>
      <c r="X67" s="443"/>
      <c r="Y67" s="443"/>
      <c r="Z67" s="443"/>
      <c r="AA67" s="443"/>
      <c r="AB67" s="443"/>
      <c r="AC67" s="443"/>
      <c r="AD67" s="427"/>
      <c r="AE67" s="441"/>
      <c r="AF67" s="439"/>
      <c r="AG67" s="439"/>
      <c r="AH67" s="439"/>
      <c r="AI67" s="439"/>
      <c r="AJ67" s="439"/>
      <c r="AK67" s="439"/>
      <c r="AL67" s="427"/>
      <c r="AM67" s="427"/>
      <c r="AN67" s="427"/>
      <c r="AO67" s="427"/>
      <c r="AP67" s="427"/>
      <c r="AQ67" s="427"/>
      <c r="AR67" s="427"/>
      <c r="AS67" s="427"/>
      <c r="AT67" s="427"/>
      <c r="AU67" s="427"/>
      <c r="AV67" s="427"/>
      <c r="AW67" s="427"/>
      <c r="AX67" s="427"/>
      <c r="AY67" s="427"/>
      <c r="AZ67" s="427"/>
      <c r="BA67" s="427"/>
      <c r="BB67" s="427"/>
      <c r="BC67" s="427"/>
      <c r="BD67" s="427"/>
      <c r="BE67" s="427"/>
      <c r="BF67" s="427"/>
      <c r="BG67" s="427"/>
    </row>
    <row r="68">
      <c r="A68" s="442"/>
      <c r="B68" s="443"/>
      <c r="C68" s="443"/>
      <c r="D68" s="443"/>
      <c r="E68" s="443"/>
      <c r="F68" s="443"/>
      <c r="G68" s="443"/>
      <c r="H68" s="443"/>
      <c r="I68" s="443"/>
      <c r="J68" s="443"/>
      <c r="K68" s="443"/>
      <c r="L68" s="443"/>
      <c r="M68" s="443"/>
      <c r="N68" s="443"/>
      <c r="O68" s="443"/>
      <c r="P68" s="443"/>
      <c r="Q68" s="443"/>
      <c r="R68" s="443"/>
      <c r="S68" s="443"/>
      <c r="T68" s="443"/>
      <c r="U68" s="443"/>
      <c r="V68" s="443"/>
      <c r="W68" s="443"/>
      <c r="X68" s="443"/>
      <c r="Y68" s="443"/>
      <c r="Z68" s="443"/>
      <c r="AA68" s="443"/>
      <c r="AB68" s="443"/>
      <c r="AC68" s="443"/>
      <c r="AD68" s="427"/>
      <c r="AE68" s="441"/>
      <c r="AF68" s="439"/>
      <c r="AG68" s="439"/>
      <c r="AH68" s="439"/>
      <c r="AI68" s="439"/>
      <c r="AJ68" s="439"/>
      <c r="AK68" s="439"/>
      <c r="AL68" s="427"/>
      <c r="AM68" s="427"/>
      <c r="AN68" s="427"/>
      <c r="AO68" s="427"/>
      <c r="AP68" s="427"/>
      <c r="AQ68" s="427"/>
      <c r="AR68" s="427"/>
      <c r="AS68" s="427"/>
      <c r="AT68" s="427"/>
      <c r="AU68" s="427"/>
      <c r="AV68" s="427"/>
      <c r="AW68" s="427"/>
      <c r="AX68" s="427"/>
      <c r="AY68" s="427"/>
      <c r="AZ68" s="427"/>
      <c r="BA68" s="427"/>
      <c r="BB68" s="427"/>
      <c r="BC68" s="427"/>
      <c r="BD68" s="427"/>
      <c r="BE68" s="427"/>
      <c r="BF68" s="427"/>
      <c r="BG68" s="427"/>
    </row>
    <row r="69">
      <c r="A69" s="446"/>
      <c r="B69" s="443"/>
      <c r="C69" s="443"/>
      <c r="D69" s="443"/>
      <c r="E69" s="443"/>
      <c r="F69" s="443"/>
      <c r="G69" s="443"/>
      <c r="H69" s="443"/>
      <c r="I69" s="443"/>
      <c r="J69" s="443"/>
      <c r="K69" s="443"/>
      <c r="L69" s="443"/>
      <c r="M69" s="443"/>
      <c r="N69" s="443"/>
      <c r="O69" s="443"/>
      <c r="P69" s="443"/>
      <c r="Q69" s="443"/>
      <c r="R69" s="443"/>
      <c r="S69" s="443"/>
      <c r="T69" s="443"/>
      <c r="U69" s="443"/>
      <c r="V69" s="443"/>
      <c r="W69" s="443"/>
      <c r="X69" s="443"/>
      <c r="Y69" s="443"/>
      <c r="Z69" s="443"/>
      <c r="AA69" s="443"/>
      <c r="AB69" s="443"/>
      <c r="AC69" s="443"/>
      <c r="AD69" s="427"/>
      <c r="AE69" s="441"/>
      <c r="AF69" s="439"/>
      <c r="AG69" s="439"/>
      <c r="AH69" s="439"/>
      <c r="AI69" s="439"/>
      <c r="AJ69" s="439"/>
      <c r="AK69" s="439"/>
      <c r="AL69" s="427"/>
      <c r="AM69" s="427"/>
      <c r="AN69" s="427"/>
      <c r="AO69" s="427"/>
      <c r="AP69" s="427"/>
      <c r="AQ69" s="427"/>
      <c r="AR69" s="427"/>
      <c r="AS69" s="427"/>
      <c r="AT69" s="427"/>
      <c r="AU69" s="427"/>
      <c r="AV69" s="427"/>
      <c r="AW69" s="427"/>
      <c r="AX69" s="427"/>
      <c r="AY69" s="427"/>
      <c r="AZ69" s="427"/>
      <c r="BA69" s="427"/>
      <c r="BB69" s="427"/>
      <c r="BC69" s="427"/>
      <c r="BD69" s="427"/>
      <c r="BE69" s="427"/>
      <c r="BF69" s="427"/>
      <c r="BG69" s="427"/>
    </row>
    <row r="70" ht="29.25" customHeight="1">
      <c r="A70" s="424" t="s">
        <v>133</v>
      </c>
      <c r="B70" s="425"/>
      <c r="C70" s="425"/>
      <c r="D70" s="425"/>
      <c r="E70" s="425"/>
      <c r="F70" s="425"/>
      <c r="G70" s="425"/>
      <c r="H70" s="425"/>
      <c r="I70" s="425"/>
      <c r="J70" s="425"/>
      <c r="K70" s="425"/>
      <c r="L70" s="426"/>
      <c r="M70" s="427"/>
      <c r="N70" s="427"/>
      <c r="O70" s="427"/>
      <c r="P70" s="427"/>
      <c r="Q70" s="427"/>
      <c r="R70" s="427"/>
      <c r="S70" s="427"/>
      <c r="T70" s="427"/>
      <c r="U70" s="427"/>
      <c r="V70" s="427"/>
      <c r="W70" s="427"/>
      <c r="X70" s="427"/>
      <c r="Y70" s="427"/>
      <c r="Z70" s="427"/>
      <c r="AA70" s="427"/>
      <c r="AB70" s="427"/>
      <c r="AC70" s="427"/>
      <c r="AD70" s="427"/>
      <c r="AE70" s="427"/>
      <c r="AF70" s="427"/>
      <c r="AG70" s="427"/>
      <c r="AH70" s="427"/>
      <c r="AI70" s="427"/>
      <c r="AJ70" s="427"/>
      <c r="AK70" s="427"/>
      <c r="AL70" s="427"/>
      <c r="AM70" s="427"/>
      <c r="AN70" s="427"/>
      <c r="AO70" s="427"/>
      <c r="AP70" s="427"/>
      <c r="AQ70" s="427"/>
      <c r="AR70" s="427"/>
      <c r="AS70" s="427"/>
      <c r="AT70" s="427"/>
      <c r="AU70" s="427"/>
      <c r="AV70" s="427"/>
      <c r="AW70" s="427"/>
      <c r="AX70" s="427"/>
      <c r="AY70" s="427"/>
      <c r="AZ70" s="427"/>
      <c r="BA70" s="427"/>
      <c r="BB70" s="427"/>
      <c r="BC70" s="427"/>
      <c r="BD70" s="427"/>
      <c r="BE70" s="427"/>
      <c r="BF70" s="427"/>
      <c r="BG70" s="427"/>
    </row>
    <row r="71">
      <c r="A71" s="427"/>
      <c r="B71" s="447">
        <v>2.0</v>
      </c>
      <c r="C71" s="447">
        <v>3.0</v>
      </c>
      <c r="D71" s="447">
        <v>4.0</v>
      </c>
      <c r="E71" s="447">
        <v>5.0</v>
      </c>
      <c r="F71" s="447">
        <v>6.0</v>
      </c>
      <c r="G71" s="447">
        <v>7.0</v>
      </c>
      <c r="H71" s="447">
        <v>8.0</v>
      </c>
      <c r="I71" s="447">
        <v>9.0</v>
      </c>
      <c r="J71" s="447">
        <v>10.0</v>
      </c>
      <c r="K71" s="447">
        <v>11.0</v>
      </c>
      <c r="L71" s="447">
        <v>12.0</v>
      </c>
      <c r="M71" s="447">
        <v>13.0</v>
      </c>
      <c r="N71" s="447">
        <v>14.0</v>
      </c>
      <c r="O71" s="447">
        <v>15.0</v>
      </c>
      <c r="P71" s="447">
        <v>16.0</v>
      </c>
      <c r="Q71" s="447">
        <v>17.0</v>
      </c>
      <c r="R71" s="447">
        <v>18.0</v>
      </c>
      <c r="S71" s="447">
        <v>19.0</v>
      </c>
      <c r="T71" s="447">
        <v>20.0</v>
      </c>
      <c r="U71" s="447">
        <v>21.0</v>
      </c>
      <c r="V71" s="447">
        <v>22.0</v>
      </c>
      <c r="W71" s="447">
        <v>23.0</v>
      </c>
      <c r="X71" s="447">
        <v>24.0</v>
      </c>
      <c r="Y71" s="447">
        <v>25.0</v>
      </c>
      <c r="Z71" s="447">
        <v>26.0</v>
      </c>
      <c r="AA71" s="447">
        <v>27.0</v>
      </c>
      <c r="AB71" s="447">
        <v>28.0</v>
      </c>
      <c r="AC71" s="427"/>
      <c r="AD71" s="427"/>
      <c r="AE71" s="427"/>
      <c r="AF71" s="427"/>
      <c r="AG71" s="427"/>
      <c r="AH71" s="427"/>
      <c r="AI71" s="427"/>
      <c r="AJ71" s="427"/>
      <c r="AK71" s="427"/>
      <c r="AL71" s="427"/>
      <c r="AM71" s="427"/>
      <c r="AN71" s="427"/>
      <c r="AO71" s="427"/>
      <c r="AP71" s="427"/>
      <c r="AQ71" s="427"/>
      <c r="AR71" s="427"/>
      <c r="AS71" s="427"/>
      <c r="AT71" s="427"/>
      <c r="AU71" s="427"/>
      <c r="AV71" s="427"/>
      <c r="AW71" s="427"/>
      <c r="AX71" s="427"/>
      <c r="AY71" s="427"/>
      <c r="AZ71" s="427"/>
      <c r="BA71" s="427"/>
      <c r="BB71" s="427"/>
      <c r="BC71" s="427"/>
      <c r="BD71" s="427"/>
      <c r="BE71" s="427"/>
      <c r="BF71" s="427"/>
      <c r="BG71" s="427"/>
    </row>
    <row r="72">
      <c r="AD72" s="433"/>
      <c r="AE72" s="427"/>
      <c r="AF72" s="427"/>
      <c r="AG72" s="427"/>
      <c r="AH72" s="427"/>
      <c r="AI72" s="427"/>
      <c r="AJ72" s="427"/>
      <c r="AK72" s="427"/>
      <c r="AL72" s="427"/>
      <c r="AM72" s="427"/>
      <c r="AN72" s="427"/>
      <c r="AO72" s="427"/>
      <c r="AP72" s="427"/>
      <c r="AQ72" s="427"/>
      <c r="AR72" s="427"/>
      <c r="AS72" s="427"/>
      <c r="AT72" s="427"/>
      <c r="AU72" s="427"/>
      <c r="AV72" s="427"/>
      <c r="AW72" s="427"/>
      <c r="AX72" s="427"/>
      <c r="AY72" s="427"/>
      <c r="AZ72" s="427"/>
      <c r="BA72" s="427"/>
      <c r="BB72" s="427"/>
      <c r="BC72" s="427"/>
      <c r="BD72" s="427"/>
      <c r="BE72" s="427"/>
      <c r="BF72" s="427"/>
      <c r="BG72" s="427"/>
      <c r="BH72" s="427"/>
      <c r="BI72" s="427"/>
      <c r="BJ72" s="427"/>
      <c r="BK72" s="427"/>
      <c r="BL72" s="427"/>
      <c r="BM72" s="427"/>
      <c r="BN72" s="427"/>
      <c r="BO72" s="427"/>
      <c r="BP72" s="427"/>
      <c r="BQ72" s="427"/>
      <c r="BR72" s="427"/>
      <c r="BS72" s="427"/>
      <c r="BT72" s="427"/>
      <c r="BU72" s="427"/>
      <c r="BV72" s="427"/>
      <c r="BW72" s="427"/>
      <c r="BX72" s="427"/>
      <c r="BY72" s="427"/>
      <c r="BZ72" s="427"/>
      <c r="CA72" s="427"/>
      <c r="CB72" s="427"/>
      <c r="CC72" s="427"/>
      <c r="CD72" s="427"/>
      <c r="CE72" s="427"/>
      <c r="CF72" s="427"/>
      <c r="CG72" s="427"/>
      <c r="CH72" s="427"/>
      <c r="CI72" s="427"/>
      <c r="CJ72" s="427"/>
      <c r="CK72" s="427"/>
      <c r="CL72" s="427"/>
      <c r="CM72" s="427"/>
    </row>
    <row r="73">
      <c r="AD73" s="437"/>
      <c r="AL73" s="427"/>
      <c r="AM73" s="427"/>
      <c r="AN73" s="427"/>
      <c r="AO73" s="427"/>
      <c r="AP73" s="427"/>
      <c r="AQ73" s="427"/>
      <c r="AR73" s="427"/>
      <c r="AS73" s="427"/>
      <c r="AT73" s="427"/>
      <c r="AU73" s="427"/>
      <c r="AV73" s="427"/>
      <c r="AW73" s="427"/>
      <c r="AX73" s="427"/>
      <c r="AY73" s="427"/>
      <c r="AZ73" s="427"/>
      <c r="BA73" s="427"/>
      <c r="BB73" s="427"/>
      <c r="BC73" s="427"/>
      <c r="BD73" s="427"/>
      <c r="BE73" s="427"/>
      <c r="BF73" s="427"/>
      <c r="BG73" s="427"/>
      <c r="BH73" s="427"/>
      <c r="BI73" s="427"/>
      <c r="BJ73" s="427"/>
      <c r="BK73" s="427"/>
      <c r="BL73" s="427"/>
      <c r="BM73" s="427"/>
      <c r="BN73" s="427"/>
      <c r="BO73" s="427"/>
      <c r="BP73" s="427"/>
      <c r="BQ73" s="427"/>
      <c r="BR73" s="427"/>
      <c r="BS73" s="427"/>
      <c r="BT73" s="427"/>
      <c r="BU73" s="427"/>
      <c r="BV73" s="427"/>
      <c r="BW73" s="427"/>
      <c r="BX73" s="427"/>
      <c r="BY73" s="427"/>
      <c r="BZ73" s="427"/>
      <c r="CA73" s="427"/>
      <c r="CB73" s="427"/>
      <c r="CC73" s="427"/>
      <c r="CD73" s="427"/>
      <c r="CE73" s="427"/>
      <c r="CF73" s="427"/>
      <c r="CG73" s="427"/>
      <c r="CH73" s="427"/>
      <c r="CI73" s="427"/>
      <c r="CJ73" s="427"/>
      <c r="CK73" s="427"/>
      <c r="CL73" s="427"/>
      <c r="CM73" s="427"/>
    </row>
    <row r="74">
      <c r="AD74" s="427"/>
      <c r="AL74" s="427"/>
      <c r="AM74" s="427"/>
      <c r="AN74" s="427"/>
      <c r="AO74" s="427"/>
      <c r="AP74" s="427"/>
      <c r="AQ74" s="427"/>
      <c r="AR74" s="427"/>
      <c r="AS74" s="427"/>
      <c r="AT74" s="427"/>
      <c r="AU74" s="427"/>
      <c r="AV74" s="427"/>
      <c r="AW74" s="427"/>
      <c r="AX74" s="427"/>
      <c r="AY74" s="427"/>
      <c r="AZ74" s="427"/>
      <c r="BA74" s="427"/>
      <c r="BB74" s="427"/>
      <c r="BC74" s="427"/>
      <c r="BD74" s="427"/>
      <c r="BE74" s="427"/>
      <c r="BF74" s="427"/>
      <c r="BG74" s="427"/>
      <c r="BH74" s="427"/>
      <c r="BI74" s="427"/>
      <c r="BJ74" s="427"/>
      <c r="BK74" s="427"/>
      <c r="BL74" s="427"/>
      <c r="BM74" s="427"/>
      <c r="BN74" s="427"/>
      <c r="BO74" s="427"/>
      <c r="BP74" s="427"/>
      <c r="BQ74" s="427"/>
      <c r="BR74" s="427"/>
      <c r="BS74" s="427"/>
      <c r="BT74" s="427"/>
      <c r="BU74" s="427"/>
      <c r="BV74" s="427"/>
      <c r="BW74" s="427"/>
      <c r="BX74" s="427"/>
      <c r="BY74" s="427"/>
      <c r="BZ74" s="427"/>
      <c r="CA74" s="427"/>
      <c r="CB74" s="427"/>
      <c r="CC74" s="427"/>
      <c r="CD74" s="427"/>
      <c r="CE74" s="427"/>
      <c r="CF74" s="427"/>
      <c r="CG74" s="427"/>
      <c r="CH74" s="427"/>
      <c r="CI74" s="427"/>
      <c r="CJ74" s="427"/>
      <c r="CK74" s="427"/>
      <c r="CL74" s="427"/>
      <c r="CM74" s="427"/>
    </row>
    <row r="75">
      <c r="AD75" s="440"/>
      <c r="AL75" s="427"/>
      <c r="AM75" s="427"/>
      <c r="AN75" s="427"/>
      <c r="AO75" s="427"/>
      <c r="AP75" s="427"/>
      <c r="AQ75" s="427"/>
      <c r="AR75" s="427"/>
      <c r="AS75" s="427"/>
      <c r="AT75" s="427"/>
      <c r="AU75" s="427"/>
      <c r="AV75" s="427"/>
      <c r="AW75" s="427"/>
      <c r="AX75" s="427"/>
      <c r="AY75" s="427"/>
      <c r="AZ75" s="427"/>
      <c r="BA75" s="427"/>
      <c r="BB75" s="427"/>
      <c r="BC75" s="427"/>
      <c r="BD75" s="427"/>
      <c r="BE75" s="427"/>
      <c r="BF75" s="427"/>
      <c r="BG75" s="427"/>
      <c r="BH75" s="427"/>
      <c r="BI75" s="427"/>
      <c r="BJ75" s="427"/>
      <c r="BK75" s="427"/>
      <c r="BL75" s="427"/>
      <c r="BM75" s="427"/>
      <c r="BN75" s="427"/>
      <c r="BO75" s="427"/>
      <c r="BP75" s="427"/>
      <c r="BQ75" s="427"/>
      <c r="BR75" s="427"/>
      <c r="BS75" s="427"/>
      <c r="BT75" s="427"/>
      <c r="BU75" s="427"/>
      <c r="BV75" s="427"/>
      <c r="BW75" s="427"/>
      <c r="BX75" s="427"/>
      <c r="BY75" s="427"/>
      <c r="BZ75" s="427"/>
      <c r="CA75" s="427"/>
      <c r="CB75" s="427"/>
      <c r="CC75" s="427"/>
      <c r="CD75" s="427"/>
      <c r="CE75" s="427"/>
      <c r="CF75" s="427"/>
      <c r="CG75" s="427"/>
      <c r="CH75" s="427"/>
      <c r="CI75" s="427"/>
      <c r="CJ75" s="427"/>
      <c r="CK75" s="427"/>
      <c r="CL75" s="427"/>
      <c r="CM75" s="427"/>
    </row>
    <row r="76">
      <c r="AD76" s="440"/>
      <c r="AL76" s="427"/>
      <c r="AM76" s="427"/>
      <c r="AN76" s="427"/>
      <c r="AO76" s="427"/>
      <c r="AP76" s="427"/>
      <c r="AQ76" s="427"/>
      <c r="AR76" s="427"/>
      <c r="AS76" s="427"/>
      <c r="AT76" s="427"/>
      <c r="AU76" s="427"/>
      <c r="AV76" s="427"/>
      <c r="AW76" s="427"/>
      <c r="AX76" s="427"/>
      <c r="AY76" s="427"/>
      <c r="AZ76" s="427"/>
      <c r="BA76" s="427"/>
      <c r="BB76" s="427"/>
      <c r="BC76" s="427"/>
      <c r="BD76" s="427"/>
      <c r="BE76" s="427"/>
      <c r="BF76" s="427"/>
      <c r="BG76" s="427"/>
      <c r="BH76" s="427"/>
      <c r="BI76" s="427"/>
      <c r="BJ76" s="427"/>
      <c r="BK76" s="427"/>
      <c r="BL76" s="427"/>
      <c r="BM76" s="427"/>
      <c r="BN76" s="427"/>
      <c r="BO76" s="427"/>
      <c r="BP76" s="427"/>
      <c r="BQ76" s="427"/>
      <c r="BR76" s="427"/>
      <c r="BS76" s="427"/>
      <c r="BT76" s="427"/>
      <c r="BU76" s="427"/>
      <c r="BV76" s="427"/>
      <c r="BW76" s="427"/>
      <c r="BX76" s="427"/>
      <c r="BY76" s="427"/>
      <c r="BZ76" s="427"/>
      <c r="CA76" s="427"/>
      <c r="CB76" s="427"/>
      <c r="CC76" s="427"/>
      <c r="CD76" s="427"/>
      <c r="CE76" s="427"/>
      <c r="CF76" s="427"/>
      <c r="CG76" s="427"/>
      <c r="CH76" s="427"/>
      <c r="CI76" s="427"/>
      <c r="CJ76" s="427"/>
      <c r="CK76" s="427"/>
      <c r="CL76" s="427"/>
      <c r="CM76" s="427"/>
    </row>
    <row r="77">
      <c r="AD77" s="440"/>
      <c r="AL77" s="427"/>
      <c r="AM77" s="427"/>
      <c r="AN77" s="427"/>
      <c r="AO77" s="427"/>
      <c r="AP77" s="427"/>
      <c r="AQ77" s="427"/>
      <c r="AR77" s="427"/>
      <c r="AS77" s="427"/>
      <c r="AT77" s="427"/>
      <c r="AU77" s="427"/>
      <c r="AV77" s="427"/>
      <c r="AW77" s="427"/>
      <c r="AX77" s="427"/>
      <c r="AY77" s="427"/>
      <c r="AZ77" s="427"/>
      <c r="BA77" s="427"/>
      <c r="BB77" s="427"/>
      <c r="BC77" s="427"/>
      <c r="BD77" s="427"/>
      <c r="BE77" s="427"/>
      <c r="BF77" s="427"/>
      <c r="BG77" s="427"/>
      <c r="BH77" s="427"/>
      <c r="BI77" s="427"/>
      <c r="BJ77" s="427"/>
      <c r="BK77" s="427"/>
      <c r="BL77" s="427"/>
      <c r="BM77" s="427"/>
      <c r="BN77" s="427"/>
      <c r="BO77" s="427"/>
      <c r="BP77" s="427"/>
      <c r="BQ77" s="427"/>
      <c r="BR77" s="427"/>
      <c r="BS77" s="427"/>
      <c r="BT77" s="427"/>
      <c r="BU77" s="427"/>
      <c r="BV77" s="427"/>
      <c r="BW77" s="427"/>
      <c r="BX77" s="427"/>
      <c r="BY77" s="427"/>
      <c r="BZ77" s="427"/>
      <c r="CA77" s="427"/>
      <c r="CB77" s="427"/>
      <c r="CC77" s="427"/>
      <c r="CD77" s="427"/>
      <c r="CE77" s="427"/>
      <c r="CF77" s="427"/>
      <c r="CG77" s="427"/>
      <c r="CH77" s="427"/>
      <c r="CI77" s="427"/>
      <c r="CJ77" s="427"/>
      <c r="CK77" s="427"/>
      <c r="CL77" s="427"/>
      <c r="CM77" s="427"/>
    </row>
    <row r="78">
      <c r="AD78" s="440"/>
      <c r="AL78" s="427"/>
      <c r="AM78" s="427"/>
      <c r="AN78" s="427"/>
      <c r="AO78" s="427"/>
      <c r="AP78" s="427"/>
      <c r="AQ78" s="427"/>
      <c r="AR78" s="427"/>
      <c r="AS78" s="427"/>
      <c r="AT78" s="427"/>
      <c r="AU78" s="427"/>
      <c r="AV78" s="427"/>
      <c r="AW78" s="427"/>
      <c r="AX78" s="427"/>
      <c r="AY78" s="427"/>
      <c r="AZ78" s="427"/>
      <c r="BA78" s="427"/>
      <c r="BB78" s="427"/>
      <c r="BC78" s="427"/>
      <c r="BD78" s="427"/>
      <c r="BE78" s="427"/>
      <c r="BF78" s="427"/>
      <c r="BG78" s="427"/>
      <c r="BH78" s="427"/>
      <c r="BI78" s="427"/>
      <c r="BJ78" s="427"/>
      <c r="BK78" s="427"/>
      <c r="BL78" s="427"/>
      <c r="BM78" s="427"/>
      <c r="BN78" s="427"/>
      <c r="BO78" s="427"/>
      <c r="BP78" s="427"/>
      <c r="BQ78" s="427"/>
      <c r="BR78" s="427"/>
      <c r="BS78" s="427"/>
      <c r="BT78" s="427"/>
      <c r="BU78" s="427"/>
      <c r="BV78" s="427"/>
      <c r="BW78" s="427"/>
      <c r="BX78" s="427"/>
      <c r="BY78" s="427"/>
      <c r="BZ78" s="427"/>
      <c r="CA78" s="427"/>
      <c r="CB78" s="427"/>
      <c r="CC78" s="427"/>
      <c r="CD78" s="427"/>
      <c r="CE78" s="427"/>
      <c r="CF78" s="427"/>
      <c r="CG78" s="427"/>
      <c r="CH78" s="427"/>
      <c r="CI78" s="427"/>
      <c r="CJ78" s="427"/>
      <c r="CK78" s="427"/>
      <c r="CL78" s="427"/>
      <c r="CM78" s="427"/>
    </row>
    <row r="79">
      <c r="AD79" s="440"/>
      <c r="AL79" s="427"/>
      <c r="AM79" s="427"/>
      <c r="AN79" s="427"/>
      <c r="AO79" s="427"/>
      <c r="AP79" s="427"/>
      <c r="AQ79" s="427"/>
      <c r="AR79" s="427"/>
      <c r="AS79" s="427"/>
      <c r="AT79" s="427"/>
      <c r="AU79" s="427"/>
      <c r="AV79" s="427"/>
      <c r="AW79" s="427"/>
      <c r="AX79" s="427"/>
      <c r="AY79" s="427"/>
      <c r="AZ79" s="427"/>
      <c r="BA79" s="427"/>
      <c r="BB79" s="427"/>
      <c r="BC79" s="427"/>
      <c r="BD79" s="427"/>
      <c r="BE79" s="427"/>
      <c r="BF79" s="427"/>
      <c r="BG79" s="427"/>
      <c r="BH79" s="427"/>
      <c r="BI79" s="427"/>
      <c r="BJ79" s="427"/>
      <c r="BK79" s="427"/>
      <c r="BL79" s="427"/>
      <c r="BM79" s="427"/>
      <c r="BN79" s="427"/>
      <c r="BO79" s="427"/>
      <c r="BP79" s="427"/>
      <c r="BQ79" s="427"/>
      <c r="BR79" s="427"/>
      <c r="BS79" s="427"/>
      <c r="BT79" s="427"/>
      <c r="BU79" s="427"/>
      <c r="BV79" s="427"/>
      <c r="BW79" s="427"/>
      <c r="BX79" s="427"/>
      <c r="BY79" s="427"/>
      <c r="BZ79" s="427"/>
      <c r="CA79" s="427"/>
      <c r="CB79" s="427"/>
      <c r="CC79" s="427"/>
      <c r="CD79" s="427"/>
      <c r="CE79" s="427"/>
      <c r="CF79" s="427"/>
      <c r="CG79" s="427"/>
      <c r="CH79" s="427"/>
      <c r="CI79" s="427"/>
      <c r="CJ79" s="427"/>
      <c r="CK79" s="427"/>
      <c r="CL79" s="427"/>
      <c r="CM79" s="427"/>
    </row>
    <row r="80">
      <c r="AD80" s="440"/>
      <c r="AL80" s="427"/>
      <c r="AM80" s="427"/>
      <c r="AN80" s="427"/>
      <c r="AO80" s="427"/>
      <c r="AP80" s="427"/>
      <c r="AQ80" s="427"/>
      <c r="AR80" s="427"/>
      <c r="AS80" s="427"/>
      <c r="AT80" s="427"/>
      <c r="AU80" s="427"/>
      <c r="AV80" s="427"/>
      <c r="AW80" s="427"/>
      <c r="AX80" s="427"/>
      <c r="AY80" s="427"/>
      <c r="AZ80" s="427"/>
      <c r="BA80" s="427"/>
      <c r="BB80" s="427"/>
      <c r="BC80" s="427"/>
      <c r="BD80" s="427"/>
      <c r="BE80" s="427"/>
      <c r="BF80" s="427"/>
      <c r="BG80" s="427"/>
      <c r="BH80" s="427"/>
      <c r="BI80" s="427"/>
      <c r="BJ80" s="427"/>
      <c r="BK80" s="427"/>
      <c r="BL80" s="427"/>
      <c r="BM80" s="427"/>
      <c r="BN80" s="427"/>
      <c r="BO80" s="427"/>
      <c r="BP80" s="427"/>
      <c r="BQ80" s="427"/>
      <c r="BR80" s="427"/>
      <c r="BS80" s="427"/>
      <c r="BT80" s="427"/>
      <c r="BU80" s="427"/>
      <c r="BV80" s="427"/>
      <c r="BW80" s="427"/>
      <c r="BX80" s="427"/>
      <c r="BY80" s="427"/>
      <c r="BZ80" s="427"/>
      <c r="CA80" s="427"/>
      <c r="CB80" s="427"/>
      <c r="CC80" s="427"/>
      <c r="CD80" s="427"/>
      <c r="CE80" s="427"/>
      <c r="CF80" s="427"/>
      <c r="CG80" s="427"/>
      <c r="CH80" s="427"/>
      <c r="CI80" s="427"/>
      <c r="CJ80" s="427"/>
      <c r="CK80" s="427"/>
      <c r="CL80" s="427"/>
      <c r="CM80" s="427"/>
    </row>
    <row r="81">
      <c r="AD81" s="440"/>
      <c r="AL81" s="427"/>
      <c r="AM81" s="427"/>
      <c r="AN81" s="427"/>
      <c r="AO81" s="427"/>
      <c r="AP81" s="427"/>
      <c r="AQ81" s="427"/>
      <c r="AR81" s="427"/>
      <c r="AS81" s="427"/>
      <c r="AT81" s="427"/>
      <c r="AU81" s="427"/>
      <c r="AV81" s="427"/>
      <c r="AW81" s="427"/>
      <c r="AX81" s="427"/>
      <c r="AY81" s="427"/>
      <c r="AZ81" s="427"/>
      <c r="BA81" s="427"/>
      <c r="BB81" s="427"/>
      <c r="BC81" s="427"/>
      <c r="BD81" s="427"/>
      <c r="BE81" s="427"/>
      <c r="BF81" s="427"/>
      <c r="BG81" s="427"/>
      <c r="BH81" s="427"/>
      <c r="BI81" s="427"/>
      <c r="BJ81" s="427"/>
      <c r="BK81" s="427"/>
      <c r="BL81" s="427"/>
      <c r="BM81" s="427"/>
      <c r="BN81" s="427"/>
      <c r="BO81" s="427"/>
      <c r="BP81" s="427"/>
      <c r="BQ81" s="427"/>
      <c r="BR81" s="427"/>
      <c r="BS81" s="427"/>
      <c r="BT81" s="427"/>
      <c r="BU81" s="427"/>
      <c r="BV81" s="427"/>
      <c r="BW81" s="427"/>
      <c r="BX81" s="427"/>
      <c r="BY81" s="427"/>
      <c r="BZ81" s="427"/>
      <c r="CA81" s="427"/>
      <c r="CB81" s="427"/>
      <c r="CC81" s="427"/>
      <c r="CD81" s="427"/>
      <c r="CE81" s="427"/>
      <c r="CF81" s="427"/>
      <c r="CG81" s="427"/>
      <c r="CH81" s="427"/>
      <c r="CI81" s="427"/>
      <c r="CJ81" s="427"/>
      <c r="CK81" s="427"/>
      <c r="CL81" s="427"/>
      <c r="CM81" s="427"/>
    </row>
    <row r="82">
      <c r="AD82" s="440"/>
      <c r="AL82" s="427"/>
      <c r="AM82" s="427"/>
      <c r="AN82" s="427"/>
      <c r="AO82" s="427"/>
      <c r="AP82" s="427"/>
      <c r="AQ82" s="427"/>
      <c r="AR82" s="427"/>
      <c r="AS82" s="427"/>
      <c r="AT82" s="427"/>
      <c r="AU82" s="427"/>
      <c r="AV82" s="427"/>
      <c r="AW82" s="427"/>
      <c r="AX82" s="427"/>
      <c r="AY82" s="427"/>
      <c r="AZ82" s="427"/>
      <c r="BA82" s="427"/>
      <c r="BB82" s="427"/>
      <c r="BC82" s="427"/>
      <c r="BD82" s="427"/>
      <c r="BE82" s="427"/>
      <c r="BF82" s="427"/>
      <c r="BG82" s="427"/>
      <c r="BH82" s="427"/>
      <c r="BI82" s="427"/>
      <c r="BJ82" s="427"/>
      <c r="BK82" s="427"/>
      <c r="BL82" s="427"/>
      <c r="BM82" s="427"/>
      <c r="BN82" s="427"/>
      <c r="BO82" s="427"/>
      <c r="BP82" s="427"/>
      <c r="BQ82" s="427"/>
      <c r="BR82" s="427"/>
      <c r="BS82" s="427"/>
      <c r="BT82" s="427"/>
      <c r="BU82" s="427"/>
      <c r="BV82" s="427"/>
      <c r="BW82" s="427"/>
      <c r="BX82" s="427"/>
      <c r="BY82" s="427"/>
      <c r="BZ82" s="427"/>
      <c r="CA82" s="427"/>
      <c r="CB82" s="427"/>
      <c r="CC82" s="427"/>
      <c r="CD82" s="427"/>
      <c r="CE82" s="427"/>
      <c r="CF82" s="427"/>
      <c r="CG82" s="427"/>
      <c r="CH82" s="427"/>
      <c r="CI82" s="427"/>
      <c r="CJ82" s="427"/>
      <c r="CK82" s="427"/>
      <c r="CL82" s="427"/>
      <c r="CM82" s="427"/>
    </row>
    <row r="83">
      <c r="AD83" s="440"/>
      <c r="AL83" s="427"/>
      <c r="AM83" s="427"/>
      <c r="AN83" s="427"/>
      <c r="AO83" s="427"/>
      <c r="AP83" s="427"/>
      <c r="AQ83" s="427"/>
      <c r="AR83" s="427"/>
      <c r="AS83" s="427"/>
      <c r="AT83" s="427"/>
      <c r="AU83" s="427"/>
      <c r="AV83" s="427"/>
      <c r="AW83" s="427"/>
      <c r="AX83" s="427"/>
      <c r="AY83" s="427"/>
      <c r="AZ83" s="427"/>
      <c r="BA83" s="427"/>
      <c r="BB83" s="427"/>
      <c r="BC83" s="427"/>
      <c r="BD83" s="427"/>
      <c r="BE83" s="427"/>
      <c r="BF83" s="427"/>
      <c r="BG83" s="427"/>
      <c r="BH83" s="427"/>
      <c r="BI83" s="427"/>
      <c r="BJ83" s="427"/>
      <c r="BK83" s="427"/>
      <c r="BL83" s="427"/>
      <c r="BM83" s="427"/>
      <c r="BN83" s="427"/>
      <c r="BO83" s="427"/>
      <c r="BP83" s="427"/>
      <c r="BQ83" s="427"/>
      <c r="BR83" s="427"/>
      <c r="BS83" s="427"/>
      <c r="BT83" s="427"/>
      <c r="BU83" s="427"/>
      <c r="BV83" s="427"/>
      <c r="BW83" s="427"/>
      <c r="BX83" s="427"/>
      <c r="BY83" s="427"/>
      <c r="BZ83" s="427"/>
      <c r="CA83" s="427"/>
      <c r="CB83" s="427"/>
      <c r="CC83" s="427"/>
      <c r="CD83" s="427"/>
      <c r="CE83" s="427"/>
      <c r="CF83" s="427"/>
      <c r="CG83" s="427"/>
      <c r="CH83" s="427"/>
      <c r="CI83" s="427"/>
      <c r="CJ83" s="427"/>
      <c r="CK83" s="427"/>
      <c r="CL83" s="427"/>
      <c r="CM83" s="427"/>
    </row>
    <row r="84">
      <c r="AD84" s="440"/>
      <c r="AL84" s="427"/>
      <c r="AM84" s="427"/>
      <c r="AN84" s="427"/>
      <c r="AO84" s="427"/>
      <c r="AP84" s="427"/>
      <c r="AQ84" s="427"/>
      <c r="AR84" s="427"/>
      <c r="AS84" s="427"/>
      <c r="AT84" s="427"/>
      <c r="AU84" s="427"/>
      <c r="AV84" s="427"/>
      <c r="AW84" s="427"/>
      <c r="AX84" s="427"/>
      <c r="AY84" s="427"/>
      <c r="AZ84" s="427"/>
      <c r="BA84" s="427"/>
      <c r="BB84" s="427"/>
      <c r="BC84" s="427"/>
      <c r="BD84" s="427"/>
      <c r="BE84" s="427"/>
      <c r="BF84" s="427"/>
      <c r="BG84" s="427"/>
      <c r="BH84" s="427"/>
      <c r="BI84" s="427"/>
      <c r="BJ84" s="427"/>
      <c r="BK84" s="427"/>
      <c r="BL84" s="427"/>
      <c r="BM84" s="427"/>
      <c r="BN84" s="427"/>
      <c r="BO84" s="427"/>
      <c r="BP84" s="427"/>
      <c r="BQ84" s="427"/>
      <c r="BR84" s="427"/>
      <c r="BS84" s="427"/>
      <c r="BT84" s="427"/>
      <c r="BU84" s="427"/>
      <c r="BV84" s="427"/>
      <c r="BW84" s="427"/>
      <c r="BX84" s="427"/>
      <c r="BY84" s="427"/>
      <c r="BZ84" s="427"/>
      <c r="CA84" s="427"/>
      <c r="CB84" s="427"/>
      <c r="CC84" s="427"/>
      <c r="CD84" s="427"/>
      <c r="CE84" s="427"/>
      <c r="CF84" s="427"/>
      <c r="CG84" s="427"/>
      <c r="CH84" s="427"/>
      <c r="CI84" s="427"/>
      <c r="CJ84" s="427"/>
      <c r="CK84" s="427"/>
      <c r="CL84" s="427"/>
      <c r="CM84" s="427"/>
    </row>
    <row r="85">
      <c r="AD85" s="440"/>
      <c r="AL85" s="427"/>
      <c r="AM85" s="427"/>
      <c r="AN85" s="427"/>
      <c r="AO85" s="427"/>
      <c r="AP85" s="427"/>
      <c r="AQ85" s="427"/>
      <c r="AR85" s="427"/>
      <c r="AS85" s="427"/>
      <c r="AT85" s="427"/>
      <c r="AU85" s="427"/>
      <c r="AV85" s="427"/>
      <c r="AW85" s="427"/>
      <c r="AX85" s="427"/>
      <c r="AY85" s="427"/>
      <c r="AZ85" s="427"/>
      <c r="BA85" s="427"/>
      <c r="BB85" s="427"/>
      <c r="BC85" s="427"/>
      <c r="BD85" s="427"/>
      <c r="BE85" s="427"/>
      <c r="BF85" s="427"/>
      <c r="BG85" s="427"/>
      <c r="BH85" s="427"/>
      <c r="BI85" s="427"/>
      <c r="BJ85" s="427"/>
      <c r="BK85" s="427"/>
      <c r="BL85" s="427"/>
      <c r="BM85" s="427"/>
      <c r="BN85" s="427"/>
      <c r="BO85" s="427"/>
      <c r="BP85" s="427"/>
      <c r="BQ85" s="427"/>
      <c r="BR85" s="427"/>
      <c r="BS85" s="427"/>
      <c r="BT85" s="427"/>
      <c r="BU85" s="427"/>
      <c r="BV85" s="427"/>
      <c r="BW85" s="427"/>
      <c r="BX85" s="427"/>
      <c r="BY85" s="427"/>
      <c r="BZ85" s="427"/>
      <c r="CA85" s="427"/>
      <c r="CB85" s="427"/>
      <c r="CC85" s="427"/>
      <c r="CD85" s="427"/>
      <c r="CE85" s="427"/>
      <c r="CF85" s="427"/>
      <c r="CG85" s="427"/>
      <c r="CH85" s="427"/>
      <c r="CI85" s="427"/>
      <c r="CJ85" s="427"/>
      <c r="CK85" s="427"/>
      <c r="CL85" s="427"/>
      <c r="CM85" s="427"/>
    </row>
    <row r="86">
      <c r="AD86" s="440"/>
      <c r="AL86" s="427"/>
      <c r="AM86" s="427"/>
      <c r="AN86" s="427"/>
      <c r="AO86" s="427"/>
      <c r="AP86" s="427"/>
      <c r="AQ86" s="427"/>
      <c r="AR86" s="427"/>
      <c r="AS86" s="427"/>
      <c r="AT86" s="427"/>
      <c r="AU86" s="427"/>
      <c r="AV86" s="427"/>
      <c r="AW86" s="427"/>
      <c r="AX86" s="427"/>
      <c r="AY86" s="427"/>
      <c r="AZ86" s="427"/>
      <c r="BA86" s="427"/>
      <c r="BB86" s="427"/>
      <c r="BC86" s="427"/>
      <c r="BD86" s="427"/>
      <c r="BE86" s="427"/>
      <c r="BF86" s="427"/>
      <c r="BG86" s="427"/>
      <c r="BH86" s="427"/>
      <c r="BI86" s="427"/>
      <c r="BJ86" s="427"/>
      <c r="BK86" s="427"/>
      <c r="BL86" s="427"/>
      <c r="BM86" s="427"/>
      <c r="BN86" s="427"/>
      <c r="BO86" s="427"/>
      <c r="BP86" s="427"/>
      <c r="BQ86" s="427"/>
      <c r="BR86" s="427"/>
      <c r="BS86" s="427"/>
      <c r="BT86" s="427"/>
      <c r="BU86" s="427"/>
      <c r="BV86" s="427"/>
      <c r="BW86" s="427"/>
      <c r="BX86" s="427"/>
      <c r="BY86" s="427"/>
      <c r="BZ86" s="427"/>
      <c r="CA86" s="427"/>
      <c r="CB86" s="427"/>
      <c r="CC86" s="427"/>
      <c r="CD86" s="427"/>
      <c r="CE86" s="427"/>
      <c r="CF86" s="427"/>
      <c r="CG86" s="427"/>
      <c r="CH86" s="427"/>
      <c r="CI86" s="427"/>
      <c r="CJ86" s="427"/>
      <c r="CK86" s="427"/>
      <c r="CL86" s="427"/>
      <c r="CM86" s="427"/>
    </row>
    <row r="87">
      <c r="AD87" s="440"/>
      <c r="AL87" s="427"/>
      <c r="AM87" s="427"/>
      <c r="AN87" s="427"/>
      <c r="AO87" s="427"/>
      <c r="AP87" s="427"/>
      <c r="AQ87" s="427"/>
      <c r="AR87" s="427"/>
      <c r="AS87" s="427"/>
      <c r="AT87" s="427"/>
      <c r="AU87" s="427"/>
      <c r="AV87" s="427"/>
      <c r="AW87" s="427"/>
      <c r="AX87" s="427"/>
      <c r="AY87" s="427"/>
      <c r="AZ87" s="427"/>
      <c r="BA87" s="427"/>
      <c r="BB87" s="427"/>
      <c r="BC87" s="427"/>
      <c r="BD87" s="427"/>
      <c r="BE87" s="427"/>
      <c r="BF87" s="427"/>
      <c r="BG87" s="427"/>
      <c r="BH87" s="427"/>
      <c r="BI87" s="427"/>
      <c r="BJ87" s="427"/>
      <c r="BK87" s="427"/>
      <c r="BL87" s="427"/>
      <c r="BM87" s="427"/>
      <c r="BN87" s="427"/>
      <c r="BO87" s="427"/>
      <c r="BP87" s="427"/>
      <c r="BQ87" s="427"/>
      <c r="BR87" s="427"/>
      <c r="BS87" s="427"/>
      <c r="BT87" s="427"/>
      <c r="BU87" s="427"/>
      <c r="BV87" s="427"/>
      <c r="BW87" s="427"/>
      <c r="BX87" s="427"/>
      <c r="BY87" s="427"/>
      <c r="BZ87" s="427"/>
      <c r="CA87" s="427"/>
      <c r="CB87" s="427"/>
      <c r="CC87" s="427"/>
      <c r="CD87" s="427"/>
      <c r="CE87" s="427"/>
      <c r="CF87" s="427"/>
      <c r="CG87" s="427"/>
      <c r="CH87" s="427"/>
      <c r="CI87" s="427"/>
      <c r="CJ87" s="427"/>
      <c r="CK87" s="427"/>
      <c r="CL87" s="427"/>
      <c r="CM87" s="427"/>
    </row>
    <row r="88">
      <c r="AD88" s="440"/>
      <c r="AL88" s="427"/>
      <c r="AM88" s="427"/>
      <c r="AN88" s="427"/>
      <c r="AO88" s="427"/>
      <c r="AP88" s="427"/>
      <c r="AQ88" s="427"/>
      <c r="AR88" s="427"/>
      <c r="AS88" s="427"/>
      <c r="AT88" s="427"/>
      <c r="AU88" s="427"/>
      <c r="AV88" s="427"/>
      <c r="AW88" s="427"/>
      <c r="AX88" s="427"/>
      <c r="AY88" s="427"/>
      <c r="AZ88" s="427"/>
      <c r="BA88" s="427"/>
      <c r="BB88" s="427"/>
      <c r="BC88" s="427"/>
      <c r="BD88" s="427"/>
      <c r="BE88" s="427"/>
      <c r="BF88" s="427"/>
      <c r="BG88" s="427"/>
      <c r="BH88" s="427"/>
      <c r="BI88" s="427"/>
      <c r="BJ88" s="427"/>
      <c r="BK88" s="427"/>
      <c r="BL88" s="427"/>
      <c r="BM88" s="427"/>
      <c r="BN88" s="427"/>
      <c r="BO88" s="427"/>
      <c r="BP88" s="427"/>
      <c r="BQ88" s="427"/>
      <c r="BR88" s="427"/>
      <c r="BS88" s="427"/>
      <c r="BT88" s="427"/>
      <c r="BU88" s="427"/>
      <c r="BV88" s="427"/>
      <c r="BW88" s="427"/>
      <c r="BX88" s="427"/>
      <c r="BY88" s="427"/>
      <c r="BZ88" s="427"/>
      <c r="CA88" s="427"/>
      <c r="CB88" s="427"/>
      <c r="CC88" s="427"/>
      <c r="CD88" s="427"/>
      <c r="CE88" s="427"/>
      <c r="CF88" s="427"/>
      <c r="CG88" s="427"/>
      <c r="CH88" s="427"/>
      <c r="CI88" s="427"/>
      <c r="CJ88" s="427"/>
      <c r="CK88" s="427"/>
      <c r="CL88" s="427"/>
      <c r="CM88" s="427"/>
    </row>
    <row r="89">
      <c r="AD89" s="440"/>
      <c r="AL89" s="427"/>
      <c r="AM89" s="427"/>
      <c r="AN89" s="427"/>
      <c r="AO89" s="427"/>
      <c r="AP89" s="427"/>
      <c r="AQ89" s="427"/>
      <c r="AR89" s="427"/>
      <c r="AS89" s="427"/>
      <c r="AT89" s="427"/>
      <c r="AU89" s="427"/>
      <c r="AV89" s="427"/>
      <c r="AW89" s="427"/>
      <c r="AX89" s="427"/>
      <c r="AY89" s="427"/>
      <c r="AZ89" s="427"/>
      <c r="BA89" s="427"/>
      <c r="BB89" s="427"/>
      <c r="BC89" s="427"/>
      <c r="BD89" s="427"/>
      <c r="BE89" s="427"/>
      <c r="BF89" s="427"/>
      <c r="BG89" s="427"/>
      <c r="BH89" s="427"/>
      <c r="BI89" s="427"/>
      <c r="BJ89" s="427"/>
      <c r="BK89" s="427"/>
      <c r="BL89" s="427"/>
      <c r="BM89" s="427"/>
      <c r="BN89" s="427"/>
      <c r="BO89" s="427"/>
      <c r="BP89" s="427"/>
      <c r="BQ89" s="427"/>
      <c r="BR89" s="427"/>
      <c r="BS89" s="427"/>
      <c r="BT89" s="427"/>
      <c r="BU89" s="427"/>
      <c r="BV89" s="427"/>
      <c r="BW89" s="427"/>
      <c r="BX89" s="427"/>
      <c r="BY89" s="427"/>
      <c r="BZ89" s="427"/>
      <c r="CA89" s="427"/>
      <c r="CB89" s="427"/>
      <c r="CC89" s="427"/>
      <c r="CD89" s="427"/>
      <c r="CE89" s="427"/>
      <c r="CF89" s="427"/>
      <c r="CG89" s="427"/>
      <c r="CH89" s="427"/>
      <c r="CI89" s="427"/>
      <c r="CJ89" s="427"/>
      <c r="CK89" s="427"/>
      <c r="CL89" s="427"/>
      <c r="CM89" s="427"/>
    </row>
    <row r="90">
      <c r="AD90" s="440"/>
      <c r="AL90" s="427"/>
      <c r="AM90" s="427"/>
      <c r="AN90" s="427"/>
      <c r="AO90" s="427"/>
      <c r="AP90" s="427"/>
      <c r="AQ90" s="427"/>
      <c r="AR90" s="427"/>
      <c r="AS90" s="427"/>
      <c r="AT90" s="427"/>
      <c r="AU90" s="427"/>
      <c r="AV90" s="427"/>
      <c r="AW90" s="427"/>
      <c r="AX90" s="427"/>
      <c r="AY90" s="427"/>
      <c r="AZ90" s="427"/>
      <c r="BA90" s="427"/>
      <c r="BB90" s="427"/>
      <c r="BC90" s="427"/>
      <c r="BD90" s="427"/>
      <c r="BE90" s="427"/>
      <c r="BF90" s="427"/>
      <c r="BG90" s="427"/>
      <c r="BH90" s="427"/>
      <c r="BI90" s="427"/>
      <c r="BJ90" s="427"/>
      <c r="BK90" s="427"/>
      <c r="BL90" s="427"/>
      <c r="BM90" s="427"/>
      <c r="BN90" s="427"/>
      <c r="BO90" s="427"/>
      <c r="BP90" s="427"/>
      <c r="BQ90" s="427"/>
      <c r="BR90" s="427"/>
      <c r="BS90" s="427"/>
      <c r="BT90" s="427"/>
      <c r="BU90" s="427"/>
      <c r="BV90" s="427"/>
      <c r="BW90" s="427"/>
      <c r="BX90" s="427"/>
      <c r="BY90" s="427"/>
      <c r="BZ90" s="427"/>
      <c r="CA90" s="427"/>
      <c r="CB90" s="427"/>
      <c r="CC90" s="427"/>
      <c r="CD90" s="427"/>
      <c r="CE90" s="427"/>
      <c r="CF90" s="427"/>
      <c r="CG90" s="427"/>
      <c r="CH90" s="427"/>
      <c r="CI90" s="427"/>
      <c r="CJ90" s="427"/>
      <c r="CK90" s="427"/>
      <c r="CL90" s="427"/>
      <c r="CM90" s="427"/>
    </row>
    <row r="91">
      <c r="AD91" s="440"/>
      <c r="AL91" s="427"/>
      <c r="AM91" s="427"/>
      <c r="AN91" s="427"/>
      <c r="AO91" s="427"/>
      <c r="AP91" s="427"/>
      <c r="AQ91" s="427"/>
      <c r="AR91" s="427"/>
      <c r="AS91" s="427"/>
      <c r="AT91" s="427"/>
      <c r="AU91" s="427"/>
      <c r="AV91" s="427"/>
      <c r="AW91" s="427"/>
      <c r="AX91" s="427"/>
      <c r="AY91" s="427"/>
      <c r="AZ91" s="427"/>
      <c r="BA91" s="427"/>
      <c r="BB91" s="427"/>
      <c r="BC91" s="427"/>
      <c r="BD91" s="427"/>
      <c r="BE91" s="427"/>
      <c r="BF91" s="427"/>
      <c r="BG91" s="427"/>
      <c r="BH91" s="427"/>
      <c r="BI91" s="427"/>
      <c r="BJ91" s="427"/>
      <c r="BK91" s="427"/>
      <c r="BL91" s="427"/>
      <c r="BM91" s="427"/>
      <c r="BN91" s="427"/>
      <c r="BO91" s="427"/>
      <c r="BP91" s="427"/>
      <c r="BQ91" s="427"/>
      <c r="BR91" s="427"/>
      <c r="BS91" s="427"/>
      <c r="BT91" s="427"/>
      <c r="BU91" s="427"/>
      <c r="BV91" s="427"/>
      <c r="BW91" s="427"/>
      <c r="BX91" s="427"/>
      <c r="BY91" s="427"/>
      <c r="BZ91" s="427"/>
      <c r="CA91" s="427"/>
      <c r="CB91" s="427"/>
      <c r="CC91" s="427"/>
      <c r="CD91" s="427"/>
      <c r="CE91" s="427"/>
      <c r="CF91" s="427"/>
      <c r="CG91" s="427"/>
      <c r="CH91" s="427"/>
      <c r="CI91" s="427"/>
      <c r="CJ91" s="427"/>
      <c r="CK91" s="427"/>
      <c r="CL91" s="427"/>
      <c r="CM91" s="427"/>
    </row>
    <row r="92">
      <c r="AD92" s="440"/>
      <c r="AL92" s="427"/>
      <c r="AM92" s="427"/>
      <c r="AN92" s="427"/>
      <c r="AO92" s="427"/>
      <c r="AP92" s="427"/>
      <c r="AQ92" s="427"/>
      <c r="AR92" s="427"/>
      <c r="AS92" s="427"/>
      <c r="AT92" s="427"/>
      <c r="AU92" s="427"/>
      <c r="AV92" s="427"/>
      <c r="AW92" s="427"/>
      <c r="AX92" s="427"/>
      <c r="AY92" s="427"/>
      <c r="AZ92" s="427"/>
      <c r="BA92" s="427"/>
      <c r="BB92" s="427"/>
      <c r="BC92" s="427"/>
      <c r="BD92" s="427"/>
      <c r="BE92" s="427"/>
      <c r="BF92" s="427"/>
      <c r="BG92" s="427"/>
      <c r="BH92" s="427"/>
      <c r="BI92" s="427"/>
      <c r="BJ92" s="427"/>
      <c r="BK92" s="427"/>
      <c r="BL92" s="427"/>
      <c r="BM92" s="427"/>
      <c r="BN92" s="427"/>
      <c r="BO92" s="427"/>
      <c r="BP92" s="427"/>
      <c r="BQ92" s="427"/>
      <c r="BR92" s="427"/>
      <c r="BS92" s="427"/>
      <c r="BT92" s="427"/>
      <c r="BU92" s="427"/>
      <c r="BV92" s="427"/>
      <c r="BW92" s="427"/>
      <c r="BX92" s="427"/>
      <c r="BY92" s="427"/>
      <c r="BZ92" s="427"/>
      <c r="CA92" s="427"/>
      <c r="CB92" s="427"/>
      <c r="CC92" s="427"/>
      <c r="CD92" s="427"/>
      <c r="CE92" s="427"/>
      <c r="CF92" s="427"/>
      <c r="CG92" s="427"/>
      <c r="CH92" s="427"/>
      <c r="CI92" s="427"/>
      <c r="CJ92" s="427"/>
      <c r="CK92" s="427"/>
      <c r="CL92" s="427"/>
      <c r="CM92" s="427"/>
    </row>
    <row r="93">
      <c r="AD93" s="440"/>
      <c r="AL93" s="427"/>
      <c r="AM93" s="427"/>
      <c r="AN93" s="427"/>
      <c r="AO93" s="427"/>
      <c r="AP93" s="427"/>
      <c r="AQ93" s="427"/>
      <c r="AR93" s="427"/>
      <c r="AS93" s="427"/>
      <c r="AT93" s="427"/>
      <c r="AU93" s="427"/>
      <c r="AV93" s="427"/>
      <c r="AW93" s="427"/>
      <c r="AX93" s="427"/>
      <c r="AY93" s="427"/>
      <c r="AZ93" s="427"/>
      <c r="BA93" s="427"/>
      <c r="BB93" s="427"/>
      <c r="BC93" s="427"/>
      <c r="BD93" s="427"/>
      <c r="BE93" s="427"/>
      <c r="BF93" s="427"/>
      <c r="BG93" s="427"/>
      <c r="BH93" s="427"/>
      <c r="BI93" s="427"/>
      <c r="BJ93" s="427"/>
      <c r="BK93" s="427"/>
      <c r="BL93" s="427"/>
      <c r="BM93" s="427"/>
      <c r="BN93" s="427"/>
      <c r="BO93" s="427"/>
      <c r="BP93" s="427"/>
      <c r="BQ93" s="427"/>
      <c r="BR93" s="427"/>
      <c r="BS93" s="427"/>
      <c r="BT93" s="427"/>
      <c r="BU93" s="427"/>
      <c r="BV93" s="427"/>
      <c r="BW93" s="427"/>
      <c r="BX93" s="427"/>
      <c r="BY93" s="427"/>
      <c r="BZ93" s="427"/>
      <c r="CA93" s="427"/>
      <c r="CB93" s="427"/>
      <c r="CC93" s="427"/>
      <c r="CD93" s="427"/>
      <c r="CE93" s="427"/>
      <c r="CF93" s="427"/>
      <c r="CG93" s="427"/>
      <c r="CH93" s="427"/>
      <c r="CI93" s="427"/>
      <c r="CJ93" s="427"/>
      <c r="CK93" s="427"/>
      <c r="CL93" s="427"/>
      <c r="CM93" s="427"/>
    </row>
    <row r="94">
      <c r="AD94" s="440"/>
      <c r="AL94" s="427"/>
      <c r="AM94" s="427"/>
      <c r="AN94" s="427"/>
      <c r="AO94" s="427"/>
      <c r="AP94" s="427"/>
      <c r="AQ94" s="427"/>
      <c r="AR94" s="427"/>
      <c r="AS94" s="427"/>
      <c r="AT94" s="427"/>
      <c r="AU94" s="427"/>
      <c r="AV94" s="427"/>
      <c r="AW94" s="427"/>
      <c r="AX94" s="427"/>
      <c r="AY94" s="427"/>
      <c r="AZ94" s="427"/>
      <c r="BA94" s="427"/>
      <c r="BB94" s="427"/>
      <c r="BC94" s="427"/>
      <c r="BD94" s="427"/>
      <c r="BE94" s="427"/>
      <c r="BF94" s="427"/>
      <c r="BG94" s="427"/>
      <c r="BH94" s="427"/>
      <c r="BI94" s="427"/>
      <c r="BJ94" s="427"/>
      <c r="BK94" s="427"/>
      <c r="BL94" s="427"/>
      <c r="BM94" s="427"/>
      <c r="BN94" s="427"/>
      <c r="BO94" s="427"/>
      <c r="BP94" s="427"/>
      <c r="BQ94" s="427"/>
      <c r="BR94" s="427"/>
      <c r="BS94" s="427"/>
      <c r="BT94" s="427"/>
      <c r="BU94" s="427"/>
      <c r="BV94" s="427"/>
      <c r="BW94" s="427"/>
      <c r="BX94" s="427"/>
      <c r="BY94" s="427"/>
      <c r="BZ94" s="427"/>
      <c r="CA94" s="427"/>
      <c r="CB94" s="427"/>
      <c r="CC94" s="427"/>
      <c r="CD94" s="427"/>
      <c r="CE94" s="427"/>
      <c r="CF94" s="427"/>
      <c r="CG94" s="427"/>
      <c r="CH94" s="427"/>
      <c r="CI94" s="427"/>
      <c r="CJ94" s="427"/>
      <c r="CK94" s="427"/>
      <c r="CL94" s="427"/>
      <c r="CM94" s="427"/>
    </row>
    <row r="95">
      <c r="AD95" s="440"/>
      <c r="AL95" s="427"/>
      <c r="AM95" s="427"/>
      <c r="AN95" s="427"/>
      <c r="AO95" s="427"/>
      <c r="AP95" s="427"/>
      <c r="AQ95" s="427"/>
      <c r="AR95" s="427"/>
      <c r="AS95" s="427"/>
      <c r="AT95" s="427"/>
      <c r="AU95" s="427"/>
      <c r="AV95" s="427"/>
      <c r="AW95" s="427"/>
      <c r="AX95" s="427"/>
      <c r="AY95" s="427"/>
      <c r="AZ95" s="427"/>
      <c r="BA95" s="427"/>
      <c r="BB95" s="427"/>
      <c r="BC95" s="427"/>
      <c r="BD95" s="427"/>
      <c r="BE95" s="427"/>
      <c r="BF95" s="427"/>
      <c r="BG95" s="427"/>
      <c r="BH95" s="427"/>
      <c r="BI95" s="427"/>
      <c r="BJ95" s="427"/>
      <c r="BK95" s="427"/>
      <c r="BL95" s="427"/>
      <c r="BM95" s="427"/>
      <c r="BN95" s="427"/>
      <c r="BO95" s="427"/>
      <c r="BP95" s="427"/>
      <c r="BQ95" s="427"/>
      <c r="BR95" s="427"/>
      <c r="BS95" s="427"/>
      <c r="BT95" s="427"/>
      <c r="BU95" s="427"/>
      <c r="BV95" s="427"/>
      <c r="BW95" s="427"/>
      <c r="BX95" s="427"/>
      <c r="BY95" s="427"/>
      <c r="BZ95" s="427"/>
      <c r="CA95" s="427"/>
      <c r="CB95" s="427"/>
      <c r="CC95" s="427"/>
      <c r="CD95" s="427"/>
      <c r="CE95" s="427"/>
      <c r="CF95" s="427"/>
      <c r="CG95" s="427"/>
      <c r="CH95" s="427"/>
      <c r="CI95" s="427"/>
      <c r="CJ95" s="427"/>
      <c r="CK95" s="427"/>
      <c r="CL95" s="427"/>
      <c r="CM95" s="427"/>
    </row>
    <row r="96">
      <c r="AD96" s="440"/>
      <c r="AL96" s="427"/>
      <c r="AM96" s="427"/>
      <c r="AN96" s="427"/>
      <c r="AO96" s="427"/>
      <c r="AP96" s="427"/>
      <c r="AQ96" s="427"/>
      <c r="AR96" s="427"/>
      <c r="AS96" s="427"/>
      <c r="AT96" s="427"/>
      <c r="AU96" s="427"/>
      <c r="AV96" s="427"/>
      <c r="AW96" s="427"/>
      <c r="AX96" s="427"/>
      <c r="AY96" s="427"/>
      <c r="AZ96" s="427"/>
      <c r="BA96" s="427"/>
      <c r="BB96" s="427"/>
      <c r="BC96" s="427"/>
      <c r="BD96" s="427"/>
      <c r="BE96" s="427"/>
      <c r="BF96" s="427"/>
      <c r="BG96" s="427"/>
      <c r="BH96" s="427"/>
      <c r="BI96" s="427"/>
      <c r="BJ96" s="427"/>
      <c r="BK96" s="427"/>
      <c r="BL96" s="427"/>
      <c r="BM96" s="427"/>
      <c r="BN96" s="427"/>
      <c r="BO96" s="427"/>
      <c r="BP96" s="427"/>
      <c r="BQ96" s="427"/>
      <c r="BR96" s="427"/>
      <c r="BS96" s="427"/>
      <c r="BT96" s="427"/>
      <c r="BU96" s="427"/>
      <c r="BV96" s="427"/>
      <c r="BW96" s="427"/>
      <c r="BX96" s="427"/>
      <c r="BY96" s="427"/>
      <c r="BZ96" s="427"/>
      <c r="CA96" s="427"/>
      <c r="CB96" s="427"/>
      <c r="CC96" s="427"/>
      <c r="CD96" s="427"/>
      <c r="CE96" s="427"/>
      <c r="CF96" s="427"/>
      <c r="CG96" s="427"/>
      <c r="CH96" s="427"/>
      <c r="CI96" s="427"/>
      <c r="CJ96" s="427"/>
      <c r="CK96" s="427"/>
      <c r="CL96" s="427"/>
      <c r="CM96" s="427"/>
    </row>
    <row r="97">
      <c r="AD97" s="440"/>
      <c r="AL97" s="427"/>
      <c r="AM97" s="427"/>
      <c r="AN97" s="427"/>
      <c r="AO97" s="427"/>
      <c r="AP97" s="427"/>
      <c r="AQ97" s="427"/>
      <c r="AR97" s="427"/>
      <c r="AS97" s="427"/>
      <c r="AT97" s="427"/>
      <c r="AU97" s="427"/>
      <c r="AV97" s="427"/>
      <c r="AW97" s="427"/>
      <c r="AX97" s="427"/>
      <c r="AY97" s="427"/>
      <c r="AZ97" s="427"/>
      <c r="BA97" s="427"/>
      <c r="BB97" s="427"/>
      <c r="BC97" s="427"/>
      <c r="BD97" s="427"/>
      <c r="BE97" s="427"/>
      <c r="BF97" s="427"/>
      <c r="BG97" s="427"/>
      <c r="BH97" s="427"/>
      <c r="BI97" s="427"/>
      <c r="BJ97" s="427"/>
      <c r="BK97" s="427"/>
      <c r="BL97" s="427"/>
      <c r="BM97" s="427"/>
      <c r="BN97" s="427"/>
      <c r="BO97" s="427"/>
      <c r="BP97" s="427"/>
      <c r="BQ97" s="427"/>
      <c r="BR97" s="427"/>
      <c r="BS97" s="427"/>
      <c r="BT97" s="427"/>
      <c r="BU97" s="427"/>
      <c r="BV97" s="427"/>
      <c r="BW97" s="427"/>
      <c r="BX97" s="427"/>
      <c r="BY97" s="427"/>
      <c r="BZ97" s="427"/>
      <c r="CA97" s="427"/>
      <c r="CB97" s="427"/>
      <c r="CC97" s="427"/>
      <c r="CD97" s="427"/>
      <c r="CE97" s="427"/>
      <c r="CF97" s="427"/>
      <c r="CG97" s="427"/>
      <c r="CH97" s="427"/>
      <c r="CI97" s="427"/>
      <c r="CJ97" s="427"/>
      <c r="CK97" s="427"/>
      <c r="CL97" s="427"/>
      <c r="CM97" s="427"/>
    </row>
    <row r="98">
      <c r="AD98" s="440"/>
      <c r="AL98" s="427"/>
      <c r="AM98" s="427"/>
      <c r="AN98" s="427"/>
      <c r="AO98" s="427"/>
      <c r="AP98" s="427"/>
      <c r="AQ98" s="427"/>
      <c r="AR98" s="427"/>
      <c r="AS98" s="427"/>
      <c r="AT98" s="427"/>
      <c r="AU98" s="427"/>
      <c r="AV98" s="427"/>
      <c r="AW98" s="427"/>
      <c r="AX98" s="427"/>
      <c r="AY98" s="427"/>
      <c r="AZ98" s="427"/>
      <c r="BA98" s="427"/>
      <c r="BB98" s="427"/>
      <c r="BC98" s="427"/>
      <c r="BD98" s="427"/>
      <c r="BE98" s="427"/>
      <c r="BF98" s="427"/>
      <c r="BG98" s="427"/>
      <c r="BH98" s="427"/>
      <c r="BI98" s="427"/>
      <c r="BJ98" s="427"/>
      <c r="BK98" s="427"/>
      <c r="BL98" s="427"/>
      <c r="BM98" s="427"/>
      <c r="BN98" s="427"/>
      <c r="BO98" s="427"/>
      <c r="BP98" s="427"/>
      <c r="BQ98" s="427"/>
      <c r="BR98" s="427"/>
      <c r="BS98" s="427"/>
      <c r="BT98" s="427"/>
      <c r="BU98" s="427"/>
      <c r="BV98" s="427"/>
      <c r="BW98" s="427"/>
      <c r="BX98" s="427"/>
      <c r="BY98" s="427"/>
      <c r="BZ98" s="427"/>
      <c r="CA98" s="427"/>
      <c r="CB98" s="427"/>
      <c r="CC98" s="427"/>
      <c r="CD98" s="427"/>
      <c r="CE98" s="427"/>
      <c r="CF98" s="427"/>
      <c r="CG98" s="427"/>
      <c r="CH98" s="427"/>
      <c r="CI98" s="427"/>
      <c r="CJ98" s="427"/>
      <c r="CK98" s="427"/>
      <c r="CL98" s="427"/>
      <c r="CM98" s="427"/>
    </row>
    <row r="99">
      <c r="AD99" s="440"/>
      <c r="AL99" s="427"/>
      <c r="AM99" s="427"/>
      <c r="AN99" s="427"/>
      <c r="AO99" s="427"/>
      <c r="AP99" s="427"/>
      <c r="AQ99" s="427"/>
      <c r="AR99" s="427"/>
      <c r="AS99" s="427"/>
      <c r="AT99" s="427"/>
      <c r="AU99" s="427"/>
      <c r="AV99" s="427"/>
      <c r="AW99" s="427"/>
      <c r="AX99" s="427"/>
      <c r="AY99" s="427"/>
      <c r="AZ99" s="427"/>
      <c r="BA99" s="427"/>
      <c r="BB99" s="427"/>
      <c r="BC99" s="427"/>
      <c r="BD99" s="427"/>
      <c r="BE99" s="427"/>
      <c r="BF99" s="427"/>
      <c r="BG99" s="427"/>
      <c r="BH99" s="427"/>
      <c r="BI99" s="427"/>
      <c r="BJ99" s="427"/>
      <c r="BK99" s="427"/>
      <c r="BL99" s="427"/>
      <c r="BM99" s="427"/>
      <c r="BN99" s="427"/>
      <c r="BO99" s="427"/>
      <c r="BP99" s="427"/>
      <c r="BQ99" s="427"/>
      <c r="BR99" s="427"/>
      <c r="BS99" s="427"/>
      <c r="BT99" s="427"/>
      <c r="BU99" s="427"/>
      <c r="BV99" s="427"/>
      <c r="BW99" s="427"/>
      <c r="BX99" s="427"/>
      <c r="BY99" s="427"/>
      <c r="BZ99" s="427"/>
      <c r="CA99" s="427"/>
      <c r="CB99" s="427"/>
      <c r="CC99" s="427"/>
      <c r="CD99" s="427"/>
      <c r="CE99" s="427"/>
      <c r="CF99" s="427"/>
      <c r="CG99" s="427"/>
      <c r="CH99" s="427"/>
      <c r="CI99" s="427"/>
      <c r="CJ99" s="427"/>
      <c r="CK99" s="427"/>
      <c r="CL99" s="427"/>
      <c r="CM99" s="427"/>
    </row>
    <row r="100">
      <c r="AD100" s="440"/>
      <c r="AL100" s="427"/>
      <c r="AM100" s="427"/>
      <c r="AN100" s="427"/>
      <c r="AO100" s="427"/>
      <c r="AP100" s="427"/>
      <c r="AQ100" s="427"/>
      <c r="AR100" s="427"/>
      <c r="AS100" s="427"/>
      <c r="AT100" s="427"/>
      <c r="AU100" s="427"/>
      <c r="AV100" s="427"/>
      <c r="AW100" s="427"/>
      <c r="AX100" s="427"/>
      <c r="AY100" s="427"/>
      <c r="AZ100" s="427"/>
      <c r="BA100" s="427"/>
      <c r="BB100" s="427"/>
      <c r="BC100" s="427"/>
      <c r="BD100" s="427"/>
      <c r="BE100" s="427"/>
      <c r="BF100" s="427"/>
      <c r="BG100" s="427"/>
      <c r="BH100" s="427"/>
      <c r="BI100" s="427"/>
      <c r="BJ100" s="427"/>
      <c r="BK100" s="427"/>
      <c r="BL100" s="427"/>
      <c r="BM100" s="427"/>
      <c r="BN100" s="427"/>
      <c r="BO100" s="427"/>
      <c r="BP100" s="427"/>
      <c r="BQ100" s="427"/>
      <c r="BR100" s="427"/>
      <c r="BS100" s="427"/>
      <c r="BT100" s="427"/>
      <c r="BU100" s="427"/>
      <c r="BV100" s="427"/>
      <c r="BW100" s="427"/>
      <c r="BX100" s="427"/>
      <c r="BY100" s="427"/>
      <c r="BZ100" s="427"/>
      <c r="CA100" s="427"/>
      <c r="CB100" s="427"/>
      <c r="CC100" s="427"/>
      <c r="CD100" s="427"/>
      <c r="CE100" s="427"/>
      <c r="CF100" s="427"/>
      <c r="CG100" s="427"/>
      <c r="CH100" s="427"/>
      <c r="CI100" s="427"/>
      <c r="CJ100" s="427"/>
      <c r="CK100" s="427"/>
      <c r="CL100" s="427"/>
      <c r="CM100" s="427"/>
    </row>
    <row r="101">
      <c r="AD101" s="440"/>
      <c r="AL101" s="427"/>
      <c r="AM101" s="427"/>
      <c r="AN101" s="427"/>
      <c r="AO101" s="427"/>
      <c r="AP101" s="427"/>
      <c r="AQ101" s="427"/>
      <c r="AR101" s="427"/>
      <c r="AS101" s="427"/>
      <c r="AT101" s="427"/>
      <c r="AU101" s="427"/>
      <c r="AV101" s="427"/>
      <c r="AW101" s="427"/>
      <c r="AX101" s="427"/>
      <c r="AY101" s="427"/>
      <c r="AZ101" s="427"/>
      <c r="BA101" s="427"/>
      <c r="BB101" s="427"/>
      <c r="BC101" s="427"/>
      <c r="BD101" s="427"/>
      <c r="BE101" s="427"/>
      <c r="BF101" s="427"/>
      <c r="BG101" s="427"/>
      <c r="BH101" s="427"/>
      <c r="BI101" s="427"/>
      <c r="BJ101" s="427"/>
      <c r="BK101" s="427"/>
      <c r="BL101" s="427"/>
      <c r="BM101" s="427"/>
      <c r="BN101" s="427"/>
      <c r="BO101" s="427"/>
      <c r="BP101" s="427"/>
      <c r="BQ101" s="427"/>
      <c r="BR101" s="427"/>
      <c r="BS101" s="427"/>
      <c r="BT101" s="427"/>
      <c r="BU101" s="427"/>
      <c r="BV101" s="427"/>
      <c r="BW101" s="427"/>
      <c r="BX101" s="427"/>
      <c r="BY101" s="427"/>
      <c r="BZ101" s="427"/>
      <c r="CA101" s="427"/>
      <c r="CB101" s="427"/>
      <c r="CC101" s="427"/>
      <c r="CD101" s="427"/>
      <c r="CE101" s="427"/>
      <c r="CF101" s="427"/>
      <c r="CG101" s="427"/>
      <c r="CH101" s="427"/>
      <c r="CI101" s="427"/>
      <c r="CJ101" s="427"/>
      <c r="CK101" s="427"/>
      <c r="CL101" s="427"/>
      <c r="CM101" s="427"/>
    </row>
    <row r="102">
      <c r="AD102" s="440"/>
      <c r="AL102" s="427"/>
      <c r="AM102" s="427"/>
      <c r="AN102" s="427"/>
      <c r="AO102" s="427"/>
      <c r="AP102" s="427"/>
      <c r="AQ102" s="427"/>
      <c r="AR102" s="427"/>
      <c r="AS102" s="427"/>
      <c r="AT102" s="427"/>
      <c r="AU102" s="427"/>
      <c r="AV102" s="427"/>
      <c r="AW102" s="427"/>
      <c r="AX102" s="427"/>
      <c r="AY102" s="427"/>
      <c r="AZ102" s="427"/>
      <c r="BA102" s="427"/>
      <c r="BB102" s="427"/>
      <c r="BC102" s="427"/>
      <c r="BD102" s="427"/>
      <c r="BE102" s="427"/>
      <c r="BF102" s="427"/>
      <c r="BG102" s="427"/>
      <c r="BH102" s="427"/>
      <c r="BI102" s="427"/>
      <c r="BJ102" s="427"/>
      <c r="BK102" s="427"/>
      <c r="BL102" s="427"/>
      <c r="BM102" s="427"/>
      <c r="BN102" s="427"/>
      <c r="BO102" s="427"/>
      <c r="BP102" s="427"/>
      <c r="BQ102" s="427"/>
      <c r="BR102" s="427"/>
      <c r="BS102" s="427"/>
      <c r="BT102" s="427"/>
      <c r="BU102" s="427"/>
      <c r="BV102" s="427"/>
      <c r="BW102" s="427"/>
      <c r="BX102" s="427"/>
      <c r="BY102" s="427"/>
      <c r="BZ102" s="427"/>
      <c r="CA102" s="427"/>
      <c r="CB102" s="427"/>
      <c r="CC102" s="427"/>
      <c r="CD102" s="427"/>
      <c r="CE102" s="427"/>
      <c r="CF102" s="427"/>
      <c r="CG102" s="427"/>
      <c r="CH102" s="427"/>
      <c r="CI102" s="427"/>
      <c r="CJ102" s="427"/>
      <c r="CK102" s="427"/>
      <c r="CL102" s="427"/>
      <c r="CM102" s="427"/>
    </row>
    <row r="103">
      <c r="AD103" s="440"/>
      <c r="AL103" s="427"/>
      <c r="AM103" s="427"/>
      <c r="AN103" s="427"/>
      <c r="AO103" s="427"/>
      <c r="AP103" s="427"/>
      <c r="AQ103" s="427"/>
      <c r="AR103" s="427"/>
      <c r="AS103" s="427"/>
      <c r="AT103" s="427"/>
      <c r="AU103" s="427"/>
      <c r="AV103" s="427"/>
      <c r="AW103" s="427"/>
      <c r="AX103" s="427"/>
      <c r="AY103" s="427"/>
      <c r="AZ103" s="427"/>
      <c r="BA103" s="427"/>
      <c r="BB103" s="427"/>
      <c r="BC103" s="427"/>
      <c r="BD103" s="427"/>
      <c r="BE103" s="427"/>
      <c r="BF103" s="427"/>
      <c r="BG103" s="427"/>
      <c r="BH103" s="427"/>
      <c r="BI103" s="427"/>
      <c r="BJ103" s="427"/>
      <c r="BK103" s="427"/>
      <c r="BL103" s="427"/>
      <c r="BM103" s="427"/>
      <c r="BN103" s="427"/>
      <c r="BO103" s="427"/>
      <c r="BP103" s="427"/>
      <c r="BQ103" s="427"/>
      <c r="BR103" s="427"/>
      <c r="BS103" s="427"/>
      <c r="BT103" s="427"/>
      <c r="BU103" s="427"/>
      <c r="BV103" s="427"/>
      <c r="BW103" s="427"/>
      <c r="BX103" s="427"/>
      <c r="BY103" s="427"/>
      <c r="BZ103" s="427"/>
      <c r="CA103" s="427"/>
      <c r="CB103" s="427"/>
      <c r="CC103" s="427"/>
      <c r="CD103" s="427"/>
      <c r="CE103" s="427"/>
      <c r="CF103" s="427"/>
      <c r="CG103" s="427"/>
      <c r="CH103" s="427"/>
      <c r="CI103" s="427"/>
      <c r="CJ103" s="427"/>
      <c r="CK103" s="427"/>
      <c r="CL103" s="427"/>
      <c r="CM103" s="427"/>
    </row>
    <row r="104">
      <c r="AD104" s="440"/>
      <c r="AL104" s="427"/>
      <c r="AM104" s="427"/>
      <c r="AN104" s="427"/>
      <c r="AO104" s="427"/>
      <c r="AP104" s="427"/>
      <c r="AQ104" s="427"/>
      <c r="AR104" s="427"/>
      <c r="AS104" s="427"/>
      <c r="AT104" s="427"/>
      <c r="AU104" s="427"/>
      <c r="AV104" s="427"/>
      <c r="AW104" s="427"/>
      <c r="AX104" s="427"/>
      <c r="AY104" s="427"/>
      <c r="AZ104" s="427"/>
      <c r="BA104" s="427"/>
      <c r="BB104" s="427"/>
      <c r="BC104" s="427"/>
      <c r="BD104" s="427"/>
      <c r="BE104" s="427"/>
      <c r="BF104" s="427"/>
      <c r="BG104" s="427"/>
      <c r="BH104" s="427"/>
      <c r="BI104" s="427"/>
      <c r="BJ104" s="427"/>
      <c r="BK104" s="427"/>
      <c r="BL104" s="427"/>
      <c r="BM104" s="427"/>
      <c r="BN104" s="427"/>
      <c r="BO104" s="427"/>
      <c r="BP104" s="427"/>
      <c r="BQ104" s="427"/>
      <c r="BR104" s="427"/>
      <c r="BS104" s="427"/>
      <c r="BT104" s="427"/>
      <c r="BU104" s="427"/>
      <c r="BV104" s="427"/>
      <c r="BW104" s="427"/>
      <c r="BX104" s="427"/>
      <c r="BY104" s="427"/>
      <c r="BZ104" s="427"/>
      <c r="CA104" s="427"/>
      <c r="CB104" s="427"/>
      <c r="CC104" s="427"/>
      <c r="CD104" s="427"/>
      <c r="CE104" s="427"/>
      <c r="CF104" s="427"/>
      <c r="CG104" s="427"/>
      <c r="CH104" s="427"/>
      <c r="CI104" s="427"/>
      <c r="CJ104" s="427"/>
      <c r="CK104" s="427"/>
      <c r="CL104" s="427"/>
      <c r="CM104" s="427"/>
    </row>
    <row r="105">
      <c r="AD105" s="440"/>
      <c r="AL105" s="427"/>
      <c r="AM105" s="427"/>
      <c r="AN105" s="427"/>
      <c r="AO105" s="427"/>
      <c r="AP105" s="427"/>
      <c r="AQ105" s="427"/>
      <c r="AR105" s="427"/>
      <c r="AS105" s="427"/>
      <c r="AT105" s="427"/>
      <c r="AU105" s="427"/>
      <c r="AV105" s="427"/>
      <c r="AW105" s="427"/>
      <c r="AX105" s="427"/>
      <c r="AY105" s="427"/>
      <c r="AZ105" s="427"/>
      <c r="BA105" s="427"/>
      <c r="BB105" s="427"/>
      <c r="BC105" s="427"/>
      <c r="BD105" s="427"/>
      <c r="BE105" s="427"/>
      <c r="BF105" s="427"/>
      <c r="BG105" s="427"/>
      <c r="BH105" s="427"/>
      <c r="BI105" s="427"/>
      <c r="BJ105" s="427"/>
      <c r="BK105" s="427"/>
      <c r="BL105" s="427"/>
      <c r="BM105" s="427"/>
      <c r="BN105" s="427"/>
      <c r="BO105" s="427"/>
      <c r="BP105" s="427"/>
      <c r="BQ105" s="427"/>
      <c r="BR105" s="427"/>
      <c r="BS105" s="427"/>
      <c r="BT105" s="427"/>
      <c r="BU105" s="427"/>
      <c r="BV105" s="427"/>
      <c r="BW105" s="427"/>
      <c r="BX105" s="427"/>
      <c r="BY105" s="427"/>
      <c r="BZ105" s="427"/>
      <c r="CA105" s="427"/>
      <c r="CB105" s="427"/>
      <c r="CC105" s="427"/>
      <c r="CD105" s="427"/>
      <c r="CE105" s="427"/>
      <c r="CF105" s="427"/>
      <c r="CG105" s="427"/>
      <c r="CH105" s="427"/>
      <c r="CI105" s="427"/>
      <c r="CJ105" s="427"/>
      <c r="CK105" s="427"/>
      <c r="CL105" s="427"/>
      <c r="CM105" s="427"/>
    </row>
    <row r="106">
      <c r="AD106" s="440"/>
      <c r="AL106" s="427"/>
      <c r="AM106" s="427"/>
      <c r="AN106" s="427"/>
      <c r="AO106" s="427"/>
      <c r="AP106" s="427"/>
      <c r="AQ106" s="427"/>
      <c r="AR106" s="427"/>
      <c r="AS106" s="427"/>
      <c r="AT106" s="427"/>
      <c r="AU106" s="427"/>
      <c r="AV106" s="427"/>
      <c r="AW106" s="427"/>
      <c r="AX106" s="427"/>
      <c r="AY106" s="427"/>
      <c r="AZ106" s="427"/>
      <c r="BA106" s="427"/>
      <c r="BB106" s="427"/>
      <c r="BC106" s="427"/>
      <c r="BD106" s="427"/>
      <c r="BE106" s="427"/>
      <c r="BF106" s="427"/>
      <c r="BG106" s="427"/>
      <c r="BH106" s="427"/>
      <c r="BI106" s="427"/>
      <c r="BJ106" s="427"/>
      <c r="BK106" s="427"/>
      <c r="BL106" s="427"/>
      <c r="BM106" s="427"/>
      <c r="BN106" s="427"/>
      <c r="BO106" s="427"/>
      <c r="BP106" s="427"/>
      <c r="BQ106" s="427"/>
      <c r="BR106" s="427"/>
      <c r="BS106" s="427"/>
      <c r="BT106" s="427"/>
      <c r="BU106" s="427"/>
      <c r="BV106" s="427"/>
      <c r="BW106" s="427"/>
      <c r="BX106" s="427"/>
      <c r="BY106" s="427"/>
      <c r="BZ106" s="427"/>
      <c r="CA106" s="427"/>
      <c r="CB106" s="427"/>
      <c r="CC106" s="427"/>
      <c r="CD106" s="427"/>
      <c r="CE106" s="427"/>
      <c r="CF106" s="427"/>
      <c r="CG106" s="427"/>
      <c r="CH106" s="427"/>
      <c r="CI106" s="427"/>
      <c r="CJ106" s="427"/>
      <c r="CK106" s="427"/>
      <c r="CL106" s="427"/>
      <c r="CM106" s="427"/>
    </row>
    <row r="107">
      <c r="AD107" s="440"/>
      <c r="AL107" s="427"/>
      <c r="AM107" s="427"/>
      <c r="AN107" s="427"/>
      <c r="AO107" s="427"/>
      <c r="AP107" s="427"/>
      <c r="AQ107" s="427"/>
      <c r="AR107" s="427"/>
      <c r="AS107" s="427"/>
      <c r="AT107" s="427"/>
      <c r="AU107" s="427"/>
      <c r="AV107" s="427"/>
      <c r="AW107" s="427"/>
      <c r="AX107" s="427"/>
      <c r="AY107" s="427"/>
      <c r="AZ107" s="427"/>
      <c r="BA107" s="427"/>
      <c r="BB107" s="427"/>
      <c r="BC107" s="427"/>
      <c r="BD107" s="427"/>
      <c r="BE107" s="427"/>
      <c r="BF107" s="427"/>
      <c r="BG107" s="427"/>
      <c r="BH107" s="427"/>
      <c r="BI107" s="427"/>
      <c r="BJ107" s="427"/>
      <c r="BK107" s="427"/>
      <c r="BL107" s="427"/>
      <c r="BM107" s="427"/>
      <c r="BN107" s="427"/>
      <c r="BO107" s="427"/>
      <c r="BP107" s="427"/>
      <c r="BQ107" s="427"/>
      <c r="BR107" s="427"/>
      <c r="BS107" s="427"/>
      <c r="BT107" s="427"/>
      <c r="BU107" s="427"/>
      <c r="BV107" s="427"/>
      <c r="BW107" s="427"/>
      <c r="BX107" s="427"/>
      <c r="BY107" s="427"/>
      <c r="BZ107" s="427"/>
      <c r="CA107" s="427"/>
      <c r="CB107" s="427"/>
      <c r="CC107" s="427"/>
      <c r="CD107" s="427"/>
      <c r="CE107" s="427"/>
      <c r="CF107" s="427"/>
      <c r="CG107" s="427"/>
      <c r="CH107" s="427"/>
      <c r="CI107" s="427"/>
      <c r="CJ107" s="427"/>
      <c r="CK107" s="427"/>
      <c r="CL107" s="427"/>
      <c r="CM107" s="427"/>
    </row>
    <row r="108">
      <c r="A108" s="441"/>
      <c r="B108" s="443"/>
      <c r="C108" s="443"/>
      <c r="D108" s="443"/>
      <c r="E108" s="443"/>
      <c r="F108" s="443"/>
      <c r="G108" s="443"/>
      <c r="H108" s="443"/>
      <c r="I108" s="443"/>
      <c r="J108" s="443"/>
      <c r="K108" s="443"/>
      <c r="L108" s="443"/>
      <c r="M108" s="443"/>
      <c r="N108" s="443"/>
      <c r="O108" s="443"/>
      <c r="P108" s="443"/>
      <c r="Q108" s="443"/>
      <c r="R108" s="443"/>
      <c r="S108" s="443"/>
      <c r="T108" s="443"/>
      <c r="U108" s="443"/>
      <c r="V108" s="443"/>
      <c r="W108" s="445"/>
      <c r="X108" s="443"/>
      <c r="Y108" s="443"/>
      <c r="Z108" s="443"/>
      <c r="AA108" s="443"/>
      <c r="AB108" s="443"/>
      <c r="AC108" s="443"/>
      <c r="AD108" s="440"/>
      <c r="AL108" s="427"/>
      <c r="AM108" s="427"/>
      <c r="AN108" s="427"/>
      <c r="AO108" s="427"/>
      <c r="AP108" s="427"/>
      <c r="AQ108" s="427"/>
      <c r="AR108" s="427"/>
      <c r="AS108" s="427"/>
      <c r="AT108" s="427"/>
      <c r="AU108" s="427"/>
      <c r="AV108" s="427"/>
      <c r="AW108" s="427"/>
      <c r="AX108" s="427"/>
      <c r="AY108" s="427"/>
      <c r="AZ108" s="427"/>
      <c r="BA108" s="427"/>
      <c r="BB108" s="427"/>
      <c r="BC108" s="427"/>
      <c r="BD108" s="427"/>
      <c r="BE108" s="427"/>
      <c r="BF108" s="427"/>
      <c r="BG108" s="427"/>
      <c r="BH108" s="427"/>
      <c r="BI108" s="427"/>
      <c r="BJ108" s="427"/>
      <c r="BK108" s="427"/>
      <c r="BL108" s="427"/>
      <c r="BM108" s="427"/>
      <c r="BN108" s="427"/>
      <c r="BO108" s="427"/>
      <c r="BP108" s="427"/>
      <c r="BQ108" s="427"/>
      <c r="BR108" s="427"/>
      <c r="BS108" s="427"/>
      <c r="BT108" s="427"/>
      <c r="BU108" s="427"/>
      <c r="BV108" s="427"/>
      <c r="BW108" s="427"/>
      <c r="BX108" s="427"/>
      <c r="BY108" s="427"/>
      <c r="BZ108" s="427"/>
      <c r="CA108" s="427"/>
      <c r="CB108" s="427"/>
      <c r="CC108" s="427"/>
      <c r="CD108" s="427"/>
      <c r="CE108" s="427"/>
      <c r="CF108" s="427"/>
      <c r="CG108" s="427"/>
      <c r="CH108" s="427"/>
      <c r="CI108" s="427"/>
      <c r="CJ108" s="427"/>
      <c r="CK108" s="427"/>
      <c r="CL108" s="427"/>
      <c r="CM108" s="427"/>
    </row>
    <row r="109">
      <c r="A109" s="441"/>
      <c r="B109" s="443"/>
      <c r="C109" s="443"/>
      <c r="D109" s="443"/>
      <c r="E109" s="443"/>
      <c r="F109" s="443"/>
      <c r="G109" s="443"/>
      <c r="H109" s="443"/>
      <c r="I109" s="443"/>
      <c r="J109" s="443"/>
      <c r="K109" s="443"/>
      <c r="L109" s="443"/>
      <c r="M109" s="443"/>
      <c r="N109" s="443"/>
      <c r="O109" s="443"/>
      <c r="P109" s="443"/>
      <c r="Q109" s="443"/>
      <c r="R109" s="443"/>
      <c r="S109" s="443"/>
      <c r="T109" s="443"/>
      <c r="U109" s="443"/>
      <c r="V109" s="443"/>
      <c r="W109" s="445"/>
      <c r="X109" s="443"/>
      <c r="Y109" s="443"/>
      <c r="Z109" s="443"/>
      <c r="AA109" s="443"/>
      <c r="AB109" s="443"/>
      <c r="AC109" s="443"/>
      <c r="AD109" s="440"/>
      <c r="AL109" s="427"/>
      <c r="AM109" s="427"/>
      <c r="AN109" s="427"/>
      <c r="AO109" s="427"/>
      <c r="AP109" s="427"/>
      <c r="AQ109" s="427"/>
      <c r="AR109" s="427"/>
      <c r="AS109" s="427"/>
      <c r="AT109" s="427"/>
      <c r="AU109" s="427"/>
      <c r="AV109" s="427"/>
      <c r="AW109" s="427"/>
      <c r="AX109" s="427"/>
      <c r="AY109" s="427"/>
      <c r="AZ109" s="427"/>
      <c r="BA109" s="427"/>
      <c r="BB109" s="427"/>
      <c r="BC109" s="427"/>
      <c r="BD109" s="427"/>
      <c r="BE109" s="427"/>
      <c r="BF109" s="427"/>
      <c r="BG109" s="427"/>
      <c r="BH109" s="427"/>
      <c r="BI109" s="427"/>
      <c r="BJ109" s="427"/>
      <c r="BK109" s="427"/>
      <c r="BL109" s="427"/>
      <c r="BM109" s="427"/>
      <c r="BN109" s="427"/>
      <c r="BO109" s="427"/>
      <c r="BP109" s="427"/>
      <c r="BQ109" s="427"/>
      <c r="BR109" s="427"/>
      <c r="BS109" s="427"/>
      <c r="BT109" s="427"/>
      <c r="BU109" s="427"/>
      <c r="BV109" s="427"/>
      <c r="BW109" s="427"/>
      <c r="BX109" s="427"/>
      <c r="BY109" s="427"/>
      <c r="BZ109" s="427"/>
      <c r="CA109" s="427"/>
      <c r="CB109" s="427"/>
      <c r="CC109" s="427"/>
      <c r="CD109" s="427"/>
      <c r="CE109" s="427"/>
      <c r="CF109" s="427"/>
      <c r="CG109" s="427"/>
      <c r="CH109" s="427"/>
      <c r="CI109" s="427"/>
      <c r="CJ109" s="427"/>
      <c r="CK109" s="427"/>
      <c r="CL109" s="427"/>
      <c r="CM109" s="427"/>
    </row>
    <row r="110">
      <c r="A110" s="441"/>
      <c r="B110" s="443"/>
      <c r="C110" s="443"/>
      <c r="D110" s="443"/>
      <c r="E110" s="443"/>
      <c r="F110" s="443"/>
      <c r="G110" s="443"/>
      <c r="H110" s="443"/>
      <c r="I110" s="443"/>
      <c r="J110" s="443"/>
      <c r="K110" s="443"/>
      <c r="L110" s="443"/>
      <c r="M110" s="443"/>
      <c r="N110" s="443"/>
      <c r="O110" s="443"/>
      <c r="P110" s="443"/>
      <c r="Q110" s="443"/>
      <c r="R110" s="443"/>
      <c r="S110" s="443"/>
      <c r="T110" s="443"/>
      <c r="U110" s="443"/>
      <c r="V110" s="443"/>
      <c r="W110" s="445"/>
      <c r="X110" s="443"/>
      <c r="Y110" s="443"/>
      <c r="Z110" s="443"/>
      <c r="AA110" s="443"/>
      <c r="AB110" s="443"/>
      <c r="AC110" s="443"/>
      <c r="AD110" s="440"/>
      <c r="AE110" s="441"/>
      <c r="AF110" s="439"/>
      <c r="AG110" s="439"/>
      <c r="AH110" s="439"/>
      <c r="AI110" s="439"/>
      <c r="AJ110" s="439"/>
      <c r="AK110" s="439"/>
      <c r="AL110" s="427"/>
      <c r="AM110" s="427"/>
      <c r="AN110" s="427"/>
      <c r="AO110" s="427"/>
      <c r="AP110" s="427"/>
      <c r="AQ110" s="427"/>
      <c r="AR110" s="427"/>
      <c r="AS110" s="427"/>
      <c r="AT110" s="427"/>
      <c r="AU110" s="427"/>
      <c r="AV110" s="427"/>
      <c r="AW110" s="427"/>
      <c r="AX110" s="427"/>
      <c r="AY110" s="427"/>
      <c r="AZ110" s="427"/>
      <c r="BA110" s="427"/>
      <c r="BB110" s="427"/>
      <c r="BC110" s="427"/>
      <c r="BD110" s="427"/>
      <c r="BE110" s="427"/>
      <c r="BF110" s="427"/>
      <c r="BG110" s="427"/>
      <c r="BH110" s="427"/>
      <c r="BI110" s="427"/>
      <c r="BJ110" s="427"/>
      <c r="BK110" s="427"/>
      <c r="BL110" s="427"/>
      <c r="BM110" s="427"/>
      <c r="BN110" s="427"/>
      <c r="BO110" s="427"/>
      <c r="BP110" s="427"/>
      <c r="BQ110" s="427"/>
      <c r="BR110" s="427"/>
      <c r="BS110" s="427"/>
      <c r="BT110" s="427"/>
      <c r="BU110" s="427"/>
      <c r="BV110" s="427"/>
      <c r="BW110" s="427"/>
      <c r="BX110" s="427"/>
      <c r="BY110" s="427"/>
      <c r="BZ110" s="427"/>
      <c r="CA110" s="427"/>
      <c r="CB110" s="427"/>
      <c r="CC110" s="427"/>
      <c r="CD110" s="427"/>
      <c r="CE110" s="427"/>
      <c r="CF110" s="427"/>
      <c r="CG110" s="427"/>
      <c r="CH110" s="427"/>
      <c r="CI110" s="427"/>
      <c r="CJ110" s="427"/>
      <c r="CK110" s="427"/>
      <c r="CL110" s="427"/>
      <c r="CM110" s="427"/>
    </row>
    <row r="111">
      <c r="A111" s="441"/>
      <c r="B111" s="443"/>
      <c r="C111" s="443"/>
      <c r="D111" s="443"/>
      <c r="E111" s="443"/>
      <c r="F111" s="443"/>
      <c r="G111" s="443"/>
      <c r="H111" s="443"/>
      <c r="I111" s="443"/>
      <c r="J111" s="443"/>
      <c r="K111" s="443"/>
      <c r="L111" s="443"/>
      <c r="M111" s="443"/>
      <c r="N111" s="443"/>
      <c r="O111" s="443"/>
      <c r="P111" s="443"/>
      <c r="Q111" s="443"/>
      <c r="R111" s="443"/>
      <c r="S111" s="443"/>
      <c r="T111" s="443"/>
      <c r="U111" s="443"/>
      <c r="V111" s="443"/>
      <c r="W111" s="445"/>
      <c r="X111" s="443"/>
      <c r="Y111" s="443"/>
      <c r="Z111" s="443"/>
      <c r="AA111" s="443"/>
      <c r="AB111" s="443"/>
      <c r="AC111" s="443"/>
      <c r="AD111" s="440"/>
      <c r="AE111" s="441"/>
      <c r="AF111" s="439"/>
      <c r="AG111" s="439"/>
      <c r="AH111" s="439"/>
      <c r="AI111" s="439"/>
      <c r="AJ111" s="439"/>
      <c r="AK111" s="439"/>
      <c r="AL111" s="427"/>
      <c r="AM111" s="427"/>
      <c r="AN111" s="427"/>
      <c r="AO111" s="427"/>
      <c r="AP111" s="427"/>
      <c r="AQ111" s="427"/>
      <c r="AR111" s="427"/>
      <c r="AS111" s="427"/>
      <c r="AT111" s="427"/>
      <c r="AU111" s="427"/>
      <c r="AV111" s="427"/>
      <c r="AW111" s="427"/>
      <c r="AX111" s="427"/>
      <c r="AY111" s="427"/>
      <c r="AZ111" s="427"/>
      <c r="BA111" s="427"/>
      <c r="BB111" s="427"/>
      <c r="BC111" s="427"/>
      <c r="BD111" s="427"/>
      <c r="BE111" s="427"/>
      <c r="BF111" s="427"/>
      <c r="BG111" s="427"/>
      <c r="BH111" s="427"/>
      <c r="BI111" s="427"/>
      <c r="BJ111" s="427"/>
      <c r="BK111" s="427"/>
      <c r="BL111" s="427"/>
      <c r="BM111" s="427"/>
      <c r="BN111" s="427"/>
      <c r="BO111" s="427"/>
      <c r="BP111" s="427"/>
      <c r="BQ111" s="427"/>
      <c r="BR111" s="427"/>
      <c r="BS111" s="427"/>
      <c r="BT111" s="427"/>
      <c r="BU111" s="427"/>
      <c r="BV111" s="427"/>
      <c r="BW111" s="427"/>
      <c r="BX111" s="427"/>
      <c r="BY111" s="427"/>
      <c r="BZ111" s="427"/>
      <c r="CA111" s="427"/>
      <c r="CB111" s="427"/>
      <c r="CC111" s="427"/>
      <c r="CD111" s="427"/>
      <c r="CE111" s="427"/>
      <c r="CF111" s="427"/>
      <c r="CG111" s="427"/>
      <c r="CH111" s="427"/>
      <c r="CI111" s="427"/>
      <c r="CJ111" s="427"/>
      <c r="CK111" s="427"/>
      <c r="CL111" s="427"/>
      <c r="CM111" s="427"/>
    </row>
    <row r="112">
      <c r="A112" s="441"/>
      <c r="B112" s="443"/>
      <c r="C112" s="443"/>
      <c r="D112" s="443"/>
      <c r="E112" s="443"/>
      <c r="F112" s="443"/>
      <c r="G112" s="443"/>
      <c r="H112" s="443"/>
      <c r="I112" s="443"/>
      <c r="J112" s="443"/>
      <c r="K112" s="443"/>
      <c r="L112" s="443"/>
      <c r="M112" s="443"/>
      <c r="N112" s="443"/>
      <c r="O112" s="443"/>
      <c r="P112" s="443"/>
      <c r="Q112" s="443"/>
      <c r="R112" s="443"/>
      <c r="S112" s="443"/>
      <c r="T112" s="443"/>
      <c r="U112" s="443"/>
      <c r="V112" s="443"/>
      <c r="W112" s="445"/>
      <c r="X112" s="443"/>
      <c r="Y112" s="443"/>
      <c r="Z112" s="443"/>
      <c r="AA112" s="443"/>
      <c r="AB112" s="443"/>
      <c r="AC112" s="443"/>
      <c r="AD112" s="440"/>
      <c r="AE112" s="441"/>
      <c r="AF112" s="439"/>
      <c r="AG112" s="439"/>
      <c r="AH112" s="439"/>
      <c r="AI112" s="439"/>
      <c r="AJ112" s="439"/>
      <c r="AK112" s="439"/>
      <c r="AL112" s="427"/>
      <c r="AM112" s="427"/>
      <c r="AN112" s="427"/>
      <c r="AO112" s="427"/>
      <c r="AP112" s="427"/>
      <c r="AQ112" s="427"/>
      <c r="AR112" s="427"/>
      <c r="AS112" s="427"/>
      <c r="AT112" s="427"/>
      <c r="AU112" s="427"/>
      <c r="AV112" s="427"/>
      <c r="AW112" s="427"/>
      <c r="AX112" s="427"/>
      <c r="AY112" s="427"/>
      <c r="AZ112" s="427"/>
      <c r="BA112" s="427"/>
      <c r="BB112" s="427"/>
      <c r="BC112" s="427"/>
      <c r="BD112" s="427"/>
      <c r="BE112" s="427"/>
      <c r="BF112" s="427"/>
      <c r="BG112" s="427"/>
      <c r="BH112" s="427"/>
      <c r="BI112" s="427"/>
      <c r="BJ112" s="427"/>
      <c r="BK112" s="427"/>
      <c r="BL112" s="427"/>
      <c r="BM112" s="427"/>
      <c r="BN112" s="427"/>
      <c r="BO112" s="427"/>
      <c r="BP112" s="427"/>
      <c r="BQ112" s="427"/>
      <c r="BR112" s="427"/>
      <c r="BS112" s="427"/>
      <c r="BT112" s="427"/>
      <c r="BU112" s="427"/>
      <c r="BV112" s="427"/>
      <c r="BW112" s="427"/>
      <c r="BX112" s="427"/>
      <c r="BY112" s="427"/>
      <c r="BZ112" s="427"/>
      <c r="CA112" s="427"/>
      <c r="CB112" s="427"/>
      <c r="CC112" s="427"/>
      <c r="CD112" s="427"/>
      <c r="CE112" s="427"/>
      <c r="CF112" s="427"/>
      <c r="CG112" s="427"/>
      <c r="CH112" s="427"/>
      <c r="CI112" s="427"/>
      <c r="CJ112" s="427"/>
      <c r="CK112" s="427"/>
      <c r="CL112" s="427"/>
      <c r="CM112" s="427"/>
    </row>
    <row r="113">
      <c r="A113" s="427"/>
      <c r="B113" s="427"/>
      <c r="C113" s="427"/>
      <c r="D113" s="427"/>
      <c r="E113" s="427"/>
      <c r="F113" s="427"/>
      <c r="G113" s="427"/>
      <c r="H113" s="427"/>
      <c r="I113" s="427"/>
      <c r="J113" s="427"/>
      <c r="K113" s="427"/>
      <c r="L113" s="427"/>
      <c r="M113" s="427"/>
      <c r="N113" s="427"/>
      <c r="O113" s="427"/>
      <c r="P113" s="427"/>
      <c r="Q113" s="427"/>
      <c r="R113" s="427"/>
      <c r="S113" s="427"/>
      <c r="T113" s="427"/>
      <c r="U113" s="427"/>
      <c r="V113" s="427"/>
      <c r="W113" s="427"/>
      <c r="X113" s="427"/>
      <c r="Y113" s="427"/>
      <c r="Z113" s="427"/>
      <c r="AA113" s="427"/>
      <c r="AB113" s="427"/>
      <c r="AC113" s="427"/>
      <c r="AD113" s="427"/>
      <c r="AE113" s="427"/>
      <c r="AF113" s="427"/>
      <c r="AG113" s="427"/>
      <c r="AH113" s="427"/>
      <c r="AI113" s="427"/>
      <c r="AJ113" s="427"/>
      <c r="AK113" s="427"/>
      <c r="AL113" s="427"/>
      <c r="AM113" s="427"/>
      <c r="AN113" s="427"/>
      <c r="AO113" s="427"/>
      <c r="AP113" s="427"/>
      <c r="AQ113" s="427"/>
      <c r="AR113" s="427"/>
      <c r="AS113" s="427"/>
      <c r="AT113" s="427"/>
      <c r="AU113" s="427"/>
      <c r="AV113" s="427"/>
      <c r="AW113" s="427"/>
      <c r="AX113" s="427"/>
      <c r="AY113" s="427"/>
      <c r="AZ113" s="427"/>
      <c r="BA113" s="427"/>
      <c r="BB113" s="427"/>
      <c r="BC113" s="427"/>
      <c r="BD113" s="427"/>
      <c r="BE113" s="427"/>
      <c r="BF113" s="427"/>
      <c r="BG113" s="427"/>
      <c r="BH113" s="427"/>
      <c r="BI113" s="427"/>
      <c r="BJ113" s="427"/>
      <c r="BK113" s="427"/>
      <c r="BL113" s="427"/>
      <c r="BM113" s="427"/>
      <c r="BN113" s="427"/>
      <c r="BO113" s="427"/>
      <c r="BP113" s="427"/>
      <c r="BQ113" s="427"/>
      <c r="BR113" s="427"/>
      <c r="BS113" s="427"/>
      <c r="BT113" s="427"/>
      <c r="BU113" s="427"/>
      <c r="BV113" s="427"/>
      <c r="BW113" s="427"/>
      <c r="BX113" s="427"/>
      <c r="BY113" s="427"/>
      <c r="BZ113" s="427"/>
      <c r="CA113" s="427"/>
      <c r="CB113" s="427"/>
      <c r="CC113" s="427"/>
      <c r="CD113" s="427"/>
      <c r="CE113" s="427"/>
      <c r="CF113" s="427"/>
      <c r="CG113" s="427"/>
      <c r="CH113" s="427"/>
      <c r="CI113" s="427"/>
      <c r="CJ113" s="427"/>
      <c r="CK113" s="427"/>
      <c r="CL113" s="427"/>
      <c r="CM113" s="427"/>
    </row>
    <row r="114" ht="23.25" customHeight="1">
      <c r="A114" s="424" t="s">
        <v>135</v>
      </c>
      <c r="B114" s="425"/>
      <c r="C114" s="425"/>
      <c r="D114" s="425"/>
      <c r="E114" s="425"/>
      <c r="F114" s="425"/>
      <c r="G114" s="425"/>
      <c r="H114" s="425"/>
      <c r="I114" s="425"/>
      <c r="J114" s="425"/>
      <c r="K114" s="425"/>
      <c r="L114" s="426"/>
      <c r="M114" s="427"/>
      <c r="N114" s="427"/>
      <c r="O114" s="427"/>
      <c r="P114" s="427"/>
      <c r="Q114" s="427"/>
      <c r="R114" s="427"/>
      <c r="S114" s="427"/>
      <c r="T114" s="427"/>
      <c r="U114" s="427"/>
      <c r="V114" s="427"/>
      <c r="W114" s="427"/>
      <c r="X114" s="427"/>
      <c r="Y114" s="427"/>
      <c r="Z114" s="427"/>
      <c r="AA114" s="427"/>
      <c r="AB114" s="427"/>
      <c r="AC114" s="427"/>
      <c r="AD114" s="427"/>
      <c r="AE114" s="427"/>
      <c r="AF114" s="427"/>
      <c r="AG114" s="427"/>
      <c r="AH114" s="427"/>
      <c r="AI114" s="427"/>
      <c r="AJ114" s="427"/>
      <c r="AK114" s="427"/>
      <c r="AL114" s="427"/>
      <c r="AM114" s="427"/>
      <c r="AN114" s="427"/>
      <c r="AO114" s="427"/>
      <c r="AP114" s="427"/>
      <c r="AQ114" s="427"/>
      <c r="AR114" s="427"/>
      <c r="AS114" s="427"/>
      <c r="AT114" s="427"/>
      <c r="AU114" s="427"/>
      <c r="AV114" s="427"/>
      <c r="AW114" s="427"/>
      <c r="AX114" s="427"/>
      <c r="AY114" s="427"/>
      <c r="AZ114" s="427"/>
      <c r="BA114" s="427"/>
      <c r="BB114" s="427"/>
      <c r="BC114" s="427"/>
      <c r="BD114" s="427"/>
      <c r="BE114" s="427"/>
      <c r="BF114" s="427"/>
      <c r="BG114" s="427"/>
      <c r="BH114" s="427"/>
      <c r="BI114" s="427"/>
      <c r="BJ114" s="427"/>
      <c r="BK114" s="427"/>
      <c r="BL114" s="427"/>
      <c r="BM114" s="427"/>
      <c r="BN114" s="427"/>
      <c r="BO114" s="427"/>
      <c r="BP114" s="427"/>
      <c r="BQ114" s="427"/>
      <c r="BR114" s="427"/>
      <c r="BS114" s="427"/>
      <c r="BT114" s="427"/>
      <c r="BU114" s="427"/>
      <c r="BV114" s="427"/>
      <c r="BW114" s="427"/>
      <c r="BX114" s="427"/>
      <c r="BY114" s="427"/>
      <c r="BZ114" s="427"/>
      <c r="CA114" s="427"/>
      <c r="CB114" s="427"/>
      <c r="CC114" s="427"/>
      <c r="CD114" s="427"/>
      <c r="CE114" s="427"/>
      <c r="CF114" s="427"/>
      <c r="CG114" s="427"/>
      <c r="CH114" s="427"/>
      <c r="CI114" s="427"/>
      <c r="CJ114" s="427"/>
      <c r="CK114" s="427"/>
      <c r="CL114" s="427"/>
      <c r="CM114" s="427"/>
    </row>
    <row r="115">
      <c r="A115" s="452"/>
      <c r="B115" s="453">
        <v>2.0</v>
      </c>
      <c r="C115" s="453">
        <v>3.0</v>
      </c>
      <c r="D115" s="453">
        <v>4.0</v>
      </c>
      <c r="E115" s="453">
        <v>5.0</v>
      </c>
      <c r="F115" s="453">
        <v>6.0</v>
      </c>
      <c r="G115" s="453">
        <v>7.0</v>
      </c>
      <c r="H115" s="453">
        <v>8.0</v>
      </c>
      <c r="I115" s="453">
        <v>9.0</v>
      </c>
      <c r="J115" s="453">
        <v>10.0</v>
      </c>
      <c r="K115" s="453">
        <v>11.0</v>
      </c>
      <c r="L115" s="453">
        <v>12.0</v>
      </c>
      <c r="M115" s="453">
        <v>13.0</v>
      </c>
      <c r="N115" s="453">
        <v>14.0</v>
      </c>
      <c r="O115" s="453">
        <v>15.0</v>
      </c>
      <c r="P115" s="453">
        <v>16.0</v>
      </c>
      <c r="Q115" s="453">
        <v>17.0</v>
      </c>
      <c r="R115" s="453">
        <v>18.0</v>
      </c>
      <c r="S115" s="453">
        <v>19.0</v>
      </c>
      <c r="T115" s="453">
        <v>20.0</v>
      </c>
      <c r="U115" s="453">
        <v>21.0</v>
      </c>
      <c r="V115" s="453">
        <v>22.0</v>
      </c>
      <c r="W115" s="453">
        <v>23.0</v>
      </c>
      <c r="X115" s="453">
        <v>24.0</v>
      </c>
      <c r="Y115" s="453">
        <v>25.0</v>
      </c>
      <c r="Z115" s="453">
        <v>26.0</v>
      </c>
      <c r="AA115" s="453">
        <v>27.0</v>
      </c>
      <c r="AB115" s="453">
        <v>28.0</v>
      </c>
      <c r="AC115" s="452"/>
      <c r="AD115" s="427"/>
      <c r="AE115" s="427"/>
      <c r="AF115" s="427"/>
      <c r="AG115" s="427"/>
      <c r="AH115" s="427"/>
      <c r="AI115" s="427"/>
      <c r="AJ115" s="427"/>
      <c r="AK115" s="427"/>
      <c r="AL115" s="427"/>
      <c r="AM115" s="427"/>
      <c r="AN115" s="427"/>
      <c r="AO115" s="427"/>
      <c r="AP115" s="427"/>
      <c r="AQ115" s="427"/>
      <c r="AR115" s="427"/>
      <c r="AS115" s="427"/>
      <c r="AT115" s="427"/>
      <c r="AU115" s="427"/>
      <c r="AV115" s="427"/>
      <c r="AW115" s="427"/>
      <c r="AX115" s="427"/>
      <c r="AY115" s="427"/>
      <c r="AZ115" s="427"/>
      <c r="BA115" s="427"/>
      <c r="BB115" s="427"/>
      <c r="BC115" s="427"/>
      <c r="BD115" s="427"/>
      <c r="BE115" s="427"/>
      <c r="BF115" s="427"/>
      <c r="BG115" s="427"/>
      <c r="BH115" s="427"/>
      <c r="BI115" s="427"/>
      <c r="BJ115" s="427"/>
      <c r="BK115" s="427"/>
      <c r="BL115" s="427"/>
      <c r="BM115" s="427"/>
      <c r="BN115" s="427"/>
      <c r="BO115" s="427"/>
      <c r="BP115" s="427"/>
      <c r="BQ115" s="427"/>
      <c r="BR115" s="427"/>
      <c r="BS115" s="427"/>
      <c r="BT115" s="427"/>
      <c r="BU115" s="427"/>
      <c r="BV115" s="427"/>
      <c r="BW115" s="427"/>
      <c r="BX115" s="427"/>
      <c r="BY115" s="427"/>
      <c r="BZ115" s="427"/>
      <c r="CA115" s="427"/>
      <c r="CB115" s="427"/>
      <c r="CC115" s="427"/>
      <c r="CD115" s="427"/>
      <c r="CE115" s="427"/>
      <c r="CF115" s="427"/>
      <c r="CG115" s="427"/>
      <c r="CH115" s="427"/>
      <c r="CI115" s="427"/>
      <c r="CJ115" s="427"/>
      <c r="CK115" s="427"/>
      <c r="CL115" s="427"/>
      <c r="CM115" s="427"/>
    </row>
    <row r="116">
      <c r="AD116" s="427"/>
      <c r="AE116" s="427"/>
      <c r="AF116" s="427"/>
      <c r="AG116" s="427"/>
      <c r="AH116" s="427"/>
      <c r="AI116" s="427"/>
      <c r="AJ116" s="427"/>
      <c r="AK116" s="427"/>
      <c r="AL116" s="427"/>
      <c r="AM116" s="427"/>
      <c r="AN116" s="427"/>
      <c r="AO116" s="427"/>
      <c r="AP116" s="427"/>
      <c r="AQ116" s="427"/>
      <c r="AR116" s="427"/>
      <c r="AS116" s="427"/>
      <c r="AT116" s="427"/>
      <c r="AU116" s="427"/>
      <c r="AV116" s="427"/>
      <c r="AW116" s="427"/>
      <c r="AX116" s="427"/>
      <c r="AY116" s="427"/>
      <c r="AZ116" s="427"/>
      <c r="BA116" s="427"/>
      <c r="BB116" s="427"/>
      <c r="BC116" s="427"/>
      <c r="BD116" s="427"/>
      <c r="BE116" s="427"/>
      <c r="BF116" s="427"/>
      <c r="BG116" s="427"/>
      <c r="BH116" s="427"/>
      <c r="BI116" s="427"/>
      <c r="BJ116" s="427"/>
      <c r="BK116" s="427"/>
      <c r="BL116" s="427"/>
      <c r="BM116" s="427"/>
      <c r="BN116" s="427"/>
      <c r="BO116" s="427"/>
      <c r="BP116" s="427"/>
      <c r="BQ116" s="427"/>
      <c r="BR116" s="427"/>
      <c r="BS116" s="427"/>
      <c r="BT116" s="427"/>
      <c r="BU116" s="427"/>
      <c r="BV116" s="427"/>
      <c r="BW116" s="427"/>
      <c r="BX116" s="427"/>
      <c r="BY116" s="427"/>
      <c r="BZ116" s="427"/>
      <c r="CA116" s="427"/>
      <c r="CB116" s="427"/>
      <c r="CC116" s="427"/>
      <c r="CD116" s="427"/>
      <c r="CE116" s="427"/>
      <c r="CF116" s="427"/>
      <c r="CG116" s="427"/>
      <c r="CH116" s="427"/>
      <c r="CI116" s="427"/>
      <c r="CJ116" s="427"/>
      <c r="CK116" s="427"/>
      <c r="CL116" s="427"/>
      <c r="CM116" s="427"/>
    </row>
    <row r="117">
      <c r="AD117" s="427"/>
      <c r="AL117" s="427"/>
      <c r="AM117" s="427"/>
      <c r="AN117" s="427"/>
      <c r="AO117" s="427"/>
      <c r="AP117" s="427"/>
      <c r="AQ117" s="427"/>
      <c r="AR117" s="427"/>
      <c r="AS117" s="427"/>
      <c r="AT117" s="427"/>
      <c r="AU117" s="427"/>
      <c r="AV117" s="427"/>
      <c r="AW117" s="427"/>
      <c r="AX117" s="427"/>
      <c r="AY117" s="427"/>
      <c r="AZ117" s="427"/>
      <c r="BA117" s="427"/>
      <c r="BB117" s="427"/>
      <c r="BC117" s="427"/>
      <c r="BD117" s="427"/>
      <c r="BE117" s="427"/>
      <c r="BF117" s="427"/>
      <c r="BG117" s="427"/>
      <c r="BH117" s="427"/>
      <c r="BI117" s="427"/>
      <c r="BJ117" s="427"/>
      <c r="BK117" s="427"/>
      <c r="BL117" s="427"/>
      <c r="BM117" s="427"/>
      <c r="BN117" s="427"/>
      <c r="BO117" s="427"/>
      <c r="BP117" s="427"/>
      <c r="BQ117" s="427"/>
      <c r="BR117" s="427"/>
      <c r="BS117" s="427"/>
      <c r="BT117" s="427"/>
      <c r="BU117" s="427"/>
      <c r="BV117" s="427"/>
      <c r="BW117" s="427"/>
      <c r="BX117" s="427"/>
      <c r="BY117" s="427"/>
      <c r="BZ117" s="427"/>
      <c r="CA117" s="427"/>
      <c r="CB117" s="427"/>
      <c r="CC117" s="427"/>
      <c r="CD117" s="427"/>
      <c r="CE117" s="427"/>
      <c r="CF117" s="427"/>
      <c r="CG117" s="427"/>
      <c r="CH117" s="427"/>
      <c r="CI117" s="427"/>
      <c r="CJ117" s="427"/>
      <c r="CK117" s="427"/>
      <c r="CL117" s="427"/>
      <c r="CM117" s="427"/>
    </row>
    <row r="118" ht="18.0" customHeight="1">
      <c r="AD118" s="427"/>
      <c r="AL118" s="427"/>
      <c r="AM118" s="427"/>
      <c r="AN118" s="427"/>
      <c r="AO118" s="427"/>
      <c r="AP118" s="427"/>
      <c r="AQ118" s="427"/>
      <c r="AR118" s="427"/>
      <c r="AS118" s="427"/>
      <c r="AT118" s="427"/>
      <c r="AU118" s="427"/>
      <c r="AV118" s="427"/>
      <c r="AW118" s="427"/>
      <c r="AX118" s="427"/>
      <c r="AY118" s="427"/>
      <c r="AZ118" s="427"/>
      <c r="BA118" s="427"/>
      <c r="BB118" s="427"/>
      <c r="BC118" s="427"/>
      <c r="BD118" s="427"/>
      <c r="BE118" s="427"/>
      <c r="BF118" s="427"/>
      <c r="BG118" s="427"/>
      <c r="BH118" s="427"/>
      <c r="BI118" s="427"/>
      <c r="BJ118" s="427"/>
      <c r="BK118" s="427"/>
      <c r="BL118" s="427"/>
      <c r="BM118" s="427"/>
      <c r="BN118" s="427"/>
      <c r="BO118" s="427"/>
      <c r="BP118" s="427"/>
      <c r="BQ118" s="427"/>
      <c r="BR118" s="427"/>
      <c r="BS118" s="427"/>
      <c r="BT118" s="427"/>
      <c r="BU118" s="427"/>
      <c r="BV118" s="427"/>
      <c r="BW118" s="427"/>
      <c r="BX118" s="427"/>
      <c r="BY118" s="427"/>
      <c r="BZ118" s="427"/>
      <c r="CA118" s="427"/>
      <c r="CB118" s="427"/>
      <c r="CC118" s="427"/>
      <c r="CD118" s="427"/>
      <c r="CE118" s="427"/>
      <c r="CF118" s="427"/>
      <c r="CG118" s="427"/>
      <c r="CH118" s="427"/>
      <c r="CI118" s="427"/>
      <c r="CJ118" s="427"/>
      <c r="CK118" s="427"/>
      <c r="CL118" s="427"/>
      <c r="CM118" s="427"/>
    </row>
    <row r="119" ht="18.0" customHeight="1">
      <c r="AD119" s="427"/>
      <c r="AL119" s="427"/>
      <c r="AM119" s="427"/>
      <c r="AN119" s="427"/>
      <c r="AO119" s="427"/>
      <c r="AP119" s="427"/>
      <c r="AQ119" s="427"/>
      <c r="AR119" s="427"/>
      <c r="AS119" s="427"/>
      <c r="AT119" s="427"/>
      <c r="AU119" s="427"/>
      <c r="AV119" s="427"/>
      <c r="AW119" s="427"/>
      <c r="AX119" s="427"/>
      <c r="AY119" s="427"/>
      <c r="AZ119" s="427"/>
      <c r="BA119" s="427"/>
      <c r="BB119" s="427"/>
      <c r="BC119" s="427"/>
      <c r="BD119" s="427"/>
      <c r="BE119" s="427"/>
      <c r="BF119" s="427"/>
      <c r="BG119" s="427"/>
      <c r="BH119" s="427"/>
      <c r="BI119" s="427"/>
      <c r="BJ119" s="427"/>
      <c r="BK119" s="427"/>
      <c r="BL119" s="427"/>
      <c r="BM119" s="427"/>
      <c r="BN119" s="427"/>
      <c r="BO119" s="427"/>
      <c r="BP119" s="427"/>
      <c r="BQ119" s="427"/>
      <c r="BR119" s="427"/>
      <c r="BS119" s="427"/>
      <c r="BT119" s="427"/>
      <c r="BU119" s="427"/>
      <c r="BV119" s="427"/>
      <c r="BW119" s="427"/>
      <c r="BX119" s="427"/>
      <c r="BY119" s="427"/>
      <c r="BZ119" s="427"/>
      <c r="CA119" s="427"/>
      <c r="CB119" s="427"/>
      <c r="CC119" s="427"/>
      <c r="CD119" s="427"/>
      <c r="CE119" s="427"/>
      <c r="CF119" s="427"/>
      <c r="CG119" s="427"/>
      <c r="CH119" s="427"/>
      <c r="CI119" s="427"/>
      <c r="CJ119" s="427"/>
      <c r="CK119" s="427"/>
      <c r="CL119" s="427"/>
      <c r="CM119" s="427"/>
    </row>
    <row r="120" ht="18.0" customHeight="1">
      <c r="AD120" s="427"/>
      <c r="AL120" s="427"/>
      <c r="AM120" s="427"/>
      <c r="AN120" s="427"/>
      <c r="AO120" s="427"/>
      <c r="AP120" s="427"/>
      <c r="AQ120" s="427"/>
      <c r="AR120" s="427"/>
      <c r="AS120" s="427"/>
      <c r="AT120" s="427"/>
      <c r="AU120" s="427"/>
      <c r="AV120" s="427"/>
      <c r="AW120" s="427"/>
      <c r="AX120" s="427"/>
      <c r="AY120" s="427"/>
      <c r="AZ120" s="427"/>
      <c r="BA120" s="427"/>
      <c r="BB120" s="427"/>
      <c r="BC120" s="427"/>
      <c r="BD120" s="427"/>
      <c r="BE120" s="427"/>
      <c r="BF120" s="427"/>
      <c r="BG120" s="427"/>
      <c r="BH120" s="427"/>
      <c r="BI120" s="427"/>
      <c r="BJ120" s="427"/>
      <c r="BK120" s="427"/>
      <c r="BL120" s="427"/>
      <c r="BM120" s="427"/>
      <c r="BN120" s="427"/>
      <c r="BO120" s="427"/>
      <c r="BP120" s="427"/>
      <c r="BQ120" s="427"/>
      <c r="BR120" s="427"/>
      <c r="BS120" s="427"/>
      <c r="BT120" s="427"/>
      <c r="BU120" s="427"/>
      <c r="BV120" s="427"/>
      <c r="BW120" s="427"/>
      <c r="BX120" s="427"/>
      <c r="BY120" s="427"/>
      <c r="BZ120" s="427"/>
      <c r="CA120" s="427"/>
      <c r="CB120" s="427"/>
      <c r="CC120" s="427"/>
      <c r="CD120" s="427"/>
      <c r="CE120" s="427"/>
      <c r="CF120" s="427"/>
      <c r="CG120" s="427"/>
      <c r="CH120" s="427"/>
      <c r="CI120" s="427"/>
      <c r="CJ120" s="427"/>
      <c r="CK120" s="427"/>
      <c r="CL120" s="427"/>
      <c r="CM120" s="427"/>
    </row>
    <row r="121" ht="18.0" customHeight="1">
      <c r="AD121" s="427"/>
      <c r="AL121" s="427"/>
      <c r="AM121" s="427"/>
      <c r="AN121" s="427"/>
      <c r="AO121" s="427"/>
      <c r="AP121" s="427"/>
      <c r="AQ121" s="427"/>
      <c r="AR121" s="427"/>
      <c r="AS121" s="427"/>
      <c r="AT121" s="427"/>
      <c r="AU121" s="427"/>
      <c r="AV121" s="427"/>
      <c r="AW121" s="427"/>
      <c r="AX121" s="427"/>
      <c r="AY121" s="427"/>
      <c r="AZ121" s="427"/>
      <c r="BA121" s="427"/>
      <c r="BB121" s="427"/>
      <c r="BC121" s="427"/>
      <c r="BD121" s="427"/>
      <c r="BE121" s="427"/>
      <c r="BF121" s="427"/>
      <c r="BG121" s="427"/>
      <c r="BH121" s="427"/>
      <c r="BI121" s="427"/>
      <c r="BJ121" s="427"/>
      <c r="BK121" s="427"/>
      <c r="BL121" s="427"/>
      <c r="BM121" s="427"/>
      <c r="BN121" s="427"/>
      <c r="BO121" s="427"/>
      <c r="BP121" s="427"/>
      <c r="BQ121" s="427"/>
      <c r="BR121" s="427"/>
      <c r="BS121" s="427"/>
      <c r="BT121" s="427"/>
      <c r="BU121" s="427"/>
      <c r="BV121" s="427"/>
      <c r="BW121" s="427"/>
      <c r="BX121" s="427"/>
      <c r="BY121" s="427"/>
      <c r="BZ121" s="427"/>
      <c r="CA121" s="427"/>
      <c r="CB121" s="427"/>
      <c r="CC121" s="427"/>
      <c r="CD121" s="427"/>
      <c r="CE121" s="427"/>
      <c r="CF121" s="427"/>
      <c r="CG121" s="427"/>
      <c r="CH121" s="427"/>
      <c r="CI121" s="427"/>
      <c r="CJ121" s="427"/>
      <c r="CK121" s="427"/>
      <c r="CL121" s="427"/>
      <c r="CM121" s="427"/>
    </row>
    <row r="122" ht="18.0" customHeight="1">
      <c r="AD122" s="427"/>
      <c r="AL122" s="427"/>
      <c r="AM122" s="427"/>
      <c r="AN122" s="427"/>
      <c r="AO122" s="427"/>
      <c r="AP122" s="427"/>
      <c r="AQ122" s="427"/>
      <c r="AR122" s="427"/>
      <c r="AS122" s="427"/>
      <c r="AT122" s="427"/>
      <c r="AU122" s="427"/>
      <c r="AV122" s="427"/>
      <c r="AW122" s="427"/>
      <c r="AX122" s="427"/>
      <c r="AY122" s="427"/>
      <c r="AZ122" s="427"/>
      <c r="BA122" s="427"/>
      <c r="BB122" s="427"/>
      <c r="BC122" s="427"/>
      <c r="BD122" s="427"/>
      <c r="BE122" s="427"/>
      <c r="BF122" s="427"/>
      <c r="BG122" s="427"/>
      <c r="BH122" s="427"/>
      <c r="BI122" s="427"/>
      <c r="BJ122" s="427"/>
      <c r="BK122" s="427"/>
      <c r="BL122" s="427"/>
      <c r="BM122" s="427"/>
      <c r="BN122" s="427"/>
      <c r="BO122" s="427"/>
      <c r="BP122" s="427"/>
      <c r="BQ122" s="427"/>
      <c r="BR122" s="427"/>
      <c r="BS122" s="427"/>
      <c r="BT122" s="427"/>
      <c r="BU122" s="427"/>
      <c r="BV122" s="427"/>
      <c r="BW122" s="427"/>
      <c r="BX122" s="427"/>
      <c r="BY122" s="427"/>
      <c r="BZ122" s="427"/>
      <c r="CA122" s="427"/>
      <c r="CB122" s="427"/>
      <c r="CC122" s="427"/>
      <c r="CD122" s="427"/>
      <c r="CE122" s="427"/>
      <c r="CF122" s="427"/>
      <c r="CG122" s="427"/>
      <c r="CH122" s="427"/>
      <c r="CI122" s="427"/>
      <c r="CJ122" s="427"/>
      <c r="CK122" s="427"/>
      <c r="CL122" s="427"/>
      <c r="CM122" s="427"/>
    </row>
    <row r="123" ht="18.0" customHeight="1">
      <c r="AD123" s="427"/>
      <c r="AL123" s="427"/>
      <c r="AM123" s="427"/>
      <c r="AN123" s="427"/>
      <c r="AO123" s="427"/>
      <c r="AP123" s="427"/>
      <c r="AQ123" s="427"/>
      <c r="AR123" s="427"/>
      <c r="AS123" s="427"/>
      <c r="AT123" s="427"/>
      <c r="AU123" s="427"/>
      <c r="AV123" s="427"/>
      <c r="AW123" s="427"/>
      <c r="AX123" s="427"/>
      <c r="AY123" s="427"/>
      <c r="AZ123" s="427"/>
      <c r="BA123" s="427"/>
      <c r="BB123" s="427"/>
      <c r="BC123" s="427"/>
      <c r="BD123" s="427"/>
      <c r="BE123" s="427"/>
      <c r="BF123" s="427"/>
      <c r="BG123" s="427"/>
      <c r="BH123" s="427"/>
      <c r="BI123" s="427"/>
      <c r="BJ123" s="427"/>
      <c r="BK123" s="427"/>
      <c r="BL123" s="427"/>
      <c r="BM123" s="427"/>
      <c r="BN123" s="427"/>
      <c r="BO123" s="427"/>
      <c r="BP123" s="427"/>
      <c r="BQ123" s="427"/>
      <c r="BR123" s="427"/>
      <c r="BS123" s="427"/>
      <c r="BT123" s="427"/>
      <c r="BU123" s="427"/>
      <c r="BV123" s="427"/>
      <c r="BW123" s="427"/>
      <c r="BX123" s="427"/>
      <c r="BY123" s="427"/>
      <c r="BZ123" s="427"/>
      <c r="CA123" s="427"/>
      <c r="CB123" s="427"/>
      <c r="CC123" s="427"/>
      <c r="CD123" s="427"/>
      <c r="CE123" s="427"/>
      <c r="CF123" s="427"/>
      <c r="CG123" s="427"/>
      <c r="CH123" s="427"/>
      <c r="CI123" s="427"/>
      <c r="CJ123" s="427"/>
      <c r="CK123" s="427"/>
      <c r="CL123" s="427"/>
      <c r="CM123" s="427"/>
    </row>
    <row r="124" ht="18.0" customHeight="1">
      <c r="AD124" s="427"/>
      <c r="AL124" s="427"/>
      <c r="AM124" s="427"/>
      <c r="AN124" s="427"/>
      <c r="AO124" s="427"/>
      <c r="AP124" s="427"/>
      <c r="AQ124" s="427"/>
      <c r="AR124" s="427"/>
      <c r="AS124" s="427"/>
      <c r="AT124" s="427"/>
      <c r="AU124" s="427"/>
      <c r="AV124" s="427"/>
      <c r="AW124" s="427"/>
      <c r="AX124" s="427"/>
      <c r="AY124" s="427"/>
      <c r="AZ124" s="427"/>
      <c r="BA124" s="427"/>
      <c r="BB124" s="427"/>
      <c r="BC124" s="427"/>
      <c r="BD124" s="427"/>
      <c r="BE124" s="427"/>
      <c r="BF124" s="427"/>
      <c r="BG124" s="427"/>
      <c r="BH124" s="427"/>
      <c r="BI124" s="427"/>
      <c r="BJ124" s="427"/>
      <c r="BK124" s="427"/>
      <c r="BL124" s="427"/>
      <c r="BM124" s="427"/>
      <c r="BN124" s="427"/>
      <c r="BO124" s="427"/>
      <c r="BP124" s="427"/>
      <c r="BQ124" s="427"/>
      <c r="BR124" s="427"/>
      <c r="BS124" s="427"/>
      <c r="BT124" s="427"/>
      <c r="BU124" s="427"/>
      <c r="BV124" s="427"/>
      <c r="BW124" s="427"/>
      <c r="BX124" s="427"/>
      <c r="BY124" s="427"/>
      <c r="BZ124" s="427"/>
      <c r="CA124" s="427"/>
      <c r="CB124" s="427"/>
      <c r="CC124" s="427"/>
      <c r="CD124" s="427"/>
      <c r="CE124" s="427"/>
      <c r="CF124" s="427"/>
      <c r="CG124" s="427"/>
      <c r="CH124" s="427"/>
      <c r="CI124" s="427"/>
      <c r="CJ124" s="427"/>
      <c r="CK124" s="427"/>
      <c r="CL124" s="427"/>
      <c r="CM124" s="427"/>
    </row>
    <row r="125" ht="18.0" customHeight="1">
      <c r="AD125" s="427"/>
      <c r="AL125" s="427"/>
      <c r="AM125" s="427"/>
      <c r="AN125" s="427"/>
      <c r="AO125" s="427"/>
      <c r="AP125" s="427"/>
      <c r="AQ125" s="427"/>
      <c r="AR125" s="427"/>
      <c r="AS125" s="427"/>
      <c r="AT125" s="427"/>
      <c r="AU125" s="427"/>
      <c r="AV125" s="427"/>
      <c r="AW125" s="427"/>
      <c r="AX125" s="427"/>
      <c r="AY125" s="427"/>
      <c r="AZ125" s="427"/>
      <c r="BA125" s="427"/>
      <c r="BB125" s="427"/>
      <c r="BC125" s="427"/>
      <c r="BD125" s="427"/>
      <c r="BE125" s="427"/>
      <c r="BF125" s="427"/>
      <c r="BG125" s="427"/>
      <c r="BH125" s="427"/>
      <c r="BI125" s="427"/>
      <c r="BJ125" s="427"/>
      <c r="BK125" s="427"/>
      <c r="BL125" s="427"/>
      <c r="BM125" s="427"/>
      <c r="BN125" s="427"/>
      <c r="BO125" s="427"/>
      <c r="BP125" s="427"/>
      <c r="BQ125" s="427"/>
      <c r="BR125" s="427"/>
      <c r="BS125" s="427"/>
      <c r="BT125" s="427"/>
      <c r="BU125" s="427"/>
      <c r="BV125" s="427"/>
      <c r="BW125" s="427"/>
      <c r="BX125" s="427"/>
      <c r="BY125" s="427"/>
      <c r="BZ125" s="427"/>
      <c r="CA125" s="427"/>
      <c r="CB125" s="427"/>
      <c r="CC125" s="427"/>
      <c r="CD125" s="427"/>
      <c r="CE125" s="427"/>
      <c r="CF125" s="427"/>
      <c r="CG125" s="427"/>
      <c r="CH125" s="427"/>
      <c r="CI125" s="427"/>
      <c r="CJ125" s="427"/>
      <c r="CK125" s="427"/>
      <c r="CL125" s="427"/>
      <c r="CM125" s="427"/>
    </row>
    <row r="126" ht="18.0" customHeight="1">
      <c r="AD126" s="427"/>
      <c r="AL126" s="427"/>
      <c r="AM126" s="427"/>
      <c r="AN126" s="427"/>
      <c r="AO126" s="427"/>
      <c r="AP126" s="427"/>
      <c r="AQ126" s="427"/>
      <c r="AR126" s="427"/>
      <c r="AS126" s="427"/>
      <c r="AT126" s="427"/>
      <c r="AU126" s="427"/>
      <c r="AV126" s="427"/>
      <c r="AW126" s="427"/>
      <c r="AX126" s="427"/>
      <c r="AY126" s="427"/>
      <c r="AZ126" s="427"/>
      <c r="BA126" s="427"/>
      <c r="BB126" s="427"/>
      <c r="BC126" s="427"/>
      <c r="BD126" s="427"/>
      <c r="BE126" s="427"/>
      <c r="BF126" s="427"/>
      <c r="BG126" s="427"/>
      <c r="BH126" s="427"/>
      <c r="BI126" s="427"/>
      <c r="BJ126" s="427"/>
      <c r="BK126" s="427"/>
      <c r="BL126" s="427"/>
      <c r="BM126" s="427"/>
      <c r="BN126" s="427"/>
      <c r="BO126" s="427"/>
      <c r="BP126" s="427"/>
      <c r="BQ126" s="427"/>
      <c r="BR126" s="427"/>
      <c r="BS126" s="427"/>
      <c r="BT126" s="427"/>
      <c r="BU126" s="427"/>
      <c r="BV126" s="427"/>
      <c r="BW126" s="427"/>
      <c r="BX126" s="427"/>
      <c r="BY126" s="427"/>
      <c r="BZ126" s="427"/>
      <c r="CA126" s="427"/>
      <c r="CB126" s="427"/>
      <c r="CC126" s="427"/>
      <c r="CD126" s="427"/>
      <c r="CE126" s="427"/>
      <c r="CF126" s="427"/>
      <c r="CG126" s="427"/>
      <c r="CH126" s="427"/>
      <c r="CI126" s="427"/>
      <c r="CJ126" s="427"/>
      <c r="CK126" s="427"/>
      <c r="CL126" s="427"/>
      <c r="CM126" s="427"/>
    </row>
    <row r="127" ht="18.0" customHeight="1">
      <c r="AD127" s="427"/>
      <c r="AL127" s="427"/>
      <c r="AM127" s="427"/>
      <c r="AN127" s="427"/>
      <c r="AO127" s="427"/>
      <c r="AP127" s="427"/>
      <c r="AQ127" s="427"/>
      <c r="AR127" s="427"/>
      <c r="AS127" s="427"/>
      <c r="AT127" s="427"/>
      <c r="AU127" s="427"/>
      <c r="AV127" s="427"/>
      <c r="AW127" s="427"/>
      <c r="AX127" s="427"/>
      <c r="AY127" s="427"/>
      <c r="AZ127" s="427"/>
      <c r="BA127" s="427"/>
      <c r="BB127" s="427"/>
      <c r="BC127" s="427"/>
      <c r="BD127" s="427"/>
      <c r="BE127" s="427"/>
      <c r="BF127" s="427"/>
      <c r="BG127" s="427"/>
      <c r="BH127" s="427"/>
      <c r="BI127" s="427"/>
      <c r="BJ127" s="427"/>
      <c r="BK127" s="427"/>
      <c r="BL127" s="427"/>
      <c r="BM127" s="427"/>
      <c r="BN127" s="427"/>
      <c r="BO127" s="427"/>
      <c r="BP127" s="427"/>
      <c r="BQ127" s="427"/>
      <c r="BR127" s="427"/>
      <c r="BS127" s="427"/>
      <c r="BT127" s="427"/>
      <c r="BU127" s="427"/>
      <c r="BV127" s="427"/>
      <c r="BW127" s="427"/>
      <c r="BX127" s="427"/>
      <c r="BY127" s="427"/>
      <c r="BZ127" s="427"/>
      <c r="CA127" s="427"/>
      <c r="CB127" s="427"/>
      <c r="CC127" s="427"/>
      <c r="CD127" s="427"/>
      <c r="CE127" s="427"/>
      <c r="CF127" s="427"/>
      <c r="CG127" s="427"/>
      <c r="CH127" s="427"/>
      <c r="CI127" s="427"/>
      <c r="CJ127" s="427"/>
      <c r="CK127" s="427"/>
      <c r="CL127" s="427"/>
      <c r="CM127" s="427"/>
    </row>
    <row r="128" ht="18.0" customHeight="1">
      <c r="AD128" s="427"/>
      <c r="AL128" s="427"/>
      <c r="AM128" s="427"/>
      <c r="AN128" s="427"/>
      <c r="AO128" s="427"/>
      <c r="AP128" s="427"/>
      <c r="AQ128" s="427"/>
      <c r="AR128" s="427"/>
      <c r="AS128" s="427"/>
      <c r="AT128" s="427"/>
      <c r="AU128" s="427"/>
      <c r="AV128" s="427"/>
      <c r="AW128" s="427"/>
      <c r="AX128" s="427"/>
      <c r="AY128" s="427"/>
      <c r="AZ128" s="427"/>
      <c r="BA128" s="427"/>
      <c r="BB128" s="427"/>
      <c r="BC128" s="427"/>
      <c r="BD128" s="427"/>
      <c r="BE128" s="427"/>
      <c r="BF128" s="427"/>
      <c r="BG128" s="427"/>
      <c r="BH128" s="427"/>
      <c r="BI128" s="427"/>
      <c r="BJ128" s="427"/>
      <c r="BK128" s="427"/>
      <c r="BL128" s="427"/>
      <c r="BM128" s="427"/>
      <c r="BN128" s="427"/>
      <c r="BO128" s="427"/>
      <c r="BP128" s="427"/>
      <c r="BQ128" s="427"/>
      <c r="BR128" s="427"/>
      <c r="BS128" s="427"/>
      <c r="BT128" s="427"/>
      <c r="BU128" s="427"/>
      <c r="BV128" s="427"/>
      <c r="BW128" s="427"/>
      <c r="BX128" s="427"/>
      <c r="BY128" s="427"/>
      <c r="BZ128" s="427"/>
      <c r="CA128" s="427"/>
      <c r="CB128" s="427"/>
      <c r="CC128" s="427"/>
      <c r="CD128" s="427"/>
      <c r="CE128" s="427"/>
      <c r="CF128" s="427"/>
      <c r="CG128" s="427"/>
      <c r="CH128" s="427"/>
      <c r="CI128" s="427"/>
      <c r="CJ128" s="427"/>
      <c r="CK128" s="427"/>
      <c r="CL128" s="427"/>
      <c r="CM128" s="427"/>
    </row>
    <row r="129">
      <c r="AD129" s="427"/>
      <c r="AL129" s="427"/>
      <c r="AM129" s="427"/>
      <c r="AN129" s="427"/>
      <c r="AO129" s="427"/>
      <c r="AP129" s="427"/>
      <c r="AQ129" s="427"/>
      <c r="AR129" s="427"/>
      <c r="AS129" s="427"/>
      <c r="AT129" s="427"/>
      <c r="AU129" s="427"/>
      <c r="AV129" s="427"/>
      <c r="AW129" s="427"/>
      <c r="AX129" s="427"/>
      <c r="AY129" s="427"/>
      <c r="AZ129" s="427"/>
      <c r="BA129" s="427"/>
      <c r="BB129" s="427"/>
      <c r="BC129" s="427"/>
      <c r="BD129" s="427"/>
      <c r="BE129" s="427"/>
      <c r="BF129" s="427"/>
      <c r="BG129" s="427"/>
      <c r="BH129" s="427"/>
      <c r="BI129" s="427"/>
      <c r="BJ129" s="427"/>
      <c r="BK129" s="427"/>
      <c r="BL129" s="427"/>
      <c r="BM129" s="427"/>
      <c r="BN129" s="427"/>
      <c r="BO129" s="427"/>
      <c r="BP129" s="427"/>
      <c r="BQ129" s="427"/>
      <c r="BR129" s="427"/>
      <c r="BS129" s="427"/>
      <c r="BT129" s="427"/>
      <c r="BU129" s="427"/>
      <c r="BV129" s="427"/>
      <c r="BW129" s="427"/>
      <c r="BX129" s="427"/>
      <c r="BY129" s="427"/>
      <c r="BZ129" s="427"/>
      <c r="CA129" s="427"/>
      <c r="CB129" s="427"/>
      <c r="CC129" s="427"/>
      <c r="CD129" s="427"/>
      <c r="CE129" s="427"/>
      <c r="CF129" s="427"/>
      <c r="CG129" s="427"/>
      <c r="CH129" s="427"/>
      <c r="CI129" s="427"/>
      <c r="CJ129" s="427"/>
      <c r="CK129" s="427"/>
      <c r="CL129" s="427"/>
      <c r="CM129" s="427"/>
    </row>
    <row r="130">
      <c r="AD130" s="427"/>
      <c r="AL130" s="427"/>
      <c r="AM130" s="427"/>
      <c r="AN130" s="427"/>
      <c r="AO130" s="427"/>
      <c r="AP130" s="427"/>
      <c r="AQ130" s="427"/>
      <c r="AR130" s="427"/>
      <c r="AS130" s="427"/>
      <c r="AT130" s="427"/>
      <c r="AU130" s="427"/>
      <c r="AV130" s="427"/>
      <c r="AW130" s="427"/>
      <c r="AX130" s="427"/>
      <c r="AY130" s="427"/>
      <c r="AZ130" s="427"/>
      <c r="BA130" s="427"/>
      <c r="BB130" s="427"/>
      <c r="BC130" s="427"/>
      <c r="BD130" s="427"/>
      <c r="BE130" s="427"/>
      <c r="BF130" s="427"/>
      <c r="BG130" s="427"/>
      <c r="BH130" s="427"/>
      <c r="BI130" s="427"/>
      <c r="BJ130" s="427"/>
      <c r="BK130" s="427"/>
      <c r="BL130" s="427"/>
      <c r="BM130" s="427"/>
      <c r="BN130" s="427"/>
      <c r="BO130" s="427"/>
      <c r="BP130" s="427"/>
      <c r="BQ130" s="427"/>
      <c r="BR130" s="427"/>
      <c r="BS130" s="427"/>
      <c r="BT130" s="427"/>
      <c r="BU130" s="427"/>
      <c r="BV130" s="427"/>
      <c r="BW130" s="427"/>
      <c r="BX130" s="427"/>
      <c r="BY130" s="427"/>
      <c r="BZ130" s="427"/>
      <c r="CA130" s="427"/>
      <c r="CB130" s="427"/>
      <c r="CC130" s="427"/>
      <c r="CD130" s="427"/>
      <c r="CE130" s="427"/>
      <c r="CF130" s="427"/>
      <c r="CG130" s="427"/>
      <c r="CH130" s="427"/>
      <c r="CI130" s="427"/>
      <c r="CJ130" s="427"/>
      <c r="CK130" s="427"/>
      <c r="CL130" s="427"/>
      <c r="CM130" s="427"/>
    </row>
    <row r="131">
      <c r="AD131" s="427"/>
      <c r="AL131" s="427"/>
      <c r="AM131" s="427"/>
      <c r="AN131" s="427"/>
      <c r="AO131" s="427"/>
      <c r="AP131" s="427"/>
      <c r="AQ131" s="427"/>
      <c r="AR131" s="427"/>
      <c r="AS131" s="427"/>
      <c r="AT131" s="427"/>
      <c r="AU131" s="427"/>
      <c r="AV131" s="427"/>
      <c r="AW131" s="427"/>
      <c r="AX131" s="427"/>
      <c r="AY131" s="427"/>
      <c r="AZ131" s="427"/>
      <c r="BA131" s="427"/>
      <c r="BB131" s="427"/>
      <c r="BC131" s="427"/>
      <c r="BD131" s="427"/>
      <c r="BE131" s="427"/>
      <c r="BF131" s="427"/>
      <c r="BG131" s="427"/>
      <c r="BH131" s="427"/>
      <c r="BI131" s="427"/>
      <c r="BJ131" s="427"/>
      <c r="BK131" s="427"/>
      <c r="BL131" s="427"/>
      <c r="BM131" s="427"/>
      <c r="BN131" s="427"/>
      <c r="BO131" s="427"/>
      <c r="BP131" s="427"/>
      <c r="BQ131" s="427"/>
      <c r="BR131" s="427"/>
      <c r="BS131" s="427"/>
      <c r="BT131" s="427"/>
      <c r="BU131" s="427"/>
      <c r="BV131" s="427"/>
      <c r="BW131" s="427"/>
      <c r="BX131" s="427"/>
      <c r="BY131" s="427"/>
      <c r="BZ131" s="427"/>
      <c r="CA131" s="427"/>
      <c r="CB131" s="427"/>
      <c r="CC131" s="427"/>
      <c r="CD131" s="427"/>
      <c r="CE131" s="427"/>
      <c r="CF131" s="427"/>
      <c r="CG131" s="427"/>
      <c r="CH131" s="427"/>
      <c r="CI131" s="427"/>
      <c r="CJ131" s="427"/>
      <c r="CK131" s="427"/>
      <c r="CL131" s="427"/>
      <c r="CM131" s="427"/>
    </row>
    <row r="132">
      <c r="AD132" s="427"/>
      <c r="AL132" s="427"/>
      <c r="AM132" s="427"/>
      <c r="AN132" s="427"/>
      <c r="AO132" s="427"/>
      <c r="AP132" s="427"/>
      <c r="AQ132" s="427"/>
      <c r="AR132" s="427"/>
      <c r="AS132" s="427"/>
      <c r="AT132" s="427"/>
      <c r="AU132" s="427"/>
      <c r="AV132" s="427"/>
      <c r="AW132" s="427"/>
      <c r="AX132" s="427"/>
      <c r="AY132" s="427"/>
      <c r="AZ132" s="427"/>
      <c r="BA132" s="427"/>
      <c r="BB132" s="427"/>
      <c r="BC132" s="427"/>
      <c r="BD132" s="427"/>
      <c r="BE132" s="427"/>
      <c r="BF132" s="427"/>
      <c r="BG132" s="427"/>
      <c r="BH132" s="427"/>
      <c r="BI132" s="427"/>
      <c r="BJ132" s="427"/>
      <c r="BK132" s="427"/>
      <c r="BL132" s="427"/>
      <c r="BM132" s="427"/>
      <c r="BN132" s="427"/>
      <c r="BO132" s="427"/>
      <c r="BP132" s="427"/>
      <c r="BQ132" s="427"/>
      <c r="BR132" s="427"/>
      <c r="BS132" s="427"/>
      <c r="BT132" s="427"/>
      <c r="BU132" s="427"/>
      <c r="BV132" s="427"/>
      <c r="BW132" s="427"/>
      <c r="BX132" s="427"/>
      <c r="BY132" s="427"/>
      <c r="BZ132" s="427"/>
      <c r="CA132" s="427"/>
      <c r="CB132" s="427"/>
      <c r="CC132" s="427"/>
      <c r="CD132" s="427"/>
      <c r="CE132" s="427"/>
      <c r="CF132" s="427"/>
      <c r="CG132" s="427"/>
      <c r="CH132" s="427"/>
      <c r="CI132" s="427"/>
      <c r="CJ132" s="427"/>
      <c r="CK132" s="427"/>
      <c r="CL132" s="427"/>
      <c r="CM132" s="427"/>
    </row>
    <row r="133">
      <c r="AD133" s="427"/>
      <c r="AL133" s="427"/>
      <c r="AM133" s="427"/>
      <c r="AN133" s="427"/>
      <c r="AO133" s="427"/>
      <c r="AP133" s="427"/>
      <c r="AQ133" s="427"/>
      <c r="AR133" s="427"/>
      <c r="AS133" s="427"/>
      <c r="AT133" s="427"/>
      <c r="AU133" s="427"/>
      <c r="AV133" s="427"/>
      <c r="AW133" s="427"/>
      <c r="AX133" s="427"/>
      <c r="AY133" s="427"/>
      <c r="AZ133" s="427"/>
      <c r="BA133" s="427"/>
      <c r="BB133" s="427"/>
      <c r="BC133" s="427"/>
      <c r="BD133" s="427"/>
      <c r="BE133" s="427"/>
      <c r="BF133" s="427"/>
      <c r="BG133" s="427"/>
      <c r="BH133" s="427"/>
      <c r="BI133" s="427"/>
      <c r="BJ133" s="427"/>
      <c r="BK133" s="427"/>
      <c r="BL133" s="427"/>
      <c r="BM133" s="427"/>
      <c r="BN133" s="427"/>
      <c r="BO133" s="427"/>
      <c r="BP133" s="427"/>
      <c r="BQ133" s="427"/>
      <c r="BR133" s="427"/>
      <c r="BS133" s="427"/>
      <c r="BT133" s="427"/>
      <c r="BU133" s="427"/>
      <c r="BV133" s="427"/>
      <c r="BW133" s="427"/>
      <c r="BX133" s="427"/>
      <c r="BY133" s="427"/>
      <c r="BZ133" s="427"/>
      <c r="CA133" s="427"/>
      <c r="CB133" s="427"/>
      <c r="CC133" s="427"/>
      <c r="CD133" s="427"/>
      <c r="CE133" s="427"/>
      <c r="CF133" s="427"/>
      <c r="CG133" s="427"/>
      <c r="CH133" s="427"/>
      <c r="CI133" s="427"/>
      <c r="CJ133" s="427"/>
      <c r="CK133" s="427"/>
      <c r="CL133" s="427"/>
      <c r="CM133" s="427"/>
    </row>
    <row r="134">
      <c r="AD134" s="427"/>
      <c r="AL134" s="427"/>
      <c r="AM134" s="427"/>
      <c r="AN134" s="427"/>
      <c r="AO134" s="427"/>
      <c r="AP134" s="427"/>
      <c r="AQ134" s="427"/>
      <c r="AR134" s="427"/>
      <c r="AS134" s="427"/>
      <c r="AT134" s="427"/>
      <c r="AU134" s="427"/>
      <c r="AV134" s="427"/>
      <c r="AW134" s="427"/>
      <c r="AX134" s="427"/>
      <c r="AY134" s="427"/>
      <c r="AZ134" s="427"/>
      <c r="BA134" s="427"/>
      <c r="BB134" s="427"/>
      <c r="BC134" s="427"/>
      <c r="BD134" s="427"/>
      <c r="BE134" s="427"/>
      <c r="BF134" s="427"/>
      <c r="BG134" s="427"/>
      <c r="BH134" s="427"/>
      <c r="BI134" s="427"/>
      <c r="BJ134" s="427"/>
      <c r="BK134" s="427"/>
      <c r="BL134" s="427"/>
      <c r="BM134" s="427"/>
      <c r="BN134" s="427"/>
      <c r="BO134" s="427"/>
      <c r="BP134" s="427"/>
      <c r="BQ134" s="427"/>
      <c r="BR134" s="427"/>
      <c r="BS134" s="427"/>
      <c r="BT134" s="427"/>
      <c r="BU134" s="427"/>
      <c r="BV134" s="427"/>
      <c r="BW134" s="427"/>
      <c r="BX134" s="427"/>
      <c r="BY134" s="427"/>
      <c r="BZ134" s="427"/>
      <c r="CA134" s="427"/>
      <c r="CB134" s="427"/>
      <c r="CC134" s="427"/>
      <c r="CD134" s="427"/>
      <c r="CE134" s="427"/>
      <c r="CF134" s="427"/>
      <c r="CG134" s="427"/>
      <c r="CH134" s="427"/>
      <c r="CI134" s="427"/>
      <c r="CJ134" s="427"/>
      <c r="CK134" s="427"/>
      <c r="CL134" s="427"/>
      <c r="CM134" s="427"/>
    </row>
    <row r="135">
      <c r="AD135" s="427"/>
      <c r="AL135" s="427"/>
      <c r="AM135" s="427"/>
      <c r="AN135" s="427"/>
      <c r="AO135" s="427"/>
      <c r="AP135" s="427"/>
      <c r="AQ135" s="427"/>
      <c r="AR135" s="427"/>
      <c r="AS135" s="427"/>
      <c r="AT135" s="427"/>
      <c r="AU135" s="427"/>
      <c r="AV135" s="427"/>
      <c r="AW135" s="427"/>
      <c r="AX135" s="427"/>
      <c r="AY135" s="427"/>
      <c r="AZ135" s="427"/>
      <c r="BA135" s="427"/>
      <c r="BB135" s="427"/>
      <c r="BC135" s="427"/>
      <c r="BD135" s="427"/>
      <c r="BE135" s="427"/>
      <c r="BF135" s="427"/>
      <c r="BG135" s="427"/>
      <c r="BH135" s="427"/>
      <c r="BI135" s="427"/>
      <c r="BJ135" s="427"/>
      <c r="BK135" s="427"/>
      <c r="BL135" s="427"/>
      <c r="BM135" s="427"/>
      <c r="BN135" s="427"/>
      <c r="BO135" s="427"/>
      <c r="BP135" s="427"/>
      <c r="BQ135" s="427"/>
      <c r="BR135" s="427"/>
      <c r="BS135" s="427"/>
      <c r="BT135" s="427"/>
      <c r="BU135" s="427"/>
      <c r="BV135" s="427"/>
      <c r="BW135" s="427"/>
      <c r="BX135" s="427"/>
      <c r="BY135" s="427"/>
      <c r="BZ135" s="427"/>
      <c r="CA135" s="427"/>
      <c r="CB135" s="427"/>
      <c r="CC135" s="427"/>
      <c r="CD135" s="427"/>
      <c r="CE135" s="427"/>
      <c r="CF135" s="427"/>
      <c r="CG135" s="427"/>
      <c r="CH135" s="427"/>
      <c r="CI135" s="427"/>
      <c r="CJ135" s="427"/>
      <c r="CK135" s="427"/>
      <c r="CL135" s="427"/>
      <c r="CM135" s="427"/>
    </row>
    <row r="136">
      <c r="AD136" s="427"/>
      <c r="AL136" s="427"/>
      <c r="AM136" s="427"/>
      <c r="AN136" s="427"/>
      <c r="AO136" s="427"/>
      <c r="AP136" s="427"/>
      <c r="AQ136" s="427"/>
      <c r="AR136" s="427"/>
      <c r="AS136" s="427"/>
      <c r="AT136" s="427"/>
      <c r="AU136" s="427"/>
      <c r="AV136" s="427"/>
      <c r="AW136" s="427"/>
      <c r="AX136" s="427"/>
      <c r="AY136" s="427"/>
      <c r="AZ136" s="427"/>
      <c r="BA136" s="427"/>
      <c r="BB136" s="427"/>
      <c r="BC136" s="427"/>
      <c r="BD136" s="427"/>
      <c r="BE136" s="427"/>
      <c r="BF136" s="427"/>
      <c r="BG136" s="427"/>
      <c r="BH136" s="427"/>
      <c r="BI136" s="427"/>
      <c r="BJ136" s="427"/>
      <c r="BK136" s="427"/>
      <c r="BL136" s="427"/>
      <c r="BM136" s="427"/>
      <c r="BN136" s="427"/>
      <c r="BO136" s="427"/>
      <c r="BP136" s="427"/>
      <c r="BQ136" s="427"/>
      <c r="BR136" s="427"/>
      <c r="BS136" s="427"/>
      <c r="BT136" s="427"/>
      <c r="BU136" s="427"/>
      <c r="BV136" s="427"/>
      <c r="BW136" s="427"/>
      <c r="BX136" s="427"/>
      <c r="BY136" s="427"/>
      <c r="BZ136" s="427"/>
      <c r="CA136" s="427"/>
      <c r="CB136" s="427"/>
      <c r="CC136" s="427"/>
      <c r="CD136" s="427"/>
      <c r="CE136" s="427"/>
      <c r="CF136" s="427"/>
      <c r="CG136" s="427"/>
      <c r="CH136" s="427"/>
      <c r="CI136" s="427"/>
      <c r="CJ136" s="427"/>
      <c r="CK136" s="427"/>
      <c r="CL136" s="427"/>
      <c r="CM136" s="427"/>
    </row>
    <row r="137">
      <c r="AD137" s="427"/>
      <c r="AL137" s="427"/>
      <c r="AM137" s="427"/>
      <c r="AN137" s="427"/>
      <c r="AO137" s="427"/>
      <c r="AP137" s="427"/>
      <c r="AQ137" s="427"/>
      <c r="AR137" s="427"/>
      <c r="AS137" s="427"/>
      <c r="AT137" s="427"/>
      <c r="AU137" s="427"/>
      <c r="AV137" s="427"/>
      <c r="AW137" s="427"/>
      <c r="AX137" s="427"/>
      <c r="AY137" s="427"/>
      <c r="AZ137" s="427"/>
      <c r="BA137" s="427"/>
      <c r="BB137" s="427"/>
      <c r="BC137" s="427"/>
      <c r="BD137" s="427"/>
      <c r="BE137" s="427"/>
      <c r="BF137" s="427"/>
      <c r="BG137" s="427"/>
      <c r="BH137" s="427"/>
      <c r="BI137" s="427"/>
      <c r="BJ137" s="427"/>
      <c r="BK137" s="427"/>
      <c r="BL137" s="427"/>
      <c r="BM137" s="427"/>
      <c r="BN137" s="427"/>
      <c r="BO137" s="427"/>
      <c r="BP137" s="427"/>
      <c r="BQ137" s="427"/>
      <c r="BR137" s="427"/>
      <c r="BS137" s="427"/>
      <c r="BT137" s="427"/>
      <c r="BU137" s="427"/>
      <c r="BV137" s="427"/>
      <c r="BW137" s="427"/>
      <c r="BX137" s="427"/>
      <c r="BY137" s="427"/>
      <c r="BZ137" s="427"/>
      <c r="CA137" s="427"/>
      <c r="CB137" s="427"/>
      <c r="CC137" s="427"/>
      <c r="CD137" s="427"/>
      <c r="CE137" s="427"/>
      <c r="CF137" s="427"/>
      <c r="CG137" s="427"/>
      <c r="CH137" s="427"/>
      <c r="CI137" s="427"/>
      <c r="CJ137" s="427"/>
      <c r="CK137" s="427"/>
      <c r="CL137" s="427"/>
      <c r="CM137" s="427"/>
    </row>
    <row r="138">
      <c r="AD138" s="427"/>
      <c r="AL138" s="427"/>
      <c r="AM138" s="427"/>
      <c r="AN138" s="427"/>
      <c r="AO138" s="427"/>
      <c r="AP138" s="427"/>
      <c r="AQ138" s="427"/>
      <c r="AR138" s="427"/>
      <c r="AS138" s="427"/>
      <c r="AT138" s="427"/>
      <c r="AU138" s="427"/>
      <c r="AV138" s="427"/>
      <c r="AW138" s="427"/>
      <c r="AX138" s="427"/>
      <c r="AY138" s="427"/>
      <c r="AZ138" s="427"/>
      <c r="BA138" s="427"/>
      <c r="BB138" s="427"/>
      <c r="BC138" s="427"/>
      <c r="BD138" s="427"/>
      <c r="BE138" s="427"/>
      <c r="BF138" s="427"/>
      <c r="BG138" s="427"/>
      <c r="BH138" s="427"/>
      <c r="BI138" s="427"/>
      <c r="BJ138" s="427"/>
      <c r="BK138" s="427"/>
      <c r="BL138" s="427"/>
      <c r="BM138" s="427"/>
      <c r="BN138" s="427"/>
      <c r="BO138" s="427"/>
      <c r="BP138" s="427"/>
      <c r="BQ138" s="427"/>
      <c r="BR138" s="427"/>
      <c r="BS138" s="427"/>
      <c r="BT138" s="427"/>
      <c r="BU138" s="427"/>
      <c r="BV138" s="427"/>
      <c r="BW138" s="427"/>
      <c r="BX138" s="427"/>
      <c r="BY138" s="427"/>
      <c r="BZ138" s="427"/>
      <c r="CA138" s="427"/>
      <c r="CB138" s="427"/>
      <c r="CC138" s="427"/>
      <c r="CD138" s="427"/>
      <c r="CE138" s="427"/>
      <c r="CF138" s="427"/>
      <c r="CG138" s="427"/>
      <c r="CH138" s="427"/>
      <c r="CI138" s="427"/>
      <c r="CJ138" s="427"/>
      <c r="CK138" s="427"/>
      <c r="CL138" s="427"/>
      <c r="CM138" s="427"/>
    </row>
    <row r="139">
      <c r="AD139" s="427"/>
      <c r="AL139" s="427"/>
      <c r="AM139" s="427"/>
      <c r="AN139" s="427"/>
      <c r="AO139" s="427"/>
      <c r="AP139" s="427"/>
      <c r="AQ139" s="427"/>
      <c r="AR139" s="427"/>
      <c r="AS139" s="427"/>
      <c r="AT139" s="427"/>
      <c r="AU139" s="427"/>
      <c r="AV139" s="427"/>
      <c r="AW139" s="427"/>
      <c r="AX139" s="427"/>
      <c r="AY139" s="427"/>
      <c r="AZ139" s="427"/>
      <c r="BA139" s="427"/>
      <c r="BB139" s="427"/>
      <c r="BC139" s="427"/>
      <c r="BD139" s="427"/>
      <c r="BE139" s="427"/>
      <c r="BF139" s="427"/>
      <c r="BG139" s="427"/>
      <c r="BH139" s="427"/>
      <c r="BI139" s="427"/>
      <c r="BJ139" s="427"/>
      <c r="BK139" s="427"/>
      <c r="BL139" s="427"/>
      <c r="BM139" s="427"/>
      <c r="BN139" s="427"/>
      <c r="BO139" s="427"/>
      <c r="BP139" s="427"/>
      <c r="BQ139" s="427"/>
      <c r="BR139" s="427"/>
      <c r="BS139" s="427"/>
      <c r="BT139" s="427"/>
      <c r="BU139" s="427"/>
      <c r="BV139" s="427"/>
      <c r="BW139" s="427"/>
      <c r="BX139" s="427"/>
      <c r="BY139" s="427"/>
      <c r="BZ139" s="427"/>
      <c r="CA139" s="427"/>
      <c r="CB139" s="427"/>
      <c r="CC139" s="427"/>
      <c r="CD139" s="427"/>
      <c r="CE139" s="427"/>
      <c r="CF139" s="427"/>
      <c r="CG139" s="427"/>
      <c r="CH139" s="427"/>
      <c r="CI139" s="427"/>
      <c r="CJ139" s="427"/>
      <c r="CK139" s="427"/>
      <c r="CL139" s="427"/>
      <c r="CM139" s="427"/>
    </row>
    <row r="140">
      <c r="AD140" s="427"/>
      <c r="AL140" s="427"/>
      <c r="AM140" s="427"/>
      <c r="AN140" s="427"/>
      <c r="AO140" s="427"/>
      <c r="AP140" s="427"/>
      <c r="AQ140" s="427"/>
      <c r="AR140" s="427"/>
      <c r="AS140" s="427"/>
      <c r="AT140" s="427"/>
      <c r="AU140" s="427"/>
      <c r="AV140" s="427"/>
      <c r="AW140" s="427"/>
      <c r="AX140" s="427"/>
      <c r="AY140" s="427"/>
      <c r="AZ140" s="427"/>
      <c r="BA140" s="427"/>
      <c r="BB140" s="427"/>
      <c r="BC140" s="427"/>
      <c r="BD140" s="427"/>
      <c r="BE140" s="427"/>
      <c r="BF140" s="427"/>
      <c r="BG140" s="427"/>
      <c r="BH140" s="427"/>
      <c r="BI140" s="427"/>
      <c r="BJ140" s="427"/>
      <c r="BK140" s="427"/>
      <c r="BL140" s="427"/>
      <c r="BM140" s="427"/>
      <c r="BN140" s="427"/>
      <c r="BO140" s="427"/>
      <c r="BP140" s="427"/>
      <c r="BQ140" s="427"/>
      <c r="BR140" s="427"/>
      <c r="BS140" s="427"/>
      <c r="BT140" s="427"/>
      <c r="BU140" s="427"/>
      <c r="BV140" s="427"/>
      <c r="BW140" s="427"/>
      <c r="BX140" s="427"/>
      <c r="BY140" s="427"/>
      <c r="BZ140" s="427"/>
      <c r="CA140" s="427"/>
      <c r="CB140" s="427"/>
      <c r="CC140" s="427"/>
      <c r="CD140" s="427"/>
      <c r="CE140" s="427"/>
      <c r="CF140" s="427"/>
      <c r="CG140" s="427"/>
      <c r="CH140" s="427"/>
      <c r="CI140" s="427"/>
      <c r="CJ140" s="427"/>
      <c r="CK140" s="427"/>
      <c r="CL140" s="427"/>
      <c r="CM140" s="427"/>
    </row>
    <row r="141">
      <c r="AD141" s="427"/>
      <c r="AL141" s="427"/>
      <c r="AM141" s="427"/>
      <c r="AN141" s="427"/>
      <c r="AO141" s="427"/>
      <c r="AP141" s="427"/>
      <c r="AQ141" s="427"/>
      <c r="AR141" s="427"/>
      <c r="AS141" s="427"/>
      <c r="AT141" s="427"/>
      <c r="AU141" s="427"/>
      <c r="AV141" s="427"/>
      <c r="AW141" s="427"/>
      <c r="AX141" s="427"/>
      <c r="AY141" s="427"/>
      <c r="AZ141" s="427"/>
      <c r="BA141" s="427"/>
      <c r="BB141" s="427"/>
      <c r="BC141" s="427"/>
      <c r="BD141" s="427"/>
      <c r="BE141" s="427"/>
      <c r="BF141" s="427"/>
      <c r="BG141" s="427"/>
      <c r="BH141" s="427"/>
      <c r="BI141" s="427"/>
      <c r="BJ141" s="427"/>
      <c r="BK141" s="427"/>
      <c r="BL141" s="427"/>
      <c r="BM141" s="427"/>
      <c r="BN141" s="427"/>
      <c r="BO141" s="427"/>
      <c r="BP141" s="427"/>
      <c r="BQ141" s="427"/>
      <c r="BR141" s="427"/>
      <c r="BS141" s="427"/>
      <c r="BT141" s="427"/>
      <c r="BU141" s="427"/>
      <c r="BV141" s="427"/>
      <c r="BW141" s="427"/>
      <c r="BX141" s="427"/>
      <c r="BY141" s="427"/>
      <c r="BZ141" s="427"/>
      <c r="CA141" s="427"/>
      <c r="CB141" s="427"/>
      <c r="CC141" s="427"/>
      <c r="CD141" s="427"/>
      <c r="CE141" s="427"/>
      <c r="CF141" s="427"/>
      <c r="CG141" s="427"/>
      <c r="CH141" s="427"/>
      <c r="CI141" s="427"/>
      <c r="CJ141" s="427"/>
      <c r="CK141" s="427"/>
      <c r="CL141" s="427"/>
      <c r="CM141" s="427"/>
    </row>
    <row r="142">
      <c r="AD142" s="427"/>
      <c r="AL142" s="427"/>
      <c r="AM142" s="427"/>
      <c r="AN142" s="427"/>
      <c r="AO142" s="427"/>
      <c r="AP142" s="427"/>
      <c r="AQ142" s="427"/>
      <c r="AR142" s="427"/>
      <c r="AS142" s="427"/>
      <c r="AT142" s="427"/>
      <c r="AU142" s="427"/>
      <c r="AV142" s="427"/>
      <c r="AW142" s="427"/>
      <c r="AX142" s="427"/>
      <c r="AY142" s="427"/>
      <c r="AZ142" s="427"/>
      <c r="BA142" s="427"/>
      <c r="BB142" s="427"/>
      <c r="BC142" s="427"/>
      <c r="BD142" s="427"/>
      <c r="BE142" s="427"/>
      <c r="BF142" s="427"/>
      <c r="BG142" s="427"/>
      <c r="BH142" s="427"/>
      <c r="BI142" s="427"/>
      <c r="BJ142" s="427"/>
      <c r="BK142" s="427"/>
      <c r="BL142" s="427"/>
      <c r="BM142" s="427"/>
      <c r="BN142" s="427"/>
      <c r="BO142" s="427"/>
      <c r="BP142" s="427"/>
      <c r="BQ142" s="427"/>
      <c r="BR142" s="427"/>
      <c r="BS142" s="427"/>
      <c r="BT142" s="427"/>
      <c r="BU142" s="427"/>
      <c r="BV142" s="427"/>
      <c r="BW142" s="427"/>
      <c r="BX142" s="427"/>
      <c r="BY142" s="427"/>
      <c r="BZ142" s="427"/>
      <c r="CA142" s="427"/>
      <c r="CB142" s="427"/>
      <c r="CC142" s="427"/>
      <c r="CD142" s="427"/>
      <c r="CE142" s="427"/>
      <c r="CF142" s="427"/>
      <c r="CG142" s="427"/>
      <c r="CH142" s="427"/>
      <c r="CI142" s="427"/>
      <c r="CJ142" s="427"/>
      <c r="CK142" s="427"/>
      <c r="CL142" s="427"/>
      <c r="CM142" s="427"/>
    </row>
    <row r="143">
      <c r="A143" s="441"/>
      <c r="B143" s="443"/>
      <c r="C143" s="443"/>
      <c r="D143" s="443"/>
      <c r="E143" s="443"/>
      <c r="F143" s="443"/>
      <c r="G143" s="443"/>
      <c r="H143" s="443"/>
      <c r="I143" s="443"/>
      <c r="J143" s="443"/>
      <c r="K143" s="443"/>
      <c r="L143" s="443"/>
      <c r="M143" s="443"/>
      <c r="N143" s="443"/>
      <c r="O143" s="443"/>
      <c r="P143" s="443"/>
      <c r="Q143" s="443"/>
      <c r="R143" s="443"/>
      <c r="S143" s="443"/>
      <c r="T143" s="443"/>
      <c r="U143" s="443"/>
      <c r="V143" s="443"/>
      <c r="W143" s="443"/>
      <c r="X143" s="443"/>
      <c r="Y143" s="443"/>
      <c r="Z143" s="443"/>
      <c r="AA143" s="443"/>
      <c r="AB143" s="443"/>
      <c r="AC143" s="443"/>
      <c r="AD143" s="427"/>
      <c r="AL143" s="427"/>
      <c r="AM143" s="427"/>
      <c r="AN143" s="427"/>
      <c r="AO143" s="427"/>
      <c r="AP143" s="427"/>
      <c r="AQ143" s="427"/>
      <c r="AR143" s="427"/>
      <c r="AS143" s="427"/>
      <c r="AT143" s="427"/>
      <c r="AU143" s="427"/>
      <c r="AV143" s="427"/>
      <c r="AW143" s="427"/>
      <c r="AX143" s="427"/>
      <c r="AY143" s="427"/>
      <c r="AZ143" s="427"/>
      <c r="BA143" s="427"/>
      <c r="BB143" s="427"/>
      <c r="BC143" s="427"/>
      <c r="BD143" s="427"/>
      <c r="BE143" s="427"/>
      <c r="BF143" s="427"/>
      <c r="BG143" s="427"/>
      <c r="BH143" s="427"/>
      <c r="BI143" s="427"/>
      <c r="BJ143" s="427"/>
      <c r="BK143" s="427"/>
      <c r="BL143" s="427"/>
      <c r="BM143" s="427"/>
      <c r="BN143" s="427"/>
      <c r="BO143" s="427"/>
      <c r="BP143" s="427"/>
      <c r="BQ143" s="427"/>
      <c r="BR143" s="427"/>
      <c r="BS143" s="427"/>
      <c r="BT143" s="427"/>
      <c r="BU143" s="427"/>
      <c r="BV143" s="427"/>
      <c r="BW143" s="427"/>
      <c r="BX143" s="427"/>
      <c r="BY143" s="427"/>
      <c r="BZ143" s="427"/>
      <c r="CA143" s="427"/>
      <c r="CB143" s="427"/>
      <c r="CC143" s="427"/>
      <c r="CD143" s="427"/>
      <c r="CE143" s="427"/>
      <c r="CF143" s="427"/>
      <c r="CG143" s="427"/>
      <c r="CH143" s="427"/>
      <c r="CI143" s="427"/>
      <c r="CJ143" s="427"/>
      <c r="CK143" s="427"/>
      <c r="CL143" s="427"/>
      <c r="CM143" s="427"/>
    </row>
    <row r="144">
      <c r="A144" s="441"/>
      <c r="B144" s="443"/>
      <c r="C144" s="443"/>
      <c r="D144" s="443"/>
      <c r="E144" s="443"/>
      <c r="F144" s="443"/>
      <c r="G144" s="443"/>
      <c r="H144" s="443"/>
      <c r="I144" s="443"/>
      <c r="J144" s="443"/>
      <c r="K144" s="443"/>
      <c r="L144" s="443"/>
      <c r="M144" s="443"/>
      <c r="N144" s="443"/>
      <c r="O144" s="443"/>
      <c r="P144" s="443"/>
      <c r="Q144" s="443"/>
      <c r="R144" s="443"/>
      <c r="S144" s="443"/>
      <c r="T144" s="443"/>
      <c r="U144" s="443"/>
      <c r="V144" s="443"/>
      <c r="W144" s="443"/>
      <c r="X144" s="443"/>
      <c r="Y144" s="443"/>
      <c r="Z144" s="443"/>
      <c r="AA144" s="443"/>
      <c r="AB144" s="443"/>
      <c r="AC144" s="443"/>
      <c r="AD144" s="427"/>
      <c r="AL144" s="427"/>
      <c r="AM144" s="427"/>
      <c r="AN144" s="427"/>
      <c r="AO144" s="427"/>
      <c r="AP144" s="427"/>
      <c r="AQ144" s="427"/>
      <c r="AR144" s="427"/>
      <c r="AS144" s="427"/>
      <c r="AT144" s="427"/>
      <c r="AU144" s="427"/>
      <c r="AV144" s="427"/>
      <c r="AW144" s="427"/>
      <c r="AX144" s="427"/>
      <c r="AY144" s="427"/>
      <c r="AZ144" s="427"/>
      <c r="BA144" s="427"/>
      <c r="BB144" s="427"/>
      <c r="BC144" s="427"/>
      <c r="BD144" s="427"/>
      <c r="BE144" s="427"/>
      <c r="BF144" s="427"/>
      <c r="BG144" s="427"/>
      <c r="BH144" s="427"/>
      <c r="BI144" s="427"/>
      <c r="BJ144" s="427"/>
      <c r="BK144" s="427"/>
      <c r="BL144" s="427"/>
      <c r="BM144" s="427"/>
      <c r="BN144" s="427"/>
      <c r="BO144" s="427"/>
      <c r="BP144" s="427"/>
      <c r="BQ144" s="427"/>
      <c r="BR144" s="427"/>
      <c r="BS144" s="427"/>
      <c r="BT144" s="427"/>
      <c r="BU144" s="427"/>
      <c r="BV144" s="427"/>
      <c r="BW144" s="427"/>
      <c r="BX144" s="427"/>
      <c r="BY144" s="427"/>
      <c r="BZ144" s="427"/>
      <c r="CA144" s="427"/>
      <c r="CB144" s="427"/>
      <c r="CC144" s="427"/>
      <c r="CD144" s="427"/>
      <c r="CE144" s="427"/>
      <c r="CF144" s="427"/>
      <c r="CG144" s="427"/>
      <c r="CH144" s="427"/>
      <c r="CI144" s="427"/>
      <c r="CJ144" s="427"/>
      <c r="CK144" s="427"/>
      <c r="CL144" s="427"/>
      <c r="CM144" s="427"/>
    </row>
    <row r="145">
      <c r="A145" s="441"/>
      <c r="B145" s="443"/>
      <c r="C145" s="443"/>
      <c r="D145" s="443"/>
      <c r="E145" s="443"/>
      <c r="F145" s="443"/>
      <c r="G145" s="443"/>
      <c r="H145" s="443"/>
      <c r="I145" s="443"/>
      <c r="J145" s="443"/>
      <c r="K145" s="443"/>
      <c r="L145" s="443"/>
      <c r="M145" s="443"/>
      <c r="N145" s="443"/>
      <c r="O145" s="443"/>
      <c r="P145" s="443"/>
      <c r="Q145" s="443"/>
      <c r="R145" s="443"/>
      <c r="S145" s="443"/>
      <c r="T145" s="443"/>
      <c r="U145" s="443"/>
      <c r="V145" s="443"/>
      <c r="W145" s="443"/>
      <c r="X145" s="443"/>
      <c r="Y145" s="443"/>
      <c r="Z145" s="443"/>
      <c r="AA145" s="443"/>
      <c r="AB145" s="443"/>
      <c r="AC145" s="443"/>
      <c r="AD145" s="427"/>
      <c r="AL145" s="427"/>
      <c r="AM145" s="427"/>
      <c r="AN145" s="427"/>
      <c r="AO145" s="427"/>
      <c r="AP145" s="427"/>
      <c r="AQ145" s="427"/>
      <c r="AR145" s="427"/>
      <c r="AS145" s="427"/>
      <c r="AT145" s="427"/>
      <c r="AU145" s="427"/>
      <c r="AV145" s="427"/>
      <c r="AW145" s="427"/>
      <c r="AX145" s="427"/>
      <c r="AY145" s="427"/>
      <c r="AZ145" s="427"/>
      <c r="BA145" s="427"/>
      <c r="BB145" s="427"/>
      <c r="BC145" s="427"/>
      <c r="BD145" s="427"/>
      <c r="BE145" s="427"/>
      <c r="BF145" s="427"/>
      <c r="BG145" s="427"/>
      <c r="BH145" s="427"/>
      <c r="BI145" s="427"/>
      <c r="BJ145" s="427"/>
      <c r="BK145" s="427"/>
      <c r="BL145" s="427"/>
      <c r="BM145" s="427"/>
      <c r="BN145" s="427"/>
      <c r="BO145" s="427"/>
      <c r="BP145" s="427"/>
      <c r="BQ145" s="427"/>
      <c r="BR145" s="427"/>
      <c r="BS145" s="427"/>
      <c r="BT145" s="427"/>
      <c r="BU145" s="427"/>
      <c r="BV145" s="427"/>
      <c r="BW145" s="427"/>
      <c r="BX145" s="427"/>
      <c r="BY145" s="427"/>
      <c r="BZ145" s="427"/>
      <c r="CA145" s="427"/>
      <c r="CB145" s="427"/>
      <c r="CC145" s="427"/>
      <c r="CD145" s="427"/>
      <c r="CE145" s="427"/>
      <c r="CF145" s="427"/>
      <c r="CG145" s="427"/>
      <c r="CH145" s="427"/>
      <c r="CI145" s="427"/>
      <c r="CJ145" s="427"/>
      <c r="CK145" s="427"/>
      <c r="CL145" s="427"/>
      <c r="CM145" s="427"/>
    </row>
    <row r="146">
      <c r="A146" s="427"/>
      <c r="B146" s="427"/>
      <c r="C146" s="427"/>
      <c r="D146" s="427"/>
      <c r="E146" s="427"/>
      <c r="F146" s="427"/>
      <c r="G146" s="427"/>
      <c r="H146" s="427"/>
      <c r="I146" s="427"/>
      <c r="J146" s="427"/>
      <c r="K146" s="427"/>
      <c r="L146" s="427"/>
      <c r="M146" s="427"/>
      <c r="N146" s="427"/>
      <c r="O146" s="427"/>
      <c r="P146" s="427"/>
      <c r="Q146" s="427"/>
      <c r="R146" s="427"/>
      <c r="S146" s="427"/>
      <c r="T146" s="427"/>
      <c r="U146" s="427"/>
      <c r="V146" s="427"/>
      <c r="W146" s="427"/>
      <c r="X146" s="427"/>
      <c r="Y146" s="427"/>
      <c r="Z146" s="427"/>
      <c r="AA146" s="427"/>
      <c r="AB146" s="427"/>
      <c r="AC146" s="427"/>
      <c r="AD146" s="427"/>
      <c r="AE146" s="427"/>
      <c r="AF146" s="427"/>
      <c r="AG146" s="427"/>
      <c r="AH146" s="427"/>
      <c r="AI146" s="427"/>
      <c r="AJ146" s="427"/>
      <c r="AK146" s="427"/>
      <c r="AL146" s="427"/>
      <c r="AM146" s="427"/>
      <c r="AN146" s="427"/>
      <c r="AO146" s="427"/>
      <c r="AP146" s="427"/>
      <c r="AQ146" s="427"/>
      <c r="AR146" s="427"/>
      <c r="AS146" s="427"/>
      <c r="AT146" s="427"/>
      <c r="AU146" s="427"/>
      <c r="AV146" s="427"/>
      <c r="AW146" s="427"/>
      <c r="AX146" s="427"/>
      <c r="AY146" s="427"/>
      <c r="AZ146" s="427"/>
      <c r="BA146" s="427"/>
      <c r="BB146" s="427"/>
      <c r="BC146" s="427"/>
      <c r="BD146" s="427"/>
      <c r="BE146" s="427"/>
      <c r="BF146" s="427"/>
      <c r="BG146" s="427"/>
      <c r="BH146" s="427"/>
      <c r="BI146" s="427"/>
      <c r="BJ146" s="427"/>
      <c r="BK146" s="427"/>
      <c r="BL146" s="427"/>
      <c r="BM146" s="427"/>
      <c r="BN146" s="427"/>
      <c r="BO146" s="427"/>
      <c r="BP146" s="427"/>
      <c r="BQ146" s="427"/>
      <c r="BR146" s="427"/>
      <c r="BS146" s="427"/>
      <c r="BT146" s="427"/>
      <c r="BU146" s="427"/>
      <c r="BV146" s="427"/>
      <c r="BW146" s="427"/>
      <c r="BX146" s="427"/>
      <c r="BY146" s="427"/>
      <c r="BZ146" s="427"/>
      <c r="CA146" s="427"/>
      <c r="CB146" s="427"/>
      <c r="CC146" s="427"/>
      <c r="CD146" s="427"/>
      <c r="CE146" s="427"/>
      <c r="CF146" s="427"/>
      <c r="CG146" s="427"/>
      <c r="CH146" s="427"/>
      <c r="CI146" s="427"/>
      <c r="CJ146" s="427"/>
      <c r="CK146" s="427"/>
      <c r="CL146" s="427"/>
      <c r="CM146" s="427"/>
    </row>
    <row r="147">
      <c r="A147" s="427"/>
      <c r="B147" s="427"/>
      <c r="C147" s="427"/>
      <c r="D147" s="427"/>
      <c r="E147" s="427"/>
      <c r="F147" s="427"/>
      <c r="G147" s="427"/>
      <c r="H147" s="427"/>
      <c r="I147" s="427"/>
      <c r="J147" s="427"/>
      <c r="K147" s="427"/>
      <c r="L147" s="427"/>
      <c r="M147" s="427"/>
      <c r="N147" s="427"/>
      <c r="O147" s="427"/>
      <c r="P147" s="427"/>
      <c r="Q147" s="427"/>
      <c r="R147" s="427"/>
      <c r="S147" s="427"/>
      <c r="T147" s="427"/>
      <c r="U147" s="427"/>
      <c r="V147" s="427"/>
      <c r="W147" s="427"/>
      <c r="X147" s="427"/>
      <c r="Y147" s="427"/>
      <c r="Z147" s="427"/>
      <c r="AA147" s="427"/>
      <c r="AB147" s="427"/>
      <c r="AC147" s="427"/>
      <c r="AD147" s="427"/>
      <c r="AE147" s="427"/>
      <c r="AF147" s="427"/>
      <c r="AG147" s="427"/>
      <c r="AH147" s="427"/>
      <c r="AI147" s="427"/>
      <c r="AJ147" s="427"/>
      <c r="AK147" s="427"/>
      <c r="AL147" s="427"/>
      <c r="AM147" s="427"/>
      <c r="AN147" s="427"/>
      <c r="AO147" s="427"/>
      <c r="AP147" s="427"/>
      <c r="AQ147" s="427"/>
      <c r="AR147" s="427"/>
      <c r="AS147" s="427"/>
      <c r="AT147" s="427"/>
      <c r="AU147" s="427"/>
      <c r="AV147" s="427"/>
      <c r="AW147" s="427"/>
      <c r="AX147" s="427"/>
      <c r="AY147" s="427"/>
      <c r="AZ147" s="427"/>
      <c r="BA147" s="427"/>
      <c r="BB147" s="427"/>
      <c r="BC147" s="427"/>
      <c r="BD147" s="427"/>
      <c r="BE147" s="427"/>
      <c r="BF147" s="427"/>
      <c r="BG147" s="427"/>
      <c r="BH147" s="427"/>
      <c r="BI147" s="427"/>
      <c r="BJ147" s="427"/>
      <c r="BK147" s="427"/>
      <c r="BL147" s="427"/>
      <c r="BM147" s="427"/>
      <c r="BN147" s="427"/>
      <c r="BO147" s="427"/>
      <c r="BP147" s="427"/>
      <c r="BQ147" s="427"/>
      <c r="BR147" s="427"/>
      <c r="BS147" s="427"/>
      <c r="BT147" s="427"/>
      <c r="BU147" s="427"/>
      <c r="BV147" s="427"/>
      <c r="BW147" s="427"/>
      <c r="BX147" s="427"/>
      <c r="BY147" s="427"/>
      <c r="BZ147" s="427"/>
      <c r="CA147" s="427"/>
      <c r="CB147" s="427"/>
      <c r="CC147" s="427"/>
      <c r="CD147" s="427"/>
      <c r="CE147" s="427"/>
      <c r="CF147" s="427"/>
      <c r="CG147" s="427"/>
      <c r="CH147" s="427"/>
      <c r="CI147" s="427"/>
      <c r="CJ147" s="427"/>
      <c r="CK147" s="427"/>
      <c r="CL147" s="427"/>
      <c r="CM147" s="427"/>
    </row>
    <row r="148">
      <c r="A148" s="427"/>
      <c r="B148" s="427"/>
      <c r="C148" s="427"/>
      <c r="D148" s="427"/>
      <c r="E148" s="427"/>
      <c r="F148" s="427"/>
      <c r="G148" s="427"/>
      <c r="H148" s="427"/>
      <c r="I148" s="427"/>
      <c r="J148" s="427"/>
      <c r="K148" s="427"/>
      <c r="L148" s="427"/>
      <c r="M148" s="427"/>
      <c r="N148" s="427"/>
      <c r="O148" s="427"/>
      <c r="P148" s="427"/>
      <c r="Q148" s="427"/>
      <c r="R148" s="427"/>
      <c r="S148" s="427"/>
      <c r="T148" s="427"/>
      <c r="U148" s="427"/>
      <c r="V148" s="427"/>
      <c r="W148" s="427"/>
      <c r="X148" s="427"/>
      <c r="Y148" s="427"/>
      <c r="Z148" s="427"/>
      <c r="AA148" s="427"/>
      <c r="AB148" s="427"/>
      <c r="AC148" s="427"/>
      <c r="AD148" s="427"/>
      <c r="AE148" s="427"/>
      <c r="AF148" s="427"/>
      <c r="AG148" s="427"/>
      <c r="AH148" s="427"/>
      <c r="AI148" s="427"/>
      <c r="AJ148" s="427"/>
      <c r="AK148" s="427"/>
      <c r="AL148" s="427"/>
      <c r="AM148" s="427"/>
      <c r="AN148" s="427"/>
      <c r="AO148" s="427"/>
      <c r="AP148" s="427"/>
      <c r="AQ148" s="427"/>
      <c r="AR148" s="427"/>
      <c r="AS148" s="427"/>
      <c r="AT148" s="427"/>
      <c r="AU148" s="427"/>
      <c r="AV148" s="427"/>
      <c r="AW148" s="427"/>
      <c r="AX148" s="427"/>
      <c r="AY148" s="427"/>
      <c r="AZ148" s="427"/>
      <c r="BA148" s="427"/>
      <c r="BB148" s="427"/>
      <c r="BC148" s="427"/>
      <c r="BD148" s="427"/>
      <c r="BE148" s="427"/>
      <c r="BF148" s="427"/>
      <c r="BG148" s="427"/>
      <c r="BH148" s="427"/>
      <c r="BI148" s="427"/>
      <c r="BJ148" s="427"/>
      <c r="BK148" s="427"/>
      <c r="BL148" s="427"/>
      <c r="BM148" s="427"/>
      <c r="BN148" s="427"/>
      <c r="BO148" s="427"/>
      <c r="BP148" s="427"/>
      <c r="BQ148" s="427"/>
      <c r="BR148" s="427"/>
      <c r="BS148" s="427"/>
      <c r="BT148" s="427"/>
      <c r="BU148" s="427"/>
      <c r="BV148" s="427"/>
      <c r="BW148" s="427"/>
      <c r="BX148" s="427"/>
      <c r="BY148" s="427"/>
      <c r="BZ148" s="427"/>
      <c r="CA148" s="427"/>
      <c r="CB148" s="427"/>
      <c r="CC148" s="427"/>
      <c r="CD148" s="427"/>
      <c r="CE148" s="427"/>
      <c r="CF148" s="427"/>
      <c r="CG148" s="427"/>
      <c r="CH148" s="427"/>
      <c r="CI148" s="427"/>
      <c r="CJ148" s="427"/>
      <c r="CK148" s="427"/>
      <c r="CL148" s="427"/>
      <c r="CM148" s="427"/>
    </row>
    <row r="149">
      <c r="A149" s="427"/>
      <c r="B149" s="427"/>
      <c r="C149" s="427"/>
      <c r="D149" s="427"/>
      <c r="E149" s="427"/>
      <c r="F149" s="427"/>
      <c r="G149" s="427"/>
      <c r="H149" s="427"/>
      <c r="I149" s="427"/>
      <c r="J149" s="427"/>
      <c r="K149" s="427"/>
      <c r="L149" s="427"/>
      <c r="M149" s="427"/>
      <c r="N149" s="427"/>
      <c r="O149" s="427"/>
      <c r="P149" s="427"/>
      <c r="Q149" s="427"/>
      <c r="R149" s="427"/>
      <c r="S149" s="427"/>
      <c r="T149" s="427"/>
      <c r="U149" s="427"/>
      <c r="V149" s="427"/>
      <c r="W149" s="427"/>
      <c r="X149" s="427"/>
      <c r="Y149" s="427"/>
      <c r="Z149" s="427"/>
      <c r="AA149" s="427"/>
      <c r="AB149" s="427"/>
      <c r="AC149" s="427"/>
      <c r="AD149" s="427"/>
      <c r="AE149" s="427"/>
      <c r="AF149" s="427"/>
      <c r="AG149" s="427"/>
      <c r="AH149" s="427"/>
      <c r="AI149" s="427"/>
      <c r="AJ149" s="427"/>
      <c r="AK149" s="427"/>
      <c r="AL149" s="427"/>
      <c r="AM149" s="427"/>
      <c r="AN149" s="427"/>
      <c r="AO149" s="427"/>
      <c r="AP149" s="427"/>
      <c r="AQ149" s="427"/>
      <c r="AR149" s="427"/>
      <c r="AS149" s="427"/>
      <c r="AT149" s="427"/>
      <c r="AU149" s="427"/>
      <c r="AV149" s="427"/>
      <c r="AW149" s="427"/>
      <c r="AX149" s="427"/>
      <c r="AY149" s="427"/>
      <c r="AZ149" s="427"/>
      <c r="BA149" s="427"/>
      <c r="BB149" s="427"/>
      <c r="BC149" s="427"/>
      <c r="BD149" s="427"/>
      <c r="BE149" s="427"/>
      <c r="BF149" s="427"/>
      <c r="BG149" s="427"/>
      <c r="BH149" s="427"/>
      <c r="BI149" s="427"/>
      <c r="BJ149" s="427"/>
      <c r="BK149" s="427"/>
      <c r="BL149" s="427"/>
      <c r="BM149" s="427"/>
      <c r="BN149" s="427"/>
      <c r="BO149" s="427"/>
      <c r="BP149" s="427"/>
      <c r="BQ149" s="427"/>
      <c r="BR149" s="427"/>
      <c r="BS149" s="427"/>
      <c r="BT149" s="427"/>
      <c r="BU149" s="427"/>
      <c r="BV149" s="427"/>
      <c r="BW149" s="427"/>
      <c r="BX149" s="427"/>
      <c r="BY149" s="427"/>
      <c r="BZ149" s="427"/>
      <c r="CA149" s="427"/>
      <c r="CB149" s="427"/>
      <c r="CC149" s="427"/>
      <c r="CD149" s="427"/>
      <c r="CE149" s="427"/>
      <c r="CF149" s="427"/>
      <c r="CG149" s="427"/>
      <c r="CH149" s="427"/>
      <c r="CI149" s="427"/>
      <c r="CJ149" s="427"/>
      <c r="CK149" s="427"/>
      <c r="CL149" s="427"/>
      <c r="CM149" s="427"/>
    </row>
    <row r="150">
      <c r="A150" s="427"/>
      <c r="B150" s="427"/>
      <c r="C150" s="427"/>
      <c r="D150" s="427"/>
      <c r="E150" s="427"/>
      <c r="F150" s="427"/>
      <c r="G150" s="427"/>
      <c r="H150" s="427"/>
      <c r="I150" s="427"/>
      <c r="J150" s="427"/>
      <c r="K150" s="427"/>
      <c r="L150" s="427"/>
      <c r="M150" s="427"/>
      <c r="N150" s="427"/>
      <c r="O150" s="427"/>
      <c r="P150" s="427"/>
      <c r="Q150" s="427"/>
      <c r="R150" s="427"/>
      <c r="S150" s="427"/>
      <c r="T150" s="427"/>
      <c r="U150" s="427"/>
      <c r="V150" s="427"/>
      <c r="W150" s="427"/>
      <c r="X150" s="427"/>
      <c r="Y150" s="427"/>
      <c r="Z150" s="427"/>
      <c r="AA150" s="427"/>
      <c r="AB150" s="427"/>
      <c r="AC150" s="427"/>
      <c r="AD150" s="427"/>
      <c r="AE150" s="427"/>
      <c r="AF150" s="427"/>
      <c r="AG150" s="427"/>
      <c r="AH150" s="427"/>
      <c r="AI150" s="427"/>
      <c r="AJ150" s="427"/>
      <c r="AK150" s="427"/>
      <c r="AL150" s="427"/>
      <c r="AM150" s="427"/>
      <c r="AN150" s="427"/>
      <c r="AO150" s="427"/>
      <c r="AP150" s="427"/>
      <c r="AQ150" s="427"/>
      <c r="AR150" s="427"/>
      <c r="AS150" s="427"/>
      <c r="AT150" s="427"/>
      <c r="AU150" s="427"/>
      <c r="AV150" s="427"/>
      <c r="AW150" s="427"/>
      <c r="AX150" s="427"/>
      <c r="AY150" s="427"/>
      <c r="AZ150" s="427"/>
      <c r="BA150" s="427"/>
      <c r="BB150" s="427"/>
      <c r="BC150" s="427"/>
      <c r="BD150" s="427"/>
      <c r="BE150" s="427"/>
      <c r="BF150" s="427"/>
      <c r="BG150" s="427"/>
      <c r="BH150" s="427"/>
      <c r="BI150" s="427"/>
      <c r="BJ150" s="427"/>
      <c r="BK150" s="427"/>
      <c r="BL150" s="427"/>
      <c r="BM150" s="427"/>
      <c r="BN150" s="427"/>
      <c r="BO150" s="427"/>
      <c r="BP150" s="427"/>
      <c r="BQ150" s="427"/>
      <c r="BR150" s="427"/>
      <c r="BS150" s="427"/>
      <c r="BT150" s="427"/>
      <c r="BU150" s="427"/>
      <c r="BV150" s="427"/>
      <c r="BW150" s="427"/>
      <c r="BX150" s="427"/>
      <c r="BY150" s="427"/>
      <c r="BZ150" s="427"/>
      <c r="CA150" s="427"/>
      <c r="CB150" s="427"/>
      <c r="CC150" s="427"/>
      <c r="CD150" s="427"/>
      <c r="CE150" s="427"/>
      <c r="CF150" s="427"/>
      <c r="CG150" s="427"/>
      <c r="CH150" s="427"/>
      <c r="CI150" s="427"/>
      <c r="CJ150" s="427"/>
      <c r="CK150" s="427"/>
      <c r="CL150" s="427"/>
      <c r="CM150" s="427"/>
    </row>
    <row r="151">
      <c r="A151" s="427"/>
      <c r="B151" s="427"/>
      <c r="C151" s="427"/>
      <c r="D151" s="427"/>
      <c r="E151" s="427"/>
      <c r="F151" s="427"/>
      <c r="G151" s="427"/>
      <c r="H151" s="427"/>
      <c r="I151" s="427"/>
      <c r="J151" s="427"/>
      <c r="K151" s="427"/>
      <c r="L151" s="427"/>
      <c r="M151" s="427"/>
      <c r="N151" s="427"/>
      <c r="O151" s="427"/>
      <c r="P151" s="427"/>
      <c r="Q151" s="427"/>
      <c r="R151" s="427"/>
      <c r="S151" s="427"/>
      <c r="T151" s="427"/>
      <c r="U151" s="427"/>
      <c r="V151" s="427"/>
      <c r="W151" s="427"/>
      <c r="X151" s="427"/>
      <c r="Y151" s="427"/>
      <c r="Z151" s="427"/>
      <c r="AA151" s="427"/>
      <c r="AB151" s="427"/>
      <c r="AC151" s="427"/>
      <c r="AD151" s="427"/>
      <c r="AE151" s="427"/>
      <c r="AF151" s="427"/>
      <c r="AG151" s="427"/>
      <c r="AH151" s="427"/>
      <c r="AI151" s="427"/>
      <c r="AJ151" s="427"/>
      <c r="AK151" s="427"/>
      <c r="AL151" s="427"/>
      <c r="AM151" s="427"/>
      <c r="AN151" s="427"/>
      <c r="AO151" s="427"/>
      <c r="AP151" s="427"/>
      <c r="AQ151" s="427"/>
      <c r="AR151" s="427"/>
      <c r="AS151" s="427"/>
      <c r="AT151" s="427"/>
      <c r="AU151" s="427"/>
      <c r="AV151" s="427"/>
      <c r="AW151" s="427"/>
      <c r="AX151" s="427"/>
      <c r="AY151" s="427"/>
      <c r="AZ151" s="427"/>
      <c r="BA151" s="427"/>
      <c r="BB151" s="427"/>
      <c r="BC151" s="427"/>
      <c r="BD151" s="427"/>
      <c r="BE151" s="427"/>
      <c r="BF151" s="427"/>
      <c r="BG151" s="427"/>
      <c r="BH151" s="427"/>
      <c r="BI151" s="427"/>
      <c r="BJ151" s="427"/>
      <c r="BK151" s="427"/>
      <c r="BL151" s="427"/>
      <c r="BM151" s="427"/>
      <c r="BN151" s="427"/>
      <c r="BO151" s="427"/>
      <c r="BP151" s="427"/>
      <c r="BQ151" s="427"/>
      <c r="BR151" s="427"/>
      <c r="BS151" s="427"/>
      <c r="BT151" s="427"/>
      <c r="BU151" s="427"/>
      <c r="BV151" s="427"/>
      <c r="BW151" s="427"/>
      <c r="BX151" s="427"/>
      <c r="BY151" s="427"/>
      <c r="BZ151" s="427"/>
      <c r="CA151" s="427"/>
      <c r="CB151" s="427"/>
      <c r="CC151" s="427"/>
      <c r="CD151" s="427"/>
      <c r="CE151" s="427"/>
      <c r="CF151" s="427"/>
      <c r="CG151" s="427"/>
      <c r="CH151" s="427"/>
      <c r="CI151" s="427"/>
      <c r="CJ151" s="427"/>
      <c r="CK151" s="427"/>
      <c r="CL151" s="427"/>
      <c r="CM151" s="427"/>
    </row>
    <row r="152">
      <c r="A152" s="427"/>
      <c r="B152" s="427"/>
      <c r="C152" s="427"/>
      <c r="D152" s="427"/>
      <c r="E152" s="427"/>
      <c r="F152" s="427"/>
      <c r="G152" s="427"/>
      <c r="H152" s="427"/>
      <c r="I152" s="427"/>
      <c r="J152" s="427"/>
      <c r="K152" s="427"/>
      <c r="L152" s="427"/>
      <c r="M152" s="427"/>
      <c r="N152" s="427"/>
      <c r="O152" s="427"/>
      <c r="P152" s="427"/>
      <c r="Q152" s="427"/>
      <c r="R152" s="427"/>
      <c r="S152" s="427"/>
      <c r="T152" s="427"/>
      <c r="U152" s="427"/>
      <c r="V152" s="427"/>
      <c r="W152" s="427"/>
      <c r="X152" s="427"/>
      <c r="Y152" s="427"/>
      <c r="Z152" s="427"/>
      <c r="AA152" s="427"/>
      <c r="AB152" s="427"/>
      <c r="AC152" s="427"/>
      <c r="AD152" s="427"/>
      <c r="AE152" s="427"/>
      <c r="AF152" s="427"/>
      <c r="AG152" s="427"/>
      <c r="AH152" s="427"/>
      <c r="AI152" s="427"/>
      <c r="AJ152" s="427"/>
      <c r="AK152" s="427"/>
      <c r="AL152" s="427"/>
      <c r="AM152" s="427"/>
      <c r="AN152" s="427"/>
      <c r="AO152" s="427"/>
      <c r="AP152" s="427"/>
      <c r="AQ152" s="427"/>
      <c r="AR152" s="427"/>
      <c r="AS152" s="427"/>
      <c r="AT152" s="427"/>
      <c r="AU152" s="427"/>
      <c r="AV152" s="427"/>
      <c r="AW152" s="427"/>
      <c r="AX152" s="427"/>
      <c r="AY152" s="427"/>
      <c r="AZ152" s="427"/>
      <c r="BA152" s="427"/>
      <c r="BB152" s="427"/>
      <c r="BC152" s="427"/>
      <c r="BD152" s="427"/>
      <c r="BE152" s="427"/>
      <c r="BF152" s="427"/>
      <c r="BG152" s="427"/>
      <c r="BH152" s="427"/>
      <c r="BI152" s="427"/>
      <c r="BJ152" s="427"/>
      <c r="BK152" s="427"/>
      <c r="BL152" s="427"/>
      <c r="BM152" s="427"/>
      <c r="BN152" s="427"/>
      <c r="BO152" s="427"/>
      <c r="BP152" s="427"/>
      <c r="BQ152" s="427"/>
      <c r="BR152" s="427"/>
      <c r="BS152" s="427"/>
      <c r="BT152" s="427"/>
      <c r="BU152" s="427"/>
      <c r="BV152" s="427"/>
      <c r="BW152" s="427"/>
      <c r="BX152" s="427"/>
      <c r="BY152" s="427"/>
      <c r="BZ152" s="427"/>
      <c r="CA152" s="427"/>
      <c r="CB152" s="427"/>
      <c r="CC152" s="427"/>
      <c r="CD152" s="427"/>
      <c r="CE152" s="427"/>
      <c r="CF152" s="427"/>
      <c r="CG152" s="427"/>
      <c r="CH152" s="427"/>
      <c r="CI152" s="427"/>
      <c r="CJ152" s="427"/>
      <c r="CK152" s="427"/>
      <c r="CL152" s="427"/>
      <c r="CM152" s="427"/>
    </row>
    <row r="153">
      <c r="A153" s="427"/>
      <c r="B153" s="427"/>
      <c r="C153" s="427"/>
      <c r="D153" s="427"/>
      <c r="E153" s="427"/>
      <c r="F153" s="427"/>
      <c r="G153" s="427"/>
      <c r="H153" s="427"/>
      <c r="I153" s="427"/>
      <c r="J153" s="427"/>
      <c r="K153" s="427"/>
      <c r="L153" s="427"/>
      <c r="M153" s="427"/>
      <c r="N153" s="427"/>
      <c r="O153" s="427"/>
      <c r="P153" s="427"/>
      <c r="Q153" s="427"/>
      <c r="R153" s="427"/>
      <c r="S153" s="427"/>
      <c r="T153" s="427"/>
      <c r="U153" s="427"/>
      <c r="V153" s="427"/>
      <c r="W153" s="427"/>
      <c r="X153" s="427"/>
      <c r="Y153" s="427"/>
      <c r="Z153" s="427"/>
      <c r="AA153" s="427"/>
      <c r="AB153" s="427"/>
      <c r="AC153" s="427"/>
      <c r="AD153" s="427"/>
      <c r="AE153" s="427"/>
      <c r="AF153" s="427"/>
      <c r="AG153" s="427"/>
      <c r="AH153" s="427"/>
      <c r="AI153" s="427"/>
      <c r="AJ153" s="427"/>
      <c r="AK153" s="427"/>
      <c r="AL153" s="427"/>
      <c r="AM153" s="427"/>
      <c r="AN153" s="427"/>
      <c r="AO153" s="427"/>
      <c r="AP153" s="427"/>
      <c r="AQ153" s="427"/>
      <c r="AR153" s="427"/>
      <c r="AS153" s="427"/>
      <c r="AT153" s="427"/>
      <c r="AU153" s="427"/>
      <c r="AV153" s="427"/>
      <c r="AW153" s="427"/>
      <c r="AX153" s="427"/>
      <c r="AY153" s="427"/>
      <c r="AZ153" s="427"/>
      <c r="BA153" s="427"/>
      <c r="BB153" s="427"/>
      <c r="BC153" s="427"/>
      <c r="BD153" s="427"/>
      <c r="BE153" s="427"/>
      <c r="BF153" s="427"/>
      <c r="BG153" s="427"/>
      <c r="BH153" s="427"/>
      <c r="BI153" s="427"/>
      <c r="BJ153" s="427"/>
      <c r="BK153" s="427"/>
      <c r="BL153" s="427"/>
      <c r="BM153" s="427"/>
      <c r="BN153" s="427"/>
      <c r="BO153" s="427"/>
      <c r="BP153" s="427"/>
      <c r="BQ153" s="427"/>
      <c r="BR153" s="427"/>
      <c r="BS153" s="427"/>
      <c r="BT153" s="427"/>
      <c r="BU153" s="427"/>
      <c r="BV153" s="427"/>
      <c r="BW153" s="427"/>
      <c r="BX153" s="427"/>
      <c r="BY153" s="427"/>
      <c r="BZ153" s="427"/>
      <c r="CA153" s="427"/>
      <c r="CB153" s="427"/>
      <c r="CC153" s="427"/>
      <c r="CD153" s="427"/>
      <c r="CE153" s="427"/>
      <c r="CF153" s="427"/>
      <c r="CG153" s="427"/>
      <c r="CH153" s="427"/>
      <c r="CI153" s="427"/>
      <c r="CJ153" s="427"/>
      <c r="CK153" s="427"/>
      <c r="CL153" s="427"/>
      <c r="CM153" s="427"/>
    </row>
    <row r="154">
      <c r="A154" s="427"/>
      <c r="B154" s="427"/>
      <c r="C154" s="427"/>
      <c r="D154" s="427"/>
      <c r="E154" s="427"/>
      <c r="F154" s="427"/>
      <c r="G154" s="427"/>
      <c r="H154" s="427"/>
      <c r="I154" s="427"/>
      <c r="J154" s="427"/>
      <c r="K154" s="427"/>
      <c r="L154" s="427"/>
      <c r="M154" s="427"/>
      <c r="N154" s="427"/>
      <c r="O154" s="427"/>
      <c r="P154" s="427"/>
      <c r="Q154" s="427"/>
      <c r="R154" s="427"/>
      <c r="S154" s="427"/>
      <c r="T154" s="427"/>
      <c r="U154" s="427"/>
      <c r="V154" s="427"/>
      <c r="W154" s="427"/>
      <c r="X154" s="427"/>
      <c r="Y154" s="427"/>
      <c r="Z154" s="427"/>
      <c r="AA154" s="427"/>
      <c r="AB154" s="427"/>
      <c r="AC154" s="427"/>
      <c r="AD154" s="427"/>
      <c r="AE154" s="427"/>
      <c r="AF154" s="427"/>
      <c r="AG154" s="427"/>
      <c r="AH154" s="427"/>
      <c r="AI154" s="427"/>
      <c r="AJ154" s="427"/>
      <c r="AK154" s="427"/>
      <c r="AL154" s="427"/>
      <c r="AM154" s="427"/>
      <c r="AN154" s="427"/>
      <c r="AO154" s="427"/>
      <c r="AP154" s="427"/>
      <c r="AQ154" s="427"/>
      <c r="AR154" s="427"/>
      <c r="AS154" s="427"/>
      <c r="AT154" s="427"/>
      <c r="AU154" s="427"/>
      <c r="AV154" s="427"/>
      <c r="AW154" s="427"/>
      <c r="AX154" s="427"/>
      <c r="AY154" s="427"/>
      <c r="AZ154" s="427"/>
      <c r="BA154" s="427"/>
      <c r="BB154" s="427"/>
      <c r="BC154" s="427"/>
      <c r="BD154" s="427"/>
      <c r="BE154" s="427"/>
      <c r="BF154" s="427"/>
      <c r="BG154" s="427"/>
      <c r="BH154" s="427"/>
      <c r="BI154" s="427"/>
      <c r="BJ154" s="427"/>
      <c r="BK154" s="427"/>
      <c r="BL154" s="427"/>
      <c r="BM154" s="427"/>
      <c r="BN154" s="427"/>
      <c r="BO154" s="427"/>
      <c r="BP154" s="427"/>
      <c r="BQ154" s="427"/>
      <c r="BR154" s="427"/>
      <c r="BS154" s="427"/>
      <c r="BT154" s="427"/>
      <c r="BU154" s="427"/>
      <c r="BV154" s="427"/>
      <c r="BW154" s="427"/>
      <c r="BX154" s="427"/>
      <c r="BY154" s="427"/>
      <c r="BZ154" s="427"/>
      <c r="CA154" s="427"/>
      <c r="CB154" s="427"/>
      <c r="CC154" s="427"/>
      <c r="CD154" s="427"/>
      <c r="CE154" s="427"/>
      <c r="CF154" s="427"/>
      <c r="CG154" s="427"/>
      <c r="CH154" s="427"/>
      <c r="CI154" s="427"/>
      <c r="CJ154" s="427"/>
      <c r="CK154" s="427"/>
      <c r="CL154" s="427"/>
      <c r="CM154" s="427"/>
    </row>
    <row r="155">
      <c r="A155" s="427"/>
      <c r="B155" s="427"/>
      <c r="C155" s="427"/>
      <c r="D155" s="427"/>
      <c r="E155" s="427"/>
      <c r="F155" s="427"/>
      <c r="G155" s="427"/>
      <c r="H155" s="427"/>
      <c r="I155" s="427"/>
      <c r="J155" s="427"/>
      <c r="K155" s="427"/>
      <c r="L155" s="427"/>
      <c r="M155" s="427"/>
      <c r="N155" s="427"/>
      <c r="O155" s="427"/>
      <c r="P155" s="427"/>
      <c r="Q155" s="427"/>
      <c r="R155" s="427"/>
      <c r="S155" s="427"/>
      <c r="T155" s="427"/>
      <c r="U155" s="427"/>
      <c r="V155" s="427"/>
      <c r="W155" s="427"/>
      <c r="X155" s="427"/>
      <c r="Y155" s="427"/>
      <c r="Z155" s="427"/>
      <c r="AA155" s="427"/>
      <c r="AB155" s="427"/>
      <c r="AC155" s="427"/>
      <c r="AD155" s="427"/>
      <c r="AE155" s="427"/>
      <c r="AF155" s="427"/>
      <c r="AG155" s="427"/>
      <c r="AH155" s="427"/>
      <c r="AI155" s="427"/>
      <c r="AJ155" s="427"/>
      <c r="AK155" s="427"/>
      <c r="AL155" s="427"/>
      <c r="AM155" s="427"/>
      <c r="AN155" s="427"/>
      <c r="AO155" s="427"/>
      <c r="AP155" s="427"/>
      <c r="AQ155" s="427"/>
      <c r="AR155" s="427"/>
      <c r="AS155" s="427"/>
      <c r="AT155" s="427"/>
      <c r="AU155" s="427"/>
      <c r="AV155" s="427"/>
      <c r="AW155" s="427"/>
      <c r="AX155" s="427"/>
      <c r="AY155" s="427"/>
      <c r="AZ155" s="427"/>
      <c r="BA155" s="427"/>
      <c r="BB155" s="427"/>
      <c r="BC155" s="427"/>
      <c r="BD155" s="427"/>
      <c r="BE155" s="427"/>
      <c r="BF155" s="427"/>
      <c r="BG155" s="427"/>
      <c r="BH155" s="427"/>
      <c r="BI155" s="427"/>
      <c r="BJ155" s="427"/>
      <c r="BK155" s="427"/>
      <c r="BL155" s="427"/>
      <c r="BM155" s="427"/>
      <c r="BN155" s="427"/>
      <c r="BO155" s="427"/>
      <c r="BP155" s="427"/>
      <c r="BQ155" s="427"/>
      <c r="BR155" s="427"/>
      <c r="BS155" s="427"/>
      <c r="BT155" s="427"/>
      <c r="BU155" s="427"/>
      <c r="BV155" s="427"/>
      <c r="BW155" s="427"/>
      <c r="BX155" s="427"/>
      <c r="BY155" s="427"/>
      <c r="BZ155" s="427"/>
      <c r="CA155" s="427"/>
      <c r="CB155" s="427"/>
      <c r="CC155" s="427"/>
      <c r="CD155" s="427"/>
      <c r="CE155" s="427"/>
      <c r="CF155" s="427"/>
      <c r="CG155" s="427"/>
      <c r="CH155" s="427"/>
      <c r="CI155" s="427"/>
      <c r="CJ155" s="427"/>
      <c r="CK155" s="427"/>
      <c r="CL155" s="427"/>
      <c r="CM155" s="427"/>
    </row>
    <row r="156">
      <c r="A156" s="427"/>
      <c r="B156" s="427"/>
      <c r="C156" s="427"/>
      <c r="D156" s="427"/>
      <c r="E156" s="427"/>
      <c r="F156" s="427"/>
      <c r="G156" s="427"/>
      <c r="H156" s="427"/>
      <c r="I156" s="427"/>
      <c r="J156" s="427"/>
      <c r="K156" s="427"/>
      <c r="L156" s="427"/>
      <c r="M156" s="427"/>
      <c r="N156" s="427"/>
      <c r="O156" s="427"/>
      <c r="P156" s="427"/>
      <c r="Q156" s="427"/>
      <c r="R156" s="427"/>
      <c r="S156" s="427"/>
      <c r="T156" s="427"/>
      <c r="U156" s="427"/>
      <c r="V156" s="427"/>
      <c r="W156" s="427"/>
      <c r="X156" s="427"/>
      <c r="Y156" s="427"/>
      <c r="Z156" s="427"/>
      <c r="AA156" s="427"/>
      <c r="AB156" s="427"/>
      <c r="AC156" s="427"/>
      <c r="AD156" s="427"/>
      <c r="AE156" s="427"/>
      <c r="AF156" s="427"/>
      <c r="AG156" s="427"/>
      <c r="AH156" s="427"/>
      <c r="AI156" s="427"/>
      <c r="AJ156" s="427"/>
      <c r="AK156" s="427"/>
      <c r="AL156" s="427"/>
      <c r="AM156" s="427"/>
      <c r="AN156" s="427"/>
      <c r="AO156" s="427"/>
      <c r="AP156" s="427"/>
      <c r="AQ156" s="427"/>
      <c r="AR156" s="427"/>
      <c r="AS156" s="427"/>
      <c r="AT156" s="427"/>
      <c r="AU156" s="427"/>
      <c r="AV156" s="427"/>
      <c r="AW156" s="427"/>
      <c r="AX156" s="427"/>
      <c r="AY156" s="427"/>
      <c r="AZ156" s="427"/>
      <c r="BA156" s="427"/>
      <c r="BB156" s="427"/>
      <c r="BC156" s="427"/>
      <c r="BD156" s="427"/>
      <c r="BE156" s="427"/>
      <c r="BF156" s="427"/>
      <c r="BG156" s="427"/>
      <c r="BH156" s="427"/>
      <c r="BI156" s="427"/>
      <c r="BJ156" s="427"/>
      <c r="BK156" s="427"/>
      <c r="BL156" s="427"/>
      <c r="BM156" s="427"/>
      <c r="BN156" s="427"/>
      <c r="BO156" s="427"/>
      <c r="BP156" s="427"/>
      <c r="BQ156" s="427"/>
      <c r="BR156" s="427"/>
      <c r="BS156" s="427"/>
      <c r="BT156" s="427"/>
      <c r="BU156" s="427"/>
      <c r="BV156" s="427"/>
      <c r="BW156" s="427"/>
      <c r="BX156" s="427"/>
      <c r="BY156" s="427"/>
      <c r="BZ156" s="427"/>
      <c r="CA156" s="427"/>
      <c r="CB156" s="427"/>
      <c r="CC156" s="427"/>
      <c r="CD156" s="427"/>
      <c r="CE156" s="427"/>
      <c r="CF156" s="427"/>
      <c r="CG156" s="427"/>
      <c r="CH156" s="427"/>
      <c r="CI156" s="427"/>
      <c r="CJ156" s="427"/>
      <c r="CK156" s="427"/>
      <c r="CL156" s="427"/>
      <c r="CM156" s="427"/>
    </row>
    <row r="157">
      <c r="A157" s="427"/>
      <c r="B157" s="427"/>
      <c r="C157" s="427"/>
      <c r="D157" s="427"/>
      <c r="E157" s="427"/>
      <c r="F157" s="427"/>
      <c r="G157" s="427"/>
      <c r="H157" s="427"/>
      <c r="I157" s="427"/>
      <c r="J157" s="427"/>
      <c r="K157" s="427"/>
      <c r="L157" s="427"/>
      <c r="M157" s="427"/>
      <c r="N157" s="427"/>
      <c r="O157" s="427"/>
      <c r="P157" s="427"/>
      <c r="Q157" s="427"/>
      <c r="R157" s="427"/>
      <c r="S157" s="427"/>
      <c r="T157" s="427"/>
      <c r="U157" s="427"/>
      <c r="V157" s="427"/>
      <c r="W157" s="427"/>
      <c r="X157" s="427"/>
      <c r="Y157" s="427"/>
      <c r="Z157" s="427"/>
      <c r="AA157" s="427"/>
      <c r="AB157" s="427"/>
      <c r="AC157" s="427"/>
      <c r="AD157" s="427"/>
      <c r="AE157" s="427"/>
      <c r="AF157" s="427"/>
      <c r="AG157" s="427"/>
      <c r="AH157" s="427"/>
      <c r="AI157" s="427"/>
      <c r="AJ157" s="427"/>
      <c r="AK157" s="427"/>
      <c r="AL157" s="427"/>
      <c r="AM157" s="427"/>
      <c r="AN157" s="427"/>
      <c r="AO157" s="427"/>
      <c r="AP157" s="427"/>
      <c r="AQ157" s="427"/>
      <c r="AR157" s="427"/>
      <c r="AS157" s="427"/>
      <c r="AT157" s="427"/>
      <c r="AU157" s="427"/>
      <c r="AV157" s="427"/>
      <c r="AW157" s="427"/>
      <c r="AX157" s="427"/>
      <c r="AY157" s="427"/>
      <c r="AZ157" s="427"/>
      <c r="BA157" s="427"/>
      <c r="BB157" s="427"/>
      <c r="BC157" s="427"/>
      <c r="BD157" s="427"/>
      <c r="BE157" s="427"/>
      <c r="BF157" s="427"/>
      <c r="BG157" s="427"/>
      <c r="BH157" s="427"/>
      <c r="BI157" s="427"/>
      <c r="BJ157" s="427"/>
      <c r="BK157" s="427"/>
      <c r="BL157" s="427"/>
      <c r="BM157" s="427"/>
      <c r="BN157" s="427"/>
      <c r="BO157" s="427"/>
      <c r="BP157" s="427"/>
      <c r="BQ157" s="427"/>
      <c r="BR157" s="427"/>
      <c r="BS157" s="427"/>
      <c r="BT157" s="427"/>
      <c r="BU157" s="427"/>
      <c r="BV157" s="427"/>
      <c r="BW157" s="427"/>
      <c r="BX157" s="427"/>
      <c r="BY157" s="427"/>
      <c r="BZ157" s="427"/>
      <c r="CA157" s="427"/>
      <c r="CB157" s="427"/>
      <c r="CC157" s="427"/>
      <c r="CD157" s="427"/>
      <c r="CE157" s="427"/>
      <c r="CF157" s="427"/>
      <c r="CG157" s="427"/>
      <c r="CH157" s="427"/>
      <c r="CI157" s="427"/>
      <c r="CJ157" s="427"/>
      <c r="CK157" s="427"/>
      <c r="CL157" s="427"/>
      <c r="CM157" s="427"/>
    </row>
    <row r="158">
      <c r="A158" s="427"/>
      <c r="B158" s="427"/>
      <c r="C158" s="427"/>
      <c r="D158" s="427"/>
      <c r="E158" s="427"/>
      <c r="F158" s="427"/>
      <c r="G158" s="427"/>
      <c r="H158" s="427"/>
      <c r="I158" s="427"/>
      <c r="J158" s="427"/>
      <c r="K158" s="427"/>
      <c r="L158" s="427"/>
      <c r="M158" s="427"/>
      <c r="N158" s="427"/>
      <c r="O158" s="427"/>
      <c r="P158" s="427"/>
      <c r="Q158" s="427"/>
      <c r="R158" s="427"/>
      <c r="S158" s="427"/>
      <c r="T158" s="427"/>
      <c r="U158" s="427"/>
      <c r="V158" s="427"/>
      <c r="W158" s="427"/>
      <c r="X158" s="427"/>
      <c r="Y158" s="427"/>
      <c r="Z158" s="427"/>
      <c r="AA158" s="427"/>
      <c r="AB158" s="427"/>
      <c r="AC158" s="427"/>
      <c r="AD158" s="427"/>
      <c r="AE158" s="427"/>
      <c r="AF158" s="427"/>
      <c r="AG158" s="427"/>
      <c r="AH158" s="427"/>
      <c r="AI158" s="427"/>
      <c r="AJ158" s="427"/>
      <c r="AK158" s="427"/>
      <c r="AL158" s="427"/>
      <c r="AM158" s="427"/>
      <c r="AN158" s="427"/>
      <c r="AO158" s="427"/>
      <c r="AP158" s="427"/>
      <c r="AQ158" s="427"/>
      <c r="AR158" s="427"/>
      <c r="AS158" s="427"/>
      <c r="AT158" s="427"/>
      <c r="AU158" s="427"/>
      <c r="AV158" s="427"/>
      <c r="AW158" s="427"/>
      <c r="AX158" s="427"/>
      <c r="AY158" s="427"/>
      <c r="AZ158" s="427"/>
      <c r="BA158" s="427"/>
      <c r="BB158" s="427"/>
      <c r="BC158" s="427"/>
      <c r="BD158" s="427"/>
      <c r="BE158" s="427"/>
      <c r="BF158" s="427"/>
      <c r="BG158" s="427"/>
      <c r="BH158" s="427"/>
      <c r="BI158" s="427"/>
      <c r="BJ158" s="427"/>
      <c r="BK158" s="427"/>
      <c r="BL158" s="427"/>
      <c r="BM158" s="427"/>
      <c r="BN158" s="427"/>
      <c r="BO158" s="427"/>
      <c r="BP158" s="427"/>
      <c r="BQ158" s="427"/>
      <c r="BR158" s="427"/>
      <c r="BS158" s="427"/>
      <c r="BT158" s="427"/>
      <c r="BU158" s="427"/>
      <c r="BV158" s="427"/>
      <c r="BW158" s="427"/>
      <c r="BX158" s="427"/>
      <c r="BY158" s="427"/>
      <c r="BZ158" s="427"/>
      <c r="CA158" s="427"/>
      <c r="CB158" s="427"/>
      <c r="CC158" s="427"/>
      <c r="CD158" s="427"/>
      <c r="CE158" s="427"/>
      <c r="CF158" s="427"/>
      <c r="CG158" s="427"/>
      <c r="CH158" s="427"/>
      <c r="CI158" s="427"/>
      <c r="CJ158" s="427"/>
      <c r="CK158" s="427"/>
      <c r="CL158" s="427"/>
      <c r="CM158" s="427"/>
    </row>
    <row r="159">
      <c r="A159" s="427"/>
      <c r="B159" s="427"/>
      <c r="C159" s="427"/>
      <c r="D159" s="427"/>
      <c r="E159" s="427"/>
      <c r="F159" s="427"/>
      <c r="G159" s="427"/>
      <c r="H159" s="427"/>
      <c r="I159" s="427"/>
      <c r="J159" s="427"/>
      <c r="K159" s="427"/>
      <c r="L159" s="427"/>
      <c r="M159" s="427"/>
      <c r="N159" s="427"/>
      <c r="O159" s="427"/>
      <c r="P159" s="427"/>
      <c r="Q159" s="427"/>
      <c r="R159" s="427"/>
      <c r="S159" s="427"/>
      <c r="T159" s="427"/>
      <c r="U159" s="427"/>
      <c r="V159" s="427"/>
      <c r="W159" s="427"/>
      <c r="X159" s="427"/>
      <c r="Y159" s="427"/>
      <c r="Z159" s="427"/>
      <c r="AA159" s="427"/>
      <c r="AB159" s="427"/>
      <c r="AC159" s="427"/>
      <c r="AD159" s="427"/>
      <c r="AE159" s="427"/>
      <c r="AF159" s="427"/>
      <c r="AG159" s="427"/>
      <c r="AH159" s="427"/>
      <c r="AI159" s="427"/>
      <c r="AJ159" s="427"/>
      <c r="AK159" s="427"/>
      <c r="AL159" s="427"/>
      <c r="AM159" s="427"/>
      <c r="AN159" s="427"/>
      <c r="AO159" s="427"/>
      <c r="AP159" s="427"/>
      <c r="AQ159" s="427"/>
      <c r="AR159" s="427"/>
      <c r="AS159" s="427"/>
      <c r="AT159" s="427"/>
      <c r="AU159" s="427"/>
      <c r="AV159" s="427"/>
      <c r="AW159" s="427"/>
      <c r="AX159" s="427"/>
      <c r="AY159" s="427"/>
      <c r="AZ159" s="427"/>
      <c r="BA159" s="427"/>
      <c r="BB159" s="427"/>
      <c r="BC159" s="427"/>
      <c r="BD159" s="427"/>
      <c r="BE159" s="427"/>
      <c r="BF159" s="427"/>
      <c r="BG159" s="427"/>
      <c r="BH159" s="427"/>
      <c r="BI159" s="427"/>
      <c r="BJ159" s="427"/>
      <c r="BK159" s="427"/>
      <c r="BL159" s="427"/>
      <c r="BM159" s="427"/>
      <c r="BN159" s="427"/>
      <c r="BO159" s="427"/>
      <c r="BP159" s="427"/>
      <c r="BQ159" s="427"/>
      <c r="BR159" s="427"/>
      <c r="BS159" s="427"/>
      <c r="BT159" s="427"/>
      <c r="BU159" s="427"/>
      <c r="BV159" s="427"/>
      <c r="BW159" s="427"/>
      <c r="BX159" s="427"/>
      <c r="BY159" s="427"/>
      <c r="BZ159" s="427"/>
      <c r="CA159" s="427"/>
      <c r="CB159" s="427"/>
      <c r="CC159" s="427"/>
      <c r="CD159" s="427"/>
      <c r="CE159" s="427"/>
      <c r="CF159" s="427"/>
      <c r="CG159" s="427"/>
      <c r="CH159" s="427"/>
      <c r="CI159" s="427"/>
      <c r="CJ159" s="427"/>
      <c r="CK159" s="427"/>
      <c r="CL159" s="427"/>
      <c r="CM159" s="427"/>
    </row>
    <row r="160">
      <c r="A160" s="427"/>
      <c r="B160" s="427"/>
      <c r="C160" s="427"/>
      <c r="D160" s="427"/>
      <c r="E160" s="427"/>
      <c r="F160" s="427"/>
      <c r="G160" s="427"/>
      <c r="H160" s="427"/>
      <c r="I160" s="427"/>
      <c r="J160" s="427"/>
      <c r="K160" s="427"/>
      <c r="L160" s="427"/>
      <c r="M160" s="427"/>
      <c r="N160" s="427"/>
      <c r="O160" s="427"/>
      <c r="P160" s="427"/>
      <c r="Q160" s="427"/>
      <c r="R160" s="427"/>
      <c r="S160" s="427"/>
      <c r="T160" s="427"/>
      <c r="U160" s="427"/>
      <c r="V160" s="427"/>
      <c r="W160" s="427"/>
      <c r="X160" s="427"/>
      <c r="Y160" s="427"/>
      <c r="Z160" s="427"/>
      <c r="AA160" s="427"/>
      <c r="AB160" s="427"/>
      <c r="AC160" s="427"/>
      <c r="AD160" s="427"/>
      <c r="AE160" s="427"/>
      <c r="AF160" s="427"/>
      <c r="AG160" s="427"/>
      <c r="AH160" s="427"/>
      <c r="AI160" s="427"/>
      <c r="AJ160" s="427"/>
      <c r="AK160" s="427"/>
      <c r="AL160" s="427"/>
      <c r="AM160" s="427"/>
      <c r="AN160" s="427"/>
      <c r="AO160" s="427"/>
      <c r="AP160" s="427"/>
      <c r="AQ160" s="427"/>
      <c r="AR160" s="427"/>
      <c r="AS160" s="427"/>
      <c r="AT160" s="427"/>
      <c r="AU160" s="427"/>
      <c r="AV160" s="427"/>
      <c r="AW160" s="427"/>
      <c r="AX160" s="427"/>
      <c r="AY160" s="427"/>
      <c r="AZ160" s="427"/>
      <c r="BA160" s="427"/>
      <c r="BB160" s="427"/>
      <c r="BC160" s="427"/>
      <c r="BD160" s="427"/>
      <c r="BE160" s="427"/>
      <c r="BF160" s="427"/>
      <c r="BG160" s="427"/>
      <c r="BH160" s="427"/>
      <c r="BI160" s="427"/>
      <c r="BJ160" s="427"/>
      <c r="BK160" s="427"/>
      <c r="BL160" s="427"/>
      <c r="BM160" s="427"/>
      <c r="BN160" s="427"/>
      <c r="BO160" s="427"/>
      <c r="BP160" s="427"/>
      <c r="BQ160" s="427"/>
      <c r="BR160" s="427"/>
      <c r="BS160" s="427"/>
      <c r="BT160" s="427"/>
      <c r="BU160" s="427"/>
      <c r="BV160" s="427"/>
      <c r="BW160" s="427"/>
      <c r="BX160" s="427"/>
      <c r="BY160" s="427"/>
      <c r="BZ160" s="427"/>
      <c r="CA160" s="427"/>
      <c r="CB160" s="427"/>
      <c r="CC160" s="427"/>
      <c r="CD160" s="427"/>
      <c r="CE160" s="427"/>
      <c r="CF160" s="427"/>
      <c r="CG160" s="427"/>
      <c r="CH160" s="427"/>
      <c r="CI160" s="427"/>
      <c r="CJ160" s="427"/>
      <c r="CK160" s="427"/>
      <c r="CL160" s="427"/>
      <c r="CM160" s="427"/>
    </row>
    <row r="161">
      <c r="A161" s="427"/>
      <c r="B161" s="427"/>
      <c r="C161" s="427"/>
      <c r="D161" s="427"/>
      <c r="E161" s="427"/>
      <c r="F161" s="427"/>
      <c r="G161" s="427"/>
      <c r="H161" s="427"/>
      <c r="I161" s="427"/>
      <c r="J161" s="427"/>
      <c r="K161" s="427"/>
      <c r="L161" s="427"/>
      <c r="M161" s="427"/>
      <c r="N161" s="427"/>
      <c r="O161" s="427"/>
      <c r="P161" s="427"/>
      <c r="Q161" s="427"/>
      <c r="R161" s="427"/>
      <c r="S161" s="427"/>
      <c r="T161" s="427"/>
      <c r="U161" s="427"/>
      <c r="V161" s="427"/>
      <c r="W161" s="427"/>
      <c r="X161" s="427"/>
      <c r="Y161" s="427"/>
      <c r="Z161" s="427"/>
      <c r="AA161" s="427"/>
      <c r="AB161" s="427"/>
      <c r="AC161" s="427"/>
      <c r="AD161" s="427"/>
      <c r="AE161" s="427"/>
      <c r="AF161" s="427"/>
      <c r="AG161" s="427"/>
      <c r="AH161" s="427"/>
      <c r="AI161" s="427"/>
      <c r="AJ161" s="427"/>
      <c r="AK161" s="427"/>
      <c r="AL161" s="427"/>
      <c r="AM161" s="427"/>
      <c r="AN161" s="427"/>
      <c r="AO161" s="427"/>
      <c r="AP161" s="427"/>
      <c r="AQ161" s="427"/>
      <c r="AR161" s="427"/>
      <c r="AS161" s="427"/>
      <c r="AT161" s="427"/>
      <c r="AU161" s="427"/>
      <c r="AV161" s="427"/>
      <c r="AW161" s="427"/>
      <c r="AX161" s="427"/>
      <c r="AY161" s="427"/>
      <c r="AZ161" s="427"/>
      <c r="BA161" s="427"/>
      <c r="BB161" s="427"/>
      <c r="BC161" s="427"/>
      <c r="BD161" s="427"/>
      <c r="BE161" s="427"/>
      <c r="BF161" s="427"/>
      <c r="BG161" s="427"/>
      <c r="BH161" s="427"/>
      <c r="BI161" s="427"/>
      <c r="BJ161" s="427"/>
      <c r="BK161" s="427"/>
      <c r="BL161" s="427"/>
      <c r="BM161" s="427"/>
      <c r="BN161" s="427"/>
      <c r="BO161" s="427"/>
      <c r="BP161" s="427"/>
      <c r="BQ161" s="427"/>
      <c r="BR161" s="427"/>
      <c r="BS161" s="427"/>
      <c r="BT161" s="427"/>
      <c r="BU161" s="427"/>
      <c r="BV161" s="427"/>
      <c r="BW161" s="427"/>
      <c r="BX161" s="427"/>
      <c r="BY161" s="427"/>
      <c r="BZ161" s="427"/>
      <c r="CA161" s="427"/>
      <c r="CB161" s="427"/>
      <c r="CC161" s="427"/>
      <c r="CD161" s="427"/>
      <c r="CE161" s="427"/>
      <c r="CF161" s="427"/>
      <c r="CG161" s="427"/>
      <c r="CH161" s="427"/>
      <c r="CI161" s="427"/>
      <c r="CJ161" s="427"/>
      <c r="CK161" s="427"/>
      <c r="CL161" s="427"/>
      <c r="CM161" s="427"/>
    </row>
    <row r="162">
      <c r="A162" s="427"/>
      <c r="B162" s="427"/>
      <c r="C162" s="427"/>
      <c r="D162" s="427"/>
      <c r="E162" s="427"/>
      <c r="F162" s="427"/>
      <c r="G162" s="427"/>
      <c r="H162" s="427"/>
      <c r="I162" s="427"/>
      <c r="J162" s="427"/>
      <c r="K162" s="427"/>
      <c r="L162" s="427"/>
      <c r="M162" s="427"/>
      <c r="N162" s="427"/>
      <c r="O162" s="427"/>
      <c r="P162" s="427"/>
      <c r="Q162" s="427"/>
      <c r="R162" s="427"/>
      <c r="S162" s="427"/>
      <c r="T162" s="427"/>
      <c r="U162" s="427"/>
      <c r="V162" s="427"/>
      <c r="W162" s="427"/>
      <c r="X162" s="427"/>
      <c r="Y162" s="427"/>
      <c r="Z162" s="427"/>
      <c r="AA162" s="427"/>
      <c r="AB162" s="427"/>
      <c r="AC162" s="427"/>
      <c r="AD162" s="427"/>
      <c r="AE162" s="427"/>
      <c r="AF162" s="427"/>
      <c r="AG162" s="427"/>
      <c r="AH162" s="427"/>
      <c r="AI162" s="427"/>
      <c r="AJ162" s="427"/>
      <c r="AK162" s="427"/>
      <c r="AL162" s="427"/>
      <c r="AM162" s="427"/>
      <c r="AN162" s="427"/>
      <c r="AO162" s="427"/>
      <c r="AP162" s="427"/>
      <c r="AQ162" s="427"/>
      <c r="AR162" s="427"/>
      <c r="AS162" s="427"/>
      <c r="AT162" s="427"/>
      <c r="AU162" s="427"/>
      <c r="AV162" s="427"/>
      <c r="AW162" s="427"/>
      <c r="AX162" s="427"/>
      <c r="AY162" s="427"/>
      <c r="AZ162" s="427"/>
      <c r="BA162" s="427"/>
      <c r="BB162" s="427"/>
      <c r="BC162" s="427"/>
      <c r="BD162" s="427"/>
      <c r="BE162" s="427"/>
      <c r="BF162" s="427"/>
      <c r="BG162" s="427"/>
      <c r="BH162" s="427"/>
      <c r="BI162" s="427"/>
      <c r="BJ162" s="427"/>
      <c r="BK162" s="427"/>
      <c r="BL162" s="427"/>
      <c r="BM162" s="427"/>
      <c r="BN162" s="427"/>
      <c r="BO162" s="427"/>
      <c r="BP162" s="427"/>
      <c r="BQ162" s="427"/>
      <c r="BR162" s="427"/>
      <c r="BS162" s="427"/>
      <c r="BT162" s="427"/>
      <c r="BU162" s="427"/>
      <c r="BV162" s="427"/>
      <c r="BW162" s="427"/>
      <c r="BX162" s="427"/>
      <c r="BY162" s="427"/>
      <c r="BZ162" s="427"/>
      <c r="CA162" s="427"/>
      <c r="CB162" s="427"/>
      <c r="CC162" s="427"/>
      <c r="CD162" s="427"/>
      <c r="CE162" s="427"/>
      <c r="CF162" s="427"/>
      <c r="CG162" s="427"/>
      <c r="CH162" s="427"/>
      <c r="CI162" s="427"/>
      <c r="CJ162" s="427"/>
      <c r="CK162" s="427"/>
      <c r="CL162" s="427"/>
      <c r="CM162" s="427"/>
    </row>
    <row r="163">
      <c r="A163" s="427"/>
      <c r="B163" s="427"/>
      <c r="C163" s="427"/>
      <c r="D163" s="427"/>
      <c r="E163" s="427"/>
      <c r="F163" s="427"/>
      <c r="G163" s="427"/>
      <c r="H163" s="427"/>
      <c r="I163" s="427"/>
      <c r="J163" s="427"/>
      <c r="K163" s="427"/>
      <c r="L163" s="427"/>
      <c r="M163" s="427"/>
      <c r="N163" s="427"/>
      <c r="O163" s="427"/>
      <c r="P163" s="427"/>
      <c r="Q163" s="427"/>
      <c r="R163" s="427"/>
      <c r="S163" s="427"/>
      <c r="T163" s="427"/>
      <c r="U163" s="427"/>
      <c r="V163" s="427"/>
      <c r="W163" s="427"/>
      <c r="X163" s="427"/>
      <c r="Y163" s="427"/>
      <c r="Z163" s="427"/>
      <c r="AA163" s="427"/>
      <c r="AB163" s="427"/>
      <c r="AC163" s="427"/>
      <c r="AD163" s="427"/>
      <c r="AE163" s="427"/>
      <c r="AF163" s="427"/>
      <c r="AG163" s="427"/>
      <c r="AH163" s="427"/>
      <c r="AI163" s="427"/>
      <c r="AJ163" s="427"/>
      <c r="AK163" s="427"/>
      <c r="AL163" s="427"/>
      <c r="AM163" s="427"/>
      <c r="AN163" s="427"/>
      <c r="AO163" s="427"/>
      <c r="AP163" s="427"/>
      <c r="AQ163" s="427"/>
      <c r="AR163" s="427"/>
      <c r="AS163" s="427"/>
      <c r="AT163" s="427"/>
      <c r="AU163" s="427"/>
      <c r="AV163" s="427"/>
      <c r="AW163" s="427"/>
      <c r="AX163" s="427"/>
      <c r="AY163" s="427"/>
      <c r="AZ163" s="427"/>
      <c r="BA163" s="427"/>
      <c r="BB163" s="427"/>
      <c r="BC163" s="427"/>
      <c r="BD163" s="427"/>
      <c r="BE163" s="427"/>
      <c r="BF163" s="427"/>
      <c r="BG163" s="427"/>
      <c r="BH163" s="427"/>
      <c r="BI163" s="427"/>
      <c r="BJ163" s="427"/>
      <c r="BK163" s="427"/>
      <c r="BL163" s="427"/>
      <c r="BM163" s="427"/>
      <c r="BN163" s="427"/>
      <c r="BO163" s="427"/>
      <c r="BP163" s="427"/>
      <c r="BQ163" s="427"/>
      <c r="BR163" s="427"/>
      <c r="BS163" s="427"/>
      <c r="BT163" s="427"/>
      <c r="BU163" s="427"/>
      <c r="BV163" s="427"/>
      <c r="BW163" s="427"/>
      <c r="BX163" s="427"/>
      <c r="BY163" s="427"/>
      <c r="BZ163" s="427"/>
      <c r="CA163" s="427"/>
      <c r="CB163" s="427"/>
      <c r="CC163" s="427"/>
      <c r="CD163" s="427"/>
      <c r="CE163" s="427"/>
      <c r="CF163" s="427"/>
      <c r="CG163" s="427"/>
      <c r="CH163" s="427"/>
      <c r="CI163" s="427"/>
      <c r="CJ163" s="427"/>
      <c r="CK163" s="427"/>
      <c r="CL163" s="427"/>
      <c r="CM163" s="427"/>
    </row>
    <row r="164">
      <c r="A164" s="427"/>
      <c r="B164" s="427"/>
      <c r="C164" s="427"/>
      <c r="D164" s="427"/>
      <c r="E164" s="427"/>
      <c r="F164" s="427"/>
      <c r="G164" s="427"/>
      <c r="H164" s="427"/>
      <c r="I164" s="427"/>
      <c r="J164" s="427"/>
      <c r="K164" s="427"/>
      <c r="L164" s="427"/>
      <c r="M164" s="427"/>
      <c r="N164" s="427"/>
      <c r="O164" s="427"/>
      <c r="P164" s="427"/>
      <c r="Q164" s="427"/>
      <c r="R164" s="427"/>
      <c r="S164" s="427"/>
      <c r="T164" s="427"/>
      <c r="U164" s="427"/>
      <c r="V164" s="427"/>
      <c r="W164" s="427"/>
      <c r="X164" s="427"/>
      <c r="Y164" s="427"/>
      <c r="Z164" s="427"/>
      <c r="AA164" s="427"/>
      <c r="AB164" s="427"/>
      <c r="AC164" s="427"/>
      <c r="AD164" s="427"/>
      <c r="AE164" s="427"/>
      <c r="AF164" s="427"/>
      <c r="AG164" s="427"/>
      <c r="AH164" s="427"/>
      <c r="AI164" s="427"/>
      <c r="AJ164" s="427"/>
      <c r="AK164" s="427"/>
      <c r="AL164" s="427"/>
      <c r="AM164" s="427"/>
      <c r="AN164" s="427"/>
      <c r="AO164" s="427"/>
      <c r="AP164" s="427"/>
      <c r="AQ164" s="427"/>
      <c r="AR164" s="427"/>
      <c r="AS164" s="427"/>
      <c r="AT164" s="427"/>
      <c r="AU164" s="427"/>
      <c r="AV164" s="427"/>
      <c r="AW164" s="427"/>
      <c r="AX164" s="427"/>
      <c r="AY164" s="427"/>
      <c r="AZ164" s="427"/>
      <c r="BA164" s="427"/>
      <c r="BB164" s="427"/>
      <c r="BC164" s="427"/>
      <c r="BD164" s="427"/>
      <c r="BE164" s="427"/>
      <c r="BF164" s="427"/>
      <c r="BG164" s="427"/>
      <c r="BH164" s="427"/>
      <c r="BI164" s="427"/>
      <c r="BJ164" s="427"/>
      <c r="BK164" s="427"/>
      <c r="BL164" s="427"/>
      <c r="BM164" s="427"/>
      <c r="BN164" s="427"/>
      <c r="BO164" s="427"/>
      <c r="BP164" s="427"/>
      <c r="BQ164" s="427"/>
      <c r="BR164" s="427"/>
      <c r="BS164" s="427"/>
      <c r="BT164" s="427"/>
      <c r="BU164" s="427"/>
      <c r="BV164" s="427"/>
      <c r="BW164" s="427"/>
      <c r="BX164" s="427"/>
      <c r="BY164" s="427"/>
      <c r="BZ164" s="427"/>
      <c r="CA164" s="427"/>
      <c r="CB164" s="427"/>
      <c r="CC164" s="427"/>
      <c r="CD164" s="427"/>
      <c r="CE164" s="427"/>
      <c r="CF164" s="427"/>
      <c r="CG164" s="427"/>
      <c r="CH164" s="427"/>
      <c r="CI164" s="427"/>
      <c r="CJ164" s="427"/>
      <c r="CK164" s="427"/>
      <c r="CL164" s="427"/>
      <c r="CM164" s="427"/>
    </row>
    <row r="165">
      <c r="A165" s="427"/>
      <c r="B165" s="427"/>
      <c r="C165" s="427"/>
      <c r="D165" s="427"/>
      <c r="E165" s="427"/>
      <c r="F165" s="427"/>
      <c r="G165" s="427"/>
      <c r="H165" s="427"/>
      <c r="I165" s="427"/>
      <c r="J165" s="427"/>
      <c r="K165" s="427"/>
      <c r="L165" s="427"/>
      <c r="M165" s="427"/>
      <c r="N165" s="427"/>
      <c r="O165" s="427"/>
      <c r="P165" s="427"/>
      <c r="Q165" s="427"/>
      <c r="R165" s="427"/>
      <c r="S165" s="427"/>
      <c r="T165" s="427"/>
      <c r="U165" s="427"/>
      <c r="V165" s="427"/>
      <c r="W165" s="427"/>
      <c r="X165" s="427"/>
      <c r="Y165" s="427"/>
      <c r="Z165" s="427"/>
      <c r="AA165" s="427"/>
      <c r="AB165" s="427"/>
      <c r="AC165" s="427"/>
      <c r="AD165" s="427"/>
      <c r="AE165" s="427"/>
      <c r="AF165" s="427"/>
      <c r="AG165" s="427"/>
      <c r="AH165" s="427"/>
      <c r="AI165" s="427"/>
      <c r="AJ165" s="427"/>
      <c r="AK165" s="427"/>
      <c r="AL165" s="427"/>
      <c r="AM165" s="427"/>
      <c r="AN165" s="427"/>
      <c r="AO165" s="427"/>
      <c r="AP165" s="427"/>
      <c r="AQ165" s="427"/>
      <c r="AR165" s="427"/>
      <c r="AS165" s="427"/>
      <c r="AT165" s="427"/>
      <c r="AU165" s="427"/>
      <c r="AV165" s="427"/>
      <c r="AW165" s="427"/>
      <c r="AX165" s="427"/>
      <c r="AY165" s="427"/>
      <c r="AZ165" s="427"/>
      <c r="BA165" s="427"/>
      <c r="BB165" s="427"/>
      <c r="BC165" s="427"/>
      <c r="BD165" s="427"/>
      <c r="BE165" s="427"/>
      <c r="BF165" s="427"/>
      <c r="BG165" s="427"/>
      <c r="BH165" s="427"/>
      <c r="BI165" s="427"/>
      <c r="BJ165" s="427"/>
      <c r="BK165" s="427"/>
      <c r="BL165" s="427"/>
      <c r="BM165" s="427"/>
      <c r="BN165" s="427"/>
      <c r="BO165" s="427"/>
      <c r="BP165" s="427"/>
      <c r="BQ165" s="427"/>
      <c r="BR165" s="427"/>
      <c r="BS165" s="427"/>
      <c r="BT165" s="427"/>
      <c r="BU165" s="427"/>
      <c r="BV165" s="427"/>
      <c r="BW165" s="427"/>
      <c r="BX165" s="427"/>
      <c r="BY165" s="427"/>
      <c r="BZ165" s="427"/>
      <c r="CA165" s="427"/>
      <c r="CB165" s="427"/>
      <c r="CC165" s="427"/>
      <c r="CD165" s="427"/>
      <c r="CE165" s="427"/>
      <c r="CF165" s="427"/>
      <c r="CG165" s="427"/>
      <c r="CH165" s="427"/>
      <c r="CI165" s="427"/>
      <c r="CJ165" s="427"/>
      <c r="CK165" s="427"/>
      <c r="CL165" s="427"/>
      <c r="CM165" s="427"/>
    </row>
    <row r="166">
      <c r="A166" s="427"/>
      <c r="B166" s="427"/>
      <c r="C166" s="427"/>
      <c r="D166" s="427"/>
      <c r="E166" s="427"/>
      <c r="F166" s="427"/>
      <c r="G166" s="427"/>
      <c r="H166" s="427"/>
      <c r="I166" s="427"/>
      <c r="J166" s="427"/>
      <c r="K166" s="427"/>
      <c r="L166" s="427"/>
      <c r="M166" s="427"/>
      <c r="N166" s="427"/>
      <c r="O166" s="427"/>
      <c r="P166" s="427"/>
      <c r="Q166" s="427"/>
      <c r="R166" s="427"/>
      <c r="S166" s="427"/>
      <c r="T166" s="427"/>
      <c r="U166" s="427"/>
      <c r="V166" s="427"/>
      <c r="W166" s="427"/>
      <c r="X166" s="427"/>
      <c r="Y166" s="427"/>
      <c r="Z166" s="427"/>
      <c r="AA166" s="427"/>
      <c r="AB166" s="427"/>
      <c r="AC166" s="427"/>
      <c r="AD166" s="427"/>
      <c r="AE166" s="427"/>
      <c r="AF166" s="427"/>
      <c r="AG166" s="427"/>
      <c r="AH166" s="427"/>
      <c r="AI166" s="427"/>
      <c r="AJ166" s="427"/>
      <c r="AK166" s="427"/>
      <c r="AL166" s="427"/>
      <c r="AM166" s="427"/>
      <c r="AN166" s="427"/>
      <c r="AO166" s="427"/>
      <c r="AP166" s="427"/>
      <c r="AQ166" s="427"/>
      <c r="AR166" s="427"/>
      <c r="AS166" s="427"/>
      <c r="AT166" s="427"/>
      <c r="AU166" s="427"/>
      <c r="AV166" s="427"/>
      <c r="AW166" s="427"/>
      <c r="AX166" s="427"/>
      <c r="AY166" s="427"/>
      <c r="AZ166" s="427"/>
      <c r="BA166" s="427"/>
      <c r="BB166" s="427"/>
      <c r="BC166" s="427"/>
      <c r="BD166" s="427"/>
      <c r="BE166" s="427"/>
      <c r="BF166" s="427"/>
      <c r="BG166" s="427"/>
      <c r="BH166" s="427"/>
      <c r="BI166" s="427"/>
      <c r="BJ166" s="427"/>
      <c r="BK166" s="427"/>
      <c r="BL166" s="427"/>
      <c r="BM166" s="427"/>
      <c r="BN166" s="427"/>
      <c r="BO166" s="427"/>
      <c r="BP166" s="427"/>
      <c r="BQ166" s="427"/>
      <c r="BR166" s="427"/>
      <c r="BS166" s="427"/>
      <c r="BT166" s="427"/>
      <c r="BU166" s="427"/>
      <c r="BV166" s="427"/>
      <c r="BW166" s="427"/>
      <c r="BX166" s="427"/>
      <c r="BY166" s="427"/>
      <c r="BZ166" s="427"/>
      <c r="CA166" s="427"/>
      <c r="CB166" s="427"/>
      <c r="CC166" s="427"/>
      <c r="CD166" s="427"/>
      <c r="CE166" s="427"/>
      <c r="CF166" s="427"/>
      <c r="CG166" s="427"/>
      <c r="CH166" s="427"/>
      <c r="CI166" s="427"/>
      <c r="CJ166" s="427"/>
      <c r="CK166" s="427"/>
      <c r="CL166" s="427"/>
      <c r="CM166" s="427"/>
    </row>
    <row r="167">
      <c r="A167" s="427"/>
      <c r="B167" s="427"/>
      <c r="C167" s="427"/>
      <c r="D167" s="427"/>
      <c r="E167" s="427"/>
      <c r="F167" s="427"/>
      <c r="G167" s="427"/>
      <c r="H167" s="427"/>
      <c r="I167" s="427"/>
      <c r="J167" s="427"/>
      <c r="K167" s="427"/>
      <c r="L167" s="427"/>
      <c r="M167" s="427"/>
      <c r="N167" s="427"/>
      <c r="O167" s="427"/>
      <c r="P167" s="427"/>
      <c r="Q167" s="427"/>
      <c r="R167" s="427"/>
      <c r="S167" s="427"/>
      <c r="T167" s="427"/>
      <c r="U167" s="427"/>
      <c r="V167" s="427"/>
      <c r="W167" s="427"/>
      <c r="X167" s="427"/>
      <c r="Y167" s="427"/>
      <c r="Z167" s="427"/>
      <c r="AA167" s="427"/>
      <c r="AB167" s="427"/>
      <c r="AC167" s="427"/>
      <c r="AD167" s="427"/>
      <c r="AE167" s="427"/>
      <c r="AF167" s="427"/>
      <c r="AG167" s="427"/>
      <c r="AH167" s="427"/>
      <c r="AI167" s="427"/>
      <c r="AJ167" s="427"/>
      <c r="AK167" s="427"/>
      <c r="AL167" s="427"/>
      <c r="AM167" s="427"/>
      <c r="AN167" s="427"/>
      <c r="AO167" s="427"/>
      <c r="AP167" s="427"/>
      <c r="AQ167" s="427"/>
      <c r="AR167" s="427"/>
      <c r="AS167" s="427"/>
      <c r="AT167" s="427"/>
      <c r="AU167" s="427"/>
      <c r="AV167" s="427"/>
      <c r="AW167" s="427"/>
      <c r="AX167" s="427"/>
      <c r="AY167" s="427"/>
      <c r="AZ167" s="427"/>
      <c r="BA167" s="427"/>
      <c r="BB167" s="427"/>
      <c r="BC167" s="427"/>
      <c r="BD167" s="427"/>
      <c r="BE167" s="427"/>
      <c r="BF167" s="427"/>
      <c r="BG167" s="427"/>
      <c r="BH167" s="427"/>
      <c r="BI167" s="427"/>
      <c r="BJ167" s="427"/>
      <c r="BK167" s="427"/>
      <c r="BL167" s="427"/>
      <c r="BM167" s="427"/>
      <c r="BN167" s="427"/>
      <c r="BO167" s="427"/>
      <c r="BP167" s="427"/>
      <c r="BQ167" s="427"/>
      <c r="BR167" s="427"/>
      <c r="BS167" s="427"/>
      <c r="BT167" s="427"/>
      <c r="BU167" s="427"/>
      <c r="BV167" s="427"/>
      <c r="BW167" s="427"/>
      <c r="BX167" s="427"/>
      <c r="BY167" s="427"/>
      <c r="BZ167" s="427"/>
      <c r="CA167" s="427"/>
      <c r="CB167" s="427"/>
      <c r="CC167" s="427"/>
      <c r="CD167" s="427"/>
      <c r="CE167" s="427"/>
      <c r="CF167" s="427"/>
      <c r="CG167" s="427"/>
      <c r="CH167" s="427"/>
      <c r="CI167" s="427"/>
      <c r="CJ167" s="427"/>
      <c r="CK167" s="427"/>
      <c r="CL167" s="427"/>
      <c r="CM167" s="427"/>
    </row>
    <row r="168">
      <c r="A168" s="427"/>
      <c r="B168" s="427"/>
      <c r="C168" s="427"/>
      <c r="D168" s="427"/>
      <c r="E168" s="427"/>
      <c r="F168" s="427"/>
      <c r="G168" s="427"/>
      <c r="H168" s="427"/>
      <c r="I168" s="427"/>
      <c r="J168" s="427"/>
      <c r="K168" s="427"/>
      <c r="L168" s="427"/>
      <c r="M168" s="427"/>
      <c r="N168" s="427"/>
      <c r="O168" s="427"/>
      <c r="P168" s="427"/>
      <c r="Q168" s="427"/>
      <c r="R168" s="427"/>
      <c r="S168" s="427"/>
      <c r="T168" s="427"/>
      <c r="U168" s="427"/>
      <c r="V168" s="427"/>
      <c r="W168" s="427"/>
      <c r="X168" s="427"/>
      <c r="Y168" s="427"/>
      <c r="Z168" s="427"/>
      <c r="AA168" s="427"/>
      <c r="AB168" s="427"/>
      <c r="AC168" s="427"/>
      <c r="AD168" s="427"/>
      <c r="AE168" s="427"/>
      <c r="AF168" s="427"/>
      <c r="AG168" s="427"/>
      <c r="AH168" s="427"/>
      <c r="AI168" s="427"/>
      <c r="AJ168" s="427"/>
      <c r="AK168" s="427"/>
      <c r="AL168" s="427"/>
      <c r="AM168" s="427"/>
      <c r="AN168" s="427"/>
      <c r="AO168" s="427"/>
      <c r="AP168" s="427"/>
      <c r="AQ168" s="427"/>
      <c r="AR168" s="427"/>
      <c r="AS168" s="427"/>
      <c r="AT168" s="427"/>
      <c r="AU168" s="427"/>
      <c r="AV168" s="427"/>
      <c r="AW168" s="427"/>
      <c r="AX168" s="427"/>
      <c r="AY168" s="427"/>
      <c r="AZ168" s="427"/>
      <c r="BA168" s="427"/>
      <c r="BB168" s="427"/>
      <c r="BC168" s="427"/>
      <c r="BD168" s="427"/>
      <c r="BE168" s="427"/>
      <c r="BF168" s="427"/>
      <c r="BG168" s="427"/>
      <c r="BH168" s="427"/>
      <c r="BI168" s="427"/>
      <c r="BJ168" s="427"/>
      <c r="BK168" s="427"/>
      <c r="BL168" s="427"/>
      <c r="BM168" s="427"/>
      <c r="BN168" s="427"/>
      <c r="BO168" s="427"/>
      <c r="BP168" s="427"/>
      <c r="BQ168" s="427"/>
      <c r="BR168" s="427"/>
      <c r="BS168" s="427"/>
      <c r="BT168" s="427"/>
      <c r="BU168" s="427"/>
      <c r="BV168" s="427"/>
      <c r="BW168" s="427"/>
      <c r="BX168" s="427"/>
      <c r="BY168" s="427"/>
      <c r="BZ168" s="427"/>
      <c r="CA168" s="427"/>
      <c r="CB168" s="427"/>
      <c r="CC168" s="427"/>
      <c r="CD168" s="427"/>
      <c r="CE168" s="427"/>
      <c r="CF168" s="427"/>
      <c r="CG168" s="427"/>
      <c r="CH168" s="427"/>
      <c r="CI168" s="427"/>
      <c r="CJ168" s="427"/>
      <c r="CK168" s="427"/>
      <c r="CL168" s="427"/>
      <c r="CM168" s="427"/>
    </row>
    <row r="169">
      <c r="A169" s="427"/>
      <c r="B169" s="427"/>
      <c r="C169" s="427"/>
      <c r="D169" s="427"/>
      <c r="E169" s="427"/>
      <c r="F169" s="427"/>
      <c r="G169" s="427"/>
      <c r="H169" s="427"/>
      <c r="I169" s="427"/>
      <c r="J169" s="427"/>
      <c r="K169" s="427"/>
      <c r="L169" s="427"/>
      <c r="M169" s="427"/>
      <c r="N169" s="427"/>
      <c r="O169" s="427"/>
      <c r="P169" s="427"/>
      <c r="Q169" s="427"/>
      <c r="R169" s="427"/>
      <c r="S169" s="427"/>
      <c r="T169" s="427"/>
      <c r="U169" s="427"/>
      <c r="V169" s="427"/>
      <c r="W169" s="427"/>
      <c r="X169" s="427"/>
      <c r="Y169" s="427"/>
      <c r="Z169" s="427"/>
      <c r="AA169" s="427"/>
      <c r="AB169" s="427"/>
      <c r="AC169" s="427"/>
      <c r="AD169" s="427"/>
      <c r="AE169" s="427"/>
      <c r="AF169" s="427"/>
      <c r="AG169" s="427"/>
      <c r="AH169" s="427"/>
      <c r="AI169" s="427"/>
      <c r="AJ169" s="427"/>
      <c r="AK169" s="427"/>
      <c r="AL169" s="427"/>
      <c r="AM169" s="427"/>
      <c r="AN169" s="427"/>
      <c r="AO169" s="427"/>
      <c r="AP169" s="427"/>
      <c r="AQ169" s="427"/>
      <c r="AR169" s="427"/>
      <c r="AS169" s="427"/>
      <c r="AT169" s="427"/>
      <c r="AU169" s="427"/>
      <c r="AV169" s="427"/>
      <c r="AW169" s="427"/>
      <c r="AX169" s="427"/>
      <c r="AY169" s="427"/>
      <c r="AZ169" s="427"/>
      <c r="BA169" s="427"/>
      <c r="BB169" s="427"/>
      <c r="BC169" s="427"/>
      <c r="BD169" s="427"/>
      <c r="BE169" s="427"/>
      <c r="BF169" s="427"/>
      <c r="BG169" s="427"/>
      <c r="BH169" s="427"/>
      <c r="BI169" s="427"/>
      <c r="BJ169" s="427"/>
      <c r="BK169" s="427"/>
      <c r="BL169" s="427"/>
      <c r="BM169" s="427"/>
      <c r="BN169" s="427"/>
      <c r="BO169" s="427"/>
      <c r="BP169" s="427"/>
      <c r="BQ169" s="427"/>
      <c r="BR169" s="427"/>
      <c r="BS169" s="427"/>
      <c r="BT169" s="427"/>
      <c r="BU169" s="427"/>
      <c r="BV169" s="427"/>
      <c r="BW169" s="427"/>
      <c r="BX169" s="427"/>
      <c r="BY169" s="427"/>
      <c r="BZ169" s="427"/>
      <c r="CA169" s="427"/>
      <c r="CB169" s="427"/>
      <c r="CC169" s="427"/>
      <c r="CD169" s="427"/>
      <c r="CE169" s="427"/>
      <c r="CF169" s="427"/>
      <c r="CG169" s="427"/>
      <c r="CH169" s="427"/>
      <c r="CI169" s="427"/>
      <c r="CJ169" s="427"/>
      <c r="CK169" s="427"/>
      <c r="CL169" s="427"/>
      <c r="CM169" s="427"/>
    </row>
    <row r="170">
      <c r="A170" s="427"/>
      <c r="B170" s="427"/>
      <c r="C170" s="427"/>
      <c r="D170" s="427"/>
      <c r="E170" s="427"/>
      <c r="F170" s="427"/>
      <c r="G170" s="427"/>
      <c r="H170" s="427"/>
      <c r="I170" s="427"/>
      <c r="J170" s="427"/>
      <c r="K170" s="427"/>
      <c r="L170" s="427"/>
      <c r="M170" s="427"/>
      <c r="N170" s="427"/>
      <c r="O170" s="427"/>
      <c r="P170" s="427"/>
      <c r="Q170" s="427"/>
      <c r="R170" s="427"/>
      <c r="S170" s="427"/>
      <c r="T170" s="427"/>
      <c r="U170" s="427"/>
      <c r="V170" s="427"/>
      <c r="W170" s="427"/>
      <c r="X170" s="427"/>
      <c r="Y170" s="427"/>
      <c r="Z170" s="427"/>
      <c r="AA170" s="427"/>
      <c r="AB170" s="427"/>
      <c r="AC170" s="427"/>
      <c r="AD170" s="427"/>
      <c r="AE170" s="427"/>
      <c r="AF170" s="427"/>
      <c r="AG170" s="427"/>
      <c r="AH170" s="427"/>
      <c r="AI170" s="427"/>
      <c r="AJ170" s="427"/>
      <c r="AK170" s="427"/>
      <c r="AL170" s="427"/>
      <c r="AM170" s="427"/>
      <c r="AN170" s="427"/>
      <c r="AO170" s="427"/>
      <c r="AP170" s="427"/>
      <c r="AQ170" s="427"/>
      <c r="AR170" s="427"/>
      <c r="AS170" s="427"/>
      <c r="AT170" s="427"/>
      <c r="AU170" s="427"/>
      <c r="AV170" s="427"/>
      <c r="AW170" s="427"/>
      <c r="AX170" s="427"/>
      <c r="AY170" s="427"/>
      <c r="AZ170" s="427"/>
      <c r="BA170" s="427"/>
      <c r="BB170" s="427"/>
      <c r="BC170" s="427"/>
      <c r="BD170" s="427"/>
      <c r="BE170" s="427"/>
      <c r="BF170" s="427"/>
      <c r="BG170" s="427"/>
      <c r="BH170" s="427"/>
      <c r="BI170" s="427"/>
      <c r="BJ170" s="427"/>
      <c r="BK170" s="427"/>
      <c r="BL170" s="427"/>
      <c r="BM170" s="427"/>
      <c r="BN170" s="427"/>
      <c r="BO170" s="427"/>
      <c r="BP170" s="427"/>
      <c r="BQ170" s="427"/>
      <c r="BR170" s="427"/>
      <c r="BS170" s="427"/>
      <c r="BT170" s="427"/>
      <c r="BU170" s="427"/>
      <c r="BV170" s="427"/>
      <c r="BW170" s="427"/>
      <c r="BX170" s="427"/>
      <c r="BY170" s="427"/>
      <c r="BZ170" s="427"/>
      <c r="CA170" s="427"/>
      <c r="CB170" s="427"/>
      <c r="CC170" s="427"/>
      <c r="CD170" s="427"/>
      <c r="CE170" s="427"/>
      <c r="CF170" s="427"/>
      <c r="CG170" s="427"/>
      <c r="CH170" s="427"/>
      <c r="CI170" s="427"/>
      <c r="CJ170" s="427"/>
      <c r="CK170" s="427"/>
      <c r="CL170" s="427"/>
      <c r="CM170" s="427"/>
    </row>
    <row r="171">
      <c r="A171" s="427"/>
      <c r="B171" s="427"/>
      <c r="C171" s="427"/>
      <c r="D171" s="427"/>
      <c r="E171" s="427"/>
      <c r="F171" s="427"/>
      <c r="G171" s="427"/>
      <c r="H171" s="427"/>
      <c r="I171" s="427"/>
      <c r="J171" s="427"/>
      <c r="K171" s="427"/>
      <c r="L171" s="427"/>
      <c r="M171" s="427"/>
      <c r="N171" s="427"/>
      <c r="O171" s="427"/>
      <c r="P171" s="427"/>
      <c r="Q171" s="427"/>
      <c r="R171" s="427"/>
      <c r="S171" s="427"/>
      <c r="T171" s="427"/>
      <c r="U171" s="427"/>
      <c r="V171" s="427"/>
      <c r="W171" s="427"/>
      <c r="X171" s="427"/>
      <c r="Y171" s="427"/>
      <c r="Z171" s="427"/>
      <c r="AA171" s="427"/>
      <c r="AB171" s="427"/>
      <c r="AC171" s="427"/>
      <c r="AD171" s="427"/>
      <c r="AE171" s="427"/>
      <c r="AF171" s="427"/>
      <c r="AG171" s="427"/>
      <c r="AH171" s="427"/>
      <c r="AI171" s="427"/>
      <c r="AJ171" s="427"/>
      <c r="AK171" s="427"/>
      <c r="AL171" s="427"/>
      <c r="AM171" s="427"/>
      <c r="AN171" s="427"/>
      <c r="AO171" s="427"/>
      <c r="AP171" s="427"/>
      <c r="AQ171" s="427"/>
      <c r="AR171" s="427"/>
      <c r="AS171" s="427"/>
      <c r="AT171" s="427"/>
      <c r="AU171" s="427"/>
      <c r="AV171" s="427"/>
      <c r="AW171" s="427"/>
      <c r="AX171" s="427"/>
      <c r="AY171" s="427"/>
      <c r="AZ171" s="427"/>
      <c r="BA171" s="427"/>
      <c r="BB171" s="427"/>
      <c r="BC171" s="427"/>
      <c r="BD171" s="427"/>
      <c r="BE171" s="427"/>
      <c r="BF171" s="427"/>
      <c r="BG171" s="427"/>
      <c r="BH171" s="427"/>
      <c r="BI171" s="427"/>
      <c r="BJ171" s="427"/>
      <c r="BK171" s="427"/>
      <c r="BL171" s="427"/>
      <c r="BM171" s="427"/>
      <c r="BN171" s="427"/>
      <c r="BO171" s="427"/>
      <c r="BP171" s="427"/>
      <c r="BQ171" s="427"/>
      <c r="BR171" s="427"/>
      <c r="BS171" s="427"/>
      <c r="BT171" s="427"/>
      <c r="BU171" s="427"/>
      <c r="BV171" s="427"/>
      <c r="BW171" s="427"/>
      <c r="BX171" s="427"/>
      <c r="BY171" s="427"/>
      <c r="BZ171" s="427"/>
      <c r="CA171" s="427"/>
      <c r="CB171" s="427"/>
      <c r="CC171" s="427"/>
      <c r="CD171" s="427"/>
      <c r="CE171" s="427"/>
      <c r="CF171" s="427"/>
      <c r="CG171" s="427"/>
      <c r="CH171" s="427"/>
      <c r="CI171" s="427"/>
      <c r="CJ171" s="427"/>
      <c r="CK171" s="427"/>
      <c r="CL171" s="427"/>
      <c r="CM171" s="427"/>
    </row>
    <row r="172">
      <c r="A172" s="427"/>
      <c r="B172" s="427"/>
      <c r="C172" s="427"/>
      <c r="D172" s="427"/>
      <c r="E172" s="427"/>
      <c r="F172" s="427"/>
      <c r="G172" s="427"/>
      <c r="H172" s="427"/>
      <c r="I172" s="427"/>
      <c r="J172" s="427"/>
      <c r="K172" s="427"/>
      <c r="L172" s="427"/>
      <c r="M172" s="427"/>
      <c r="N172" s="427"/>
      <c r="O172" s="427"/>
      <c r="P172" s="427"/>
      <c r="Q172" s="427"/>
      <c r="R172" s="427"/>
      <c r="S172" s="427"/>
      <c r="T172" s="427"/>
      <c r="U172" s="427"/>
      <c r="V172" s="427"/>
      <c r="W172" s="427"/>
      <c r="X172" s="427"/>
      <c r="Y172" s="427"/>
      <c r="Z172" s="427"/>
      <c r="AA172" s="427"/>
      <c r="AB172" s="427"/>
      <c r="AC172" s="427"/>
      <c r="AD172" s="427"/>
      <c r="AE172" s="427"/>
      <c r="AF172" s="427"/>
      <c r="AG172" s="427"/>
      <c r="AH172" s="427"/>
      <c r="AI172" s="427"/>
      <c r="AJ172" s="427"/>
      <c r="AK172" s="427"/>
      <c r="AL172" s="427"/>
      <c r="AM172" s="427"/>
      <c r="AN172" s="427"/>
      <c r="AO172" s="427"/>
      <c r="AP172" s="427"/>
      <c r="AQ172" s="427"/>
      <c r="AR172" s="427"/>
      <c r="AS172" s="427"/>
      <c r="AT172" s="427"/>
      <c r="AU172" s="427"/>
      <c r="AV172" s="427"/>
      <c r="AW172" s="427"/>
      <c r="AX172" s="427"/>
      <c r="AY172" s="427"/>
      <c r="AZ172" s="427"/>
      <c r="BA172" s="427"/>
      <c r="BB172" s="427"/>
      <c r="BC172" s="427"/>
      <c r="BD172" s="427"/>
      <c r="BE172" s="427"/>
      <c r="BF172" s="427"/>
      <c r="BG172" s="427"/>
      <c r="BH172" s="427"/>
      <c r="BI172" s="427"/>
      <c r="BJ172" s="427"/>
      <c r="BK172" s="427"/>
      <c r="BL172" s="427"/>
      <c r="BM172" s="427"/>
      <c r="BN172" s="427"/>
      <c r="BO172" s="427"/>
      <c r="BP172" s="427"/>
      <c r="BQ172" s="427"/>
      <c r="BR172" s="427"/>
      <c r="BS172" s="427"/>
      <c r="BT172" s="427"/>
      <c r="BU172" s="427"/>
      <c r="BV172" s="427"/>
      <c r="BW172" s="427"/>
      <c r="BX172" s="427"/>
      <c r="BY172" s="427"/>
      <c r="BZ172" s="427"/>
      <c r="CA172" s="427"/>
      <c r="CB172" s="427"/>
      <c r="CC172" s="427"/>
      <c r="CD172" s="427"/>
      <c r="CE172" s="427"/>
      <c r="CF172" s="427"/>
      <c r="CG172" s="427"/>
      <c r="CH172" s="427"/>
      <c r="CI172" s="427"/>
      <c r="CJ172" s="427"/>
      <c r="CK172" s="427"/>
      <c r="CL172" s="427"/>
      <c r="CM172" s="427"/>
    </row>
    <row r="173">
      <c r="A173" s="427"/>
      <c r="B173" s="427"/>
      <c r="C173" s="427"/>
      <c r="D173" s="427"/>
      <c r="E173" s="427"/>
      <c r="F173" s="427"/>
      <c r="G173" s="427"/>
      <c r="H173" s="427"/>
      <c r="I173" s="427"/>
      <c r="J173" s="427"/>
      <c r="K173" s="427"/>
      <c r="L173" s="427"/>
      <c r="M173" s="427"/>
      <c r="N173" s="427"/>
      <c r="O173" s="427"/>
      <c r="P173" s="427"/>
      <c r="Q173" s="427"/>
      <c r="R173" s="427"/>
      <c r="S173" s="427"/>
      <c r="T173" s="427"/>
      <c r="U173" s="427"/>
      <c r="V173" s="427"/>
      <c r="W173" s="427"/>
      <c r="X173" s="427"/>
      <c r="Y173" s="427"/>
      <c r="Z173" s="427"/>
      <c r="AA173" s="427"/>
      <c r="AB173" s="427"/>
      <c r="AC173" s="427"/>
      <c r="AD173" s="427"/>
      <c r="AE173" s="427"/>
      <c r="AF173" s="427"/>
      <c r="AG173" s="427"/>
      <c r="AH173" s="427"/>
      <c r="AI173" s="427"/>
      <c r="AJ173" s="427"/>
      <c r="AK173" s="427"/>
      <c r="AL173" s="427"/>
      <c r="AM173" s="427"/>
      <c r="AN173" s="427"/>
      <c r="AO173" s="427"/>
      <c r="AP173" s="427"/>
      <c r="AQ173" s="427"/>
      <c r="AR173" s="427"/>
      <c r="AS173" s="427"/>
      <c r="AT173" s="427"/>
      <c r="AU173" s="427"/>
      <c r="AV173" s="427"/>
      <c r="AW173" s="427"/>
      <c r="AX173" s="427"/>
      <c r="AY173" s="427"/>
      <c r="AZ173" s="427"/>
      <c r="BA173" s="427"/>
      <c r="BB173" s="427"/>
      <c r="BC173" s="427"/>
      <c r="BD173" s="427"/>
      <c r="BE173" s="427"/>
      <c r="BF173" s="427"/>
      <c r="BG173" s="427"/>
      <c r="BH173" s="427"/>
      <c r="BI173" s="427"/>
      <c r="BJ173" s="427"/>
      <c r="BK173" s="427"/>
      <c r="BL173" s="427"/>
      <c r="BM173" s="427"/>
      <c r="BN173" s="427"/>
      <c r="BO173" s="427"/>
      <c r="BP173" s="427"/>
      <c r="BQ173" s="427"/>
      <c r="BR173" s="427"/>
      <c r="BS173" s="427"/>
      <c r="BT173" s="427"/>
      <c r="BU173" s="427"/>
      <c r="BV173" s="427"/>
      <c r="BW173" s="427"/>
      <c r="BX173" s="427"/>
      <c r="BY173" s="427"/>
      <c r="BZ173" s="427"/>
      <c r="CA173" s="427"/>
      <c r="CB173" s="427"/>
      <c r="CC173" s="427"/>
      <c r="CD173" s="427"/>
      <c r="CE173" s="427"/>
      <c r="CF173" s="427"/>
      <c r="CG173" s="427"/>
      <c r="CH173" s="427"/>
      <c r="CI173" s="427"/>
      <c r="CJ173" s="427"/>
      <c r="CK173" s="427"/>
      <c r="CL173" s="427"/>
      <c r="CM173" s="427"/>
    </row>
    <row r="174">
      <c r="A174" s="427"/>
      <c r="B174" s="427"/>
      <c r="C174" s="427"/>
      <c r="D174" s="427"/>
      <c r="E174" s="427"/>
      <c r="F174" s="427"/>
      <c r="G174" s="427"/>
      <c r="H174" s="427"/>
      <c r="I174" s="427"/>
      <c r="J174" s="427"/>
      <c r="K174" s="427"/>
      <c r="L174" s="427"/>
      <c r="M174" s="427"/>
      <c r="N174" s="427"/>
      <c r="O174" s="427"/>
      <c r="P174" s="427"/>
      <c r="Q174" s="427"/>
      <c r="R174" s="427"/>
      <c r="S174" s="427"/>
      <c r="T174" s="427"/>
      <c r="U174" s="427"/>
      <c r="V174" s="427"/>
      <c r="W174" s="427"/>
      <c r="X174" s="427"/>
      <c r="Y174" s="427"/>
      <c r="Z174" s="427"/>
      <c r="AA174" s="427"/>
      <c r="AB174" s="427"/>
      <c r="AC174" s="427"/>
      <c r="AD174" s="427"/>
      <c r="AE174" s="427"/>
      <c r="AF174" s="427"/>
      <c r="AG174" s="427"/>
      <c r="AH174" s="427"/>
      <c r="AI174" s="427"/>
      <c r="AJ174" s="427"/>
      <c r="AK174" s="427"/>
      <c r="AL174" s="427"/>
      <c r="AM174" s="427"/>
      <c r="AN174" s="427"/>
      <c r="AO174" s="427"/>
      <c r="AP174" s="427"/>
      <c r="AQ174" s="427"/>
      <c r="AR174" s="427"/>
      <c r="AS174" s="427"/>
      <c r="AT174" s="427"/>
      <c r="AU174" s="427"/>
      <c r="AV174" s="427"/>
      <c r="AW174" s="427"/>
      <c r="AX174" s="427"/>
      <c r="AY174" s="427"/>
      <c r="AZ174" s="427"/>
      <c r="BA174" s="427"/>
      <c r="BB174" s="427"/>
      <c r="BC174" s="427"/>
      <c r="BD174" s="427"/>
      <c r="BE174" s="427"/>
      <c r="BF174" s="427"/>
      <c r="BG174" s="427"/>
      <c r="BH174" s="427"/>
      <c r="BI174" s="427"/>
      <c r="BJ174" s="427"/>
      <c r="BK174" s="427"/>
      <c r="BL174" s="427"/>
      <c r="BM174" s="427"/>
      <c r="BN174" s="427"/>
      <c r="BO174" s="427"/>
      <c r="BP174" s="427"/>
      <c r="BQ174" s="427"/>
      <c r="BR174" s="427"/>
      <c r="BS174" s="427"/>
      <c r="BT174" s="427"/>
      <c r="BU174" s="427"/>
      <c r="BV174" s="427"/>
      <c r="BW174" s="427"/>
      <c r="BX174" s="427"/>
      <c r="BY174" s="427"/>
      <c r="BZ174" s="427"/>
      <c r="CA174" s="427"/>
      <c r="CB174" s="427"/>
      <c r="CC174" s="427"/>
      <c r="CD174" s="427"/>
      <c r="CE174" s="427"/>
      <c r="CF174" s="427"/>
      <c r="CG174" s="427"/>
      <c r="CH174" s="427"/>
      <c r="CI174" s="427"/>
      <c r="CJ174" s="427"/>
      <c r="CK174" s="427"/>
      <c r="CL174" s="427"/>
      <c r="CM174" s="427"/>
    </row>
    <row r="175">
      <c r="A175" s="427"/>
      <c r="B175" s="427"/>
      <c r="C175" s="427"/>
      <c r="D175" s="427"/>
      <c r="E175" s="427"/>
      <c r="F175" s="427"/>
      <c r="G175" s="427"/>
      <c r="H175" s="427"/>
      <c r="I175" s="427"/>
      <c r="J175" s="427"/>
      <c r="K175" s="427"/>
      <c r="L175" s="427"/>
      <c r="M175" s="427"/>
      <c r="N175" s="427"/>
      <c r="O175" s="427"/>
      <c r="P175" s="427"/>
      <c r="Q175" s="427"/>
      <c r="R175" s="427"/>
      <c r="S175" s="427"/>
      <c r="T175" s="427"/>
      <c r="U175" s="427"/>
      <c r="V175" s="427"/>
      <c r="W175" s="427"/>
      <c r="X175" s="427"/>
      <c r="Y175" s="427"/>
      <c r="Z175" s="427"/>
      <c r="AA175" s="427"/>
      <c r="AB175" s="427"/>
      <c r="AC175" s="427"/>
      <c r="AD175" s="427"/>
      <c r="AE175" s="427"/>
      <c r="AF175" s="427"/>
      <c r="AG175" s="427"/>
      <c r="AH175" s="427"/>
      <c r="AI175" s="427"/>
      <c r="AJ175" s="427"/>
      <c r="AK175" s="427"/>
      <c r="AL175" s="427"/>
      <c r="AM175" s="427"/>
      <c r="AN175" s="427"/>
      <c r="AO175" s="427"/>
      <c r="AP175" s="427"/>
      <c r="AQ175" s="427"/>
      <c r="AR175" s="427"/>
      <c r="AS175" s="427"/>
      <c r="AT175" s="427"/>
      <c r="AU175" s="427"/>
      <c r="AV175" s="427"/>
      <c r="AW175" s="427"/>
      <c r="AX175" s="427"/>
      <c r="AY175" s="427"/>
      <c r="AZ175" s="427"/>
      <c r="BA175" s="427"/>
      <c r="BB175" s="427"/>
      <c r="BC175" s="427"/>
      <c r="BD175" s="427"/>
      <c r="BE175" s="427"/>
      <c r="BF175" s="427"/>
      <c r="BG175" s="427"/>
      <c r="BH175" s="427"/>
      <c r="BI175" s="427"/>
      <c r="BJ175" s="427"/>
      <c r="BK175" s="427"/>
      <c r="BL175" s="427"/>
      <c r="BM175" s="427"/>
      <c r="BN175" s="427"/>
      <c r="BO175" s="427"/>
      <c r="BP175" s="427"/>
      <c r="BQ175" s="427"/>
      <c r="BR175" s="427"/>
      <c r="BS175" s="427"/>
      <c r="BT175" s="427"/>
      <c r="BU175" s="427"/>
      <c r="BV175" s="427"/>
      <c r="BW175" s="427"/>
      <c r="BX175" s="427"/>
      <c r="BY175" s="427"/>
      <c r="BZ175" s="427"/>
      <c r="CA175" s="427"/>
      <c r="CB175" s="427"/>
      <c r="CC175" s="427"/>
      <c r="CD175" s="427"/>
      <c r="CE175" s="427"/>
      <c r="CF175" s="427"/>
      <c r="CG175" s="427"/>
      <c r="CH175" s="427"/>
      <c r="CI175" s="427"/>
      <c r="CJ175" s="427"/>
      <c r="CK175" s="427"/>
      <c r="CL175" s="427"/>
      <c r="CM175" s="427"/>
    </row>
    <row r="176">
      <c r="A176" s="427"/>
      <c r="B176" s="427"/>
      <c r="C176" s="427"/>
      <c r="D176" s="427"/>
      <c r="E176" s="427"/>
      <c r="F176" s="427"/>
      <c r="G176" s="427"/>
      <c r="H176" s="427"/>
      <c r="I176" s="427"/>
      <c r="J176" s="427"/>
      <c r="K176" s="427"/>
      <c r="L176" s="427"/>
      <c r="M176" s="427"/>
      <c r="N176" s="427"/>
      <c r="O176" s="427"/>
      <c r="P176" s="427"/>
      <c r="Q176" s="427"/>
      <c r="R176" s="427"/>
      <c r="S176" s="427"/>
      <c r="T176" s="427"/>
      <c r="U176" s="427"/>
      <c r="V176" s="427"/>
      <c r="W176" s="427"/>
      <c r="X176" s="427"/>
      <c r="Y176" s="427"/>
      <c r="Z176" s="427"/>
      <c r="AA176" s="427"/>
      <c r="AB176" s="427"/>
      <c r="AC176" s="427"/>
      <c r="AD176" s="427"/>
      <c r="AE176" s="427"/>
      <c r="AF176" s="427"/>
      <c r="AG176" s="427"/>
      <c r="AH176" s="427"/>
      <c r="AI176" s="427"/>
      <c r="AJ176" s="427"/>
      <c r="AK176" s="427"/>
      <c r="AL176" s="427"/>
      <c r="AM176" s="427"/>
      <c r="AN176" s="427"/>
      <c r="AO176" s="427"/>
      <c r="AP176" s="427"/>
      <c r="AQ176" s="427"/>
      <c r="AR176" s="427"/>
      <c r="AS176" s="427"/>
      <c r="AT176" s="427"/>
      <c r="AU176" s="427"/>
      <c r="AV176" s="427"/>
      <c r="AW176" s="427"/>
      <c r="AX176" s="427"/>
      <c r="AY176" s="427"/>
      <c r="AZ176" s="427"/>
      <c r="BA176" s="427"/>
      <c r="BB176" s="427"/>
      <c r="BC176" s="427"/>
      <c r="BD176" s="427"/>
      <c r="BE176" s="427"/>
      <c r="BF176" s="427"/>
      <c r="BG176" s="427"/>
      <c r="BH176" s="427"/>
      <c r="BI176" s="427"/>
      <c r="BJ176" s="427"/>
      <c r="BK176" s="427"/>
      <c r="BL176" s="427"/>
      <c r="BM176" s="427"/>
      <c r="BN176" s="427"/>
      <c r="BO176" s="427"/>
      <c r="BP176" s="427"/>
      <c r="BQ176" s="427"/>
      <c r="BR176" s="427"/>
      <c r="BS176" s="427"/>
      <c r="BT176" s="427"/>
      <c r="BU176" s="427"/>
      <c r="BV176" s="427"/>
      <c r="BW176" s="427"/>
      <c r="BX176" s="427"/>
      <c r="BY176" s="427"/>
      <c r="BZ176" s="427"/>
      <c r="CA176" s="427"/>
      <c r="CB176" s="427"/>
      <c r="CC176" s="427"/>
      <c r="CD176" s="427"/>
      <c r="CE176" s="427"/>
      <c r="CF176" s="427"/>
      <c r="CG176" s="427"/>
      <c r="CH176" s="427"/>
      <c r="CI176" s="427"/>
      <c r="CJ176" s="427"/>
      <c r="CK176" s="427"/>
      <c r="CL176" s="427"/>
      <c r="CM176" s="427"/>
    </row>
    <row r="177">
      <c r="A177" s="427"/>
      <c r="B177" s="427"/>
      <c r="C177" s="427"/>
      <c r="D177" s="427"/>
      <c r="E177" s="427"/>
      <c r="F177" s="427"/>
      <c r="G177" s="427"/>
      <c r="H177" s="427"/>
      <c r="I177" s="427"/>
      <c r="J177" s="427"/>
      <c r="K177" s="427"/>
      <c r="L177" s="427"/>
      <c r="M177" s="427"/>
      <c r="N177" s="427"/>
      <c r="O177" s="427"/>
      <c r="P177" s="427"/>
      <c r="Q177" s="427"/>
      <c r="R177" s="427"/>
      <c r="S177" s="427"/>
      <c r="T177" s="427"/>
      <c r="U177" s="427"/>
      <c r="V177" s="427"/>
      <c r="W177" s="427"/>
      <c r="X177" s="427"/>
      <c r="Y177" s="427"/>
      <c r="Z177" s="427"/>
      <c r="AA177" s="427"/>
      <c r="AB177" s="427"/>
      <c r="AC177" s="427"/>
      <c r="AD177" s="427"/>
      <c r="AE177" s="427"/>
      <c r="AF177" s="427"/>
      <c r="AG177" s="427"/>
      <c r="AH177" s="427"/>
      <c r="AI177" s="427"/>
      <c r="AJ177" s="427"/>
      <c r="AK177" s="427"/>
      <c r="AL177" s="427"/>
      <c r="AM177" s="427"/>
      <c r="AN177" s="427"/>
      <c r="AO177" s="427"/>
      <c r="AP177" s="427"/>
      <c r="AQ177" s="427"/>
      <c r="AR177" s="427"/>
      <c r="AS177" s="427"/>
      <c r="AT177" s="427"/>
      <c r="AU177" s="427"/>
      <c r="AV177" s="427"/>
      <c r="AW177" s="427"/>
      <c r="AX177" s="427"/>
      <c r="AY177" s="427"/>
      <c r="AZ177" s="427"/>
      <c r="BA177" s="427"/>
      <c r="BB177" s="427"/>
      <c r="BC177" s="427"/>
      <c r="BD177" s="427"/>
      <c r="BE177" s="427"/>
      <c r="BF177" s="427"/>
      <c r="BG177" s="427"/>
      <c r="BH177" s="427"/>
      <c r="BI177" s="427"/>
      <c r="BJ177" s="427"/>
      <c r="BK177" s="427"/>
      <c r="BL177" s="427"/>
      <c r="BM177" s="427"/>
      <c r="BN177" s="427"/>
      <c r="BO177" s="427"/>
      <c r="BP177" s="427"/>
      <c r="BQ177" s="427"/>
      <c r="BR177" s="427"/>
      <c r="BS177" s="427"/>
      <c r="BT177" s="427"/>
      <c r="BU177" s="427"/>
      <c r="BV177" s="427"/>
      <c r="BW177" s="427"/>
      <c r="BX177" s="427"/>
      <c r="BY177" s="427"/>
      <c r="BZ177" s="427"/>
      <c r="CA177" s="427"/>
      <c r="CB177" s="427"/>
      <c r="CC177" s="427"/>
      <c r="CD177" s="427"/>
      <c r="CE177" s="427"/>
      <c r="CF177" s="427"/>
      <c r="CG177" s="427"/>
      <c r="CH177" s="427"/>
      <c r="CI177" s="427"/>
      <c r="CJ177" s="427"/>
      <c r="CK177" s="427"/>
      <c r="CL177" s="427"/>
      <c r="CM177" s="427"/>
    </row>
    <row r="178">
      <c r="A178" s="427"/>
      <c r="B178" s="427"/>
      <c r="C178" s="427"/>
      <c r="D178" s="427"/>
      <c r="E178" s="427"/>
      <c r="F178" s="427"/>
      <c r="G178" s="427"/>
      <c r="H178" s="427"/>
      <c r="I178" s="427"/>
      <c r="J178" s="427"/>
      <c r="K178" s="427"/>
      <c r="L178" s="427"/>
      <c r="M178" s="427"/>
      <c r="N178" s="427"/>
      <c r="O178" s="427"/>
      <c r="P178" s="427"/>
      <c r="Q178" s="427"/>
      <c r="R178" s="427"/>
      <c r="S178" s="427"/>
      <c r="T178" s="427"/>
      <c r="U178" s="427"/>
      <c r="V178" s="427"/>
      <c r="W178" s="427"/>
      <c r="X178" s="427"/>
      <c r="Y178" s="427"/>
      <c r="Z178" s="427"/>
      <c r="AA178" s="427"/>
      <c r="AB178" s="427"/>
      <c r="AC178" s="427"/>
      <c r="AD178" s="427"/>
      <c r="AE178" s="427"/>
      <c r="AF178" s="427"/>
      <c r="AG178" s="427"/>
      <c r="AH178" s="427"/>
      <c r="AI178" s="427"/>
      <c r="AJ178" s="427"/>
      <c r="AK178" s="427"/>
      <c r="AL178" s="427"/>
      <c r="AM178" s="427"/>
      <c r="AN178" s="427"/>
      <c r="AO178" s="427"/>
      <c r="AP178" s="427"/>
      <c r="AQ178" s="427"/>
      <c r="AR178" s="427"/>
      <c r="AS178" s="427"/>
      <c r="AT178" s="427"/>
      <c r="AU178" s="427"/>
      <c r="AV178" s="427"/>
      <c r="AW178" s="427"/>
      <c r="AX178" s="427"/>
      <c r="AY178" s="427"/>
      <c r="AZ178" s="427"/>
      <c r="BA178" s="427"/>
      <c r="BB178" s="427"/>
      <c r="BC178" s="427"/>
      <c r="BD178" s="427"/>
      <c r="BE178" s="427"/>
      <c r="BF178" s="427"/>
      <c r="BG178" s="427"/>
      <c r="BH178" s="427"/>
      <c r="BI178" s="427"/>
      <c r="BJ178" s="427"/>
      <c r="BK178" s="427"/>
      <c r="BL178" s="427"/>
      <c r="BM178" s="427"/>
      <c r="BN178" s="427"/>
      <c r="BO178" s="427"/>
      <c r="BP178" s="427"/>
      <c r="BQ178" s="427"/>
      <c r="BR178" s="427"/>
      <c r="BS178" s="427"/>
      <c r="BT178" s="427"/>
      <c r="BU178" s="427"/>
      <c r="BV178" s="427"/>
      <c r="BW178" s="427"/>
      <c r="BX178" s="427"/>
      <c r="BY178" s="427"/>
      <c r="BZ178" s="427"/>
      <c r="CA178" s="427"/>
      <c r="CB178" s="427"/>
      <c r="CC178" s="427"/>
      <c r="CD178" s="427"/>
      <c r="CE178" s="427"/>
      <c r="CF178" s="427"/>
      <c r="CG178" s="427"/>
      <c r="CH178" s="427"/>
      <c r="CI178" s="427"/>
      <c r="CJ178" s="427"/>
      <c r="CK178" s="427"/>
      <c r="CL178" s="427"/>
      <c r="CM178" s="427"/>
    </row>
    <row r="179">
      <c r="A179" s="427"/>
      <c r="B179" s="427"/>
      <c r="C179" s="427"/>
      <c r="D179" s="427"/>
      <c r="E179" s="427"/>
      <c r="F179" s="427"/>
      <c r="G179" s="427"/>
      <c r="H179" s="427"/>
      <c r="I179" s="427"/>
      <c r="J179" s="427"/>
      <c r="K179" s="427"/>
      <c r="L179" s="427"/>
      <c r="M179" s="427"/>
      <c r="N179" s="427"/>
      <c r="O179" s="427"/>
      <c r="P179" s="427"/>
      <c r="Q179" s="427"/>
      <c r="R179" s="427"/>
      <c r="S179" s="427"/>
      <c r="T179" s="427"/>
      <c r="U179" s="427"/>
      <c r="V179" s="427"/>
      <c r="W179" s="427"/>
      <c r="X179" s="427"/>
      <c r="Y179" s="427"/>
      <c r="Z179" s="427"/>
      <c r="AA179" s="427"/>
      <c r="AB179" s="427"/>
      <c r="AC179" s="427"/>
      <c r="AD179" s="427"/>
      <c r="AE179" s="427"/>
      <c r="AF179" s="427"/>
      <c r="AG179" s="427"/>
      <c r="AH179" s="427"/>
      <c r="AI179" s="427"/>
      <c r="AJ179" s="427"/>
      <c r="AK179" s="427"/>
      <c r="AL179" s="427"/>
      <c r="AM179" s="427"/>
      <c r="AN179" s="427"/>
      <c r="AO179" s="427"/>
      <c r="AP179" s="427"/>
      <c r="AQ179" s="427"/>
      <c r="AR179" s="427"/>
      <c r="AS179" s="427"/>
      <c r="AT179" s="427"/>
      <c r="AU179" s="427"/>
      <c r="AV179" s="427"/>
      <c r="AW179" s="427"/>
      <c r="AX179" s="427"/>
      <c r="AY179" s="427"/>
      <c r="AZ179" s="427"/>
      <c r="BA179" s="427"/>
      <c r="BB179" s="427"/>
      <c r="BC179" s="427"/>
      <c r="BD179" s="427"/>
      <c r="BE179" s="427"/>
      <c r="BF179" s="427"/>
      <c r="BG179" s="427"/>
      <c r="BH179" s="427"/>
      <c r="BI179" s="427"/>
      <c r="BJ179" s="427"/>
      <c r="BK179" s="427"/>
      <c r="BL179" s="427"/>
      <c r="BM179" s="427"/>
      <c r="BN179" s="427"/>
      <c r="BO179" s="427"/>
      <c r="BP179" s="427"/>
      <c r="BQ179" s="427"/>
      <c r="BR179" s="427"/>
      <c r="BS179" s="427"/>
      <c r="BT179" s="427"/>
      <c r="BU179" s="427"/>
      <c r="BV179" s="427"/>
      <c r="BW179" s="427"/>
      <c r="BX179" s="427"/>
      <c r="BY179" s="427"/>
      <c r="BZ179" s="427"/>
      <c r="CA179" s="427"/>
      <c r="CB179" s="427"/>
      <c r="CC179" s="427"/>
      <c r="CD179" s="427"/>
      <c r="CE179" s="427"/>
      <c r="CF179" s="427"/>
      <c r="CG179" s="427"/>
      <c r="CH179" s="427"/>
      <c r="CI179" s="427"/>
      <c r="CJ179" s="427"/>
      <c r="CK179" s="427"/>
      <c r="CL179" s="427"/>
      <c r="CM179" s="427"/>
    </row>
    <row r="180">
      <c r="A180" s="427"/>
      <c r="B180" s="427"/>
      <c r="C180" s="427"/>
      <c r="D180" s="427"/>
      <c r="E180" s="427"/>
      <c r="F180" s="427"/>
      <c r="G180" s="427"/>
      <c r="H180" s="427"/>
      <c r="I180" s="427"/>
      <c r="J180" s="427"/>
      <c r="K180" s="427"/>
      <c r="L180" s="427"/>
      <c r="M180" s="427"/>
      <c r="N180" s="427"/>
      <c r="O180" s="427"/>
      <c r="P180" s="427"/>
      <c r="Q180" s="427"/>
      <c r="R180" s="427"/>
      <c r="S180" s="427"/>
      <c r="T180" s="427"/>
      <c r="U180" s="427"/>
      <c r="V180" s="427"/>
      <c r="W180" s="427"/>
      <c r="X180" s="427"/>
      <c r="Y180" s="427"/>
      <c r="Z180" s="427"/>
      <c r="AA180" s="427"/>
      <c r="AB180" s="427"/>
      <c r="AC180" s="427"/>
      <c r="AD180" s="427"/>
      <c r="AE180" s="427"/>
      <c r="AF180" s="427"/>
      <c r="AG180" s="427"/>
      <c r="AH180" s="427"/>
      <c r="AI180" s="427"/>
      <c r="AJ180" s="427"/>
      <c r="AK180" s="427"/>
      <c r="AL180" s="427"/>
      <c r="AM180" s="427"/>
      <c r="AN180" s="427"/>
      <c r="AO180" s="427"/>
      <c r="AP180" s="427"/>
      <c r="AQ180" s="427"/>
      <c r="AR180" s="427"/>
      <c r="AS180" s="427"/>
      <c r="AT180" s="427"/>
      <c r="AU180" s="427"/>
      <c r="AV180" s="427"/>
      <c r="AW180" s="427"/>
      <c r="AX180" s="427"/>
      <c r="AY180" s="427"/>
      <c r="AZ180" s="427"/>
      <c r="BA180" s="427"/>
      <c r="BB180" s="427"/>
      <c r="BC180" s="427"/>
      <c r="BD180" s="427"/>
      <c r="BE180" s="427"/>
      <c r="BF180" s="427"/>
      <c r="BG180" s="427"/>
      <c r="BH180" s="427"/>
      <c r="BI180" s="427"/>
      <c r="BJ180" s="427"/>
      <c r="BK180" s="427"/>
      <c r="BL180" s="427"/>
      <c r="BM180" s="427"/>
      <c r="BN180" s="427"/>
      <c r="BO180" s="427"/>
      <c r="BP180" s="427"/>
      <c r="BQ180" s="427"/>
      <c r="BR180" s="427"/>
      <c r="BS180" s="427"/>
      <c r="BT180" s="427"/>
      <c r="BU180" s="427"/>
      <c r="BV180" s="427"/>
      <c r="BW180" s="427"/>
      <c r="BX180" s="427"/>
      <c r="BY180" s="427"/>
      <c r="BZ180" s="427"/>
      <c r="CA180" s="427"/>
      <c r="CB180" s="427"/>
      <c r="CC180" s="427"/>
      <c r="CD180" s="427"/>
      <c r="CE180" s="427"/>
      <c r="CF180" s="427"/>
      <c r="CG180" s="427"/>
      <c r="CH180" s="427"/>
      <c r="CI180" s="427"/>
      <c r="CJ180" s="427"/>
      <c r="CK180" s="427"/>
      <c r="CL180" s="427"/>
      <c r="CM180" s="427"/>
    </row>
    <row r="181">
      <c r="A181" s="427"/>
      <c r="B181" s="427"/>
      <c r="C181" s="427"/>
      <c r="D181" s="427"/>
      <c r="E181" s="427"/>
      <c r="F181" s="427"/>
      <c r="G181" s="427"/>
      <c r="H181" s="427"/>
      <c r="I181" s="427"/>
      <c r="J181" s="427"/>
      <c r="K181" s="427"/>
      <c r="L181" s="427"/>
      <c r="M181" s="427"/>
      <c r="N181" s="427"/>
      <c r="O181" s="427"/>
      <c r="P181" s="427"/>
      <c r="Q181" s="427"/>
      <c r="R181" s="427"/>
      <c r="S181" s="427"/>
      <c r="T181" s="427"/>
      <c r="U181" s="427"/>
      <c r="V181" s="427"/>
      <c r="W181" s="427"/>
      <c r="X181" s="427"/>
      <c r="Y181" s="427"/>
      <c r="Z181" s="427"/>
      <c r="AA181" s="427"/>
      <c r="AB181" s="427"/>
      <c r="AC181" s="427"/>
      <c r="AD181" s="427"/>
      <c r="AE181" s="427"/>
      <c r="AF181" s="427"/>
      <c r="AG181" s="427"/>
      <c r="AH181" s="427"/>
      <c r="AI181" s="427"/>
      <c r="AJ181" s="427"/>
      <c r="AK181" s="427"/>
      <c r="AL181" s="427"/>
      <c r="AM181" s="427"/>
      <c r="AN181" s="427"/>
      <c r="AO181" s="427"/>
      <c r="AP181" s="427"/>
      <c r="AQ181" s="427"/>
      <c r="AR181" s="427"/>
      <c r="AS181" s="427"/>
      <c r="AT181" s="427"/>
      <c r="AU181" s="427"/>
      <c r="AV181" s="427"/>
      <c r="AW181" s="427"/>
      <c r="AX181" s="427"/>
      <c r="AY181" s="427"/>
      <c r="AZ181" s="427"/>
      <c r="BA181" s="427"/>
      <c r="BB181" s="427"/>
      <c r="BC181" s="427"/>
      <c r="BD181" s="427"/>
      <c r="BE181" s="427"/>
      <c r="BF181" s="427"/>
      <c r="BG181" s="427"/>
      <c r="BH181" s="427"/>
      <c r="BI181" s="427"/>
      <c r="BJ181" s="427"/>
      <c r="BK181" s="427"/>
      <c r="BL181" s="427"/>
      <c r="BM181" s="427"/>
      <c r="BN181" s="427"/>
      <c r="BO181" s="427"/>
      <c r="BP181" s="427"/>
      <c r="BQ181" s="427"/>
      <c r="BR181" s="427"/>
      <c r="BS181" s="427"/>
      <c r="BT181" s="427"/>
      <c r="BU181" s="427"/>
      <c r="BV181" s="427"/>
      <c r="BW181" s="427"/>
      <c r="BX181" s="427"/>
      <c r="BY181" s="427"/>
      <c r="BZ181" s="427"/>
      <c r="CA181" s="427"/>
      <c r="CB181" s="427"/>
      <c r="CC181" s="427"/>
      <c r="CD181" s="427"/>
      <c r="CE181" s="427"/>
      <c r="CF181" s="427"/>
      <c r="CG181" s="427"/>
      <c r="CH181" s="427"/>
      <c r="CI181" s="427"/>
      <c r="CJ181" s="427"/>
      <c r="CK181" s="427"/>
      <c r="CL181" s="427"/>
      <c r="CM181" s="427"/>
    </row>
    <row r="182">
      <c r="A182" s="427"/>
      <c r="B182" s="427"/>
      <c r="C182" s="427"/>
      <c r="D182" s="427"/>
      <c r="E182" s="427"/>
      <c r="F182" s="427"/>
      <c r="G182" s="427"/>
      <c r="H182" s="427"/>
      <c r="I182" s="427"/>
      <c r="J182" s="427"/>
      <c r="K182" s="427"/>
      <c r="L182" s="427"/>
      <c r="M182" s="427"/>
      <c r="N182" s="427"/>
      <c r="O182" s="427"/>
      <c r="P182" s="427"/>
      <c r="Q182" s="427"/>
      <c r="R182" s="427"/>
      <c r="S182" s="427"/>
      <c r="T182" s="427"/>
      <c r="U182" s="427"/>
      <c r="V182" s="427"/>
      <c r="W182" s="427"/>
      <c r="X182" s="427"/>
      <c r="Y182" s="427"/>
      <c r="Z182" s="427"/>
      <c r="AA182" s="427"/>
      <c r="AB182" s="427"/>
      <c r="AC182" s="427"/>
      <c r="AD182" s="427"/>
      <c r="AE182" s="427"/>
      <c r="AF182" s="427"/>
      <c r="AG182" s="427"/>
      <c r="AH182" s="427"/>
      <c r="AI182" s="427"/>
      <c r="AJ182" s="427"/>
      <c r="AK182" s="427"/>
      <c r="AL182" s="427"/>
      <c r="AM182" s="427"/>
      <c r="AN182" s="427"/>
      <c r="AO182" s="427"/>
      <c r="AP182" s="427"/>
      <c r="AQ182" s="427"/>
      <c r="AR182" s="427"/>
      <c r="AS182" s="427"/>
      <c r="AT182" s="427"/>
      <c r="AU182" s="427"/>
      <c r="AV182" s="427"/>
      <c r="AW182" s="427"/>
      <c r="AX182" s="427"/>
      <c r="AY182" s="427"/>
      <c r="AZ182" s="427"/>
      <c r="BA182" s="427"/>
      <c r="BB182" s="427"/>
      <c r="BC182" s="427"/>
      <c r="BD182" s="427"/>
      <c r="BE182" s="427"/>
      <c r="BF182" s="427"/>
      <c r="BG182" s="427"/>
      <c r="BH182" s="427"/>
      <c r="BI182" s="427"/>
      <c r="BJ182" s="427"/>
      <c r="BK182" s="427"/>
      <c r="BL182" s="427"/>
      <c r="BM182" s="427"/>
      <c r="BN182" s="427"/>
      <c r="BO182" s="427"/>
      <c r="BP182" s="427"/>
      <c r="BQ182" s="427"/>
      <c r="BR182" s="427"/>
      <c r="BS182" s="427"/>
      <c r="BT182" s="427"/>
      <c r="BU182" s="427"/>
      <c r="BV182" s="427"/>
      <c r="BW182" s="427"/>
      <c r="BX182" s="427"/>
      <c r="BY182" s="427"/>
      <c r="BZ182" s="427"/>
      <c r="CA182" s="427"/>
      <c r="CB182" s="427"/>
      <c r="CC182" s="427"/>
      <c r="CD182" s="427"/>
      <c r="CE182" s="427"/>
      <c r="CF182" s="427"/>
      <c r="CG182" s="427"/>
      <c r="CH182" s="427"/>
      <c r="CI182" s="427"/>
      <c r="CJ182" s="427"/>
      <c r="CK182" s="427"/>
      <c r="CL182" s="427"/>
      <c r="CM182" s="427"/>
    </row>
    <row r="183">
      <c r="A183" s="427"/>
      <c r="B183" s="427"/>
      <c r="C183" s="427"/>
      <c r="D183" s="427"/>
      <c r="E183" s="427"/>
      <c r="F183" s="427"/>
      <c r="G183" s="427"/>
      <c r="H183" s="427"/>
      <c r="I183" s="427"/>
      <c r="J183" s="427"/>
      <c r="K183" s="427"/>
      <c r="L183" s="427"/>
      <c r="M183" s="427"/>
      <c r="N183" s="427"/>
      <c r="O183" s="427"/>
      <c r="P183" s="427"/>
      <c r="Q183" s="427"/>
      <c r="R183" s="427"/>
      <c r="S183" s="427"/>
      <c r="T183" s="427"/>
      <c r="U183" s="427"/>
      <c r="V183" s="427"/>
      <c r="W183" s="427"/>
      <c r="X183" s="427"/>
      <c r="Y183" s="427"/>
      <c r="Z183" s="427"/>
      <c r="AA183" s="427"/>
      <c r="AB183" s="427"/>
      <c r="AC183" s="427"/>
      <c r="AD183" s="427"/>
      <c r="AE183" s="427"/>
      <c r="AF183" s="427"/>
      <c r="AG183" s="427"/>
      <c r="AH183" s="427"/>
      <c r="AI183" s="427"/>
      <c r="AJ183" s="427"/>
      <c r="AK183" s="427"/>
      <c r="AL183" s="427"/>
      <c r="AM183" s="427"/>
      <c r="AN183" s="427"/>
      <c r="AO183" s="427"/>
      <c r="AP183" s="427"/>
      <c r="AQ183" s="427"/>
      <c r="AR183" s="427"/>
      <c r="AS183" s="427"/>
      <c r="AT183" s="427"/>
      <c r="AU183" s="427"/>
      <c r="AV183" s="427"/>
      <c r="AW183" s="427"/>
      <c r="AX183" s="427"/>
      <c r="AY183" s="427"/>
      <c r="AZ183" s="427"/>
      <c r="BA183" s="427"/>
      <c r="BB183" s="427"/>
      <c r="BC183" s="427"/>
      <c r="BD183" s="427"/>
      <c r="BE183" s="427"/>
      <c r="BF183" s="427"/>
      <c r="BG183" s="427"/>
      <c r="BH183" s="427"/>
      <c r="BI183" s="427"/>
      <c r="BJ183" s="427"/>
      <c r="BK183" s="427"/>
      <c r="BL183" s="427"/>
      <c r="BM183" s="427"/>
      <c r="BN183" s="427"/>
      <c r="BO183" s="427"/>
      <c r="BP183" s="427"/>
      <c r="BQ183" s="427"/>
      <c r="BR183" s="427"/>
      <c r="BS183" s="427"/>
      <c r="BT183" s="427"/>
      <c r="BU183" s="427"/>
      <c r="BV183" s="427"/>
      <c r="BW183" s="427"/>
      <c r="BX183" s="427"/>
      <c r="BY183" s="427"/>
      <c r="BZ183" s="427"/>
      <c r="CA183" s="427"/>
      <c r="CB183" s="427"/>
      <c r="CC183" s="427"/>
      <c r="CD183" s="427"/>
      <c r="CE183" s="427"/>
      <c r="CF183" s="427"/>
      <c r="CG183" s="427"/>
      <c r="CH183" s="427"/>
      <c r="CI183" s="427"/>
      <c r="CJ183" s="427"/>
      <c r="CK183" s="427"/>
      <c r="CL183" s="427"/>
      <c r="CM183" s="427"/>
    </row>
    <row r="184">
      <c r="A184" s="427"/>
      <c r="B184" s="427"/>
      <c r="C184" s="427"/>
      <c r="D184" s="427"/>
      <c r="E184" s="427"/>
      <c r="F184" s="427"/>
      <c r="G184" s="427"/>
      <c r="H184" s="427"/>
      <c r="I184" s="427"/>
      <c r="J184" s="427"/>
      <c r="K184" s="427"/>
      <c r="L184" s="427"/>
      <c r="M184" s="427"/>
      <c r="N184" s="427"/>
      <c r="O184" s="427"/>
      <c r="P184" s="427"/>
      <c r="Q184" s="427"/>
      <c r="R184" s="427"/>
      <c r="S184" s="427"/>
      <c r="T184" s="427"/>
      <c r="U184" s="427"/>
      <c r="V184" s="427"/>
      <c r="W184" s="427"/>
      <c r="X184" s="427"/>
      <c r="Y184" s="427"/>
      <c r="Z184" s="427"/>
      <c r="AA184" s="427"/>
      <c r="AB184" s="427"/>
      <c r="AC184" s="427"/>
      <c r="AD184" s="427"/>
      <c r="AE184" s="427"/>
      <c r="AF184" s="427"/>
      <c r="AG184" s="427"/>
      <c r="AH184" s="427"/>
      <c r="AI184" s="427"/>
      <c r="AJ184" s="427"/>
      <c r="AK184" s="427"/>
      <c r="AL184" s="427"/>
      <c r="AM184" s="427"/>
      <c r="AN184" s="427"/>
      <c r="AO184" s="427"/>
      <c r="AP184" s="427"/>
      <c r="AQ184" s="427"/>
      <c r="AR184" s="427"/>
      <c r="AS184" s="427"/>
      <c r="AT184" s="427"/>
      <c r="AU184" s="427"/>
      <c r="AV184" s="427"/>
      <c r="AW184" s="427"/>
      <c r="AX184" s="427"/>
      <c r="AY184" s="427"/>
      <c r="AZ184" s="427"/>
      <c r="BA184" s="427"/>
      <c r="BB184" s="427"/>
      <c r="BC184" s="427"/>
      <c r="BD184" s="427"/>
      <c r="BE184" s="427"/>
      <c r="BF184" s="427"/>
      <c r="BG184" s="427"/>
      <c r="BH184" s="427"/>
      <c r="BI184" s="427"/>
      <c r="BJ184" s="427"/>
      <c r="BK184" s="427"/>
      <c r="BL184" s="427"/>
      <c r="BM184" s="427"/>
      <c r="BN184" s="427"/>
      <c r="BO184" s="427"/>
      <c r="BP184" s="427"/>
      <c r="BQ184" s="427"/>
      <c r="BR184" s="427"/>
      <c r="BS184" s="427"/>
      <c r="BT184" s="427"/>
      <c r="BU184" s="427"/>
      <c r="BV184" s="427"/>
      <c r="BW184" s="427"/>
      <c r="BX184" s="427"/>
      <c r="BY184" s="427"/>
      <c r="BZ184" s="427"/>
      <c r="CA184" s="427"/>
      <c r="CB184" s="427"/>
      <c r="CC184" s="427"/>
      <c r="CD184" s="427"/>
      <c r="CE184" s="427"/>
      <c r="CF184" s="427"/>
      <c r="CG184" s="427"/>
      <c r="CH184" s="427"/>
      <c r="CI184" s="427"/>
      <c r="CJ184" s="427"/>
      <c r="CK184" s="427"/>
      <c r="CL184" s="427"/>
      <c r="CM184" s="427"/>
    </row>
    <row r="185">
      <c r="A185" s="427"/>
      <c r="B185" s="427"/>
      <c r="C185" s="427"/>
      <c r="D185" s="427"/>
      <c r="E185" s="427"/>
      <c r="F185" s="427"/>
      <c r="G185" s="427"/>
      <c r="H185" s="427"/>
      <c r="I185" s="427"/>
      <c r="J185" s="427"/>
      <c r="K185" s="427"/>
      <c r="L185" s="427"/>
      <c r="M185" s="427"/>
      <c r="N185" s="427"/>
      <c r="O185" s="427"/>
      <c r="P185" s="427"/>
      <c r="Q185" s="427"/>
      <c r="R185" s="427"/>
      <c r="S185" s="427"/>
      <c r="T185" s="427"/>
      <c r="U185" s="427"/>
      <c r="V185" s="427"/>
      <c r="W185" s="427"/>
      <c r="X185" s="427"/>
      <c r="Y185" s="427"/>
      <c r="Z185" s="427"/>
      <c r="AA185" s="427"/>
      <c r="AB185" s="427"/>
      <c r="AC185" s="427"/>
      <c r="AD185" s="427"/>
      <c r="AE185" s="427"/>
      <c r="AF185" s="427"/>
      <c r="AG185" s="427"/>
      <c r="AH185" s="427"/>
      <c r="AI185" s="427"/>
      <c r="AJ185" s="427"/>
      <c r="AK185" s="427"/>
      <c r="AL185" s="427"/>
      <c r="AM185" s="427"/>
      <c r="AN185" s="427"/>
      <c r="AO185" s="427"/>
      <c r="AP185" s="427"/>
      <c r="AQ185" s="427"/>
      <c r="AR185" s="427"/>
      <c r="AS185" s="427"/>
      <c r="AT185" s="427"/>
      <c r="AU185" s="427"/>
      <c r="AV185" s="427"/>
      <c r="AW185" s="427"/>
      <c r="AX185" s="427"/>
      <c r="AY185" s="427"/>
      <c r="AZ185" s="427"/>
      <c r="BA185" s="427"/>
      <c r="BB185" s="427"/>
      <c r="BC185" s="427"/>
      <c r="BD185" s="427"/>
      <c r="BE185" s="427"/>
      <c r="BF185" s="427"/>
      <c r="BG185" s="427"/>
      <c r="BH185" s="427"/>
      <c r="BI185" s="427"/>
      <c r="BJ185" s="427"/>
      <c r="BK185" s="427"/>
      <c r="BL185" s="427"/>
      <c r="BM185" s="427"/>
      <c r="BN185" s="427"/>
      <c r="BO185" s="427"/>
      <c r="BP185" s="427"/>
      <c r="BQ185" s="427"/>
      <c r="BR185" s="427"/>
      <c r="BS185" s="427"/>
      <c r="BT185" s="427"/>
      <c r="BU185" s="427"/>
      <c r="BV185" s="427"/>
      <c r="BW185" s="427"/>
      <c r="BX185" s="427"/>
      <c r="BY185" s="427"/>
      <c r="BZ185" s="427"/>
      <c r="CA185" s="427"/>
      <c r="CB185" s="427"/>
      <c r="CC185" s="427"/>
      <c r="CD185" s="427"/>
      <c r="CE185" s="427"/>
      <c r="CF185" s="427"/>
      <c r="CG185" s="427"/>
      <c r="CH185" s="427"/>
      <c r="CI185" s="427"/>
      <c r="CJ185" s="427"/>
      <c r="CK185" s="427"/>
      <c r="CL185" s="427"/>
      <c r="CM185" s="427"/>
    </row>
    <row r="186">
      <c r="A186" s="427"/>
      <c r="B186" s="427"/>
      <c r="C186" s="427"/>
      <c r="D186" s="427"/>
      <c r="E186" s="427"/>
      <c r="F186" s="427"/>
      <c r="G186" s="427"/>
      <c r="H186" s="427"/>
      <c r="I186" s="427"/>
      <c r="J186" s="427"/>
      <c r="K186" s="427"/>
      <c r="L186" s="427"/>
      <c r="M186" s="427"/>
      <c r="N186" s="427"/>
      <c r="O186" s="427"/>
      <c r="P186" s="427"/>
      <c r="Q186" s="427"/>
      <c r="R186" s="427"/>
      <c r="S186" s="427"/>
      <c r="T186" s="427"/>
      <c r="U186" s="427"/>
      <c r="V186" s="427"/>
      <c r="W186" s="427"/>
      <c r="X186" s="427"/>
      <c r="Y186" s="427"/>
      <c r="Z186" s="427"/>
      <c r="AA186" s="427"/>
      <c r="AB186" s="427"/>
      <c r="AC186" s="427"/>
      <c r="AD186" s="427"/>
      <c r="AE186" s="427"/>
      <c r="AF186" s="427"/>
      <c r="AG186" s="427"/>
      <c r="AH186" s="427"/>
      <c r="AI186" s="427"/>
      <c r="AJ186" s="427"/>
      <c r="AK186" s="427"/>
      <c r="AL186" s="427"/>
      <c r="AM186" s="427"/>
      <c r="AN186" s="427"/>
      <c r="AO186" s="427"/>
      <c r="AP186" s="427"/>
      <c r="AQ186" s="427"/>
      <c r="AR186" s="427"/>
      <c r="AS186" s="427"/>
      <c r="AT186" s="427"/>
      <c r="AU186" s="427"/>
      <c r="AV186" s="427"/>
      <c r="AW186" s="427"/>
      <c r="AX186" s="427"/>
      <c r="AY186" s="427"/>
      <c r="AZ186" s="427"/>
      <c r="BA186" s="427"/>
      <c r="BB186" s="427"/>
      <c r="BC186" s="427"/>
      <c r="BD186" s="427"/>
      <c r="BE186" s="427"/>
      <c r="BF186" s="427"/>
      <c r="BG186" s="427"/>
      <c r="BH186" s="427"/>
      <c r="BI186" s="427"/>
      <c r="BJ186" s="427"/>
      <c r="BK186" s="427"/>
      <c r="BL186" s="427"/>
      <c r="BM186" s="427"/>
      <c r="BN186" s="427"/>
      <c r="BO186" s="427"/>
      <c r="BP186" s="427"/>
      <c r="BQ186" s="427"/>
      <c r="BR186" s="427"/>
      <c r="BS186" s="427"/>
      <c r="BT186" s="427"/>
      <c r="BU186" s="427"/>
      <c r="BV186" s="427"/>
      <c r="BW186" s="427"/>
      <c r="BX186" s="427"/>
      <c r="BY186" s="427"/>
      <c r="BZ186" s="427"/>
      <c r="CA186" s="427"/>
      <c r="CB186" s="427"/>
      <c r="CC186" s="427"/>
      <c r="CD186" s="427"/>
      <c r="CE186" s="427"/>
      <c r="CF186" s="427"/>
      <c r="CG186" s="427"/>
      <c r="CH186" s="427"/>
      <c r="CI186" s="427"/>
      <c r="CJ186" s="427"/>
      <c r="CK186" s="427"/>
      <c r="CL186" s="427"/>
      <c r="CM186" s="427"/>
    </row>
    <row r="187">
      <c r="A187" s="427"/>
      <c r="B187" s="427"/>
      <c r="C187" s="427"/>
      <c r="D187" s="427"/>
      <c r="E187" s="427"/>
      <c r="F187" s="427"/>
      <c r="G187" s="427"/>
      <c r="H187" s="427"/>
      <c r="I187" s="427"/>
      <c r="J187" s="427"/>
      <c r="K187" s="427"/>
      <c r="L187" s="427"/>
      <c r="M187" s="427"/>
      <c r="N187" s="427"/>
      <c r="O187" s="427"/>
      <c r="P187" s="427"/>
      <c r="Q187" s="427"/>
      <c r="R187" s="427"/>
      <c r="S187" s="427"/>
      <c r="T187" s="427"/>
      <c r="U187" s="427"/>
      <c r="V187" s="427"/>
      <c r="W187" s="427"/>
      <c r="X187" s="427"/>
      <c r="Y187" s="427"/>
      <c r="Z187" s="427"/>
      <c r="AA187" s="427"/>
      <c r="AB187" s="427"/>
      <c r="AC187" s="427"/>
      <c r="AD187" s="427"/>
      <c r="AE187" s="427"/>
      <c r="AF187" s="427"/>
      <c r="AG187" s="427"/>
      <c r="AH187" s="427"/>
      <c r="AI187" s="427"/>
      <c r="AJ187" s="427"/>
      <c r="AK187" s="427"/>
      <c r="AL187" s="427"/>
      <c r="AM187" s="427"/>
      <c r="AN187" s="427"/>
      <c r="AO187" s="427"/>
      <c r="AP187" s="427"/>
      <c r="AQ187" s="427"/>
      <c r="AR187" s="427"/>
      <c r="AS187" s="427"/>
      <c r="AT187" s="427"/>
      <c r="AU187" s="427"/>
      <c r="AV187" s="427"/>
      <c r="AW187" s="427"/>
      <c r="AX187" s="427"/>
      <c r="AY187" s="427"/>
      <c r="AZ187" s="427"/>
      <c r="BA187" s="427"/>
      <c r="BB187" s="427"/>
      <c r="BC187" s="427"/>
      <c r="BD187" s="427"/>
      <c r="BE187" s="427"/>
      <c r="BF187" s="427"/>
      <c r="BG187" s="427"/>
      <c r="BH187" s="427"/>
      <c r="BI187" s="427"/>
      <c r="BJ187" s="427"/>
      <c r="BK187" s="427"/>
      <c r="BL187" s="427"/>
      <c r="BM187" s="427"/>
      <c r="BN187" s="427"/>
      <c r="BO187" s="427"/>
      <c r="BP187" s="427"/>
      <c r="BQ187" s="427"/>
      <c r="BR187" s="427"/>
      <c r="BS187" s="427"/>
      <c r="BT187" s="427"/>
      <c r="BU187" s="427"/>
      <c r="BV187" s="427"/>
      <c r="BW187" s="427"/>
      <c r="BX187" s="427"/>
      <c r="BY187" s="427"/>
      <c r="BZ187" s="427"/>
      <c r="CA187" s="427"/>
      <c r="CB187" s="427"/>
      <c r="CC187" s="427"/>
      <c r="CD187" s="427"/>
      <c r="CE187" s="427"/>
      <c r="CF187" s="427"/>
      <c r="CG187" s="427"/>
      <c r="CH187" s="427"/>
      <c r="CI187" s="427"/>
      <c r="CJ187" s="427"/>
      <c r="CK187" s="427"/>
      <c r="CL187" s="427"/>
      <c r="CM187" s="427"/>
    </row>
    <row r="188">
      <c r="A188" s="427"/>
      <c r="B188" s="427"/>
      <c r="C188" s="427"/>
      <c r="D188" s="427"/>
      <c r="E188" s="427"/>
      <c r="F188" s="427"/>
      <c r="G188" s="427"/>
      <c r="H188" s="427"/>
      <c r="I188" s="427"/>
      <c r="J188" s="427"/>
      <c r="K188" s="427"/>
      <c r="L188" s="427"/>
      <c r="M188" s="427"/>
      <c r="N188" s="427"/>
      <c r="O188" s="427"/>
      <c r="P188" s="427"/>
      <c r="Q188" s="427"/>
      <c r="R188" s="427"/>
      <c r="S188" s="427"/>
      <c r="T188" s="427"/>
      <c r="U188" s="427"/>
      <c r="V188" s="427"/>
      <c r="W188" s="427"/>
      <c r="X188" s="427"/>
      <c r="Y188" s="427"/>
      <c r="Z188" s="427"/>
      <c r="AA188" s="427"/>
      <c r="AB188" s="427"/>
      <c r="AC188" s="427"/>
      <c r="AD188" s="427"/>
      <c r="AE188" s="427"/>
      <c r="AF188" s="427"/>
      <c r="AG188" s="427"/>
      <c r="AH188" s="427"/>
      <c r="AI188" s="427"/>
      <c r="AJ188" s="427"/>
      <c r="AK188" s="427"/>
      <c r="AL188" s="427"/>
      <c r="AM188" s="427"/>
      <c r="AN188" s="427"/>
      <c r="AO188" s="427"/>
      <c r="AP188" s="427"/>
      <c r="AQ188" s="427"/>
      <c r="AR188" s="427"/>
      <c r="AS188" s="427"/>
      <c r="AT188" s="427"/>
      <c r="AU188" s="427"/>
      <c r="AV188" s="427"/>
      <c r="AW188" s="427"/>
      <c r="AX188" s="427"/>
      <c r="AY188" s="427"/>
      <c r="AZ188" s="427"/>
      <c r="BA188" s="427"/>
      <c r="BB188" s="427"/>
      <c r="BC188" s="427"/>
      <c r="BD188" s="427"/>
      <c r="BE188" s="427"/>
      <c r="BF188" s="427"/>
      <c r="BG188" s="427"/>
      <c r="BH188" s="427"/>
      <c r="BI188" s="427"/>
      <c r="BJ188" s="427"/>
      <c r="BK188" s="427"/>
      <c r="BL188" s="427"/>
      <c r="BM188" s="427"/>
      <c r="BN188" s="427"/>
      <c r="BO188" s="427"/>
      <c r="BP188" s="427"/>
      <c r="BQ188" s="427"/>
      <c r="BR188" s="427"/>
      <c r="BS188" s="427"/>
      <c r="BT188" s="427"/>
      <c r="BU188" s="427"/>
      <c r="BV188" s="427"/>
      <c r="BW188" s="427"/>
      <c r="BX188" s="427"/>
      <c r="BY188" s="427"/>
      <c r="BZ188" s="427"/>
      <c r="CA188" s="427"/>
      <c r="CB188" s="427"/>
      <c r="CC188" s="427"/>
      <c r="CD188" s="427"/>
      <c r="CE188" s="427"/>
      <c r="CF188" s="427"/>
      <c r="CG188" s="427"/>
      <c r="CH188" s="427"/>
      <c r="CI188" s="427"/>
      <c r="CJ188" s="427"/>
      <c r="CK188" s="427"/>
      <c r="CL188" s="427"/>
      <c r="CM188" s="427"/>
    </row>
    <row r="189">
      <c r="A189" s="427"/>
      <c r="B189" s="427"/>
      <c r="C189" s="427"/>
      <c r="D189" s="427"/>
      <c r="E189" s="427"/>
      <c r="F189" s="427"/>
      <c r="G189" s="427"/>
      <c r="H189" s="427"/>
      <c r="I189" s="427"/>
      <c r="J189" s="427"/>
      <c r="K189" s="427"/>
      <c r="L189" s="427"/>
      <c r="M189" s="427"/>
      <c r="N189" s="427"/>
      <c r="O189" s="427"/>
      <c r="P189" s="427"/>
      <c r="Q189" s="427"/>
      <c r="R189" s="427"/>
      <c r="S189" s="427"/>
      <c r="T189" s="427"/>
      <c r="U189" s="427"/>
      <c r="V189" s="427"/>
      <c r="W189" s="427"/>
      <c r="X189" s="427"/>
      <c r="Y189" s="427"/>
      <c r="Z189" s="427"/>
      <c r="AA189" s="427"/>
      <c r="AB189" s="427"/>
      <c r="AC189" s="427"/>
      <c r="AD189" s="427"/>
      <c r="AE189" s="427"/>
      <c r="AF189" s="427"/>
      <c r="AG189" s="427"/>
      <c r="AH189" s="427"/>
      <c r="AI189" s="427"/>
      <c r="AJ189" s="427"/>
      <c r="AK189" s="427"/>
      <c r="AL189" s="427"/>
      <c r="AM189" s="427"/>
      <c r="AN189" s="427"/>
      <c r="AO189" s="427"/>
      <c r="AP189" s="427"/>
      <c r="AQ189" s="427"/>
      <c r="AR189" s="427"/>
      <c r="AS189" s="427"/>
      <c r="AT189" s="427"/>
      <c r="AU189" s="427"/>
      <c r="AV189" s="427"/>
      <c r="AW189" s="427"/>
      <c r="AX189" s="427"/>
      <c r="AY189" s="427"/>
      <c r="AZ189" s="427"/>
      <c r="BA189" s="427"/>
      <c r="BB189" s="427"/>
      <c r="BC189" s="427"/>
      <c r="BD189" s="427"/>
      <c r="BE189" s="427"/>
      <c r="BF189" s="427"/>
      <c r="BG189" s="427"/>
      <c r="BH189" s="427"/>
      <c r="BI189" s="427"/>
      <c r="BJ189" s="427"/>
      <c r="BK189" s="427"/>
      <c r="BL189" s="427"/>
      <c r="BM189" s="427"/>
      <c r="BN189" s="427"/>
      <c r="BO189" s="427"/>
      <c r="BP189" s="427"/>
      <c r="BQ189" s="427"/>
      <c r="BR189" s="427"/>
      <c r="BS189" s="427"/>
      <c r="BT189" s="427"/>
      <c r="BU189" s="427"/>
      <c r="BV189" s="427"/>
      <c r="BW189" s="427"/>
      <c r="BX189" s="427"/>
      <c r="BY189" s="427"/>
      <c r="BZ189" s="427"/>
      <c r="CA189" s="427"/>
      <c r="CB189" s="427"/>
      <c r="CC189" s="427"/>
      <c r="CD189" s="427"/>
      <c r="CE189" s="427"/>
      <c r="CF189" s="427"/>
      <c r="CG189" s="427"/>
      <c r="CH189" s="427"/>
      <c r="CI189" s="427"/>
      <c r="CJ189" s="427"/>
      <c r="CK189" s="427"/>
      <c r="CL189" s="427"/>
      <c r="CM189" s="427"/>
    </row>
    <row r="190">
      <c r="A190" s="427"/>
      <c r="B190" s="427"/>
      <c r="C190" s="427"/>
      <c r="D190" s="427"/>
      <c r="E190" s="427"/>
      <c r="F190" s="427"/>
      <c r="G190" s="427"/>
      <c r="H190" s="427"/>
      <c r="I190" s="427"/>
      <c r="J190" s="427"/>
      <c r="K190" s="427"/>
      <c r="L190" s="427"/>
      <c r="M190" s="427"/>
      <c r="N190" s="427"/>
      <c r="O190" s="427"/>
      <c r="P190" s="427"/>
      <c r="Q190" s="427"/>
      <c r="R190" s="427"/>
      <c r="S190" s="427"/>
      <c r="T190" s="427"/>
      <c r="U190" s="427"/>
      <c r="V190" s="427"/>
      <c r="W190" s="427"/>
      <c r="X190" s="427"/>
      <c r="Y190" s="427"/>
      <c r="Z190" s="427"/>
      <c r="AA190" s="427"/>
      <c r="AB190" s="427"/>
      <c r="AC190" s="427"/>
      <c r="AD190" s="427"/>
      <c r="AE190" s="427"/>
      <c r="AF190" s="427"/>
      <c r="AG190" s="427"/>
      <c r="AH190" s="427"/>
      <c r="AI190" s="427"/>
      <c r="AJ190" s="427"/>
      <c r="AK190" s="427"/>
      <c r="AL190" s="427"/>
      <c r="AM190" s="427"/>
      <c r="AN190" s="427"/>
      <c r="AO190" s="427"/>
      <c r="AP190" s="427"/>
      <c r="AQ190" s="427"/>
      <c r="AR190" s="427"/>
      <c r="AS190" s="427"/>
      <c r="AT190" s="427"/>
      <c r="AU190" s="427"/>
      <c r="AV190" s="427"/>
      <c r="AW190" s="427"/>
      <c r="AX190" s="427"/>
      <c r="AY190" s="427"/>
      <c r="AZ190" s="427"/>
      <c r="BA190" s="427"/>
      <c r="BB190" s="427"/>
      <c r="BC190" s="427"/>
      <c r="BD190" s="427"/>
      <c r="BE190" s="427"/>
      <c r="BF190" s="427"/>
      <c r="BG190" s="427"/>
      <c r="BH190" s="427"/>
      <c r="BI190" s="427"/>
      <c r="BJ190" s="427"/>
      <c r="BK190" s="427"/>
      <c r="BL190" s="427"/>
      <c r="BM190" s="427"/>
      <c r="BN190" s="427"/>
      <c r="BO190" s="427"/>
      <c r="BP190" s="427"/>
      <c r="BQ190" s="427"/>
      <c r="BR190" s="427"/>
      <c r="BS190" s="427"/>
      <c r="BT190" s="427"/>
      <c r="BU190" s="427"/>
      <c r="BV190" s="427"/>
      <c r="BW190" s="427"/>
      <c r="BX190" s="427"/>
      <c r="BY190" s="427"/>
      <c r="BZ190" s="427"/>
      <c r="CA190" s="427"/>
      <c r="CB190" s="427"/>
      <c r="CC190" s="427"/>
      <c r="CD190" s="427"/>
      <c r="CE190" s="427"/>
      <c r="CF190" s="427"/>
      <c r="CG190" s="427"/>
      <c r="CH190" s="427"/>
      <c r="CI190" s="427"/>
      <c r="CJ190" s="427"/>
      <c r="CK190" s="427"/>
      <c r="CL190" s="427"/>
      <c r="CM190" s="427"/>
    </row>
    <row r="191">
      <c r="A191" s="427"/>
      <c r="B191" s="427"/>
      <c r="C191" s="427"/>
      <c r="D191" s="427"/>
      <c r="E191" s="427"/>
      <c r="F191" s="427"/>
      <c r="G191" s="427"/>
      <c r="H191" s="427"/>
      <c r="I191" s="427"/>
      <c r="J191" s="427"/>
      <c r="K191" s="427"/>
      <c r="L191" s="427"/>
      <c r="M191" s="427"/>
      <c r="N191" s="427"/>
      <c r="O191" s="427"/>
      <c r="P191" s="427"/>
      <c r="Q191" s="427"/>
      <c r="R191" s="427"/>
      <c r="S191" s="427"/>
      <c r="T191" s="427"/>
      <c r="U191" s="427"/>
      <c r="V191" s="427"/>
      <c r="W191" s="427"/>
      <c r="X191" s="427"/>
      <c r="Y191" s="427"/>
      <c r="Z191" s="427"/>
      <c r="AA191" s="427"/>
      <c r="AB191" s="427"/>
      <c r="AC191" s="427"/>
      <c r="AD191" s="427"/>
      <c r="AE191" s="427"/>
      <c r="AF191" s="427"/>
      <c r="AG191" s="427"/>
      <c r="AH191" s="427"/>
      <c r="AI191" s="427"/>
      <c r="AJ191" s="427"/>
      <c r="AK191" s="427"/>
      <c r="AL191" s="427"/>
      <c r="AM191" s="427"/>
      <c r="AN191" s="427"/>
      <c r="AO191" s="427"/>
      <c r="AP191" s="427"/>
      <c r="AQ191" s="427"/>
      <c r="AR191" s="427"/>
      <c r="AS191" s="427"/>
      <c r="AT191" s="427"/>
      <c r="AU191" s="427"/>
      <c r="AV191" s="427"/>
      <c r="AW191" s="427"/>
      <c r="AX191" s="427"/>
      <c r="AY191" s="427"/>
      <c r="AZ191" s="427"/>
      <c r="BA191" s="427"/>
      <c r="BB191" s="427"/>
      <c r="BC191" s="427"/>
      <c r="BD191" s="427"/>
      <c r="BE191" s="427"/>
      <c r="BF191" s="427"/>
      <c r="BG191" s="427"/>
      <c r="BH191" s="427"/>
      <c r="BI191" s="427"/>
      <c r="BJ191" s="427"/>
      <c r="BK191" s="427"/>
      <c r="BL191" s="427"/>
      <c r="BM191" s="427"/>
      <c r="BN191" s="427"/>
      <c r="BO191" s="427"/>
      <c r="BP191" s="427"/>
      <c r="BQ191" s="427"/>
      <c r="BR191" s="427"/>
      <c r="BS191" s="427"/>
      <c r="BT191" s="427"/>
      <c r="BU191" s="427"/>
      <c r="BV191" s="427"/>
      <c r="BW191" s="427"/>
      <c r="BX191" s="427"/>
      <c r="BY191" s="427"/>
      <c r="BZ191" s="427"/>
      <c r="CA191" s="427"/>
      <c r="CB191" s="427"/>
      <c r="CC191" s="427"/>
      <c r="CD191" s="427"/>
      <c r="CE191" s="427"/>
      <c r="CF191" s="427"/>
      <c r="CG191" s="427"/>
      <c r="CH191" s="427"/>
      <c r="CI191" s="427"/>
      <c r="CJ191" s="427"/>
      <c r="CK191" s="427"/>
      <c r="CL191" s="427"/>
      <c r="CM191" s="427"/>
    </row>
    <row r="192">
      <c r="A192" s="427"/>
      <c r="B192" s="427"/>
      <c r="C192" s="427"/>
      <c r="D192" s="427"/>
      <c r="E192" s="427"/>
      <c r="F192" s="427"/>
      <c r="G192" s="427"/>
      <c r="H192" s="427"/>
      <c r="I192" s="427"/>
      <c r="J192" s="427"/>
      <c r="K192" s="427"/>
      <c r="L192" s="427"/>
      <c r="M192" s="427"/>
      <c r="N192" s="427"/>
      <c r="O192" s="427"/>
      <c r="P192" s="427"/>
      <c r="Q192" s="427"/>
      <c r="R192" s="427"/>
      <c r="S192" s="427"/>
      <c r="T192" s="427"/>
      <c r="U192" s="427"/>
      <c r="V192" s="427"/>
      <c r="W192" s="427"/>
      <c r="X192" s="427"/>
      <c r="Y192" s="427"/>
      <c r="Z192" s="427"/>
      <c r="AA192" s="427"/>
      <c r="AB192" s="427"/>
      <c r="AC192" s="427"/>
      <c r="AD192" s="427"/>
      <c r="AE192" s="427"/>
      <c r="AF192" s="427"/>
      <c r="AG192" s="427"/>
      <c r="AH192" s="427"/>
      <c r="AI192" s="427"/>
      <c r="AJ192" s="427"/>
      <c r="AK192" s="427"/>
      <c r="AL192" s="427"/>
      <c r="AM192" s="427"/>
      <c r="AN192" s="427"/>
      <c r="AO192" s="427"/>
      <c r="AP192" s="427"/>
      <c r="AQ192" s="427"/>
      <c r="AR192" s="427"/>
      <c r="AS192" s="427"/>
      <c r="AT192" s="427"/>
      <c r="AU192" s="427"/>
      <c r="AV192" s="427"/>
      <c r="AW192" s="427"/>
      <c r="AX192" s="427"/>
      <c r="AY192" s="427"/>
      <c r="AZ192" s="427"/>
      <c r="BA192" s="427"/>
      <c r="BB192" s="427"/>
      <c r="BC192" s="427"/>
      <c r="BD192" s="427"/>
      <c r="BE192" s="427"/>
      <c r="BF192" s="427"/>
      <c r="BG192" s="427"/>
      <c r="BH192" s="427"/>
      <c r="BI192" s="427"/>
      <c r="BJ192" s="427"/>
      <c r="BK192" s="427"/>
      <c r="BL192" s="427"/>
      <c r="BM192" s="427"/>
      <c r="BN192" s="427"/>
      <c r="BO192" s="427"/>
      <c r="BP192" s="427"/>
      <c r="BQ192" s="427"/>
      <c r="BR192" s="427"/>
      <c r="BS192" s="427"/>
      <c r="BT192" s="427"/>
      <c r="BU192" s="427"/>
      <c r="BV192" s="427"/>
      <c r="BW192" s="427"/>
      <c r="BX192" s="427"/>
      <c r="BY192" s="427"/>
      <c r="BZ192" s="427"/>
      <c r="CA192" s="427"/>
      <c r="CB192" s="427"/>
      <c r="CC192" s="427"/>
      <c r="CD192" s="427"/>
      <c r="CE192" s="427"/>
      <c r="CF192" s="427"/>
      <c r="CG192" s="427"/>
      <c r="CH192" s="427"/>
      <c r="CI192" s="427"/>
      <c r="CJ192" s="427"/>
      <c r="CK192" s="427"/>
      <c r="CL192" s="427"/>
      <c r="CM192" s="427"/>
    </row>
    <row r="193">
      <c r="A193" s="427"/>
      <c r="B193" s="427"/>
      <c r="C193" s="427"/>
      <c r="D193" s="427"/>
      <c r="E193" s="427"/>
      <c r="F193" s="427"/>
      <c r="G193" s="427"/>
      <c r="H193" s="427"/>
      <c r="I193" s="427"/>
      <c r="J193" s="427"/>
      <c r="K193" s="427"/>
      <c r="L193" s="427"/>
      <c r="M193" s="427"/>
      <c r="N193" s="427"/>
      <c r="O193" s="427"/>
      <c r="P193" s="427"/>
      <c r="Q193" s="427"/>
      <c r="R193" s="427"/>
      <c r="S193" s="427"/>
      <c r="T193" s="427"/>
      <c r="U193" s="427"/>
      <c r="V193" s="427"/>
      <c r="W193" s="427"/>
      <c r="X193" s="427"/>
      <c r="Y193" s="427"/>
      <c r="Z193" s="427"/>
      <c r="AA193" s="427"/>
      <c r="AB193" s="427"/>
      <c r="AC193" s="427"/>
      <c r="AD193" s="427"/>
      <c r="AE193" s="427"/>
      <c r="AF193" s="427"/>
      <c r="AG193" s="427"/>
      <c r="AH193" s="427"/>
      <c r="AI193" s="427"/>
      <c r="AJ193" s="427"/>
      <c r="AK193" s="427"/>
      <c r="AL193" s="427"/>
      <c r="AM193" s="427"/>
      <c r="AN193" s="427"/>
      <c r="AO193" s="427"/>
      <c r="AP193" s="427"/>
      <c r="AQ193" s="427"/>
      <c r="AR193" s="427"/>
      <c r="AS193" s="427"/>
      <c r="AT193" s="427"/>
      <c r="AU193" s="427"/>
      <c r="AV193" s="427"/>
      <c r="AW193" s="427"/>
      <c r="AX193" s="427"/>
      <c r="AY193" s="427"/>
      <c r="AZ193" s="427"/>
      <c r="BA193" s="427"/>
      <c r="BB193" s="427"/>
      <c r="BC193" s="427"/>
      <c r="BD193" s="427"/>
      <c r="BE193" s="427"/>
      <c r="BF193" s="427"/>
      <c r="BG193" s="427"/>
      <c r="BH193" s="427"/>
      <c r="BI193" s="427"/>
      <c r="BJ193" s="427"/>
      <c r="BK193" s="427"/>
      <c r="BL193" s="427"/>
      <c r="BM193" s="427"/>
      <c r="BN193" s="427"/>
      <c r="BO193" s="427"/>
      <c r="BP193" s="427"/>
      <c r="BQ193" s="427"/>
      <c r="BR193" s="427"/>
      <c r="BS193" s="427"/>
      <c r="BT193" s="427"/>
      <c r="BU193" s="427"/>
      <c r="BV193" s="427"/>
      <c r="BW193" s="427"/>
      <c r="BX193" s="427"/>
      <c r="BY193" s="427"/>
      <c r="BZ193" s="427"/>
      <c r="CA193" s="427"/>
      <c r="CB193" s="427"/>
      <c r="CC193" s="427"/>
      <c r="CD193" s="427"/>
      <c r="CE193" s="427"/>
      <c r="CF193" s="427"/>
      <c r="CG193" s="427"/>
      <c r="CH193" s="427"/>
      <c r="CI193" s="427"/>
      <c r="CJ193" s="427"/>
      <c r="CK193" s="427"/>
      <c r="CL193" s="427"/>
      <c r="CM193" s="427"/>
    </row>
    <row r="194">
      <c r="A194" s="427"/>
      <c r="B194" s="427"/>
      <c r="C194" s="427"/>
      <c r="D194" s="427"/>
      <c r="E194" s="427"/>
      <c r="F194" s="427"/>
      <c r="G194" s="427"/>
      <c r="H194" s="427"/>
      <c r="I194" s="427"/>
      <c r="J194" s="427"/>
      <c r="K194" s="427"/>
      <c r="L194" s="427"/>
      <c r="M194" s="427"/>
      <c r="N194" s="427"/>
      <c r="O194" s="427"/>
      <c r="P194" s="427"/>
      <c r="Q194" s="427"/>
      <c r="R194" s="427"/>
      <c r="S194" s="427"/>
      <c r="T194" s="427"/>
      <c r="U194" s="427"/>
      <c r="V194" s="427"/>
      <c r="W194" s="427"/>
      <c r="X194" s="427"/>
      <c r="Y194" s="427"/>
      <c r="Z194" s="427"/>
      <c r="AA194" s="427"/>
      <c r="AB194" s="427"/>
      <c r="AC194" s="427"/>
      <c r="AD194" s="427"/>
      <c r="AE194" s="427"/>
      <c r="AF194" s="427"/>
      <c r="AG194" s="427"/>
      <c r="AH194" s="427"/>
      <c r="AI194" s="427"/>
      <c r="AJ194" s="427"/>
      <c r="AK194" s="427"/>
      <c r="AL194" s="427"/>
      <c r="AM194" s="427"/>
      <c r="AN194" s="427"/>
      <c r="AO194" s="427"/>
      <c r="AP194" s="427"/>
      <c r="AQ194" s="427"/>
      <c r="AR194" s="427"/>
      <c r="AS194" s="427"/>
      <c r="AT194" s="427"/>
      <c r="AU194" s="427"/>
      <c r="AV194" s="427"/>
      <c r="AW194" s="427"/>
      <c r="AX194" s="427"/>
      <c r="AY194" s="427"/>
      <c r="AZ194" s="427"/>
      <c r="BA194" s="427"/>
      <c r="BB194" s="427"/>
      <c r="BC194" s="427"/>
      <c r="BD194" s="427"/>
      <c r="BE194" s="427"/>
      <c r="BF194" s="427"/>
      <c r="BG194" s="427"/>
      <c r="BH194" s="427"/>
      <c r="BI194" s="427"/>
      <c r="BJ194" s="427"/>
      <c r="BK194" s="427"/>
      <c r="BL194" s="427"/>
      <c r="BM194" s="427"/>
      <c r="BN194" s="427"/>
      <c r="BO194" s="427"/>
      <c r="BP194" s="427"/>
      <c r="BQ194" s="427"/>
      <c r="BR194" s="427"/>
      <c r="BS194" s="427"/>
      <c r="BT194" s="427"/>
      <c r="BU194" s="427"/>
      <c r="BV194" s="427"/>
      <c r="BW194" s="427"/>
      <c r="BX194" s="427"/>
      <c r="BY194" s="427"/>
      <c r="BZ194" s="427"/>
      <c r="CA194" s="427"/>
      <c r="CB194" s="427"/>
      <c r="CC194" s="427"/>
      <c r="CD194" s="427"/>
      <c r="CE194" s="427"/>
      <c r="CF194" s="427"/>
      <c r="CG194" s="427"/>
      <c r="CH194" s="427"/>
      <c r="CI194" s="427"/>
      <c r="CJ194" s="427"/>
      <c r="CK194" s="427"/>
      <c r="CL194" s="427"/>
      <c r="CM194" s="427"/>
    </row>
    <row r="195">
      <c r="A195" s="427"/>
      <c r="B195" s="427"/>
      <c r="C195" s="427"/>
      <c r="D195" s="427"/>
      <c r="E195" s="427"/>
      <c r="F195" s="427"/>
      <c r="G195" s="427"/>
      <c r="H195" s="427"/>
      <c r="I195" s="427"/>
      <c r="J195" s="427"/>
      <c r="K195" s="427"/>
      <c r="L195" s="427"/>
      <c r="M195" s="427"/>
      <c r="N195" s="427"/>
      <c r="O195" s="427"/>
      <c r="P195" s="427"/>
      <c r="Q195" s="427"/>
      <c r="R195" s="427"/>
      <c r="S195" s="427"/>
      <c r="T195" s="427"/>
      <c r="U195" s="427"/>
      <c r="V195" s="427"/>
      <c r="W195" s="427"/>
      <c r="X195" s="427"/>
      <c r="Y195" s="427"/>
      <c r="Z195" s="427"/>
      <c r="AA195" s="427"/>
      <c r="AB195" s="427"/>
      <c r="AC195" s="427"/>
      <c r="AD195" s="427"/>
      <c r="AE195" s="427"/>
      <c r="AF195" s="427"/>
      <c r="AG195" s="427"/>
      <c r="AH195" s="427"/>
      <c r="AI195" s="427"/>
      <c r="AJ195" s="427"/>
      <c r="AK195" s="427"/>
      <c r="AL195" s="427"/>
      <c r="AM195" s="427"/>
      <c r="AN195" s="427"/>
      <c r="AO195" s="427"/>
      <c r="AP195" s="427"/>
      <c r="AQ195" s="427"/>
      <c r="AR195" s="427"/>
      <c r="AS195" s="427"/>
      <c r="AT195" s="427"/>
      <c r="AU195" s="427"/>
      <c r="AV195" s="427"/>
      <c r="AW195" s="427"/>
      <c r="AX195" s="427"/>
      <c r="AY195" s="427"/>
      <c r="AZ195" s="427"/>
      <c r="BA195" s="427"/>
      <c r="BB195" s="427"/>
      <c r="BC195" s="427"/>
      <c r="BD195" s="427"/>
      <c r="BE195" s="427"/>
      <c r="BF195" s="427"/>
      <c r="BG195" s="427"/>
      <c r="BH195" s="427"/>
      <c r="BI195" s="427"/>
      <c r="BJ195" s="427"/>
      <c r="BK195" s="427"/>
      <c r="BL195" s="427"/>
      <c r="BM195" s="427"/>
      <c r="BN195" s="427"/>
      <c r="BO195" s="427"/>
      <c r="BP195" s="427"/>
      <c r="BQ195" s="427"/>
      <c r="BR195" s="427"/>
      <c r="BS195" s="427"/>
      <c r="BT195" s="427"/>
      <c r="BU195" s="427"/>
      <c r="BV195" s="427"/>
      <c r="BW195" s="427"/>
      <c r="BX195" s="427"/>
      <c r="BY195" s="427"/>
      <c r="BZ195" s="427"/>
      <c r="CA195" s="427"/>
      <c r="CB195" s="427"/>
      <c r="CC195" s="427"/>
      <c r="CD195" s="427"/>
      <c r="CE195" s="427"/>
      <c r="CF195" s="427"/>
      <c r="CG195" s="427"/>
      <c r="CH195" s="427"/>
      <c r="CI195" s="427"/>
      <c r="CJ195" s="427"/>
      <c r="CK195" s="427"/>
      <c r="CL195" s="427"/>
      <c r="CM195" s="427"/>
    </row>
    <row r="196">
      <c r="A196" s="427"/>
      <c r="B196" s="427"/>
      <c r="C196" s="427"/>
      <c r="D196" s="427"/>
      <c r="E196" s="427"/>
      <c r="F196" s="427"/>
      <c r="G196" s="427"/>
      <c r="H196" s="427"/>
      <c r="I196" s="427"/>
      <c r="J196" s="427"/>
      <c r="K196" s="427"/>
      <c r="L196" s="427"/>
      <c r="M196" s="427"/>
      <c r="N196" s="427"/>
      <c r="O196" s="427"/>
      <c r="P196" s="427"/>
      <c r="Q196" s="427"/>
      <c r="R196" s="427"/>
      <c r="S196" s="427"/>
      <c r="T196" s="427"/>
      <c r="U196" s="427"/>
      <c r="V196" s="427"/>
      <c r="W196" s="427"/>
      <c r="X196" s="427"/>
      <c r="Y196" s="427"/>
      <c r="Z196" s="427"/>
      <c r="AA196" s="427"/>
      <c r="AB196" s="427"/>
      <c r="AC196" s="427"/>
      <c r="AD196" s="427"/>
      <c r="AE196" s="427"/>
      <c r="AF196" s="427"/>
      <c r="AG196" s="427"/>
      <c r="AH196" s="427"/>
      <c r="AI196" s="427"/>
      <c r="AJ196" s="427"/>
      <c r="AK196" s="427"/>
      <c r="AL196" s="427"/>
      <c r="AM196" s="427"/>
      <c r="AN196" s="427"/>
      <c r="AO196" s="427"/>
      <c r="AP196" s="427"/>
      <c r="AQ196" s="427"/>
      <c r="AR196" s="427"/>
      <c r="AS196" s="427"/>
      <c r="AT196" s="427"/>
      <c r="AU196" s="427"/>
      <c r="AV196" s="427"/>
      <c r="AW196" s="427"/>
      <c r="AX196" s="427"/>
      <c r="AY196" s="427"/>
      <c r="AZ196" s="427"/>
      <c r="BA196" s="427"/>
      <c r="BB196" s="427"/>
      <c r="BC196" s="427"/>
      <c r="BD196" s="427"/>
      <c r="BE196" s="427"/>
      <c r="BF196" s="427"/>
      <c r="BG196" s="427"/>
      <c r="BH196" s="427"/>
      <c r="BI196" s="427"/>
      <c r="BJ196" s="427"/>
      <c r="BK196" s="427"/>
      <c r="BL196" s="427"/>
      <c r="BM196" s="427"/>
      <c r="BN196" s="427"/>
      <c r="BO196" s="427"/>
      <c r="BP196" s="427"/>
      <c r="BQ196" s="427"/>
      <c r="BR196" s="427"/>
      <c r="BS196" s="427"/>
      <c r="BT196" s="427"/>
      <c r="BU196" s="427"/>
      <c r="BV196" s="427"/>
      <c r="BW196" s="427"/>
      <c r="BX196" s="427"/>
      <c r="BY196" s="427"/>
      <c r="BZ196" s="427"/>
      <c r="CA196" s="427"/>
      <c r="CB196" s="427"/>
      <c r="CC196" s="427"/>
      <c r="CD196" s="427"/>
      <c r="CE196" s="427"/>
      <c r="CF196" s="427"/>
      <c r="CG196" s="427"/>
      <c r="CH196" s="427"/>
      <c r="CI196" s="427"/>
      <c r="CJ196" s="427"/>
      <c r="CK196" s="427"/>
      <c r="CL196" s="427"/>
      <c r="CM196" s="427"/>
    </row>
    <row r="197">
      <c r="A197" s="427"/>
      <c r="B197" s="427"/>
      <c r="C197" s="427"/>
      <c r="D197" s="427"/>
      <c r="E197" s="427"/>
      <c r="F197" s="427"/>
      <c r="G197" s="427"/>
      <c r="H197" s="427"/>
      <c r="I197" s="427"/>
      <c r="J197" s="427"/>
      <c r="K197" s="427"/>
      <c r="L197" s="427"/>
      <c r="M197" s="427"/>
      <c r="N197" s="427"/>
      <c r="O197" s="427"/>
      <c r="P197" s="427"/>
      <c r="Q197" s="427"/>
      <c r="R197" s="427"/>
      <c r="S197" s="427"/>
      <c r="T197" s="427"/>
      <c r="U197" s="427"/>
      <c r="V197" s="427"/>
      <c r="W197" s="427"/>
      <c r="X197" s="427"/>
      <c r="Y197" s="427"/>
      <c r="Z197" s="427"/>
      <c r="AA197" s="427"/>
      <c r="AB197" s="427"/>
      <c r="AC197" s="427"/>
      <c r="AD197" s="427"/>
      <c r="AE197" s="427"/>
      <c r="AF197" s="427"/>
      <c r="AG197" s="427"/>
      <c r="AH197" s="427"/>
      <c r="AI197" s="427"/>
      <c r="AJ197" s="427"/>
      <c r="AK197" s="427"/>
      <c r="AL197" s="427"/>
      <c r="AM197" s="427"/>
      <c r="AN197" s="427"/>
      <c r="AO197" s="427"/>
      <c r="AP197" s="427"/>
      <c r="AQ197" s="427"/>
      <c r="AR197" s="427"/>
      <c r="AS197" s="427"/>
      <c r="AT197" s="427"/>
      <c r="AU197" s="427"/>
      <c r="AV197" s="427"/>
      <c r="AW197" s="427"/>
      <c r="AX197" s="427"/>
      <c r="AY197" s="427"/>
      <c r="AZ197" s="427"/>
      <c r="BA197" s="427"/>
      <c r="BB197" s="427"/>
      <c r="BC197" s="427"/>
      <c r="BD197" s="427"/>
      <c r="BE197" s="427"/>
      <c r="BF197" s="427"/>
      <c r="BG197" s="427"/>
      <c r="BH197" s="427"/>
      <c r="BI197" s="427"/>
      <c r="BJ197" s="427"/>
      <c r="BK197" s="427"/>
      <c r="BL197" s="427"/>
      <c r="BM197" s="427"/>
      <c r="BN197" s="427"/>
      <c r="BO197" s="427"/>
      <c r="BP197" s="427"/>
      <c r="BQ197" s="427"/>
      <c r="BR197" s="427"/>
      <c r="BS197" s="427"/>
      <c r="BT197" s="427"/>
      <c r="BU197" s="427"/>
      <c r="BV197" s="427"/>
      <c r="BW197" s="427"/>
      <c r="BX197" s="427"/>
      <c r="BY197" s="427"/>
      <c r="BZ197" s="427"/>
      <c r="CA197" s="427"/>
      <c r="CB197" s="427"/>
      <c r="CC197" s="427"/>
      <c r="CD197" s="427"/>
      <c r="CE197" s="427"/>
      <c r="CF197" s="427"/>
      <c r="CG197" s="427"/>
      <c r="CH197" s="427"/>
      <c r="CI197" s="427"/>
      <c r="CJ197" s="427"/>
      <c r="CK197" s="427"/>
      <c r="CL197" s="427"/>
      <c r="CM197" s="427"/>
    </row>
    <row r="198">
      <c r="A198" s="427"/>
      <c r="B198" s="427"/>
      <c r="C198" s="427"/>
      <c r="D198" s="427"/>
      <c r="E198" s="427"/>
      <c r="F198" s="427"/>
      <c r="G198" s="427"/>
      <c r="H198" s="427"/>
      <c r="I198" s="427"/>
      <c r="J198" s="427"/>
      <c r="K198" s="427"/>
      <c r="L198" s="427"/>
      <c r="M198" s="427"/>
      <c r="N198" s="427"/>
      <c r="O198" s="427"/>
      <c r="P198" s="427"/>
      <c r="Q198" s="427"/>
      <c r="R198" s="427"/>
      <c r="S198" s="427"/>
      <c r="T198" s="427"/>
      <c r="U198" s="427"/>
      <c r="V198" s="427"/>
      <c r="W198" s="427"/>
      <c r="X198" s="427"/>
      <c r="Y198" s="427"/>
      <c r="Z198" s="427"/>
      <c r="AA198" s="427"/>
      <c r="AB198" s="427"/>
      <c r="AC198" s="427"/>
      <c r="AD198" s="427"/>
      <c r="AE198" s="427"/>
      <c r="AF198" s="427"/>
      <c r="AG198" s="427"/>
      <c r="AH198" s="427"/>
      <c r="AI198" s="427"/>
      <c r="AJ198" s="427"/>
      <c r="AK198" s="427"/>
      <c r="AL198" s="427"/>
      <c r="AM198" s="427"/>
      <c r="AN198" s="427"/>
      <c r="AO198" s="427"/>
      <c r="AP198" s="427"/>
      <c r="AQ198" s="427"/>
      <c r="AR198" s="427"/>
      <c r="AS198" s="427"/>
      <c r="AT198" s="427"/>
      <c r="AU198" s="427"/>
      <c r="AV198" s="427"/>
      <c r="AW198" s="427"/>
      <c r="AX198" s="427"/>
      <c r="AY198" s="427"/>
      <c r="AZ198" s="427"/>
      <c r="BA198" s="427"/>
      <c r="BB198" s="427"/>
      <c r="BC198" s="427"/>
      <c r="BD198" s="427"/>
      <c r="BE198" s="427"/>
      <c r="BF198" s="427"/>
      <c r="BG198" s="427"/>
      <c r="BH198" s="427"/>
      <c r="BI198" s="427"/>
      <c r="BJ198" s="427"/>
      <c r="BK198" s="427"/>
      <c r="BL198" s="427"/>
      <c r="BM198" s="427"/>
      <c r="BN198" s="427"/>
      <c r="BO198" s="427"/>
      <c r="BP198" s="427"/>
      <c r="BQ198" s="427"/>
      <c r="BR198" s="427"/>
      <c r="BS198" s="427"/>
      <c r="BT198" s="427"/>
      <c r="BU198" s="427"/>
      <c r="BV198" s="427"/>
      <c r="BW198" s="427"/>
      <c r="BX198" s="427"/>
      <c r="BY198" s="427"/>
      <c r="BZ198" s="427"/>
      <c r="CA198" s="427"/>
      <c r="CB198" s="427"/>
      <c r="CC198" s="427"/>
      <c r="CD198" s="427"/>
      <c r="CE198" s="427"/>
      <c r="CF198" s="427"/>
      <c r="CG198" s="427"/>
      <c r="CH198" s="427"/>
      <c r="CI198" s="427"/>
      <c r="CJ198" s="427"/>
      <c r="CK198" s="427"/>
      <c r="CL198" s="427"/>
      <c r="CM198" s="427"/>
    </row>
    <row r="199">
      <c r="A199" s="427"/>
      <c r="B199" s="427"/>
      <c r="C199" s="427"/>
      <c r="D199" s="427"/>
      <c r="E199" s="427"/>
      <c r="F199" s="427"/>
      <c r="G199" s="427"/>
      <c r="H199" s="427"/>
      <c r="I199" s="427"/>
      <c r="J199" s="427"/>
      <c r="K199" s="427"/>
      <c r="L199" s="427"/>
      <c r="M199" s="427"/>
      <c r="N199" s="427"/>
      <c r="O199" s="427"/>
      <c r="P199" s="427"/>
      <c r="Q199" s="427"/>
      <c r="R199" s="427"/>
      <c r="S199" s="427"/>
      <c r="T199" s="427"/>
      <c r="U199" s="427"/>
      <c r="V199" s="427"/>
      <c r="W199" s="427"/>
      <c r="X199" s="427"/>
      <c r="Y199" s="427"/>
      <c r="Z199" s="427"/>
      <c r="AA199" s="427"/>
      <c r="AB199" s="427"/>
      <c r="AC199" s="427"/>
      <c r="AD199" s="427"/>
      <c r="AE199" s="427"/>
      <c r="AF199" s="427"/>
      <c r="AG199" s="427"/>
      <c r="AH199" s="427"/>
      <c r="AI199" s="427"/>
      <c r="AJ199" s="427"/>
      <c r="AK199" s="427"/>
      <c r="AL199" s="427"/>
      <c r="AM199" s="427"/>
      <c r="AN199" s="427"/>
      <c r="AO199" s="427"/>
      <c r="AP199" s="427"/>
      <c r="AQ199" s="427"/>
      <c r="AR199" s="427"/>
      <c r="AS199" s="427"/>
      <c r="AT199" s="427"/>
      <c r="AU199" s="427"/>
      <c r="AV199" s="427"/>
      <c r="AW199" s="427"/>
      <c r="AX199" s="427"/>
      <c r="AY199" s="427"/>
      <c r="AZ199" s="427"/>
      <c r="BA199" s="427"/>
      <c r="BB199" s="427"/>
      <c r="BC199" s="427"/>
      <c r="BD199" s="427"/>
      <c r="BE199" s="427"/>
      <c r="BF199" s="427"/>
      <c r="BG199" s="427"/>
      <c r="BH199" s="427"/>
      <c r="BI199" s="427"/>
      <c r="BJ199" s="427"/>
      <c r="BK199" s="427"/>
      <c r="BL199" s="427"/>
      <c r="BM199" s="427"/>
      <c r="BN199" s="427"/>
      <c r="BO199" s="427"/>
      <c r="BP199" s="427"/>
      <c r="BQ199" s="427"/>
      <c r="BR199" s="427"/>
      <c r="BS199" s="427"/>
      <c r="BT199" s="427"/>
      <c r="BU199" s="427"/>
      <c r="BV199" s="427"/>
      <c r="BW199" s="427"/>
      <c r="BX199" s="427"/>
      <c r="BY199" s="427"/>
      <c r="BZ199" s="427"/>
      <c r="CA199" s="427"/>
      <c r="CB199" s="427"/>
      <c r="CC199" s="427"/>
      <c r="CD199" s="427"/>
      <c r="CE199" s="427"/>
      <c r="CF199" s="427"/>
      <c r="CG199" s="427"/>
      <c r="CH199" s="427"/>
      <c r="CI199" s="427"/>
      <c r="CJ199" s="427"/>
      <c r="CK199" s="427"/>
      <c r="CL199" s="427"/>
      <c r="CM199" s="427"/>
    </row>
    <row r="200">
      <c r="A200" s="427"/>
      <c r="B200" s="427"/>
      <c r="C200" s="427"/>
      <c r="D200" s="427"/>
      <c r="E200" s="427"/>
      <c r="F200" s="427"/>
      <c r="G200" s="427"/>
      <c r="H200" s="427"/>
      <c r="I200" s="427"/>
      <c r="J200" s="427"/>
      <c r="K200" s="427"/>
      <c r="L200" s="427"/>
      <c r="M200" s="427"/>
      <c r="N200" s="427"/>
      <c r="O200" s="427"/>
      <c r="P200" s="427"/>
      <c r="Q200" s="427"/>
      <c r="R200" s="427"/>
      <c r="S200" s="427"/>
      <c r="T200" s="427"/>
      <c r="U200" s="427"/>
      <c r="V200" s="427"/>
      <c r="W200" s="427"/>
      <c r="X200" s="427"/>
      <c r="Y200" s="427"/>
      <c r="Z200" s="427"/>
      <c r="AA200" s="427"/>
      <c r="AB200" s="427"/>
      <c r="AC200" s="427"/>
      <c r="AD200" s="427"/>
      <c r="AE200" s="427"/>
      <c r="AF200" s="427"/>
      <c r="AG200" s="427"/>
      <c r="AH200" s="427"/>
      <c r="AI200" s="427"/>
      <c r="AJ200" s="427"/>
      <c r="AK200" s="427"/>
      <c r="AL200" s="427"/>
      <c r="AM200" s="427"/>
      <c r="AN200" s="427"/>
      <c r="AO200" s="427"/>
      <c r="AP200" s="427"/>
      <c r="AQ200" s="427"/>
      <c r="AR200" s="427"/>
      <c r="AS200" s="427"/>
      <c r="AT200" s="427"/>
      <c r="AU200" s="427"/>
      <c r="AV200" s="427"/>
      <c r="AW200" s="427"/>
      <c r="AX200" s="427"/>
      <c r="AY200" s="427"/>
      <c r="AZ200" s="427"/>
      <c r="BA200" s="427"/>
      <c r="BB200" s="427"/>
      <c r="BC200" s="427"/>
      <c r="BD200" s="427"/>
      <c r="BE200" s="427"/>
      <c r="BF200" s="427"/>
      <c r="BG200" s="427"/>
      <c r="BH200" s="427"/>
      <c r="BI200" s="427"/>
      <c r="BJ200" s="427"/>
      <c r="BK200" s="427"/>
      <c r="BL200" s="427"/>
      <c r="BM200" s="427"/>
      <c r="BN200" s="427"/>
      <c r="BO200" s="427"/>
      <c r="BP200" s="427"/>
      <c r="BQ200" s="427"/>
      <c r="BR200" s="427"/>
      <c r="BS200" s="427"/>
      <c r="BT200" s="427"/>
      <c r="BU200" s="427"/>
      <c r="BV200" s="427"/>
      <c r="BW200" s="427"/>
      <c r="BX200" s="427"/>
      <c r="BY200" s="427"/>
      <c r="BZ200" s="427"/>
      <c r="CA200" s="427"/>
      <c r="CB200" s="427"/>
      <c r="CC200" s="427"/>
      <c r="CD200" s="427"/>
      <c r="CE200" s="427"/>
      <c r="CF200" s="427"/>
      <c r="CG200" s="427"/>
      <c r="CH200" s="427"/>
      <c r="CI200" s="427"/>
      <c r="CJ200" s="427"/>
      <c r="CK200" s="427"/>
      <c r="CL200" s="427"/>
      <c r="CM200" s="427"/>
    </row>
    <row r="201">
      <c r="A201" s="427"/>
      <c r="B201" s="427"/>
      <c r="C201" s="427"/>
      <c r="D201" s="427"/>
      <c r="E201" s="427"/>
      <c r="F201" s="427"/>
      <c r="G201" s="427"/>
      <c r="H201" s="427"/>
      <c r="I201" s="427"/>
      <c r="J201" s="427"/>
      <c r="K201" s="427"/>
      <c r="L201" s="427"/>
      <c r="M201" s="427"/>
      <c r="N201" s="427"/>
      <c r="O201" s="427"/>
      <c r="P201" s="427"/>
      <c r="Q201" s="427"/>
      <c r="R201" s="427"/>
      <c r="S201" s="427"/>
      <c r="T201" s="427"/>
      <c r="U201" s="427"/>
      <c r="V201" s="427"/>
      <c r="W201" s="427"/>
      <c r="X201" s="427"/>
      <c r="Y201" s="427"/>
      <c r="Z201" s="427"/>
      <c r="AA201" s="427"/>
      <c r="AB201" s="427"/>
      <c r="AC201" s="427"/>
      <c r="AD201" s="427"/>
      <c r="AE201" s="427"/>
      <c r="AF201" s="427"/>
      <c r="AG201" s="427"/>
      <c r="AH201" s="427"/>
      <c r="AI201" s="427"/>
      <c r="AJ201" s="427"/>
      <c r="AK201" s="427"/>
      <c r="AL201" s="427"/>
      <c r="AM201" s="427"/>
      <c r="AN201" s="427"/>
      <c r="AO201" s="427"/>
      <c r="AP201" s="427"/>
      <c r="AQ201" s="427"/>
      <c r="AR201" s="427"/>
      <c r="AS201" s="427"/>
      <c r="AT201" s="427"/>
      <c r="AU201" s="427"/>
      <c r="AV201" s="427"/>
      <c r="AW201" s="427"/>
      <c r="AX201" s="427"/>
      <c r="AY201" s="427"/>
      <c r="AZ201" s="427"/>
      <c r="BA201" s="427"/>
      <c r="BB201" s="427"/>
      <c r="BC201" s="427"/>
      <c r="BD201" s="427"/>
      <c r="BE201" s="427"/>
      <c r="BF201" s="427"/>
      <c r="BG201" s="427"/>
      <c r="BH201" s="427"/>
      <c r="BI201" s="427"/>
      <c r="BJ201" s="427"/>
      <c r="BK201" s="427"/>
      <c r="BL201" s="427"/>
      <c r="BM201" s="427"/>
      <c r="BN201" s="427"/>
      <c r="BO201" s="427"/>
      <c r="BP201" s="427"/>
      <c r="BQ201" s="427"/>
      <c r="BR201" s="427"/>
      <c r="BS201" s="427"/>
      <c r="BT201" s="427"/>
      <c r="BU201" s="427"/>
      <c r="BV201" s="427"/>
      <c r="BW201" s="427"/>
      <c r="BX201" s="427"/>
      <c r="BY201" s="427"/>
      <c r="BZ201" s="427"/>
      <c r="CA201" s="427"/>
      <c r="CB201" s="427"/>
      <c r="CC201" s="427"/>
      <c r="CD201" s="427"/>
      <c r="CE201" s="427"/>
      <c r="CF201" s="427"/>
      <c r="CG201" s="427"/>
      <c r="CH201" s="427"/>
      <c r="CI201" s="427"/>
      <c r="CJ201" s="427"/>
      <c r="CK201" s="427"/>
      <c r="CL201" s="427"/>
      <c r="CM201" s="427"/>
    </row>
    <row r="202">
      <c r="A202" s="427"/>
      <c r="B202" s="427"/>
      <c r="C202" s="427"/>
      <c r="D202" s="427"/>
      <c r="E202" s="427"/>
      <c r="F202" s="427"/>
      <c r="G202" s="427"/>
      <c r="H202" s="427"/>
      <c r="I202" s="427"/>
      <c r="J202" s="427"/>
      <c r="K202" s="427"/>
      <c r="L202" s="427"/>
      <c r="M202" s="427"/>
      <c r="N202" s="427"/>
      <c r="O202" s="427"/>
      <c r="P202" s="427"/>
      <c r="Q202" s="427"/>
      <c r="R202" s="427"/>
      <c r="S202" s="427"/>
      <c r="T202" s="427"/>
      <c r="U202" s="427"/>
      <c r="V202" s="427"/>
      <c r="W202" s="427"/>
      <c r="X202" s="427"/>
      <c r="Y202" s="427"/>
      <c r="Z202" s="427"/>
      <c r="AA202" s="427"/>
      <c r="AB202" s="427"/>
      <c r="AC202" s="427"/>
      <c r="AD202" s="427"/>
      <c r="AE202" s="427"/>
      <c r="AF202" s="427"/>
      <c r="AG202" s="427"/>
      <c r="AH202" s="427"/>
      <c r="AI202" s="427"/>
      <c r="AJ202" s="427"/>
      <c r="AK202" s="427"/>
      <c r="AL202" s="427"/>
      <c r="AM202" s="427"/>
      <c r="AN202" s="427"/>
      <c r="AO202" s="427"/>
      <c r="AP202" s="427"/>
      <c r="AQ202" s="427"/>
      <c r="AR202" s="427"/>
      <c r="AS202" s="427"/>
      <c r="AT202" s="427"/>
      <c r="AU202" s="427"/>
      <c r="AV202" s="427"/>
      <c r="AW202" s="427"/>
      <c r="AX202" s="427"/>
      <c r="AY202" s="427"/>
      <c r="AZ202" s="427"/>
      <c r="BA202" s="427"/>
      <c r="BB202" s="427"/>
      <c r="BC202" s="427"/>
      <c r="BD202" s="427"/>
      <c r="BE202" s="427"/>
      <c r="BF202" s="427"/>
      <c r="BG202" s="427"/>
      <c r="BH202" s="427"/>
      <c r="BI202" s="427"/>
      <c r="BJ202" s="427"/>
      <c r="BK202" s="427"/>
      <c r="BL202" s="427"/>
      <c r="BM202" s="427"/>
      <c r="BN202" s="427"/>
      <c r="BO202" s="427"/>
      <c r="BP202" s="427"/>
      <c r="BQ202" s="427"/>
      <c r="BR202" s="427"/>
      <c r="BS202" s="427"/>
      <c r="BT202" s="427"/>
      <c r="BU202" s="427"/>
      <c r="BV202" s="427"/>
      <c r="BW202" s="427"/>
      <c r="BX202" s="427"/>
      <c r="BY202" s="427"/>
      <c r="BZ202" s="427"/>
      <c r="CA202" s="427"/>
      <c r="CB202" s="427"/>
      <c r="CC202" s="427"/>
      <c r="CD202" s="427"/>
      <c r="CE202" s="427"/>
      <c r="CF202" s="427"/>
      <c r="CG202" s="427"/>
      <c r="CH202" s="427"/>
      <c r="CI202" s="427"/>
      <c r="CJ202" s="427"/>
      <c r="CK202" s="427"/>
      <c r="CL202" s="427"/>
      <c r="CM202" s="427"/>
    </row>
    <row r="203">
      <c r="A203" s="427"/>
      <c r="B203" s="427"/>
      <c r="C203" s="427"/>
      <c r="D203" s="427"/>
      <c r="E203" s="427"/>
      <c r="F203" s="427"/>
      <c r="G203" s="427"/>
      <c r="H203" s="427"/>
      <c r="I203" s="427"/>
      <c r="J203" s="427"/>
      <c r="K203" s="427"/>
      <c r="L203" s="427"/>
      <c r="M203" s="427"/>
      <c r="N203" s="427"/>
      <c r="O203" s="427"/>
      <c r="P203" s="427"/>
      <c r="Q203" s="427"/>
      <c r="R203" s="427"/>
      <c r="S203" s="427"/>
      <c r="T203" s="427"/>
      <c r="U203" s="427"/>
      <c r="V203" s="427"/>
      <c r="W203" s="427"/>
      <c r="X203" s="427"/>
      <c r="Y203" s="427"/>
      <c r="Z203" s="427"/>
      <c r="AA203" s="427"/>
      <c r="AB203" s="427"/>
      <c r="AC203" s="427"/>
      <c r="AD203" s="427"/>
      <c r="AE203" s="427"/>
      <c r="AF203" s="427"/>
      <c r="AG203" s="427"/>
      <c r="AH203" s="427"/>
      <c r="AI203" s="427"/>
      <c r="AJ203" s="427"/>
      <c r="AK203" s="427"/>
      <c r="AL203" s="427"/>
      <c r="AM203" s="427"/>
      <c r="AN203" s="427"/>
      <c r="AO203" s="427"/>
      <c r="AP203" s="427"/>
      <c r="AQ203" s="427"/>
      <c r="AR203" s="427"/>
      <c r="AS203" s="427"/>
      <c r="AT203" s="427"/>
      <c r="AU203" s="427"/>
      <c r="AV203" s="427"/>
      <c r="AW203" s="427"/>
      <c r="AX203" s="427"/>
      <c r="AY203" s="427"/>
      <c r="AZ203" s="427"/>
      <c r="BA203" s="427"/>
      <c r="BB203" s="427"/>
      <c r="BC203" s="427"/>
      <c r="BD203" s="427"/>
      <c r="BE203" s="427"/>
      <c r="BF203" s="427"/>
      <c r="BG203" s="427"/>
      <c r="BH203" s="427"/>
      <c r="BI203" s="427"/>
      <c r="BJ203" s="427"/>
      <c r="BK203" s="427"/>
      <c r="BL203" s="427"/>
      <c r="BM203" s="427"/>
      <c r="BN203" s="427"/>
      <c r="BO203" s="427"/>
      <c r="BP203" s="427"/>
      <c r="BQ203" s="427"/>
      <c r="BR203" s="427"/>
      <c r="BS203" s="427"/>
      <c r="BT203" s="427"/>
      <c r="BU203" s="427"/>
      <c r="BV203" s="427"/>
      <c r="BW203" s="427"/>
      <c r="BX203" s="427"/>
      <c r="BY203" s="427"/>
      <c r="BZ203" s="427"/>
      <c r="CA203" s="427"/>
      <c r="CB203" s="427"/>
      <c r="CC203" s="427"/>
      <c r="CD203" s="427"/>
      <c r="CE203" s="427"/>
      <c r="CF203" s="427"/>
      <c r="CG203" s="427"/>
      <c r="CH203" s="427"/>
      <c r="CI203" s="427"/>
      <c r="CJ203" s="427"/>
      <c r="CK203" s="427"/>
      <c r="CL203" s="427"/>
      <c r="CM203" s="427"/>
    </row>
    <row r="204">
      <c r="A204" s="427"/>
      <c r="B204" s="427"/>
      <c r="C204" s="427"/>
      <c r="D204" s="427"/>
      <c r="E204" s="427"/>
      <c r="F204" s="427"/>
      <c r="G204" s="427"/>
      <c r="H204" s="427"/>
      <c r="I204" s="427"/>
      <c r="J204" s="427"/>
      <c r="K204" s="427"/>
      <c r="L204" s="427"/>
      <c r="M204" s="427"/>
      <c r="N204" s="427"/>
      <c r="O204" s="427"/>
      <c r="P204" s="427"/>
      <c r="Q204" s="427"/>
      <c r="R204" s="427"/>
      <c r="S204" s="427"/>
      <c r="T204" s="427"/>
      <c r="U204" s="427"/>
      <c r="V204" s="427"/>
      <c r="W204" s="427"/>
      <c r="X204" s="427"/>
      <c r="Y204" s="427"/>
      <c r="Z204" s="427"/>
      <c r="AA204" s="427"/>
      <c r="AB204" s="427"/>
      <c r="AC204" s="427"/>
      <c r="AD204" s="427"/>
      <c r="AE204" s="427"/>
      <c r="AF204" s="427"/>
      <c r="AG204" s="427"/>
      <c r="AH204" s="427"/>
      <c r="AI204" s="427"/>
      <c r="AJ204" s="427"/>
      <c r="AK204" s="427"/>
      <c r="AL204" s="427"/>
      <c r="AM204" s="427"/>
      <c r="AN204" s="427"/>
      <c r="AO204" s="427"/>
      <c r="AP204" s="427"/>
      <c r="AQ204" s="427"/>
      <c r="AR204" s="427"/>
      <c r="AS204" s="427"/>
      <c r="AT204" s="427"/>
      <c r="AU204" s="427"/>
      <c r="AV204" s="427"/>
      <c r="AW204" s="427"/>
      <c r="AX204" s="427"/>
      <c r="AY204" s="427"/>
      <c r="AZ204" s="427"/>
      <c r="BA204" s="427"/>
      <c r="BB204" s="427"/>
      <c r="BC204" s="427"/>
      <c r="BD204" s="427"/>
      <c r="BE204" s="427"/>
      <c r="BF204" s="427"/>
      <c r="BG204" s="427"/>
      <c r="BH204" s="427"/>
      <c r="BI204" s="427"/>
      <c r="BJ204" s="427"/>
      <c r="BK204" s="427"/>
      <c r="BL204" s="427"/>
      <c r="BM204" s="427"/>
      <c r="BN204" s="427"/>
      <c r="BO204" s="427"/>
      <c r="BP204" s="427"/>
      <c r="BQ204" s="427"/>
      <c r="BR204" s="427"/>
      <c r="BS204" s="427"/>
      <c r="BT204" s="427"/>
      <c r="BU204" s="427"/>
      <c r="BV204" s="427"/>
      <c r="BW204" s="427"/>
      <c r="BX204" s="427"/>
      <c r="BY204" s="427"/>
      <c r="BZ204" s="427"/>
      <c r="CA204" s="427"/>
      <c r="CB204" s="427"/>
      <c r="CC204" s="427"/>
      <c r="CD204" s="427"/>
      <c r="CE204" s="427"/>
      <c r="CF204" s="427"/>
      <c r="CG204" s="427"/>
      <c r="CH204" s="427"/>
      <c r="CI204" s="427"/>
      <c r="CJ204" s="427"/>
      <c r="CK204" s="427"/>
      <c r="CL204" s="427"/>
      <c r="CM204" s="427"/>
    </row>
    <row r="205">
      <c r="A205" s="427"/>
      <c r="B205" s="427"/>
      <c r="C205" s="427"/>
      <c r="D205" s="427"/>
      <c r="E205" s="427"/>
      <c r="F205" s="427"/>
      <c r="G205" s="427"/>
      <c r="H205" s="427"/>
      <c r="I205" s="427"/>
      <c r="J205" s="427"/>
      <c r="K205" s="427"/>
      <c r="L205" s="427"/>
      <c r="M205" s="427"/>
      <c r="N205" s="427"/>
      <c r="O205" s="427"/>
      <c r="P205" s="427"/>
      <c r="Q205" s="427"/>
      <c r="R205" s="427"/>
      <c r="S205" s="427"/>
      <c r="T205" s="427"/>
      <c r="U205" s="427"/>
      <c r="V205" s="427"/>
      <c r="W205" s="427"/>
      <c r="X205" s="427"/>
      <c r="Y205" s="427"/>
      <c r="Z205" s="427"/>
      <c r="AA205" s="427"/>
      <c r="AB205" s="427"/>
      <c r="AC205" s="427"/>
      <c r="AD205" s="427"/>
      <c r="AE205" s="427"/>
      <c r="AF205" s="427"/>
      <c r="AG205" s="427"/>
      <c r="AH205" s="427"/>
      <c r="AI205" s="427"/>
      <c r="AJ205" s="427"/>
      <c r="AK205" s="427"/>
      <c r="AL205" s="427"/>
      <c r="AM205" s="427"/>
      <c r="AN205" s="427"/>
      <c r="AO205" s="427"/>
      <c r="AP205" s="427"/>
      <c r="AQ205" s="427"/>
      <c r="AR205" s="427"/>
      <c r="AS205" s="427"/>
      <c r="AT205" s="427"/>
      <c r="AU205" s="427"/>
      <c r="AV205" s="427"/>
      <c r="AW205" s="427"/>
      <c r="AX205" s="427"/>
      <c r="AY205" s="427"/>
      <c r="AZ205" s="427"/>
      <c r="BA205" s="427"/>
      <c r="BB205" s="427"/>
      <c r="BC205" s="427"/>
      <c r="BD205" s="427"/>
      <c r="BE205" s="427"/>
      <c r="BF205" s="427"/>
      <c r="BG205" s="427"/>
      <c r="BH205" s="427"/>
      <c r="BI205" s="427"/>
      <c r="BJ205" s="427"/>
      <c r="BK205" s="427"/>
      <c r="BL205" s="427"/>
      <c r="BM205" s="427"/>
      <c r="BN205" s="427"/>
      <c r="BO205" s="427"/>
      <c r="BP205" s="427"/>
      <c r="BQ205" s="427"/>
      <c r="BR205" s="427"/>
      <c r="BS205" s="427"/>
      <c r="BT205" s="427"/>
      <c r="BU205" s="427"/>
      <c r="BV205" s="427"/>
      <c r="BW205" s="427"/>
      <c r="BX205" s="427"/>
      <c r="BY205" s="427"/>
      <c r="BZ205" s="427"/>
      <c r="CA205" s="427"/>
      <c r="CB205" s="427"/>
      <c r="CC205" s="427"/>
      <c r="CD205" s="427"/>
      <c r="CE205" s="427"/>
      <c r="CF205" s="427"/>
      <c r="CG205" s="427"/>
      <c r="CH205" s="427"/>
      <c r="CI205" s="427"/>
      <c r="CJ205" s="427"/>
      <c r="CK205" s="427"/>
      <c r="CL205" s="427"/>
      <c r="CM205" s="427"/>
    </row>
    <row r="206">
      <c r="A206" s="427"/>
      <c r="B206" s="427"/>
      <c r="C206" s="427"/>
      <c r="D206" s="427"/>
      <c r="E206" s="427"/>
      <c r="F206" s="427"/>
      <c r="G206" s="427"/>
      <c r="H206" s="427"/>
      <c r="I206" s="427"/>
      <c r="J206" s="427"/>
      <c r="K206" s="427"/>
      <c r="L206" s="427"/>
      <c r="M206" s="427"/>
      <c r="N206" s="427"/>
      <c r="O206" s="427"/>
      <c r="P206" s="427"/>
      <c r="Q206" s="427"/>
      <c r="R206" s="427"/>
      <c r="S206" s="427"/>
      <c r="T206" s="427"/>
      <c r="U206" s="427"/>
      <c r="V206" s="427"/>
      <c r="W206" s="427"/>
      <c r="X206" s="427"/>
      <c r="Y206" s="427"/>
      <c r="Z206" s="427"/>
      <c r="AA206" s="427"/>
      <c r="AB206" s="427"/>
      <c r="AC206" s="427"/>
      <c r="AD206" s="427"/>
      <c r="AE206" s="427"/>
      <c r="AF206" s="427"/>
      <c r="AG206" s="427"/>
      <c r="AH206" s="427"/>
      <c r="AI206" s="427"/>
      <c r="AJ206" s="427"/>
      <c r="AK206" s="427"/>
      <c r="AL206" s="427"/>
      <c r="AM206" s="427"/>
      <c r="AN206" s="427"/>
      <c r="AO206" s="427"/>
      <c r="AP206" s="427"/>
      <c r="AQ206" s="427"/>
      <c r="AR206" s="427"/>
      <c r="AS206" s="427"/>
      <c r="AT206" s="427"/>
      <c r="AU206" s="427"/>
      <c r="AV206" s="427"/>
      <c r="AW206" s="427"/>
      <c r="AX206" s="427"/>
      <c r="AY206" s="427"/>
      <c r="AZ206" s="427"/>
      <c r="BA206" s="427"/>
      <c r="BB206" s="427"/>
      <c r="BC206" s="427"/>
      <c r="BD206" s="427"/>
      <c r="BE206" s="427"/>
      <c r="BF206" s="427"/>
      <c r="BG206" s="427"/>
      <c r="BH206" s="427"/>
      <c r="BI206" s="427"/>
      <c r="BJ206" s="427"/>
      <c r="BK206" s="427"/>
      <c r="BL206" s="427"/>
      <c r="BM206" s="427"/>
      <c r="BN206" s="427"/>
      <c r="BO206" s="427"/>
      <c r="BP206" s="427"/>
      <c r="BQ206" s="427"/>
      <c r="BR206" s="427"/>
      <c r="BS206" s="427"/>
      <c r="BT206" s="427"/>
      <c r="BU206" s="427"/>
      <c r="BV206" s="427"/>
      <c r="BW206" s="427"/>
      <c r="BX206" s="427"/>
      <c r="BY206" s="427"/>
      <c r="BZ206" s="427"/>
      <c r="CA206" s="427"/>
      <c r="CB206" s="427"/>
      <c r="CC206" s="427"/>
      <c r="CD206" s="427"/>
      <c r="CE206" s="427"/>
      <c r="CF206" s="427"/>
      <c r="CG206" s="427"/>
      <c r="CH206" s="427"/>
      <c r="CI206" s="427"/>
      <c r="CJ206" s="427"/>
      <c r="CK206" s="427"/>
      <c r="CL206" s="427"/>
      <c r="CM206" s="427"/>
    </row>
    <row r="207">
      <c r="A207" s="427"/>
      <c r="B207" s="427"/>
      <c r="C207" s="427"/>
      <c r="D207" s="427"/>
      <c r="E207" s="427"/>
      <c r="F207" s="427"/>
      <c r="G207" s="427"/>
      <c r="H207" s="427"/>
      <c r="I207" s="427"/>
      <c r="J207" s="427"/>
      <c r="K207" s="427"/>
      <c r="L207" s="427"/>
      <c r="M207" s="427"/>
      <c r="N207" s="427"/>
      <c r="O207" s="427"/>
      <c r="P207" s="427"/>
      <c r="Q207" s="427"/>
      <c r="R207" s="427"/>
      <c r="S207" s="427"/>
      <c r="T207" s="427"/>
      <c r="U207" s="427"/>
      <c r="V207" s="427"/>
      <c r="W207" s="427"/>
      <c r="X207" s="427"/>
      <c r="Y207" s="427"/>
      <c r="Z207" s="427"/>
      <c r="AA207" s="427"/>
      <c r="AB207" s="427"/>
      <c r="AC207" s="427"/>
      <c r="AD207" s="427"/>
      <c r="AE207" s="427"/>
      <c r="AF207" s="427"/>
      <c r="AG207" s="427"/>
      <c r="AH207" s="427"/>
      <c r="AI207" s="427"/>
      <c r="AJ207" s="427"/>
      <c r="AK207" s="427"/>
      <c r="AL207" s="427"/>
      <c r="AM207" s="427"/>
      <c r="AN207" s="427"/>
      <c r="AO207" s="427"/>
      <c r="AP207" s="427"/>
      <c r="AQ207" s="427"/>
      <c r="AR207" s="427"/>
      <c r="AS207" s="427"/>
      <c r="AT207" s="427"/>
      <c r="AU207" s="427"/>
      <c r="AV207" s="427"/>
      <c r="AW207" s="427"/>
      <c r="AX207" s="427"/>
      <c r="AY207" s="427"/>
      <c r="AZ207" s="427"/>
      <c r="BA207" s="427"/>
      <c r="BB207" s="427"/>
      <c r="BC207" s="427"/>
      <c r="BD207" s="427"/>
      <c r="BE207" s="427"/>
      <c r="BF207" s="427"/>
      <c r="BG207" s="427"/>
      <c r="BH207" s="427"/>
      <c r="BI207" s="427"/>
      <c r="BJ207" s="427"/>
      <c r="BK207" s="427"/>
      <c r="BL207" s="427"/>
      <c r="BM207" s="427"/>
      <c r="BN207" s="427"/>
      <c r="BO207" s="427"/>
      <c r="BP207" s="427"/>
      <c r="BQ207" s="427"/>
      <c r="BR207" s="427"/>
      <c r="BS207" s="427"/>
      <c r="BT207" s="427"/>
      <c r="BU207" s="427"/>
      <c r="BV207" s="427"/>
      <c r="BW207" s="427"/>
      <c r="BX207" s="427"/>
      <c r="BY207" s="427"/>
      <c r="BZ207" s="427"/>
      <c r="CA207" s="427"/>
      <c r="CB207" s="427"/>
      <c r="CC207" s="427"/>
      <c r="CD207" s="427"/>
      <c r="CE207" s="427"/>
      <c r="CF207" s="427"/>
      <c r="CG207" s="427"/>
      <c r="CH207" s="427"/>
      <c r="CI207" s="427"/>
      <c r="CJ207" s="427"/>
      <c r="CK207" s="427"/>
      <c r="CL207" s="427"/>
      <c r="CM207" s="427"/>
    </row>
    <row r="208">
      <c r="A208" s="427"/>
      <c r="B208" s="427"/>
      <c r="C208" s="427"/>
      <c r="D208" s="427"/>
      <c r="E208" s="427"/>
      <c r="F208" s="427"/>
      <c r="G208" s="427"/>
      <c r="H208" s="427"/>
      <c r="I208" s="427"/>
      <c r="J208" s="427"/>
      <c r="K208" s="427"/>
      <c r="L208" s="427"/>
      <c r="M208" s="427"/>
      <c r="N208" s="427"/>
      <c r="O208" s="427"/>
      <c r="P208" s="427"/>
      <c r="Q208" s="427"/>
      <c r="R208" s="427"/>
      <c r="S208" s="427"/>
      <c r="T208" s="427"/>
      <c r="U208" s="427"/>
      <c r="V208" s="427"/>
      <c r="W208" s="427"/>
      <c r="X208" s="427"/>
      <c r="Y208" s="427"/>
      <c r="Z208" s="427"/>
      <c r="AA208" s="427"/>
      <c r="AB208" s="427"/>
      <c r="AC208" s="427"/>
      <c r="AD208" s="427"/>
      <c r="AE208" s="427"/>
      <c r="AF208" s="427"/>
      <c r="AG208" s="427"/>
      <c r="AH208" s="427"/>
      <c r="AI208" s="427"/>
      <c r="AJ208" s="427"/>
      <c r="AK208" s="427"/>
      <c r="AL208" s="427"/>
      <c r="AM208" s="427"/>
      <c r="AN208" s="427"/>
      <c r="AO208" s="427"/>
      <c r="AP208" s="427"/>
      <c r="AQ208" s="427"/>
      <c r="AR208" s="427"/>
      <c r="AS208" s="427"/>
      <c r="AT208" s="427"/>
      <c r="AU208" s="427"/>
      <c r="AV208" s="427"/>
      <c r="AW208" s="427"/>
      <c r="AX208" s="427"/>
      <c r="AY208" s="427"/>
      <c r="AZ208" s="427"/>
      <c r="BA208" s="427"/>
      <c r="BB208" s="427"/>
      <c r="BC208" s="427"/>
      <c r="BD208" s="427"/>
      <c r="BE208" s="427"/>
      <c r="BF208" s="427"/>
      <c r="BG208" s="427"/>
      <c r="BH208" s="427"/>
      <c r="BI208" s="427"/>
      <c r="BJ208" s="427"/>
      <c r="BK208" s="427"/>
      <c r="BL208" s="427"/>
      <c r="BM208" s="427"/>
      <c r="BN208" s="427"/>
      <c r="BO208" s="427"/>
      <c r="BP208" s="427"/>
      <c r="BQ208" s="427"/>
      <c r="BR208" s="427"/>
      <c r="BS208" s="427"/>
      <c r="BT208" s="427"/>
      <c r="BU208" s="427"/>
      <c r="BV208" s="427"/>
      <c r="BW208" s="427"/>
      <c r="BX208" s="427"/>
      <c r="BY208" s="427"/>
      <c r="BZ208" s="427"/>
      <c r="CA208" s="427"/>
      <c r="CB208" s="427"/>
      <c r="CC208" s="427"/>
      <c r="CD208" s="427"/>
      <c r="CE208" s="427"/>
      <c r="CF208" s="427"/>
      <c r="CG208" s="427"/>
      <c r="CH208" s="427"/>
      <c r="CI208" s="427"/>
      <c r="CJ208" s="427"/>
      <c r="CK208" s="427"/>
      <c r="CL208" s="427"/>
      <c r="CM208" s="427"/>
    </row>
    <row r="209">
      <c r="A209" s="427"/>
      <c r="B209" s="427"/>
      <c r="C209" s="427"/>
      <c r="D209" s="427"/>
      <c r="E209" s="427"/>
      <c r="F209" s="427"/>
      <c r="G209" s="427"/>
      <c r="H209" s="427"/>
      <c r="I209" s="427"/>
      <c r="J209" s="427"/>
      <c r="K209" s="427"/>
      <c r="L209" s="427"/>
      <c r="M209" s="427"/>
      <c r="N209" s="427"/>
      <c r="O209" s="427"/>
      <c r="P209" s="427"/>
      <c r="Q209" s="427"/>
      <c r="R209" s="427"/>
      <c r="S209" s="427"/>
      <c r="T209" s="427"/>
      <c r="U209" s="427"/>
      <c r="V209" s="427"/>
      <c r="W209" s="427"/>
      <c r="X209" s="427"/>
      <c r="Y209" s="427"/>
      <c r="Z209" s="427"/>
      <c r="AA209" s="427"/>
      <c r="AB209" s="427"/>
      <c r="AC209" s="427"/>
      <c r="AD209" s="427"/>
      <c r="AE209" s="427"/>
      <c r="AF209" s="427"/>
      <c r="AG209" s="427"/>
      <c r="AH209" s="427"/>
      <c r="AI209" s="427"/>
      <c r="AJ209" s="427"/>
      <c r="AK209" s="427"/>
      <c r="AL209" s="427"/>
      <c r="AM209" s="427"/>
      <c r="AN209" s="427"/>
      <c r="AO209" s="427"/>
      <c r="AP209" s="427"/>
      <c r="AQ209" s="427"/>
      <c r="AR209" s="427"/>
      <c r="AS209" s="427"/>
      <c r="AT209" s="427"/>
      <c r="AU209" s="427"/>
      <c r="AV209" s="427"/>
      <c r="AW209" s="427"/>
      <c r="AX209" s="427"/>
      <c r="AY209" s="427"/>
      <c r="AZ209" s="427"/>
      <c r="BA209" s="427"/>
      <c r="BB209" s="427"/>
      <c r="BC209" s="427"/>
      <c r="BD209" s="427"/>
      <c r="BE209" s="427"/>
      <c r="BF209" s="427"/>
      <c r="BG209" s="427"/>
      <c r="BH209" s="427"/>
      <c r="BI209" s="427"/>
      <c r="BJ209" s="427"/>
      <c r="BK209" s="427"/>
      <c r="BL209" s="427"/>
      <c r="BM209" s="427"/>
      <c r="BN209" s="427"/>
      <c r="BO209" s="427"/>
      <c r="BP209" s="427"/>
      <c r="BQ209" s="427"/>
      <c r="BR209" s="427"/>
      <c r="BS209" s="427"/>
      <c r="BT209" s="427"/>
      <c r="BU209" s="427"/>
      <c r="BV209" s="427"/>
      <c r="BW209" s="427"/>
      <c r="BX209" s="427"/>
      <c r="BY209" s="427"/>
      <c r="BZ209" s="427"/>
      <c r="CA209" s="427"/>
      <c r="CB209" s="427"/>
      <c r="CC209" s="427"/>
      <c r="CD209" s="427"/>
      <c r="CE209" s="427"/>
      <c r="CF209" s="427"/>
      <c r="CG209" s="427"/>
      <c r="CH209" s="427"/>
      <c r="CI209" s="427"/>
      <c r="CJ209" s="427"/>
      <c r="CK209" s="427"/>
      <c r="CL209" s="427"/>
      <c r="CM209" s="427"/>
    </row>
    <row r="210">
      <c r="A210" s="427"/>
      <c r="B210" s="427"/>
      <c r="C210" s="427"/>
      <c r="D210" s="427"/>
      <c r="E210" s="427"/>
      <c r="F210" s="427"/>
      <c r="G210" s="427"/>
      <c r="H210" s="427"/>
      <c r="I210" s="427"/>
      <c r="J210" s="427"/>
      <c r="K210" s="427"/>
      <c r="L210" s="427"/>
      <c r="M210" s="427"/>
      <c r="N210" s="427"/>
      <c r="O210" s="427"/>
      <c r="P210" s="427"/>
      <c r="Q210" s="427"/>
      <c r="R210" s="427"/>
      <c r="S210" s="427"/>
      <c r="T210" s="427"/>
      <c r="U210" s="427"/>
      <c r="V210" s="427"/>
      <c r="W210" s="427"/>
      <c r="X210" s="427"/>
      <c r="Y210" s="427"/>
      <c r="Z210" s="427"/>
      <c r="AA210" s="427"/>
      <c r="AB210" s="427"/>
      <c r="AC210" s="427"/>
      <c r="AD210" s="427"/>
      <c r="AE210" s="427"/>
      <c r="AF210" s="427"/>
      <c r="AG210" s="427"/>
      <c r="AH210" s="427"/>
      <c r="AI210" s="427"/>
      <c r="AJ210" s="427"/>
      <c r="AK210" s="427"/>
      <c r="AL210" s="427"/>
      <c r="AM210" s="427"/>
      <c r="AN210" s="427"/>
      <c r="AO210" s="427"/>
      <c r="AP210" s="427"/>
      <c r="AQ210" s="427"/>
      <c r="AR210" s="427"/>
      <c r="AS210" s="427"/>
      <c r="AT210" s="427"/>
      <c r="AU210" s="427"/>
      <c r="AV210" s="427"/>
      <c r="AW210" s="427"/>
      <c r="AX210" s="427"/>
      <c r="AY210" s="427"/>
      <c r="AZ210" s="427"/>
      <c r="BA210" s="427"/>
      <c r="BB210" s="427"/>
      <c r="BC210" s="427"/>
      <c r="BD210" s="427"/>
      <c r="BE210" s="427"/>
      <c r="BF210" s="427"/>
      <c r="BG210" s="427"/>
      <c r="BH210" s="427"/>
      <c r="BI210" s="427"/>
      <c r="BJ210" s="427"/>
      <c r="BK210" s="427"/>
      <c r="BL210" s="427"/>
      <c r="BM210" s="427"/>
      <c r="BN210" s="427"/>
      <c r="BO210" s="427"/>
      <c r="BP210" s="427"/>
      <c r="BQ210" s="427"/>
      <c r="BR210" s="427"/>
      <c r="BS210" s="427"/>
      <c r="BT210" s="427"/>
      <c r="BU210" s="427"/>
      <c r="BV210" s="427"/>
      <c r="BW210" s="427"/>
      <c r="BX210" s="427"/>
      <c r="BY210" s="427"/>
      <c r="BZ210" s="427"/>
      <c r="CA210" s="427"/>
      <c r="CB210" s="427"/>
      <c r="CC210" s="427"/>
      <c r="CD210" s="427"/>
      <c r="CE210" s="427"/>
      <c r="CF210" s="427"/>
      <c r="CG210" s="427"/>
      <c r="CH210" s="427"/>
      <c r="CI210" s="427"/>
      <c r="CJ210" s="427"/>
      <c r="CK210" s="427"/>
      <c r="CL210" s="427"/>
      <c r="CM210" s="427"/>
    </row>
    <row r="211">
      <c r="A211" s="427"/>
      <c r="B211" s="427"/>
      <c r="C211" s="427"/>
      <c r="D211" s="427"/>
      <c r="E211" s="427"/>
      <c r="F211" s="427"/>
      <c r="G211" s="427"/>
      <c r="H211" s="427"/>
      <c r="I211" s="427"/>
      <c r="J211" s="427"/>
      <c r="K211" s="427"/>
      <c r="L211" s="427"/>
      <c r="M211" s="427"/>
      <c r="N211" s="427"/>
      <c r="O211" s="427"/>
      <c r="P211" s="427"/>
      <c r="Q211" s="427"/>
      <c r="R211" s="427"/>
      <c r="S211" s="427"/>
      <c r="T211" s="427"/>
      <c r="U211" s="427"/>
      <c r="V211" s="427"/>
      <c r="W211" s="427"/>
      <c r="X211" s="427"/>
      <c r="Y211" s="427"/>
      <c r="Z211" s="427"/>
      <c r="AA211" s="427"/>
      <c r="AB211" s="427"/>
      <c r="AC211" s="427"/>
      <c r="AD211" s="427"/>
      <c r="AE211" s="427"/>
      <c r="AF211" s="427"/>
      <c r="AG211" s="427"/>
      <c r="AH211" s="427"/>
      <c r="AI211" s="427"/>
      <c r="AJ211" s="427"/>
      <c r="AK211" s="427"/>
      <c r="AL211" s="427"/>
      <c r="AM211" s="427"/>
      <c r="AN211" s="427"/>
      <c r="AO211" s="427"/>
      <c r="AP211" s="427"/>
      <c r="AQ211" s="427"/>
      <c r="AR211" s="427"/>
      <c r="AS211" s="427"/>
      <c r="AT211" s="427"/>
      <c r="AU211" s="427"/>
      <c r="AV211" s="427"/>
      <c r="AW211" s="427"/>
      <c r="AX211" s="427"/>
      <c r="AY211" s="427"/>
      <c r="AZ211" s="427"/>
      <c r="BA211" s="427"/>
      <c r="BB211" s="427"/>
      <c r="BC211" s="427"/>
      <c r="BD211" s="427"/>
      <c r="BE211" s="427"/>
      <c r="BF211" s="427"/>
      <c r="BG211" s="427"/>
      <c r="BH211" s="427"/>
      <c r="BI211" s="427"/>
      <c r="BJ211" s="427"/>
      <c r="BK211" s="427"/>
      <c r="BL211" s="427"/>
      <c r="BM211" s="427"/>
      <c r="BN211" s="427"/>
      <c r="BO211" s="427"/>
      <c r="BP211" s="427"/>
      <c r="BQ211" s="427"/>
      <c r="BR211" s="427"/>
      <c r="BS211" s="427"/>
      <c r="BT211" s="427"/>
      <c r="BU211" s="427"/>
      <c r="BV211" s="427"/>
      <c r="BW211" s="427"/>
      <c r="BX211" s="427"/>
      <c r="BY211" s="427"/>
      <c r="BZ211" s="427"/>
      <c r="CA211" s="427"/>
      <c r="CB211" s="427"/>
      <c r="CC211" s="427"/>
      <c r="CD211" s="427"/>
      <c r="CE211" s="427"/>
      <c r="CF211" s="427"/>
      <c r="CG211" s="427"/>
      <c r="CH211" s="427"/>
      <c r="CI211" s="427"/>
      <c r="CJ211" s="427"/>
      <c r="CK211" s="427"/>
      <c r="CL211" s="427"/>
      <c r="CM211" s="427"/>
    </row>
    <row r="212">
      <c r="A212" s="427"/>
      <c r="B212" s="427"/>
      <c r="C212" s="427"/>
      <c r="D212" s="427"/>
      <c r="E212" s="427"/>
      <c r="F212" s="427"/>
      <c r="G212" s="427"/>
      <c r="H212" s="427"/>
      <c r="I212" s="427"/>
      <c r="J212" s="427"/>
      <c r="K212" s="427"/>
      <c r="L212" s="427"/>
      <c r="M212" s="427"/>
      <c r="N212" s="427"/>
      <c r="O212" s="427"/>
      <c r="P212" s="427"/>
      <c r="Q212" s="427"/>
      <c r="R212" s="427"/>
      <c r="S212" s="427"/>
      <c r="T212" s="427"/>
      <c r="U212" s="427"/>
      <c r="V212" s="427"/>
      <c r="W212" s="427"/>
      <c r="X212" s="427"/>
      <c r="Y212" s="427"/>
      <c r="Z212" s="427"/>
      <c r="AA212" s="427"/>
      <c r="AB212" s="427"/>
      <c r="AC212" s="427"/>
      <c r="AD212" s="427"/>
      <c r="AE212" s="427"/>
      <c r="AF212" s="427"/>
      <c r="AG212" s="427"/>
      <c r="AH212" s="427"/>
      <c r="AI212" s="427"/>
      <c r="AJ212" s="427"/>
      <c r="AK212" s="427"/>
      <c r="AL212" s="427"/>
      <c r="AM212" s="427"/>
      <c r="AN212" s="427"/>
      <c r="AO212" s="427"/>
      <c r="AP212" s="427"/>
      <c r="AQ212" s="427"/>
      <c r="AR212" s="427"/>
      <c r="AS212" s="427"/>
      <c r="AT212" s="427"/>
      <c r="AU212" s="427"/>
      <c r="AV212" s="427"/>
      <c r="AW212" s="427"/>
      <c r="AX212" s="427"/>
      <c r="AY212" s="427"/>
      <c r="AZ212" s="427"/>
      <c r="BA212" s="427"/>
      <c r="BB212" s="427"/>
      <c r="BC212" s="427"/>
      <c r="BD212" s="427"/>
      <c r="BE212" s="427"/>
      <c r="BF212" s="427"/>
      <c r="BG212" s="427"/>
      <c r="BH212" s="427"/>
      <c r="BI212" s="427"/>
      <c r="BJ212" s="427"/>
      <c r="BK212" s="427"/>
      <c r="BL212" s="427"/>
      <c r="BM212" s="427"/>
      <c r="BN212" s="427"/>
      <c r="BO212" s="427"/>
      <c r="BP212" s="427"/>
      <c r="BQ212" s="427"/>
      <c r="BR212" s="427"/>
      <c r="BS212" s="427"/>
      <c r="BT212" s="427"/>
      <c r="BU212" s="427"/>
      <c r="BV212" s="427"/>
      <c r="BW212" s="427"/>
      <c r="BX212" s="427"/>
      <c r="BY212" s="427"/>
      <c r="BZ212" s="427"/>
      <c r="CA212" s="427"/>
      <c r="CB212" s="427"/>
      <c r="CC212" s="427"/>
      <c r="CD212" s="427"/>
      <c r="CE212" s="427"/>
      <c r="CF212" s="427"/>
      <c r="CG212" s="427"/>
      <c r="CH212" s="427"/>
      <c r="CI212" s="427"/>
      <c r="CJ212" s="427"/>
      <c r="CK212" s="427"/>
      <c r="CL212" s="427"/>
      <c r="CM212" s="427"/>
    </row>
    <row r="213">
      <c r="A213" s="427"/>
      <c r="B213" s="427"/>
      <c r="C213" s="427"/>
      <c r="D213" s="427"/>
      <c r="E213" s="427"/>
      <c r="F213" s="427"/>
      <c r="G213" s="427"/>
      <c r="H213" s="427"/>
      <c r="I213" s="427"/>
      <c r="J213" s="427"/>
      <c r="K213" s="427"/>
      <c r="L213" s="427"/>
      <c r="M213" s="427"/>
      <c r="N213" s="427"/>
      <c r="O213" s="427"/>
      <c r="P213" s="427"/>
      <c r="Q213" s="427"/>
      <c r="R213" s="427"/>
      <c r="S213" s="427"/>
      <c r="T213" s="427"/>
      <c r="U213" s="427"/>
      <c r="V213" s="427"/>
      <c r="W213" s="427"/>
      <c r="X213" s="427"/>
      <c r="Y213" s="427"/>
      <c r="Z213" s="427"/>
      <c r="AA213" s="427"/>
      <c r="AB213" s="427"/>
      <c r="AC213" s="427"/>
      <c r="AD213" s="427"/>
      <c r="AE213" s="427"/>
      <c r="AF213" s="427"/>
      <c r="AG213" s="427"/>
      <c r="AH213" s="427"/>
      <c r="AI213" s="427"/>
      <c r="AJ213" s="427"/>
      <c r="AK213" s="427"/>
      <c r="AL213" s="427"/>
      <c r="AM213" s="427"/>
      <c r="AN213" s="427"/>
      <c r="AO213" s="427"/>
      <c r="AP213" s="427"/>
      <c r="AQ213" s="427"/>
      <c r="AR213" s="427"/>
      <c r="AS213" s="427"/>
      <c r="AT213" s="427"/>
      <c r="AU213" s="427"/>
      <c r="AV213" s="427"/>
      <c r="AW213" s="427"/>
      <c r="AX213" s="427"/>
      <c r="AY213" s="427"/>
      <c r="AZ213" s="427"/>
      <c r="BA213" s="427"/>
      <c r="BB213" s="427"/>
      <c r="BC213" s="427"/>
      <c r="BD213" s="427"/>
      <c r="BE213" s="427"/>
      <c r="BF213" s="427"/>
      <c r="BG213" s="427"/>
      <c r="BH213" s="427"/>
      <c r="BI213" s="427"/>
      <c r="BJ213" s="427"/>
      <c r="BK213" s="427"/>
      <c r="BL213" s="427"/>
      <c r="BM213" s="427"/>
      <c r="BN213" s="427"/>
      <c r="BO213" s="427"/>
      <c r="BP213" s="427"/>
      <c r="BQ213" s="427"/>
      <c r="BR213" s="427"/>
      <c r="BS213" s="427"/>
      <c r="BT213" s="427"/>
      <c r="BU213" s="427"/>
      <c r="BV213" s="427"/>
      <c r="BW213" s="427"/>
      <c r="BX213" s="427"/>
      <c r="BY213" s="427"/>
      <c r="BZ213" s="427"/>
      <c r="CA213" s="427"/>
      <c r="CB213" s="427"/>
      <c r="CC213" s="427"/>
      <c r="CD213" s="427"/>
      <c r="CE213" s="427"/>
      <c r="CF213" s="427"/>
      <c r="CG213" s="427"/>
      <c r="CH213" s="427"/>
      <c r="CI213" s="427"/>
      <c r="CJ213" s="427"/>
      <c r="CK213" s="427"/>
      <c r="CL213" s="427"/>
      <c r="CM213" s="427"/>
    </row>
    <row r="214">
      <c r="A214" s="427"/>
      <c r="B214" s="427"/>
      <c r="C214" s="427"/>
      <c r="D214" s="427"/>
      <c r="E214" s="427"/>
      <c r="F214" s="427"/>
      <c r="G214" s="427"/>
      <c r="H214" s="427"/>
      <c r="I214" s="427"/>
      <c r="J214" s="427"/>
      <c r="K214" s="427"/>
      <c r="L214" s="427"/>
      <c r="M214" s="427"/>
      <c r="N214" s="427"/>
      <c r="O214" s="427"/>
      <c r="P214" s="427"/>
      <c r="Q214" s="427"/>
      <c r="R214" s="427"/>
      <c r="S214" s="427"/>
      <c r="T214" s="427"/>
      <c r="U214" s="427"/>
      <c r="V214" s="427"/>
      <c r="W214" s="427"/>
      <c r="X214" s="427"/>
      <c r="Y214" s="427"/>
      <c r="Z214" s="427"/>
      <c r="AA214" s="427"/>
      <c r="AB214" s="427"/>
      <c r="AC214" s="427"/>
      <c r="AD214" s="427"/>
      <c r="AE214" s="427"/>
      <c r="AF214" s="427"/>
      <c r="AG214" s="427"/>
      <c r="AH214" s="427"/>
      <c r="AI214" s="427"/>
      <c r="AJ214" s="427"/>
      <c r="AK214" s="427"/>
      <c r="AL214" s="427"/>
      <c r="AM214" s="427"/>
      <c r="AN214" s="427"/>
      <c r="AO214" s="427"/>
      <c r="AP214" s="427"/>
      <c r="AQ214" s="427"/>
      <c r="AR214" s="427"/>
      <c r="AS214" s="427"/>
      <c r="AT214" s="427"/>
      <c r="AU214" s="427"/>
      <c r="AV214" s="427"/>
      <c r="AW214" s="427"/>
      <c r="AX214" s="427"/>
      <c r="AY214" s="427"/>
      <c r="AZ214" s="427"/>
      <c r="BA214" s="427"/>
      <c r="BB214" s="427"/>
      <c r="BC214" s="427"/>
      <c r="BD214" s="427"/>
      <c r="BE214" s="427"/>
      <c r="BF214" s="427"/>
      <c r="BG214" s="427"/>
      <c r="BH214" s="427"/>
      <c r="BI214" s="427"/>
      <c r="BJ214" s="427"/>
      <c r="BK214" s="427"/>
      <c r="BL214" s="427"/>
      <c r="BM214" s="427"/>
      <c r="BN214" s="427"/>
      <c r="BO214" s="427"/>
      <c r="BP214" s="427"/>
      <c r="BQ214" s="427"/>
      <c r="BR214" s="427"/>
      <c r="BS214" s="427"/>
      <c r="BT214" s="427"/>
      <c r="BU214" s="427"/>
      <c r="BV214" s="427"/>
      <c r="BW214" s="427"/>
      <c r="BX214" s="427"/>
      <c r="BY214" s="427"/>
      <c r="BZ214" s="427"/>
      <c r="CA214" s="427"/>
      <c r="CB214" s="427"/>
      <c r="CC214" s="427"/>
      <c r="CD214" s="427"/>
      <c r="CE214" s="427"/>
      <c r="CF214" s="427"/>
      <c r="CG214" s="427"/>
      <c r="CH214" s="427"/>
      <c r="CI214" s="427"/>
      <c r="CJ214" s="427"/>
      <c r="CK214" s="427"/>
      <c r="CL214" s="427"/>
      <c r="CM214" s="427"/>
    </row>
    <row r="215">
      <c r="A215" s="427"/>
      <c r="B215" s="427"/>
      <c r="C215" s="427"/>
      <c r="D215" s="427"/>
      <c r="E215" s="427"/>
      <c r="F215" s="427"/>
      <c r="G215" s="427"/>
      <c r="H215" s="427"/>
      <c r="I215" s="427"/>
      <c r="J215" s="427"/>
      <c r="K215" s="427"/>
      <c r="L215" s="427"/>
      <c r="M215" s="427"/>
      <c r="N215" s="427"/>
      <c r="O215" s="427"/>
      <c r="P215" s="427"/>
      <c r="Q215" s="427"/>
      <c r="R215" s="427"/>
      <c r="S215" s="427"/>
      <c r="T215" s="427"/>
      <c r="U215" s="427"/>
      <c r="V215" s="427"/>
      <c r="W215" s="427"/>
      <c r="X215" s="427"/>
      <c r="Y215" s="427"/>
      <c r="Z215" s="427"/>
      <c r="AA215" s="427"/>
      <c r="AB215" s="427"/>
      <c r="AC215" s="427"/>
      <c r="AD215" s="427"/>
      <c r="AE215" s="427"/>
      <c r="AF215" s="427"/>
      <c r="AG215" s="427"/>
      <c r="AH215" s="427"/>
      <c r="AI215" s="427"/>
      <c r="AJ215" s="427"/>
      <c r="AK215" s="427"/>
      <c r="AL215" s="427"/>
      <c r="AM215" s="427"/>
      <c r="AN215" s="427"/>
      <c r="AO215" s="427"/>
      <c r="AP215" s="427"/>
      <c r="AQ215" s="427"/>
      <c r="AR215" s="427"/>
      <c r="AS215" s="427"/>
      <c r="AT215" s="427"/>
      <c r="AU215" s="427"/>
      <c r="AV215" s="427"/>
      <c r="AW215" s="427"/>
      <c r="AX215" s="427"/>
      <c r="AY215" s="427"/>
      <c r="AZ215" s="427"/>
      <c r="BA215" s="427"/>
      <c r="BB215" s="427"/>
      <c r="BC215" s="427"/>
      <c r="BD215" s="427"/>
      <c r="BE215" s="427"/>
      <c r="BF215" s="427"/>
      <c r="BG215" s="427"/>
      <c r="BH215" s="427"/>
      <c r="BI215" s="427"/>
      <c r="BJ215" s="427"/>
      <c r="BK215" s="427"/>
      <c r="BL215" s="427"/>
      <c r="BM215" s="427"/>
      <c r="BN215" s="427"/>
      <c r="BO215" s="427"/>
      <c r="BP215" s="427"/>
      <c r="BQ215" s="427"/>
      <c r="BR215" s="427"/>
      <c r="BS215" s="427"/>
      <c r="BT215" s="427"/>
      <c r="BU215" s="427"/>
      <c r="BV215" s="427"/>
      <c r="BW215" s="427"/>
      <c r="BX215" s="427"/>
      <c r="BY215" s="427"/>
      <c r="BZ215" s="427"/>
      <c r="CA215" s="427"/>
      <c r="CB215" s="427"/>
      <c r="CC215" s="427"/>
      <c r="CD215" s="427"/>
      <c r="CE215" s="427"/>
      <c r="CF215" s="427"/>
      <c r="CG215" s="427"/>
      <c r="CH215" s="427"/>
      <c r="CI215" s="427"/>
      <c r="CJ215" s="427"/>
      <c r="CK215" s="427"/>
      <c r="CL215" s="427"/>
      <c r="CM215" s="427"/>
    </row>
    <row r="216">
      <c r="A216" s="427"/>
      <c r="B216" s="427"/>
      <c r="C216" s="427"/>
      <c r="D216" s="427"/>
      <c r="E216" s="427"/>
      <c r="F216" s="427"/>
      <c r="G216" s="427"/>
      <c r="H216" s="427"/>
      <c r="I216" s="427"/>
      <c r="J216" s="427"/>
      <c r="K216" s="427"/>
      <c r="L216" s="427"/>
      <c r="M216" s="427"/>
      <c r="N216" s="427"/>
      <c r="O216" s="427"/>
      <c r="P216" s="427"/>
      <c r="Q216" s="427"/>
      <c r="R216" s="427"/>
      <c r="S216" s="427"/>
      <c r="T216" s="427"/>
      <c r="U216" s="427"/>
      <c r="V216" s="427"/>
      <c r="W216" s="427"/>
      <c r="X216" s="427"/>
      <c r="Y216" s="427"/>
      <c r="Z216" s="427"/>
      <c r="AA216" s="427"/>
      <c r="AB216" s="427"/>
      <c r="AC216" s="427"/>
      <c r="AD216" s="427"/>
      <c r="AE216" s="427"/>
      <c r="AF216" s="427"/>
      <c r="AG216" s="427"/>
      <c r="AH216" s="427"/>
      <c r="AI216" s="427"/>
      <c r="AJ216" s="427"/>
      <c r="AK216" s="427"/>
      <c r="AL216" s="427"/>
      <c r="AM216" s="427"/>
      <c r="AN216" s="427"/>
      <c r="AO216" s="427"/>
      <c r="AP216" s="427"/>
      <c r="AQ216" s="427"/>
      <c r="AR216" s="427"/>
      <c r="AS216" s="427"/>
      <c r="AT216" s="427"/>
      <c r="AU216" s="427"/>
      <c r="AV216" s="427"/>
      <c r="AW216" s="427"/>
      <c r="AX216" s="427"/>
      <c r="AY216" s="427"/>
      <c r="AZ216" s="427"/>
      <c r="BA216" s="427"/>
      <c r="BB216" s="427"/>
      <c r="BC216" s="427"/>
      <c r="BD216" s="427"/>
      <c r="BE216" s="427"/>
      <c r="BF216" s="427"/>
      <c r="BG216" s="427"/>
      <c r="BH216" s="427"/>
      <c r="BI216" s="427"/>
      <c r="BJ216" s="427"/>
      <c r="BK216" s="427"/>
      <c r="BL216" s="427"/>
      <c r="BM216" s="427"/>
      <c r="BN216" s="427"/>
      <c r="BO216" s="427"/>
      <c r="BP216" s="427"/>
      <c r="BQ216" s="427"/>
      <c r="BR216" s="427"/>
      <c r="BS216" s="427"/>
      <c r="BT216" s="427"/>
      <c r="BU216" s="427"/>
      <c r="BV216" s="427"/>
      <c r="BW216" s="427"/>
      <c r="BX216" s="427"/>
      <c r="BY216" s="427"/>
      <c r="BZ216" s="427"/>
      <c r="CA216" s="427"/>
      <c r="CB216" s="427"/>
      <c r="CC216" s="427"/>
      <c r="CD216" s="427"/>
      <c r="CE216" s="427"/>
      <c r="CF216" s="427"/>
      <c r="CG216" s="427"/>
      <c r="CH216" s="427"/>
      <c r="CI216" s="427"/>
      <c r="CJ216" s="427"/>
      <c r="CK216" s="427"/>
      <c r="CL216" s="427"/>
      <c r="CM216" s="427"/>
    </row>
    <row r="217">
      <c r="A217" s="427"/>
      <c r="B217" s="427"/>
      <c r="C217" s="427"/>
      <c r="D217" s="427"/>
      <c r="E217" s="427"/>
      <c r="F217" s="427"/>
      <c r="G217" s="427"/>
      <c r="H217" s="427"/>
      <c r="I217" s="427"/>
      <c r="J217" s="427"/>
      <c r="K217" s="427"/>
      <c r="L217" s="427"/>
      <c r="M217" s="427"/>
      <c r="N217" s="427"/>
      <c r="O217" s="427"/>
      <c r="P217" s="427"/>
      <c r="Q217" s="427"/>
      <c r="R217" s="427"/>
      <c r="S217" s="427"/>
      <c r="T217" s="427"/>
      <c r="U217" s="427"/>
      <c r="V217" s="427"/>
      <c r="W217" s="427"/>
      <c r="X217" s="427"/>
      <c r="Y217" s="427"/>
      <c r="Z217" s="427"/>
      <c r="AA217" s="427"/>
      <c r="AB217" s="427"/>
      <c r="AC217" s="427"/>
      <c r="AD217" s="427"/>
      <c r="AE217" s="427"/>
      <c r="AF217" s="427"/>
      <c r="AG217" s="427"/>
      <c r="AH217" s="427"/>
      <c r="AI217" s="427"/>
      <c r="AJ217" s="427"/>
      <c r="AK217" s="427"/>
      <c r="AL217" s="427"/>
      <c r="AM217" s="427"/>
      <c r="AN217" s="427"/>
      <c r="AO217" s="427"/>
      <c r="AP217" s="427"/>
      <c r="AQ217" s="427"/>
      <c r="AR217" s="427"/>
      <c r="AS217" s="427"/>
      <c r="AT217" s="427"/>
      <c r="AU217" s="427"/>
      <c r="AV217" s="427"/>
      <c r="AW217" s="427"/>
      <c r="AX217" s="427"/>
      <c r="AY217" s="427"/>
      <c r="AZ217" s="427"/>
      <c r="BA217" s="427"/>
      <c r="BB217" s="427"/>
      <c r="BC217" s="427"/>
      <c r="BD217" s="427"/>
      <c r="BE217" s="427"/>
      <c r="BF217" s="427"/>
      <c r="BG217" s="427"/>
      <c r="BH217" s="427"/>
      <c r="BI217" s="427"/>
      <c r="BJ217" s="427"/>
      <c r="BK217" s="427"/>
      <c r="BL217" s="427"/>
      <c r="BM217" s="427"/>
      <c r="BN217" s="427"/>
      <c r="BO217" s="427"/>
      <c r="BP217" s="427"/>
      <c r="BQ217" s="427"/>
      <c r="BR217" s="427"/>
      <c r="BS217" s="427"/>
      <c r="BT217" s="427"/>
      <c r="BU217" s="427"/>
      <c r="BV217" s="427"/>
      <c r="BW217" s="427"/>
      <c r="BX217" s="427"/>
      <c r="BY217" s="427"/>
      <c r="BZ217" s="427"/>
      <c r="CA217" s="427"/>
      <c r="CB217" s="427"/>
      <c r="CC217" s="427"/>
      <c r="CD217" s="427"/>
      <c r="CE217" s="427"/>
      <c r="CF217" s="427"/>
      <c r="CG217" s="427"/>
      <c r="CH217" s="427"/>
      <c r="CI217" s="427"/>
      <c r="CJ217" s="427"/>
      <c r="CK217" s="427"/>
      <c r="CL217" s="427"/>
      <c r="CM217" s="427"/>
    </row>
    <row r="218">
      <c r="A218" s="427"/>
      <c r="B218" s="427"/>
      <c r="C218" s="427"/>
      <c r="D218" s="427"/>
      <c r="E218" s="427"/>
      <c r="F218" s="427"/>
      <c r="G218" s="427"/>
      <c r="H218" s="427"/>
      <c r="I218" s="427"/>
      <c r="J218" s="427"/>
      <c r="K218" s="427"/>
      <c r="L218" s="427"/>
      <c r="M218" s="427"/>
      <c r="N218" s="427"/>
      <c r="O218" s="427"/>
      <c r="P218" s="427"/>
      <c r="Q218" s="427"/>
      <c r="R218" s="427"/>
      <c r="S218" s="427"/>
      <c r="T218" s="427"/>
      <c r="U218" s="427"/>
      <c r="V218" s="427"/>
      <c r="W218" s="427"/>
      <c r="X218" s="427"/>
      <c r="Y218" s="427"/>
      <c r="Z218" s="427"/>
      <c r="AA218" s="427"/>
      <c r="AB218" s="427"/>
      <c r="AC218" s="427"/>
      <c r="AD218" s="427"/>
      <c r="AE218" s="427"/>
      <c r="AF218" s="427"/>
      <c r="AG218" s="427"/>
      <c r="AH218" s="427"/>
      <c r="AI218" s="427"/>
      <c r="AJ218" s="427"/>
      <c r="AK218" s="427"/>
      <c r="AL218" s="427"/>
      <c r="AM218" s="427"/>
      <c r="AN218" s="427"/>
      <c r="AO218" s="427"/>
      <c r="AP218" s="427"/>
      <c r="AQ218" s="427"/>
      <c r="AR218" s="427"/>
      <c r="AS218" s="427"/>
      <c r="AT218" s="427"/>
      <c r="AU218" s="427"/>
      <c r="AV218" s="427"/>
      <c r="AW218" s="427"/>
      <c r="AX218" s="427"/>
      <c r="AY218" s="427"/>
      <c r="AZ218" s="427"/>
      <c r="BA218" s="427"/>
      <c r="BB218" s="427"/>
      <c r="BC218" s="427"/>
      <c r="BD218" s="427"/>
      <c r="BE218" s="427"/>
      <c r="BF218" s="427"/>
      <c r="BG218" s="427"/>
      <c r="BH218" s="427"/>
      <c r="BI218" s="427"/>
      <c r="BJ218" s="427"/>
      <c r="BK218" s="427"/>
      <c r="BL218" s="427"/>
      <c r="BM218" s="427"/>
      <c r="BN218" s="427"/>
      <c r="BO218" s="427"/>
      <c r="BP218" s="427"/>
      <c r="BQ218" s="427"/>
      <c r="BR218" s="427"/>
      <c r="BS218" s="427"/>
      <c r="BT218" s="427"/>
      <c r="BU218" s="427"/>
      <c r="BV218" s="427"/>
      <c r="BW218" s="427"/>
      <c r="BX218" s="427"/>
      <c r="BY218" s="427"/>
      <c r="BZ218" s="427"/>
      <c r="CA218" s="427"/>
      <c r="CB218" s="427"/>
      <c r="CC218" s="427"/>
      <c r="CD218" s="427"/>
      <c r="CE218" s="427"/>
      <c r="CF218" s="427"/>
      <c r="CG218" s="427"/>
      <c r="CH218" s="427"/>
      <c r="CI218" s="427"/>
      <c r="CJ218" s="427"/>
      <c r="CK218" s="427"/>
      <c r="CL218" s="427"/>
      <c r="CM218" s="427"/>
    </row>
    <row r="219">
      <c r="A219" s="427"/>
      <c r="B219" s="427"/>
      <c r="C219" s="427"/>
      <c r="D219" s="427"/>
      <c r="E219" s="427"/>
      <c r="F219" s="427"/>
      <c r="G219" s="427"/>
      <c r="H219" s="427"/>
      <c r="I219" s="427"/>
      <c r="J219" s="427"/>
      <c r="K219" s="427"/>
      <c r="L219" s="427"/>
      <c r="M219" s="427"/>
      <c r="N219" s="427"/>
      <c r="O219" s="427"/>
      <c r="P219" s="427"/>
      <c r="Q219" s="427"/>
      <c r="R219" s="427"/>
      <c r="S219" s="427"/>
      <c r="T219" s="427"/>
      <c r="U219" s="427"/>
      <c r="V219" s="427"/>
      <c r="W219" s="427"/>
      <c r="X219" s="427"/>
      <c r="Y219" s="427"/>
      <c r="Z219" s="427"/>
      <c r="AA219" s="427"/>
      <c r="AB219" s="427"/>
      <c r="AC219" s="427"/>
      <c r="AD219" s="427"/>
      <c r="AE219" s="427"/>
      <c r="AF219" s="427"/>
      <c r="AG219" s="427"/>
      <c r="AH219" s="427"/>
      <c r="AI219" s="427"/>
      <c r="AJ219" s="427"/>
      <c r="AK219" s="427"/>
      <c r="AL219" s="427"/>
      <c r="AM219" s="427"/>
      <c r="AN219" s="427"/>
      <c r="AO219" s="427"/>
      <c r="AP219" s="427"/>
      <c r="AQ219" s="427"/>
      <c r="AR219" s="427"/>
      <c r="AS219" s="427"/>
      <c r="AT219" s="427"/>
      <c r="AU219" s="427"/>
      <c r="AV219" s="427"/>
      <c r="AW219" s="427"/>
      <c r="AX219" s="427"/>
      <c r="AY219" s="427"/>
      <c r="AZ219" s="427"/>
      <c r="BA219" s="427"/>
      <c r="BB219" s="427"/>
      <c r="BC219" s="427"/>
      <c r="BD219" s="427"/>
      <c r="BE219" s="427"/>
      <c r="BF219" s="427"/>
      <c r="BG219" s="427"/>
      <c r="BH219" s="427"/>
      <c r="BI219" s="427"/>
      <c r="BJ219" s="427"/>
      <c r="BK219" s="427"/>
      <c r="BL219" s="427"/>
      <c r="BM219" s="427"/>
      <c r="BN219" s="427"/>
      <c r="BO219" s="427"/>
      <c r="BP219" s="427"/>
      <c r="BQ219" s="427"/>
      <c r="BR219" s="427"/>
      <c r="BS219" s="427"/>
      <c r="BT219" s="427"/>
      <c r="BU219" s="427"/>
      <c r="BV219" s="427"/>
      <c r="BW219" s="427"/>
      <c r="BX219" s="427"/>
      <c r="BY219" s="427"/>
      <c r="BZ219" s="427"/>
      <c r="CA219" s="427"/>
      <c r="CB219" s="427"/>
      <c r="CC219" s="427"/>
      <c r="CD219" s="427"/>
      <c r="CE219" s="427"/>
      <c r="CF219" s="427"/>
      <c r="CG219" s="427"/>
      <c r="CH219" s="427"/>
      <c r="CI219" s="427"/>
      <c r="CJ219" s="427"/>
      <c r="CK219" s="427"/>
      <c r="CL219" s="427"/>
      <c r="CM219" s="427"/>
    </row>
    <row r="220">
      <c r="A220" s="427"/>
      <c r="B220" s="427"/>
      <c r="C220" s="427"/>
      <c r="D220" s="427"/>
      <c r="E220" s="427"/>
      <c r="F220" s="427"/>
      <c r="G220" s="427"/>
      <c r="H220" s="427"/>
      <c r="I220" s="427"/>
      <c r="J220" s="427"/>
      <c r="K220" s="427"/>
      <c r="L220" s="427"/>
      <c r="M220" s="427"/>
      <c r="N220" s="427"/>
      <c r="O220" s="427"/>
      <c r="P220" s="427"/>
      <c r="Q220" s="427"/>
      <c r="R220" s="427"/>
      <c r="S220" s="427"/>
      <c r="T220" s="427"/>
      <c r="U220" s="427"/>
      <c r="V220" s="427"/>
      <c r="W220" s="427"/>
      <c r="X220" s="427"/>
      <c r="Y220" s="427"/>
      <c r="Z220" s="427"/>
      <c r="AA220" s="427"/>
      <c r="AB220" s="427"/>
      <c r="AC220" s="427"/>
      <c r="AD220" s="427"/>
      <c r="AE220" s="427"/>
      <c r="AF220" s="427"/>
      <c r="AG220" s="427"/>
      <c r="AH220" s="427"/>
      <c r="AI220" s="427"/>
      <c r="AJ220" s="427"/>
      <c r="AK220" s="427"/>
      <c r="AL220" s="427"/>
      <c r="AM220" s="427"/>
      <c r="AN220" s="427"/>
      <c r="AO220" s="427"/>
      <c r="AP220" s="427"/>
      <c r="AQ220" s="427"/>
      <c r="AR220" s="427"/>
      <c r="AS220" s="427"/>
      <c r="AT220" s="427"/>
      <c r="AU220" s="427"/>
      <c r="AV220" s="427"/>
      <c r="AW220" s="427"/>
      <c r="AX220" s="427"/>
      <c r="AY220" s="427"/>
      <c r="AZ220" s="427"/>
      <c r="BA220" s="427"/>
      <c r="BB220" s="427"/>
      <c r="BC220" s="427"/>
      <c r="BD220" s="427"/>
      <c r="BE220" s="427"/>
      <c r="BF220" s="427"/>
      <c r="BG220" s="427"/>
      <c r="BH220" s="427"/>
      <c r="BI220" s="427"/>
      <c r="BJ220" s="427"/>
      <c r="BK220" s="427"/>
      <c r="BL220" s="427"/>
      <c r="BM220" s="427"/>
      <c r="BN220" s="427"/>
      <c r="BO220" s="427"/>
      <c r="BP220" s="427"/>
      <c r="BQ220" s="427"/>
      <c r="BR220" s="427"/>
      <c r="BS220" s="427"/>
      <c r="BT220" s="427"/>
      <c r="BU220" s="427"/>
      <c r="BV220" s="427"/>
      <c r="BW220" s="427"/>
      <c r="BX220" s="427"/>
      <c r="BY220" s="427"/>
      <c r="BZ220" s="427"/>
      <c r="CA220" s="427"/>
      <c r="CB220" s="427"/>
      <c r="CC220" s="427"/>
      <c r="CD220" s="427"/>
      <c r="CE220" s="427"/>
      <c r="CF220" s="427"/>
      <c r="CG220" s="427"/>
      <c r="CH220" s="427"/>
      <c r="CI220" s="427"/>
      <c r="CJ220" s="427"/>
      <c r="CK220" s="427"/>
      <c r="CL220" s="427"/>
      <c r="CM220" s="427"/>
    </row>
    <row r="221">
      <c r="A221" s="427"/>
      <c r="B221" s="427"/>
      <c r="C221" s="427"/>
      <c r="D221" s="427"/>
      <c r="E221" s="427"/>
      <c r="F221" s="427"/>
      <c r="G221" s="427"/>
      <c r="H221" s="427"/>
      <c r="I221" s="427"/>
      <c r="J221" s="427"/>
      <c r="K221" s="427"/>
      <c r="L221" s="427"/>
      <c r="M221" s="427"/>
      <c r="N221" s="427"/>
      <c r="O221" s="427"/>
      <c r="P221" s="427"/>
      <c r="Q221" s="427"/>
      <c r="R221" s="427"/>
      <c r="S221" s="427"/>
      <c r="T221" s="427"/>
      <c r="U221" s="427"/>
      <c r="V221" s="427"/>
      <c r="W221" s="427"/>
      <c r="X221" s="427"/>
      <c r="Y221" s="427"/>
      <c r="Z221" s="427"/>
      <c r="AA221" s="427"/>
      <c r="AB221" s="427"/>
      <c r="AC221" s="427"/>
      <c r="AD221" s="427"/>
      <c r="AE221" s="427"/>
      <c r="AF221" s="427"/>
      <c r="AG221" s="427"/>
      <c r="AH221" s="427"/>
      <c r="AI221" s="427"/>
      <c r="AJ221" s="427"/>
      <c r="AK221" s="427"/>
      <c r="AL221" s="427"/>
      <c r="AM221" s="427"/>
      <c r="AN221" s="427"/>
      <c r="AO221" s="427"/>
      <c r="AP221" s="427"/>
      <c r="AQ221" s="427"/>
      <c r="AR221" s="427"/>
      <c r="AS221" s="427"/>
      <c r="AT221" s="427"/>
      <c r="AU221" s="427"/>
      <c r="AV221" s="427"/>
      <c r="AW221" s="427"/>
      <c r="AX221" s="427"/>
      <c r="AY221" s="427"/>
      <c r="AZ221" s="427"/>
      <c r="BA221" s="427"/>
      <c r="BB221" s="427"/>
      <c r="BC221" s="427"/>
      <c r="BD221" s="427"/>
      <c r="BE221" s="427"/>
      <c r="BF221" s="427"/>
      <c r="BG221" s="427"/>
      <c r="BH221" s="427"/>
      <c r="BI221" s="427"/>
      <c r="BJ221" s="427"/>
      <c r="BK221" s="427"/>
      <c r="BL221" s="427"/>
      <c r="BM221" s="427"/>
      <c r="BN221" s="427"/>
      <c r="BO221" s="427"/>
      <c r="BP221" s="427"/>
      <c r="BQ221" s="427"/>
      <c r="BR221" s="427"/>
      <c r="BS221" s="427"/>
      <c r="BT221" s="427"/>
      <c r="BU221" s="427"/>
      <c r="BV221" s="427"/>
      <c r="BW221" s="427"/>
      <c r="BX221" s="427"/>
      <c r="BY221" s="427"/>
      <c r="BZ221" s="427"/>
      <c r="CA221" s="427"/>
      <c r="CB221" s="427"/>
      <c r="CC221" s="427"/>
      <c r="CD221" s="427"/>
      <c r="CE221" s="427"/>
      <c r="CF221" s="427"/>
      <c r="CG221" s="427"/>
      <c r="CH221" s="427"/>
      <c r="CI221" s="427"/>
      <c r="CJ221" s="427"/>
      <c r="CK221" s="427"/>
      <c r="CL221" s="427"/>
      <c r="CM221" s="427"/>
    </row>
    <row r="222">
      <c r="A222" s="427"/>
      <c r="B222" s="427"/>
      <c r="C222" s="427"/>
      <c r="D222" s="427"/>
      <c r="E222" s="427"/>
      <c r="F222" s="427"/>
      <c r="G222" s="427"/>
      <c r="H222" s="427"/>
      <c r="I222" s="427"/>
      <c r="J222" s="427"/>
      <c r="K222" s="427"/>
      <c r="L222" s="427"/>
      <c r="M222" s="427"/>
      <c r="N222" s="427"/>
      <c r="O222" s="427"/>
      <c r="P222" s="427"/>
      <c r="Q222" s="427"/>
      <c r="R222" s="427"/>
      <c r="S222" s="427"/>
      <c r="T222" s="427"/>
      <c r="U222" s="427"/>
      <c r="V222" s="427"/>
      <c r="W222" s="427"/>
      <c r="X222" s="427"/>
      <c r="Y222" s="427"/>
      <c r="Z222" s="427"/>
      <c r="AA222" s="427"/>
      <c r="AB222" s="427"/>
      <c r="AC222" s="427"/>
      <c r="AD222" s="427"/>
      <c r="AE222" s="427"/>
      <c r="AF222" s="427"/>
      <c r="AG222" s="427"/>
      <c r="AH222" s="427"/>
      <c r="AI222" s="427"/>
      <c r="AJ222" s="427"/>
      <c r="AK222" s="427"/>
      <c r="AL222" s="427"/>
      <c r="AM222" s="427"/>
      <c r="AN222" s="427"/>
      <c r="AO222" s="427"/>
      <c r="AP222" s="427"/>
      <c r="AQ222" s="427"/>
      <c r="AR222" s="427"/>
      <c r="AS222" s="427"/>
      <c r="AT222" s="427"/>
      <c r="AU222" s="427"/>
      <c r="AV222" s="427"/>
      <c r="AW222" s="427"/>
      <c r="AX222" s="427"/>
      <c r="AY222" s="427"/>
      <c r="AZ222" s="427"/>
      <c r="BA222" s="427"/>
      <c r="BB222" s="427"/>
      <c r="BC222" s="427"/>
      <c r="BD222" s="427"/>
      <c r="BE222" s="427"/>
      <c r="BF222" s="427"/>
      <c r="BG222" s="427"/>
      <c r="BH222" s="427"/>
      <c r="BI222" s="427"/>
      <c r="BJ222" s="427"/>
      <c r="BK222" s="427"/>
      <c r="BL222" s="427"/>
      <c r="BM222" s="427"/>
      <c r="BN222" s="427"/>
      <c r="BO222" s="427"/>
      <c r="BP222" s="427"/>
      <c r="BQ222" s="427"/>
      <c r="BR222" s="427"/>
      <c r="BS222" s="427"/>
      <c r="BT222" s="427"/>
      <c r="BU222" s="427"/>
      <c r="BV222" s="427"/>
      <c r="BW222" s="427"/>
      <c r="BX222" s="427"/>
      <c r="BY222" s="427"/>
      <c r="BZ222" s="427"/>
      <c r="CA222" s="427"/>
      <c r="CB222" s="427"/>
      <c r="CC222" s="427"/>
      <c r="CD222" s="427"/>
      <c r="CE222" s="427"/>
      <c r="CF222" s="427"/>
      <c r="CG222" s="427"/>
      <c r="CH222" s="427"/>
      <c r="CI222" s="427"/>
      <c r="CJ222" s="427"/>
      <c r="CK222" s="427"/>
      <c r="CL222" s="427"/>
      <c r="CM222" s="427"/>
    </row>
    <row r="223">
      <c r="A223" s="427"/>
      <c r="B223" s="427"/>
      <c r="C223" s="427"/>
      <c r="D223" s="427"/>
      <c r="E223" s="427"/>
      <c r="F223" s="427"/>
      <c r="G223" s="427"/>
      <c r="H223" s="427"/>
      <c r="I223" s="427"/>
      <c r="J223" s="427"/>
      <c r="K223" s="427"/>
      <c r="L223" s="427"/>
      <c r="M223" s="427"/>
      <c r="N223" s="427"/>
      <c r="O223" s="427"/>
      <c r="P223" s="427"/>
      <c r="Q223" s="427"/>
      <c r="R223" s="427"/>
      <c r="S223" s="427"/>
      <c r="T223" s="427"/>
      <c r="U223" s="427"/>
      <c r="V223" s="427"/>
      <c r="W223" s="427"/>
      <c r="X223" s="427"/>
      <c r="Y223" s="427"/>
      <c r="Z223" s="427"/>
      <c r="AA223" s="427"/>
      <c r="AB223" s="427"/>
      <c r="AC223" s="427"/>
      <c r="AD223" s="427"/>
      <c r="AE223" s="427"/>
      <c r="AF223" s="427"/>
      <c r="AG223" s="427"/>
      <c r="AH223" s="427"/>
      <c r="AI223" s="427"/>
      <c r="AJ223" s="427"/>
      <c r="AK223" s="427"/>
      <c r="AL223" s="427"/>
      <c r="AM223" s="427"/>
      <c r="AN223" s="427"/>
      <c r="AO223" s="427"/>
      <c r="AP223" s="427"/>
      <c r="AQ223" s="427"/>
      <c r="AR223" s="427"/>
      <c r="AS223" s="427"/>
      <c r="AT223" s="427"/>
      <c r="AU223" s="427"/>
      <c r="AV223" s="427"/>
      <c r="AW223" s="427"/>
      <c r="AX223" s="427"/>
      <c r="AY223" s="427"/>
      <c r="AZ223" s="427"/>
      <c r="BA223" s="427"/>
      <c r="BB223" s="427"/>
      <c r="BC223" s="427"/>
      <c r="BD223" s="427"/>
      <c r="BE223" s="427"/>
      <c r="BF223" s="427"/>
      <c r="BG223" s="427"/>
      <c r="BH223" s="427"/>
      <c r="BI223" s="427"/>
      <c r="BJ223" s="427"/>
      <c r="BK223" s="427"/>
      <c r="BL223" s="427"/>
      <c r="BM223" s="427"/>
      <c r="BN223" s="427"/>
      <c r="BO223" s="427"/>
      <c r="BP223" s="427"/>
      <c r="BQ223" s="427"/>
      <c r="BR223" s="427"/>
      <c r="BS223" s="427"/>
      <c r="BT223" s="427"/>
      <c r="BU223" s="427"/>
      <c r="BV223" s="427"/>
      <c r="BW223" s="427"/>
      <c r="BX223" s="427"/>
      <c r="BY223" s="427"/>
      <c r="BZ223" s="427"/>
      <c r="CA223" s="427"/>
      <c r="CB223" s="427"/>
      <c r="CC223" s="427"/>
      <c r="CD223" s="427"/>
      <c r="CE223" s="427"/>
      <c r="CF223" s="427"/>
      <c r="CG223" s="427"/>
      <c r="CH223" s="427"/>
      <c r="CI223" s="427"/>
      <c r="CJ223" s="427"/>
      <c r="CK223" s="427"/>
      <c r="CL223" s="427"/>
      <c r="CM223" s="427"/>
    </row>
    <row r="224">
      <c r="A224" s="427"/>
      <c r="B224" s="427"/>
      <c r="C224" s="427"/>
      <c r="D224" s="427"/>
      <c r="E224" s="427"/>
      <c r="F224" s="427"/>
      <c r="G224" s="427"/>
      <c r="H224" s="427"/>
      <c r="I224" s="427"/>
      <c r="J224" s="427"/>
      <c r="K224" s="427"/>
      <c r="L224" s="427"/>
      <c r="M224" s="427"/>
      <c r="N224" s="427"/>
      <c r="O224" s="427"/>
      <c r="P224" s="427"/>
      <c r="Q224" s="427"/>
      <c r="R224" s="427"/>
      <c r="S224" s="427"/>
      <c r="T224" s="427"/>
      <c r="U224" s="427"/>
      <c r="V224" s="427"/>
      <c r="W224" s="427"/>
      <c r="X224" s="427"/>
      <c r="Y224" s="427"/>
      <c r="Z224" s="427"/>
      <c r="AA224" s="427"/>
      <c r="AB224" s="427"/>
      <c r="AC224" s="427"/>
      <c r="AD224" s="427"/>
      <c r="AE224" s="427"/>
      <c r="AF224" s="427"/>
      <c r="AG224" s="427"/>
      <c r="AH224" s="427"/>
      <c r="AI224" s="427"/>
      <c r="AJ224" s="427"/>
      <c r="AK224" s="427"/>
      <c r="AL224" s="427"/>
      <c r="AM224" s="427"/>
      <c r="AN224" s="427"/>
      <c r="AO224" s="427"/>
      <c r="AP224" s="427"/>
      <c r="AQ224" s="427"/>
      <c r="AR224" s="427"/>
      <c r="AS224" s="427"/>
      <c r="AT224" s="427"/>
      <c r="AU224" s="427"/>
      <c r="AV224" s="427"/>
      <c r="AW224" s="427"/>
      <c r="AX224" s="427"/>
      <c r="AY224" s="427"/>
      <c r="AZ224" s="427"/>
      <c r="BA224" s="427"/>
      <c r="BB224" s="427"/>
      <c r="BC224" s="427"/>
      <c r="BD224" s="427"/>
      <c r="BE224" s="427"/>
      <c r="BF224" s="427"/>
      <c r="BG224" s="427"/>
      <c r="BH224" s="427"/>
      <c r="BI224" s="427"/>
      <c r="BJ224" s="427"/>
      <c r="BK224" s="427"/>
      <c r="BL224" s="427"/>
      <c r="BM224" s="427"/>
      <c r="BN224" s="427"/>
      <c r="BO224" s="427"/>
      <c r="BP224" s="427"/>
      <c r="BQ224" s="427"/>
      <c r="BR224" s="427"/>
      <c r="BS224" s="427"/>
      <c r="BT224" s="427"/>
      <c r="BU224" s="427"/>
      <c r="BV224" s="427"/>
      <c r="BW224" s="427"/>
      <c r="BX224" s="427"/>
      <c r="BY224" s="427"/>
      <c r="BZ224" s="427"/>
      <c r="CA224" s="427"/>
      <c r="CB224" s="427"/>
      <c r="CC224" s="427"/>
      <c r="CD224" s="427"/>
      <c r="CE224" s="427"/>
      <c r="CF224" s="427"/>
      <c r="CG224" s="427"/>
      <c r="CH224" s="427"/>
      <c r="CI224" s="427"/>
      <c r="CJ224" s="427"/>
      <c r="CK224" s="427"/>
      <c r="CL224" s="427"/>
      <c r="CM224" s="427"/>
    </row>
    <row r="225">
      <c r="A225" s="427"/>
      <c r="B225" s="427"/>
      <c r="C225" s="427"/>
      <c r="D225" s="427"/>
      <c r="E225" s="427"/>
      <c r="F225" s="427"/>
      <c r="G225" s="427"/>
      <c r="H225" s="427"/>
      <c r="I225" s="427"/>
      <c r="J225" s="427"/>
      <c r="K225" s="427"/>
      <c r="L225" s="427"/>
      <c r="M225" s="427"/>
      <c r="N225" s="427"/>
      <c r="O225" s="427"/>
      <c r="P225" s="427"/>
      <c r="Q225" s="427"/>
      <c r="R225" s="427"/>
      <c r="S225" s="427"/>
      <c r="T225" s="427"/>
      <c r="U225" s="427"/>
      <c r="V225" s="427"/>
      <c r="W225" s="427"/>
      <c r="X225" s="427"/>
      <c r="Y225" s="427"/>
      <c r="Z225" s="427"/>
      <c r="AA225" s="427"/>
      <c r="AB225" s="427"/>
      <c r="AC225" s="427"/>
      <c r="AD225" s="427"/>
      <c r="AE225" s="427"/>
      <c r="AF225" s="427"/>
      <c r="AG225" s="427"/>
      <c r="AH225" s="427"/>
      <c r="AI225" s="427"/>
      <c r="AJ225" s="427"/>
      <c r="AK225" s="427"/>
      <c r="AL225" s="427"/>
      <c r="AM225" s="427"/>
      <c r="AN225" s="427"/>
      <c r="AO225" s="427"/>
      <c r="AP225" s="427"/>
      <c r="AQ225" s="427"/>
      <c r="AR225" s="427"/>
      <c r="AS225" s="427"/>
      <c r="AT225" s="427"/>
      <c r="AU225" s="427"/>
      <c r="AV225" s="427"/>
      <c r="AW225" s="427"/>
      <c r="AX225" s="427"/>
      <c r="AY225" s="427"/>
      <c r="AZ225" s="427"/>
      <c r="BA225" s="427"/>
      <c r="BB225" s="427"/>
      <c r="BC225" s="427"/>
      <c r="BD225" s="427"/>
      <c r="BE225" s="427"/>
      <c r="BF225" s="427"/>
      <c r="BG225" s="427"/>
      <c r="BH225" s="427"/>
      <c r="BI225" s="427"/>
      <c r="BJ225" s="427"/>
      <c r="BK225" s="427"/>
      <c r="BL225" s="427"/>
      <c r="BM225" s="427"/>
      <c r="BN225" s="427"/>
      <c r="BO225" s="427"/>
      <c r="BP225" s="427"/>
      <c r="BQ225" s="427"/>
      <c r="BR225" s="427"/>
      <c r="BS225" s="427"/>
      <c r="BT225" s="427"/>
      <c r="BU225" s="427"/>
      <c r="BV225" s="427"/>
      <c r="BW225" s="427"/>
      <c r="BX225" s="427"/>
      <c r="BY225" s="427"/>
      <c r="BZ225" s="427"/>
      <c r="CA225" s="427"/>
      <c r="CB225" s="427"/>
      <c r="CC225" s="427"/>
      <c r="CD225" s="427"/>
      <c r="CE225" s="427"/>
      <c r="CF225" s="427"/>
      <c r="CG225" s="427"/>
      <c r="CH225" s="427"/>
      <c r="CI225" s="427"/>
      <c r="CJ225" s="427"/>
      <c r="CK225" s="427"/>
      <c r="CL225" s="427"/>
      <c r="CM225" s="427"/>
    </row>
    <row r="226">
      <c r="A226" s="427"/>
      <c r="B226" s="427"/>
      <c r="C226" s="427"/>
      <c r="D226" s="427"/>
      <c r="E226" s="427"/>
      <c r="F226" s="427"/>
      <c r="G226" s="427"/>
      <c r="H226" s="427"/>
      <c r="I226" s="427"/>
      <c r="J226" s="427"/>
      <c r="K226" s="427"/>
      <c r="L226" s="427"/>
      <c r="M226" s="427"/>
      <c r="N226" s="427"/>
      <c r="O226" s="427"/>
      <c r="P226" s="427"/>
      <c r="Q226" s="427"/>
      <c r="R226" s="427"/>
      <c r="S226" s="427"/>
      <c r="T226" s="427"/>
      <c r="U226" s="427"/>
      <c r="V226" s="427"/>
      <c r="W226" s="427"/>
      <c r="X226" s="427"/>
      <c r="Y226" s="427"/>
      <c r="Z226" s="427"/>
      <c r="AA226" s="427"/>
      <c r="AB226" s="427"/>
      <c r="AC226" s="427"/>
      <c r="AD226" s="427"/>
      <c r="AE226" s="427"/>
      <c r="AF226" s="427"/>
      <c r="AG226" s="427"/>
      <c r="AH226" s="427"/>
      <c r="AI226" s="427"/>
      <c r="AJ226" s="427"/>
      <c r="AK226" s="427"/>
      <c r="AL226" s="427"/>
      <c r="AM226" s="427"/>
      <c r="AN226" s="427"/>
      <c r="AO226" s="427"/>
      <c r="AP226" s="427"/>
      <c r="AQ226" s="427"/>
      <c r="AR226" s="427"/>
      <c r="AS226" s="427"/>
      <c r="AT226" s="427"/>
      <c r="AU226" s="427"/>
      <c r="AV226" s="427"/>
      <c r="AW226" s="427"/>
      <c r="AX226" s="427"/>
      <c r="AY226" s="427"/>
      <c r="AZ226" s="427"/>
      <c r="BA226" s="427"/>
      <c r="BB226" s="427"/>
      <c r="BC226" s="427"/>
      <c r="BD226" s="427"/>
      <c r="BE226" s="427"/>
      <c r="BF226" s="427"/>
      <c r="BG226" s="427"/>
      <c r="BH226" s="427"/>
      <c r="BI226" s="427"/>
      <c r="BJ226" s="427"/>
      <c r="BK226" s="427"/>
      <c r="BL226" s="427"/>
      <c r="BM226" s="427"/>
      <c r="BN226" s="427"/>
      <c r="BO226" s="427"/>
      <c r="BP226" s="427"/>
      <c r="BQ226" s="427"/>
      <c r="BR226" s="427"/>
      <c r="BS226" s="427"/>
      <c r="BT226" s="427"/>
      <c r="BU226" s="427"/>
      <c r="BV226" s="427"/>
      <c r="BW226" s="427"/>
      <c r="BX226" s="427"/>
      <c r="BY226" s="427"/>
      <c r="BZ226" s="427"/>
      <c r="CA226" s="427"/>
      <c r="CB226" s="427"/>
      <c r="CC226" s="427"/>
      <c r="CD226" s="427"/>
      <c r="CE226" s="427"/>
      <c r="CF226" s="427"/>
      <c r="CG226" s="427"/>
      <c r="CH226" s="427"/>
      <c r="CI226" s="427"/>
      <c r="CJ226" s="427"/>
      <c r="CK226" s="427"/>
      <c r="CL226" s="427"/>
      <c r="CM226" s="427"/>
    </row>
    <row r="227">
      <c r="A227" s="427"/>
      <c r="B227" s="427"/>
      <c r="C227" s="427"/>
      <c r="D227" s="427"/>
      <c r="E227" s="427"/>
      <c r="F227" s="427"/>
      <c r="G227" s="427"/>
      <c r="H227" s="427"/>
      <c r="I227" s="427"/>
      <c r="J227" s="427"/>
      <c r="K227" s="427"/>
      <c r="L227" s="427"/>
      <c r="M227" s="427"/>
      <c r="N227" s="427"/>
      <c r="O227" s="427"/>
      <c r="P227" s="427"/>
      <c r="Q227" s="427"/>
      <c r="R227" s="427"/>
      <c r="S227" s="427"/>
      <c r="T227" s="427"/>
      <c r="U227" s="427"/>
      <c r="V227" s="427"/>
      <c r="W227" s="427"/>
      <c r="X227" s="427"/>
      <c r="Y227" s="427"/>
      <c r="Z227" s="427"/>
      <c r="AA227" s="427"/>
      <c r="AB227" s="427"/>
      <c r="AC227" s="427"/>
      <c r="AD227" s="427"/>
      <c r="AE227" s="427"/>
      <c r="AF227" s="427"/>
      <c r="AG227" s="427"/>
      <c r="AH227" s="427"/>
      <c r="AI227" s="427"/>
      <c r="AJ227" s="427"/>
      <c r="AK227" s="427"/>
      <c r="AL227" s="427"/>
      <c r="AM227" s="427"/>
      <c r="AN227" s="427"/>
      <c r="AO227" s="427"/>
      <c r="AP227" s="427"/>
      <c r="AQ227" s="427"/>
      <c r="AR227" s="427"/>
      <c r="AS227" s="427"/>
      <c r="AT227" s="427"/>
      <c r="AU227" s="427"/>
      <c r="AV227" s="427"/>
      <c r="AW227" s="427"/>
      <c r="AX227" s="427"/>
      <c r="AY227" s="427"/>
      <c r="AZ227" s="427"/>
      <c r="BA227" s="427"/>
      <c r="BB227" s="427"/>
      <c r="BC227" s="427"/>
      <c r="BD227" s="427"/>
      <c r="BE227" s="427"/>
      <c r="BF227" s="427"/>
      <c r="BG227" s="427"/>
      <c r="BH227" s="427"/>
      <c r="BI227" s="427"/>
      <c r="BJ227" s="427"/>
      <c r="BK227" s="427"/>
      <c r="BL227" s="427"/>
      <c r="BM227" s="427"/>
      <c r="BN227" s="427"/>
      <c r="BO227" s="427"/>
      <c r="BP227" s="427"/>
      <c r="BQ227" s="427"/>
      <c r="BR227" s="427"/>
      <c r="BS227" s="427"/>
      <c r="BT227" s="427"/>
      <c r="BU227" s="427"/>
      <c r="BV227" s="427"/>
      <c r="BW227" s="427"/>
      <c r="BX227" s="427"/>
      <c r="BY227" s="427"/>
      <c r="BZ227" s="427"/>
      <c r="CA227" s="427"/>
      <c r="CB227" s="427"/>
      <c r="CC227" s="427"/>
      <c r="CD227" s="427"/>
      <c r="CE227" s="427"/>
      <c r="CF227" s="427"/>
      <c r="CG227" s="427"/>
      <c r="CH227" s="427"/>
      <c r="CI227" s="427"/>
      <c r="CJ227" s="427"/>
      <c r="CK227" s="427"/>
      <c r="CL227" s="427"/>
      <c r="CM227" s="427"/>
    </row>
    <row r="228">
      <c r="A228" s="427"/>
      <c r="B228" s="427"/>
      <c r="C228" s="427"/>
      <c r="D228" s="427"/>
      <c r="E228" s="427"/>
      <c r="F228" s="427"/>
      <c r="G228" s="427"/>
      <c r="H228" s="427"/>
      <c r="I228" s="427"/>
      <c r="J228" s="427"/>
      <c r="K228" s="427"/>
      <c r="L228" s="427"/>
      <c r="M228" s="427"/>
      <c r="N228" s="427"/>
      <c r="O228" s="427"/>
      <c r="P228" s="427"/>
      <c r="Q228" s="427"/>
      <c r="R228" s="427"/>
      <c r="S228" s="427"/>
      <c r="T228" s="427"/>
      <c r="U228" s="427"/>
      <c r="V228" s="427"/>
      <c r="W228" s="427"/>
      <c r="X228" s="427"/>
      <c r="Y228" s="427"/>
      <c r="Z228" s="427"/>
      <c r="AA228" s="427"/>
      <c r="AB228" s="427"/>
      <c r="AC228" s="427"/>
      <c r="AD228" s="427"/>
      <c r="AE228" s="427"/>
      <c r="AF228" s="427"/>
      <c r="AG228" s="427"/>
      <c r="AH228" s="427"/>
      <c r="AI228" s="427"/>
      <c r="AJ228" s="427"/>
      <c r="AK228" s="427"/>
      <c r="AL228" s="427"/>
      <c r="AM228" s="427"/>
      <c r="AN228" s="427"/>
      <c r="AO228" s="427"/>
      <c r="AP228" s="427"/>
      <c r="AQ228" s="427"/>
      <c r="AR228" s="427"/>
      <c r="AS228" s="427"/>
      <c r="AT228" s="427"/>
      <c r="AU228" s="427"/>
      <c r="AV228" s="427"/>
      <c r="AW228" s="427"/>
      <c r="AX228" s="427"/>
      <c r="AY228" s="427"/>
      <c r="AZ228" s="427"/>
      <c r="BA228" s="427"/>
      <c r="BB228" s="427"/>
      <c r="BC228" s="427"/>
      <c r="BD228" s="427"/>
      <c r="BE228" s="427"/>
      <c r="BF228" s="427"/>
      <c r="BG228" s="427"/>
      <c r="BH228" s="427"/>
      <c r="BI228" s="427"/>
      <c r="BJ228" s="427"/>
      <c r="BK228" s="427"/>
      <c r="BL228" s="427"/>
      <c r="BM228" s="427"/>
      <c r="BN228" s="427"/>
      <c r="BO228" s="427"/>
      <c r="BP228" s="427"/>
      <c r="BQ228" s="427"/>
      <c r="BR228" s="427"/>
      <c r="BS228" s="427"/>
      <c r="BT228" s="427"/>
      <c r="BU228" s="427"/>
      <c r="BV228" s="427"/>
      <c r="BW228" s="427"/>
      <c r="BX228" s="427"/>
      <c r="BY228" s="427"/>
      <c r="BZ228" s="427"/>
      <c r="CA228" s="427"/>
      <c r="CB228" s="427"/>
      <c r="CC228" s="427"/>
      <c r="CD228" s="427"/>
      <c r="CE228" s="427"/>
      <c r="CF228" s="427"/>
      <c r="CG228" s="427"/>
      <c r="CH228" s="427"/>
      <c r="CI228" s="427"/>
      <c r="CJ228" s="427"/>
      <c r="CK228" s="427"/>
      <c r="CL228" s="427"/>
      <c r="CM228" s="427"/>
    </row>
    <row r="229">
      <c r="A229" s="427"/>
      <c r="B229" s="427"/>
      <c r="C229" s="427"/>
      <c r="D229" s="427"/>
      <c r="E229" s="427"/>
      <c r="F229" s="427"/>
      <c r="G229" s="427"/>
      <c r="H229" s="427"/>
      <c r="I229" s="427"/>
      <c r="J229" s="427"/>
      <c r="K229" s="427"/>
      <c r="L229" s="427"/>
      <c r="M229" s="427"/>
      <c r="N229" s="427"/>
      <c r="O229" s="427"/>
      <c r="P229" s="427"/>
      <c r="Q229" s="427"/>
      <c r="R229" s="427"/>
      <c r="S229" s="427"/>
      <c r="T229" s="427"/>
      <c r="U229" s="427"/>
      <c r="V229" s="427"/>
      <c r="W229" s="427"/>
      <c r="X229" s="427"/>
      <c r="Y229" s="427"/>
      <c r="Z229" s="427"/>
      <c r="AA229" s="427"/>
      <c r="AB229" s="427"/>
      <c r="AC229" s="427"/>
      <c r="AD229" s="427"/>
      <c r="AE229" s="427"/>
      <c r="AF229" s="427"/>
      <c r="AG229" s="427"/>
      <c r="AH229" s="427"/>
      <c r="AI229" s="427"/>
      <c r="AJ229" s="427"/>
      <c r="AK229" s="427"/>
      <c r="AL229" s="427"/>
      <c r="AM229" s="427"/>
      <c r="AN229" s="427"/>
      <c r="AO229" s="427"/>
      <c r="AP229" s="427"/>
      <c r="AQ229" s="427"/>
      <c r="AR229" s="427"/>
      <c r="AS229" s="427"/>
      <c r="AT229" s="427"/>
      <c r="AU229" s="427"/>
      <c r="AV229" s="427"/>
      <c r="AW229" s="427"/>
      <c r="AX229" s="427"/>
      <c r="AY229" s="427"/>
      <c r="AZ229" s="427"/>
      <c r="BA229" s="427"/>
      <c r="BB229" s="427"/>
      <c r="BC229" s="427"/>
      <c r="BD229" s="427"/>
      <c r="BE229" s="427"/>
      <c r="BF229" s="427"/>
      <c r="BG229" s="427"/>
      <c r="BH229" s="427"/>
      <c r="BI229" s="427"/>
      <c r="BJ229" s="427"/>
      <c r="BK229" s="427"/>
      <c r="BL229" s="427"/>
      <c r="BM229" s="427"/>
      <c r="BN229" s="427"/>
      <c r="BO229" s="427"/>
      <c r="BP229" s="427"/>
      <c r="BQ229" s="427"/>
      <c r="BR229" s="427"/>
      <c r="BS229" s="427"/>
      <c r="BT229" s="427"/>
      <c r="BU229" s="427"/>
      <c r="BV229" s="427"/>
      <c r="BW229" s="427"/>
      <c r="BX229" s="427"/>
      <c r="BY229" s="427"/>
      <c r="BZ229" s="427"/>
      <c r="CA229" s="427"/>
      <c r="CB229" s="427"/>
      <c r="CC229" s="427"/>
      <c r="CD229" s="427"/>
      <c r="CE229" s="427"/>
      <c r="CF229" s="427"/>
      <c r="CG229" s="427"/>
      <c r="CH229" s="427"/>
      <c r="CI229" s="427"/>
      <c r="CJ229" s="427"/>
      <c r="CK229" s="427"/>
      <c r="CL229" s="427"/>
      <c r="CM229" s="427"/>
    </row>
    <row r="230">
      <c r="A230" s="427"/>
      <c r="B230" s="427"/>
      <c r="C230" s="427"/>
      <c r="D230" s="427"/>
      <c r="E230" s="427"/>
      <c r="F230" s="427"/>
      <c r="G230" s="427"/>
      <c r="H230" s="427"/>
      <c r="I230" s="427"/>
      <c r="J230" s="427"/>
      <c r="K230" s="427"/>
      <c r="L230" s="427"/>
      <c r="M230" s="427"/>
      <c r="N230" s="427"/>
      <c r="O230" s="427"/>
      <c r="P230" s="427"/>
      <c r="Q230" s="427"/>
      <c r="R230" s="427"/>
      <c r="S230" s="427"/>
      <c r="T230" s="427"/>
      <c r="U230" s="427"/>
      <c r="V230" s="427"/>
      <c r="W230" s="427"/>
      <c r="X230" s="427"/>
      <c r="Y230" s="427"/>
      <c r="Z230" s="427"/>
      <c r="AA230" s="427"/>
      <c r="AB230" s="427"/>
      <c r="AC230" s="427"/>
      <c r="AD230" s="427"/>
      <c r="AE230" s="427"/>
      <c r="AF230" s="427"/>
      <c r="AG230" s="427"/>
      <c r="AH230" s="427"/>
      <c r="AI230" s="427"/>
      <c r="AJ230" s="427"/>
      <c r="AK230" s="427"/>
      <c r="AL230" s="427"/>
      <c r="AM230" s="427"/>
      <c r="AN230" s="427"/>
      <c r="AO230" s="427"/>
      <c r="AP230" s="427"/>
      <c r="AQ230" s="427"/>
      <c r="AR230" s="427"/>
      <c r="AS230" s="427"/>
      <c r="AT230" s="427"/>
      <c r="AU230" s="427"/>
      <c r="AV230" s="427"/>
      <c r="AW230" s="427"/>
      <c r="AX230" s="427"/>
      <c r="AY230" s="427"/>
      <c r="AZ230" s="427"/>
      <c r="BA230" s="427"/>
      <c r="BB230" s="427"/>
      <c r="BC230" s="427"/>
      <c r="BD230" s="427"/>
      <c r="BE230" s="427"/>
      <c r="BF230" s="427"/>
      <c r="BG230" s="427"/>
      <c r="BH230" s="427"/>
      <c r="BI230" s="427"/>
      <c r="BJ230" s="427"/>
      <c r="BK230" s="427"/>
      <c r="BL230" s="427"/>
      <c r="BM230" s="427"/>
      <c r="BN230" s="427"/>
      <c r="BO230" s="427"/>
      <c r="BP230" s="427"/>
      <c r="BQ230" s="427"/>
      <c r="BR230" s="427"/>
      <c r="BS230" s="427"/>
      <c r="BT230" s="427"/>
      <c r="BU230" s="427"/>
      <c r="BV230" s="427"/>
      <c r="BW230" s="427"/>
      <c r="BX230" s="427"/>
      <c r="BY230" s="427"/>
      <c r="BZ230" s="427"/>
      <c r="CA230" s="427"/>
      <c r="CB230" s="427"/>
      <c r="CC230" s="427"/>
      <c r="CD230" s="427"/>
      <c r="CE230" s="427"/>
      <c r="CF230" s="427"/>
      <c r="CG230" s="427"/>
      <c r="CH230" s="427"/>
      <c r="CI230" s="427"/>
      <c r="CJ230" s="427"/>
      <c r="CK230" s="427"/>
      <c r="CL230" s="427"/>
      <c r="CM230" s="427"/>
    </row>
    <row r="231">
      <c r="A231" s="427"/>
      <c r="B231" s="427"/>
      <c r="C231" s="427"/>
      <c r="D231" s="427"/>
      <c r="E231" s="427"/>
      <c r="F231" s="427"/>
      <c r="G231" s="427"/>
      <c r="H231" s="427"/>
      <c r="I231" s="427"/>
      <c r="J231" s="427"/>
      <c r="K231" s="427"/>
      <c r="L231" s="427"/>
      <c r="M231" s="427"/>
      <c r="N231" s="427"/>
      <c r="O231" s="427"/>
      <c r="P231" s="427"/>
      <c r="Q231" s="427"/>
      <c r="R231" s="427"/>
      <c r="S231" s="427"/>
      <c r="T231" s="427"/>
      <c r="U231" s="427"/>
      <c r="V231" s="427"/>
      <c r="W231" s="427"/>
      <c r="X231" s="427"/>
      <c r="Y231" s="427"/>
      <c r="Z231" s="427"/>
      <c r="AA231" s="427"/>
      <c r="AB231" s="427"/>
      <c r="AC231" s="427"/>
      <c r="AD231" s="427"/>
      <c r="AE231" s="427"/>
      <c r="AF231" s="427"/>
      <c r="AG231" s="427"/>
      <c r="AH231" s="427"/>
      <c r="AI231" s="427"/>
      <c r="AJ231" s="427"/>
      <c r="AK231" s="427"/>
      <c r="AL231" s="427"/>
      <c r="AM231" s="427"/>
      <c r="AN231" s="427"/>
      <c r="AO231" s="427"/>
      <c r="AP231" s="427"/>
      <c r="AQ231" s="427"/>
      <c r="AR231" s="427"/>
      <c r="AS231" s="427"/>
      <c r="AT231" s="427"/>
      <c r="AU231" s="427"/>
      <c r="AV231" s="427"/>
      <c r="AW231" s="427"/>
      <c r="AX231" s="427"/>
      <c r="AY231" s="427"/>
      <c r="AZ231" s="427"/>
      <c r="BA231" s="427"/>
      <c r="BB231" s="427"/>
      <c r="BC231" s="427"/>
      <c r="BD231" s="427"/>
      <c r="BE231" s="427"/>
      <c r="BF231" s="427"/>
      <c r="BG231" s="427"/>
      <c r="BH231" s="427"/>
      <c r="BI231" s="427"/>
      <c r="BJ231" s="427"/>
      <c r="BK231" s="427"/>
      <c r="BL231" s="427"/>
      <c r="BM231" s="427"/>
      <c r="BN231" s="427"/>
      <c r="BO231" s="427"/>
      <c r="BP231" s="427"/>
      <c r="BQ231" s="427"/>
      <c r="BR231" s="427"/>
      <c r="BS231" s="427"/>
      <c r="BT231" s="427"/>
      <c r="BU231" s="427"/>
      <c r="BV231" s="427"/>
      <c r="BW231" s="427"/>
      <c r="BX231" s="427"/>
      <c r="BY231" s="427"/>
      <c r="BZ231" s="427"/>
      <c r="CA231" s="427"/>
      <c r="CB231" s="427"/>
      <c r="CC231" s="427"/>
      <c r="CD231" s="427"/>
      <c r="CE231" s="427"/>
      <c r="CF231" s="427"/>
      <c r="CG231" s="427"/>
      <c r="CH231" s="427"/>
      <c r="CI231" s="427"/>
      <c r="CJ231" s="427"/>
      <c r="CK231" s="427"/>
      <c r="CL231" s="427"/>
      <c r="CM231" s="427"/>
    </row>
    <row r="232">
      <c r="A232" s="427"/>
      <c r="B232" s="427"/>
      <c r="C232" s="427"/>
      <c r="D232" s="427"/>
      <c r="E232" s="427"/>
      <c r="F232" s="427"/>
      <c r="G232" s="427"/>
      <c r="H232" s="427"/>
      <c r="I232" s="427"/>
      <c r="J232" s="427"/>
      <c r="K232" s="427"/>
      <c r="L232" s="427"/>
      <c r="M232" s="427"/>
      <c r="N232" s="427"/>
      <c r="O232" s="427"/>
      <c r="P232" s="427"/>
      <c r="Q232" s="427"/>
      <c r="R232" s="427"/>
      <c r="S232" s="427"/>
      <c r="T232" s="427"/>
      <c r="U232" s="427"/>
      <c r="V232" s="427"/>
      <c r="W232" s="427"/>
      <c r="X232" s="427"/>
      <c r="Y232" s="427"/>
      <c r="Z232" s="427"/>
      <c r="AA232" s="427"/>
      <c r="AB232" s="427"/>
      <c r="AC232" s="427"/>
      <c r="AD232" s="427"/>
      <c r="AE232" s="427"/>
      <c r="AF232" s="427"/>
      <c r="AG232" s="427"/>
      <c r="AH232" s="427"/>
      <c r="AI232" s="427"/>
      <c r="AJ232" s="427"/>
      <c r="AK232" s="427"/>
      <c r="AL232" s="427"/>
      <c r="AM232" s="427"/>
      <c r="AN232" s="427"/>
      <c r="AO232" s="427"/>
      <c r="AP232" s="427"/>
      <c r="AQ232" s="427"/>
      <c r="AR232" s="427"/>
      <c r="AS232" s="427"/>
      <c r="AT232" s="427"/>
      <c r="AU232" s="427"/>
      <c r="AV232" s="427"/>
      <c r="AW232" s="427"/>
      <c r="AX232" s="427"/>
      <c r="AY232" s="427"/>
      <c r="AZ232" s="427"/>
      <c r="BA232" s="427"/>
      <c r="BB232" s="427"/>
      <c r="BC232" s="427"/>
      <c r="BD232" s="427"/>
      <c r="BE232" s="427"/>
      <c r="BF232" s="427"/>
      <c r="BG232" s="427"/>
      <c r="BH232" s="427"/>
      <c r="BI232" s="427"/>
      <c r="BJ232" s="427"/>
      <c r="BK232" s="427"/>
      <c r="BL232" s="427"/>
      <c r="BM232" s="427"/>
      <c r="BN232" s="427"/>
      <c r="BO232" s="427"/>
      <c r="BP232" s="427"/>
      <c r="BQ232" s="427"/>
      <c r="BR232" s="427"/>
      <c r="BS232" s="427"/>
      <c r="BT232" s="427"/>
      <c r="BU232" s="427"/>
      <c r="BV232" s="427"/>
      <c r="BW232" s="427"/>
      <c r="BX232" s="427"/>
      <c r="BY232" s="427"/>
      <c r="BZ232" s="427"/>
      <c r="CA232" s="427"/>
      <c r="CB232" s="427"/>
      <c r="CC232" s="427"/>
      <c r="CD232" s="427"/>
      <c r="CE232" s="427"/>
      <c r="CF232" s="427"/>
      <c r="CG232" s="427"/>
      <c r="CH232" s="427"/>
      <c r="CI232" s="427"/>
      <c r="CJ232" s="427"/>
      <c r="CK232" s="427"/>
      <c r="CL232" s="427"/>
      <c r="CM232" s="427"/>
    </row>
    <row r="233">
      <c r="A233" s="427"/>
      <c r="B233" s="427"/>
      <c r="C233" s="427"/>
      <c r="D233" s="427"/>
      <c r="E233" s="427"/>
      <c r="F233" s="427"/>
      <c r="G233" s="427"/>
      <c r="H233" s="427"/>
      <c r="I233" s="427"/>
      <c r="J233" s="427"/>
      <c r="K233" s="427"/>
      <c r="L233" s="427"/>
      <c r="M233" s="427"/>
      <c r="N233" s="427"/>
      <c r="O233" s="427"/>
      <c r="P233" s="427"/>
      <c r="Q233" s="427"/>
      <c r="R233" s="427"/>
      <c r="S233" s="427"/>
      <c r="T233" s="427"/>
      <c r="U233" s="427"/>
      <c r="V233" s="427"/>
      <c r="W233" s="427"/>
      <c r="X233" s="427"/>
      <c r="Y233" s="427"/>
      <c r="Z233" s="427"/>
      <c r="AA233" s="427"/>
      <c r="AB233" s="427"/>
      <c r="AC233" s="427"/>
      <c r="AD233" s="427"/>
      <c r="AE233" s="427"/>
      <c r="AF233" s="427"/>
      <c r="AG233" s="427"/>
      <c r="AH233" s="427"/>
      <c r="AI233" s="427"/>
      <c r="AJ233" s="427"/>
      <c r="AK233" s="427"/>
      <c r="AL233" s="427"/>
      <c r="AM233" s="427"/>
      <c r="AN233" s="427"/>
      <c r="AO233" s="427"/>
      <c r="AP233" s="427"/>
      <c r="AQ233" s="427"/>
      <c r="AR233" s="427"/>
      <c r="AS233" s="427"/>
      <c r="AT233" s="427"/>
      <c r="AU233" s="427"/>
      <c r="AV233" s="427"/>
      <c r="AW233" s="427"/>
      <c r="AX233" s="427"/>
      <c r="AY233" s="427"/>
      <c r="AZ233" s="427"/>
      <c r="BA233" s="427"/>
      <c r="BB233" s="427"/>
      <c r="BC233" s="427"/>
      <c r="BD233" s="427"/>
      <c r="BE233" s="427"/>
      <c r="BF233" s="427"/>
      <c r="BG233" s="427"/>
      <c r="BH233" s="427"/>
      <c r="BI233" s="427"/>
      <c r="BJ233" s="427"/>
      <c r="BK233" s="427"/>
      <c r="BL233" s="427"/>
      <c r="BM233" s="427"/>
      <c r="BN233" s="427"/>
      <c r="BO233" s="427"/>
      <c r="BP233" s="427"/>
      <c r="BQ233" s="427"/>
      <c r="BR233" s="427"/>
      <c r="BS233" s="427"/>
      <c r="BT233" s="427"/>
      <c r="BU233" s="427"/>
      <c r="BV233" s="427"/>
      <c r="BW233" s="427"/>
      <c r="BX233" s="427"/>
      <c r="BY233" s="427"/>
      <c r="BZ233" s="427"/>
      <c r="CA233" s="427"/>
      <c r="CB233" s="427"/>
      <c r="CC233" s="427"/>
      <c r="CD233" s="427"/>
      <c r="CE233" s="427"/>
      <c r="CF233" s="427"/>
      <c r="CG233" s="427"/>
      <c r="CH233" s="427"/>
      <c r="CI233" s="427"/>
      <c r="CJ233" s="427"/>
      <c r="CK233" s="427"/>
      <c r="CL233" s="427"/>
      <c r="CM233" s="427"/>
    </row>
    <row r="234">
      <c r="A234" s="427"/>
      <c r="B234" s="427"/>
      <c r="C234" s="427"/>
      <c r="D234" s="427"/>
      <c r="E234" s="427"/>
      <c r="F234" s="427"/>
      <c r="G234" s="427"/>
      <c r="H234" s="427"/>
      <c r="I234" s="427"/>
      <c r="J234" s="427"/>
      <c r="K234" s="427"/>
      <c r="L234" s="427"/>
      <c r="M234" s="427"/>
      <c r="N234" s="427"/>
      <c r="O234" s="427"/>
      <c r="P234" s="427"/>
      <c r="Q234" s="427"/>
      <c r="R234" s="427"/>
      <c r="S234" s="427"/>
      <c r="T234" s="427"/>
      <c r="U234" s="427"/>
      <c r="V234" s="427"/>
      <c r="W234" s="427"/>
      <c r="X234" s="427"/>
      <c r="Y234" s="427"/>
      <c r="Z234" s="427"/>
      <c r="AA234" s="427"/>
      <c r="AB234" s="427"/>
      <c r="AC234" s="427"/>
      <c r="AD234" s="427"/>
      <c r="AE234" s="427"/>
      <c r="AF234" s="427"/>
      <c r="AG234" s="427"/>
      <c r="AH234" s="427"/>
      <c r="AI234" s="427"/>
      <c r="AJ234" s="427"/>
      <c r="AK234" s="427"/>
      <c r="AL234" s="427"/>
      <c r="AM234" s="427"/>
      <c r="AN234" s="427"/>
      <c r="AO234" s="427"/>
      <c r="AP234" s="427"/>
      <c r="AQ234" s="427"/>
      <c r="AR234" s="427"/>
      <c r="AS234" s="427"/>
      <c r="AT234" s="427"/>
      <c r="AU234" s="427"/>
      <c r="AV234" s="427"/>
      <c r="AW234" s="427"/>
      <c r="AX234" s="427"/>
      <c r="AY234" s="427"/>
      <c r="AZ234" s="427"/>
      <c r="BA234" s="427"/>
      <c r="BB234" s="427"/>
      <c r="BC234" s="427"/>
      <c r="BD234" s="427"/>
      <c r="BE234" s="427"/>
      <c r="BF234" s="427"/>
      <c r="BG234" s="427"/>
      <c r="BH234" s="427"/>
      <c r="BI234" s="427"/>
      <c r="BJ234" s="427"/>
      <c r="BK234" s="427"/>
      <c r="BL234" s="427"/>
      <c r="BM234" s="427"/>
      <c r="BN234" s="427"/>
      <c r="BO234" s="427"/>
      <c r="BP234" s="427"/>
      <c r="BQ234" s="427"/>
      <c r="BR234" s="427"/>
      <c r="BS234" s="427"/>
      <c r="BT234" s="427"/>
      <c r="BU234" s="427"/>
      <c r="BV234" s="427"/>
      <c r="BW234" s="427"/>
      <c r="BX234" s="427"/>
      <c r="BY234" s="427"/>
      <c r="BZ234" s="427"/>
      <c r="CA234" s="427"/>
      <c r="CB234" s="427"/>
      <c r="CC234" s="427"/>
      <c r="CD234" s="427"/>
      <c r="CE234" s="427"/>
      <c r="CF234" s="427"/>
      <c r="CG234" s="427"/>
      <c r="CH234" s="427"/>
      <c r="CI234" s="427"/>
      <c r="CJ234" s="427"/>
      <c r="CK234" s="427"/>
      <c r="CL234" s="427"/>
      <c r="CM234" s="427"/>
    </row>
    <row r="235">
      <c r="A235" s="427"/>
      <c r="B235" s="427"/>
      <c r="C235" s="427"/>
      <c r="D235" s="427"/>
      <c r="E235" s="427"/>
      <c r="F235" s="427"/>
      <c r="G235" s="427"/>
      <c r="H235" s="427"/>
      <c r="I235" s="427"/>
      <c r="J235" s="427"/>
      <c r="K235" s="427"/>
      <c r="L235" s="427"/>
      <c r="M235" s="427"/>
      <c r="N235" s="427"/>
      <c r="O235" s="427"/>
      <c r="P235" s="427"/>
      <c r="Q235" s="427"/>
      <c r="R235" s="427"/>
      <c r="S235" s="427"/>
      <c r="T235" s="427"/>
      <c r="U235" s="427"/>
      <c r="V235" s="427"/>
      <c r="W235" s="427"/>
      <c r="X235" s="427"/>
      <c r="Y235" s="427"/>
      <c r="Z235" s="427"/>
      <c r="AA235" s="427"/>
      <c r="AB235" s="427"/>
      <c r="AC235" s="427"/>
      <c r="AD235" s="427"/>
      <c r="AE235" s="427"/>
      <c r="AF235" s="427"/>
      <c r="AG235" s="427"/>
      <c r="AH235" s="427"/>
      <c r="AI235" s="427"/>
      <c r="AJ235" s="427"/>
      <c r="AK235" s="427"/>
      <c r="AL235" s="427"/>
      <c r="AM235" s="427"/>
      <c r="AN235" s="427"/>
      <c r="AO235" s="427"/>
      <c r="AP235" s="427"/>
      <c r="AQ235" s="427"/>
      <c r="AR235" s="427"/>
      <c r="AS235" s="427"/>
      <c r="AT235" s="427"/>
      <c r="AU235" s="427"/>
      <c r="AV235" s="427"/>
      <c r="AW235" s="427"/>
      <c r="AX235" s="427"/>
      <c r="AY235" s="427"/>
      <c r="AZ235" s="427"/>
      <c r="BA235" s="427"/>
      <c r="BB235" s="427"/>
      <c r="BC235" s="427"/>
      <c r="BD235" s="427"/>
      <c r="BE235" s="427"/>
      <c r="BF235" s="427"/>
      <c r="BG235" s="427"/>
      <c r="BH235" s="427"/>
      <c r="BI235" s="427"/>
      <c r="BJ235" s="427"/>
      <c r="BK235" s="427"/>
      <c r="BL235" s="427"/>
      <c r="BM235" s="427"/>
      <c r="BN235" s="427"/>
      <c r="BO235" s="427"/>
      <c r="BP235" s="427"/>
      <c r="BQ235" s="427"/>
      <c r="BR235" s="427"/>
      <c r="BS235" s="427"/>
      <c r="BT235" s="427"/>
      <c r="BU235" s="427"/>
      <c r="BV235" s="427"/>
      <c r="BW235" s="427"/>
      <c r="BX235" s="427"/>
      <c r="BY235" s="427"/>
      <c r="BZ235" s="427"/>
      <c r="CA235" s="427"/>
      <c r="CB235" s="427"/>
      <c r="CC235" s="427"/>
      <c r="CD235" s="427"/>
      <c r="CE235" s="427"/>
      <c r="CF235" s="427"/>
      <c r="CG235" s="427"/>
      <c r="CH235" s="427"/>
      <c r="CI235" s="427"/>
      <c r="CJ235" s="427"/>
      <c r="CK235" s="427"/>
      <c r="CL235" s="427"/>
      <c r="CM235" s="427"/>
    </row>
    <row r="236">
      <c r="A236" s="427"/>
      <c r="B236" s="427"/>
      <c r="C236" s="427"/>
      <c r="D236" s="427"/>
      <c r="E236" s="427"/>
      <c r="F236" s="427"/>
      <c r="G236" s="427"/>
      <c r="H236" s="427"/>
      <c r="I236" s="427"/>
      <c r="J236" s="427"/>
      <c r="K236" s="427"/>
      <c r="L236" s="427"/>
      <c r="M236" s="427"/>
      <c r="N236" s="427"/>
      <c r="O236" s="427"/>
      <c r="P236" s="427"/>
      <c r="Q236" s="427"/>
      <c r="R236" s="427"/>
      <c r="S236" s="427"/>
      <c r="T236" s="427"/>
      <c r="U236" s="427"/>
      <c r="V236" s="427"/>
      <c r="W236" s="427"/>
      <c r="X236" s="427"/>
      <c r="Y236" s="427"/>
      <c r="Z236" s="427"/>
      <c r="AA236" s="427"/>
      <c r="AB236" s="427"/>
      <c r="AC236" s="427"/>
      <c r="AD236" s="427"/>
      <c r="AE236" s="427"/>
      <c r="AF236" s="427"/>
      <c r="AG236" s="427"/>
      <c r="AH236" s="427"/>
      <c r="AI236" s="427"/>
      <c r="AJ236" s="427"/>
      <c r="AK236" s="427"/>
      <c r="AL236" s="427"/>
      <c r="AM236" s="427"/>
      <c r="AN236" s="427"/>
      <c r="AO236" s="427"/>
      <c r="AP236" s="427"/>
      <c r="AQ236" s="427"/>
      <c r="AR236" s="427"/>
      <c r="AS236" s="427"/>
      <c r="AT236" s="427"/>
      <c r="AU236" s="427"/>
      <c r="AV236" s="427"/>
      <c r="AW236" s="427"/>
      <c r="AX236" s="427"/>
      <c r="AY236" s="427"/>
      <c r="AZ236" s="427"/>
      <c r="BA236" s="427"/>
      <c r="BB236" s="427"/>
      <c r="BC236" s="427"/>
      <c r="BD236" s="427"/>
      <c r="BE236" s="427"/>
      <c r="BF236" s="427"/>
      <c r="BG236" s="427"/>
      <c r="BH236" s="427"/>
      <c r="BI236" s="427"/>
      <c r="BJ236" s="427"/>
      <c r="BK236" s="427"/>
      <c r="BL236" s="427"/>
      <c r="BM236" s="427"/>
      <c r="BN236" s="427"/>
      <c r="BO236" s="427"/>
      <c r="BP236" s="427"/>
      <c r="BQ236" s="427"/>
      <c r="BR236" s="427"/>
      <c r="BS236" s="427"/>
      <c r="BT236" s="427"/>
      <c r="BU236" s="427"/>
      <c r="BV236" s="427"/>
      <c r="BW236" s="427"/>
      <c r="BX236" s="427"/>
      <c r="BY236" s="427"/>
      <c r="BZ236" s="427"/>
      <c r="CA236" s="427"/>
      <c r="CB236" s="427"/>
      <c r="CC236" s="427"/>
      <c r="CD236" s="427"/>
      <c r="CE236" s="427"/>
      <c r="CF236" s="427"/>
      <c r="CG236" s="427"/>
      <c r="CH236" s="427"/>
      <c r="CI236" s="427"/>
      <c r="CJ236" s="427"/>
      <c r="CK236" s="427"/>
      <c r="CL236" s="427"/>
      <c r="CM236" s="427"/>
    </row>
    <row r="237">
      <c r="A237" s="427"/>
      <c r="B237" s="427"/>
      <c r="C237" s="427"/>
      <c r="D237" s="427"/>
      <c r="E237" s="427"/>
      <c r="F237" s="427"/>
      <c r="G237" s="427"/>
      <c r="H237" s="427"/>
      <c r="I237" s="427"/>
      <c r="J237" s="427"/>
      <c r="K237" s="427"/>
      <c r="L237" s="427"/>
      <c r="M237" s="427"/>
      <c r="N237" s="427"/>
      <c r="O237" s="427"/>
      <c r="P237" s="427"/>
      <c r="Q237" s="427"/>
      <c r="R237" s="427"/>
      <c r="S237" s="427"/>
      <c r="T237" s="427"/>
      <c r="U237" s="427"/>
      <c r="V237" s="427"/>
      <c r="W237" s="427"/>
      <c r="X237" s="427"/>
      <c r="Y237" s="427"/>
      <c r="Z237" s="427"/>
      <c r="AA237" s="427"/>
      <c r="AB237" s="427"/>
      <c r="AC237" s="427"/>
      <c r="AD237" s="427"/>
      <c r="AE237" s="427"/>
      <c r="AF237" s="427"/>
      <c r="AG237" s="427"/>
      <c r="AH237" s="427"/>
      <c r="AI237" s="427"/>
      <c r="AJ237" s="427"/>
      <c r="AK237" s="427"/>
      <c r="AL237" s="427"/>
      <c r="AM237" s="427"/>
      <c r="AN237" s="427"/>
      <c r="AO237" s="427"/>
      <c r="AP237" s="427"/>
      <c r="AQ237" s="427"/>
      <c r="AR237" s="427"/>
      <c r="AS237" s="427"/>
      <c r="AT237" s="427"/>
      <c r="AU237" s="427"/>
      <c r="AV237" s="427"/>
      <c r="AW237" s="427"/>
      <c r="AX237" s="427"/>
      <c r="AY237" s="427"/>
      <c r="AZ237" s="427"/>
      <c r="BA237" s="427"/>
      <c r="BB237" s="427"/>
      <c r="BC237" s="427"/>
      <c r="BD237" s="427"/>
      <c r="BE237" s="427"/>
      <c r="BF237" s="427"/>
      <c r="BG237" s="427"/>
      <c r="BH237" s="427"/>
      <c r="BI237" s="427"/>
      <c r="BJ237" s="427"/>
      <c r="BK237" s="427"/>
      <c r="BL237" s="427"/>
      <c r="BM237" s="427"/>
      <c r="BN237" s="427"/>
      <c r="BO237" s="427"/>
      <c r="BP237" s="427"/>
      <c r="BQ237" s="427"/>
      <c r="BR237" s="427"/>
      <c r="BS237" s="427"/>
      <c r="BT237" s="427"/>
      <c r="BU237" s="427"/>
      <c r="BV237" s="427"/>
      <c r="BW237" s="427"/>
      <c r="BX237" s="427"/>
      <c r="BY237" s="427"/>
      <c r="BZ237" s="427"/>
      <c r="CA237" s="427"/>
      <c r="CB237" s="427"/>
      <c r="CC237" s="427"/>
      <c r="CD237" s="427"/>
      <c r="CE237" s="427"/>
      <c r="CF237" s="427"/>
      <c r="CG237" s="427"/>
      <c r="CH237" s="427"/>
      <c r="CI237" s="427"/>
      <c r="CJ237" s="427"/>
      <c r="CK237" s="427"/>
      <c r="CL237" s="427"/>
      <c r="CM237" s="427"/>
    </row>
    <row r="238">
      <c r="A238" s="427"/>
      <c r="B238" s="427"/>
      <c r="C238" s="427"/>
      <c r="D238" s="427"/>
      <c r="E238" s="427"/>
      <c r="F238" s="427"/>
      <c r="G238" s="427"/>
      <c r="H238" s="427"/>
      <c r="I238" s="427"/>
      <c r="J238" s="427"/>
      <c r="K238" s="427"/>
      <c r="L238" s="427"/>
      <c r="M238" s="427"/>
      <c r="N238" s="427"/>
      <c r="O238" s="427"/>
      <c r="P238" s="427"/>
      <c r="Q238" s="427"/>
      <c r="R238" s="427"/>
      <c r="S238" s="427"/>
      <c r="T238" s="427"/>
      <c r="U238" s="427"/>
      <c r="V238" s="427"/>
      <c r="W238" s="427"/>
      <c r="X238" s="427"/>
      <c r="Y238" s="427"/>
      <c r="Z238" s="427"/>
      <c r="AA238" s="427"/>
      <c r="AB238" s="427"/>
      <c r="AC238" s="427"/>
      <c r="AD238" s="427"/>
      <c r="AE238" s="427"/>
      <c r="AF238" s="427"/>
      <c r="AG238" s="427"/>
      <c r="AH238" s="427"/>
      <c r="AI238" s="427"/>
      <c r="AJ238" s="427"/>
      <c r="AK238" s="427"/>
      <c r="AL238" s="427"/>
      <c r="AM238" s="427"/>
      <c r="AN238" s="427"/>
      <c r="AO238" s="427"/>
      <c r="AP238" s="427"/>
      <c r="AQ238" s="427"/>
      <c r="AR238" s="427"/>
      <c r="AS238" s="427"/>
      <c r="AT238" s="427"/>
      <c r="AU238" s="427"/>
      <c r="AV238" s="427"/>
      <c r="AW238" s="427"/>
      <c r="AX238" s="427"/>
      <c r="AY238" s="427"/>
      <c r="AZ238" s="427"/>
      <c r="BA238" s="427"/>
      <c r="BB238" s="427"/>
      <c r="BC238" s="427"/>
      <c r="BD238" s="427"/>
      <c r="BE238" s="427"/>
      <c r="BF238" s="427"/>
      <c r="BG238" s="427"/>
      <c r="BH238" s="427"/>
      <c r="BI238" s="427"/>
      <c r="BJ238" s="427"/>
      <c r="BK238" s="427"/>
      <c r="BL238" s="427"/>
      <c r="BM238" s="427"/>
      <c r="BN238" s="427"/>
      <c r="BO238" s="427"/>
      <c r="BP238" s="427"/>
      <c r="BQ238" s="427"/>
      <c r="BR238" s="427"/>
      <c r="BS238" s="427"/>
      <c r="BT238" s="427"/>
      <c r="BU238" s="427"/>
      <c r="BV238" s="427"/>
      <c r="BW238" s="427"/>
      <c r="BX238" s="427"/>
      <c r="BY238" s="427"/>
      <c r="BZ238" s="427"/>
      <c r="CA238" s="427"/>
      <c r="CB238" s="427"/>
      <c r="CC238" s="427"/>
      <c r="CD238" s="427"/>
      <c r="CE238" s="427"/>
      <c r="CF238" s="427"/>
      <c r="CG238" s="427"/>
      <c r="CH238" s="427"/>
      <c r="CI238" s="427"/>
      <c r="CJ238" s="427"/>
      <c r="CK238" s="427"/>
      <c r="CL238" s="427"/>
      <c r="CM238" s="427"/>
    </row>
    <row r="239">
      <c r="A239" s="427"/>
      <c r="B239" s="427"/>
      <c r="C239" s="427"/>
      <c r="D239" s="427"/>
      <c r="E239" s="427"/>
      <c r="F239" s="427"/>
      <c r="G239" s="427"/>
      <c r="H239" s="427"/>
      <c r="I239" s="427"/>
      <c r="J239" s="427"/>
      <c r="K239" s="427"/>
      <c r="L239" s="427"/>
      <c r="M239" s="427"/>
      <c r="N239" s="427"/>
      <c r="O239" s="427"/>
      <c r="P239" s="427"/>
      <c r="Q239" s="427"/>
      <c r="R239" s="427"/>
      <c r="S239" s="427"/>
      <c r="T239" s="427"/>
      <c r="U239" s="427"/>
      <c r="V239" s="427"/>
      <c r="W239" s="427"/>
      <c r="X239" s="427"/>
      <c r="Y239" s="427"/>
      <c r="Z239" s="427"/>
      <c r="AA239" s="427"/>
      <c r="AB239" s="427"/>
      <c r="AC239" s="427"/>
      <c r="AD239" s="427"/>
      <c r="AE239" s="427"/>
      <c r="AF239" s="427"/>
      <c r="AG239" s="427"/>
      <c r="AH239" s="427"/>
      <c r="AI239" s="427"/>
      <c r="AJ239" s="427"/>
      <c r="AK239" s="427"/>
      <c r="AL239" s="427"/>
      <c r="AM239" s="427"/>
      <c r="AN239" s="427"/>
      <c r="AO239" s="427"/>
      <c r="AP239" s="427"/>
      <c r="AQ239" s="427"/>
      <c r="AR239" s="427"/>
      <c r="AS239" s="427"/>
      <c r="AT239" s="427"/>
      <c r="AU239" s="427"/>
      <c r="AV239" s="427"/>
      <c r="AW239" s="427"/>
      <c r="AX239" s="427"/>
      <c r="AY239" s="427"/>
      <c r="AZ239" s="427"/>
      <c r="BA239" s="427"/>
      <c r="BB239" s="427"/>
      <c r="BC239" s="427"/>
      <c r="BD239" s="427"/>
      <c r="BE239" s="427"/>
      <c r="BF239" s="427"/>
      <c r="BG239" s="427"/>
      <c r="BH239" s="427"/>
      <c r="BI239" s="427"/>
      <c r="BJ239" s="427"/>
      <c r="BK239" s="427"/>
      <c r="BL239" s="427"/>
      <c r="BM239" s="427"/>
      <c r="BN239" s="427"/>
      <c r="BO239" s="427"/>
      <c r="BP239" s="427"/>
      <c r="BQ239" s="427"/>
      <c r="BR239" s="427"/>
      <c r="BS239" s="427"/>
      <c r="BT239" s="427"/>
      <c r="BU239" s="427"/>
      <c r="BV239" s="427"/>
      <c r="BW239" s="427"/>
      <c r="BX239" s="427"/>
      <c r="BY239" s="427"/>
      <c r="BZ239" s="427"/>
      <c r="CA239" s="427"/>
      <c r="CB239" s="427"/>
      <c r="CC239" s="427"/>
      <c r="CD239" s="427"/>
      <c r="CE239" s="427"/>
      <c r="CF239" s="427"/>
      <c r="CG239" s="427"/>
      <c r="CH239" s="427"/>
      <c r="CI239" s="427"/>
      <c r="CJ239" s="427"/>
      <c r="CK239" s="427"/>
      <c r="CL239" s="427"/>
      <c r="CM239" s="427"/>
    </row>
    <row r="240">
      <c r="A240" s="427"/>
      <c r="B240" s="427"/>
      <c r="C240" s="427"/>
      <c r="D240" s="427"/>
      <c r="E240" s="427"/>
      <c r="F240" s="427"/>
      <c r="G240" s="427"/>
      <c r="H240" s="427"/>
      <c r="I240" s="427"/>
      <c r="J240" s="427"/>
      <c r="K240" s="427"/>
      <c r="L240" s="427"/>
      <c r="M240" s="427"/>
      <c r="N240" s="427"/>
      <c r="O240" s="427"/>
      <c r="P240" s="427"/>
      <c r="Q240" s="427"/>
      <c r="R240" s="427"/>
      <c r="S240" s="427"/>
      <c r="T240" s="427"/>
      <c r="U240" s="427"/>
      <c r="V240" s="427"/>
      <c r="W240" s="427"/>
      <c r="X240" s="427"/>
      <c r="Y240" s="427"/>
      <c r="Z240" s="427"/>
      <c r="AA240" s="427"/>
      <c r="AB240" s="427"/>
      <c r="AC240" s="427"/>
      <c r="AD240" s="427"/>
      <c r="AE240" s="427"/>
      <c r="AF240" s="427"/>
      <c r="AG240" s="427"/>
      <c r="AH240" s="427"/>
      <c r="AI240" s="427"/>
      <c r="AJ240" s="427"/>
      <c r="AK240" s="427"/>
      <c r="AL240" s="427"/>
      <c r="AM240" s="427"/>
      <c r="AN240" s="427"/>
      <c r="AO240" s="427"/>
      <c r="AP240" s="427"/>
      <c r="AQ240" s="427"/>
      <c r="AR240" s="427"/>
      <c r="AS240" s="427"/>
      <c r="AT240" s="427"/>
      <c r="AU240" s="427"/>
      <c r="AV240" s="427"/>
      <c r="AW240" s="427"/>
      <c r="AX240" s="427"/>
      <c r="AY240" s="427"/>
      <c r="AZ240" s="427"/>
      <c r="BA240" s="427"/>
      <c r="BB240" s="427"/>
      <c r="BC240" s="427"/>
      <c r="BD240" s="427"/>
      <c r="BE240" s="427"/>
      <c r="BF240" s="427"/>
      <c r="BG240" s="427"/>
      <c r="BH240" s="427"/>
      <c r="BI240" s="427"/>
      <c r="BJ240" s="427"/>
      <c r="BK240" s="427"/>
      <c r="BL240" s="427"/>
      <c r="BM240" s="427"/>
      <c r="BN240" s="427"/>
      <c r="BO240" s="427"/>
      <c r="BP240" s="427"/>
      <c r="BQ240" s="427"/>
      <c r="BR240" s="427"/>
      <c r="BS240" s="427"/>
      <c r="BT240" s="427"/>
      <c r="BU240" s="427"/>
      <c r="BV240" s="427"/>
      <c r="BW240" s="427"/>
      <c r="BX240" s="427"/>
      <c r="BY240" s="427"/>
      <c r="BZ240" s="427"/>
      <c r="CA240" s="427"/>
      <c r="CB240" s="427"/>
      <c r="CC240" s="427"/>
      <c r="CD240" s="427"/>
      <c r="CE240" s="427"/>
      <c r="CF240" s="427"/>
      <c r="CG240" s="427"/>
      <c r="CH240" s="427"/>
      <c r="CI240" s="427"/>
      <c r="CJ240" s="427"/>
      <c r="CK240" s="427"/>
      <c r="CL240" s="427"/>
      <c r="CM240" s="427"/>
    </row>
    <row r="241">
      <c r="A241" s="427"/>
      <c r="B241" s="427"/>
      <c r="C241" s="427"/>
      <c r="D241" s="427"/>
      <c r="E241" s="427"/>
      <c r="F241" s="427"/>
      <c r="G241" s="427"/>
      <c r="H241" s="427"/>
      <c r="I241" s="427"/>
      <c r="J241" s="427"/>
      <c r="K241" s="427"/>
      <c r="L241" s="427"/>
      <c r="M241" s="427"/>
      <c r="N241" s="427"/>
      <c r="O241" s="427"/>
      <c r="P241" s="427"/>
      <c r="Q241" s="427"/>
      <c r="R241" s="427"/>
      <c r="S241" s="427"/>
      <c r="T241" s="427"/>
      <c r="U241" s="427"/>
      <c r="V241" s="427"/>
      <c r="W241" s="427"/>
      <c r="X241" s="427"/>
      <c r="Y241" s="427"/>
      <c r="Z241" s="427"/>
      <c r="AA241" s="427"/>
      <c r="AB241" s="427"/>
      <c r="AC241" s="427"/>
      <c r="AD241" s="427"/>
      <c r="AE241" s="427"/>
      <c r="AF241" s="427"/>
      <c r="AG241" s="427"/>
      <c r="AH241" s="427"/>
      <c r="AI241" s="427"/>
      <c r="AJ241" s="427"/>
      <c r="AK241" s="427"/>
      <c r="AL241" s="427"/>
      <c r="AM241" s="427"/>
      <c r="AN241" s="427"/>
      <c r="AO241" s="427"/>
      <c r="AP241" s="427"/>
      <c r="AQ241" s="427"/>
      <c r="AR241" s="427"/>
      <c r="AS241" s="427"/>
      <c r="AT241" s="427"/>
      <c r="AU241" s="427"/>
      <c r="AV241" s="427"/>
      <c r="AW241" s="427"/>
      <c r="AX241" s="427"/>
      <c r="AY241" s="427"/>
      <c r="AZ241" s="427"/>
      <c r="BA241" s="427"/>
      <c r="BB241" s="427"/>
      <c r="BC241" s="427"/>
      <c r="BD241" s="427"/>
      <c r="BE241" s="427"/>
      <c r="BF241" s="427"/>
      <c r="BG241" s="427"/>
      <c r="BH241" s="427"/>
      <c r="BI241" s="427"/>
      <c r="BJ241" s="427"/>
      <c r="BK241" s="427"/>
      <c r="BL241" s="427"/>
      <c r="BM241" s="427"/>
      <c r="BN241" s="427"/>
      <c r="BO241" s="427"/>
      <c r="BP241" s="427"/>
      <c r="BQ241" s="427"/>
      <c r="BR241" s="427"/>
      <c r="BS241" s="427"/>
      <c r="BT241" s="427"/>
      <c r="BU241" s="427"/>
      <c r="BV241" s="427"/>
      <c r="BW241" s="427"/>
      <c r="BX241" s="427"/>
      <c r="BY241" s="427"/>
      <c r="BZ241" s="427"/>
      <c r="CA241" s="427"/>
      <c r="CB241" s="427"/>
      <c r="CC241" s="427"/>
      <c r="CD241" s="427"/>
      <c r="CE241" s="427"/>
      <c r="CF241" s="427"/>
      <c r="CG241" s="427"/>
      <c r="CH241" s="427"/>
      <c r="CI241" s="427"/>
      <c r="CJ241" s="427"/>
      <c r="CK241" s="427"/>
      <c r="CL241" s="427"/>
      <c r="CM241" s="427"/>
    </row>
    <row r="242">
      <c r="A242" s="427"/>
      <c r="B242" s="427"/>
      <c r="C242" s="427"/>
      <c r="D242" s="427"/>
      <c r="E242" s="427"/>
      <c r="F242" s="427"/>
      <c r="G242" s="427"/>
      <c r="H242" s="427"/>
      <c r="I242" s="427"/>
      <c r="J242" s="427"/>
      <c r="K242" s="427"/>
      <c r="L242" s="427"/>
      <c r="M242" s="427"/>
      <c r="N242" s="427"/>
      <c r="O242" s="427"/>
      <c r="P242" s="427"/>
      <c r="Q242" s="427"/>
      <c r="R242" s="427"/>
      <c r="S242" s="427"/>
      <c r="T242" s="427"/>
      <c r="U242" s="427"/>
      <c r="V242" s="427"/>
      <c r="W242" s="427"/>
      <c r="X242" s="427"/>
      <c r="Y242" s="427"/>
      <c r="Z242" s="427"/>
      <c r="AA242" s="427"/>
      <c r="AB242" s="427"/>
      <c r="AC242" s="427"/>
      <c r="AD242" s="427"/>
      <c r="AE242" s="427"/>
      <c r="AF242" s="427"/>
      <c r="AG242" s="427"/>
      <c r="AH242" s="427"/>
      <c r="AI242" s="427"/>
      <c r="AJ242" s="427"/>
      <c r="AK242" s="427"/>
      <c r="AL242" s="427"/>
      <c r="AM242" s="427"/>
      <c r="AN242" s="427"/>
      <c r="AO242" s="427"/>
      <c r="AP242" s="427"/>
      <c r="AQ242" s="427"/>
      <c r="AR242" s="427"/>
      <c r="AS242" s="427"/>
      <c r="AT242" s="427"/>
      <c r="AU242" s="427"/>
      <c r="AV242" s="427"/>
      <c r="AW242" s="427"/>
      <c r="AX242" s="427"/>
      <c r="AY242" s="427"/>
      <c r="AZ242" s="427"/>
      <c r="BA242" s="427"/>
      <c r="BB242" s="427"/>
      <c r="BC242" s="427"/>
      <c r="BD242" s="427"/>
      <c r="BE242" s="427"/>
      <c r="BF242" s="427"/>
      <c r="BG242" s="427"/>
      <c r="BH242" s="427"/>
      <c r="BI242" s="427"/>
      <c r="BJ242" s="427"/>
      <c r="BK242" s="427"/>
      <c r="BL242" s="427"/>
      <c r="BM242" s="427"/>
      <c r="BN242" s="427"/>
      <c r="BO242" s="427"/>
      <c r="BP242" s="427"/>
      <c r="BQ242" s="427"/>
      <c r="BR242" s="427"/>
      <c r="BS242" s="427"/>
      <c r="BT242" s="427"/>
      <c r="BU242" s="427"/>
      <c r="BV242" s="427"/>
      <c r="BW242" s="427"/>
      <c r="BX242" s="427"/>
      <c r="BY242" s="427"/>
      <c r="BZ242" s="427"/>
      <c r="CA242" s="427"/>
      <c r="CB242" s="427"/>
      <c r="CC242" s="427"/>
      <c r="CD242" s="427"/>
      <c r="CE242" s="427"/>
      <c r="CF242" s="427"/>
      <c r="CG242" s="427"/>
      <c r="CH242" s="427"/>
      <c r="CI242" s="427"/>
      <c r="CJ242" s="427"/>
      <c r="CK242" s="427"/>
      <c r="CL242" s="427"/>
      <c r="CM242" s="427"/>
    </row>
    <row r="243">
      <c r="A243" s="427"/>
      <c r="B243" s="427"/>
      <c r="C243" s="427"/>
      <c r="D243" s="427"/>
      <c r="E243" s="427"/>
      <c r="F243" s="427"/>
      <c r="G243" s="427"/>
      <c r="H243" s="427"/>
      <c r="I243" s="427"/>
      <c r="J243" s="427"/>
      <c r="K243" s="427"/>
      <c r="L243" s="427"/>
      <c r="M243" s="427"/>
      <c r="N243" s="427"/>
      <c r="O243" s="427"/>
      <c r="P243" s="427"/>
      <c r="Q243" s="427"/>
      <c r="R243" s="427"/>
      <c r="S243" s="427"/>
      <c r="T243" s="427"/>
      <c r="U243" s="427"/>
      <c r="V243" s="427"/>
      <c r="W243" s="427"/>
      <c r="X243" s="427"/>
      <c r="Y243" s="427"/>
      <c r="Z243" s="427"/>
      <c r="AA243" s="427"/>
      <c r="AB243" s="427"/>
      <c r="AC243" s="427"/>
      <c r="AD243" s="427"/>
      <c r="AE243" s="427"/>
      <c r="AF243" s="427"/>
      <c r="AG243" s="427"/>
      <c r="AH243" s="427"/>
      <c r="AI243" s="427"/>
      <c r="AJ243" s="427"/>
      <c r="AK243" s="427"/>
      <c r="AL243" s="427"/>
      <c r="AM243" s="427"/>
      <c r="AN243" s="427"/>
      <c r="AO243" s="427"/>
      <c r="AP243" s="427"/>
      <c r="AQ243" s="427"/>
      <c r="AR243" s="427"/>
      <c r="AS243" s="427"/>
      <c r="AT243" s="427"/>
      <c r="AU243" s="427"/>
      <c r="AV243" s="427"/>
      <c r="AW243" s="427"/>
      <c r="AX243" s="427"/>
      <c r="AY243" s="427"/>
      <c r="AZ243" s="427"/>
      <c r="BA243" s="427"/>
      <c r="BB243" s="427"/>
      <c r="BC243" s="427"/>
      <c r="BD243" s="427"/>
      <c r="BE243" s="427"/>
      <c r="BF243" s="427"/>
      <c r="BG243" s="427"/>
      <c r="BH243" s="427"/>
      <c r="BI243" s="427"/>
      <c r="BJ243" s="427"/>
      <c r="BK243" s="427"/>
      <c r="BL243" s="427"/>
      <c r="BM243" s="427"/>
      <c r="BN243" s="427"/>
      <c r="BO243" s="427"/>
      <c r="BP243" s="427"/>
      <c r="BQ243" s="427"/>
      <c r="BR243" s="427"/>
      <c r="BS243" s="427"/>
      <c r="BT243" s="427"/>
      <c r="BU243" s="427"/>
      <c r="BV243" s="427"/>
      <c r="BW243" s="427"/>
      <c r="BX243" s="427"/>
      <c r="BY243" s="427"/>
      <c r="BZ243" s="427"/>
      <c r="CA243" s="427"/>
      <c r="CB243" s="427"/>
      <c r="CC243" s="427"/>
      <c r="CD243" s="427"/>
      <c r="CE243" s="427"/>
      <c r="CF243" s="427"/>
      <c r="CG243" s="427"/>
      <c r="CH243" s="427"/>
      <c r="CI243" s="427"/>
      <c r="CJ243" s="427"/>
      <c r="CK243" s="427"/>
      <c r="CL243" s="427"/>
      <c r="CM243" s="427"/>
    </row>
    <row r="244">
      <c r="A244" s="427"/>
      <c r="B244" s="427"/>
      <c r="C244" s="427"/>
      <c r="D244" s="427"/>
      <c r="E244" s="427"/>
      <c r="F244" s="427"/>
      <c r="G244" s="427"/>
      <c r="H244" s="427"/>
      <c r="I244" s="427"/>
      <c r="J244" s="427"/>
      <c r="K244" s="427"/>
      <c r="L244" s="427"/>
      <c r="M244" s="427"/>
      <c r="N244" s="427"/>
      <c r="O244" s="427"/>
      <c r="P244" s="427"/>
      <c r="Q244" s="427"/>
      <c r="R244" s="427"/>
      <c r="S244" s="427"/>
      <c r="T244" s="427"/>
      <c r="U244" s="427"/>
      <c r="V244" s="427"/>
      <c r="W244" s="427"/>
      <c r="X244" s="427"/>
      <c r="Y244" s="427"/>
      <c r="Z244" s="427"/>
      <c r="AA244" s="427"/>
      <c r="AB244" s="427"/>
      <c r="AC244" s="427"/>
      <c r="AD244" s="427"/>
      <c r="AE244" s="427"/>
      <c r="AF244" s="427"/>
      <c r="AG244" s="427"/>
      <c r="AH244" s="427"/>
      <c r="AI244" s="427"/>
      <c r="AJ244" s="427"/>
      <c r="AK244" s="427"/>
      <c r="AL244" s="427"/>
      <c r="AM244" s="427"/>
      <c r="AN244" s="427"/>
      <c r="AO244" s="427"/>
      <c r="AP244" s="427"/>
      <c r="AQ244" s="427"/>
      <c r="AR244" s="427"/>
      <c r="AS244" s="427"/>
      <c r="AT244" s="427"/>
      <c r="AU244" s="427"/>
      <c r="AV244" s="427"/>
      <c r="AW244" s="427"/>
      <c r="AX244" s="427"/>
      <c r="AY244" s="427"/>
      <c r="AZ244" s="427"/>
      <c r="BA244" s="427"/>
      <c r="BB244" s="427"/>
      <c r="BC244" s="427"/>
      <c r="BD244" s="427"/>
      <c r="BE244" s="427"/>
      <c r="BF244" s="427"/>
      <c r="BG244" s="427"/>
      <c r="BH244" s="427"/>
      <c r="BI244" s="427"/>
      <c r="BJ244" s="427"/>
      <c r="BK244" s="427"/>
      <c r="BL244" s="427"/>
      <c r="BM244" s="427"/>
      <c r="BN244" s="427"/>
      <c r="BO244" s="427"/>
      <c r="BP244" s="427"/>
      <c r="BQ244" s="427"/>
      <c r="BR244" s="427"/>
      <c r="BS244" s="427"/>
      <c r="BT244" s="427"/>
      <c r="BU244" s="427"/>
      <c r="BV244" s="427"/>
      <c r="BW244" s="427"/>
      <c r="BX244" s="427"/>
      <c r="BY244" s="427"/>
      <c r="BZ244" s="427"/>
      <c r="CA244" s="427"/>
      <c r="CB244" s="427"/>
      <c r="CC244" s="427"/>
      <c r="CD244" s="427"/>
      <c r="CE244" s="427"/>
      <c r="CF244" s="427"/>
      <c r="CG244" s="427"/>
      <c r="CH244" s="427"/>
      <c r="CI244" s="427"/>
      <c r="CJ244" s="427"/>
      <c r="CK244" s="427"/>
      <c r="CL244" s="427"/>
      <c r="CM244" s="427"/>
    </row>
    <row r="245">
      <c r="A245" s="427"/>
      <c r="B245" s="427"/>
      <c r="C245" s="427"/>
      <c r="D245" s="427"/>
      <c r="E245" s="427"/>
      <c r="F245" s="427"/>
      <c r="G245" s="427"/>
      <c r="H245" s="427"/>
      <c r="I245" s="427"/>
      <c r="J245" s="427"/>
      <c r="K245" s="427"/>
      <c r="L245" s="427"/>
      <c r="M245" s="427"/>
      <c r="N245" s="427"/>
      <c r="O245" s="427"/>
      <c r="P245" s="427"/>
      <c r="Q245" s="427"/>
      <c r="R245" s="427"/>
      <c r="S245" s="427"/>
      <c r="T245" s="427"/>
      <c r="U245" s="427"/>
      <c r="V245" s="427"/>
      <c r="W245" s="427"/>
      <c r="X245" s="427"/>
      <c r="Y245" s="427"/>
      <c r="Z245" s="427"/>
      <c r="AA245" s="427"/>
      <c r="AB245" s="427"/>
      <c r="AC245" s="427"/>
      <c r="AD245" s="427"/>
      <c r="AE245" s="427"/>
      <c r="AF245" s="427"/>
      <c r="AG245" s="427"/>
      <c r="AH245" s="427"/>
      <c r="AI245" s="427"/>
      <c r="AJ245" s="427"/>
      <c r="AK245" s="427"/>
      <c r="AL245" s="427"/>
      <c r="AM245" s="427"/>
      <c r="AN245" s="427"/>
      <c r="AO245" s="427"/>
      <c r="AP245" s="427"/>
      <c r="AQ245" s="427"/>
      <c r="AR245" s="427"/>
      <c r="AS245" s="427"/>
      <c r="AT245" s="427"/>
      <c r="AU245" s="427"/>
      <c r="AV245" s="427"/>
      <c r="AW245" s="427"/>
      <c r="AX245" s="427"/>
      <c r="AY245" s="427"/>
      <c r="AZ245" s="427"/>
      <c r="BA245" s="427"/>
      <c r="BB245" s="427"/>
      <c r="BC245" s="427"/>
      <c r="BD245" s="427"/>
      <c r="BE245" s="427"/>
      <c r="BF245" s="427"/>
      <c r="BG245" s="427"/>
      <c r="BH245" s="427"/>
      <c r="BI245" s="427"/>
      <c r="BJ245" s="427"/>
      <c r="BK245" s="427"/>
      <c r="BL245" s="427"/>
      <c r="BM245" s="427"/>
      <c r="BN245" s="427"/>
      <c r="BO245" s="427"/>
      <c r="BP245" s="427"/>
      <c r="BQ245" s="427"/>
      <c r="BR245" s="427"/>
      <c r="BS245" s="427"/>
      <c r="BT245" s="427"/>
      <c r="BU245" s="427"/>
      <c r="BV245" s="427"/>
      <c r="BW245" s="427"/>
      <c r="BX245" s="427"/>
      <c r="BY245" s="427"/>
      <c r="BZ245" s="427"/>
      <c r="CA245" s="427"/>
      <c r="CB245" s="427"/>
      <c r="CC245" s="427"/>
      <c r="CD245" s="427"/>
      <c r="CE245" s="427"/>
      <c r="CF245" s="427"/>
      <c r="CG245" s="427"/>
      <c r="CH245" s="427"/>
      <c r="CI245" s="427"/>
      <c r="CJ245" s="427"/>
      <c r="CK245" s="427"/>
      <c r="CL245" s="427"/>
      <c r="CM245" s="427"/>
    </row>
    <row r="246">
      <c r="A246" s="427"/>
      <c r="B246" s="427"/>
      <c r="C246" s="427"/>
      <c r="D246" s="427"/>
      <c r="E246" s="427"/>
      <c r="F246" s="427"/>
      <c r="G246" s="427"/>
      <c r="H246" s="427"/>
      <c r="I246" s="427"/>
      <c r="J246" s="427"/>
      <c r="K246" s="427"/>
      <c r="L246" s="427"/>
      <c r="M246" s="427"/>
      <c r="N246" s="427"/>
      <c r="O246" s="427"/>
      <c r="P246" s="427"/>
      <c r="Q246" s="427"/>
      <c r="R246" s="427"/>
      <c r="S246" s="427"/>
      <c r="T246" s="427"/>
      <c r="U246" s="427"/>
      <c r="V246" s="427"/>
      <c r="W246" s="427"/>
      <c r="X246" s="427"/>
      <c r="Y246" s="427"/>
      <c r="Z246" s="427"/>
      <c r="AA246" s="427"/>
      <c r="AB246" s="427"/>
      <c r="AC246" s="427"/>
      <c r="AD246" s="427"/>
      <c r="AE246" s="427"/>
      <c r="AF246" s="427"/>
      <c r="AG246" s="427"/>
      <c r="AH246" s="427"/>
      <c r="AI246" s="427"/>
      <c r="AJ246" s="427"/>
      <c r="AK246" s="427"/>
      <c r="AL246" s="427"/>
      <c r="AM246" s="427"/>
      <c r="AN246" s="427"/>
      <c r="AO246" s="427"/>
      <c r="AP246" s="427"/>
      <c r="AQ246" s="427"/>
      <c r="AR246" s="427"/>
      <c r="AS246" s="427"/>
      <c r="AT246" s="427"/>
      <c r="AU246" s="427"/>
      <c r="AV246" s="427"/>
      <c r="AW246" s="427"/>
      <c r="AX246" s="427"/>
      <c r="AY246" s="427"/>
      <c r="AZ246" s="427"/>
      <c r="BA246" s="427"/>
      <c r="BB246" s="427"/>
      <c r="BC246" s="427"/>
      <c r="BD246" s="427"/>
      <c r="BE246" s="427"/>
      <c r="BF246" s="427"/>
      <c r="BG246" s="427"/>
      <c r="BH246" s="427"/>
      <c r="BI246" s="427"/>
      <c r="BJ246" s="427"/>
      <c r="BK246" s="427"/>
      <c r="BL246" s="427"/>
      <c r="BM246" s="427"/>
      <c r="BN246" s="427"/>
      <c r="BO246" s="427"/>
      <c r="BP246" s="427"/>
      <c r="BQ246" s="427"/>
      <c r="BR246" s="427"/>
      <c r="BS246" s="427"/>
      <c r="BT246" s="427"/>
      <c r="BU246" s="427"/>
      <c r="BV246" s="427"/>
      <c r="BW246" s="427"/>
      <c r="BX246" s="427"/>
      <c r="BY246" s="427"/>
      <c r="BZ246" s="427"/>
      <c r="CA246" s="427"/>
      <c r="CB246" s="427"/>
      <c r="CC246" s="427"/>
      <c r="CD246" s="427"/>
      <c r="CE246" s="427"/>
      <c r="CF246" s="427"/>
      <c r="CG246" s="427"/>
      <c r="CH246" s="427"/>
      <c r="CI246" s="427"/>
      <c r="CJ246" s="427"/>
      <c r="CK246" s="427"/>
      <c r="CL246" s="427"/>
      <c r="CM246" s="427"/>
    </row>
    <row r="247">
      <c r="A247" s="427"/>
      <c r="B247" s="427"/>
      <c r="C247" s="427"/>
      <c r="D247" s="427"/>
      <c r="E247" s="427"/>
      <c r="F247" s="427"/>
      <c r="G247" s="427"/>
      <c r="H247" s="427"/>
      <c r="I247" s="427"/>
      <c r="J247" s="427"/>
      <c r="K247" s="427"/>
      <c r="L247" s="427"/>
      <c r="M247" s="427"/>
      <c r="N247" s="427"/>
      <c r="O247" s="427"/>
      <c r="P247" s="427"/>
      <c r="Q247" s="427"/>
      <c r="R247" s="427"/>
      <c r="S247" s="427"/>
      <c r="T247" s="427"/>
      <c r="U247" s="427"/>
      <c r="V247" s="427"/>
      <c r="W247" s="427"/>
      <c r="X247" s="427"/>
      <c r="Y247" s="427"/>
      <c r="Z247" s="427"/>
      <c r="AA247" s="427"/>
      <c r="AB247" s="427"/>
      <c r="AC247" s="427"/>
      <c r="AD247" s="427"/>
      <c r="AE247" s="427"/>
      <c r="AF247" s="427"/>
      <c r="AG247" s="427"/>
      <c r="AH247" s="427"/>
      <c r="AI247" s="427"/>
      <c r="AJ247" s="427"/>
      <c r="AK247" s="427"/>
      <c r="AL247" s="427"/>
      <c r="AM247" s="427"/>
      <c r="AN247" s="427"/>
      <c r="AO247" s="427"/>
      <c r="AP247" s="427"/>
      <c r="AQ247" s="427"/>
      <c r="AR247" s="427"/>
      <c r="AS247" s="427"/>
      <c r="AT247" s="427"/>
      <c r="AU247" s="427"/>
      <c r="AV247" s="427"/>
      <c r="AW247" s="427"/>
      <c r="AX247" s="427"/>
      <c r="AY247" s="427"/>
      <c r="AZ247" s="427"/>
      <c r="BA247" s="427"/>
      <c r="BB247" s="427"/>
      <c r="BC247" s="427"/>
      <c r="BD247" s="427"/>
      <c r="BE247" s="427"/>
      <c r="BF247" s="427"/>
      <c r="BG247" s="427"/>
      <c r="BH247" s="427"/>
      <c r="BI247" s="427"/>
      <c r="BJ247" s="427"/>
      <c r="BK247" s="427"/>
      <c r="BL247" s="427"/>
      <c r="BM247" s="427"/>
      <c r="BN247" s="427"/>
      <c r="BO247" s="427"/>
      <c r="BP247" s="427"/>
      <c r="BQ247" s="427"/>
      <c r="BR247" s="427"/>
      <c r="BS247" s="427"/>
      <c r="BT247" s="427"/>
      <c r="BU247" s="427"/>
      <c r="BV247" s="427"/>
      <c r="BW247" s="427"/>
      <c r="BX247" s="427"/>
      <c r="BY247" s="427"/>
      <c r="BZ247" s="427"/>
      <c r="CA247" s="427"/>
      <c r="CB247" s="427"/>
      <c r="CC247" s="427"/>
      <c r="CD247" s="427"/>
      <c r="CE247" s="427"/>
      <c r="CF247" s="427"/>
      <c r="CG247" s="427"/>
      <c r="CH247" s="427"/>
      <c r="CI247" s="427"/>
      <c r="CJ247" s="427"/>
      <c r="CK247" s="427"/>
      <c r="CL247" s="427"/>
      <c r="CM247" s="427"/>
    </row>
    <row r="248">
      <c r="A248" s="427"/>
      <c r="B248" s="427"/>
      <c r="C248" s="427"/>
      <c r="D248" s="427"/>
      <c r="E248" s="427"/>
      <c r="F248" s="427"/>
      <c r="G248" s="427"/>
      <c r="H248" s="427"/>
      <c r="I248" s="427"/>
      <c r="J248" s="427"/>
      <c r="K248" s="427"/>
      <c r="L248" s="427"/>
      <c r="M248" s="427"/>
      <c r="N248" s="427"/>
      <c r="O248" s="427"/>
      <c r="P248" s="427"/>
      <c r="Q248" s="427"/>
      <c r="R248" s="427"/>
      <c r="S248" s="427"/>
      <c r="T248" s="427"/>
      <c r="U248" s="427"/>
      <c r="V248" s="427"/>
      <c r="W248" s="427"/>
      <c r="X248" s="427"/>
      <c r="Y248" s="427"/>
      <c r="Z248" s="427"/>
      <c r="AA248" s="427"/>
      <c r="AB248" s="427"/>
      <c r="AC248" s="427"/>
      <c r="AD248" s="427"/>
      <c r="AE248" s="427"/>
      <c r="AF248" s="427"/>
      <c r="AG248" s="427"/>
      <c r="AH248" s="427"/>
      <c r="AI248" s="427"/>
      <c r="AJ248" s="427"/>
      <c r="AK248" s="427"/>
      <c r="AL248" s="427"/>
      <c r="AM248" s="427"/>
      <c r="AN248" s="427"/>
      <c r="AO248" s="427"/>
      <c r="AP248" s="427"/>
      <c r="AQ248" s="427"/>
      <c r="AR248" s="427"/>
      <c r="AS248" s="427"/>
      <c r="AT248" s="427"/>
      <c r="AU248" s="427"/>
      <c r="AV248" s="427"/>
      <c r="AW248" s="427"/>
      <c r="AX248" s="427"/>
      <c r="AY248" s="427"/>
      <c r="AZ248" s="427"/>
      <c r="BA248" s="427"/>
      <c r="BB248" s="427"/>
      <c r="BC248" s="427"/>
      <c r="BD248" s="427"/>
      <c r="BE248" s="427"/>
      <c r="BF248" s="427"/>
      <c r="BG248" s="427"/>
      <c r="BH248" s="427"/>
      <c r="BI248" s="427"/>
      <c r="BJ248" s="427"/>
      <c r="BK248" s="427"/>
      <c r="BL248" s="427"/>
      <c r="BM248" s="427"/>
      <c r="BN248" s="427"/>
      <c r="BO248" s="427"/>
      <c r="BP248" s="427"/>
      <c r="BQ248" s="427"/>
      <c r="BR248" s="427"/>
      <c r="BS248" s="427"/>
      <c r="BT248" s="427"/>
      <c r="BU248" s="427"/>
      <c r="BV248" s="427"/>
      <c r="BW248" s="427"/>
      <c r="BX248" s="427"/>
      <c r="BY248" s="427"/>
      <c r="BZ248" s="427"/>
      <c r="CA248" s="427"/>
      <c r="CB248" s="427"/>
      <c r="CC248" s="427"/>
      <c r="CD248" s="427"/>
      <c r="CE248" s="427"/>
      <c r="CF248" s="427"/>
      <c r="CG248" s="427"/>
      <c r="CH248" s="427"/>
      <c r="CI248" s="427"/>
      <c r="CJ248" s="427"/>
      <c r="CK248" s="427"/>
      <c r="CL248" s="427"/>
      <c r="CM248" s="427"/>
    </row>
    <row r="249">
      <c r="A249" s="427"/>
      <c r="B249" s="427"/>
      <c r="C249" s="427"/>
      <c r="D249" s="427"/>
      <c r="E249" s="427"/>
      <c r="F249" s="427"/>
      <c r="G249" s="427"/>
      <c r="H249" s="427"/>
      <c r="I249" s="427"/>
      <c r="J249" s="427"/>
      <c r="K249" s="427"/>
      <c r="L249" s="427"/>
      <c r="M249" s="427"/>
      <c r="N249" s="427"/>
      <c r="O249" s="427"/>
      <c r="P249" s="427"/>
      <c r="Q249" s="427"/>
      <c r="R249" s="427"/>
      <c r="S249" s="427"/>
      <c r="T249" s="427"/>
      <c r="U249" s="427"/>
      <c r="V249" s="427"/>
      <c r="W249" s="427"/>
      <c r="X249" s="427"/>
      <c r="Y249" s="427"/>
      <c r="Z249" s="427"/>
      <c r="AA249" s="427"/>
      <c r="AB249" s="427"/>
      <c r="AC249" s="427"/>
      <c r="AD249" s="427"/>
      <c r="AE249" s="427"/>
      <c r="AF249" s="427"/>
      <c r="AG249" s="427"/>
      <c r="AH249" s="427"/>
      <c r="AI249" s="427"/>
      <c r="AJ249" s="427"/>
      <c r="AK249" s="427"/>
      <c r="AL249" s="427"/>
      <c r="AM249" s="427"/>
      <c r="AN249" s="427"/>
      <c r="AO249" s="427"/>
      <c r="AP249" s="427"/>
      <c r="AQ249" s="427"/>
      <c r="AR249" s="427"/>
      <c r="AS249" s="427"/>
      <c r="AT249" s="427"/>
      <c r="AU249" s="427"/>
      <c r="AV249" s="427"/>
      <c r="AW249" s="427"/>
      <c r="AX249" s="427"/>
      <c r="AY249" s="427"/>
      <c r="AZ249" s="427"/>
      <c r="BA249" s="427"/>
      <c r="BB249" s="427"/>
      <c r="BC249" s="427"/>
      <c r="BD249" s="427"/>
      <c r="BE249" s="427"/>
      <c r="BF249" s="427"/>
      <c r="BG249" s="427"/>
      <c r="BH249" s="427"/>
      <c r="BI249" s="427"/>
      <c r="BJ249" s="427"/>
      <c r="BK249" s="427"/>
      <c r="BL249" s="427"/>
      <c r="BM249" s="427"/>
      <c r="BN249" s="427"/>
      <c r="BO249" s="427"/>
      <c r="BP249" s="427"/>
      <c r="BQ249" s="427"/>
      <c r="BR249" s="427"/>
      <c r="BS249" s="427"/>
      <c r="BT249" s="427"/>
      <c r="BU249" s="427"/>
      <c r="BV249" s="427"/>
      <c r="BW249" s="427"/>
      <c r="BX249" s="427"/>
      <c r="BY249" s="427"/>
      <c r="BZ249" s="427"/>
      <c r="CA249" s="427"/>
      <c r="CB249" s="427"/>
      <c r="CC249" s="427"/>
      <c r="CD249" s="427"/>
      <c r="CE249" s="427"/>
      <c r="CF249" s="427"/>
      <c r="CG249" s="427"/>
      <c r="CH249" s="427"/>
      <c r="CI249" s="427"/>
      <c r="CJ249" s="427"/>
      <c r="CK249" s="427"/>
      <c r="CL249" s="427"/>
      <c r="CM249" s="427"/>
    </row>
    <row r="250">
      <c r="A250" s="427"/>
      <c r="B250" s="427"/>
      <c r="C250" s="427"/>
      <c r="D250" s="427"/>
      <c r="E250" s="427"/>
      <c r="F250" s="427"/>
      <c r="G250" s="427"/>
      <c r="H250" s="427"/>
      <c r="I250" s="427"/>
      <c r="J250" s="427"/>
      <c r="K250" s="427"/>
      <c r="L250" s="427"/>
      <c r="M250" s="427"/>
      <c r="N250" s="427"/>
      <c r="O250" s="427"/>
      <c r="P250" s="427"/>
      <c r="Q250" s="427"/>
      <c r="R250" s="427"/>
      <c r="S250" s="427"/>
      <c r="T250" s="427"/>
      <c r="U250" s="427"/>
      <c r="V250" s="427"/>
      <c r="W250" s="427"/>
      <c r="X250" s="427"/>
      <c r="Y250" s="427"/>
      <c r="Z250" s="427"/>
      <c r="AA250" s="427"/>
      <c r="AB250" s="427"/>
      <c r="AC250" s="427"/>
      <c r="AD250" s="427"/>
      <c r="AE250" s="427"/>
      <c r="AF250" s="427"/>
      <c r="AG250" s="427"/>
      <c r="AH250" s="427"/>
      <c r="AI250" s="427"/>
      <c r="AJ250" s="427"/>
      <c r="AK250" s="427"/>
      <c r="AL250" s="427"/>
      <c r="AM250" s="427"/>
      <c r="AN250" s="427"/>
      <c r="AO250" s="427"/>
      <c r="AP250" s="427"/>
      <c r="AQ250" s="427"/>
      <c r="AR250" s="427"/>
      <c r="AS250" s="427"/>
      <c r="AT250" s="427"/>
      <c r="AU250" s="427"/>
      <c r="AV250" s="427"/>
      <c r="AW250" s="427"/>
      <c r="AX250" s="427"/>
      <c r="AY250" s="427"/>
      <c r="AZ250" s="427"/>
      <c r="BA250" s="427"/>
      <c r="BB250" s="427"/>
      <c r="BC250" s="427"/>
      <c r="BD250" s="427"/>
      <c r="BE250" s="427"/>
      <c r="BF250" s="427"/>
      <c r="BG250" s="427"/>
      <c r="BH250" s="427"/>
      <c r="BI250" s="427"/>
      <c r="BJ250" s="427"/>
      <c r="BK250" s="427"/>
      <c r="BL250" s="427"/>
      <c r="BM250" s="427"/>
      <c r="BN250" s="427"/>
      <c r="BO250" s="427"/>
      <c r="BP250" s="427"/>
      <c r="BQ250" s="427"/>
      <c r="BR250" s="427"/>
      <c r="BS250" s="427"/>
      <c r="BT250" s="427"/>
      <c r="BU250" s="427"/>
      <c r="BV250" s="427"/>
      <c r="BW250" s="427"/>
      <c r="BX250" s="427"/>
      <c r="BY250" s="427"/>
      <c r="BZ250" s="427"/>
      <c r="CA250" s="427"/>
      <c r="CB250" s="427"/>
      <c r="CC250" s="427"/>
      <c r="CD250" s="427"/>
      <c r="CE250" s="427"/>
      <c r="CF250" s="427"/>
      <c r="CG250" s="427"/>
      <c r="CH250" s="427"/>
      <c r="CI250" s="427"/>
      <c r="CJ250" s="427"/>
      <c r="CK250" s="427"/>
      <c r="CL250" s="427"/>
      <c r="CM250" s="427"/>
    </row>
    <row r="251">
      <c r="A251" s="427"/>
      <c r="B251" s="427"/>
      <c r="C251" s="427"/>
      <c r="D251" s="427"/>
      <c r="E251" s="427"/>
      <c r="F251" s="427"/>
      <c r="G251" s="427"/>
      <c r="H251" s="427"/>
      <c r="I251" s="427"/>
      <c r="J251" s="427"/>
      <c r="K251" s="427"/>
      <c r="L251" s="427"/>
      <c r="M251" s="427"/>
      <c r="N251" s="427"/>
      <c r="O251" s="427"/>
      <c r="P251" s="427"/>
      <c r="Q251" s="427"/>
      <c r="R251" s="427"/>
      <c r="S251" s="427"/>
      <c r="T251" s="427"/>
      <c r="U251" s="427"/>
      <c r="V251" s="427"/>
      <c r="W251" s="427"/>
      <c r="X251" s="427"/>
      <c r="Y251" s="427"/>
      <c r="Z251" s="427"/>
      <c r="AA251" s="427"/>
      <c r="AB251" s="427"/>
      <c r="AC251" s="427"/>
      <c r="AD251" s="427"/>
      <c r="AE251" s="427"/>
      <c r="AF251" s="427"/>
      <c r="AG251" s="427"/>
      <c r="AH251" s="427"/>
      <c r="AI251" s="427"/>
      <c r="AJ251" s="427"/>
      <c r="AK251" s="427"/>
      <c r="AL251" s="427"/>
      <c r="AM251" s="427"/>
      <c r="AN251" s="427"/>
      <c r="AO251" s="427"/>
      <c r="AP251" s="427"/>
      <c r="AQ251" s="427"/>
      <c r="AR251" s="427"/>
      <c r="AS251" s="427"/>
      <c r="AT251" s="427"/>
      <c r="AU251" s="427"/>
      <c r="AV251" s="427"/>
      <c r="AW251" s="427"/>
      <c r="AX251" s="427"/>
      <c r="AY251" s="427"/>
      <c r="AZ251" s="427"/>
      <c r="BA251" s="427"/>
      <c r="BB251" s="427"/>
      <c r="BC251" s="427"/>
      <c r="BD251" s="427"/>
      <c r="BE251" s="427"/>
      <c r="BF251" s="427"/>
      <c r="BG251" s="427"/>
      <c r="BH251" s="427"/>
      <c r="BI251" s="427"/>
      <c r="BJ251" s="427"/>
      <c r="BK251" s="427"/>
      <c r="BL251" s="427"/>
      <c r="BM251" s="427"/>
      <c r="BN251" s="427"/>
      <c r="BO251" s="427"/>
      <c r="BP251" s="427"/>
      <c r="BQ251" s="427"/>
      <c r="BR251" s="427"/>
      <c r="BS251" s="427"/>
      <c r="BT251" s="427"/>
      <c r="BU251" s="427"/>
      <c r="BV251" s="427"/>
      <c r="BW251" s="427"/>
      <c r="BX251" s="427"/>
      <c r="BY251" s="427"/>
      <c r="BZ251" s="427"/>
      <c r="CA251" s="427"/>
      <c r="CB251" s="427"/>
      <c r="CC251" s="427"/>
      <c r="CD251" s="427"/>
      <c r="CE251" s="427"/>
      <c r="CF251" s="427"/>
      <c r="CG251" s="427"/>
      <c r="CH251" s="427"/>
      <c r="CI251" s="427"/>
      <c r="CJ251" s="427"/>
      <c r="CK251" s="427"/>
      <c r="CL251" s="427"/>
      <c r="CM251" s="427"/>
    </row>
    <row r="252">
      <c r="A252" s="427"/>
      <c r="B252" s="427"/>
      <c r="C252" s="427"/>
      <c r="D252" s="427"/>
      <c r="E252" s="427"/>
      <c r="F252" s="427"/>
      <c r="G252" s="427"/>
      <c r="H252" s="427"/>
      <c r="I252" s="427"/>
      <c r="J252" s="427"/>
      <c r="K252" s="427"/>
      <c r="L252" s="427"/>
      <c r="M252" s="427"/>
      <c r="N252" s="427"/>
      <c r="O252" s="427"/>
      <c r="P252" s="427"/>
      <c r="Q252" s="427"/>
      <c r="R252" s="427"/>
      <c r="S252" s="427"/>
      <c r="T252" s="427"/>
      <c r="U252" s="427"/>
      <c r="V252" s="427"/>
      <c r="W252" s="427"/>
      <c r="X252" s="427"/>
      <c r="Y252" s="427"/>
      <c r="Z252" s="427"/>
      <c r="AA252" s="427"/>
      <c r="AB252" s="427"/>
      <c r="AC252" s="427"/>
      <c r="AD252" s="427"/>
      <c r="AE252" s="427"/>
      <c r="AF252" s="427"/>
      <c r="AG252" s="427"/>
      <c r="AH252" s="427"/>
      <c r="AI252" s="427"/>
      <c r="AJ252" s="427"/>
      <c r="AK252" s="427"/>
      <c r="AL252" s="427"/>
      <c r="AM252" s="427"/>
      <c r="AN252" s="427"/>
      <c r="AO252" s="427"/>
      <c r="AP252" s="427"/>
      <c r="AQ252" s="427"/>
      <c r="AR252" s="427"/>
      <c r="AS252" s="427"/>
      <c r="AT252" s="427"/>
      <c r="AU252" s="427"/>
      <c r="AV252" s="427"/>
      <c r="AW252" s="427"/>
      <c r="AX252" s="427"/>
      <c r="AY252" s="427"/>
      <c r="AZ252" s="427"/>
      <c r="BA252" s="427"/>
      <c r="BB252" s="427"/>
      <c r="BC252" s="427"/>
      <c r="BD252" s="427"/>
      <c r="BE252" s="427"/>
      <c r="BF252" s="427"/>
      <c r="BG252" s="427"/>
      <c r="BH252" s="427"/>
      <c r="BI252" s="427"/>
      <c r="BJ252" s="427"/>
      <c r="BK252" s="427"/>
      <c r="BL252" s="427"/>
      <c r="BM252" s="427"/>
      <c r="BN252" s="427"/>
      <c r="BO252" s="427"/>
      <c r="BP252" s="427"/>
      <c r="BQ252" s="427"/>
      <c r="BR252" s="427"/>
      <c r="BS252" s="427"/>
      <c r="BT252" s="427"/>
      <c r="BU252" s="427"/>
      <c r="BV252" s="427"/>
      <c r="BW252" s="427"/>
      <c r="BX252" s="427"/>
      <c r="BY252" s="427"/>
      <c r="BZ252" s="427"/>
      <c r="CA252" s="427"/>
      <c r="CB252" s="427"/>
      <c r="CC252" s="427"/>
      <c r="CD252" s="427"/>
      <c r="CE252" s="427"/>
      <c r="CF252" s="427"/>
      <c r="CG252" s="427"/>
      <c r="CH252" s="427"/>
      <c r="CI252" s="427"/>
      <c r="CJ252" s="427"/>
      <c r="CK252" s="427"/>
      <c r="CL252" s="427"/>
      <c r="CM252" s="427"/>
    </row>
    <row r="253">
      <c r="A253" s="427"/>
      <c r="B253" s="427"/>
      <c r="C253" s="427"/>
      <c r="D253" s="427"/>
      <c r="E253" s="427"/>
      <c r="F253" s="427"/>
      <c r="G253" s="427"/>
      <c r="H253" s="427"/>
      <c r="I253" s="427"/>
      <c r="J253" s="427"/>
      <c r="K253" s="427"/>
      <c r="L253" s="427"/>
      <c r="M253" s="427"/>
      <c r="N253" s="427"/>
      <c r="O253" s="427"/>
      <c r="P253" s="427"/>
      <c r="Q253" s="427"/>
      <c r="R253" s="427"/>
      <c r="S253" s="427"/>
      <c r="T253" s="427"/>
      <c r="U253" s="427"/>
      <c r="V253" s="427"/>
      <c r="W253" s="427"/>
      <c r="X253" s="427"/>
      <c r="Y253" s="427"/>
      <c r="Z253" s="427"/>
      <c r="AA253" s="427"/>
      <c r="AB253" s="427"/>
      <c r="AC253" s="427"/>
      <c r="AD253" s="427"/>
      <c r="AE253" s="427"/>
      <c r="AF253" s="427"/>
      <c r="AG253" s="427"/>
      <c r="AH253" s="427"/>
      <c r="AI253" s="427"/>
      <c r="AJ253" s="427"/>
      <c r="AK253" s="427"/>
      <c r="AL253" s="427"/>
      <c r="AM253" s="427"/>
      <c r="AN253" s="427"/>
      <c r="AO253" s="427"/>
      <c r="AP253" s="427"/>
      <c r="AQ253" s="427"/>
      <c r="AR253" s="427"/>
      <c r="AS253" s="427"/>
      <c r="AT253" s="427"/>
      <c r="AU253" s="427"/>
      <c r="AV253" s="427"/>
      <c r="AW253" s="427"/>
      <c r="AX253" s="427"/>
      <c r="AY253" s="427"/>
      <c r="AZ253" s="427"/>
      <c r="BA253" s="427"/>
      <c r="BB253" s="427"/>
      <c r="BC253" s="427"/>
      <c r="BD253" s="427"/>
      <c r="BE253" s="427"/>
      <c r="BF253" s="427"/>
      <c r="BG253" s="427"/>
      <c r="BH253" s="427"/>
      <c r="BI253" s="427"/>
      <c r="BJ253" s="427"/>
      <c r="BK253" s="427"/>
      <c r="BL253" s="427"/>
      <c r="BM253" s="427"/>
      <c r="BN253" s="427"/>
      <c r="BO253" s="427"/>
      <c r="BP253" s="427"/>
      <c r="BQ253" s="427"/>
      <c r="BR253" s="427"/>
      <c r="BS253" s="427"/>
      <c r="BT253" s="427"/>
      <c r="BU253" s="427"/>
      <c r="BV253" s="427"/>
      <c r="BW253" s="427"/>
      <c r="BX253" s="427"/>
      <c r="BY253" s="427"/>
      <c r="BZ253" s="427"/>
      <c r="CA253" s="427"/>
      <c r="CB253" s="427"/>
      <c r="CC253" s="427"/>
      <c r="CD253" s="427"/>
      <c r="CE253" s="427"/>
      <c r="CF253" s="427"/>
      <c r="CG253" s="427"/>
      <c r="CH253" s="427"/>
      <c r="CI253" s="427"/>
      <c r="CJ253" s="427"/>
      <c r="CK253" s="427"/>
      <c r="CL253" s="427"/>
      <c r="CM253" s="427"/>
    </row>
    <row r="254">
      <c r="A254" s="427"/>
      <c r="B254" s="427"/>
      <c r="C254" s="427"/>
      <c r="D254" s="427"/>
      <c r="E254" s="427"/>
      <c r="F254" s="427"/>
      <c r="G254" s="427"/>
      <c r="H254" s="427"/>
      <c r="I254" s="427"/>
      <c r="J254" s="427"/>
      <c r="K254" s="427"/>
      <c r="L254" s="427"/>
      <c r="M254" s="427"/>
      <c r="N254" s="427"/>
      <c r="O254" s="427"/>
      <c r="P254" s="427"/>
      <c r="Q254" s="427"/>
      <c r="R254" s="427"/>
      <c r="S254" s="427"/>
      <c r="T254" s="427"/>
      <c r="U254" s="427"/>
      <c r="V254" s="427"/>
      <c r="W254" s="427"/>
      <c r="X254" s="427"/>
      <c r="Y254" s="427"/>
      <c r="Z254" s="427"/>
      <c r="AA254" s="427"/>
      <c r="AB254" s="427"/>
      <c r="AC254" s="427"/>
      <c r="AD254" s="427"/>
      <c r="AE254" s="427"/>
      <c r="AF254" s="427"/>
      <c r="AG254" s="427"/>
      <c r="AH254" s="427"/>
      <c r="AI254" s="427"/>
      <c r="AJ254" s="427"/>
      <c r="AK254" s="427"/>
      <c r="AL254" s="427"/>
      <c r="AM254" s="427"/>
      <c r="AN254" s="427"/>
      <c r="AO254" s="427"/>
      <c r="AP254" s="427"/>
      <c r="AQ254" s="427"/>
      <c r="AR254" s="427"/>
      <c r="AS254" s="427"/>
      <c r="AT254" s="427"/>
      <c r="AU254" s="427"/>
      <c r="AV254" s="427"/>
      <c r="AW254" s="427"/>
      <c r="AX254" s="427"/>
      <c r="AY254" s="427"/>
      <c r="AZ254" s="427"/>
      <c r="BA254" s="427"/>
      <c r="BB254" s="427"/>
      <c r="BC254" s="427"/>
      <c r="BD254" s="427"/>
      <c r="BE254" s="427"/>
      <c r="BF254" s="427"/>
      <c r="BG254" s="427"/>
      <c r="BH254" s="427"/>
      <c r="BI254" s="427"/>
      <c r="BJ254" s="427"/>
      <c r="BK254" s="427"/>
      <c r="BL254" s="427"/>
      <c r="BM254" s="427"/>
      <c r="BN254" s="427"/>
      <c r="BO254" s="427"/>
      <c r="BP254" s="427"/>
      <c r="BQ254" s="427"/>
      <c r="BR254" s="427"/>
      <c r="BS254" s="427"/>
      <c r="BT254" s="427"/>
      <c r="BU254" s="427"/>
      <c r="BV254" s="427"/>
      <c r="BW254" s="427"/>
      <c r="BX254" s="427"/>
      <c r="BY254" s="427"/>
      <c r="BZ254" s="427"/>
      <c r="CA254" s="427"/>
      <c r="CB254" s="427"/>
      <c r="CC254" s="427"/>
      <c r="CD254" s="427"/>
      <c r="CE254" s="427"/>
      <c r="CF254" s="427"/>
      <c r="CG254" s="427"/>
      <c r="CH254" s="427"/>
      <c r="CI254" s="427"/>
      <c r="CJ254" s="427"/>
      <c r="CK254" s="427"/>
      <c r="CL254" s="427"/>
      <c r="CM254" s="427"/>
    </row>
    <row r="255">
      <c r="A255" s="427"/>
      <c r="B255" s="427"/>
      <c r="C255" s="427"/>
      <c r="D255" s="427"/>
      <c r="E255" s="427"/>
      <c r="F255" s="427"/>
      <c r="G255" s="427"/>
      <c r="H255" s="427"/>
      <c r="I255" s="427"/>
      <c r="J255" s="427"/>
      <c r="K255" s="427"/>
      <c r="L255" s="427"/>
      <c r="M255" s="427"/>
      <c r="N255" s="427"/>
      <c r="O255" s="427"/>
      <c r="P255" s="427"/>
      <c r="Q255" s="427"/>
      <c r="R255" s="427"/>
      <c r="S255" s="427"/>
      <c r="T255" s="427"/>
      <c r="U255" s="427"/>
      <c r="V255" s="427"/>
      <c r="W255" s="427"/>
      <c r="X255" s="427"/>
      <c r="Y255" s="427"/>
      <c r="Z255" s="427"/>
      <c r="AA255" s="427"/>
      <c r="AB255" s="427"/>
      <c r="AC255" s="427"/>
      <c r="AD255" s="427"/>
      <c r="AE255" s="427"/>
      <c r="AF255" s="427"/>
      <c r="AG255" s="427"/>
      <c r="AH255" s="427"/>
      <c r="AI255" s="427"/>
      <c r="AJ255" s="427"/>
      <c r="AK255" s="427"/>
      <c r="AL255" s="427"/>
      <c r="AM255" s="427"/>
      <c r="AN255" s="427"/>
      <c r="AO255" s="427"/>
      <c r="AP255" s="427"/>
      <c r="AQ255" s="427"/>
      <c r="AR255" s="427"/>
      <c r="AS255" s="427"/>
      <c r="AT255" s="427"/>
      <c r="AU255" s="427"/>
      <c r="AV255" s="427"/>
      <c r="AW255" s="427"/>
      <c r="AX255" s="427"/>
      <c r="AY255" s="427"/>
      <c r="AZ255" s="427"/>
      <c r="BA255" s="427"/>
      <c r="BB255" s="427"/>
      <c r="BC255" s="427"/>
      <c r="BD255" s="427"/>
      <c r="BE255" s="427"/>
      <c r="BF255" s="427"/>
      <c r="BG255" s="427"/>
      <c r="BH255" s="427"/>
      <c r="BI255" s="427"/>
      <c r="BJ255" s="427"/>
      <c r="BK255" s="427"/>
      <c r="BL255" s="427"/>
      <c r="BM255" s="427"/>
      <c r="BN255" s="427"/>
      <c r="BO255" s="427"/>
      <c r="BP255" s="427"/>
      <c r="BQ255" s="427"/>
      <c r="BR255" s="427"/>
      <c r="BS255" s="427"/>
      <c r="BT255" s="427"/>
      <c r="BU255" s="427"/>
      <c r="BV255" s="427"/>
      <c r="BW255" s="427"/>
      <c r="BX255" s="427"/>
      <c r="BY255" s="427"/>
      <c r="BZ255" s="427"/>
      <c r="CA255" s="427"/>
      <c r="CB255" s="427"/>
      <c r="CC255" s="427"/>
      <c r="CD255" s="427"/>
      <c r="CE255" s="427"/>
      <c r="CF255" s="427"/>
      <c r="CG255" s="427"/>
      <c r="CH255" s="427"/>
      <c r="CI255" s="427"/>
      <c r="CJ255" s="427"/>
      <c r="CK255" s="427"/>
      <c r="CL255" s="427"/>
      <c r="CM255" s="427"/>
    </row>
    <row r="256">
      <c r="A256" s="427"/>
      <c r="B256" s="427"/>
      <c r="C256" s="427"/>
      <c r="D256" s="427"/>
      <c r="E256" s="427"/>
      <c r="F256" s="427"/>
      <c r="G256" s="427"/>
      <c r="H256" s="427"/>
      <c r="I256" s="427"/>
      <c r="J256" s="427"/>
      <c r="K256" s="427"/>
      <c r="L256" s="427"/>
      <c r="M256" s="427"/>
      <c r="N256" s="427"/>
      <c r="O256" s="427"/>
      <c r="P256" s="427"/>
      <c r="Q256" s="427"/>
      <c r="R256" s="427"/>
      <c r="S256" s="427"/>
      <c r="T256" s="427"/>
      <c r="U256" s="427"/>
      <c r="V256" s="427"/>
      <c r="W256" s="427"/>
      <c r="X256" s="427"/>
      <c r="Y256" s="427"/>
      <c r="Z256" s="427"/>
      <c r="AA256" s="427"/>
      <c r="AB256" s="427"/>
      <c r="AC256" s="427"/>
      <c r="AD256" s="427"/>
      <c r="AE256" s="427"/>
      <c r="AF256" s="427"/>
      <c r="AG256" s="427"/>
      <c r="AH256" s="427"/>
      <c r="AI256" s="427"/>
      <c r="AJ256" s="427"/>
      <c r="AK256" s="427"/>
      <c r="AL256" s="427"/>
      <c r="AM256" s="427"/>
      <c r="AN256" s="427"/>
      <c r="AO256" s="427"/>
      <c r="AP256" s="427"/>
      <c r="AQ256" s="427"/>
      <c r="AR256" s="427"/>
      <c r="AS256" s="427"/>
      <c r="AT256" s="427"/>
      <c r="AU256" s="427"/>
      <c r="AV256" s="427"/>
      <c r="AW256" s="427"/>
      <c r="AX256" s="427"/>
      <c r="AY256" s="427"/>
      <c r="AZ256" s="427"/>
      <c r="BA256" s="427"/>
      <c r="BB256" s="427"/>
      <c r="BC256" s="427"/>
      <c r="BD256" s="427"/>
      <c r="BE256" s="427"/>
      <c r="BF256" s="427"/>
      <c r="BG256" s="427"/>
      <c r="BH256" s="427"/>
      <c r="BI256" s="427"/>
      <c r="BJ256" s="427"/>
      <c r="BK256" s="427"/>
      <c r="BL256" s="427"/>
      <c r="BM256" s="427"/>
      <c r="BN256" s="427"/>
      <c r="BO256" s="427"/>
      <c r="BP256" s="427"/>
      <c r="BQ256" s="427"/>
      <c r="BR256" s="427"/>
      <c r="BS256" s="427"/>
      <c r="BT256" s="427"/>
      <c r="BU256" s="427"/>
      <c r="BV256" s="427"/>
      <c r="BW256" s="427"/>
      <c r="BX256" s="427"/>
      <c r="BY256" s="427"/>
      <c r="BZ256" s="427"/>
      <c r="CA256" s="427"/>
      <c r="CB256" s="427"/>
      <c r="CC256" s="427"/>
      <c r="CD256" s="427"/>
      <c r="CE256" s="427"/>
      <c r="CF256" s="427"/>
      <c r="CG256" s="427"/>
      <c r="CH256" s="427"/>
      <c r="CI256" s="427"/>
      <c r="CJ256" s="427"/>
      <c r="CK256" s="427"/>
      <c r="CL256" s="427"/>
      <c r="CM256" s="427"/>
    </row>
    <row r="257">
      <c r="A257" s="427"/>
      <c r="B257" s="427"/>
      <c r="C257" s="427"/>
      <c r="D257" s="427"/>
      <c r="E257" s="427"/>
      <c r="F257" s="427"/>
      <c r="G257" s="427"/>
      <c r="H257" s="427"/>
      <c r="I257" s="427"/>
      <c r="J257" s="427"/>
      <c r="K257" s="427"/>
      <c r="L257" s="427"/>
      <c r="M257" s="427"/>
      <c r="N257" s="427"/>
      <c r="O257" s="427"/>
      <c r="P257" s="427"/>
      <c r="Q257" s="427"/>
      <c r="R257" s="427"/>
      <c r="S257" s="427"/>
      <c r="T257" s="427"/>
      <c r="U257" s="427"/>
      <c r="V257" s="427"/>
      <c r="W257" s="427"/>
      <c r="X257" s="427"/>
      <c r="Y257" s="427"/>
      <c r="Z257" s="427"/>
      <c r="AA257" s="427"/>
      <c r="AB257" s="427"/>
      <c r="AC257" s="427"/>
      <c r="AD257" s="427"/>
      <c r="AE257" s="427"/>
      <c r="AF257" s="427"/>
      <c r="AG257" s="427"/>
      <c r="AH257" s="427"/>
      <c r="AI257" s="427"/>
      <c r="AJ257" s="427"/>
      <c r="AK257" s="427"/>
      <c r="AL257" s="427"/>
      <c r="AM257" s="427"/>
      <c r="AN257" s="427"/>
      <c r="AO257" s="427"/>
      <c r="AP257" s="427"/>
      <c r="AQ257" s="427"/>
      <c r="AR257" s="427"/>
      <c r="AS257" s="427"/>
      <c r="AT257" s="427"/>
      <c r="AU257" s="427"/>
      <c r="AV257" s="427"/>
      <c r="AW257" s="427"/>
      <c r="AX257" s="427"/>
      <c r="AY257" s="427"/>
      <c r="AZ257" s="427"/>
      <c r="BA257" s="427"/>
      <c r="BB257" s="427"/>
      <c r="BC257" s="427"/>
      <c r="BD257" s="427"/>
      <c r="BE257" s="427"/>
      <c r="BF257" s="427"/>
      <c r="BG257" s="427"/>
      <c r="BH257" s="427"/>
      <c r="BI257" s="427"/>
      <c r="BJ257" s="427"/>
      <c r="BK257" s="427"/>
      <c r="BL257" s="427"/>
      <c r="BM257" s="427"/>
      <c r="BN257" s="427"/>
      <c r="BO257" s="427"/>
      <c r="BP257" s="427"/>
      <c r="BQ257" s="427"/>
      <c r="BR257" s="427"/>
      <c r="BS257" s="427"/>
      <c r="BT257" s="427"/>
      <c r="BU257" s="427"/>
      <c r="BV257" s="427"/>
      <c r="BW257" s="427"/>
      <c r="BX257" s="427"/>
      <c r="BY257" s="427"/>
      <c r="BZ257" s="427"/>
      <c r="CA257" s="427"/>
      <c r="CB257" s="427"/>
      <c r="CC257" s="427"/>
      <c r="CD257" s="427"/>
      <c r="CE257" s="427"/>
      <c r="CF257" s="427"/>
      <c r="CG257" s="427"/>
      <c r="CH257" s="427"/>
      <c r="CI257" s="427"/>
      <c r="CJ257" s="427"/>
      <c r="CK257" s="427"/>
      <c r="CL257" s="427"/>
      <c r="CM257" s="427"/>
    </row>
    <row r="258">
      <c r="A258" s="427"/>
      <c r="B258" s="427"/>
      <c r="C258" s="427"/>
      <c r="D258" s="427"/>
      <c r="E258" s="427"/>
      <c r="F258" s="427"/>
      <c r="G258" s="427"/>
      <c r="H258" s="427"/>
      <c r="I258" s="427"/>
      <c r="J258" s="427"/>
      <c r="K258" s="427"/>
      <c r="L258" s="427"/>
      <c r="M258" s="427"/>
      <c r="N258" s="427"/>
      <c r="O258" s="427"/>
      <c r="P258" s="427"/>
      <c r="Q258" s="427"/>
      <c r="R258" s="427"/>
      <c r="S258" s="427"/>
      <c r="T258" s="427"/>
      <c r="U258" s="427"/>
      <c r="V258" s="427"/>
      <c r="W258" s="427"/>
      <c r="X258" s="427"/>
      <c r="Y258" s="427"/>
      <c r="Z258" s="427"/>
      <c r="AA258" s="427"/>
      <c r="AB258" s="427"/>
      <c r="AC258" s="427"/>
      <c r="AD258" s="427"/>
      <c r="AE258" s="427"/>
      <c r="AF258" s="427"/>
      <c r="AG258" s="427"/>
      <c r="AH258" s="427"/>
      <c r="AI258" s="427"/>
      <c r="AJ258" s="427"/>
      <c r="AK258" s="427"/>
      <c r="AL258" s="427"/>
      <c r="AM258" s="427"/>
      <c r="AN258" s="427"/>
      <c r="AO258" s="427"/>
      <c r="AP258" s="427"/>
      <c r="AQ258" s="427"/>
      <c r="AR258" s="427"/>
      <c r="AS258" s="427"/>
      <c r="AT258" s="427"/>
      <c r="AU258" s="427"/>
      <c r="AV258" s="427"/>
      <c r="AW258" s="427"/>
      <c r="AX258" s="427"/>
      <c r="AY258" s="427"/>
      <c r="AZ258" s="427"/>
      <c r="BA258" s="427"/>
      <c r="BB258" s="427"/>
      <c r="BC258" s="427"/>
      <c r="BD258" s="427"/>
      <c r="BE258" s="427"/>
      <c r="BF258" s="427"/>
      <c r="BG258" s="427"/>
      <c r="BH258" s="427"/>
      <c r="BI258" s="427"/>
      <c r="BJ258" s="427"/>
      <c r="BK258" s="427"/>
      <c r="BL258" s="427"/>
      <c r="BM258" s="427"/>
      <c r="BN258" s="427"/>
      <c r="BO258" s="427"/>
      <c r="BP258" s="427"/>
      <c r="BQ258" s="427"/>
      <c r="BR258" s="427"/>
      <c r="BS258" s="427"/>
      <c r="BT258" s="427"/>
      <c r="BU258" s="427"/>
      <c r="BV258" s="427"/>
      <c r="BW258" s="427"/>
      <c r="BX258" s="427"/>
      <c r="BY258" s="427"/>
      <c r="BZ258" s="427"/>
      <c r="CA258" s="427"/>
      <c r="CB258" s="427"/>
      <c r="CC258" s="427"/>
      <c r="CD258" s="427"/>
      <c r="CE258" s="427"/>
      <c r="CF258" s="427"/>
      <c r="CG258" s="427"/>
      <c r="CH258" s="427"/>
      <c r="CI258" s="427"/>
      <c r="CJ258" s="427"/>
      <c r="CK258" s="427"/>
      <c r="CL258" s="427"/>
      <c r="CM258" s="427"/>
    </row>
    <row r="259">
      <c r="A259" s="427"/>
      <c r="B259" s="427"/>
      <c r="C259" s="427"/>
      <c r="D259" s="427"/>
      <c r="E259" s="427"/>
      <c r="F259" s="427"/>
      <c r="G259" s="427"/>
      <c r="H259" s="427"/>
      <c r="I259" s="427"/>
      <c r="J259" s="427"/>
      <c r="K259" s="427"/>
      <c r="L259" s="427"/>
      <c r="M259" s="427"/>
      <c r="N259" s="427"/>
      <c r="O259" s="427"/>
      <c r="P259" s="427"/>
      <c r="Q259" s="427"/>
      <c r="R259" s="427"/>
      <c r="S259" s="427"/>
      <c r="T259" s="427"/>
      <c r="U259" s="427"/>
      <c r="V259" s="427"/>
      <c r="W259" s="427"/>
      <c r="X259" s="427"/>
      <c r="Y259" s="427"/>
      <c r="Z259" s="427"/>
      <c r="AA259" s="427"/>
      <c r="AB259" s="427"/>
      <c r="AC259" s="427"/>
      <c r="AD259" s="427"/>
      <c r="AE259" s="427"/>
      <c r="AF259" s="427"/>
      <c r="AG259" s="427"/>
      <c r="AH259" s="427"/>
      <c r="AI259" s="427"/>
      <c r="AJ259" s="427"/>
      <c r="AK259" s="427"/>
      <c r="AL259" s="427"/>
      <c r="AM259" s="427"/>
      <c r="AN259" s="427"/>
      <c r="AO259" s="427"/>
      <c r="AP259" s="427"/>
      <c r="AQ259" s="427"/>
      <c r="AR259" s="427"/>
      <c r="AS259" s="427"/>
      <c r="AT259" s="427"/>
      <c r="AU259" s="427"/>
      <c r="AV259" s="427"/>
      <c r="AW259" s="427"/>
      <c r="AX259" s="427"/>
      <c r="AY259" s="427"/>
      <c r="AZ259" s="427"/>
      <c r="BA259" s="427"/>
      <c r="BB259" s="427"/>
      <c r="BC259" s="427"/>
      <c r="BD259" s="427"/>
      <c r="BE259" s="427"/>
      <c r="BF259" s="427"/>
      <c r="BG259" s="427"/>
      <c r="BH259" s="427"/>
      <c r="BI259" s="427"/>
      <c r="BJ259" s="427"/>
      <c r="BK259" s="427"/>
      <c r="BL259" s="427"/>
      <c r="BM259" s="427"/>
      <c r="BN259" s="427"/>
      <c r="BO259" s="427"/>
      <c r="BP259" s="427"/>
      <c r="BQ259" s="427"/>
      <c r="BR259" s="427"/>
      <c r="BS259" s="427"/>
      <c r="BT259" s="427"/>
      <c r="BU259" s="427"/>
      <c r="BV259" s="427"/>
      <c r="BW259" s="427"/>
      <c r="BX259" s="427"/>
      <c r="BY259" s="427"/>
      <c r="BZ259" s="427"/>
      <c r="CA259" s="427"/>
      <c r="CB259" s="427"/>
      <c r="CC259" s="427"/>
      <c r="CD259" s="427"/>
      <c r="CE259" s="427"/>
      <c r="CF259" s="427"/>
      <c r="CG259" s="427"/>
      <c r="CH259" s="427"/>
      <c r="CI259" s="427"/>
      <c r="CJ259" s="427"/>
      <c r="CK259" s="427"/>
      <c r="CL259" s="427"/>
      <c r="CM259" s="427"/>
    </row>
    <row r="260">
      <c r="A260" s="427"/>
      <c r="B260" s="427"/>
      <c r="C260" s="427"/>
      <c r="D260" s="427"/>
      <c r="E260" s="427"/>
      <c r="F260" s="427"/>
      <c r="G260" s="427"/>
      <c r="H260" s="427"/>
      <c r="I260" s="427"/>
      <c r="J260" s="427"/>
      <c r="K260" s="427"/>
      <c r="L260" s="427"/>
      <c r="M260" s="427"/>
      <c r="N260" s="427"/>
      <c r="O260" s="427"/>
      <c r="P260" s="427"/>
      <c r="Q260" s="427"/>
      <c r="R260" s="427"/>
      <c r="S260" s="427"/>
      <c r="T260" s="427"/>
      <c r="U260" s="427"/>
      <c r="V260" s="427"/>
      <c r="W260" s="427"/>
      <c r="X260" s="427"/>
      <c r="Y260" s="427"/>
      <c r="Z260" s="427"/>
      <c r="AA260" s="427"/>
      <c r="AB260" s="427"/>
      <c r="AC260" s="427"/>
      <c r="AD260" s="427"/>
      <c r="AE260" s="427"/>
      <c r="AF260" s="427"/>
      <c r="AG260" s="427"/>
      <c r="AH260" s="427"/>
      <c r="AI260" s="427"/>
      <c r="AJ260" s="427"/>
      <c r="AK260" s="427"/>
      <c r="AL260" s="427"/>
      <c r="AM260" s="427"/>
      <c r="AN260" s="427"/>
      <c r="AO260" s="427"/>
      <c r="AP260" s="427"/>
      <c r="AQ260" s="427"/>
      <c r="AR260" s="427"/>
      <c r="AS260" s="427"/>
      <c r="AT260" s="427"/>
      <c r="AU260" s="427"/>
      <c r="AV260" s="427"/>
      <c r="AW260" s="427"/>
      <c r="AX260" s="427"/>
      <c r="AY260" s="427"/>
      <c r="AZ260" s="427"/>
      <c r="BA260" s="427"/>
      <c r="BB260" s="427"/>
      <c r="BC260" s="427"/>
      <c r="BD260" s="427"/>
      <c r="BE260" s="427"/>
      <c r="BF260" s="427"/>
      <c r="BG260" s="427"/>
      <c r="BH260" s="427"/>
      <c r="BI260" s="427"/>
      <c r="BJ260" s="427"/>
      <c r="BK260" s="427"/>
      <c r="BL260" s="427"/>
      <c r="BM260" s="427"/>
      <c r="BN260" s="427"/>
      <c r="BO260" s="427"/>
      <c r="BP260" s="427"/>
      <c r="BQ260" s="427"/>
      <c r="BR260" s="427"/>
      <c r="BS260" s="427"/>
      <c r="BT260" s="427"/>
      <c r="BU260" s="427"/>
      <c r="BV260" s="427"/>
      <c r="BW260" s="427"/>
      <c r="BX260" s="427"/>
      <c r="BY260" s="427"/>
      <c r="BZ260" s="427"/>
      <c r="CA260" s="427"/>
      <c r="CB260" s="427"/>
      <c r="CC260" s="427"/>
      <c r="CD260" s="427"/>
      <c r="CE260" s="427"/>
      <c r="CF260" s="427"/>
      <c r="CG260" s="427"/>
      <c r="CH260" s="427"/>
      <c r="CI260" s="427"/>
      <c r="CJ260" s="427"/>
      <c r="CK260" s="427"/>
      <c r="CL260" s="427"/>
      <c r="CM260" s="427"/>
    </row>
    <row r="261">
      <c r="A261" s="427"/>
      <c r="B261" s="427"/>
      <c r="C261" s="427"/>
      <c r="D261" s="427"/>
      <c r="E261" s="427"/>
      <c r="F261" s="427"/>
      <c r="G261" s="427"/>
      <c r="H261" s="427"/>
      <c r="I261" s="427"/>
      <c r="J261" s="427"/>
      <c r="K261" s="427"/>
      <c r="L261" s="427"/>
      <c r="M261" s="427"/>
      <c r="N261" s="427"/>
      <c r="O261" s="427"/>
      <c r="P261" s="427"/>
      <c r="Q261" s="427"/>
      <c r="R261" s="427"/>
      <c r="S261" s="427"/>
      <c r="T261" s="427"/>
      <c r="U261" s="427"/>
      <c r="V261" s="427"/>
      <c r="W261" s="427"/>
      <c r="X261" s="427"/>
      <c r="Y261" s="427"/>
      <c r="Z261" s="427"/>
      <c r="AA261" s="427"/>
      <c r="AB261" s="427"/>
      <c r="AC261" s="427"/>
      <c r="AD261" s="427"/>
      <c r="AE261" s="427"/>
      <c r="AF261" s="427"/>
      <c r="AG261" s="427"/>
      <c r="AH261" s="427"/>
      <c r="AI261" s="427"/>
      <c r="AJ261" s="427"/>
      <c r="AK261" s="427"/>
      <c r="AL261" s="427"/>
      <c r="AM261" s="427"/>
      <c r="AN261" s="427"/>
      <c r="AO261" s="427"/>
      <c r="AP261" s="427"/>
      <c r="AQ261" s="427"/>
      <c r="AR261" s="427"/>
      <c r="AS261" s="427"/>
      <c r="AT261" s="427"/>
      <c r="AU261" s="427"/>
      <c r="AV261" s="427"/>
      <c r="AW261" s="427"/>
      <c r="AX261" s="427"/>
      <c r="AY261" s="427"/>
      <c r="AZ261" s="427"/>
      <c r="BA261" s="427"/>
      <c r="BB261" s="427"/>
      <c r="BC261" s="427"/>
      <c r="BD261" s="427"/>
      <c r="BE261" s="427"/>
      <c r="BF261" s="427"/>
      <c r="BG261" s="427"/>
      <c r="BH261" s="427"/>
      <c r="BI261" s="427"/>
      <c r="BJ261" s="427"/>
      <c r="BK261" s="427"/>
      <c r="BL261" s="427"/>
      <c r="BM261" s="427"/>
      <c r="BN261" s="427"/>
      <c r="BO261" s="427"/>
      <c r="BP261" s="427"/>
      <c r="BQ261" s="427"/>
      <c r="BR261" s="427"/>
      <c r="BS261" s="427"/>
      <c r="BT261" s="427"/>
      <c r="BU261" s="427"/>
      <c r="BV261" s="427"/>
      <c r="BW261" s="427"/>
      <c r="BX261" s="427"/>
      <c r="BY261" s="427"/>
      <c r="BZ261" s="427"/>
      <c r="CA261" s="427"/>
      <c r="CB261" s="427"/>
      <c r="CC261" s="427"/>
      <c r="CD261" s="427"/>
      <c r="CE261" s="427"/>
      <c r="CF261" s="427"/>
      <c r="CG261" s="427"/>
      <c r="CH261" s="427"/>
      <c r="CI261" s="427"/>
      <c r="CJ261" s="427"/>
      <c r="CK261" s="427"/>
      <c r="CL261" s="427"/>
      <c r="CM261" s="427"/>
    </row>
    <row r="262">
      <c r="A262" s="427"/>
      <c r="B262" s="427"/>
      <c r="C262" s="427"/>
      <c r="D262" s="427"/>
      <c r="E262" s="427"/>
      <c r="F262" s="427"/>
      <c r="G262" s="427"/>
      <c r="H262" s="427"/>
      <c r="I262" s="427"/>
      <c r="J262" s="427"/>
      <c r="K262" s="427"/>
      <c r="L262" s="427"/>
      <c r="M262" s="427"/>
      <c r="N262" s="427"/>
      <c r="O262" s="427"/>
      <c r="P262" s="427"/>
      <c r="Q262" s="427"/>
      <c r="R262" s="427"/>
      <c r="S262" s="427"/>
      <c r="T262" s="427"/>
      <c r="U262" s="427"/>
      <c r="V262" s="427"/>
      <c r="W262" s="427"/>
      <c r="X262" s="427"/>
      <c r="Y262" s="427"/>
      <c r="Z262" s="427"/>
      <c r="AA262" s="427"/>
      <c r="AB262" s="427"/>
      <c r="AC262" s="427"/>
      <c r="AD262" s="427"/>
      <c r="AE262" s="427"/>
      <c r="AF262" s="427"/>
      <c r="AG262" s="427"/>
      <c r="AH262" s="427"/>
      <c r="AI262" s="427"/>
      <c r="AJ262" s="427"/>
      <c r="AK262" s="427"/>
      <c r="AL262" s="427"/>
      <c r="AM262" s="427"/>
      <c r="AN262" s="427"/>
      <c r="AO262" s="427"/>
      <c r="AP262" s="427"/>
      <c r="AQ262" s="427"/>
      <c r="AR262" s="427"/>
      <c r="AS262" s="427"/>
      <c r="AT262" s="427"/>
      <c r="AU262" s="427"/>
      <c r="AV262" s="427"/>
      <c r="AW262" s="427"/>
      <c r="AX262" s="427"/>
      <c r="AY262" s="427"/>
      <c r="AZ262" s="427"/>
      <c r="BA262" s="427"/>
      <c r="BB262" s="427"/>
      <c r="BC262" s="427"/>
      <c r="BD262" s="427"/>
      <c r="BE262" s="427"/>
      <c r="BF262" s="427"/>
      <c r="BG262" s="427"/>
      <c r="BH262" s="427"/>
      <c r="BI262" s="427"/>
      <c r="BJ262" s="427"/>
      <c r="BK262" s="427"/>
      <c r="BL262" s="427"/>
      <c r="BM262" s="427"/>
      <c r="BN262" s="427"/>
      <c r="BO262" s="427"/>
      <c r="BP262" s="427"/>
      <c r="BQ262" s="427"/>
      <c r="BR262" s="427"/>
      <c r="BS262" s="427"/>
      <c r="BT262" s="427"/>
      <c r="BU262" s="427"/>
      <c r="BV262" s="427"/>
      <c r="BW262" s="427"/>
      <c r="BX262" s="427"/>
      <c r="BY262" s="427"/>
      <c r="BZ262" s="427"/>
      <c r="CA262" s="427"/>
      <c r="CB262" s="427"/>
      <c r="CC262" s="427"/>
      <c r="CD262" s="427"/>
      <c r="CE262" s="427"/>
      <c r="CF262" s="427"/>
      <c r="CG262" s="427"/>
      <c r="CH262" s="427"/>
      <c r="CI262" s="427"/>
      <c r="CJ262" s="427"/>
      <c r="CK262" s="427"/>
      <c r="CL262" s="427"/>
      <c r="CM262" s="427"/>
    </row>
    <row r="263">
      <c r="A263" s="427"/>
      <c r="B263" s="427"/>
      <c r="C263" s="427"/>
      <c r="D263" s="427"/>
      <c r="E263" s="427"/>
      <c r="F263" s="427"/>
      <c r="G263" s="427"/>
      <c r="H263" s="427"/>
      <c r="I263" s="427"/>
      <c r="J263" s="427"/>
      <c r="K263" s="427"/>
      <c r="L263" s="427"/>
      <c r="M263" s="427"/>
      <c r="N263" s="427"/>
      <c r="O263" s="427"/>
      <c r="P263" s="427"/>
      <c r="Q263" s="427"/>
      <c r="R263" s="427"/>
      <c r="S263" s="427"/>
      <c r="T263" s="427"/>
      <c r="U263" s="427"/>
      <c r="V263" s="427"/>
      <c r="W263" s="427"/>
      <c r="X263" s="427"/>
      <c r="Y263" s="427"/>
      <c r="Z263" s="427"/>
      <c r="AA263" s="427"/>
      <c r="AB263" s="427"/>
      <c r="AC263" s="427"/>
      <c r="AD263" s="427"/>
      <c r="AE263" s="427"/>
      <c r="AF263" s="427"/>
      <c r="AG263" s="427"/>
      <c r="AH263" s="427"/>
      <c r="AI263" s="427"/>
      <c r="AJ263" s="427"/>
      <c r="AK263" s="427"/>
      <c r="AL263" s="427"/>
      <c r="AM263" s="427"/>
      <c r="AN263" s="427"/>
      <c r="AO263" s="427"/>
      <c r="AP263" s="427"/>
      <c r="AQ263" s="427"/>
      <c r="AR263" s="427"/>
      <c r="AS263" s="427"/>
      <c r="AT263" s="427"/>
      <c r="AU263" s="427"/>
      <c r="AV263" s="427"/>
      <c r="AW263" s="427"/>
      <c r="AX263" s="427"/>
      <c r="AY263" s="427"/>
      <c r="AZ263" s="427"/>
      <c r="BA263" s="427"/>
      <c r="BB263" s="427"/>
      <c r="BC263" s="427"/>
      <c r="BD263" s="427"/>
      <c r="BE263" s="427"/>
      <c r="BF263" s="427"/>
      <c r="BG263" s="427"/>
      <c r="BH263" s="427"/>
      <c r="BI263" s="427"/>
      <c r="BJ263" s="427"/>
      <c r="BK263" s="427"/>
      <c r="BL263" s="427"/>
      <c r="BM263" s="427"/>
      <c r="BN263" s="427"/>
      <c r="BO263" s="427"/>
      <c r="BP263" s="427"/>
      <c r="BQ263" s="427"/>
      <c r="BR263" s="427"/>
      <c r="BS263" s="427"/>
      <c r="BT263" s="427"/>
      <c r="BU263" s="427"/>
      <c r="BV263" s="427"/>
      <c r="BW263" s="427"/>
      <c r="BX263" s="427"/>
      <c r="BY263" s="427"/>
      <c r="BZ263" s="427"/>
      <c r="CA263" s="427"/>
      <c r="CB263" s="427"/>
      <c r="CC263" s="427"/>
      <c r="CD263" s="427"/>
      <c r="CE263" s="427"/>
      <c r="CF263" s="427"/>
      <c r="CG263" s="427"/>
      <c r="CH263" s="427"/>
      <c r="CI263" s="427"/>
      <c r="CJ263" s="427"/>
      <c r="CK263" s="427"/>
      <c r="CL263" s="427"/>
      <c r="CM263" s="427"/>
    </row>
    <row r="264">
      <c r="A264" s="427"/>
      <c r="B264" s="427"/>
      <c r="C264" s="427"/>
      <c r="D264" s="427"/>
      <c r="E264" s="427"/>
      <c r="F264" s="427"/>
      <c r="G264" s="427"/>
      <c r="H264" s="427"/>
      <c r="I264" s="427"/>
      <c r="J264" s="427"/>
      <c r="K264" s="427"/>
      <c r="L264" s="427"/>
      <c r="M264" s="427"/>
      <c r="N264" s="427"/>
      <c r="O264" s="427"/>
      <c r="P264" s="427"/>
      <c r="Q264" s="427"/>
      <c r="R264" s="427"/>
      <c r="S264" s="427"/>
      <c r="T264" s="427"/>
      <c r="U264" s="427"/>
      <c r="V264" s="427"/>
      <c r="W264" s="427"/>
      <c r="X264" s="427"/>
      <c r="Y264" s="427"/>
      <c r="Z264" s="427"/>
      <c r="AA264" s="427"/>
      <c r="AB264" s="427"/>
      <c r="AC264" s="427"/>
      <c r="AD264" s="427"/>
      <c r="AE264" s="427"/>
      <c r="AF264" s="427"/>
      <c r="AG264" s="427"/>
      <c r="AH264" s="427"/>
      <c r="AI264" s="427"/>
      <c r="AJ264" s="427"/>
      <c r="AK264" s="427"/>
      <c r="AL264" s="427"/>
      <c r="AM264" s="427"/>
      <c r="AN264" s="427"/>
      <c r="AO264" s="427"/>
      <c r="AP264" s="427"/>
      <c r="AQ264" s="427"/>
      <c r="AR264" s="427"/>
      <c r="AS264" s="427"/>
      <c r="AT264" s="427"/>
      <c r="AU264" s="427"/>
      <c r="AV264" s="427"/>
      <c r="AW264" s="427"/>
      <c r="AX264" s="427"/>
      <c r="AY264" s="427"/>
      <c r="AZ264" s="427"/>
      <c r="BA264" s="427"/>
      <c r="BB264" s="427"/>
      <c r="BC264" s="427"/>
      <c r="BD264" s="427"/>
      <c r="BE264" s="427"/>
      <c r="BF264" s="427"/>
      <c r="BG264" s="427"/>
      <c r="BH264" s="427"/>
      <c r="BI264" s="427"/>
      <c r="BJ264" s="427"/>
      <c r="BK264" s="427"/>
      <c r="BL264" s="427"/>
      <c r="BM264" s="427"/>
      <c r="BN264" s="427"/>
      <c r="BO264" s="427"/>
      <c r="BP264" s="427"/>
      <c r="BQ264" s="427"/>
      <c r="BR264" s="427"/>
      <c r="BS264" s="427"/>
      <c r="BT264" s="427"/>
      <c r="BU264" s="427"/>
      <c r="BV264" s="427"/>
      <c r="BW264" s="427"/>
      <c r="BX264" s="427"/>
      <c r="BY264" s="427"/>
      <c r="BZ264" s="427"/>
      <c r="CA264" s="427"/>
      <c r="CB264" s="427"/>
      <c r="CC264" s="427"/>
      <c r="CD264" s="427"/>
      <c r="CE264" s="427"/>
      <c r="CF264" s="427"/>
      <c r="CG264" s="427"/>
      <c r="CH264" s="427"/>
      <c r="CI264" s="427"/>
      <c r="CJ264" s="427"/>
      <c r="CK264" s="427"/>
      <c r="CL264" s="427"/>
      <c r="CM264" s="427"/>
    </row>
    <row r="265">
      <c r="A265" s="427"/>
      <c r="B265" s="427"/>
      <c r="C265" s="427"/>
      <c r="D265" s="427"/>
      <c r="E265" s="427"/>
      <c r="F265" s="427"/>
      <c r="G265" s="427"/>
      <c r="H265" s="427"/>
      <c r="I265" s="427"/>
      <c r="J265" s="427"/>
      <c r="K265" s="427"/>
      <c r="L265" s="427"/>
      <c r="M265" s="427"/>
      <c r="N265" s="427"/>
      <c r="O265" s="427"/>
      <c r="P265" s="427"/>
      <c r="Q265" s="427"/>
      <c r="R265" s="427"/>
      <c r="S265" s="427"/>
      <c r="T265" s="427"/>
      <c r="U265" s="427"/>
      <c r="V265" s="427"/>
      <c r="W265" s="427"/>
      <c r="X265" s="427"/>
      <c r="Y265" s="427"/>
      <c r="Z265" s="427"/>
      <c r="AA265" s="427"/>
      <c r="AB265" s="427"/>
      <c r="AC265" s="427"/>
      <c r="AD265" s="427"/>
      <c r="AE265" s="427"/>
      <c r="AF265" s="427"/>
      <c r="AG265" s="427"/>
      <c r="AH265" s="427"/>
      <c r="AI265" s="427"/>
      <c r="AJ265" s="427"/>
      <c r="AK265" s="427"/>
      <c r="AL265" s="427"/>
      <c r="AM265" s="427"/>
      <c r="AN265" s="427"/>
      <c r="AO265" s="427"/>
      <c r="AP265" s="427"/>
      <c r="AQ265" s="427"/>
      <c r="AR265" s="427"/>
      <c r="AS265" s="427"/>
      <c r="AT265" s="427"/>
      <c r="AU265" s="427"/>
      <c r="AV265" s="427"/>
      <c r="AW265" s="427"/>
      <c r="AX265" s="427"/>
      <c r="AY265" s="427"/>
      <c r="AZ265" s="427"/>
      <c r="BA265" s="427"/>
      <c r="BB265" s="427"/>
      <c r="BC265" s="427"/>
      <c r="BD265" s="427"/>
      <c r="BE265" s="427"/>
      <c r="BF265" s="427"/>
      <c r="BG265" s="427"/>
      <c r="BH265" s="427"/>
      <c r="BI265" s="427"/>
      <c r="BJ265" s="427"/>
      <c r="BK265" s="427"/>
      <c r="BL265" s="427"/>
      <c r="BM265" s="427"/>
      <c r="BN265" s="427"/>
      <c r="BO265" s="427"/>
      <c r="BP265" s="427"/>
      <c r="BQ265" s="427"/>
      <c r="BR265" s="427"/>
      <c r="BS265" s="427"/>
      <c r="BT265" s="427"/>
      <c r="BU265" s="427"/>
      <c r="BV265" s="427"/>
      <c r="BW265" s="427"/>
      <c r="BX265" s="427"/>
      <c r="BY265" s="427"/>
      <c r="BZ265" s="427"/>
      <c r="CA265" s="427"/>
      <c r="CB265" s="427"/>
      <c r="CC265" s="427"/>
      <c r="CD265" s="427"/>
      <c r="CE265" s="427"/>
      <c r="CF265" s="427"/>
      <c r="CG265" s="427"/>
      <c r="CH265" s="427"/>
      <c r="CI265" s="427"/>
      <c r="CJ265" s="427"/>
      <c r="CK265" s="427"/>
      <c r="CL265" s="427"/>
      <c r="CM265" s="427"/>
    </row>
    <row r="266">
      <c r="A266" s="427"/>
      <c r="B266" s="427"/>
      <c r="C266" s="427"/>
      <c r="D266" s="427"/>
      <c r="E266" s="427"/>
      <c r="F266" s="427"/>
      <c r="G266" s="427"/>
      <c r="H266" s="427"/>
      <c r="I266" s="427"/>
      <c r="J266" s="427"/>
      <c r="K266" s="427"/>
      <c r="L266" s="427"/>
      <c r="M266" s="427"/>
      <c r="N266" s="427"/>
      <c r="O266" s="427"/>
      <c r="P266" s="427"/>
      <c r="Q266" s="427"/>
      <c r="R266" s="427"/>
      <c r="S266" s="427"/>
      <c r="T266" s="427"/>
      <c r="U266" s="427"/>
      <c r="V266" s="427"/>
      <c r="W266" s="427"/>
      <c r="X266" s="427"/>
      <c r="Y266" s="427"/>
      <c r="Z266" s="427"/>
      <c r="AA266" s="427"/>
      <c r="AB266" s="427"/>
      <c r="AC266" s="427"/>
      <c r="AD266" s="427"/>
      <c r="AE266" s="427"/>
      <c r="AF266" s="427"/>
      <c r="AG266" s="427"/>
      <c r="AH266" s="427"/>
      <c r="AI266" s="427"/>
      <c r="AJ266" s="427"/>
      <c r="AK266" s="427"/>
      <c r="AL266" s="427"/>
      <c r="AM266" s="427"/>
      <c r="AN266" s="427"/>
      <c r="AO266" s="427"/>
      <c r="AP266" s="427"/>
      <c r="AQ266" s="427"/>
      <c r="AR266" s="427"/>
      <c r="AS266" s="427"/>
      <c r="AT266" s="427"/>
      <c r="AU266" s="427"/>
      <c r="AV266" s="427"/>
      <c r="AW266" s="427"/>
      <c r="AX266" s="427"/>
      <c r="AY266" s="427"/>
      <c r="AZ266" s="427"/>
      <c r="BA266" s="427"/>
      <c r="BB266" s="427"/>
      <c r="BC266" s="427"/>
      <c r="BD266" s="427"/>
      <c r="BE266" s="427"/>
      <c r="BF266" s="427"/>
      <c r="BG266" s="427"/>
      <c r="BH266" s="427"/>
      <c r="BI266" s="427"/>
      <c r="BJ266" s="427"/>
      <c r="BK266" s="427"/>
      <c r="BL266" s="427"/>
      <c r="BM266" s="427"/>
      <c r="BN266" s="427"/>
      <c r="BO266" s="427"/>
      <c r="BP266" s="427"/>
      <c r="BQ266" s="427"/>
      <c r="BR266" s="427"/>
      <c r="BS266" s="427"/>
      <c r="BT266" s="427"/>
      <c r="BU266" s="427"/>
      <c r="BV266" s="427"/>
      <c r="BW266" s="427"/>
      <c r="BX266" s="427"/>
      <c r="BY266" s="427"/>
      <c r="BZ266" s="427"/>
      <c r="CA266" s="427"/>
      <c r="CB266" s="427"/>
      <c r="CC266" s="427"/>
      <c r="CD266" s="427"/>
      <c r="CE266" s="427"/>
      <c r="CF266" s="427"/>
      <c r="CG266" s="427"/>
      <c r="CH266" s="427"/>
      <c r="CI266" s="427"/>
      <c r="CJ266" s="427"/>
      <c r="CK266" s="427"/>
      <c r="CL266" s="427"/>
      <c r="CM266" s="427"/>
    </row>
    <row r="267">
      <c r="A267" s="427"/>
      <c r="B267" s="427"/>
      <c r="C267" s="427"/>
      <c r="D267" s="427"/>
      <c r="E267" s="427"/>
      <c r="F267" s="427"/>
      <c r="G267" s="427"/>
      <c r="H267" s="427"/>
      <c r="I267" s="427"/>
      <c r="J267" s="427"/>
      <c r="K267" s="427"/>
      <c r="L267" s="427"/>
      <c r="M267" s="427"/>
      <c r="N267" s="427"/>
      <c r="O267" s="427"/>
      <c r="P267" s="427"/>
      <c r="Q267" s="427"/>
      <c r="R267" s="427"/>
      <c r="S267" s="427"/>
      <c r="T267" s="427"/>
      <c r="U267" s="427"/>
      <c r="V267" s="427"/>
      <c r="W267" s="427"/>
      <c r="X267" s="427"/>
      <c r="Y267" s="427"/>
      <c r="Z267" s="427"/>
      <c r="AA267" s="427"/>
      <c r="AB267" s="427"/>
      <c r="AC267" s="427"/>
      <c r="AD267" s="427"/>
      <c r="AE267" s="427"/>
      <c r="AF267" s="427"/>
      <c r="AG267" s="427"/>
      <c r="AH267" s="427"/>
      <c r="AI267" s="427"/>
      <c r="AJ267" s="427"/>
      <c r="AK267" s="427"/>
      <c r="AL267" s="427"/>
      <c r="AM267" s="427"/>
      <c r="AN267" s="427"/>
      <c r="AO267" s="427"/>
      <c r="AP267" s="427"/>
      <c r="AQ267" s="427"/>
      <c r="AR267" s="427"/>
      <c r="AS267" s="427"/>
      <c r="AT267" s="427"/>
      <c r="AU267" s="427"/>
      <c r="AV267" s="427"/>
      <c r="AW267" s="427"/>
      <c r="AX267" s="427"/>
      <c r="AY267" s="427"/>
      <c r="AZ267" s="427"/>
      <c r="BA267" s="427"/>
      <c r="BB267" s="427"/>
      <c r="BC267" s="427"/>
      <c r="BD267" s="427"/>
      <c r="BE267" s="427"/>
      <c r="BF267" s="427"/>
      <c r="BG267" s="427"/>
      <c r="BH267" s="427"/>
      <c r="BI267" s="427"/>
      <c r="BJ267" s="427"/>
      <c r="BK267" s="427"/>
      <c r="BL267" s="427"/>
      <c r="BM267" s="427"/>
      <c r="BN267" s="427"/>
      <c r="BO267" s="427"/>
      <c r="BP267" s="427"/>
      <c r="BQ267" s="427"/>
      <c r="BR267" s="427"/>
      <c r="BS267" s="427"/>
      <c r="BT267" s="427"/>
      <c r="BU267" s="427"/>
      <c r="BV267" s="427"/>
      <c r="BW267" s="427"/>
      <c r="BX267" s="427"/>
      <c r="BY267" s="427"/>
      <c r="BZ267" s="427"/>
      <c r="CA267" s="427"/>
      <c r="CB267" s="427"/>
      <c r="CC267" s="427"/>
      <c r="CD267" s="427"/>
      <c r="CE267" s="427"/>
      <c r="CF267" s="427"/>
      <c r="CG267" s="427"/>
      <c r="CH267" s="427"/>
      <c r="CI267" s="427"/>
      <c r="CJ267" s="427"/>
      <c r="CK267" s="427"/>
      <c r="CL267" s="427"/>
      <c r="CM267" s="427"/>
    </row>
    <row r="268">
      <c r="A268" s="427"/>
      <c r="B268" s="427"/>
      <c r="C268" s="427"/>
      <c r="D268" s="427"/>
      <c r="E268" s="427"/>
      <c r="F268" s="427"/>
      <c r="G268" s="427"/>
      <c r="H268" s="427"/>
      <c r="I268" s="427"/>
      <c r="J268" s="427"/>
      <c r="K268" s="427"/>
      <c r="L268" s="427"/>
      <c r="M268" s="427"/>
      <c r="N268" s="427"/>
      <c r="O268" s="427"/>
      <c r="P268" s="427"/>
      <c r="Q268" s="427"/>
      <c r="R268" s="427"/>
      <c r="S268" s="427"/>
      <c r="T268" s="427"/>
      <c r="U268" s="427"/>
      <c r="V268" s="427"/>
      <c r="W268" s="427"/>
      <c r="X268" s="427"/>
      <c r="Y268" s="427"/>
      <c r="Z268" s="427"/>
      <c r="AA268" s="427"/>
      <c r="AB268" s="427"/>
      <c r="AC268" s="427"/>
      <c r="AD268" s="427"/>
      <c r="AE268" s="427"/>
      <c r="AF268" s="427"/>
      <c r="AG268" s="427"/>
      <c r="AH268" s="427"/>
      <c r="AI268" s="427"/>
      <c r="AJ268" s="427"/>
      <c r="AK268" s="427"/>
      <c r="AL268" s="427"/>
      <c r="AM268" s="427"/>
      <c r="AN268" s="427"/>
      <c r="AO268" s="427"/>
      <c r="AP268" s="427"/>
      <c r="AQ268" s="427"/>
      <c r="AR268" s="427"/>
      <c r="AS268" s="427"/>
      <c r="AT268" s="427"/>
      <c r="AU268" s="427"/>
      <c r="AV268" s="427"/>
      <c r="AW268" s="427"/>
      <c r="AX268" s="427"/>
      <c r="AY268" s="427"/>
      <c r="AZ268" s="427"/>
      <c r="BA268" s="427"/>
      <c r="BB268" s="427"/>
      <c r="BC268" s="427"/>
      <c r="BD268" s="427"/>
      <c r="BE268" s="427"/>
      <c r="BF268" s="427"/>
      <c r="BG268" s="427"/>
      <c r="BH268" s="427"/>
      <c r="BI268" s="427"/>
      <c r="BJ268" s="427"/>
      <c r="BK268" s="427"/>
      <c r="BL268" s="427"/>
      <c r="BM268" s="427"/>
      <c r="BN268" s="427"/>
      <c r="BO268" s="427"/>
      <c r="BP268" s="427"/>
      <c r="BQ268" s="427"/>
      <c r="BR268" s="427"/>
      <c r="BS268" s="427"/>
      <c r="BT268" s="427"/>
      <c r="BU268" s="427"/>
      <c r="BV268" s="427"/>
      <c r="BW268" s="427"/>
      <c r="BX268" s="427"/>
      <c r="BY268" s="427"/>
      <c r="BZ268" s="427"/>
      <c r="CA268" s="427"/>
      <c r="CB268" s="427"/>
      <c r="CC268" s="427"/>
      <c r="CD268" s="427"/>
      <c r="CE268" s="427"/>
      <c r="CF268" s="427"/>
      <c r="CG268" s="427"/>
      <c r="CH268" s="427"/>
      <c r="CI268" s="427"/>
      <c r="CJ268" s="427"/>
      <c r="CK268" s="427"/>
      <c r="CL268" s="427"/>
      <c r="CM268" s="427"/>
    </row>
    <row r="269">
      <c r="A269" s="427"/>
      <c r="B269" s="427"/>
      <c r="C269" s="427"/>
      <c r="D269" s="427"/>
      <c r="E269" s="427"/>
      <c r="F269" s="427"/>
      <c r="G269" s="427"/>
      <c r="H269" s="427"/>
      <c r="I269" s="427"/>
      <c r="J269" s="427"/>
      <c r="K269" s="427"/>
      <c r="L269" s="427"/>
      <c r="M269" s="427"/>
      <c r="N269" s="427"/>
      <c r="O269" s="427"/>
      <c r="P269" s="427"/>
      <c r="Q269" s="427"/>
      <c r="R269" s="427"/>
      <c r="S269" s="427"/>
      <c r="T269" s="427"/>
      <c r="U269" s="427"/>
      <c r="V269" s="427"/>
      <c r="W269" s="427"/>
      <c r="X269" s="427"/>
      <c r="Y269" s="427"/>
      <c r="Z269" s="427"/>
      <c r="AA269" s="427"/>
      <c r="AB269" s="427"/>
      <c r="AC269" s="427"/>
      <c r="AD269" s="427"/>
      <c r="AE269" s="427"/>
      <c r="AF269" s="427"/>
      <c r="AG269" s="427"/>
      <c r="AH269" s="427"/>
      <c r="AI269" s="427"/>
      <c r="AJ269" s="427"/>
      <c r="AK269" s="427"/>
      <c r="AL269" s="427"/>
      <c r="AM269" s="427"/>
      <c r="AN269" s="427"/>
      <c r="AO269" s="427"/>
      <c r="AP269" s="427"/>
      <c r="AQ269" s="427"/>
      <c r="AR269" s="427"/>
      <c r="AS269" s="427"/>
      <c r="AT269" s="427"/>
      <c r="AU269" s="427"/>
      <c r="AV269" s="427"/>
      <c r="AW269" s="427"/>
      <c r="AX269" s="427"/>
      <c r="AY269" s="427"/>
      <c r="AZ269" s="427"/>
      <c r="BA269" s="427"/>
      <c r="BB269" s="427"/>
      <c r="BC269" s="427"/>
      <c r="BD269" s="427"/>
      <c r="BE269" s="427"/>
      <c r="BF269" s="427"/>
      <c r="BG269" s="427"/>
      <c r="BH269" s="427"/>
      <c r="BI269" s="427"/>
      <c r="BJ269" s="427"/>
      <c r="BK269" s="427"/>
      <c r="BL269" s="427"/>
      <c r="BM269" s="427"/>
      <c r="BN269" s="427"/>
      <c r="BO269" s="427"/>
      <c r="BP269" s="427"/>
      <c r="BQ269" s="427"/>
      <c r="BR269" s="427"/>
      <c r="BS269" s="427"/>
      <c r="BT269" s="427"/>
      <c r="BU269" s="427"/>
      <c r="BV269" s="427"/>
      <c r="BW269" s="427"/>
      <c r="BX269" s="427"/>
      <c r="BY269" s="427"/>
      <c r="BZ269" s="427"/>
      <c r="CA269" s="427"/>
      <c r="CB269" s="427"/>
      <c r="CC269" s="427"/>
      <c r="CD269" s="427"/>
      <c r="CE269" s="427"/>
      <c r="CF269" s="427"/>
      <c r="CG269" s="427"/>
      <c r="CH269" s="427"/>
      <c r="CI269" s="427"/>
      <c r="CJ269" s="427"/>
      <c r="CK269" s="427"/>
      <c r="CL269" s="427"/>
      <c r="CM269" s="427"/>
    </row>
    <row r="270">
      <c r="A270" s="427"/>
      <c r="B270" s="427"/>
      <c r="C270" s="427"/>
      <c r="D270" s="427"/>
      <c r="E270" s="427"/>
      <c r="F270" s="427"/>
      <c r="G270" s="427"/>
      <c r="H270" s="427"/>
      <c r="I270" s="427"/>
      <c r="J270" s="427"/>
      <c r="K270" s="427"/>
      <c r="L270" s="427"/>
      <c r="M270" s="427"/>
      <c r="N270" s="427"/>
      <c r="O270" s="427"/>
      <c r="P270" s="427"/>
      <c r="Q270" s="427"/>
      <c r="R270" s="427"/>
      <c r="S270" s="427"/>
      <c r="T270" s="427"/>
      <c r="U270" s="427"/>
      <c r="V270" s="427"/>
      <c r="W270" s="427"/>
      <c r="X270" s="427"/>
      <c r="Y270" s="427"/>
      <c r="Z270" s="427"/>
      <c r="AA270" s="427"/>
      <c r="AB270" s="427"/>
      <c r="AC270" s="427"/>
      <c r="AD270" s="427"/>
      <c r="AE270" s="427"/>
      <c r="AF270" s="427"/>
      <c r="AG270" s="427"/>
      <c r="AH270" s="427"/>
      <c r="AI270" s="427"/>
      <c r="AJ270" s="427"/>
      <c r="AK270" s="427"/>
      <c r="AL270" s="427"/>
      <c r="AM270" s="427"/>
      <c r="AN270" s="427"/>
      <c r="AO270" s="427"/>
      <c r="AP270" s="427"/>
      <c r="AQ270" s="427"/>
      <c r="AR270" s="427"/>
      <c r="AS270" s="427"/>
      <c r="AT270" s="427"/>
      <c r="AU270" s="427"/>
      <c r="AV270" s="427"/>
      <c r="AW270" s="427"/>
      <c r="AX270" s="427"/>
      <c r="AY270" s="427"/>
      <c r="AZ270" s="427"/>
      <c r="BA270" s="427"/>
      <c r="BB270" s="427"/>
      <c r="BC270" s="427"/>
      <c r="BD270" s="427"/>
      <c r="BE270" s="427"/>
      <c r="BF270" s="427"/>
      <c r="BG270" s="427"/>
      <c r="BH270" s="427"/>
      <c r="BI270" s="427"/>
      <c r="BJ270" s="427"/>
      <c r="BK270" s="427"/>
      <c r="BL270" s="427"/>
      <c r="BM270" s="427"/>
      <c r="BN270" s="427"/>
      <c r="BO270" s="427"/>
      <c r="BP270" s="427"/>
      <c r="BQ270" s="427"/>
      <c r="BR270" s="427"/>
      <c r="BS270" s="427"/>
      <c r="BT270" s="427"/>
      <c r="BU270" s="427"/>
      <c r="BV270" s="427"/>
      <c r="BW270" s="427"/>
      <c r="BX270" s="427"/>
      <c r="BY270" s="427"/>
      <c r="BZ270" s="427"/>
      <c r="CA270" s="427"/>
      <c r="CB270" s="427"/>
      <c r="CC270" s="427"/>
      <c r="CD270" s="427"/>
      <c r="CE270" s="427"/>
      <c r="CF270" s="427"/>
      <c r="CG270" s="427"/>
      <c r="CH270" s="427"/>
      <c r="CI270" s="427"/>
      <c r="CJ270" s="427"/>
      <c r="CK270" s="427"/>
      <c r="CL270" s="427"/>
      <c r="CM270" s="427"/>
    </row>
    <row r="271">
      <c r="A271" s="427"/>
      <c r="B271" s="427"/>
      <c r="C271" s="427"/>
      <c r="D271" s="427"/>
      <c r="E271" s="427"/>
      <c r="F271" s="427"/>
      <c r="G271" s="427"/>
      <c r="H271" s="427"/>
      <c r="I271" s="427"/>
      <c r="J271" s="427"/>
      <c r="K271" s="427"/>
      <c r="L271" s="427"/>
      <c r="M271" s="427"/>
      <c r="N271" s="427"/>
      <c r="O271" s="427"/>
      <c r="P271" s="427"/>
      <c r="Q271" s="427"/>
      <c r="R271" s="427"/>
      <c r="S271" s="427"/>
      <c r="T271" s="427"/>
      <c r="U271" s="427"/>
      <c r="V271" s="427"/>
      <c r="W271" s="427"/>
      <c r="X271" s="427"/>
      <c r="Y271" s="427"/>
      <c r="Z271" s="427"/>
      <c r="AA271" s="427"/>
      <c r="AB271" s="427"/>
      <c r="AC271" s="427"/>
      <c r="AD271" s="427"/>
      <c r="AE271" s="427"/>
      <c r="AF271" s="427"/>
      <c r="AG271" s="427"/>
      <c r="AH271" s="427"/>
      <c r="AI271" s="427"/>
      <c r="AJ271" s="427"/>
      <c r="AK271" s="427"/>
      <c r="AL271" s="427"/>
      <c r="AM271" s="427"/>
      <c r="AN271" s="427"/>
      <c r="AO271" s="427"/>
      <c r="AP271" s="427"/>
      <c r="AQ271" s="427"/>
      <c r="AR271" s="427"/>
      <c r="AS271" s="427"/>
      <c r="AT271" s="427"/>
      <c r="AU271" s="427"/>
      <c r="AV271" s="427"/>
      <c r="AW271" s="427"/>
      <c r="AX271" s="427"/>
      <c r="AY271" s="427"/>
      <c r="AZ271" s="427"/>
      <c r="BA271" s="427"/>
      <c r="BB271" s="427"/>
      <c r="BC271" s="427"/>
      <c r="BD271" s="427"/>
      <c r="BE271" s="427"/>
      <c r="BF271" s="427"/>
      <c r="BG271" s="427"/>
      <c r="BH271" s="427"/>
      <c r="BI271" s="427"/>
      <c r="BJ271" s="427"/>
      <c r="BK271" s="427"/>
      <c r="BL271" s="427"/>
      <c r="BM271" s="427"/>
      <c r="BN271" s="427"/>
      <c r="BO271" s="427"/>
      <c r="BP271" s="427"/>
      <c r="BQ271" s="427"/>
      <c r="BR271" s="427"/>
      <c r="BS271" s="427"/>
      <c r="BT271" s="427"/>
      <c r="BU271" s="427"/>
      <c r="BV271" s="427"/>
      <c r="BW271" s="427"/>
      <c r="BX271" s="427"/>
      <c r="BY271" s="427"/>
      <c r="BZ271" s="427"/>
      <c r="CA271" s="427"/>
      <c r="CB271" s="427"/>
      <c r="CC271" s="427"/>
      <c r="CD271" s="427"/>
      <c r="CE271" s="427"/>
      <c r="CF271" s="427"/>
      <c r="CG271" s="427"/>
      <c r="CH271" s="427"/>
      <c r="CI271" s="427"/>
      <c r="CJ271" s="427"/>
      <c r="CK271" s="427"/>
      <c r="CL271" s="427"/>
      <c r="CM271" s="427"/>
    </row>
    <row r="272">
      <c r="A272" s="427"/>
      <c r="B272" s="427"/>
      <c r="C272" s="427"/>
      <c r="D272" s="427"/>
      <c r="E272" s="427"/>
      <c r="F272" s="427"/>
      <c r="G272" s="427"/>
      <c r="H272" s="427"/>
      <c r="I272" s="427"/>
      <c r="J272" s="427"/>
      <c r="K272" s="427"/>
      <c r="L272" s="427"/>
      <c r="M272" s="427"/>
      <c r="N272" s="427"/>
      <c r="O272" s="427"/>
      <c r="P272" s="427"/>
      <c r="Q272" s="427"/>
      <c r="R272" s="427"/>
      <c r="S272" s="427"/>
      <c r="T272" s="427"/>
      <c r="U272" s="427"/>
      <c r="V272" s="427"/>
      <c r="W272" s="427"/>
      <c r="X272" s="427"/>
      <c r="Y272" s="427"/>
      <c r="Z272" s="427"/>
      <c r="AA272" s="427"/>
      <c r="AB272" s="427"/>
      <c r="AC272" s="427"/>
      <c r="AD272" s="427"/>
      <c r="AE272" s="427"/>
      <c r="AF272" s="427"/>
      <c r="AG272" s="427"/>
      <c r="AH272" s="427"/>
      <c r="AI272" s="427"/>
      <c r="AJ272" s="427"/>
      <c r="AK272" s="427"/>
      <c r="AL272" s="427"/>
      <c r="AM272" s="427"/>
      <c r="AN272" s="427"/>
      <c r="AO272" s="427"/>
      <c r="AP272" s="427"/>
      <c r="AQ272" s="427"/>
      <c r="AR272" s="427"/>
      <c r="AS272" s="427"/>
      <c r="AT272" s="427"/>
      <c r="AU272" s="427"/>
      <c r="AV272" s="427"/>
      <c r="AW272" s="427"/>
      <c r="AX272" s="427"/>
      <c r="AY272" s="427"/>
      <c r="AZ272" s="427"/>
      <c r="BA272" s="427"/>
      <c r="BB272" s="427"/>
      <c r="BC272" s="427"/>
      <c r="BD272" s="427"/>
      <c r="BE272" s="427"/>
      <c r="BF272" s="427"/>
      <c r="BG272" s="427"/>
      <c r="BH272" s="427"/>
      <c r="BI272" s="427"/>
      <c r="BJ272" s="427"/>
      <c r="BK272" s="427"/>
      <c r="BL272" s="427"/>
      <c r="BM272" s="427"/>
      <c r="BN272" s="427"/>
      <c r="BO272" s="427"/>
      <c r="BP272" s="427"/>
      <c r="BQ272" s="427"/>
      <c r="BR272" s="427"/>
      <c r="BS272" s="427"/>
      <c r="BT272" s="427"/>
      <c r="BU272" s="427"/>
      <c r="BV272" s="427"/>
      <c r="BW272" s="427"/>
      <c r="BX272" s="427"/>
      <c r="BY272" s="427"/>
      <c r="BZ272" s="427"/>
      <c r="CA272" s="427"/>
      <c r="CB272" s="427"/>
      <c r="CC272" s="427"/>
      <c r="CD272" s="427"/>
      <c r="CE272" s="427"/>
      <c r="CF272" s="427"/>
      <c r="CG272" s="427"/>
      <c r="CH272" s="427"/>
      <c r="CI272" s="427"/>
      <c r="CJ272" s="427"/>
      <c r="CK272" s="427"/>
      <c r="CL272" s="427"/>
      <c r="CM272" s="427"/>
    </row>
    <row r="273">
      <c r="A273" s="427"/>
      <c r="B273" s="427"/>
      <c r="C273" s="427"/>
      <c r="D273" s="427"/>
      <c r="E273" s="427"/>
      <c r="F273" s="427"/>
      <c r="G273" s="427"/>
      <c r="H273" s="427"/>
      <c r="I273" s="427"/>
      <c r="J273" s="427"/>
      <c r="K273" s="427"/>
      <c r="L273" s="427"/>
      <c r="M273" s="427"/>
      <c r="N273" s="427"/>
      <c r="O273" s="427"/>
      <c r="P273" s="427"/>
      <c r="Q273" s="427"/>
      <c r="R273" s="427"/>
      <c r="S273" s="427"/>
      <c r="T273" s="427"/>
      <c r="U273" s="427"/>
      <c r="V273" s="427"/>
      <c r="W273" s="427"/>
      <c r="X273" s="427"/>
      <c r="Y273" s="427"/>
      <c r="Z273" s="427"/>
      <c r="AA273" s="427"/>
      <c r="AB273" s="427"/>
      <c r="AC273" s="427"/>
      <c r="AD273" s="427"/>
      <c r="AE273" s="427"/>
      <c r="AF273" s="427"/>
      <c r="AG273" s="427"/>
      <c r="AH273" s="427"/>
      <c r="AI273" s="427"/>
      <c r="AJ273" s="427"/>
      <c r="AK273" s="427"/>
      <c r="AL273" s="427"/>
      <c r="AM273" s="427"/>
      <c r="AN273" s="427"/>
      <c r="AO273" s="427"/>
      <c r="AP273" s="427"/>
      <c r="AQ273" s="427"/>
      <c r="AR273" s="427"/>
      <c r="AS273" s="427"/>
      <c r="AT273" s="427"/>
      <c r="AU273" s="427"/>
      <c r="AV273" s="427"/>
      <c r="AW273" s="427"/>
      <c r="AX273" s="427"/>
      <c r="AY273" s="427"/>
      <c r="AZ273" s="427"/>
      <c r="BA273" s="427"/>
      <c r="BB273" s="427"/>
      <c r="BC273" s="427"/>
      <c r="BD273" s="427"/>
      <c r="BE273" s="427"/>
      <c r="BF273" s="427"/>
      <c r="BG273" s="427"/>
      <c r="BH273" s="427"/>
      <c r="BI273" s="427"/>
      <c r="BJ273" s="427"/>
      <c r="BK273" s="427"/>
      <c r="BL273" s="427"/>
      <c r="BM273" s="427"/>
      <c r="BN273" s="427"/>
      <c r="BO273" s="427"/>
      <c r="BP273" s="427"/>
      <c r="BQ273" s="427"/>
      <c r="BR273" s="427"/>
      <c r="BS273" s="427"/>
      <c r="BT273" s="427"/>
      <c r="BU273" s="427"/>
      <c r="BV273" s="427"/>
      <c r="BW273" s="427"/>
      <c r="BX273" s="427"/>
      <c r="BY273" s="427"/>
      <c r="BZ273" s="427"/>
      <c r="CA273" s="427"/>
      <c r="CB273" s="427"/>
      <c r="CC273" s="427"/>
      <c r="CD273" s="427"/>
      <c r="CE273" s="427"/>
      <c r="CF273" s="427"/>
      <c r="CG273" s="427"/>
      <c r="CH273" s="427"/>
      <c r="CI273" s="427"/>
      <c r="CJ273" s="427"/>
      <c r="CK273" s="427"/>
      <c r="CL273" s="427"/>
      <c r="CM273" s="427"/>
    </row>
    <row r="274">
      <c r="A274" s="427"/>
      <c r="B274" s="427"/>
      <c r="C274" s="427"/>
      <c r="D274" s="427"/>
      <c r="E274" s="427"/>
      <c r="F274" s="427"/>
      <c r="G274" s="427"/>
      <c r="H274" s="427"/>
      <c r="I274" s="427"/>
      <c r="J274" s="427"/>
      <c r="K274" s="427"/>
      <c r="L274" s="427"/>
      <c r="M274" s="427"/>
      <c r="N274" s="427"/>
      <c r="O274" s="427"/>
      <c r="P274" s="427"/>
      <c r="Q274" s="427"/>
      <c r="R274" s="427"/>
      <c r="S274" s="427"/>
      <c r="T274" s="427"/>
      <c r="U274" s="427"/>
      <c r="V274" s="427"/>
      <c r="W274" s="427"/>
      <c r="X274" s="427"/>
      <c r="Y274" s="427"/>
      <c r="Z274" s="427"/>
      <c r="AA274" s="427"/>
      <c r="AB274" s="427"/>
      <c r="AC274" s="427"/>
      <c r="AD274" s="427"/>
      <c r="AE274" s="427"/>
      <c r="AF274" s="427"/>
      <c r="AG274" s="427"/>
      <c r="AH274" s="427"/>
      <c r="AI274" s="427"/>
      <c r="AJ274" s="427"/>
      <c r="AK274" s="427"/>
      <c r="AL274" s="427"/>
      <c r="AM274" s="427"/>
      <c r="AN274" s="427"/>
      <c r="AO274" s="427"/>
      <c r="AP274" s="427"/>
      <c r="AQ274" s="427"/>
      <c r="AR274" s="427"/>
      <c r="AS274" s="427"/>
      <c r="AT274" s="427"/>
      <c r="AU274" s="427"/>
      <c r="AV274" s="427"/>
      <c r="AW274" s="427"/>
      <c r="AX274" s="427"/>
      <c r="AY274" s="427"/>
      <c r="AZ274" s="427"/>
      <c r="BA274" s="427"/>
      <c r="BB274" s="427"/>
      <c r="BC274" s="427"/>
      <c r="BD274" s="427"/>
      <c r="BE274" s="427"/>
      <c r="BF274" s="427"/>
      <c r="BG274" s="427"/>
      <c r="BH274" s="427"/>
      <c r="BI274" s="427"/>
      <c r="BJ274" s="427"/>
      <c r="BK274" s="427"/>
      <c r="BL274" s="427"/>
      <c r="BM274" s="427"/>
      <c r="BN274" s="427"/>
      <c r="BO274" s="427"/>
      <c r="BP274" s="427"/>
      <c r="BQ274" s="427"/>
      <c r="BR274" s="427"/>
      <c r="BS274" s="427"/>
      <c r="BT274" s="427"/>
      <c r="BU274" s="427"/>
      <c r="BV274" s="427"/>
      <c r="BW274" s="427"/>
      <c r="BX274" s="427"/>
      <c r="BY274" s="427"/>
      <c r="BZ274" s="427"/>
      <c r="CA274" s="427"/>
      <c r="CB274" s="427"/>
      <c r="CC274" s="427"/>
      <c r="CD274" s="427"/>
      <c r="CE274" s="427"/>
      <c r="CF274" s="427"/>
      <c r="CG274" s="427"/>
      <c r="CH274" s="427"/>
      <c r="CI274" s="427"/>
      <c r="CJ274" s="427"/>
      <c r="CK274" s="427"/>
      <c r="CL274" s="427"/>
      <c r="CM274" s="427"/>
    </row>
    <row r="275">
      <c r="A275" s="427"/>
      <c r="B275" s="427"/>
      <c r="C275" s="427"/>
      <c r="D275" s="427"/>
      <c r="E275" s="427"/>
      <c r="F275" s="427"/>
      <c r="G275" s="427"/>
      <c r="H275" s="427"/>
      <c r="I275" s="427"/>
      <c r="J275" s="427"/>
      <c r="K275" s="427"/>
      <c r="L275" s="427"/>
      <c r="M275" s="427"/>
      <c r="N275" s="427"/>
      <c r="O275" s="427"/>
      <c r="P275" s="427"/>
      <c r="Q275" s="427"/>
      <c r="R275" s="427"/>
      <c r="S275" s="427"/>
      <c r="T275" s="427"/>
      <c r="U275" s="427"/>
      <c r="V275" s="427"/>
      <c r="W275" s="427"/>
      <c r="X275" s="427"/>
      <c r="Y275" s="427"/>
      <c r="Z275" s="427"/>
      <c r="AA275" s="427"/>
      <c r="AB275" s="427"/>
      <c r="AC275" s="427"/>
      <c r="AD275" s="427"/>
      <c r="AE275" s="427"/>
      <c r="AF275" s="427"/>
      <c r="AG275" s="427"/>
      <c r="AH275" s="427"/>
      <c r="AI275" s="427"/>
      <c r="AJ275" s="427"/>
      <c r="AK275" s="427"/>
      <c r="AL275" s="427"/>
      <c r="AM275" s="427"/>
      <c r="AN275" s="427"/>
      <c r="AO275" s="427"/>
      <c r="AP275" s="427"/>
      <c r="AQ275" s="427"/>
      <c r="AR275" s="427"/>
      <c r="AS275" s="427"/>
      <c r="AT275" s="427"/>
      <c r="AU275" s="427"/>
      <c r="AV275" s="427"/>
      <c r="AW275" s="427"/>
      <c r="AX275" s="427"/>
      <c r="AY275" s="427"/>
      <c r="AZ275" s="427"/>
      <c r="BA275" s="427"/>
      <c r="BB275" s="427"/>
      <c r="BC275" s="427"/>
      <c r="BD275" s="427"/>
      <c r="BE275" s="427"/>
      <c r="BF275" s="427"/>
      <c r="BG275" s="427"/>
      <c r="BH275" s="427"/>
      <c r="BI275" s="427"/>
      <c r="BJ275" s="427"/>
      <c r="BK275" s="427"/>
      <c r="BL275" s="427"/>
      <c r="BM275" s="427"/>
      <c r="BN275" s="427"/>
      <c r="BO275" s="427"/>
      <c r="BP275" s="427"/>
      <c r="BQ275" s="427"/>
      <c r="BR275" s="427"/>
      <c r="BS275" s="427"/>
      <c r="BT275" s="427"/>
      <c r="BU275" s="427"/>
      <c r="BV275" s="427"/>
      <c r="BW275" s="427"/>
      <c r="BX275" s="427"/>
      <c r="BY275" s="427"/>
      <c r="BZ275" s="427"/>
      <c r="CA275" s="427"/>
      <c r="CB275" s="427"/>
      <c r="CC275" s="427"/>
      <c r="CD275" s="427"/>
      <c r="CE275" s="427"/>
      <c r="CF275" s="427"/>
      <c r="CG275" s="427"/>
      <c r="CH275" s="427"/>
      <c r="CI275" s="427"/>
      <c r="CJ275" s="427"/>
      <c r="CK275" s="427"/>
      <c r="CL275" s="427"/>
      <c r="CM275" s="427"/>
    </row>
    <row r="276">
      <c r="A276" s="427"/>
      <c r="B276" s="427"/>
      <c r="C276" s="427"/>
      <c r="D276" s="427"/>
      <c r="E276" s="427"/>
      <c r="F276" s="427"/>
      <c r="G276" s="427"/>
      <c r="H276" s="427"/>
      <c r="I276" s="427"/>
      <c r="J276" s="427"/>
      <c r="K276" s="427"/>
      <c r="L276" s="427"/>
      <c r="M276" s="427"/>
      <c r="N276" s="427"/>
      <c r="O276" s="427"/>
      <c r="P276" s="427"/>
      <c r="Q276" s="427"/>
      <c r="R276" s="427"/>
      <c r="S276" s="427"/>
      <c r="T276" s="427"/>
      <c r="U276" s="427"/>
      <c r="V276" s="427"/>
      <c r="W276" s="427"/>
      <c r="X276" s="427"/>
      <c r="Y276" s="427"/>
      <c r="Z276" s="427"/>
      <c r="AA276" s="427"/>
      <c r="AB276" s="427"/>
      <c r="AC276" s="427"/>
      <c r="AD276" s="427"/>
      <c r="AE276" s="427"/>
      <c r="AF276" s="427"/>
      <c r="AG276" s="427"/>
      <c r="AH276" s="427"/>
      <c r="AI276" s="427"/>
      <c r="AJ276" s="427"/>
      <c r="AK276" s="427"/>
      <c r="AL276" s="427"/>
      <c r="AM276" s="427"/>
      <c r="AN276" s="427"/>
      <c r="AO276" s="427"/>
      <c r="AP276" s="427"/>
      <c r="AQ276" s="427"/>
      <c r="AR276" s="427"/>
      <c r="AS276" s="427"/>
      <c r="AT276" s="427"/>
      <c r="AU276" s="427"/>
      <c r="AV276" s="427"/>
      <c r="AW276" s="427"/>
      <c r="AX276" s="427"/>
      <c r="AY276" s="427"/>
      <c r="AZ276" s="427"/>
      <c r="BA276" s="427"/>
      <c r="BB276" s="427"/>
      <c r="BC276" s="427"/>
      <c r="BD276" s="427"/>
      <c r="BE276" s="427"/>
      <c r="BF276" s="427"/>
      <c r="BG276" s="427"/>
      <c r="BH276" s="427"/>
      <c r="BI276" s="427"/>
      <c r="BJ276" s="427"/>
      <c r="BK276" s="427"/>
      <c r="BL276" s="427"/>
      <c r="BM276" s="427"/>
      <c r="BN276" s="427"/>
      <c r="BO276" s="427"/>
      <c r="BP276" s="427"/>
      <c r="BQ276" s="427"/>
      <c r="BR276" s="427"/>
      <c r="BS276" s="427"/>
      <c r="BT276" s="427"/>
      <c r="BU276" s="427"/>
      <c r="BV276" s="427"/>
      <c r="BW276" s="427"/>
      <c r="BX276" s="427"/>
      <c r="BY276" s="427"/>
      <c r="BZ276" s="427"/>
      <c r="CA276" s="427"/>
      <c r="CB276" s="427"/>
      <c r="CC276" s="427"/>
      <c r="CD276" s="427"/>
      <c r="CE276" s="427"/>
      <c r="CF276" s="427"/>
      <c r="CG276" s="427"/>
      <c r="CH276" s="427"/>
      <c r="CI276" s="427"/>
      <c r="CJ276" s="427"/>
      <c r="CK276" s="427"/>
      <c r="CL276" s="427"/>
      <c r="CM276" s="427"/>
    </row>
    <row r="277">
      <c r="A277" s="427"/>
      <c r="B277" s="427"/>
      <c r="C277" s="427"/>
      <c r="D277" s="427"/>
      <c r="E277" s="427"/>
      <c r="F277" s="427"/>
      <c r="G277" s="427"/>
      <c r="H277" s="427"/>
      <c r="I277" s="427"/>
      <c r="J277" s="427"/>
      <c r="K277" s="427"/>
      <c r="L277" s="427"/>
      <c r="M277" s="427"/>
      <c r="N277" s="427"/>
      <c r="O277" s="427"/>
      <c r="P277" s="427"/>
      <c r="Q277" s="427"/>
      <c r="R277" s="427"/>
      <c r="S277" s="427"/>
      <c r="T277" s="427"/>
      <c r="U277" s="427"/>
      <c r="V277" s="427"/>
      <c r="W277" s="427"/>
      <c r="X277" s="427"/>
      <c r="Y277" s="427"/>
      <c r="Z277" s="427"/>
      <c r="AA277" s="427"/>
      <c r="AB277" s="427"/>
      <c r="AC277" s="427"/>
      <c r="AD277" s="427"/>
      <c r="AE277" s="427"/>
      <c r="AF277" s="427"/>
      <c r="AG277" s="427"/>
      <c r="AH277" s="427"/>
      <c r="AI277" s="427"/>
      <c r="AJ277" s="427"/>
      <c r="AK277" s="427"/>
      <c r="AL277" s="427"/>
      <c r="AM277" s="427"/>
      <c r="AN277" s="427"/>
      <c r="AO277" s="427"/>
      <c r="AP277" s="427"/>
      <c r="AQ277" s="427"/>
      <c r="AR277" s="427"/>
      <c r="AS277" s="427"/>
      <c r="AT277" s="427"/>
      <c r="AU277" s="427"/>
      <c r="AV277" s="427"/>
      <c r="AW277" s="427"/>
      <c r="AX277" s="427"/>
      <c r="AY277" s="427"/>
      <c r="AZ277" s="427"/>
      <c r="BA277" s="427"/>
      <c r="BB277" s="427"/>
      <c r="BC277" s="427"/>
      <c r="BD277" s="427"/>
      <c r="BE277" s="427"/>
      <c r="BF277" s="427"/>
      <c r="BG277" s="427"/>
      <c r="BH277" s="427"/>
      <c r="BI277" s="427"/>
      <c r="BJ277" s="427"/>
      <c r="BK277" s="427"/>
      <c r="BL277" s="427"/>
      <c r="BM277" s="427"/>
      <c r="BN277" s="427"/>
      <c r="BO277" s="427"/>
      <c r="BP277" s="427"/>
      <c r="BQ277" s="427"/>
      <c r="BR277" s="427"/>
      <c r="BS277" s="427"/>
      <c r="BT277" s="427"/>
      <c r="BU277" s="427"/>
      <c r="BV277" s="427"/>
      <c r="BW277" s="427"/>
      <c r="BX277" s="427"/>
      <c r="BY277" s="427"/>
      <c r="BZ277" s="427"/>
      <c r="CA277" s="427"/>
      <c r="CB277" s="427"/>
      <c r="CC277" s="427"/>
      <c r="CD277" s="427"/>
      <c r="CE277" s="427"/>
      <c r="CF277" s="427"/>
      <c r="CG277" s="427"/>
      <c r="CH277" s="427"/>
      <c r="CI277" s="427"/>
      <c r="CJ277" s="427"/>
      <c r="CK277" s="427"/>
      <c r="CL277" s="427"/>
      <c r="CM277" s="427"/>
    </row>
    <row r="278">
      <c r="A278" s="427"/>
      <c r="B278" s="427"/>
      <c r="C278" s="427"/>
      <c r="D278" s="427"/>
      <c r="E278" s="427"/>
      <c r="F278" s="427"/>
      <c r="G278" s="427"/>
      <c r="H278" s="427"/>
      <c r="I278" s="427"/>
      <c r="J278" s="427"/>
      <c r="K278" s="427"/>
      <c r="L278" s="427"/>
      <c r="M278" s="427"/>
      <c r="N278" s="427"/>
      <c r="O278" s="427"/>
      <c r="P278" s="427"/>
      <c r="Q278" s="427"/>
      <c r="R278" s="427"/>
      <c r="S278" s="427"/>
      <c r="T278" s="427"/>
      <c r="U278" s="427"/>
      <c r="V278" s="427"/>
      <c r="W278" s="427"/>
      <c r="X278" s="427"/>
      <c r="Y278" s="427"/>
      <c r="Z278" s="427"/>
      <c r="AA278" s="427"/>
      <c r="AB278" s="427"/>
      <c r="AC278" s="427"/>
      <c r="AD278" s="427"/>
      <c r="AE278" s="427"/>
      <c r="AF278" s="427"/>
      <c r="AG278" s="427"/>
      <c r="AH278" s="427"/>
      <c r="AI278" s="427"/>
      <c r="AJ278" s="427"/>
      <c r="AK278" s="427"/>
      <c r="AL278" s="427"/>
      <c r="AM278" s="427"/>
      <c r="AN278" s="427"/>
      <c r="AO278" s="427"/>
      <c r="AP278" s="427"/>
      <c r="AQ278" s="427"/>
      <c r="AR278" s="427"/>
      <c r="AS278" s="427"/>
      <c r="AT278" s="427"/>
      <c r="AU278" s="427"/>
      <c r="AV278" s="427"/>
      <c r="AW278" s="427"/>
      <c r="AX278" s="427"/>
      <c r="AY278" s="427"/>
      <c r="AZ278" s="427"/>
      <c r="BA278" s="427"/>
      <c r="BB278" s="427"/>
      <c r="BC278" s="427"/>
      <c r="BD278" s="427"/>
      <c r="BE278" s="427"/>
      <c r="BF278" s="427"/>
      <c r="BG278" s="427"/>
      <c r="BH278" s="427"/>
      <c r="BI278" s="427"/>
      <c r="BJ278" s="427"/>
      <c r="BK278" s="427"/>
      <c r="BL278" s="427"/>
      <c r="BM278" s="427"/>
      <c r="BN278" s="427"/>
      <c r="BO278" s="427"/>
      <c r="BP278" s="427"/>
      <c r="BQ278" s="427"/>
      <c r="BR278" s="427"/>
      <c r="BS278" s="427"/>
      <c r="BT278" s="427"/>
      <c r="BU278" s="427"/>
      <c r="BV278" s="427"/>
      <c r="BW278" s="427"/>
      <c r="BX278" s="427"/>
      <c r="BY278" s="427"/>
      <c r="BZ278" s="427"/>
      <c r="CA278" s="427"/>
      <c r="CB278" s="427"/>
      <c r="CC278" s="427"/>
      <c r="CD278" s="427"/>
      <c r="CE278" s="427"/>
      <c r="CF278" s="427"/>
      <c r="CG278" s="427"/>
      <c r="CH278" s="427"/>
      <c r="CI278" s="427"/>
      <c r="CJ278" s="427"/>
      <c r="CK278" s="427"/>
      <c r="CL278" s="427"/>
      <c r="CM278" s="427"/>
    </row>
    <row r="279">
      <c r="A279" s="427"/>
      <c r="B279" s="427"/>
      <c r="C279" s="427"/>
      <c r="D279" s="427"/>
      <c r="E279" s="427"/>
      <c r="F279" s="427"/>
      <c r="G279" s="427"/>
      <c r="H279" s="427"/>
      <c r="I279" s="427"/>
      <c r="J279" s="427"/>
      <c r="K279" s="427"/>
      <c r="L279" s="427"/>
      <c r="M279" s="427"/>
      <c r="N279" s="427"/>
      <c r="O279" s="427"/>
      <c r="P279" s="427"/>
      <c r="Q279" s="427"/>
      <c r="R279" s="427"/>
      <c r="S279" s="427"/>
      <c r="T279" s="427"/>
      <c r="U279" s="427"/>
      <c r="V279" s="427"/>
      <c r="W279" s="427"/>
      <c r="X279" s="427"/>
      <c r="Y279" s="427"/>
      <c r="Z279" s="427"/>
      <c r="AA279" s="427"/>
      <c r="AB279" s="427"/>
      <c r="AC279" s="427"/>
      <c r="AD279" s="427"/>
      <c r="AE279" s="427"/>
      <c r="AF279" s="427"/>
      <c r="AG279" s="427"/>
      <c r="AH279" s="427"/>
      <c r="AI279" s="427"/>
      <c r="AJ279" s="427"/>
      <c r="AK279" s="427"/>
      <c r="AL279" s="427"/>
      <c r="AM279" s="427"/>
      <c r="AN279" s="427"/>
      <c r="AO279" s="427"/>
      <c r="AP279" s="427"/>
      <c r="AQ279" s="427"/>
      <c r="AR279" s="427"/>
      <c r="AS279" s="427"/>
      <c r="AT279" s="427"/>
      <c r="AU279" s="427"/>
      <c r="AV279" s="427"/>
      <c r="AW279" s="427"/>
      <c r="AX279" s="427"/>
      <c r="AY279" s="427"/>
      <c r="AZ279" s="427"/>
      <c r="BA279" s="427"/>
      <c r="BB279" s="427"/>
      <c r="BC279" s="427"/>
      <c r="BD279" s="427"/>
      <c r="BE279" s="427"/>
      <c r="BF279" s="427"/>
      <c r="BG279" s="427"/>
      <c r="BH279" s="427"/>
      <c r="BI279" s="427"/>
      <c r="BJ279" s="427"/>
      <c r="BK279" s="427"/>
      <c r="BL279" s="427"/>
      <c r="BM279" s="427"/>
      <c r="BN279" s="427"/>
      <c r="BO279" s="427"/>
      <c r="BP279" s="427"/>
      <c r="BQ279" s="427"/>
      <c r="BR279" s="427"/>
      <c r="BS279" s="427"/>
      <c r="BT279" s="427"/>
      <c r="BU279" s="427"/>
      <c r="BV279" s="427"/>
      <c r="BW279" s="427"/>
      <c r="BX279" s="427"/>
      <c r="BY279" s="427"/>
      <c r="BZ279" s="427"/>
      <c r="CA279" s="427"/>
      <c r="CB279" s="427"/>
      <c r="CC279" s="427"/>
      <c r="CD279" s="427"/>
      <c r="CE279" s="427"/>
      <c r="CF279" s="427"/>
      <c r="CG279" s="427"/>
      <c r="CH279" s="427"/>
      <c r="CI279" s="427"/>
      <c r="CJ279" s="427"/>
      <c r="CK279" s="427"/>
      <c r="CL279" s="427"/>
      <c r="CM279" s="427"/>
    </row>
    <row r="280">
      <c r="A280" s="427"/>
      <c r="B280" s="427"/>
      <c r="C280" s="427"/>
      <c r="D280" s="427"/>
      <c r="E280" s="427"/>
      <c r="F280" s="427"/>
      <c r="G280" s="427"/>
      <c r="H280" s="427"/>
      <c r="I280" s="427"/>
      <c r="J280" s="427"/>
      <c r="K280" s="427"/>
      <c r="L280" s="427"/>
      <c r="M280" s="427"/>
      <c r="N280" s="427"/>
      <c r="O280" s="427"/>
      <c r="P280" s="427"/>
      <c r="Q280" s="427"/>
      <c r="R280" s="427"/>
      <c r="S280" s="427"/>
      <c r="T280" s="427"/>
      <c r="U280" s="427"/>
      <c r="V280" s="427"/>
      <c r="W280" s="427"/>
      <c r="X280" s="427"/>
      <c r="Y280" s="427"/>
      <c r="Z280" s="427"/>
      <c r="AA280" s="427"/>
      <c r="AB280" s="427"/>
      <c r="AC280" s="427"/>
      <c r="AD280" s="427"/>
      <c r="AE280" s="427"/>
      <c r="AF280" s="427"/>
      <c r="AG280" s="427"/>
      <c r="AH280" s="427"/>
      <c r="AI280" s="427"/>
      <c r="AJ280" s="427"/>
      <c r="AK280" s="427"/>
      <c r="AL280" s="427"/>
      <c r="AM280" s="427"/>
      <c r="AN280" s="427"/>
      <c r="AO280" s="427"/>
      <c r="AP280" s="427"/>
      <c r="AQ280" s="427"/>
      <c r="AR280" s="427"/>
      <c r="AS280" s="427"/>
      <c r="AT280" s="427"/>
      <c r="AU280" s="427"/>
      <c r="AV280" s="427"/>
      <c r="AW280" s="427"/>
      <c r="AX280" s="427"/>
      <c r="AY280" s="427"/>
      <c r="AZ280" s="427"/>
      <c r="BA280" s="427"/>
      <c r="BB280" s="427"/>
      <c r="BC280" s="427"/>
      <c r="BD280" s="427"/>
      <c r="BE280" s="427"/>
      <c r="BF280" s="427"/>
      <c r="BG280" s="427"/>
      <c r="BH280" s="427"/>
      <c r="BI280" s="427"/>
      <c r="BJ280" s="427"/>
      <c r="BK280" s="427"/>
      <c r="BL280" s="427"/>
      <c r="BM280" s="427"/>
      <c r="BN280" s="427"/>
      <c r="BO280" s="427"/>
      <c r="BP280" s="427"/>
      <c r="BQ280" s="427"/>
      <c r="BR280" s="427"/>
      <c r="BS280" s="427"/>
      <c r="BT280" s="427"/>
      <c r="BU280" s="427"/>
      <c r="BV280" s="427"/>
      <c r="BW280" s="427"/>
      <c r="BX280" s="427"/>
      <c r="BY280" s="427"/>
      <c r="BZ280" s="427"/>
      <c r="CA280" s="427"/>
      <c r="CB280" s="427"/>
      <c r="CC280" s="427"/>
      <c r="CD280" s="427"/>
      <c r="CE280" s="427"/>
      <c r="CF280" s="427"/>
      <c r="CG280" s="427"/>
      <c r="CH280" s="427"/>
      <c r="CI280" s="427"/>
      <c r="CJ280" s="427"/>
      <c r="CK280" s="427"/>
      <c r="CL280" s="427"/>
      <c r="CM280" s="427"/>
    </row>
    <row r="281">
      <c r="A281" s="427"/>
      <c r="B281" s="427"/>
      <c r="C281" s="427"/>
      <c r="D281" s="427"/>
      <c r="E281" s="427"/>
      <c r="F281" s="427"/>
      <c r="G281" s="427"/>
      <c r="H281" s="427"/>
      <c r="I281" s="427"/>
      <c r="J281" s="427"/>
      <c r="K281" s="427"/>
      <c r="L281" s="427"/>
      <c r="M281" s="427"/>
      <c r="N281" s="427"/>
      <c r="O281" s="427"/>
      <c r="P281" s="427"/>
      <c r="Q281" s="427"/>
      <c r="R281" s="427"/>
      <c r="S281" s="427"/>
      <c r="T281" s="427"/>
      <c r="U281" s="427"/>
      <c r="V281" s="427"/>
      <c r="W281" s="427"/>
      <c r="X281" s="427"/>
      <c r="Y281" s="427"/>
      <c r="Z281" s="427"/>
      <c r="AA281" s="427"/>
      <c r="AB281" s="427"/>
      <c r="AC281" s="427"/>
      <c r="AD281" s="427"/>
      <c r="AE281" s="427"/>
      <c r="AF281" s="427"/>
      <c r="AG281" s="427"/>
      <c r="AH281" s="427"/>
      <c r="AI281" s="427"/>
      <c r="AJ281" s="427"/>
      <c r="AK281" s="427"/>
      <c r="AL281" s="427"/>
      <c r="AM281" s="427"/>
      <c r="AN281" s="427"/>
      <c r="AO281" s="427"/>
      <c r="AP281" s="427"/>
      <c r="AQ281" s="427"/>
      <c r="AR281" s="427"/>
      <c r="AS281" s="427"/>
      <c r="AT281" s="427"/>
      <c r="AU281" s="427"/>
      <c r="AV281" s="427"/>
      <c r="AW281" s="427"/>
      <c r="AX281" s="427"/>
      <c r="AY281" s="427"/>
      <c r="AZ281" s="427"/>
      <c r="BA281" s="427"/>
      <c r="BB281" s="427"/>
      <c r="BC281" s="427"/>
      <c r="BD281" s="427"/>
      <c r="BE281" s="427"/>
      <c r="BF281" s="427"/>
      <c r="BG281" s="427"/>
      <c r="BH281" s="427"/>
      <c r="BI281" s="427"/>
      <c r="BJ281" s="427"/>
      <c r="BK281" s="427"/>
      <c r="BL281" s="427"/>
      <c r="BM281" s="427"/>
      <c r="BN281" s="427"/>
      <c r="BO281" s="427"/>
      <c r="BP281" s="427"/>
      <c r="BQ281" s="427"/>
      <c r="BR281" s="427"/>
      <c r="BS281" s="427"/>
      <c r="BT281" s="427"/>
      <c r="BU281" s="427"/>
      <c r="BV281" s="427"/>
      <c r="BW281" s="427"/>
      <c r="BX281" s="427"/>
      <c r="BY281" s="427"/>
      <c r="BZ281" s="427"/>
      <c r="CA281" s="427"/>
      <c r="CB281" s="427"/>
      <c r="CC281" s="427"/>
      <c r="CD281" s="427"/>
      <c r="CE281" s="427"/>
      <c r="CF281" s="427"/>
      <c r="CG281" s="427"/>
      <c r="CH281" s="427"/>
      <c r="CI281" s="427"/>
      <c r="CJ281" s="427"/>
      <c r="CK281" s="427"/>
      <c r="CL281" s="427"/>
      <c r="CM281" s="427"/>
    </row>
    <row r="282">
      <c r="A282" s="427"/>
      <c r="B282" s="427"/>
      <c r="C282" s="427"/>
      <c r="D282" s="427"/>
      <c r="E282" s="427"/>
      <c r="F282" s="427"/>
      <c r="G282" s="427"/>
      <c r="H282" s="427"/>
      <c r="I282" s="427"/>
      <c r="J282" s="427"/>
      <c r="K282" s="427"/>
      <c r="L282" s="427"/>
      <c r="M282" s="427"/>
      <c r="N282" s="427"/>
      <c r="O282" s="427"/>
      <c r="P282" s="427"/>
      <c r="Q282" s="427"/>
      <c r="R282" s="427"/>
      <c r="S282" s="427"/>
      <c r="T282" s="427"/>
      <c r="U282" s="427"/>
      <c r="V282" s="427"/>
      <c r="W282" s="427"/>
      <c r="X282" s="427"/>
      <c r="Y282" s="427"/>
      <c r="Z282" s="427"/>
      <c r="AA282" s="427"/>
      <c r="AB282" s="427"/>
      <c r="AC282" s="427"/>
      <c r="AD282" s="427"/>
      <c r="AE282" s="427"/>
      <c r="AF282" s="427"/>
      <c r="AG282" s="427"/>
      <c r="AH282" s="427"/>
      <c r="AI282" s="427"/>
      <c r="AJ282" s="427"/>
      <c r="AK282" s="427"/>
      <c r="AL282" s="427"/>
      <c r="AM282" s="427"/>
      <c r="AN282" s="427"/>
      <c r="AO282" s="427"/>
      <c r="AP282" s="427"/>
      <c r="AQ282" s="427"/>
      <c r="AR282" s="427"/>
      <c r="AS282" s="427"/>
      <c r="AT282" s="427"/>
      <c r="AU282" s="427"/>
      <c r="AV282" s="427"/>
      <c r="AW282" s="427"/>
      <c r="AX282" s="427"/>
      <c r="AY282" s="427"/>
      <c r="AZ282" s="427"/>
      <c r="BA282" s="427"/>
      <c r="BB282" s="427"/>
      <c r="BC282" s="427"/>
      <c r="BD282" s="427"/>
      <c r="BE282" s="427"/>
      <c r="BF282" s="427"/>
      <c r="BG282" s="427"/>
      <c r="BH282" s="427"/>
      <c r="BI282" s="427"/>
      <c r="BJ282" s="427"/>
      <c r="BK282" s="427"/>
      <c r="BL282" s="427"/>
      <c r="BM282" s="427"/>
      <c r="BN282" s="427"/>
      <c r="BO282" s="427"/>
      <c r="BP282" s="427"/>
      <c r="BQ282" s="427"/>
      <c r="BR282" s="427"/>
      <c r="BS282" s="427"/>
      <c r="BT282" s="427"/>
      <c r="BU282" s="427"/>
      <c r="BV282" s="427"/>
      <c r="BW282" s="427"/>
      <c r="BX282" s="427"/>
      <c r="BY282" s="427"/>
      <c r="BZ282" s="427"/>
      <c r="CA282" s="427"/>
      <c r="CB282" s="427"/>
      <c r="CC282" s="427"/>
      <c r="CD282" s="427"/>
      <c r="CE282" s="427"/>
      <c r="CF282" s="427"/>
      <c r="CG282" s="427"/>
      <c r="CH282" s="427"/>
      <c r="CI282" s="427"/>
      <c r="CJ282" s="427"/>
      <c r="CK282" s="427"/>
      <c r="CL282" s="427"/>
      <c r="CM282" s="427"/>
    </row>
    <row r="283">
      <c r="A283" s="427"/>
      <c r="B283" s="427"/>
      <c r="C283" s="427"/>
      <c r="D283" s="427"/>
      <c r="E283" s="427"/>
      <c r="F283" s="427"/>
      <c r="G283" s="427"/>
      <c r="H283" s="427"/>
      <c r="I283" s="427"/>
      <c r="J283" s="427"/>
      <c r="K283" s="427"/>
      <c r="L283" s="427"/>
      <c r="M283" s="427"/>
      <c r="N283" s="427"/>
      <c r="O283" s="427"/>
      <c r="P283" s="427"/>
      <c r="Q283" s="427"/>
      <c r="R283" s="427"/>
      <c r="S283" s="427"/>
      <c r="T283" s="427"/>
      <c r="U283" s="427"/>
      <c r="V283" s="427"/>
      <c r="W283" s="427"/>
      <c r="X283" s="427"/>
      <c r="Y283" s="427"/>
      <c r="Z283" s="427"/>
      <c r="AA283" s="427"/>
      <c r="AB283" s="427"/>
      <c r="AC283" s="427"/>
      <c r="AD283" s="427"/>
      <c r="AE283" s="427"/>
      <c r="AF283" s="427"/>
      <c r="AG283" s="427"/>
      <c r="AH283" s="427"/>
      <c r="AI283" s="427"/>
      <c r="AJ283" s="427"/>
      <c r="AK283" s="427"/>
      <c r="AL283" s="427"/>
      <c r="AM283" s="427"/>
      <c r="AN283" s="427"/>
      <c r="AO283" s="427"/>
      <c r="AP283" s="427"/>
      <c r="AQ283" s="427"/>
      <c r="AR283" s="427"/>
      <c r="AS283" s="427"/>
      <c r="AT283" s="427"/>
      <c r="AU283" s="427"/>
      <c r="AV283" s="427"/>
      <c r="AW283" s="427"/>
      <c r="AX283" s="427"/>
      <c r="AY283" s="427"/>
      <c r="AZ283" s="427"/>
      <c r="BA283" s="427"/>
      <c r="BB283" s="427"/>
      <c r="BC283" s="427"/>
      <c r="BD283" s="427"/>
      <c r="BE283" s="427"/>
      <c r="BF283" s="427"/>
      <c r="BG283" s="427"/>
      <c r="BH283" s="427"/>
      <c r="BI283" s="427"/>
      <c r="BJ283" s="427"/>
      <c r="BK283" s="427"/>
      <c r="BL283" s="427"/>
      <c r="BM283" s="427"/>
      <c r="BN283" s="427"/>
      <c r="BO283" s="427"/>
      <c r="BP283" s="427"/>
      <c r="BQ283" s="427"/>
      <c r="BR283" s="427"/>
      <c r="BS283" s="427"/>
      <c r="BT283" s="427"/>
      <c r="BU283" s="427"/>
      <c r="BV283" s="427"/>
      <c r="BW283" s="427"/>
      <c r="BX283" s="427"/>
      <c r="BY283" s="427"/>
      <c r="BZ283" s="427"/>
      <c r="CA283" s="427"/>
      <c r="CB283" s="427"/>
      <c r="CC283" s="427"/>
      <c r="CD283" s="427"/>
      <c r="CE283" s="427"/>
      <c r="CF283" s="427"/>
      <c r="CG283" s="427"/>
      <c r="CH283" s="427"/>
      <c r="CI283" s="427"/>
      <c r="CJ283" s="427"/>
      <c r="CK283" s="427"/>
      <c r="CL283" s="427"/>
      <c r="CM283" s="427"/>
    </row>
    <row r="284">
      <c r="A284" s="427"/>
      <c r="B284" s="427"/>
      <c r="C284" s="427"/>
      <c r="D284" s="427"/>
      <c r="E284" s="427"/>
      <c r="F284" s="427"/>
      <c r="G284" s="427"/>
      <c r="H284" s="427"/>
      <c r="I284" s="427"/>
      <c r="J284" s="427"/>
      <c r="K284" s="427"/>
      <c r="L284" s="427"/>
      <c r="M284" s="427"/>
      <c r="N284" s="427"/>
      <c r="O284" s="427"/>
      <c r="P284" s="427"/>
      <c r="Q284" s="427"/>
      <c r="R284" s="427"/>
      <c r="S284" s="427"/>
      <c r="T284" s="427"/>
      <c r="U284" s="427"/>
      <c r="V284" s="427"/>
      <c r="W284" s="427"/>
      <c r="X284" s="427"/>
      <c r="Y284" s="427"/>
      <c r="Z284" s="427"/>
      <c r="AA284" s="427"/>
      <c r="AB284" s="427"/>
      <c r="AC284" s="427"/>
      <c r="AD284" s="427"/>
      <c r="AE284" s="427"/>
      <c r="AF284" s="427"/>
      <c r="AG284" s="427"/>
      <c r="AH284" s="427"/>
      <c r="AI284" s="427"/>
      <c r="AJ284" s="427"/>
      <c r="AK284" s="427"/>
      <c r="AL284" s="427"/>
      <c r="AM284" s="427"/>
      <c r="AN284" s="427"/>
      <c r="AO284" s="427"/>
      <c r="AP284" s="427"/>
      <c r="AQ284" s="427"/>
      <c r="AR284" s="427"/>
      <c r="AS284" s="427"/>
      <c r="AT284" s="427"/>
      <c r="AU284" s="427"/>
      <c r="AV284" s="427"/>
      <c r="AW284" s="427"/>
      <c r="AX284" s="427"/>
      <c r="AY284" s="427"/>
      <c r="AZ284" s="427"/>
      <c r="BA284" s="427"/>
      <c r="BB284" s="427"/>
      <c r="BC284" s="427"/>
      <c r="BD284" s="427"/>
      <c r="BE284" s="427"/>
      <c r="BF284" s="427"/>
      <c r="BG284" s="427"/>
      <c r="BH284" s="427"/>
      <c r="BI284" s="427"/>
      <c r="BJ284" s="427"/>
      <c r="BK284" s="427"/>
      <c r="BL284" s="427"/>
      <c r="BM284" s="427"/>
      <c r="BN284" s="427"/>
      <c r="BO284" s="427"/>
      <c r="BP284" s="427"/>
      <c r="BQ284" s="427"/>
      <c r="BR284" s="427"/>
      <c r="BS284" s="427"/>
      <c r="BT284" s="427"/>
      <c r="BU284" s="427"/>
      <c r="BV284" s="427"/>
      <c r="BW284" s="427"/>
      <c r="BX284" s="427"/>
      <c r="BY284" s="427"/>
      <c r="BZ284" s="427"/>
      <c r="CA284" s="427"/>
      <c r="CB284" s="427"/>
      <c r="CC284" s="427"/>
      <c r="CD284" s="427"/>
      <c r="CE284" s="427"/>
      <c r="CF284" s="427"/>
      <c r="CG284" s="427"/>
      <c r="CH284" s="427"/>
      <c r="CI284" s="427"/>
      <c r="CJ284" s="427"/>
      <c r="CK284" s="427"/>
      <c r="CL284" s="427"/>
      <c r="CM284" s="427"/>
    </row>
    <row r="285">
      <c r="A285" s="427"/>
      <c r="B285" s="427"/>
      <c r="C285" s="427"/>
      <c r="D285" s="427"/>
      <c r="E285" s="427"/>
      <c r="F285" s="427"/>
      <c r="G285" s="427"/>
      <c r="H285" s="427"/>
      <c r="I285" s="427"/>
      <c r="J285" s="427"/>
      <c r="K285" s="427"/>
      <c r="L285" s="427"/>
      <c r="M285" s="427"/>
      <c r="N285" s="427"/>
      <c r="O285" s="427"/>
      <c r="P285" s="427"/>
      <c r="Q285" s="427"/>
      <c r="R285" s="427"/>
      <c r="S285" s="427"/>
      <c r="T285" s="427"/>
      <c r="U285" s="427"/>
      <c r="V285" s="427"/>
      <c r="W285" s="427"/>
      <c r="X285" s="427"/>
      <c r="Y285" s="427"/>
      <c r="Z285" s="427"/>
      <c r="AA285" s="427"/>
      <c r="AB285" s="427"/>
      <c r="AC285" s="427"/>
      <c r="AD285" s="427"/>
      <c r="AE285" s="427"/>
      <c r="AF285" s="427"/>
      <c r="AG285" s="427"/>
      <c r="AH285" s="427"/>
      <c r="AI285" s="427"/>
      <c r="AJ285" s="427"/>
      <c r="AK285" s="427"/>
      <c r="AL285" s="427"/>
      <c r="AM285" s="427"/>
      <c r="AN285" s="427"/>
      <c r="AO285" s="427"/>
      <c r="AP285" s="427"/>
      <c r="AQ285" s="427"/>
      <c r="AR285" s="427"/>
      <c r="AS285" s="427"/>
      <c r="AT285" s="427"/>
      <c r="AU285" s="427"/>
      <c r="AV285" s="427"/>
      <c r="AW285" s="427"/>
      <c r="AX285" s="427"/>
      <c r="AY285" s="427"/>
      <c r="AZ285" s="427"/>
      <c r="BA285" s="427"/>
      <c r="BB285" s="427"/>
      <c r="BC285" s="427"/>
      <c r="BD285" s="427"/>
      <c r="BE285" s="427"/>
      <c r="BF285" s="427"/>
      <c r="BG285" s="427"/>
      <c r="BH285" s="427"/>
      <c r="BI285" s="427"/>
      <c r="BJ285" s="427"/>
      <c r="BK285" s="427"/>
      <c r="BL285" s="427"/>
      <c r="BM285" s="427"/>
      <c r="BN285" s="427"/>
      <c r="BO285" s="427"/>
      <c r="BP285" s="427"/>
      <c r="BQ285" s="427"/>
      <c r="BR285" s="427"/>
      <c r="BS285" s="427"/>
      <c r="BT285" s="427"/>
      <c r="BU285" s="427"/>
      <c r="BV285" s="427"/>
      <c r="BW285" s="427"/>
      <c r="BX285" s="427"/>
      <c r="BY285" s="427"/>
      <c r="BZ285" s="427"/>
      <c r="CA285" s="427"/>
      <c r="CB285" s="427"/>
      <c r="CC285" s="427"/>
      <c r="CD285" s="427"/>
      <c r="CE285" s="427"/>
      <c r="CF285" s="427"/>
      <c r="CG285" s="427"/>
      <c r="CH285" s="427"/>
      <c r="CI285" s="427"/>
      <c r="CJ285" s="427"/>
      <c r="CK285" s="427"/>
      <c r="CL285" s="427"/>
      <c r="CM285" s="427"/>
    </row>
    <row r="286">
      <c r="A286" s="427"/>
      <c r="B286" s="427"/>
      <c r="C286" s="427"/>
      <c r="D286" s="427"/>
      <c r="E286" s="427"/>
      <c r="F286" s="427"/>
      <c r="G286" s="427"/>
      <c r="H286" s="427"/>
      <c r="I286" s="427"/>
      <c r="J286" s="427"/>
      <c r="K286" s="427"/>
      <c r="L286" s="427"/>
      <c r="M286" s="427"/>
      <c r="N286" s="427"/>
      <c r="O286" s="427"/>
      <c r="P286" s="427"/>
      <c r="Q286" s="427"/>
      <c r="R286" s="427"/>
      <c r="S286" s="427"/>
      <c r="T286" s="427"/>
      <c r="U286" s="427"/>
      <c r="V286" s="427"/>
      <c r="W286" s="427"/>
      <c r="X286" s="427"/>
      <c r="Y286" s="427"/>
      <c r="Z286" s="427"/>
      <c r="AA286" s="427"/>
      <c r="AB286" s="427"/>
      <c r="AC286" s="427"/>
      <c r="AD286" s="427"/>
      <c r="AE286" s="427"/>
      <c r="AF286" s="427"/>
      <c r="AG286" s="427"/>
      <c r="AH286" s="427"/>
      <c r="AI286" s="427"/>
      <c r="AJ286" s="427"/>
      <c r="AK286" s="427"/>
      <c r="AL286" s="427"/>
      <c r="AM286" s="427"/>
      <c r="AN286" s="427"/>
      <c r="AO286" s="427"/>
      <c r="AP286" s="427"/>
      <c r="AQ286" s="427"/>
      <c r="AR286" s="427"/>
      <c r="AS286" s="427"/>
      <c r="AT286" s="427"/>
      <c r="AU286" s="427"/>
      <c r="AV286" s="427"/>
      <c r="AW286" s="427"/>
      <c r="AX286" s="427"/>
      <c r="AY286" s="427"/>
      <c r="AZ286" s="427"/>
      <c r="BA286" s="427"/>
      <c r="BB286" s="427"/>
      <c r="BC286" s="427"/>
      <c r="BD286" s="427"/>
      <c r="BE286" s="427"/>
      <c r="BF286" s="427"/>
      <c r="BG286" s="427"/>
      <c r="BH286" s="427"/>
      <c r="BI286" s="427"/>
      <c r="BJ286" s="427"/>
      <c r="BK286" s="427"/>
      <c r="BL286" s="427"/>
      <c r="BM286" s="427"/>
      <c r="BN286" s="427"/>
      <c r="BO286" s="427"/>
      <c r="BP286" s="427"/>
      <c r="BQ286" s="427"/>
      <c r="BR286" s="427"/>
      <c r="BS286" s="427"/>
      <c r="BT286" s="427"/>
      <c r="BU286" s="427"/>
      <c r="BV286" s="427"/>
      <c r="BW286" s="427"/>
      <c r="BX286" s="427"/>
      <c r="BY286" s="427"/>
      <c r="BZ286" s="427"/>
      <c r="CA286" s="427"/>
      <c r="CB286" s="427"/>
      <c r="CC286" s="427"/>
      <c r="CD286" s="427"/>
      <c r="CE286" s="427"/>
      <c r="CF286" s="427"/>
      <c r="CG286" s="427"/>
      <c r="CH286" s="427"/>
      <c r="CI286" s="427"/>
      <c r="CJ286" s="427"/>
      <c r="CK286" s="427"/>
      <c r="CL286" s="427"/>
      <c r="CM286" s="427"/>
    </row>
    <row r="287">
      <c r="A287" s="427"/>
      <c r="B287" s="427"/>
      <c r="C287" s="427"/>
      <c r="D287" s="427"/>
      <c r="E287" s="427"/>
      <c r="F287" s="427"/>
      <c r="G287" s="427"/>
      <c r="H287" s="427"/>
      <c r="I287" s="427"/>
      <c r="J287" s="427"/>
      <c r="K287" s="427"/>
      <c r="L287" s="427"/>
      <c r="M287" s="427"/>
      <c r="N287" s="427"/>
      <c r="O287" s="427"/>
      <c r="P287" s="427"/>
      <c r="Q287" s="427"/>
      <c r="R287" s="427"/>
      <c r="S287" s="427"/>
      <c r="T287" s="427"/>
      <c r="U287" s="427"/>
      <c r="V287" s="427"/>
      <c r="W287" s="427"/>
      <c r="X287" s="427"/>
      <c r="Y287" s="427"/>
      <c r="Z287" s="427"/>
      <c r="AA287" s="427"/>
      <c r="AB287" s="427"/>
      <c r="AC287" s="427"/>
      <c r="AD287" s="427"/>
      <c r="AE287" s="427"/>
      <c r="AF287" s="427"/>
      <c r="AG287" s="427"/>
      <c r="AH287" s="427"/>
      <c r="AI287" s="427"/>
      <c r="AJ287" s="427"/>
      <c r="AK287" s="427"/>
      <c r="AL287" s="427"/>
      <c r="AM287" s="427"/>
      <c r="AN287" s="427"/>
      <c r="AO287" s="427"/>
      <c r="AP287" s="427"/>
      <c r="AQ287" s="427"/>
      <c r="AR287" s="427"/>
      <c r="AS287" s="427"/>
      <c r="AT287" s="427"/>
      <c r="AU287" s="427"/>
      <c r="AV287" s="427"/>
      <c r="AW287" s="427"/>
      <c r="AX287" s="427"/>
      <c r="AY287" s="427"/>
      <c r="AZ287" s="427"/>
      <c r="BA287" s="427"/>
      <c r="BB287" s="427"/>
      <c r="BC287" s="427"/>
      <c r="BD287" s="427"/>
      <c r="BE287" s="427"/>
      <c r="BF287" s="427"/>
      <c r="BG287" s="427"/>
      <c r="BH287" s="427"/>
      <c r="BI287" s="427"/>
      <c r="BJ287" s="427"/>
      <c r="BK287" s="427"/>
      <c r="BL287" s="427"/>
      <c r="BM287" s="427"/>
      <c r="BN287" s="427"/>
      <c r="BO287" s="427"/>
      <c r="BP287" s="427"/>
      <c r="BQ287" s="427"/>
      <c r="BR287" s="427"/>
      <c r="BS287" s="427"/>
      <c r="BT287" s="427"/>
      <c r="BU287" s="427"/>
      <c r="BV287" s="427"/>
      <c r="BW287" s="427"/>
      <c r="BX287" s="427"/>
      <c r="BY287" s="427"/>
      <c r="BZ287" s="427"/>
      <c r="CA287" s="427"/>
      <c r="CB287" s="427"/>
      <c r="CC287" s="427"/>
      <c r="CD287" s="427"/>
      <c r="CE287" s="427"/>
      <c r="CF287" s="427"/>
      <c r="CG287" s="427"/>
      <c r="CH287" s="427"/>
      <c r="CI287" s="427"/>
      <c r="CJ287" s="427"/>
      <c r="CK287" s="427"/>
      <c r="CL287" s="427"/>
      <c r="CM287" s="427"/>
    </row>
    <row r="288">
      <c r="A288" s="427"/>
      <c r="B288" s="427"/>
      <c r="C288" s="427"/>
      <c r="D288" s="427"/>
      <c r="E288" s="427"/>
      <c r="F288" s="427"/>
      <c r="G288" s="427"/>
      <c r="H288" s="427"/>
      <c r="I288" s="427"/>
      <c r="J288" s="427"/>
      <c r="K288" s="427"/>
      <c r="L288" s="427"/>
      <c r="M288" s="427"/>
      <c r="N288" s="427"/>
      <c r="O288" s="427"/>
      <c r="P288" s="427"/>
      <c r="Q288" s="427"/>
      <c r="R288" s="427"/>
      <c r="S288" s="427"/>
      <c r="T288" s="427"/>
      <c r="U288" s="427"/>
      <c r="V288" s="427"/>
      <c r="W288" s="427"/>
      <c r="X288" s="427"/>
      <c r="Y288" s="427"/>
      <c r="Z288" s="427"/>
      <c r="AA288" s="427"/>
      <c r="AB288" s="427"/>
      <c r="AC288" s="427"/>
      <c r="AD288" s="427"/>
      <c r="AE288" s="427"/>
      <c r="AF288" s="427"/>
      <c r="AG288" s="427"/>
      <c r="AH288" s="427"/>
      <c r="AI288" s="427"/>
      <c r="AJ288" s="427"/>
      <c r="AK288" s="427"/>
      <c r="AL288" s="427"/>
      <c r="AM288" s="427"/>
      <c r="AN288" s="427"/>
      <c r="AO288" s="427"/>
      <c r="AP288" s="427"/>
      <c r="AQ288" s="427"/>
      <c r="AR288" s="427"/>
      <c r="AS288" s="427"/>
      <c r="AT288" s="427"/>
      <c r="AU288" s="427"/>
      <c r="AV288" s="427"/>
      <c r="AW288" s="427"/>
      <c r="AX288" s="427"/>
      <c r="AY288" s="427"/>
      <c r="AZ288" s="427"/>
      <c r="BA288" s="427"/>
      <c r="BB288" s="427"/>
      <c r="BC288" s="427"/>
      <c r="BD288" s="427"/>
      <c r="BE288" s="427"/>
      <c r="BF288" s="427"/>
      <c r="BG288" s="427"/>
      <c r="BH288" s="427"/>
      <c r="BI288" s="427"/>
      <c r="BJ288" s="427"/>
      <c r="BK288" s="427"/>
      <c r="BL288" s="427"/>
      <c r="BM288" s="427"/>
      <c r="BN288" s="427"/>
      <c r="BO288" s="427"/>
      <c r="BP288" s="427"/>
      <c r="BQ288" s="427"/>
      <c r="BR288" s="427"/>
      <c r="BS288" s="427"/>
      <c r="BT288" s="427"/>
      <c r="BU288" s="427"/>
      <c r="BV288" s="427"/>
      <c r="BW288" s="427"/>
      <c r="BX288" s="427"/>
      <c r="BY288" s="427"/>
      <c r="BZ288" s="427"/>
      <c r="CA288" s="427"/>
      <c r="CB288" s="427"/>
      <c r="CC288" s="427"/>
      <c r="CD288" s="427"/>
      <c r="CE288" s="427"/>
      <c r="CF288" s="427"/>
      <c r="CG288" s="427"/>
      <c r="CH288" s="427"/>
      <c r="CI288" s="427"/>
      <c r="CJ288" s="427"/>
      <c r="CK288" s="427"/>
      <c r="CL288" s="427"/>
      <c r="CM288" s="427"/>
    </row>
    <row r="289">
      <c r="A289" s="427"/>
      <c r="B289" s="427"/>
      <c r="C289" s="427"/>
      <c r="D289" s="427"/>
      <c r="E289" s="427"/>
      <c r="F289" s="427"/>
      <c r="G289" s="427"/>
      <c r="H289" s="427"/>
      <c r="I289" s="427"/>
      <c r="J289" s="427"/>
      <c r="K289" s="427"/>
      <c r="L289" s="427"/>
      <c r="M289" s="427"/>
      <c r="N289" s="427"/>
      <c r="O289" s="427"/>
      <c r="P289" s="427"/>
      <c r="Q289" s="427"/>
      <c r="R289" s="427"/>
      <c r="S289" s="427"/>
      <c r="T289" s="427"/>
      <c r="U289" s="427"/>
      <c r="V289" s="427"/>
      <c r="W289" s="427"/>
      <c r="X289" s="427"/>
      <c r="Y289" s="427"/>
      <c r="Z289" s="427"/>
      <c r="AA289" s="427"/>
      <c r="AB289" s="427"/>
      <c r="AC289" s="427"/>
      <c r="AD289" s="427"/>
      <c r="AE289" s="427"/>
      <c r="AF289" s="427"/>
      <c r="AG289" s="427"/>
      <c r="AH289" s="427"/>
      <c r="AI289" s="427"/>
      <c r="AJ289" s="427"/>
      <c r="AK289" s="427"/>
      <c r="AL289" s="427"/>
      <c r="AM289" s="427"/>
      <c r="AN289" s="427"/>
      <c r="AO289" s="427"/>
      <c r="AP289" s="427"/>
      <c r="AQ289" s="427"/>
      <c r="AR289" s="427"/>
      <c r="AS289" s="427"/>
      <c r="AT289" s="427"/>
      <c r="AU289" s="427"/>
      <c r="AV289" s="427"/>
      <c r="AW289" s="427"/>
      <c r="AX289" s="427"/>
      <c r="AY289" s="427"/>
      <c r="AZ289" s="427"/>
      <c r="BA289" s="427"/>
      <c r="BB289" s="427"/>
      <c r="BC289" s="427"/>
      <c r="BD289" s="427"/>
      <c r="BE289" s="427"/>
      <c r="BF289" s="427"/>
      <c r="BG289" s="427"/>
      <c r="BH289" s="427"/>
      <c r="BI289" s="427"/>
      <c r="BJ289" s="427"/>
      <c r="BK289" s="427"/>
      <c r="BL289" s="427"/>
      <c r="BM289" s="427"/>
      <c r="BN289" s="427"/>
      <c r="BO289" s="427"/>
      <c r="BP289" s="427"/>
      <c r="BQ289" s="427"/>
      <c r="BR289" s="427"/>
      <c r="BS289" s="427"/>
      <c r="BT289" s="427"/>
      <c r="BU289" s="427"/>
      <c r="BV289" s="427"/>
      <c r="BW289" s="427"/>
      <c r="BX289" s="427"/>
      <c r="BY289" s="427"/>
      <c r="BZ289" s="427"/>
      <c r="CA289" s="427"/>
      <c r="CB289" s="427"/>
      <c r="CC289" s="427"/>
      <c r="CD289" s="427"/>
      <c r="CE289" s="427"/>
      <c r="CF289" s="427"/>
      <c r="CG289" s="427"/>
      <c r="CH289" s="427"/>
      <c r="CI289" s="427"/>
      <c r="CJ289" s="427"/>
      <c r="CK289" s="427"/>
      <c r="CL289" s="427"/>
      <c r="CM289" s="427"/>
    </row>
    <row r="290">
      <c r="A290" s="427"/>
      <c r="B290" s="427"/>
      <c r="C290" s="427"/>
      <c r="D290" s="427"/>
      <c r="E290" s="427"/>
      <c r="F290" s="427"/>
      <c r="G290" s="427"/>
      <c r="H290" s="427"/>
      <c r="I290" s="427"/>
      <c r="J290" s="427"/>
      <c r="K290" s="427"/>
      <c r="L290" s="427"/>
      <c r="M290" s="427"/>
      <c r="N290" s="427"/>
      <c r="O290" s="427"/>
      <c r="P290" s="427"/>
      <c r="Q290" s="427"/>
      <c r="R290" s="427"/>
      <c r="S290" s="427"/>
      <c r="T290" s="427"/>
      <c r="U290" s="427"/>
      <c r="V290" s="427"/>
      <c r="W290" s="427"/>
      <c r="X290" s="427"/>
      <c r="Y290" s="427"/>
      <c r="Z290" s="427"/>
      <c r="AA290" s="427"/>
      <c r="AB290" s="427"/>
      <c r="AC290" s="427"/>
      <c r="AD290" s="427"/>
      <c r="AE290" s="427"/>
      <c r="AF290" s="427"/>
      <c r="AG290" s="427"/>
      <c r="AH290" s="427"/>
      <c r="AI290" s="427"/>
      <c r="AJ290" s="427"/>
      <c r="AK290" s="427"/>
      <c r="AL290" s="427"/>
      <c r="AM290" s="427"/>
      <c r="AN290" s="427"/>
      <c r="AO290" s="427"/>
      <c r="AP290" s="427"/>
      <c r="AQ290" s="427"/>
      <c r="AR290" s="427"/>
      <c r="AS290" s="427"/>
      <c r="AT290" s="427"/>
      <c r="AU290" s="427"/>
      <c r="AV290" s="427"/>
      <c r="AW290" s="427"/>
      <c r="AX290" s="427"/>
      <c r="AY290" s="427"/>
      <c r="AZ290" s="427"/>
      <c r="BA290" s="427"/>
      <c r="BB290" s="427"/>
      <c r="BC290" s="427"/>
      <c r="BD290" s="427"/>
      <c r="BE290" s="427"/>
      <c r="BF290" s="427"/>
      <c r="BG290" s="427"/>
      <c r="BH290" s="427"/>
      <c r="BI290" s="427"/>
      <c r="BJ290" s="427"/>
      <c r="BK290" s="427"/>
      <c r="BL290" s="427"/>
      <c r="BM290" s="427"/>
      <c r="BN290" s="427"/>
      <c r="BO290" s="427"/>
      <c r="BP290" s="427"/>
      <c r="BQ290" s="427"/>
      <c r="BR290" s="427"/>
      <c r="BS290" s="427"/>
      <c r="BT290" s="427"/>
      <c r="BU290" s="427"/>
      <c r="BV290" s="427"/>
      <c r="BW290" s="427"/>
      <c r="BX290" s="427"/>
      <c r="BY290" s="427"/>
      <c r="BZ290" s="427"/>
      <c r="CA290" s="427"/>
      <c r="CB290" s="427"/>
      <c r="CC290" s="427"/>
      <c r="CD290" s="427"/>
      <c r="CE290" s="427"/>
      <c r="CF290" s="427"/>
      <c r="CG290" s="427"/>
      <c r="CH290" s="427"/>
      <c r="CI290" s="427"/>
      <c r="CJ290" s="427"/>
      <c r="CK290" s="427"/>
      <c r="CL290" s="427"/>
      <c r="CM290" s="427"/>
    </row>
    <row r="291">
      <c r="A291" s="427"/>
      <c r="B291" s="427"/>
      <c r="C291" s="427"/>
      <c r="D291" s="427"/>
      <c r="E291" s="427"/>
      <c r="F291" s="427"/>
      <c r="G291" s="427"/>
      <c r="H291" s="427"/>
      <c r="I291" s="427"/>
      <c r="J291" s="427"/>
      <c r="K291" s="427"/>
      <c r="L291" s="427"/>
      <c r="M291" s="427"/>
      <c r="N291" s="427"/>
      <c r="O291" s="427"/>
      <c r="P291" s="427"/>
      <c r="Q291" s="427"/>
      <c r="R291" s="427"/>
      <c r="S291" s="427"/>
      <c r="T291" s="427"/>
      <c r="U291" s="427"/>
      <c r="V291" s="427"/>
      <c r="W291" s="427"/>
      <c r="X291" s="427"/>
      <c r="Y291" s="427"/>
      <c r="Z291" s="427"/>
      <c r="AA291" s="427"/>
      <c r="AB291" s="427"/>
      <c r="AC291" s="427"/>
      <c r="AD291" s="427"/>
      <c r="AE291" s="427"/>
      <c r="AF291" s="427"/>
      <c r="AG291" s="427"/>
      <c r="AH291" s="427"/>
      <c r="AI291" s="427"/>
      <c r="AJ291" s="427"/>
      <c r="AK291" s="427"/>
      <c r="AL291" s="427"/>
      <c r="AM291" s="427"/>
      <c r="AN291" s="427"/>
      <c r="AO291" s="427"/>
      <c r="AP291" s="427"/>
      <c r="AQ291" s="427"/>
      <c r="AR291" s="427"/>
      <c r="AS291" s="427"/>
      <c r="AT291" s="427"/>
      <c r="AU291" s="427"/>
      <c r="AV291" s="427"/>
      <c r="AW291" s="427"/>
      <c r="AX291" s="427"/>
      <c r="AY291" s="427"/>
      <c r="AZ291" s="427"/>
      <c r="BA291" s="427"/>
      <c r="BB291" s="427"/>
      <c r="BC291" s="427"/>
      <c r="BD291" s="427"/>
      <c r="BE291" s="427"/>
      <c r="BF291" s="427"/>
      <c r="BG291" s="427"/>
      <c r="BH291" s="427"/>
      <c r="BI291" s="427"/>
      <c r="BJ291" s="427"/>
      <c r="BK291" s="427"/>
      <c r="BL291" s="427"/>
      <c r="BM291" s="427"/>
      <c r="BN291" s="427"/>
      <c r="BO291" s="427"/>
      <c r="BP291" s="427"/>
      <c r="BQ291" s="427"/>
      <c r="BR291" s="427"/>
      <c r="BS291" s="427"/>
      <c r="BT291" s="427"/>
      <c r="BU291" s="427"/>
      <c r="BV291" s="427"/>
      <c r="BW291" s="427"/>
      <c r="BX291" s="427"/>
      <c r="BY291" s="427"/>
      <c r="BZ291" s="427"/>
      <c r="CA291" s="427"/>
      <c r="CB291" s="427"/>
      <c r="CC291" s="427"/>
      <c r="CD291" s="427"/>
      <c r="CE291" s="427"/>
      <c r="CF291" s="427"/>
      <c r="CG291" s="427"/>
      <c r="CH291" s="427"/>
      <c r="CI291" s="427"/>
      <c r="CJ291" s="427"/>
      <c r="CK291" s="427"/>
      <c r="CL291" s="427"/>
      <c r="CM291" s="427"/>
    </row>
    <row r="292">
      <c r="A292" s="427"/>
      <c r="B292" s="427"/>
      <c r="C292" s="427"/>
      <c r="D292" s="427"/>
      <c r="E292" s="427"/>
      <c r="F292" s="427"/>
      <c r="G292" s="427"/>
      <c r="H292" s="427"/>
      <c r="I292" s="427"/>
      <c r="J292" s="427"/>
      <c r="K292" s="427"/>
      <c r="L292" s="427"/>
      <c r="M292" s="427"/>
      <c r="N292" s="427"/>
      <c r="O292" s="427"/>
      <c r="P292" s="427"/>
      <c r="Q292" s="427"/>
      <c r="R292" s="427"/>
      <c r="S292" s="427"/>
      <c r="T292" s="427"/>
      <c r="U292" s="427"/>
      <c r="V292" s="427"/>
      <c r="W292" s="427"/>
      <c r="X292" s="427"/>
      <c r="Y292" s="427"/>
      <c r="Z292" s="427"/>
      <c r="AA292" s="427"/>
      <c r="AB292" s="427"/>
      <c r="AC292" s="427"/>
      <c r="AD292" s="427"/>
      <c r="AE292" s="427"/>
      <c r="AF292" s="427"/>
      <c r="AG292" s="427"/>
      <c r="AH292" s="427"/>
      <c r="AI292" s="427"/>
      <c r="AJ292" s="427"/>
      <c r="AK292" s="427"/>
      <c r="AL292" s="427"/>
      <c r="AM292" s="427"/>
      <c r="AN292" s="427"/>
      <c r="AO292" s="427"/>
      <c r="AP292" s="427"/>
      <c r="AQ292" s="427"/>
      <c r="AR292" s="427"/>
      <c r="AS292" s="427"/>
      <c r="AT292" s="427"/>
      <c r="AU292" s="427"/>
      <c r="AV292" s="427"/>
      <c r="AW292" s="427"/>
      <c r="AX292" s="427"/>
      <c r="AY292" s="427"/>
      <c r="AZ292" s="427"/>
      <c r="BA292" s="427"/>
      <c r="BB292" s="427"/>
      <c r="BC292" s="427"/>
      <c r="BD292" s="427"/>
      <c r="BE292" s="427"/>
      <c r="BF292" s="427"/>
      <c r="BG292" s="427"/>
      <c r="BH292" s="427"/>
      <c r="BI292" s="427"/>
      <c r="BJ292" s="427"/>
      <c r="BK292" s="427"/>
      <c r="BL292" s="427"/>
      <c r="BM292" s="427"/>
      <c r="BN292" s="427"/>
      <c r="BO292" s="427"/>
      <c r="BP292" s="427"/>
      <c r="BQ292" s="427"/>
      <c r="BR292" s="427"/>
      <c r="BS292" s="427"/>
      <c r="BT292" s="427"/>
      <c r="BU292" s="427"/>
      <c r="BV292" s="427"/>
      <c r="BW292" s="427"/>
      <c r="BX292" s="427"/>
      <c r="BY292" s="427"/>
      <c r="BZ292" s="427"/>
      <c r="CA292" s="427"/>
      <c r="CB292" s="427"/>
      <c r="CC292" s="427"/>
      <c r="CD292" s="427"/>
      <c r="CE292" s="427"/>
      <c r="CF292" s="427"/>
      <c r="CG292" s="427"/>
      <c r="CH292" s="427"/>
      <c r="CI292" s="427"/>
      <c r="CJ292" s="427"/>
      <c r="CK292" s="427"/>
      <c r="CL292" s="427"/>
      <c r="CM292" s="427"/>
    </row>
    <row r="293">
      <c r="A293" s="427"/>
      <c r="B293" s="427"/>
      <c r="C293" s="427"/>
      <c r="D293" s="427"/>
      <c r="E293" s="427"/>
      <c r="F293" s="427"/>
      <c r="G293" s="427"/>
      <c r="H293" s="427"/>
      <c r="I293" s="427"/>
      <c r="J293" s="427"/>
      <c r="K293" s="427"/>
      <c r="L293" s="427"/>
      <c r="M293" s="427"/>
      <c r="N293" s="427"/>
      <c r="O293" s="427"/>
      <c r="P293" s="427"/>
      <c r="Q293" s="427"/>
      <c r="R293" s="427"/>
      <c r="S293" s="427"/>
      <c r="T293" s="427"/>
      <c r="U293" s="427"/>
      <c r="V293" s="427"/>
      <c r="W293" s="427"/>
      <c r="X293" s="427"/>
      <c r="Y293" s="427"/>
      <c r="Z293" s="427"/>
      <c r="AA293" s="427"/>
      <c r="AB293" s="427"/>
      <c r="AC293" s="427"/>
      <c r="AD293" s="427"/>
      <c r="AE293" s="427"/>
      <c r="AF293" s="427"/>
      <c r="AG293" s="427"/>
      <c r="AH293" s="427"/>
      <c r="AI293" s="427"/>
      <c r="AJ293" s="427"/>
      <c r="AK293" s="427"/>
      <c r="AL293" s="427"/>
      <c r="AM293" s="427"/>
      <c r="AN293" s="427"/>
      <c r="AO293" s="427"/>
      <c r="AP293" s="427"/>
      <c r="AQ293" s="427"/>
      <c r="AR293" s="427"/>
      <c r="AS293" s="427"/>
      <c r="AT293" s="427"/>
      <c r="AU293" s="427"/>
      <c r="AV293" s="427"/>
      <c r="AW293" s="427"/>
      <c r="AX293" s="427"/>
      <c r="AY293" s="427"/>
      <c r="AZ293" s="427"/>
      <c r="BA293" s="427"/>
      <c r="BB293" s="427"/>
      <c r="BC293" s="427"/>
      <c r="BD293" s="427"/>
      <c r="BE293" s="427"/>
      <c r="BF293" s="427"/>
      <c r="BG293" s="427"/>
      <c r="BH293" s="427"/>
      <c r="BI293" s="427"/>
      <c r="BJ293" s="427"/>
      <c r="BK293" s="427"/>
      <c r="BL293" s="427"/>
      <c r="BM293" s="427"/>
      <c r="BN293" s="427"/>
      <c r="BO293" s="427"/>
      <c r="BP293" s="427"/>
      <c r="BQ293" s="427"/>
      <c r="BR293" s="427"/>
      <c r="BS293" s="427"/>
      <c r="BT293" s="427"/>
      <c r="BU293" s="427"/>
      <c r="BV293" s="427"/>
      <c r="BW293" s="427"/>
      <c r="BX293" s="427"/>
      <c r="BY293" s="427"/>
      <c r="BZ293" s="427"/>
      <c r="CA293" s="427"/>
      <c r="CB293" s="427"/>
      <c r="CC293" s="427"/>
      <c r="CD293" s="427"/>
      <c r="CE293" s="427"/>
      <c r="CF293" s="427"/>
      <c r="CG293" s="427"/>
      <c r="CH293" s="427"/>
      <c r="CI293" s="427"/>
      <c r="CJ293" s="427"/>
      <c r="CK293" s="427"/>
      <c r="CL293" s="427"/>
      <c r="CM293" s="427"/>
    </row>
    <row r="294">
      <c r="A294" s="427"/>
      <c r="B294" s="427"/>
      <c r="C294" s="427"/>
      <c r="D294" s="427"/>
      <c r="E294" s="427"/>
      <c r="F294" s="427"/>
      <c r="G294" s="427"/>
      <c r="H294" s="427"/>
      <c r="I294" s="427"/>
      <c r="J294" s="427"/>
      <c r="K294" s="427"/>
      <c r="L294" s="427"/>
      <c r="M294" s="427"/>
      <c r="N294" s="427"/>
      <c r="O294" s="427"/>
      <c r="P294" s="427"/>
      <c r="Q294" s="427"/>
      <c r="R294" s="427"/>
      <c r="S294" s="427"/>
      <c r="T294" s="427"/>
      <c r="U294" s="427"/>
      <c r="V294" s="427"/>
      <c r="W294" s="427"/>
      <c r="X294" s="427"/>
      <c r="Y294" s="427"/>
      <c r="Z294" s="427"/>
      <c r="AA294" s="427"/>
      <c r="AB294" s="427"/>
      <c r="AC294" s="427"/>
      <c r="AD294" s="427"/>
      <c r="AE294" s="427"/>
      <c r="AF294" s="427"/>
      <c r="AG294" s="427"/>
      <c r="AH294" s="427"/>
      <c r="AI294" s="427"/>
      <c r="AJ294" s="427"/>
      <c r="AK294" s="427"/>
      <c r="AL294" s="427"/>
      <c r="AM294" s="427"/>
      <c r="AN294" s="427"/>
      <c r="AO294" s="427"/>
      <c r="AP294" s="427"/>
      <c r="AQ294" s="427"/>
      <c r="AR294" s="427"/>
      <c r="AS294" s="427"/>
      <c r="AT294" s="427"/>
      <c r="AU294" s="427"/>
      <c r="AV294" s="427"/>
      <c r="AW294" s="427"/>
      <c r="AX294" s="427"/>
      <c r="AY294" s="427"/>
      <c r="AZ294" s="427"/>
      <c r="BA294" s="427"/>
      <c r="BB294" s="427"/>
      <c r="BC294" s="427"/>
      <c r="BD294" s="427"/>
      <c r="BE294" s="427"/>
      <c r="BF294" s="427"/>
      <c r="BG294" s="427"/>
      <c r="BH294" s="427"/>
      <c r="BI294" s="427"/>
      <c r="BJ294" s="427"/>
      <c r="BK294" s="427"/>
      <c r="BL294" s="427"/>
      <c r="BM294" s="427"/>
      <c r="BN294" s="427"/>
      <c r="BO294" s="427"/>
      <c r="BP294" s="427"/>
      <c r="BQ294" s="427"/>
      <c r="BR294" s="427"/>
      <c r="BS294" s="427"/>
      <c r="BT294" s="427"/>
      <c r="BU294" s="427"/>
      <c r="BV294" s="427"/>
      <c r="BW294" s="427"/>
      <c r="BX294" s="427"/>
      <c r="BY294" s="427"/>
      <c r="BZ294" s="427"/>
      <c r="CA294" s="427"/>
      <c r="CB294" s="427"/>
      <c r="CC294" s="427"/>
      <c r="CD294" s="427"/>
      <c r="CE294" s="427"/>
      <c r="CF294" s="427"/>
      <c r="CG294" s="427"/>
      <c r="CH294" s="427"/>
      <c r="CI294" s="427"/>
      <c r="CJ294" s="427"/>
      <c r="CK294" s="427"/>
      <c r="CL294" s="427"/>
      <c r="CM294" s="427"/>
    </row>
    <row r="295">
      <c r="A295" s="427"/>
      <c r="B295" s="427"/>
      <c r="C295" s="427"/>
      <c r="D295" s="427"/>
      <c r="E295" s="427"/>
      <c r="F295" s="427"/>
      <c r="G295" s="427"/>
      <c r="H295" s="427"/>
      <c r="I295" s="427"/>
      <c r="J295" s="427"/>
      <c r="K295" s="427"/>
      <c r="L295" s="427"/>
      <c r="M295" s="427"/>
      <c r="N295" s="427"/>
      <c r="O295" s="427"/>
      <c r="P295" s="427"/>
      <c r="Q295" s="427"/>
      <c r="R295" s="427"/>
      <c r="S295" s="427"/>
      <c r="T295" s="427"/>
      <c r="U295" s="427"/>
      <c r="V295" s="427"/>
      <c r="W295" s="427"/>
      <c r="X295" s="427"/>
      <c r="Y295" s="427"/>
      <c r="Z295" s="427"/>
      <c r="AA295" s="427"/>
      <c r="AB295" s="427"/>
      <c r="AC295" s="427"/>
      <c r="AD295" s="427"/>
      <c r="AE295" s="427"/>
      <c r="AF295" s="427"/>
      <c r="AG295" s="427"/>
      <c r="AH295" s="427"/>
      <c r="AI295" s="427"/>
      <c r="AJ295" s="427"/>
      <c r="AK295" s="427"/>
      <c r="AL295" s="427"/>
      <c r="AM295" s="427"/>
      <c r="AN295" s="427"/>
      <c r="AO295" s="427"/>
      <c r="AP295" s="427"/>
      <c r="AQ295" s="427"/>
      <c r="AR295" s="427"/>
      <c r="AS295" s="427"/>
      <c r="AT295" s="427"/>
      <c r="AU295" s="427"/>
      <c r="AV295" s="427"/>
      <c r="AW295" s="427"/>
      <c r="AX295" s="427"/>
      <c r="AY295" s="427"/>
      <c r="AZ295" s="427"/>
      <c r="BA295" s="427"/>
      <c r="BB295" s="427"/>
      <c r="BC295" s="427"/>
      <c r="BD295" s="427"/>
      <c r="BE295" s="427"/>
      <c r="BF295" s="427"/>
      <c r="BG295" s="427"/>
      <c r="BH295" s="427"/>
      <c r="BI295" s="427"/>
      <c r="BJ295" s="427"/>
      <c r="BK295" s="427"/>
      <c r="BL295" s="427"/>
      <c r="BM295" s="427"/>
      <c r="BN295" s="427"/>
      <c r="BO295" s="427"/>
      <c r="BP295" s="427"/>
      <c r="BQ295" s="427"/>
      <c r="BR295" s="427"/>
      <c r="BS295" s="427"/>
      <c r="BT295" s="427"/>
      <c r="BU295" s="427"/>
      <c r="BV295" s="427"/>
      <c r="BW295" s="427"/>
      <c r="BX295" s="427"/>
      <c r="BY295" s="427"/>
      <c r="BZ295" s="427"/>
      <c r="CA295" s="427"/>
      <c r="CB295" s="427"/>
      <c r="CC295" s="427"/>
      <c r="CD295" s="427"/>
      <c r="CE295" s="427"/>
      <c r="CF295" s="427"/>
      <c r="CG295" s="427"/>
      <c r="CH295" s="427"/>
      <c r="CI295" s="427"/>
      <c r="CJ295" s="427"/>
      <c r="CK295" s="427"/>
      <c r="CL295" s="427"/>
      <c r="CM295" s="427"/>
    </row>
    <row r="296">
      <c r="A296" s="427"/>
      <c r="B296" s="427"/>
      <c r="C296" s="427"/>
      <c r="D296" s="427"/>
      <c r="E296" s="427"/>
      <c r="F296" s="427"/>
      <c r="G296" s="427"/>
      <c r="H296" s="427"/>
      <c r="I296" s="427"/>
      <c r="J296" s="427"/>
      <c r="K296" s="427"/>
      <c r="L296" s="427"/>
      <c r="M296" s="427"/>
      <c r="N296" s="427"/>
      <c r="O296" s="427"/>
      <c r="P296" s="427"/>
      <c r="Q296" s="427"/>
      <c r="R296" s="427"/>
      <c r="S296" s="427"/>
      <c r="T296" s="427"/>
      <c r="U296" s="427"/>
      <c r="V296" s="427"/>
      <c r="W296" s="427"/>
      <c r="X296" s="427"/>
      <c r="Y296" s="427"/>
      <c r="Z296" s="427"/>
      <c r="AA296" s="427"/>
      <c r="AB296" s="427"/>
      <c r="AC296" s="427"/>
      <c r="AD296" s="427"/>
      <c r="AE296" s="427"/>
      <c r="AF296" s="427"/>
      <c r="AG296" s="427"/>
      <c r="AH296" s="427"/>
      <c r="AI296" s="427"/>
      <c r="AJ296" s="427"/>
      <c r="AK296" s="427"/>
      <c r="AL296" s="427"/>
      <c r="AM296" s="427"/>
      <c r="AN296" s="427"/>
      <c r="AO296" s="427"/>
      <c r="AP296" s="427"/>
      <c r="AQ296" s="427"/>
      <c r="AR296" s="427"/>
      <c r="AS296" s="427"/>
      <c r="AT296" s="427"/>
      <c r="AU296" s="427"/>
      <c r="AV296" s="427"/>
      <c r="AW296" s="427"/>
      <c r="AX296" s="427"/>
      <c r="AY296" s="427"/>
      <c r="AZ296" s="427"/>
      <c r="BA296" s="427"/>
      <c r="BB296" s="427"/>
      <c r="BC296" s="427"/>
      <c r="BD296" s="427"/>
      <c r="BE296" s="427"/>
      <c r="BF296" s="427"/>
      <c r="BG296" s="427"/>
      <c r="BH296" s="427"/>
      <c r="BI296" s="427"/>
      <c r="BJ296" s="427"/>
      <c r="BK296" s="427"/>
      <c r="BL296" s="427"/>
      <c r="BM296" s="427"/>
      <c r="BN296" s="427"/>
      <c r="BO296" s="427"/>
      <c r="BP296" s="427"/>
      <c r="BQ296" s="427"/>
      <c r="BR296" s="427"/>
      <c r="BS296" s="427"/>
      <c r="BT296" s="427"/>
      <c r="BU296" s="427"/>
      <c r="BV296" s="427"/>
      <c r="BW296" s="427"/>
      <c r="BX296" s="427"/>
      <c r="BY296" s="427"/>
      <c r="BZ296" s="427"/>
      <c r="CA296" s="427"/>
      <c r="CB296" s="427"/>
      <c r="CC296" s="427"/>
      <c r="CD296" s="427"/>
      <c r="CE296" s="427"/>
      <c r="CF296" s="427"/>
      <c r="CG296" s="427"/>
      <c r="CH296" s="427"/>
      <c r="CI296" s="427"/>
      <c r="CJ296" s="427"/>
      <c r="CK296" s="427"/>
      <c r="CL296" s="427"/>
      <c r="CM296" s="427"/>
    </row>
    <row r="297">
      <c r="A297" s="427"/>
      <c r="B297" s="427"/>
      <c r="C297" s="427"/>
      <c r="D297" s="427"/>
      <c r="E297" s="427"/>
      <c r="F297" s="427"/>
      <c r="G297" s="427"/>
      <c r="H297" s="427"/>
      <c r="I297" s="427"/>
      <c r="J297" s="427"/>
      <c r="K297" s="427"/>
      <c r="L297" s="427"/>
      <c r="M297" s="427"/>
      <c r="N297" s="427"/>
      <c r="O297" s="427"/>
      <c r="P297" s="427"/>
      <c r="Q297" s="427"/>
      <c r="R297" s="427"/>
      <c r="S297" s="427"/>
      <c r="T297" s="427"/>
      <c r="U297" s="427"/>
      <c r="V297" s="427"/>
      <c r="W297" s="427"/>
      <c r="X297" s="427"/>
      <c r="Y297" s="427"/>
      <c r="Z297" s="427"/>
      <c r="AA297" s="427"/>
      <c r="AB297" s="427"/>
      <c r="AC297" s="427"/>
      <c r="AD297" s="427"/>
      <c r="AE297" s="427"/>
      <c r="AF297" s="427"/>
      <c r="AG297" s="427"/>
      <c r="AH297" s="427"/>
      <c r="AI297" s="427"/>
      <c r="AJ297" s="427"/>
      <c r="AK297" s="427"/>
      <c r="AL297" s="427"/>
      <c r="AM297" s="427"/>
      <c r="AN297" s="427"/>
      <c r="AO297" s="427"/>
      <c r="AP297" s="427"/>
      <c r="AQ297" s="427"/>
      <c r="AR297" s="427"/>
      <c r="AS297" s="427"/>
      <c r="AT297" s="427"/>
      <c r="AU297" s="427"/>
      <c r="AV297" s="427"/>
      <c r="AW297" s="427"/>
      <c r="AX297" s="427"/>
      <c r="AY297" s="427"/>
      <c r="AZ297" s="427"/>
      <c r="BA297" s="427"/>
      <c r="BB297" s="427"/>
      <c r="BC297" s="427"/>
      <c r="BD297" s="427"/>
      <c r="BE297" s="427"/>
      <c r="BF297" s="427"/>
      <c r="BG297" s="427"/>
      <c r="BH297" s="427"/>
      <c r="BI297" s="427"/>
      <c r="BJ297" s="427"/>
      <c r="BK297" s="427"/>
      <c r="BL297" s="427"/>
      <c r="BM297" s="427"/>
      <c r="BN297" s="427"/>
      <c r="BO297" s="427"/>
      <c r="BP297" s="427"/>
      <c r="BQ297" s="427"/>
      <c r="BR297" s="427"/>
      <c r="BS297" s="427"/>
      <c r="BT297" s="427"/>
      <c r="BU297" s="427"/>
      <c r="BV297" s="427"/>
      <c r="BW297" s="427"/>
      <c r="BX297" s="427"/>
      <c r="BY297" s="427"/>
      <c r="BZ297" s="427"/>
      <c r="CA297" s="427"/>
      <c r="CB297" s="427"/>
      <c r="CC297" s="427"/>
      <c r="CD297" s="427"/>
      <c r="CE297" s="427"/>
      <c r="CF297" s="427"/>
      <c r="CG297" s="427"/>
      <c r="CH297" s="427"/>
      <c r="CI297" s="427"/>
      <c r="CJ297" s="427"/>
      <c r="CK297" s="427"/>
      <c r="CL297" s="427"/>
      <c r="CM297" s="427"/>
    </row>
    <row r="298">
      <c r="A298" s="427"/>
      <c r="B298" s="427"/>
      <c r="C298" s="427"/>
      <c r="D298" s="427"/>
      <c r="E298" s="427"/>
      <c r="F298" s="427"/>
      <c r="G298" s="427"/>
      <c r="H298" s="427"/>
      <c r="I298" s="427"/>
      <c r="J298" s="427"/>
      <c r="K298" s="427"/>
      <c r="L298" s="427"/>
      <c r="M298" s="427"/>
      <c r="N298" s="427"/>
      <c r="O298" s="427"/>
      <c r="P298" s="427"/>
      <c r="Q298" s="427"/>
      <c r="R298" s="427"/>
      <c r="S298" s="427"/>
      <c r="T298" s="427"/>
      <c r="U298" s="427"/>
      <c r="V298" s="427"/>
      <c r="W298" s="427"/>
      <c r="X298" s="427"/>
      <c r="Y298" s="427"/>
      <c r="Z298" s="427"/>
      <c r="AA298" s="427"/>
      <c r="AB298" s="427"/>
      <c r="AC298" s="427"/>
      <c r="AD298" s="427"/>
      <c r="AE298" s="427"/>
      <c r="AF298" s="427"/>
      <c r="AG298" s="427"/>
      <c r="AH298" s="427"/>
      <c r="AI298" s="427"/>
      <c r="AJ298" s="427"/>
      <c r="AK298" s="427"/>
      <c r="AL298" s="427"/>
      <c r="AM298" s="427"/>
      <c r="AN298" s="427"/>
      <c r="AO298" s="427"/>
      <c r="AP298" s="427"/>
      <c r="AQ298" s="427"/>
      <c r="AR298" s="427"/>
      <c r="AS298" s="427"/>
      <c r="AT298" s="427"/>
      <c r="AU298" s="427"/>
      <c r="AV298" s="427"/>
      <c r="AW298" s="427"/>
      <c r="AX298" s="427"/>
      <c r="AY298" s="427"/>
      <c r="AZ298" s="427"/>
      <c r="BA298" s="427"/>
      <c r="BB298" s="427"/>
      <c r="BC298" s="427"/>
      <c r="BD298" s="427"/>
      <c r="BE298" s="427"/>
      <c r="BF298" s="427"/>
      <c r="BG298" s="427"/>
      <c r="BH298" s="427"/>
      <c r="BI298" s="427"/>
      <c r="BJ298" s="427"/>
      <c r="BK298" s="427"/>
      <c r="BL298" s="427"/>
      <c r="BM298" s="427"/>
      <c r="BN298" s="427"/>
      <c r="BO298" s="427"/>
      <c r="BP298" s="427"/>
      <c r="BQ298" s="427"/>
      <c r="BR298" s="427"/>
      <c r="BS298" s="427"/>
      <c r="BT298" s="427"/>
      <c r="BU298" s="427"/>
      <c r="BV298" s="427"/>
      <c r="BW298" s="427"/>
      <c r="BX298" s="427"/>
      <c r="BY298" s="427"/>
      <c r="BZ298" s="427"/>
      <c r="CA298" s="427"/>
      <c r="CB298" s="427"/>
      <c r="CC298" s="427"/>
      <c r="CD298" s="427"/>
      <c r="CE298" s="427"/>
      <c r="CF298" s="427"/>
      <c r="CG298" s="427"/>
      <c r="CH298" s="427"/>
      <c r="CI298" s="427"/>
      <c r="CJ298" s="427"/>
      <c r="CK298" s="427"/>
      <c r="CL298" s="427"/>
      <c r="CM298" s="427"/>
    </row>
    <row r="299">
      <c r="A299" s="427"/>
      <c r="B299" s="427"/>
      <c r="C299" s="427"/>
      <c r="D299" s="427"/>
      <c r="E299" s="427"/>
      <c r="F299" s="427"/>
      <c r="G299" s="427"/>
      <c r="H299" s="427"/>
      <c r="I299" s="427"/>
      <c r="J299" s="427"/>
      <c r="K299" s="427"/>
      <c r="L299" s="427"/>
      <c r="M299" s="427"/>
      <c r="N299" s="427"/>
      <c r="O299" s="427"/>
      <c r="P299" s="427"/>
      <c r="Q299" s="427"/>
      <c r="R299" s="427"/>
      <c r="S299" s="427"/>
      <c r="T299" s="427"/>
      <c r="U299" s="427"/>
      <c r="V299" s="427"/>
      <c r="W299" s="427"/>
      <c r="X299" s="427"/>
      <c r="Y299" s="427"/>
      <c r="Z299" s="427"/>
      <c r="AA299" s="427"/>
      <c r="AB299" s="427"/>
      <c r="AC299" s="427"/>
      <c r="AD299" s="427"/>
      <c r="AE299" s="427"/>
      <c r="AF299" s="427"/>
      <c r="AG299" s="427"/>
      <c r="AH299" s="427"/>
      <c r="AI299" s="427"/>
      <c r="AJ299" s="427"/>
      <c r="AK299" s="427"/>
      <c r="AL299" s="427"/>
      <c r="AM299" s="427"/>
      <c r="AN299" s="427"/>
      <c r="AO299" s="427"/>
      <c r="AP299" s="427"/>
      <c r="AQ299" s="427"/>
      <c r="AR299" s="427"/>
      <c r="AS299" s="427"/>
      <c r="AT299" s="427"/>
      <c r="AU299" s="427"/>
      <c r="AV299" s="427"/>
      <c r="AW299" s="427"/>
      <c r="AX299" s="427"/>
      <c r="AY299" s="427"/>
      <c r="AZ299" s="427"/>
      <c r="BA299" s="427"/>
      <c r="BB299" s="427"/>
      <c r="BC299" s="427"/>
      <c r="BD299" s="427"/>
      <c r="BE299" s="427"/>
      <c r="BF299" s="427"/>
      <c r="BG299" s="427"/>
      <c r="BH299" s="427"/>
      <c r="BI299" s="427"/>
      <c r="BJ299" s="427"/>
      <c r="BK299" s="427"/>
      <c r="BL299" s="427"/>
      <c r="BM299" s="427"/>
      <c r="BN299" s="427"/>
      <c r="BO299" s="427"/>
      <c r="BP299" s="427"/>
      <c r="BQ299" s="427"/>
      <c r="BR299" s="427"/>
      <c r="BS299" s="427"/>
      <c r="BT299" s="427"/>
      <c r="BU299" s="427"/>
      <c r="BV299" s="427"/>
      <c r="BW299" s="427"/>
      <c r="BX299" s="427"/>
      <c r="BY299" s="427"/>
      <c r="BZ299" s="427"/>
      <c r="CA299" s="427"/>
      <c r="CB299" s="427"/>
      <c r="CC299" s="427"/>
      <c r="CD299" s="427"/>
      <c r="CE299" s="427"/>
      <c r="CF299" s="427"/>
      <c r="CG299" s="427"/>
      <c r="CH299" s="427"/>
      <c r="CI299" s="427"/>
      <c r="CJ299" s="427"/>
      <c r="CK299" s="427"/>
      <c r="CL299" s="427"/>
      <c r="CM299" s="427"/>
    </row>
    <row r="300">
      <c r="A300" s="427"/>
      <c r="B300" s="427"/>
      <c r="C300" s="427"/>
      <c r="D300" s="427"/>
      <c r="E300" s="427"/>
      <c r="F300" s="427"/>
      <c r="G300" s="427"/>
      <c r="H300" s="427"/>
      <c r="I300" s="427"/>
      <c r="J300" s="427"/>
      <c r="K300" s="427"/>
      <c r="L300" s="427"/>
      <c r="M300" s="427"/>
      <c r="N300" s="427"/>
      <c r="O300" s="427"/>
      <c r="P300" s="427"/>
      <c r="Q300" s="427"/>
      <c r="R300" s="427"/>
      <c r="S300" s="427"/>
      <c r="T300" s="427"/>
      <c r="U300" s="427"/>
      <c r="V300" s="427"/>
      <c r="W300" s="427"/>
      <c r="X300" s="427"/>
      <c r="Y300" s="427"/>
      <c r="Z300" s="427"/>
      <c r="AA300" s="427"/>
      <c r="AB300" s="427"/>
      <c r="AC300" s="427"/>
      <c r="AD300" s="427"/>
      <c r="AE300" s="427"/>
      <c r="AF300" s="427"/>
      <c r="AG300" s="427"/>
      <c r="AH300" s="427"/>
      <c r="AI300" s="427"/>
      <c r="AJ300" s="427"/>
      <c r="AK300" s="427"/>
      <c r="AL300" s="427"/>
      <c r="AM300" s="427"/>
      <c r="AN300" s="427"/>
      <c r="AO300" s="427"/>
      <c r="AP300" s="427"/>
      <c r="AQ300" s="427"/>
      <c r="AR300" s="427"/>
      <c r="AS300" s="427"/>
      <c r="AT300" s="427"/>
      <c r="AU300" s="427"/>
      <c r="AV300" s="427"/>
      <c r="AW300" s="427"/>
      <c r="AX300" s="427"/>
      <c r="AY300" s="427"/>
      <c r="AZ300" s="427"/>
      <c r="BA300" s="427"/>
      <c r="BB300" s="427"/>
      <c r="BC300" s="427"/>
      <c r="BD300" s="427"/>
      <c r="BE300" s="427"/>
      <c r="BF300" s="427"/>
      <c r="BG300" s="427"/>
      <c r="BH300" s="427"/>
      <c r="BI300" s="427"/>
      <c r="BJ300" s="427"/>
      <c r="BK300" s="427"/>
      <c r="BL300" s="427"/>
      <c r="BM300" s="427"/>
      <c r="BN300" s="427"/>
      <c r="BO300" s="427"/>
      <c r="BP300" s="427"/>
      <c r="BQ300" s="427"/>
      <c r="BR300" s="427"/>
      <c r="BS300" s="427"/>
      <c r="BT300" s="427"/>
      <c r="BU300" s="427"/>
      <c r="BV300" s="427"/>
      <c r="BW300" s="427"/>
      <c r="BX300" s="427"/>
      <c r="BY300" s="427"/>
      <c r="BZ300" s="427"/>
      <c r="CA300" s="427"/>
      <c r="CB300" s="427"/>
      <c r="CC300" s="427"/>
      <c r="CD300" s="427"/>
      <c r="CE300" s="427"/>
      <c r="CF300" s="427"/>
      <c r="CG300" s="427"/>
      <c r="CH300" s="427"/>
      <c r="CI300" s="427"/>
      <c r="CJ300" s="427"/>
      <c r="CK300" s="427"/>
      <c r="CL300" s="427"/>
      <c r="CM300" s="427"/>
    </row>
    <row r="301">
      <c r="A301" s="427"/>
      <c r="B301" s="427"/>
      <c r="C301" s="427"/>
      <c r="D301" s="427"/>
      <c r="E301" s="427"/>
      <c r="F301" s="427"/>
      <c r="G301" s="427"/>
      <c r="H301" s="427"/>
      <c r="I301" s="427"/>
      <c r="J301" s="427"/>
      <c r="K301" s="427"/>
      <c r="L301" s="427"/>
      <c r="M301" s="427"/>
      <c r="N301" s="427"/>
      <c r="O301" s="427"/>
      <c r="P301" s="427"/>
      <c r="Q301" s="427"/>
      <c r="R301" s="427"/>
      <c r="S301" s="427"/>
      <c r="T301" s="427"/>
      <c r="U301" s="427"/>
      <c r="V301" s="427"/>
      <c r="W301" s="427"/>
      <c r="X301" s="427"/>
      <c r="Y301" s="427"/>
      <c r="Z301" s="427"/>
      <c r="AA301" s="427"/>
      <c r="AB301" s="427"/>
      <c r="AC301" s="427"/>
      <c r="AD301" s="427"/>
      <c r="AE301" s="427"/>
      <c r="AF301" s="427"/>
      <c r="AG301" s="427"/>
      <c r="AH301" s="427"/>
      <c r="AI301" s="427"/>
      <c r="AJ301" s="427"/>
      <c r="AK301" s="427"/>
      <c r="AL301" s="427"/>
      <c r="AM301" s="427"/>
      <c r="AN301" s="427"/>
      <c r="AO301" s="427"/>
      <c r="AP301" s="427"/>
      <c r="AQ301" s="427"/>
      <c r="AR301" s="427"/>
      <c r="AS301" s="427"/>
      <c r="AT301" s="427"/>
      <c r="AU301" s="427"/>
      <c r="AV301" s="427"/>
      <c r="AW301" s="427"/>
      <c r="AX301" s="427"/>
      <c r="AY301" s="427"/>
      <c r="AZ301" s="427"/>
      <c r="BA301" s="427"/>
      <c r="BB301" s="427"/>
      <c r="BC301" s="427"/>
      <c r="BD301" s="427"/>
      <c r="BE301" s="427"/>
      <c r="BF301" s="427"/>
      <c r="BG301" s="427"/>
      <c r="BH301" s="427"/>
      <c r="BI301" s="427"/>
      <c r="BJ301" s="427"/>
      <c r="BK301" s="427"/>
      <c r="BL301" s="427"/>
      <c r="BM301" s="427"/>
      <c r="BN301" s="427"/>
      <c r="BO301" s="427"/>
      <c r="BP301" s="427"/>
      <c r="BQ301" s="427"/>
      <c r="BR301" s="427"/>
      <c r="BS301" s="427"/>
      <c r="BT301" s="427"/>
      <c r="BU301" s="427"/>
      <c r="BV301" s="427"/>
      <c r="BW301" s="427"/>
      <c r="BX301" s="427"/>
      <c r="BY301" s="427"/>
      <c r="BZ301" s="427"/>
      <c r="CA301" s="427"/>
      <c r="CB301" s="427"/>
      <c r="CC301" s="427"/>
      <c r="CD301" s="427"/>
      <c r="CE301" s="427"/>
      <c r="CF301" s="427"/>
      <c r="CG301" s="427"/>
      <c r="CH301" s="427"/>
      <c r="CI301" s="427"/>
      <c r="CJ301" s="427"/>
      <c r="CK301" s="427"/>
      <c r="CL301" s="427"/>
      <c r="CM301" s="427"/>
    </row>
    <row r="302">
      <c r="A302" s="427"/>
      <c r="B302" s="427"/>
      <c r="C302" s="427"/>
      <c r="D302" s="427"/>
      <c r="E302" s="427"/>
      <c r="F302" s="427"/>
      <c r="G302" s="427"/>
      <c r="H302" s="427"/>
      <c r="I302" s="427"/>
      <c r="J302" s="427"/>
      <c r="K302" s="427"/>
      <c r="L302" s="427"/>
      <c r="M302" s="427"/>
      <c r="N302" s="427"/>
      <c r="O302" s="427"/>
      <c r="P302" s="427"/>
      <c r="Q302" s="427"/>
      <c r="R302" s="427"/>
      <c r="S302" s="427"/>
      <c r="T302" s="427"/>
      <c r="U302" s="427"/>
      <c r="V302" s="427"/>
      <c r="W302" s="427"/>
      <c r="X302" s="427"/>
      <c r="Y302" s="427"/>
      <c r="Z302" s="427"/>
      <c r="AA302" s="427"/>
      <c r="AB302" s="427"/>
      <c r="AC302" s="427"/>
      <c r="AD302" s="427"/>
      <c r="AE302" s="427"/>
      <c r="AF302" s="427"/>
      <c r="AG302" s="427"/>
      <c r="AH302" s="427"/>
      <c r="AI302" s="427"/>
      <c r="AJ302" s="427"/>
      <c r="AK302" s="427"/>
      <c r="AL302" s="427"/>
      <c r="AM302" s="427"/>
      <c r="AN302" s="427"/>
      <c r="AO302" s="427"/>
      <c r="AP302" s="427"/>
      <c r="AQ302" s="427"/>
      <c r="AR302" s="427"/>
      <c r="AS302" s="427"/>
      <c r="AT302" s="427"/>
      <c r="AU302" s="427"/>
      <c r="AV302" s="427"/>
      <c r="AW302" s="427"/>
      <c r="AX302" s="427"/>
      <c r="AY302" s="427"/>
      <c r="AZ302" s="427"/>
      <c r="BA302" s="427"/>
      <c r="BB302" s="427"/>
      <c r="BC302" s="427"/>
      <c r="BD302" s="427"/>
      <c r="BE302" s="427"/>
      <c r="BF302" s="427"/>
      <c r="BG302" s="427"/>
      <c r="BH302" s="427"/>
      <c r="BI302" s="427"/>
      <c r="BJ302" s="427"/>
      <c r="BK302" s="427"/>
      <c r="BL302" s="427"/>
      <c r="BM302" s="427"/>
      <c r="BN302" s="427"/>
      <c r="BO302" s="427"/>
      <c r="BP302" s="427"/>
      <c r="BQ302" s="427"/>
      <c r="BR302" s="427"/>
      <c r="BS302" s="427"/>
      <c r="BT302" s="427"/>
      <c r="BU302" s="427"/>
      <c r="BV302" s="427"/>
      <c r="BW302" s="427"/>
      <c r="BX302" s="427"/>
      <c r="BY302" s="427"/>
      <c r="BZ302" s="427"/>
      <c r="CA302" s="427"/>
      <c r="CB302" s="427"/>
      <c r="CC302" s="427"/>
      <c r="CD302" s="427"/>
      <c r="CE302" s="427"/>
      <c r="CF302" s="427"/>
      <c r="CG302" s="427"/>
      <c r="CH302" s="427"/>
      <c r="CI302" s="427"/>
      <c r="CJ302" s="427"/>
      <c r="CK302" s="427"/>
      <c r="CL302" s="427"/>
      <c r="CM302" s="427"/>
    </row>
    <row r="303">
      <c r="A303" s="427"/>
      <c r="B303" s="427"/>
      <c r="C303" s="427"/>
      <c r="D303" s="427"/>
      <c r="E303" s="427"/>
      <c r="F303" s="427"/>
      <c r="G303" s="427"/>
      <c r="H303" s="427"/>
      <c r="I303" s="427"/>
      <c r="J303" s="427"/>
      <c r="K303" s="427"/>
      <c r="L303" s="427"/>
      <c r="M303" s="427"/>
      <c r="N303" s="427"/>
      <c r="O303" s="427"/>
      <c r="P303" s="427"/>
      <c r="Q303" s="427"/>
      <c r="R303" s="427"/>
      <c r="S303" s="427"/>
      <c r="T303" s="427"/>
      <c r="U303" s="427"/>
      <c r="V303" s="427"/>
      <c r="W303" s="427"/>
      <c r="X303" s="427"/>
      <c r="Y303" s="427"/>
      <c r="Z303" s="427"/>
      <c r="AA303" s="427"/>
      <c r="AB303" s="427"/>
      <c r="AC303" s="427"/>
      <c r="AD303" s="427"/>
      <c r="AE303" s="427"/>
      <c r="AF303" s="427"/>
      <c r="AG303" s="427"/>
      <c r="AH303" s="427"/>
      <c r="AI303" s="427"/>
      <c r="AJ303" s="427"/>
      <c r="AK303" s="427"/>
      <c r="AL303" s="427"/>
      <c r="AM303" s="427"/>
      <c r="AN303" s="427"/>
      <c r="AO303" s="427"/>
      <c r="AP303" s="427"/>
      <c r="AQ303" s="427"/>
      <c r="AR303" s="427"/>
      <c r="AS303" s="427"/>
      <c r="AT303" s="427"/>
      <c r="AU303" s="427"/>
      <c r="AV303" s="427"/>
      <c r="AW303" s="427"/>
      <c r="AX303" s="427"/>
      <c r="AY303" s="427"/>
      <c r="AZ303" s="427"/>
      <c r="BA303" s="427"/>
      <c r="BB303" s="427"/>
      <c r="BC303" s="427"/>
      <c r="BD303" s="427"/>
      <c r="BE303" s="427"/>
      <c r="BF303" s="427"/>
      <c r="BG303" s="427"/>
      <c r="BH303" s="427"/>
      <c r="BI303" s="427"/>
      <c r="BJ303" s="427"/>
      <c r="BK303" s="427"/>
      <c r="BL303" s="427"/>
      <c r="BM303" s="427"/>
      <c r="BN303" s="427"/>
      <c r="BO303" s="427"/>
      <c r="BP303" s="427"/>
      <c r="BQ303" s="427"/>
      <c r="BR303" s="427"/>
      <c r="BS303" s="427"/>
      <c r="BT303" s="427"/>
      <c r="BU303" s="427"/>
      <c r="BV303" s="427"/>
      <c r="BW303" s="427"/>
      <c r="BX303" s="427"/>
      <c r="BY303" s="427"/>
      <c r="BZ303" s="427"/>
      <c r="CA303" s="427"/>
      <c r="CB303" s="427"/>
      <c r="CC303" s="427"/>
      <c r="CD303" s="427"/>
      <c r="CE303" s="427"/>
      <c r="CF303" s="427"/>
      <c r="CG303" s="427"/>
      <c r="CH303" s="427"/>
      <c r="CI303" s="427"/>
      <c r="CJ303" s="427"/>
      <c r="CK303" s="427"/>
      <c r="CL303" s="427"/>
      <c r="CM303" s="427"/>
    </row>
    <row r="304">
      <c r="A304" s="427"/>
      <c r="B304" s="427"/>
      <c r="C304" s="427"/>
      <c r="D304" s="427"/>
      <c r="E304" s="427"/>
      <c r="F304" s="427"/>
      <c r="G304" s="427"/>
      <c r="H304" s="427"/>
      <c r="I304" s="427"/>
      <c r="J304" s="427"/>
      <c r="K304" s="427"/>
      <c r="L304" s="427"/>
      <c r="M304" s="427"/>
      <c r="N304" s="427"/>
      <c r="O304" s="427"/>
      <c r="P304" s="427"/>
      <c r="Q304" s="427"/>
      <c r="R304" s="427"/>
      <c r="S304" s="427"/>
      <c r="T304" s="427"/>
      <c r="U304" s="427"/>
      <c r="V304" s="427"/>
      <c r="W304" s="427"/>
      <c r="X304" s="427"/>
      <c r="Y304" s="427"/>
      <c r="Z304" s="427"/>
      <c r="AA304" s="427"/>
      <c r="AB304" s="427"/>
      <c r="AC304" s="427"/>
      <c r="AD304" s="427"/>
      <c r="AE304" s="427"/>
      <c r="AF304" s="427"/>
      <c r="AG304" s="427"/>
      <c r="AH304" s="427"/>
      <c r="AI304" s="427"/>
      <c r="AJ304" s="427"/>
      <c r="AK304" s="427"/>
      <c r="AL304" s="427"/>
      <c r="AM304" s="427"/>
      <c r="AN304" s="427"/>
      <c r="AO304" s="427"/>
      <c r="AP304" s="427"/>
      <c r="AQ304" s="427"/>
      <c r="AR304" s="427"/>
      <c r="AS304" s="427"/>
      <c r="AT304" s="427"/>
      <c r="AU304" s="427"/>
      <c r="AV304" s="427"/>
      <c r="AW304" s="427"/>
      <c r="AX304" s="427"/>
      <c r="AY304" s="427"/>
      <c r="AZ304" s="427"/>
      <c r="BA304" s="427"/>
      <c r="BB304" s="427"/>
      <c r="BC304" s="427"/>
      <c r="BD304" s="427"/>
      <c r="BE304" s="427"/>
      <c r="BF304" s="427"/>
      <c r="BG304" s="427"/>
      <c r="BH304" s="427"/>
      <c r="BI304" s="427"/>
      <c r="BJ304" s="427"/>
      <c r="BK304" s="427"/>
      <c r="BL304" s="427"/>
      <c r="BM304" s="427"/>
      <c r="BN304" s="427"/>
      <c r="BO304" s="427"/>
      <c r="BP304" s="427"/>
      <c r="BQ304" s="427"/>
      <c r="BR304" s="427"/>
      <c r="BS304" s="427"/>
      <c r="BT304" s="427"/>
      <c r="BU304" s="427"/>
      <c r="BV304" s="427"/>
      <c r="BW304" s="427"/>
      <c r="BX304" s="427"/>
      <c r="BY304" s="427"/>
      <c r="BZ304" s="427"/>
      <c r="CA304" s="427"/>
      <c r="CB304" s="427"/>
      <c r="CC304" s="427"/>
      <c r="CD304" s="427"/>
      <c r="CE304" s="427"/>
      <c r="CF304" s="427"/>
      <c r="CG304" s="427"/>
      <c r="CH304" s="427"/>
      <c r="CI304" s="427"/>
      <c r="CJ304" s="427"/>
      <c r="CK304" s="427"/>
      <c r="CL304" s="427"/>
      <c r="CM304" s="427"/>
    </row>
    <row r="305">
      <c r="A305" s="427"/>
      <c r="B305" s="427"/>
      <c r="C305" s="427"/>
      <c r="D305" s="427"/>
      <c r="E305" s="427"/>
      <c r="F305" s="427"/>
      <c r="G305" s="427"/>
      <c r="H305" s="427"/>
      <c r="I305" s="427"/>
      <c r="J305" s="427"/>
      <c r="K305" s="427"/>
      <c r="L305" s="427"/>
      <c r="M305" s="427"/>
      <c r="N305" s="427"/>
      <c r="O305" s="427"/>
      <c r="P305" s="427"/>
      <c r="Q305" s="427"/>
      <c r="R305" s="427"/>
      <c r="S305" s="427"/>
      <c r="T305" s="427"/>
      <c r="U305" s="427"/>
      <c r="V305" s="427"/>
      <c r="W305" s="427"/>
      <c r="X305" s="427"/>
      <c r="Y305" s="427"/>
      <c r="Z305" s="427"/>
      <c r="AA305" s="427"/>
      <c r="AB305" s="427"/>
      <c r="AC305" s="427"/>
      <c r="AD305" s="427"/>
      <c r="AE305" s="427"/>
      <c r="AF305" s="427"/>
      <c r="AG305" s="427"/>
      <c r="AH305" s="427"/>
      <c r="AI305" s="427"/>
      <c r="AJ305" s="427"/>
      <c r="AK305" s="427"/>
      <c r="AL305" s="427"/>
      <c r="AM305" s="427"/>
      <c r="AN305" s="427"/>
      <c r="AO305" s="427"/>
      <c r="AP305" s="427"/>
      <c r="AQ305" s="427"/>
      <c r="AR305" s="427"/>
      <c r="AS305" s="427"/>
      <c r="AT305" s="427"/>
      <c r="AU305" s="427"/>
      <c r="AV305" s="427"/>
      <c r="AW305" s="427"/>
      <c r="AX305" s="427"/>
      <c r="AY305" s="427"/>
      <c r="AZ305" s="427"/>
      <c r="BA305" s="427"/>
      <c r="BB305" s="427"/>
      <c r="BC305" s="427"/>
      <c r="BD305" s="427"/>
      <c r="BE305" s="427"/>
      <c r="BF305" s="427"/>
      <c r="BG305" s="427"/>
      <c r="BH305" s="427"/>
      <c r="BI305" s="427"/>
      <c r="BJ305" s="427"/>
      <c r="BK305" s="427"/>
      <c r="BL305" s="427"/>
      <c r="BM305" s="427"/>
      <c r="BN305" s="427"/>
      <c r="BO305" s="427"/>
      <c r="BP305" s="427"/>
      <c r="BQ305" s="427"/>
      <c r="BR305" s="427"/>
      <c r="BS305" s="427"/>
      <c r="BT305" s="427"/>
      <c r="BU305" s="427"/>
      <c r="BV305" s="427"/>
      <c r="BW305" s="427"/>
      <c r="BX305" s="427"/>
      <c r="BY305" s="427"/>
      <c r="BZ305" s="427"/>
      <c r="CA305" s="427"/>
      <c r="CB305" s="427"/>
      <c r="CC305" s="427"/>
      <c r="CD305" s="427"/>
      <c r="CE305" s="427"/>
      <c r="CF305" s="427"/>
      <c r="CG305" s="427"/>
      <c r="CH305" s="427"/>
      <c r="CI305" s="427"/>
      <c r="CJ305" s="427"/>
      <c r="CK305" s="427"/>
      <c r="CL305" s="427"/>
      <c r="CM305" s="427"/>
    </row>
    <row r="306">
      <c r="A306" s="427"/>
      <c r="B306" s="427"/>
      <c r="C306" s="427"/>
      <c r="D306" s="427"/>
      <c r="E306" s="427"/>
      <c r="F306" s="427"/>
      <c r="G306" s="427"/>
      <c r="H306" s="427"/>
      <c r="I306" s="427"/>
      <c r="J306" s="427"/>
      <c r="K306" s="427"/>
      <c r="L306" s="427"/>
      <c r="M306" s="427"/>
      <c r="N306" s="427"/>
      <c r="O306" s="427"/>
      <c r="P306" s="427"/>
      <c r="Q306" s="427"/>
      <c r="R306" s="427"/>
      <c r="S306" s="427"/>
      <c r="T306" s="427"/>
      <c r="U306" s="427"/>
      <c r="V306" s="427"/>
      <c r="W306" s="427"/>
      <c r="X306" s="427"/>
      <c r="Y306" s="427"/>
      <c r="Z306" s="427"/>
      <c r="AA306" s="427"/>
      <c r="AB306" s="427"/>
      <c r="AC306" s="427"/>
      <c r="AD306" s="427"/>
      <c r="AE306" s="427"/>
      <c r="AF306" s="427"/>
      <c r="AG306" s="427"/>
      <c r="AH306" s="427"/>
      <c r="AI306" s="427"/>
      <c r="AJ306" s="427"/>
      <c r="AK306" s="427"/>
      <c r="AL306" s="427"/>
      <c r="AM306" s="427"/>
      <c r="AN306" s="427"/>
      <c r="AO306" s="427"/>
      <c r="AP306" s="427"/>
      <c r="AQ306" s="427"/>
      <c r="AR306" s="427"/>
      <c r="AS306" s="427"/>
      <c r="AT306" s="427"/>
      <c r="AU306" s="427"/>
      <c r="AV306" s="427"/>
      <c r="AW306" s="427"/>
      <c r="AX306" s="427"/>
      <c r="AY306" s="427"/>
      <c r="AZ306" s="427"/>
      <c r="BA306" s="427"/>
      <c r="BB306" s="427"/>
      <c r="BC306" s="427"/>
      <c r="BD306" s="427"/>
      <c r="BE306" s="427"/>
      <c r="BF306" s="427"/>
      <c r="BG306" s="427"/>
      <c r="BH306" s="427"/>
      <c r="BI306" s="427"/>
      <c r="BJ306" s="427"/>
      <c r="BK306" s="427"/>
      <c r="BL306" s="427"/>
      <c r="BM306" s="427"/>
      <c r="BN306" s="427"/>
      <c r="BO306" s="427"/>
      <c r="BP306" s="427"/>
      <c r="BQ306" s="427"/>
      <c r="BR306" s="427"/>
      <c r="BS306" s="427"/>
      <c r="BT306" s="427"/>
      <c r="BU306" s="427"/>
      <c r="BV306" s="427"/>
      <c r="BW306" s="427"/>
      <c r="BX306" s="427"/>
      <c r="BY306" s="427"/>
      <c r="BZ306" s="427"/>
      <c r="CA306" s="427"/>
      <c r="CB306" s="427"/>
      <c r="CC306" s="427"/>
      <c r="CD306" s="427"/>
      <c r="CE306" s="427"/>
      <c r="CF306" s="427"/>
      <c r="CG306" s="427"/>
      <c r="CH306" s="427"/>
      <c r="CI306" s="427"/>
      <c r="CJ306" s="427"/>
      <c r="CK306" s="427"/>
      <c r="CL306" s="427"/>
      <c r="CM306" s="427"/>
    </row>
    <row r="307">
      <c r="A307" s="427"/>
      <c r="B307" s="427"/>
      <c r="C307" s="427"/>
      <c r="D307" s="427"/>
      <c r="E307" s="427"/>
      <c r="F307" s="427"/>
      <c r="G307" s="427"/>
      <c r="H307" s="427"/>
      <c r="I307" s="427"/>
      <c r="J307" s="427"/>
      <c r="K307" s="427"/>
      <c r="L307" s="427"/>
      <c r="M307" s="427"/>
      <c r="N307" s="427"/>
      <c r="O307" s="427"/>
      <c r="P307" s="427"/>
      <c r="Q307" s="427"/>
      <c r="R307" s="427"/>
      <c r="S307" s="427"/>
      <c r="T307" s="427"/>
      <c r="U307" s="427"/>
      <c r="V307" s="427"/>
      <c r="W307" s="427"/>
      <c r="X307" s="427"/>
      <c r="Y307" s="427"/>
      <c r="Z307" s="427"/>
      <c r="AA307" s="427"/>
      <c r="AB307" s="427"/>
      <c r="AC307" s="427"/>
      <c r="AD307" s="427"/>
      <c r="AE307" s="427"/>
      <c r="AF307" s="427"/>
      <c r="AG307" s="427"/>
      <c r="AH307" s="427"/>
      <c r="AI307" s="427"/>
      <c r="AJ307" s="427"/>
      <c r="AK307" s="427"/>
      <c r="AL307" s="427"/>
      <c r="AM307" s="427"/>
      <c r="AN307" s="427"/>
      <c r="AO307" s="427"/>
      <c r="AP307" s="427"/>
      <c r="AQ307" s="427"/>
      <c r="AR307" s="427"/>
      <c r="AS307" s="427"/>
      <c r="AT307" s="427"/>
      <c r="AU307" s="427"/>
      <c r="AV307" s="427"/>
      <c r="AW307" s="427"/>
      <c r="AX307" s="427"/>
      <c r="AY307" s="427"/>
      <c r="AZ307" s="427"/>
      <c r="BA307" s="427"/>
      <c r="BB307" s="427"/>
      <c r="BC307" s="427"/>
      <c r="BD307" s="427"/>
      <c r="BE307" s="427"/>
      <c r="BF307" s="427"/>
      <c r="BG307" s="427"/>
      <c r="BH307" s="427"/>
      <c r="BI307" s="427"/>
      <c r="BJ307" s="427"/>
      <c r="BK307" s="427"/>
      <c r="BL307" s="427"/>
      <c r="BM307" s="427"/>
      <c r="BN307" s="427"/>
      <c r="BO307" s="427"/>
      <c r="BP307" s="427"/>
      <c r="BQ307" s="427"/>
      <c r="BR307" s="427"/>
      <c r="BS307" s="427"/>
      <c r="BT307" s="427"/>
      <c r="BU307" s="427"/>
      <c r="BV307" s="427"/>
      <c r="BW307" s="427"/>
      <c r="BX307" s="427"/>
      <c r="BY307" s="427"/>
      <c r="BZ307" s="427"/>
      <c r="CA307" s="427"/>
      <c r="CB307" s="427"/>
      <c r="CC307" s="427"/>
      <c r="CD307" s="427"/>
      <c r="CE307" s="427"/>
      <c r="CF307" s="427"/>
      <c r="CG307" s="427"/>
      <c r="CH307" s="427"/>
      <c r="CI307" s="427"/>
      <c r="CJ307" s="427"/>
      <c r="CK307" s="427"/>
      <c r="CL307" s="427"/>
      <c r="CM307" s="427"/>
    </row>
    <row r="308">
      <c r="A308" s="427"/>
      <c r="B308" s="427"/>
      <c r="C308" s="427"/>
      <c r="D308" s="427"/>
      <c r="E308" s="427"/>
      <c r="F308" s="427"/>
      <c r="G308" s="427"/>
      <c r="H308" s="427"/>
      <c r="I308" s="427"/>
      <c r="J308" s="427"/>
      <c r="K308" s="427"/>
      <c r="L308" s="427"/>
      <c r="M308" s="427"/>
      <c r="N308" s="427"/>
      <c r="O308" s="427"/>
      <c r="P308" s="427"/>
      <c r="Q308" s="427"/>
      <c r="R308" s="427"/>
      <c r="S308" s="427"/>
      <c r="T308" s="427"/>
      <c r="U308" s="427"/>
      <c r="V308" s="427"/>
      <c r="W308" s="427"/>
      <c r="X308" s="427"/>
      <c r="Y308" s="427"/>
      <c r="Z308" s="427"/>
      <c r="AA308" s="427"/>
      <c r="AB308" s="427"/>
      <c r="AC308" s="427"/>
      <c r="AD308" s="427"/>
      <c r="AE308" s="427"/>
      <c r="AF308" s="427"/>
      <c r="AG308" s="427"/>
      <c r="AH308" s="427"/>
      <c r="AI308" s="427"/>
      <c r="AJ308" s="427"/>
      <c r="AK308" s="427"/>
      <c r="AL308" s="427"/>
      <c r="AM308" s="427"/>
      <c r="AN308" s="427"/>
      <c r="AO308" s="427"/>
      <c r="AP308" s="427"/>
      <c r="AQ308" s="427"/>
      <c r="AR308" s="427"/>
      <c r="AS308" s="427"/>
      <c r="AT308" s="427"/>
      <c r="AU308" s="427"/>
      <c r="AV308" s="427"/>
      <c r="AW308" s="427"/>
      <c r="AX308" s="427"/>
      <c r="AY308" s="427"/>
      <c r="AZ308" s="427"/>
      <c r="BA308" s="427"/>
      <c r="BB308" s="427"/>
      <c r="BC308" s="427"/>
      <c r="BD308" s="427"/>
      <c r="BE308" s="427"/>
      <c r="BF308" s="427"/>
      <c r="BG308" s="427"/>
      <c r="BH308" s="427"/>
      <c r="BI308" s="427"/>
      <c r="BJ308" s="427"/>
      <c r="BK308" s="427"/>
      <c r="BL308" s="427"/>
      <c r="BM308" s="427"/>
      <c r="BN308" s="427"/>
      <c r="BO308" s="427"/>
      <c r="BP308" s="427"/>
      <c r="BQ308" s="427"/>
      <c r="BR308" s="427"/>
      <c r="BS308" s="427"/>
      <c r="BT308" s="427"/>
      <c r="BU308" s="427"/>
      <c r="BV308" s="427"/>
      <c r="BW308" s="427"/>
      <c r="BX308" s="427"/>
      <c r="BY308" s="427"/>
      <c r="BZ308" s="427"/>
      <c r="CA308" s="427"/>
      <c r="CB308" s="427"/>
      <c r="CC308" s="427"/>
      <c r="CD308" s="427"/>
      <c r="CE308" s="427"/>
      <c r="CF308" s="427"/>
      <c r="CG308" s="427"/>
      <c r="CH308" s="427"/>
      <c r="CI308" s="427"/>
      <c r="CJ308" s="427"/>
      <c r="CK308" s="427"/>
      <c r="CL308" s="427"/>
      <c r="CM308" s="427"/>
    </row>
    <row r="309">
      <c r="A309" s="427"/>
      <c r="B309" s="427"/>
      <c r="C309" s="427"/>
      <c r="D309" s="427"/>
      <c r="E309" s="427"/>
      <c r="F309" s="427"/>
      <c r="G309" s="427"/>
      <c r="H309" s="427"/>
      <c r="I309" s="427"/>
      <c r="J309" s="427"/>
      <c r="K309" s="427"/>
      <c r="L309" s="427"/>
      <c r="M309" s="427"/>
      <c r="N309" s="427"/>
      <c r="O309" s="427"/>
      <c r="P309" s="427"/>
      <c r="Q309" s="427"/>
      <c r="R309" s="427"/>
      <c r="S309" s="427"/>
      <c r="T309" s="427"/>
      <c r="U309" s="427"/>
      <c r="V309" s="427"/>
      <c r="W309" s="427"/>
      <c r="X309" s="427"/>
      <c r="Y309" s="427"/>
      <c r="Z309" s="427"/>
      <c r="AA309" s="427"/>
      <c r="AB309" s="427"/>
      <c r="AC309" s="427"/>
      <c r="AD309" s="427"/>
      <c r="AE309" s="427"/>
      <c r="AF309" s="427"/>
      <c r="AG309" s="427"/>
      <c r="AH309" s="427"/>
      <c r="AI309" s="427"/>
      <c r="AJ309" s="427"/>
      <c r="AK309" s="427"/>
      <c r="AL309" s="427"/>
      <c r="AM309" s="427"/>
      <c r="AN309" s="427"/>
      <c r="AO309" s="427"/>
      <c r="AP309" s="427"/>
      <c r="AQ309" s="427"/>
      <c r="AR309" s="427"/>
      <c r="AS309" s="427"/>
      <c r="AT309" s="427"/>
      <c r="AU309" s="427"/>
      <c r="AV309" s="427"/>
      <c r="AW309" s="427"/>
      <c r="AX309" s="427"/>
      <c r="AY309" s="427"/>
      <c r="AZ309" s="427"/>
      <c r="BA309" s="427"/>
      <c r="BB309" s="427"/>
      <c r="BC309" s="427"/>
      <c r="BD309" s="427"/>
      <c r="BE309" s="427"/>
      <c r="BF309" s="427"/>
      <c r="BG309" s="427"/>
      <c r="BH309" s="427"/>
      <c r="BI309" s="427"/>
      <c r="BJ309" s="427"/>
      <c r="BK309" s="427"/>
      <c r="BL309" s="427"/>
      <c r="BM309" s="427"/>
      <c r="BN309" s="427"/>
      <c r="BO309" s="427"/>
      <c r="BP309" s="427"/>
      <c r="BQ309" s="427"/>
      <c r="BR309" s="427"/>
      <c r="BS309" s="427"/>
      <c r="BT309" s="427"/>
      <c r="BU309" s="427"/>
      <c r="BV309" s="427"/>
      <c r="BW309" s="427"/>
      <c r="BX309" s="427"/>
      <c r="BY309" s="427"/>
      <c r="BZ309" s="427"/>
      <c r="CA309" s="427"/>
      <c r="CB309" s="427"/>
      <c r="CC309" s="427"/>
      <c r="CD309" s="427"/>
      <c r="CE309" s="427"/>
      <c r="CF309" s="427"/>
      <c r="CG309" s="427"/>
      <c r="CH309" s="427"/>
      <c r="CI309" s="427"/>
      <c r="CJ309" s="427"/>
      <c r="CK309" s="427"/>
      <c r="CL309" s="427"/>
      <c r="CM309" s="427"/>
    </row>
    <row r="310">
      <c r="A310" s="427"/>
      <c r="B310" s="427"/>
      <c r="C310" s="427"/>
      <c r="D310" s="427"/>
      <c r="E310" s="427"/>
      <c r="F310" s="427"/>
      <c r="G310" s="427"/>
      <c r="H310" s="427"/>
      <c r="I310" s="427"/>
      <c r="J310" s="427"/>
      <c r="K310" s="427"/>
      <c r="L310" s="427"/>
      <c r="M310" s="427"/>
      <c r="N310" s="427"/>
      <c r="O310" s="427"/>
      <c r="P310" s="427"/>
      <c r="Q310" s="427"/>
      <c r="R310" s="427"/>
      <c r="S310" s="427"/>
      <c r="T310" s="427"/>
      <c r="U310" s="427"/>
      <c r="V310" s="427"/>
      <c r="W310" s="427"/>
      <c r="X310" s="427"/>
      <c r="Y310" s="427"/>
      <c r="Z310" s="427"/>
      <c r="AA310" s="427"/>
      <c r="AB310" s="427"/>
      <c r="AC310" s="427"/>
      <c r="AD310" s="427"/>
      <c r="AE310" s="427"/>
      <c r="AF310" s="427"/>
      <c r="AG310" s="427"/>
      <c r="AH310" s="427"/>
      <c r="AI310" s="427"/>
      <c r="AJ310" s="427"/>
      <c r="AK310" s="427"/>
      <c r="AL310" s="427"/>
      <c r="AM310" s="427"/>
      <c r="AN310" s="427"/>
      <c r="AO310" s="427"/>
      <c r="AP310" s="427"/>
      <c r="AQ310" s="427"/>
      <c r="AR310" s="427"/>
      <c r="AS310" s="427"/>
      <c r="AT310" s="427"/>
      <c r="AU310" s="427"/>
      <c r="AV310" s="427"/>
      <c r="AW310" s="427"/>
      <c r="AX310" s="427"/>
      <c r="AY310" s="427"/>
      <c r="AZ310" s="427"/>
      <c r="BA310" s="427"/>
      <c r="BB310" s="427"/>
      <c r="BC310" s="427"/>
      <c r="BD310" s="427"/>
      <c r="BE310" s="427"/>
      <c r="BF310" s="427"/>
      <c r="BG310" s="427"/>
      <c r="BH310" s="427"/>
      <c r="BI310" s="427"/>
      <c r="BJ310" s="427"/>
      <c r="BK310" s="427"/>
      <c r="BL310" s="427"/>
      <c r="BM310" s="427"/>
      <c r="BN310" s="427"/>
      <c r="BO310" s="427"/>
      <c r="BP310" s="427"/>
      <c r="BQ310" s="427"/>
      <c r="BR310" s="427"/>
      <c r="BS310" s="427"/>
      <c r="BT310" s="427"/>
      <c r="BU310" s="427"/>
      <c r="BV310" s="427"/>
      <c r="BW310" s="427"/>
      <c r="BX310" s="427"/>
      <c r="BY310" s="427"/>
      <c r="BZ310" s="427"/>
      <c r="CA310" s="427"/>
      <c r="CB310" s="427"/>
      <c r="CC310" s="427"/>
      <c r="CD310" s="427"/>
      <c r="CE310" s="427"/>
      <c r="CF310" s="427"/>
      <c r="CG310" s="427"/>
      <c r="CH310" s="427"/>
      <c r="CI310" s="427"/>
      <c r="CJ310" s="427"/>
      <c r="CK310" s="427"/>
      <c r="CL310" s="427"/>
      <c r="CM310" s="427"/>
    </row>
    <row r="311">
      <c r="A311" s="427"/>
      <c r="B311" s="427"/>
      <c r="C311" s="427"/>
      <c r="D311" s="427"/>
      <c r="E311" s="427"/>
      <c r="F311" s="427"/>
      <c r="G311" s="427"/>
      <c r="H311" s="427"/>
      <c r="I311" s="427"/>
      <c r="J311" s="427"/>
      <c r="K311" s="427"/>
      <c r="L311" s="427"/>
      <c r="M311" s="427"/>
      <c r="N311" s="427"/>
      <c r="O311" s="427"/>
      <c r="P311" s="427"/>
      <c r="Q311" s="427"/>
      <c r="R311" s="427"/>
      <c r="S311" s="427"/>
      <c r="T311" s="427"/>
      <c r="U311" s="427"/>
      <c r="V311" s="427"/>
      <c r="W311" s="427"/>
      <c r="X311" s="427"/>
      <c r="Y311" s="427"/>
      <c r="Z311" s="427"/>
      <c r="AA311" s="427"/>
      <c r="AB311" s="427"/>
      <c r="AC311" s="427"/>
      <c r="AD311" s="427"/>
      <c r="AE311" s="427"/>
      <c r="AF311" s="427"/>
      <c r="AG311" s="427"/>
      <c r="AH311" s="427"/>
      <c r="AI311" s="427"/>
      <c r="AJ311" s="427"/>
      <c r="AK311" s="427"/>
      <c r="AL311" s="427"/>
      <c r="AM311" s="427"/>
      <c r="AN311" s="427"/>
      <c r="AO311" s="427"/>
      <c r="AP311" s="427"/>
      <c r="AQ311" s="427"/>
      <c r="AR311" s="427"/>
      <c r="AS311" s="427"/>
      <c r="AT311" s="427"/>
      <c r="AU311" s="427"/>
      <c r="AV311" s="427"/>
      <c r="AW311" s="427"/>
      <c r="AX311" s="427"/>
      <c r="AY311" s="427"/>
      <c r="AZ311" s="427"/>
      <c r="BA311" s="427"/>
      <c r="BB311" s="427"/>
      <c r="BC311" s="427"/>
      <c r="BD311" s="427"/>
      <c r="BE311" s="427"/>
      <c r="BF311" s="427"/>
      <c r="BG311" s="427"/>
      <c r="BH311" s="427"/>
      <c r="BI311" s="427"/>
      <c r="BJ311" s="427"/>
      <c r="BK311" s="427"/>
      <c r="BL311" s="427"/>
      <c r="BM311" s="427"/>
      <c r="BN311" s="427"/>
      <c r="BO311" s="427"/>
      <c r="BP311" s="427"/>
      <c r="BQ311" s="427"/>
      <c r="BR311" s="427"/>
      <c r="BS311" s="427"/>
      <c r="BT311" s="427"/>
      <c r="BU311" s="427"/>
      <c r="BV311" s="427"/>
      <c r="BW311" s="427"/>
      <c r="BX311" s="427"/>
      <c r="BY311" s="427"/>
      <c r="BZ311" s="427"/>
      <c r="CA311" s="427"/>
      <c r="CB311" s="427"/>
      <c r="CC311" s="427"/>
      <c r="CD311" s="427"/>
      <c r="CE311" s="427"/>
      <c r="CF311" s="427"/>
      <c r="CG311" s="427"/>
      <c r="CH311" s="427"/>
      <c r="CI311" s="427"/>
      <c r="CJ311" s="427"/>
      <c r="CK311" s="427"/>
      <c r="CL311" s="427"/>
      <c r="CM311" s="427"/>
    </row>
    <row r="312">
      <c r="A312" s="427"/>
      <c r="B312" s="427"/>
      <c r="C312" s="427"/>
      <c r="D312" s="427"/>
      <c r="E312" s="427"/>
      <c r="F312" s="427"/>
      <c r="G312" s="427"/>
      <c r="H312" s="427"/>
      <c r="I312" s="427"/>
      <c r="J312" s="427"/>
      <c r="K312" s="427"/>
      <c r="L312" s="427"/>
      <c r="M312" s="427"/>
      <c r="N312" s="427"/>
      <c r="O312" s="427"/>
      <c r="P312" s="427"/>
      <c r="Q312" s="427"/>
      <c r="R312" s="427"/>
      <c r="S312" s="427"/>
      <c r="T312" s="427"/>
      <c r="U312" s="427"/>
      <c r="V312" s="427"/>
      <c r="W312" s="427"/>
      <c r="X312" s="427"/>
      <c r="Y312" s="427"/>
      <c r="Z312" s="427"/>
      <c r="AA312" s="427"/>
      <c r="AB312" s="427"/>
      <c r="AC312" s="427"/>
      <c r="AD312" s="427"/>
      <c r="AE312" s="427"/>
      <c r="AF312" s="427"/>
      <c r="AG312" s="427"/>
      <c r="AH312" s="427"/>
      <c r="AI312" s="427"/>
      <c r="AJ312" s="427"/>
      <c r="AK312" s="427"/>
      <c r="AL312" s="427"/>
      <c r="AM312" s="427"/>
      <c r="AN312" s="427"/>
      <c r="AO312" s="427"/>
      <c r="AP312" s="427"/>
      <c r="AQ312" s="427"/>
      <c r="AR312" s="427"/>
      <c r="AS312" s="427"/>
      <c r="AT312" s="427"/>
      <c r="AU312" s="427"/>
      <c r="AV312" s="427"/>
      <c r="AW312" s="427"/>
      <c r="AX312" s="427"/>
      <c r="AY312" s="427"/>
      <c r="AZ312" s="427"/>
      <c r="BA312" s="427"/>
      <c r="BB312" s="427"/>
      <c r="BC312" s="427"/>
      <c r="BD312" s="427"/>
      <c r="BE312" s="427"/>
      <c r="BF312" s="427"/>
      <c r="BG312" s="427"/>
      <c r="BH312" s="427"/>
      <c r="BI312" s="427"/>
      <c r="BJ312" s="427"/>
      <c r="BK312" s="427"/>
      <c r="BL312" s="427"/>
      <c r="BM312" s="427"/>
      <c r="BN312" s="427"/>
      <c r="BO312" s="427"/>
      <c r="BP312" s="427"/>
      <c r="BQ312" s="427"/>
      <c r="BR312" s="427"/>
      <c r="BS312" s="427"/>
      <c r="BT312" s="427"/>
      <c r="BU312" s="427"/>
      <c r="BV312" s="427"/>
      <c r="BW312" s="427"/>
      <c r="BX312" s="427"/>
      <c r="BY312" s="427"/>
      <c r="BZ312" s="427"/>
      <c r="CA312" s="427"/>
      <c r="CB312" s="427"/>
      <c r="CC312" s="427"/>
      <c r="CD312" s="427"/>
      <c r="CE312" s="427"/>
      <c r="CF312" s="427"/>
      <c r="CG312" s="427"/>
      <c r="CH312" s="427"/>
      <c r="CI312" s="427"/>
      <c r="CJ312" s="427"/>
      <c r="CK312" s="427"/>
      <c r="CL312" s="427"/>
      <c r="CM312" s="427"/>
    </row>
    <row r="313">
      <c r="A313" s="427"/>
      <c r="B313" s="427"/>
      <c r="C313" s="427"/>
      <c r="D313" s="427"/>
      <c r="E313" s="427"/>
      <c r="F313" s="427"/>
      <c r="G313" s="427"/>
      <c r="H313" s="427"/>
      <c r="I313" s="427"/>
      <c r="J313" s="427"/>
      <c r="K313" s="427"/>
      <c r="L313" s="427"/>
      <c r="M313" s="427"/>
      <c r="N313" s="427"/>
      <c r="O313" s="427"/>
      <c r="P313" s="427"/>
      <c r="Q313" s="427"/>
      <c r="R313" s="427"/>
      <c r="S313" s="427"/>
      <c r="T313" s="427"/>
      <c r="U313" s="427"/>
      <c r="V313" s="427"/>
      <c r="W313" s="427"/>
      <c r="X313" s="427"/>
      <c r="Y313" s="427"/>
      <c r="Z313" s="427"/>
      <c r="AA313" s="427"/>
      <c r="AB313" s="427"/>
      <c r="AC313" s="427"/>
      <c r="AD313" s="427"/>
      <c r="AE313" s="427"/>
      <c r="AF313" s="427"/>
      <c r="AG313" s="427"/>
      <c r="AH313" s="427"/>
      <c r="AI313" s="427"/>
      <c r="AJ313" s="427"/>
      <c r="AK313" s="427"/>
      <c r="AL313" s="427"/>
      <c r="AM313" s="427"/>
      <c r="AN313" s="427"/>
      <c r="AO313" s="427"/>
      <c r="AP313" s="427"/>
      <c r="AQ313" s="427"/>
      <c r="AR313" s="427"/>
      <c r="AS313" s="427"/>
      <c r="AT313" s="427"/>
      <c r="AU313" s="427"/>
      <c r="AV313" s="427"/>
      <c r="AW313" s="427"/>
      <c r="AX313" s="427"/>
      <c r="AY313" s="427"/>
      <c r="AZ313" s="427"/>
      <c r="BA313" s="427"/>
      <c r="BB313" s="427"/>
      <c r="BC313" s="427"/>
      <c r="BD313" s="427"/>
      <c r="BE313" s="427"/>
      <c r="BF313" s="427"/>
      <c r="BG313" s="427"/>
      <c r="BH313" s="427"/>
      <c r="BI313" s="427"/>
      <c r="BJ313" s="427"/>
      <c r="BK313" s="427"/>
      <c r="BL313" s="427"/>
      <c r="BM313" s="427"/>
      <c r="BN313" s="427"/>
      <c r="BO313" s="427"/>
      <c r="BP313" s="427"/>
      <c r="BQ313" s="427"/>
      <c r="BR313" s="427"/>
      <c r="BS313" s="427"/>
      <c r="BT313" s="427"/>
      <c r="BU313" s="427"/>
      <c r="BV313" s="427"/>
      <c r="BW313" s="427"/>
      <c r="BX313" s="427"/>
      <c r="BY313" s="427"/>
      <c r="BZ313" s="427"/>
      <c r="CA313" s="427"/>
      <c r="CB313" s="427"/>
      <c r="CC313" s="427"/>
      <c r="CD313" s="427"/>
      <c r="CE313" s="427"/>
      <c r="CF313" s="427"/>
      <c r="CG313" s="427"/>
      <c r="CH313" s="427"/>
      <c r="CI313" s="427"/>
      <c r="CJ313" s="427"/>
      <c r="CK313" s="427"/>
      <c r="CL313" s="427"/>
      <c r="CM313" s="427"/>
    </row>
    <row r="314">
      <c r="A314" s="427"/>
      <c r="B314" s="427"/>
      <c r="C314" s="427"/>
      <c r="D314" s="427"/>
      <c r="E314" s="427"/>
      <c r="F314" s="427"/>
      <c r="G314" s="427"/>
      <c r="H314" s="427"/>
      <c r="I314" s="427"/>
      <c r="J314" s="427"/>
      <c r="K314" s="427"/>
      <c r="L314" s="427"/>
      <c r="M314" s="427"/>
      <c r="N314" s="427"/>
      <c r="O314" s="427"/>
      <c r="P314" s="427"/>
      <c r="Q314" s="427"/>
      <c r="R314" s="427"/>
      <c r="S314" s="427"/>
      <c r="T314" s="427"/>
      <c r="U314" s="427"/>
      <c r="V314" s="427"/>
      <c r="W314" s="427"/>
      <c r="X314" s="427"/>
      <c r="Y314" s="427"/>
      <c r="Z314" s="427"/>
      <c r="AA314" s="427"/>
      <c r="AB314" s="427"/>
      <c r="AC314" s="427"/>
      <c r="AD314" s="427"/>
      <c r="AE314" s="427"/>
      <c r="AF314" s="427"/>
      <c r="AG314" s="427"/>
      <c r="AH314" s="427"/>
      <c r="AI314" s="427"/>
      <c r="AJ314" s="427"/>
      <c r="AK314" s="427"/>
      <c r="AL314" s="427"/>
      <c r="AM314" s="427"/>
      <c r="AN314" s="427"/>
      <c r="AO314" s="427"/>
      <c r="AP314" s="427"/>
      <c r="AQ314" s="427"/>
      <c r="AR314" s="427"/>
      <c r="AS314" s="427"/>
      <c r="AT314" s="427"/>
      <c r="AU314" s="427"/>
      <c r="AV314" s="427"/>
      <c r="AW314" s="427"/>
      <c r="AX314" s="427"/>
      <c r="AY314" s="427"/>
      <c r="AZ314" s="427"/>
      <c r="BA314" s="427"/>
      <c r="BB314" s="427"/>
      <c r="BC314" s="427"/>
      <c r="BD314" s="427"/>
      <c r="BE314" s="427"/>
      <c r="BF314" s="427"/>
      <c r="BG314" s="427"/>
      <c r="BH314" s="427"/>
      <c r="BI314" s="427"/>
      <c r="BJ314" s="427"/>
      <c r="BK314" s="427"/>
      <c r="BL314" s="427"/>
      <c r="BM314" s="427"/>
      <c r="BN314" s="427"/>
      <c r="BO314" s="427"/>
      <c r="BP314" s="427"/>
      <c r="BQ314" s="427"/>
      <c r="BR314" s="427"/>
      <c r="BS314" s="427"/>
      <c r="BT314" s="427"/>
      <c r="BU314" s="427"/>
      <c r="BV314" s="427"/>
      <c r="BW314" s="427"/>
      <c r="BX314" s="427"/>
      <c r="BY314" s="427"/>
      <c r="BZ314" s="427"/>
      <c r="CA314" s="427"/>
      <c r="CB314" s="427"/>
      <c r="CC314" s="427"/>
      <c r="CD314" s="427"/>
      <c r="CE314" s="427"/>
      <c r="CF314" s="427"/>
      <c r="CG314" s="427"/>
      <c r="CH314" s="427"/>
      <c r="CI314" s="427"/>
      <c r="CJ314" s="427"/>
      <c r="CK314" s="427"/>
      <c r="CL314" s="427"/>
      <c r="CM314" s="427"/>
    </row>
    <row r="315">
      <c r="A315" s="427"/>
      <c r="B315" s="427"/>
      <c r="C315" s="427"/>
      <c r="D315" s="427"/>
      <c r="E315" s="427"/>
      <c r="F315" s="427"/>
      <c r="G315" s="427"/>
      <c r="H315" s="427"/>
      <c r="I315" s="427"/>
      <c r="J315" s="427"/>
      <c r="K315" s="427"/>
      <c r="L315" s="427"/>
      <c r="M315" s="427"/>
      <c r="N315" s="427"/>
      <c r="O315" s="427"/>
      <c r="P315" s="427"/>
      <c r="Q315" s="427"/>
      <c r="R315" s="427"/>
      <c r="S315" s="427"/>
      <c r="T315" s="427"/>
      <c r="U315" s="427"/>
      <c r="V315" s="427"/>
      <c r="W315" s="427"/>
      <c r="X315" s="427"/>
      <c r="Y315" s="427"/>
      <c r="Z315" s="427"/>
      <c r="AA315" s="427"/>
      <c r="AB315" s="427"/>
      <c r="AC315" s="427"/>
      <c r="AD315" s="427"/>
      <c r="AE315" s="427"/>
      <c r="AF315" s="427"/>
      <c r="AG315" s="427"/>
      <c r="AH315" s="427"/>
      <c r="AI315" s="427"/>
      <c r="AJ315" s="427"/>
      <c r="AK315" s="427"/>
      <c r="AL315" s="427"/>
      <c r="AM315" s="427"/>
      <c r="AN315" s="427"/>
      <c r="AO315" s="427"/>
      <c r="AP315" s="427"/>
      <c r="AQ315" s="427"/>
      <c r="AR315" s="427"/>
      <c r="AS315" s="427"/>
      <c r="AT315" s="427"/>
      <c r="AU315" s="427"/>
      <c r="AV315" s="427"/>
      <c r="AW315" s="427"/>
      <c r="AX315" s="427"/>
      <c r="AY315" s="427"/>
      <c r="AZ315" s="427"/>
      <c r="BA315" s="427"/>
      <c r="BB315" s="427"/>
      <c r="BC315" s="427"/>
      <c r="BD315" s="427"/>
      <c r="BE315" s="427"/>
      <c r="BF315" s="427"/>
      <c r="BG315" s="427"/>
      <c r="BH315" s="427"/>
      <c r="BI315" s="427"/>
      <c r="BJ315" s="427"/>
      <c r="BK315" s="427"/>
      <c r="BL315" s="427"/>
      <c r="BM315" s="427"/>
      <c r="BN315" s="427"/>
      <c r="BO315" s="427"/>
      <c r="BP315" s="427"/>
      <c r="BQ315" s="427"/>
      <c r="BR315" s="427"/>
      <c r="BS315" s="427"/>
      <c r="BT315" s="427"/>
      <c r="BU315" s="427"/>
      <c r="BV315" s="427"/>
      <c r="BW315" s="427"/>
      <c r="BX315" s="427"/>
      <c r="BY315" s="427"/>
      <c r="BZ315" s="427"/>
      <c r="CA315" s="427"/>
      <c r="CB315" s="427"/>
      <c r="CC315" s="427"/>
      <c r="CD315" s="427"/>
      <c r="CE315" s="427"/>
      <c r="CF315" s="427"/>
      <c r="CG315" s="427"/>
      <c r="CH315" s="427"/>
      <c r="CI315" s="427"/>
      <c r="CJ315" s="427"/>
      <c r="CK315" s="427"/>
      <c r="CL315" s="427"/>
      <c r="CM315" s="427"/>
    </row>
    <row r="316">
      <c r="A316" s="427"/>
      <c r="B316" s="427"/>
      <c r="C316" s="427"/>
      <c r="D316" s="427"/>
      <c r="E316" s="427"/>
      <c r="F316" s="427"/>
      <c r="G316" s="427"/>
      <c r="H316" s="427"/>
      <c r="I316" s="427"/>
      <c r="J316" s="427"/>
      <c r="K316" s="427"/>
      <c r="L316" s="427"/>
      <c r="M316" s="427"/>
      <c r="N316" s="427"/>
      <c r="O316" s="427"/>
      <c r="P316" s="427"/>
      <c r="Q316" s="427"/>
      <c r="R316" s="427"/>
      <c r="S316" s="427"/>
      <c r="T316" s="427"/>
      <c r="U316" s="427"/>
      <c r="V316" s="427"/>
      <c r="W316" s="427"/>
      <c r="X316" s="427"/>
      <c r="Y316" s="427"/>
      <c r="Z316" s="427"/>
      <c r="AA316" s="427"/>
      <c r="AB316" s="427"/>
      <c r="AC316" s="427"/>
      <c r="AD316" s="427"/>
      <c r="AE316" s="427"/>
      <c r="AF316" s="427"/>
      <c r="AG316" s="427"/>
      <c r="AH316" s="427"/>
      <c r="AI316" s="427"/>
      <c r="AJ316" s="427"/>
      <c r="AK316" s="427"/>
      <c r="AL316" s="427"/>
      <c r="AM316" s="427"/>
      <c r="AN316" s="427"/>
      <c r="AO316" s="427"/>
      <c r="AP316" s="427"/>
      <c r="AQ316" s="427"/>
      <c r="AR316" s="427"/>
      <c r="AS316" s="427"/>
      <c r="AT316" s="427"/>
      <c r="AU316" s="427"/>
      <c r="AV316" s="427"/>
      <c r="AW316" s="427"/>
      <c r="AX316" s="427"/>
      <c r="AY316" s="427"/>
      <c r="AZ316" s="427"/>
      <c r="BA316" s="427"/>
      <c r="BB316" s="427"/>
      <c r="BC316" s="427"/>
      <c r="BD316" s="427"/>
      <c r="BE316" s="427"/>
      <c r="BF316" s="427"/>
      <c r="BG316" s="427"/>
      <c r="BH316" s="427"/>
      <c r="BI316" s="427"/>
      <c r="BJ316" s="427"/>
      <c r="BK316" s="427"/>
      <c r="BL316" s="427"/>
      <c r="BM316" s="427"/>
      <c r="BN316" s="427"/>
      <c r="BO316" s="427"/>
      <c r="BP316" s="427"/>
      <c r="BQ316" s="427"/>
      <c r="BR316" s="427"/>
      <c r="BS316" s="427"/>
      <c r="BT316" s="427"/>
      <c r="BU316" s="427"/>
      <c r="BV316" s="427"/>
      <c r="BW316" s="427"/>
      <c r="BX316" s="427"/>
      <c r="BY316" s="427"/>
      <c r="BZ316" s="427"/>
      <c r="CA316" s="427"/>
      <c r="CB316" s="427"/>
      <c r="CC316" s="427"/>
      <c r="CD316" s="427"/>
      <c r="CE316" s="427"/>
      <c r="CF316" s="427"/>
      <c r="CG316" s="427"/>
      <c r="CH316" s="427"/>
      <c r="CI316" s="427"/>
      <c r="CJ316" s="427"/>
      <c r="CK316" s="427"/>
      <c r="CL316" s="427"/>
      <c r="CM316" s="427"/>
    </row>
    <row r="317">
      <c r="A317" s="427"/>
      <c r="B317" s="427"/>
      <c r="C317" s="427"/>
      <c r="D317" s="427"/>
      <c r="E317" s="427"/>
      <c r="F317" s="427"/>
      <c r="G317" s="427"/>
      <c r="H317" s="427"/>
      <c r="I317" s="427"/>
      <c r="J317" s="427"/>
      <c r="K317" s="427"/>
      <c r="L317" s="427"/>
      <c r="M317" s="427"/>
      <c r="N317" s="427"/>
      <c r="O317" s="427"/>
      <c r="P317" s="427"/>
      <c r="Q317" s="427"/>
      <c r="R317" s="427"/>
      <c r="S317" s="427"/>
      <c r="T317" s="427"/>
      <c r="U317" s="427"/>
      <c r="V317" s="427"/>
      <c r="W317" s="427"/>
      <c r="X317" s="427"/>
      <c r="Y317" s="427"/>
      <c r="Z317" s="427"/>
      <c r="AA317" s="427"/>
      <c r="AB317" s="427"/>
      <c r="AC317" s="427"/>
      <c r="AD317" s="427"/>
      <c r="AE317" s="427"/>
      <c r="AF317" s="427"/>
      <c r="AG317" s="427"/>
      <c r="AH317" s="427"/>
      <c r="AI317" s="427"/>
      <c r="AJ317" s="427"/>
      <c r="AK317" s="427"/>
      <c r="AL317" s="427"/>
      <c r="AM317" s="427"/>
      <c r="AN317" s="427"/>
      <c r="AO317" s="427"/>
      <c r="AP317" s="427"/>
      <c r="AQ317" s="427"/>
      <c r="AR317" s="427"/>
      <c r="AS317" s="427"/>
      <c r="AT317" s="427"/>
      <c r="AU317" s="427"/>
      <c r="AV317" s="427"/>
      <c r="AW317" s="427"/>
      <c r="AX317" s="427"/>
      <c r="AY317" s="427"/>
      <c r="AZ317" s="427"/>
      <c r="BA317" s="427"/>
      <c r="BB317" s="427"/>
      <c r="BC317" s="427"/>
      <c r="BD317" s="427"/>
      <c r="BE317" s="427"/>
      <c r="BF317" s="427"/>
      <c r="BG317" s="427"/>
      <c r="BH317" s="427"/>
      <c r="BI317" s="427"/>
      <c r="BJ317" s="427"/>
      <c r="BK317" s="427"/>
      <c r="BL317" s="427"/>
      <c r="BM317" s="427"/>
      <c r="BN317" s="427"/>
      <c r="BO317" s="427"/>
      <c r="BP317" s="427"/>
      <c r="BQ317" s="427"/>
      <c r="BR317" s="427"/>
      <c r="BS317" s="427"/>
      <c r="BT317" s="427"/>
      <c r="BU317" s="427"/>
      <c r="BV317" s="427"/>
      <c r="BW317" s="427"/>
      <c r="BX317" s="427"/>
      <c r="BY317" s="427"/>
      <c r="BZ317" s="427"/>
      <c r="CA317" s="427"/>
      <c r="CB317" s="427"/>
      <c r="CC317" s="427"/>
      <c r="CD317" s="427"/>
      <c r="CE317" s="427"/>
      <c r="CF317" s="427"/>
      <c r="CG317" s="427"/>
      <c r="CH317" s="427"/>
      <c r="CI317" s="427"/>
      <c r="CJ317" s="427"/>
      <c r="CK317" s="427"/>
      <c r="CL317" s="427"/>
      <c r="CM317" s="427"/>
    </row>
    <row r="318">
      <c r="A318" s="427"/>
      <c r="B318" s="427"/>
      <c r="C318" s="427"/>
      <c r="D318" s="427"/>
      <c r="E318" s="427"/>
      <c r="F318" s="427"/>
      <c r="G318" s="427"/>
      <c r="H318" s="427"/>
      <c r="I318" s="427"/>
      <c r="J318" s="427"/>
      <c r="K318" s="427"/>
      <c r="L318" s="427"/>
      <c r="M318" s="427"/>
      <c r="N318" s="427"/>
      <c r="O318" s="427"/>
      <c r="P318" s="427"/>
      <c r="Q318" s="427"/>
      <c r="R318" s="427"/>
      <c r="S318" s="427"/>
      <c r="T318" s="427"/>
      <c r="U318" s="427"/>
      <c r="V318" s="427"/>
      <c r="W318" s="427"/>
      <c r="X318" s="427"/>
      <c r="Y318" s="427"/>
      <c r="Z318" s="427"/>
      <c r="AA318" s="427"/>
      <c r="AB318" s="427"/>
      <c r="AC318" s="427"/>
      <c r="AD318" s="427"/>
      <c r="AE318" s="427"/>
      <c r="AF318" s="427"/>
      <c r="AG318" s="427"/>
      <c r="AH318" s="427"/>
      <c r="AI318" s="427"/>
      <c r="AJ318" s="427"/>
      <c r="AK318" s="427"/>
      <c r="AL318" s="427"/>
      <c r="AM318" s="427"/>
      <c r="AN318" s="427"/>
      <c r="AO318" s="427"/>
      <c r="AP318" s="427"/>
      <c r="AQ318" s="427"/>
      <c r="AR318" s="427"/>
      <c r="AS318" s="427"/>
      <c r="AT318" s="427"/>
      <c r="AU318" s="427"/>
      <c r="AV318" s="427"/>
      <c r="AW318" s="427"/>
      <c r="AX318" s="427"/>
      <c r="AY318" s="427"/>
      <c r="AZ318" s="427"/>
      <c r="BA318" s="427"/>
      <c r="BB318" s="427"/>
      <c r="BC318" s="427"/>
      <c r="BD318" s="427"/>
      <c r="BE318" s="427"/>
      <c r="BF318" s="427"/>
      <c r="BG318" s="427"/>
      <c r="BH318" s="427"/>
      <c r="BI318" s="427"/>
      <c r="BJ318" s="427"/>
      <c r="BK318" s="427"/>
      <c r="BL318" s="427"/>
      <c r="BM318" s="427"/>
      <c r="BN318" s="427"/>
      <c r="BO318" s="427"/>
      <c r="BP318" s="427"/>
      <c r="BQ318" s="427"/>
      <c r="BR318" s="427"/>
      <c r="BS318" s="427"/>
      <c r="BT318" s="427"/>
      <c r="BU318" s="427"/>
      <c r="BV318" s="427"/>
      <c r="BW318" s="427"/>
      <c r="BX318" s="427"/>
      <c r="BY318" s="427"/>
      <c r="BZ318" s="427"/>
      <c r="CA318" s="427"/>
      <c r="CB318" s="427"/>
      <c r="CC318" s="427"/>
      <c r="CD318" s="427"/>
      <c r="CE318" s="427"/>
      <c r="CF318" s="427"/>
      <c r="CG318" s="427"/>
      <c r="CH318" s="427"/>
      <c r="CI318" s="427"/>
      <c r="CJ318" s="427"/>
      <c r="CK318" s="427"/>
      <c r="CL318" s="427"/>
      <c r="CM318" s="427"/>
    </row>
    <row r="319">
      <c r="A319" s="427"/>
      <c r="B319" s="427"/>
      <c r="C319" s="427"/>
      <c r="D319" s="427"/>
      <c r="E319" s="427"/>
      <c r="F319" s="427"/>
      <c r="G319" s="427"/>
      <c r="H319" s="427"/>
      <c r="I319" s="427"/>
      <c r="J319" s="427"/>
      <c r="K319" s="427"/>
      <c r="L319" s="427"/>
      <c r="M319" s="427"/>
      <c r="N319" s="427"/>
      <c r="O319" s="427"/>
      <c r="P319" s="427"/>
      <c r="Q319" s="427"/>
      <c r="R319" s="427"/>
      <c r="S319" s="427"/>
      <c r="T319" s="427"/>
      <c r="U319" s="427"/>
      <c r="V319" s="427"/>
      <c r="W319" s="427"/>
      <c r="X319" s="427"/>
      <c r="Y319" s="427"/>
      <c r="Z319" s="427"/>
      <c r="AA319" s="427"/>
      <c r="AB319" s="427"/>
      <c r="AC319" s="427"/>
      <c r="AD319" s="427"/>
      <c r="AE319" s="427"/>
      <c r="AF319" s="427"/>
      <c r="AG319" s="427"/>
      <c r="AH319" s="427"/>
      <c r="AI319" s="427"/>
      <c r="AJ319" s="427"/>
      <c r="AK319" s="427"/>
      <c r="AL319" s="427"/>
      <c r="AM319" s="427"/>
      <c r="AN319" s="427"/>
      <c r="AO319" s="427"/>
      <c r="AP319" s="427"/>
      <c r="AQ319" s="427"/>
      <c r="AR319" s="427"/>
      <c r="AS319" s="427"/>
      <c r="AT319" s="427"/>
      <c r="AU319" s="427"/>
      <c r="AV319" s="427"/>
      <c r="AW319" s="427"/>
      <c r="AX319" s="427"/>
      <c r="AY319" s="427"/>
      <c r="AZ319" s="427"/>
      <c r="BA319" s="427"/>
      <c r="BB319" s="427"/>
      <c r="BC319" s="427"/>
      <c r="BD319" s="427"/>
      <c r="BE319" s="427"/>
      <c r="BF319" s="427"/>
      <c r="BG319" s="427"/>
      <c r="BH319" s="427"/>
      <c r="BI319" s="427"/>
      <c r="BJ319" s="427"/>
      <c r="BK319" s="427"/>
      <c r="BL319" s="427"/>
      <c r="BM319" s="427"/>
      <c r="BN319" s="427"/>
      <c r="BO319" s="427"/>
      <c r="BP319" s="427"/>
      <c r="BQ319" s="427"/>
      <c r="BR319" s="427"/>
      <c r="BS319" s="427"/>
      <c r="BT319" s="427"/>
      <c r="BU319" s="427"/>
      <c r="BV319" s="427"/>
      <c r="BW319" s="427"/>
      <c r="BX319" s="427"/>
      <c r="BY319" s="427"/>
      <c r="BZ319" s="427"/>
      <c r="CA319" s="427"/>
      <c r="CB319" s="427"/>
      <c r="CC319" s="427"/>
      <c r="CD319" s="427"/>
      <c r="CE319" s="427"/>
      <c r="CF319" s="427"/>
      <c r="CG319" s="427"/>
      <c r="CH319" s="427"/>
      <c r="CI319" s="427"/>
      <c r="CJ319" s="427"/>
      <c r="CK319" s="427"/>
      <c r="CL319" s="427"/>
      <c r="CM319" s="427"/>
    </row>
    <row r="320">
      <c r="A320" s="427"/>
      <c r="B320" s="427"/>
      <c r="C320" s="427"/>
      <c r="D320" s="427"/>
      <c r="E320" s="427"/>
      <c r="F320" s="427"/>
      <c r="G320" s="427"/>
      <c r="H320" s="427"/>
      <c r="I320" s="427"/>
      <c r="J320" s="427"/>
      <c r="K320" s="427"/>
      <c r="L320" s="427"/>
      <c r="M320" s="427"/>
      <c r="N320" s="427"/>
      <c r="O320" s="427"/>
      <c r="P320" s="427"/>
      <c r="Q320" s="427"/>
      <c r="R320" s="427"/>
      <c r="S320" s="427"/>
      <c r="T320" s="427"/>
      <c r="U320" s="427"/>
      <c r="V320" s="427"/>
      <c r="W320" s="427"/>
      <c r="X320" s="427"/>
      <c r="Y320" s="427"/>
      <c r="Z320" s="427"/>
      <c r="AA320" s="427"/>
      <c r="AB320" s="427"/>
      <c r="AC320" s="427"/>
      <c r="AD320" s="427"/>
      <c r="AE320" s="427"/>
      <c r="AF320" s="427"/>
      <c r="AG320" s="427"/>
      <c r="AH320" s="427"/>
      <c r="AI320" s="427"/>
      <c r="AJ320" s="427"/>
      <c r="AK320" s="427"/>
      <c r="AL320" s="427"/>
      <c r="AM320" s="427"/>
      <c r="AN320" s="427"/>
      <c r="AO320" s="427"/>
      <c r="AP320" s="427"/>
      <c r="AQ320" s="427"/>
      <c r="AR320" s="427"/>
      <c r="AS320" s="427"/>
      <c r="AT320" s="427"/>
      <c r="AU320" s="427"/>
      <c r="AV320" s="427"/>
      <c r="AW320" s="427"/>
      <c r="AX320" s="427"/>
      <c r="AY320" s="427"/>
      <c r="AZ320" s="427"/>
      <c r="BA320" s="427"/>
      <c r="BB320" s="427"/>
      <c r="BC320" s="427"/>
      <c r="BD320" s="427"/>
      <c r="BE320" s="427"/>
      <c r="BF320" s="427"/>
      <c r="BG320" s="427"/>
      <c r="BH320" s="427"/>
      <c r="BI320" s="427"/>
      <c r="BJ320" s="427"/>
      <c r="BK320" s="427"/>
      <c r="BL320" s="427"/>
      <c r="BM320" s="427"/>
      <c r="BN320" s="427"/>
      <c r="BO320" s="427"/>
      <c r="BP320" s="427"/>
      <c r="BQ320" s="427"/>
      <c r="BR320" s="427"/>
      <c r="BS320" s="427"/>
      <c r="BT320" s="427"/>
      <c r="BU320" s="427"/>
      <c r="BV320" s="427"/>
      <c r="BW320" s="427"/>
      <c r="BX320" s="427"/>
      <c r="BY320" s="427"/>
      <c r="BZ320" s="427"/>
      <c r="CA320" s="427"/>
      <c r="CB320" s="427"/>
      <c r="CC320" s="427"/>
      <c r="CD320" s="427"/>
      <c r="CE320" s="427"/>
      <c r="CF320" s="427"/>
      <c r="CG320" s="427"/>
      <c r="CH320" s="427"/>
      <c r="CI320" s="427"/>
      <c r="CJ320" s="427"/>
      <c r="CK320" s="427"/>
      <c r="CL320" s="427"/>
      <c r="CM320" s="427"/>
    </row>
    <row r="321">
      <c r="A321" s="427"/>
      <c r="B321" s="427"/>
      <c r="C321" s="427"/>
      <c r="D321" s="427"/>
      <c r="E321" s="427"/>
      <c r="F321" s="427"/>
      <c r="G321" s="427"/>
      <c r="H321" s="427"/>
      <c r="I321" s="427"/>
      <c r="J321" s="427"/>
      <c r="K321" s="427"/>
      <c r="L321" s="427"/>
      <c r="M321" s="427"/>
      <c r="N321" s="427"/>
      <c r="O321" s="427"/>
      <c r="P321" s="427"/>
      <c r="Q321" s="427"/>
      <c r="R321" s="427"/>
      <c r="S321" s="427"/>
      <c r="T321" s="427"/>
      <c r="U321" s="427"/>
      <c r="V321" s="427"/>
      <c r="W321" s="427"/>
      <c r="X321" s="427"/>
      <c r="Y321" s="427"/>
      <c r="Z321" s="427"/>
      <c r="AA321" s="427"/>
      <c r="AB321" s="427"/>
      <c r="AC321" s="427"/>
      <c r="AD321" s="427"/>
      <c r="AE321" s="427"/>
      <c r="AF321" s="427"/>
      <c r="AG321" s="427"/>
      <c r="AH321" s="427"/>
      <c r="AI321" s="427"/>
      <c r="AJ321" s="427"/>
      <c r="AK321" s="427"/>
      <c r="AL321" s="427"/>
      <c r="AM321" s="427"/>
      <c r="AN321" s="427"/>
      <c r="AO321" s="427"/>
      <c r="AP321" s="427"/>
      <c r="AQ321" s="427"/>
      <c r="AR321" s="427"/>
      <c r="AS321" s="427"/>
      <c r="AT321" s="427"/>
      <c r="AU321" s="427"/>
      <c r="AV321" s="427"/>
      <c r="AW321" s="427"/>
      <c r="AX321" s="427"/>
      <c r="AY321" s="427"/>
      <c r="AZ321" s="427"/>
      <c r="BA321" s="427"/>
      <c r="BB321" s="427"/>
      <c r="BC321" s="427"/>
      <c r="BD321" s="427"/>
      <c r="BE321" s="427"/>
      <c r="BF321" s="427"/>
      <c r="BG321" s="427"/>
      <c r="BH321" s="427"/>
      <c r="BI321" s="427"/>
      <c r="BJ321" s="427"/>
      <c r="BK321" s="427"/>
      <c r="BL321" s="427"/>
      <c r="BM321" s="427"/>
      <c r="BN321" s="427"/>
      <c r="BO321" s="427"/>
      <c r="BP321" s="427"/>
      <c r="BQ321" s="427"/>
      <c r="BR321" s="427"/>
      <c r="BS321" s="427"/>
      <c r="BT321" s="427"/>
      <c r="BU321" s="427"/>
      <c r="BV321" s="427"/>
      <c r="BW321" s="427"/>
      <c r="BX321" s="427"/>
      <c r="BY321" s="427"/>
      <c r="BZ321" s="427"/>
      <c r="CA321" s="427"/>
      <c r="CB321" s="427"/>
      <c r="CC321" s="427"/>
      <c r="CD321" s="427"/>
      <c r="CE321" s="427"/>
      <c r="CF321" s="427"/>
      <c r="CG321" s="427"/>
      <c r="CH321" s="427"/>
      <c r="CI321" s="427"/>
      <c r="CJ321" s="427"/>
      <c r="CK321" s="427"/>
      <c r="CL321" s="427"/>
      <c r="CM321" s="427"/>
    </row>
    <row r="322">
      <c r="A322" s="427"/>
      <c r="B322" s="427"/>
      <c r="C322" s="427"/>
      <c r="D322" s="427"/>
      <c r="E322" s="427"/>
      <c r="F322" s="427"/>
      <c r="G322" s="427"/>
      <c r="H322" s="427"/>
      <c r="I322" s="427"/>
      <c r="J322" s="427"/>
      <c r="K322" s="427"/>
      <c r="L322" s="427"/>
      <c r="M322" s="427"/>
      <c r="N322" s="427"/>
      <c r="O322" s="427"/>
      <c r="P322" s="427"/>
      <c r="Q322" s="427"/>
      <c r="R322" s="427"/>
      <c r="S322" s="427"/>
      <c r="T322" s="427"/>
      <c r="U322" s="427"/>
      <c r="V322" s="427"/>
      <c r="W322" s="427"/>
      <c r="X322" s="427"/>
      <c r="Y322" s="427"/>
      <c r="Z322" s="427"/>
      <c r="AA322" s="427"/>
      <c r="AB322" s="427"/>
      <c r="AC322" s="427"/>
      <c r="AD322" s="427"/>
      <c r="AE322" s="427"/>
      <c r="AF322" s="427"/>
      <c r="AG322" s="427"/>
      <c r="AH322" s="427"/>
      <c r="AI322" s="427"/>
      <c r="AJ322" s="427"/>
      <c r="AK322" s="427"/>
      <c r="AL322" s="427"/>
      <c r="AM322" s="427"/>
      <c r="AN322" s="427"/>
      <c r="AO322" s="427"/>
      <c r="AP322" s="427"/>
      <c r="AQ322" s="427"/>
      <c r="AR322" s="427"/>
      <c r="AS322" s="427"/>
      <c r="AT322" s="427"/>
      <c r="AU322" s="427"/>
      <c r="AV322" s="427"/>
      <c r="AW322" s="427"/>
      <c r="AX322" s="427"/>
      <c r="AY322" s="427"/>
      <c r="AZ322" s="427"/>
      <c r="BA322" s="427"/>
      <c r="BB322" s="427"/>
      <c r="BC322" s="427"/>
      <c r="BD322" s="427"/>
      <c r="BE322" s="427"/>
      <c r="BF322" s="427"/>
      <c r="BG322" s="427"/>
      <c r="BH322" s="427"/>
      <c r="BI322" s="427"/>
      <c r="BJ322" s="427"/>
      <c r="BK322" s="427"/>
      <c r="BL322" s="427"/>
      <c r="BM322" s="427"/>
      <c r="BN322" s="427"/>
      <c r="BO322" s="427"/>
      <c r="BP322" s="427"/>
      <c r="BQ322" s="427"/>
      <c r="BR322" s="427"/>
      <c r="BS322" s="427"/>
      <c r="BT322" s="427"/>
      <c r="BU322" s="427"/>
      <c r="BV322" s="427"/>
      <c r="BW322" s="427"/>
      <c r="BX322" s="427"/>
      <c r="BY322" s="427"/>
      <c r="BZ322" s="427"/>
      <c r="CA322" s="427"/>
      <c r="CB322" s="427"/>
      <c r="CC322" s="427"/>
      <c r="CD322" s="427"/>
      <c r="CE322" s="427"/>
      <c r="CF322" s="427"/>
      <c r="CG322" s="427"/>
      <c r="CH322" s="427"/>
      <c r="CI322" s="427"/>
      <c r="CJ322" s="427"/>
      <c r="CK322" s="427"/>
      <c r="CL322" s="427"/>
      <c r="CM322" s="427"/>
    </row>
    <row r="323">
      <c r="A323" s="427"/>
      <c r="B323" s="427"/>
      <c r="C323" s="427"/>
      <c r="D323" s="427"/>
      <c r="E323" s="427"/>
      <c r="F323" s="427"/>
      <c r="G323" s="427"/>
      <c r="H323" s="427"/>
      <c r="I323" s="427"/>
      <c r="J323" s="427"/>
      <c r="K323" s="427"/>
      <c r="L323" s="427"/>
      <c r="M323" s="427"/>
      <c r="N323" s="427"/>
      <c r="O323" s="427"/>
      <c r="P323" s="427"/>
      <c r="Q323" s="427"/>
      <c r="R323" s="427"/>
      <c r="S323" s="427"/>
      <c r="T323" s="427"/>
      <c r="U323" s="427"/>
      <c r="V323" s="427"/>
      <c r="W323" s="427"/>
      <c r="X323" s="427"/>
      <c r="Y323" s="427"/>
      <c r="Z323" s="427"/>
      <c r="AA323" s="427"/>
      <c r="AB323" s="427"/>
      <c r="AC323" s="427"/>
      <c r="AD323" s="427"/>
      <c r="AE323" s="427"/>
      <c r="AF323" s="427"/>
      <c r="AG323" s="427"/>
      <c r="AH323" s="427"/>
      <c r="AI323" s="427"/>
      <c r="AJ323" s="427"/>
      <c r="AK323" s="427"/>
      <c r="AL323" s="427"/>
      <c r="AM323" s="427"/>
      <c r="AN323" s="427"/>
      <c r="AO323" s="427"/>
      <c r="AP323" s="427"/>
      <c r="AQ323" s="427"/>
      <c r="AR323" s="427"/>
      <c r="AS323" s="427"/>
      <c r="AT323" s="427"/>
      <c r="AU323" s="427"/>
      <c r="AV323" s="427"/>
      <c r="AW323" s="427"/>
      <c r="AX323" s="427"/>
      <c r="AY323" s="427"/>
      <c r="AZ323" s="427"/>
      <c r="BA323" s="427"/>
      <c r="BB323" s="427"/>
      <c r="BC323" s="427"/>
      <c r="BD323" s="427"/>
      <c r="BE323" s="427"/>
      <c r="BF323" s="427"/>
      <c r="BG323" s="427"/>
      <c r="BH323" s="427"/>
      <c r="BI323" s="427"/>
      <c r="BJ323" s="427"/>
      <c r="BK323" s="427"/>
      <c r="BL323" s="427"/>
      <c r="BM323" s="427"/>
      <c r="BN323" s="427"/>
      <c r="BO323" s="427"/>
      <c r="BP323" s="427"/>
      <c r="BQ323" s="427"/>
      <c r="BR323" s="427"/>
      <c r="BS323" s="427"/>
      <c r="BT323" s="427"/>
      <c r="BU323" s="427"/>
      <c r="BV323" s="427"/>
      <c r="BW323" s="427"/>
      <c r="BX323" s="427"/>
      <c r="BY323" s="427"/>
      <c r="BZ323" s="427"/>
      <c r="CA323" s="427"/>
      <c r="CB323" s="427"/>
      <c r="CC323" s="427"/>
      <c r="CD323" s="427"/>
      <c r="CE323" s="427"/>
      <c r="CF323" s="427"/>
      <c r="CG323" s="427"/>
      <c r="CH323" s="427"/>
      <c r="CI323" s="427"/>
      <c r="CJ323" s="427"/>
      <c r="CK323" s="427"/>
      <c r="CL323" s="427"/>
      <c r="CM323" s="427"/>
    </row>
    <row r="324">
      <c r="A324" s="427"/>
      <c r="B324" s="427"/>
      <c r="C324" s="427"/>
      <c r="D324" s="427"/>
      <c r="E324" s="427"/>
      <c r="F324" s="427"/>
      <c r="G324" s="427"/>
      <c r="H324" s="427"/>
      <c r="I324" s="427"/>
      <c r="J324" s="427"/>
      <c r="K324" s="427"/>
      <c r="L324" s="427"/>
      <c r="M324" s="427"/>
      <c r="N324" s="427"/>
      <c r="O324" s="427"/>
      <c r="P324" s="427"/>
      <c r="Q324" s="427"/>
      <c r="R324" s="427"/>
      <c r="S324" s="427"/>
      <c r="T324" s="427"/>
      <c r="U324" s="427"/>
      <c r="V324" s="427"/>
      <c r="W324" s="427"/>
      <c r="X324" s="427"/>
      <c r="Y324" s="427"/>
      <c r="Z324" s="427"/>
      <c r="AA324" s="427"/>
      <c r="AB324" s="427"/>
      <c r="AC324" s="427"/>
      <c r="AD324" s="427"/>
      <c r="AE324" s="427"/>
      <c r="AF324" s="427"/>
      <c r="AG324" s="427"/>
      <c r="AH324" s="427"/>
      <c r="AI324" s="427"/>
      <c r="AJ324" s="427"/>
      <c r="AK324" s="427"/>
      <c r="AL324" s="427"/>
      <c r="AM324" s="427"/>
      <c r="AN324" s="427"/>
      <c r="AO324" s="427"/>
      <c r="AP324" s="427"/>
      <c r="AQ324" s="427"/>
      <c r="AR324" s="427"/>
      <c r="AS324" s="427"/>
      <c r="AT324" s="427"/>
      <c r="AU324" s="427"/>
      <c r="AV324" s="427"/>
      <c r="AW324" s="427"/>
      <c r="AX324" s="427"/>
      <c r="AY324" s="427"/>
      <c r="AZ324" s="427"/>
      <c r="BA324" s="427"/>
      <c r="BB324" s="427"/>
      <c r="BC324" s="427"/>
      <c r="BD324" s="427"/>
      <c r="BE324" s="427"/>
      <c r="BF324" s="427"/>
      <c r="BG324" s="427"/>
      <c r="BH324" s="427"/>
      <c r="BI324" s="427"/>
      <c r="BJ324" s="427"/>
      <c r="BK324" s="427"/>
      <c r="BL324" s="427"/>
      <c r="BM324" s="427"/>
      <c r="BN324" s="427"/>
      <c r="BO324" s="427"/>
      <c r="BP324" s="427"/>
      <c r="BQ324" s="427"/>
      <c r="BR324" s="427"/>
      <c r="BS324" s="427"/>
      <c r="BT324" s="427"/>
      <c r="BU324" s="427"/>
      <c r="BV324" s="427"/>
      <c r="BW324" s="427"/>
      <c r="BX324" s="427"/>
      <c r="BY324" s="427"/>
      <c r="BZ324" s="427"/>
      <c r="CA324" s="427"/>
      <c r="CB324" s="427"/>
      <c r="CC324" s="427"/>
      <c r="CD324" s="427"/>
      <c r="CE324" s="427"/>
      <c r="CF324" s="427"/>
      <c r="CG324" s="427"/>
      <c r="CH324" s="427"/>
      <c r="CI324" s="427"/>
      <c r="CJ324" s="427"/>
      <c r="CK324" s="427"/>
      <c r="CL324" s="427"/>
      <c r="CM324" s="427"/>
    </row>
    <row r="325">
      <c r="A325" s="427"/>
      <c r="B325" s="427"/>
      <c r="C325" s="427"/>
      <c r="D325" s="427"/>
      <c r="E325" s="427"/>
      <c r="F325" s="427"/>
      <c r="G325" s="427"/>
      <c r="H325" s="427"/>
      <c r="I325" s="427"/>
      <c r="J325" s="427"/>
      <c r="K325" s="427"/>
      <c r="L325" s="427"/>
      <c r="M325" s="427"/>
      <c r="N325" s="427"/>
      <c r="O325" s="427"/>
      <c r="P325" s="427"/>
      <c r="Q325" s="427"/>
      <c r="R325" s="427"/>
      <c r="S325" s="427"/>
      <c r="T325" s="427"/>
      <c r="U325" s="427"/>
      <c r="V325" s="427"/>
      <c r="W325" s="427"/>
      <c r="X325" s="427"/>
      <c r="Y325" s="427"/>
      <c r="Z325" s="427"/>
      <c r="AA325" s="427"/>
      <c r="AB325" s="427"/>
      <c r="AC325" s="427"/>
      <c r="AD325" s="427"/>
      <c r="AE325" s="427"/>
      <c r="AF325" s="427"/>
      <c r="AG325" s="427"/>
      <c r="AH325" s="427"/>
      <c r="AI325" s="427"/>
      <c r="AJ325" s="427"/>
      <c r="AK325" s="427"/>
      <c r="AL325" s="427"/>
      <c r="AM325" s="427"/>
      <c r="AN325" s="427"/>
      <c r="AO325" s="427"/>
      <c r="AP325" s="427"/>
      <c r="AQ325" s="427"/>
      <c r="AR325" s="427"/>
      <c r="AS325" s="427"/>
      <c r="AT325" s="427"/>
      <c r="AU325" s="427"/>
      <c r="AV325" s="427"/>
      <c r="AW325" s="427"/>
      <c r="AX325" s="427"/>
      <c r="AY325" s="427"/>
      <c r="AZ325" s="427"/>
      <c r="BA325" s="427"/>
      <c r="BB325" s="427"/>
      <c r="BC325" s="427"/>
      <c r="BD325" s="427"/>
      <c r="BE325" s="427"/>
      <c r="BF325" s="427"/>
      <c r="BG325" s="427"/>
      <c r="BH325" s="427"/>
      <c r="BI325" s="427"/>
      <c r="BJ325" s="427"/>
      <c r="BK325" s="427"/>
      <c r="BL325" s="427"/>
      <c r="BM325" s="427"/>
      <c r="BN325" s="427"/>
      <c r="BO325" s="427"/>
      <c r="BP325" s="427"/>
      <c r="BQ325" s="427"/>
      <c r="BR325" s="427"/>
      <c r="BS325" s="427"/>
      <c r="BT325" s="427"/>
      <c r="BU325" s="427"/>
      <c r="BV325" s="427"/>
      <c r="BW325" s="427"/>
      <c r="BX325" s="427"/>
      <c r="BY325" s="427"/>
      <c r="BZ325" s="427"/>
      <c r="CA325" s="427"/>
      <c r="CB325" s="427"/>
      <c r="CC325" s="427"/>
      <c r="CD325" s="427"/>
      <c r="CE325" s="427"/>
      <c r="CF325" s="427"/>
      <c r="CG325" s="427"/>
      <c r="CH325" s="427"/>
      <c r="CI325" s="427"/>
      <c r="CJ325" s="427"/>
      <c r="CK325" s="427"/>
      <c r="CL325" s="427"/>
      <c r="CM325" s="427"/>
    </row>
    <row r="326">
      <c r="A326" s="427"/>
      <c r="B326" s="427"/>
      <c r="C326" s="427"/>
      <c r="D326" s="427"/>
      <c r="E326" s="427"/>
      <c r="F326" s="427"/>
      <c r="G326" s="427"/>
      <c r="H326" s="427"/>
      <c r="I326" s="427"/>
      <c r="J326" s="427"/>
      <c r="K326" s="427"/>
      <c r="L326" s="427"/>
      <c r="M326" s="427"/>
      <c r="N326" s="427"/>
      <c r="O326" s="427"/>
      <c r="P326" s="427"/>
      <c r="Q326" s="427"/>
      <c r="R326" s="427"/>
      <c r="S326" s="427"/>
      <c r="T326" s="427"/>
      <c r="U326" s="427"/>
      <c r="V326" s="427"/>
      <c r="W326" s="427"/>
      <c r="X326" s="427"/>
      <c r="Y326" s="427"/>
      <c r="Z326" s="427"/>
      <c r="AA326" s="427"/>
      <c r="AB326" s="427"/>
      <c r="AC326" s="427"/>
      <c r="AD326" s="427"/>
      <c r="AE326" s="427"/>
      <c r="AF326" s="427"/>
      <c r="AG326" s="427"/>
      <c r="AH326" s="427"/>
      <c r="AI326" s="427"/>
      <c r="AJ326" s="427"/>
      <c r="AK326" s="427"/>
      <c r="AL326" s="427"/>
      <c r="AM326" s="427"/>
      <c r="AN326" s="427"/>
      <c r="AO326" s="427"/>
      <c r="AP326" s="427"/>
      <c r="AQ326" s="427"/>
      <c r="AR326" s="427"/>
      <c r="AS326" s="427"/>
      <c r="AT326" s="427"/>
      <c r="AU326" s="427"/>
      <c r="AV326" s="427"/>
      <c r="AW326" s="427"/>
      <c r="AX326" s="427"/>
      <c r="AY326" s="427"/>
      <c r="AZ326" s="427"/>
      <c r="BA326" s="427"/>
      <c r="BB326" s="427"/>
      <c r="BC326" s="427"/>
      <c r="BD326" s="427"/>
      <c r="BE326" s="427"/>
      <c r="BF326" s="427"/>
      <c r="BG326" s="427"/>
      <c r="BH326" s="427"/>
      <c r="BI326" s="427"/>
      <c r="BJ326" s="427"/>
      <c r="BK326" s="427"/>
      <c r="BL326" s="427"/>
      <c r="BM326" s="427"/>
      <c r="BN326" s="427"/>
      <c r="BO326" s="427"/>
      <c r="BP326" s="427"/>
      <c r="BQ326" s="427"/>
      <c r="BR326" s="427"/>
      <c r="BS326" s="427"/>
      <c r="BT326" s="427"/>
      <c r="BU326" s="427"/>
      <c r="BV326" s="427"/>
      <c r="BW326" s="427"/>
      <c r="BX326" s="427"/>
      <c r="BY326" s="427"/>
      <c r="BZ326" s="427"/>
      <c r="CA326" s="427"/>
      <c r="CB326" s="427"/>
      <c r="CC326" s="427"/>
      <c r="CD326" s="427"/>
      <c r="CE326" s="427"/>
      <c r="CF326" s="427"/>
      <c r="CG326" s="427"/>
      <c r="CH326" s="427"/>
      <c r="CI326" s="427"/>
      <c r="CJ326" s="427"/>
      <c r="CK326" s="427"/>
      <c r="CL326" s="427"/>
      <c r="CM326" s="427"/>
    </row>
    <row r="327">
      <c r="A327" s="427"/>
      <c r="B327" s="427"/>
      <c r="C327" s="427"/>
      <c r="D327" s="427"/>
      <c r="E327" s="427"/>
      <c r="F327" s="427"/>
      <c r="G327" s="427"/>
      <c r="H327" s="427"/>
      <c r="I327" s="427"/>
      <c r="J327" s="427"/>
      <c r="K327" s="427"/>
      <c r="L327" s="427"/>
      <c r="M327" s="427"/>
      <c r="N327" s="427"/>
      <c r="O327" s="427"/>
      <c r="P327" s="427"/>
      <c r="Q327" s="427"/>
      <c r="R327" s="427"/>
      <c r="S327" s="427"/>
      <c r="T327" s="427"/>
      <c r="U327" s="427"/>
      <c r="V327" s="427"/>
      <c r="W327" s="427"/>
      <c r="X327" s="427"/>
      <c r="Y327" s="427"/>
      <c r="Z327" s="427"/>
      <c r="AA327" s="427"/>
      <c r="AB327" s="427"/>
      <c r="AC327" s="427"/>
      <c r="AD327" s="427"/>
      <c r="AE327" s="427"/>
      <c r="AF327" s="427"/>
      <c r="AG327" s="427"/>
      <c r="AH327" s="427"/>
      <c r="AI327" s="427"/>
      <c r="AJ327" s="427"/>
      <c r="AK327" s="427"/>
      <c r="AL327" s="427"/>
      <c r="AM327" s="427"/>
      <c r="AN327" s="427"/>
      <c r="AO327" s="427"/>
      <c r="AP327" s="427"/>
      <c r="AQ327" s="427"/>
      <c r="AR327" s="427"/>
      <c r="AS327" s="427"/>
      <c r="AT327" s="427"/>
      <c r="AU327" s="427"/>
      <c r="AV327" s="427"/>
      <c r="AW327" s="427"/>
      <c r="AX327" s="427"/>
      <c r="AY327" s="427"/>
      <c r="AZ327" s="427"/>
      <c r="BA327" s="427"/>
      <c r="BB327" s="427"/>
      <c r="BC327" s="427"/>
      <c r="BD327" s="427"/>
      <c r="BE327" s="427"/>
      <c r="BF327" s="427"/>
      <c r="BG327" s="427"/>
      <c r="BH327" s="427"/>
      <c r="BI327" s="427"/>
      <c r="BJ327" s="427"/>
      <c r="BK327" s="427"/>
      <c r="BL327" s="427"/>
      <c r="BM327" s="427"/>
      <c r="BN327" s="427"/>
      <c r="BO327" s="427"/>
      <c r="BP327" s="427"/>
      <c r="BQ327" s="427"/>
      <c r="BR327" s="427"/>
      <c r="BS327" s="427"/>
      <c r="BT327" s="427"/>
      <c r="BU327" s="427"/>
      <c r="BV327" s="427"/>
      <c r="BW327" s="427"/>
      <c r="BX327" s="427"/>
      <c r="BY327" s="427"/>
      <c r="BZ327" s="427"/>
      <c r="CA327" s="427"/>
      <c r="CB327" s="427"/>
      <c r="CC327" s="427"/>
      <c r="CD327" s="427"/>
      <c r="CE327" s="427"/>
      <c r="CF327" s="427"/>
      <c r="CG327" s="427"/>
      <c r="CH327" s="427"/>
      <c r="CI327" s="427"/>
      <c r="CJ327" s="427"/>
      <c r="CK327" s="427"/>
      <c r="CL327" s="427"/>
      <c r="CM327" s="427"/>
    </row>
    <row r="328">
      <c r="A328" s="427"/>
      <c r="B328" s="427"/>
      <c r="C328" s="427"/>
      <c r="D328" s="427"/>
      <c r="E328" s="427"/>
      <c r="F328" s="427"/>
      <c r="G328" s="427"/>
      <c r="H328" s="427"/>
      <c r="I328" s="427"/>
      <c r="J328" s="427"/>
      <c r="K328" s="427"/>
      <c r="L328" s="427"/>
      <c r="M328" s="427"/>
      <c r="N328" s="427"/>
      <c r="O328" s="427"/>
      <c r="P328" s="427"/>
      <c r="Q328" s="427"/>
      <c r="R328" s="427"/>
      <c r="S328" s="427"/>
      <c r="T328" s="427"/>
      <c r="U328" s="427"/>
      <c r="V328" s="427"/>
      <c r="W328" s="427"/>
      <c r="X328" s="427"/>
      <c r="Y328" s="427"/>
      <c r="Z328" s="427"/>
      <c r="AA328" s="427"/>
      <c r="AB328" s="427"/>
      <c r="AC328" s="427"/>
      <c r="AD328" s="427"/>
      <c r="AE328" s="427"/>
      <c r="AF328" s="427"/>
      <c r="AG328" s="427"/>
      <c r="AH328" s="427"/>
      <c r="AI328" s="427"/>
      <c r="AJ328" s="427"/>
      <c r="AK328" s="427"/>
      <c r="AL328" s="427"/>
      <c r="AM328" s="427"/>
      <c r="AN328" s="427"/>
      <c r="AO328" s="427"/>
      <c r="AP328" s="427"/>
      <c r="AQ328" s="427"/>
      <c r="AR328" s="427"/>
      <c r="AS328" s="427"/>
      <c r="AT328" s="427"/>
      <c r="AU328" s="427"/>
      <c r="AV328" s="427"/>
      <c r="AW328" s="427"/>
      <c r="AX328" s="427"/>
      <c r="AY328" s="427"/>
      <c r="AZ328" s="427"/>
      <c r="BA328" s="427"/>
      <c r="BB328" s="427"/>
      <c r="BC328" s="427"/>
      <c r="BD328" s="427"/>
      <c r="BE328" s="427"/>
      <c r="BF328" s="427"/>
      <c r="BG328" s="427"/>
      <c r="BH328" s="427"/>
      <c r="BI328" s="427"/>
      <c r="BJ328" s="427"/>
      <c r="BK328" s="427"/>
      <c r="BL328" s="427"/>
      <c r="BM328" s="427"/>
      <c r="BN328" s="427"/>
      <c r="BO328" s="427"/>
      <c r="BP328" s="427"/>
      <c r="BQ328" s="427"/>
      <c r="BR328" s="427"/>
      <c r="BS328" s="427"/>
      <c r="BT328" s="427"/>
      <c r="BU328" s="427"/>
      <c r="BV328" s="427"/>
      <c r="BW328" s="427"/>
      <c r="BX328" s="427"/>
      <c r="BY328" s="427"/>
      <c r="BZ328" s="427"/>
      <c r="CA328" s="427"/>
      <c r="CB328" s="427"/>
      <c r="CC328" s="427"/>
      <c r="CD328" s="427"/>
      <c r="CE328" s="427"/>
      <c r="CF328" s="427"/>
      <c r="CG328" s="427"/>
      <c r="CH328" s="427"/>
      <c r="CI328" s="427"/>
      <c r="CJ328" s="427"/>
      <c r="CK328" s="427"/>
      <c r="CL328" s="427"/>
      <c r="CM328" s="427"/>
    </row>
    <row r="329">
      <c r="A329" s="427"/>
      <c r="B329" s="427"/>
      <c r="C329" s="427"/>
      <c r="D329" s="427"/>
      <c r="E329" s="427"/>
      <c r="F329" s="427"/>
      <c r="G329" s="427"/>
      <c r="H329" s="427"/>
      <c r="I329" s="427"/>
      <c r="J329" s="427"/>
      <c r="K329" s="427"/>
      <c r="L329" s="427"/>
      <c r="M329" s="427"/>
      <c r="N329" s="427"/>
      <c r="O329" s="427"/>
      <c r="P329" s="427"/>
      <c r="Q329" s="427"/>
      <c r="R329" s="427"/>
      <c r="S329" s="427"/>
      <c r="T329" s="427"/>
      <c r="U329" s="427"/>
      <c r="V329" s="427"/>
      <c r="W329" s="427"/>
      <c r="X329" s="427"/>
      <c r="Y329" s="427"/>
      <c r="Z329" s="427"/>
      <c r="AA329" s="427"/>
      <c r="AB329" s="427"/>
      <c r="AC329" s="427"/>
      <c r="AD329" s="427"/>
      <c r="AE329" s="427"/>
      <c r="AF329" s="427"/>
      <c r="AG329" s="427"/>
      <c r="AH329" s="427"/>
      <c r="AI329" s="427"/>
      <c r="AJ329" s="427"/>
      <c r="AK329" s="427"/>
      <c r="AL329" s="427"/>
      <c r="AM329" s="427"/>
      <c r="AN329" s="427"/>
      <c r="AO329" s="427"/>
      <c r="AP329" s="427"/>
      <c r="AQ329" s="427"/>
      <c r="AR329" s="427"/>
      <c r="AS329" s="427"/>
      <c r="AT329" s="427"/>
      <c r="AU329" s="427"/>
      <c r="AV329" s="427"/>
      <c r="AW329" s="427"/>
      <c r="AX329" s="427"/>
      <c r="AY329" s="427"/>
      <c r="AZ329" s="427"/>
      <c r="BA329" s="427"/>
      <c r="BB329" s="427"/>
      <c r="BC329" s="427"/>
      <c r="BD329" s="427"/>
      <c r="BE329" s="427"/>
      <c r="BF329" s="427"/>
      <c r="BG329" s="427"/>
      <c r="BH329" s="427"/>
      <c r="BI329" s="427"/>
      <c r="BJ329" s="427"/>
      <c r="BK329" s="427"/>
      <c r="BL329" s="427"/>
      <c r="BM329" s="427"/>
      <c r="BN329" s="427"/>
      <c r="BO329" s="427"/>
      <c r="BP329" s="427"/>
      <c r="BQ329" s="427"/>
      <c r="BR329" s="427"/>
      <c r="BS329" s="427"/>
      <c r="BT329" s="427"/>
      <c r="BU329" s="427"/>
      <c r="BV329" s="427"/>
      <c r="BW329" s="427"/>
      <c r="BX329" s="427"/>
      <c r="BY329" s="427"/>
      <c r="BZ329" s="427"/>
      <c r="CA329" s="427"/>
      <c r="CB329" s="427"/>
      <c r="CC329" s="427"/>
      <c r="CD329" s="427"/>
      <c r="CE329" s="427"/>
      <c r="CF329" s="427"/>
      <c r="CG329" s="427"/>
      <c r="CH329" s="427"/>
      <c r="CI329" s="427"/>
      <c r="CJ329" s="427"/>
      <c r="CK329" s="427"/>
      <c r="CL329" s="427"/>
      <c r="CM329" s="427"/>
    </row>
    <row r="330">
      <c r="A330" s="427"/>
      <c r="B330" s="427"/>
      <c r="C330" s="427"/>
      <c r="D330" s="427"/>
      <c r="E330" s="427"/>
      <c r="F330" s="427"/>
      <c r="G330" s="427"/>
      <c r="H330" s="427"/>
      <c r="I330" s="427"/>
      <c r="J330" s="427"/>
      <c r="K330" s="427"/>
      <c r="L330" s="427"/>
      <c r="M330" s="427"/>
      <c r="N330" s="427"/>
      <c r="O330" s="427"/>
      <c r="P330" s="427"/>
      <c r="Q330" s="427"/>
      <c r="R330" s="427"/>
      <c r="S330" s="427"/>
      <c r="T330" s="427"/>
      <c r="U330" s="427"/>
      <c r="V330" s="427"/>
      <c r="W330" s="427"/>
      <c r="X330" s="427"/>
      <c r="Y330" s="427"/>
      <c r="Z330" s="427"/>
      <c r="AA330" s="427"/>
      <c r="AB330" s="427"/>
      <c r="AC330" s="427"/>
      <c r="AD330" s="427"/>
      <c r="AE330" s="427"/>
      <c r="AF330" s="427"/>
      <c r="AG330" s="427"/>
      <c r="AH330" s="427"/>
      <c r="AI330" s="427"/>
      <c r="AJ330" s="427"/>
      <c r="AK330" s="427"/>
      <c r="AL330" s="427"/>
      <c r="AM330" s="427"/>
      <c r="AN330" s="427"/>
      <c r="AO330" s="427"/>
      <c r="AP330" s="427"/>
      <c r="AQ330" s="427"/>
      <c r="AR330" s="427"/>
      <c r="AS330" s="427"/>
      <c r="AT330" s="427"/>
      <c r="AU330" s="427"/>
      <c r="AV330" s="427"/>
      <c r="AW330" s="427"/>
      <c r="AX330" s="427"/>
      <c r="AY330" s="427"/>
      <c r="AZ330" s="427"/>
      <c r="BA330" s="427"/>
      <c r="BB330" s="427"/>
      <c r="BC330" s="427"/>
      <c r="BD330" s="427"/>
      <c r="BE330" s="427"/>
      <c r="BF330" s="427"/>
      <c r="BG330" s="427"/>
      <c r="BH330" s="427"/>
      <c r="BI330" s="427"/>
      <c r="BJ330" s="427"/>
      <c r="BK330" s="427"/>
      <c r="BL330" s="427"/>
      <c r="BM330" s="427"/>
      <c r="BN330" s="427"/>
      <c r="BO330" s="427"/>
      <c r="BP330" s="427"/>
      <c r="BQ330" s="427"/>
      <c r="BR330" s="427"/>
      <c r="BS330" s="427"/>
      <c r="BT330" s="427"/>
      <c r="BU330" s="427"/>
      <c r="BV330" s="427"/>
      <c r="BW330" s="427"/>
      <c r="BX330" s="427"/>
      <c r="BY330" s="427"/>
      <c r="BZ330" s="427"/>
      <c r="CA330" s="427"/>
      <c r="CB330" s="427"/>
      <c r="CC330" s="427"/>
      <c r="CD330" s="427"/>
      <c r="CE330" s="427"/>
      <c r="CF330" s="427"/>
      <c r="CG330" s="427"/>
      <c r="CH330" s="427"/>
      <c r="CI330" s="427"/>
      <c r="CJ330" s="427"/>
      <c r="CK330" s="427"/>
      <c r="CL330" s="427"/>
      <c r="CM330" s="427"/>
    </row>
    <row r="331">
      <c r="A331" s="427"/>
      <c r="B331" s="427"/>
      <c r="C331" s="427"/>
      <c r="D331" s="427"/>
      <c r="E331" s="427"/>
      <c r="F331" s="427"/>
      <c r="G331" s="427"/>
      <c r="H331" s="427"/>
      <c r="I331" s="427"/>
      <c r="J331" s="427"/>
      <c r="K331" s="427"/>
      <c r="L331" s="427"/>
      <c r="M331" s="427"/>
      <c r="N331" s="427"/>
      <c r="O331" s="427"/>
      <c r="P331" s="427"/>
      <c r="Q331" s="427"/>
      <c r="R331" s="427"/>
      <c r="S331" s="427"/>
      <c r="T331" s="427"/>
      <c r="U331" s="427"/>
      <c r="V331" s="427"/>
      <c r="W331" s="427"/>
      <c r="X331" s="427"/>
      <c r="Y331" s="427"/>
      <c r="Z331" s="427"/>
      <c r="AA331" s="427"/>
      <c r="AB331" s="427"/>
      <c r="AC331" s="427"/>
      <c r="AD331" s="427"/>
      <c r="AE331" s="427"/>
      <c r="AF331" s="427"/>
      <c r="AG331" s="427"/>
      <c r="AH331" s="427"/>
      <c r="AI331" s="427"/>
      <c r="AJ331" s="427"/>
      <c r="AK331" s="427"/>
      <c r="AL331" s="427"/>
      <c r="AM331" s="427"/>
      <c r="AN331" s="427"/>
      <c r="AO331" s="427"/>
      <c r="AP331" s="427"/>
      <c r="AQ331" s="427"/>
      <c r="AR331" s="427"/>
      <c r="AS331" s="427"/>
      <c r="AT331" s="427"/>
      <c r="AU331" s="427"/>
      <c r="AV331" s="427"/>
      <c r="AW331" s="427"/>
      <c r="AX331" s="427"/>
      <c r="AY331" s="427"/>
      <c r="AZ331" s="427"/>
      <c r="BA331" s="427"/>
      <c r="BB331" s="427"/>
      <c r="BC331" s="427"/>
      <c r="BD331" s="427"/>
      <c r="BE331" s="427"/>
      <c r="BF331" s="427"/>
      <c r="BG331" s="427"/>
      <c r="BH331" s="427"/>
      <c r="BI331" s="427"/>
      <c r="BJ331" s="427"/>
      <c r="BK331" s="427"/>
      <c r="BL331" s="427"/>
      <c r="BM331" s="427"/>
      <c r="BN331" s="427"/>
      <c r="BO331" s="427"/>
      <c r="BP331" s="427"/>
      <c r="BQ331" s="427"/>
      <c r="BR331" s="427"/>
      <c r="BS331" s="427"/>
      <c r="BT331" s="427"/>
      <c r="BU331" s="427"/>
      <c r="BV331" s="427"/>
      <c r="BW331" s="427"/>
      <c r="BX331" s="427"/>
      <c r="BY331" s="427"/>
      <c r="BZ331" s="427"/>
      <c r="CA331" s="427"/>
      <c r="CB331" s="427"/>
      <c r="CC331" s="427"/>
      <c r="CD331" s="427"/>
      <c r="CE331" s="427"/>
      <c r="CF331" s="427"/>
      <c r="CG331" s="427"/>
      <c r="CH331" s="427"/>
      <c r="CI331" s="427"/>
      <c r="CJ331" s="427"/>
      <c r="CK331" s="427"/>
      <c r="CL331" s="427"/>
      <c r="CM331" s="427"/>
    </row>
    <row r="332">
      <c r="A332" s="427"/>
      <c r="B332" s="427"/>
      <c r="C332" s="427"/>
      <c r="D332" s="427"/>
      <c r="E332" s="427"/>
      <c r="F332" s="427"/>
      <c r="G332" s="427"/>
      <c r="H332" s="427"/>
      <c r="I332" s="427"/>
      <c r="J332" s="427"/>
      <c r="K332" s="427"/>
      <c r="L332" s="427"/>
      <c r="M332" s="427"/>
      <c r="N332" s="427"/>
      <c r="O332" s="427"/>
      <c r="P332" s="427"/>
      <c r="Q332" s="427"/>
      <c r="R332" s="427"/>
      <c r="S332" s="427"/>
      <c r="T332" s="427"/>
      <c r="U332" s="427"/>
      <c r="V332" s="427"/>
      <c r="W332" s="427"/>
      <c r="X332" s="427"/>
      <c r="Y332" s="427"/>
      <c r="Z332" s="427"/>
      <c r="AA332" s="427"/>
      <c r="AB332" s="427"/>
      <c r="AC332" s="427"/>
      <c r="AD332" s="427"/>
      <c r="AE332" s="427"/>
      <c r="AF332" s="427"/>
      <c r="AG332" s="427"/>
      <c r="AH332" s="427"/>
      <c r="AI332" s="427"/>
      <c r="AJ332" s="427"/>
      <c r="AK332" s="427"/>
      <c r="AL332" s="427"/>
      <c r="AM332" s="427"/>
      <c r="AN332" s="427"/>
      <c r="AO332" s="427"/>
      <c r="AP332" s="427"/>
      <c r="AQ332" s="427"/>
      <c r="AR332" s="427"/>
      <c r="AS332" s="427"/>
      <c r="AT332" s="427"/>
      <c r="AU332" s="427"/>
      <c r="AV332" s="427"/>
      <c r="AW332" s="427"/>
      <c r="AX332" s="427"/>
      <c r="AY332" s="427"/>
      <c r="AZ332" s="427"/>
      <c r="BA332" s="427"/>
      <c r="BB332" s="427"/>
      <c r="BC332" s="427"/>
      <c r="BD332" s="427"/>
      <c r="BE332" s="427"/>
      <c r="BF332" s="427"/>
      <c r="BG332" s="427"/>
      <c r="BH332" s="427"/>
      <c r="BI332" s="427"/>
      <c r="BJ332" s="427"/>
      <c r="BK332" s="427"/>
      <c r="BL332" s="427"/>
      <c r="BM332" s="427"/>
      <c r="BN332" s="427"/>
      <c r="BO332" s="427"/>
      <c r="BP332" s="427"/>
      <c r="BQ332" s="427"/>
      <c r="BR332" s="427"/>
      <c r="BS332" s="427"/>
      <c r="BT332" s="427"/>
      <c r="BU332" s="427"/>
      <c r="BV332" s="427"/>
      <c r="BW332" s="427"/>
      <c r="BX332" s="427"/>
      <c r="BY332" s="427"/>
      <c r="BZ332" s="427"/>
      <c r="CA332" s="427"/>
      <c r="CB332" s="427"/>
      <c r="CC332" s="427"/>
      <c r="CD332" s="427"/>
      <c r="CE332" s="427"/>
      <c r="CF332" s="427"/>
      <c r="CG332" s="427"/>
      <c r="CH332" s="427"/>
      <c r="CI332" s="427"/>
      <c r="CJ332" s="427"/>
      <c r="CK332" s="427"/>
      <c r="CL332" s="427"/>
      <c r="CM332" s="427"/>
    </row>
    <row r="333">
      <c r="A333" s="427"/>
      <c r="B333" s="427"/>
      <c r="C333" s="427"/>
      <c r="D333" s="427"/>
      <c r="E333" s="427"/>
      <c r="F333" s="427"/>
      <c r="G333" s="427"/>
      <c r="H333" s="427"/>
      <c r="I333" s="427"/>
      <c r="J333" s="427"/>
      <c r="K333" s="427"/>
      <c r="L333" s="427"/>
      <c r="M333" s="427"/>
      <c r="N333" s="427"/>
      <c r="O333" s="427"/>
      <c r="P333" s="427"/>
      <c r="Q333" s="427"/>
      <c r="R333" s="427"/>
      <c r="S333" s="427"/>
      <c r="T333" s="427"/>
      <c r="U333" s="427"/>
      <c r="V333" s="427"/>
      <c r="W333" s="427"/>
      <c r="X333" s="427"/>
      <c r="Y333" s="427"/>
      <c r="Z333" s="427"/>
      <c r="AA333" s="427"/>
      <c r="AB333" s="427"/>
      <c r="AC333" s="427"/>
      <c r="AD333" s="427"/>
      <c r="AE333" s="427"/>
      <c r="AF333" s="427"/>
      <c r="AG333" s="427"/>
      <c r="AH333" s="427"/>
      <c r="AI333" s="427"/>
      <c r="AJ333" s="427"/>
      <c r="AK333" s="427"/>
      <c r="AL333" s="427"/>
      <c r="AM333" s="427"/>
      <c r="AN333" s="427"/>
      <c r="AO333" s="427"/>
      <c r="AP333" s="427"/>
      <c r="AQ333" s="427"/>
      <c r="AR333" s="427"/>
      <c r="AS333" s="427"/>
      <c r="AT333" s="427"/>
      <c r="AU333" s="427"/>
      <c r="AV333" s="427"/>
      <c r="AW333" s="427"/>
      <c r="AX333" s="427"/>
      <c r="AY333" s="427"/>
      <c r="AZ333" s="427"/>
      <c r="BA333" s="427"/>
      <c r="BB333" s="427"/>
      <c r="BC333" s="427"/>
      <c r="BD333" s="427"/>
      <c r="BE333" s="427"/>
      <c r="BF333" s="427"/>
      <c r="BG333" s="427"/>
      <c r="BH333" s="427"/>
      <c r="BI333" s="427"/>
      <c r="BJ333" s="427"/>
      <c r="BK333" s="427"/>
      <c r="BL333" s="427"/>
      <c r="BM333" s="427"/>
      <c r="BN333" s="427"/>
      <c r="BO333" s="427"/>
      <c r="BP333" s="427"/>
      <c r="BQ333" s="427"/>
      <c r="BR333" s="427"/>
      <c r="BS333" s="427"/>
      <c r="BT333" s="427"/>
      <c r="BU333" s="427"/>
      <c r="BV333" s="427"/>
      <c r="BW333" s="427"/>
      <c r="BX333" s="427"/>
      <c r="BY333" s="427"/>
      <c r="BZ333" s="427"/>
      <c r="CA333" s="427"/>
      <c r="CB333" s="427"/>
      <c r="CC333" s="427"/>
      <c r="CD333" s="427"/>
      <c r="CE333" s="427"/>
      <c r="CF333" s="427"/>
      <c r="CG333" s="427"/>
      <c r="CH333" s="427"/>
      <c r="CI333" s="427"/>
      <c r="CJ333" s="427"/>
      <c r="CK333" s="427"/>
      <c r="CL333" s="427"/>
      <c r="CM333" s="427"/>
    </row>
    <row r="334">
      <c r="A334" s="427"/>
      <c r="B334" s="427"/>
      <c r="C334" s="427"/>
      <c r="D334" s="427"/>
      <c r="E334" s="427"/>
      <c r="F334" s="427"/>
      <c r="G334" s="427"/>
      <c r="H334" s="427"/>
      <c r="I334" s="427"/>
      <c r="J334" s="427"/>
      <c r="K334" s="427"/>
      <c r="L334" s="427"/>
      <c r="M334" s="427"/>
      <c r="N334" s="427"/>
      <c r="O334" s="427"/>
      <c r="P334" s="427"/>
      <c r="Q334" s="427"/>
      <c r="R334" s="427"/>
      <c r="S334" s="427"/>
      <c r="T334" s="427"/>
      <c r="U334" s="427"/>
      <c r="V334" s="427"/>
      <c r="W334" s="427"/>
      <c r="X334" s="427"/>
      <c r="Y334" s="427"/>
      <c r="Z334" s="427"/>
      <c r="AA334" s="427"/>
      <c r="AB334" s="427"/>
      <c r="AC334" s="427"/>
      <c r="AD334" s="427"/>
      <c r="AE334" s="427"/>
      <c r="AF334" s="427"/>
      <c r="AG334" s="427"/>
      <c r="AH334" s="427"/>
      <c r="AI334" s="427"/>
      <c r="AJ334" s="427"/>
      <c r="AK334" s="427"/>
      <c r="AL334" s="427"/>
      <c r="AM334" s="427"/>
      <c r="AN334" s="427"/>
      <c r="AO334" s="427"/>
      <c r="AP334" s="427"/>
      <c r="AQ334" s="427"/>
      <c r="AR334" s="427"/>
      <c r="AS334" s="427"/>
      <c r="AT334" s="427"/>
      <c r="AU334" s="427"/>
      <c r="AV334" s="427"/>
      <c r="AW334" s="427"/>
      <c r="AX334" s="427"/>
      <c r="AY334" s="427"/>
      <c r="AZ334" s="427"/>
      <c r="BA334" s="427"/>
      <c r="BB334" s="427"/>
      <c r="BC334" s="427"/>
      <c r="BD334" s="427"/>
      <c r="BE334" s="427"/>
      <c r="BF334" s="427"/>
      <c r="BG334" s="427"/>
      <c r="BH334" s="427"/>
      <c r="BI334" s="427"/>
      <c r="BJ334" s="427"/>
      <c r="BK334" s="427"/>
      <c r="BL334" s="427"/>
      <c r="BM334" s="427"/>
      <c r="BN334" s="427"/>
      <c r="BO334" s="427"/>
      <c r="BP334" s="427"/>
      <c r="BQ334" s="427"/>
      <c r="BR334" s="427"/>
      <c r="BS334" s="427"/>
      <c r="BT334" s="427"/>
      <c r="BU334" s="427"/>
      <c r="BV334" s="427"/>
      <c r="BW334" s="427"/>
      <c r="BX334" s="427"/>
      <c r="BY334" s="427"/>
      <c r="BZ334" s="427"/>
      <c r="CA334" s="427"/>
      <c r="CB334" s="427"/>
      <c r="CC334" s="427"/>
      <c r="CD334" s="427"/>
      <c r="CE334" s="427"/>
      <c r="CF334" s="427"/>
      <c r="CG334" s="427"/>
      <c r="CH334" s="427"/>
      <c r="CI334" s="427"/>
      <c r="CJ334" s="427"/>
      <c r="CK334" s="427"/>
      <c r="CL334" s="427"/>
      <c r="CM334" s="427"/>
    </row>
    <row r="335">
      <c r="A335" s="427"/>
      <c r="B335" s="427"/>
      <c r="C335" s="427"/>
      <c r="D335" s="427"/>
      <c r="E335" s="427"/>
      <c r="F335" s="427"/>
      <c r="G335" s="427"/>
      <c r="H335" s="427"/>
      <c r="I335" s="427"/>
      <c r="J335" s="427"/>
      <c r="K335" s="427"/>
      <c r="L335" s="427"/>
      <c r="M335" s="427"/>
      <c r="N335" s="427"/>
      <c r="O335" s="427"/>
      <c r="P335" s="427"/>
      <c r="Q335" s="427"/>
      <c r="R335" s="427"/>
      <c r="S335" s="427"/>
      <c r="T335" s="427"/>
      <c r="U335" s="427"/>
      <c r="V335" s="427"/>
      <c r="W335" s="427"/>
      <c r="X335" s="427"/>
      <c r="Y335" s="427"/>
      <c r="Z335" s="427"/>
      <c r="AA335" s="427"/>
      <c r="AB335" s="427"/>
      <c r="AC335" s="427"/>
      <c r="AD335" s="427"/>
      <c r="AE335" s="427"/>
      <c r="AF335" s="427"/>
      <c r="AG335" s="427"/>
      <c r="AH335" s="427"/>
      <c r="AI335" s="427"/>
      <c r="AJ335" s="427"/>
      <c r="AK335" s="427"/>
      <c r="AL335" s="427"/>
      <c r="AM335" s="427"/>
      <c r="AN335" s="427"/>
      <c r="AO335" s="427"/>
      <c r="AP335" s="427"/>
      <c r="AQ335" s="427"/>
      <c r="AR335" s="427"/>
      <c r="AS335" s="427"/>
      <c r="AT335" s="427"/>
      <c r="AU335" s="427"/>
      <c r="AV335" s="427"/>
      <c r="AW335" s="427"/>
      <c r="AX335" s="427"/>
      <c r="AY335" s="427"/>
      <c r="AZ335" s="427"/>
      <c r="BA335" s="427"/>
      <c r="BB335" s="427"/>
      <c r="BC335" s="427"/>
      <c r="BD335" s="427"/>
      <c r="BE335" s="427"/>
      <c r="BF335" s="427"/>
      <c r="BG335" s="427"/>
      <c r="BH335" s="427"/>
      <c r="BI335" s="427"/>
      <c r="BJ335" s="427"/>
      <c r="BK335" s="427"/>
      <c r="BL335" s="427"/>
      <c r="BM335" s="427"/>
      <c r="BN335" s="427"/>
      <c r="BO335" s="427"/>
      <c r="BP335" s="427"/>
      <c r="BQ335" s="427"/>
      <c r="BR335" s="427"/>
      <c r="BS335" s="427"/>
      <c r="BT335" s="427"/>
      <c r="BU335" s="427"/>
      <c r="BV335" s="427"/>
      <c r="BW335" s="427"/>
      <c r="BX335" s="427"/>
      <c r="BY335" s="427"/>
      <c r="BZ335" s="427"/>
      <c r="CA335" s="427"/>
      <c r="CB335" s="427"/>
      <c r="CC335" s="427"/>
      <c r="CD335" s="427"/>
      <c r="CE335" s="427"/>
      <c r="CF335" s="427"/>
      <c r="CG335" s="427"/>
      <c r="CH335" s="427"/>
      <c r="CI335" s="427"/>
      <c r="CJ335" s="427"/>
      <c r="CK335" s="427"/>
      <c r="CL335" s="427"/>
      <c r="CM335" s="427"/>
    </row>
    <row r="336">
      <c r="A336" s="427"/>
      <c r="B336" s="427"/>
      <c r="C336" s="427"/>
      <c r="D336" s="427"/>
      <c r="E336" s="427"/>
      <c r="F336" s="427"/>
      <c r="G336" s="427"/>
      <c r="H336" s="427"/>
      <c r="I336" s="427"/>
      <c r="J336" s="427"/>
      <c r="K336" s="427"/>
      <c r="L336" s="427"/>
      <c r="M336" s="427"/>
      <c r="N336" s="427"/>
      <c r="O336" s="427"/>
      <c r="P336" s="427"/>
      <c r="Q336" s="427"/>
      <c r="R336" s="427"/>
      <c r="S336" s="427"/>
      <c r="T336" s="427"/>
      <c r="U336" s="427"/>
      <c r="V336" s="427"/>
      <c r="W336" s="427"/>
      <c r="X336" s="427"/>
      <c r="Y336" s="427"/>
      <c r="Z336" s="427"/>
      <c r="AA336" s="427"/>
      <c r="AB336" s="427"/>
      <c r="AC336" s="427"/>
      <c r="AD336" s="427"/>
      <c r="AE336" s="427"/>
      <c r="AF336" s="427"/>
      <c r="AG336" s="427"/>
      <c r="AH336" s="427"/>
      <c r="AI336" s="427"/>
      <c r="AJ336" s="427"/>
      <c r="AK336" s="427"/>
      <c r="AL336" s="427"/>
      <c r="AM336" s="427"/>
      <c r="AN336" s="427"/>
      <c r="AO336" s="427"/>
      <c r="AP336" s="427"/>
      <c r="AQ336" s="427"/>
      <c r="AR336" s="427"/>
      <c r="AS336" s="427"/>
      <c r="AT336" s="427"/>
      <c r="AU336" s="427"/>
      <c r="AV336" s="427"/>
      <c r="AW336" s="427"/>
      <c r="AX336" s="427"/>
      <c r="AY336" s="427"/>
      <c r="AZ336" s="427"/>
      <c r="BA336" s="427"/>
      <c r="BB336" s="427"/>
      <c r="BC336" s="427"/>
      <c r="BD336" s="427"/>
      <c r="BE336" s="427"/>
      <c r="BF336" s="427"/>
      <c r="BG336" s="427"/>
      <c r="BH336" s="427"/>
      <c r="BI336" s="427"/>
      <c r="BJ336" s="427"/>
      <c r="BK336" s="427"/>
      <c r="BL336" s="427"/>
      <c r="BM336" s="427"/>
      <c r="BN336" s="427"/>
      <c r="BO336" s="427"/>
      <c r="BP336" s="427"/>
      <c r="BQ336" s="427"/>
      <c r="BR336" s="427"/>
      <c r="BS336" s="427"/>
      <c r="BT336" s="427"/>
      <c r="BU336" s="427"/>
      <c r="BV336" s="427"/>
      <c r="BW336" s="427"/>
      <c r="BX336" s="427"/>
      <c r="BY336" s="427"/>
      <c r="BZ336" s="427"/>
      <c r="CA336" s="427"/>
      <c r="CB336" s="427"/>
      <c r="CC336" s="427"/>
      <c r="CD336" s="427"/>
      <c r="CE336" s="427"/>
      <c r="CF336" s="427"/>
      <c r="CG336" s="427"/>
      <c r="CH336" s="427"/>
      <c r="CI336" s="427"/>
      <c r="CJ336" s="427"/>
      <c r="CK336" s="427"/>
      <c r="CL336" s="427"/>
      <c r="CM336" s="427"/>
    </row>
    <row r="337">
      <c r="A337" s="427"/>
      <c r="B337" s="427"/>
      <c r="C337" s="427"/>
      <c r="D337" s="427"/>
      <c r="E337" s="427"/>
      <c r="F337" s="427"/>
      <c r="G337" s="427"/>
      <c r="H337" s="427"/>
      <c r="I337" s="427"/>
      <c r="J337" s="427"/>
      <c r="K337" s="427"/>
      <c r="L337" s="427"/>
      <c r="M337" s="427"/>
      <c r="N337" s="427"/>
      <c r="O337" s="427"/>
      <c r="P337" s="427"/>
      <c r="Q337" s="427"/>
      <c r="R337" s="427"/>
      <c r="S337" s="427"/>
      <c r="T337" s="427"/>
      <c r="U337" s="427"/>
      <c r="V337" s="427"/>
      <c r="W337" s="427"/>
      <c r="X337" s="427"/>
      <c r="Y337" s="427"/>
      <c r="Z337" s="427"/>
      <c r="AA337" s="427"/>
      <c r="AB337" s="427"/>
      <c r="AC337" s="427"/>
      <c r="AD337" s="427"/>
      <c r="AE337" s="427"/>
      <c r="AF337" s="427"/>
      <c r="AG337" s="427"/>
      <c r="AH337" s="427"/>
      <c r="AI337" s="427"/>
      <c r="AJ337" s="427"/>
      <c r="AK337" s="427"/>
      <c r="AL337" s="427"/>
      <c r="AM337" s="427"/>
      <c r="AN337" s="427"/>
      <c r="AO337" s="427"/>
      <c r="AP337" s="427"/>
      <c r="AQ337" s="427"/>
      <c r="AR337" s="427"/>
      <c r="AS337" s="427"/>
      <c r="AT337" s="427"/>
      <c r="AU337" s="427"/>
      <c r="AV337" s="427"/>
      <c r="AW337" s="427"/>
      <c r="AX337" s="427"/>
      <c r="AY337" s="427"/>
      <c r="AZ337" s="427"/>
      <c r="BA337" s="427"/>
      <c r="BB337" s="427"/>
      <c r="BC337" s="427"/>
      <c r="BD337" s="427"/>
      <c r="BE337" s="427"/>
      <c r="BF337" s="427"/>
      <c r="BG337" s="427"/>
      <c r="BH337" s="427"/>
      <c r="BI337" s="427"/>
      <c r="BJ337" s="427"/>
      <c r="BK337" s="427"/>
      <c r="BL337" s="427"/>
      <c r="BM337" s="427"/>
      <c r="BN337" s="427"/>
      <c r="BO337" s="427"/>
      <c r="BP337" s="427"/>
      <c r="BQ337" s="427"/>
      <c r="BR337" s="427"/>
      <c r="BS337" s="427"/>
      <c r="BT337" s="427"/>
      <c r="BU337" s="427"/>
      <c r="BV337" s="427"/>
      <c r="BW337" s="427"/>
      <c r="BX337" s="427"/>
      <c r="BY337" s="427"/>
      <c r="BZ337" s="427"/>
      <c r="CA337" s="427"/>
      <c r="CB337" s="427"/>
      <c r="CC337" s="427"/>
      <c r="CD337" s="427"/>
      <c r="CE337" s="427"/>
      <c r="CF337" s="427"/>
      <c r="CG337" s="427"/>
      <c r="CH337" s="427"/>
      <c r="CI337" s="427"/>
      <c r="CJ337" s="427"/>
      <c r="CK337" s="427"/>
      <c r="CL337" s="427"/>
      <c r="CM337" s="427"/>
    </row>
    <row r="338">
      <c r="A338" s="427"/>
      <c r="B338" s="427"/>
      <c r="C338" s="427"/>
      <c r="D338" s="427"/>
      <c r="E338" s="427"/>
      <c r="F338" s="427"/>
      <c r="G338" s="427"/>
      <c r="H338" s="427"/>
      <c r="I338" s="427"/>
      <c r="J338" s="427"/>
      <c r="K338" s="427"/>
      <c r="L338" s="427"/>
      <c r="M338" s="427"/>
      <c r="N338" s="427"/>
      <c r="O338" s="427"/>
      <c r="P338" s="427"/>
      <c r="Q338" s="427"/>
      <c r="R338" s="427"/>
      <c r="S338" s="427"/>
      <c r="T338" s="427"/>
      <c r="U338" s="427"/>
      <c r="V338" s="427"/>
      <c r="W338" s="427"/>
      <c r="X338" s="427"/>
      <c r="Y338" s="427"/>
      <c r="Z338" s="427"/>
      <c r="AA338" s="427"/>
      <c r="AB338" s="427"/>
      <c r="AC338" s="427"/>
      <c r="AD338" s="427"/>
      <c r="AE338" s="427"/>
      <c r="AF338" s="427"/>
      <c r="AG338" s="427"/>
      <c r="AH338" s="427"/>
      <c r="AI338" s="427"/>
      <c r="AJ338" s="427"/>
      <c r="AK338" s="427"/>
      <c r="AL338" s="427"/>
      <c r="AM338" s="427"/>
      <c r="AN338" s="427"/>
      <c r="AO338" s="427"/>
      <c r="AP338" s="427"/>
      <c r="AQ338" s="427"/>
      <c r="AR338" s="427"/>
      <c r="AS338" s="427"/>
      <c r="AT338" s="427"/>
      <c r="AU338" s="427"/>
      <c r="AV338" s="427"/>
      <c r="AW338" s="427"/>
      <c r="AX338" s="427"/>
      <c r="AY338" s="427"/>
      <c r="AZ338" s="427"/>
      <c r="BA338" s="427"/>
      <c r="BB338" s="427"/>
      <c r="BC338" s="427"/>
      <c r="BD338" s="427"/>
      <c r="BE338" s="427"/>
      <c r="BF338" s="427"/>
      <c r="BG338" s="427"/>
      <c r="BH338" s="427"/>
      <c r="BI338" s="427"/>
      <c r="BJ338" s="427"/>
      <c r="BK338" s="427"/>
      <c r="BL338" s="427"/>
      <c r="BM338" s="427"/>
      <c r="BN338" s="427"/>
      <c r="BO338" s="427"/>
      <c r="BP338" s="427"/>
      <c r="BQ338" s="427"/>
      <c r="BR338" s="427"/>
      <c r="BS338" s="427"/>
      <c r="BT338" s="427"/>
      <c r="BU338" s="427"/>
      <c r="BV338" s="427"/>
      <c r="BW338" s="427"/>
      <c r="BX338" s="427"/>
      <c r="BY338" s="427"/>
      <c r="BZ338" s="427"/>
      <c r="CA338" s="427"/>
      <c r="CB338" s="427"/>
      <c r="CC338" s="427"/>
      <c r="CD338" s="427"/>
      <c r="CE338" s="427"/>
      <c r="CF338" s="427"/>
      <c r="CG338" s="427"/>
      <c r="CH338" s="427"/>
      <c r="CI338" s="427"/>
      <c r="CJ338" s="427"/>
      <c r="CK338" s="427"/>
      <c r="CL338" s="427"/>
      <c r="CM338" s="427"/>
    </row>
    <row r="339">
      <c r="A339" s="427"/>
      <c r="B339" s="427"/>
      <c r="C339" s="427"/>
      <c r="D339" s="427"/>
      <c r="E339" s="427"/>
      <c r="F339" s="427"/>
      <c r="G339" s="427"/>
      <c r="H339" s="427"/>
      <c r="I339" s="427"/>
      <c r="J339" s="427"/>
      <c r="K339" s="427"/>
      <c r="L339" s="427"/>
      <c r="M339" s="427"/>
      <c r="N339" s="427"/>
      <c r="O339" s="427"/>
      <c r="P339" s="427"/>
      <c r="Q339" s="427"/>
      <c r="R339" s="427"/>
      <c r="S339" s="427"/>
      <c r="T339" s="427"/>
      <c r="U339" s="427"/>
      <c r="V339" s="427"/>
      <c r="W339" s="427"/>
      <c r="X339" s="427"/>
      <c r="Y339" s="427"/>
      <c r="Z339" s="427"/>
      <c r="AA339" s="427"/>
      <c r="AB339" s="427"/>
      <c r="AC339" s="427"/>
      <c r="AD339" s="427"/>
      <c r="AE339" s="427"/>
      <c r="AF339" s="427"/>
      <c r="AG339" s="427"/>
      <c r="AH339" s="427"/>
      <c r="AI339" s="427"/>
      <c r="AJ339" s="427"/>
      <c r="AK339" s="427"/>
      <c r="AL339" s="427"/>
      <c r="AM339" s="427"/>
      <c r="AN339" s="427"/>
      <c r="AO339" s="427"/>
      <c r="AP339" s="427"/>
      <c r="AQ339" s="427"/>
      <c r="AR339" s="427"/>
      <c r="AS339" s="427"/>
      <c r="AT339" s="427"/>
      <c r="AU339" s="427"/>
      <c r="AV339" s="427"/>
      <c r="AW339" s="427"/>
      <c r="AX339" s="427"/>
      <c r="AY339" s="427"/>
      <c r="AZ339" s="427"/>
      <c r="BA339" s="427"/>
      <c r="BB339" s="427"/>
      <c r="BC339" s="427"/>
      <c r="BD339" s="427"/>
      <c r="BE339" s="427"/>
      <c r="BF339" s="427"/>
      <c r="BG339" s="427"/>
      <c r="BH339" s="427"/>
      <c r="BI339" s="427"/>
      <c r="BJ339" s="427"/>
      <c r="BK339" s="427"/>
      <c r="BL339" s="427"/>
      <c r="BM339" s="427"/>
      <c r="BN339" s="427"/>
      <c r="BO339" s="427"/>
      <c r="BP339" s="427"/>
      <c r="BQ339" s="427"/>
      <c r="BR339" s="427"/>
      <c r="BS339" s="427"/>
      <c r="BT339" s="427"/>
      <c r="BU339" s="427"/>
      <c r="BV339" s="427"/>
      <c r="BW339" s="427"/>
      <c r="BX339" s="427"/>
      <c r="BY339" s="427"/>
      <c r="BZ339" s="427"/>
      <c r="CA339" s="427"/>
      <c r="CB339" s="427"/>
      <c r="CC339" s="427"/>
      <c r="CD339" s="427"/>
      <c r="CE339" s="427"/>
      <c r="CF339" s="427"/>
      <c r="CG339" s="427"/>
      <c r="CH339" s="427"/>
      <c r="CI339" s="427"/>
      <c r="CJ339" s="427"/>
      <c r="CK339" s="427"/>
      <c r="CL339" s="427"/>
      <c r="CM339" s="427"/>
    </row>
    <row r="340">
      <c r="A340" s="427"/>
      <c r="B340" s="427"/>
      <c r="C340" s="427"/>
      <c r="D340" s="427"/>
      <c r="E340" s="427"/>
      <c r="F340" s="427"/>
      <c r="G340" s="427"/>
      <c r="H340" s="427"/>
      <c r="I340" s="427"/>
      <c r="J340" s="427"/>
      <c r="K340" s="427"/>
      <c r="L340" s="427"/>
      <c r="M340" s="427"/>
      <c r="N340" s="427"/>
      <c r="O340" s="427"/>
      <c r="P340" s="427"/>
      <c r="Q340" s="427"/>
      <c r="R340" s="427"/>
      <c r="S340" s="427"/>
      <c r="T340" s="427"/>
      <c r="U340" s="427"/>
      <c r="V340" s="427"/>
      <c r="W340" s="427"/>
      <c r="X340" s="427"/>
      <c r="Y340" s="427"/>
      <c r="Z340" s="427"/>
      <c r="AA340" s="427"/>
      <c r="AB340" s="427"/>
      <c r="AC340" s="427"/>
      <c r="AD340" s="427"/>
      <c r="AE340" s="427"/>
      <c r="AF340" s="427"/>
      <c r="AG340" s="427"/>
      <c r="AH340" s="427"/>
      <c r="AI340" s="427"/>
      <c r="AJ340" s="427"/>
      <c r="AK340" s="427"/>
      <c r="AL340" s="427"/>
      <c r="AM340" s="427"/>
      <c r="AN340" s="427"/>
      <c r="AO340" s="427"/>
      <c r="AP340" s="427"/>
      <c r="AQ340" s="427"/>
      <c r="AR340" s="427"/>
      <c r="AS340" s="427"/>
      <c r="AT340" s="427"/>
      <c r="AU340" s="427"/>
      <c r="AV340" s="427"/>
      <c r="AW340" s="427"/>
      <c r="AX340" s="427"/>
      <c r="AY340" s="427"/>
      <c r="AZ340" s="427"/>
      <c r="BA340" s="427"/>
      <c r="BB340" s="427"/>
      <c r="BC340" s="427"/>
      <c r="BD340" s="427"/>
      <c r="BE340" s="427"/>
      <c r="BF340" s="427"/>
      <c r="BG340" s="427"/>
      <c r="BH340" s="427"/>
      <c r="BI340" s="427"/>
      <c r="BJ340" s="427"/>
      <c r="BK340" s="427"/>
      <c r="BL340" s="427"/>
      <c r="BM340" s="427"/>
      <c r="BN340" s="427"/>
      <c r="BO340" s="427"/>
      <c r="BP340" s="427"/>
      <c r="BQ340" s="427"/>
      <c r="BR340" s="427"/>
      <c r="BS340" s="427"/>
      <c r="BT340" s="427"/>
      <c r="BU340" s="427"/>
      <c r="BV340" s="427"/>
      <c r="BW340" s="427"/>
      <c r="BX340" s="427"/>
      <c r="BY340" s="427"/>
      <c r="BZ340" s="427"/>
      <c r="CA340" s="427"/>
      <c r="CB340" s="427"/>
      <c r="CC340" s="427"/>
      <c r="CD340" s="427"/>
      <c r="CE340" s="427"/>
      <c r="CF340" s="427"/>
      <c r="CG340" s="427"/>
      <c r="CH340" s="427"/>
      <c r="CI340" s="427"/>
      <c r="CJ340" s="427"/>
      <c r="CK340" s="427"/>
      <c r="CL340" s="427"/>
      <c r="CM340" s="427"/>
    </row>
    <row r="341">
      <c r="A341" s="427"/>
      <c r="B341" s="427"/>
      <c r="C341" s="427"/>
      <c r="D341" s="427"/>
      <c r="E341" s="427"/>
      <c r="F341" s="427"/>
      <c r="G341" s="427"/>
      <c r="H341" s="427"/>
      <c r="I341" s="427"/>
      <c r="J341" s="427"/>
      <c r="K341" s="427"/>
      <c r="L341" s="427"/>
      <c r="M341" s="427"/>
      <c r="N341" s="427"/>
      <c r="O341" s="427"/>
      <c r="P341" s="427"/>
      <c r="Q341" s="427"/>
      <c r="R341" s="427"/>
      <c r="S341" s="427"/>
      <c r="T341" s="427"/>
      <c r="U341" s="427"/>
      <c r="V341" s="427"/>
      <c r="W341" s="427"/>
      <c r="X341" s="427"/>
      <c r="Y341" s="427"/>
      <c r="Z341" s="427"/>
      <c r="AA341" s="427"/>
      <c r="AB341" s="427"/>
      <c r="AC341" s="427"/>
      <c r="AD341" s="427"/>
      <c r="AE341" s="427"/>
      <c r="AF341" s="427"/>
      <c r="AG341" s="427"/>
      <c r="AH341" s="427"/>
      <c r="AI341" s="427"/>
      <c r="AJ341" s="427"/>
      <c r="AK341" s="427"/>
      <c r="AL341" s="427"/>
      <c r="AM341" s="427"/>
      <c r="AN341" s="427"/>
      <c r="AO341" s="427"/>
      <c r="AP341" s="427"/>
      <c r="AQ341" s="427"/>
      <c r="AR341" s="427"/>
      <c r="AS341" s="427"/>
      <c r="AT341" s="427"/>
      <c r="AU341" s="427"/>
      <c r="AV341" s="427"/>
      <c r="AW341" s="427"/>
      <c r="AX341" s="427"/>
      <c r="AY341" s="427"/>
      <c r="AZ341" s="427"/>
      <c r="BA341" s="427"/>
      <c r="BB341" s="427"/>
      <c r="BC341" s="427"/>
      <c r="BD341" s="427"/>
      <c r="BE341" s="427"/>
      <c r="BF341" s="427"/>
      <c r="BG341" s="427"/>
      <c r="BH341" s="427"/>
      <c r="BI341" s="427"/>
      <c r="BJ341" s="427"/>
      <c r="BK341" s="427"/>
      <c r="BL341" s="427"/>
      <c r="BM341" s="427"/>
      <c r="BN341" s="427"/>
      <c r="BO341" s="427"/>
      <c r="BP341" s="427"/>
      <c r="BQ341" s="427"/>
      <c r="BR341" s="427"/>
      <c r="BS341" s="427"/>
      <c r="BT341" s="427"/>
      <c r="BU341" s="427"/>
      <c r="BV341" s="427"/>
      <c r="BW341" s="427"/>
      <c r="BX341" s="427"/>
      <c r="BY341" s="427"/>
      <c r="BZ341" s="427"/>
      <c r="CA341" s="427"/>
      <c r="CB341" s="427"/>
      <c r="CC341" s="427"/>
      <c r="CD341" s="427"/>
      <c r="CE341" s="427"/>
      <c r="CF341" s="427"/>
      <c r="CG341" s="427"/>
      <c r="CH341" s="427"/>
      <c r="CI341" s="427"/>
      <c r="CJ341" s="427"/>
      <c r="CK341" s="427"/>
      <c r="CL341" s="427"/>
      <c r="CM341" s="427"/>
    </row>
    <row r="342">
      <c r="A342" s="427"/>
      <c r="B342" s="427"/>
      <c r="C342" s="427"/>
      <c r="D342" s="427"/>
      <c r="E342" s="427"/>
      <c r="F342" s="427"/>
      <c r="G342" s="427"/>
      <c r="H342" s="427"/>
      <c r="I342" s="427"/>
      <c r="J342" s="427"/>
      <c r="K342" s="427"/>
      <c r="L342" s="427"/>
      <c r="M342" s="427"/>
      <c r="N342" s="427"/>
      <c r="O342" s="427"/>
      <c r="P342" s="427"/>
      <c r="Q342" s="427"/>
      <c r="R342" s="427"/>
      <c r="S342" s="427"/>
      <c r="T342" s="427"/>
      <c r="U342" s="427"/>
      <c r="V342" s="427"/>
      <c r="W342" s="427"/>
      <c r="X342" s="427"/>
      <c r="Y342" s="427"/>
      <c r="Z342" s="427"/>
      <c r="AA342" s="427"/>
      <c r="AB342" s="427"/>
      <c r="AC342" s="427"/>
      <c r="AD342" s="427"/>
      <c r="AE342" s="427"/>
      <c r="AF342" s="427"/>
      <c r="AG342" s="427"/>
      <c r="AH342" s="427"/>
      <c r="AI342" s="427"/>
      <c r="AJ342" s="427"/>
      <c r="AK342" s="427"/>
      <c r="AL342" s="427"/>
      <c r="AM342" s="427"/>
      <c r="AN342" s="427"/>
      <c r="AO342" s="427"/>
      <c r="AP342" s="427"/>
      <c r="AQ342" s="427"/>
      <c r="AR342" s="427"/>
      <c r="AS342" s="427"/>
      <c r="AT342" s="427"/>
      <c r="AU342" s="427"/>
      <c r="AV342" s="427"/>
      <c r="AW342" s="427"/>
      <c r="AX342" s="427"/>
      <c r="AY342" s="427"/>
      <c r="AZ342" s="427"/>
      <c r="BA342" s="427"/>
      <c r="BB342" s="427"/>
      <c r="BC342" s="427"/>
      <c r="BD342" s="427"/>
      <c r="BE342" s="427"/>
      <c r="BF342" s="427"/>
      <c r="BG342" s="427"/>
      <c r="BH342" s="427"/>
      <c r="BI342" s="427"/>
      <c r="BJ342" s="427"/>
      <c r="BK342" s="427"/>
      <c r="BL342" s="427"/>
      <c r="BM342" s="427"/>
      <c r="BN342" s="427"/>
      <c r="BO342" s="427"/>
      <c r="BP342" s="427"/>
      <c r="BQ342" s="427"/>
      <c r="BR342" s="427"/>
      <c r="BS342" s="427"/>
      <c r="BT342" s="427"/>
      <c r="BU342" s="427"/>
      <c r="BV342" s="427"/>
      <c r="BW342" s="427"/>
      <c r="BX342" s="427"/>
      <c r="BY342" s="427"/>
      <c r="BZ342" s="427"/>
      <c r="CA342" s="427"/>
      <c r="CB342" s="427"/>
      <c r="CC342" s="427"/>
      <c r="CD342" s="427"/>
      <c r="CE342" s="427"/>
      <c r="CF342" s="427"/>
      <c r="CG342" s="427"/>
      <c r="CH342" s="427"/>
      <c r="CI342" s="427"/>
      <c r="CJ342" s="427"/>
      <c r="CK342" s="427"/>
      <c r="CL342" s="427"/>
      <c r="CM342" s="427"/>
    </row>
    <row r="343">
      <c r="A343" s="427"/>
      <c r="B343" s="427"/>
      <c r="C343" s="427"/>
      <c r="D343" s="427"/>
      <c r="E343" s="427"/>
      <c r="F343" s="427"/>
      <c r="G343" s="427"/>
      <c r="H343" s="427"/>
      <c r="I343" s="427"/>
      <c r="J343" s="427"/>
      <c r="K343" s="427"/>
      <c r="L343" s="427"/>
      <c r="M343" s="427"/>
      <c r="N343" s="427"/>
      <c r="O343" s="427"/>
      <c r="P343" s="427"/>
      <c r="Q343" s="427"/>
      <c r="R343" s="427"/>
      <c r="S343" s="427"/>
      <c r="T343" s="427"/>
      <c r="U343" s="427"/>
      <c r="V343" s="427"/>
      <c r="W343" s="427"/>
      <c r="X343" s="427"/>
      <c r="Y343" s="427"/>
      <c r="Z343" s="427"/>
      <c r="AA343" s="427"/>
      <c r="AB343" s="427"/>
      <c r="AC343" s="427"/>
      <c r="AD343" s="427"/>
      <c r="AE343" s="427"/>
      <c r="AF343" s="427"/>
      <c r="AG343" s="427"/>
      <c r="AH343" s="427"/>
      <c r="AI343" s="427"/>
      <c r="AJ343" s="427"/>
      <c r="AK343" s="427"/>
      <c r="AL343" s="427"/>
      <c r="AM343" s="427"/>
      <c r="AN343" s="427"/>
      <c r="AO343" s="427"/>
      <c r="AP343" s="427"/>
      <c r="AQ343" s="427"/>
      <c r="AR343" s="427"/>
      <c r="AS343" s="427"/>
      <c r="AT343" s="427"/>
      <c r="AU343" s="427"/>
      <c r="AV343" s="427"/>
      <c r="AW343" s="427"/>
      <c r="AX343" s="427"/>
      <c r="AY343" s="427"/>
      <c r="AZ343" s="427"/>
      <c r="BA343" s="427"/>
      <c r="BB343" s="427"/>
      <c r="BC343" s="427"/>
      <c r="BD343" s="427"/>
      <c r="BE343" s="427"/>
      <c r="BF343" s="427"/>
      <c r="BG343" s="427"/>
      <c r="BH343" s="427"/>
      <c r="BI343" s="427"/>
      <c r="BJ343" s="427"/>
      <c r="BK343" s="427"/>
      <c r="BL343" s="427"/>
      <c r="BM343" s="427"/>
      <c r="BN343" s="427"/>
      <c r="BO343" s="427"/>
      <c r="BP343" s="427"/>
      <c r="BQ343" s="427"/>
      <c r="BR343" s="427"/>
      <c r="BS343" s="427"/>
      <c r="BT343" s="427"/>
      <c r="BU343" s="427"/>
      <c r="BV343" s="427"/>
      <c r="BW343" s="427"/>
      <c r="BX343" s="427"/>
      <c r="BY343" s="427"/>
      <c r="BZ343" s="427"/>
      <c r="CA343" s="427"/>
      <c r="CB343" s="427"/>
      <c r="CC343" s="427"/>
      <c r="CD343" s="427"/>
      <c r="CE343" s="427"/>
      <c r="CF343" s="427"/>
      <c r="CG343" s="427"/>
      <c r="CH343" s="427"/>
      <c r="CI343" s="427"/>
      <c r="CJ343" s="427"/>
      <c r="CK343" s="427"/>
      <c r="CL343" s="427"/>
      <c r="CM343" s="427"/>
    </row>
    <row r="344">
      <c r="A344" s="427"/>
      <c r="B344" s="427"/>
      <c r="C344" s="427"/>
      <c r="D344" s="427"/>
      <c r="E344" s="427"/>
      <c r="F344" s="427"/>
      <c r="G344" s="427"/>
      <c r="H344" s="427"/>
      <c r="I344" s="427"/>
      <c r="J344" s="427"/>
      <c r="K344" s="427"/>
      <c r="L344" s="427"/>
      <c r="M344" s="427"/>
      <c r="N344" s="427"/>
      <c r="O344" s="427"/>
      <c r="P344" s="427"/>
      <c r="Q344" s="427"/>
      <c r="R344" s="427"/>
      <c r="S344" s="427"/>
      <c r="T344" s="427"/>
      <c r="U344" s="427"/>
      <c r="V344" s="427"/>
      <c r="W344" s="427"/>
      <c r="X344" s="427"/>
      <c r="Y344" s="427"/>
      <c r="Z344" s="427"/>
      <c r="AA344" s="427"/>
      <c r="AB344" s="427"/>
      <c r="AC344" s="427"/>
      <c r="AD344" s="427"/>
      <c r="AE344" s="427"/>
      <c r="AF344" s="427"/>
      <c r="AG344" s="427"/>
      <c r="AH344" s="427"/>
      <c r="AI344" s="427"/>
      <c r="AJ344" s="427"/>
      <c r="AK344" s="427"/>
      <c r="AL344" s="427"/>
      <c r="AM344" s="427"/>
      <c r="AN344" s="427"/>
      <c r="AO344" s="427"/>
      <c r="AP344" s="427"/>
      <c r="AQ344" s="427"/>
      <c r="AR344" s="427"/>
      <c r="AS344" s="427"/>
      <c r="AT344" s="427"/>
      <c r="AU344" s="427"/>
      <c r="AV344" s="427"/>
      <c r="AW344" s="427"/>
      <c r="AX344" s="427"/>
      <c r="AY344" s="427"/>
      <c r="AZ344" s="427"/>
      <c r="BA344" s="427"/>
      <c r="BB344" s="427"/>
      <c r="BC344" s="427"/>
      <c r="BD344" s="427"/>
      <c r="BE344" s="427"/>
      <c r="BF344" s="427"/>
      <c r="BG344" s="427"/>
      <c r="BH344" s="427"/>
      <c r="BI344" s="427"/>
      <c r="BJ344" s="427"/>
      <c r="BK344" s="427"/>
      <c r="BL344" s="427"/>
      <c r="BM344" s="427"/>
      <c r="BN344" s="427"/>
      <c r="BO344" s="427"/>
      <c r="BP344" s="427"/>
      <c r="BQ344" s="427"/>
      <c r="BR344" s="427"/>
      <c r="BS344" s="427"/>
      <c r="BT344" s="427"/>
      <c r="BU344" s="427"/>
      <c r="BV344" s="427"/>
      <c r="BW344" s="427"/>
      <c r="BX344" s="427"/>
      <c r="BY344" s="427"/>
      <c r="BZ344" s="427"/>
      <c r="CA344" s="427"/>
      <c r="CB344" s="427"/>
      <c r="CC344" s="427"/>
      <c r="CD344" s="427"/>
      <c r="CE344" s="427"/>
      <c r="CF344" s="427"/>
      <c r="CG344" s="427"/>
      <c r="CH344" s="427"/>
      <c r="CI344" s="427"/>
      <c r="CJ344" s="427"/>
      <c r="CK344" s="427"/>
      <c r="CL344" s="427"/>
      <c r="CM344" s="427"/>
    </row>
    <row r="345">
      <c r="A345" s="427"/>
      <c r="B345" s="427"/>
      <c r="C345" s="427"/>
      <c r="D345" s="427"/>
      <c r="E345" s="427"/>
      <c r="F345" s="427"/>
      <c r="G345" s="427"/>
      <c r="H345" s="427"/>
      <c r="I345" s="427"/>
      <c r="J345" s="427"/>
      <c r="K345" s="427"/>
      <c r="L345" s="427"/>
      <c r="M345" s="427"/>
      <c r="N345" s="427"/>
      <c r="O345" s="427"/>
      <c r="P345" s="427"/>
      <c r="Q345" s="427"/>
      <c r="R345" s="427"/>
      <c r="S345" s="427"/>
      <c r="T345" s="427"/>
      <c r="U345" s="427"/>
      <c r="V345" s="427"/>
      <c r="W345" s="427"/>
      <c r="X345" s="427"/>
      <c r="Y345" s="427"/>
      <c r="Z345" s="427"/>
      <c r="AA345" s="427"/>
      <c r="AB345" s="427"/>
      <c r="AC345" s="427"/>
      <c r="AD345" s="427"/>
      <c r="AE345" s="427"/>
      <c r="AF345" s="427"/>
      <c r="AG345" s="427"/>
      <c r="AH345" s="427"/>
      <c r="AI345" s="427"/>
      <c r="AJ345" s="427"/>
      <c r="AK345" s="427"/>
      <c r="AL345" s="427"/>
      <c r="AM345" s="427"/>
      <c r="AN345" s="427"/>
      <c r="AO345" s="427"/>
      <c r="AP345" s="427"/>
      <c r="AQ345" s="427"/>
      <c r="AR345" s="427"/>
      <c r="AS345" s="427"/>
      <c r="AT345" s="427"/>
      <c r="AU345" s="427"/>
      <c r="AV345" s="427"/>
      <c r="AW345" s="427"/>
      <c r="AX345" s="427"/>
      <c r="AY345" s="427"/>
      <c r="AZ345" s="427"/>
      <c r="BA345" s="427"/>
      <c r="BB345" s="427"/>
      <c r="BC345" s="427"/>
      <c r="BD345" s="427"/>
      <c r="BE345" s="427"/>
      <c r="BF345" s="427"/>
      <c r="BG345" s="427"/>
      <c r="BH345" s="427"/>
      <c r="BI345" s="427"/>
      <c r="BJ345" s="427"/>
      <c r="BK345" s="427"/>
      <c r="BL345" s="427"/>
      <c r="BM345" s="427"/>
      <c r="BN345" s="427"/>
      <c r="BO345" s="427"/>
      <c r="BP345" s="427"/>
      <c r="BQ345" s="427"/>
      <c r="BR345" s="427"/>
      <c r="BS345" s="427"/>
      <c r="BT345" s="427"/>
      <c r="BU345" s="427"/>
      <c r="BV345" s="427"/>
      <c r="BW345" s="427"/>
      <c r="BX345" s="427"/>
      <c r="BY345" s="427"/>
      <c r="BZ345" s="427"/>
      <c r="CA345" s="427"/>
      <c r="CB345" s="427"/>
      <c r="CC345" s="427"/>
      <c r="CD345" s="427"/>
      <c r="CE345" s="427"/>
      <c r="CF345" s="427"/>
      <c r="CG345" s="427"/>
      <c r="CH345" s="427"/>
      <c r="CI345" s="427"/>
      <c r="CJ345" s="427"/>
      <c r="CK345" s="427"/>
      <c r="CL345" s="427"/>
      <c r="CM345" s="427"/>
    </row>
    <row r="346">
      <c r="A346" s="427"/>
      <c r="B346" s="427"/>
      <c r="C346" s="427"/>
      <c r="D346" s="427"/>
      <c r="E346" s="427"/>
      <c r="F346" s="427"/>
      <c r="G346" s="427"/>
      <c r="H346" s="427"/>
      <c r="I346" s="427"/>
      <c r="J346" s="427"/>
      <c r="K346" s="427"/>
      <c r="L346" s="427"/>
      <c r="M346" s="427"/>
      <c r="N346" s="427"/>
      <c r="O346" s="427"/>
      <c r="P346" s="427"/>
      <c r="Q346" s="427"/>
      <c r="R346" s="427"/>
      <c r="S346" s="427"/>
      <c r="T346" s="427"/>
      <c r="U346" s="427"/>
      <c r="V346" s="427"/>
      <c r="W346" s="427"/>
      <c r="X346" s="427"/>
      <c r="Y346" s="427"/>
      <c r="Z346" s="427"/>
      <c r="AA346" s="427"/>
      <c r="AB346" s="427"/>
      <c r="AC346" s="427"/>
      <c r="AD346" s="427"/>
      <c r="AE346" s="427"/>
      <c r="AF346" s="427"/>
      <c r="AG346" s="427"/>
      <c r="AH346" s="427"/>
      <c r="AI346" s="427"/>
      <c r="AJ346" s="427"/>
      <c r="AK346" s="427"/>
      <c r="AL346" s="427"/>
      <c r="AM346" s="427"/>
      <c r="AN346" s="427"/>
      <c r="AO346" s="427"/>
      <c r="AP346" s="427"/>
      <c r="AQ346" s="427"/>
      <c r="AR346" s="427"/>
      <c r="AS346" s="427"/>
      <c r="AT346" s="427"/>
      <c r="AU346" s="427"/>
      <c r="AV346" s="427"/>
      <c r="AW346" s="427"/>
      <c r="AX346" s="427"/>
      <c r="AY346" s="427"/>
      <c r="AZ346" s="427"/>
      <c r="BA346" s="427"/>
      <c r="BB346" s="427"/>
      <c r="BC346" s="427"/>
      <c r="BD346" s="427"/>
      <c r="BE346" s="427"/>
      <c r="BF346" s="427"/>
      <c r="BG346" s="427"/>
      <c r="BH346" s="427"/>
      <c r="BI346" s="427"/>
      <c r="BJ346" s="427"/>
      <c r="BK346" s="427"/>
      <c r="BL346" s="427"/>
      <c r="BM346" s="427"/>
      <c r="BN346" s="427"/>
      <c r="BO346" s="427"/>
      <c r="BP346" s="427"/>
      <c r="BQ346" s="427"/>
      <c r="BR346" s="427"/>
      <c r="BS346" s="427"/>
      <c r="BT346" s="427"/>
      <c r="BU346" s="427"/>
      <c r="BV346" s="427"/>
      <c r="BW346" s="427"/>
      <c r="BX346" s="427"/>
      <c r="BY346" s="427"/>
      <c r="BZ346" s="427"/>
      <c r="CA346" s="427"/>
      <c r="CB346" s="427"/>
      <c r="CC346" s="427"/>
      <c r="CD346" s="427"/>
      <c r="CE346" s="427"/>
      <c r="CF346" s="427"/>
      <c r="CG346" s="427"/>
      <c r="CH346" s="427"/>
      <c r="CI346" s="427"/>
      <c r="CJ346" s="427"/>
      <c r="CK346" s="427"/>
      <c r="CL346" s="427"/>
      <c r="CM346" s="427"/>
    </row>
    <row r="347">
      <c r="A347" s="427"/>
      <c r="B347" s="427"/>
      <c r="C347" s="427"/>
      <c r="D347" s="427"/>
      <c r="E347" s="427"/>
      <c r="F347" s="427"/>
      <c r="G347" s="427"/>
      <c r="H347" s="427"/>
      <c r="I347" s="427"/>
      <c r="J347" s="427"/>
      <c r="K347" s="427"/>
      <c r="L347" s="427"/>
      <c r="M347" s="427"/>
      <c r="N347" s="427"/>
      <c r="O347" s="427"/>
      <c r="P347" s="427"/>
      <c r="Q347" s="427"/>
      <c r="R347" s="427"/>
      <c r="S347" s="427"/>
      <c r="T347" s="427"/>
      <c r="U347" s="427"/>
      <c r="V347" s="427"/>
      <c r="W347" s="427"/>
      <c r="X347" s="427"/>
      <c r="Y347" s="427"/>
      <c r="Z347" s="427"/>
      <c r="AA347" s="427"/>
      <c r="AB347" s="427"/>
      <c r="AC347" s="427"/>
      <c r="AD347" s="427"/>
      <c r="AE347" s="427"/>
      <c r="AF347" s="427"/>
      <c r="AG347" s="427"/>
      <c r="AH347" s="427"/>
      <c r="AI347" s="427"/>
      <c r="AJ347" s="427"/>
      <c r="AK347" s="427"/>
      <c r="AL347" s="427"/>
      <c r="AM347" s="427"/>
      <c r="AN347" s="427"/>
      <c r="AO347" s="427"/>
      <c r="AP347" s="427"/>
      <c r="AQ347" s="427"/>
      <c r="AR347" s="427"/>
      <c r="AS347" s="427"/>
      <c r="AT347" s="427"/>
      <c r="AU347" s="427"/>
      <c r="AV347" s="427"/>
      <c r="AW347" s="427"/>
      <c r="AX347" s="427"/>
      <c r="AY347" s="427"/>
      <c r="AZ347" s="427"/>
      <c r="BA347" s="427"/>
      <c r="BB347" s="427"/>
      <c r="BC347" s="427"/>
      <c r="BD347" s="427"/>
      <c r="BE347" s="427"/>
      <c r="BF347" s="427"/>
      <c r="BG347" s="427"/>
      <c r="BH347" s="427"/>
      <c r="BI347" s="427"/>
      <c r="BJ347" s="427"/>
      <c r="BK347" s="427"/>
      <c r="BL347" s="427"/>
      <c r="BM347" s="427"/>
      <c r="BN347" s="427"/>
      <c r="BO347" s="427"/>
      <c r="BP347" s="427"/>
      <c r="BQ347" s="427"/>
      <c r="BR347" s="427"/>
      <c r="BS347" s="427"/>
      <c r="BT347" s="427"/>
      <c r="BU347" s="427"/>
      <c r="BV347" s="427"/>
      <c r="BW347" s="427"/>
      <c r="BX347" s="427"/>
      <c r="BY347" s="427"/>
      <c r="BZ347" s="427"/>
      <c r="CA347" s="427"/>
      <c r="CB347" s="427"/>
      <c r="CC347" s="427"/>
      <c r="CD347" s="427"/>
      <c r="CE347" s="427"/>
      <c r="CF347" s="427"/>
      <c r="CG347" s="427"/>
      <c r="CH347" s="427"/>
      <c r="CI347" s="427"/>
      <c r="CJ347" s="427"/>
      <c r="CK347" s="427"/>
      <c r="CL347" s="427"/>
      <c r="CM347" s="427"/>
    </row>
    <row r="348">
      <c r="A348" s="427"/>
      <c r="B348" s="427"/>
      <c r="C348" s="427"/>
      <c r="D348" s="427"/>
      <c r="E348" s="427"/>
      <c r="F348" s="427"/>
      <c r="G348" s="427"/>
      <c r="H348" s="427"/>
      <c r="I348" s="427"/>
      <c r="J348" s="427"/>
      <c r="K348" s="427"/>
      <c r="L348" s="427"/>
      <c r="M348" s="427"/>
      <c r="N348" s="427"/>
      <c r="O348" s="427"/>
      <c r="P348" s="427"/>
      <c r="Q348" s="427"/>
      <c r="R348" s="427"/>
      <c r="S348" s="427"/>
      <c r="T348" s="427"/>
      <c r="U348" s="427"/>
      <c r="V348" s="427"/>
      <c r="W348" s="427"/>
      <c r="X348" s="427"/>
      <c r="Y348" s="427"/>
      <c r="Z348" s="427"/>
      <c r="AA348" s="427"/>
      <c r="AB348" s="427"/>
      <c r="AC348" s="427"/>
      <c r="AD348" s="427"/>
      <c r="AE348" s="427"/>
      <c r="AF348" s="427"/>
      <c r="AG348" s="427"/>
      <c r="AH348" s="427"/>
      <c r="AI348" s="427"/>
      <c r="AJ348" s="427"/>
      <c r="AK348" s="427"/>
      <c r="AL348" s="427"/>
      <c r="AM348" s="427"/>
      <c r="AN348" s="427"/>
      <c r="AO348" s="427"/>
      <c r="AP348" s="427"/>
      <c r="AQ348" s="427"/>
      <c r="AR348" s="427"/>
      <c r="AS348" s="427"/>
      <c r="AT348" s="427"/>
      <c r="AU348" s="427"/>
      <c r="AV348" s="427"/>
      <c r="AW348" s="427"/>
      <c r="AX348" s="427"/>
      <c r="AY348" s="427"/>
      <c r="AZ348" s="427"/>
      <c r="BA348" s="427"/>
      <c r="BB348" s="427"/>
      <c r="BC348" s="427"/>
      <c r="BD348" s="427"/>
      <c r="BE348" s="427"/>
      <c r="BF348" s="427"/>
      <c r="BG348" s="427"/>
      <c r="BH348" s="427"/>
      <c r="BI348" s="427"/>
      <c r="BJ348" s="427"/>
      <c r="BK348" s="427"/>
      <c r="BL348" s="427"/>
      <c r="BM348" s="427"/>
      <c r="BN348" s="427"/>
      <c r="BO348" s="427"/>
      <c r="BP348" s="427"/>
      <c r="BQ348" s="427"/>
      <c r="BR348" s="427"/>
      <c r="BS348" s="427"/>
      <c r="BT348" s="427"/>
      <c r="BU348" s="427"/>
      <c r="BV348" s="427"/>
      <c r="BW348" s="427"/>
      <c r="BX348" s="427"/>
      <c r="BY348" s="427"/>
      <c r="BZ348" s="427"/>
      <c r="CA348" s="427"/>
      <c r="CB348" s="427"/>
      <c r="CC348" s="427"/>
      <c r="CD348" s="427"/>
      <c r="CE348" s="427"/>
      <c r="CF348" s="427"/>
      <c r="CG348" s="427"/>
      <c r="CH348" s="427"/>
      <c r="CI348" s="427"/>
      <c r="CJ348" s="427"/>
      <c r="CK348" s="427"/>
      <c r="CL348" s="427"/>
      <c r="CM348" s="427"/>
    </row>
    <row r="349">
      <c r="A349" s="427"/>
      <c r="B349" s="427"/>
      <c r="C349" s="427"/>
      <c r="D349" s="427"/>
      <c r="E349" s="427"/>
      <c r="F349" s="427"/>
      <c r="G349" s="427"/>
      <c r="H349" s="427"/>
      <c r="I349" s="427"/>
      <c r="J349" s="427"/>
      <c r="K349" s="427"/>
      <c r="L349" s="427"/>
      <c r="M349" s="427"/>
      <c r="N349" s="427"/>
      <c r="O349" s="427"/>
      <c r="P349" s="427"/>
      <c r="Q349" s="427"/>
      <c r="R349" s="427"/>
      <c r="S349" s="427"/>
      <c r="T349" s="427"/>
      <c r="U349" s="427"/>
      <c r="V349" s="427"/>
      <c r="W349" s="427"/>
      <c r="X349" s="427"/>
      <c r="Y349" s="427"/>
      <c r="Z349" s="427"/>
      <c r="AA349" s="427"/>
      <c r="AB349" s="427"/>
      <c r="AC349" s="427"/>
      <c r="AD349" s="427"/>
      <c r="AE349" s="427"/>
      <c r="AF349" s="427"/>
      <c r="AG349" s="427"/>
      <c r="AH349" s="427"/>
      <c r="AI349" s="427"/>
      <c r="AJ349" s="427"/>
      <c r="AK349" s="427"/>
      <c r="AL349" s="427"/>
      <c r="AM349" s="427"/>
      <c r="AN349" s="427"/>
      <c r="AO349" s="427"/>
      <c r="AP349" s="427"/>
      <c r="AQ349" s="427"/>
      <c r="AR349" s="427"/>
      <c r="AS349" s="427"/>
      <c r="AT349" s="427"/>
      <c r="AU349" s="427"/>
      <c r="AV349" s="427"/>
      <c r="AW349" s="427"/>
      <c r="AX349" s="427"/>
      <c r="AY349" s="427"/>
      <c r="AZ349" s="427"/>
      <c r="BA349" s="427"/>
      <c r="BB349" s="427"/>
      <c r="BC349" s="427"/>
      <c r="BD349" s="427"/>
      <c r="BE349" s="427"/>
      <c r="BF349" s="427"/>
      <c r="BG349" s="427"/>
      <c r="BH349" s="427"/>
      <c r="BI349" s="427"/>
      <c r="BJ349" s="427"/>
      <c r="BK349" s="427"/>
      <c r="BL349" s="427"/>
      <c r="BM349" s="427"/>
      <c r="BN349" s="427"/>
      <c r="BO349" s="427"/>
      <c r="BP349" s="427"/>
      <c r="BQ349" s="427"/>
      <c r="BR349" s="427"/>
      <c r="BS349" s="427"/>
      <c r="BT349" s="427"/>
      <c r="BU349" s="427"/>
      <c r="BV349" s="427"/>
      <c r="BW349" s="427"/>
      <c r="BX349" s="427"/>
      <c r="BY349" s="427"/>
      <c r="BZ349" s="427"/>
      <c r="CA349" s="427"/>
      <c r="CB349" s="427"/>
      <c r="CC349" s="427"/>
      <c r="CD349" s="427"/>
      <c r="CE349" s="427"/>
      <c r="CF349" s="427"/>
      <c r="CG349" s="427"/>
      <c r="CH349" s="427"/>
      <c r="CI349" s="427"/>
      <c r="CJ349" s="427"/>
      <c r="CK349" s="427"/>
      <c r="CL349" s="427"/>
      <c r="CM349" s="427"/>
    </row>
    <row r="350">
      <c r="A350" s="427"/>
      <c r="B350" s="427"/>
      <c r="C350" s="427"/>
      <c r="D350" s="427"/>
      <c r="E350" s="427"/>
      <c r="F350" s="427"/>
      <c r="G350" s="427"/>
      <c r="H350" s="427"/>
      <c r="I350" s="427"/>
      <c r="J350" s="427"/>
      <c r="K350" s="427"/>
      <c r="L350" s="427"/>
      <c r="M350" s="427"/>
      <c r="N350" s="427"/>
      <c r="O350" s="427"/>
      <c r="P350" s="427"/>
      <c r="Q350" s="427"/>
      <c r="R350" s="427"/>
      <c r="S350" s="427"/>
      <c r="T350" s="427"/>
      <c r="U350" s="427"/>
      <c r="V350" s="427"/>
      <c r="W350" s="427"/>
      <c r="X350" s="427"/>
      <c r="Y350" s="427"/>
      <c r="Z350" s="427"/>
      <c r="AA350" s="427"/>
      <c r="AB350" s="427"/>
      <c r="AC350" s="427"/>
      <c r="AD350" s="427"/>
      <c r="AE350" s="427"/>
      <c r="AF350" s="427"/>
      <c r="AG350" s="427"/>
      <c r="AH350" s="427"/>
      <c r="AI350" s="427"/>
      <c r="AJ350" s="427"/>
      <c r="AK350" s="427"/>
      <c r="AL350" s="427"/>
      <c r="AM350" s="427"/>
      <c r="AN350" s="427"/>
      <c r="AO350" s="427"/>
      <c r="AP350" s="427"/>
      <c r="AQ350" s="427"/>
      <c r="AR350" s="427"/>
      <c r="AS350" s="427"/>
      <c r="AT350" s="427"/>
      <c r="AU350" s="427"/>
      <c r="AV350" s="427"/>
      <c r="AW350" s="427"/>
      <c r="AX350" s="427"/>
      <c r="AY350" s="427"/>
      <c r="AZ350" s="427"/>
      <c r="BA350" s="427"/>
      <c r="BB350" s="427"/>
      <c r="BC350" s="427"/>
      <c r="BD350" s="427"/>
      <c r="BE350" s="427"/>
      <c r="BF350" s="427"/>
      <c r="BG350" s="427"/>
      <c r="BH350" s="427"/>
      <c r="BI350" s="427"/>
      <c r="BJ350" s="427"/>
      <c r="BK350" s="427"/>
      <c r="BL350" s="427"/>
      <c r="BM350" s="427"/>
      <c r="BN350" s="427"/>
      <c r="BO350" s="427"/>
      <c r="BP350" s="427"/>
      <c r="BQ350" s="427"/>
      <c r="BR350" s="427"/>
      <c r="BS350" s="427"/>
      <c r="BT350" s="427"/>
      <c r="BU350" s="427"/>
      <c r="BV350" s="427"/>
      <c r="BW350" s="427"/>
      <c r="BX350" s="427"/>
      <c r="BY350" s="427"/>
      <c r="BZ350" s="427"/>
      <c r="CA350" s="427"/>
      <c r="CB350" s="427"/>
      <c r="CC350" s="427"/>
      <c r="CD350" s="427"/>
      <c r="CE350" s="427"/>
      <c r="CF350" s="427"/>
      <c r="CG350" s="427"/>
      <c r="CH350" s="427"/>
      <c r="CI350" s="427"/>
      <c r="CJ350" s="427"/>
      <c r="CK350" s="427"/>
      <c r="CL350" s="427"/>
      <c r="CM350" s="427"/>
    </row>
    <row r="351">
      <c r="A351" s="427"/>
      <c r="B351" s="427"/>
      <c r="C351" s="427"/>
      <c r="D351" s="427"/>
      <c r="E351" s="427"/>
      <c r="F351" s="427"/>
      <c r="G351" s="427"/>
      <c r="H351" s="427"/>
      <c r="I351" s="427"/>
      <c r="J351" s="427"/>
      <c r="K351" s="427"/>
      <c r="L351" s="427"/>
      <c r="M351" s="427"/>
      <c r="N351" s="427"/>
      <c r="O351" s="427"/>
      <c r="P351" s="427"/>
      <c r="Q351" s="427"/>
      <c r="R351" s="427"/>
      <c r="S351" s="427"/>
      <c r="T351" s="427"/>
      <c r="U351" s="427"/>
      <c r="V351" s="427"/>
      <c r="W351" s="427"/>
      <c r="X351" s="427"/>
      <c r="Y351" s="427"/>
      <c r="Z351" s="427"/>
      <c r="AA351" s="427"/>
      <c r="AB351" s="427"/>
      <c r="AC351" s="427"/>
      <c r="AD351" s="427"/>
      <c r="AE351" s="427"/>
      <c r="AF351" s="427"/>
      <c r="AG351" s="427"/>
      <c r="AH351" s="427"/>
      <c r="AI351" s="427"/>
      <c r="AJ351" s="427"/>
      <c r="AK351" s="427"/>
      <c r="AL351" s="427"/>
      <c r="AM351" s="427"/>
      <c r="AN351" s="427"/>
      <c r="AO351" s="427"/>
      <c r="AP351" s="427"/>
      <c r="AQ351" s="427"/>
      <c r="AR351" s="427"/>
      <c r="AS351" s="427"/>
      <c r="AT351" s="427"/>
      <c r="AU351" s="427"/>
      <c r="AV351" s="427"/>
      <c r="AW351" s="427"/>
      <c r="AX351" s="427"/>
      <c r="AY351" s="427"/>
      <c r="AZ351" s="427"/>
      <c r="BA351" s="427"/>
      <c r="BB351" s="427"/>
      <c r="BC351" s="427"/>
      <c r="BD351" s="427"/>
      <c r="BE351" s="427"/>
      <c r="BF351" s="427"/>
      <c r="BG351" s="427"/>
      <c r="BH351" s="427"/>
      <c r="BI351" s="427"/>
      <c r="BJ351" s="427"/>
      <c r="BK351" s="427"/>
      <c r="BL351" s="427"/>
      <c r="BM351" s="427"/>
      <c r="BN351" s="427"/>
      <c r="BO351" s="427"/>
      <c r="BP351" s="427"/>
      <c r="BQ351" s="427"/>
      <c r="BR351" s="427"/>
      <c r="BS351" s="427"/>
      <c r="BT351" s="427"/>
      <c r="BU351" s="427"/>
      <c r="BV351" s="427"/>
      <c r="BW351" s="427"/>
      <c r="BX351" s="427"/>
      <c r="BY351" s="427"/>
      <c r="BZ351" s="427"/>
      <c r="CA351" s="427"/>
      <c r="CB351" s="427"/>
      <c r="CC351" s="427"/>
      <c r="CD351" s="427"/>
      <c r="CE351" s="427"/>
      <c r="CF351" s="427"/>
      <c r="CG351" s="427"/>
      <c r="CH351" s="427"/>
      <c r="CI351" s="427"/>
      <c r="CJ351" s="427"/>
      <c r="CK351" s="427"/>
      <c r="CL351" s="427"/>
      <c r="CM351" s="427"/>
    </row>
    <row r="352">
      <c r="A352" s="427"/>
      <c r="B352" s="427"/>
      <c r="C352" s="427"/>
      <c r="D352" s="427"/>
      <c r="E352" s="427"/>
      <c r="F352" s="427"/>
      <c r="G352" s="427"/>
      <c r="H352" s="427"/>
      <c r="I352" s="427"/>
      <c r="J352" s="427"/>
      <c r="K352" s="427"/>
      <c r="L352" s="427"/>
      <c r="M352" s="427"/>
      <c r="N352" s="427"/>
      <c r="O352" s="427"/>
      <c r="P352" s="427"/>
      <c r="Q352" s="427"/>
      <c r="R352" s="427"/>
      <c r="S352" s="427"/>
      <c r="T352" s="427"/>
      <c r="U352" s="427"/>
      <c r="V352" s="427"/>
      <c r="W352" s="427"/>
      <c r="X352" s="427"/>
      <c r="Y352" s="427"/>
      <c r="Z352" s="427"/>
      <c r="AA352" s="427"/>
      <c r="AB352" s="427"/>
      <c r="AC352" s="427"/>
      <c r="AD352" s="427"/>
      <c r="AE352" s="427"/>
      <c r="AF352" s="427"/>
      <c r="AG352" s="427"/>
      <c r="AH352" s="427"/>
      <c r="AI352" s="427"/>
      <c r="AJ352" s="427"/>
      <c r="AK352" s="427"/>
      <c r="AL352" s="427"/>
      <c r="AM352" s="427"/>
      <c r="AN352" s="427"/>
      <c r="AO352" s="427"/>
      <c r="AP352" s="427"/>
      <c r="AQ352" s="427"/>
      <c r="AR352" s="427"/>
      <c r="AS352" s="427"/>
      <c r="AT352" s="427"/>
      <c r="AU352" s="427"/>
      <c r="AV352" s="427"/>
      <c r="AW352" s="427"/>
      <c r="AX352" s="427"/>
      <c r="AY352" s="427"/>
      <c r="AZ352" s="427"/>
      <c r="BA352" s="427"/>
      <c r="BB352" s="427"/>
      <c r="BC352" s="427"/>
      <c r="BD352" s="427"/>
      <c r="BE352" s="427"/>
      <c r="BF352" s="427"/>
      <c r="BG352" s="427"/>
      <c r="BH352" s="427"/>
      <c r="BI352" s="427"/>
      <c r="BJ352" s="427"/>
      <c r="BK352" s="427"/>
      <c r="BL352" s="427"/>
      <c r="BM352" s="427"/>
      <c r="BN352" s="427"/>
      <c r="BO352" s="427"/>
      <c r="BP352" s="427"/>
      <c r="BQ352" s="427"/>
      <c r="BR352" s="427"/>
      <c r="BS352" s="427"/>
      <c r="BT352" s="427"/>
      <c r="BU352" s="427"/>
      <c r="BV352" s="427"/>
      <c r="BW352" s="427"/>
      <c r="BX352" s="427"/>
      <c r="BY352" s="427"/>
      <c r="BZ352" s="427"/>
      <c r="CA352" s="427"/>
      <c r="CB352" s="427"/>
      <c r="CC352" s="427"/>
      <c r="CD352" s="427"/>
      <c r="CE352" s="427"/>
      <c r="CF352" s="427"/>
      <c r="CG352" s="427"/>
      <c r="CH352" s="427"/>
      <c r="CI352" s="427"/>
      <c r="CJ352" s="427"/>
      <c r="CK352" s="427"/>
      <c r="CL352" s="427"/>
      <c r="CM352" s="427"/>
    </row>
    <row r="353">
      <c r="A353" s="427"/>
      <c r="B353" s="427"/>
      <c r="C353" s="427"/>
      <c r="D353" s="427"/>
      <c r="E353" s="427"/>
      <c r="F353" s="427"/>
      <c r="G353" s="427"/>
      <c r="H353" s="427"/>
      <c r="I353" s="427"/>
      <c r="J353" s="427"/>
      <c r="K353" s="427"/>
      <c r="L353" s="427"/>
      <c r="M353" s="427"/>
      <c r="N353" s="427"/>
      <c r="O353" s="427"/>
      <c r="P353" s="427"/>
      <c r="Q353" s="427"/>
      <c r="R353" s="427"/>
      <c r="S353" s="427"/>
      <c r="T353" s="427"/>
      <c r="U353" s="427"/>
      <c r="V353" s="427"/>
      <c r="W353" s="427"/>
      <c r="X353" s="427"/>
      <c r="Y353" s="427"/>
      <c r="Z353" s="427"/>
      <c r="AA353" s="427"/>
      <c r="AB353" s="427"/>
      <c r="AC353" s="427"/>
      <c r="AD353" s="427"/>
      <c r="AE353" s="427"/>
      <c r="AF353" s="427"/>
      <c r="AG353" s="427"/>
      <c r="AH353" s="427"/>
      <c r="AI353" s="427"/>
      <c r="AJ353" s="427"/>
      <c r="AK353" s="427"/>
      <c r="AL353" s="427"/>
      <c r="AM353" s="427"/>
      <c r="AN353" s="427"/>
      <c r="AO353" s="427"/>
      <c r="AP353" s="427"/>
      <c r="AQ353" s="427"/>
      <c r="AR353" s="427"/>
      <c r="AS353" s="427"/>
      <c r="AT353" s="427"/>
      <c r="AU353" s="427"/>
      <c r="AV353" s="427"/>
      <c r="AW353" s="427"/>
      <c r="AX353" s="427"/>
      <c r="AY353" s="427"/>
      <c r="AZ353" s="427"/>
      <c r="BA353" s="427"/>
      <c r="BB353" s="427"/>
      <c r="BC353" s="427"/>
      <c r="BD353" s="427"/>
      <c r="BE353" s="427"/>
      <c r="BF353" s="427"/>
      <c r="BG353" s="427"/>
      <c r="BH353" s="427"/>
      <c r="BI353" s="427"/>
      <c r="BJ353" s="427"/>
      <c r="BK353" s="427"/>
      <c r="BL353" s="427"/>
      <c r="BM353" s="427"/>
      <c r="BN353" s="427"/>
      <c r="BO353" s="427"/>
      <c r="BP353" s="427"/>
      <c r="BQ353" s="427"/>
      <c r="BR353" s="427"/>
      <c r="BS353" s="427"/>
      <c r="BT353" s="427"/>
      <c r="BU353" s="427"/>
      <c r="BV353" s="427"/>
      <c r="BW353" s="427"/>
      <c r="BX353" s="427"/>
      <c r="BY353" s="427"/>
      <c r="BZ353" s="427"/>
      <c r="CA353" s="427"/>
      <c r="CB353" s="427"/>
      <c r="CC353" s="427"/>
      <c r="CD353" s="427"/>
      <c r="CE353" s="427"/>
      <c r="CF353" s="427"/>
      <c r="CG353" s="427"/>
      <c r="CH353" s="427"/>
      <c r="CI353" s="427"/>
      <c r="CJ353" s="427"/>
      <c r="CK353" s="427"/>
      <c r="CL353" s="427"/>
      <c r="CM353" s="427"/>
    </row>
    <row r="354">
      <c r="A354" s="427"/>
      <c r="B354" s="427"/>
      <c r="C354" s="427"/>
      <c r="D354" s="427"/>
      <c r="E354" s="427"/>
      <c r="F354" s="427"/>
      <c r="G354" s="427"/>
      <c r="H354" s="427"/>
      <c r="I354" s="427"/>
      <c r="J354" s="427"/>
      <c r="K354" s="427"/>
      <c r="L354" s="427"/>
      <c r="M354" s="427"/>
      <c r="N354" s="427"/>
      <c r="O354" s="427"/>
      <c r="P354" s="427"/>
      <c r="Q354" s="427"/>
      <c r="R354" s="427"/>
      <c r="S354" s="427"/>
      <c r="T354" s="427"/>
      <c r="U354" s="427"/>
      <c r="V354" s="427"/>
      <c r="W354" s="427"/>
      <c r="X354" s="427"/>
      <c r="Y354" s="427"/>
      <c r="Z354" s="427"/>
      <c r="AA354" s="427"/>
      <c r="AB354" s="427"/>
      <c r="AC354" s="427"/>
      <c r="AD354" s="427"/>
      <c r="AE354" s="427"/>
      <c r="AF354" s="427"/>
      <c r="AG354" s="427"/>
      <c r="AH354" s="427"/>
      <c r="AI354" s="427"/>
      <c r="AJ354" s="427"/>
      <c r="AK354" s="427"/>
      <c r="AL354" s="427"/>
      <c r="AM354" s="427"/>
      <c r="AN354" s="427"/>
      <c r="AO354" s="427"/>
      <c r="AP354" s="427"/>
      <c r="AQ354" s="427"/>
      <c r="AR354" s="427"/>
      <c r="AS354" s="427"/>
      <c r="AT354" s="427"/>
      <c r="AU354" s="427"/>
      <c r="AV354" s="427"/>
      <c r="AW354" s="427"/>
      <c r="AX354" s="427"/>
      <c r="AY354" s="427"/>
      <c r="AZ354" s="427"/>
      <c r="BA354" s="427"/>
      <c r="BB354" s="427"/>
      <c r="BC354" s="427"/>
      <c r="BD354" s="427"/>
      <c r="BE354" s="427"/>
      <c r="BF354" s="427"/>
      <c r="BG354" s="427"/>
      <c r="BH354" s="427"/>
      <c r="BI354" s="427"/>
      <c r="BJ354" s="427"/>
      <c r="BK354" s="427"/>
      <c r="BL354" s="427"/>
      <c r="BM354" s="427"/>
      <c r="BN354" s="427"/>
      <c r="BO354" s="427"/>
      <c r="BP354" s="427"/>
      <c r="BQ354" s="427"/>
      <c r="BR354" s="427"/>
      <c r="BS354" s="427"/>
      <c r="BT354" s="427"/>
      <c r="BU354" s="427"/>
      <c r="BV354" s="427"/>
      <c r="BW354" s="427"/>
      <c r="BX354" s="427"/>
      <c r="BY354" s="427"/>
      <c r="BZ354" s="427"/>
      <c r="CA354" s="427"/>
      <c r="CB354" s="427"/>
      <c r="CC354" s="427"/>
      <c r="CD354" s="427"/>
      <c r="CE354" s="427"/>
      <c r="CF354" s="427"/>
      <c r="CG354" s="427"/>
      <c r="CH354" s="427"/>
      <c r="CI354" s="427"/>
      <c r="CJ354" s="427"/>
      <c r="CK354" s="427"/>
      <c r="CL354" s="427"/>
      <c r="CM354" s="427"/>
    </row>
    <row r="355">
      <c r="A355" s="427"/>
      <c r="B355" s="427"/>
      <c r="C355" s="427"/>
      <c r="D355" s="427"/>
      <c r="E355" s="427"/>
      <c r="F355" s="427"/>
      <c r="G355" s="427"/>
      <c r="H355" s="427"/>
      <c r="I355" s="427"/>
      <c r="J355" s="427"/>
      <c r="K355" s="427"/>
      <c r="L355" s="427"/>
      <c r="M355" s="427"/>
      <c r="N355" s="427"/>
      <c r="O355" s="427"/>
      <c r="P355" s="427"/>
      <c r="Q355" s="427"/>
      <c r="R355" s="427"/>
      <c r="S355" s="427"/>
      <c r="T355" s="427"/>
      <c r="U355" s="427"/>
      <c r="V355" s="427"/>
      <c r="W355" s="427"/>
      <c r="X355" s="427"/>
      <c r="Y355" s="427"/>
      <c r="Z355" s="427"/>
      <c r="AA355" s="427"/>
      <c r="AB355" s="427"/>
      <c r="AC355" s="427"/>
      <c r="AD355" s="427"/>
      <c r="AE355" s="427"/>
      <c r="AF355" s="427"/>
      <c r="AG355" s="427"/>
      <c r="AH355" s="427"/>
      <c r="AI355" s="427"/>
      <c r="AJ355" s="427"/>
      <c r="AK355" s="427"/>
      <c r="AL355" s="427"/>
      <c r="AM355" s="427"/>
      <c r="AN355" s="427"/>
      <c r="AO355" s="427"/>
      <c r="AP355" s="427"/>
      <c r="AQ355" s="427"/>
      <c r="AR355" s="427"/>
      <c r="AS355" s="427"/>
      <c r="AT355" s="427"/>
      <c r="AU355" s="427"/>
      <c r="AV355" s="427"/>
      <c r="AW355" s="427"/>
      <c r="AX355" s="427"/>
      <c r="AY355" s="427"/>
      <c r="AZ355" s="427"/>
      <c r="BA355" s="427"/>
      <c r="BB355" s="427"/>
      <c r="BC355" s="427"/>
      <c r="BD355" s="427"/>
      <c r="BE355" s="427"/>
      <c r="BF355" s="427"/>
      <c r="BG355" s="427"/>
      <c r="BH355" s="427"/>
      <c r="BI355" s="427"/>
      <c r="BJ355" s="427"/>
      <c r="BK355" s="427"/>
      <c r="BL355" s="427"/>
      <c r="BM355" s="427"/>
      <c r="BN355" s="427"/>
      <c r="BO355" s="427"/>
      <c r="BP355" s="427"/>
      <c r="BQ355" s="427"/>
      <c r="BR355" s="427"/>
      <c r="BS355" s="427"/>
      <c r="BT355" s="427"/>
      <c r="BU355" s="427"/>
      <c r="BV355" s="427"/>
      <c r="BW355" s="427"/>
      <c r="BX355" s="427"/>
      <c r="BY355" s="427"/>
      <c r="BZ355" s="427"/>
      <c r="CA355" s="427"/>
      <c r="CB355" s="427"/>
      <c r="CC355" s="427"/>
      <c r="CD355" s="427"/>
      <c r="CE355" s="427"/>
      <c r="CF355" s="427"/>
      <c r="CG355" s="427"/>
      <c r="CH355" s="427"/>
      <c r="CI355" s="427"/>
      <c r="CJ355" s="427"/>
      <c r="CK355" s="427"/>
      <c r="CL355" s="427"/>
      <c r="CM355" s="427"/>
    </row>
    <row r="356">
      <c r="A356" s="427"/>
      <c r="B356" s="427"/>
      <c r="C356" s="427"/>
      <c r="D356" s="427"/>
      <c r="E356" s="427"/>
      <c r="F356" s="427"/>
      <c r="G356" s="427"/>
      <c r="H356" s="427"/>
      <c r="I356" s="427"/>
      <c r="J356" s="427"/>
      <c r="K356" s="427"/>
      <c r="L356" s="427"/>
      <c r="M356" s="427"/>
      <c r="N356" s="427"/>
      <c r="O356" s="427"/>
      <c r="P356" s="427"/>
      <c r="Q356" s="427"/>
      <c r="R356" s="427"/>
      <c r="S356" s="427"/>
      <c r="T356" s="427"/>
      <c r="U356" s="427"/>
      <c r="V356" s="427"/>
      <c r="W356" s="427"/>
      <c r="X356" s="427"/>
      <c r="Y356" s="427"/>
      <c r="Z356" s="427"/>
      <c r="AA356" s="427"/>
      <c r="AB356" s="427"/>
      <c r="AC356" s="427"/>
      <c r="AD356" s="427"/>
      <c r="AE356" s="427"/>
      <c r="AF356" s="427"/>
      <c r="AG356" s="427"/>
      <c r="AH356" s="427"/>
      <c r="AI356" s="427"/>
      <c r="AJ356" s="427"/>
      <c r="AK356" s="427"/>
      <c r="AL356" s="427"/>
      <c r="AM356" s="427"/>
      <c r="AN356" s="427"/>
      <c r="AO356" s="427"/>
      <c r="AP356" s="427"/>
      <c r="AQ356" s="427"/>
      <c r="AR356" s="427"/>
      <c r="AS356" s="427"/>
      <c r="AT356" s="427"/>
      <c r="AU356" s="427"/>
      <c r="AV356" s="427"/>
      <c r="AW356" s="427"/>
      <c r="AX356" s="427"/>
      <c r="AY356" s="427"/>
      <c r="AZ356" s="427"/>
      <c r="BA356" s="427"/>
      <c r="BB356" s="427"/>
      <c r="BC356" s="427"/>
      <c r="BD356" s="427"/>
      <c r="BE356" s="427"/>
      <c r="BF356" s="427"/>
      <c r="BG356" s="427"/>
      <c r="BH356" s="427"/>
      <c r="BI356" s="427"/>
      <c r="BJ356" s="427"/>
      <c r="BK356" s="427"/>
      <c r="BL356" s="427"/>
      <c r="BM356" s="427"/>
      <c r="BN356" s="427"/>
      <c r="BO356" s="427"/>
      <c r="BP356" s="427"/>
      <c r="BQ356" s="427"/>
      <c r="BR356" s="427"/>
      <c r="BS356" s="427"/>
      <c r="BT356" s="427"/>
      <c r="BU356" s="427"/>
      <c r="BV356" s="427"/>
      <c r="BW356" s="427"/>
      <c r="BX356" s="427"/>
      <c r="BY356" s="427"/>
      <c r="BZ356" s="427"/>
      <c r="CA356" s="427"/>
      <c r="CB356" s="427"/>
      <c r="CC356" s="427"/>
      <c r="CD356" s="427"/>
      <c r="CE356" s="427"/>
      <c r="CF356" s="427"/>
      <c r="CG356" s="427"/>
      <c r="CH356" s="427"/>
      <c r="CI356" s="427"/>
      <c r="CJ356" s="427"/>
      <c r="CK356" s="427"/>
      <c r="CL356" s="427"/>
      <c r="CM356" s="427"/>
    </row>
    <row r="357">
      <c r="A357" s="427"/>
      <c r="B357" s="427"/>
      <c r="C357" s="427"/>
      <c r="D357" s="427"/>
      <c r="E357" s="427"/>
      <c r="F357" s="427"/>
      <c r="G357" s="427"/>
      <c r="H357" s="427"/>
      <c r="I357" s="427"/>
      <c r="J357" s="427"/>
      <c r="K357" s="427"/>
      <c r="L357" s="427"/>
      <c r="M357" s="427"/>
      <c r="N357" s="427"/>
      <c r="O357" s="427"/>
      <c r="P357" s="427"/>
      <c r="Q357" s="427"/>
      <c r="R357" s="427"/>
      <c r="S357" s="427"/>
      <c r="T357" s="427"/>
      <c r="U357" s="427"/>
      <c r="V357" s="427"/>
      <c r="W357" s="427"/>
      <c r="X357" s="427"/>
      <c r="Y357" s="427"/>
      <c r="Z357" s="427"/>
      <c r="AA357" s="427"/>
      <c r="AB357" s="427"/>
      <c r="AC357" s="427"/>
      <c r="AD357" s="427"/>
      <c r="AE357" s="427"/>
      <c r="AF357" s="427"/>
      <c r="AG357" s="427"/>
      <c r="AH357" s="427"/>
      <c r="AI357" s="427"/>
      <c r="AJ357" s="427"/>
      <c r="AK357" s="427"/>
      <c r="AL357" s="427"/>
      <c r="AM357" s="427"/>
      <c r="AN357" s="427"/>
      <c r="AO357" s="427"/>
      <c r="AP357" s="427"/>
      <c r="AQ357" s="427"/>
      <c r="AR357" s="427"/>
      <c r="AS357" s="427"/>
      <c r="AT357" s="427"/>
      <c r="AU357" s="427"/>
      <c r="AV357" s="427"/>
      <c r="AW357" s="427"/>
      <c r="AX357" s="427"/>
      <c r="AY357" s="427"/>
      <c r="AZ357" s="427"/>
      <c r="BA357" s="427"/>
      <c r="BB357" s="427"/>
      <c r="BC357" s="427"/>
      <c r="BD357" s="427"/>
      <c r="BE357" s="427"/>
      <c r="BF357" s="427"/>
      <c r="BG357" s="427"/>
      <c r="BH357" s="427"/>
      <c r="BI357" s="427"/>
      <c r="BJ357" s="427"/>
      <c r="BK357" s="427"/>
      <c r="BL357" s="427"/>
      <c r="BM357" s="427"/>
      <c r="BN357" s="427"/>
      <c r="BO357" s="427"/>
      <c r="BP357" s="427"/>
      <c r="BQ357" s="427"/>
      <c r="BR357" s="427"/>
      <c r="BS357" s="427"/>
      <c r="BT357" s="427"/>
      <c r="BU357" s="427"/>
      <c r="BV357" s="427"/>
      <c r="BW357" s="427"/>
      <c r="BX357" s="427"/>
      <c r="BY357" s="427"/>
      <c r="BZ357" s="427"/>
      <c r="CA357" s="427"/>
      <c r="CB357" s="427"/>
      <c r="CC357" s="427"/>
      <c r="CD357" s="427"/>
      <c r="CE357" s="427"/>
      <c r="CF357" s="427"/>
      <c r="CG357" s="427"/>
      <c r="CH357" s="427"/>
      <c r="CI357" s="427"/>
      <c r="CJ357" s="427"/>
      <c r="CK357" s="427"/>
      <c r="CL357" s="427"/>
      <c r="CM357" s="427"/>
    </row>
    <row r="358">
      <c r="A358" s="427"/>
      <c r="B358" s="427"/>
      <c r="C358" s="427"/>
      <c r="D358" s="427"/>
      <c r="E358" s="427"/>
      <c r="F358" s="427"/>
      <c r="G358" s="427"/>
      <c r="H358" s="427"/>
      <c r="I358" s="427"/>
      <c r="J358" s="427"/>
      <c r="K358" s="427"/>
      <c r="L358" s="427"/>
      <c r="M358" s="427"/>
      <c r="N358" s="427"/>
      <c r="O358" s="427"/>
      <c r="P358" s="427"/>
      <c r="Q358" s="427"/>
      <c r="R358" s="427"/>
      <c r="S358" s="427"/>
      <c r="T358" s="427"/>
      <c r="U358" s="427"/>
      <c r="V358" s="427"/>
      <c r="W358" s="427"/>
      <c r="X358" s="427"/>
      <c r="Y358" s="427"/>
      <c r="Z358" s="427"/>
      <c r="AA358" s="427"/>
      <c r="AB358" s="427"/>
      <c r="AC358" s="427"/>
      <c r="AD358" s="427"/>
      <c r="AE358" s="427"/>
      <c r="AF358" s="427"/>
      <c r="AG358" s="427"/>
      <c r="AH358" s="427"/>
      <c r="AI358" s="427"/>
      <c r="AJ358" s="427"/>
      <c r="AK358" s="427"/>
      <c r="AL358" s="427"/>
      <c r="AM358" s="427"/>
      <c r="AN358" s="427"/>
      <c r="AO358" s="427"/>
      <c r="AP358" s="427"/>
      <c r="AQ358" s="427"/>
      <c r="AR358" s="427"/>
      <c r="AS358" s="427"/>
      <c r="AT358" s="427"/>
      <c r="AU358" s="427"/>
      <c r="AV358" s="427"/>
      <c r="AW358" s="427"/>
      <c r="AX358" s="427"/>
      <c r="AY358" s="427"/>
      <c r="AZ358" s="427"/>
      <c r="BA358" s="427"/>
      <c r="BB358" s="427"/>
      <c r="BC358" s="427"/>
      <c r="BD358" s="427"/>
      <c r="BE358" s="427"/>
      <c r="BF358" s="427"/>
      <c r="BG358" s="427"/>
      <c r="BH358" s="427"/>
      <c r="BI358" s="427"/>
      <c r="BJ358" s="427"/>
      <c r="BK358" s="427"/>
      <c r="BL358" s="427"/>
      <c r="BM358" s="427"/>
      <c r="BN358" s="427"/>
      <c r="BO358" s="427"/>
      <c r="BP358" s="427"/>
      <c r="BQ358" s="427"/>
      <c r="BR358" s="427"/>
      <c r="BS358" s="427"/>
      <c r="BT358" s="427"/>
      <c r="BU358" s="427"/>
      <c r="BV358" s="427"/>
      <c r="BW358" s="427"/>
      <c r="BX358" s="427"/>
      <c r="BY358" s="427"/>
      <c r="BZ358" s="427"/>
      <c r="CA358" s="427"/>
      <c r="CB358" s="427"/>
      <c r="CC358" s="427"/>
      <c r="CD358" s="427"/>
      <c r="CE358" s="427"/>
      <c r="CF358" s="427"/>
      <c r="CG358" s="427"/>
      <c r="CH358" s="427"/>
      <c r="CI358" s="427"/>
      <c r="CJ358" s="427"/>
      <c r="CK358" s="427"/>
      <c r="CL358" s="427"/>
      <c r="CM358" s="427"/>
    </row>
    <row r="359">
      <c r="A359" s="427"/>
      <c r="B359" s="427"/>
      <c r="C359" s="427"/>
      <c r="D359" s="427"/>
      <c r="E359" s="427"/>
      <c r="F359" s="427"/>
      <c r="G359" s="427"/>
      <c r="H359" s="427"/>
      <c r="I359" s="427"/>
      <c r="J359" s="427"/>
      <c r="K359" s="427"/>
      <c r="L359" s="427"/>
      <c r="M359" s="427"/>
      <c r="N359" s="427"/>
      <c r="O359" s="427"/>
      <c r="P359" s="427"/>
      <c r="Q359" s="427"/>
      <c r="R359" s="427"/>
      <c r="S359" s="427"/>
      <c r="T359" s="427"/>
      <c r="U359" s="427"/>
      <c r="V359" s="427"/>
      <c r="W359" s="427"/>
      <c r="X359" s="427"/>
      <c r="Y359" s="427"/>
      <c r="Z359" s="427"/>
      <c r="AA359" s="427"/>
      <c r="AB359" s="427"/>
      <c r="AC359" s="427"/>
      <c r="AD359" s="427"/>
      <c r="AE359" s="427"/>
      <c r="AF359" s="427"/>
      <c r="AG359" s="427"/>
      <c r="AH359" s="427"/>
      <c r="AI359" s="427"/>
      <c r="AJ359" s="427"/>
      <c r="AK359" s="427"/>
      <c r="AL359" s="427"/>
      <c r="AM359" s="427"/>
      <c r="AN359" s="427"/>
      <c r="AO359" s="427"/>
      <c r="AP359" s="427"/>
      <c r="AQ359" s="427"/>
      <c r="AR359" s="427"/>
      <c r="AS359" s="427"/>
      <c r="AT359" s="427"/>
      <c r="AU359" s="427"/>
      <c r="AV359" s="427"/>
      <c r="AW359" s="427"/>
      <c r="AX359" s="427"/>
      <c r="AY359" s="427"/>
      <c r="AZ359" s="427"/>
      <c r="BA359" s="427"/>
      <c r="BB359" s="427"/>
      <c r="BC359" s="427"/>
      <c r="BD359" s="427"/>
      <c r="BE359" s="427"/>
      <c r="BF359" s="427"/>
      <c r="BG359" s="427"/>
      <c r="BH359" s="427"/>
      <c r="BI359" s="427"/>
      <c r="BJ359" s="427"/>
      <c r="BK359" s="427"/>
      <c r="BL359" s="427"/>
      <c r="BM359" s="427"/>
      <c r="BN359" s="427"/>
      <c r="BO359" s="427"/>
      <c r="BP359" s="427"/>
      <c r="BQ359" s="427"/>
      <c r="BR359" s="427"/>
      <c r="BS359" s="427"/>
      <c r="BT359" s="427"/>
      <c r="BU359" s="427"/>
      <c r="BV359" s="427"/>
      <c r="BW359" s="427"/>
      <c r="BX359" s="427"/>
      <c r="BY359" s="427"/>
      <c r="BZ359" s="427"/>
      <c r="CA359" s="427"/>
      <c r="CB359" s="427"/>
      <c r="CC359" s="427"/>
      <c r="CD359" s="427"/>
      <c r="CE359" s="427"/>
      <c r="CF359" s="427"/>
      <c r="CG359" s="427"/>
      <c r="CH359" s="427"/>
      <c r="CI359" s="427"/>
      <c r="CJ359" s="427"/>
      <c r="CK359" s="427"/>
      <c r="CL359" s="427"/>
      <c r="CM359" s="427"/>
    </row>
    <row r="360">
      <c r="A360" s="427"/>
      <c r="B360" s="427"/>
      <c r="C360" s="427"/>
      <c r="D360" s="427"/>
      <c r="E360" s="427"/>
      <c r="F360" s="427"/>
      <c r="G360" s="427"/>
      <c r="H360" s="427"/>
      <c r="I360" s="427"/>
      <c r="J360" s="427"/>
      <c r="K360" s="427"/>
      <c r="L360" s="427"/>
      <c r="M360" s="427"/>
      <c r="N360" s="427"/>
      <c r="O360" s="427"/>
      <c r="P360" s="427"/>
      <c r="Q360" s="427"/>
      <c r="R360" s="427"/>
      <c r="S360" s="427"/>
      <c r="T360" s="427"/>
      <c r="U360" s="427"/>
      <c r="V360" s="427"/>
      <c r="W360" s="427"/>
      <c r="X360" s="427"/>
      <c r="Y360" s="427"/>
      <c r="Z360" s="427"/>
      <c r="AA360" s="427"/>
      <c r="AB360" s="427"/>
      <c r="AC360" s="427"/>
      <c r="AD360" s="427"/>
      <c r="AE360" s="427"/>
      <c r="AF360" s="427"/>
      <c r="AG360" s="427"/>
      <c r="AH360" s="427"/>
      <c r="AI360" s="427"/>
      <c r="AJ360" s="427"/>
      <c r="AK360" s="427"/>
      <c r="AL360" s="427"/>
      <c r="AM360" s="427"/>
      <c r="AN360" s="427"/>
      <c r="AO360" s="427"/>
      <c r="AP360" s="427"/>
      <c r="AQ360" s="427"/>
      <c r="AR360" s="427"/>
      <c r="AS360" s="427"/>
      <c r="AT360" s="427"/>
      <c r="AU360" s="427"/>
      <c r="AV360" s="427"/>
      <c r="AW360" s="427"/>
      <c r="AX360" s="427"/>
      <c r="AY360" s="427"/>
      <c r="AZ360" s="427"/>
      <c r="BA360" s="427"/>
      <c r="BB360" s="427"/>
      <c r="BC360" s="427"/>
      <c r="BD360" s="427"/>
      <c r="BE360" s="427"/>
      <c r="BF360" s="427"/>
      <c r="BG360" s="427"/>
      <c r="BH360" s="427"/>
      <c r="BI360" s="427"/>
      <c r="BJ360" s="427"/>
      <c r="BK360" s="427"/>
      <c r="BL360" s="427"/>
      <c r="BM360" s="427"/>
      <c r="BN360" s="427"/>
      <c r="BO360" s="427"/>
      <c r="BP360" s="427"/>
      <c r="BQ360" s="427"/>
      <c r="BR360" s="427"/>
      <c r="BS360" s="427"/>
      <c r="BT360" s="427"/>
      <c r="BU360" s="427"/>
      <c r="BV360" s="427"/>
      <c r="BW360" s="427"/>
      <c r="BX360" s="427"/>
      <c r="BY360" s="427"/>
      <c r="BZ360" s="427"/>
      <c r="CA360" s="427"/>
      <c r="CB360" s="427"/>
      <c r="CC360" s="427"/>
      <c r="CD360" s="427"/>
      <c r="CE360" s="427"/>
      <c r="CF360" s="427"/>
      <c r="CG360" s="427"/>
      <c r="CH360" s="427"/>
      <c r="CI360" s="427"/>
      <c r="CJ360" s="427"/>
      <c r="CK360" s="427"/>
      <c r="CL360" s="427"/>
      <c r="CM360" s="427"/>
    </row>
    <row r="361">
      <c r="A361" s="427"/>
      <c r="B361" s="427"/>
      <c r="C361" s="427"/>
      <c r="D361" s="427"/>
      <c r="E361" s="427"/>
      <c r="F361" s="427"/>
      <c r="G361" s="427"/>
      <c r="H361" s="427"/>
      <c r="I361" s="427"/>
      <c r="J361" s="427"/>
      <c r="K361" s="427"/>
      <c r="L361" s="427"/>
      <c r="M361" s="427"/>
      <c r="N361" s="427"/>
      <c r="O361" s="427"/>
      <c r="P361" s="427"/>
      <c r="Q361" s="427"/>
      <c r="R361" s="427"/>
      <c r="S361" s="427"/>
      <c r="T361" s="427"/>
      <c r="U361" s="427"/>
      <c r="V361" s="427"/>
      <c r="W361" s="427"/>
      <c r="X361" s="427"/>
      <c r="Y361" s="427"/>
      <c r="Z361" s="427"/>
      <c r="AA361" s="427"/>
      <c r="AB361" s="427"/>
      <c r="AC361" s="427"/>
      <c r="AD361" s="427"/>
      <c r="AE361" s="427"/>
      <c r="AF361" s="427"/>
      <c r="AG361" s="427"/>
      <c r="AH361" s="427"/>
      <c r="AI361" s="427"/>
      <c r="AJ361" s="427"/>
      <c r="AK361" s="427"/>
      <c r="AL361" s="427"/>
      <c r="AM361" s="427"/>
      <c r="AN361" s="427"/>
      <c r="AO361" s="427"/>
      <c r="AP361" s="427"/>
      <c r="AQ361" s="427"/>
      <c r="AR361" s="427"/>
      <c r="AS361" s="427"/>
      <c r="AT361" s="427"/>
      <c r="AU361" s="427"/>
      <c r="AV361" s="427"/>
      <c r="AW361" s="427"/>
      <c r="AX361" s="427"/>
      <c r="AY361" s="427"/>
      <c r="AZ361" s="427"/>
      <c r="BA361" s="427"/>
      <c r="BB361" s="427"/>
      <c r="BC361" s="427"/>
      <c r="BD361" s="427"/>
      <c r="BE361" s="427"/>
      <c r="BF361" s="427"/>
      <c r="BG361" s="427"/>
      <c r="BH361" s="427"/>
      <c r="BI361" s="427"/>
      <c r="BJ361" s="427"/>
      <c r="BK361" s="427"/>
      <c r="BL361" s="427"/>
      <c r="BM361" s="427"/>
      <c r="BN361" s="427"/>
      <c r="BO361" s="427"/>
      <c r="BP361" s="427"/>
      <c r="BQ361" s="427"/>
      <c r="BR361" s="427"/>
      <c r="BS361" s="427"/>
      <c r="BT361" s="427"/>
      <c r="BU361" s="427"/>
      <c r="BV361" s="427"/>
      <c r="BW361" s="427"/>
      <c r="BX361" s="427"/>
      <c r="BY361" s="427"/>
      <c r="BZ361" s="427"/>
      <c r="CA361" s="427"/>
      <c r="CB361" s="427"/>
      <c r="CC361" s="427"/>
      <c r="CD361" s="427"/>
      <c r="CE361" s="427"/>
      <c r="CF361" s="427"/>
      <c r="CG361" s="427"/>
      <c r="CH361" s="427"/>
      <c r="CI361" s="427"/>
      <c r="CJ361" s="427"/>
      <c r="CK361" s="427"/>
      <c r="CL361" s="427"/>
      <c r="CM361" s="427"/>
    </row>
    <row r="362">
      <c r="A362" s="427"/>
      <c r="B362" s="427"/>
      <c r="C362" s="427"/>
      <c r="D362" s="427"/>
      <c r="E362" s="427"/>
      <c r="F362" s="427"/>
      <c r="G362" s="427"/>
      <c r="H362" s="427"/>
      <c r="I362" s="427"/>
      <c r="J362" s="427"/>
      <c r="K362" s="427"/>
      <c r="L362" s="427"/>
      <c r="M362" s="427"/>
      <c r="N362" s="427"/>
      <c r="O362" s="427"/>
      <c r="P362" s="427"/>
      <c r="Q362" s="427"/>
      <c r="R362" s="427"/>
      <c r="S362" s="427"/>
      <c r="T362" s="427"/>
      <c r="U362" s="427"/>
      <c r="V362" s="427"/>
      <c r="W362" s="427"/>
      <c r="X362" s="427"/>
      <c r="Y362" s="427"/>
      <c r="Z362" s="427"/>
      <c r="AA362" s="427"/>
      <c r="AB362" s="427"/>
      <c r="AC362" s="427"/>
      <c r="AD362" s="427"/>
      <c r="AE362" s="427"/>
      <c r="AF362" s="427"/>
      <c r="AG362" s="427"/>
      <c r="AH362" s="427"/>
      <c r="AI362" s="427"/>
      <c r="AJ362" s="427"/>
      <c r="AK362" s="427"/>
      <c r="AL362" s="427"/>
      <c r="AM362" s="427"/>
      <c r="AN362" s="427"/>
      <c r="AO362" s="427"/>
      <c r="AP362" s="427"/>
      <c r="AQ362" s="427"/>
      <c r="AR362" s="427"/>
      <c r="AS362" s="427"/>
      <c r="AT362" s="427"/>
      <c r="AU362" s="427"/>
      <c r="AV362" s="427"/>
      <c r="AW362" s="427"/>
      <c r="AX362" s="427"/>
      <c r="AY362" s="427"/>
      <c r="AZ362" s="427"/>
      <c r="BA362" s="427"/>
      <c r="BB362" s="427"/>
      <c r="BC362" s="427"/>
      <c r="BD362" s="427"/>
      <c r="BE362" s="427"/>
      <c r="BF362" s="427"/>
      <c r="BG362" s="427"/>
      <c r="BH362" s="427"/>
      <c r="BI362" s="427"/>
      <c r="BJ362" s="427"/>
      <c r="BK362" s="427"/>
      <c r="BL362" s="427"/>
      <c r="BM362" s="427"/>
      <c r="BN362" s="427"/>
      <c r="BO362" s="427"/>
      <c r="BP362" s="427"/>
      <c r="BQ362" s="427"/>
      <c r="BR362" s="427"/>
      <c r="BS362" s="427"/>
      <c r="BT362" s="427"/>
      <c r="BU362" s="427"/>
      <c r="BV362" s="427"/>
      <c r="BW362" s="427"/>
      <c r="BX362" s="427"/>
      <c r="BY362" s="427"/>
      <c r="BZ362" s="427"/>
      <c r="CA362" s="427"/>
      <c r="CB362" s="427"/>
      <c r="CC362" s="427"/>
      <c r="CD362" s="427"/>
      <c r="CE362" s="427"/>
      <c r="CF362" s="427"/>
      <c r="CG362" s="427"/>
      <c r="CH362" s="427"/>
      <c r="CI362" s="427"/>
      <c r="CJ362" s="427"/>
      <c r="CK362" s="427"/>
      <c r="CL362" s="427"/>
      <c r="CM362" s="427"/>
    </row>
    <row r="363">
      <c r="A363" s="427"/>
      <c r="B363" s="427"/>
      <c r="C363" s="427"/>
      <c r="D363" s="427"/>
      <c r="E363" s="427"/>
      <c r="F363" s="427"/>
      <c r="G363" s="427"/>
      <c r="H363" s="427"/>
      <c r="I363" s="427"/>
      <c r="J363" s="427"/>
      <c r="K363" s="427"/>
      <c r="L363" s="427"/>
      <c r="M363" s="427"/>
      <c r="N363" s="427"/>
      <c r="O363" s="427"/>
      <c r="P363" s="427"/>
      <c r="Q363" s="427"/>
      <c r="R363" s="427"/>
      <c r="S363" s="427"/>
      <c r="T363" s="427"/>
      <c r="U363" s="427"/>
      <c r="V363" s="427"/>
      <c r="W363" s="427"/>
      <c r="X363" s="427"/>
      <c r="Y363" s="427"/>
      <c r="Z363" s="427"/>
      <c r="AA363" s="427"/>
      <c r="AB363" s="427"/>
      <c r="AC363" s="427"/>
      <c r="AD363" s="427"/>
      <c r="AE363" s="427"/>
      <c r="AF363" s="427"/>
      <c r="AG363" s="427"/>
      <c r="AH363" s="427"/>
      <c r="AI363" s="427"/>
      <c r="AJ363" s="427"/>
      <c r="AK363" s="427"/>
      <c r="AL363" s="427"/>
      <c r="AM363" s="427"/>
      <c r="AN363" s="427"/>
      <c r="AO363" s="427"/>
      <c r="AP363" s="427"/>
      <c r="AQ363" s="427"/>
      <c r="AR363" s="427"/>
      <c r="AS363" s="427"/>
      <c r="AT363" s="427"/>
      <c r="AU363" s="427"/>
      <c r="AV363" s="427"/>
      <c r="AW363" s="427"/>
      <c r="AX363" s="427"/>
      <c r="AY363" s="427"/>
      <c r="AZ363" s="427"/>
      <c r="BA363" s="427"/>
      <c r="BB363" s="427"/>
      <c r="BC363" s="427"/>
      <c r="BD363" s="427"/>
      <c r="BE363" s="427"/>
      <c r="BF363" s="427"/>
      <c r="BG363" s="427"/>
      <c r="BH363" s="427"/>
      <c r="BI363" s="427"/>
      <c r="BJ363" s="427"/>
      <c r="BK363" s="427"/>
      <c r="BL363" s="427"/>
      <c r="BM363" s="427"/>
      <c r="BN363" s="427"/>
      <c r="BO363" s="427"/>
      <c r="BP363" s="427"/>
      <c r="BQ363" s="427"/>
      <c r="BR363" s="427"/>
      <c r="BS363" s="427"/>
      <c r="BT363" s="427"/>
      <c r="BU363" s="427"/>
      <c r="BV363" s="427"/>
      <c r="BW363" s="427"/>
      <c r="BX363" s="427"/>
      <c r="BY363" s="427"/>
      <c r="BZ363" s="427"/>
      <c r="CA363" s="427"/>
      <c r="CB363" s="427"/>
      <c r="CC363" s="427"/>
      <c r="CD363" s="427"/>
      <c r="CE363" s="427"/>
      <c r="CF363" s="427"/>
      <c r="CG363" s="427"/>
      <c r="CH363" s="427"/>
      <c r="CI363" s="427"/>
      <c r="CJ363" s="427"/>
      <c r="CK363" s="427"/>
      <c r="CL363" s="427"/>
      <c r="CM363" s="427"/>
    </row>
    <row r="364">
      <c r="A364" s="427"/>
      <c r="B364" s="427"/>
      <c r="C364" s="427"/>
      <c r="D364" s="427"/>
      <c r="E364" s="427"/>
      <c r="F364" s="427"/>
      <c r="G364" s="427"/>
      <c r="H364" s="427"/>
      <c r="I364" s="427"/>
      <c r="J364" s="427"/>
      <c r="K364" s="427"/>
      <c r="L364" s="427"/>
      <c r="M364" s="427"/>
      <c r="N364" s="427"/>
      <c r="O364" s="427"/>
      <c r="P364" s="427"/>
      <c r="Q364" s="427"/>
      <c r="R364" s="427"/>
      <c r="S364" s="427"/>
      <c r="T364" s="427"/>
      <c r="U364" s="427"/>
      <c r="V364" s="427"/>
      <c r="W364" s="427"/>
      <c r="X364" s="427"/>
      <c r="Y364" s="427"/>
      <c r="Z364" s="427"/>
      <c r="AA364" s="427"/>
      <c r="AB364" s="427"/>
      <c r="AC364" s="427"/>
      <c r="AD364" s="427"/>
      <c r="AE364" s="427"/>
      <c r="AF364" s="427"/>
      <c r="AG364" s="427"/>
      <c r="AH364" s="427"/>
      <c r="AI364" s="427"/>
      <c r="AJ364" s="427"/>
      <c r="AK364" s="427"/>
      <c r="AL364" s="427"/>
      <c r="AM364" s="427"/>
      <c r="AN364" s="427"/>
      <c r="AO364" s="427"/>
      <c r="AP364" s="427"/>
      <c r="AQ364" s="427"/>
      <c r="AR364" s="427"/>
      <c r="AS364" s="427"/>
      <c r="AT364" s="427"/>
      <c r="AU364" s="427"/>
      <c r="AV364" s="427"/>
      <c r="AW364" s="427"/>
      <c r="AX364" s="427"/>
      <c r="AY364" s="427"/>
      <c r="AZ364" s="427"/>
      <c r="BA364" s="427"/>
      <c r="BB364" s="427"/>
      <c r="BC364" s="427"/>
      <c r="BD364" s="427"/>
      <c r="BE364" s="427"/>
      <c r="BF364" s="427"/>
      <c r="BG364" s="427"/>
      <c r="BH364" s="427"/>
      <c r="BI364" s="427"/>
      <c r="BJ364" s="427"/>
      <c r="BK364" s="427"/>
      <c r="BL364" s="427"/>
      <c r="BM364" s="427"/>
      <c r="BN364" s="427"/>
      <c r="BO364" s="427"/>
      <c r="BP364" s="427"/>
      <c r="BQ364" s="427"/>
      <c r="BR364" s="427"/>
      <c r="BS364" s="427"/>
      <c r="BT364" s="427"/>
      <c r="BU364" s="427"/>
      <c r="BV364" s="427"/>
      <c r="BW364" s="427"/>
      <c r="BX364" s="427"/>
      <c r="BY364" s="427"/>
      <c r="BZ364" s="427"/>
      <c r="CA364" s="427"/>
      <c r="CB364" s="427"/>
      <c r="CC364" s="427"/>
      <c r="CD364" s="427"/>
      <c r="CE364" s="427"/>
      <c r="CF364" s="427"/>
      <c r="CG364" s="427"/>
      <c r="CH364" s="427"/>
      <c r="CI364" s="427"/>
      <c r="CJ364" s="427"/>
      <c r="CK364" s="427"/>
      <c r="CL364" s="427"/>
      <c r="CM364" s="427"/>
    </row>
    <row r="365">
      <c r="A365" s="427"/>
      <c r="B365" s="427"/>
      <c r="C365" s="427"/>
      <c r="D365" s="427"/>
      <c r="E365" s="427"/>
      <c r="F365" s="427"/>
      <c r="G365" s="427"/>
      <c r="H365" s="427"/>
      <c r="I365" s="427"/>
      <c r="J365" s="427"/>
      <c r="K365" s="427"/>
      <c r="L365" s="427"/>
      <c r="M365" s="427"/>
      <c r="N365" s="427"/>
      <c r="O365" s="427"/>
      <c r="P365" s="427"/>
      <c r="Q365" s="427"/>
      <c r="R365" s="427"/>
      <c r="S365" s="427"/>
      <c r="T365" s="427"/>
      <c r="U365" s="427"/>
      <c r="V365" s="427"/>
      <c r="W365" s="427"/>
      <c r="X365" s="427"/>
      <c r="Y365" s="427"/>
      <c r="Z365" s="427"/>
      <c r="AA365" s="427"/>
      <c r="AB365" s="427"/>
      <c r="AC365" s="427"/>
      <c r="AD365" s="427"/>
      <c r="AE365" s="427"/>
      <c r="AF365" s="427"/>
      <c r="AG365" s="427"/>
      <c r="AH365" s="427"/>
      <c r="AI365" s="427"/>
      <c r="AJ365" s="427"/>
      <c r="AK365" s="427"/>
      <c r="AL365" s="427"/>
      <c r="AM365" s="427"/>
      <c r="AN365" s="427"/>
      <c r="AO365" s="427"/>
      <c r="AP365" s="427"/>
      <c r="AQ365" s="427"/>
      <c r="AR365" s="427"/>
      <c r="AS365" s="427"/>
      <c r="AT365" s="427"/>
      <c r="AU365" s="427"/>
      <c r="AV365" s="427"/>
      <c r="AW365" s="427"/>
      <c r="AX365" s="427"/>
      <c r="AY365" s="427"/>
      <c r="AZ365" s="427"/>
      <c r="BA365" s="427"/>
      <c r="BB365" s="427"/>
      <c r="BC365" s="427"/>
      <c r="BD365" s="427"/>
      <c r="BE365" s="427"/>
      <c r="BF365" s="427"/>
      <c r="BG365" s="427"/>
      <c r="BH365" s="427"/>
      <c r="BI365" s="427"/>
      <c r="BJ365" s="427"/>
      <c r="BK365" s="427"/>
      <c r="BL365" s="427"/>
      <c r="BM365" s="427"/>
      <c r="BN365" s="427"/>
      <c r="BO365" s="427"/>
      <c r="BP365" s="427"/>
      <c r="BQ365" s="427"/>
      <c r="BR365" s="427"/>
      <c r="BS365" s="427"/>
      <c r="BT365" s="427"/>
      <c r="BU365" s="427"/>
      <c r="BV365" s="427"/>
      <c r="BW365" s="427"/>
      <c r="BX365" s="427"/>
      <c r="BY365" s="427"/>
      <c r="BZ365" s="427"/>
      <c r="CA365" s="427"/>
      <c r="CB365" s="427"/>
      <c r="CC365" s="427"/>
      <c r="CD365" s="427"/>
      <c r="CE365" s="427"/>
      <c r="CF365" s="427"/>
      <c r="CG365" s="427"/>
      <c r="CH365" s="427"/>
      <c r="CI365" s="427"/>
      <c r="CJ365" s="427"/>
      <c r="CK365" s="427"/>
      <c r="CL365" s="427"/>
      <c r="CM365" s="427"/>
    </row>
    <row r="366">
      <c r="A366" s="427"/>
      <c r="B366" s="427"/>
      <c r="C366" s="427"/>
      <c r="D366" s="427"/>
      <c r="E366" s="427"/>
      <c r="F366" s="427"/>
      <c r="G366" s="427"/>
      <c r="H366" s="427"/>
      <c r="I366" s="427"/>
      <c r="J366" s="427"/>
      <c r="K366" s="427"/>
      <c r="L366" s="427"/>
      <c r="M366" s="427"/>
      <c r="N366" s="427"/>
      <c r="O366" s="427"/>
      <c r="P366" s="427"/>
      <c r="Q366" s="427"/>
      <c r="R366" s="427"/>
      <c r="S366" s="427"/>
      <c r="T366" s="427"/>
      <c r="U366" s="427"/>
      <c r="V366" s="427"/>
      <c r="W366" s="427"/>
      <c r="X366" s="427"/>
      <c r="Y366" s="427"/>
      <c r="Z366" s="427"/>
      <c r="AA366" s="427"/>
      <c r="AB366" s="427"/>
      <c r="AC366" s="427"/>
      <c r="AD366" s="427"/>
      <c r="AE366" s="427"/>
      <c r="AF366" s="427"/>
      <c r="AG366" s="427"/>
      <c r="AH366" s="427"/>
      <c r="AI366" s="427"/>
      <c r="AJ366" s="427"/>
      <c r="AK366" s="427"/>
      <c r="AL366" s="427"/>
      <c r="AM366" s="427"/>
      <c r="AN366" s="427"/>
      <c r="AO366" s="427"/>
      <c r="AP366" s="427"/>
      <c r="AQ366" s="427"/>
      <c r="AR366" s="427"/>
      <c r="AS366" s="427"/>
      <c r="AT366" s="427"/>
      <c r="AU366" s="427"/>
      <c r="AV366" s="427"/>
      <c r="AW366" s="427"/>
      <c r="AX366" s="427"/>
      <c r="AY366" s="427"/>
      <c r="AZ366" s="427"/>
      <c r="BA366" s="427"/>
      <c r="BB366" s="427"/>
      <c r="BC366" s="427"/>
      <c r="BD366" s="427"/>
      <c r="BE366" s="427"/>
      <c r="BF366" s="427"/>
      <c r="BG366" s="427"/>
      <c r="BH366" s="427"/>
      <c r="BI366" s="427"/>
      <c r="BJ366" s="427"/>
      <c r="BK366" s="427"/>
      <c r="BL366" s="427"/>
      <c r="BM366" s="427"/>
      <c r="BN366" s="427"/>
      <c r="BO366" s="427"/>
      <c r="BP366" s="427"/>
      <c r="BQ366" s="427"/>
      <c r="BR366" s="427"/>
      <c r="BS366" s="427"/>
      <c r="BT366" s="427"/>
      <c r="BU366" s="427"/>
      <c r="BV366" s="427"/>
      <c r="BW366" s="427"/>
      <c r="BX366" s="427"/>
      <c r="BY366" s="427"/>
      <c r="BZ366" s="427"/>
      <c r="CA366" s="427"/>
      <c r="CB366" s="427"/>
      <c r="CC366" s="427"/>
      <c r="CD366" s="427"/>
      <c r="CE366" s="427"/>
      <c r="CF366" s="427"/>
      <c r="CG366" s="427"/>
      <c r="CH366" s="427"/>
      <c r="CI366" s="427"/>
      <c r="CJ366" s="427"/>
      <c r="CK366" s="427"/>
      <c r="CL366" s="427"/>
      <c r="CM366" s="427"/>
    </row>
    <row r="367">
      <c r="A367" s="427"/>
      <c r="B367" s="427"/>
      <c r="C367" s="427"/>
      <c r="D367" s="427"/>
      <c r="E367" s="427"/>
      <c r="F367" s="427"/>
      <c r="G367" s="427"/>
      <c r="H367" s="427"/>
      <c r="I367" s="427"/>
      <c r="J367" s="427"/>
      <c r="K367" s="427"/>
      <c r="L367" s="427"/>
      <c r="M367" s="427"/>
      <c r="N367" s="427"/>
      <c r="O367" s="427"/>
      <c r="P367" s="427"/>
      <c r="Q367" s="427"/>
      <c r="R367" s="427"/>
      <c r="S367" s="427"/>
      <c r="T367" s="427"/>
      <c r="U367" s="427"/>
      <c r="V367" s="427"/>
      <c r="W367" s="427"/>
      <c r="X367" s="427"/>
      <c r="Y367" s="427"/>
      <c r="Z367" s="427"/>
      <c r="AA367" s="427"/>
      <c r="AB367" s="427"/>
      <c r="AC367" s="427"/>
      <c r="AD367" s="427"/>
      <c r="AE367" s="427"/>
      <c r="AF367" s="427"/>
      <c r="AG367" s="427"/>
      <c r="AH367" s="427"/>
      <c r="AI367" s="427"/>
      <c r="AJ367" s="427"/>
      <c r="AK367" s="427"/>
      <c r="AL367" s="427"/>
      <c r="AM367" s="427"/>
      <c r="AN367" s="427"/>
      <c r="AO367" s="427"/>
      <c r="AP367" s="427"/>
      <c r="AQ367" s="427"/>
      <c r="AR367" s="427"/>
      <c r="AS367" s="427"/>
      <c r="AT367" s="427"/>
      <c r="AU367" s="427"/>
      <c r="AV367" s="427"/>
      <c r="AW367" s="427"/>
      <c r="AX367" s="427"/>
      <c r="AY367" s="427"/>
      <c r="AZ367" s="427"/>
      <c r="BA367" s="427"/>
      <c r="BB367" s="427"/>
      <c r="BC367" s="427"/>
      <c r="BD367" s="427"/>
      <c r="BE367" s="427"/>
      <c r="BF367" s="427"/>
      <c r="BG367" s="427"/>
      <c r="BH367" s="427"/>
      <c r="BI367" s="427"/>
      <c r="BJ367" s="427"/>
      <c r="BK367" s="427"/>
      <c r="BL367" s="427"/>
      <c r="BM367" s="427"/>
      <c r="BN367" s="427"/>
      <c r="BO367" s="427"/>
      <c r="BP367" s="427"/>
      <c r="BQ367" s="427"/>
      <c r="BR367" s="427"/>
      <c r="BS367" s="427"/>
      <c r="BT367" s="427"/>
      <c r="BU367" s="427"/>
      <c r="BV367" s="427"/>
      <c r="BW367" s="427"/>
      <c r="BX367" s="427"/>
      <c r="BY367" s="427"/>
      <c r="BZ367" s="427"/>
      <c r="CA367" s="427"/>
      <c r="CB367" s="427"/>
      <c r="CC367" s="427"/>
      <c r="CD367" s="427"/>
      <c r="CE367" s="427"/>
      <c r="CF367" s="427"/>
      <c r="CG367" s="427"/>
      <c r="CH367" s="427"/>
      <c r="CI367" s="427"/>
      <c r="CJ367" s="427"/>
      <c r="CK367" s="427"/>
      <c r="CL367" s="427"/>
      <c r="CM367" s="427"/>
    </row>
    <row r="368">
      <c r="A368" s="427"/>
      <c r="B368" s="427"/>
      <c r="C368" s="427"/>
      <c r="D368" s="427"/>
      <c r="E368" s="427"/>
      <c r="F368" s="427"/>
      <c r="G368" s="427"/>
      <c r="H368" s="427"/>
      <c r="I368" s="427"/>
      <c r="J368" s="427"/>
      <c r="K368" s="427"/>
      <c r="L368" s="427"/>
      <c r="M368" s="427"/>
      <c r="N368" s="427"/>
      <c r="O368" s="427"/>
      <c r="P368" s="427"/>
      <c r="Q368" s="427"/>
      <c r="R368" s="427"/>
      <c r="S368" s="427"/>
      <c r="T368" s="427"/>
      <c r="U368" s="427"/>
      <c r="V368" s="427"/>
      <c r="W368" s="427"/>
      <c r="X368" s="427"/>
      <c r="Y368" s="427"/>
      <c r="Z368" s="427"/>
      <c r="AA368" s="427"/>
      <c r="AB368" s="427"/>
      <c r="AC368" s="427"/>
      <c r="AD368" s="427"/>
      <c r="AE368" s="427"/>
      <c r="AF368" s="427"/>
      <c r="AG368" s="427"/>
      <c r="AH368" s="427"/>
      <c r="AI368" s="427"/>
      <c r="AJ368" s="427"/>
      <c r="AK368" s="427"/>
      <c r="AL368" s="427"/>
      <c r="AM368" s="427"/>
      <c r="AN368" s="427"/>
      <c r="AO368" s="427"/>
      <c r="AP368" s="427"/>
      <c r="AQ368" s="427"/>
      <c r="AR368" s="427"/>
      <c r="AS368" s="427"/>
      <c r="AT368" s="427"/>
      <c r="AU368" s="427"/>
      <c r="AV368" s="427"/>
      <c r="AW368" s="427"/>
      <c r="AX368" s="427"/>
      <c r="AY368" s="427"/>
      <c r="AZ368" s="427"/>
      <c r="BA368" s="427"/>
      <c r="BB368" s="427"/>
      <c r="BC368" s="427"/>
      <c r="BD368" s="427"/>
      <c r="BE368" s="427"/>
      <c r="BF368" s="427"/>
      <c r="BG368" s="427"/>
      <c r="BH368" s="427"/>
      <c r="BI368" s="427"/>
      <c r="BJ368" s="427"/>
      <c r="BK368" s="427"/>
      <c r="BL368" s="427"/>
      <c r="BM368" s="427"/>
      <c r="BN368" s="427"/>
      <c r="BO368" s="427"/>
      <c r="BP368" s="427"/>
      <c r="BQ368" s="427"/>
      <c r="BR368" s="427"/>
      <c r="BS368" s="427"/>
      <c r="BT368" s="427"/>
      <c r="BU368" s="427"/>
      <c r="BV368" s="427"/>
      <c r="BW368" s="427"/>
      <c r="BX368" s="427"/>
      <c r="BY368" s="427"/>
      <c r="BZ368" s="427"/>
      <c r="CA368" s="427"/>
      <c r="CB368" s="427"/>
      <c r="CC368" s="427"/>
      <c r="CD368" s="427"/>
      <c r="CE368" s="427"/>
      <c r="CF368" s="427"/>
      <c r="CG368" s="427"/>
      <c r="CH368" s="427"/>
      <c r="CI368" s="427"/>
      <c r="CJ368" s="427"/>
      <c r="CK368" s="427"/>
      <c r="CL368" s="427"/>
      <c r="CM368" s="427"/>
    </row>
    <row r="369">
      <c r="A369" s="427"/>
      <c r="B369" s="427"/>
      <c r="C369" s="427"/>
      <c r="D369" s="427"/>
      <c r="E369" s="427"/>
      <c r="F369" s="427"/>
      <c r="G369" s="427"/>
      <c r="H369" s="427"/>
      <c r="I369" s="427"/>
      <c r="J369" s="427"/>
      <c r="K369" s="427"/>
      <c r="L369" s="427"/>
      <c r="M369" s="427"/>
      <c r="N369" s="427"/>
      <c r="O369" s="427"/>
      <c r="P369" s="427"/>
      <c r="Q369" s="427"/>
      <c r="R369" s="427"/>
      <c r="S369" s="427"/>
      <c r="T369" s="427"/>
      <c r="U369" s="427"/>
      <c r="V369" s="427"/>
      <c r="W369" s="427"/>
      <c r="X369" s="427"/>
      <c r="Y369" s="427"/>
      <c r="Z369" s="427"/>
      <c r="AA369" s="427"/>
      <c r="AB369" s="427"/>
      <c r="AC369" s="427"/>
      <c r="AD369" s="427"/>
      <c r="AE369" s="427"/>
      <c r="AF369" s="427"/>
      <c r="AG369" s="427"/>
      <c r="AH369" s="427"/>
      <c r="AI369" s="427"/>
      <c r="AJ369" s="427"/>
      <c r="AK369" s="427"/>
      <c r="AL369" s="427"/>
      <c r="AM369" s="427"/>
      <c r="AN369" s="427"/>
      <c r="AO369" s="427"/>
      <c r="AP369" s="427"/>
      <c r="AQ369" s="427"/>
      <c r="AR369" s="427"/>
      <c r="AS369" s="427"/>
      <c r="AT369" s="427"/>
      <c r="AU369" s="427"/>
      <c r="AV369" s="427"/>
      <c r="AW369" s="427"/>
      <c r="AX369" s="427"/>
      <c r="AY369" s="427"/>
      <c r="AZ369" s="427"/>
      <c r="BA369" s="427"/>
      <c r="BB369" s="427"/>
      <c r="BC369" s="427"/>
      <c r="BD369" s="427"/>
      <c r="BE369" s="427"/>
      <c r="BF369" s="427"/>
      <c r="BG369" s="427"/>
      <c r="BH369" s="427"/>
      <c r="BI369" s="427"/>
      <c r="BJ369" s="427"/>
      <c r="BK369" s="427"/>
      <c r="BL369" s="427"/>
      <c r="BM369" s="427"/>
      <c r="BN369" s="427"/>
      <c r="BO369" s="427"/>
      <c r="BP369" s="427"/>
      <c r="BQ369" s="427"/>
      <c r="BR369" s="427"/>
      <c r="BS369" s="427"/>
      <c r="BT369" s="427"/>
      <c r="BU369" s="427"/>
      <c r="BV369" s="427"/>
      <c r="BW369" s="427"/>
      <c r="BX369" s="427"/>
      <c r="BY369" s="427"/>
      <c r="BZ369" s="427"/>
      <c r="CA369" s="427"/>
      <c r="CB369" s="427"/>
      <c r="CC369" s="427"/>
      <c r="CD369" s="427"/>
      <c r="CE369" s="427"/>
      <c r="CF369" s="427"/>
      <c r="CG369" s="427"/>
      <c r="CH369" s="427"/>
      <c r="CI369" s="427"/>
      <c r="CJ369" s="427"/>
      <c r="CK369" s="427"/>
      <c r="CL369" s="427"/>
      <c r="CM369" s="427"/>
    </row>
    <row r="370">
      <c r="A370" s="427"/>
      <c r="B370" s="427"/>
      <c r="C370" s="427"/>
      <c r="D370" s="427"/>
      <c r="E370" s="427"/>
      <c r="F370" s="427"/>
      <c r="G370" s="427"/>
      <c r="H370" s="427"/>
      <c r="I370" s="427"/>
      <c r="J370" s="427"/>
      <c r="K370" s="427"/>
      <c r="L370" s="427"/>
      <c r="M370" s="427"/>
      <c r="N370" s="427"/>
      <c r="O370" s="427"/>
      <c r="P370" s="427"/>
      <c r="Q370" s="427"/>
      <c r="R370" s="427"/>
      <c r="S370" s="427"/>
      <c r="T370" s="427"/>
      <c r="U370" s="427"/>
      <c r="V370" s="427"/>
      <c r="W370" s="427"/>
      <c r="X370" s="427"/>
      <c r="Y370" s="427"/>
      <c r="Z370" s="427"/>
      <c r="AA370" s="427"/>
      <c r="AB370" s="427"/>
      <c r="AC370" s="427"/>
      <c r="AD370" s="427"/>
      <c r="AE370" s="427"/>
      <c r="AF370" s="427"/>
      <c r="AG370" s="427"/>
      <c r="AH370" s="427"/>
      <c r="AI370" s="427"/>
      <c r="AJ370" s="427"/>
      <c r="AK370" s="427"/>
      <c r="AL370" s="427"/>
      <c r="AM370" s="427"/>
      <c r="AN370" s="427"/>
      <c r="AO370" s="427"/>
      <c r="AP370" s="427"/>
      <c r="AQ370" s="427"/>
      <c r="AR370" s="427"/>
      <c r="AS370" s="427"/>
      <c r="AT370" s="427"/>
      <c r="AU370" s="427"/>
      <c r="AV370" s="427"/>
      <c r="AW370" s="427"/>
      <c r="AX370" s="427"/>
      <c r="AY370" s="427"/>
      <c r="AZ370" s="427"/>
      <c r="BA370" s="427"/>
      <c r="BB370" s="427"/>
      <c r="BC370" s="427"/>
      <c r="BD370" s="427"/>
      <c r="BE370" s="427"/>
      <c r="BF370" s="427"/>
      <c r="BG370" s="427"/>
      <c r="BH370" s="427"/>
      <c r="BI370" s="427"/>
      <c r="BJ370" s="427"/>
      <c r="BK370" s="427"/>
      <c r="BL370" s="427"/>
      <c r="BM370" s="427"/>
      <c r="BN370" s="427"/>
      <c r="BO370" s="427"/>
      <c r="BP370" s="427"/>
      <c r="BQ370" s="427"/>
      <c r="BR370" s="427"/>
      <c r="BS370" s="427"/>
      <c r="BT370" s="427"/>
      <c r="BU370" s="427"/>
      <c r="BV370" s="427"/>
      <c r="BW370" s="427"/>
      <c r="BX370" s="427"/>
      <c r="BY370" s="427"/>
      <c r="BZ370" s="427"/>
      <c r="CA370" s="427"/>
      <c r="CB370" s="427"/>
      <c r="CC370" s="427"/>
      <c r="CD370" s="427"/>
      <c r="CE370" s="427"/>
      <c r="CF370" s="427"/>
      <c r="CG370" s="427"/>
      <c r="CH370" s="427"/>
      <c r="CI370" s="427"/>
      <c r="CJ370" s="427"/>
      <c r="CK370" s="427"/>
      <c r="CL370" s="427"/>
      <c r="CM370" s="427"/>
    </row>
    <row r="371">
      <c r="A371" s="427"/>
      <c r="B371" s="427"/>
      <c r="C371" s="427"/>
      <c r="D371" s="427"/>
      <c r="E371" s="427"/>
      <c r="F371" s="427"/>
      <c r="G371" s="427"/>
      <c r="H371" s="427"/>
      <c r="I371" s="427"/>
      <c r="J371" s="427"/>
      <c r="K371" s="427"/>
      <c r="L371" s="427"/>
      <c r="M371" s="427"/>
      <c r="N371" s="427"/>
      <c r="O371" s="427"/>
      <c r="P371" s="427"/>
      <c r="Q371" s="427"/>
      <c r="R371" s="427"/>
      <c r="S371" s="427"/>
      <c r="T371" s="427"/>
      <c r="U371" s="427"/>
      <c r="V371" s="427"/>
      <c r="W371" s="427"/>
      <c r="X371" s="427"/>
      <c r="Y371" s="427"/>
      <c r="Z371" s="427"/>
      <c r="AA371" s="427"/>
      <c r="AB371" s="427"/>
      <c r="AC371" s="427"/>
      <c r="AD371" s="427"/>
      <c r="AE371" s="427"/>
      <c r="AF371" s="427"/>
      <c r="AG371" s="427"/>
      <c r="AH371" s="427"/>
      <c r="AI371" s="427"/>
      <c r="AJ371" s="427"/>
      <c r="AK371" s="427"/>
      <c r="AL371" s="427"/>
      <c r="AM371" s="427"/>
      <c r="AN371" s="427"/>
      <c r="AO371" s="427"/>
      <c r="AP371" s="427"/>
      <c r="AQ371" s="427"/>
      <c r="AR371" s="427"/>
      <c r="AS371" s="427"/>
      <c r="AT371" s="427"/>
      <c r="AU371" s="427"/>
      <c r="AV371" s="427"/>
      <c r="AW371" s="427"/>
      <c r="AX371" s="427"/>
      <c r="AY371" s="427"/>
      <c r="AZ371" s="427"/>
      <c r="BA371" s="427"/>
      <c r="BB371" s="427"/>
      <c r="BC371" s="427"/>
      <c r="BD371" s="427"/>
      <c r="BE371" s="427"/>
      <c r="BF371" s="427"/>
      <c r="BG371" s="427"/>
      <c r="BH371" s="427"/>
      <c r="BI371" s="427"/>
      <c r="BJ371" s="427"/>
      <c r="BK371" s="427"/>
      <c r="BL371" s="427"/>
      <c r="BM371" s="427"/>
      <c r="BN371" s="427"/>
      <c r="BO371" s="427"/>
      <c r="BP371" s="427"/>
      <c r="BQ371" s="427"/>
      <c r="BR371" s="427"/>
      <c r="BS371" s="427"/>
      <c r="BT371" s="427"/>
      <c r="BU371" s="427"/>
      <c r="BV371" s="427"/>
      <c r="BW371" s="427"/>
      <c r="BX371" s="427"/>
      <c r="BY371" s="427"/>
      <c r="BZ371" s="427"/>
      <c r="CA371" s="427"/>
      <c r="CB371" s="427"/>
      <c r="CC371" s="427"/>
      <c r="CD371" s="427"/>
      <c r="CE371" s="427"/>
      <c r="CF371" s="427"/>
      <c r="CG371" s="427"/>
      <c r="CH371" s="427"/>
      <c r="CI371" s="427"/>
      <c r="CJ371" s="427"/>
      <c r="CK371" s="427"/>
      <c r="CL371" s="427"/>
      <c r="CM371" s="427"/>
    </row>
    <row r="372">
      <c r="A372" s="427"/>
      <c r="B372" s="427"/>
      <c r="C372" s="427"/>
      <c r="D372" s="427"/>
      <c r="E372" s="427"/>
      <c r="F372" s="427"/>
      <c r="G372" s="427"/>
      <c r="H372" s="427"/>
      <c r="I372" s="427"/>
      <c r="J372" s="427"/>
      <c r="K372" s="427"/>
      <c r="L372" s="427"/>
      <c r="M372" s="427"/>
      <c r="N372" s="427"/>
      <c r="O372" s="427"/>
      <c r="P372" s="427"/>
      <c r="Q372" s="427"/>
      <c r="R372" s="427"/>
      <c r="S372" s="427"/>
      <c r="T372" s="427"/>
      <c r="U372" s="427"/>
      <c r="V372" s="427"/>
      <c r="W372" s="427"/>
      <c r="X372" s="427"/>
      <c r="Y372" s="427"/>
      <c r="Z372" s="427"/>
      <c r="AA372" s="427"/>
      <c r="AB372" s="427"/>
      <c r="AC372" s="427"/>
      <c r="AD372" s="427"/>
      <c r="AE372" s="427"/>
      <c r="AF372" s="427"/>
      <c r="AG372" s="427"/>
      <c r="AH372" s="427"/>
      <c r="AI372" s="427"/>
      <c r="AJ372" s="427"/>
      <c r="AK372" s="427"/>
      <c r="AL372" s="427"/>
      <c r="AM372" s="427"/>
      <c r="AN372" s="427"/>
      <c r="AO372" s="427"/>
      <c r="AP372" s="427"/>
      <c r="AQ372" s="427"/>
      <c r="AR372" s="427"/>
      <c r="AS372" s="427"/>
      <c r="AT372" s="427"/>
      <c r="AU372" s="427"/>
      <c r="AV372" s="427"/>
      <c r="AW372" s="427"/>
      <c r="AX372" s="427"/>
      <c r="AY372" s="427"/>
      <c r="AZ372" s="427"/>
      <c r="BA372" s="427"/>
      <c r="BB372" s="427"/>
      <c r="BC372" s="427"/>
      <c r="BD372" s="427"/>
      <c r="BE372" s="427"/>
      <c r="BF372" s="427"/>
      <c r="BG372" s="427"/>
      <c r="BH372" s="427"/>
      <c r="BI372" s="427"/>
      <c r="BJ372" s="427"/>
      <c r="BK372" s="427"/>
      <c r="BL372" s="427"/>
      <c r="BM372" s="427"/>
      <c r="BN372" s="427"/>
      <c r="BO372" s="427"/>
      <c r="BP372" s="427"/>
      <c r="BQ372" s="427"/>
      <c r="BR372" s="427"/>
      <c r="BS372" s="427"/>
      <c r="BT372" s="427"/>
      <c r="BU372" s="427"/>
      <c r="BV372" s="427"/>
      <c r="BW372" s="427"/>
      <c r="BX372" s="427"/>
      <c r="BY372" s="427"/>
      <c r="BZ372" s="427"/>
      <c r="CA372" s="427"/>
      <c r="CB372" s="427"/>
      <c r="CC372" s="427"/>
      <c r="CD372" s="427"/>
      <c r="CE372" s="427"/>
      <c r="CF372" s="427"/>
      <c r="CG372" s="427"/>
      <c r="CH372" s="427"/>
      <c r="CI372" s="427"/>
      <c r="CJ372" s="427"/>
      <c r="CK372" s="427"/>
      <c r="CL372" s="427"/>
      <c r="CM372" s="427"/>
    </row>
    <row r="373">
      <c r="A373" s="427"/>
      <c r="B373" s="427"/>
      <c r="C373" s="427"/>
      <c r="D373" s="427"/>
      <c r="E373" s="427"/>
      <c r="F373" s="427"/>
      <c r="G373" s="427"/>
      <c r="H373" s="427"/>
      <c r="I373" s="427"/>
      <c r="J373" s="427"/>
      <c r="K373" s="427"/>
      <c r="L373" s="427"/>
      <c r="M373" s="427"/>
      <c r="N373" s="427"/>
      <c r="O373" s="427"/>
      <c r="P373" s="427"/>
      <c r="Q373" s="427"/>
      <c r="R373" s="427"/>
      <c r="S373" s="427"/>
      <c r="T373" s="427"/>
      <c r="U373" s="427"/>
      <c r="V373" s="427"/>
      <c r="W373" s="427"/>
      <c r="X373" s="427"/>
      <c r="Y373" s="427"/>
      <c r="Z373" s="427"/>
      <c r="AA373" s="427"/>
      <c r="AB373" s="427"/>
      <c r="AC373" s="427"/>
      <c r="AD373" s="427"/>
      <c r="AE373" s="427"/>
      <c r="AF373" s="427"/>
      <c r="AG373" s="427"/>
      <c r="AH373" s="427"/>
      <c r="AI373" s="427"/>
      <c r="AJ373" s="427"/>
      <c r="AK373" s="427"/>
      <c r="AL373" s="427"/>
      <c r="AM373" s="427"/>
      <c r="AN373" s="427"/>
      <c r="AO373" s="427"/>
      <c r="AP373" s="427"/>
      <c r="AQ373" s="427"/>
      <c r="AR373" s="427"/>
      <c r="AS373" s="427"/>
      <c r="AT373" s="427"/>
      <c r="AU373" s="427"/>
      <c r="AV373" s="427"/>
      <c r="AW373" s="427"/>
      <c r="AX373" s="427"/>
      <c r="AY373" s="427"/>
      <c r="AZ373" s="427"/>
      <c r="BA373" s="427"/>
      <c r="BB373" s="427"/>
      <c r="BC373" s="427"/>
      <c r="BD373" s="427"/>
      <c r="BE373" s="427"/>
      <c r="BF373" s="427"/>
      <c r="BG373" s="427"/>
      <c r="BH373" s="427"/>
      <c r="BI373" s="427"/>
      <c r="BJ373" s="427"/>
      <c r="BK373" s="427"/>
      <c r="BL373" s="427"/>
      <c r="BM373" s="427"/>
      <c r="BN373" s="427"/>
      <c r="BO373" s="427"/>
      <c r="BP373" s="427"/>
      <c r="BQ373" s="427"/>
      <c r="BR373" s="427"/>
      <c r="BS373" s="427"/>
      <c r="BT373" s="427"/>
      <c r="BU373" s="427"/>
      <c r="BV373" s="427"/>
      <c r="BW373" s="427"/>
      <c r="BX373" s="427"/>
      <c r="BY373" s="427"/>
      <c r="BZ373" s="427"/>
      <c r="CA373" s="427"/>
      <c r="CB373" s="427"/>
      <c r="CC373" s="427"/>
      <c r="CD373" s="427"/>
      <c r="CE373" s="427"/>
      <c r="CF373" s="427"/>
      <c r="CG373" s="427"/>
      <c r="CH373" s="427"/>
      <c r="CI373" s="427"/>
      <c r="CJ373" s="427"/>
      <c r="CK373" s="427"/>
      <c r="CL373" s="427"/>
      <c r="CM373" s="427"/>
    </row>
    <row r="374">
      <c r="A374" s="427"/>
      <c r="B374" s="427"/>
      <c r="C374" s="427"/>
      <c r="D374" s="427"/>
      <c r="E374" s="427"/>
      <c r="F374" s="427"/>
      <c r="G374" s="427"/>
      <c r="H374" s="427"/>
      <c r="I374" s="427"/>
      <c r="J374" s="427"/>
      <c r="K374" s="427"/>
      <c r="L374" s="427"/>
      <c r="M374" s="427"/>
      <c r="N374" s="427"/>
      <c r="O374" s="427"/>
      <c r="P374" s="427"/>
      <c r="Q374" s="427"/>
      <c r="R374" s="427"/>
      <c r="S374" s="427"/>
      <c r="T374" s="427"/>
      <c r="U374" s="427"/>
      <c r="V374" s="427"/>
      <c r="W374" s="427"/>
      <c r="X374" s="427"/>
      <c r="Y374" s="427"/>
      <c r="Z374" s="427"/>
      <c r="AA374" s="427"/>
      <c r="AB374" s="427"/>
      <c r="AC374" s="427"/>
      <c r="AD374" s="427"/>
      <c r="AE374" s="427"/>
      <c r="AF374" s="427"/>
      <c r="AG374" s="427"/>
      <c r="AH374" s="427"/>
      <c r="AI374" s="427"/>
      <c r="AJ374" s="427"/>
      <c r="AK374" s="427"/>
      <c r="AL374" s="427"/>
      <c r="AM374" s="427"/>
      <c r="AN374" s="427"/>
      <c r="AO374" s="427"/>
      <c r="AP374" s="427"/>
      <c r="AQ374" s="427"/>
      <c r="AR374" s="427"/>
      <c r="AS374" s="427"/>
      <c r="AT374" s="427"/>
      <c r="AU374" s="427"/>
      <c r="AV374" s="427"/>
      <c r="AW374" s="427"/>
      <c r="AX374" s="427"/>
      <c r="AY374" s="427"/>
      <c r="AZ374" s="427"/>
      <c r="BA374" s="427"/>
      <c r="BB374" s="427"/>
      <c r="BC374" s="427"/>
      <c r="BD374" s="427"/>
      <c r="BE374" s="427"/>
      <c r="BF374" s="427"/>
      <c r="BG374" s="427"/>
      <c r="BH374" s="427"/>
      <c r="BI374" s="427"/>
      <c r="BJ374" s="427"/>
      <c r="BK374" s="427"/>
      <c r="BL374" s="427"/>
      <c r="BM374" s="427"/>
      <c r="BN374" s="427"/>
      <c r="BO374" s="427"/>
      <c r="BP374" s="427"/>
      <c r="BQ374" s="427"/>
      <c r="BR374" s="427"/>
      <c r="BS374" s="427"/>
      <c r="BT374" s="427"/>
      <c r="BU374" s="427"/>
      <c r="BV374" s="427"/>
      <c r="BW374" s="427"/>
      <c r="BX374" s="427"/>
      <c r="BY374" s="427"/>
      <c r="BZ374" s="427"/>
      <c r="CA374" s="427"/>
      <c r="CB374" s="427"/>
      <c r="CC374" s="427"/>
      <c r="CD374" s="427"/>
      <c r="CE374" s="427"/>
      <c r="CF374" s="427"/>
      <c r="CG374" s="427"/>
      <c r="CH374" s="427"/>
      <c r="CI374" s="427"/>
      <c r="CJ374" s="427"/>
      <c r="CK374" s="427"/>
      <c r="CL374" s="427"/>
      <c r="CM374" s="427"/>
    </row>
    <row r="375">
      <c r="A375" s="427"/>
      <c r="B375" s="427"/>
      <c r="C375" s="427"/>
      <c r="D375" s="427"/>
      <c r="E375" s="427"/>
      <c r="F375" s="427"/>
      <c r="G375" s="427"/>
      <c r="H375" s="427"/>
      <c r="I375" s="427"/>
      <c r="J375" s="427"/>
      <c r="K375" s="427"/>
      <c r="L375" s="427"/>
      <c r="M375" s="427"/>
      <c r="N375" s="427"/>
      <c r="O375" s="427"/>
      <c r="P375" s="427"/>
      <c r="Q375" s="427"/>
      <c r="R375" s="427"/>
      <c r="S375" s="427"/>
      <c r="T375" s="427"/>
      <c r="U375" s="427"/>
      <c r="V375" s="427"/>
      <c r="W375" s="427"/>
      <c r="X375" s="427"/>
      <c r="Y375" s="427"/>
      <c r="Z375" s="427"/>
      <c r="AA375" s="427"/>
      <c r="AB375" s="427"/>
      <c r="AC375" s="427"/>
      <c r="AD375" s="427"/>
      <c r="AE375" s="427"/>
      <c r="AF375" s="427"/>
      <c r="AG375" s="427"/>
      <c r="AH375" s="427"/>
      <c r="AI375" s="427"/>
      <c r="AJ375" s="427"/>
      <c r="AK375" s="427"/>
      <c r="AL375" s="427"/>
      <c r="AM375" s="427"/>
      <c r="AN375" s="427"/>
      <c r="AO375" s="427"/>
      <c r="AP375" s="427"/>
      <c r="AQ375" s="427"/>
      <c r="AR375" s="427"/>
      <c r="AS375" s="427"/>
      <c r="AT375" s="427"/>
      <c r="AU375" s="427"/>
      <c r="AV375" s="427"/>
      <c r="AW375" s="427"/>
      <c r="AX375" s="427"/>
      <c r="AY375" s="427"/>
      <c r="AZ375" s="427"/>
      <c r="BA375" s="427"/>
      <c r="BB375" s="427"/>
      <c r="BC375" s="427"/>
      <c r="BD375" s="427"/>
      <c r="BE375" s="427"/>
      <c r="BF375" s="427"/>
      <c r="BG375" s="427"/>
      <c r="BH375" s="427"/>
      <c r="BI375" s="427"/>
      <c r="BJ375" s="427"/>
      <c r="BK375" s="427"/>
      <c r="BL375" s="427"/>
      <c r="BM375" s="427"/>
      <c r="BN375" s="427"/>
      <c r="BO375" s="427"/>
      <c r="BP375" s="427"/>
      <c r="BQ375" s="427"/>
      <c r="BR375" s="427"/>
      <c r="BS375" s="427"/>
      <c r="BT375" s="427"/>
      <c r="BU375" s="427"/>
      <c r="BV375" s="427"/>
      <c r="BW375" s="427"/>
      <c r="BX375" s="427"/>
      <c r="BY375" s="427"/>
      <c r="BZ375" s="427"/>
      <c r="CA375" s="427"/>
      <c r="CB375" s="427"/>
      <c r="CC375" s="427"/>
      <c r="CD375" s="427"/>
      <c r="CE375" s="427"/>
      <c r="CF375" s="427"/>
      <c r="CG375" s="427"/>
      <c r="CH375" s="427"/>
      <c r="CI375" s="427"/>
      <c r="CJ375" s="427"/>
      <c r="CK375" s="427"/>
      <c r="CL375" s="427"/>
      <c r="CM375" s="427"/>
    </row>
    <row r="376">
      <c r="A376" s="427"/>
      <c r="B376" s="427"/>
      <c r="C376" s="427"/>
      <c r="D376" s="427"/>
      <c r="E376" s="427"/>
      <c r="F376" s="427"/>
      <c r="G376" s="427"/>
      <c r="H376" s="427"/>
      <c r="I376" s="427"/>
      <c r="J376" s="427"/>
      <c r="K376" s="427"/>
      <c r="L376" s="427"/>
      <c r="M376" s="427"/>
      <c r="N376" s="427"/>
      <c r="O376" s="427"/>
      <c r="P376" s="427"/>
      <c r="Q376" s="427"/>
      <c r="R376" s="427"/>
      <c r="S376" s="427"/>
      <c r="T376" s="427"/>
      <c r="U376" s="427"/>
      <c r="V376" s="427"/>
      <c r="W376" s="427"/>
      <c r="X376" s="427"/>
      <c r="Y376" s="427"/>
      <c r="Z376" s="427"/>
      <c r="AA376" s="427"/>
      <c r="AB376" s="427"/>
      <c r="AC376" s="427"/>
      <c r="AD376" s="427"/>
      <c r="AE376" s="427"/>
      <c r="AF376" s="427"/>
      <c r="AG376" s="427"/>
      <c r="AH376" s="427"/>
      <c r="AI376" s="427"/>
      <c r="AJ376" s="427"/>
      <c r="AK376" s="427"/>
      <c r="AL376" s="427"/>
      <c r="AM376" s="427"/>
      <c r="AN376" s="427"/>
      <c r="AO376" s="427"/>
      <c r="AP376" s="427"/>
      <c r="AQ376" s="427"/>
      <c r="AR376" s="427"/>
      <c r="AS376" s="427"/>
      <c r="AT376" s="427"/>
      <c r="AU376" s="427"/>
      <c r="AV376" s="427"/>
      <c r="AW376" s="427"/>
      <c r="AX376" s="427"/>
      <c r="AY376" s="427"/>
      <c r="AZ376" s="427"/>
      <c r="BA376" s="427"/>
      <c r="BB376" s="427"/>
      <c r="BC376" s="427"/>
      <c r="BD376" s="427"/>
      <c r="BE376" s="427"/>
      <c r="BF376" s="427"/>
      <c r="BG376" s="427"/>
      <c r="BH376" s="427"/>
      <c r="BI376" s="427"/>
      <c r="BJ376" s="427"/>
      <c r="BK376" s="427"/>
      <c r="BL376" s="427"/>
      <c r="BM376" s="427"/>
      <c r="BN376" s="427"/>
      <c r="BO376" s="427"/>
      <c r="BP376" s="427"/>
      <c r="BQ376" s="427"/>
      <c r="BR376" s="427"/>
      <c r="BS376" s="427"/>
      <c r="BT376" s="427"/>
      <c r="BU376" s="427"/>
      <c r="BV376" s="427"/>
      <c r="BW376" s="427"/>
      <c r="BX376" s="427"/>
      <c r="BY376" s="427"/>
      <c r="BZ376" s="427"/>
      <c r="CA376" s="427"/>
      <c r="CB376" s="427"/>
      <c r="CC376" s="427"/>
      <c r="CD376" s="427"/>
      <c r="CE376" s="427"/>
      <c r="CF376" s="427"/>
      <c r="CG376" s="427"/>
      <c r="CH376" s="427"/>
      <c r="CI376" s="427"/>
      <c r="CJ376" s="427"/>
      <c r="CK376" s="427"/>
      <c r="CL376" s="427"/>
      <c r="CM376" s="427"/>
    </row>
    <row r="377">
      <c r="A377" s="427"/>
      <c r="B377" s="427"/>
      <c r="C377" s="427"/>
      <c r="D377" s="427"/>
      <c r="E377" s="427"/>
      <c r="F377" s="427"/>
      <c r="G377" s="427"/>
      <c r="H377" s="427"/>
      <c r="I377" s="427"/>
      <c r="J377" s="427"/>
      <c r="K377" s="427"/>
      <c r="L377" s="427"/>
      <c r="M377" s="427"/>
      <c r="N377" s="427"/>
      <c r="O377" s="427"/>
      <c r="P377" s="427"/>
      <c r="Q377" s="427"/>
      <c r="R377" s="427"/>
      <c r="S377" s="427"/>
      <c r="T377" s="427"/>
      <c r="U377" s="427"/>
      <c r="V377" s="427"/>
      <c r="W377" s="427"/>
      <c r="X377" s="427"/>
      <c r="Y377" s="427"/>
      <c r="Z377" s="427"/>
      <c r="AA377" s="427"/>
      <c r="AB377" s="427"/>
      <c r="AC377" s="427"/>
      <c r="AD377" s="427"/>
      <c r="AE377" s="427"/>
      <c r="AF377" s="427"/>
      <c r="AG377" s="427"/>
      <c r="AH377" s="427"/>
      <c r="AI377" s="427"/>
      <c r="AJ377" s="427"/>
      <c r="AK377" s="427"/>
      <c r="AL377" s="427"/>
      <c r="AM377" s="427"/>
      <c r="AN377" s="427"/>
      <c r="AO377" s="427"/>
      <c r="AP377" s="427"/>
      <c r="AQ377" s="427"/>
      <c r="AR377" s="427"/>
      <c r="AS377" s="427"/>
      <c r="AT377" s="427"/>
      <c r="AU377" s="427"/>
      <c r="AV377" s="427"/>
      <c r="AW377" s="427"/>
      <c r="AX377" s="427"/>
      <c r="AY377" s="427"/>
      <c r="AZ377" s="427"/>
      <c r="BA377" s="427"/>
      <c r="BB377" s="427"/>
      <c r="BC377" s="427"/>
      <c r="BD377" s="427"/>
      <c r="BE377" s="427"/>
      <c r="BF377" s="427"/>
      <c r="BG377" s="427"/>
      <c r="BH377" s="427"/>
      <c r="BI377" s="427"/>
      <c r="BJ377" s="427"/>
      <c r="BK377" s="427"/>
      <c r="BL377" s="427"/>
      <c r="BM377" s="427"/>
      <c r="BN377" s="427"/>
      <c r="BO377" s="427"/>
      <c r="BP377" s="427"/>
      <c r="BQ377" s="427"/>
      <c r="BR377" s="427"/>
      <c r="BS377" s="427"/>
      <c r="BT377" s="427"/>
      <c r="BU377" s="427"/>
      <c r="BV377" s="427"/>
      <c r="BW377" s="427"/>
      <c r="BX377" s="427"/>
      <c r="BY377" s="427"/>
      <c r="BZ377" s="427"/>
      <c r="CA377" s="427"/>
      <c r="CB377" s="427"/>
      <c r="CC377" s="427"/>
      <c r="CD377" s="427"/>
      <c r="CE377" s="427"/>
      <c r="CF377" s="427"/>
      <c r="CG377" s="427"/>
      <c r="CH377" s="427"/>
      <c r="CI377" s="427"/>
      <c r="CJ377" s="427"/>
      <c r="CK377" s="427"/>
      <c r="CL377" s="427"/>
      <c r="CM377" s="427"/>
    </row>
    <row r="378">
      <c r="A378" s="427"/>
      <c r="B378" s="427"/>
      <c r="C378" s="427"/>
      <c r="D378" s="427"/>
      <c r="E378" s="427"/>
      <c r="F378" s="427"/>
      <c r="G378" s="427"/>
      <c r="H378" s="427"/>
      <c r="I378" s="427"/>
      <c r="J378" s="427"/>
      <c r="K378" s="427"/>
      <c r="L378" s="427"/>
      <c r="M378" s="427"/>
      <c r="N378" s="427"/>
      <c r="O378" s="427"/>
      <c r="P378" s="427"/>
      <c r="Q378" s="427"/>
      <c r="R378" s="427"/>
      <c r="S378" s="427"/>
      <c r="T378" s="427"/>
      <c r="U378" s="427"/>
      <c r="V378" s="427"/>
      <c r="W378" s="427"/>
      <c r="X378" s="427"/>
      <c r="Y378" s="427"/>
      <c r="Z378" s="427"/>
      <c r="AA378" s="427"/>
      <c r="AB378" s="427"/>
      <c r="AC378" s="427"/>
      <c r="AD378" s="427"/>
      <c r="AE378" s="427"/>
      <c r="AF378" s="427"/>
      <c r="AG378" s="427"/>
      <c r="AH378" s="427"/>
      <c r="AI378" s="427"/>
      <c r="AJ378" s="427"/>
      <c r="AK378" s="427"/>
      <c r="AL378" s="427"/>
      <c r="AM378" s="427"/>
      <c r="AN378" s="427"/>
      <c r="AO378" s="427"/>
      <c r="AP378" s="427"/>
      <c r="AQ378" s="427"/>
      <c r="AR378" s="427"/>
      <c r="AS378" s="427"/>
      <c r="AT378" s="427"/>
      <c r="AU378" s="427"/>
      <c r="AV378" s="427"/>
      <c r="AW378" s="427"/>
      <c r="AX378" s="427"/>
      <c r="AY378" s="427"/>
      <c r="AZ378" s="427"/>
      <c r="BA378" s="427"/>
      <c r="BB378" s="427"/>
      <c r="BC378" s="427"/>
      <c r="BD378" s="427"/>
      <c r="BE378" s="427"/>
      <c r="BF378" s="427"/>
      <c r="BG378" s="427"/>
      <c r="BH378" s="427"/>
      <c r="BI378" s="427"/>
      <c r="BJ378" s="427"/>
      <c r="BK378" s="427"/>
      <c r="BL378" s="427"/>
      <c r="BM378" s="427"/>
      <c r="BN378" s="427"/>
      <c r="BO378" s="427"/>
      <c r="BP378" s="427"/>
      <c r="BQ378" s="427"/>
      <c r="BR378" s="427"/>
      <c r="BS378" s="427"/>
      <c r="BT378" s="427"/>
      <c r="BU378" s="427"/>
      <c r="BV378" s="427"/>
      <c r="BW378" s="427"/>
      <c r="BX378" s="427"/>
      <c r="BY378" s="427"/>
      <c r="BZ378" s="427"/>
      <c r="CA378" s="427"/>
      <c r="CB378" s="427"/>
      <c r="CC378" s="427"/>
      <c r="CD378" s="427"/>
      <c r="CE378" s="427"/>
      <c r="CF378" s="427"/>
      <c r="CG378" s="427"/>
      <c r="CH378" s="427"/>
      <c r="CI378" s="427"/>
      <c r="CJ378" s="427"/>
      <c r="CK378" s="427"/>
      <c r="CL378" s="427"/>
      <c r="CM378" s="427"/>
    </row>
    <row r="379">
      <c r="A379" s="427"/>
      <c r="B379" s="427"/>
      <c r="C379" s="427"/>
      <c r="D379" s="427"/>
      <c r="E379" s="427"/>
      <c r="F379" s="427"/>
      <c r="G379" s="427"/>
      <c r="H379" s="427"/>
      <c r="I379" s="427"/>
      <c r="J379" s="427"/>
      <c r="K379" s="427"/>
      <c r="L379" s="427"/>
      <c r="M379" s="427"/>
      <c r="N379" s="427"/>
      <c r="O379" s="427"/>
      <c r="P379" s="427"/>
      <c r="Q379" s="427"/>
      <c r="R379" s="427"/>
      <c r="S379" s="427"/>
      <c r="T379" s="427"/>
      <c r="U379" s="427"/>
      <c r="V379" s="427"/>
      <c r="W379" s="427"/>
      <c r="X379" s="427"/>
      <c r="Y379" s="427"/>
      <c r="Z379" s="427"/>
      <c r="AA379" s="427"/>
      <c r="AB379" s="427"/>
      <c r="AC379" s="427"/>
      <c r="AD379" s="427"/>
      <c r="AE379" s="427"/>
      <c r="AF379" s="427"/>
      <c r="AG379" s="427"/>
      <c r="AH379" s="427"/>
      <c r="AI379" s="427"/>
      <c r="AJ379" s="427"/>
      <c r="AK379" s="427"/>
      <c r="AL379" s="427"/>
      <c r="AM379" s="427"/>
      <c r="AN379" s="427"/>
      <c r="AO379" s="427"/>
      <c r="AP379" s="427"/>
      <c r="AQ379" s="427"/>
      <c r="AR379" s="427"/>
      <c r="AS379" s="427"/>
      <c r="AT379" s="427"/>
      <c r="AU379" s="427"/>
      <c r="AV379" s="427"/>
      <c r="AW379" s="427"/>
      <c r="AX379" s="427"/>
      <c r="AY379" s="427"/>
      <c r="AZ379" s="427"/>
      <c r="BA379" s="427"/>
      <c r="BB379" s="427"/>
      <c r="BC379" s="427"/>
      <c r="BD379" s="427"/>
      <c r="BE379" s="427"/>
      <c r="BF379" s="427"/>
      <c r="BG379" s="427"/>
      <c r="BH379" s="427"/>
      <c r="BI379" s="427"/>
      <c r="BJ379" s="427"/>
      <c r="BK379" s="427"/>
      <c r="BL379" s="427"/>
      <c r="BM379" s="427"/>
      <c r="BN379" s="427"/>
      <c r="BO379" s="427"/>
      <c r="BP379" s="427"/>
      <c r="BQ379" s="427"/>
      <c r="BR379" s="427"/>
      <c r="BS379" s="427"/>
      <c r="BT379" s="427"/>
      <c r="BU379" s="427"/>
      <c r="BV379" s="427"/>
      <c r="BW379" s="427"/>
      <c r="BX379" s="427"/>
      <c r="BY379" s="427"/>
      <c r="BZ379" s="427"/>
      <c r="CA379" s="427"/>
      <c r="CB379" s="427"/>
      <c r="CC379" s="427"/>
      <c r="CD379" s="427"/>
      <c r="CE379" s="427"/>
      <c r="CF379" s="427"/>
      <c r="CG379" s="427"/>
      <c r="CH379" s="427"/>
      <c r="CI379" s="427"/>
      <c r="CJ379" s="427"/>
      <c r="CK379" s="427"/>
      <c r="CL379" s="427"/>
      <c r="CM379" s="427"/>
    </row>
    <row r="380">
      <c r="A380" s="427"/>
      <c r="B380" s="427"/>
      <c r="C380" s="427"/>
      <c r="D380" s="427"/>
      <c r="E380" s="427"/>
      <c r="F380" s="427"/>
      <c r="G380" s="427"/>
      <c r="H380" s="427"/>
      <c r="I380" s="427"/>
      <c r="J380" s="427"/>
      <c r="K380" s="427"/>
      <c r="L380" s="427"/>
      <c r="M380" s="427"/>
      <c r="N380" s="427"/>
      <c r="O380" s="427"/>
      <c r="P380" s="427"/>
      <c r="Q380" s="427"/>
      <c r="R380" s="427"/>
      <c r="S380" s="427"/>
      <c r="T380" s="427"/>
      <c r="U380" s="427"/>
      <c r="V380" s="427"/>
      <c r="W380" s="427"/>
      <c r="X380" s="427"/>
      <c r="Y380" s="427"/>
      <c r="Z380" s="427"/>
      <c r="AA380" s="427"/>
      <c r="AB380" s="427"/>
      <c r="AC380" s="427"/>
      <c r="AD380" s="427"/>
      <c r="AE380" s="427"/>
      <c r="AF380" s="427"/>
      <c r="AG380" s="427"/>
      <c r="AH380" s="427"/>
      <c r="AI380" s="427"/>
      <c r="AJ380" s="427"/>
      <c r="AK380" s="427"/>
      <c r="AL380" s="427"/>
      <c r="AM380" s="427"/>
      <c r="AN380" s="427"/>
      <c r="AO380" s="427"/>
      <c r="AP380" s="427"/>
      <c r="AQ380" s="427"/>
      <c r="AR380" s="427"/>
      <c r="AS380" s="427"/>
      <c r="AT380" s="427"/>
      <c r="AU380" s="427"/>
      <c r="AV380" s="427"/>
      <c r="AW380" s="427"/>
      <c r="AX380" s="427"/>
      <c r="AY380" s="427"/>
      <c r="AZ380" s="427"/>
      <c r="BA380" s="427"/>
      <c r="BB380" s="427"/>
      <c r="BC380" s="427"/>
      <c r="BD380" s="427"/>
      <c r="BE380" s="427"/>
      <c r="BF380" s="427"/>
      <c r="BG380" s="427"/>
      <c r="BH380" s="427"/>
      <c r="BI380" s="427"/>
      <c r="BJ380" s="427"/>
      <c r="BK380" s="427"/>
      <c r="BL380" s="427"/>
      <c r="BM380" s="427"/>
      <c r="BN380" s="427"/>
      <c r="BO380" s="427"/>
      <c r="BP380" s="427"/>
      <c r="BQ380" s="427"/>
      <c r="BR380" s="427"/>
      <c r="BS380" s="427"/>
      <c r="BT380" s="427"/>
      <c r="BU380" s="427"/>
      <c r="BV380" s="427"/>
      <c r="BW380" s="427"/>
      <c r="BX380" s="427"/>
      <c r="BY380" s="427"/>
      <c r="BZ380" s="427"/>
      <c r="CA380" s="427"/>
      <c r="CB380" s="427"/>
      <c r="CC380" s="427"/>
      <c r="CD380" s="427"/>
      <c r="CE380" s="427"/>
      <c r="CF380" s="427"/>
      <c r="CG380" s="427"/>
      <c r="CH380" s="427"/>
      <c r="CI380" s="427"/>
      <c r="CJ380" s="427"/>
      <c r="CK380" s="427"/>
      <c r="CL380" s="427"/>
      <c r="CM380" s="427"/>
    </row>
    <row r="381">
      <c r="A381" s="427"/>
      <c r="B381" s="427"/>
      <c r="C381" s="427"/>
      <c r="D381" s="427"/>
      <c r="E381" s="427"/>
      <c r="F381" s="427"/>
      <c r="G381" s="427"/>
      <c r="H381" s="427"/>
      <c r="I381" s="427"/>
      <c r="J381" s="427"/>
      <c r="K381" s="427"/>
      <c r="L381" s="427"/>
      <c r="M381" s="427"/>
      <c r="N381" s="427"/>
      <c r="O381" s="427"/>
      <c r="P381" s="427"/>
      <c r="Q381" s="427"/>
      <c r="R381" s="427"/>
      <c r="S381" s="427"/>
      <c r="T381" s="427"/>
      <c r="U381" s="427"/>
      <c r="V381" s="427"/>
      <c r="W381" s="427"/>
      <c r="X381" s="427"/>
      <c r="Y381" s="427"/>
      <c r="Z381" s="427"/>
      <c r="AA381" s="427"/>
      <c r="AB381" s="427"/>
      <c r="AC381" s="427"/>
      <c r="AD381" s="427"/>
      <c r="AE381" s="427"/>
      <c r="AF381" s="427"/>
      <c r="AG381" s="427"/>
      <c r="AH381" s="427"/>
      <c r="AI381" s="427"/>
      <c r="AJ381" s="427"/>
      <c r="AK381" s="427"/>
      <c r="AL381" s="427"/>
      <c r="AM381" s="427"/>
      <c r="AN381" s="427"/>
      <c r="AO381" s="427"/>
      <c r="AP381" s="427"/>
      <c r="AQ381" s="427"/>
      <c r="AR381" s="427"/>
      <c r="AS381" s="427"/>
      <c r="AT381" s="427"/>
      <c r="AU381" s="427"/>
      <c r="AV381" s="427"/>
      <c r="AW381" s="427"/>
      <c r="AX381" s="427"/>
      <c r="AY381" s="427"/>
      <c r="AZ381" s="427"/>
      <c r="BA381" s="427"/>
      <c r="BB381" s="427"/>
      <c r="BC381" s="427"/>
      <c r="BD381" s="427"/>
      <c r="BE381" s="427"/>
      <c r="BF381" s="427"/>
      <c r="BG381" s="427"/>
      <c r="BH381" s="427"/>
      <c r="BI381" s="427"/>
      <c r="BJ381" s="427"/>
      <c r="BK381" s="427"/>
      <c r="BL381" s="427"/>
      <c r="BM381" s="427"/>
      <c r="BN381" s="427"/>
      <c r="BO381" s="427"/>
      <c r="BP381" s="427"/>
      <c r="BQ381" s="427"/>
      <c r="BR381" s="427"/>
      <c r="BS381" s="427"/>
      <c r="BT381" s="427"/>
      <c r="BU381" s="427"/>
      <c r="BV381" s="427"/>
      <c r="BW381" s="427"/>
      <c r="BX381" s="427"/>
      <c r="BY381" s="427"/>
      <c r="BZ381" s="427"/>
      <c r="CA381" s="427"/>
      <c r="CB381" s="427"/>
      <c r="CC381" s="427"/>
      <c r="CD381" s="427"/>
      <c r="CE381" s="427"/>
      <c r="CF381" s="427"/>
      <c r="CG381" s="427"/>
      <c r="CH381" s="427"/>
      <c r="CI381" s="427"/>
      <c r="CJ381" s="427"/>
      <c r="CK381" s="427"/>
      <c r="CL381" s="427"/>
      <c r="CM381" s="427"/>
    </row>
    <row r="382">
      <c r="A382" s="427"/>
      <c r="B382" s="427"/>
      <c r="C382" s="427"/>
      <c r="D382" s="427"/>
      <c r="E382" s="427"/>
      <c r="F382" s="427"/>
      <c r="G382" s="427"/>
      <c r="H382" s="427"/>
      <c r="I382" s="427"/>
      <c r="J382" s="427"/>
      <c r="K382" s="427"/>
      <c r="L382" s="427"/>
      <c r="M382" s="427"/>
      <c r="N382" s="427"/>
      <c r="O382" s="427"/>
      <c r="P382" s="427"/>
      <c r="Q382" s="427"/>
      <c r="R382" s="427"/>
      <c r="S382" s="427"/>
      <c r="T382" s="427"/>
      <c r="U382" s="427"/>
      <c r="V382" s="427"/>
      <c r="W382" s="427"/>
      <c r="X382" s="427"/>
      <c r="Y382" s="427"/>
      <c r="Z382" s="427"/>
      <c r="AA382" s="427"/>
      <c r="AB382" s="427"/>
      <c r="AC382" s="427"/>
      <c r="AD382" s="427"/>
      <c r="AE382" s="427"/>
      <c r="AF382" s="427"/>
      <c r="AG382" s="427"/>
      <c r="AH382" s="427"/>
      <c r="AI382" s="427"/>
      <c r="AJ382" s="427"/>
      <c r="AK382" s="427"/>
      <c r="AL382" s="427"/>
      <c r="AM382" s="427"/>
      <c r="AN382" s="427"/>
      <c r="AO382" s="427"/>
      <c r="AP382" s="427"/>
      <c r="AQ382" s="427"/>
      <c r="AR382" s="427"/>
      <c r="AS382" s="427"/>
      <c r="AT382" s="427"/>
      <c r="AU382" s="427"/>
      <c r="AV382" s="427"/>
      <c r="AW382" s="427"/>
      <c r="AX382" s="427"/>
      <c r="AY382" s="427"/>
      <c r="AZ382" s="427"/>
      <c r="BA382" s="427"/>
      <c r="BB382" s="427"/>
      <c r="BC382" s="427"/>
      <c r="BD382" s="427"/>
      <c r="BE382" s="427"/>
      <c r="BF382" s="427"/>
      <c r="BG382" s="427"/>
      <c r="BH382" s="427"/>
      <c r="BI382" s="427"/>
      <c r="BJ382" s="427"/>
      <c r="BK382" s="427"/>
      <c r="BL382" s="427"/>
      <c r="BM382" s="427"/>
      <c r="BN382" s="427"/>
      <c r="BO382" s="427"/>
      <c r="BP382" s="427"/>
      <c r="BQ382" s="427"/>
      <c r="BR382" s="427"/>
      <c r="BS382" s="427"/>
      <c r="BT382" s="427"/>
      <c r="BU382" s="427"/>
      <c r="BV382" s="427"/>
      <c r="BW382" s="427"/>
      <c r="BX382" s="427"/>
      <c r="BY382" s="427"/>
      <c r="BZ382" s="427"/>
      <c r="CA382" s="427"/>
      <c r="CB382" s="427"/>
      <c r="CC382" s="427"/>
      <c r="CD382" s="427"/>
      <c r="CE382" s="427"/>
      <c r="CF382" s="427"/>
      <c r="CG382" s="427"/>
      <c r="CH382" s="427"/>
      <c r="CI382" s="427"/>
      <c r="CJ382" s="427"/>
      <c r="CK382" s="427"/>
      <c r="CL382" s="427"/>
      <c r="CM382" s="427"/>
    </row>
    <row r="383">
      <c r="A383" s="427"/>
      <c r="B383" s="427"/>
      <c r="C383" s="427"/>
      <c r="D383" s="427"/>
      <c r="E383" s="427"/>
      <c r="F383" s="427"/>
      <c r="G383" s="427"/>
      <c r="H383" s="427"/>
      <c r="I383" s="427"/>
      <c r="J383" s="427"/>
      <c r="K383" s="427"/>
      <c r="L383" s="427"/>
      <c r="M383" s="427"/>
      <c r="N383" s="427"/>
      <c r="O383" s="427"/>
      <c r="P383" s="427"/>
      <c r="Q383" s="427"/>
      <c r="R383" s="427"/>
      <c r="S383" s="427"/>
      <c r="T383" s="427"/>
      <c r="U383" s="427"/>
      <c r="V383" s="427"/>
      <c r="W383" s="427"/>
      <c r="X383" s="427"/>
      <c r="Y383" s="427"/>
      <c r="Z383" s="427"/>
      <c r="AA383" s="427"/>
      <c r="AB383" s="427"/>
      <c r="AC383" s="427"/>
      <c r="AD383" s="427"/>
      <c r="AE383" s="427"/>
      <c r="AF383" s="427"/>
      <c r="AG383" s="427"/>
      <c r="AH383" s="427"/>
      <c r="AI383" s="427"/>
      <c r="AJ383" s="427"/>
      <c r="AK383" s="427"/>
      <c r="AL383" s="427"/>
      <c r="AM383" s="427"/>
      <c r="AN383" s="427"/>
      <c r="AO383" s="427"/>
      <c r="AP383" s="427"/>
      <c r="AQ383" s="427"/>
      <c r="AR383" s="427"/>
      <c r="AS383" s="427"/>
      <c r="AT383" s="427"/>
      <c r="AU383" s="427"/>
      <c r="AV383" s="427"/>
      <c r="AW383" s="427"/>
      <c r="AX383" s="427"/>
      <c r="AY383" s="427"/>
      <c r="AZ383" s="427"/>
      <c r="BA383" s="427"/>
      <c r="BB383" s="427"/>
      <c r="BC383" s="427"/>
      <c r="BD383" s="427"/>
      <c r="BE383" s="427"/>
      <c r="BF383" s="427"/>
      <c r="BG383" s="427"/>
      <c r="BH383" s="427"/>
      <c r="BI383" s="427"/>
      <c r="BJ383" s="427"/>
      <c r="BK383" s="427"/>
      <c r="BL383" s="427"/>
      <c r="BM383" s="427"/>
      <c r="BN383" s="427"/>
      <c r="BO383" s="427"/>
      <c r="BP383" s="427"/>
      <c r="BQ383" s="427"/>
      <c r="BR383" s="427"/>
      <c r="BS383" s="427"/>
      <c r="BT383" s="427"/>
      <c r="BU383" s="427"/>
      <c r="BV383" s="427"/>
      <c r="BW383" s="427"/>
      <c r="BX383" s="427"/>
      <c r="BY383" s="427"/>
      <c r="BZ383" s="427"/>
      <c r="CA383" s="427"/>
      <c r="CB383" s="427"/>
      <c r="CC383" s="427"/>
      <c r="CD383" s="427"/>
      <c r="CE383" s="427"/>
      <c r="CF383" s="427"/>
      <c r="CG383" s="427"/>
      <c r="CH383" s="427"/>
      <c r="CI383" s="427"/>
      <c r="CJ383" s="427"/>
      <c r="CK383" s="427"/>
      <c r="CL383" s="427"/>
      <c r="CM383" s="427"/>
    </row>
    <row r="384">
      <c r="A384" s="427"/>
      <c r="B384" s="427"/>
      <c r="C384" s="427"/>
      <c r="D384" s="427"/>
      <c r="E384" s="427"/>
      <c r="F384" s="427"/>
      <c r="G384" s="427"/>
      <c r="H384" s="427"/>
      <c r="I384" s="427"/>
      <c r="J384" s="427"/>
      <c r="K384" s="427"/>
      <c r="L384" s="427"/>
      <c r="M384" s="427"/>
      <c r="N384" s="427"/>
      <c r="O384" s="427"/>
      <c r="P384" s="427"/>
      <c r="Q384" s="427"/>
      <c r="R384" s="427"/>
      <c r="S384" s="427"/>
      <c r="T384" s="427"/>
      <c r="U384" s="427"/>
      <c r="V384" s="427"/>
      <c r="W384" s="427"/>
      <c r="X384" s="427"/>
      <c r="Y384" s="427"/>
      <c r="Z384" s="427"/>
      <c r="AA384" s="427"/>
      <c r="AB384" s="427"/>
      <c r="AC384" s="427"/>
      <c r="AD384" s="427"/>
      <c r="AE384" s="427"/>
      <c r="AF384" s="427"/>
      <c r="AG384" s="427"/>
      <c r="AH384" s="427"/>
      <c r="AI384" s="427"/>
      <c r="AJ384" s="427"/>
      <c r="AK384" s="427"/>
      <c r="AL384" s="427"/>
      <c r="AM384" s="427"/>
      <c r="AN384" s="427"/>
      <c r="AO384" s="427"/>
      <c r="AP384" s="427"/>
      <c r="AQ384" s="427"/>
      <c r="AR384" s="427"/>
      <c r="AS384" s="427"/>
      <c r="AT384" s="427"/>
      <c r="AU384" s="427"/>
      <c r="AV384" s="427"/>
      <c r="AW384" s="427"/>
      <c r="AX384" s="427"/>
      <c r="AY384" s="427"/>
      <c r="AZ384" s="427"/>
      <c r="BA384" s="427"/>
      <c r="BB384" s="427"/>
      <c r="BC384" s="427"/>
      <c r="BD384" s="427"/>
      <c r="BE384" s="427"/>
      <c r="BF384" s="427"/>
      <c r="BG384" s="427"/>
      <c r="BH384" s="427"/>
      <c r="BI384" s="427"/>
      <c r="BJ384" s="427"/>
      <c r="BK384" s="427"/>
      <c r="BL384" s="427"/>
      <c r="BM384" s="427"/>
      <c r="BN384" s="427"/>
      <c r="BO384" s="427"/>
      <c r="BP384" s="427"/>
      <c r="BQ384" s="427"/>
      <c r="BR384" s="427"/>
      <c r="BS384" s="427"/>
      <c r="BT384" s="427"/>
      <c r="BU384" s="427"/>
      <c r="BV384" s="427"/>
      <c r="BW384" s="427"/>
      <c r="BX384" s="427"/>
      <c r="BY384" s="427"/>
      <c r="BZ384" s="427"/>
      <c r="CA384" s="427"/>
      <c r="CB384" s="427"/>
      <c r="CC384" s="427"/>
      <c r="CD384" s="427"/>
      <c r="CE384" s="427"/>
      <c r="CF384" s="427"/>
      <c r="CG384" s="427"/>
      <c r="CH384" s="427"/>
      <c r="CI384" s="427"/>
      <c r="CJ384" s="427"/>
      <c r="CK384" s="427"/>
      <c r="CL384" s="427"/>
      <c r="CM384" s="427"/>
    </row>
    <row r="385">
      <c r="A385" s="427"/>
      <c r="B385" s="427"/>
      <c r="C385" s="427"/>
      <c r="D385" s="427"/>
      <c r="E385" s="427"/>
      <c r="F385" s="427"/>
      <c r="G385" s="427"/>
      <c r="H385" s="427"/>
      <c r="I385" s="427"/>
      <c r="J385" s="427"/>
      <c r="K385" s="427"/>
      <c r="L385" s="427"/>
      <c r="M385" s="427"/>
      <c r="N385" s="427"/>
      <c r="O385" s="427"/>
      <c r="P385" s="427"/>
      <c r="Q385" s="427"/>
      <c r="R385" s="427"/>
      <c r="S385" s="427"/>
      <c r="T385" s="427"/>
      <c r="U385" s="427"/>
      <c r="V385" s="427"/>
      <c r="W385" s="427"/>
      <c r="X385" s="427"/>
      <c r="Y385" s="427"/>
      <c r="Z385" s="427"/>
      <c r="AA385" s="427"/>
      <c r="AB385" s="427"/>
      <c r="AC385" s="427"/>
      <c r="AD385" s="427"/>
      <c r="AE385" s="427"/>
      <c r="AF385" s="427"/>
      <c r="AG385" s="427"/>
      <c r="AH385" s="427"/>
      <c r="AI385" s="427"/>
      <c r="AJ385" s="427"/>
      <c r="AK385" s="427"/>
      <c r="AL385" s="427"/>
      <c r="AM385" s="427"/>
      <c r="AN385" s="427"/>
      <c r="AO385" s="427"/>
      <c r="AP385" s="427"/>
      <c r="AQ385" s="427"/>
      <c r="AR385" s="427"/>
      <c r="AS385" s="427"/>
      <c r="AT385" s="427"/>
      <c r="AU385" s="427"/>
      <c r="AV385" s="427"/>
      <c r="AW385" s="427"/>
      <c r="AX385" s="427"/>
      <c r="AY385" s="427"/>
      <c r="AZ385" s="427"/>
      <c r="BA385" s="427"/>
      <c r="BB385" s="427"/>
      <c r="BC385" s="427"/>
      <c r="BD385" s="427"/>
      <c r="BE385" s="427"/>
      <c r="BF385" s="427"/>
      <c r="BG385" s="427"/>
      <c r="BH385" s="427"/>
      <c r="BI385" s="427"/>
      <c r="BJ385" s="427"/>
      <c r="BK385" s="427"/>
      <c r="BL385" s="427"/>
      <c r="BM385" s="427"/>
      <c r="BN385" s="427"/>
      <c r="BO385" s="427"/>
      <c r="BP385" s="427"/>
      <c r="BQ385" s="427"/>
      <c r="BR385" s="427"/>
      <c r="BS385" s="427"/>
      <c r="BT385" s="427"/>
      <c r="BU385" s="427"/>
      <c r="BV385" s="427"/>
      <c r="BW385" s="427"/>
      <c r="BX385" s="427"/>
      <c r="BY385" s="427"/>
      <c r="BZ385" s="427"/>
      <c r="CA385" s="427"/>
      <c r="CB385" s="427"/>
      <c r="CC385" s="427"/>
      <c r="CD385" s="427"/>
      <c r="CE385" s="427"/>
      <c r="CF385" s="427"/>
      <c r="CG385" s="427"/>
      <c r="CH385" s="427"/>
      <c r="CI385" s="427"/>
      <c r="CJ385" s="427"/>
      <c r="CK385" s="427"/>
      <c r="CL385" s="427"/>
      <c r="CM385" s="427"/>
    </row>
    <row r="386">
      <c r="A386" s="427"/>
      <c r="B386" s="427"/>
      <c r="C386" s="427"/>
      <c r="D386" s="427"/>
      <c r="E386" s="427"/>
      <c r="F386" s="427"/>
      <c r="G386" s="427"/>
      <c r="H386" s="427"/>
      <c r="I386" s="427"/>
      <c r="J386" s="427"/>
      <c r="K386" s="427"/>
      <c r="L386" s="427"/>
      <c r="M386" s="427"/>
      <c r="N386" s="427"/>
      <c r="O386" s="427"/>
      <c r="P386" s="427"/>
      <c r="Q386" s="427"/>
      <c r="R386" s="427"/>
      <c r="S386" s="427"/>
      <c r="T386" s="427"/>
      <c r="U386" s="427"/>
      <c r="V386" s="427"/>
      <c r="W386" s="427"/>
      <c r="X386" s="427"/>
      <c r="Y386" s="427"/>
      <c r="Z386" s="427"/>
      <c r="AA386" s="427"/>
      <c r="AB386" s="427"/>
      <c r="AC386" s="427"/>
      <c r="AD386" s="427"/>
      <c r="AE386" s="427"/>
      <c r="AF386" s="427"/>
      <c r="AG386" s="427"/>
      <c r="AH386" s="427"/>
      <c r="AI386" s="427"/>
      <c r="AJ386" s="427"/>
      <c r="AK386" s="427"/>
      <c r="AL386" s="427"/>
      <c r="AM386" s="427"/>
      <c r="AN386" s="427"/>
      <c r="AO386" s="427"/>
      <c r="AP386" s="427"/>
      <c r="AQ386" s="427"/>
      <c r="AR386" s="427"/>
      <c r="AS386" s="427"/>
      <c r="AT386" s="427"/>
      <c r="AU386" s="427"/>
      <c r="AV386" s="427"/>
      <c r="AW386" s="427"/>
      <c r="AX386" s="427"/>
      <c r="AY386" s="427"/>
      <c r="AZ386" s="427"/>
      <c r="BA386" s="427"/>
      <c r="BB386" s="427"/>
      <c r="BC386" s="427"/>
      <c r="BD386" s="427"/>
      <c r="BE386" s="427"/>
      <c r="BF386" s="427"/>
      <c r="BG386" s="427"/>
      <c r="BH386" s="427"/>
      <c r="BI386" s="427"/>
      <c r="BJ386" s="427"/>
      <c r="BK386" s="427"/>
      <c r="BL386" s="427"/>
      <c r="BM386" s="427"/>
      <c r="BN386" s="427"/>
      <c r="BO386" s="427"/>
      <c r="BP386" s="427"/>
      <c r="BQ386" s="427"/>
      <c r="BR386" s="427"/>
      <c r="BS386" s="427"/>
      <c r="BT386" s="427"/>
      <c r="BU386" s="427"/>
      <c r="BV386" s="427"/>
      <c r="BW386" s="427"/>
      <c r="BX386" s="427"/>
      <c r="BY386" s="427"/>
      <c r="BZ386" s="427"/>
      <c r="CA386" s="427"/>
      <c r="CB386" s="427"/>
      <c r="CC386" s="427"/>
      <c r="CD386" s="427"/>
      <c r="CE386" s="427"/>
      <c r="CF386" s="427"/>
      <c r="CG386" s="427"/>
      <c r="CH386" s="427"/>
      <c r="CI386" s="427"/>
      <c r="CJ386" s="427"/>
      <c r="CK386" s="427"/>
      <c r="CL386" s="427"/>
      <c r="CM386" s="427"/>
    </row>
    <row r="387">
      <c r="A387" s="427"/>
      <c r="B387" s="427"/>
      <c r="C387" s="427"/>
      <c r="D387" s="427"/>
      <c r="E387" s="427"/>
      <c r="F387" s="427"/>
      <c r="G387" s="427"/>
      <c r="H387" s="427"/>
      <c r="I387" s="427"/>
      <c r="J387" s="427"/>
      <c r="K387" s="427"/>
      <c r="L387" s="427"/>
      <c r="M387" s="427"/>
      <c r="N387" s="427"/>
      <c r="O387" s="427"/>
      <c r="P387" s="427"/>
      <c r="Q387" s="427"/>
      <c r="R387" s="427"/>
      <c r="S387" s="427"/>
      <c r="T387" s="427"/>
      <c r="U387" s="427"/>
      <c r="V387" s="427"/>
      <c r="W387" s="427"/>
      <c r="X387" s="427"/>
      <c r="Y387" s="427"/>
      <c r="Z387" s="427"/>
      <c r="AA387" s="427"/>
      <c r="AB387" s="427"/>
      <c r="AC387" s="427"/>
      <c r="AD387" s="427"/>
      <c r="AE387" s="427"/>
      <c r="AF387" s="427"/>
      <c r="AG387" s="427"/>
      <c r="AH387" s="427"/>
      <c r="AI387" s="427"/>
      <c r="AJ387" s="427"/>
      <c r="AK387" s="427"/>
      <c r="AL387" s="427"/>
      <c r="AM387" s="427"/>
      <c r="AN387" s="427"/>
      <c r="AO387" s="427"/>
      <c r="AP387" s="427"/>
      <c r="AQ387" s="427"/>
      <c r="AR387" s="427"/>
      <c r="AS387" s="427"/>
      <c r="AT387" s="427"/>
      <c r="AU387" s="427"/>
      <c r="AV387" s="427"/>
      <c r="AW387" s="427"/>
      <c r="AX387" s="427"/>
      <c r="AY387" s="427"/>
      <c r="AZ387" s="427"/>
      <c r="BA387" s="427"/>
      <c r="BB387" s="427"/>
      <c r="BC387" s="427"/>
      <c r="BD387" s="427"/>
      <c r="BE387" s="427"/>
      <c r="BF387" s="427"/>
      <c r="BG387" s="427"/>
      <c r="BH387" s="427"/>
      <c r="BI387" s="427"/>
      <c r="BJ387" s="427"/>
      <c r="BK387" s="427"/>
      <c r="BL387" s="427"/>
      <c r="BM387" s="427"/>
      <c r="BN387" s="427"/>
      <c r="BO387" s="427"/>
      <c r="BP387" s="427"/>
      <c r="BQ387" s="427"/>
      <c r="BR387" s="427"/>
      <c r="BS387" s="427"/>
      <c r="BT387" s="427"/>
      <c r="BU387" s="427"/>
      <c r="BV387" s="427"/>
      <c r="BW387" s="427"/>
      <c r="BX387" s="427"/>
      <c r="BY387" s="427"/>
      <c r="BZ387" s="427"/>
      <c r="CA387" s="427"/>
      <c r="CB387" s="427"/>
      <c r="CC387" s="427"/>
      <c r="CD387" s="427"/>
      <c r="CE387" s="427"/>
      <c r="CF387" s="427"/>
      <c r="CG387" s="427"/>
      <c r="CH387" s="427"/>
      <c r="CI387" s="427"/>
      <c r="CJ387" s="427"/>
      <c r="CK387" s="427"/>
      <c r="CL387" s="427"/>
      <c r="CM387" s="427"/>
    </row>
    <row r="388">
      <c r="A388" s="427"/>
      <c r="B388" s="427"/>
      <c r="C388" s="427"/>
      <c r="D388" s="427"/>
      <c r="E388" s="427"/>
      <c r="F388" s="427"/>
      <c r="G388" s="427"/>
      <c r="H388" s="427"/>
      <c r="I388" s="427"/>
      <c r="J388" s="427"/>
      <c r="K388" s="427"/>
      <c r="L388" s="427"/>
      <c r="M388" s="427"/>
      <c r="N388" s="427"/>
      <c r="O388" s="427"/>
      <c r="P388" s="427"/>
      <c r="Q388" s="427"/>
      <c r="R388" s="427"/>
      <c r="S388" s="427"/>
      <c r="T388" s="427"/>
      <c r="U388" s="427"/>
      <c r="V388" s="427"/>
      <c r="W388" s="427"/>
      <c r="X388" s="427"/>
      <c r="Y388" s="427"/>
      <c r="Z388" s="427"/>
      <c r="AA388" s="427"/>
      <c r="AB388" s="427"/>
      <c r="AC388" s="427"/>
      <c r="AD388" s="427"/>
      <c r="AE388" s="427"/>
      <c r="AF388" s="427"/>
      <c r="AG388" s="427"/>
      <c r="AH388" s="427"/>
      <c r="AI388" s="427"/>
      <c r="AJ388" s="427"/>
      <c r="AK388" s="427"/>
      <c r="AL388" s="427"/>
      <c r="AM388" s="427"/>
      <c r="AN388" s="427"/>
      <c r="AO388" s="427"/>
      <c r="AP388" s="427"/>
      <c r="AQ388" s="427"/>
      <c r="AR388" s="427"/>
      <c r="AS388" s="427"/>
      <c r="AT388" s="427"/>
      <c r="AU388" s="427"/>
      <c r="AV388" s="427"/>
      <c r="AW388" s="427"/>
      <c r="AX388" s="427"/>
      <c r="AY388" s="427"/>
      <c r="AZ388" s="427"/>
      <c r="BA388" s="427"/>
      <c r="BB388" s="427"/>
      <c r="BC388" s="427"/>
      <c r="BD388" s="427"/>
      <c r="BE388" s="427"/>
      <c r="BF388" s="427"/>
      <c r="BG388" s="427"/>
      <c r="BH388" s="427"/>
      <c r="BI388" s="427"/>
      <c r="BJ388" s="427"/>
      <c r="BK388" s="427"/>
      <c r="BL388" s="427"/>
      <c r="BM388" s="427"/>
      <c r="BN388" s="427"/>
      <c r="BO388" s="427"/>
      <c r="BP388" s="427"/>
      <c r="BQ388" s="427"/>
      <c r="BR388" s="427"/>
      <c r="BS388" s="427"/>
      <c r="BT388" s="427"/>
      <c r="BU388" s="427"/>
      <c r="BV388" s="427"/>
      <c r="BW388" s="427"/>
      <c r="BX388" s="427"/>
      <c r="BY388" s="427"/>
      <c r="BZ388" s="427"/>
      <c r="CA388" s="427"/>
      <c r="CB388" s="427"/>
      <c r="CC388" s="427"/>
      <c r="CD388" s="427"/>
      <c r="CE388" s="427"/>
      <c r="CF388" s="427"/>
      <c r="CG388" s="427"/>
      <c r="CH388" s="427"/>
      <c r="CI388" s="427"/>
      <c r="CJ388" s="427"/>
      <c r="CK388" s="427"/>
      <c r="CL388" s="427"/>
      <c r="CM388" s="427"/>
    </row>
    <row r="389">
      <c r="A389" s="427"/>
      <c r="B389" s="427"/>
      <c r="C389" s="427"/>
      <c r="D389" s="427"/>
      <c r="E389" s="427"/>
      <c r="F389" s="427"/>
      <c r="G389" s="427"/>
      <c r="H389" s="427"/>
      <c r="I389" s="427"/>
      <c r="J389" s="427"/>
      <c r="K389" s="427"/>
      <c r="L389" s="427"/>
      <c r="M389" s="427"/>
      <c r="N389" s="427"/>
      <c r="O389" s="427"/>
      <c r="P389" s="427"/>
      <c r="Q389" s="427"/>
      <c r="R389" s="427"/>
      <c r="S389" s="427"/>
      <c r="T389" s="427"/>
      <c r="U389" s="427"/>
      <c r="V389" s="427"/>
      <c r="W389" s="427"/>
      <c r="X389" s="427"/>
      <c r="Y389" s="427"/>
      <c r="Z389" s="427"/>
      <c r="AA389" s="427"/>
      <c r="AB389" s="427"/>
      <c r="AC389" s="427"/>
      <c r="AD389" s="427"/>
      <c r="AE389" s="427"/>
      <c r="AF389" s="427"/>
      <c r="AG389" s="427"/>
      <c r="AH389" s="427"/>
      <c r="AI389" s="427"/>
      <c r="AJ389" s="427"/>
      <c r="AK389" s="427"/>
      <c r="AL389" s="427"/>
      <c r="AM389" s="427"/>
      <c r="AN389" s="427"/>
      <c r="AO389" s="427"/>
      <c r="AP389" s="427"/>
      <c r="AQ389" s="427"/>
      <c r="AR389" s="427"/>
      <c r="AS389" s="427"/>
      <c r="AT389" s="427"/>
      <c r="AU389" s="427"/>
      <c r="AV389" s="427"/>
      <c r="AW389" s="427"/>
      <c r="AX389" s="427"/>
      <c r="AY389" s="427"/>
      <c r="AZ389" s="427"/>
      <c r="BA389" s="427"/>
      <c r="BB389" s="427"/>
      <c r="BC389" s="427"/>
      <c r="BD389" s="427"/>
      <c r="BE389" s="427"/>
      <c r="BF389" s="427"/>
      <c r="BG389" s="427"/>
      <c r="BH389" s="427"/>
      <c r="BI389" s="427"/>
      <c r="BJ389" s="427"/>
      <c r="BK389" s="427"/>
      <c r="BL389" s="427"/>
      <c r="BM389" s="427"/>
      <c r="BN389" s="427"/>
      <c r="BO389" s="427"/>
      <c r="BP389" s="427"/>
      <c r="BQ389" s="427"/>
      <c r="BR389" s="427"/>
      <c r="BS389" s="427"/>
      <c r="BT389" s="427"/>
      <c r="BU389" s="427"/>
      <c r="BV389" s="427"/>
      <c r="BW389" s="427"/>
      <c r="BX389" s="427"/>
      <c r="BY389" s="427"/>
      <c r="BZ389" s="427"/>
      <c r="CA389" s="427"/>
      <c r="CB389" s="427"/>
      <c r="CC389" s="427"/>
      <c r="CD389" s="427"/>
      <c r="CE389" s="427"/>
      <c r="CF389" s="427"/>
      <c r="CG389" s="427"/>
      <c r="CH389" s="427"/>
      <c r="CI389" s="427"/>
      <c r="CJ389" s="427"/>
      <c r="CK389" s="427"/>
      <c r="CL389" s="427"/>
      <c r="CM389" s="427"/>
    </row>
    <row r="390">
      <c r="A390" s="427"/>
      <c r="B390" s="427"/>
      <c r="C390" s="427"/>
      <c r="D390" s="427"/>
      <c r="E390" s="427"/>
      <c r="F390" s="427"/>
      <c r="G390" s="427"/>
      <c r="H390" s="427"/>
      <c r="I390" s="427"/>
      <c r="J390" s="427"/>
      <c r="K390" s="427"/>
      <c r="L390" s="427"/>
      <c r="M390" s="427"/>
      <c r="N390" s="427"/>
      <c r="O390" s="427"/>
      <c r="P390" s="427"/>
      <c r="Q390" s="427"/>
      <c r="R390" s="427"/>
      <c r="S390" s="427"/>
      <c r="T390" s="427"/>
      <c r="U390" s="427"/>
      <c r="V390" s="427"/>
      <c r="W390" s="427"/>
      <c r="X390" s="427"/>
      <c r="Y390" s="427"/>
      <c r="Z390" s="427"/>
      <c r="AA390" s="427"/>
      <c r="AB390" s="427"/>
      <c r="AC390" s="427"/>
      <c r="AD390" s="427"/>
      <c r="AE390" s="427"/>
      <c r="AF390" s="427"/>
      <c r="AG390" s="427"/>
      <c r="AH390" s="427"/>
      <c r="AI390" s="427"/>
      <c r="AJ390" s="427"/>
      <c r="AK390" s="427"/>
      <c r="AL390" s="427"/>
      <c r="AM390" s="427"/>
      <c r="AN390" s="427"/>
      <c r="AO390" s="427"/>
      <c r="AP390" s="427"/>
      <c r="AQ390" s="427"/>
      <c r="AR390" s="427"/>
      <c r="AS390" s="427"/>
      <c r="AT390" s="427"/>
      <c r="AU390" s="427"/>
      <c r="AV390" s="427"/>
      <c r="AW390" s="427"/>
      <c r="AX390" s="427"/>
      <c r="AY390" s="427"/>
      <c r="AZ390" s="427"/>
      <c r="BA390" s="427"/>
      <c r="BB390" s="427"/>
      <c r="BC390" s="427"/>
      <c r="BD390" s="427"/>
      <c r="BE390" s="427"/>
      <c r="BF390" s="427"/>
      <c r="BG390" s="427"/>
      <c r="BH390" s="427"/>
      <c r="BI390" s="427"/>
      <c r="BJ390" s="427"/>
      <c r="BK390" s="427"/>
      <c r="BL390" s="427"/>
      <c r="BM390" s="427"/>
      <c r="BN390" s="427"/>
      <c r="BO390" s="427"/>
      <c r="BP390" s="427"/>
      <c r="BQ390" s="427"/>
      <c r="BR390" s="427"/>
      <c r="BS390" s="427"/>
      <c r="BT390" s="427"/>
      <c r="BU390" s="427"/>
      <c r="BV390" s="427"/>
      <c r="BW390" s="427"/>
      <c r="BX390" s="427"/>
      <c r="BY390" s="427"/>
      <c r="BZ390" s="427"/>
      <c r="CA390" s="427"/>
      <c r="CB390" s="427"/>
      <c r="CC390" s="427"/>
      <c r="CD390" s="427"/>
      <c r="CE390" s="427"/>
      <c r="CF390" s="427"/>
      <c r="CG390" s="427"/>
      <c r="CH390" s="427"/>
      <c r="CI390" s="427"/>
      <c r="CJ390" s="427"/>
      <c r="CK390" s="427"/>
      <c r="CL390" s="427"/>
      <c r="CM390" s="427"/>
    </row>
    <row r="391">
      <c r="A391" s="427"/>
      <c r="B391" s="427"/>
      <c r="C391" s="427"/>
      <c r="D391" s="427"/>
      <c r="E391" s="427"/>
      <c r="F391" s="427"/>
      <c r="G391" s="427"/>
      <c r="H391" s="427"/>
      <c r="I391" s="427"/>
      <c r="J391" s="427"/>
      <c r="K391" s="427"/>
      <c r="L391" s="427"/>
      <c r="M391" s="427"/>
      <c r="N391" s="427"/>
      <c r="O391" s="427"/>
      <c r="P391" s="427"/>
      <c r="Q391" s="427"/>
      <c r="R391" s="427"/>
      <c r="S391" s="427"/>
      <c r="T391" s="427"/>
      <c r="U391" s="427"/>
      <c r="V391" s="427"/>
      <c r="W391" s="427"/>
      <c r="X391" s="427"/>
      <c r="Y391" s="427"/>
      <c r="Z391" s="427"/>
      <c r="AA391" s="427"/>
      <c r="AB391" s="427"/>
      <c r="AC391" s="427"/>
      <c r="AD391" s="427"/>
      <c r="AE391" s="427"/>
      <c r="AF391" s="427"/>
      <c r="AG391" s="427"/>
      <c r="AH391" s="427"/>
      <c r="AI391" s="427"/>
      <c r="AJ391" s="427"/>
      <c r="AK391" s="427"/>
      <c r="AL391" s="427"/>
      <c r="AM391" s="427"/>
      <c r="AN391" s="427"/>
      <c r="AO391" s="427"/>
      <c r="AP391" s="427"/>
      <c r="AQ391" s="427"/>
      <c r="AR391" s="427"/>
      <c r="AS391" s="427"/>
      <c r="AT391" s="427"/>
      <c r="AU391" s="427"/>
      <c r="AV391" s="427"/>
      <c r="AW391" s="427"/>
      <c r="AX391" s="427"/>
      <c r="AY391" s="427"/>
      <c r="AZ391" s="427"/>
      <c r="BA391" s="427"/>
      <c r="BB391" s="427"/>
      <c r="BC391" s="427"/>
      <c r="BD391" s="427"/>
      <c r="BE391" s="427"/>
      <c r="BF391" s="427"/>
      <c r="BG391" s="427"/>
      <c r="BH391" s="427"/>
      <c r="BI391" s="427"/>
      <c r="BJ391" s="427"/>
      <c r="BK391" s="427"/>
      <c r="BL391" s="427"/>
      <c r="BM391" s="427"/>
      <c r="BN391" s="427"/>
      <c r="BO391" s="427"/>
      <c r="BP391" s="427"/>
      <c r="BQ391" s="427"/>
      <c r="BR391" s="427"/>
      <c r="BS391" s="427"/>
      <c r="BT391" s="427"/>
      <c r="BU391" s="427"/>
      <c r="BV391" s="427"/>
      <c r="BW391" s="427"/>
      <c r="BX391" s="427"/>
      <c r="BY391" s="427"/>
      <c r="BZ391" s="427"/>
      <c r="CA391" s="427"/>
      <c r="CB391" s="427"/>
      <c r="CC391" s="427"/>
      <c r="CD391" s="427"/>
      <c r="CE391" s="427"/>
      <c r="CF391" s="427"/>
      <c r="CG391" s="427"/>
      <c r="CH391" s="427"/>
      <c r="CI391" s="427"/>
      <c r="CJ391" s="427"/>
      <c r="CK391" s="427"/>
      <c r="CL391" s="427"/>
      <c r="CM391" s="427"/>
    </row>
    <row r="392">
      <c r="A392" s="427"/>
      <c r="B392" s="427"/>
      <c r="C392" s="427"/>
      <c r="D392" s="427"/>
      <c r="E392" s="427"/>
      <c r="F392" s="427"/>
      <c r="G392" s="427"/>
      <c r="H392" s="427"/>
      <c r="I392" s="427"/>
      <c r="J392" s="427"/>
      <c r="K392" s="427"/>
      <c r="L392" s="427"/>
      <c r="M392" s="427"/>
      <c r="N392" s="427"/>
      <c r="O392" s="427"/>
      <c r="P392" s="427"/>
      <c r="Q392" s="427"/>
      <c r="R392" s="427"/>
      <c r="S392" s="427"/>
      <c r="T392" s="427"/>
      <c r="U392" s="427"/>
      <c r="V392" s="427"/>
      <c r="W392" s="427"/>
      <c r="X392" s="427"/>
      <c r="Y392" s="427"/>
      <c r="Z392" s="427"/>
      <c r="AA392" s="427"/>
      <c r="AB392" s="427"/>
      <c r="AC392" s="427"/>
      <c r="AD392" s="427"/>
      <c r="AE392" s="427"/>
      <c r="AF392" s="427"/>
      <c r="AG392" s="427"/>
      <c r="AH392" s="427"/>
      <c r="AI392" s="427"/>
      <c r="AJ392" s="427"/>
      <c r="AK392" s="427"/>
      <c r="AL392" s="427"/>
      <c r="AM392" s="427"/>
      <c r="AN392" s="427"/>
      <c r="AO392" s="427"/>
      <c r="AP392" s="427"/>
      <c r="AQ392" s="427"/>
      <c r="AR392" s="427"/>
      <c r="AS392" s="427"/>
      <c r="AT392" s="427"/>
      <c r="AU392" s="427"/>
      <c r="AV392" s="427"/>
      <c r="AW392" s="427"/>
      <c r="AX392" s="427"/>
      <c r="AY392" s="427"/>
      <c r="AZ392" s="427"/>
      <c r="BA392" s="427"/>
      <c r="BB392" s="427"/>
      <c r="BC392" s="427"/>
      <c r="BD392" s="427"/>
      <c r="BE392" s="427"/>
      <c r="BF392" s="427"/>
      <c r="BG392" s="427"/>
      <c r="BH392" s="427"/>
      <c r="BI392" s="427"/>
      <c r="BJ392" s="427"/>
      <c r="BK392" s="427"/>
      <c r="BL392" s="427"/>
      <c r="BM392" s="427"/>
      <c r="BN392" s="427"/>
      <c r="BO392" s="427"/>
      <c r="BP392" s="427"/>
      <c r="BQ392" s="427"/>
      <c r="BR392" s="427"/>
      <c r="BS392" s="427"/>
      <c r="BT392" s="427"/>
      <c r="BU392" s="427"/>
      <c r="BV392" s="427"/>
      <c r="BW392" s="427"/>
      <c r="BX392" s="427"/>
      <c r="BY392" s="427"/>
      <c r="BZ392" s="427"/>
      <c r="CA392" s="427"/>
      <c r="CB392" s="427"/>
      <c r="CC392" s="427"/>
      <c r="CD392" s="427"/>
      <c r="CE392" s="427"/>
      <c r="CF392" s="427"/>
      <c r="CG392" s="427"/>
      <c r="CH392" s="427"/>
      <c r="CI392" s="427"/>
      <c r="CJ392" s="427"/>
      <c r="CK392" s="427"/>
      <c r="CL392" s="427"/>
      <c r="CM392" s="427"/>
    </row>
    <row r="393">
      <c r="A393" s="427"/>
      <c r="B393" s="427"/>
      <c r="C393" s="427"/>
      <c r="D393" s="427"/>
      <c r="E393" s="427"/>
      <c r="F393" s="427"/>
      <c r="G393" s="427"/>
      <c r="H393" s="427"/>
      <c r="I393" s="427"/>
      <c r="J393" s="427"/>
      <c r="K393" s="427"/>
      <c r="L393" s="427"/>
      <c r="M393" s="427"/>
      <c r="N393" s="427"/>
      <c r="O393" s="427"/>
      <c r="P393" s="427"/>
      <c r="Q393" s="427"/>
      <c r="R393" s="427"/>
      <c r="S393" s="427"/>
      <c r="T393" s="427"/>
      <c r="U393" s="427"/>
      <c r="V393" s="427"/>
      <c r="W393" s="427"/>
      <c r="X393" s="427"/>
      <c r="Y393" s="427"/>
      <c r="Z393" s="427"/>
      <c r="AA393" s="427"/>
      <c r="AB393" s="427"/>
      <c r="AC393" s="427"/>
      <c r="AD393" s="427"/>
      <c r="AE393" s="427"/>
      <c r="AF393" s="427"/>
      <c r="AG393" s="427"/>
      <c r="AH393" s="427"/>
      <c r="AI393" s="427"/>
      <c r="AJ393" s="427"/>
      <c r="AK393" s="427"/>
      <c r="AL393" s="427"/>
      <c r="AM393" s="427"/>
      <c r="AN393" s="427"/>
      <c r="AO393" s="427"/>
      <c r="AP393" s="427"/>
      <c r="AQ393" s="427"/>
      <c r="AR393" s="427"/>
      <c r="AS393" s="427"/>
      <c r="AT393" s="427"/>
      <c r="AU393" s="427"/>
      <c r="AV393" s="427"/>
      <c r="AW393" s="427"/>
      <c r="AX393" s="427"/>
      <c r="AY393" s="427"/>
      <c r="AZ393" s="427"/>
      <c r="BA393" s="427"/>
      <c r="BB393" s="427"/>
      <c r="BC393" s="427"/>
      <c r="BD393" s="427"/>
      <c r="BE393" s="427"/>
      <c r="BF393" s="427"/>
      <c r="BG393" s="427"/>
      <c r="BH393" s="427"/>
      <c r="BI393" s="427"/>
      <c r="BJ393" s="427"/>
      <c r="BK393" s="427"/>
      <c r="BL393" s="427"/>
      <c r="BM393" s="427"/>
      <c r="BN393" s="427"/>
      <c r="BO393" s="427"/>
      <c r="BP393" s="427"/>
      <c r="BQ393" s="427"/>
      <c r="BR393" s="427"/>
      <c r="BS393" s="427"/>
      <c r="BT393" s="427"/>
      <c r="BU393" s="427"/>
      <c r="BV393" s="427"/>
      <c r="BW393" s="427"/>
      <c r="BX393" s="427"/>
      <c r="BY393" s="427"/>
      <c r="BZ393" s="427"/>
      <c r="CA393" s="427"/>
      <c r="CB393" s="427"/>
      <c r="CC393" s="427"/>
      <c r="CD393" s="427"/>
      <c r="CE393" s="427"/>
      <c r="CF393" s="427"/>
      <c r="CG393" s="427"/>
      <c r="CH393" s="427"/>
      <c r="CI393" s="427"/>
      <c r="CJ393" s="427"/>
      <c r="CK393" s="427"/>
      <c r="CL393" s="427"/>
      <c r="CM393" s="427"/>
    </row>
    <row r="394">
      <c r="A394" s="427"/>
      <c r="B394" s="427"/>
      <c r="C394" s="427"/>
      <c r="D394" s="427"/>
      <c r="E394" s="427"/>
      <c r="F394" s="427"/>
      <c r="G394" s="427"/>
      <c r="H394" s="427"/>
      <c r="I394" s="427"/>
      <c r="J394" s="427"/>
      <c r="K394" s="427"/>
      <c r="L394" s="427"/>
      <c r="M394" s="427"/>
      <c r="N394" s="427"/>
      <c r="O394" s="427"/>
      <c r="P394" s="427"/>
      <c r="Q394" s="427"/>
      <c r="R394" s="427"/>
      <c r="S394" s="427"/>
      <c r="T394" s="427"/>
      <c r="U394" s="427"/>
      <c r="V394" s="427"/>
      <c r="W394" s="427"/>
      <c r="X394" s="427"/>
      <c r="Y394" s="427"/>
      <c r="Z394" s="427"/>
      <c r="AA394" s="427"/>
      <c r="AB394" s="427"/>
      <c r="AC394" s="427"/>
      <c r="AD394" s="427"/>
      <c r="AE394" s="427"/>
      <c r="AF394" s="427"/>
      <c r="AG394" s="427"/>
      <c r="AH394" s="427"/>
      <c r="AI394" s="427"/>
      <c r="AJ394" s="427"/>
      <c r="AK394" s="427"/>
      <c r="AL394" s="427"/>
      <c r="AM394" s="427"/>
      <c r="AN394" s="427"/>
      <c r="AO394" s="427"/>
      <c r="AP394" s="427"/>
      <c r="AQ394" s="427"/>
      <c r="AR394" s="427"/>
      <c r="AS394" s="427"/>
      <c r="AT394" s="427"/>
      <c r="AU394" s="427"/>
      <c r="AV394" s="427"/>
      <c r="AW394" s="427"/>
      <c r="AX394" s="427"/>
      <c r="AY394" s="427"/>
      <c r="AZ394" s="427"/>
      <c r="BA394" s="427"/>
      <c r="BB394" s="427"/>
      <c r="BC394" s="427"/>
      <c r="BD394" s="427"/>
      <c r="BE394" s="427"/>
      <c r="BF394" s="427"/>
      <c r="BG394" s="427"/>
      <c r="BH394" s="427"/>
      <c r="BI394" s="427"/>
      <c r="BJ394" s="427"/>
      <c r="BK394" s="427"/>
      <c r="BL394" s="427"/>
      <c r="BM394" s="427"/>
      <c r="BN394" s="427"/>
      <c r="BO394" s="427"/>
      <c r="BP394" s="427"/>
      <c r="BQ394" s="427"/>
      <c r="BR394" s="427"/>
      <c r="BS394" s="427"/>
      <c r="BT394" s="427"/>
      <c r="BU394" s="427"/>
      <c r="BV394" s="427"/>
      <c r="BW394" s="427"/>
      <c r="BX394" s="427"/>
      <c r="BY394" s="427"/>
      <c r="BZ394" s="427"/>
      <c r="CA394" s="427"/>
      <c r="CB394" s="427"/>
      <c r="CC394" s="427"/>
      <c r="CD394" s="427"/>
      <c r="CE394" s="427"/>
      <c r="CF394" s="427"/>
      <c r="CG394" s="427"/>
      <c r="CH394" s="427"/>
      <c r="CI394" s="427"/>
      <c r="CJ394" s="427"/>
      <c r="CK394" s="427"/>
      <c r="CL394" s="427"/>
      <c r="CM394" s="427"/>
    </row>
    <row r="395">
      <c r="A395" s="427"/>
      <c r="B395" s="427"/>
      <c r="C395" s="427"/>
      <c r="D395" s="427"/>
      <c r="E395" s="427"/>
      <c r="F395" s="427"/>
      <c r="G395" s="427"/>
      <c r="H395" s="427"/>
      <c r="I395" s="427"/>
      <c r="J395" s="427"/>
      <c r="K395" s="427"/>
      <c r="L395" s="427"/>
      <c r="M395" s="427"/>
      <c r="N395" s="427"/>
      <c r="O395" s="427"/>
      <c r="P395" s="427"/>
      <c r="Q395" s="427"/>
      <c r="R395" s="427"/>
      <c r="S395" s="427"/>
      <c r="T395" s="427"/>
      <c r="U395" s="427"/>
      <c r="V395" s="427"/>
      <c r="W395" s="427"/>
      <c r="X395" s="427"/>
      <c r="Y395" s="427"/>
      <c r="Z395" s="427"/>
      <c r="AA395" s="427"/>
      <c r="AB395" s="427"/>
      <c r="AC395" s="427"/>
      <c r="AD395" s="427"/>
      <c r="AE395" s="427"/>
      <c r="AF395" s="427"/>
      <c r="AG395" s="427"/>
      <c r="AH395" s="427"/>
      <c r="AI395" s="427"/>
      <c r="AJ395" s="427"/>
      <c r="AK395" s="427"/>
      <c r="AL395" s="427"/>
      <c r="AM395" s="427"/>
      <c r="AN395" s="427"/>
      <c r="AO395" s="427"/>
      <c r="AP395" s="427"/>
      <c r="AQ395" s="427"/>
      <c r="AR395" s="427"/>
      <c r="AS395" s="427"/>
      <c r="AT395" s="427"/>
      <c r="AU395" s="427"/>
      <c r="AV395" s="427"/>
      <c r="AW395" s="427"/>
      <c r="AX395" s="427"/>
      <c r="AY395" s="427"/>
      <c r="AZ395" s="427"/>
      <c r="BA395" s="427"/>
      <c r="BB395" s="427"/>
      <c r="BC395" s="427"/>
      <c r="BD395" s="427"/>
      <c r="BE395" s="427"/>
      <c r="BF395" s="427"/>
      <c r="BG395" s="427"/>
      <c r="BH395" s="427"/>
      <c r="BI395" s="427"/>
      <c r="BJ395" s="427"/>
      <c r="BK395" s="427"/>
      <c r="BL395" s="427"/>
      <c r="BM395" s="427"/>
      <c r="BN395" s="427"/>
      <c r="BO395" s="427"/>
      <c r="BP395" s="427"/>
      <c r="BQ395" s="427"/>
      <c r="BR395" s="427"/>
      <c r="BS395" s="427"/>
      <c r="BT395" s="427"/>
      <c r="BU395" s="427"/>
      <c r="BV395" s="427"/>
      <c r="BW395" s="427"/>
      <c r="BX395" s="427"/>
      <c r="BY395" s="427"/>
      <c r="BZ395" s="427"/>
      <c r="CA395" s="427"/>
      <c r="CB395" s="427"/>
      <c r="CC395" s="427"/>
      <c r="CD395" s="427"/>
      <c r="CE395" s="427"/>
      <c r="CF395" s="427"/>
      <c r="CG395" s="427"/>
      <c r="CH395" s="427"/>
      <c r="CI395" s="427"/>
      <c r="CJ395" s="427"/>
      <c r="CK395" s="427"/>
      <c r="CL395" s="427"/>
      <c r="CM395" s="427"/>
    </row>
    <row r="396">
      <c r="A396" s="427"/>
      <c r="B396" s="427"/>
      <c r="C396" s="427"/>
      <c r="D396" s="427"/>
      <c r="E396" s="427"/>
      <c r="F396" s="427"/>
      <c r="G396" s="427"/>
      <c r="H396" s="427"/>
      <c r="I396" s="427"/>
      <c r="J396" s="427"/>
      <c r="K396" s="427"/>
      <c r="L396" s="427"/>
      <c r="M396" s="427"/>
      <c r="N396" s="427"/>
      <c r="O396" s="427"/>
      <c r="P396" s="427"/>
      <c r="Q396" s="427"/>
      <c r="R396" s="427"/>
      <c r="S396" s="427"/>
      <c r="T396" s="427"/>
      <c r="U396" s="427"/>
      <c r="V396" s="427"/>
      <c r="W396" s="427"/>
      <c r="X396" s="427"/>
      <c r="Y396" s="427"/>
      <c r="Z396" s="427"/>
      <c r="AA396" s="427"/>
      <c r="AB396" s="427"/>
      <c r="AC396" s="427"/>
      <c r="AD396" s="427"/>
      <c r="AE396" s="427"/>
      <c r="AF396" s="427"/>
      <c r="AG396" s="427"/>
      <c r="AH396" s="427"/>
      <c r="AI396" s="427"/>
      <c r="AJ396" s="427"/>
      <c r="AK396" s="427"/>
      <c r="AL396" s="427"/>
      <c r="AM396" s="427"/>
      <c r="AN396" s="427"/>
      <c r="AO396" s="427"/>
      <c r="AP396" s="427"/>
      <c r="AQ396" s="427"/>
      <c r="AR396" s="427"/>
      <c r="AS396" s="427"/>
      <c r="AT396" s="427"/>
      <c r="AU396" s="427"/>
      <c r="AV396" s="427"/>
      <c r="AW396" s="427"/>
      <c r="AX396" s="427"/>
      <c r="AY396" s="427"/>
      <c r="AZ396" s="427"/>
      <c r="BA396" s="427"/>
      <c r="BB396" s="427"/>
      <c r="BC396" s="427"/>
      <c r="BD396" s="427"/>
      <c r="BE396" s="427"/>
      <c r="BF396" s="427"/>
      <c r="BG396" s="427"/>
      <c r="BH396" s="427"/>
      <c r="BI396" s="427"/>
      <c r="BJ396" s="427"/>
      <c r="BK396" s="427"/>
      <c r="BL396" s="427"/>
      <c r="BM396" s="427"/>
      <c r="BN396" s="427"/>
      <c r="BO396" s="427"/>
      <c r="BP396" s="427"/>
      <c r="BQ396" s="427"/>
      <c r="BR396" s="427"/>
      <c r="BS396" s="427"/>
      <c r="BT396" s="427"/>
      <c r="BU396" s="427"/>
      <c r="BV396" s="427"/>
      <c r="BW396" s="427"/>
      <c r="BX396" s="427"/>
      <c r="BY396" s="427"/>
      <c r="BZ396" s="427"/>
      <c r="CA396" s="427"/>
      <c r="CB396" s="427"/>
      <c r="CC396" s="427"/>
      <c r="CD396" s="427"/>
      <c r="CE396" s="427"/>
      <c r="CF396" s="427"/>
      <c r="CG396" s="427"/>
      <c r="CH396" s="427"/>
      <c r="CI396" s="427"/>
      <c r="CJ396" s="427"/>
      <c r="CK396" s="427"/>
      <c r="CL396" s="427"/>
      <c r="CM396" s="427"/>
    </row>
    <row r="397">
      <c r="A397" s="427"/>
      <c r="B397" s="427"/>
      <c r="C397" s="427"/>
      <c r="D397" s="427"/>
      <c r="E397" s="427"/>
      <c r="F397" s="427"/>
      <c r="G397" s="427"/>
      <c r="H397" s="427"/>
      <c r="I397" s="427"/>
      <c r="J397" s="427"/>
      <c r="K397" s="427"/>
      <c r="L397" s="427"/>
      <c r="M397" s="427"/>
      <c r="N397" s="427"/>
      <c r="O397" s="427"/>
      <c r="P397" s="427"/>
      <c r="Q397" s="427"/>
      <c r="R397" s="427"/>
      <c r="S397" s="427"/>
      <c r="T397" s="427"/>
      <c r="U397" s="427"/>
      <c r="V397" s="427"/>
      <c r="W397" s="427"/>
      <c r="X397" s="427"/>
      <c r="Y397" s="427"/>
      <c r="Z397" s="427"/>
      <c r="AA397" s="427"/>
      <c r="AB397" s="427"/>
      <c r="AC397" s="427"/>
      <c r="AD397" s="427"/>
      <c r="AE397" s="427"/>
      <c r="AF397" s="427"/>
      <c r="AG397" s="427"/>
      <c r="AH397" s="427"/>
      <c r="AI397" s="427"/>
      <c r="AJ397" s="427"/>
      <c r="AK397" s="427"/>
      <c r="AL397" s="427"/>
      <c r="AM397" s="427"/>
      <c r="AN397" s="427"/>
      <c r="AO397" s="427"/>
      <c r="AP397" s="427"/>
      <c r="AQ397" s="427"/>
      <c r="AR397" s="427"/>
      <c r="AS397" s="427"/>
      <c r="AT397" s="427"/>
      <c r="AU397" s="427"/>
      <c r="AV397" s="427"/>
      <c r="AW397" s="427"/>
      <c r="AX397" s="427"/>
      <c r="AY397" s="427"/>
      <c r="AZ397" s="427"/>
      <c r="BA397" s="427"/>
      <c r="BB397" s="427"/>
      <c r="BC397" s="427"/>
      <c r="BD397" s="427"/>
      <c r="BE397" s="427"/>
      <c r="BF397" s="427"/>
      <c r="BG397" s="427"/>
      <c r="BH397" s="427"/>
      <c r="BI397" s="427"/>
      <c r="BJ397" s="427"/>
      <c r="BK397" s="427"/>
      <c r="BL397" s="427"/>
      <c r="BM397" s="427"/>
      <c r="BN397" s="427"/>
      <c r="BO397" s="427"/>
      <c r="BP397" s="427"/>
      <c r="BQ397" s="427"/>
      <c r="BR397" s="427"/>
      <c r="BS397" s="427"/>
      <c r="BT397" s="427"/>
      <c r="BU397" s="427"/>
      <c r="BV397" s="427"/>
      <c r="BW397" s="427"/>
      <c r="BX397" s="427"/>
      <c r="BY397" s="427"/>
      <c r="BZ397" s="427"/>
      <c r="CA397" s="427"/>
      <c r="CB397" s="427"/>
      <c r="CC397" s="427"/>
      <c r="CD397" s="427"/>
      <c r="CE397" s="427"/>
      <c r="CF397" s="427"/>
      <c r="CG397" s="427"/>
      <c r="CH397" s="427"/>
      <c r="CI397" s="427"/>
      <c r="CJ397" s="427"/>
      <c r="CK397" s="427"/>
      <c r="CL397" s="427"/>
      <c r="CM397" s="427"/>
    </row>
    <row r="398">
      <c r="A398" s="427"/>
      <c r="B398" s="427"/>
      <c r="C398" s="427"/>
      <c r="D398" s="427"/>
      <c r="E398" s="427"/>
      <c r="F398" s="427"/>
      <c r="G398" s="427"/>
      <c r="H398" s="427"/>
      <c r="I398" s="427"/>
      <c r="J398" s="427"/>
      <c r="K398" s="427"/>
      <c r="L398" s="427"/>
      <c r="M398" s="427"/>
      <c r="N398" s="427"/>
      <c r="O398" s="427"/>
      <c r="P398" s="427"/>
      <c r="Q398" s="427"/>
      <c r="R398" s="427"/>
      <c r="S398" s="427"/>
      <c r="T398" s="427"/>
      <c r="U398" s="427"/>
      <c r="V398" s="427"/>
      <c r="W398" s="427"/>
      <c r="X398" s="427"/>
      <c r="Y398" s="427"/>
      <c r="Z398" s="427"/>
      <c r="AA398" s="427"/>
      <c r="AB398" s="427"/>
      <c r="AC398" s="427"/>
      <c r="AD398" s="427"/>
      <c r="AE398" s="427"/>
      <c r="AF398" s="427"/>
      <c r="AG398" s="427"/>
      <c r="AH398" s="427"/>
      <c r="AI398" s="427"/>
      <c r="AJ398" s="427"/>
      <c r="AK398" s="427"/>
      <c r="AL398" s="427"/>
      <c r="AM398" s="427"/>
      <c r="AN398" s="427"/>
      <c r="AO398" s="427"/>
      <c r="AP398" s="427"/>
      <c r="AQ398" s="427"/>
      <c r="AR398" s="427"/>
      <c r="AS398" s="427"/>
      <c r="AT398" s="427"/>
      <c r="AU398" s="427"/>
      <c r="AV398" s="427"/>
      <c r="AW398" s="427"/>
      <c r="AX398" s="427"/>
      <c r="AY398" s="427"/>
      <c r="AZ398" s="427"/>
      <c r="BA398" s="427"/>
      <c r="BB398" s="427"/>
      <c r="BC398" s="427"/>
      <c r="BD398" s="427"/>
      <c r="BE398" s="427"/>
      <c r="BF398" s="427"/>
      <c r="BG398" s="427"/>
      <c r="BH398" s="427"/>
      <c r="BI398" s="427"/>
      <c r="BJ398" s="427"/>
      <c r="BK398" s="427"/>
      <c r="BL398" s="427"/>
      <c r="BM398" s="427"/>
      <c r="BN398" s="427"/>
      <c r="BO398" s="427"/>
      <c r="BP398" s="427"/>
      <c r="BQ398" s="427"/>
      <c r="BR398" s="427"/>
      <c r="BS398" s="427"/>
      <c r="BT398" s="427"/>
      <c r="BU398" s="427"/>
      <c r="BV398" s="427"/>
      <c r="BW398" s="427"/>
      <c r="BX398" s="427"/>
      <c r="BY398" s="427"/>
      <c r="BZ398" s="427"/>
      <c r="CA398" s="427"/>
      <c r="CB398" s="427"/>
      <c r="CC398" s="427"/>
      <c r="CD398" s="427"/>
      <c r="CE398" s="427"/>
      <c r="CF398" s="427"/>
      <c r="CG398" s="427"/>
      <c r="CH398" s="427"/>
      <c r="CI398" s="427"/>
      <c r="CJ398" s="427"/>
      <c r="CK398" s="427"/>
      <c r="CL398" s="427"/>
      <c r="CM398" s="427"/>
    </row>
    <row r="399">
      <c r="A399" s="427"/>
      <c r="B399" s="427"/>
      <c r="C399" s="427"/>
      <c r="D399" s="427"/>
      <c r="E399" s="427"/>
      <c r="F399" s="427"/>
      <c r="G399" s="427"/>
      <c r="H399" s="427"/>
      <c r="I399" s="427"/>
      <c r="J399" s="427"/>
      <c r="K399" s="427"/>
      <c r="L399" s="427"/>
      <c r="M399" s="427"/>
      <c r="N399" s="427"/>
      <c r="O399" s="427"/>
      <c r="P399" s="427"/>
      <c r="Q399" s="427"/>
      <c r="R399" s="427"/>
      <c r="S399" s="427"/>
      <c r="T399" s="427"/>
      <c r="U399" s="427"/>
      <c r="V399" s="427"/>
      <c r="W399" s="427"/>
      <c r="X399" s="427"/>
      <c r="Y399" s="427"/>
      <c r="Z399" s="427"/>
      <c r="AA399" s="427"/>
      <c r="AB399" s="427"/>
      <c r="AC399" s="427"/>
      <c r="AD399" s="427"/>
      <c r="AE399" s="427"/>
      <c r="AF399" s="427"/>
      <c r="AG399" s="427"/>
      <c r="AH399" s="427"/>
      <c r="AI399" s="427"/>
      <c r="AJ399" s="427"/>
      <c r="AK399" s="427"/>
      <c r="AL399" s="427"/>
      <c r="AM399" s="427"/>
      <c r="AN399" s="427"/>
      <c r="AO399" s="427"/>
      <c r="AP399" s="427"/>
      <c r="AQ399" s="427"/>
      <c r="AR399" s="427"/>
      <c r="AS399" s="427"/>
      <c r="AT399" s="427"/>
      <c r="AU399" s="427"/>
      <c r="AV399" s="427"/>
      <c r="AW399" s="427"/>
      <c r="AX399" s="427"/>
      <c r="AY399" s="427"/>
      <c r="AZ399" s="427"/>
      <c r="BA399" s="427"/>
      <c r="BB399" s="427"/>
      <c r="BC399" s="427"/>
      <c r="BD399" s="427"/>
      <c r="BE399" s="427"/>
      <c r="BF399" s="427"/>
      <c r="BG399" s="427"/>
      <c r="BH399" s="427"/>
      <c r="BI399" s="427"/>
      <c r="BJ399" s="427"/>
      <c r="BK399" s="427"/>
      <c r="BL399" s="427"/>
      <c r="BM399" s="427"/>
      <c r="BN399" s="427"/>
      <c r="BO399" s="427"/>
      <c r="BP399" s="427"/>
      <c r="BQ399" s="427"/>
      <c r="BR399" s="427"/>
      <c r="BS399" s="427"/>
      <c r="BT399" s="427"/>
      <c r="BU399" s="427"/>
      <c r="BV399" s="427"/>
      <c r="BW399" s="427"/>
      <c r="BX399" s="427"/>
      <c r="BY399" s="427"/>
      <c r="BZ399" s="427"/>
      <c r="CA399" s="427"/>
      <c r="CB399" s="427"/>
      <c r="CC399" s="427"/>
      <c r="CD399" s="427"/>
      <c r="CE399" s="427"/>
      <c r="CF399" s="427"/>
      <c r="CG399" s="427"/>
      <c r="CH399" s="427"/>
      <c r="CI399" s="427"/>
      <c r="CJ399" s="427"/>
      <c r="CK399" s="427"/>
      <c r="CL399" s="427"/>
      <c r="CM399" s="427"/>
    </row>
    <row r="400">
      <c r="A400" s="427"/>
      <c r="B400" s="427"/>
      <c r="C400" s="427"/>
      <c r="D400" s="427"/>
      <c r="E400" s="427"/>
      <c r="F400" s="427"/>
      <c r="G400" s="427"/>
      <c r="H400" s="427"/>
      <c r="I400" s="427"/>
      <c r="J400" s="427"/>
      <c r="K400" s="427"/>
      <c r="L400" s="427"/>
      <c r="M400" s="427"/>
      <c r="N400" s="427"/>
      <c r="O400" s="427"/>
      <c r="P400" s="427"/>
      <c r="Q400" s="427"/>
      <c r="R400" s="427"/>
      <c r="S400" s="427"/>
      <c r="T400" s="427"/>
      <c r="U400" s="427"/>
      <c r="V400" s="427"/>
      <c r="W400" s="427"/>
      <c r="X400" s="427"/>
      <c r="Y400" s="427"/>
      <c r="Z400" s="427"/>
      <c r="AA400" s="427"/>
      <c r="AB400" s="427"/>
      <c r="AC400" s="427"/>
      <c r="AD400" s="427"/>
      <c r="AE400" s="427"/>
      <c r="AF400" s="427"/>
      <c r="AG400" s="427"/>
      <c r="AH400" s="427"/>
      <c r="AI400" s="427"/>
      <c r="AJ400" s="427"/>
      <c r="AK400" s="427"/>
      <c r="AL400" s="427"/>
      <c r="AM400" s="427"/>
      <c r="AN400" s="427"/>
      <c r="AO400" s="427"/>
      <c r="AP400" s="427"/>
      <c r="AQ400" s="427"/>
      <c r="AR400" s="427"/>
      <c r="AS400" s="427"/>
      <c r="AT400" s="427"/>
      <c r="AU400" s="427"/>
      <c r="AV400" s="427"/>
      <c r="AW400" s="427"/>
      <c r="AX400" s="427"/>
      <c r="AY400" s="427"/>
      <c r="AZ400" s="427"/>
      <c r="BA400" s="427"/>
      <c r="BB400" s="427"/>
      <c r="BC400" s="427"/>
      <c r="BD400" s="427"/>
      <c r="BE400" s="427"/>
      <c r="BF400" s="427"/>
      <c r="BG400" s="427"/>
      <c r="BH400" s="427"/>
      <c r="BI400" s="427"/>
      <c r="BJ400" s="427"/>
      <c r="BK400" s="427"/>
      <c r="BL400" s="427"/>
      <c r="BM400" s="427"/>
      <c r="BN400" s="427"/>
      <c r="BO400" s="427"/>
      <c r="BP400" s="427"/>
      <c r="BQ400" s="427"/>
      <c r="BR400" s="427"/>
      <c r="BS400" s="427"/>
      <c r="BT400" s="427"/>
      <c r="BU400" s="427"/>
      <c r="BV400" s="427"/>
      <c r="BW400" s="427"/>
      <c r="BX400" s="427"/>
      <c r="BY400" s="427"/>
      <c r="BZ400" s="427"/>
      <c r="CA400" s="427"/>
      <c r="CB400" s="427"/>
      <c r="CC400" s="427"/>
      <c r="CD400" s="427"/>
      <c r="CE400" s="427"/>
      <c r="CF400" s="427"/>
      <c r="CG400" s="427"/>
      <c r="CH400" s="427"/>
      <c r="CI400" s="427"/>
      <c r="CJ400" s="427"/>
      <c r="CK400" s="427"/>
      <c r="CL400" s="427"/>
      <c r="CM400" s="427"/>
    </row>
    <row r="401">
      <c r="A401" s="427"/>
      <c r="B401" s="427"/>
      <c r="C401" s="427"/>
      <c r="D401" s="427"/>
      <c r="E401" s="427"/>
      <c r="F401" s="427"/>
      <c r="G401" s="427"/>
      <c r="H401" s="427"/>
      <c r="I401" s="427"/>
      <c r="J401" s="427"/>
      <c r="K401" s="427"/>
      <c r="L401" s="427"/>
      <c r="M401" s="427"/>
      <c r="N401" s="427"/>
      <c r="O401" s="427"/>
      <c r="P401" s="427"/>
      <c r="Q401" s="427"/>
      <c r="R401" s="427"/>
      <c r="S401" s="427"/>
      <c r="T401" s="427"/>
      <c r="U401" s="427"/>
      <c r="V401" s="427"/>
      <c r="W401" s="427"/>
      <c r="X401" s="427"/>
      <c r="Y401" s="427"/>
      <c r="Z401" s="427"/>
      <c r="AA401" s="427"/>
      <c r="AB401" s="427"/>
      <c r="AC401" s="427"/>
      <c r="AD401" s="427"/>
      <c r="AE401" s="427"/>
      <c r="AF401" s="427"/>
      <c r="AG401" s="427"/>
      <c r="AH401" s="427"/>
      <c r="AI401" s="427"/>
      <c r="AJ401" s="427"/>
      <c r="AK401" s="427"/>
      <c r="AL401" s="427"/>
      <c r="AM401" s="427"/>
      <c r="AN401" s="427"/>
      <c r="AO401" s="427"/>
      <c r="AP401" s="427"/>
      <c r="AQ401" s="427"/>
      <c r="AR401" s="427"/>
      <c r="AS401" s="427"/>
      <c r="AT401" s="427"/>
      <c r="AU401" s="427"/>
      <c r="AV401" s="427"/>
      <c r="AW401" s="427"/>
      <c r="AX401" s="427"/>
      <c r="AY401" s="427"/>
      <c r="AZ401" s="427"/>
      <c r="BA401" s="427"/>
      <c r="BB401" s="427"/>
      <c r="BC401" s="427"/>
      <c r="BD401" s="427"/>
      <c r="BE401" s="427"/>
      <c r="BF401" s="427"/>
      <c r="BG401" s="427"/>
      <c r="BH401" s="427"/>
      <c r="BI401" s="427"/>
      <c r="BJ401" s="427"/>
      <c r="BK401" s="427"/>
      <c r="BL401" s="427"/>
      <c r="BM401" s="427"/>
      <c r="BN401" s="427"/>
      <c r="BO401" s="427"/>
      <c r="BP401" s="427"/>
      <c r="BQ401" s="427"/>
      <c r="BR401" s="427"/>
      <c r="BS401" s="427"/>
      <c r="BT401" s="427"/>
      <c r="BU401" s="427"/>
      <c r="BV401" s="427"/>
      <c r="BW401" s="427"/>
      <c r="BX401" s="427"/>
      <c r="BY401" s="427"/>
      <c r="BZ401" s="427"/>
      <c r="CA401" s="427"/>
      <c r="CB401" s="427"/>
      <c r="CC401" s="427"/>
      <c r="CD401" s="427"/>
      <c r="CE401" s="427"/>
      <c r="CF401" s="427"/>
      <c r="CG401" s="427"/>
      <c r="CH401" s="427"/>
      <c r="CI401" s="427"/>
      <c r="CJ401" s="427"/>
      <c r="CK401" s="427"/>
      <c r="CL401" s="427"/>
      <c r="CM401" s="427"/>
    </row>
    <row r="402">
      <c r="A402" s="427"/>
      <c r="B402" s="427"/>
      <c r="C402" s="427"/>
      <c r="D402" s="427"/>
      <c r="E402" s="427"/>
      <c r="F402" s="427"/>
      <c r="G402" s="427"/>
      <c r="H402" s="427"/>
      <c r="I402" s="427"/>
      <c r="J402" s="427"/>
      <c r="K402" s="427"/>
      <c r="L402" s="427"/>
      <c r="M402" s="427"/>
      <c r="N402" s="427"/>
      <c r="O402" s="427"/>
      <c r="P402" s="427"/>
      <c r="Q402" s="427"/>
      <c r="R402" s="427"/>
      <c r="S402" s="427"/>
      <c r="T402" s="427"/>
      <c r="U402" s="427"/>
      <c r="V402" s="427"/>
      <c r="W402" s="427"/>
      <c r="X402" s="427"/>
      <c r="Y402" s="427"/>
      <c r="Z402" s="427"/>
      <c r="AA402" s="427"/>
      <c r="AB402" s="427"/>
      <c r="AC402" s="427"/>
      <c r="AD402" s="427"/>
      <c r="AE402" s="427"/>
      <c r="AF402" s="427"/>
      <c r="AG402" s="427"/>
      <c r="AH402" s="427"/>
      <c r="AI402" s="427"/>
      <c r="AJ402" s="427"/>
      <c r="AK402" s="427"/>
      <c r="AL402" s="427"/>
      <c r="AM402" s="427"/>
      <c r="AN402" s="427"/>
      <c r="AO402" s="427"/>
      <c r="AP402" s="427"/>
      <c r="AQ402" s="427"/>
      <c r="AR402" s="427"/>
      <c r="AS402" s="427"/>
      <c r="AT402" s="427"/>
      <c r="AU402" s="427"/>
      <c r="AV402" s="427"/>
      <c r="AW402" s="427"/>
      <c r="AX402" s="427"/>
      <c r="AY402" s="427"/>
      <c r="AZ402" s="427"/>
      <c r="BA402" s="427"/>
      <c r="BB402" s="427"/>
      <c r="BC402" s="427"/>
      <c r="BD402" s="427"/>
      <c r="BE402" s="427"/>
      <c r="BF402" s="427"/>
      <c r="BG402" s="427"/>
      <c r="BH402" s="427"/>
      <c r="BI402" s="427"/>
      <c r="BJ402" s="427"/>
      <c r="BK402" s="427"/>
      <c r="BL402" s="427"/>
      <c r="BM402" s="427"/>
      <c r="BN402" s="427"/>
      <c r="BO402" s="427"/>
      <c r="BP402" s="427"/>
      <c r="BQ402" s="427"/>
      <c r="BR402" s="427"/>
      <c r="BS402" s="427"/>
      <c r="BT402" s="427"/>
      <c r="BU402" s="427"/>
      <c r="BV402" s="427"/>
      <c r="BW402" s="427"/>
      <c r="BX402" s="427"/>
      <c r="BY402" s="427"/>
      <c r="BZ402" s="427"/>
      <c r="CA402" s="427"/>
      <c r="CB402" s="427"/>
      <c r="CC402" s="427"/>
      <c r="CD402" s="427"/>
      <c r="CE402" s="427"/>
      <c r="CF402" s="427"/>
      <c r="CG402" s="427"/>
      <c r="CH402" s="427"/>
      <c r="CI402" s="427"/>
      <c r="CJ402" s="427"/>
      <c r="CK402" s="427"/>
      <c r="CL402" s="427"/>
      <c r="CM402" s="427"/>
    </row>
    <row r="403">
      <c r="A403" s="427"/>
      <c r="B403" s="427"/>
      <c r="C403" s="427"/>
      <c r="D403" s="427"/>
      <c r="E403" s="427"/>
      <c r="F403" s="427"/>
      <c r="G403" s="427"/>
      <c r="H403" s="427"/>
      <c r="I403" s="427"/>
      <c r="J403" s="427"/>
      <c r="K403" s="427"/>
      <c r="L403" s="427"/>
      <c r="M403" s="427"/>
      <c r="N403" s="427"/>
      <c r="O403" s="427"/>
      <c r="P403" s="427"/>
      <c r="Q403" s="427"/>
      <c r="R403" s="427"/>
      <c r="S403" s="427"/>
      <c r="T403" s="427"/>
      <c r="U403" s="427"/>
      <c r="V403" s="427"/>
      <c r="W403" s="427"/>
      <c r="X403" s="427"/>
      <c r="Y403" s="427"/>
      <c r="Z403" s="427"/>
      <c r="AA403" s="427"/>
      <c r="AB403" s="427"/>
      <c r="AC403" s="427"/>
      <c r="AD403" s="427"/>
      <c r="AE403" s="427"/>
      <c r="AF403" s="427"/>
      <c r="AG403" s="427"/>
      <c r="AH403" s="427"/>
      <c r="AI403" s="427"/>
      <c r="AJ403" s="427"/>
      <c r="AK403" s="427"/>
      <c r="AL403" s="427"/>
      <c r="AM403" s="427"/>
      <c r="AN403" s="427"/>
      <c r="AO403" s="427"/>
      <c r="AP403" s="427"/>
      <c r="AQ403" s="427"/>
      <c r="AR403" s="427"/>
      <c r="AS403" s="427"/>
      <c r="AT403" s="427"/>
      <c r="AU403" s="427"/>
      <c r="AV403" s="427"/>
      <c r="AW403" s="427"/>
      <c r="AX403" s="427"/>
      <c r="AY403" s="427"/>
      <c r="AZ403" s="427"/>
      <c r="BA403" s="427"/>
      <c r="BB403" s="427"/>
      <c r="BC403" s="427"/>
      <c r="BD403" s="427"/>
      <c r="BE403" s="427"/>
      <c r="BF403" s="427"/>
      <c r="BG403" s="427"/>
      <c r="BH403" s="427"/>
      <c r="BI403" s="427"/>
      <c r="BJ403" s="427"/>
      <c r="BK403" s="427"/>
      <c r="BL403" s="427"/>
      <c r="BM403" s="427"/>
      <c r="BN403" s="427"/>
      <c r="BO403" s="427"/>
      <c r="BP403" s="427"/>
      <c r="BQ403" s="427"/>
      <c r="BR403" s="427"/>
      <c r="BS403" s="427"/>
      <c r="BT403" s="427"/>
      <c r="BU403" s="427"/>
      <c r="BV403" s="427"/>
      <c r="BW403" s="427"/>
      <c r="BX403" s="427"/>
      <c r="BY403" s="427"/>
      <c r="BZ403" s="427"/>
      <c r="CA403" s="427"/>
      <c r="CB403" s="427"/>
      <c r="CC403" s="427"/>
      <c r="CD403" s="427"/>
      <c r="CE403" s="427"/>
      <c r="CF403" s="427"/>
      <c r="CG403" s="427"/>
      <c r="CH403" s="427"/>
      <c r="CI403" s="427"/>
      <c r="CJ403" s="427"/>
      <c r="CK403" s="427"/>
      <c r="CL403" s="427"/>
      <c r="CM403" s="427"/>
    </row>
    <row r="404">
      <c r="A404" s="427"/>
      <c r="B404" s="427"/>
      <c r="C404" s="427"/>
      <c r="D404" s="427"/>
      <c r="E404" s="427"/>
      <c r="F404" s="427"/>
      <c r="G404" s="427"/>
      <c r="H404" s="427"/>
      <c r="I404" s="427"/>
      <c r="J404" s="427"/>
      <c r="K404" s="427"/>
      <c r="L404" s="427"/>
      <c r="M404" s="427"/>
      <c r="N404" s="427"/>
      <c r="O404" s="427"/>
      <c r="P404" s="427"/>
      <c r="Q404" s="427"/>
      <c r="R404" s="427"/>
      <c r="S404" s="427"/>
      <c r="T404" s="427"/>
      <c r="U404" s="427"/>
      <c r="V404" s="427"/>
      <c r="W404" s="427"/>
      <c r="X404" s="427"/>
      <c r="Y404" s="427"/>
      <c r="Z404" s="427"/>
      <c r="AA404" s="427"/>
      <c r="AB404" s="427"/>
      <c r="AC404" s="427"/>
      <c r="AD404" s="427"/>
      <c r="AE404" s="427"/>
      <c r="AF404" s="427"/>
      <c r="AG404" s="427"/>
      <c r="AH404" s="427"/>
      <c r="AI404" s="427"/>
      <c r="AJ404" s="427"/>
      <c r="AK404" s="427"/>
      <c r="AL404" s="427"/>
      <c r="AM404" s="427"/>
      <c r="AN404" s="427"/>
      <c r="AO404" s="427"/>
      <c r="AP404" s="427"/>
      <c r="AQ404" s="427"/>
      <c r="AR404" s="427"/>
      <c r="AS404" s="427"/>
      <c r="AT404" s="427"/>
      <c r="AU404" s="427"/>
      <c r="AV404" s="427"/>
      <c r="AW404" s="427"/>
      <c r="AX404" s="427"/>
      <c r="AY404" s="427"/>
      <c r="AZ404" s="427"/>
      <c r="BA404" s="427"/>
      <c r="BB404" s="427"/>
      <c r="BC404" s="427"/>
      <c r="BD404" s="427"/>
      <c r="BE404" s="427"/>
      <c r="BF404" s="427"/>
      <c r="BG404" s="427"/>
      <c r="BH404" s="427"/>
      <c r="BI404" s="427"/>
      <c r="BJ404" s="427"/>
      <c r="BK404" s="427"/>
      <c r="BL404" s="427"/>
      <c r="BM404" s="427"/>
      <c r="BN404" s="427"/>
      <c r="BO404" s="427"/>
      <c r="BP404" s="427"/>
      <c r="BQ404" s="427"/>
      <c r="BR404" s="427"/>
      <c r="BS404" s="427"/>
      <c r="BT404" s="427"/>
      <c r="BU404" s="427"/>
      <c r="BV404" s="427"/>
      <c r="BW404" s="427"/>
      <c r="BX404" s="427"/>
      <c r="BY404" s="427"/>
      <c r="BZ404" s="427"/>
      <c r="CA404" s="427"/>
      <c r="CB404" s="427"/>
      <c r="CC404" s="427"/>
      <c r="CD404" s="427"/>
      <c r="CE404" s="427"/>
      <c r="CF404" s="427"/>
      <c r="CG404" s="427"/>
      <c r="CH404" s="427"/>
      <c r="CI404" s="427"/>
      <c r="CJ404" s="427"/>
      <c r="CK404" s="427"/>
      <c r="CL404" s="427"/>
      <c r="CM404" s="427"/>
    </row>
    <row r="405">
      <c r="A405" s="427"/>
      <c r="B405" s="427"/>
      <c r="C405" s="427"/>
      <c r="D405" s="427"/>
      <c r="E405" s="427"/>
      <c r="F405" s="427"/>
      <c r="G405" s="427"/>
      <c r="H405" s="427"/>
      <c r="I405" s="427"/>
      <c r="J405" s="427"/>
      <c r="K405" s="427"/>
      <c r="L405" s="427"/>
      <c r="M405" s="427"/>
      <c r="N405" s="427"/>
      <c r="O405" s="427"/>
      <c r="P405" s="427"/>
      <c r="Q405" s="427"/>
      <c r="R405" s="427"/>
      <c r="S405" s="427"/>
      <c r="T405" s="427"/>
      <c r="U405" s="427"/>
      <c r="V405" s="427"/>
      <c r="W405" s="427"/>
      <c r="X405" s="427"/>
      <c r="Y405" s="427"/>
      <c r="Z405" s="427"/>
      <c r="AA405" s="427"/>
      <c r="AB405" s="427"/>
      <c r="AC405" s="427"/>
      <c r="AD405" s="427"/>
      <c r="AE405" s="427"/>
      <c r="AF405" s="427"/>
      <c r="AG405" s="427"/>
      <c r="AH405" s="427"/>
      <c r="AI405" s="427"/>
      <c r="AJ405" s="427"/>
      <c r="AK405" s="427"/>
      <c r="AL405" s="427"/>
      <c r="AM405" s="427"/>
      <c r="AN405" s="427"/>
      <c r="AO405" s="427"/>
      <c r="AP405" s="427"/>
      <c r="AQ405" s="427"/>
      <c r="AR405" s="427"/>
      <c r="AS405" s="427"/>
      <c r="AT405" s="427"/>
      <c r="AU405" s="427"/>
      <c r="AV405" s="427"/>
      <c r="AW405" s="427"/>
      <c r="AX405" s="427"/>
      <c r="AY405" s="427"/>
      <c r="AZ405" s="427"/>
      <c r="BA405" s="427"/>
      <c r="BB405" s="427"/>
      <c r="BC405" s="427"/>
      <c r="BD405" s="427"/>
      <c r="BE405" s="427"/>
      <c r="BF405" s="427"/>
      <c r="BG405" s="427"/>
      <c r="BH405" s="427"/>
      <c r="BI405" s="427"/>
      <c r="BJ405" s="427"/>
      <c r="BK405" s="427"/>
      <c r="BL405" s="427"/>
      <c r="BM405" s="427"/>
      <c r="BN405" s="427"/>
      <c r="BO405" s="427"/>
      <c r="BP405" s="427"/>
      <c r="BQ405" s="427"/>
      <c r="BR405" s="427"/>
      <c r="BS405" s="427"/>
      <c r="BT405" s="427"/>
      <c r="BU405" s="427"/>
      <c r="BV405" s="427"/>
      <c r="BW405" s="427"/>
      <c r="BX405" s="427"/>
      <c r="BY405" s="427"/>
      <c r="BZ405" s="427"/>
      <c r="CA405" s="427"/>
      <c r="CB405" s="427"/>
      <c r="CC405" s="427"/>
      <c r="CD405" s="427"/>
      <c r="CE405" s="427"/>
      <c r="CF405" s="427"/>
      <c r="CG405" s="427"/>
      <c r="CH405" s="427"/>
      <c r="CI405" s="427"/>
      <c r="CJ405" s="427"/>
      <c r="CK405" s="427"/>
      <c r="CL405" s="427"/>
      <c r="CM405" s="427"/>
    </row>
    <row r="406">
      <c r="A406" s="427"/>
      <c r="B406" s="427"/>
      <c r="C406" s="427"/>
      <c r="D406" s="427"/>
      <c r="E406" s="427"/>
      <c r="F406" s="427"/>
      <c r="G406" s="427"/>
      <c r="H406" s="427"/>
      <c r="I406" s="427"/>
      <c r="J406" s="427"/>
      <c r="K406" s="427"/>
      <c r="L406" s="427"/>
      <c r="M406" s="427"/>
      <c r="N406" s="427"/>
      <c r="O406" s="427"/>
      <c r="P406" s="427"/>
      <c r="Q406" s="427"/>
      <c r="R406" s="427"/>
      <c r="S406" s="427"/>
      <c r="T406" s="427"/>
      <c r="U406" s="427"/>
      <c r="V406" s="427"/>
      <c r="W406" s="427"/>
      <c r="X406" s="427"/>
      <c r="Y406" s="427"/>
      <c r="Z406" s="427"/>
      <c r="AA406" s="427"/>
      <c r="AB406" s="427"/>
      <c r="AC406" s="427"/>
      <c r="AD406" s="427"/>
      <c r="AE406" s="427"/>
      <c r="AF406" s="427"/>
      <c r="AG406" s="427"/>
      <c r="AH406" s="427"/>
      <c r="AI406" s="427"/>
      <c r="AJ406" s="427"/>
      <c r="AK406" s="427"/>
      <c r="AL406" s="427"/>
      <c r="AM406" s="427"/>
      <c r="AN406" s="427"/>
      <c r="AO406" s="427"/>
      <c r="AP406" s="427"/>
      <c r="AQ406" s="427"/>
      <c r="AR406" s="427"/>
      <c r="AS406" s="427"/>
      <c r="AT406" s="427"/>
      <c r="AU406" s="427"/>
      <c r="AV406" s="427"/>
      <c r="AW406" s="427"/>
      <c r="AX406" s="427"/>
      <c r="AY406" s="427"/>
      <c r="AZ406" s="427"/>
      <c r="BA406" s="427"/>
      <c r="BB406" s="427"/>
      <c r="BC406" s="427"/>
      <c r="BD406" s="427"/>
      <c r="BE406" s="427"/>
      <c r="BF406" s="427"/>
      <c r="BG406" s="427"/>
      <c r="BH406" s="427"/>
      <c r="BI406" s="427"/>
      <c r="BJ406" s="427"/>
      <c r="BK406" s="427"/>
      <c r="BL406" s="427"/>
      <c r="BM406" s="427"/>
      <c r="BN406" s="427"/>
      <c r="BO406" s="427"/>
      <c r="BP406" s="427"/>
      <c r="BQ406" s="427"/>
      <c r="BR406" s="427"/>
      <c r="BS406" s="427"/>
      <c r="BT406" s="427"/>
      <c r="BU406" s="427"/>
      <c r="BV406" s="427"/>
      <c r="BW406" s="427"/>
      <c r="BX406" s="427"/>
      <c r="BY406" s="427"/>
      <c r="BZ406" s="427"/>
      <c r="CA406" s="427"/>
      <c r="CB406" s="427"/>
      <c r="CC406" s="427"/>
      <c r="CD406" s="427"/>
      <c r="CE406" s="427"/>
      <c r="CF406" s="427"/>
      <c r="CG406" s="427"/>
      <c r="CH406" s="427"/>
      <c r="CI406" s="427"/>
      <c r="CJ406" s="427"/>
      <c r="CK406" s="427"/>
      <c r="CL406" s="427"/>
      <c r="CM406" s="427"/>
    </row>
    <row r="407">
      <c r="A407" s="427"/>
      <c r="B407" s="427"/>
      <c r="C407" s="427"/>
      <c r="D407" s="427"/>
      <c r="E407" s="427"/>
      <c r="F407" s="427"/>
      <c r="G407" s="427"/>
      <c r="H407" s="427"/>
      <c r="I407" s="427"/>
      <c r="J407" s="427"/>
      <c r="K407" s="427"/>
      <c r="L407" s="427"/>
      <c r="M407" s="427"/>
      <c r="N407" s="427"/>
      <c r="O407" s="427"/>
      <c r="P407" s="427"/>
      <c r="Q407" s="427"/>
      <c r="R407" s="427"/>
      <c r="S407" s="427"/>
      <c r="T407" s="427"/>
      <c r="U407" s="427"/>
      <c r="V407" s="427"/>
      <c r="W407" s="427"/>
      <c r="X407" s="427"/>
      <c r="Y407" s="427"/>
      <c r="Z407" s="427"/>
      <c r="AA407" s="427"/>
      <c r="AB407" s="427"/>
      <c r="AC407" s="427"/>
      <c r="AD407" s="427"/>
      <c r="AE407" s="427"/>
      <c r="AF407" s="427"/>
      <c r="AG407" s="427"/>
      <c r="AH407" s="427"/>
      <c r="AI407" s="427"/>
      <c r="AJ407" s="427"/>
      <c r="AK407" s="427"/>
      <c r="AL407" s="427"/>
      <c r="AM407" s="427"/>
      <c r="AN407" s="427"/>
      <c r="AO407" s="427"/>
      <c r="AP407" s="427"/>
      <c r="AQ407" s="427"/>
      <c r="AR407" s="427"/>
      <c r="AS407" s="427"/>
      <c r="AT407" s="427"/>
      <c r="AU407" s="427"/>
      <c r="AV407" s="427"/>
      <c r="AW407" s="427"/>
      <c r="AX407" s="427"/>
      <c r="AY407" s="427"/>
      <c r="AZ407" s="427"/>
      <c r="BA407" s="427"/>
      <c r="BB407" s="427"/>
      <c r="BC407" s="427"/>
      <c r="BD407" s="427"/>
      <c r="BE407" s="427"/>
      <c r="BF407" s="427"/>
      <c r="BG407" s="427"/>
      <c r="BH407" s="427"/>
      <c r="BI407" s="427"/>
      <c r="BJ407" s="427"/>
      <c r="BK407" s="427"/>
      <c r="BL407" s="427"/>
      <c r="BM407" s="427"/>
      <c r="BN407" s="427"/>
      <c r="BO407" s="427"/>
      <c r="BP407" s="427"/>
      <c r="BQ407" s="427"/>
      <c r="BR407" s="427"/>
      <c r="BS407" s="427"/>
      <c r="BT407" s="427"/>
      <c r="BU407" s="427"/>
      <c r="BV407" s="427"/>
      <c r="BW407" s="427"/>
      <c r="BX407" s="427"/>
      <c r="BY407" s="427"/>
      <c r="BZ407" s="427"/>
      <c r="CA407" s="427"/>
      <c r="CB407" s="427"/>
      <c r="CC407" s="427"/>
      <c r="CD407" s="427"/>
      <c r="CE407" s="427"/>
      <c r="CF407" s="427"/>
      <c r="CG407" s="427"/>
      <c r="CH407" s="427"/>
      <c r="CI407" s="427"/>
      <c r="CJ407" s="427"/>
      <c r="CK407" s="427"/>
      <c r="CL407" s="427"/>
      <c r="CM407" s="427"/>
    </row>
    <row r="408">
      <c r="A408" s="427"/>
      <c r="B408" s="427"/>
      <c r="C408" s="427"/>
      <c r="D408" s="427"/>
      <c r="E408" s="427"/>
      <c r="F408" s="427"/>
      <c r="G408" s="427"/>
      <c r="H408" s="427"/>
      <c r="I408" s="427"/>
      <c r="J408" s="427"/>
      <c r="K408" s="427"/>
      <c r="L408" s="427"/>
      <c r="M408" s="427"/>
      <c r="N408" s="427"/>
      <c r="O408" s="427"/>
      <c r="P408" s="427"/>
      <c r="Q408" s="427"/>
      <c r="R408" s="427"/>
      <c r="S408" s="427"/>
      <c r="T408" s="427"/>
      <c r="U408" s="427"/>
      <c r="V408" s="427"/>
      <c r="W408" s="427"/>
      <c r="X408" s="427"/>
      <c r="Y408" s="427"/>
      <c r="Z408" s="427"/>
      <c r="AA408" s="427"/>
      <c r="AB408" s="427"/>
      <c r="AC408" s="427"/>
      <c r="AD408" s="427"/>
      <c r="AE408" s="427"/>
      <c r="AF408" s="427"/>
      <c r="AG408" s="427"/>
      <c r="AH408" s="427"/>
      <c r="AI408" s="427"/>
      <c r="AJ408" s="427"/>
      <c r="AK408" s="427"/>
      <c r="AL408" s="427"/>
      <c r="AM408" s="427"/>
      <c r="AN408" s="427"/>
      <c r="AO408" s="427"/>
      <c r="AP408" s="427"/>
      <c r="AQ408" s="427"/>
      <c r="AR408" s="427"/>
      <c r="AS408" s="427"/>
      <c r="AT408" s="427"/>
      <c r="AU408" s="427"/>
      <c r="AV408" s="427"/>
      <c r="AW408" s="427"/>
      <c r="AX408" s="427"/>
      <c r="AY408" s="427"/>
      <c r="AZ408" s="427"/>
      <c r="BA408" s="427"/>
      <c r="BB408" s="427"/>
      <c r="BC408" s="427"/>
      <c r="BD408" s="427"/>
      <c r="BE408" s="427"/>
      <c r="BF408" s="427"/>
      <c r="BG408" s="427"/>
      <c r="BH408" s="427"/>
      <c r="BI408" s="427"/>
      <c r="BJ408" s="427"/>
      <c r="BK408" s="427"/>
      <c r="BL408" s="427"/>
      <c r="BM408" s="427"/>
      <c r="BN408" s="427"/>
      <c r="BO408" s="427"/>
      <c r="BP408" s="427"/>
      <c r="BQ408" s="427"/>
      <c r="BR408" s="427"/>
      <c r="BS408" s="427"/>
      <c r="BT408" s="427"/>
      <c r="BU408" s="427"/>
      <c r="BV408" s="427"/>
      <c r="BW408" s="427"/>
      <c r="BX408" s="427"/>
      <c r="BY408" s="427"/>
      <c r="BZ408" s="427"/>
      <c r="CA408" s="427"/>
      <c r="CB408" s="427"/>
      <c r="CC408" s="427"/>
      <c r="CD408" s="427"/>
      <c r="CE408" s="427"/>
      <c r="CF408" s="427"/>
      <c r="CG408" s="427"/>
      <c r="CH408" s="427"/>
      <c r="CI408" s="427"/>
      <c r="CJ408" s="427"/>
      <c r="CK408" s="427"/>
      <c r="CL408" s="427"/>
      <c r="CM408" s="427"/>
    </row>
    <row r="409">
      <c r="A409" s="427"/>
      <c r="B409" s="427"/>
      <c r="C409" s="427"/>
      <c r="D409" s="427"/>
      <c r="E409" s="427"/>
      <c r="F409" s="427"/>
      <c r="G409" s="427"/>
      <c r="H409" s="427"/>
      <c r="I409" s="427"/>
      <c r="J409" s="427"/>
      <c r="K409" s="427"/>
      <c r="L409" s="427"/>
      <c r="M409" s="427"/>
      <c r="N409" s="427"/>
      <c r="O409" s="427"/>
      <c r="P409" s="427"/>
      <c r="Q409" s="427"/>
      <c r="R409" s="427"/>
      <c r="S409" s="427"/>
      <c r="T409" s="427"/>
      <c r="U409" s="427"/>
      <c r="V409" s="427"/>
      <c r="W409" s="427"/>
      <c r="X409" s="427"/>
      <c r="Y409" s="427"/>
      <c r="Z409" s="427"/>
      <c r="AA409" s="427"/>
      <c r="AB409" s="427"/>
      <c r="AC409" s="427"/>
      <c r="AD409" s="427"/>
      <c r="AE409" s="427"/>
      <c r="AF409" s="427"/>
      <c r="AG409" s="427"/>
      <c r="AH409" s="427"/>
      <c r="AI409" s="427"/>
      <c r="AJ409" s="427"/>
      <c r="AK409" s="427"/>
      <c r="AL409" s="427"/>
      <c r="AM409" s="427"/>
      <c r="AN409" s="427"/>
      <c r="AO409" s="427"/>
      <c r="AP409" s="427"/>
      <c r="AQ409" s="427"/>
      <c r="AR409" s="427"/>
      <c r="AS409" s="427"/>
      <c r="AT409" s="427"/>
      <c r="AU409" s="427"/>
      <c r="AV409" s="427"/>
      <c r="AW409" s="427"/>
      <c r="AX409" s="427"/>
      <c r="AY409" s="427"/>
      <c r="AZ409" s="427"/>
      <c r="BA409" s="427"/>
      <c r="BB409" s="427"/>
      <c r="BC409" s="427"/>
      <c r="BD409" s="427"/>
      <c r="BE409" s="427"/>
      <c r="BF409" s="427"/>
      <c r="BG409" s="427"/>
      <c r="BH409" s="427"/>
      <c r="BI409" s="427"/>
      <c r="BJ409" s="427"/>
      <c r="BK409" s="427"/>
      <c r="BL409" s="427"/>
      <c r="BM409" s="427"/>
      <c r="BN409" s="427"/>
      <c r="BO409" s="427"/>
      <c r="BP409" s="427"/>
      <c r="BQ409" s="427"/>
      <c r="BR409" s="427"/>
      <c r="BS409" s="427"/>
      <c r="BT409" s="427"/>
      <c r="BU409" s="427"/>
      <c r="BV409" s="427"/>
      <c r="BW409" s="427"/>
      <c r="BX409" s="427"/>
      <c r="BY409" s="427"/>
      <c r="BZ409" s="427"/>
      <c r="CA409" s="427"/>
      <c r="CB409" s="427"/>
      <c r="CC409" s="427"/>
      <c r="CD409" s="427"/>
      <c r="CE409" s="427"/>
      <c r="CF409" s="427"/>
      <c r="CG409" s="427"/>
      <c r="CH409" s="427"/>
      <c r="CI409" s="427"/>
      <c r="CJ409" s="427"/>
      <c r="CK409" s="427"/>
      <c r="CL409" s="427"/>
      <c r="CM409" s="427"/>
    </row>
    <row r="410">
      <c r="A410" s="427"/>
      <c r="B410" s="427"/>
      <c r="C410" s="427"/>
      <c r="D410" s="427"/>
      <c r="E410" s="427"/>
      <c r="F410" s="427"/>
      <c r="G410" s="427"/>
      <c r="H410" s="427"/>
      <c r="I410" s="427"/>
      <c r="J410" s="427"/>
      <c r="K410" s="427"/>
      <c r="L410" s="427"/>
      <c r="M410" s="427"/>
      <c r="N410" s="427"/>
      <c r="O410" s="427"/>
      <c r="P410" s="427"/>
      <c r="Q410" s="427"/>
      <c r="R410" s="427"/>
      <c r="S410" s="427"/>
      <c r="T410" s="427"/>
      <c r="U410" s="427"/>
      <c r="V410" s="427"/>
      <c r="W410" s="427"/>
      <c r="X410" s="427"/>
      <c r="Y410" s="427"/>
      <c r="Z410" s="427"/>
      <c r="AA410" s="427"/>
      <c r="AB410" s="427"/>
      <c r="AC410" s="427"/>
      <c r="AD410" s="427"/>
      <c r="AE410" s="427"/>
      <c r="AF410" s="427"/>
      <c r="AG410" s="427"/>
      <c r="AH410" s="427"/>
      <c r="AI410" s="427"/>
      <c r="AJ410" s="427"/>
      <c r="AK410" s="427"/>
      <c r="AL410" s="427"/>
      <c r="AM410" s="427"/>
      <c r="AN410" s="427"/>
      <c r="AO410" s="427"/>
      <c r="AP410" s="427"/>
      <c r="AQ410" s="427"/>
      <c r="AR410" s="427"/>
      <c r="AS410" s="427"/>
      <c r="AT410" s="427"/>
      <c r="AU410" s="427"/>
      <c r="AV410" s="427"/>
      <c r="AW410" s="427"/>
      <c r="AX410" s="427"/>
      <c r="AY410" s="427"/>
      <c r="AZ410" s="427"/>
      <c r="BA410" s="427"/>
      <c r="BB410" s="427"/>
      <c r="BC410" s="427"/>
      <c r="BD410" s="427"/>
      <c r="BE410" s="427"/>
      <c r="BF410" s="427"/>
      <c r="BG410" s="427"/>
      <c r="BH410" s="427"/>
      <c r="BI410" s="427"/>
      <c r="BJ410" s="427"/>
      <c r="BK410" s="427"/>
      <c r="BL410" s="427"/>
      <c r="BM410" s="427"/>
      <c r="BN410" s="427"/>
      <c r="BO410" s="427"/>
      <c r="BP410" s="427"/>
      <c r="BQ410" s="427"/>
      <c r="BR410" s="427"/>
      <c r="BS410" s="427"/>
      <c r="BT410" s="427"/>
      <c r="BU410" s="427"/>
      <c r="BV410" s="427"/>
      <c r="BW410" s="427"/>
      <c r="BX410" s="427"/>
      <c r="BY410" s="427"/>
      <c r="BZ410" s="427"/>
      <c r="CA410" s="427"/>
      <c r="CB410" s="427"/>
      <c r="CC410" s="427"/>
      <c r="CD410" s="427"/>
      <c r="CE410" s="427"/>
      <c r="CF410" s="427"/>
      <c r="CG410" s="427"/>
      <c r="CH410" s="427"/>
      <c r="CI410" s="427"/>
      <c r="CJ410" s="427"/>
      <c r="CK410" s="427"/>
      <c r="CL410" s="427"/>
      <c r="CM410" s="427"/>
    </row>
    <row r="411">
      <c r="A411" s="427"/>
      <c r="B411" s="427"/>
      <c r="C411" s="427"/>
      <c r="D411" s="427"/>
      <c r="E411" s="427"/>
      <c r="F411" s="427"/>
      <c r="G411" s="427"/>
      <c r="H411" s="427"/>
      <c r="I411" s="427"/>
      <c r="J411" s="427"/>
      <c r="K411" s="427"/>
      <c r="L411" s="427"/>
      <c r="M411" s="427"/>
      <c r="N411" s="427"/>
      <c r="O411" s="427"/>
      <c r="P411" s="427"/>
      <c r="Q411" s="427"/>
      <c r="R411" s="427"/>
      <c r="S411" s="427"/>
      <c r="T411" s="427"/>
      <c r="U411" s="427"/>
      <c r="V411" s="427"/>
      <c r="W411" s="427"/>
      <c r="X411" s="427"/>
      <c r="Y411" s="427"/>
      <c r="Z411" s="427"/>
      <c r="AA411" s="427"/>
      <c r="AB411" s="427"/>
      <c r="AC411" s="427"/>
      <c r="AD411" s="427"/>
      <c r="AE411" s="427"/>
      <c r="AF411" s="427"/>
      <c r="AG411" s="427"/>
      <c r="AH411" s="427"/>
      <c r="AI411" s="427"/>
      <c r="AJ411" s="427"/>
      <c r="AK411" s="427"/>
      <c r="AL411" s="427"/>
      <c r="AM411" s="427"/>
      <c r="AN411" s="427"/>
      <c r="AO411" s="427"/>
      <c r="AP411" s="427"/>
      <c r="AQ411" s="427"/>
      <c r="AR411" s="427"/>
      <c r="AS411" s="427"/>
      <c r="AT411" s="427"/>
      <c r="AU411" s="427"/>
      <c r="AV411" s="427"/>
      <c r="AW411" s="427"/>
      <c r="AX411" s="427"/>
      <c r="AY411" s="427"/>
      <c r="AZ411" s="427"/>
      <c r="BA411" s="427"/>
      <c r="BB411" s="427"/>
      <c r="BC411" s="427"/>
      <c r="BD411" s="427"/>
      <c r="BE411" s="427"/>
      <c r="BF411" s="427"/>
      <c r="BG411" s="427"/>
      <c r="BH411" s="427"/>
      <c r="BI411" s="427"/>
      <c r="BJ411" s="427"/>
      <c r="BK411" s="427"/>
      <c r="BL411" s="427"/>
      <c r="BM411" s="427"/>
      <c r="BN411" s="427"/>
      <c r="BO411" s="427"/>
      <c r="BP411" s="427"/>
      <c r="BQ411" s="427"/>
      <c r="BR411" s="427"/>
      <c r="BS411" s="427"/>
      <c r="BT411" s="427"/>
      <c r="BU411" s="427"/>
      <c r="BV411" s="427"/>
      <c r="BW411" s="427"/>
      <c r="BX411" s="427"/>
      <c r="BY411" s="427"/>
      <c r="BZ411" s="427"/>
      <c r="CA411" s="427"/>
      <c r="CB411" s="427"/>
      <c r="CC411" s="427"/>
      <c r="CD411" s="427"/>
      <c r="CE411" s="427"/>
      <c r="CF411" s="427"/>
      <c r="CG411" s="427"/>
      <c r="CH411" s="427"/>
      <c r="CI411" s="427"/>
      <c r="CJ411" s="427"/>
      <c r="CK411" s="427"/>
      <c r="CL411" s="427"/>
      <c r="CM411" s="427"/>
    </row>
    <row r="412">
      <c r="A412" s="427"/>
      <c r="B412" s="427"/>
      <c r="C412" s="427"/>
      <c r="D412" s="427"/>
      <c r="E412" s="427"/>
      <c r="F412" s="427"/>
      <c r="G412" s="427"/>
      <c r="H412" s="427"/>
      <c r="I412" s="427"/>
      <c r="J412" s="427"/>
      <c r="K412" s="427"/>
      <c r="L412" s="427"/>
      <c r="M412" s="427"/>
      <c r="N412" s="427"/>
      <c r="O412" s="427"/>
      <c r="P412" s="427"/>
      <c r="Q412" s="427"/>
      <c r="R412" s="427"/>
      <c r="S412" s="427"/>
      <c r="T412" s="427"/>
      <c r="U412" s="427"/>
      <c r="V412" s="427"/>
      <c r="W412" s="427"/>
      <c r="X412" s="427"/>
      <c r="Y412" s="427"/>
      <c r="Z412" s="427"/>
      <c r="AA412" s="427"/>
      <c r="AB412" s="427"/>
      <c r="AC412" s="427"/>
      <c r="AD412" s="427"/>
      <c r="AE412" s="427"/>
      <c r="AF412" s="427"/>
      <c r="AG412" s="427"/>
      <c r="AH412" s="427"/>
      <c r="AI412" s="427"/>
      <c r="AJ412" s="427"/>
      <c r="AK412" s="427"/>
      <c r="AL412" s="427"/>
      <c r="AM412" s="427"/>
      <c r="AN412" s="427"/>
      <c r="AO412" s="427"/>
      <c r="AP412" s="427"/>
      <c r="AQ412" s="427"/>
      <c r="AR412" s="427"/>
      <c r="AS412" s="427"/>
      <c r="AT412" s="427"/>
      <c r="AU412" s="427"/>
      <c r="AV412" s="427"/>
      <c r="AW412" s="427"/>
      <c r="AX412" s="427"/>
      <c r="AY412" s="427"/>
      <c r="AZ412" s="427"/>
      <c r="BA412" s="427"/>
      <c r="BB412" s="427"/>
      <c r="BC412" s="427"/>
      <c r="BD412" s="427"/>
      <c r="BE412" s="427"/>
      <c r="BF412" s="427"/>
      <c r="BG412" s="427"/>
      <c r="BH412" s="427"/>
      <c r="BI412" s="427"/>
      <c r="BJ412" s="427"/>
      <c r="BK412" s="427"/>
      <c r="BL412" s="427"/>
      <c r="BM412" s="427"/>
      <c r="BN412" s="427"/>
      <c r="BO412" s="427"/>
      <c r="BP412" s="427"/>
      <c r="BQ412" s="427"/>
      <c r="BR412" s="427"/>
      <c r="BS412" s="427"/>
      <c r="BT412" s="427"/>
      <c r="BU412" s="427"/>
      <c r="BV412" s="427"/>
      <c r="BW412" s="427"/>
      <c r="BX412" s="427"/>
      <c r="BY412" s="427"/>
      <c r="BZ412" s="427"/>
      <c r="CA412" s="427"/>
      <c r="CB412" s="427"/>
      <c r="CC412" s="427"/>
      <c r="CD412" s="427"/>
      <c r="CE412" s="427"/>
      <c r="CF412" s="427"/>
      <c r="CG412" s="427"/>
      <c r="CH412" s="427"/>
      <c r="CI412" s="427"/>
      <c r="CJ412" s="427"/>
      <c r="CK412" s="427"/>
      <c r="CL412" s="427"/>
      <c r="CM412" s="427"/>
    </row>
    <row r="413">
      <c r="A413" s="427"/>
      <c r="B413" s="427"/>
      <c r="C413" s="427"/>
      <c r="D413" s="427"/>
      <c r="E413" s="427"/>
      <c r="F413" s="427"/>
      <c r="G413" s="427"/>
      <c r="H413" s="427"/>
      <c r="I413" s="427"/>
      <c r="J413" s="427"/>
      <c r="K413" s="427"/>
      <c r="L413" s="427"/>
      <c r="M413" s="427"/>
      <c r="N413" s="427"/>
      <c r="O413" s="427"/>
      <c r="P413" s="427"/>
      <c r="Q413" s="427"/>
      <c r="R413" s="427"/>
      <c r="S413" s="427"/>
      <c r="T413" s="427"/>
      <c r="U413" s="427"/>
      <c r="V413" s="427"/>
      <c r="W413" s="427"/>
      <c r="X413" s="427"/>
      <c r="Y413" s="427"/>
      <c r="Z413" s="427"/>
      <c r="AA413" s="427"/>
      <c r="AB413" s="427"/>
      <c r="AC413" s="427"/>
      <c r="AD413" s="427"/>
      <c r="AE413" s="427"/>
      <c r="AF413" s="427"/>
      <c r="AG413" s="427"/>
      <c r="AH413" s="427"/>
      <c r="AI413" s="427"/>
      <c r="AJ413" s="427"/>
      <c r="AK413" s="427"/>
      <c r="AL413" s="427"/>
      <c r="AM413" s="427"/>
      <c r="AN413" s="427"/>
      <c r="AO413" s="427"/>
      <c r="AP413" s="427"/>
      <c r="AQ413" s="427"/>
      <c r="AR413" s="427"/>
      <c r="AS413" s="427"/>
      <c r="AT413" s="427"/>
      <c r="AU413" s="427"/>
      <c r="AV413" s="427"/>
      <c r="AW413" s="427"/>
      <c r="AX413" s="427"/>
      <c r="AY413" s="427"/>
      <c r="AZ413" s="427"/>
      <c r="BA413" s="427"/>
      <c r="BB413" s="427"/>
      <c r="BC413" s="427"/>
      <c r="BD413" s="427"/>
      <c r="BE413" s="427"/>
      <c r="BF413" s="427"/>
      <c r="BG413" s="427"/>
      <c r="BH413" s="427"/>
      <c r="BI413" s="427"/>
      <c r="BJ413" s="427"/>
      <c r="BK413" s="427"/>
      <c r="BL413" s="427"/>
      <c r="BM413" s="427"/>
      <c r="BN413" s="427"/>
      <c r="BO413" s="427"/>
      <c r="BP413" s="427"/>
      <c r="BQ413" s="427"/>
      <c r="BR413" s="427"/>
      <c r="BS413" s="427"/>
      <c r="BT413" s="427"/>
      <c r="BU413" s="427"/>
      <c r="BV413" s="427"/>
      <c r="BW413" s="427"/>
      <c r="BX413" s="427"/>
      <c r="BY413" s="427"/>
      <c r="BZ413" s="427"/>
      <c r="CA413" s="427"/>
      <c r="CB413" s="427"/>
      <c r="CC413" s="427"/>
      <c r="CD413" s="427"/>
      <c r="CE413" s="427"/>
      <c r="CF413" s="427"/>
      <c r="CG413" s="427"/>
      <c r="CH413" s="427"/>
      <c r="CI413" s="427"/>
      <c r="CJ413" s="427"/>
      <c r="CK413" s="427"/>
      <c r="CL413" s="427"/>
      <c r="CM413" s="427"/>
    </row>
    <row r="414">
      <c r="A414" s="427"/>
      <c r="B414" s="427"/>
      <c r="C414" s="427"/>
      <c r="D414" s="427"/>
      <c r="E414" s="427"/>
      <c r="F414" s="427"/>
      <c r="G414" s="427"/>
      <c r="H414" s="427"/>
      <c r="I414" s="427"/>
      <c r="J414" s="427"/>
      <c r="K414" s="427"/>
      <c r="L414" s="427"/>
      <c r="M414" s="427"/>
      <c r="N414" s="427"/>
      <c r="O414" s="427"/>
      <c r="P414" s="427"/>
      <c r="Q414" s="427"/>
      <c r="R414" s="427"/>
      <c r="S414" s="427"/>
      <c r="T414" s="427"/>
      <c r="U414" s="427"/>
      <c r="V414" s="427"/>
      <c r="W414" s="427"/>
      <c r="X414" s="427"/>
      <c r="Y414" s="427"/>
      <c r="Z414" s="427"/>
      <c r="AA414" s="427"/>
      <c r="AB414" s="427"/>
      <c r="AC414" s="427"/>
      <c r="AD414" s="427"/>
      <c r="AE414" s="427"/>
      <c r="AF414" s="427"/>
      <c r="AG414" s="427"/>
      <c r="AH414" s="427"/>
      <c r="AI414" s="427"/>
      <c r="AJ414" s="427"/>
      <c r="AK414" s="427"/>
      <c r="AL414" s="427"/>
      <c r="AM414" s="427"/>
      <c r="AN414" s="427"/>
      <c r="AO414" s="427"/>
      <c r="AP414" s="427"/>
      <c r="AQ414" s="427"/>
      <c r="AR414" s="427"/>
      <c r="AS414" s="427"/>
      <c r="AT414" s="427"/>
      <c r="AU414" s="427"/>
      <c r="AV414" s="427"/>
      <c r="AW414" s="427"/>
      <c r="AX414" s="427"/>
      <c r="AY414" s="427"/>
      <c r="AZ414" s="427"/>
      <c r="BA414" s="427"/>
      <c r="BB414" s="427"/>
      <c r="BC414" s="427"/>
      <c r="BD414" s="427"/>
      <c r="BE414" s="427"/>
      <c r="BF414" s="427"/>
      <c r="BG414" s="427"/>
      <c r="BH414" s="427"/>
      <c r="BI414" s="427"/>
      <c r="BJ414" s="427"/>
      <c r="BK414" s="427"/>
      <c r="BL414" s="427"/>
      <c r="BM414" s="427"/>
      <c r="BN414" s="427"/>
      <c r="BO414" s="427"/>
      <c r="BP414" s="427"/>
      <c r="BQ414" s="427"/>
      <c r="BR414" s="427"/>
      <c r="BS414" s="427"/>
      <c r="BT414" s="427"/>
      <c r="BU414" s="427"/>
      <c r="BV414" s="427"/>
      <c r="BW414" s="427"/>
      <c r="BX414" s="427"/>
      <c r="BY414" s="427"/>
      <c r="BZ414" s="427"/>
      <c r="CA414" s="427"/>
      <c r="CB414" s="427"/>
      <c r="CC414" s="427"/>
      <c r="CD414" s="427"/>
      <c r="CE414" s="427"/>
      <c r="CF414" s="427"/>
      <c r="CG414" s="427"/>
      <c r="CH414" s="427"/>
      <c r="CI414" s="427"/>
      <c r="CJ414" s="427"/>
      <c r="CK414" s="427"/>
      <c r="CL414" s="427"/>
      <c r="CM414" s="427"/>
    </row>
    <row r="415">
      <c r="A415" s="427"/>
      <c r="B415" s="427"/>
      <c r="C415" s="427"/>
      <c r="D415" s="427"/>
      <c r="E415" s="427"/>
      <c r="F415" s="427"/>
      <c r="G415" s="427"/>
      <c r="H415" s="427"/>
      <c r="I415" s="427"/>
      <c r="J415" s="427"/>
      <c r="K415" s="427"/>
      <c r="L415" s="427"/>
      <c r="M415" s="427"/>
      <c r="N415" s="427"/>
      <c r="O415" s="427"/>
      <c r="P415" s="427"/>
      <c r="Q415" s="427"/>
      <c r="R415" s="427"/>
      <c r="S415" s="427"/>
      <c r="T415" s="427"/>
      <c r="U415" s="427"/>
      <c r="V415" s="427"/>
      <c r="W415" s="427"/>
      <c r="X415" s="427"/>
      <c r="Y415" s="427"/>
      <c r="Z415" s="427"/>
      <c r="AA415" s="427"/>
      <c r="AB415" s="427"/>
      <c r="AC415" s="427"/>
      <c r="AD415" s="427"/>
      <c r="AE415" s="427"/>
      <c r="AF415" s="427"/>
      <c r="AG415" s="427"/>
      <c r="AH415" s="427"/>
      <c r="AI415" s="427"/>
      <c r="AJ415" s="427"/>
      <c r="AK415" s="427"/>
      <c r="AL415" s="427"/>
      <c r="AM415" s="427"/>
      <c r="AN415" s="427"/>
      <c r="AO415" s="427"/>
      <c r="AP415" s="427"/>
      <c r="AQ415" s="427"/>
      <c r="AR415" s="427"/>
      <c r="AS415" s="427"/>
      <c r="AT415" s="427"/>
      <c r="AU415" s="427"/>
      <c r="AV415" s="427"/>
      <c r="AW415" s="427"/>
      <c r="AX415" s="427"/>
      <c r="AY415" s="427"/>
      <c r="AZ415" s="427"/>
      <c r="BA415" s="427"/>
      <c r="BB415" s="427"/>
      <c r="BC415" s="427"/>
      <c r="BD415" s="427"/>
      <c r="BE415" s="427"/>
      <c r="BF415" s="427"/>
      <c r="BG415" s="427"/>
      <c r="BH415" s="427"/>
      <c r="BI415" s="427"/>
      <c r="BJ415" s="427"/>
      <c r="BK415" s="427"/>
      <c r="BL415" s="427"/>
      <c r="BM415" s="427"/>
      <c r="BN415" s="427"/>
      <c r="BO415" s="427"/>
      <c r="BP415" s="427"/>
      <c r="BQ415" s="427"/>
      <c r="BR415" s="427"/>
      <c r="BS415" s="427"/>
      <c r="BT415" s="427"/>
      <c r="BU415" s="427"/>
      <c r="BV415" s="427"/>
      <c r="BW415" s="427"/>
      <c r="BX415" s="427"/>
      <c r="BY415" s="427"/>
      <c r="BZ415" s="427"/>
      <c r="CA415" s="427"/>
      <c r="CB415" s="427"/>
      <c r="CC415" s="427"/>
      <c r="CD415" s="427"/>
      <c r="CE415" s="427"/>
      <c r="CF415" s="427"/>
      <c r="CG415" s="427"/>
      <c r="CH415" s="427"/>
      <c r="CI415" s="427"/>
      <c r="CJ415" s="427"/>
      <c r="CK415" s="427"/>
      <c r="CL415" s="427"/>
      <c r="CM415" s="427"/>
    </row>
    <row r="416">
      <c r="A416" s="427"/>
      <c r="B416" s="427"/>
      <c r="C416" s="427"/>
      <c r="D416" s="427"/>
      <c r="E416" s="427"/>
      <c r="F416" s="427"/>
      <c r="G416" s="427"/>
      <c r="H416" s="427"/>
      <c r="I416" s="427"/>
      <c r="J416" s="427"/>
      <c r="K416" s="427"/>
      <c r="L416" s="427"/>
      <c r="M416" s="427"/>
      <c r="N416" s="427"/>
      <c r="O416" s="427"/>
      <c r="P416" s="427"/>
      <c r="Q416" s="427"/>
      <c r="R416" s="427"/>
      <c r="S416" s="427"/>
      <c r="T416" s="427"/>
      <c r="U416" s="427"/>
      <c r="V416" s="427"/>
      <c r="W416" s="427"/>
      <c r="X416" s="427"/>
      <c r="Y416" s="427"/>
      <c r="Z416" s="427"/>
      <c r="AA416" s="427"/>
      <c r="AB416" s="427"/>
      <c r="AC416" s="427"/>
      <c r="AD416" s="427"/>
      <c r="AE416" s="427"/>
      <c r="AF416" s="427"/>
      <c r="AG416" s="427"/>
      <c r="AH416" s="427"/>
      <c r="AI416" s="427"/>
      <c r="AJ416" s="427"/>
      <c r="AK416" s="427"/>
      <c r="AL416" s="427"/>
      <c r="AM416" s="427"/>
      <c r="AN416" s="427"/>
      <c r="AO416" s="427"/>
      <c r="AP416" s="427"/>
      <c r="AQ416" s="427"/>
      <c r="AR416" s="427"/>
      <c r="AS416" s="427"/>
      <c r="AT416" s="427"/>
      <c r="AU416" s="427"/>
      <c r="AV416" s="427"/>
      <c r="AW416" s="427"/>
      <c r="AX416" s="427"/>
      <c r="AY416" s="427"/>
      <c r="AZ416" s="427"/>
      <c r="BA416" s="427"/>
      <c r="BB416" s="427"/>
      <c r="BC416" s="427"/>
      <c r="BD416" s="427"/>
      <c r="BE416" s="427"/>
      <c r="BF416" s="427"/>
      <c r="BG416" s="427"/>
      <c r="BH416" s="427"/>
      <c r="BI416" s="427"/>
      <c r="BJ416" s="427"/>
      <c r="BK416" s="427"/>
      <c r="BL416" s="427"/>
      <c r="BM416" s="427"/>
      <c r="BN416" s="427"/>
      <c r="BO416" s="427"/>
      <c r="BP416" s="427"/>
      <c r="BQ416" s="427"/>
      <c r="BR416" s="427"/>
      <c r="BS416" s="427"/>
      <c r="BT416" s="427"/>
      <c r="BU416" s="427"/>
      <c r="BV416" s="427"/>
      <c r="BW416" s="427"/>
      <c r="BX416" s="427"/>
      <c r="BY416" s="427"/>
      <c r="BZ416" s="427"/>
      <c r="CA416" s="427"/>
      <c r="CB416" s="427"/>
      <c r="CC416" s="427"/>
      <c r="CD416" s="427"/>
      <c r="CE416" s="427"/>
      <c r="CF416" s="427"/>
      <c r="CG416" s="427"/>
      <c r="CH416" s="427"/>
      <c r="CI416" s="427"/>
      <c r="CJ416" s="427"/>
      <c r="CK416" s="427"/>
      <c r="CL416" s="427"/>
      <c r="CM416" s="427"/>
    </row>
    <row r="417">
      <c r="A417" s="427"/>
      <c r="B417" s="427"/>
      <c r="C417" s="427"/>
      <c r="D417" s="427"/>
      <c r="E417" s="427"/>
      <c r="F417" s="427"/>
      <c r="G417" s="427"/>
      <c r="H417" s="427"/>
      <c r="I417" s="427"/>
      <c r="J417" s="427"/>
      <c r="K417" s="427"/>
      <c r="L417" s="427"/>
      <c r="M417" s="427"/>
      <c r="N417" s="427"/>
      <c r="O417" s="427"/>
      <c r="P417" s="427"/>
      <c r="Q417" s="427"/>
      <c r="R417" s="427"/>
      <c r="S417" s="427"/>
      <c r="T417" s="427"/>
      <c r="U417" s="427"/>
      <c r="V417" s="427"/>
      <c r="W417" s="427"/>
      <c r="X417" s="427"/>
      <c r="Y417" s="427"/>
      <c r="Z417" s="427"/>
      <c r="AA417" s="427"/>
      <c r="AB417" s="427"/>
      <c r="AC417" s="427"/>
      <c r="AD417" s="427"/>
      <c r="AE417" s="427"/>
      <c r="AF417" s="427"/>
      <c r="AG417" s="427"/>
      <c r="AH417" s="427"/>
      <c r="AI417" s="427"/>
      <c r="AJ417" s="427"/>
      <c r="AK417" s="427"/>
      <c r="AL417" s="427"/>
      <c r="AM417" s="427"/>
      <c r="AN417" s="427"/>
      <c r="AO417" s="427"/>
      <c r="AP417" s="427"/>
      <c r="AQ417" s="427"/>
      <c r="AR417" s="427"/>
      <c r="AS417" s="427"/>
      <c r="AT417" s="427"/>
      <c r="AU417" s="427"/>
      <c r="AV417" s="427"/>
      <c r="AW417" s="427"/>
      <c r="AX417" s="427"/>
      <c r="AY417" s="427"/>
      <c r="AZ417" s="427"/>
      <c r="BA417" s="427"/>
      <c r="BB417" s="427"/>
      <c r="BC417" s="427"/>
      <c r="BD417" s="427"/>
      <c r="BE417" s="427"/>
      <c r="BF417" s="427"/>
      <c r="BG417" s="427"/>
      <c r="BH417" s="427"/>
      <c r="BI417" s="427"/>
      <c r="BJ417" s="427"/>
      <c r="BK417" s="427"/>
      <c r="BL417" s="427"/>
      <c r="BM417" s="427"/>
      <c r="BN417" s="427"/>
      <c r="BO417" s="427"/>
      <c r="BP417" s="427"/>
      <c r="BQ417" s="427"/>
      <c r="BR417" s="427"/>
      <c r="BS417" s="427"/>
      <c r="BT417" s="427"/>
      <c r="BU417" s="427"/>
      <c r="BV417" s="427"/>
      <c r="BW417" s="427"/>
      <c r="BX417" s="427"/>
      <c r="BY417" s="427"/>
      <c r="BZ417" s="427"/>
      <c r="CA417" s="427"/>
      <c r="CB417" s="427"/>
      <c r="CC417" s="427"/>
      <c r="CD417" s="427"/>
      <c r="CE417" s="427"/>
      <c r="CF417" s="427"/>
      <c r="CG417" s="427"/>
      <c r="CH417" s="427"/>
      <c r="CI417" s="427"/>
      <c r="CJ417" s="427"/>
      <c r="CK417" s="427"/>
      <c r="CL417" s="427"/>
      <c r="CM417" s="427"/>
    </row>
    <row r="418">
      <c r="A418" s="427"/>
      <c r="B418" s="427"/>
      <c r="C418" s="427"/>
      <c r="D418" s="427"/>
      <c r="E418" s="427"/>
      <c r="F418" s="427"/>
      <c r="G418" s="427"/>
      <c r="H418" s="427"/>
      <c r="I418" s="427"/>
      <c r="J418" s="427"/>
      <c r="K418" s="427"/>
      <c r="L418" s="427"/>
      <c r="M418" s="427"/>
      <c r="N418" s="427"/>
      <c r="O418" s="427"/>
      <c r="P418" s="427"/>
      <c r="Q418" s="427"/>
      <c r="R418" s="427"/>
      <c r="S418" s="427"/>
      <c r="T418" s="427"/>
      <c r="U418" s="427"/>
      <c r="V418" s="427"/>
      <c r="W418" s="427"/>
      <c r="X418" s="427"/>
      <c r="Y418" s="427"/>
      <c r="Z418" s="427"/>
      <c r="AA418" s="427"/>
      <c r="AB418" s="427"/>
      <c r="AC418" s="427"/>
      <c r="AD418" s="427"/>
      <c r="AE418" s="427"/>
      <c r="AF418" s="427"/>
      <c r="AG418" s="427"/>
      <c r="AH418" s="427"/>
      <c r="AI418" s="427"/>
      <c r="AJ418" s="427"/>
      <c r="AK418" s="427"/>
      <c r="AL418" s="427"/>
      <c r="AM418" s="427"/>
      <c r="AN418" s="427"/>
      <c r="AO418" s="427"/>
      <c r="AP418" s="427"/>
      <c r="AQ418" s="427"/>
      <c r="AR418" s="427"/>
      <c r="AS418" s="427"/>
      <c r="AT418" s="427"/>
      <c r="AU418" s="427"/>
      <c r="AV418" s="427"/>
      <c r="AW418" s="427"/>
      <c r="AX418" s="427"/>
      <c r="AY418" s="427"/>
      <c r="AZ418" s="427"/>
      <c r="BA418" s="427"/>
      <c r="BB418" s="427"/>
      <c r="BC418" s="427"/>
      <c r="BD418" s="427"/>
      <c r="BE418" s="427"/>
      <c r="BF418" s="427"/>
      <c r="BG418" s="427"/>
      <c r="BH418" s="427"/>
      <c r="BI418" s="427"/>
      <c r="BJ418" s="427"/>
      <c r="BK418" s="427"/>
      <c r="BL418" s="427"/>
      <c r="BM418" s="427"/>
      <c r="BN418" s="427"/>
      <c r="BO418" s="427"/>
      <c r="BP418" s="427"/>
      <c r="BQ418" s="427"/>
      <c r="BR418" s="427"/>
      <c r="BS418" s="427"/>
      <c r="BT418" s="427"/>
      <c r="BU418" s="427"/>
      <c r="BV418" s="427"/>
      <c r="BW418" s="427"/>
      <c r="BX418" s="427"/>
      <c r="BY418" s="427"/>
      <c r="BZ418" s="427"/>
      <c r="CA418" s="427"/>
      <c r="CB418" s="427"/>
      <c r="CC418" s="427"/>
      <c r="CD418" s="427"/>
      <c r="CE418" s="427"/>
      <c r="CF418" s="427"/>
      <c r="CG418" s="427"/>
      <c r="CH418" s="427"/>
      <c r="CI418" s="427"/>
      <c r="CJ418" s="427"/>
      <c r="CK418" s="427"/>
      <c r="CL418" s="427"/>
      <c r="CM418" s="427"/>
    </row>
    <row r="419">
      <c r="A419" s="427"/>
      <c r="B419" s="427"/>
      <c r="C419" s="427"/>
      <c r="D419" s="427"/>
      <c r="E419" s="427"/>
      <c r="F419" s="427"/>
      <c r="G419" s="427"/>
      <c r="H419" s="427"/>
      <c r="I419" s="427"/>
      <c r="J419" s="427"/>
      <c r="K419" s="427"/>
      <c r="L419" s="427"/>
      <c r="M419" s="427"/>
      <c r="N419" s="427"/>
      <c r="O419" s="427"/>
      <c r="P419" s="427"/>
      <c r="Q419" s="427"/>
      <c r="R419" s="427"/>
      <c r="S419" s="427"/>
      <c r="T419" s="427"/>
      <c r="U419" s="427"/>
      <c r="V419" s="427"/>
      <c r="W419" s="427"/>
      <c r="X419" s="427"/>
      <c r="Y419" s="427"/>
      <c r="Z419" s="427"/>
      <c r="AA419" s="427"/>
      <c r="AB419" s="427"/>
      <c r="AC419" s="427"/>
      <c r="AD419" s="427"/>
      <c r="AE419" s="427"/>
      <c r="AF419" s="427"/>
      <c r="AG419" s="427"/>
      <c r="AH419" s="427"/>
      <c r="AI419" s="427"/>
      <c r="AJ419" s="427"/>
      <c r="AK419" s="427"/>
      <c r="AL419" s="427"/>
      <c r="AM419" s="427"/>
      <c r="AN419" s="427"/>
      <c r="AO419" s="427"/>
      <c r="AP419" s="427"/>
      <c r="AQ419" s="427"/>
      <c r="AR419" s="427"/>
      <c r="AS419" s="427"/>
      <c r="AT419" s="427"/>
      <c r="AU419" s="427"/>
      <c r="AV419" s="427"/>
      <c r="AW419" s="427"/>
      <c r="AX419" s="427"/>
      <c r="AY419" s="427"/>
      <c r="AZ419" s="427"/>
      <c r="BA419" s="427"/>
      <c r="BB419" s="427"/>
      <c r="BC419" s="427"/>
      <c r="BD419" s="427"/>
      <c r="BE419" s="427"/>
      <c r="BF419" s="427"/>
      <c r="BG419" s="427"/>
      <c r="BH419" s="427"/>
      <c r="BI419" s="427"/>
      <c r="BJ419" s="427"/>
      <c r="BK419" s="427"/>
      <c r="BL419" s="427"/>
      <c r="BM419" s="427"/>
      <c r="BN419" s="427"/>
      <c r="BO419" s="427"/>
      <c r="BP419" s="427"/>
      <c r="BQ419" s="427"/>
      <c r="BR419" s="427"/>
      <c r="BS419" s="427"/>
      <c r="BT419" s="427"/>
      <c r="BU419" s="427"/>
      <c r="BV419" s="427"/>
      <c r="BW419" s="427"/>
      <c r="BX419" s="427"/>
      <c r="BY419" s="427"/>
      <c r="BZ419" s="427"/>
      <c r="CA419" s="427"/>
      <c r="CB419" s="427"/>
      <c r="CC419" s="427"/>
      <c r="CD419" s="427"/>
      <c r="CE419" s="427"/>
      <c r="CF419" s="427"/>
      <c r="CG419" s="427"/>
      <c r="CH419" s="427"/>
      <c r="CI419" s="427"/>
      <c r="CJ419" s="427"/>
      <c r="CK419" s="427"/>
      <c r="CL419" s="427"/>
      <c r="CM419" s="427"/>
    </row>
    <row r="420">
      <c r="A420" s="427"/>
      <c r="B420" s="427"/>
      <c r="C420" s="427"/>
      <c r="D420" s="427"/>
      <c r="E420" s="427"/>
      <c r="F420" s="427"/>
      <c r="G420" s="427"/>
      <c r="H420" s="427"/>
      <c r="I420" s="427"/>
      <c r="J420" s="427"/>
      <c r="K420" s="427"/>
      <c r="L420" s="427"/>
      <c r="M420" s="427"/>
      <c r="N420" s="427"/>
      <c r="O420" s="427"/>
      <c r="P420" s="427"/>
      <c r="Q420" s="427"/>
      <c r="R420" s="427"/>
      <c r="S420" s="427"/>
      <c r="T420" s="427"/>
      <c r="U420" s="427"/>
      <c r="V420" s="427"/>
      <c r="W420" s="427"/>
      <c r="X420" s="427"/>
      <c r="Y420" s="427"/>
      <c r="Z420" s="427"/>
      <c r="AA420" s="427"/>
      <c r="AB420" s="427"/>
      <c r="AC420" s="427"/>
      <c r="AD420" s="427"/>
      <c r="AE420" s="427"/>
      <c r="AF420" s="427"/>
      <c r="AG420" s="427"/>
      <c r="AH420" s="427"/>
      <c r="AI420" s="427"/>
      <c r="AJ420" s="427"/>
      <c r="AK420" s="427"/>
      <c r="AL420" s="427"/>
      <c r="AM420" s="427"/>
      <c r="AN420" s="427"/>
      <c r="AO420" s="427"/>
      <c r="AP420" s="427"/>
      <c r="AQ420" s="427"/>
      <c r="AR420" s="427"/>
      <c r="AS420" s="427"/>
      <c r="AT420" s="427"/>
      <c r="AU420" s="427"/>
      <c r="AV420" s="427"/>
      <c r="AW420" s="427"/>
      <c r="AX420" s="427"/>
      <c r="AY420" s="427"/>
      <c r="AZ420" s="427"/>
      <c r="BA420" s="427"/>
      <c r="BB420" s="427"/>
      <c r="BC420" s="427"/>
      <c r="BD420" s="427"/>
      <c r="BE420" s="427"/>
      <c r="BF420" s="427"/>
      <c r="BG420" s="427"/>
      <c r="BH420" s="427"/>
      <c r="BI420" s="427"/>
      <c r="BJ420" s="427"/>
      <c r="BK420" s="427"/>
      <c r="BL420" s="427"/>
      <c r="BM420" s="427"/>
      <c r="BN420" s="427"/>
      <c r="BO420" s="427"/>
      <c r="BP420" s="427"/>
      <c r="BQ420" s="427"/>
      <c r="BR420" s="427"/>
      <c r="BS420" s="427"/>
      <c r="BT420" s="427"/>
      <c r="BU420" s="427"/>
      <c r="BV420" s="427"/>
      <c r="BW420" s="427"/>
      <c r="BX420" s="427"/>
      <c r="BY420" s="427"/>
      <c r="BZ420" s="427"/>
      <c r="CA420" s="427"/>
      <c r="CB420" s="427"/>
      <c r="CC420" s="427"/>
      <c r="CD420" s="427"/>
      <c r="CE420" s="427"/>
      <c r="CF420" s="427"/>
      <c r="CG420" s="427"/>
      <c r="CH420" s="427"/>
      <c r="CI420" s="427"/>
      <c r="CJ420" s="427"/>
      <c r="CK420" s="427"/>
      <c r="CL420" s="427"/>
      <c r="CM420" s="427"/>
    </row>
    <row r="421">
      <c r="A421" s="427"/>
      <c r="B421" s="427"/>
      <c r="C421" s="427"/>
      <c r="D421" s="427"/>
      <c r="E421" s="427"/>
      <c r="F421" s="427"/>
      <c r="G421" s="427"/>
      <c r="H421" s="427"/>
      <c r="I421" s="427"/>
      <c r="J421" s="427"/>
      <c r="K421" s="427"/>
      <c r="L421" s="427"/>
      <c r="M421" s="427"/>
      <c r="N421" s="427"/>
      <c r="O421" s="427"/>
      <c r="P421" s="427"/>
      <c r="Q421" s="427"/>
      <c r="R421" s="427"/>
      <c r="S421" s="427"/>
      <c r="T421" s="427"/>
      <c r="U421" s="427"/>
      <c r="V421" s="427"/>
      <c r="W421" s="427"/>
      <c r="X421" s="427"/>
      <c r="Y421" s="427"/>
      <c r="Z421" s="427"/>
      <c r="AA421" s="427"/>
      <c r="AB421" s="427"/>
      <c r="AC421" s="427"/>
      <c r="AD421" s="427"/>
      <c r="AE421" s="427"/>
      <c r="AF421" s="427"/>
      <c r="AG421" s="427"/>
      <c r="AH421" s="427"/>
      <c r="AI421" s="427"/>
      <c r="AJ421" s="427"/>
      <c r="AK421" s="427"/>
      <c r="AL421" s="427"/>
      <c r="AM421" s="427"/>
      <c r="AN421" s="427"/>
      <c r="AO421" s="427"/>
      <c r="AP421" s="427"/>
      <c r="AQ421" s="427"/>
      <c r="AR421" s="427"/>
      <c r="AS421" s="427"/>
      <c r="AT421" s="427"/>
      <c r="AU421" s="427"/>
      <c r="AV421" s="427"/>
      <c r="AW421" s="427"/>
      <c r="AX421" s="427"/>
      <c r="AY421" s="427"/>
      <c r="AZ421" s="427"/>
      <c r="BA421" s="427"/>
      <c r="BB421" s="427"/>
      <c r="BC421" s="427"/>
      <c r="BD421" s="427"/>
      <c r="BE421" s="427"/>
      <c r="BF421" s="427"/>
      <c r="BG421" s="427"/>
      <c r="BH421" s="427"/>
      <c r="BI421" s="427"/>
      <c r="BJ421" s="427"/>
      <c r="BK421" s="427"/>
      <c r="BL421" s="427"/>
      <c r="BM421" s="427"/>
      <c r="BN421" s="427"/>
      <c r="BO421" s="427"/>
      <c r="BP421" s="427"/>
      <c r="BQ421" s="427"/>
      <c r="BR421" s="427"/>
      <c r="BS421" s="427"/>
      <c r="BT421" s="427"/>
      <c r="BU421" s="427"/>
      <c r="BV421" s="427"/>
      <c r="BW421" s="427"/>
      <c r="BX421" s="427"/>
      <c r="BY421" s="427"/>
      <c r="BZ421" s="427"/>
      <c r="CA421" s="427"/>
      <c r="CB421" s="427"/>
      <c r="CC421" s="427"/>
      <c r="CD421" s="427"/>
      <c r="CE421" s="427"/>
      <c r="CF421" s="427"/>
      <c r="CG421" s="427"/>
      <c r="CH421" s="427"/>
      <c r="CI421" s="427"/>
      <c r="CJ421" s="427"/>
      <c r="CK421" s="427"/>
      <c r="CL421" s="427"/>
      <c r="CM421" s="427"/>
    </row>
    <row r="422">
      <c r="A422" s="427"/>
      <c r="B422" s="427"/>
      <c r="C422" s="427"/>
      <c r="D422" s="427"/>
      <c r="E422" s="427"/>
      <c r="F422" s="427"/>
      <c r="G422" s="427"/>
      <c r="H422" s="427"/>
      <c r="I422" s="427"/>
      <c r="J422" s="427"/>
      <c r="K422" s="427"/>
      <c r="L422" s="427"/>
      <c r="M422" s="427"/>
      <c r="N422" s="427"/>
      <c r="O422" s="427"/>
      <c r="P422" s="427"/>
      <c r="Q422" s="427"/>
      <c r="R422" s="427"/>
      <c r="S422" s="427"/>
      <c r="T422" s="427"/>
      <c r="U422" s="427"/>
      <c r="V422" s="427"/>
      <c r="W422" s="427"/>
      <c r="X422" s="427"/>
      <c r="Y422" s="427"/>
      <c r="Z422" s="427"/>
      <c r="AA422" s="427"/>
      <c r="AB422" s="427"/>
      <c r="AC422" s="427"/>
      <c r="AD422" s="427"/>
      <c r="AE422" s="427"/>
      <c r="AF422" s="427"/>
      <c r="AG422" s="427"/>
      <c r="AH422" s="427"/>
      <c r="AI422" s="427"/>
      <c r="AJ422" s="427"/>
      <c r="AK422" s="427"/>
      <c r="AL422" s="427"/>
      <c r="AM422" s="427"/>
      <c r="AN422" s="427"/>
      <c r="AO422" s="427"/>
      <c r="AP422" s="427"/>
      <c r="AQ422" s="427"/>
      <c r="AR422" s="427"/>
      <c r="AS422" s="427"/>
      <c r="AT422" s="427"/>
      <c r="AU422" s="427"/>
      <c r="AV422" s="427"/>
      <c r="AW422" s="427"/>
      <c r="AX422" s="427"/>
      <c r="AY422" s="427"/>
      <c r="AZ422" s="427"/>
      <c r="BA422" s="427"/>
      <c r="BB422" s="427"/>
      <c r="BC422" s="427"/>
      <c r="BD422" s="427"/>
      <c r="BE422" s="427"/>
      <c r="BF422" s="427"/>
      <c r="BG422" s="427"/>
      <c r="BH422" s="427"/>
      <c r="BI422" s="427"/>
      <c r="BJ422" s="427"/>
      <c r="BK422" s="427"/>
      <c r="BL422" s="427"/>
      <c r="BM422" s="427"/>
      <c r="BN422" s="427"/>
      <c r="BO422" s="427"/>
      <c r="BP422" s="427"/>
      <c r="BQ422" s="427"/>
      <c r="BR422" s="427"/>
      <c r="BS422" s="427"/>
      <c r="BT422" s="427"/>
      <c r="BU422" s="427"/>
      <c r="BV422" s="427"/>
      <c r="BW422" s="427"/>
      <c r="BX422" s="427"/>
      <c r="BY422" s="427"/>
      <c r="BZ422" s="427"/>
      <c r="CA422" s="427"/>
      <c r="CB422" s="427"/>
      <c r="CC422" s="427"/>
      <c r="CD422" s="427"/>
      <c r="CE422" s="427"/>
      <c r="CF422" s="427"/>
      <c r="CG422" s="427"/>
      <c r="CH422" s="427"/>
      <c r="CI422" s="427"/>
      <c r="CJ422" s="427"/>
      <c r="CK422" s="427"/>
      <c r="CL422" s="427"/>
      <c r="CM422" s="427"/>
    </row>
    <row r="423">
      <c r="A423" s="427"/>
      <c r="B423" s="427"/>
      <c r="C423" s="427"/>
      <c r="D423" s="427"/>
      <c r="E423" s="427"/>
      <c r="F423" s="427"/>
      <c r="G423" s="427"/>
      <c r="H423" s="427"/>
      <c r="I423" s="427"/>
      <c r="J423" s="427"/>
      <c r="K423" s="427"/>
      <c r="L423" s="427"/>
      <c r="M423" s="427"/>
      <c r="N423" s="427"/>
      <c r="O423" s="427"/>
      <c r="P423" s="427"/>
      <c r="Q423" s="427"/>
      <c r="R423" s="427"/>
      <c r="S423" s="427"/>
      <c r="T423" s="427"/>
      <c r="U423" s="427"/>
      <c r="V423" s="427"/>
      <c r="W423" s="427"/>
      <c r="X423" s="427"/>
      <c r="Y423" s="427"/>
      <c r="Z423" s="427"/>
      <c r="AA423" s="427"/>
      <c r="AB423" s="427"/>
      <c r="AC423" s="427"/>
      <c r="AD423" s="427"/>
      <c r="AE423" s="427"/>
      <c r="AF423" s="427"/>
      <c r="AG423" s="427"/>
      <c r="AH423" s="427"/>
      <c r="AI423" s="427"/>
      <c r="AJ423" s="427"/>
      <c r="AK423" s="427"/>
      <c r="AL423" s="427"/>
      <c r="AM423" s="427"/>
      <c r="AN423" s="427"/>
      <c r="AO423" s="427"/>
      <c r="AP423" s="427"/>
      <c r="AQ423" s="427"/>
      <c r="AR423" s="427"/>
      <c r="AS423" s="427"/>
      <c r="AT423" s="427"/>
      <c r="AU423" s="427"/>
      <c r="AV423" s="427"/>
      <c r="AW423" s="427"/>
      <c r="AX423" s="427"/>
      <c r="AY423" s="427"/>
      <c r="AZ423" s="427"/>
      <c r="BA423" s="427"/>
      <c r="BB423" s="427"/>
      <c r="BC423" s="427"/>
      <c r="BD423" s="427"/>
      <c r="BE423" s="427"/>
      <c r="BF423" s="427"/>
      <c r="BG423" s="427"/>
      <c r="BH423" s="427"/>
      <c r="BI423" s="427"/>
      <c r="BJ423" s="427"/>
      <c r="BK423" s="427"/>
      <c r="BL423" s="427"/>
      <c r="BM423" s="427"/>
      <c r="BN423" s="427"/>
      <c r="BO423" s="427"/>
      <c r="BP423" s="427"/>
      <c r="BQ423" s="427"/>
      <c r="BR423" s="427"/>
      <c r="BS423" s="427"/>
      <c r="BT423" s="427"/>
      <c r="BU423" s="427"/>
      <c r="BV423" s="427"/>
      <c r="BW423" s="427"/>
      <c r="BX423" s="427"/>
      <c r="BY423" s="427"/>
      <c r="BZ423" s="427"/>
      <c r="CA423" s="427"/>
      <c r="CB423" s="427"/>
      <c r="CC423" s="427"/>
      <c r="CD423" s="427"/>
      <c r="CE423" s="427"/>
      <c r="CF423" s="427"/>
      <c r="CG423" s="427"/>
      <c r="CH423" s="427"/>
      <c r="CI423" s="427"/>
      <c r="CJ423" s="427"/>
      <c r="CK423" s="427"/>
      <c r="CL423" s="427"/>
      <c r="CM423" s="427"/>
    </row>
    <row r="424">
      <c r="A424" s="427"/>
      <c r="B424" s="427"/>
      <c r="C424" s="427"/>
      <c r="D424" s="427"/>
      <c r="E424" s="427"/>
      <c r="F424" s="427"/>
      <c r="G424" s="427"/>
      <c r="H424" s="427"/>
      <c r="I424" s="427"/>
      <c r="J424" s="427"/>
      <c r="K424" s="427"/>
      <c r="L424" s="427"/>
      <c r="M424" s="427"/>
      <c r="N424" s="427"/>
      <c r="O424" s="427"/>
      <c r="P424" s="427"/>
      <c r="Q424" s="427"/>
      <c r="R424" s="427"/>
      <c r="S424" s="427"/>
      <c r="T424" s="427"/>
      <c r="U424" s="427"/>
      <c r="V424" s="427"/>
      <c r="W424" s="427"/>
      <c r="X424" s="427"/>
      <c r="Y424" s="427"/>
      <c r="Z424" s="427"/>
      <c r="AA424" s="427"/>
      <c r="AB424" s="427"/>
      <c r="AC424" s="427"/>
      <c r="AD424" s="427"/>
      <c r="AE424" s="427"/>
      <c r="AF424" s="427"/>
      <c r="AG424" s="427"/>
      <c r="AH424" s="427"/>
      <c r="AI424" s="427"/>
      <c r="AJ424" s="427"/>
      <c r="AK424" s="427"/>
      <c r="AL424" s="427"/>
      <c r="AM424" s="427"/>
      <c r="AN424" s="427"/>
      <c r="AO424" s="427"/>
      <c r="AP424" s="427"/>
      <c r="AQ424" s="427"/>
      <c r="AR424" s="427"/>
      <c r="AS424" s="427"/>
      <c r="AT424" s="427"/>
      <c r="AU424" s="427"/>
      <c r="AV424" s="427"/>
      <c r="AW424" s="427"/>
      <c r="AX424" s="427"/>
      <c r="AY424" s="427"/>
      <c r="AZ424" s="427"/>
      <c r="BA424" s="427"/>
      <c r="BB424" s="427"/>
      <c r="BC424" s="427"/>
      <c r="BD424" s="427"/>
      <c r="BE424" s="427"/>
      <c r="BF424" s="427"/>
      <c r="BG424" s="427"/>
      <c r="BH424" s="427"/>
      <c r="BI424" s="427"/>
      <c r="BJ424" s="427"/>
      <c r="BK424" s="427"/>
      <c r="BL424" s="427"/>
      <c r="BM424" s="427"/>
      <c r="BN424" s="427"/>
      <c r="BO424" s="427"/>
      <c r="BP424" s="427"/>
      <c r="BQ424" s="427"/>
      <c r="BR424" s="427"/>
      <c r="BS424" s="427"/>
      <c r="BT424" s="427"/>
      <c r="BU424" s="427"/>
      <c r="BV424" s="427"/>
      <c r="BW424" s="427"/>
      <c r="BX424" s="427"/>
      <c r="BY424" s="427"/>
      <c r="BZ424" s="427"/>
      <c r="CA424" s="427"/>
      <c r="CB424" s="427"/>
      <c r="CC424" s="427"/>
      <c r="CD424" s="427"/>
      <c r="CE424" s="427"/>
      <c r="CF424" s="427"/>
      <c r="CG424" s="427"/>
      <c r="CH424" s="427"/>
      <c r="CI424" s="427"/>
      <c r="CJ424" s="427"/>
      <c r="CK424" s="427"/>
      <c r="CL424" s="427"/>
      <c r="CM424" s="427"/>
    </row>
    <row r="425">
      <c r="A425" s="427"/>
      <c r="B425" s="427"/>
      <c r="C425" s="427"/>
      <c r="D425" s="427"/>
      <c r="E425" s="427"/>
      <c r="F425" s="427"/>
      <c r="G425" s="427"/>
      <c r="H425" s="427"/>
      <c r="I425" s="427"/>
      <c r="J425" s="427"/>
      <c r="K425" s="427"/>
      <c r="L425" s="427"/>
      <c r="M425" s="427"/>
      <c r="N425" s="427"/>
      <c r="O425" s="427"/>
      <c r="P425" s="427"/>
      <c r="Q425" s="427"/>
      <c r="R425" s="427"/>
      <c r="S425" s="427"/>
      <c r="T425" s="427"/>
      <c r="U425" s="427"/>
      <c r="V425" s="427"/>
      <c r="W425" s="427"/>
      <c r="X425" s="427"/>
      <c r="Y425" s="427"/>
      <c r="Z425" s="427"/>
      <c r="AA425" s="427"/>
      <c r="AB425" s="427"/>
      <c r="AC425" s="427"/>
      <c r="AD425" s="427"/>
      <c r="AE425" s="427"/>
      <c r="AF425" s="427"/>
      <c r="AG425" s="427"/>
      <c r="AH425" s="427"/>
      <c r="AI425" s="427"/>
      <c r="AJ425" s="427"/>
      <c r="AK425" s="427"/>
      <c r="AL425" s="427"/>
      <c r="AM425" s="427"/>
      <c r="AN425" s="427"/>
      <c r="AO425" s="427"/>
      <c r="AP425" s="427"/>
      <c r="AQ425" s="427"/>
      <c r="AR425" s="427"/>
      <c r="AS425" s="427"/>
      <c r="AT425" s="427"/>
      <c r="AU425" s="427"/>
      <c r="AV425" s="427"/>
      <c r="AW425" s="427"/>
      <c r="AX425" s="427"/>
      <c r="AY425" s="427"/>
      <c r="AZ425" s="427"/>
      <c r="BA425" s="427"/>
      <c r="BB425" s="427"/>
      <c r="BC425" s="427"/>
      <c r="BD425" s="427"/>
      <c r="BE425" s="427"/>
      <c r="BF425" s="427"/>
      <c r="BG425" s="427"/>
      <c r="BH425" s="427"/>
      <c r="BI425" s="427"/>
      <c r="BJ425" s="427"/>
      <c r="BK425" s="427"/>
      <c r="BL425" s="427"/>
      <c r="BM425" s="427"/>
      <c r="BN425" s="427"/>
      <c r="BO425" s="427"/>
      <c r="BP425" s="427"/>
      <c r="BQ425" s="427"/>
      <c r="BR425" s="427"/>
      <c r="BS425" s="427"/>
      <c r="BT425" s="427"/>
      <c r="BU425" s="427"/>
      <c r="BV425" s="427"/>
      <c r="BW425" s="427"/>
      <c r="BX425" s="427"/>
      <c r="BY425" s="427"/>
      <c r="BZ425" s="427"/>
      <c r="CA425" s="427"/>
      <c r="CB425" s="427"/>
      <c r="CC425" s="427"/>
      <c r="CD425" s="427"/>
      <c r="CE425" s="427"/>
      <c r="CF425" s="427"/>
      <c r="CG425" s="427"/>
      <c r="CH425" s="427"/>
      <c r="CI425" s="427"/>
      <c r="CJ425" s="427"/>
      <c r="CK425" s="427"/>
      <c r="CL425" s="427"/>
      <c r="CM425" s="427"/>
    </row>
    <row r="426">
      <c r="A426" s="427"/>
      <c r="B426" s="427"/>
      <c r="C426" s="427"/>
      <c r="D426" s="427"/>
      <c r="E426" s="427"/>
      <c r="F426" s="427"/>
      <c r="G426" s="427"/>
      <c r="H426" s="427"/>
      <c r="I426" s="427"/>
      <c r="J426" s="427"/>
      <c r="K426" s="427"/>
      <c r="L426" s="427"/>
      <c r="M426" s="427"/>
      <c r="N426" s="427"/>
      <c r="O426" s="427"/>
      <c r="P426" s="427"/>
      <c r="Q426" s="427"/>
      <c r="R426" s="427"/>
      <c r="S426" s="427"/>
      <c r="T426" s="427"/>
      <c r="U426" s="427"/>
      <c r="V426" s="427"/>
      <c r="W426" s="427"/>
      <c r="X426" s="427"/>
      <c r="Y426" s="427"/>
      <c r="Z426" s="427"/>
      <c r="AA426" s="427"/>
      <c r="AB426" s="427"/>
      <c r="AC426" s="427"/>
      <c r="AD426" s="427"/>
      <c r="AE426" s="427"/>
      <c r="AF426" s="427"/>
      <c r="AG426" s="427"/>
      <c r="AH426" s="427"/>
      <c r="AI426" s="427"/>
      <c r="AJ426" s="427"/>
      <c r="AK426" s="427"/>
      <c r="AL426" s="427"/>
      <c r="AM426" s="427"/>
      <c r="AN426" s="427"/>
      <c r="AO426" s="427"/>
      <c r="AP426" s="427"/>
      <c r="AQ426" s="427"/>
      <c r="AR426" s="427"/>
      <c r="AS426" s="427"/>
      <c r="AT426" s="427"/>
      <c r="AU426" s="427"/>
      <c r="AV426" s="427"/>
      <c r="AW426" s="427"/>
      <c r="AX426" s="427"/>
      <c r="AY426" s="427"/>
      <c r="AZ426" s="427"/>
      <c r="BA426" s="427"/>
      <c r="BB426" s="427"/>
      <c r="BC426" s="427"/>
      <c r="BD426" s="427"/>
      <c r="BE426" s="427"/>
      <c r="BF426" s="427"/>
      <c r="BG426" s="427"/>
      <c r="BH426" s="427"/>
      <c r="BI426" s="427"/>
      <c r="BJ426" s="427"/>
      <c r="BK426" s="427"/>
      <c r="BL426" s="427"/>
      <c r="BM426" s="427"/>
      <c r="BN426" s="427"/>
      <c r="BO426" s="427"/>
      <c r="BP426" s="427"/>
      <c r="BQ426" s="427"/>
      <c r="BR426" s="427"/>
      <c r="BS426" s="427"/>
      <c r="BT426" s="427"/>
      <c r="BU426" s="427"/>
      <c r="BV426" s="427"/>
      <c r="BW426" s="427"/>
      <c r="BX426" s="427"/>
      <c r="BY426" s="427"/>
      <c r="BZ426" s="427"/>
      <c r="CA426" s="427"/>
      <c r="CB426" s="427"/>
      <c r="CC426" s="427"/>
      <c r="CD426" s="427"/>
      <c r="CE426" s="427"/>
      <c r="CF426" s="427"/>
      <c r="CG426" s="427"/>
      <c r="CH426" s="427"/>
      <c r="CI426" s="427"/>
      <c r="CJ426" s="427"/>
      <c r="CK426" s="427"/>
      <c r="CL426" s="427"/>
      <c r="CM426" s="427"/>
    </row>
    <row r="427">
      <c r="A427" s="427"/>
      <c r="B427" s="427"/>
      <c r="C427" s="427"/>
      <c r="D427" s="427"/>
      <c r="E427" s="427"/>
      <c r="F427" s="427"/>
      <c r="G427" s="427"/>
      <c r="H427" s="427"/>
      <c r="I427" s="427"/>
      <c r="J427" s="427"/>
      <c r="K427" s="427"/>
      <c r="L427" s="427"/>
      <c r="M427" s="427"/>
      <c r="N427" s="427"/>
      <c r="O427" s="427"/>
      <c r="P427" s="427"/>
      <c r="Q427" s="427"/>
      <c r="R427" s="427"/>
      <c r="S427" s="427"/>
      <c r="T427" s="427"/>
      <c r="U427" s="427"/>
      <c r="V427" s="427"/>
      <c r="W427" s="427"/>
      <c r="X427" s="427"/>
      <c r="Y427" s="427"/>
      <c r="Z427" s="427"/>
      <c r="AA427" s="427"/>
      <c r="AB427" s="427"/>
      <c r="AC427" s="427"/>
      <c r="AD427" s="427"/>
      <c r="AE427" s="427"/>
      <c r="AF427" s="427"/>
      <c r="AG427" s="427"/>
      <c r="AH427" s="427"/>
      <c r="AI427" s="427"/>
      <c r="AJ427" s="427"/>
      <c r="AK427" s="427"/>
      <c r="AL427" s="427"/>
      <c r="AM427" s="427"/>
      <c r="AN427" s="427"/>
      <c r="AO427" s="427"/>
      <c r="AP427" s="427"/>
      <c r="AQ427" s="427"/>
      <c r="AR427" s="427"/>
      <c r="AS427" s="427"/>
      <c r="AT427" s="427"/>
      <c r="AU427" s="427"/>
      <c r="AV427" s="427"/>
      <c r="AW427" s="427"/>
      <c r="AX427" s="427"/>
      <c r="AY427" s="427"/>
      <c r="AZ427" s="427"/>
      <c r="BA427" s="427"/>
      <c r="BB427" s="427"/>
      <c r="BC427" s="427"/>
      <c r="BD427" s="427"/>
      <c r="BE427" s="427"/>
      <c r="BF427" s="427"/>
      <c r="BG427" s="427"/>
      <c r="BH427" s="427"/>
      <c r="BI427" s="427"/>
      <c r="BJ427" s="427"/>
      <c r="BK427" s="427"/>
      <c r="BL427" s="427"/>
      <c r="BM427" s="427"/>
      <c r="BN427" s="427"/>
      <c r="BO427" s="427"/>
      <c r="BP427" s="427"/>
      <c r="BQ427" s="427"/>
      <c r="BR427" s="427"/>
      <c r="BS427" s="427"/>
      <c r="BT427" s="427"/>
      <c r="BU427" s="427"/>
      <c r="BV427" s="427"/>
      <c r="BW427" s="427"/>
      <c r="BX427" s="427"/>
      <c r="BY427" s="427"/>
      <c r="BZ427" s="427"/>
      <c r="CA427" s="427"/>
      <c r="CB427" s="427"/>
      <c r="CC427" s="427"/>
      <c r="CD427" s="427"/>
      <c r="CE427" s="427"/>
      <c r="CF427" s="427"/>
      <c r="CG427" s="427"/>
      <c r="CH427" s="427"/>
      <c r="CI427" s="427"/>
      <c r="CJ427" s="427"/>
      <c r="CK427" s="427"/>
      <c r="CL427" s="427"/>
      <c r="CM427" s="427"/>
    </row>
    <row r="428">
      <c r="A428" s="427"/>
      <c r="B428" s="427"/>
      <c r="C428" s="427"/>
      <c r="D428" s="427"/>
      <c r="E428" s="427"/>
      <c r="F428" s="427"/>
      <c r="G428" s="427"/>
      <c r="H428" s="427"/>
      <c r="I428" s="427"/>
      <c r="J428" s="427"/>
      <c r="K428" s="427"/>
      <c r="L428" s="427"/>
      <c r="M428" s="427"/>
      <c r="N428" s="427"/>
      <c r="O428" s="427"/>
      <c r="P428" s="427"/>
      <c r="Q428" s="427"/>
      <c r="R428" s="427"/>
      <c r="S428" s="427"/>
      <c r="T428" s="427"/>
      <c r="U428" s="427"/>
      <c r="V428" s="427"/>
      <c r="W428" s="427"/>
      <c r="X428" s="427"/>
      <c r="Y428" s="427"/>
      <c r="Z428" s="427"/>
      <c r="AA428" s="427"/>
      <c r="AB428" s="427"/>
      <c r="AC428" s="427"/>
      <c r="AD428" s="427"/>
      <c r="AE428" s="427"/>
      <c r="AF428" s="427"/>
      <c r="AG428" s="427"/>
      <c r="AH428" s="427"/>
      <c r="AI428" s="427"/>
      <c r="AJ428" s="427"/>
      <c r="AK428" s="427"/>
      <c r="AL428" s="427"/>
      <c r="AM428" s="427"/>
      <c r="AN428" s="427"/>
      <c r="AO428" s="427"/>
      <c r="AP428" s="427"/>
      <c r="AQ428" s="427"/>
      <c r="AR428" s="427"/>
      <c r="AS428" s="427"/>
      <c r="AT428" s="427"/>
      <c r="AU428" s="427"/>
      <c r="AV428" s="427"/>
      <c r="AW428" s="427"/>
      <c r="AX428" s="427"/>
      <c r="AY428" s="427"/>
      <c r="AZ428" s="427"/>
      <c r="BA428" s="427"/>
      <c r="BB428" s="427"/>
      <c r="BC428" s="427"/>
      <c r="BD428" s="427"/>
      <c r="BE428" s="427"/>
      <c r="BF428" s="427"/>
      <c r="BG428" s="427"/>
      <c r="BH428" s="427"/>
      <c r="BI428" s="427"/>
      <c r="BJ428" s="427"/>
      <c r="BK428" s="427"/>
      <c r="BL428" s="427"/>
      <c r="BM428" s="427"/>
      <c r="BN428" s="427"/>
      <c r="BO428" s="427"/>
      <c r="BP428" s="427"/>
      <c r="BQ428" s="427"/>
      <c r="BR428" s="427"/>
      <c r="BS428" s="427"/>
      <c r="BT428" s="427"/>
      <c r="BU428" s="427"/>
      <c r="BV428" s="427"/>
      <c r="BW428" s="427"/>
      <c r="BX428" s="427"/>
      <c r="BY428" s="427"/>
      <c r="BZ428" s="427"/>
      <c r="CA428" s="427"/>
      <c r="CB428" s="427"/>
      <c r="CC428" s="427"/>
      <c r="CD428" s="427"/>
      <c r="CE428" s="427"/>
      <c r="CF428" s="427"/>
      <c r="CG428" s="427"/>
      <c r="CH428" s="427"/>
      <c r="CI428" s="427"/>
      <c r="CJ428" s="427"/>
      <c r="CK428" s="427"/>
      <c r="CL428" s="427"/>
      <c r="CM428" s="427"/>
    </row>
    <row r="429">
      <c r="A429" s="427"/>
      <c r="B429" s="427"/>
      <c r="C429" s="427"/>
      <c r="D429" s="427"/>
      <c r="E429" s="427"/>
      <c r="F429" s="427"/>
      <c r="G429" s="427"/>
      <c r="H429" s="427"/>
      <c r="I429" s="427"/>
      <c r="J429" s="427"/>
      <c r="K429" s="427"/>
      <c r="L429" s="427"/>
      <c r="M429" s="427"/>
      <c r="N429" s="427"/>
      <c r="O429" s="427"/>
      <c r="P429" s="427"/>
      <c r="Q429" s="427"/>
      <c r="R429" s="427"/>
      <c r="S429" s="427"/>
      <c r="T429" s="427"/>
      <c r="U429" s="427"/>
      <c r="V429" s="427"/>
      <c r="W429" s="427"/>
      <c r="X429" s="427"/>
      <c r="Y429" s="427"/>
      <c r="Z429" s="427"/>
      <c r="AA429" s="427"/>
      <c r="AB429" s="427"/>
      <c r="AC429" s="427"/>
      <c r="AD429" s="427"/>
      <c r="AE429" s="427"/>
      <c r="AF429" s="427"/>
      <c r="AG429" s="427"/>
      <c r="AH429" s="427"/>
      <c r="AI429" s="427"/>
      <c r="AJ429" s="427"/>
      <c r="AK429" s="427"/>
      <c r="AL429" s="427"/>
      <c r="AM429" s="427"/>
      <c r="AN429" s="427"/>
      <c r="AO429" s="427"/>
      <c r="AP429" s="427"/>
      <c r="AQ429" s="427"/>
      <c r="AR429" s="427"/>
      <c r="AS429" s="427"/>
      <c r="AT429" s="427"/>
      <c r="AU429" s="427"/>
      <c r="AV429" s="427"/>
      <c r="AW429" s="427"/>
      <c r="AX429" s="427"/>
      <c r="AY429" s="427"/>
      <c r="AZ429" s="427"/>
      <c r="BA429" s="427"/>
      <c r="BB429" s="427"/>
      <c r="BC429" s="427"/>
      <c r="BD429" s="427"/>
      <c r="BE429" s="427"/>
      <c r="BF429" s="427"/>
      <c r="BG429" s="427"/>
      <c r="BH429" s="427"/>
      <c r="BI429" s="427"/>
      <c r="BJ429" s="427"/>
      <c r="BK429" s="427"/>
      <c r="BL429" s="427"/>
      <c r="BM429" s="427"/>
      <c r="BN429" s="427"/>
      <c r="BO429" s="427"/>
      <c r="BP429" s="427"/>
      <c r="BQ429" s="427"/>
      <c r="BR429" s="427"/>
      <c r="BS429" s="427"/>
      <c r="BT429" s="427"/>
      <c r="BU429" s="427"/>
      <c r="BV429" s="427"/>
      <c r="BW429" s="427"/>
      <c r="BX429" s="427"/>
      <c r="BY429" s="427"/>
      <c r="BZ429" s="427"/>
      <c r="CA429" s="427"/>
      <c r="CB429" s="427"/>
      <c r="CC429" s="427"/>
      <c r="CD429" s="427"/>
      <c r="CE429" s="427"/>
      <c r="CF429" s="427"/>
      <c r="CG429" s="427"/>
      <c r="CH429" s="427"/>
      <c r="CI429" s="427"/>
      <c r="CJ429" s="427"/>
      <c r="CK429" s="427"/>
      <c r="CL429" s="427"/>
      <c r="CM429" s="427"/>
    </row>
    <row r="430">
      <c r="A430" s="427"/>
      <c r="B430" s="427"/>
      <c r="C430" s="427"/>
      <c r="D430" s="427"/>
      <c r="E430" s="427"/>
      <c r="F430" s="427"/>
      <c r="G430" s="427"/>
      <c r="H430" s="427"/>
      <c r="I430" s="427"/>
      <c r="J430" s="427"/>
      <c r="K430" s="427"/>
      <c r="L430" s="427"/>
      <c r="M430" s="427"/>
      <c r="N430" s="427"/>
      <c r="O430" s="427"/>
      <c r="P430" s="427"/>
      <c r="Q430" s="427"/>
      <c r="R430" s="427"/>
      <c r="S430" s="427"/>
      <c r="T430" s="427"/>
      <c r="U430" s="427"/>
      <c r="V430" s="427"/>
      <c r="W430" s="427"/>
      <c r="X430" s="427"/>
      <c r="Y430" s="427"/>
      <c r="Z430" s="427"/>
      <c r="AA430" s="427"/>
      <c r="AB430" s="427"/>
      <c r="AC430" s="427"/>
      <c r="AD430" s="427"/>
      <c r="AE430" s="427"/>
      <c r="AF430" s="427"/>
      <c r="AG430" s="427"/>
      <c r="AH430" s="427"/>
      <c r="AI430" s="427"/>
      <c r="AJ430" s="427"/>
      <c r="AK430" s="427"/>
      <c r="AL430" s="427"/>
      <c r="AM430" s="427"/>
      <c r="AN430" s="427"/>
      <c r="AO430" s="427"/>
      <c r="AP430" s="427"/>
      <c r="AQ430" s="427"/>
      <c r="AR430" s="427"/>
      <c r="AS430" s="427"/>
      <c r="AT430" s="427"/>
      <c r="AU430" s="427"/>
      <c r="AV430" s="427"/>
      <c r="AW430" s="427"/>
      <c r="AX430" s="427"/>
      <c r="AY430" s="427"/>
      <c r="AZ430" s="427"/>
      <c r="BA430" s="427"/>
      <c r="BB430" s="427"/>
      <c r="BC430" s="427"/>
      <c r="BD430" s="427"/>
      <c r="BE430" s="427"/>
      <c r="BF430" s="427"/>
      <c r="BG430" s="427"/>
      <c r="BH430" s="427"/>
      <c r="BI430" s="427"/>
      <c r="BJ430" s="427"/>
      <c r="BK430" s="427"/>
      <c r="BL430" s="427"/>
      <c r="BM430" s="427"/>
      <c r="BN430" s="427"/>
      <c r="BO430" s="427"/>
      <c r="BP430" s="427"/>
      <c r="BQ430" s="427"/>
      <c r="BR430" s="427"/>
      <c r="BS430" s="427"/>
      <c r="BT430" s="427"/>
      <c r="BU430" s="427"/>
      <c r="BV430" s="427"/>
      <c r="BW430" s="427"/>
      <c r="BX430" s="427"/>
      <c r="BY430" s="427"/>
      <c r="BZ430" s="427"/>
      <c r="CA430" s="427"/>
      <c r="CB430" s="427"/>
      <c r="CC430" s="427"/>
      <c r="CD430" s="427"/>
      <c r="CE430" s="427"/>
      <c r="CF430" s="427"/>
      <c r="CG430" s="427"/>
      <c r="CH430" s="427"/>
      <c r="CI430" s="427"/>
      <c r="CJ430" s="427"/>
      <c r="CK430" s="427"/>
      <c r="CL430" s="427"/>
      <c r="CM430" s="427"/>
    </row>
    <row r="431">
      <c r="A431" s="427"/>
      <c r="B431" s="427"/>
      <c r="C431" s="427"/>
      <c r="D431" s="427"/>
      <c r="E431" s="427"/>
      <c r="F431" s="427"/>
      <c r="G431" s="427"/>
      <c r="H431" s="427"/>
      <c r="I431" s="427"/>
      <c r="J431" s="427"/>
      <c r="K431" s="427"/>
      <c r="L431" s="427"/>
      <c r="M431" s="427"/>
      <c r="N431" s="427"/>
      <c r="O431" s="427"/>
      <c r="P431" s="427"/>
      <c r="Q431" s="427"/>
      <c r="R431" s="427"/>
      <c r="S431" s="427"/>
      <c r="T431" s="427"/>
      <c r="U431" s="427"/>
      <c r="V431" s="427"/>
      <c r="W431" s="427"/>
      <c r="X431" s="427"/>
      <c r="Y431" s="427"/>
      <c r="Z431" s="427"/>
      <c r="AA431" s="427"/>
      <c r="AB431" s="427"/>
      <c r="AC431" s="427"/>
      <c r="AD431" s="427"/>
      <c r="AE431" s="427"/>
      <c r="AF431" s="427"/>
      <c r="AG431" s="427"/>
      <c r="AH431" s="427"/>
      <c r="AI431" s="427"/>
      <c r="AJ431" s="427"/>
      <c r="AK431" s="427"/>
      <c r="AL431" s="427"/>
      <c r="AM431" s="427"/>
      <c r="AN431" s="427"/>
      <c r="AO431" s="427"/>
      <c r="AP431" s="427"/>
      <c r="AQ431" s="427"/>
      <c r="AR431" s="427"/>
      <c r="AS431" s="427"/>
      <c r="AT431" s="427"/>
      <c r="AU431" s="427"/>
      <c r="AV431" s="427"/>
      <c r="AW431" s="427"/>
      <c r="AX431" s="427"/>
      <c r="AY431" s="427"/>
      <c r="AZ431" s="427"/>
      <c r="BA431" s="427"/>
      <c r="BB431" s="427"/>
      <c r="BC431" s="427"/>
      <c r="BD431" s="427"/>
      <c r="BE431" s="427"/>
      <c r="BF431" s="427"/>
      <c r="BG431" s="427"/>
      <c r="BH431" s="427"/>
      <c r="BI431" s="427"/>
      <c r="BJ431" s="427"/>
      <c r="BK431" s="427"/>
      <c r="BL431" s="427"/>
      <c r="BM431" s="427"/>
      <c r="BN431" s="427"/>
      <c r="BO431" s="427"/>
      <c r="BP431" s="427"/>
      <c r="BQ431" s="427"/>
      <c r="BR431" s="427"/>
      <c r="BS431" s="427"/>
      <c r="BT431" s="427"/>
      <c r="BU431" s="427"/>
      <c r="BV431" s="427"/>
      <c r="BW431" s="427"/>
      <c r="BX431" s="427"/>
      <c r="BY431" s="427"/>
      <c r="BZ431" s="427"/>
      <c r="CA431" s="427"/>
      <c r="CB431" s="427"/>
      <c r="CC431" s="427"/>
      <c r="CD431" s="427"/>
      <c r="CE431" s="427"/>
      <c r="CF431" s="427"/>
      <c r="CG431" s="427"/>
      <c r="CH431" s="427"/>
      <c r="CI431" s="427"/>
      <c r="CJ431" s="427"/>
      <c r="CK431" s="427"/>
      <c r="CL431" s="427"/>
      <c r="CM431" s="427"/>
    </row>
    <row r="432">
      <c r="A432" s="427"/>
      <c r="B432" s="427"/>
      <c r="C432" s="427"/>
      <c r="D432" s="427"/>
      <c r="E432" s="427"/>
      <c r="F432" s="427"/>
      <c r="G432" s="427"/>
      <c r="H432" s="427"/>
      <c r="I432" s="427"/>
      <c r="J432" s="427"/>
      <c r="K432" s="427"/>
      <c r="L432" s="427"/>
      <c r="M432" s="427"/>
      <c r="N432" s="427"/>
      <c r="O432" s="427"/>
      <c r="P432" s="427"/>
      <c r="Q432" s="427"/>
      <c r="R432" s="427"/>
      <c r="S432" s="427"/>
      <c r="T432" s="427"/>
      <c r="U432" s="427"/>
      <c r="V432" s="427"/>
      <c r="W432" s="427"/>
      <c r="X432" s="427"/>
      <c r="Y432" s="427"/>
      <c r="Z432" s="427"/>
      <c r="AA432" s="427"/>
      <c r="AB432" s="427"/>
      <c r="AC432" s="427"/>
      <c r="AD432" s="427"/>
      <c r="AE432" s="427"/>
      <c r="AF432" s="427"/>
      <c r="AG432" s="427"/>
      <c r="AH432" s="427"/>
      <c r="AI432" s="427"/>
      <c r="AJ432" s="427"/>
      <c r="AK432" s="427"/>
      <c r="AL432" s="427"/>
      <c r="AM432" s="427"/>
      <c r="AN432" s="427"/>
      <c r="AO432" s="427"/>
      <c r="AP432" s="427"/>
      <c r="AQ432" s="427"/>
      <c r="AR432" s="427"/>
      <c r="AS432" s="427"/>
      <c r="AT432" s="427"/>
      <c r="AU432" s="427"/>
      <c r="AV432" s="427"/>
      <c r="AW432" s="427"/>
      <c r="AX432" s="427"/>
      <c r="AY432" s="427"/>
      <c r="AZ432" s="427"/>
      <c r="BA432" s="427"/>
      <c r="BB432" s="427"/>
      <c r="BC432" s="427"/>
      <c r="BD432" s="427"/>
      <c r="BE432" s="427"/>
      <c r="BF432" s="427"/>
      <c r="BG432" s="427"/>
      <c r="BH432" s="427"/>
      <c r="BI432" s="427"/>
      <c r="BJ432" s="427"/>
      <c r="BK432" s="427"/>
      <c r="BL432" s="427"/>
      <c r="BM432" s="427"/>
      <c r="BN432" s="427"/>
      <c r="BO432" s="427"/>
      <c r="BP432" s="427"/>
      <c r="BQ432" s="427"/>
      <c r="BR432" s="427"/>
      <c r="BS432" s="427"/>
      <c r="BT432" s="427"/>
      <c r="BU432" s="427"/>
      <c r="BV432" s="427"/>
      <c r="BW432" s="427"/>
      <c r="BX432" s="427"/>
      <c r="BY432" s="427"/>
      <c r="BZ432" s="427"/>
      <c r="CA432" s="427"/>
      <c r="CB432" s="427"/>
      <c r="CC432" s="427"/>
      <c r="CD432" s="427"/>
      <c r="CE432" s="427"/>
      <c r="CF432" s="427"/>
      <c r="CG432" s="427"/>
      <c r="CH432" s="427"/>
      <c r="CI432" s="427"/>
      <c r="CJ432" s="427"/>
      <c r="CK432" s="427"/>
      <c r="CL432" s="427"/>
      <c r="CM432" s="427"/>
    </row>
    <row r="433">
      <c r="A433" s="427"/>
      <c r="B433" s="427"/>
      <c r="C433" s="427"/>
      <c r="D433" s="427"/>
      <c r="E433" s="427"/>
      <c r="F433" s="427"/>
      <c r="G433" s="427"/>
      <c r="H433" s="427"/>
      <c r="I433" s="427"/>
      <c r="J433" s="427"/>
      <c r="K433" s="427"/>
      <c r="L433" s="427"/>
      <c r="M433" s="427"/>
      <c r="N433" s="427"/>
      <c r="O433" s="427"/>
      <c r="P433" s="427"/>
      <c r="Q433" s="427"/>
      <c r="R433" s="427"/>
      <c r="S433" s="427"/>
      <c r="T433" s="427"/>
      <c r="U433" s="427"/>
      <c r="V433" s="427"/>
      <c r="W433" s="427"/>
      <c r="X433" s="427"/>
      <c r="Y433" s="427"/>
      <c r="Z433" s="427"/>
      <c r="AA433" s="427"/>
      <c r="AB433" s="427"/>
      <c r="AC433" s="427"/>
      <c r="AD433" s="427"/>
      <c r="AE433" s="427"/>
      <c r="AF433" s="427"/>
      <c r="AG433" s="427"/>
      <c r="AH433" s="427"/>
      <c r="AI433" s="427"/>
      <c r="AJ433" s="427"/>
      <c r="AK433" s="427"/>
      <c r="AL433" s="427"/>
      <c r="AM433" s="427"/>
      <c r="AN433" s="427"/>
      <c r="AO433" s="427"/>
      <c r="AP433" s="427"/>
      <c r="AQ433" s="427"/>
      <c r="AR433" s="427"/>
      <c r="AS433" s="427"/>
      <c r="AT433" s="427"/>
      <c r="AU433" s="427"/>
      <c r="AV433" s="427"/>
      <c r="AW433" s="427"/>
      <c r="AX433" s="427"/>
      <c r="AY433" s="427"/>
      <c r="AZ433" s="427"/>
      <c r="BA433" s="427"/>
      <c r="BB433" s="427"/>
      <c r="BC433" s="427"/>
      <c r="BD433" s="427"/>
      <c r="BE433" s="427"/>
      <c r="BF433" s="427"/>
      <c r="BG433" s="427"/>
      <c r="BH433" s="427"/>
      <c r="BI433" s="427"/>
      <c r="BJ433" s="427"/>
      <c r="BK433" s="427"/>
      <c r="BL433" s="427"/>
      <c r="BM433" s="427"/>
      <c r="BN433" s="427"/>
      <c r="BO433" s="427"/>
      <c r="BP433" s="427"/>
      <c r="BQ433" s="427"/>
      <c r="BR433" s="427"/>
      <c r="BS433" s="427"/>
      <c r="BT433" s="427"/>
      <c r="BU433" s="427"/>
      <c r="BV433" s="427"/>
      <c r="BW433" s="427"/>
      <c r="BX433" s="427"/>
      <c r="BY433" s="427"/>
      <c r="BZ433" s="427"/>
      <c r="CA433" s="427"/>
      <c r="CB433" s="427"/>
      <c r="CC433" s="427"/>
      <c r="CD433" s="427"/>
      <c r="CE433" s="427"/>
      <c r="CF433" s="427"/>
      <c r="CG433" s="427"/>
      <c r="CH433" s="427"/>
      <c r="CI433" s="427"/>
      <c r="CJ433" s="427"/>
      <c r="CK433" s="427"/>
      <c r="CL433" s="427"/>
      <c r="CM433" s="427"/>
    </row>
    <row r="434">
      <c r="A434" s="427"/>
      <c r="B434" s="427"/>
      <c r="C434" s="427"/>
      <c r="D434" s="427"/>
      <c r="E434" s="427"/>
      <c r="F434" s="427"/>
      <c r="G434" s="427"/>
      <c r="H434" s="427"/>
      <c r="I434" s="427"/>
      <c r="J434" s="427"/>
      <c r="K434" s="427"/>
      <c r="L434" s="427"/>
      <c r="M434" s="427"/>
      <c r="N434" s="427"/>
      <c r="O434" s="427"/>
      <c r="P434" s="427"/>
      <c r="Q434" s="427"/>
      <c r="R434" s="427"/>
      <c r="S434" s="427"/>
      <c r="T434" s="427"/>
      <c r="U434" s="427"/>
      <c r="V434" s="427"/>
      <c r="W434" s="427"/>
      <c r="X434" s="427"/>
      <c r="Y434" s="427"/>
      <c r="Z434" s="427"/>
      <c r="AA434" s="427"/>
      <c r="AB434" s="427"/>
      <c r="AC434" s="427"/>
      <c r="AD434" s="427"/>
      <c r="AE434" s="427"/>
      <c r="AF434" s="427"/>
      <c r="AG434" s="427"/>
      <c r="AH434" s="427"/>
      <c r="AI434" s="427"/>
      <c r="AJ434" s="427"/>
      <c r="AK434" s="427"/>
      <c r="AL434" s="427"/>
      <c r="AM434" s="427"/>
      <c r="AN434" s="427"/>
      <c r="AO434" s="427"/>
      <c r="AP434" s="427"/>
      <c r="AQ434" s="427"/>
      <c r="AR434" s="427"/>
      <c r="AS434" s="427"/>
      <c r="AT434" s="427"/>
      <c r="AU434" s="427"/>
      <c r="AV434" s="427"/>
      <c r="AW434" s="427"/>
      <c r="AX434" s="427"/>
      <c r="AY434" s="427"/>
      <c r="AZ434" s="427"/>
      <c r="BA434" s="427"/>
      <c r="BB434" s="427"/>
      <c r="BC434" s="427"/>
      <c r="BD434" s="427"/>
      <c r="BE434" s="427"/>
      <c r="BF434" s="427"/>
      <c r="BG434" s="427"/>
      <c r="BH434" s="427"/>
      <c r="BI434" s="427"/>
      <c r="BJ434" s="427"/>
      <c r="BK434" s="427"/>
      <c r="BL434" s="427"/>
      <c r="BM434" s="427"/>
      <c r="BN434" s="427"/>
      <c r="BO434" s="427"/>
      <c r="BP434" s="427"/>
      <c r="BQ434" s="427"/>
      <c r="BR434" s="427"/>
      <c r="BS434" s="427"/>
      <c r="BT434" s="427"/>
      <c r="BU434" s="427"/>
      <c r="BV434" s="427"/>
      <c r="BW434" s="427"/>
      <c r="BX434" s="427"/>
      <c r="BY434" s="427"/>
      <c r="BZ434" s="427"/>
      <c r="CA434" s="427"/>
      <c r="CB434" s="427"/>
      <c r="CC434" s="427"/>
      <c r="CD434" s="427"/>
      <c r="CE434" s="427"/>
      <c r="CF434" s="427"/>
      <c r="CG434" s="427"/>
      <c r="CH434" s="427"/>
      <c r="CI434" s="427"/>
      <c r="CJ434" s="427"/>
      <c r="CK434" s="427"/>
      <c r="CL434" s="427"/>
      <c r="CM434" s="427"/>
    </row>
    <row r="435">
      <c r="A435" s="427"/>
      <c r="B435" s="427"/>
      <c r="C435" s="427"/>
      <c r="D435" s="427"/>
      <c r="E435" s="427"/>
      <c r="F435" s="427"/>
      <c r="G435" s="427"/>
      <c r="H435" s="427"/>
      <c r="I435" s="427"/>
      <c r="J435" s="427"/>
      <c r="K435" s="427"/>
      <c r="L435" s="427"/>
      <c r="M435" s="427"/>
      <c r="N435" s="427"/>
      <c r="O435" s="427"/>
      <c r="P435" s="427"/>
      <c r="Q435" s="427"/>
      <c r="R435" s="427"/>
      <c r="S435" s="427"/>
      <c r="T435" s="427"/>
      <c r="U435" s="427"/>
      <c r="V435" s="427"/>
      <c r="W435" s="427"/>
      <c r="X435" s="427"/>
      <c r="Y435" s="427"/>
      <c r="Z435" s="427"/>
      <c r="AA435" s="427"/>
      <c r="AB435" s="427"/>
      <c r="AC435" s="427"/>
      <c r="AD435" s="427"/>
      <c r="AE435" s="427"/>
      <c r="AF435" s="427"/>
      <c r="AG435" s="427"/>
      <c r="AH435" s="427"/>
      <c r="AI435" s="427"/>
      <c r="AJ435" s="427"/>
      <c r="AK435" s="427"/>
      <c r="AL435" s="427"/>
      <c r="AM435" s="427"/>
      <c r="AN435" s="427"/>
      <c r="AO435" s="427"/>
      <c r="AP435" s="427"/>
      <c r="AQ435" s="427"/>
      <c r="AR435" s="427"/>
      <c r="AS435" s="427"/>
      <c r="AT435" s="427"/>
      <c r="AU435" s="427"/>
      <c r="AV435" s="427"/>
      <c r="AW435" s="427"/>
      <c r="AX435" s="427"/>
      <c r="AY435" s="427"/>
      <c r="AZ435" s="427"/>
      <c r="BA435" s="427"/>
      <c r="BB435" s="427"/>
      <c r="BC435" s="427"/>
      <c r="BD435" s="427"/>
      <c r="BE435" s="427"/>
      <c r="BF435" s="427"/>
      <c r="BG435" s="427"/>
      <c r="BH435" s="427"/>
      <c r="BI435" s="427"/>
      <c r="BJ435" s="427"/>
      <c r="BK435" s="427"/>
      <c r="BL435" s="427"/>
      <c r="BM435" s="427"/>
      <c r="BN435" s="427"/>
      <c r="BO435" s="427"/>
      <c r="BP435" s="427"/>
      <c r="BQ435" s="427"/>
      <c r="BR435" s="427"/>
      <c r="BS435" s="427"/>
      <c r="BT435" s="427"/>
      <c r="BU435" s="427"/>
      <c r="BV435" s="427"/>
      <c r="BW435" s="427"/>
      <c r="BX435" s="427"/>
      <c r="BY435" s="427"/>
      <c r="BZ435" s="427"/>
      <c r="CA435" s="427"/>
      <c r="CB435" s="427"/>
      <c r="CC435" s="427"/>
      <c r="CD435" s="427"/>
      <c r="CE435" s="427"/>
      <c r="CF435" s="427"/>
      <c r="CG435" s="427"/>
      <c r="CH435" s="427"/>
      <c r="CI435" s="427"/>
      <c r="CJ435" s="427"/>
      <c r="CK435" s="427"/>
      <c r="CL435" s="427"/>
      <c r="CM435" s="427"/>
    </row>
    <row r="436">
      <c r="A436" s="427"/>
      <c r="B436" s="427"/>
      <c r="C436" s="427"/>
      <c r="D436" s="427"/>
      <c r="E436" s="427"/>
      <c r="F436" s="427"/>
      <c r="G436" s="427"/>
      <c r="H436" s="427"/>
      <c r="I436" s="427"/>
      <c r="J436" s="427"/>
      <c r="K436" s="427"/>
      <c r="L436" s="427"/>
      <c r="M436" s="427"/>
      <c r="N436" s="427"/>
      <c r="O436" s="427"/>
      <c r="P436" s="427"/>
      <c r="Q436" s="427"/>
      <c r="R436" s="427"/>
      <c r="S436" s="427"/>
      <c r="T436" s="427"/>
      <c r="U436" s="427"/>
      <c r="V436" s="427"/>
      <c r="W436" s="427"/>
      <c r="X436" s="427"/>
      <c r="Y436" s="427"/>
      <c r="Z436" s="427"/>
      <c r="AA436" s="427"/>
      <c r="AB436" s="427"/>
      <c r="AC436" s="427"/>
      <c r="AD436" s="427"/>
      <c r="AE436" s="427"/>
      <c r="AF436" s="427"/>
      <c r="AG436" s="427"/>
      <c r="AH436" s="427"/>
      <c r="AI436" s="427"/>
      <c r="AJ436" s="427"/>
      <c r="AK436" s="427"/>
      <c r="AL436" s="427"/>
      <c r="AM436" s="427"/>
      <c r="AN436" s="427"/>
      <c r="AO436" s="427"/>
      <c r="AP436" s="427"/>
      <c r="AQ436" s="427"/>
      <c r="AR436" s="427"/>
      <c r="AS436" s="427"/>
      <c r="AT436" s="427"/>
      <c r="AU436" s="427"/>
      <c r="AV436" s="427"/>
      <c r="AW436" s="427"/>
      <c r="AX436" s="427"/>
      <c r="AY436" s="427"/>
      <c r="AZ436" s="427"/>
      <c r="BA436" s="427"/>
      <c r="BB436" s="427"/>
      <c r="BC436" s="427"/>
      <c r="BD436" s="427"/>
      <c r="BE436" s="427"/>
      <c r="BF436" s="427"/>
      <c r="BG436" s="427"/>
      <c r="BH436" s="427"/>
      <c r="BI436" s="427"/>
      <c r="BJ436" s="427"/>
      <c r="BK436" s="427"/>
      <c r="BL436" s="427"/>
      <c r="BM436" s="427"/>
      <c r="BN436" s="427"/>
      <c r="BO436" s="427"/>
      <c r="BP436" s="427"/>
      <c r="BQ436" s="427"/>
      <c r="BR436" s="427"/>
      <c r="BS436" s="427"/>
      <c r="BT436" s="427"/>
      <c r="BU436" s="427"/>
      <c r="BV436" s="427"/>
      <c r="BW436" s="427"/>
      <c r="BX436" s="427"/>
      <c r="BY436" s="427"/>
      <c r="BZ436" s="427"/>
      <c r="CA436" s="427"/>
      <c r="CB436" s="427"/>
      <c r="CC436" s="427"/>
      <c r="CD436" s="427"/>
      <c r="CE436" s="427"/>
      <c r="CF436" s="427"/>
      <c r="CG436" s="427"/>
      <c r="CH436" s="427"/>
      <c r="CI436" s="427"/>
      <c r="CJ436" s="427"/>
      <c r="CK436" s="427"/>
      <c r="CL436" s="427"/>
      <c r="CM436" s="427"/>
    </row>
    <row r="437">
      <c r="A437" s="427"/>
      <c r="B437" s="427"/>
      <c r="C437" s="427"/>
      <c r="D437" s="427"/>
      <c r="E437" s="427"/>
      <c r="F437" s="427"/>
      <c r="G437" s="427"/>
      <c r="H437" s="427"/>
      <c r="I437" s="427"/>
      <c r="J437" s="427"/>
      <c r="K437" s="427"/>
      <c r="L437" s="427"/>
      <c r="M437" s="427"/>
      <c r="N437" s="427"/>
      <c r="O437" s="427"/>
      <c r="P437" s="427"/>
      <c r="Q437" s="427"/>
      <c r="R437" s="427"/>
      <c r="S437" s="427"/>
      <c r="T437" s="427"/>
      <c r="U437" s="427"/>
      <c r="V437" s="427"/>
      <c r="W437" s="427"/>
      <c r="X437" s="427"/>
      <c r="Y437" s="427"/>
      <c r="Z437" s="427"/>
      <c r="AA437" s="427"/>
      <c r="AB437" s="427"/>
      <c r="AC437" s="427"/>
      <c r="AD437" s="427"/>
      <c r="AE437" s="427"/>
      <c r="AF437" s="427"/>
      <c r="AG437" s="427"/>
      <c r="AH437" s="427"/>
      <c r="AI437" s="427"/>
      <c r="AJ437" s="427"/>
      <c r="AK437" s="427"/>
      <c r="AL437" s="427"/>
      <c r="AM437" s="427"/>
      <c r="AN437" s="427"/>
      <c r="AO437" s="427"/>
      <c r="AP437" s="427"/>
      <c r="AQ437" s="427"/>
      <c r="AR437" s="427"/>
      <c r="AS437" s="427"/>
      <c r="AT437" s="427"/>
      <c r="AU437" s="427"/>
      <c r="AV437" s="427"/>
      <c r="AW437" s="427"/>
      <c r="AX437" s="427"/>
      <c r="AY437" s="427"/>
      <c r="AZ437" s="427"/>
      <c r="BA437" s="427"/>
      <c r="BB437" s="427"/>
      <c r="BC437" s="427"/>
      <c r="BD437" s="427"/>
      <c r="BE437" s="427"/>
      <c r="BF437" s="427"/>
      <c r="BG437" s="427"/>
      <c r="BH437" s="427"/>
      <c r="BI437" s="427"/>
      <c r="BJ437" s="427"/>
      <c r="BK437" s="427"/>
      <c r="BL437" s="427"/>
      <c r="BM437" s="427"/>
      <c r="BN437" s="427"/>
      <c r="BO437" s="427"/>
      <c r="BP437" s="427"/>
      <c r="BQ437" s="427"/>
      <c r="BR437" s="427"/>
      <c r="BS437" s="427"/>
      <c r="BT437" s="427"/>
      <c r="BU437" s="427"/>
      <c r="BV437" s="427"/>
      <c r="BW437" s="427"/>
      <c r="BX437" s="427"/>
      <c r="BY437" s="427"/>
      <c r="BZ437" s="427"/>
      <c r="CA437" s="427"/>
      <c r="CB437" s="427"/>
      <c r="CC437" s="427"/>
      <c r="CD437" s="427"/>
      <c r="CE437" s="427"/>
      <c r="CF437" s="427"/>
      <c r="CG437" s="427"/>
      <c r="CH437" s="427"/>
      <c r="CI437" s="427"/>
      <c r="CJ437" s="427"/>
      <c r="CK437" s="427"/>
      <c r="CL437" s="427"/>
      <c r="CM437" s="427"/>
    </row>
    <row r="438">
      <c r="A438" s="427"/>
      <c r="B438" s="427"/>
      <c r="C438" s="427"/>
      <c r="D438" s="427"/>
      <c r="E438" s="427"/>
      <c r="F438" s="427"/>
      <c r="G438" s="427"/>
      <c r="H438" s="427"/>
      <c r="I438" s="427"/>
      <c r="J438" s="427"/>
      <c r="K438" s="427"/>
      <c r="L438" s="427"/>
      <c r="M438" s="427"/>
      <c r="N438" s="427"/>
      <c r="O438" s="427"/>
      <c r="P438" s="427"/>
      <c r="Q438" s="427"/>
      <c r="R438" s="427"/>
      <c r="S438" s="427"/>
      <c r="T438" s="427"/>
      <c r="U438" s="427"/>
      <c r="V438" s="427"/>
      <c r="W438" s="427"/>
      <c r="X438" s="427"/>
      <c r="Y438" s="427"/>
      <c r="Z438" s="427"/>
      <c r="AA438" s="427"/>
      <c r="AB438" s="427"/>
      <c r="AC438" s="427"/>
      <c r="AD438" s="427"/>
      <c r="AE438" s="427"/>
      <c r="AF438" s="427"/>
      <c r="AG438" s="427"/>
      <c r="AH438" s="427"/>
      <c r="AI438" s="427"/>
      <c r="AJ438" s="427"/>
      <c r="AK438" s="427"/>
      <c r="AL438" s="427"/>
      <c r="AM438" s="427"/>
      <c r="AN438" s="427"/>
      <c r="AO438" s="427"/>
      <c r="AP438" s="427"/>
      <c r="AQ438" s="427"/>
      <c r="AR438" s="427"/>
      <c r="AS438" s="427"/>
      <c r="AT438" s="427"/>
      <c r="AU438" s="427"/>
      <c r="AV438" s="427"/>
      <c r="AW438" s="427"/>
      <c r="AX438" s="427"/>
      <c r="AY438" s="427"/>
      <c r="AZ438" s="427"/>
      <c r="BA438" s="427"/>
      <c r="BB438" s="427"/>
      <c r="BC438" s="427"/>
      <c r="BD438" s="427"/>
      <c r="BE438" s="427"/>
      <c r="BF438" s="427"/>
      <c r="BG438" s="427"/>
      <c r="BH438" s="427"/>
      <c r="BI438" s="427"/>
      <c r="BJ438" s="427"/>
      <c r="BK438" s="427"/>
      <c r="BL438" s="427"/>
      <c r="BM438" s="427"/>
      <c r="BN438" s="427"/>
      <c r="BO438" s="427"/>
      <c r="BP438" s="427"/>
      <c r="BQ438" s="427"/>
      <c r="BR438" s="427"/>
      <c r="BS438" s="427"/>
      <c r="BT438" s="427"/>
      <c r="BU438" s="427"/>
      <c r="BV438" s="427"/>
      <c r="BW438" s="427"/>
      <c r="BX438" s="427"/>
      <c r="BY438" s="427"/>
      <c r="BZ438" s="427"/>
      <c r="CA438" s="427"/>
      <c r="CB438" s="427"/>
      <c r="CC438" s="427"/>
      <c r="CD438" s="427"/>
      <c r="CE438" s="427"/>
      <c r="CF438" s="427"/>
      <c r="CG438" s="427"/>
      <c r="CH438" s="427"/>
      <c r="CI438" s="427"/>
      <c r="CJ438" s="427"/>
      <c r="CK438" s="427"/>
      <c r="CL438" s="427"/>
      <c r="CM438" s="427"/>
    </row>
    <row r="439">
      <c r="A439" s="427"/>
      <c r="B439" s="427"/>
      <c r="C439" s="427"/>
      <c r="D439" s="427"/>
      <c r="E439" s="427"/>
      <c r="F439" s="427"/>
      <c r="G439" s="427"/>
      <c r="H439" s="427"/>
      <c r="I439" s="427"/>
      <c r="J439" s="427"/>
      <c r="K439" s="427"/>
      <c r="L439" s="427"/>
      <c r="M439" s="427"/>
      <c r="N439" s="427"/>
      <c r="O439" s="427"/>
      <c r="P439" s="427"/>
      <c r="Q439" s="427"/>
      <c r="R439" s="427"/>
      <c r="S439" s="427"/>
      <c r="T439" s="427"/>
      <c r="U439" s="427"/>
      <c r="V439" s="427"/>
      <c r="W439" s="427"/>
      <c r="X439" s="427"/>
      <c r="Y439" s="427"/>
      <c r="Z439" s="427"/>
      <c r="AA439" s="427"/>
      <c r="AB439" s="427"/>
      <c r="AC439" s="427"/>
      <c r="AD439" s="427"/>
      <c r="AE439" s="427"/>
      <c r="AF439" s="427"/>
      <c r="AG439" s="427"/>
      <c r="AH439" s="427"/>
      <c r="AI439" s="427"/>
      <c r="AJ439" s="427"/>
      <c r="AK439" s="427"/>
      <c r="AL439" s="427"/>
      <c r="AM439" s="427"/>
      <c r="AN439" s="427"/>
      <c r="AO439" s="427"/>
      <c r="AP439" s="427"/>
      <c r="AQ439" s="427"/>
      <c r="AR439" s="427"/>
      <c r="AS439" s="427"/>
      <c r="AT439" s="427"/>
      <c r="AU439" s="427"/>
      <c r="AV439" s="427"/>
      <c r="AW439" s="427"/>
      <c r="AX439" s="427"/>
      <c r="AY439" s="427"/>
      <c r="AZ439" s="427"/>
      <c r="BA439" s="427"/>
      <c r="BB439" s="427"/>
      <c r="BC439" s="427"/>
      <c r="BD439" s="427"/>
      <c r="BE439" s="427"/>
      <c r="BF439" s="427"/>
      <c r="BG439" s="427"/>
      <c r="BH439" s="427"/>
      <c r="BI439" s="427"/>
      <c r="BJ439" s="427"/>
      <c r="BK439" s="427"/>
      <c r="BL439" s="427"/>
      <c r="BM439" s="427"/>
      <c r="BN439" s="427"/>
      <c r="BO439" s="427"/>
      <c r="BP439" s="427"/>
      <c r="BQ439" s="427"/>
      <c r="BR439" s="427"/>
      <c r="BS439" s="427"/>
      <c r="BT439" s="427"/>
      <c r="BU439" s="427"/>
      <c r="BV439" s="427"/>
      <c r="BW439" s="427"/>
      <c r="BX439" s="427"/>
      <c r="BY439" s="427"/>
      <c r="BZ439" s="427"/>
      <c r="CA439" s="427"/>
      <c r="CB439" s="427"/>
      <c r="CC439" s="427"/>
      <c r="CD439" s="427"/>
      <c r="CE439" s="427"/>
      <c r="CF439" s="427"/>
      <c r="CG439" s="427"/>
      <c r="CH439" s="427"/>
      <c r="CI439" s="427"/>
      <c r="CJ439" s="427"/>
      <c r="CK439" s="427"/>
      <c r="CL439" s="427"/>
      <c r="CM439" s="427"/>
    </row>
    <row r="440">
      <c r="A440" s="427"/>
      <c r="B440" s="427"/>
      <c r="C440" s="427"/>
      <c r="D440" s="427"/>
      <c r="E440" s="427"/>
      <c r="F440" s="427"/>
      <c r="G440" s="427"/>
      <c r="H440" s="427"/>
      <c r="I440" s="427"/>
      <c r="J440" s="427"/>
      <c r="K440" s="427"/>
      <c r="L440" s="427"/>
      <c r="M440" s="427"/>
      <c r="N440" s="427"/>
      <c r="O440" s="427"/>
      <c r="P440" s="427"/>
      <c r="Q440" s="427"/>
      <c r="R440" s="427"/>
      <c r="S440" s="427"/>
      <c r="T440" s="427"/>
      <c r="U440" s="427"/>
      <c r="V440" s="427"/>
      <c r="W440" s="427"/>
      <c r="X440" s="427"/>
      <c r="Y440" s="427"/>
      <c r="Z440" s="427"/>
      <c r="AA440" s="427"/>
      <c r="AB440" s="427"/>
      <c r="AC440" s="427"/>
      <c r="AD440" s="427"/>
      <c r="AE440" s="427"/>
      <c r="AF440" s="427"/>
      <c r="AG440" s="427"/>
      <c r="AH440" s="427"/>
      <c r="AI440" s="427"/>
      <c r="AJ440" s="427"/>
      <c r="AK440" s="427"/>
      <c r="AL440" s="427"/>
      <c r="AM440" s="427"/>
      <c r="AN440" s="427"/>
      <c r="AO440" s="427"/>
      <c r="AP440" s="427"/>
      <c r="AQ440" s="427"/>
      <c r="AR440" s="427"/>
      <c r="AS440" s="427"/>
      <c r="AT440" s="427"/>
      <c r="AU440" s="427"/>
      <c r="AV440" s="427"/>
      <c r="AW440" s="427"/>
      <c r="AX440" s="427"/>
      <c r="AY440" s="427"/>
      <c r="AZ440" s="427"/>
      <c r="BA440" s="427"/>
      <c r="BB440" s="427"/>
      <c r="BC440" s="427"/>
      <c r="BD440" s="427"/>
      <c r="BE440" s="427"/>
      <c r="BF440" s="427"/>
      <c r="BG440" s="427"/>
      <c r="BH440" s="427"/>
      <c r="BI440" s="427"/>
      <c r="BJ440" s="427"/>
      <c r="BK440" s="427"/>
      <c r="BL440" s="427"/>
      <c r="BM440" s="427"/>
      <c r="BN440" s="427"/>
      <c r="BO440" s="427"/>
      <c r="BP440" s="427"/>
      <c r="BQ440" s="427"/>
      <c r="BR440" s="427"/>
      <c r="BS440" s="427"/>
      <c r="BT440" s="427"/>
      <c r="BU440" s="427"/>
      <c r="BV440" s="427"/>
      <c r="BW440" s="427"/>
      <c r="BX440" s="427"/>
      <c r="BY440" s="427"/>
      <c r="BZ440" s="427"/>
      <c r="CA440" s="427"/>
      <c r="CB440" s="427"/>
      <c r="CC440" s="427"/>
      <c r="CD440" s="427"/>
      <c r="CE440" s="427"/>
      <c r="CF440" s="427"/>
      <c r="CG440" s="427"/>
      <c r="CH440" s="427"/>
      <c r="CI440" s="427"/>
      <c r="CJ440" s="427"/>
      <c r="CK440" s="427"/>
      <c r="CL440" s="427"/>
      <c r="CM440" s="427"/>
    </row>
    <row r="441">
      <c r="A441" s="427"/>
      <c r="B441" s="427"/>
      <c r="C441" s="427"/>
      <c r="D441" s="427"/>
      <c r="E441" s="427"/>
      <c r="F441" s="427"/>
      <c r="G441" s="427"/>
      <c r="H441" s="427"/>
      <c r="I441" s="427"/>
      <c r="J441" s="427"/>
      <c r="K441" s="427"/>
      <c r="L441" s="427"/>
      <c r="M441" s="427"/>
      <c r="N441" s="427"/>
      <c r="O441" s="427"/>
      <c r="P441" s="427"/>
      <c r="Q441" s="427"/>
      <c r="R441" s="427"/>
      <c r="S441" s="427"/>
      <c r="T441" s="427"/>
      <c r="U441" s="427"/>
      <c r="V441" s="427"/>
      <c r="W441" s="427"/>
      <c r="X441" s="427"/>
      <c r="Y441" s="427"/>
      <c r="Z441" s="427"/>
      <c r="AA441" s="427"/>
      <c r="AB441" s="427"/>
      <c r="AC441" s="427"/>
      <c r="AD441" s="427"/>
      <c r="AE441" s="427"/>
      <c r="AF441" s="427"/>
      <c r="AG441" s="427"/>
      <c r="AH441" s="427"/>
      <c r="AI441" s="427"/>
      <c r="AJ441" s="427"/>
      <c r="AK441" s="427"/>
      <c r="AL441" s="427"/>
      <c r="AM441" s="427"/>
      <c r="AN441" s="427"/>
      <c r="AO441" s="427"/>
      <c r="AP441" s="427"/>
      <c r="AQ441" s="427"/>
      <c r="AR441" s="427"/>
      <c r="AS441" s="427"/>
      <c r="AT441" s="427"/>
      <c r="AU441" s="427"/>
      <c r="AV441" s="427"/>
      <c r="AW441" s="427"/>
      <c r="AX441" s="427"/>
      <c r="AY441" s="427"/>
      <c r="AZ441" s="427"/>
      <c r="BA441" s="427"/>
      <c r="BB441" s="427"/>
      <c r="BC441" s="427"/>
      <c r="BD441" s="427"/>
      <c r="BE441" s="427"/>
      <c r="BF441" s="427"/>
      <c r="BG441" s="427"/>
      <c r="BH441" s="427"/>
      <c r="BI441" s="427"/>
      <c r="BJ441" s="427"/>
      <c r="BK441" s="427"/>
      <c r="BL441" s="427"/>
      <c r="BM441" s="427"/>
      <c r="BN441" s="427"/>
      <c r="BO441" s="427"/>
      <c r="BP441" s="427"/>
      <c r="BQ441" s="427"/>
      <c r="BR441" s="427"/>
      <c r="BS441" s="427"/>
      <c r="BT441" s="427"/>
      <c r="BU441" s="427"/>
      <c r="BV441" s="427"/>
      <c r="BW441" s="427"/>
      <c r="BX441" s="427"/>
      <c r="BY441" s="427"/>
      <c r="BZ441" s="427"/>
      <c r="CA441" s="427"/>
      <c r="CB441" s="427"/>
      <c r="CC441" s="427"/>
      <c r="CD441" s="427"/>
      <c r="CE441" s="427"/>
      <c r="CF441" s="427"/>
      <c r="CG441" s="427"/>
      <c r="CH441" s="427"/>
      <c r="CI441" s="427"/>
      <c r="CJ441" s="427"/>
      <c r="CK441" s="427"/>
      <c r="CL441" s="427"/>
      <c r="CM441" s="427"/>
    </row>
    <row r="442">
      <c r="A442" s="427"/>
      <c r="B442" s="427"/>
      <c r="C442" s="427"/>
      <c r="D442" s="427"/>
      <c r="E442" s="427"/>
      <c r="F442" s="427"/>
      <c r="G442" s="427"/>
      <c r="H442" s="427"/>
      <c r="I442" s="427"/>
      <c r="J442" s="427"/>
      <c r="K442" s="427"/>
      <c r="L442" s="427"/>
      <c r="M442" s="427"/>
      <c r="N442" s="427"/>
      <c r="O442" s="427"/>
      <c r="P442" s="427"/>
      <c r="Q442" s="427"/>
      <c r="R442" s="427"/>
      <c r="S442" s="427"/>
      <c r="T442" s="427"/>
      <c r="U442" s="427"/>
      <c r="V442" s="427"/>
      <c r="W442" s="427"/>
      <c r="X442" s="427"/>
      <c r="Y442" s="427"/>
      <c r="Z442" s="427"/>
      <c r="AA442" s="427"/>
      <c r="AB442" s="427"/>
      <c r="AC442" s="427"/>
      <c r="AD442" s="427"/>
      <c r="AE442" s="427"/>
      <c r="AF442" s="427"/>
      <c r="AG442" s="427"/>
      <c r="AH442" s="427"/>
      <c r="AI442" s="427"/>
      <c r="AJ442" s="427"/>
      <c r="AK442" s="427"/>
      <c r="AL442" s="427"/>
      <c r="AM442" s="427"/>
      <c r="AN442" s="427"/>
      <c r="AO442" s="427"/>
      <c r="AP442" s="427"/>
      <c r="AQ442" s="427"/>
      <c r="AR442" s="427"/>
      <c r="AS442" s="427"/>
      <c r="AT442" s="427"/>
      <c r="AU442" s="427"/>
      <c r="AV442" s="427"/>
      <c r="AW442" s="427"/>
      <c r="AX442" s="427"/>
      <c r="AY442" s="427"/>
      <c r="AZ442" s="427"/>
      <c r="BA442" s="427"/>
      <c r="BB442" s="427"/>
      <c r="BC442" s="427"/>
      <c r="BD442" s="427"/>
      <c r="BE442" s="427"/>
      <c r="BF442" s="427"/>
      <c r="BG442" s="427"/>
      <c r="BH442" s="427"/>
      <c r="BI442" s="427"/>
      <c r="BJ442" s="427"/>
      <c r="BK442" s="427"/>
      <c r="BL442" s="427"/>
      <c r="BM442" s="427"/>
      <c r="BN442" s="427"/>
      <c r="BO442" s="427"/>
      <c r="BP442" s="427"/>
      <c r="BQ442" s="427"/>
      <c r="BR442" s="427"/>
      <c r="BS442" s="427"/>
      <c r="BT442" s="427"/>
      <c r="BU442" s="427"/>
      <c r="BV442" s="427"/>
      <c r="BW442" s="427"/>
      <c r="BX442" s="427"/>
      <c r="BY442" s="427"/>
      <c r="BZ442" s="427"/>
      <c r="CA442" s="427"/>
      <c r="CB442" s="427"/>
      <c r="CC442" s="427"/>
      <c r="CD442" s="427"/>
      <c r="CE442" s="427"/>
      <c r="CF442" s="427"/>
      <c r="CG442" s="427"/>
      <c r="CH442" s="427"/>
      <c r="CI442" s="427"/>
      <c r="CJ442" s="427"/>
      <c r="CK442" s="427"/>
      <c r="CL442" s="427"/>
      <c r="CM442" s="427"/>
    </row>
    <row r="443">
      <c r="A443" s="427"/>
      <c r="B443" s="427"/>
      <c r="C443" s="427"/>
      <c r="D443" s="427"/>
      <c r="E443" s="427"/>
      <c r="F443" s="427"/>
      <c r="G443" s="427"/>
      <c r="H443" s="427"/>
      <c r="I443" s="427"/>
      <c r="J443" s="427"/>
      <c r="K443" s="427"/>
      <c r="L443" s="427"/>
      <c r="M443" s="427"/>
      <c r="N443" s="427"/>
      <c r="O443" s="427"/>
      <c r="P443" s="427"/>
      <c r="Q443" s="427"/>
      <c r="R443" s="427"/>
      <c r="S443" s="427"/>
      <c r="T443" s="427"/>
      <c r="U443" s="427"/>
      <c r="V443" s="427"/>
      <c r="W443" s="427"/>
      <c r="X443" s="427"/>
      <c r="Y443" s="427"/>
      <c r="Z443" s="427"/>
      <c r="AA443" s="427"/>
      <c r="AB443" s="427"/>
      <c r="AC443" s="427"/>
      <c r="AD443" s="427"/>
      <c r="AE443" s="427"/>
      <c r="AF443" s="427"/>
      <c r="AG443" s="427"/>
      <c r="AH443" s="427"/>
      <c r="AI443" s="427"/>
      <c r="AJ443" s="427"/>
      <c r="AK443" s="427"/>
      <c r="AL443" s="427"/>
      <c r="AM443" s="427"/>
      <c r="AN443" s="427"/>
      <c r="AO443" s="427"/>
      <c r="AP443" s="427"/>
      <c r="AQ443" s="427"/>
      <c r="AR443" s="427"/>
      <c r="AS443" s="427"/>
      <c r="AT443" s="427"/>
      <c r="AU443" s="427"/>
      <c r="AV443" s="427"/>
      <c r="AW443" s="427"/>
      <c r="AX443" s="427"/>
      <c r="AY443" s="427"/>
      <c r="AZ443" s="427"/>
      <c r="BA443" s="427"/>
      <c r="BB443" s="427"/>
      <c r="BC443" s="427"/>
      <c r="BD443" s="427"/>
      <c r="BE443" s="427"/>
      <c r="BF443" s="427"/>
      <c r="BG443" s="427"/>
      <c r="BH443" s="427"/>
      <c r="BI443" s="427"/>
      <c r="BJ443" s="427"/>
      <c r="BK443" s="427"/>
      <c r="BL443" s="427"/>
      <c r="BM443" s="427"/>
      <c r="BN443" s="427"/>
      <c r="BO443" s="427"/>
      <c r="BP443" s="427"/>
      <c r="BQ443" s="427"/>
      <c r="BR443" s="427"/>
      <c r="BS443" s="427"/>
      <c r="BT443" s="427"/>
      <c r="BU443" s="427"/>
      <c r="BV443" s="427"/>
      <c r="BW443" s="427"/>
      <c r="BX443" s="427"/>
      <c r="BY443" s="427"/>
      <c r="BZ443" s="427"/>
      <c r="CA443" s="427"/>
      <c r="CB443" s="427"/>
      <c r="CC443" s="427"/>
      <c r="CD443" s="427"/>
      <c r="CE443" s="427"/>
      <c r="CF443" s="427"/>
      <c r="CG443" s="427"/>
      <c r="CH443" s="427"/>
      <c r="CI443" s="427"/>
      <c r="CJ443" s="427"/>
      <c r="CK443" s="427"/>
      <c r="CL443" s="427"/>
      <c r="CM443" s="427"/>
    </row>
    <row r="444">
      <c r="A444" s="427"/>
      <c r="B444" s="427"/>
      <c r="C444" s="427"/>
      <c r="D444" s="427"/>
      <c r="E444" s="427"/>
      <c r="F444" s="427"/>
      <c r="G444" s="427"/>
      <c r="H444" s="427"/>
      <c r="I444" s="427"/>
      <c r="J444" s="427"/>
      <c r="K444" s="427"/>
      <c r="L444" s="427"/>
      <c r="M444" s="427"/>
      <c r="N444" s="427"/>
      <c r="O444" s="427"/>
      <c r="P444" s="427"/>
      <c r="Q444" s="427"/>
      <c r="R444" s="427"/>
      <c r="S444" s="427"/>
      <c r="T444" s="427"/>
      <c r="U444" s="427"/>
      <c r="V444" s="427"/>
      <c r="W444" s="427"/>
      <c r="X444" s="427"/>
      <c r="Y444" s="427"/>
      <c r="Z444" s="427"/>
      <c r="AA444" s="427"/>
      <c r="AB444" s="427"/>
      <c r="AC444" s="427"/>
      <c r="AD444" s="427"/>
      <c r="AE444" s="427"/>
      <c r="AF444" s="427"/>
      <c r="AG444" s="427"/>
      <c r="AH444" s="427"/>
      <c r="AI444" s="427"/>
      <c r="AJ444" s="427"/>
      <c r="AK444" s="427"/>
      <c r="AL444" s="427"/>
      <c r="AM444" s="427"/>
      <c r="AN444" s="427"/>
      <c r="AO444" s="427"/>
      <c r="AP444" s="427"/>
      <c r="AQ444" s="427"/>
      <c r="AR444" s="427"/>
      <c r="AS444" s="427"/>
      <c r="AT444" s="427"/>
      <c r="AU444" s="427"/>
      <c r="AV444" s="427"/>
      <c r="AW444" s="427"/>
      <c r="AX444" s="427"/>
      <c r="AY444" s="427"/>
      <c r="AZ444" s="427"/>
      <c r="BA444" s="427"/>
      <c r="BB444" s="427"/>
      <c r="BC444" s="427"/>
      <c r="BD444" s="427"/>
      <c r="BE444" s="427"/>
      <c r="BF444" s="427"/>
      <c r="BG444" s="427"/>
      <c r="BH444" s="427"/>
      <c r="BI444" s="427"/>
      <c r="BJ444" s="427"/>
      <c r="BK444" s="427"/>
      <c r="BL444" s="427"/>
      <c r="BM444" s="427"/>
      <c r="BN444" s="427"/>
      <c r="BO444" s="427"/>
      <c r="BP444" s="427"/>
      <c r="BQ444" s="427"/>
      <c r="BR444" s="427"/>
      <c r="BS444" s="427"/>
      <c r="BT444" s="427"/>
      <c r="BU444" s="427"/>
      <c r="BV444" s="427"/>
      <c r="BW444" s="427"/>
      <c r="BX444" s="427"/>
      <c r="BY444" s="427"/>
      <c r="BZ444" s="427"/>
      <c r="CA444" s="427"/>
      <c r="CB444" s="427"/>
      <c r="CC444" s="427"/>
      <c r="CD444" s="427"/>
      <c r="CE444" s="427"/>
      <c r="CF444" s="427"/>
      <c r="CG444" s="427"/>
      <c r="CH444" s="427"/>
      <c r="CI444" s="427"/>
      <c r="CJ444" s="427"/>
      <c r="CK444" s="427"/>
      <c r="CL444" s="427"/>
      <c r="CM444" s="427"/>
    </row>
    <row r="445">
      <c r="A445" s="427"/>
      <c r="B445" s="427"/>
      <c r="C445" s="427"/>
      <c r="D445" s="427"/>
      <c r="E445" s="427"/>
      <c r="F445" s="427"/>
      <c r="G445" s="427"/>
      <c r="H445" s="427"/>
      <c r="I445" s="427"/>
      <c r="J445" s="427"/>
      <c r="K445" s="427"/>
      <c r="L445" s="427"/>
      <c r="M445" s="427"/>
      <c r="N445" s="427"/>
      <c r="O445" s="427"/>
      <c r="P445" s="427"/>
      <c r="Q445" s="427"/>
      <c r="R445" s="427"/>
      <c r="S445" s="427"/>
      <c r="T445" s="427"/>
      <c r="U445" s="427"/>
      <c r="V445" s="427"/>
      <c r="W445" s="427"/>
      <c r="X445" s="427"/>
      <c r="Y445" s="427"/>
      <c r="Z445" s="427"/>
      <c r="AA445" s="427"/>
      <c r="AB445" s="427"/>
      <c r="AC445" s="427"/>
      <c r="AD445" s="427"/>
      <c r="AE445" s="427"/>
      <c r="AF445" s="427"/>
      <c r="AG445" s="427"/>
      <c r="AH445" s="427"/>
      <c r="AI445" s="427"/>
      <c r="AJ445" s="427"/>
      <c r="AK445" s="427"/>
      <c r="AL445" s="427"/>
      <c r="AM445" s="427"/>
      <c r="AN445" s="427"/>
      <c r="AO445" s="427"/>
      <c r="AP445" s="427"/>
      <c r="AQ445" s="427"/>
      <c r="AR445" s="427"/>
      <c r="AS445" s="427"/>
      <c r="AT445" s="427"/>
      <c r="AU445" s="427"/>
      <c r="AV445" s="427"/>
      <c r="AW445" s="427"/>
      <c r="AX445" s="427"/>
      <c r="AY445" s="427"/>
      <c r="AZ445" s="427"/>
      <c r="BA445" s="427"/>
      <c r="BB445" s="427"/>
      <c r="BC445" s="427"/>
      <c r="BD445" s="427"/>
      <c r="BE445" s="427"/>
      <c r="BF445" s="427"/>
      <c r="BG445" s="427"/>
      <c r="BH445" s="427"/>
      <c r="BI445" s="427"/>
      <c r="BJ445" s="427"/>
      <c r="BK445" s="427"/>
      <c r="BL445" s="427"/>
      <c r="BM445" s="427"/>
      <c r="BN445" s="427"/>
      <c r="BO445" s="427"/>
      <c r="BP445" s="427"/>
      <c r="BQ445" s="427"/>
      <c r="BR445" s="427"/>
      <c r="BS445" s="427"/>
      <c r="BT445" s="427"/>
      <c r="BU445" s="427"/>
      <c r="BV445" s="427"/>
      <c r="BW445" s="427"/>
      <c r="BX445" s="427"/>
      <c r="BY445" s="427"/>
      <c r="BZ445" s="427"/>
      <c r="CA445" s="427"/>
      <c r="CB445" s="427"/>
      <c r="CC445" s="427"/>
      <c r="CD445" s="427"/>
      <c r="CE445" s="427"/>
      <c r="CF445" s="427"/>
      <c r="CG445" s="427"/>
      <c r="CH445" s="427"/>
      <c r="CI445" s="427"/>
      <c r="CJ445" s="427"/>
      <c r="CK445" s="427"/>
      <c r="CL445" s="427"/>
      <c r="CM445" s="427"/>
    </row>
    <row r="446">
      <c r="A446" s="427"/>
      <c r="B446" s="427"/>
      <c r="C446" s="427"/>
      <c r="D446" s="427"/>
      <c r="E446" s="427"/>
      <c r="F446" s="427"/>
      <c r="G446" s="427"/>
      <c r="H446" s="427"/>
      <c r="I446" s="427"/>
      <c r="J446" s="427"/>
      <c r="K446" s="427"/>
      <c r="L446" s="427"/>
      <c r="M446" s="427"/>
      <c r="N446" s="427"/>
      <c r="O446" s="427"/>
      <c r="P446" s="427"/>
      <c r="Q446" s="427"/>
      <c r="R446" s="427"/>
      <c r="S446" s="427"/>
      <c r="T446" s="427"/>
      <c r="U446" s="427"/>
      <c r="V446" s="427"/>
      <c r="W446" s="427"/>
      <c r="X446" s="427"/>
      <c r="Y446" s="427"/>
      <c r="Z446" s="427"/>
      <c r="AA446" s="427"/>
      <c r="AB446" s="427"/>
      <c r="AC446" s="427"/>
      <c r="AD446" s="427"/>
      <c r="AE446" s="427"/>
      <c r="AF446" s="427"/>
      <c r="AG446" s="427"/>
      <c r="AH446" s="427"/>
      <c r="AI446" s="427"/>
      <c r="AJ446" s="427"/>
      <c r="AK446" s="427"/>
      <c r="AL446" s="427"/>
      <c r="AM446" s="427"/>
      <c r="AN446" s="427"/>
      <c r="AO446" s="427"/>
      <c r="AP446" s="427"/>
      <c r="AQ446" s="427"/>
      <c r="AR446" s="427"/>
      <c r="AS446" s="427"/>
      <c r="AT446" s="427"/>
      <c r="AU446" s="427"/>
      <c r="AV446" s="427"/>
      <c r="AW446" s="427"/>
      <c r="AX446" s="427"/>
      <c r="AY446" s="427"/>
      <c r="AZ446" s="427"/>
      <c r="BA446" s="427"/>
      <c r="BB446" s="427"/>
      <c r="BC446" s="427"/>
      <c r="BD446" s="427"/>
      <c r="BE446" s="427"/>
      <c r="BF446" s="427"/>
      <c r="BG446" s="427"/>
      <c r="BH446" s="427"/>
      <c r="BI446" s="427"/>
      <c r="BJ446" s="427"/>
      <c r="BK446" s="427"/>
      <c r="BL446" s="427"/>
      <c r="BM446" s="427"/>
      <c r="BN446" s="427"/>
      <c r="BO446" s="427"/>
      <c r="BP446" s="427"/>
      <c r="BQ446" s="427"/>
      <c r="BR446" s="427"/>
      <c r="BS446" s="427"/>
      <c r="BT446" s="427"/>
      <c r="BU446" s="427"/>
      <c r="BV446" s="427"/>
      <c r="BW446" s="427"/>
      <c r="BX446" s="427"/>
      <c r="BY446" s="427"/>
      <c r="BZ446" s="427"/>
      <c r="CA446" s="427"/>
      <c r="CB446" s="427"/>
      <c r="CC446" s="427"/>
      <c r="CD446" s="427"/>
      <c r="CE446" s="427"/>
      <c r="CF446" s="427"/>
      <c r="CG446" s="427"/>
      <c r="CH446" s="427"/>
      <c r="CI446" s="427"/>
      <c r="CJ446" s="427"/>
      <c r="CK446" s="427"/>
      <c r="CL446" s="427"/>
      <c r="CM446" s="427"/>
    </row>
    <row r="447">
      <c r="A447" s="427"/>
      <c r="B447" s="427"/>
      <c r="C447" s="427"/>
      <c r="D447" s="427"/>
      <c r="E447" s="427"/>
      <c r="F447" s="427"/>
      <c r="G447" s="427"/>
      <c r="H447" s="427"/>
      <c r="I447" s="427"/>
      <c r="J447" s="427"/>
      <c r="K447" s="427"/>
      <c r="L447" s="427"/>
      <c r="M447" s="427"/>
      <c r="N447" s="427"/>
      <c r="O447" s="427"/>
      <c r="P447" s="427"/>
      <c r="Q447" s="427"/>
      <c r="R447" s="427"/>
      <c r="S447" s="427"/>
      <c r="T447" s="427"/>
      <c r="U447" s="427"/>
      <c r="V447" s="427"/>
      <c r="W447" s="427"/>
      <c r="X447" s="427"/>
      <c r="Y447" s="427"/>
      <c r="Z447" s="427"/>
      <c r="AA447" s="427"/>
      <c r="AB447" s="427"/>
      <c r="AC447" s="427"/>
      <c r="AD447" s="427"/>
      <c r="AE447" s="427"/>
      <c r="AF447" s="427"/>
      <c r="AG447" s="427"/>
      <c r="AH447" s="427"/>
      <c r="AI447" s="427"/>
      <c r="AJ447" s="427"/>
      <c r="AK447" s="427"/>
      <c r="AL447" s="427"/>
      <c r="AM447" s="427"/>
      <c r="AN447" s="427"/>
      <c r="AO447" s="427"/>
      <c r="AP447" s="427"/>
      <c r="AQ447" s="427"/>
      <c r="AR447" s="427"/>
      <c r="AS447" s="427"/>
      <c r="AT447" s="427"/>
      <c r="AU447" s="427"/>
      <c r="AV447" s="427"/>
      <c r="AW447" s="427"/>
      <c r="AX447" s="427"/>
      <c r="AY447" s="427"/>
      <c r="AZ447" s="427"/>
      <c r="BA447" s="427"/>
      <c r="BB447" s="427"/>
      <c r="BC447" s="427"/>
      <c r="BD447" s="427"/>
      <c r="BE447" s="427"/>
      <c r="BF447" s="427"/>
      <c r="BG447" s="427"/>
      <c r="BH447" s="427"/>
      <c r="BI447" s="427"/>
      <c r="BJ447" s="427"/>
      <c r="BK447" s="427"/>
      <c r="BL447" s="427"/>
      <c r="BM447" s="427"/>
      <c r="BN447" s="427"/>
      <c r="BO447" s="427"/>
      <c r="BP447" s="427"/>
      <c r="BQ447" s="427"/>
      <c r="BR447" s="427"/>
      <c r="BS447" s="427"/>
      <c r="BT447" s="427"/>
      <c r="BU447" s="427"/>
      <c r="BV447" s="427"/>
      <c r="BW447" s="427"/>
      <c r="BX447" s="427"/>
      <c r="BY447" s="427"/>
      <c r="BZ447" s="427"/>
      <c r="CA447" s="427"/>
      <c r="CB447" s="427"/>
      <c r="CC447" s="427"/>
      <c r="CD447" s="427"/>
      <c r="CE447" s="427"/>
      <c r="CF447" s="427"/>
      <c r="CG447" s="427"/>
      <c r="CH447" s="427"/>
      <c r="CI447" s="427"/>
      <c r="CJ447" s="427"/>
      <c r="CK447" s="427"/>
      <c r="CL447" s="427"/>
      <c r="CM447" s="427"/>
    </row>
    <row r="448">
      <c r="A448" s="427"/>
      <c r="B448" s="427"/>
      <c r="C448" s="427"/>
      <c r="D448" s="427"/>
      <c r="E448" s="427"/>
      <c r="F448" s="427"/>
      <c r="G448" s="427"/>
      <c r="H448" s="427"/>
      <c r="I448" s="427"/>
      <c r="J448" s="427"/>
      <c r="K448" s="427"/>
      <c r="L448" s="427"/>
      <c r="M448" s="427"/>
      <c r="N448" s="427"/>
      <c r="O448" s="427"/>
      <c r="P448" s="427"/>
      <c r="Q448" s="427"/>
      <c r="R448" s="427"/>
      <c r="S448" s="427"/>
      <c r="T448" s="427"/>
      <c r="U448" s="427"/>
      <c r="V448" s="427"/>
      <c r="W448" s="427"/>
      <c r="X448" s="427"/>
      <c r="Y448" s="427"/>
      <c r="Z448" s="427"/>
      <c r="AA448" s="427"/>
      <c r="AB448" s="427"/>
      <c r="AC448" s="427"/>
      <c r="AD448" s="427"/>
      <c r="AE448" s="427"/>
      <c r="AF448" s="427"/>
      <c r="AG448" s="427"/>
      <c r="AH448" s="427"/>
      <c r="AI448" s="427"/>
      <c r="AJ448" s="427"/>
      <c r="AK448" s="427"/>
      <c r="AL448" s="427"/>
      <c r="AM448" s="427"/>
      <c r="AN448" s="427"/>
      <c r="AO448" s="427"/>
      <c r="AP448" s="427"/>
      <c r="AQ448" s="427"/>
      <c r="AR448" s="427"/>
      <c r="AS448" s="427"/>
      <c r="AT448" s="427"/>
      <c r="AU448" s="427"/>
      <c r="AV448" s="427"/>
      <c r="AW448" s="427"/>
      <c r="AX448" s="427"/>
      <c r="AY448" s="427"/>
      <c r="AZ448" s="427"/>
      <c r="BA448" s="427"/>
      <c r="BB448" s="427"/>
      <c r="BC448" s="427"/>
      <c r="BD448" s="427"/>
      <c r="BE448" s="427"/>
      <c r="BF448" s="427"/>
      <c r="BG448" s="427"/>
      <c r="BH448" s="427"/>
      <c r="BI448" s="427"/>
      <c r="BJ448" s="427"/>
      <c r="BK448" s="427"/>
      <c r="BL448" s="427"/>
      <c r="BM448" s="427"/>
      <c r="BN448" s="427"/>
      <c r="BO448" s="427"/>
      <c r="BP448" s="427"/>
      <c r="BQ448" s="427"/>
      <c r="BR448" s="427"/>
      <c r="BS448" s="427"/>
      <c r="BT448" s="427"/>
      <c r="BU448" s="427"/>
      <c r="BV448" s="427"/>
      <c r="BW448" s="427"/>
      <c r="BX448" s="427"/>
      <c r="BY448" s="427"/>
      <c r="BZ448" s="427"/>
      <c r="CA448" s="427"/>
      <c r="CB448" s="427"/>
      <c r="CC448" s="427"/>
      <c r="CD448" s="427"/>
      <c r="CE448" s="427"/>
      <c r="CF448" s="427"/>
      <c r="CG448" s="427"/>
      <c r="CH448" s="427"/>
      <c r="CI448" s="427"/>
      <c r="CJ448" s="427"/>
      <c r="CK448" s="427"/>
      <c r="CL448" s="427"/>
      <c r="CM448" s="427"/>
    </row>
    <row r="449">
      <c r="A449" s="427"/>
      <c r="B449" s="427"/>
      <c r="C449" s="427"/>
      <c r="D449" s="427"/>
      <c r="E449" s="427"/>
      <c r="F449" s="427"/>
      <c r="G449" s="427"/>
      <c r="H449" s="427"/>
      <c r="I449" s="427"/>
      <c r="J449" s="427"/>
      <c r="K449" s="427"/>
      <c r="L449" s="427"/>
      <c r="M449" s="427"/>
      <c r="N449" s="427"/>
      <c r="O449" s="427"/>
      <c r="P449" s="427"/>
      <c r="Q449" s="427"/>
      <c r="R449" s="427"/>
      <c r="S449" s="427"/>
      <c r="T449" s="427"/>
      <c r="U449" s="427"/>
      <c r="V449" s="427"/>
      <c r="W449" s="427"/>
      <c r="X449" s="427"/>
      <c r="Y449" s="427"/>
      <c r="Z449" s="427"/>
      <c r="AA449" s="427"/>
      <c r="AB449" s="427"/>
      <c r="AC449" s="427"/>
      <c r="AD449" s="427"/>
      <c r="AE449" s="427"/>
      <c r="AF449" s="427"/>
      <c r="AG449" s="427"/>
      <c r="AH449" s="427"/>
      <c r="AI449" s="427"/>
      <c r="AJ449" s="427"/>
      <c r="AK449" s="427"/>
      <c r="AL449" s="427"/>
      <c r="AM449" s="427"/>
      <c r="AN449" s="427"/>
      <c r="AO449" s="427"/>
      <c r="AP449" s="427"/>
      <c r="AQ449" s="427"/>
      <c r="AR449" s="427"/>
      <c r="AS449" s="427"/>
      <c r="AT449" s="427"/>
      <c r="AU449" s="427"/>
      <c r="AV449" s="427"/>
      <c r="AW449" s="427"/>
      <c r="AX449" s="427"/>
      <c r="AY449" s="427"/>
      <c r="AZ449" s="427"/>
      <c r="BA449" s="427"/>
      <c r="BB449" s="427"/>
      <c r="BC449" s="427"/>
      <c r="BD449" s="427"/>
      <c r="BE449" s="427"/>
      <c r="BF449" s="427"/>
      <c r="BG449" s="427"/>
      <c r="BH449" s="427"/>
      <c r="BI449" s="427"/>
      <c r="BJ449" s="427"/>
      <c r="BK449" s="427"/>
      <c r="BL449" s="427"/>
      <c r="BM449" s="427"/>
      <c r="BN449" s="427"/>
      <c r="BO449" s="427"/>
      <c r="BP449" s="427"/>
      <c r="BQ449" s="427"/>
      <c r="BR449" s="427"/>
      <c r="BS449" s="427"/>
      <c r="BT449" s="427"/>
      <c r="BU449" s="427"/>
      <c r="BV449" s="427"/>
      <c r="BW449" s="427"/>
      <c r="BX449" s="427"/>
      <c r="BY449" s="427"/>
      <c r="BZ449" s="427"/>
      <c r="CA449" s="427"/>
      <c r="CB449" s="427"/>
      <c r="CC449" s="427"/>
      <c r="CD449" s="427"/>
      <c r="CE449" s="427"/>
      <c r="CF449" s="427"/>
      <c r="CG449" s="427"/>
      <c r="CH449" s="427"/>
      <c r="CI449" s="427"/>
      <c r="CJ449" s="427"/>
      <c r="CK449" s="427"/>
      <c r="CL449" s="427"/>
      <c r="CM449" s="427"/>
    </row>
    <row r="450">
      <c r="A450" s="427"/>
      <c r="B450" s="427"/>
      <c r="C450" s="427"/>
      <c r="D450" s="427"/>
      <c r="E450" s="427"/>
      <c r="F450" s="427"/>
      <c r="G450" s="427"/>
      <c r="H450" s="427"/>
      <c r="I450" s="427"/>
      <c r="J450" s="427"/>
      <c r="K450" s="427"/>
      <c r="L450" s="427"/>
      <c r="M450" s="427"/>
      <c r="N450" s="427"/>
      <c r="O450" s="427"/>
      <c r="P450" s="427"/>
      <c r="Q450" s="427"/>
      <c r="R450" s="427"/>
      <c r="S450" s="427"/>
      <c r="T450" s="427"/>
      <c r="U450" s="427"/>
      <c r="V450" s="427"/>
      <c r="W450" s="427"/>
      <c r="X450" s="427"/>
      <c r="Y450" s="427"/>
      <c r="Z450" s="427"/>
      <c r="AA450" s="427"/>
      <c r="AB450" s="427"/>
      <c r="AC450" s="427"/>
      <c r="AD450" s="427"/>
      <c r="AE450" s="427"/>
      <c r="AF450" s="427"/>
      <c r="AG450" s="427"/>
      <c r="AH450" s="427"/>
      <c r="AI450" s="427"/>
      <c r="AJ450" s="427"/>
      <c r="AK450" s="427"/>
      <c r="AL450" s="427"/>
      <c r="AM450" s="427"/>
      <c r="AN450" s="427"/>
      <c r="AO450" s="427"/>
      <c r="AP450" s="427"/>
      <c r="AQ450" s="427"/>
      <c r="AR450" s="427"/>
      <c r="AS450" s="427"/>
      <c r="AT450" s="427"/>
      <c r="AU450" s="427"/>
      <c r="AV450" s="427"/>
      <c r="AW450" s="427"/>
      <c r="AX450" s="427"/>
      <c r="AY450" s="427"/>
      <c r="AZ450" s="427"/>
      <c r="BA450" s="427"/>
      <c r="BB450" s="427"/>
      <c r="BC450" s="427"/>
      <c r="BD450" s="427"/>
      <c r="BE450" s="427"/>
      <c r="BF450" s="427"/>
      <c r="BG450" s="427"/>
      <c r="BH450" s="427"/>
      <c r="BI450" s="427"/>
      <c r="BJ450" s="427"/>
      <c r="BK450" s="427"/>
      <c r="BL450" s="427"/>
      <c r="BM450" s="427"/>
      <c r="BN450" s="427"/>
      <c r="BO450" s="427"/>
      <c r="BP450" s="427"/>
      <c r="BQ450" s="427"/>
      <c r="BR450" s="427"/>
      <c r="BS450" s="427"/>
      <c r="BT450" s="427"/>
      <c r="BU450" s="427"/>
      <c r="BV450" s="427"/>
      <c r="BW450" s="427"/>
      <c r="BX450" s="427"/>
      <c r="BY450" s="427"/>
      <c r="BZ450" s="427"/>
      <c r="CA450" s="427"/>
      <c r="CB450" s="427"/>
      <c r="CC450" s="427"/>
      <c r="CD450" s="427"/>
      <c r="CE450" s="427"/>
      <c r="CF450" s="427"/>
      <c r="CG450" s="427"/>
      <c r="CH450" s="427"/>
      <c r="CI450" s="427"/>
      <c r="CJ450" s="427"/>
      <c r="CK450" s="427"/>
      <c r="CL450" s="427"/>
      <c r="CM450" s="427"/>
    </row>
    <row r="451">
      <c r="A451" s="427"/>
      <c r="B451" s="427"/>
      <c r="C451" s="427"/>
      <c r="D451" s="427"/>
      <c r="E451" s="427"/>
      <c r="F451" s="427"/>
      <c r="G451" s="427"/>
      <c r="H451" s="427"/>
      <c r="I451" s="427"/>
      <c r="J451" s="427"/>
      <c r="K451" s="427"/>
      <c r="L451" s="427"/>
      <c r="M451" s="427"/>
      <c r="N451" s="427"/>
      <c r="O451" s="427"/>
      <c r="P451" s="427"/>
      <c r="Q451" s="427"/>
      <c r="R451" s="427"/>
      <c r="S451" s="427"/>
      <c r="T451" s="427"/>
      <c r="U451" s="427"/>
      <c r="V451" s="427"/>
      <c r="W451" s="427"/>
      <c r="X451" s="427"/>
      <c r="Y451" s="427"/>
      <c r="Z451" s="427"/>
      <c r="AA451" s="427"/>
      <c r="AB451" s="427"/>
      <c r="AC451" s="427"/>
      <c r="AD451" s="427"/>
      <c r="AE451" s="427"/>
      <c r="AF451" s="427"/>
      <c r="AG451" s="427"/>
      <c r="AH451" s="427"/>
      <c r="AI451" s="427"/>
      <c r="AJ451" s="427"/>
      <c r="AK451" s="427"/>
      <c r="AL451" s="427"/>
      <c r="AM451" s="427"/>
      <c r="AN451" s="427"/>
      <c r="AO451" s="427"/>
      <c r="AP451" s="427"/>
      <c r="AQ451" s="427"/>
      <c r="AR451" s="427"/>
      <c r="AS451" s="427"/>
      <c r="AT451" s="427"/>
      <c r="AU451" s="427"/>
      <c r="AV451" s="427"/>
      <c r="AW451" s="427"/>
      <c r="AX451" s="427"/>
      <c r="AY451" s="427"/>
      <c r="AZ451" s="427"/>
      <c r="BA451" s="427"/>
      <c r="BB451" s="427"/>
      <c r="BC451" s="427"/>
      <c r="BD451" s="427"/>
      <c r="BE451" s="427"/>
      <c r="BF451" s="427"/>
      <c r="BG451" s="427"/>
      <c r="BH451" s="427"/>
      <c r="BI451" s="427"/>
      <c r="BJ451" s="427"/>
      <c r="BK451" s="427"/>
      <c r="BL451" s="427"/>
      <c r="BM451" s="427"/>
      <c r="BN451" s="427"/>
      <c r="BO451" s="427"/>
      <c r="BP451" s="427"/>
      <c r="BQ451" s="427"/>
      <c r="BR451" s="427"/>
      <c r="BS451" s="427"/>
      <c r="BT451" s="427"/>
      <c r="BU451" s="427"/>
      <c r="BV451" s="427"/>
      <c r="BW451" s="427"/>
      <c r="BX451" s="427"/>
      <c r="BY451" s="427"/>
      <c r="BZ451" s="427"/>
      <c r="CA451" s="427"/>
      <c r="CB451" s="427"/>
      <c r="CC451" s="427"/>
      <c r="CD451" s="427"/>
      <c r="CE451" s="427"/>
      <c r="CF451" s="427"/>
      <c r="CG451" s="427"/>
      <c r="CH451" s="427"/>
      <c r="CI451" s="427"/>
      <c r="CJ451" s="427"/>
      <c r="CK451" s="427"/>
      <c r="CL451" s="427"/>
      <c r="CM451" s="427"/>
    </row>
    <row r="452">
      <c r="A452" s="427"/>
      <c r="B452" s="427"/>
      <c r="C452" s="427"/>
      <c r="D452" s="427"/>
      <c r="E452" s="427"/>
      <c r="F452" s="427"/>
      <c r="G452" s="427"/>
      <c r="H452" s="427"/>
      <c r="I452" s="427"/>
      <c r="J452" s="427"/>
      <c r="K452" s="427"/>
      <c r="L452" s="427"/>
      <c r="M452" s="427"/>
      <c r="N452" s="427"/>
      <c r="O452" s="427"/>
      <c r="P452" s="427"/>
      <c r="Q452" s="427"/>
      <c r="R452" s="427"/>
      <c r="S452" s="427"/>
      <c r="T452" s="427"/>
      <c r="U452" s="427"/>
      <c r="V452" s="427"/>
      <c r="W452" s="427"/>
      <c r="X452" s="427"/>
      <c r="Y452" s="427"/>
      <c r="Z452" s="427"/>
      <c r="AA452" s="427"/>
      <c r="AB452" s="427"/>
      <c r="AC452" s="427"/>
      <c r="AD452" s="427"/>
      <c r="AE452" s="427"/>
      <c r="AF452" s="427"/>
      <c r="AG452" s="427"/>
      <c r="AH452" s="427"/>
      <c r="AI452" s="427"/>
      <c r="AJ452" s="427"/>
      <c r="AK452" s="427"/>
      <c r="AL452" s="427"/>
      <c r="AM452" s="427"/>
      <c r="AN452" s="427"/>
      <c r="AO452" s="427"/>
      <c r="AP452" s="427"/>
      <c r="AQ452" s="427"/>
      <c r="AR452" s="427"/>
      <c r="AS452" s="427"/>
      <c r="AT452" s="427"/>
      <c r="AU452" s="427"/>
      <c r="AV452" s="427"/>
      <c r="AW452" s="427"/>
      <c r="AX452" s="427"/>
      <c r="AY452" s="427"/>
      <c r="AZ452" s="427"/>
      <c r="BA452" s="427"/>
      <c r="BB452" s="427"/>
      <c r="BC452" s="427"/>
      <c r="BD452" s="427"/>
      <c r="BE452" s="427"/>
      <c r="BF452" s="427"/>
      <c r="BG452" s="427"/>
      <c r="BH452" s="427"/>
      <c r="BI452" s="427"/>
      <c r="BJ452" s="427"/>
      <c r="BK452" s="427"/>
      <c r="BL452" s="427"/>
      <c r="BM452" s="427"/>
      <c r="BN452" s="427"/>
      <c r="BO452" s="427"/>
      <c r="BP452" s="427"/>
      <c r="BQ452" s="427"/>
      <c r="BR452" s="427"/>
      <c r="BS452" s="427"/>
      <c r="BT452" s="427"/>
      <c r="BU452" s="427"/>
      <c r="BV452" s="427"/>
      <c r="BW452" s="427"/>
      <c r="BX452" s="427"/>
      <c r="BY452" s="427"/>
      <c r="BZ452" s="427"/>
      <c r="CA452" s="427"/>
      <c r="CB452" s="427"/>
      <c r="CC452" s="427"/>
      <c r="CD452" s="427"/>
      <c r="CE452" s="427"/>
      <c r="CF452" s="427"/>
      <c r="CG452" s="427"/>
      <c r="CH452" s="427"/>
      <c r="CI452" s="427"/>
      <c r="CJ452" s="427"/>
      <c r="CK452" s="427"/>
      <c r="CL452" s="427"/>
      <c r="CM452" s="427"/>
    </row>
    <row r="453">
      <c r="A453" s="427"/>
      <c r="B453" s="427"/>
      <c r="C453" s="427"/>
      <c r="D453" s="427"/>
      <c r="E453" s="427"/>
      <c r="F453" s="427"/>
      <c r="G453" s="427"/>
      <c r="H453" s="427"/>
      <c r="I453" s="427"/>
      <c r="J453" s="427"/>
      <c r="K453" s="427"/>
      <c r="L453" s="427"/>
      <c r="M453" s="427"/>
      <c r="N453" s="427"/>
      <c r="O453" s="427"/>
      <c r="P453" s="427"/>
      <c r="Q453" s="427"/>
      <c r="R453" s="427"/>
      <c r="S453" s="427"/>
      <c r="T453" s="427"/>
      <c r="U453" s="427"/>
      <c r="V453" s="427"/>
      <c r="W453" s="427"/>
      <c r="X453" s="427"/>
      <c r="Y453" s="427"/>
      <c r="Z453" s="427"/>
      <c r="AA453" s="427"/>
      <c r="AB453" s="427"/>
      <c r="AC453" s="427"/>
      <c r="AD453" s="427"/>
      <c r="AE453" s="427"/>
      <c r="AF453" s="427"/>
      <c r="AG453" s="427"/>
      <c r="AH453" s="427"/>
      <c r="AI453" s="427"/>
      <c r="AJ453" s="427"/>
      <c r="AK453" s="427"/>
      <c r="AL453" s="427"/>
      <c r="AM453" s="427"/>
      <c r="AN453" s="427"/>
      <c r="AO453" s="427"/>
      <c r="AP453" s="427"/>
      <c r="AQ453" s="427"/>
      <c r="AR453" s="427"/>
      <c r="AS453" s="427"/>
      <c r="AT453" s="427"/>
      <c r="AU453" s="427"/>
      <c r="AV453" s="427"/>
      <c r="AW453" s="427"/>
      <c r="AX453" s="427"/>
      <c r="AY453" s="427"/>
      <c r="AZ453" s="427"/>
      <c r="BA453" s="427"/>
      <c r="BB453" s="427"/>
      <c r="BC453" s="427"/>
      <c r="BD453" s="427"/>
      <c r="BE453" s="427"/>
      <c r="BF453" s="427"/>
      <c r="BG453" s="427"/>
      <c r="BH453" s="427"/>
      <c r="BI453" s="427"/>
      <c r="BJ453" s="427"/>
      <c r="BK453" s="427"/>
      <c r="BL453" s="427"/>
      <c r="BM453" s="427"/>
      <c r="BN453" s="427"/>
      <c r="BO453" s="427"/>
      <c r="BP453" s="427"/>
      <c r="BQ453" s="427"/>
      <c r="BR453" s="427"/>
      <c r="BS453" s="427"/>
      <c r="BT453" s="427"/>
      <c r="BU453" s="427"/>
      <c r="BV453" s="427"/>
      <c r="BW453" s="427"/>
      <c r="BX453" s="427"/>
      <c r="BY453" s="427"/>
      <c r="BZ453" s="427"/>
      <c r="CA453" s="427"/>
      <c r="CB453" s="427"/>
      <c r="CC453" s="427"/>
      <c r="CD453" s="427"/>
      <c r="CE453" s="427"/>
      <c r="CF453" s="427"/>
      <c r="CG453" s="427"/>
      <c r="CH453" s="427"/>
      <c r="CI453" s="427"/>
      <c r="CJ453" s="427"/>
      <c r="CK453" s="427"/>
      <c r="CL453" s="427"/>
      <c r="CM453" s="427"/>
    </row>
    <row r="454">
      <c r="A454" s="427"/>
      <c r="B454" s="427"/>
      <c r="C454" s="427"/>
      <c r="D454" s="427"/>
      <c r="E454" s="427"/>
      <c r="F454" s="427"/>
      <c r="G454" s="427"/>
      <c r="H454" s="427"/>
      <c r="I454" s="427"/>
      <c r="J454" s="427"/>
      <c r="K454" s="427"/>
      <c r="L454" s="427"/>
      <c r="M454" s="427"/>
      <c r="N454" s="427"/>
      <c r="O454" s="427"/>
      <c r="P454" s="427"/>
      <c r="Q454" s="427"/>
      <c r="R454" s="427"/>
      <c r="S454" s="427"/>
      <c r="T454" s="427"/>
      <c r="U454" s="427"/>
      <c r="V454" s="427"/>
      <c r="W454" s="427"/>
      <c r="X454" s="427"/>
      <c r="Y454" s="427"/>
      <c r="Z454" s="427"/>
      <c r="AA454" s="427"/>
      <c r="AB454" s="427"/>
      <c r="AC454" s="427"/>
      <c r="AD454" s="427"/>
      <c r="AE454" s="427"/>
      <c r="AF454" s="427"/>
      <c r="AG454" s="427"/>
      <c r="AH454" s="427"/>
      <c r="AI454" s="427"/>
      <c r="AJ454" s="427"/>
      <c r="AK454" s="427"/>
      <c r="AL454" s="427"/>
      <c r="AM454" s="427"/>
      <c r="AN454" s="427"/>
      <c r="AO454" s="427"/>
      <c r="AP454" s="427"/>
      <c r="AQ454" s="427"/>
      <c r="AR454" s="427"/>
      <c r="AS454" s="427"/>
      <c r="AT454" s="427"/>
      <c r="AU454" s="427"/>
      <c r="AV454" s="427"/>
      <c r="AW454" s="427"/>
      <c r="AX454" s="427"/>
      <c r="AY454" s="427"/>
      <c r="AZ454" s="427"/>
      <c r="BA454" s="427"/>
      <c r="BB454" s="427"/>
      <c r="BC454" s="427"/>
      <c r="BD454" s="427"/>
      <c r="BE454" s="427"/>
      <c r="BF454" s="427"/>
      <c r="BG454" s="427"/>
      <c r="BH454" s="427"/>
      <c r="BI454" s="427"/>
      <c r="BJ454" s="427"/>
      <c r="BK454" s="427"/>
      <c r="BL454" s="427"/>
      <c r="BM454" s="427"/>
      <c r="BN454" s="427"/>
      <c r="BO454" s="427"/>
      <c r="BP454" s="427"/>
      <c r="BQ454" s="427"/>
      <c r="BR454" s="427"/>
      <c r="BS454" s="427"/>
      <c r="BT454" s="427"/>
      <c r="BU454" s="427"/>
      <c r="BV454" s="427"/>
      <c r="BW454" s="427"/>
      <c r="BX454" s="427"/>
      <c r="BY454" s="427"/>
      <c r="BZ454" s="427"/>
      <c r="CA454" s="427"/>
      <c r="CB454" s="427"/>
      <c r="CC454" s="427"/>
      <c r="CD454" s="427"/>
      <c r="CE454" s="427"/>
      <c r="CF454" s="427"/>
      <c r="CG454" s="427"/>
      <c r="CH454" s="427"/>
      <c r="CI454" s="427"/>
      <c r="CJ454" s="427"/>
      <c r="CK454" s="427"/>
      <c r="CL454" s="427"/>
      <c r="CM454" s="427"/>
    </row>
    <row r="455">
      <c r="A455" s="427"/>
      <c r="B455" s="427"/>
      <c r="C455" s="427"/>
      <c r="D455" s="427"/>
      <c r="E455" s="427"/>
      <c r="F455" s="427"/>
      <c r="G455" s="427"/>
      <c r="H455" s="427"/>
      <c r="I455" s="427"/>
      <c r="J455" s="427"/>
      <c r="K455" s="427"/>
      <c r="L455" s="427"/>
      <c r="M455" s="427"/>
      <c r="N455" s="427"/>
      <c r="O455" s="427"/>
      <c r="P455" s="427"/>
      <c r="Q455" s="427"/>
      <c r="R455" s="427"/>
      <c r="S455" s="427"/>
      <c r="T455" s="427"/>
      <c r="U455" s="427"/>
      <c r="V455" s="427"/>
      <c r="W455" s="427"/>
      <c r="X455" s="427"/>
      <c r="Y455" s="427"/>
      <c r="Z455" s="427"/>
      <c r="AA455" s="427"/>
      <c r="AB455" s="427"/>
      <c r="AC455" s="427"/>
      <c r="AD455" s="427"/>
      <c r="AE455" s="427"/>
      <c r="AF455" s="427"/>
      <c r="AG455" s="427"/>
      <c r="AH455" s="427"/>
      <c r="AI455" s="427"/>
      <c r="AJ455" s="427"/>
      <c r="AK455" s="427"/>
      <c r="AL455" s="427"/>
      <c r="AM455" s="427"/>
      <c r="AN455" s="427"/>
      <c r="AO455" s="427"/>
      <c r="AP455" s="427"/>
      <c r="AQ455" s="427"/>
      <c r="AR455" s="427"/>
      <c r="AS455" s="427"/>
      <c r="AT455" s="427"/>
      <c r="AU455" s="427"/>
      <c r="AV455" s="427"/>
      <c r="AW455" s="427"/>
      <c r="AX455" s="427"/>
      <c r="AY455" s="427"/>
      <c r="AZ455" s="427"/>
      <c r="BA455" s="427"/>
      <c r="BB455" s="427"/>
      <c r="BC455" s="427"/>
      <c r="BD455" s="427"/>
      <c r="BE455" s="427"/>
      <c r="BF455" s="427"/>
      <c r="BG455" s="427"/>
      <c r="BH455" s="427"/>
      <c r="BI455" s="427"/>
      <c r="BJ455" s="427"/>
      <c r="BK455" s="427"/>
      <c r="BL455" s="427"/>
      <c r="BM455" s="427"/>
      <c r="BN455" s="427"/>
      <c r="BO455" s="427"/>
      <c r="BP455" s="427"/>
      <c r="BQ455" s="427"/>
      <c r="BR455" s="427"/>
      <c r="BS455" s="427"/>
      <c r="BT455" s="427"/>
      <c r="BU455" s="427"/>
      <c r="BV455" s="427"/>
      <c r="BW455" s="427"/>
      <c r="BX455" s="427"/>
      <c r="BY455" s="427"/>
      <c r="BZ455" s="427"/>
      <c r="CA455" s="427"/>
      <c r="CB455" s="427"/>
      <c r="CC455" s="427"/>
      <c r="CD455" s="427"/>
      <c r="CE455" s="427"/>
      <c r="CF455" s="427"/>
      <c r="CG455" s="427"/>
      <c r="CH455" s="427"/>
      <c r="CI455" s="427"/>
      <c r="CJ455" s="427"/>
      <c r="CK455" s="427"/>
      <c r="CL455" s="427"/>
      <c r="CM455" s="427"/>
    </row>
    <row r="456">
      <c r="A456" s="427"/>
      <c r="B456" s="427"/>
      <c r="C456" s="427"/>
      <c r="D456" s="427"/>
      <c r="E456" s="427"/>
      <c r="F456" s="427"/>
      <c r="G456" s="427"/>
      <c r="H456" s="427"/>
      <c r="I456" s="427"/>
      <c r="J456" s="427"/>
      <c r="K456" s="427"/>
      <c r="L456" s="427"/>
      <c r="M456" s="427"/>
      <c r="N456" s="427"/>
      <c r="O456" s="427"/>
      <c r="P456" s="427"/>
      <c r="Q456" s="427"/>
      <c r="R456" s="427"/>
      <c r="S456" s="427"/>
      <c r="T456" s="427"/>
      <c r="U456" s="427"/>
      <c r="V456" s="427"/>
      <c r="W456" s="427"/>
      <c r="X456" s="427"/>
      <c r="Y456" s="427"/>
      <c r="Z456" s="427"/>
      <c r="AA456" s="427"/>
      <c r="AB456" s="427"/>
      <c r="AC456" s="427"/>
      <c r="AD456" s="427"/>
      <c r="AE456" s="427"/>
      <c r="AF456" s="427"/>
      <c r="AG456" s="427"/>
      <c r="AH456" s="427"/>
      <c r="AI456" s="427"/>
      <c r="AJ456" s="427"/>
      <c r="AK456" s="427"/>
      <c r="AL456" s="427"/>
      <c r="AM456" s="427"/>
      <c r="AN456" s="427"/>
      <c r="AO456" s="427"/>
      <c r="AP456" s="427"/>
      <c r="AQ456" s="427"/>
      <c r="AR456" s="427"/>
      <c r="AS456" s="427"/>
      <c r="AT456" s="427"/>
      <c r="AU456" s="427"/>
      <c r="AV456" s="427"/>
      <c r="AW456" s="427"/>
      <c r="AX456" s="427"/>
      <c r="AY456" s="427"/>
      <c r="AZ456" s="427"/>
      <c r="BA456" s="427"/>
      <c r="BB456" s="427"/>
      <c r="BC456" s="427"/>
      <c r="BD456" s="427"/>
      <c r="BE456" s="427"/>
      <c r="BF456" s="427"/>
      <c r="BG456" s="427"/>
      <c r="BH456" s="427"/>
      <c r="BI456" s="427"/>
      <c r="BJ456" s="427"/>
      <c r="BK456" s="427"/>
      <c r="BL456" s="427"/>
      <c r="BM456" s="427"/>
      <c r="BN456" s="427"/>
      <c r="BO456" s="427"/>
      <c r="BP456" s="427"/>
      <c r="BQ456" s="427"/>
      <c r="BR456" s="427"/>
      <c r="BS456" s="427"/>
      <c r="BT456" s="427"/>
      <c r="BU456" s="427"/>
      <c r="BV456" s="427"/>
      <c r="BW456" s="427"/>
      <c r="BX456" s="427"/>
      <c r="BY456" s="427"/>
      <c r="BZ456" s="427"/>
      <c r="CA456" s="427"/>
      <c r="CB456" s="427"/>
      <c r="CC456" s="427"/>
      <c r="CD456" s="427"/>
      <c r="CE456" s="427"/>
      <c r="CF456" s="427"/>
      <c r="CG456" s="427"/>
      <c r="CH456" s="427"/>
      <c r="CI456" s="427"/>
      <c r="CJ456" s="427"/>
      <c r="CK456" s="427"/>
      <c r="CL456" s="427"/>
      <c r="CM456" s="427"/>
    </row>
    <row r="457">
      <c r="A457" s="427"/>
      <c r="B457" s="427"/>
      <c r="C457" s="427"/>
      <c r="D457" s="427"/>
      <c r="E457" s="427"/>
      <c r="F457" s="427"/>
      <c r="G457" s="427"/>
      <c r="H457" s="427"/>
      <c r="I457" s="427"/>
      <c r="J457" s="427"/>
      <c r="K457" s="427"/>
      <c r="L457" s="427"/>
      <c r="M457" s="427"/>
      <c r="N457" s="427"/>
      <c r="O457" s="427"/>
      <c r="P457" s="427"/>
      <c r="Q457" s="427"/>
      <c r="R457" s="427"/>
      <c r="S457" s="427"/>
      <c r="T457" s="427"/>
      <c r="U457" s="427"/>
      <c r="V457" s="427"/>
      <c r="W457" s="427"/>
      <c r="X457" s="427"/>
      <c r="Y457" s="427"/>
      <c r="Z457" s="427"/>
      <c r="AA457" s="427"/>
      <c r="AB457" s="427"/>
      <c r="AC457" s="427"/>
      <c r="AD457" s="427"/>
      <c r="AE457" s="427"/>
      <c r="AF457" s="427"/>
      <c r="AG457" s="427"/>
      <c r="AH457" s="427"/>
      <c r="AI457" s="427"/>
      <c r="AJ457" s="427"/>
      <c r="AK457" s="427"/>
      <c r="AL457" s="427"/>
      <c r="AM457" s="427"/>
      <c r="AN457" s="427"/>
      <c r="AO457" s="427"/>
      <c r="AP457" s="427"/>
      <c r="AQ457" s="427"/>
      <c r="AR457" s="427"/>
      <c r="AS457" s="427"/>
      <c r="AT457" s="427"/>
      <c r="AU457" s="427"/>
      <c r="AV457" s="427"/>
      <c r="AW457" s="427"/>
      <c r="AX457" s="427"/>
      <c r="AY457" s="427"/>
      <c r="AZ457" s="427"/>
      <c r="BA457" s="427"/>
      <c r="BB457" s="427"/>
      <c r="BC457" s="427"/>
      <c r="BD457" s="427"/>
      <c r="BE457" s="427"/>
      <c r="BF457" s="427"/>
      <c r="BG457" s="427"/>
      <c r="BH457" s="427"/>
      <c r="BI457" s="427"/>
      <c r="BJ457" s="427"/>
      <c r="BK457" s="427"/>
      <c r="BL457" s="427"/>
      <c r="BM457" s="427"/>
      <c r="BN457" s="427"/>
      <c r="BO457" s="427"/>
      <c r="BP457" s="427"/>
      <c r="BQ457" s="427"/>
      <c r="BR457" s="427"/>
      <c r="BS457" s="427"/>
      <c r="BT457" s="427"/>
      <c r="BU457" s="427"/>
      <c r="BV457" s="427"/>
      <c r="BW457" s="427"/>
      <c r="BX457" s="427"/>
      <c r="BY457" s="427"/>
      <c r="BZ457" s="427"/>
      <c r="CA457" s="427"/>
      <c r="CB457" s="427"/>
      <c r="CC457" s="427"/>
      <c r="CD457" s="427"/>
      <c r="CE457" s="427"/>
      <c r="CF457" s="427"/>
      <c r="CG457" s="427"/>
      <c r="CH457" s="427"/>
      <c r="CI457" s="427"/>
      <c r="CJ457" s="427"/>
      <c r="CK457" s="427"/>
      <c r="CL457" s="427"/>
      <c r="CM457" s="427"/>
    </row>
    <row r="458">
      <c r="A458" s="427"/>
      <c r="B458" s="427"/>
      <c r="C458" s="427"/>
      <c r="D458" s="427"/>
      <c r="E458" s="427"/>
      <c r="F458" s="427"/>
      <c r="G458" s="427"/>
      <c r="H458" s="427"/>
      <c r="I458" s="427"/>
      <c r="J458" s="427"/>
      <c r="K458" s="427"/>
      <c r="L458" s="427"/>
      <c r="M458" s="427"/>
      <c r="N458" s="427"/>
      <c r="O458" s="427"/>
      <c r="P458" s="427"/>
      <c r="Q458" s="427"/>
      <c r="R458" s="427"/>
      <c r="S458" s="427"/>
      <c r="T458" s="427"/>
      <c r="U458" s="427"/>
      <c r="V458" s="427"/>
      <c r="W458" s="427"/>
      <c r="X458" s="427"/>
      <c r="Y458" s="427"/>
      <c r="Z458" s="427"/>
      <c r="AA458" s="427"/>
      <c r="AB458" s="427"/>
      <c r="AC458" s="427"/>
      <c r="AD458" s="427"/>
      <c r="AE458" s="427"/>
      <c r="AF458" s="427"/>
      <c r="AG458" s="427"/>
      <c r="AH458" s="427"/>
      <c r="AI458" s="427"/>
      <c r="AJ458" s="427"/>
      <c r="AK458" s="427"/>
      <c r="AL458" s="427"/>
      <c r="AM458" s="427"/>
      <c r="AN458" s="427"/>
      <c r="AO458" s="427"/>
      <c r="AP458" s="427"/>
      <c r="AQ458" s="427"/>
      <c r="AR458" s="427"/>
      <c r="AS458" s="427"/>
      <c r="AT458" s="427"/>
      <c r="AU458" s="427"/>
      <c r="AV458" s="427"/>
      <c r="AW458" s="427"/>
      <c r="AX458" s="427"/>
      <c r="AY458" s="427"/>
      <c r="AZ458" s="427"/>
      <c r="BA458" s="427"/>
      <c r="BB458" s="427"/>
      <c r="BC458" s="427"/>
      <c r="BD458" s="427"/>
      <c r="BE458" s="427"/>
      <c r="BF458" s="427"/>
      <c r="BG458" s="427"/>
      <c r="BH458" s="427"/>
      <c r="BI458" s="427"/>
      <c r="BJ458" s="427"/>
      <c r="BK458" s="427"/>
      <c r="BL458" s="427"/>
      <c r="BM458" s="427"/>
      <c r="BN458" s="427"/>
      <c r="BO458" s="427"/>
      <c r="BP458" s="427"/>
      <c r="BQ458" s="427"/>
      <c r="BR458" s="427"/>
      <c r="BS458" s="427"/>
      <c r="BT458" s="427"/>
      <c r="BU458" s="427"/>
      <c r="BV458" s="427"/>
      <c r="BW458" s="427"/>
      <c r="BX458" s="427"/>
      <c r="BY458" s="427"/>
      <c r="BZ458" s="427"/>
      <c r="CA458" s="427"/>
      <c r="CB458" s="427"/>
      <c r="CC458" s="427"/>
      <c r="CD458" s="427"/>
      <c r="CE458" s="427"/>
      <c r="CF458" s="427"/>
      <c r="CG458" s="427"/>
      <c r="CH458" s="427"/>
      <c r="CI458" s="427"/>
      <c r="CJ458" s="427"/>
      <c r="CK458" s="427"/>
      <c r="CL458" s="427"/>
      <c r="CM458" s="427"/>
    </row>
    <row r="459">
      <c r="A459" s="427"/>
      <c r="B459" s="427"/>
      <c r="C459" s="427"/>
      <c r="D459" s="427"/>
      <c r="E459" s="427"/>
      <c r="F459" s="427"/>
      <c r="G459" s="427"/>
      <c r="H459" s="427"/>
      <c r="I459" s="427"/>
      <c r="J459" s="427"/>
      <c r="K459" s="427"/>
      <c r="L459" s="427"/>
      <c r="M459" s="427"/>
      <c r="N459" s="427"/>
      <c r="O459" s="427"/>
      <c r="P459" s="427"/>
      <c r="Q459" s="427"/>
      <c r="R459" s="427"/>
      <c r="S459" s="427"/>
      <c r="T459" s="427"/>
      <c r="U459" s="427"/>
      <c r="V459" s="427"/>
      <c r="W459" s="427"/>
      <c r="X459" s="427"/>
      <c r="Y459" s="427"/>
      <c r="Z459" s="427"/>
      <c r="AA459" s="427"/>
      <c r="AB459" s="427"/>
      <c r="AC459" s="427"/>
      <c r="AD459" s="427"/>
      <c r="AE459" s="427"/>
      <c r="AF459" s="427"/>
      <c r="AG459" s="427"/>
      <c r="AH459" s="427"/>
      <c r="AI459" s="427"/>
      <c r="AJ459" s="427"/>
      <c r="AK459" s="427"/>
      <c r="AL459" s="427"/>
      <c r="AM459" s="427"/>
      <c r="AN459" s="427"/>
      <c r="AO459" s="427"/>
      <c r="AP459" s="427"/>
      <c r="AQ459" s="427"/>
      <c r="AR459" s="427"/>
      <c r="AS459" s="427"/>
      <c r="AT459" s="427"/>
      <c r="AU459" s="427"/>
      <c r="AV459" s="427"/>
      <c r="AW459" s="427"/>
      <c r="AX459" s="427"/>
      <c r="AY459" s="427"/>
      <c r="AZ459" s="427"/>
      <c r="BA459" s="427"/>
      <c r="BB459" s="427"/>
      <c r="BC459" s="427"/>
      <c r="BD459" s="427"/>
      <c r="BE459" s="427"/>
      <c r="BF459" s="427"/>
      <c r="BG459" s="427"/>
      <c r="BH459" s="427"/>
      <c r="BI459" s="427"/>
      <c r="BJ459" s="427"/>
      <c r="BK459" s="427"/>
      <c r="BL459" s="427"/>
      <c r="BM459" s="427"/>
      <c r="BN459" s="427"/>
      <c r="BO459" s="427"/>
      <c r="BP459" s="427"/>
      <c r="BQ459" s="427"/>
      <c r="BR459" s="427"/>
      <c r="BS459" s="427"/>
      <c r="BT459" s="427"/>
      <c r="BU459" s="427"/>
      <c r="BV459" s="427"/>
      <c r="BW459" s="427"/>
      <c r="BX459" s="427"/>
      <c r="BY459" s="427"/>
      <c r="BZ459" s="427"/>
      <c r="CA459" s="427"/>
      <c r="CB459" s="427"/>
      <c r="CC459" s="427"/>
      <c r="CD459" s="427"/>
      <c r="CE459" s="427"/>
      <c r="CF459" s="427"/>
      <c r="CG459" s="427"/>
      <c r="CH459" s="427"/>
      <c r="CI459" s="427"/>
      <c r="CJ459" s="427"/>
      <c r="CK459" s="427"/>
      <c r="CL459" s="427"/>
      <c r="CM459" s="427"/>
    </row>
    <row r="460">
      <c r="A460" s="427"/>
      <c r="B460" s="427"/>
      <c r="C460" s="427"/>
      <c r="D460" s="427"/>
      <c r="E460" s="427"/>
      <c r="F460" s="427"/>
      <c r="G460" s="427"/>
      <c r="H460" s="427"/>
      <c r="I460" s="427"/>
      <c r="J460" s="427"/>
      <c r="K460" s="427"/>
      <c r="L460" s="427"/>
      <c r="M460" s="427"/>
      <c r="N460" s="427"/>
      <c r="O460" s="427"/>
      <c r="P460" s="427"/>
      <c r="Q460" s="427"/>
      <c r="R460" s="427"/>
      <c r="S460" s="427"/>
      <c r="T460" s="427"/>
      <c r="U460" s="427"/>
      <c r="V460" s="427"/>
      <c r="W460" s="427"/>
      <c r="X460" s="427"/>
      <c r="Y460" s="427"/>
      <c r="Z460" s="427"/>
      <c r="AA460" s="427"/>
      <c r="AB460" s="427"/>
      <c r="AC460" s="427"/>
      <c r="AD460" s="427"/>
      <c r="AE460" s="427"/>
      <c r="AF460" s="427"/>
      <c r="AG460" s="427"/>
      <c r="AH460" s="427"/>
      <c r="AI460" s="427"/>
      <c r="AJ460" s="427"/>
      <c r="AK460" s="427"/>
      <c r="AL460" s="427"/>
      <c r="AM460" s="427"/>
      <c r="AN460" s="427"/>
      <c r="AO460" s="427"/>
      <c r="AP460" s="427"/>
      <c r="AQ460" s="427"/>
      <c r="AR460" s="427"/>
      <c r="AS460" s="427"/>
      <c r="AT460" s="427"/>
      <c r="AU460" s="427"/>
      <c r="AV460" s="427"/>
      <c r="AW460" s="427"/>
      <c r="AX460" s="427"/>
      <c r="AY460" s="427"/>
      <c r="AZ460" s="427"/>
      <c r="BA460" s="427"/>
      <c r="BB460" s="427"/>
      <c r="BC460" s="427"/>
      <c r="BD460" s="427"/>
      <c r="BE460" s="427"/>
      <c r="BF460" s="427"/>
      <c r="BG460" s="427"/>
      <c r="BH460" s="427"/>
      <c r="BI460" s="427"/>
      <c r="BJ460" s="427"/>
      <c r="BK460" s="427"/>
      <c r="BL460" s="427"/>
      <c r="BM460" s="427"/>
      <c r="BN460" s="427"/>
      <c r="BO460" s="427"/>
      <c r="BP460" s="427"/>
      <c r="BQ460" s="427"/>
      <c r="BR460" s="427"/>
      <c r="BS460" s="427"/>
      <c r="BT460" s="427"/>
      <c r="BU460" s="427"/>
      <c r="BV460" s="427"/>
      <c r="BW460" s="427"/>
      <c r="BX460" s="427"/>
      <c r="BY460" s="427"/>
      <c r="BZ460" s="427"/>
      <c r="CA460" s="427"/>
      <c r="CB460" s="427"/>
      <c r="CC460" s="427"/>
      <c r="CD460" s="427"/>
      <c r="CE460" s="427"/>
      <c r="CF460" s="427"/>
      <c r="CG460" s="427"/>
      <c r="CH460" s="427"/>
      <c r="CI460" s="427"/>
      <c r="CJ460" s="427"/>
      <c r="CK460" s="427"/>
      <c r="CL460" s="427"/>
      <c r="CM460" s="427"/>
    </row>
    <row r="461">
      <c r="A461" s="427"/>
      <c r="B461" s="427"/>
      <c r="C461" s="427"/>
      <c r="D461" s="427"/>
      <c r="E461" s="427"/>
      <c r="F461" s="427"/>
      <c r="G461" s="427"/>
      <c r="H461" s="427"/>
      <c r="I461" s="427"/>
      <c r="J461" s="427"/>
      <c r="K461" s="427"/>
      <c r="L461" s="427"/>
      <c r="M461" s="427"/>
      <c r="N461" s="427"/>
      <c r="O461" s="427"/>
      <c r="P461" s="427"/>
      <c r="Q461" s="427"/>
      <c r="R461" s="427"/>
      <c r="S461" s="427"/>
      <c r="T461" s="427"/>
      <c r="U461" s="427"/>
      <c r="V461" s="427"/>
      <c r="W461" s="427"/>
      <c r="X461" s="427"/>
      <c r="Y461" s="427"/>
      <c r="Z461" s="427"/>
      <c r="AA461" s="427"/>
      <c r="AB461" s="427"/>
      <c r="AC461" s="427"/>
      <c r="AD461" s="427"/>
      <c r="AE461" s="427"/>
      <c r="AF461" s="427"/>
      <c r="AG461" s="427"/>
      <c r="AH461" s="427"/>
      <c r="AI461" s="427"/>
      <c r="AJ461" s="427"/>
      <c r="AK461" s="427"/>
      <c r="AL461" s="427"/>
      <c r="AM461" s="427"/>
      <c r="AN461" s="427"/>
      <c r="AO461" s="427"/>
      <c r="AP461" s="427"/>
      <c r="AQ461" s="427"/>
      <c r="AR461" s="427"/>
      <c r="AS461" s="427"/>
      <c r="AT461" s="427"/>
      <c r="AU461" s="427"/>
      <c r="AV461" s="427"/>
      <c r="AW461" s="427"/>
      <c r="AX461" s="427"/>
      <c r="AY461" s="427"/>
      <c r="AZ461" s="427"/>
      <c r="BA461" s="427"/>
      <c r="BB461" s="427"/>
      <c r="BC461" s="427"/>
      <c r="BD461" s="427"/>
      <c r="BE461" s="427"/>
      <c r="BF461" s="427"/>
      <c r="BG461" s="427"/>
      <c r="BH461" s="427"/>
      <c r="BI461" s="427"/>
      <c r="BJ461" s="427"/>
      <c r="BK461" s="427"/>
      <c r="BL461" s="427"/>
      <c r="BM461" s="427"/>
      <c r="BN461" s="427"/>
      <c r="BO461" s="427"/>
      <c r="BP461" s="427"/>
      <c r="BQ461" s="427"/>
      <c r="BR461" s="427"/>
      <c r="BS461" s="427"/>
      <c r="BT461" s="427"/>
      <c r="BU461" s="427"/>
      <c r="BV461" s="427"/>
      <c r="BW461" s="427"/>
      <c r="BX461" s="427"/>
      <c r="BY461" s="427"/>
      <c r="BZ461" s="427"/>
      <c r="CA461" s="427"/>
      <c r="CB461" s="427"/>
      <c r="CC461" s="427"/>
      <c r="CD461" s="427"/>
      <c r="CE461" s="427"/>
      <c r="CF461" s="427"/>
      <c r="CG461" s="427"/>
      <c r="CH461" s="427"/>
      <c r="CI461" s="427"/>
      <c r="CJ461" s="427"/>
      <c r="CK461" s="427"/>
      <c r="CL461" s="427"/>
      <c r="CM461" s="427"/>
    </row>
    <row r="462">
      <c r="A462" s="427"/>
      <c r="B462" s="427"/>
      <c r="C462" s="427"/>
      <c r="D462" s="427"/>
      <c r="E462" s="427"/>
      <c r="F462" s="427"/>
      <c r="G462" s="427"/>
      <c r="H462" s="427"/>
      <c r="I462" s="427"/>
      <c r="J462" s="427"/>
      <c r="K462" s="427"/>
      <c r="L462" s="427"/>
      <c r="M462" s="427"/>
      <c r="N462" s="427"/>
      <c r="O462" s="427"/>
      <c r="P462" s="427"/>
      <c r="Q462" s="427"/>
      <c r="R462" s="427"/>
      <c r="S462" s="427"/>
      <c r="T462" s="427"/>
      <c r="U462" s="427"/>
      <c r="V462" s="427"/>
      <c r="W462" s="427"/>
      <c r="X462" s="427"/>
      <c r="Y462" s="427"/>
      <c r="Z462" s="427"/>
      <c r="AA462" s="427"/>
      <c r="AB462" s="427"/>
      <c r="AC462" s="427"/>
      <c r="AD462" s="427"/>
      <c r="AE462" s="427"/>
      <c r="AF462" s="427"/>
      <c r="AG462" s="427"/>
      <c r="AH462" s="427"/>
      <c r="AI462" s="427"/>
      <c r="AJ462" s="427"/>
      <c r="AK462" s="427"/>
      <c r="AL462" s="427"/>
      <c r="AM462" s="427"/>
      <c r="AN462" s="427"/>
      <c r="AO462" s="427"/>
      <c r="AP462" s="427"/>
      <c r="AQ462" s="427"/>
      <c r="AR462" s="427"/>
      <c r="AS462" s="427"/>
      <c r="AT462" s="427"/>
      <c r="AU462" s="427"/>
      <c r="AV462" s="427"/>
      <c r="AW462" s="427"/>
      <c r="AX462" s="427"/>
      <c r="AY462" s="427"/>
      <c r="AZ462" s="427"/>
      <c r="BA462" s="427"/>
      <c r="BB462" s="427"/>
      <c r="BC462" s="427"/>
      <c r="BD462" s="427"/>
      <c r="BE462" s="427"/>
      <c r="BF462" s="427"/>
      <c r="BG462" s="427"/>
      <c r="BH462" s="427"/>
      <c r="BI462" s="427"/>
      <c r="BJ462" s="427"/>
      <c r="BK462" s="427"/>
      <c r="BL462" s="427"/>
      <c r="BM462" s="427"/>
      <c r="BN462" s="427"/>
      <c r="BO462" s="427"/>
      <c r="BP462" s="427"/>
      <c r="BQ462" s="427"/>
      <c r="BR462" s="427"/>
      <c r="BS462" s="427"/>
      <c r="BT462" s="427"/>
      <c r="BU462" s="427"/>
      <c r="BV462" s="427"/>
      <c r="BW462" s="427"/>
      <c r="BX462" s="427"/>
      <c r="BY462" s="427"/>
      <c r="BZ462" s="427"/>
      <c r="CA462" s="427"/>
      <c r="CB462" s="427"/>
      <c r="CC462" s="427"/>
      <c r="CD462" s="427"/>
      <c r="CE462" s="427"/>
      <c r="CF462" s="427"/>
      <c r="CG462" s="427"/>
      <c r="CH462" s="427"/>
      <c r="CI462" s="427"/>
      <c r="CJ462" s="427"/>
      <c r="CK462" s="427"/>
      <c r="CL462" s="427"/>
      <c r="CM462" s="427"/>
    </row>
    <row r="463">
      <c r="A463" s="427"/>
      <c r="B463" s="427"/>
      <c r="C463" s="427"/>
      <c r="D463" s="427"/>
      <c r="E463" s="427"/>
      <c r="F463" s="427"/>
      <c r="G463" s="427"/>
      <c r="H463" s="427"/>
      <c r="I463" s="427"/>
      <c r="J463" s="427"/>
      <c r="K463" s="427"/>
      <c r="L463" s="427"/>
      <c r="M463" s="427"/>
      <c r="N463" s="427"/>
      <c r="O463" s="427"/>
      <c r="P463" s="427"/>
      <c r="Q463" s="427"/>
      <c r="R463" s="427"/>
      <c r="S463" s="427"/>
      <c r="T463" s="427"/>
      <c r="U463" s="427"/>
      <c r="V463" s="427"/>
      <c r="W463" s="427"/>
      <c r="X463" s="427"/>
      <c r="Y463" s="427"/>
      <c r="Z463" s="427"/>
      <c r="AA463" s="427"/>
      <c r="AB463" s="427"/>
      <c r="AC463" s="427"/>
      <c r="AD463" s="427"/>
      <c r="AE463" s="427"/>
      <c r="AF463" s="427"/>
      <c r="AG463" s="427"/>
      <c r="AH463" s="427"/>
      <c r="AI463" s="427"/>
      <c r="AJ463" s="427"/>
      <c r="AK463" s="427"/>
      <c r="AL463" s="427"/>
      <c r="AM463" s="427"/>
      <c r="AN463" s="427"/>
      <c r="AO463" s="427"/>
      <c r="AP463" s="427"/>
      <c r="AQ463" s="427"/>
      <c r="AR463" s="427"/>
      <c r="AS463" s="427"/>
      <c r="AT463" s="427"/>
      <c r="AU463" s="427"/>
      <c r="AV463" s="427"/>
      <c r="AW463" s="427"/>
      <c r="AX463" s="427"/>
      <c r="AY463" s="427"/>
      <c r="AZ463" s="427"/>
      <c r="BA463" s="427"/>
      <c r="BB463" s="427"/>
      <c r="BC463" s="427"/>
      <c r="BD463" s="427"/>
      <c r="BE463" s="427"/>
      <c r="BF463" s="427"/>
      <c r="BG463" s="427"/>
      <c r="BH463" s="427"/>
      <c r="BI463" s="427"/>
      <c r="BJ463" s="427"/>
      <c r="BK463" s="427"/>
      <c r="BL463" s="427"/>
      <c r="BM463" s="427"/>
      <c r="BN463" s="427"/>
      <c r="BO463" s="427"/>
      <c r="BP463" s="427"/>
      <c r="BQ463" s="427"/>
      <c r="BR463" s="427"/>
      <c r="BS463" s="427"/>
      <c r="BT463" s="427"/>
      <c r="BU463" s="427"/>
      <c r="BV463" s="427"/>
      <c r="BW463" s="427"/>
      <c r="BX463" s="427"/>
      <c r="BY463" s="427"/>
      <c r="BZ463" s="427"/>
      <c r="CA463" s="427"/>
      <c r="CB463" s="427"/>
      <c r="CC463" s="427"/>
      <c r="CD463" s="427"/>
      <c r="CE463" s="427"/>
      <c r="CF463" s="427"/>
      <c r="CG463" s="427"/>
      <c r="CH463" s="427"/>
      <c r="CI463" s="427"/>
      <c r="CJ463" s="427"/>
      <c r="CK463" s="427"/>
      <c r="CL463" s="427"/>
      <c r="CM463" s="427"/>
    </row>
    <row r="464">
      <c r="A464" s="427"/>
      <c r="B464" s="427"/>
      <c r="C464" s="427"/>
      <c r="D464" s="427"/>
      <c r="E464" s="427"/>
      <c r="F464" s="427"/>
      <c r="G464" s="427"/>
      <c r="H464" s="427"/>
      <c r="I464" s="427"/>
      <c r="J464" s="427"/>
      <c r="K464" s="427"/>
      <c r="L464" s="427"/>
      <c r="M464" s="427"/>
      <c r="N464" s="427"/>
      <c r="O464" s="427"/>
      <c r="P464" s="427"/>
      <c r="Q464" s="427"/>
      <c r="R464" s="427"/>
      <c r="S464" s="427"/>
      <c r="T464" s="427"/>
      <c r="U464" s="427"/>
      <c r="V464" s="427"/>
      <c r="W464" s="427"/>
      <c r="X464" s="427"/>
      <c r="Y464" s="427"/>
      <c r="Z464" s="427"/>
      <c r="AA464" s="427"/>
      <c r="AB464" s="427"/>
      <c r="AC464" s="427"/>
      <c r="AD464" s="427"/>
      <c r="AE464" s="427"/>
      <c r="AF464" s="427"/>
      <c r="AG464" s="427"/>
      <c r="AH464" s="427"/>
      <c r="AI464" s="427"/>
      <c r="AJ464" s="427"/>
      <c r="AK464" s="427"/>
      <c r="AL464" s="427"/>
      <c r="AM464" s="427"/>
      <c r="AN464" s="427"/>
      <c r="AO464" s="427"/>
      <c r="AP464" s="427"/>
      <c r="AQ464" s="427"/>
      <c r="AR464" s="427"/>
      <c r="AS464" s="427"/>
      <c r="AT464" s="427"/>
      <c r="AU464" s="427"/>
      <c r="AV464" s="427"/>
      <c r="AW464" s="427"/>
      <c r="AX464" s="427"/>
      <c r="AY464" s="427"/>
      <c r="AZ464" s="427"/>
      <c r="BA464" s="427"/>
      <c r="BB464" s="427"/>
      <c r="BC464" s="427"/>
      <c r="BD464" s="427"/>
      <c r="BE464" s="427"/>
      <c r="BF464" s="427"/>
      <c r="BG464" s="427"/>
      <c r="BH464" s="427"/>
      <c r="BI464" s="427"/>
      <c r="BJ464" s="427"/>
      <c r="BK464" s="427"/>
      <c r="BL464" s="427"/>
      <c r="BM464" s="427"/>
      <c r="BN464" s="427"/>
      <c r="BO464" s="427"/>
      <c r="BP464" s="427"/>
      <c r="BQ464" s="427"/>
      <c r="BR464" s="427"/>
      <c r="BS464" s="427"/>
      <c r="BT464" s="427"/>
      <c r="BU464" s="427"/>
      <c r="BV464" s="427"/>
      <c r="BW464" s="427"/>
      <c r="BX464" s="427"/>
      <c r="BY464" s="427"/>
      <c r="BZ464" s="427"/>
      <c r="CA464" s="427"/>
      <c r="CB464" s="427"/>
      <c r="CC464" s="427"/>
      <c r="CD464" s="427"/>
      <c r="CE464" s="427"/>
      <c r="CF464" s="427"/>
      <c r="CG464" s="427"/>
      <c r="CH464" s="427"/>
      <c r="CI464" s="427"/>
      <c r="CJ464" s="427"/>
      <c r="CK464" s="427"/>
      <c r="CL464" s="427"/>
      <c r="CM464" s="427"/>
    </row>
    <row r="465">
      <c r="A465" s="427"/>
      <c r="B465" s="427"/>
      <c r="C465" s="427"/>
      <c r="D465" s="427"/>
      <c r="E465" s="427"/>
      <c r="F465" s="427"/>
      <c r="G465" s="427"/>
      <c r="H465" s="427"/>
      <c r="I465" s="427"/>
      <c r="J465" s="427"/>
      <c r="K465" s="427"/>
      <c r="L465" s="427"/>
      <c r="M465" s="427"/>
      <c r="N465" s="427"/>
      <c r="O465" s="427"/>
      <c r="P465" s="427"/>
      <c r="Q465" s="427"/>
      <c r="R465" s="427"/>
      <c r="S465" s="427"/>
      <c r="T465" s="427"/>
      <c r="U465" s="427"/>
      <c r="V465" s="427"/>
      <c r="W465" s="427"/>
      <c r="X465" s="427"/>
      <c r="Y465" s="427"/>
      <c r="Z465" s="427"/>
      <c r="AA465" s="427"/>
      <c r="AB465" s="427"/>
      <c r="AC465" s="427"/>
      <c r="AD465" s="427"/>
      <c r="AE465" s="427"/>
      <c r="AF465" s="427"/>
      <c r="AG465" s="427"/>
      <c r="AH465" s="427"/>
      <c r="AI465" s="427"/>
      <c r="AJ465" s="427"/>
      <c r="AK465" s="427"/>
      <c r="AL465" s="427"/>
      <c r="AM465" s="427"/>
      <c r="AN465" s="427"/>
      <c r="AO465" s="427"/>
      <c r="AP465" s="427"/>
      <c r="AQ465" s="427"/>
      <c r="AR465" s="427"/>
      <c r="AS465" s="427"/>
      <c r="AT465" s="427"/>
      <c r="AU465" s="427"/>
      <c r="AV465" s="427"/>
      <c r="AW465" s="427"/>
      <c r="AX465" s="427"/>
      <c r="AY465" s="427"/>
      <c r="AZ465" s="427"/>
      <c r="BA465" s="427"/>
      <c r="BB465" s="427"/>
      <c r="BC465" s="427"/>
      <c r="BD465" s="427"/>
      <c r="BE465" s="427"/>
      <c r="BF465" s="427"/>
      <c r="BG465" s="427"/>
      <c r="BH465" s="427"/>
      <c r="BI465" s="427"/>
      <c r="BJ465" s="427"/>
      <c r="BK465" s="427"/>
      <c r="BL465" s="427"/>
      <c r="BM465" s="427"/>
      <c r="BN465" s="427"/>
      <c r="BO465" s="427"/>
      <c r="BP465" s="427"/>
      <c r="BQ465" s="427"/>
      <c r="BR465" s="427"/>
      <c r="BS465" s="427"/>
      <c r="BT465" s="427"/>
      <c r="BU465" s="427"/>
      <c r="BV465" s="427"/>
      <c r="BW465" s="427"/>
      <c r="BX465" s="427"/>
      <c r="BY465" s="427"/>
      <c r="BZ465" s="427"/>
      <c r="CA465" s="427"/>
      <c r="CB465" s="427"/>
      <c r="CC465" s="427"/>
      <c r="CD465" s="427"/>
      <c r="CE465" s="427"/>
      <c r="CF465" s="427"/>
      <c r="CG465" s="427"/>
      <c r="CH465" s="427"/>
      <c r="CI465" s="427"/>
      <c r="CJ465" s="427"/>
      <c r="CK465" s="427"/>
      <c r="CL465" s="427"/>
      <c r="CM465" s="427"/>
    </row>
    <row r="466">
      <c r="A466" s="427"/>
      <c r="B466" s="427"/>
      <c r="C466" s="427"/>
      <c r="D466" s="427"/>
      <c r="E466" s="427"/>
      <c r="F466" s="427"/>
      <c r="G466" s="427"/>
      <c r="H466" s="427"/>
      <c r="I466" s="427"/>
      <c r="J466" s="427"/>
      <c r="K466" s="427"/>
      <c r="L466" s="427"/>
      <c r="M466" s="427"/>
      <c r="N466" s="427"/>
      <c r="O466" s="427"/>
      <c r="P466" s="427"/>
      <c r="Q466" s="427"/>
      <c r="R466" s="427"/>
      <c r="S466" s="427"/>
      <c r="T466" s="427"/>
      <c r="U466" s="427"/>
      <c r="V466" s="427"/>
      <c r="W466" s="427"/>
      <c r="X466" s="427"/>
      <c r="Y466" s="427"/>
      <c r="Z466" s="427"/>
      <c r="AA466" s="427"/>
      <c r="AB466" s="427"/>
      <c r="AC466" s="427"/>
      <c r="AD466" s="427"/>
      <c r="AE466" s="427"/>
      <c r="AF466" s="427"/>
      <c r="AG466" s="427"/>
      <c r="AH466" s="427"/>
      <c r="AI466" s="427"/>
      <c r="AJ466" s="427"/>
      <c r="AK466" s="427"/>
      <c r="AL466" s="427"/>
      <c r="AM466" s="427"/>
      <c r="AN466" s="427"/>
      <c r="AO466" s="427"/>
      <c r="AP466" s="427"/>
      <c r="AQ466" s="427"/>
      <c r="AR466" s="427"/>
      <c r="AS466" s="427"/>
      <c r="AT466" s="427"/>
      <c r="AU466" s="427"/>
      <c r="AV466" s="427"/>
      <c r="AW466" s="427"/>
      <c r="AX466" s="427"/>
      <c r="AY466" s="427"/>
      <c r="AZ466" s="427"/>
      <c r="BA466" s="427"/>
      <c r="BB466" s="427"/>
      <c r="BC466" s="427"/>
      <c r="BD466" s="427"/>
      <c r="BE466" s="427"/>
      <c r="BF466" s="427"/>
      <c r="BG466" s="427"/>
      <c r="BH466" s="427"/>
      <c r="BI466" s="427"/>
      <c r="BJ466" s="427"/>
      <c r="BK466" s="427"/>
      <c r="BL466" s="427"/>
      <c r="BM466" s="427"/>
      <c r="BN466" s="427"/>
      <c r="BO466" s="427"/>
      <c r="BP466" s="427"/>
      <c r="BQ466" s="427"/>
      <c r="BR466" s="427"/>
      <c r="BS466" s="427"/>
      <c r="BT466" s="427"/>
      <c r="BU466" s="427"/>
      <c r="BV466" s="427"/>
      <c r="BW466" s="427"/>
      <c r="BX466" s="427"/>
      <c r="BY466" s="427"/>
      <c r="BZ466" s="427"/>
      <c r="CA466" s="427"/>
      <c r="CB466" s="427"/>
      <c r="CC466" s="427"/>
      <c r="CD466" s="427"/>
      <c r="CE466" s="427"/>
      <c r="CF466" s="427"/>
      <c r="CG466" s="427"/>
      <c r="CH466" s="427"/>
      <c r="CI466" s="427"/>
      <c r="CJ466" s="427"/>
      <c r="CK466" s="427"/>
      <c r="CL466" s="427"/>
      <c r="CM466" s="427"/>
    </row>
    <row r="467">
      <c r="A467" s="427"/>
      <c r="B467" s="427"/>
      <c r="C467" s="427"/>
      <c r="D467" s="427"/>
      <c r="E467" s="427"/>
      <c r="F467" s="427"/>
      <c r="G467" s="427"/>
      <c r="H467" s="427"/>
      <c r="I467" s="427"/>
      <c r="J467" s="427"/>
      <c r="K467" s="427"/>
      <c r="L467" s="427"/>
      <c r="M467" s="427"/>
      <c r="N467" s="427"/>
      <c r="O467" s="427"/>
      <c r="P467" s="427"/>
      <c r="Q467" s="427"/>
      <c r="R467" s="427"/>
      <c r="S467" s="427"/>
      <c r="T467" s="427"/>
      <c r="U467" s="427"/>
      <c r="V467" s="427"/>
      <c r="W467" s="427"/>
      <c r="X467" s="427"/>
      <c r="Y467" s="427"/>
      <c r="Z467" s="427"/>
      <c r="AA467" s="427"/>
      <c r="AB467" s="427"/>
      <c r="AC467" s="427"/>
      <c r="AD467" s="427"/>
      <c r="AE467" s="427"/>
      <c r="AF467" s="427"/>
      <c r="AG467" s="427"/>
      <c r="AH467" s="427"/>
      <c r="AI467" s="427"/>
      <c r="AJ467" s="427"/>
      <c r="AK467" s="427"/>
      <c r="AL467" s="427"/>
      <c r="AM467" s="427"/>
      <c r="AN467" s="427"/>
      <c r="AO467" s="427"/>
      <c r="AP467" s="427"/>
      <c r="AQ467" s="427"/>
      <c r="AR467" s="427"/>
      <c r="AS467" s="427"/>
      <c r="AT467" s="427"/>
      <c r="AU467" s="427"/>
      <c r="AV467" s="427"/>
      <c r="AW467" s="427"/>
      <c r="AX467" s="427"/>
      <c r="AY467" s="427"/>
      <c r="AZ467" s="427"/>
      <c r="BA467" s="427"/>
      <c r="BB467" s="427"/>
      <c r="BC467" s="427"/>
      <c r="BD467" s="427"/>
      <c r="BE467" s="427"/>
      <c r="BF467" s="427"/>
      <c r="BG467" s="427"/>
      <c r="BH467" s="427"/>
      <c r="BI467" s="427"/>
      <c r="BJ467" s="427"/>
      <c r="BK467" s="427"/>
      <c r="BL467" s="427"/>
      <c r="BM467" s="427"/>
      <c r="BN467" s="427"/>
      <c r="BO467" s="427"/>
      <c r="BP467" s="427"/>
      <c r="BQ467" s="427"/>
      <c r="BR467" s="427"/>
      <c r="BS467" s="427"/>
      <c r="BT467" s="427"/>
      <c r="BU467" s="427"/>
      <c r="BV467" s="427"/>
      <c r="BW467" s="427"/>
      <c r="BX467" s="427"/>
      <c r="BY467" s="427"/>
      <c r="BZ467" s="427"/>
      <c r="CA467" s="427"/>
      <c r="CB467" s="427"/>
      <c r="CC467" s="427"/>
      <c r="CD467" s="427"/>
      <c r="CE467" s="427"/>
      <c r="CF467" s="427"/>
      <c r="CG467" s="427"/>
      <c r="CH467" s="427"/>
      <c r="CI467" s="427"/>
      <c r="CJ467" s="427"/>
      <c r="CK467" s="427"/>
      <c r="CL467" s="427"/>
      <c r="CM467" s="427"/>
    </row>
    <row r="468">
      <c r="A468" s="427"/>
      <c r="B468" s="427"/>
      <c r="C468" s="427"/>
      <c r="D468" s="427"/>
      <c r="E468" s="427"/>
      <c r="F468" s="427"/>
      <c r="G468" s="427"/>
      <c r="H468" s="427"/>
      <c r="I468" s="427"/>
      <c r="J468" s="427"/>
      <c r="K468" s="427"/>
      <c r="L468" s="427"/>
      <c r="M468" s="427"/>
      <c r="N468" s="427"/>
      <c r="O468" s="427"/>
      <c r="P468" s="427"/>
      <c r="Q468" s="427"/>
      <c r="R468" s="427"/>
      <c r="S468" s="427"/>
      <c r="T468" s="427"/>
      <c r="U468" s="427"/>
      <c r="V468" s="427"/>
      <c r="W468" s="427"/>
      <c r="X468" s="427"/>
      <c r="Y468" s="427"/>
      <c r="Z468" s="427"/>
      <c r="AA468" s="427"/>
      <c r="AB468" s="427"/>
      <c r="AC468" s="427"/>
      <c r="AD468" s="427"/>
      <c r="AE468" s="427"/>
      <c r="AF468" s="427"/>
      <c r="AG468" s="427"/>
      <c r="AH468" s="427"/>
      <c r="AI468" s="427"/>
      <c r="AJ468" s="427"/>
      <c r="AK468" s="427"/>
      <c r="AL468" s="427"/>
      <c r="AM468" s="427"/>
      <c r="AN468" s="427"/>
      <c r="AO468" s="427"/>
      <c r="AP468" s="427"/>
      <c r="AQ468" s="427"/>
      <c r="AR468" s="427"/>
      <c r="AS468" s="427"/>
      <c r="AT468" s="427"/>
      <c r="AU468" s="427"/>
      <c r="AV468" s="427"/>
      <c r="AW468" s="427"/>
      <c r="AX468" s="427"/>
      <c r="AY468" s="427"/>
      <c r="AZ468" s="427"/>
      <c r="BA468" s="427"/>
      <c r="BB468" s="427"/>
      <c r="BC468" s="427"/>
      <c r="BD468" s="427"/>
      <c r="BE468" s="427"/>
      <c r="BF468" s="427"/>
      <c r="BG468" s="427"/>
      <c r="BH468" s="427"/>
      <c r="BI468" s="427"/>
      <c r="BJ468" s="427"/>
      <c r="BK468" s="427"/>
      <c r="BL468" s="427"/>
      <c r="BM468" s="427"/>
      <c r="BN468" s="427"/>
      <c r="BO468" s="427"/>
      <c r="BP468" s="427"/>
      <c r="BQ468" s="427"/>
      <c r="BR468" s="427"/>
      <c r="BS468" s="427"/>
      <c r="BT468" s="427"/>
      <c r="BU468" s="427"/>
      <c r="BV468" s="427"/>
      <c r="BW468" s="427"/>
      <c r="BX468" s="427"/>
      <c r="BY468" s="427"/>
      <c r="BZ468" s="427"/>
      <c r="CA468" s="427"/>
      <c r="CB468" s="427"/>
      <c r="CC468" s="427"/>
      <c r="CD468" s="427"/>
      <c r="CE468" s="427"/>
      <c r="CF468" s="427"/>
      <c r="CG468" s="427"/>
      <c r="CH468" s="427"/>
      <c r="CI468" s="427"/>
      <c r="CJ468" s="427"/>
      <c r="CK468" s="427"/>
      <c r="CL468" s="427"/>
      <c r="CM468" s="427"/>
    </row>
    <row r="469">
      <c r="A469" s="427"/>
      <c r="B469" s="427"/>
      <c r="C469" s="427"/>
      <c r="D469" s="427"/>
      <c r="E469" s="427"/>
      <c r="F469" s="427"/>
      <c r="G469" s="427"/>
      <c r="H469" s="427"/>
      <c r="I469" s="427"/>
      <c r="J469" s="427"/>
      <c r="K469" s="427"/>
      <c r="L469" s="427"/>
      <c r="M469" s="427"/>
      <c r="N469" s="427"/>
      <c r="O469" s="427"/>
      <c r="P469" s="427"/>
      <c r="Q469" s="427"/>
      <c r="R469" s="427"/>
      <c r="S469" s="427"/>
      <c r="T469" s="427"/>
      <c r="U469" s="427"/>
      <c r="V469" s="427"/>
      <c r="W469" s="427"/>
      <c r="X469" s="427"/>
      <c r="Y469" s="427"/>
      <c r="Z469" s="427"/>
      <c r="AA469" s="427"/>
      <c r="AB469" s="427"/>
      <c r="AC469" s="427"/>
      <c r="AD469" s="427"/>
      <c r="AE469" s="427"/>
      <c r="AF469" s="427"/>
      <c r="AG469" s="427"/>
      <c r="AH469" s="427"/>
      <c r="AI469" s="427"/>
      <c r="AJ469" s="427"/>
      <c r="AK469" s="427"/>
      <c r="AL469" s="427"/>
      <c r="AM469" s="427"/>
      <c r="AN469" s="427"/>
      <c r="AO469" s="427"/>
      <c r="AP469" s="427"/>
      <c r="AQ469" s="427"/>
      <c r="AR469" s="427"/>
      <c r="AS469" s="427"/>
      <c r="AT469" s="427"/>
      <c r="AU469" s="427"/>
      <c r="AV469" s="427"/>
      <c r="AW469" s="427"/>
      <c r="AX469" s="427"/>
      <c r="AY469" s="427"/>
      <c r="AZ469" s="427"/>
      <c r="BA469" s="427"/>
      <c r="BB469" s="427"/>
      <c r="BC469" s="427"/>
      <c r="BD469" s="427"/>
      <c r="BE469" s="427"/>
      <c r="BF469" s="427"/>
      <c r="BG469" s="427"/>
      <c r="BH469" s="427"/>
      <c r="BI469" s="427"/>
      <c r="BJ469" s="427"/>
      <c r="BK469" s="427"/>
      <c r="BL469" s="427"/>
      <c r="BM469" s="427"/>
      <c r="BN469" s="427"/>
      <c r="BO469" s="427"/>
      <c r="BP469" s="427"/>
      <c r="BQ469" s="427"/>
      <c r="BR469" s="427"/>
      <c r="BS469" s="427"/>
      <c r="BT469" s="427"/>
      <c r="BU469" s="427"/>
      <c r="BV469" s="427"/>
      <c r="BW469" s="427"/>
      <c r="BX469" s="427"/>
      <c r="BY469" s="427"/>
      <c r="BZ469" s="427"/>
      <c r="CA469" s="427"/>
      <c r="CB469" s="427"/>
      <c r="CC469" s="427"/>
      <c r="CD469" s="427"/>
      <c r="CE469" s="427"/>
      <c r="CF469" s="427"/>
      <c r="CG469" s="427"/>
      <c r="CH469" s="427"/>
      <c r="CI469" s="427"/>
      <c r="CJ469" s="427"/>
      <c r="CK469" s="427"/>
      <c r="CL469" s="427"/>
      <c r="CM469" s="427"/>
    </row>
    <row r="470">
      <c r="A470" s="427"/>
      <c r="B470" s="427"/>
      <c r="C470" s="427"/>
      <c r="D470" s="427"/>
      <c r="E470" s="427"/>
      <c r="F470" s="427"/>
      <c r="G470" s="427"/>
      <c r="H470" s="427"/>
      <c r="I470" s="427"/>
      <c r="J470" s="427"/>
      <c r="K470" s="427"/>
      <c r="L470" s="427"/>
      <c r="M470" s="427"/>
      <c r="N470" s="427"/>
      <c r="O470" s="427"/>
      <c r="P470" s="427"/>
      <c r="Q470" s="427"/>
      <c r="R470" s="427"/>
      <c r="S470" s="427"/>
      <c r="T470" s="427"/>
      <c r="U470" s="427"/>
      <c r="V470" s="427"/>
      <c r="W470" s="427"/>
      <c r="X470" s="427"/>
      <c r="Y470" s="427"/>
      <c r="Z470" s="427"/>
      <c r="AA470" s="427"/>
      <c r="AB470" s="427"/>
      <c r="AC470" s="427"/>
      <c r="AD470" s="427"/>
      <c r="AE470" s="427"/>
      <c r="AF470" s="427"/>
      <c r="AG470" s="427"/>
      <c r="AH470" s="427"/>
      <c r="AI470" s="427"/>
      <c r="AJ470" s="427"/>
      <c r="AK470" s="427"/>
      <c r="AL470" s="427"/>
      <c r="AM470" s="427"/>
      <c r="AN470" s="427"/>
      <c r="AO470" s="427"/>
      <c r="AP470" s="427"/>
      <c r="AQ470" s="427"/>
      <c r="AR470" s="427"/>
      <c r="AS470" s="427"/>
      <c r="AT470" s="427"/>
      <c r="AU470" s="427"/>
      <c r="AV470" s="427"/>
      <c r="AW470" s="427"/>
      <c r="AX470" s="427"/>
      <c r="AY470" s="427"/>
      <c r="AZ470" s="427"/>
      <c r="BA470" s="427"/>
      <c r="BB470" s="427"/>
      <c r="BC470" s="427"/>
      <c r="BD470" s="427"/>
      <c r="BE470" s="427"/>
      <c r="BF470" s="427"/>
      <c r="BG470" s="427"/>
      <c r="BH470" s="427"/>
      <c r="BI470" s="427"/>
      <c r="BJ470" s="427"/>
      <c r="BK470" s="427"/>
      <c r="BL470" s="427"/>
      <c r="BM470" s="427"/>
      <c r="BN470" s="427"/>
      <c r="BO470" s="427"/>
      <c r="BP470" s="427"/>
      <c r="BQ470" s="427"/>
      <c r="BR470" s="427"/>
      <c r="BS470" s="427"/>
      <c r="BT470" s="427"/>
      <c r="BU470" s="427"/>
      <c r="BV470" s="427"/>
      <c r="BW470" s="427"/>
      <c r="BX470" s="427"/>
      <c r="BY470" s="427"/>
      <c r="BZ470" s="427"/>
      <c r="CA470" s="427"/>
      <c r="CB470" s="427"/>
      <c r="CC470" s="427"/>
      <c r="CD470" s="427"/>
      <c r="CE470" s="427"/>
      <c r="CF470" s="427"/>
      <c r="CG470" s="427"/>
      <c r="CH470" s="427"/>
      <c r="CI470" s="427"/>
      <c r="CJ470" s="427"/>
      <c r="CK470" s="427"/>
      <c r="CL470" s="427"/>
      <c r="CM470" s="427"/>
    </row>
    <row r="471">
      <c r="A471" s="427"/>
      <c r="B471" s="427"/>
      <c r="C471" s="427"/>
      <c r="D471" s="427"/>
      <c r="E471" s="427"/>
      <c r="F471" s="427"/>
      <c r="G471" s="427"/>
      <c r="H471" s="427"/>
      <c r="I471" s="427"/>
      <c r="J471" s="427"/>
      <c r="K471" s="427"/>
      <c r="L471" s="427"/>
      <c r="M471" s="427"/>
      <c r="N471" s="427"/>
      <c r="O471" s="427"/>
      <c r="P471" s="427"/>
      <c r="Q471" s="427"/>
      <c r="R471" s="427"/>
      <c r="S471" s="427"/>
      <c r="T471" s="427"/>
      <c r="U471" s="427"/>
      <c r="V471" s="427"/>
      <c r="W471" s="427"/>
      <c r="X471" s="427"/>
      <c r="Y471" s="427"/>
      <c r="Z471" s="427"/>
      <c r="AA471" s="427"/>
      <c r="AB471" s="427"/>
      <c r="AC471" s="427"/>
      <c r="AD471" s="427"/>
      <c r="AE471" s="427"/>
      <c r="AF471" s="427"/>
      <c r="AG471" s="427"/>
      <c r="AH471" s="427"/>
      <c r="AI471" s="427"/>
      <c r="AJ471" s="427"/>
      <c r="AK471" s="427"/>
      <c r="AL471" s="427"/>
      <c r="AM471" s="427"/>
      <c r="AN471" s="427"/>
      <c r="AO471" s="427"/>
      <c r="AP471" s="427"/>
      <c r="AQ471" s="427"/>
      <c r="AR471" s="427"/>
      <c r="AS471" s="427"/>
      <c r="AT471" s="427"/>
      <c r="AU471" s="427"/>
      <c r="AV471" s="427"/>
      <c r="AW471" s="427"/>
      <c r="AX471" s="427"/>
      <c r="AY471" s="427"/>
      <c r="AZ471" s="427"/>
      <c r="BA471" s="427"/>
      <c r="BB471" s="427"/>
      <c r="BC471" s="427"/>
      <c r="BD471" s="427"/>
      <c r="BE471" s="427"/>
      <c r="BF471" s="427"/>
      <c r="BG471" s="427"/>
      <c r="BH471" s="427"/>
      <c r="BI471" s="427"/>
      <c r="BJ471" s="427"/>
      <c r="BK471" s="427"/>
      <c r="BL471" s="427"/>
      <c r="BM471" s="427"/>
      <c r="BN471" s="427"/>
      <c r="BO471" s="427"/>
      <c r="BP471" s="427"/>
      <c r="BQ471" s="427"/>
      <c r="BR471" s="427"/>
      <c r="BS471" s="427"/>
      <c r="BT471" s="427"/>
      <c r="BU471" s="427"/>
      <c r="BV471" s="427"/>
      <c r="BW471" s="427"/>
      <c r="BX471" s="427"/>
      <c r="BY471" s="427"/>
      <c r="BZ471" s="427"/>
      <c r="CA471" s="427"/>
      <c r="CB471" s="427"/>
      <c r="CC471" s="427"/>
      <c r="CD471" s="427"/>
      <c r="CE471" s="427"/>
      <c r="CF471" s="427"/>
      <c r="CG471" s="427"/>
      <c r="CH471" s="427"/>
      <c r="CI471" s="427"/>
      <c r="CJ471" s="427"/>
      <c r="CK471" s="427"/>
      <c r="CL471" s="427"/>
      <c r="CM471" s="427"/>
    </row>
    <row r="472">
      <c r="A472" s="427"/>
      <c r="B472" s="427"/>
      <c r="C472" s="427"/>
      <c r="D472" s="427"/>
      <c r="E472" s="427"/>
      <c r="F472" s="427"/>
      <c r="G472" s="427"/>
      <c r="H472" s="427"/>
      <c r="I472" s="427"/>
      <c r="J472" s="427"/>
      <c r="K472" s="427"/>
      <c r="L472" s="427"/>
      <c r="M472" s="427"/>
      <c r="N472" s="427"/>
      <c r="O472" s="427"/>
      <c r="P472" s="427"/>
      <c r="Q472" s="427"/>
      <c r="R472" s="427"/>
      <c r="S472" s="427"/>
      <c r="T472" s="427"/>
      <c r="U472" s="427"/>
      <c r="V472" s="427"/>
      <c r="W472" s="427"/>
      <c r="X472" s="427"/>
      <c r="Y472" s="427"/>
      <c r="Z472" s="427"/>
      <c r="AA472" s="427"/>
      <c r="AB472" s="427"/>
      <c r="AC472" s="427"/>
      <c r="AD472" s="427"/>
      <c r="AE472" s="427"/>
      <c r="AF472" s="427"/>
      <c r="AG472" s="427"/>
      <c r="AH472" s="427"/>
      <c r="AI472" s="427"/>
      <c r="AJ472" s="427"/>
      <c r="AK472" s="427"/>
      <c r="AL472" s="427"/>
      <c r="AM472" s="427"/>
      <c r="AN472" s="427"/>
      <c r="AO472" s="427"/>
      <c r="AP472" s="427"/>
      <c r="AQ472" s="427"/>
      <c r="AR472" s="427"/>
      <c r="AS472" s="427"/>
      <c r="AT472" s="427"/>
      <c r="AU472" s="427"/>
      <c r="AV472" s="427"/>
      <c r="AW472" s="427"/>
      <c r="AX472" s="427"/>
      <c r="AY472" s="427"/>
      <c r="AZ472" s="427"/>
      <c r="BA472" s="427"/>
      <c r="BB472" s="427"/>
      <c r="BC472" s="427"/>
      <c r="BD472" s="427"/>
      <c r="BE472" s="427"/>
      <c r="BF472" s="427"/>
      <c r="BG472" s="427"/>
      <c r="BH472" s="427"/>
      <c r="BI472" s="427"/>
      <c r="BJ472" s="427"/>
      <c r="BK472" s="427"/>
      <c r="BL472" s="427"/>
      <c r="BM472" s="427"/>
      <c r="BN472" s="427"/>
      <c r="BO472" s="427"/>
      <c r="BP472" s="427"/>
      <c r="BQ472" s="427"/>
      <c r="BR472" s="427"/>
      <c r="BS472" s="427"/>
      <c r="BT472" s="427"/>
      <c r="BU472" s="427"/>
      <c r="BV472" s="427"/>
      <c r="BW472" s="427"/>
      <c r="BX472" s="427"/>
      <c r="BY472" s="427"/>
      <c r="BZ472" s="427"/>
      <c r="CA472" s="427"/>
      <c r="CB472" s="427"/>
      <c r="CC472" s="427"/>
      <c r="CD472" s="427"/>
      <c r="CE472" s="427"/>
      <c r="CF472" s="427"/>
      <c r="CG472" s="427"/>
      <c r="CH472" s="427"/>
      <c r="CI472" s="427"/>
      <c r="CJ472" s="427"/>
      <c r="CK472" s="427"/>
      <c r="CL472" s="427"/>
      <c r="CM472" s="427"/>
    </row>
    <row r="473">
      <c r="A473" s="427"/>
      <c r="B473" s="427"/>
      <c r="C473" s="427"/>
      <c r="D473" s="427"/>
      <c r="E473" s="427"/>
      <c r="F473" s="427"/>
      <c r="G473" s="427"/>
      <c r="H473" s="427"/>
      <c r="I473" s="427"/>
      <c r="J473" s="427"/>
      <c r="K473" s="427"/>
      <c r="L473" s="427"/>
      <c r="M473" s="427"/>
      <c r="N473" s="427"/>
      <c r="O473" s="427"/>
      <c r="P473" s="427"/>
      <c r="Q473" s="427"/>
      <c r="R473" s="427"/>
      <c r="S473" s="427"/>
      <c r="T473" s="427"/>
      <c r="U473" s="427"/>
      <c r="V473" s="427"/>
      <c r="W473" s="427"/>
      <c r="X473" s="427"/>
      <c r="Y473" s="427"/>
      <c r="Z473" s="427"/>
      <c r="AA473" s="427"/>
      <c r="AB473" s="427"/>
      <c r="AC473" s="427"/>
      <c r="AD473" s="427"/>
      <c r="AE473" s="427"/>
      <c r="AF473" s="427"/>
      <c r="AG473" s="427"/>
      <c r="AH473" s="427"/>
      <c r="AI473" s="427"/>
      <c r="AJ473" s="427"/>
      <c r="AK473" s="427"/>
      <c r="AL473" s="427"/>
      <c r="AM473" s="427"/>
      <c r="AN473" s="427"/>
      <c r="AO473" s="427"/>
      <c r="AP473" s="427"/>
      <c r="AQ473" s="427"/>
      <c r="AR473" s="427"/>
      <c r="AS473" s="427"/>
      <c r="AT473" s="427"/>
      <c r="AU473" s="427"/>
      <c r="AV473" s="427"/>
      <c r="AW473" s="427"/>
      <c r="AX473" s="427"/>
      <c r="AY473" s="427"/>
      <c r="AZ473" s="427"/>
      <c r="BA473" s="427"/>
      <c r="BB473" s="427"/>
      <c r="BC473" s="427"/>
      <c r="BD473" s="427"/>
      <c r="BE473" s="427"/>
      <c r="BF473" s="427"/>
      <c r="BG473" s="427"/>
      <c r="BH473" s="427"/>
      <c r="BI473" s="427"/>
      <c r="BJ473" s="427"/>
      <c r="BK473" s="427"/>
      <c r="BL473" s="427"/>
      <c r="BM473" s="427"/>
      <c r="BN473" s="427"/>
      <c r="BO473" s="427"/>
      <c r="BP473" s="427"/>
      <c r="BQ473" s="427"/>
      <c r="BR473" s="427"/>
      <c r="BS473" s="427"/>
      <c r="BT473" s="427"/>
      <c r="BU473" s="427"/>
      <c r="BV473" s="427"/>
      <c r="BW473" s="427"/>
      <c r="BX473" s="427"/>
      <c r="BY473" s="427"/>
      <c r="BZ473" s="427"/>
      <c r="CA473" s="427"/>
      <c r="CB473" s="427"/>
      <c r="CC473" s="427"/>
      <c r="CD473" s="427"/>
      <c r="CE473" s="427"/>
      <c r="CF473" s="427"/>
      <c r="CG473" s="427"/>
      <c r="CH473" s="427"/>
      <c r="CI473" s="427"/>
      <c r="CJ473" s="427"/>
      <c r="CK473" s="427"/>
      <c r="CL473" s="427"/>
      <c r="CM473" s="427"/>
    </row>
    <row r="474">
      <c r="A474" s="427"/>
      <c r="B474" s="427"/>
      <c r="C474" s="427"/>
      <c r="D474" s="427"/>
      <c r="E474" s="427"/>
      <c r="F474" s="427"/>
      <c r="G474" s="427"/>
      <c r="H474" s="427"/>
      <c r="I474" s="427"/>
      <c r="J474" s="427"/>
      <c r="K474" s="427"/>
      <c r="L474" s="427"/>
      <c r="M474" s="427"/>
      <c r="N474" s="427"/>
      <c r="O474" s="427"/>
      <c r="P474" s="427"/>
      <c r="Q474" s="427"/>
      <c r="R474" s="427"/>
      <c r="S474" s="427"/>
      <c r="T474" s="427"/>
      <c r="U474" s="427"/>
      <c r="V474" s="427"/>
      <c r="W474" s="427"/>
      <c r="X474" s="427"/>
      <c r="Y474" s="427"/>
      <c r="Z474" s="427"/>
      <c r="AA474" s="427"/>
      <c r="AB474" s="427"/>
      <c r="AC474" s="427"/>
      <c r="AD474" s="427"/>
      <c r="AE474" s="427"/>
      <c r="AF474" s="427"/>
      <c r="AG474" s="427"/>
      <c r="AH474" s="427"/>
      <c r="AI474" s="427"/>
      <c r="AJ474" s="427"/>
      <c r="AK474" s="427"/>
      <c r="AL474" s="427"/>
      <c r="AM474" s="427"/>
      <c r="AN474" s="427"/>
      <c r="AO474" s="427"/>
      <c r="AP474" s="427"/>
      <c r="AQ474" s="427"/>
      <c r="AR474" s="427"/>
      <c r="AS474" s="427"/>
      <c r="AT474" s="427"/>
      <c r="AU474" s="427"/>
      <c r="AV474" s="427"/>
      <c r="AW474" s="427"/>
      <c r="AX474" s="427"/>
      <c r="AY474" s="427"/>
      <c r="AZ474" s="427"/>
      <c r="BA474" s="427"/>
      <c r="BB474" s="427"/>
      <c r="BC474" s="427"/>
      <c r="BD474" s="427"/>
      <c r="BE474" s="427"/>
      <c r="BF474" s="427"/>
      <c r="BG474" s="427"/>
      <c r="BH474" s="427"/>
      <c r="BI474" s="427"/>
      <c r="BJ474" s="427"/>
      <c r="BK474" s="427"/>
      <c r="BL474" s="427"/>
      <c r="BM474" s="427"/>
      <c r="BN474" s="427"/>
      <c r="BO474" s="427"/>
      <c r="BP474" s="427"/>
      <c r="BQ474" s="427"/>
      <c r="BR474" s="427"/>
      <c r="BS474" s="427"/>
      <c r="BT474" s="427"/>
      <c r="BU474" s="427"/>
      <c r="BV474" s="427"/>
      <c r="BW474" s="427"/>
      <c r="BX474" s="427"/>
      <c r="BY474" s="427"/>
      <c r="BZ474" s="427"/>
      <c r="CA474" s="427"/>
      <c r="CB474" s="427"/>
      <c r="CC474" s="427"/>
      <c r="CD474" s="427"/>
      <c r="CE474" s="427"/>
      <c r="CF474" s="427"/>
      <c r="CG474" s="427"/>
      <c r="CH474" s="427"/>
      <c r="CI474" s="427"/>
      <c r="CJ474" s="427"/>
      <c r="CK474" s="427"/>
      <c r="CL474" s="427"/>
      <c r="CM474" s="427"/>
    </row>
    <row r="475">
      <c r="A475" s="427"/>
      <c r="B475" s="427"/>
      <c r="C475" s="427"/>
      <c r="D475" s="427"/>
      <c r="E475" s="427"/>
      <c r="F475" s="427"/>
      <c r="G475" s="427"/>
      <c r="H475" s="427"/>
      <c r="I475" s="427"/>
      <c r="J475" s="427"/>
      <c r="K475" s="427"/>
      <c r="L475" s="427"/>
      <c r="M475" s="427"/>
      <c r="N475" s="427"/>
      <c r="O475" s="427"/>
      <c r="P475" s="427"/>
      <c r="Q475" s="427"/>
      <c r="R475" s="427"/>
      <c r="S475" s="427"/>
      <c r="T475" s="427"/>
      <c r="U475" s="427"/>
      <c r="V475" s="427"/>
      <c r="W475" s="427"/>
      <c r="X475" s="427"/>
      <c r="Y475" s="427"/>
      <c r="Z475" s="427"/>
      <c r="AA475" s="427"/>
      <c r="AB475" s="427"/>
      <c r="AC475" s="427"/>
      <c r="AD475" s="427"/>
      <c r="AE475" s="427"/>
      <c r="AF475" s="427"/>
      <c r="AG475" s="427"/>
      <c r="AH475" s="427"/>
      <c r="AI475" s="427"/>
      <c r="AJ475" s="427"/>
      <c r="AK475" s="427"/>
      <c r="AL475" s="427"/>
      <c r="AM475" s="427"/>
      <c r="AN475" s="427"/>
      <c r="AO475" s="427"/>
      <c r="AP475" s="427"/>
      <c r="AQ475" s="427"/>
      <c r="AR475" s="427"/>
      <c r="AS475" s="427"/>
      <c r="AT475" s="427"/>
      <c r="AU475" s="427"/>
      <c r="AV475" s="427"/>
      <c r="AW475" s="427"/>
      <c r="AX475" s="427"/>
      <c r="AY475" s="427"/>
      <c r="AZ475" s="427"/>
      <c r="BA475" s="427"/>
      <c r="BB475" s="427"/>
      <c r="BC475" s="427"/>
      <c r="BD475" s="427"/>
      <c r="BE475" s="427"/>
      <c r="BF475" s="427"/>
      <c r="BG475" s="427"/>
      <c r="BH475" s="427"/>
      <c r="BI475" s="427"/>
      <c r="BJ475" s="427"/>
      <c r="BK475" s="427"/>
      <c r="BL475" s="427"/>
      <c r="BM475" s="427"/>
      <c r="BN475" s="427"/>
      <c r="BO475" s="427"/>
      <c r="BP475" s="427"/>
      <c r="BQ475" s="427"/>
      <c r="BR475" s="427"/>
      <c r="BS475" s="427"/>
      <c r="BT475" s="427"/>
      <c r="BU475" s="427"/>
      <c r="BV475" s="427"/>
      <c r="BW475" s="427"/>
      <c r="BX475" s="427"/>
      <c r="BY475" s="427"/>
      <c r="BZ475" s="427"/>
      <c r="CA475" s="427"/>
      <c r="CB475" s="427"/>
      <c r="CC475" s="427"/>
      <c r="CD475" s="427"/>
      <c r="CE475" s="427"/>
      <c r="CF475" s="427"/>
      <c r="CG475" s="427"/>
      <c r="CH475" s="427"/>
      <c r="CI475" s="427"/>
      <c r="CJ475" s="427"/>
      <c r="CK475" s="427"/>
      <c r="CL475" s="427"/>
      <c r="CM475" s="427"/>
    </row>
    <row r="476">
      <c r="A476" s="427"/>
      <c r="B476" s="427"/>
      <c r="C476" s="427"/>
      <c r="D476" s="427"/>
      <c r="E476" s="427"/>
      <c r="F476" s="427"/>
      <c r="G476" s="427"/>
      <c r="H476" s="427"/>
      <c r="I476" s="427"/>
      <c r="J476" s="427"/>
      <c r="K476" s="427"/>
      <c r="L476" s="427"/>
      <c r="M476" s="427"/>
      <c r="N476" s="427"/>
      <c r="O476" s="427"/>
      <c r="P476" s="427"/>
      <c r="Q476" s="427"/>
      <c r="R476" s="427"/>
      <c r="S476" s="427"/>
      <c r="T476" s="427"/>
      <c r="U476" s="427"/>
      <c r="V476" s="427"/>
      <c r="W476" s="427"/>
      <c r="X476" s="427"/>
      <c r="Y476" s="427"/>
      <c r="Z476" s="427"/>
      <c r="AA476" s="427"/>
      <c r="AB476" s="427"/>
      <c r="AC476" s="427"/>
      <c r="AD476" s="427"/>
      <c r="AE476" s="427"/>
      <c r="AF476" s="427"/>
      <c r="AG476" s="427"/>
      <c r="AH476" s="427"/>
      <c r="AI476" s="427"/>
      <c r="AJ476" s="427"/>
      <c r="AK476" s="427"/>
      <c r="AL476" s="427"/>
      <c r="AM476" s="427"/>
      <c r="AN476" s="427"/>
      <c r="AO476" s="427"/>
      <c r="AP476" s="427"/>
      <c r="AQ476" s="427"/>
      <c r="AR476" s="427"/>
      <c r="AS476" s="427"/>
      <c r="AT476" s="427"/>
      <c r="AU476" s="427"/>
      <c r="AV476" s="427"/>
      <c r="AW476" s="427"/>
      <c r="AX476" s="427"/>
      <c r="AY476" s="427"/>
      <c r="AZ476" s="427"/>
      <c r="BA476" s="427"/>
      <c r="BB476" s="427"/>
      <c r="BC476" s="427"/>
      <c r="BD476" s="427"/>
      <c r="BE476" s="427"/>
      <c r="BF476" s="427"/>
      <c r="BG476" s="427"/>
      <c r="BH476" s="427"/>
      <c r="BI476" s="427"/>
      <c r="BJ476" s="427"/>
      <c r="BK476" s="427"/>
      <c r="BL476" s="427"/>
      <c r="BM476" s="427"/>
      <c r="BN476" s="427"/>
      <c r="BO476" s="427"/>
      <c r="BP476" s="427"/>
      <c r="BQ476" s="427"/>
      <c r="BR476" s="427"/>
      <c r="BS476" s="427"/>
      <c r="BT476" s="427"/>
      <c r="BU476" s="427"/>
      <c r="BV476" s="427"/>
      <c r="BW476" s="427"/>
      <c r="BX476" s="427"/>
      <c r="BY476" s="427"/>
      <c r="BZ476" s="427"/>
      <c r="CA476" s="427"/>
      <c r="CB476" s="427"/>
      <c r="CC476" s="427"/>
      <c r="CD476" s="427"/>
      <c r="CE476" s="427"/>
      <c r="CF476" s="427"/>
      <c r="CG476" s="427"/>
      <c r="CH476" s="427"/>
      <c r="CI476" s="427"/>
      <c r="CJ476" s="427"/>
      <c r="CK476" s="427"/>
      <c r="CL476" s="427"/>
      <c r="CM476" s="427"/>
    </row>
    <row r="477">
      <c r="A477" s="427"/>
      <c r="B477" s="427"/>
      <c r="C477" s="427"/>
      <c r="D477" s="427"/>
      <c r="E477" s="427"/>
      <c r="F477" s="427"/>
      <c r="G477" s="427"/>
      <c r="H477" s="427"/>
      <c r="I477" s="427"/>
      <c r="J477" s="427"/>
      <c r="K477" s="427"/>
      <c r="L477" s="427"/>
      <c r="M477" s="427"/>
      <c r="N477" s="427"/>
      <c r="O477" s="427"/>
      <c r="P477" s="427"/>
      <c r="Q477" s="427"/>
      <c r="R477" s="427"/>
      <c r="S477" s="427"/>
      <c r="T477" s="427"/>
      <c r="U477" s="427"/>
      <c r="V477" s="427"/>
      <c r="W477" s="427"/>
      <c r="X477" s="427"/>
      <c r="Y477" s="427"/>
      <c r="Z477" s="427"/>
      <c r="AA477" s="427"/>
      <c r="AB477" s="427"/>
      <c r="AC477" s="427"/>
      <c r="AD477" s="427"/>
      <c r="AE477" s="427"/>
      <c r="AF477" s="427"/>
      <c r="AG477" s="427"/>
      <c r="AH477" s="427"/>
      <c r="AI477" s="427"/>
      <c r="AJ477" s="427"/>
      <c r="AK477" s="427"/>
      <c r="AL477" s="427"/>
      <c r="AM477" s="427"/>
      <c r="AN477" s="427"/>
      <c r="AO477" s="427"/>
      <c r="AP477" s="427"/>
      <c r="AQ477" s="427"/>
      <c r="AR477" s="427"/>
      <c r="AS477" s="427"/>
      <c r="AT477" s="427"/>
      <c r="AU477" s="427"/>
      <c r="AV477" s="427"/>
      <c r="AW477" s="427"/>
      <c r="AX477" s="427"/>
      <c r="AY477" s="427"/>
      <c r="AZ477" s="427"/>
      <c r="BA477" s="427"/>
      <c r="BB477" s="427"/>
      <c r="BC477" s="427"/>
      <c r="BD477" s="427"/>
      <c r="BE477" s="427"/>
      <c r="BF477" s="427"/>
      <c r="BG477" s="427"/>
      <c r="BH477" s="427"/>
      <c r="BI477" s="427"/>
      <c r="BJ477" s="427"/>
      <c r="BK477" s="427"/>
      <c r="BL477" s="427"/>
      <c r="BM477" s="427"/>
      <c r="BN477" s="427"/>
      <c r="BO477" s="427"/>
      <c r="BP477" s="427"/>
      <c r="BQ477" s="427"/>
      <c r="BR477" s="427"/>
      <c r="BS477" s="427"/>
      <c r="BT477" s="427"/>
      <c r="BU477" s="427"/>
      <c r="BV477" s="427"/>
      <c r="BW477" s="427"/>
      <c r="BX477" s="427"/>
      <c r="BY477" s="427"/>
      <c r="BZ477" s="427"/>
      <c r="CA477" s="427"/>
      <c r="CB477" s="427"/>
      <c r="CC477" s="427"/>
      <c r="CD477" s="427"/>
      <c r="CE477" s="427"/>
      <c r="CF477" s="427"/>
      <c r="CG477" s="427"/>
      <c r="CH477" s="427"/>
      <c r="CI477" s="427"/>
      <c r="CJ477" s="427"/>
      <c r="CK477" s="427"/>
      <c r="CL477" s="427"/>
      <c r="CM477" s="427"/>
    </row>
    <row r="478">
      <c r="A478" s="427"/>
      <c r="B478" s="427"/>
      <c r="C478" s="427"/>
      <c r="D478" s="427"/>
      <c r="E478" s="427"/>
      <c r="F478" s="427"/>
      <c r="G478" s="427"/>
      <c r="H478" s="427"/>
      <c r="I478" s="427"/>
      <c r="J478" s="427"/>
      <c r="K478" s="427"/>
      <c r="L478" s="427"/>
      <c r="M478" s="427"/>
      <c r="N478" s="427"/>
      <c r="O478" s="427"/>
      <c r="P478" s="427"/>
      <c r="Q478" s="427"/>
      <c r="R478" s="427"/>
      <c r="S478" s="427"/>
      <c r="T478" s="427"/>
      <c r="U478" s="427"/>
      <c r="V478" s="427"/>
      <c r="W478" s="427"/>
      <c r="X478" s="427"/>
      <c r="Y478" s="427"/>
      <c r="Z478" s="427"/>
      <c r="AA478" s="427"/>
      <c r="AB478" s="427"/>
      <c r="AC478" s="427"/>
      <c r="AD478" s="427"/>
      <c r="AE478" s="427"/>
      <c r="AF478" s="427"/>
      <c r="AG478" s="427"/>
      <c r="AH478" s="427"/>
      <c r="AI478" s="427"/>
      <c r="AJ478" s="427"/>
      <c r="AK478" s="427"/>
      <c r="AL478" s="427"/>
      <c r="AM478" s="427"/>
      <c r="AN478" s="427"/>
      <c r="AO478" s="427"/>
      <c r="AP478" s="427"/>
      <c r="AQ478" s="427"/>
      <c r="AR478" s="427"/>
      <c r="AS478" s="427"/>
      <c r="AT478" s="427"/>
      <c r="AU478" s="427"/>
      <c r="AV478" s="427"/>
      <c r="AW478" s="427"/>
      <c r="AX478" s="427"/>
      <c r="AY478" s="427"/>
      <c r="AZ478" s="427"/>
      <c r="BA478" s="427"/>
      <c r="BB478" s="427"/>
      <c r="BC478" s="427"/>
      <c r="BD478" s="427"/>
      <c r="BE478" s="427"/>
      <c r="BF478" s="427"/>
      <c r="BG478" s="427"/>
      <c r="BH478" s="427"/>
      <c r="BI478" s="427"/>
      <c r="BJ478" s="427"/>
      <c r="BK478" s="427"/>
      <c r="BL478" s="427"/>
      <c r="BM478" s="427"/>
      <c r="BN478" s="427"/>
      <c r="BO478" s="427"/>
      <c r="BP478" s="427"/>
      <c r="BQ478" s="427"/>
      <c r="BR478" s="427"/>
      <c r="BS478" s="427"/>
      <c r="BT478" s="427"/>
      <c r="BU478" s="427"/>
      <c r="BV478" s="427"/>
      <c r="BW478" s="427"/>
      <c r="BX478" s="427"/>
      <c r="BY478" s="427"/>
      <c r="BZ478" s="427"/>
      <c r="CA478" s="427"/>
      <c r="CB478" s="427"/>
      <c r="CC478" s="427"/>
      <c r="CD478" s="427"/>
      <c r="CE478" s="427"/>
      <c r="CF478" s="427"/>
      <c r="CG478" s="427"/>
      <c r="CH478" s="427"/>
      <c r="CI478" s="427"/>
      <c r="CJ478" s="427"/>
      <c r="CK478" s="427"/>
      <c r="CL478" s="427"/>
      <c r="CM478" s="427"/>
    </row>
    <row r="479">
      <c r="A479" s="427"/>
      <c r="B479" s="427"/>
      <c r="C479" s="427"/>
      <c r="D479" s="427"/>
      <c r="E479" s="427"/>
      <c r="F479" s="427"/>
      <c r="G479" s="427"/>
      <c r="H479" s="427"/>
      <c r="I479" s="427"/>
      <c r="J479" s="427"/>
      <c r="K479" s="427"/>
      <c r="L479" s="427"/>
      <c r="M479" s="427"/>
      <c r="N479" s="427"/>
      <c r="O479" s="427"/>
      <c r="P479" s="427"/>
      <c r="Q479" s="427"/>
      <c r="R479" s="427"/>
      <c r="S479" s="427"/>
      <c r="T479" s="427"/>
      <c r="U479" s="427"/>
      <c r="V479" s="427"/>
      <c r="W479" s="427"/>
      <c r="X479" s="427"/>
      <c r="Y479" s="427"/>
      <c r="Z479" s="427"/>
      <c r="AA479" s="427"/>
      <c r="AB479" s="427"/>
      <c r="AC479" s="427"/>
      <c r="AD479" s="427"/>
      <c r="AE479" s="427"/>
      <c r="AF479" s="427"/>
      <c r="AG479" s="427"/>
      <c r="AH479" s="427"/>
      <c r="AI479" s="427"/>
      <c r="AJ479" s="427"/>
      <c r="AK479" s="427"/>
      <c r="AL479" s="427"/>
      <c r="AM479" s="427"/>
      <c r="AN479" s="427"/>
      <c r="AO479" s="427"/>
      <c r="AP479" s="427"/>
      <c r="AQ479" s="427"/>
      <c r="AR479" s="427"/>
      <c r="AS479" s="427"/>
      <c r="AT479" s="427"/>
      <c r="AU479" s="427"/>
      <c r="AV479" s="427"/>
      <c r="AW479" s="427"/>
      <c r="AX479" s="427"/>
      <c r="AY479" s="427"/>
      <c r="AZ479" s="427"/>
      <c r="BA479" s="427"/>
      <c r="BB479" s="427"/>
      <c r="BC479" s="427"/>
      <c r="BD479" s="427"/>
      <c r="BE479" s="427"/>
      <c r="BF479" s="427"/>
      <c r="BG479" s="427"/>
      <c r="BH479" s="427"/>
      <c r="BI479" s="427"/>
      <c r="BJ479" s="427"/>
      <c r="BK479" s="427"/>
      <c r="BL479" s="427"/>
      <c r="BM479" s="427"/>
      <c r="BN479" s="427"/>
      <c r="BO479" s="427"/>
      <c r="BP479" s="427"/>
      <c r="BQ479" s="427"/>
      <c r="BR479" s="427"/>
      <c r="BS479" s="427"/>
      <c r="BT479" s="427"/>
      <c r="BU479" s="427"/>
      <c r="BV479" s="427"/>
      <c r="BW479" s="427"/>
      <c r="BX479" s="427"/>
      <c r="BY479" s="427"/>
      <c r="BZ479" s="427"/>
      <c r="CA479" s="427"/>
      <c r="CB479" s="427"/>
      <c r="CC479" s="427"/>
      <c r="CD479" s="427"/>
      <c r="CE479" s="427"/>
      <c r="CF479" s="427"/>
      <c r="CG479" s="427"/>
      <c r="CH479" s="427"/>
      <c r="CI479" s="427"/>
      <c r="CJ479" s="427"/>
      <c r="CK479" s="427"/>
      <c r="CL479" s="427"/>
      <c r="CM479" s="427"/>
    </row>
    <row r="480">
      <c r="A480" s="427"/>
      <c r="B480" s="427"/>
      <c r="C480" s="427"/>
      <c r="D480" s="427"/>
      <c r="E480" s="427"/>
      <c r="F480" s="427"/>
      <c r="G480" s="427"/>
      <c r="H480" s="427"/>
      <c r="I480" s="427"/>
      <c r="J480" s="427"/>
      <c r="K480" s="427"/>
      <c r="L480" s="427"/>
      <c r="M480" s="427"/>
      <c r="N480" s="427"/>
      <c r="O480" s="427"/>
      <c r="P480" s="427"/>
      <c r="Q480" s="427"/>
      <c r="R480" s="427"/>
      <c r="S480" s="427"/>
      <c r="T480" s="427"/>
      <c r="U480" s="427"/>
      <c r="V480" s="427"/>
      <c r="W480" s="427"/>
      <c r="X480" s="427"/>
      <c r="Y480" s="427"/>
      <c r="Z480" s="427"/>
      <c r="AA480" s="427"/>
      <c r="AB480" s="427"/>
      <c r="AC480" s="427"/>
      <c r="AD480" s="427"/>
      <c r="AE480" s="427"/>
      <c r="AF480" s="427"/>
      <c r="AG480" s="427"/>
      <c r="AH480" s="427"/>
      <c r="AI480" s="427"/>
      <c r="AJ480" s="427"/>
      <c r="AK480" s="427"/>
      <c r="AL480" s="427"/>
      <c r="AM480" s="427"/>
      <c r="AN480" s="427"/>
      <c r="AO480" s="427"/>
      <c r="AP480" s="427"/>
      <c r="AQ480" s="427"/>
      <c r="AR480" s="427"/>
      <c r="AS480" s="427"/>
      <c r="AT480" s="427"/>
      <c r="AU480" s="427"/>
      <c r="AV480" s="427"/>
      <c r="AW480" s="427"/>
      <c r="AX480" s="427"/>
      <c r="AY480" s="427"/>
      <c r="AZ480" s="427"/>
      <c r="BA480" s="427"/>
      <c r="BB480" s="427"/>
      <c r="BC480" s="427"/>
      <c r="BD480" s="427"/>
      <c r="BE480" s="427"/>
      <c r="BF480" s="427"/>
      <c r="BG480" s="427"/>
      <c r="BH480" s="427"/>
      <c r="BI480" s="427"/>
      <c r="BJ480" s="427"/>
      <c r="BK480" s="427"/>
      <c r="BL480" s="427"/>
      <c r="BM480" s="427"/>
      <c r="BN480" s="427"/>
      <c r="BO480" s="427"/>
      <c r="BP480" s="427"/>
      <c r="BQ480" s="427"/>
      <c r="BR480" s="427"/>
      <c r="BS480" s="427"/>
      <c r="BT480" s="427"/>
      <c r="BU480" s="427"/>
      <c r="BV480" s="427"/>
      <c r="BW480" s="427"/>
      <c r="BX480" s="427"/>
      <c r="BY480" s="427"/>
      <c r="BZ480" s="427"/>
      <c r="CA480" s="427"/>
      <c r="CB480" s="427"/>
      <c r="CC480" s="427"/>
      <c r="CD480" s="427"/>
      <c r="CE480" s="427"/>
      <c r="CF480" s="427"/>
      <c r="CG480" s="427"/>
      <c r="CH480" s="427"/>
      <c r="CI480" s="427"/>
      <c r="CJ480" s="427"/>
      <c r="CK480" s="427"/>
      <c r="CL480" s="427"/>
      <c r="CM480" s="427"/>
    </row>
    <row r="481">
      <c r="A481" s="427"/>
      <c r="B481" s="427"/>
      <c r="C481" s="427"/>
      <c r="D481" s="427"/>
      <c r="E481" s="427"/>
      <c r="F481" s="427"/>
      <c r="G481" s="427"/>
      <c r="H481" s="427"/>
      <c r="I481" s="427"/>
      <c r="J481" s="427"/>
      <c r="K481" s="427"/>
      <c r="L481" s="427"/>
      <c r="M481" s="427"/>
      <c r="N481" s="427"/>
      <c r="O481" s="427"/>
      <c r="P481" s="427"/>
      <c r="Q481" s="427"/>
      <c r="R481" s="427"/>
      <c r="S481" s="427"/>
      <c r="T481" s="427"/>
      <c r="U481" s="427"/>
      <c r="V481" s="427"/>
      <c r="W481" s="427"/>
      <c r="X481" s="427"/>
      <c r="Y481" s="427"/>
      <c r="Z481" s="427"/>
      <c r="AA481" s="427"/>
      <c r="AB481" s="427"/>
      <c r="AC481" s="427"/>
      <c r="AD481" s="427"/>
      <c r="AE481" s="427"/>
      <c r="AF481" s="427"/>
      <c r="AG481" s="427"/>
      <c r="AH481" s="427"/>
      <c r="AI481" s="427"/>
      <c r="AJ481" s="427"/>
      <c r="AK481" s="427"/>
      <c r="AL481" s="427"/>
      <c r="AM481" s="427"/>
      <c r="AN481" s="427"/>
      <c r="AO481" s="427"/>
      <c r="AP481" s="427"/>
      <c r="AQ481" s="427"/>
      <c r="AR481" s="427"/>
      <c r="AS481" s="427"/>
      <c r="AT481" s="427"/>
      <c r="AU481" s="427"/>
      <c r="AV481" s="427"/>
      <c r="AW481" s="427"/>
      <c r="AX481" s="427"/>
      <c r="AY481" s="427"/>
      <c r="AZ481" s="427"/>
      <c r="BA481" s="427"/>
      <c r="BB481" s="427"/>
      <c r="BC481" s="427"/>
      <c r="BD481" s="427"/>
      <c r="BE481" s="427"/>
      <c r="BF481" s="427"/>
      <c r="BG481" s="427"/>
      <c r="BH481" s="427"/>
      <c r="BI481" s="427"/>
      <c r="BJ481" s="427"/>
      <c r="BK481" s="427"/>
      <c r="BL481" s="427"/>
      <c r="BM481" s="427"/>
      <c r="BN481" s="427"/>
      <c r="BO481" s="427"/>
      <c r="BP481" s="427"/>
      <c r="BQ481" s="427"/>
      <c r="BR481" s="427"/>
      <c r="BS481" s="427"/>
      <c r="BT481" s="427"/>
      <c r="BU481" s="427"/>
      <c r="BV481" s="427"/>
      <c r="BW481" s="427"/>
      <c r="BX481" s="427"/>
      <c r="BY481" s="427"/>
      <c r="BZ481" s="427"/>
      <c r="CA481" s="427"/>
      <c r="CB481" s="427"/>
      <c r="CC481" s="427"/>
      <c r="CD481" s="427"/>
      <c r="CE481" s="427"/>
      <c r="CF481" s="427"/>
      <c r="CG481" s="427"/>
      <c r="CH481" s="427"/>
      <c r="CI481" s="427"/>
      <c r="CJ481" s="427"/>
      <c r="CK481" s="427"/>
      <c r="CL481" s="427"/>
      <c r="CM481" s="427"/>
    </row>
    <row r="482">
      <c r="A482" s="427"/>
      <c r="B482" s="427"/>
      <c r="C482" s="427"/>
      <c r="D482" s="427"/>
      <c r="E482" s="427"/>
      <c r="F482" s="427"/>
      <c r="G482" s="427"/>
      <c r="H482" s="427"/>
      <c r="I482" s="427"/>
      <c r="J482" s="427"/>
      <c r="K482" s="427"/>
      <c r="L482" s="427"/>
      <c r="M482" s="427"/>
      <c r="N482" s="427"/>
      <c r="O482" s="427"/>
      <c r="P482" s="427"/>
      <c r="Q482" s="427"/>
      <c r="R482" s="427"/>
      <c r="S482" s="427"/>
      <c r="T482" s="427"/>
      <c r="U482" s="427"/>
      <c r="V482" s="427"/>
      <c r="W482" s="427"/>
      <c r="X482" s="427"/>
      <c r="Y482" s="427"/>
      <c r="Z482" s="427"/>
      <c r="AA482" s="427"/>
      <c r="AB482" s="427"/>
      <c r="AC482" s="427"/>
      <c r="AD482" s="427"/>
      <c r="AE482" s="427"/>
      <c r="AF482" s="427"/>
      <c r="AG482" s="427"/>
      <c r="AH482" s="427"/>
      <c r="AI482" s="427"/>
      <c r="AJ482" s="427"/>
      <c r="AK482" s="427"/>
      <c r="AL482" s="427"/>
      <c r="AM482" s="427"/>
      <c r="AN482" s="427"/>
      <c r="AO482" s="427"/>
      <c r="AP482" s="427"/>
      <c r="AQ482" s="427"/>
      <c r="AR482" s="427"/>
      <c r="AS482" s="427"/>
      <c r="AT482" s="427"/>
      <c r="AU482" s="427"/>
      <c r="AV482" s="427"/>
      <c r="AW482" s="427"/>
      <c r="AX482" s="427"/>
      <c r="AY482" s="427"/>
      <c r="AZ482" s="427"/>
      <c r="BA482" s="427"/>
      <c r="BB482" s="427"/>
      <c r="BC482" s="427"/>
      <c r="BD482" s="427"/>
      <c r="BE482" s="427"/>
      <c r="BF482" s="427"/>
      <c r="BG482" s="427"/>
      <c r="BH482" s="427"/>
      <c r="BI482" s="427"/>
      <c r="BJ482" s="427"/>
      <c r="BK482" s="427"/>
      <c r="BL482" s="427"/>
      <c r="BM482" s="427"/>
      <c r="BN482" s="427"/>
      <c r="BO482" s="427"/>
      <c r="BP482" s="427"/>
      <c r="BQ482" s="427"/>
      <c r="BR482" s="427"/>
      <c r="BS482" s="427"/>
      <c r="BT482" s="427"/>
      <c r="BU482" s="427"/>
      <c r="BV482" s="427"/>
      <c r="BW482" s="427"/>
      <c r="BX482" s="427"/>
      <c r="BY482" s="427"/>
      <c r="BZ482" s="427"/>
      <c r="CA482" s="427"/>
      <c r="CB482" s="427"/>
      <c r="CC482" s="427"/>
      <c r="CD482" s="427"/>
      <c r="CE482" s="427"/>
      <c r="CF482" s="427"/>
      <c r="CG482" s="427"/>
      <c r="CH482" s="427"/>
      <c r="CI482" s="427"/>
      <c r="CJ482" s="427"/>
      <c r="CK482" s="427"/>
      <c r="CL482" s="427"/>
      <c r="CM482" s="427"/>
    </row>
    <row r="483">
      <c r="A483" s="427"/>
      <c r="B483" s="427"/>
      <c r="C483" s="427"/>
      <c r="D483" s="427"/>
      <c r="E483" s="427"/>
      <c r="F483" s="427"/>
      <c r="G483" s="427"/>
      <c r="H483" s="427"/>
      <c r="I483" s="427"/>
      <c r="J483" s="427"/>
      <c r="K483" s="427"/>
      <c r="L483" s="427"/>
      <c r="M483" s="427"/>
      <c r="N483" s="427"/>
      <c r="O483" s="427"/>
      <c r="P483" s="427"/>
      <c r="Q483" s="427"/>
      <c r="R483" s="427"/>
      <c r="S483" s="427"/>
      <c r="T483" s="427"/>
      <c r="U483" s="427"/>
      <c r="V483" s="427"/>
      <c r="W483" s="427"/>
      <c r="X483" s="427"/>
      <c r="Y483" s="427"/>
      <c r="Z483" s="427"/>
      <c r="AA483" s="427"/>
      <c r="AB483" s="427"/>
      <c r="AC483" s="427"/>
      <c r="AD483" s="427"/>
      <c r="AE483" s="427"/>
      <c r="AF483" s="427"/>
      <c r="AG483" s="427"/>
      <c r="AH483" s="427"/>
      <c r="AI483" s="427"/>
      <c r="AJ483" s="427"/>
      <c r="AK483" s="427"/>
      <c r="AL483" s="427"/>
      <c r="AM483" s="427"/>
      <c r="AN483" s="427"/>
      <c r="AO483" s="427"/>
      <c r="AP483" s="427"/>
      <c r="AQ483" s="427"/>
      <c r="AR483" s="427"/>
      <c r="AS483" s="427"/>
      <c r="AT483" s="427"/>
      <c r="AU483" s="427"/>
      <c r="AV483" s="427"/>
      <c r="AW483" s="427"/>
      <c r="AX483" s="427"/>
      <c r="AY483" s="427"/>
      <c r="AZ483" s="427"/>
      <c r="BA483" s="427"/>
      <c r="BB483" s="427"/>
      <c r="BC483" s="427"/>
      <c r="BD483" s="427"/>
      <c r="BE483" s="427"/>
      <c r="BF483" s="427"/>
      <c r="BG483" s="427"/>
      <c r="BH483" s="427"/>
      <c r="BI483" s="427"/>
      <c r="BJ483" s="427"/>
      <c r="BK483" s="427"/>
      <c r="BL483" s="427"/>
      <c r="BM483" s="427"/>
      <c r="BN483" s="427"/>
      <c r="BO483" s="427"/>
      <c r="BP483" s="427"/>
      <c r="BQ483" s="427"/>
      <c r="BR483" s="427"/>
      <c r="BS483" s="427"/>
      <c r="BT483" s="427"/>
      <c r="BU483" s="427"/>
      <c r="BV483" s="427"/>
      <c r="BW483" s="427"/>
      <c r="BX483" s="427"/>
      <c r="BY483" s="427"/>
      <c r="BZ483" s="427"/>
      <c r="CA483" s="427"/>
      <c r="CB483" s="427"/>
      <c r="CC483" s="427"/>
      <c r="CD483" s="427"/>
      <c r="CE483" s="427"/>
      <c r="CF483" s="427"/>
      <c r="CG483" s="427"/>
      <c r="CH483" s="427"/>
      <c r="CI483" s="427"/>
      <c r="CJ483" s="427"/>
      <c r="CK483" s="427"/>
      <c r="CL483" s="427"/>
      <c r="CM483" s="427"/>
    </row>
    <row r="484">
      <c r="A484" s="427"/>
      <c r="B484" s="427"/>
      <c r="C484" s="427"/>
      <c r="D484" s="427"/>
      <c r="E484" s="427"/>
      <c r="F484" s="427"/>
      <c r="G484" s="427"/>
      <c r="H484" s="427"/>
      <c r="I484" s="427"/>
      <c r="J484" s="427"/>
      <c r="K484" s="427"/>
      <c r="L484" s="427"/>
      <c r="M484" s="427"/>
      <c r="N484" s="427"/>
      <c r="O484" s="427"/>
      <c r="P484" s="427"/>
      <c r="Q484" s="427"/>
      <c r="R484" s="427"/>
      <c r="S484" s="427"/>
      <c r="T484" s="427"/>
      <c r="U484" s="427"/>
      <c r="V484" s="427"/>
      <c r="W484" s="427"/>
      <c r="X484" s="427"/>
      <c r="Y484" s="427"/>
      <c r="Z484" s="427"/>
      <c r="AA484" s="427"/>
      <c r="AB484" s="427"/>
      <c r="AC484" s="427"/>
      <c r="AD484" s="427"/>
      <c r="AE484" s="427"/>
      <c r="AF484" s="427"/>
      <c r="AG484" s="427"/>
      <c r="AH484" s="427"/>
      <c r="AI484" s="427"/>
      <c r="AJ484" s="427"/>
      <c r="AK484" s="427"/>
      <c r="AL484" s="427"/>
      <c r="AM484" s="427"/>
      <c r="AN484" s="427"/>
      <c r="AO484" s="427"/>
      <c r="AP484" s="427"/>
      <c r="AQ484" s="427"/>
      <c r="AR484" s="427"/>
      <c r="AS484" s="427"/>
      <c r="AT484" s="427"/>
      <c r="AU484" s="427"/>
      <c r="AV484" s="427"/>
      <c r="AW484" s="427"/>
      <c r="AX484" s="427"/>
      <c r="AY484" s="427"/>
      <c r="AZ484" s="427"/>
      <c r="BA484" s="427"/>
      <c r="BB484" s="427"/>
      <c r="BC484" s="427"/>
      <c r="BD484" s="427"/>
      <c r="BE484" s="427"/>
      <c r="BF484" s="427"/>
      <c r="BG484" s="427"/>
      <c r="BH484" s="427"/>
      <c r="BI484" s="427"/>
      <c r="BJ484" s="427"/>
      <c r="BK484" s="427"/>
      <c r="BL484" s="427"/>
      <c r="BM484" s="427"/>
      <c r="BN484" s="427"/>
      <c r="BO484" s="427"/>
      <c r="BP484" s="427"/>
      <c r="BQ484" s="427"/>
      <c r="BR484" s="427"/>
      <c r="BS484" s="427"/>
      <c r="BT484" s="427"/>
      <c r="BU484" s="427"/>
      <c r="BV484" s="427"/>
      <c r="BW484" s="427"/>
      <c r="BX484" s="427"/>
      <c r="BY484" s="427"/>
      <c r="BZ484" s="427"/>
      <c r="CA484" s="427"/>
      <c r="CB484" s="427"/>
      <c r="CC484" s="427"/>
      <c r="CD484" s="427"/>
      <c r="CE484" s="427"/>
      <c r="CF484" s="427"/>
      <c r="CG484" s="427"/>
      <c r="CH484" s="427"/>
      <c r="CI484" s="427"/>
      <c r="CJ484" s="427"/>
      <c r="CK484" s="427"/>
      <c r="CL484" s="427"/>
      <c r="CM484" s="427"/>
    </row>
    <row r="485">
      <c r="A485" s="427"/>
      <c r="B485" s="427"/>
      <c r="C485" s="427"/>
      <c r="D485" s="427"/>
      <c r="E485" s="427"/>
      <c r="F485" s="427"/>
      <c r="G485" s="427"/>
      <c r="H485" s="427"/>
      <c r="I485" s="427"/>
      <c r="J485" s="427"/>
      <c r="K485" s="427"/>
      <c r="L485" s="427"/>
      <c r="M485" s="427"/>
      <c r="N485" s="427"/>
      <c r="O485" s="427"/>
      <c r="P485" s="427"/>
      <c r="Q485" s="427"/>
      <c r="R485" s="427"/>
      <c r="S485" s="427"/>
      <c r="T485" s="427"/>
      <c r="U485" s="427"/>
      <c r="V485" s="427"/>
      <c r="W485" s="427"/>
      <c r="X485" s="427"/>
      <c r="Y485" s="427"/>
      <c r="Z485" s="427"/>
      <c r="AA485" s="427"/>
      <c r="AB485" s="427"/>
      <c r="AC485" s="427"/>
      <c r="AD485" s="427"/>
      <c r="AE485" s="427"/>
      <c r="AF485" s="427"/>
      <c r="AG485" s="427"/>
      <c r="AH485" s="427"/>
      <c r="AI485" s="427"/>
      <c r="AJ485" s="427"/>
      <c r="AK485" s="427"/>
      <c r="AL485" s="427"/>
      <c r="AM485" s="427"/>
      <c r="AN485" s="427"/>
      <c r="AO485" s="427"/>
      <c r="AP485" s="427"/>
      <c r="AQ485" s="427"/>
      <c r="AR485" s="427"/>
      <c r="AS485" s="427"/>
      <c r="AT485" s="427"/>
      <c r="AU485" s="427"/>
      <c r="AV485" s="427"/>
      <c r="AW485" s="427"/>
      <c r="AX485" s="427"/>
      <c r="AY485" s="427"/>
      <c r="AZ485" s="427"/>
      <c r="BA485" s="427"/>
      <c r="BB485" s="427"/>
      <c r="BC485" s="427"/>
      <c r="BD485" s="427"/>
      <c r="BE485" s="427"/>
      <c r="BF485" s="427"/>
      <c r="BG485" s="427"/>
      <c r="BH485" s="427"/>
      <c r="BI485" s="427"/>
      <c r="BJ485" s="427"/>
      <c r="BK485" s="427"/>
      <c r="BL485" s="427"/>
      <c r="BM485" s="427"/>
      <c r="BN485" s="427"/>
      <c r="BO485" s="427"/>
      <c r="BP485" s="427"/>
      <c r="BQ485" s="427"/>
      <c r="BR485" s="427"/>
      <c r="BS485" s="427"/>
      <c r="BT485" s="427"/>
      <c r="BU485" s="427"/>
      <c r="BV485" s="427"/>
      <c r="BW485" s="427"/>
      <c r="BX485" s="427"/>
      <c r="BY485" s="427"/>
      <c r="BZ485" s="427"/>
      <c r="CA485" s="427"/>
      <c r="CB485" s="427"/>
      <c r="CC485" s="427"/>
      <c r="CD485" s="427"/>
      <c r="CE485" s="427"/>
      <c r="CF485" s="427"/>
      <c r="CG485" s="427"/>
      <c r="CH485" s="427"/>
      <c r="CI485" s="427"/>
      <c r="CJ485" s="427"/>
      <c r="CK485" s="427"/>
      <c r="CL485" s="427"/>
      <c r="CM485" s="427"/>
    </row>
    <row r="486">
      <c r="A486" s="427"/>
      <c r="B486" s="427"/>
      <c r="C486" s="427"/>
      <c r="D486" s="427"/>
      <c r="E486" s="427"/>
      <c r="F486" s="427"/>
      <c r="G486" s="427"/>
      <c r="H486" s="427"/>
      <c r="I486" s="427"/>
      <c r="J486" s="427"/>
      <c r="K486" s="427"/>
      <c r="L486" s="427"/>
      <c r="M486" s="427"/>
      <c r="N486" s="427"/>
      <c r="O486" s="427"/>
      <c r="P486" s="427"/>
      <c r="Q486" s="427"/>
      <c r="R486" s="427"/>
      <c r="S486" s="427"/>
      <c r="T486" s="427"/>
      <c r="U486" s="427"/>
      <c r="V486" s="427"/>
      <c r="W486" s="427"/>
      <c r="X486" s="427"/>
      <c r="Y486" s="427"/>
      <c r="Z486" s="427"/>
      <c r="AA486" s="427"/>
      <c r="AB486" s="427"/>
      <c r="AC486" s="427"/>
      <c r="AD486" s="427"/>
      <c r="AE486" s="427"/>
      <c r="AF486" s="427"/>
      <c r="AG486" s="427"/>
      <c r="AH486" s="427"/>
      <c r="AI486" s="427"/>
      <c r="AJ486" s="427"/>
      <c r="AK486" s="427"/>
      <c r="AL486" s="427"/>
      <c r="AM486" s="427"/>
      <c r="AN486" s="427"/>
      <c r="AO486" s="427"/>
      <c r="AP486" s="427"/>
      <c r="AQ486" s="427"/>
      <c r="AR486" s="427"/>
      <c r="AS486" s="427"/>
      <c r="AT486" s="427"/>
      <c r="AU486" s="427"/>
      <c r="AV486" s="427"/>
      <c r="AW486" s="427"/>
      <c r="AX486" s="427"/>
      <c r="AY486" s="427"/>
      <c r="AZ486" s="427"/>
      <c r="BA486" s="427"/>
      <c r="BB486" s="427"/>
      <c r="BC486" s="427"/>
      <c r="BD486" s="427"/>
      <c r="BE486" s="427"/>
      <c r="BF486" s="427"/>
      <c r="BG486" s="427"/>
      <c r="BH486" s="427"/>
      <c r="BI486" s="427"/>
      <c r="BJ486" s="427"/>
      <c r="BK486" s="427"/>
      <c r="BL486" s="427"/>
      <c r="BM486" s="427"/>
      <c r="BN486" s="427"/>
      <c r="BO486" s="427"/>
      <c r="BP486" s="427"/>
      <c r="BQ486" s="427"/>
      <c r="BR486" s="427"/>
      <c r="BS486" s="427"/>
      <c r="BT486" s="427"/>
      <c r="BU486" s="427"/>
      <c r="BV486" s="427"/>
      <c r="BW486" s="427"/>
      <c r="BX486" s="427"/>
      <c r="BY486" s="427"/>
      <c r="BZ486" s="427"/>
      <c r="CA486" s="427"/>
      <c r="CB486" s="427"/>
      <c r="CC486" s="427"/>
      <c r="CD486" s="427"/>
      <c r="CE486" s="427"/>
      <c r="CF486" s="427"/>
      <c r="CG486" s="427"/>
      <c r="CH486" s="427"/>
      <c r="CI486" s="427"/>
      <c r="CJ486" s="427"/>
      <c r="CK486" s="427"/>
      <c r="CL486" s="427"/>
      <c r="CM486" s="427"/>
    </row>
    <row r="487">
      <c r="A487" s="427"/>
      <c r="B487" s="427"/>
      <c r="C487" s="427"/>
      <c r="D487" s="427"/>
      <c r="E487" s="427"/>
      <c r="F487" s="427"/>
      <c r="G487" s="427"/>
      <c r="H487" s="427"/>
      <c r="I487" s="427"/>
      <c r="J487" s="427"/>
      <c r="K487" s="427"/>
      <c r="L487" s="427"/>
      <c r="M487" s="427"/>
      <c r="N487" s="427"/>
      <c r="O487" s="427"/>
      <c r="P487" s="427"/>
      <c r="Q487" s="427"/>
      <c r="R487" s="427"/>
      <c r="S487" s="427"/>
      <c r="T487" s="427"/>
      <c r="U487" s="427"/>
      <c r="V487" s="427"/>
      <c r="W487" s="427"/>
      <c r="X487" s="427"/>
      <c r="Y487" s="427"/>
      <c r="Z487" s="427"/>
      <c r="AA487" s="427"/>
      <c r="AB487" s="427"/>
      <c r="AC487" s="427"/>
      <c r="AD487" s="427"/>
      <c r="AE487" s="427"/>
      <c r="AF487" s="427"/>
      <c r="AG487" s="427"/>
      <c r="AH487" s="427"/>
      <c r="AI487" s="427"/>
      <c r="AJ487" s="427"/>
      <c r="AK487" s="427"/>
      <c r="AL487" s="427"/>
      <c r="AM487" s="427"/>
      <c r="AN487" s="427"/>
      <c r="AO487" s="427"/>
      <c r="AP487" s="427"/>
      <c r="AQ487" s="427"/>
      <c r="AR487" s="427"/>
      <c r="AS487" s="427"/>
      <c r="AT487" s="427"/>
      <c r="AU487" s="427"/>
      <c r="AV487" s="427"/>
      <c r="AW487" s="427"/>
      <c r="AX487" s="427"/>
      <c r="AY487" s="427"/>
      <c r="AZ487" s="427"/>
      <c r="BA487" s="427"/>
      <c r="BB487" s="427"/>
      <c r="BC487" s="427"/>
      <c r="BD487" s="427"/>
      <c r="BE487" s="427"/>
      <c r="BF487" s="427"/>
      <c r="BG487" s="427"/>
      <c r="BH487" s="427"/>
      <c r="BI487" s="427"/>
      <c r="BJ487" s="427"/>
      <c r="BK487" s="427"/>
      <c r="BL487" s="427"/>
      <c r="BM487" s="427"/>
      <c r="BN487" s="427"/>
      <c r="BO487" s="427"/>
      <c r="BP487" s="427"/>
      <c r="BQ487" s="427"/>
      <c r="BR487" s="427"/>
      <c r="BS487" s="427"/>
      <c r="BT487" s="427"/>
      <c r="BU487" s="427"/>
      <c r="BV487" s="427"/>
      <c r="BW487" s="427"/>
      <c r="BX487" s="427"/>
      <c r="BY487" s="427"/>
      <c r="BZ487" s="427"/>
      <c r="CA487" s="427"/>
      <c r="CB487" s="427"/>
      <c r="CC487" s="427"/>
      <c r="CD487" s="427"/>
      <c r="CE487" s="427"/>
      <c r="CF487" s="427"/>
      <c r="CG487" s="427"/>
      <c r="CH487" s="427"/>
      <c r="CI487" s="427"/>
      <c r="CJ487" s="427"/>
      <c r="CK487" s="427"/>
      <c r="CL487" s="427"/>
      <c r="CM487" s="427"/>
    </row>
    <row r="488">
      <c r="A488" s="427"/>
      <c r="B488" s="427"/>
      <c r="C488" s="427"/>
      <c r="D488" s="427"/>
      <c r="E488" s="427"/>
      <c r="F488" s="427"/>
      <c r="G488" s="427"/>
      <c r="H488" s="427"/>
      <c r="I488" s="427"/>
      <c r="J488" s="427"/>
      <c r="K488" s="427"/>
      <c r="L488" s="427"/>
      <c r="M488" s="427"/>
      <c r="N488" s="427"/>
      <c r="O488" s="427"/>
      <c r="P488" s="427"/>
      <c r="Q488" s="427"/>
      <c r="R488" s="427"/>
      <c r="S488" s="427"/>
      <c r="T488" s="427"/>
      <c r="U488" s="427"/>
      <c r="V488" s="427"/>
      <c r="W488" s="427"/>
      <c r="X488" s="427"/>
      <c r="Y488" s="427"/>
      <c r="Z488" s="427"/>
      <c r="AA488" s="427"/>
      <c r="AB488" s="427"/>
      <c r="AC488" s="427"/>
      <c r="AD488" s="427"/>
      <c r="AE488" s="427"/>
      <c r="AF488" s="427"/>
      <c r="AG488" s="427"/>
      <c r="AH488" s="427"/>
      <c r="AI488" s="427"/>
      <c r="AJ488" s="427"/>
      <c r="AK488" s="427"/>
      <c r="AL488" s="427"/>
      <c r="AM488" s="427"/>
      <c r="AN488" s="427"/>
      <c r="AO488" s="427"/>
      <c r="AP488" s="427"/>
      <c r="AQ488" s="427"/>
      <c r="AR488" s="427"/>
      <c r="AS488" s="427"/>
      <c r="AT488" s="427"/>
      <c r="AU488" s="427"/>
      <c r="AV488" s="427"/>
      <c r="AW488" s="427"/>
      <c r="AX488" s="427"/>
      <c r="AY488" s="427"/>
      <c r="AZ488" s="427"/>
      <c r="BA488" s="427"/>
      <c r="BB488" s="427"/>
      <c r="BC488" s="427"/>
      <c r="BD488" s="427"/>
      <c r="BE488" s="427"/>
      <c r="BF488" s="427"/>
      <c r="BG488" s="427"/>
      <c r="BH488" s="427"/>
      <c r="BI488" s="427"/>
      <c r="BJ488" s="427"/>
      <c r="BK488" s="427"/>
      <c r="BL488" s="427"/>
      <c r="BM488" s="427"/>
      <c r="BN488" s="427"/>
      <c r="BO488" s="427"/>
      <c r="BP488" s="427"/>
      <c r="BQ488" s="427"/>
      <c r="BR488" s="427"/>
      <c r="BS488" s="427"/>
      <c r="BT488" s="427"/>
      <c r="BU488" s="427"/>
      <c r="BV488" s="427"/>
      <c r="BW488" s="427"/>
      <c r="BX488" s="427"/>
      <c r="BY488" s="427"/>
      <c r="BZ488" s="427"/>
      <c r="CA488" s="427"/>
      <c r="CB488" s="427"/>
      <c r="CC488" s="427"/>
      <c r="CD488" s="427"/>
      <c r="CE488" s="427"/>
      <c r="CF488" s="427"/>
      <c r="CG488" s="427"/>
      <c r="CH488" s="427"/>
      <c r="CI488" s="427"/>
      <c r="CJ488" s="427"/>
      <c r="CK488" s="427"/>
      <c r="CL488" s="427"/>
      <c r="CM488" s="427"/>
    </row>
    <row r="489">
      <c r="A489" s="427"/>
      <c r="B489" s="427"/>
      <c r="C489" s="427"/>
      <c r="D489" s="427"/>
      <c r="E489" s="427"/>
      <c r="F489" s="427"/>
      <c r="G489" s="427"/>
      <c r="H489" s="427"/>
      <c r="I489" s="427"/>
      <c r="J489" s="427"/>
      <c r="K489" s="427"/>
      <c r="L489" s="427"/>
      <c r="M489" s="427"/>
      <c r="N489" s="427"/>
      <c r="O489" s="427"/>
      <c r="P489" s="427"/>
      <c r="Q489" s="427"/>
      <c r="R489" s="427"/>
      <c r="S489" s="427"/>
      <c r="T489" s="427"/>
      <c r="U489" s="427"/>
      <c r="V489" s="427"/>
      <c r="W489" s="427"/>
      <c r="X489" s="427"/>
      <c r="Y489" s="427"/>
      <c r="Z489" s="427"/>
      <c r="AA489" s="427"/>
      <c r="AB489" s="427"/>
      <c r="AC489" s="427"/>
      <c r="AD489" s="427"/>
      <c r="AE489" s="427"/>
      <c r="AF489" s="427"/>
      <c r="AG489" s="427"/>
      <c r="AH489" s="427"/>
      <c r="AI489" s="427"/>
      <c r="AJ489" s="427"/>
      <c r="AK489" s="427"/>
      <c r="AL489" s="427"/>
      <c r="AM489" s="427"/>
      <c r="AN489" s="427"/>
      <c r="AO489" s="427"/>
      <c r="AP489" s="427"/>
      <c r="AQ489" s="427"/>
      <c r="AR489" s="427"/>
      <c r="AS489" s="427"/>
      <c r="AT489" s="427"/>
      <c r="AU489" s="427"/>
      <c r="AV489" s="427"/>
      <c r="AW489" s="427"/>
      <c r="AX489" s="427"/>
      <c r="AY489" s="427"/>
      <c r="AZ489" s="427"/>
      <c r="BA489" s="427"/>
      <c r="BB489" s="427"/>
      <c r="BC489" s="427"/>
      <c r="BD489" s="427"/>
      <c r="BE489" s="427"/>
      <c r="BF489" s="427"/>
      <c r="BG489" s="427"/>
      <c r="BH489" s="427"/>
      <c r="BI489" s="427"/>
      <c r="BJ489" s="427"/>
      <c r="BK489" s="427"/>
      <c r="BL489" s="427"/>
      <c r="BM489" s="427"/>
      <c r="BN489" s="427"/>
      <c r="BO489" s="427"/>
      <c r="BP489" s="427"/>
      <c r="BQ489" s="427"/>
      <c r="BR489" s="427"/>
      <c r="BS489" s="427"/>
      <c r="BT489" s="427"/>
      <c r="BU489" s="427"/>
      <c r="BV489" s="427"/>
      <c r="BW489" s="427"/>
      <c r="BX489" s="427"/>
      <c r="BY489" s="427"/>
      <c r="BZ489" s="427"/>
      <c r="CA489" s="427"/>
      <c r="CB489" s="427"/>
      <c r="CC489" s="427"/>
      <c r="CD489" s="427"/>
      <c r="CE489" s="427"/>
      <c r="CF489" s="427"/>
      <c r="CG489" s="427"/>
      <c r="CH489" s="427"/>
      <c r="CI489" s="427"/>
      <c r="CJ489" s="427"/>
      <c r="CK489" s="427"/>
      <c r="CL489" s="427"/>
      <c r="CM489" s="427"/>
    </row>
    <row r="490">
      <c r="A490" s="427"/>
      <c r="B490" s="427"/>
      <c r="C490" s="427"/>
      <c r="D490" s="427"/>
      <c r="E490" s="427"/>
      <c r="F490" s="427"/>
      <c r="G490" s="427"/>
      <c r="H490" s="427"/>
      <c r="I490" s="427"/>
      <c r="J490" s="427"/>
      <c r="K490" s="427"/>
      <c r="L490" s="427"/>
      <c r="M490" s="427"/>
      <c r="N490" s="427"/>
      <c r="O490" s="427"/>
      <c r="P490" s="427"/>
      <c r="Q490" s="427"/>
      <c r="R490" s="427"/>
      <c r="S490" s="427"/>
      <c r="T490" s="427"/>
      <c r="U490" s="427"/>
      <c r="V490" s="427"/>
      <c r="W490" s="427"/>
      <c r="X490" s="427"/>
      <c r="Y490" s="427"/>
      <c r="Z490" s="427"/>
      <c r="AA490" s="427"/>
      <c r="AB490" s="427"/>
      <c r="AC490" s="427"/>
      <c r="AD490" s="427"/>
      <c r="AE490" s="427"/>
      <c r="AF490" s="427"/>
      <c r="AG490" s="427"/>
      <c r="AH490" s="427"/>
      <c r="AI490" s="427"/>
      <c r="AJ490" s="427"/>
      <c r="AK490" s="427"/>
      <c r="AL490" s="427"/>
      <c r="AM490" s="427"/>
      <c r="AN490" s="427"/>
      <c r="AO490" s="427"/>
      <c r="AP490" s="427"/>
      <c r="AQ490" s="427"/>
      <c r="AR490" s="427"/>
      <c r="AS490" s="427"/>
      <c r="AT490" s="427"/>
      <c r="AU490" s="427"/>
      <c r="AV490" s="427"/>
      <c r="AW490" s="427"/>
      <c r="AX490" s="427"/>
      <c r="AY490" s="427"/>
      <c r="AZ490" s="427"/>
      <c r="BA490" s="427"/>
      <c r="BB490" s="427"/>
      <c r="BC490" s="427"/>
      <c r="BD490" s="427"/>
      <c r="BE490" s="427"/>
      <c r="BF490" s="427"/>
      <c r="BG490" s="427"/>
      <c r="BH490" s="427"/>
      <c r="BI490" s="427"/>
      <c r="BJ490" s="427"/>
      <c r="BK490" s="427"/>
      <c r="BL490" s="427"/>
      <c r="BM490" s="427"/>
      <c r="BN490" s="427"/>
      <c r="BO490" s="427"/>
      <c r="BP490" s="427"/>
      <c r="BQ490" s="427"/>
      <c r="BR490" s="427"/>
      <c r="BS490" s="427"/>
      <c r="BT490" s="427"/>
      <c r="BU490" s="427"/>
      <c r="BV490" s="427"/>
      <c r="BW490" s="427"/>
      <c r="BX490" s="427"/>
      <c r="BY490" s="427"/>
      <c r="BZ490" s="427"/>
      <c r="CA490" s="427"/>
      <c r="CB490" s="427"/>
      <c r="CC490" s="427"/>
      <c r="CD490" s="427"/>
      <c r="CE490" s="427"/>
      <c r="CF490" s="427"/>
      <c r="CG490" s="427"/>
      <c r="CH490" s="427"/>
      <c r="CI490" s="427"/>
      <c r="CJ490" s="427"/>
      <c r="CK490" s="427"/>
      <c r="CL490" s="427"/>
      <c r="CM490" s="427"/>
    </row>
    <row r="491">
      <c r="A491" s="427"/>
      <c r="B491" s="427"/>
      <c r="C491" s="427"/>
      <c r="D491" s="427"/>
      <c r="E491" s="427"/>
      <c r="F491" s="427"/>
      <c r="G491" s="427"/>
      <c r="H491" s="427"/>
      <c r="I491" s="427"/>
      <c r="J491" s="427"/>
      <c r="K491" s="427"/>
      <c r="L491" s="427"/>
      <c r="M491" s="427"/>
      <c r="N491" s="427"/>
      <c r="O491" s="427"/>
      <c r="P491" s="427"/>
      <c r="Q491" s="427"/>
      <c r="R491" s="427"/>
      <c r="S491" s="427"/>
      <c r="T491" s="427"/>
      <c r="U491" s="427"/>
      <c r="V491" s="427"/>
      <c r="W491" s="427"/>
      <c r="X491" s="427"/>
      <c r="Y491" s="427"/>
      <c r="Z491" s="427"/>
      <c r="AA491" s="427"/>
      <c r="AB491" s="427"/>
      <c r="AC491" s="427"/>
      <c r="AD491" s="427"/>
      <c r="AE491" s="427"/>
      <c r="AF491" s="427"/>
      <c r="AG491" s="427"/>
      <c r="AH491" s="427"/>
      <c r="AI491" s="427"/>
      <c r="AJ491" s="427"/>
      <c r="AK491" s="427"/>
      <c r="AL491" s="427"/>
      <c r="AM491" s="427"/>
      <c r="AN491" s="427"/>
      <c r="AO491" s="427"/>
      <c r="AP491" s="427"/>
      <c r="AQ491" s="427"/>
      <c r="AR491" s="427"/>
      <c r="AS491" s="427"/>
      <c r="AT491" s="427"/>
      <c r="AU491" s="427"/>
      <c r="AV491" s="427"/>
      <c r="AW491" s="427"/>
      <c r="AX491" s="427"/>
      <c r="AY491" s="427"/>
      <c r="AZ491" s="427"/>
      <c r="BA491" s="427"/>
      <c r="BB491" s="427"/>
      <c r="BC491" s="427"/>
      <c r="BD491" s="427"/>
      <c r="BE491" s="427"/>
      <c r="BF491" s="427"/>
      <c r="BG491" s="427"/>
      <c r="BH491" s="427"/>
      <c r="BI491" s="427"/>
      <c r="BJ491" s="427"/>
      <c r="BK491" s="427"/>
      <c r="BL491" s="427"/>
      <c r="BM491" s="427"/>
      <c r="BN491" s="427"/>
      <c r="BO491" s="427"/>
      <c r="BP491" s="427"/>
      <c r="BQ491" s="427"/>
      <c r="BR491" s="427"/>
      <c r="BS491" s="427"/>
      <c r="BT491" s="427"/>
      <c r="BU491" s="427"/>
      <c r="BV491" s="427"/>
      <c r="BW491" s="427"/>
      <c r="BX491" s="427"/>
      <c r="BY491" s="427"/>
      <c r="BZ491" s="427"/>
      <c r="CA491" s="427"/>
      <c r="CB491" s="427"/>
      <c r="CC491" s="427"/>
      <c r="CD491" s="427"/>
      <c r="CE491" s="427"/>
      <c r="CF491" s="427"/>
      <c r="CG491" s="427"/>
      <c r="CH491" s="427"/>
      <c r="CI491" s="427"/>
      <c r="CJ491" s="427"/>
      <c r="CK491" s="427"/>
      <c r="CL491" s="427"/>
      <c r="CM491" s="427"/>
    </row>
    <row r="492">
      <c r="A492" s="427"/>
      <c r="B492" s="427"/>
      <c r="C492" s="427"/>
      <c r="D492" s="427"/>
      <c r="E492" s="427"/>
      <c r="F492" s="427"/>
      <c r="G492" s="427"/>
      <c r="H492" s="427"/>
      <c r="I492" s="427"/>
      <c r="J492" s="427"/>
      <c r="K492" s="427"/>
      <c r="L492" s="427"/>
      <c r="M492" s="427"/>
      <c r="N492" s="427"/>
      <c r="O492" s="427"/>
      <c r="P492" s="427"/>
      <c r="Q492" s="427"/>
      <c r="R492" s="427"/>
      <c r="S492" s="427"/>
      <c r="T492" s="427"/>
      <c r="U492" s="427"/>
      <c r="V492" s="427"/>
      <c r="W492" s="427"/>
      <c r="X492" s="427"/>
      <c r="Y492" s="427"/>
      <c r="Z492" s="427"/>
      <c r="AA492" s="427"/>
      <c r="AB492" s="427"/>
      <c r="AC492" s="427"/>
      <c r="AD492" s="427"/>
      <c r="AE492" s="427"/>
      <c r="AF492" s="427"/>
      <c r="AG492" s="427"/>
      <c r="AH492" s="427"/>
      <c r="AI492" s="427"/>
      <c r="AJ492" s="427"/>
      <c r="AK492" s="427"/>
      <c r="AL492" s="427"/>
      <c r="AM492" s="427"/>
      <c r="AN492" s="427"/>
      <c r="AO492" s="427"/>
      <c r="AP492" s="427"/>
      <c r="AQ492" s="427"/>
      <c r="AR492" s="427"/>
      <c r="AS492" s="427"/>
      <c r="AT492" s="427"/>
      <c r="AU492" s="427"/>
      <c r="AV492" s="427"/>
      <c r="AW492" s="427"/>
      <c r="AX492" s="427"/>
      <c r="AY492" s="427"/>
      <c r="AZ492" s="427"/>
      <c r="BA492" s="427"/>
      <c r="BB492" s="427"/>
      <c r="BC492" s="427"/>
      <c r="BD492" s="427"/>
      <c r="BE492" s="427"/>
      <c r="BF492" s="427"/>
      <c r="BG492" s="427"/>
      <c r="BH492" s="427"/>
      <c r="BI492" s="427"/>
      <c r="BJ492" s="427"/>
      <c r="BK492" s="427"/>
      <c r="BL492" s="427"/>
      <c r="BM492" s="427"/>
      <c r="BN492" s="427"/>
      <c r="BO492" s="427"/>
      <c r="BP492" s="427"/>
      <c r="BQ492" s="427"/>
      <c r="BR492" s="427"/>
      <c r="BS492" s="427"/>
      <c r="BT492" s="427"/>
      <c r="BU492" s="427"/>
      <c r="BV492" s="427"/>
      <c r="BW492" s="427"/>
      <c r="BX492" s="427"/>
      <c r="BY492" s="427"/>
      <c r="BZ492" s="427"/>
      <c r="CA492" s="427"/>
      <c r="CB492" s="427"/>
      <c r="CC492" s="427"/>
      <c r="CD492" s="427"/>
      <c r="CE492" s="427"/>
      <c r="CF492" s="427"/>
      <c r="CG492" s="427"/>
      <c r="CH492" s="427"/>
      <c r="CI492" s="427"/>
      <c r="CJ492" s="427"/>
      <c r="CK492" s="427"/>
      <c r="CL492" s="427"/>
      <c r="CM492" s="427"/>
    </row>
    <row r="493">
      <c r="A493" s="427"/>
      <c r="B493" s="427"/>
      <c r="C493" s="427"/>
      <c r="D493" s="427"/>
      <c r="E493" s="427"/>
      <c r="F493" s="427"/>
      <c r="G493" s="427"/>
      <c r="H493" s="427"/>
      <c r="I493" s="427"/>
      <c r="J493" s="427"/>
      <c r="K493" s="427"/>
      <c r="L493" s="427"/>
      <c r="M493" s="427"/>
      <c r="N493" s="427"/>
      <c r="O493" s="427"/>
      <c r="P493" s="427"/>
      <c r="Q493" s="427"/>
      <c r="R493" s="427"/>
      <c r="S493" s="427"/>
      <c r="T493" s="427"/>
      <c r="U493" s="427"/>
      <c r="V493" s="427"/>
      <c r="W493" s="427"/>
      <c r="X493" s="427"/>
      <c r="Y493" s="427"/>
      <c r="Z493" s="427"/>
      <c r="AA493" s="427"/>
      <c r="AB493" s="427"/>
      <c r="AC493" s="427"/>
      <c r="AD493" s="427"/>
      <c r="AE493" s="427"/>
      <c r="AF493" s="427"/>
      <c r="AG493" s="427"/>
      <c r="AH493" s="427"/>
      <c r="AI493" s="427"/>
      <c r="AJ493" s="427"/>
      <c r="AK493" s="427"/>
      <c r="AL493" s="427"/>
      <c r="AM493" s="427"/>
      <c r="AN493" s="427"/>
      <c r="AO493" s="427"/>
      <c r="AP493" s="427"/>
      <c r="AQ493" s="427"/>
      <c r="AR493" s="427"/>
      <c r="AS493" s="427"/>
      <c r="AT493" s="427"/>
      <c r="AU493" s="427"/>
      <c r="AV493" s="427"/>
      <c r="AW493" s="427"/>
      <c r="AX493" s="427"/>
      <c r="AY493" s="427"/>
      <c r="AZ493" s="427"/>
      <c r="BA493" s="427"/>
      <c r="BB493" s="427"/>
      <c r="BC493" s="427"/>
      <c r="BD493" s="427"/>
      <c r="BE493" s="427"/>
      <c r="BF493" s="427"/>
      <c r="BG493" s="427"/>
      <c r="BH493" s="427"/>
      <c r="BI493" s="427"/>
      <c r="BJ493" s="427"/>
      <c r="BK493" s="427"/>
      <c r="BL493" s="427"/>
      <c r="BM493" s="427"/>
      <c r="BN493" s="427"/>
      <c r="BO493" s="427"/>
      <c r="BP493" s="427"/>
      <c r="BQ493" s="427"/>
      <c r="BR493" s="427"/>
      <c r="BS493" s="427"/>
      <c r="BT493" s="427"/>
      <c r="BU493" s="427"/>
      <c r="BV493" s="427"/>
      <c r="BW493" s="427"/>
      <c r="BX493" s="427"/>
      <c r="BY493" s="427"/>
      <c r="BZ493" s="427"/>
      <c r="CA493" s="427"/>
      <c r="CB493" s="427"/>
      <c r="CC493" s="427"/>
      <c r="CD493" s="427"/>
      <c r="CE493" s="427"/>
      <c r="CF493" s="427"/>
      <c r="CG493" s="427"/>
      <c r="CH493" s="427"/>
      <c r="CI493" s="427"/>
      <c r="CJ493" s="427"/>
      <c r="CK493" s="427"/>
      <c r="CL493" s="427"/>
      <c r="CM493" s="427"/>
    </row>
    <row r="494">
      <c r="A494" s="427"/>
      <c r="B494" s="427"/>
      <c r="C494" s="427"/>
      <c r="D494" s="427"/>
      <c r="E494" s="427"/>
      <c r="F494" s="427"/>
      <c r="G494" s="427"/>
      <c r="H494" s="427"/>
      <c r="I494" s="427"/>
      <c r="J494" s="427"/>
      <c r="K494" s="427"/>
      <c r="L494" s="427"/>
      <c r="M494" s="427"/>
      <c r="N494" s="427"/>
      <c r="O494" s="427"/>
      <c r="P494" s="427"/>
      <c r="Q494" s="427"/>
      <c r="R494" s="427"/>
      <c r="S494" s="427"/>
      <c r="T494" s="427"/>
      <c r="U494" s="427"/>
      <c r="V494" s="427"/>
      <c r="W494" s="427"/>
      <c r="X494" s="427"/>
      <c r="Y494" s="427"/>
      <c r="Z494" s="427"/>
      <c r="AA494" s="427"/>
      <c r="AB494" s="427"/>
      <c r="AC494" s="427"/>
      <c r="AD494" s="427"/>
      <c r="AE494" s="427"/>
      <c r="AF494" s="427"/>
      <c r="AG494" s="427"/>
      <c r="AH494" s="427"/>
      <c r="AI494" s="427"/>
      <c r="AJ494" s="427"/>
      <c r="AK494" s="427"/>
      <c r="AL494" s="427"/>
      <c r="AM494" s="427"/>
      <c r="AN494" s="427"/>
      <c r="AO494" s="427"/>
      <c r="AP494" s="427"/>
      <c r="AQ494" s="427"/>
      <c r="AR494" s="427"/>
      <c r="AS494" s="427"/>
      <c r="AT494" s="427"/>
      <c r="AU494" s="427"/>
      <c r="AV494" s="427"/>
      <c r="AW494" s="427"/>
      <c r="AX494" s="427"/>
      <c r="AY494" s="427"/>
      <c r="AZ494" s="427"/>
      <c r="BA494" s="427"/>
      <c r="BB494" s="427"/>
      <c r="BC494" s="427"/>
      <c r="BD494" s="427"/>
      <c r="BE494" s="427"/>
      <c r="BF494" s="427"/>
      <c r="BG494" s="427"/>
      <c r="BH494" s="427"/>
      <c r="BI494" s="427"/>
      <c r="BJ494" s="427"/>
      <c r="BK494" s="427"/>
      <c r="BL494" s="427"/>
      <c r="BM494" s="427"/>
      <c r="BN494" s="427"/>
      <c r="BO494" s="427"/>
      <c r="BP494" s="427"/>
      <c r="BQ494" s="427"/>
      <c r="BR494" s="427"/>
      <c r="BS494" s="427"/>
      <c r="BT494" s="427"/>
      <c r="BU494" s="427"/>
      <c r="BV494" s="427"/>
      <c r="BW494" s="427"/>
      <c r="BX494" s="427"/>
      <c r="BY494" s="427"/>
      <c r="BZ494" s="427"/>
      <c r="CA494" s="427"/>
      <c r="CB494" s="427"/>
      <c r="CC494" s="427"/>
      <c r="CD494" s="427"/>
      <c r="CE494" s="427"/>
      <c r="CF494" s="427"/>
      <c r="CG494" s="427"/>
      <c r="CH494" s="427"/>
      <c r="CI494" s="427"/>
      <c r="CJ494" s="427"/>
      <c r="CK494" s="427"/>
      <c r="CL494" s="427"/>
      <c r="CM494" s="427"/>
    </row>
    <row r="495">
      <c r="A495" s="427"/>
      <c r="B495" s="427"/>
      <c r="C495" s="427"/>
      <c r="D495" s="427"/>
      <c r="E495" s="427"/>
      <c r="F495" s="427"/>
      <c r="G495" s="427"/>
      <c r="H495" s="427"/>
      <c r="I495" s="427"/>
      <c r="J495" s="427"/>
      <c r="K495" s="427"/>
      <c r="L495" s="427"/>
      <c r="M495" s="427"/>
      <c r="N495" s="427"/>
      <c r="O495" s="427"/>
      <c r="P495" s="427"/>
      <c r="Q495" s="427"/>
      <c r="R495" s="427"/>
      <c r="S495" s="427"/>
      <c r="T495" s="427"/>
      <c r="U495" s="427"/>
      <c r="V495" s="427"/>
      <c r="W495" s="427"/>
      <c r="X495" s="427"/>
      <c r="Y495" s="427"/>
      <c r="Z495" s="427"/>
      <c r="AA495" s="427"/>
      <c r="AB495" s="427"/>
      <c r="AC495" s="427"/>
      <c r="AD495" s="427"/>
      <c r="AE495" s="427"/>
      <c r="AF495" s="427"/>
      <c r="AG495" s="427"/>
      <c r="AH495" s="427"/>
      <c r="AI495" s="427"/>
      <c r="AJ495" s="427"/>
      <c r="AK495" s="427"/>
      <c r="AL495" s="427"/>
      <c r="AM495" s="427"/>
      <c r="AN495" s="427"/>
      <c r="AO495" s="427"/>
      <c r="AP495" s="427"/>
      <c r="AQ495" s="427"/>
      <c r="AR495" s="427"/>
      <c r="AS495" s="427"/>
      <c r="AT495" s="427"/>
      <c r="AU495" s="427"/>
      <c r="AV495" s="427"/>
      <c r="AW495" s="427"/>
      <c r="AX495" s="427"/>
      <c r="AY495" s="427"/>
      <c r="AZ495" s="427"/>
      <c r="BA495" s="427"/>
      <c r="BB495" s="427"/>
      <c r="BC495" s="427"/>
      <c r="BD495" s="427"/>
      <c r="BE495" s="427"/>
      <c r="BF495" s="427"/>
      <c r="BG495" s="427"/>
      <c r="BH495" s="427"/>
      <c r="BI495" s="427"/>
      <c r="BJ495" s="427"/>
      <c r="BK495" s="427"/>
      <c r="BL495" s="427"/>
      <c r="BM495" s="427"/>
      <c r="BN495" s="427"/>
      <c r="BO495" s="427"/>
      <c r="BP495" s="427"/>
      <c r="BQ495" s="427"/>
      <c r="BR495" s="427"/>
      <c r="BS495" s="427"/>
      <c r="BT495" s="427"/>
      <c r="BU495" s="427"/>
      <c r="BV495" s="427"/>
      <c r="BW495" s="427"/>
      <c r="BX495" s="427"/>
      <c r="BY495" s="427"/>
      <c r="BZ495" s="427"/>
      <c r="CA495" s="427"/>
      <c r="CB495" s="427"/>
      <c r="CC495" s="427"/>
      <c r="CD495" s="427"/>
      <c r="CE495" s="427"/>
      <c r="CF495" s="427"/>
      <c r="CG495" s="427"/>
      <c r="CH495" s="427"/>
      <c r="CI495" s="427"/>
      <c r="CJ495" s="427"/>
      <c r="CK495" s="427"/>
      <c r="CL495" s="427"/>
      <c r="CM495" s="427"/>
    </row>
    <row r="496">
      <c r="A496" s="427"/>
      <c r="B496" s="427"/>
      <c r="C496" s="427"/>
      <c r="D496" s="427"/>
      <c r="E496" s="427"/>
      <c r="F496" s="427"/>
      <c r="G496" s="427"/>
      <c r="H496" s="427"/>
      <c r="I496" s="427"/>
      <c r="J496" s="427"/>
      <c r="K496" s="427"/>
      <c r="L496" s="427"/>
      <c r="M496" s="427"/>
      <c r="N496" s="427"/>
      <c r="O496" s="427"/>
      <c r="P496" s="427"/>
      <c r="Q496" s="427"/>
      <c r="R496" s="427"/>
      <c r="S496" s="427"/>
      <c r="T496" s="427"/>
      <c r="U496" s="427"/>
      <c r="V496" s="427"/>
      <c r="W496" s="427"/>
      <c r="X496" s="427"/>
      <c r="Y496" s="427"/>
      <c r="Z496" s="427"/>
      <c r="AA496" s="427"/>
      <c r="AB496" s="427"/>
      <c r="AC496" s="427"/>
      <c r="AD496" s="427"/>
      <c r="AE496" s="427"/>
      <c r="AF496" s="427"/>
      <c r="AG496" s="427"/>
      <c r="AH496" s="427"/>
      <c r="AI496" s="427"/>
      <c r="AJ496" s="427"/>
      <c r="AK496" s="427"/>
      <c r="AL496" s="427"/>
      <c r="AM496" s="427"/>
      <c r="AN496" s="427"/>
      <c r="AO496" s="427"/>
      <c r="AP496" s="427"/>
      <c r="AQ496" s="427"/>
      <c r="AR496" s="427"/>
      <c r="AS496" s="427"/>
      <c r="AT496" s="427"/>
      <c r="AU496" s="427"/>
      <c r="AV496" s="427"/>
      <c r="AW496" s="427"/>
      <c r="AX496" s="427"/>
      <c r="AY496" s="427"/>
      <c r="AZ496" s="427"/>
      <c r="BA496" s="427"/>
      <c r="BB496" s="427"/>
      <c r="BC496" s="427"/>
      <c r="BD496" s="427"/>
      <c r="BE496" s="427"/>
      <c r="BF496" s="427"/>
      <c r="BG496" s="427"/>
      <c r="BH496" s="427"/>
      <c r="BI496" s="427"/>
      <c r="BJ496" s="427"/>
      <c r="BK496" s="427"/>
      <c r="BL496" s="427"/>
      <c r="BM496" s="427"/>
      <c r="BN496" s="427"/>
      <c r="BO496" s="427"/>
      <c r="BP496" s="427"/>
      <c r="BQ496" s="427"/>
      <c r="BR496" s="427"/>
      <c r="BS496" s="427"/>
      <c r="BT496" s="427"/>
      <c r="BU496" s="427"/>
      <c r="BV496" s="427"/>
      <c r="BW496" s="427"/>
      <c r="BX496" s="427"/>
      <c r="BY496" s="427"/>
      <c r="BZ496" s="427"/>
      <c r="CA496" s="427"/>
      <c r="CB496" s="427"/>
      <c r="CC496" s="427"/>
      <c r="CD496" s="427"/>
      <c r="CE496" s="427"/>
      <c r="CF496" s="427"/>
      <c r="CG496" s="427"/>
      <c r="CH496" s="427"/>
      <c r="CI496" s="427"/>
      <c r="CJ496" s="427"/>
      <c r="CK496" s="427"/>
      <c r="CL496" s="427"/>
      <c r="CM496" s="427"/>
    </row>
    <row r="497">
      <c r="A497" s="427"/>
      <c r="B497" s="427"/>
      <c r="C497" s="427"/>
      <c r="D497" s="427"/>
      <c r="E497" s="427"/>
      <c r="F497" s="427"/>
      <c r="G497" s="427"/>
      <c r="H497" s="427"/>
      <c r="I497" s="427"/>
      <c r="J497" s="427"/>
      <c r="K497" s="427"/>
      <c r="L497" s="427"/>
      <c r="M497" s="427"/>
      <c r="N497" s="427"/>
      <c r="O497" s="427"/>
      <c r="P497" s="427"/>
      <c r="Q497" s="427"/>
      <c r="R497" s="427"/>
      <c r="S497" s="427"/>
      <c r="T497" s="427"/>
      <c r="U497" s="427"/>
      <c r="V497" s="427"/>
      <c r="W497" s="427"/>
      <c r="X497" s="427"/>
      <c r="Y497" s="427"/>
      <c r="Z497" s="427"/>
      <c r="AA497" s="427"/>
      <c r="AB497" s="427"/>
      <c r="AC497" s="427"/>
      <c r="AD497" s="427"/>
      <c r="AE497" s="427"/>
      <c r="AF497" s="427"/>
      <c r="AG497" s="427"/>
      <c r="AH497" s="427"/>
      <c r="AI497" s="427"/>
      <c r="AJ497" s="427"/>
      <c r="AK497" s="427"/>
      <c r="AL497" s="427"/>
      <c r="AM497" s="427"/>
      <c r="AN497" s="427"/>
      <c r="AO497" s="427"/>
      <c r="AP497" s="427"/>
      <c r="AQ497" s="427"/>
      <c r="AR497" s="427"/>
      <c r="AS497" s="427"/>
      <c r="AT497" s="427"/>
      <c r="AU497" s="427"/>
      <c r="AV497" s="427"/>
      <c r="AW497" s="427"/>
      <c r="AX497" s="427"/>
      <c r="AY497" s="427"/>
      <c r="AZ497" s="427"/>
      <c r="BA497" s="427"/>
      <c r="BB497" s="427"/>
      <c r="BC497" s="427"/>
      <c r="BD497" s="427"/>
      <c r="BE497" s="427"/>
      <c r="BF497" s="427"/>
      <c r="BG497" s="427"/>
      <c r="BH497" s="427"/>
      <c r="BI497" s="427"/>
      <c r="BJ497" s="427"/>
      <c r="BK497" s="427"/>
      <c r="BL497" s="427"/>
      <c r="BM497" s="427"/>
      <c r="BN497" s="427"/>
      <c r="BO497" s="427"/>
      <c r="BP497" s="427"/>
      <c r="BQ497" s="427"/>
      <c r="BR497" s="427"/>
      <c r="BS497" s="427"/>
      <c r="BT497" s="427"/>
      <c r="BU497" s="427"/>
      <c r="BV497" s="427"/>
      <c r="BW497" s="427"/>
      <c r="BX497" s="427"/>
      <c r="BY497" s="427"/>
      <c r="BZ497" s="427"/>
      <c r="CA497" s="427"/>
      <c r="CB497" s="427"/>
      <c r="CC497" s="427"/>
      <c r="CD497" s="427"/>
      <c r="CE497" s="427"/>
      <c r="CF497" s="427"/>
      <c r="CG497" s="427"/>
      <c r="CH497" s="427"/>
      <c r="CI497" s="427"/>
      <c r="CJ497" s="427"/>
      <c r="CK497" s="427"/>
      <c r="CL497" s="427"/>
      <c r="CM497" s="427"/>
    </row>
    <row r="498">
      <c r="A498" s="427"/>
      <c r="B498" s="427"/>
      <c r="C498" s="427"/>
      <c r="D498" s="427"/>
      <c r="E498" s="427"/>
      <c r="F498" s="427"/>
      <c r="G498" s="427"/>
      <c r="H498" s="427"/>
      <c r="I498" s="427"/>
      <c r="J498" s="427"/>
      <c r="K498" s="427"/>
      <c r="L498" s="427"/>
      <c r="M498" s="427"/>
      <c r="N498" s="427"/>
      <c r="O498" s="427"/>
      <c r="P498" s="427"/>
      <c r="Q498" s="427"/>
      <c r="R498" s="427"/>
      <c r="S498" s="427"/>
      <c r="T498" s="427"/>
      <c r="U498" s="427"/>
      <c r="V498" s="427"/>
      <c r="W498" s="427"/>
      <c r="X498" s="427"/>
      <c r="Y498" s="427"/>
      <c r="Z498" s="427"/>
      <c r="AA498" s="427"/>
      <c r="AB498" s="427"/>
      <c r="AC498" s="427"/>
      <c r="AD498" s="427"/>
      <c r="AE498" s="427"/>
      <c r="AF498" s="427"/>
      <c r="AG498" s="427"/>
      <c r="AH498" s="427"/>
      <c r="AI498" s="427"/>
      <c r="AJ498" s="427"/>
      <c r="AK498" s="427"/>
      <c r="AL498" s="427"/>
      <c r="AM498" s="427"/>
      <c r="AN498" s="427"/>
      <c r="AO498" s="427"/>
      <c r="AP498" s="427"/>
      <c r="AQ498" s="427"/>
      <c r="AR498" s="427"/>
      <c r="AS498" s="427"/>
      <c r="AT498" s="427"/>
      <c r="AU498" s="427"/>
      <c r="AV498" s="427"/>
      <c r="AW498" s="427"/>
      <c r="AX498" s="427"/>
      <c r="AY498" s="427"/>
      <c r="AZ498" s="427"/>
      <c r="BA498" s="427"/>
      <c r="BB498" s="427"/>
      <c r="BC498" s="427"/>
      <c r="BD498" s="427"/>
      <c r="BE498" s="427"/>
      <c r="BF498" s="427"/>
      <c r="BG498" s="427"/>
      <c r="BH498" s="427"/>
      <c r="BI498" s="427"/>
      <c r="BJ498" s="427"/>
      <c r="BK498" s="427"/>
      <c r="BL498" s="427"/>
      <c r="BM498" s="427"/>
      <c r="BN498" s="427"/>
      <c r="BO498" s="427"/>
      <c r="BP498" s="427"/>
      <c r="BQ498" s="427"/>
      <c r="BR498" s="427"/>
      <c r="BS498" s="427"/>
      <c r="BT498" s="427"/>
      <c r="BU498" s="427"/>
      <c r="BV498" s="427"/>
      <c r="BW498" s="427"/>
      <c r="BX498" s="427"/>
      <c r="BY498" s="427"/>
      <c r="BZ498" s="427"/>
      <c r="CA498" s="427"/>
      <c r="CB498" s="427"/>
      <c r="CC498" s="427"/>
      <c r="CD498" s="427"/>
      <c r="CE498" s="427"/>
      <c r="CF498" s="427"/>
      <c r="CG498" s="427"/>
      <c r="CH498" s="427"/>
      <c r="CI498" s="427"/>
      <c r="CJ498" s="427"/>
      <c r="CK498" s="427"/>
      <c r="CL498" s="427"/>
      <c r="CM498" s="427"/>
    </row>
    <row r="499">
      <c r="A499" s="427"/>
      <c r="B499" s="427"/>
      <c r="C499" s="427"/>
      <c r="D499" s="427"/>
      <c r="E499" s="427"/>
      <c r="F499" s="427"/>
      <c r="G499" s="427"/>
      <c r="H499" s="427"/>
      <c r="I499" s="427"/>
      <c r="J499" s="427"/>
      <c r="K499" s="427"/>
      <c r="L499" s="427"/>
      <c r="M499" s="427"/>
      <c r="N499" s="427"/>
      <c r="O499" s="427"/>
      <c r="P499" s="427"/>
      <c r="Q499" s="427"/>
      <c r="R499" s="427"/>
      <c r="S499" s="427"/>
      <c r="T499" s="427"/>
      <c r="U499" s="427"/>
      <c r="V499" s="427"/>
      <c r="W499" s="427"/>
      <c r="X499" s="427"/>
      <c r="Y499" s="427"/>
      <c r="Z499" s="427"/>
      <c r="AA499" s="427"/>
      <c r="AB499" s="427"/>
      <c r="AC499" s="427"/>
      <c r="AD499" s="427"/>
      <c r="AE499" s="427"/>
      <c r="AF499" s="427"/>
      <c r="AG499" s="427"/>
      <c r="AH499" s="427"/>
      <c r="AI499" s="427"/>
      <c r="AJ499" s="427"/>
      <c r="AK499" s="427"/>
      <c r="AL499" s="427"/>
      <c r="AM499" s="427"/>
      <c r="AN499" s="427"/>
      <c r="AO499" s="427"/>
      <c r="AP499" s="427"/>
      <c r="AQ499" s="427"/>
      <c r="AR499" s="427"/>
      <c r="AS499" s="427"/>
      <c r="AT499" s="427"/>
      <c r="AU499" s="427"/>
      <c r="AV499" s="427"/>
      <c r="AW499" s="427"/>
      <c r="AX499" s="427"/>
      <c r="AY499" s="427"/>
      <c r="AZ499" s="427"/>
      <c r="BA499" s="427"/>
      <c r="BB499" s="427"/>
      <c r="BC499" s="427"/>
      <c r="BD499" s="427"/>
      <c r="BE499" s="427"/>
      <c r="BF499" s="427"/>
      <c r="BG499" s="427"/>
      <c r="BH499" s="427"/>
      <c r="BI499" s="427"/>
      <c r="BJ499" s="427"/>
      <c r="BK499" s="427"/>
      <c r="BL499" s="427"/>
      <c r="BM499" s="427"/>
      <c r="BN499" s="427"/>
      <c r="BO499" s="427"/>
      <c r="BP499" s="427"/>
      <c r="BQ499" s="427"/>
      <c r="BR499" s="427"/>
      <c r="BS499" s="427"/>
      <c r="BT499" s="427"/>
      <c r="BU499" s="427"/>
      <c r="BV499" s="427"/>
      <c r="BW499" s="427"/>
      <c r="BX499" s="427"/>
      <c r="BY499" s="427"/>
      <c r="BZ499" s="427"/>
      <c r="CA499" s="427"/>
      <c r="CB499" s="427"/>
      <c r="CC499" s="427"/>
      <c r="CD499" s="427"/>
      <c r="CE499" s="427"/>
      <c r="CF499" s="427"/>
      <c r="CG499" s="427"/>
      <c r="CH499" s="427"/>
      <c r="CI499" s="427"/>
      <c r="CJ499" s="427"/>
      <c r="CK499" s="427"/>
      <c r="CL499" s="427"/>
      <c r="CM499" s="427"/>
    </row>
    <row r="500">
      <c r="A500" s="427"/>
      <c r="B500" s="427"/>
      <c r="C500" s="427"/>
      <c r="D500" s="427"/>
      <c r="E500" s="427"/>
      <c r="F500" s="427"/>
      <c r="G500" s="427"/>
      <c r="H500" s="427"/>
      <c r="I500" s="427"/>
      <c r="J500" s="427"/>
      <c r="K500" s="427"/>
      <c r="L500" s="427"/>
      <c r="M500" s="427"/>
      <c r="N500" s="427"/>
      <c r="O500" s="427"/>
      <c r="P500" s="427"/>
      <c r="Q500" s="427"/>
      <c r="R500" s="427"/>
      <c r="S500" s="427"/>
      <c r="T500" s="427"/>
      <c r="U500" s="427"/>
      <c r="V500" s="427"/>
      <c r="W500" s="427"/>
      <c r="X500" s="427"/>
      <c r="Y500" s="427"/>
      <c r="Z500" s="427"/>
      <c r="AA500" s="427"/>
      <c r="AB500" s="427"/>
      <c r="AC500" s="427"/>
      <c r="AD500" s="427"/>
      <c r="AE500" s="427"/>
      <c r="AF500" s="427"/>
      <c r="AG500" s="427"/>
      <c r="AH500" s="427"/>
      <c r="AI500" s="427"/>
      <c r="AJ500" s="427"/>
      <c r="AK500" s="427"/>
      <c r="AL500" s="427"/>
      <c r="AM500" s="427"/>
      <c r="AN500" s="427"/>
      <c r="AO500" s="427"/>
      <c r="AP500" s="427"/>
      <c r="AQ500" s="427"/>
      <c r="AR500" s="427"/>
      <c r="AS500" s="427"/>
      <c r="AT500" s="427"/>
      <c r="AU500" s="427"/>
      <c r="AV500" s="427"/>
      <c r="AW500" s="427"/>
      <c r="AX500" s="427"/>
      <c r="AY500" s="427"/>
      <c r="AZ500" s="427"/>
      <c r="BA500" s="427"/>
      <c r="BB500" s="427"/>
      <c r="BC500" s="427"/>
      <c r="BD500" s="427"/>
      <c r="BE500" s="427"/>
      <c r="BF500" s="427"/>
      <c r="BG500" s="427"/>
      <c r="BH500" s="427"/>
      <c r="BI500" s="427"/>
      <c r="BJ500" s="427"/>
      <c r="BK500" s="427"/>
      <c r="BL500" s="427"/>
      <c r="BM500" s="427"/>
      <c r="BN500" s="427"/>
      <c r="BO500" s="427"/>
      <c r="BP500" s="427"/>
      <c r="BQ500" s="427"/>
      <c r="BR500" s="427"/>
      <c r="BS500" s="427"/>
      <c r="BT500" s="427"/>
      <c r="BU500" s="427"/>
      <c r="BV500" s="427"/>
      <c r="BW500" s="427"/>
      <c r="BX500" s="427"/>
      <c r="BY500" s="427"/>
      <c r="BZ500" s="427"/>
      <c r="CA500" s="427"/>
      <c r="CB500" s="427"/>
      <c r="CC500" s="427"/>
      <c r="CD500" s="427"/>
      <c r="CE500" s="427"/>
      <c r="CF500" s="427"/>
      <c r="CG500" s="427"/>
      <c r="CH500" s="427"/>
      <c r="CI500" s="427"/>
      <c r="CJ500" s="427"/>
      <c r="CK500" s="427"/>
      <c r="CL500" s="427"/>
      <c r="CM500" s="427"/>
    </row>
    <row r="501">
      <c r="A501" s="427"/>
      <c r="B501" s="427"/>
      <c r="C501" s="427"/>
      <c r="D501" s="427"/>
      <c r="E501" s="427"/>
      <c r="F501" s="427"/>
      <c r="G501" s="427"/>
      <c r="H501" s="427"/>
      <c r="I501" s="427"/>
      <c r="J501" s="427"/>
      <c r="K501" s="427"/>
      <c r="L501" s="427"/>
      <c r="M501" s="427"/>
      <c r="N501" s="427"/>
      <c r="O501" s="427"/>
      <c r="P501" s="427"/>
      <c r="Q501" s="427"/>
      <c r="R501" s="427"/>
      <c r="S501" s="427"/>
      <c r="T501" s="427"/>
      <c r="U501" s="427"/>
      <c r="V501" s="427"/>
      <c r="W501" s="427"/>
      <c r="X501" s="427"/>
      <c r="Y501" s="427"/>
      <c r="Z501" s="427"/>
      <c r="AA501" s="427"/>
      <c r="AB501" s="427"/>
      <c r="AC501" s="427"/>
      <c r="AD501" s="427"/>
      <c r="AE501" s="427"/>
      <c r="AF501" s="427"/>
      <c r="AG501" s="427"/>
      <c r="AH501" s="427"/>
      <c r="AI501" s="427"/>
      <c r="AJ501" s="427"/>
      <c r="AK501" s="427"/>
      <c r="AL501" s="427"/>
      <c r="AM501" s="427"/>
      <c r="AN501" s="427"/>
      <c r="AO501" s="427"/>
      <c r="AP501" s="427"/>
      <c r="AQ501" s="427"/>
      <c r="AR501" s="427"/>
      <c r="AS501" s="427"/>
      <c r="AT501" s="427"/>
      <c r="AU501" s="427"/>
      <c r="AV501" s="427"/>
      <c r="AW501" s="427"/>
      <c r="AX501" s="427"/>
      <c r="AY501" s="427"/>
      <c r="AZ501" s="427"/>
      <c r="BA501" s="427"/>
      <c r="BB501" s="427"/>
      <c r="BC501" s="427"/>
      <c r="BD501" s="427"/>
      <c r="BE501" s="427"/>
      <c r="BF501" s="427"/>
      <c r="BG501" s="427"/>
      <c r="BH501" s="427"/>
      <c r="BI501" s="427"/>
      <c r="BJ501" s="427"/>
      <c r="BK501" s="427"/>
      <c r="BL501" s="427"/>
      <c r="BM501" s="427"/>
      <c r="BN501" s="427"/>
      <c r="BO501" s="427"/>
      <c r="BP501" s="427"/>
      <c r="BQ501" s="427"/>
      <c r="BR501" s="427"/>
      <c r="BS501" s="427"/>
      <c r="BT501" s="427"/>
      <c r="BU501" s="427"/>
      <c r="BV501" s="427"/>
      <c r="BW501" s="427"/>
      <c r="BX501" s="427"/>
      <c r="BY501" s="427"/>
      <c r="BZ501" s="427"/>
      <c r="CA501" s="427"/>
      <c r="CB501" s="427"/>
      <c r="CC501" s="427"/>
      <c r="CD501" s="427"/>
      <c r="CE501" s="427"/>
      <c r="CF501" s="427"/>
      <c r="CG501" s="427"/>
      <c r="CH501" s="427"/>
      <c r="CI501" s="427"/>
      <c r="CJ501" s="427"/>
      <c r="CK501" s="427"/>
      <c r="CL501" s="427"/>
      <c r="CM501" s="427"/>
    </row>
    <row r="502">
      <c r="A502" s="427"/>
      <c r="B502" s="427"/>
      <c r="C502" s="427"/>
      <c r="D502" s="427"/>
      <c r="E502" s="427"/>
      <c r="F502" s="427"/>
      <c r="G502" s="427"/>
      <c r="H502" s="427"/>
      <c r="I502" s="427"/>
      <c r="J502" s="427"/>
      <c r="K502" s="427"/>
      <c r="L502" s="427"/>
      <c r="M502" s="427"/>
      <c r="N502" s="427"/>
      <c r="O502" s="427"/>
      <c r="P502" s="427"/>
      <c r="Q502" s="427"/>
      <c r="R502" s="427"/>
      <c r="S502" s="427"/>
      <c r="T502" s="427"/>
      <c r="U502" s="427"/>
      <c r="V502" s="427"/>
      <c r="W502" s="427"/>
      <c r="X502" s="427"/>
      <c r="Y502" s="427"/>
      <c r="Z502" s="427"/>
      <c r="AA502" s="427"/>
      <c r="AB502" s="427"/>
      <c r="AC502" s="427"/>
      <c r="AD502" s="427"/>
      <c r="AE502" s="427"/>
      <c r="AF502" s="427"/>
      <c r="AG502" s="427"/>
      <c r="AH502" s="427"/>
      <c r="AI502" s="427"/>
      <c r="AJ502" s="427"/>
      <c r="AK502" s="427"/>
      <c r="AL502" s="427"/>
      <c r="AM502" s="427"/>
      <c r="AN502" s="427"/>
      <c r="AO502" s="427"/>
      <c r="AP502" s="427"/>
      <c r="AQ502" s="427"/>
      <c r="AR502" s="427"/>
      <c r="AS502" s="427"/>
      <c r="AT502" s="427"/>
      <c r="AU502" s="427"/>
      <c r="AV502" s="427"/>
      <c r="AW502" s="427"/>
      <c r="AX502" s="427"/>
      <c r="AY502" s="427"/>
      <c r="AZ502" s="427"/>
      <c r="BA502" s="427"/>
      <c r="BB502" s="427"/>
      <c r="BC502" s="427"/>
      <c r="BD502" s="427"/>
      <c r="BE502" s="427"/>
      <c r="BF502" s="427"/>
      <c r="BG502" s="427"/>
      <c r="BH502" s="427"/>
      <c r="BI502" s="427"/>
      <c r="BJ502" s="427"/>
      <c r="BK502" s="427"/>
      <c r="BL502" s="427"/>
      <c r="BM502" s="427"/>
      <c r="BN502" s="427"/>
      <c r="BO502" s="427"/>
      <c r="BP502" s="427"/>
      <c r="BQ502" s="427"/>
      <c r="BR502" s="427"/>
      <c r="BS502" s="427"/>
      <c r="BT502" s="427"/>
      <c r="BU502" s="427"/>
      <c r="BV502" s="427"/>
      <c r="BW502" s="427"/>
      <c r="BX502" s="427"/>
      <c r="BY502" s="427"/>
      <c r="BZ502" s="427"/>
      <c r="CA502" s="427"/>
      <c r="CB502" s="427"/>
      <c r="CC502" s="427"/>
      <c r="CD502" s="427"/>
      <c r="CE502" s="427"/>
      <c r="CF502" s="427"/>
      <c r="CG502" s="427"/>
      <c r="CH502" s="427"/>
      <c r="CI502" s="427"/>
      <c r="CJ502" s="427"/>
      <c r="CK502" s="427"/>
      <c r="CL502" s="427"/>
      <c r="CM502" s="427"/>
    </row>
    <row r="503">
      <c r="A503" s="427"/>
      <c r="B503" s="427"/>
      <c r="C503" s="427"/>
      <c r="D503" s="427"/>
      <c r="E503" s="427"/>
      <c r="F503" s="427"/>
      <c r="G503" s="427"/>
      <c r="H503" s="427"/>
      <c r="I503" s="427"/>
      <c r="J503" s="427"/>
      <c r="K503" s="427"/>
      <c r="L503" s="427"/>
      <c r="M503" s="427"/>
      <c r="N503" s="427"/>
      <c r="O503" s="427"/>
      <c r="P503" s="427"/>
      <c r="Q503" s="427"/>
      <c r="R503" s="427"/>
      <c r="S503" s="427"/>
      <c r="T503" s="427"/>
      <c r="U503" s="427"/>
      <c r="V503" s="427"/>
      <c r="W503" s="427"/>
      <c r="X503" s="427"/>
      <c r="Y503" s="427"/>
      <c r="Z503" s="427"/>
      <c r="AA503" s="427"/>
      <c r="AB503" s="427"/>
      <c r="AC503" s="427"/>
      <c r="AD503" s="427"/>
      <c r="AE503" s="427"/>
      <c r="AF503" s="427"/>
      <c r="AG503" s="427"/>
      <c r="AH503" s="427"/>
      <c r="AI503" s="427"/>
      <c r="AJ503" s="427"/>
      <c r="AK503" s="427"/>
      <c r="AL503" s="427"/>
      <c r="AM503" s="427"/>
      <c r="AN503" s="427"/>
      <c r="AO503" s="427"/>
      <c r="AP503" s="427"/>
      <c r="AQ503" s="427"/>
      <c r="AR503" s="427"/>
      <c r="AS503" s="427"/>
      <c r="AT503" s="427"/>
      <c r="AU503" s="427"/>
      <c r="AV503" s="427"/>
      <c r="AW503" s="427"/>
      <c r="AX503" s="427"/>
      <c r="AY503" s="427"/>
      <c r="AZ503" s="427"/>
      <c r="BA503" s="427"/>
      <c r="BB503" s="427"/>
      <c r="BC503" s="427"/>
      <c r="BD503" s="427"/>
      <c r="BE503" s="427"/>
      <c r="BF503" s="427"/>
      <c r="BG503" s="427"/>
      <c r="BH503" s="427"/>
      <c r="BI503" s="427"/>
      <c r="BJ503" s="427"/>
      <c r="BK503" s="427"/>
      <c r="BL503" s="427"/>
      <c r="BM503" s="427"/>
      <c r="BN503" s="427"/>
      <c r="BO503" s="427"/>
      <c r="BP503" s="427"/>
      <c r="BQ503" s="427"/>
      <c r="BR503" s="427"/>
      <c r="BS503" s="427"/>
      <c r="BT503" s="427"/>
      <c r="BU503" s="427"/>
      <c r="BV503" s="427"/>
      <c r="BW503" s="427"/>
      <c r="BX503" s="427"/>
      <c r="BY503" s="427"/>
      <c r="BZ503" s="427"/>
      <c r="CA503" s="427"/>
      <c r="CB503" s="427"/>
      <c r="CC503" s="427"/>
      <c r="CD503" s="427"/>
      <c r="CE503" s="427"/>
      <c r="CF503" s="427"/>
      <c r="CG503" s="427"/>
      <c r="CH503" s="427"/>
      <c r="CI503" s="427"/>
      <c r="CJ503" s="427"/>
      <c r="CK503" s="427"/>
      <c r="CL503" s="427"/>
      <c r="CM503" s="427"/>
    </row>
    <row r="504">
      <c r="A504" s="427"/>
      <c r="B504" s="427"/>
      <c r="C504" s="427"/>
      <c r="D504" s="427"/>
      <c r="E504" s="427"/>
      <c r="F504" s="427"/>
      <c r="G504" s="427"/>
      <c r="H504" s="427"/>
      <c r="I504" s="427"/>
      <c r="J504" s="427"/>
      <c r="K504" s="427"/>
      <c r="L504" s="427"/>
      <c r="M504" s="427"/>
      <c r="N504" s="427"/>
      <c r="O504" s="427"/>
      <c r="P504" s="427"/>
      <c r="Q504" s="427"/>
      <c r="R504" s="427"/>
      <c r="S504" s="427"/>
      <c r="T504" s="427"/>
      <c r="U504" s="427"/>
      <c r="V504" s="427"/>
      <c r="W504" s="427"/>
      <c r="X504" s="427"/>
      <c r="Y504" s="427"/>
      <c r="Z504" s="427"/>
      <c r="AA504" s="427"/>
      <c r="AB504" s="427"/>
      <c r="AC504" s="427"/>
      <c r="AD504" s="427"/>
      <c r="AE504" s="427"/>
      <c r="AF504" s="427"/>
      <c r="AG504" s="427"/>
      <c r="AH504" s="427"/>
      <c r="AI504" s="427"/>
      <c r="AJ504" s="427"/>
      <c r="AK504" s="427"/>
      <c r="AL504" s="427"/>
      <c r="AM504" s="427"/>
      <c r="AN504" s="427"/>
      <c r="AO504" s="427"/>
      <c r="AP504" s="427"/>
      <c r="AQ504" s="427"/>
      <c r="AR504" s="427"/>
      <c r="AS504" s="427"/>
      <c r="AT504" s="427"/>
      <c r="AU504" s="427"/>
      <c r="AV504" s="427"/>
      <c r="AW504" s="427"/>
      <c r="AX504" s="427"/>
      <c r="AY504" s="427"/>
      <c r="AZ504" s="427"/>
      <c r="BA504" s="427"/>
      <c r="BB504" s="427"/>
      <c r="BC504" s="427"/>
      <c r="BD504" s="427"/>
      <c r="BE504" s="427"/>
      <c r="BF504" s="427"/>
      <c r="BG504" s="427"/>
      <c r="BH504" s="427"/>
      <c r="BI504" s="427"/>
      <c r="BJ504" s="427"/>
      <c r="BK504" s="427"/>
      <c r="BL504" s="427"/>
      <c r="BM504" s="427"/>
      <c r="BN504" s="427"/>
      <c r="BO504" s="427"/>
      <c r="BP504" s="427"/>
      <c r="BQ504" s="427"/>
      <c r="BR504" s="427"/>
      <c r="BS504" s="427"/>
      <c r="BT504" s="427"/>
      <c r="BU504" s="427"/>
      <c r="BV504" s="427"/>
      <c r="BW504" s="427"/>
      <c r="BX504" s="427"/>
      <c r="BY504" s="427"/>
      <c r="BZ504" s="427"/>
      <c r="CA504" s="427"/>
      <c r="CB504" s="427"/>
      <c r="CC504" s="427"/>
      <c r="CD504" s="427"/>
      <c r="CE504" s="427"/>
      <c r="CF504" s="427"/>
      <c r="CG504" s="427"/>
      <c r="CH504" s="427"/>
      <c r="CI504" s="427"/>
      <c r="CJ504" s="427"/>
      <c r="CK504" s="427"/>
      <c r="CL504" s="427"/>
      <c r="CM504" s="427"/>
    </row>
    <row r="505">
      <c r="A505" s="427"/>
      <c r="B505" s="427"/>
      <c r="C505" s="427"/>
      <c r="D505" s="427"/>
      <c r="E505" s="427"/>
      <c r="F505" s="427"/>
      <c r="G505" s="427"/>
      <c r="H505" s="427"/>
      <c r="I505" s="427"/>
      <c r="J505" s="427"/>
      <c r="K505" s="427"/>
      <c r="L505" s="427"/>
      <c r="M505" s="427"/>
      <c r="N505" s="427"/>
      <c r="O505" s="427"/>
      <c r="P505" s="427"/>
      <c r="Q505" s="427"/>
      <c r="R505" s="427"/>
      <c r="S505" s="427"/>
      <c r="T505" s="427"/>
      <c r="U505" s="427"/>
      <c r="V505" s="427"/>
      <c r="W505" s="427"/>
      <c r="X505" s="427"/>
      <c r="Y505" s="427"/>
      <c r="Z505" s="427"/>
      <c r="AA505" s="427"/>
      <c r="AB505" s="427"/>
      <c r="AC505" s="427"/>
      <c r="AD505" s="427"/>
      <c r="AE505" s="427"/>
      <c r="AF505" s="427"/>
      <c r="AG505" s="427"/>
      <c r="AH505" s="427"/>
      <c r="AI505" s="427"/>
      <c r="AJ505" s="427"/>
      <c r="AK505" s="427"/>
      <c r="AL505" s="427"/>
      <c r="AM505" s="427"/>
      <c r="AN505" s="427"/>
      <c r="AO505" s="427"/>
      <c r="AP505" s="427"/>
      <c r="AQ505" s="427"/>
      <c r="AR505" s="427"/>
      <c r="AS505" s="427"/>
      <c r="AT505" s="427"/>
      <c r="AU505" s="427"/>
      <c r="AV505" s="427"/>
      <c r="AW505" s="427"/>
      <c r="AX505" s="427"/>
      <c r="AY505" s="427"/>
      <c r="AZ505" s="427"/>
      <c r="BA505" s="427"/>
      <c r="BB505" s="427"/>
      <c r="BC505" s="427"/>
      <c r="BD505" s="427"/>
      <c r="BE505" s="427"/>
      <c r="BF505" s="427"/>
      <c r="BG505" s="427"/>
      <c r="BH505" s="427"/>
      <c r="BI505" s="427"/>
      <c r="BJ505" s="427"/>
      <c r="BK505" s="427"/>
      <c r="BL505" s="427"/>
      <c r="BM505" s="427"/>
      <c r="BN505" s="427"/>
      <c r="BO505" s="427"/>
      <c r="BP505" s="427"/>
      <c r="BQ505" s="427"/>
      <c r="BR505" s="427"/>
      <c r="BS505" s="427"/>
      <c r="BT505" s="427"/>
      <c r="BU505" s="427"/>
      <c r="BV505" s="427"/>
      <c r="BW505" s="427"/>
      <c r="BX505" s="427"/>
      <c r="BY505" s="427"/>
      <c r="BZ505" s="427"/>
      <c r="CA505" s="427"/>
      <c r="CB505" s="427"/>
      <c r="CC505" s="427"/>
      <c r="CD505" s="427"/>
      <c r="CE505" s="427"/>
      <c r="CF505" s="427"/>
      <c r="CG505" s="427"/>
      <c r="CH505" s="427"/>
      <c r="CI505" s="427"/>
      <c r="CJ505" s="427"/>
      <c r="CK505" s="427"/>
      <c r="CL505" s="427"/>
      <c r="CM505" s="427"/>
    </row>
    <row r="506">
      <c r="A506" s="427"/>
      <c r="B506" s="427"/>
      <c r="C506" s="427"/>
      <c r="D506" s="427"/>
      <c r="E506" s="427"/>
      <c r="F506" s="427"/>
      <c r="G506" s="427"/>
      <c r="H506" s="427"/>
      <c r="I506" s="427"/>
      <c r="J506" s="427"/>
      <c r="K506" s="427"/>
      <c r="L506" s="427"/>
      <c r="M506" s="427"/>
      <c r="N506" s="427"/>
      <c r="O506" s="427"/>
      <c r="P506" s="427"/>
      <c r="Q506" s="427"/>
      <c r="R506" s="427"/>
      <c r="S506" s="427"/>
      <c r="T506" s="427"/>
      <c r="U506" s="427"/>
      <c r="V506" s="427"/>
      <c r="W506" s="427"/>
      <c r="X506" s="427"/>
      <c r="Y506" s="427"/>
      <c r="Z506" s="427"/>
      <c r="AA506" s="427"/>
      <c r="AB506" s="427"/>
      <c r="AC506" s="427"/>
      <c r="AD506" s="427"/>
      <c r="AE506" s="427"/>
      <c r="AF506" s="427"/>
      <c r="AG506" s="427"/>
      <c r="AH506" s="427"/>
      <c r="AI506" s="427"/>
      <c r="AJ506" s="427"/>
      <c r="AK506" s="427"/>
      <c r="AL506" s="427"/>
      <c r="AM506" s="427"/>
      <c r="AN506" s="427"/>
      <c r="AO506" s="427"/>
      <c r="AP506" s="427"/>
      <c r="AQ506" s="427"/>
      <c r="AR506" s="427"/>
      <c r="AS506" s="427"/>
      <c r="AT506" s="427"/>
      <c r="AU506" s="427"/>
      <c r="AV506" s="427"/>
      <c r="AW506" s="427"/>
      <c r="AX506" s="427"/>
      <c r="AY506" s="427"/>
      <c r="AZ506" s="427"/>
      <c r="BA506" s="427"/>
      <c r="BB506" s="427"/>
      <c r="BC506" s="427"/>
      <c r="BD506" s="427"/>
      <c r="BE506" s="427"/>
      <c r="BF506" s="427"/>
      <c r="BG506" s="427"/>
      <c r="BH506" s="427"/>
      <c r="BI506" s="427"/>
      <c r="BJ506" s="427"/>
      <c r="BK506" s="427"/>
      <c r="BL506" s="427"/>
      <c r="BM506" s="427"/>
      <c r="BN506" s="427"/>
      <c r="BO506" s="427"/>
      <c r="BP506" s="427"/>
      <c r="BQ506" s="427"/>
      <c r="BR506" s="427"/>
      <c r="BS506" s="427"/>
      <c r="BT506" s="427"/>
      <c r="BU506" s="427"/>
      <c r="BV506" s="427"/>
      <c r="BW506" s="427"/>
      <c r="BX506" s="427"/>
      <c r="BY506" s="427"/>
      <c r="BZ506" s="427"/>
      <c r="CA506" s="427"/>
      <c r="CB506" s="427"/>
      <c r="CC506" s="427"/>
      <c r="CD506" s="427"/>
      <c r="CE506" s="427"/>
      <c r="CF506" s="427"/>
      <c r="CG506" s="427"/>
      <c r="CH506" s="427"/>
      <c r="CI506" s="427"/>
      <c r="CJ506" s="427"/>
      <c r="CK506" s="427"/>
      <c r="CL506" s="427"/>
      <c r="CM506" s="427"/>
    </row>
    <row r="507">
      <c r="A507" s="427"/>
      <c r="B507" s="427"/>
      <c r="C507" s="427"/>
      <c r="D507" s="427"/>
      <c r="E507" s="427"/>
      <c r="F507" s="427"/>
      <c r="G507" s="427"/>
      <c r="H507" s="427"/>
      <c r="I507" s="427"/>
      <c r="J507" s="427"/>
      <c r="K507" s="427"/>
      <c r="L507" s="427"/>
      <c r="M507" s="427"/>
      <c r="N507" s="427"/>
      <c r="O507" s="427"/>
      <c r="P507" s="427"/>
      <c r="Q507" s="427"/>
      <c r="R507" s="427"/>
      <c r="S507" s="427"/>
      <c r="T507" s="427"/>
      <c r="U507" s="427"/>
      <c r="V507" s="427"/>
      <c r="W507" s="427"/>
      <c r="X507" s="427"/>
      <c r="Y507" s="427"/>
      <c r="Z507" s="427"/>
      <c r="AA507" s="427"/>
      <c r="AB507" s="427"/>
      <c r="AC507" s="427"/>
      <c r="AD507" s="427"/>
      <c r="AE507" s="427"/>
      <c r="AF507" s="427"/>
      <c r="AG507" s="427"/>
      <c r="AH507" s="427"/>
      <c r="AI507" s="427"/>
      <c r="AJ507" s="427"/>
      <c r="AK507" s="427"/>
      <c r="AL507" s="427"/>
      <c r="AM507" s="427"/>
      <c r="AN507" s="427"/>
      <c r="AO507" s="427"/>
      <c r="AP507" s="427"/>
      <c r="AQ507" s="427"/>
      <c r="AR507" s="427"/>
      <c r="AS507" s="427"/>
      <c r="AT507" s="427"/>
      <c r="AU507" s="427"/>
      <c r="AV507" s="427"/>
      <c r="AW507" s="427"/>
      <c r="AX507" s="427"/>
      <c r="AY507" s="427"/>
      <c r="AZ507" s="427"/>
      <c r="BA507" s="427"/>
      <c r="BB507" s="427"/>
      <c r="BC507" s="427"/>
      <c r="BD507" s="427"/>
      <c r="BE507" s="427"/>
      <c r="BF507" s="427"/>
      <c r="BG507" s="427"/>
      <c r="BH507" s="427"/>
      <c r="BI507" s="427"/>
      <c r="BJ507" s="427"/>
      <c r="BK507" s="427"/>
      <c r="BL507" s="427"/>
      <c r="BM507" s="427"/>
      <c r="BN507" s="427"/>
      <c r="BO507" s="427"/>
      <c r="BP507" s="427"/>
      <c r="BQ507" s="427"/>
      <c r="BR507" s="427"/>
      <c r="BS507" s="427"/>
      <c r="BT507" s="427"/>
      <c r="BU507" s="427"/>
      <c r="BV507" s="427"/>
      <c r="BW507" s="427"/>
      <c r="BX507" s="427"/>
      <c r="BY507" s="427"/>
      <c r="BZ507" s="427"/>
      <c r="CA507" s="427"/>
      <c r="CB507" s="427"/>
      <c r="CC507" s="427"/>
      <c r="CD507" s="427"/>
      <c r="CE507" s="427"/>
      <c r="CF507" s="427"/>
      <c r="CG507" s="427"/>
      <c r="CH507" s="427"/>
      <c r="CI507" s="427"/>
      <c r="CJ507" s="427"/>
      <c r="CK507" s="427"/>
      <c r="CL507" s="427"/>
      <c r="CM507" s="427"/>
    </row>
    <row r="508">
      <c r="A508" s="427"/>
      <c r="B508" s="427"/>
      <c r="C508" s="427"/>
      <c r="D508" s="427"/>
      <c r="E508" s="427"/>
      <c r="F508" s="427"/>
      <c r="G508" s="427"/>
      <c r="H508" s="427"/>
      <c r="I508" s="427"/>
      <c r="J508" s="427"/>
      <c r="K508" s="427"/>
      <c r="L508" s="427"/>
      <c r="M508" s="427"/>
      <c r="N508" s="427"/>
      <c r="O508" s="427"/>
      <c r="P508" s="427"/>
      <c r="Q508" s="427"/>
      <c r="R508" s="427"/>
      <c r="S508" s="427"/>
      <c r="T508" s="427"/>
      <c r="U508" s="427"/>
      <c r="V508" s="427"/>
      <c r="W508" s="427"/>
      <c r="X508" s="427"/>
      <c r="Y508" s="427"/>
      <c r="Z508" s="427"/>
      <c r="AA508" s="427"/>
      <c r="AB508" s="427"/>
      <c r="AC508" s="427"/>
      <c r="AD508" s="427"/>
      <c r="AE508" s="427"/>
      <c r="AF508" s="427"/>
      <c r="AG508" s="427"/>
      <c r="AH508" s="427"/>
      <c r="AI508" s="427"/>
      <c r="AJ508" s="427"/>
      <c r="AK508" s="427"/>
      <c r="AL508" s="427"/>
      <c r="AM508" s="427"/>
      <c r="AN508" s="427"/>
      <c r="AO508" s="427"/>
      <c r="AP508" s="427"/>
      <c r="AQ508" s="427"/>
      <c r="AR508" s="427"/>
      <c r="AS508" s="427"/>
      <c r="AT508" s="427"/>
      <c r="AU508" s="427"/>
      <c r="AV508" s="427"/>
      <c r="AW508" s="427"/>
      <c r="AX508" s="427"/>
      <c r="AY508" s="427"/>
      <c r="AZ508" s="427"/>
      <c r="BA508" s="427"/>
      <c r="BB508" s="427"/>
      <c r="BC508" s="427"/>
      <c r="BD508" s="427"/>
      <c r="BE508" s="427"/>
      <c r="BF508" s="427"/>
      <c r="BG508" s="427"/>
      <c r="BH508" s="427"/>
      <c r="BI508" s="427"/>
      <c r="BJ508" s="427"/>
      <c r="BK508" s="427"/>
      <c r="BL508" s="427"/>
      <c r="BM508" s="427"/>
      <c r="BN508" s="427"/>
      <c r="BO508" s="427"/>
      <c r="BP508" s="427"/>
      <c r="BQ508" s="427"/>
      <c r="BR508" s="427"/>
      <c r="BS508" s="427"/>
      <c r="BT508" s="427"/>
      <c r="BU508" s="427"/>
      <c r="BV508" s="427"/>
      <c r="BW508" s="427"/>
      <c r="BX508" s="427"/>
      <c r="BY508" s="427"/>
      <c r="BZ508" s="427"/>
      <c r="CA508" s="427"/>
      <c r="CB508" s="427"/>
      <c r="CC508" s="427"/>
      <c r="CD508" s="427"/>
      <c r="CE508" s="427"/>
      <c r="CF508" s="427"/>
      <c r="CG508" s="427"/>
      <c r="CH508" s="427"/>
      <c r="CI508" s="427"/>
      <c r="CJ508" s="427"/>
      <c r="CK508" s="427"/>
      <c r="CL508" s="427"/>
      <c r="CM508" s="427"/>
    </row>
    <row r="509">
      <c r="A509" s="427"/>
      <c r="B509" s="427"/>
      <c r="C509" s="427"/>
      <c r="D509" s="427"/>
      <c r="E509" s="427"/>
      <c r="F509" s="427"/>
      <c r="G509" s="427"/>
      <c r="H509" s="427"/>
      <c r="I509" s="427"/>
      <c r="J509" s="427"/>
      <c r="K509" s="427"/>
      <c r="L509" s="427"/>
      <c r="M509" s="427"/>
      <c r="N509" s="427"/>
      <c r="O509" s="427"/>
      <c r="P509" s="427"/>
      <c r="Q509" s="427"/>
      <c r="R509" s="427"/>
      <c r="S509" s="427"/>
      <c r="T509" s="427"/>
      <c r="U509" s="427"/>
      <c r="V509" s="427"/>
      <c r="W509" s="427"/>
      <c r="X509" s="427"/>
      <c r="Y509" s="427"/>
      <c r="Z509" s="427"/>
      <c r="AA509" s="427"/>
      <c r="AB509" s="427"/>
      <c r="AC509" s="427"/>
      <c r="AD509" s="427"/>
      <c r="AE509" s="427"/>
      <c r="AF509" s="427"/>
      <c r="AG509" s="427"/>
      <c r="AH509" s="427"/>
      <c r="AI509" s="427"/>
      <c r="AJ509" s="427"/>
      <c r="AK509" s="427"/>
      <c r="AL509" s="427"/>
      <c r="AM509" s="427"/>
      <c r="AN509" s="427"/>
      <c r="AO509" s="427"/>
      <c r="AP509" s="427"/>
      <c r="AQ509" s="427"/>
      <c r="AR509" s="427"/>
      <c r="AS509" s="427"/>
      <c r="AT509" s="427"/>
      <c r="AU509" s="427"/>
      <c r="AV509" s="427"/>
      <c r="AW509" s="427"/>
      <c r="AX509" s="427"/>
      <c r="AY509" s="427"/>
      <c r="AZ509" s="427"/>
      <c r="BA509" s="427"/>
      <c r="BB509" s="427"/>
      <c r="BC509" s="427"/>
      <c r="BD509" s="427"/>
      <c r="BE509" s="427"/>
      <c r="BF509" s="427"/>
      <c r="BG509" s="427"/>
      <c r="BH509" s="427"/>
      <c r="BI509" s="427"/>
      <c r="BJ509" s="427"/>
      <c r="BK509" s="427"/>
      <c r="BL509" s="427"/>
      <c r="BM509" s="427"/>
      <c r="BN509" s="427"/>
      <c r="BO509" s="427"/>
      <c r="BP509" s="427"/>
      <c r="BQ509" s="427"/>
      <c r="BR509" s="427"/>
      <c r="BS509" s="427"/>
      <c r="BT509" s="427"/>
      <c r="BU509" s="427"/>
      <c r="BV509" s="427"/>
      <c r="BW509" s="427"/>
      <c r="BX509" s="427"/>
      <c r="BY509" s="427"/>
      <c r="BZ509" s="427"/>
      <c r="CA509" s="427"/>
      <c r="CB509" s="427"/>
      <c r="CC509" s="427"/>
      <c r="CD509" s="427"/>
      <c r="CE509" s="427"/>
      <c r="CF509" s="427"/>
      <c r="CG509" s="427"/>
      <c r="CH509" s="427"/>
      <c r="CI509" s="427"/>
      <c r="CJ509" s="427"/>
      <c r="CK509" s="427"/>
      <c r="CL509" s="427"/>
      <c r="CM509" s="427"/>
    </row>
    <row r="510">
      <c r="A510" s="427"/>
      <c r="B510" s="427"/>
      <c r="C510" s="427"/>
      <c r="D510" s="427"/>
      <c r="E510" s="427"/>
      <c r="F510" s="427"/>
      <c r="G510" s="427"/>
      <c r="H510" s="427"/>
      <c r="I510" s="427"/>
      <c r="J510" s="427"/>
      <c r="K510" s="427"/>
      <c r="L510" s="427"/>
      <c r="M510" s="427"/>
      <c r="N510" s="427"/>
      <c r="O510" s="427"/>
      <c r="P510" s="427"/>
      <c r="Q510" s="427"/>
      <c r="R510" s="427"/>
      <c r="S510" s="427"/>
      <c r="T510" s="427"/>
      <c r="U510" s="427"/>
      <c r="V510" s="427"/>
      <c r="W510" s="427"/>
      <c r="X510" s="427"/>
      <c r="Y510" s="427"/>
      <c r="Z510" s="427"/>
      <c r="AA510" s="427"/>
      <c r="AB510" s="427"/>
      <c r="AC510" s="427"/>
      <c r="AD510" s="427"/>
      <c r="AE510" s="427"/>
      <c r="AF510" s="427"/>
      <c r="AG510" s="427"/>
      <c r="AH510" s="427"/>
      <c r="AI510" s="427"/>
      <c r="AJ510" s="427"/>
      <c r="AK510" s="427"/>
      <c r="AL510" s="427"/>
      <c r="AM510" s="427"/>
      <c r="AN510" s="427"/>
      <c r="AO510" s="427"/>
      <c r="AP510" s="427"/>
      <c r="AQ510" s="427"/>
      <c r="AR510" s="427"/>
      <c r="AS510" s="427"/>
      <c r="AT510" s="427"/>
      <c r="AU510" s="427"/>
      <c r="AV510" s="427"/>
      <c r="AW510" s="427"/>
      <c r="AX510" s="427"/>
      <c r="AY510" s="427"/>
      <c r="AZ510" s="427"/>
      <c r="BA510" s="427"/>
      <c r="BB510" s="427"/>
      <c r="BC510" s="427"/>
      <c r="BD510" s="427"/>
      <c r="BE510" s="427"/>
      <c r="BF510" s="427"/>
      <c r="BG510" s="427"/>
      <c r="BH510" s="427"/>
      <c r="BI510" s="427"/>
      <c r="BJ510" s="427"/>
      <c r="BK510" s="427"/>
      <c r="BL510" s="427"/>
      <c r="BM510" s="427"/>
      <c r="BN510" s="427"/>
      <c r="BO510" s="427"/>
      <c r="BP510" s="427"/>
      <c r="BQ510" s="427"/>
      <c r="BR510" s="427"/>
      <c r="BS510" s="427"/>
      <c r="BT510" s="427"/>
      <c r="BU510" s="427"/>
      <c r="BV510" s="427"/>
      <c r="BW510" s="427"/>
      <c r="BX510" s="427"/>
      <c r="BY510" s="427"/>
      <c r="BZ510" s="427"/>
      <c r="CA510" s="427"/>
      <c r="CB510" s="427"/>
      <c r="CC510" s="427"/>
      <c r="CD510" s="427"/>
      <c r="CE510" s="427"/>
      <c r="CF510" s="427"/>
      <c r="CG510" s="427"/>
      <c r="CH510" s="427"/>
      <c r="CI510" s="427"/>
      <c r="CJ510" s="427"/>
      <c r="CK510" s="427"/>
      <c r="CL510" s="427"/>
      <c r="CM510" s="427"/>
    </row>
    <row r="511">
      <c r="A511" s="427"/>
      <c r="B511" s="427"/>
      <c r="C511" s="427"/>
      <c r="D511" s="427"/>
      <c r="E511" s="427"/>
      <c r="F511" s="427"/>
      <c r="G511" s="427"/>
      <c r="H511" s="427"/>
      <c r="I511" s="427"/>
      <c r="J511" s="427"/>
      <c r="K511" s="427"/>
      <c r="L511" s="427"/>
      <c r="M511" s="427"/>
      <c r="N511" s="427"/>
      <c r="O511" s="427"/>
      <c r="P511" s="427"/>
      <c r="Q511" s="427"/>
      <c r="R511" s="427"/>
      <c r="S511" s="427"/>
      <c r="T511" s="427"/>
      <c r="U511" s="427"/>
      <c r="V511" s="427"/>
      <c r="W511" s="427"/>
      <c r="X511" s="427"/>
      <c r="Y511" s="427"/>
      <c r="Z511" s="427"/>
      <c r="AA511" s="427"/>
      <c r="AB511" s="427"/>
      <c r="AC511" s="427"/>
      <c r="AD511" s="427"/>
      <c r="AE511" s="427"/>
      <c r="AF511" s="427"/>
      <c r="AG511" s="427"/>
      <c r="AH511" s="427"/>
      <c r="AI511" s="427"/>
      <c r="AJ511" s="427"/>
      <c r="AK511" s="427"/>
      <c r="AL511" s="427"/>
      <c r="AM511" s="427"/>
      <c r="AN511" s="427"/>
      <c r="AO511" s="427"/>
      <c r="AP511" s="427"/>
      <c r="AQ511" s="427"/>
      <c r="AR511" s="427"/>
      <c r="AS511" s="427"/>
      <c r="AT511" s="427"/>
      <c r="AU511" s="427"/>
      <c r="AV511" s="427"/>
      <c r="AW511" s="427"/>
      <c r="AX511" s="427"/>
      <c r="AY511" s="427"/>
      <c r="AZ511" s="427"/>
      <c r="BA511" s="427"/>
      <c r="BB511" s="427"/>
      <c r="BC511" s="427"/>
      <c r="BD511" s="427"/>
      <c r="BE511" s="427"/>
      <c r="BF511" s="427"/>
      <c r="BG511" s="427"/>
      <c r="BH511" s="427"/>
      <c r="BI511" s="427"/>
      <c r="BJ511" s="427"/>
      <c r="BK511" s="427"/>
      <c r="BL511" s="427"/>
      <c r="BM511" s="427"/>
      <c r="BN511" s="427"/>
      <c r="BO511" s="427"/>
      <c r="BP511" s="427"/>
      <c r="BQ511" s="427"/>
      <c r="BR511" s="427"/>
      <c r="BS511" s="427"/>
      <c r="BT511" s="427"/>
      <c r="BU511" s="427"/>
      <c r="BV511" s="427"/>
      <c r="BW511" s="427"/>
      <c r="BX511" s="427"/>
      <c r="BY511" s="427"/>
      <c r="BZ511" s="427"/>
      <c r="CA511" s="427"/>
      <c r="CB511" s="427"/>
      <c r="CC511" s="427"/>
      <c r="CD511" s="427"/>
      <c r="CE511" s="427"/>
      <c r="CF511" s="427"/>
      <c r="CG511" s="427"/>
      <c r="CH511" s="427"/>
      <c r="CI511" s="427"/>
      <c r="CJ511" s="427"/>
      <c r="CK511" s="427"/>
      <c r="CL511" s="427"/>
      <c r="CM511" s="427"/>
    </row>
    <row r="512">
      <c r="A512" s="427"/>
      <c r="B512" s="427"/>
      <c r="C512" s="427"/>
      <c r="D512" s="427"/>
      <c r="E512" s="427"/>
      <c r="F512" s="427"/>
      <c r="G512" s="427"/>
      <c r="H512" s="427"/>
      <c r="I512" s="427"/>
      <c r="J512" s="427"/>
      <c r="K512" s="427"/>
      <c r="L512" s="427"/>
      <c r="M512" s="427"/>
      <c r="N512" s="427"/>
      <c r="O512" s="427"/>
      <c r="P512" s="427"/>
      <c r="Q512" s="427"/>
      <c r="R512" s="427"/>
      <c r="S512" s="427"/>
      <c r="T512" s="427"/>
      <c r="U512" s="427"/>
      <c r="V512" s="427"/>
      <c r="W512" s="427"/>
      <c r="X512" s="427"/>
      <c r="Y512" s="427"/>
      <c r="Z512" s="427"/>
      <c r="AA512" s="427"/>
      <c r="AB512" s="427"/>
      <c r="AC512" s="427"/>
      <c r="AD512" s="427"/>
      <c r="AE512" s="427"/>
      <c r="AF512" s="427"/>
      <c r="AG512" s="427"/>
      <c r="AH512" s="427"/>
      <c r="AI512" s="427"/>
      <c r="AJ512" s="427"/>
      <c r="AK512" s="427"/>
      <c r="AL512" s="427"/>
      <c r="AM512" s="427"/>
      <c r="AN512" s="427"/>
      <c r="AO512" s="427"/>
      <c r="AP512" s="427"/>
      <c r="AQ512" s="427"/>
      <c r="AR512" s="427"/>
      <c r="AS512" s="427"/>
      <c r="AT512" s="427"/>
      <c r="AU512" s="427"/>
      <c r="AV512" s="427"/>
      <c r="AW512" s="427"/>
      <c r="AX512" s="427"/>
      <c r="AY512" s="427"/>
      <c r="AZ512" s="427"/>
      <c r="BA512" s="427"/>
      <c r="BB512" s="427"/>
      <c r="BC512" s="427"/>
      <c r="BD512" s="427"/>
      <c r="BE512" s="427"/>
      <c r="BF512" s="427"/>
      <c r="BG512" s="427"/>
      <c r="BH512" s="427"/>
      <c r="BI512" s="427"/>
      <c r="BJ512" s="427"/>
      <c r="BK512" s="427"/>
      <c r="BL512" s="427"/>
      <c r="BM512" s="427"/>
      <c r="BN512" s="427"/>
      <c r="BO512" s="427"/>
      <c r="BP512" s="427"/>
      <c r="BQ512" s="427"/>
      <c r="BR512" s="427"/>
      <c r="BS512" s="427"/>
      <c r="BT512" s="427"/>
      <c r="BU512" s="427"/>
      <c r="BV512" s="427"/>
      <c r="BW512" s="427"/>
      <c r="BX512" s="427"/>
      <c r="BY512" s="427"/>
      <c r="BZ512" s="427"/>
      <c r="CA512" s="427"/>
      <c r="CB512" s="427"/>
      <c r="CC512" s="427"/>
      <c r="CD512" s="427"/>
      <c r="CE512" s="427"/>
      <c r="CF512" s="427"/>
      <c r="CG512" s="427"/>
      <c r="CH512" s="427"/>
      <c r="CI512" s="427"/>
      <c r="CJ512" s="427"/>
      <c r="CK512" s="427"/>
      <c r="CL512" s="427"/>
      <c r="CM512" s="427"/>
    </row>
    <row r="513">
      <c r="A513" s="427"/>
      <c r="B513" s="427"/>
      <c r="C513" s="427"/>
      <c r="D513" s="427"/>
      <c r="E513" s="427"/>
      <c r="F513" s="427"/>
      <c r="G513" s="427"/>
      <c r="H513" s="427"/>
      <c r="I513" s="427"/>
      <c r="J513" s="427"/>
      <c r="K513" s="427"/>
      <c r="L513" s="427"/>
      <c r="M513" s="427"/>
      <c r="N513" s="427"/>
      <c r="O513" s="427"/>
      <c r="P513" s="427"/>
      <c r="Q513" s="427"/>
      <c r="R513" s="427"/>
      <c r="S513" s="427"/>
      <c r="T513" s="427"/>
      <c r="U513" s="427"/>
      <c r="V513" s="427"/>
      <c r="W513" s="427"/>
      <c r="X513" s="427"/>
      <c r="Y513" s="427"/>
      <c r="Z513" s="427"/>
      <c r="AA513" s="427"/>
      <c r="AB513" s="427"/>
      <c r="AC513" s="427"/>
      <c r="AD513" s="427"/>
      <c r="AE513" s="427"/>
      <c r="AF513" s="427"/>
      <c r="AG513" s="427"/>
      <c r="AH513" s="427"/>
      <c r="AI513" s="427"/>
      <c r="AJ513" s="427"/>
      <c r="AK513" s="427"/>
      <c r="AL513" s="427"/>
      <c r="AM513" s="427"/>
      <c r="AN513" s="427"/>
      <c r="AO513" s="427"/>
      <c r="AP513" s="427"/>
      <c r="AQ513" s="427"/>
      <c r="AR513" s="427"/>
      <c r="AS513" s="427"/>
      <c r="AT513" s="427"/>
      <c r="AU513" s="427"/>
      <c r="AV513" s="427"/>
      <c r="AW513" s="427"/>
      <c r="AX513" s="427"/>
      <c r="AY513" s="427"/>
      <c r="AZ513" s="427"/>
      <c r="BA513" s="427"/>
      <c r="BB513" s="427"/>
      <c r="BC513" s="427"/>
      <c r="BD513" s="427"/>
      <c r="BE513" s="427"/>
      <c r="BF513" s="427"/>
      <c r="BG513" s="427"/>
      <c r="BH513" s="427"/>
      <c r="BI513" s="427"/>
      <c r="BJ513" s="427"/>
      <c r="BK513" s="427"/>
      <c r="BL513" s="427"/>
      <c r="BM513" s="427"/>
      <c r="BN513" s="427"/>
      <c r="BO513" s="427"/>
      <c r="BP513" s="427"/>
      <c r="BQ513" s="427"/>
      <c r="BR513" s="427"/>
      <c r="BS513" s="427"/>
      <c r="BT513" s="427"/>
      <c r="BU513" s="427"/>
      <c r="BV513" s="427"/>
      <c r="BW513" s="427"/>
      <c r="BX513" s="427"/>
      <c r="BY513" s="427"/>
      <c r="BZ513" s="427"/>
      <c r="CA513" s="427"/>
      <c r="CB513" s="427"/>
      <c r="CC513" s="427"/>
      <c r="CD513" s="427"/>
      <c r="CE513" s="427"/>
      <c r="CF513" s="427"/>
      <c r="CG513" s="427"/>
      <c r="CH513" s="427"/>
      <c r="CI513" s="427"/>
      <c r="CJ513" s="427"/>
      <c r="CK513" s="427"/>
      <c r="CL513" s="427"/>
      <c r="CM513" s="427"/>
    </row>
    <row r="514">
      <c r="A514" s="427"/>
      <c r="B514" s="427"/>
      <c r="C514" s="427"/>
      <c r="D514" s="427"/>
      <c r="E514" s="427"/>
      <c r="F514" s="427"/>
      <c r="G514" s="427"/>
      <c r="H514" s="427"/>
      <c r="I514" s="427"/>
      <c r="J514" s="427"/>
      <c r="K514" s="427"/>
      <c r="L514" s="427"/>
      <c r="M514" s="427"/>
      <c r="N514" s="427"/>
      <c r="O514" s="427"/>
      <c r="P514" s="427"/>
      <c r="Q514" s="427"/>
      <c r="R514" s="427"/>
      <c r="S514" s="427"/>
      <c r="T514" s="427"/>
      <c r="U514" s="427"/>
      <c r="V514" s="427"/>
      <c r="W514" s="427"/>
      <c r="X514" s="427"/>
      <c r="Y514" s="427"/>
      <c r="Z514" s="427"/>
      <c r="AA514" s="427"/>
      <c r="AB514" s="427"/>
      <c r="AC514" s="427"/>
      <c r="AD514" s="427"/>
      <c r="AE514" s="427"/>
      <c r="AF514" s="427"/>
      <c r="AG514" s="427"/>
      <c r="AH514" s="427"/>
      <c r="AI514" s="427"/>
      <c r="AJ514" s="427"/>
      <c r="AK514" s="427"/>
      <c r="AL514" s="427"/>
      <c r="AM514" s="427"/>
      <c r="AN514" s="427"/>
      <c r="AO514" s="427"/>
      <c r="AP514" s="427"/>
      <c r="AQ514" s="427"/>
      <c r="AR514" s="427"/>
      <c r="AS514" s="427"/>
      <c r="AT514" s="427"/>
      <c r="AU514" s="427"/>
      <c r="AV514" s="427"/>
      <c r="AW514" s="427"/>
      <c r="AX514" s="427"/>
      <c r="AY514" s="427"/>
      <c r="AZ514" s="427"/>
      <c r="BA514" s="427"/>
      <c r="BB514" s="427"/>
      <c r="BC514" s="427"/>
      <c r="BD514" s="427"/>
      <c r="BE514" s="427"/>
      <c r="BF514" s="427"/>
      <c r="BG514" s="427"/>
      <c r="BH514" s="427"/>
      <c r="BI514" s="427"/>
      <c r="BJ514" s="427"/>
      <c r="BK514" s="427"/>
      <c r="BL514" s="427"/>
      <c r="BM514" s="427"/>
      <c r="BN514" s="427"/>
      <c r="BO514" s="427"/>
      <c r="BP514" s="427"/>
      <c r="BQ514" s="427"/>
      <c r="BR514" s="427"/>
      <c r="BS514" s="427"/>
      <c r="BT514" s="427"/>
      <c r="BU514" s="427"/>
      <c r="BV514" s="427"/>
      <c r="BW514" s="427"/>
      <c r="BX514" s="427"/>
      <c r="BY514" s="427"/>
      <c r="BZ514" s="427"/>
      <c r="CA514" s="427"/>
      <c r="CB514" s="427"/>
      <c r="CC514" s="427"/>
      <c r="CD514" s="427"/>
      <c r="CE514" s="427"/>
      <c r="CF514" s="427"/>
      <c r="CG514" s="427"/>
      <c r="CH514" s="427"/>
      <c r="CI514" s="427"/>
      <c r="CJ514" s="427"/>
      <c r="CK514" s="427"/>
      <c r="CL514" s="427"/>
      <c r="CM514" s="427"/>
    </row>
    <row r="515">
      <c r="A515" s="427"/>
      <c r="B515" s="427"/>
      <c r="C515" s="427"/>
      <c r="D515" s="427"/>
      <c r="E515" s="427"/>
      <c r="F515" s="427"/>
      <c r="G515" s="427"/>
      <c r="H515" s="427"/>
      <c r="I515" s="427"/>
      <c r="J515" s="427"/>
      <c r="K515" s="427"/>
      <c r="L515" s="427"/>
      <c r="M515" s="427"/>
      <c r="N515" s="427"/>
      <c r="O515" s="427"/>
      <c r="P515" s="427"/>
      <c r="Q515" s="427"/>
      <c r="R515" s="427"/>
      <c r="S515" s="427"/>
      <c r="T515" s="427"/>
      <c r="U515" s="427"/>
      <c r="V515" s="427"/>
      <c r="W515" s="427"/>
      <c r="X515" s="427"/>
      <c r="Y515" s="427"/>
      <c r="Z515" s="427"/>
      <c r="AA515" s="427"/>
      <c r="AB515" s="427"/>
      <c r="AC515" s="427"/>
      <c r="AD515" s="427"/>
      <c r="AE515" s="427"/>
      <c r="AF515" s="427"/>
      <c r="AG515" s="427"/>
      <c r="AH515" s="427"/>
      <c r="AI515" s="427"/>
      <c r="AJ515" s="427"/>
      <c r="AK515" s="427"/>
      <c r="AL515" s="427"/>
      <c r="AM515" s="427"/>
      <c r="AN515" s="427"/>
      <c r="AO515" s="427"/>
      <c r="AP515" s="427"/>
      <c r="AQ515" s="427"/>
      <c r="AR515" s="427"/>
      <c r="AS515" s="427"/>
      <c r="AT515" s="427"/>
      <c r="AU515" s="427"/>
      <c r="AV515" s="427"/>
      <c r="AW515" s="427"/>
      <c r="AX515" s="427"/>
      <c r="AY515" s="427"/>
      <c r="AZ515" s="427"/>
      <c r="BA515" s="427"/>
      <c r="BB515" s="427"/>
      <c r="BC515" s="427"/>
      <c r="BD515" s="427"/>
      <c r="BE515" s="427"/>
      <c r="BF515" s="427"/>
      <c r="BG515" s="427"/>
      <c r="BH515" s="427"/>
      <c r="BI515" s="427"/>
      <c r="BJ515" s="427"/>
      <c r="BK515" s="427"/>
      <c r="BL515" s="427"/>
      <c r="BM515" s="427"/>
      <c r="BN515" s="427"/>
      <c r="BO515" s="427"/>
      <c r="BP515" s="427"/>
      <c r="BQ515" s="427"/>
      <c r="BR515" s="427"/>
      <c r="BS515" s="427"/>
      <c r="BT515" s="427"/>
      <c r="BU515" s="427"/>
      <c r="BV515" s="427"/>
      <c r="BW515" s="427"/>
      <c r="BX515" s="427"/>
      <c r="BY515" s="427"/>
      <c r="BZ515" s="427"/>
      <c r="CA515" s="427"/>
      <c r="CB515" s="427"/>
      <c r="CC515" s="427"/>
      <c r="CD515" s="427"/>
      <c r="CE515" s="427"/>
      <c r="CF515" s="427"/>
      <c r="CG515" s="427"/>
      <c r="CH515" s="427"/>
      <c r="CI515" s="427"/>
      <c r="CJ515" s="427"/>
      <c r="CK515" s="427"/>
      <c r="CL515" s="427"/>
      <c r="CM515" s="427"/>
    </row>
    <row r="516">
      <c r="A516" s="427"/>
      <c r="B516" s="427"/>
      <c r="C516" s="427"/>
      <c r="D516" s="427"/>
      <c r="E516" s="427"/>
      <c r="F516" s="427"/>
      <c r="G516" s="427"/>
      <c r="H516" s="427"/>
      <c r="I516" s="427"/>
      <c r="J516" s="427"/>
      <c r="K516" s="427"/>
      <c r="L516" s="427"/>
      <c r="M516" s="427"/>
      <c r="N516" s="427"/>
      <c r="O516" s="427"/>
      <c r="P516" s="427"/>
      <c r="Q516" s="427"/>
      <c r="R516" s="427"/>
      <c r="S516" s="427"/>
      <c r="T516" s="427"/>
      <c r="U516" s="427"/>
      <c r="V516" s="427"/>
      <c r="W516" s="427"/>
      <c r="X516" s="427"/>
      <c r="Y516" s="427"/>
      <c r="Z516" s="427"/>
      <c r="AA516" s="427"/>
      <c r="AB516" s="427"/>
      <c r="AC516" s="427"/>
      <c r="AD516" s="427"/>
      <c r="AE516" s="427"/>
      <c r="AF516" s="427"/>
      <c r="AG516" s="427"/>
      <c r="AH516" s="427"/>
      <c r="AI516" s="427"/>
      <c r="AJ516" s="427"/>
      <c r="AK516" s="427"/>
      <c r="AL516" s="427"/>
      <c r="AM516" s="427"/>
      <c r="AN516" s="427"/>
      <c r="AO516" s="427"/>
      <c r="AP516" s="427"/>
      <c r="AQ516" s="427"/>
      <c r="AR516" s="427"/>
      <c r="AS516" s="427"/>
      <c r="AT516" s="427"/>
      <c r="AU516" s="427"/>
      <c r="AV516" s="427"/>
      <c r="AW516" s="427"/>
      <c r="AX516" s="427"/>
      <c r="AY516" s="427"/>
      <c r="AZ516" s="427"/>
      <c r="BA516" s="427"/>
      <c r="BB516" s="427"/>
      <c r="BC516" s="427"/>
      <c r="BD516" s="427"/>
      <c r="BE516" s="427"/>
      <c r="BF516" s="427"/>
      <c r="BG516" s="427"/>
      <c r="BH516" s="427"/>
      <c r="BI516" s="427"/>
      <c r="BJ516" s="427"/>
      <c r="BK516" s="427"/>
      <c r="BL516" s="427"/>
      <c r="BM516" s="427"/>
      <c r="BN516" s="427"/>
      <c r="BO516" s="427"/>
      <c r="BP516" s="427"/>
      <c r="BQ516" s="427"/>
      <c r="BR516" s="427"/>
      <c r="BS516" s="427"/>
      <c r="BT516" s="427"/>
      <c r="BU516" s="427"/>
      <c r="BV516" s="427"/>
      <c r="BW516" s="427"/>
      <c r="BX516" s="427"/>
      <c r="BY516" s="427"/>
      <c r="BZ516" s="427"/>
      <c r="CA516" s="427"/>
      <c r="CB516" s="427"/>
      <c r="CC516" s="427"/>
      <c r="CD516" s="427"/>
      <c r="CE516" s="427"/>
      <c r="CF516" s="427"/>
      <c r="CG516" s="427"/>
      <c r="CH516" s="427"/>
      <c r="CI516" s="427"/>
      <c r="CJ516" s="427"/>
      <c r="CK516" s="427"/>
      <c r="CL516" s="427"/>
      <c r="CM516" s="427"/>
    </row>
    <row r="517">
      <c r="A517" s="427"/>
      <c r="B517" s="427"/>
      <c r="C517" s="427"/>
      <c r="D517" s="427"/>
      <c r="E517" s="427"/>
      <c r="F517" s="427"/>
      <c r="G517" s="427"/>
      <c r="H517" s="427"/>
      <c r="I517" s="427"/>
      <c r="J517" s="427"/>
      <c r="K517" s="427"/>
      <c r="L517" s="427"/>
      <c r="M517" s="427"/>
      <c r="N517" s="427"/>
      <c r="O517" s="427"/>
      <c r="P517" s="427"/>
      <c r="Q517" s="427"/>
      <c r="R517" s="427"/>
      <c r="S517" s="427"/>
      <c r="T517" s="427"/>
      <c r="U517" s="427"/>
      <c r="V517" s="427"/>
      <c r="W517" s="427"/>
      <c r="X517" s="427"/>
      <c r="Y517" s="427"/>
      <c r="Z517" s="427"/>
      <c r="AA517" s="427"/>
      <c r="AB517" s="427"/>
      <c r="AC517" s="427"/>
      <c r="AD517" s="427"/>
      <c r="AE517" s="427"/>
      <c r="AF517" s="427"/>
      <c r="AG517" s="427"/>
      <c r="AH517" s="427"/>
      <c r="AI517" s="427"/>
      <c r="AJ517" s="427"/>
      <c r="AK517" s="427"/>
      <c r="AL517" s="427"/>
      <c r="AM517" s="427"/>
      <c r="AN517" s="427"/>
      <c r="AO517" s="427"/>
      <c r="AP517" s="427"/>
      <c r="AQ517" s="427"/>
      <c r="AR517" s="427"/>
      <c r="AS517" s="427"/>
      <c r="AT517" s="427"/>
      <c r="AU517" s="427"/>
      <c r="AV517" s="427"/>
      <c r="AW517" s="427"/>
      <c r="AX517" s="427"/>
      <c r="AY517" s="427"/>
      <c r="AZ517" s="427"/>
      <c r="BA517" s="427"/>
      <c r="BB517" s="427"/>
      <c r="BC517" s="427"/>
      <c r="BD517" s="427"/>
      <c r="BE517" s="427"/>
      <c r="BF517" s="427"/>
      <c r="BG517" s="427"/>
      <c r="BH517" s="427"/>
      <c r="BI517" s="427"/>
      <c r="BJ517" s="427"/>
      <c r="BK517" s="427"/>
      <c r="BL517" s="427"/>
      <c r="BM517" s="427"/>
      <c r="BN517" s="427"/>
      <c r="BO517" s="427"/>
      <c r="BP517" s="427"/>
      <c r="BQ517" s="427"/>
      <c r="BR517" s="427"/>
      <c r="BS517" s="427"/>
      <c r="BT517" s="427"/>
      <c r="BU517" s="427"/>
      <c r="BV517" s="427"/>
      <c r="BW517" s="427"/>
      <c r="BX517" s="427"/>
      <c r="BY517" s="427"/>
      <c r="BZ517" s="427"/>
      <c r="CA517" s="427"/>
      <c r="CB517" s="427"/>
      <c r="CC517" s="427"/>
      <c r="CD517" s="427"/>
      <c r="CE517" s="427"/>
      <c r="CF517" s="427"/>
      <c r="CG517" s="427"/>
      <c r="CH517" s="427"/>
      <c r="CI517" s="427"/>
      <c r="CJ517" s="427"/>
      <c r="CK517" s="427"/>
      <c r="CL517" s="427"/>
      <c r="CM517" s="427"/>
    </row>
    <row r="518">
      <c r="A518" s="427"/>
      <c r="B518" s="427"/>
      <c r="C518" s="427"/>
      <c r="D518" s="427"/>
      <c r="E518" s="427"/>
      <c r="F518" s="427"/>
      <c r="G518" s="427"/>
      <c r="H518" s="427"/>
      <c r="I518" s="427"/>
      <c r="J518" s="427"/>
      <c r="K518" s="427"/>
      <c r="L518" s="427"/>
      <c r="M518" s="427"/>
      <c r="N518" s="427"/>
      <c r="O518" s="427"/>
      <c r="P518" s="427"/>
      <c r="Q518" s="427"/>
      <c r="R518" s="427"/>
      <c r="S518" s="427"/>
      <c r="T518" s="427"/>
      <c r="U518" s="427"/>
      <c r="V518" s="427"/>
      <c r="W518" s="427"/>
      <c r="X518" s="427"/>
      <c r="Y518" s="427"/>
      <c r="Z518" s="427"/>
      <c r="AA518" s="427"/>
      <c r="AB518" s="427"/>
      <c r="AC518" s="427"/>
      <c r="AD518" s="427"/>
      <c r="AE518" s="427"/>
      <c r="AF518" s="427"/>
      <c r="AG518" s="427"/>
      <c r="AH518" s="427"/>
      <c r="AI518" s="427"/>
      <c r="AJ518" s="427"/>
      <c r="AK518" s="427"/>
      <c r="AL518" s="427"/>
      <c r="AM518" s="427"/>
      <c r="AN518" s="427"/>
      <c r="AO518" s="427"/>
      <c r="AP518" s="427"/>
      <c r="AQ518" s="427"/>
      <c r="AR518" s="427"/>
      <c r="AS518" s="427"/>
      <c r="AT518" s="427"/>
      <c r="AU518" s="427"/>
      <c r="AV518" s="427"/>
      <c r="AW518" s="427"/>
      <c r="AX518" s="427"/>
      <c r="AY518" s="427"/>
      <c r="AZ518" s="427"/>
      <c r="BA518" s="427"/>
      <c r="BB518" s="427"/>
      <c r="BC518" s="427"/>
      <c r="BD518" s="427"/>
      <c r="BE518" s="427"/>
      <c r="BF518" s="427"/>
      <c r="BG518" s="427"/>
      <c r="BH518" s="427"/>
      <c r="BI518" s="427"/>
      <c r="BJ518" s="427"/>
      <c r="BK518" s="427"/>
      <c r="BL518" s="427"/>
      <c r="BM518" s="427"/>
      <c r="BN518" s="427"/>
      <c r="BO518" s="427"/>
      <c r="BP518" s="427"/>
      <c r="BQ518" s="427"/>
      <c r="BR518" s="427"/>
      <c r="BS518" s="427"/>
      <c r="BT518" s="427"/>
      <c r="BU518" s="427"/>
      <c r="BV518" s="427"/>
      <c r="BW518" s="427"/>
      <c r="BX518" s="427"/>
      <c r="BY518" s="427"/>
      <c r="BZ518" s="427"/>
      <c r="CA518" s="427"/>
      <c r="CB518" s="427"/>
      <c r="CC518" s="427"/>
      <c r="CD518" s="427"/>
      <c r="CE518" s="427"/>
      <c r="CF518" s="427"/>
      <c r="CG518" s="427"/>
      <c r="CH518" s="427"/>
      <c r="CI518" s="427"/>
      <c r="CJ518" s="427"/>
      <c r="CK518" s="427"/>
      <c r="CL518" s="427"/>
      <c r="CM518" s="427"/>
    </row>
    <row r="519">
      <c r="A519" s="427"/>
      <c r="B519" s="427"/>
      <c r="C519" s="427"/>
      <c r="D519" s="427"/>
      <c r="E519" s="427"/>
      <c r="F519" s="427"/>
      <c r="G519" s="427"/>
      <c r="H519" s="427"/>
      <c r="I519" s="427"/>
      <c r="J519" s="427"/>
      <c r="K519" s="427"/>
      <c r="L519" s="427"/>
      <c r="M519" s="427"/>
      <c r="N519" s="427"/>
      <c r="O519" s="427"/>
      <c r="P519" s="427"/>
      <c r="Q519" s="427"/>
      <c r="R519" s="427"/>
      <c r="S519" s="427"/>
      <c r="T519" s="427"/>
      <c r="U519" s="427"/>
      <c r="V519" s="427"/>
      <c r="W519" s="427"/>
      <c r="X519" s="427"/>
      <c r="Y519" s="427"/>
      <c r="Z519" s="427"/>
      <c r="AA519" s="427"/>
      <c r="AB519" s="427"/>
      <c r="AC519" s="427"/>
      <c r="AD519" s="427"/>
      <c r="AE519" s="427"/>
      <c r="AF519" s="427"/>
      <c r="AG519" s="427"/>
      <c r="AH519" s="427"/>
      <c r="AI519" s="427"/>
      <c r="AJ519" s="427"/>
      <c r="AK519" s="427"/>
      <c r="AL519" s="427"/>
      <c r="AM519" s="427"/>
      <c r="AN519" s="427"/>
      <c r="AO519" s="427"/>
      <c r="AP519" s="427"/>
      <c r="AQ519" s="427"/>
      <c r="AR519" s="427"/>
      <c r="AS519" s="427"/>
      <c r="AT519" s="427"/>
      <c r="AU519" s="427"/>
      <c r="AV519" s="427"/>
      <c r="AW519" s="427"/>
      <c r="AX519" s="427"/>
      <c r="AY519" s="427"/>
      <c r="AZ519" s="427"/>
      <c r="BA519" s="427"/>
      <c r="BB519" s="427"/>
      <c r="BC519" s="427"/>
      <c r="BD519" s="427"/>
      <c r="BE519" s="427"/>
      <c r="BF519" s="427"/>
      <c r="BG519" s="427"/>
      <c r="BH519" s="427"/>
      <c r="BI519" s="427"/>
      <c r="BJ519" s="427"/>
      <c r="BK519" s="427"/>
      <c r="BL519" s="427"/>
      <c r="BM519" s="427"/>
      <c r="BN519" s="427"/>
      <c r="BO519" s="427"/>
      <c r="BP519" s="427"/>
      <c r="BQ519" s="427"/>
      <c r="BR519" s="427"/>
      <c r="BS519" s="427"/>
      <c r="BT519" s="427"/>
      <c r="BU519" s="427"/>
      <c r="BV519" s="427"/>
      <c r="BW519" s="427"/>
      <c r="BX519" s="427"/>
      <c r="BY519" s="427"/>
      <c r="BZ519" s="427"/>
      <c r="CA519" s="427"/>
      <c r="CB519" s="427"/>
      <c r="CC519" s="427"/>
      <c r="CD519" s="427"/>
      <c r="CE519" s="427"/>
      <c r="CF519" s="427"/>
      <c r="CG519" s="427"/>
      <c r="CH519" s="427"/>
      <c r="CI519" s="427"/>
      <c r="CJ519" s="427"/>
      <c r="CK519" s="427"/>
      <c r="CL519" s="427"/>
      <c r="CM519" s="427"/>
    </row>
    <row r="520">
      <c r="A520" s="427"/>
      <c r="B520" s="427"/>
      <c r="C520" s="427"/>
      <c r="D520" s="427"/>
      <c r="E520" s="427"/>
      <c r="F520" s="427"/>
      <c r="G520" s="427"/>
      <c r="H520" s="427"/>
      <c r="I520" s="427"/>
      <c r="J520" s="427"/>
      <c r="K520" s="427"/>
      <c r="L520" s="427"/>
      <c r="M520" s="427"/>
      <c r="N520" s="427"/>
      <c r="O520" s="427"/>
      <c r="P520" s="427"/>
      <c r="Q520" s="427"/>
      <c r="R520" s="427"/>
      <c r="S520" s="427"/>
      <c r="T520" s="427"/>
      <c r="U520" s="427"/>
      <c r="V520" s="427"/>
      <c r="W520" s="427"/>
      <c r="X520" s="427"/>
      <c r="Y520" s="427"/>
      <c r="Z520" s="427"/>
      <c r="AA520" s="427"/>
      <c r="AB520" s="427"/>
      <c r="AC520" s="427"/>
      <c r="AD520" s="427"/>
      <c r="AE520" s="427"/>
      <c r="AF520" s="427"/>
      <c r="AG520" s="427"/>
      <c r="AH520" s="427"/>
      <c r="AI520" s="427"/>
      <c r="AJ520" s="427"/>
      <c r="AK520" s="427"/>
      <c r="AL520" s="427"/>
      <c r="AM520" s="427"/>
      <c r="AN520" s="427"/>
      <c r="AO520" s="427"/>
      <c r="AP520" s="427"/>
      <c r="AQ520" s="427"/>
      <c r="AR520" s="427"/>
      <c r="AS520" s="427"/>
      <c r="AT520" s="427"/>
      <c r="AU520" s="427"/>
      <c r="AV520" s="427"/>
      <c r="AW520" s="427"/>
      <c r="AX520" s="427"/>
      <c r="AY520" s="427"/>
      <c r="AZ520" s="427"/>
      <c r="BA520" s="427"/>
      <c r="BB520" s="427"/>
      <c r="BC520" s="427"/>
      <c r="BD520" s="427"/>
      <c r="BE520" s="427"/>
      <c r="BF520" s="427"/>
      <c r="BG520" s="427"/>
      <c r="BH520" s="427"/>
      <c r="BI520" s="427"/>
      <c r="BJ520" s="427"/>
      <c r="BK520" s="427"/>
      <c r="BL520" s="427"/>
      <c r="BM520" s="427"/>
      <c r="BN520" s="427"/>
      <c r="BO520" s="427"/>
      <c r="BP520" s="427"/>
      <c r="BQ520" s="427"/>
      <c r="BR520" s="427"/>
      <c r="BS520" s="427"/>
      <c r="BT520" s="427"/>
      <c r="BU520" s="427"/>
      <c r="BV520" s="427"/>
      <c r="BW520" s="427"/>
      <c r="BX520" s="427"/>
      <c r="BY520" s="427"/>
      <c r="BZ520" s="427"/>
      <c r="CA520" s="427"/>
      <c r="CB520" s="427"/>
      <c r="CC520" s="427"/>
      <c r="CD520" s="427"/>
      <c r="CE520" s="427"/>
      <c r="CF520" s="427"/>
      <c r="CG520" s="427"/>
      <c r="CH520" s="427"/>
      <c r="CI520" s="427"/>
      <c r="CJ520" s="427"/>
      <c r="CK520" s="427"/>
      <c r="CL520" s="427"/>
      <c r="CM520" s="427"/>
    </row>
    <row r="521">
      <c r="A521" s="427"/>
      <c r="B521" s="427"/>
      <c r="C521" s="427"/>
      <c r="D521" s="427"/>
      <c r="E521" s="427"/>
      <c r="F521" s="427"/>
      <c r="G521" s="427"/>
      <c r="H521" s="427"/>
      <c r="I521" s="427"/>
      <c r="J521" s="427"/>
      <c r="K521" s="427"/>
      <c r="L521" s="427"/>
      <c r="M521" s="427"/>
      <c r="N521" s="427"/>
      <c r="O521" s="427"/>
      <c r="P521" s="427"/>
      <c r="Q521" s="427"/>
      <c r="R521" s="427"/>
      <c r="S521" s="427"/>
      <c r="T521" s="427"/>
      <c r="U521" s="427"/>
      <c r="V521" s="427"/>
      <c r="W521" s="427"/>
      <c r="X521" s="427"/>
      <c r="Y521" s="427"/>
      <c r="Z521" s="427"/>
      <c r="AA521" s="427"/>
      <c r="AB521" s="427"/>
      <c r="AC521" s="427"/>
      <c r="AD521" s="427"/>
      <c r="AE521" s="427"/>
      <c r="AF521" s="427"/>
      <c r="AG521" s="427"/>
      <c r="AH521" s="427"/>
      <c r="AI521" s="427"/>
      <c r="AJ521" s="427"/>
      <c r="AK521" s="427"/>
      <c r="AL521" s="427"/>
      <c r="AM521" s="427"/>
      <c r="AN521" s="427"/>
      <c r="AO521" s="427"/>
      <c r="AP521" s="427"/>
      <c r="AQ521" s="427"/>
      <c r="AR521" s="427"/>
      <c r="AS521" s="427"/>
      <c r="AT521" s="427"/>
      <c r="AU521" s="427"/>
      <c r="AV521" s="427"/>
      <c r="AW521" s="427"/>
      <c r="AX521" s="427"/>
      <c r="AY521" s="427"/>
      <c r="AZ521" s="427"/>
      <c r="BA521" s="427"/>
      <c r="BB521" s="427"/>
      <c r="BC521" s="427"/>
      <c r="BD521" s="427"/>
      <c r="BE521" s="427"/>
      <c r="BF521" s="427"/>
      <c r="BG521" s="427"/>
      <c r="BH521" s="427"/>
      <c r="BI521" s="427"/>
      <c r="BJ521" s="427"/>
      <c r="BK521" s="427"/>
      <c r="BL521" s="427"/>
      <c r="BM521" s="427"/>
      <c r="BN521" s="427"/>
      <c r="BO521" s="427"/>
      <c r="BP521" s="427"/>
      <c r="BQ521" s="427"/>
      <c r="BR521" s="427"/>
      <c r="BS521" s="427"/>
      <c r="BT521" s="427"/>
      <c r="BU521" s="427"/>
      <c r="BV521" s="427"/>
      <c r="BW521" s="427"/>
      <c r="BX521" s="427"/>
      <c r="BY521" s="427"/>
      <c r="BZ521" s="427"/>
      <c r="CA521" s="427"/>
      <c r="CB521" s="427"/>
      <c r="CC521" s="427"/>
      <c r="CD521" s="427"/>
      <c r="CE521" s="427"/>
      <c r="CF521" s="427"/>
      <c r="CG521" s="427"/>
      <c r="CH521" s="427"/>
      <c r="CI521" s="427"/>
      <c r="CJ521" s="427"/>
      <c r="CK521" s="427"/>
      <c r="CL521" s="427"/>
      <c r="CM521" s="427"/>
    </row>
    <row r="522">
      <c r="A522" s="427"/>
      <c r="B522" s="427"/>
      <c r="C522" s="427"/>
      <c r="D522" s="427"/>
      <c r="E522" s="427"/>
      <c r="F522" s="427"/>
      <c r="G522" s="427"/>
      <c r="H522" s="427"/>
      <c r="I522" s="427"/>
      <c r="J522" s="427"/>
      <c r="K522" s="427"/>
      <c r="L522" s="427"/>
      <c r="M522" s="427"/>
      <c r="N522" s="427"/>
      <c r="O522" s="427"/>
      <c r="P522" s="427"/>
      <c r="Q522" s="427"/>
      <c r="R522" s="427"/>
      <c r="S522" s="427"/>
      <c r="T522" s="427"/>
      <c r="U522" s="427"/>
      <c r="V522" s="427"/>
      <c r="W522" s="427"/>
      <c r="X522" s="427"/>
      <c r="Y522" s="427"/>
      <c r="Z522" s="427"/>
      <c r="AA522" s="427"/>
      <c r="AB522" s="427"/>
      <c r="AC522" s="427"/>
      <c r="AD522" s="427"/>
      <c r="AE522" s="427"/>
      <c r="AF522" s="427"/>
      <c r="AG522" s="427"/>
      <c r="AH522" s="427"/>
      <c r="AI522" s="427"/>
      <c r="AJ522" s="427"/>
      <c r="AK522" s="427"/>
      <c r="AL522" s="427"/>
      <c r="AM522" s="427"/>
      <c r="AN522" s="427"/>
      <c r="AO522" s="427"/>
      <c r="AP522" s="427"/>
      <c r="AQ522" s="427"/>
      <c r="AR522" s="427"/>
      <c r="AS522" s="427"/>
      <c r="AT522" s="427"/>
      <c r="AU522" s="427"/>
      <c r="AV522" s="427"/>
      <c r="AW522" s="427"/>
      <c r="AX522" s="427"/>
      <c r="AY522" s="427"/>
      <c r="AZ522" s="427"/>
      <c r="BA522" s="427"/>
      <c r="BB522" s="427"/>
      <c r="BC522" s="427"/>
      <c r="BD522" s="427"/>
      <c r="BE522" s="427"/>
      <c r="BF522" s="427"/>
      <c r="BG522" s="427"/>
      <c r="BH522" s="427"/>
      <c r="BI522" s="427"/>
      <c r="BJ522" s="427"/>
      <c r="BK522" s="427"/>
      <c r="BL522" s="427"/>
      <c r="BM522" s="427"/>
      <c r="BN522" s="427"/>
      <c r="BO522" s="427"/>
      <c r="BP522" s="427"/>
      <c r="BQ522" s="427"/>
      <c r="BR522" s="427"/>
      <c r="BS522" s="427"/>
      <c r="BT522" s="427"/>
      <c r="BU522" s="427"/>
      <c r="BV522" s="427"/>
      <c r="BW522" s="427"/>
      <c r="BX522" s="427"/>
      <c r="BY522" s="427"/>
      <c r="BZ522" s="427"/>
      <c r="CA522" s="427"/>
      <c r="CB522" s="427"/>
      <c r="CC522" s="427"/>
      <c r="CD522" s="427"/>
      <c r="CE522" s="427"/>
      <c r="CF522" s="427"/>
      <c r="CG522" s="427"/>
      <c r="CH522" s="427"/>
      <c r="CI522" s="427"/>
      <c r="CJ522" s="427"/>
      <c r="CK522" s="427"/>
      <c r="CL522" s="427"/>
      <c r="CM522" s="427"/>
    </row>
    <row r="523">
      <c r="A523" s="427"/>
      <c r="B523" s="427"/>
      <c r="C523" s="427"/>
      <c r="D523" s="427"/>
      <c r="E523" s="427"/>
      <c r="F523" s="427"/>
      <c r="G523" s="427"/>
      <c r="H523" s="427"/>
      <c r="I523" s="427"/>
      <c r="J523" s="427"/>
      <c r="K523" s="427"/>
      <c r="L523" s="427"/>
      <c r="M523" s="427"/>
      <c r="N523" s="427"/>
      <c r="O523" s="427"/>
      <c r="P523" s="427"/>
      <c r="Q523" s="427"/>
      <c r="R523" s="427"/>
      <c r="S523" s="427"/>
      <c r="T523" s="427"/>
      <c r="U523" s="427"/>
      <c r="V523" s="427"/>
      <c r="W523" s="427"/>
      <c r="X523" s="427"/>
      <c r="Y523" s="427"/>
      <c r="Z523" s="427"/>
      <c r="AA523" s="427"/>
      <c r="AB523" s="427"/>
      <c r="AC523" s="427"/>
      <c r="AD523" s="427"/>
      <c r="AE523" s="427"/>
      <c r="AF523" s="427"/>
      <c r="AG523" s="427"/>
      <c r="AH523" s="427"/>
      <c r="AI523" s="427"/>
      <c r="AJ523" s="427"/>
      <c r="AK523" s="427"/>
      <c r="AL523" s="427"/>
      <c r="AM523" s="427"/>
      <c r="AN523" s="427"/>
      <c r="AO523" s="427"/>
      <c r="AP523" s="427"/>
      <c r="AQ523" s="427"/>
      <c r="AR523" s="427"/>
      <c r="AS523" s="427"/>
      <c r="AT523" s="427"/>
      <c r="AU523" s="427"/>
      <c r="AV523" s="427"/>
      <c r="AW523" s="427"/>
      <c r="AX523" s="427"/>
      <c r="AY523" s="427"/>
      <c r="AZ523" s="427"/>
      <c r="BA523" s="427"/>
      <c r="BB523" s="427"/>
      <c r="BC523" s="427"/>
      <c r="BD523" s="427"/>
      <c r="BE523" s="427"/>
      <c r="BF523" s="427"/>
      <c r="BG523" s="427"/>
      <c r="BH523" s="427"/>
      <c r="BI523" s="427"/>
      <c r="BJ523" s="427"/>
      <c r="BK523" s="427"/>
      <c r="BL523" s="427"/>
      <c r="BM523" s="427"/>
      <c r="BN523" s="427"/>
      <c r="BO523" s="427"/>
      <c r="BP523" s="427"/>
      <c r="BQ523" s="427"/>
      <c r="BR523" s="427"/>
      <c r="BS523" s="427"/>
      <c r="BT523" s="427"/>
      <c r="BU523" s="427"/>
      <c r="BV523" s="427"/>
      <c r="BW523" s="427"/>
      <c r="BX523" s="427"/>
      <c r="BY523" s="427"/>
      <c r="BZ523" s="427"/>
      <c r="CA523" s="427"/>
      <c r="CB523" s="427"/>
      <c r="CC523" s="427"/>
      <c r="CD523" s="427"/>
      <c r="CE523" s="427"/>
      <c r="CF523" s="427"/>
      <c r="CG523" s="427"/>
      <c r="CH523" s="427"/>
      <c r="CI523" s="427"/>
      <c r="CJ523" s="427"/>
      <c r="CK523" s="427"/>
      <c r="CL523" s="427"/>
      <c r="CM523" s="427"/>
    </row>
    <row r="524">
      <c r="A524" s="427"/>
      <c r="B524" s="427"/>
      <c r="C524" s="427"/>
      <c r="D524" s="427"/>
      <c r="E524" s="427"/>
      <c r="F524" s="427"/>
      <c r="G524" s="427"/>
      <c r="H524" s="427"/>
      <c r="I524" s="427"/>
      <c r="J524" s="427"/>
      <c r="K524" s="427"/>
      <c r="L524" s="427"/>
      <c r="M524" s="427"/>
      <c r="N524" s="427"/>
      <c r="O524" s="427"/>
      <c r="P524" s="427"/>
      <c r="Q524" s="427"/>
      <c r="R524" s="427"/>
      <c r="S524" s="427"/>
      <c r="T524" s="427"/>
      <c r="U524" s="427"/>
      <c r="V524" s="427"/>
      <c r="W524" s="427"/>
      <c r="X524" s="427"/>
      <c r="Y524" s="427"/>
      <c r="Z524" s="427"/>
      <c r="AA524" s="427"/>
      <c r="AB524" s="427"/>
      <c r="AC524" s="427"/>
      <c r="AD524" s="427"/>
      <c r="AE524" s="427"/>
      <c r="AF524" s="427"/>
      <c r="AG524" s="427"/>
      <c r="AH524" s="427"/>
      <c r="AI524" s="427"/>
      <c r="AJ524" s="427"/>
      <c r="AK524" s="427"/>
      <c r="AL524" s="427"/>
      <c r="AM524" s="427"/>
      <c r="AN524" s="427"/>
      <c r="AO524" s="427"/>
      <c r="AP524" s="427"/>
      <c r="AQ524" s="427"/>
      <c r="AR524" s="427"/>
      <c r="AS524" s="427"/>
      <c r="AT524" s="427"/>
      <c r="AU524" s="427"/>
      <c r="AV524" s="427"/>
      <c r="AW524" s="427"/>
      <c r="AX524" s="427"/>
      <c r="AY524" s="427"/>
      <c r="AZ524" s="427"/>
      <c r="BA524" s="427"/>
      <c r="BB524" s="427"/>
      <c r="BC524" s="427"/>
      <c r="BD524" s="427"/>
      <c r="BE524" s="427"/>
      <c r="BF524" s="427"/>
      <c r="BG524" s="427"/>
      <c r="BH524" s="427"/>
      <c r="BI524" s="427"/>
      <c r="BJ524" s="427"/>
      <c r="BK524" s="427"/>
      <c r="BL524" s="427"/>
      <c r="BM524" s="427"/>
      <c r="BN524" s="427"/>
      <c r="BO524" s="427"/>
      <c r="BP524" s="427"/>
      <c r="BQ524" s="427"/>
      <c r="BR524" s="427"/>
      <c r="BS524" s="427"/>
      <c r="BT524" s="427"/>
      <c r="BU524" s="427"/>
      <c r="BV524" s="427"/>
      <c r="BW524" s="427"/>
      <c r="BX524" s="427"/>
      <c r="BY524" s="427"/>
      <c r="BZ524" s="427"/>
      <c r="CA524" s="427"/>
      <c r="CB524" s="427"/>
      <c r="CC524" s="427"/>
      <c r="CD524" s="427"/>
      <c r="CE524" s="427"/>
      <c r="CF524" s="427"/>
      <c r="CG524" s="427"/>
      <c r="CH524" s="427"/>
      <c r="CI524" s="427"/>
      <c r="CJ524" s="427"/>
      <c r="CK524" s="427"/>
      <c r="CL524" s="427"/>
      <c r="CM524" s="427"/>
    </row>
    <row r="525">
      <c r="A525" s="427"/>
      <c r="B525" s="427"/>
      <c r="C525" s="427"/>
      <c r="D525" s="427"/>
      <c r="E525" s="427"/>
      <c r="F525" s="427"/>
      <c r="G525" s="427"/>
      <c r="H525" s="427"/>
      <c r="I525" s="427"/>
      <c r="J525" s="427"/>
      <c r="K525" s="427"/>
      <c r="L525" s="427"/>
      <c r="M525" s="427"/>
      <c r="N525" s="427"/>
      <c r="O525" s="427"/>
      <c r="P525" s="427"/>
      <c r="Q525" s="427"/>
      <c r="R525" s="427"/>
      <c r="S525" s="427"/>
      <c r="T525" s="427"/>
      <c r="U525" s="427"/>
      <c r="V525" s="427"/>
      <c r="W525" s="427"/>
      <c r="X525" s="427"/>
      <c r="Y525" s="427"/>
      <c r="Z525" s="427"/>
      <c r="AA525" s="427"/>
      <c r="AB525" s="427"/>
      <c r="AC525" s="427"/>
      <c r="AD525" s="427"/>
      <c r="AE525" s="427"/>
      <c r="AF525" s="427"/>
      <c r="AG525" s="427"/>
      <c r="AH525" s="427"/>
      <c r="AI525" s="427"/>
      <c r="AJ525" s="427"/>
      <c r="AK525" s="427"/>
      <c r="AL525" s="427"/>
      <c r="AM525" s="427"/>
      <c r="AN525" s="427"/>
      <c r="AO525" s="427"/>
      <c r="AP525" s="427"/>
      <c r="AQ525" s="427"/>
      <c r="AR525" s="427"/>
      <c r="AS525" s="427"/>
      <c r="AT525" s="427"/>
      <c r="AU525" s="427"/>
      <c r="AV525" s="427"/>
      <c r="AW525" s="427"/>
      <c r="AX525" s="427"/>
      <c r="AY525" s="427"/>
      <c r="AZ525" s="427"/>
      <c r="BA525" s="427"/>
      <c r="BB525" s="427"/>
      <c r="BC525" s="427"/>
      <c r="BD525" s="427"/>
      <c r="BE525" s="427"/>
      <c r="BF525" s="427"/>
      <c r="BG525" s="427"/>
      <c r="BH525" s="427"/>
      <c r="BI525" s="427"/>
      <c r="BJ525" s="427"/>
      <c r="BK525" s="427"/>
      <c r="BL525" s="427"/>
      <c r="BM525" s="427"/>
      <c r="BN525" s="427"/>
      <c r="BO525" s="427"/>
      <c r="BP525" s="427"/>
      <c r="BQ525" s="427"/>
      <c r="BR525" s="427"/>
      <c r="BS525" s="427"/>
      <c r="BT525" s="427"/>
      <c r="BU525" s="427"/>
      <c r="BV525" s="427"/>
      <c r="BW525" s="427"/>
      <c r="BX525" s="427"/>
      <c r="BY525" s="427"/>
      <c r="BZ525" s="427"/>
      <c r="CA525" s="427"/>
      <c r="CB525" s="427"/>
      <c r="CC525" s="427"/>
      <c r="CD525" s="427"/>
      <c r="CE525" s="427"/>
      <c r="CF525" s="427"/>
      <c r="CG525" s="427"/>
      <c r="CH525" s="427"/>
      <c r="CI525" s="427"/>
      <c r="CJ525" s="427"/>
      <c r="CK525" s="427"/>
      <c r="CL525" s="427"/>
      <c r="CM525" s="427"/>
    </row>
    <row r="526">
      <c r="A526" s="427"/>
      <c r="B526" s="427"/>
      <c r="C526" s="427"/>
      <c r="D526" s="427"/>
      <c r="E526" s="427"/>
      <c r="F526" s="427"/>
      <c r="G526" s="427"/>
      <c r="H526" s="427"/>
      <c r="I526" s="427"/>
      <c r="J526" s="427"/>
      <c r="K526" s="427"/>
      <c r="L526" s="427"/>
      <c r="M526" s="427"/>
      <c r="N526" s="427"/>
      <c r="O526" s="427"/>
      <c r="P526" s="427"/>
      <c r="Q526" s="427"/>
      <c r="R526" s="427"/>
      <c r="S526" s="427"/>
      <c r="T526" s="427"/>
      <c r="U526" s="427"/>
      <c r="V526" s="427"/>
      <c r="W526" s="427"/>
      <c r="X526" s="427"/>
      <c r="Y526" s="427"/>
      <c r="Z526" s="427"/>
      <c r="AA526" s="427"/>
      <c r="AB526" s="427"/>
      <c r="AC526" s="427"/>
      <c r="AD526" s="427"/>
      <c r="AE526" s="427"/>
      <c r="AF526" s="427"/>
      <c r="AG526" s="427"/>
      <c r="AH526" s="427"/>
      <c r="AI526" s="427"/>
      <c r="AJ526" s="427"/>
      <c r="AK526" s="427"/>
      <c r="AL526" s="427"/>
      <c r="AM526" s="427"/>
      <c r="AN526" s="427"/>
      <c r="AO526" s="427"/>
      <c r="AP526" s="427"/>
      <c r="AQ526" s="427"/>
      <c r="AR526" s="427"/>
      <c r="AS526" s="427"/>
      <c r="AT526" s="427"/>
      <c r="AU526" s="427"/>
      <c r="AV526" s="427"/>
      <c r="AW526" s="427"/>
      <c r="AX526" s="427"/>
      <c r="AY526" s="427"/>
      <c r="AZ526" s="427"/>
      <c r="BA526" s="427"/>
      <c r="BB526" s="427"/>
      <c r="BC526" s="427"/>
      <c r="BD526" s="427"/>
      <c r="BE526" s="427"/>
      <c r="BF526" s="427"/>
      <c r="BG526" s="427"/>
      <c r="BH526" s="427"/>
      <c r="BI526" s="427"/>
      <c r="BJ526" s="427"/>
      <c r="BK526" s="427"/>
      <c r="BL526" s="427"/>
      <c r="BM526" s="427"/>
      <c r="BN526" s="427"/>
      <c r="BO526" s="427"/>
      <c r="BP526" s="427"/>
      <c r="BQ526" s="427"/>
      <c r="BR526" s="427"/>
      <c r="BS526" s="427"/>
      <c r="BT526" s="427"/>
      <c r="BU526" s="427"/>
      <c r="BV526" s="427"/>
      <c r="BW526" s="427"/>
      <c r="BX526" s="427"/>
      <c r="BY526" s="427"/>
      <c r="BZ526" s="427"/>
      <c r="CA526" s="427"/>
      <c r="CB526" s="427"/>
      <c r="CC526" s="427"/>
      <c r="CD526" s="427"/>
      <c r="CE526" s="427"/>
      <c r="CF526" s="427"/>
      <c r="CG526" s="427"/>
      <c r="CH526" s="427"/>
      <c r="CI526" s="427"/>
      <c r="CJ526" s="427"/>
      <c r="CK526" s="427"/>
      <c r="CL526" s="427"/>
      <c r="CM526" s="427"/>
    </row>
    <row r="527">
      <c r="A527" s="427"/>
      <c r="B527" s="427"/>
      <c r="C527" s="427"/>
      <c r="D527" s="427"/>
      <c r="E527" s="427"/>
      <c r="F527" s="427"/>
      <c r="G527" s="427"/>
      <c r="H527" s="427"/>
      <c r="I527" s="427"/>
      <c r="J527" s="427"/>
      <c r="K527" s="427"/>
      <c r="L527" s="427"/>
      <c r="M527" s="427"/>
      <c r="N527" s="427"/>
      <c r="O527" s="427"/>
      <c r="P527" s="427"/>
      <c r="Q527" s="427"/>
      <c r="R527" s="427"/>
      <c r="S527" s="427"/>
      <c r="T527" s="427"/>
      <c r="U527" s="427"/>
      <c r="V527" s="427"/>
      <c r="W527" s="427"/>
      <c r="X527" s="427"/>
      <c r="Y527" s="427"/>
      <c r="Z527" s="427"/>
      <c r="AA527" s="427"/>
      <c r="AB527" s="427"/>
      <c r="AC527" s="427"/>
      <c r="AD527" s="427"/>
      <c r="AE527" s="427"/>
      <c r="AF527" s="427"/>
      <c r="AG527" s="427"/>
      <c r="AH527" s="427"/>
      <c r="AI527" s="427"/>
      <c r="AJ527" s="427"/>
      <c r="AK527" s="427"/>
      <c r="AL527" s="427"/>
      <c r="AM527" s="427"/>
      <c r="AN527" s="427"/>
      <c r="AO527" s="427"/>
      <c r="AP527" s="427"/>
      <c r="AQ527" s="427"/>
      <c r="AR527" s="427"/>
      <c r="AS527" s="427"/>
      <c r="AT527" s="427"/>
      <c r="AU527" s="427"/>
      <c r="AV527" s="427"/>
      <c r="AW527" s="427"/>
      <c r="AX527" s="427"/>
      <c r="AY527" s="427"/>
      <c r="AZ527" s="427"/>
      <c r="BA527" s="427"/>
      <c r="BB527" s="427"/>
      <c r="BC527" s="427"/>
      <c r="BD527" s="427"/>
      <c r="BE527" s="427"/>
      <c r="BF527" s="427"/>
      <c r="BG527" s="427"/>
      <c r="BH527" s="427"/>
      <c r="BI527" s="427"/>
      <c r="BJ527" s="427"/>
      <c r="BK527" s="427"/>
      <c r="BL527" s="427"/>
      <c r="BM527" s="427"/>
      <c r="BN527" s="427"/>
      <c r="BO527" s="427"/>
      <c r="BP527" s="427"/>
      <c r="BQ527" s="427"/>
      <c r="BR527" s="427"/>
      <c r="BS527" s="427"/>
      <c r="BT527" s="427"/>
      <c r="BU527" s="427"/>
      <c r="BV527" s="427"/>
      <c r="BW527" s="427"/>
      <c r="BX527" s="427"/>
      <c r="BY527" s="427"/>
      <c r="BZ527" s="427"/>
      <c r="CA527" s="427"/>
      <c r="CB527" s="427"/>
      <c r="CC527" s="427"/>
      <c r="CD527" s="427"/>
      <c r="CE527" s="427"/>
      <c r="CF527" s="427"/>
      <c r="CG527" s="427"/>
      <c r="CH527" s="427"/>
      <c r="CI527" s="427"/>
      <c r="CJ527" s="427"/>
      <c r="CK527" s="427"/>
      <c r="CL527" s="427"/>
      <c r="CM527" s="427"/>
    </row>
    <row r="528">
      <c r="A528" s="427"/>
      <c r="B528" s="427"/>
      <c r="C528" s="427"/>
      <c r="D528" s="427"/>
      <c r="E528" s="427"/>
      <c r="F528" s="427"/>
      <c r="G528" s="427"/>
      <c r="H528" s="427"/>
      <c r="I528" s="427"/>
      <c r="J528" s="427"/>
      <c r="K528" s="427"/>
      <c r="L528" s="427"/>
      <c r="M528" s="427"/>
      <c r="N528" s="427"/>
      <c r="O528" s="427"/>
      <c r="P528" s="427"/>
      <c r="Q528" s="427"/>
      <c r="R528" s="427"/>
      <c r="S528" s="427"/>
      <c r="T528" s="427"/>
      <c r="U528" s="427"/>
      <c r="V528" s="427"/>
      <c r="W528" s="427"/>
      <c r="X528" s="427"/>
      <c r="Y528" s="427"/>
      <c r="Z528" s="427"/>
      <c r="AA528" s="427"/>
      <c r="AB528" s="427"/>
      <c r="AC528" s="427"/>
      <c r="AD528" s="427"/>
      <c r="AE528" s="427"/>
      <c r="AF528" s="427"/>
      <c r="AG528" s="427"/>
      <c r="AH528" s="427"/>
      <c r="AI528" s="427"/>
      <c r="AJ528" s="427"/>
      <c r="AK528" s="427"/>
      <c r="AL528" s="427"/>
      <c r="AM528" s="427"/>
      <c r="AN528" s="427"/>
      <c r="AO528" s="427"/>
      <c r="AP528" s="427"/>
      <c r="AQ528" s="427"/>
      <c r="AR528" s="427"/>
      <c r="AS528" s="427"/>
      <c r="AT528" s="427"/>
      <c r="AU528" s="427"/>
      <c r="AV528" s="427"/>
      <c r="AW528" s="427"/>
      <c r="AX528" s="427"/>
      <c r="AY528" s="427"/>
      <c r="AZ528" s="427"/>
      <c r="BA528" s="427"/>
      <c r="BB528" s="427"/>
      <c r="BC528" s="427"/>
      <c r="BD528" s="427"/>
      <c r="BE528" s="427"/>
      <c r="BF528" s="427"/>
      <c r="BG528" s="427"/>
      <c r="BH528" s="427"/>
      <c r="BI528" s="427"/>
      <c r="BJ528" s="427"/>
      <c r="BK528" s="427"/>
      <c r="BL528" s="427"/>
      <c r="BM528" s="427"/>
      <c r="BN528" s="427"/>
      <c r="BO528" s="427"/>
      <c r="BP528" s="427"/>
      <c r="BQ528" s="427"/>
      <c r="BR528" s="427"/>
      <c r="BS528" s="427"/>
      <c r="BT528" s="427"/>
      <c r="BU528" s="427"/>
      <c r="BV528" s="427"/>
      <c r="BW528" s="427"/>
      <c r="BX528" s="427"/>
      <c r="BY528" s="427"/>
      <c r="BZ528" s="427"/>
      <c r="CA528" s="427"/>
      <c r="CB528" s="427"/>
      <c r="CC528" s="427"/>
      <c r="CD528" s="427"/>
      <c r="CE528" s="427"/>
      <c r="CF528" s="427"/>
      <c r="CG528" s="427"/>
      <c r="CH528" s="427"/>
      <c r="CI528" s="427"/>
      <c r="CJ528" s="427"/>
      <c r="CK528" s="427"/>
      <c r="CL528" s="427"/>
      <c r="CM528" s="427"/>
    </row>
    <row r="529">
      <c r="A529" s="427"/>
      <c r="B529" s="427"/>
      <c r="C529" s="427"/>
      <c r="D529" s="427"/>
      <c r="E529" s="427"/>
      <c r="F529" s="427"/>
      <c r="G529" s="427"/>
      <c r="H529" s="427"/>
      <c r="I529" s="427"/>
      <c r="J529" s="427"/>
      <c r="K529" s="427"/>
      <c r="L529" s="427"/>
      <c r="M529" s="427"/>
      <c r="N529" s="427"/>
      <c r="O529" s="427"/>
      <c r="P529" s="427"/>
      <c r="Q529" s="427"/>
      <c r="R529" s="427"/>
      <c r="S529" s="427"/>
      <c r="T529" s="427"/>
      <c r="U529" s="427"/>
      <c r="V529" s="427"/>
      <c r="W529" s="427"/>
      <c r="X529" s="427"/>
      <c r="Y529" s="427"/>
      <c r="Z529" s="427"/>
      <c r="AA529" s="427"/>
      <c r="AB529" s="427"/>
      <c r="AC529" s="427"/>
      <c r="AD529" s="427"/>
      <c r="AE529" s="427"/>
      <c r="AF529" s="427"/>
      <c r="AG529" s="427"/>
      <c r="AH529" s="427"/>
      <c r="AI529" s="427"/>
      <c r="AJ529" s="427"/>
      <c r="AK529" s="427"/>
      <c r="AL529" s="427"/>
      <c r="AM529" s="427"/>
      <c r="AN529" s="427"/>
      <c r="AO529" s="427"/>
      <c r="AP529" s="427"/>
      <c r="AQ529" s="427"/>
      <c r="AR529" s="427"/>
      <c r="AS529" s="427"/>
      <c r="AT529" s="427"/>
      <c r="AU529" s="427"/>
      <c r="AV529" s="427"/>
      <c r="AW529" s="427"/>
      <c r="AX529" s="427"/>
      <c r="AY529" s="427"/>
      <c r="AZ529" s="427"/>
      <c r="BA529" s="427"/>
      <c r="BB529" s="427"/>
      <c r="BC529" s="427"/>
      <c r="BD529" s="427"/>
      <c r="BE529" s="427"/>
      <c r="BF529" s="427"/>
      <c r="BG529" s="427"/>
      <c r="BH529" s="427"/>
      <c r="BI529" s="427"/>
      <c r="BJ529" s="427"/>
      <c r="BK529" s="427"/>
      <c r="BL529" s="427"/>
      <c r="BM529" s="427"/>
      <c r="BN529" s="427"/>
      <c r="BO529" s="427"/>
      <c r="BP529" s="427"/>
      <c r="BQ529" s="427"/>
      <c r="BR529" s="427"/>
      <c r="BS529" s="427"/>
      <c r="BT529" s="427"/>
      <c r="BU529" s="427"/>
      <c r="BV529" s="427"/>
      <c r="BW529" s="427"/>
      <c r="BX529" s="427"/>
      <c r="BY529" s="427"/>
      <c r="BZ529" s="427"/>
      <c r="CA529" s="427"/>
      <c r="CB529" s="427"/>
      <c r="CC529" s="427"/>
      <c r="CD529" s="427"/>
      <c r="CE529" s="427"/>
      <c r="CF529" s="427"/>
      <c r="CG529" s="427"/>
      <c r="CH529" s="427"/>
      <c r="CI529" s="427"/>
      <c r="CJ529" s="427"/>
      <c r="CK529" s="427"/>
      <c r="CL529" s="427"/>
      <c r="CM529" s="427"/>
    </row>
    <row r="530">
      <c r="A530" s="427"/>
      <c r="B530" s="427"/>
      <c r="C530" s="427"/>
      <c r="D530" s="427"/>
      <c r="E530" s="427"/>
      <c r="F530" s="427"/>
      <c r="G530" s="427"/>
      <c r="H530" s="427"/>
      <c r="I530" s="427"/>
      <c r="J530" s="427"/>
      <c r="K530" s="427"/>
      <c r="L530" s="427"/>
      <c r="M530" s="427"/>
      <c r="N530" s="427"/>
      <c r="O530" s="427"/>
      <c r="P530" s="427"/>
      <c r="Q530" s="427"/>
      <c r="R530" s="427"/>
      <c r="S530" s="427"/>
      <c r="T530" s="427"/>
      <c r="U530" s="427"/>
      <c r="V530" s="427"/>
      <c r="W530" s="427"/>
      <c r="X530" s="427"/>
      <c r="Y530" s="427"/>
      <c r="Z530" s="427"/>
      <c r="AA530" s="427"/>
      <c r="AB530" s="427"/>
      <c r="AC530" s="427"/>
      <c r="AD530" s="427"/>
      <c r="AE530" s="427"/>
      <c r="AF530" s="427"/>
      <c r="AG530" s="427"/>
      <c r="AH530" s="427"/>
      <c r="AI530" s="427"/>
      <c r="AJ530" s="427"/>
      <c r="AK530" s="427"/>
      <c r="AL530" s="427"/>
      <c r="AM530" s="427"/>
      <c r="AN530" s="427"/>
      <c r="AO530" s="427"/>
      <c r="AP530" s="427"/>
      <c r="AQ530" s="427"/>
      <c r="AR530" s="427"/>
      <c r="AS530" s="427"/>
      <c r="AT530" s="427"/>
      <c r="AU530" s="427"/>
      <c r="AV530" s="427"/>
      <c r="AW530" s="427"/>
      <c r="AX530" s="427"/>
      <c r="AY530" s="427"/>
      <c r="AZ530" s="427"/>
      <c r="BA530" s="427"/>
      <c r="BB530" s="427"/>
      <c r="BC530" s="427"/>
      <c r="BD530" s="427"/>
      <c r="BE530" s="427"/>
      <c r="BF530" s="427"/>
      <c r="BG530" s="427"/>
      <c r="BH530" s="427"/>
      <c r="BI530" s="427"/>
      <c r="BJ530" s="427"/>
      <c r="BK530" s="427"/>
      <c r="BL530" s="427"/>
      <c r="BM530" s="427"/>
      <c r="BN530" s="427"/>
      <c r="BO530" s="427"/>
      <c r="BP530" s="427"/>
      <c r="BQ530" s="427"/>
      <c r="BR530" s="427"/>
      <c r="BS530" s="427"/>
      <c r="BT530" s="427"/>
      <c r="BU530" s="427"/>
      <c r="BV530" s="427"/>
      <c r="BW530" s="427"/>
      <c r="BX530" s="427"/>
      <c r="BY530" s="427"/>
      <c r="BZ530" s="427"/>
      <c r="CA530" s="427"/>
      <c r="CB530" s="427"/>
      <c r="CC530" s="427"/>
      <c r="CD530" s="427"/>
      <c r="CE530" s="427"/>
      <c r="CF530" s="427"/>
      <c r="CG530" s="427"/>
      <c r="CH530" s="427"/>
      <c r="CI530" s="427"/>
      <c r="CJ530" s="427"/>
      <c r="CK530" s="427"/>
      <c r="CL530" s="427"/>
      <c r="CM530" s="427"/>
    </row>
    <row r="531">
      <c r="A531" s="427"/>
      <c r="B531" s="427"/>
      <c r="C531" s="427"/>
      <c r="D531" s="427"/>
      <c r="E531" s="427"/>
      <c r="F531" s="427"/>
      <c r="G531" s="427"/>
      <c r="H531" s="427"/>
      <c r="I531" s="427"/>
      <c r="J531" s="427"/>
      <c r="K531" s="427"/>
      <c r="L531" s="427"/>
      <c r="M531" s="427"/>
      <c r="N531" s="427"/>
      <c r="O531" s="427"/>
      <c r="P531" s="427"/>
      <c r="Q531" s="427"/>
      <c r="R531" s="427"/>
      <c r="S531" s="427"/>
      <c r="T531" s="427"/>
      <c r="U531" s="427"/>
      <c r="V531" s="427"/>
      <c r="W531" s="427"/>
      <c r="X531" s="427"/>
      <c r="Y531" s="427"/>
      <c r="Z531" s="427"/>
      <c r="AA531" s="427"/>
      <c r="AB531" s="427"/>
      <c r="AC531" s="427"/>
      <c r="AD531" s="427"/>
      <c r="AE531" s="427"/>
      <c r="AF531" s="427"/>
      <c r="AG531" s="427"/>
      <c r="AH531" s="427"/>
      <c r="AI531" s="427"/>
      <c r="AJ531" s="427"/>
      <c r="AK531" s="427"/>
      <c r="AL531" s="427"/>
      <c r="AM531" s="427"/>
      <c r="AN531" s="427"/>
      <c r="AO531" s="427"/>
      <c r="AP531" s="427"/>
      <c r="AQ531" s="427"/>
      <c r="AR531" s="427"/>
      <c r="AS531" s="427"/>
      <c r="AT531" s="427"/>
      <c r="AU531" s="427"/>
      <c r="AV531" s="427"/>
      <c r="AW531" s="427"/>
      <c r="AX531" s="427"/>
      <c r="AY531" s="427"/>
      <c r="AZ531" s="427"/>
      <c r="BA531" s="427"/>
      <c r="BB531" s="427"/>
      <c r="BC531" s="427"/>
      <c r="BD531" s="427"/>
      <c r="BE531" s="427"/>
      <c r="BF531" s="427"/>
      <c r="BG531" s="427"/>
      <c r="BH531" s="427"/>
      <c r="BI531" s="427"/>
      <c r="BJ531" s="427"/>
      <c r="BK531" s="427"/>
      <c r="BL531" s="427"/>
      <c r="BM531" s="427"/>
      <c r="BN531" s="427"/>
      <c r="BO531" s="427"/>
      <c r="BP531" s="427"/>
      <c r="BQ531" s="427"/>
      <c r="BR531" s="427"/>
      <c r="BS531" s="427"/>
      <c r="BT531" s="427"/>
      <c r="BU531" s="427"/>
      <c r="BV531" s="427"/>
      <c r="BW531" s="427"/>
      <c r="BX531" s="427"/>
      <c r="BY531" s="427"/>
      <c r="BZ531" s="427"/>
      <c r="CA531" s="427"/>
      <c r="CB531" s="427"/>
      <c r="CC531" s="427"/>
      <c r="CD531" s="427"/>
      <c r="CE531" s="427"/>
      <c r="CF531" s="427"/>
      <c r="CG531" s="427"/>
      <c r="CH531" s="427"/>
      <c r="CI531" s="427"/>
      <c r="CJ531" s="427"/>
      <c r="CK531" s="427"/>
      <c r="CL531" s="427"/>
      <c r="CM531" s="427"/>
    </row>
    <row r="532">
      <c r="A532" s="427"/>
      <c r="B532" s="427"/>
      <c r="C532" s="427"/>
      <c r="D532" s="427"/>
      <c r="E532" s="427"/>
      <c r="F532" s="427"/>
      <c r="G532" s="427"/>
      <c r="H532" s="427"/>
      <c r="I532" s="427"/>
      <c r="J532" s="427"/>
      <c r="K532" s="427"/>
      <c r="L532" s="427"/>
      <c r="M532" s="427"/>
      <c r="N532" s="427"/>
      <c r="O532" s="427"/>
      <c r="P532" s="427"/>
      <c r="Q532" s="427"/>
      <c r="R532" s="427"/>
      <c r="S532" s="427"/>
      <c r="T532" s="427"/>
      <c r="U532" s="427"/>
      <c r="V532" s="427"/>
      <c r="W532" s="427"/>
      <c r="X532" s="427"/>
      <c r="Y532" s="427"/>
      <c r="Z532" s="427"/>
      <c r="AA532" s="427"/>
      <c r="AB532" s="427"/>
      <c r="AC532" s="427"/>
      <c r="AD532" s="427"/>
      <c r="AE532" s="427"/>
      <c r="AF532" s="427"/>
      <c r="AG532" s="427"/>
      <c r="AH532" s="427"/>
      <c r="AI532" s="427"/>
      <c r="AJ532" s="427"/>
      <c r="AK532" s="427"/>
      <c r="AL532" s="427"/>
      <c r="AM532" s="427"/>
      <c r="AN532" s="427"/>
      <c r="AO532" s="427"/>
      <c r="AP532" s="427"/>
      <c r="AQ532" s="427"/>
      <c r="AR532" s="427"/>
      <c r="AS532" s="427"/>
      <c r="AT532" s="427"/>
      <c r="AU532" s="427"/>
      <c r="AV532" s="427"/>
      <c r="AW532" s="427"/>
      <c r="AX532" s="427"/>
      <c r="AY532" s="427"/>
      <c r="AZ532" s="427"/>
      <c r="BA532" s="427"/>
      <c r="BB532" s="427"/>
      <c r="BC532" s="427"/>
      <c r="BD532" s="427"/>
      <c r="BE532" s="427"/>
      <c r="BF532" s="427"/>
      <c r="BG532" s="427"/>
      <c r="BH532" s="427"/>
      <c r="BI532" s="427"/>
      <c r="BJ532" s="427"/>
      <c r="BK532" s="427"/>
      <c r="BL532" s="427"/>
      <c r="BM532" s="427"/>
      <c r="BN532" s="427"/>
      <c r="BO532" s="427"/>
      <c r="BP532" s="427"/>
      <c r="BQ532" s="427"/>
      <c r="BR532" s="427"/>
      <c r="BS532" s="427"/>
      <c r="BT532" s="427"/>
      <c r="BU532" s="427"/>
      <c r="BV532" s="427"/>
      <c r="BW532" s="427"/>
      <c r="BX532" s="427"/>
      <c r="BY532" s="427"/>
      <c r="BZ532" s="427"/>
      <c r="CA532" s="427"/>
      <c r="CB532" s="427"/>
      <c r="CC532" s="427"/>
      <c r="CD532" s="427"/>
      <c r="CE532" s="427"/>
      <c r="CF532" s="427"/>
      <c r="CG532" s="427"/>
      <c r="CH532" s="427"/>
      <c r="CI532" s="427"/>
      <c r="CJ532" s="427"/>
      <c r="CK532" s="427"/>
      <c r="CL532" s="427"/>
      <c r="CM532" s="427"/>
    </row>
    <row r="533">
      <c r="A533" s="427"/>
      <c r="B533" s="427"/>
      <c r="C533" s="427"/>
      <c r="D533" s="427"/>
      <c r="E533" s="427"/>
      <c r="F533" s="427"/>
      <c r="G533" s="427"/>
      <c r="H533" s="427"/>
      <c r="I533" s="427"/>
      <c r="J533" s="427"/>
      <c r="K533" s="427"/>
      <c r="L533" s="427"/>
      <c r="M533" s="427"/>
      <c r="N533" s="427"/>
      <c r="O533" s="427"/>
      <c r="P533" s="427"/>
      <c r="Q533" s="427"/>
      <c r="R533" s="427"/>
      <c r="S533" s="427"/>
      <c r="T533" s="427"/>
      <c r="U533" s="427"/>
      <c r="V533" s="427"/>
      <c r="W533" s="427"/>
      <c r="X533" s="427"/>
      <c r="Y533" s="427"/>
      <c r="Z533" s="427"/>
      <c r="AA533" s="427"/>
      <c r="AB533" s="427"/>
      <c r="AC533" s="427"/>
      <c r="AD533" s="427"/>
      <c r="AE533" s="427"/>
      <c r="AF533" s="427"/>
      <c r="AG533" s="427"/>
      <c r="AH533" s="427"/>
      <c r="AI533" s="427"/>
      <c r="AJ533" s="427"/>
      <c r="AK533" s="427"/>
      <c r="AL533" s="427"/>
      <c r="AM533" s="427"/>
      <c r="AN533" s="427"/>
      <c r="AO533" s="427"/>
      <c r="AP533" s="427"/>
      <c r="AQ533" s="427"/>
      <c r="AR533" s="427"/>
      <c r="AS533" s="427"/>
      <c r="AT533" s="427"/>
      <c r="AU533" s="427"/>
      <c r="AV533" s="427"/>
      <c r="AW533" s="427"/>
      <c r="AX533" s="427"/>
      <c r="AY533" s="427"/>
      <c r="AZ533" s="427"/>
      <c r="BA533" s="427"/>
      <c r="BB533" s="427"/>
      <c r="BC533" s="427"/>
      <c r="BD533" s="427"/>
      <c r="BE533" s="427"/>
      <c r="BF533" s="427"/>
      <c r="BG533" s="427"/>
      <c r="BH533" s="427"/>
      <c r="BI533" s="427"/>
      <c r="BJ533" s="427"/>
      <c r="BK533" s="427"/>
      <c r="BL533" s="427"/>
      <c r="BM533" s="427"/>
      <c r="BN533" s="427"/>
      <c r="BO533" s="427"/>
      <c r="BP533" s="427"/>
      <c r="BQ533" s="427"/>
      <c r="BR533" s="427"/>
      <c r="BS533" s="427"/>
      <c r="BT533" s="427"/>
      <c r="BU533" s="427"/>
      <c r="BV533" s="427"/>
      <c r="BW533" s="427"/>
      <c r="BX533" s="427"/>
      <c r="BY533" s="427"/>
      <c r="BZ533" s="427"/>
      <c r="CA533" s="427"/>
      <c r="CB533" s="427"/>
      <c r="CC533" s="427"/>
      <c r="CD533" s="427"/>
      <c r="CE533" s="427"/>
      <c r="CF533" s="427"/>
      <c r="CG533" s="427"/>
      <c r="CH533" s="427"/>
      <c r="CI533" s="427"/>
      <c r="CJ533" s="427"/>
      <c r="CK533" s="427"/>
      <c r="CL533" s="427"/>
      <c r="CM533" s="427"/>
    </row>
    <row r="534">
      <c r="A534" s="427"/>
      <c r="B534" s="427"/>
      <c r="C534" s="427"/>
      <c r="D534" s="427"/>
      <c r="E534" s="427"/>
      <c r="F534" s="427"/>
      <c r="G534" s="427"/>
      <c r="H534" s="427"/>
      <c r="I534" s="427"/>
      <c r="J534" s="427"/>
      <c r="K534" s="427"/>
      <c r="L534" s="427"/>
      <c r="M534" s="427"/>
      <c r="N534" s="427"/>
      <c r="O534" s="427"/>
      <c r="P534" s="427"/>
      <c r="Q534" s="427"/>
      <c r="R534" s="427"/>
      <c r="S534" s="427"/>
      <c r="T534" s="427"/>
      <c r="U534" s="427"/>
      <c r="V534" s="427"/>
      <c r="W534" s="427"/>
      <c r="X534" s="427"/>
      <c r="Y534" s="427"/>
      <c r="Z534" s="427"/>
      <c r="AA534" s="427"/>
      <c r="AB534" s="427"/>
      <c r="AC534" s="427"/>
      <c r="AD534" s="427"/>
      <c r="AE534" s="427"/>
      <c r="AF534" s="427"/>
      <c r="AG534" s="427"/>
      <c r="AH534" s="427"/>
      <c r="AI534" s="427"/>
      <c r="AJ534" s="427"/>
      <c r="AK534" s="427"/>
      <c r="AL534" s="427"/>
      <c r="AM534" s="427"/>
      <c r="AN534" s="427"/>
      <c r="AO534" s="427"/>
      <c r="AP534" s="427"/>
      <c r="AQ534" s="427"/>
      <c r="AR534" s="427"/>
      <c r="AS534" s="427"/>
      <c r="AT534" s="427"/>
      <c r="AU534" s="427"/>
      <c r="AV534" s="427"/>
      <c r="AW534" s="427"/>
      <c r="AX534" s="427"/>
      <c r="AY534" s="427"/>
      <c r="AZ534" s="427"/>
      <c r="BA534" s="427"/>
      <c r="BB534" s="427"/>
      <c r="BC534" s="427"/>
      <c r="BD534" s="427"/>
      <c r="BE534" s="427"/>
      <c r="BF534" s="427"/>
      <c r="BG534" s="427"/>
      <c r="BH534" s="427"/>
      <c r="BI534" s="427"/>
      <c r="BJ534" s="427"/>
      <c r="BK534" s="427"/>
      <c r="BL534" s="427"/>
      <c r="BM534" s="427"/>
      <c r="BN534" s="427"/>
      <c r="BO534" s="427"/>
      <c r="BP534" s="427"/>
      <c r="BQ534" s="427"/>
      <c r="BR534" s="427"/>
      <c r="BS534" s="427"/>
      <c r="BT534" s="427"/>
      <c r="BU534" s="427"/>
      <c r="BV534" s="427"/>
      <c r="BW534" s="427"/>
      <c r="BX534" s="427"/>
      <c r="BY534" s="427"/>
      <c r="BZ534" s="427"/>
      <c r="CA534" s="427"/>
      <c r="CB534" s="427"/>
      <c r="CC534" s="427"/>
      <c r="CD534" s="427"/>
      <c r="CE534" s="427"/>
      <c r="CF534" s="427"/>
      <c r="CG534" s="427"/>
      <c r="CH534" s="427"/>
      <c r="CI534" s="427"/>
      <c r="CJ534" s="427"/>
      <c r="CK534" s="427"/>
      <c r="CL534" s="427"/>
      <c r="CM534" s="427"/>
    </row>
    <row r="535">
      <c r="A535" s="427"/>
      <c r="B535" s="427"/>
      <c r="C535" s="427"/>
      <c r="D535" s="427"/>
      <c r="E535" s="427"/>
      <c r="F535" s="427"/>
      <c r="G535" s="427"/>
      <c r="H535" s="427"/>
      <c r="I535" s="427"/>
      <c r="J535" s="427"/>
      <c r="K535" s="427"/>
      <c r="L535" s="427"/>
      <c r="M535" s="427"/>
      <c r="N535" s="427"/>
      <c r="O535" s="427"/>
      <c r="P535" s="427"/>
      <c r="Q535" s="427"/>
      <c r="R535" s="427"/>
      <c r="S535" s="427"/>
      <c r="T535" s="427"/>
      <c r="U535" s="427"/>
      <c r="V535" s="427"/>
      <c r="W535" s="427"/>
      <c r="X535" s="427"/>
      <c r="Y535" s="427"/>
      <c r="Z535" s="427"/>
      <c r="AA535" s="427"/>
      <c r="AB535" s="427"/>
      <c r="AC535" s="427"/>
      <c r="AD535" s="427"/>
      <c r="AE535" s="427"/>
      <c r="AF535" s="427"/>
      <c r="AG535" s="427"/>
      <c r="AH535" s="427"/>
      <c r="AI535" s="427"/>
      <c r="AJ535" s="427"/>
      <c r="AK535" s="427"/>
      <c r="AL535" s="427"/>
      <c r="AM535" s="427"/>
      <c r="AN535" s="427"/>
      <c r="AO535" s="427"/>
      <c r="AP535" s="427"/>
      <c r="AQ535" s="427"/>
      <c r="AR535" s="427"/>
      <c r="AS535" s="427"/>
      <c r="AT535" s="427"/>
      <c r="AU535" s="427"/>
      <c r="AV535" s="427"/>
      <c r="AW535" s="427"/>
      <c r="AX535" s="427"/>
      <c r="AY535" s="427"/>
      <c r="AZ535" s="427"/>
      <c r="BA535" s="427"/>
      <c r="BB535" s="427"/>
      <c r="BC535" s="427"/>
      <c r="BD535" s="427"/>
      <c r="BE535" s="427"/>
      <c r="BF535" s="427"/>
      <c r="BG535" s="427"/>
      <c r="BH535" s="427"/>
      <c r="BI535" s="427"/>
      <c r="BJ535" s="427"/>
      <c r="BK535" s="427"/>
      <c r="BL535" s="427"/>
      <c r="BM535" s="427"/>
      <c r="BN535" s="427"/>
      <c r="BO535" s="427"/>
      <c r="BP535" s="427"/>
      <c r="BQ535" s="427"/>
      <c r="BR535" s="427"/>
      <c r="BS535" s="427"/>
      <c r="BT535" s="427"/>
      <c r="BU535" s="427"/>
      <c r="BV535" s="427"/>
      <c r="BW535" s="427"/>
      <c r="BX535" s="427"/>
      <c r="BY535" s="427"/>
      <c r="BZ535" s="427"/>
      <c r="CA535" s="427"/>
      <c r="CB535" s="427"/>
      <c r="CC535" s="427"/>
      <c r="CD535" s="427"/>
      <c r="CE535" s="427"/>
      <c r="CF535" s="427"/>
      <c r="CG535" s="427"/>
      <c r="CH535" s="427"/>
      <c r="CI535" s="427"/>
      <c r="CJ535" s="427"/>
      <c r="CK535" s="427"/>
      <c r="CL535" s="427"/>
      <c r="CM535" s="427"/>
    </row>
    <row r="536">
      <c r="A536" s="427"/>
      <c r="B536" s="427"/>
      <c r="C536" s="427"/>
      <c r="D536" s="427"/>
      <c r="E536" s="427"/>
      <c r="F536" s="427"/>
      <c r="G536" s="427"/>
      <c r="H536" s="427"/>
      <c r="I536" s="427"/>
      <c r="J536" s="427"/>
      <c r="K536" s="427"/>
      <c r="L536" s="427"/>
      <c r="M536" s="427"/>
      <c r="N536" s="427"/>
      <c r="O536" s="427"/>
      <c r="P536" s="427"/>
      <c r="Q536" s="427"/>
      <c r="R536" s="427"/>
      <c r="S536" s="427"/>
      <c r="T536" s="427"/>
      <c r="U536" s="427"/>
      <c r="V536" s="427"/>
      <c r="W536" s="427"/>
      <c r="X536" s="427"/>
      <c r="Y536" s="427"/>
      <c r="Z536" s="427"/>
      <c r="AA536" s="427"/>
      <c r="AB536" s="427"/>
      <c r="AC536" s="427"/>
      <c r="AD536" s="427"/>
      <c r="AE536" s="427"/>
      <c r="AF536" s="427"/>
      <c r="AG536" s="427"/>
      <c r="AH536" s="427"/>
      <c r="AI536" s="427"/>
      <c r="AJ536" s="427"/>
      <c r="AK536" s="427"/>
      <c r="AL536" s="427"/>
      <c r="AM536" s="427"/>
      <c r="AN536" s="427"/>
      <c r="AO536" s="427"/>
      <c r="AP536" s="427"/>
      <c r="AQ536" s="427"/>
      <c r="AR536" s="427"/>
      <c r="AS536" s="427"/>
      <c r="AT536" s="427"/>
      <c r="AU536" s="427"/>
      <c r="AV536" s="427"/>
      <c r="AW536" s="427"/>
      <c r="AX536" s="427"/>
      <c r="AY536" s="427"/>
      <c r="AZ536" s="427"/>
      <c r="BA536" s="427"/>
      <c r="BB536" s="427"/>
      <c r="BC536" s="427"/>
      <c r="BD536" s="427"/>
      <c r="BE536" s="427"/>
      <c r="BF536" s="427"/>
      <c r="BG536" s="427"/>
      <c r="BH536" s="427"/>
      <c r="BI536" s="427"/>
      <c r="BJ536" s="427"/>
      <c r="BK536" s="427"/>
      <c r="BL536" s="427"/>
      <c r="BM536" s="427"/>
      <c r="BN536" s="427"/>
      <c r="BO536" s="427"/>
      <c r="BP536" s="427"/>
      <c r="BQ536" s="427"/>
      <c r="BR536" s="427"/>
      <c r="BS536" s="427"/>
      <c r="BT536" s="427"/>
      <c r="BU536" s="427"/>
      <c r="BV536" s="427"/>
      <c r="BW536" s="427"/>
      <c r="BX536" s="427"/>
      <c r="BY536" s="427"/>
      <c r="BZ536" s="427"/>
      <c r="CA536" s="427"/>
      <c r="CB536" s="427"/>
      <c r="CC536" s="427"/>
      <c r="CD536" s="427"/>
      <c r="CE536" s="427"/>
      <c r="CF536" s="427"/>
      <c r="CG536" s="427"/>
      <c r="CH536" s="427"/>
      <c r="CI536" s="427"/>
      <c r="CJ536" s="427"/>
      <c r="CK536" s="427"/>
      <c r="CL536" s="427"/>
      <c r="CM536" s="427"/>
    </row>
    <row r="537">
      <c r="A537" s="427"/>
      <c r="B537" s="427"/>
      <c r="C537" s="427"/>
      <c r="D537" s="427"/>
      <c r="E537" s="427"/>
      <c r="F537" s="427"/>
      <c r="G537" s="427"/>
      <c r="H537" s="427"/>
      <c r="I537" s="427"/>
      <c r="J537" s="427"/>
      <c r="K537" s="427"/>
      <c r="L537" s="427"/>
      <c r="M537" s="427"/>
      <c r="N537" s="427"/>
      <c r="O537" s="427"/>
      <c r="P537" s="427"/>
      <c r="Q537" s="427"/>
      <c r="R537" s="427"/>
      <c r="S537" s="427"/>
      <c r="T537" s="427"/>
      <c r="U537" s="427"/>
      <c r="V537" s="427"/>
      <c r="W537" s="427"/>
      <c r="X537" s="427"/>
      <c r="Y537" s="427"/>
      <c r="Z537" s="427"/>
      <c r="AA537" s="427"/>
      <c r="AB537" s="427"/>
      <c r="AC537" s="427"/>
      <c r="AD537" s="427"/>
      <c r="AE537" s="427"/>
      <c r="AF537" s="427"/>
      <c r="AG537" s="427"/>
      <c r="AH537" s="427"/>
      <c r="AI537" s="427"/>
      <c r="AJ537" s="427"/>
      <c r="AK537" s="427"/>
      <c r="AL537" s="427"/>
      <c r="AM537" s="427"/>
      <c r="AN537" s="427"/>
      <c r="AO537" s="427"/>
      <c r="AP537" s="427"/>
      <c r="AQ537" s="427"/>
      <c r="AR537" s="427"/>
      <c r="AS537" s="427"/>
      <c r="AT537" s="427"/>
      <c r="AU537" s="427"/>
      <c r="AV537" s="427"/>
      <c r="AW537" s="427"/>
      <c r="AX537" s="427"/>
      <c r="AY537" s="427"/>
      <c r="AZ537" s="427"/>
      <c r="BA537" s="427"/>
      <c r="BB537" s="427"/>
      <c r="BC537" s="427"/>
      <c r="BD537" s="427"/>
      <c r="BE537" s="427"/>
      <c r="BF537" s="427"/>
      <c r="BG537" s="427"/>
      <c r="BH537" s="427"/>
      <c r="BI537" s="427"/>
      <c r="BJ537" s="427"/>
      <c r="BK537" s="427"/>
      <c r="BL537" s="427"/>
      <c r="BM537" s="427"/>
      <c r="BN537" s="427"/>
      <c r="BO537" s="427"/>
      <c r="BP537" s="427"/>
      <c r="BQ537" s="427"/>
      <c r="BR537" s="427"/>
      <c r="BS537" s="427"/>
      <c r="BT537" s="427"/>
      <c r="BU537" s="427"/>
      <c r="BV537" s="427"/>
      <c r="BW537" s="427"/>
      <c r="BX537" s="427"/>
      <c r="BY537" s="427"/>
      <c r="BZ537" s="427"/>
      <c r="CA537" s="427"/>
      <c r="CB537" s="427"/>
      <c r="CC537" s="427"/>
      <c r="CD537" s="427"/>
      <c r="CE537" s="427"/>
      <c r="CF537" s="427"/>
      <c r="CG537" s="427"/>
      <c r="CH537" s="427"/>
      <c r="CI537" s="427"/>
      <c r="CJ537" s="427"/>
      <c r="CK537" s="427"/>
      <c r="CL537" s="427"/>
      <c r="CM537" s="427"/>
    </row>
    <row r="538">
      <c r="A538" s="427"/>
      <c r="B538" s="427"/>
      <c r="C538" s="427"/>
      <c r="D538" s="427"/>
      <c r="E538" s="427"/>
      <c r="F538" s="427"/>
      <c r="G538" s="427"/>
      <c r="H538" s="427"/>
      <c r="I538" s="427"/>
      <c r="J538" s="427"/>
      <c r="K538" s="427"/>
      <c r="L538" s="427"/>
      <c r="M538" s="427"/>
      <c r="N538" s="427"/>
      <c r="O538" s="427"/>
      <c r="P538" s="427"/>
      <c r="Q538" s="427"/>
      <c r="R538" s="427"/>
      <c r="S538" s="427"/>
      <c r="T538" s="427"/>
      <c r="U538" s="427"/>
      <c r="V538" s="427"/>
      <c r="W538" s="427"/>
      <c r="X538" s="427"/>
      <c r="Y538" s="427"/>
      <c r="Z538" s="427"/>
      <c r="AA538" s="427"/>
      <c r="AB538" s="427"/>
      <c r="AC538" s="427"/>
      <c r="AD538" s="427"/>
      <c r="AE538" s="427"/>
      <c r="AF538" s="427"/>
      <c r="AG538" s="427"/>
      <c r="AH538" s="427"/>
      <c r="AI538" s="427"/>
      <c r="AJ538" s="427"/>
      <c r="AK538" s="427"/>
      <c r="AL538" s="427"/>
      <c r="AM538" s="427"/>
      <c r="AN538" s="427"/>
      <c r="AO538" s="427"/>
      <c r="AP538" s="427"/>
      <c r="AQ538" s="427"/>
      <c r="AR538" s="427"/>
      <c r="AS538" s="427"/>
      <c r="AT538" s="427"/>
      <c r="AU538" s="427"/>
      <c r="AV538" s="427"/>
      <c r="AW538" s="427"/>
      <c r="AX538" s="427"/>
      <c r="AY538" s="427"/>
      <c r="AZ538" s="427"/>
      <c r="BA538" s="427"/>
      <c r="BB538" s="427"/>
      <c r="BC538" s="427"/>
      <c r="BD538" s="427"/>
      <c r="BE538" s="427"/>
      <c r="BF538" s="427"/>
      <c r="BG538" s="427"/>
      <c r="BH538" s="427"/>
      <c r="BI538" s="427"/>
      <c r="BJ538" s="427"/>
      <c r="BK538" s="427"/>
      <c r="BL538" s="427"/>
      <c r="BM538" s="427"/>
      <c r="BN538" s="427"/>
      <c r="BO538" s="427"/>
      <c r="BP538" s="427"/>
      <c r="BQ538" s="427"/>
      <c r="BR538" s="427"/>
      <c r="BS538" s="427"/>
      <c r="BT538" s="427"/>
      <c r="BU538" s="427"/>
      <c r="BV538" s="427"/>
      <c r="BW538" s="427"/>
      <c r="BX538" s="427"/>
      <c r="BY538" s="427"/>
      <c r="BZ538" s="427"/>
      <c r="CA538" s="427"/>
      <c r="CB538" s="427"/>
      <c r="CC538" s="427"/>
      <c r="CD538" s="427"/>
      <c r="CE538" s="427"/>
      <c r="CF538" s="427"/>
      <c r="CG538" s="427"/>
      <c r="CH538" s="427"/>
      <c r="CI538" s="427"/>
      <c r="CJ538" s="427"/>
      <c r="CK538" s="427"/>
      <c r="CL538" s="427"/>
      <c r="CM538" s="427"/>
    </row>
    <row r="539">
      <c r="A539" s="427"/>
      <c r="B539" s="427"/>
      <c r="C539" s="427"/>
      <c r="D539" s="427"/>
      <c r="E539" s="427"/>
      <c r="F539" s="427"/>
      <c r="G539" s="427"/>
      <c r="H539" s="427"/>
      <c r="I539" s="427"/>
      <c r="J539" s="427"/>
      <c r="K539" s="427"/>
      <c r="L539" s="427"/>
      <c r="M539" s="427"/>
      <c r="N539" s="427"/>
      <c r="O539" s="427"/>
      <c r="P539" s="427"/>
      <c r="Q539" s="427"/>
      <c r="R539" s="427"/>
      <c r="S539" s="427"/>
      <c r="T539" s="427"/>
      <c r="U539" s="427"/>
      <c r="V539" s="427"/>
      <c r="W539" s="427"/>
      <c r="X539" s="427"/>
      <c r="Y539" s="427"/>
      <c r="Z539" s="427"/>
      <c r="AA539" s="427"/>
      <c r="AB539" s="427"/>
      <c r="AC539" s="427"/>
      <c r="AD539" s="427"/>
      <c r="AE539" s="427"/>
      <c r="AF539" s="427"/>
      <c r="AG539" s="427"/>
      <c r="AH539" s="427"/>
      <c r="AI539" s="427"/>
      <c r="AJ539" s="427"/>
      <c r="AK539" s="427"/>
      <c r="AL539" s="427"/>
      <c r="AM539" s="427"/>
      <c r="AN539" s="427"/>
      <c r="AO539" s="427"/>
      <c r="AP539" s="427"/>
      <c r="AQ539" s="427"/>
      <c r="AR539" s="427"/>
      <c r="AS539" s="427"/>
      <c r="AT539" s="427"/>
      <c r="AU539" s="427"/>
      <c r="AV539" s="427"/>
      <c r="AW539" s="427"/>
      <c r="AX539" s="427"/>
      <c r="AY539" s="427"/>
      <c r="AZ539" s="427"/>
      <c r="BA539" s="427"/>
      <c r="BB539" s="427"/>
      <c r="BC539" s="427"/>
      <c r="BD539" s="427"/>
      <c r="BE539" s="427"/>
      <c r="BF539" s="427"/>
      <c r="BG539" s="427"/>
      <c r="BH539" s="427"/>
      <c r="BI539" s="427"/>
      <c r="BJ539" s="427"/>
      <c r="BK539" s="427"/>
      <c r="BL539" s="427"/>
      <c r="BM539" s="427"/>
      <c r="BN539" s="427"/>
      <c r="BO539" s="427"/>
      <c r="BP539" s="427"/>
      <c r="BQ539" s="427"/>
      <c r="BR539" s="427"/>
      <c r="BS539" s="427"/>
      <c r="BT539" s="427"/>
      <c r="BU539" s="427"/>
      <c r="BV539" s="427"/>
      <c r="BW539" s="427"/>
      <c r="BX539" s="427"/>
      <c r="BY539" s="427"/>
      <c r="BZ539" s="427"/>
      <c r="CA539" s="427"/>
      <c r="CB539" s="427"/>
      <c r="CC539" s="427"/>
      <c r="CD539" s="427"/>
      <c r="CE539" s="427"/>
      <c r="CF539" s="427"/>
      <c r="CG539" s="427"/>
      <c r="CH539" s="427"/>
      <c r="CI539" s="427"/>
      <c r="CJ539" s="427"/>
      <c r="CK539" s="427"/>
      <c r="CL539" s="427"/>
      <c r="CM539" s="427"/>
    </row>
    <row r="540">
      <c r="A540" s="427"/>
      <c r="B540" s="427"/>
      <c r="C540" s="427"/>
      <c r="D540" s="427"/>
      <c r="E540" s="427"/>
      <c r="F540" s="427"/>
      <c r="G540" s="427"/>
      <c r="H540" s="427"/>
      <c r="I540" s="427"/>
      <c r="J540" s="427"/>
      <c r="K540" s="427"/>
      <c r="L540" s="427"/>
      <c r="M540" s="427"/>
      <c r="N540" s="427"/>
      <c r="O540" s="427"/>
      <c r="P540" s="427"/>
      <c r="Q540" s="427"/>
      <c r="R540" s="427"/>
      <c r="S540" s="427"/>
      <c r="T540" s="427"/>
      <c r="U540" s="427"/>
      <c r="V540" s="427"/>
      <c r="W540" s="427"/>
      <c r="X540" s="427"/>
      <c r="Y540" s="427"/>
      <c r="Z540" s="427"/>
      <c r="AA540" s="427"/>
      <c r="AB540" s="427"/>
      <c r="AC540" s="427"/>
      <c r="AD540" s="427"/>
      <c r="AE540" s="427"/>
      <c r="AF540" s="427"/>
      <c r="AG540" s="427"/>
      <c r="AH540" s="427"/>
      <c r="AI540" s="427"/>
      <c r="AJ540" s="427"/>
      <c r="AK540" s="427"/>
      <c r="AL540" s="427"/>
      <c r="AM540" s="427"/>
      <c r="AN540" s="427"/>
      <c r="AO540" s="427"/>
      <c r="AP540" s="427"/>
      <c r="AQ540" s="427"/>
      <c r="AR540" s="427"/>
      <c r="AS540" s="427"/>
      <c r="AT540" s="427"/>
      <c r="AU540" s="427"/>
      <c r="AV540" s="427"/>
      <c r="AW540" s="427"/>
      <c r="AX540" s="427"/>
      <c r="AY540" s="427"/>
      <c r="AZ540" s="427"/>
      <c r="BA540" s="427"/>
      <c r="BB540" s="427"/>
      <c r="BC540" s="427"/>
      <c r="BD540" s="427"/>
      <c r="BE540" s="427"/>
      <c r="BF540" s="427"/>
      <c r="BG540" s="427"/>
      <c r="BH540" s="427"/>
      <c r="BI540" s="427"/>
      <c r="BJ540" s="427"/>
      <c r="BK540" s="427"/>
      <c r="BL540" s="427"/>
      <c r="BM540" s="427"/>
      <c r="BN540" s="427"/>
      <c r="BO540" s="427"/>
      <c r="BP540" s="427"/>
      <c r="BQ540" s="427"/>
      <c r="BR540" s="427"/>
      <c r="BS540" s="427"/>
      <c r="BT540" s="427"/>
      <c r="BU540" s="427"/>
      <c r="BV540" s="427"/>
      <c r="BW540" s="427"/>
      <c r="BX540" s="427"/>
      <c r="BY540" s="427"/>
      <c r="BZ540" s="427"/>
      <c r="CA540" s="427"/>
      <c r="CB540" s="427"/>
      <c r="CC540" s="427"/>
      <c r="CD540" s="427"/>
      <c r="CE540" s="427"/>
      <c r="CF540" s="427"/>
      <c r="CG540" s="427"/>
      <c r="CH540" s="427"/>
      <c r="CI540" s="427"/>
      <c r="CJ540" s="427"/>
      <c r="CK540" s="427"/>
      <c r="CL540" s="427"/>
      <c r="CM540" s="427"/>
    </row>
    <row r="541">
      <c r="A541" s="427"/>
      <c r="B541" s="427"/>
      <c r="C541" s="427"/>
      <c r="D541" s="427"/>
      <c r="E541" s="427"/>
      <c r="F541" s="427"/>
      <c r="G541" s="427"/>
      <c r="H541" s="427"/>
      <c r="I541" s="427"/>
      <c r="J541" s="427"/>
      <c r="K541" s="427"/>
      <c r="L541" s="427"/>
      <c r="M541" s="427"/>
      <c r="N541" s="427"/>
      <c r="O541" s="427"/>
      <c r="P541" s="427"/>
      <c r="Q541" s="427"/>
      <c r="R541" s="427"/>
      <c r="S541" s="427"/>
      <c r="T541" s="427"/>
      <c r="U541" s="427"/>
      <c r="V541" s="427"/>
      <c r="W541" s="427"/>
      <c r="X541" s="427"/>
      <c r="Y541" s="427"/>
      <c r="Z541" s="427"/>
      <c r="AA541" s="427"/>
      <c r="AB541" s="427"/>
      <c r="AC541" s="427"/>
      <c r="AD541" s="427"/>
      <c r="AE541" s="427"/>
      <c r="AF541" s="427"/>
      <c r="AG541" s="427"/>
      <c r="AH541" s="427"/>
      <c r="AI541" s="427"/>
      <c r="AJ541" s="427"/>
      <c r="AK541" s="427"/>
      <c r="AL541" s="427"/>
      <c r="AM541" s="427"/>
      <c r="AN541" s="427"/>
      <c r="AO541" s="427"/>
      <c r="AP541" s="427"/>
      <c r="AQ541" s="427"/>
      <c r="AR541" s="427"/>
      <c r="AS541" s="427"/>
      <c r="AT541" s="427"/>
      <c r="AU541" s="427"/>
      <c r="AV541" s="427"/>
      <c r="AW541" s="427"/>
      <c r="AX541" s="427"/>
      <c r="AY541" s="427"/>
      <c r="AZ541" s="427"/>
      <c r="BA541" s="427"/>
      <c r="BB541" s="427"/>
      <c r="BC541" s="427"/>
      <c r="BD541" s="427"/>
      <c r="BE541" s="427"/>
      <c r="BF541" s="427"/>
      <c r="BG541" s="427"/>
      <c r="BH541" s="427"/>
      <c r="BI541" s="427"/>
      <c r="BJ541" s="427"/>
      <c r="BK541" s="427"/>
      <c r="BL541" s="427"/>
      <c r="BM541" s="427"/>
      <c r="BN541" s="427"/>
      <c r="BO541" s="427"/>
      <c r="BP541" s="427"/>
      <c r="BQ541" s="427"/>
      <c r="BR541" s="427"/>
      <c r="BS541" s="427"/>
      <c r="BT541" s="427"/>
      <c r="BU541" s="427"/>
      <c r="BV541" s="427"/>
      <c r="BW541" s="427"/>
      <c r="BX541" s="427"/>
      <c r="BY541" s="427"/>
      <c r="BZ541" s="427"/>
      <c r="CA541" s="427"/>
      <c r="CB541" s="427"/>
      <c r="CC541" s="427"/>
      <c r="CD541" s="427"/>
      <c r="CE541" s="427"/>
      <c r="CF541" s="427"/>
      <c r="CG541" s="427"/>
      <c r="CH541" s="427"/>
      <c r="CI541" s="427"/>
      <c r="CJ541" s="427"/>
      <c r="CK541" s="427"/>
      <c r="CL541" s="427"/>
      <c r="CM541" s="427"/>
    </row>
    <row r="542">
      <c r="A542" s="427"/>
      <c r="B542" s="427"/>
      <c r="C542" s="427"/>
      <c r="D542" s="427"/>
      <c r="E542" s="427"/>
      <c r="F542" s="427"/>
      <c r="G542" s="427"/>
      <c r="H542" s="427"/>
      <c r="I542" s="427"/>
      <c r="J542" s="427"/>
      <c r="K542" s="427"/>
      <c r="L542" s="427"/>
      <c r="M542" s="427"/>
      <c r="N542" s="427"/>
      <c r="O542" s="427"/>
      <c r="P542" s="427"/>
      <c r="Q542" s="427"/>
      <c r="R542" s="427"/>
      <c r="S542" s="427"/>
      <c r="T542" s="427"/>
      <c r="U542" s="427"/>
      <c r="V542" s="427"/>
      <c r="W542" s="427"/>
      <c r="X542" s="427"/>
      <c r="Y542" s="427"/>
      <c r="Z542" s="427"/>
      <c r="AA542" s="427"/>
      <c r="AB542" s="427"/>
      <c r="AC542" s="427"/>
      <c r="AD542" s="427"/>
      <c r="AE542" s="427"/>
      <c r="AF542" s="427"/>
      <c r="AG542" s="427"/>
      <c r="AH542" s="427"/>
      <c r="AI542" s="427"/>
      <c r="AJ542" s="427"/>
      <c r="AK542" s="427"/>
      <c r="AL542" s="427"/>
      <c r="AM542" s="427"/>
      <c r="AN542" s="427"/>
      <c r="AO542" s="427"/>
      <c r="AP542" s="427"/>
      <c r="AQ542" s="427"/>
      <c r="AR542" s="427"/>
      <c r="AS542" s="427"/>
      <c r="AT542" s="427"/>
      <c r="AU542" s="427"/>
      <c r="AV542" s="427"/>
      <c r="AW542" s="427"/>
      <c r="AX542" s="427"/>
      <c r="AY542" s="427"/>
      <c r="AZ542" s="427"/>
      <c r="BA542" s="427"/>
      <c r="BB542" s="427"/>
      <c r="BC542" s="427"/>
      <c r="BD542" s="427"/>
      <c r="BE542" s="427"/>
      <c r="BF542" s="427"/>
      <c r="BG542" s="427"/>
      <c r="BH542" s="427"/>
      <c r="BI542" s="427"/>
      <c r="BJ542" s="427"/>
      <c r="BK542" s="427"/>
      <c r="BL542" s="427"/>
      <c r="BM542" s="427"/>
      <c r="BN542" s="427"/>
      <c r="BO542" s="427"/>
      <c r="BP542" s="427"/>
      <c r="BQ542" s="427"/>
      <c r="BR542" s="427"/>
      <c r="BS542" s="427"/>
      <c r="BT542" s="427"/>
      <c r="BU542" s="427"/>
      <c r="BV542" s="427"/>
      <c r="BW542" s="427"/>
      <c r="BX542" s="427"/>
      <c r="BY542" s="427"/>
      <c r="BZ542" s="427"/>
      <c r="CA542" s="427"/>
      <c r="CB542" s="427"/>
      <c r="CC542" s="427"/>
      <c r="CD542" s="427"/>
      <c r="CE542" s="427"/>
      <c r="CF542" s="427"/>
      <c r="CG542" s="427"/>
      <c r="CH542" s="427"/>
      <c r="CI542" s="427"/>
      <c r="CJ542" s="427"/>
      <c r="CK542" s="427"/>
      <c r="CL542" s="427"/>
      <c r="CM542" s="427"/>
    </row>
    <row r="543">
      <c r="A543" s="427"/>
      <c r="B543" s="427"/>
      <c r="C543" s="427"/>
      <c r="D543" s="427"/>
      <c r="E543" s="427"/>
      <c r="F543" s="427"/>
      <c r="G543" s="427"/>
      <c r="H543" s="427"/>
      <c r="I543" s="427"/>
      <c r="J543" s="427"/>
      <c r="K543" s="427"/>
      <c r="L543" s="427"/>
      <c r="M543" s="427"/>
      <c r="N543" s="427"/>
      <c r="O543" s="427"/>
      <c r="P543" s="427"/>
      <c r="Q543" s="427"/>
      <c r="R543" s="427"/>
      <c r="S543" s="427"/>
      <c r="T543" s="427"/>
      <c r="U543" s="427"/>
      <c r="V543" s="427"/>
      <c r="W543" s="427"/>
      <c r="X543" s="427"/>
      <c r="Y543" s="427"/>
      <c r="Z543" s="427"/>
      <c r="AA543" s="427"/>
      <c r="AB543" s="427"/>
      <c r="AC543" s="427"/>
      <c r="AD543" s="427"/>
      <c r="AE543" s="427"/>
      <c r="AF543" s="427"/>
      <c r="AG543" s="427"/>
      <c r="AH543" s="427"/>
      <c r="AI543" s="427"/>
      <c r="AJ543" s="427"/>
      <c r="AK543" s="427"/>
      <c r="AL543" s="427"/>
      <c r="AM543" s="427"/>
      <c r="AN543" s="427"/>
      <c r="AO543" s="427"/>
      <c r="AP543" s="427"/>
      <c r="AQ543" s="427"/>
      <c r="AR543" s="427"/>
      <c r="AS543" s="427"/>
      <c r="AT543" s="427"/>
      <c r="AU543" s="427"/>
      <c r="AV543" s="427"/>
      <c r="AW543" s="427"/>
      <c r="AX543" s="427"/>
      <c r="AY543" s="427"/>
      <c r="AZ543" s="427"/>
      <c r="BA543" s="427"/>
      <c r="BB543" s="427"/>
      <c r="BC543" s="427"/>
      <c r="BD543" s="427"/>
      <c r="BE543" s="427"/>
      <c r="BF543" s="427"/>
      <c r="BG543" s="427"/>
      <c r="BH543" s="427"/>
      <c r="BI543" s="427"/>
      <c r="BJ543" s="427"/>
      <c r="BK543" s="427"/>
      <c r="BL543" s="427"/>
      <c r="BM543" s="427"/>
      <c r="BN543" s="427"/>
      <c r="BO543" s="427"/>
      <c r="BP543" s="427"/>
      <c r="BQ543" s="427"/>
      <c r="BR543" s="427"/>
      <c r="BS543" s="427"/>
      <c r="BT543" s="427"/>
      <c r="BU543" s="427"/>
      <c r="BV543" s="427"/>
      <c r="BW543" s="427"/>
      <c r="BX543" s="427"/>
      <c r="BY543" s="427"/>
      <c r="BZ543" s="427"/>
      <c r="CA543" s="427"/>
      <c r="CB543" s="427"/>
      <c r="CC543" s="427"/>
      <c r="CD543" s="427"/>
      <c r="CE543" s="427"/>
      <c r="CF543" s="427"/>
      <c r="CG543" s="427"/>
      <c r="CH543" s="427"/>
      <c r="CI543" s="427"/>
      <c r="CJ543" s="427"/>
      <c r="CK543" s="427"/>
      <c r="CL543" s="427"/>
      <c r="CM543" s="427"/>
    </row>
    <row r="544">
      <c r="A544" s="427"/>
      <c r="B544" s="427"/>
      <c r="C544" s="427"/>
      <c r="D544" s="427"/>
      <c r="E544" s="427"/>
      <c r="F544" s="427"/>
      <c r="G544" s="427"/>
      <c r="H544" s="427"/>
      <c r="I544" s="427"/>
      <c r="J544" s="427"/>
      <c r="K544" s="427"/>
      <c r="L544" s="427"/>
      <c r="M544" s="427"/>
      <c r="N544" s="427"/>
      <c r="O544" s="427"/>
      <c r="P544" s="427"/>
      <c r="Q544" s="427"/>
      <c r="R544" s="427"/>
      <c r="S544" s="427"/>
      <c r="T544" s="427"/>
      <c r="U544" s="427"/>
      <c r="V544" s="427"/>
      <c r="W544" s="427"/>
      <c r="X544" s="427"/>
      <c r="Y544" s="427"/>
      <c r="Z544" s="427"/>
      <c r="AA544" s="427"/>
      <c r="AB544" s="427"/>
      <c r="AC544" s="427"/>
      <c r="AD544" s="427"/>
      <c r="AE544" s="427"/>
      <c r="AF544" s="427"/>
      <c r="AG544" s="427"/>
      <c r="AH544" s="427"/>
      <c r="AI544" s="427"/>
      <c r="AJ544" s="427"/>
      <c r="AK544" s="427"/>
      <c r="AL544" s="427"/>
      <c r="AM544" s="427"/>
      <c r="AN544" s="427"/>
      <c r="AO544" s="427"/>
      <c r="AP544" s="427"/>
      <c r="AQ544" s="427"/>
      <c r="AR544" s="427"/>
      <c r="AS544" s="427"/>
      <c r="AT544" s="427"/>
      <c r="AU544" s="427"/>
      <c r="AV544" s="427"/>
      <c r="AW544" s="427"/>
      <c r="AX544" s="427"/>
      <c r="AY544" s="427"/>
      <c r="AZ544" s="427"/>
      <c r="BA544" s="427"/>
      <c r="BB544" s="427"/>
      <c r="BC544" s="427"/>
      <c r="BD544" s="427"/>
      <c r="BE544" s="427"/>
      <c r="BF544" s="427"/>
      <c r="BG544" s="427"/>
      <c r="BH544" s="427"/>
      <c r="BI544" s="427"/>
      <c r="BJ544" s="427"/>
      <c r="BK544" s="427"/>
      <c r="BL544" s="427"/>
      <c r="BM544" s="427"/>
      <c r="BN544" s="427"/>
      <c r="BO544" s="427"/>
      <c r="BP544" s="427"/>
      <c r="BQ544" s="427"/>
      <c r="BR544" s="427"/>
      <c r="BS544" s="427"/>
      <c r="BT544" s="427"/>
      <c r="BU544" s="427"/>
      <c r="BV544" s="427"/>
      <c r="BW544" s="427"/>
      <c r="BX544" s="427"/>
      <c r="BY544" s="427"/>
      <c r="BZ544" s="427"/>
      <c r="CA544" s="427"/>
      <c r="CB544" s="427"/>
      <c r="CC544" s="427"/>
      <c r="CD544" s="427"/>
      <c r="CE544" s="427"/>
      <c r="CF544" s="427"/>
      <c r="CG544" s="427"/>
      <c r="CH544" s="427"/>
      <c r="CI544" s="427"/>
      <c r="CJ544" s="427"/>
      <c r="CK544" s="427"/>
      <c r="CL544" s="427"/>
      <c r="CM544" s="427"/>
    </row>
    <row r="545">
      <c r="A545" s="427"/>
      <c r="B545" s="427"/>
      <c r="C545" s="427"/>
      <c r="D545" s="427"/>
      <c r="E545" s="427"/>
      <c r="F545" s="427"/>
      <c r="G545" s="427"/>
      <c r="H545" s="427"/>
      <c r="I545" s="427"/>
      <c r="J545" s="427"/>
      <c r="K545" s="427"/>
      <c r="L545" s="427"/>
      <c r="M545" s="427"/>
      <c r="N545" s="427"/>
      <c r="O545" s="427"/>
      <c r="P545" s="427"/>
      <c r="Q545" s="427"/>
      <c r="R545" s="427"/>
      <c r="S545" s="427"/>
      <c r="T545" s="427"/>
      <c r="U545" s="427"/>
      <c r="V545" s="427"/>
      <c r="W545" s="427"/>
      <c r="X545" s="427"/>
      <c r="Y545" s="427"/>
      <c r="Z545" s="427"/>
      <c r="AA545" s="427"/>
      <c r="AB545" s="427"/>
      <c r="AC545" s="427"/>
      <c r="AD545" s="427"/>
      <c r="AE545" s="427"/>
      <c r="AF545" s="427"/>
      <c r="AG545" s="427"/>
      <c r="AH545" s="427"/>
      <c r="AI545" s="427"/>
      <c r="AJ545" s="427"/>
      <c r="AK545" s="427"/>
      <c r="AL545" s="427"/>
      <c r="AM545" s="427"/>
      <c r="AN545" s="427"/>
      <c r="AO545" s="427"/>
      <c r="AP545" s="427"/>
      <c r="AQ545" s="427"/>
      <c r="AR545" s="427"/>
      <c r="AS545" s="427"/>
      <c r="AT545" s="427"/>
      <c r="AU545" s="427"/>
      <c r="AV545" s="427"/>
      <c r="AW545" s="427"/>
      <c r="AX545" s="427"/>
      <c r="AY545" s="427"/>
      <c r="AZ545" s="427"/>
      <c r="BA545" s="427"/>
      <c r="BB545" s="427"/>
      <c r="BC545" s="427"/>
      <c r="BD545" s="427"/>
      <c r="BE545" s="427"/>
      <c r="BF545" s="427"/>
      <c r="BG545" s="427"/>
      <c r="BH545" s="427"/>
      <c r="BI545" s="427"/>
      <c r="BJ545" s="427"/>
      <c r="BK545" s="427"/>
      <c r="BL545" s="427"/>
      <c r="BM545" s="427"/>
      <c r="BN545" s="427"/>
      <c r="BO545" s="427"/>
      <c r="BP545" s="427"/>
      <c r="BQ545" s="427"/>
      <c r="BR545" s="427"/>
      <c r="BS545" s="427"/>
      <c r="BT545" s="427"/>
      <c r="BU545" s="427"/>
      <c r="BV545" s="427"/>
      <c r="BW545" s="427"/>
      <c r="BX545" s="427"/>
      <c r="BY545" s="427"/>
      <c r="BZ545" s="427"/>
      <c r="CA545" s="427"/>
      <c r="CB545" s="427"/>
      <c r="CC545" s="427"/>
      <c r="CD545" s="427"/>
      <c r="CE545" s="427"/>
      <c r="CF545" s="427"/>
      <c r="CG545" s="427"/>
      <c r="CH545" s="427"/>
      <c r="CI545" s="427"/>
      <c r="CJ545" s="427"/>
      <c r="CK545" s="427"/>
      <c r="CL545" s="427"/>
      <c r="CM545" s="427"/>
    </row>
    <row r="546">
      <c r="A546" s="427"/>
      <c r="B546" s="427"/>
      <c r="C546" s="427"/>
      <c r="D546" s="427"/>
      <c r="E546" s="427"/>
      <c r="F546" s="427"/>
      <c r="G546" s="427"/>
      <c r="H546" s="427"/>
      <c r="I546" s="427"/>
      <c r="J546" s="427"/>
      <c r="K546" s="427"/>
      <c r="L546" s="427"/>
      <c r="M546" s="427"/>
      <c r="N546" s="427"/>
      <c r="O546" s="427"/>
      <c r="P546" s="427"/>
      <c r="Q546" s="427"/>
      <c r="R546" s="427"/>
      <c r="S546" s="427"/>
      <c r="T546" s="427"/>
      <c r="U546" s="427"/>
      <c r="V546" s="427"/>
      <c r="W546" s="427"/>
      <c r="X546" s="427"/>
      <c r="Y546" s="427"/>
      <c r="Z546" s="427"/>
      <c r="AA546" s="427"/>
      <c r="AB546" s="427"/>
      <c r="AC546" s="427"/>
      <c r="AD546" s="427"/>
      <c r="AE546" s="427"/>
      <c r="AF546" s="427"/>
      <c r="AG546" s="427"/>
      <c r="AH546" s="427"/>
      <c r="AI546" s="427"/>
      <c r="AJ546" s="427"/>
      <c r="AK546" s="427"/>
      <c r="AL546" s="427"/>
      <c r="AM546" s="427"/>
      <c r="AN546" s="427"/>
      <c r="AO546" s="427"/>
      <c r="AP546" s="427"/>
      <c r="AQ546" s="427"/>
      <c r="AR546" s="427"/>
      <c r="AS546" s="427"/>
      <c r="AT546" s="427"/>
      <c r="AU546" s="427"/>
      <c r="AV546" s="427"/>
      <c r="AW546" s="427"/>
      <c r="AX546" s="427"/>
      <c r="AY546" s="427"/>
      <c r="AZ546" s="427"/>
      <c r="BA546" s="427"/>
      <c r="BB546" s="427"/>
      <c r="BC546" s="427"/>
      <c r="BD546" s="427"/>
      <c r="BE546" s="427"/>
      <c r="BF546" s="427"/>
      <c r="BG546" s="427"/>
      <c r="BH546" s="427"/>
      <c r="BI546" s="427"/>
      <c r="BJ546" s="427"/>
      <c r="BK546" s="427"/>
      <c r="BL546" s="427"/>
      <c r="BM546" s="427"/>
      <c r="BN546" s="427"/>
      <c r="BO546" s="427"/>
      <c r="BP546" s="427"/>
      <c r="BQ546" s="427"/>
      <c r="BR546" s="427"/>
      <c r="BS546" s="427"/>
      <c r="BT546" s="427"/>
      <c r="BU546" s="427"/>
      <c r="BV546" s="427"/>
      <c r="BW546" s="427"/>
      <c r="BX546" s="427"/>
      <c r="BY546" s="427"/>
      <c r="BZ546" s="427"/>
      <c r="CA546" s="427"/>
      <c r="CB546" s="427"/>
      <c r="CC546" s="427"/>
      <c r="CD546" s="427"/>
      <c r="CE546" s="427"/>
      <c r="CF546" s="427"/>
      <c r="CG546" s="427"/>
      <c r="CH546" s="427"/>
      <c r="CI546" s="427"/>
      <c r="CJ546" s="427"/>
      <c r="CK546" s="427"/>
      <c r="CL546" s="427"/>
      <c r="CM546" s="427"/>
    </row>
    <row r="547">
      <c r="A547" s="427"/>
      <c r="B547" s="427"/>
      <c r="C547" s="427"/>
      <c r="D547" s="427"/>
      <c r="E547" s="427"/>
      <c r="F547" s="427"/>
      <c r="G547" s="427"/>
      <c r="H547" s="427"/>
      <c r="I547" s="427"/>
      <c r="J547" s="427"/>
      <c r="K547" s="427"/>
      <c r="L547" s="427"/>
      <c r="M547" s="427"/>
      <c r="N547" s="427"/>
      <c r="O547" s="427"/>
      <c r="P547" s="427"/>
      <c r="Q547" s="427"/>
      <c r="R547" s="427"/>
      <c r="S547" s="427"/>
      <c r="T547" s="427"/>
      <c r="U547" s="427"/>
      <c r="V547" s="427"/>
      <c r="W547" s="427"/>
      <c r="X547" s="427"/>
      <c r="Y547" s="427"/>
      <c r="Z547" s="427"/>
      <c r="AA547" s="427"/>
      <c r="AB547" s="427"/>
      <c r="AC547" s="427"/>
      <c r="AD547" s="427"/>
      <c r="AE547" s="427"/>
      <c r="AF547" s="427"/>
      <c r="AG547" s="427"/>
      <c r="AH547" s="427"/>
      <c r="AI547" s="427"/>
      <c r="AJ547" s="427"/>
      <c r="AK547" s="427"/>
      <c r="AL547" s="427"/>
      <c r="AM547" s="427"/>
      <c r="AN547" s="427"/>
      <c r="AO547" s="427"/>
      <c r="AP547" s="427"/>
      <c r="AQ547" s="427"/>
      <c r="AR547" s="427"/>
      <c r="AS547" s="427"/>
      <c r="AT547" s="427"/>
      <c r="AU547" s="427"/>
      <c r="AV547" s="427"/>
      <c r="AW547" s="427"/>
      <c r="AX547" s="427"/>
      <c r="AY547" s="427"/>
      <c r="AZ547" s="427"/>
      <c r="BA547" s="427"/>
      <c r="BB547" s="427"/>
      <c r="BC547" s="427"/>
      <c r="BD547" s="427"/>
      <c r="BE547" s="427"/>
      <c r="BF547" s="427"/>
      <c r="BG547" s="427"/>
      <c r="BH547" s="427"/>
      <c r="BI547" s="427"/>
      <c r="BJ547" s="427"/>
      <c r="BK547" s="427"/>
      <c r="BL547" s="427"/>
      <c r="BM547" s="427"/>
      <c r="BN547" s="427"/>
      <c r="BO547" s="427"/>
      <c r="BP547" s="427"/>
      <c r="BQ547" s="427"/>
      <c r="BR547" s="427"/>
      <c r="BS547" s="427"/>
      <c r="BT547" s="427"/>
      <c r="BU547" s="427"/>
      <c r="BV547" s="427"/>
      <c r="BW547" s="427"/>
      <c r="BX547" s="427"/>
      <c r="BY547" s="427"/>
      <c r="BZ547" s="427"/>
      <c r="CA547" s="427"/>
      <c r="CB547" s="427"/>
      <c r="CC547" s="427"/>
      <c r="CD547" s="427"/>
      <c r="CE547" s="427"/>
      <c r="CF547" s="427"/>
      <c r="CG547" s="427"/>
      <c r="CH547" s="427"/>
      <c r="CI547" s="427"/>
      <c r="CJ547" s="427"/>
      <c r="CK547" s="427"/>
      <c r="CL547" s="427"/>
      <c r="CM547" s="427"/>
    </row>
    <row r="548">
      <c r="A548" s="427"/>
      <c r="B548" s="427"/>
      <c r="C548" s="427"/>
      <c r="D548" s="427"/>
      <c r="E548" s="427"/>
      <c r="F548" s="427"/>
      <c r="G548" s="427"/>
      <c r="H548" s="427"/>
      <c r="I548" s="427"/>
      <c r="J548" s="427"/>
      <c r="K548" s="427"/>
      <c r="L548" s="427"/>
      <c r="M548" s="427"/>
      <c r="N548" s="427"/>
      <c r="O548" s="427"/>
      <c r="P548" s="427"/>
      <c r="Q548" s="427"/>
      <c r="R548" s="427"/>
      <c r="S548" s="427"/>
      <c r="T548" s="427"/>
      <c r="U548" s="427"/>
      <c r="V548" s="427"/>
      <c r="W548" s="427"/>
      <c r="X548" s="427"/>
      <c r="Y548" s="427"/>
      <c r="Z548" s="427"/>
      <c r="AA548" s="427"/>
      <c r="AB548" s="427"/>
      <c r="AC548" s="427"/>
      <c r="AD548" s="427"/>
      <c r="AE548" s="427"/>
      <c r="AF548" s="427"/>
      <c r="AG548" s="427"/>
      <c r="AH548" s="427"/>
      <c r="AI548" s="427"/>
      <c r="AJ548" s="427"/>
      <c r="AK548" s="427"/>
      <c r="AL548" s="427"/>
      <c r="AM548" s="427"/>
      <c r="AN548" s="427"/>
      <c r="AO548" s="427"/>
      <c r="AP548" s="427"/>
      <c r="AQ548" s="427"/>
      <c r="AR548" s="427"/>
      <c r="AS548" s="427"/>
      <c r="AT548" s="427"/>
      <c r="AU548" s="427"/>
      <c r="AV548" s="427"/>
      <c r="AW548" s="427"/>
      <c r="AX548" s="427"/>
      <c r="AY548" s="427"/>
      <c r="AZ548" s="427"/>
      <c r="BA548" s="427"/>
      <c r="BB548" s="427"/>
      <c r="BC548" s="427"/>
      <c r="BD548" s="427"/>
      <c r="BE548" s="427"/>
      <c r="BF548" s="427"/>
      <c r="BG548" s="427"/>
      <c r="BH548" s="427"/>
      <c r="BI548" s="427"/>
      <c r="BJ548" s="427"/>
      <c r="BK548" s="427"/>
      <c r="BL548" s="427"/>
      <c r="BM548" s="427"/>
      <c r="BN548" s="427"/>
      <c r="BO548" s="427"/>
      <c r="BP548" s="427"/>
      <c r="BQ548" s="427"/>
      <c r="BR548" s="427"/>
      <c r="BS548" s="427"/>
      <c r="BT548" s="427"/>
      <c r="BU548" s="427"/>
      <c r="BV548" s="427"/>
      <c r="BW548" s="427"/>
      <c r="BX548" s="427"/>
      <c r="BY548" s="427"/>
      <c r="BZ548" s="427"/>
      <c r="CA548" s="427"/>
      <c r="CB548" s="427"/>
      <c r="CC548" s="427"/>
      <c r="CD548" s="427"/>
      <c r="CE548" s="427"/>
      <c r="CF548" s="427"/>
      <c r="CG548" s="427"/>
      <c r="CH548" s="427"/>
      <c r="CI548" s="427"/>
      <c r="CJ548" s="427"/>
      <c r="CK548" s="427"/>
      <c r="CL548" s="427"/>
      <c r="CM548" s="427"/>
    </row>
    <row r="549">
      <c r="A549" s="427"/>
      <c r="B549" s="427"/>
      <c r="C549" s="427"/>
      <c r="D549" s="427"/>
      <c r="E549" s="427"/>
      <c r="F549" s="427"/>
      <c r="G549" s="427"/>
      <c r="H549" s="427"/>
      <c r="I549" s="427"/>
      <c r="J549" s="427"/>
      <c r="K549" s="427"/>
      <c r="L549" s="427"/>
      <c r="M549" s="427"/>
      <c r="N549" s="427"/>
      <c r="O549" s="427"/>
      <c r="P549" s="427"/>
      <c r="Q549" s="427"/>
      <c r="R549" s="427"/>
      <c r="S549" s="427"/>
      <c r="T549" s="427"/>
      <c r="U549" s="427"/>
      <c r="V549" s="427"/>
      <c r="W549" s="427"/>
      <c r="X549" s="427"/>
      <c r="Y549" s="427"/>
      <c r="Z549" s="427"/>
      <c r="AA549" s="427"/>
      <c r="AB549" s="427"/>
      <c r="AC549" s="427"/>
      <c r="AD549" s="427"/>
      <c r="AE549" s="427"/>
      <c r="AF549" s="427"/>
      <c r="AG549" s="427"/>
      <c r="AH549" s="427"/>
      <c r="AI549" s="427"/>
      <c r="AJ549" s="427"/>
      <c r="AK549" s="427"/>
      <c r="AL549" s="427"/>
      <c r="AM549" s="427"/>
      <c r="AN549" s="427"/>
      <c r="AO549" s="427"/>
      <c r="AP549" s="427"/>
      <c r="AQ549" s="427"/>
      <c r="AR549" s="427"/>
      <c r="AS549" s="427"/>
      <c r="AT549" s="427"/>
      <c r="AU549" s="427"/>
      <c r="AV549" s="427"/>
      <c r="AW549" s="427"/>
      <c r="AX549" s="427"/>
      <c r="AY549" s="427"/>
      <c r="AZ549" s="427"/>
      <c r="BA549" s="427"/>
      <c r="BB549" s="427"/>
      <c r="BC549" s="427"/>
      <c r="BD549" s="427"/>
      <c r="BE549" s="427"/>
      <c r="BF549" s="427"/>
      <c r="BG549" s="427"/>
      <c r="BH549" s="427"/>
      <c r="BI549" s="427"/>
      <c r="BJ549" s="427"/>
      <c r="BK549" s="427"/>
      <c r="BL549" s="427"/>
      <c r="BM549" s="427"/>
      <c r="BN549" s="427"/>
      <c r="BO549" s="427"/>
      <c r="BP549" s="427"/>
      <c r="BQ549" s="427"/>
      <c r="BR549" s="427"/>
      <c r="BS549" s="427"/>
      <c r="BT549" s="427"/>
      <c r="BU549" s="427"/>
      <c r="BV549" s="427"/>
      <c r="BW549" s="427"/>
      <c r="BX549" s="427"/>
      <c r="BY549" s="427"/>
      <c r="BZ549" s="427"/>
      <c r="CA549" s="427"/>
      <c r="CB549" s="427"/>
      <c r="CC549" s="427"/>
      <c r="CD549" s="427"/>
      <c r="CE549" s="427"/>
      <c r="CF549" s="427"/>
      <c r="CG549" s="427"/>
      <c r="CH549" s="427"/>
      <c r="CI549" s="427"/>
      <c r="CJ549" s="427"/>
      <c r="CK549" s="427"/>
      <c r="CL549" s="427"/>
      <c r="CM549" s="427"/>
    </row>
    <row r="550">
      <c r="A550" s="427"/>
      <c r="B550" s="427"/>
      <c r="C550" s="427"/>
      <c r="D550" s="427"/>
      <c r="E550" s="427"/>
      <c r="F550" s="427"/>
      <c r="G550" s="427"/>
      <c r="H550" s="427"/>
      <c r="I550" s="427"/>
      <c r="J550" s="427"/>
      <c r="K550" s="427"/>
      <c r="L550" s="427"/>
      <c r="M550" s="427"/>
      <c r="N550" s="427"/>
      <c r="O550" s="427"/>
      <c r="P550" s="427"/>
      <c r="Q550" s="427"/>
      <c r="R550" s="427"/>
      <c r="S550" s="427"/>
      <c r="T550" s="427"/>
      <c r="U550" s="427"/>
      <c r="V550" s="427"/>
      <c r="W550" s="427"/>
      <c r="X550" s="427"/>
      <c r="Y550" s="427"/>
      <c r="Z550" s="427"/>
      <c r="AA550" s="427"/>
      <c r="AB550" s="427"/>
      <c r="AC550" s="427"/>
      <c r="AD550" s="427"/>
      <c r="AE550" s="427"/>
      <c r="AF550" s="427"/>
      <c r="AG550" s="427"/>
      <c r="AH550" s="427"/>
      <c r="AI550" s="427"/>
      <c r="AJ550" s="427"/>
      <c r="AK550" s="427"/>
      <c r="AL550" s="427"/>
      <c r="AM550" s="427"/>
      <c r="AN550" s="427"/>
      <c r="AO550" s="427"/>
      <c r="AP550" s="427"/>
      <c r="AQ550" s="427"/>
      <c r="AR550" s="427"/>
      <c r="AS550" s="427"/>
      <c r="AT550" s="427"/>
      <c r="AU550" s="427"/>
      <c r="AV550" s="427"/>
      <c r="AW550" s="427"/>
      <c r="AX550" s="427"/>
      <c r="AY550" s="427"/>
      <c r="AZ550" s="427"/>
      <c r="BA550" s="427"/>
      <c r="BB550" s="427"/>
      <c r="BC550" s="427"/>
      <c r="BD550" s="427"/>
      <c r="BE550" s="427"/>
      <c r="BF550" s="427"/>
      <c r="BG550" s="427"/>
      <c r="BH550" s="427"/>
      <c r="BI550" s="427"/>
      <c r="BJ550" s="427"/>
      <c r="BK550" s="427"/>
      <c r="BL550" s="427"/>
      <c r="BM550" s="427"/>
      <c r="BN550" s="427"/>
      <c r="BO550" s="427"/>
      <c r="BP550" s="427"/>
      <c r="BQ550" s="427"/>
      <c r="BR550" s="427"/>
      <c r="BS550" s="427"/>
      <c r="BT550" s="427"/>
      <c r="BU550" s="427"/>
      <c r="BV550" s="427"/>
      <c r="BW550" s="427"/>
      <c r="BX550" s="427"/>
      <c r="BY550" s="427"/>
      <c r="BZ550" s="427"/>
      <c r="CA550" s="427"/>
      <c r="CB550" s="427"/>
      <c r="CC550" s="427"/>
      <c r="CD550" s="427"/>
      <c r="CE550" s="427"/>
      <c r="CF550" s="427"/>
      <c r="CG550" s="427"/>
      <c r="CH550" s="427"/>
      <c r="CI550" s="427"/>
      <c r="CJ550" s="427"/>
      <c r="CK550" s="427"/>
      <c r="CL550" s="427"/>
      <c r="CM550" s="427"/>
    </row>
    <row r="551">
      <c r="A551" s="427"/>
      <c r="B551" s="427"/>
      <c r="C551" s="427"/>
      <c r="D551" s="427"/>
      <c r="E551" s="427"/>
      <c r="F551" s="427"/>
      <c r="G551" s="427"/>
      <c r="H551" s="427"/>
      <c r="I551" s="427"/>
      <c r="J551" s="427"/>
      <c r="K551" s="427"/>
      <c r="L551" s="427"/>
      <c r="M551" s="427"/>
      <c r="N551" s="427"/>
      <c r="O551" s="427"/>
      <c r="P551" s="427"/>
      <c r="Q551" s="427"/>
      <c r="R551" s="427"/>
      <c r="S551" s="427"/>
      <c r="T551" s="427"/>
      <c r="U551" s="427"/>
      <c r="V551" s="427"/>
      <c r="W551" s="427"/>
      <c r="X551" s="427"/>
      <c r="Y551" s="427"/>
      <c r="Z551" s="427"/>
      <c r="AA551" s="427"/>
      <c r="AB551" s="427"/>
      <c r="AC551" s="427"/>
      <c r="AD551" s="427"/>
      <c r="AE551" s="427"/>
      <c r="AF551" s="427"/>
      <c r="AG551" s="427"/>
      <c r="AH551" s="427"/>
      <c r="AI551" s="427"/>
      <c r="AJ551" s="427"/>
      <c r="AK551" s="427"/>
      <c r="AL551" s="427"/>
      <c r="AM551" s="427"/>
      <c r="AN551" s="427"/>
      <c r="AO551" s="427"/>
      <c r="AP551" s="427"/>
      <c r="AQ551" s="427"/>
      <c r="AR551" s="427"/>
      <c r="AS551" s="427"/>
      <c r="AT551" s="427"/>
      <c r="AU551" s="427"/>
      <c r="AV551" s="427"/>
      <c r="AW551" s="427"/>
      <c r="AX551" s="427"/>
      <c r="AY551" s="427"/>
      <c r="AZ551" s="427"/>
      <c r="BA551" s="427"/>
      <c r="BB551" s="427"/>
      <c r="BC551" s="427"/>
      <c r="BD551" s="427"/>
      <c r="BE551" s="427"/>
      <c r="BF551" s="427"/>
      <c r="BG551" s="427"/>
      <c r="BH551" s="427"/>
      <c r="BI551" s="427"/>
      <c r="BJ551" s="427"/>
      <c r="BK551" s="427"/>
      <c r="BL551" s="427"/>
      <c r="BM551" s="427"/>
      <c r="BN551" s="427"/>
      <c r="BO551" s="427"/>
      <c r="BP551" s="427"/>
      <c r="BQ551" s="427"/>
      <c r="BR551" s="427"/>
      <c r="BS551" s="427"/>
      <c r="BT551" s="427"/>
      <c r="BU551" s="427"/>
      <c r="BV551" s="427"/>
      <c r="BW551" s="427"/>
      <c r="BX551" s="427"/>
      <c r="BY551" s="427"/>
      <c r="BZ551" s="427"/>
      <c r="CA551" s="427"/>
      <c r="CB551" s="427"/>
      <c r="CC551" s="427"/>
      <c r="CD551" s="427"/>
      <c r="CE551" s="427"/>
      <c r="CF551" s="427"/>
      <c r="CG551" s="427"/>
      <c r="CH551" s="427"/>
      <c r="CI551" s="427"/>
      <c r="CJ551" s="427"/>
      <c r="CK551" s="427"/>
      <c r="CL551" s="427"/>
      <c r="CM551" s="427"/>
    </row>
    <row r="552">
      <c r="A552" s="427"/>
      <c r="B552" s="427"/>
      <c r="C552" s="427"/>
      <c r="D552" s="427"/>
      <c r="E552" s="427"/>
      <c r="F552" s="427"/>
      <c r="G552" s="427"/>
      <c r="H552" s="427"/>
      <c r="I552" s="427"/>
      <c r="J552" s="427"/>
      <c r="K552" s="427"/>
      <c r="L552" s="427"/>
      <c r="M552" s="427"/>
      <c r="N552" s="427"/>
      <c r="O552" s="427"/>
      <c r="P552" s="427"/>
      <c r="Q552" s="427"/>
      <c r="R552" s="427"/>
      <c r="S552" s="427"/>
      <c r="T552" s="427"/>
      <c r="U552" s="427"/>
      <c r="V552" s="427"/>
      <c r="W552" s="427"/>
      <c r="X552" s="427"/>
      <c r="Y552" s="427"/>
      <c r="Z552" s="427"/>
      <c r="AA552" s="427"/>
      <c r="AB552" s="427"/>
      <c r="AC552" s="427"/>
      <c r="AD552" s="427"/>
      <c r="AE552" s="427"/>
      <c r="AF552" s="427"/>
      <c r="AG552" s="427"/>
      <c r="AH552" s="427"/>
      <c r="AI552" s="427"/>
      <c r="AJ552" s="427"/>
      <c r="AK552" s="427"/>
      <c r="AL552" s="427"/>
      <c r="AM552" s="427"/>
      <c r="AN552" s="427"/>
      <c r="AO552" s="427"/>
      <c r="AP552" s="427"/>
      <c r="AQ552" s="427"/>
      <c r="AR552" s="427"/>
      <c r="AS552" s="427"/>
      <c r="AT552" s="427"/>
      <c r="AU552" s="427"/>
      <c r="AV552" s="427"/>
      <c r="AW552" s="427"/>
      <c r="AX552" s="427"/>
      <c r="AY552" s="427"/>
      <c r="AZ552" s="427"/>
      <c r="BA552" s="427"/>
      <c r="BB552" s="427"/>
      <c r="BC552" s="427"/>
      <c r="BD552" s="427"/>
      <c r="BE552" s="427"/>
      <c r="BF552" s="427"/>
      <c r="BG552" s="427"/>
      <c r="BH552" s="427"/>
      <c r="BI552" s="427"/>
      <c r="BJ552" s="427"/>
      <c r="BK552" s="427"/>
      <c r="BL552" s="427"/>
      <c r="BM552" s="427"/>
      <c r="BN552" s="427"/>
      <c r="BO552" s="427"/>
      <c r="BP552" s="427"/>
      <c r="BQ552" s="427"/>
      <c r="BR552" s="427"/>
      <c r="BS552" s="427"/>
      <c r="BT552" s="427"/>
      <c r="BU552" s="427"/>
      <c r="BV552" s="427"/>
      <c r="BW552" s="427"/>
      <c r="BX552" s="427"/>
      <c r="BY552" s="427"/>
      <c r="BZ552" s="427"/>
      <c r="CA552" s="427"/>
      <c r="CB552" s="427"/>
      <c r="CC552" s="427"/>
      <c r="CD552" s="427"/>
      <c r="CE552" s="427"/>
      <c r="CF552" s="427"/>
      <c r="CG552" s="427"/>
      <c r="CH552" s="427"/>
      <c r="CI552" s="427"/>
      <c r="CJ552" s="427"/>
      <c r="CK552" s="427"/>
      <c r="CL552" s="427"/>
      <c r="CM552" s="427"/>
    </row>
    <row r="553">
      <c r="A553" s="427"/>
      <c r="B553" s="427"/>
      <c r="C553" s="427"/>
      <c r="D553" s="427"/>
      <c r="E553" s="427"/>
      <c r="F553" s="427"/>
      <c r="G553" s="427"/>
      <c r="H553" s="427"/>
      <c r="I553" s="427"/>
      <c r="J553" s="427"/>
      <c r="K553" s="427"/>
      <c r="L553" s="427"/>
      <c r="M553" s="427"/>
      <c r="N553" s="427"/>
      <c r="O553" s="427"/>
      <c r="P553" s="427"/>
      <c r="Q553" s="427"/>
      <c r="R553" s="427"/>
      <c r="S553" s="427"/>
      <c r="T553" s="427"/>
      <c r="U553" s="427"/>
      <c r="V553" s="427"/>
      <c r="W553" s="427"/>
      <c r="X553" s="427"/>
      <c r="Y553" s="427"/>
      <c r="Z553" s="427"/>
      <c r="AA553" s="427"/>
      <c r="AB553" s="427"/>
      <c r="AC553" s="427"/>
      <c r="AD553" s="427"/>
      <c r="AE553" s="427"/>
      <c r="AF553" s="427"/>
      <c r="AG553" s="427"/>
      <c r="AH553" s="427"/>
      <c r="AI553" s="427"/>
      <c r="AJ553" s="427"/>
      <c r="AK553" s="427"/>
      <c r="AL553" s="427"/>
      <c r="AM553" s="427"/>
      <c r="AN553" s="427"/>
      <c r="AO553" s="427"/>
      <c r="AP553" s="427"/>
      <c r="AQ553" s="427"/>
      <c r="AR553" s="427"/>
      <c r="AS553" s="427"/>
      <c r="AT553" s="427"/>
      <c r="AU553" s="427"/>
      <c r="AV553" s="427"/>
      <c r="AW553" s="427"/>
      <c r="AX553" s="427"/>
      <c r="AY553" s="427"/>
      <c r="AZ553" s="427"/>
      <c r="BA553" s="427"/>
      <c r="BB553" s="427"/>
      <c r="BC553" s="427"/>
      <c r="BD553" s="427"/>
      <c r="BE553" s="427"/>
      <c r="BF553" s="427"/>
      <c r="BG553" s="427"/>
      <c r="BH553" s="427"/>
      <c r="BI553" s="427"/>
      <c r="BJ553" s="427"/>
      <c r="BK553" s="427"/>
      <c r="BL553" s="427"/>
      <c r="BM553" s="427"/>
      <c r="BN553" s="427"/>
      <c r="BO553" s="427"/>
      <c r="BP553" s="427"/>
      <c r="BQ553" s="427"/>
      <c r="BR553" s="427"/>
      <c r="BS553" s="427"/>
      <c r="BT553" s="427"/>
      <c r="BU553" s="427"/>
      <c r="BV553" s="427"/>
      <c r="BW553" s="427"/>
      <c r="BX553" s="427"/>
      <c r="BY553" s="427"/>
      <c r="BZ553" s="427"/>
      <c r="CA553" s="427"/>
      <c r="CB553" s="427"/>
      <c r="CC553" s="427"/>
      <c r="CD553" s="427"/>
      <c r="CE553" s="427"/>
      <c r="CF553" s="427"/>
      <c r="CG553" s="427"/>
      <c r="CH553" s="427"/>
      <c r="CI553" s="427"/>
      <c r="CJ553" s="427"/>
      <c r="CK553" s="427"/>
      <c r="CL553" s="427"/>
      <c r="CM553" s="427"/>
    </row>
    <row r="554">
      <c r="A554" s="427"/>
      <c r="B554" s="427"/>
      <c r="C554" s="427"/>
      <c r="D554" s="427"/>
      <c r="E554" s="427"/>
      <c r="F554" s="427"/>
      <c r="G554" s="427"/>
      <c r="H554" s="427"/>
      <c r="I554" s="427"/>
      <c r="J554" s="427"/>
      <c r="K554" s="427"/>
      <c r="L554" s="427"/>
      <c r="M554" s="427"/>
      <c r="N554" s="427"/>
      <c r="O554" s="427"/>
      <c r="P554" s="427"/>
      <c r="Q554" s="427"/>
      <c r="R554" s="427"/>
      <c r="S554" s="427"/>
      <c r="T554" s="427"/>
      <c r="U554" s="427"/>
      <c r="V554" s="427"/>
      <c r="W554" s="427"/>
      <c r="X554" s="427"/>
      <c r="Y554" s="427"/>
      <c r="Z554" s="427"/>
      <c r="AA554" s="427"/>
      <c r="AB554" s="427"/>
      <c r="AC554" s="427"/>
      <c r="AD554" s="427"/>
      <c r="AE554" s="427"/>
      <c r="AF554" s="427"/>
      <c r="AG554" s="427"/>
      <c r="AH554" s="427"/>
      <c r="AI554" s="427"/>
      <c r="AJ554" s="427"/>
      <c r="AK554" s="427"/>
      <c r="AL554" s="427"/>
      <c r="AM554" s="427"/>
      <c r="AN554" s="427"/>
      <c r="AO554" s="427"/>
      <c r="AP554" s="427"/>
      <c r="AQ554" s="427"/>
      <c r="AR554" s="427"/>
      <c r="AS554" s="427"/>
      <c r="AT554" s="427"/>
      <c r="AU554" s="427"/>
      <c r="AV554" s="427"/>
      <c r="AW554" s="427"/>
      <c r="AX554" s="427"/>
      <c r="AY554" s="427"/>
      <c r="AZ554" s="427"/>
      <c r="BA554" s="427"/>
      <c r="BB554" s="427"/>
      <c r="BC554" s="427"/>
      <c r="BD554" s="427"/>
      <c r="BE554" s="427"/>
      <c r="BF554" s="427"/>
      <c r="BG554" s="427"/>
      <c r="BH554" s="427"/>
      <c r="BI554" s="427"/>
      <c r="BJ554" s="427"/>
      <c r="BK554" s="427"/>
      <c r="BL554" s="427"/>
      <c r="BM554" s="427"/>
      <c r="BN554" s="427"/>
      <c r="BO554" s="427"/>
      <c r="BP554" s="427"/>
      <c r="BQ554" s="427"/>
      <c r="BR554" s="427"/>
      <c r="BS554" s="427"/>
      <c r="BT554" s="427"/>
      <c r="BU554" s="427"/>
      <c r="BV554" s="427"/>
      <c r="BW554" s="427"/>
      <c r="BX554" s="427"/>
      <c r="BY554" s="427"/>
      <c r="BZ554" s="427"/>
      <c r="CA554" s="427"/>
      <c r="CB554" s="427"/>
      <c r="CC554" s="427"/>
      <c r="CD554" s="427"/>
      <c r="CE554" s="427"/>
      <c r="CF554" s="427"/>
      <c r="CG554" s="427"/>
      <c r="CH554" s="427"/>
      <c r="CI554" s="427"/>
      <c r="CJ554" s="427"/>
      <c r="CK554" s="427"/>
      <c r="CL554" s="427"/>
      <c r="CM554" s="427"/>
    </row>
    <row r="555">
      <c r="A555" s="427"/>
      <c r="B555" s="427"/>
      <c r="C555" s="427"/>
      <c r="D555" s="427"/>
      <c r="E555" s="427"/>
      <c r="F555" s="427"/>
      <c r="G555" s="427"/>
      <c r="H555" s="427"/>
      <c r="I555" s="427"/>
      <c r="J555" s="427"/>
      <c r="K555" s="427"/>
      <c r="L555" s="427"/>
      <c r="M555" s="427"/>
      <c r="N555" s="427"/>
      <c r="O555" s="427"/>
      <c r="P555" s="427"/>
      <c r="Q555" s="427"/>
      <c r="R555" s="427"/>
      <c r="S555" s="427"/>
      <c r="T555" s="427"/>
      <c r="U555" s="427"/>
      <c r="V555" s="427"/>
      <c r="W555" s="427"/>
      <c r="X555" s="427"/>
      <c r="Y555" s="427"/>
      <c r="Z555" s="427"/>
      <c r="AA555" s="427"/>
      <c r="AB555" s="427"/>
      <c r="AC555" s="427"/>
      <c r="AD555" s="427"/>
      <c r="AE555" s="427"/>
      <c r="AF555" s="427"/>
      <c r="AG555" s="427"/>
      <c r="AH555" s="427"/>
      <c r="AI555" s="427"/>
      <c r="AJ555" s="427"/>
      <c r="AK555" s="427"/>
      <c r="AL555" s="427"/>
      <c r="AM555" s="427"/>
      <c r="AN555" s="427"/>
      <c r="AO555" s="427"/>
      <c r="AP555" s="427"/>
      <c r="AQ555" s="427"/>
      <c r="AR555" s="427"/>
      <c r="AS555" s="427"/>
      <c r="AT555" s="427"/>
      <c r="AU555" s="427"/>
      <c r="AV555" s="427"/>
      <c r="AW555" s="427"/>
      <c r="AX555" s="427"/>
      <c r="AY555" s="427"/>
      <c r="AZ555" s="427"/>
      <c r="BA555" s="427"/>
      <c r="BB555" s="427"/>
      <c r="BC555" s="427"/>
      <c r="BD555" s="427"/>
      <c r="BE555" s="427"/>
      <c r="BF555" s="427"/>
      <c r="BG555" s="427"/>
      <c r="BH555" s="427"/>
      <c r="BI555" s="427"/>
      <c r="BJ555" s="427"/>
      <c r="BK555" s="427"/>
      <c r="BL555" s="427"/>
      <c r="BM555" s="427"/>
      <c r="BN555" s="427"/>
      <c r="BO555" s="427"/>
      <c r="BP555" s="427"/>
      <c r="BQ555" s="427"/>
      <c r="BR555" s="427"/>
      <c r="BS555" s="427"/>
      <c r="BT555" s="427"/>
      <c r="BU555" s="427"/>
      <c r="BV555" s="427"/>
      <c r="BW555" s="427"/>
      <c r="BX555" s="427"/>
      <c r="BY555" s="427"/>
      <c r="BZ555" s="427"/>
      <c r="CA555" s="427"/>
      <c r="CB555" s="427"/>
      <c r="CC555" s="427"/>
      <c r="CD555" s="427"/>
      <c r="CE555" s="427"/>
      <c r="CF555" s="427"/>
      <c r="CG555" s="427"/>
      <c r="CH555" s="427"/>
      <c r="CI555" s="427"/>
      <c r="CJ555" s="427"/>
      <c r="CK555" s="427"/>
      <c r="CL555" s="427"/>
      <c r="CM555" s="427"/>
    </row>
    <row r="556">
      <c r="A556" s="427"/>
      <c r="B556" s="427"/>
      <c r="C556" s="427"/>
      <c r="D556" s="427"/>
      <c r="E556" s="427"/>
      <c r="F556" s="427"/>
      <c r="G556" s="427"/>
      <c r="H556" s="427"/>
      <c r="I556" s="427"/>
      <c r="J556" s="427"/>
      <c r="K556" s="427"/>
      <c r="L556" s="427"/>
      <c r="M556" s="427"/>
      <c r="N556" s="427"/>
      <c r="O556" s="427"/>
      <c r="P556" s="427"/>
      <c r="Q556" s="427"/>
      <c r="R556" s="427"/>
      <c r="S556" s="427"/>
      <c r="T556" s="427"/>
      <c r="U556" s="427"/>
      <c r="V556" s="427"/>
      <c r="W556" s="427"/>
      <c r="X556" s="427"/>
      <c r="Y556" s="427"/>
      <c r="Z556" s="427"/>
      <c r="AA556" s="427"/>
      <c r="AB556" s="427"/>
      <c r="AC556" s="427"/>
      <c r="AD556" s="427"/>
      <c r="AE556" s="427"/>
      <c r="AF556" s="427"/>
      <c r="AG556" s="427"/>
      <c r="AH556" s="427"/>
      <c r="AI556" s="427"/>
      <c r="AJ556" s="427"/>
      <c r="AK556" s="427"/>
      <c r="AL556" s="427"/>
      <c r="AM556" s="427"/>
      <c r="AN556" s="427"/>
      <c r="AO556" s="427"/>
      <c r="AP556" s="427"/>
      <c r="AQ556" s="427"/>
      <c r="AR556" s="427"/>
      <c r="AS556" s="427"/>
      <c r="AT556" s="427"/>
      <c r="AU556" s="427"/>
      <c r="AV556" s="427"/>
      <c r="AW556" s="427"/>
      <c r="AX556" s="427"/>
      <c r="AY556" s="427"/>
      <c r="AZ556" s="427"/>
      <c r="BA556" s="427"/>
      <c r="BB556" s="427"/>
      <c r="BC556" s="427"/>
      <c r="BD556" s="427"/>
      <c r="BE556" s="427"/>
      <c r="BF556" s="427"/>
      <c r="BG556" s="427"/>
      <c r="BH556" s="427"/>
      <c r="BI556" s="427"/>
      <c r="BJ556" s="427"/>
      <c r="BK556" s="427"/>
      <c r="BL556" s="427"/>
      <c r="BM556" s="427"/>
      <c r="BN556" s="427"/>
      <c r="BO556" s="427"/>
      <c r="BP556" s="427"/>
      <c r="BQ556" s="427"/>
      <c r="BR556" s="427"/>
      <c r="BS556" s="427"/>
      <c r="BT556" s="427"/>
      <c r="BU556" s="427"/>
      <c r="BV556" s="427"/>
      <c r="BW556" s="427"/>
      <c r="BX556" s="427"/>
      <c r="BY556" s="427"/>
      <c r="BZ556" s="427"/>
      <c r="CA556" s="427"/>
      <c r="CB556" s="427"/>
      <c r="CC556" s="427"/>
      <c r="CD556" s="427"/>
      <c r="CE556" s="427"/>
      <c r="CF556" s="427"/>
      <c r="CG556" s="427"/>
      <c r="CH556" s="427"/>
      <c r="CI556" s="427"/>
      <c r="CJ556" s="427"/>
      <c r="CK556" s="427"/>
      <c r="CL556" s="427"/>
      <c r="CM556" s="427"/>
    </row>
    <row r="557">
      <c r="A557" s="427"/>
      <c r="B557" s="427"/>
      <c r="C557" s="427"/>
      <c r="D557" s="427"/>
      <c r="E557" s="427"/>
      <c r="F557" s="427"/>
      <c r="G557" s="427"/>
      <c r="H557" s="427"/>
      <c r="I557" s="427"/>
      <c r="J557" s="427"/>
      <c r="K557" s="427"/>
      <c r="L557" s="427"/>
      <c r="M557" s="427"/>
      <c r="N557" s="427"/>
      <c r="O557" s="427"/>
      <c r="P557" s="427"/>
      <c r="Q557" s="427"/>
      <c r="R557" s="427"/>
      <c r="S557" s="427"/>
      <c r="T557" s="427"/>
      <c r="U557" s="427"/>
      <c r="V557" s="427"/>
      <c r="W557" s="427"/>
      <c r="X557" s="427"/>
      <c r="Y557" s="427"/>
      <c r="Z557" s="427"/>
      <c r="AA557" s="427"/>
      <c r="AB557" s="427"/>
      <c r="AC557" s="427"/>
      <c r="AD557" s="427"/>
      <c r="AE557" s="427"/>
      <c r="AF557" s="427"/>
      <c r="AG557" s="427"/>
      <c r="AH557" s="427"/>
      <c r="AI557" s="427"/>
      <c r="AJ557" s="427"/>
      <c r="AK557" s="427"/>
      <c r="AL557" s="427"/>
      <c r="AM557" s="427"/>
      <c r="AN557" s="427"/>
      <c r="AO557" s="427"/>
      <c r="AP557" s="427"/>
      <c r="AQ557" s="427"/>
      <c r="AR557" s="427"/>
      <c r="AS557" s="427"/>
      <c r="AT557" s="427"/>
      <c r="AU557" s="427"/>
      <c r="AV557" s="427"/>
      <c r="AW557" s="427"/>
      <c r="AX557" s="427"/>
      <c r="AY557" s="427"/>
      <c r="AZ557" s="427"/>
      <c r="BA557" s="427"/>
      <c r="BB557" s="427"/>
      <c r="BC557" s="427"/>
      <c r="BD557" s="427"/>
      <c r="BE557" s="427"/>
      <c r="BF557" s="427"/>
      <c r="BG557" s="427"/>
      <c r="BH557" s="427"/>
      <c r="BI557" s="427"/>
      <c r="BJ557" s="427"/>
      <c r="BK557" s="427"/>
      <c r="BL557" s="427"/>
      <c r="BM557" s="427"/>
      <c r="BN557" s="427"/>
      <c r="BO557" s="427"/>
      <c r="BP557" s="427"/>
      <c r="BQ557" s="427"/>
      <c r="BR557" s="427"/>
      <c r="BS557" s="427"/>
      <c r="BT557" s="427"/>
      <c r="BU557" s="427"/>
      <c r="BV557" s="427"/>
      <c r="BW557" s="427"/>
      <c r="BX557" s="427"/>
      <c r="BY557" s="427"/>
      <c r="BZ557" s="427"/>
      <c r="CA557" s="427"/>
      <c r="CB557" s="427"/>
      <c r="CC557" s="427"/>
      <c r="CD557" s="427"/>
      <c r="CE557" s="427"/>
      <c r="CF557" s="427"/>
      <c r="CG557" s="427"/>
      <c r="CH557" s="427"/>
      <c r="CI557" s="427"/>
      <c r="CJ557" s="427"/>
      <c r="CK557" s="427"/>
      <c r="CL557" s="427"/>
      <c r="CM557" s="427"/>
    </row>
    <row r="558">
      <c r="A558" s="427"/>
      <c r="B558" s="427"/>
      <c r="C558" s="427"/>
      <c r="D558" s="427"/>
      <c r="E558" s="427"/>
      <c r="F558" s="427"/>
      <c r="G558" s="427"/>
      <c r="H558" s="427"/>
      <c r="I558" s="427"/>
      <c r="J558" s="427"/>
      <c r="K558" s="427"/>
      <c r="L558" s="427"/>
      <c r="M558" s="427"/>
      <c r="N558" s="427"/>
      <c r="O558" s="427"/>
      <c r="P558" s="427"/>
      <c r="Q558" s="427"/>
      <c r="R558" s="427"/>
      <c r="S558" s="427"/>
      <c r="T558" s="427"/>
      <c r="U558" s="427"/>
      <c r="V558" s="427"/>
      <c r="W558" s="427"/>
      <c r="X558" s="427"/>
      <c r="Y558" s="427"/>
      <c r="Z558" s="427"/>
      <c r="AA558" s="427"/>
      <c r="AB558" s="427"/>
      <c r="AC558" s="427"/>
      <c r="AD558" s="427"/>
      <c r="AE558" s="427"/>
      <c r="AF558" s="427"/>
      <c r="AG558" s="427"/>
      <c r="AH558" s="427"/>
      <c r="AI558" s="427"/>
      <c r="AJ558" s="427"/>
      <c r="AK558" s="427"/>
      <c r="AL558" s="427"/>
      <c r="AM558" s="427"/>
      <c r="AN558" s="427"/>
      <c r="AO558" s="427"/>
      <c r="AP558" s="427"/>
      <c r="AQ558" s="427"/>
      <c r="AR558" s="427"/>
      <c r="AS558" s="427"/>
      <c r="AT558" s="427"/>
      <c r="AU558" s="427"/>
      <c r="AV558" s="427"/>
      <c r="AW558" s="427"/>
      <c r="AX558" s="427"/>
      <c r="AY558" s="427"/>
      <c r="AZ558" s="427"/>
      <c r="BA558" s="427"/>
      <c r="BB558" s="427"/>
      <c r="BC558" s="427"/>
      <c r="BD558" s="427"/>
      <c r="BE558" s="427"/>
      <c r="BF558" s="427"/>
      <c r="BG558" s="427"/>
      <c r="BH558" s="427"/>
      <c r="BI558" s="427"/>
      <c r="BJ558" s="427"/>
      <c r="BK558" s="427"/>
      <c r="BL558" s="427"/>
      <c r="BM558" s="427"/>
      <c r="BN558" s="427"/>
      <c r="BO558" s="427"/>
      <c r="BP558" s="427"/>
      <c r="BQ558" s="427"/>
      <c r="BR558" s="427"/>
      <c r="BS558" s="427"/>
      <c r="BT558" s="427"/>
      <c r="BU558" s="427"/>
      <c r="BV558" s="427"/>
      <c r="BW558" s="427"/>
      <c r="BX558" s="427"/>
      <c r="BY558" s="427"/>
      <c r="BZ558" s="427"/>
      <c r="CA558" s="427"/>
      <c r="CB558" s="427"/>
      <c r="CC558" s="427"/>
      <c r="CD558" s="427"/>
      <c r="CE558" s="427"/>
      <c r="CF558" s="427"/>
      <c r="CG558" s="427"/>
      <c r="CH558" s="427"/>
      <c r="CI558" s="427"/>
      <c r="CJ558" s="427"/>
      <c r="CK558" s="427"/>
      <c r="CL558" s="427"/>
      <c r="CM558" s="427"/>
    </row>
    <row r="559">
      <c r="A559" s="427"/>
      <c r="B559" s="427"/>
      <c r="C559" s="427"/>
      <c r="D559" s="427"/>
      <c r="E559" s="427"/>
      <c r="F559" s="427"/>
      <c r="G559" s="427"/>
      <c r="H559" s="427"/>
      <c r="I559" s="427"/>
      <c r="J559" s="427"/>
      <c r="K559" s="427"/>
      <c r="L559" s="427"/>
      <c r="M559" s="427"/>
      <c r="N559" s="427"/>
      <c r="O559" s="427"/>
      <c r="P559" s="427"/>
      <c r="Q559" s="427"/>
      <c r="R559" s="427"/>
      <c r="S559" s="427"/>
      <c r="T559" s="427"/>
      <c r="U559" s="427"/>
      <c r="V559" s="427"/>
      <c r="W559" s="427"/>
      <c r="X559" s="427"/>
      <c r="Y559" s="427"/>
      <c r="Z559" s="427"/>
      <c r="AA559" s="427"/>
      <c r="AB559" s="427"/>
      <c r="AC559" s="427"/>
      <c r="AD559" s="427"/>
      <c r="AE559" s="427"/>
      <c r="AF559" s="427"/>
      <c r="AG559" s="427"/>
      <c r="AH559" s="427"/>
      <c r="AI559" s="427"/>
      <c r="AJ559" s="427"/>
      <c r="AK559" s="427"/>
      <c r="AL559" s="427"/>
      <c r="AM559" s="427"/>
      <c r="AN559" s="427"/>
      <c r="AO559" s="427"/>
      <c r="AP559" s="427"/>
      <c r="AQ559" s="427"/>
      <c r="AR559" s="427"/>
      <c r="AS559" s="427"/>
      <c r="AT559" s="427"/>
      <c r="AU559" s="427"/>
      <c r="AV559" s="427"/>
      <c r="AW559" s="427"/>
      <c r="AX559" s="427"/>
      <c r="AY559" s="427"/>
      <c r="AZ559" s="427"/>
      <c r="BA559" s="427"/>
      <c r="BB559" s="427"/>
      <c r="BC559" s="427"/>
      <c r="BD559" s="427"/>
      <c r="BE559" s="427"/>
      <c r="BF559" s="427"/>
      <c r="BG559" s="427"/>
      <c r="BH559" s="427"/>
      <c r="BI559" s="427"/>
      <c r="BJ559" s="427"/>
      <c r="BK559" s="427"/>
      <c r="BL559" s="427"/>
      <c r="BM559" s="427"/>
      <c r="BN559" s="427"/>
      <c r="BO559" s="427"/>
      <c r="BP559" s="427"/>
      <c r="BQ559" s="427"/>
      <c r="BR559" s="427"/>
      <c r="BS559" s="427"/>
      <c r="BT559" s="427"/>
      <c r="BU559" s="427"/>
      <c r="BV559" s="427"/>
      <c r="BW559" s="427"/>
      <c r="BX559" s="427"/>
      <c r="BY559" s="427"/>
      <c r="BZ559" s="427"/>
      <c r="CA559" s="427"/>
      <c r="CB559" s="427"/>
      <c r="CC559" s="427"/>
      <c r="CD559" s="427"/>
      <c r="CE559" s="427"/>
      <c r="CF559" s="427"/>
      <c r="CG559" s="427"/>
      <c r="CH559" s="427"/>
      <c r="CI559" s="427"/>
      <c r="CJ559" s="427"/>
      <c r="CK559" s="427"/>
      <c r="CL559" s="427"/>
      <c r="CM559" s="427"/>
    </row>
    <row r="560">
      <c r="A560" s="427"/>
      <c r="B560" s="427"/>
      <c r="C560" s="427"/>
      <c r="D560" s="427"/>
      <c r="E560" s="427"/>
      <c r="F560" s="427"/>
      <c r="G560" s="427"/>
      <c r="H560" s="427"/>
      <c r="I560" s="427"/>
      <c r="J560" s="427"/>
      <c r="K560" s="427"/>
      <c r="L560" s="427"/>
      <c r="M560" s="427"/>
      <c r="N560" s="427"/>
      <c r="O560" s="427"/>
      <c r="P560" s="427"/>
      <c r="Q560" s="427"/>
      <c r="R560" s="427"/>
      <c r="S560" s="427"/>
      <c r="T560" s="427"/>
      <c r="U560" s="427"/>
      <c r="V560" s="427"/>
      <c r="W560" s="427"/>
      <c r="X560" s="427"/>
      <c r="Y560" s="427"/>
      <c r="Z560" s="427"/>
      <c r="AA560" s="427"/>
      <c r="AB560" s="427"/>
      <c r="AC560" s="427"/>
      <c r="AD560" s="427"/>
      <c r="AE560" s="427"/>
      <c r="AF560" s="427"/>
      <c r="AG560" s="427"/>
      <c r="AH560" s="427"/>
      <c r="AI560" s="427"/>
      <c r="AJ560" s="427"/>
      <c r="AK560" s="427"/>
      <c r="AL560" s="427"/>
      <c r="AM560" s="427"/>
      <c r="AN560" s="427"/>
      <c r="AO560" s="427"/>
      <c r="AP560" s="427"/>
      <c r="AQ560" s="427"/>
      <c r="AR560" s="427"/>
      <c r="AS560" s="427"/>
      <c r="AT560" s="427"/>
      <c r="AU560" s="427"/>
      <c r="AV560" s="427"/>
      <c r="AW560" s="427"/>
      <c r="AX560" s="427"/>
      <c r="AY560" s="427"/>
      <c r="AZ560" s="427"/>
      <c r="BA560" s="427"/>
      <c r="BB560" s="427"/>
      <c r="BC560" s="427"/>
      <c r="BD560" s="427"/>
      <c r="BE560" s="427"/>
      <c r="BF560" s="427"/>
      <c r="BG560" s="427"/>
      <c r="BH560" s="427"/>
      <c r="BI560" s="427"/>
      <c r="BJ560" s="427"/>
      <c r="BK560" s="427"/>
      <c r="BL560" s="427"/>
      <c r="BM560" s="427"/>
      <c r="BN560" s="427"/>
      <c r="BO560" s="427"/>
      <c r="BP560" s="427"/>
      <c r="BQ560" s="427"/>
      <c r="BR560" s="427"/>
      <c r="BS560" s="427"/>
      <c r="BT560" s="427"/>
      <c r="BU560" s="427"/>
      <c r="BV560" s="427"/>
      <c r="BW560" s="427"/>
      <c r="BX560" s="427"/>
      <c r="BY560" s="427"/>
      <c r="BZ560" s="427"/>
      <c r="CA560" s="427"/>
      <c r="CB560" s="427"/>
      <c r="CC560" s="427"/>
      <c r="CD560" s="427"/>
      <c r="CE560" s="427"/>
      <c r="CF560" s="427"/>
      <c r="CG560" s="427"/>
      <c r="CH560" s="427"/>
      <c r="CI560" s="427"/>
      <c r="CJ560" s="427"/>
      <c r="CK560" s="427"/>
      <c r="CL560" s="427"/>
      <c r="CM560" s="427"/>
    </row>
    <row r="561">
      <c r="A561" s="427"/>
      <c r="B561" s="427"/>
      <c r="C561" s="427"/>
      <c r="D561" s="427"/>
      <c r="E561" s="427"/>
      <c r="F561" s="427"/>
      <c r="G561" s="427"/>
      <c r="H561" s="427"/>
      <c r="I561" s="427"/>
      <c r="J561" s="427"/>
      <c r="K561" s="427"/>
      <c r="L561" s="427"/>
      <c r="M561" s="427"/>
      <c r="N561" s="427"/>
      <c r="O561" s="427"/>
      <c r="P561" s="427"/>
      <c r="Q561" s="427"/>
      <c r="R561" s="427"/>
      <c r="S561" s="427"/>
      <c r="T561" s="427"/>
      <c r="U561" s="427"/>
      <c r="V561" s="427"/>
      <c r="W561" s="427"/>
      <c r="X561" s="427"/>
      <c r="Y561" s="427"/>
      <c r="Z561" s="427"/>
      <c r="AA561" s="427"/>
      <c r="AB561" s="427"/>
      <c r="AC561" s="427"/>
      <c r="AD561" s="427"/>
      <c r="AE561" s="427"/>
      <c r="AF561" s="427"/>
      <c r="AG561" s="427"/>
      <c r="AH561" s="427"/>
      <c r="AI561" s="427"/>
      <c r="AJ561" s="427"/>
      <c r="AK561" s="427"/>
      <c r="AL561" s="427"/>
      <c r="AM561" s="427"/>
      <c r="AN561" s="427"/>
      <c r="AO561" s="427"/>
      <c r="AP561" s="427"/>
      <c r="AQ561" s="427"/>
      <c r="AR561" s="427"/>
      <c r="AS561" s="427"/>
      <c r="AT561" s="427"/>
      <c r="AU561" s="427"/>
      <c r="AV561" s="427"/>
      <c r="AW561" s="427"/>
      <c r="AX561" s="427"/>
      <c r="AY561" s="427"/>
      <c r="AZ561" s="427"/>
      <c r="BA561" s="427"/>
      <c r="BB561" s="427"/>
      <c r="BC561" s="427"/>
      <c r="BD561" s="427"/>
      <c r="BE561" s="427"/>
      <c r="BF561" s="427"/>
      <c r="BG561" s="427"/>
      <c r="BH561" s="427"/>
      <c r="BI561" s="427"/>
      <c r="BJ561" s="427"/>
      <c r="BK561" s="427"/>
      <c r="BL561" s="427"/>
      <c r="BM561" s="427"/>
      <c r="BN561" s="427"/>
      <c r="BO561" s="427"/>
      <c r="BP561" s="427"/>
      <c r="BQ561" s="427"/>
      <c r="BR561" s="427"/>
      <c r="BS561" s="427"/>
      <c r="BT561" s="427"/>
      <c r="BU561" s="427"/>
      <c r="BV561" s="427"/>
      <c r="BW561" s="427"/>
      <c r="BX561" s="427"/>
      <c r="BY561" s="427"/>
      <c r="BZ561" s="427"/>
      <c r="CA561" s="427"/>
      <c r="CB561" s="427"/>
      <c r="CC561" s="427"/>
      <c r="CD561" s="427"/>
      <c r="CE561" s="427"/>
      <c r="CF561" s="427"/>
      <c r="CG561" s="427"/>
      <c r="CH561" s="427"/>
      <c r="CI561" s="427"/>
      <c r="CJ561" s="427"/>
      <c r="CK561" s="427"/>
      <c r="CL561" s="427"/>
      <c r="CM561" s="427"/>
    </row>
    <row r="562">
      <c r="A562" s="427"/>
      <c r="B562" s="427"/>
      <c r="C562" s="427"/>
      <c r="D562" s="427"/>
      <c r="E562" s="427"/>
      <c r="F562" s="427"/>
      <c r="G562" s="427"/>
      <c r="H562" s="427"/>
      <c r="I562" s="427"/>
      <c r="J562" s="427"/>
      <c r="K562" s="427"/>
      <c r="L562" s="427"/>
      <c r="M562" s="427"/>
      <c r="N562" s="427"/>
      <c r="O562" s="427"/>
      <c r="P562" s="427"/>
      <c r="Q562" s="427"/>
      <c r="R562" s="427"/>
      <c r="S562" s="427"/>
      <c r="T562" s="427"/>
      <c r="U562" s="427"/>
      <c r="V562" s="427"/>
      <c r="W562" s="427"/>
      <c r="X562" s="427"/>
      <c r="Y562" s="427"/>
      <c r="Z562" s="427"/>
      <c r="AA562" s="427"/>
      <c r="AB562" s="427"/>
      <c r="AC562" s="427"/>
      <c r="AD562" s="427"/>
      <c r="AE562" s="427"/>
      <c r="AF562" s="427"/>
      <c r="AG562" s="427"/>
      <c r="AH562" s="427"/>
      <c r="AI562" s="427"/>
      <c r="AJ562" s="427"/>
      <c r="AK562" s="427"/>
      <c r="AL562" s="427"/>
      <c r="AM562" s="427"/>
      <c r="AN562" s="427"/>
      <c r="AO562" s="427"/>
      <c r="AP562" s="427"/>
      <c r="AQ562" s="427"/>
      <c r="AR562" s="427"/>
      <c r="AS562" s="427"/>
      <c r="AT562" s="427"/>
      <c r="AU562" s="427"/>
      <c r="AV562" s="427"/>
      <c r="AW562" s="427"/>
      <c r="AX562" s="427"/>
      <c r="AY562" s="427"/>
      <c r="AZ562" s="427"/>
      <c r="BA562" s="427"/>
      <c r="BB562" s="427"/>
      <c r="BC562" s="427"/>
      <c r="BD562" s="427"/>
      <c r="BE562" s="427"/>
      <c r="BF562" s="427"/>
      <c r="BG562" s="427"/>
      <c r="BH562" s="427"/>
      <c r="BI562" s="427"/>
      <c r="BJ562" s="427"/>
      <c r="BK562" s="427"/>
      <c r="BL562" s="427"/>
      <c r="BM562" s="427"/>
      <c r="BN562" s="427"/>
      <c r="BO562" s="427"/>
      <c r="BP562" s="427"/>
      <c r="BQ562" s="427"/>
      <c r="BR562" s="427"/>
      <c r="BS562" s="427"/>
      <c r="BT562" s="427"/>
      <c r="BU562" s="427"/>
      <c r="BV562" s="427"/>
      <c r="BW562" s="427"/>
      <c r="BX562" s="427"/>
      <c r="BY562" s="427"/>
      <c r="BZ562" s="427"/>
      <c r="CA562" s="427"/>
      <c r="CB562" s="427"/>
      <c r="CC562" s="427"/>
      <c r="CD562" s="427"/>
      <c r="CE562" s="427"/>
      <c r="CF562" s="427"/>
      <c r="CG562" s="427"/>
      <c r="CH562" s="427"/>
      <c r="CI562" s="427"/>
      <c r="CJ562" s="427"/>
      <c r="CK562" s="427"/>
      <c r="CL562" s="427"/>
      <c r="CM562" s="427"/>
    </row>
    <row r="563">
      <c r="A563" s="427"/>
      <c r="B563" s="427"/>
      <c r="C563" s="427"/>
      <c r="D563" s="427"/>
      <c r="E563" s="427"/>
      <c r="F563" s="427"/>
      <c r="G563" s="427"/>
      <c r="H563" s="427"/>
      <c r="I563" s="427"/>
      <c r="J563" s="427"/>
      <c r="K563" s="427"/>
      <c r="L563" s="427"/>
      <c r="M563" s="427"/>
      <c r="N563" s="427"/>
      <c r="O563" s="427"/>
      <c r="P563" s="427"/>
      <c r="Q563" s="427"/>
      <c r="R563" s="427"/>
      <c r="S563" s="427"/>
      <c r="T563" s="427"/>
      <c r="U563" s="427"/>
      <c r="V563" s="427"/>
      <c r="W563" s="427"/>
      <c r="X563" s="427"/>
      <c r="Y563" s="427"/>
      <c r="Z563" s="427"/>
      <c r="AA563" s="427"/>
      <c r="AB563" s="427"/>
      <c r="AC563" s="427"/>
      <c r="AD563" s="427"/>
      <c r="AE563" s="427"/>
      <c r="AF563" s="427"/>
      <c r="AG563" s="427"/>
      <c r="AH563" s="427"/>
      <c r="AI563" s="427"/>
      <c r="AJ563" s="427"/>
      <c r="AK563" s="427"/>
      <c r="AL563" s="427"/>
      <c r="AM563" s="427"/>
      <c r="AN563" s="427"/>
      <c r="AO563" s="427"/>
      <c r="AP563" s="427"/>
      <c r="AQ563" s="427"/>
      <c r="AR563" s="427"/>
      <c r="AS563" s="427"/>
      <c r="AT563" s="427"/>
      <c r="AU563" s="427"/>
      <c r="AV563" s="427"/>
      <c r="AW563" s="427"/>
      <c r="AX563" s="427"/>
      <c r="AY563" s="427"/>
      <c r="AZ563" s="427"/>
      <c r="BA563" s="427"/>
      <c r="BB563" s="427"/>
      <c r="BC563" s="427"/>
      <c r="BD563" s="427"/>
      <c r="BE563" s="427"/>
      <c r="BF563" s="427"/>
      <c r="BG563" s="427"/>
      <c r="BH563" s="427"/>
      <c r="BI563" s="427"/>
      <c r="BJ563" s="427"/>
      <c r="BK563" s="427"/>
      <c r="BL563" s="427"/>
      <c r="BM563" s="427"/>
      <c r="BN563" s="427"/>
      <c r="BO563" s="427"/>
      <c r="BP563" s="427"/>
      <c r="BQ563" s="427"/>
      <c r="BR563" s="427"/>
      <c r="BS563" s="427"/>
      <c r="BT563" s="427"/>
      <c r="BU563" s="427"/>
      <c r="BV563" s="427"/>
      <c r="BW563" s="427"/>
      <c r="BX563" s="427"/>
      <c r="BY563" s="427"/>
      <c r="BZ563" s="427"/>
      <c r="CA563" s="427"/>
      <c r="CB563" s="427"/>
      <c r="CC563" s="427"/>
      <c r="CD563" s="427"/>
      <c r="CE563" s="427"/>
      <c r="CF563" s="427"/>
      <c r="CG563" s="427"/>
      <c r="CH563" s="427"/>
      <c r="CI563" s="427"/>
      <c r="CJ563" s="427"/>
      <c r="CK563" s="427"/>
      <c r="CL563" s="427"/>
      <c r="CM563" s="427"/>
    </row>
    <row r="564">
      <c r="A564" s="427"/>
      <c r="B564" s="427"/>
      <c r="C564" s="427"/>
      <c r="D564" s="427"/>
      <c r="E564" s="427"/>
      <c r="F564" s="427"/>
      <c r="G564" s="427"/>
      <c r="H564" s="427"/>
      <c r="I564" s="427"/>
      <c r="J564" s="427"/>
      <c r="K564" s="427"/>
      <c r="L564" s="427"/>
      <c r="M564" s="427"/>
      <c r="N564" s="427"/>
      <c r="O564" s="427"/>
      <c r="P564" s="427"/>
      <c r="Q564" s="427"/>
      <c r="R564" s="427"/>
      <c r="S564" s="427"/>
      <c r="T564" s="427"/>
      <c r="U564" s="427"/>
      <c r="V564" s="427"/>
      <c r="W564" s="427"/>
      <c r="X564" s="427"/>
      <c r="Y564" s="427"/>
      <c r="Z564" s="427"/>
      <c r="AA564" s="427"/>
      <c r="AB564" s="427"/>
      <c r="AC564" s="427"/>
      <c r="AD564" s="427"/>
      <c r="AE564" s="427"/>
      <c r="AF564" s="427"/>
      <c r="AG564" s="427"/>
      <c r="AH564" s="427"/>
      <c r="AI564" s="427"/>
      <c r="AJ564" s="427"/>
      <c r="AK564" s="427"/>
      <c r="AL564" s="427"/>
      <c r="AM564" s="427"/>
      <c r="AN564" s="427"/>
      <c r="AO564" s="427"/>
      <c r="AP564" s="427"/>
      <c r="AQ564" s="427"/>
      <c r="AR564" s="427"/>
      <c r="AS564" s="427"/>
      <c r="AT564" s="427"/>
      <c r="AU564" s="427"/>
      <c r="AV564" s="427"/>
      <c r="AW564" s="427"/>
      <c r="AX564" s="427"/>
      <c r="AY564" s="427"/>
      <c r="AZ564" s="427"/>
      <c r="BA564" s="427"/>
      <c r="BB564" s="427"/>
      <c r="BC564" s="427"/>
      <c r="BD564" s="427"/>
      <c r="BE564" s="427"/>
      <c r="BF564" s="427"/>
      <c r="BG564" s="427"/>
      <c r="BH564" s="427"/>
      <c r="BI564" s="427"/>
      <c r="BJ564" s="427"/>
      <c r="BK564" s="427"/>
      <c r="BL564" s="427"/>
      <c r="BM564" s="427"/>
      <c r="BN564" s="427"/>
      <c r="BO564" s="427"/>
      <c r="BP564" s="427"/>
      <c r="BQ564" s="427"/>
      <c r="BR564" s="427"/>
      <c r="BS564" s="427"/>
      <c r="BT564" s="427"/>
      <c r="BU564" s="427"/>
      <c r="BV564" s="427"/>
      <c r="BW564" s="427"/>
      <c r="BX564" s="427"/>
      <c r="BY564" s="427"/>
      <c r="BZ564" s="427"/>
      <c r="CA564" s="427"/>
      <c r="CB564" s="427"/>
      <c r="CC564" s="427"/>
      <c r="CD564" s="427"/>
      <c r="CE564" s="427"/>
      <c r="CF564" s="427"/>
      <c r="CG564" s="427"/>
      <c r="CH564" s="427"/>
      <c r="CI564" s="427"/>
      <c r="CJ564" s="427"/>
      <c r="CK564" s="427"/>
      <c r="CL564" s="427"/>
      <c r="CM564" s="427"/>
    </row>
    <row r="565">
      <c r="A565" s="427"/>
      <c r="B565" s="427"/>
      <c r="C565" s="427"/>
      <c r="D565" s="427"/>
      <c r="E565" s="427"/>
      <c r="F565" s="427"/>
      <c r="G565" s="427"/>
      <c r="H565" s="427"/>
      <c r="I565" s="427"/>
      <c r="J565" s="427"/>
      <c r="K565" s="427"/>
      <c r="L565" s="427"/>
      <c r="M565" s="427"/>
      <c r="N565" s="427"/>
      <c r="O565" s="427"/>
      <c r="P565" s="427"/>
      <c r="Q565" s="427"/>
      <c r="R565" s="427"/>
      <c r="S565" s="427"/>
      <c r="T565" s="427"/>
      <c r="U565" s="427"/>
      <c r="V565" s="427"/>
      <c r="W565" s="427"/>
      <c r="X565" s="427"/>
      <c r="Y565" s="427"/>
      <c r="Z565" s="427"/>
      <c r="AA565" s="427"/>
      <c r="AB565" s="427"/>
      <c r="AC565" s="427"/>
      <c r="AD565" s="427"/>
      <c r="AE565" s="427"/>
      <c r="AF565" s="427"/>
      <c r="AG565" s="427"/>
      <c r="AH565" s="427"/>
      <c r="AI565" s="427"/>
      <c r="AJ565" s="427"/>
      <c r="AK565" s="427"/>
      <c r="AL565" s="427"/>
      <c r="AM565" s="427"/>
      <c r="AN565" s="427"/>
      <c r="AO565" s="427"/>
      <c r="AP565" s="427"/>
      <c r="AQ565" s="427"/>
      <c r="AR565" s="427"/>
      <c r="AS565" s="427"/>
      <c r="AT565" s="427"/>
      <c r="AU565" s="427"/>
      <c r="AV565" s="427"/>
      <c r="AW565" s="427"/>
      <c r="AX565" s="427"/>
      <c r="AY565" s="427"/>
      <c r="AZ565" s="427"/>
      <c r="BA565" s="427"/>
      <c r="BB565" s="427"/>
      <c r="BC565" s="427"/>
      <c r="BD565" s="427"/>
      <c r="BE565" s="427"/>
      <c r="BF565" s="427"/>
      <c r="BG565" s="427"/>
      <c r="BH565" s="427"/>
      <c r="BI565" s="427"/>
      <c r="BJ565" s="427"/>
      <c r="BK565" s="427"/>
      <c r="BL565" s="427"/>
      <c r="BM565" s="427"/>
      <c r="BN565" s="427"/>
      <c r="BO565" s="427"/>
      <c r="BP565" s="427"/>
      <c r="BQ565" s="427"/>
      <c r="BR565" s="427"/>
      <c r="BS565" s="427"/>
      <c r="BT565" s="427"/>
      <c r="BU565" s="427"/>
      <c r="BV565" s="427"/>
      <c r="BW565" s="427"/>
      <c r="BX565" s="427"/>
      <c r="BY565" s="427"/>
      <c r="BZ565" s="427"/>
      <c r="CA565" s="427"/>
      <c r="CB565" s="427"/>
      <c r="CC565" s="427"/>
      <c r="CD565" s="427"/>
      <c r="CE565" s="427"/>
      <c r="CF565" s="427"/>
      <c r="CG565" s="427"/>
      <c r="CH565" s="427"/>
      <c r="CI565" s="427"/>
      <c r="CJ565" s="427"/>
      <c r="CK565" s="427"/>
      <c r="CL565" s="427"/>
      <c r="CM565" s="427"/>
    </row>
    <row r="566">
      <c r="A566" s="427"/>
      <c r="B566" s="427"/>
      <c r="C566" s="427"/>
      <c r="D566" s="427"/>
      <c r="E566" s="427"/>
      <c r="F566" s="427"/>
      <c r="G566" s="427"/>
      <c r="H566" s="427"/>
      <c r="I566" s="427"/>
      <c r="J566" s="427"/>
      <c r="K566" s="427"/>
      <c r="L566" s="427"/>
      <c r="M566" s="427"/>
      <c r="N566" s="427"/>
      <c r="O566" s="427"/>
      <c r="P566" s="427"/>
      <c r="Q566" s="427"/>
      <c r="R566" s="427"/>
      <c r="S566" s="427"/>
      <c r="T566" s="427"/>
      <c r="U566" s="427"/>
      <c r="V566" s="427"/>
      <c r="W566" s="427"/>
      <c r="X566" s="427"/>
      <c r="Y566" s="427"/>
      <c r="Z566" s="427"/>
      <c r="AA566" s="427"/>
      <c r="AB566" s="427"/>
      <c r="AC566" s="427"/>
      <c r="AD566" s="427"/>
      <c r="AE566" s="427"/>
      <c r="AF566" s="427"/>
      <c r="AG566" s="427"/>
      <c r="AH566" s="427"/>
      <c r="AI566" s="427"/>
      <c r="AJ566" s="427"/>
      <c r="AK566" s="427"/>
      <c r="AL566" s="427"/>
      <c r="AM566" s="427"/>
      <c r="AN566" s="427"/>
      <c r="AO566" s="427"/>
      <c r="AP566" s="427"/>
      <c r="AQ566" s="427"/>
      <c r="AR566" s="427"/>
      <c r="AS566" s="427"/>
      <c r="AT566" s="427"/>
      <c r="AU566" s="427"/>
      <c r="AV566" s="427"/>
      <c r="AW566" s="427"/>
      <c r="AX566" s="427"/>
      <c r="AY566" s="427"/>
      <c r="AZ566" s="427"/>
      <c r="BA566" s="427"/>
      <c r="BB566" s="427"/>
      <c r="BC566" s="427"/>
      <c r="BD566" s="427"/>
      <c r="BE566" s="427"/>
      <c r="BF566" s="427"/>
      <c r="BG566" s="427"/>
      <c r="BH566" s="427"/>
      <c r="BI566" s="427"/>
      <c r="BJ566" s="427"/>
      <c r="BK566" s="427"/>
      <c r="BL566" s="427"/>
      <c r="BM566" s="427"/>
      <c r="BN566" s="427"/>
      <c r="BO566" s="427"/>
      <c r="BP566" s="427"/>
      <c r="BQ566" s="427"/>
      <c r="BR566" s="427"/>
      <c r="BS566" s="427"/>
      <c r="BT566" s="427"/>
      <c r="BU566" s="427"/>
      <c r="BV566" s="427"/>
      <c r="BW566" s="427"/>
      <c r="BX566" s="427"/>
      <c r="BY566" s="427"/>
      <c r="BZ566" s="427"/>
      <c r="CA566" s="427"/>
      <c r="CB566" s="427"/>
      <c r="CC566" s="427"/>
      <c r="CD566" s="427"/>
      <c r="CE566" s="427"/>
      <c r="CF566" s="427"/>
      <c r="CG566" s="427"/>
      <c r="CH566" s="427"/>
      <c r="CI566" s="427"/>
      <c r="CJ566" s="427"/>
      <c r="CK566" s="427"/>
      <c r="CL566" s="427"/>
      <c r="CM566" s="427"/>
    </row>
    <row r="567">
      <c r="A567" s="427"/>
      <c r="B567" s="427"/>
      <c r="C567" s="427"/>
      <c r="D567" s="427"/>
      <c r="E567" s="427"/>
      <c r="F567" s="427"/>
      <c r="G567" s="427"/>
      <c r="H567" s="427"/>
      <c r="I567" s="427"/>
      <c r="J567" s="427"/>
      <c r="K567" s="427"/>
      <c r="L567" s="427"/>
      <c r="M567" s="427"/>
      <c r="N567" s="427"/>
      <c r="O567" s="427"/>
      <c r="P567" s="427"/>
      <c r="Q567" s="427"/>
      <c r="R567" s="427"/>
      <c r="S567" s="427"/>
      <c r="T567" s="427"/>
      <c r="U567" s="427"/>
      <c r="V567" s="427"/>
      <c r="W567" s="427"/>
      <c r="X567" s="427"/>
      <c r="Y567" s="427"/>
      <c r="Z567" s="427"/>
      <c r="AA567" s="427"/>
      <c r="AB567" s="427"/>
      <c r="AC567" s="427"/>
      <c r="AD567" s="427"/>
      <c r="AE567" s="427"/>
      <c r="AF567" s="427"/>
      <c r="AG567" s="427"/>
      <c r="AH567" s="427"/>
      <c r="AI567" s="427"/>
      <c r="AJ567" s="427"/>
      <c r="AK567" s="427"/>
      <c r="AL567" s="427"/>
      <c r="AM567" s="427"/>
      <c r="AN567" s="427"/>
      <c r="AO567" s="427"/>
      <c r="AP567" s="427"/>
      <c r="AQ567" s="427"/>
      <c r="AR567" s="427"/>
      <c r="AS567" s="427"/>
      <c r="AT567" s="427"/>
      <c r="AU567" s="427"/>
      <c r="AV567" s="427"/>
      <c r="AW567" s="427"/>
      <c r="AX567" s="427"/>
      <c r="AY567" s="427"/>
      <c r="AZ567" s="427"/>
      <c r="BA567" s="427"/>
      <c r="BB567" s="427"/>
      <c r="BC567" s="427"/>
      <c r="BD567" s="427"/>
      <c r="BE567" s="427"/>
      <c r="BF567" s="427"/>
      <c r="BG567" s="427"/>
      <c r="BH567" s="427"/>
      <c r="BI567" s="427"/>
      <c r="BJ567" s="427"/>
      <c r="BK567" s="427"/>
      <c r="BL567" s="427"/>
      <c r="BM567" s="427"/>
      <c r="BN567" s="427"/>
      <c r="BO567" s="427"/>
      <c r="BP567" s="427"/>
      <c r="BQ567" s="427"/>
      <c r="BR567" s="427"/>
      <c r="BS567" s="427"/>
      <c r="BT567" s="427"/>
      <c r="BU567" s="427"/>
      <c r="BV567" s="427"/>
      <c r="BW567" s="427"/>
      <c r="BX567" s="427"/>
      <c r="BY567" s="427"/>
      <c r="BZ567" s="427"/>
      <c r="CA567" s="427"/>
      <c r="CB567" s="427"/>
      <c r="CC567" s="427"/>
      <c r="CD567" s="427"/>
      <c r="CE567" s="427"/>
      <c r="CF567" s="427"/>
      <c r="CG567" s="427"/>
      <c r="CH567" s="427"/>
      <c r="CI567" s="427"/>
      <c r="CJ567" s="427"/>
      <c r="CK567" s="427"/>
      <c r="CL567" s="427"/>
      <c r="CM567" s="427"/>
    </row>
    <row r="568">
      <c r="A568" s="427"/>
      <c r="B568" s="427"/>
      <c r="C568" s="427"/>
      <c r="D568" s="427"/>
      <c r="E568" s="427"/>
      <c r="F568" s="427"/>
      <c r="G568" s="427"/>
      <c r="H568" s="427"/>
      <c r="I568" s="427"/>
      <c r="J568" s="427"/>
      <c r="K568" s="427"/>
      <c r="L568" s="427"/>
      <c r="M568" s="427"/>
      <c r="N568" s="427"/>
      <c r="O568" s="427"/>
      <c r="P568" s="427"/>
      <c r="Q568" s="427"/>
      <c r="R568" s="427"/>
      <c r="S568" s="427"/>
      <c r="T568" s="427"/>
      <c r="U568" s="427"/>
      <c r="V568" s="427"/>
      <c r="W568" s="427"/>
      <c r="X568" s="427"/>
      <c r="Y568" s="427"/>
      <c r="Z568" s="427"/>
      <c r="AA568" s="427"/>
      <c r="AB568" s="427"/>
      <c r="AC568" s="427"/>
      <c r="AD568" s="427"/>
      <c r="AE568" s="427"/>
      <c r="AF568" s="427"/>
      <c r="AG568" s="427"/>
      <c r="AH568" s="427"/>
      <c r="AI568" s="427"/>
      <c r="AJ568" s="427"/>
      <c r="AK568" s="427"/>
      <c r="AL568" s="427"/>
      <c r="AM568" s="427"/>
      <c r="AN568" s="427"/>
      <c r="AO568" s="427"/>
      <c r="AP568" s="427"/>
      <c r="AQ568" s="427"/>
      <c r="AR568" s="427"/>
      <c r="AS568" s="427"/>
      <c r="AT568" s="427"/>
      <c r="AU568" s="427"/>
      <c r="AV568" s="427"/>
      <c r="AW568" s="427"/>
      <c r="AX568" s="427"/>
      <c r="AY568" s="427"/>
      <c r="AZ568" s="427"/>
      <c r="BA568" s="427"/>
      <c r="BB568" s="427"/>
      <c r="BC568" s="427"/>
      <c r="BD568" s="427"/>
      <c r="BE568" s="427"/>
      <c r="BF568" s="427"/>
      <c r="BG568" s="427"/>
      <c r="BH568" s="427"/>
      <c r="BI568" s="427"/>
      <c r="BJ568" s="427"/>
      <c r="BK568" s="427"/>
      <c r="BL568" s="427"/>
      <c r="BM568" s="427"/>
      <c r="BN568" s="427"/>
      <c r="BO568" s="427"/>
      <c r="BP568" s="427"/>
      <c r="BQ568" s="427"/>
      <c r="BR568" s="427"/>
      <c r="BS568" s="427"/>
      <c r="BT568" s="427"/>
      <c r="BU568" s="427"/>
      <c r="BV568" s="427"/>
      <c r="BW568" s="427"/>
      <c r="BX568" s="427"/>
      <c r="BY568" s="427"/>
      <c r="BZ568" s="427"/>
      <c r="CA568" s="427"/>
      <c r="CB568" s="427"/>
      <c r="CC568" s="427"/>
      <c r="CD568" s="427"/>
      <c r="CE568" s="427"/>
      <c r="CF568" s="427"/>
      <c r="CG568" s="427"/>
      <c r="CH568" s="427"/>
      <c r="CI568" s="427"/>
      <c r="CJ568" s="427"/>
      <c r="CK568" s="427"/>
      <c r="CL568" s="427"/>
      <c r="CM568" s="427"/>
    </row>
    <row r="569">
      <c r="A569" s="427"/>
      <c r="B569" s="427"/>
      <c r="C569" s="427"/>
      <c r="D569" s="427"/>
      <c r="E569" s="427"/>
      <c r="F569" s="427"/>
      <c r="G569" s="427"/>
      <c r="H569" s="427"/>
      <c r="I569" s="427"/>
      <c r="J569" s="427"/>
      <c r="K569" s="427"/>
      <c r="L569" s="427"/>
      <c r="M569" s="427"/>
      <c r="N569" s="427"/>
      <c r="O569" s="427"/>
      <c r="P569" s="427"/>
      <c r="Q569" s="427"/>
      <c r="R569" s="427"/>
      <c r="S569" s="427"/>
      <c r="T569" s="427"/>
      <c r="U569" s="427"/>
      <c r="V569" s="427"/>
      <c r="W569" s="427"/>
      <c r="X569" s="427"/>
      <c r="Y569" s="427"/>
      <c r="Z569" s="427"/>
      <c r="AA569" s="427"/>
      <c r="AB569" s="427"/>
      <c r="AC569" s="427"/>
      <c r="AD569" s="427"/>
      <c r="AE569" s="427"/>
      <c r="AF569" s="427"/>
      <c r="AG569" s="427"/>
      <c r="AH569" s="427"/>
      <c r="AI569" s="427"/>
      <c r="AJ569" s="427"/>
      <c r="AK569" s="427"/>
      <c r="AL569" s="427"/>
      <c r="AM569" s="427"/>
      <c r="AN569" s="427"/>
      <c r="AO569" s="427"/>
      <c r="AP569" s="427"/>
      <c r="AQ569" s="427"/>
      <c r="AR569" s="427"/>
      <c r="AS569" s="427"/>
      <c r="AT569" s="427"/>
      <c r="AU569" s="427"/>
      <c r="AV569" s="427"/>
      <c r="AW569" s="427"/>
      <c r="AX569" s="427"/>
      <c r="AY569" s="427"/>
      <c r="AZ569" s="427"/>
      <c r="BA569" s="427"/>
      <c r="BB569" s="427"/>
      <c r="BC569" s="427"/>
      <c r="BD569" s="427"/>
      <c r="BE569" s="427"/>
      <c r="BF569" s="427"/>
      <c r="BG569" s="427"/>
      <c r="BH569" s="427"/>
      <c r="BI569" s="427"/>
      <c r="BJ569" s="427"/>
      <c r="BK569" s="427"/>
      <c r="BL569" s="427"/>
      <c r="BM569" s="427"/>
      <c r="BN569" s="427"/>
      <c r="BO569" s="427"/>
      <c r="BP569" s="427"/>
      <c r="BQ569" s="427"/>
      <c r="BR569" s="427"/>
      <c r="BS569" s="427"/>
      <c r="BT569" s="427"/>
      <c r="BU569" s="427"/>
      <c r="BV569" s="427"/>
      <c r="BW569" s="427"/>
      <c r="BX569" s="427"/>
      <c r="BY569" s="427"/>
      <c r="BZ569" s="427"/>
      <c r="CA569" s="427"/>
      <c r="CB569" s="427"/>
      <c r="CC569" s="427"/>
      <c r="CD569" s="427"/>
      <c r="CE569" s="427"/>
      <c r="CF569" s="427"/>
      <c r="CG569" s="427"/>
      <c r="CH569" s="427"/>
      <c r="CI569" s="427"/>
      <c r="CJ569" s="427"/>
      <c r="CK569" s="427"/>
      <c r="CL569" s="427"/>
      <c r="CM569" s="427"/>
    </row>
    <row r="570">
      <c r="A570" s="427"/>
      <c r="B570" s="427"/>
      <c r="C570" s="427"/>
      <c r="D570" s="427"/>
      <c r="E570" s="427"/>
      <c r="F570" s="427"/>
      <c r="G570" s="427"/>
      <c r="H570" s="427"/>
      <c r="I570" s="427"/>
      <c r="J570" s="427"/>
      <c r="K570" s="427"/>
      <c r="L570" s="427"/>
      <c r="M570" s="427"/>
      <c r="N570" s="427"/>
      <c r="O570" s="427"/>
      <c r="P570" s="427"/>
      <c r="Q570" s="427"/>
      <c r="R570" s="427"/>
      <c r="S570" s="427"/>
      <c r="T570" s="427"/>
      <c r="U570" s="427"/>
      <c r="V570" s="427"/>
      <c r="W570" s="427"/>
      <c r="X570" s="427"/>
      <c r="Y570" s="427"/>
      <c r="Z570" s="427"/>
      <c r="AA570" s="427"/>
      <c r="AB570" s="427"/>
      <c r="AC570" s="427"/>
      <c r="AD570" s="427"/>
      <c r="AE570" s="427"/>
      <c r="AF570" s="427"/>
      <c r="AG570" s="427"/>
      <c r="AH570" s="427"/>
      <c r="AI570" s="427"/>
      <c r="AJ570" s="427"/>
      <c r="AK570" s="427"/>
      <c r="AL570" s="427"/>
      <c r="AM570" s="427"/>
      <c r="AN570" s="427"/>
      <c r="AO570" s="427"/>
      <c r="AP570" s="427"/>
      <c r="AQ570" s="427"/>
      <c r="AR570" s="427"/>
      <c r="AS570" s="427"/>
      <c r="AT570" s="427"/>
      <c r="AU570" s="427"/>
      <c r="AV570" s="427"/>
      <c r="AW570" s="427"/>
      <c r="AX570" s="427"/>
      <c r="AY570" s="427"/>
      <c r="AZ570" s="427"/>
      <c r="BA570" s="427"/>
      <c r="BB570" s="427"/>
      <c r="BC570" s="427"/>
      <c r="BD570" s="427"/>
      <c r="BE570" s="427"/>
      <c r="BF570" s="427"/>
      <c r="BG570" s="427"/>
      <c r="BH570" s="427"/>
      <c r="BI570" s="427"/>
      <c r="BJ570" s="427"/>
      <c r="BK570" s="427"/>
      <c r="BL570" s="427"/>
      <c r="BM570" s="427"/>
      <c r="BN570" s="427"/>
      <c r="BO570" s="427"/>
      <c r="BP570" s="427"/>
      <c r="BQ570" s="427"/>
      <c r="BR570" s="427"/>
      <c r="BS570" s="427"/>
      <c r="BT570" s="427"/>
      <c r="BU570" s="427"/>
      <c r="BV570" s="427"/>
      <c r="BW570" s="427"/>
      <c r="BX570" s="427"/>
      <c r="BY570" s="427"/>
      <c r="BZ570" s="427"/>
      <c r="CA570" s="427"/>
      <c r="CB570" s="427"/>
      <c r="CC570" s="427"/>
      <c r="CD570" s="427"/>
      <c r="CE570" s="427"/>
      <c r="CF570" s="427"/>
      <c r="CG570" s="427"/>
      <c r="CH570" s="427"/>
      <c r="CI570" s="427"/>
      <c r="CJ570" s="427"/>
      <c r="CK570" s="427"/>
      <c r="CL570" s="427"/>
      <c r="CM570" s="427"/>
    </row>
    <row r="571">
      <c r="A571" s="427"/>
      <c r="B571" s="427"/>
      <c r="C571" s="427"/>
      <c r="D571" s="427"/>
      <c r="E571" s="427"/>
      <c r="F571" s="427"/>
      <c r="G571" s="427"/>
      <c r="H571" s="427"/>
      <c r="I571" s="427"/>
      <c r="J571" s="427"/>
      <c r="K571" s="427"/>
      <c r="L571" s="427"/>
      <c r="M571" s="427"/>
      <c r="N571" s="427"/>
      <c r="O571" s="427"/>
      <c r="P571" s="427"/>
      <c r="Q571" s="427"/>
      <c r="R571" s="427"/>
      <c r="S571" s="427"/>
      <c r="T571" s="427"/>
      <c r="U571" s="427"/>
      <c r="V571" s="427"/>
      <c r="W571" s="427"/>
      <c r="X571" s="427"/>
      <c r="Y571" s="427"/>
      <c r="Z571" s="427"/>
      <c r="AA571" s="427"/>
      <c r="AB571" s="427"/>
      <c r="AC571" s="427"/>
      <c r="AD571" s="427"/>
      <c r="AE571" s="427"/>
      <c r="AF571" s="427"/>
      <c r="AG571" s="427"/>
      <c r="AH571" s="427"/>
      <c r="AI571" s="427"/>
      <c r="AJ571" s="427"/>
      <c r="AK571" s="427"/>
      <c r="AL571" s="427"/>
      <c r="AM571" s="427"/>
      <c r="AN571" s="427"/>
      <c r="AO571" s="427"/>
      <c r="AP571" s="427"/>
      <c r="AQ571" s="427"/>
      <c r="AR571" s="427"/>
      <c r="AS571" s="427"/>
      <c r="AT571" s="427"/>
      <c r="AU571" s="427"/>
      <c r="AV571" s="427"/>
      <c r="AW571" s="427"/>
      <c r="AX571" s="427"/>
      <c r="AY571" s="427"/>
      <c r="AZ571" s="427"/>
      <c r="BA571" s="427"/>
      <c r="BB571" s="427"/>
      <c r="BC571" s="427"/>
      <c r="BD571" s="427"/>
      <c r="BE571" s="427"/>
      <c r="BF571" s="427"/>
      <c r="BG571" s="427"/>
      <c r="BH571" s="427"/>
      <c r="BI571" s="427"/>
      <c r="BJ571" s="427"/>
      <c r="BK571" s="427"/>
      <c r="BL571" s="427"/>
      <c r="BM571" s="427"/>
      <c r="BN571" s="427"/>
      <c r="BO571" s="427"/>
      <c r="BP571" s="427"/>
      <c r="BQ571" s="427"/>
      <c r="BR571" s="427"/>
      <c r="BS571" s="427"/>
      <c r="BT571" s="427"/>
      <c r="BU571" s="427"/>
      <c r="BV571" s="427"/>
      <c r="BW571" s="427"/>
      <c r="BX571" s="427"/>
      <c r="BY571" s="427"/>
      <c r="BZ571" s="427"/>
      <c r="CA571" s="427"/>
      <c r="CB571" s="427"/>
      <c r="CC571" s="427"/>
      <c r="CD571" s="427"/>
      <c r="CE571" s="427"/>
      <c r="CF571" s="427"/>
      <c r="CG571" s="427"/>
      <c r="CH571" s="427"/>
      <c r="CI571" s="427"/>
      <c r="CJ571" s="427"/>
      <c r="CK571" s="427"/>
      <c r="CL571" s="427"/>
      <c r="CM571" s="427"/>
    </row>
    <row r="572">
      <c r="A572" s="427"/>
      <c r="B572" s="427"/>
      <c r="C572" s="427"/>
      <c r="D572" s="427"/>
      <c r="E572" s="427"/>
      <c r="F572" s="427"/>
      <c r="G572" s="427"/>
      <c r="H572" s="427"/>
      <c r="I572" s="427"/>
      <c r="J572" s="427"/>
      <c r="K572" s="427"/>
      <c r="L572" s="427"/>
      <c r="M572" s="427"/>
      <c r="N572" s="427"/>
      <c r="O572" s="427"/>
      <c r="P572" s="427"/>
      <c r="Q572" s="427"/>
      <c r="R572" s="427"/>
      <c r="S572" s="427"/>
      <c r="T572" s="427"/>
      <c r="U572" s="427"/>
      <c r="V572" s="427"/>
      <c r="W572" s="427"/>
      <c r="X572" s="427"/>
      <c r="Y572" s="427"/>
      <c r="Z572" s="427"/>
      <c r="AA572" s="427"/>
      <c r="AB572" s="427"/>
      <c r="AC572" s="427"/>
      <c r="AD572" s="427"/>
      <c r="AE572" s="427"/>
      <c r="AF572" s="427"/>
      <c r="AG572" s="427"/>
      <c r="AH572" s="427"/>
      <c r="AI572" s="427"/>
      <c r="AJ572" s="427"/>
      <c r="AK572" s="427"/>
      <c r="AL572" s="427"/>
      <c r="AM572" s="427"/>
      <c r="AN572" s="427"/>
      <c r="AO572" s="427"/>
      <c r="AP572" s="427"/>
      <c r="AQ572" s="427"/>
      <c r="AR572" s="427"/>
      <c r="AS572" s="427"/>
      <c r="AT572" s="427"/>
      <c r="AU572" s="427"/>
      <c r="AV572" s="427"/>
      <c r="AW572" s="427"/>
      <c r="AX572" s="427"/>
      <c r="AY572" s="427"/>
      <c r="AZ572" s="427"/>
      <c r="BA572" s="427"/>
      <c r="BB572" s="427"/>
      <c r="BC572" s="427"/>
      <c r="BD572" s="427"/>
      <c r="BE572" s="427"/>
      <c r="BF572" s="427"/>
      <c r="BG572" s="427"/>
      <c r="BH572" s="427"/>
      <c r="BI572" s="427"/>
      <c r="BJ572" s="427"/>
      <c r="BK572" s="427"/>
      <c r="BL572" s="427"/>
      <c r="BM572" s="427"/>
      <c r="BN572" s="427"/>
      <c r="BO572" s="427"/>
      <c r="BP572" s="427"/>
      <c r="BQ572" s="427"/>
      <c r="BR572" s="427"/>
      <c r="BS572" s="427"/>
      <c r="BT572" s="427"/>
      <c r="BU572" s="427"/>
      <c r="BV572" s="427"/>
      <c r="BW572" s="427"/>
      <c r="BX572" s="427"/>
      <c r="BY572" s="427"/>
      <c r="BZ572" s="427"/>
      <c r="CA572" s="427"/>
      <c r="CB572" s="427"/>
      <c r="CC572" s="427"/>
      <c r="CD572" s="427"/>
      <c r="CE572" s="427"/>
      <c r="CF572" s="427"/>
      <c r="CG572" s="427"/>
      <c r="CH572" s="427"/>
      <c r="CI572" s="427"/>
      <c r="CJ572" s="427"/>
      <c r="CK572" s="427"/>
      <c r="CL572" s="427"/>
      <c r="CM572" s="427"/>
    </row>
    <row r="573">
      <c r="A573" s="427"/>
      <c r="B573" s="427"/>
      <c r="C573" s="427"/>
      <c r="D573" s="427"/>
      <c r="E573" s="427"/>
      <c r="F573" s="427"/>
      <c r="G573" s="427"/>
      <c r="H573" s="427"/>
      <c r="I573" s="427"/>
      <c r="J573" s="427"/>
      <c r="K573" s="427"/>
      <c r="L573" s="427"/>
      <c r="M573" s="427"/>
      <c r="N573" s="427"/>
      <c r="O573" s="427"/>
      <c r="P573" s="427"/>
      <c r="Q573" s="427"/>
      <c r="R573" s="427"/>
      <c r="S573" s="427"/>
      <c r="T573" s="427"/>
      <c r="U573" s="427"/>
      <c r="V573" s="427"/>
      <c r="W573" s="427"/>
      <c r="X573" s="427"/>
      <c r="Y573" s="427"/>
      <c r="Z573" s="427"/>
      <c r="AA573" s="427"/>
      <c r="AB573" s="427"/>
      <c r="AC573" s="427"/>
      <c r="AD573" s="427"/>
      <c r="AE573" s="427"/>
      <c r="AF573" s="427"/>
      <c r="AG573" s="427"/>
      <c r="AH573" s="427"/>
      <c r="AI573" s="427"/>
      <c r="AJ573" s="427"/>
      <c r="AK573" s="427"/>
      <c r="AL573" s="427"/>
      <c r="AM573" s="427"/>
      <c r="AN573" s="427"/>
      <c r="AO573" s="427"/>
      <c r="AP573" s="427"/>
      <c r="AQ573" s="427"/>
      <c r="AR573" s="427"/>
      <c r="AS573" s="427"/>
      <c r="AT573" s="427"/>
      <c r="AU573" s="427"/>
      <c r="AV573" s="427"/>
      <c r="AW573" s="427"/>
      <c r="AX573" s="427"/>
      <c r="AY573" s="427"/>
      <c r="AZ573" s="427"/>
      <c r="BA573" s="427"/>
      <c r="BB573" s="427"/>
      <c r="BC573" s="427"/>
      <c r="BD573" s="427"/>
      <c r="BE573" s="427"/>
      <c r="BF573" s="427"/>
      <c r="BG573" s="427"/>
      <c r="BH573" s="427"/>
      <c r="BI573" s="427"/>
      <c r="BJ573" s="427"/>
      <c r="BK573" s="427"/>
      <c r="BL573" s="427"/>
      <c r="BM573" s="427"/>
      <c r="BN573" s="427"/>
      <c r="BO573" s="427"/>
      <c r="BP573" s="427"/>
      <c r="BQ573" s="427"/>
      <c r="BR573" s="427"/>
      <c r="BS573" s="427"/>
      <c r="BT573" s="427"/>
      <c r="BU573" s="427"/>
      <c r="BV573" s="427"/>
      <c r="BW573" s="427"/>
      <c r="BX573" s="427"/>
      <c r="BY573" s="427"/>
      <c r="BZ573" s="427"/>
      <c r="CA573" s="427"/>
      <c r="CB573" s="427"/>
      <c r="CC573" s="427"/>
      <c r="CD573" s="427"/>
      <c r="CE573" s="427"/>
      <c r="CF573" s="427"/>
      <c r="CG573" s="427"/>
      <c r="CH573" s="427"/>
      <c r="CI573" s="427"/>
      <c r="CJ573" s="427"/>
      <c r="CK573" s="427"/>
      <c r="CL573" s="427"/>
      <c r="CM573" s="427"/>
    </row>
    <row r="574">
      <c r="A574" s="427"/>
      <c r="B574" s="427"/>
      <c r="C574" s="427"/>
      <c r="D574" s="427"/>
      <c r="E574" s="427"/>
      <c r="F574" s="427"/>
      <c r="G574" s="427"/>
      <c r="H574" s="427"/>
      <c r="I574" s="427"/>
      <c r="J574" s="427"/>
      <c r="K574" s="427"/>
      <c r="L574" s="427"/>
      <c r="M574" s="427"/>
      <c r="N574" s="427"/>
      <c r="O574" s="427"/>
      <c r="P574" s="427"/>
      <c r="Q574" s="427"/>
      <c r="R574" s="427"/>
      <c r="S574" s="427"/>
      <c r="T574" s="427"/>
      <c r="U574" s="427"/>
      <c r="V574" s="427"/>
      <c r="W574" s="427"/>
      <c r="X574" s="427"/>
      <c r="Y574" s="427"/>
      <c r="Z574" s="427"/>
      <c r="AA574" s="427"/>
      <c r="AB574" s="427"/>
      <c r="AC574" s="427"/>
      <c r="AD574" s="427"/>
      <c r="AE574" s="427"/>
      <c r="AF574" s="427"/>
      <c r="AG574" s="427"/>
      <c r="AH574" s="427"/>
      <c r="AI574" s="427"/>
      <c r="AJ574" s="427"/>
      <c r="AK574" s="427"/>
      <c r="AL574" s="427"/>
      <c r="AM574" s="427"/>
      <c r="AN574" s="427"/>
      <c r="AO574" s="427"/>
      <c r="AP574" s="427"/>
      <c r="AQ574" s="427"/>
      <c r="AR574" s="427"/>
      <c r="AS574" s="427"/>
      <c r="AT574" s="427"/>
      <c r="AU574" s="427"/>
      <c r="AV574" s="427"/>
      <c r="AW574" s="427"/>
      <c r="AX574" s="427"/>
      <c r="AY574" s="427"/>
      <c r="AZ574" s="427"/>
      <c r="BA574" s="427"/>
      <c r="BB574" s="427"/>
      <c r="BC574" s="427"/>
      <c r="BD574" s="427"/>
      <c r="BE574" s="427"/>
      <c r="BF574" s="427"/>
      <c r="BG574" s="427"/>
      <c r="BH574" s="427"/>
      <c r="BI574" s="427"/>
      <c r="BJ574" s="427"/>
      <c r="BK574" s="427"/>
      <c r="BL574" s="427"/>
      <c r="BM574" s="427"/>
      <c r="BN574" s="427"/>
      <c r="BO574" s="427"/>
      <c r="BP574" s="427"/>
      <c r="BQ574" s="427"/>
      <c r="BR574" s="427"/>
      <c r="BS574" s="427"/>
      <c r="BT574" s="427"/>
      <c r="BU574" s="427"/>
      <c r="BV574" s="427"/>
      <c r="BW574" s="427"/>
      <c r="BX574" s="427"/>
      <c r="BY574" s="427"/>
      <c r="BZ574" s="427"/>
      <c r="CA574" s="427"/>
      <c r="CB574" s="427"/>
      <c r="CC574" s="427"/>
      <c r="CD574" s="427"/>
      <c r="CE574" s="427"/>
      <c r="CF574" s="427"/>
      <c r="CG574" s="427"/>
      <c r="CH574" s="427"/>
      <c r="CI574" s="427"/>
      <c r="CJ574" s="427"/>
      <c r="CK574" s="427"/>
      <c r="CL574" s="427"/>
      <c r="CM574" s="427"/>
    </row>
    <row r="575">
      <c r="A575" s="427"/>
      <c r="B575" s="427"/>
      <c r="C575" s="427"/>
      <c r="D575" s="427"/>
      <c r="E575" s="427"/>
      <c r="F575" s="427"/>
      <c r="G575" s="427"/>
      <c r="H575" s="427"/>
      <c r="I575" s="427"/>
      <c r="J575" s="427"/>
      <c r="K575" s="427"/>
      <c r="L575" s="427"/>
      <c r="M575" s="427"/>
      <c r="N575" s="427"/>
      <c r="O575" s="427"/>
      <c r="P575" s="427"/>
      <c r="Q575" s="427"/>
      <c r="R575" s="427"/>
      <c r="S575" s="427"/>
      <c r="T575" s="427"/>
      <c r="U575" s="427"/>
      <c r="V575" s="427"/>
      <c r="W575" s="427"/>
      <c r="X575" s="427"/>
      <c r="Y575" s="427"/>
      <c r="Z575" s="427"/>
      <c r="AA575" s="427"/>
      <c r="AB575" s="427"/>
      <c r="AC575" s="427"/>
      <c r="AD575" s="427"/>
      <c r="AE575" s="427"/>
      <c r="AF575" s="427"/>
      <c r="AG575" s="427"/>
      <c r="AH575" s="427"/>
      <c r="AI575" s="427"/>
      <c r="AJ575" s="427"/>
      <c r="AK575" s="427"/>
      <c r="AL575" s="427"/>
      <c r="AM575" s="427"/>
      <c r="AN575" s="427"/>
      <c r="AO575" s="427"/>
      <c r="AP575" s="427"/>
      <c r="AQ575" s="427"/>
      <c r="AR575" s="427"/>
      <c r="AS575" s="427"/>
      <c r="AT575" s="427"/>
      <c r="AU575" s="427"/>
      <c r="AV575" s="427"/>
      <c r="AW575" s="427"/>
      <c r="AX575" s="427"/>
      <c r="AY575" s="427"/>
      <c r="AZ575" s="427"/>
      <c r="BA575" s="427"/>
      <c r="BB575" s="427"/>
      <c r="BC575" s="427"/>
      <c r="BD575" s="427"/>
      <c r="BE575" s="427"/>
      <c r="BF575" s="427"/>
      <c r="BG575" s="427"/>
      <c r="BH575" s="427"/>
      <c r="BI575" s="427"/>
      <c r="BJ575" s="427"/>
      <c r="BK575" s="427"/>
      <c r="BL575" s="427"/>
      <c r="BM575" s="427"/>
      <c r="BN575" s="427"/>
      <c r="BO575" s="427"/>
      <c r="BP575" s="427"/>
      <c r="BQ575" s="427"/>
      <c r="BR575" s="427"/>
      <c r="BS575" s="427"/>
      <c r="BT575" s="427"/>
      <c r="BU575" s="427"/>
      <c r="BV575" s="427"/>
      <c r="BW575" s="427"/>
      <c r="BX575" s="427"/>
      <c r="BY575" s="427"/>
      <c r="BZ575" s="427"/>
      <c r="CA575" s="427"/>
      <c r="CB575" s="427"/>
      <c r="CC575" s="427"/>
      <c r="CD575" s="427"/>
      <c r="CE575" s="427"/>
      <c r="CF575" s="427"/>
      <c r="CG575" s="427"/>
      <c r="CH575" s="427"/>
      <c r="CI575" s="427"/>
      <c r="CJ575" s="427"/>
      <c r="CK575" s="427"/>
      <c r="CL575" s="427"/>
      <c r="CM575" s="427"/>
    </row>
    <row r="576">
      <c r="A576" s="427"/>
      <c r="B576" s="427"/>
      <c r="C576" s="427"/>
      <c r="D576" s="427"/>
      <c r="E576" s="427"/>
      <c r="F576" s="427"/>
      <c r="G576" s="427"/>
      <c r="H576" s="427"/>
      <c r="I576" s="427"/>
      <c r="J576" s="427"/>
      <c r="K576" s="427"/>
      <c r="L576" s="427"/>
      <c r="M576" s="427"/>
      <c r="N576" s="427"/>
      <c r="O576" s="427"/>
      <c r="P576" s="427"/>
      <c r="Q576" s="427"/>
      <c r="R576" s="427"/>
      <c r="S576" s="427"/>
      <c r="T576" s="427"/>
      <c r="U576" s="427"/>
      <c r="V576" s="427"/>
      <c r="W576" s="427"/>
      <c r="X576" s="427"/>
      <c r="Y576" s="427"/>
      <c r="Z576" s="427"/>
      <c r="AA576" s="427"/>
      <c r="AB576" s="427"/>
      <c r="AC576" s="427"/>
      <c r="AD576" s="427"/>
      <c r="AE576" s="427"/>
      <c r="AF576" s="427"/>
      <c r="AG576" s="427"/>
      <c r="AH576" s="427"/>
      <c r="AI576" s="427"/>
      <c r="AJ576" s="427"/>
      <c r="AK576" s="427"/>
      <c r="AL576" s="427"/>
      <c r="AM576" s="427"/>
      <c r="AN576" s="427"/>
      <c r="AO576" s="427"/>
      <c r="AP576" s="427"/>
      <c r="AQ576" s="427"/>
      <c r="AR576" s="427"/>
      <c r="AS576" s="427"/>
      <c r="AT576" s="427"/>
      <c r="AU576" s="427"/>
      <c r="AV576" s="427"/>
      <c r="AW576" s="427"/>
      <c r="AX576" s="427"/>
      <c r="AY576" s="427"/>
      <c r="AZ576" s="427"/>
      <c r="BA576" s="427"/>
      <c r="BB576" s="427"/>
      <c r="BC576" s="427"/>
      <c r="BD576" s="427"/>
      <c r="BE576" s="427"/>
      <c r="BF576" s="427"/>
      <c r="BG576" s="427"/>
      <c r="BH576" s="427"/>
      <c r="BI576" s="427"/>
      <c r="BJ576" s="427"/>
      <c r="BK576" s="427"/>
      <c r="BL576" s="427"/>
      <c r="BM576" s="427"/>
      <c r="BN576" s="427"/>
      <c r="BO576" s="427"/>
      <c r="BP576" s="427"/>
      <c r="BQ576" s="427"/>
      <c r="BR576" s="427"/>
      <c r="BS576" s="427"/>
      <c r="BT576" s="427"/>
      <c r="BU576" s="427"/>
      <c r="BV576" s="427"/>
      <c r="BW576" s="427"/>
      <c r="BX576" s="427"/>
      <c r="BY576" s="427"/>
      <c r="BZ576" s="427"/>
      <c r="CA576" s="427"/>
      <c r="CB576" s="427"/>
      <c r="CC576" s="427"/>
      <c r="CD576" s="427"/>
      <c r="CE576" s="427"/>
      <c r="CF576" s="427"/>
      <c r="CG576" s="427"/>
      <c r="CH576" s="427"/>
      <c r="CI576" s="427"/>
      <c r="CJ576" s="427"/>
      <c r="CK576" s="427"/>
      <c r="CL576" s="427"/>
      <c r="CM576" s="427"/>
    </row>
    <row r="577">
      <c r="A577" s="427"/>
      <c r="B577" s="427"/>
      <c r="C577" s="427"/>
      <c r="D577" s="427"/>
      <c r="E577" s="427"/>
      <c r="F577" s="427"/>
      <c r="G577" s="427"/>
      <c r="H577" s="427"/>
      <c r="I577" s="427"/>
      <c r="J577" s="427"/>
      <c r="K577" s="427"/>
      <c r="L577" s="427"/>
      <c r="M577" s="427"/>
      <c r="N577" s="427"/>
      <c r="O577" s="427"/>
      <c r="P577" s="427"/>
      <c r="Q577" s="427"/>
      <c r="R577" s="427"/>
      <c r="S577" s="427"/>
      <c r="T577" s="427"/>
      <c r="U577" s="427"/>
      <c r="V577" s="427"/>
      <c r="W577" s="427"/>
      <c r="X577" s="427"/>
      <c r="Y577" s="427"/>
      <c r="Z577" s="427"/>
      <c r="AA577" s="427"/>
      <c r="AB577" s="427"/>
      <c r="AC577" s="427"/>
      <c r="AD577" s="427"/>
      <c r="AE577" s="427"/>
      <c r="AF577" s="427"/>
      <c r="AG577" s="427"/>
      <c r="AH577" s="427"/>
      <c r="AI577" s="427"/>
      <c r="AJ577" s="427"/>
      <c r="AK577" s="427"/>
      <c r="AL577" s="427"/>
      <c r="AM577" s="427"/>
      <c r="AN577" s="427"/>
      <c r="AO577" s="427"/>
      <c r="AP577" s="427"/>
      <c r="AQ577" s="427"/>
      <c r="AR577" s="427"/>
      <c r="AS577" s="427"/>
      <c r="AT577" s="427"/>
      <c r="AU577" s="427"/>
      <c r="AV577" s="427"/>
      <c r="AW577" s="427"/>
      <c r="AX577" s="427"/>
      <c r="AY577" s="427"/>
      <c r="AZ577" s="427"/>
      <c r="BA577" s="427"/>
      <c r="BB577" s="427"/>
      <c r="BC577" s="427"/>
      <c r="BD577" s="427"/>
      <c r="BE577" s="427"/>
      <c r="BF577" s="427"/>
      <c r="BG577" s="427"/>
      <c r="BH577" s="427"/>
      <c r="BI577" s="427"/>
      <c r="BJ577" s="427"/>
      <c r="BK577" s="427"/>
      <c r="BL577" s="427"/>
      <c r="BM577" s="427"/>
      <c r="BN577" s="427"/>
      <c r="BO577" s="427"/>
      <c r="BP577" s="427"/>
      <c r="BQ577" s="427"/>
      <c r="BR577" s="427"/>
      <c r="BS577" s="427"/>
      <c r="BT577" s="427"/>
      <c r="BU577" s="427"/>
      <c r="BV577" s="427"/>
      <c r="BW577" s="427"/>
      <c r="BX577" s="427"/>
      <c r="BY577" s="427"/>
      <c r="BZ577" s="427"/>
      <c r="CA577" s="427"/>
      <c r="CB577" s="427"/>
      <c r="CC577" s="427"/>
      <c r="CD577" s="427"/>
      <c r="CE577" s="427"/>
      <c r="CF577" s="427"/>
      <c r="CG577" s="427"/>
      <c r="CH577" s="427"/>
      <c r="CI577" s="427"/>
      <c r="CJ577" s="427"/>
      <c r="CK577" s="427"/>
      <c r="CL577" s="427"/>
      <c r="CM577" s="427"/>
    </row>
    <row r="578">
      <c r="A578" s="427"/>
      <c r="B578" s="427"/>
      <c r="C578" s="427"/>
      <c r="D578" s="427"/>
      <c r="E578" s="427"/>
      <c r="F578" s="427"/>
      <c r="G578" s="427"/>
      <c r="H578" s="427"/>
      <c r="I578" s="427"/>
      <c r="J578" s="427"/>
      <c r="K578" s="427"/>
      <c r="L578" s="427"/>
      <c r="M578" s="427"/>
      <c r="N578" s="427"/>
      <c r="O578" s="427"/>
      <c r="P578" s="427"/>
      <c r="Q578" s="427"/>
      <c r="R578" s="427"/>
      <c r="S578" s="427"/>
      <c r="T578" s="427"/>
      <c r="U578" s="427"/>
      <c r="V578" s="427"/>
      <c r="W578" s="427"/>
      <c r="X578" s="427"/>
      <c r="Y578" s="427"/>
      <c r="Z578" s="427"/>
      <c r="AA578" s="427"/>
      <c r="AB578" s="427"/>
      <c r="AC578" s="427"/>
      <c r="AD578" s="427"/>
      <c r="AE578" s="427"/>
      <c r="AF578" s="427"/>
      <c r="AG578" s="427"/>
      <c r="AH578" s="427"/>
      <c r="AI578" s="427"/>
      <c r="AJ578" s="427"/>
      <c r="AK578" s="427"/>
      <c r="AL578" s="427"/>
      <c r="AM578" s="427"/>
      <c r="AN578" s="427"/>
      <c r="AO578" s="427"/>
      <c r="AP578" s="427"/>
      <c r="AQ578" s="427"/>
      <c r="AR578" s="427"/>
      <c r="AS578" s="427"/>
      <c r="AT578" s="427"/>
      <c r="AU578" s="427"/>
      <c r="AV578" s="427"/>
      <c r="AW578" s="427"/>
      <c r="AX578" s="427"/>
      <c r="AY578" s="427"/>
      <c r="AZ578" s="427"/>
      <c r="BA578" s="427"/>
      <c r="BB578" s="427"/>
      <c r="BC578" s="427"/>
      <c r="BD578" s="427"/>
      <c r="BE578" s="427"/>
      <c r="BF578" s="427"/>
      <c r="BG578" s="427"/>
      <c r="BH578" s="427"/>
      <c r="BI578" s="427"/>
      <c r="BJ578" s="427"/>
      <c r="BK578" s="427"/>
      <c r="BL578" s="427"/>
      <c r="BM578" s="427"/>
      <c r="BN578" s="427"/>
      <c r="BO578" s="427"/>
      <c r="BP578" s="427"/>
      <c r="BQ578" s="427"/>
      <c r="BR578" s="427"/>
      <c r="BS578" s="427"/>
      <c r="BT578" s="427"/>
      <c r="BU578" s="427"/>
      <c r="BV578" s="427"/>
      <c r="BW578" s="427"/>
      <c r="BX578" s="427"/>
      <c r="BY578" s="427"/>
      <c r="BZ578" s="427"/>
      <c r="CA578" s="427"/>
      <c r="CB578" s="427"/>
      <c r="CC578" s="427"/>
      <c r="CD578" s="427"/>
      <c r="CE578" s="427"/>
      <c r="CF578" s="427"/>
      <c r="CG578" s="427"/>
      <c r="CH578" s="427"/>
      <c r="CI578" s="427"/>
      <c r="CJ578" s="427"/>
      <c r="CK578" s="427"/>
      <c r="CL578" s="427"/>
      <c r="CM578" s="427"/>
    </row>
    <row r="579">
      <c r="A579" s="427"/>
      <c r="B579" s="427"/>
      <c r="C579" s="427"/>
      <c r="D579" s="427"/>
      <c r="E579" s="427"/>
      <c r="F579" s="427"/>
      <c r="G579" s="427"/>
      <c r="H579" s="427"/>
      <c r="I579" s="427"/>
      <c r="J579" s="427"/>
      <c r="K579" s="427"/>
      <c r="L579" s="427"/>
      <c r="M579" s="427"/>
      <c r="N579" s="427"/>
      <c r="O579" s="427"/>
      <c r="P579" s="427"/>
      <c r="Q579" s="427"/>
      <c r="R579" s="427"/>
      <c r="S579" s="427"/>
      <c r="T579" s="427"/>
      <c r="U579" s="427"/>
      <c r="V579" s="427"/>
      <c r="W579" s="427"/>
      <c r="X579" s="427"/>
      <c r="Y579" s="427"/>
      <c r="Z579" s="427"/>
      <c r="AA579" s="427"/>
      <c r="AB579" s="427"/>
      <c r="AC579" s="427"/>
      <c r="AD579" s="427"/>
      <c r="AE579" s="427"/>
      <c r="AF579" s="427"/>
      <c r="AG579" s="427"/>
      <c r="AH579" s="427"/>
      <c r="AI579" s="427"/>
      <c r="AJ579" s="427"/>
      <c r="AK579" s="427"/>
      <c r="AL579" s="427"/>
      <c r="AM579" s="427"/>
      <c r="AN579" s="427"/>
      <c r="AO579" s="427"/>
      <c r="AP579" s="427"/>
      <c r="AQ579" s="427"/>
      <c r="AR579" s="427"/>
      <c r="AS579" s="427"/>
      <c r="AT579" s="427"/>
      <c r="AU579" s="427"/>
      <c r="AV579" s="427"/>
      <c r="AW579" s="427"/>
      <c r="AX579" s="427"/>
      <c r="AY579" s="427"/>
      <c r="AZ579" s="427"/>
      <c r="BA579" s="427"/>
      <c r="BB579" s="427"/>
      <c r="BC579" s="427"/>
      <c r="BD579" s="427"/>
      <c r="BE579" s="427"/>
      <c r="BF579" s="427"/>
      <c r="BG579" s="427"/>
      <c r="BH579" s="427"/>
      <c r="BI579" s="427"/>
      <c r="BJ579" s="427"/>
      <c r="BK579" s="427"/>
      <c r="BL579" s="427"/>
      <c r="BM579" s="427"/>
      <c r="BN579" s="427"/>
      <c r="BO579" s="427"/>
      <c r="BP579" s="427"/>
      <c r="BQ579" s="427"/>
      <c r="BR579" s="427"/>
      <c r="BS579" s="427"/>
      <c r="BT579" s="427"/>
      <c r="BU579" s="427"/>
      <c r="BV579" s="427"/>
      <c r="BW579" s="427"/>
      <c r="BX579" s="427"/>
      <c r="BY579" s="427"/>
      <c r="BZ579" s="427"/>
      <c r="CA579" s="427"/>
      <c r="CB579" s="427"/>
      <c r="CC579" s="427"/>
      <c r="CD579" s="427"/>
      <c r="CE579" s="427"/>
      <c r="CF579" s="427"/>
      <c r="CG579" s="427"/>
      <c r="CH579" s="427"/>
      <c r="CI579" s="427"/>
      <c r="CJ579" s="427"/>
      <c r="CK579" s="427"/>
      <c r="CL579" s="427"/>
      <c r="CM579" s="427"/>
    </row>
    <row r="580">
      <c r="A580" s="427"/>
      <c r="B580" s="427"/>
      <c r="C580" s="427"/>
      <c r="D580" s="427"/>
      <c r="E580" s="427"/>
      <c r="F580" s="427"/>
      <c r="G580" s="427"/>
      <c r="H580" s="427"/>
      <c r="I580" s="427"/>
      <c r="J580" s="427"/>
      <c r="K580" s="427"/>
      <c r="L580" s="427"/>
      <c r="M580" s="427"/>
      <c r="N580" s="427"/>
      <c r="O580" s="427"/>
      <c r="P580" s="427"/>
      <c r="Q580" s="427"/>
      <c r="R580" s="427"/>
      <c r="S580" s="427"/>
      <c r="T580" s="427"/>
      <c r="U580" s="427"/>
      <c r="V580" s="427"/>
      <c r="W580" s="427"/>
      <c r="X580" s="427"/>
      <c r="Y580" s="427"/>
      <c r="Z580" s="427"/>
      <c r="AA580" s="427"/>
      <c r="AB580" s="427"/>
      <c r="AC580" s="427"/>
      <c r="AD580" s="427"/>
      <c r="AE580" s="427"/>
      <c r="AF580" s="427"/>
      <c r="AG580" s="427"/>
      <c r="AH580" s="427"/>
      <c r="AI580" s="427"/>
      <c r="AJ580" s="427"/>
      <c r="AK580" s="427"/>
      <c r="AL580" s="427"/>
      <c r="AM580" s="427"/>
      <c r="AN580" s="427"/>
      <c r="AO580" s="427"/>
      <c r="AP580" s="427"/>
      <c r="AQ580" s="427"/>
      <c r="AR580" s="427"/>
      <c r="AS580" s="427"/>
      <c r="AT580" s="427"/>
      <c r="AU580" s="427"/>
      <c r="AV580" s="427"/>
      <c r="AW580" s="427"/>
      <c r="AX580" s="427"/>
      <c r="AY580" s="427"/>
      <c r="AZ580" s="427"/>
      <c r="BA580" s="427"/>
      <c r="BB580" s="427"/>
      <c r="BC580" s="427"/>
      <c r="BD580" s="427"/>
      <c r="BE580" s="427"/>
      <c r="BF580" s="427"/>
      <c r="BG580" s="427"/>
      <c r="BH580" s="427"/>
      <c r="BI580" s="427"/>
      <c r="BJ580" s="427"/>
      <c r="BK580" s="427"/>
      <c r="BL580" s="427"/>
      <c r="BM580" s="427"/>
      <c r="BN580" s="427"/>
      <c r="BO580" s="427"/>
      <c r="BP580" s="427"/>
      <c r="BQ580" s="427"/>
      <c r="BR580" s="427"/>
      <c r="BS580" s="427"/>
      <c r="BT580" s="427"/>
      <c r="BU580" s="427"/>
      <c r="BV580" s="427"/>
      <c r="BW580" s="427"/>
      <c r="BX580" s="427"/>
      <c r="BY580" s="427"/>
      <c r="BZ580" s="427"/>
      <c r="CA580" s="427"/>
      <c r="CB580" s="427"/>
      <c r="CC580" s="427"/>
      <c r="CD580" s="427"/>
      <c r="CE580" s="427"/>
      <c r="CF580" s="427"/>
      <c r="CG580" s="427"/>
      <c r="CH580" s="427"/>
      <c r="CI580" s="427"/>
      <c r="CJ580" s="427"/>
      <c r="CK580" s="427"/>
      <c r="CL580" s="427"/>
      <c r="CM580" s="427"/>
    </row>
    <row r="581">
      <c r="A581" s="427"/>
      <c r="B581" s="427"/>
      <c r="C581" s="427"/>
      <c r="D581" s="427"/>
      <c r="E581" s="427"/>
      <c r="F581" s="427"/>
      <c r="G581" s="427"/>
      <c r="H581" s="427"/>
      <c r="I581" s="427"/>
      <c r="J581" s="427"/>
      <c r="K581" s="427"/>
      <c r="L581" s="427"/>
      <c r="M581" s="427"/>
      <c r="N581" s="427"/>
      <c r="O581" s="427"/>
      <c r="P581" s="427"/>
      <c r="Q581" s="427"/>
      <c r="R581" s="427"/>
      <c r="S581" s="427"/>
      <c r="T581" s="427"/>
      <c r="U581" s="427"/>
      <c r="V581" s="427"/>
      <c r="W581" s="427"/>
      <c r="X581" s="427"/>
      <c r="Y581" s="427"/>
      <c r="Z581" s="427"/>
      <c r="AA581" s="427"/>
      <c r="AB581" s="427"/>
      <c r="AC581" s="427"/>
      <c r="AD581" s="427"/>
      <c r="AE581" s="427"/>
      <c r="AF581" s="427"/>
      <c r="AG581" s="427"/>
      <c r="AH581" s="427"/>
      <c r="AI581" s="427"/>
      <c r="AJ581" s="427"/>
      <c r="AK581" s="427"/>
      <c r="AL581" s="427"/>
      <c r="AM581" s="427"/>
      <c r="AN581" s="427"/>
      <c r="AO581" s="427"/>
      <c r="AP581" s="427"/>
      <c r="AQ581" s="427"/>
      <c r="AR581" s="427"/>
      <c r="AS581" s="427"/>
      <c r="AT581" s="427"/>
      <c r="AU581" s="427"/>
      <c r="AV581" s="427"/>
      <c r="AW581" s="427"/>
      <c r="AX581" s="427"/>
      <c r="AY581" s="427"/>
      <c r="AZ581" s="427"/>
      <c r="BA581" s="427"/>
      <c r="BB581" s="427"/>
      <c r="BC581" s="427"/>
      <c r="BD581" s="427"/>
      <c r="BE581" s="427"/>
      <c r="BF581" s="427"/>
      <c r="BG581" s="427"/>
      <c r="BH581" s="427"/>
      <c r="BI581" s="427"/>
      <c r="BJ581" s="427"/>
      <c r="BK581" s="427"/>
      <c r="BL581" s="427"/>
      <c r="BM581" s="427"/>
      <c r="BN581" s="427"/>
      <c r="BO581" s="427"/>
      <c r="BP581" s="427"/>
      <c r="BQ581" s="427"/>
      <c r="BR581" s="427"/>
      <c r="BS581" s="427"/>
      <c r="BT581" s="427"/>
      <c r="BU581" s="427"/>
      <c r="BV581" s="427"/>
      <c r="BW581" s="427"/>
      <c r="BX581" s="427"/>
      <c r="BY581" s="427"/>
      <c r="BZ581" s="427"/>
      <c r="CA581" s="427"/>
      <c r="CB581" s="427"/>
      <c r="CC581" s="427"/>
      <c r="CD581" s="427"/>
      <c r="CE581" s="427"/>
      <c r="CF581" s="427"/>
      <c r="CG581" s="427"/>
      <c r="CH581" s="427"/>
      <c r="CI581" s="427"/>
      <c r="CJ581" s="427"/>
      <c r="CK581" s="427"/>
      <c r="CL581" s="427"/>
      <c r="CM581" s="427"/>
    </row>
    <row r="582">
      <c r="A582" s="427"/>
      <c r="B582" s="427"/>
      <c r="C582" s="427"/>
      <c r="D582" s="427"/>
      <c r="E582" s="427"/>
      <c r="F582" s="427"/>
      <c r="G582" s="427"/>
      <c r="H582" s="427"/>
      <c r="I582" s="427"/>
      <c r="J582" s="427"/>
      <c r="K582" s="427"/>
      <c r="L582" s="427"/>
      <c r="M582" s="427"/>
      <c r="N582" s="427"/>
      <c r="O582" s="427"/>
      <c r="P582" s="427"/>
      <c r="Q582" s="427"/>
      <c r="R582" s="427"/>
      <c r="S582" s="427"/>
      <c r="T582" s="427"/>
      <c r="U582" s="427"/>
      <c r="V582" s="427"/>
      <c r="W582" s="427"/>
      <c r="X582" s="427"/>
      <c r="Y582" s="427"/>
      <c r="Z582" s="427"/>
      <c r="AA582" s="427"/>
      <c r="AB582" s="427"/>
      <c r="AC582" s="427"/>
      <c r="AD582" s="427"/>
      <c r="AE582" s="427"/>
      <c r="AF582" s="427"/>
      <c r="AG582" s="427"/>
      <c r="AH582" s="427"/>
      <c r="AI582" s="427"/>
      <c r="AJ582" s="427"/>
      <c r="AK582" s="427"/>
      <c r="AL582" s="427"/>
      <c r="AM582" s="427"/>
      <c r="AN582" s="427"/>
      <c r="AO582" s="427"/>
      <c r="AP582" s="427"/>
      <c r="AQ582" s="427"/>
      <c r="AR582" s="427"/>
      <c r="AS582" s="427"/>
      <c r="AT582" s="427"/>
      <c r="AU582" s="427"/>
      <c r="AV582" s="427"/>
      <c r="AW582" s="427"/>
      <c r="AX582" s="427"/>
      <c r="AY582" s="427"/>
      <c r="AZ582" s="427"/>
      <c r="BA582" s="427"/>
      <c r="BB582" s="427"/>
      <c r="BC582" s="427"/>
      <c r="BD582" s="427"/>
      <c r="BE582" s="427"/>
      <c r="BF582" s="427"/>
      <c r="BG582" s="427"/>
      <c r="BH582" s="427"/>
      <c r="BI582" s="427"/>
      <c r="BJ582" s="427"/>
      <c r="BK582" s="427"/>
      <c r="BL582" s="427"/>
      <c r="BM582" s="427"/>
      <c r="BN582" s="427"/>
      <c r="BO582" s="427"/>
      <c r="BP582" s="427"/>
      <c r="BQ582" s="427"/>
      <c r="BR582" s="427"/>
      <c r="BS582" s="427"/>
      <c r="BT582" s="427"/>
      <c r="BU582" s="427"/>
      <c r="BV582" s="427"/>
      <c r="BW582" s="427"/>
      <c r="BX582" s="427"/>
      <c r="BY582" s="427"/>
      <c r="BZ582" s="427"/>
      <c r="CA582" s="427"/>
      <c r="CB582" s="427"/>
      <c r="CC582" s="427"/>
      <c r="CD582" s="427"/>
      <c r="CE582" s="427"/>
      <c r="CF582" s="427"/>
      <c r="CG582" s="427"/>
      <c r="CH582" s="427"/>
      <c r="CI582" s="427"/>
      <c r="CJ582" s="427"/>
      <c r="CK582" s="427"/>
      <c r="CL582" s="427"/>
      <c r="CM582" s="427"/>
    </row>
    <row r="583">
      <c r="A583" s="427"/>
      <c r="B583" s="427"/>
      <c r="C583" s="427"/>
      <c r="D583" s="427"/>
      <c r="E583" s="427"/>
      <c r="F583" s="427"/>
      <c r="G583" s="427"/>
      <c r="H583" s="427"/>
      <c r="I583" s="427"/>
      <c r="J583" s="427"/>
      <c r="K583" s="427"/>
      <c r="L583" s="427"/>
      <c r="M583" s="427"/>
      <c r="N583" s="427"/>
      <c r="O583" s="427"/>
      <c r="P583" s="427"/>
      <c r="Q583" s="427"/>
      <c r="R583" s="427"/>
      <c r="S583" s="427"/>
      <c r="T583" s="427"/>
      <c r="U583" s="427"/>
      <c r="V583" s="427"/>
      <c r="W583" s="427"/>
      <c r="X583" s="427"/>
      <c r="Y583" s="427"/>
      <c r="Z583" s="427"/>
      <c r="AA583" s="427"/>
      <c r="AB583" s="427"/>
      <c r="AC583" s="427"/>
      <c r="AD583" s="427"/>
      <c r="AE583" s="427"/>
      <c r="AF583" s="427"/>
      <c r="AG583" s="427"/>
      <c r="AH583" s="427"/>
      <c r="AI583" s="427"/>
      <c r="AJ583" s="427"/>
      <c r="AK583" s="427"/>
      <c r="AL583" s="427"/>
      <c r="AM583" s="427"/>
      <c r="AN583" s="427"/>
      <c r="AO583" s="427"/>
      <c r="AP583" s="427"/>
      <c r="AQ583" s="427"/>
      <c r="AR583" s="427"/>
      <c r="AS583" s="427"/>
      <c r="AT583" s="427"/>
      <c r="AU583" s="427"/>
      <c r="AV583" s="427"/>
      <c r="AW583" s="427"/>
      <c r="AX583" s="427"/>
      <c r="AY583" s="427"/>
      <c r="AZ583" s="427"/>
      <c r="BA583" s="427"/>
      <c r="BB583" s="427"/>
      <c r="BC583" s="427"/>
      <c r="BD583" s="427"/>
      <c r="BE583" s="427"/>
      <c r="BF583" s="427"/>
      <c r="BG583" s="427"/>
      <c r="BH583" s="427"/>
      <c r="BI583" s="427"/>
      <c r="BJ583" s="427"/>
      <c r="BK583" s="427"/>
      <c r="BL583" s="427"/>
      <c r="BM583" s="427"/>
      <c r="BN583" s="427"/>
      <c r="BO583" s="427"/>
      <c r="BP583" s="427"/>
      <c r="BQ583" s="427"/>
      <c r="BR583" s="427"/>
      <c r="BS583" s="427"/>
      <c r="BT583" s="427"/>
      <c r="BU583" s="427"/>
      <c r="BV583" s="427"/>
      <c r="BW583" s="427"/>
      <c r="BX583" s="427"/>
      <c r="BY583" s="427"/>
      <c r="BZ583" s="427"/>
      <c r="CA583" s="427"/>
      <c r="CB583" s="427"/>
      <c r="CC583" s="427"/>
      <c r="CD583" s="427"/>
      <c r="CE583" s="427"/>
      <c r="CF583" s="427"/>
      <c r="CG583" s="427"/>
      <c r="CH583" s="427"/>
      <c r="CI583" s="427"/>
      <c r="CJ583" s="427"/>
      <c r="CK583" s="427"/>
      <c r="CL583" s="427"/>
      <c r="CM583" s="427"/>
    </row>
    <row r="584">
      <c r="A584" s="427"/>
      <c r="B584" s="427"/>
      <c r="C584" s="427"/>
      <c r="D584" s="427"/>
      <c r="E584" s="427"/>
      <c r="F584" s="427"/>
      <c r="G584" s="427"/>
      <c r="H584" s="427"/>
      <c r="I584" s="427"/>
      <c r="J584" s="427"/>
      <c r="K584" s="427"/>
      <c r="L584" s="427"/>
      <c r="M584" s="427"/>
      <c r="N584" s="427"/>
      <c r="O584" s="427"/>
      <c r="P584" s="427"/>
      <c r="Q584" s="427"/>
      <c r="R584" s="427"/>
      <c r="S584" s="427"/>
      <c r="T584" s="427"/>
      <c r="U584" s="427"/>
      <c r="V584" s="427"/>
      <c r="W584" s="427"/>
      <c r="X584" s="427"/>
      <c r="Y584" s="427"/>
      <c r="Z584" s="427"/>
      <c r="AA584" s="427"/>
      <c r="AB584" s="427"/>
      <c r="AC584" s="427"/>
      <c r="AD584" s="427"/>
      <c r="AE584" s="427"/>
      <c r="AF584" s="427"/>
      <c r="AG584" s="427"/>
      <c r="AH584" s="427"/>
      <c r="AI584" s="427"/>
      <c r="AJ584" s="427"/>
      <c r="AK584" s="427"/>
      <c r="AL584" s="427"/>
      <c r="AM584" s="427"/>
      <c r="AN584" s="427"/>
      <c r="AO584" s="427"/>
      <c r="AP584" s="427"/>
      <c r="AQ584" s="427"/>
      <c r="AR584" s="427"/>
      <c r="AS584" s="427"/>
      <c r="AT584" s="427"/>
      <c r="AU584" s="427"/>
      <c r="AV584" s="427"/>
      <c r="AW584" s="427"/>
      <c r="AX584" s="427"/>
      <c r="AY584" s="427"/>
      <c r="AZ584" s="427"/>
      <c r="BA584" s="427"/>
      <c r="BB584" s="427"/>
      <c r="BC584" s="427"/>
      <c r="BD584" s="427"/>
      <c r="BE584" s="427"/>
      <c r="BF584" s="427"/>
      <c r="BG584" s="427"/>
      <c r="BH584" s="427"/>
      <c r="BI584" s="427"/>
      <c r="BJ584" s="427"/>
      <c r="BK584" s="427"/>
      <c r="BL584" s="427"/>
      <c r="BM584" s="427"/>
      <c r="BN584" s="427"/>
      <c r="BO584" s="427"/>
      <c r="BP584" s="427"/>
      <c r="BQ584" s="427"/>
      <c r="BR584" s="427"/>
      <c r="BS584" s="427"/>
      <c r="BT584" s="427"/>
      <c r="BU584" s="427"/>
      <c r="BV584" s="427"/>
      <c r="BW584" s="427"/>
      <c r="BX584" s="427"/>
      <c r="BY584" s="427"/>
      <c r="BZ584" s="427"/>
      <c r="CA584" s="427"/>
      <c r="CB584" s="427"/>
      <c r="CC584" s="427"/>
      <c r="CD584" s="427"/>
      <c r="CE584" s="427"/>
      <c r="CF584" s="427"/>
      <c r="CG584" s="427"/>
      <c r="CH584" s="427"/>
      <c r="CI584" s="427"/>
      <c r="CJ584" s="427"/>
      <c r="CK584" s="427"/>
      <c r="CL584" s="427"/>
      <c r="CM584" s="427"/>
    </row>
    <row r="585">
      <c r="A585" s="427"/>
      <c r="B585" s="427"/>
      <c r="C585" s="427"/>
      <c r="D585" s="427"/>
      <c r="E585" s="427"/>
      <c r="F585" s="427"/>
      <c r="G585" s="427"/>
      <c r="H585" s="427"/>
      <c r="I585" s="427"/>
      <c r="J585" s="427"/>
      <c r="K585" s="427"/>
      <c r="L585" s="427"/>
      <c r="M585" s="427"/>
      <c r="N585" s="427"/>
      <c r="O585" s="427"/>
      <c r="P585" s="427"/>
      <c r="Q585" s="427"/>
      <c r="R585" s="427"/>
      <c r="S585" s="427"/>
      <c r="T585" s="427"/>
      <c r="U585" s="427"/>
      <c r="V585" s="427"/>
      <c r="W585" s="427"/>
      <c r="X585" s="427"/>
      <c r="Y585" s="427"/>
      <c r="Z585" s="427"/>
      <c r="AA585" s="427"/>
      <c r="AB585" s="427"/>
      <c r="AC585" s="427"/>
      <c r="AD585" s="427"/>
      <c r="AE585" s="427"/>
      <c r="AF585" s="427"/>
      <c r="AG585" s="427"/>
      <c r="AH585" s="427"/>
      <c r="AI585" s="427"/>
      <c r="AJ585" s="427"/>
      <c r="AK585" s="427"/>
      <c r="AL585" s="427"/>
      <c r="AM585" s="427"/>
      <c r="AN585" s="427"/>
      <c r="AO585" s="427"/>
      <c r="AP585" s="427"/>
      <c r="AQ585" s="427"/>
      <c r="AR585" s="427"/>
      <c r="AS585" s="427"/>
      <c r="AT585" s="427"/>
      <c r="AU585" s="427"/>
      <c r="AV585" s="427"/>
      <c r="AW585" s="427"/>
      <c r="AX585" s="427"/>
      <c r="AY585" s="427"/>
      <c r="AZ585" s="427"/>
      <c r="BA585" s="427"/>
      <c r="BB585" s="427"/>
      <c r="BC585" s="427"/>
      <c r="BD585" s="427"/>
      <c r="BE585" s="427"/>
      <c r="BF585" s="427"/>
      <c r="BG585" s="427"/>
      <c r="BH585" s="427"/>
      <c r="BI585" s="427"/>
      <c r="BJ585" s="427"/>
      <c r="BK585" s="427"/>
      <c r="BL585" s="427"/>
      <c r="BM585" s="427"/>
      <c r="BN585" s="427"/>
      <c r="BO585" s="427"/>
      <c r="BP585" s="427"/>
      <c r="BQ585" s="427"/>
      <c r="BR585" s="427"/>
      <c r="BS585" s="427"/>
      <c r="BT585" s="427"/>
      <c r="BU585" s="427"/>
      <c r="BV585" s="427"/>
      <c r="BW585" s="427"/>
      <c r="BX585" s="427"/>
      <c r="BY585" s="427"/>
      <c r="BZ585" s="427"/>
      <c r="CA585" s="427"/>
      <c r="CB585" s="427"/>
      <c r="CC585" s="427"/>
      <c r="CD585" s="427"/>
      <c r="CE585" s="427"/>
      <c r="CF585" s="427"/>
      <c r="CG585" s="427"/>
      <c r="CH585" s="427"/>
      <c r="CI585" s="427"/>
      <c r="CJ585" s="427"/>
      <c r="CK585" s="427"/>
      <c r="CL585" s="427"/>
      <c r="CM585" s="427"/>
    </row>
    <row r="586">
      <c r="A586" s="427"/>
      <c r="B586" s="427"/>
      <c r="C586" s="427"/>
      <c r="D586" s="427"/>
      <c r="E586" s="427"/>
      <c r="F586" s="427"/>
      <c r="G586" s="427"/>
      <c r="H586" s="427"/>
      <c r="I586" s="427"/>
      <c r="J586" s="427"/>
      <c r="K586" s="427"/>
      <c r="L586" s="427"/>
      <c r="M586" s="427"/>
      <c r="N586" s="427"/>
      <c r="O586" s="427"/>
      <c r="P586" s="427"/>
      <c r="Q586" s="427"/>
      <c r="R586" s="427"/>
      <c r="S586" s="427"/>
      <c r="T586" s="427"/>
      <c r="U586" s="427"/>
      <c r="V586" s="427"/>
      <c r="W586" s="427"/>
      <c r="X586" s="427"/>
      <c r="Y586" s="427"/>
      <c r="Z586" s="427"/>
      <c r="AA586" s="427"/>
      <c r="AB586" s="427"/>
      <c r="AC586" s="427"/>
      <c r="AD586" s="427"/>
      <c r="AE586" s="427"/>
      <c r="AF586" s="427"/>
      <c r="AG586" s="427"/>
      <c r="AH586" s="427"/>
      <c r="AI586" s="427"/>
      <c r="AJ586" s="427"/>
      <c r="AK586" s="427"/>
      <c r="AL586" s="427"/>
      <c r="AM586" s="427"/>
      <c r="AN586" s="427"/>
      <c r="AO586" s="427"/>
      <c r="AP586" s="427"/>
      <c r="AQ586" s="427"/>
      <c r="AR586" s="427"/>
      <c r="AS586" s="427"/>
      <c r="AT586" s="427"/>
      <c r="AU586" s="427"/>
      <c r="AV586" s="427"/>
      <c r="AW586" s="427"/>
      <c r="AX586" s="427"/>
      <c r="AY586" s="427"/>
      <c r="AZ586" s="427"/>
      <c r="BA586" s="427"/>
      <c r="BB586" s="427"/>
      <c r="BC586" s="427"/>
      <c r="BD586" s="427"/>
      <c r="BE586" s="427"/>
      <c r="BF586" s="427"/>
      <c r="BG586" s="427"/>
      <c r="BH586" s="427"/>
      <c r="BI586" s="427"/>
      <c r="BJ586" s="427"/>
      <c r="BK586" s="427"/>
      <c r="BL586" s="427"/>
      <c r="BM586" s="427"/>
      <c r="BN586" s="427"/>
      <c r="BO586" s="427"/>
      <c r="BP586" s="427"/>
      <c r="BQ586" s="427"/>
      <c r="BR586" s="427"/>
      <c r="BS586" s="427"/>
      <c r="BT586" s="427"/>
      <c r="BU586" s="427"/>
      <c r="BV586" s="427"/>
      <c r="BW586" s="427"/>
      <c r="BX586" s="427"/>
      <c r="BY586" s="427"/>
      <c r="BZ586" s="427"/>
      <c r="CA586" s="427"/>
      <c r="CB586" s="427"/>
      <c r="CC586" s="427"/>
      <c r="CD586" s="427"/>
      <c r="CE586" s="427"/>
      <c r="CF586" s="427"/>
      <c r="CG586" s="427"/>
      <c r="CH586" s="427"/>
      <c r="CI586" s="427"/>
      <c r="CJ586" s="427"/>
      <c r="CK586" s="427"/>
      <c r="CL586" s="427"/>
      <c r="CM586" s="427"/>
    </row>
    <row r="587">
      <c r="A587" s="427"/>
      <c r="B587" s="427"/>
      <c r="C587" s="427"/>
      <c r="D587" s="427"/>
      <c r="E587" s="427"/>
      <c r="F587" s="427"/>
      <c r="G587" s="427"/>
      <c r="H587" s="427"/>
      <c r="I587" s="427"/>
      <c r="J587" s="427"/>
      <c r="K587" s="427"/>
      <c r="L587" s="427"/>
      <c r="M587" s="427"/>
      <c r="N587" s="427"/>
      <c r="O587" s="427"/>
      <c r="P587" s="427"/>
      <c r="Q587" s="427"/>
      <c r="R587" s="427"/>
      <c r="S587" s="427"/>
      <c r="T587" s="427"/>
      <c r="U587" s="427"/>
      <c r="V587" s="427"/>
      <c r="W587" s="427"/>
      <c r="X587" s="427"/>
      <c r="Y587" s="427"/>
      <c r="Z587" s="427"/>
      <c r="AA587" s="427"/>
      <c r="AB587" s="427"/>
      <c r="AC587" s="427"/>
      <c r="AD587" s="427"/>
      <c r="AE587" s="427"/>
      <c r="AF587" s="427"/>
      <c r="AG587" s="427"/>
      <c r="AH587" s="427"/>
      <c r="AI587" s="427"/>
      <c r="AJ587" s="427"/>
      <c r="AK587" s="427"/>
      <c r="AL587" s="427"/>
      <c r="AM587" s="427"/>
      <c r="AN587" s="427"/>
      <c r="AO587" s="427"/>
      <c r="AP587" s="427"/>
      <c r="AQ587" s="427"/>
      <c r="AR587" s="427"/>
      <c r="AS587" s="427"/>
      <c r="AT587" s="427"/>
      <c r="AU587" s="427"/>
      <c r="AV587" s="427"/>
      <c r="AW587" s="427"/>
      <c r="AX587" s="427"/>
      <c r="AY587" s="427"/>
      <c r="AZ587" s="427"/>
      <c r="BA587" s="427"/>
      <c r="BB587" s="427"/>
      <c r="BC587" s="427"/>
      <c r="BD587" s="427"/>
      <c r="BE587" s="427"/>
      <c r="BF587" s="427"/>
      <c r="BG587" s="427"/>
      <c r="BH587" s="427"/>
      <c r="BI587" s="427"/>
      <c r="BJ587" s="427"/>
      <c r="BK587" s="427"/>
      <c r="BL587" s="427"/>
      <c r="BM587" s="427"/>
      <c r="BN587" s="427"/>
      <c r="BO587" s="427"/>
      <c r="BP587" s="427"/>
      <c r="BQ587" s="427"/>
      <c r="BR587" s="427"/>
      <c r="BS587" s="427"/>
      <c r="BT587" s="427"/>
      <c r="BU587" s="427"/>
      <c r="BV587" s="427"/>
      <c r="BW587" s="427"/>
      <c r="BX587" s="427"/>
      <c r="BY587" s="427"/>
      <c r="BZ587" s="427"/>
      <c r="CA587" s="427"/>
      <c r="CB587" s="427"/>
      <c r="CC587" s="427"/>
      <c r="CD587" s="427"/>
      <c r="CE587" s="427"/>
      <c r="CF587" s="427"/>
      <c r="CG587" s="427"/>
      <c r="CH587" s="427"/>
      <c r="CI587" s="427"/>
      <c r="CJ587" s="427"/>
      <c r="CK587" s="427"/>
      <c r="CL587" s="427"/>
      <c r="CM587" s="427"/>
    </row>
    <row r="588">
      <c r="A588" s="427"/>
      <c r="B588" s="427"/>
      <c r="C588" s="427"/>
      <c r="D588" s="427"/>
      <c r="E588" s="427"/>
      <c r="F588" s="427"/>
      <c r="G588" s="427"/>
      <c r="H588" s="427"/>
      <c r="I588" s="427"/>
      <c r="J588" s="427"/>
      <c r="K588" s="427"/>
      <c r="L588" s="427"/>
      <c r="M588" s="427"/>
      <c r="N588" s="427"/>
      <c r="O588" s="427"/>
      <c r="P588" s="427"/>
      <c r="Q588" s="427"/>
      <c r="R588" s="427"/>
      <c r="S588" s="427"/>
      <c r="T588" s="427"/>
      <c r="U588" s="427"/>
      <c r="V588" s="427"/>
      <c r="W588" s="427"/>
      <c r="X588" s="427"/>
      <c r="Y588" s="427"/>
      <c r="Z588" s="427"/>
      <c r="AA588" s="427"/>
      <c r="AB588" s="427"/>
      <c r="AC588" s="427"/>
      <c r="AD588" s="427"/>
      <c r="AE588" s="427"/>
      <c r="AF588" s="427"/>
      <c r="AG588" s="427"/>
      <c r="AH588" s="427"/>
      <c r="AI588" s="427"/>
      <c r="AJ588" s="427"/>
      <c r="AK588" s="427"/>
      <c r="AL588" s="427"/>
      <c r="AM588" s="427"/>
      <c r="AN588" s="427"/>
      <c r="AO588" s="427"/>
      <c r="AP588" s="427"/>
      <c r="AQ588" s="427"/>
      <c r="AR588" s="427"/>
      <c r="AS588" s="427"/>
      <c r="AT588" s="427"/>
      <c r="AU588" s="427"/>
      <c r="AV588" s="427"/>
      <c r="AW588" s="427"/>
      <c r="AX588" s="427"/>
      <c r="AY588" s="427"/>
      <c r="AZ588" s="427"/>
      <c r="BA588" s="427"/>
      <c r="BB588" s="427"/>
      <c r="BC588" s="427"/>
      <c r="BD588" s="427"/>
      <c r="BE588" s="427"/>
      <c r="BF588" s="427"/>
      <c r="BG588" s="427"/>
      <c r="BH588" s="427"/>
      <c r="BI588" s="427"/>
      <c r="BJ588" s="427"/>
      <c r="BK588" s="427"/>
      <c r="BL588" s="427"/>
      <c r="BM588" s="427"/>
      <c r="BN588" s="427"/>
      <c r="BO588" s="427"/>
      <c r="BP588" s="427"/>
      <c r="BQ588" s="427"/>
      <c r="BR588" s="427"/>
      <c r="BS588" s="427"/>
      <c r="BT588" s="427"/>
      <c r="BU588" s="427"/>
      <c r="BV588" s="427"/>
      <c r="BW588" s="427"/>
      <c r="BX588" s="427"/>
      <c r="BY588" s="427"/>
      <c r="BZ588" s="427"/>
      <c r="CA588" s="427"/>
      <c r="CB588" s="427"/>
      <c r="CC588" s="427"/>
      <c r="CD588" s="427"/>
      <c r="CE588" s="427"/>
      <c r="CF588" s="427"/>
      <c r="CG588" s="427"/>
      <c r="CH588" s="427"/>
      <c r="CI588" s="427"/>
      <c r="CJ588" s="427"/>
      <c r="CK588" s="427"/>
      <c r="CL588" s="427"/>
      <c r="CM588" s="427"/>
    </row>
    <row r="589">
      <c r="A589" s="427"/>
      <c r="B589" s="427"/>
      <c r="C589" s="427"/>
      <c r="D589" s="427"/>
      <c r="E589" s="427"/>
      <c r="F589" s="427"/>
      <c r="G589" s="427"/>
      <c r="H589" s="427"/>
      <c r="I589" s="427"/>
      <c r="J589" s="427"/>
      <c r="K589" s="427"/>
      <c r="L589" s="427"/>
      <c r="M589" s="427"/>
      <c r="N589" s="427"/>
      <c r="O589" s="427"/>
      <c r="P589" s="427"/>
      <c r="Q589" s="427"/>
      <c r="R589" s="427"/>
      <c r="S589" s="427"/>
      <c r="T589" s="427"/>
      <c r="U589" s="427"/>
      <c r="V589" s="427"/>
      <c r="W589" s="427"/>
      <c r="X589" s="427"/>
      <c r="Y589" s="427"/>
      <c r="Z589" s="427"/>
      <c r="AA589" s="427"/>
      <c r="AB589" s="427"/>
      <c r="AC589" s="427"/>
      <c r="AD589" s="427"/>
      <c r="AE589" s="427"/>
      <c r="AF589" s="427"/>
      <c r="AG589" s="427"/>
      <c r="AH589" s="427"/>
      <c r="AI589" s="427"/>
      <c r="AJ589" s="427"/>
      <c r="AK589" s="427"/>
      <c r="AL589" s="427"/>
      <c r="AM589" s="427"/>
      <c r="AN589" s="427"/>
      <c r="AO589" s="427"/>
      <c r="AP589" s="427"/>
      <c r="AQ589" s="427"/>
      <c r="AR589" s="427"/>
      <c r="AS589" s="427"/>
      <c r="AT589" s="427"/>
      <c r="AU589" s="427"/>
      <c r="AV589" s="427"/>
      <c r="AW589" s="427"/>
      <c r="AX589" s="427"/>
      <c r="AY589" s="427"/>
      <c r="AZ589" s="427"/>
      <c r="BA589" s="427"/>
      <c r="BB589" s="427"/>
      <c r="BC589" s="427"/>
      <c r="BD589" s="427"/>
      <c r="BE589" s="427"/>
      <c r="BF589" s="427"/>
      <c r="BG589" s="427"/>
      <c r="BH589" s="427"/>
      <c r="BI589" s="427"/>
      <c r="BJ589" s="427"/>
      <c r="BK589" s="427"/>
      <c r="BL589" s="427"/>
      <c r="BM589" s="427"/>
      <c r="BN589" s="427"/>
      <c r="BO589" s="427"/>
      <c r="BP589" s="427"/>
      <c r="BQ589" s="427"/>
      <c r="BR589" s="427"/>
      <c r="BS589" s="427"/>
      <c r="BT589" s="427"/>
      <c r="BU589" s="427"/>
      <c r="BV589" s="427"/>
      <c r="BW589" s="427"/>
      <c r="BX589" s="427"/>
      <c r="BY589" s="427"/>
      <c r="BZ589" s="427"/>
      <c r="CA589" s="427"/>
      <c r="CB589" s="427"/>
      <c r="CC589" s="427"/>
      <c r="CD589" s="427"/>
      <c r="CE589" s="427"/>
      <c r="CF589" s="427"/>
      <c r="CG589" s="427"/>
      <c r="CH589" s="427"/>
      <c r="CI589" s="427"/>
      <c r="CJ589" s="427"/>
      <c r="CK589" s="427"/>
      <c r="CL589" s="427"/>
      <c r="CM589" s="427"/>
    </row>
    <row r="590">
      <c r="A590" s="427"/>
      <c r="B590" s="427"/>
      <c r="C590" s="427"/>
      <c r="D590" s="427"/>
      <c r="E590" s="427"/>
      <c r="F590" s="427"/>
      <c r="G590" s="427"/>
      <c r="H590" s="427"/>
      <c r="I590" s="427"/>
      <c r="J590" s="427"/>
      <c r="K590" s="427"/>
      <c r="L590" s="427"/>
      <c r="M590" s="427"/>
      <c r="N590" s="427"/>
      <c r="O590" s="427"/>
      <c r="P590" s="427"/>
      <c r="Q590" s="427"/>
      <c r="R590" s="427"/>
      <c r="S590" s="427"/>
      <c r="T590" s="427"/>
      <c r="U590" s="427"/>
      <c r="V590" s="427"/>
      <c r="W590" s="427"/>
      <c r="X590" s="427"/>
      <c r="Y590" s="427"/>
      <c r="Z590" s="427"/>
      <c r="AA590" s="427"/>
      <c r="AB590" s="427"/>
      <c r="AC590" s="427"/>
      <c r="AD590" s="427"/>
      <c r="AE590" s="427"/>
      <c r="AF590" s="427"/>
      <c r="AG590" s="427"/>
      <c r="AH590" s="427"/>
      <c r="AI590" s="427"/>
      <c r="AJ590" s="427"/>
      <c r="AK590" s="427"/>
      <c r="AL590" s="427"/>
      <c r="AM590" s="427"/>
      <c r="AN590" s="427"/>
      <c r="AO590" s="427"/>
      <c r="AP590" s="427"/>
      <c r="AQ590" s="427"/>
      <c r="AR590" s="427"/>
      <c r="AS590" s="427"/>
      <c r="AT590" s="427"/>
      <c r="AU590" s="427"/>
      <c r="AV590" s="427"/>
      <c r="AW590" s="427"/>
      <c r="AX590" s="427"/>
      <c r="AY590" s="427"/>
      <c r="AZ590" s="427"/>
      <c r="BA590" s="427"/>
      <c r="BB590" s="427"/>
      <c r="BC590" s="427"/>
      <c r="BD590" s="427"/>
      <c r="BE590" s="427"/>
      <c r="BF590" s="427"/>
      <c r="BG590" s="427"/>
      <c r="BH590" s="427"/>
      <c r="BI590" s="427"/>
      <c r="BJ590" s="427"/>
      <c r="BK590" s="427"/>
      <c r="BL590" s="427"/>
      <c r="BM590" s="427"/>
      <c r="BN590" s="427"/>
      <c r="BO590" s="427"/>
      <c r="BP590" s="427"/>
      <c r="BQ590" s="427"/>
      <c r="BR590" s="427"/>
      <c r="BS590" s="427"/>
      <c r="BT590" s="427"/>
      <c r="BU590" s="427"/>
      <c r="BV590" s="427"/>
      <c r="BW590" s="427"/>
      <c r="BX590" s="427"/>
      <c r="BY590" s="427"/>
      <c r="BZ590" s="427"/>
      <c r="CA590" s="427"/>
      <c r="CB590" s="427"/>
      <c r="CC590" s="427"/>
      <c r="CD590" s="427"/>
      <c r="CE590" s="427"/>
      <c r="CF590" s="427"/>
      <c r="CG590" s="427"/>
      <c r="CH590" s="427"/>
      <c r="CI590" s="427"/>
      <c r="CJ590" s="427"/>
      <c r="CK590" s="427"/>
      <c r="CL590" s="427"/>
      <c r="CM590" s="427"/>
    </row>
    <row r="591">
      <c r="A591" s="427"/>
      <c r="B591" s="427"/>
      <c r="C591" s="427"/>
      <c r="D591" s="427"/>
      <c r="E591" s="427"/>
      <c r="F591" s="427"/>
      <c r="G591" s="427"/>
      <c r="H591" s="427"/>
      <c r="I591" s="427"/>
      <c r="J591" s="427"/>
      <c r="K591" s="427"/>
      <c r="L591" s="427"/>
      <c r="M591" s="427"/>
      <c r="N591" s="427"/>
      <c r="O591" s="427"/>
      <c r="P591" s="427"/>
      <c r="Q591" s="427"/>
      <c r="R591" s="427"/>
      <c r="S591" s="427"/>
      <c r="T591" s="427"/>
      <c r="U591" s="427"/>
      <c r="V591" s="427"/>
      <c r="W591" s="427"/>
      <c r="X591" s="427"/>
      <c r="Y591" s="427"/>
      <c r="Z591" s="427"/>
      <c r="AA591" s="427"/>
      <c r="AB591" s="427"/>
      <c r="AC591" s="427"/>
      <c r="AD591" s="427"/>
      <c r="AE591" s="427"/>
      <c r="AF591" s="427"/>
      <c r="AG591" s="427"/>
      <c r="AH591" s="427"/>
      <c r="AI591" s="427"/>
      <c r="AJ591" s="427"/>
      <c r="AK591" s="427"/>
      <c r="AL591" s="427"/>
      <c r="AM591" s="427"/>
      <c r="AN591" s="427"/>
      <c r="AO591" s="427"/>
      <c r="AP591" s="427"/>
      <c r="AQ591" s="427"/>
      <c r="AR591" s="427"/>
      <c r="AS591" s="427"/>
      <c r="AT591" s="427"/>
      <c r="AU591" s="427"/>
      <c r="AV591" s="427"/>
      <c r="AW591" s="427"/>
      <c r="AX591" s="427"/>
      <c r="AY591" s="427"/>
      <c r="AZ591" s="427"/>
      <c r="BA591" s="427"/>
      <c r="BB591" s="427"/>
      <c r="BC591" s="427"/>
      <c r="BD591" s="427"/>
      <c r="BE591" s="427"/>
      <c r="BF591" s="427"/>
      <c r="BG591" s="427"/>
      <c r="BH591" s="427"/>
      <c r="BI591" s="427"/>
      <c r="BJ591" s="427"/>
      <c r="BK591" s="427"/>
      <c r="BL591" s="427"/>
      <c r="BM591" s="427"/>
      <c r="BN591" s="427"/>
      <c r="BO591" s="427"/>
      <c r="BP591" s="427"/>
      <c r="BQ591" s="427"/>
      <c r="BR591" s="427"/>
      <c r="BS591" s="427"/>
      <c r="BT591" s="427"/>
      <c r="BU591" s="427"/>
      <c r="BV591" s="427"/>
      <c r="BW591" s="427"/>
      <c r="BX591" s="427"/>
      <c r="BY591" s="427"/>
      <c r="BZ591" s="427"/>
      <c r="CA591" s="427"/>
      <c r="CB591" s="427"/>
      <c r="CC591" s="427"/>
      <c r="CD591" s="427"/>
      <c r="CE591" s="427"/>
      <c r="CF591" s="427"/>
      <c r="CG591" s="427"/>
      <c r="CH591" s="427"/>
      <c r="CI591" s="427"/>
      <c r="CJ591" s="427"/>
      <c r="CK591" s="427"/>
      <c r="CL591" s="427"/>
      <c r="CM591" s="427"/>
    </row>
    <row r="592">
      <c r="A592" s="427"/>
      <c r="B592" s="427"/>
      <c r="C592" s="427"/>
      <c r="D592" s="427"/>
      <c r="E592" s="427"/>
      <c r="F592" s="427"/>
      <c r="G592" s="427"/>
      <c r="H592" s="427"/>
      <c r="I592" s="427"/>
      <c r="J592" s="427"/>
      <c r="K592" s="427"/>
      <c r="L592" s="427"/>
      <c r="M592" s="427"/>
      <c r="N592" s="427"/>
      <c r="O592" s="427"/>
      <c r="P592" s="427"/>
      <c r="Q592" s="427"/>
      <c r="R592" s="427"/>
      <c r="S592" s="427"/>
      <c r="T592" s="427"/>
      <c r="U592" s="427"/>
      <c r="V592" s="427"/>
      <c r="W592" s="427"/>
      <c r="X592" s="427"/>
      <c r="Y592" s="427"/>
      <c r="Z592" s="427"/>
      <c r="AA592" s="427"/>
      <c r="AB592" s="427"/>
      <c r="AC592" s="427"/>
      <c r="AD592" s="427"/>
      <c r="AE592" s="427"/>
      <c r="AF592" s="427"/>
      <c r="AG592" s="427"/>
      <c r="AH592" s="427"/>
      <c r="AI592" s="427"/>
      <c r="AJ592" s="427"/>
      <c r="AK592" s="427"/>
      <c r="AL592" s="427"/>
      <c r="AM592" s="427"/>
      <c r="AN592" s="427"/>
      <c r="AO592" s="427"/>
      <c r="AP592" s="427"/>
      <c r="AQ592" s="427"/>
      <c r="AR592" s="427"/>
      <c r="AS592" s="427"/>
      <c r="AT592" s="427"/>
      <c r="AU592" s="427"/>
      <c r="AV592" s="427"/>
      <c r="AW592" s="427"/>
      <c r="AX592" s="427"/>
      <c r="AY592" s="427"/>
      <c r="AZ592" s="427"/>
      <c r="BA592" s="427"/>
      <c r="BB592" s="427"/>
      <c r="BC592" s="427"/>
      <c r="BD592" s="427"/>
      <c r="BE592" s="427"/>
      <c r="BF592" s="427"/>
      <c r="BG592" s="427"/>
      <c r="BH592" s="427"/>
      <c r="BI592" s="427"/>
      <c r="BJ592" s="427"/>
      <c r="BK592" s="427"/>
      <c r="BL592" s="427"/>
      <c r="BM592" s="427"/>
      <c r="BN592" s="427"/>
      <c r="BO592" s="427"/>
      <c r="BP592" s="427"/>
      <c r="BQ592" s="427"/>
      <c r="BR592" s="427"/>
      <c r="BS592" s="427"/>
      <c r="BT592" s="427"/>
      <c r="BU592" s="427"/>
      <c r="BV592" s="427"/>
      <c r="BW592" s="427"/>
      <c r="BX592" s="427"/>
      <c r="BY592" s="427"/>
      <c r="BZ592" s="427"/>
      <c r="CA592" s="427"/>
      <c r="CB592" s="427"/>
      <c r="CC592" s="427"/>
      <c r="CD592" s="427"/>
      <c r="CE592" s="427"/>
      <c r="CF592" s="427"/>
      <c r="CG592" s="427"/>
      <c r="CH592" s="427"/>
      <c r="CI592" s="427"/>
      <c r="CJ592" s="427"/>
      <c r="CK592" s="427"/>
      <c r="CL592" s="427"/>
      <c r="CM592" s="427"/>
    </row>
    <row r="593">
      <c r="A593" s="427"/>
      <c r="B593" s="427"/>
      <c r="C593" s="427"/>
      <c r="D593" s="427"/>
      <c r="E593" s="427"/>
      <c r="F593" s="427"/>
      <c r="G593" s="427"/>
      <c r="H593" s="427"/>
      <c r="I593" s="427"/>
      <c r="J593" s="427"/>
      <c r="K593" s="427"/>
      <c r="L593" s="427"/>
      <c r="M593" s="427"/>
      <c r="N593" s="427"/>
      <c r="O593" s="427"/>
      <c r="P593" s="427"/>
      <c r="Q593" s="427"/>
      <c r="R593" s="427"/>
      <c r="S593" s="427"/>
      <c r="T593" s="427"/>
      <c r="U593" s="427"/>
      <c r="V593" s="427"/>
      <c r="W593" s="427"/>
      <c r="X593" s="427"/>
      <c r="Y593" s="427"/>
      <c r="Z593" s="427"/>
      <c r="AA593" s="427"/>
      <c r="AB593" s="427"/>
      <c r="AC593" s="427"/>
      <c r="AD593" s="427"/>
      <c r="AE593" s="427"/>
      <c r="AF593" s="427"/>
      <c r="AG593" s="427"/>
      <c r="AH593" s="427"/>
      <c r="AI593" s="427"/>
      <c r="AJ593" s="427"/>
      <c r="AK593" s="427"/>
      <c r="AL593" s="427"/>
      <c r="AM593" s="427"/>
      <c r="AN593" s="427"/>
      <c r="AO593" s="427"/>
      <c r="AP593" s="427"/>
      <c r="AQ593" s="427"/>
      <c r="AR593" s="427"/>
      <c r="AS593" s="427"/>
      <c r="AT593" s="427"/>
      <c r="AU593" s="427"/>
      <c r="AV593" s="427"/>
      <c r="AW593" s="427"/>
      <c r="AX593" s="427"/>
      <c r="AY593" s="427"/>
      <c r="AZ593" s="427"/>
      <c r="BA593" s="427"/>
      <c r="BB593" s="427"/>
      <c r="BC593" s="427"/>
      <c r="BD593" s="427"/>
      <c r="BE593" s="427"/>
      <c r="BF593" s="427"/>
      <c r="BG593" s="427"/>
      <c r="BH593" s="427"/>
      <c r="BI593" s="427"/>
      <c r="BJ593" s="427"/>
      <c r="BK593" s="427"/>
      <c r="BL593" s="427"/>
      <c r="BM593" s="427"/>
      <c r="BN593" s="427"/>
      <c r="BO593" s="427"/>
      <c r="BP593" s="427"/>
      <c r="BQ593" s="427"/>
      <c r="BR593" s="427"/>
      <c r="BS593" s="427"/>
      <c r="BT593" s="427"/>
      <c r="BU593" s="427"/>
      <c r="BV593" s="427"/>
      <c r="BW593" s="427"/>
      <c r="BX593" s="427"/>
      <c r="BY593" s="427"/>
      <c r="BZ593" s="427"/>
      <c r="CA593" s="427"/>
      <c r="CB593" s="427"/>
      <c r="CC593" s="427"/>
      <c r="CD593" s="427"/>
      <c r="CE593" s="427"/>
      <c r="CF593" s="427"/>
      <c r="CG593" s="427"/>
      <c r="CH593" s="427"/>
      <c r="CI593" s="427"/>
      <c r="CJ593" s="427"/>
      <c r="CK593" s="427"/>
      <c r="CL593" s="427"/>
      <c r="CM593" s="427"/>
    </row>
    <row r="594">
      <c r="A594" s="427"/>
      <c r="B594" s="427"/>
      <c r="C594" s="427"/>
      <c r="D594" s="427"/>
      <c r="E594" s="427"/>
      <c r="F594" s="427"/>
      <c r="G594" s="427"/>
      <c r="H594" s="427"/>
      <c r="I594" s="427"/>
      <c r="J594" s="427"/>
      <c r="K594" s="427"/>
      <c r="L594" s="427"/>
      <c r="M594" s="427"/>
      <c r="N594" s="427"/>
      <c r="O594" s="427"/>
      <c r="P594" s="427"/>
      <c r="Q594" s="427"/>
      <c r="R594" s="427"/>
      <c r="S594" s="427"/>
      <c r="T594" s="427"/>
      <c r="U594" s="427"/>
      <c r="V594" s="427"/>
      <c r="W594" s="427"/>
      <c r="X594" s="427"/>
      <c r="Y594" s="427"/>
      <c r="Z594" s="427"/>
      <c r="AA594" s="427"/>
      <c r="AB594" s="427"/>
      <c r="AC594" s="427"/>
      <c r="AD594" s="427"/>
      <c r="AE594" s="427"/>
      <c r="AF594" s="427"/>
      <c r="AG594" s="427"/>
      <c r="AH594" s="427"/>
      <c r="AI594" s="427"/>
      <c r="AJ594" s="427"/>
      <c r="AK594" s="427"/>
      <c r="AL594" s="427"/>
      <c r="AM594" s="427"/>
      <c r="AN594" s="427"/>
      <c r="AO594" s="427"/>
      <c r="AP594" s="427"/>
      <c r="AQ594" s="427"/>
      <c r="AR594" s="427"/>
      <c r="AS594" s="427"/>
      <c r="AT594" s="427"/>
      <c r="AU594" s="427"/>
      <c r="AV594" s="427"/>
      <c r="AW594" s="427"/>
      <c r="AX594" s="427"/>
      <c r="AY594" s="427"/>
      <c r="AZ594" s="427"/>
      <c r="BA594" s="427"/>
      <c r="BB594" s="427"/>
      <c r="BC594" s="427"/>
      <c r="BD594" s="427"/>
      <c r="BE594" s="427"/>
      <c r="BF594" s="427"/>
      <c r="BG594" s="427"/>
      <c r="BH594" s="427"/>
      <c r="BI594" s="427"/>
      <c r="BJ594" s="427"/>
      <c r="BK594" s="427"/>
      <c r="BL594" s="427"/>
      <c r="BM594" s="427"/>
      <c r="BN594" s="427"/>
      <c r="BO594" s="427"/>
      <c r="BP594" s="427"/>
      <c r="BQ594" s="427"/>
      <c r="BR594" s="427"/>
      <c r="BS594" s="427"/>
      <c r="BT594" s="427"/>
      <c r="BU594" s="427"/>
      <c r="BV594" s="427"/>
      <c r="BW594" s="427"/>
      <c r="BX594" s="427"/>
      <c r="BY594" s="427"/>
      <c r="BZ594" s="427"/>
      <c r="CA594" s="427"/>
      <c r="CB594" s="427"/>
      <c r="CC594" s="427"/>
      <c r="CD594" s="427"/>
      <c r="CE594" s="427"/>
      <c r="CF594" s="427"/>
      <c r="CG594" s="427"/>
      <c r="CH594" s="427"/>
      <c r="CI594" s="427"/>
      <c r="CJ594" s="427"/>
      <c r="CK594" s="427"/>
      <c r="CL594" s="427"/>
      <c r="CM594" s="427"/>
    </row>
    <row r="595">
      <c r="A595" s="427"/>
      <c r="B595" s="427"/>
      <c r="C595" s="427"/>
      <c r="D595" s="427"/>
      <c r="E595" s="427"/>
      <c r="F595" s="427"/>
      <c r="G595" s="427"/>
      <c r="H595" s="427"/>
      <c r="I595" s="427"/>
      <c r="J595" s="427"/>
      <c r="K595" s="427"/>
      <c r="L595" s="427"/>
      <c r="M595" s="427"/>
      <c r="N595" s="427"/>
      <c r="O595" s="427"/>
      <c r="P595" s="427"/>
      <c r="Q595" s="427"/>
      <c r="R595" s="427"/>
      <c r="S595" s="427"/>
      <c r="T595" s="427"/>
      <c r="U595" s="427"/>
      <c r="V595" s="427"/>
      <c r="W595" s="427"/>
      <c r="X595" s="427"/>
      <c r="Y595" s="427"/>
      <c r="Z595" s="427"/>
      <c r="AA595" s="427"/>
      <c r="AB595" s="427"/>
      <c r="AC595" s="427"/>
      <c r="AD595" s="427"/>
      <c r="AE595" s="427"/>
      <c r="AF595" s="427"/>
      <c r="AG595" s="427"/>
      <c r="AH595" s="427"/>
      <c r="AI595" s="427"/>
      <c r="AJ595" s="427"/>
      <c r="AK595" s="427"/>
      <c r="AL595" s="427"/>
      <c r="AM595" s="427"/>
      <c r="AN595" s="427"/>
      <c r="AO595" s="427"/>
      <c r="AP595" s="427"/>
      <c r="AQ595" s="427"/>
      <c r="AR595" s="427"/>
      <c r="AS595" s="427"/>
      <c r="AT595" s="427"/>
      <c r="AU595" s="427"/>
      <c r="AV595" s="427"/>
      <c r="AW595" s="427"/>
      <c r="AX595" s="427"/>
      <c r="AY595" s="427"/>
      <c r="AZ595" s="427"/>
      <c r="BA595" s="427"/>
      <c r="BB595" s="427"/>
      <c r="BC595" s="427"/>
      <c r="BD595" s="427"/>
      <c r="BE595" s="427"/>
      <c r="BF595" s="427"/>
      <c r="BG595" s="427"/>
      <c r="BH595" s="427"/>
      <c r="BI595" s="427"/>
      <c r="BJ595" s="427"/>
      <c r="BK595" s="427"/>
      <c r="BL595" s="427"/>
      <c r="BM595" s="427"/>
      <c r="BN595" s="427"/>
      <c r="BO595" s="427"/>
      <c r="BP595" s="427"/>
      <c r="BQ595" s="427"/>
      <c r="BR595" s="427"/>
      <c r="BS595" s="427"/>
      <c r="BT595" s="427"/>
      <c r="BU595" s="427"/>
      <c r="BV595" s="427"/>
      <c r="BW595" s="427"/>
      <c r="BX595" s="427"/>
      <c r="BY595" s="427"/>
      <c r="BZ595" s="427"/>
      <c r="CA595" s="427"/>
      <c r="CB595" s="427"/>
      <c r="CC595" s="427"/>
      <c r="CD595" s="427"/>
      <c r="CE595" s="427"/>
      <c r="CF595" s="427"/>
      <c r="CG595" s="427"/>
      <c r="CH595" s="427"/>
      <c r="CI595" s="427"/>
      <c r="CJ595" s="427"/>
      <c r="CK595" s="427"/>
      <c r="CL595" s="427"/>
      <c r="CM595" s="427"/>
    </row>
    <row r="596">
      <c r="A596" s="427"/>
      <c r="B596" s="427"/>
      <c r="C596" s="427"/>
      <c r="D596" s="427"/>
      <c r="E596" s="427"/>
      <c r="F596" s="427"/>
      <c r="G596" s="427"/>
      <c r="H596" s="427"/>
      <c r="I596" s="427"/>
      <c r="J596" s="427"/>
      <c r="K596" s="427"/>
      <c r="L596" s="427"/>
      <c r="M596" s="427"/>
      <c r="N596" s="427"/>
      <c r="O596" s="427"/>
      <c r="P596" s="427"/>
      <c r="Q596" s="427"/>
      <c r="R596" s="427"/>
      <c r="S596" s="427"/>
      <c r="T596" s="427"/>
      <c r="U596" s="427"/>
      <c r="V596" s="427"/>
      <c r="W596" s="427"/>
      <c r="X596" s="427"/>
      <c r="Y596" s="427"/>
      <c r="Z596" s="427"/>
      <c r="AA596" s="427"/>
      <c r="AB596" s="427"/>
      <c r="AC596" s="427"/>
      <c r="AD596" s="427"/>
      <c r="AE596" s="427"/>
      <c r="AF596" s="427"/>
      <c r="AG596" s="427"/>
      <c r="AH596" s="427"/>
      <c r="AI596" s="427"/>
      <c r="AJ596" s="427"/>
      <c r="AK596" s="427"/>
      <c r="AL596" s="427"/>
      <c r="AM596" s="427"/>
      <c r="AN596" s="427"/>
      <c r="AO596" s="427"/>
      <c r="AP596" s="427"/>
      <c r="AQ596" s="427"/>
      <c r="AR596" s="427"/>
      <c r="AS596" s="427"/>
      <c r="AT596" s="427"/>
      <c r="AU596" s="427"/>
      <c r="AV596" s="427"/>
      <c r="AW596" s="427"/>
      <c r="AX596" s="427"/>
      <c r="AY596" s="427"/>
      <c r="AZ596" s="427"/>
      <c r="BA596" s="427"/>
      <c r="BB596" s="427"/>
      <c r="BC596" s="427"/>
      <c r="BD596" s="427"/>
      <c r="BE596" s="427"/>
      <c r="BF596" s="427"/>
      <c r="BG596" s="427"/>
      <c r="BH596" s="427"/>
      <c r="BI596" s="427"/>
      <c r="BJ596" s="427"/>
      <c r="BK596" s="427"/>
      <c r="BL596" s="427"/>
      <c r="BM596" s="427"/>
      <c r="BN596" s="427"/>
      <c r="BO596" s="427"/>
      <c r="BP596" s="427"/>
      <c r="BQ596" s="427"/>
      <c r="BR596" s="427"/>
      <c r="BS596" s="427"/>
      <c r="BT596" s="427"/>
      <c r="BU596" s="427"/>
      <c r="BV596" s="427"/>
      <c r="BW596" s="427"/>
      <c r="BX596" s="427"/>
      <c r="BY596" s="427"/>
      <c r="BZ596" s="427"/>
      <c r="CA596" s="427"/>
      <c r="CB596" s="427"/>
      <c r="CC596" s="427"/>
      <c r="CD596" s="427"/>
      <c r="CE596" s="427"/>
      <c r="CF596" s="427"/>
      <c r="CG596" s="427"/>
      <c r="CH596" s="427"/>
      <c r="CI596" s="427"/>
      <c r="CJ596" s="427"/>
      <c r="CK596" s="427"/>
      <c r="CL596" s="427"/>
      <c r="CM596" s="427"/>
    </row>
    <row r="597">
      <c r="A597" s="427"/>
      <c r="B597" s="427"/>
      <c r="C597" s="427"/>
      <c r="D597" s="427"/>
      <c r="E597" s="427"/>
      <c r="F597" s="427"/>
      <c r="G597" s="427"/>
      <c r="H597" s="427"/>
      <c r="I597" s="427"/>
      <c r="J597" s="427"/>
      <c r="K597" s="427"/>
      <c r="L597" s="427"/>
      <c r="M597" s="427"/>
      <c r="N597" s="427"/>
      <c r="O597" s="427"/>
      <c r="P597" s="427"/>
      <c r="Q597" s="427"/>
      <c r="R597" s="427"/>
      <c r="S597" s="427"/>
      <c r="T597" s="427"/>
      <c r="U597" s="427"/>
      <c r="V597" s="427"/>
      <c r="W597" s="427"/>
      <c r="X597" s="427"/>
      <c r="Y597" s="427"/>
      <c r="Z597" s="427"/>
      <c r="AA597" s="427"/>
      <c r="AB597" s="427"/>
      <c r="AC597" s="427"/>
      <c r="AD597" s="427"/>
      <c r="AE597" s="427"/>
      <c r="AF597" s="427"/>
      <c r="AG597" s="427"/>
      <c r="AH597" s="427"/>
      <c r="AI597" s="427"/>
      <c r="AJ597" s="427"/>
      <c r="AK597" s="427"/>
      <c r="AL597" s="427"/>
      <c r="AM597" s="427"/>
      <c r="AN597" s="427"/>
      <c r="AO597" s="427"/>
      <c r="AP597" s="427"/>
      <c r="AQ597" s="427"/>
      <c r="AR597" s="427"/>
      <c r="AS597" s="427"/>
      <c r="AT597" s="427"/>
      <c r="AU597" s="427"/>
      <c r="AV597" s="427"/>
      <c r="AW597" s="427"/>
      <c r="AX597" s="427"/>
      <c r="AY597" s="427"/>
      <c r="AZ597" s="427"/>
      <c r="BA597" s="427"/>
      <c r="BB597" s="427"/>
      <c r="BC597" s="427"/>
      <c r="BD597" s="427"/>
      <c r="BE597" s="427"/>
      <c r="BF597" s="427"/>
      <c r="BG597" s="427"/>
      <c r="BH597" s="427"/>
      <c r="BI597" s="427"/>
      <c r="BJ597" s="427"/>
      <c r="BK597" s="427"/>
      <c r="BL597" s="427"/>
      <c r="BM597" s="427"/>
      <c r="BN597" s="427"/>
      <c r="BO597" s="427"/>
      <c r="BP597" s="427"/>
      <c r="BQ597" s="427"/>
      <c r="BR597" s="427"/>
      <c r="BS597" s="427"/>
      <c r="BT597" s="427"/>
      <c r="BU597" s="427"/>
      <c r="BV597" s="427"/>
      <c r="BW597" s="427"/>
      <c r="BX597" s="427"/>
      <c r="BY597" s="427"/>
      <c r="BZ597" s="427"/>
      <c r="CA597" s="427"/>
      <c r="CB597" s="427"/>
      <c r="CC597" s="427"/>
      <c r="CD597" s="427"/>
      <c r="CE597" s="427"/>
      <c r="CF597" s="427"/>
      <c r="CG597" s="427"/>
      <c r="CH597" s="427"/>
      <c r="CI597" s="427"/>
      <c r="CJ597" s="427"/>
      <c r="CK597" s="427"/>
      <c r="CL597" s="427"/>
      <c r="CM597" s="427"/>
    </row>
    <row r="598">
      <c r="A598" s="427"/>
      <c r="B598" s="427"/>
      <c r="C598" s="427"/>
      <c r="D598" s="427"/>
      <c r="E598" s="427"/>
      <c r="F598" s="427"/>
      <c r="G598" s="427"/>
      <c r="H598" s="427"/>
      <c r="I598" s="427"/>
      <c r="J598" s="427"/>
      <c r="K598" s="427"/>
      <c r="L598" s="427"/>
      <c r="M598" s="427"/>
      <c r="N598" s="427"/>
      <c r="O598" s="427"/>
      <c r="P598" s="427"/>
      <c r="Q598" s="427"/>
      <c r="R598" s="427"/>
      <c r="S598" s="427"/>
      <c r="T598" s="427"/>
      <c r="U598" s="427"/>
      <c r="V598" s="427"/>
      <c r="W598" s="427"/>
      <c r="X598" s="427"/>
      <c r="Y598" s="427"/>
      <c r="Z598" s="427"/>
      <c r="AA598" s="427"/>
      <c r="AB598" s="427"/>
      <c r="AC598" s="427"/>
      <c r="AD598" s="427"/>
      <c r="AE598" s="427"/>
      <c r="AF598" s="427"/>
      <c r="AG598" s="427"/>
      <c r="AH598" s="427"/>
      <c r="AI598" s="427"/>
      <c r="AJ598" s="427"/>
      <c r="AK598" s="427"/>
      <c r="AL598" s="427"/>
      <c r="AM598" s="427"/>
      <c r="AN598" s="427"/>
      <c r="AO598" s="427"/>
      <c r="AP598" s="427"/>
      <c r="AQ598" s="427"/>
      <c r="AR598" s="427"/>
      <c r="AS598" s="427"/>
      <c r="AT598" s="427"/>
      <c r="AU598" s="427"/>
      <c r="AV598" s="427"/>
      <c r="AW598" s="427"/>
      <c r="AX598" s="427"/>
      <c r="AY598" s="427"/>
      <c r="AZ598" s="427"/>
      <c r="BA598" s="427"/>
      <c r="BB598" s="427"/>
      <c r="BC598" s="427"/>
      <c r="BD598" s="427"/>
      <c r="BE598" s="427"/>
      <c r="BF598" s="427"/>
      <c r="BG598" s="427"/>
      <c r="BH598" s="427"/>
      <c r="BI598" s="427"/>
      <c r="BJ598" s="427"/>
      <c r="BK598" s="427"/>
      <c r="BL598" s="427"/>
      <c r="BM598" s="427"/>
      <c r="BN598" s="427"/>
      <c r="BO598" s="427"/>
      <c r="BP598" s="427"/>
      <c r="BQ598" s="427"/>
      <c r="BR598" s="427"/>
      <c r="BS598" s="427"/>
      <c r="BT598" s="427"/>
      <c r="BU598" s="427"/>
      <c r="BV598" s="427"/>
      <c r="BW598" s="427"/>
      <c r="BX598" s="427"/>
      <c r="BY598" s="427"/>
      <c r="BZ598" s="427"/>
      <c r="CA598" s="427"/>
      <c r="CB598" s="427"/>
      <c r="CC598" s="427"/>
      <c r="CD598" s="427"/>
      <c r="CE598" s="427"/>
      <c r="CF598" s="427"/>
      <c r="CG598" s="427"/>
      <c r="CH598" s="427"/>
      <c r="CI598" s="427"/>
      <c r="CJ598" s="427"/>
      <c r="CK598" s="427"/>
      <c r="CL598" s="427"/>
      <c r="CM598" s="427"/>
    </row>
    <row r="599">
      <c r="A599" s="427"/>
      <c r="B599" s="427"/>
      <c r="C599" s="427"/>
      <c r="D599" s="427"/>
      <c r="E599" s="427"/>
      <c r="F599" s="427"/>
      <c r="G599" s="427"/>
      <c r="H599" s="427"/>
      <c r="I599" s="427"/>
      <c r="J599" s="427"/>
      <c r="K599" s="427"/>
      <c r="L599" s="427"/>
      <c r="M599" s="427"/>
      <c r="N599" s="427"/>
      <c r="O599" s="427"/>
      <c r="P599" s="427"/>
      <c r="Q599" s="427"/>
      <c r="R599" s="427"/>
      <c r="S599" s="427"/>
      <c r="T599" s="427"/>
      <c r="U599" s="427"/>
      <c r="V599" s="427"/>
      <c r="W599" s="427"/>
      <c r="X599" s="427"/>
      <c r="Y599" s="427"/>
      <c r="Z599" s="427"/>
      <c r="AA599" s="427"/>
      <c r="AB599" s="427"/>
      <c r="AC599" s="427"/>
      <c r="AD599" s="427"/>
      <c r="AE599" s="427"/>
      <c r="AF599" s="427"/>
      <c r="AG599" s="427"/>
      <c r="AH599" s="427"/>
      <c r="AI599" s="427"/>
      <c r="AJ599" s="427"/>
      <c r="AK599" s="427"/>
      <c r="AL599" s="427"/>
      <c r="AM599" s="427"/>
      <c r="AN599" s="427"/>
      <c r="AO599" s="427"/>
      <c r="AP599" s="427"/>
      <c r="AQ599" s="427"/>
      <c r="AR599" s="427"/>
      <c r="AS599" s="427"/>
      <c r="AT599" s="427"/>
      <c r="AU599" s="427"/>
      <c r="AV599" s="427"/>
      <c r="AW599" s="427"/>
      <c r="AX599" s="427"/>
      <c r="AY599" s="427"/>
      <c r="AZ599" s="427"/>
      <c r="BA599" s="427"/>
      <c r="BB599" s="427"/>
      <c r="BC599" s="427"/>
      <c r="BD599" s="427"/>
      <c r="BE599" s="427"/>
      <c r="BF599" s="427"/>
      <c r="BG599" s="427"/>
      <c r="BH599" s="427"/>
      <c r="BI599" s="427"/>
      <c r="BJ599" s="427"/>
      <c r="BK599" s="427"/>
      <c r="BL599" s="427"/>
      <c r="BM599" s="427"/>
      <c r="BN599" s="427"/>
      <c r="BO599" s="427"/>
      <c r="BP599" s="427"/>
      <c r="BQ599" s="427"/>
      <c r="BR599" s="427"/>
      <c r="BS599" s="427"/>
      <c r="BT599" s="427"/>
      <c r="BU599" s="427"/>
      <c r="BV599" s="427"/>
      <c r="BW599" s="427"/>
      <c r="BX599" s="427"/>
      <c r="BY599" s="427"/>
      <c r="BZ599" s="427"/>
      <c r="CA599" s="427"/>
      <c r="CB599" s="427"/>
      <c r="CC599" s="427"/>
      <c r="CD599" s="427"/>
      <c r="CE599" s="427"/>
      <c r="CF599" s="427"/>
      <c r="CG599" s="427"/>
      <c r="CH599" s="427"/>
      <c r="CI599" s="427"/>
      <c r="CJ599" s="427"/>
      <c r="CK599" s="427"/>
      <c r="CL599" s="427"/>
      <c r="CM599" s="427"/>
    </row>
    <row r="600">
      <c r="A600" s="427"/>
      <c r="B600" s="427"/>
      <c r="C600" s="427"/>
      <c r="D600" s="427"/>
      <c r="E600" s="427"/>
      <c r="F600" s="427"/>
      <c r="G600" s="427"/>
      <c r="H600" s="427"/>
      <c r="I600" s="427"/>
      <c r="J600" s="427"/>
      <c r="K600" s="427"/>
      <c r="L600" s="427"/>
      <c r="M600" s="427"/>
      <c r="N600" s="427"/>
      <c r="O600" s="427"/>
      <c r="P600" s="427"/>
      <c r="Q600" s="427"/>
      <c r="R600" s="427"/>
      <c r="S600" s="427"/>
      <c r="T600" s="427"/>
      <c r="U600" s="427"/>
      <c r="V600" s="427"/>
      <c r="W600" s="427"/>
      <c r="X600" s="427"/>
      <c r="Y600" s="427"/>
      <c r="Z600" s="427"/>
      <c r="AA600" s="427"/>
      <c r="AB600" s="427"/>
      <c r="AC600" s="427"/>
      <c r="AD600" s="427"/>
      <c r="AE600" s="427"/>
      <c r="AF600" s="427"/>
      <c r="AG600" s="427"/>
      <c r="AH600" s="427"/>
      <c r="AI600" s="427"/>
      <c r="AJ600" s="427"/>
      <c r="AK600" s="427"/>
      <c r="AL600" s="427"/>
      <c r="AM600" s="427"/>
      <c r="AN600" s="427"/>
      <c r="AO600" s="427"/>
      <c r="AP600" s="427"/>
      <c r="AQ600" s="427"/>
      <c r="AR600" s="427"/>
      <c r="AS600" s="427"/>
      <c r="AT600" s="427"/>
      <c r="AU600" s="427"/>
      <c r="AV600" s="427"/>
      <c r="AW600" s="427"/>
      <c r="AX600" s="427"/>
      <c r="AY600" s="427"/>
      <c r="AZ600" s="427"/>
      <c r="BA600" s="427"/>
      <c r="BB600" s="427"/>
      <c r="BC600" s="427"/>
      <c r="BD600" s="427"/>
      <c r="BE600" s="427"/>
      <c r="BF600" s="427"/>
      <c r="BG600" s="427"/>
      <c r="BH600" s="427"/>
      <c r="BI600" s="427"/>
      <c r="BJ600" s="427"/>
      <c r="BK600" s="427"/>
      <c r="BL600" s="427"/>
      <c r="BM600" s="427"/>
      <c r="BN600" s="427"/>
      <c r="BO600" s="427"/>
      <c r="BP600" s="427"/>
      <c r="BQ600" s="427"/>
      <c r="BR600" s="427"/>
      <c r="BS600" s="427"/>
      <c r="BT600" s="427"/>
      <c r="BU600" s="427"/>
      <c r="BV600" s="427"/>
      <c r="BW600" s="427"/>
      <c r="BX600" s="427"/>
      <c r="BY600" s="427"/>
      <c r="BZ600" s="427"/>
      <c r="CA600" s="427"/>
      <c r="CB600" s="427"/>
      <c r="CC600" s="427"/>
      <c r="CD600" s="427"/>
      <c r="CE600" s="427"/>
      <c r="CF600" s="427"/>
      <c r="CG600" s="427"/>
      <c r="CH600" s="427"/>
      <c r="CI600" s="427"/>
      <c r="CJ600" s="427"/>
      <c r="CK600" s="427"/>
      <c r="CL600" s="427"/>
      <c r="CM600" s="427"/>
    </row>
    <row r="601">
      <c r="A601" s="427"/>
      <c r="B601" s="427"/>
      <c r="C601" s="427"/>
      <c r="D601" s="427"/>
      <c r="E601" s="427"/>
      <c r="F601" s="427"/>
      <c r="G601" s="427"/>
      <c r="H601" s="427"/>
      <c r="I601" s="427"/>
      <c r="J601" s="427"/>
      <c r="K601" s="427"/>
      <c r="L601" s="427"/>
      <c r="M601" s="427"/>
      <c r="N601" s="427"/>
      <c r="O601" s="427"/>
      <c r="P601" s="427"/>
      <c r="Q601" s="427"/>
      <c r="R601" s="427"/>
      <c r="S601" s="427"/>
      <c r="T601" s="427"/>
      <c r="U601" s="427"/>
      <c r="V601" s="427"/>
      <c r="W601" s="427"/>
      <c r="X601" s="427"/>
      <c r="Y601" s="427"/>
      <c r="Z601" s="427"/>
      <c r="AA601" s="427"/>
      <c r="AB601" s="427"/>
      <c r="AC601" s="427"/>
      <c r="AD601" s="427"/>
      <c r="AE601" s="427"/>
      <c r="AF601" s="427"/>
      <c r="AG601" s="427"/>
      <c r="AH601" s="427"/>
      <c r="AI601" s="427"/>
      <c r="AJ601" s="427"/>
      <c r="AK601" s="427"/>
      <c r="AL601" s="427"/>
      <c r="AM601" s="427"/>
      <c r="AN601" s="427"/>
      <c r="AO601" s="427"/>
      <c r="AP601" s="427"/>
      <c r="AQ601" s="427"/>
      <c r="AR601" s="427"/>
      <c r="AS601" s="427"/>
      <c r="AT601" s="427"/>
      <c r="AU601" s="427"/>
      <c r="AV601" s="427"/>
      <c r="AW601" s="427"/>
      <c r="AX601" s="427"/>
      <c r="AY601" s="427"/>
      <c r="AZ601" s="427"/>
      <c r="BA601" s="427"/>
      <c r="BB601" s="427"/>
      <c r="BC601" s="427"/>
      <c r="BD601" s="427"/>
      <c r="BE601" s="427"/>
      <c r="BF601" s="427"/>
      <c r="BG601" s="427"/>
      <c r="BH601" s="427"/>
      <c r="BI601" s="427"/>
      <c r="BJ601" s="427"/>
      <c r="BK601" s="427"/>
      <c r="BL601" s="427"/>
      <c r="BM601" s="427"/>
      <c r="BN601" s="427"/>
      <c r="BO601" s="427"/>
      <c r="BP601" s="427"/>
      <c r="BQ601" s="427"/>
      <c r="BR601" s="427"/>
      <c r="BS601" s="427"/>
      <c r="BT601" s="427"/>
      <c r="BU601" s="427"/>
      <c r="BV601" s="427"/>
      <c r="BW601" s="427"/>
      <c r="BX601" s="427"/>
      <c r="BY601" s="427"/>
      <c r="BZ601" s="427"/>
      <c r="CA601" s="427"/>
      <c r="CB601" s="427"/>
      <c r="CC601" s="427"/>
      <c r="CD601" s="427"/>
      <c r="CE601" s="427"/>
      <c r="CF601" s="427"/>
      <c r="CG601" s="427"/>
      <c r="CH601" s="427"/>
      <c r="CI601" s="427"/>
      <c r="CJ601" s="427"/>
      <c r="CK601" s="427"/>
      <c r="CL601" s="427"/>
      <c r="CM601" s="427"/>
    </row>
    <row r="602">
      <c r="A602" s="427"/>
      <c r="B602" s="427"/>
      <c r="C602" s="427"/>
      <c r="D602" s="427"/>
      <c r="E602" s="427"/>
      <c r="F602" s="427"/>
      <c r="G602" s="427"/>
      <c r="H602" s="427"/>
      <c r="I602" s="427"/>
      <c r="J602" s="427"/>
      <c r="K602" s="427"/>
      <c r="L602" s="427"/>
      <c r="M602" s="427"/>
      <c r="N602" s="427"/>
      <c r="O602" s="427"/>
      <c r="P602" s="427"/>
      <c r="Q602" s="427"/>
      <c r="R602" s="427"/>
      <c r="S602" s="427"/>
      <c r="T602" s="427"/>
      <c r="U602" s="427"/>
      <c r="V602" s="427"/>
      <c r="W602" s="427"/>
      <c r="X602" s="427"/>
      <c r="Y602" s="427"/>
      <c r="Z602" s="427"/>
      <c r="AA602" s="427"/>
      <c r="AB602" s="427"/>
      <c r="AC602" s="427"/>
      <c r="AD602" s="427"/>
      <c r="AE602" s="427"/>
      <c r="AF602" s="427"/>
      <c r="AG602" s="427"/>
      <c r="AH602" s="427"/>
      <c r="AI602" s="427"/>
      <c r="AJ602" s="427"/>
      <c r="AK602" s="427"/>
      <c r="AL602" s="427"/>
      <c r="AM602" s="427"/>
      <c r="AN602" s="427"/>
      <c r="AO602" s="427"/>
      <c r="AP602" s="427"/>
      <c r="AQ602" s="427"/>
      <c r="AR602" s="427"/>
      <c r="AS602" s="427"/>
      <c r="AT602" s="427"/>
      <c r="AU602" s="427"/>
      <c r="AV602" s="427"/>
      <c r="AW602" s="427"/>
      <c r="AX602" s="427"/>
      <c r="AY602" s="427"/>
      <c r="AZ602" s="427"/>
      <c r="BA602" s="427"/>
      <c r="BB602" s="427"/>
      <c r="BC602" s="427"/>
      <c r="BD602" s="427"/>
      <c r="BE602" s="427"/>
      <c r="BF602" s="427"/>
      <c r="BG602" s="427"/>
      <c r="BH602" s="427"/>
      <c r="BI602" s="427"/>
      <c r="BJ602" s="427"/>
      <c r="BK602" s="427"/>
      <c r="BL602" s="427"/>
      <c r="BM602" s="427"/>
      <c r="BN602" s="427"/>
      <c r="BO602" s="427"/>
      <c r="BP602" s="427"/>
      <c r="BQ602" s="427"/>
      <c r="BR602" s="427"/>
      <c r="BS602" s="427"/>
      <c r="BT602" s="427"/>
      <c r="BU602" s="427"/>
      <c r="BV602" s="427"/>
      <c r="BW602" s="427"/>
      <c r="BX602" s="427"/>
      <c r="BY602" s="427"/>
      <c r="BZ602" s="427"/>
      <c r="CA602" s="427"/>
      <c r="CB602" s="427"/>
      <c r="CC602" s="427"/>
      <c r="CD602" s="427"/>
      <c r="CE602" s="427"/>
      <c r="CF602" s="427"/>
      <c r="CG602" s="427"/>
      <c r="CH602" s="427"/>
      <c r="CI602" s="427"/>
      <c r="CJ602" s="427"/>
      <c r="CK602" s="427"/>
      <c r="CL602" s="427"/>
      <c r="CM602" s="427"/>
    </row>
    <row r="603">
      <c r="A603" s="427"/>
      <c r="B603" s="427"/>
      <c r="C603" s="427"/>
      <c r="D603" s="427"/>
      <c r="E603" s="427"/>
      <c r="F603" s="427"/>
      <c r="G603" s="427"/>
      <c r="H603" s="427"/>
      <c r="I603" s="427"/>
      <c r="J603" s="427"/>
      <c r="K603" s="427"/>
      <c r="L603" s="427"/>
      <c r="M603" s="427"/>
      <c r="N603" s="427"/>
      <c r="O603" s="427"/>
      <c r="P603" s="427"/>
      <c r="Q603" s="427"/>
      <c r="R603" s="427"/>
      <c r="S603" s="427"/>
      <c r="T603" s="427"/>
      <c r="U603" s="427"/>
      <c r="V603" s="427"/>
      <c r="W603" s="427"/>
      <c r="X603" s="427"/>
      <c r="Y603" s="427"/>
      <c r="Z603" s="427"/>
      <c r="AA603" s="427"/>
      <c r="AB603" s="427"/>
      <c r="AC603" s="427"/>
      <c r="AD603" s="427"/>
      <c r="AE603" s="427"/>
      <c r="AF603" s="427"/>
      <c r="AG603" s="427"/>
      <c r="AH603" s="427"/>
      <c r="AI603" s="427"/>
      <c r="AJ603" s="427"/>
      <c r="AK603" s="427"/>
      <c r="AL603" s="427"/>
      <c r="AM603" s="427"/>
      <c r="AN603" s="427"/>
      <c r="AO603" s="427"/>
      <c r="AP603" s="427"/>
      <c r="AQ603" s="427"/>
      <c r="AR603" s="427"/>
      <c r="AS603" s="427"/>
      <c r="AT603" s="427"/>
      <c r="AU603" s="427"/>
      <c r="AV603" s="427"/>
      <c r="AW603" s="427"/>
      <c r="AX603" s="427"/>
      <c r="AY603" s="427"/>
      <c r="AZ603" s="427"/>
      <c r="BA603" s="427"/>
      <c r="BB603" s="427"/>
      <c r="BC603" s="427"/>
      <c r="BD603" s="427"/>
      <c r="BE603" s="427"/>
      <c r="BF603" s="427"/>
      <c r="BG603" s="427"/>
      <c r="BH603" s="427"/>
      <c r="BI603" s="427"/>
      <c r="BJ603" s="427"/>
      <c r="BK603" s="427"/>
      <c r="BL603" s="427"/>
      <c r="BM603" s="427"/>
      <c r="BN603" s="427"/>
      <c r="BO603" s="427"/>
      <c r="BP603" s="427"/>
      <c r="BQ603" s="427"/>
      <c r="BR603" s="427"/>
      <c r="BS603" s="427"/>
      <c r="BT603" s="427"/>
      <c r="BU603" s="427"/>
      <c r="BV603" s="427"/>
      <c r="BW603" s="427"/>
      <c r="BX603" s="427"/>
      <c r="BY603" s="427"/>
      <c r="BZ603" s="427"/>
      <c r="CA603" s="427"/>
      <c r="CB603" s="427"/>
      <c r="CC603" s="427"/>
      <c r="CD603" s="427"/>
      <c r="CE603" s="427"/>
      <c r="CF603" s="427"/>
      <c r="CG603" s="427"/>
      <c r="CH603" s="427"/>
      <c r="CI603" s="427"/>
      <c r="CJ603" s="427"/>
      <c r="CK603" s="427"/>
      <c r="CL603" s="427"/>
      <c r="CM603" s="427"/>
    </row>
    <row r="604">
      <c r="A604" s="427"/>
      <c r="B604" s="427"/>
      <c r="C604" s="427"/>
      <c r="D604" s="427"/>
      <c r="E604" s="427"/>
      <c r="F604" s="427"/>
      <c r="G604" s="427"/>
      <c r="H604" s="427"/>
      <c r="I604" s="427"/>
      <c r="J604" s="427"/>
      <c r="K604" s="427"/>
      <c r="L604" s="427"/>
      <c r="M604" s="427"/>
      <c r="N604" s="427"/>
      <c r="O604" s="427"/>
      <c r="P604" s="427"/>
      <c r="Q604" s="427"/>
      <c r="R604" s="427"/>
      <c r="S604" s="427"/>
      <c r="T604" s="427"/>
      <c r="U604" s="427"/>
      <c r="V604" s="427"/>
      <c r="W604" s="427"/>
      <c r="X604" s="427"/>
      <c r="Y604" s="427"/>
      <c r="Z604" s="427"/>
      <c r="AA604" s="427"/>
      <c r="AB604" s="427"/>
      <c r="AC604" s="427"/>
      <c r="AD604" s="427"/>
      <c r="AE604" s="427"/>
      <c r="AF604" s="427"/>
      <c r="AG604" s="427"/>
      <c r="AH604" s="427"/>
      <c r="AI604" s="427"/>
      <c r="AJ604" s="427"/>
      <c r="AK604" s="427"/>
      <c r="AL604" s="427"/>
      <c r="AM604" s="427"/>
      <c r="AN604" s="427"/>
      <c r="AO604" s="427"/>
      <c r="AP604" s="427"/>
      <c r="AQ604" s="427"/>
      <c r="AR604" s="427"/>
      <c r="AS604" s="427"/>
      <c r="AT604" s="427"/>
      <c r="AU604" s="427"/>
      <c r="AV604" s="427"/>
      <c r="AW604" s="427"/>
      <c r="AX604" s="427"/>
      <c r="AY604" s="427"/>
      <c r="AZ604" s="427"/>
      <c r="BA604" s="427"/>
      <c r="BB604" s="427"/>
      <c r="BC604" s="427"/>
      <c r="BD604" s="427"/>
      <c r="BE604" s="427"/>
      <c r="BF604" s="427"/>
      <c r="BG604" s="427"/>
      <c r="BH604" s="427"/>
      <c r="BI604" s="427"/>
      <c r="BJ604" s="427"/>
      <c r="BK604" s="427"/>
      <c r="BL604" s="427"/>
      <c r="BM604" s="427"/>
      <c r="BN604" s="427"/>
      <c r="BO604" s="427"/>
      <c r="BP604" s="427"/>
      <c r="BQ604" s="427"/>
      <c r="BR604" s="427"/>
      <c r="BS604" s="427"/>
      <c r="BT604" s="427"/>
      <c r="BU604" s="427"/>
      <c r="BV604" s="427"/>
      <c r="BW604" s="427"/>
      <c r="BX604" s="427"/>
      <c r="BY604" s="427"/>
      <c r="BZ604" s="427"/>
      <c r="CA604" s="427"/>
      <c r="CB604" s="427"/>
      <c r="CC604" s="427"/>
      <c r="CD604" s="427"/>
      <c r="CE604" s="427"/>
      <c r="CF604" s="427"/>
      <c r="CG604" s="427"/>
      <c r="CH604" s="427"/>
      <c r="CI604" s="427"/>
      <c r="CJ604" s="427"/>
      <c r="CK604" s="427"/>
      <c r="CL604" s="427"/>
      <c r="CM604" s="427"/>
    </row>
    <row r="605">
      <c r="A605" s="427"/>
      <c r="B605" s="427"/>
      <c r="C605" s="427"/>
      <c r="D605" s="427"/>
      <c r="E605" s="427"/>
      <c r="F605" s="427"/>
      <c r="G605" s="427"/>
      <c r="H605" s="427"/>
      <c r="I605" s="427"/>
      <c r="J605" s="427"/>
      <c r="K605" s="427"/>
      <c r="L605" s="427"/>
      <c r="M605" s="427"/>
      <c r="N605" s="427"/>
      <c r="O605" s="427"/>
      <c r="P605" s="427"/>
      <c r="Q605" s="427"/>
      <c r="R605" s="427"/>
      <c r="S605" s="427"/>
      <c r="T605" s="427"/>
      <c r="U605" s="427"/>
      <c r="V605" s="427"/>
      <c r="W605" s="427"/>
      <c r="X605" s="427"/>
      <c r="Y605" s="427"/>
      <c r="Z605" s="427"/>
      <c r="AA605" s="427"/>
      <c r="AB605" s="427"/>
      <c r="AC605" s="427"/>
      <c r="AD605" s="427"/>
      <c r="AE605" s="427"/>
      <c r="AF605" s="427"/>
      <c r="AG605" s="427"/>
      <c r="AH605" s="427"/>
      <c r="AI605" s="427"/>
      <c r="AJ605" s="427"/>
      <c r="AK605" s="427"/>
      <c r="AL605" s="427"/>
      <c r="AM605" s="427"/>
      <c r="AN605" s="427"/>
      <c r="AO605" s="427"/>
      <c r="AP605" s="427"/>
      <c r="AQ605" s="427"/>
      <c r="AR605" s="427"/>
      <c r="AS605" s="427"/>
      <c r="AT605" s="427"/>
      <c r="AU605" s="427"/>
      <c r="AV605" s="427"/>
      <c r="AW605" s="427"/>
      <c r="AX605" s="427"/>
      <c r="AY605" s="427"/>
      <c r="AZ605" s="427"/>
      <c r="BA605" s="427"/>
      <c r="BB605" s="427"/>
      <c r="BC605" s="427"/>
      <c r="BD605" s="427"/>
      <c r="BE605" s="427"/>
      <c r="BF605" s="427"/>
      <c r="BG605" s="427"/>
      <c r="BH605" s="427"/>
      <c r="BI605" s="427"/>
      <c r="BJ605" s="427"/>
      <c r="BK605" s="427"/>
      <c r="BL605" s="427"/>
      <c r="BM605" s="427"/>
      <c r="BN605" s="427"/>
      <c r="BO605" s="427"/>
      <c r="BP605" s="427"/>
      <c r="BQ605" s="427"/>
      <c r="BR605" s="427"/>
      <c r="BS605" s="427"/>
      <c r="BT605" s="427"/>
      <c r="BU605" s="427"/>
      <c r="BV605" s="427"/>
      <c r="BW605" s="427"/>
      <c r="BX605" s="427"/>
      <c r="BY605" s="427"/>
      <c r="BZ605" s="427"/>
      <c r="CA605" s="427"/>
      <c r="CB605" s="427"/>
      <c r="CC605" s="427"/>
      <c r="CD605" s="427"/>
      <c r="CE605" s="427"/>
      <c r="CF605" s="427"/>
      <c r="CG605" s="427"/>
      <c r="CH605" s="427"/>
      <c r="CI605" s="427"/>
      <c r="CJ605" s="427"/>
      <c r="CK605" s="427"/>
      <c r="CL605" s="427"/>
      <c r="CM605" s="427"/>
    </row>
    <row r="606">
      <c r="A606" s="427"/>
      <c r="B606" s="427"/>
      <c r="C606" s="427"/>
      <c r="D606" s="427"/>
      <c r="E606" s="427"/>
      <c r="F606" s="427"/>
      <c r="G606" s="427"/>
      <c r="H606" s="427"/>
      <c r="I606" s="427"/>
      <c r="J606" s="427"/>
      <c r="K606" s="427"/>
      <c r="L606" s="427"/>
      <c r="M606" s="427"/>
      <c r="N606" s="427"/>
      <c r="O606" s="427"/>
      <c r="P606" s="427"/>
      <c r="Q606" s="427"/>
      <c r="R606" s="427"/>
      <c r="S606" s="427"/>
      <c r="T606" s="427"/>
      <c r="U606" s="427"/>
      <c r="V606" s="427"/>
      <c r="W606" s="427"/>
      <c r="X606" s="427"/>
      <c r="Y606" s="427"/>
      <c r="Z606" s="427"/>
      <c r="AA606" s="427"/>
      <c r="AB606" s="427"/>
      <c r="AC606" s="427"/>
      <c r="AD606" s="427"/>
      <c r="AE606" s="427"/>
      <c r="AF606" s="427"/>
      <c r="AG606" s="427"/>
      <c r="AH606" s="427"/>
      <c r="AI606" s="427"/>
      <c r="AJ606" s="427"/>
      <c r="AK606" s="427"/>
      <c r="AL606" s="427"/>
      <c r="AM606" s="427"/>
      <c r="AN606" s="427"/>
      <c r="AO606" s="427"/>
      <c r="AP606" s="427"/>
      <c r="AQ606" s="427"/>
      <c r="AR606" s="427"/>
      <c r="AS606" s="427"/>
      <c r="AT606" s="427"/>
      <c r="AU606" s="427"/>
      <c r="AV606" s="427"/>
      <c r="AW606" s="427"/>
      <c r="AX606" s="427"/>
      <c r="AY606" s="427"/>
      <c r="AZ606" s="427"/>
      <c r="BA606" s="427"/>
      <c r="BB606" s="427"/>
      <c r="BC606" s="427"/>
      <c r="BD606" s="427"/>
      <c r="BE606" s="427"/>
      <c r="BF606" s="427"/>
      <c r="BG606" s="427"/>
      <c r="BH606" s="427"/>
      <c r="BI606" s="427"/>
      <c r="BJ606" s="427"/>
      <c r="BK606" s="427"/>
      <c r="BL606" s="427"/>
      <c r="BM606" s="427"/>
      <c r="BN606" s="427"/>
      <c r="BO606" s="427"/>
      <c r="BP606" s="427"/>
      <c r="BQ606" s="427"/>
      <c r="BR606" s="427"/>
      <c r="BS606" s="427"/>
      <c r="BT606" s="427"/>
      <c r="BU606" s="427"/>
      <c r="BV606" s="427"/>
      <c r="BW606" s="427"/>
      <c r="BX606" s="427"/>
      <c r="BY606" s="427"/>
      <c r="BZ606" s="427"/>
      <c r="CA606" s="427"/>
      <c r="CB606" s="427"/>
      <c r="CC606" s="427"/>
      <c r="CD606" s="427"/>
      <c r="CE606" s="427"/>
      <c r="CF606" s="427"/>
      <c r="CG606" s="427"/>
      <c r="CH606" s="427"/>
      <c r="CI606" s="427"/>
      <c r="CJ606" s="427"/>
      <c r="CK606" s="427"/>
      <c r="CL606" s="427"/>
      <c r="CM606" s="427"/>
    </row>
    <row r="607">
      <c r="A607" s="427"/>
      <c r="B607" s="427"/>
      <c r="C607" s="427"/>
      <c r="D607" s="427"/>
      <c r="E607" s="427"/>
      <c r="F607" s="427"/>
      <c r="G607" s="427"/>
      <c r="H607" s="427"/>
      <c r="I607" s="427"/>
      <c r="J607" s="427"/>
      <c r="K607" s="427"/>
      <c r="L607" s="427"/>
      <c r="M607" s="427"/>
      <c r="N607" s="427"/>
      <c r="O607" s="427"/>
      <c r="P607" s="427"/>
      <c r="Q607" s="427"/>
      <c r="R607" s="427"/>
      <c r="S607" s="427"/>
      <c r="T607" s="427"/>
      <c r="U607" s="427"/>
      <c r="V607" s="427"/>
      <c r="W607" s="427"/>
      <c r="X607" s="427"/>
      <c r="Y607" s="427"/>
      <c r="Z607" s="427"/>
      <c r="AA607" s="427"/>
      <c r="AB607" s="427"/>
      <c r="AC607" s="427"/>
      <c r="AD607" s="427"/>
      <c r="AE607" s="427"/>
      <c r="AF607" s="427"/>
      <c r="AG607" s="427"/>
      <c r="AH607" s="427"/>
      <c r="AI607" s="427"/>
      <c r="AJ607" s="427"/>
      <c r="AK607" s="427"/>
      <c r="AL607" s="427"/>
      <c r="AM607" s="427"/>
      <c r="AN607" s="427"/>
      <c r="AO607" s="427"/>
      <c r="AP607" s="427"/>
      <c r="AQ607" s="427"/>
      <c r="AR607" s="427"/>
      <c r="AS607" s="427"/>
      <c r="AT607" s="427"/>
      <c r="AU607" s="427"/>
      <c r="AV607" s="427"/>
      <c r="AW607" s="427"/>
      <c r="AX607" s="427"/>
      <c r="AY607" s="427"/>
      <c r="AZ607" s="427"/>
      <c r="BA607" s="427"/>
      <c r="BB607" s="427"/>
      <c r="BC607" s="427"/>
      <c r="BD607" s="427"/>
      <c r="BE607" s="427"/>
      <c r="BF607" s="427"/>
      <c r="BG607" s="427"/>
      <c r="BH607" s="427"/>
      <c r="BI607" s="427"/>
      <c r="BJ607" s="427"/>
      <c r="BK607" s="427"/>
      <c r="BL607" s="427"/>
      <c r="BM607" s="427"/>
      <c r="BN607" s="427"/>
      <c r="BO607" s="427"/>
      <c r="BP607" s="427"/>
      <c r="BQ607" s="427"/>
      <c r="BR607" s="427"/>
      <c r="BS607" s="427"/>
      <c r="BT607" s="427"/>
      <c r="BU607" s="427"/>
      <c r="BV607" s="427"/>
      <c r="BW607" s="427"/>
      <c r="BX607" s="427"/>
      <c r="BY607" s="427"/>
      <c r="BZ607" s="427"/>
      <c r="CA607" s="427"/>
      <c r="CB607" s="427"/>
      <c r="CC607" s="427"/>
      <c r="CD607" s="427"/>
      <c r="CE607" s="427"/>
      <c r="CF607" s="427"/>
      <c r="CG607" s="427"/>
      <c r="CH607" s="427"/>
      <c r="CI607" s="427"/>
      <c r="CJ607" s="427"/>
      <c r="CK607" s="427"/>
      <c r="CL607" s="427"/>
      <c r="CM607" s="427"/>
    </row>
    <row r="608">
      <c r="A608" s="427"/>
      <c r="B608" s="427"/>
      <c r="C608" s="427"/>
      <c r="D608" s="427"/>
      <c r="E608" s="427"/>
      <c r="F608" s="427"/>
      <c r="G608" s="427"/>
      <c r="H608" s="427"/>
      <c r="I608" s="427"/>
      <c r="J608" s="427"/>
      <c r="K608" s="427"/>
      <c r="L608" s="427"/>
      <c r="M608" s="427"/>
      <c r="N608" s="427"/>
      <c r="O608" s="427"/>
      <c r="P608" s="427"/>
      <c r="Q608" s="427"/>
      <c r="R608" s="427"/>
      <c r="S608" s="427"/>
      <c r="T608" s="427"/>
      <c r="U608" s="427"/>
      <c r="V608" s="427"/>
      <c r="W608" s="427"/>
      <c r="X608" s="427"/>
      <c r="Y608" s="427"/>
      <c r="Z608" s="427"/>
      <c r="AA608" s="427"/>
      <c r="AB608" s="427"/>
      <c r="AC608" s="427"/>
      <c r="AD608" s="427"/>
      <c r="AE608" s="427"/>
      <c r="AF608" s="427"/>
      <c r="AG608" s="427"/>
      <c r="AH608" s="427"/>
      <c r="AI608" s="427"/>
      <c r="AJ608" s="427"/>
      <c r="AK608" s="427"/>
      <c r="AL608" s="427"/>
      <c r="AM608" s="427"/>
      <c r="AN608" s="427"/>
      <c r="AO608" s="427"/>
      <c r="AP608" s="427"/>
      <c r="AQ608" s="427"/>
      <c r="AR608" s="427"/>
      <c r="AS608" s="427"/>
      <c r="AT608" s="427"/>
      <c r="AU608" s="427"/>
      <c r="AV608" s="427"/>
      <c r="AW608" s="427"/>
      <c r="AX608" s="427"/>
      <c r="AY608" s="427"/>
      <c r="AZ608" s="427"/>
      <c r="BA608" s="427"/>
      <c r="BB608" s="427"/>
      <c r="BC608" s="427"/>
      <c r="BD608" s="427"/>
      <c r="BE608" s="427"/>
      <c r="BF608" s="427"/>
      <c r="BG608" s="427"/>
      <c r="BH608" s="427"/>
      <c r="BI608" s="427"/>
      <c r="BJ608" s="427"/>
      <c r="BK608" s="427"/>
      <c r="BL608" s="427"/>
      <c r="BM608" s="427"/>
      <c r="BN608" s="427"/>
      <c r="BO608" s="427"/>
      <c r="BP608" s="427"/>
      <c r="BQ608" s="427"/>
      <c r="BR608" s="427"/>
      <c r="BS608" s="427"/>
      <c r="BT608" s="427"/>
      <c r="BU608" s="427"/>
      <c r="BV608" s="427"/>
      <c r="BW608" s="427"/>
      <c r="BX608" s="427"/>
      <c r="BY608" s="427"/>
      <c r="BZ608" s="427"/>
      <c r="CA608" s="427"/>
      <c r="CB608" s="427"/>
      <c r="CC608" s="427"/>
      <c r="CD608" s="427"/>
      <c r="CE608" s="427"/>
      <c r="CF608" s="427"/>
      <c r="CG608" s="427"/>
      <c r="CH608" s="427"/>
      <c r="CI608" s="427"/>
      <c r="CJ608" s="427"/>
      <c r="CK608" s="427"/>
      <c r="CL608" s="427"/>
      <c r="CM608" s="427"/>
    </row>
    <row r="609">
      <c r="A609" s="427"/>
      <c r="B609" s="427"/>
      <c r="C609" s="427"/>
      <c r="D609" s="427"/>
      <c r="E609" s="427"/>
      <c r="F609" s="427"/>
      <c r="G609" s="427"/>
      <c r="H609" s="427"/>
      <c r="I609" s="427"/>
      <c r="J609" s="427"/>
      <c r="K609" s="427"/>
      <c r="L609" s="427"/>
      <c r="M609" s="427"/>
      <c r="N609" s="427"/>
      <c r="O609" s="427"/>
      <c r="P609" s="427"/>
      <c r="Q609" s="427"/>
      <c r="R609" s="427"/>
      <c r="S609" s="427"/>
      <c r="T609" s="427"/>
      <c r="U609" s="427"/>
      <c r="V609" s="427"/>
      <c r="W609" s="427"/>
      <c r="X609" s="427"/>
      <c r="Y609" s="427"/>
      <c r="Z609" s="427"/>
      <c r="AA609" s="427"/>
      <c r="AB609" s="427"/>
      <c r="AC609" s="427"/>
      <c r="AD609" s="427"/>
      <c r="AE609" s="427"/>
      <c r="AF609" s="427"/>
      <c r="AG609" s="427"/>
      <c r="AH609" s="427"/>
      <c r="AI609" s="427"/>
      <c r="AJ609" s="427"/>
      <c r="AK609" s="427"/>
      <c r="AL609" s="427"/>
      <c r="AM609" s="427"/>
      <c r="AN609" s="427"/>
      <c r="AO609" s="427"/>
      <c r="AP609" s="427"/>
      <c r="AQ609" s="427"/>
      <c r="AR609" s="427"/>
      <c r="AS609" s="427"/>
      <c r="AT609" s="427"/>
      <c r="AU609" s="427"/>
      <c r="AV609" s="427"/>
      <c r="AW609" s="427"/>
      <c r="AX609" s="427"/>
      <c r="AY609" s="427"/>
      <c r="AZ609" s="427"/>
      <c r="BA609" s="427"/>
      <c r="BB609" s="427"/>
      <c r="BC609" s="427"/>
      <c r="BD609" s="427"/>
      <c r="BE609" s="427"/>
      <c r="BF609" s="427"/>
      <c r="BG609" s="427"/>
      <c r="BH609" s="427"/>
      <c r="BI609" s="427"/>
      <c r="BJ609" s="427"/>
      <c r="BK609" s="427"/>
      <c r="BL609" s="427"/>
      <c r="BM609" s="427"/>
      <c r="BN609" s="427"/>
      <c r="BO609" s="427"/>
      <c r="BP609" s="427"/>
      <c r="BQ609" s="427"/>
      <c r="BR609" s="427"/>
      <c r="BS609" s="427"/>
      <c r="BT609" s="427"/>
      <c r="BU609" s="427"/>
      <c r="BV609" s="427"/>
      <c r="BW609" s="427"/>
      <c r="BX609" s="427"/>
      <c r="BY609" s="427"/>
      <c r="BZ609" s="427"/>
      <c r="CA609" s="427"/>
      <c r="CB609" s="427"/>
      <c r="CC609" s="427"/>
      <c r="CD609" s="427"/>
      <c r="CE609" s="427"/>
      <c r="CF609" s="427"/>
      <c r="CG609" s="427"/>
      <c r="CH609" s="427"/>
      <c r="CI609" s="427"/>
      <c r="CJ609" s="427"/>
      <c r="CK609" s="427"/>
      <c r="CL609" s="427"/>
      <c r="CM609" s="427"/>
    </row>
    <row r="610">
      <c r="A610" s="427"/>
      <c r="B610" s="427"/>
      <c r="C610" s="427"/>
      <c r="D610" s="427"/>
      <c r="E610" s="427"/>
      <c r="F610" s="427"/>
      <c r="G610" s="427"/>
      <c r="H610" s="427"/>
      <c r="I610" s="427"/>
      <c r="J610" s="427"/>
      <c r="K610" s="427"/>
      <c r="L610" s="427"/>
      <c r="M610" s="427"/>
      <c r="N610" s="427"/>
      <c r="O610" s="427"/>
      <c r="P610" s="427"/>
      <c r="Q610" s="427"/>
      <c r="R610" s="427"/>
      <c r="S610" s="427"/>
      <c r="T610" s="427"/>
      <c r="U610" s="427"/>
      <c r="V610" s="427"/>
      <c r="W610" s="427"/>
      <c r="X610" s="427"/>
      <c r="Y610" s="427"/>
      <c r="Z610" s="427"/>
      <c r="AA610" s="427"/>
      <c r="AB610" s="427"/>
      <c r="AC610" s="427"/>
      <c r="AD610" s="427"/>
      <c r="AE610" s="427"/>
      <c r="AF610" s="427"/>
      <c r="AG610" s="427"/>
      <c r="AH610" s="427"/>
      <c r="AI610" s="427"/>
      <c r="AJ610" s="427"/>
      <c r="AK610" s="427"/>
      <c r="AL610" s="427"/>
      <c r="AM610" s="427"/>
      <c r="AN610" s="427"/>
      <c r="AO610" s="427"/>
      <c r="AP610" s="427"/>
      <c r="AQ610" s="427"/>
      <c r="AR610" s="427"/>
      <c r="AS610" s="427"/>
      <c r="AT610" s="427"/>
      <c r="AU610" s="427"/>
      <c r="AV610" s="427"/>
      <c r="AW610" s="427"/>
      <c r="AX610" s="427"/>
      <c r="AY610" s="427"/>
      <c r="AZ610" s="427"/>
      <c r="BA610" s="427"/>
      <c r="BB610" s="427"/>
      <c r="BC610" s="427"/>
      <c r="BD610" s="427"/>
      <c r="BE610" s="427"/>
      <c r="BF610" s="427"/>
      <c r="BG610" s="427"/>
      <c r="BH610" s="427"/>
      <c r="BI610" s="427"/>
      <c r="BJ610" s="427"/>
      <c r="BK610" s="427"/>
      <c r="BL610" s="427"/>
      <c r="BM610" s="427"/>
      <c r="BN610" s="427"/>
      <c r="BO610" s="427"/>
      <c r="BP610" s="427"/>
      <c r="BQ610" s="427"/>
      <c r="BR610" s="427"/>
      <c r="BS610" s="427"/>
      <c r="BT610" s="427"/>
      <c r="BU610" s="427"/>
      <c r="BV610" s="427"/>
      <c r="BW610" s="427"/>
      <c r="BX610" s="427"/>
      <c r="BY610" s="427"/>
      <c r="BZ610" s="427"/>
      <c r="CA610" s="427"/>
      <c r="CB610" s="427"/>
      <c r="CC610" s="427"/>
      <c r="CD610" s="427"/>
      <c r="CE610" s="427"/>
      <c r="CF610" s="427"/>
      <c r="CG610" s="427"/>
      <c r="CH610" s="427"/>
      <c r="CI610" s="427"/>
      <c r="CJ610" s="427"/>
      <c r="CK610" s="427"/>
      <c r="CL610" s="427"/>
      <c r="CM610" s="427"/>
    </row>
    <row r="611">
      <c r="A611" s="427"/>
      <c r="B611" s="427"/>
      <c r="C611" s="427"/>
      <c r="D611" s="427"/>
      <c r="E611" s="427"/>
      <c r="F611" s="427"/>
      <c r="G611" s="427"/>
      <c r="H611" s="427"/>
      <c r="I611" s="427"/>
      <c r="J611" s="427"/>
      <c r="K611" s="427"/>
      <c r="L611" s="427"/>
      <c r="M611" s="427"/>
      <c r="N611" s="427"/>
      <c r="O611" s="427"/>
      <c r="P611" s="427"/>
      <c r="Q611" s="427"/>
      <c r="R611" s="427"/>
      <c r="S611" s="427"/>
      <c r="T611" s="427"/>
      <c r="U611" s="427"/>
      <c r="V611" s="427"/>
      <c r="W611" s="427"/>
      <c r="X611" s="427"/>
      <c r="Y611" s="427"/>
      <c r="Z611" s="427"/>
      <c r="AA611" s="427"/>
      <c r="AB611" s="427"/>
      <c r="AC611" s="427"/>
      <c r="AD611" s="427"/>
      <c r="AE611" s="427"/>
      <c r="AF611" s="427"/>
      <c r="AG611" s="427"/>
      <c r="AH611" s="427"/>
      <c r="AI611" s="427"/>
      <c r="AJ611" s="427"/>
      <c r="AK611" s="427"/>
      <c r="AL611" s="427"/>
      <c r="AM611" s="427"/>
      <c r="AN611" s="427"/>
      <c r="AO611" s="427"/>
      <c r="AP611" s="427"/>
      <c r="AQ611" s="427"/>
      <c r="AR611" s="427"/>
      <c r="AS611" s="427"/>
      <c r="AT611" s="427"/>
      <c r="AU611" s="427"/>
      <c r="AV611" s="427"/>
      <c r="AW611" s="427"/>
      <c r="AX611" s="427"/>
      <c r="AY611" s="427"/>
      <c r="AZ611" s="427"/>
      <c r="BA611" s="427"/>
      <c r="BB611" s="427"/>
      <c r="BC611" s="427"/>
      <c r="BD611" s="427"/>
      <c r="BE611" s="427"/>
      <c r="BF611" s="427"/>
      <c r="BG611" s="427"/>
      <c r="BH611" s="427"/>
      <c r="BI611" s="427"/>
      <c r="BJ611" s="427"/>
      <c r="BK611" s="427"/>
      <c r="BL611" s="427"/>
      <c r="BM611" s="427"/>
      <c r="BN611" s="427"/>
      <c r="BO611" s="427"/>
      <c r="BP611" s="427"/>
      <c r="BQ611" s="427"/>
      <c r="BR611" s="427"/>
      <c r="BS611" s="427"/>
      <c r="BT611" s="427"/>
      <c r="BU611" s="427"/>
      <c r="BV611" s="427"/>
      <c r="BW611" s="427"/>
      <c r="BX611" s="427"/>
      <c r="BY611" s="427"/>
      <c r="BZ611" s="427"/>
      <c r="CA611" s="427"/>
      <c r="CB611" s="427"/>
      <c r="CC611" s="427"/>
      <c r="CD611" s="427"/>
      <c r="CE611" s="427"/>
      <c r="CF611" s="427"/>
      <c r="CG611" s="427"/>
      <c r="CH611" s="427"/>
      <c r="CI611" s="427"/>
      <c r="CJ611" s="427"/>
      <c r="CK611" s="427"/>
      <c r="CL611" s="427"/>
      <c r="CM611" s="427"/>
    </row>
    <row r="612">
      <c r="A612" s="427"/>
      <c r="B612" s="427"/>
      <c r="C612" s="427"/>
      <c r="D612" s="427"/>
      <c r="E612" s="427"/>
      <c r="F612" s="427"/>
      <c r="G612" s="427"/>
      <c r="H612" s="427"/>
      <c r="I612" s="427"/>
      <c r="J612" s="427"/>
      <c r="K612" s="427"/>
      <c r="L612" s="427"/>
      <c r="M612" s="427"/>
      <c r="N612" s="427"/>
      <c r="O612" s="427"/>
      <c r="P612" s="427"/>
      <c r="Q612" s="427"/>
      <c r="R612" s="427"/>
      <c r="S612" s="427"/>
      <c r="T612" s="427"/>
      <c r="U612" s="427"/>
      <c r="V612" s="427"/>
      <c r="W612" s="427"/>
      <c r="X612" s="427"/>
      <c r="Y612" s="427"/>
      <c r="Z612" s="427"/>
      <c r="AA612" s="427"/>
      <c r="AB612" s="427"/>
      <c r="AC612" s="427"/>
      <c r="AD612" s="427"/>
      <c r="AE612" s="427"/>
      <c r="AF612" s="427"/>
      <c r="AG612" s="427"/>
      <c r="AH612" s="427"/>
      <c r="AI612" s="427"/>
      <c r="AJ612" s="427"/>
      <c r="AK612" s="427"/>
      <c r="AL612" s="427"/>
      <c r="AM612" s="427"/>
      <c r="AN612" s="427"/>
      <c r="AO612" s="427"/>
      <c r="AP612" s="427"/>
      <c r="AQ612" s="427"/>
      <c r="AR612" s="427"/>
      <c r="AS612" s="427"/>
      <c r="AT612" s="427"/>
      <c r="AU612" s="427"/>
      <c r="AV612" s="427"/>
      <c r="AW612" s="427"/>
      <c r="AX612" s="427"/>
      <c r="AY612" s="427"/>
      <c r="AZ612" s="427"/>
      <c r="BA612" s="427"/>
      <c r="BB612" s="427"/>
      <c r="BC612" s="427"/>
      <c r="BD612" s="427"/>
      <c r="BE612" s="427"/>
      <c r="BF612" s="427"/>
      <c r="BG612" s="427"/>
      <c r="BH612" s="427"/>
      <c r="BI612" s="427"/>
      <c r="BJ612" s="427"/>
      <c r="BK612" s="427"/>
      <c r="BL612" s="427"/>
      <c r="BM612" s="427"/>
      <c r="BN612" s="427"/>
      <c r="BO612" s="427"/>
      <c r="BP612" s="427"/>
      <c r="BQ612" s="427"/>
      <c r="BR612" s="427"/>
      <c r="BS612" s="427"/>
      <c r="BT612" s="427"/>
      <c r="BU612" s="427"/>
      <c r="BV612" s="427"/>
      <c r="BW612" s="427"/>
      <c r="BX612" s="427"/>
      <c r="BY612" s="427"/>
      <c r="BZ612" s="427"/>
      <c r="CA612" s="427"/>
      <c r="CB612" s="427"/>
      <c r="CC612" s="427"/>
      <c r="CD612" s="427"/>
      <c r="CE612" s="427"/>
      <c r="CF612" s="427"/>
      <c r="CG612" s="427"/>
      <c r="CH612" s="427"/>
      <c r="CI612" s="427"/>
      <c r="CJ612" s="427"/>
      <c r="CK612" s="427"/>
      <c r="CL612" s="427"/>
      <c r="CM612" s="427"/>
    </row>
    <row r="613">
      <c r="A613" s="427"/>
      <c r="B613" s="427"/>
      <c r="C613" s="427"/>
      <c r="D613" s="427"/>
      <c r="E613" s="427"/>
      <c r="F613" s="427"/>
      <c r="G613" s="427"/>
      <c r="H613" s="427"/>
      <c r="I613" s="427"/>
      <c r="J613" s="427"/>
      <c r="K613" s="427"/>
      <c r="L613" s="427"/>
      <c r="M613" s="427"/>
      <c r="N613" s="427"/>
      <c r="O613" s="427"/>
      <c r="P613" s="427"/>
      <c r="Q613" s="427"/>
      <c r="R613" s="427"/>
      <c r="S613" s="427"/>
      <c r="T613" s="427"/>
      <c r="U613" s="427"/>
      <c r="V613" s="427"/>
      <c r="W613" s="427"/>
      <c r="X613" s="427"/>
      <c r="Y613" s="427"/>
      <c r="Z613" s="427"/>
      <c r="AA613" s="427"/>
      <c r="AB613" s="427"/>
      <c r="AC613" s="427"/>
      <c r="AD613" s="427"/>
      <c r="AE613" s="427"/>
      <c r="AF613" s="427"/>
      <c r="AG613" s="427"/>
      <c r="AH613" s="427"/>
      <c r="AI613" s="427"/>
      <c r="AJ613" s="427"/>
      <c r="AK613" s="427"/>
      <c r="AL613" s="427"/>
      <c r="AM613" s="427"/>
      <c r="AN613" s="427"/>
      <c r="AO613" s="427"/>
      <c r="AP613" s="427"/>
      <c r="AQ613" s="427"/>
      <c r="AR613" s="427"/>
      <c r="AS613" s="427"/>
      <c r="AT613" s="427"/>
      <c r="AU613" s="427"/>
      <c r="AV613" s="427"/>
      <c r="AW613" s="427"/>
      <c r="AX613" s="427"/>
      <c r="AY613" s="427"/>
      <c r="AZ613" s="427"/>
      <c r="BA613" s="427"/>
      <c r="BB613" s="427"/>
      <c r="BC613" s="427"/>
      <c r="BD613" s="427"/>
      <c r="BE613" s="427"/>
      <c r="BF613" s="427"/>
      <c r="BG613" s="427"/>
      <c r="BH613" s="427"/>
      <c r="BI613" s="427"/>
      <c r="BJ613" s="427"/>
      <c r="BK613" s="427"/>
      <c r="BL613" s="427"/>
      <c r="BM613" s="427"/>
      <c r="BN613" s="427"/>
      <c r="BO613" s="427"/>
      <c r="BP613" s="427"/>
      <c r="BQ613" s="427"/>
      <c r="BR613" s="427"/>
      <c r="BS613" s="427"/>
      <c r="BT613" s="427"/>
      <c r="BU613" s="427"/>
      <c r="BV613" s="427"/>
      <c r="BW613" s="427"/>
      <c r="BX613" s="427"/>
      <c r="BY613" s="427"/>
      <c r="BZ613" s="427"/>
      <c r="CA613" s="427"/>
      <c r="CB613" s="427"/>
      <c r="CC613" s="427"/>
      <c r="CD613" s="427"/>
      <c r="CE613" s="427"/>
      <c r="CF613" s="427"/>
      <c r="CG613" s="427"/>
      <c r="CH613" s="427"/>
      <c r="CI613" s="427"/>
      <c r="CJ613" s="427"/>
      <c r="CK613" s="427"/>
      <c r="CL613" s="427"/>
      <c r="CM613" s="427"/>
    </row>
    <row r="614">
      <c r="A614" s="427"/>
      <c r="B614" s="427"/>
      <c r="C614" s="427"/>
      <c r="D614" s="427"/>
      <c r="E614" s="427"/>
      <c r="F614" s="427"/>
      <c r="G614" s="427"/>
      <c r="H614" s="427"/>
      <c r="I614" s="427"/>
      <c r="J614" s="427"/>
      <c r="K614" s="427"/>
      <c r="L614" s="427"/>
      <c r="M614" s="427"/>
      <c r="N614" s="427"/>
      <c r="O614" s="427"/>
      <c r="P614" s="427"/>
      <c r="Q614" s="427"/>
      <c r="R614" s="427"/>
      <c r="S614" s="427"/>
      <c r="T614" s="427"/>
      <c r="U614" s="427"/>
      <c r="V614" s="427"/>
      <c r="W614" s="427"/>
      <c r="X614" s="427"/>
      <c r="Y614" s="427"/>
      <c r="Z614" s="427"/>
      <c r="AA614" s="427"/>
      <c r="AB614" s="427"/>
      <c r="AC614" s="427"/>
      <c r="AD614" s="427"/>
      <c r="AE614" s="427"/>
      <c r="AF614" s="427"/>
      <c r="AG614" s="427"/>
      <c r="AH614" s="427"/>
      <c r="AI614" s="427"/>
      <c r="AJ614" s="427"/>
      <c r="AK614" s="427"/>
      <c r="AL614" s="427"/>
      <c r="AM614" s="427"/>
      <c r="AN614" s="427"/>
      <c r="AO614" s="427"/>
      <c r="AP614" s="427"/>
      <c r="AQ614" s="427"/>
      <c r="AR614" s="427"/>
      <c r="AS614" s="427"/>
      <c r="AT614" s="427"/>
      <c r="AU614" s="427"/>
      <c r="AV614" s="427"/>
      <c r="AW614" s="427"/>
      <c r="AX614" s="427"/>
      <c r="AY614" s="427"/>
      <c r="AZ614" s="427"/>
      <c r="BA614" s="427"/>
      <c r="BB614" s="427"/>
      <c r="BC614" s="427"/>
      <c r="BD614" s="427"/>
      <c r="BE614" s="427"/>
      <c r="BF614" s="427"/>
      <c r="BG614" s="427"/>
      <c r="BH614" s="427"/>
      <c r="BI614" s="427"/>
      <c r="BJ614" s="427"/>
      <c r="BK614" s="427"/>
      <c r="BL614" s="427"/>
      <c r="BM614" s="427"/>
      <c r="BN614" s="427"/>
      <c r="BO614" s="427"/>
      <c r="BP614" s="427"/>
      <c r="BQ614" s="427"/>
      <c r="BR614" s="427"/>
      <c r="BS614" s="427"/>
      <c r="BT614" s="427"/>
      <c r="BU614" s="427"/>
      <c r="BV614" s="427"/>
      <c r="BW614" s="427"/>
      <c r="BX614" s="427"/>
      <c r="BY614" s="427"/>
      <c r="BZ614" s="427"/>
      <c r="CA614" s="427"/>
      <c r="CB614" s="427"/>
      <c r="CC614" s="427"/>
      <c r="CD614" s="427"/>
      <c r="CE614" s="427"/>
      <c r="CF614" s="427"/>
      <c r="CG614" s="427"/>
      <c r="CH614" s="427"/>
      <c r="CI614" s="427"/>
      <c r="CJ614" s="427"/>
      <c r="CK614" s="427"/>
      <c r="CL614" s="427"/>
      <c r="CM614" s="427"/>
    </row>
    <row r="615">
      <c r="A615" s="427"/>
      <c r="B615" s="427"/>
      <c r="C615" s="427"/>
      <c r="D615" s="427"/>
      <c r="E615" s="427"/>
      <c r="F615" s="427"/>
      <c r="G615" s="427"/>
      <c r="H615" s="427"/>
      <c r="I615" s="427"/>
      <c r="J615" s="427"/>
      <c r="K615" s="427"/>
      <c r="L615" s="427"/>
      <c r="M615" s="427"/>
      <c r="N615" s="427"/>
      <c r="O615" s="427"/>
      <c r="P615" s="427"/>
      <c r="Q615" s="427"/>
      <c r="R615" s="427"/>
      <c r="S615" s="427"/>
      <c r="T615" s="427"/>
      <c r="U615" s="427"/>
      <c r="V615" s="427"/>
      <c r="W615" s="427"/>
      <c r="X615" s="427"/>
      <c r="Y615" s="427"/>
      <c r="Z615" s="427"/>
      <c r="AA615" s="427"/>
      <c r="AB615" s="427"/>
      <c r="AC615" s="427"/>
      <c r="AD615" s="427"/>
      <c r="AE615" s="427"/>
      <c r="AF615" s="427"/>
      <c r="AG615" s="427"/>
      <c r="AH615" s="427"/>
      <c r="AI615" s="427"/>
      <c r="AJ615" s="427"/>
      <c r="AK615" s="427"/>
      <c r="AL615" s="427"/>
      <c r="AM615" s="427"/>
      <c r="AN615" s="427"/>
      <c r="AO615" s="427"/>
      <c r="AP615" s="427"/>
      <c r="AQ615" s="427"/>
      <c r="AR615" s="427"/>
      <c r="AS615" s="427"/>
      <c r="AT615" s="427"/>
      <c r="AU615" s="427"/>
      <c r="AV615" s="427"/>
      <c r="AW615" s="427"/>
      <c r="AX615" s="427"/>
      <c r="AY615" s="427"/>
      <c r="AZ615" s="427"/>
      <c r="BA615" s="427"/>
      <c r="BB615" s="427"/>
      <c r="BC615" s="427"/>
      <c r="BD615" s="427"/>
      <c r="BE615" s="427"/>
      <c r="BF615" s="427"/>
      <c r="BG615" s="427"/>
      <c r="BH615" s="427"/>
      <c r="BI615" s="427"/>
      <c r="BJ615" s="427"/>
      <c r="BK615" s="427"/>
      <c r="BL615" s="427"/>
      <c r="BM615" s="427"/>
      <c r="BN615" s="427"/>
      <c r="BO615" s="427"/>
      <c r="BP615" s="427"/>
      <c r="BQ615" s="427"/>
      <c r="BR615" s="427"/>
      <c r="BS615" s="427"/>
      <c r="BT615" s="427"/>
      <c r="BU615" s="427"/>
      <c r="BV615" s="427"/>
      <c r="BW615" s="427"/>
      <c r="BX615" s="427"/>
      <c r="BY615" s="427"/>
      <c r="BZ615" s="427"/>
      <c r="CA615" s="427"/>
      <c r="CB615" s="427"/>
      <c r="CC615" s="427"/>
      <c r="CD615" s="427"/>
      <c r="CE615" s="427"/>
      <c r="CF615" s="427"/>
      <c r="CG615" s="427"/>
      <c r="CH615" s="427"/>
      <c r="CI615" s="427"/>
      <c r="CJ615" s="427"/>
      <c r="CK615" s="427"/>
      <c r="CL615" s="427"/>
      <c r="CM615" s="427"/>
    </row>
    <row r="616">
      <c r="A616" s="427"/>
      <c r="B616" s="427"/>
      <c r="C616" s="427"/>
      <c r="D616" s="427"/>
      <c r="E616" s="427"/>
      <c r="F616" s="427"/>
      <c r="G616" s="427"/>
      <c r="H616" s="427"/>
      <c r="I616" s="427"/>
      <c r="J616" s="427"/>
      <c r="K616" s="427"/>
      <c r="L616" s="427"/>
      <c r="M616" s="427"/>
      <c r="N616" s="427"/>
      <c r="O616" s="427"/>
      <c r="P616" s="427"/>
      <c r="Q616" s="427"/>
      <c r="R616" s="427"/>
      <c r="S616" s="427"/>
      <c r="T616" s="427"/>
      <c r="U616" s="427"/>
      <c r="V616" s="427"/>
      <c r="W616" s="427"/>
      <c r="X616" s="427"/>
      <c r="Y616" s="427"/>
      <c r="Z616" s="427"/>
      <c r="AA616" s="427"/>
      <c r="AB616" s="427"/>
      <c r="AC616" s="427"/>
      <c r="AD616" s="427"/>
      <c r="AE616" s="427"/>
      <c r="AF616" s="427"/>
      <c r="AG616" s="427"/>
      <c r="AH616" s="427"/>
      <c r="AI616" s="427"/>
      <c r="AJ616" s="427"/>
      <c r="AK616" s="427"/>
      <c r="AL616" s="427"/>
      <c r="AM616" s="427"/>
      <c r="AN616" s="427"/>
      <c r="AO616" s="427"/>
      <c r="AP616" s="427"/>
      <c r="AQ616" s="427"/>
      <c r="AR616" s="427"/>
      <c r="AS616" s="427"/>
      <c r="AT616" s="427"/>
      <c r="AU616" s="427"/>
      <c r="AV616" s="427"/>
      <c r="AW616" s="427"/>
      <c r="AX616" s="427"/>
      <c r="AY616" s="427"/>
      <c r="AZ616" s="427"/>
      <c r="BA616" s="427"/>
      <c r="BB616" s="427"/>
      <c r="BC616" s="427"/>
      <c r="BD616" s="427"/>
      <c r="BE616" s="427"/>
      <c r="BF616" s="427"/>
      <c r="BG616" s="427"/>
      <c r="BH616" s="427"/>
      <c r="BI616" s="427"/>
      <c r="BJ616" s="427"/>
      <c r="BK616" s="427"/>
      <c r="BL616" s="427"/>
      <c r="BM616" s="427"/>
      <c r="BN616" s="427"/>
      <c r="BO616" s="427"/>
      <c r="BP616" s="427"/>
      <c r="BQ616" s="427"/>
      <c r="BR616" s="427"/>
      <c r="BS616" s="427"/>
      <c r="BT616" s="427"/>
      <c r="BU616" s="427"/>
      <c r="BV616" s="427"/>
      <c r="BW616" s="427"/>
      <c r="BX616" s="427"/>
      <c r="BY616" s="427"/>
      <c r="BZ616" s="427"/>
      <c r="CA616" s="427"/>
      <c r="CB616" s="427"/>
      <c r="CC616" s="427"/>
      <c r="CD616" s="427"/>
      <c r="CE616" s="427"/>
      <c r="CF616" s="427"/>
      <c r="CG616" s="427"/>
      <c r="CH616" s="427"/>
      <c r="CI616" s="427"/>
      <c r="CJ616" s="427"/>
      <c r="CK616" s="427"/>
      <c r="CL616" s="427"/>
      <c r="CM616" s="427"/>
    </row>
    <row r="617">
      <c r="A617" s="427"/>
      <c r="B617" s="427"/>
      <c r="C617" s="427"/>
      <c r="D617" s="427"/>
      <c r="E617" s="427"/>
      <c r="F617" s="427"/>
      <c r="G617" s="427"/>
      <c r="H617" s="427"/>
      <c r="I617" s="427"/>
      <c r="J617" s="427"/>
      <c r="K617" s="427"/>
      <c r="L617" s="427"/>
      <c r="M617" s="427"/>
      <c r="N617" s="427"/>
      <c r="O617" s="427"/>
      <c r="P617" s="427"/>
      <c r="Q617" s="427"/>
      <c r="R617" s="427"/>
      <c r="S617" s="427"/>
      <c r="T617" s="427"/>
      <c r="U617" s="427"/>
      <c r="V617" s="427"/>
      <c r="W617" s="427"/>
      <c r="X617" s="427"/>
      <c r="Y617" s="427"/>
      <c r="Z617" s="427"/>
      <c r="AA617" s="427"/>
      <c r="AB617" s="427"/>
      <c r="AC617" s="427"/>
      <c r="AD617" s="427"/>
      <c r="AE617" s="427"/>
      <c r="AF617" s="427"/>
      <c r="AG617" s="427"/>
      <c r="AH617" s="427"/>
      <c r="AI617" s="427"/>
      <c r="AJ617" s="427"/>
      <c r="AK617" s="427"/>
      <c r="AL617" s="427"/>
      <c r="AM617" s="427"/>
      <c r="AN617" s="427"/>
      <c r="AO617" s="427"/>
      <c r="AP617" s="427"/>
      <c r="AQ617" s="427"/>
      <c r="AR617" s="427"/>
      <c r="AS617" s="427"/>
      <c r="AT617" s="427"/>
      <c r="AU617" s="427"/>
      <c r="AV617" s="427"/>
      <c r="AW617" s="427"/>
      <c r="AX617" s="427"/>
      <c r="AY617" s="427"/>
      <c r="AZ617" s="427"/>
      <c r="BA617" s="427"/>
      <c r="BB617" s="427"/>
      <c r="BC617" s="427"/>
      <c r="BD617" s="427"/>
      <c r="BE617" s="427"/>
      <c r="BF617" s="427"/>
      <c r="BG617" s="427"/>
      <c r="BH617" s="427"/>
      <c r="BI617" s="427"/>
      <c r="BJ617" s="427"/>
      <c r="BK617" s="427"/>
      <c r="BL617" s="427"/>
      <c r="BM617" s="427"/>
      <c r="BN617" s="427"/>
      <c r="BO617" s="427"/>
      <c r="BP617" s="427"/>
      <c r="BQ617" s="427"/>
      <c r="BR617" s="427"/>
      <c r="BS617" s="427"/>
      <c r="BT617" s="427"/>
      <c r="BU617" s="427"/>
      <c r="BV617" s="427"/>
      <c r="BW617" s="427"/>
      <c r="BX617" s="427"/>
      <c r="BY617" s="427"/>
      <c r="BZ617" s="427"/>
      <c r="CA617" s="427"/>
      <c r="CB617" s="427"/>
      <c r="CC617" s="427"/>
      <c r="CD617" s="427"/>
      <c r="CE617" s="427"/>
      <c r="CF617" s="427"/>
      <c r="CG617" s="427"/>
      <c r="CH617" s="427"/>
      <c r="CI617" s="427"/>
      <c r="CJ617" s="427"/>
      <c r="CK617" s="427"/>
      <c r="CL617" s="427"/>
      <c r="CM617" s="427"/>
    </row>
    <row r="618">
      <c r="A618" s="427"/>
      <c r="B618" s="427"/>
      <c r="C618" s="427"/>
      <c r="D618" s="427"/>
      <c r="E618" s="427"/>
      <c r="F618" s="427"/>
      <c r="G618" s="427"/>
      <c r="H618" s="427"/>
      <c r="I618" s="427"/>
      <c r="J618" s="427"/>
      <c r="K618" s="427"/>
      <c r="L618" s="427"/>
      <c r="M618" s="427"/>
      <c r="N618" s="427"/>
      <c r="O618" s="427"/>
      <c r="P618" s="427"/>
      <c r="Q618" s="427"/>
      <c r="R618" s="427"/>
      <c r="S618" s="427"/>
      <c r="T618" s="427"/>
      <c r="U618" s="427"/>
      <c r="V618" s="427"/>
      <c r="W618" s="427"/>
      <c r="X618" s="427"/>
      <c r="Y618" s="427"/>
      <c r="Z618" s="427"/>
      <c r="AA618" s="427"/>
      <c r="AB618" s="427"/>
      <c r="AC618" s="427"/>
      <c r="AD618" s="427"/>
      <c r="AE618" s="427"/>
      <c r="AF618" s="427"/>
      <c r="AG618" s="427"/>
      <c r="AH618" s="427"/>
      <c r="AI618" s="427"/>
      <c r="AJ618" s="427"/>
      <c r="AK618" s="427"/>
      <c r="AL618" s="427"/>
      <c r="AM618" s="427"/>
      <c r="AN618" s="427"/>
      <c r="AO618" s="427"/>
      <c r="AP618" s="427"/>
      <c r="AQ618" s="427"/>
      <c r="AR618" s="427"/>
      <c r="AS618" s="427"/>
      <c r="AT618" s="427"/>
      <c r="AU618" s="427"/>
      <c r="AV618" s="427"/>
      <c r="AW618" s="427"/>
      <c r="AX618" s="427"/>
      <c r="AY618" s="427"/>
      <c r="AZ618" s="427"/>
      <c r="BA618" s="427"/>
      <c r="BB618" s="427"/>
      <c r="BC618" s="427"/>
      <c r="BD618" s="427"/>
      <c r="BE618" s="427"/>
      <c r="BF618" s="427"/>
      <c r="BG618" s="427"/>
      <c r="BH618" s="427"/>
      <c r="BI618" s="427"/>
      <c r="BJ618" s="427"/>
      <c r="BK618" s="427"/>
      <c r="BL618" s="427"/>
      <c r="BM618" s="427"/>
      <c r="BN618" s="427"/>
      <c r="BO618" s="427"/>
      <c r="BP618" s="427"/>
      <c r="BQ618" s="427"/>
      <c r="BR618" s="427"/>
      <c r="BS618" s="427"/>
      <c r="BT618" s="427"/>
      <c r="BU618" s="427"/>
      <c r="BV618" s="427"/>
      <c r="BW618" s="427"/>
      <c r="BX618" s="427"/>
      <c r="BY618" s="427"/>
      <c r="BZ618" s="427"/>
      <c r="CA618" s="427"/>
      <c r="CB618" s="427"/>
      <c r="CC618" s="427"/>
      <c r="CD618" s="427"/>
      <c r="CE618" s="427"/>
      <c r="CF618" s="427"/>
      <c r="CG618" s="427"/>
      <c r="CH618" s="427"/>
      <c r="CI618" s="427"/>
      <c r="CJ618" s="427"/>
      <c r="CK618" s="427"/>
      <c r="CL618" s="427"/>
      <c r="CM618" s="427"/>
    </row>
    <row r="619">
      <c r="A619" s="427"/>
      <c r="B619" s="427"/>
      <c r="C619" s="427"/>
      <c r="D619" s="427"/>
      <c r="E619" s="427"/>
      <c r="F619" s="427"/>
      <c r="G619" s="427"/>
      <c r="H619" s="427"/>
      <c r="I619" s="427"/>
      <c r="J619" s="427"/>
      <c r="K619" s="427"/>
      <c r="L619" s="427"/>
      <c r="M619" s="427"/>
      <c r="N619" s="427"/>
      <c r="O619" s="427"/>
      <c r="P619" s="427"/>
      <c r="Q619" s="427"/>
      <c r="R619" s="427"/>
      <c r="S619" s="427"/>
      <c r="T619" s="427"/>
      <c r="U619" s="427"/>
      <c r="V619" s="427"/>
      <c r="W619" s="427"/>
      <c r="X619" s="427"/>
      <c r="Y619" s="427"/>
      <c r="Z619" s="427"/>
      <c r="AA619" s="427"/>
      <c r="AB619" s="427"/>
      <c r="AC619" s="427"/>
      <c r="AD619" s="427"/>
      <c r="AE619" s="427"/>
      <c r="AF619" s="427"/>
      <c r="AG619" s="427"/>
      <c r="AH619" s="427"/>
      <c r="AI619" s="427"/>
      <c r="AJ619" s="427"/>
      <c r="AK619" s="427"/>
      <c r="AL619" s="427"/>
      <c r="AM619" s="427"/>
      <c r="AN619" s="427"/>
      <c r="AO619" s="427"/>
      <c r="AP619" s="427"/>
      <c r="AQ619" s="427"/>
      <c r="AR619" s="427"/>
      <c r="AS619" s="427"/>
      <c r="AT619" s="427"/>
      <c r="AU619" s="427"/>
      <c r="AV619" s="427"/>
      <c r="AW619" s="427"/>
      <c r="AX619" s="427"/>
      <c r="AY619" s="427"/>
      <c r="AZ619" s="427"/>
      <c r="BA619" s="427"/>
      <c r="BB619" s="427"/>
      <c r="BC619" s="427"/>
      <c r="BD619" s="427"/>
      <c r="BE619" s="427"/>
      <c r="BF619" s="427"/>
      <c r="BG619" s="427"/>
      <c r="BH619" s="427"/>
      <c r="BI619" s="427"/>
      <c r="BJ619" s="427"/>
      <c r="BK619" s="427"/>
      <c r="BL619" s="427"/>
      <c r="BM619" s="427"/>
      <c r="BN619" s="427"/>
      <c r="BO619" s="427"/>
      <c r="BP619" s="427"/>
      <c r="BQ619" s="427"/>
      <c r="BR619" s="427"/>
      <c r="BS619" s="427"/>
      <c r="BT619" s="427"/>
      <c r="BU619" s="427"/>
      <c r="BV619" s="427"/>
      <c r="BW619" s="427"/>
      <c r="BX619" s="427"/>
      <c r="BY619" s="427"/>
      <c r="BZ619" s="427"/>
      <c r="CA619" s="427"/>
      <c r="CB619" s="427"/>
      <c r="CC619" s="427"/>
      <c r="CD619" s="427"/>
      <c r="CE619" s="427"/>
      <c r="CF619" s="427"/>
      <c r="CG619" s="427"/>
      <c r="CH619" s="427"/>
      <c r="CI619" s="427"/>
      <c r="CJ619" s="427"/>
      <c r="CK619" s="427"/>
      <c r="CL619" s="427"/>
      <c r="CM619" s="427"/>
    </row>
    <row r="620">
      <c r="A620" s="427"/>
      <c r="B620" s="427"/>
      <c r="C620" s="427"/>
      <c r="D620" s="427"/>
      <c r="E620" s="427"/>
      <c r="F620" s="427"/>
      <c r="G620" s="427"/>
      <c r="H620" s="427"/>
      <c r="I620" s="427"/>
      <c r="J620" s="427"/>
      <c r="K620" s="427"/>
      <c r="L620" s="427"/>
      <c r="M620" s="427"/>
      <c r="N620" s="427"/>
      <c r="O620" s="427"/>
      <c r="P620" s="427"/>
      <c r="Q620" s="427"/>
      <c r="R620" s="427"/>
      <c r="S620" s="427"/>
      <c r="T620" s="427"/>
      <c r="U620" s="427"/>
      <c r="V620" s="427"/>
      <c r="W620" s="427"/>
      <c r="X620" s="427"/>
      <c r="Y620" s="427"/>
      <c r="Z620" s="427"/>
      <c r="AA620" s="427"/>
      <c r="AB620" s="427"/>
      <c r="AC620" s="427"/>
      <c r="AD620" s="427"/>
      <c r="AE620" s="427"/>
      <c r="AF620" s="427"/>
      <c r="AG620" s="427"/>
      <c r="AH620" s="427"/>
      <c r="AI620" s="427"/>
      <c r="AJ620" s="427"/>
      <c r="AK620" s="427"/>
      <c r="AL620" s="427"/>
      <c r="AM620" s="427"/>
      <c r="AN620" s="427"/>
      <c r="AO620" s="427"/>
      <c r="AP620" s="427"/>
      <c r="AQ620" s="427"/>
      <c r="AR620" s="427"/>
      <c r="AS620" s="427"/>
      <c r="AT620" s="427"/>
      <c r="AU620" s="427"/>
      <c r="AV620" s="427"/>
      <c r="AW620" s="427"/>
      <c r="AX620" s="427"/>
      <c r="AY620" s="427"/>
      <c r="AZ620" s="427"/>
      <c r="BA620" s="427"/>
      <c r="BB620" s="427"/>
      <c r="BC620" s="427"/>
      <c r="BD620" s="427"/>
      <c r="BE620" s="427"/>
      <c r="BF620" s="427"/>
      <c r="BG620" s="427"/>
      <c r="BH620" s="427"/>
      <c r="BI620" s="427"/>
      <c r="BJ620" s="427"/>
      <c r="BK620" s="427"/>
      <c r="BL620" s="427"/>
      <c r="BM620" s="427"/>
      <c r="BN620" s="427"/>
      <c r="BO620" s="427"/>
      <c r="BP620" s="427"/>
      <c r="BQ620" s="427"/>
      <c r="BR620" s="427"/>
      <c r="BS620" s="427"/>
      <c r="BT620" s="427"/>
      <c r="BU620" s="427"/>
      <c r="BV620" s="427"/>
      <c r="BW620" s="427"/>
      <c r="BX620" s="427"/>
      <c r="BY620" s="427"/>
      <c r="BZ620" s="427"/>
      <c r="CA620" s="427"/>
      <c r="CB620" s="427"/>
      <c r="CC620" s="427"/>
      <c r="CD620" s="427"/>
      <c r="CE620" s="427"/>
      <c r="CF620" s="427"/>
      <c r="CG620" s="427"/>
      <c r="CH620" s="427"/>
      <c r="CI620" s="427"/>
      <c r="CJ620" s="427"/>
      <c r="CK620" s="427"/>
      <c r="CL620" s="427"/>
      <c r="CM620" s="427"/>
    </row>
    <row r="621">
      <c r="A621" s="427"/>
      <c r="B621" s="427"/>
      <c r="C621" s="427"/>
      <c r="D621" s="427"/>
      <c r="E621" s="427"/>
      <c r="F621" s="427"/>
      <c r="G621" s="427"/>
      <c r="H621" s="427"/>
      <c r="I621" s="427"/>
      <c r="J621" s="427"/>
      <c r="K621" s="427"/>
      <c r="L621" s="427"/>
      <c r="M621" s="427"/>
      <c r="N621" s="427"/>
      <c r="O621" s="427"/>
      <c r="P621" s="427"/>
      <c r="Q621" s="427"/>
      <c r="R621" s="427"/>
      <c r="S621" s="427"/>
      <c r="T621" s="427"/>
      <c r="U621" s="427"/>
      <c r="V621" s="427"/>
      <c r="W621" s="427"/>
      <c r="X621" s="427"/>
      <c r="Y621" s="427"/>
      <c r="Z621" s="427"/>
      <c r="AA621" s="427"/>
      <c r="AB621" s="427"/>
      <c r="AC621" s="427"/>
      <c r="AD621" s="427"/>
      <c r="AE621" s="427"/>
      <c r="AF621" s="427"/>
      <c r="AG621" s="427"/>
      <c r="AH621" s="427"/>
      <c r="AI621" s="427"/>
      <c r="AJ621" s="427"/>
      <c r="AK621" s="427"/>
      <c r="AL621" s="427"/>
      <c r="AM621" s="427"/>
      <c r="AN621" s="427"/>
      <c r="AO621" s="427"/>
      <c r="AP621" s="427"/>
      <c r="AQ621" s="427"/>
      <c r="AR621" s="427"/>
      <c r="AS621" s="427"/>
      <c r="AT621" s="427"/>
      <c r="AU621" s="427"/>
      <c r="AV621" s="427"/>
      <c r="AW621" s="427"/>
      <c r="AX621" s="427"/>
      <c r="AY621" s="427"/>
      <c r="AZ621" s="427"/>
      <c r="BA621" s="427"/>
      <c r="BB621" s="427"/>
      <c r="BC621" s="427"/>
      <c r="BD621" s="427"/>
      <c r="BE621" s="427"/>
      <c r="BF621" s="427"/>
      <c r="BG621" s="427"/>
      <c r="BH621" s="427"/>
      <c r="BI621" s="427"/>
      <c r="BJ621" s="427"/>
      <c r="BK621" s="427"/>
      <c r="BL621" s="427"/>
      <c r="BM621" s="427"/>
      <c r="BN621" s="427"/>
      <c r="BO621" s="427"/>
      <c r="BP621" s="427"/>
      <c r="BQ621" s="427"/>
      <c r="BR621" s="427"/>
      <c r="BS621" s="427"/>
      <c r="BT621" s="427"/>
      <c r="BU621" s="427"/>
      <c r="BV621" s="427"/>
      <c r="BW621" s="427"/>
      <c r="BX621" s="427"/>
      <c r="BY621" s="427"/>
      <c r="BZ621" s="427"/>
      <c r="CA621" s="427"/>
      <c r="CB621" s="427"/>
      <c r="CC621" s="427"/>
      <c r="CD621" s="427"/>
      <c r="CE621" s="427"/>
      <c r="CF621" s="427"/>
      <c r="CG621" s="427"/>
      <c r="CH621" s="427"/>
      <c r="CI621" s="427"/>
      <c r="CJ621" s="427"/>
      <c r="CK621" s="427"/>
      <c r="CL621" s="427"/>
      <c r="CM621" s="427"/>
    </row>
    <row r="622">
      <c r="A622" s="427"/>
      <c r="B622" s="427"/>
      <c r="C622" s="427"/>
      <c r="D622" s="427"/>
      <c r="E622" s="427"/>
      <c r="F622" s="427"/>
      <c r="G622" s="427"/>
      <c r="H622" s="427"/>
      <c r="I622" s="427"/>
      <c r="J622" s="427"/>
      <c r="K622" s="427"/>
      <c r="L622" s="427"/>
      <c r="M622" s="427"/>
      <c r="N622" s="427"/>
      <c r="O622" s="427"/>
      <c r="P622" s="427"/>
      <c r="Q622" s="427"/>
      <c r="R622" s="427"/>
      <c r="S622" s="427"/>
      <c r="T622" s="427"/>
      <c r="U622" s="427"/>
      <c r="V622" s="427"/>
      <c r="W622" s="427"/>
      <c r="X622" s="427"/>
      <c r="Y622" s="427"/>
      <c r="Z622" s="427"/>
      <c r="AA622" s="427"/>
      <c r="AB622" s="427"/>
      <c r="AC622" s="427"/>
      <c r="AD622" s="427"/>
      <c r="AE622" s="427"/>
      <c r="AF622" s="427"/>
      <c r="AG622" s="427"/>
      <c r="AH622" s="427"/>
      <c r="AI622" s="427"/>
      <c r="AJ622" s="427"/>
      <c r="AK622" s="427"/>
      <c r="AL622" s="427"/>
      <c r="AM622" s="427"/>
      <c r="AN622" s="427"/>
      <c r="AO622" s="427"/>
      <c r="AP622" s="427"/>
      <c r="AQ622" s="427"/>
      <c r="AR622" s="427"/>
      <c r="AS622" s="427"/>
      <c r="AT622" s="427"/>
      <c r="AU622" s="427"/>
      <c r="AV622" s="427"/>
      <c r="AW622" s="427"/>
      <c r="AX622" s="427"/>
      <c r="AY622" s="427"/>
      <c r="AZ622" s="427"/>
      <c r="BA622" s="427"/>
      <c r="BB622" s="427"/>
      <c r="BC622" s="427"/>
      <c r="BD622" s="427"/>
      <c r="BE622" s="427"/>
      <c r="BF622" s="427"/>
      <c r="BG622" s="427"/>
      <c r="BH622" s="427"/>
      <c r="BI622" s="427"/>
      <c r="BJ622" s="427"/>
      <c r="BK622" s="427"/>
      <c r="BL622" s="427"/>
      <c r="BM622" s="427"/>
      <c r="BN622" s="427"/>
      <c r="BO622" s="427"/>
      <c r="BP622" s="427"/>
      <c r="BQ622" s="427"/>
      <c r="BR622" s="427"/>
      <c r="BS622" s="427"/>
      <c r="BT622" s="427"/>
      <c r="BU622" s="427"/>
      <c r="BV622" s="427"/>
      <c r="BW622" s="427"/>
      <c r="BX622" s="427"/>
      <c r="BY622" s="427"/>
      <c r="BZ622" s="427"/>
      <c r="CA622" s="427"/>
      <c r="CB622" s="427"/>
      <c r="CC622" s="427"/>
      <c r="CD622" s="427"/>
      <c r="CE622" s="427"/>
      <c r="CF622" s="427"/>
      <c r="CG622" s="427"/>
      <c r="CH622" s="427"/>
      <c r="CI622" s="427"/>
      <c r="CJ622" s="427"/>
      <c r="CK622" s="427"/>
      <c r="CL622" s="427"/>
      <c r="CM622" s="427"/>
    </row>
    <row r="623">
      <c r="A623" s="427"/>
      <c r="B623" s="427"/>
      <c r="C623" s="427"/>
      <c r="D623" s="427"/>
      <c r="E623" s="427"/>
      <c r="F623" s="427"/>
      <c r="G623" s="427"/>
      <c r="H623" s="427"/>
      <c r="I623" s="427"/>
      <c r="J623" s="427"/>
      <c r="K623" s="427"/>
      <c r="L623" s="427"/>
      <c r="M623" s="427"/>
      <c r="N623" s="427"/>
      <c r="O623" s="427"/>
      <c r="P623" s="427"/>
      <c r="Q623" s="427"/>
      <c r="R623" s="427"/>
      <c r="S623" s="427"/>
      <c r="T623" s="427"/>
      <c r="U623" s="427"/>
      <c r="V623" s="427"/>
      <c r="W623" s="427"/>
      <c r="X623" s="427"/>
      <c r="Y623" s="427"/>
      <c r="Z623" s="427"/>
      <c r="AA623" s="427"/>
      <c r="AB623" s="427"/>
      <c r="AC623" s="427"/>
      <c r="AD623" s="427"/>
      <c r="AE623" s="427"/>
      <c r="AF623" s="427"/>
      <c r="AG623" s="427"/>
      <c r="AH623" s="427"/>
      <c r="AI623" s="427"/>
      <c r="AJ623" s="427"/>
      <c r="AK623" s="427"/>
      <c r="AL623" s="427"/>
      <c r="AM623" s="427"/>
      <c r="AN623" s="427"/>
      <c r="AO623" s="427"/>
      <c r="AP623" s="427"/>
      <c r="AQ623" s="427"/>
      <c r="AR623" s="427"/>
      <c r="AS623" s="427"/>
      <c r="AT623" s="427"/>
      <c r="AU623" s="427"/>
      <c r="AV623" s="427"/>
      <c r="AW623" s="427"/>
      <c r="AX623" s="427"/>
      <c r="AY623" s="427"/>
      <c r="AZ623" s="427"/>
      <c r="BA623" s="427"/>
      <c r="BB623" s="427"/>
      <c r="BC623" s="427"/>
      <c r="BD623" s="427"/>
      <c r="BE623" s="427"/>
      <c r="BF623" s="427"/>
      <c r="BG623" s="427"/>
      <c r="BH623" s="427"/>
      <c r="BI623" s="427"/>
      <c r="BJ623" s="427"/>
      <c r="BK623" s="427"/>
      <c r="BL623" s="427"/>
      <c r="BM623" s="427"/>
      <c r="BN623" s="427"/>
      <c r="BO623" s="427"/>
      <c r="BP623" s="427"/>
      <c r="BQ623" s="427"/>
      <c r="BR623" s="427"/>
      <c r="BS623" s="427"/>
      <c r="BT623" s="427"/>
      <c r="BU623" s="427"/>
      <c r="BV623" s="427"/>
      <c r="BW623" s="427"/>
      <c r="BX623" s="427"/>
      <c r="BY623" s="427"/>
      <c r="BZ623" s="427"/>
      <c r="CA623" s="427"/>
      <c r="CB623" s="427"/>
      <c r="CC623" s="427"/>
      <c r="CD623" s="427"/>
      <c r="CE623" s="427"/>
      <c r="CF623" s="427"/>
      <c r="CG623" s="427"/>
      <c r="CH623" s="427"/>
      <c r="CI623" s="427"/>
      <c r="CJ623" s="427"/>
      <c r="CK623" s="427"/>
      <c r="CL623" s="427"/>
      <c r="CM623" s="427"/>
    </row>
    <row r="624">
      <c r="A624" s="427"/>
      <c r="B624" s="427"/>
      <c r="C624" s="427"/>
      <c r="D624" s="427"/>
      <c r="E624" s="427"/>
      <c r="F624" s="427"/>
      <c r="G624" s="427"/>
      <c r="H624" s="427"/>
      <c r="I624" s="427"/>
      <c r="J624" s="427"/>
      <c r="K624" s="427"/>
      <c r="L624" s="427"/>
      <c r="M624" s="427"/>
      <c r="N624" s="427"/>
      <c r="O624" s="427"/>
      <c r="P624" s="427"/>
      <c r="Q624" s="427"/>
      <c r="R624" s="427"/>
      <c r="S624" s="427"/>
      <c r="T624" s="427"/>
      <c r="U624" s="427"/>
      <c r="V624" s="427"/>
      <c r="W624" s="427"/>
      <c r="X624" s="427"/>
      <c r="Y624" s="427"/>
      <c r="Z624" s="427"/>
      <c r="AA624" s="427"/>
      <c r="AB624" s="427"/>
      <c r="AC624" s="427"/>
      <c r="AD624" s="427"/>
      <c r="AE624" s="427"/>
      <c r="AF624" s="427"/>
      <c r="AG624" s="427"/>
      <c r="AH624" s="427"/>
      <c r="AI624" s="427"/>
      <c r="AJ624" s="427"/>
      <c r="AK624" s="427"/>
      <c r="AL624" s="427"/>
      <c r="AM624" s="427"/>
      <c r="AN624" s="427"/>
      <c r="AO624" s="427"/>
      <c r="AP624" s="427"/>
      <c r="AQ624" s="427"/>
      <c r="AR624" s="427"/>
      <c r="AS624" s="427"/>
      <c r="AT624" s="427"/>
      <c r="AU624" s="427"/>
      <c r="AV624" s="427"/>
      <c r="AW624" s="427"/>
      <c r="AX624" s="427"/>
      <c r="AY624" s="427"/>
      <c r="AZ624" s="427"/>
      <c r="BA624" s="427"/>
      <c r="BB624" s="427"/>
      <c r="BC624" s="427"/>
      <c r="BD624" s="427"/>
      <c r="BE624" s="427"/>
      <c r="BF624" s="427"/>
      <c r="BG624" s="427"/>
      <c r="BH624" s="427"/>
      <c r="BI624" s="427"/>
      <c r="BJ624" s="427"/>
      <c r="BK624" s="427"/>
      <c r="BL624" s="427"/>
      <c r="BM624" s="427"/>
      <c r="BN624" s="427"/>
      <c r="BO624" s="427"/>
      <c r="BP624" s="427"/>
      <c r="BQ624" s="427"/>
      <c r="BR624" s="427"/>
      <c r="BS624" s="427"/>
      <c r="BT624" s="427"/>
      <c r="BU624" s="427"/>
      <c r="BV624" s="427"/>
      <c r="BW624" s="427"/>
      <c r="BX624" s="427"/>
      <c r="BY624" s="427"/>
      <c r="BZ624" s="427"/>
      <c r="CA624" s="427"/>
      <c r="CB624" s="427"/>
      <c r="CC624" s="427"/>
      <c r="CD624" s="427"/>
      <c r="CE624" s="427"/>
      <c r="CF624" s="427"/>
      <c r="CG624" s="427"/>
      <c r="CH624" s="427"/>
      <c r="CI624" s="427"/>
      <c r="CJ624" s="427"/>
      <c r="CK624" s="427"/>
      <c r="CL624" s="427"/>
      <c r="CM624" s="427"/>
    </row>
    <row r="625">
      <c r="A625" s="427"/>
      <c r="B625" s="427"/>
      <c r="C625" s="427"/>
      <c r="D625" s="427"/>
      <c r="E625" s="427"/>
      <c r="F625" s="427"/>
      <c r="G625" s="427"/>
      <c r="H625" s="427"/>
      <c r="I625" s="427"/>
      <c r="J625" s="427"/>
      <c r="K625" s="427"/>
      <c r="L625" s="427"/>
      <c r="M625" s="427"/>
      <c r="N625" s="427"/>
      <c r="O625" s="427"/>
      <c r="P625" s="427"/>
      <c r="Q625" s="427"/>
      <c r="R625" s="427"/>
      <c r="S625" s="427"/>
      <c r="T625" s="427"/>
      <c r="U625" s="427"/>
      <c r="V625" s="427"/>
      <c r="W625" s="427"/>
      <c r="X625" s="427"/>
      <c r="Y625" s="427"/>
      <c r="Z625" s="427"/>
      <c r="AA625" s="427"/>
      <c r="AB625" s="427"/>
      <c r="AC625" s="427"/>
      <c r="AD625" s="427"/>
      <c r="AE625" s="427"/>
      <c r="AF625" s="427"/>
      <c r="AG625" s="427"/>
      <c r="AH625" s="427"/>
      <c r="AI625" s="427"/>
      <c r="AJ625" s="427"/>
      <c r="AK625" s="427"/>
      <c r="AL625" s="427"/>
      <c r="AM625" s="427"/>
      <c r="AN625" s="427"/>
      <c r="AO625" s="427"/>
      <c r="AP625" s="427"/>
      <c r="AQ625" s="427"/>
      <c r="AR625" s="427"/>
      <c r="AS625" s="427"/>
      <c r="AT625" s="427"/>
      <c r="AU625" s="427"/>
      <c r="AV625" s="427"/>
      <c r="AW625" s="427"/>
      <c r="AX625" s="427"/>
      <c r="AY625" s="427"/>
      <c r="AZ625" s="427"/>
      <c r="BA625" s="427"/>
      <c r="BB625" s="427"/>
      <c r="BC625" s="427"/>
      <c r="BD625" s="427"/>
      <c r="BE625" s="427"/>
      <c r="BF625" s="427"/>
      <c r="BG625" s="427"/>
      <c r="BH625" s="427"/>
      <c r="BI625" s="427"/>
      <c r="BJ625" s="427"/>
      <c r="BK625" s="427"/>
      <c r="BL625" s="427"/>
      <c r="BM625" s="427"/>
      <c r="BN625" s="427"/>
      <c r="BO625" s="427"/>
      <c r="BP625" s="427"/>
      <c r="BQ625" s="427"/>
      <c r="BR625" s="427"/>
      <c r="BS625" s="427"/>
      <c r="BT625" s="427"/>
      <c r="BU625" s="427"/>
      <c r="BV625" s="427"/>
      <c r="BW625" s="427"/>
      <c r="BX625" s="427"/>
      <c r="BY625" s="427"/>
      <c r="BZ625" s="427"/>
      <c r="CA625" s="427"/>
      <c r="CB625" s="427"/>
      <c r="CC625" s="427"/>
      <c r="CD625" s="427"/>
      <c r="CE625" s="427"/>
      <c r="CF625" s="427"/>
      <c r="CG625" s="427"/>
      <c r="CH625" s="427"/>
      <c r="CI625" s="427"/>
      <c r="CJ625" s="427"/>
      <c r="CK625" s="427"/>
      <c r="CL625" s="427"/>
      <c r="CM625" s="427"/>
    </row>
    <row r="626">
      <c r="A626" s="427"/>
      <c r="B626" s="427"/>
      <c r="C626" s="427"/>
      <c r="D626" s="427"/>
      <c r="E626" s="427"/>
      <c r="F626" s="427"/>
      <c r="G626" s="427"/>
      <c r="H626" s="427"/>
      <c r="I626" s="427"/>
      <c r="J626" s="427"/>
      <c r="K626" s="427"/>
      <c r="L626" s="427"/>
      <c r="M626" s="427"/>
      <c r="N626" s="427"/>
      <c r="O626" s="427"/>
      <c r="P626" s="427"/>
      <c r="Q626" s="427"/>
      <c r="R626" s="427"/>
      <c r="S626" s="427"/>
      <c r="T626" s="427"/>
      <c r="U626" s="427"/>
      <c r="V626" s="427"/>
      <c r="W626" s="427"/>
      <c r="X626" s="427"/>
      <c r="Y626" s="427"/>
      <c r="Z626" s="427"/>
      <c r="AA626" s="427"/>
      <c r="AB626" s="427"/>
      <c r="AC626" s="427"/>
      <c r="AD626" s="427"/>
      <c r="AE626" s="427"/>
      <c r="AF626" s="427"/>
      <c r="AG626" s="427"/>
      <c r="AH626" s="427"/>
      <c r="AI626" s="427"/>
      <c r="AJ626" s="427"/>
      <c r="AK626" s="427"/>
      <c r="AL626" s="427"/>
      <c r="AM626" s="427"/>
      <c r="AN626" s="427"/>
      <c r="AO626" s="427"/>
      <c r="AP626" s="427"/>
      <c r="AQ626" s="427"/>
      <c r="AR626" s="427"/>
      <c r="AS626" s="427"/>
      <c r="AT626" s="427"/>
      <c r="AU626" s="427"/>
      <c r="AV626" s="427"/>
      <c r="AW626" s="427"/>
      <c r="AX626" s="427"/>
      <c r="AY626" s="427"/>
      <c r="AZ626" s="427"/>
      <c r="BA626" s="427"/>
      <c r="BB626" s="427"/>
      <c r="BC626" s="427"/>
      <c r="BD626" s="427"/>
      <c r="BE626" s="427"/>
      <c r="BF626" s="427"/>
      <c r="BG626" s="427"/>
      <c r="BH626" s="427"/>
      <c r="BI626" s="427"/>
      <c r="BJ626" s="427"/>
      <c r="BK626" s="427"/>
      <c r="BL626" s="427"/>
      <c r="BM626" s="427"/>
      <c r="BN626" s="427"/>
      <c r="BO626" s="427"/>
      <c r="BP626" s="427"/>
      <c r="BQ626" s="427"/>
      <c r="BR626" s="427"/>
      <c r="BS626" s="427"/>
      <c r="BT626" s="427"/>
      <c r="BU626" s="427"/>
      <c r="BV626" s="427"/>
      <c r="BW626" s="427"/>
      <c r="BX626" s="427"/>
      <c r="BY626" s="427"/>
      <c r="BZ626" s="427"/>
      <c r="CA626" s="427"/>
      <c r="CB626" s="427"/>
      <c r="CC626" s="427"/>
      <c r="CD626" s="427"/>
      <c r="CE626" s="427"/>
      <c r="CF626" s="427"/>
      <c r="CG626" s="427"/>
      <c r="CH626" s="427"/>
      <c r="CI626" s="427"/>
      <c r="CJ626" s="427"/>
      <c r="CK626" s="427"/>
      <c r="CL626" s="427"/>
      <c r="CM626" s="427"/>
    </row>
    <row r="627">
      <c r="A627" s="427"/>
      <c r="B627" s="427"/>
      <c r="C627" s="427"/>
      <c r="D627" s="427"/>
      <c r="E627" s="427"/>
      <c r="F627" s="427"/>
      <c r="G627" s="427"/>
      <c r="H627" s="427"/>
      <c r="I627" s="427"/>
      <c r="J627" s="427"/>
      <c r="K627" s="427"/>
      <c r="L627" s="427"/>
      <c r="M627" s="427"/>
      <c r="N627" s="427"/>
      <c r="O627" s="427"/>
      <c r="P627" s="427"/>
      <c r="Q627" s="427"/>
      <c r="R627" s="427"/>
      <c r="S627" s="427"/>
      <c r="T627" s="427"/>
      <c r="U627" s="427"/>
      <c r="V627" s="427"/>
      <c r="W627" s="427"/>
      <c r="X627" s="427"/>
      <c r="Y627" s="427"/>
      <c r="Z627" s="427"/>
      <c r="AA627" s="427"/>
      <c r="AB627" s="427"/>
      <c r="AC627" s="427"/>
      <c r="AD627" s="427"/>
      <c r="AE627" s="427"/>
      <c r="AF627" s="427"/>
      <c r="AG627" s="427"/>
      <c r="AH627" s="427"/>
      <c r="AI627" s="427"/>
      <c r="AJ627" s="427"/>
      <c r="AK627" s="427"/>
      <c r="AL627" s="427"/>
      <c r="AM627" s="427"/>
      <c r="AN627" s="427"/>
      <c r="AO627" s="427"/>
      <c r="AP627" s="427"/>
      <c r="AQ627" s="427"/>
      <c r="AR627" s="427"/>
      <c r="AS627" s="427"/>
      <c r="AT627" s="427"/>
      <c r="AU627" s="427"/>
      <c r="AV627" s="427"/>
      <c r="AW627" s="427"/>
      <c r="AX627" s="427"/>
      <c r="AY627" s="427"/>
      <c r="AZ627" s="427"/>
      <c r="BA627" s="427"/>
      <c r="BB627" s="427"/>
      <c r="BC627" s="427"/>
      <c r="BD627" s="427"/>
      <c r="BE627" s="427"/>
      <c r="BF627" s="427"/>
      <c r="BG627" s="427"/>
      <c r="BH627" s="427"/>
      <c r="BI627" s="427"/>
      <c r="BJ627" s="427"/>
      <c r="BK627" s="427"/>
      <c r="BL627" s="427"/>
      <c r="BM627" s="427"/>
      <c r="BN627" s="427"/>
      <c r="BO627" s="427"/>
      <c r="BP627" s="427"/>
      <c r="BQ627" s="427"/>
      <c r="BR627" s="427"/>
      <c r="BS627" s="427"/>
      <c r="BT627" s="427"/>
      <c r="BU627" s="427"/>
      <c r="BV627" s="427"/>
      <c r="BW627" s="427"/>
      <c r="BX627" s="427"/>
      <c r="BY627" s="427"/>
      <c r="BZ627" s="427"/>
      <c r="CA627" s="427"/>
      <c r="CB627" s="427"/>
      <c r="CC627" s="427"/>
      <c r="CD627" s="427"/>
      <c r="CE627" s="427"/>
      <c r="CF627" s="427"/>
      <c r="CG627" s="427"/>
      <c r="CH627" s="427"/>
      <c r="CI627" s="427"/>
      <c r="CJ627" s="427"/>
      <c r="CK627" s="427"/>
      <c r="CL627" s="427"/>
      <c r="CM627" s="427"/>
    </row>
    <row r="628">
      <c r="A628" s="427"/>
      <c r="B628" s="427"/>
      <c r="C628" s="427"/>
      <c r="D628" s="427"/>
      <c r="E628" s="427"/>
      <c r="F628" s="427"/>
      <c r="G628" s="427"/>
      <c r="H628" s="427"/>
      <c r="I628" s="427"/>
      <c r="J628" s="427"/>
      <c r="K628" s="427"/>
      <c r="L628" s="427"/>
      <c r="M628" s="427"/>
      <c r="N628" s="427"/>
      <c r="O628" s="427"/>
      <c r="P628" s="427"/>
      <c r="Q628" s="427"/>
      <c r="R628" s="427"/>
      <c r="S628" s="427"/>
      <c r="T628" s="427"/>
      <c r="U628" s="427"/>
      <c r="V628" s="427"/>
      <c r="W628" s="427"/>
      <c r="X628" s="427"/>
      <c r="Y628" s="427"/>
      <c r="Z628" s="427"/>
      <c r="AA628" s="427"/>
      <c r="AB628" s="427"/>
      <c r="AC628" s="427"/>
      <c r="AD628" s="427"/>
      <c r="AE628" s="427"/>
      <c r="AF628" s="427"/>
      <c r="AG628" s="427"/>
      <c r="AH628" s="427"/>
      <c r="AI628" s="427"/>
      <c r="AJ628" s="427"/>
      <c r="AK628" s="427"/>
      <c r="AL628" s="427"/>
      <c r="AM628" s="427"/>
      <c r="AN628" s="427"/>
      <c r="AO628" s="427"/>
      <c r="AP628" s="427"/>
      <c r="AQ628" s="427"/>
      <c r="AR628" s="427"/>
      <c r="AS628" s="427"/>
      <c r="AT628" s="427"/>
      <c r="AU628" s="427"/>
      <c r="AV628" s="427"/>
      <c r="AW628" s="427"/>
      <c r="AX628" s="427"/>
      <c r="AY628" s="427"/>
      <c r="AZ628" s="427"/>
      <c r="BA628" s="427"/>
      <c r="BB628" s="427"/>
      <c r="BC628" s="427"/>
      <c r="BD628" s="427"/>
      <c r="BE628" s="427"/>
      <c r="BF628" s="427"/>
      <c r="BG628" s="427"/>
      <c r="BH628" s="427"/>
      <c r="BI628" s="427"/>
      <c r="BJ628" s="427"/>
      <c r="BK628" s="427"/>
      <c r="BL628" s="427"/>
      <c r="BM628" s="427"/>
      <c r="BN628" s="427"/>
      <c r="BO628" s="427"/>
      <c r="BP628" s="427"/>
      <c r="BQ628" s="427"/>
      <c r="BR628" s="427"/>
      <c r="BS628" s="427"/>
      <c r="BT628" s="427"/>
      <c r="BU628" s="427"/>
      <c r="BV628" s="427"/>
      <c r="BW628" s="427"/>
      <c r="BX628" s="427"/>
      <c r="BY628" s="427"/>
      <c r="BZ628" s="427"/>
      <c r="CA628" s="427"/>
      <c r="CB628" s="427"/>
      <c r="CC628" s="427"/>
      <c r="CD628" s="427"/>
      <c r="CE628" s="427"/>
      <c r="CF628" s="427"/>
      <c r="CG628" s="427"/>
      <c r="CH628" s="427"/>
      <c r="CI628" s="427"/>
      <c r="CJ628" s="427"/>
      <c r="CK628" s="427"/>
      <c r="CL628" s="427"/>
      <c r="CM628" s="427"/>
    </row>
    <row r="629">
      <c r="A629" s="427"/>
      <c r="B629" s="427"/>
      <c r="C629" s="427"/>
      <c r="D629" s="427"/>
      <c r="E629" s="427"/>
      <c r="F629" s="427"/>
      <c r="G629" s="427"/>
      <c r="H629" s="427"/>
      <c r="I629" s="427"/>
      <c r="J629" s="427"/>
      <c r="K629" s="427"/>
      <c r="L629" s="427"/>
      <c r="M629" s="427"/>
      <c r="N629" s="427"/>
      <c r="O629" s="427"/>
      <c r="P629" s="427"/>
      <c r="Q629" s="427"/>
      <c r="R629" s="427"/>
      <c r="S629" s="427"/>
      <c r="T629" s="427"/>
      <c r="U629" s="427"/>
      <c r="V629" s="427"/>
      <c r="W629" s="427"/>
      <c r="X629" s="427"/>
      <c r="Y629" s="427"/>
      <c r="Z629" s="427"/>
      <c r="AA629" s="427"/>
      <c r="AB629" s="427"/>
      <c r="AC629" s="427"/>
      <c r="AD629" s="427"/>
      <c r="AE629" s="427"/>
      <c r="AF629" s="427"/>
      <c r="AG629" s="427"/>
      <c r="AH629" s="427"/>
      <c r="AI629" s="427"/>
      <c r="AJ629" s="427"/>
      <c r="AK629" s="427"/>
      <c r="AL629" s="427"/>
      <c r="AM629" s="427"/>
      <c r="AN629" s="427"/>
      <c r="AO629" s="427"/>
      <c r="AP629" s="427"/>
      <c r="AQ629" s="427"/>
      <c r="AR629" s="427"/>
      <c r="AS629" s="427"/>
      <c r="AT629" s="427"/>
      <c r="AU629" s="427"/>
      <c r="AV629" s="427"/>
      <c r="AW629" s="427"/>
      <c r="AX629" s="427"/>
      <c r="AY629" s="427"/>
      <c r="AZ629" s="427"/>
      <c r="BA629" s="427"/>
      <c r="BB629" s="427"/>
      <c r="BC629" s="427"/>
      <c r="BD629" s="427"/>
      <c r="BE629" s="427"/>
      <c r="BF629" s="427"/>
      <c r="BG629" s="427"/>
      <c r="BH629" s="427"/>
      <c r="BI629" s="427"/>
      <c r="BJ629" s="427"/>
      <c r="BK629" s="427"/>
      <c r="BL629" s="427"/>
      <c r="BM629" s="427"/>
      <c r="BN629" s="427"/>
      <c r="BO629" s="427"/>
      <c r="BP629" s="427"/>
      <c r="BQ629" s="427"/>
      <c r="BR629" s="427"/>
      <c r="BS629" s="427"/>
      <c r="BT629" s="427"/>
      <c r="BU629" s="427"/>
      <c r="BV629" s="427"/>
      <c r="BW629" s="427"/>
      <c r="BX629" s="427"/>
      <c r="BY629" s="427"/>
      <c r="BZ629" s="427"/>
      <c r="CA629" s="427"/>
      <c r="CB629" s="427"/>
      <c r="CC629" s="427"/>
      <c r="CD629" s="427"/>
      <c r="CE629" s="427"/>
      <c r="CF629" s="427"/>
      <c r="CG629" s="427"/>
      <c r="CH629" s="427"/>
      <c r="CI629" s="427"/>
      <c r="CJ629" s="427"/>
      <c r="CK629" s="427"/>
      <c r="CL629" s="427"/>
      <c r="CM629" s="427"/>
    </row>
    <row r="630">
      <c r="A630" s="427"/>
      <c r="B630" s="427"/>
      <c r="C630" s="427"/>
      <c r="D630" s="427"/>
      <c r="E630" s="427"/>
      <c r="F630" s="427"/>
      <c r="G630" s="427"/>
      <c r="H630" s="427"/>
      <c r="I630" s="427"/>
      <c r="J630" s="427"/>
      <c r="K630" s="427"/>
      <c r="L630" s="427"/>
      <c r="M630" s="427"/>
      <c r="N630" s="427"/>
      <c r="O630" s="427"/>
      <c r="P630" s="427"/>
      <c r="Q630" s="427"/>
      <c r="R630" s="427"/>
      <c r="S630" s="427"/>
      <c r="T630" s="427"/>
      <c r="U630" s="427"/>
      <c r="V630" s="427"/>
      <c r="W630" s="427"/>
      <c r="X630" s="427"/>
      <c r="Y630" s="427"/>
      <c r="Z630" s="427"/>
      <c r="AA630" s="427"/>
      <c r="AB630" s="427"/>
      <c r="AC630" s="427"/>
      <c r="AD630" s="427"/>
      <c r="AE630" s="427"/>
      <c r="AF630" s="427"/>
      <c r="AG630" s="427"/>
      <c r="AH630" s="427"/>
      <c r="AI630" s="427"/>
      <c r="AJ630" s="427"/>
      <c r="AK630" s="427"/>
      <c r="AL630" s="427"/>
      <c r="AM630" s="427"/>
      <c r="AN630" s="427"/>
      <c r="AO630" s="427"/>
      <c r="AP630" s="427"/>
      <c r="AQ630" s="427"/>
      <c r="AR630" s="427"/>
      <c r="AS630" s="427"/>
      <c r="AT630" s="427"/>
      <c r="AU630" s="427"/>
      <c r="AV630" s="427"/>
      <c r="AW630" s="427"/>
      <c r="AX630" s="427"/>
      <c r="AY630" s="427"/>
      <c r="AZ630" s="427"/>
      <c r="BA630" s="427"/>
      <c r="BB630" s="427"/>
      <c r="BC630" s="427"/>
      <c r="BD630" s="427"/>
      <c r="BE630" s="427"/>
      <c r="BF630" s="427"/>
      <c r="BG630" s="427"/>
      <c r="BH630" s="427"/>
      <c r="BI630" s="427"/>
      <c r="BJ630" s="427"/>
      <c r="BK630" s="427"/>
      <c r="BL630" s="427"/>
      <c r="BM630" s="427"/>
      <c r="BN630" s="427"/>
      <c r="BO630" s="427"/>
      <c r="BP630" s="427"/>
      <c r="BQ630" s="427"/>
      <c r="BR630" s="427"/>
      <c r="BS630" s="427"/>
      <c r="BT630" s="427"/>
      <c r="BU630" s="427"/>
      <c r="BV630" s="427"/>
      <c r="BW630" s="427"/>
      <c r="BX630" s="427"/>
      <c r="BY630" s="427"/>
      <c r="BZ630" s="427"/>
      <c r="CA630" s="427"/>
      <c r="CB630" s="427"/>
      <c r="CC630" s="427"/>
      <c r="CD630" s="427"/>
      <c r="CE630" s="427"/>
      <c r="CF630" s="427"/>
      <c r="CG630" s="427"/>
      <c r="CH630" s="427"/>
      <c r="CI630" s="427"/>
      <c r="CJ630" s="427"/>
      <c r="CK630" s="427"/>
      <c r="CL630" s="427"/>
      <c r="CM630" s="427"/>
    </row>
    <row r="631">
      <c r="A631" s="427"/>
      <c r="B631" s="427"/>
      <c r="C631" s="427"/>
      <c r="D631" s="427"/>
      <c r="E631" s="427"/>
      <c r="F631" s="427"/>
      <c r="G631" s="427"/>
      <c r="H631" s="427"/>
      <c r="I631" s="427"/>
      <c r="J631" s="427"/>
      <c r="K631" s="427"/>
      <c r="L631" s="427"/>
      <c r="M631" s="427"/>
      <c r="N631" s="427"/>
      <c r="O631" s="427"/>
      <c r="P631" s="427"/>
      <c r="Q631" s="427"/>
      <c r="R631" s="427"/>
      <c r="S631" s="427"/>
      <c r="T631" s="427"/>
      <c r="U631" s="427"/>
      <c r="V631" s="427"/>
      <c r="W631" s="427"/>
      <c r="X631" s="427"/>
      <c r="Y631" s="427"/>
      <c r="Z631" s="427"/>
      <c r="AA631" s="427"/>
      <c r="AB631" s="427"/>
      <c r="AC631" s="427"/>
      <c r="AD631" s="427"/>
      <c r="AE631" s="427"/>
      <c r="AF631" s="427"/>
      <c r="AG631" s="427"/>
      <c r="AH631" s="427"/>
      <c r="AI631" s="427"/>
      <c r="AJ631" s="427"/>
      <c r="AK631" s="427"/>
      <c r="AL631" s="427"/>
      <c r="AM631" s="427"/>
      <c r="AN631" s="427"/>
      <c r="AO631" s="427"/>
      <c r="AP631" s="427"/>
      <c r="AQ631" s="427"/>
      <c r="AR631" s="427"/>
      <c r="AS631" s="427"/>
      <c r="AT631" s="427"/>
      <c r="AU631" s="427"/>
      <c r="AV631" s="427"/>
      <c r="AW631" s="427"/>
      <c r="AX631" s="427"/>
      <c r="AY631" s="427"/>
      <c r="AZ631" s="427"/>
      <c r="BA631" s="427"/>
      <c r="BB631" s="427"/>
      <c r="BC631" s="427"/>
      <c r="BD631" s="427"/>
      <c r="BE631" s="427"/>
      <c r="BF631" s="427"/>
      <c r="BG631" s="427"/>
      <c r="BH631" s="427"/>
      <c r="BI631" s="427"/>
      <c r="BJ631" s="427"/>
      <c r="BK631" s="427"/>
      <c r="BL631" s="427"/>
      <c r="BM631" s="427"/>
      <c r="BN631" s="427"/>
      <c r="BO631" s="427"/>
      <c r="BP631" s="427"/>
      <c r="BQ631" s="427"/>
      <c r="BR631" s="427"/>
      <c r="BS631" s="427"/>
      <c r="BT631" s="427"/>
      <c r="BU631" s="427"/>
      <c r="BV631" s="427"/>
      <c r="BW631" s="427"/>
      <c r="BX631" s="427"/>
      <c r="BY631" s="427"/>
      <c r="BZ631" s="427"/>
      <c r="CA631" s="427"/>
      <c r="CB631" s="427"/>
      <c r="CC631" s="427"/>
      <c r="CD631" s="427"/>
      <c r="CE631" s="427"/>
      <c r="CF631" s="427"/>
      <c r="CG631" s="427"/>
      <c r="CH631" s="427"/>
      <c r="CI631" s="427"/>
      <c r="CJ631" s="427"/>
      <c r="CK631" s="427"/>
      <c r="CL631" s="427"/>
      <c r="CM631" s="427"/>
    </row>
    <row r="632">
      <c r="A632" s="427"/>
      <c r="B632" s="427"/>
      <c r="C632" s="427"/>
      <c r="D632" s="427"/>
      <c r="E632" s="427"/>
      <c r="F632" s="427"/>
      <c r="G632" s="427"/>
      <c r="H632" s="427"/>
      <c r="I632" s="427"/>
      <c r="J632" s="427"/>
      <c r="K632" s="427"/>
      <c r="L632" s="427"/>
      <c r="M632" s="427"/>
      <c r="N632" s="427"/>
      <c r="O632" s="427"/>
      <c r="P632" s="427"/>
      <c r="Q632" s="427"/>
      <c r="R632" s="427"/>
      <c r="S632" s="427"/>
      <c r="T632" s="427"/>
      <c r="U632" s="427"/>
      <c r="V632" s="427"/>
      <c r="W632" s="427"/>
      <c r="X632" s="427"/>
      <c r="Y632" s="427"/>
      <c r="Z632" s="427"/>
      <c r="AA632" s="427"/>
      <c r="AB632" s="427"/>
      <c r="AC632" s="427"/>
      <c r="AD632" s="427"/>
      <c r="AE632" s="427"/>
      <c r="AF632" s="427"/>
      <c r="AG632" s="427"/>
      <c r="AH632" s="427"/>
      <c r="AI632" s="427"/>
      <c r="AJ632" s="427"/>
      <c r="AK632" s="427"/>
      <c r="AL632" s="427"/>
      <c r="AM632" s="427"/>
      <c r="AN632" s="427"/>
      <c r="AO632" s="427"/>
      <c r="AP632" s="427"/>
      <c r="AQ632" s="427"/>
      <c r="AR632" s="427"/>
      <c r="AS632" s="427"/>
      <c r="AT632" s="427"/>
      <c r="AU632" s="427"/>
      <c r="AV632" s="427"/>
      <c r="AW632" s="427"/>
      <c r="AX632" s="427"/>
      <c r="AY632" s="427"/>
      <c r="AZ632" s="427"/>
      <c r="BA632" s="427"/>
      <c r="BB632" s="427"/>
      <c r="BC632" s="427"/>
      <c r="BD632" s="427"/>
      <c r="BE632" s="427"/>
      <c r="BF632" s="427"/>
      <c r="BG632" s="427"/>
      <c r="BH632" s="427"/>
      <c r="BI632" s="427"/>
      <c r="BJ632" s="427"/>
      <c r="BK632" s="427"/>
      <c r="BL632" s="427"/>
      <c r="BM632" s="427"/>
      <c r="BN632" s="427"/>
      <c r="BO632" s="427"/>
      <c r="BP632" s="427"/>
      <c r="BQ632" s="427"/>
      <c r="BR632" s="427"/>
      <c r="BS632" s="427"/>
      <c r="BT632" s="427"/>
      <c r="BU632" s="427"/>
      <c r="BV632" s="427"/>
      <c r="BW632" s="427"/>
      <c r="BX632" s="427"/>
      <c r="BY632" s="427"/>
      <c r="BZ632" s="427"/>
      <c r="CA632" s="427"/>
      <c r="CB632" s="427"/>
      <c r="CC632" s="427"/>
      <c r="CD632" s="427"/>
      <c r="CE632" s="427"/>
      <c r="CF632" s="427"/>
      <c r="CG632" s="427"/>
      <c r="CH632" s="427"/>
      <c r="CI632" s="427"/>
      <c r="CJ632" s="427"/>
      <c r="CK632" s="427"/>
      <c r="CL632" s="427"/>
      <c r="CM632" s="427"/>
    </row>
    <row r="633">
      <c r="A633" s="427"/>
      <c r="B633" s="427"/>
      <c r="C633" s="427"/>
      <c r="D633" s="427"/>
      <c r="E633" s="427"/>
      <c r="F633" s="427"/>
      <c r="G633" s="427"/>
      <c r="H633" s="427"/>
      <c r="I633" s="427"/>
      <c r="J633" s="427"/>
      <c r="K633" s="427"/>
      <c r="L633" s="427"/>
      <c r="M633" s="427"/>
      <c r="N633" s="427"/>
      <c r="O633" s="427"/>
      <c r="P633" s="427"/>
      <c r="Q633" s="427"/>
      <c r="R633" s="427"/>
      <c r="S633" s="427"/>
      <c r="T633" s="427"/>
      <c r="U633" s="427"/>
      <c r="V633" s="427"/>
      <c r="W633" s="427"/>
      <c r="X633" s="427"/>
      <c r="Y633" s="427"/>
      <c r="Z633" s="427"/>
      <c r="AA633" s="427"/>
      <c r="AB633" s="427"/>
      <c r="AC633" s="427"/>
      <c r="AD633" s="427"/>
      <c r="AE633" s="427"/>
      <c r="AF633" s="427"/>
      <c r="AG633" s="427"/>
      <c r="AH633" s="427"/>
      <c r="AI633" s="427"/>
      <c r="AJ633" s="427"/>
      <c r="AK633" s="427"/>
      <c r="AL633" s="427"/>
      <c r="AM633" s="427"/>
      <c r="AN633" s="427"/>
      <c r="AO633" s="427"/>
      <c r="AP633" s="427"/>
      <c r="AQ633" s="427"/>
      <c r="AR633" s="427"/>
      <c r="AS633" s="427"/>
      <c r="AT633" s="427"/>
      <c r="AU633" s="427"/>
      <c r="AV633" s="427"/>
      <c r="AW633" s="427"/>
      <c r="AX633" s="427"/>
      <c r="AY633" s="427"/>
      <c r="AZ633" s="427"/>
      <c r="BA633" s="427"/>
      <c r="BB633" s="427"/>
      <c r="BC633" s="427"/>
      <c r="BD633" s="427"/>
      <c r="BE633" s="427"/>
      <c r="BF633" s="427"/>
      <c r="BG633" s="427"/>
      <c r="BH633" s="427"/>
      <c r="BI633" s="427"/>
      <c r="BJ633" s="427"/>
      <c r="BK633" s="427"/>
      <c r="BL633" s="427"/>
      <c r="BM633" s="427"/>
      <c r="BN633" s="427"/>
      <c r="BO633" s="427"/>
      <c r="BP633" s="427"/>
      <c r="BQ633" s="427"/>
      <c r="BR633" s="427"/>
      <c r="BS633" s="427"/>
      <c r="BT633" s="427"/>
      <c r="BU633" s="427"/>
      <c r="BV633" s="427"/>
      <c r="BW633" s="427"/>
      <c r="BX633" s="427"/>
      <c r="BY633" s="427"/>
      <c r="BZ633" s="427"/>
      <c r="CA633" s="427"/>
      <c r="CB633" s="427"/>
      <c r="CC633" s="427"/>
      <c r="CD633" s="427"/>
      <c r="CE633" s="427"/>
      <c r="CF633" s="427"/>
      <c r="CG633" s="427"/>
      <c r="CH633" s="427"/>
      <c r="CI633" s="427"/>
      <c r="CJ633" s="427"/>
      <c r="CK633" s="427"/>
      <c r="CL633" s="427"/>
      <c r="CM633" s="427"/>
    </row>
    <row r="634">
      <c r="A634" s="427"/>
      <c r="B634" s="427"/>
      <c r="C634" s="427"/>
      <c r="D634" s="427"/>
      <c r="E634" s="427"/>
      <c r="F634" s="427"/>
      <c r="G634" s="427"/>
      <c r="H634" s="427"/>
      <c r="I634" s="427"/>
      <c r="J634" s="427"/>
      <c r="K634" s="427"/>
      <c r="L634" s="427"/>
      <c r="M634" s="427"/>
      <c r="N634" s="427"/>
      <c r="O634" s="427"/>
      <c r="P634" s="427"/>
      <c r="Q634" s="427"/>
      <c r="R634" s="427"/>
      <c r="S634" s="427"/>
      <c r="T634" s="427"/>
      <c r="U634" s="427"/>
      <c r="V634" s="427"/>
      <c r="W634" s="427"/>
      <c r="X634" s="427"/>
      <c r="Y634" s="427"/>
      <c r="Z634" s="427"/>
      <c r="AA634" s="427"/>
      <c r="AB634" s="427"/>
      <c r="AC634" s="427"/>
      <c r="AD634" s="427"/>
      <c r="AE634" s="427"/>
      <c r="AF634" s="427"/>
      <c r="AG634" s="427"/>
      <c r="AH634" s="427"/>
      <c r="AI634" s="427"/>
      <c r="AJ634" s="427"/>
      <c r="AK634" s="427"/>
      <c r="AL634" s="427"/>
      <c r="AM634" s="427"/>
      <c r="AN634" s="427"/>
      <c r="AO634" s="427"/>
      <c r="AP634" s="427"/>
      <c r="AQ634" s="427"/>
      <c r="AR634" s="427"/>
      <c r="AS634" s="427"/>
      <c r="AT634" s="427"/>
      <c r="AU634" s="427"/>
      <c r="AV634" s="427"/>
      <c r="AW634" s="427"/>
      <c r="AX634" s="427"/>
      <c r="AY634" s="427"/>
      <c r="AZ634" s="427"/>
      <c r="BA634" s="427"/>
      <c r="BB634" s="427"/>
      <c r="BC634" s="427"/>
      <c r="BD634" s="427"/>
      <c r="BE634" s="427"/>
      <c r="BF634" s="427"/>
      <c r="BG634" s="427"/>
      <c r="BH634" s="427"/>
      <c r="BI634" s="427"/>
      <c r="BJ634" s="427"/>
      <c r="BK634" s="427"/>
      <c r="BL634" s="427"/>
      <c r="BM634" s="427"/>
      <c r="BN634" s="427"/>
      <c r="BO634" s="427"/>
      <c r="BP634" s="427"/>
      <c r="BQ634" s="427"/>
      <c r="BR634" s="427"/>
      <c r="BS634" s="427"/>
      <c r="BT634" s="427"/>
      <c r="BU634" s="427"/>
      <c r="BV634" s="427"/>
      <c r="BW634" s="427"/>
      <c r="BX634" s="427"/>
      <c r="BY634" s="427"/>
      <c r="BZ634" s="427"/>
      <c r="CA634" s="427"/>
      <c r="CB634" s="427"/>
      <c r="CC634" s="427"/>
      <c r="CD634" s="427"/>
      <c r="CE634" s="427"/>
      <c r="CF634" s="427"/>
      <c r="CG634" s="427"/>
      <c r="CH634" s="427"/>
      <c r="CI634" s="427"/>
      <c r="CJ634" s="427"/>
      <c r="CK634" s="427"/>
      <c r="CL634" s="427"/>
      <c r="CM634" s="427"/>
    </row>
    <row r="635">
      <c r="A635" s="427"/>
      <c r="B635" s="427"/>
      <c r="C635" s="427"/>
      <c r="D635" s="427"/>
      <c r="E635" s="427"/>
      <c r="F635" s="427"/>
      <c r="G635" s="427"/>
      <c r="H635" s="427"/>
      <c r="I635" s="427"/>
      <c r="J635" s="427"/>
      <c r="K635" s="427"/>
      <c r="L635" s="427"/>
      <c r="M635" s="427"/>
      <c r="N635" s="427"/>
      <c r="O635" s="427"/>
      <c r="P635" s="427"/>
      <c r="Q635" s="427"/>
      <c r="R635" s="427"/>
      <c r="S635" s="427"/>
      <c r="T635" s="427"/>
      <c r="U635" s="427"/>
      <c r="V635" s="427"/>
      <c r="W635" s="427"/>
      <c r="X635" s="427"/>
      <c r="Y635" s="427"/>
      <c r="Z635" s="427"/>
      <c r="AA635" s="427"/>
      <c r="AB635" s="427"/>
      <c r="AC635" s="427"/>
      <c r="AD635" s="427"/>
      <c r="AE635" s="427"/>
      <c r="AF635" s="427"/>
      <c r="AG635" s="427"/>
      <c r="AH635" s="427"/>
      <c r="AI635" s="427"/>
      <c r="AJ635" s="427"/>
      <c r="AK635" s="427"/>
      <c r="AL635" s="427"/>
      <c r="AM635" s="427"/>
      <c r="AN635" s="427"/>
      <c r="AO635" s="427"/>
      <c r="AP635" s="427"/>
      <c r="AQ635" s="427"/>
      <c r="AR635" s="427"/>
      <c r="AS635" s="427"/>
      <c r="AT635" s="427"/>
      <c r="AU635" s="427"/>
      <c r="AV635" s="427"/>
      <c r="AW635" s="427"/>
      <c r="AX635" s="427"/>
      <c r="AY635" s="427"/>
      <c r="AZ635" s="427"/>
      <c r="BA635" s="427"/>
      <c r="BB635" s="427"/>
      <c r="BC635" s="427"/>
      <c r="BD635" s="427"/>
      <c r="BE635" s="427"/>
      <c r="BF635" s="427"/>
      <c r="BG635" s="427"/>
      <c r="BH635" s="427"/>
      <c r="BI635" s="427"/>
      <c r="BJ635" s="427"/>
      <c r="BK635" s="427"/>
      <c r="BL635" s="427"/>
      <c r="BM635" s="427"/>
      <c r="BN635" s="427"/>
      <c r="BO635" s="427"/>
      <c r="BP635" s="427"/>
      <c r="BQ635" s="427"/>
      <c r="BR635" s="427"/>
      <c r="BS635" s="427"/>
      <c r="BT635" s="427"/>
      <c r="BU635" s="427"/>
      <c r="BV635" s="427"/>
      <c r="BW635" s="427"/>
      <c r="BX635" s="427"/>
      <c r="BY635" s="427"/>
      <c r="BZ635" s="427"/>
      <c r="CA635" s="427"/>
      <c r="CB635" s="427"/>
      <c r="CC635" s="427"/>
      <c r="CD635" s="427"/>
      <c r="CE635" s="427"/>
      <c r="CF635" s="427"/>
      <c r="CG635" s="427"/>
      <c r="CH635" s="427"/>
      <c r="CI635" s="427"/>
      <c r="CJ635" s="427"/>
      <c r="CK635" s="427"/>
      <c r="CL635" s="427"/>
      <c r="CM635" s="427"/>
    </row>
    <row r="636">
      <c r="A636" s="427"/>
      <c r="B636" s="427"/>
      <c r="C636" s="427"/>
      <c r="D636" s="427"/>
      <c r="E636" s="427"/>
      <c r="F636" s="427"/>
      <c r="G636" s="427"/>
      <c r="H636" s="427"/>
      <c r="I636" s="427"/>
      <c r="J636" s="427"/>
      <c r="K636" s="427"/>
      <c r="L636" s="427"/>
      <c r="M636" s="427"/>
      <c r="N636" s="427"/>
      <c r="O636" s="427"/>
      <c r="P636" s="427"/>
      <c r="Q636" s="427"/>
      <c r="R636" s="427"/>
      <c r="S636" s="427"/>
      <c r="T636" s="427"/>
      <c r="U636" s="427"/>
      <c r="V636" s="427"/>
      <c r="W636" s="427"/>
      <c r="X636" s="427"/>
      <c r="Y636" s="427"/>
      <c r="Z636" s="427"/>
      <c r="AA636" s="427"/>
      <c r="AB636" s="427"/>
      <c r="AC636" s="427"/>
      <c r="AD636" s="427"/>
      <c r="AE636" s="427"/>
      <c r="AF636" s="427"/>
      <c r="AG636" s="427"/>
      <c r="AH636" s="427"/>
      <c r="AI636" s="427"/>
      <c r="AJ636" s="427"/>
      <c r="AK636" s="427"/>
      <c r="AL636" s="427"/>
      <c r="AM636" s="427"/>
      <c r="AN636" s="427"/>
      <c r="AO636" s="427"/>
      <c r="AP636" s="427"/>
      <c r="AQ636" s="427"/>
      <c r="AR636" s="427"/>
      <c r="AS636" s="427"/>
      <c r="AT636" s="427"/>
      <c r="AU636" s="427"/>
      <c r="AV636" s="427"/>
      <c r="AW636" s="427"/>
      <c r="AX636" s="427"/>
      <c r="AY636" s="427"/>
      <c r="AZ636" s="427"/>
      <c r="BA636" s="427"/>
      <c r="BB636" s="427"/>
      <c r="BC636" s="427"/>
      <c r="BD636" s="427"/>
      <c r="BE636" s="427"/>
      <c r="BF636" s="427"/>
      <c r="BG636" s="427"/>
      <c r="BH636" s="427"/>
      <c r="BI636" s="427"/>
      <c r="BJ636" s="427"/>
      <c r="BK636" s="427"/>
      <c r="BL636" s="427"/>
      <c r="BM636" s="427"/>
      <c r="BN636" s="427"/>
      <c r="BO636" s="427"/>
      <c r="BP636" s="427"/>
      <c r="BQ636" s="427"/>
      <c r="BR636" s="427"/>
      <c r="BS636" s="427"/>
      <c r="BT636" s="427"/>
      <c r="BU636" s="427"/>
      <c r="BV636" s="427"/>
      <c r="BW636" s="427"/>
      <c r="BX636" s="427"/>
      <c r="BY636" s="427"/>
      <c r="BZ636" s="427"/>
      <c r="CA636" s="427"/>
      <c r="CB636" s="427"/>
      <c r="CC636" s="427"/>
      <c r="CD636" s="427"/>
      <c r="CE636" s="427"/>
      <c r="CF636" s="427"/>
      <c r="CG636" s="427"/>
      <c r="CH636" s="427"/>
      <c r="CI636" s="427"/>
      <c r="CJ636" s="427"/>
      <c r="CK636" s="427"/>
      <c r="CL636" s="427"/>
      <c r="CM636" s="427"/>
    </row>
    <row r="637">
      <c r="A637" s="427"/>
      <c r="B637" s="427"/>
      <c r="C637" s="427"/>
      <c r="D637" s="427"/>
      <c r="E637" s="427"/>
      <c r="F637" s="427"/>
      <c r="G637" s="427"/>
      <c r="H637" s="427"/>
      <c r="I637" s="427"/>
      <c r="J637" s="427"/>
      <c r="K637" s="427"/>
      <c r="L637" s="427"/>
      <c r="M637" s="427"/>
      <c r="N637" s="427"/>
      <c r="O637" s="427"/>
      <c r="P637" s="427"/>
      <c r="Q637" s="427"/>
      <c r="R637" s="427"/>
      <c r="S637" s="427"/>
      <c r="T637" s="427"/>
      <c r="U637" s="427"/>
      <c r="V637" s="427"/>
      <c r="W637" s="427"/>
      <c r="X637" s="427"/>
      <c r="Y637" s="427"/>
      <c r="Z637" s="427"/>
      <c r="AA637" s="427"/>
      <c r="AB637" s="427"/>
      <c r="AC637" s="427"/>
      <c r="AD637" s="427"/>
      <c r="AE637" s="427"/>
      <c r="AF637" s="427"/>
      <c r="AG637" s="427"/>
      <c r="AH637" s="427"/>
      <c r="AI637" s="427"/>
      <c r="AJ637" s="427"/>
      <c r="AK637" s="427"/>
      <c r="AL637" s="427"/>
      <c r="AM637" s="427"/>
      <c r="AN637" s="427"/>
      <c r="AO637" s="427"/>
      <c r="AP637" s="427"/>
      <c r="AQ637" s="427"/>
      <c r="AR637" s="427"/>
      <c r="AS637" s="427"/>
      <c r="AT637" s="427"/>
      <c r="AU637" s="427"/>
      <c r="AV637" s="427"/>
      <c r="AW637" s="427"/>
      <c r="AX637" s="427"/>
      <c r="AY637" s="427"/>
      <c r="AZ637" s="427"/>
      <c r="BA637" s="427"/>
      <c r="BB637" s="427"/>
      <c r="BC637" s="427"/>
      <c r="BD637" s="427"/>
      <c r="BE637" s="427"/>
      <c r="BF637" s="427"/>
      <c r="BG637" s="427"/>
      <c r="BH637" s="427"/>
      <c r="BI637" s="427"/>
      <c r="BJ637" s="427"/>
      <c r="BK637" s="427"/>
      <c r="BL637" s="427"/>
      <c r="BM637" s="427"/>
      <c r="BN637" s="427"/>
      <c r="BO637" s="427"/>
      <c r="BP637" s="427"/>
      <c r="BQ637" s="427"/>
      <c r="BR637" s="427"/>
      <c r="BS637" s="427"/>
      <c r="BT637" s="427"/>
      <c r="BU637" s="427"/>
      <c r="BV637" s="427"/>
      <c r="BW637" s="427"/>
      <c r="BX637" s="427"/>
      <c r="BY637" s="427"/>
      <c r="BZ637" s="427"/>
      <c r="CA637" s="427"/>
      <c r="CB637" s="427"/>
      <c r="CC637" s="427"/>
      <c r="CD637" s="427"/>
      <c r="CE637" s="427"/>
      <c r="CF637" s="427"/>
      <c r="CG637" s="427"/>
      <c r="CH637" s="427"/>
      <c r="CI637" s="427"/>
      <c r="CJ637" s="427"/>
      <c r="CK637" s="427"/>
      <c r="CL637" s="427"/>
      <c r="CM637" s="427"/>
    </row>
    <row r="638">
      <c r="A638" s="427"/>
      <c r="B638" s="427"/>
      <c r="C638" s="427"/>
      <c r="D638" s="427"/>
      <c r="E638" s="427"/>
      <c r="F638" s="427"/>
      <c r="G638" s="427"/>
      <c r="H638" s="427"/>
      <c r="I638" s="427"/>
      <c r="J638" s="427"/>
      <c r="K638" s="427"/>
      <c r="L638" s="427"/>
      <c r="M638" s="427"/>
      <c r="N638" s="427"/>
      <c r="O638" s="427"/>
      <c r="P638" s="427"/>
      <c r="Q638" s="427"/>
      <c r="R638" s="427"/>
      <c r="S638" s="427"/>
      <c r="T638" s="427"/>
      <c r="U638" s="427"/>
      <c r="V638" s="427"/>
      <c r="W638" s="427"/>
      <c r="X638" s="427"/>
      <c r="Y638" s="427"/>
      <c r="Z638" s="427"/>
      <c r="AA638" s="427"/>
      <c r="AB638" s="427"/>
      <c r="AC638" s="427"/>
      <c r="AD638" s="427"/>
      <c r="AE638" s="427"/>
      <c r="AF638" s="427"/>
      <c r="AG638" s="427"/>
      <c r="AH638" s="427"/>
      <c r="AI638" s="427"/>
      <c r="AJ638" s="427"/>
      <c r="AK638" s="427"/>
      <c r="AL638" s="427"/>
      <c r="AM638" s="427"/>
      <c r="AN638" s="427"/>
      <c r="AO638" s="427"/>
      <c r="AP638" s="427"/>
      <c r="AQ638" s="427"/>
      <c r="AR638" s="427"/>
      <c r="AS638" s="427"/>
      <c r="AT638" s="427"/>
      <c r="AU638" s="427"/>
      <c r="AV638" s="427"/>
      <c r="AW638" s="427"/>
      <c r="AX638" s="427"/>
      <c r="AY638" s="427"/>
      <c r="AZ638" s="427"/>
      <c r="BA638" s="427"/>
      <c r="BB638" s="427"/>
      <c r="BC638" s="427"/>
      <c r="BD638" s="427"/>
      <c r="BE638" s="427"/>
      <c r="BF638" s="427"/>
      <c r="BG638" s="427"/>
      <c r="BH638" s="427"/>
      <c r="BI638" s="427"/>
      <c r="BJ638" s="427"/>
      <c r="BK638" s="427"/>
      <c r="BL638" s="427"/>
      <c r="BM638" s="427"/>
      <c r="BN638" s="427"/>
      <c r="BO638" s="427"/>
      <c r="BP638" s="427"/>
      <c r="BQ638" s="427"/>
      <c r="BR638" s="427"/>
      <c r="BS638" s="427"/>
      <c r="BT638" s="427"/>
      <c r="BU638" s="427"/>
      <c r="BV638" s="427"/>
      <c r="BW638" s="427"/>
      <c r="BX638" s="427"/>
      <c r="BY638" s="427"/>
      <c r="BZ638" s="427"/>
      <c r="CA638" s="427"/>
      <c r="CB638" s="427"/>
      <c r="CC638" s="427"/>
      <c r="CD638" s="427"/>
      <c r="CE638" s="427"/>
      <c r="CF638" s="427"/>
      <c r="CG638" s="427"/>
      <c r="CH638" s="427"/>
      <c r="CI638" s="427"/>
      <c r="CJ638" s="427"/>
      <c r="CK638" s="427"/>
      <c r="CL638" s="427"/>
      <c r="CM638" s="427"/>
    </row>
    <row r="639">
      <c r="A639" s="427"/>
      <c r="B639" s="427"/>
      <c r="C639" s="427"/>
      <c r="D639" s="427"/>
      <c r="E639" s="427"/>
      <c r="F639" s="427"/>
      <c r="G639" s="427"/>
      <c r="H639" s="427"/>
      <c r="I639" s="427"/>
      <c r="J639" s="427"/>
      <c r="K639" s="427"/>
      <c r="L639" s="427"/>
      <c r="M639" s="427"/>
      <c r="N639" s="427"/>
      <c r="O639" s="427"/>
      <c r="P639" s="427"/>
      <c r="Q639" s="427"/>
      <c r="R639" s="427"/>
      <c r="S639" s="427"/>
      <c r="T639" s="427"/>
      <c r="U639" s="427"/>
      <c r="V639" s="427"/>
      <c r="W639" s="427"/>
      <c r="X639" s="427"/>
      <c r="Y639" s="427"/>
      <c r="Z639" s="427"/>
      <c r="AA639" s="427"/>
      <c r="AB639" s="427"/>
      <c r="AC639" s="427"/>
      <c r="AD639" s="427"/>
      <c r="AE639" s="427"/>
      <c r="AF639" s="427"/>
      <c r="AG639" s="427"/>
      <c r="AH639" s="427"/>
      <c r="AI639" s="427"/>
      <c r="AJ639" s="427"/>
      <c r="AK639" s="427"/>
      <c r="AL639" s="427"/>
      <c r="AM639" s="427"/>
      <c r="AN639" s="427"/>
      <c r="AO639" s="427"/>
      <c r="AP639" s="427"/>
      <c r="AQ639" s="427"/>
      <c r="AR639" s="427"/>
      <c r="AS639" s="427"/>
      <c r="AT639" s="427"/>
      <c r="AU639" s="427"/>
      <c r="AV639" s="427"/>
      <c r="AW639" s="427"/>
      <c r="AX639" s="427"/>
      <c r="AY639" s="427"/>
      <c r="AZ639" s="427"/>
      <c r="BA639" s="427"/>
      <c r="BB639" s="427"/>
      <c r="BC639" s="427"/>
      <c r="BD639" s="427"/>
      <c r="BE639" s="427"/>
      <c r="BF639" s="427"/>
      <c r="BG639" s="427"/>
      <c r="BH639" s="427"/>
      <c r="BI639" s="427"/>
      <c r="BJ639" s="427"/>
      <c r="BK639" s="427"/>
      <c r="BL639" s="427"/>
      <c r="BM639" s="427"/>
      <c r="BN639" s="427"/>
      <c r="BO639" s="427"/>
      <c r="BP639" s="427"/>
      <c r="BQ639" s="427"/>
      <c r="BR639" s="427"/>
      <c r="BS639" s="427"/>
      <c r="BT639" s="427"/>
      <c r="BU639" s="427"/>
      <c r="BV639" s="427"/>
      <c r="BW639" s="427"/>
      <c r="BX639" s="427"/>
      <c r="BY639" s="427"/>
      <c r="BZ639" s="427"/>
      <c r="CA639" s="427"/>
      <c r="CB639" s="427"/>
      <c r="CC639" s="427"/>
      <c r="CD639" s="427"/>
      <c r="CE639" s="427"/>
      <c r="CF639" s="427"/>
      <c r="CG639" s="427"/>
      <c r="CH639" s="427"/>
      <c r="CI639" s="427"/>
      <c r="CJ639" s="427"/>
      <c r="CK639" s="427"/>
      <c r="CL639" s="427"/>
      <c r="CM639" s="427"/>
    </row>
    <row r="640">
      <c r="A640" s="427"/>
      <c r="B640" s="427"/>
      <c r="C640" s="427"/>
      <c r="D640" s="427"/>
      <c r="E640" s="427"/>
      <c r="F640" s="427"/>
      <c r="G640" s="427"/>
      <c r="H640" s="427"/>
      <c r="I640" s="427"/>
      <c r="J640" s="427"/>
      <c r="K640" s="427"/>
      <c r="L640" s="427"/>
      <c r="M640" s="427"/>
      <c r="N640" s="427"/>
      <c r="O640" s="427"/>
      <c r="P640" s="427"/>
      <c r="Q640" s="427"/>
      <c r="R640" s="427"/>
      <c r="S640" s="427"/>
      <c r="T640" s="427"/>
      <c r="U640" s="427"/>
      <c r="V640" s="427"/>
      <c r="W640" s="427"/>
      <c r="X640" s="427"/>
      <c r="Y640" s="427"/>
      <c r="Z640" s="427"/>
      <c r="AA640" s="427"/>
      <c r="AB640" s="427"/>
      <c r="AC640" s="427"/>
      <c r="AD640" s="427"/>
      <c r="AE640" s="427"/>
      <c r="AF640" s="427"/>
      <c r="AG640" s="427"/>
      <c r="AH640" s="427"/>
      <c r="AI640" s="427"/>
      <c r="AJ640" s="427"/>
      <c r="AK640" s="427"/>
      <c r="AL640" s="427"/>
      <c r="AM640" s="427"/>
      <c r="AN640" s="427"/>
      <c r="AO640" s="427"/>
      <c r="AP640" s="427"/>
      <c r="AQ640" s="427"/>
      <c r="AR640" s="427"/>
      <c r="AS640" s="427"/>
      <c r="AT640" s="427"/>
      <c r="AU640" s="427"/>
      <c r="AV640" s="427"/>
      <c r="AW640" s="427"/>
      <c r="AX640" s="427"/>
      <c r="AY640" s="427"/>
      <c r="AZ640" s="427"/>
      <c r="BA640" s="427"/>
      <c r="BB640" s="427"/>
      <c r="BC640" s="427"/>
      <c r="BD640" s="427"/>
      <c r="BE640" s="427"/>
      <c r="BF640" s="427"/>
      <c r="BG640" s="427"/>
      <c r="BH640" s="427"/>
      <c r="BI640" s="427"/>
      <c r="BJ640" s="427"/>
      <c r="BK640" s="427"/>
      <c r="BL640" s="427"/>
      <c r="BM640" s="427"/>
      <c r="BN640" s="427"/>
      <c r="BO640" s="427"/>
      <c r="BP640" s="427"/>
      <c r="BQ640" s="427"/>
      <c r="BR640" s="427"/>
      <c r="BS640" s="427"/>
      <c r="BT640" s="427"/>
      <c r="BU640" s="427"/>
      <c r="BV640" s="427"/>
      <c r="BW640" s="427"/>
      <c r="BX640" s="427"/>
      <c r="BY640" s="427"/>
      <c r="BZ640" s="427"/>
      <c r="CA640" s="427"/>
      <c r="CB640" s="427"/>
      <c r="CC640" s="427"/>
      <c r="CD640" s="427"/>
      <c r="CE640" s="427"/>
      <c r="CF640" s="427"/>
      <c r="CG640" s="427"/>
      <c r="CH640" s="427"/>
      <c r="CI640" s="427"/>
      <c r="CJ640" s="427"/>
      <c r="CK640" s="427"/>
      <c r="CL640" s="427"/>
      <c r="CM640" s="427"/>
    </row>
    <row r="641">
      <c r="A641" s="427"/>
      <c r="B641" s="427"/>
      <c r="C641" s="427"/>
      <c r="D641" s="427"/>
      <c r="E641" s="427"/>
      <c r="F641" s="427"/>
      <c r="G641" s="427"/>
      <c r="H641" s="427"/>
      <c r="I641" s="427"/>
      <c r="J641" s="427"/>
      <c r="K641" s="427"/>
      <c r="L641" s="427"/>
      <c r="M641" s="427"/>
      <c r="N641" s="427"/>
      <c r="O641" s="427"/>
      <c r="P641" s="427"/>
      <c r="Q641" s="427"/>
      <c r="R641" s="427"/>
      <c r="S641" s="427"/>
      <c r="T641" s="427"/>
      <c r="U641" s="427"/>
      <c r="V641" s="427"/>
      <c r="W641" s="427"/>
      <c r="X641" s="427"/>
      <c r="Y641" s="427"/>
      <c r="Z641" s="427"/>
      <c r="AA641" s="427"/>
      <c r="AB641" s="427"/>
      <c r="AC641" s="427"/>
      <c r="AD641" s="427"/>
      <c r="AE641" s="427"/>
      <c r="AF641" s="427"/>
      <c r="AG641" s="427"/>
      <c r="AH641" s="427"/>
      <c r="AI641" s="427"/>
      <c r="AJ641" s="427"/>
      <c r="AK641" s="427"/>
      <c r="AL641" s="427"/>
      <c r="AM641" s="427"/>
      <c r="AN641" s="427"/>
      <c r="AO641" s="427"/>
      <c r="AP641" s="427"/>
      <c r="AQ641" s="427"/>
      <c r="AR641" s="427"/>
      <c r="AS641" s="427"/>
      <c r="AT641" s="427"/>
      <c r="AU641" s="427"/>
      <c r="AV641" s="427"/>
      <c r="AW641" s="427"/>
      <c r="AX641" s="427"/>
      <c r="AY641" s="427"/>
      <c r="AZ641" s="427"/>
      <c r="BA641" s="427"/>
      <c r="BB641" s="427"/>
      <c r="BC641" s="427"/>
      <c r="BD641" s="427"/>
      <c r="BE641" s="427"/>
      <c r="BF641" s="427"/>
      <c r="BG641" s="427"/>
      <c r="BH641" s="427"/>
      <c r="BI641" s="427"/>
      <c r="BJ641" s="427"/>
      <c r="BK641" s="427"/>
      <c r="BL641" s="427"/>
      <c r="BM641" s="427"/>
      <c r="BN641" s="427"/>
      <c r="BO641" s="427"/>
      <c r="BP641" s="427"/>
      <c r="BQ641" s="427"/>
      <c r="BR641" s="427"/>
      <c r="BS641" s="427"/>
      <c r="BT641" s="427"/>
      <c r="BU641" s="427"/>
      <c r="BV641" s="427"/>
      <c r="BW641" s="427"/>
      <c r="BX641" s="427"/>
      <c r="BY641" s="427"/>
      <c r="BZ641" s="427"/>
      <c r="CA641" s="427"/>
      <c r="CB641" s="427"/>
      <c r="CC641" s="427"/>
      <c r="CD641" s="427"/>
      <c r="CE641" s="427"/>
      <c r="CF641" s="427"/>
      <c r="CG641" s="427"/>
      <c r="CH641" s="427"/>
      <c r="CI641" s="427"/>
      <c r="CJ641" s="427"/>
      <c r="CK641" s="427"/>
      <c r="CL641" s="427"/>
      <c r="CM641" s="427"/>
    </row>
    <row r="642">
      <c r="A642" s="427"/>
      <c r="B642" s="427"/>
      <c r="C642" s="427"/>
      <c r="D642" s="427"/>
      <c r="E642" s="427"/>
      <c r="F642" s="427"/>
      <c r="G642" s="427"/>
      <c r="H642" s="427"/>
      <c r="I642" s="427"/>
      <c r="J642" s="427"/>
      <c r="K642" s="427"/>
      <c r="L642" s="427"/>
      <c r="M642" s="427"/>
      <c r="N642" s="427"/>
      <c r="O642" s="427"/>
      <c r="P642" s="427"/>
      <c r="Q642" s="427"/>
      <c r="R642" s="427"/>
      <c r="S642" s="427"/>
      <c r="T642" s="427"/>
      <c r="U642" s="427"/>
      <c r="V642" s="427"/>
      <c r="W642" s="427"/>
      <c r="X642" s="427"/>
      <c r="Y642" s="427"/>
      <c r="Z642" s="427"/>
      <c r="AA642" s="427"/>
      <c r="AB642" s="427"/>
      <c r="AC642" s="427"/>
      <c r="AD642" s="427"/>
      <c r="AE642" s="427"/>
      <c r="AF642" s="427"/>
      <c r="AG642" s="427"/>
      <c r="AH642" s="427"/>
      <c r="AI642" s="427"/>
      <c r="AJ642" s="427"/>
      <c r="AK642" s="427"/>
      <c r="AL642" s="427"/>
      <c r="AM642" s="427"/>
      <c r="AN642" s="427"/>
      <c r="AO642" s="427"/>
      <c r="AP642" s="427"/>
      <c r="AQ642" s="427"/>
      <c r="AR642" s="427"/>
      <c r="AS642" s="427"/>
      <c r="AT642" s="427"/>
      <c r="AU642" s="427"/>
      <c r="AV642" s="427"/>
      <c r="AW642" s="427"/>
      <c r="AX642" s="427"/>
      <c r="AY642" s="427"/>
      <c r="AZ642" s="427"/>
      <c r="BA642" s="427"/>
      <c r="BB642" s="427"/>
      <c r="BC642" s="427"/>
      <c r="BD642" s="427"/>
      <c r="BE642" s="427"/>
      <c r="BF642" s="427"/>
      <c r="BG642" s="427"/>
      <c r="BH642" s="427"/>
      <c r="BI642" s="427"/>
      <c r="BJ642" s="427"/>
      <c r="BK642" s="427"/>
      <c r="BL642" s="427"/>
      <c r="BM642" s="427"/>
      <c r="BN642" s="427"/>
      <c r="BO642" s="427"/>
      <c r="BP642" s="427"/>
      <c r="BQ642" s="427"/>
      <c r="BR642" s="427"/>
      <c r="BS642" s="427"/>
      <c r="BT642" s="427"/>
      <c r="BU642" s="427"/>
      <c r="BV642" s="427"/>
      <c r="BW642" s="427"/>
      <c r="BX642" s="427"/>
      <c r="BY642" s="427"/>
      <c r="BZ642" s="427"/>
      <c r="CA642" s="427"/>
      <c r="CB642" s="427"/>
      <c r="CC642" s="427"/>
      <c r="CD642" s="427"/>
      <c r="CE642" s="427"/>
      <c r="CF642" s="427"/>
      <c r="CG642" s="427"/>
      <c r="CH642" s="427"/>
      <c r="CI642" s="427"/>
      <c r="CJ642" s="427"/>
      <c r="CK642" s="427"/>
      <c r="CL642" s="427"/>
      <c r="CM642" s="427"/>
    </row>
    <row r="643">
      <c r="A643" s="427"/>
      <c r="B643" s="427"/>
      <c r="C643" s="427"/>
      <c r="D643" s="427"/>
      <c r="E643" s="427"/>
      <c r="F643" s="427"/>
      <c r="G643" s="427"/>
      <c r="H643" s="427"/>
      <c r="I643" s="427"/>
      <c r="J643" s="427"/>
      <c r="K643" s="427"/>
      <c r="L643" s="427"/>
      <c r="M643" s="427"/>
      <c r="N643" s="427"/>
      <c r="O643" s="427"/>
      <c r="P643" s="427"/>
      <c r="Q643" s="427"/>
      <c r="R643" s="427"/>
      <c r="S643" s="427"/>
      <c r="T643" s="427"/>
      <c r="U643" s="427"/>
      <c r="V643" s="427"/>
      <c r="W643" s="427"/>
      <c r="X643" s="427"/>
      <c r="Y643" s="427"/>
      <c r="Z643" s="427"/>
      <c r="AA643" s="427"/>
      <c r="AB643" s="427"/>
      <c r="AC643" s="427"/>
      <c r="AD643" s="427"/>
      <c r="AE643" s="427"/>
      <c r="AF643" s="427"/>
      <c r="AG643" s="427"/>
      <c r="AH643" s="427"/>
      <c r="AI643" s="427"/>
      <c r="AJ643" s="427"/>
      <c r="AK643" s="427"/>
      <c r="AL643" s="427"/>
      <c r="AM643" s="427"/>
      <c r="AN643" s="427"/>
      <c r="AO643" s="427"/>
      <c r="AP643" s="427"/>
      <c r="AQ643" s="427"/>
      <c r="AR643" s="427"/>
      <c r="AS643" s="427"/>
      <c r="AT643" s="427"/>
      <c r="AU643" s="427"/>
      <c r="AV643" s="427"/>
      <c r="AW643" s="427"/>
      <c r="AX643" s="427"/>
      <c r="AY643" s="427"/>
      <c r="AZ643" s="427"/>
      <c r="BA643" s="427"/>
      <c r="BB643" s="427"/>
      <c r="BC643" s="427"/>
      <c r="BD643" s="427"/>
      <c r="BE643" s="427"/>
      <c r="BF643" s="427"/>
      <c r="BG643" s="427"/>
      <c r="BH643" s="427"/>
      <c r="BI643" s="427"/>
      <c r="BJ643" s="427"/>
      <c r="BK643" s="427"/>
      <c r="BL643" s="427"/>
      <c r="BM643" s="427"/>
      <c r="BN643" s="427"/>
      <c r="BO643" s="427"/>
      <c r="BP643" s="427"/>
      <c r="BQ643" s="427"/>
      <c r="BR643" s="427"/>
      <c r="BS643" s="427"/>
      <c r="BT643" s="427"/>
      <c r="BU643" s="427"/>
      <c r="BV643" s="427"/>
      <c r="BW643" s="427"/>
      <c r="BX643" s="427"/>
      <c r="BY643" s="427"/>
      <c r="BZ643" s="427"/>
      <c r="CA643" s="427"/>
      <c r="CB643" s="427"/>
      <c r="CC643" s="427"/>
      <c r="CD643" s="427"/>
      <c r="CE643" s="427"/>
      <c r="CF643" s="427"/>
      <c r="CG643" s="427"/>
      <c r="CH643" s="427"/>
      <c r="CI643" s="427"/>
      <c r="CJ643" s="427"/>
      <c r="CK643" s="427"/>
      <c r="CL643" s="427"/>
      <c r="CM643" s="427"/>
    </row>
    <row r="644">
      <c r="A644" s="427"/>
      <c r="B644" s="427"/>
      <c r="C644" s="427"/>
      <c r="D644" s="427"/>
      <c r="E644" s="427"/>
      <c r="F644" s="427"/>
      <c r="G644" s="427"/>
      <c r="H644" s="427"/>
      <c r="I644" s="427"/>
      <c r="J644" s="427"/>
      <c r="K644" s="427"/>
      <c r="L644" s="427"/>
      <c r="M644" s="427"/>
      <c r="N644" s="427"/>
      <c r="O644" s="427"/>
      <c r="P644" s="427"/>
      <c r="Q644" s="427"/>
      <c r="R644" s="427"/>
      <c r="S644" s="427"/>
      <c r="T644" s="427"/>
      <c r="U644" s="427"/>
      <c r="V644" s="427"/>
      <c r="W644" s="427"/>
      <c r="X644" s="427"/>
      <c r="Y644" s="427"/>
      <c r="Z644" s="427"/>
      <c r="AA644" s="427"/>
      <c r="AB644" s="427"/>
      <c r="AC644" s="427"/>
      <c r="AD644" s="427"/>
      <c r="AE644" s="427"/>
      <c r="AF644" s="427"/>
      <c r="AG644" s="427"/>
      <c r="AH644" s="427"/>
      <c r="AI644" s="427"/>
      <c r="AJ644" s="427"/>
      <c r="AK644" s="427"/>
      <c r="AL644" s="427"/>
      <c r="AM644" s="427"/>
      <c r="AN644" s="427"/>
      <c r="AO644" s="427"/>
      <c r="AP644" s="427"/>
      <c r="AQ644" s="427"/>
      <c r="AR644" s="427"/>
      <c r="AS644" s="427"/>
      <c r="AT644" s="427"/>
      <c r="AU644" s="427"/>
      <c r="AV644" s="427"/>
      <c r="AW644" s="427"/>
      <c r="AX644" s="427"/>
      <c r="AY644" s="427"/>
      <c r="AZ644" s="427"/>
      <c r="BA644" s="427"/>
      <c r="BB644" s="427"/>
      <c r="BC644" s="427"/>
      <c r="BD644" s="427"/>
      <c r="BE644" s="427"/>
      <c r="BF644" s="427"/>
      <c r="BG644" s="427"/>
      <c r="BH644" s="427"/>
      <c r="BI644" s="427"/>
      <c r="BJ644" s="427"/>
      <c r="BK644" s="427"/>
      <c r="BL644" s="427"/>
      <c r="BM644" s="427"/>
      <c r="BN644" s="427"/>
      <c r="BO644" s="427"/>
      <c r="BP644" s="427"/>
      <c r="BQ644" s="427"/>
      <c r="BR644" s="427"/>
      <c r="BS644" s="427"/>
      <c r="BT644" s="427"/>
      <c r="BU644" s="427"/>
      <c r="BV644" s="427"/>
      <c r="BW644" s="427"/>
      <c r="BX644" s="427"/>
      <c r="BY644" s="427"/>
      <c r="BZ644" s="427"/>
      <c r="CA644" s="427"/>
      <c r="CB644" s="427"/>
      <c r="CC644" s="427"/>
      <c r="CD644" s="427"/>
      <c r="CE644" s="427"/>
      <c r="CF644" s="427"/>
      <c r="CG644" s="427"/>
      <c r="CH644" s="427"/>
      <c r="CI644" s="427"/>
      <c r="CJ644" s="427"/>
      <c r="CK644" s="427"/>
      <c r="CL644" s="427"/>
      <c r="CM644" s="427"/>
    </row>
    <row r="645">
      <c r="A645" s="427"/>
      <c r="B645" s="427"/>
      <c r="C645" s="427"/>
      <c r="D645" s="427"/>
      <c r="E645" s="427"/>
      <c r="F645" s="427"/>
      <c r="G645" s="427"/>
      <c r="H645" s="427"/>
      <c r="I645" s="427"/>
      <c r="J645" s="427"/>
      <c r="K645" s="427"/>
      <c r="L645" s="427"/>
      <c r="M645" s="427"/>
      <c r="N645" s="427"/>
      <c r="O645" s="427"/>
      <c r="P645" s="427"/>
      <c r="Q645" s="427"/>
      <c r="R645" s="427"/>
      <c r="S645" s="427"/>
      <c r="T645" s="427"/>
      <c r="U645" s="427"/>
      <c r="V645" s="427"/>
      <c r="W645" s="427"/>
      <c r="X645" s="427"/>
      <c r="Y645" s="427"/>
      <c r="Z645" s="427"/>
      <c r="AA645" s="427"/>
      <c r="AB645" s="427"/>
      <c r="AC645" s="427"/>
      <c r="AD645" s="427"/>
      <c r="AE645" s="427"/>
      <c r="AF645" s="427"/>
      <c r="AG645" s="427"/>
      <c r="AH645" s="427"/>
      <c r="AI645" s="427"/>
      <c r="AJ645" s="427"/>
      <c r="AK645" s="427"/>
      <c r="AL645" s="427"/>
      <c r="AM645" s="427"/>
      <c r="AN645" s="427"/>
      <c r="AO645" s="427"/>
      <c r="AP645" s="427"/>
      <c r="AQ645" s="427"/>
      <c r="AR645" s="427"/>
      <c r="AS645" s="427"/>
      <c r="AT645" s="427"/>
      <c r="AU645" s="427"/>
      <c r="AV645" s="427"/>
      <c r="AW645" s="427"/>
      <c r="AX645" s="427"/>
      <c r="AY645" s="427"/>
      <c r="AZ645" s="427"/>
      <c r="BA645" s="427"/>
      <c r="BB645" s="427"/>
      <c r="BC645" s="427"/>
      <c r="BD645" s="427"/>
      <c r="BE645" s="427"/>
      <c r="BF645" s="427"/>
      <c r="BG645" s="427"/>
      <c r="BH645" s="427"/>
      <c r="BI645" s="427"/>
      <c r="BJ645" s="427"/>
      <c r="BK645" s="427"/>
      <c r="BL645" s="427"/>
      <c r="BM645" s="427"/>
      <c r="BN645" s="427"/>
      <c r="BO645" s="427"/>
      <c r="BP645" s="427"/>
      <c r="BQ645" s="427"/>
      <c r="BR645" s="427"/>
      <c r="BS645" s="427"/>
      <c r="BT645" s="427"/>
      <c r="BU645" s="427"/>
      <c r="BV645" s="427"/>
      <c r="BW645" s="427"/>
      <c r="BX645" s="427"/>
      <c r="BY645" s="427"/>
      <c r="BZ645" s="427"/>
      <c r="CA645" s="427"/>
      <c r="CB645" s="427"/>
      <c r="CC645" s="427"/>
      <c r="CD645" s="427"/>
      <c r="CE645" s="427"/>
      <c r="CF645" s="427"/>
      <c r="CG645" s="427"/>
      <c r="CH645" s="427"/>
      <c r="CI645" s="427"/>
      <c r="CJ645" s="427"/>
      <c r="CK645" s="427"/>
      <c r="CL645" s="427"/>
      <c r="CM645" s="427"/>
    </row>
    <row r="646">
      <c r="A646" s="427"/>
      <c r="B646" s="427"/>
      <c r="C646" s="427"/>
      <c r="D646" s="427"/>
      <c r="E646" s="427"/>
      <c r="F646" s="427"/>
      <c r="G646" s="427"/>
      <c r="H646" s="427"/>
      <c r="I646" s="427"/>
      <c r="J646" s="427"/>
      <c r="K646" s="427"/>
      <c r="L646" s="427"/>
      <c r="M646" s="427"/>
      <c r="N646" s="427"/>
      <c r="O646" s="427"/>
      <c r="P646" s="427"/>
      <c r="Q646" s="427"/>
      <c r="R646" s="427"/>
      <c r="S646" s="427"/>
      <c r="T646" s="427"/>
      <c r="U646" s="427"/>
      <c r="V646" s="427"/>
      <c r="W646" s="427"/>
      <c r="X646" s="427"/>
      <c r="Y646" s="427"/>
      <c r="Z646" s="427"/>
      <c r="AA646" s="427"/>
      <c r="AB646" s="427"/>
      <c r="AC646" s="427"/>
      <c r="AD646" s="427"/>
      <c r="AE646" s="427"/>
      <c r="AF646" s="427"/>
      <c r="AG646" s="427"/>
      <c r="AH646" s="427"/>
      <c r="AI646" s="427"/>
      <c r="AJ646" s="427"/>
      <c r="AK646" s="427"/>
      <c r="AL646" s="427"/>
      <c r="AM646" s="427"/>
      <c r="AN646" s="427"/>
      <c r="AO646" s="427"/>
      <c r="AP646" s="427"/>
      <c r="AQ646" s="427"/>
      <c r="AR646" s="427"/>
      <c r="AS646" s="427"/>
      <c r="AT646" s="427"/>
      <c r="AU646" s="427"/>
      <c r="AV646" s="427"/>
      <c r="AW646" s="427"/>
      <c r="AX646" s="427"/>
      <c r="AY646" s="427"/>
      <c r="AZ646" s="427"/>
      <c r="BA646" s="427"/>
      <c r="BB646" s="427"/>
      <c r="BC646" s="427"/>
      <c r="BD646" s="427"/>
      <c r="BE646" s="427"/>
      <c r="BF646" s="427"/>
      <c r="BG646" s="427"/>
      <c r="BH646" s="427"/>
      <c r="BI646" s="427"/>
      <c r="BJ646" s="427"/>
      <c r="BK646" s="427"/>
      <c r="BL646" s="427"/>
      <c r="BM646" s="427"/>
      <c r="BN646" s="427"/>
      <c r="BO646" s="427"/>
      <c r="BP646" s="427"/>
      <c r="BQ646" s="427"/>
      <c r="BR646" s="427"/>
      <c r="BS646" s="427"/>
      <c r="BT646" s="427"/>
      <c r="BU646" s="427"/>
      <c r="BV646" s="427"/>
      <c r="BW646" s="427"/>
      <c r="BX646" s="427"/>
      <c r="BY646" s="427"/>
      <c r="BZ646" s="427"/>
      <c r="CA646" s="427"/>
      <c r="CB646" s="427"/>
      <c r="CC646" s="427"/>
      <c r="CD646" s="427"/>
      <c r="CE646" s="427"/>
      <c r="CF646" s="427"/>
      <c r="CG646" s="427"/>
      <c r="CH646" s="427"/>
      <c r="CI646" s="427"/>
      <c r="CJ646" s="427"/>
      <c r="CK646" s="427"/>
      <c r="CL646" s="427"/>
      <c r="CM646" s="427"/>
    </row>
    <row r="647">
      <c r="A647" s="427"/>
      <c r="B647" s="427"/>
      <c r="C647" s="427"/>
      <c r="D647" s="427"/>
      <c r="E647" s="427"/>
      <c r="F647" s="427"/>
      <c r="G647" s="427"/>
      <c r="H647" s="427"/>
      <c r="I647" s="427"/>
      <c r="J647" s="427"/>
      <c r="K647" s="427"/>
      <c r="L647" s="427"/>
      <c r="M647" s="427"/>
      <c r="N647" s="427"/>
      <c r="O647" s="427"/>
      <c r="P647" s="427"/>
      <c r="Q647" s="427"/>
      <c r="R647" s="427"/>
      <c r="S647" s="427"/>
      <c r="T647" s="427"/>
      <c r="U647" s="427"/>
      <c r="V647" s="427"/>
      <c r="W647" s="427"/>
      <c r="X647" s="427"/>
      <c r="Y647" s="427"/>
      <c r="Z647" s="427"/>
      <c r="AA647" s="427"/>
      <c r="AB647" s="427"/>
      <c r="AC647" s="427"/>
      <c r="AD647" s="427"/>
      <c r="AE647" s="427"/>
      <c r="AF647" s="427"/>
      <c r="AG647" s="427"/>
      <c r="AH647" s="427"/>
      <c r="AI647" s="427"/>
      <c r="AJ647" s="427"/>
      <c r="AK647" s="427"/>
      <c r="AL647" s="427"/>
      <c r="AM647" s="427"/>
      <c r="AN647" s="427"/>
      <c r="AO647" s="427"/>
      <c r="AP647" s="427"/>
      <c r="AQ647" s="427"/>
      <c r="AR647" s="427"/>
      <c r="AS647" s="427"/>
      <c r="AT647" s="427"/>
      <c r="AU647" s="427"/>
      <c r="AV647" s="427"/>
      <c r="AW647" s="427"/>
      <c r="AX647" s="427"/>
      <c r="AY647" s="427"/>
      <c r="AZ647" s="427"/>
      <c r="BA647" s="427"/>
      <c r="BB647" s="427"/>
      <c r="BC647" s="427"/>
      <c r="BD647" s="427"/>
      <c r="BE647" s="427"/>
      <c r="BF647" s="427"/>
      <c r="BG647" s="427"/>
      <c r="BH647" s="427"/>
      <c r="BI647" s="427"/>
      <c r="BJ647" s="427"/>
      <c r="BK647" s="427"/>
      <c r="BL647" s="427"/>
      <c r="BM647" s="427"/>
      <c r="BN647" s="427"/>
      <c r="BO647" s="427"/>
      <c r="BP647" s="427"/>
      <c r="BQ647" s="427"/>
      <c r="BR647" s="427"/>
      <c r="BS647" s="427"/>
      <c r="BT647" s="427"/>
      <c r="BU647" s="427"/>
      <c r="BV647" s="427"/>
      <c r="BW647" s="427"/>
      <c r="BX647" s="427"/>
      <c r="BY647" s="427"/>
      <c r="BZ647" s="427"/>
      <c r="CA647" s="427"/>
      <c r="CB647" s="427"/>
      <c r="CC647" s="427"/>
      <c r="CD647" s="427"/>
      <c r="CE647" s="427"/>
      <c r="CF647" s="427"/>
      <c r="CG647" s="427"/>
      <c r="CH647" s="427"/>
      <c r="CI647" s="427"/>
      <c r="CJ647" s="427"/>
      <c r="CK647" s="427"/>
      <c r="CL647" s="427"/>
      <c r="CM647" s="427"/>
    </row>
    <row r="648">
      <c r="A648" s="427"/>
      <c r="B648" s="427"/>
      <c r="C648" s="427"/>
      <c r="D648" s="427"/>
      <c r="E648" s="427"/>
      <c r="F648" s="427"/>
      <c r="G648" s="427"/>
      <c r="H648" s="427"/>
      <c r="I648" s="427"/>
      <c r="J648" s="427"/>
      <c r="K648" s="427"/>
      <c r="L648" s="427"/>
      <c r="M648" s="427"/>
      <c r="N648" s="427"/>
      <c r="O648" s="427"/>
      <c r="P648" s="427"/>
      <c r="Q648" s="427"/>
      <c r="R648" s="427"/>
      <c r="S648" s="427"/>
      <c r="T648" s="427"/>
      <c r="U648" s="427"/>
      <c r="V648" s="427"/>
      <c r="W648" s="427"/>
      <c r="X648" s="427"/>
      <c r="Y648" s="427"/>
      <c r="Z648" s="427"/>
      <c r="AA648" s="427"/>
      <c r="AB648" s="427"/>
      <c r="AC648" s="427"/>
      <c r="AD648" s="427"/>
      <c r="AE648" s="427"/>
      <c r="AF648" s="427"/>
      <c r="AG648" s="427"/>
      <c r="AH648" s="427"/>
      <c r="AI648" s="427"/>
      <c r="AJ648" s="427"/>
      <c r="AK648" s="427"/>
      <c r="AL648" s="427"/>
      <c r="AM648" s="427"/>
      <c r="AN648" s="427"/>
      <c r="AO648" s="427"/>
      <c r="AP648" s="427"/>
      <c r="AQ648" s="427"/>
      <c r="AR648" s="427"/>
      <c r="AS648" s="427"/>
      <c r="AT648" s="427"/>
      <c r="AU648" s="427"/>
      <c r="AV648" s="427"/>
      <c r="AW648" s="427"/>
      <c r="AX648" s="427"/>
      <c r="AY648" s="427"/>
      <c r="AZ648" s="427"/>
      <c r="BA648" s="427"/>
      <c r="BB648" s="427"/>
      <c r="BC648" s="427"/>
      <c r="BD648" s="427"/>
      <c r="BE648" s="427"/>
      <c r="BF648" s="427"/>
      <c r="BG648" s="427"/>
      <c r="BH648" s="427"/>
      <c r="BI648" s="427"/>
      <c r="BJ648" s="427"/>
      <c r="BK648" s="427"/>
      <c r="BL648" s="427"/>
      <c r="BM648" s="427"/>
      <c r="BN648" s="427"/>
      <c r="BO648" s="427"/>
      <c r="BP648" s="427"/>
      <c r="BQ648" s="427"/>
      <c r="BR648" s="427"/>
      <c r="BS648" s="427"/>
      <c r="BT648" s="427"/>
      <c r="BU648" s="427"/>
      <c r="BV648" s="427"/>
      <c r="BW648" s="427"/>
      <c r="BX648" s="427"/>
      <c r="BY648" s="427"/>
      <c r="BZ648" s="427"/>
      <c r="CA648" s="427"/>
      <c r="CB648" s="427"/>
      <c r="CC648" s="427"/>
      <c r="CD648" s="427"/>
      <c r="CE648" s="427"/>
      <c r="CF648" s="427"/>
      <c r="CG648" s="427"/>
      <c r="CH648" s="427"/>
      <c r="CI648" s="427"/>
      <c r="CJ648" s="427"/>
      <c r="CK648" s="427"/>
      <c r="CL648" s="427"/>
      <c r="CM648" s="427"/>
    </row>
    <row r="649">
      <c r="A649" s="427"/>
      <c r="B649" s="427"/>
      <c r="C649" s="427"/>
      <c r="D649" s="427"/>
      <c r="E649" s="427"/>
      <c r="F649" s="427"/>
      <c r="G649" s="427"/>
      <c r="H649" s="427"/>
      <c r="I649" s="427"/>
      <c r="J649" s="427"/>
      <c r="K649" s="427"/>
      <c r="L649" s="427"/>
      <c r="M649" s="427"/>
      <c r="N649" s="427"/>
      <c r="O649" s="427"/>
      <c r="P649" s="427"/>
      <c r="Q649" s="427"/>
      <c r="R649" s="427"/>
      <c r="S649" s="427"/>
      <c r="T649" s="427"/>
      <c r="U649" s="427"/>
      <c r="V649" s="427"/>
      <c r="W649" s="427"/>
      <c r="X649" s="427"/>
      <c r="Y649" s="427"/>
      <c r="Z649" s="427"/>
      <c r="AA649" s="427"/>
      <c r="AB649" s="427"/>
      <c r="AC649" s="427"/>
      <c r="AD649" s="427"/>
      <c r="AE649" s="427"/>
      <c r="AF649" s="427"/>
      <c r="AG649" s="427"/>
      <c r="AH649" s="427"/>
      <c r="AI649" s="427"/>
      <c r="AJ649" s="427"/>
      <c r="AK649" s="427"/>
      <c r="AL649" s="427"/>
      <c r="AM649" s="427"/>
      <c r="AN649" s="427"/>
      <c r="AO649" s="427"/>
      <c r="AP649" s="427"/>
      <c r="AQ649" s="427"/>
      <c r="AR649" s="427"/>
      <c r="AS649" s="427"/>
      <c r="AT649" s="427"/>
      <c r="AU649" s="427"/>
      <c r="AV649" s="427"/>
      <c r="AW649" s="427"/>
      <c r="AX649" s="427"/>
      <c r="AY649" s="427"/>
      <c r="AZ649" s="427"/>
      <c r="BA649" s="427"/>
      <c r="BB649" s="427"/>
      <c r="BC649" s="427"/>
      <c r="BD649" s="427"/>
      <c r="BE649" s="427"/>
      <c r="BF649" s="427"/>
      <c r="BG649" s="427"/>
      <c r="BH649" s="427"/>
      <c r="BI649" s="427"/>
      <c r="BJ649" s="427"/>
      <c r="BK649" s="427"/>
      <c r="BL649" s="427"/>
      <c r="BM649" s="427"/>
      <c r="BN649" s="427"/>
      <c r="BO649" s="427"/>
      <c r="BP649" s="427"/>
      <c r="BQ649" s="427"/>
      <c r="BR649" s="427"/>
      <c r="BS649" s="427"/>
      <c r="BT649" s="427"/>
      <c r="BU649" s="427"/>
      <c r="BV649" s="427"/>
      <c r="BW649" s="427"/>
      <c r="BX649" s="427"/>
      <c r="BY649" s="427"/>
      <c r="BZ649" s="427"/>
      <c r="CA649" s="427"/>
      <c r="CB649" s="427"/>
      <c r="CC649" s="427"/>
      <c r="CD649" s="427"/>
      <c r="CE649" s="427"/>
      <c r="CF649" s="427"/>
      <c r="CG649" s="427"/>
      <c r="CH649" s="427"/>
      <c r="CI649" s="427"/>
      <c r="CJ649" s="427"/>
      <c r="CK649" s="427"/>
      <c r="CL649" s="427"/>
      <c r="CM649" s="427"/>
    </row>
    <row r="650">
      <c r="A650" s="427"/>
      <c r="B650" s="427"/>
      <c r="C650" s="427"/>
      <c r="D650" s="427"/>
      <c r="E650" s="427"/>
      <c r="F650" s="427"/>
      <c r="G650" s="427"/>
      <c r="H650" s="427"/>
      <c r="I650" s="427"/>
      <c r="J650" s="427"/>
      <c r="K650" s="427"/>
      <c r="L650" s="427"/>
      <c r="M650" s="427"/>
      <c r="N650" s="427"/>
      <c r="O650" s="427"/>
      <c r="P650" s="427"/>
      <c r="Q650" s="427"/>
      <c r="R650" s="427"/>
      <c r="S650" s="427"/>
      <c r="T650" s="427"/>
      <c r="U650" s="427"/>
      <c r="V650" s="427"/>
      <c r="W650" s="427"/>
      <c r="X650" s="427"/>
      <c r="Y650" s="427"/>
      <c r="Z650" s="427"/>
      <c r="AA650" s="427"/>
      <c r="AB650" s="427"/>
      <c r="AC650" s="427"/>
      <c r="AD650" s="427"/>
      <c r="AE650" s="427"/>
      <c r="AF650" s="427"/>
      <c r="AG650" s="427"/>
      <c r="AH650" s="427"/>
      <c r="AI650" s="427"/>
      <c r="AJ650" s="427"/>
      <c r="AK650" s="427"/>
      <c r="AL650" s="427"/>
      <c r="AM650" s="427"/>
      <c r="AN650" s="427"/>
      <c r="AO650" s="427"/>
      <c r="AP650" s="427"/>
      <c r="AQ650" s="427"/>
      <c r="AR650" s="427"/>
      <c r="AS650" s="427"/>
      <c r="AT650" s="427"/>
      <c r="AU650" s="427"/>
      <c r="AV650" s="427"/>
      <c r="AW650" s="427"/>
      <c r="AX650" s="427"/>
      <c r="AY650" s="427"/>
      <c r="AZ650" s="427"/>
      <c r="BA650" s="427"/>
      <c r="BB650" s="427"/>
      <c r="BC650" s="427"/>
      <c r="BD650" s="427"/>
      <c r="BE650" s="427"/>
      <c r="BF650" s="427"/>
      <c r="BG650" s="427"/>
      <c r="BH650" s="427"/>
      <c r="BI650" s="427"/>
      <c r="BJ650" s="427"/>
      <c r="BK650" s="427"/>
      <c r="BL650" s="427"/>
      <c r="BM650" s="427"/>
      <c r="BN650" s="427"/>
      <c r="BO650" s="427"/>
      <c r="BP650" s="427"/>
      <c r="BQ650" s="427"/>
      <c r="BR650" s="427"/>
      <c r="BS650" s="427"/>
      <c r="BT650" s="427"/>
      <c r="BU650" s="427"/>
      <c r="BV650" s="427"/>
      <c r="BW650" s="427"/>
      <c r="BX650" s="427"/>
      <c r="BY650" s="427"/>
      <c r="BZ650" s="427"/>
      <c r="CA650" s="427"/>
      <c r="CB650" s="427"/>
      <c r="CC650" s="427"/>
      <c r="CD650" s="427"/>
      <c r="CE650" s="427"/>
      <c r="CF650" s="427"/>
      <c r="CG650" s="427"/>
      <c r="CH650" s="427"/>
      <c r="CI650" s="427"/>
      <c r="CJ650" s="427"/>
      <c r="CK650" s="427"/>
      <c r="CL650" s="427"/>
      <c r="CM650" s="427"/>
    </row>
    <row r="651">
      <c r="A651" s="427"/>
      <c r="B651" s="427"/>
      <c r="C651" s="427"/>
      <c r="D651" s="427"/>
      <c r="E651" s="427"/>
      <c r="F651" s="427"/>
      <c r="G651" s="427"/>
      <c r="H651" s="427"/>
      <c r="I651" s="427"/>
      <c r="J651" s="427"/>
      <c r="K651" s="427"/>
      <c r="L651" s="427"/>
      <c r="M651" s="427"/>
      <c r="N651" s="427"/>
      <c r="O651" s="427"/>
      <c r="P651" s="427"/>
      <c r="Q651" s="427"/>
      <c r="R651" s="427"/>
      <c r="S651" s="427"/>
      <c r="T651" s="427"/>
      <c r="U651" s="427"/>
      <c r="V651" s="427"/>
      <c r="W651" s="427"/>
      <c r="X651" s="427"/>
      <c r="Y651" s="427"/>
      <c r="Z651" s="427"/>
      <c r="AA651" s="427"/>
      <c r="AB651" s="427"/>
      <c r="AC651" s="427"/>
      <c r="AD651" s="427"/>
      <c r="AE651" s="427"/>
      <c r="AF651" s="427"/>
      <c r="AG651" s="427"/>
      <c r="AH651" s="427"/>
      <c r="AI651" s="427"/>
      <c r="AJ651" s="427"/>
      <c r="AK651" s="427"/>
      <c r="AL651" s="427"/>
      <c r="AM651" s="427"/>
      <c r="AN651" s="427"/>
      <c r="AO651" s="427"/>
      <c r="AP651" s="427"/>
      <c r="AQ651" s="427"/>
      <c r="AR651" s="427"/>
      <c r="AS651" s="427"/>
      <c r="AT651" s="427"/>
      <c r="AU651" s="427"/>
      <c r="AV651" s="427"/>
      <c r="AW651" s="427"/>
      <c r="AX651" s="427"/>
      <c r="AY651" s="427"/>
      <c r="AZ651" s="427"/>
      <c r="BA651" s="427"/>
      <c r="BB651" s="427"/>
      <c r="BC651" s="427"/>
      <c r="BD651" s="427"/>
      <c r="BE651" s="427"/>
      <c r="BF651" s="427"/>
      <c r="BG651" s="427"/>
      <c r="BH651" s="427"/>
      <c r="BI651" s="427"/>
      <c r="BJ651" s="427"/>
      <c r="BK651" s="427"/>
      <c r="BL651" s="427"/>
      <c r="BM651" s="427"/>
      <c r="BN651" s="427"/>
      <c r="BO651" s="427"/>
      <c r="BP651" s="427"/>
      <c r="BQ651" s="427"/>
      <c r="BR651" s="427"/>
      <c r="BS651" s="427"/>
      <c r="BT651" s="427"/>
      <c r="BU651" s="427"/>
      <c r="BV651" s="427"/>
      <c r="BW651" s="427"/>
      <c r="BX651" s="427"/>
      <c r="BY651" s="427"/>
      <c r="BZ651" s="427"/>
      <c r="CA651" s="427"/>
      <c r="CB651" s="427"/>
      <c r="CC651" s="427"/>
      <c r="CD651" s="427"/>
      <c r="CE651" s="427"/>
      <c r="CF651" s="427"/>
      <c r="CG651" s="427"/>
      <c r="CH651" s="427"/>
      <c r="CI651" s="427"/>
      <c r="CJ651" s="427"/>
      <c r="CK651" s="427"/>
      <c r="CL651" s="427"/>
      <c r="CM651" s="427"/>
    </row>
    <row r="652">
      <c r="A652" s="427"/>
      <c r="B652" s="427"/>
      <c r="C652" s="427"/>
      <c r="D652" s="427"/>
      <c r="E652" s="427"/>
      <c r="F652" s="427"/>
      <c r="G652" s="427"/>
      <c r="H652" s="427"/>
      <c r="I652" s="427"/>
      <c r="J652" s="427"/>
      <c r="K652" s="427"/>
      <c r="L652" s="427"/>
      <c r="M652" s="427"/>
      <c r="N652" s="427"/>
      <c r="O652" s="427"/>
      <c r="P652" s="427"/>
      <c r="Q652" s="427"/>
      <c r="R652" s="427"/>
      <c r="S652" s="427"/>
      <c r="T652" s="427"/>
      <c r="U652" s="427"/>
      <c r="V652" s="427"/>
      <c r="W652" s="427"/>
      <c r="X652" s="427"/>
      <c r="Y652" s="427"/>
      <c r="Z652" s="427"/>
      <c r="AA652" s="427"/>
      <c r="AB652" s="427"/>
      <c r="AC652" s="427"/>
      <c r="AD652" s="427"/>
      <c r="AE652" s="427"/>
      <c r="AF652" s="427"/>
      <c r="AG652" s="427"/>
      <c r="AH652" s="427"/>
      <c r="AI652" s="427"/>
      <c r="AJ652" s="427"/>
      <c r="AK652" s="427"/>
      <c r="AL652" s="427"/>
      <c r="AM652" s="427"/>
      <c r="AN652" s="427"/>
      <c r="AO652" s="427"/>
      <c r="AP652" s="427"/>
      <c r="AQ652" s="427"/>
      <c r="AR652" s="427"/>
      <c r="AS652" s="427"/>
      <c r="AT652" s="427"/>
      <c r="AU652" s="427"/>
      <c r="AV652" s="427"/>
      <c r="AW652" s="427"/>
      <c r="AX652" s="427"/>
      <c r="AY652" s="427"/>
      <c r="AZ652" s="427"/>
      <c r="BA652" s="427"/>
      <c r="BB652" s="427"/>
      <c r="BC652" s="427"/>
      <c r="BD652" s="427"/>
      <c r="BE652" s="427"/>
      <c r="BF652" s="427"/>
      <c r="BG652" s="427"/>
      <c r="BH652" s="427"/>
      <c r="BI652" s="427"/>
      <c r="BJ652" s="427"/>
      <c r="BK652" s="427"/>
      <c r="BL652" s="427"/>
      <c r="BM652" s="427"/>
      <c r="BN652" s="427"/>
      <c r="BO652" s="427"/>
      <c r="BP652" s="427"/>
      <c r="BQ652" s="427"/>
      <c r="BR652" s="427"/>
      <c r="BS652" s="427"/>
      <c r="BT652" s="427"/>
      <c r="BU652" s="427"/>
      <c r="BV652" s="427"/>
      <c r="BW652" s="427"/>
      <c r="BX652" s="427"/>
      <c r="BY652" s="427"/>
      <c r="BZ652" s="427"/>
      <c r="CA652" s="427"/>
      <c r="CB652" s="427"/>
      <c r="CC652" s="427"/>
      <c r="CD652" s="427"/>
      <c r="CE652" s="427"/>
      <c r="CF652" s="427"/>
      <c r="CG652" s="427"/>
      <c r="CH652" s="427"/>
      <c r="CI652" s="427"/>
      <c r="CJ652" s="427"/>
      <c r="CK652" s="427"/>
      <c r="CL652" s="427"/>
      <c r="CM652" s="427"/>
    </row>
    <row r="653">
      <c r="A653" s="427"/>
      <c r="B653" s="427"/>
      <c r="C653" s="427"/>
      <c r="D653" s="427"/>
      <c r="E653" s="427"/>
      <c r="F653" s="427"/>
      <c r="G653" s="427"/>
      <c r="H653" s="427"/>
      <c r="I653" s="427"/>
      <c r="J653" s="427"/>
      <c r="K653" s="427"/>
      <c r="L653" s="427"/>
      <c r="M653" s="427"/>
      <c r="N653" s="427"/>
      <c r="O653" s="427"/>
      <c r="P653" s="427"/>
      <c r="Q653" s="427"/>
      <c r="R653" s="427"/>
      <c r="S653" s="427"/>
      <c r="T653" s="427"/>
      <c r="U653" s="427"/>
      <c r="V653" s="427"/>
      <c r="W653" s="427"/>
      <c r="X653" s="427"/>
      <c r="Y653" s="427"/>
      <c r="Z653" s="427"/>
      <c r="AA653" s="427"/>
      <c r="AB653" s="427"/>
      <c r="AC653" s="427"/>
      <c r="AD653" s="427"/>
      <c r="AE653" s="427"/>
      <c r="AF653" s="427"/>
      <c r="AG653" s="427"/>
      <c r="AH653" s="427"/>
      <c r="AI653" s="427"/>
      <c r="AJ653" s="427"/>
      <c r="AK653" s="427"/>
      <c r="AL653" s="427"/>
      <c r="AM653" s="427"/>
      <c r="AN653" s="427"/>
      <c r="AO653" s="427"/>
      <c r="AP653" s="427"/>
      <c r="AQ653" s="427"/>
      <c r="AR653" s="427"/>
      <c r="AS653" s="427"/>
      <c r="AT653" s="427"/>
      <c r="AU653" s="427"/>
      <c r="AV653" s="427"/>
      <c r="AW653" s="427"/>
      <c r="AX653" s="427"/>
      <c r="AY653" s="427"/>
      <c r="AZ653" s="427"/>
      <c r="BA653" s="427"/>
      <c r="BB653" s="427"/>
      <c r="BC653" s="427"/>
      <c r="BD653" s="427"/>
      <c r="BE653" s="427"/>
      <c r="BF653" s="427"/>
      <c r="BG653" s="427"/>
      <c r="BH653" s="427"/>
      <c r="BI653" s="427"/>
      <c r="BJ653" s="427"/>
      <c r="BK653" s="427"/>
      <c r="BL653" s="427"/>
      <c r="BM653" s="427"/>
      <c r="BN653" s="427"/>
      <c r="BO653" s="427"/>
      <c r="BP653" s="427"/>
      <c r="BQ653" s="427"/>
      <c r="BR653" s="427"/>
      <c r="BS653" s="427"/>
      <c r="BT653" s="427"/>
      <c r="BU653" s="427"/>
      <c r="BV653" s="427"/>
      <c r="BW653" s="427"/>
      <c r="BX653" s="427"/>
      <c r="BY653" s="427"/>
      <c r="BZ653" s="427"/>
      <c r="CA653" s="427"/>
      <c r="CB653" s="427"/>
      <c r="CC653" s="427"/>
      <c r="CD653" s="427"/>
      <c r="CE653" s="427"/>
      <c r="CF653" s="427"/>
      <c r="CG653" s="427"/>
      <c r="CH653" s="427"/>
      <c r="CI653" s="427"/>
      <c r="CJ653" s="427"/>
      <c r="CK653" s="427"/>
      <c r="CL653" s="427"/>
      <c r="CM653" s="427"/>
    </row>
    <row r="654">
      <c r="A654" s="427"/>
      <c r="B654" s="427"/>
      <c r="C654" s="427"/>
      <c r="D654" s="427"/>
      <c r="E654" s="427"/>
      <c r="F654" s="427"/>
      <c r="G654" s="427"/>
      <c r="H654" s="427"/>
      <c r="I654" s="427"/>
      <c r="J654" s="427"/>
      <c r="K654" s="427"/>
      <c r="L654" s="427"/>
      <c r="M654" s="427"/>
      <c r="N654" s="427"/>
      <c r="O654" s="427"/>
      <c r="P654" s="427"/>
      <c r="Q654" s="427"/>
      <c r="R654" s="427"/>
      <c r="S654" s="427"/>
      <c r="T654" s="427"/>
      <c r="U654" s="427"/>
      <c r="V654" s="427"/>
      <c r="W654" s="427"/>
      <c r="X654" s="427"/>
      <c r="Y654" s="427"/>
      <c r="Z654" s="427"/>
      <c r="AA654" s="427"/>
      <c r="AB654" s="427"/>
      <c r="AC654" s="427"/>
      <c r="AD654" s="427"/>
      <c r="AE654" s="427"/>
      <c r="AF654" s="427"/>
      <c r="AG654" s="427"/>
      <c r="AH654" s="427"/>
      <c r="AI654" s="427"/>
      <c r="AJ654" s="427"/>
      <c r="AK654" s="427"/>
      <c r="AL654" s="427"/>
      <c r="AM654" s="427"/>
      <c r="AN654" s="427"/>
      <c r="AO654" s="427"/>
      <c r="AP654" s="427"/>
      <c r="AQ654" s="427"/>
      <c r="AR654" s="427"/>
      <c r="AS654" s="427"/>
      <c r="AT654" s="427"/>
      <c r="AU654" s="427"/>
      <c r="AV654" s="427"/>
      <c r="AW654" s="427"/>
      <c r="AX654" s="427"/>
      <c r="AY654" s="427"/>
      <c r="AZ654" s="427"/>
      <c r="BA654" s="427"/>
      <c r="BB654" s="427"/>
      <c r="BC654" s="427"/>
      <c r="BD654" s="427"/>
      <c r="BE654" s="427"/>
      <c r="BF654" s="427"/>
      <c r="BG654" s="427"/>
      <c r="BH654" s="427"/>
      <c r="BI654" s="427"/>
      <c r="BJ654" s="427"/>
      <c r="BK654" s="427"/>
      <c r="BL654" s="427"/>
      <c r="BM654" s="427"/>
      <c r="BN654" s="427"/>
      <c r="BO654" s="427"/>
      <c r="BP654" s="427"/>
      <c r="BQ654" s="427"/>
      <c r="BR654" s="427"/>
      <c r="BS654" s="427"/>
      <c r="BT654" s="427"/>
      <c r="BU654" s="427"/>
      <c r="BV654" s="427"/>
      <c r="BW654" s="427"/>
      <c r="BX654" s="427"/>
      <c r="BY654" s="427"/>
      <c r="BZ654" s="427"/>
      <c r="CA654" s="427"/>
      <c r="CB654" s="427"/>
      <c r="CC654" s="427"/>
      <c r="CD654" s="427"/>
      <c r="CE654" s="427"/>
      <c r="CF654" s="427"/>
      <c r="CG654" s="427"/>
      <c r="CH654" s="427"/>
      <c r="CI654" s="427"/>
      <c r="CJ654" s="427"/>
      <c r="CK654" s="427"/>
      <c r="CL654" s="427"/>
      <c r="CM654" s="427"/>
    </row>
    <row r="655">
      <c r="A655" s="427"/>
      <c r="B655" s="427"/>
      <c r="C655" s="427"/>
      <c r="D655" s="427"/>
      <c r="E655" s="427"/>
      <c r="F655" s="427"/>
      <c r="G655" s="427"/>
      <c r="H655" s="427"/>
      <c r="I655" s="427"/>
      <c r="J655" s="427"/>
      <c r="K655" s="427"/>
      <c r="L655" s="427"/>
      <c r="M655" s="427"/>
      <c r="N655" s="427"/>
      <c r="O655" s="427"/>
      <c r="P655" s="427"/>
      <c r="Q655" s="427"/>
      <c r="R655" s="427"/>
      <c r="S655" s="427"/>
      <c r="T655" s="427"/>
      <c r="U655" s="427"/>
      <c r="V655" s="427"/>
      <c r="W655" s="427"/>
      <c r="X655" s="427"/>
      <c r="Y655" s="427"/>
      <c r="Z655" s="427"/>
      <c r="AA655" s="427"/>
      <c r="AB655" s="427"/>
      <c r="AC655" s="427"/>
      <c r="AD655" s="427"/>
      <c r="AE655" s="427"/>
      <c r="AF655" s="427"/>
      <c r="AG655" s="427"/>
      <c r="AH655" s="427"/>
      <c r="AI655" s="427"/>
      <c r="AJ655" s="427"/>
      <c r="AK655" s="427"/>
      <c r="AL655" s="427"/>
      <c r="AM655" s="427"/>
      <c r="AN655" s="427"/>
      <c r="AO655" s="427"/>
      <c r="AP655" s="427"/>
      <c r="AQ655" s="427"/>
      <c r="AR655" s="427"/>
      <c r="AS655" s="427"/>
      <c r="AT655" s="427"/>
      <c r="AU655" s="427"/>
      <c r="AV655" s="427"/>
      <c r="AW655" s="427"/>
      <c r="AX655" s="427"/>
      <c r="AY655" s="427"/>
      <c r="AZ655" s="427"/>
      <c r="BA655" s="427"/>
      <c r="BB655" s="427"/>
      <c r="BC655" s="427"/>
      <c r="BD655" s="427"/>
      <c r="BE655" s="427"/>
      <c r="BF655" s="427"/>
      <c r="BG655" s="427"/>
      <c r="BH655" s="427"/>
      <c r="BI655" s="427"/>
      <c r="BJ655" s="427"/>
      <c r="BK655" s="427"/>
      <c r="BL655" s="427"/>
      <c r="BM655" s="427"/>
      <c r="BN655" s="427"/>
      <c r="BO655" s="427"/>
      <c r="BP655" s="427"/>
      <c r="BQ655" s="427"/>
      <c r="BR655" s="427"/>
      <c r="BS655" s="427"/>
      <c r="BT655" s="427"/>
      <c r="BU655" s="427"/>
      <c r="BV655" s="427"/>
      <c r="BW655" s="427"/>
      <c r="BX655" s="427"/>
      <c r="BY655" s="427"/>
      <c r="BZ655" s="427"/>
      <c r="CA655" s="427"/>
      <c r="CB655" s="427"/>
      <c r="CC655" s="427"/>
      <c r="CD655" s="427"/>
      <c r="CE655" s="427"/>
      <c r="CF655" s="427"/>
      <c r="CG655" s="427"/>
      <c r="CH655" s="427"/>
      <c r="CI655" s="427"/>
      <c r="CJ655" s="427"/>
      <c r="CK655" s="427"/>
      <c r="CL655" s="427"/>
      <c r="CM655" s="427"/>
    </row>
    <row r="656">
      <c r="A656" s="427"/>
      <c r="B656" s="427"/>
      <c r="C656" s="427"/>
      <c r="D656" s="427"/>
      <c r="E656" s="427"/>
      <c r="F656" s="427"/>
      <c r="G656" s="427"/>
      <c r="H656" s="427"/>
      <c r="I656" s="427"/>
      <c r="J656" s="427"/>
      <c r="K656" s="427"/>
      <c r="L656" s="427"/>
      <c r="M656" s="427"/>
      <c r="N656" s="427"/>
      <c r="O656" s="427"/>
      <c r="P656" s="427"/>
      <c r="Q656" s="427"/>
      <c r="R656" s="427"/>
      <c r="S656" s="427"/>
      <c r="T656" s="427"/>
      <c r="U656" s="427"/>
      <c r="V656" s="427"/>
      <c r="W656" s="427"/>
      <c r="X656" s="427"/>
      <c r="Y656" s="427"/>
      <c r="Z656" s="427"/>
      <c r="AA656" s="427"/>
      <c r="AB656" s="427"/>
      <c r="AC656" s="427"/>
      <c r="AD656" s="427"/>
      <c r="AE656" s="427"/>
      <c r="AF656" s="427"/>
      <c r="AG656" s="427"/>
      <c r="AH656" s="427"/>
      <c r="AI656" s="427"/>
      <c r="AJ656" s="427"/>
      <c r="AK656" s="427"/>
      <c r="AL656" s="427"/>
      <c r="AM656" s="427"/>
      <c r="AN656" s="427"/>
      <c r="AO656" s="427"/>
      <c r="AP656" s="427"/>
      <c r="AQ656" s="427"/>
      <c r="AR656" s="427"/>
      <c r="AS656" s="427"/>
      <c r="AT656" s="427"/>
      <c r="AU656" s="427"/>
      <c r="AV656" s="427"/>
      <c r="AW656" s="427"/>
      <c r="AX656" s="427"/>
      <c r="AY656" s="427"/>
      <c r="AZ656" s="427"/>
      <c r="BA656" s="427"/>
      <c r="BB656" s="427"/>
      <c r="BC656" s="427"/>
      <c r="BD656" s="427"/>
      <c r="BE656" s="427"/>
      <c r="BF656" s="427"/>
      <c r="BG656" s="427"/>
      <c r="BH656" s="427"/>
      <c r="BI656" s="427"/>
      <c r="BJ656" s="427"/>
      <c r="BK656" s="427"/>
      <c r="BL656" s="427"/>
      <c r="BM656" s="427"/>
      <c r="BN656" s="427"/>
      <c r="BO656" s="427"/>
      <c r="BP656" s="427"/>
      <c r="BQ656" s="427"/>
      <c r="BR656" s="427"/>
      <c r="BS656" s="427"/>
      <c r="BT656" s="427"/>
      <c r="BU656" s="427"/>
      <c r="BV656" s="427"/>
      <c r="BW656" s="427"/>
      <c r="BX656" s="427"/>
      <c r="BY656" s="427"/>
      <c r="BZ656" s="427"/>
      <c r="CA656" s="427"/>
      <c r="CB656" s="427"/>
      <c r="CC656" s="427"/>
      <c r="CD656" s="427"/>
      <c r="CE656" s="427"/>
      <c r="CF656" s="427"/>
      <c r="CG656" s="427"/>
      <c r="CH656" s="427"/>
      <c r="CI656" s="427"/>
      <c r="CJ656" s="427"/>
      <c r="CK656" s="427"/>
      <c r="CL656" s="427"/>
      <c r="CM656" s="427"/>
    </row>
    <row r="657">
      <c r="A657" s="427"/>
      <c r="B657" s="427"/>
      <c r="C657" s="427"/>
      <c r="D657" s="427"/>
      <c r="E657" s="427"/>
      <c r="F657" s="427"/>
      <c r="G657" s="427"/>
      <c r="H657" s="427"/>
      <c r="I657" s="427"/>
      <c r="J657" s="427"/>
      <c r="K657" s="427"/>
      <c r="L657" s="427"/>
      <c r="M657" s="427"/>
      <c r="N657" s="427"/>
      <c r="O657" s="427"/>
      <c r="P657" s="427"/>
      <c r="Q657" s="427"/>
      <c r="R657" s="427"/>
      <c r="S657" s="427"/>
      <c r="T657" s="427"/>
      <c r="U657" s="427"/>
      <c r="V657" s="427"/>
      <c r="W657" s="427"/>
      <c r="X657" s="427"/>
      <c r="Y657" s="427"/>
      <c r="Z657" s="427"/>
      <c r="AA657" s="427"/>
      <c r="AB657" s="427"/>
      <c r="AC657" s="427"/>
      <c r="AD657" s="427"/>
      <c r="AE657" s="427"/>
      <c r="AF657" s="427"/>
      <c r="AG657" s="427"/>
      <c r="AH657" s="427"/>
      <c r="AI657" s="427"/>
      <c r="AJ657" s="427"/>
      <c r="AK657" s="427"/>
      <c r="AL657" s="427"/>
      <c r="AM657" s="427"/>
      <c r="AN657" s="427"/>
      <c r="AO657" s="427"/>
      <c r="AP657" s="427"/>
      <c r="AQ657" s="427"/>
      <c r="AR657" s="427"/>
      <c r="AS657" s="427"/>
      <c r="AT657" s="427"/>
      <c r="AU657" s="427"/>
      <c r="AV657" s="427"/>
      <c r="AW657" s="427"/>
      <c r="AX657" s="427"/>
      <c r="AY657" s="427"/>
      <c r="AZ657" s="427"/>
      <c r="BA657" s="427"/>
      <c r="BB657" s="427"/>
      <c r="BC657" s="427"/>
      <c r="BD657" s="427"/>
      <c r="BE657" s="427"/>
      <c r="BF657" s="427"/>
      <c r="BG657" s="427"/>
      <c r="BH657" s="427"/>
      <c r="BI657" s="427"/>
      <c r="BJ657" s="427"/>
      <c r="BK657" s="427"/>
      <c r="BL657" s="427"/>
      <c r="BM657" s="427"/>
      <c r="BN657" s="427"/>
      <c r="BO657" s="427"/>
      <c r="BP657" s="427"/>
      <c r="BQ657" s="427"/>
      <c r="BR657" s="427"/>
      <c r="BS657" s="427"/>
      <c r="BT657" s="427"/>
      <c r="BU657" s="427"/>
      <c r="BV657" s="427"/>
      <c r="BW657" s="427"/>
      <c r="BX657" s="427"/>
      <c r="BY657" s="427"/>
      <c r="BZ657" s="427"/>
      <c r="CA657" s="427"/>
      <c r="CB657" s="427"/>
      <c r="CC657" s="427"/>
      <c r="CD657" s="427"/>
      <c r="CE657" s="427"/>
      <c r="CF657" s="427"/>
      <c r="CG657" s="427"/>
      <c r="CH657" s="427"/>
      <c r="CI657" s="427"/>
      <c r="CJ657" s="427"/>
      <c r="CK657" s="427"/>
      <c r="CL657" s="427"/>
      <c r="CM657" s="427"/>
    </row>
    <row r="658">
      <c r="A658" s="427"/>
      <c r="B658" s="427"/>
      <c r="C658" s="427"/>
      <c r="D658" s="427"/>
      <c r="E658" s="427"/>
      <c r="F658" s="427"/>
      <c r="G658" s="427"/>
      <c r="H658" s="427"/>
      <c r="I658" s="427"/>
      <c r="J658" s="427"/>
      <c r="K658" s="427"/>
      <c r="L658" s="427"/>
      <c r="M658" s="427"/>
      <c r="N658" s="427"/>
      <c r="O658" s="427"/>
      <c r="P658" s="427"/>
      <c r="Q658" s="427"/>
      <c r="R658" s="427"/>
      <c r="S658" s="427"/>
      <c r="T658" s="427"/>
      <c r="U658" s="427"/>
      <c r="V658" s="427"/>
      <c r="W658" s="427"/>
      <c r="X658" s="427"/>
      <c r="Y658" s="427"/>
      <c r="Z658" s="427"/>
      <c r="AA658" s="427"/>
      <c r="AB658" s="427"/>
      <c r="AC658" s="427"/>
      <c r="AD658" s="427"/>
      <c r="AE658" s="427"/>
      <c r="AF658" s="427"/>
      <c r="AG658" s="427"/>
      <c r="AH658" s="427"/>
      <c r="AI658" s="427"/>
      <c r="AJ658" s="427"/>
      <c r="AK658" s="427"/>
      <c r="AL658" s="427"/>
      <c r="AM658" s="427"/>
      <c r="AN658" s="427"/>
      <c r="AO658" s="427"/>
      <c r="AP658" s="427"/>
      <c r="AQ658" s="427"/>
      <c r="AR658" s="427"/>
      <c r="AS658" s="427"/>
      <c r="AT658" s="427"/>
      <c r="AU658" s="427"/>
      <c r="AV658" s="427"/>
      <c r="AW658" s="427"/>
      <c r="AX658" s="427"/>
      <c r="AY658" s="427"/>
      <c r="AZ658" s="427"/>
      <c r="BA658" s="427"/>
      <c r="BB658" s="427"/>
      <c r="BC658" s="427"/>
      <c r="BD658" s="427"/>
      <c r="BE658" s="427"/>
      <c r="BF658" s="427"/>
      <c r="BG658" s="427"/>
      <c r="BH658" s="427"/>
      <c r="BI658" s="427"/>
      <c r="BJ658" s="427"/>
      <c r="BK658" s="427"/>
      <c r="BL658" s="427"/>
      <c r="BM658" s="427"/>
      <c r="BN658" s="427"/>
      <c r="BO658" s="427"/>
      <c r="BP658" s="427"/>
      <c r="BQ658" s="427"/>
      <c r="BR658" s="427"/>
      <c r="BS658" s="427"/>
      <c r="BT658" s="427"/>
      <c r="BU658" s="427"/>
      <c r="BV658" s="427"/>
      <c r="BW658" s="427"/>
      <c r="BX658" s="427"/>
      <c r="BY658" s="427"/>
      <c r="BZ658" s="427"/>
      <c r="CA658" s="427"/>
      <c r="CB658" s="427"/>
      <c r="CC658" s="427"/>
      <c r="CD658" s="427"/>
      <c r="CE658" s="427"/>
      <c r="CF658" s="427"/>
      <c r="CG658" s="427"/>
      <c r="CH658" s="427"/>
      <c r="CI658" s="427"/>
      <c r="CJ658" s="427"/>
      <c r="CK658" s="427"/>
      <c r="CL658" s="427"/>
      <c r="CM658" s="427"/>
    </row>
    <row r="659">
      <c r="A659" s="427"/>
      <c r="B659" s="427"/>
      <c r="C659" s="427"/>
      <c r="D659" s="427"/>
      <c r="E659" s="427"/>
      <c r="F659" s="427"/>
      <c r="G659" s="427"/>
      <c r="H659" s="427"/>
      <c r="I659" s="427"/>
      <c r="J659" s="427"/>
      <c r="K659" s="427"/>
      <c r="L659" s="427"/>
      <c r="M659" s="427"/>
      <c r="N659" s="427"/>
      <c r="O659" s="427"/>
      <c r="P659" s="427"/>
      <c r="Q659" s="427"/>
      <c r="R659" s="427"/>
      <c r="S659" s="427"/>
      <c r="T659" s="427"/>
      <c r="U659" s="427"/>
      <c r="V659" s="427"/>
      <c r="W659" s="427"/>
      <c r="X659" s="427"/>
      <c r="Y659" s="427"/>
      <c r="Z659" s="427"/>
      <c r="AA659" s="427"/>
      <c r="AB659" s="427"/>
      <c r="AC659" s="427"/>
      <c r="AD659" s="427"/>
      <c r="AE659" s="427"/>
      <c r="AF659" s="427"/>
      <c r="AG659" s="427"/>
      <c r="AH659" s="427"/>
      <c r="AI659" s="427"/>
      <c r="AJ659" s="427"/>
      <c r="AK659" s="427"/>
      <c r="AL659" s="427"/>
      <c r="AM659" s="427"/>
      <c r="AN659" s="427"/>
      <c r="AO659" s="427"/>
      <c r="AP659" s="427"/>
      <c r="AQ659" s="427"/>
      <c r="AR659" s="427"/>
      <c r="AS659" s="427"/>
      <c r="AT659" s="427"/>
      <c r="AU659" s="427"/>
      <c r="AV659" s="427"/>
      <c r="AW659" s="427"/>
      <c r="AX659" s="427"/>
      <c r="AY659" s="427"/>
      <c r="AZ659" s="427"/>
      <c r="BA659" s="427"/>
      <c r="BB659" s="427"/>
      <c r="BC659" s="427"/>
      <c r="BD659" s="427"/>
      <c r="BE659" s="427"/>
      <c r="BF659" s="427"/>
      <c r="BG659" s="427"/>
      <c r="BH659" s="427"/>
      <c r="BI659" s="427"/>
      <c r="BJ659" s="427"/>
      <c r="BK659" s="427"/>
      <c r="BL659" s="427"/>
      <c r="BM659" s="427"/>
      <c r="BN659" s="427"/>
      <c r="BO659" s="427"/>
      <c r="BP659" s="427"/>
      <c r="BQ659" s="427"/>
      <c r="BR659" s="427"/>
      <c r="BS659" s="427"/>
      <c r="BT659" s="427"/>
      <c r="BU659" s="427"/>
      <c r="BV659" s="427"/>
      <c r="BW659" s="427"/>
      <c r="BX659" s="427"/>
      <c r="BY659" s="427"/>
      <c r="BZ659" s="427"/>
      <c r="CA659" s="427"/>
      <c r="CB659" s="427"/>
      <c r="CC659" s="427"/>
      <c r="CD659" s="427"/>
      <c r="CE659" s="427"/>
      <c r="CF659" s="427"/>
      <c r="CG659" s="427"/>
      <c r="CH659" s="427"/>
      <c r="CI659" s="427"/>
      <c r="CJ659" s="427"/>
      <c r="CK659" s="427"/>
      <c r="CL659" s="427"/>
      <c r="CM659" s="427"/>
    </row>
    <row r="660">
      <c r="A660" s="427"/>
      <c r="B660" s="427"/>
      <c r="C660" s="427"/>
      <c r="D660" s="427"/>
      <c r="E660" s="427"/>
      <c r="F660" s="427"/>
      <c r="G660" s="427"/>
      <c r="H660" s="427"/>
      <c r="I660" s="427"/>
      <c r="J660" s="427"/>
      <c r="K660" s="427"/>
      <c r="L660" s="427"/>
      <c r="M660" s="427"/>
      <c r="N660" s="427"/>
      <c r="O660" s="427"/>
      <c r="P660" s="427"/>
      <c r="Q660" s="427"/>
      <c r="R660" s="427"/>
      <c r="S660" s="427"/>
      <c r="T660" s="427"/>
      <c r="U660" s="427"/>
      <c r="V660" s="427"/>
      <c r="W660" s="427"/>
      <c r="X660" s="427"/>
      <c r="Y660" s="427"/>
      <c r="Z660" s="427"/>
      <c r="AA660" s="427"/>
      <c r="AB660" s="427"/>
      <c r="AC660" s="427"/>
      <c r="AD660" s="427"/>
      <c r="AE660" s="427"/>
      <c r="AF660" s="427"/>
      <c r="AG660" s="427"/>
      <c r="AH660" s="427"/>
      <c r="AI660" s="427"/>
      <c r="AJ660" s="427"/>
      <c r="AK660" s="427"/>
      <c r="AL660" s="427"/>
      <c r="AM660" s="427"/>
      <c r="AN660" s="427"/>
      <c r="AO660" s="427"/>
      <c r="AP660" s="427"/>
      <c r="AQ660" s="427"/>
      <c r="AR660" s="427"/>
      <c r="AS660" s="427"/>
      <c r="AT660" s="427"/>
      <c r="AU660" s="427"/>
      <c r="AV660" s="427"/>
      <c r="AW660" s="427"/>
      <c r="AX660" s="427"/>
      <c r="AY660" s="427"/>
      <c r="AZ660" s="427"/>
      <c r="BA660" s="427"/>
      <c r="BB660" s="427"/>
      <c r="BC660" s="427"/>
      <c r="BD660" s="427"/>
      <c r="BE660" s="427"/>
      <c r="BF660" s="427"/>
      <c r="BG660" s="427"/>
      <c r="BH660" s="427"/>
      <c r="BI660" s="427"/>
      <c r="BJ660" s="427"/>
      <c r="BK660" s="427"/>
      <c r="BL660" s="427"/>
      <c r="BM660" s="427"/>
      <c r="BN660" s="427"/>
      <c r="BO660" s="427"/>
      <c r="BP660" s="427"/>
      <c r="BQ660" s="427"/>
      <c r="BR660" s="427"/>
      <c r="BS660" s="427"/>
      <c r="BT660" s="427"/>
      <c r="BU660" s="427"/>
      <c r="BV660" s="427"/>
      <c r="BW660" s="427"/>
      <c r="BX660" s="427"/>
      <c r="BY660" s="427"/>
      <c r="BZ660" s="427"/>
      <c r="CA660" s="427"/>
      <c r="CB660" s="427"/>
      <c r="CC660" s="427"/>
      <c r="CD660" s="427"/>
      <c r="CE660" s="427"/>
      <c r="CF660" s="427"/>
      <c r="CG660" s="427"/>
      <c r="CH660" s="427"/>
      <c r="CI660" s="427"/>
      <c r="CJ660" s="427"/>
      <c r="CK660" s="427"/>
      <c r="CL660" s="427"/>
      <c r="CM660" s="427"/>
    </row>
    <row r="661">
      <c r="A661" s="427"/>
      <c r="B661" s="427"/>
      <c r="C661" s="427"/>
      <c r="D661" s="427"/>
      <c r="E661" s="427"/>
      <c r="F661" s="427"/>
      <c r="G661" s="427"/>
      <c r="H661" s="427"/>
      <c r="I661" s="427"/>
      <c r="J661" s="427"/>
      <c r="K661" s="427"/>
      <c r="L661" s="427"/>
      <c r="M661" s="427"/>
      <c r="N661" s="427"/>
      <c r="O661" s="427"/>
      <c r="P661" s="427"/>
      <c r="Q661" s="427"/>
      <c r="R661" s="427"/>
      <c r="S661" s="427"/>
      <c r="T661" s="427"/>
      <c r="U661" s="427"/>
      <c r="V661" s="427"/>
      <c r="W661" s="427"/>
      <c r="X661" s="427"/>
      <c r="Y661" s="427"/>
      <c r="Z661" s="427"/>
      <c r="AA661" s="427"/>
      <c r="AB661" s="427"/>
      <c r="AC661" s="427"/>
      <c r="AD661" s="427"/>
      <c r="AE661" s="427"/>
      <c r="AF661" s="427"/>
      <c r="AG661" s="427"/>
      <c r="AH661" s="427"/>
      <c r="AI661" s="427"/>
      <c r="AJ661" s="427"/>
      <c r="AK661" s="427"/>
      <c r="AL661" s="427"/>
      <c r="AM661" s="427"/>
      <c r="AN661" s="427"/>
      <c r="AO661" s="427"/>
      <c r="AP661" s="427"/>
      <c r="AQ661" s="427"/>
      <c r="AR661" s="427"/>
      <c r="AS661" s="427"/>
      <c r="AT661" s="427"/>
      <c r="AU661" s="427"/>
      <c r="AV661" s="427"/>
      <c r="AW661" s="427"/>
      <c r="AX661" s="427"/>
      <c r="AY661" s="427"/>
      <c r="AZ661" s="427"/>
      <c r="BA661" s="427"/>
      <c r="BB661" s="427"/>
      <c r="BC661" s="427"/>
      <c r="BD661" s="427"/>
      <c r="BE661" s="427"/>
      <c r="BF661" s="427"/>
      <c r="BG661" s="427"/>
      <c r="BH661" s="427"/>
      <c r="BI661" s="427"/>
      <c r="BJ661" s="427"/>
      <c r="BK661" s="427"/>
      <c r="BL661" s="427"/>
      <c r="BM661" s="427"/>
      <c r="BN661" s="427"/>
      <c r="BO661" s="427"/>
      <c r="BP661" s="427"/>
      <c r="BQ661" s="427"/>
      <c r="BR661" s="427"/>
      <c r="BS661" s="427"/>
      <c r="BT661" s="427"/>
      <c r="BU661" s="427"/>
      <c r="BV661" s="427"/>
      <c r="BW661" s="427"/>
      <c r="BX661" s="427"/>
      <c r="BY661" s="427"/>
      <c r="BZ661" s="427"/>
      <c r="CA661" s="427"/>
      <c r="CB661" s="427"/>
      <c r="CC661" s="427"/>
      <c r="CD661" s="427"/>
      <c r="CE661" s="427"/>
      <c r="CF661" s="427"/>
      <c r="CG661" s="427"/>
      <c r="CH661" s="427"/>
      <c r="CI661" s="427"/>
      <c r="CJ661" s="427"/>
      <c r="CK661" s="427"/>
      <c r="CL661" s="427"/>
      <c r="CM661" s="427"/>
    </row>
    <row r="662">
      <c r="A662" s="427"/>
      <c r="B662" s="427"/>
      <c r="C662" s="427"/>
      <c r="D662" s="427"/>
      <c r="E662" s="427"/>
      <c r="F662" s="427"/>
      <c r="G662" s="427"/>
      <c r="H662" s="427"/>
      <c r="I662" s="427"/>
      <c r="J662" s="427"/>
      <c r="K662" s="427"/>
      <c r="L662" s="427"/>
      <c r="M662" s="427"/>
      <c r="N662" s="427"/>
      <c r="O662" s="427"/>
      <c r="P662" s="427"/>
      <c r="Q662" s="427"/>
      <c r="R662" s="427"/>
      <c r="S662" s="427"/>
      <c r="T662" s="427"/>
      <c r="U662" s="427"/>
      <c r="V662" s="427"/>
      <c r="W662" s="427"/>
      <c r="X662" s="427"/>
      <c r="Y662" s="427"/>
      <c r="Z662" s="427"/>
      <c r="AA662" s="427"/>
      <c r="AB662" s="427"/>
      <c r="AC662" s="427"/>
      <c r="AD662" s="427"/>
      <c r="AE662" s="427"/>
      <c r="AF662" s="427"/>
      <c r="AG662" s="427"/>
      <c r="AH662" s="427"/>
      <c r="AI662" s="427"/>
      <c r="AJ662" s="427"/>
      <c r="AK662" s="427"/>
      <c r="AL662" s="427"/>
      <c r="AM662" s="427"/>
      <c r="AN662" s="427"/>
      <c r="AO662" s="427"/>
      <c r="AP662" s="427"/>
      <c r="AQ662" s="427"/>
      <c r="AR662" s="427"/>
      <c r="AS662" s="427"/>
      <c r="AT662" s="427"/>
      <c r="AU662" s="427"/>
      <c r="AV662" s="427"/>
      <c r="AW662" s="427"/>
      <c r="AX662" s="427"/>
      <c r="AY662" s="427"/>
      <c r="AZ662" s="427"/>
      <c r="BA662" s="427"/>
      <c r="BB662" s="427"/>
      <c r="BC662" s="427"/>
      <c r="BD662" s="427"/>
      <c r="BE662" s="427"/>
      <c r="BF662" s="427"/>
      <c r="BG662" s="427"/>
      <c r="BH662" s="427"/>
      <c r="BI662" s="427"/>
      <c r="BJ662" s="427"/>
      <c r="BK662" s="427"/>
      <c r="BL662" s="427"/>
      <c r="BM662" s="427"/>
      <c r="BN662" s="427"/>
      <c r="BO662" s="427"/>
      <c r="BP662" s="427"/>
      <c r="BQ662" s="427"/>
      <c r="BR662" s="427"/>
      <c r="BS662" s="427"/>
      <c r="BT662" s="427"/>
      <c r="BU662" s="427"/>
      <c r="BV662" s="427"/>
      <c r="BW662" s="427"/>
      <c r="BX662" s="427"/>
      <c r="BY662" s="427"/>
      <c r="BZ662" s="427"/>
      <c r="CA662" s="427"/>
      <c r="CB662" s="427"/>
      <c r="CC662" s="427"/>
      <c r="CD662" s="427"/>
      <c r="CE662" s="427"/>
      <c r="CF662" s="427"/>
      <c r="CG662" s="427"/>
      <c r="CH662" s="427"/>
      <c r="CI662" s="427"/>
      <c r="CJ662" s="427"/>
      <c r="CK662" s="427"/>
      <c r="CL662" s="427"/>
      <c r="CM662" s="427"/>
    </row>
    <row r="663">
      <c r="A663" s="427"/>
      <c r="B663" s="427"/>
      <c r="C663" s="427"/>
      <c r="D663" s="427"/>
      <c r="E663" s="427"/>
      <c r="F663" s="427"/>
      <c r="G663" s="427"/>
      <c r="H663" s="427"/>
      <c r="I663" s="427"/>
      <c r="J663" s="427"/>
      <c r="K663" s="427"/>
      <c r="L663" s="427"/>
      <c r="M663" s="427"/>
      <c r="N663" s="427"/>
      <c r="O663" s="427"/>
      <c r="P663" s="427"/>
      <c r="Q663" s="427"/>
      <c r="R663" s="427"/>
      <c r="S663" s="427"/>
      <c r="T663" s="427"/>
      <c r="U663" s="427"/>
      <c r="V663" s="427"/>
      <c r="W663" s="427"/>
      <c r="X663" s="427"/>
      <c r="Y663" s="427"/>
      <c r="Z663" s="427"/>
      <c r="AA663" s="427"/>
      <c r="AB663" s="427"/>
      <c r="AC663" s="427"/>
      <c r="AD663" s="427"/>
      <c r="AE663" s="427"/>
      <c r="AF663" s="427"/>
      <c r="AG663" s="427"/>
      <c r="AH663" s="427"/>
      <c r="AI663" s="427"/>
      <c r="AJ663" s="427"/>
      <c r="AK663" s="427"/>
      <c r="AL663" s="427"/>
      <c r="AM663" s="427"/>
      <c r="AN663" s="427"/>
      <c r="AO663" s="427"/>
      <c r="AP663" s="427"/>
      <c r="AQ663" s="427"/>
      <c r="AR663" s="427"/>
      <c r="AS663" s="427"/>
      <c r="AT663" s="427"/>
      <c r="AU663" s="427"/>
      <c r="AV663" s="427"/>
      <c r="AW663" s="427"/>
      <c r="AX663" s="427"/>
      <c r="AY663" s="427"/>
      <c r="AZ663" s="427"/>
      <c r="BA663" s="427"/>
      <c r="BB663" s="427"/>
      <c r="BC663" s="427"/>
      <c r="BD663" s="427"/>
      <c r="BE663" s="427"/>
      <c r="BF663" s="427"/>
      <c r="BG663" s="427"/>
      <c r="BH663" s="427"/>
      <c r="BI663" s="427"/>
      <c r="BJ663" s="427"/>
      <c r="BK663" s="427"/>
      <c r="BL663" s="427"/>
      <c r="BM663" s="427"/>
      <c r="BN663" s="427"/>
      <c r="BO663" s="427"/>
      <c r="BP663" s="427"/>
      <c r="BQ663" s="427"/>
      <c r="BR663" s="427"/>
      <c r="BS663" s="427"/>
      <c r="BT663" s="427"/>
      <c r="BU663" s="427"/>
      <c r="BV663" s="427"/>
      <c r="BW663" s="427"/>
      <c r="BX663" s="427"/>
      <c r="BY663" s="427"/>
      <c r="BZ663" s="427"/>
      <c r="CA663" s="427"/>
      <c r="CB663" s="427"/>
      <c r="CC663" s="427"/>
      <c r="CD663" s="427"/>
      <c r="CE663" s="427"/>
      <c r="CF663" s="427"/>
      <c r="CG663" s="427"/>
      <c r="CH663" s="427"/>
      <c r="CI663" s="427"/>
      <c r="CJ663" s="427"/>
      <c r="CK663" s="427"/>
      <c r="CL663" s="427"/>
      <c r="CM663" s="427"/>
    </row>
    <row r="664">
      <c r="A664" s="427"/>
      <c r="B664" s="427"/>
      <c r="C664" s="427"/>
      <c r="D664" s="427"/>
      <c r="E664" s="427"/>
      <c r="F664" s="427"/>
      <c r="G664" s="427"/>
      <c r="H664" s="427"/>
      <c r="I664" s="427"/>
      <c r="J664" s="427"/>
      <c r="K664" s="427"/>
      <c r="L664" s="427"/>
      <c r="M664" s="427"/>
      <c r="N664" s="427"/>
      <c r="O664" s="427"/>
      <c r="P664" s="427"/>
      <c r="Q664" s="427"/>
      <c r="R664" s="427"/>
      <c r="S664" s="427"/>
      <c r="T664" s="427"/>
      <c r="U664" s="427"/>
      <c r="V664" s="427"/>
      <c r="W664" s="427"/>
      <c r="X664" s="427"/>
      <c r="Y664" s="427"/>
      <c r="Z664" s="427"/>
      <c r="AA664" s="427"/>
      <c r="AB664" s="427"/>
      <c r="AC664" s="427"/>
      <c r="AD664" s="427"/>
      <c r="AE664" s="427"/>
      <c r="AF664" s="427"/>
      <c r="AG664" s="427"/>
      <c r="AH664" s="427"/>
      <c r="AI664" s="427"/>
      <c r="AJ664" s="427"/>
      <c r="AK664" s="427"/>
      <c r="AL664" s="427"/>
      <c r="AM664" s="427"/>
      <c r="AN664" s="427"/>
      <c r="AO664" s="427"/>
      <c r="AP664" s="427"/>
      <c r="AQ664" s="427"/>
      <c r="AR664" s="427"/>
      <c r="AS664" s="427"/>
      <c r="AT664" s="427"/>
      <c r="AU664" s="427"/>
      <c r="AV664" s="427"/>
      <c r="AW664" s="427"/>
      <c r="AX664" s="427"/>
      <c r="AY664" s="427"/>
      <c r="AZ664" s="427"/>
      <c r="BA664" s="427"/>
      <c r="BB664" s="427"/>
      <c r="BC664" s="427"/>
      <c r="BD664" s="427"/>
      <c r="BE664" s="427"/>
      <c r="BF664" s="427"/>
      <c r="BG664" s="427"/>
      <c r="BH664" s="427"/>
      <c r="BI664" s="427"/>
      <c r="BJ664" s="427"/>
      <c r="BK664" s="427"/>
      <c r="BL664" s="427"/>
      <c r="BM664" s="427"/>
      <c r="BN664" s="427"/>
      <c r="BO664" s="427"/>
      <c r="BP664" s="427"/>
      <c r="BQ664" s="427"/>
      <c r="BR664" s="427"/>
      <c r="BS664" s="427"/>
      <c r="BT664" s="427"/>
      <c r="BU664" s="427"/>
      <c r="BV664" s="427"/>
      <c r="BW664" s="427"/>
      <c r="BX664" s="427"/>
      <c r="BY664" s="427"/>
      <c r="BZ664" s="427"/>
      <c r="CA664" s="427"/>
      <c r="CB664" s="427"/>
      <c r="CC664" s="427"/>
      <c r="CD664" s="427"/>
      <c r="CE664" s="427"/>
      <c r="CF664" s="427"/>
      <c r="CG664" s="427"/>
      <c r="CH664" s="427"/>
      <c r="CI664" s="427"/>
      <c r="CJ664" s="427"/>
      <c r="CK664" s="427"/>
      <c r="CL664" s="427"/>
      <c r="CM664" s="427"/>
    </row>
    <row r="665">
      <c r="A665" s="427"/>
      <c r="B665" s="427"/>
      <c r="C665" s="427"/>
      <c r="D665" s="427"/>
      <c r="E665" s="427"/>
      <c r="F665" s="427"/>
      <c r="G665" s="427"/>
      <c r="H665" s="427"/>
      <c r="I665" s="427"/>
      <c r="J665" s="427"/>
      <c r="K665" s="427"/>
      <c r="L665" s="427"/>
      <c r="M665" s="427"/>
      <c r="N665" s="427"/>
      <c r="O665" s="427"/>
      <c r="P665" s="427"/>
      <c r="Q665" s="427"/>
      <c r="R665" s="427"/>
      <c r="S665" s="427"/>
      <c r="T665" s="427"/>
      <c r="U665" s="427"/>
      <c r="V665" s="427"/>
      <c r="W665" s="427"/>
      <c r="X665" s="427"/>
      <c r="Y665" s="427"/>
      <c r="Z665" s="427"/>
      <c r="AA665" s="427"/>
      <c r="AB665" s="427"/>
      <c r="AC665" s="427"/>
      <c r="AD665" s="427"/>
      <c r="AE665" s="427"/>
      <c r="AF665" s="427"/>
      <c r="AG665" s="427"/>
      <c r="AH665" s="427"/>
      <c r="AI665" s="427"/>
      <c r="AJ665" s="427"/>
      <c r="AK665" s="427"/>
      <c r="AL665" s="427"/>
      <c r="AM665" s="427"/>
      <c r="AN665" s="427"/>
      <c r="AO665" s="427"/>
      <c r="AP665" s="427"/>
      <c r="AQ665" s="427"/>
      <c r="AR665" s="427"/>
      <c r="AS665" s="427"/>
      <c r="AT665" s="427"/>
      <c r="AU665" s="427"/>
      <c r="AV665" s="427"/>
      <c r="AW665" s="427"/>
      <c r="AX665" s="427"/>
      <c r="AY665" s="427"/>
      <c r="AZ665" s="427"/>
      <c r="BA665" s="427"/>
      <c r="BB665" s="427"/>
      <c r="BC665" s="427"/>
      <c r="BD665" s="427"/>
      <c r="BE665" s="427"/>
      <c r="BF665" s="427"/>
      <c r="BG665" s="427"/>
      <c r="BH665" s="427"/>
      <c r="BI665" s="427"/>
      <c r="BJ665" s="427"/>
      <c r="BK665" s="427"/>
      <c r="BL665" s="427"/>
      <c r="BM665" s="427"/>
      <c r="BN665" s="427"/>
      <c r="BO665" s="427"/>
      <c r="BP665" s="427"/>
      <c r="BQ665" s="427"/>
      <c r="BR665" s="427"/>
      <c r="BS665" s="427"/>
      <c r="BT665" s="427"/>
      <c r="BU665" s="427"/>
      <c r="BV665" s="427"/>
      <c r="BW665" s="427"/>
      <c r="BX665" s="427"/>
      <c r="BY665" s="427"/>
      <c r="BZ665" s="427"/>
      <c r="CA665" s="427"/>
      <c r="CB665" s="427"/>
      <c r="CC665" s="427"/>
      <c r="CD665" s="427"/>
      <c r="CE665" s="427"/>
      <c r="CF665" s="427"/>
      <c r="CG665" s="427"/>
      <c r="CH665" s="427"/>
      <c r="CI665" s="427"/>
      <c r="CJ665" s="427"/>
      <c r="CK665" s="427"/>
      <c r="CL665" s="427"/>
      <c r="CM665" s="427"/>
    </row>
    <row r="666">
      <c r="A666" s="427"/>
      <c r="B666" s="427"/>
      <c r="C666" s="427"/>
      <c r="D666" s="427"/>
      <c r="E666" s="427"/>
      <c r="F666" s="427"/>
      <c r="G666" s="427"/>
      <c r="H666" s="427"/>
      <c r="I666" s="427"/>
      <c r="J666" s="427"/>
      <c r="K666" s="427"/>
      <c r="L666" s="427"/>
      <c r="M666" s="427"/>
      <c r="N666" s="427"/>
      <c r="O666" s="427"/>
      <c r="P666" s="427"/>
      <c r="Q666" s="427"/>
      <c r="R666" s="427"/>
      <c r="S666" s="427"/>
      <c r="T666" s="427"/>
      <c r="U666" s="427"/>
      <c r="V666" s="427"/>
      <c r="W666" s="427"/>
      <c r="X666" s="427"/>
      <c r="Y666" s="427"/>
      <c r="Z666" s="427"/>
      <c r="AA666" s="427"/>
      <c r="AB666" s="427"/>
      <c r="AC666" s="427"/>
      <c r="AD666" s="427"/>
      <c r="AE666" s="427"/>
      <c r="AF666" s="427"/>
      <c r="AG666" s="427"/>
      <c r="AH666" s="427"/>
      <c r="AI666" s="427"/>
      <c r="AJ666" s="427"/>
      <c r="AK666" s="427"/>
      <c r="AL666" s="427"/>
      <c r="AM666" s="427"/>
      <c r="AN666" s="427"/>
      <c r="AO666" s="427"/>
      <c r="AP666" s="427"/>
      <c r="AQ666" s="427"/>
      <c r="AR666" s="427"/>
      <c r="AS666" s="427"/>
      <c r="AT666" s="427"/>
      <c r="AU666" s="427"/>
      <c r="AV666" s="427"/>
      <c r="AW666" s="427"/>
      <c r="AX666" s="427"/>
      <c r="AY666" s="427"/>
      <c r="AZ666" s="427"/>
      <c r="BA666" s="427"/>
      <c r="BB666" s="427"/>
      <c r="BC666" s="427"/>
      <c r="BD666" s="427"/>
      <c r="BE666" s="427"/>
      <c r="BF666" s="427"/>
      <c r="BG666" s="427"/>
      <c r="BH666" s="427"/>
      <c r="BI666" s="427"/>
      <c r="BJ666" s="427"/>
      <c r="BK666" s="427"/>
      <c r="BL666" s="427"/>
      <c r="BM666" s="427"/>
      <c r="BN666" s="427"/>
      <c r="BO666" s="427"/>
      <c r="BP666" s="427"/>
      <c r="BQ666" s="427"/>
      <c r="BR666" s="427"/>
      <c r="BS666" s="427"/>
      <c r="BT666" s="427"/>
      <c r="BU666" s="427"/>
      <c r="BV666" s="427"/>
      <c r="BW666" s="427"/>
      <c r="BX666" s="427"/>
      <c r="BY666" s="427"/>
      <c r="BZ666" s="427"/>
      <c r="CA666" s="427"/>
      <c r="CB666" s="427"/>
      <c r="CC666" s="427"/>
      <c r="CD666" s="427"/>
      <c r="CE666" s="427"/>
      <c r="CF666" s="427"/>
      <c r="CG666" s="427"/>
      <c r="CH666" s="427"/>
      <c r="CI666" s="427"/>
      <c r="CJ666" s="427"/>
      <c r="CK666" s="427"/>
      <c r="CL666" s="427"/>
      <c r="CM666" s="427"/>
    </row>
    <row r="667">
      <c r="A667" s="427"/>
      <c r="B667" s="427"/>
      <c r="C667" s="427"/>
      <c r="D667" s="427"/>
      <c r="E667" s="427"/>
      <c r="F667" s="427"/>
      <c r="G667" s="427"/>
      <c r="H667" s="427"/>
      <c r="I667" s="427"/>
      <c r="J667" s="427"/>
      <c r="K667" s="427"/>
      <c r="L667" s="427"/>
      <c r="M667" s="427"/>
      <c r="N667" s="427"/>
      <c r="O667" s="427"/>
      <c r="P667" s="427"/>
      <c r="Q667" s="427"/>
      <c r="R667" s="427"/>
      <c r="S667" s="427"/>
      <c r="T667" s="427"/>
      <c r="U667" s="427"/>
      <c r="V667" s="427"/>
      <c r="W667" s="427"/>
      <c r="X667" s="427"/>
      <c r="Y667" s="427"/>
      <c r="Z667" s="427"/>
      <c r="AA667" s="427"/>
      <c r="AB667" s="427"/>
      <c r="AC667" s="427"/>
      <c r="AD667" s="427"/>
      <c r="AE667" s="427"/>
      <c r="AF667" s="427"/>
      <c r="AG667" s="427"/>
      <c r="AH667" s="427"/>
      <c r="AI667" s="427"/>
      <c r="AJ667" s="427"/>
      <c r="AK667" s="427"/>
      <c r="AL667" s="427"/>
      <c r="AM667" s="427"/>
      <c r="AN667" s="427"/>
      <c r="AO667" s="427"/>
      <c r="AP667" s="427"/>
      <c r="AQ667" s="427"/>
      <c r="AR667" s="427"/>
      <c r="AS667" s="427"/>
      <c r="AT667" s="427"/>
      <c r="AU667" s="427"/>
      <c r="AV667" s="427"/>
      <c r="AW667" s="427"/>
      <c r="AX667" s="427"/>
      <c r="AY667" s="427"/>
      <c r="AZ667" s="427"/>
      <c r="BA667" s="427"/>
      <c r="BB667" s="427"/>
      <c r="BC667" s="427"/>
      <c r="BD667" s="427"/>
      <c r="BE667" s="427"/>
      <c r="BF667" s="427"/>
      <c r="BG667" s="427"/>
      <c r="BH667" s="427"/>
      <c r="BI667" s="427"/>
      <c r="BJ667" s="427"/>
      <c r="BK667" s="427"/>
      <c r="BL667" s="427"/>
      <c r="BM667" s="427"/>
      <c r="BN667" s="427"/>
      <c r="BO667" s="427"/>
      <c r="BP667" s="427"/>
      <c r="BQ667" s="427"/>
      <c r="BR667" s="427"/>
      <c r="BS667" s="427"/>
      <c r="BT667" s="427"/>
      <c r="BU667" s="427"/>
      <c r="BV667" s="427"/>
      <c r="BW667" s="427"/>
      <c r="BX667" s="427"/>
      <c r="BY667" s="427"/>
      <c r="BZ667" s="427"/>
      <c r="CA667" s="427"/>
      <c r="CB667" s="427"/>
      <c r="CC667" s="427"/>
      <c r="CD667" s="427"/>
      <c r="CE667" s="427"/>
      <c r="CF667" s="427"/>
      <c r="CG667" s="427"/>
      <c r="CH667" s="427"/>
      <c r="CI667" s="427"/>
      <c r="CJ667" s="427"/>
      <c r="CK667" s="427"/>
      <c r="CL667" s="427"/>
      <c r="CM667" s="427"/>
    </row>
    <row r="668">
      <c r="A668" s="427"/>
      <c r="B668" s="427"/>
      <c r="C668" s="427"/>
      <c r="D668" s="427"/>
      <c r="E668" s="427"/>
      <c r="F668" s="427"/>
      <c r="G668" s="427"/>
      <c r="H668" s="427"/>
      <c r="I668" s="427"/>
      <c r="J668" s="427"/>
      <c r="K668" s="427"/>
      <c r="L668" s="427"/>
      <c r="M668" s="427"/>
      <c r="N668" s="427"/>
      <c r="O668" s="427"/>
      <c r="P668" s="427"/>
      <c r="Q668" s="427"/>
      <c r="R668" s="427"/>
      <c r="S668" s="427"/>
      <c r="T668" s="427"/>
      <c r="U668" s="427"/>
      <c r="V668" s="427"/>
      <c r="W668" s="427"/>
      <c r="X668" s="427"/>
      <c r="Y668" s="427"/>
      <c r="Z668" s="427"/>
      <c r="AA668" s="427"/>
      <c r="AB668" s="427"/>
      <c r="AC668" s="427"/>
      <c r="AD668" s="427"/>
      <c r="AE668" s="427"/>
      <c r="AF668" s="427"/>
      <c r="AG668" s="427"/>
      <c r="AH668" s="427"/>
      <c r="AI668" s="427"/>
      <c r="AJ668" s="427"/>
      <c r="AK668" s="427"/>
      <c r="AL668" s="427"/>
      <c r="AM668" s="427"/>
      <c r="AN668" s="427"/>
      <c r="AO668" s="427"/>
      <c r="AP668" s="427"/>
      <c r="AQ668" s="427"/>
      <c r="AR668" s="427"/>
      <c r="AS668" s="427"/>
      <c r="AT668" s="427"/>
      <c r="AU668" s="427"/>
      <c r="AV668" s="427"/>
      <c r="AW668" s="427"/>
      <c r="AX668" s="427"/>
      <c r="AY668" s="427"/>
      <c r="AZ668" s="427"/>
      <c r="BA668" s="427"/>
      <c r="BB668" s="427"/>
      <c r="BC668" s="427"/>
      <c r="BD668" s="427"/>
      <c r="BE668" s="427"/>
      <c r="BF668" s="427"/>
      <c r="BG668" s="427"/>
      <c r="BH668" s="427"/>
      <c r="BI668" s="427"/>
      <c r="BJ668" s="427"/>
      <c r="BK668" s="427"/>
      <c r="BL668" s="427"/>
      <c r="BM668" s="427"/>
      <c r="BN668" s="427"/>
      <c r="BO668" s="427"/>
      <c r="BP668" s="427"/>
      <c r="BQ668" s="427"/>
      <c r="BR668" s="427"/>
      <c r="BS668" s="427"/>
      <c r="BT668" s="427"/>
      <c r="BU668" s="427"/>
      <c r="BV668" s="427"/>
      <c r="BW668" s="427"/>
      <c r="BX668" s="427"/>
      <c r="BY668" s="427"/>
      <c r="BZ668" s="427"/>
      <c r="CA668" s="427"/>
      <c r="CB668" s="427"/>
      <c r="CC668" s="427"/>
      <c r="CD668" s="427"/>
      <c r="CE668" s="427"/>
      <c r="CF668" s="427"/>
      <c r="CG668" s="427"/>
      <c r="CH668" s="427"/>
      <c r="CI668" s="427"/>
      <c r="CJ668" s="427"/>
      <c r="CK668" s="427"/>
      <c r="CL668" s="427"/>
      <c r="CM668" s="427"/>
    </row>
    <row r="669">
      <c r="A669" s="427"/>
      <c r="B669" s="427"/>
      <c r="C669" s="427"/>
      <c r="D669" s="427"/>
      <c r="E669" s="427"/>
      <c r="F669" s="427"/>
      <c r="G669" s="427"/>
      <c r="H669" s="427"/>
      <c r="I669" s="427"/>
      <c r="J669" s="427"/>
      <c r="K669" s="427"/>
      <c r="L669" s="427"/>
      <c r="M669" s="427"/>
      <c r="N669" s="427"/>
      <c r="O669" s="427"/>
      <c r="P669" s="427"/>
      <c r="Q669" s="427"/>
      <c r="R669" s="427"/>
      <c r="S669" s="427"/>
      <c r="T669" s="427"/>
      <c r="U669" s="427"/>
      <c r="V669" s="427"/>
      <c r="W669" s="427"/>
      <c r="X669" s="427"/>
      <c r="Y669" s="427"/>
      <c r="Z669" s="427"/>
      <c r="AA669" s="427"/>
      <c r="AB669" s="427"/>
      <c r="AC669" s="427"/>
      <c r="AD669" s="427"/>
      <c r="AE669" s="427"/>
      <c r="AF669" s="427"/>
      <c r="AG669" s="427"/>
      <c r="AH669" s="427"/>
      <c r="AI669" s="427"/>
      <c r="AJ669" s="427"/>
      <c r="AK669" s="427"/>
      <c r="AL669" s="427"/>
      <c r="AM669" s="427"/>
      <c r="AN669" s="427"/>
      <c r="AO669" s="427"/>
      <c r="AP669" s="427"/>
      <c r="AQ669" s="427"/>
      <c r="AR669" s="427"/>
      <c r="AS669" s="427"/>
      <c r="AT669" s="427"/>
      <c r="AU669" s="427"/>
      <c r="AV669" s="427"/>
      <c r="AW669" s="427"/>
      <c r="AX669" s="427"/>
      <c r="AY669" s="427"/>
      <c r="AZ669" s="427"/>
      <c r="BA669" s="427"/>
      <c r="BB669" s="427"/>
      <c r="BC669" s="427"/>
      <c r="BD669" s="427"/>
      <c r="BE669" s="427"/>
      <c r="BF669" s="427"/>
      <c r="BG669" s="427"/>
      <c r="BH669" s="427"/>
      <c r="BI669" s="427"/>
      <c r="BJ669" s="427"/>
      <c r="BK669" s="427"/>
      <c r="BL669" s="427"/>
      <c r="BM669" s="427"/>
      <c r="BN669" s="427"/>
      <c r="BO669" s="427"/>
      <c r="BP669" s="427"/>
      <c r="BQ669" s="427"/>
      <c r="BR669" s="427"/>
      <c r="BS669" s="427"/>
      <c r="BT669" s="427"/>
      <c r="BU669" s="427"/>
      <c r="BV669" s="427"/>
      <c r="BW669" s="427"/>
      <c r="BX669" s="427"/>
      <c r="BY669" s="427"/>
      <c r="BZ669" s="427"/>
      <c r="CA669" s="427"/>
      <c r="CB669" s="427"/>
      <c r="CC669" s="427"/>
      <c r="CD669" s="427"/>
      <c r="CE669" s="427"/>
      <c r="CF669" s="427"/>
      <c r="CG669" s="427"/>
      <c r="CH669" s="427"/>
      <c r="CI669" s="427"/>
      <c r="CJ669" s="427"/>
      <c r="CK669" s="427"/>
      <c r="CL669" s="427"/>
      <c r="CM669" s="427"/>
    </row>
    <row r="670">
      <c r="A670" s="427"/>
      <c r="B670" s="427"/>
      <c r="C670" s="427"/>
      <c r="D670" s="427"/>
      <c r="E670" s="427"/>
      <c r="F670" s="427"/>
      <c r="G670" s="427"/>
      <c r="H670" s="427"/>
      <c r="I670" s="427"/>
      <c r="J670" s="427"/>
      <c r="K670" s="427"/>
      <c r="L670" s="427"/>
      <c r="M670" s="427"/>
      <c r="N670" s="427"/>
      <c r="O670" s="427"/>
      <c r="P670" s="427"/>
      <c r="Q670" s="427"/>
      <c r="R670" s="427"/>
      <c r="S670" s="427"/>
      <c r="T670" s="427"/>
      <c r="U670" s="427"/>
      <c r="V670" s="427"/>
      <c r="W670" s="427"/>
      <c r="X670" s="427"/>
      <c r="Y670" s="427"/>
      <c r="Z670" s="427"/>
      <c r="AA670" s="427"/>
      <c r="AB670" s="427"/>
      <c r="AC670" s="427"/>
      <c r="AD670" s="427"/>
      <c r="AE670" s="427"/>
      <c r="AF670" s="427"/>
      <c r="AG670" s="427"/>
      <c r="AH670" s="427"/>
      <c r="AI670" s="427"/>
      <c r="AJ670" s="427"/>
      <c r="AK670" s="427"/>
      <c r="AL670" s="427"/>
      <c r="AM670" s="427"/>
      <c r="AN670" s="427"/>
      <c r="AO670" s="427"/>
      <c r="AP670" s="427"/>
      <c r="AQ670" s="427"/>
      <c r="AR670" s="427"/>
      <c r="AS670" s="427"/>
      <c r="AT670" s="427"/>
      <c r="AU670" s="427"/>
      <c r="AV670" s="427"/>
      <c r="AW670" s="427"/>
      <c r="AX670" s="427"/>
      <c r="AY670" s="427"/>
      <c r="AZ670" s="427"/>
      <c r="BA670" s="427"/>
      <c r="BB670" s="427"/>
      <c r="BC670" s="427"/>
      <c r="BD670" s="427"/>
      <c r="BE670" s="427"/>
      <c r="BF670" s="427"/>
      <c r="BG670" s="427"/>
      <c r="BH670" s="427"/>
      <c r="BI670" s="427"/>
      <c r="BJ670" s="427"/>
      <c r="BK670" s="427"/>
      <c r="BL670" s="427"/>
      <c r="BM670" s="427"/>
      <c r="BN670" s="427"/>
      <c r="BO670" s="427"/>
      <c r="BP670" s="427"/>
      <c r="BQ670" s="427"/>
      <c r="BR670" s="427"/>
      <c r="BS670" s="427"/>
      <c r="BT670" s="427"/>
      <c r="BU670" s="427"/>
      <c r="BV670" s="427"/>
      <c r="BW670" s="427"/>
      <c r="BX670" s="427"/>
      <c r="BY670" s="427"/>
      <c r="BZ670" s="427"/>
      <c r="CA670" s="427"/>
      <c r="CB670" s="427"/>
      <c r="CC670" s="427"/>
      <c r="CD670" s="427"/>
      <c r="CE670" s="427"/>
      <c r="CF670" s="427"/>
      <c r="CG670" s="427"/>
      <c r="CH670" s="427"/>
      <c r="CI670" s="427"/>
      <c r="CJ670" s="427"/>
      <c r="CK670" s="427"/>
      <c r="CL670" s="427"/>
      <c r="CM670" s="427"/>
    </row>
    <row r="671">
      <c r="A671" s="427"/>
      <c r="B671" s="427"/>
      <c r="C671" s="427"/>
      <c r="D671" s="427"/>
      <c r="E671" s="427"/>
      <c r="F671" s="427"/>
      <c r="G671" s="427"/>
      <c r="H671" s="427"/>
      <c r="I671" s="427"/>
      <c r="J671" s="427"/>
      <c r="K671" s="427"/>
      <c r="L671" s="427"/>
      <c r="M671" s="427"/>
      <c r="N671" s="427"/>
      <c r="O671" s="427"/>
      <c r="P671" s="427"/>
      <c r="Q671" s="427"/>
      <c r="R671" s="427"/>
      <c r="S671" s="427"/>
      <c r="T671" s="427"/>
      <c r="U671" s="427"/>
      <c r="V671" s="427"/>
      <c r="W671" s="427"/>
      <c r="X671" s="427"/>
      <c r="Y671" s="427"/>
      <c r="Z671" s="427"/>
      <c r="AA671" s="427"/>
      <c r="AB671" s="427"/>
      <c r="AC671" s="427"/>
      <c r="AD671" s="427"/>
      <c r="AE671" s="427"/>
      <c r="AF671" s="427"/>
      <c r="AG671" s="427"/>
      <c r="AH671" s="427"/>
      <c r="AI671" s="427"/>
      <c r="AJ671" s="427"/>
      <c r="AK671" s="427"/>
      <c r="AL671" s="427"/>
      <c r="AM671" s="427"/>
      <c r="AN671" s="427"/>
      <c r="AO671" s="427"/>
      <c r="AP671" s="427"/>
      <c r="AQ671" s="427"/>
      <c r="AR671" s="427"/>
      <c r="AS671" s="427"/>
      <c r="AT671" s="427"/>
      <c r="AU671" s="427"/>
      <c r="AV671" s="427"/>
      <c r="AW671" s="427"/>
      <c r="AX671" s="427"/>
      <c r="AY671" s="427"/>
      <c r="AZ671" s="427"/>
      <c r="BA671" s="427"/>
      <c r="BB671" s="427"/>
      <c r="BC671" s="427"/>
      <c r="BD671" s="427"/>
      <c r="BE671" s="427"/>
      <c r="BF671" s="427"/>
      <c r="BG671" s="427"/>
      <c r="BH671" s="427"/>
      <c r="BI671" s="427"/>
      <c r="BJ671" s="427"/>
      <c r="BK671" s="427"/>
      <c r="BL671" s="427"/>
      <c r="BM671" s="427"/>
      <c r="BN671" s="427"/>
      <c r="BO671" s="427"/>
      <c r="BP671" s="427"/>
      <c r="BQ671" s="427"/>
      <c r="BR671" s="427"/>
      <c r="BS671" s="427"/>
      <c r="BT671" s="427"/>
      <c r="BU671" s="427"/>
      <c r="BV671" s="427"/>
      <c r="BW671" s="427"/>
      <c r="BX671" s="427"/>
      <c r="BY671" s="427"/>
      <c r="BZ671" s="427"/>
      <c r="CA671" s="427"/>
      <c r="CB671" s="427"/>
      <c r="CC671" s="427"/>
      <c r="CD671" s="427"/>
      <c r="CE671" s="427"/>
      <c r="CF671" s="427"/>
      <c r="CG671" s="427"/>
      <c r="CH671" s="427"/>
      <c r="CI671" s="427"/>
      <c r="CJ671" s="427"/>
      <c r="CK671" s="427"/>
      <c r="CL671" s="427"/>
      <c r="CM671" s="427"/>
    </row>
    <row r="672">
      <c r="A672" s="427"/>
      <c r="B672" s="427"/>
      <c r="C672" s="427"/>
      <c r="D672" s="427"/>
      <c r="E672" s="427"/>
      <c r="F672" s="427"/>
      <c r="G672" s="427"/>
      <c r="H672" s="427"/>
      <c r="I672" s="427"/>
      <c r="J672" s="427"/>
      <c r="K672" s="427"/>
      <c r="L672" s="427"/>
      <c r="M672" s="427"/>
      <c r="N672" s="427"/>
      <c r="O672" s="427"/>
      <c r="P672" s="427"/>
      <c r="Q672" s="427"/>
      <c r="R672" s="427"/>
      <c r="S672" s="427"/>
      <c r="T672" s="427"/>
      <c r="U672" s="427"/>
      <c r="V672" s="427"/>
      <c r="W672" s="427"/>
      <c r="X672" s="427"/>
      <c r="Y672" s="427"/>
      <c r="Z672" s="427"/>
      <c r="AA672" s="427"/>
      <c r="AB672" s="427"/>
      <c r="AC672" s="427"/>
      <c r="AD672" s="427"/>
      <c r="AE672" s="427"/>
      <c r="AF672" s="427"/>
      <c r="AG672" s="427"/>
      <c r="AH672" s="427"/>
      <c r="AI672" s="427"/>
      <c r="AJ672" s="427"/>
      <c r="AK672" s="427"/>
      <c r="AL672" s="427"/>
      <c r="AM672" s="427"/>
      <c r="AN672" s="427"/>
      <c r="AO672" s="427"/>
      <c r="AP672" s="427"/>
      <c r="AQ672" s="427"/>
      <c r="AR672" s="427"/>
      <c r="AS672" s="427"/>
      <c r="AT672" s="427"/>
      <c r="AU672" s="427"/>
      <c r="AV672" s="427"/>
      <c r="AW672" s="427"/>
      <c r="AX672" s="427"/>
      <c r="AY672" s="427"/>
      <c r="AZ672" s="427"/>
      <c r="BA672" s="427"/>
      <c r="BB672" s="427"/>
      <c r="BC672" s="427"/>
      <c r="BD672" s="427"/>
      <c r="BE672" s="427"/>
      <c r="BF672" s="427"/>
      <c r="BG672" s="427"/>
      <c r="BH672" s="427"/>
      <c r="BI672" s="427"/>
      <c r="BJ672" s="427"/>
      <c r="BK672" s="427"/>
      <c r="BL672" s="427"/>
      <c r="BM672" s="427"/>
      <c r="BN672" s="427"/>
      <c r="BO672" s="427"/>
      <c r="BP672" s="427"/>
      <c r="BQ672" s="427"/>
      <c r="BR672" s="427"/>
      <c r="BS672" s="427"/>
      <c r="BT672" s="427"/>
      <c r="BU672" s="427"/>
      <c r="BV672" s="427"/>
      <c r="BW672" s="427"/>
      <c r="BX672" s="427"/>
      <c r="BY672" s="427"/>
      <c r="BZ672" s="427"/>
      <c r="CA672" s="427"/>
      <c r="CB672" s="427"/>
      <c r="CC672" s="427"/>
      <c r="CD672" s="427"/>
      <c r="CE672" s="427"/>
      <c r="CF672" s="427"/>
      <c r="CG672" s="427"/>
      <c r="CH672" s="427"/>
      <c r="CI672" s="427"/>
      <c r="CJ672" s="427"/>
      <c r="CK672" s="427"/>
      <c r="CL672" s="427"/>
      <c r="CM672" s="427"/>
    </row>
    <row r="673">
      <c r="A673" s="427"/>
      <c r="B673" s="427"/>
      <c r="C673" s="427"/>
      <c r="D673" s="427"/>
      <c r="E673" s="427"/>
      <c r="F673" s="427"/>
      <c r="G673" s="427"/>
      <c r="H673" s="427"/>
      <c r="I673" s="427"/>
      <c r="J673" s="427"/>
      <c r="K673" s="427"/>
      <c r="L673" s="427"/>
      <c r="M673" s="427"/>
      <c r="N673" s="427"/>
      <c r="O673" s="427"/>
      <c r="P673" s="427"/>
      <c r="Q673" s="427"/>
      <c r="R673" s="427"/>
      <c r="S673" s="427"/>
      <c r="T673" s="427"/>
      <c r="U673" s="427"/>
      <c r="V673" s="427"/>
      <c r="W673" s="427"/>
      <c r="X673" s="427"/>
      <c r="Y673" s="427"/>
      <c r="Z673" s="427"/>
      <c r="AA673" s="427"/>
      <c r="AB673" s="427"/>
      <c r="AC673" s="427"/>
      <c r="AD673" s="427"/>
      <c r="AE673" s="427"/>
      <c r="AF673" s="427"/>
      <c r="AG673" s="427"/>
      <c r="AH673" s="427"/>
      <c r="AI673" s="427"/>
      <c r="AJ673" s="427"/>
      <c r="AK673" s="427"/>
      <c r="AL673" s="427"/>
      <c r="AM673" s="427"/>
      <c r="AN673" s="427"/>
      <c r="AO673" s="427"/>
      <c r="AP673" s="427"/>
      <c r="AQ673" s="427"/>
      <c r="AR673" s="427"/>
      <c r="AS673" s="427"/>
      <c r="AT673" s="427"/>
      <c r="AU673" s="427"/>
      <c r="AV673" s="427"/>
      <c r="AW673" s="427"/>
      <c r="AX673" s="427"/>
      <c r="AY673" s="427"/>
      <c r="AZ673" s="427"/>
      <c r="BA673" s="427"/>
      <c r="BB673" s="427"/>
      <c r="BC673" s="427"/>
      <c r="BD673" s="427"/>
      <c r="BE673" s="427"/>
      <c r="BF673" s="427"/>
      <c r="BG673" s="427"/>
      <c r="BH673" s="427"/>
      <c r="BI673" s="427"/>
      <c r="BJ673" s="427"/>
      <c r="BK673" s="427"/>
      <c r="BL673" s="427"/>
      <c r="BM673" s="427"/>
      <c r="BN673" s="427"/>
      <c r="BO673" s="427"/>
      <c r="BP673" s="427"/>
      <c r="BQ673" s="427"/>
      <c r="BR673" s="427"/>
      <c r="BS673" s="427"/>
      <c r="BT673" s="427"/>
      <c r="BU673" s="427"/>
      <c r="BV673" s="427"/>
      <c r="BW673" s="427"/>
      <c r="BX673" s="427"/>
      <c r="BY673" s="427"/>
      <c r="BZ673" s="427"/>
      <c r="CA673" s="427"/>
      <c r="CB673" s="427"/>
      <c r="CC673" s="427"/>
      <c r="CD673" s="427"/>
      <c r="CE673" s="427"/>
      <c r="CF673" s="427"/>
      <c r="CG673" s="427"/>
      <c r="CH673" s="427"/>
      <c r="CI673" s="427"/>
      <c r="CJ673" s="427"/>
      <c r="CK673" s="427"/>
      <c r="CL673" s="427"/>
      <c r="CM673" s="427"/>
    </row>
    <row r="674">
      <c r="A674" s="427"/>
      <c r="B674" s="427"/>
      <c r="C674" s="427"/>
      <c r="D674" s="427"/>
      <c r="E674" s="427"/>
      <c r="F674" s="427"/>
      <c r="G674" s="427"/>
      <c r="H674" s="427"/>
      <c r="I674" s="427"/>
      <c r="J674" s="427"/>
      <c r="K674" s="427"/>
      <c r="L674" s="427"/>
      <c r="M674" s="427"/>
      <c r="N674" s="427"/>
      <c r="O674" s="427"/>
      <c r="P674" s="427"/>
      <c r="Q674" s="427"/>
      <c r="R674" s="427"/>
      <c r="S674" s="427"/>
      <c r="T674" s="427"/>
      <c r="U674" s="427"/>
      <c r="V674" s="427"/>
      <c r="W674" s="427"/>
      <c r="X674" s="427"/>
      <c r="Y674" s="427"/>
      <c r="Z674" s="427"/>
      <c r="AA674" s="427"/>
      <c r="AB674" s="427"/>
      <c r="AC674" s="427"/>
      <c r="AD674" s="427"/>
      <c r="AE674" s="427"/>
      <c r="AF674" s="427"/>
      <c r="AG674" s="427"/>
      <c r="AH674" s="427"/>
      <c r="AI674" s="427"/>
      <c r="AJ674" s="427"/>
      <c r="AK674" s="427"/>
      <c r="AL674" s="427"/>
      <c r="AM674" s="427"/>
      <c r="AN674" s="427"/>
      <c r="AO674" s="427"/>
      <c r="AP674" s="427"/>
      <c r="AQ674" s="427"/>
      <c r="AR674" s="427"/>
      <c r="AS674" s="427"/>
      <c r="AT674" s="427"/>
      <c r="AU674" s="427"/>
      <c r="AV674" s="427"/>
      <c r="AW674" s="427"/>
      <c r="AX674" s="427"/>
      <c r="AY674" s="427"/>
      <c r="AZ674" s="427"/>
      <c r="BA674" s="427"/>
      <c r="BB674" s="427"/>
      <c r="BC674" s="427"/>
      <c r="BD674" s="427"/>
      <c r="BE674" s="427"/>
      <c r="BF674" s="427"/>
      <c r="BG674" s="427"/>
      <c r="BH674" s="427"/>
      <c r="BI674" s="427"/>
      <c r="BJ674" s="427"/>
      <c r="BK674" s="427"/>
      <c r="BL674" s="427"/>
      <c r="BM674" s="427"/>
      <c r="BN674" s="427"/>
      <c r="BO674" s="427"/>
      <c r="BP674" s="427"/>
      <c r="BQ674" s="427"/>
      <c r="BR674" s="427"/>
      <c r="BS674" s="427"/>
      <c r="BT674" s="427"/>
      <c r="BU674" s="427"/>
      <c r="BV674" s="427"/>
      <c r="BW674" s="427"/>
      <c r="BX674" s="427"/>
      <c r="BY674" s="427"/>
      <c r="BZ674" s="427"/>
      <c r="CA674" s="427"/>
      <c r="CB674" s="427"/>
      <c r="CC674" s="427"/>
      <c r="CD674" s="427"/>
      <c r="CE674" s="427"/>
      <c r="CF674" s="427"/>
      <c r="CG674" s="427"/>
      <c r="CH674" s="427"/>
      <c r="CI674" s="427"/>
      <c r="CJ674" s="427"/>
      <c r="CK674" s="427"/>
      <c r="CL674" s="427"/>
      <c r="CM674" s="427"/>
    </row>
    <row r="675">
      <c r="A675" s="427"/>
      <c r="B675" s="427"/>
      <c r="C675" s="427"/>
      <c r="D675" s="427"/>
      <c r="E675" s="427"/>
      <c r="F675" s="427"/>
      <c r="G675" s="427"/>
      <c r="H675" s="427"/>
      <c r="I675" s="427"/>
      <c r="J675" s="427"/>
      <c r="K675" s="427"/>
      <c r="L675" s="427"/>
      <c r="M675" s="427"/>
      <c r="N675" s="427"/>
      <c r="O675" s="427"/>
      <c r="P675" s="427"/>
      <c r="Q675" s="427"/>
      <c r="R675" s="427"/>
      <c r="S675" s="427"/>
      <c r="T675" s="427"/>
      <c r="U675" s="427"/>
      <c r="V675" s="427"/>
      <c r="W675" s="427"/>
      <c r="X675" s="427"/>
      <c r="Y675" s="427"/>
      <c r="Z675" s="427"/>
      <c r="AA675" s="427"/>
      <c r="AB675" s="427"/>
      <c r="AC675" s="427"/>
      <c r="AD675" s="427"/>
      <c r="AE675" s="427"/>
      <c r="AF675" s="427"/>
      <c r="AG675" s="427"/>
      <c r="AH675" s="427"/>
      <c r="AI675" s="427"/>
      <c r="AJ675" s="427"/>
      <c r="AK675" s="427"/>
      <c r="AL675" s="427"/>
      <c r="AM675" s="427"/>
      <c r="AN675" s="427"/>
      <c r="AO675" s="427"/>
      <c r="AP675" s="427"/>
      <c r="AQ675" s="427"/>
      <c r="AR675" s="427"/>
      <c r="AS675" s="427"/>
      <c r="AT675" s="427"/>
      <c r="AU675" s="427"/>
      <c r="AV675" s="427"/>
      <c r="AW675" s="427"/>
      <c r="AX675" s="427"/>
      <c r="AY675" s="427"/>
      <c r="AZ675" s="427"/>
      <c r="BA675" s="427"/>
      <c r="BB675" s="427"/>
      <c r="BC675" s="427"/>
      <c r="BD675" s="427"/>
      <c r="BE675" s="427"/>
      <c r="BF675" s="427"/>
      <c r="BG675" s="427"/>
      <c r="BH675" s="427"/>
      <c r="BI675" s="427"/>
      <c r="BJ675" s="427"/>
      <c r="BK675" s="427"/>
      <c r="BL675" s="427"/>
      <c r="BM675" s="427"/>
      <c r="BN675" s="427"/>
      <c r="BO675" s="427"/>
      <c r="BP675" s="427"/>
      <c r="BQ675" s="427"/>
      <c r="BR675" s="427"/>
      <c r="BS675" s="427"/>
      <c r="BT675" s="427"/>
      <c r="BU675" s="427"/>
      <c r="BV675" s="427"/>
      <c r="BW675" s="427"/>
      <c r="BX675" s="427"/>
      <c r="BY675" s="427"/>
      <c r="BZ675" s="427"/>
      <c r="CA675" s="427"/>
      <c r="CB675" s="427"/>
      <c r="CC675" s="427"/>
      <c r="CD675" s="427"/>
      <c r="CE675" s="427"/>
      <c r="CF675" s="427"/>
      <c r="CG675" s="427"/>
      <c r="CH675" s="427"/>
      <c r="CI675" s="427"/>
      <c r="CJ675" s="427"/>
      <c r="CK675" s="427"/>
      <c r="CL675" s="427"/>
      <c r="CM675" s="427"/>
    </row>
    <row r="676">
      <c r="A676" s="427"/>
      <c r="B676" s="427"/>
      <c r="C676" s="427"/>
      <c r="D676" s="427"/>
      <c r="E676" s="427"/>
      <c r="F676" s="427"/>
      <c r="G676" s="427"/>
      <c r="H676" s="427"/>
      <c r="I676" s="427"/>
      <c r="J676" s="427"/>
      <c r="K676" s="427"/>
      <c r="L676" s="427"/>
      <c r="M676" s="427"/>
      <c r="N676" s="427"/>
      <c r="O676" s="427"/>
      <c r="P676" s="427"/>
      <c r="Q676" s="427"/>
      <c r="R676" s="427"/>
      <c r="S676" s="427"/>
      <c r="T676" s="427"/>
      <c r="U676" s="427"/>
      <c r="V676" s="427"/>
      <c r="W676" s="427"/>
      <c r="X676" s="427"/>
      <c r="Y676" s="427"/>
      <c r="Z676" s="427"/>
      <c r="AA676" s="427"/>
      <c r="AB676" s="427"/>
      <c r="AC676" s="427"/>
      <c r="AD676" s="427"/>
      <c r="AE676" s="427"/>
      <c r="AF676" s="427"/>
      <c r="AG676" s="427"/>
      <c r="AH676" s="427"/>
      <c r="AI676" s="427"/>
      <c r="AJ676" s="427"/>
      <c r="AK676" s="427"/>
      <c r="AL676" s="427"/>
      <c r="AM676" s="427"/>
      <c r="AN676" s="427"/>
      <c r="AO676" s="427"/>
      <c r="AP676" s="427"/>
      <c r="AQ676" s="427"/>
      <c r="AR676" s="427"/>
      <c r="AS676" s="427"/>
      <c r="AT676" s="427"/>
      <c r="AU676" s="427"/>
      <c r="AV676" s="427"/>
      <c r="AW676" s="427"/>
      <c r="AX676" s="427"/>
      <c r="AY676" s="427"/>
      <c r="AZ676" s="427"/>
      <c r="BA676" s="427"/>
      <c r="BB676" s="427"/>
      <c r="BC676" s="427"/>
      <c r="BD676" s="427"/>
      <c r="BE676" s="427"/>
      <c r="BF676" s="427"/>
      <c r="BG676" s="427"/>
      <c r="BH676" s="427"/>
      <c r="BI676" s="427"/>
      <c r="BJ676" s="427"/>
      <c r="BK676" s="427"/>
      <c r="BL676" s="427"/>
      <c r="BM676" s="427"/>
      <c r="BN676" s="427"/>
      <c r="BO676" s="427"/>
      <c r="BP676" s="427"/>
      <c r="BQ676" s="427"/>
      <c r="BR676" s="427"/>
      <c r="BS676" s="427"/>
      <c r="BT676" s="427"/>
      <c r="BU676" s="427"/>
      <c r="BV676" s="427"/>
      <c r="BW676" s="427"/>
      <c r="BX676" s="427"/>
      <c r="BY676" s="427"/>
      <c r="BZ676" s="427"/>
      <c r="CA676" s="427"/>
      <c r="CB676" s="427"/>
      <c r="CC676" s="427"/>
      <c r="CD676" s="427"/>
      <c r="CE676" s="427"/>
      <c r="CF676" s="427"/>
      <c r="CG676" s="427"/>
      <c r="CH676" s="427"/>
      <c r="CI676" s="427"/>
      <c r="CJ676" s="427"/>
      <c r="CK676" s="427"/>
      <c r="CL676" s="427"/>
      <c r="CM676" s="427"/>
    </row>
    <row r="677">
      <c r="A677" s="427"/>
      <c r="B677" s="427"/>
      <c r="C677" s="427"/>
      <c r="D677" s="427"/>
      <c r="E677" s="427"/>
      <c r="F677" s="427"/>
      <c r="G677" s="427"/>
      <c r="H677" s="427"/>
      <c r="I677" s="427"/>
      <c r="J677" s="427"/>
      <c r="K677" s="427"/>
      <c r="L677" s="427"/>
      <c r="M677" s="427"/>
      <c r="N677" s="427"/>
      <c r="O677" s="427"/>
      <c r="P677" s="427"/>
      <c r="Q677" s="427"/>
      <c r="R677" s="427"/>
      <c r="S677" s="427"/>
      <c r="T677" s="427"/>
      <c r="U677" s="427"/>
      <c r="V677" s="427"/>
      <c r="W677" s="427"/>
      <c r="X677" s="427"/>
      <c r="Y677" s="427"/>
      <c r="Z677" s="427"/>
      <c r="AA677" s="427"/>
      <c r="AB677" s="427"/>
      <c r="AC677" s="427"/>
      <c r="AD677" s="427"/>
      <c r="AE677" s="427"/>
      <c r="AF677" s="427"/>
      <c r="AG677" s="427"/>
      <c r="AH677" s="427"/>
      <c r="AI677" s="427"/>
      <c r="AJ677" s="427"/>
      <c r="AK677" s="427"/>
      <c r="AL677" s="427"/>
      <c r="AM677" s="427"/>
      <c r="AN677" s="427"/>
      <c r="AO677" s="427"/>
      <c r="AP677" s="427"/>
      <c r="AQ677" s="427"/>
      <c r="AR677" s="427"/>
      <c r="AS677" s="427"/>
      <c r="AT677" s="427"/>
      <c r="AU677" s="427"/>
      <c r="AV677" s="427"/>
      <c r="AW677" s="427"/>
      <c r="AX677" s="427"/>
      <c r="AY677" s="427"/>
      <c r="AZ677" s="427"/>
      <c r="BA677" s="427"/>
      <c r="BB677" s="427"/>
      <c r="BC677" s="427"/>
      <c r="BD677" s="427"/>
      <c r="BE677" s="427"/>
      <c r="BF677" s="427"/>
      <c r="BG677" s="427"/>
      <c r="BH677" s="427"/>
      <c r="BI677" s="427"/>
      <c r="BJ677" s="427"/>
      <c r="BK677" s="427"/>
      <c r="BL677" s="427"/>
      <c r="BM677" s="427"/>
      <c r="BN677" s="427"/>
      <c r="BO677" s="427"/>
      <c r="BP677" s="427"/>
      <c r="BQ677" s="427"/>
      <c r="BR677" s="427"/>
      <c r="BS677" s="427"/>
      <c r="BT677" s="427"/>
      <c r="BU677" s="427"/>
      <c r="BV677" s="427"/>
      <c r="BW677" s="427"/>
      <c r="BX677" s="427"/>
      <c r="BY677" s="427"/>
      <c r="BZ677" s="427"/>
      <c r="CA677" s="427"/>
      <c r="CB677" s="427"/>
      <c r="CC677" s="427"/>
      <c r="CD677" s="427"/>
      <c r="CE677" s="427"/>
      <c r="CF677" s="427"/>
      <c r="CG677" s="427"/>
      <c r="CH677" s="427"/>
      <c r="CI677" s="427"/>
      <c r="CJ677" s="427"/>
      <c r="CK677" s="427"/>
      <c r="CL677" s="427"/>
      <c r="CM677" s="427"/>
    </row>
    <row r="678">
      <c r="A678" s="427"/>
      <c r="B678" s="427"/>
      <c r="C678" s="427"/>
      <c r="D678" s="427"/>
      <c r="E678" s="427"/>
      <c r="F678" s="427"/>
      <c r="G678" s="427"/>
      <c r="H678" s="427"/>
      <c r="I678" s="427"/>
      <c r="J678" s="427"/>
      <c r="K678" s="427"/>
      <c r="L678" s="427"/>
      <c r="M678" s="427"/>
      <c r="N678" s="427"/>
      <c r="O678" s="427"/>
      <c r="P678" s="427"/>
      <c r="Q678" s="427"/>
      <c r="R678" s="427"/>
      <c r="S678" s="427"/>
      <c r="T678" s="427"/>
      <c r="U678" s="427"/>
      <c r="V678" s="427"/>
      <c r="W678" s="427"/>
      <c r="X678" s="427"/>
      <c r="Y678" s="427"/>
      <c r="Z678" s="427"/>
      <c r="AA678" s="427"/>
      <c r="AB678" s="427"/>
      <c r="AC678" s="427"/>
      <c r="AD678" s="427"/>
      <c r="AE678" s="427"/>
      <c r="AF678" s="427"/>
      <c r="AG678" s="427"/>
      <c r="AH678" s="427"/>
      <c r="AI678" s="427"/>
      <c r="AJ678" s="427"/>
      <c r="AK678" s="427"/>
      <c r="AL678" s="427"/>
      <c r="AM678" s="427"/>
      <c r="AN678" s="427"/>
      <c r="AO678" s="427"/>
      <c r="AP678" s="427"/>
      <c r="AQ678" s="427"/>
      <c r="AR678" s="427"/>
      <c r="AS678" s="427"/>
      <c r="AT678" s="427"/>
      <c r="AU678" s="427"/>
      <c r="AV678" s="427"/>
      <c r="AW678" s="427"/>
      <c r="AX678" s="427"/>
      <c r="AY678" s="427"/>
      <c r="AZ678" s="427"/>
      <c r="BA678" s="427"/>
      <c r="BB678" s="427"/>
      <c r="BC678" s="427"/>
      <c r="BD678" s="427"/>
      <c r="BE678" s="427"/>
      <c r="BF678" s="427"/>
      <c r="BG678" s="427"/>
      <c r="BH678" s="427"/>
      <c r="BI678" s="427"/>
      <c r="BJ678" s="427"/>
      <c r="BK678" s="427"/>
      <c r="BL678" s="427"/>
      <c r="BM678" s="427"/>
      <c r="BN678" s="427"/>
      <c r="BO678" s="427"/>
      <c r="BP678" s="427"/>
      <c r="BQ678" s="427"/>
      <c r="BR678" s="427"/>
      <c r="BS678" s="427"/>
      <c r="BT678" s="427"/>
      <c r="BU678" s="427"/>
      <c r="BV678" s="427"/>
      <c r="BW678" s="427"/>
      <c r="BX678" s="427"/>
      <c r="BY678" s="427"/>
      <c r="BZ678" s="427"/>
      <c r="CA678" s="427"/>
      <c r="CB678" s="427"/>
      <c r="CC678" s="427"/>
      <c r="CD678" s="427"/>
      <c r="CE678" s="427"/>
      <c r="CF678" s="427"/>
      <c r="CG678" s="427"/>
      <c r="CH678" s="427"/>
      <c r="CI678" s="427"/>
      <c r="CJ678" s="427"/>
      <c r="CK678" s="427"/>
      <c r="CL678" s="427"/>
      <c r="CM678" s="427"/>
    </row>
    <row r="679">
      <c r="A679" s="427"/>
      <c r="B679" s="427"/>
      <c r="C679" s="427"/>
      <c r="D679" s="427"/>
      <c r="E679" s="427"/>
      <c r="F679" s="427"/>
      <c r="G679" s="427"/>
      <c r="H679" s="427"/>
      <c r="I679" s="427"/>
      <c r="J679" s="427"/>
      <c r="K679" s="427"/>
      <c r="L679" s="427"/>
      <c r="M679" s="427"/>
      <c r="N679" s="427"/>
      <c r="O679" s="427"/>
      <c r="P679" s="427"/>
      <c r="Q679" s="427"/>
      <c r="R679" s="427"/>
      <c r="S679" s="427"/>
      <c r="T679" s="427"/>
      <c r="U679" s="427"/>
      <c r="V679" s="427"/>
      <c r="W679" s="427"/>
      <c r="X679" s="427"/>
      <c r="Y679" s="427"/>
      <c r="Z679" s="427"/>
      <c r="AA679" s="427"/>
      <c r="AB679" s="427"/>
      <c r="AC679" s="427"/>
      <c r="AD679" s="427"/>
      <c r="AE679" s="427"/>
      <c r="AF679" s="427"/>
      <c r="AG679" s="427"/>
      <c r="AH679" s="427"/>
      <c r="AI679" s="427"/>
      <c r="AJ679" s="427"/>
      <c r="AK679" s="427"/>
      <c r="AL679" s="427"/>
      <c r="AM679" s="427"/>
      <c r="AN679" s="427"/>
      <c r="AO679" s="427"/>
      <c r="AP679" s="427"/>
      <c r="AQ679" s="427"/>
      <c r="AR679" s="427"/>
      <c r="AS679" s="427"/>
      <c r="AT679" s="427"/>
      <c r="AU679" s="427"/>
      <c r="AV679" s="427"/>
      <c r="AW679" s="427"/>
      <c r="AX679" s="427"/>
      <c r="AY679" s="427"/>
      <c r="AZ679" s="427"/>
      <c r="BA679" s="427"/>
      <c r="BB679" s="427"/>
      <c r="BC679" s="427"/>
      <c r="BD679" s="427"/>
      <c r="BE679" s="427"/>
      <c r="BF679" s="427"/>
      <c r="BG679" s="427"/>
      <c r="BH679" s="427"/>
      <c r="BI679" s="427"/>
      <c r="BJ679" s="427"/>
      <c r="BK679" s="427"/>
      <c r="BL679" s="427"/>
      <c r="BM679" s="427"/>
      <c r="BN679" s="427"/>
      <c r="BO679" s="427"/>
      <c r="BP679" s="427"/>
      <c r="BQ679" s="427"/>
      <c r="BR679" s="427"/>
      <c r="BS679" s="427"/>
      <c r="BT679" s="427"/>
      <c r="BU679" s="427"/>
      <c r="BV679" s="427"/>
      <c r="BW679" s="427"/>
      <c r="BX679" s="427"/>
      <c r="BY679" s="427"/>
      <c r="BZ679" s="427"/>
      <c r="CA679" s="427"/>
      <c r="CB679" s="427"/>
      <c r="CC679" s="427"/>
      <c r="CD679" s="427"/>
      <c r="CE679" s="427"/>
      <c r="CF679" s="427"/>
      <c r="CG679" s="427"/>
      <c r="CH679" s="427"/>
      <c r="CI679" s="427"/>
      <c r="CJ679" s="427"/>
      <c r="CK679" s="427"/>
      <c r="CL679" s="427"/>
      <c r="CM679" s="427"/>
    </row>
    <row r="680">
      <c r="A680" s="427"/>
      <c r="B680" s="427"/>
      <c r="C680" s="427"/>
      <c r="D680" s="427"/>
      <c r="E680" s="427"/>
      <c r="F680" s="427"/>
      <c r="G680" s="427"/>
      <c r="H680" s="427"/>
      <c r="I680" s="427"/>
      <c r="J680" s="427"/>
      <c r="K680" s="427"/>
      <c r="L680" s="427"/>
      <c r="M680" s="427"/>
      <c r="N680" s="427"/>
      <c r="O680" s="427"/>
      <c r="P680" s="427"/>
      <c r="Q680" s="427"/>
      <c r="R680" s="427"/>
      <c r="S680" s="427"/>
      <c r="T680" s="427"/>
      <c r="U680" s="427"/>
      <c r="V680" s="427"/>
      <c r="W680" s="427"/>
      <c r="X680" s="427"/>
      <c r="Y680" s="427"/>
      <c r="Z680" s="427"/>
      <c r="AA680" s="427"/>
      <c r="AB680" s="427"/>
      <c r="AC680" s="427"/>
      <c r="AD680" s="427"/>
      <c r="AE680" s="427"/>
      <c r="AF680" s="427"/>
      <c r="AG680" s="427"/>
      <c r="AH680" s="427"/>
      <c r="AI680" s="427"/>
      <c r="AJ680" s="427"/>
      <c r="AK680" s="427"/>
      <c r="AL680" s="427"/>
      <c r="AM680" s="427"/>
      <c r="AN680" s="427"/>
      <c r="AO680" s="427"/>
      <c r="AP680" s="427"/>
      <c r="AQ680" s="427"/>
      <c r="AR680" s="427"/>
      <c r="AS680" s="427"/>
      <c r="AT680" s="427"/>
      <c r="AU680" s="427"/>
      <c r="AV680" s="427"/>
      <c r="AW680" s="427"/>
      <c r="AX680" s="427"/>
      <c r="AY680" s="427"/>
      <c r="AZ680" s="427"/>
      <c r="BA680" s="427"/>
      <c r="BB680" s="427"/>
      <c r="BC680" s="427"/>
      <c r="BD680" s="427"/>
      <c r="BE680" s="427"/>
      <c r="BF680" s="427"/>
      <c r="BG680" s="427"/>
      <c r="BH680" s="427"/>
      <c r="BI680" s="427"/>
      <c r="BJ680" s="427"/>
      <c r="BK680" s="427"/>
      <c r="BL680" s="427"/>
      <c r="BM680" s="427"/>
      <c r="BN680" s="427"/>
      <c r="BO680" s="427"/>
      <c r="BP680" s="427"/>
      <c r="BQ680" s="427"/>
      <c r="BR680" s="427"/>
      <c r="BS680" s="427"/>
      <c r="BT680" s="427"/>
      <c r="BU680" s="427"/>
      <c r="BV680" s="427"/>
      <c r="BW680" s="427"/>
      <c r="BX680" s="427"/>
      <c r="BY680" s="427"/>
      <c r="BZ680" s="427"/>
      <c r="CA680" s="427"/>
      <c r="CB680" s="427"/>
      <c r="CC680" s="427"/>
      <c r="CD680" s="427"/>
      <c r="CE680" s="427"/>
      <c r="CF680" s="427"/>
      <c r="CG680" s="427"/>
      <c r="CH680" s="427"/>
      <c r="CI680" s="427"/>
      <c r="CJ680" s="427"/>
      <c r="CK680" s="427"/>
      <c r="CL680" s="427"/>
      <c r="CM680" s="427"/>
    </row>
    <row r="681">
      <c r="A681" s="427"/>
      <c r="B681" s="427"/>
      <c r="C681" s="427"/>
      <c r="D681" s="427"/>
      <c r="E681" s="427"/>
      <c r="F681" s="427"/>
      <c r="G681" s="427"/>
      <c r="H681" s="427"/>
      <c r="I681" s="427"/>
      <c r="J681" s="427"/>
      <c r="K681" s="427"/>
      <c r="L681" s="427"/>
      <c r="M681" s="427"/>
      <c r="N681" s="427"/>
      <c r="O681" s="427"/>
      <c r="P681" s="427"/>
      <c r="Q681" s="427"/>
      <c r="R681" s="427"/>
      <c r="S681" s="427"/>
      <c r="T681" s="427"/>
      <c r="U681" s="427"/>
      <c r="V681" s="427"/>
      <c r="W681" s="427"/>
      <c r="X681" s="427"/>
      <c r="Y681" s="427"/>
      <c r="Z681" s="427"/>
      <c r="AA681" s="427"/>
      <c r="AB681" s="427"/>
      <c r="AC681" s="427"/>
      <c r="AD681" s="427"/>
      <c r="AE681" s="427"/>
      <c r="AF681" s="427"/>
      <c r="AG681" s="427"/>
      <c r="AH681" s="427"/>
      <c r="AI681" s="427"/>
      <c r="AJ681" s="427"/>
      <c r="AK681" s="427"/>
      <c r="AL681" s="427"/>
      <c r="AM681" s="427"/>
      <c r="AN681" s="427"/>
      <c r="AO681" s="427"/>
      <c r="AP681" s="427"/>
      <c r="AQ681" s="427"/>
      <c r="AR681" s="427"/>
      <c r="AS681" s="427"/>
      <c r="AT681" s="427"/>
      <c r="AU681" s="427"/>
      <c r="AV681" s="427"/>
      <c r="AW681" s="427"/>
      <c r="AX681" s="427"/>
      <c r="AY681" s="427"/>
      <c r="AZ681" s="427"/>
      <c r="BA681" s="427"/>
      <c r="BB681" s="427"/>
      <c r="BC681" s="427"/>
      <c r="BD681" s="427"/>
      <c r="BE681" s="427"/>
      <c r="BF681" s="427"/>
      <c r="BG681" s="427"/>
      <c r="BH681" s="427"/>
      <c r="BI681" s="427"/>
      <c r="BJ681" s="427"/>
      <c r="BK681" s="427"/>
      <c r="BL681" s="427"/>
      <c r="BM681" s="427"/>
      <c r="BN681" s="427"/>
      <c r="BO681" s="427"/>
      <c r="BP681" s="427"/>
      <c r="BQ681" s="427"/>
      <c r="BR681" s="427"/>
      <c r="BS681" s="427"/>
      <c r="BT681" s="427"/>
      <c r="BU681" s="427"/>
      <c r="BV681" s="427"/>
      <c r="BW681" s="427"/>
      <c r="BX681" s="427"/>
      <c r="BY681" s="427"/>
      <c r="BZ681" s="427"/>
      <c r="CA681" s="427"/>
      <c r="CB681" s="427"/>
      <c r="CC681" s="427"/>
      <c r="CD681" s="427"/>
      <c r="CE681" s="427"/>
      <c r="CF681" s="427"/>
      <c r="CG681" s="427"/>
      <c r="CH681" s="427"/>
      <c r="CI681" s="427"/>
      <c r="CJ681" s="427"/>
      <c r="CK681" s="427"/>
      <c r="CL681" s="427"/>
      <c r="CM681" s="427"/>
    </row>
    <row r="682">
      <c r="A682" s="427"/>
      <c r="B682" s="427"/>
      <c r="C682" s="427"/>
      <c r="D682" s="427"/>
      <c r="E682" s="427"/>
      <c r="F682" s="427"/>
      <c r="G682" s="427"/>
      <c r="H682" s="427"/>
      <c r="I682" s="427"/>
      <c r="J682" s="427"/>
      <c r="K682" s="427"/>
      <c r="L682" s="427"/>
      <c r="M682" s="427"/>
      <c r="N682" s="427"/>
      <c r="O682" s="427"/>
      <c r="P682" s="427"/>
      <c r="Q682" s="427"/>
      <c r="R682" s="427"/>
      <c r="S682" s="427"/>
      <c r="T682" s="427"/>
      <c r="U682" s="427"/>
      <c r="V682" s="427"/>
      <c r="W682" s="427"/>
      <c r="X682" s="427"/>
      <c r="Y682" s="427"/>
      <c r="Z682" s="427"/>
      <c r="AA682" s="427"/>
      <c r="AB682" s="427"/>
      <c r="AC682" s="427"/>
      <c r="AD682" s="427"/>
      <c r="AE682" s="427"/>
      <c r="AF682" s="427"/>
      <c r="AG682" s="427"/>
      <c r="AH682" s="427"/>
      <c r="AI682" s="427"/>
      <c r="AJ682" s="427"/>
      <c r="AK682" s="427"/>
      <c r="AL682" s="427"/>
      <c r="AM682" s="427"/>
      <c r="AN682" s="427"/>
      <c r="AO682" s="427"/>
      <c r="AP682" s="427"/>
      <c r="AQ682" s="427"/>
      <c r="AR682" s="427"/>
      <c r="AS682" s="427"/>
      <c r="AT682" s="427"/>
      <c r="AU682" s="427"/>
      <c r="AV682" s="427"/>
      <c r="AW682" s="427"/>
      <c r="AX682" s="427"/>
      <c r="AY682" s="427"/>
      <c r="AZ682" s="427"/>
      <c r="BA682" s="427"/>
      <c r="BB682" s="427"/>
      <c r="BC682" s="427"/>
      <c r="BD682" s="427"/>
      <c r="BE682" s="427"/>
      <c r="BF682" s="427"/>
      <c r="BG682" s="427"/>
      <c r="BH682" s="427"/>
      <c r="BI682" s="427"/>
      <c r="BJ682" s="427"/>
      <c r="BK682" s="427"/>
      <c r="BL682" s="427"/>
      <c r="BM682" s="427"/>
      <c r="BN682" s="427"/>
      <c r="BO682" s="427"/>
      <c r="BP682" s="427"/>
      <c r="BQ682" s="427"/>
      <c r="BR682" s="427"/>
      <c r="BS682" s="427"/>
      <c r="BT682" s="427"/>
      <c r="BU682" s="427"/>
      <c r="BV682" s="427"/>
      <c r="BW682" s="427"/>
      <c r="BX682" s="427"/>
      <c r="BY682" s="427"/>
      <c r="BZ682" s="427"/>
      <c r="CA682" s="427"/>
      <c r="CB682" s="427"/>
      <c r="CC682" s="427"/>
      <c r="CD682" s="427"/>
      <c r="CE682" s="427"/>
      <c r="CF682" s="427"/>
      <c r="CG682" s="427"/>
      <c r="CH682" s="427"/>
      <c r="CI682" s="427"/>
      <c r="CJ682" s="427"/>
      <c r="CK682" s="427"/>
      <c r="CL682" s="427"/>
      <c r="CM682" s="427"/>
    </row>
    <row r="683">
      <c r="A683" s="427"/>
      <c r="B683" s="427"/>
      <c r="C683" s="427"/>
      <c r="D683" s="427"/>
      <c r="E683" s="427"/>
      <c r="F683" s="427"/>
      <c r="G683" s="427"/>
      <c r="H683" s="427"/>
      <c r="I683" s="427"/>
      <c r="J683" s="427"/>
      <c r="K683" s="427"/>
      <c r="L683" s="427"/>
      <c r="M683" s="427"/>
      <c r="N683" s="427"/>
      <c r="O683" s="427"/>
      <c r="P683" s="427"/>
      <c r="Q683" s="427"/>
      <c r="R683" s="427"/>
      <c r="S683" s="427"/>
      <c r="T683" s="427"/>
      <c r="U683" s="427"/>
      <c r="V683" s="427"/>
      <c r="W683" s="427"/>
      <c r="X683" s="427"/>
      <c r="Y683" s="427"/>
      <c r="Z683" s="427"/>
      <c r="AA683" s="427"/>
      <c r="AB683" s="427"/>
      <c r="AC683" s="427"/>
      <c r="AD683" s="427"/>
      <c r="AE683" s="427"/>
      <c r="AF683" s="427"/>
      <c r="AG683" s="427"/>
      <c r="AH683" s="427"/>
      <c r="AI683" s="427"/>
      <c r="AJ683" s="427"/>
      <c r="AK683" s="427"/>
      <c r="AL683" s="427"/>
      <c r="AM683" s="427"/>
      <c r="AN683" s="427"/>
      <c r="AO683" s="427"/>
      <c r="AP683" s="427"/>
      <c r="AQ683" s="427"/>
      <c r="AR683" s="427"/>
      <c r="AS683" s="427"/>
      <c r="AT683" s="427"/>
      <c r="AU683" s="427"/>
      <c r="AV683" s="427"/>
      <c r="AW683" s="427"/>
      <c r="AX683" s="427"/>
      <c r="AY683" s="427"/>
      <c r="AZ683" s="427"/>
      <c r="BA683" s="427"/>
      <c r="BB683" s="427"/>
      <c r="BC683" s="427"/>
      <c r="BD683" s="427"/>
      <c r="BE683" s="427"/>
      <c r="BF683" s="427"/>
      <c r="BG683" s="427"/>
      <c r="BH683" s="427"/>
      <c r="BI683" s="427"/>
      <c r="BJ683" s="427"/>
      <c r="BK683" s="427"/>
      <c r="BL683" s="427"/>
      <c r="BM683" s="427"/>
      <c r="BN683" s="427"/>
      <c r="BO683" s="427"/>
      <c r="BP683" s="427"/>
      <c r="BQ683" s="427"/>
      <c r="BR683" s="427"/>
      <c r="BS683" s="427"/>
      <c r="BT683" s="427"/>
      <c r="BU683" s="427"/>
      <c r="BV683" s="427"/>
      <c r="BW683" s="427"/>
      <c r="BX683" s="427"/>
      <c r="BY683" s="427"/>
      <c r="BZ683" s="427"/>
      <c r="CA683" s="427"/>
      <c r="CB683" s="427"/>
      <c r="CC683" s="427"/>
      <c r="CD683" s="427"/>
      <c r="CE683" s="427"/>
      <c r="CF683" s="427"/>
      <c r="CG683" s="427"/>
      <c r="CH683" s="427"/>
      <c r="CI683" s="427"/>
      <c r="CJ683" s="427"/>
      <c r="CK683" s="427"/>
      <c r="CL683" s="427"/>
      <c r="CM683" s="427"/>
    </row>
    <row r="684">
      <c r="A684" s="427"/>
      <c r="B684" s="427"/>
      <c r="C684" s="427"/>
      <c r="D684" s="427"/>
      <c r="E684" s="427"/>
      <c r="F684" s="427"/>
      <c r="G684" s="427"/>
      <c r="H684" s="427"/>
      <c r="I684" s="427"/>
      <c r="J684" s="427"/>
      <c r="K684" s="427"/>
      <c r="L684" s="427"/>
      <c r="M684" s="427"/>
      <c r="N684" s="427"/>
      <c r="O684" s="427"/>
      <c r="P684" s="427"/>
      <c r="Q684" s="427"/>
      <c r="R684" s="427"/>
      <c r="S684" s="427"/>
      <c r="T684" s="427"/>
      <c r="U684" s="427"/>
      <c r="V684" s="427"/>
      <c r="W684" s="427"/>
      <c r="X684" s="427"/>
      <c r="Y684" s="427"/>
      <c r="Z684" s="427"/>
      <c r="AA684" s="427"/>
      <c r="AB684" s="427"/>
      <c r="AC684" s="427"/>
      <c r="AD684" s="427"/>
      <c r="AE684" s="427"/>
      <c r="AF684" s="427"/>
      <c r="AG684" s="427"/>
      <c r="AH684" s="427"/>
      <c r="AI684" s="427"/>
      <c r="AJ684" s="427"/>
      <c r="AK684" s="427"/>
      <c r="AL684" s="427"/>
      <c r="AM684" s="427"/>
      <c r="AN684" s="427"/>
      <c r="AO684" s="427"/>
      <c r="AP684" s="427"/>
      <c r="AQ684" s="427"/>
      <c r="AR684" s="427"/>
      <c r="AS684" s="427"/>
      <c r="AT684" s="427"/>
      <c r="AU684" s="427"/>
      <c r="AV684" s="427"/>
      <c r="AW684" s="427"/>
      <c r="AX684" s="427"/>
      <c r="AY684" s="427"/>
      <c r="AZ684" s="427"/>
      <c r="BA684" s="427"/>
      <c r="BB684" s="427"/>
      <c r="BC684" s="427"/>
      <c r="BD684" s="427"/>
      <c r="BE684" s="427"/>
      <c r="BF684" s="427"/>
      <c r="BG684" s="427"/>
      <c r="BH684" s="427"/>
      <c r="BI684" s="427"/>
      <c r="BJ684" s="427"/>
      <c r="BK684" s="427"/>
      <c r="BL684" s="427"/>
      <c r="BM684" s="427"/>
      <c r="BN684" s="427"/>
      <c r="BO684" s="427"/>
      <c r="BP684" s="427"/>
      <c r="BQ684" s="427"/>
      <c r="BR684" s="427"/>
      <c r="BS684" s="427"/>
      <c r="BT684" s="427"/>
      <c r="BU684" s="427"/>
      <c r="BV684" s="427"/>
      <c r="BW684" s="427"/>
      <c r="BX684" s="427"/>
      <c r="BY684" s="427"/>
      <c r="BZ684" s="427"/>
      <c r="CA684" s="427"/>
      <c r="CB684" s="427"/>
      <c r="CC684" s="427"/>
      <c r="CD684" s="427"/>
      <c r="CE684" s="427"/>
      <c r="CF684" s="427"/>
      <c r="CG684" s="427"/>
      <c r="CH684" s="427"/>
      <c r="CI684" s="427"/>
      <c r="CJ684" s="427"/>
      <c r="CK684" s="427"/>
      <c r="CL684" s="427"/>
      <c r="CM684" s="427"/>
    </row>
    <row r="685">
      <c r="A685" s="427"/>
      <c r="B685" s="427"/>
      <c r="C685" s="427"/>
      <c r="D685" s="427"/>
      <c r="E685" s="427"/>
      <c r="F685" s="427"/>
      <c r="G685" s="427"/>
      <c r="H685" s="427"/>
      <c r="I685" s="427"/>
      <c r="J685" s="427"/>
      <c r="K685" s="427"/>
      <c r="L685" s="427"/>
      <c r="M685" s="427"/>
      <c r="N685" s="427"/>
      <c r="O685" s="427"/>
      <c r="P685" s="427"/>
      <c r="Q685" s="427"/>
      <c r="R685" s="427"/>
      <c r="S685" s="427"/>
      <c r="T685" s="427"/>
      <c r="U685" s="427"/>
      <c r="V685" s="427"/>
      <c r="W685" s="427"/>
      <c r="X685" s="427"/>
      <c r="Y685" s="427"/>
      <c r="Z685" s="427"/>
      <c r="AA685" s="427"/>
      <c r="AB685" s="427"/>
      <c r="AC685" s="427"/>
      <c r="AD685" s="427"/>
      <c r="AE685" s="427"/>
      <c r="AF685" s="427"/>
      <c r="AG685" s="427"/>
      <c r="AH685" s="427"/>
      <c r="AI685" s="427"/>
      <c r="AJ685" s="427"/>
      <c r="AK685" s="427"/>
      <c r="AL685" s="427"/>
      <c r="AM685" s="427"/>
      <c r="AN685" s="427"/>
      <c r="AO685" s="427"/>
      <c r="AP685" s="427"/>
      <c r="AQ685" s="427"/>
      <c r="AR685" s="427"/>
      <c r="AS685" s="427"/>
      <c r="AT685" s="427"/>
      <c r="AU685" s="427"/>
      <c r="AV685" s="427"/>
      <c r="AW685" s="427"/>
      <c r="AX685" s="427"/>
      <c r="AY685" s="427"/>
      <c r="AZ685" s="427"/>
      <c r="BA685" s="427"/>
      <c r="BB685" s="427"/>
      <c r="BC685" s="427"/>
      <c r="BD685" s="427"/>
      <c r="BE685" s="427"/>
      <c r="BF685" s="427"/>
      <c r="BG685" s="427"/>
      <c r="BH685" s="427"/>
      <c r="BI685" s="427"/>
      <c r="BJ685" s="427"/>
      <c r="BK685" s="427"/>
      <c r="BL685" s="427"/>
      <c r="BM685" s="427"/>
      <c r="BN685" s="427"/>
      <c r="BO685" s="427"/>
      <c r="BP685" s="427"/>
      <c r="BQ685" s="427"/>
      <c r="BR685" s="427"/>
      <c r="BS685" s="427"/>
      <c r="BT685" s="427"/>
      <c r="BU685" s="427"/>
      <c r="BV685" s="427"/>
      <c r="BW685" s="427"/>
      <c r="BX685" s="427"/>
      <c r="BY685" s="427"/>
      <c r="BZ685" s="427"/>
      <c r="CA685" s="427"/>
      <c r="CB685" s="427"/>
      <c r="CC685" s="427"/>
      <c r="CD685" s="427"/>
      <c r="CE685" s="427"/>
      <c r="CF685" s="427"/>
      <c r="CG685" s="427"/>
      <c r="CH685" s="427"/>
      <c r="CI685" s="427"/>
      <c r="CJ685" s="427"/>
      <c r="CK685" s="427"/>
      <c r="CL685" s="427"/>
      <c r="CM685" s="427"/>
    </row>
    <row r="686">
      <c r="A686" s="427"/>
      <c r="B686" s="427"/>
      <c r="C686" s="427"/>
      <c r="D686" s="427"/>
      <c r="E686" s="427"/>
      <c r="F686" s="427"/>
      <c r="G686" s="427"/>
      <c r="H686" s="427"/>
      <c r="I686" s="427"/>
      <c r="J686" s="427"/>
      <c r="K686" s="427"/>
      <c r="L686" s="427"/>
      <c r="M686" s="427"/>
      <c r="N686" s="427"/>
      <c r="O686" s="427"/>
      <c r="P686" s="427"/>
      <c r="Q686" s="427"/>
      <c r="R686" s="427"/>
      <c r="S686" s="427"/>
      <c r="T686" s="427"/>
      <c r="U686" s="427"/>
      <c r="V686" s="427"/>
      <c r="W686" s="427"/>
      <c r="X686" s="427"/>
      <c r="Y686" s="427"/>
      <c r="Z686" s="427"/>
      <c r="AA686" s="427"/>
      <c r="AB686" s="427"/>
      <c r="AC686" s="427"/>
      <c r="AD686" s="427"/>
      <c r="AE686" s="427"/>
      <c r="AF686" s="427"/>
      <c r="AG686" s="427"/>
      <c r="AH686" s="427"/>
      <c r="AI686" s="427"/>
      <c r="AJ686" s="427"/>
      <c r="AK686" s="427"/>
      <c r="AL686" s="427"/>
      <c r="AM686" s="427"/>
      <c r="AN686" s="427"/>
      <c r="AO686" s="427"/>
      <c r="AP686" s="427"/>
      <c r="AQ686" s="427"/>
      <c r="AR686" s="427"/>
      <c r="AS686" s="427"/>
      <c r="AT686" s="427"/>
      <c r="AU686" s="427"/>
      <c r="AV686" s="427"/>
      <c r="AW686" s="427"/>
      <c r="AX686" s="427"/>
      <c r="AY686" s="427"/>
      <c r="AZ686" s="427"/>
      <c r="BA686" s="427"/>
      <c r="BB686" s="427"/>
      <c r="BC686" s="427"/>
      <c r="BD686" s="427"/>
      <c r="BE686" s="427"/>
      <c r="BF686" s="427"/>
      <c r="BG686" s="427"/>
      <c r="BH686" s="427"/>
      <c r="BI686" s="427"/>
      <c r="BJ686" s="427"/>
      <c r="BK686" s="427"/>
      <c r="BL686" s="427"/>
      <c r="BM686" s="427"/>
      <c r="BN686" s="427"/>
      <c r="BO686" s="427"/>
      <c r="BP686" s="427"/>
      <c r="BQ686" s="427"/>
      <c r="BR686" s="427"/>
      <c r="BS686" s="427"/>
      <c r="BT686" s="427"/>
      <c r="BU686" s="427"/>
      <c r="BV686" s="427"/>
      <c r="BW686" s="427"/>
      <c r="BX686" s="427"/>
      <c r="BY686" s="427"/>
      <c r="BZ686" s="427"/>
      <c r="CA686" s="427"/>
      <c r="CB686" s="427"/>
      <c r="CC686" s="427"/>
      <c r="CD686" s="427"/>
      <c r="CE686" s="427"/>
      <c r="CF686" s="427"/>
      <c r="CG686" s="427"/>
      <c r="CH686" s="427"/>
      <c r="CI686" s="427"/>
      <c r="CJ686" s="427"/>
      <c r="CK686" s="427"/>
      <c r="CL686" s="427"/>
      <c r="CM686" s="427"/>
    </row>
    <row r="687">
      <c r="A687" s="427"/>
      <c r="B687" s="427"/>
      <c r="C687" s="427"/>
      <c r="D687" s="427"/>
      <c r="E687" s="427"/>
      <c r="F687" s="427"/>
      <c r="G687" s="427"/>
      <c r="H687" s="427"/>
      <c r="I687" s="427"/>
      <c r="J687" s="427"/>
      <c r="K687" s="427"/>
      <c r="L687" s="427"/>
      <c r="M687" s="427"/>
      <c r="N687" s="427"/>
      <c r="O687" s="427"/>
      <c r="P687" s="427"/>
      <c r="Q687" s="427"/>
      <c r="R687" s="427"/>
      <c r="S687" s="427"/>
      <c r="T687" s="427"/>
      <c r="U687" s="427"/>
      <c r="V687" s="427"/>
      <c r="W687" s="427"/>
      <c r="X687" s="427"/>
      <c r="Y687" s="427"/>
      <c r="Z687" s="427"/>
      <c r="AA687" s="427"/>
      <c r="AB687" s="427"/>
      <c r="AC687" s="427"/>
      <c r="AD687" s="427"/>
      <c r="AE687" s="427"/>
      <c r="AF687" s="427"/>
      <c r="AG687" s="427"/>
      <c r="AH687" s="427"/>
      <c r="AI687" s="427"/>
      <c r="AJ687" s="427"/>
      <c r="AK687" s="427"/>
      <c r="AL687" s="427"/>
      <c r="AM687" s="427"/>
      <c r="AN687" s="427"/>
      <c r="AO687" s="427"/>
      <c r="AP687" s="427"/>
      <c r="AQ687" s="427"/>
      <c r="AR687" s="427"/>
      <c r="AS687" s="427"/>
      <c r="AT687" s="427"/>
      <c r="AU687" s="427"/>
      <c r="AV687" s="427"/>
      <c r="AW687" s="427"/>
      <c r="AX687" s="427"/>
      <c r="AY687" s="427"/>
      <c r="AZ687" s="427"/>
      <c r="BA687" s="427"/>
      <c r="BB687" s="427"/>
      <c r="BC687" s="427"/>
      <c r="BD687" s="427"/>
      <c r="BE687" s="427"/>
      <c r="BF687" s="427"/>
      <c r="BG687" s="427"/>
      <c r="BH687" s="427"/>
      <c r="BI687" s="427"/>
      <c r="BJ687" s="427"/>
      <c r="BK687" s="427"/>
      <c r="BL687" s="427"/>
      <c r="BM687" s="427"/>
      <c r="BN687" s="427"/>
      <c r="BO687" s="427"/>
      <c r="BP687" s="427"/>
      <c r="BQ687" s="427"/>
      <c r="BR687" s="427"/>
      <c r="BS687" s="427"/>
      <c r="BT687" s="427"/>
      <c r="BU687" s="427"/>
      <c r="BV687" s="427"/>
      <c r="BW687" s="427"/>
      <c r="BX687" s="427"/>
      <c r="BY687" s="427"/>
      <c r="BZ687" s="427"/>
      <c r="CA687" s="427"/>
      <c r="CB687" s="427"/>
      <c r="CC687" s="427"/>
      <c r="CD687" s="427"/>
      <c r="CE687" s="427"/>
      <c r="CF687" s="427"/>
      <c r="CG687" s="427"/>
      <c r="CH687" s="427"/>
      <c r="CI687" s="427"/>
      <c r="CJ687" s="427"/>
      <c r="CK687" s="427"/>
      <c r="CL687" s="427"/>
      <c r="CM687" s="427"/>
    </row>
    <row r="688">
      <c r="A688" s="427"/>
      <c r="B688" s="427"/>
      <c r="C688" s="427"/>
      <c r="D688" s="427"/>
      <c r="E688" s="427"/>
      <c r="F688" s="427"/>
      <c r="G688" s="427"/>
      <c r="H688" s="427"/>
      <c r="I688" s="427"/>
      <c r="J688" s="427"/>
      <c r="K688" s="427"/>
      <c r="L688" s="427"/>
      <c r="M688" s="427"/>
      <c r="N688" s="427"/>
      <c r="O688" s="427"/>
      <c r="P688" s="427"/>
      <c r="Q688" s="427"/>
      <c r="R688" s="427"/>
      <c r="S688" s="427"/>
      <c r="T688" s="427"/>
      <c r="U688" s="427"/>
      <c r="V688" s="427"/>
      <c r="W688" s="427"/>
      <c r="X688" s="427"/>
      <c r="Y688" s="427"/>
      <c r="Z688" s="427"/>
      <c r="AA688" s="427"/>
      <c r="AB688" s="427"/>
      <c r="AC688" s="427"/>
      <c r="AD688" s="427"/>
      <c r="AE688" s="427"/>
      <c r="AF688" s="427"/>
      <c r="AG688" s="427"/>
      <c r="AH688" s="427"/>
      <c r="AI688" s="427"/>
      <c r="AJ688" s="427"/>
      <c r="AK688" s="427"/>
      <c r="AL688" s="427"/>
      <c r="AM688" s="427"/>
      <c r="AN688" s="427"/>
      <c r="AO688" s="427"/>
      <c r="AP688" s="427"/>
      <c r="AQ688" s="427"/>
      <c r="AR688" s="427"/>
      <c r="AS688" s="427"/>
      <c r="AT688" s="427"/>
      <c r="AU688" s="427"/>
      <c r="AV688" s="427"/>
      <c r="AW688" s="427"/>
      <c r="AX688" s="427"/>
      <c r="AY688" s="427"/>
      <c r="AZ688" s="427"/>
      <c r="BA688" s="427"/>
      <c r="BB688" s="427"/>
      <c r="BC688" s="427"/>
      <c r="BD688" s="427"/>
      <c r="BE688" s="427"/>
      <c r="BF688" s="427"/>
      <c r="BG688" s="427"/>
      <c r="BH688" s="427"/>
      <c r="BI688" s="427"/>
      <c r="BJ688" s="427"/>
      <c r="BK688" s="427"/>
      <c r="BL688" s="427"/>
      <c r="BM688" s="427"/>
      <c r="BN688" s="427"/>
      <c r="BO688" s="427"/>
      <c r="BP688" s="427"/>
      <c r="BQ688" s="427"/>
      <c r="BR688" s="427"/>
      <c r="BS688" s="427"/>
      <c r="BT688" s="427"/>
      <c r="BU688" s="427"/>
      <c r="BV688" s="427"/>
      <c r="BW688" s="427"/>
      <c r="BX688" s="427"/>
      <c r="BY688" s="427"/>
      <c r="BZ688" s="427"/>
      <c r="CA688" s="427"/>
      <c r="CB688" s="427"/>
      <c r="CC688" s="427"/>
      <c r="CD688" s="427"/>
      <c r="CE688" s="427"/>
      <c r="CF688" s="427"/>
      <c r="CG688" s="427"/>
      <c r="CH688" s="427"/>
      <c r="CI688" s="427"/>
      <c r="CJ688" s="427"/>
      <c r="CK688" s="427"/>
      <c r="CL688" s="427"/>
      <c r="CM688" s="427"/>
    </row>
    <row r="689">
      <c r="A689" s="427"/>
      <c r="B689" s="427"/>
      <c r="C689" s="427"/>
      <c r="D689" s="427"/>
      <c r="E689" s="427"/>
      <c r="F689" s="427"/>
      <c r="G689" s="427"/>
      <c r="H689" s="427"/>
      <c r="I689" s="427"/>
      <c r="J689" s="427"/>
      <c r="K689" s="427"/>
      <c r="L689" s="427"/>
      <c r="M689" s="427"/>
      <c r="N689" s="427"/>
      <c r="O689" s="427"/>
      <c r="P689" s="427"/>
      <c r="Q689" s="427"/>
      <c r="R689" s="427"/>
      <c r="S689" s="427"/>
      <c r="T689" s="427"/>
      <c r="U689" s="427"/>
      <c r="V689" s="427"/>
      <c r="W689" s="427"/>
      <c r="X689" s="427"/>
      <c r="Y689" s="427"/>
      <c r="Z689" s="427"/>
      <c r="AA689" s="427"/>
      <c r="AB689" s="427"/>
      <c r="AC689" s="427"/>
      <c r="AD689" s="427"/>
      <c r="AE689" s="427"/>
      <c r="AF689" s="427"/>
      <c r="AG689" s="427"/>
      <c r="AH689" s="427"/>
      <c r="AI689" s="427"/>
      <c r="AJ689" s="427"/>
      <c r="AK689" s="427"/>
      <c r="AL689" s="427"/>
      <c r="AM689" s="427"/>
      <c r="AN689" s="427"/>
      <c r="AO689" s="427"/>
      <c r="AP689" s="427"/>
      <c r="AQ689" s="427"/>
      <c r="AR689" s="427"/>
      <c r="AS689" s="427"/>
      <c r="AT689" s="427"/>
      <c r="AU689" s="427"/>
      <c r="AV689" s="427"/>
      <c r="AW689" s="427"/>
      <c r="AX689" s="427"/>
      <c r="AY689" s="427"/>
      <c r="AZ689" s="427"/>
      <c r="BA689" s="427"/>
      <c r="BB689" s="427"/>
      <c r="BC689" s="427"/>
      <c r="BD689" s="427"/>
      <c r="BE689" s="427"/>
      <c r="BF689" s="427"/>
      <c r="BG689" s="427"/>
      <c r="BH689" s="427"/>
      <c r="BI689" s="427"/>
      <c r="BJ689" s="427"/>
      <c r="BK689" s="427"/>
      <c r="BL689" s="427"/>
      <c r="BM689" s="427"/>
      <c r="BN689" s="427"/>
      <c r="BO689" s="427"/>
      <c r="BP689" s="427"/>
      <c r="BQ689" s="427"/>
      <c r="BR689" s="427"/>
      <c r="BS689" s="427"/>
      <c r="BT689" s="427"/>
      <c r="BU689" s="427"/>
      <c r="BV689" s="427"/>
      <c r="BW689" s="427"/>
      <c r="BX689" s="427"/>
      <c r="BY689" s="427"/>
      <c r="BZ689" s="427"/>
      <c r="CA689" s="427"/>
      <c r="CB689" s="427"/>
      <c r="CC689" s="427"/>
      <c r="CD689" s="427"/>
      <c r="CE689" s="427"/>
      <c r="CF689" s="427"/>
      <c r="CG689" s="427"/>
      <c r="CH689" s="427"/>
      <c r="CI689" s="427"/>
      <c r="CJ689" s="427"/>
      <c r="CK689" s="427"/>
      <c r="CL689" s="427"/>
      <c r="CM689" s="427"/>
    </row>
    <row r="690">
      <c r="A690" s="427"/>
      <c r="B690" s="427"/>
      <c r="C690" s="427"/>
      <c r="D690" s="427"/>
      <c r="E690" s="427"/>
      <c r="F690" s="427"/>
      <c r="G690" s="427"/>
      <c r="H690" s="427"/>
      <c r="I690" s="427"/>
      <c r="J690" s="427"/>
      <c r="K690" s="427"/>
      <c r="L690" s="427"/>
      <c r="M690" s="427"/>
      <c r="N690" s="427"/>
      <c r="O690" s="427"/>
      <c r="P690" s="427"/>
      <c r="Q690" s="427"/>
      <c r="R690" s="427"/>
      <c r="S690" s="427"/>
      <c r="T690" s="427"/>
      <c r="U690" s="427"/>
      <c r="V690" s="427"/>
      <c r="W690" s="427"/>
      <c r="X690" s="427"/>
      <c r="Y690" s="427"/>
      <c r="Z690" s="427"/>
      <c r="AA690" s="427"/>
      <c r="AB690" s="427"/>
      <c r="AC690" s="427"/>
      <c r="AD690" s="427"/>
      <c r="AE690" s="427"/>
      <c r="AF690" s="427"/>
      <c r="AG690" s="427"/>
      <c r="AH690" s="427"/>
      <c r="AI690" s="427"/>
      <c r="AJ690" s="427"/>
      <c r="AK690" s="427"/>
      <c r="AL690" s="427"/>
      <c r="AM690" s="427"/>
      <c r="AN690" s="427"/>
      <c r="AO690" s="427"/>
      <c r="AP690" s="427"/>
      <c r="AQ690" s="427"/>
      <c r="AR690" s="427"/>
      <c r="AS690" s="427"/>
      <c r="AT690" s="427"/>
      <c r="AU690" s="427"/>
      <c r="AV690" s="427"/>
      <c r="AW690" s="427"/>
      <c r="AX690" s="427"/>
      <c r="AY690" s="427"/>
      <c r="AZ690" s="427"/>
      <c r="BA690" s="427"/>
      <c r="BB690" s="427"/>
      <c r="BC690" s="427"/>
      <c r="BD690" s="427"/>
      <c r="BE690" s="427"/>
      <c r="BF690" s="427"/>
      <c r="BG690" s="427"/>
      <c r="BH690" s="427"/>
      <c r="BI690" s="427"/>
      <c r="BJ690" s="427"/>
      <c r="BK690" s="427"/>
      <c r="BL690" s="427"/>
      <c r="BM690" s="427"/>
      <c r="BN690" s="427"/>
      <c r="BO690" s="427"/>
      <c r="BP690" s="427"/>
      <c r="BQ690" s="427"/>
      <c r="BR690" s="427"/>
      <c r="BS690" s="427"/>
      <c r="BT690" s="427"/>
      <c r="BU690" s="427"/>
      <c r="BV690" s="427"/>
      <c r="BW690" s="427"/>
      <c r="BX690" s="427"/>
      <c r="BY690" s="427"/>
      <c r="BZ690" s="427"/>
      <c r="CA690" s="427"/>
      <c r="CB690" s="427"/>
      <c r="CC690" s="427"/>
      <c r="CD690" s="427"/>
      <c r="CE690" s="427"/>
      <c r="CF690" s="427"/>
      <c r="CG690" s="427"/>
      <c r="CH690" s="427"/>
      <c r="CI690" s="427"/>
      <c r="CJ690" s="427"/>
      <c r="CK690" s="427"/>
      <c r="CL690" s="427"/>
      <c r="CM690" s="427"/>
    </row>
    <row r="691">
      <c r="A691" s="427"/>
      <c r="B691" s="427"/>
      <c r="C691" s="427"/>
      <c r="D691" s="427"/>
      <c r="E691" s="427"/>
      <c r="F691" s="427"/>
      <c r="G691" s="427"/>
      <c r="H691" s="427"/>
      <c r="I691" s="427"/>
      <c r="J691" s="427"/>
      <c r="K691" s="427"/>
      <c r="L691" s="427"/>
      <c r="M691" s="427"/>
      <c r="N691" s="427"/>
      <c r="O691" s="427"/>
      <c r="P691" s="427"/>
      <c r="Q691" s="427"/>
      <c r="R691" s="427"/>
      <c r="S691" s="427"/>
      <c r="T691" s="427"/>
      <c r="U691" s="427"/>
      <c r="V691" s="427"/>
      <c r="W691" s="427"/>
      <c r="X691" s="427"/>
      <c r="Y691" s="427"/>
      <c r="Z691" s="427"/>
      <c r="AA691" s="427"/>
      <c r="AB691" s="427"/>
      <c r="AC691" s="427"/>
      <c r="AD691" s="427"/>
      <c r="AE691" s="427"/>
      <c r="AF691" s="427"/>
      <c r="AG691" s="427"/>
      <c r="AH691" s="427"/>
      <c r="AI691" s="427"/>
      <c r="AJ691" s="427"/>
      <c r="AK691" s="427"/>
      <c r="AL691" s="427"/>
      <c r="AM691" s="427"/>
      <c r="AN691" s="427"/>
      <c r="AO691" s="427"/>
      <c r="AP691" s="427"/>
      <c r="AQ691" s="427"/>
      <c r="AR691" s="427"/>
      <c r="AS691" s="427"/>
      <c r="AT691" s="427"/>
      <c r="AU691" s="427"/>
      <c r="AV691" s="427"/>
      <c r="AW691" s="427"/>
      <c r="AX691" s="427"/>
      <c r="AY691" s="427"/>
      <c r="AZ691" s="427"/>
      <c r="BA691" s="427"/>
      <c r="BB691" s="427"/>
      <c r="BC691" s="427"/>
      <c r="BD691" s="427"/>
      <c r="BE691" s="427"/>
      <c r="BF691" s="427"/>
      <c r="BG691" s="427"/>
      <c r="BH691" s="427"/>
      <c r="BI691" s="427"/>
      <c r="BJ691" s="427"/>
      <c r="BK691" s="427"/>
      <c r="BL691" s="427"/>
      <c r="BM691" s="427"/>
      <c r="BN691" s="427"/>
      <c r="BO691" s="427"/>
      <c r="BP691" s="427"/>
      <c r="BQ691" s="427"/>
      <c r="BR691" s="427"/>
      <c r="BS691" s="427"/>
      <c r="BT691" s="427"/>
      <c r="BU691" s="427"/>
      <c r="BV691" s="427"/>
      <c r="BW691" s="427"/>
      <c r="BX691" s="427"/>
      <c r="BY691" s="427"/>
      <c r="BZ691" s="427"/>
      <c r="CA691" s="427"/>
      <c r="CB691" s="427"/>
      <c r="CC691" s="427"/>
      <c r="CD691" s="427"/>
      <c r="CE691" s="427"/>
      <c r="CF691" s="427"/>
      <c r="CG691" s="427"/>
      <c r="CH691" s="427"/>
      <c r="CI691" s="427"/>
      <c r="CJ691" s="427"/>
      <c r="CK691" s="427"/>
      <c r="CL691" s="427"/>
      <c r="CM691" s="427"/>
    </row>
    <row r="692">
      <c r="A692" s="427"/>
      <c r="B692" s="427"/>
      <c r="C692" s="427"/>
      <c r="D692" s="427"/>
      <c r="E692" s="427"/>
      <c r="F692" s="427"/>
      <c r="G692" s="427"/>
      <c r="H692" s="427"/>
      <c r="I692" s="427"/>
      <c r="J692" s="427"/>
      <c r="K692" s="427"/>
      <c r="L692" s="427"/>
      <c r="M692" s="427"/>
      <c r="N692" s="427"/>
      <c r="O692" s="427"/>
      <c r="P692" s="427"/>
      <c r="Q692" s="427"/>
      <c r="R692" s="427"/>
      <c r="S692" s="427"/>
      <c r="T692" s="427"/>
      <c r="U692" s="427"/>
      <c r="V692" s="427"/>
      <c r="W692" s="427"/>
      <c r="X692" s="427"/>
      <c r="Y692" s="427"/>
      <c r="Z692" s="427"/>
      <c r="AA692" s="427"/>
      <c r="AB692" s="427"/>
      <c r="AC692" s="427"/>
      <c r="AD692" s="427"/>
      <c r="AE692" s="427"/>
      <c r="AF692" s="427"/>
      <c r="AG692" s="427"/>
      <c r="AH692" s="427"/>
      <c r="AI692" s="427"/>
      <c r="AJ692" s="427"/>
      <c r="AK692" s="427"/>
      <c r="AL692" s="427"/>
      <c r="AM692" s="427"/>
      <c r="AN692" s="427"/>
      <c r="AO692" s="427"/>
      <c r="AP692" s="427"/>
      <c r="AQ692" s="427"/>
      <c r="AR692" s="427"/>
      <c r="AS692" s="427"/>
      <c r="AT692" s="427"/>
      <c r="AU692" s="427"/>
      <c r="AV692" s="427"/>
      <c r="AW692" s="427"/>
      <c r="AX692" s="427"/>
      <c r="AY692" s="427"/>
      <c r="AZ692" s="427"/>
      <c r="BA692" s="427"/>
      <c r="BB692" s="427"/>
      <c r="BC692" s="427"/>
      <c r="BD692" s="427"/>
      <c r="BE692" s="427"/>
      <c r="BF692" s="427"/>
      <c r="BG692" s="427"/>
      <c r="BH692" s="427"/>
      <c r="BI692" s="427"/>
      <c r="BJ692" s="427"/>
      <c r="BK692" s="427"/>
      <c r="BL692" s="427"/>
      <c r="BM692" s="427"/>
      <c r="BN692" s="427"/>
      <c r="BO692" s="427"/>
      <c r="BP692" s="427"/>
      <c r="BQ692" s="427"/>
      <c r="BR692" s="427"/>
      <c r="BS692" s="427"/>
      <c r="BT692" s="427"/>
      <c r="BU692" s="427"/>
      <c r="BV692" s="427"/>
      <c r="BW692" s="427"/>
      <c r="BX692" s="427"/>
      <c r="BY692" s="427"/>
      <c r="BZ692" s="427"/>
      <c r="CA692" s="427"/>
      <c r="CB692" s="427"/>
      <c r="CC692" s="427"/>
      <c r="CD692" s="427"/>
      <c r="CE692" s="427"/>
      <c r="CF692" s="427"/>
      <c r="CG692" s="427"/>
      <c r="CH692" s="427"/>
      <c r="CI692" s="427"/>
      <c r="CJ692" s="427"/>
      <c r="CK692" s="427"/>
      <c r="CL692" s="427"/>
      <c r="CM692" s="427"/>
    </row>
    <row r="693">
      <c r="A693" s="427"/>
      <c r="B693" s="427"/>
      <c r="C693" s="427"/>
      <c r="D693" s="427"/>
      <c r="E693" s="427"/>
      <c r="F693" s="427"/>
      <c r="G693" s="427"/>
      <c r="H693" s="427"/>
      <c r="I693" s="427"/>
      <c r="J693" s="427"/>
      <c r="K693" s="427"/>
      <c r="L693" s="427"/>
      <c r="M693" s="427"/>
      <c r="N693" s="427"/>
      <c r="O693" s="427"/>
      <c r="P693" s="427"/>
      <c r="Q693" s="427"/>
      <c r="R693" s="427"/>
      <c r="S693" s="427"/>
      <c r="T693" s="427"/>
      <c r="U693" s="427"/>
      <c r="V693" s="427"/>
      <c r="W693" s="427"/>
      <c r="X693" s="427"/>
      <c r="Y693" s="427"/>
      <c r="Z693" s="427"/>
      <c r="AA693" s="427"/>
      <c r="AB693" s="427"/>
      <c r="AC693" s="427"/>
      <c r="AD693" s="427"/>
      <c r="AE693" s="427"/>
      <c r="AF693" s="427"/>
      <c r="AG693" s="427"/>
      <c r="AH693" s="427"/>
      <c r="AI693" s="427"/>
      <c r="AJ693" s="427"/>
      <c r="AK693" s="427"/>
      <c r="AL693" s="427"/>
      <c r="AM693" s="427"/>
      <c r="AN693" s="427"/>
      <c r="AO693" s="427"/>
      <c r="AP693" s="427"/>
      <c r="AQ693" s="427"/>
      <c r="AR693" s="427"/>
      <c r="AS693" s="427"/>
      <c r="AT693" s="427"/>
      <c r="AU693" s="427"/>
      <c r="AV693" s="427"/>
      <c r="AW693" s="427"/>
      <c r="AX693" s="427"/>
      <c r="AY693" s="427"/>
      <c r="AZ693" s="427"/>
      <c r="BA693" s="427"/>
      <c r="BB693" s="427"/>
      <c r="BC693" s="427"/>
      <c r="BD693" s="427"/>
      <c r="BE693" s="427"/>
      <c r="BF693" s="427"/>
      <c r="BG693" s="427"/>
      <c r="BH693" s="427"/>
      <c r="BI693" s="427"/>
      <c r="BJ693" s="427"/>
      <c r="BK693" s="427"/>
      <c r="BL693" s="427"/>
      <c r="BM693" s="427"/>
      <c r="BN693" s="427"/>
      <c r="BO693" s="427"/>
      <c r="BP693" s="427"/>
      <c r="BQ693" s="427"/>
      <c r="BR693" s="427"/>
      <c r="BS693" s="427"/>
      <c r="BT693" s="427"/>
      <c r="BU693" s="427"/>
      <c r="BV693" s="427"/>
      <c r="BW693" s="427"/>
      <c r="BX693" s="427"/>
      <c r="BY693" s="427"/>
      <c r="BZ693" s="427"/>
      <c r="CA693" s="427"/>
      <c r="CB693" s="427"/>
      <c r="CC693" s="427"/>
      <c r="CD693" s="427"/>
      <c r="CE693" s="427"/>
      <c r="CF693" s="427"/>
      <c r="CG693" s="427"/>
      <c r="CH693" s="427"/>
      <c r="CI693" s="427"/>
      <c r="CJ693" s="427"/>
      <c r="CK693" s="427"/>
      <c r="CL693" s="427"/>
      <c r="CM693" s="427"/>
    </row>
    <row r="694">
      <c r="A694" s="427"/>
      <c r="B694" s="427"/>
      <c r="C694" s="427"/>
      <c r="D694" s="427"/>
      <c r="E694" s="427"/>
      <c r="F694" s="427"/>
      <c r="G694" s="427"/>
      <c r="H694" s="427"/>
      <c r="I694" s="427"/>
      <c r="J694" s="427"/>
      <c r="K694" s="427"/>
      <c r="L694" s="427"/>
      <c r="M694" s="427"/>
      <c r="N694" s="427"/>
      <c r="O694" s="427"/>
      <c r="P694" s="427"/>
      <c r="Q694" s="427"/>
      <c r="R694" s="427"/>
      <c r="S694" s="427"/>
      <c r="T694" s="427"/>
      <c r="U694" s="427"/>
      <c r="V694" s="427"/>
      <c r="W694" s="427"/>
      <c r="X694" s="427"/>
      <c r="Y694" s="427"/>
      <c r="Z694" s="427"/>
      <c r="AA694" s="427"/>
      <c r="AB694" s="427"/>
      <c r="AC694" s="427"/>
      <c r="AD694" s="427"/>
      <c r="AE694" s="427"/>
      <c r="AF694" s="427"/>
      <c r="AG694" s="427"/>
      <c r="AH694" s="427"/>
      <c r="AI694" s="427"/>
      <c r="AJ694" s="427"/>
      <c r="AK694" s="427"/>
      <c r="AL694" s="427"/>
      <c r="AM694" s="427"/>
      <c r="AN694" s="427"/>
      <c r="AO694" s="427"/>
      <c r="AP694" s="427"/>
      <c r="AQ694" s="427"/>
      <c r="AR694" s="427"/>
      <c r="AS694" s="427"/>
      <c r="AT694" s="427"/>
      <c r="AU694" s="427"/>
      <c r="AV694" s="427"/>
      <c r="AW694" s="427"/>
      <c r="AX694" s="427"/>
      <c r="AY694" s="427"/>
      <c r="AZ694" s="427"/>
      <c r="BA694" s="427"/>
      <c r="BB694" s="427"/>
      <c r="BC694" s="427"/>
      <c r="BD694" s="427"/>
      <c r="BE694" s="427"/>
      <c r="BF694" s="427"/>
      <c r="BG694" s="427"/>
      <c r="BH694" s="427"/>
      <c r="BI694" s="427"/>
      <c r="BJ694" s="427"/>
      <c r="BK694" s="427"/>
      <c r="BL694" s="427"/>
      <c r="BM694" s="427"/>
      <c r="BN694" s="427"/>
      <c r="BO694" s="427"/>
      <c r="BP694" s="427"/>
      <c r="BQ694" s="427"/>
      <c r="BR694" s="427"/>
      <c r="BS694" s="427"/>
      <c r="BT694" s="427"/>
      <c r="BU694" s="427"/>
      <c r="BV694" s="427"/>
      <c r="BW694" s="427"/>
      <c r="BX694" s="427"/>
      <c r="BY694" s="427"/>
      <c r="BZ694" s="427"/>
      <c r="CA694" s="427"/>
      <c r="CB694" s="427"/>
      <c r="CC694" s="427"/>
      <c r="CD694" s="427"/>
      <c r="CE694" s="427"/>
      <c r="CF694" s="427"/>
      <c r="CG694" s="427"/>
      <c r="CH694" s="427"/>
      <c r="CI694" s="427"/>
      <c r="CJ694" s="427"/>
      <c r="CK694" s="427"/>
      <c r="CL694" s="427"/>
      <c r="CM694" s="427"/>
    </row>
    <row r="695">
      <c r="A695" s="427"/>
      <c r="B695" s="427"/>
      <c r="C695" s="427"/>
      <c r="D695" s="427"/>
      <c r="E695" s="427"/>
      <c r="F695" s="427"/>
      <c r="G695" s="427"/>
      <c r="H695" s="427"/>
      <c r="I695" s="427"/>
      <c r="J695" s="427"/>
      <c r="K695" s="427"/>
      <c r="L695" s="427"/>
      <c r="M695" s="427"/>
      <c r="N695" s="427"/>
      <c r="O695" s="427"/>
      <c r="P695" s="427"/>
      <c r="Q695" s="427"/>
      <c r="R695" s="427"/>
      <c r="S695" s="427"/>
      <c r="T695" s="427"/>
      <c r="U695" s="427"/>
      <c r="V695" s="427"/>
      <c r="W695" s="427"/>
      <c r="X695" s="427"/>
      <c r="Y695" s="427"/>
      <c r="Z695" s="427"/>
      <c r="AA695" s="427"/>
      <c r="AB695" s="427"/>
      <c r="AC695" s="427"/>
      <c r="AD695" s="427"/>
      <c r="AE695" s="427"/>
      <c r="AF695" s="427"/>
      <c r="AG695" s="427"/>
      <c r="AH695" s="427"/>
      <c r="AI695" s="427"/>
      <c r="AJ695" s="427"/>
      <c r="AK695" s="427"/>
      <c r="AL695" s="427"/>
      <c r="AM695" s="427"/>
      <c r="AN695" s="427"/>
      <c r="AO695" s="427"/>
      <c r="AP695" s="427"/>
      <c r="AQ695" s="427"/>
      <c r="AR695" s="427"/>
      <c r="AS695" s="427"/>
      <c r="AT695" s="427"/>
      <c r="AU695" s="427"/>
      <c r="AV695" s="427"/>
      <c r="AW695" s="427"/>
      <c r="AX695" s="427"/>
      <c r="AY695" s="427"/>
      <c r="AZ695" s="427"/>
      <c r="BA695" s="427"/>
      <c r="BB695" s="427"/>
      <c r="BC695" s="427"/>
      <c r="BD695" s="427"/>
      <c r="BE695" s="427"/>
      <c r="BF695" s="427"/>
      <c r="BG695" s="427"/>
      <c r="BH695" s="427"/>
      <c r="BI695" s="427"/>
      <c r="BJ695" s="427"/>
      <c r="BK695" s="427"/>
      <c r="BL695" s="427"/>
      <c r="BM695" s="427"/>
      <c r="BN695" s="427"/>
      <c r="BO695" s="427"/>
      <c r="BP695" s="427"/>
      <c r="BQ695" s="427"/>
      <c r="BR695" s="427"/>
      <c r="BS695" s="427"/>
      <c r="BT695" s="427"/>
      <c r="BU695" s="427"/>
      <c r="BV695" s="427"/>
      <c r="BW695" s="427"/>
      <c r="BX695" s="427"/>
      <c r="BY695" s="427"/>
      <c r="BZ695" s="427"/>
      <c r="CA695" s="427"/>
      <c r="CB695" s="427"/>
      <c r="CC695" s="427"/>
      <c r="CD695" s="427"/>
      <c r="CE695" s="427"/>
      <c r="CF695" s="427"/>
      <c r="CG695" s="427"/>
      <c r="CH695" s="427"/>
      <c r="CI695" s="427"/>
      <c r="CJ695" s="427"/>
      <c r="CK695" s="427"/>
      <c r="CL695" s="427"/>
      <c r="CM695" s="427"/>
    </row>
    <row r="696">
      <c r="A696" s="427"/>
      <c r="B696" s="427"/>
      <c r="C696" s="427"/>
      <c r="D696" s="427"/>
      <c r="E696" s="427"/>
      <c r="F696" s="427"/>
      <c r="G696" s="427"/>
      <c r="H696" s="427"/>
      <c r="I696" s="427"/>
      <c r="J696" s="427"/>
      <c r="K696" s="427"/>
      <c r="L696" s="427"/>
      <c r="M696" s="427"/>
      <c r="N696" s="427"/>
      <c r="O696" s="427"/>
      <c r="P696" s="427"/>
      <c r="Q696" s="427"/>
      <c r="R696" s="427"/>
      <c r="S696" s="427"/>
      <c r="T696" s="427"/>
      <c r="U696" s="427"/>
      <c r="V696" s="427"/>
      <c r="W696" s="427"/>
      <c r="X696" s="427"/>
      <c r="Y696" s="427"/>
      <c r="Z696" s="427"/>
      <c r="AA696" s="427"/>
      <c r="AB696" s="427"/>
      <c r="AC696" s="427"/>
      <c r="AD696" s="427"/>
      <c r="AE696" s="427"/>
      <c r="AF696" s="427"/>
      <c r="AG696" s="427"/>
      <c r="AH696" s="427"/>
      <c r="AI696" s="427"/>
      <c r="AJ696" s="427"/>
      <c r="AK696" s="427"/>
      <c r="AL696" s="427"/>
      <c r="AM696" s="427"/>
      <c r="AN696" s="427"/>
      <c r="AO696" s="427"/>
      <c r="AP696" s="427"/>
      <c r="AQ696" s="427"/>
      <c r="AR696" s="427"/>
      <c r="AS696" s="427"/>
      <c r="AT696" s="427"/>
      <c r="AU696" s="427"/>
      <c r="AV696" s="427"/>
      <c r="AW696" s="427"/>
      <c r="AX696" s="427"/>
      <c r="AY696" s="427"/>
      <c r="AZ696" s="427"/>
      <c r="BA696" s="427"/>
      <c r="BB696" s="427"/>
      <c r="BC696" s="427"/>
      <c r="BD696" s="427"/>
      <c r="BE696" s="427"/>
      <c r="BF696" s="427"/>
      <c r="BG696" s="427"/>
      <c r="BH696" s="427"/>
      <c r="BI696" s="427"/>
      <c r="BJ696" s="427"/>
      <c r="BK696" s="427"/>
      <c r="BL696" s="427"/>
      <c r="BM696" s="427"/>
      <c r="BN696" s="427"/>
      <c r="BO696" s="427"/>
      <c r="BP696" s="427"/>
      <c r="BQ696" s="427"/>
      <c r="BR696" s="427"/>
      <c r="BS696" s="427"/>
      <c r="BT696" s="427"/>
      <c r="BU696" s="427"/>
      <c r="BV696" s="427"/>
      <c r="BW696" s="427"/>
      <c r="BX696" s="427"/>
      <c r="BY696" s="427"/>
      <c r="BZ696" s="427"/>
      <c r="CA696" s="427"/>
      <c r="CB696" s="427"/>
      <c r="CC696" s="427"/>
      <c r="CD696" s="427"/>
      <c r="CE696" s="427"/>
      <c r="CF696" s="427"/>
      <c r="CG696" s="427"/>
      <c r="CH696" s="427"/>
      <c r="CI696" s="427"/>
      <c r="CJ696" s="427"/>
      <c r="CK696" s="427"/>
      <c r="CL696" s="427"/>
      <c r="CM696" s="427"/>
    </row>
    <row r="697">
      <c r="A697" s="427"/>
      <c r="B697" s="427"/>
      <c r="C697" s="427"/>
      <c r="D697" s="427"/>
      <c r="E697" s="427"/>
      <c r="F697" s="427"/>
      <c r="G697" s="427"/>
      <c r="H697" s="427"/>
      <c r="I697" s="427"/>
      <c r="J697" s="427"/>
      <c r="K697" s="427"/>
      <c r="L697" s="427"/>
      <c r="M697" s="427"/>
      <c r="N697" s="427"/>
      <c r="O697" s="427"/>
      <c r="P697" s="427"/>
      <c r="Q697" s="427"/>
      <c r="R697" s="427"/>
      <c r="S697" s="427"/>
      <c r="T697" s="427"/>
      <c r="U697" s="427"/>
      <c r="V697" s="427"/>
      <c r="W697" s="427"/>
      <c r="X697" s="427"/>
      <c r="Y697" s="427"/>
      <c r="Z697" s="427"/>
      <c r="AA697" s="427"/>
      <c r="AB697" s="427"/>
      <c r="AC697" s="427"/>
      <c r="AD697" s="427"/>
      <c r="AE697" s="427"/>
      <c r="AF697" s="427"/>
      <c r="AG697" s="427"/>
      <c r="AH697" s="427"/>
      <c r="AI697" s="427"/>
      <c r="AJ697" s="427"/>
      <c r="AK697" s="427"/>
      <c r="AL697" s="427"/>
      <c r="AM697" s="427"/>
      <c r="AN697" s="427"/>
      <c r="AO697" s="427"/>
      <c r="AP697" s="427"/>
      <c r="AQ697" s="427"/>
      <c r="AR697" s="427"/>
      <c r="AS697" s="427"/>
      <c r="AT697" s="427"/>
      <c r="AU697" s="427"/>
      <c r="AV697" s="427"/>
      <c r="AW697" s="427"/>
      <c r="AX697" s="427"/>
      <c r="AY697" s="427"/>
      <c r="AZ697" s="427"/>
      <c r="BA697" s="427"/>
      <c r="BB697" s="427"/>
      <c r="BC697" s="427"/>
      <c r="BD697" s="427"/>
      <c r="BE697" s="427"/>
      <c r="BF697" s="427"/>
      <c r="BG697" s="427"/>
      <c r="BH697" s="427"/>
      <c r="BI697" s="427"/>
      <c r="BJ697" s="427"/>
      <c r="BK697" s="427"/>
      <c r="BL697" s="427"/>
      <c r="BM697" s="427"/>
      <c r="BN697" s="427"/>
      <c r="BO697" s="427"/>
      <c r="BP697" s="427"/>
      <c r="BQ697" s="427"/>
      <c r="BR697" s="427"/>
      <c r="BS697" s="427"/>
      <c r="BT697" s="427"/>
      <c r="BU697" s="427"/>
      <c r="BV697" s="427"/>
      <c r="BW697" s="427"/>
      <c r="BX697" s="427"/>
      <c r="BY697" s="427"/>
      <c r="BZ697" s="427"/>
      <c r="CA697" s="427"/>
      <c r="CB697" s="427"/>
      <c r="CC697" s="427"/>
      <c r="CD697" s="427"/>
      <c r="CE697" s="427"/>
      <c r="CF697" s="427"/>
      <c r="CG697" s="427"/>
      <c r="CH697" s="427"/>
      <c r="CI697" s="427"/>
      <c r="CJ697" s="427"/>
      <c r="CK697" s="427"/>
      <c r="CL697" s="427"/>
      <c r="CM697" s="427"/>
    </row>
    <row r="698">
      <c r="A698" s="427"/>
      <c r="B698" s="427"/>
      <c r="C698" s="427"/>
      <c r="D698" s="427"/>
      <c r="E698" s="427"/>
      <c r="F698" s="427"/>
      <c r="G698" s="427"/>
      <c r="H698" s="427"/>
      <c r="I698" s="427"/>
      <c r="J698" s="427"/>
      <c r="K698" s="427"/>
      <c r="L698" s="427"/>
      <c r="M698" s="427"/>
      <c r="N698" s="427"/>
      <c r="O698" s="427"/>
      <c r="P698" s="427"/>
      <c r="Q698" s="427"/>
      <c r="R698" s="427"/>
      <c r="S698" s="427"/>
      <c r="T698" s="427"/>
      <c r="U698" s="427"/>
      <c r="V698" s="427"/>
      <c r="W698" s="427"/>
      <c r="X698" s="427"/>
      <c r="Y698" s="427"/>
      <c r="Z698" s="427"/>
      <c r="AA698" s="427"/>
      <c r="AB698" s="427"/>
      <c r="AC698" s="427"/>
      <c r="AD698" s="427"/>
      <c r="AE698" s="427"/>
      <c r="AF698" s="427"/>
      <c r="AG698" s="427"/>
      <c r="AH698" s="427"/>
      <c r="AI698" s="427"/>
      <c r="AJ698" s="427"/>
      <c r="AK698" s="427"/>
      <c r="AL698" s="427"/>
      <c r="AM698" s="427"/>
      <c r="AN698" s="427"/>
      <c r="AO698" s="427"/>
      <c r="AP698" s="427"/>
      <c r="AQ698" s="427"/>
      <c r="AR698" s="427"/>
      <c r="AS698" s="427"/>
      <c r="AT698" s="427"/>
      <c r="AU698" s="427"/>
      <c r="AV698" s="427"/>
      <c r="AW698" s="427"/>
      <c r="AX698" s="427"/>
      <c r="AY698" s="427"/>
      <c r="AZ698" s="427"/>
      <c r="BA698" s="427"/>
      <c r="BB698" s="427"/>
      <c r="BC698" s="427"/>
      <c r="BD698" s="427"/>
      <c r="BE698" s="427"/>
      <c r="BF698" s="427"/>
      <c r="BG698" s="427"/>
      <c r="BH698" s="427"/>
      <c r="BI698" s="427"/>
      <c r="BJ698" s="427"/>
      <c r="BK698" s="427"/>
      <c r="BL698" s="427"/>
      <c r="BM698" s="427"/>
      <c r="BN698" s="427"/>
      <c r="BO698" s="427"/>
      <c r="BP698" s="427"/>
      <c r="BQ698" s="427"/>
      <c r="BR698" s="427"/>
      <c r="BS698" s="427"/>
      <c r="BT698" s="427"/>
      <c r="BU698" s="427"/>
      <c r="BV698" s="427"/>
      <c r="BW698" s="427"/>
      <c r="BX698" s="427"/>
      <c r="BY698" s="427"/>
      <c r="BZ698" s="427"/>
      <c r="CA698" s="427"/>
      <c r="CB698" s="427"/>
      <c r="CC698" s="427"/>
      <c r="CD698" s="427"/>
      <c r="CE698" s="427"/>
      <c r="CF698" s="427"/>
      <c r="CG698" s="427"/>
      <c r="CH698" s="427"/>
      <c r="CI698" s="427"/>
      <c r="CJ698" s="427"/>
      <c r="CK698" s="427"/>
      <c r="CL698" s="427"/>
      <c r="CM698" s="427"/>
    </row>
    <row r="699">
      <c r="A699" s="427"/>
      <c r="B699" s="427"/>
      <c r="C699" s="427"/>
      <c r="D699" s="427"/>
      <c r="E699" s="427"/>
      <c r="F699" s="427"/>
      <c r="G699" s="427"/>
      <c r="H699" s="427"/>
      <c r="I699" s="427"/>
      <c r="J699" s="427"/>
      <c r="K699" s="427"/>
      <c r="L699" s="427"/>
      <c r="M699" s="427"/>
      <c r="N699" s="427"/>
      <c r="O699" s="427"/>
      <c r="P699" s="427"/>
      <c r="Q699" s="427"/>
      <c r="R699" s="427"/>
      <c r="S699" s="427"/>
      <c r="T699" s="427"/>
      <c r="U699" s="427"/>
      <c r="V699" s="427"/>
      <c r="W699" s="427"/>
      <c r="X699" s="427"/>
      <c r="Y699" s="427"/>
      <c r="Z699" s="427"/>
      <c r="AA699" s="427"/>
      <c r="AB699" s="427"/>
      <c r="AC699" s="427"/>
      <c r="AD699" s="427"/>
      <c r="AE699" s="427"/>
      <c r="AF699" s="427"/>
      <c r="AG699" s="427"/>
      <c r="AH699" s="427"/>
      <c r="AI699" s="427"/>
      <c r="AJ699" s="427"/>
      <c r="AK699" s="427"/>
      <c r="AL699" s="427"/>
      <c r="AM699" s="427"/>
      <c r="AN699" s="427"/>
      <c r="AO699" s="427"/>
      <c r="AP699" s="427"/>
      <c r="AQ699" s="427"/>
      <c r="AR699" s="427"/>
      <c r="AS699" s="427"/>
      <c r="AT699" s="427"/>
      <c r="AU699" s="427"/>
      <c r="AV699" s="427"/>
      <c r="AW699" s="427"/>
      <c r="AX699" s="427"/>
      <c r="AY699" s="427"/>
      <c r="AZ699" s="427"/>
      <c r="BA699" s="427"/>
      <c r="BB699" s="427"/>
      <c r="BC699" s="427"/>
      <c r="BD699" s="427"/>
      <c r="BE699" s="427"/>
      <c r="BF699" s="427"/>
      <c r="BG699" s="427"/>
      <c r="BH699" s="427"/>
      <c r="BI699" s="427"/>
      <c r="BJ699" s="427"/>
      <c r="BK699" s="427"/>
      <c r="BL699" s="427"/>
      <c r="BM699" s="427"/>
      <c r="BN699" s="427"/>
      <c r="BO699" s="427"/>
      <c r="BP699" s="427"/>
      <c r="BQ699" s="427"/>
      <c r="BR699" s="427"/>
      <c r="BS699" s="427"/>
      <c r="BT699" s="427"/>
      <c r="BU699" s="427"/>
      <c r="BV699" s="427"/>
      <c r="BW699" s="427"/>
      <c r="BX699" s="427"/>
      <c r="BY699" s="427"/>
      <c r="BZ699" s="427"/>
      <c r="CA699" s="427"/>
      <c r="CB699" s="427"/>
      <c r="CC699" s="427"/>
      <c r="CD699" s="427"/>
      <c r="CE699" s="427"/>
      <c r="CF699" s="427"/>
      <c r="CG699" s="427"/>
      <c r="CH699" s="427"/>
      <c r="CI699" s="427"/>
      <c r="CJ699" s="427"/>
      <c r="CK699" s="427"/>
      <c r="CL699" s="427"/>
      <c r="CM699" s="427"/>
    </row>
    <row r="700">
      <c r="A700" s="427"/>
      <c r="B700" s="427"/>
      <c r="C700" s="427"/>
      <c r="D700" s="427"/>
      <c r="E700" s="427"/>
      <c r="F700" s="427"/>
      <c r="G700" s="427"/>
      <c r="H700" s="427"/>
      <c r="I700" s="427"/>
      <c r="J700" s="427"/>
      <c r="K700" s="427"/>
      <c r="L700" s="427"/>
      <c r="M700" s="427"/>
      <c r="N700" s="427"/>
      <c r="O700" s="427"/>
      <c r="P700" s="427"/>
      <c r="Q700" s="427"/>
      <c r="R700" s="427"/>
      <c r="S700" s="427"/>
      <c r="T700" s="427"/>
      <c r="U700" s="427"/>
      <c r="V700" s="427"/>
      <c r="W700" s="427"/>
      <c r="X700" s="427"/>
      <c r="Y700" s="427"/>
      <c r="Z700" s="427"/>
      <c r="AA700" s="427"/>
      <c r="AB700" s="427"/>
      <c r="AC700" s="427"/>
      <c r="AD700" s="427"/>
      <c r="AE700" s="427"/>
      <c r="AF700" s="427"/>
      <c r="AG700" s="427"/>
      <c r="AH700" s="427"/>
      <c r="AI700" s="427"/>
      <c r="AJ700" s="427"/>
      <c r="AK700" s="427"/>
      <c r="AL700" s="427"/>
      <c r="AM700" s="427"/>
      <c r="AN700" s="427"/>
      <c r="AO700" s="427"/>
      <c r="AP700" s="427"/>
      <c r="AQ700" s="427"/>
      <c r="AR700" s="427"/>
      <c r="AS700" s="427"/>
      <c r="AT700" s="427"/>
      <c r="AU700" s="427"/>
      <c r="AV700" s="427"/>
      <c r="AW700" s="427"/>
      <c r="AX700" s="427"/>
      <c r="AY700" s="427"/>
      <c r="AZ700" s="427"/>
      <c r="BA700" s="427"/>
      <c r="BB700" s="427"/>
      <c r="BC700" s="427"/>
      <c r="BD700" s="427"/>
      <c r="BE700" s="427"/>
      <c r="BF700" s="427"/>
      <c r="BG700" s="427"/>
      <c r="BH700" s="427"/>
      <c r="BI700" s="427"/>
      <c r="BJ700" s="427"/>
      <c r="BK700" s="427"/>
      <c r="BL700" s="427"/>
      <c r="BM700" s="427"/>
      <c r="BN700" s="427"/>
      <c r="BO700" s="427"/>
      <c r="BP700" s="427"/>
      <c r="BQ700" s="427"/>
      <c r="BR700" s="427"/>
      <c r="BS700" s="427"/>
      <c r="BT700" s="427"/>
      <c r="BU700" s="427"/>
      <c r="BV700" s="427"/>
      <c r="BW700" s="427"/>
      <c r="BX700" s="427"/>
      <c r="BY700" s="427"/>
      <c r="BZ700" s="427"/>
      <c r="CA700" s="427"/>
      <c r="CB700" s="427"/>
      <c r="CC700" s="427"/>
      <c r="CD700" s="427"/>
      <c r="CE700" s="427"/>
      <c r="CF700" s="427"/>
      <c r="CG700" s="427"/>
      <c r="CH700" s="427"/>
      <c r="CI700" s="427"/>
      <c r="CJ700" s="427"/>
      <c r="CK700" s="427"/>
      <c r="CL700" s="427"/>
      <c r="CM700" s="427"/>
    </row>
    <row r="701">
      <c r="A701" s="427"/>
      <c r="B701" s="427"/>
      <c r="C701" s="427"/>
      <c r="D701" s="427"/>
      <c r="E701" s="427"/>
      <c r="F701" s="427"/>
      <c r="G701" s="427"/>
      <c r="H701" s="427"/>
      <c r="I701" s="427"/>
      <c r="J701" s="427"/>
      <c r="K701" s="427"/>
      <c r="L701" s="427"/>
      <c r="M701" s="427"/>
      <c r="N701" s="427"/>
      <c r="O701" s="427"/>
      <c r="P701" s="427"/>
      <c r="Q701" s="427"/>
      <c r="R701" s="427"/>
      <c r="S701" s="427"/>
      <c r="T701" s="427"/>
      <c r="U701" s="427"/>
      <c r="V701" s="427"/>
      <c r="W701" s="427"/>
      <c r="X701" s="427"/>
      <c r="Y701" s="427"/>
      <c r="Z701" s="427"/>
      <c r="AA701" s="427"/>
      <c r="AB701" s="427"/>
      <c r="AC701" s="427"/>
      <c r="AD701" s="427"/>
      <c r="AE701" s="427"/>
      <c r="AF701" s="427"/>
      <c r="AG701" s="427"/>
      <c r="AH701" s="427"/>
      <c r="AI701" s="427"/>
      <c r="AJ701" s="427"/>
      <c r="AK701" s="427"/>
      <c r="AL701" s="427"/>
      <c r="AM701" s="427"/>
      <c r="AN701" s="427"/>
      <c r="AO701" s="427"/>
      <c r="AP701" s="427"/>
      <c r="AQ701" s="427"/>
      <c r="AR701" s="427"/>
      <c r="AS701" s="427"/>
      <c r="AT701" s="427"/>
      <c r="AU701" s="427"/>
      <c r="AV701" s="427"/>
      <c r="AW701" s="427"/>
      <c r="AX701" s="427"/>
      <c r="AY701" s="427"/>
      <c r="AZ701" s="427"/>
      <c r="BA701" s="427"/>
      <c r="BB701" s="427"/>
      <c r="BC701" s="427"/>
      <c r="BD701" s="427"/>
      <c r="BE701" s="427"/>
      <c r="BF701" s="427"/>
      <c r="BG701" s="427"/>
      <c r="BH701" s="427"/>
      <c r="BI701" s="427"/>
      <c r="BJ701" s="427"/>
      <c r="BK701" s="427"/>
      <c r="BL701" s="427"/>
      <c r="BM701" s="427"/>
      <c r="BN701" s="427"/>
      <c r="BO701" s="427"/>
      <c r="BP701" s="427"/>
      <c r="BQ701" s="427"/>
      <c r="BR701" s="427"/>
      <c r="BS701" s="427"/>
      <c r="BT701" s="427"/>
      <c r="BU701" s="427"/>
      <c r="BV701" s="427"/>
      <c r="BW701" s="427"/>
      <c r="BX701" s="427"/>
      <c r="BY701" s="427"/>
      <c r="BZ701" s="427"/>
      <c r="CA701" s="427"/>
      <c r="CB701" s="427"/>
      <c r="CC701" s="427"/>
      <c r="CD701" s="427"/>
      <c r="CE701" s="427"/>
      <c r="CF701" s="427"/>
      <c r="CG701" s="427"/>
      <c r="CH701" s="427"/>
      <c r="CI701" s="427"/>
      <c r="CJ701" s="427"/>
      <c r="CK701" s="427"/>
      <c r="CL701" s="427"/>
      <c r="CM701" s="427"/>
    </row>
    <row r="702">
      <c r="A702" s="427"/>
      <c r="B702" s="427"/>
      <c r="C702" s="427"/>
      <c r="D702" s="427"/>
      <c r="E702" s="427"/>
      <c r="F702" s="427"/>
      <c r="G702" s="427"/>
      <c r="H702" s="427"/>
      <c r="I702" s="427"/>
      <c r="J702" s="427"/>
      <c r="K702" s="427"/>
      <c r="L702" s="427"/>
      <c r="M702" s="427"/>
      <c r="N702" s="427"/>
      <c r="O702" s="427"/>
      <c r="P702" s="427"/>
      <c r="Q702" s="427"/>
      <c r="R702" s="427"/>
      <c r="S702" s="427"/>
      <c r="T702" s="427"/>
      <c r="U702" s="427"/>
      <c r="V702" s="427"/>
      <c r="W702" s="427"/>
      <c r="X702" s="427"/>
      <c r="Y702" s="427"/>
      <c r="Z702" s="427"/>
      <c r="AA702" s="427"/>
      <c r="AB702" s="427"/>
      <c r="AC702" s="427"/>
      <c r="AD702" s="427"/>
      <c r="AE702" s="427"/>
      <c r="AF702" s="427"/>
      <c r="AG702" s="427"/>
      <c r="AH702" s="427"/>
      <c r="AI702" s="427"/>
      <c r="AJ702" s="427"/>
      <c r="AK702" s="427"/>
      <c r="AL702" s="427"/>
      <c r="AM702" s="427"/>
      <c r="AN702" s="427"/>
      <c r="AO702" s="427"/>
      <c r="AP702" s="427"/>
      <c r="AQ702" s="427"/>
      <c r="AR702" s="427"/>
      <c r="AS702" s="427"/>
      <c r="AT702" s="427"/>
      <c r="AU702" s="427"/>
      <c r="AV702" s="427"/>
      <c r="AW702" s="427"/>
      <c r="AX702" s="427"/>
      <c r="AY702" s="427"/>
      <c r="AZ702" s="427"/>
      <c r="BA702" s="427"/>
      <c r="BB702" s="427"/>
      <c r="BC702" s="427"/>
      <c r="BD702" s="427"/>
      <c r="BE702" s="427"/>
      <c r="BF702" s="427"/>
      <c r="BG702" s="427"/>
      <c r="BH702" s="427"/>
      <c r="BI702" s="427"/>
      <c r="BJ702" s="427"/>
      <c r="BK702" s="427"/>
      <c r="BL702" s="427"/>
      <c r="BM702" s="427"/>
      <c r="BN702" s="427"/>
      <c r="BO702" s="427"/>
      <c r="BP702" s="427"/>
      <c r="BQ702" s="427"/>
      <c r="BR702" s="427"/>
      <c r="BS702" s="427"/>
      <c r="BT702" s="427"/>
      <c r="BU702" s="427"/>
      <c r="BV702" s="427"/>
      <c r="BW702" s="427"/>
      <c r="BX702" s="427"/>
      <c r="BY702" s="427"/>
      <c r="BZ702" s="427"/>
      <c r="CA702" s="427"/>
      <c r="CB702" s="427"/>
      <c r="CC702" s="427"/>
      <c r="CD702" s="427"/>
      <c r="CE702" s="427"/>
      <c r="CF702" s="427"/>
      <c r="CG702" s="427"/>
      <c r="CH702" s="427"/>
      <c r="CI702" s="427"/>
      <c r="CJ702" s="427"/>
      <c r="CK702" s="427"/>
      <c r="CL702" s="427"/>
      <c r="CM702" s="427"/>
    </row>
    <row r="703">
      <c r="A703" s="427"/>
      <c r="B703" s="427"/>
      <c r="C703" s="427"/>
      <c r="D703" s="427"/>
      <c r="E703" s="427"/>
      <c r="F703" s="427"/>
      <c r="G703" s="427"/>
      <c r="H703" s="427"/>
      <c r="I703" s="427"/>
      <c r="J703" s="427"/>
      <c r="K703" s="427"/>
      <c r="L703" s="427"/>
      <c r="M703" s="427"/>
      <c r="N703" s="427"/>
      <c r="O703" s="427"/>
      <c r="P703" s="427"/>
      <c r="Q703" s="427"/>
      <c r="R703" s="427"/>
      <c r="S703" s="427"/>
      <c r="T703" s="427"/>
      <c r="U703" s="427"/>
      <c r="V703" s="427"/>
      <c r="W703" s="427"/>
      <c r="X703" s="427"/>
      <c r="Y703" s="427"/>
      <c r="Z703" s="427"/>
      <c r="AA703" s="427"/>
      <c r="AB703" s="427"/>
      <c r="AC703" s="427"/>
      <c r="AD703" s="427"/>
      <c r="AE703" s="427"/>
      <c r="AF703" s="427"/>
      <c r="AG703" s="427"/>
      <c r="AH703" s="427"/>
      <c r="AI703" s="427"/>
      <c r="AJ703" s="427"/>
      <c r="AK703" s="427"/>
      <c r="AL703" s="427"/>
      <c r="AM703" s="427"/>
      <c r="AN703" s="427"/>
      <c r="AO703" s="427"/>
      <c r="AP703" s="427"/>
      <c r="AQ703" s="427"/>
      <c r="AR703" s="427"/>
      <c r="AS703" s="427"/>
      <c r="AT703" s="427"/>
      <c r="AU703" s="427"/>
      <c r="AV703" s="427"/>
      <c r="AW703" s="427"/>
      <c r="AX703" s="427"/>
      <c r="AY703" s="427"/>
      <c r="AZ703" s="427"/>
      <c r="BA703" s="427"/>
      <c r="BB703" s="427"/>
      <c r="BC703" s="427"/>
      <c r="BD703" s="427"/>
      <c r="BE703" s="427"/>
      <c r="BF703" s="427"/>
      <c r="BG703" s="427"/>
      <c r="BH703" s="427"/>
      <c r="BI703" s="427"/>
      <c r="BJ703" s="427"/>
      <c r="BK703" s="427"/>
      <c r="BL703" s="427"/>
      <c r="BM703" s="427"/>
      <c r="BN703" s="427"/>
      <c r="BO703" s="427"/>
      <c r="BP703" s="427"/>
      <c r="BQ703" s="427"/>
      <c r="BR703" s="427"/>
      <c r="BS703" s="427"/>
      <c r="BT703" s="427"/>
      <c r="BU703" s="427"/>
      <c r="BV703" s="427"/>
      <c r="BW703" s="427"/>
      <c r="BX703" s="427"/>
      <c r="BY703" s="427"/>
      <c r="BZ703" s="427"/>
      <c r="CA703" s="427"/>
      <c r="CB703" s="427"/>
      <c r="CC703" s="427"/>
      <c r="CD703" s="427"/>
      <c r="CE703" s="427"/>
      <c r="CF703" s="427"/>
      <c r="CG703" s="427"/>
      <c r="CH703" s="427"/>
      <c r="CI703" s="427"/>
      <c r="CJ703" s="427"/>
      <c r="CK703" s="427"/>
      <c r="CL703" s="427"/>
      <c r="CM703" s="427"/>
    </row>
    <row r="704">
      <c r="A704" s="427"/>
      <c r="B704" s="427"/>
      <c r="C704" s="427"/>
      <c r="D704" s="427"/>
      <c r="E704" s="427"/>
      <c r="F704" s="427"/>
      <c r="G704" s="427"/>
      <c r="H704" s="427"/>
      <c r="I704" s="427"/>
      <c r="J704" s="427"/>
      <c r="K704" s="427"/>
      <c r="L704" s="427"/>
      <c r="M704" s="427"/>
      <c r="N704" s="427"/>
      <c r="O704" s="427"/>
      <c r="P704" s="427"/>
      <c r="Q704" s="427"/>
      <c r="R704" s="427"/>
      <c r="S704" s="427"/>
      <c r="T704" s="427"/>
      <c r="U704" s="427"/>
      <c r="V704" s="427"/>
      <c r="W704" s="427"/>
      <c r="X704" s="427"/>
      <c r="Y704" s="427"/>
      <c r="Z704" s="427"/>
      <c r="AA704" s="427"/>
      <c r="AB704" s="427"/>
      <c r="AC704" s="427"/>
      <c r="AD704" s="427"/>
      <c r="AE704" s="427"/>
      <c r="AF704" s="427"/>
      <c r="AG704" s="427"/>
      <c r="AH704" s="427"/>
      <c r="AI704" s="427"/>
      <c r="AJ704" s="427"/>
      <c r="AK704" s="427"/>
      <c r="AL704" s="427"/>
      <c r="AM704" s="427"/>
      <c r="AN704" s="427"/>
      <c r="AO704" s="427"/>
      <c r="AP704" s="427"/>
      <c r="AQ704" s="427"/>
      <c r="AR704" s="427"/>
      <c r="AS704" s="427"/>
      <c r="AT704" s="427"/>
      <c r="AU704" s="427"/>
      <c r="AV704" s="427"/>
      <c r="AW704" s="427"/>
      <c r="AX704" s="427"/>
      <c r="AY704" s="427"/>
      <c r="AZ704" s="427"/>
      <c r="BA704" s="427"/>
      <c r="BB704" s="427"/>
      <c r="BC704" s="427"/>
      <c r="BD704" s="427"/>
      <c r="BE704" s="427"/>
      <c r="BF704" s="427"/>
      <c r="BG704" s="427"/>
      <c r="BH704" s="427"/>
      <c r="BI704" s="427"/>
      <c r="BJ704" s="427"/>
      <c r="BK704" s="427"/>
      <c r="BL704" s="427"/>
      <c r="BM704" s="427"/>
      <c r="BN704" s="427"/>
      <c r="BO704" s="427"/>
      <c r="BP704" s="427"/>
      <c r="BQ704" s="427"/>
      <c r="BR704" s="427"/>
      <c r="BS704" s="427"/>
      <c r="BT704" s="427"/>
      <c r="BU704" s="427"/>
      <c r="BV704" s="427"/>
      <c r="BW704" s="427"/>
      <c r="BX704" s="427"/>
      <c r="BY704" s="427"/>
      <c r="BZ704" s="427"/>
      <c r="CA704" s="427"/>
      <c r="CB704" s="427"/>
      <c r="CC704" s="427"/>
      <c r="CD704" s="427"/>
      <c r="CE704" s="427"/>
      <c r="CF704" s="427"/>
      <c r="CG704" s="427"/>
      <c r="CH704" s="427"/>
      <c r="CI704" s="427"/>
      <c r="CJ704" s="427"/>
      <c r="CK704" s="427"/>
      <c r="CL704" s="427"/>
      <c r="CM704" s="427"/>
    </row>
    <row r="705">
      <c r="A705" s="427"/>
      <c r="B705" s="427"/>
      <c r="C705" s="427"/>
      <c r="D705" s="427"/>
      <c r="E705" s="427"/>
      <c r="F705" s="427"/>
      <c r="G705" s="427"/>
      <c r="H705" s="427"/>
      <c r="I705" s="427"/>
      <c r="J705" s="427"/>
      <c r="K705" s="427"/>
      <c r="L705" s="427"/>
      <c r="M705" s="427"/>
      <c r="N705" s="427"/>
      <c r="O705" s="427"/>
      <c r="P705" s="427"/>
      <c r="Q705" s="427"/>
      <c r="R705" s="427"/>
      <c r="S705" s="427"/>
      <c r="T705" s="427"/>
      <c r="U705" s="427"/>
      <c r="V705" s="427"/>
      <c r="W705" s="427"/>
      <c r="X705" s="427"/>
      <c r="Y705" s="427"/>
      <c r="Z705" s="427"/>
      <c r="AA705" s="427"/>
      <c r="AB705" s="427"/>
      <c r="AC705" s="427"/>
      <c r="AD705" s="427"/>
      <c r="AE705" s="427"/>
      <c r="AF705" s="427"/>
      <c r="AG705" s="427"/>
      <c r="AH705" s="427"/>
      <c r="AI705" s="427"/>
      <c r="AJ705" s="427"/>
      <c r="AK705" s="427"/>
      <c r="AL705" s="427"/>
      <c r="AM705" s="427"/>
      <c r="AN705" s="427"/>
      <c r="AO705" s="427"/>
      <c r="AP705" s="427"/>
      <c r="AQ705" s="427"/>
      <c r="AR705" s="427"/>
      <c r="AS705" s="427"/>
      <c r="AT705" s="427"/>
      <c r="AU705" s="427"/>
      <c r="AV705" s="427"/>
      <c r="AW705" s="427"/>
      <c r="AX705" s="427"/>
      <c r="AY705" s="427"/>
      <c r="AZ705" s="427"/>
      <c r="BA705" s="427"/>
      <c r="BB705" s="427"/>
      <c r="BC705" s="427"/>
      <c r="BD705" s="427"/>
      <c r="BE705" s="427"/>
      <c r="BF705" s="427"/>
      <c r="BG705" s="427"/>
      <c r="BH705" s="427"/>
      <c r="BI705" s="427"/>
      <c r="BJ705" s="427"/>
      <c r="BK705" s="427"/>
      <c r="BL705" s="427"/>
      <c r="BM705" s="427"/>
      <c r="BN705" s="427"/>
      <c r="BO705" s="427"/>
      <c r="BP705" s="427"/>
      <c r="BQ705" s="427"/>
      <c r="BR705" s="427"/>
      <c r="BS705" s="427"/>
      <c r="BT705" s="427"/>
      <c r="BU705" s="427"/>
      <c r="BV705" s="427"/>
      <c r="BW705" s="427"/>
      <c r="BX705" s="427"/>
      <c r="BY705" s="427"/>
      <c r="BZ705" s="427"/>
      <c r="CA705" s="427"/>
      <c r="CB705" s="427"/>
      <c r="CC705" s="427"/>
      <c r="CD705" s="427"/>
      <c r="CE705" s="427"/>
      <c r="CF705" s="427"/>
      <c r="CG705" s="427"/>
      <c r="CH705" s="427"/>
      <c r="CI705" s="427"/>
      <c r="CJ705" s="427"/>
      <c r="CK705" s="427"/>
      <c r="CL705" s="427"/>
      <c r="CM705" s="427"/>
    </row>
    <row r="706">
      <c r="A706" s="427"/>
      <c r="B706" s="427"/>
      <c r="C706" s="427"/>
      <c r="D706" s="427"/>
      <c r="E706" s="427"/>
      <c r="F706" s="427"/>
      <c r="G706" s="427"/>
      <c r="H706" s="427"/>
      <c r="I706" s="427"/>
      <c r="J706" s="427"/>
      <c r="K706" s="427"/>
      <c r="L706" s="427"/>
      <c r="M706" s="427"/>
      <c r="N706" s="427"/>
      <c r="O706" s="427"/>
      <c r="P706" s="427"/>
      <c r="Q706" s="427"/>
      <c r="R706" s="427"/>
      <c r="S706" s="427"/>
      <c r="T706" s="427"/>
      <c r="U706" s="427"/>
      <c r="V706" s="427"/>
      <c r="W706" s="427"/>
      <c r="X706" s="427"/>
      <c r="Y706" s="427"/>
      <c r="Z706" s="427"/>
      <c r="AA706" s="427"/>
      <c r="AB706" s="427"/>
      <c r="AC706" s="427"/>
      <c r="AD706" s="427"/>
      <c r="AE706" s="427"/>
      <c r="AF706" s="427"/>
      <c r="AG706" s="427"/>
      <c r="AH706" s="427"/>
      <c r="AI706" s="427"/>
      <c r="AJ706" s="427"/>
      <c r="AK706" s="427"/>
      <c r="AL706" s="427"/>
      <c r="AM706" s="427"/>
      <c r="AN706" s="427"/>
      <c r="AO706" s="427"/>
      <c r="AP706" s="427"/>
      <c r="AQ706" s="427"/>
      <c r="AR706" s="427"/>
      <c r="AS706" s="427"/>
      <c r="AT706" s="427"/>
      <c r="AU706" s="427"/>
      <c r="AV706" s="427"/>
      <c r="AW706" s="427"/>
      <c r="AX706" s="427"/>
      <c r="AY706" s="427"/>
      <c r="AZ706" s="427"/>
      <c r="BA706" s="427"/>
      <c r="BB706" s="427"/>
      <c r="BC706" s="427"/>
      <c r="BD706" s="427"/>
      <c r="BE706" s="427"/>
      <c r="BF706" s="427"/>
      <c r="BG706" s="427"/>
      <c r="BH706" s="427"/>
      <c r="BI706" s="427"/>
      <c r="BJ706" s="427"/>
      <c r="BK706" s="427"/>
      <c r="BL706" s="427"/>
      <c r="BM706" s="427"/>
      <c r="BN706" s="427"/>
      <c r="BO706" s="427"/>
      <c r="BP706" s="427"/>
      <c r="BQ706" s="427"/>
      <c r="BR706" s="427"/>
      <c r="BS706" s="427"/>
      <c r="BT706" s="427"/>
      <c r="BU706" s="427"/>
      <c r="BV706" s="427"/>
      <c r="BW706" s="427"/>
      <c r="BX706" s="427"/>
      <c r="BY706" s="427"/>
      <c r="BZ706" s="427"/>
      <c r="CA706" s="427"/>
      <c r="CB706" s="427"/>
      <c r="CC706" s="427"/>
      <c r="CD706" s="427"/>
      <c r="CE706" s="427"/>
      <c r="CF706" s="427"/>
      <c r="CG706" s="427"/>
      <c r="CH706" s="427"/>
      <c r="CI706" s="427"/>
      <c r="CJ706" s="427"/>
      <c r="CK706" s="427"/>
      <c r="CL706" s="427"/>
      <c r="CM706" s="427"/>
    </row>
    <row r="707">
      <c r="A707" s="427"/>
      <c r="B707" s="427"/>
      <c r="C707" s="427"/>
      <c r="D707" s="427"/>
      <c r="E707" s="427"/>
      <c r="F707" s="427"/>
      <c r="G707" s="427"/>
      <c r="H707" s="427"/>
      <c r="I707" s="427"/>
      <c r="J707" s="427"/>
      <c r="K707" s="427"/>
      <c r="L707" s="427"/>
      <c r="M707" s="427"/>
      <c r="N707" s="427"/>
      <c r="O707" s="427"/>
      <c r="P707" s="427"/>
      <c r="Q707" s="427"/>
      <c r="R707" s="427"/>
      <c r="S707" s="427"/>
      <c r="T707" s="427"/>
      <c r="U707" s="427"/>
      <c r="V707" s="427"/>
      <c r="W707" s="427"/>
      <c r="X707" s="427"/>
      <c r="Y707" s="427"/>
      <c r="Z707" s="427"/>
      <c r="AA707" s="427"/>
      <c r="AB707" s="427"/>
      <c r="AC707" s="427"/>
      <c r="AD707" s="427"/>
      <c r="AE707" s="427"/>
      <c r="AF707" s="427"/>
      <c r="AG707" s="427"/>
      <c r="AH707" s="427"/>
      <c r="AI707" s="427"/>
      <c r="AJ707" s="427"/>
      <c r="AK707" s="427"/>
      <c r="AL707" s="427"/>
      <c r="AM707" s="427"/>
      <c r="AN707" s="427"/>
      <c r="AO707" s="427"/>
      <c r="AP707" s="427"/>
      <c r="AQ707" s="427"/>
      <c r="AR707" s="427"/>
      <c r="AS707" s="427"/>
      <c r="AT707" s="427"/>
      <c r="AU707" s="427"/>
      <c r="AV707" s="427"/>
      <c r="AW707" s="427"/>
      <c r="AX707" s="427"/>
      <c r="AY707" s="427"/>
      <c r="AZ707" s="427"/>
      <c r="BA707" s="427"/>
      <c r="BB707" s="427"/>
      <c r="BC707" s="427"/>
      <c r="BD707" s="427"/>
      <c r="BE707" s="427"/>
      <c r="BF707" s="427"/>
      <c r="BG707" s="427"/>
      <c r="BH707" s="427"/>
      <c r="BI707" s="427"/>
      <c r="BJ707" s="427"/>
      <c r="BK707" s="427"/>
      <c r="BL707" s="427"/>
      <c r="BM707" s="427"/>
      <c r="BN707" s="427"/>
      <c r="BO707" s="427"/>
      <c r="BP707" s="427"/>
      <c r="BQ707" s="427"/>
      <c r="BR707" s="427"/>
      <c r="BS707" s="427"/>
      <c r="BT707" s="427"/>
      <c r="BU707" s="427"/>
      <c r="BV707" s="427"/>
      <c r="BW707" s="427"/>
      <c r="BX707" s="427"/>
      <c r="BY707" s="427"/>
      <c r="BZ707" s="427"/>
      <c r="CA707" s="427"/>
      <c r="CB707" s="427"/>
      <c r="CC707" s="427"/>
      <c r="CD707" s="427"/>
      <c r="CE707" s="427"/>
      <c r="CF707" s="427"/>
      <c r="CG707" s="427"/>
      <c r="CH707" s="427"/>
      <c r="CI707" s="427"/>
      <c r="CJ707" s="427"/>
      <c r="CK707" s="427"/>
      <c r="CL707" s="427"/>
      <c r="CM707" s="427"/>
    </row>
    <row r="708">
      <c r="A708" s="427"/>
      <c r="B708" s="427"/>
      <c r="C708" s="427"/>
      <c r="D708" s="427"/>
      <c r="E708" s="427"/>
      <c r="F708" s="427"/>
      <c r="G708" s="427"/>
      <c r="H708" s="427"/>
      <c r="I708" s="427"/>
      <c r="J708" s="427"/>
      <c r="K708" s="427"/>
      <c r="L708" s="427"/>
      <c r="M708" s="427"/>
      <c r="N708" s="427"/>
      <c r="O708" s="427"/>
      <c r="P708" s="427"/>
      <c r="Q708" s="427"/>
      <c r="R708" s="427"/>
      <c r="S708" s="427"/>
      <c r="T708" s="427"/>
      <c r="U708" s="427"/>
      <c r="V708" s="427"/>
      <c r="W708" s="427"/>
      <c r="X708" s="427"/>
      <c r="Y708" s="427"/>
      <c r="Z708" s="427"/>
      <c r="AA708" s="427"/>
      <c r="AB708" s="427"/>
      <c r="AC708" s="427"/>
      <c r="AD708" s="427"/>
      <c r="AE708" s="427"/>
      <c r="AF708" s="427"/>
      <c r="AG708" s="427"/>
      <c r="AH708" s="427"/>
      <c r="AI708" s="427"/>
      <c r="AJ708" s="427"/>
      <c r="AK708" s="427"/>
      <c r="AL708" s="427"/>
      <c r="AM708" s="427"/>
      <c r="AN708" s="427"/>
      <c r="AO708" s="427"/>
      <c r="AP708" s="427"/>
      <c r="AQ708" s="427"/>
      <c r="AR708" s="427"/>
      <c r="AS708" s="427"/>
      <c r="AT708" s="427"/>
      <c r="AU708" s="427"/>
      <c r="AV708" s="427"/>
      <c r="AW708" s="427"/>
      <c r="AX708" s="427"/>
      <c r="AY708" s="427"/>
      <c r="AZ708" s="427"/>
      <c r="BA708" s="427"/>
      <c r="BB708" s="427"/>
      <c r="BC708" s="427"/>
      <c r="BD708" s="427"/>
      <c r="BE708" s="427"/>
      <c r="BF708" s="427"/>
      <c r="BG708" s="427"/>
      <c r="BH708" s="427"/>
      <c r="BI708" s="427"/>
      <c r="BJ708" s="427"/>
      <c r="BK708" s="427"/>
      <c r="BL708" s="427"/>
      <c r="BM708" s="427"/>
      <c r="BN708" s="427"/>
      <c r="BO708" s="427"/>
      <c r="BP708" s="427"/>
      <c r="BQ708" s="427"/>
      <c r="BR708" s="427"/>
      <c r="BS708" s="427"/>
      <c r="BT708" s="427"/>
      <c r="BU708" s="427"/>
      <c r="BV708" s="427"/>
      <c r="BW708" s="427"/>
      <c r="BX708" s="427"/>
      <c r="BY708" s="427"/>
      <c r="BZ708" s="427"/>
      <c r="CA708" s="427"/>
      <c r="CB708" s="427"/>
      <c r="CC708" s="427"/>
      <c r="CD708" s="427"/>
      <c r="CE708" s="427"/>
      <c r="CF708" s="427"/>
      <c r="CG708" s="427"/>
      <c r="CH708" s="427"/>
      <c r="CI708" s="427"/>
      <c r="CJ708" s="427"/>
      <c r="CK708" s="427"/>
      <c r="CL708" s="427"/>
      <c r="CM708" s="427"/>
    </row>
    <row r="709">
      <c r="A709" s="427"/>
      <c r="B709" s="427"/>
      <c r="C709" s="427"/>
      <c r="D709" s="427"/>
      <c r="E709" s="427"/>
      <c r="F709" s="427"/>
      <c r="G709" s="427"/>
      <c r="H709" s="427"/>
      <c r="I709" s="427"/>
      <c r="J709" s="427"/>
      <c r="K709" s="427"/>
      <c r="L709" s="427"/>
      <c r="M709" s="427"/>
      <c r="N709" s="427"/>
      <c r="O709" s="427"/>
      <c r="P709" s="427"/>
      <c r="Q709" s="427"/>
      <c r="R709" s="427"/>
      <c r="S709" s="427"/>
      <c r="T709" s="427"/>
      <c r="U709" s="427"/>
      <c r="V709" s="427"/>
      <c r="W709" s="427"/>
      <c r="X709" s="427"/>
      <c r="Y709" s="427"/>
      <c r="Z709" s="427"/>
      <c r="AA709" s="427"/>
      <c r="AB709" s="427"/>
      <c r="AC709" s="427"/>
      <c r="AD709" s="427"/>
      <c r="AE709" s="427"/>
      <c r="AF709" s="427"/>
      <c r="AG709" s="427"/>
      <c r="AH709" s="427"/>
      <c r="AI709" s="427"/>
      <c r="AJ709" s="427"/>
      <c r="AK709" s="427"/>
      <c r="AL709" s="427"/>
      <c r="AM709" s="427"/>
      <c r="AN709" s="427"/>
      <c r="AO709" s="427"/>
      <c r="AP709" s="427"/>
      <c r="AQ709" s="427"/>
      <c r="AR709" s="427"/>
      <c r="AS709" s="427"/>
      <c r="AT709" s="427"/>
      <c r="AU709" s="427"/>
      <c r="AV709" s="427"/>
      <c r="AW709" s="427"/>
      <c r="AX709" s="427"/>
      <c r="AY709" s="427"/>
      <c r="AZ709" s="427"/>
      <c r="BA709" s="427"/>
      <c r="BB709" s="427"/>
      <c r="BC709" s="427"/>
      <c r="BD709" s="427"/>
      <c r="BE709" s="427"/>
      <c r="BF709" s="427"/>
      <c r="BG709" s="427"/>
      <c r="BH709" s="427"/>
      <c r="BI709" s="427"/>
      <c r="BJ709" s="427"/>
      <c r="BK709" s="427"/>
      <c r="BL709" s="427"/>
      <c r="BM709" s="427"/>
      <c r="BN709" s="427"/>
      <c r="BO709" s="427"/>
      <c r="BP709" s="427"/>
      <c r="BQ709" s="427"/>
      <c r="BR709" s="427"/>
      <c r="BS709" s="427"/>
      <c r="BT709" s="427"/>
      <c r="BU709" s="427"/>
      <c r="BV709" s="427"/>
      <c r="BW709" s="427"/>
      <c r="BX709" s="427"/>
      <c r="BY709" s="427"/>
      <c r="BZ709" s="427"/>
      <c r="CA709" s="427"/>
      <c r="CB709" s="427"/>
      <c r="CC709" s="427"/>
      <c r="CD709" s="427"/>
      <c r="CE709" s="427"/>
      <c r="CF709" s="427"/>
      <c r="CG709" s="427"/>
      <c r="CH709" s="427"/>
      <c r="CI709" s="427"/>
      <c r="CJ709" s="427"/>
      <c r="CK709" s="427"/>
      <c r="CL709" s="427"/>
      <c r="CM709" s="427"/>
    </row>
    <row r="710">
      <c r="A710" s="427"/>
      <c r="B710" s="427"/>
      <c r="C710" s="427"/>
      <c r="D710" s="427"/>
      <c r="E710" s="427"/>
      <c r="F710" s="427"/>
      <c r="G710" s="427"/>
      <c r="H710" s="427"/>
      <c r="I710" s="427"/>
      <c r="J710" s="427"/>
      <c r="K710" s="427"/>
      <c r="L710" s="427"/>
      <c r="M710" s="427"/>
      <c r="N710" s="427"/>
      <c r="O710" s="427"/>
      <c r="P710" s="427"/>
      <c r="Q710" s="427"/>
      <c r="R710" s="427"/>
      <c r="S710" s="427"/>
      <c r="T710" s="427"/>
      <c r="U710" s="427"/>
      <c r="V710" s="427"/>
      <c r="W710" s="427"/>
      <c r="X710" s="427"/>
      <c r="Y710" s="427"/>
      <c r="Z710" s="427"/>
      <c r="AA710" s="427"/>
      <c r="AB710" s="427"/>
      <c r="AC710" s="427"/>
      <c r="AD710" s="427"/>
      <c r="AE710" s="427"/>
      <c r="AF710" s="427"/>
      <c r="AG710" s="427"/>
      <c r="AH710" s="427"/>
      <c r="AI710" s="427"/>
      <c r="AJ710" s="427"/>
      <c r="AK710" s="427"/>
      <c r="AL710" s="427"/>
      <c r="AM710" s="427"/>
      <c r="AN710" s="427"/>
      <c r="AO710" s="427"/>
      <c r="AP710" s="427"/>
      <c r="AQ710" s="427"/>
      <c r="AR710" s="427"/>
      <c r="AS710" s="427"/>
      <c r="AT710" s="427"/>
      <c r="AU710" s="427"/>
      <c r="AV710" s="427"/>
      <c r="AW710" s="427"/>
      <c r="AX710" s="427"/>
      <c r="AY710" s="427"/>
      <c r="AZ710" s="427"/>
      <c r="BA710" s="427"/>
      <c r="BB710" s="427"/>
      <c r="BC710" s="427"/>
      <c r="BD710" s="427"/>
      <c r="BE710" s="427"/>
      <c r="BF710" s="427"/>
      <c r="BG710" s="427"/>
      <c r="BH710" s="427"/>
      <c r="BI710" s="427"/>
      <c r="BJ710" s="427"/>
      <c r="BK710" s="427"/>
      <c r="BL710" s="427"/>
      <c r="BM710" s="427"/>
      <c r="BN710" s="427"/>
      <c r="BO710" s="427"/>
      <c r="BP710" s="427"/>
      <c r="BQ710" s="427"/>
      <c r="BR710" s="427"/>
      <c r="BS710" s="427"/>
      <c r="BT710" s="427"/>
      <c r="BU710" s="427"/>
      <c r="BV710" s="427"/>
      <c r="BW710" s="427"/>
      <c r="BX710" s="427"/>
      <c r="BY710" s="427"/>
      <c r="BZ710" s="427"/>
      <c r="CA710" s="427"/>
      <c r="CB710" s="427"/>
      <c r="CC710" s="427"/>
      <c r="CD710" s="427"/>
      <c r="CE710" s="427"/>
      <c r="CF710" s="427"/>
      <c r="CG710" s="427"/>
      <c r="CH710" s="427"/>
      <c r="CI710" s="427"/>
      <c r="CJ710" s="427"/>
      <c r="CK710" s="427"/>
      <c r="CL710" s="427"/>
      <c r="CM710" s="427"/>
    </row>
    <row r="711">
      <c r="A711" s="427"/>
      <c r="B711" s="427"/>
      <c r="C711" s="427"/>
      <c r="D711" s="427"/>
      <c r="E711" s="427"/>
      <c r="F711" s="427"/>
      <c r="G711" s="427"/>
      <c r="H711" s="427"/>
      <c r="I711" s="427"/>
      <c r="J711" s="427"/>
      <c r="K711" s="427"/>
      <c r="L711" s="427"/>
      <c r="M711" s="427"/>
      <c r="N711" s="427"/>
      <c r="O711" s="427"/>
      <c r="P711" s="427"/>
      <c r="Q711" s="427"/>
      <c r="R711" s="427"/>
      <c r="S711" s="427"/>
      <c r="T711" s="427"/>
      <c r="U711" s="427"/>
      <c r="V711" s="427"/>
      <c r="W711" s="427"/>
      <c r="X711" s="427"/>
      <c r="Y711" s="427"/>
      <c r="Z711" s="427"/>
      <c r="AA711" s="427"/>
      <c r="AB711" s="427"/>
      <c r="AC711" s="427"/>
      <c r="AD711" s="427"/>
      <c r="AE711" s="427"/>
      <c r="AF711" s="427"/>
      <c r="AG711" s="427"/>
      <c r="AH711" s="427"/>
      <c r="AI711" s="427"/>
      <c r="AJ711" s="427"/>
      <c r="AK711" s="427"/>
      <c r="AL711" s="427"/>
      <c r="AM711" s="427"/>
      <c r="AN711" s="427"/>
      <c r="AO711" s="427"/>
      <c r="AP711" s="427"/>
      <c r="AQ711" s="427"/>
      <c r="AR711" s="427"/>
      <c r="AS711" s="427"/>
      <c r="AT711" s="427"/>
      <c r="AU711" s="427"/>
      <c r="AV711" s="427"/>
      <c r="AW711" s="427"/>
      <c r="AX711" s="427"/>
      <c r="AY711" s="427"/>
      <c r="AZ711" s="427"/>
      <c r="BA711" s="427"/>
      <c r="BB711" s="427"/>
      <c r="BC711" s="427"/>
      <c r="BD711" s="427"/>
      <c r="BE711" s="427"/>
      <c r="BF711" s="427"/>
      <c r="BG711" s="427"/>
      <c r="BH711" s="427"/>
      <c r="BI711" s="427"/>
      <c r="BJ711" s="427"/>
      <c r="BK711" s="427"/>
      <c r="BL711" s="427"/>
      <c r="BM711" s="427"/>
      <c r="BN711" s="427"/>
      <c r="BO711" s="427"/>
      <c r="BP711" s="427"/>
      <c r="BQ711" s="427"/>
      <c r="BR711" s="427"/>
      <c r="BS711" s="427"/>
      <c r="BT711" s="427"/>
      <c r="BU711" s="427"/>
      <c r="BV711" s="427"/>
      <c r="BW711" s="427"/>
      <c r="BX711" s="427"/>
      <c r="BY711" s="427"/>
      <c r="BZ711" s="427"/>
      <c r="CA711" s="427"/>
      <c r="CB711" s="427"/>
      <c r="CC711" s="427"/>
      <c r="CD711" s="427"/>
      <c r="CE711" s="427"/>
      <c r="CF711" s="427"/>
      <c r="CG711" s="427"/>
      <c r="CH711" s="427"/>
      <c r="CI711" s="427"/>
      <c r="CJ711" s="427"/>
      <c r="CK711" s="427"/>
      <c r="CL711" s="427"/>
      <c r="CM711" s="427"/>
    </row>
    <row r="712">
      <c r="A712" s="427"/>
      <c r="B712" s="427"/>
      <c r="C712" s="427"/>
      <c r="D712" s="427"/>
      <c r="E712" s="427"/>
      <c r="F712" s="427"/>
      <c r="G712" s="427"/>
      <c r="H712" s="427"/>
      <c r="I712" s="427"/>
      <c r="J712" s="427"/>
      <c r="K712" s="427"/>
      <c r="L712" s="427"/>
      <c r="M712" s="427"/>
      <c r="N712" s="427"/>
      <c r="O712" s="427"/>
      <c r="P712" s="427"/>
      <c r="Q712" s="427"/>
      <c r="R712" s="427"/>
      <c r="S712" s="427"/>
      <c r="T712" s="427"/>
      <c r="U712" s="427"/>
      <c r="V712" s="427"/>
      <c r="W712" s="427"/>
      <c r="X712" s="427"/>
      <c r="Y712" s="427"/>
      <c r="Z712" s="427"/>
      <c r="AA712" s="427"/>
      <c r="AB712" s="427"/>
      <c r="AC712" s="427"/>
      <c r="AD712" s="427"/>
      <c r="AE712" s="427"/>
      <c r="AF712" s="427"/>
      <c r="AG712" s="427"/>
      <c r="AH712" s="427"/>
      <c r="AI712" s="427"/>
      <c r="AJ712" s="427"/>
      <c r="AK712" s="427"/>
      <c r="AL712" s="427"/>
      <c r="AM712" s="427"/>
      <c r="AN712" s="427"/>
      <c r="AO712" s="427"/>
      <c r="AP712" s="427"/>
      <c r="AQ712" s="427"/>
      <c r="AR712" s="427"/>
      <c r="AS712" s="427"/>
      <c r="AT712" s="427"/>
      <c r="AU712" s="427"/>
      <c r="AV712" s="427"/>
      <c r="AW712" s="427"/>
      <c r="AX712" s="427"/>
      <c r="AY712" s="427"/>
      <c r="AZ712" s="427"/>
      <c r="BA712" s="427"/>
      <c r="BB712" s="427"/>
      <c r="BC712" s="427"/>
      <c r="BD712" s="427"/>
      <c r="BE712" s="427"/>
      <c r="BF712" s="427"/>
      <c r="BG712" s="427"/>
      <c r="BH712" s="427"/>
      <c r="BI712" s="427"/>
      <c r="BJ712" s="427"/>
      <c r="BK712" s="427"/>
      <c r="BL712" s="427"/>
      <c r="BM712" s="427"/>
      <c r="BN712" s="427"/>
      <c r="BO712" s="427"/>
      <c r="BP712" s="427"/>
      <c r="BQ712" s="427"/>
      <c r="BR712" s="427"/>
      <c r="BS712" s="427"/>
      <c r="BT712" s="427"/>
      <c r="BU712" s="427"/>
      <c r="BV712" s="427"/>
      <c r="BW712" s="427"/>
      <c r="BX712" s="427"/>
      <c r="BY712" s="427"/>
      <c r="BZ712" s="427"/>
      <c r="CA712" s="427"/>
      <c r="CB712" s="427"/>
      <c r="CC712" s="427"/>
      <c r="CD712" s="427"/>
      <c r="CE712" s="427"/>
      <c r="CF712" s="427"/>
      <c r="CG712" s="427"/>
      <c r="CH712" s="427"/>
      <c r="CI712" s="427"/>
      <c r="CJ712" s="427"/>
      <c r="CK712" s="427"/>
      <c r="CL712" s="427"/>
      <c r="CM712" s="427"/>
    </row>
    <row r="713">
      <c r="A713" s="427"/>
      <c r="B713" s="427"/>
      <c r="C713" s="427"/>
      <c r="D713" s="427"/>
      <c r="E713" s="427"/>
      <c r="F713" s="427"/>
      <c r="G713" s="427"/>
      <c r="H713" s="427"/>
      <c r="I713" s="427"/>
      <c r="J713" s="427"/>
      <c r="K713" s="427"/>
      <c r="L713" s="427"/>
      <c r="M713" s="427"/>
      <c r="N713" s="427"/>
      <c r="O713" s="427"/>
      <c r="P713" s="427"/>
      <c r="Q713" s="427"/>
      <c r="R713" s="427"/>
      <c r="S713" s="427"/>
      <c r="T713" s="427"/>
      <c r="U713" s="427"/>
      <c r="V713" s="427"/>
      <c r="W713" s="427"/>
      <c r="X713" s="427"/>
      <c r="Y713" s="427"/>
      <c r="Z713" s="427"/>
      <c r="AA713" s="427"/>
      <c r="AB713" s="427"/>
      <c r="AC713" s="427"/>
      <c r="AD713" s="427"/>
      <c r="AE713" s="427"/>
      <c r="AF713" s="427"/>
      <c r="AG713" s="427"/>
      <c r="AH713" s="427"/>
      <c r="AI713" s="427"/>
      <c r="AJ713" s="427"/>
      <c r="AK713" s="427"/>
      <c r="AL713" s="427"/>
      <c r="AM713" s="427"/>
      <c r="AN713" s="427"/>
      <c r="AO713" s="427"/>
      <c r="AP713" s="427"/>
      <c r="AQ713" s="427"/>
      <c r="AR713" s="427"/>
      <c r="AS713" s="427"/>
      <c r="AT713" s="427"/>
      <c r="AU713" s="427"/>
      <c r="AV713" s="427"/>
      <c r="AW713" s="427"/>
      <c r="AX713" s="427"/>
      <c r="AY713" s="427"/>
      <c r="AZ713" s="427"/>
      <c r="BA713" s="427"/>
      <c r="BB713" s="427"/>
      <c r="BC713" s="427"/>
      <c r="BD713" s="427"/>
      <c r="BE713" s="427"/>
      <c r="BF713" s="427"/>
      <c r="BG713" s="427"/>
      <c r="BH713" s="427"/>
      <c r="BI713" s="427"/>
      <c r="BJ713" s="427"/>
      <c r="BK713" s="427"/>
      <c r="BL713" s="427"/>
      <c r="BM713" s="427"/>
      <c r="BN713" s="427"/>
      <c r="BO713" s="427"/>
      <c r="BP713" s="427"/>
      <c r="BQ713" s="427"/>
      <c r="BR713" s="427"/>
      <c r="BS713" s="427"/>
      <c r="BT713" s="427"/>
      <c r="BU713" s="427"/>
      <c r="BV713" s="427"/>
      <c r="BW713" s="427"/>
      <c r="BX713" s="427"/>
      <c r="BY713" s="427"/>
      <c r="BZ713" s="427"/>
      <c r="CA713" s="427"/>
      <c r="CB713" s="427"/>
      <c r="CC713" s="427"/>
      <c r="CD713" s="427"/>
      <c r="CE713" s="427"/>
      <c r="CF713" s="427"/>
      <c r="CG713" s="427"/>
      <c r="CH713" s="427"/>
      <c r="CI713" s="427"/>
      <c r="CJ713" s="427"/>
      <c r="CK713" s="427"/>
      <c r="CL713" s="427"/>
      <c r="CM713" s="427"/>
    </row>
    <row r="714">
      <c r="A714" s="427"/>
      <c r="B714" s="427"/>
      <c r="C714" s="427"/>
      <c r="D714" s="427"/>
      <c r="E714" s="427"/>
      <c r="F714" s="427"/>
      <c r="G714" s="427"/>
      <c r="H714" s="427"/>
      <c r="I714" s="427"/>
      <c r="J714" s="427"/>
      <c r="K714" s="427"/>
      <c r="L714" s="427"/>
      <c r="M714" s="427"/>
      <c r="N714" s="427"/>
      <c r="O714" s="427"/>
      <c r="P714" s="427"/>
      <c r="Q714" s="427"/>
      <c r="R714" s="427"/>
      <c r="S714" s="427"/>
      <c r="T714" s="427"/>
      <c r="U714" s="427"/>
      <c r="V714" s="427"/>
      <c r="W714" s="427"/>
      <c r="X714" s="427"/>
      <c r="Y714" s="427"/>
      <c r="Z714" s="427"/>
      <c r="AA714" s="427"/>
      <c r="AB714" s="427"/>
      <c r="AC714" s="427"/>
      <c r="AD714" s="427"/>
      <c r="AE714" s="427"/>
      <c r="AF714" s="427"/>
      <c r="AG714" s="427"/>
      <c r="AH714" s="427"/>
      <c r="AI714" s="427"/>
      <c r="AJ714" s="427"/>
      <c r="AK714" s="427"/>
      <c r="AL714" s="427"/>
      <c r="AM714" s="427"/>
      <c r="AN714" s="427"/>
      <c r="AO714" s="427"/>
      <c r="AP714" s="427"/>
      <c r="AQ714" s="427"/>
      <c r="AR714" s="427"/>
      <c r="AS714" s="427"/>
      <c r="AT714" s="427"/>
      <c r="AU714" s="427"/>
      <c r="AV714" s="427"/>
      <c r="AW714" s="427"/>
      <c r="AX714" s="427"/>
      <c r="AY714" s="427"/>
      <c r="AZ714" s="427"/>
      <c r="BA714" s="427"/>
      <c r="BB714" s="427"/>
      <c r="BC714" s="427"/>
      <c r="BD714" s="427"/>
      <c r="BE714" s="427"/>
      <c r="BF714" s="427"/>
      <c r="BG714" s="427"/>
      <c r="BH714" s="427"/>
      <c r="BI714" s="427"/>
      <c r="BJ714" s="427"/>
      <c r="BK714" s="427"/>
      <c r="BL714" s="427"/>
      <c r="BM714" s="427"/>
      <c r="BN714" s="427"/>
      <c r="BO714" s="427"/>
      <c r="BP714" s="427"/>
      <c r="BQ714" s="427"/>
      <c r="BR714" s="427"/>
      <c r="BS714" s="427"/>
      <c r="BT714" s="427"/>
      <c r="BU714" s="427"/>
      <c r="BV714" s="427"/>
      <c r="BW714" s="427"/>
      <c r="BX714" s="427"/>
      <c r="BY714" s="427"/>
      <c r="BZ714" s="427"/>
      <c r="CA714" s="427"/>
      <c r="CB714" s="427"/>
      <c r="CC714" s="427"/>
      <c r="CD714" s="427"/>
      <c r="CE714" s="427"/>
      <c r="CF714" s="427"/>
      <c r="CG714" s="427"/>
      <c r="CH714" s="427"/>
      <c r="CI714" s="427"/>
      <c r="CJ714" s="427"/>
      <c r="CK714" s="427"/>
      <c r="CL714" s="427"/>
      <c r="CM714" s="427"/>
    </row>
    <row r="715">
      <c r="A715" s="427"/>
      <c r="B715" s="427"/>
      <c r="C715" s="427"/>
      <c r="D715" s="427"/>
      <c r="E715" s="427"/>
      <c r="F715" s="427"/>
      <c r="G715" s="427"/>
      <c r="H715" s="427"/>
      <c r="I715" s="427"/>
      <c r="J715" s="427"/>
      <c r="K715" s="427"/>
      <c r="L715" s="427"/>
      <c r="M715" s="427"/>
      <c r="N715" s="427"/>
      <c r="O715" s="427"/>
      <c r="P715" s="427"/>
      <c r="Q715" s="427"/>
      <c r="R715" s="427"/>
      <c r="S715" s="427"/>
      <c r="T715" s="427"/>
      <c r="U715" s="427"/>
      <c r="V715" s="427"/>
      <c r="W715" s="427"/>
      <c r="X715" s="427"/>
      <c r="Y715" s="427"/>
      <c r="Z715" s="427"/>
      <c r="AA715" s="427"/>
      <c r="AB715" s="427"/>
      <c r="AC715" s="427"/>
      <c r="AD715" s="427"/>
      <c r="AE715" s="427"/>
      <c r="AF715" s="427"/>
      <c r="AG715" s="427"/>
      <c r="AH715" s="427"/>
      <c r="AI715" s="427"/>
      <c r="AJ715" s="427"/>
      <c r="AK715" s="427"/>
      <c r="AL715" s="427"/>
      <c r="AM715" s="427"/>
      <c r="AN715" s="427"/>
      <c r="AO715" s="427"/>
      <c r="AP715" s="427"/>
      <c r="AQ715" s="427"/>
      <c r="AR715" s="427"/>
      <c r="AS715" s="427"/>
      <c r="AT715" s="427"/>
      <c r="AU715" s="427"/>
      <c r="AV715" s="427"/>
      <c r="AW715" s="427"/>
      <c r="AX715" s="427"/>
      <c r="AY715" s="427"/>
      <c r="AZ715" s="427"/>
      <c r="BA715" s="427"/>
      <c r="BB715" s="427"/>
      <c r="BC715" s="427"/>
      <c r="BD715" s="427"/>
      <c r="BE715" s="427"/>
      <c r="BF715" s="427"/>
      <c r="BG715" s="427"/>
      <c r="BH715" s="427"/>
      <c r="BI715" s="427"/>
      <c r="BJ715" s="427"/>
      <c r="BK715" s="427"/>
      <c r="BL715" s="427"/>
      <c r="BM715" s="427"/>
      <c r="BN715" s="427"/>
      <c r="BO715" s="427"/>
      <c r="BP715" s="427"/>
      <c r="BQ715" s="427"/>
      <c r="BR715" s="427"/>
      <c r="BS715" s="427"/>
      <c r="BT715" s="427"/>
      <c r="BU715" s="427"/>
      <c r="BV715" s="427"/>
      <c r="BW715" s="427"/>
      <c r="BX715" s="427"/>
      <c r="BY715" s="427"/>
      <c r="BZ715" s="427"/>
      <c r="CA715" s="427"/>
      <c r="CB715" s="427"/>
      <c r="CC715" s="427"/>
      <c r="CD715" s="427"/>
      <c r="CE715" s="427"/>
      <c r="CF715" s="427"/>
      <c r="CG715" s="427"/>
      <c r="CH715" s="427"/>
      <c r="CI715" s="427"/>
      <c r="CJ715" s="427"/>
      <c r="CK715" s="427"/>
      <c r="CL715" s="427"/>
      <c r="CM715" s="427"/>
    </row>
    <row r="716">
      <c r="A716" s="427"/>
      <c r="B716" s="427"/>
      <c r="C716" s="427"/>
      <c r="D716" s="427"/>
      <c r="E716" s="427"/>
      <c r="F716" s="427"/>
      <c r="G716" s="427"/>
      <c r="H716" s="427"/>
      <c r="I716" s="427"/>
      <c r="J716" s="427"/>
      <c r="K716" s="427"/>
      <c r="L716" s="427"/>
      <c r="M716" s="427"/>
      <c r="N716" s="427"/>
      <c r="O716" s="427"/>
      <c r="P716" s="427"/>
      <c r="Q716" s="427"/>
      <c r="R716" s="427"/>
      <c r="S716" s="427"/>
      <c r="T716" s="427"/>
      <c r="U716" s="427"/>
      <c r="V716" s="427"/>
      <c r="W716" s="427"/>
      <c r="X716" s="427"/>
      <c r="Y716" s="427"/>
      <c r="Z716" s="427"/>
      <c r="AA716" s="427"/>
      <c r="AB716" s="427"/>
      <c r="AC716" s="427"/>
      <c r="AD716" s="427"/>
      <c r="AE716" s="427"/>
      <c r="AF716" s="427"/>
      <c r="AG716" s="427"/>
      <c r="AH716" s="427"/>
      <c r="AI716" s="427"/>
      <c r="AJ716" s="427"/>
      <c r="AK716" s="427"/>
      <c r="AL716" s="427"/>
      <c r="AM716" s="427"/>
      <c r="AN716" s="427"/>
      <c r="AO716" s="427"/>
      <c r="AP716" s="427"/>
      <c r="AQ716" s="427"/>
      <c r="AR716" s="427"/>
      <c r="AS716" s="427"/>
      <c r="AT716" s="427"/>
      <c r="AU716" s="427"/>
      <c r="AV716" s="427"/>
      <c r="AW716" s="427"/>
      <c r="AX716" s="427"/>
      <c r="AY716" s="427"/>
      <c r="AZ716" s="427"/>
      <c r="BA716" s="427"/>
      <c r="BB716" s="427"/>
      <c r="BC716" s="427"/>
      <c r="BD716" s="427"/>
      <c r="BE716" s="427"/>
      <c r="BF716" s="427"/>
      <c r="BG716" s="427"/>
      <c r="BH716" s="427"/>
      <c r="BI716" s="427"/>
      <c r="BJ716" s="427"/>
      <c r="BK716" s="427"/>
      <c r="BL716" s="427"/>
      <c r="BM716" s="427"/>
      <c r="BN716" s="427"/>
      <c r="BO716" s="427"/>
      <c r="BP716" s="427"/>
      <c r="BQ716" s="427"/>
      <c r="BR716" s="427"/>
      <c r="BS716" s="427"/>
      <c r="BT716" s="427"/>
      <c r="BU716" s="427"/>
      <c r="BV716" s="427"/>
      <c r="BW716" s="427"/>
      <c r="BX716" s="427"/>
      <c r="BY716" s="427"/>
      <c r="BZ716" s="427"/>
      <c r="CA716" s="427"/>
      <c r="CB716" s="427"/>
      <c r="CC716" s="427"/>
      <c r="CD716" s="427"/>
      <c r="CE716" s="427"/>
      <c r="CF716" s="427"/>
      <c r="CG716" s="427"/>
      <c r="CH716" s="427"/>
      <c r="CI716" s="427"/>
      <c r="CJ716" s="427"/>
      <c r="CK716" s="427"/>
      <c r="CL716" s="427"/>
      <c r="CM716" s="427"/>
    </row>
    <row r="717">
      <c r="A717" s="427"/>
      <c r="B717" s="427"/>
      <c r="C717" s="427"/>
      <c r="D717" s="427"/>
      <c r="E717" s="427"/>
      <c r="F717" s="427"/>
      <c r="G717" s="427"/>
      <c r="H717" s="427"/>
      <c r="I717" s="427"/>
      <c r="J717" s="427"/>
      <c r="K717" s="427"/>
      <c r="L717" s="427"/>
      <c r="M717" s="427"/>
      <c r="N717" s="427"/>
      <c r="O717" s="427"/>
      <c r="P717" s="427"/>
      <c r="Q717" s="427"/>
      <c r="R717" s="427"/>
      <c r="S717" s="427"/>
      <c r="T717" s="427"/>
      <c r="U717" s="427"/>
      <c r="V717" s="427"/>
      <c r="W717" s="427"/>
      <c r="X717" s="427"/>
      <c r="Y717" s="427"/>
      <c r="Z717" s="427"/>
      <c r="AA717" s="427"/>
      <c r="AB717" s="427"/>
      <c r="AC717" s="427"/>
      <c r="AD717" s="427"/>
      <c r="AE717" s="427"/>
      <c r="AF717" s="427"/>
      <c r="AG717" s="427"/>
      <c r="AH717" s="427"/>
      <c r="AI717" s="427"/>
      <c r="AJ717" s="427"/>
      <c r="AK717" s="427"/>
      <c r="AL717" s="427"/>
      <c r="AM717" s="427"/>
      <c r="AN717" s="427"/>
      <c r="AO717" s="427"/>
      <c r="AP717" s="427"/>
      <c r="AQ717" s="427"/>
      <c r="AR717" s="427"/>
      <c r="AS717" s="427"/>
      <c r="AT717" s="427"/>
      <c r="AU717" s="427"/>
      <c r="AV717" s="427"/>
      <c r="AW717" s="427"/>
      <c r="AX717" s="427"/>
      <c r="AY717" s="427"/>
      <c r="AZ717" s="427"/>
      <c r="BA717" s="427"/>
      <c r="BB717" s="427"/>
      <c r="BC717" s="427"/>
      <c r="BD717" s="427"/>
      <c r="BE717" s="427"/>
      <c r="BF717" s="427"/>
      <c r="BG717" s="427"/>
      <c r="BH717" s="427"/>
      <c r="BI717" s="427"/>
      <c r="BJ717" s="427"/>
      <c r="BK717" s="427"/>
      <c r="BL717" s="427"/>
      <c r="BM717" s="427"/>
      <c r="BN717" s="427"/>
      <c r="BO717" s="427"/>
      <c r="BP717" s="427"/>
      <c r="BQ717" s="427"/>
      <c r="BR717" s="427"/>
      <c r="BS717" s="427"/>
      <c r="BT717" s="427"/>
      <c r="BU717" s="427"/>
      <c r="BV717" s="427"/>
      <c r="BW717" s="427"/>
      <c r="BX717" s="427"/>
      <c r="BY717" s="427"/>
      <c r="BZ717" s="427"/>
      <c r="CA717" s="427"/>
      <c r="CB717" s="427"/>
      <c r="CC717" s="427"/>
      <c r="CD717" s="427"/>
      <c r="CE717" s="427"/>
      <c r="CF717" s="427"/>
      <c r="CG717" s="427"/>
      <c r="CH717" s="427"/>
      <c r="CI717" s="427"/>
      <c r="CJ717" s="427"/>
      <c r="CK717" s="427"/>
      <c r="CL717" s="427"/>
      <c r="CM717" s="427"/>
    </row>
    <row r="718">
      <c r="A718" s="427"/>
      <c r="B718" s="427"/>
      <c r="C718" s="427"/>
      <c r="D718" s="427"/>
      <c r="E718" s="427"/>
      <c r="F718" s="427"/>
      <c r="G718" s="427"/>
      <c r="H718" s="427"/>
      <c r="I718" s="427"/>
      <c r="J718" s="427"/>
      <c r="K718" s="427"/>
      <c r="L718" s="427"/>
      <c r="M718" s="427"/>
      <c r="N718" s="427"/>
      <c r="O718" s="427"/>
      <c r="P718" s="427"/>
      <c r="Q718" s="427"/>
      <c r="R718" s="427"/>
      <c r="S718" s="427"/>
      <c r="T718" s="427"/>
      <c r="U718" s="427"/>
      <c r="V718" s="427"/>
      <c r="W718" s="427"/>
      <c r="X718" s="427"/>
      <c r="Y718" s="427"/>
      <c r="Z718" s="427"/>
      <c r="AA718" s="427"/>
      <c r="AB718" s="427"/>
      <c r="AC718" s="427"/>
      <c r="AD718" s="427"/>
      <c r="AE718" s="427"/>
      <c r="AF718" s="427"/>
      <c r="AG718" s="427"/>
      <c r="AH718" s="427"/>
      <c r="AI718" s="427"/>
      <c r="AJ718" s="427"/>
      <c r="AK718" s="427"/>
      <c r="AL718" s="427"/>
      <c r="AM718" s="427"/>
      <c r="AN718" s="427"/>
      <c r="AO718" s="427"/>
      <c r="AP718" s="427"/>
      <c r="AQ718" s="427"/>
      <c r="AR718" s="427"/>
      <c r="AS718" s="427"/>
      <c r="AT718" s="427"/>
      <c r="AU718" s="427"/>
      <c r="AV718" s="427"/>
      <c r="AW718" s="427"/>
      <c r="AX718" s="427"/>
      <c r="AY718" s="427"/>
      <c r="AZ718" s="427"/>
      <c r="BA718" s="427"/>
      <c r="BB718" s="427"/>
      <c r="BC718" s="427"/>
      <c r="BD718" s="427"/>
      <c r="BE718" s="427"/>
      <c r="BF718" s="427"/>
      <c r="BG718" s="427"/>
      <c r="BH718" s="427"/>
      <c r="BI718" s="427"/>
      <c r="BJ718" s="427"/>
      <c r="BK718" s="427"/>
      <c r="BL718" s="427"/>
      <c r="BM718" s="427"/>
      <c r="BN718" s="427"/>
      <c r="BO718" s="427"/>
      <c r="BP718" s="427"/>
      <c r="BQ718" s="427"/>
      <c r="BR718" s="427"/>
      <c r="BS718" s="427"/>
      <c r="BT718" s="427"/>
      <c r="BU718" s="427"/>
      <c r="BV718" s="427"/>
      <c r="BW718" s="427"/>
      <c r="BX718" s="427"/>
      <c r="BY718" s="427"/>
      <c r="BZ718" s="427"/>
      <c r="CA718" s="427"/>
      <c r="CB718" s="427"/>
      <c r="CC718" s="427"/>
      <c r="CD718" s="427"/>
      <c r="CE718" s="427"/>
      <c r="CF718" s="427"/>
      <c r="CG718" s="427"/>
      <c r="CH718" s="427"/>
      <c r="CI718" s="427"/>
      <c r="CJ718" s="427"/>
      <c r="CK718" s="427"/>
      <c r="CL718" s="427"/>
      <c r="CM718" s="427"/>
    </row>
    <row r="719">
      <c r="A719" s="427"/>
      <c r="B719" s="427"/>
      <c r="C719" s="427"/>
      <c r="D719" s="427"/>
      <c r="E719" s="427"/>
      <c r="F719" s="427"/>
      <c r="G719" s="427"/>
      <c r="H719" s="427"/>
      <c r="I719" s="427"/>
      <c r="J719" s="427"/>
      <c r="K719" s="427"/>
      <c r="L719" s="427"/>
      <c r="M719" s="427"/>
      <c r="N719" s="427"/>
      <c r="O719" s="427"/>
      <c r="P719" s="427"/>
      <c r="Q719" s="427"/>
      <c r="R719" s="427"/>
      <c r="S719" s="427"/>
      <c r="T719" s="427"/>
      <c r="U719" s="427"/>
      <c r="V719" s="427"/>
      <c r="W719" s="427"/>
      <c r="X719" s="427"/>
      <c r="Y719" s="427"/>
      <c r="Z719" s="427"/>
      <c r="AA719" s="427"/>
      <c r="AB719" s="427"/>
      <c r="AC719" s="427"/>
      <c r="AD719" s="427"/>
      <c r="AE719" s="427"/>
      <c r="AF719" s="427"/>
      <c r="AG719" s="427"/>
      <c r="AH719" s="427"/>
      <c r="AI719" s="427"/>
      <c r="AJ719" s="427"/>
      <c r="AK719" s="427"/>
      <c r="AL719" s="427"/>
      <c r="AM719" s="427"/>
      <c r="AN719" s="427"/>
      <c r="AO719" s="427"/>
      <c r="AP719" s="427"/>
      <c r="AQ719" s="427"/>
      <c r="AR719" s="427"/>
      <c r="AS719" s="427"/>
      <c r="AT719" s="427"/>
      <c r="AU719" s="427"/>
      <c r="AV719" s="427"/>
      <c r="AW719" s="427"/>
      <c r="AX719" s="427"/>
      <c r="AY719" s="427"/>
      <c r="AZ719" s="427"/>
      <c r="BA719" s="427"/>
      <c r="BB719" s="427"/>
      <c r="BC719" s="427"/>
      <c r="BD719" s="427"/>
      <c r="BE719" s="427"/>
      <c r="BF719" s="427"/>
      <c r="BG719" s="427"/>
      <c r="BH719" s="427"/>
      <c r="BI719" s="427"/>
      <c r="BJ719" s="427"/>
      <c r="BK719" s="427"/>
      <c r="BL719" s="427"/>
      <c r="BM719" s="427"/>
      <c r="BN719" s="427"/>
      <c r="BO719" s="427"/>
      <c r="BP719" s="427"/>
      <c r="BQ719" s="427"/>
      <c r="BR719" s="427"/>
      <c r="BS719" s="427"/>
      <c r="BT719" s="427"/>
      <c r="BU719" s="427"/>
      <c r="BV719" s="427"/>
      <c r="BW719" s="427"/>
      <c r="BX719" s="427"/>
      <c r="BY719" s="427"/>
      <c r="BZ719" s="427"/>
      <c r="CA719" s="427"/>
      <c r="CB719" s="427"/>
      <c r="CC719" s="427"/>
      <c r="CD719" s="427"/>
      <c r="CE719" s="427"/>
      <c r="CF719" s="427"/>
      <c r="CG719" s="427"/>
      <c r="CH719" s="427"/>
      <c r="CI719" s="427"/>
      <c r="CJ719" s="427"/>
      <c r="CK719" s="427"/>
      <c r="CL719" s="427"/>
      <c r="CM719" s="427"/>
    </row>
    <row r="720">
      <c r="A720" s="427"/>
      <c r="B720" s="427"/>
      <c r="C720" s="427"/>
      <c r="D720" s="427"/>
      <c r="E720" s="427"/>
      <c r="F720" s="427"/>
      <c r="G720" s="427"/>
      <c r="H720" s="427"/>
      <c r="I720" s="427"/>
      <c r="J720" s="427"/>
      <c r="K720" s="427"/>
      <c r="L720" s="427"/>
      <c r="M720" s="427"/>
      <c r="N720" s="427"/>
      <c r="O720" s="427"/>
      <c r="P720" s="427"/>
      <c r="Q720" s="427"/>
      <c r="R720" s="427"/>
      <c r="S720" s="427"/>
      <c r="T720" s="427"/>
      <c r="U720" s="427"/>
      <c r="V720" s="427"/>
      <c r="W720" s="427"/>
      <c r="X720" s="427"/>
      <c r="Y720" s="427"/>
      <c r="Z720" s="427"/>
      <c r="AA720" s="427"/>
      <c r="AB720" s="427"/>
      <c r="AC720" s="427"/>
      <c r="AD720" s="427"/>
      <c r="AE720" s="427"/>
      <c r="AF720" s="427"/>
      <c r="AG720" s="427"/>
      <c r="AH720" s="427"/>
      <c r="AI720" s="427"/>
      <c r="AJ720" s="427"/>
      <c r="AK720" s="427"/>
      <c r="AL720" s="427"/>
      <c r="AM720" s="427"/>
      <c r="AN720" s="427"/>
      <c r="AO720" s="427"/>
      <c r="AP720" s="427"/>
      <c r="AQ720" s="427"/>
      <c r="AR720" s="427"/>
      <c r="AS720" s="427"/>
      <c r="AT720" s="427"/>
      <c r="AU720" s="427"/>
      <c r="AV720" s="427"/>
      <c r="AW720" s="427"/>
      <c r="AX720" s="427"/>
      <c r="AY720" s="427"/>
      <c r="AZ720" s="427"/>
      <c r="BA720" s="427"/>
      <c r="BB720" s="427"/>
      <c r="BC720" s="427"/>
      <c r="BD720" s="427"/>
      <c r="BE720" s="427"/>
      <c r="BF720" s="427"/>
      <c r="BG720" s="427"/>
      <c r="BH720" s="427"/>
      <c r="BI720" s="427"/>
      <c r="BJ720" s="427"/>
      <c r="BK720" s="427"/>
      <c r="BL720" s="427"/>
      <c r="BM720" s="427"/>
      <c r="BN720" s="427"/>
      <c r="BO720" s="427"/>
      <c r="BP720" s="427"/>
      <c r="BQ720" s="427"/>
      <c r="BR720" s="427"/>
      <c r="BS720" s="427"/>
      <c r="BT720" s="427"/>
      <c r="BU720" s="427"/>
      <c r="BV720" s="427"/>
      <c r="BW720" s="427"/>
      <c r="BX720" s="427"/>
      <c r="BY720" s="427"/>
      <c r="BZ720" s="427"/>
      <c r="CA720" s="427"/>
      <c r="CB720" s="427"/>
      <c r="CC720" s="427"/>
      <c r="CD720" s="427"/>
      <c r="CE720" s="427"/>
      <c r="CF720" s="427"/>
      <c r="CG720" s="427"/>
      <c r="CH720" s="427"/>
      <c r="CI720" s="427"/>
      <c r="CJ720" s="427"/>
      <c r="CK720" s="427"/>
      <c r="CL720" s="427"/>
      <c r="CM720" s="427"/>
    </row>
    <row r="721">
      <c r="A721" s="427"/>
      <c r="B721" s="427"/>
      <c r="C721" s="427"/>
      <c r="D721" s="427"/>
      <c r="E721" s="427"/>
      <c r="F721" s="427"/>
      <c r="G721" s="427"/>
      <c r="H721" s="427"/>
      <c r="I721" s="427"/>
      <c r="J721" s="427"/>
      <c r="K721" s="427"/>
      <c r="L721" s="427"/>
      <c r="M721" s="427"/>
      <c r="N721" s="427"/>
      <c r="O721" s="427"/>
      <c r="P721" s="427"/>
      <c r="Q721" s="427"/>
      <c r="R721" s="427"/>
      <c r="S721" s="427"/>
      <c r="T721" s="427"/>
      <c r="U721" s="427"/>
      <c r="V721" s="427"/>
      <c r="W721" s="427"/>
      <c r="X721" s="427"/>
      <c r="Y721" s="427"/>
      <c r="Z721" s="427"/>
      <c r="AA721" s="427"/>
      <c r="AB721" s="427"/>
      <c r="AC721" s="427"/>
      <c r="AD721" s="427"/>
      <c r="AE721" s="427"/>
      <c r="AF721" s="427"/>
      <c r="AG721" s="427"/>
      <c r="AH721" s="427"/>
      <c r="AI721" s="427"/>
      <c r="AJ721" s="427"/>
      <c r="AK721" s="427"/>
      <c r="AL721" s="427"/>
      <c r="AM721" s="427"/>
      <c r="AN721" s="427"/>
      <c r="AO721" s="427"/>
      <c r="AP721" s="427"/>
      <c r="AQ721" s="427"/>
      <c r="AR721" s="427"/>
      <c r="AS721" s="427"/>
      <c r="AT721" s="427"/>
      <c r="AU721" s="427"/>
      <c r="AV721" s="427"/>
      <c r="AW721" s="427"/>
      <c r="AX721" s="427"/>
      <c r="AY721" s="427"/>
      <c r="AZ721" s="427"/>
      <c r="BA721" s="427"/>
      <c r="BB721" s="427"/>
      <c r="BC721" s="427"/>
      <c r="BD721" s="427"/>
      <c r="BE721" s="427"/>
      <c r="BF721" s="427"/>
      <c r="BG721" s="427"/>
      <c r="BH721" s="427"/>
      <c r="BI721" s="427"/>
      <c r="BJ721" s="427"/>
      <c r="BK721" s="427"/>
      <c r="BL721" s="427"/>
      <c r="BM721" s="427"/>
      <c r="BN721" s="427"/>
      <c r="BO721" s="427"/>
      <c r="BP721" s="427"/>
      <c r="BQ721" s="427"/>
      <c r="BR721" s="427"/>
      <c r="BS721" s="427"/>
      <c r="BT721" s="427"/>
      <c r="BU721" s="427"/>
      <c r="BV721" s="427"/>
      <c r="BW721" s="427"/>
      <c r="BX721" s="427"/>
      <c r="BY721" s="427"/>
      <c r="BZ721" s="427"/>
      <c r="CA721" s="427"/>
      <c r="CB721" s="427"/>
      <c r="CC721" s="427"/>
      <c r="CD721" s="427"/>
      <c r="CE721" s="427"/>
      <c r="CF721" s="427"/>
      <c r="CG721" s="427"/>
      <c r="CH721" s="427"/>
      <c r="CI721" s="427"/>
      <c r="CJ721" s="427"/>
      <c r="CK721" s="427"/>
      <c r="CL721" s="427"/>
      <c r="CM721" s="427"/>
    </row>
    <row r="722">
      <c r="A722" s="427"/>
      <c r="B722" s="427"/>
      <c r="C722" s="427"/>
      <c r="D722" s="427"/>
      <c r="E722" s="427"/>
      <c r="F722" s="427"/>
      <c r="G722" s="427"/>
      <c r="H722" s="427"/>
      <c r="I722" s="427"/>
      <c r="J722" s="427"/>
      <c r="K722" s="427"/>
      <c r="L722" s="427"/>
      <c r="M722" s="427"/>
      <c r="N722" s="427"/>
      <c r="O722" s="427"/>
      <c r="P722" s="427"/>
      <c r="Q722" s="427"/>
      <c r="R722" s="427"/>
      <c r="S722" s="427"/>
      <c r="T722" s="427"/>
      <c r="U722" s="427"/>
      <c r="V722" s="427"/>
      <c r="W722" s="427"/>
      <c r="X722" s="427"/>
      <c r="Y722" s="427"/>
      <c r="Z722" s="427"/>
      <c r="AA722" s="427"/>
      <c r="AB722" s="427"/>
      <c r="AC722" s="427"/>
      <c r="AD722" s="427"/>
      <c r="AE722" s="427"/>
      <c r="AF722" s="427"/>
      <c r="AG722" s="427"/>
      <c r="AH722" s="427"/>
      <c r="AI722" s="427"/>
      <c r="AJ722" s="427"/>
      <c r="AK722" s="427"/>
      <c r="AL722" s="427"/>
      <c r="AM722" s="427"/>
      <c r="AN722" s="427"/>
      <c r="AO722" s="427"/>
      <c r="AP722" s="427"/>
      <c r="AQ722" s="427"/>
      <c r="AR722" s="427"/>
      <c r="AS722" s="427"/>
      <c r="AT722" s="427"/>
      <c r="AU722" s="427"/>
      <c r="AV722" s="427"/>
      <c r="AW722" s="427"/>
      <c r="AX722" s="427"/>
      <c r="AY722" s="427"/>
      <c r="AZ722" s="427"/>
      <c r="BA722" s="427"/>
      <c r="BB722" s="427"/>
      <c r="BC722" s="427"/>
      <c r="BD722" s="427"/>
      <c r="BE722" s="427"/>
      <c r="BF722" s="427"/>
      <c r="BG722" s="427"/>
      <c r="BH722" s="427"/>
      <c r="BI722" s="427"/>
      <c r="BJ722" s="427"/>
      <c r="BK722" s="427"/>
      <c r="BL722" s="427"/>
      <c r="BM722" s="427"/>
      <c r="BN722" s="427"/>
      <c r="BO722" s="427"/>
      <c r="BP722" s="427"/>
      <c r="BQ722" s="427"/>
      <c r="BR722" s="427"/>
      <c r="BS722" s="427"/>
      <c r="BT722" s="427"/>
      <c r="BU722" s="427"/>
      <c r="BV722" s="427"/>
      <c r="BW722" s="427"/>
      <c r="BX722" s="427"/>
      <c r="BY722" s="427"/>
      <c r="BZ722" s="427"/>
      <c r="CA722" s="427"/>
      <c r="CB722" s="427"/>
      <c r="CC722" s="427"/>
      <c r="CD722" s="427"/>
      <c r="CE722" s="427"/>
      <c r="CF722" s="427"/>
      <c r="CG722" s="427"/>
      <c r="CH722" s="427"/>
      <c r="CI722" s="427"/>
      <c r="CJ722" s="427"/>
      <c r="CK722" s="427"/>
      <c r="CL722" s="427"/>
      <c r="CM722" s="427"/>
    </row>
    <row r="723">
      <c r="A723" s="427"/>
      <c r="B723" s="427"/>
      <c r="C723" s="427"/>
      <c r="D723" s="427"/>
      <c r="E723" s="427"/>
      <c r="F723" s="427"/>
      <c r="G723" s="427"/>
      <c r="H723" s="427"/>
      <c r="I723" s="427"/>
      <c r="J723" s="427"/>
      <c r="K723" s="427"/>
      <c r="L723" s="427"/>
      <c r="M723" s="427"/>
      <c r="N723" s="427"/>
      <c r="O723" s="427"/>
      <c r="P723" s="427"/>
      <c r="Q723" s="427"/>
      <c r="R723" s="427"/>
      <c r="S723" s="427"/>
      <c r="T723" s="427"/>
      <c r="U723" s="427"/>
      <c r="V723" s="427"/>
      <c r="W723" s="427"/>
      <c r="X723" s="427"/>
      <c r="Y723" s="427"/>
      <c r="Z723" s="427"/>
      <c r="AA723" s="427"/>
      <c r="AB723" s="427"/>
      <c r="AC723" s="427"/>
      <c r="AD723" s="427"/>
      <c r="AE723" s="427"/>
      <c r="AF723" s="427"/>
      <c r="AG723" s="427"/>
      <c r="AH723" s="427"/>
      <c r="AI723" s="427"/>
      <c r="AJ723" s="427"/>
      <c r="AK723" s="427"/>
      <c r="AL723" s="427"/>
      <c r="AM723" s="427"/>
      <c r="AN723" s="427"/>
      <c r="AO723" s="427"/>
      <c r="AP723" s="427"/>
      <c r="AQ723" s="427"/>
      <c r="AR723" s="427"/>
      <c r="AS723" s="427"/>
      <c r="AT723" s="427"/>
      <c r="AU723" s="427"/>
      <c r="AV723" s="427"/>
      <c r="AW723" s="427"/>
      <c r="AX723" s="427"/>
      <c r="AY723" s="427"/>
      <c r="AZ723" s="427"/>
      <c r="BA723" s="427"/>
      <c r="BB723" s="427"/>
      <c r="BC723" s="427"/>
      <c r="BD723" s="427"/>
      <c r="BE723" s="427"/>
      <c r="BF723" s="427"/>
      <c r="BG723" s="427"/>
      <c r="BH723" s="427"/>
      <c r="BI723" s="427"/>
      <c r="BJ723" s="427"/>
      <c r="BK723" s="427"/>
      <c r="BL723" s="427"/>
      <c r="BM723" s="427"/>
      <c r="BN723" s="427"/>
      <c r="BO723" s="427"/>
      <c r="BP723" s="427"/>
      <c r="BQ723" s="427"/>
      <c r="BR723" s="427"/>
      <c r="BS723" s="427"/>
      <c r="BT723" s="427"/>
      <c r="BU723" s="427"/>
      <c r="BV723" s="427"/>
      <c r="BW723" s="427"/>
      <c r="BX723" s="427"/>
      <c r="BY723" s="427"/>
      <c r="BZ723" s="427"/>
      <c r="CA723" s="427"/>
      <c r="CB723" s="427"/>
      <c r="CC723" s="427"/>
      <c r="CD723" s="427"/>
      <c r="CE723" s="427"/>
      <c r="CF723" s="427"/>
      <c r="CG723" s="427"/>
      <c r="CH723" s="427"/>
      <c r="CI723" s="427"/>
      <c r="CJ723" s="427"/>
      <c r="CK723" s="427"/>
      <c r="CL723" s="427"/>
      <c r="CM723" s="427"/>
    </row>
    <row r="724">
      <c r="A724" s="427"/>
      <c r="B724" s="427"/>
      <c r="C724" s="427"/>
      <c r="D724" s="427"/>
      <c r="E724" s="427"/>
      <c r="F724" s="427"/>
      <c r="G724" s="427"/>
      <c r="H724" s="427"/>
      <c r="I724" s="427"/>
      <c r="J724" s="427"/>
      <c r="K724" s="427"/>
      <c r="L724" s="427"/>
      <c r="M724" s="427"/>
      <c r="N724" s="427"/>
      <c r="O724" s="427"/>
      <c r="P724" s="427"/>
      <c r="Q724" s="427"/>
      <c r="R724" s="427"/>
      <c r="S724" s="427"/>
      <c r="T724" s="427"/>
      <c r="U724" s="427"/>
      <c r="V724" s="427"/>
      <c r="W724" s="427"/>
      <c r="X724" s="427"/>
      <c r="Y724" s="427"/>
      <c r="Z724" s="427"/>
      <c r="AA724" s="427"/>
      <c r="AB724" s="427"/>
      <c r="AC724" s="427"/>
      <c r="AD724" s="427"/>
      <c r="AE724" s="427"/>
      <c r="AF724" s="427"/>
      <c r="AG724" s="427"/>
      <c r="AH724" s="427"/>
      <c r="AI724" s="427"/>
      <c r="AJ724" s="427"/>
      <c r="AK724" s="427"/>
      <c r="AL724" s="427"/>
      <c r="AM724" s="427"/>
      <c r="AN724" s="427"/>
      <c r="AO724" s="427"/>
      <c r="AP724" s="427"/>
      <c r="AQ724" s="427"/>
      <c r="AR724" s="427"/>
      <c r="AS724" s="427"/>
      <c r="AT724" s="427"/>
      <c r="AU724" s="427"/>
      <c r="AV724" s="427"/>
      <c r="AW724" s="427"/>
      <c r="AX724" s="427"/>
      <c r="AY724" s="427"/>
      <c r="AZ724" s="427"/>
      <c r="BA724" s="427"/>
      <c r="BB724" s="427"/>
      <c r="BC724" s="427"/>
      <c r="BD724" s="427"/>
      <c r="BE724" s="427"/>
      <c r="BF724" s="427"/>
      <c r="BG724" s="427"/>
      <c r="BH724" s="427"/>
      <c r="BI724" s="427"/>
      <c r="BJ724" s="427"/>
      <c r="BK724" s="427"/>
      <c r="BL724" s="427"/>
      <c r="BM724" s="427"/>
      <c r="BN724" s="427"/>
      <c r="BO724" s="427"/>
      <c r="BP724" s="427"/>
      <c r="BQ724" s="427"/>
      <c r="BR724" s="427"/>
      <c r="BS724" s="427"/>
      <c r="BT724" s="427"/>
      <c r="BU724" s="427"/>
      <c r="BV724" s="427"/>
      <c r="BW724" s="427"/>
      <c r="BX724" s="427"/>
      <c r="BY724" s="427"/>
      <c r="BZ724" s="427"/>
      <c r="CA724" s="427"/>
      <c r="CB724" s="427"/>
      <c r="CC724" s="427"/>
      <c r="CD724" s="427"/>
      <c r="CE724" s="427"/>
      <c r="CF724" s="427"/>
      <c r="CG724" s="427"/>
      <c r="CH724" s="427"/>
      <c r="CI724" s="427"/>
      <c r="CJ724" s="427"/>
      <c r="CK724" s="427"/>
      <c r="CL724" s="427"/>
      <c r="CM724" s="427"/>
    </row>
    <row r="725">
      <c r="A725" s="427"/>
      <c r="B725" s="427"/>
      <c r="C725" s="427"/>
      <c r="D725" s="427"/>
      <c r="E725" s="427"/>
      <c r="F725" s="427"/>
      <c r="G725" s="427"/>
      <c r="H725" s="427"/>
      <c r="I725" s="427"/>
      <c r="J725" s="427"/>
      <c r="K725" s="427"/>
      <c r="L725" s="427"/>
      <c r="M725" s="427"/>
      <c r="N725" s="427"/>
      <c r="O725" s="427"/>
      <c r="P725" s="427"/>
      <c r="Q725" s="427"/>
      <c r="R725" s="427"/>
      <c r="S725" s="427"/>
      <c r="T725" s="427"/>
      <c r="U725" s="427"/>
      <c r="V725" s="427"/>
      <c r="W725" s="427"/>
      <c r="X725" s="427"/>
      <c r="Y725" s="427"/>
      <c r="Z725" s="427"/>
      <c r="AA725" s="427"/>
      <c r="AB725" s="427"/>
      <c r="AC725" s="427"/>
      <c r="AD725" s="427"/>
      <c r="AE725" s="427"/>
      <c r="AF725" s="427"/>
      <c r="AG725" s="427"/>
      <c r="AH725" s="427"/>
      <c r="AI725" s="427"/>
      <c r="AJ725" s="427"/>
      <c r="AK725" s="427"/>
      <c r="AL725" s="427"/>
      <c r="AM725" s="427"/>
      <c r="AN725" s="427"/>
      <c r="AO725" s="427"/>
      <c r="AP725" s="427"/>
      <c r="AQ725" s="427"/>
      <c r="AR725" s="427"/>
      <c r="AS725" s="427"/>
      <c r="AT725" s="427"/>
      <c r="AU725" s="427"/>
      <c r="AV725" s="427"/>
      <c r="AW725" s="427"/>
      <c r="AX725" s="427"/>
      <c r="AY725" s="427"/>
      <c r="AZ725" s="427"/>
      <c r="BA725" s="427"/>
      <c r="BB725" s="427"/>
      <c r="BC725" s="427"/>
      <c r="BD725" s="427"/>
      <c r="BE725" s="427"/>
      <c r="BF725" s="427"/>
      <c r="BG725" s="427"/>
      <c r="BH725" s="427"/>
      <c r="BI725" s="427"/>
      <c r="BJ725" s="427"/>
      <c r="BK725" s="427"/>
      <c r="BL725" s="427"/>
      <c r="BM725" s="427"/>
      <c r="BN725" s="427"/>
      <c r="BO725" s="427"/>
      <c r="BP725" s="427"/>
      <c r="BQ725" s="427"/>
      <c r="BR725" s="427"/>
      <c r="BS725" s="427"/>
      <c r="BT725" s="427"/>
      <c r="BU725" s="427"/>
      <c r="BV725" s="427"/>
      <c r="BW725" s="427"/>
      <c r="BX725" s="427"/>
      <c r="BY725" s="427"/>
      <c r="BZ725" s="427"/>
      <c r="CA725" s="427"/>
      <c r="CB725" s="427"/>
      <c r="CC725" s="427"/>
      <c r="CD725" s="427"/>
      <c r="CE725" s="427"/>
      <c r="CF725" s="427"/>
      <c r="CG725" s="427"/>
      <c r="CH725" s="427"/>
      <c r="CI725" s="427"/>
      <c r="CJ725" s="427"/>
      <c r="CK725" s="427"/>
      <c r="CL725" s="427"/>
      <c r="CM725" s="427"/>
    </row>
    <row r="726">
      <c r="A726" s="427"/>
      <c r="B726" s="427"/>
      <c r="C726" s="427"/>
      <c r="D726" s="427"/>
      <c r="E726" s="427"/>
      <c r="F726" s="427"/>
      <c r="G726" s="427"/>
      <c r="H726" s="427"/>
      <c r="I726" s="427"/>
      <c r="J726" s="427"/>
      <c r="K726" s="427"/>
      <c r="L726" s="427"/>
      <c r="M726" s="427"/>
      <c r="N726" s="427"/>
      <c r="O726" s="427"/>
      <c r="P726" s="427"/>
      <c r="Q726" s="427"/>
      <c r="R726" s="427"/>
      <c r="S726" s="427"/>
      <c r="T726" s="427"/>
      <c r="U726" s="427"/>
      <c r="V726" s="427"/>
      <c r="W726" s="427"/>
      <c r="X726" s="427"/>
      <c r="Y726" s="427"/>
      <c r="Z726" s="427"/>
      <c r="AA726" s="427"/>
      <c r="AB726" s="427"/>
      <c r="AC726" s="427"/>
      <c r="AD726" s="427"/>
      <c r="AE726" s="427"/>
      <c r="AF726" s="427"/>
      <c r="AG726" s="427"/>
      <c r="AH726" s="427"/>
      <c r="AI726" s="427"/>
      <c r="AJ726" s="427"/>
      <c r="AK726" s="427"/>
      <c r="AL726" s="427"/>
      <c r="AM726" s="427"/>
      <c r="AN726" s="427"/>
      <c r="AO726" s="427"/>
      <c r="AP726" s="427"/>
      <c r="AQ726" s="427"/>
      <c r="AR726" s="427"/>
      <c r="AS726" s="427"/>
      <c r="AT726" s="427"/>
      <c r="AU726" s="427"/>
      <c r="AV726" s="427"/>
      <c r="AW726" s="427"/>
      <c r="AX726" s="427"/>
      <c r="AY726" s="427"/>
      <c r="AZ726" s="427"/>
      <c r="BA726" s="427"/>
      <c r="BB726" s="427"/>
      <c r="BC726" s="427"/>
      <c r="BD726" s="427"/>
      <c r="BE726" s="427"/>
      <c r="BF726" s="427"/>
      <c r="BG726" s="427"/>
      <c r="BH726" s="427"/>
      <c r="BI726" s="427"/>
      <c r="BJ726" s="427"/>
      <c r="BK726" s="427"/>
      <c r="BL726" s="427"/>
      <c r="BM726" s="427"/>
      <c r="BN726" s="427"/>
      <c r="BO726" s="427"/>
      <c r="BP726" s="427"/>
      <c r="BQ726" s="427"/>
      <c r="BR726" s="427"/>
      <c r="BS726" s="427"/>
      <c r="BT726" s="427"/>
      <c r="BU726" s="427"/>
      <c r="BV726" s="427"/>
      <c r="BW726" s="427"/>
      <c r="BX726" s="427"/>
      <c r="BY726" s="427"/>
      <c r="BZ726" s="427"/>
      <c r="CA726" s="427"/>
      <c r="CB726" s="427"/>
      <c r="CC726" s="427"/>
      <c r="CD726" s="427"/>
      <c r="CE726" s="427"/>
      <c r="CF726" s="427"/>
      <c r="CG726" s="427"/>
      <c r="CH726" s="427"/>
      <c r="CI726" s="427"/>
      <c r="CJ726" s="427"/>
      <c r="CK726" s="427"/>
      <c r="CL726" s="427"/>
      <c r="CM726" s="427"/>
    </row>
    <row r="727">
      <c r="A727" s="427"/>
      <c r="B727" s="427"/>
      <c r="C727" s="427"/>
      <c r="D727" s="427"/>
      <c r="E727" s="427"/>
      <c r="F727" s="427"/>
      <c r="G727" s="427"/>
      <c r="H727" s="427"/>
      <c r="I727" s="427"/>
      <c r="J727" s="427"/>
      <c r="K727" s="427"/>
      <c r="L727" s="427"/>
      <c r="M727" s="427"/>
      <c r="N727" s="427"/>
      <c r="O727" s="427"/>
      <c r="P727" s="427"/>
      <c r="Q727" s="427"/>
      <c r="R727" s="427"/>
      <c r="S727" s="427"/>
      <c r="T727" s="427"/>
      <c r="U727" s="427"/>
      <c r="V727" s="427"/>
      <c r="W727" s="427"/>
      <c r="X727" s="427"/>
      <c r="Y727" s="427"/>
      <c r="Z727" s="427"/>
      <c r="AA727" s="427"/>
      <c r="AB727" s="427"/>
      <c r="AC727" s="427"/>
      <c r="AD727" s="427"/>
      <c r="AE727" s="427"/>
      <c r="AF727" s="427"/>
      <c r="AG727" s="427"/>
      <c r="AH727" s="427"/>
      <c r="AI727" s="427"/>
      <c r="AJ727" s="427"/>
      <c r="AK727" s="427"/>
      <c r="AL727" s="427"/>
      <c r="AM727" s="427"/>
      <c r="AN727" s="427"/>
      <c r="AO727" s="427"/>
      <c r="AP727" s="427"/>
      <c r="AQ727" s="427"/>
      <c r="AR727" s="427"/>
      <c r="AS727" s="427"/>
      <c r="AT727" s="427"/>
      <c r="AU727" s="427"/>
      <c r="AV727" s="427"/>
      <c r="AW727" s="427"/>
      <c r="AX727" s="427"/>
      <c r="AY727" s="427"/>
      <c r="AZ727" s="427"/>
      <c r="BA727" s="427"/>
      <c r="BB727" s="427"/>
      <c r="BC727" s="427"/>
      <c r="BD727" s="427"/>
      <c r="BE727" s="427"/>
      <c r="BF727" s="427"/>
      <c r="BG727" s="427"/>
      <c r="BH727" s="427"/>
      <c r="BI727" s="427"/>
      <c r="BJ727" s="427"/>
      <c r="BK727" s="427"/>
      <c r="BL727" s="427"/>
      <c r="BM727" s="427"/>
      <c r="BN727" s="427"/>
      <c r="BO727" s="427"/>
      <c r="BP727" s="427"/>
      <c r="BQ727" s="427"/>
      <c r="BR727" s="427"/>
      <c r="BS727" s="427"/>
      <c r="BT727" s="427"/>
      <c r="BU727" s="427"/>
      <c r="BV727" s="427"/>
      <c r="BW727" s="427"/>
      <c r="BX727" s="427"/>
      <c r="BY727" s="427"/>
      <c r="BZ727" s="427"/>
      <c r="CA727" s="427"/>
      <c r="CB727" s="427"/>
      <c r="CC727" s="427"/>
      <c r="CD727" s="427"/>
      <c r="CE727" s="427"/>
      <c r="CF727" s="427"/>
      <c r="CG727" s="427"/>
      <c r="CH727" s="427"/>
      <c r="CI727" s="427"/>
      <c r="CJ727" s="427"/>
      <c r="CK727" s="427"/>
      <c r="CL727" s="427"/>
      <c r="CM727" s="427"/>
    </row>
    <row r="728">
      <c r="A728" s="427"/>
      <c r="B728" s="427"/>
      <c r="C728" s="427"/>
      <c r="D728" s="427"/>
      <c r="E728" s="427"/>
      <c r="F728" s="427"/>
      <c r="G728" s="427"/>
      <c r="H728" s="427"/>
      <c r="I728" s="427"/>
      <c r="J728" s="427"/>
      <c r="K728" s="427"/>
      <c r="L728" s="427"/>
      <c r="M728" s="427"/>
      <c r="N728" s="427"/>
      <c r="O728" s="427"/>
      <c r="P728" s="427"/>
      <c r="Q728" s="427"/>
      <c r="R728" s="427"/>
      <c r="S728" s="427"/>
      <c r="T728" s="427"/>
      <c r="U728" s="427"/>
      <c r="V728" s="427"/>
      <c r="W728" s="427"/>
      <c r="X728" s="427"/>
      <c r="Y728" s="427"/>
      <c r="Z728" s="427"/>
      <c r="AA728" s="427"/>
      <c r="AB728" s="427"/>
      <c r="AC728" s="427"/>
      <c r="AD728" s="427"/>
      <c r="AE728" s="427"/>
      <c r="AF728" s="427"/>
      <c r="AG728" s="427"/>
      <c r="AH728" s="427"/>
      <c r="AI728" s="427"/>
      <c r="AJ728" s="427"/>
      <c r="AK728" s="427"/>
      <c r="AL728" s="427"/>
      <c r="AM728" s="427"/>
      <c r="AN728" s="427"/>
      <c r="AO728" s="427"/>
      <c r="AP728" s="427"/>
      <c r="AQ728" s="427"/>
      <c r="AR728" s="427"/>
      <c r="AS728" s="427"/>
      <c r="AT728" s="427"/>
      <c r="AU728" s="427"/>
      <c r="AV728" s="427"/>
      <c r="AW728" s="427"/>
      <c r="AX728" s="427"/>
      <c r="AY728" s="427"/>
      <c r="AZ728" s="427"/>
      <c r="BA728" s="427"/>
      <c r="BB728" s="427"/>
      <c r="BC728" s="427"/>
      <c r="BD728" s="427"/>
      <c r="BE728" s="427"/>
      <c r="BF728" s="427"/>
      <c r="BG728" s="427"/>
      <c r="BH728" s="427"/>
      <c r="BI728" s="427"/>
      <c r="BJ728" s="427"/>
      <c r="BK728" s="427"/>
      <c r="BL728" s="427"/>
      <c r="BM728" s="427"/>
      <c r="BN728" s="427"/>
      <c r="BO728" s="427"/>
      <c r="BP728" s="427"/>
      <c r="BQ728" s="427"/>
      <c r="BR728" s="427"/>
      <c r="BS728" s="427"/>
      <c r="BT728" s="427"/>
      <c r="BU728" s="427"/>
      <c r="BV728" s="427"/>
      <c r="BW728" s="427"/>
      <c r="BX728" s="427"/>
      <c r="BY728" s="427"/>
      <c r="BZ728" s="427"/>
      <c r="CA728" s="427"/>
      <c r="CB728" s="427"/>
      <c r="CC728" s="427"/>
      <c r="CD728" s="427"/>
      <c r="CE728" s="427"/>
      <c r="CF728" s="427"/>
      <c r="CG728" s="427"/>
      <c r="CH728" s="427"/>
      <c r="CI728" s="427"/>
      <c r="CJ728" s="427"/>
      <c r="CK728" s="427"/>
      <c r="CL728" s="427"/>
      <c r="CM728" s="427"/>
    </row>
    <row r="729">
      <c r="A729" s="427"/>
      <c r="B729" s="427"/>
      <c r="C729" s="427"/>
      <c r="D729" s="427"/>
      <c r="E729" s="427"/>
      <c r="F729" s="427"/>
      <c r="G729" s="427"/>
      <c r="H729" s="427"/>
      <c r="I729" s="427"/>
      <c r="J729" s="427"/>
      <c r="K729" s="427"/>
      <c r="L729" s="427"/>
      <c r="M729" s="427"/>
      <c r="N729" s="427"/>
      <c r="O729" s="427"/>
      <c r="P729" s="427"/>
      <c r="Q729" s="427"/>
      <c r="R729" s="427"/>
      <c r="S729" s="427"/>
      <c r="T729" s="427"/>
      <c r="U729" s="427"/>
      <c r="V729" s="427"/>
      <c r="W729" s="427"/>
      <c r="X729" s="427"/>
      <c r="Y729" s="427"/>
      <c r="Z729" s="427"/>
      <c r="AA729" s="427"/>
      <c r="AB729" s="427"/>
      <c r="AC729" s="427"/>
      <c r="AD729" s="427"/>
      <c r="AE729" s="427"/>
      <c r="AF729" s="427"/>
      <c r="AG729" s="427"/>
      <c r="AH729" s="427"/>
      <c r="AI729" s="427"/>
      <c r="AJ729" s="427"/>
      <c r="AK729" s="427"/>
      <c r="AL729" s="427"/>
      <c r="AM729" s="427"/>
      <c r="AN729" s="427"/>
      <c r="AO729" s="427"/>
      <c r="AP729" s="427"/>
      <c r="AQ729" s="427"/>
      <c r="AR729" s="427"/>
      <c r="AS729" s="427"/>
      <c r="AT729" s="427"/>
      <c r="AU729" s="427"/>
      <c r="AV729" s="427"/>
      <c r="AW729" s="427"/>
      <c r="AX729" s="427"/>
      <c r="AY729" s="427"/>
      <c r="AZ729" s="427"/>
      <c r="BA729" s="427"/>
      <c r="BB729" s="427"/>
      <c r="BC729" s="427"/>
      <c r="BD729" s="427"/>
      <c r="BE729" s="427"/>
      <c r="BF729" s="427"/>
      <c r="BG729" s="427"/>
      <c r="BH729" s="427"/>
      <c r="BI729" s="427"/>
      <c r="BJ729" s="427"/>
      <c r="BK729" s="427"/>
      <c r="BL729" s="427"/>
      <c r="BM729" s="427"/>
      <c r="BN729" s="427"/>
      <c r="BO729" s="427"/>
      <c r="BP729" s="427"/>
      <c r="BQ729" s="427"/>
      <c r="BR729" s="427"/>
      <c r="BS729" s="427"/>
      <c r="BT729" s="427"/>
      <c r="BU729" s="427"/>
      <c r="BV729" s="427"/>
      <c r="BW729" s="427"/>
      <c r="BX729" s="427"/>
      <c r="BY729" s="427"/>
      <c r="BZ729" s="427"/>
      <c r="CA729" s="427"/>
      <c r="CB729" s="427"/>
      <c r="CC729" s="427"/>
      <c r="CD729" s="427"/>
      <c r="CE729" s="427"/>
      <c r="CF729" s="427"/>
      <c r="CG729" s="427"/>
      <c r="CH729" s="427"/>
      <c r="CI729" s="427"/>
      <c r="CJ729" s="427"/>
      <c r="CK729" s="427"/>
      <c r="CL729" s="427"/>
      <c r="CM729" s="427"/>
    </row>
    <row r="730">
      <c r="A730" s="427"/>
      <c r="B730" s="427"/>
      <c r="C730" s="427"/>
      <c r="D730" s="427"/>
      <c r="E730" s="427"/>
      <c r="F730" s="427"/>
      <c r="G730" s="427"/>
      <c r="H730" s="427"/>
      <c r="I730" s="427"/>
      <c r="J730" s="427"/>
      <c r="K730" s="427"/>
      <c r="L730" s="427"/>
      <c r="M730" s="427"/>
      <c r="N730" s="427"/>
      <c r="O730" s="427"/>
      <c r="P730" s="427"/>
      <c r="Q730" s="427"/>
      <c r="R730" s="427"/>
      <c r="S730" s="427"/>
      <c r="T730" s="427"/>
      <c r="U730" s="427"/>
      <c r="V730" s="427"/>
      <c r="W730" s="427"/>
      <c r="X730" s="427"/>
      <c r="Y730" s="427"/>
      <c r="Z730" s="427"/>
      <c r="AA730" s="427"/>
      <c r="AB730" s="427"/>
      <c r="AC730" s="427"/>
      <c r="AD730" s="427"/>
      <c r="AE730" s="427"/>
      <c r="AF730" s="427"/>
      <c r="AG730" s="427"/>
      <c r="AH730" s="427"/>
      <c r="AI730" s="427"/>
      <c r="AJ730" s="427"/>
      <c r="AK730" s="427"/>
      <c r="AL730" s="427"/>
      <c r="AM730" s="427"/>
      <c r="AN730" s="427"/>
      <c r="AO730" s="427"/>
      <c r="AP730" s="427"/>
      <c r="AQ730" s="427"/>
      <c r="AR730" s="427"/>
      <c r="AS730" s="427"/>
      <c r="AT730" s="427"/>
      <c r="AU730" s="427"/>
      <c r="AV730" s="427"/>
      <c r="AW730" s="427"/>
      <c r="AX730" s="427"/>
      <c r="AY730" s="427"/>
      <c r="AZ730" s="427"/>
      <c r="BA730" s="427"/>
      <c r="BB730" s="427"/>
      <c r="BC730" s="427"/>
      <c r="BD730" s="427"/>
      <c r="BE730" s="427"/>
      <c r="BF730" s="427"/>
      <c r="BG730" s="427"/>
      <c r="BH730" s="427"/>
      <c r="BI730" s="427"/>
      <c r="BJ730" s="427"/>
      <c r="BK730" s="427"/>
      <c r="BL730" s="427"/>
      <c r="BM730" s="427"/>
      <c r="BN730" s="427"/>
      <c r="BO730" s="427"/>
      <c r="BP730" s="427"/>
      <c r="BQ730" s="427"/>
      <c r="BR730" s="427"/>
      <c r="BS730" s="427"/>
      <c r="BT730" s="427"/>
      <c r="BU730" s="427"/>
      <c r="BV730" s="427"/>
      <c r="BW730" s="427"/>
      <c r="BX730" s="427"/>
      <c r="BY730" s="427"/>
      <c r="BZ730" s="427"/>
      <c r="CA730" s="427"/>
      <c r="CB730" s="427"/>
      <c r="CC730" s="427"/>
      <c r="CD730" s="427"/>
      <c r="CE730" s="427"/>
      <c r="CF730" s="427"/>
      <c r="CG730" s="427"/>
      <c r="CH730" s="427"/>
      <c r="CI730" s="427"/>
      <c r="CJ730" s="427"/>
      <c r="CK730" s="427"/>
      <c r="CL730" s="427"/>
      <c r="CM730" s="427"/>
    </row>
    <row r="731">
      <c r="A731" s="427"/>
      <c r="B731" s="427"/>
      <c r="C731" s="427"/>
      <c r="D731" s="427"/>
      <c r="E731" s="427"/>
      <c r="F731" s="427"/>
      <c r="G731" s="427"/>
      <c r="H731" s="427"/>
      <c r="I731" s="427"/>
      <c r="J731" s="427"/>
      <c r="K731" s="427"/>
      <c r="L731" s="427"/>
      <c r="M731" s="427"/>
      <c r="N731" s="427"/>
      <c r="O731" s="427"/>
      <c r="P731" s="427"/>
      <c r="Q731" s="427"/>
      <c r="R731" s="427"/>
      <c r="S731" s="427"/>
      <c r="T731" s="427"/>
      <c r="U731" s="427"/>
      <c r="V731" s="427"/>
      <c r="W731" s="427"/>
      <c r="X731" s="427"/>
      <c r="Y731" s="427"/>
      <c r="Z731" s="427"/>
      <c r="AA731" s="427"/>
      <c r="AB731" s="427"/>
      <c r="AC731" s="427"/>
      <c r="AD731" s="427"/>
      <c r="AE731" s="427"/>
      <c r="AF731" s="427"/>
      <c r="AG731" s="427"/>
      <c r="AH731" s="427"/>
      <c r="AI731" s="427"/>
      <c r="AJ731" s="427"/>
      <c r="AK731" s="427"/>
      <c r="AL731" s="427"/>
      <c r="AM731" s="427"/>
      <c r="AN731" s="427"/>
      <c r="AO731" s="427"/>
      <c r="AP731" s="427"/>
      <c r="AQ731" s="427"/>
      <c r="AR731" s="427"/>
      <c r="AS731" s="427"/>
      <c r="AT731" s="427"/>
      <c r="AU731" s="427"/>
      <c r="AV731" s="427"/>
      <c r="AW731" s="427"/>
      <c r="AX731" s="427"/>
      <c r="AY731" s="427"/>
      <c r="AZ731" s="427"/>
      <c r="BA731" s="427"/>
      <c r="BB731" s="427"/>
      <c r="BC731" s="427"/>
      <c r="BD731" s="427"/>
      <c r="BE731" s="427"/>
      <c r="BF731" s="427"/>
      <c r="BG731" s="427"/>
      <c r="BH731" s="427"/>
      <c r="BI731" s="427"/>
      <c r="BJ731" s="427"/>
      <c r="BK731" s="427"/>
      <c r="BL731" s="427"/>
      <c r="BM731" s="427"/>
      <c r="BN731" s="427"/>
      <c r="BO731" s="427"/>
      <c r="BP731" s="427"/>
      <c r="BQ731" s="427"/>
      <c r="BR731" s="427"/>
      <c r="BS731" s="427"/>
      <c r="BT731" s="427"/>
      <c r="BU731" s="427"/>
      <c r="BV731" s="427"/>
      <c r="BW731" s="427"/>
      <c r="BX731" s="427"/>
      <c r="BY731" s="427"/>
      <c r="BZ731" s="427"/>
      <c r="CA731" s="427"/>
      <c r="CB731" s="427"/>
      <c r="CC731" s="427"/>
      <c r="CD731" s="427"/>
      <c r="CE731" s="427"/>
      <c r="CF731" s="427"/>
      <c r="CG731" s="427"/>
      <c r="CH731" s="427"/>
      <c r="CI731" s="427"/>
      <c r="CJ731" s="427"/>
      <c r="CK731" s="427"/>
      <c r="CL731" s="427"/>
      <c r="CM731" s="427"/>
    </row>
    <row r="732">
      <c r="A732" s="427"/>
      <c r="B732" s="427"/>
      <c r="C732" s="427"/>
      <c r="D732" s="427"/>
      <c r="E732" s="427"/>
      <c r="F732" s="427"/>
      <c r="G732" s="427"/>
      <c r="H732" s="427"/>
      <c r="I732" s="427"/>
      <c r="J732" s="427"/>
      <c r="K732" s="427"/>
      <c r="L732" s="427"/>
      <c r="M732" s="427"/>
      <c r="N732" s="427"/>
      <c r="O732" s="427"/>
      <c r="P732" s="427"/>
      <c r="Q732" s="427"/>
      <c r="R732" s="427"/>
      <c r="S732" s="427"/>
      <c r="T732" s="427"/>
      <c r="U732" s="427"/>
      <c r="V732" s="427"/>
      <c r="W732" s="427"/>
      <c r="X732" s="427"/>
      <c r="Y732" s="427"/>
      <c r="Z732" s="427"/>
      <c r="AA732" s="427"/>
      <c r="AB732" s="427"/>
      <c r="AC732" s="427"/>
      <c r="AD732" s="427"/>
      <c r="AE732" s="427"/>
      <c r="AF732" s="427"/>
      <c r="AG732" s="427"/>
      <c r="AH732" s="427"/>
      <c r="AI732" s="427"/>
      <c r="AJ732" s="427"/>
      <c r="AK732" s="427"/>
      <c r="AL732" s="427"/>
      <c r="AM732" s="427"/>
      <c r="AN732" s="427"/>
      <c r="AO732" s="427"/>
      <c r="AP732" s="427"/>
      <c r="AQ732" s="427"/>
      <c r="AR732" s="427"/>
      <c r="AS732" s="427"/>
      <c r="AT732" s="427"/>
      <c r="AU732" s="427"/>
      <c r="AV732" s="427"/>
      <c r="AW732" s="427"/>
      <c r="AX732" s="427"/>
      <c r="AY732" s="427"/>
      <c r="AZ732" s="427"/>
      <c r="BA732" s="427"/>
      <c r="BB732" s="427"/>
      <c r="BC732" s="427"/>
      <c r="BD732" s="427"/>
      <c r="BE732" s="427"/>
      <c r="BF732" s="427"/>
      <c r="BG732" s="427"/>
      <c r="BH732" s="427"/>
      <c r="BI732" s="427"/>
      <c r="BJ732" s="427"/>
      <c r="BK732" s="427"/>
      <c r="BL732" s="427"/>
      <c r="BM732" s="427"/>
      <c r="BN732" s="427"/>
      <c r="BO732" s="427"/>
      <c r="BP732" s="427"/>
      <c r="BQ732" s="427"/>
      <c r="BR732" s="427"/>
      <c r="BS732" s="427"/>
      <c r="BT732" s="427"/>
      <c r="BU732" s="427"/>
      <c r="BV732" s="427"/>
      <c r="BW732" s="427"/>
      <c r="BX732" s="427"/>
      <c r="BY732" s="427"/>
      <c r="BZ732" s="427"/>
      <c r="CA732" s="427"/>
      <c r="CB732" s="427"/>
      <c r="CC732" s="427"/>
      <c r="CD732" s="427"/>
      <c r="CE732" s="427"/>
      <c r="CF732" s="427"/>
      <c r="CG732" s="427"/>
      <c r="CH732" s="427"/>
      <c r="CI732" s="427"/>
      <c r="CJ732" s="427"/>
      <c r="CK732" s="427"/>
      <c r="CL732" s="427"/>
      <c r="CM732" s="427"/>
    </row>
    <row r="733">
      <c r="A733" s="427"/>
      <c r="B733" s="427"/>
      <c r="C733" s="427"/>
      <c r="D733" s="427"/>
      <c r="E733" s="427"/>
      <c r="F733" s="427"/>
      <c r="G733" s="427"/>
      <c r="H733" s="427"/>
      <c r="I733" s="427"/>
      <c r="J733" s="427"/>
      <c r="K733" s="427"/>
      <c r="L733" s="427"/>
      <c r="M733" s="427"/>
      <c r="N733" s="427"/>
      <c r="O733" s="427"/>
      <c r="P733" s="427"/>
      <c r="Q733" s="427"/>
      <c r="R733" s="427"/>
      <c r="S733" s="427"/>
      <c r="T733" s="427"/>
      <c r="U733" s="427"/>
      <c r="V733" s="427"/>
      <c r="W733" s="427"/>
      <c r="X733" s="427"/>
      <c r="Y733" s="427"/>
      <c r="Z733" s="427"/>
      <c r="AA733" s="427"/>
      <c r="AB733" s="427"/>
      <c r="AC733" s="427"/>
      <c r="AD733" s="427"/>
      <c r="AE733" s="427"/>
      <c r="AF733" s="427"/>
      <c r="AG733" s="427"/>
      <c r="AH733" s="427"/>
      <c r="AI733" s="427"/>
      <c r="AJ733" s="427"/>
      <c r="AK733" s="427"/>
      <c r="AL733" s="427"/>
      <c r="AM733" s="427"/>
      <c r="AN733" s="427"/>
      <c r="AO733" s="427"/>
      <c r="AP733" s="427"/>
      <c r="AQ733" s="427"/>
      <c r="AR733" s="427"/>
      <c r="AS733" s="427"/>
      <c r="AT733" s="427"/>
      <c r="AU733" s="427"/>
      <c r="AV733" s="427"/>
      <c r="AW733" s="427"/>
      <c r="AX733" s="427"/>
      <c r="AY733" s="427"/>
      <c r="AZ733" s="427"/>
      <c r="BA733" s="427"/>
      <c r="BB733" s="427"/>
      <c r="BC733" s="427"/>
      <c r="BD733" s="427"/>
      <c r="BE733" s="427"/>
      <c r="BF733" s="427"/>
      <c r="BG733" s="427"/>
      <c r="BH733" s="427"/>
      <c r="BI733" s="427"/>
      <c r="BJ733" s="427"/>
      <c r="BK733" s="427"/>
      <c r="BL733" s="427"/>
      <c r="BM733" s="427"/>
      <c r="BN733" s="427"/>
      <c r="BO733" s="427"/>
      <c r="BP733" s="427"/>
      <c r="BQ733" s="427"/>
      <c r="BR733" s="427"/>
      <c r="BS733" s="427"/>
      <c r="BT733" s="427"/>
      <c r="BU733" s="427"/>
      <c r="BV733" s="427"/>
      <c r="BW733" s="427"/>
      <c r="BX733" s="427"/>
      <c r="BY733" s="427"/>
      <c r="BZ733" s="427"/>
      <c r="CA733" s="427"/>
      <c r="CB733" s="427"/>
      <c r="CC733" s="427"/>
      <c r="CD733" s="427"/>
      <c r="CE733" s="427"/>
      <c r="CF733" s="427"/>
      <c r="CG733" s="427"/>
      <c r="CH733" s="427"/>
      <c r="CI733" s="427"/>
      <c r="CJ733" s="427"/>
      <c r="CK733" s="427"/>
      <c r="CL733" s="427"/>
      <c r="CM733" s="427"/>
    </row>
    <row r="734">
      <c r="A734" s="427"/>
      <c r="B734" s="427"/>
      <c r="C734" s="427"/>
      <c r="D734" s="427"/>
      <c r="E734" s="427"/>
      <c r="F734" s="427"/>
      <c r="G734" s="427"/>
      <c r="H734" s="427"/>
      <c r="I734" s="427"/>
      <c r="J734" s="427"/>
      <c r="K734" s="427"/>
      <c r="L734" s="427"/>
      <c r="M734" s="427"/>
      <c r="N734" s="427"/>
      <c r="O734" s="427"/>
      <c r="P734" s="427"/>
      <c r="Q734" s="427"/>
      <c r="R734" s="427"/>
      <c r="S734" s="427"/>
      <c r="T734" s="427"/>
      <c r="U734" s="427"/>
      <c r="V734" s="427"/>
      <c r="W734" s="427"/>
      <c r="X734" s="427"/>
      <c r="Y734" s="427"/>
      <c r="Z734" s="427"/>
      <c r="AA734" s="427"/>
      <c r="AB734" s="427"/>
      <c r="AC734" s="427"/>
      <c r="AD734" s="427"/>
      <c r="AE734" s="427"/>
      <c r="AF734" s="427"/>
      <c r="AG734" s="427"/>
      <c r="AH734" s="427"/>
      <c r="AI734" s="427"/>
      <c r="AJ734" s="427"/>
      <c r="AK734" s="427"/>
      <c r="AL734" s="427"/>
      <c r="AM734" s="427"/>
      <c r="AN734" s="427"/>
      <c r="AO734" s="427"/>
      <c r="AP734" s="427"/>
      <c r="AQ734" s="427"/>
      <c r="AR734" s="427"/>
      <c r="AS734" s="427"/>
      <c r="AT734" s="427"/>
      <c r="AU734" s="427"/>
      <c r="AV734" s="427"/>
      <c r="AW734" s="427"/>
      <c r="AX734" s="427"/>
      <c r="AY734" s="427"/>
      <c r="AZ734" s="427"/>
      <c r="BA734" s="427"/>
      <c r="BB734" s="427"/>
      <c r="BC734" s="427"/>
      <c r="BD734" s="427"/>
      <c r="BE734" s="427"/>
      <c r="BF734" s="427"/>
      <c r="BG734" s="427"/>
      <c r="BH734" s="427"/>
      <c r="BI734" s="427"/>
      <c r="BJ734" s="427"/>
      <c r="BK734" s="427"/>
      <c r="BL734" s="427"/>
      <c r="BM734" s="427"/>
      <c r="BN734" s="427"/>
      <c r="BO734" s="427"/>
      <c r="BP734" s="427"/>
      <c r="BQ734" s="427"/>
      <c r="BR734" s="427"/>
      <c r="BS734" s="427"/>
      <c r="BT734" s="427"/>
      <c r="BU734" s="427"/>
      <c r="BV734" s="427"/>
      <c r="BW734" s="427"/>
      <c r="BX734" s="427"/>
      <c r="BY734" s="427"/>
      <c r="BZ734" s="427"/>
      <c r="CA734" s="427"/>
      <c r="CB734" s="427"/>
      <c r="CC734" s="427"/>
      <c r="CD734" s="427"/>
      <c r="CE734" s="427"/>
      <c r="CF734" s="427"/>
      <c r="CG734" s="427"/>
      <c r="CH734" s="427"/>
      <c r="CI734" s="427"/>
      <c r="CJ734" s="427"/>
      <c r="CK734" s="427"/>
      <c r="CL734" s="427"/>
      <c r="CM734" s="427"/>
    </row>
    <row r="735">
      <c r="A735" s="427"/>
      <c r="B735" s="427"/>
      <c r="C735" s="427"/>
      <c r="D735" s="427"/>
      <c r="E735" s="427"/>
      <c r="F735" s="427"/>
      <c r="G735" s="427"/>
      <c r="H735" s="427"/>
      <c r="I735" s="427"/>
      <c r="J735" s="427"/>
      <c r="K735" s="427"/>
      <c r="L735" s="427"/>
      <c r="M735" s="427"/>
      <c r="N735" s="427"/>
      <c r="O735" s="427"/>
      <c r="P735" s="427"/>
      <c r="Q735" s="427"/>
      <c r="R735" s="427"/>
      <c r="S735" s="427"/>
      <c r="T735" s="427"/>
      <c r="U735" s="427"/>
      <c r="V735" s="427"/>
      <c r="W735" s="427"/>
      <c r="X735" s="427"/>
      <c r="Y735" s="427"/>
      <c r="Z735" s="427"/>
      <c r="AA735" s="427"/>
      <c r="AB735" s="427"/>
      <c r="AC735" s="427"/>
      <c r="AD735" s="427"/>
      <c r="AE735" s="427"/>
      <c r="AF735" s="427"/>
      <c r="AG735" s="427"/>
      <c r="AH735" s="427"/>
      <c r="AI735" s="427"/>
      <c r="AJ735" s="427"/>
      <c r="AK735" s="427"/>
      <c r="AL735" s="427"/>
      <c r="AM735" s="427"/>
      <c r="AN735" s="427"/>
      <c r="AO735" s="427"/>
      <c r="AP735" s="427"/>
      <c r="AQ735" s="427"/>
      <c r="AR735" s="427"/>
      <c r="AS735" s="427"/>
      <c r="AT735" s="427"/>
      <c r="AU735" s="427"/>
      <c r="AV735" s="427"/>
      <c r="AW735" s="427"/>
      <c r="AX735" s="427"/>
      <c r="AY735" s="427"/>
      <c r="AZ735" s="427"/>
      <c r="BA735" s="427"/>
      <c r="BB735" s="427"/>
      <c r="BC735" s="427"/>
      <c r="BD735" s="427"/>
      <c r="BE735" s="427"/>
      <c r="BF735" s="427"/>
      <c r="BG735" s="427"/>
      <c r="BH735" s="427"/>
      <c r="BI735" s="427"/>
      <c r="BJ735" s="427"/>
      <c r="BK735" s="427"/>
      <c r="BL735" s="427"/>
      <c r="BM735" s="427"/>
      <c r="BN735" s="427"/>
      <c r="BO735" s="427"/>
      <c r="BP735" s="427"/>
      <c r="BQ735" s="427"/>
      <c r="BR735" s="427"/>
      <c r="BS735" s="427"/>
      <c r="BT735" s="427"/>
      <c r="BU735" s="427"/>
      <c r="BV735" s="427"/>
      <c r="BW735" s="427"/>
      <c r="BX735" s="427"/>
      <c r="BY735" s="427"/>
      <c r="BZ735" s="427"/>
      <c r="CA735" s="427"/>
      <c r="CB735" s="427"/>
      <c r="CC735" s="427"/>
      <c r="CD735" s="427"/>
      <c r="CE735" s="427"/>
      <c r="CF735" s="427"/>
      <c r="CG735" s="427"/>
      <c r="CH735" s="427"/>
      <c r="CI735" s="427"/>
      <c r="CJ735" s="427"/>
      <c r="CK735" s="427"/>
      <c r="CL735" s="427"/>
      <c r="CM735" s="427"/>
    </row>
    <row r="736">
      <c r="A736" s="427"/>
      <c r="B736" s="427"/>
      <c r="C736" s="427"/>
      <c r="D736" s="427"/>
      <c r="E736" s="427"/>
      <c r="F736" s="427"/>
      <c r="G736" s="427"/>
      <c r="H736" s="427"/>
      <c r="I736" s="427"/>
      <c r="J736" s="427"/>
      <c r="K736" s="427"/>
      <c r="L736" s="427"/>
      <c r="M736" s="427"/>
      <c r="N736" s="427"/>
      <c r="O736" s="427"/>
      <c r="P736" s="427"/>
      <c r="Q736" s="427"/>
      <c r="R736" s="427"/>
      <c r="S736" s="427"/>
      <c r="T736" s="427"/>
      <c r="U736" s="427"/>
      <c r="V736" s="427"/>
      <c r="W736" s="427"/>
      <c r="X736" s="427"/>
      <c r="Y736" s="427"/>
      <c r="Z736" s="427"/>
      <c r="AA736" s="427"/>
      <c r="AB736" s="427"/>
      <c r="AC736" s="427"/>
      <c r="AD736" s="427"/>
      <c r="AE736" s="427"/>
      <c r="AF736" s="427"/>
      <c r="AG736" s="427"/>
      <c r="AH736" s="427"/>
      <c r="AI736" s="427"/>
      <c r="AJ736" s="427"/>
      <c r="AK736" s="427"/>
      <c r="AL736" s="427"/>
      <c r="AM736" s="427"/>
      <c r="AN736" s="427"/>
      <c r="AO736" s="427"/>
      <c r="AP736" s="427"/>
      <c r="AQ736" s="427"/>
      <c r="AR736" s="427"/>
      <c r="AS736" s="427"/>
      <c r="AT736" s="427"/>
      <c r="AU736" s="427"/>
      <c r="AV736" s="427"/>
      <c r="AW736" s="427"/>
      <c r="AX736" s="427"/>
      <c r="AY736" s="427"/>
      <c r="AZ736" s="427"/>
      <c r="BA736" s="427"/>
      <c r="BB736" s="427"/>
      <c r="BC736" s="427"/>
      <c r="BD736" s="427"/>
      <c r="BE736" s="427"/>
      <c r="BF736" s="427"/>
      <c r="BG736" s="427"/>
      <c r="BH736" s="427"/>
      <c r="BI736" s="427"/>
      <c r="BJ736" s="427"/>
      <c r="BK736" s="427"/>
      <c r="BL736" s="427"/>
      <c r="BM736" s="427"/>
      <c r="BN736" s="427"/>
      <c r="BO736" s="427"/>
      <c r="BP736" s="427"/>
      <c r="BQ736" s="427"/>
      <c r="BR736" s="427"/>
      <c r="BS736" s="427"/>
      <c r="BT736" s="427"/>
      <c r="BU736" s="427"/>
      <c r="BV736" s="427"/>
      <c r="BW736" s="427"/>
      <c r="BX736" s="427"/>
      <c r="BY736" s="427"/>
      <c r="BZ736" s="427"/>
      <c r="CA736" s="427"/>
      <c r="CB736" s="427"/>
      <c r="CC736" s="427"/>
      <c r="CD736" s="427"/>
      <c r="CE736" s="427"/>
      <c r="CF736" s="427"/>
      <c r="CG736" s="427"/>
      <c r="CH736" s="427"/>
      <c r="CI736" s="427"/>
      <c r="CJ736" s="427"/>
      <c r="CK736" s="427"/>
      <c r="CL736" s="427"/>
      <c r="CM736" s="427"/>
    </row>
    <row r="737">
      <c r="A737" s="427"/>
      <c r="B737" s="427"/>
      <c r="C737" s="427"/>
      <c r="D737" s="427"/>
      <c r="E737" s="427"/>
      <c r="F737" s="427"/>
      <c r="G737" s="427"/>
      <c r="H737" s="427"/>
      <c r="I737" s="427"/>
      <c r="J737" s="427"/>
      <c r="K737" s="427"/>
      <c r="L737" s="427"/>
      <c r="M737" s="427"/>
      <c r="N737" s="427"/>
      <c r="O737" s="427"/>
      <c r="P737" s="427"/>
      <c r="Q737" s="427"/>
      <c r="R737" s="427"/>
      <c r="S737" s="427"/>
      <c r="T737" s="427"/>
      <c r="U737" s="427"/>
      <c r="V737" s="427"/>
      <c r="W737" s="427"/>
      <c r="X737" s="427"/>
      <c r="Y737" s="427"/>
      <c r="Z737" s="427"/>
      <c r="AA737" s="427"/>
      <c r="AB737" s="427"/>
      <c r="AC737" s="427"/>
      <c r="AD737" s="427"/>
      <c r="AE737" s="427"/>
      <c r="AF737" s="427"/>
      <c r="AG737" s="427"/>
      <c r="AH737" s="427"/>
      <c r="AI737" s="427"/>
      <c r="AJ737" s="427"/>
      <c r="AK737" s="427"/>
      <c r="AL737" s="427"/>
      <c r="AM737" s="427"/>
      <c r="AN737" s="427"/>
      <c r="AO737" s="427"/>
      <c r="AP737" s="427"/>
      <c r="AQ737" s="427"/>
      <c r="AR737" s="427"/>
      <c r="AS737" s="427"/>
      <c r="AT737" s="427"/>
      <c r="AU737" s="427"/>
      <c r="AV737" s="427"/>
      <c r="AW737" s="427"/>
      <c r="AX737" s="427"/>
      <c r="AY737" s="427"/>
      <c r="AZ737" s="427"/>
      <c r="BA737" s="427"/>
      <c r="BB737" s="427"/>
      <c r="BC737" s="427"/>
      <c r="BD737" s="427"/>
      <c r="BE737" s="427"/>
      <c r="BF737" s="427"/>
      <c r="BG737" s="427"/>
      <c r="BH737" s="427"/>
      <c r="BI737" s="427"/>
      <c r="BJ737" s="427"/>
      <c r="BK737" s="427"/>
      <c r="BL737" s="427"/>
      <c r="BM737" s="427"/>
      <c r="BN737" s="427"/>
      <c r="BO737" s="427"/>
      <c r="BP737" s="427"/>
      <c r="BQ737" s="427"/>
      <c r="BR737" s="427"/>
      <c r="BS737" s="427"/>
      <c r="BT737" s="427"/>
      <c r="BU737" s="427"/>
      <c r="BV737" s="427"/>
      <c r="BW737" s="427"/>
      <c r="BX737" s="427"/>
      <c r="BY737" s="427"/>
      <c r="BZ737" s="427"/>
      <c r="CA737" s="427"/>
      <c r="CB737" s="427"/>
      <c r="CC737" s="427"/>
      <c r="CD737" s="427"/>
      <c r="CE737" s="427"/>
      <c r="CF737" s="427"/>
      <c r="CG737" s="427"/>
      <c r="CH737" s="427"/>
      <c r="CI737" s="427"/>
      <c r="CJ737" s="427"/>
      <c r="CK737" s="427"/>
      <c r="CL737" s="427"/>
      <c r="CM737" s="427"/>
    </row>
    <row r="738">
      <c r="A738" s="427"/>
      <c r="B738" s="427"/>
      <c r="C738" s="427"/>
      <c r="D738" s="427"/>
      <c r="E738" s="427"/>
      <c r="F738" s="427"/>
      <c r="G738" s="427"/>
      <c r="H738" s="427"/>
      <c r="I738" s="427"/>
      <c r="J738" s="427"/>
      <c r="K738" s="427"/>
      <c r="L738" s="427"/>
      <c r="M738" s="427"/>
      <c r="N738" s="427"/>
      <c r="O738" s="427"/>
      <c r="P738" s="427"/>
      <c r="Q738" s="427"/>
      <c r="R738" s="427"/>
      <c r="S738" s="427"/>
      <c r="T738" s="427"/>
      <c r="U738" s="427"/>
      <c r="V738" s="427"/>
      <c r="W738" s="427"/>
      <c r="X738" s="427"/>
      <c r="Y738" s="427"/>
      <c r="Z738" s="427"/>
      <c r="AA738" s="427"/>
      <c r="AB738" s="427"/>
      <c r="AC738" s="427"/>
      <c r="AD738" s="427"/>
      <c r="AE738" s="427"/>
      <c r="AF738" s="427"/>
      <c r="AG738" s="427"/>
      <c r="AH738" s="427"/>
      <c r="AI738" s="427"/>
      <c r="AJ738" s="427"/>
      <c r="AK738" s="427"/>
      <c r="AL738" s="427"/>
      <c r="AM738" s="427"/>
      <c r="AN738" s="427"/>
      <c r="AO738" s="427"/>
      <c r="AP738" s="427"/>
      <c r="AQ738" s="427"/>
      <c r="AR738" s="427"/>
      <c r="AS738" s="427"/>
      <c r="AT738" s="427"/>
      <c r="AU738" s="427"/>
      <c r="AV738" s="427"/>
      <c r="AW738" s="427"/>
      <c r="AX738" s="427"/>
      <c r="AY738" s="427"/>
      <c r="AZ738" s="427"/>
      <c r="BA738" s="427"/>
      <c r="BB738" s="427"/>
      <c r="BC738" s="427"/>
      <c r="BD738" s="427"/>
      <c r="BE738" s="427"/>
      <c r="BF738" s="427"/>
      <c r="BG738" s="427"/>
      <c r="BH738" s="427"/>
      <c r="BI738" s="427"/>
      <c r="BJ738" s="427"/>
      <c r="BK738" s="427"/>
      <c r="BL738" s="427"/>
      <c r="BM738" s="427"/>
      <c r="BN738" s="427"/>
      <c r="BO738" s="427"/>
      <c r="BP738" s="427"/>
      <c r="BQ738" s="427"/>
      <c r="BR738" s="427"/>
      <c r="BS738" s="427"/>
      <c r="BT738" s="427"/>
      <c r="BU738" s="427"/>
      <c r="BV738" s="427"/>
      <c r="BW738" s="427"/>
      <c r="BX738" s="427"/>
      <c r="BY738" s="427"/>
      <c r="BZ738" s="427"/>
      <c r="CA738" s="427"/>
      <c r="CB738" s="427"/>
      <c r="CC738" s="427"/>
      <c r="CD738" s="427"/>
      <c r="CE738" s="427"/>
      <c r="CF738" s="427"/>
      <c r="CG738" s="427"/>
      <c r="CH738" s="427"/>
      <c r="CI738" s="427"/>
      <c r="CJ738" s="427"/>
      <c r="CK738" s="427"/>
      <c r="CL738" s="427"/>
      <c r="CM738" s="427"/>
    </row>
    <row r="739">
      <c r="A739" s="427"/>
      <c r="B739" s="427"/>
      <c r="C739" s="427"/>
      <c r="D739" s="427"/>
      <c r="E739" s="427"/>
      <c r="F739" s="427"/>
      <c r="G739" s="427"/>
      <c r="H739" s="427"/>
      <c r="I739" s="427"/>
      <c r="J739" s="427"/>
      <c r="K739" s="427"/>
      <c r="L739" s="427"/>
      <c r="M739" s="427"/>
      <c r="N739" s="427"/>
      <c r="O739" s="427"/>
      <c r="P739" s="427"/>
      <c r="Q739" s="427"/>
      <c r="R739" s="427"/>
      <c r="S739" s="427"/>
      <c r="T739" s="427"/>
      <c r="U739" s="427"/>
      <c r="V739" s="427"/>
      <c r="W739" s="427"/>
      <c r="X739" s="427"/>
      <c r="Y739" s="427"/>
      <c r="Z739" s="427"/>
      <c r="AA739" s="427"/>
      <c r="AB739" s="427"/>
      <c r="AC739" s="427"/>
      <c r="AD739" s="427"/>
      <c r="AE739" s="427"/>
      <c r="AF739" s="427"/>
      <c r="AG739" s="427"/>
      <c r="AH739" s="427"/>
      <c r="AI739" s="427"/>
      <c r="AJ739" s="427"/>
      <c r="AK739" s="427"/>
      <c r="AL739" s="427"/>
      <c r="AM739" s="427"/>
      <c r="AN739" s="427"/>
      <c r="AO739" s="427"/>
      <c r="AP739" s="427"/>
      <c r="AQ739" s="427"/>
      <c r="AR739" s="427"/>
      <c r="AS739" s="427"/>
      <c r="AT739" s="427"/>
      <c r="AU739" s="427"/>
      <c r="AV739" s="427"/>
      <c r="AW739" s="427"/>
      <c r="AX739" s="427"/>
      <c r="AY739" s="427"/>
      <c r="AZ739" s="427"/>
      <c r="BA739" s="427"/>
      <c r="BB739" s="427"/>
      <c r="BC739" s="427"/>
      <c r="BD739" s="427"/>
      <c r="BE739" s="427"/>
      <c r="BF739" s="427"/>
      <c r="BG739" s="427"/>
      <c r="BH739" s="427"/>
      <c r="BI739" s="427"/>
      <c r="BJ739" s="427"/>
      <c r="BK739" s="427"/>
      <c r="BL739" s="427"/>
      <c r="BM739" s="427"/>
      <c r="BN739" s="427"/>
      <c r="BO739" s="427"/>
      <c r="BP739" s="427"/>
      <c r="BQ739" s="427"/>
      <c r="BR739" s="427"/>
      <c r="BS739" s="427"/>
      <c r="BT739" s="427"/>
      <c r="BU739" s="427"/>
      <c r="BV739" s="427"/>
      <c r="BW739" s="427"/>
      <c r="BX739" s="427"/>
      <c r="BY739" s="427"/>
      <c r="BZ739" s="427"/>
      <c r="CA739" s="427"/>
      <c r="CB739" s="427"/>
      <c r="CC739" s="427"/>
      <c r="CD739" s="427"/>
      <c r="CE739" s="427"/>
      <c r="CF739" s="427"/>
      <c r="CG739" s="427"/>
      <c r="CH739" s="427"/>
      <c r="CI739" s="427"/>
      <c r="CJ739" s="427"/>
      <c r="CK739" s="427"/>
      <c r="CL739" s="427"/>
      <c r="CM739" s="427"/>
    </row>
    <row r="740">
      <c r="A740" s="427"/>
      <c r="B740" s="427"/>
      <c r="C740" s="427"/>
      <c r="D740" s="427"/>
      <c r="E740" s="427"/>
      <c r="F740" s="427"/>
      <c r="G740" s="427"/>
      <c r="H740" s="427"/>
      <c r="I740" s="427"/>
      <c r="J740" s="427"/>
      <c r="K740" s="427"/>
      <c r="L740" s="427"/>
      <c r="M740" s="427"/>
      <c r="N740" s="427"/>
      <c r="O740" s="427"/>
      <c r="P740" s="427"/>
      <c r="Q740" s="427"/>
      <c r="R740" s="427"/>
      <c r="S740" s="427"/>
      <c r="T740" s="427"/>
      <c r="U740" s="427"/>
      <c r="V740" s="427"/>
      <c r="W740" s="427"/>
      <c r="X740" s="427"/>
      <c r="Y740" s="427"/>
      <c r="Z740" s="427"/>
      <c r="AA740" s="427"/>
      <c r="AB740" s="427"/>
      <c r="AC740" s="427"/>
      <c r="AD740" s="427"/>
      <c r="AE740" s="427"/>
      <c r="AF740" s="427"/>
      <c r="AG740" s="427"/>
      <c r="AH740" s="427"/>
      <c r="AI740" s="427"/>
      <c r="AJ740" s="427"/>
      <c r="AK740" s="427"/>
      <c r="AL740" s="427"/>
      <c r="AM740" s="427"/>
      <c r="AN740" s="427"/>
      <c r="AO740" s="427"/>
      <c r="AP740" s="427"/>
      <c r="AQ740" s="427"/>
      <c r="AR740" s="427"/>
      <c r="AS740" s="427"/>
      <c r="AT740" s="427"/>
      <c r="AU740" s="427"/>
      <c r="AV740" s="427"/>
      <c r="AW740" s="427"/>
      <c r="AX740" s="427"/>
      <c r="AY740" s="427"/>
      <c r="AZ740" s="427"/>
      <c r="BA740" s="427"/>
      <c r="BB740" s="427"/>
      <c r="BC740" s="427"/>
      <c r="BD740" s="427"/>
      <c r="BE740" s="427"/>
      <c r="BF740" s="427"/>
      <c r="BG740" s="427"/>
      <c r="BH740" s="427"/>
      <c r="BI740" s="427"/>
      <c r="BJ740" s="427"/>
      <c r="BK740" s="427"/>
      <c r="BL740" s="427"/>
      <c r="BM740" s="427"/>
      <c r="BN740" s="427"/>
      <c r="BO740" s="427"/>
      <c r="BP740" s="427"/>
      <c r="BQ740" s="427"/>
      <c r="BR740" s="427"/>
      <c r="BS740" s="427"/>
      <c r="BT740" s="427"/>
      <c r="BU740" s="427"/>
      <c r="BV740" s="427"/>
      <c r="BW740" s="427"/>
      <c r="BX740" s="427"/>
      <c r="BY740" s="427"/>
      <c r="BZ740" s="427"/>
      <c r="CA740" s="427"/>
      <c r="CB740" s="427"/>
      <c r="CC740" s="427"/>
      <c r="CD740" s="427"/>
      <c r="CE740" s="427"/>
      <c r="CF740" s="427"/>
      <c r="CG740" s="427"/>
      <c r="CH740" s="427"/>
      <c r="CI740" s="427"/>
      <c r="CJ740" s="427"/>
      <c r="CK740" s="427"/>
      <c r="CL740" s="427"/>
      <c r="CM740" s="427"/>
    </row>
    <row r="741">
      <c r="A741" s="427"/>
      <c r="B741" s="427"/>
      <c r="C741" s="427"/>
      <c r="D741" s="427"/>
      <c r="E741" s="427"/>
      <c r="F741" s="427"/>
      <c r="G741" s="427"/>
      <c r="H741" s="427"/>
      <c r="I741" s="427"/>
      <c r="J741" s="427"/>
      <c r="K741" s="427"/>
      <c r="L741" s="427"/>
      <c r="M741" s="427"/>
      <c r="N741" s="427"/>
      <c r="O741" s="427"/>
      <c r="P741" s="427"/>
      <c r="Q741" s="427"/>
      <c r="R741" s="427"/>
      <c r="S741" s="427"/>
      <c r="T741" s="427"/>
      <c r="U741" s="427"/>
      <c r="V741" s="427"/>
      <c r="W741" s="427"/>
      <c r="X741" s="427"/>
      <c r="Y741" s="427"/>
      <c r="Z741" s="427"/>
      <c r="AA741" s="427"/>
      <c r="AB741" s="427"/>
      <c r="AC741" s="427"/>
      <c r="AD741" s="427"/>
      <c r="AE741" s="427"/>
      <c r="AF741" s="427"/>
      <c r="AG741" s="427"/>
      <c r="AH741" s="427"/>
      <c r="AI741" s="427"/>
      <c r="AJ741" s="427"/>
      <c r="AK741" s="427"/>
      <c r="AL741" s="427"/>
      <c r="AM741" s="427"/>
      <c r="AN741" s="427"/>
      <c r="AO741" s="427"/>
      <c r="AP741" s="427"/>
      <c r="AQ741" s="427"/>
      <c r="AR741" s="427"/>
      <c r="AS741" s="427"/>
      <c r="AT741" s="427"/>
      <c r="AU741" s="427"/>
      <c r="AV741" s="427"/>
      <c r="AW741" s="427"/>
      <c r="AX741" s="427"/>
      <c r="AY741" s="427"/>
      <c r="AZ741" s="427"/>
      <c r="BA741" s="427"/>
      <c r="BB741" s="427"/>
      <c r="BC741" s="427"/>
      <c r="BD741" s="427"/>
      <c r="BE741" s="427"/>
      <c r="BF741" s="427"/>
      <c r="BG741" s="427"/>
      <c r="BH741" s="427"/>
      <c r="BI741" s="427"/>
      <c r="BJ741" s="427"/>
      <c r="BK741" s="427"/>
      <c r="BL741" s="427"/>
      <c r="BM741" s="427"/>
      <c r="BN741" s="427"/>
      <c r="BO741" s="427"/>
      <c r="BP741" s="427"/>
      <c r="BQ741" s="427"/>
      <c r="BR741" s="427"/>
      <c r="BS741" s="427"/>
      <c r="BT741" s="427"/>
      <c r="BU741" s="427"/>
      <c r="BV741" s="427"/>
      <c r="BW741" s="427"/>
      <c r="BX741" s="427"/>
      <c r="BY741" s="427"/>
      <c r="BZ741" s="427"/>
      <c r="CA741" s="427"/>
      <c r="CB741" s="427"/>
      <c r="CC741" s="427"/>
      <c r="CD741" s="427"/>
      <c r="CE741" s="427"/>
      <c r="CF741" s="427"/>
      <c r="CG741" s="427"/>
      <c r="CH741" s="427"/>
      <c r="CI741" s="427"/>
      <c r="CJ741" s="427"/>
      <c r="CK741" s="427"/>
      <c r="CL741" s="427"/>
      <c r="CM741" s="427"/>
    </row>
    <row r="742">
      <c r="A742" s="427"/>
      <c r="B742" s="427"/>
      <c r="C742" s="427"/>
      <c r="D742" s="427"/>
      <c r="E742" s="427"/>
      <c r="F742" s="427"/>
      <c r="G742" s="427"/>
      <c r="H742" s="427"/>
      <c r="I742" s="427"/>
      <c r="J742" s="427"/>
      <c r="K742" s="427"/>
      <c r="L742" s="427"/>
      <c r="M742" s="427"/>
      <c r="N742" s="427"/>
      <c r="O742" s="427"/>
      <c r="P742" s="427"/>
      <c r="Q742" s="427"/>
      <c r="R742" s="427"/>
      <c r="S742" s="427"/>
      <c r="T742" s="427"/>
      <c r="U742" s="427"/>
      <c r="V742" s="427"/>
      <c r="W742" s="427"/>
      <c r="X742" s="427"/>
      <c r="Y742" s="427"/>
      <c r="Z742" s="427"/>
      <c r="AA742" s="427"/>
      <c r="AB742" s="427"/>
      <c r="AC742" s="427"/>
      <c r="AD742" s="427"/>
      <c r="AE742" s="427"/>
      <c r="AF742" s="427"/>
      <c r="AG742" s="427"/>
      <c r="AH742" s="427"/>
      <c r="AI742" s="427"/>
      <c r="AJ742" s="427"/>
      <c r="AK742" s="427"/>
      <c r="AL742" s="427"/>
      <c r="AM742" s="427"/>
      <c r="AN742" s="427"/>
      <c r="AO742" s="427"/>
      <c r="AP742" s="427"/>
      <c r="AQ742" s="427"/>
      <c r="AR742" s="427"/>
      <c r="AS742" s="427"/>
      <c r="AT742" s="427"/>
      <c r="AU742" s="427"/>
      <c r="AV742" s="427"/>
      <c r="AW742" s="427"/>
      <c r="AX742" s="427"/>
      <c r="AY742" s="427"/>
      <c r="AZ742" s="427"/>
      <c r="BA742" s="427"/>
      <c r="BB742" s="427"/>
      <c r="BC742" s="427"/>
      <c r="BD742" s="427"/>
      <c r="BE742" s="427"/>
      <c r="BF742" s="427"/>
      <c r="BG742" s="427"/>
      <c r="BH742" s="427"/>
      <c r="BI742" s="427"/>
      <c r="BJ742" s="427"/>
      <c r="BK742" s="427"/>
      <c r="BL742" s="427"/>
      <c r="BM742" s="427"/>
      <c r="BN742" s="427"/>
      <c r="BO742" s="427"/>
      <c r="BP742" s="427"/>
      <c r="BQ742" s="427"/>
      <c r="BR742" s="427"/>
      <c r="BS742" s="427"/>
      <c r="BT742" s="427"/>
      <c r="BU742" s="427"/>
      <c r="BV742" s="427"/>
      <c r="BW742" s="427"/>
      <c r="BX742" s="427"/>
      <c r="BY742" s="427"/>
      <c r="BZ742" s="427"/>
      <c r="CA742" s="427"/>
      <c r="CB742" s="427"/>
      <c r="CC742" s="427"/>
      <c r="CD742" s="427"/>
      <c r="CE742" s="427"/>
      <c r="CF742" s="427"/>
      <c r="CG742" s="427"/>
      <c r="CH742" s="427"/>
      <c r="CI742" s="427"/>
      <c r="CJ742" s="427"/>
      <c r="CK742" s="427"/>
      <c r="CL742" s="427"/>
      <c r="CM742" s="427"/>
    </row>
    <row r="743">
      <c r="A743" s="427"/>
      <c r="B743" s="427"/>
      <c r="C743" s="427"/>
      <c r="D743" s="427"/>
      <c r="E743" s="427"/>
      <c r="F743" s="427"/>
      <c r="G743" s="427"/>
      <c r="H743" s="427"/>
      <c r="I743" s="427"/>
      <c r="J743" s="427"/>
      <c r="K743" s="427"/>
      <c r="L743" s="427"/>
      <c r="M743" s="427"/>
      <c r="N743" s="427"/>
      <c r="O743" s="427"/>
      <c r="P743" s="427"/>
      <c r="Q743" s="427"/>
      <c r="R743" s="427"/>
      <c r="S743" s="427"/>
      <c r="T743" s="427"/>
      <c r="U743" s="427"/>
      <c r="V743" s="427"/>
      <c r="W743" s="427"/>
      <c r="X743" s="427"/>
      <c r="Y743" s="427"/>
      <c r="Z743" s="427"/>
      <c r="AA743" s="427"/>
      <c r="AB743" s="427"/>
      <c r="AC743" s="427"/>
      <c r="AD743" s="427"/>
      <c r="AE743" s="427"/>
      <c r="AF743" s="427"/>
      <c r="AG743" s="427"/>
      <c r="AH743" s="427"/>
      <c r="AI743" s="427"/>
      <c r="AJ743" s="427"/>
      <c r="AK743" s="427"/>
      <c r="AL743" s="427"/>
      <c r="AM743" s="427"/>
      <c r="AN743" s="427"/>
      <c r="AO743" s="427"/>
      <c r="AP743" s="427"/>
      <c r="AQ743" s="427"/>
      <c r="AR743" s="427"/>
      <c r="AS743" s="427"/>
      <c r="AT743" s="427"/>
      <c r="AU743" s="427"/>
      <c r="AV743" s="427"/>
      <c r="AW743" s="427"/>
      <c r="AX743" s="427"/>
      <c r="AY743" s="427"/>
      <c r="AZ743" s="427"/>
      <c r="BA743" s="427"/>
      <c r="BB743" s="427"/>
      <c r="BC743" s="427"/>
      <c r="BD743" s="427"/>
      <c r="BE743" s="427"/>
      <c r="BF743" s="427"/>
      <c r="BG743" s="427"/>
      <c r="BH743" s="427"/>
      <c r="BI743" s="427"/>
      <c r="BJ743" s="427"/>
      <c r="BK743" s="427"/>
      <c r="BL743" s="427"/>
      <c r="BM743" s="427"/>
      <c r="BN743" s="427"/>
      <c r="BO743" s="427"/>
      <c r="BP743" s="427"/>
      <c r="BQ743" s="427"/>
      <c r="BR743" s="427"/>
      <c r="BS743" s="427"/>
      <c r="BT743" s="427"/>
      <c r="BU743" s="427"/>
      <c r="BV743" s="427"/>
      <c r="BW743" s="427"/>
      <c r="BX743" s="427"/>
      <c r="BY743" s="427"/>
      <c r="BZ743" s="427"/>
      <c r="CA743" s="427"/>
      <c r="CB743" s="427"/>
      <c r="CC743" s="427"/>
      <c r="CD743" s="427"/>
      <c r="CE743" s="427"/>
      <c r="CF743" s="427"/>
      <c r="CG743" s="427"/>
      <c r="CH743" s="427"/>
      <c r="CI743" s="427"/>
      <c r="CJ743" s="427"/>
      <c r="CK743" s="427"/>
      <c r="CL743" s="427"/>
      <c r="CM743" s="427"/>
    </row>
    <row r="744">
      <c r="A744" s="427"/>
      <c r="B744" s="427"/>
      <c r="C744" s="427"/>
      <c r="D744" s="427"/>
      <c r="E744" s="427"/>
      <c r="F744" s="427"/>
      <c r="G744" s="427"/>
      <c r="H744" s="427"/>
      <c r="I744" s="427"/>
      <c r="J744" s="427"/>
      <c r="K744" s="427"/>
      <c r="L744" s="427"/>
      <c r="M744" s="427"/>
      <c r="N744" s="427"/>
      <c r="O744" s="427"/>
      <c r="P744" s="427"/>
      <c r="Q744" s="427"/>
      <c r="R744" s="427"/>
      <c r="S744" s="427"/>
      <c r="T744" s="427"/>
      <c r="U744" s="427"/>
      <c r="V744" s="427"/>
      <c r="W744" s="427"/>
      <c r="X744" s="427"/>
      <c r="Y744" s="427"/>
      <c r="Z744" s="427"/>
      <c r="AA744" s="427"/>
      <c r="AB744" s="427"/>
      <c r="AC744" s="427"/>
      <c r="AD744" s="427"/>
      <c r="AE744" s="427"/>
      <c r="AF744" s="427"/>
      <c r="AG744" s="427"/>
      <c r="AH744" s="427"/>
      <c r="AI744" s="427"/>
      <c r="AJ744" s="427"/>
      <c r="AK744" s="427"/>
      <c r="AL744" s="427"/>
      <c r="AM744" s="427"/>
      <c r="AN744" s="427"/>
      <c r="AO744" s="427"/>
      <c r="AP744" s="427"/>
      <c r="AQ744" s="427"/>
      <c r="AR744" s="427"/>
      <c r="AS744" s="427"/>
      <c r="AT744" s="427"/>
      <c r="AU744" s="427"/>
      <c r="AV744" s="427"/>
      <c r="AW744" s="427"/>
      <c r="AX744" s="427"/>
      <c r="AY744" s="427"/>
      <c r="AZ744" s="427"/>
      <c r="BA744" s="427"/>
      <c r="BB744" s="427"/>
      <c r="BC744" s="427"/>
      <c r="BD744" s="427"/>
      <c r="BE744" s="427"/>
      <c r="BF744" s="427"/>
      <c r="BG744" s="427"/>
      <c r="BH744" s="427"/>
      <c r="BI744" s="427"/>
      <c r="BJ744" s="427"/>
      <c r="BK744" s="427"/>
      <c r="BL744" s="427"/>
      <c r="BM744" s="427"/>
      <c r="BN744" s="427"/>
      <c r="BO744" s="427"/>
      <c r="BP744" s="427"/>
      <c r="BQ744" s="427"/>
      <c r="BR744" s="427"/>
      <c r="BS744" s="427"/>
      <c r="BT744" s="427"/>
      <c r="BU744" s="427"/>
      <c r="BV744" s="427"/>
      <c r="BW744" s="427"/>
      <c r="BX744" s="427"/>
      <c r="BY744" s="427"/>
      <c r="BZ744" s="427"/>
      <c r="CA744" s="427"/>
      <c r="CB744" s="427"/>
      <c r="CC744" s="427"/>
      <c r="CD744" s="427"/>
      <c r="CE744" s="427"/>
      <c r="CF744" s="427"/>
      <c r="CG744" s="427"/>
      <c r="CH744" s="427"/>
      <c r="CI744" s="427"/>
      <c r="CJ744" s="427"/>
      <c r="CK744" s="427"/>
      <c r="CL744" s="427"/>
      <c r="CM744" s="427"/>
    </row>
    <row r="745">
      <c r="A745" s="427"/>
      <c r="B745" s="427"/>
      <c r="C745" s="427"/>
      <c r="D745" s="427"/>
      <c r="E745" s="427"/>
      <c r="F745" s="427"/>
      <c r="G745" s="427"/>
      <c r="H745" s="427"/>
      <c r="I745" s="427"/>
      <c r="J745" s="427"/>
      <c r="K745" s="427"/>
      <c r="L745" s="427"/>
      <c r="M745" s="427"/>
      <c r="N745" s="427"/>
      <c r="O745" s="427"/>
      <c r="P745" s="427"/>
      <c r="Q745" s="427"/>
      <c r="R745" s="427"/>
      <c r="S745" s="427"/>
      <c r="T745" s="427"/>
      <c r="U745" s="427"/>
      <c r="V745" s="427"/>
      <c r="W745" s="427"/>
      <c r="X745" s="427"/>
      <c r="Y745" s="427"/>
      <c r="Z745" s="427"/>
      <c r="AA745" s="427"/>
      <c r="AB745" s="427"/>
      <c r="AC745" s="427"/>
      <c r="AD745" s="427"/>
      <c r="AE745" s="427"/>
      <c r="AF745" s="427"/>
      <c r="AG745" s="427"/>
      <c r="AH745" s="427"/>
      <c r="AI745" s="427"/>
      <c r="AJ745" s="427"/>
      <c r="AK745" s="427"/>
      <c r="AL745" s="427"/>
      <c r="AM745" s="427"/>
      <c r="AN745" s="427"/>
      <c r="AO745" s="427"/>
      <c r="AP745" s="427"/>
      <c r="AQ745" s="427"/>
      <c r="AR745" s="427"/>
      <c r="AS745" s="427"/>
      <c r="AT745" s="427"/>
      <c r="AU745" s="427"/>
      <c r="AV745" s="427"/>
      <c r="AW745" s="427"/>
      <c r="AX745" s="427"/>
      <c r="AY745" s="427"/>
      <c r="AZ745" s="427"/>
      <c r="BA745" s="427"/>
      <c r="BB745" s="427"/>
      <c r="BC745" s="427"/>
      <c r="BD745" s="427"/>
      <c r="BE745" s="427"/>
      <c r="BF745" s="427"/>
      <c r="BG745" s="427"/>
      <c r="BH745" s="427"/>
      <c r="BI745" s="427"/>
      <c r="BJ745" s="427"/>
      <c r="BK745" s="427"/>
      <c r="BL745" s="427"/>
      <c r="BM745" s="427"/>
      <c r="BN745" s="427"/>
      <c r="BO745" s="427"/>
      <c r="BP745" s="427"/>
      <c r="BQ745" s="427"/>
      <c r="BR745" s="427"/>
      <c r="BS745" s="427"/>
      <c r="BT745" s="427"/>
      <c r="BU745" s="427"/>
      <c r="BV745" s="427"/>
      <c r="BW745" s="427"/>
      <c r="BX745" s="427"/>
      <c r="BY745" s="427"/>
      <c r="BZ745" s="427"/>
      <c r="CA745" s="427"/>
      <c r="CB745" s="427"/>
      <c r="CC745" s="427"/>
      <c r="CD745" s="427"/>
      <c r="CE745" s="427"/>
      <c r="CF745" s="427"/>
      <c r="CG745" s="427"/>
      <c r="CH745" s="427"/>
      <c r="CI745" s="427"/>
      <c r="CJ745" s="427"/>
      <c r="CK745" s="427"/>
      <c r="CL745" s="427"/>
      <c r="CM745" s="427"/>
    </row>
    <row r="746">
      <c r="A746" s="427"/>
      <c r="B746" s="427"/>
      <c r="C746" s="427"/>
      <c r="D746" s="427"/>
      <c r="E746" s="427"/>
      <c r="F746" s="427"/>
      <c r="G746" s="427"/>
      <c r="H746" s="427"/>
      <c r="I746" s="427"/>
      <c r="J746" s="427"/>
      <c r="K746" s="427"/>
      <c r="L746" s="427"/>
      <c r="M746" s="427"/>
      <c r="N746" s="427"/>
      <c r="O746" s="427"/>
      <c r="P746" s="427"/>
      <c r="Q746" s="427"/>
      <c r="R746" s="427"/>
      <c r="S746" s="427"/>
      <c r="T746" s="427"/>
      <c r="U746" s="427"/>
      <c r="V746" s="427"/>
      <c r="W746" s="427"/>
      <c r="X746" s="427"/>
      <c r="Y746" s="427"/>
      <c r="Z746" s="427"/>
      <c r="AA746" s="427"/>
      <c r="AB746" s="427"/>
      <c r="AC746" s="427"/>
      <c r="AD746" s="427"/>
      <c r="AE746" s="427"/>
      <c r="AF746" s="427"/>
      <c r="AG746" s="427"/>
      <c r="AH746" s="427"/>
      <c r="AI746" s="427"/>
      <c r="AJ746" s="427"/>
      <c r="AK746" s="427"/>
      <c r="AL746" s="427"/>
      <c r="AM746" s="427"/>
      <c r="AN746" s="427"/>
      <c r="AO746" s="427"/>
      <c r="AP746" s="427"/>
      <c r="AQ746" s="427"/>
      <c r="AR746" s="427"/>
      <c r="AS746" s="427"/>
      <c r="AT746" s="427"/>
      <c r="AU746" s="427"/>
      <c r="AV746" s="427"/>
      <c r="AW746" s="427"/>
      <c r="AX746" s="427"/>
      <c r="AY746" s="427"/>
      <c r="AZ746" s="427"/>
      <c r="BA746" s="427"/>
      <c r="BB746" s="427"/>
      <c r="BC746" s="427"/>
      <c r="BD746" s="427"/>
      <c r="BE746" s="427"/>
      <c r="BF746" s="427"/>
      <c r="BG746" s="427"/>
      <c r="BH746" s="427"/>
      <c r="BI746" s="427"/>
      <c r="BJ746" s="427"/>
      <c r="BK746" s="427"/>
      <c r="BL746" s="427"/>
      <c r="BM746" s="427"/>
      <c r="BN746" s="427"/>
      <c r="BO746" s="427"/>
      <c r="BP746" s="427"/>
      <c r="BQ746" s="427"/>
      <c r="BR746" s="427"/>
      <c r="BS746" s="427"/>
      <c r="BT746" s="427"/>
      <c r="BU746" s="427"/>
      <c r="BV746" s="427"/>
      <c r="BW746" s="427"/>
      <c r="BX746" s="427"/>
      <c r="BY746" s="427"/>
      <c r="BZ746" s="427"/>
      <c r="CA746" s="427"/>
      <c r="CB746" s="427"/>
      <c r="CC746" s="427"/>
      <c r="CD746" s="427"/>
      <c r="CE746" s="427"/>
      <c r="CF746" s="427"/>
      <c r="CG746" s="427"/>
      <c r="CH746" s="427"/>
      <c r="CI746" s="427"/>
      <c r="CJ746" s="427"/>
      <c r="CK746" s="427"/>
      <c r="CL746" s="427"/>
      <c r="CM746" s="427"/>
    </row>
    <row r="747">
      <c r="A747" s="427"/>
      <c r="B747" s="427"/>
      <c r="C747" s="427"/>
      <c r="D747" s="427"/>
      <c r="E747" s="427"/>
      <c r="F747" s="427"/>
      <c r="G747" s="427"/>
      <c r="H747" s="427"/>
      <c r="I747" s="427"/>
      <c r="J747" s="427"/>
      <c r="K747" s="427"/>
      <c r="L747" s="427"/>
      <c r="M747" s="427"/>
      <c r="N747" s="427"/>
      <c r="O747" s="427"/>
      <c r="P747" s="427"/>
      <c r="Q747" s="427"/>
      <c r="R747" s="427"/>
      <c r="S747" s="427"/>
      <c r="T747" s="427"/>
      <c r="U747" s="427"/>
      <c r="V747" s="427"/>
      <c r="W747" s="427"/>
      <c r="X747" s="427"/>
      <c r="Y747" s="427"/>
      <c r="Z747" s="427"/>
      <c r="AA747" s="427"/>
      <c r="AB747" s="427"/>
      <c r="AC747" s="427"/>
      <c r="AD747" s="427"/>
      <c r="AE747" s="427"/>
      <c r="AF747" s="427"/>
      <c r="AG747" s="427"/>
      <c r="AH747" s="427"/>
      <c r="AI747" s="427"/>
      <c r="AJ747" s="427"/>
      <c r="AK747" s="427"/>
      <c r="AL747" s="427"/>
      <c r="AM747" s="427"/>
      <c r="AN747" s="427"/>
      <c r="AO747" s="427"/>
      <c r="AP747" s="427"/>
      <c r="AQ747" s="427"/>
      <c r="AR747" s="427"/>
      <c r="AS747" s="427"/>
      <c r="AT747" s="427"/>
      <c r="AU747" s="427"/>
      <c r="AV747" s="427"/>
      <c r="AW747" s="427"/>
      <c r="AX747" s="427"/>
      <c r="AY747" s="427"/>
      <c r="AZ747" s="427"/>
      <c r="BA747" s="427"/>
      <c r="BB747" s="427"/>
      <c r="BC747" s="427"/>
      <c r="BD747" s="427"/>
      <c r="BE747" s="427"/>
      <c r="BF747" s="427"/>
      <c r="BG747" s="427"/>
      <c r="BH747" s="427"/>
      <c r="BI747" s="427"/>
      <c r="BJ747" s="427"/>
      <c r="BK747" s="427"/>
      <c r="BL747" s="427"/>
      <c r="BM747" s="427"/>
      <c r="BN747" s="427"/>
      <c r="BO747" s="427"/>
      <c r="BP747" s="427"/>
      <c r="BQ747" s="427"/>
      <c r="BR747" s="427"/>
      <c r="BS747" s="427"/>
      <c r="BT747" s="427"/>
      <c r="BU747" s="427"/>
      <c r="BV747" s="427"/>
      <c r="BW747" s="427"/>
      <c r="BX747" s="427"/>
      <c r="BY747" s="427"/>
      <c r="BZ747" s="427"/>
      <c r="CA747" s="427"/>
      <c r="CB747" s="427"/>
      <c r="CC747" s="427"/>
      <c r="CD747" s="427"/>
      <c r="CE747" s="427"/>
      <c r="CF747" s="427"/>
      <c r="CG747" s="427"/>
      <c r="CH747" s="427"/>
      <c r="CI747" s="427"/>
      <c r="CJ747" s="427"/>
      <c r="CK747" s="427"/>
      <c r="CL747" s="427"/>
      <c r="CM747" s="427"/>
    </row>
    <row r="748">
      <c r="A748" s="427"/>
      <c r="B748" s="427"/>
      <c r="C748" s="427"/>
      <c r="D748" s="427"/>
      <c r="E748" s="427"/>
      <c r="F748" s="427"/>
      <c r="G748" s="427"/>
      <c r="H748" s="427"/>
      <c r="I748" s="427"/>
      <c r="J748" s="427"/>
      <c r="K748" s="427"/>
      <c r="L748" s="427"/>
      <c r="M748" s="427"/>
      <c r="N748" s="427"/>
      <c r="O748" s="427"/>
      <c r="P748" s="427"/>
      <c r="Q748" s="427"/>
      <c r="R748" s="427"/>
      <c r="S748" s="427"/>
      <c r="T748" s="427"/>
      <c r="U748" s="427"/>
      <c r="V748" s="427"/>
      <c r="W748" s="427"/>
      <c r="X748" s="427"/>
      <c r="Y748" s="427"/>
      <c r="Z748" s="427"/>
      <c r="AA748" s="427"/>
      <c r="AB748" s="427"/>
      <c r="AC748" s="427"/>
      <c r="AD748" s="427"/>
      <c r="AE748" s="427"/>
      <c r="AF748" s="427"/>
      <c r="AG748" s="427"/>
      <c r="AH748" s="427"/>
      <c r="AI748" s="427"/>
      <c r="AJ748" s="427"/>
      <c r="AK748" s="427"/>
      <c r="AL748" s="427"/>
      <c r="AM748" s="427"/>
      <c r="AN748" s="427"/>
      <c r="AO748" s="427"/>
      <c r="AP748" s="427"/>
      <c r="AQ748" s="427"/>
      <c r="AR748" s="427"/>
      <c r="AS748" s="427"/>
      <c r="AT748" s="427"/>
      <c r="AU748" s="427"/>
      <c r="AV748" s="427"/>
      <c r="AW748" s="427"/>
      <c r="AX748" s="427"/>
      <c r="AY748" s="427"/>
      <c r="AZ748" s="427"/>
      <c r="BA748" s="427"/>
      <c r="BB748" s="427"/>
      <c r="BC748" s="427"/>
      <c r="BD748" s="427"/>
      <c r="BE748" s="427"/>
      <c r="BF748" s="427"/>
      <c r="BG748" s="427"/>
      <c r="BH748" s="427"/>
      <c r="BI748" s="427"/>
      <c r="BJ748" s="427"/>
      <c r="BK748" s="427"/>
      <c r="BL748" s="427"/>
      <c r="BM748" s="427"/>
      <c r="BN748" s="427"/>
      <c r="BO748" s="427"/>
      <c r="BP748" s="427"/>
      <c r="BQ748" s="427"/>
      <c r="BR748" s="427"/>
      <c r="BS748" s="427"/>
      <c r="BT748" s="427"/>
      <c r="BU748" s="427"/>
      <c r="BV748" s="427"/>
      <c r="BW748" s="427"/>
      <c r="BX748" s="427"/>
      <c r="BY748" s="427"/>
      <c r="BZ748" s="427"/>
      <c r="CA748" s="427"/>
      <c r="CB748" s="427"/>
      <c r="CC748" s="427"/>
      <c r="CD748" s="427"/>
      <c r="CE748" s="427"/>
      <c r="CF748" s="427"/>
      <c r="CG748" s="427"/>
      <c r="CH748" s="427"/>
      <c r="CI748" s="427"/>
      <c r="CJ748" s="427"/>
      <c r="CK748" s="427"/>
      <c r="CL748" s="427"/>
      <c r="CM748" s="427"/>
    </row>
    <row r="749">
      <c r="A749" s="427"/>
      <c r="B749" s="427"/>
      <c r="C749" s="427"/>
      <c r="D749" s="427"/>
      <c r="E749" s="427"/>
      <c r="F749" s="427"/>
      <c r="G749" s="427"/>
      <c r="H749" s="427"/>
      <c r="I749" s="427"/>
      <c r="J749" s="427"/>
      <c r="K749" s="427"/>
      <c r="L749" s="427"/>
      <c r="M749" s="427"/>
      <c r="N749" s="427"/>
      <c r="O749" s="427"/>
      <c r="P749" s="427"/>
      <c r="Q749" s="427"/>
      <c r="R749" s="427"/>
      <c r="S749" s="427"/>
      <c r="T749" s="427"/>
      <c r="U749" s="427"/>
      <c r="V749" s="427"/>
      <c r="W749" s="427"/>
      <c r="X749" s="427"/>
      <c r="Y749" s="427"/>
      <c r="Z749" s="427"/>
      <c r="AA749" s="427"/>
      <c r="AB749" s="427"/>
      <c r="AC749" s="427"/>
      <c r="AD749" s="427"/>
      <c r="AE749" s="427"/>
      <c r="AF749" s="427"/>
      <c r="AG749" s="427"/>
      <c r="AH749" s="427"/>
      <c r="AI749" s="427"/>
      <c r="AJ749" s="427"/>
      <c r="AK749" s="427"/>
      <c r="AL749" s="427"/>
      <c r="AM749" s="427"/>
      <c r="AN749" s="427"/>
      <c r="AO749" s="427"/>
      <c r="AP749" s="427"/>
      <c r="AQ749" s="427"/>
      <c r="AR749" s="427"/>
      <c r="AS749" s="427"/>
      <c r="AT749" s="427"/>
      <c r="AU749" s="427"/>
      <c r="AV749" s="427"/>
      <c r="AW749" s="427"/>
      <c r="AX749" s="427"/>
      <c r="AY749" s="427"/>
      <c r="AZ749" s="427"/>
      <c r="BA749" s="427"/>
      <c r="BB749" s="427"/>
      <c r="BC749" s="427"/>
      <c r="BD749" s="427"/>
      <c r="BE749" s="427"/>
      <c r="BF749" s="427"/>
      <c r="BG749" s="427"/>
      <c r="BH749" s="427"/>
      <c r="BI749" s="427"/>
      <c r="BJ749" s="427"/>
      <c r="BK749" s="427"/>
      <c r="BL749" s="427"/>
      <c r="BM749" s="427"/>
      <c r="BN749" s="427"/>
      <c r="BO749" s="427"/>
      <c r="BP749" s="427"/>
      <c r="BQ749" s="427"/>
      <c r="BR749" s="427"/>
      <c r="BS749" s="427"/>
      <c r="BT749" s="427"/>
      <c r="BU749" s="427"/>
      <c r="BV749" s="427"/>
      <c r="BW749" s="427"/>
      <c r="BX749" s="427"/>
      <c r="BY749" s="427"/>
      <c r="BZ749" s="427"/>
      <c r="CA749" s="427"/>
      <c r="CB749" s="427"/>
      <c r="CC749" s="427"/>
      <c r="CD749" s="427"/>
      <c r="CE749" s="427"/>
      <c r="CF749" s="427"/>
      <c r="CG749" s="427"/>
      <c r="CH749" s="427"/>
      <c r="CI749" s="427"/>
      <c r="CJ749" s="427"/>
      <c r="CK749" s="427"/>
      <c r="CL749" s="427"/>
      <c r="CM749" s="427"/>
    </row>
    <row r="750">
      <c r="A750" s="427"/>
      <c r="B750" s="427"/>
      <c r="C750" s="427"/>
      <c r="D750" s="427"/>
      <c r="E750" s="427"/>
      <c r="F750" s="427"/>
      <c r="G750" s="427"/>
      <c r="H750" s="427"/>
      <c r="I750" s="427"/>
      <c r="J750" s="427"/>
      <c r="K750" s="427"/>
      <c r="L750" s="427"/>
      <c r="M750" s="427"/>
      <c r="N750" s="427"/>
      <c r="O750" s="427"/>
      <c r="P750" s="427"/>
      <c r="Q750" s="427"/>
      <c r="R750" s="427"/>
      <c r="S750" s="427"/>
      <c r="T750" s="427"/>
      <c r="U750" s="427"/>
      <c r="V750" s="427"/>
      <c r="W750" s="427"/>
      <c r="X750" s="427"/>
      <c r="Y750" s="427"/>
      <c r="Z750" s="427"/>
      <c r="AA750" s="427"/>
      <c r="AB750" s="427"/>
      <c r="AC750" s="427"/>
      <c r="AD750" s="427"/>
      <c r="AE750" s="427"/>
      <c r="AF750" s="427"/>
      <c r="AG750" s="427"/>
      <c r="AH750" s="427"/>
      <c r="AI750" s="427"/>
      <c r="AJ750" s="427"/>
      <c r="AK750" s="427"/>
      <c r="AL750" s="427"/>
      <c r="AM750" s="427"/>
      <c r="AN750" s="427"/>
      <c r="AO750" s="427"/>
      <c r="AP750" s="427"/>
      <c r="AQ750" s="427"/>
      <c r="AR750" s="427"/>
      <c r="AS750" s="427"/>
      <c r="AT750" s="427"/>
      <c r="AU750" s="427"/>
      <c r="AV750" s="427"/>
      <c r="AW750" s="427"/>
      <c r="AX750" s="427"/>
      <c r="AY750" s="427"/>
      <c r="AZ750" s="427"/>
      <c r="BA750" s="427"/>
      <c r="BB750" s="427"/>
      <c r="BC750" s="427"/>
      <c r="BD750" s="427"/>
      <c r="BE750" s="427"/>
      <c r="BF750" s="427"/>
      <c r="BG750" s="427"/>
      <c r="BH750" s="427"/>
      <c r="BI750" s="427"/>
      <c r="BJ750" s="427"/>
      <c r="BK750" s="427"/>
      <c r="BL750" s="427"/>
      <c r="BM750" s="427"/>
      <c r="BN750" s="427"/>
      <c r="BO750" s="427"/>
      <c r="BP750" s="427"/>
      <c r="BQ750" s="427"/>
      <c r="BR750" s="427"/>
      <c r="BS750" s="427"/>
      <c r="BT750" s="427"/>
      <c r="BU750" s="427"/>
      <c r="BV750" s="427"/>
      <c r="BW750" s="427"/>
      <c r="BX750" s="427"/>
      <c r="BY750" s="427"/>
      <c r="BZ750" s="427"/>
      <c r="CA750" s="427"/>
      <c r="CB750" s="427"/>
      <c r="CC750" s="427"/>
      <c r="CD750" s="427"/>
      <c r="CE750" s="427"/>
      <c r="CF750" s="427"/>
      <c r="CG750" s="427"/>
      <c r="CH750" s="427"/>
      <c r="CI750" s="427"/>
      <c r="CJ750" s="427"/>
      <c r="CK750" s="427"/>
      <c r="CL750" s="427"/>
      <c r="CM750" s="427"/>
    </row>
    <row r="751">
      <c r="A751" s="427"/>
      <c r="B751" s="427"/>
      <c r="C751" s="427"/>
      <c r="D751" s="427"/>
      <c r="E751" s="427"/>
      <c r="F751" s="427"/>
      <c r="G751" s="427"/>
      <c r="H751" s="427"/>
      <c r="I751" s="427"/>
      <c r="J751" s="427"/>
      <c r="K751" s="427"/>
      <c r="L751" s="427"/>
      <c r="M751" s="427"/>
      <c r="N751" s="427"/>
      <c r="O751" s="427"/>
      <c r="P751" s="427"/>
      <c r="Q751" s="427"/>
      <c r="R751" s="427"/>
      <c r="S751" s="427"/>
      <c r="T751" s="427"/>
      <c r="U751" s="427"/>
      <c r="V751" s="427"/>
      <c r="W751" s="427"/>
      <c r="X751" s="427"/>
      <c r="Y751" s="427"/>
      <c r="Z751" s="427"/>
      <c r="AA751" s="427"/>
      <c r="AB751" s="427"/>
      <c r="AC751" s="427"/>
      <c r="AD751" s="427"/>
      <c r="AE751" s="427"/>
      <c r="AF751" s="427"/>
      <c r="AG751" s="427"/>
      <c r="AH751" s="427"/>
      <c r="AI751" s="427"/>
      <c r="AJ751" s="427"/>
      <c r="AK751" s="427"/>
      <c r="AL751" s="427"/>
      <c r="AM751" s="427"/>
      <c r="AN751" s="427"/>
      <c r="AO751" s="427"/>
      <c r="AP751" s="427"/>
      <c r="AQ751" s="427"/>
      <c r="AR751" s="427"/>
      <c r="AS751" s="427"/>
      <c r="AT751" s="427"/>
      <c r="AU751" s="427"/>
      <c r="AV751" s="427"/>
      <c r="AW751" s="427"/>
      <c r="AX751" s="427"/>
      <c r="AY751" s="427"/>
      <c r="AZ751" s="427"/>
      <c r="BA751" s="427"/>
      <c r="BB751" s="427"/>
      <c r="BC751" s="427"/>
      <c r="BD751" s="427"/>
      <c r="BE751" s="427"/>
      <c r="BF751" s="427"/>
      <c r="BG751" s="427"/>
      <c r="BH751" s="427"/>
      <c r="BI751" s="427"/>
      <c r="BJ751" s="427"/>
      <c r="BK751" s="427"/>
      <c r="BL751" s="427"/>
      <c r="BM751" s="427"/>
      <c r="BN751" s="427"/>
      <c r="BO751" s="427"/>
      <c r="BP751" s="427"/>
      <c r="BQ751" s="427"/>
      <c r="BR751" s="427"/>
      <c r="BS751" s="427"/>
      <c r="BT751" s="427"/>
      <c r="BU751" s="427"/>
      <c r="BV751" s="427"/>
      <c r="BW751" s="427"/>
      <c r="BX751" s="427"/>
      <c r="BY751" s="427"/>
      <c r="BZ751" s="427"/>
      <c r="CA751" s="427"/>
      <c r="CB751" s="427"/>
      <c r="CC751" s="427"/>
      <c r="CD751" s="427"/>
      <c r="CE751" s="427"/>
      <c r="CF751" s="427"/>
      <c r="CG751" s="427"/>
      <c r="CH751" s="427"/>
      <c r="CI751" s="427"/>
      <c r="CJ751" s="427"/>
      <c r="CK751" s="427"/>
      <c r="CL751" s="427"/>
      <c r="CM751" s="427"/>
    </row>
    <row r="752">
      <c r="A752" s="427"/>
      <c r="B752" s="427"/>
      <c r="C752" s="427"/>
      <c r="D752" s="427"/>
      <c r="E752" s="427"/>
      <c r="F752" s="427"/>
      <c r="G752" s="427"/>
      <c r="H752" s="427"/>
      <c r="I752" s="427"/>
      <c r="J752" s="427"/>
      <c r="K752" s="427"/>
      <c r="L752" s="427"/>
      <c r="M752" s="427"/>
      <c r="N752" s="427"/>
      <c r="O752" s="427"/>
      <c r="P752" s="427"/>
      <c r="Q752" s="427"/>
      <c r="R752" s="427"/>
      <c r="S752" s="427"/>
      <c r="T752" s="427"/>
      <c r="U752" s="427"/>
      <c r="V752" s="427"/>
      <c r="W752" s="427"/>
      <c r="X752" s="427"/>
      <c r="Y752" s="427"/>
      <c r="Z752" s="427"/>
      <c r="AA752" s="427"/>
      <c r="AB752" s="427"/>
      <c r="AC752" s="427"/>
      <c r="AD752" s="427"/>
      <c r="AE752" s="427"/>
      <c r="AF752" s="427"/>
      <c r="AG752" s="427"/>
      <c r="AH752" s="427"/>
      <c r="AI752" s="427"/>
      <c r="AJ752" s="427"/>
      <c r="AK752" s="427"/>
      <c r="AL752" s="427"/>
      <c r="AM752" s="427"/>
      <c r="AN752" s="427"/>
      <c r="AO752" s="427"/>
      <c r="AP752" s="427"/>
      <c r="AQ752" s="427"/>
      <c r="AR752" s="427"/>
      <c r="AS752" s="427"/>
      <c r="AT752" s="427"/>
      <c r="AU752" s="427"/>
      <c r="AV752" s="427"/>
      <c r="AW752" s="427"/>
      <c r="AX752" s="427"/>
      <c r="AY752" s="427"/>
      <c r="AZ752" s="427"/>
      <c r="BA752" s="427"/>
      <c r="BB752" s="427"/>
      <c r="BC752" s="427"/>
      <c r="BD752" s="427"/>
      <c r="BE752" s="427"/>
      <c r="BF752" s="427"/>
      <c r="BG752" s="427"/>
      <c r="BH752" s="427"/>
      <c r="BI752" s="427"/>
      <c r="BJ752" s="427"/>
      <c r="BK752" s="427"/>
      <c r="BL752" s="427"/>
      <c r="BM752" s="427"/>
      <c r="BN752" s="427"/>
      <c r="BO752" s="427"/>
      <c r="BP752" s="427"/>
      <c r="BQ752" s="427"/>
      <c r="BR752" s="427"/>
      <c r="BS752" s="427"/>
      <c r="BT752" s="427"/>
      <c r="BU752" s="427"/>
      <c r="BV752" s="427"/>
      <c r="BW752" s="427"/>
      <c r="BX752" s="427"/>
      <c r="BY752" s="427"/>
      <c r="BZ752" s="427"/>
      <c r="CA752" s="427"/>
      <c r="CB752" s="427"/>
      <c r="CC752" s="427"/>
      <c r="CD752" s="427"/>
      <c r="CE752" s="427"/>
      <c r="CF752" s="427"/>
      <c r="CG752" s="427"/>
      <c r="CH752" s="427"/>
      <c r="CI752" s="427"/>
      <c r="CJ752" s="427"/>
      <c r="CK752" s="427"/>
      <c r="CL752" s="427"/>
      <c r="CM752" s="427"/>
    </row>
    <row r="753">
      <c r="A753" s="427"/>
      <c r="B753" s="427"/>
      <c r="C753" s="427"/>
      <c r="D753" s="427"/>
      <c r="E753" s="427"/>
      <c r="F753" s="427"/>
      <c r="G753" s="427"/>
      <c r="H753" s="427"/>
      <c r="I753" s="427"/>
      <c r="J753" s="427"/>
      <c r="K753" s="427"/>
      <c r="L753" s="427"/>
      <c r="M753" s="427"/>
      <c r="N753" s="427"/>
      <c r="O753" s="427"/>
      <c r="P753" s="427"/>
      <c r="Q753" s="427"/>
      <c r="R753" s="427"/>
      <c r="S753" s="427"/>
      <c r="T753" s="427"/>
      <c r="U753" s="427"/>
      <c r="V753" s="427"/>
      <c r="W753" s="427"/>
      <c r="X753" s="427"/>
      <c r="Y753" s="427"/>
      <c r="Z753" s="427"/>
      <c r="AA753" s="427"/>
      <c r="AB753" s="427"/>
      <c r="AC753" s="427"/>
      <c r="AD753" s="427"/>
      <c r="AE753" s="427"/>
      <c r="AF753" s="427"/>
      <c r="AG753" s="427"/>
      <c r="AH753" s="427"/>
      <c r="AI753" s="427"/>
      <c r="AJ753" s="427"/>
      <c r="AK753" s="427"/>
      <c r="AL753" s="427"/>
      <c r="AM753" s="427"/>
      <c r="AN753" s="427"/>
      <c r="AO753" s="427"/>
      <c r="AP753" s="427"/>
      <c r="AQ753" s="427"/>
      <c r="AR753" s="427"/>
      <c r="AS753" s="427"/>
      <c r="AT753" s="427"/>
      <c r="AU753" s="427"/>
      <c r="AV753" s="427"/>
      <c r="AW753" s="427"/>
      <c r="AX753" s="427"/>
      <c r="AY753" s="427"/>
      <c r="AZ753" s="427"/>
      <c r="BA753" s="427"/>
      <c r="BB753" s="427"/>
      <c r="BC753" s="427"/>
      <c r="BD753" s="427"/>
      <c r="BE753" s="427"/>
      <c r="BF753" s="427"/>
      <c r="BG753" s="427"/>
      <c r="BH753" s="427"/>
      <c r="BI753" s="427"/>
      <c r="BJ753" s="427"/>
      <c r="BK753" s="427"/>
      <c r="BL753" s="427"/>
      <c r="BM753" s="427"/>
      <c r="BN753" s="427"/>
      <c r="BO753" s="427"/>
      <c r="BP753" s="427"/>
      <c r="BQ753" s="427"/>
      <c r="BR753" s="427"/>
      <c r="BS753" s="427"/>
      <c r="BT753" s="427"/>
      <c r="BU753" s="427"/>
      <c r="BV753" s="427"/>
      <c r="BW753" s="427"/>
      <c r="BX753" s="427"/>
      <c r="BY753" s="427"/>
      <c r="BZ753" s="427"/>
      <c r="CA753" s="427"/>
      <c r="CB753" s="427"/>
      <c r="CC753" s="427"/>
      <c r="CD753" s="427"/>
      <c r="CE753" s="427"/>
      <c r="CF753" s="427"/>
      <c r="CG753" s="427"/>
      <c r="CH753" s="427"/>
      <c r="CI753" s="427"/>
      <c r="CJ753" s="427"/>
      <c r="CK753" s="427"/>
      <c r="CL753" s="427"/>
      <c r="CM753" s="427"/>
    </row>
    <row r="754">
      <c r="A754" s="427"/>
      <c r="B754" s="427"/>
      <c r="C754" s="427"/>
      <c r="D754" s="427"/>
      <c r="E754" s="427"/>
      <c r="F754" s="427"/>
      <c r="G754" s="427"/>
      <c r="H754" s="427"/>
      <c r="I754" s="427"/>
      <c r="J754" s="427"/>
      <c r="K754" s="427"/>
      <c r="L754" s="427"/>
      <c r="M754" s="427"/>
      <c r="N754" s="427"/>
      <c r="O754" s="427"/>
      <c r="P754" s="427"/>
      <c r="Q754" s="427"/>
      <c r="R754" s="427"/>
      <c r="S754" s="427"/>
      <c r="T754" s="427"/>
      <c r="U754" s="427"/>
      <c r="V754" s="427"/>
      <c r="W754" s="427"/>
      <c r="X754" s="427"/>
      <c r="Y754" s="427"/>
      <c r="Z754" s="427"/>
      <c r="AA754" s="427"/>
      <c r="AB754" s="427"/>
      <c r="AC754" s="427"/>
      <c r="AD754" s="427"/>
      <c r="AE754" s="427"/>
      <c r="AF754" s="427"/>
      <c r="AG754" s="427"/>
      <c r="AH754" s="427"/>
      <c r="AI754" s="427"/>
      <c r="AJ754" s="427"/>
      <c r="AK754" s="427"/>
      <c r="AL754" s="427"/>
      <c r="AM754" s="427"/>
      <c r="AN754" s="427"/>
      <c r="AO754" s="427"/>
      <c r="AP754" s="427"/>
      <c r="AQ754" s="427"/>
      <c r="AR754" s="427"/>
      <c r="AS754" s="427"/>
      <c r="AT754" s="427"/>
      <c r="AU754" s="427"/>
      <c r="AV754" s="427"/>
      <c r="AW754" s="427"/>
      <c r="AX754" s="427"/>
      <c r="AY754" s="427"/>
      <c r="AZ754" s="427"/>
      <c r="BA754" s="427"/>
      <c r="BB754" s="427"/>
      <c r="BC754" s="427"/>
      <c r="BD754" s="427"/>
      <c r="BE754" s="427"/>
      <c r="BF754" s="427"/>
      <c r="BG754" s="427"/>
      <c r="BH754" s="427"/>
      <c r="BI754" s="427"/>
      <c r="BJ754" s="427"/>
      <c r="BK754" s="427"/>
      <c r="BL754" s="427"/>
      <c r="BM754" s="427"/>
      <c r="BN754" s="427"/>
      <c r="BO754" s="427"/>
      <c r="BP754" s="427"/>
      <c r="BQ754" s="427"/>
      <c r="BR754" s="427"/>
      <c r="BS754" s="427"/>
      <c r="BT754" s="427"/>
      <c r="BU754" s="427"/>
      <c r="BV754" s="427"/>
      <c r="BW754" s="427"/>
      <c r="BX754" s="427"/>
      <c r="BY754" s="427"/>
      <c r="BZ754" s="427"/>
      <c r="CA754" s="427"/>
      <c r="CB754" s="427"/>
      <c r="CC754" s="427"/>
      <c r="CD754" s="427"/>
      <c r="CE754" s="427"/>
      <c r="CF754" s="427"/>
      <c r="CG754" s="427"/>
      <c r="CH754" s="427"/>
      <c r="CI754" s="427"/>
      <c r="CJ754" s="427"/>
      <c r="CK754" s="427"/>
      <c r="CL754" s="427"/>
      <c r="CM754" s="427"/>
    </row>
    <row r="755">
      <c r="A755" s="427"/>
      <c r="B755" s="427"/>
      <c r="C755" s="427"/>
      <c r="D755" s="427"/>
      <c r="E755" s="427"/>
      <c r="F755" s="427"/>
      <c r="G755" s="427"/>
      <c r="H755" s="427"/>
      <c r="I755" s="427"/>
      <c r="J755" s="427"/>
      <c r="K755" s="427"/>
      <c r="L755" s="427"/>
      <c r="M755" s="427"/>
      <c r="N755" s="427"/>
      <c r="O755" s="427"/>
      <c r="P755" s="427"/>
      <c r="Q755" s="427"/>
      <c r="R755" s="427"/>
      <c r="S755" s="427"/>
      <c r="T755" s="427"/>
      <c r="U755" s="427"/>
      <c r="V755" s="427"/>
      <c r="W755" s="427"/>
      <c r="X755" s="427"/>
      <c r="Y755" s="427"/>
      <c r="Z755" s="427"/>
      <c r="AA755" s="427"/>
      <c r="AB755" s="427"/>
      <c r="AC755" s="427"/>
      <c r="AD755" s="427"/>
      <c r="AE755" s="427"/>
      <c r="AF755" s="427"/>
      <c r="AG755" s="427"/>
      <c r="AH755" s="427"/>
      <c r="AI755" s="427"/>
      <c r="AJ755" s="427"/>
      <c r="AK755" s="427"/>
      <c r="AL755" s="427"/>
      <c r="AM755" s="427"/>
      <c r="AN755" s="427"/>
      <c r="AO755" s="427"/>
      <c r="AP755" s="427"/>
      <c r="AQ755" s="427"/>
      <c r="AR755" s="427"/>
      <c r="AS755" s="427"/>
      <c r="AT755" s="427"/>
      <c r="AU755" s="427"/>
      <c r="AV755" s="427"/>
      <c r="AW755" s="427"/>
      <c r="AX755" s="427"/>
      <c r="AY755" s="427"/>
      <c r="AZ755" s="427"/>
      <c r="BA755" s="427"/>
      <c r="BB755" s="427"/>
      <c r="BC755" s="427"/>
      <c r="BD755" s="427"/>
      <c r="BE755" s="427"/>
      <c r="BF755" s="427"/>
      <c r="BG755" s="427"/>
      <c r="BH755" s="427"/>
      <c r="BI755" s="427"/>
      <c r="BJ755" s="427"/>
      <c r="BK755" s="427"/>
      <c r="BL755" s="427"/>
      <c r="BM755" s="427"/>
      <c r="BN755" s="427"/>
      <c r="BO755" s="427"/>
      <c r="BP755" s="427"/>
      <c r="BQ755" s="427"/>
      <c r="BR755" s="427"/>
      <c r="BS755" s="427"/>
      <c r="BT755" s="427"/>
      <c r="BU755" s="427"/>
      <c r="BV755" s="427"/>
      <c r="BW755" s="427"/>
      <c r="BX755" s="427"/>
      <c r="BY755" s="427"/>
      <c r="BZ755" s="427"/>
      <c r="CA755" s="427"/>
      <c r="CB755" s="427"/>
      <c r="CC755" s="427"/>
      <c r="CD755" s="427"/>
      <c r="CE755" s="427"/>
      <c r="CF755" s="427"/>
      <c r="CG755" s="427"/>
      <c r="CH755" s="427"/>
      <c r="CI755" s="427"/>
      <c r="CJ755" s="427"/>
      <c r="CK755" s="427"/>
      <c r="CL755" s="427"/>
      <c r="CM755" s="427"/>
    </row>
    <row r="756">
      <c r="A756" s="427"/>
      <c r="B756" s="427"/>
      <c r="C756" s="427"/>
      <c r="D756" s="427"/>
      <c r="E756" s="427"/>
      <c r="F756" s="427"/>
      <c r="G756" s="427"/>
      <c r="H756" s="427"/>
      <c r="I756" s="427"/>
      <c r="J756" s="427"/>
      <c r="K756" s="427"/>
      <c r="L756" s="427"/>
      <c r="M756" s="427"/>
      <c r="N756" s="427"/>
      <c r="O756" s="427"/>
      <c r="P756" s="427"/>
      <c r="Q756" s="427"/>
      <c r="R756" s="427"/>
      <c r="S756" s="427"/>
      <c r="T756" s="427"/>
      <c r="U756" s="427"/>
      <c r="V756" s="427"/>
      <c r="W756" s="427"/>
      <c r="X756" s="427"/>
      <c r="Y756" s="427"/>
      <c r="Z756" s="427"/>
      <c r="AA756" s="427"/>
      <c r="AB756" s="427"/>
      <c r="AC756" s="427"/>
      <c r="AD756" s="427"/>
      <c r="AE756" s="427"/>
      <c r="AF756" s="427"/>
      <c r="AG756" s="427"/>
      <c r="AH756" s="427"/>
      <c r="AI756" s="427"/>
      <c r="AJ756" s="427"/>
      <c r="AK756" s="427"/>
      <c r="AL756" s="427"/>
      <c r="AM756" s="427"/>
      <c r="AN756" s="427"/>
      <c r="AO756" s="427"/>
      <c r="AP756" s="427"/>
      <c r="AQ756" s="427"/>
      <c r="AR756" s="427"/>
      <c r="AS756" s="427"/>
      <c r="AT756" s="427"/>
      <c r="AU756" s="427"/>
      <c r="AV756" s="427"/>
      <c r="AW756" s="427"/>
      <c r="AX756" s="427"/>
      <c r="AY756" s="427"/>
      <c r="AZ756" s="427"/>
      <c r="BA756" s="427"/>
      <c r="BB756" s="427"/>
      <c r="BC756" s="427"/>
      <c r="BD756" s="427"/>
      <c r="BE756" s="427"/>
      <c r="BF756" s="427"/>
      <c r="BG756" s="427"/>
      <c r="BH756" s="427"/>
      <c r="BI756" s="427"/>
      <c r="BJ756" s="427"/>
      <c r="BK756" s="427"/>
      <c r="BL756" s="427"/>
      <c r="BM756" s="427"/>
      <c r="BN756" s="427"/>
      <c r="BO756" s="427"/>
      <c r="BP756" s="427"/>
      <c r="BQ756" s="427"/>
      <c r="BR756" s="427"/>
      <c r="BS756" s="427"/>
      <c r="BT756" s="427"/>
      <c r="BU756" s="427"/>
      <c r="BV756" s="427"/>
      <c r="BW756" s="427"/>
      <c r="BX756" s="427"/>
      <c r="BY756" s="427"/>
      <c r="BZ756" s="427"/>
      <c r="CA756" s="427"/>
      <c r="CB756" s="427"/>
      <c r="CC756" s="427"/>
      <c r="CD756" s="427"/>
      <c r="CE756" s="427"/>
      <c r="CF756" s="427"/>
      <c r="CG756" s="427"/>
      <c r="CH756" s="427"/>
      <c r="CI756" s="427"/>
      <c r="CJ756" s="427"/>
      <c r="CK756" s="427"/>
      <c r="CL756" s="427"/>
      <c r="CM756" s="427"/>
    </row>
    <row r="757">
      <c r="A757" s="427"/>
      <c r="B757" s="427"/>
      <c r="C757" s="427"/>
      <c r="D757" s="427"/>
      <c r="E757" s="427"/>
      <c r="F757" s="427"/>
      <c r="G757" s="427"/>
      <c r="H757" s="427"/>
      <c r="I757" s="427"/>
      <c r="J757" s="427"/>
      <c r="K757" s="427"/>
      <c r="L757" s="427"/>
      <c r="M757" s="427"/>
      <c r="N757" s="427"/>
      <c r="O757" s="427"/>
      <c r="P757" s="427"/>
      <c r="Q757" s="427"/>
      <c r="R757" s="427"/>
      <c r="S757" s="427"/>
      <c r="T757" s="427"/>
      <c r="U757" s="427"/>
      <c r="V757" s="427"/>
      <c r="W757" s="427"/>
      <c r="X757" s="427"/>
      <c r="Y757" s="427"/>
      <c r="Z757" s="427"/>
      <c r="AA757" s="427"/>
      <c r="AB757" s="427"/>
      <c r="AC757" s="427"/>
      <c r="AD757" s="427"/>
      <c r="AE757" s="427"/>
      <c r="AF757" s="427"/>
      <c r="AG757" s="427"/>
      <c r="AH757" s="427"/>
      <c r="AI757" s="427"/>
      <c r="AJ757" s="427"/>
      <c r="AK757" s="427"/>
      <c r="AL757" s="427"/>
      <c r="AM757" s="427"/>
      <c r="AN757" s="427"/>
      <c r="AO757" s="427"/>
      <c r="AP757" s="427"/>
      <c r="AQ757" s="427"/>
      <c r="AR757" s="427"/>
      <c r="AS757" s="427"/>
      <c r="AT757" s="427"/>
      <c r="AU757" s="427"/>
      <c r="AV757" s="427"/>
      <c r="AW757" s="427"/>
      <c r="AX757" s="427"/>
      <c r="AY757" s="427"/>
      <c r="AZ757" s="427"/>
      <c r="BA757" s="427"/>
      <c r="BB757" s="427"/>
      <c r="BC757" s="427"/>
      <c r="BD757" s="427"/>
      <c r="BE757" s="427"/>
      <c r="BF757" s="427"/>
      <c r="BG757" s="427"/>
      <c r="BH757" s="427"/>
      <c r="BI757" s="427"/>
      <c r="BJ757" s="427"/>
      <c r="BK757" s="427"/>
      <c r="BL757" s="427"/>
      <c r="BM757" s="427"/>
      <c r="BN757" s="427"/>
      <c r="BO757" s="427"/>
      <c r="BP757" s="427"/>
      <c r="BQ757" s="427"/>
      <c r="BR757" s="427"/>
      <c r="BS757" s="427"/>
      <c r="BT757" s="427"/>
      <c r="BU757" s="427"/>
      <c r="BV757" s="427"/>
      <c r="BW757" s="427"/>
      <c r="BX757" s="427"/>
      <c r="BY757" s="427"/>
      <c r="BZ757" s="427"/>
      <c r="CA757" s="427"/>
      <c r="CB757" s="427"/>
      <c r="CC757" s="427"/>
      <c r="CD757" s="427"/>
      <c r="CE757" s="427"/>
      <c r="CF757" s="427"/>
      <c r="CG757" s="427"/>
      <c r="CH757" s="427"/>
      <c r="CI757" s="427"/>
      <c r="CJ757" s="427"/>
      <c r="CK757" s="427"/>
      <c r="CL757" s="427"/>
      <c r="CM757" s="427"/>
    </row>
    <row r="758">
      <c r="A758" s="427"/>
      <c r="B758" s="427"/>
      <c r="C758" s="427"/>
      <c r="D758" s="427"/>
      <c r="E758" s="427"/>
      <c r="F758" s="427"/>
      <c r="G758" s="427"/>
      <c r="H758" s="427"/>
      <c r="I758" s="427"/>
      <c r="J758" s="427"/>
      <c r="K758" s="427"/>
      <c r="L758" s="427"/>
      <c r="M758" s="427"/>
      <c r="N758" s="427"/>
      <c r="O758" s="427"/>
      <c r="P758" s="427"/>
      <c r="Q758" s="427"/>
      <c r="R758" s="427"/>
      <c r="S758" s="427"/>
      <c r="T758" s="427"/>
      <c r="U758" s="427"/>
      <c r="V758" s="427"/>
      <c r="W758" s="427"/>
      <c r="X758" s="427"/>
      <c r="Y758" s="427"/>
      <c r="Z758" s="427"/>
      <c r="AA758" s="427"/>
      <c r="AB758" s="427"/>
      <c r="AC758" s="427"/>
      <c r="AD758" s="427"/>
      <c r="AE758" s="427"/>
      <c r="AF758" s="427"/>
      <c r="AG758" s="427"/>
      <c r="AH758" s="427"/>
      <c r="AI758" s="427"/>
      <c r="AJ758" s="427"/>
      <c r="AK758" s="427"/>
      <c r="AL758" s="427"/>
      <c r="AM758" s="427"/>
      <c r="AN758" s="427"/>
      <c r="AO758" s="427"/>
      <c r="AP758" s="427"/>
      <c r="AQ758" s="427"/>
      <c r="AR758" s="427"/>
      <c r="AS758" s="427"/>
      <c r="AT758" s="427"/>
      <c r="AU758" s="427"/>
      <c r="AV758" s="427"/>
      <c r="AW758" s="427"/>
      <c r="AX758" s="427"/>
      <c r="AY758" s="427"/>
      <c r="AZ758" s="427"/>
      <c r="BA758" s="427"/>
      <c r="BB758" s="427"/>
      <c r="BC758" s="427"/>
      <c r="BD758" s="427"/>
      <c r="BE758" s="427"/>
      <c r="BF758" s="427"/>
      <c r="BG758" s="427"/>
      <c r="BH758" s="427"/>
      <c r="BI758" s="427"/>
      <c r="BJ758" s="427"/>
      <c r="BK758" s="427"/>
      <c r="BL758" s="427"/>
      <c r="BM758" s="427"/>
      <c r="BN758" s="427"/>
      <c r="BO758" s="427"/>
      <c r="BP758" s="427"/>
      <c r="BQ758" s="427"/>
      <c r="BR758" s="427"/>
      <c r="BS758" s="427"/>
      <c r="BT758" s="427"/>
      <c r="BU758" s="427"/>
      <c r="BV758" s="427"/>
      <c r="BW758" s="427"/>
      <c r="BX758" s="427"/>
      <c r="BY758" s="427"/>
      <c r="BZ758" s="427"/>
      <c r="CA758" s="427"/>
      <c r="CB758" s="427"/>
      <c r="CC758" s="427"/>
      <c r="CD758" s="427"/>
      <c r="CE758" s="427"/>
      <c r="CF758" s="427"/>
      <c r="CG758" s="427"/>
      <c r="CH758" s="427"/>
      <c r="CI758" s="427"/>
      <c r="CJ758" s="427"/>
      <c r="CK758" s="427"/>
      <c r="CL758" s="427"/>
      <c r="CM758" s="427"/>
    </row>
    <row r="759">
      <c r="A759" s="427"/>
      <c r="B759" s="427"/>
      <c r="C759" s="427"/>
      <c r="D759" s="427"/>
      <c r="E759" s="427"/>
      <c r="F759" s="427"/>
      <c r="G759" s="427"/>
      <c r="H759" s="427"/>
      <c r="I759" s="427"/>
      <c r="J759" s="427"/>
      <c r="K759" s="427"/>
      <c r="L759" s="427"/>
      <c r="M759" s="427"/>
      <c r="N759" s="427"/>
      <c r="O759" s="427"/>
      <c r="P759" s="427"/>
      <c r="Q759" s="427"/>
      <c r="R759" s="427"/>
      <c r="S759" s="427"/>
      <c r="T759" s="427"/>
      <c r="U759" s="427"/>
      <c r="V759" s="427"/>
      <c r="W759" s="427"/>
      <c r="X759" s="427"/>
      <c r="Y759" s="427"/>
      <c r="Z759" s="427"/>
      <c r="AA759" s="427"/>
      <c r="AB759" s="427"/>
      <c r="AC759" s="427"/>
      <c r="AD759" s="427"/>
      <c r="AE759" s="427"/>
      <c r="AF759" s="427"/>
      <c r="AG759" s="427"/>
      <c r="AH759" s="427"/>
      <c r="AI759" s="427"/>
      <c r="AJ759" s="427"/>
      <c r="AK759" s="427"/>
      <c r="AL759" s="427"/>
      <c r="AM759" s="427"/>
      <c r="AN759" s="427"/>
      <c r="AO759" s="427"/>
      <c r="AP759" s="427"/>
      <c r="AQ759" s="427"/>
      <c r="AR759" s="427"/>
      <c r="AS759" s="427"/>
      <c r="AT759" s="427"/>
      <c r="AU759" s="427"/>
      <c r="AV759" s="427"/>
      <c r="AW759" s="427"/>
      <c r="AX759" s="427"/>
      <c r="AY759" s="427"/>
      <c r="AZ759" s="427"/>
      <c r="BA759" s="427"/>
      <c r="BB759" s="427"/>
      <c r="BC759" s="427"/>
      <c r="BD759" s="427"/>
      <c r="BE759" s="427"/>
      <c r="BF759" s="427"/>
      <c r="BG759" s="427"/>
      <c r="BH759" s="427"/>
      <c r="BI759" s="427"/>
      <c r="BJ759" s="427"/>
      <c r="BK759" s="427"/>
      <c r="BL759" s="427"/>
      <c r="BM759" s="427"/>
      <c r="BN759" s="427"/>
      <c r="BO759" s="427"/>
      <c r="BP759" s="427"/>
      <c r="BQ759" s="427"/>
      <c r="BR759" s="427"/>
      <c r="BS759" s="427"/>
      <c r="BT759" s="427"/>
      <c r="BU759" s="427"/>
      <c r="BV759" s="427"/>
      <c r="BW759" s="427"/>
      <c r="BX759" s="427"/>
      <c r="BY759" s="427"/>
      <c r="BZ759" s="427"/>
      <c r="CA759" s="427"/>
      <c r="CB759" s="427"/>
      <c r="CC759" s="427"/>
      <c r="CD759" s="427"/>
      <c r="CE759" s="427"/>
      <c r="CF759" s="427"/>
      <c r="CG759" s="427"/>
      <c r="CH759" s="427"/>
      <c r="CI759" s="427"/>
      <c r="CJ759" s="427"/>
      <c r="CK759" s="427"/>
      <c r="CL759" s="427"/>
      <c r="CM759" s="427"/>
    </row>
    <row r="760">
      <c r="A760" s="427"/>
      <c r="B760" s="427"/>
      <c r="C760" s="427"/>
      <c r="D760" s="427"/>
      <c r="E760" s="427"/>
      <c r="F760" s="427"/>
      <c r="G760" s="427"/>
      <c r="H760" s="427"/>
      <c r="I760" s="427"/>
      <c r="J760" s="427"/>
      <c r="K760" s="427"/>
      <c r="L760" s="427"/>
      <c r="M760" s="427"/>
      <c r="N760" s="427"/>
      <c r="O760" s="427"/>
      <c r="P760" s="427"/>
      <c r="Q760" s="427"/>
      <c r="R760" s="427"/>
      <c r="S760" s="427"/>
      <c r="T760" s="427"/>
      <c r="U760" s="427"/>
      <c r="V760" s="427"/>
      <c r="W760" s="427"/>
      <c r="X760" s="427"/>
      <c r="Y760" s="427"/>
      <c r="Z760" s="427"/>
      <c r="AA760" s="427"/>
      <c r="AB760" s="427"/>
      <c r="AC760" s="427"/>
      <c r="AD760" s="427"/>
      <c r="AE760" s="427"/>
      <c r="AF760" s="427"/>
      <c r="AG760" s="427"/>
      <c r="AH760" s="427"/>
      <c r="AI760" s="427"/>
      <c r="AJ760" s="427"/>
      <c r="AK760" s="427"/>
      <c r="AL760" s="427"/>
      <c r="AM760" s="427"/>
      <c r="AN760" s="427"/>
      <c r="AO760" s="427"/>
      <c r="AP760" s="427"/>
      <c r="AQ760" s="427"/>
      <c r="AR760" s="427"/>
      <c r="AS760" s="427"/>
      <c r="AT760" s="427"/>
      <c r="AU760" s="427"/>
      <c r="AV760" s="427"/>
      <c r="AW760" s="427"/>
      <c r="AX760" s="427"/>
      <c r="AY760" s="427"/>
      <c r="AZ760" s="427"/>
      <c r="BA760" s="427"/>
      <c r="BB760" s="427"/>
      <c r="BC760" s="427"/>
      <c r="BD760" s="427"/>
      <c r="BE760" s="427"/>
      <c r="BF760" s="427"/>
      <c r="BG760" s="427"/>
      <c r="BH760" s="427"/>
      <c r="BI760" s="427"/>
      <c r="BJ760" s="427"/>
      <c r="BK760" s="427"/>
      <c r="BL760" s="427"/>
      <c r="BM760" s="427"/>
      <c r="BN760" s="427"/>
      <c r="BO760" s="427"/>
      <c r="BP760" s="427"/>
      <c r="BQ760" s="427"/>
      <c r="BR760" s="427"/>
      <c r="BS760" s="427"/>
      <c r="BT760" s="427"/>
      <c r="BU760" s="427"/>
      <c r="BV760" s="427"/>
      <c r="BW760" s="427"/>
      <c r="BX760" s="427"/>
      <c r="BY760" s="427"/>
      <c r="BZ760" s="427"/>
      <c r="CA760" s="427"/>
      <c r="CB760" s="427"/>
      <c r="CC760" s="427"/>
      <c r="CD760" s="427"/>
      <c r="CE760" s="427"/>
      <c r="CF760" s="427"/>
      <c r="CG760" s="427"/>
      <c r="CH760" s="427"/>
      <c r="CI760" s="427"/>
      <c r="CJ760" s="427"/>
      <c r="CK760" s="427"/>
      <c r="CL760" s="427"/>
      <c r="CM760" s="427"/>
    </row>
    <row r="761">
      <c r="A761" s="427"/>
      <c r="B761" s="427"/>
      <c r="C761" s="427"/>
      <c r="D761" s="427"/>
      <c r="E761" s="427"/>
      <c r="F761" s="427"/>
      <c r="G761" s="427"/>
      <c r="H761" s="427"/>
      <c r="I761" s="427"/>
      <c r="J761" s="427"/>
      <c r="K761" s="427"/>
      <c r="L761" s="427"/>
      <c r="M761" s="427"/>
      <c r="N761" s="427"/>
      <c r="O761" s="427"/>
      <c r="P761" s="427"/>
      <c r="Q761" s="427"/>
      <c r="R761" s="427"/>
      <c r="S761" s="427"/>
      <c r="T761" s="427"/>
      <c r="U761" s="427"/>
      <c r="V761" s="427"/>
      <c r="W761" s="427"/>
      <c r="X761" s="427"/>
      <c r="Y761" s="427"/>
      <c r="Z761" s="427"/>
      <c r="AA761" s="427"/>
      <c r="AB761" s="427"/>
      <c r="AC761" s="427"/>
      <c r="AD761" s="427"/>
      <c r="AE761" s="427"/>
      <c r="AF761" s="427"/>
      <c r="AG761" s="427"/>
      <c r="AH761" s="427"/>
      <c r="AI761" s="427"/>
      <c r="AJ761" s="427"/>
      <c r="AK761" s="427"/>
      <c r="AL761" s="427"/>
      <c r="AM761" s="427"/>
      <c r="AN761" s="427"/>
      <c r="AO761" s="427"/>
      <c r="AP761" s="427"/>
      <c r="AQ761" s="427"/>
      <c r="AR761" s="427"/>
      <c r="AS761" s="427"/>
      <c r="AT761" s="427"/>
      <c r="AU761" s="427"/>
      <c r="AV761" s="427"/>
      <c r="AW761" s="427"/>
      <c r="AX761" s="427"/>
      <c r="AY761" s="427"/>
      <c r="AZ761" s="427"/>
      <c r="BA761" s="427"/>
      <c r="BB761" s="427"/>
      <c r="BC761" s="427"/>
      <c r="BD761" s="427"/>
      <c r="BE761" s="427"/>
      <c r="BF761" s="427"/>
      <c r="BG761" s="427"/>
      <c r="BH761" s="427"/>
      <c r="BI761" s="427"/>
      <c r="BJ761" s="427"/>
      <c r="BK761" s="427"/>
      <c r="BL761" s="427"/>
      <c r="BM761" s="427"/>
      <c r="BN761" s="427"/>
      <c r="BO761" s="427"/>
      <c r="BP761" s="427"/>
      <c r="BQ761" s="427"/>
      <c r="BR761" s="427"/>
      <c r="BS761" s="427"/>
      <c r="BT761" s="427"/>
      <c r="BU761" s="427"/>
      <c r="BV761" s="427"/>
      <c r="BW761" s="427"/>
      <c r="BX761" s="427"/>
      <c r="BY761" s="427"/>
      <c r="BZ761" s="427"/>
      <c r="CA761" s="427"/>
      <c r="CB761" s="427"/>
      <c r="CC761" s="427"/>
      <c r="CD761" s="427"/>
      <c r="CE761" s="427"/>
      <c r="CF761" s="427"/>
      <c r="CG761" s="427"/>
      <c r="CH761" s="427"/>
      <c r="CI761" s="427"/>
      <c r="CJ761" s="427"/>
      <c r="CK761" s="427"/>
      <c r="CL761" s="427"/>
      <c r="CM761" s="427"/>
    </row>
    <row r="762">
      <c r="A762" s="427"/>
      <c r="B762" s="427"/>
      <c r="C762" s="427"/>
      <c r="D762" s="427"/>
      <c r="E762" s="427"/>
      <c r="F762" s="427"/>
      <c r="G762" s="427"/>
      <c r="H762" s="427"/>
      <c r="I762" s="427"/>
      <c r="J762" s="427"/>
      <c r="K762" s="427"/>
      <c r="L762" s="427"/>
      <c r="M762" s="427"/>
      <c r="N762" s="427"/>
      <c r="O762" s="427"/>
      <c r="P762" s="427"/>
      <c r="Q762" s="427"/>
      <c r="R762" s="427"/>
      <c r="S762" s="427"/>
      <c r="T762" s="427"/>
      <c r="U762" s="427"/>
      <c r="V762" s="427"/>
      <c r="W762" s="427"/>
      <c r="X762" s="427"/>
      <c r="Y762" s="427"/>
      <c r="Z762" s="427"/>
      <c r="AA762" s="427"/>
      <c r="AB762" s="427"/>
      <c r="AC762" s="427"/>
      <c r="AD762" s="427"/>
      <c r="AE762" s="427"/>
      <c r="AF762" s="427"/>
      <c r="AG762" s="427"/>
      <c r="AH762" s="427"/>
      <c r="AI762" s="427"/>
      <c r="AJ762" s="427"/>
      <c r="AK762" s="427"/>
      <c r="AL762" s="427"/>
      <c r="AM762" s="427"/>
      <c r="AN762" s="427"/>
      <c r="AO762" s="427"/>
      <c r="AP762" s="427"/>
      <c r="AQ762" s="427"/>
      <c r="AR762" s="427"/>
      <c r="AS762" s="427"/>
      <c r="AT762" s="427"/>
      <c r="AU762" s="427"/>
      <c r="AV762" s="427"/>
      <c r="AW762" s="427"/>
      <c r="AX762" s="427"/>
      <c r="AY762" s="427"/>
      <c r="AZ762" s="427"/>
      <c r="BA762" s="427"/>
      <c r="BB762" s="427"/>
      <c r="BC762" s="427"/>
      <c r="BD762" s="427"/>
      <c r="BE762" s="427"/>
      <c r="BF762" s="427"/>
      <c r="BG762" s="427"/>
      <c r="BH762" s="427"/>
      <c r="BI762" s="427"/>
      <c r="BJ762" s="427"/>
      <c r="BK762" s="427"/>
      <c r="BL762" s="427"/>
      <c r="BM762" s="427"/>
      <c r="BN762" s="427"/>
      <c r="BO762" s="427"/>
      <c r="BP762" s="427"/>
      <c r="BQ762" s="427"/>
      <c r="BR762" s="427"/>
      <c r="BS762" s="427"/>
      <c r="BT762" s="427"/>
      <c r="BU762" s="427"/>
      <c r="BV762" s="427"/>
      <c r="BW762" s="427"/>
      <c r="BX762" s="427"/>
      <c r="BY762" s="427"/>
      <c r="BZ762" s="427"/>
      <c r="CA762" s="427"/>
      <c r="CB762" s="427"/>
      <c r="CC762" s="427"/>
      <c r="CD762" s="427"/>
      <c r="CE762" s="427"/>
      <c r="CF762" s="427"/>
      <c r="CG762" s="427"/>
      <c r="CH762" s="427"/>
      <c r="CI762" s="427"/>
      <c r="CJ762" s="427"/>
      <c r="CK762" s="427"/>
      <c r="CL762" s="427"/>
      <c r="CM762" s="427"/>
    </row>
    <row r="763">
      <c r="A763" s="427"/>
      <c r="B763" s="427"/>
      <c r="C763" s="427"/>
      <c r="D763" s="427"/>
      <c r="E763" s="427"/>
      <c r="F763" s="427"/>
      <c r="G763" s="427"/>
      <c r="H763" s="427"/>
      <c r="I763" s="427"/>
      <c r="J763" s="427"/>
      <c r="K763" s="427"/>
      <c r="L763" s="427"/>
      <c r="M763" s="427"/>
      <c r="N763" s="427"/>
      <c r="O763" s="427"/>
      <c r="P763" s="427"/>
      <c r="Q763" s="427"/>
      <c r="R763" s="427"/>
      <c r="S763" s="427"/>
      <c r="T763" s="427"/>
      <c r="U763" s="427"/>
      <c r="V763" s="427"/>
      <c r="W763" s="427"/>
      <c r="X763" s="427"/>
      <c r="Y763" s="427"/>
      <c r="Z763" s="427"/>
      <c r="AA763" s="427"/>
      <c r="AB763" s="427"/>
      <c r="AC763" s="427"/>
      <c r="AD763" s="427"/>
      <c r="AE763" s="427"/>
      <c r="AF763" s="427"/>
      <c r="AG763" s="427"/>
      <c r="AH763" s="427"/>
      <c r="AI763" s="427"/>
      <c r="AJ763" s="427"/>
      <c r="AK763" s="427"/>
      <c r="AL763" s="427"/>
      <c r="AM763" s="427"/>
      <c r="AN763" s="427"/>
      <c r="AO763" s="427"/>
      <c r="AP763" s="427"/>
      <c r="AQ763" s="427"/>
      <c r="AR763" s="427"/>
      <c r="AS763" s="427"/>
      <c r="AT763" s="427"/>
      <c r="AU763" s="427"/>
      <c r="AV763" s="427"/>
      <c r="AW763" s="427"/>
      <c r="AX763" s="427"/>
      <c r="AY763" s="427"/>
      <c r="AZ763" s="427"/>
      <c r="BA763" s="427"/>
      <c r="BB763" s="427"/>
      <c r="BC763" s="427"/>
      <c r="BD763" s="427"/>
      <c r="BE763" s="427"/>
      <c r="BF763" s="427"/>
      <c r="BG763" s="427"/>
      <c r="BH763" s="427"/>
      <c r="BI763" s="427"/>
      <c r="BJ763" s="427"/>
      <c r="BK763" s="427"/>
      <c r="BL763" s="427"/>
      <c r="BM763" s="427"/>
      <c r="BN763" s="427"/>
      <c r="BO763" s="427"/>
      <c r="BP763" s="427"/>
      <c r="BQ763" s="427"/>
      <c r="BR763" s="427"/>
      <c r="BS763" s="427"/>
      <c r="BT763" s="427"/>
      <c r="BU763" s="427"/>
      <c r="BV763" s="427"/>
      <c r="BW763" s="427"/>
      <c r="BX763" s="427"/>
      <c r="BY763" s="427"/>
      <c r="BZ763" s="427"/>
      <c r="CA763" s="427"/>
      <c r="CB763" s="427"/>
      <c r="CC763" s="427"/>
      <c r="CD763" s="427"/>
      <c r="CE763" s="427"/>
      <c r="CF763" s="427"/>
      <c r="CG763" s="427"/>
      <c r="CH763" s="427"/>
      <c r="CI763" s="427"/>
      <c r="CJ763" s="427"/>
      <c r="CK763" s="427"/>
      <c r="CL763" s="427"/>
      <c r="CM763" s="427"/>
    </row>
    <row r="764">
      <c r="A764" s="427"/>
      <c r="B764" s="427"/>
      <c r="C764" s="427"/>
      <c r="D764" s="427"/>
      <c r="E764" s="427"/>
      <c r="F764" s="427"/>
      <c r="G764" s="427"/>
      <c r="H764" s="427"/>
      <c r="I764" s="427"/>
      <c r="J764" s="427"/>
      <c r="K764" s="427"/>
      <c r="L764" s="427"/>
      <c r="M764" s="427"/>
      <c r="N764" s="427"/>
      <c r="O764" s="427"/>
      <c r="P764" s="427"/>
      <c r="Q764" s="427"/>
      <c r="R764" s="427"/>
      <c r="S764" s="427"/>
      <c r="T764" s="427"/>
      <c r="U764" s="427"/>
      <c r="V764" s="427"/>
      <c r="W764" s="427"/>
      <c r="X764" s="427"/>
      <c r="Y764" s="427"/>
      <c r="Z764" s="427"/>
      <c r="AA764" s="427"/>
      <c r="AB764" s="427"/>
      <c r="AC764" s="427"/>
      <c r="AD764" s="427"/>
      <c r="AE764" s="427"/>
      <c r="AF764" s="427"/>
      <c r="AG764" s="427"/>
      <c r="AH764" s="427"/>
      <c r="AI764" s="427"/>
      <c r="AJ764" s="427"/>
      <c r="AK764" s="427"/>
      <c r="AL764" s="427"/>
      <c r="AM764" s="427"/>
      <c r="AN764" s="427"/>
      <c r="AO764" s="427"/>
      <c r="AP764" s="427"/>
      <c r="AQ764" s="427"/>
      <c r="AR764" s="427"/>
      <c r="AS764" s="427"/>
      <c r="AT764" s="427"/>
      <c r="AU764" s="427"/>
      <c r="AV764" s="427"/>
      <c r="AW764" s="427"/>
      <c r="AX764" s="427"/>
      <c r="AY764" s="427"/>
      <c r="AZ764" s="427"/>
      <c r="BA764" s="427"/>
      <c r="BB764" s="427"/>
      <c r="BC764" s="427"/>
      <c r="BD764" s="427"/>
      <c r="BE764" s="427"/>
      <c r="BF764" s="427"/>
      <c r="BG764" s="427"/>
      <c r="BH764" s="427"/>
      <c r="BI764" s="427"/>
      <c r="BJ764" s="427"/>
      <c r="BK764" s="427"/>
      <c r="BL764" s="427"/>
      <c r="BM764" s="427"/>
      <c r="BN764" s="427"/>
      <c r="BO764" s="427"/>
      <c r="BP764" s="427"/>
      <c r="BQ764" s="427"/>
      <c r="BR764" s="427"/>
      <c r="BS764" s="427"/>
      <c r="BT764" s="427"/>
      <c r="BU764" s="427"/>
      <c r="BV764" s="427"/>
      <c r="BW764" s="427"/>
      <c r="BX764" s="427"/>
      <c r="BY764" s="427"/>
      <c r="BZ764" s="427"/>
      <c r="CA764" s="427"/>
      <c r="CB764" s="427"/>
      <c r="CC764" s="427"/>
      <c r="CD764" s="427"/>
      <c r="CE764" s="427"/>
      <c r="CF764" s="427"/>
      <c r="CG764" s="427"/>
      <c r="CH764" s="427"/>
      <c r="CI764" s="427"/>
      <c r="CJ764" s="427"/>
      <c r="CK764" s="427"/>
      <c r="CL764" s="427"/>
      <c r="CM764" s="427"/>
    </row>
    <row r="765">
      <c r="A765" s="427"/>
      <c r="B765" s="427"/>
      <c r="C765" s="427"/>
      <c r="D765" s="427"/>
      <c r="E765" s="427"/>
      <c r="F765" s="427"/>
      <c r="G765" s="427"/>
      <c r="H765" s="427"/>
      <c r="I765" s="427"/>
      <c r="J765" s="427"/>
      <c r="K765" s="427"/>
      <c r="L765" s="427"/>
      <c r="M765" s="427"/>
      <c r="N765" s="427"/>
      <c r="O765" s="427"/>
      <c r="P765" s="427"/>
      <c r="Q765" s="427"/>
      <c r="R765" s="427"/>
      <c r="S765" s="427"/>
      <c r="T765" s="427"/>
      <c r="U765" s="427"/>
      <c r="V765" s="427"/>
      <c r="W765" s="427"/>
      <c r="X765" s="427"/>
      <c r="Y765" s="427"/>
      <c r="Z765" s="427"/>
      <c r="AA765" s="427"/>
      <c r="AB765" s="427"/>
      <c r="AC765" s="427"/>
      <c r="AD765" s="427"/>
      <c r="AE765" s="427"/>
      <c r="AF765" s="427"/>
      <c r="AG765" s="427"/>
      <c r="AH765" s="427"/>
      <c r="AI765" s="427"/>
      <c r="AJ765" s="427"/>
      <c r="AK765" s="427"/>
      <c r="AL765" s="427"/>
      <c r="AM765" s="427"/>
      <c r="AN765" s="427"/>
      <c r="AO765" s="427"/>
      <c r="AP765" s="427"/>
      <c r="AQ765" s="427"/>
      <c r="AR765" s="427"/>
      <c r="AS765" s="427"/>
      <c r="AT765" s="427"/>
      <c r="AU765" s="427"/>
      <c r="AV765" s="427"/>
      <c r="AW765" s="427"/>
      <c r="AX765" s="427"/>
      <c r="AY765" s="427"/>
      <c r="AZ765" s="427"/>
      <c r="BA765" s="427"/>
      <c r="BB765" s="427"/>
      <c r="BC765" s="427"/>
      <c r="BD765" s="427"/>
      <c r="BE765" s="427"/>
      <c r="BF765" s="427"/>
      <c r="BG765" s="427"/>
      <c r="BH765" s="427"/>
      <c r="BI765" s="427"/>
      <c r="BJ765" s="427"/>
      <c r="BK765" s="427"/>
      <c r="BL765" s="427"/>
      <c r="BM765" s="427"/>
      <c r="BN765" s="427"/>
      <c r="BO765" s="427"/>
      <c r="BP765" s="427"/>
      <c r="BQ765" s="427"/>
      <c r="BR765" s="427"/>
      <c r="BS765" s="427"/>
      <c r="BT765" s="427"/>
      <c r="BU765" s="427"/>
      <c r="BV765" s="427"/>
      <c r="BW765" s="427"/>
      <c r="BX765" s="427"/>
      <c r="BY765" s="427"/>
      <c r="BZ765" s="427"/>
      <c r="CA765" s="427"/>
      <c r="CB765" s="427"/>
      <c r="CC765" s="427"/>
      <c r="CD765" s="427"/>
      <c r="CE765" s="427"/>
      <c r="CF765" s="427"/>
      <c r="CG765" s="427"/>
      <c r="CH765" s="427"/>
      <c r="CI765" s="427"/>
      <c r="CJ765" s="427"/>
      <c r="CK765" s="427"/>
      <c r="CL765" s="427"/>
      <c r="CM765" s="427"/>
    </row>
    <row r="766">
      <c r="A766" s="427"/>
      <c r="B766" s="427"/>
      <c r="C766" s="427"/>
      <c r="D766" s="427"/>
      <c r="E766" s="427"/>
      <c r="F766" s="427"/>
      <c r="G766" s="427"/>
      <c r="H766" s="427"/>
      <c r="I766" s="427"/>
      <c r="J766" s="427"/>
      <c r="K766" s="427"/>
      <c r="L766" s="427"/>
      <c r="M766" s="427"/>
      <c r="N766" s="427"/>
      <c r="O766" s="427"/>
      <c r="P766" s="427"/>
      <c r="Q766" s="427"/>
      <c r="R766" s="427"/>
      <c r="S766" s="427"/>
      <c r="T766" s="427"/>
      <c r="U766" s="427"/>
      <c r="V766" s="427"/>
      <c r="W766" s="427"/>
      <c r="X766" s="427"/>
      <c r="Y766" s="427"/>
      <c r="Z766" s="427"/>
      <c r="AA766" s="427"/>
      <c r="AB766" s="427"/>
      <c r="AC766" s="427"/>
      <c r="AD766" s="427"/>
      <c r="AE766" s="427"/>
      <c r="AF766" s="427"/>
      <c r="AG766" s="427"/>
      <c r="AH766" s="427"/>
      <c r="AI766" s="427"/>
      <c r="AJ766" s="427"/>
      <c r="AK766" s="427"/>
      <c r="AL766" s="427"/>
      <c r="AM766" s="427"/>
      <c r="AN766" s="427"/>
      <c r="AO766" s="427"/>
      <c r="AP766" s="427"/>
      <c r="AQ766" s="427"/>
      <c r="AR766" s="427"/>
      <c r="AS766" s="427"/>
      <c r="AT766" s="427"/>
      <c r="AU766" s="427"/>
      <c r="AV766" s="427"/>
      <c r="AW766" s="427"/>
      <c r="AX766" s="427"/>
      <c r="AY766" s="427"/>
      <c r="AZ766" s="427"/>
      <c r="BA766" s="427"/>
      <c r="BB766" s="427"/>
      <c r="BC766" s="427"/>
      <c r="BD766" s="427"/>
      <c r="BE766" s="427"/>
      <c r="BF766" s="427"/>
      <c r="BG766" s="427"/>
      <c r="BH766" s="427"/>
      <c r="BI766" s="427"/>
      <c r="BJ766" s="427"/>
      <c r="BK766" s="427"/>
      <c r="BL766" s="427"/>
      <c r="BM766" s="427"/>
      <c r="BN766" s="427"/>
      <c r="BO766" s="427"/>
      <c r="BP766" s="427"/>
      <c r="BQ766" s="427"/>
      <c r="BR766" s="427"/>
      <c r="BS766" s="427"/>
      <c r="BT766" s="427"/>
      <c r="BU766" s="427"/>
      <c r="BV766" s="427"/>
      <c r="BW766" s="427"/>
      <c r="BX766" s="427"/>
      <c r="BY766" s="427"/>
      <c r="BZ766" s="427"/>
      <c r="CA766" s="427"/>
      <c r="CB766" s="427"/>
      <c r="CC766" s="427"/>
      <c r="CD766" s="427"/>
      <c r="CE766" s="427"/>
      <c r="CF766" s="427"/>
      <c r="CG766" s="427"/>
      <c r="CH766" s="427"/>
      <c r="CI766" s="427"/>
      <c r="CJ766" s="427"/>
      <c r="CK766" s="427"/>
      <c r="CL766" s="427"/>
      <c r="CM766" s="427"/>
    </row>
    <row r="767">
      <c r="A767" s="427"/>
      <c r="B767" s="427"/>
      <c r="C767" s="427"/>
      <c r="D767" s="427"/>
      <c r="E767" s="427"/>
      <c r="F767" s="427"/>
      <c r="G767" s="427"/>
      <c r="H767" s="427"/>
      <c r="I767" s="427"/>
      <c r="J767" s="427"/>
      <c r="K767" s="427"/>
      <c r="L767" s="427"/>
      <c r="M767" s="427"/>
      <c r="N767" s="427"/>
      <c r="O767" s="427"/>
      <c r="P767" s="427"/>
      <c r="Q767" s="427"/>
      <c r="R767" s="427"/>
      <c r="S767" s="427"/>
      <c r="T767" s="427"/>
      <c r="U767" s="427"/>
      <c r="V767" s="427"/>
      <c r="W767" s="427"/>
      <c r="X767" s="427"/>
      <c r="Y767" s="427"/>
      <c r="Z767" s="427"/>
      <c r="AA767" s="427"/>
      <c r="AB767" s="427"/>
      <c r="AC767" s="427"/>
      <c r="AD767" s="427"/>
      <c r="AE767" s="427"/>
      <c r="AF767" s="427"/>
      <c r="AG767" s="427"/>
      <c r="AH767" s="427"/>
      <c r="AI767" s="427"/>
      <c r="AJ767" s="427"/>
      <c r="AK767" s="427"/>
      <c r="AL767" s="427"/>
      <c r="AM767" s="427"/>
      <c r="AN767" s="427"/>
      <c r="AO767" s="427"/>
      <c r="AP767" s="427"/>
      <c r="AQ767" s="427"/>
      <c r="AR767" s="427"/>
      <c r="AS767" s="427"/>
      <c r="AT767" s="427"/>
      <c r="AU767" s="427"/>
      <c r="AV767" s="427"/>
      <c r="AW767" s="427"/>
      <c r="AX767" s="427"/>
      <c r="AY767" s="427"/>
      <c r="AZ767" s="427"/>
      <c r="BA767" s="427"/>
      <c r="BB767" s="427"/>
      <c r="BC767" s="427"/>
      <c r="BD767" s="427"/>
      <c r="BE767" s="427"/>
      <c r="BF767" s="427"/>
      <c r="BG767" s="427"/>
      <c r="BH767" s="427"/>
      <c r="BI767" s="427"/>
      <c r="BJ767" s="427"/>
      <c r="BK767" s="427"/>
      <c r="BL767" s="427"/>
      <c r="BM767" s="427"/>
      <c r="BN767" s="427"/>
      <c r="BO767" s="427"/>
      <c r="BP767" s="427"/>
      <c r="BQ767" s="427"/>
      <c r="BR767" s="427"/>
      <c r="BS767" s="427"/>
      <c r="BT767" s="427"/>
      <c r="BU767" s="427"/>
      <c r="BV767" s="427"/>
      <c r="BW767" s="427"/>
      <c r="BX767" s="427"/>
      <c r="BY767" s="427"/>
      <c r="BZ767" s="427"/>
      <c r="CA767" s="427"/>
      <c r="CB767" s="427"/>
      <c r="CC767" s="427"/>
      <c r="CD767" s="427"/>
      <c r="CE767" s="427"/>
      <c r="CF767" s="427"/>
      <c r="CG767" s="427"/>
      <c r="CH767" s="427"/>
      <c r="CI767" s="427"/>
      <c r="CJ767" s="427"/>
      <c r="CK767" s="427"/>
      <c r="CL767" s="427"/>
      <c r="CM767" s="427"/>
    </row>
    <row r="768">
      <c r="A768" s="427"/>
      <c r="B768" s="427"/>
      <c r="C768" s="427"/>
      <c r="D768" s="427"/>
      <c r="E768" s="427"/>
      <c r="F768" s="427"/>
      <c r="G768" s="427"/>
      <c r="H768" s="427"/>
      <c r="I768" s="427"/>
      <c r="J768" s="427"/>
      <c r="K768" s="427"/>
      <c r="L768" s="427"/>
      <c r="M768" s="427"/>
      <c r="N768" s="427"/>
      <c r="O768" s="427"/>
      <c r="P768" s="427"/>
      <c r="Q768" s="427"/>
      <c r="R768" s="427"/>
      <c r="S768" s="427"/>
      <c r="T768" s="427"/>
      <c r="U768" s="427"/>
      <c r="V768" s="427"/>
      <c r="W768" s="427"/>
      <c r="X768" s="427"/>
      <c r="Y768" s="427"/>
      <c r="Z768" s="427"/>
      <c r="AA768" s="427"/>
      <c r="AB768" s="427"/>
      <c r="AC768" s="427"/>
      <c r="AD768" s="427"/>
      <c r="AE768" s="427"/>
      <c r="AF768" s="427"/>
      <c r="AG768" s="427"/>
      <c r="AH768" s="427"/>
      <c r="AI768" s="427"/>
      <c r="AJ768" s="427"/>
      <c r="AK768" s="427"/>
      <c r="AL768" s="427"/>
      <c r="AM768" s="427"/>
      <c r="AN768" s="427"/>
      <c r="AO768" s="427"/>
      <c r="AP768" s="427"/>
      <c r="AQ768" s="427"/>
      <c r="AR768" s="427"/>
      <c r="AS768" s="427"/>
      <c r="AT768" s="427"/>
      <c r="AU768" s="427"/>
      <c r="AV768" s="427"/>
      <c r="AW768" s="427"/>
      <c r="AX768" s="427"/>
      <c r="AY768" s="427"/>
      <c r="AZ768" s="427"/>
      <c r="BA768" s="427"/>
      <c r="BB768" s="427"/>
      <c r="BC768" s="427"/>
      <c r="BD768" s="427"/>
      <c r="BE768" s="427"/>
      <c r="BF768" s="427"/>
      <c r="BG768" s="427"/>
      <c r="BH768" s="427"/>
      <c r="BI768" s="427"/>
      <c r="BJ768" s="427"/>
      <c r="BK768" s="427"/>
      <c r="BL768" s="427"/>
      <c r="BM768" s="427"/>
      <c r="BN768" s="427"/>
      <c r="BO768" s="427"/>
      <c r="BP768" s="427"/>
      <c r="BQ768" s="427"/>
      <c r="BR768" s="427"/>
      <c r="BS768" s="427"/>
      <c r="BT768" s="427"/>
      <c r="BU768" s="427"/>
      <c r="BV768" s="427"/>
      <c r="BW768" s="427"/>
      <c r="BX768" s="427"/>
      <c r="BY768" s="427"/>
      <c r="BZ768" s="427"/>
      <c r="CA768" s="427"/>
      <c r="CB768" s="427"/>
      <c r="CC768" s="427"/>
      <c r="CD768" s="427"/>
      <c r="CE768" s="427"/>
      <c r="CF768" s="427"/>
      <c r="CG768" s="427"/>
      <c r="CH768" s="427"/>
      <c r="CI768" s="427"/>
      <c r="CJ768" s="427"/>
      <c r="CK768" s="427"/>
      <c r="CL768" s="427"/>
      <c r="CM768" s="427"/>
    </row>
    <row r="769">
      <c r="A769" s="427"/>
      <c r="B769" s="427"/>
      <c r="C769" s="427"/>
      <c r="D769" s="427"/>
      <c r="E769" s="427"/>
      <c r="F769" s="427"/>
      <c r="G769" s="427"/>
      <c r="H769" s="427"/>
      <c r="I769" s="427"/>
      <c r="J769" s="427"/>
      <c r="K769" s="427"/>
      <c r="L769" s="427"/>
      <c r="M769" s="427"/>
      <c r="N769" s="427"/>
      <c r="O769" s="427"/>
      <c r="P769" s="427"/>
      <c r="Q769" s="427"/>
      <c r="R769" s="427"/>
      <c r="S769" s="427"/>
      <c r="T769" s="427"/>
      <c r="U769" s="427"/>
      <c r="V769" s="427"/>
      <c r="W769" s="427"/>
      <c r="X769" s="427"/>
      <c r="Y769" s="427"/>
      <c r="Z769" s="427"/>
      <c r="AA769" s="427"/>
      <c r="AB769" s="427"/>
      <c r="AC769" s="427"/>
      <c r="AD769" s="427"/>
      <c r="AE769" s="427"/>
      <c r="AF769" s="427"/>
      <c r="AG769" s="427"/>
      <c r="AH769" s="427"/>
      <c r="AI769" s="427"/>
      <c r="AJ769" s="427"/>
      <c r="AK769" s="427"/>
      <c r="AL769" s="427"/>
      <c r="AM769" s="427"/>
      <c r="AN769" s="427"/>
      <c r="AO769" s="427"/>
      <c r="AP769" s="427"/>
      <c r="AQ769" s="427"/>
      <c r="AR769" s="427"/>
      <c r="AS769" s="427"/>
      <c r="AT769" s="427"/>
      <c r="AU769" s="427"/>
      <c r="AV769" s="427"/>
      <c r="AW769" s="427"/>
      <c r="AX769" s="427"/>
      <c r="AY769" s="427"/>
      <c r="AZ769" s="427"/>
      <c r="BA769" s="427"/>
      <c r="BB769" s="427"/>
      <c r="BC769" s="427"/>
      <c r="BD769" s="427"/>
      <c r="BE769" s="427"/>
      <c r="BF769" s="427"/>
      <c r="BG769" s="427"/>
      <c r="BH769" s="427"/>
      <c r="BI769" s="427"/>
      <c r="BJ769" s="427"/>
      <c r="BK769" s="427"/>
      <c r="BL769" s="427"/>
      <c r="BM769" s="427"/>
      <c r="BN769" s="427"/>
      <c r="BO769" s="427"/>
      <c r="BP769" s="427"/>
      <c r="BQ769" s="427"/>
      <c r="BR769" s="427"/>
      <c r="BS769" s="427"/>
      <c r="BT769" s="427"/>
      <c r="BU769" s="427"/>
      <c r="BV769" s="427"/>
      <c r="BW769" s="427"/>
      <c r="BX769" s="427"/>
      <c r="BY769" s="427"/>
      <c r="BZ769" s="427"/>
      <c r="CA769" s="427"/>
      <c r="CB769" s="427"/>
      <c r="CC769" s="427"/>
      <c r="CD769" s="427"/>
      <c r="CE769" s="427"/>
      <c r="CF769" s="427"/>
      <c r="CG769" s="427"/>
      <c r="CH769" s="427"/>
      <c r="CI769" s="427"/>
      <c r="CJ769" s="427"/>
      <c r="CK769" s="427"/>
      <c r="CL769" s="427"/>
      <c r="CM769" s="427"/>
    </row>
    <row r="770">
      <c r="A770" s="427"/>
      <c r="B770" s="427"/>
      <c r="C770" s="427"/>
      <c r="D770" s="427"/>
      <c r="E770" s="427"/>
      <c r="F770" s="427"/>
      <c r="G770" s="427"/>
      <c r="H770" s="427"/>
      <c r="I770" s="427"/>
      <c r="J770" s="427"/>
      <c r="K770" s="427"/>
      <c r="L770" s="427"/>
      <c r="M770" s="427"/>
      <c r="N770" s="427"/>
      <c r="O770" s="427"/>
      <c r="P770" s="427"/>
      <c r="Q770" s="427"/>
      <c r="R770" s="427"/>
      <c r="S770" s="427"/>
      <c r="T770" s="427"/>
      <c r="U770" s="427"/>
      <c r="V770" s="427"/>
      <c r="W770" s="427"/>
      <c r="X770" s="427"/>
      <c r="Y770" s="427"/>
      <c r="Z770" s="427"/>
      <c r="AA770" s="427"/>
      <c r="AB770" s="427"/>
      <c r="AC770" s="427"/>
      <c r="AD770" s="427"/>
      <c r="AE770" s="427"/>
      <c r="AF770" s="427"/>
      <c r="AG770" s="427"/>
      <c r="AH770" s="427"/>
      <c r="AI770" s="427"/>
      <c r="AJ770" s="427"/>
      <c r="AK770" s="427"/>
      <c r="AL770" s="427"/>
      <c r="AM770" s="427"/>
      <c r="AN770" s="427"/>
      <c r="AO770" s="427"/>
      <c r="AP770" s="427"/>
      <c r="AQ770" s="427"/>
      <c r="AR770" s="427"/>
      <c r="AS770" s="427"/>
      <c r="AT770" s="427"/>
      <c r="AU770" s="427"/>
      <c r="AV770" s="427"/>
      <c r="AW770" s="427"/>
      <c r="AX770" s="427"/>
      <c r="AY770" s="427"/>
      <c r="AZ770" s="427"/>
      <c r="BA770" s="427"/>
      <c r="BB770" s="427"/>
      <c r="BC770" s="427"/>
      <c r="BD770" s="427"/>
      <c r="BE770" s="427"/>
      <c r="BF770" s="427"/>
      <c r="BG770" s="427"/>
      <c r="BH770" s="427"/>
      <c r="BI770" s="427"/>
      <c r="BJ770" s="427"/>
      <c r="BK770" s="427"/>
      <c r="BL770" s="427"/>
      <c r="BM770" s="427"/>
      <c r="BN770" s="427"/>
      <c r="BO770" s="427"/>
      <c r="BP770" s="427"/>
      <c r="BQ770" s="427"/>
      <c r="BR770" s="427"/>
      <c r="BS770" s="427"/>
      <c r="BT770" s="427"/>
      <c r="BU770" s="427"/>
      <c r="BV770" s="427"/>
      <c r="BW770" s="427"/>
      <c r="BX770" s="427"/>
      <c r="BY770" s="427"/>
      <c r="BZ770" s="427"/>
      <c r="CA770" s="427"/>
      <c r="CB770" s="427"/>
      <c r="CC770" s="427"/>
      <c r="CD770" s="427"/>
      <c r="CE770" s="427"/>
      <c r="CF770" s="427"/>
      <c r="CG770" s="427"/>
      <c r="CH770" s="427"/>
      <c r="CI770" s="427"/>
      <c r="CJ770" s="427"/>
      <c r="CK770" s="427"/>
      <c r="CL770" s="427"/>
      <c r="CM770" s="427"/>
    </row>
    <row r="771">
      <c r="A771" s="427"/>
      <c r="B771" s="427"/>
      <c r="C771" s="427"/>
      <c r="D771" s="427"/>
      <c r="E771" s="427"/>
      <c r="F771" s="427"/>
      <c r="G771" s="427"/>
      <c r="H771" s="427"/>
      <c r="I771" s="427"/>
      <c r="J771" s="427"/>
      <c r="K771" s="427"/>
      <c r="L771" s="427"/>
      <c r="M771" s="427"/>
      <c r="N771" s="427"/>
      <c r="O771" s="427"/>
      <c r="P771" s="427"/>
      <c r="Q771" s="427"/>
      <c r="R771" s="427"/>
      <c r="S771" s="427"/>
      <c r="T771" s="427"/>
      <c r="U771" s="427"/>
      <c r="V771" s="427"/>
      <c r="W771" s="427"/>
      <c r="X771" s="427"/>
      <c r="Y771" s="427"/>
      <c r="Z771" s="427"/>
      <c r="AA771" s="427"/>
      <c r="AB771" s="427"/>
      <c r="AC771" s="427"/>
      <c r="AD771" s="427"/>
      <c r="AE771" s="427"/>
      <c r="AF771" s="427"/>
      <c r="AG771" s="427"/>
      <c r="AH771" s="427"/>
      <c r="AI771" s="427"/>
      <c r="AJ771" s="427"/>
      <c r="AK771" s="427"/>
      <c r="AL771" s="427"/>
      <c r="AM771" s="427"/>
      <c r="AN771" s="427"/>
      <c r="AO771" s="427"/>
      <c r="AP771" s="427"/>
      <c r="AQ771" s="427"/>
      <c r="AR771" s="427"/>
      <c r="AS771" s="427"/>
      <c r="AT771" s="427"/>
      <c r="AU771" s="427"/>
      <c r="AV771" s="427"/>
      <c r="AW771" s="427"/>
      <c r="AX771" s="427"/>
      <c r="AY771" s="427"/>
      <c r="AZ771" s="427"/>
      <c r="BA771" s="427"/>
      <c r="BB771" s="427"/>
      <c r="BC771" s="427"/>
      <c r="BD771" s="427"/>
      <c r="BE771" s="427"/>
      <c r="BF771" s="427"/>
      <c r="BG771" s="427"/>
      <c r="BH771" s="427"/>
      <c r="BI771" s="427"/>
      <c r="BJ771" s="427"/>
      <c r="BK771" s="427"/>
      <c r="BL771" s="427"/>
      <c r="BM771" s="427"/>
      <c r="BN771" s="427"/>
      <c r="BO771" s="427"/>
      <c r="BP771" s="427"/>
      <c r="BQ771" s="427"/>
      <c r="BR771" s="427"/>
      <c r="BS771" s="427"/>
      <c r="BT771" s="427"/>
      <c r="BU771" s="427"/>
      <c r="BV771" s="427"/>
      <c r="BW771" s="427"/>
      <c r="BX771" s="427"/>
      <c r="BY771" s="427"/>
      <c r="BZ771" s="427"/>
      <c r="CA771" s="427"/>
      <c r="CB771" s="427"/>
      <c r="CC771" s="427"/>
      <c r="CD771" s="427"/>
      <c r="CE771" s="427"/>
      <c r="CF771" s="427"/>
      <c r="CG771" s="427"/>
      <c r="CH771" s="427"/>
      <c r="CI771" s="427"/>
      <c r="CJ771" s="427"/>
      <c r="CK771" s="427"/>
      <c r="CL771" s="427"/>
      <c r="CM771" s="427"/>
    </row>
    <row r="772">
      <c r="A772" s="427"/>
      <c r="B772" s="427"/>
      <c r="C772" s="427"/>
      <c r="D772" s="427"/>
      <c r="E772" s="427"/>
      <c r="F772" s="427"/>
      <c r="G772" s="427"/>
      <c r="H772" s="427"/>
      <c r="I772" s="427"/>
      <c r="J772" s="427"/>
      <c r="K772" s="427"/>
      <c r="L772" s="427"/>
      <c r="M772" s="427"/>
      <c r="N772" s="427"/>
      <c r="O772" s="427"/>
      <c r="P772" s="427"/>
      <c r="Q772" s="427"/>
      <c r="R772" s="427"/>
      <c r="S772" s="427"/>
      <c r="T772" s="427"/>
      <c r="U772" s="427"/>
      <c r="V772" s="427"/>
      <c r="W772" s="427"/>
      <c r="X772" s="427"/>
      <c r="Y772" s="427"/>
      <c r="Z772" s="427"/>
      <c r="AA772" s="427"/>
      <c r="AB772" s="427"/>
      <c r="AC772" s="427"/>
      <c r="AD772" s="427"/>
      <c r="AE772" s="427"/>
      <c r="AF772" s="427"/>
      <c r="AG772" s="427"/>
      <c r="AH772" s="427"/>
      <c r="AI772" s="427"/>
      <c r="AJ772" s="427"/>
      <c r="AK772" s="427"/>
      <c r="AL772" s="427"/>
      <c r="AM772" s="427"/>
      <c r="AN772" s="427"/>
      <c r="AO772" s="427"/>
      <c r="AP772" s="427"/>
      <c r="AQ772" s="427"/>
      <c r="AR772" s="427"/>
      <c r="AS772" s="427"/>
      <c r="AT772" s="427"/>
      <c r="AU772" s="427"/>
      <c r="AV772" s="427"/>
      <c r="AW772" s="427"/>
      <c r="AX772" s="427"/>
      <c r="AY772" s="427"/>
      <c r="AZ772" s="427"/>
      <c r="BA772" s="427"/>
      <c r="BB772" s="427"/>
      <c r="BC772" s="427"/>
      <c r="BD772" s="427"/>
      <c r="BE772" s="427"/>
      <c r="BF772" s="427"/>
      <c r="BG772" s="427"/>
      <c r="BH772" s="427"/>
      <c r="BI772" s="427"/>
      <c r="BJ772" s="427"/>
      <c r="BK772" s="427"/>
      <c r="BL772" s="427"/>
      <c r="BM772" s="427"/>
      <c r="BN772" s="427"/>
      <c r="BO772" s="427"/>
      <c r="BP772" s="427"/>
      <c r="BQ772" s="427"/>
      <c r="BR772" s="427"/>
      <c r="BS772" s="427"/>
      <c r="BT772" s="427"/>
      <c r="BU772" s="427"/>
      <c r="BV772" s="427"/>
      <c r="BW772" s="427"/>
      <c r="BX772" s="427"/>
      <c r="BY772" s="427"/>
      <c r="BZ772" s="427"/>
      <c r="CA772" s="427"/>
      <c r="CB772" s="427"/>
      <c r="CC772" s="427"/>
      <c r="CD772" s="427"/>
      <c r="CE772" s="427"/>
      <c r="CF772" s="427"/>
      <c r="CG772" s="427"/>
      <c r="CH772" s="427"/>
      <c r="CI772" s="427"/>
      <c r="CJ772" s="427"/>
      <c r="CK772" s="427"/>
      <c r="CL772" s="427"/>
      <c r="CM772" s="427"/>
    </row>
    <row r="773">
      <c r="A773" s="427"/>
      <c r="B773" s="427"/>
      <c r="C773" s="427"/>
      <c r="D773" s="427"/>
      <c r="E773" s="427"/>
      <c r="F773" s="427"/>
      <c r="G773" s="427"/>
      <c r="H773" s="427"/>
      <c r="I773" s="427"/>
      <c r="J773" s="427"/>
      <c r="K773" s="427"/>
      <c r="L773" s="427"/>
      <c r="M773" s="427"/>
      <c r="N773" s="427"/>
      <c r="O773" s="427"/>
      <c r="P773" s="427"/>
      <c r="Q773" s="427"/>
      <c r="R773" s="427"/>
      <c r="S773" s="427"/>
      <c r="T773" s="427"/>
      <c r="U773" s="427"/>
      <c r="V773" s="427"/>
      <c r="W773" s="427"/>
      <c r="X773" s="427"/>
      <c r="Y773" s="427"/>
      <c r="Z773" s="427"/>
      <c r="AA773" s="427"/>
      <c r="AB773" s="427"/>
      <c r="AC773" s="427"/>
      <c r="AD773" s="427"/>
      <c r="AE773" s="427"/>
      <c r="AF773" s="427"/>
      <c r="AG773" s="427"/>
      <c r="AH773" s="427"/>
      <c r="AI773" s="427"/>
      <c r="AJ773" s="427"/>
      <c r="AK773" s="427"/>
      <c r="AL773" s="427"/>
      <c r="AM773" s="427"/>
      <c r="AN773" s="427"/>
      <c r="AO773" s="427"/>
      <c r="AP773" s="427"/>
      <c r="AQ773" s="427"/>
      <c r="AR773" s="427"/>
      <c r="AS773" s="427"/>
      <c r="AT773" s="427"/>
      <c r="AU773" s="427"/>
      <c r="AV773" s="427"/>
      <c r="AW773" s="427"/>
      <c r="AX773" s="427"/>
      <c r="AY773" s="427"/>
      <c r="AZ773" s="427"/>
      <c r="BA773" s="427"/>
      <c r="BB773" s="427"/>
      <c r="BC773" s="427"/>
      <c r="BD773" s="427"/>
      <c r="BE773" s="427"/>
      <c r="BF773" s="427"/>
      <c r="BG773" s="427"/>
      <c r="BH773" s="427"/>
      <c r="BI773" s="427"/>
      <c r="BJ773" s="427"/>
      <c r="BK773" s="427"/>
      <c r="BL773" s="427"/>
      <c r="BM773" s="427"/>
      <c r="BN773" s="427"/>
      <c r="BO773" s="427"/>
      <c r="BP773" s="427"/>
      <c r="BQ773" s="427"/>
      <c r="BR773" s="427"/>
      <c r="BS773" s="427"/>
      <c r="BT773" s="427"/>
      <c r="BU773" s="427"/>
      <c r="BV773" s="427"/>
      <c r="BW773" s="427"/>
      <c r="BX773" s="427"/>
      <c r="BY773" s="427"/>
      <c r="BZ773" s="427"/>
      <c r="CA773" s="427"/>
      <c r="CB773" s="427"/>
      <c r="CC773" s="427"/>
      <c r="CD773" s="427"/>
      <c r="CE773" s="427"/>
      <c r="CF773" s="427"/>
      <c r="CG773" s="427"/>
      <c r="CH773" s="427"/>
      <c r="CI773" s="427"/>
      <c r="CJ773" s="427"/>
      <c r="CK773" s="427"/>
      <c r="CL773" s="427"/>
      <c r="CM773" s="427"/>
    </row>
    <row r="774">
      <c r="A774" s="427"/>
      <c r="B774" s="427"/>
      <c r="C774" s="427"/>
      <c r="D774" s="427"/>
      <c r="E774" s="427"/>
      <c r="F774" s="427"/>
      <c r="G774" s="427"/>
      <c r="H774" s="427"/>
      <c r="I774" s="427"/>
      <c r="J774" s="427"/>
      <c r="K774" s="427"/>
      <c r="L774" s="427"/>
      <c r="M774" s="427"/>
      <c r="N774" s="427"/>
      <c r="O774" s="427"/>
      <c r="P774" s="427"/>
      <c r="Q774" s="427"/>
      <c r="R774" s="427"/>
      <c r="S774" s="427"/>
      <c r="T774" s="427"/>
      <c r="U774" s="427"/>
      <c r="V774" s="427"/>
      <c r="W774" s="427"/>
      <c r="X774" s="427"/>
      <c r="Y774" s="427"/>
      <c r="Z774" s="427"/>
      <c r="AA774" s="427"/>
      <c r="AB774" s="427"/>
      <c r="AC774" s="427"/>
      <c r="AD774" s="427"/>
      <c r="AE774" s="427"/>
      <c r="AF774" s="427"/>
      <c r="AG774" s="427"/>
      <c r="AH774" s="427"/>
      <c r="AI774" s="427"/>
      <c r="AJ774" s="427"/>
      <c r="AK774" s="427"/>
      <c r="AL774" s="427"/>
      <c r="AM774" s="427"/>
      <c r="AN774" s="427"/>
      <c r="AO774" s="427"/>
      <c r="AP774" s="427"/>
      <c r="AQ774" s="427"/>
      <c r="AR774" s="427"/>
      <c r="AS774" s="427"/>
      <c r="AT774" s="427"/>
      <c r="AU774" s="427"/>
      <c r="AV774" s="427"/>
      <c r="AW774" s="427"/>
      <c r="AX774" s="427"/>
      <c r="AY774" s="427"/>
      <c r="AZ774" s="427"/>
      <c r="BA774" s="427"/>
      <c r="BB774" s="427"/>
      <c r="BC774" s="427"/>
      <c r="BD774" s="427"/>
      <c r="BE774" s="427"/>
      <c r="BF774" s="427"/>
      <c r="BG774" s="427"/>
      <c r="BH774" s="427"/>
      <c r="BI774" s="427"/>
      <c r="BJ774" s="427"/>
      <c r="BK774" s="427"/>
      <c r="BL774" s="427"/>
      <c r="BM774" s="427"/>
      <c r="BN774" s="427"/>
      <c r="BO774" s="427"/>
      <c r="BP774" s="427"/>
      <c r="BQ774" s="427"/>
      <c r="BR774" s="427"/>
      <c r="BS774" s="427"/>
      <c r="BT774" s="427"/>
      <c r="BU774" s="427"/>
      <c r="BV774" s="427"/>
      <c r="BW774" s="427"/>
      <c r="BX774" s="427"/>
      <c r="BY774" s="427"/>
      <c r="BZ774" s="427"/>
      <c r="CA774" s="427"/>
      <c r="CB774" s="427"/>
      <c r="CC774" s="427"/>
      <c r="CD774" s="427"/>
      <c r="CE774" s="427"/>
      <c r="CF774" s="427"/>
      <c r="CG774" s="427"/>
      <c r="CH774" s="427"/>
      <c r="CI774" s="427"/>
      <c r="CJ774" s="427"/>
      <c r="CK774" s="427"/>
      <c r="CL774" s="427"/>
      <c r="CM774" s="427"/>
    </row>
    <row r="775">
      <c r="A775" s="427"/>
      <c r="B775" s="427"/>
      <c r="C775" s="427"/>
      <c r="D775" s="427"/>
      <c r="E775" s="427"/>
      <c r="F775" s="427"/>
      <c r="G775" s="427"/>
      <c r="H775" s="427"/>
      <c r="I775" s="427"/>
      <c r="J775" s="427"/>
      <c r="K775" s="427"/>
      <c r="L775" s="427"/>
      <c r="M775" s="427"/>
      <c r="N775" s="427"/>
      <c r="O775" s="427"/>
      <c r="P775" s="427"/>
      <c r="Q775" s="427"/>
      <c r="R775" s="427"/>
      <c r="S775" s="427"/>
      <c r="T775" s="427"/>
      <c r="U775" s="427"/>
      <c r="V775" s="427"/>
      <c r="W775" s="427"/>
      <c r="X775" s="427"/>
      <c r="Y775" s="427"/>
      <c r="Z775" s="427"/>
      <c r="AA775" s="427"/>
      <c r="AB775" s="427"/>
      <c r="AC775" s="427"/>
      <c r="AD775" s="427"/>
      <c r="AE775" s="427"/>
      <c r="AF775" s="427"/>
      <c r="AG775" s="427"/>
      <c r="AH775" s="427"/>
      <c r="AI775" s="427"/>
      <c r="AJ775" s="427"/>
      <c r="AK775" s="427"/>
      <c r="AL775" s="427"/>
      <c r="AM775" s="427"/>
      <c r="AN775" s="427"/>
      <c r="AO775" s="427"/>
      <c r="AP775" s="427"/>
      <c r="AQ775" s="427"/>
      <c r="AR775" s="427"/>
      <c r="AS775" s="427"/>
      <c r="AT775" s="427"/>
      <c r="AU775" s="427"/>
      <c r="AV775" s="427"/>
      <c r="AW775" s="427"/>
      <c r="AX775" s="427"/>
      <c r="AY775" s="427"/>
      <c r="AZ775" s="427"/>
      <c r="BA775" s="427"/>
      <c r="BB775" s="427"/>
      <c r="BC775" s="427"/>
      <c r="BD775" s="427"/>
      <c r="BE775" s="427"/>
      <c r="BF775" s="427"/>
      <c r="BG775" s="427"/>
      <c r="BH775" s="427"/>
      <c r="BI775" s="427"/>
      <c r="BJ775" s="427"/>
      <c r="BK775" s="427"/>
      <c r="BL775" s="427"/>
      <c r="BM775" s="427"/>
      <c r="BN775" s="427"/>
      <c r="BO775" s="427"/>
      <c r="BP775" s="427"/>
      <c r="BQ775" s="427"/>
      <c r="BR775" s="427"/>
      <c r="BS775" s="427"/>
      <c r="BT775" s="427"/>
      <c r="BU775" s="427"/>
      <c r="BV775" s="427"/>
      <c r="BW775" s="427"/>
      <c r="BX775" s="427"/>
      <c r="BY775" s="427"/>
      <c r="BZ775" s="427"/>
      <c r="CA775" s="427"/>
      <c r="CB775" s="427"/>
      <c r="CC775" s="427"/>
      <c r="CD775" s="427"/>
      <c r="CE775" s="427"/>
      <c r="CF775" s="427"/>
      <c r="CG775" s="427"/>
      <c r="CH775" s="427"/>
      <c r="CI775" s="427"/>
      <c r="CJ775" s="427"/>
      <c r="CK775" s="427"/>
      <c r="CL775" s="427"/>
      <c r="CM775" s="427"/>
    </row>
    <row r="776">
      <c r="A776" s="427"/>
      <c r="B776" s="427"/>
      <c r="C776" s="427"/>
      <c r="D776" s="427"/>
      <c r="E776" s="427"/>
      <c r="F776" s="427"/>
      <c r="G776" s="427"/>
      <c r="H776" s="427"/>
      <c r="I776" s="427"/>
      <c r="J776" s="427"/>
      <c r="K776" s="427"/>
      <c r="L776" s="427"/>
      <c r="M776" s="427"/>
      <c r="N776" s="427"/>
      <c r="O776" s="427"/>
      <c r="P776" s="427"/>
      <c r="Q776" s="427"/>
      <c r="R776" s="427"/>
      <c r="S776" s="427"/>
      <c r="T776" s="427"/>
      <c r="U776" s="427"/>
      <c r="V776" s="427"/>
      <c r="W776" s="427"/>
      <c r="X776" s="427"/>
      <c r="Y776" s="427"/>
      <c r="Z776" s="427"/>
      <c r="AA776" s="427"/>
      <c r="AB776" s="427"/>
      <c r="AC776" s="427"/>
      <c r="AD776" s="427"/>
      <c r="AE776" s="427"/>
      <c r="AF776" s="427"/>
      <c r="AG776" s="427"/>
      <c r="AH776" s="427"/>
      <c r="AI776" s="427"/>
      <c r="AJ776" s="427"/>
      <c r="AK776" s="427"/>
      <c r="AL776" s="427"/>
      <c r="AM776" s="427"/>
      <c r="AN776" s="427"/>
      <c r="AO776" s="427"/>
      <c r="AP776" s="427"/>
      <c r="AQ776" s="427"/>
      <c r="AR776" s="427"/>
      <c r="AS776" s="427"/>
      <c r="AT776" s="427"/>
      <c r="AU776" s="427"/>
      <c r="AV776" s="427"/>
      <c r="AW776" s="427"/>
      <c r="AX776" s="427"/>
      <c r="AY776" s="427"/>
      <c r="AZ776" s="427"/>
      <c r="BA776" s="427"/>
      <c r="BB776" s="427"/>
      <c r="BC776" s="427"/>
      <c r="BD776" s="427"/>
      <c r="BE776" s="427"/>
      <c r="BF776" s="427"/>
      <c r="BG776" s="427"/>
      <c r="BH776" s="427"/>
      <c r="BI776" s="427"/>
      <c r="BJ776" s="427"/>
      <c r="BK776" s="427"/>
      <c r="BL776" s="427"/>
      <c r="BM776" s="427"/>
      <c r="BN776" s="427"/>
      <c r="BO776" s="427"/>
      <c r="BP776" s="427"/>
      <c r="BQ776" s="427"/>
      <c r="BR776" s="427"/>
      <c r="BS776" s="427"/>
      <c r="BT776" s="427"/>
      <c r="BU776" s="427"/>
      <c r="BV776" s="427"/>
      <c r="BW776" s="427"/>
      <c r="BX776" s="427"/>
      <c r="BY776" s="427"/>
      <c r="BZ776" s="427"/>
      <c r="CA776" s="427"/>
      <c r="CB776" s="427"/>
      <c r="CC776" s="427"/>
      <c r="CD776" s="427"/>
      <c r="CE776" s="427"/>
      <c r="CF776" s="427"/>
      <c r="CG776" s="427"/>
      <c r="CH776" s="427"/>
      <c r="CI776" s="427"/>
      <c r="CJ776" s="427"/>
      <c r="CK776" s="427"/>
      <c r="CL776" s="427"/>
      <c r="CM776" s="427"/>
    </row>
    <row r="777">
      <c r="A777" s="427"/>
      <c r="B777" s="427"/>
      <c r="C777" s="427"/>
      <c r="D777" s="427"/>
      <c r="E777" s="427"/>
      <c r="F777" s="427"/>
      <c r="G777" s="427"/>
      <c r="H777" s="427"/>
      <c r="I777" s="427"/>
      <c r="J777" s="427"/>
      <c r="K777" s="427"/>
      <c r="L777" s="427"/>
      <c r="M777" s="427"/>
      <c r="N777" s="427"/>
      <c r="O777" s="427"/>
      <c r="P777" s="427"/>
      <c r="Q777" s="427"/>
      <c r="R777" s="427"/>
      <c r="S777" s="427"/>
      <c r="T777" s="427"/>
      <c r="U777" s="427"/>
      <c r="V777" s="427"/>
      <c r="W777" s="427"/>
      <c r="X777" s="427"/>
      <c r="Y777" s="427"/>
      <c r="Z777" s="427"/>
      <c r="AA777" s="427"/>
      <c r="AB777" s="427"/>
      <c r="AC777" s="427"/>
      <c r="AD777" s="427"/>
      <c r="AE777" s="427"/>
      <c r="AF777" s="427"/>
      <c r="AG777" s="427"/>
      <c r="AH777" s="427"/>
      <c r="AI777" s="427"/>
      <c r="AJ777" s="427"/>
      <c r="AK777" s="427"/>
      <c r="AL777" s="427"/>
      <c r="AM777" s="427"/>
      <c r="AN777" s="427"/>
      <c r="AO777" s="427"/>
      <c r="AP777" s="427"/>
      <c r="AQ777" s="427"/>
      <c r="AR777" s="427"/>
      <c r="AS777" s="427"/>
      <c r="AT777" s="427"/>
      <c r="AU777" s="427"/>
      <c r="AV777" s="427"/>
      <c r="AW777" s="427"/>
      <c r="AX777" s="427"/>
      <c r="AY777" s="427"/>
      <c r="AZ777" s="427"/>
      <c r="BA777" s="427"/>
      <c r="BB777" s="427"/>
      <c r="BC777" s="427"/>
      <c r="BD777" s="427"/>
      <c r="BE777" s="427"/>
      <c r="BF777" s="427"/>
      <c r="BG777" s="427"/>
      <c r="BH777" s="427"/>
      <c r="BI777" s="427"/>
      <c r="BJ777" s="427"/>
      <c r="BK777" s="427"/>
      <c r="BL777" s="427"/>
      <c r="BM777" s="427"/>
      <c r="BN777" s="427"/>
      <c r="BO777" s="427"/>
      <c r="BP777" s="427"/>
      <c r="BQ777" s="427"/>
      <c r="BR777" s="427"/>
      <c r="BS777" s="427"/>
      <c r="BT777" s="427"/>
      <c r="BU777" s="427"/>
      <c r="BV777" s="427"/>
      <c r="BW777" s="427"/>
      <c r="BX777" s="427"/>
      <c r="BY777" s="427"/>
      <c r="BZ777" s="427"/>
      <c r="CA777" s="427"/>
      <c r="CB777" s="427"/>
      <c r="CC777" s="427"/>
      <c r="CD777" s="427"/>
      <c r="CE777" s="427"/>
      <c r="CF777" s="427"/>
      <c r="CG777" s="427"/>
      <c r="CH777" s="427"/>
      <c r="CI777" s="427"/>
      <c r="CJ777" s="427"/>
      <c r="CK777" s="427"/>
      <c r="CL777" s="427"/>
      <c r="CM777" s="427"/>
    </row>
    <row r="778">
      <c r="A778" s="427"/>
      <c r="B778" s="427"/>
      <c r="C778" s="427"/>
      <c r="D778" s="427"/>
      <c r="E778" s="427"/>
      <c r="F778" s="427"/>
      <c r="G778" s="427"/>
      <c r="H778" s="427"/>
      <c r="I778" s="427"/>
      <c r="J778" s="427"/>
      <c r="K778" s="427"/>
      <c r="L778" s="427"/>
      <c r="M778" s="427"/>
      <c r="N778" s="427"/>
      <c r="O778" s="427"/>
      <c r="P778" s="427"/>
      <c r="Q778" s="427"/>
      <c r="R778" s="427"/>
      <c r="S778" s="427"/>
      <c r="T778" s="427"/>
      <c r="U778" s="427"/>
      <c r="V778" s="427"/>
      <c r="W778" s="427"/>
      <c r="X778" s="427"/>
      <c r="Y778" s="427"/>
      <c r="Z778" s="427"/>
      <c r="AA778" s="427"/>
      <c r="AB778" s="427"/>
      <c r="AC778" s="427"/>
      <c r="AD778" s="427"/>
      <c r="AE778" s="427"/>
      <c r="AF778" s="427"/>
      <c r="AG778" s="427"/>
      <c r="AH778" s="427"/>
      <c r="AI778" s="427"/>
      <c r="AJ778" s="427"/>
      <c r="AK778" s="427"/>
      <c r="AL778" s="427"/>
      <c r="AM778" s="427"/>
      <c r="AN778" s="427"/>
      <c r="AO778" s="427"/>
      <c r="AP778" s="427"/>
      <c r="AQ778" s="427"/>
      <c r="AR778" s="427"/>
      <c r="AS778" s="427"/>
      <c r="AT778" s="427"/>
      <c r="AU778" s="427"/>
      <c r="AV778" s="427"/>
      <c r="AW778" s="427"/>
      <c r="AX778" s="427"/>
      <c r="AY778" s="427"/>
      <c r="AZ778" s="427"/>
      <c r="BA778" s="427"/>
      <c r="BB778" s="427"/>
      <c r="BC778" s="427"/>
      <c r="BD778" s="427"/>
      <c r="BE778" s="427"/>
      <c r="BF778" s="427"/>
      <c r="BG778" s="427"/>
      <c r="BH778" s="427"/>
      <c r="BI778" s="427"/>
      <c r="BJ778" s="427"/>
      <c r="BK778" s="427"/>
      <c r="BL778" s="427"/>
      <c r="BM778" s="427"/>
      <c r="BN778" s="427"/>
      <c r="BO778" s="427"/>
      <c r="BP778" s="427"/>
      <c r="BQ778" s="427"/>
      <c r="BR778" s="427"/>
      <c r="BS778" s="427"/>
      <c r="BT778" s="427"/>
      <c r="BU778" s="427"/>
      <c r="BV778" s="427"/>
      <c r="BW778" s="427"/>
      <c r="BX778" s="427"/>
      <c r="BY778" s="427"/>
      <c r="BZ778" s="427"/>
      <c r="CA778" s="427"/>
      <c r="CB778" s="427"/>
      <c r="CC778" s="427"/>
      <c r="CD778" s="427"/>
      <c r="CE778" s="427"/>
      <c r="CF778" s="427"/>
      <c r="CG778" s="427"/>
      <c r="CH778" s="427"/>
      <c r="CI778" s="427"/>
      <c r="CJ778" s="427"/>
      <c r="CK778" s="427"/>
      <c r="CL778" s="427"/>
      <c r="CM778" s="427"/>
    </row>
    <row r="779">
      <c r="A779" s="427"/>
      <c r="B779" s="427"/>
      <c r="C779" s="427"/>
      <c r="D779" s="427"/>
      <c r="E779" s="427"/>
      <c r="F779" s="427"/>
      <c r="G779" s="427"/>
      <c r="H779" s="427"/>
      <c r="I779" s="427"/>
      <c r="J779" s="427"/>
      <c r="K779" s="427"/>
      <c r="L779" s="427"/>
      <c r="M779" s="427"/>
      <c r="N779" s="427"/>
      <c r="O779" s="427"/>
      <c r="P779" s="427"/>
      <c r="Q779" s="427"/>
      <c r="R779" s="427"/>
      <c r="S779" s="427"/>
      <c r="T779" s="427"/>
      <c r="U779" s="427"/>
      <c r="V779" s="427"/>
      <c r="W779" s="427"/>
      <c r="X779" s="427"/>
      <c r="Y779" s="427"/>
      <c r="Z779" s="427"/>
      <c r="AA779" s="427"/>
      <c r="AB779" s="427"/>
      <c r="AC779" s="427"/>
      <c r="AD779" s="427"/>
      <c r="AE779" s="427"/>
      <c r="AF779" s="427"/>
      <c r="AG779" s="427"/>
      <c r="AH779" s="427"/>
      <c r="AI779" s="427"/>
      <c r="AJ779" s="427"/>
      <c r="AK779" s="427"/>
      <c r="AL779" s="427"/>
      <c r="AM779" s="427"/>
      <c r="AN779" s="427"/>
      <c r="AO779" s="427"/>
      <c r="AP779" s="427"/>
      <c r="AQ779" s="427"/>
      <c r="AR779" s="427"/>
      <c r="AS779" s="427"/>
      <c r="AT779" s="427"/>
      <c r="AU779" s="427"/>
      <c r="AV779" s="427"/>
      <c r="AW779" s="427"/>
      <c r="AX779" s="427"/>
      <c r="AY779" s="427"/>
      <c r="AZ779" s="427"/>
      <c r="BA779" s="427"/>
      <c r="BB779" s="427"/>
      <c r="BC779" s="427"/>
      <c r="BD779" s="427"/>
      <c r="BE779" s="427"/>
      <c r="BF779" s="427"/>
      <c r="BG779" s="427"/>
      <c r="BH779" s="427"/>
      <c r="BI779" s="427"/>
      <c r="BJ779" s="427"/>
      <c r="BK779" s="427"/>
      <c r="BL779" s="427"/>
      <c r="BM779" s="427"/>
      <c r="BN779" s="427"/>
      <c r="BO779" s="427"/>
      <c r="BP779" s="427"/>
      <c r="BQ779" s="427"/>
      <c r="BR779" s="427"/>
      <c r="BS779" s="427"/>
      <c r="BT779" s="427"/>
      <c r="BU779" s="427"/>
      <c r="BV779" s="427"/>
      <c r="BW779" s="427"/>
      <c r="BX779" s="427"/>
      <c r="BY779" s="427"/>
      <c r="BZ779" s="427"/>
      <c r="CA779" s="427"/>
      <c r="CB779" s="427"/>
      <c r="CC779" s="427"/>
      <c r="CD779" s="427"/>
      <c r="CE779" s="427"/>
      <c r="CF779" s="427"/>
      <c r="CG779" s="427"/>
      <c r="CH779" s="427"/>
      <c r="CI779" s="427"/>
      <c r="CJ779" s="427"/>
      <c r="CK779" s="427"/>
      <c r="CL779" s="427"/>
      <c r="CM779" s="427"/>
    </row>
    <row r="780">
      <c r="A780" s="427"/>
      <c r="B780" s="427"/>
      <c r="C780" s="427"/>
      <c r="D780" s="427"/>
      <c r="E780" s="427"/>
      <c r="F780" s="427"/>
      <c r="G780" s="427"/>
      <c r="H780" s="427"/>
      <c r="I780" s="427"/>
      <c r="J780" s="427"/>
      <c r="K780" s="427"/>
      <c r="L780" s="427"/>
      <c r="M780" s="427"/>
      <c r="N780" s="427"/>
      <c r="O780" s="427"/>
      <c r="P780" s="427"/>
      <c r="Q780" s="427"/>
      <c r="R780" s="427"/>
      <c r="S780" s="427"/>
      <c r="T780" s="427"/>
      <c r="U780" s="427"/>
      <c r="V780" s="427"/>
      <c r="W780" s="427"/>
      <c r="X780" s="427"/>
      <c r="Y780" s="427"/>
      <c r="Z780" s="427"/>
      <c r="AA780" s="427"/>
      <c r="AB780" s="427"/>
      <c r="AC780" s="427"/>
      <c r="AD780" s="427"/>
      <c r="AE780" s="427"/>
      <c r="AF780" s="427"/>
      <c r="AG780" s="427"/>
      <c r="AH780" s="427"/>
      <c r="AI780" s="427"/>
      <c r="AJ780" s="427"/>
      <c r="AK780" s="427"/>
      <c r="AL780" s="427"/>
      <c r="AM780" s="427"/>
      <c r="AN780" s="427"/>
      <c r="AO780" s="427"/>
      <c r="AP780" s="427"/>
      <c r="AQ780" s="427"/>
      <c r="AR780" s="427"/>
      <c r="AS780" s="427"/>
      <c r="AT780" s="427"/>
      <c r="AU780" s="427"/>
      <c r="AV780" s="427"/>
      <c r="AW780" s="427"/>
      <c r="AX780" s="427"/>
      <c r="AY780" s="427"/>
      <c r="AZ780" s="427"/>
      <c r="BA780" s="427"/>
      <c r="BB780" s="427"/>
      <c r="BC780" s="427"/>
      <c r="BD780" s="427"/>
      <c r="BE780" s="427"/>
      <c r="BF780" s="427"/>
      <c r="BG780" s="427"/>
      <c r="BH780" s="427"/>
      <c r="BI780" s="427"/>
      <c r="BJ780" s="427"/>
      <c r="BK780" s="427"/>
      <c r="BL780" s="427"/>
      <c r="BM780" s="427"/>
      <c r="BN780" s="427"/>
      <c r="BO780" s="427"/>
      <c r="BP780" s="427"/>
      <c r="BQ780" s="427"/>
      <c r="BR780" s="427"/>
      <c r="BS780" s="427"/>
      <c r="BT780" s="427"/>
      <c r="BU780" s="427"/>
      <c r="BV780" s="427"/>
      <c r="BW780" s="427"/>
      <c r="BX780" s="427"/>
      <c r="BY780" s="427"/>
      <c r="BZ780" s="427"/>
      <c r="CA780" s="427"/>
      <c r="CB780" s="427"/>
      <c r="CC780" s="427"/>
      <c r="CD780" s="427"/>
      <c r="CE780" s="427"/>
      <c r="CF780" s="427"/>
      <c r="CG780" s="427"/>
      <c r="CH780" s="427"/>
      <c r="CI780" s="427"/>
      <c r="CJ780" s="427"/>
      <c r="CK780" s="427"/>
      <c r="CL780" s="427"/>
      <c r="CM780" s="427"/>
    </row>
    <row r="781">
      <c r="A781" s="427"/>
      <c r="B781" s="427"/>
      <c r="C781" s="427"/>
      <c r="D781" s="427"/>
      <c r="E781" s="427"/>
      <c r="F781" s="427"/>
      <c r="G781" s="427"/>
      <c r="H781" s="427"/>
      <c r="I781" s="427"/>
      <c r="J781" s="427"/>
      <c r="K781" s="427"/>
      <c r="L781" s="427"/>
      <c r="M781" s="427"/>
      <c r="N781" s="427"/>
      <c r="O781" s="427"/>
      <c r="P781" s="427"/>
      <c r="Q781" s="427"/>
      <c r="R781" s="427"/>
      <c r="S781" s="427"/>
      <c r="T781" s="427"/>
      <c r="U781" s="427"/>
      <c r="V781" s="427"/>
      <c r="W781" s="427"/>
      <c r="X781" s="427"/>
      <c r="Y781" s="427"/>
      <c r="Z781" s="427"/>
      <c r="AA781" s="427"/>
      <c r="AB781" s="427"/>
      <c r="AC781" s="427"/>
      <c r="AD781" s="427"/>
      <c r="AE781" s="427"/>
      <c r="AF781" s="427"/>
      <c r="AG781" s="427"/>
      <c r="AH781" s="427"/>
      <c r="AI781" s="427"/>
      <c r="AJ781" s="427"/>
      <c r="AK781" s="427"/>
      <c r="AL781" s="427"/>
      <c r="AM781" s="427"/>
      <c r="AN781" s="427"/>
      <c r="AO781" s="427"/>
      <c r="AP781" s="427"/>
      <c r="AQ781" s="427"/>
      <c r="AR781" s="427"/>
      <c r="AS781" s="427"/>
      <c r="AT781" s="427"/>
      <c r="AU781" s="427"/>
      <c r="AV781" s="427"/>
      <c r="AW781" s="427"/>
      <c r="AX781" s="427"/>
      <c r="AY781" s="427"/>
      <c r="AZ781" s="427"/>
      <c r="BA781" s="427"/>
      <c r="BB781" s="427"/>
      <c r="BC781" s="427"/>
      <c r="BD781" s="427"/>
      <c r="BE781" s="427"/>
      <c r="BF781" s="427"/>
      <c r="BG781" s="427"/>
      <c r="BH781" s="427"/>
      <c r="BI781" s="427"/>
      <c r="BJ781" s="427"/>
      <c r="BK781" s="427"/>
      <c r="BL781" s="427"/>
      <c r="BM781" s="427"/>
      <c r="BN781" s="427"/>
      <c r="BO781" s="427"/>
      <c r="BP781" s="427"/>
      <c r="BQ781" s="427"/>
      <c r="BR781" s="427"/>
      <c r="BS781" s="427"/>
      <c r="BT781" s="427"/>
      <c r="BU781" s="427"/>
      <c r="BV781" s="427"/>
      <c r="BW781" s="427"/>
      <c r="BX781" s="427"/>
      <c r="BY781" s="427"/>
      <c r="BZ781" s="427"/>
      <c r="CA781" s="427"/>
      <c r="CB781" s="427"/>
      <c r="CC781" s="427"/>
      <c r="CD781" s="427"/>
      <c r="CE781" s="427"/>
      <c r="CF781" s="427"/>
      <c r="CG781" s="427"/>
      <c r="CH781" s="427"/>
      <c r="CI781" s="427"/>
      <c r="CJ781" s="427"/>
      <c r="CK781" s="427"/>
      <c r="CL781" s="427"/>
      <c r="CM781" s="427"/>
    </row>
    <row r="782">
      <c r="A782" s="427"/>
      <c r="B782" s="427"/>
      <c r="C782" s="427"/>
      <c r="D782" s="427"/>
      <c r="E782" s="427"/>
      <c r="F782" s="427"/>
      <c r="G782" s="427"/>
      <c r="H782" s="427"/>
      <c r="I782" s="427"/>
      <c r="J782" s="427"/>
      <c r="K782" s="427"/>
      <c r="L782" s="427"/>
      <c r="M782" s="427"/>
      <c r="N782" s="427"/>
      <c r="O782" s="427"/>
      <c r="P782" s="427"/>
      <c r="Q782" s="427"/>
      <c r="R782" s="427"/>
      <c r="S782" s="427"/>
      <c r="T782" s="427"/>
      <c r="U782" s="427"/>
      <c r="V782" s="427"/>
      <c r="W782" s="427"/>
      <c r="X782" s="427"/>
      <c r="Y782" s="427"/>
      <c r="Z782" s="427"/>
      <c r="AA782" s="427"/>
      <c r="AB782" s="427"/>
      <c r="AC782" s="427"/>
      <c r="AD782" s="427"/>
      <c r="AE782" s="427"/>
      <c r="AF782" s="427"/>
      <c r="AG782" s="427"/>
      <c r="AH782" s="427"/>
      <c r="AI782" s="427"/>
      <c r="AJ782" s="427"/>
      <c r="AK782" s="427"/>
      <c r="AL782" s="427"/>
      <c r="AM782" s="427"/>
      <c r="AN782" s="427"/>
      <c r="AO782" s="427"/>
      <c r="AP782" s="427"/>
      <c r="AQ782" s="427"/>
      <c r="AR782" s="427"/>
      <c r="AS782" s="427"/>
      <c r="AT782" s="427"/>
      <c r="AU782" s="427"/>
      <c r="AV782" s="427"/>
      <c r="AW782" s="427"/>
      <c r="AX782" s="427"/>
      <c r="AY782" s="427"/>
      <c r="AZ782" s="427"/>
      <c r="BA782" s="427"/>
      <c r="BB782" s="427"/>
      <c r="BC782" s="427"/>
      <c r="BD782" s="427"/>
      <c r="BE782" s="427"/>
      <c r="BF782" s="427"/>
      <c r="BG782" s="427"/>
      <c r="BH782" s="427"/>
      <c r="BI782" s="427"/>
      <c r="BJ782" s="427"/>
      <c r="BK782" s="427"/>
      <c r="BL782" s="427"/>
      <c r="BM782" s="427"/>
      <c r="BN782" s="427"/>
      <c r="BO782" s="427"/>
      <c r="BP782" s="427"/>
      <c r="BQ782" s="427"/>
      <c r="BR782" s="427"/>
      <c r="BS782" s="427"/>
      <c r="BT782" s="427"/>
      <c r="BU782" s="427"/>
      <c r="BV782" s="427"/>
      <c r="BW782" s="427"/>
      <c r="BX782" s="427"/>
      <c r="BY782" s="427"/>
      <c r="BZ782" s="427"/>
      <c r="CA782" s="427"/>
      <c r="CB782" s="427"/>
      <c r="CC782" s="427"/>
      <c r="CD782" s="427"/>
      <c r="CE782" s="427"/>
      <c r="CF782" s="427"/>
      <c r="CG782" s="427"/>
      <c r="CH782" s="427"/>
      <c r="CI782" s="427"/>
      <c r="CJ782" s="427"/>
      <c r="CK782" s="427"/>
      <c r="CL782" s="427"/>
      <c r="CM782" s="427"/>
    </row>
    <row r="783">
      <c r="A783" s="427"/>
      <c r="B783" s="427"/>
      <c r="C783" s="427"/>
      <c r="D783" s="427"/>
      <c r="E783" s="427"/>
      <c r="F783" s="427"/>
      <c r="G783" s="427"/>
      <c r="H783" s="427"/>
      <c r="I783" s="427"/>
      <c r="J783" s="427"/>
      <c r="K783" s="427"/>
      <c r="L783" s="427"/>
      <c r="M783" s="427"/>
      <c r="N783" s="427"/>
      <c r="O783" s="427"/>
      <c r="P783" s="427"/>
      <c r="Q783" s="427"/>
      <c r="R783" s="427"/>
      <c r="S783" s="427"/>
      <c r="T783" s="427"/>
      <c r="U783" s="427"/>
      <c r="V783" s="427"/>
      <c r="W783" s="427"/>
      <c r="X783" s="427"/>
      <c r="Y783" s="427"/>
      <c r="Z783" s="427"/>
      <c r="AA783" s="427"/>
      <c r="AB783" s="427"/>
      <c r="AC783" s="427"/>
      <c r="AD783" s="427"/>
      <c r="AE783" s="427"/>
      <c r="AF783" s="427"/>
      <c r="AG783" s="427"/>
      <c r="AH783" s="427"/>
      <c r="AI783" s="427"/>
      <c r="AJ783" s="427"/>
      <c r="AK783" s="427"/>
      <c r="AL783" s="427"/>
      <c r="AM783" s="427"/>
      <c r="AN783" s="427"/>
      <c r="AO783" s="427"/>
      <c r="AP783" s="427"/>
      <c r="AQ783" s="427"/>
      <c r="AR783" s="427"/>
      <c r="AS783" s="427"/>
      <c r="AT783" s="427"/>
      <c r="AU783" s="427"/>
      <c r="AV783" s="427"/>
      <c r="AW783" s="427"/>
      <c r="AX783" s="427"/>
      <c r="AY783" s="427"/>
      <c r="AZ783" s="427"/>
      <c r="BA783" s="427"/>
      <c r="BB783" s="427"/>
      <c r="BC783" s="427"/>
      <c r="BD783" s="427"/>
      <c r="BE783" s="427"/>
      <c r="BF783" s="427"/>
      <c r="BG783" s="427"/>
      <c r="BH783" s="427"/>
      <c r="BI783" s="427"/>
      <c r="BJ783" s="427"/>
      <c r="BK783" s="427"/>
      <c r="BL783" s="427"/>
      <c r="BM783" s="427"/>
      <c r="BN783" s="427"/>
      <c r="BO783" s="427"/>
      <c r="BP783" s="427"/>
      <c r="BQ783" s="427"/>
      <c r="BR783" s="427"/>
      <c r="BS783" s="427"/>
      <c r="BT783" s="427"/>
      <c r="BU783" s="427"/>
      <c r="BV783" s="427"/>
      <c r="BW783" s="427"/>
      <c r="BX783" s="427"/>
      <c r="BY783" s="427"/>
      <c r="BZ783" s="427"/>
      <c r="CA783" s="427"/>
      <c r="CB783" s="427"/>
      <c r="CC783" s="427"/>
      <c r="CD783" s="427"/>
      <c r="CE783" s="427"/>
      <c r="CF783" s="427"/>
      <c r="CG783" s="427"/>
      <c r="CH783" s="427"/>
      <c r="CI783" s="427"/>
      <c r="CJ783" s="427"/>
      <c r="CK783" s="427"/>
      <c r="CL783" s="427"/>
      <c r="CM783" s="427"/>
    </row>
    <row r="784">
      <c r="A784" s="427"/>
      <c r="B784" s="427"/>
      <c r="C784" s="427"/>
      <c r="D784" s="427"/>
      <c r="E784" s="427"/>
      <c r="F784" s="427"/>
      <c r="G784" s="427"/>
      <c r="H784" s="427"/>
      <c r="I784" s="427"/>
      <c r="J784" s="427"/>
      <c r="K784" s="427"/>
      <c r="L784" s="427"/>
      <c r="M784" s="427"/>
      <c r="N784" s="427"/>
      <c r="O784" s="427"/>
      <c r="P784" s="427"/>
      <c r="Q784" s="427"/>
      <c r="R784" s="427"/>
      <c r="S784" s="427"/>
      <c r="T784" s="427"/>
      <c r="U784" s="427"/>
      <c r="V784" s="427"/>
      <c r="W784" s="427"/>
      <c r="X784" s="427"/>
      <c r="Y784" s="427"/>
      <c r="Z784" s="427"/>
      <c r="AA784" s="427"/>
      <c r="AB784" s="427"/>
      <c r="AC784" s="427"/>
      <c r="AD784" s="427"/>
      <c r="AE784" s="427"/>
      <c r="AF784" s="427"/>
      <c r="AG784" s="427"/>
      <c r="AH784" s="427"/>
      <c r="AI784" s="427"/>
      <c r="AJ784" s="427"/>
      <c r="AK784" s="427"/>
      <c r="AL784" s="427"/>
      <c r="AM784" s="427"/>
      <c r="AN784" s="427"/>
      <c r="AO784" s="427"/>
      <c r="AP784" s="427"/>
      <c r="AQ784" s="427"/>
      <c r="AR784" s="427"/>
      <c r="AS784" s="427"/>
      <c r="AT784" s="427"/>
      <c r="AU784" s="427"/>
      <c r="AV784" s="427"/>
      <c r="AW784" s="427"/>
      <c r="AX784" s="427"/>
      <c r="AY784" s="427"/>
      <c r="AZ784" s="427"/>
      <c r="BA784" s="427"/>
      <c r="BB784" s="427"/>
      <c r="BC784" s="427"/>
      <c r="BD784" s="427"/>
      <c r="BE784" s="427"/>
      <c r="BF784" s="427"/>
      <c r="BG784" s="427"/>
      <c r="BH784" s="427"/>
      <c r="BI784" s="427"/>
      <c r="BJ784" s="427"/>
      <c r="BK784" s="427"/>
      <c r="BL784" s="427"/>
      <c r="BM784" s="427"/>
      <c r="BN784" s="427"/>
      <c r="BO784" s="427"/>
      <c r="BP784" s="427"/>
      <c r="BQ784" s="427"/>
      <c r="BR784" s="427"/>
      <c r="BS784" s="427"/>
      <c r="BT784" s="427"/>
      <c r="BU784" s="427"/>
      <c r="BV784" s="427"/>
      <c r="BW784" s="427"/>
      <c r="BX784" s="427"/>
      <c r="BY784" s="427"/>
      <c r="BZ784" s="427"/>
      <c r="CA784" s="427"/>
      <c r="CB784" s="427"/>
      <c r="CC784" s="427"/>
      <c r="CD784" s="427"/>
      <c r="CE784" s="427"/>
      <c r="CF784" s="427"/>
      <c r="CG784" s="427"/>
      <c r="CH784" s="427"/>
      <c r="CI784" s="427"/>
      <c r="CJ784" s="427"/>
      <c r="CK784" s="427"/>
      <c r="CL784" s="427"/>
      <c r="CM784" s="427"/>
    </row>
    <row r="785">
      <c r="A785" s="427"/>
      <c r="B785" s="427"/>
      <c r="C785" s="427"/>
      <c r="D785" s="427"/>
      <c r="E785" s="427"/>
      <c r="F785" s="427"/>
      <c r="G785" s="427"/>
      <c r="H785" s="427"/>
      <c r="I785" s="427"/>
      <c r="J785" s="427"/>
      <c r="K785" s="427"/>
      <c r="L785" s="427"/>
      <c r="M785" s="427"/>
      <c r="N785" s="427"/>
      <c r="O785" s="427"/>
      <c r="P785" s="427"/>
      <c r="Q785" s="427"/>
      <c r="R785" s="427"/>
      <c r="S785" s="427"/>
      <c r="T785" s="427"/>
      <c r="U785" s="427"/>
      <c r="V785" s="427"/>
      <c r="W785" s="427"/>
      <c r="X785" s="427"/>
      <c r="Y785" s="427"/>
      <c r="Z785" s="427"/>
      <c r="AA785" s="427"/>
      <c r="AB785" s="427"/>
      <c r="AC785" s="427"/>
      <c r="AD785" s="427"/>
      <c r="AE785" s="427"/>
      <c r="AF785" s="427"/>
      <c r="AG785" s="427"/>
      <c r="AH785" s="427"/>
      <c r="AI785" s="427"/>
      <c r="AJ785" s="427"/>
      <c r="AK785" s="427"/>
      <c r="AL785" s="427"/>
      <c r="AM785" s="427"/>
      <c r="AN785" s="427"/>
      <c r="AO785" s="427"/>
      <c r="AP785" s="427"/>
      <c r="AQ785" s="427"/>
      <c r="AR785" s="427"/>
      <c r="AS785" s="427"/>
      <c r="AT785" s="427"/>
      <c r="AU785" s="427"/>
      <c r="AV785" s="427"/>
      <c r="AW785" s="427"/>
      <c r="AX785" s="427"/>
      <c r="AY785" s="427"/>
      <c r="AZ785" s="427"/>
      <c r="BA785" s="427"/>
      <c r="BB785" s="427"/>
      <c r="BC785" s="427"/>
      <c r="BD785" s="427"/>
      <c r="BE785" s="427"/>
      <c r="BF785" s="427"/>
      <c r="BG785" s="427"/>
      <c r="BH785" s="427"/>
      <c r="BI785" s="427"/>
      <c r="BJ785" s="427"/>
      <c r="BK785" s="427"/>
      <c r="BL785" s="427"/>
      <c r="BM785" s="427"/>
      <c r="BN785" s="427"/>
      <c r="BO785" s="427"/>
      <c r="BP785" s="427"/>
      <c r="BQ785" s="427"/>
      <c r="BR785" s="427"/>
      <c r="BS785" s="427"/>
      <c r="BT785" s="427"/>
      <c r="BU785" s="427"/>
      <c r="BV785" s="427"/>
      <c r="BW785" s="427"/>
      <c r="BX785" s="427"/>
      <c r="BY785" s="427"/>
      <c r="BZ785" s="427"/>
      <c r="CA785" s="427"/>
      <c r="CB785" s="427"/>
      <c r="CC785" s="427"/>
      <c r="CD785" s="427"/>
      <c r="CE785" s="427"/>
      <c r="CF785" s="427"/>
      <c r="CG785" s="427"/>
      <c r="CH785" s="427"/>
      <c r="CI785" s="427"/>
      <c r="CJ785" s="427"/>
      <c r="CK785" s="427"/>
      <c r="CL785" s="427"/>
      <c r="CM785" s="427"/>
    </row>
    <row r="786">
      <c r="A786" s="427"/>
      <c r="B786" s="427"/>
      <c r="C786" s="427"/>
      <c r="D786" s="427"/>
      <c r="E786" s="427"/>
      <c r="F786" s="427"/>
      <c r="G786" s="427"/>
      <c r="H786" s="427"/>
      <c r="I786" s="427"/>
      <c r="J786" s="427"/>
      <c r="K786" s="427"/>
      <c r="L786" s="427"/>
      <c r="M786" s="427"/>
      <c r="N786" s="427"/>
      <c r="O786" s="427"/>
      <c r="P786" s="427"/>
      <c r="Q786" s="427"/>
      <c r="R786" s="427"/>
      <c r="S786" s="427"/>
      <c r="T786" s="427"/>
      <c r="U786" s="427"/>
      <c r="V786" s="427"/>
      <c r="W786" s="427"/>
      <c r="X786" s="427"/>
      <c r="Y786" s="427"/>
      <c r="Z786" s="427"/>
      <c r="AA786" s="427"/>
      <c r="AB786" s="427"/>
      <c r="AC786" s="427"/>
      <c r="AD786" s="427"/>
      <c r="AE786" s="427"/>
      <c r="AF786" s="427"/>
      <c r="AG786" s="427"/>
      <c r="AH786" s="427"/>
      <c r="AI786" s="427"/>
      <c r="AJ786" s="427"/>
      <c r="AK786" s="427"/>
      <c r="AL786" s="427"/>
      <c r="AM786" s="427"/>
      <c r="AN786" s="427"/>
      <c r="AO786" s="427"/>
      <c r="AP786" s="427"/>
      <c r="AQ786" s="427"/>
      <c r="AR786" s="427"/>
      <c r="AS786" s="427"/>
      <c r="AT786" s="427"/>
      <c r="AU786" s="427"/>
      <c r="AV786" s="427"/>
      <c r="AW786" s="427"/>
      <c r="AX786" s="427"/>
      <c r="AY786" s="427"/>
      <c r="AZ786" s="427"/>
      <c r="BA786" s="427"/>
      <c r="BB786" s="427"/>
      <c r="BC786" s="427"/>
      <c r="BD786" s="427"/>
      <c r="BE786" s="427"/>
      <c r="BF786" s="427"/>
      <c r="BG786" s="427"/>
      <c r="BH786" s="427"/>
      <c r="BI786" s="427"/>
      <c r="BJ786" s="427"/>
      <c r="BK786" s="427"/>
      <c r="BL786" s="427"/>
      <c r="BM786" s="427"/>
      <c r="BN786" s="427"/>
      <c r="BO786" s="427"/>
      <c r="BP786" s="427"/>
      <c r="BQ786" s="427"/>
      <c r="BR786" s="427"/>
      <c r="BS786" s="427"/>
      <c r="BT786" s="427"/>
      <c r="BU786" s="427"/>
      <c r="BV786" s="427"/>
      <c r="BW786" s="427"/>
      <c r="BX786" s="427"/>
      <c r="BY786" s="427"/>
      <c r="BZ786" s="427"/>
      <c r="CA786" s="427"/>
      <c r="CB786" s="427"/>
      <c r="CC786" s="427"/>
      <c r="CD786" s="427"/>
      <c r="CE786" s="427"/>
      <c r="CF786" s="427"/>
      <c r="CG786" s="427"/>
      <c r="CH786" s="427"/>
      <c r="CI786" s="427"/>
      <c r="CJ786" s="427"/>
      <c r="CK786" s="427"/>
      <c r="CL786" s="427"/>
      <c r="CM786" s="427"/>
    </row>
    <row r="787">
      <c r="A787" s="427"/>
      <c r="B787" s="427"/>
      <c r="C787" s="427"/>
      <c r="D787" s="427"/>
      <c r="E787" s="427"/>
      <c r="F787" s="427"/>
      <c r="G787" s="427"/>
      <c r="H787" s="427"/>
      <c r="I787" s="427"/>
      <c r="J787" s="427"/>
      <c r="K787" s="427"/>
      <c r="L787" s="427"/>
      <c r="M787" s="427"/>
      <c r="N787" s="427"/>
      <c r="O787" s="427"/>
      <c r="P787" s="427"/>
      <c r="Q787" s="427"/>
      <c r="R787" s="427"/>
      <c r="S787" s="427"/>
      <c r="T787" s="427"/>
      <c r="U787" s="427"/>
      <c r="V787" s="427"/>
      <c r="W787" s="427"/>
      <c r="X787" s="427"/>
      <c r="Y787" s="427"/>
      <c r="Z787" s="427"/>
      <c r="AA787" s="427"/>
      <c r="AB787" s="427"/>
      <c r="AC787" s="427"/>
      <c r="AD787" s="427"/>
      <c r="AE787" s="427"/>
      <c r="AF787" s="427"/>
      <c r="AG787" s="427"/>
      <c r="AH787" s="427"/>
      <c r="AI787" s="427"/>
      <c r="AJ787" s="427"/>
      <c r="AK787" s="427"/>
      <c r="AL787" s="427"/>
      <c r="AM787" s="427"/>
      <c r="AN787" s="427"/>
      <c r="AO787" s="427"/>
      <c r="AP787" s="427"/>
      <c r="AQ787" s="427"/>
      <c r="AR787" s="427"/>
      <c r="AS787" s="427"/>
      <c r="AT787" s="427"/>
      <c r="AU787" s="427"/>
      <c r="AV787" s="427"/>
      <c r="AW787" s="427"/>
      <c r="AX787" s="427"/>
      <c r="AY787" s="427"/>
      <c r="AZ787" s="427"/>
      <c r="BA787" s="427"/>
      <c r="BB787" s="427"/>
      <c r="BC787" s="427"/>
      <c r="BD787" s="427"/>
      <c r="BE787" s="427"/>
      <c r="BF787" s="427"/>
      <c r="BG787" s="427"/>
      <c r="BH787" s="427"/>
      <c r="BI787" s="427"/>
      <c r="BJ787" s="427"/>
      <c r="BK787" s="427"/>
      <c r="BL787" s="427"/>
      <c r="BM787" s="427"/>
      <c r="BN787" s="427"/>
      <c r="BO787" s="427"/>
      <c r="BP787" s="427"/>
      <c r="BQ787" s="427"/>
      <c r="BR787" s="427"/>
      <c r="BS787" s="427"/>
      <c r="BT787" s="427"/>
      <c r="BU787" s="427"/>
      <c r="BV787" s="427"/>
      <c r="BW787" s="427"/>
      <c r="BX787" s="427"/>
      <c r="BY787" s="427"/>
      <c r="BZ787" s="427"/>
      <c r="CA787" s="427"/>
      <c r="CB787" s="427"/>
      <c r="CC787" s="427"/>
      <c r="CD787" s="427"/>
      <c r="CE787" s="427"/>
      <c r="CF787" s="427"/>
      <c r="CG787" s="427"/>
      <c r="CH787" s="427"/>
      <c r="CI787" s="427"/>
      <c r="CJ787" s="427"/>
      <c r="CK787" s="427"/>
      <c r="CL787" s="427"/>
      <c r="CM787" s="427"/>
    </row>
    <row r="788">
      <c r="A788" s="427"/>
      <c r="B788" s="427"/>
      <c r="C788" s="427"/>
      <c r="D788" s="427"/>
      <c r="E788" s="427"/>
      <c r="F788" s="427"/>
      <c r="G788" s="427"/>
      <c r="H788" s="427"/>
      <c r="I788" s="427"/>
      <c r="J788" s="427"/>
      <c r="K788" s="427"/>
      <c r="L788" s="427"/>
      <c r="M788" s="427"/>
      <c r="N788" s="427"/>
      <c r="O788" s="427"/>
      <c r="P788" s="427"/>
      <c r="Q788" s="427"/>
      <c r="R788" s="427"/>
      <c r="S788" s="427"/>
      <c r="T788" s="427"/>
      <c r="U788" s="427"/>
      <c r="V788" s="427"/>
      <c r="W788" s="427"/>
      <c r="X788" s="427"/>
      <c r="Y788" s="427"/>
      <c r="Z788" s="427"/>
      <c r="AA788" s="427"/>
      <c r="AB788" s="427"/>
      <c r="AC788" s="427"/>
      <c r="AD788" s="427"/>
      <c r="AE788" s="427"/>
      <c r="AF788" s="427"/>
      <c r="AG788" s="427"/>
      <c r="AH788" s="427"/>
      <c r="AI788" s="427"/>
      <c r="AJ788" s="427"/>
      <c r="AK788" s="427"/>
      <c r="AL788" s="427"/>
      <c r="AM788" s="427"/>
      <c r="AN788" s="427"/>
      <c r="AO788" s="427"/>
      <c r="AP788" s="427"/>
      <c r="AQ788" s="427"/>
      <c r="AR788" s="427"/>
      <c r="AS788" s="427"/>
      <c r="AT788" s="427"/>
      <c r="AU788" s="427"/>
      <c r="AV788" s="427"/>
      <c r="AW788" s="427"/>
      <c r="AX788" s="427"/>
      <c r="AY788" s="427"/>
      <c r="AZ788" s="427"/>
      <c r="BA788" s="427"/>
      <c r="BB788" s="427"/>
      <c r="BC788" s="427"/>
      <c r="BD788" s="427"/>
      <c r="BE788" s="427"/>
      <c r="BF788" s="427"/>
      <c r="BG788" s="427"/>
      <c r="BH788" s="427"/>
      <c r="BI788" s="427"/>
      <c r="BJ788" s="427"/>
      <c r="BK788" s="427"/>
      <c r="BL788" s="427"/>
      <c r="BM788" s="427"/>
      <c r="BN788" s="427"/>
      <c r="BO788" s="427"/>
      <c r="BP788" s="427"/>
      <c r="BQ788" s="427"/>
      <c r="BR788" s="427"/>
      <c r="BS788" s="427"/>
      <c r="BT788" s="427"/>
      <c r="BU788" s="427"/>
      <c r="BV788" s="427"/>
      <c r="BW788" s="427"/>
      <c r="BX788" s="427"/>
      <c r="BY788" s="427"/>
      <c r="BZ788" s="427"/>
      <c r="CA788" s="427"/>
      <c r="CB788" s="427"/>
      <c r="CC788" s="427"/>
      <c r="CD788" s="427"/>
      <c r="CE788" s="427"/>
      <c r="CF788" s="427"/>
      <c r="CG788" s="427"/>
      <c r="CH788" s="427"/>
      <c r="CI788" s="427"/>
      <c r="CJ788" s="427"/>
      <c r="CK788" s="427"/>
      <c r="CL788" s="427"/>
      <c r="CM788" s="427"/>
    </row>
    <row r="789">
      <c r="A789" s="427"/>
      <c r="B789" s="427"/>
      <c r="C789" s="427"/>
      <c r="D789" s="427"/>
      <c r="E789" s="427"/>
      <c r="F789" s="427"/>
      <c r="G789" s="427"/>
      <c r="H789" s="427"/>
      <c r="I789" s="427"/>
      <c r="J789" s="427"/>
      <c r="K789" s="427"/>
      <c r="L789" s="427"/>
      <c r="M789" s="427"/>
      <c r="N789" s="427"/>
      <c r="O789" s="427"/>
      <c r="P789" s="427"/>
      <c r="Q789" s="427"/>
      <c r="R789" s="427"/>
      <c r="S789" s="427"/>
      <c r="T789" s="427"/>
      <c r="U789" s="427"/>
      <c r="V789" s="427"/>
      <c r="W789" s="427"/>
      <c r="X789" s="427"/>
      <c r="Y789" s="427"/>
      <c r="Z789" s="427"/>
      <c r="AA789" s="427"/>
      <c r="AB789" s="427"/>
      <c r="AC789" s="427"/>
      <c r="AD789" s="427"/>
      <c r="AE789" s="427"/>
      <c r="AF789" s="427"/>
      <c r="AG789" s="427"/>
      <c r="AH789" s="427"/>
      <c r="AI789" s="427"/>
      <c r="AJ789" s="427"/>
      <c r="AK789" s="427"/>
      <c r="AL789" s="427"/>
      <c r="AM789" s="427"/>
      <c r="AN789" s="427"/>
      <c r="AO789" s="427"/>
      <c r="AP789" s="427"/>
      <c r="AQ789" s="427"/>
      <c r="AR789" s="427"/>
      <c r="AS789" s="427"/>
      <c r="AT789" s="427"/>
      <c r="AU789" s="427"/>
      <c r="AV789" s="427"/>
      <c r="AW789" s="427"/>
      <c r="AX789" s="427"/>
      <c r="AY789" s="427"/>
      <c r="AZ789" s="427"/>
      <c r="BA789" s="427"/>
      <c r="BB789" s="427"/>
      <c r="BC789" s="427"/>
      <c r="BD789" s="427"/>
      <c r="BE789" s="427"/>
      <c r="BF789" s="427"/>
      <c r="BG789" s="427"/>
      <c r="BH789" s="427"/>
      <c r="BI789" s="427"/>
      <c r="BJ789" s="427"/>
      <c r="BK789" s="427"/>
      <c r="BL789" s="427"/>
      <c r="BM789" s="427"/>
      <c r="BN789" s="427"/>
      <c r="BO789" s="427"/>
      <c r="BP789" s="427"/>
      <c r="BQ789" s="427"/>
      <c r="BR789" s="427"/>
      <c r="BS789" s="427"/>
      <c r="BT789" s="427"/>
      <c r="BU789" s="427"/>
      <c r="BV789" s="427"/>
      <c r="BW789" s="427"/>
      <c r="BX789" s="427"/>
      <c r="BY789" s="427"/>
      <c r="BZ789" s="427"/>
      <c r="CA789" s="427"/>
      <c r="CB789" s="427"/>
      <c r="CC789" s="427"/>
      <c r="CD789" s="427"/>
      <c r="CE789" s="427"/>
      <c r="CF789" s="427"/>
      <c r="CG789" s="427"/>
      <c r="CH789" s="427"/>
      <c r="CI789" s="427"/>
      <c r="CJ789" s="427"/>
      <c r="CK789" s="427"/>
      <c r="CL789" s="427"/>
      <c r="CM789" s="427"/>
    </row>
    <row r="790">
      <c r="A790" s="427"/>
      <c r="B790" s="427"/>
      <c r="C790" s="427"/>
      <c r="D790" s="427"/>
      <c r="E790" s="427"/>
      <c r="F790" s="427"/>
      <c r="G790" s="427"/>
      <c r="H790" s="427"/>
      <c r="I790" s="427"/>
      <c r="J790" s="427"/>
      <c r="K790" s="427"/>
      <c r="L790" s="427"/>
      <c r="M790" s="427"/>
      <c r="N790" s="427"/>
      <c r="O790" s="427"/>
      <c r="P790" s="427"/>
      <c r="Q790" s="427"/>
      <c r="R790" s="427"/>
      <c r="S790" s="427"/>
      <c r="T790" s="427"/>
      <c r="U790" s="427"/>
      <c r="V790" s="427"/>
      <c r="W790" s="427"/>
      <c r="X790" s="427"/>
      <c r="Y790" s="427"/>
      <c r="Z790" s="427"/>
      <c r="AA790" s="427"/>
      <c r="AB790" s="427"/>
      <c r="AC790" s="427"/>
      <c r="AD790" s="427"/>
      <c r="AE790" s="427"/>
      <c r="AF790" s="427"/>
      <c r="AG790" s="427"/>
      <c r="AH790" s="427"/>
      <c r="AI790" s="427"/>
      <c r="AJ790" s="427"/>
      <c r="AK790" s="427"/>
      <c r="AL790" s="427"/>
      <c r="AM790" s="427"/>
      <c r="AN790" s="427"/>
      <c r="AO790" s="427"/>
      <c r="AP790" s="427"/>
      <c r="AQ790" s="427"/>
      <c r="AR790" s="427"/>
      <c r="AS790" s="427"/>
      <c r="AT790" s="427"/>
      <c r="AU790" s="427"/>
      <c r="AV790" s="427"/>
      <c r="AW790" s="427"/>
      <c r="AX790" s="427"/>
      <c r="AY790" s="427"/>
      <c r="AZ790" s="427"/>
      <c r="BA790" s="427"/>
      <c r="BB790" s="427"/>
      <c r="BC790" s="427"/>
      <c r="BD790" s="427"/>
      <c r="BE790" s="427"/>
      <c r="BF790" s="427"/>
      <c r="BG790" s="427"/>
      <c r="BH790" s="427"/>
      <c r="BI790" s="427"/>
      <c r="BJ790" s="427"/>
      <c r="BK790" s="427"/>
      <c r="BL790" s="427"/>
      <c r="BM790" s="427"/>
      <c r="BN790" s="427"/>
      <c r="BO790" s="427"/>
      <c r="BP790" s="427"/>
      <c r="BQ790" s="427"/>
      <c r="BR790" s="427"/>
      <c r="BS790" s="427"/>
      <c r="BT790" s="427"/>
      <c r="BU790" s="427"/>
      <c r="BV790" s="427"/>
      <c r="BW790" s="427"/>
      <c r="BX790" s="427"/>
      <c r="BY790" s="427"/>
      <c r="BZ790" s="427"/>
      <c r="CA790" s="427"/>
      <c r="CB790" s="427"/>
      <c r="CC790" s="427"/>
      <c r="CD790" s="427"/>
      <c r="CE790" s="427"/>
      <c r="CF790" s="427"/>
      <c r="CG790" s="427"/>
      <c r="CH790" s="427"/>
      <c r="CI790" s="427"/>
      <c r="CJ790" s="427"/>
      <c r="CK790" s="427"/>
      <c r="CL790" s="427"/>
      <c r="CM790" s="427"/>
    </row>
    <row r="791">
      <c r="A791" s="427"/>
      <c r="B791" s="427"/>
      <c r="C791" s="427"/>
      <c r="D791" s="427"/>
      <c r="E791" s="427"/>
      <c r="F791" s="427"/>
      <c r="G791" s="427"/>
      <c r="H791" s="427"/>
      <c r="I791" s="427"/>
      <c r="J791" s="427"/>
      <c r="K791" s="427"/>
      <c r="L791" s="427"/>
      <c r="M791" s="427"/>
      <c r="N791" s="427"/>
      <c r="O791" s="427"/>
      <c r="P791" s="427"/>
      <c r="Q791" s="427"/>
      <c r="R791" s="427"/>
      <c r="S791" s="427"/>
      <c r="T791" s="427"/>
      <c r="U791" s="427"/>
      <c r="V791" s="427"/>
      <c r="W791" s="427"/>
      <c r="X791" s="427"/>
      <c r="Y791" s="427"/>
      <c r="Z791" s="427"/>
      <c r="AA791" s="427"/>
      <c r="AB791" s="427"/>
      <c r="AC791" s="427"/>
      <c r="AD791" s="427"/>
      <c r="AE791" s="427"/>
      <c r="AF791" s="427"/>
      <c r="AG791" s="427"/>
      <c r="AH791" s="427"/>
      <c r="AI791" s="427"/>
      <c r="AJ791" s="427"/>
      <c r="AK791" s="427"/>
      <c r="AL791" s="427"/>
      <c r="AM791" s="427"/>
      <c r="AN791" s="427"/>
      <c r="AO791" s="427"/>
      <c r="AP791" s="427"/>
      <c r="AQ791" s="427"/>
      <c r="AR791" s="427"/>
      <c r="AS791" s="427"/>
      <c r="AT791" s="427"/>
      <c r="AU791" s="427"/>
      <c r="AV791" s="427"/>
      <c r="AW791" s="427"/>
      <c r="AX791" s="427"/>
      <c r="AY791" s="427"/>
      <c r="AZ791" s="427"/>
      <c r="BA791" s="427"/>
      <c r="BB791" s="427"/>
      <c r="BC791" s="427"/>
      <c r="BD791" s="427"/>
      <c r="BE791" s="427"/>
      <c r="BF791" s="427"/>
      <c r="BG791" s="427"/>
      <c r="BH791" s="427"/>
      <c r="BI791" s="427"/>
      <c r="BJ791" s="427"/>
      <c r="BK791" s="427"/>
      <c r="BL791" s="427"/>
      <c r="BM791" s="427"/>
      <c r="BN791" s="427"/>
      <c r="BO791" s="427"/>
      <c r="BP791" s="427"/>
      <c r="BQ791" s="427"/>
      <c r="BR791" s="427"/>
      <c r="BS791" s="427"/>
      <c r="BT791" s="427"/>
      <c r="BU791" s="427"/>
      <c r="BV791" s="427"/>
      <c r="BW791" s="427"/>
      <c r="BX791" s="427"/>
      <c r="BY791" s="427"/>
      <c r="BZ791" s="427"/>
      <c r="CA791" s="427"/>
      <c r="CB791" s="427"/>
      <c r="CC791" s="427"/>
      <c r="CD791" s="427"/>
      <c r="CE791" s="427"/>
      <c r="CF791" s="427"/>
      <c r="CG791" s="427"/>
      <c r="CH791" s="427"/>
      <c r="CI791" s="427"/>
      <c r="CJ791" s="427"/>
      <c r="CK791" s="427"/>
      <c r="CL791" s="427"/>
      <c r="CM791" s="427"/>
    </row>
    <row r="792">
      <c r="A792" s="427"/>
      <c r="B792" s="427"/>
      <c r="C792" s="427"/>
      <c r="D792" s="427"/>
      <c r="E792" s="427"/>
      <c r="F792" s="427"/>
      <c r="G792" s="427"/>
      <c r="H792" s="427"/>
      <c r="I792" s="427"/>
      <c r="J792" s="427"/>
      <c r="K792" s="427"/>
      <c r="L792" s="427"/>
      <c r="M792" s="427"/>
      <c r="N792" s="427"/>
      <c r="O792" s="427"/>
      <c r="P792" s="427"/>
      <c r="Q792" s="427"/>
      <c r="R792" s="427"/>
      <c r="S792" s="427"/>
      <c r="T792" s="427"/>
      <c r="U792" s="427"/>
      <c r="V792" s="427"/>
      <c r="W792" s="427"/>
      <c r="X792" s="427"/>
      <c r="Y792" s="427"/>
      <c r="Z792" s="427"/>
      <c r="AA792" s="427"/>
      <c r="AB792" s="427"/>
      <c r="AC792" s="427"/>
      <c r="AD792" s="427"/>
      <c r="AE792" s="427"/>
      <c r="AF792" s="427"/>
      <c r="AG792" s="427"/>
      <c r="AH792" s="427"/>
      <c r="AI792" s="427"/>
      <c r="AJ792" s="427"/>
      <c r="AK792" s="427"/>
      <c r="AL792" s="427"/>
      <c r="AM792" s="427"/>
      <c r="AN792" s="427"/>
      <c r="AO792" s="427"/>
      <c r="AP792" s="427"/>
      <c r="AQ792" s="427"/>
      <c r="AR792" s="427"/>
      <c r="AS792" s="427"/>
      <c r="AT792" s="427"/>
      <c r="AU792" s="427"/>
      <c r="AV792" s="427"/>
      <c r="AW792" s="427"/>
      <c r="AX792" s="427"/>
      <c r="AY792" s="427"/>
      <c r="AZ792" s="427"/>
      <c r="BA792" s="427"/>
      <c r="BB792" s="427"/>
      <c r="BC792" s="427"/>
      <c r="BD792" s="427"/>
      <c r="BE792" s="427"/>
      <c r="BF792" s="427"/>
      <c r="BG792" s="427"/>
      <c r="BH792" s="427"/>
      <c r="BI792" s="427"/>
      <c r="BJ792" s="427"/>
      <c r="BK792" s="427"/>
      <c r="BL792" s="427"/>
      <c r="BM792" s="427"/>
      <c r="BN792" s="427"/>
      <c r="BO792" s="427"/>
      <c r="BP792" s="427"/>
      <c r="BQ792" s="427"/>
      <c r="BR792" s="427"/>
      <c r="BS792" s="427"/>
      <c r="BT792" s="427"/>
      <c r="BU792" s="427"/>
      <c r="BV792" s="427"/>
      <c r="BW792" s="427"/>
      <c r="BX792" s="427"/>
      <c r="BY792" s="427"/>
      <c r="BZ792" s="427"/>
      <c r="CA792" s="427"/>
      <c r="CB792" s="427"/>
      <c r="CC792" s="427"/>
      <c r="CD792" s="427"/>
      <c r="CE792" s="427"/>
      <c r="CF792" s="427"/>
      <c r="CG792" s="427"/>
      <c r="CH792" s="427"/>
      <c r="CI792" s="427"/>
      <c r="CJ792" s="427"/>
      <c r="CK792" s="427"/>
      <c r="CL792" s="427"/>
      <c r="CM792" s="427"/>
    </row>
    <row r="793">
      <c r="A793" s="427"/>
      <c r="B793" s="427"/>
      <c r="C793" s="427"/>
      <c r="D793" s="427"/>
      <c r="E793" s="427"/>
      <c r="F793" s="427"/>
      <c r="G793" s="427"/>
      <c r="H793" s="427"/>
      <c r="I793" s="427"/>
      <c r="J793" s="427"/>
      <c r="K793" s="427"/>
      <c r="L793" s="427"/>
      <c r="M793" s="427"/>
      <c r="N793" s="427"/>
      <c r="O793" s="427"/>
      <c r="P793" s="427"/>
      <c r="Q793" s="427"/>
      <c r="R793" s="427"/>
      <c r="S793" s="427"/>
      <c r="T793" s="427"/>
      <c r="U793" s="427"/>
      <c r="V793" s="427"/>
      <c r="W793" s="427"/>
      <c r="X793" s="427"/>
      <c r="Y793" s="427"/>
      <c r="Z793" s="427"/>
      <c r="AA793" s="427"/>
      <c r="AB793" s="427"/>
      <c r="AC793" s="427"/>
      <c r="AD793" s="427"/>
      <c r="AE793" s="427"/>
      <c r="AF793" s="427"/>
      <c r="AG793" s="427"/>
      <c r="AH793" s="427"/>
      <c r="AI793" s="427"/>
      <c r="AJ793" s="427"/>
      <c r="AK793" s="427"/>
      <c r="AL793" s="427"/>
      <c r="AM793" s="427"/>
      <c r="AN793" s="427"/>
      <c r="AO793" s="427"/>
      <c r="AP793" s="427"/>
      <c r="AQ793" s="427"/>
      <c r="AR793" s="427"/>
      <c r="AS793" s="427"/>
      <c r="AT793" s="427"/>
      <c r="AU793" s="427"/>
      <c r="AV793" s="427"/>
      <c r="AW793" s="427"/>
      <c r="AX793" s="427"/>
      <c r="AY793" s="427"/>
      <c r="AZ793" s="427"/>
      <c r="BA793" s="427"/>
      <c r="BB793" s="427"/>
      <c r="BC793" s="427"/>
      <c r="BD793" s="427"/>
      <c r="BE793" s="427"/>
      <c r="BF793" s="427"/>
      <c r="BG793" s="427"/>
      <c r="BH793" s="427"/>
      <c r="BI793" s="427"/>
      <c r="BJ793" s="427"/>
      <c r="BK793" s="427"/>
      <c r="BL793" s="427"/>
      <c r="BM793" s="427"/>
      <c r="BN793" s="427"/>
      <c r="BO793" s="427"/>
      <c r="BP793" s="427"/>
      <c r="BQ793" s="427"/>
      <c r="BR793" s="427"/>
      <c r="BS793" s="427"/>
      <c r="BT793" s="427"/>
      <c r="BU793" s="427"/>
      <c r="BV793" s="427"/>
      <c r="BW793" s="427"/>
      <c r="BX793" s="427"/>
      <c r="BY793" s="427"/>
      <c r="BZ793" s="427"/>
      <c r="CA793" s="427"/>
      <c r="CB793" s="427"/>
      <c r="CC793" s="427"/>
      <c r="CD793" s="427"/>
      <c r="CE793" s="427"/>
      <c r="CF793" s="427"/>
      <c r="CG793" s="427"/>
      <c r="CH793" s="427"/>
      <c r="CI793" s="427"/>
      <c r="CJ793" s="427"/>
      <c r="CK793" s="427"/>
      <c r="CL793" s="427"/>
      <c r="CM793" s="427"/>
    </row>
    <row r="794">
      <c r="A794" s="427"/>
      <c r="B794" s="427"/>
      <c r="C794" s="427"/>
      <c r="D794" s="427"/>
      <c r="E794" s="427"/>
      <c r="F794" s="427"/>
      <c r="G794" s="427"/>
      <c r="H794" s="427"/>
      <c r="I794" s="427"/>
      <c r="J794" s="427"/>
      <c r="K794" s="427"/>
      <c r="L794" s="427"/>
      <c r="M794" s="427"/>
      <c r="N794" s="427"/>
      <c r="O794" s="427"/>
      <c r="P794" s="427"/>
      <c r="Q794" s="427"/>
      <c r="R794" s="427"/>
      <c r="S794" s="427"/>
      <c r="T794" s="427"/>
      <c r="U794" s="427"/>
      <c r="V794" s="427"/>
      <c r="W794" s="427"/>
      <c r="X794" s="427"/>
      <c r="Y794" s="427"/>
      <c r="Z794" s="427"/>
      <c r="AA794" s="427"/>
      <c r="AB794" s="427"/>
      <c r="AC794" s="427"/>
      <c r="AD794" s="427"/>
      <c r="AE794" s="427"/>
      <c r="AF794" s="427"/>
      <c r="AG794" s="427"/>
      <c r="AH794" s="427"/>
      <c r="AI794" s="427"/>
      <c r="AJ794" s="427"/>
      <c r="AK794" s="427"/>
      <c r="AL794" s="427"/>
      <c r="AM794" s="427"/>
      <c r="AN794" s="427"/>
      <c r="AO794" s="427"/>
      <c r="AP794" s="427"/>
      <c r="AQ794" s="427"/>
      <c r="AR794" s="427"/>
      <c r="AS794" s="427"/>
      <c r="AT794" s="427"/>
      <c r="AU794" s="427"/>
      <c r="AV794" s="427"/>
      <c r="AW794" s="427"/>
      <c r="AX794" s="427"/>
      <c r="AY794" s="427"/>
      <c r="AZ794" s="427"/>
      <c r="BA794" s="427"/>
      <c r="BB794" s="427"/>
      <c r="BC794" s="427"/>
      <c r="BD794" s="427"/>
      <c r="BE794" s="427"/>
      <c r="BF794" s="427"/>
      <c r="BG794" s="427"/>
      <c r="BH794" s="427"/>
      <c r="BI794" s="427"/>
      <c r="BJ794" s="427"/>
      <c r="BK794" s="427"/>
      <c r="BL794" s="427"/>
      <c r="BM794" s="427"/>
      <c r="BN794" s="427"/>
      <c r="BO794" s="427"/>
      <c r="BP794" s="427"/>
      <c r="BQ794" s="427"/>
      <c r="BR794" s="427"/>
      <c r="BS794" s="427"/>
      <c r="BT794" s="427"/>
      <c r="BU794" s="427"/>
      <c r="BV794" s="427"/>
      <c r="BW794" s="427"/>
      <c r="BX794" s="427"/>
      <c r="BY794" s="427"/>
      <c r="BZ794" s="427"/>
      <c r="CA794" s="427"/>
      <c r="CB794" s="427"/>
      <c r="CC794" s="427"/>
      <c r="CD794" s="427"/>
      <c r="CE794" s="427"/>
      <c r="CF794" s="427"/>
      <c r="CG794" s="427"/>
      <c r="CH794" s="427"/>
      <c r="CI794" s="427"/>
      <c r="CJ794" s="427"/>
      <c r="CK794" s="427"/>
      <c r="CL794" s="427"/>
      <c r="CM794" s="427"/>
    </row>
    <row r="795">
      <c r="A795" s="427"/>
      <c r="B795" s="427"/>
      <c r="C795" s="427"/>
      <c r="D795" s="427"/>
      <c r="E795" s="427"/>
      <c r="F795" s="427"/>
      <c r="G795" s="427"/>
      <c r="H795" s="427"/>
      <c r="I795" s="427"/>
      <c r="J795" s="427"/>
      <c r="K795" s="427"/>
      <c r="L795" s="427"/>
      <c r="M795" s="427"/>
      <c r="N795" s="427"/>
      <c r="O795" s="427"/>
      <c r="P795" s="427"/>
      <c r="Q795" s="427"/>
      <c r="R795" s="427"/>
      <c r="S795" s="427"/>
      <c r="T795" s="427"/>
      <c r="U795" s="427"/>
      <c r="V795" s="427"/>
      <c r="W795" s="427"/>
      <c r="X795" s="427"/>
      <c r="Y795" s="427"/>
      <c r="Z795" s="427"/>
      <c r="AA795" s="427"/>
      <c r="AB795" s="427"/>
      <c r="AC795" s="427"/>
      <c r="AD795" s="427"/>
      <c r="AE795" s="427"/>
      <c r="AF795" s="427"/>
      <c r="AG795" s="427"/>
      <c r="AH795" s="427"/>
      <c r="AI795" s="427"/>
      <c r="AJ795" s="427"/>
      <c r="AK795" s="427"/>
      <c r="AL795" s="427"/>
      <c r="AM795" s="427"/>
      <c r="AN795" s="427"/>
      <c r="AO795" s="427"/>
      <c r="AP795" s="427"/>
      <c r="AQ795" s="427"/>
      <c r="AR795" s="427"/>
      <c r="AS795" s="427"/>
      <c r="AT795" s="427"/>
      <c r="AU795" s="427"/>
      <c r="AV795" s="427"/>
      <c r="AW795" s="427"/>
      <c r="AX795" s="427"/>
      <c r="AY795" s="427"/>
      <c r="AZ795" s="427"/>
      <c r="BA795" s="427"/>
      <c r="BB795" s="427"/>
      <c r="BC795" s="427"/>
      <c r="BD795" s="427"/>
      <c r="BE795" s="427"/>
      <c r="BF795" s="427"/>
      <c r="BG795" s="427"/>
      <c r="BH795" s="427"/>
      <c r="BI795" s="427"/>
      <c r="BJ795" s="427"/>
      <c r="BK795" s="427"/>
      <c r="BL795" s="427"/>
      <c r="BM795" s="427"/>
      <c r="BN795" s="427"/>
      <c r="BO795" s="427"/>
      <c r="BP795" s="427"/>
      <c r="BQ795" s="427"/>
      <c r="BR795" s="427"/>
      <c r="BS795" s="427"/>
      <c r="BT795" s="427"/>
      <c r="BU795" s="427"/>
      <c r="BV795" s="427"/>
      <c r="BW795" s="427"/>
      <c r="BX795" s="427"/>
      <c r="BY795" s="427"/>
      <c r="BZ795" s="427"/>
      <c r="CA795" s="427"/>
      <c r="CB795" s="427"/>
      <c r="CC795" s="427"/>
      <c r="CD795" s="427"/>
      <c r="CE795" s="427"/>
      <c r="CF795" s="427"/>
      <c r="CG795" s="427"/>
      <c r="CH795" s="427"/>
      <c r="CI795" s="427"/>
      <c r="CJ795" s="427"/>
      <c r="CK795" s="427"/>
      <c r="CL795" s="427"/>
      <c r="CM795" s="427"/>
    </row>
    <row r="796">
      <c r="A796" s="427"/>
      <c r="B796" s="427"/>
      <c r="C796" s="427"/>
      <c r="D796" s="427"/>
      <c r="E796" s="427"/>
      <c r="F796" s="427"/>
      <c r="G796" s="427"/>
      <c r="H796" s="427"/>
      <c r="I796" s="427"/>
      <c r="J796" s="427"/>
      <c r="K796" s="427"/>
      <c r="L796" s="427"/>
      <c r="M796" s="427"/>
      <c r="N796" s="427"/>
      <c r="O796" s="427"/>
      <c r="P796" s="427"/>
      <c r="Q796" s="427"/>
      <c r="R796" s="427"/>
      <c r="S796" s="427"/>
      <c r="T796" s="427"/>
      <c r="U796" s="427"/>
      <c r="V796" s="427"/>
      <c r="W796" s="427"/>
      <c r="X796" s="427"/>
      <c r="Y796" s="427"/>
      <c r="Z796" s="427"/>
      <c r="AA796" s="427"/>
      <c r="AB796" s="427"/>
      <c r="AC796" s="427"/>
      <c r="AD796" s="427"/>
      <c r="AE796" s="427"/>
      <c r="AF796" s="427"/>
      <c r="AG796" s="427"/>
      <c r="AH796" s="427"/>
      <c r="AI796" s="427"/>
      <c r="AJ796" s="427"/>
      <c r="AK796" s="427"/>
      <c r="AL796" s="427"/>
      <c r="AM796" s="427"/>
      <c r="AN796" s="427"/>
      <c r="AO796" s="427"/>
      <c r="AP796" s="427"/>
      <c r="AQ796" s="427"/>
      <c r="AR796" s="427"/>
      <c r="AS796" s="427"/>
      <c r="AT796" s="427"/>
      <c r="AU796" s="427"/>
      <c r="AV796" s="427"/>
      <c r="AW796" s="427"/>
      <c r="AX796" s="427"/>
      <c r="AY796" s="427"/>
      <c r="AZ796" s="427"/>
      <c r="BA796" s="427"/>
      <c r="BB796" s="427"/>
      <c r="BC796" s="427"/>
      <c r="BD796" s="427"/>
      <c r="BE796" s="427"/>
      <c r="BF796" s="427"/>
      <c r="BG796" s="427"/>
      <c r="BH796" s="427"/>
      <c r="BI796" s="427"/>
      <c r="BJ796" s="427"/>
      <c r="BK796" s="427"/>
      <c r="BL796" s="427"/>
      <c r="BM796" s="427"/>
      <c r="BN796" s="427"/>
      <c r="BO796" s="427"/>
      <c r="BP796" s="427"/>
      <c r="BQ796" s="427"/>
      <c r="BR796" s="427"/>
      <c r="BS796" s="427"/>
      <c r="BT796" s="427"/>
      <c r="BU796" s="427"/>
      <c r="BV796" s="427"/>
      <c r="BW796" s="427"/>
      <c r="BX796" s="427"/>
      <c r="BY796" s="427"/>
      <c r="BZ796" s="427"/>
      <c r="CA796" s="427"/>
      <c r="CB796" s="427"/>
      <c r="CC796" s="427"/>
      <c r="CD796" s="427"/>
      <c r="CE796" s="427"/>
      <c r="CF796" s="427"/>
      <c r="CG796" s="427"/>
      <c r="CH796" s="427"/>
      <c r="CI796" s="427"/>
      <c r="CJ796" s="427"/>
      <c r="CK796" s="427"/>
      <c r="CL796" s="427"/>
      <c r="CM796" s="427"/>
    </row>
    <row r="797">
      <c r="A797" s="427"/>
      <c r="B797" s="427"/>
      <c r="C797" s="427"/>
      <c r="D797" s="427"/>
      <c r="E797" s="427"/>
      <c r="F797" s="427"/>
      <c r="G797" s="427"/>
      <c r="H797" s="427"/>
      <c r="I797" s="427"/>
      <c r="J797" s="427"/>
      <c r="K797" s="427"/>
      <c r="L797" s="427"/>
      <c r="M797" s="427"/>
      <c r="N797" s="427"/>
      <c r="O797" s="427"/>
      <c r="P797" s="427"/>
      <c r="Q797" s="427"/>
      <c r="R797" s="427"/>
      <c r="S797" s="427"/>
      <c r="T797" s="427"/>
      <c r="U797" s="427"/>
      <c r="V797" s="427"/>
      <c r="W797" s="427"/>
      <c r="X797" s="427"/>
      <c r="Y797" s="427"/>
      <c r="Z797" s="427"/>
      <c r="AA797" s="427"/>
      <c r="AB797" s="427"/>
      <c r="AC797" s="427"/>
      <c r="AD797" s="427"/>
      <c r="AE797" s="427"/>
      <c r="AF797" s="427"/>
      <c r="AG797" s="427"/>
      <c r="AH797" s="427"/>
      <c r="AI797" s="427"/>
      <c r="AJ797" s="427"/>
      <c r="AK797" s="427"/>
      <c r="AL797" s="427"/>
      <c r="AM797" s="427"/>
      <c r="AN797" s="427"/>
      <c r="AO797" s="427"/>
      <c r="AP797" s="427"/>
      <c r="AQ797" s="427"/>
      <c r="AR797" s="427"/>
      <c r="AS797" s="427"/>
      <c r="AT797" s="427"/>
      <c r="AU797" s="427"/>
      <c r="AV797" s="427"/>
      <c r="AW797" s="427"/>
      <c r="AX797" s="427"/>
      <c r="AY797" s="427"/>
      <c r="AZ797" s="427"/>
      <c r="BA797" s="427"/>
      <c r="BB797" s="427"/>
      <c r="BC797" s="427"/>
      <c r="BD797" s="427"/>
      <c r="BE797" s="427"/>
      <c r="BF797" s="427"/>
      <c r="BG797" s="427"/>
      <c r="BH797" s="427"/>
      <c r="BI797" s="427"/>
      <c r="BJ797" s="427"/>
      <c r="BK797" s="427"/>
      <c r="BL797" s="427"/>
      <c r="BM797" s="427"/>
      <c r="BN797" s="427"/>
      <c r="BO797" s="427"/>
      <c r="BP797" s="427"/>
      <c r="BQ797" s="427"/>
      <c r="BR797" s="427"/>
      <c r="BS797" s="427"/>
      <c r="BT797" s="427"/>
      <c r="BU797" s="427"/>
      <c r="BV797" s="427"/>
      <c r="BW797" s="427"/>
      <c r="BX797" s="427"/>
      <c r="BY797" s="427"/>
      <c r="BZ797" s="427"/>
      <c r="CA797" s="427"/>
      <c r="CB797" s="427"/>
      <c r="CC797" s="427"/>
      <c r="CD797" s="427"/>
      <c r="CE797" s="427"/>
      <c r="CF797" s="427"/>
      <c r="CG797" s="427"/>
      <c r="CH797" s="427"/>
      <c r="CI797" s="427"/>
      <c r="CJ797" s="427"/>
      <c r="CK797" s="427"/>
      <c r="CL797" s="427"/>
      <c r="CM797" s="427"/>
    </row>
    <row r="798">
      <c r="A798" s="427"/>
      <c r="B798" s="427"/>
      <c r="C798" s="427"/>
      <c r="D798" s="427"/>
      <c r="E798" s="427"/>
      <c r="F798" s="427"/>
      <c r="G798" s="427"/>
      <c r="H798" s="427"/>
      <c r="I798" s="427"/>
      <c r="J798" s="427"/>
      <c r="K798" s="427"/>
      <c r="L798" s="427"/>
      <c r="M798" s="427"/>
      <c r="N798" s="427"/>
      <c r="O798" s="427"/>
      <c r="P798" s="427"/>
      <c r="Q798" s="427"/>
      <c r="R798" s="427"/>
      <c r="S798" s="427"/>
      <c r="T798" s="427"/>
      <c r="U798" s="427"/>
      <c r="V798" s="427"/>
      <c r="W798" s="427"/>
      <c r="X798" s="427"/>
      <c r="Y798" s="427"/>
      <c r="Z798" s="427"/>
      <c r="AA798" s="427"/>
      <c r="AB798" s="427"/>
      <c r="AC798" s="427"/>
      <c r="AD798" s="427"/>
      <c r="AE798" s="427"/>
      <c r="AF798" s="427"/>
      <c r="AG798" s="427"/>
      <c r="AH798" s="427"/>
      <c r="AI798" s="427"/>
      <c r="AJ798" s="427"/>
      <c r="AK798" s="427"/>
      <c r="AL798" s="427"/>
      <c r="AM798" s="427"/>
      <c r="AN798" s="427"/>
      <c r="AO798" s="427"/>
      <c r="AP798" s="427"/>
      <c r="AQ798" s="427"/>
      <c r="AR798" s="427"/>
      <c r="AS798" s="427"/>
      <c r="AT798" s="427"/>
      <c r="AU798" s="427"/>
      <c r="AV798" s="427"/>
      <c r="AW798" s="427"/>
      <c r="AX798" s="427"/>
      <c r="AY798" s="427"/>
      <c r="AZ798" s="427"/>
      <c r="BA798" s="427"/>
      <c r="BB798" s="427"/>
      <c r="BC798" s="427"/>
      <c r="BD798" s="427"/>
      <c r="BE798" s="427"/>
      <c r="BF798" s="427"/>
      <c r="BG798" s="427"/>
      <c r="BH798" s="427"/>
      <c r="BI798" s="427"/>
      <c r="BJ798" s="427"/>
      <c r="BK798" s="427"/>
      <c r="BL798" s="427"/>
      <c r="BM798" s="427"/>
      <c r="BN798" s="427"/>
      <c r="BO798" s="427"/>
      <c r="BP798" s="427"/>
      <c r="BQ798" s="427"/>
      <c r="BR798" s="427"/>
      <c r="BS798" s="427"/>
      <c r="BT798" s="427"/>
      <c r="BU798" s="427"/>
      <c r="BV798" s="427"/>
      <c r="BW798" s="427"/>
      <c r="BX798" s="427"/>
      <c r="BY798" s="427"/>
      <c r="BZ798" s="427"/>
      <c r="CA798" s="427"/>
      <c r="CB798" s="427"/>
      <c r="CC798" s="427"/>
      <c r="CD798" s="427"/>
      <c r="CE798" s="427"/>
      <c r="CF798" s="427"/>
      <c r="CG798" s="427"/>
      <c r="CH798" s="427"/>
      <c r="CI798" s="427"/>
      <c r="CJ798" s="427"/>
      <c r="CK798" s="427"/>
      <c r="CL798" s="427"/>
      <c r="CM798" s="427"/>
    </row>
    <row r="799">
      <c r="A799" s="427"/>
      <c r="B799" s="427"/>
      <c r="C799" s="427"/>
      <c r="D799" s="427"/>
      <c r="E799" s="427"/>
      <c r="F799" s="427"/>
      <c r="G799" s="427"/>
      <c r="H799" s="427"/>
      <c r="I799" s="427"/>
      <c r="J799" s="427"/>
      <c r="K799" s="427"/>
      <c r="L799" s="427"/>
      <c r="M799" s="427"/>
      <c r="N799" s="427"/>
      <c r="O799" s="427"/>
      <c r="P799" s="427"/>
      <c r="Q799" s="427"/>
      <c r="R799" s="427"/>
      <c r="S799" s="427"/>
      <c r="T799" s="427"/>
      <c r="U799" s="427"/>
      <c r="V799" s="427"/>
      <c r="W799" s="427"/>
      <c r="X799" s="427"/>
      <c r="Y799" s="427"/>
      <c r="Z799" s="427"/>
      <c r="AA799" s="427"/>
      <c r="AB799" s="427"/>
      <c r="AC799" s="427"/>
      <c r="AD799" s="427"/>
      <c r="AE799" s="427"/>
      <c r="AF799" s="427"/>
      <c r="AG799" s="427"/>
      <c r="AH799" s="427"/>
      <c r="AI799" s="427"/>
      <c r="AJ799" s="427"/>
      <c r="AK799" s="427"/>
      <c r="AL799" s="427"/>
      <c r="AM799" s="427"/>
      <c r="AN799" s="427"/>
      <c r="AO799" s="427"/>
      <c r="AP799" s="427"/>
      <c r="AQ799" s="427"/>
      <c r="AR799" s="427"/>
      <c r="AS799" s="427"/>
      <c r="AT799" s="427"/>
      <c r="AU799" s="427"/>
      <c r="AV799" s="427"/>
      <c r="AW799" s="427"/>
      <c r="AX799" s="427"/>
      <c r="AY799" s="427"/>
      <c r="AZ799" s="427"/>
      <c r="BA799" s="427"/>
      <c r="BB799" s="427"/>
      <c r="BC799" s="427"/>
      <c r="BD799" s="427"/>
      <c r="BE799" s="427"/>
      <c r="BF799" s="427"/>
      <c r="BG799" s="427"/>
      <c r="BH799" s="427"/>
      <c r="BI799" s="427"/>
      <c r="BJ799" s="427"/>
      <c r="BK799" s="427"/>
      <c r="BL799" s="427"/>
      <c r="BM799" s="427"/>
      <c r="BN799" s="427"/>
      <c r="BO799" s="427"/>
      <c r="BP799" s="427"/>
      <c r="BQ799" s="427"/>
      <c r="BR799" s="427"/>
      <c r="BS799" s="427"/>
      <c r="BT799" s="427"/>
      <c r="BU799" s="427"/>
      <c r="BV799" s="427"/>
      <c r="BW799" s="427"/>
      <c r="BX799" s="427"/>
      <c r="BY799" s="427"/>
      <c r="BZ799" s="427"/>
      <c r="CA799" s="427"/>
      <c r="CB799" s="427"/>
      <c r="CC799" s="427"/>
      <c r="CD799" s="427"/>
      <c r="CE799" s="427"/>
      <c r="CF799" s="427"/>
      <c r="CG799" s="427"/>
      <c r="CH799" s="427"/>
      <c r="CI799" s="427"/>
      <c r="CJ799" s="427"/>
      <c r="CK799" s="427"/>
      <c r="CL799" s="427"/>
      <c r="CM799" s="427"/>
    </row>
    <row r="800">
      <c r="A800" s="427"/>
      <c r="B800" s="427"/>
      <c r="C800" s="427"/>
      <c r="D800" s="427"/>
      <c r="E800" s="427"/>
      <c r="F800" s="427"/>
      <c r="G800" s="427"/>
      <c r="H800" s="427"/>
      <c r="I800" s="427"/>
      <c r="J800" s="427"/>
      <c r="K800" s="427"/>
      <c r="L800" s="427"/>
      <c r="M800" s="427"/>
      <c r="N800" s="427"/>
      <c r="O800" s="427"/>
      <c r="P800" s="427"/>
      <c r="Q800" s="427"/>
      <c r="R800" s="427"/>
      <c r="S800" s="427"/>
      <c r="T800" s="427"/>
      <c r="U800" s="427"/>
      <c r="V800" s="427"/>
      <c r="W800" s="427"/>
      <c r="X800" s="427"/>
      <c r="Y800" s="427"/>
      <c r="Z800" s="427"/>
      <c r="AA800" s="427"/>
      <c r="AB800" s="427"/>
      <c r="AC800" s="427"/>
      <c r="AD800" s="427"/>
      <c r="AE800" s="427"/>
      <c r="AF800" s="427"/>
      <c r="AG800" s="427"/>
      <c r="AH800" s="427"/>
      <c r="AI800" s="427"/>
      <c r="AJ800" s="427"/>
      <c r="AK800" s="427"/>
      <c r="AL800" s="427"/>
      <c r="AM800" s="427"/>
      <c r="AN800" s="427"/>
      <c r="AO800" s="427"/>
      <c r="AP800" s="427"/>
      <c r="AQ800" s="427"/>
      <c r="AR800" s="427"/>
      <c r="AS800" s="427"/>
      <c r="AT800" s="427"/>
      <c r="AU800" s="427"/>
      <c r="AV800" s="427"/>
      <c r="AW800" s="427"/>
      <c r="AX800" s="427"/>
      <c r="AY800" s="427"/>
      <c r="AZ800" s="427"/>
      <c r="BA800" s="427"/>
      <c r="BB800" s="427"/>
      <c r="BC800" s="427"/>
      <c r="BD800" s="427"/>
      <c r="BE800" s="427"/>
      <c r="BF800" s="427"/>
      <c r="BG800" s="427"/>
      <c r="BH800" s="427"/>
      <c r="BI800" s="427"/>
      <c r="BJ800" s="427"/>
      <c r="BK800" s="427"/>
      <c r="BL800" s="427"/>
      <c r="BM800" s="427"/>
      <c r="BN800" s="427"/>
      <c r="BO800" s="427"/>
      <c r="BP800" s="427"/>
      <c r="BQ800" s="427"/>
      <c r="BR800" s="427"/>
      <c r="BS800" s="427"/>
      <c r="BT800" s="427"/>
      <c r="BU800" s="427"/>
      <c r="BV800" s="427"/>
      <c r="BW800" s="427"/>
      <c r="BX800" s="427"/>
      <c r="BY800" s="427"/>
      <c r="BZ800" s="427"/>
      <c r="CA800" s="427"/>
      <c r="CB800" s="427"/>
      <c r="CC800" s="427"/>
      <c r="CD800" s="427"/>
      <c r="CE800" s="427"/>
      <c r="CF800" s="427"/>
      <c r="CG800" s="427"/>
      <c r="CH800" s="427"/>
      <c r="CI800" s="427"/>
      <c r="CJ800" s="427"/>
      <c r="CK800" s="427"/>
      <c r="CL800" s="427"/>
      <c r="CM800" s="427"/>
    </row>
    <row r="801">
      <c r="A801" s="427"/>
      <c r="B801" s="427"/>
      <c r="C801" s="427"/>
      <c r="D801" s="427"/>
      <c r="E801" s="427"/>
      <c r="F801" s="427"/>
      <c r="G801" s="427"/>
      <c r="H801" s="427"/>
      <c r="I801" s="427"/>
      <c r="J801" s="427"/>
      <c r="K801" s="427"/>
      <c r="L801" s="427"/>
      <c r="M801" s="427"/>
      <c r="N801" s="427"/>
      <c r="O801" s="427"/>
      <c r="P801" s="427"/>
      <c r="Q801" s="427"/>
      <c r="R801" s="427"/>
      <c r="S801" s="427"/>
      <c r="T801" s="427"/>
      <c r="U801" s="427"/>
      <c r="V801" s="427"/>
      <c r="W801" s="427"/>
      <c r="X801" s="427"/>
      <c r="Y801" s="427"/>
      <c r="Z801" s="427"/>
      <c r="AA801" s="427"/>
      <c r="AB801" s="427"/>
      <c r="AC801" s="427"/>
      <c r="AD801" s="427"/>
      <c r="AE801" s="427"/>
      <c r="AF801" s="427"/>
      <c r="AG801" s="427"/>
      <c r="AH801" s="427"/>
      <c r="AI801" s="427"/>
      <c r="AJ801" s="427"/>
      <c r="AK801" s="427"/>
      <c r="AL801" s="427"/>
      <c r="AM801" s="427"/>
      <c r="AN801" s="427"/>
      <c r="AO801" s="427"/>
      <c r="AP801" s="427"/>
      <c r="AQ801" s="427"/>
      <c r="AR801" s="427"/>
      <c r="AS801" s="427"/>
      <c r="AT801" s="427"/>
      <c r="AU801" s="427"/>
      <c r="AV801" s="427"/>
      <c r="AW801" s="427"/>
      <c r="AX801" s="427"/>
      <c r="AY801" s="427"/>
      <c r="AZ801" s="427"/>
      <c r="BA801" s="427"/>
      <c r="BB801" s="427"/>
      <c r="BC801" s="427"/>
      <c r="BD801" s="427"/>
      <c r="BE801" s="427"/>
      <c r="BF801" s="427"/>
      <c r="BG801" s="427"/>
      <c r="BH801" s="427"/>
      <c r="BI801" s="427"/>
      <c r="BJ801" s="427"/>
      <c r="BK801" s="427"/>
      <c r="BL801" s="427"/>
      <c r="BM801" s="427"/>
      <c r="BN801" s="427"/>
      <c r="BO801" s="427"/>
      <c r="BP801" s="427"/>
      <c r="BQ801" s="427"/>
      <c r="BR801" s="427"/>
      <c r="BS801" s="427"/>
      <c r="BT801" s="427"/>
      <c r="BU801" s="427"/>
      <c r="BV801" s="427"/>
      <c r="BW801" s="427"/>
      <c r="BX801" s="427"/>
      <c r="BY801" s="427"/>
      <c r="BZ801" s="427"/>
      <c r="CA801" s="427"/>
      <c r="CB801" s="427"/>
      <c r="CC801" s="427"/>
      <c r="CD801" s="427"/>
      <c r="CE801" s="427"/>
      <c r="CF801" s="427"/>
      <c r="CG801" s="427"/>
      <c r="CH801" s="427"/>
      <c r="CI801" s="427"/>
      <c r="CJ801" s="427"/>
      <c r="CK801" s="427"/>
      <c r="CL801" s="427"/>
      <c r="CM801" s="427"/>
    </row>
    <row r="802">
      <c r="A802" s="427"/>
      <c r="B802" s="427"/>
      <c r="C802" s="427"/>
      <c r="D802" s="427"/>
      <c r="E802" s="427"/>
      <c r="F802" s="427"/>
      <c r="G802" s="427"/>
      <c r="H802" s="427"/>
      <c r="I802" s="427"/>
      <c r="J802" s="427"/>
      <c r="K802" s="427"/>
      <c r="L802" s="427"/>
      <c r="M802" s="427"/>
      <c r="N802" s="427"/>
      <c r="O802" s="427"/>
      <c r="P802" s="427"/>
      <c r="Q802" s="427"/>
      <c r="R802" s="427"/>
      <c r="S802" s="427"/>
      <c r="T802" s="427"/>
      <c r="U802" s="427"/>
      <c r="V802" s="427"/>
      <c r="W802" s="427"/>
      <c r="X802" s="427"/>
      <c r="Y802" s="427"/>
      <c r="Z802" s="427"/>
      <c r="AA802" s="427"/>
      <c r="AB802" s="427"/>
      <c r="AC802" s="427"/>
      <c r="AD802" s="427"/>
      <c r="AE802" s="427"/>
      <c r="AF802" s="427"/>
      <c r="AG802" s="427"/>
      <c r="AH802" s="427"/>
      <c r="AI802" s="427"/>
      <c r="AJ802" s="427"/>
      <c r="AK802" s="427"/>
      <c r="AL802" s="427"/>
      <c r="AM802" s="427"/>
      <c r="AN802" s="427"/>
      <c r="AO802" s="427"/>
      <c r="AP802" s="427"/>
      <c r="AQ802" s="427"/>
      <c r="AR802" s="427"/>
      <c r="AS802" s="427"/>
      <c r="AT802" s="427"/>
      <c r="AU802" s="427"/>
      <c r="AV802" s="427"/>
      <c r="AW802" s="427"/>
      <c r="AX802" s="427"/>
      <c r="AY802" s="427"/>
      <c r="AZ802" s="427"/>
      <c r="BA802" s="427"/>
      <c r="BB802" s="427"/>
      <c r="BC802" s="427"/>
      <c r="BD802" s="427"/>
      <c r="BE802" s="427"/>
      <c r="BF802" s="427"/>
      <c r="BG802" s="427"/>
      <c r="BH802" s="427"/>
      <c r="BI802" s="427"/>
      <c r="BJ802" s="427"/>
      <c r="BK802" s="427"/>
      <c r="BL802" s="427"/>
      <c r="BM802" s="427"/>
      <c r="BN802" s="427"/>
      <c r="BO802" s="427"/>
      <c r="BP802" s="427"/>
      <c r="BQ802" s="427"/>
      <c r="BR802" s="427"/>
      <c r="BS802" s="427"/>
      <c r="BT802" s="427"/>
      <c r="BU802" s="427"/>
      <c r="BV802" s="427"/>
      <c r="BW802" s="427"/>
      <c r="BX802" s="427"/>
      <c r="BY802" s="427"/>
      <c r="BZ802" s="427"/>
      <c r="CA802" s="427"/>
      <c r="CB802" s="427"/>
      <c r="CC802" s="427"/>
      <c r="CD802" s="427"/>
      <c r="CE802" s="427"/>
      <c r="CF802" s="427"/>
      <c r="CG802" s="427"/>
      <c r="CH802" s="427"/>
      <c r="CI802" s="427"/>
      <c r="CJ802" s="427"/>
      <c r="CK802" s="427"/>
      <c r="CL802" s="427"/>
      <c r="CM802" s="427"/>
    </row>
    <row r="803">
      <c r="A803" s="427"/>
      <c r="B803" s="427"/>
      <c r="C803" s="427"/>
      <c r="D803" s="427"/>
      <c r="E803" s="427"/>
      <c r="F803" s="427"/>
      <c r="G803" s="427"/>
      <c r="H803" s="427"/>
      <c r="I803" s="427"/>
      <c r="J803" s="427"/>
      <c r="K803" s="427"/>
      <c r="L803" s="427"/>
      <c r="M803" s="427"/>
      <c r="N803" s="427"/>
      <c r="O803" s="427"/>
      <c r="P803" s="427"/>
      <c r="Q803" s="427"/>
      <c r="R803" s="427"/>
      <c r="S803" s="427"/>
      <c r="T803" s="427"/>
      <c r="U803" s="427"/>
      <c r="V803" s="427"/>
      <c r="W803" s="427"/>
      <c r="X803" s="427"/>
      <c r="Y803" s="427"/>
      <c r="Z803" s="427"/>
      <c r="AA803" s="427"/>
      <c r="AB803" s="427"/>
      <c r="AC803" s="427"/>
      <c r="AD803" s="427"/>
      <c r="AE803" s="427"/>
      <c r="AF803" s="427"/>
      <c r="AG803" s="427"/>
      <c r="AH803" s="427"/>
      <c r="AI803" s="427"/>
      <c r="AJ803" s="427"/>
      <c r="AK803" s="427"/>
      <c r="AL803" s="427"/>
      <c r="AM803" s="427"/>
      <c r="AN803" s="427"/>
      <c r="AO803" s="427"/>
      <c r="AP803" s="427"/>
      <c r="AQ803" s="427"/>
      <c r="AR803" s="427"/>
      <c r="AS803" s="427"/>
      <c r="AT803" s="427"/>
      <c r="AU803" s="427"/>
      <c r="AV803" s="427"/>
      <c r="AW803" s="427"/>
      <c r="AX803" s="427"/>
      <c r="AY803" s="427"/>
      <c r="AZ803" s="427"/>
      <c r="BA803" s="427"/>
      <c r="BB803" s="427"/>
      <c r="BC803" s="427"/>
      <c r="BD803" s="427"/>
      <c r="BE803" s="427"/>
      <c r="BF803" s="427"/>
      <c r="BG803" s="427"/>
      <c r="BH803" s="427"/>
      <c r="BI803" s="427"/>
      <c r="BJ803" s="427"/>
      <c r="BK803" s="427"/>
      <c r="BL803" s="427"/>
      <c r="BM803" s="427"/>
      <c r="BN803" s="427"/>
      <c r="BO803" s="427"/>
      <c r="BP803" s="427"/>
      <c r="BQ803" s="427"/>
      <c r="BR803" s="427"/>
      <c r="BS803" s="427"/>
      <c r="BT803" s="427"/>
      <c r="BU803" s="427"/>
      <c r="BV803" s="427"/>
      <c r="BW803" s="427"/>
      <c r="BX803" s="427"/>
      <c r="BY803" s="427"/>
      <c r="BZ803" s="427"/>
      <c r="CA803" s="427"/>
      <c r="CB803" s="427"/>
      <c r="CC803" s="427"/>
      <c r="CD803" s="427"/>
      <c r="CE803" s="427"/>
      <c r="CF803" s="427"/>
      <c r="CG803" s="427"/>
      <c r="CH803" s="427"/>
      <c r="CI803" s="427"/>
      <c r="CJ803" s="427"/>
      <c r="CK803" s="427"/>
      <c r="CL803" s="427"/>
      <c r="CM803" s="427"/>
    </row>
    <row r="804">
      <c r="A804" s="427"/>
      <c r="B804" s="427"/>
      <c r="C804" s="427"/>
      <c r="D804" s="427"/>
      <c r="E804" s="427"/>
      <c r="F804" s="427"/>
      <c r="G804" s="427"/>
      <c r="H804" s="427"/>
      <c r="I804" s="427"/>
      <c r="J804" s="427"/>
      <c r="K804" s="427"/>
      <c r="L804" s="427"/>
      <c r="M804" s="427"/>
      <c r="N804" s="427"/>
      <c r="O804" s="427"/>
      <c r="P804" s="427"/>
      <c r="Q804" s="427"/>
      <c r="R804" s="427"/>
      <c r="S804" s="427"/>
      <c r="T804" s="427"/>
      <c r="U804" s="427"/>
      <c r="V804" s="427"/>
      <c r="W804" s="427"/>
      <c r="X804" s="427"/>
      <c r="Y804" s="427"/>
      <c r="Z804" s="427"/>
      <c r="AA804" s="427"/>
      <c r="AB804" s="427"/>
      <c r="AC804" s="427"/>
      <c r="AD804" s="427"/>
      <c r="AE804" s="427"/>
      <c r="AF804" s="427"/>
      <c r="AG804" s="427"/>
      <c r="AH804" s="427"/>
      <c r="AI804" s="427"/>
      <c r="AJ804" s="427"/>
      <c r="AK804" s="427"/>
      <c r="AL804" s="427"/>
      <c r="AM804" s="427"/>
      <c r="AN804" s="427"/>
      <c r="AO804" s="427"/>
      <c r="AP804" s="427"/>
      <c r="AQ804" s="427"/>
      <c r="AR804" s="427"/>
      <c r="AS804" s="427"/>
      <c r="AT804" s="427"/>
      <c r="AU804" s="427"/>
      <c r="AV804" s="427"/>
      <c r="AW804" s="427"/>
      <c r="AX804" s="427"/>
      <c r="AY804" s="427"/>
      <c r="AZ804" s="427"/>
      <c r="BA804" s="427"/>
      <c r="BB804" s="427"/>
      <c r="BC804" s="427"/>
      <c r="BD804" s="427"/>
      <c r="BE804" s="427"/>
      <c r="BF804" s="427"/>
      <c r="BG804" s="427"/>
      <c r="BH804" s="427"/>
      <c r="BI804" s="427"/>
      <c r="BJ804" s="427"/>
      <c r="BK804" s="427"/>
      <c r="BL804" s="427"/>
      <c r="BM804" s="427"/>
      <c r="BN804" s="427"/>
      <c r="BO804" s="427"/>
      <c r="BP804" s="427"/>
      <c r="BQ804" s="427"/>
      <c r="BR804" s="427"/>
      <c r="BS804" s="427"/>
      <c r="BT804" s="427"/>
      <c r="BU804" s="427"/>
      <c r="BV804" s="427"/>
      <c r="BW804" s="427"/>
      <c r="BX804" s="427"/>
      <c r="BY804" s="427"/>
      <c r="BZ804" s="427"/>
      <c r="CA804" s="427"/>
      <c r="CB804" s="427"/>
      <c r="CC804" s="427"/>
      <c r="CD804" s="427"/>
      <c r="CE804" s="427"/>
      <c r="CF804" s="427"/>
      <c r="CG804" s="427"/>
      <c r="CH804" s="427"/>
      <c r="CI804" s="427"/>
      <c r="CJ804" s="427"/>
      <c r="CK804" s="427"/>
      <c r="CL804" s="427"/>
      <c r="CM804" s="427"/>
    </row>
    <row r="805">
      <c r="A805" s="427"/>
      <c r="B805" s="427"/>
      <c r="C805" s="427"/>
      <c r="D805" s="427"/>
      <c r="E805" s="427"/>
      <c r="F805" s="427"/>
      <c r="G805" s="427"/>
      <c r="H805" s="427"/>
      <c r="I805" s="427"/>
      <c r="J805" s="427"/>
      <c r="K805" s="427"/>
      <c r="L805" s="427"/>
      <c r="M805" s="427"/>
      <c r="N805" s="427"/>
      <c r="O805" s="427"/>
      <c r="P805" s="427"/>
      <c r="Q805" s="427"/>
      <c r="R805" s="427"/>
      <c r="S805" s="427"/>
      <c r="T805" s="427"/>
      <c r="U805" s="427"/>
      <c r="V805" s="427"/>
      <c r="W805" s="427"/>
      <c r="X805" s="427"/>
      <c r="Y805" s="427"/>
      <c r="Z805" s="427"/>
      <c r="AA805" s="427"/>
      <c r="AB805" s="427"/>
      <c r="AC805" s="427"/>
      <c r="AD805" s="427"/>
      <c r="AE805" s="427"/>
      <c r="AF805" s="427"/>
      <c r="AG805" s="427"/>
      <c r="AH805" s="427"/>
      <c r="AI805" s="427"/>
      <c r="AJ805" s="427"/>
      <c r="AK805" s="427"/>
      <c r="AL805" s="427"/>
      <c r="AM805" s="427"/>
      <c r="AN805" s="427"/>
      <c r="AO805" s="427"/>
      <c r="AP805" s="427"/>
      <c r="AQ805" s="427"/>
      <c r="AR805" s="427"/>
      <c r="AS805" s="427"/>
      <c r="AT805" s="427"/>
      <c r="AU805" s="427"/>
      <c r="AV805" s="427"/>
      <c r="AW805" s="427"/>
      <c r="AX805" s="427"/>
      <c r="AY805" s="427"/>
      <c r="AZ805" s="427"/>
      <c r="BA805" s="427"/>
      <c r="BB805" s="427"/>
      <c r="BC805" s="427"/>
      <c r="BD805" s="427"/>
      <c r="BE805" s="427"/>
      <c r="BF805" s="427"/>
      <c r="BG805" s="427"/>
      <c r="BH805" s="427"/>
      <c r="BI805" s="427"/>
      <c r="BJ805" s="427"/>
      <c r="BK805" s="427"/>
      <c r="BL805" s="427"/>
      <c r="BM805" s="427"/>
      <c r="BN805" s="427"/>
      <c r="BO805" s="427"/>
      <c r="BP805" s="427"/>
      <c r="BQ805" s="427"/>
      <c r="BR805" s="427"/>
      <c r="BS805" s="427"/>
      <c r="BT805" s="427"/>
      <c r="BU805" s="427"/>
      <c r="BV805" s="427"/>
      <c r="BW805" s="427"/>
      <c r="BX805" s="427"/>
      <c r="BY805" s="427"/>
      <c r="BZ805" s="427"/>
      <c r="CA805" s="427"/>
      <c r="CB805" s="427"/>
      <c r="CC805" s="427"/>
      <c r="CD805" s="427"/>
      <c r="CE805" s="427"/>
      <c r="CF805" s="427"/>
      <c r="CG805" s="427"/>
      <c r="CH805" s="427"/>
      <c r="CI805" s="427"/>
      <c r="CJ805" s="427"/>
      <c r="CK805" s="427"/>
      <c r="CL805" s="427"/>
      <c r="CM805" s="427"/>
    </row>
    <row r="806">
      <c r="A806" s="427"/>
      <c r="B806" s="427"/>
      <c r="C806" s="427"/>
      <c r="D806" s="427"/>
      <c r="E806" s="427"/>
      <c r="F806" s="427"/>
      <c r="G806" s="427"/>
      <c r="H806" s="427"/>
      <c r="I806" s="427"/>
      <c r="J806" s="427"/>
      <c r="K806" s="427"/>
      <c r="L806" s="427"/>
      <c r="M806" s="427"/>
      <c r="N806" s="427"/>
      <c r="O806" s="427"/>
      <c r="P806" s="427"/>
      <c r="Q806" s="427"/>
      <c r="R806" s="427"/>
      <c r="S806" s="427"/>
      <c r="T806" s="427"/>
      <c r="U806" s="427"/>
      <c r="V806" s="427"/>
      <c r="W806" s="427"/>
      <c r="X806" s="427"/>
      <c r="Y806" s="427"/>
      <c r="Z806" s="427"/>
      <c r="AA806" s="427"/>
      <c r="AB806" s="427"/>
      <c r="AC806" s="427"/>
      <c r="AD806" s="427"/>
      <c r="AE806" s="427"/>
      <c r="AF806" s="427"/>
      <c r="AG806" s="427"/>
      <c r="AH806" s="427"/>
      <c r="AI806" s="427"/>
      <c r="AJ806" s="427"/>
      <c r="AK806" s="427"/>
      <c r="AL806" s="427"/>
      <c r="AM806" s="427"/>
      <c r="AN806" s="427"/>
      <c r="AO806" s="427"/>
      <c r="AP806" s="427"/>
      <c r="AQ806" s="427"/>
      <c r="AR806" s="427"/>
      <c r="AS806" s="427"/>
      <c r="AT806" s="427"/>
      <c r="AU806" s="427"/>
      <c r="AV806" s="427"/>
      <c r="AW806" s="427"/>
      <c r="AX806" s="427"/>
      <c r="AY806" s="427"/>
      <c r="AZ806" s="427"/>
      <c r="BA806" s="427"/>
      <c r="BB806" s="427"/>
      <c r="BC806" s="427"/>
      <c r="BD806" s="427"/>
      <c r="BE806" s="427"/>
      <c r="BF806" s="427"/>
      <c r="BG806" s="427"/>
      <c r="BH806" s="427"/>
      <c r="BI806" s="427"/>
      <c r="BJ806" s="427"/>
      <c r="BK806" s="427"/>
      <c r="BL806" s="427"/>
      <c r="BM806" s="427"/>
      <c r="BN806" s="427"/>
      <c r="BO806" s="427"/>
      <c r="BP806" s="427"/>
      <c r="BQ806" s="427"/>
      <c r="BR806" s="427"/>
      <c r="BS806" s="427"/>
      <c r="BT806" s="427"/>
      <c r="BU806" s="427"/>
      <c r="BV806" s="427"/>
      <c r="BW806" s="427"/>
      <c r="BX806" s="427"/>
      <c r="BY806" s="427"/>
      <c r="BZ806" s="427"/>
      <c r="CA806" s="427"/>
      <c r="CB806" s="427"/>
      <c r="CC806" s="427"/>
      <c r="CD806" s="427"/>
      <c r="CE806" s="427"/>
      <c r="CF806" s="427"/>
      <c r="CG806" s="427"/>
      <c r="CH806" s="427"/>
      <c r="CI806" s="427"/>
      <c r="CJ806" s="427"/>
      <c r="CK806" s="427"/>
      <c r="CL806" s="427"/>
      <c r="CM806" s="427"/>
    </row>
    <row r="807">
      <c r="A807" s="427"/>
      <c r="B807" s="427"/>
      <c r="C807" s="427"/>
      <c r="D807" s="427"/>
      <c r="E807" s="427"/>
      <c r="F807" s="427"/>
      <c r="G807" s="427"/>
      <c r="H807" s="427"/>
      <c r="I807" s="427"/>
      <c r="J807" s="427"/>
      <c r="K807" s="427"/>
      <c r="L807" s="427"/>
      <c r="M807" s="427"/>
      <c r="N807" s="427"/>
      <c r="O807" s="427"/>
      <c r="P807" s="427"/>
      <c r="Q807" s="427"/>
      <c r="R807" s="427"/>
      <c r="S807" s="427"/>
      <c r="T807" s="427"/>
      <c r="U807" s="427"/>
      <c r="V807" s="427"/>
      <c r="W807" s="427"/>
      <c r="X807" s="427"/>
      <c r="Y807" s="427"/>
      <c r="Z807" s="427"/>
      <c r="AA807" s="427"/>
      <c r="AB807" s="427"/>
      <c r="AC807" s="427"/>
      <c r="AD807" s="427"/>
      <c r="AE807" s="427"/>
      <c r="AF807" s="427"/>
      <c r="AG807" s="427"/>
      <c r="AH807" s="427"/>
      <c r="AI807" s="427"/>
      <c r="AJ807" s="427"/>
      <c r="AK807" s="427"/>
      <c r="AL807" s="427"/>
      <c r="AM807" s="427"/>
      <c r="AN807" s="427"/>
      <c r="AO807" s="427"/>
      <c r="AP807" s="427"/>
      <c r="AQ807" s="427"/>
      <c r="AR807" s="427"/>
      <c r="AS807" s="427"/>
      <c r="AT807" s="427"/>
      <c r="AU807" s="427"/>
      <c r="AV807" s="427"/>
      <c r="AW807" s="427"/>
      <c r="AX807" s="427"/>
      <c r="AY807" s="427"/>
      <c r="AZ807" s="427"/>
      <c r="BA807" s="427"/>
      <c r="BB807" s="427"/>
      <c r="BC807" s="427"/>
      <c r="BD807" s="427"/>
      <c r="BE807" s="427"/>
      <c r="BF807" s="427"/>
      <c r="BG807" s="427"/>
      <c r="BH807" s="427"/>
      <c r="BI807" s="427"/>
      <c r="BJ807" s="427"/>
      <c r="BK807" s="427"/>
      <c r="BL807" s="427"/>
      <c r="BM807" s="427"/>
      <c r="BN807" s="427"/>
      <c r="BO807" s="427"/>
      <c r="BP807" s="427"/>
      <c r="BQ807" s="427"/>
      <c r="BR807" s="427"/>
      <c r="BS807" s="427"/>
      <c r="BT807" s="427"/>
      <c r="BU807" s="427"/>
      <c r="BV807" s="427"/>
      <c r="BW807" s="427"/>
      <c r="BX807" s="427"/>
      <c r="BY807" s="427"/>
      <c r="BZ807" s="427"/>
      <c r="CA807" s="427"/>
      <c r="CB807" s="427"/>
      <c r="CC807" s="427"/>
      <c r="CD807" s="427"/>
      <c r="CE807" s="427"/>
      <c r="CF807" s="427"/>
      <c r="CG807" s="427"/>
      <c r="CH807" s="427"/>
      <c r="CI807" s="427"/>
      <c r="CJ807" s="427"/>
      <c r="CK807" s="427"/>
      <c r="CL807" s="427"/>
      <c r="CM807" s="427"/>
    </row>
    <row r="808">
      <c r="A808" s="427"/>
      <c r="B808" s="427"/>
      <c r="C808" s="427"/>
      <c r="D808" s="427"/>
      <c r="E808" s="427"/>
      <c r="F808" s="427"/>
      <c r="G808" s="427"/>
      <c r="H808" s="427"/>
      <c r="I808" s="427"/>
      <c r="J808" s="427"/>
      <c r="K808" s="427"/>
      <c r="L808" s="427"/>
      <c r="M808" s="427"/>
      <c r="N808" s="427"/>
      <c r="O808" s="427"/>
      <c r="P808" s="427"/>
      <c r="Q808" s="427"/>
      <c r="R808" s="427"/>
      <c r="S808" s="427"/>
      <c r="T808" s="427"/>
      <c r="U808" s="427"/>
      <c r="V808" s="427"/>
      <c r="W808" s="427"/>
      <c r="X808" s="427"/>
      <c r="Y808" s="427"/>
      <c r="Z808" s="427"/>
      <c r="AA808" s="427"/>
      <c r="AB808" s="427"/>
      <c r="AC808" s="427"/>
      <c r="AD808" s="427"/>
      <c r="AE808" s="427"/>
      <c r="AF808" s="427"/>
      <c r="AG808" s="427"/>
      <c r="AH808" s="427"/>
      <c r="AI808" s="427"/>
      <c r="AJ808" s="427"/>
      <c r="AK808" s="427"/>
      <c r="AL808" s="427"/>
      <c r="AM808" s="427"/>
      <c r="AN808" s="427"/>
      <c r="AO808" s="427"/>
      <c r="AP808" s="427"/>
      <c r="AQ808" s="427"/>
      <c r="AR808" s="427"/>
      <c r="AS808" s="427"/>
      <c r="AT808" s="427"/>
      <c r="AU808" s="427"/>
      <c r="AV808" s="427"/>
      <c r="AW808" s="427"/>
      <c r="AX808" s="427"/>
      <c r="AY808" s="427"/>
      <c r="AZ808" s="427"/>
      <c r="BA808" s="427"/>
      <c r="BB808" s="427"/>
      <c r="BC808" s="427"/>
      <c r="BD808" s="427"/>
      <c r="BE808" s="427"/>
      <c r="BF808" s="427"/>
      <c r="BG808" s="427"/>
      <c r="BH808" s="427"/>
      <c r="BI808" s="427"/>
      <c r="BJ808" s="427"/>
      <c r="BK808" s="427"/>
      <c r="BL808" s="427"/>
      <c r="BM808" s="427"/>
      <c r="BN808" s="427"/>
      <c r="BO808" s="427"/>
      <c r="BP808" s="427"/>
      <c r="BQ808" s="427"/>
      <c r="BR808" s="427"/>
      <c r="BS808" s="427"/>
      <c r="BT808" s="427"/>
      <c r="BU808" s="427"/>
      <c r="BV808" s="427"/>
      <c r="BW808" s="427"/>
      <c r="BX808" s="427"/>
      <c r="BY808" s="427"/>
      <c r="BZ808" s="427"/>
      <c r="CA808" s="427"/>
      <c r="CB808" s="427"/>
      <c r="CC808" s="427"/>
      <c r="CD808" s="427"/>
      <c r="CE808" s="427"/>
      <c r="CF808" s="427"/>
      <c r="CG808" s="427"/>
      <c r="CH808" s="427"/>
      <c r="CI808" s="427"/>
      <c r="CJ808" s="427"/>
      <c r="CK808" s="427"/>
      <c r="CL808" s="427"/>
      <c r="CM808" s="427"/>
    </row>
    <row r="809">
      <c r="A809" s="427"/>
      <c r="B809" s="427"/>
      <c r="C809" s="427"/>
      <c r="D809" s="427"/>
      <c r="E809" s="427"/>
      <c r="F809" s="427"/>
      <c r="G809" s="427"/>
      <c r="H809" s="427"/>
      <c r="I809" s="427"/>
      <c r="J809" s="427"/>
      <c r="K809" s="427"/>
      <c r="L809" s="427"/>
      <c r="M809" s="427"/>
      <c r="N809" s="427"/>
      <c r="O809" s="427"/>
      <c r="P809" s="427"/>
      <c r="Q809" s="427"/>
      <c r="R809" s="427"/>
      <c r="S809" s="427"/>
      <c r="T809" s="427"/>
      <c r="U809" s="427"/>
      <c r="V809" s="427"/>
      <c r="W809" s="427"/>
      <c r="X809" s="427"/>
      <c r="Y809" s="427"/>
      <c r="Z809" s="427"/>
      <c r="AA809" s="427"/>
      <c r="AB809" s="427"/>
      <c r="AC809" s="427"/>
      <c r="AD809" s="427"/>
      <c r="AE809" s="427"/>
      <c r="AF809" s="427"/>
      <c r="AG809" s="427"/>
      <c r="AH809" s="427"/>
      <c r="AI809" s="427"/>
      <c r="AJ809" s="427"/>
      <c r="AK809" s="427"/>
      <c r="AL809" s="427"/>
      <c r="AM809" s="427"/>
      <c r="AN809" s="427"/>
      <c r="AO809" s="427"/>
      <c r="AP809" s="427"/>
      <c r="AQ809" s="427"/>
      <c r="AR809" s="427"/>
      <c r="AS809" s="427"/>
      <c r="AT809" s="427"/>
      <c r="AU809" s="427"/>
      <c r="AV809" s="427"/>
      <c r="AW809" s="427"/>
      <c r="AX809" s="427"/>
      <c r="AY809" s="427"/>
      <c r="AZ809" s="427"/>
      <c r="BA809" s="427"/>
      <c r="BB809" s="427"/>
      <c r="BC809" s="427"/>
      <c r="BD809" s="427"/>
      <c r="BE809" s="427"/>
      <c r="BF809" s="427"/>
      <c r="BG809" s="427"/>
      <c r="BH809" s="427"/>
      <c r="BI809" s="427"/>
      <c r="BJ809" s="427"/>
      <c r="BK809" s="427"/>
      <c r="BL809" s="427"/>
      <c r="BM809" s="427"/>
      <c r="BN809" s="427"/>
      <c r="BO809" s="427"/>
      <c r="BP809" s="427"/>
      <c r="BQ809" s="427"/>
      <c r="BR809" s="427"/>
      <c r="BS809" s="427"/>
      <c r="BT809" s="427"/>
      <c r="BU809" s="427"/>
      <c r="BV809" s="427"/>
      <c r="BW809" s="427"/>
      <c r="BX809" s="427"/>
      <c r="BY809" s="427"/>
      <c r="BZ809" s="427"/>
      <c r="CA809" s="427"/>
      <c r="CB809" s="427"/>
      <c r="CC809" s="427"/>
      <c r="CD809" s="427"/>
      <c r="CE809" s="427"/>
      <c r="CF809" s="427"/>
      <c r="CG809" s="427"/>
      <c r="CH809" s="427"/>
      <c r="CI809" s="427"/>
      <c r="CJ809" s="427"/>
      <c r="CK809" s="427"/>
      <c r="CL809" s="427"/>
      <c r="CM809" s="427"/>
    </row>
    <row r="810">
      <c r="A810" s="427"/>
      <c r="B810" s="427"/>
      <c r="C810" s="427"/>
      <c r="D810" s="427"/>
      <c r="E810" s="427"/>
      <c r="F810" s="427"/>
      <c r="G810" s="427"/>
      <c r="H810" s="427"/>
      <c r="I810" s="427"/>
      <c r="J810" s="427"/>
      <c r="K810" s="427"/>
      <c r="L810" s="427"/>
      <c r="M810" s="427"/>
      <c r="N810" s="427"/>
      <c r="O810" s="427"/>
      <c r="P810" s="427"/>
      <c r="Q810" s="427"/>
      <c r="R810" s="427"/>
      <c r="S810" s="427"/>
      <c r="T810" s="427"/>
      <c r="U810" s="427"/>
      <c r="V810" s="427"/>
      <c r="W810" s="427"/>
      <c r="X810" s="427"/>
      <c r="Y810" s="427"/>
      <c r="Z810" s="427"/>
      <c r="AA810" s="427"/>
      <c r="AB810" s="427"/>
      <c r="AC810" s="427"/>
      <c r="AD810" s="427"/>
      <c r="AE810" s="427"/>
      <c r="AF810" s="427"/>
      <c r="AG810" s="427"/>
      <c r="AH810" s="427"/>
      <c r="AI810" s="427"/>
      <c r="AJ810" s="427"/>
      <c r="AK810" s="427"/>
      <c r="AL810" s="427"/>
      <c r="AM810" s="427"/>
      <c r="AN810" s="427"/>
      <c r="AO810" s="427"/>
      <c r="AP810" s="427"/>
      <c r="AQ810" s="427"/>
      <c r="AR810" s="427"/>
      <c r="AS810" s="427"/>
      <c r="AT810" s="427"/>
      <c r="AU810" s="427"/>
      <c r="AV810" s="427"/>
      <c r="AW810" s="427"/>
      <c r="AX810" s="427"/>
      <c r="AY810" s="427"/>
      <c r="AZ810" s="427"/>
      <c r="BA810" s="427"/>
      <c r="BB810" s="427"/>
      <c r="BC810" s="427"/>
      <c r="BD810" s="427"/>
      <c r="BE810" s="427"/>
      <c r="BF810" s="427"/>
      <c r="BG810" s="427"/>
      <c r="BH810" s="427"/>
      <c r="BI810" s="427"/>
      <c r="BJ810" s="427"/>
      <c r="BK810" s="427"/>
      <c r="BL810" s="427"/>
      <c r="BM810" s="427"/>
      <c r="BN810" s="427"/>
      <c r="BO810" s="427"/>
      <c r="BP810" s="427"/>
      <c r="BQ810" s="427"/>
      <c r="BR810" s="427"/>
      <c r="BS810" s="427"/>
      <c r="BT810" s="427"/>
      <c r="BU810" s="427"/>
      <c r="BV810" s="427"/>
      <c r="BW810" s="427"/>
      <c r="BX810" s="427"/>
      <c r="BY810" s="427"/>
      <c r="BZ810" s="427"/>
      <c r="CA810" s="427"/>
      <c r="CB810" s="427"/>
      <c r="CC810" s="427"/>
      <c r="CD810" s="427"/>
      <c r="CE810" s="427"/>
      <c r="CF810" s="427"/>
      <c r="CG810" s="427"/>
      <c r="CH810" s="427"/>
      <c r="CI810" s="427"/>
      <c r="CJ810" s="427"/>
      <c r="CK810" s="427"/>
      <c r="CL810" s="427"/>
      <c r="CM810" s="427"/>
    </row>
    <row r="811">
      <c r="A811" s="427"/>
      <c r="B811" s="427"/>
      <c r="C811" s="427"/>
      <c r="D811" s="427"/>
      <c r="E811" s="427"/>
      <c r="F811" s="427"/>
      <c r="G811" s="427"/>
      <c r="H811" s="427"/>
      <c r="I811" s="427"/>
      <c r="J811" s="427"/>
      <c r="K811" s="427"/>
      <c r="L811" s="427"/>
      <c r="M811" s="427"/>
      <c r="N811" s="427"/>
      <c r="O811" s="427"/>
      <c r="P811" s="427"/>
      <c r="Q811" s="427"/>
      <c r="R811" s="427"/>
      <c r="S811" s="427"/>
      <c r="T811" s="427"/>
      <c r="U811" s="427"/>
      <c r="V811" s="427"/>
      <c r="W811" s="427"/>
      <c r="X811" s="427"/>
      <c r="Y811" s="427"/>
      <c r="Z811" s="427"/>
      <c r="AA811" s="427"/>
      <c r="AB811" s="427"/>
      <c r="AC811" s="427"/>
      <c r="AD811" s="427"/>
      <c r="AE811" s="427"/>
      <c r="AF811" s="427"/>
      <c r="AG811" s="427"/>
      <c r="AH811" s="427"/>
      <c r="AI811" s="427"/>
      <c r="AJ811" s="427"/>
      <c r="AK811" s="427"/>
      <c r="AL811" s="427"/>
      <c r="AM811" s="427"/>
      <c r="AN811" s="427"/>
      <c r="AO811" s="427"/>
      <c r="AP811" s="427"/>
      <c r="AQ811" s="427"/>
      <c r="AR811" s="427"/>
      <c r="AS811" s="427"/>
      <c r="AT811" s="427"/>
      <c r="AU811" s="427"/>
      <c r="AV811" s="427"/>
      <c r="AW811" s="427"/>
      <c r="AX811" s="427"/>
      <c r="AY811" s="427"/>
      <c r="AZ811" s="427"/>
      <c r="BA811" s="427"/>
      <c r="BB811" s="427"/>
      <c r="BC811" s="427"/>
      <c r="BD811" s="427"/>
      <c r="BE811" s="427"/>
      <c r="BF811" s="427"/>
      <c r="BG811" s="427"/>
      <c r="BH811" s="427"/>
      <c r="BI811" s="427"/>
      <c r="BJ811" s="427"/>
      <c r="BK811" s="427"/>
      <c r="BL811" s="427"/>
      <c r="BM811" s="427"/>
      <c r="BN811" s="427"/>
      <c r="BO811" s="427"/>
      <c r="BP811" s="427"/>
      <c r="BQ811" s="427"/>
      <c r="BR811" s="427"/>
      <c r="BS811" s="427"/>
      <c r="BT811" s="427"/>
      <c r="BU811" s="427"/>
      <c r="BV811" s="427"/>
      <c r="BW811" s="427"/>
      <c r="BX811" s="427"/>
      <c r="BY811" s="427"/>
      <c r="BZ811" s="427"/>
      <c r="CA811" s="427"/>
      <c r="CB811" s="427"/>
      <c r="CC811" s="427"/>
      <c r="CD811" s="427"/>
      <c r="CE811" s="427"/>
      <c r="CF811" s="427"/>
      <c r="CG811" s="427"/>
      <c r="CH811" s="427"/>
      <c r="CI811" s="427"/>
      <c r="CJ811" s="427"/>
      <c r="CK811" s="427"/>
      <c r="CL811" s="427"/>
      <c r="CM811" s="427"/>
    </row>
    <row r="812">
      <c r="A812" s="427"/>
      <c r="B812" s="427"/>
      <c r="C812" s="427"/>
      <c r="D812" s="427"/>
      <c r="E812" s="427"/>
      <c r="F812" s="427"/>
      <c r="G812" s="427"/>
      <c r="H812" s="427"/>
      <c r="I812" s="427"/>
      <c r="J812" s="427"/>
      <c r="K812" s="427"/>
      <c r="L812" s="427"/>
      <c r="M812" s="427"/>
      <c r="N812" s="427"/>
      <c r="O812" s="427"/>
      <c r="P812" s="427"/>
      <c r="Q812" s="427"/>
      <c r="R812" s="427"/>
      <c r="S812" s="427"/>
      <c r="T812" s="427"/>
      <c r="U812" s="427"/>
      <c r="V812" s="427"/>
      <c r="W812" s="427"/>
      <c r="X812" s="427"/>
      <c r="Y812" s="427"/>
      <c r="Z812" s="427"/>
      <c r="AA812" s="427"/>
      <c r="AB812" s="427"/>
      <c r="AC812" s="427"/>
      <c r="AD812" s="427"/>
      <c r="AE812" s="427"/>
      <c r="AF812" s="427"/>
      <c r="AG812" s="427"/>
      <c r="AH812" s="427"/>
      <c r="AI812" s="427"/>
      <c r="AJ812" s="427"/>
      <c r="AK812" s="427"/>
      <c r="AL812" s="427"/>
      <c r="AM812" s="427"/>
      <c r="AN812" s="427"/>
      <c r="AO812" s="427"/>
      <c r="AP812" s="427"/>
      <c r="AQ812" s="427"/>
      <c r="AR812" s="427"/>
      <c r="AS812" s="427"/>
      <c r="AT812" s="427"/>
      <c r="AU812" s="427"/>
      <c r="AV812" s="427"/>
      <c r="AW812" s="427"/>
      <c r="AX812" s="427"/>
      <c r="AY812" s="427"/>
      <c r="AZ812" s="427"/>
      <c r="BA812" s="427"/>
      <c r="BB812" s="427"/>
      <c r="BC812" s="427"/>
      <c r="BD812" s="427"/>
      <c r="BE812" s="427"/>
      <c r="BF812" s="427"/>
      <c r="BG812" s="427"/>
      <c r="BH812" s="427"/>
      <c r="BI812" s="427"/>
      <c r="BJ812" s="427"/>
      <c r="BK812" s="427"/>
      <c r="BL812" s="427"/>
      <c r="BM812" s="427"/>
      <c r="BN812" s="427"/>
      <c r="BO812" s="427"/>
      <c r="BP812" s="427"/>
      <c r="BQ812" s="427"/>
      <c r="BR812" s="427"/>
      <c r="BS812" s="427"/>
      <c r="BT812" s="427"/>
      <c r="BU812" s="427"/>
      <c r="BV812" s="427"/>
      <c r="BW812" s="427"/>
      <c r="BX812" s="427"/>
      <c r="BY812" s="427"/>
      <c r="BZ812" s="427"/>
      <c r="CA812" s="427"/>
      <c r="CB812" s="427"/>
      <c r="CC812" s="427"/>
      <c r="CD812" s="427"/>
      <c r="CE812" s="427"/>
      <c r="CF812" s="427"/>
      <c r="CG812" s="427"/>
      <c r="CH812" s="427"/>
      <c r="CI812" s="427"/>
      <c r="CJ812" s="427"/>
      <c r="CK812" s="427"/>
      <c r="CL812" s="427"/>
      <c r="CM812" s="427"/>
    </row>
    <row r="813">
      <c r="A813" s="427"/>
      <c r="B813" s="427"/>
      <c r="C813" s="427"/>
      <c r="D813" s="427"/>
      <c r="E813" s="427"/>
      <c r="F813" s="427"/>
      <c r="G813" s="427"/>
      <c r="H813" s="427"/>
      <c r="I813" s="427"/>
      <c r="J813" s="427"/>
      <c r="K813" s="427"/>
      <c r="L813" s="427"/>
      <c r="M813" s="427"/>
      <c r="N813" s="427"/>
      <c r="O813" s="427"/>
      <c r="P813" s="427"/>
      <c r="Q813" s="427"/>
      <c r="R813" s="427"/>
      <c r="S813" s="427"/>
      <c r="T813" s="427"/>
      <c r="U813" s="427"/>
      <c r="V813" s="427"/>
      <c r="W813" s="427"/>
      <c r="X813" s="427"/>
      <c r="Y813" s="427"/>
      <c r="Z813" s="427"/>
      <c r="AA813" s="427"/>
      <c r="AB813" s="427"/>
      <c r="AC813" s="427"/>
      <c r="AD813" s="427"/>
      <c r="AE813" s="427"/>
      <c r="AF813" s="427"/>
      <c r="AG813" s="427"/>
      <c r="AH813" s="427"/>
      <c r="AI813" s="427"/>
      <c r="AJ813" s="427"/>
      <c r="AK813" s="427"/>
      <c r="AL813" s="427"/>
      <c r="AM813" s="427"/>
      <c r="AN813" s="427"/>
      <c r="AO813" s="427"/>
      <c r="AP813" s="427"/>
      <c r="AQ813" s="427"/>
      <c r="AR813" s="427"/>
      <c r="AS813" s="427"/>
      <c r="AT813" s="427"/>
      <c r="AU813" s="427"/>
      <c r="AV813" s="427"/>
      <c r="AW813" s="427"/>
      <c r="AX813" s="427"/>
      <c r="AY813" s="427"/>
      <c r="AZ813" s="427"/>
      <c r="BA813" s="427"/>
      <c r="BB813" s="427"/>
      <c r="BC813" s="427"/>
      <c r="BD813" s="427"/>
      <c r="BE813" s="427"/>
      <c r="BF813" s="427"/>
      <c r="BG813" s="427"/>
      <c r="BH813" s="427"/>
      <c r="BI813" s="427"/>
      <c r="BJ813" s="427"/>
      <c r="BK813" s="427"/>
      <c r="BL813" s="427"/>
      <c r="BM813" s="427"/>
      <c r="BN813" s="427"/>
      <c r="BO813" s="427"/>
      <c r="BP813" s="427"/>
      <c r="BQ813" s="427"/>
      <c r="BR813" s="427"/>
      <c r="BS813" s="427"/>
      <c r="BT813" s="427"/>
      <c r="BU813" s="427"/>
      <c r="BV813" s="427"/>
      <c r="BW813" s="427"/>
      <c r="BX813" s="427"/>
      <c r="BY813" s="427"/>
      <c r="BZ813" s="427"/>
      <c r="CA813" s="427"/>
      <c r="CB813" s="427"/>
      <c r="CC813" s="427"/>
      <c r="CD813" s="427"/>
      <c r="CE813" s="427"/>
      <c r="CF813" s="427"/>
      <c r="CG813" s="427"/>
      <c r="CH813" s="427"/>
      <c r="CI813" s="427"/>
      <c r="CJ813" s="427"/>
      <c r="CK813" s="427"/>
      <c r="CL813" s="427"/>
      <c r="CM813" s="427"/>
    </row>
    <row r="814">
      <c r="A814" s="427"/>
      <c r="B814" s="427"/>
      <c r="C814" s="427"/>
      <c r="D814" s="427"/>
      <c r="E814" s="427"/>
      <c r="F814" s="427"/>
      <c r="G814" s="427"/>
      <c r="H814" s="427"/>
      <c r="I814" s="427"/>
      <c r="J814" s="427"/>
      <c r="K814" s="427"/>
      <c r="L814" s="427"/>
      <c r="M814" s="427"/>
      <c r="N814" s="427"/>
      <c r="O814" s="427"/>
      <c r="P814" s="427"/>
      <c r="Q814" s="427"/>
      <c r="R814" s="427"/>
      <c r="S814" s="427"/>
      <c r="T814" s="427"/>
      <c r="U814" s="427"/>
      <c r="V814" s="427"/>
      <c r="W814" s="427"/>
      <c r="X814" s="427"/>
      <c r="Y814" s="427"/>
      <c r="Z814" s="427"/>
      <c r="AA814" s="427"/>
      <c r="AB814" s="427"/>
      <c r="AC814" s="427"/>
      <c r="AD814" s="427"/>
      <c r="AE814" s="427"/>
      <c r="AF814" s="427"/>
      <c r="AG814" s="427"/>
      <c r="AH814" s="427"/>
      <c r="AI814" s="427"/>
      <c r="AJ814" s="427"/>
      <c r="AK814" s="427"/>
      <c r="AL814" s="427"/>
      <c r="AM814" s="427"/>
      <c r="AN814" s="427"/>
      <c r="AO814" s="427"/>
      <c r="AP814" s="427"/>
      <c r="AQ814" s="427"/>
      <c r="AR814" s="427"/>
      <c r="AS814" s="427"/>
      <c r="AT814" s="427"/>
      <c r="AU814" s="427"/>
      <c r="AV814" s="427"/>
      <c r="AW814" s="427"/>
      <c r="AX814" s="427"/>
      <c r="AY814" s="427"/>
      <c r="AZ814" s="427"/>
      <c r="BA814" s="427"/>
      <c r="BB814" s="427"/>
      <c r="BC814" s="427"/>
      <c r="BD814" s="427"/>
      <c r="BE814" s="427"/>
      <c r="BF814" s="427"/>
      <c r="BG814" s="427"/>
      <c r="BH814" s="427"/>
      <c r="BI814" s="427"/>
      <c r="BJ814" s="427"/>
      <c r="BK814" s="427"/>
      <c r="BL814" s="427"/>
      <c r="BM814" s="427"/>
      <c r="BN814" s="427"/>
      <c r="BO814" s="427"/>
      <c r="BP814" s="427"/>
      <c r="BQ814" s="427"/>
      <c r="BR814" s="427"/>
      <c r="BS814" s="427"/>
      <c r="BT814" s="427"/>
      <c r="BU814" s="427"/>
      <c r="BV814" s="427"/>
      <c r="BW814" s="427"/>
      <c r="BX814" s="427"/>
      <c r="BY814" s="427"/>
      <c r="BZ814" s="427"/>
      <c r="CA814" s="427"/>
      <c r="CB814" s="427"/>
      <c r="CC814" s="427"/>
      <c r="CD814" s="427"/>
      <c r="CE814" s="427"/>
      <c r="CF814" s="427"/>
      <c r="CG814" s="427"/>
      <c r="CH814" s="427"/>
      <c r="CI814" s="427"/>
      <c r="CJ814" s="427"/>
      <c r="CK814" s="427"/>
      <c r="CL814" s="427"/>
      <c r="CM814" s="427"/>
    </row>
    <row r="815">
      <c r="A815" s="427"/>
      <c r="B815" s="427"/>
      <c r="C815" s="427"/>
      <c r="D815" s="427"/>
      <c r="E815" s="427"/>
      <c r="F815" s="427"/>
      <c r="G815" s="427"/>
      <c r="H815" s="427"/>
      <c r="I815" s="427"/>
      <c r="J815" s="427"/>
      <c r="K815" s="427"/>
      <c r="L815" s="427"/>
      <c r="M815" s="427"/>
      <c r="N815" s="427"/>
      <c r="O815" s="427"/>
      <c r="P815" s="427"/>
      <c r="Q815" s="427"/>
      <c r="R815" s="427"/>
      <c r="S815" s="427"/>
      <c r="T815" s="427"/>
      <c r="U815" s="427"/>
      <c r="V815" s="427"/>
      <c r="W815" s="427"/>
      <c r="X815" s="427"/>
      <c r="Y815" s="427"/>
      <c r="Z815" s="427"/>
      <c r="AA815" s="427"/>
      <c r="AB815" s="427"/>
      <c r="AC815" s="427"/>
      <c r="AD815" s="427"/>
      <c r="AE815" s="427"/>
      <c r="AF815" s="427"/>
      <c r="AG815" s="427"/>
      <c r="AH815" s="427"/>
      <c r="AI815" s="427"/>
      <c r="AJ815" s="427"/>
      <c r="AK815" s="427"/>
      <c r="AL815" s="427"/>
      <c r="AM815" s="427"/>
      <c r="AN815" s="427"/>
      <c r="AO815" s="427"/>
      <c r="AP815" s="427"/>
      <c r="AQ815" s="427"/>
      <c r="AR815" s="427"/>
      <c r="AS815" s="427"/>
      <c r="AT815" s="427"/>
      <c r="AU815" s="427"/>
      <c r="AV815" s="427"/>
      <c r="AW815" s="427"/>
      <c r="AX815" s="427"/>
      <c r="AY815" s="427"/>
      <c r="AZ815" s="427"/>
      <c r="BA815" s="427"/>
      <c r="BB815" s="427"/>
      <c r="BC815" s="427"/>
      <c r="BD815" s="427"/>
      <c r="BE815" s="427"/>
      <c r="BF815" s="427"/>
      <c r="BG815" s="427"/>
      <c r="BH815" s="427"/>
      <c r="BI815" s="427"/>
      <c r="BJ815" s="427"/>
      <c r="BK815" s="427"/>
      <c r="BL815" s="427"/>
      <c r="BM815" s="427"/>
      <c r="BN815" s="427"/>
      <c r="BO815" s="427"/>
      <c r="BP815" s="427"/>
      <c r="BQ815" s="427"/>
      <c r="BR815" s="427"/>
      <c r="BS815" s="427"/>
      <c r="BT815" s="427"/>
      <c r="BU815" s="427"/>
      <c r="BV815" s="427"/>
      <c r="BW815" s="427"/>
      <c r="BX815" s="427"/>
      <c r="BY815" s="427"/>
      <c r="BZ815" s="427"/>
      <c r="CA815" s="427"/>
      <c r="CB815" s="427"/>
      <c r="CC815" s="427"/>
      <c r="CD815" s="427"/>
      <c r="CE815" s="427"/>
      <c r="CF815" s="427"/>
      <c r="CG815" s="427"/>
      <c r="CH815" s="427"/>
      <c r="CI815" s="427"/>
      <c r="CJ815" s="427"/>
      <c r="CK815" s="427"/>
      <c r="CL815" s="427"/>
      <c r="CM815" s="427"/>
    </row>
    <row r="816">
      <c r="A816" s="427"/>
      <c r="B816" s="427"/>
      <c r="C816" s="427"/>
      <c r="D816" s="427"/>
      <c r="E816" s="427"/>
      <c r="F816" s="427"/>
      <c r="G816" s="427"/>
      <c r="H816" s="427"/>
      <c r="I816" s="427"/>
      <c r="J816" s="427"/>
      <c r="K816" s="427"/>
      <c r="L816" s="427"/>
      <c r="M816" s="427"/>
      <c r="N816" s="427"/>
      <c r="O816" s="427"/>
      <c r="P816" s="427"/>
      <c r="Q816" s="427"/>
      <c r="R816" s="427"/>
      <c r="S816" s="427"/>
      <c r="T816" s="427"/>
      <c r="U816" s="427"/>
      <c r="V816" s="427"/>
      <c r="W816" s="427"/>
      <c r="X816" s="427"/>
      <c r="Y816" s="427"/>
      <c r="Z816" s="427"/>
      <c r="AA816" s="427"/>
      <c r="AB816" s="427"/>
      <c r="AC816" s="427"/>
      <c r="AD816" s="427"/>
      <c r="AE816" s="427"/>
      <c r="AF816" s="427"/>
      <c r="AG816" s="427"/>
      <c r="AH816" s="427"/>
      <c r="AI816" s="427"/>
      <c r="AJ816" s="427"/>
      <c r="AK816" s="427"/>
      <c r="AL816" s="427"/>
      <c r="AM816" s="427"/>
      <c r="AN816" s="427"/>
      <c r="AO816" s="427"/>
      <c r="AP816" s="427"/>
      <c r="AQ816" s="427"/>
      <c r="AR816" s="427"/>
      <c r="AS816" s="427"/>
      <c r="AT816" s="427"/>
      <c r="AU816" s="427"/>
      <c r="AV816" s="427"/>
      <c r="AW816" s="427"/>
      <c r="AX816" s="427"/>
      <c r="AY816" s="427"/>
      <c r="AZ816" s="427"/>
      <c r="BA816" s="427"/>
      <c r="BB816" s="427"/>
      <c r="BC816" s="427"/>
      <c r="BD816" s="427"/>
      <c r="BE816" s="427"/>
      <c r="BF816" s="427"/>
      <c r="BG816" s="427"/>
      <c r="BH816" s="427"/>
      <c r="BI816" s="427"/>
      <c r="BJ816" s="427"/>
      <c r="BK816" s="427"/>
      <c r="BL816" s="427"/>
      <c r="BM816" s="427"/>
      <c r="BN816" s="427"/>
      <c r="BO816" s="427"/>
      <c r="BP816" s="427"/>
      <c r="BQ816" s="427"/>
      <c r="BR816" s="427"/>
      <c r="BS816" s="427"/>
      <c r="BT816" s="427"/>
      <c r="BU816" s="427"/>
      <c r="BV816" s="427"/>
      <c r="BW816" s="427"/>
      <c r="BX816" s="427"/>
      <c r="BY816" s="427"/>
      <c r="BZ816" s="427"/>
      <c r="CA816" s="427"/>
      <c r="CB816" s="427"/>
      <c r="CC816" s="427"/>
      <c r="CD816" s="427"/>
      <c r="CE816" s="427"/>
      <c r="CF816" s="427"/>
      <c r="CG816" s="427"/>
      <c r="CH816" s="427"/>
      <c r="CI816" s="427"/>
      <c r="CJ816" s="427"/>
      <c r="CK816" s="427"/>
      <c r="CL816" s="427"/>
      <c r="CM816" s="427"/>
    </row>
    <row r="817">
      <c r="A817" s="427"/>
      <c r="B817" s="427"/>
      <c r="C817" s="427"/>
      <c r="D817" s="427"/>
      <c r="E817" s="427"/>
      <c r="F817" s="427"/>
      <c r="G817" s="427"/>
      <c r="H817" s="427"/>
      <c r="I817" s="427"/>
      <c r="J817" s="427"/>
      <c r="K817" s="427"/>
      <c r="L817" s="427"/>
      <c r="M817" s="427"/>
      <c r="N817" s="427"/>
      <c r="O817" s="427"/>
      <c r="P817" s="427"/>
      <c r="Q817" s="427"/>
      <c r="R817" s="427"/>
      <c r="S817" s="427"/>
      <c r="T817" s="427"/>
      <c r="U817" s="427"/>
      <c r="V817" s="427"/>
      <c r="W817" s="427"/>
      <c r="X817" s="427"/>
      <c r="Y817" s="427"/>
      <c r="Z817" s="427"/>
      <c r="AA817" s="427"/>
      <c r="AB817" s="427"/>
      <c r="AC817" s="427"/>
      <c r="AD817" s="427"/>
      <c r="AE817" s="427"/>
      <c r="AF817" s="427"/>
      <c r="AG817" s="427"/>
      <c r="AH817" s="427"/>
      <c r="AI817" s="427"/>
      <c r="AJ817" s="427"/>
      <c r="AK817" s="427"/>
      <c r="AL817" s="427"/>
      <c r="AM817" s="427"/>
      <c r="AN817" s="427"/>
      <c r="AO817" s="427"/>
      <c r="AP817" s="427"/>
      <c r="AQ817" s="427"/>
      <c r="AR817" s="427"/>
      <c r="AS817" s="427"/>
      <c r="AT817" s="427"/>
      <c r="AU817" s="427"/>
      <c r="AV817" s="427"/>
      <c r="AW817" s="427"/>
      <c r="AX817" s="427"/>
      <c r="AY817" s="427"/>
      <c r="AZ817" s="427"/>
      <c r="BA817" s="427"/>
      <c r="BB817" s="427"/>
      <c r="BC817" s="427"/>
      <c r="BD817" s="427"/>
      <c r="BE817" s="427"/>
      <c r="BF817" s="427"/>
      <c r="BG817" s="427"/>
      <c r="BH817" s="427"/>
      <c r="BI817" s="427"/>
      <c r="BJ817" s="427"/>
      <c r="BK817" s="427"/>
      <c r="BL817" s="427"/>
      <c r="BM817" s="427"/>
      <c r="BN817" s="427"/>
      <c r="BO817" s="427"/>
      <c r="BP817" s="427"/>
      <c r="BQ817" s="427"/>
      <c r="BR817" s="427"/>
      <c r="BS817" s="427"/>
      <c r="BT817" s="427"/>
      <c r="BU817" s="427"/>
      <c r="BV817" s="427"/>
      <c r="BW817" s="427"/>
      <c r="BX817" s="427"/>
      <c r="BY817" s="427"/>
      <c r="BZ817" s="427"/>
      <c r="CA817" s="427"/>
      <c r="CB817" s="427"/>
      <c r="CC817" s="427"/>
      <c r="CD817" s="427"/>
      <c r="CE817" s="427"/>
      <c r="CF817" s="427"/>
      <c r="CG817" s="427"/>
      <c r="CH817" s="427"/>
      <c r="CI817" s="427"/>
      <c r="CJ817" s="427"/>
      <c r="CK817" s="427"/>
      <c r="CL817" s="427"/>
      <c r="CM817" s="427"/>
    </row>
    <row r="818">
      <c r="A818" s="427"/>
      <c r="B818" s="427"/>
      <c r="C818" s="427"/>
      <c r="D818" s="427"/>
      <c r="E818" s="427"/>
      <c r="F818" s="427"/>
      <c r="G818" s="427"/>
      <c r="H818" s="427"/>
      <c r="I818" s="427"/>
      <c r="J818" s="427"/>
      <c r="K818" s="427"/>
      <c r="L818" s="427"/>
      <c r="M818" s="427"/>
      <c r="N818" s="427"/>
      <c r="O818" s="427"/>
      <c r="P818" s="427"/>
      <c r="Q818" s="427"/>
      <c r="R818" s="427"/>
      <c r="S818" s="427"/>
      <c r="T818" s="427"/>
      <c r="U818" s="427"/>
      <c r="V818" s="427"/>
      <c r="W818" s="427"/>
      <c r="X818" s="427"/>
      <c r="Y818" s="427"/>
      <c r="Z818" s="427"/>
      <c r="AA818" s="427"/>
      <c r="AB818" s="427"/>
      <c r="AC818" s="427"/>
      <c r="AD818" s="427"/>
      <c r="AE818" s="427"/>
      <c r="AF818" s="427"/>
      <c r="AG818" s="427"/>
      <c r="AH818" s="427"/>
      <c r="AI818" s="427"/>
      <c r="AJ818" s="427"/>
      <c r="AK818" s="427"/>
      <c r="AL818" s="427"/>
      <c r="AM818" s="427"/>
      <c r="AN818" s="427"/>
      <c r="AO818" s="427"/>
      <c r="AP818" s="427"/>
      <c r="AQ818" s="427"/>
      <c r="AR818" s="427"/>
      <c r="AS818" s="427"/>
      <c r="AT818" s="427"/>
      <c r="AU818" s="427"/>
      <c r="AV818" s="427"/>
      <c r="AW818" s="427"/>
      <c r="AX818" s="427"/>
      <c r="AY818" s="427"/>
      <c r="AZ818" s="427"/>
      <c r="BA818" s="427"/>
      <c r="BB818" s="427"/>
      <c r="BC818" s="427"/>
      <c r="BD818" s="427"/>
      <c r="BE818" s="427"/>
      <c r="BF818" s="427"/>
      <c r="BG818" s="427"/>
      <c r="BH818" s="427"/>
      <c r="BI818" s="427"/>
      <c r="BJ818" s="427"/>
      <c r="BK818" s="427"/>
      <c r="BL818" s="427"/>
      <c r="BM818" s="427"/>
      <c r="BN818" s="427"/>
      <c r="BO818" s="427"/>
      <c r="BP818" s="427"/>
      <c r="BQ818" s="427"/>
      <c r="BR818" s="427"/>
      <c r="BS818" s="427"/>
      <c r="BT818" s="427"/>
      <c r="BU818" s="427"/>
      <c r="BV818" s="427"/>
      <c r="BW818" s="427"/>
      <c r="BX818" s="427"/>
      <c r="BY818" s="427"/>
      <c r="BZ818" s="427"/>
      <c r="CA818" s="427"/>
      <c r="CB818" s="427"/>
      <c r="CC818" s="427"/>
      <c r="CD818" s="427"/>
      <c r="CE818" s="427"/>
      <c r="CF818" s="427"/>
      <c r="CG818" s="427"/>
      <c r="CH818" s="427"/>
      <c r="CI818" s="427"/>
      <c r="CJ818" s="427"/>
      <c r="CK818" s="427"/>
      <c r="CL818" s="427"/>
      <c r="CM818" s="427"/>
    </row>
    <row r="819">
      <c r="A819" s="427"/>
      <c r="B819" s="427"/>
      <c r="C819" s="427"/>
      <c r="D819" s="427"/>
      <c r="E819" s="427"/>
      <c r="F819" s="427"/>
      <c r="G819" s="427"/>
      <c r="H819" s="427"/>
      <c r="I819" s="427"/>
      <c r="J819" s="427"/>
      <c r="K819" s="427"/>
      <c r="L819" s="427"/>
      <c r="M819" s="427"/>
      <c r="N819" s="427"/>
      <c r="O819" s="427"/>
      <c r="P819" s="427"/>
      <c r="Q819" s="427"/>
      <c r="R819" s="427"/>
      <c r="S819" s="427"/>
      <c r="T819" s="427"/>
      <c r="U819" s="427"/>
      <c r="V819" s="427"/>
      <c r="W819" s="427"/>
      <c r="X819" s="427"/>
      <c r="Y819" s="427"/>
      <c r="Z819" s="427"/>
      <c r="AA819" s="427"/>
      <c r="AB819" s="427"/>
      <c r="AC819" s="427"/>
      <c r="AD819" s="427"/>
      <c r="AE819" s="427"/>
      <c r="AF819" s="427"/>
      <c r="AG819" s="427"/>
      <c r="AH819" s="427"/>
      <c r="AI819" s="427"/>
      <c r="AJ819" s="427"/>
      <c r="AK819" s="427"/>
      <c r="AL819" s="427"/>
      <c r="AM819" s="427"/>
      <c r="AN819" s="427"/>
      <c r="AO819" s="427"/>
      <c r="AP819" s="427"/>
      <c r="AQ819" s="427"/>
      <c r="AR819" s="427"/>
      <c r="AS819" s="427"/>
      <c r="AT819" s="427"/>
      <c r="AU819" s="427"/>
      <c r="AV819" s="427"/>
      <c r="AW819" s="427"/>
      <c r="AX819" s="427"/>
      <c r="AY819" s="427"/>
      <c r="AZ819" s="427"/>
      <c r="BA819" s="427"/>
      <c r="BB819" s="427"/>
      <c r="BC819" s="427"/>
      <c r="BD819" s="427"/>
      <c r="BE819" s="427"/>
      <c r="BF819" s="427"/>
      <c r="BG819" s="427"/>
      <c r="BH819" s="427"/>
      <c r="BI819" s="427"/>
      <c r="BJ819" s="427"/>
      <c r="BK819" s="427"/>
      <c r="BL819" s="427"/>
      <c r="BM819" s="427"/>
      <c r="BN819" s="427"/>
      <c r="BO819" s="427"/>
      <c r="BP819" s="427"/>
      <c r="BQ819" s="427"/>
      <c r="BR819" s="427"/>
      <c r="BS819" s="427"/>
      <c r="BT819" s="427"/>
      <c r="BU819" s="427"/>
      <c r="BV819" s="427"/>
      <c r="BW819" s="427"/>
      <c r="BX819" s="427"/>
      <c r="BY819" s="427"/>
      <c r="BZ819" s="427"/>
      <c r="CA819" s="427"/>
      <c r="CB819" s="427"/>
      <c r="CC819" s="427"/>
      <c r="CD819" s="427"/>
      <c r="CE819" s="427"/>
      <c r="CF819" s="427"/>
      <c r="CG819" s="427"/>
      <c r="CH819" s="427"/>
      <c r="CI819" s="427"/>
      <c r="CJ819" s="427"/>
      <c r="CK819" s="427"/>
      <c r="CL819" s="427"/>
      <c r="CM819" s="427"/>
    </row>
    <row r="820">
      <c r="A820" s="427"/>
      <c r="B820" s="427"/>
      <c r="C820" s="427"/>
      <c r="D820" s="427"/>
      <c r="E820" s="427"/>
      <c r="F820" s="427"/>
      <c r="G820" s="427"/>
      <c r="H820" s="427"/>
      <c r="I820" s="427"/>
      <c r="J820" s="427"/>
      <c r="K820" s="427"/>
      <c r="L820" s="427"/>
      <c r="M820" s="427"/>
      <c r="N820" s="427"/>
      <c r="O820" s="427"/>
      <c r="P820" s="427"/>
      <c r="Q820" s="427"/>
      <c r="R820" s="427"/>
      <c r="S820" s="427"/>
      <c r="T820" s="427"/>
      <c r="U820" s="427"/>
      <c r="V820" s="427"/>
      <c r="W820" s="427"/>
      <c r="X820" s="427"/>
      <c r="Y820" s="427"/>
      <c r="Z820" s="427"/>
      <c r="AA820" s="427"/>
      <c r="AB820" s="427"/>
      <c r="AC820" s="427"/>
      <c r="AD820" s="427"/>
      <c r="AE820" s="427"/>
      <c r="AF820" s="427"/>
      <c r="AG820" s="427"/>
      <c r="AH820" s="427"/>
      <c r="AI820" s="427"/>
      <c r="AJ820" s="427"/>
      <c r="AK820" s="427"/>
      <c r="AL820" s="427"/>
      <c r="AM820" s="427"/>
      <c r="AN820" s="427"/>
      <c r="AO820" s="427"/>
      <c r="AP820" s="427"/>
      <c r="AQ820" s="427"/>
      <c r="AR820" s="427"/>
      <c r="AS820" s="427"/>
      <c r="AT820" s="427"/>
      <c r="AU820" s="427"/>
      <c r="AV820" s="427"/>
      <c r="AW820" s="427"/>
      <c r="AX820" s="427"/>
      <c r="AY820" s="427"/>
      <c r="AZ820" s="427"/>
      <c r="BA820" s="427"/>
      <c r="BB820" s="427"/>
      <c r="BC820" s="427"/>
      <c r="BD820" s="427"/>
      <c r="BE820" s="427"/>
      <c r="BF820" s="427"/>
      <c r="BG820" s="427"/>
      <c r="BH820" s="427"/>
      <c r="BI820" s="427"/>
      <c r="BJ820" s="427"/>
      <c r="BK820" s="427"/>
      <c r="BL820" s="427"/>
      <c r="BM820" s="427"/>
      <c r="BN820" s="427"/>
      <c r="BO820" s="427"/>
      <c r="BP820" s="427"/>
      <c r="BQ820" s="427"/>
      <c r="BR820" s="427"/>
      <c r="BS820" s="427"/>
      <c r="BT820" s="427"/>
      <c r="BU820" s="427"/>
      <c r="BV820" s="427"/>
      <c r="BW820" s="427"/>
      <c r="BX820" s="427"/>
      <c r="BY820" s="427"/>
      <c r="BZ820" s="427"/>
      <c r="CA820" s="427"/>
      <c r="CB820" s="427"/>
      <c r="CC820" s="427"/>
      <c r="CD820" s="427"/>
      <c r="CE820" s="427"/>
      <c r="CF820" s="427"/>
      <c r="CG820" s="427"/>
      <c r="CH820" s="427"/>
      <c r="CI820" s="427"/>
      <c r="CJ820" s="427"/>
      <c r="CK820" s="427"/>
      <c r="CL820" s="427"/>
      <c r="CM820" s="427"/>
    </row>
    <row r="821">
      <c r="A821" s="427"/>
      <c r="B821" s="427"/>
      <c r="C821" s="427"/>
      <c r="D821" s="427"/>
      <c r="E821" s="427"/>
      <c r="F821" s="427"/>
      <c r="G821" s="427"/>
      <c r="H821" s="427"/>
      <c r="I821" s="427"/>
      <c r="J821" s="427"/>
      <c r="K821" s="427"/>
      <c r="L821" s="427"/>
      <c r="M821" s="427"/>
      <c r="N821" s="427"/>
      <c r="O821" s="427"/>
      <c r="P821" s="427"/>
      <c r="Q821" s="427"/>
      <c r="R821" s="427"/>
      <c r="S821" s="427"/>
      <c r="T821" s="427"/>
      <c r="U821" s="427"/>
      <c r="V821" s="427"/>
      <c r="W821" s="427"/>
      <c r="X821" s="427"/>
      <c r="Y821" s="427"/>
      <c r="Z821" s="427"/>
      <c r="AA821" s="427"/>
      <c r="AB821" s="427"/>
      <c r="AC821" s="427"/>
      <c r="AD821" s="427"/>
      <c r="AE821" s="427"/>
      <c r="AF821" s="427"/>
      <c r="AG821" s="427"/>
      <c r="AH821" s="427"/>
      <c r="AI821" s="427"/>
      <c r="AJ821" s="427"/>
      <c r="AK821" s="427"/>
      <c r="AL821" s="427"/>
      <c r="AM821" s="427"/>
      <c r="AN821" s="427"/>
      <c r="AO821" s="427"/>
      <c r="AP821" s="427"/>
      <c r="AQ821" s="427"/>
      <c r="AR821" s="427"/>
      <c r="AS821" s="427"/>
      <c r="AT821" s="427"/>
      <c r="AU821" s="427"/>
      <c r="AV821" s="427"/>
      <c r="AW821" s="427"/>
      <c r="AX821" s="427"/>
      <c r="AY821" s="427"/>
      <c r="AZ821" s="427"/>
      <c r="BA821" s="427"/>
      <c r="BB821" s="427"/>
      <c r="BC821" s="427"/>
      <c r="BD821" s="427"/>
      <c r="BE821" s="427"/>
      <c r="BF821" s="427"/>
      <c r="BG821" s="427"/>
      <c r="BH821" s="427"/>
      <c r="BI821" s="427"/>
      <c r="BJ821" s="427"/>
      <c r="BK821" s="427"/>
      <c r="BL821" s="427"/>
      <c r="BM821" s="427"/>
      <c r="BN821" s="427"/>
      <c r="BO821" s="427"/>
      <c r="BP821" s="427"/>
      <c r="BQ821" s="427"/>
      <c r="BR821" s="427"/>
      <c r="BS821" s="427"/>
      <c r="BT821" s="427"/>
      <c r="BU821" s="427"/>
      <c r="BV821" s="427"/>
      <c r="BW821" s="427"/>
      <c r="BX821" s="427"/>
      <c r="BY821" s="427"/>
      <c r="BZ821" s="427"/>
      <c r="CA821" s="427"/>
      <c r="CB821" s="427"/>
      <c r="CC821" s="427"/>
      <c r="CD821" s="427"/>
      <c r="CE821" s="427"/>
      <c r="CF821" s="427"/>
      <c r="CG821" s="427"/>
      <c r="CH821" s="427"/>
      <c r="CI821" s="427"/>
      <c r="CJ821" s="427"/>
      <c r="CK821" s="427"/>
      <c r="CL821" s="427"/>
      <c r="CM821" s="427"/>
    </row>
    <row r="822">
      <c r="A822" s="427"/>
      <c r="B822" s="427"/>
      <c r="C822" s="427"/>
      <c r="D822" s="427"/>
      <c r="E822" s="427"/>
      <c r="F822" s="427"/>
      <c r="G822" s="427"/>
      <c r="H822" s="427"/>
      <c r="I822" s="427"/>
      <c r="J822" s="427"/>
      <c r="K822" s="427"/>
      <c r="L822" s="427"/>
      <c r="M822" s="427"/>
      <c r="N822" s="427"/>
      <c r="O822" s="427"/>
      <c r="P822" s="427"/>
      <c r="Q822" s="427"/>
      <c r="R822" s="427"/>
      <c r="S822" s="427"/>
      <c r="T822" s="427"/>
      <c r="U822" s="427"/>
      <c r="V822" s="427"/>
      <c r="W822" s="427"/>
      <c r="X822" s="427"/>
      <c r="Y822" s="427"/>
      <c r="Z822" s="427"/>
      <c r="AA822" s="427"/>
      <c r="AB822" s="427"/>
      <c r="AC822" s="427"/>
      <c r="AD822" s="427"/>
      <c r="AE822" s="427"/>
      <c r="AF822" s="427"/>
      <c r="AG822" s="427"/>
      <c r="AH822" s="427"/>
      <c r="AI822" s="427"/>
      <c r="AJ822" s="427"/>
      <c r="AK822" s="427"/>
      <c r="AL822" s="427"/>
      <c r="AM822" s="427"/>
      <c r="AN822" s="427"/>
      <c r="AO822" s="427"/>
      <c r="AP822" s="427"/>
      <c r="AQ822" s="427"/>
      <c r="AR822" s="427"/>
      <c r="AS822" s="427"/>
      <c r="AT822" s="427"/>
      <c r="AU822" s="427"/>
      <c r="AV822" s="427"/>
      <c r="AW822" s="427"/>
      <c r="AX822" s="427"/>
      <c r="AY822" s="427"/>
      <c r="AZ822" s="427"/>
      <c r="BA822" s="427"/>
      <c r="BB822" s="427"/>
      <c r="BC822" s="427"/>
      <c r="BD822" s="427"/>
      <c r="BE822" s="427"/>
      <c r="BF822" s="427"/>
      <c r="BG822" s="427"/>
      <c r="BH822" s="427"/>
      <c r="BI822" s="427"/>
      <c r="BJ822" s="427"/>
      <c r="BK822" s="427"/>
      <c r="BL822" s="427"/>
      <c r="BM822" s="427"/>
      <c r="BN822" s="427"/>
      <c r="BO822" s="427"/>
      <c r="BP822" s="427"/>
      <c r="BQ822" s="427"/>
      <c r="BR822" s="427"/>
      <c r="BS822" s="427"/>
      <c r="BT822" s="427"/>
      <c r="BU822" s="427"/>
      <c r="BV822" s="427"/>
      <c r="BW822" s="427"/>
      <c r="BX822" s="427"/>
      <c r="BY822" s="427"/>
      <c r="BZ822" s="427"/>
      <c r="CA822" s="427"/>
      <c r="CB822" s="427"/>
      <c r="CC822" s="427"/>
      <c r="CD822" s="427"/>
      <c r="CE822" s="427"/>
      <c r="CF822" s="427"/>
      <c r="CG822" s="427"/>
      <c r="CH822" s="427"/>
      <c r="CI822" s="427"/>
      <c r="CJ822" s="427"/>
      <c r="CK822" s="427"/>
      <c r="CL822" s="427"/>
      <c r="CM822" s="427"/>
    </row>
    <row r="823">
      <c r="A823" s="427"/>
      <c r="B823" s="427"/>
      <c r="C823" s="427"/>
      <c r="D823" s="427"/>
      <c r="E823" s="427"/>
      <c r="F823" s="427"/>
      <c r="G823" s="427"/>
      <c r="H823" s="427"/>
      <c r="I823" s="427"/>
      <c r="J823" s="427"/>
      <c r="K823" s="427"/>
      <c r="L823" s="427"/>
      <c r="M823" s="427"/>
      <c r="N823" s="427"/>
      <c r="O823" s="427"/>
      <c r="P823" s="427"/>
      <c r="Q823" s="427"/>
      <c r="R823" s="427"/>
      <c r="S823" s="427"/>
      <c r="T823" s="427"/>
      <c r="U823" s="427"/>
      <c r="V823" s="427"/>
      <c r="W823" s="427"/>
      <c r="X823" s="427"/>
      <c r="Y823" s="427"/>
      <c r="Z823" s="427"/>
      <c r="AA823" s="427"/>
      <c r="AB823" s="427"/>
      <c r="AC823" s="427"/>
      <c r="AD823" s="427"/>
      <c r="AE823" s="427"/>
      <c r="AF823" s="427"/>
      <c r="AG823" s="427"/>
      <c r="AH823" s="427"/>
      <c r="AI823" s="427"/>
      <c r="AJ823" s="427"/>
      <c r="AK823" s="427"/>
      <c r="AL823" s="427"/>
      <c r="AM823" s="427"/>
      <c r="AN823" s="427"/>
      <c r="AO823" s="427"/>
      <c r="AP823" s="427"/>
      <c r="AQ823" s="427"/>
      <c r="AR823" s="427"/>
      <c r="AS823" s="427"/>
      <c r="AT823" s="427"/>
      <c r="AU823" s="427"/>
      <c r="AV823" s="427"/>
      <c r="AW823" s="427"/>
      <c r="AX823" s="427"/>
      <c r="AY823" s="427"/>
      <c r="AZ823" s="427"/>
      <c r="BA823" s="427"/>
      <c r="BB823" s="427"/>
      <c r="BC823" s="427"/>
      <c r="BD823" s="427"/>
      <c r="BE823" s="427"/>
      <c r="BF823" s="427"/>
      <c r="BG823" s="427"/>
      <c r="BH823" s="427"/>
      <c r="BI823" s="427"/>
      <c r="BJ823" s="427"/>
      <c r="BK823" s="427"/>
      <c r="BL823" s="427"/>
      <c r="BM823" s="427"/>
      <c r="BN823" s="427"/>
      <c r="BO823" s="427"/>
      <c r="BP823" s="427"/>
      <c r="BQ823" s="427"/>
      <c r="BR823" s="427"/>
      <c r="BS823" s="427"/>
      <c r="BT823" s="427"/>
      <c r="BU823" s="427"/>
      <c r="BV823" s="427"/>
      <c r="BW823" s="427"/>
      <c r="BX823" s="427"/>
      <c r="BY823" s="427"/>
      <c r="BZ823" s="427"/>
      <c r="CA823" s="427"/>
      <c r="CB823" s="427"/>
      <c r="CC823" s="427"/>
      <c r="CD823" s="427"/>
      <c r="CE823" s="427"/>
      <c r="CF823" s="427"/>
      <c r="CG823" s="427"/>
      <c r="CH823" s="427"/>
      <c r="CI823" s="427"/>
      <c r="CJ823" s="427"/>
      <c r="CK823" s="427"/>
      <c r="CL823" s="427"/>
      <c r="CM823" s="427"/>
    </row>
    <row r="824">
      <c r="A824" s="427"/>
      <c r="B824" s="427"/>
      <c r="C824" s="427"/>
      <c r="D824" s="427"/>
      <c r="E824" s="427"/>
      <c r="F824" s="427"/>
      <c r="G824" s="427"/>
      <c r="H824" s="427"/>
      <c r="I824" s="427"/>
      <c r="J824" s="427"/>
      <c r="K824" s="427"/>
      <c r="L824" s="427"/>
      <c r="M824" s="427"/>
      <c r="N824" s="427"/>
      <c r="O824" s="427"/>
      <c r="P824" s="427"/>
      <c r="Q824" s="427"/>
      <c r="R824" s="427"/>
      <c r="S824" s="427"/>
      <c r="T824" s="427"/>
      <c r="U824" s="427"/>
      <c r="V824" s="427"/>
      <c r="W824" s="427"/>
      <c r="X824" s="427"/>
      <c r="Y824" s="427"/>
      <c r="Z824" s="427"/>
      <c r="AA824" s="427"/>
      <c r="AB824" s="427"/>
      <c r="AC824" s="427"/>
      <c r="AD824" s="427"/>
      <c r="AE824" s="427"/>
      <c r="AF824" s="427"/>
      <c r="AG824" s="427"/>
      <c r="AH824" s="427"/>
      <c r="AI824" s="427"/>
      <c r="AJ824" s="427"/>
      <c r="AK824" s="427"/>
      <c r="AL824" s="427"/>
      <c r="AM824" s="427"/>
      <c r="AN824" s="427"/>
      <c r="AO824" s="427"/>
      <c r="AP824" s="427"/>
      <c r="AQ824" s="427"/>
      <c r="AR824" s="427"/>
      <c r="AS824" s="427"/>
      <c r="AT824" s="427"/>
      <c r="AU824" s="427"/>
      <c r="AV824" s="427"/>
      <c r="AW824" s="427"/>
      <c r="AX824" s="427"/>
      <c r="AY824" s="427"/>
      <c r="AZ824" s="427"/>
      <c r="BA824" s="427"/>
      <c r="BB824" s="427"/>
      <c r="BC824" s="427"/>
      <c r="BD824" s="427"/>
      <c r="BE824" s="427"/>
      <c r="BF824" s="427"/>
      <c r="BG824" s="427"/>
      <c r="BH824" s="427"/>
      <c r="BI824" s="427"/>
      <c r="BJ824" s="427"/>
      <c r="BK824" s="427"/>
      <c r="BL824" s="427"/>
      <c r="BM824" s="427"/>
      <c r="BN824" s="427"/>
      <c r="BO824" s="427"/>
      <c r="BP824" s="427"/>
      <c r="BQ824" s="427"/>
      <c r="BR824" s="427"/>
      <c r="BS824" s="427"/>
      <c r="BT824" s="427"/>
      <c r="BU824" s="427"/>
      <c r="BV824" s="427"/>
      <c r="BW824" s="427"/>
      <c r="BX824" s="427"/>
      <c r="BY824" s="427"/>
      <c r="BZ824" s="427"/>
      <c r="CA824" s="427"/>
      <c r="CB824" s="427"/>
      <c r="CC824" s="427"/>
      <c r="CD824" s="427"/>
      <c r="CE824" s="427"/>
      <c r="CF824" s="427"/>
      <c r="CG824" s="427"/>
      <c r="CH824" s="427"/>
      <c r="CI824" s="427"/>
      <c r="CJ824" s="427"/>
      <c r="CK824" s="427"/>
      <c r="CL824" s="427"/>
      <c r="CM824" s="427"/>
    </row>
    <row r="825">
      <c r="A825" s="427"/>
      <c r="B825" s="427"/>
      <c r="C825" s="427"/>
      <c r="D825" s="427"/>
      <c r="E825" s="427"/>
      <c r="F825" s="427"/>
      <c r="G825" s="427"/>
      <c r="H825" s="427"/>
      <c r="I825" s="427"/>
      <c r="J825" s="427"/>
      <c r="K825" s="427"/>
      <c r="L825" s="427"/>
      <c r="M825" s="427"/>
      <c r="N825" s="427"/>
      <c r="O825" s="427"/>
      <c r="P825" s="427"/>
      <c r="Q825" s="427"/>
      <c r="R825" s="427"/>
      <c r="S825" s="427"/>
      <c r="T825" s="427"/>
      <c r="U825" s="427"/>
      <c r="V825" s="427"/>
      <c r="W825" s="427"/>
      <c r="X825" s="427"/>
      <c r="Y825" s="427"/>
      <c r="Z825" s="427"/>
      <c r="AA825" s="427"/>
      <c r="AB825" s="427"/>
      <c r="AC825" s="427"/>
      <c r="AD825" s="427"/>
      <c r="AE825" s="427"/>
      <c r="AF825" s="427"/>
      <c r="AG825" s="427"/>
      <c r="AH825" s="427"/>
      <c r="AI825" s="427"/>
      <c r="AJ825" s="427"/>
      <c r="AK825" s="427"/>
      <c r="AL825" s="427"/>
      <c r="AM825" s="427"/>
      <c r="AN825" s="427"/>
      <c r="AO825" s="427"/>
      <c r="AP825" s="427"/>
      <c r="AQ825" s="427"/>
      <c r="AR825" s="427"/>
      <c r="AS825" s="427"/>
      <c r="AT825" s="427"/>
      <c r="AU825" s="427"/>
      <c r="AV825" s="427"/>
      <c r="AW825" s="427"/>
      <c r="AX825" s="427"/>
      <c r="AY825" s="427"/>
      <c r="AZ825" s="427"/>
      <c r="BA825" s="427"/>
      <c r="BB825" s="427"/>
      <c r="BC825" s="427"/>
      <c r="BD825" s="427"/>
      <c r="BE825" s="427"/>
      <c r="BF825" s="427"/>
      <c r="BG825" s="427"/>
      <c r="BH825" s="427"/>
      <c r="BI825" s="427"/>
      <c r="BJ825" s="427"/>
      <c r="BK825" s="427"/>
      <c r="BL825" s="427"/>
      <c r="BM825" s="427"/>
      <c r="BN825" s="427"/>
      <c r="BO825" s="427"/>
      <c r="BP825" s="427"/>
      <c r="BQ825" s="427"/>
      <c r="BR825" s="427"/>
      <c r="BS825" s="427"/>
      <c r="BT825" s="427"/>
      <c r="BU825" s="427"/>
      <c r="BV825" s="427"/>
      <c r="BW825" s="427"/>
      <c r="BX825" s="427"/>
      <c r="BY825" s="427"/>
      <c r="BZ825" s="427"/>
      <c r="CA825" s="427"/>
      <c r="CB825" s="427"/>
      <c r="CC825" s="427"/>
      <c r="CD825" s="427"/>
      <c r="CE825" s="427"/>
      <c r="CF825" s="427"/>
      <c r="CG825" s="427"/>
      <c r="CH825" s="427"/>
      <c r="CI825" s="427"/>
      <c r="CJ825" s="427"/>
      <c r="CK825" s="427"/>
      <c r="CL825" s="427"/>
      <c r="CM825" s="427"/>
    </row>
    <row r="826">
      <c r="A826" s="427"/>
      <c r="B826" s="427"/>
      <c r="C826" s="427"/>
      <c r="D826" s="427"/>
      <c r="E826" s="427"/>
      <c r="F826" s="427"/>
      <c r="G826" s="427"/>
      <c r="H826" s="427"/>
      <c r="I826" s="427"/>
      <c r="J826" s="427"/>
      <c r="K826" s="427"/>
      <c r="L826" s="427"/>
      <c r="M826" s="427"/>
      <c r="N826" s="427"/>
      <c r="O826" s="427"/>
      <c r="P826" s="427"/>
      <c r="Q826" s="427"/>
      <c r="R826" s="427"/>
      <c r="S826" s="427"/>
      <c r="T826" s="427"/>
      <c r="U826" s="427"/>
      <c r="V826" s="427"/>
      <c r="W826" s="427"/>
      <c r="X826" s="427"/>
      <c r="Y826" s="427"/>
      <c r="Z826" s="427"/>
      <c r="AA826" s="427"/>
      <c r="AB826" s="427"/>
      <c r="AC826" s="427"/>
      <c r="AD826" s="427"/>
      <c r="AE826" s="427"/>
      <c r="AF826" s="427"/>
      <c r="AG826" s="427"/>
      <c r="AH826" s="427"/>
      <c r="AI826" s="427"/>
      <c r="AJ826" s="427"/>
      <c r="AK826" s="427"/>
      <c r="AL826" s="427"/>
      <c r="AM826" s="427"/>
      <c r="AN826" s="427"/>
      <c r="AO826" s="427"/>
      <c r="AP826" s="427"/>
      <c r="AQ826" s="427"/>
      <c r="AR826" s="427"/>
      <c r="AS826" s="427"/>
      <c r="AT826" s="427"/>
      <c r="AU826" s="427"/>
      <c r="AV826" s="427"/>
      <c r="AW826" s="427"/>
      <c r="AX826" s="427"/>
      <c r="AY826" s="427"/>
      <c r="AZ826" s="427"/>
      <c r="BA826" s="427"/>
      <c r="BB826" s="427"/>
      <c r="BC826" s="427"/>
      <c r="BD826" s="427"/>
      <c r="BE826" s="427"/>
      <c r="BF826" s="427"/>
      <c r="BG826" s="427"/>
      <c r="BH826" s="427"/>
      <c r="BI826" s="427"/>
      <c r="BJ826" s="427"/>
      <c r="BK826" s="427"/>
      <c r="BL826" s="427"/>
      <c r="BM826" s="427"/>
      <c r="BN826" s="427"/>
      <c r="BO826" s="427"/>
      <c r="BP826" s="427"/>
      <c r="BQ826" s="427"/>
      <c r="BR826" s="427"/>
      <c r="BS826" s="427"/>
      <c r="BT826" s="427"/>
      <c r="BU826" s="427"/>
      <c r="BV826" s="427"/>
      <c r="BW826" s="427"/>
      <c r="BX826" s="427"/>
      <c r="BY826" s="427"/>
      <c r="BZ826" s="427"/>
      <c r="CA826" s="427"/>
      <c r="CB826" s="427"/>
      <c r="CC826" s="427"/>
      <c r="CD826" s="427"/>
      <c r="CE826" s="427"/>
      <c r="CF826" s="427"/>
      <c r="CG826" s="427"/>
      <c r="CH826" s="427"/>
      <c r="CI826" s="427"/>
      <c r="CJ826" s="427"/>
      <c r="CK826" s="427"/>
      <c r="CL826" s="427"/>
      <c r="CM826" s="427"/>
    </row>
    <row r="827">
      <c r="A827" s="427"/>
      <c r="B827" s="427"/>
      <c r="C827" s="427"/>
      <c r="D827" s="427"/>
      <c r="E827" s="427"/>
      <c r="F827" s="427"/>
      <c r="G827" s="427"/>
      <c r="H827" s="427"/>
      <c r="I827" s="427"/>
      <c r="J827" s="427"/>
      <c r="K827" s="427"/>
      <c r="L827" s="427"/>
      <c r="M827" s="427"/>
      <c r="N827" s="427"/>
      <c r="O827" s="427"/>
      <c r="P827" s="427"/>
      <c r="Q827" s="427"/>
      <c r="R827" s="427"/>
      <c r="S827" s="427"/>
      <c r="T827" s="427"/>
      <c r="U827" s="427"/>
      <c r="V827" s="427"/>
      <c r="W827" s="427"/>
      <c r="X827" s="427"/>
      <c r="Y827" s="427"/>
      <c r="Z827" s="427"/>
      <c r="AA827" s="427"/>
      <c r="AB827" s="427"/>
      <c r="AC827" s="427"/>
      <c r="AD827" s="427"/>
      <c r="AE827" s="427"/>
      <c r="AF827" s="427"/>
      <c r="AG827" s="427"/>
      <c r="AH827" s="427"/>
      <c r="AI827" s="427"/>
      <c r="AJ827" s="427"/>
      <c r="AK827" s="427"/>
      <c r="AL827" s="427"/>
      <c r="AM827" s="427"/>
      <c r="AN827" s="427"/>
      <c r="AO827" s="427"/>
      <c r="AP827" s="427"/>
      <c r="AQ827" s="427"/>
      <c r="AR827" s="427"/>
      <c r="AS827" s="427"/>
      <c r="AT827" s="427"/>
      <c r="AU827" s="427"/>
      <c r="AV827" s="427"/>
      <c r="AW827" s="427"/>
      <c r="AX827" s="427"/>
      <c r="AY827" s="427"/>
      <c r="AZ827" s="427"/>
      <c r="BA827" s="427"/>
      <c r="BB827" s="427"/>
      <c r="BC827" s="427"/>
      <c r="BD827" s="427"/>
      <c r="BE827" s="427"/>
      <c r="BF827" s="427"/>
      <c r="BG827" s="427"/>
      <c r="BH827" s="427"/>
      <c r="BI827" s="427"/>
      <c r="BJ827" s="427"/>
      <c r="BK827" s="427"/>
      <c r="BL827" s="427"/>
      <c r="BM827" s="427"/>
      <c r="BN827" s="427"/>
      <c r="BO827" s="427"/>
      <c r="BP827" s="427"/>
      <c r="BQ827" s="427"/>
      <c r="BR827" s="427"/>
      <c r="BS827" s="427"/>
      <c r="BT827" s="427"/>
      <c r="BU827" s="427"/>
      <c r="BV827" s="427"/>
      <c r="BW827" s="427"/>
      <c r="BX827" s="427"/>
      <c r="BY827" s="427"/>
      <c r="BZ827" s="427"/>
      <c r="CA827" s="427"/>
      <c r="CB827" s="427"/>
      <c r="CC827" s="427"/>
      <c r="CD827" s="427"/>
      <c r="CE827" s="427"/>
      <c r="CF827" s="427"/>
      <c r="CG827" s="427"/>
      <c r="CH827" s="427"/>
      <c r="CI827" s="427"/>
      <c r="CJ827" s="427"/>
      <c r="CK827" s="427"/>
      <c r="CL827" s="427"/>
      <c r="CM827" s="427"/>
    </row>
    <row r="828">
      <c r="A828" s="427"/>
      <c r="B828" s="427"/>
      <c r="C828" s="427"/>
      <c r="D828" s="427"/>
      <c r="E828" s="427"/>
      <c r="F828" s="427"/>
      <c r="G828" s="427"/>
      <c r="H828" s="427"/>
      <c r="I828" s="427"/>
      <c r="J828" s="427"/>
      <c r="K828" s="427"/>
      <c r="L828" s="427"/>
      <c r="M828" s="427"/>
      <c r="N828" s="427"/>
      <c r="O828" s="427"/>
      <c r="P828" s="427"/>
      <c r="Q828" s="427"/>
      <c r="R828" s="427"/>
      <c r="S828" s="427"/>
      <c r="T828" s="427"/>
      <c r="U828" s="427"/>
      <c r="V828" s="427"/>
      <c r="W828" s="427"/>
      <c r="X828" s="427"/>
      <c r="Y828" s="427"/>
      <c r="Z828" s="427"/>
      <c r="AA828" s="427"/>
      <c r="AB828" s="427"/>
      <c r="AC828" s="427"/>
      <c r="AD828" s="427"/>
      <c r="AE828" s="427"/>
      <c r="AF828" s="427"/>
      <c r="AG828" s="427"/>
      <c r="AH828" s="427"/>
      <c r="AI828" s="427"/>
      <c r="AJ828" s="427"/>
      <c r="AK828" s="427"/>
      <c r="AL828" s="427"/>
      <c r="AM828" s="427"/>
      <c r="AN828" s="427"/>
      <c r="AO828" s="427"/>
      <c r="AP828" s="427"/>
      <c r="AQ828" s="427"/>
      <c r="AR828" s="427"/>
      <c r="AS828" s="427"/>
      <c r="AT828" s="427"/>
      <c r="AU828" s="427"/>
      <c r="AV828" s="427"/>
      <c r="AW828" s="427"/>
      <c r="AX828" s="427"/>
      <c r="AY828" s="427"/>
      <c r="AZ828" s="427"/>
      <c r="BA828" s="427"/>
      <c r="BB828" s="427"/>
      <c r="BC828" s="427"/>
      <c r="BD828" s="427"/>
      <c r="BE828" s="427"/>
      <c r="BF828" s="427"/>
      <c r="BG828" s="427"/>
      <c r="BH828" s="427"/>
      <c r="BI828" s="427"/>
      <c r="BJ828" s="427"/>
      <c r="BK828" s="427"/>
      <c r="BL828" s="427"/>
      <c r="BM828" s="427"/>
      <c r="BN828" s="427"/>
      <c r="BO828" s="427"/>
      <c r="BP828" s="427"/>
      <c r="BQ828" s="427"/>
      <c r="BR828" s="427"/>
      <c r="BS828" s="427"/>
      <c r="BT828" s="427"/>
      <c r="BU828" s="427"/>
      <c r="BV828" s="427"/>
      <c r="BW828" s="427"/>
      <c r="BX828" s="427"/>
      <c r="BY828" s="427"/>
      <c r="BZ828" s="427"/>
      <c r="CA828" s="427"/>
      <c r="CB828" s="427"/>
      <c r="CC828" s="427"/>
      <c r="CD828" s="427"/>
      <c r="CE828" s="427"/>
      <c r="CF828" s="427"/>
      <c r="CG828" s="427"/>
      <c r="CH828" s="427"/>
      <c r="CI828" s="427"/>
      <c r="CJ828" s="427"/>
      <c r="CK828" s="427"/>
      <c r="CL828" s="427"/>
      <c r="CM828" s="427"/>
    </row>
    <row r="829">
      <c r="A829" s="427"/>
      <c r="B829" s="427"/>
      <c r="C829" s="427"/>
      <c r="D829" s="427"/>
      <c r="E829" s="427"/>
      <c r="F829" s="427"/>
      <c r="G829" s="427"/>
      <c r="H829" s="427"/>
      <c r="I829" s="427"/>
      <c r="J829" s="427"/>
      <c r="K829" s="427"/>
      <c r="L829" s="427"/>
      <c r="M829" s="427"/>
      <c r="N829" s="427"/>
      <c r="O829" s="427"/>
      <c r="P829" s="427"/>
      <c r="Q829" s="427"/>
      <c r="R829" s="427"/>
      <c r="S829" s="427"/>
      <c r="T829" s="427"/>
      <c r="U829" s="427"/>
      <c r="V829" s="427"/>
      <c r="W829" s="427"/>
      <c r="X829" s="427"/>
      <c r="Y829" s="427"/>
      <c r="Z829" s="427"/>
      <c r="AA829" s="427"/>
      <c r="AB829" s="427"/>
      <c r="AC829" s="427"/>
      <c r="AD829" s="427"/>
      <c r="AE829" s="427"/>
      <c r="AF829" s="427"/>
      <c r="AG829" s="427"/>
      <c r="AH829" s="427"/>
      <c r="AI829" s="427"/>
      <c r="AJ829" s="427"/>
      <c r="AK829" s="427"/>
      <c r="AL829" s="427"/>
      <c r="AM829" s="427"/>
      <c r="AN829" s="427"/>
      <c r="AO829" s="427"/>
      <c r="AP829" s="427"/>
      <c r="AQ829" s="427"/>
      <c r="AR829" s="427"/>
      <c r="AS829" s="427"/>
      <c r="AT829" s="427"/>
      <c r="AU829" s="427"/>
      <c r="AV829" s="427"/>
      <c r="AW829" s="427"/>
      <c r="AX829" s="427"/>
      <c r="AY829" s="427"/>
      <c r="AZ829" s="427"/>
      <c r="BA829" s="427"/>
      <c r="BB829" s="427"/>
      <c r="BC829" s="427"/>
      <c r="BD829" s="427"/>
      <c r="BE829" s="427"/>
      <c r="BF829" s="427"/>
      <c r="BG829" s="427"/>
      <c r="BH829" s="427"/>
      <c r="BI829" s="427"/>
      <c r="BJ829" s="427"/>
      <c r="BK829" s="427"/>
      <c r="BL829" s="427"/>
      <c r="BM829" s="427"/>
      <c r="BN829" s="427"/>
      <c r="BO829" s="427"/>
      <c r="BP829" s="427"/>
      <c r="BQ829" s="427"/>
      <c r="BR829" s="427"/>
      <c r="BS829" s="427"/>
      <c r="BT829" s="427"/>
      <c r="BU829" s="427"/>
      <c r="BV829" s="427"/>
      <c r="BW829" s="427"/>
      <c r="BX829" s="427"/>
      <c r="BY829" s="427"/>
      <c r="BZ829" s="427"/>
      <c r="CA829" s="427"/>
      <c r="CB829" s="427"/>
      <c r="CC829" s="427"/>
      <c r="CD829" s="427"/>
      <c r="CE829" s="427"/>
      <c r="CF829" s="427"/>
      <c r="CG829" s="427"/>
      <c r="CH829" s="427"/>
      <c r="CI829" s="427"/>
      <c r="CJ829" s="427"/>
      <c r="CK829" s="427"/>
      <c r="CL829" s="427"/>
      <c r="CM829" s="427"/>
    </row>
    <row r="830">
      <c r="A830" s="427"/>
      <c r="B830" s="427"/>
      <c r="C830" s="427"/>
      <c r="D830" s="427"/>
      <c r="E830" s="427"/>
      <c r="F830" s="427"/>
      <c r="G830" s="427"/>
      <c r="H830" s="427"/>
      <c r="I830" s="427"/>
      <c r="J830" s="427"/>
      <c r="K830" s="427"/>
      <c r="L830" s="427"/>
      <c r="M830" s="427"/>
      <c r="N830" s="427"/>
      <c r="O830" s="427"/>
      <c r="P830" s="427"/>
      <c r="Q830" s="427"/>
      <c r="R830" s="427"/>
      <c r="S830" s="427"/>
      <c r="T830" s="427"/>
      <c r="U830" s="427"/>
      <c r="V830" s="427"/>
      <c r="W830" s="427"/>
      <c r="X830" s="427"/>
      <c r="Y830" s="427"/>
      <c r="Z830" s="427"/>
      <c r="AA830" s="427"/>
      <c r="AB830" s="427"/>
      <c r="AC830" s="427"/>
      <c r="AD830" s="427"/>
      <c r="AE830" s="427"/>
      <c r="AF830" s="427"/>
      <c r="AG830" s="427"/>
      <c r="AH830" s="427"/>
      <c r="AI830" s="427"/>
      <c r="AJ830" s="427"/>
      <c r="AK830" s="427"/>
      <c r="AL830" s="427"/>
      <c r="AM830" s="427"/>
      <c r="AN830" s="427"/>
      <c r="AO830" s="427"/>
      <c r="AP830" s="427"/>
      <c r="AQ830" s="427"/>
      <c r="AR830" s="427"/>
      <c r="AS830" s="427"/>
      <c r="AT830" s="427"/>
      <c r="AU830" s="427"/>
      <c r="AV830" s="427"/>
      <c r="AW830" s="427"/>
      <c r="AX830" s="427"/>
      <c r="AY830" s="427"/>
      <c r="AZ830" s="427"/>
      <c r="BA830" s="427"/>
      <c r="BB830" s="427"/>
      <c r="BC830" s="427"/>
      <c r="BD830" s="427"/>
      <c r="BE830" s="427"/>
      <c r="BF830" s="427"/>
      <c r="BG830" s="427"/>
      <c r="BH830" s="427"/>
      <c r="BI830" s="427"/>
      <c r="BJ830" s="427"/>
      <c r="BK830" s="427"/>
      <c r="BL830" s="427"/>
      <c r="BM830" s="427"/>
      <c r="BN830" s="427"/>
      <c r="BO830" s="427"/>
      <c r="BP830" s="427"/>
      <c r="BQ830" s="427"/>
      <c r="BR830" s="427"/>
      <c r="BS830" s="427"/>
      <c r="BT830" s="427"/>
      <c r="BU830" s="427"/>
      <c r="BV830" s="427"/>
      <c r="BW830" s="427"/>
      <c r="BX830" s="427"/>
      <c r="BY830" s="427"/>
      <c r="BZ830" s="427"/>
      <c r="CA830" s="427"/>
      <c r="CB830" s="427"/>
      <c r="CC830" s="427"/>
      <c r="CD830" s="427"/>
      <c r="CE830" s="427"/>
      <c r="CF830" s="427"/>
      <c r="CG830" s="427"/>
      <c r="CH830" s="427"/>
      <c r="CI830" s="427"/>
      <c r="CJ830" s="427"/>
      <c r="CK830" s="427"/>
      <c r="CL830" s="427"/>
      <c r="CM830" s="427"/>
    </row>
    <row r="831">
      <c r="A831" s="427"/>
      <c r="B831" s="427"/>
      <c r="C831" s="427"/>
      <c r="D831" s="427"/>
      <c r="E831" s="427"/>
      <c r="F831" s="427"/>
      <c r="G831" s="427"/>
      <c r="H831" s="427"/>
      <c r="I831" s="427"/>
      <c r="J831" s="427"/>
      <c r="K831" s="427"/>
      <c r="L831" s="427"/>
      <c r="M831" s="427"/>
      <c r="N831" s="427"/>
      <c r="O831" s="427"/>
      <c r="P831" s="427"/>
      <c r="Q831" s="427"/>
      <c r="R831" s="427"/>
      <c r="S831" s="427"/>
      <c r="T831" s="427"/>
      <c r="U831" s="427"/>
      <c r="V831" s="427"/>
      <c r="W831" s="427"/>
      <c r="X831" s="427"/>
      <c r="Y831" s="427"/>
      <c r="Z831" s="427"/>
      <c r="AA831" s="427"/>
      <c r="AB831" s="427"/>
      <c r="AC831" s="427"/>
      <c r="AD831" s="427"/>
      <c r="AE831" s="427"/>
      <c r="AF831" s="427"/>
      <c r="AG831" s="427"/>
      <c r="AH831" s="427"/>
      <c r="AI831" s="427"/>
      <c r="AJ831" s="427"/>
      <c r="AK831" s="427"/>
      <c r="AL831" s="427"/>
      <c r="AM831" s="427"/>
      <c r="AN831" s="427"/>
      <c r="AO831" s="427"/>
      <c r="AP831" s="427"/>
      <c r="AQ831" s="427"/>
      <c r="AR831" s="427"/>
      <c r="AS831" s="427"/>
      <c r="AT831" s="427"/>
      <c r="AU831" s="427"/>
      <c r="AV831" s="427"/>
      <c r="AW831" s="427"/>
      <c r="AX831" s="427"/>
      <c r="AY831" s="427"/>
      <c r="AZ831" s="427"/>
      <c r="BA831" s="427"/>
      <c r="BB831" s="427"/>
      <c r="BC831" s="427"/>
      <c r="BD831" s="427"/>
      <c r="BE831" s="427"/>
      <c r="BF831" s="427"/>
      <c r="BG831" s="427"/>
      <c r="BH831" s="427"/>
      <c r="BI831" s="427"/>
      <c r="BJ831" s="427"/>
      <c r="BK831" s="427"/>
      <c r="BL831" s="427"/>
      <c r="BM831" s="427"/>
      <c r="BN831" s="427"/>
      <c r="BO831" s="427"/>
      <c r="BP831" s="427"/>
      <c r="BQ831" s="427"/>
      <c r="BR831" s="427"/>
      <c r="BS831" s="427"/>
      <c r="BT831" s="427"/>
      <c r="BU831" s="427"/>
      <c r="BV831" s="427"/>
      <c r="BW831" s="427"/>
      <c r="BX831" s="427"/>
      <c r="BY831" s="427"/>
      <c r="BZ831" s="427"/>
      <c r="CA831" s="427"/>
      <c r="CB831" s="427"/>
      <c r="CC831" s="427"/>
      <c r="CD831" s="427"/>
      <c r="CE831" s="427"/>
      <c r="CF831" s="427"/>
      <c r="CG831" s="427"/>
      <c r="CH831" s="427"/>
      <c r="CI831" s="427"/>
      <c r="CJ831" s="427"/>
      <c r="CK831" s="427"/>
      <c r="CL831" s="427"/>
      <c r="CM831" s="427"/>
    </row>
    <row r="832">
      <c r="A832" s="427"/>
      <c r="B832" s="427"/>
      <c r="C832" s="427"/>
      <c r="D832" s="427"/>
      <c r="E832" s="427"/>
      <c r="F832" s="427"/>
      <c r="G832" s="427"/>
      <c r="H832" s="427"/>
      <c r="I832" s="427"/>
      <c r="J832" s="427"/>
      <c r="K832" s="427"/>
      <c r="L832" s="427"/>
      <c r="M832" s="427"/>
      <c r="N832" s="427"/>
      <c r="O832" s="427"/>
      <c r="P832" s="427"/>
      <c r="Q832" s="427"/>
      <c r="R832" s="427"/>
      <c r="S832" s="427"/>
      <c r="T832" s="427"/>
      <c r="U832" s="427"/>
      <c r="V832" s="427"/>
      <c r="W832" s="427"/>
      <c r="X832" s="427"/>
      <c r="Y832" s="427"/>
      <c r="Z832" s="427"/>
      <c r="AA832" s="427"/>
      <c r="AB832" s="427"/>
      <c r="AC832" s="427"/>
      <c r="AD832" s="427"/>
      <c r="AE832" s="427"/>
      <c r="AF832" s="427"/>
      <c r="AG832" s="427"/>
      <c r="AH832" s="427"/>
      <c r="AI832" s="427"/>
      <c r="AJ832" s="427"/>
      <c r="AK832" s="427"/>
      <c r="AL832" s="427"/>
      <c r="AM832" s="427"/>
      <c r="AN832" s="427"/>
      <c r="AO832" s="427"/>
      <c r="AP832" s="427"/>
      <c r="AQ832" s="427"/>
      <c r="AR832" s="427"/>
      <c r="AS832" s="427"/>
      <c r="AT832" s="427"/>
      <c r="AU832" s="427"/>
      <c r="AV832" s="427"/>
      <c r="AW832" s="427"/>
      <c r="AX832" s="427"/>
      <c r="AY832" s="427"/>
      <c r="AZ832" s="427"/>
      <c r="BA832" s="427"/>
      <c r="BB832" s="427"/>
      <c r="BC832" s="427"/>
      <c r="BD832" s="427"/>
      <c r="BE832" s="427"/>
      <c r="BF832" s="427"/>
      <c r="BG832" s="427"/>
      <c r="BH832" s="427"/>
      <c r="BI832" s="427"/>
      <c r="BJ832" s="427"/>
      <c r="BK832" s="427"/>
      <c r="BL832" s="427"/>
      <c r="BM832" s="427"/>
      <c r="BN832" s="427"/>
      <c r="BO832" s="427"/>
      <c r="BP832" s="427"/>
      <c r="BQ832" s="427"/>
      <c r="BR832" s="427"/>
      <c r="BS832" s="427"/>
      <c r="BT832" s="427"/>
      <c r="BU832" s="427"/>
      <c r="BV832" s="427"/>
      <c r="BW832" s="427"/>
      <c r="BX832" s="427"/>
      <c r="BY832" s="427"/>
      <c r="BZ832" s="427"/>
      <c r="CA832" s="427"/>
      <c r="CB832" s="427"/>
      <c r="CC832" s="427"/>
      <c r="CD832" s="427"/>
      <c r="CE832" s="427"/>
      <c r="CF832" s="427"/>
      <c r="CG832" s="427"/>
      <c r="CH832" s="427"/>
      <c r="CI832" s="427"/>
      <c r="CJ832" s="427"/>
      <c r="CK832" s="427"/>
      <c r="CL832" s="427"/>
      <c r="CM832" s="427"/>
    </row>
    <row r="833">
      <c r="A833" s="427"/>
      <c r="B833" s="427"/>
      <c r="C833" s="427"/>
      <c r="D833" s="427"/>
      <c r="E833" s="427"/>
      <c r="F833" s="427"/>
      <c r="G833" s="427"/>
      <c r="H833" s="427"/>
      <c r="I833" s="427"/>
      <c r="J833" s="427"/>
      <c r="K833" s="427"/>
      <c r="L833" s="427"/>
      <c r="M833" s="427"/>
      <c r="N833" s="427"/>
      <c r="O833" s="427"/>
      <c r="P833" s="427"/>
      <c r="Q833" s="427"/>
      <c r="R833" s="427"/>
      <c r="S833" s="427"/>
      <c r="T833" s="427"/>
      <c r="U833" s="427"/>
      <c r="V833" s="427"/>
      <c r="W833" s="427"/>
      <c r="X833" s="427"/>
      <c r="Y833" s="427"/>
      <c r="Z833" s="427"/>
      <c r="AA833" s="427"/>
      <c r="AB833" s="427"/>
      <c r="AC833" s="427"/>
      <c r="AD833" s="427"/>
      <c r="AE833" s="427"/>
      <c r="AF833" s="427"/>
      <c r="AG833" s="427"/>
      <c r="AH833" s="427"/>
      <c r="AI833" s="427"/>
      <c r="AJ833" s="427"/>
      <c r="AK833" s="427"/>
      <c r="AL833" s="427"/>
      <c r="AM833" s="427"/>
      <c r="AN833" s="427"/>
      <c r="AO833" s="427"/>
      <c r="AP833" s="427"/>
      <c r="AQ833" s="427"/>
      <c r="AR833" s="427"/>
      <c r="AS833" s="427"/>
      <c r="AT833" s="427"/>
      <c r="AU833" s="427"/>
      <c r="AV833" s="427"/>
      <c r="AW833" s="427"/>
      <c r="AX833" s="427"/>
      <c r="AY833" s="427"/>
      <c r="AZ833" s="427"/>
      <c r="BA833" s="427"/>
      <c r="BB833" s="427"/>
      <c r="BC833" s="427"/>
      <c r="BD833" s="427"/>
      <c r="BE833" s="427"/>
      <c r="BF833" s="427"/>
      <c r="BG833" s="427"/>
      <c r="BH833" s="427"/>
      <c r="BI833" s="427"/>
      <c r="BJ833" s="427"/>
      <c r="BK833" s="427"/>
      <c r="BL833" s="427"/>
      <c r="BM833" s="427"/>
      <c r="BN833" s="427"/>
      <c r="BO833" s="427"/>
      <c r="BP833" s="427"/>
      <c r="BQ833" s="427"/>
      <c r="BR833" s="427"/>
      <c r="BS833" s="427"/>
      <c r="BT833" s="427"/>
      <c r="BU833" s="427"/>
      <c r="BV833" s="427"/>
      <c r="BW833" s="427"/>
      <c r="BX833" s="427"/>
      <c r="BY833" s="427"/>
      <c r="BZ833" s="427"/>
      <c r="CA833" s="427"/>
      <c r="CB833" s="427"/>
      <c r="CC833" s="427"/>
      <c r="CD833" s="427"/>
      <c r="CE833" s="427"/>
      <c r="CF833" s="427"/>
      <c r="CG833" s="427"/>
      <c r="CH833" s="427"/>
      <c r="CI833" s="427"/>
      <c r="CJ833" s="427"/>
      <c r="CK833" s="427"/>
      <c r="CL833" s="427"/>
      <c r="CM833" s="427"/>
    </row>
    <row r="834">
      <c r="A834" s="427"/>
      <c r="B834" s="427"/>
      <c r="C834" s="427"/>
      <c r="D834" s="427"/>
      <c r="E834" s="427"/>
      <c r="F834" s="427"/>
      <c r="G834" s="427"/>
      <c r="H834" s="427"/>
      <c r="I834" s="427"/>
      <c r="J834" s="427"/>
      <c r="K834" s="427"/>
      <c r="L834" s="427"/>
      <c r="M834" s="427"/>
      <c r="N834" s="427"/>
      <c r="O834" s="427"/>
      <c r="P834" s="427"/>
      <c r="Q834" s="427"/>
      <c r="R834" s="427"/>
      <c r="S834" s="427"/>
      <c r="T834" s="427"/>
      <c r="U834" s="427"/>
      <c r="V834" s="427"/>
      <c r="W834" s="427"/>
      <c r="X834" s="427"/>
      <c r="Y834" s="427"/>
      <c r="Z834" s="427"/>
      <c r="AA834" s="427"/>
      <c r="AB834" s="427"/>
      <c r="AC834" s="427"/>
      <c r="AD834" s="427"/>
      <c r="AE834" s="427"/>
      <c r="AF834" s="427"/>
      <c r="AG834" s="427"/>
      <c r="AH834" s="427"/>
      <c r="AI834" s="427"/>
      <c r="AJ834" s="427"/>
      <c r="AK834" s="427"/>
      <c r="AL834" s="427"/>
      <c r="AM834" s="427"/>
      <c r="AN834" s="427"/>
      <c r="AO834" s="427"/>
      <c r="AP834" s="427"/>
      <c r="AQ834" s="427"/>
      <c r="AR834" s="427"/>
      <c r="AS834" s="427"/>
      <c r="AT834" s="427"/>
      <c r="AU834" s="427"/>
      <c r="AV834" s="427"/>
      <c r="AW834" s="427"/>
      <c r="AX834" s="427"/>
      <c r="AY834" s="427"/>
      <c r="AZ834" s="427"/>
      <c r="BA834" s="427"/>
      <c r="BB834" s="427"/>
      <c r="BC834" s="427"/>
      <c r="BD834" s="427"/>
      <c r="BE834" s="427"/>
      <c r="BF834" s="427"/>
      <c r="BG834" s="427"/>
      <c r="BH834" s="427"/>
      <c r="BI834" s="427"/>
      <c r="BJ834" s="427"/>
      <c r="BK834" s="427"/>
      <c r="BL834" s="427"/>
      <c r="BM834" s="427"/>
      <c r="BN834" s="427"/>
      <c r="BO834" s="427"/>
      <c r="BP834" s="427"/>
      <c r="BQ834" s="427"/>
      <c r="BR834" s="427"/>
      <c r="BS834" s="427"/>
      <c r="BT834" s="427"/>
      <c r="BU834" s="427"/>
      <c r="BV834" s="427"/>
      <c r="BW834" s="427"/>
      <c r="BX834" s="427"/>
      <c r="BY834" s="427"/>
      <c r="BZ834" s="427"/>
      <c r="CA834" s="427"/>
      <c r="CB834" s="427"/>
      <c r="CC834" s="427"/>
      <c r="CD834" s="427"/>
      <c r="CE834" s="427"/>
      <c r="CF834" s="427"/>
      <c r="CG834" s="427"/>
      <c r="CH834" s="427"/>
      <c r="CI834" s="427"/>
      <c r="CJ834" s="427"/>
      <c r="CK834" s="427"/>
      <c r="CL834" s="427"/>
      <c r="CM834" s="427"/>
    </row>
    <row r="835">
      <c r="A835" s="427"/>
      <c r="B835" s="427"/>
      <c r="C835" s="427"/>
      <c r="D835" s="427"/>
      <c r="E835" s="427"/>
      <c r="F835" s="427"/>
      <c r="G835" s="427"/>
      <c r="H835" s="427"/>
      <c r="I835" s="427"/>
      <c r="J835" s="427"/>
      <c r="K835" s="427"/>
      <c r="L835" s="427"/>
      <c r="M835" s="427"/>
      <c r="N835" s="427"/>
      <c r="O835" s="427"/>
      <c r="P835" s="427"/>
      <c r="Q835" s="427"/>
      <c r="R835" s="427"/>
      <c r="S835" s="427"/>
      <c r="T835" s="427"/>
      <c r="U835" s="427"/>
      <c r="V835" s="427"/>
      <c r="W835" s="427"/>
      <c r="X835" s="427"/>
      <c r="Y835" s="427"/>
      <c r="Z835" s="427"/>
      <c r="AA835" s="427"/>
      <c r="AB835" s="427"/>
      <c r="AC835" s="427"/>
      <c r="AD835" s="427"/>
      <c r="AE835" s="427"/>
      <c r="AF835" s="427"/>
      <c r="AG835" s="427"/>
      <c r="AH835" s="427"/>
      <c r="AI835" s="427"/>
      <c r="AJ835" s="427"/>
      <c r="AK835" s="427"/>
      <c r="AL835" s="427"/>
      <c r="AM835" s="427"/>
      <c r="AN835" s="427"/>
      <c r="AO835" s="427"/>
      <c r="AP835" s="427"/>
      <c r="AQ835" s="427"/>
      <c r="AR835" s="427"/>
      <c r="AS835" s="427"/>
      <c r="AT835" s="427"/>
      <c r="AU835" s="427"/>
      <c r="AV835" s="427"/>
      <c r="AW835" s="427"/>
      <c r="AX835" s="427"/>
      <c r="AY835" s="427"/>
      <c r="AZ835" s="427"/>
      <c r="BA835" s="427"/>
      <c r="BB835" s="427"/>
      <c r="BC835" s="427"/>
      <c r="BD835" s="427"/>
      <c r="BE835" s="427"/>
      <c r="BF835" s="427"/>
      <c r="BG835" s="427"/>
      <c r="BH835" s="427"/>
      <c r="BI835" s="427"/>
      <c r="BJ835" s="427"/>
      <c r="BK835" s="427"/>
      <c r="BL835" s="427"/>
      <c r="BM835" s="427"/>
      <c r="BN835" s="427"/>
      <c r="BO835" s="427"/>
      <c r="BP835" s="427"/>
      <c r="BQ835" s="427"/>
      <c r="BR835" s="427"/>
      <c r="BS835" s="427"/>
      <c r="BT835" s="427"/>
      <c r="BU835" s="427"/>
      <c r="BV835" s="427"/>
      <c r="BW835" s="427"/>
      <c r="BX835" s="427"/>
      <c r="BY835" s="427"/>
      <c r="BZ835" s="427"/>
      <c r="CA835" s="427"/>
      <c r="CB835" s="427"/>
      <c r="CC835" s="427"/>
      <c r="CD835" s="427"/>
      <c r="CE835" s="427"/>
      <c r="CF835" s="427"/>
      <c r="CG835" s="427"/>
      <c r="CH835" s="427"/>
      <c r="CI835" s="427"/>
      <c r="CJ835" s="427"/>
      <c r="CK835" s="427"/>
      <c r="CL835" s="427"/>
      <c r="CM835" s="427"/>
    </row>
    <row r="836">
      <c r="A836" s="427"/>
      <c r="B836" s="427"/>
      <c r="C836" s="427"/>
      <c r="D836" s="427"/>
      <c r="E836" s="427"/>
      <c r="F836" s="427"/>
      <c r="G836" s="427"/>
      <c r="H836" s="427"/>
      <c r="I836" s="427"/>
      <c r="J836" s="427"/>
      <c r="K836" s="427"/>
      <c r="L836" s="427"/>
      <c r="M836" s="427"/>
      <c r="N836" s="427"/>
      <c r="O836" s="427"/>
      <c r="P836" s="427"/>
      <c r="Q836" s="427"/>
      <c r="R836" s="427"/>
      <c r="S836" s="427"/>
      <c r="T836" s="427"/>
      <c r="U836" s="427"/>
      <c r="V836" s="427"/>
      <c r="W836" s="427"/>
      <c r="X836" s="427"/>
      <c r="Y836" s="427"/>
      <c r="Z836" s="427"/>
      <c r="AA836" s="427"/>
      <c r="AB836" s="427"/>
      <c r="AC836" s="427"/>
      <c r="AD836" s="427"/>
      <c r="AE836" s="427"/>
      <c r="AF836" s="427"/>
      <c r="AG836" s="427"/>
      <c r="AH836" s="427"/>
      <c r="AI836" s="427"/>
      <c r="AJ836" s="427"/>
      <c r="AK836" s="427"/>
      <c r="AL836" s="427"/>
      <c r="AM836" s="427"/>
      <c r="AN836" s="427"/>
      <c r="AO836" s="427"/>
      <c r="AP836" s="427"/>
      <c r="AQ836" s="427"/>
      <c r="AR836" s="427"/>
      <c r="AS836" s="427"/>
      <c r="AT836" s="427"/>
      <c r="AU836" s="427"/>
      <c r="AV836" s="427"/>
      <c r="AW836" s="427"/>
      <c r="AX836" s="427"/>
      <c r="AY836" s="427"/>
      <c r="AZ836" s="427"/>
      <c r="BA836" s="427"/>
      <c r="BB836" s="427"/>
      <c r="BC836" s="427"/>
      <c r="BD836" s="427"/>
      <c r="BE836" s="427"/>
      <c r="BF836" s="427"/>
      <c r="BG836" s="427"/>
      <c r="BH836" s="427"/>
      <c r="BI836" s="427"/>
      <c r="BJ836" s="427"/>
      <c r="BK836" s="427"/>
      <c r="BL836" s="427"/>
      <c r="BM836" s="427"/>
      <c r="BN836" s="427"/>
      <c r="BO836" s="427"/>
      <c r="BP836" s="427"/>
      <c r="BQ836" s="427"/>
      <c r="BR836" s="427"/>
      <c r="BS836" s="427"/>
      <c r="BT836" s="427"/>
      <c r="BU836" s="427"/>
      <c r="BV836" s="427"/>
      <c r="BW836" s="427"/>
      <c r="BX836" s="427"/>
      <c r="BY836" s="427"/>
      <c r="BZ836" s="427"/>
      <c r="CA836" s="427"/>
      <c r="CB836" s="427"/>
      <c r="CC836" s="427"/>
      <c r="CD836" s="427"/>
      <c r="CE836" s="427"/>
      <c r="CF836" s="427"/>
      <c r="CG836" s="427"/>
      <c r="CH836" s="427"/>
      <c r="CI836" s="427"/>
      <c r="CJ836" s="427"/>
      <c r="CK836" s="427"/>
      <c r="CL836" s="427"/>
      <c r="CM836" s="427"/>
    </row>
    <row r="837">
      <c r="A837" s="427"/>
      <c r="B837" s="427"/>
      <c r="C837" s="427"/>
      <c r="D837" s="427"/>
      <c r="E837" s="427"/>
      <c r="F837" s="427"/>
      <c r="G837" s="427"/>
      <c r="H837" s="427"/>
      <c r="I837" s="427"/>
      <c r="J837" s="427"/>
      <c r="K837" s="427"/>
      <c r="L837" s="427"/>
      <c r="M837" s="427"/>
      <c r="N837" s="427"/>
      <c r="O837" s="427"/>
      <c r="P837" s="427"/>
      <c r="Q837" s="427"/>
      <c r="R837" s="427"/>
      <c r="S837" s="427"/>
      <c r="T837" s="427"/>
      <c r="U837" s="427"/>
      <c r="V837" s="427"/>
      <c r="W837" s="427"/>
      <c r="X837" s="427"/>
      <c r="Y837" s="427"/>
      <c r="Z837" s="427"/>
      <c r="AA837" s="427"/>
      <c r="AB837" s="427"/>
      <c r="AC837" s="427"/>
      <c r="AD837" s="427"/>
      <c r="AE837" s="427"/>
      <c r="AF837" s="427"/>
      <c r="AG837" s="427"/>
      <c r="AH837" s="427"/>
      <c r="AI837" s="427"/>
      <c r="AJ837" s="427"/>
      <c r="AK837" s="427"/>
      <c r="AL837" s="427"/>
      <c r="AM837" s="427"/>
      <c r="AN837" s="427"/>
      <c r="AO837" s="427"/>
      <c r="AP837" s="427"/>
      <c r="AQ837" s="427"/>
      <c r="AR837" s="427"/>
      <c r="AS837" s="427"/>
      <c r="AT837" s="427"/>
      <c r="AU837" s="427"/>
      <c r="AV837" s="427"/>
      <c r="AW837" s="427"/>
      <c r="AX837" s="427"/>
      <c r="AY837" s="427"/>
      <c r="AZ837" s="427"/>
      <c r="BA837" s="427"/>
      <c r="BB837" s="427"/>
      <c r="BC837" s="427"/>
      <c r="BD837" s="427"/>
      <c r="BE837" s="427"/>
      <c r="BF837" s="427"/>
      <c r="BG837" s="427"/>
      <c r="BH837" s="427"/>
      <c r="BI837" s="427"/>
      <c r="BJ837" s="427"/>
      <c r="BK837" s="427"/>
      <c r="BL837" s="427"/>
      <c r="BM837" s="427"/>
      <c r="BN837" s="427"/>
      <c r="BO837" s="427"/>
      <c r="BP837" s="427"/>
      <c r="BQ837" s="427"/>
      <c r="BR837" s="427"/>
      <c r="BS837" s="427"/>
      <c r="BT837" s="427"/>
      <c r="BU837" s="427"/>
      <c r="BV837" s="427"/>
      <c r="BW837" s="427"/>
      <c r="BX837" s="427"/>
      <c r="BY837" s="427"/>
      <c r="BZ837" s="427"/>
      <c r="CA837" s="427"/>
      <c r="CB837" s="427"/>
      <c r="CC837" s="427"/>
      <c r="CD837" s="427"/>
      <c r="CE837" s="427"/>
      <c r="CF837" s="427"/>
      <c r="CG837" s="427"/>
      <c r="CH837" s="427"/>
      <c r="CI837" s="427"/>
      <c r="CJ837" s="427"/>
      <c r="CK837" s="427"/>
      <c r="CL837" s="427"/>
      <c r="CM837" s="427"/>
    </row>
    <row r="838">
      <c r="A838" s="427"/>
      <c r="B838" s="427"/>
      <c r="C838" s="427"/>
      <c r="D838" s="427"/>
      <c r="E838" s="427"/>
      <c r="F838" s="427"/>
      <c r="G838" s="427"/>
      <c r="H838" s="427"/>
      <c r="I838" s="427"/>
      <c r="J838" s="427"/>
      <c r="K838" s="427"/>
      <c r="L838" s="427"/>
      <c r="M838" s="427"/>
      <c r="N838" s="427"/>
      <c r="O838" s="427"/>
      <c r="P838" s="427"/>
      <c r="Q838" s="427"/>
      <c r="R838" s="427"/>
      <c r="S838" s="427"/>
      <c r="T838" s="427"/>
      <c r="U838" s="427"/>
      <c r="V838" s="427"/>
      <c r="W838" s="427"/>
      <c r="X838" s="427"/>
      <c r="Y838" s="427"/>
      <c r="Z838" s="427"/>
      <c r="AA838" s="427"/>
      <c r="AB838" s="427"/>
      <c r="AC838" s="427"/>
      <c r="AD838" s="427"/>
      <c r="AE838" s="427"/>
      <c r="AF838" s="427"/>
      <c r="AG838" s="427"/>
      <c r="AH838" s="427"/>
      <c r="AI838" s="427"/>
      <c r="AJ838" s="427"/>
      <c r="AK838" s="427"/>
      <c r="AL838" s="427"/>
      <c r="AM838" s="427"/>
      <c r="AN838" s="427"/>
      <c r="AO838" s="427"/>
      <c r="AP838" s="427"/>
      <c r="AQ838" s="427"/>
      <c r="AR838" s="427"/>
      <c r="AS838" s="427"/>
      <c r="AT838" s="427"/>
      <c r="AU838" s="427"/>
      <c r="AV838" s="427"/>
      <c r="AW838" s="427"/>
      <c r="AX838" s="427"/>
      <c r="AY838" s="427"/>
      <c r="AZ838" s="427"/>
      <c r="BA838" s="427"/>
      <c r="BB838" s="427"/>
      <c r="BC838" s="427"/>
      <c r="BD838" s="427"/>
      <c r="BE838" s="427"/>
      <c r="BF838" s="427"/>
      <c r="BG838" s="427"/>
      <c r="BH838" s="427"/>
      <c r="BI838" s="427"/>
      <c r="BJ838" s="427"/>
      <c r="BK838" s="427"/>
      <c r="BL838" s="427"/>
      <c r="BM838" s="427"/>
      <c r="BN838" s="427"/>
      <c r="BO838" s="427"/>
      <c r="BP838" s="427"/>
      <c r="BQ838" s="427"/>
      <c r="BR838" s="427"/>
      <c r="BS838" s="427"/>
      <c r="BT838" s="427"/>
      <c r="BU838" s="427"/>
      <c r="BV838" s="427"/>
      <c r="BW838" s="427"/>
      <c r="BX838" s="427"/>
      <c r="BY838" s="427"/>
      <c r="BZ838" s="427"/>
      <c r="CA838" s="427"/>
      <c r="CB838" s="427"/>
      <c r="CC838" s="427"/>
      <c r="CD838" s="427"/>
      <c r="CE838" s="427"/>
      <c r="CF838" s="427"/>
      <c r="CG838" s="427"/>
      <c r="CH838" s="427"/>
      <c r="CI838" s="427"/>
      <c r="CJ838" s="427"/>
      <c r="CK838" s="427"/>
      <c r="CL838" s="427"/>
      <c r="CM838" s="427"/>
    </row>
    <row r="839">
      <c r="A839" s="427"/>
      <c r="B839" s="427"/>
      <c r="C839" s="427"/>
      <c r="D839" s="427"/>
      <c r="E839" s="427"/>
      <c r="F839" s="427"/>
      <c r="G839" s="427"/>
      <c r="H839" s="427"/>
      <c r="I839" s="427"/>
      <c r="J839" s="427"/>
      <c r="K839" s="427"/>
      <c r="L839" s="427"/>
      <c r="M839" s="427"/>
      <c r="N839" s="427"/>
      <c r="O839" s="427"/>
      <c r="P839" s="427"/>
      <c r="Q839" s="427"/>
      <c r="R839" s="427"/>
      <c r="S839" s="427"/>
      <c r="T839" s="427"/>
      <c r="U839" s="427"/>
      <c r="V839" s="427"/>
      <c r="W839" s="427"/>
      <c r="X839" s="427"/>
      <c r="Y839" s="427"/>
      <c r="Z839" s="427"/>
      <c r="AA839" s="427"/>
      <c r="AB839" s="427"/>
      <c r="AC839" s="427"/>
      <c r="AD839" s="427"/>
      <c r="AE839" s="427"/>
      <c r="AF839" s="427"/>
      <c r="AG839" s="427"/>
      <c r="AH839" s="427"/>
      <c r="AI839" s="427"/>
      <c r="AJ839" s="427"/>
      <c r="AK839" s="427"/>
      <c r="AL839" s="427"/>
      <c r="AM839" s="427"/>
      <c r="AN839" s="427"/>
      <c r="AO839" s="427"/>
      <c r="AP839" s="427"/>
      <c r="AQ839" s="427"/>
      <c r="AR839" s="427"/>
      <c r="AS839" s="427"/>
      <c r="AT839" s="427"/>
      <c r="AU839" s="427"/>
      <c r="AV839" s="427"/>
      <c r="AW839" s="427"/>
      <c r="AX839" s="427"/>
      <c r="AY839" s="427"/>
      <c r="AZ839" s="427"/>
      <c r="BA839" s="427"/>
      <c r="BB839" s="427"/>
      <c r="BC839" s="427"/>
      <c r="BD839" s="427"/>
      <c r="BE839" s="427"/>
      <c r="BF839" s="427"/>
      <c r="BG839" s="427"/>
      <c r="BH839" s="427"/>
      <c r="BI839" s="427"/>
      <c r="BJ839" s="427"/>
      <c r="BK839" s="427"/>
      <c r="BL839" s="427"/>
      <c r="BM839" s="427"/>
      <c r="BN839" s="427"/>
      <c r="BO839" s="427"/>
      <c r="BP839" s="427"/>
      <c r="BQ839" s="427"/>
      <c r="BR839" s="427"/>
      <c r="BS839" s="427"/>
      <c r="BT839" s="427"/>
      <c r="BU839" s="427"/>
      <c r="BV839" s="427"/>
      <c r="BW839" s="427"/>
      <c r="BX839" s="427"/>
      <c r="BY839" s="427"/>
      <c r="BZ839" s="427"/>
      <c r="CA839" s="427"/>
      <c r="CB839" s="427"/>
      <c r="CC839" s="427"/>
      <c r="CD839" s="427"/>
      <c r="CE839" s="427"/>
      <c r="CF839" s="427"/>
      <c r="CG839" s="427"/>
      <c r="CH839" s="427"/>
      <c r="CI839" s="427"/>
      <c r="CJ839" s="427"/>
      <c r="CK839" s="427"/>
      <c r="CL839" s="427"/>
      <c r="CM839" s="427"/>
    </row>
    <row r="840">
      <c r="A840" s="427"/>
      <c r="B840" s="427"/>
      <c r="C840" s="427"/>
      <c r="D840" s="427"/>
      <c r="E840" s="427"/>
      <c r="F840" s="427"/>
      <c r="G840" s="427"/>
      <c r="H840" s="427"/>
      <c r="I840" s="427"/>
      <c r="J840" s="427"/>
      <c r="K840" s="427"/>
      <c r="L840" s="427"/>
      <c r="M840" s="427"/>
      <c r="N840" s="427"/>
      <c r="O840" s="427"/>
      <c r="P840" s="427"/>
      <c r="Q840" s="427"/>
      <c r="R840" s="427"/>
      <c r="S840" s="427"/>
      <c r="T840" s="427"/>
      <c r="U840" s="427"/>
      <c r="V840" s="427"/>
      <c r="W840" s="427"/>
      <c r="X840" s="427"/>
      <c r="Y840" s="427"/>
      <c r="Z840" s="427"/>
      <c r="AA840" s="427"/>
      <c r="AB840" s="427"/>
      <c r="AC840" s="427"/>
      <c r="AD840" s="427"/>
      <c r="AE840" s="427"/>
      <c r="AF840" s="427"/>
      <c r="AG840" s="427"/>
      <c r="AH840" s="427"/>
      <c r="AI840" s="427"/>
      <c r="AJ840" s="427"/>
      <c r="AK840" s="427"/>
      <c r="AL840" s="427"/>
      <c r="AM840" s="427"/>
      <c r="AN840" s="427"/>
      <c r="AO840" s="427"/>
      <c r="AP840" s="427"/>
      <c r="AQ840" s="427"/>
      <c r="AR840" s="427"/>
      <c r="AS840" s="427"/>
      <c r="AT840" s="427"/>
      <c r="AU840" s="427"/>
      <c r="AV840" s="427"/>
      <c r="AW840" s="427"/>
      <c r="AX840" s="427"/>
      <c r="AY840" s="427"/>
      <c r="AZ840" s="427"/>
      <c r="BA840" s="427"/>
      <c r="BB840" s="427"/>
      <c r="BC840" s="427"/>
      <c r="BD840" s="427"/>
      <c r="BE840" s="427"/>
      <c r="BF840" s="427"/>
      <c r="BG840" s="427"/>
      <c r="BH840" s="427"/>
      <c r="BI840" s="427"/>
      <c r="BJ840" s="427"/>
      <c r="BK840" s="427"/>
      <c r="BL840" s="427"/>
      <c r="BM840" s="427"/>
      <c r="BN840" s="427"/>
      <c r="BO840" s="427"/>
      <c r="BP840" s="427"/>
      <c r="BQ840" s="427"/>
      <c r="BR840" s="427"/>
      <c r="BS840" s="427"/>
      <c r="BT840" s="427"/>
      <c r="BU840" s="427"/>
      <c r="BV840" s="427"/>
      <c r="BW840" s="427"/>
      <c r="BX840" s="427"/>
      <c r="BY840" s="427"/>
      <c r="BZ840" s="427"/>
      <c r="CA840" s="427"/>
      <c r="CB840" s="427"/>
      <c r="CC840" s="427"/>
      <c r="CD840" s="427"/>
      <c r="CE840" s="427"/>
      <c r="CF840" s="427"/>
      <c r="CG840" s="427"/>
      <c r="CH840" s="427"/>
      <c r="CI840" s="427"/>
      <c r="CJ840" s="427"/>
      <c r="CK840" s="427"/>
      <c r="CL840" s="427"/>
      <c r="CM840" s="427"/>
    </row>
    <row r="841">
      <c r="A841" s="427"/>
      <c r="B841" s="427"/>
      <c r="C841" s="427"/>
      <c r="D841" s="427"/>
      <c r="E841" s="427"/>
      <c r="F841" s="427"/>
      <c r="G841" s="427"/>
      <c r="H841" s="427"/>
      <c r="I841" s="427"/>
      <c r="J841" s="427"/>
      <c r="K841" s="427"/>
      <c r="L841" s="427"/>
      <c r="M841" s="427"/>
      <c r="N841" s="427"/>
      <c r="O841" s="427"/>
      <c r="P841" s="427"/>
      <c r="Q841" s="427"/>
      <c r="R841" s="427"/>
      <c r="S841" s="427"/>
      <c r="T841" s="427"/>
      <c r="U841" s="427"/>
      <c r="V841" s="427"/>
      <c r="W841" s="427"/>
      <c r="X841" s="427"/>
      <c r="Y841" s="427"/>
      <c r="Z841" s="427"/>
      <c r="AA841" s="427"/>
      <c r="AB841" s="427"/>
      <c r="AC841" s="427"/>
      <c r="AD841" s="427"/>
      <c r="AE841" s="427"/>
      <c r="AF841" s="427"/>
      <c r="AG841" s="427"/>
      <c r="AH841" s="427"/>
      <c r="AI841" s="427"/>
      <c r="AJ841" s="427"/>
      <c r="AK841" s="427"/>
      <c r="AL841" s="427"/>
      <c r="AM841" s="427"/>
      <c r="AN841" s="427"/>
      <c r="AO841" s="427"/>
      <c r="AP841" s="427"/>
      <c r="AQ841" s="427"/>
      <c r="AR841" s="427"/>
      <c r="AS841" s="427"/>
      <c r="AT841" s="427"/>
      <c r="AU841" s="427"/>
      <c r="AV841" s="427"/>
      <c r="AW841" s="427"/>
      <c r="AX841" s="427"/>
      <c r="AY841" s="427"/>
      <c r="AZ841" s="427"/>
      <c r="BA841" s="427"/>
      <c r="BB841" s="427"/>
      <c r="BC841" s="427"/>
      <c r="BD841" s="427"/>
      <c r="BE841" s="427"/>
      <c r="BF841" s="427"/>
      <c r="BG841" s="427"/>
      <c r="BH841" s="427"/>
      <c r="BI841" s="427"/>
      <c r="BJ841" s="427"/>
      <c r="BK841" s="427"/>
      <c r="BL841" s="427"/>
      <c r="BM841" s="427"/>
      <c r="BN841" s="427"/>
      <c r="BO841" s="427"/>
      <c r="BP841" s="427"/>
      <c r="BQ841" s="427"/>
      <c r="BR841" s="427"/>
      <c r="BS841" s="427"/>
      <c r="BT841" s="427"/>
      <c r="BU841" s="427"/>
      <c r="BV841" s="427"/>
      <c r="BW841" s="427"/>
      <c r="BX841" s="427"/>
      <c r="BY841" s="427"/>
      <c r="BZ841" s="427"/>
      <c r="CA841" s="427"/>
      <c r="CB841" s="427"/>
      <c r="CC841" s="427"/>
      <c r="CD841" s="427"/>
      <c r="CE841" s="427"/>
      <c r="CF841" s="427"/>
      <c r="CG841" s="427"/>
      <c r="CH841" s="427"/>
      <c r="CI841" s="427"/>
      <c r="CJ841" s="427"/>
      <c r="CK841" s="427"/>
      <c r="CL841" s="427"/>
      <c r="CM841" s="427"/>
    </row>
    <row r="842">
      <c r="A842" s="427"/>
      <c r="B842" s="427"/>
      <c r="C842" s="427"/>
      <c r="D842" s="427"/>
      <c r="E842" s="427"/>
      <c r="F842" s="427"/>
      <c r="G842" s="427"/>
      <c r="H842" s="427"/>
      <c r="I842" s="427"/>
      <c r="J842" s="427"/>
      <c r="K842" s="427"/>
      <c r="L842" s="427"/>
      <c r="M842" s="427"/>
      <c r="N842" s="427"/>
      <c r="O842" s="427"/>
      <c r="P842" s="427"/>
      <c r="Q842" s="427"/>
      <c r="R842" s="427"/>
      <c r="S842" s="427"/>
      <c r="T842" s="427"/>
      <c r="U842" s="427"/>
      <c r="V842" s="427"/>
      <c r="W842" s="427"/>
      <c r="X842" s="427"/>
      <c r="Y842" s="427"/>
      <c r="Z842" s="427"/>
      <c r="AA842" s="427"/>
      <c r="AB842" s="427"/>
      <c r="AC842" s="427"/>
      <c r="AD842" s="427"/>
      <c r="AE842" s="427"/>
      <c r="AF842" s="427"/>
      <c r="AG842" s="427"/>
      <c r="AH842" s="427"/>
      <c r="AI842" s="427"/>
      <c r="AJ842" s="427"/>
      <c r="AK842" s="427"/>
      <c r="AL842" s="427"/>
      <c r="AM842" s="427"/>
      <c r="AN842" s="427"/>
      <c r="AO842" s="427"/>
      <c r="AP842" s="427"/>
      <c r="AQ842" s="427"/>
      <c r="AR842" s="427"/>
      <c r="AS842" s="427"/>
      <c r="AT842" s="427"/>
      <c r="AU842" s="427"/>
      <c r="AV842" s="427"/>
      <c r="AW842" s="427"/>
      <c r="AX842" s="427"/>
      <c r="AY842" s="427"/>
      <c r="AZ842" s="427"/>
      <c r="BA842" s="427"/>
      <c r="BB842" s="427"/>
      <c r="BC842" s="427"/>
      <c r="BD842" s="427"/>
      <c r="BE842" s="427"/>
      <c r="BF842" s="427"/>
      <c r="BG842" s="427"/>
      <c r="BH842" s="427"/>
      <c r="BI842" s="427"/>
      <c r="BJ842" s="427"/>
      <c r="BK842" s="427"/>
      <c r="BL842" s="427"/>
      <c r="BM842" s="427"/>
      <c r="BN842" s="427"/>
      <c r="BO842" s="427"/>
      <c r="BP842" s="427"/>
      <c r="BQ842" s="427"/>
      <c r="BR842" s="427"/>
      <c r="BS842" s="427"/>
      <c r="BT842" s="427"/>
      <c r="BU842" s="427"/>
      <c r="BV842" s="427"/>
      <c r="BW842" s="427"/>
      <c r="BX842" s="427"/>
      <c r="BY842" s="427"/>
      <c r="BZ842" s="427"/>
      <c r="CA842" s="427"/>
      <c r="CB842" s="427"/>
      <c r="CC842" s="427"/>
      <c r="CD842" s="427"/>
      <c r="CE842" s="427"/>
      <c r="CF842" s="427"/>
      <c r="CG842" s="427"/>
      <c r="CH842" s="427"/>
      <c r="CI842" s="427"/>
      <c r="CJ842" s="427"/>
      <c r="CK842" s="427"/>
      <c r="CL842" s="427"/>
      <c r="CM842" s="427"/>
    </row>
    <row r="843">
      <c r="A843" s="427"/>
      <c r="B843" s="427"/>
      <c r="C843" s="427"/>
      <c r="D843" s="427"/>
      <c r="E843" s="427"/>
      <c r="F843" s="427"/>
      <c r="G843" s="427"/>
      <c r="H843" s="427"/>
      <c r="I843" s="427"/>
      <c r="J843" s="427"/>
      <c r="K843" s="427"/>
      <c r="L843" s="427"/>
      <c r="M843" s="427"/>
      <c r="N843" s="427"/>
      <c r="O843" s="427"/>
      <c r="P843" s="427"/>
      <c r="Q843" s="427"/>
      <c r="R843" s="427"/>
      <c r="S843" s="427"/>
      <c r="T843" s="427"/>
      <c r="U843" s="427"/>
      <c r="V843" s="427"/>
      <c r="W843" s="427"/>
      <c r="X843" s="427"/>
      <c r="Y843" s="427"/>
      <c r="Z843" s="427"/>
      <c r="AA843" s="427"/>
      <c r="AB843" s="427"/>
      <c r="AC843" s="427"/>
      <c r="AD843" s="427"/>
      <c r="AE843" s="427"/>
      <c r="AF843" s="427"/>
      <c r="AG843" s="427"/>
      <c r="AH843" s="427"/>
      <c r="AI843" s="427"/>
      <c r="AJ843" s="427"/>
      <c r="AK843" s="427"/>
      <c r="AL843" s="427"/>
      <c r="AM843" s="427"/>
      <c r="AN843" s="427"/>
      <c r="AO843" s="427"/>
      <c r="AP843" s="427"/>
      <c r="AQ843" s="427"/>
      <c r="AR843" s="427"/>
      <c r="AS843" s="427"/>
      <c r="AT843" s="427"/>
      <c r="AU843" s="427"/>
      <c r="AV843" s="427"/>
      <c r="AW843" s="427"/>
      <c r="AX843" s="427"/>
      <c r="AY843" s="427"/>
      <c r="AZ843" s="427"/>
      <c r="BA843" s="427"/>
      <c r="BB843" s="427"/>
      <c r="BC843" s="427"/>
      <c r="BD843" s="427"/>
      <c r="BE843" s="427"/>
      <c r="BF843" s="427"/>
      <c r="BG843" s="427"/>
      <c r="BH843" s="427"/>
      <c r="BI843" s="427"/>
      <c r="BJ843" s="427"/>
      <c r="BK843" s="427"/>
      <c r="BL843" s="427"/>
      <c r="BM843" s="427"/>
      <c r="BN843" s="427"/>
      <c r="BO843" s="427"/>
      <c r="BP843" s="427"/>
      <c r="BQ843" s="427"/>
      <c r="BR843" s="427"/>
      <c r="BS843" s="427"/>
      <c r="BT843" s="427"/>
      <c r="BU843" s="427"/>
      <c r="BV843" s="427"/>
      <c r="BW843" s="427"/>
      <c r="BX843" s="427"/>
      <c r="BY843" s="427"/>
      <c r="BZ843" s="427"/>
      <c r="CA843" s="427"/>
      <c r="CB843" s="427"/>
      <c r="CC843" s="427"/>
      <c r="CD843" s="427"/>
      <c r="CE843" s="427"/>
      <c r="CF843" s="427"/>
      <c r="CG843" s="427"/>
      <c r="CH843" s="427"/>
      <c r="CI843" s="427"/>
      <c r="CJ843" s="427"/>
      <c r="CK843" s="427"/>
      <c r="CL843" s="427"/>
      <c r="CM843" s="427"/>
    </row>
    <row r="844">
      <c r="A844" s="427"/>
      <c r="B844" s="427"/>
      <c r="C844" s="427"/>
      <c r="D844" s="427"/>
      <c r="E844" s="427"/>
      <c r="F844" s="427"/>
      <c r="G844" s="427"/>
      <c r="H844" s="427"/>
      <c r="I844" s="427"/>
      <c r="J844" s="427"/>
      <c r="K844" s="427"/>
      <c r="L844" s="427"/>
      <c r="M844" s="427"/>
      <c r="N844" s="427"/>
      <c r="O844" s="427"/>
      <c r="P844" s="427"/>
      <c r="Q844" s="427"/>
      <c r="R844" s="427"/>
      <c r="S844" s="427"/>
      <c r="T844" s="427"/>
      <c r="U844" s="427"/>
      <c r="V844" s="427"/>
      <c r="W844" s="427"/>
      <c r="X844" s="427"/>
      <c r="Y844" s="427"/>
      <c r="Z844" s="427"/>
      <c r="AA844" s="427"/>
      <c r="AB844" s="427"/>
      <c r="AC844" s="427"/>
      <c r="AD844" s="427"/>
      <c r="AE844" s="427"/>
      <c r="AF844" s="427"/>
      <c r="AG844" s="427"/>
      <c r="AH844" s="427"/>
      <c r="AI844" s="427"/>
      <c r="AJ844" s="427"/>
      <c r="AK844" s="427"/>
      <c r="AL844" s="427"/>
      <c r="AM844" s="427"/>
      <c r="AN844" s="427"/>
      <c r="AO844" s="427"/>
      <c r="AP844" s="427"/>
      <c r="AQ844" s="427"/>
      <c r="AR844" s="427"/>
      <c r="AS844" s="427"/>
      <c r="AT844" s="427"/>
      <c r="AU844" s="427"/>
      <c r="AV844" s="427"/>
      <c r="AW844" s="427"/>
      <c r="AX844" s="427"/>
      <c r="AY844" s="427"/>
      <c r="AZ844" s="427"/>
      <c r="BA844" s="427"/>
      <c r="BB844" s="427"/>
      <c r="BC844" s="427"/>
      <c r="BD844" s="427"/>
      <c r="BE844" s="427"/>
      <c r="BF844" s="427"/>
      <c r="BG844" s="427"/>
      <c r="BH844" s="427"/>
      <c r="BI844" s="427"/>
      <c r="BJ844" s="427"/>
      <c r="BK844" s="427"/>
      <c r="BL844" s="427"/>
      <c r="BM844" s="427"/>
      <c r="BN844" s="427"/>
      <c r="BO844" s="427"/>
      <c r="BP844" s="427"/>
      <c r="BQ844" s="427"/>
      <c r="BR844" s="427"/>
      <c r="BS844" s="427"/>
      <c r="BT844" s="427"/>
      <c r="BU844" s="427"/>
      <c r="BV844" s="427"/>
      <c r="BW844" s="427"/>
      <c r="BX844" s="427"/>
      <c r="BY844" s="427"/>
      <c r="BZ844" s="427"/>
      <c r="CA844" s="427"/>
      <c r="CB844" s="427"/>
      <c r="CC844" s="427"/>
      <c r="CD844" s="427"/>
      <c r="CE844" s="427"/>
      <c r="CF844" s="427"/>
      <c r="CG844" s="427"/>
      <c r="CH844" s="427"/>
      <c r="CI844" s="427"/>
      <c r="CJ844" s="427"/>
      <c r="CK844" s="427"/>
      <c r="CL844" s="427"/>
      <c r="CM844" s="427"/>
    </row>
    <row r="845">
      <c r="A845" s="427"/>
      <c r="B845" s="427"/>
      <c r="C845" s="427"/>
      <c r="D845" s="427"/>
      <c r="E845" s="427"/>
      <c r="F845" s="427"/>
      <c r="G845" s="427"/>
      <c r="H845" s="427"/>
      <c r="I845" s="427"/>
      <c r="J845" s="427"/>
      <c r="K845" s="427"/>
      <c r="L845" s="427"/>
      <c r="M845" s="427"/>
      <c r="N845" s="427"/>
      <c r="O845" s="427"/>
      <c r="P845" s="427"/>
      <c r="Q845" s="427"/>
      <c r="R845" s="427"/>
      <c r="S845" s="427"/>
      <c r="T845" s="427"/>
      <c r="U845" s="427"/>
      <c r="V845" s="427"/>
      <c r="W845" s="427"/>
      <c r="X845" s="427"/>
      <c r="Y845" s="427"/>
      <c r="Z845" s="427"/>
      <c r="AA845" s="427"/>
      <c r="AB845" s="427"/>
      <c r="AC845" s="427"/>
      <c r="AD845" s="427"/>
      <c r="AE845" s="427"/>
      <c r="AF845" s="427"/>
      <c r="AG845" s="427"/>
      <c r="AH845" s="427"/>
      <c r="AI845" s="427"/>
      <c r="AJ845" s="427"/>
      <c r="AK845" s="427"/>
      <c r="AL845" s="427"/>
      <c r="AM845" s="427"/>
      <c r="AN845" s="427"/>
      <c r="AO845" s="427"/>
      <c r="AP845" s="427"/>
      <c r="AQ845" s="427"/>
      <c r="AR845" s="427"/>
      <c r="AS845" s="427"/>
      <c r="AT845" s="427"/>
      <c r="AU845" s="427"/>
      <c r="AV845" s="427"/>
      <c r="AW845" s="427"/>
      <c r="AX845" s="427"/>
      <c r="AY845" s="427"/>
      <c r="AZ845" s="427"/>
      <c r="BA845" s="427"/>
      <c r="BB845" s="427"/>
      <c r="BC845" s="427"/>
      <c r="BD845" s="427"/>
      <c r="BE845" s="427"/>
      <c r="BF845" s="427"/>
      <c r="BG845" s="427"/>
      <c r="BH845" s="427"/>
      <c r="BI845" s="427"/>
      <c r="BJ845" s="427"/>
      <c r="BK845" s="427"/>
      <c r="BL845" s="427"/>
      <c r="BM845" s="427"/>
      <c r="BN845" s="427"/>
      <c r="BO845" s="427"/>
      <c r="BP845" s="427"/>
      <c r="BQ845" s="427"/>
      <c r="BR845" s="427"/>
      <c r="BS845" s="427"/>
      <c r="BT845" s="427"/>
      <c r="BU845" s="427"/>
      <c r="BV845" s="427"/>
      <c r="BW845" s="427"/>
      <c r="BX845" s="427"/>
      <c r="BY845" s="427"/>
      <c r="BZ845" s="427"/>
      <c r="CA845" s="427"/>
      <c r="CB845" s="427"/>
      <c r="CC845" s="427"/>
      <c r="CD845" s="427"/>
      <c r="CE845" s="427"/>
      <c r="CF845" s="427"/>
      <c r="CG845" s="427"/>
      <c r="CH845" s="427"/>
      <c r="CI845" s="427"/>
      <c r="CJ845" s="427"/>
      <c r="CK845" s="427"/>
      <c r="CL845" s="427"/>
      <c r="CM845" s="427"/>
    </row>
    <row r="846">
      <c r="A846" s="427"/>
      <c r="B846" s="427"/>
      <c r="C846" s="427"/>
      <c r="D846" s="427"/>
      <c r="E846" s="427"/>
      <c r="F846" s="427"/>
      <c r="G846" s="427"/>
      <c r="H846" s="427"/>
      <c r="I846" s="427"/>
      <c r="J846" s="427"/>
      <c r="K846" s="427"/>
      <c r="L846" s="427"/>
      <c r="M846" s="427"/>
      <c r="N846" s="427"/>
      <c r="O846" s="427"/>
      <c r="P846" s="427"/>
      <c r="Q846" s="427"/>
      <c r="R846" s="427"/>
      <c r="S846" s="427"/>
      <c r="T846" s="427"/>
      <c r="U846" s="427"/>
      <c r="V846" s="427"/>
      <c r="W846" s="427"/>
      <c r="X846" s="427"/>
      <c r="Y846" s="427"/>
      <c r="Z846" s="427"/>
      <c r="AA846" s="427"/>
      <c r="AB846" s="427"/>
      <c r="AC846" s="427"/>
      <c r="AD846" s="427"/>
      <c r="AE846" s="427"/>
      <c r="AF846" s="427"/>
      <c r="AG846" s="427"/>
      <c r="AH846" s="427"/>
      <c r="AI846" s="427"/>
      <c r="AJ846" s="427"/>
      <c r="AK846" s="427"/>
      <c r="AL846" s="427"/>
      <c r="AM846" s="427"/>
      <c r="AN846" s="427"/>
      <c r="AO846" s="427"/>
      <c r="AP846" s="427"/>
      <c r="AQ846" s="427"/>
      <c r="AR846" s="427"/>
      <c r="AS846" s="427"/>
      <c r="AT846" s="427"/>
      <c r="AU846" s="427"/>
      <c r="AV846" s="427"/>
      <c r="AW846" s="427"/>
      <c r="AX846" s="427"/>
      <c r="AY846" s="427"/>
      <c r="AZ846" s="427"/>
      <c r="BA846" s="427"/>
      <c r="BB846" s="427"/>
      <c r="BC846" s="427"/>
      <c r="BD846" s="427"/>
      <c r="BE846" s="427"/>
      <c r="BF846" s="427"/>
      <c r="BG846" s="427"/>
      <c r="BH846" s="427"/>
      <c r="BI846" s="427"/>
      <c r="BJ846" s="427"/>
      <c r="BK846" s="427"/>
      <c r="BL846" s="427"/>
      <c r="BM846" s="427"/>
      <c r="BN846" s="427"/>
      <c r="BO846" s="427"/>
      <c r="BP846" s="427"/>
      <c r="BQ846" s="427"/>
      <c r="BR846" s="427"/>
      <c r="BS846" s="427"/>
      <c r="BT846" s="427"/>
      <c r="BU846" s="427"/>
      <c r="BV846" s="427"/>
      <c r="BW846" s="427"/>
      <c r="BX846" s="427"/>
      <c r="BY846" s="427"/>
      <c r="BZ846" s="427"/>
      <c r="CA846" s="427"/>
      <c r="CB846" s="427"/>
      <c r="CC846" s="427"/>
      <c r="CD846" s="427"/>
      <c r="CE846" s="427"/>
      <c r="CF846" s="427"/>
      <c r="CG846" s="427"/>
      <c r="CH846" s="427"/>
      <c r="CI846" s="427"/>
      <c r="CJ846" s="427"/>
      <c r="CK846" s="427"/>
      <c r="CL846" s="427"/>
      <c r="CM846" s="427"/>
    </row>
    <row r="847">
      <c r="A847" s="427"/>
      <c r="B847" s="427"/>
      <c r="C847" s="427"/>
      <c r="D847" s="427"/>
      <c r="E847" s="427"/>
      <c r="F847" s="427"/>
      <c r="G847" s="427"/>
      <c r="H847" s="427"/>
      <c r="I847" s="427"/>
      <c r="J847" s="427"/>
      <c r="K847" s="427"/>
      <c r="L847" s="427"/>
      <c r="M847" s="427"/>
      <c r="N847" s="427"/>
      <c r="O847" s="427"/>
      <c r="P847" s="427"/>
      <c r="Q847" s="427"/>
      <c r="R847" s="427"/>
      <c r="S847" s="427"/>
      <c r="T847" s="427"/>
      <c r="U847" s="427"/>
      <c r="V847" s="427"/>
      <c r="W847" s="427"/>
      <c r="X847" s="427"/>
      <c r="Y847" s="427"/>
      <c r="Z847" s="427"/>
      <c r="AA847" s="427"/>
      <c r="AB847" s="427"/>
      <c r="AC847" s="427"/>
      <c r="AD847" s="427"/>
      <c r="AE847" s="427"/>
      <c r="AF847" s="427"/>
      <c r="AG847" s="427"/>
      <c r="AH847" s="427"/>
      <c r="AI847" s="427"/>
      <c r="AJ847" s="427"/>
      <c r="AK847" s="427"/>
      <c r="AL847" s="427"/>
      <c r="AM847" s="427"/>
      <c r="AN847" s="427"/>
      <c r="AO847" s="427"/>
      <c r="AP847" s="427"/>
      <c r="AQ847" s="427"/>
      <c r="AR847" s="427"/>
      <c r="AS847" s="427"/>
      <c r="AT847" s="427"/>
      <c r="AU847" s="427"/>
      <c r="AV847" s="427"/>
      <c r="AW847" s="427"/>
      <c r="AX847" s="427"/>
      <c r="AY847" s="427"/>
      <c r="AZ847" s="427"/>
      <c r="BA847" s="427"/>
      <c r="BB847" s="427"/>
      <c r="BC847" s="427"/>
      <c r="BD847" s="427"/>
      <c r="BE847" s="427"/>
      <c r="BF847" s="427"/>
      <c r="BG847" s="427"/>
      <c r="BH847" s="427"/>
      <c r="BI847" s="427"/>
      <c r="BJ847" s="427"/>
      <c r="BK847" s="427"/>
      <c r="BL847" s="427"/>
      <c r="BM847" s="427"/>
      <c r="BN847" s="427"/>
      <c r="BO847" s="427"/>
      <c r="BP847" s="427"/>
      <c r="BQ847" s="427"/>
      <c r="BR847" s="427"/>
      <c r="BS847" s="427"/>
      <c r="BT847" s="427"/>
      <c r="BU847" s="427"/>
      <c r="BV847" s="427"/>
      <c r="BW847" s="427"/>
      <c r="BX847" s="427"/>
      <c r="BY847" s="427"/>
      <c r="BZ847" s="427"/>
      <c r="CA847" s="427"/>
      <c r="CB847" s="427"/>
      <c r="CC847" s="427"/>
      <c r="CD847" s="427"/>
      <c r="CE847" s="427"/>
      <c r="CF847" s="427"/>
      <c r="CG847" s="427"/>
      <c r="CH847" s="427"/>
      <c r="CI847" s="427"/>
      <c r="CJ847" s="427"/>
      <c r="CK847" s="427"/>
      <c r="CL847" s="427"/>
      <c r="CM847" s="427"/>
    </row>
    <row r="848">
      <c r="A848" s="427"/>
      <c r="B848" s="427"/>
      <c r="C848" s="427"/>
      <c r="D848" s="427"/>
      <c r="E848" s="427"/>
      <c r="F848" s="427"/>
      <c r="G848" s="427"/>
      <c r="H848" s="427"/>
      <c r="I848" s="427"/>
      <c r="J848" s="427"/>
      <c r="K848" s="427"/>
      <c r="L848" s="427"/>
      <c r="M848" s="427"/>
      <c r="N848" s="427"/>
      <c r="O848" s="427"/>
      <c r="P848" s="427"/>
      <c r="Q848" s="427"/>
      <c r="R848" s="427"/>
      <c r="S848" s="427"/>
      <c r="T848" s="427"/>
      <c r="U848" s="427"/>
      <c r="V848" s="427"/>
      <c r="W848" s="427"/>
      <c r="X848" s="427"/>
      <c r="Y848" s="427"/>
      <c r="Z848" s="427"/>
      <c r="AA848" s="427"/>
      <c r="AB848" s="427"/>
      <c r="AC848" s="427"/>
      <c r="AD848" s="427"/>
      <c r="AE848" s="427"/>
      <c r="AF848" s="427"/>
      <c r="AG848" s="427"/>
      <c r="AH848" s="427"/>
      <c r="AI848" s="427"/>
      <c r="AJ848" s="427"/>
      <c r="AK848" s="427"/>
      <c r="AL848" s="427"/>
      <c r="AM848" s="427"/>
      <c r="AN848" s="427"/>
      <c r="AO848" s="427"/>
      <c r="AP848" s="427"/>
      <c r="AQ848" s="427"/>
      <c r="AR848" s="427"/>
      <c r="AS848" s="427"/>
      <c r="AT848" s="427"/>
      <c r="AU848" s="427"/>
      <c r="AV848" s="427"/>
      <c r="AW848" s="427"/>
      <c r="AX848" s="427"/>
      <c r="AY848" s="427"/>
      <c r="AZ848" s="427"/>
      <c r="BA848" s="427"/>
      <c r="BB848" s="427"/>
      <c r="BC848" s="427"/>
      <c r="BD848" s="427"/>
      <c r="BE848" s="427"/>
      <c r="BF848" s="427"/>
      <c r="BG848" s="427"/>
      <c r="BH848" s="427"/>
      <c r="BI848" s="427"/>
      <c r="BJ848" s="427"/>
      <c r="BK848" s="427"/>
      <c r="BL848" s="427"/>
      <c r="BM848" s="427"/>
      <c r="BN848" s="427"/>
      <c r="BO848" s="427"/>
      <c r="BP848" s="427"/>
      <c r="BQ848" s="427"/>
      <c r="BR848" s="427"/>
      <c r="BS848" s="427"/>
      <c r="BT848" s="427"/>
      <c r="BU848" s="427"/>
      <c r="BV848" s="427"/>
      <c r="BW848" s="427"/>
      <c r="BX848" s="427"/>
      <c r="BY848" s="427"/>
      <c r="BZ848" s="427"/>
      <c r="CA848" s="427"/>
      <c r="CB848" s="427"/>
      <c r="CC848" s="427"/>
      <c r="CD848" s="427"/>
      <c r="CE848" s="427"/>
      <c r="CF848" s="427"/>
      <c r="CG848" s="427"/>
      <c r="CH848" s="427"/>
      <c r="CI848" s="427"/>
      <c r="CJ848" s="427"/>
      <c r="CK848" s="427"/>
      <c r="CL848" s="427"/>
      <c r="CM848" s="427"/>
    </row>
    <row r="849">
      <c r="A849" s="427"/>
      <c r="B849" s="427"/>
      <c r="C849" s="427"/>
      <c r="D849" s="427"/>
      <c r="E849" s="427"/>
      <c r="F849" s="427"/>
      <c r="G849" s="427"/>
      <c r="H849" s="427"/>
      <c r="I849" s="427"/>
      <c r="J849" s="427"/>
      <c r="K849" s="427"/>
      <c r="L849" s="427"/>
      <c r="M849" s="427"/>
      <c r="N849" s="427"/>
      <c r="O849" s="427"/>
      <c r="P849" s="427"/>
      <c r="Q849" s="427"/>
      <c r="R849" s="427"/>
      <c r="S849" s="427"/>
      <c r="T849" s="427"/>
      <c r="U849" s="427"/>
      <c r="V849" s="427"/>
      <c r="W849" s="427"/>
      <c r="X849" s="427"/>
      <c r="Y849" s="427"/>
      <c r="Z849" s="427"/>
      <c r="AA849" s="427"/>
      <c r="AB849" s="427"/>
      <c r="AC849" s="427"/>
      <c r="AD849" s="427"/>
      <c r="AE849" s="427"/>
      <c r="AF849" s="427"/>
      <c r="AG849" s="427"/>
      <c r="AH849" s="427"/>
      <c r="AI849" s="427"/>
      <c r="AJ849" s="427"/>
      <c r="AK849" s="427"/>
      <c r="AL849" s="427"/>
      <c r="AM849" s="427"/>
      <c r="AN849" s="427"/>
      <c r="AO849" s="427"/>
      <c r="AP849" s="427"/>
      <c r="AQ849" s="427"/>
      <c r="AR849" s="427"/>
      <c r="AS849" s="427"/>
      <c r="AT849" s="427"/>
      <c r="AU849" s="427"/>
      <c r="AV849" s="427"/>
      <c r="AW849" s="427"/>
      <c r="AX849" s="427"/>
      <c r="AY849" s="427"/>
      <c r="AZ849" s="427"/>
      <c r="BA849" s="427"/>
      <c r="BB849" s="427"/>
      <c r="BC849" s="427"/>
      <c r="BD849" s="427"/>
      <c r="BE849" s="427"/>
      <c r="BF849" s="427"/>
      <c r="BG849" s="427"/>
      <c r="BH849" s="427"/>
      <c r="BI849" s="427"/>
      <c r="BJ849" s="427"/>
      <c r="BK849" s="427"/>
      <c r="BL849" s="427"/>
      <c r="BM849" s="427"/>
      <c r="BN849" s="427"/>
      <c r="BO849" s="427"/>
      <c r="BP849" s="427"/>
      <c r="BQ849" s="427"/>
      <c r="BR849" s="427"/>
      <c r="BS849" s="427"/>
      <c r="BT849" s="427"/>
      <c r="BU849" s="427"/>
      <c r="BV849" s="427"/>
      <c r="BW849" s="427"/>
      <c r="BX849" s="427"/>
      <c r="BY849" s="427"/>
      <c r="BZ849" s="427"/>
      <c r="CA849" s="427"/>
      <c r="CB849" s="427"/>
      <c r="CC849" s="427"/>
      <c r="CD849" s="427"/>
      <c r="CE849" s="427"/>
      <c r="CF849" s="427"/>
      <c r="CG849" s="427"/>
      <c r="CH849" s="427"/>
      <c r="CI849" s="427"/>
      <c r="CJ849" s="427"/>
      <c r="CK849" s="427"/>
      <c r="CL849" s="427"/>
      <c r="CM849" s="427"/>
    </row>
    <row r="850">
      <c r="A850" s="427"/>
      <c r="B850" s="427"/>
      <c r="C850" s="427"/>
      <c r="D850" s="427"/>
      <c r="E850" s="427"/>
      <c r="F850" s="427"/>
      <c r="G850" s="427"/>
      <c r="H850" s="427"/>
      <c r="I850" s="427"/>
      <c r="J850" s="427"/>
      <c r="K850" s="427"/>
      <c r="L850" s="427"/>
      <c r="M850" s="427"/>
      <c r="N850" s="427"/>
      <c r="O850" s="427"/>
      <c r="P850" s="427"/>
      <c r="Q850" s="427"/>
      <c r="R850" s="427"/>
      <c r="S850" s="427"/>
      <c r="T850" s="427"/>
      <c r="U850" s="427"/>
      <c r="V850" s="427"/>
      <c r="W850" s="427"/>
      <c r="X850" s="427"/>
      <c r="Y850" s="427"/>
      <c r="Z850" s="427"/>
      <c r="AA850" s="427"/>
      <c r="AB850" s="427"/>
      <c r="AC850" s="427"/>
      <c r="AD850" s="427"/>
      <c r="AE850" s="427"/>
      <c r="AF850" s="427"/>
      <c r="AG850" s="427"/>
      <c r="AH850" s="427"/>
      <c r="AI850" s="427"/>
      <c r="AJ850" s="427"/>
      <c r="AK850" s="427"/>
      <c r="AL850" s="427"/>
      <c r="AM850" s="427"/>
      <c r="AN850" s="427"/>
      <c r="AO850" s="427"/>
      <c r="AP850" s="427"/>
      <c r="AQ850" s="427"/>
      <c r="AR850" s="427"/>
      <c r="AS850" s="427"/>
      <c r="AT850" s="427"/>
      <c r="AU850" s="427"/>
      <c r="AV850" s="427"/>
      <c r="AW850" s="427"/>
      <c r="AX850" s="427"/>
      <c r="AY850" s="427"/>
      <c r="AZ850" s="427"/>
      <c r="BA850" s="427"/>
      <c r="BB850" s="427"/>
      <c r="BC850" s="427"/>
      <c r="BD850" s="427"/>
      <c r="BE850" s="427"/>
      <c r="BF850" s="427"/>
      <c r="BG850" s="427"/>
      <c r="BH850" s="427"/>
      <c r="BI850" s="427"/>
      <c r="BJ850" s="427"/>
      <c r="BK850" s="427"/>
      <c r="BL850" s="427"/>
      <c r="BM850" s="427"/>
      <c r="BN850" s="427"/>
      <c r="BO850" s="427"/>
      <c r="BP850" s="427"/>
      <c r="BQ850" s="427"/>
      <c r="BR850" s="427"/>
      <c r="BS850" s="427"/>
      <c r="BT850" s="427"/>
      <c r="BU850" s="427"/>
      <c r="BV850" s="427"/>
      <c r="BW850" s="427"/>
      <c r="BX850" s="427"/>
      <c r="BY850" s="427"/>
      <c r="BZ850" s="427"/>
      <c r="CA850" s="427"/>
      <c r="CB850" s="427"/>
      <c r="CC850" s="427"/>
      <c r="CD850" s="427"/>
      <c r="CE850" s="427"/>
      <c r="CF850" s="427"/>
      <c r="CG850" s="427"/>
      <c r="CH850" s="427"/>
      <c r="CI850" s="427"/>
      <c r="CJ850" s="427"/>
      <c r="CK850" s="427"/>
      <c r="CL850" s="427"/>
      <c r="CM850" s="427"/>
    </row>
    <row r="851">
      <c r="A851" s="427"/>
      <c r="B851" s="427"/>
      <c r="C851" s="427"/>
      <c r="D851" s="427"/>
      <c r="E851" s="427"/>
      <c r="F851" s="427"/>
      <c r="G851" s="427"/>
      <c r="H851" s="427"/>
      <c r="I851" s="427"/>
      <c r="J851" s="427"/>
      <c r="K851" s="427"/>
      <c r="L851" s="427"/>
      <c r="M851" s="427"/>
      <c r="N851" s="427"/>
      <c r="O851" s="427"/>
      <c r="P851" s="427"/>
      <c r="Q851" s="427"/>
      <c r="R851" s="427"/>
      <c r="S851" s="427"/>
      <c r="T851" s="427"/>
      <c r="U851" s="427"/>
      <c r="V851" s="427"/>
      <c r="W851" s="427"/>
      <c r="X851" s="427"/>
      <c r="Y851" s="427"/>
      <c r="Z851" s="427"/>
      <c r="AA851" s="427"/>
      <c r="AB851" s="427"/>
      <c r="AC851" s="427"/>
      <c r="AD851" s="427"/>
      <c r="AE851" s="427"/>
      <c r="AF851" s="427"/>
      <c r="AG851" s="427"/>
      <c r="AH851" s="427"/>
      <c r="AI851" s="427"/>
      <c r="AJ851" s="427"/>
      <c r="AK851" s="427"/>
      <c r="AL851" s="427"/>
      <c r="AM851" s="427"/>
      <c r="AN851" s="427"/>
      <c r="AO851" s="427"/>
      <c r="AP851" s="427"/>
      <c r="AQ851" s="427"/>
      <c r="AR851" s="427"/>
      <c r="AS851" s="427"/>
      <c r="AT851" s="427"/>
      <c r="AU851" s="427"/>
      <c r="AV851" s="427"/>
      <c r="AW851" s="427"/>
      <c r="AX851" s="427"/>
      <c r="AY851" s="427"/>
      <c r="AZ851" s="427"/>
      <c r="BA851" s="427"/>
      <c r="BB851" s="427"/>
      <c r="BC851" s="427"/>
      <c r="BD851" s="427"/>
      <c r="BE851" s="427"/>
      <c r="BF851" s="427"/>
      <c r="BG851" s="427"/>
      <c r="BH851" s="427"/>
      <c r="BI851" s="427"/>
      <c r="BJ851" s="427"/>
      <c r="BK851" s="427"/>
      <c r="BL851" s="427"/>
      <c r="BM851" s="427"/>
      <c r="BN851" s="427"/>
      <c r="BO851" s="427"/>
      <c r="BP851" s="427"/>
      <c r="BQ851" s="427"/>
      <c r="BR851" s="427"/>
      <c r="BS851" s="427"/>
      <c r="BT851" s="427"/>
      <c r="BU851" s="427"/>
      <c r="BV851" s="427"/>
      <c r="BW851" s="427"/>
      <c r="BX851" s="427"/>
      <c r="BY851" s="427"/>
      <c r="BZ851" s="427"/>
      <c r="CA851" s="427"/>
      <c r="CB851" s="427"/>
      <c r="CC851" s="427"/>
      <c r="CD851" s="427"/>
      <c r="CE851" s="427"/>
      <c r="CF851" s="427"/>
      <c r="CG851" s="427"/>
      <c r="CH851" s="427"/>
      <c r="CI851" s="427"/>
      <c r="CJ851" s="427"/>
      <c r="CK851" s="427"/>
      <c r="CL851" s="427"/>
      <c r="CM851" s="427"/>
    </row>
    <row r="852">
      <c r="A852" s="427"/>
      <c r="B852" s="427"/>
      <c r="C852" s="427"/>
      <c r="D852" s="427"/>
      <c r="E852" s="427"/>
      <c r="F852" s="427"/>
      <c r="G852" s="427"/>
      <c r="H852" s="427"/>
      <c r="I852" s="427"/>
      <c r="J852" s="427"/>
      <c r="K852" s="427"/>
      <c r="L852" s="427"/>
      <c r="M852" s="427"/>
      <c r="N852" s="427"/>
      <c r="O852" s="427"/>
      <c r="P852" s="427"/>
      <c r="Q852" s="427"/>
      <c r="R852" s="427"/>
      <c r="S852" s="427"/>
      <c r="T852" s="427"/>
      <c r="U852" s="427"/>
      <c r="V852" s="427"/>
      <c r="W852" s="427"/>
      <c r="X852" s="427"/>
      <c r="Y852" s="427"/>
      <c r="Z852" s="427"/>
      <c r="AA852" s="427"/>
      <c r="AB852" s="427"/>
      <c r="AC852" s="427"/>
      <c r="AD852" s="427"/>
      <c r="AE852" s="427"/>
      <c r="AF852" s="427"/>
      <c r="AG852" s="427"/>
      <c r="AH852" s="427"/>
      <c r="AI852" s="427"/>
      <c r="AJ852" s="427"/>
      <c r="AK852" s="427"/>
      <c r="AL852" s="427"/>
      <c r="AM852" s="427"/>
      <c r="AN852" s="427"/>
      <c r="AO852" s="427"/>
      <c r="AP852" s="427"/>
      <c r="AQ852" s="427"/>
      <c r="AR852" s="427"/>
      <c r="AS852" s="427"/>
      <c r="AT852" s="427"/>
      <c r="AU852" s="427"/>
      <c r="AV852" s="427"/>
      <c r="AW852" s="427"/>
      <c r="AX852" s="427"/>
      <c r="AY852" s="427"/>
      <c r="AZ852" s="427"/>
      <c r="BA852" s="427"/>
      <c r="BB852" s="427"/>
      <c r="BC852" s="427"/>
      <c r="BD852" s="427"/>
      <c r="BE852" s="427"/>
      <c r="BF852" s="427"/>
      <c r="BG852" s="427"/>
      <c r="BH852" s="427"/>
      <c r="BI852" s="427"/>
      <c r="BJ852" s="427"/>
      <c r="BK852" s="427"/>
      <c r="BL852" s="427"/>
      <c r="BM852" s="427"/>
      <c r="BN852" s="427"/>
      <c r="BO852" s="427"/>
      <c r="BP852" s="427"/>
      <c r="BQ852" s="427"/>
      <c r="BR852" s="427"/>
      <c r="BS852" s="427"/>
      <c r="BT852" s="427"/>
      <c r="BU852" s="427"/>
      <c r="BV852" s="427"/>
      <c r="BW852" s="427"/>
      <c r="BX852" s="427"/>
      <c r="BY852" s="427"/>
      <c r="BZ852" s="427"/>
      <c r="CA852" s="427"/>
      <c r="CB852" s="427"/>
      <c r="CC852" s="427"/>
      <c r="CD852" s="427"/>
      <c r="CE852" s="427"/>
      <c r="CF852" s="427"/>
      <c r="CG852" s="427"/>
      <c r="CH852" s="427"/>
      <c r="CI852" s="427"/>
      <c r="CJ852" s="427"/>
      <c r="CK852" s="427"/>
      <c r="CL852" s="427"/>
      <c r="CM852" s="427"/>
    </row>
    <row r="853">
      <c r="A853" s="427"/>
      <c r="B853" s="427"/>
      <c r="C853" s="427"/>
      <c r="D853" s="427"/>
      <c r="E853" s="427"/>
      <c r="F853" s="427"/>
      <c r="G853" s="427"/>
      <c r="H853" s="427"/>
      <c r="I853" s="427"/>
      <c r="J853" s="427"/>
      <c r="K853" s="427"/>
      <c r="L853" s="427"/>
      <c r="M853" s="427"/>
      <c r="N853" s="427"/>
      <c r="O853" s="427"/>
      <c r="P853" s="427"/>
      <c r="Q853" s="427"/>
      <c r="R853" s="427"/>
      <c r="S853" s="427"/>
      <c r="T853" s="427"/>
      <c r="U853" s="427"/>
      <c r="V853" s="427"/>
      <c r="W853" s="427"/>
      <c r="X853" s="427"/>
      <c r="Y853" s="427"/>
      <c r="Z853" s="427"/>
      <c r="AA853" s="427"/>
      <c r="AB853" s="427"/>
      <c r="AC853" s="427"/>
      <c r="AD853" s="427"/>
      <c r="AE853" s="427"/>
      <c r="AF853" s="427"/>
      <c r="AG853" s="427"/>
      <c r="AH853" s="427"/>
      <c r="AI853" s="427"/>
      <c r="AJ853" s="427"/>
      <c r="AK853" s="427"/>
      <c r="AL853" s="427"/>
      <c r="AM853" s="427"/>
      <c r="AN853" s="427"/>
      <c r="AO853" s="427"/>
      <c r="AP853" s="427"/>
      <c r="AQ853" s="427"/>
      <c r="AR853" s="427"/>
      <c r="AS853" s="427"/>
      <c r="AT853" s="427"/>
      <c r="AU853" s="427"/>
      <c r="AV853" s="427"/>
      <c r="AW853" s="427"/>
      <c r="AX853" s="427"/>
      <c r="AY853" s="427"/>
      <c r="AZ853" s="427"/>
      <c r="BA853" s="427"/>
      <c r="BB853" s="427"/>
      <c r="BC853" s="427"/>
      <c r="BD853" s="427"/>
      <c r="BE853" s="427"/>
      <c r="BF853" s="427"/>
      <c r="BG853" s="427"/>
      <c r="BH853" s="427"/>
      <c r="BI853" s="427"/>
      <c r="BJ853" s="427"/>
      <c r="BK853" s="427"/>
      <c r="BL853" s="427"/>
      <c r="BM853" s="427"/>
      <c r="BN853" s="427"/>
      <c r="BO853" s="427"/>
      <c r="BP853" s="427"/>
      <c r="BQ853" s="427"/>
      <c r="BR853" s="427"/>
      <c r="BS853" s="427"/>
      <c r="BT853" s="427"/>
      <c r="BU853" s="427"/>
      <c r="BV853" s="427"/>
      <c r="BW853" s="427"/>
      <c r="BX853" s="427"/>
      <c r="BY853" s="427"/>
      <c r="BZ853" s="427"/>
      <c r="CA853" s="427"/>
      <c r="CB853" s="427"/>
      <c r="CC853" s="427"/>
      <c r="CD853" s="427"/>
      <c r="CE853" s="427"/>
      <c r="CF853" s="427"/>
      <c r="CG853" s="427"/>
      <c r="CH853" s="427"/>
      <c r="CI853" s="427"/>
      <c r="CJ853" s="427"/>
      <c r="CK853" s="427"/>
      <c r="CL853" s="427"/>
      <c r="CM853" s="427"/>
    </row>
    <row r="854">
      <c r="A854" s="427"/>
      <c r="B854" s="427"/>
      <c r="C854" s="427"/>
      <c r="D854" s="427"/>
      <c r="E854" s="427"/>
      <c r="F854" s="427"/>
      <c r="G854" s="427"/>
      <c r="H854" s="427"/>
      <c r="I854" s="427"/>
      <c r="J854" s="427"/>
      <c r="K854" s="427"/>
      <c r="L854" s="427"/>
      <c r="M854" s="427"/>
      <c r="N854" s="427"/>
      <c r="O854" s="427"/>
      <c r="P854" s="427"/>
      <c r="Q854" s="427"/>
      <c r="R854" s="427"/>
      <c r="S854" s="427"/>
      <c r="T854" s="427"/>
      <c r="U854" s="427"/>
      <c r="V854" s="427"/>
      <c r="W854" s="427"/>
      <c r="X854" s="427"/>
      <c r="Y854" s="427"/>
      <c r="Z854" s="427"/>
      <c r="AA854" s="427"/>
      <c r="AB854" s="427"/>
      <c r="AC854" s="427"/>
      <c r="AD854" s="427"/>
      <c r="AE854" s="427"/>
      <c r="AF854" s="427"/>
      <c r="AG854" s="427"/>
      <c r="AH854" s="427"/>
      <c r="AI854" s="427"/>
      <c r="AJ854" s="427"/>
      <c r="AK854" s="427"/>
      <c r="AL854" s="427"/>
      <c r="AM854" s="427"/>
      <c r="AN854" s="427"/>
      <c r="AO854" s="427"/>
      <c r="AP854" s="427"/>
      <c r="AQ854" s="427"/>
      <c r="AR854" s="427"/>
      <c r="AS854" s="427"/>
      <c r="AT854" s="427"/>
      <c r="AU854" s="427"/>
      <c r="AV854" s="427"/>
      <c r="AW854" s="427"/>
      <c r="AX854" s="427"/>
      <c r="AY854" s="427"/>
      <c r="AZ854" s="427"/>
      <c r="BA854" s="427"/>
      <c r="BB854" s="427"/>
      <c r="BC854" s="427"/>
      <c r="BD854" s="427"/>
      <c r="BE854" s="427"/>
      <c r="BF854" s="427"/>
      <c r="BG854" s="427"/>
      <c r="BH854" s="427"/>
      <c r="BI854" s="427"/>
      <c r="BJ854" s="427"/>
      <c r="BK854" s="427"/>
      <c r="BL854" s="427"/>
      <c r="BM854" s="427"/>
      <c r="BN854" s="427"/>
      <c r="BO854" s="427"/>
      <c r="BP854" s="427"/>
      <c r="BQ854" s="427"/>
      <c r="BR854" s="427"/>
      <c r="BS854" s="427"/>
      <c r="BT854" s="427"/>
      <c r="BU854" s="427"/>
      <c r="BV854" s="427"/>
      <c r="BW854" s="427"/>
      <c r="BX854" s="427"/>
      <c r="BY854" s="427"/>
      <c r="BZ854" s="427"/>
      <c r="CA854" s="427"/>
      <c r="CB854" s="427"/>
      <c r="CC854" s="427"/>
      <c r="CD854" s="427"/>
      <c r="CE854" s="427"/>
      <c r="CF854" s="427"/>
      <c r="CG854" s="427"/>
      <c r="CH854" s="427"/>
      <c r="CI854" s="427"/>
      <c r="CJ854" s="427"/>
      <c r="CK854" s="427"/>
      <c r="CL854" s="427"/>
      <c r="CM854" s="427"/>
    </row>
    <row r="855">
      <c r="A855" s="427"/>
      <c r="B855" s="427"/>
      <c r="C855" s="427"/>
      <c r="D855" s="427"/>
      <c r="E855" s="427"/>
      <c r="F855" s="427"/>
      <c r="G855" s="427"/>
      <c r="H855" s="427"/>
      <c r="I855" s="427"/>
      <c r="J855" s="427"/>
      <c r="K855" s="427"/>
      <c r="L855" s="427"/>
      <c r="M855" s="427"/>
      <c r="N855" s="427"/>
      <c r="O855" s="427"/>
      <c r="P855" s="427"/>
      <c r="Q855" s="427"/>
      <c r="R855" s="427"/>
      <c r="S855" s="427"/>
      <c r="T855" s="427"/>
      <c r="U855" s="427"/>
      <c r="V855" s="427"/>
      <c r="W855" s="427"/>
      <c r="X855" s="427"/>
      <c r="Y855" s="427"/>
      <c r="Z855" s="427"/>
      <c r="AA855" s="427"/>
      <c r="AB855" s="427"/>
      <c r="AC855" s="427"/>
      <c r="AD855" s="427"/>
      <c r="AE855" s="427"/>
      <c r="AF855" s="427"/>
      <c r="AG855" s="427"/>
      <c r="AH855" s="427"/>
      <c r="AI855" s="427"/>
      <c r="AJ855" s="427"/>
      <c r="AK855" s="427"/>
      <c r="AL855" s="427"/>
      <c r="AM855" s="427"/>
      <c r="AN855" s="427"/>
      <c r="AO855" s="427"/>
      <c r="AP855" s="427"/>
      <c r="AQ855" s="427"/>
      <c r="AR855" s="427"/>
      <c r="AS855" s="427"/>
      <c r="AT855" s="427"/>
      <c r="AU855" s="427"/>
      <c r="AV855" s="427"/>
      <c r="AW855" s="427"/>
      <c r="AX855" s="427"/>
      <c r="AY855" s="427"/>
      <c r="AZ855" s="427"/>
      <c r="BA855" s="427"/>
      <c r="BB855" s="427"/>
      <c r="BC855" s="427"/>
      <c r="BD855" s="427"/>
      <c r="BE855" s="427"/>
      <c r="BF855" s="427"/>
      <c r="BG855" s="427"/>
      <c r="BH855" s="427"/>
      <c r="BI855" s="427"/>
      <c r="BJ855" s="427"/>
      <c r="BK855" s="427"/>
      <c r="BL855" s="427"/>
      <c r="BM855" s="427"/>
      <c r="BN855" s="427"/>
      <c r="BO855" s="427"/>
      <c r="BP855" s="427"/>
      <c r="BQ855" s="427"/>
      <c r="BR855" s="427"/>
      <c r="BS855" s="427"/>
      <c r="BT855" s="427"/>
      <c r="BU855" s="427"/>
      <c r="BV855" s="427"/>
      <c r="BW855" s="427"/>
      <c r="BX855" s="427"/>
      <c r="BY855" s="427"/>
      <c r="BZ855" s="427"/>
      <c r="CA855" s="427"/>
      <c r="CB855" s="427"/>
      <c r="CC855" s="427"/>
      <c r="CD855" s="427"/>
      <c r="CE855" s="427"/>
      <c r="CF855" s="427"/>
      <c r="CG855" s="427"/>
      <c r="CH855" s="427"/>
      <c r="CI855" s="427"/>
      <c r="CJ855" s="427"/>
      <c r="CK855" s="427"/>
      <c r="CL855" s="427"/>
      <c r="CM855" s="427"/>
    </row>
    <row r="856">
      <c r="A856" s="427"/>
      <c r="B856" s="427"/>
      <c r="C856" s="427"/>
      <c r="D856" s="427"/>
      <c r="E856" s="427"/>
      <c r="F856" s="427"/>
      <c r="G856" s="427"/>
      <c r="H856" s="427"/>
      <c r="I856" s="427"/>
      <c r="J856" s="427"/>
      <c r="K856" s="427"/>
      <c r="L856" s="427"/>
      <c r="M856" s="427"/>
      <c r="N856" s="427"/>
      <c r="O856" s="427"/>
      <c r="P856" s="427"/>
      <c r="Q856" s="427"/>
      <c r="R856" s="427"/>
      <c r="S856" s="427"/>
      <c r="T856" s="427"/>
      <c r="U856" s="427"/>
      <c r="V856" s="427"/>
      <c r="W856" s="427"/>
      <c r="X856" s="427"/>
      <c r="Y856" s="427"/>
      <c r="Z856" s="427"/>
      <c r="AA856" s="427"/>
      <c r="AB856" s="427"/>
      <c r="AC856" s="427"/>
      <c r="AD856" s="427"/>
      <c r="AE856" s="427"/>
      <c r="AF856" s="427"/>
      <c r="AG856" s="427"/>
      <c r="AH856" s="427"/>
      <c r="AI856" s="427"/>
      <c r="AJ856" s="427"/>
      <c r="AK856" s="427"/>
      <c r="AL856" s="427"/>
      <c r="AM856" s="427"/>
      <c r="AN856" s="427"/>
      <c r="AO856" s="427"/>
      <c r="AP856" s="427"/>
      <c r="AQ856" s="427"/>
      <c r="AR856" s="427"/>
      <c r="AS856" s="427"/>
      <c r="AT856" s="427"/>
      <c r="AU856" s="427"/>
      <c r="AV856" s="427"/>
      <c r="AW856" s="427"/>
      <c r="AX856" s="427"/>
      <c r="AY856" s="427"/>
      <c r="AZ856" s="427"/>
      <c r="BA856" s="427"/>
      <c r="BB856" s="427"/>
      <c r="BC856" s="427"/>
      <c r="BD856" s="427"/>
      <c r="BE856" s="427"/>
      <c r="BF856" s="427"/>
      <c r="BG856" s="427"/>
      <c r="BH856" s="427"/>
      <c r="BI856" s="427"/>
      <c r="BJ856" s="427"/>
      <c r="BK856" s="427"/>
      <c r="BL856" s="427"/>
      <c r="BM856" s="427"/>
      <c r="BN856" s="427"/>
      <c r="BO856" s="427"/>
      <c r="BP856" s="427"/>
      <c r="BQ856" s="427"/>
      <c r="BR856" s="427"/>
      <c r="BS856" s="427"/>
      <c r="BT856" s="427"/>
      <c r="BU856" s="427"/>
      <c r="BV856" s="427"/>
      <c r="BW856" s="427"/>
      <c r="BX856" s="427"/>
      <c r="BY856" s="427"/>
      <c r="BZ856" s="427"/>
      <c r="CA856" s="427"/>
      <c r="CB856" s="427"/>
      <c r="CC856" s="427"/>
      <c r="CD856" s="427"/>
      <c r="CE856" s="427"/>
      <c r="CF856" s="427"/>
      <c r="CG856" s="427"/>
      <c r="CH856" s="427"/>
      <c r="CI856" s="427"/>
      <c r="CJ856" s="427"/>
      <c r="CK856" s="427"/>
      <c r="CL856" s="427"/>
      <c r="CM856" s="427"/>
    </row>
    <row r="857">
      <c r="A857" s="427"/>
      <c r="B857" s="427"/>
      <c r="C857" s="427"/>
      <c r="D857" s="427"/>
      <c r="E857" s="427"/>
      <c r="F857" s="427"/>
      <c r="G857" s="427"/>
      <c r="H857" s="427"/>
      <c r="I857" s="427"/>
      <c r="J857" s="427"/>
      <c r="K857" s="427"/>
      <c r="L857" s="427"/>
      <c r="M857" s="427"/>
      <c r="N857" s="427"/>
      <c r="O857" s="427"/>
      <c r="P857" s="427"/>
      <c r="Q857" s="427"/>
      <c r="R857" s="427"/>
      <c r="S857" s="427"/>
      <c r="T857" s="427"/>
      <c r="U857" s="427"/>
      <c r="V857" s="427"/>
      <c r="W857" s="427"/>
      <c r="X857" s="427"/>
      <c r="Y857" s="427"/>
      <c r="Z857" s="427"/>
      <c r="AA857" s="427"/>
      <c r="AB857" s="427"/>
      <c r="AC857" s="427"/>
      <c r="AD857" s="427"/>
      <c r="AE857" s="427"/>
      <c r="AF857" s="427"/>
      <c r="AG857" s="427"/>
      <c r="AH857" s="427"/>
      <c r="AI857" s="427"/>
      <c r="AJ857" s="427"/>
      <c r="AK857" s="427"/>
      <c r="AL857" s="427"/>
      <c r="AM857" s="427"/>
      <c r="AN857" s="427"/>
      <c r="AO857" s="427"/>
      <c r="AP857" s="427"/>
      <c r="AQ857" s="427"/>
      <c r="AR857" s="427"/>
      <c r="AS857" s="427"/>
      <c r="AT857" s="427"/>
      <c r="AU857" s="427"/>
      <c r="AV857" s="427"/>
      <c r="AW857" s="427"/>
      <c r="AX857" s="427"/>
      <c r="AY857" s="427"/>
      <c r="AZ857" s="427"/>
      <c r="BA857" s="427"/>
      <c r="BB857" s="427"/>
      <c r="BC857" s="427"/>
      <c r="BD857" s="427"/>
      <c r="BE857" s="427"/>
      <c r="BF857" s="427"/>
      <c r="BG857" s="427"/>
      <c r="BH857" s="427"/>
      <c r="BI857" s="427"/>
      <c r="BJ857" s="427"/>
      <c r="BK857" s="427"/>
      <c r="BL857" s="427"/>
      <c r="BM857" s="427"/>
      <c r="BN857" s="427"/>
      <c r="BO857" s="427"/>
      <c r="BP857" s="427"/>
      <c r="BQ857" s="427"/>
      <c r="BR857" s="427"/>
      <c r="BS857" s="427"/>
      <c r="BT857" s="427"/>
      <c r="BU857" s="427"/>
      <c r="BV857" s="427"/>
      <c r="BW857" s="427"/>
      <c r="BX857" s="427"/>
      <c r="BY857" s="427"/>
      <c r="BZ857" s="427"/>
      <c r="CA857" s="427"/>
      <c r="CB857" s="427"/>
      <c r="CC857" s="427"/>
      <c r="CD857" s="427"/>
      <c r="CE857" s="427"/>
      <c r="CF857" s="427"/>
      <c r="CG857" s="427"/>
      <c r="CH857" s="427"/>
      <c r="CI857" s="427"/>
      <c r="CJ857" s="427"/>
      <c r="CK857" s="427"/>
      <c r="CL857" s="427"/>
      <c r="CM857" s="427"/>
    </row>
    <row r="858">
      <c r="A858" s="427"/>
      <c r="B858" s="427"/>
      <c r="C858" s="427"/>
      <c r="D858" s="427"/>
      <c r="E858" s="427"/>
      <c r="F858" s="427"/>
      <c r="G858" s="427"/>
      <c r="H858" s="427"/>
      <c r="I858" s="427"/>
      <c r="J858" s="427"/>
      <c r="K858" s="427"/>
      <c r="L858" s="427"/>
      <c r="M858" s="427"/>
      <c r="N858" s="427"/>
      <c r="O858" s="427"/>
      <c r="P858" s="427"/>
      <c r="Q858" s="427"/>
      <c r="R858" s="427"/>
      <c r="S858" s="427"/>
      <c r="T858" s="427"/>
      <c r="U858" s="427"/>
      <c r="V858" s="427"/>
      <c r="W858" s="427"/>
      <c r="X858" s="427"/>
      <c r="Y858" s="427"/>
      <c r="Z858" s="427"/>
      <c r="AA858" s="427"/>
      <c r="AB858" s="427"/>
      <c r="AC858" s="427"/>
      <c r="AD858" s="427"/>
      <c r="AE858" s="427"/>
      <c r="AF858" s="427"/>
      <c r="AG858" s="427"/>
      <c r="AH858" s="427"/>
      <c r="AI858" s="427"/>
      <c r="AJ858" s="427"/>
      <c r="AK858" s="427"/>
      <c r="AL858" s="427"/>
      <c r="AM858" s="427"/>
      <c r="AN858" s="427"/>
      <c r="AO858" s="427"/>
      <c r="AP858" s="427"/>
      <c r="AQ858" s="427"/>
      <c r="AR858" s="427"/>
      <c r="AS858" s="427"/>
      <c r="AT858" s="427"/>
      <c r="AU858" s="427"/>
      <c r="AV858" s="427"/>
      <c r="AW858" s="427"/>
      <c r="AX858" s="427"/>
      <c r="AY858" s="427"/>
      <c r="AZ858" s="427"/>
      <c r="BA858" s="427"/>
      <c r="BB858" s="427"/>
      <c r="BC858" s="427"/>
      <c r="BD858" s="427"/>
      <c r="BE858" s="427"/>
      <c r="BF858" s="427"/>
      <c r="BG858" s="427"/>
      <c r="BH858" s="427"/>
      <c r="BI858" s="427"/>
      <c r="BJ858" s="427"/>
      <c r="BK858" s="427"/>
      <c r="BL858" s="427"/>
      <c r="BM858" s="427"/>
      <c r="BN858" s="427"/>
      <c r="BO858" s="427"/>
      <c r="BP858" s="427"/>
      <c r="BQ858" s="427"/>
      <c r="BR858" s="427"/>
      <c r="BS858" s="427"/>
      <c r="BT858" s="427"/>
      <c r="BU858" s="427"/>
      <c r="BV858" s="427"/>
      <c r="BW858" s="427"/>
      <c r="BX858" s="427"/>
      <c r="BY858" s="427"/>
      <c r="BZ858" s="427"/>
      <c r="CA858" s="427"/>
      <c r="CB858" s="427"/>
      <c r="CC858" s="427"/>
      <c r="CD858" s="427"/>
      <c r="CE858" s="427"/>
      <c r="CF858" s="427"/>
      <c r="CG858" s="427"/>
      <c r="CH858" s="427"/>
      <c r="CI858" s="427"/>
      <c r="CJ858" s="427"/>
      <c r="CK858" s="427"/>
      <c r="CL858" s="427"/>
      <c r="CM858" s="427"/>
    </row>
    <row r="859">
      <c r="A859" s="427"/>
      <c r="B859" s="427"/>
      <c r="C859" s="427"/>
      <c r="D859" s="427"/>
      <c r="E859" s="427"/>
      <c r="F859" s="427"/>
      <c r="G859" s="427"/>
      <c r="H859" s="427"/>
      <c r="I859" s="427"/>
      <c r="J859" s="427"/>
      <c r="K859" s="427"/>
      <c r="L859" s="427"/>
      <c r="M859" s="427"/>
      <c r="N859" s="427"/>
      <c r="O859" s="427"/>
      <c r="P859" s="427"/>
      <c r="Q859" s="427"/>
      <c r="R859" s="427"/>
      <c r="S859" s="427"/>
      <c r="T859" s="427"/>
      <c r="U859" s="427"/>
      <c r="V859" s="427"/>
      <c r="W859" s="427"/>
      <c r="X859" s="427"/>
      <c r="Y859" s="427"/>
      <c r="Z859" s="427"/>
      <c r="AA859" s="427"/>
      <c r="AB859" s="427"/>
      <c r="AC859" s="427"/>
      <c r="AD859" s="427"/>
      <c r="AE859" s="427"/>
      <c r="AF859" s="427"/>
      <c r="AG859" s="427"/>
      <c r="AH859" s="427"/>
      <c r="AI859" s="427"/>
      <c r="AJ859" s="427"/>
      <c r="AK859" s="427"/>
      <c r="AL859" s="427"/>
      <c r="AM859" s="427"/>
      <c r="AN859" s="427"/>
      <c r="AO859" s="427"/>
      <c r="AP859" s="427"/>
      <c r="AQ859" s="427"/>
      <c r="AR859" s="427"/>
      <c r="AS859" s="427"/>
      <c r="AT859" s="427"/>
      <c r="AU859" s="427"/>
      <c r="AV859" s="427"/>
      <c r="AW859" s="427"/>
      <c r="AX859" s="427"/>
      <c r="AY859" s="427"/>
      <c r="AZ859" s="427"/>
      <c r="BA859" s="427"/>
      <c r="BB859" s="427"/>
      <c r="BC859" s="427"/>
      <c r="BD859" s="427"/>
      <c r="BE859" s="427"/>
      <c r="BF859" s="427"/>
      <c r="BG859" s="427"/>
      <c r="BH859" s="427"/>
      <c r="BI859" s="427"/>
      <c r="BJ859" s="427"/>
      <c r="BK859" s="427"/>
      <c r="BL859" s="427"/>
      <c r="BM859" s="427"/>
      <c r="BN859" s="427"/>
      <c r="BO859" s="427"/>
      <c r="BP859" s="427"/>
      <c r="BQ859" s="427"/>
      <c r="BR859" s="427"/>
      <c r="BS859" s="427"/>
      <c r="BT859" s="427"/>
      <c r="BU859" s="427"/>
      <c r="BV859" s="427"/>
      <c r="BW859" s="427"/>
      <c r="BX859" s="427"/>
      <c r="BY859" s="427"/>
      <c r="BZ859" s="427"/>
      <c r="CA859" s="427"/>
      <c r="CB859" s="427"/>
      <c r="CC859" s="427"/>
      <c r="CD859" s="427"/>
      <c r="CE859" s="427"/>
      <c r="CF859" s="427"/>
      <c r="CG859" s="427"/>
      <c r="CH859" s="427"/>
      <c r="CI859" s="427"/>
      <c r="CJ859" s="427"/>
      <c r="CK859" s="427"/>
      <c r="CL859" s="427"/>
      <c r="CM859" s="427"/>
    </row>
    <row r="860">
      <c r="A860" s="427"/>
      <c r="B860" s="427"/>
      <c r="C860" s="427"/>
      <c r="D860" s="427"/>
      <c r="E860" s="427"/>
      <c r="F860" s="427"/>
      <c r="G860" s="427"/>
      <c r="H860" s="427"/>
      <c r="I860" s="427"/>
      <c r="J860" s="427"/>
      <c r="K860" s="427"/>
      <c r="L860" s="427"/>
      <c r="M860" s="427"/>
      <c r="N860" s="427"/>
      <c r="O860" s="427"/>
      <c r="P860" s="427"/>
      <c r="Q860" s="427"/>
      <c r="R860" s="427"/>
      <c r="S860" s="427"/>
      <c r="T860" s="427"/>
      <c r="U860" s="427"/>
      <c r="V860" s="427"/>
      <c r="W860" s="427"/>
      <c r="X860" s="427"/>
      <c r="Y860" s="427"/>
      <c r="Z860" s="427"/>
      <c r="AA860" s="427"/>
      <c r="AB860" s="427"/>
      <c r="AC860" s="427"/>
      <c r="AD860" s="427"/>
      <c r="AE860" s="427"/>
      <c r="AF860" s="427"/>
      <c r="AG860" s="427"/>
      <c r="AH860" s="427"/>
      <c r="AI860" s="427"/>
      <c r="AJ860" s="427"/>
      <c r="AK860" s="427"/>
      <c r="AL860" s="427"/>
      <c r="AM860" s="427"/>
      <c r="AN860" s="427"/>
      <c r="AO860" s="427"/>
      <c r="AP860" s="427"/>
      <c r="AQ860" s="427"/>
      <c r="AR860" s="427"/>
      <c r="AS860" s="427"/>
      <c r="AT860" s="427"/>
      <c r="AU860" s="427"/>
      <c r="AV860" s="427"/>
      <c r="AW860" s="427"/>
      <c r="AX860" s="427"/>
      <c r="AY860" s="427"/>
      <c r="AZ860" s="427"/>
      <c r="BA860" s="427"/>
      <c r="BB860" s="427"/>
      <c r="BC860" s="427"/>
      <c r="BD860" s="427"/>
      <c r="BE860" s="427"/>
      <c r="BF860" s="427"/>
      <c r="BG860" s="427"/>
      <c r="BH860" s="427"/>
      <c r="BI860" s="427"/>
      <c r="BJ860" s="427"/>
      <c r="BK860" s="427"/>
      <c r="BL860" s="427"/>
      <c r="BM860" s="427"/>
      <c r="BN860" s="427"/>
      <c r="BO860" s="427"/>
      <c r="BP860" s="427"/>
      <c r="BQ860" s="427"/>
      <c r="BR860" s="427"/>
      <c r="BS860" s="427"/>
      <c r="BT860" s="427"/>
      <c r="BU860" s="427"/>
      <c r="BV860" s="427"/>
      <c r="BW860" s="427"/>
      <c r="BX860" s="427"/>
      <c r="BY860" s="427"/>
      <c r="BZ860" s="427"/>
      <c r="CA860" s="427"/>
      <c r="CB860" s="427"/>
      <c r="CC860" s="427"/>
      <c r="CD860" s="427"/>
      <c r="CE860" s="427"/>
      <c r="CF860" s="427"/>
      <c r="CG860" s="427"/>
      <c r="CH860" s="427"/>
      <c r="CI860" s="427"/>
      <c r="CJ860" s="427"/>
      <c r="CK860" s="427"/>
      <c r="CL860" s="427"/>
      <c r="CM860" s="427"/>
    </row>
    <row r="861">
      <c r="A861" s="427"/>
      <c r="B861" s="427"/>
      <c r="C861" s="427"/>
      <c r="D861" s="427"/>
      <c r="E861" s="427"/>
      <c r="F861" s="427"/>
      <c r="G861" s="427"/>
      <c r="H861" s="427"/>
      <c r="I861" s="427"/>
      <c r="J861" s="427"/>
      <c r="K861" s="427"/>
      <c r="L861" s="427"/>
      <c r="M861" s="427"/>
      <c r="N861" s="427"/>
      <c r="O861" s="427"/>
      <c r="P861" s="427"/>
      <c r="Q861" s="427"/>
      <c r="R861" s="427"/>
      <c r="S861" s="427"/>
      <c r="T861" s="427"/>
      <c r="U861" s="427"/>
      <c r="V861" s="427"/>
      <c r="W861" s="427"/>
      <c r="X861" s="427"/>
      <c r="Y861" s="427"/>
      <c r="Z861" s="427"/>
      <c r="AA861" s="427"/>
      <c r="AB861" s="427"/>
      <c r="AC861" s="427"/>
      <c r="AD861" s="427"/>
      <c r="AE861" s="427"/>
      <c r="AF861" s="427"/>
      <c r="AG861" s="427"/>
      <c r="AH861" s="427"/>
      <c r="AI861" s="427"/>
      <c r="AJ861" s="427"/>
      <c r="AK861" s="427"/>
      <c r="AL861" s="427"/>
      <c r="AM861" s="427"/>
      <c r="AN861" s="427"/>
      <c r="AO861" s="427"/>
      <c r="AP861" s="427"/>
      <c r="AQ861" s="427"/>
      <c r="AR861" s="427"/>
      <c r="AS861" s="427"/>
      <c r="AT861" s="427"/>
      <c r="AU861" s="427"/>
      <c r="AV861" s="427"/>
      <c r="AW861" s="427"/>
      <c r="AX861" s="427"/>
      <c r="AY861" s="427"/>
      <c r="AZ861" s="427"/>
      <c r="BA861" s="427"/>
      <c r="BB861" s="427"/>
      <c r="BC861" s="427"/>
      <c r="BD861" s="427"/>
      <c r="BE861" s="427"/>
      <c r="BF861" s="427"/>
      <c r="BG861" s="427"/>
      <c r="BH861" s="427"/>
      <c r="BI861" s="427"/>
      <c r="BJ861" s="427"/>
      <c r="BK861" s="427"/>
      <c r="BL861" s="427"/>
      <c r="BM861" s="427"/>
      <c r="BN861" s="427"/>
      <c r="BO861" s="427"/>
      <c r="BP861" s="427"/>
      <c r="BQ861" s="427"/>
      <c r="BR861" s="427"/>
      <c r="BS861" s="427"/>
      <c r="BT861" s="427"/>
      <c r="BU861" s="427"/>
      <c r="BV861" s="427"/>
      <c r="BW861" s="427"/>
      <c r="BX861" s="427"/>
      <c r="BY861" s="427"/>
      <c r="BZ861" s="427"/>
      <c r="CA861" s="427"/>
      <c r="CB861" s="427"/>
      <c r="CC861" s="427"/>
      <c r="CD861" s="427"/>
      <c r="CE861" s="427"/>
      <c r="CF861" s="427"/>
      <c r="CG861" s="427"/>
      <c r="CH861" s="427"/>
      <c r="CI861" s="427"/>
      <c r="CJ861" s="427"/>
      <c r="CK861" s="427"/>
      <c r="CL861" s="427"/>
      <c r="CM861" s="427"/>
    </row>
    <row r="862">
      <c r="A862" s="427"/>
      <c r="B862" s="427"/>
      <c r="C862" s="427"/>
      <c r="D862" s="427"/>
      <c r="E862" s="427"/>
      <c r="F862" s="427"/>
      <c r="G862" s="427"/>
      <c r="H862" s="427"/>
      <c r="I862" s="427"/>
      <c r="J862" s="427"/>
      <c r="K862" s="427"/>
      <c r="L862" s="427"/>
      <c r="M862" s="427"/>
      <c r="N862" s="427"/>
      <c r="O862" s="427"/>
      <c r="P862" s="427"/>
      <c r="Q862" s="427"/>
      <c r="R862" s="427"/>
      <c r="S862" s="427"/>
      <c r="T862" s="427"/>
      <c r="U862" s="427"/>
      <c r="V862" s="427"/>
      <c r="W862" s="427"/>
      <c r="X862" s="427"/>
      <c r="Y862" s="427"/>
      <c r="Z862" s="427"/>
      <c r="AA862" s="427"/>
      <c r="AB862" s="427"/>
      <c r="AC862" s="427"/>
      <c r="AD862" s="427"/>
      <c r="AE862" s="427"/>
      <c r="AF862" s="427"/>
      <c r="AG862" s="427"/>
      <c r="AH862" s="427"/>
      <c r="AI862" s="427"/>
      <c r="AJ862" s="427"/>
      <c r="AK862" s="427"/>
      <c r="AL862" s="427"/>
      <c r="AM862" s="427"/>
      <c r="AN862" s="427"/>
      <c r="AO862" s="427"/>
      <c r="AP862" s="427"/>
      <c r="AQ862" s="427"/>
      <c r="AR862" s="427"/>
      <c r="AS862" s="427"/>
      <c r="AT862" s="427"/>
      <c r="AU862" s="427"/>
      <c r="AV862" s="427"/>
      <c r="AW862" s="427"/>
      <c r="AX862" s="427"/>
      <c r="AY862" s="427"/>
      <c r="AZ862" s="427"/>
      <c r="BA862" s="427"/>
      <c r="BB862" s="427"/>
      <c r="BC862" s="427"/>
      <c r="BD862" s="427"/>
      <c r="BE862" s="427"/>
      <c r="BF862" s="427"/>
      <c r="BG862" s="427"/>
      <c r="BH862" s="427"/>
      <c r="BI862" s="427"/>
      <c r="BJ862" s="427"/>
      <c r="BK862" s="427"/>
      <c r="BL862" s="427"/>
      <c r="BM862" s="427"/>
      <c r="BN862" s="427"/>
      <c r="BO862" s="427"/>
      <c r="BP862" s="427"/>
      <c r="BQ862" s="427"/>
      <c r="BR862" s="427"/>
      <c r="BS862" s="427"/>
      <c r="BT862" s="427"/>
      <c r="BU862" s="427"/>
      <c r="BV862" s="427"/>
      <c r="BW862" s="427"/>
      <c r="BX862" s="427"/>
      <c r="BY862" s="427"/>
      <c r="BZ862" s="427"/>
      <c r="CA862" s="427"/>
      <c r="CB862" s="427"/>
      <c r="CC862" s="427"/>
      <c r="CD862" s="427"/>
      <c r="CE862" s="427"/>
      <c r="CF862" s="427"/>
      <c r="CG862" s="427"/>
      <c r="CH862" s="427"/>
      <c r="CI862" s="427"/>
      <c r="CJ862" s="427"/>
      <c r="CK862" s="427"/>
      <c r="CL862" s="427"/>
      <c r="CM862" s="427"/>
    </row>
    <row r="863">
      <c r="A863" s="427"/>
      <c r="B863" s="427"/>
      <c r="C863" s="427"/>
      <c r="D863" s="427"/>
      <c r="E863" s="427"/>
      <c r="F863" s="427"/>
      <c r="G863" s="427"/>
      <c r="H863" s="427"/>
      <c r="I863" s="427"/>
      <c r="J863" s="427"/>
      <c r="K863" s="427"/>
      <c r="L863" s="427"/>
      <c r="M863" s="427"/>
      <c r="N863" s="427"/>
      <c r="O863" s="427"/>
      <c r="P863" s="427"/>
      <c r="Q863" s="427"/>
      <c r="R863" s="427"/>
      <c r="S863" s="427"/>
      <c r="T863" s="427"/>
      <c r="U863" s="427"/>
      <c r="V863" s="427"/>
      <c r="W863" s="427"/>
      <c r="X863" s="427"/>
      <c r="Y863" s="427"/>
      <c r="Z863" s="427"/>
      <c r="AA863" s="427"/>
      <c r="AB863" s="427"/>
      <c r="AC863" s="427"/>
      <c r="AD863" s="427"/>
      <c r="AE863" s="427"/>
      <c r="AF863" s="427"/>
      <c r="AG863" s="427"/>
      <c r="AH863" s="427"/>
      <c r="AI863" s="427"/>
      <c r="AJ863" s="427"/>
      <c r="AK863" s="427"/>
      <c r="AL863" s="427"/>
      <c r="AM863" s="427"/>
      <c r="AN863" s="427"/>
      <c r="AO863" s="427"/>
      <c r="AP863" s="427"/>
      <c r="AQ863" s="427"/>
      <c r="AR863" s="427"/>
      <c r="AS863" s="427"/>
      <c r="AT863" s="427"/>
      <c r="AU863" s="427"/>
      <c r="AV863" s="427"/>
      <c r="AW863" s="427"/>
      <c r="AX863" s="427"/>
      <c r="AY863" s="427"/>
      <c r="AZ863" s="427"/>
      <c r="BA863" s="427"/>
      <c r="BB863" s="427"/>
      <c r="BC863" s="427"/>
      <c r="BD863" s="427"/>
      <c r="BE863" s="427"/>
      <c r="BF863" s="427"/>
      <c r="BG863" s="427"/>
      <c r="BH863" s="427"/>
      <c r="BI863" s="427"/>
      <c r="BJ863" s="427"/>
      <c r="BK863" s="427"/>
      <c r="BL863" s="427"/>
      <c r="BM863" s="427"/>
      <c r="BN863" s="427"/>
      <c r="BO863" s="427"/>
      <c r="BP863" s="427"/>
      <c r="BQ863" s="427"/>
      <c r="BR863" s="427"/>
      <c r="BS863" s="427"/>
      <c r="BT863" s="427"/>
      <c r="BU863" s="427"/>
      <c r="BV863" s="427"/>
      <c r="BW863" s="427"/>
      <c r="BX863" s="427"/>
      <c r="BY863" s="427"/>
      <c r="BZ863" s="427"/>
      <c r="CA863" s="427"/>
      <c r="CB863" s="427"/>
      <c r="CC863" s="427"/>
      <c r="CD863" s="427"/>
      <c r="CE863" s="427"/>
      <c r="CF863" s="427"/>
      <c r="CG863" s="427"/>
      <c r="CH863" s="427"/>
      <c r="CI863" s="427"/>
      <c r="CJ863" s="427"/>
      <c r="CK863" s="427"/>
      <c r="CL863" s="427"/>
      <c r="CM863" s="427"/>
    </row>
    <row r="864">
      <c r="A864" s="427"/>
      <c r="B864" s="427"/>
      <c r="C864" s="427"/>
      <c r="D864" s="427"/>
      <c r="E864" s="427"/>
      <c r="F864" s="427"/>
      <c r="G864" s="427"/>
      <c r="H864" s="427"/>
      <c r="I864" s="427"/>
      <c r="J864" s="427"/>
      <c r="K864" s="427"/>
      <c r="L864" s="427"/>
      <c r="M864" s="427"/>
      <c r="N864" s="427"/>
      <c r="O864" s="427"/>
      <c r="P864" s="427"/>
      <c r="Q864" s="427"/>
      <c r="R864" s="427"/>
      <c r="S864" s="427"/>
      <c r="T864" s="427"/>
      <c r="U864" s="427"/>
      <c r="V864" s="427"/>
      <c r="W864" s="427"/>
      <c r="X864" s="427"/>
      <c r="Y864" s="427"/>
      <c r="Z864" s="427"/>
      <c r="AA864" s="427"/>
      <c r="AB864" s="427"/>
      <c r="AC864" s="427"/>
      <c r="AD864" s="427"/>
      <c r="AE864" s="427"/>
      <c r="AF864" s="427"/>
      <c r="AG864" s="427"/>
      <c r="AH864" s="427"/>
      <c r="AI864" s="427"/>
      <c r="AJ864" s="427"/>
      <c r="AK864" s="427"/>
      <c r="AL864" s="427"/>
      <c r="AM864" s="427"/>
      <c r="AN864" s="427"/>
      <c r="AO864" s="427"/>
      <c r="AP864" s="427"/>
      <c r="AQ864" s="427"/>
      <c r="AR864" s="427"/>
      <c r="AS864" s="427"/>
      <c r="AT864" s="427"/>
      <c r="AU864" s="427"/>
      <c r="AV864" s="427"/>
      <c r="AW864" s="427"/>
      <c r="AX864" s="427"/>
      <c r="AY864" s="427"/>
      <c r="AZ864" s="427"/>
      <c r="BA864" s="427"/>
      <c r="BB864" s="427"/>
      <c r="BC864" s="427"/>
      <c r="BD864" s="427"/>
      <c r="BE864" s="427"/>
      <c r="BF864" s="427"/>
      <c r="BG864" s="427"/>
      <c r="BH864" s="427"/>
      <c r="BI864" s="427"/>
      <c r="BJ864" s="427"/>
      <c r="BK864" s="427"/>
      <c r="BL864" s="427"/>
      <c r="BM864" s="427"/>
      <c r="BN864" s="427"/>
      <c r="BO864" s="427"/>
      <c r="BP864" s="427"/>
      <c r="BQ864" s="427"/>
      <c r="BR864" s="427"/>
      <c r="BS864" s="427"/>
      <c r="BT864" s="427"/>
      <c r="BU864" s="427"/>
      <c r="BV864" s="427"/>
      <c r="BW864" s="427"/>
      <c r="BX864" s="427"/>
      <c r="BY864" s="427"/>
      <c r="BZ864" s="427"/>
      <c r="CA864" s="427"/>
      <c r="CB864" s="427"/>
      <c r="CC864" s="427"/>
      <c r="CD864" s="427"/>
      <c r="CE864" s="427"/>
      <c r="CF864" s="427"/>
      <c r="CG864" s="427"/>
      <c r="CH864" s="427"/>
      <c r="CI864" s="427"/>
      <c r="CJ864" s="427"/>
      <c r="CK864" s="427"/>
      <c r="CL864" s="427"/>
      <c r="CM864" s="427"/>
    </row>
    <row r="865">
      <c r="A865" s="427"/>
      <c r="B865" s="427"/>
      <c r="C865" s="427"/>
      <c r="D865" s="427"/>
      <c r="E865" s="427"/>
      <c r="F865" s="427"/>
      <c r="G865" s="427"/>
      <c r="H865" s="427"/>
      <c r="I865" s="427"/>
      <c r="J865" s="427"/>
      <c r="K865" s="427"/>
      <c r="L865" s="427"/>
      <c r="M865" s="427"/>
      <c r="N865" s="427"/>
      <c r="O865" s="427"/>
      <c r="P865" s="427"/>
      <c r="Q865" s="427"/>
      <c r="R865" s="427"/>
      <c r="S865" s="427"/>
      <c r="T865" s="427"/>
      <c r="U865" s="427"/>
      <c r="V865" s="427"/>
      <c r="W865" s="427"/>
      <c r="X865" s="427"/>
      <c r="Y865" s="427"/>
      <c r="Z865" s="427"/>
      <c r="AA865" s="427"/>
      <c r="AB865" s="427"/>
      <c r="AC865" s="427"/>
      <c r="AD865" s="427"/>
      <c r="AE865" s="427"/>
      <c r="AF865" s="427"/>
      <c r="AG865" s="427"/>
      <c r="AH865" s="427"/>
      <c r="AI865" s="427"/>
      <c r="AJ865" s="427"/>
      <c r="AK865" s="427"/>
      <c r="AL865" s="427"/>
      <c r="AM865" s="427"/>
      <c r="AN865" s="427"/>
      <c r="AO865" s="427"/>
      <c r="AP865" s="427"/>
      <c r="AQ865" s="427"/>
      <c r="AR865" s="427"/>
      <c r="AS865" s="427"/>
      <c r="AT865" s="427"/>
      <c r="AU865" s="427"/>
      <c r="AV865" s="427"/>
      <c r="AW865" s="427"/>
      <c r="AX865" s="427"/>
      <c r="AY865" s="427"/>
      <c r="AZ865" s="427"/>
      <c r="BA865" s="427"/>
      <c r="BB865" s="427"/>
      <c r="BC865" s="427"/>
      <c r="BD865" s="427"/>
      <c r="BE865" s="427"/>
      <c r="BF865" s="427"/>
      <c r="BG865" s="427"/>
      <c r="BH865" s="427"/>
      <c r="BI865" s="427"/>
      <c r="BJ865" s="427"/>
      <c r="BK865" s="427"/>
      <c r="BL865" s="427"/>
      <c r="BM865" s="427"/>
      <c r="BN865" s="427"/>
      <c r="BO865" s="427"/>
      <c r="BP865" s="427"/>
      <c r="BQ865" s="427"/>
      <c r="BR865" s="427"/>
      <c r="BS865" s="427"/>
      <c r="BT865" s="427"/>
      <c r="BU865" s="427"/>
      <c r="BV865" s="427"/>
      <c r="BW865" s="427"/>
      <c r="BX865" s="427"/>
      <c r="BY865" s="427"/>
      <c r="BZ865" s="427"/>
      <c r="CA865" s="427"/>
      <c r="CB865" s="427"/>
      <c r="CC865" s="427"/>
      <c r="CD865" s="427"/>
      <c r="CE865" s="427"/>
      <c r="CF865" s="427"/>
      <c r="CG865" s="427"/>
      <c r="CH865" s="427"/>
      <c r="CI865" s="427"/>
      <c r="CJ865" s="427"/>
      <c r="CK865" s="427"/>
      <c r="CL865" s="427"/>
      <c r="CM865" s="427"/>
    </row>
    <row r="866">
      <c r="A866" s="427"/>
      <c r="B866" s="427"/>
      <c r="C866" s="427"/>
      <c r="D866" s="427"/>
      <c r="E866" s="427"/>
      <c r="F866" s="427"/>
      <c r="G866" s="427"/>
      <c r="H866" s="427"/>
      <c r="I866" s="427"/>
      <c r="J866" s="427"/>
      <c r="K866" s="427"/>
      <c r="L866" s="427"/>
      <c r="M866" s="427"/>
      <c r="N866" s="427"/>
      <c r="O866" s="427"/>
      <c r="P866" s="427"/>
      <c r="Q866" s="427"/>
      <c r="R866" s="427"/>
      <c r="S866" s="427"/>
      <c r="T866" s="427"/>
      <c r="U866" s="427"/>
      <c r="V866" s="427"/>
      <c r="W866" s="427"/>
      <c r="X866" s="427"/>
      <c r="Y866" s="427"/>
      <c r="Z866" s="427"/>
      <c r="AA866" s="427"/>
      <c r="AB866" s="427"/>
      <c r="AC866" s="427"/>
      <c r="AD866" s="427"/>
      <c r="AE866" s="427"/>
      <c r="AF866" s="427"/>
      <c r="AG866" s="427"/>
      <c r="AH866" s="427"/>
      <c r="AI866" s="427"/>
      <c r="AJ866" s="427"/>
      <c r="AK866" s="427"/>
      <c r="AL866" s="427"/>
      <c r="AM866" s="427"/>
      <c r="AN866" s="427"/>
      <c r="AO866" s="427"/>
      <c r="AP866" s="427"/>
      <c r="AQ866" s="427"/>
      <c r="AR866" s="427"/>
      <c r="AS866" s="427"/>
      <c r="AT866" s="427"/>
      <c r="AU866" s="427"/>
      <c r="AV866" s="427"/>
      <c r="AW866" s="427"/>
      <c r="AX866" s="427"/>
      <c r="AY866" s="427"/>
      <c r="AZ866" s="427"/>
      <c r="BA866" s="427"/>
      <c r="BB866" s="427"/>
      <c r="BC866" s="427"/>
      <c r="BD866" s="427"/>
      <c r="BE866" s="427"/>
      <c r="BF866" s="427"/>
      <c r="BG866" s="427"/>
      <c r="BH866" s="427"/>
      <c r="BI866" s="427"/>
      <c r="BJ866" s="427"/>
      <c r="BK866" s="427"/>
      <c r="BL866" s="427"/>
      <c r="BM866" s="427"/>
      <c r="BN866" s="427"/>
      <c r="BO866" s="427"/>
      <c r="BP866" s="427"/>
      <c r="BQ866" s="427"/>
      <c r="BR866" s="427"/>
      <c r="BS866" s="427"/>
      <c r="BT866" s="427"/>
      <c r="BU866" s="427"/>
      <c r="BV866" s="427"/>
      <c r="BW866" s="427"/>
      <c r="BX866" s="427"/>
      <c r="BY866" s="427"/>
      <c r="BZ866" s="427"/>
      <c r="CA866" s="427"/>
      <c r="CB866" s="427"/>
      <c r="CC866" s="427"/>
      <c r="CD866" s="427"/>
      <c r="CE866" s="427"/>
      <c r="CF866" s="427"/>
      <c r="CG866" s="427"/>
      <c r="CH866" s="427"/>
      <c r="CI866" s="427"/>
      <c r="CJ866" s="427"/>
      <c r="CK866" s="427"/>
      <c r="CL866" s="427"/>
      <c r="CM866" s="427"/>
    </row>
    <row r="867">
      <c r="A867" s="427"/>
      <c r="B867" s="427"/>
      <c r="C867" s="427"/>
      <c r="D867" s="427"/>
      <c r="E867" s="427"/>
      <c r="F867" s="427"/>
      <c r="G867" s="427"/>
      <c r="H867" s="427"/>
      <c r="I867" s="427"/>
      <c r="J867" s="427"/>
      <c r="K867" s="427"/>
      <c r="L867" s="427"/>
      <c r="M867" s="427"/>
      <c r="N867" s="427"/>
      <c r="O867" s="427"/>
      <c r="P867" s="427"/>
      <c r="Q867" s="427"/>
      <c r="R867" s="427"/>
      <c r="S867" s="427"/>
      <c r="T867" s="427"/>
      <c r="U867" s="427"/>
      <c r="V867" s="427"/>
      <c r="W867" s="427"/>
      <c r="X867" s="427"/>
      <c r="Y867" s="427"/>
      <c r="Z867" s="427"/>
      <c r="AA867" s="427"/>
      <c r="AB867" s="427"/>
      <c r="AC867" s="427"/>
      <c r="AD867" s="427"/>
      <c r="AE867" s="427"/>
      <c r="AF867" s="427"/>
      <c r="AG867" s="427"/>
      <c r="AH867" s="427"/>
      <c r="AI867" s="427"/>
      <c r="AJ867" s="427"/>
      <c r="AK867" s="427"/>
      <c r="AL867" s="427"/>
      <c r="AM867" s="427"/>
      <c r="AN867" s="427"/>
      <c r="AO867" s="427"/>
      <c r="AP867" s="427"/>
      <c r="AQ867" s="427"/>
      <c r="AR867" s="427"/>
      <c r="AS867" s="427"/>
      <c r="AT867" s="427"/>
      <c r="AU867" s="427"/>
      <c r="AV867" s="427"/>
      <c r="AW867" s="427"/>
      <c r="AX867" s="427"/>
      <c r="AY867" s="427"/>
      <c r="AZ867" s="427"/>
      <c r="BA867" s="427"/>
      <c r="BB867" s="427"/>
      <c r="BC867" s="427"/>
      <c r="BD867" s="427"/>
      <c r="BE867" s="427"/>
      <c r="BF867" s="427"/>
      <c r="BG867" s="427"/>
      <c r="BH867" s="427"/>
      <c r="BI867" s="427"/>
      <c r="BJ867" s="427"/>
      <c r="BK867" s="427"/>
      <c r="BL867" s="427"/>
      <c r="BM867" s="427"/>
      <c r="BN867" s="427"/>
      <c r="BO867" s="427"/>
      <c r="BP867" s="427"/>
      <c r="BQ867" s="427"/>
      <c r="BR867" s="427"/>
      <c r="BS867" s="427"/>
      <c r="BT867" s="427"/>
      <c r="BU867" s="427"/>
      <c r="BV867" s="427"/>
      <c r="BW867" s="427"/>
      <c r="BX867" s="427"/>
      <c r="BY867" s="427"/>
      <c r="BZ867" s="427"/>
      <c r="CA867" s="427"/>
      <c r="CB867" s="427"/>
      <c r="CC867" s="427"/>
      <c r="CD867" s="427"/>
      <c r="CE867" s="427"/>
      <c r="CF867" s="427"/>
      <c r="CG867" s="427"/>
      <c r="CH867" s="427"/>
      <c r="CI867" s="427"/>
      <c r="CJ867" s="427"/>
      <c r="CK867" s="427"/>
      <c r="CL867" s="427"/>
      <c r="CM867" s="427"/>
    </row>
    <row r="868">
      <c r="A868" s="427"/>
      <c r="B868" s="427"/>
      <c r="C868" s="427"/>
      <c r="D868" s="427"/>
      <c r="E868" s="427"/>
      <c r="F868" s="427"/>
      <c r="G868" s="427"/>
      <c r="H868" s="427"/>
      <c r="I868" s="427"/>
      <c r="J868" s="427"/>
      <c r="K868" s="427"/>
      <c r="L868" s="427"/>
      <c r="M868" s="427"/>
      <c r="N868" s="427"/>
      <c r="O868" s="427"/>
      <c r="P868" s="427"/>
      <c r="Q868" s="427"/>
      <c r="R868" s="427"/>
      <c r="S868" s="427"/>
      <c r="T868" s="427"/>
      <c r="U868" s="427"/>
      <c r="V868" s="427"/>
      <c r="W868" s="427"/>
      <c r="X868" s="427"/>
      <c r="Y868" s="427"/>
      <c r="Z868" s="427"/>
      <c r="AA868" s="427"/>
      <c r="AB868" s="427"/>
      <c r="AC868" s="427"/>
      <c r="AD868" s="427"/>
      <c r="AE868" s="427"/>
      <c r="AF868" s="427"/>
      <c r="AG868" s="427"/>
      <c r="AH868" s="427"/>
      <c r="AI868" s="427"/>
      <c r="AJ868" s="427"/>
      <c r="AK868" s="427"/>
      <c r="AL868" s="427"/>
      <c r="AM868" s="427"/>
      <c r="AN868" s="427"/>
      <c r="AO868" s="427"/>
      <c r="AP868" s="427"/>
      <c r="AQ868" s="427"/>
      <c r="AR868" s="427"/>
      <c r="AS868" s="427"/>
      <c r="AT868" s="427"/>
      <c r="AU868" s="427"/>
      <c r="AV868" s="427"/>
      <c r="AW868" s="427"/>
      <c r="AX868" s="427"/>
      <c r="AY868" s="427"/>
      <c r="AZ868" s="427"/>
      <c r="BA868" s="427"/>
      <c r="BB868" s="427"/>
      <c r="BC868" s="427"/>
      <c r="BD868" s="427"/>
      <c r="BE868" s="427"/>
      <c r="BF868" s="427"/>
      <c r="BG868" s="427"/>
      <c r="BH868" s="427"/>
      <c r="BI868" s="427"/>
      <c r="BJ868" s="427"/>
      <c r="BK868" s="427"/>
      <c r="BL868" s="427"/>
      <c r="BM868" s="427"/>
      <c r="BN868" s="427"/>
      <c r="BO868" s="427"/>
      <c r="BP868" s="427"/>
      <c r="BQ868" s="427"/>
      <c r="BR868" s="427"/>
      <c r="BS868" s="427"/>
      <c r="BT868" s="427"/>
      <c r="BU868" s="427"/>
      <c r="BV868" s="427"/>
      <c r="BW868" s="427"/>
      <c r="BX868" s="427"/>
      <c r="BY868" s="427"/>
      <c r="BZ868" s="427"/>
      <c r="CA868" s="427"/>
      <c r="CB868" s="427"/>
      <c r="CC868" s="427"/>
      <c r="CD868" s="427"/>
      <c r="CE868" s="427"/>
      <c r="CF868" s="427"/>
      <c r="CG868" s="427"/>
      <c r="CH868" s="427"/>
      <c r="CI868" s="427"/>
      <c r="CJ868" s="427"/>
      <c r="CK868" s="427"/>
      <c r="CL868" s="427"/>
      <c r="CM868" s="427"/>
    </row>
    <row r="869">
      <c r="A869" s="427"/>
      <c r="B869" s="427"/>
      <c r="C869" s="427"/>
      <c r="D869" s="427"/>
      <c r="E869" s="427"/>
      <c r="F869" s="427"/>
      <c r="G869" s="427"/>
      <c r="H869" s="427"/>
      <c r="I869" s="427"/>
      <c r="J869" s="427"/>
      <c r="K869" s="427"/>
      <c r="L869" s="427"/>
      <c r="M869" s="427"/>
      <c r="N869" s="427"/>
      <c r="O869" s="427"/>
      <c r="P869" s="427"/>
      <c r="Q869" s="427"/>
      <c r="R869" s="427"/>
      <c r="S869" s="427"/>
      <c r="T869" s="427"/>
      <c r="U869" s="427"/>
      <c r="V869" s="427"/>
      <c r="W869" s="427"/>
      <c r="X869" s="427"/>
      <c r="Y869" s="427"/>
      <c r="Z869" s="427"/>
      <c r="AA869" s="427"/>
      <c r="AB869" s="427"/>
      <c r="AC869" s="427"/>
      <c r="AD869" s="427"/>
      <c r="AE869" s="427"/>
      <c r="AF869" s="427"/>
      <c r="AG869" s="427"/>
      <c r="AH869" s="427"/>
      <c r="AI869" s="427"/>
      <c r="AJ869" s="427"/>
      <c r="AK869" s="427"/>
      <c r="AL869" s="427"/>
      <c r="AM869" s="427"/>
      <c r="AN869" s="427"/>
      <c r="AO869" s="427"/>
      <c r="AP869" s="427"/>
      <c r="AQ869" s="427"/>
      <c r="AR869" s="427"/>
      <c r="AS869" s="427"/>
      <c r="AT869" s="427"/>
      <c r="AU869" s="427"/>
      <c r="AV869" s="427"/>
      <c r="AW869" s="427"/>
      <c r="AX869" s="427"/>
      <c r="AY869" s="427"/>
      <c r="AZ869" s="427"/>
      <c r="BA869" s="427"/>
      <c r="BB869" s="427"/>
      <c r="BC869" s="427"/>
      <c r="BD869" s="427"/>
      <c r="BE869" s="427"/>
      <c r="BF869" s="427"/>
      <c r="BG869" s="427"/>
      <c r="BH869" s="427"/>
      <c r="BI869" s="427"/>
      <c r="BJ869" s="427"/>
      <c r="BK869" s="427"/>
      <c r="BL869" s="427"/>
      <c r="BM869" s="427"/>
      <c r="BN869" s="427"/>
      <c r="BO869" s="427"/>
      <c r="BP869" s="427"/>
      <c r="BQ869" s="427"/>
      <c r="BR869" s="427"/>
      <c r="BS869" s="427"/>
      <c r="BT869" s="427"/>
      <c r="BU869" s="427"/>
      <c r="BV869" s="427"/>
      <c r="BW869" s="427"/>
      <c r="BX869" s="427"/>
      <c r="BY869" s="427"/>
      <c r="BZ869" s="427"/>
      <c r="CA869" s="427"/>
      <c r="CB869" s="427"/>
      <c r="CC869" s="427"/>
      <c r="CD869" s="427"/>
      <c r="CE869" s="427"/>
      <c r="CF869" s="427"/>
      <c r="CG869" s="427"/>
      <c r="CH869" s="427"/>
      <c r="CI869" s="427"/>
      <c r="CJ869" s="427"/>
      <c r="CK869" s="427"/>
      <c r="CL869" s="427"/>
      <c r="CM869" s="427"/>
    </row>
    <row r="870">
      <c r="A870" s="427"/>
      <c r="B870" s="427"/>
      <c r="C870" s="427"/>
      <c r="D870" s="427"/>
      <c r="E870" s="427"/>
      <c r="F870" s="427"/>
      <c r="G870" s="427"/>
      <c r="H870" s="427"/>
      <c r="I870" s="427"/>
      <c r="J870" s="427"/>
      <c r="K870" s="427"/>
      <c r="L870" s="427"/>
      <c r="M870" s="427"/>
      <c r="N870" s="427"/>
      <c r="O870" s="427"/>
      <c r="P870" s="427"/>
      <c r="Q870" s="427"/>
      <c r="R870" s="427"/>
      <c r="S870" s="427"/>
      <c r="T870" s="427"/>
      <c r="U870" s="427"/>
      <c r="V870" s="427"/>
      <c r="W870" s="427"/>
      <c r="X870" s="427"/>
      <c r="Y870" s="427"/>
      <c r="Z870" s="427"/>
      <c r="AA870" s="427"/>
      <c r="AB870" s="427"/>
      <c r="AC870" s="427"/>
      <c r="AD870" s="427"/>
      <c r="AE870" s="427"/>
      <c r="AF870" s="427"/>
      <c r="AG870" s="427"/>
      <c r="AH870" s="427"/>
      <c r="AI870" s="427"/>
      <c r="AJ870" s="427"/>
      <c r="AK870" s="427"/>
      <c r="AL870" s="427"/>
      <c r="AM870" s="427"/>
      <c r="AN870" s="427"/>
      <c r="AO870" s="427"/>
      <c r="AP870" s="427"/>
      <c r="AQ870" s="427"/>
      <c r="AR870" s="427"/>
      <c r="AS870" s="427"/>
      <c r="AT870" s="427"/>
      <c r="AU870" s="427"/>
      <c r="AV870" s="427"/>
      <c r="AW870" s="427"/>
      <c r="AX870" s="427"/>
      <c r="AY870" s="427"/>
      <c r="AZ870" s="427"/>
      <c r="BA870" s="427"/>
      <c r="BB870" s="427"/>
      <c r="BC870" s="427"/>
      <c r="BD870" s="427"/>
      <c r="BE870" s="427"/>
      <c r="BF870" s="427"/>
      <c r="BG870" s="427"/>
      <c r="BH870" s="427"/>
      <c r="BI870" s="427"/>
      <c r="BJ870" s="427"/>
      <c r="BK870" s="427"/>
      <c r="BL870" s="427"/>
      <c r="BM870" s="427"/>
      <c r="BN870" s="427"/>
      <c r="BO870" s="427"/>
      <c r="BP870" s="427"/>
      <c r="BQ870" s="427"/>
      <c r="BR870" s="427"/>
      <c r="BS870" s="427"/>
      <c r="BT870" s="427"/>
      <c r="BU870" s="427"/>
      <c r="BV870" s="427"/>
      <c r="BW870" s="427"/>
      <c r="BX870" s="427"/>
      <c r="BY870" s="427"/>
      <c r="BZ870" s="427"/>
      <c r="CA870" s="427"/>
      <c r="CB870" s="427"/>
      <c r="CC870" s="427"/>
      <c r="CD870" s="427"/>
      <c r="CE870" s="427"/>
      <c r="CF870" s="427"/>
      <c r="CG870" s="427"/>
      <c r="CH870" s="427"/>
      <c r="CI870" s="427"/>
      <c r="CJ870" s="427"/>
      <c r="CK870" s="427"/>
      <c r="CL870" s="427"/>
      <c r="CM870" s="427"/>
    </row>
    <row r="871">
      <c r="A871" s="427"/>
      <c r="B871" s="427"/>
      <c r="C871" s="427"/>
      <c r="D871" s="427"/>
      <c r="E871" s="427"/>
      <c r="F871" s="427"/>
      <c r="G871" s="427"/>
      <c r="H871" s="427"/>
      <c r="I871" s="427"/>
      <c r="J871" s="427"/>
      <c r="K871" s="427"/>
      <c r="L871" s="427"/>
      <c r="M871" s="427"/>
      <c r="N871" s="427"/>
      <c r="O871" s="427"/>
      <c r="P871" s="427"/>
      <c r="Q871" s="427"/>
      <c r="R871" s="427"/>
      <c r="S871" s="427"/>
      <c r="T871" s="427"/>
      <c r="U871" s="427"/>
      <c r="V871" s="427"/>
      <c r="W871" s="427"/>
      <c r="X871" s="427"/>
      <c r="Y871" s="427"/>
      <c r="Z871" s="427"/>
      <c r="AA871" s="427"/>
      <c r="AB871" s="427"/>
      <c r="AC871" s="427"/>
      <c r="AD871" s="427"/>
      <c r="AE871" s="427"/>
      <c r="AF871" s="427"/>
      <c r="AG871" s="427"/>
      <c r="AH871" s="427"/>
      <c r="AI871" s="427"/>
      <c r="AJ871" s="427"/>
      <c r="AK871" s="427"/>
      <c r="AL871" s="427"/>
      <c r="AM871" s="427"/>
      <c r="AN871" s="427"/>
      <c r="AO871" s="427"/>
      <c r="AP871" s="427"/>
      <c r="AQ871" s="427"/>
      <c r="AR871" s="427"/>
      <c r="AS871" s="427"/>
      <c r="AT871" s="427"/>
      <c r="AU871" s="427"/>
      <c r="AV871" s="427"/>
      <c r="AW871" s="427"/>
      <c r="AX871" s="427"/>
      <c r="AY871" s="427"/>
      <c r="AZ871" s="427"/>
      <c r="BA871" s="427"/>
      <c r="BB871" s="427"/>
      <c r="BC871" s="427"/>
      <c r="BD871" s="427"/>
      <c r="BE871" s="427"/>
      <c r="BF871" s="427"/>
      <c r="BG871" s="427"/>
      <c r="BH871" s="427"/>
      <c r="BI871" s="427"/>
      <c r="BJ871" s="427"/>
      <c r="BK871" s="427"/>
      <c r="BL871" s="427"/>
      <c r="BM871" s="427"/>
      <c r="BN871" s="427"/>
      <c r="BO871" s="427"/>
      <c r="BP871" s="427"/>
      <c r="BQ871" s="427"/>
      <c r="BR871" s="427"/>
      <c r="BS871" s="427"/>
      <c r="BT871" s="427"/>
      <c r="BU871" s="427"/>
      <c r="BV871" s="427"/>
      <c r="BW871" s="427"/>
      <c r="BX871" s="427"/>
      <c r="BY871" s="427"/>
      <c r="BZ871" s="427"/>
      <c r="CA871" s="427"/>
      <c r="CB871" s="427"/>
      <c r="CC871" s="427"/>
      <c r="CD871" s="427"/>
      <c r="CE871" s="427"/>
      <c r="CF871" s="427"/>
      <c r="CG871" s="427"/>
      <c r="CH871" s="427"/>
      <c r="CI871" s="427"/>
      <c r="CJ871" s="427"/>
      <c r="CK871" s="427"/>
      <c r="CL871" s="427"/>
      <c r="CM871" s="427"/>
    </row>
    <row r="872">
      <c r="A872" s="427"/>
      <c r="B872" s="427"/>
      <c r="C872" s="427"/>
      <c r="D872" s="427"/>
      <c r="E872" s="427"/>
      <c r="F872" s="427"/>
      <c r="G872" s="427"/>
      <c r="H872" s="427"/>
      <c r="I872" s="427"/>
      <c r="J872" s="427"/>
      <c r="K872" s="427"/>
      <c r="L872" s="427"/>
      <c r="M872" s="427"/>
      <c r="N872" s="427"/>
      <c r="O872" s="427"/>
      <c r="P872" s="427"/>
      <c r="Q872" s="427"/>
      <c r="R872" s="427"/>
      <c r="S872" s="427"/>
      <c r="T872" s="427"/>
      <c r="U872" s="427"/>
      <c r="V872" s="427"/>
      <c r="W872" s="427"/>
      <c r="X872" s="427"/>
      <c r="Y872" s="427"/>
      <c r="Z872" s="427"/>
      <c r="AA872" s="427"/>
      <c r="AB872" s="427"/>
      <c r="AC872" s="427"/>
      <c r="AD872" s="427"/>
      <c r="AE872" s="427"/>
      <c r="AF872" s="427"/>
      <c r="AG872" s="427"/>
      <c r="AH872" s="427"/>
      <c r="AI872" s="427"/>
      <c r="AJ872" s="427"/>
      <c r="AK872" s="427"/>
      <c r="AL872" s="427"/>
      <c r="AM872" s="427"/>
      <c r="AN872" s="427"/>
      <c r="AO872" s="427"/>
      <c r="AP872" s="427"/>
      <c r="AQ872" s="427"/>
      <c r="AR872" s="427"/>
      <c r="AS872" s="427"/>
      <c r="AT872" s="427"/>
      <c r="AU872" s="427"/>
      <c r="AV872" s="427"/>
      <c r="AW872" s="427"/>
      <c r="AX872" s="427"/>
      <c r="AY872" s="427"/>
      <c r="AZ872" s="427"/>
      <c r="BA872" s="427"/>
      <c r="BB872" s="427"/>
      <c r="BC872" s="427"/>
      <c r="BD872" s="427"/>
      <c r="BE872" s="427"/>
      <c r="BF872" s="427"/>
      <c r="BG872" s="427"/>
      <c r="BH872" s="427"/>
      <c r="BI872" s="427"/>
      <c r="BJ872" s="427"/>
      <c r="BK872" s="427"/>
      <c r="BL872" s="427"/>
      <c r="BM872" s="427"/>
      <c r="BN872" s="427"/>
      <c r="BO872" s="427"/>
      <c r="BP872" s="427"/>
      <c r="BQ872" s="427"/>
      <c r="BR872" s="427"/>
      <c r="BS872" s="427"/>
      <c r="BT872" s="427"/>
      <c r="BU872" s="427"/>
      <c r="BV872" s="427"/>
      <c r="BW872" s="427"/>
      <c r="BX872" s="427"/>
      <c r="BY872" s="427"/>
      <c r="BZ872" s="427"/>
      <c r="CA872" s="427"/>
      <c r="CB872" s="427"/>
      <c r="CC872" s="427"/>
      <c r="CD872" s="427"/>
      <c r="CE872" s="427"/>
      <c r="CF872" s="427"/>
      <c r="CG872" s="427"/>
      <c r="CH872" s="427"/>
      <c r="CI872" s="427"/>
      <c r="CJ872" s="427"/>
      <c r="CK872" s="427"/>
      <c r="CL872" s="427"/>
      <c r="CM872" s="427"/>
    </row>
    <row r="873">
      <c r="A873" s="427"/>
      <c r="B873" s="427"/>
      <c r="C873" s="427"/>
      <c r="D873" s="427"/>
      <c r="E873" s="427"/>
      <c r="F873" s="427"/>
      <c r="G873" s="427"/>
      <c r="H873" s="427"/>
      <c r="I873" s="427"/>
      <c r="J873" s="427"/>
      <c r="K873" s="427"/>
      <c r="L873" s="427"/>
      <c r="M873" s="427"/>
      <c r="N873" s="427"/>
      <c r="O873" s="427"/>
      <c r="P873" s="427"/>
      <c r="Q873" s="427"/>
      <c r="R873" s="427"/>
      <c r="S873" s="427"/>
      <c r="T873" s="427"/>
      <c r="U873" s="427"/>
      <c r="V873" s="427"/>
      <c r="W873" s="427"/>
      <c r="X873" s="427"/>
      <c r="Y873" s="427"/>
      <c r="Z873" s="427"/>
      <c r="AA873" s="427"/>
      <c r="AB873" s="427"/>
      <c r="AC873" s="427"/>
      <c r="AD873" s="427"/>
      <c r="AE873" s="427"/>
      <c r="AF873" s="427"/>
      <c r="AG873" s="427"/>
      <c r="AH873" s="427"/>
      <c r="AI873" s="427"/>
      <c r="AJ873" s="427"/>
      <c r="AK873" s="427"/>
      <c r="AL873" s="427"/>
      <c r="AM873" s="427"/>
      <c r="AN873" s="427"/>
      <c r="AO873" s="427"/>
      <c r="AP873" s="427"/>
      <c r="AQ873" s="427"/>
      <c r="AR873" s="427"/>
      <c r="AS873" s="427"/>
      <c r="AT873" s="427"/>
      <c r="AU873" s="427"/>
      <c r="AV873" s="427"/>
      <c r="AW873" s="427"/>
      <c r="AX873" s="427"/>
      <c r="AY873" s="427"/>
      <c r="AZ873" s="427"/>
      <c r="BA873" s="427"/>
      <c r="BB873" s="427"/>
      <c r="BC873" s="427"/>
      <c r="BD873" s="427"/>
      <c r="BE873" s="427"/>
      <c r="BF873" s="427"/>
      <c r="BG873" s="427"/>
      <c r="BH873" s="427"/>
      <c r="BI873" s="427"/>
      <c r="BJ873" s="427"/>
      <c r="BK873" s="427"/>
      <c r="BL873" s="427"/>
      <c r="BM873" s="427"/>
      <c r="BN873" s="427"/>
      <c r="BO873" s="427"/>
      <c r="BP873" s="427"/>
      <c r="BQ873" s="427"/>
      <c r="BR873" s="427"/>
      <c r="BS873" s="427"/>
      <c r="BT873" s="427"/>
      <c r="BU873" s="427"/>
      <c r="BV873" s="427"/>
      <c r="BW873" s="427"/>
      <c r="BX873" s="427"/>
      <c r="BY873" s="427"/>
      <c r="BZ873" s="427"/>
      <c r="CA873" s="427"/>
      <c r="CB873" s="427"/>
      <c r="CC873" s="427"/>
      <c r="CD873" s="427"/>
      <c r="CE873" s="427"/>
      <c r="CF873" s="427"/>
      <c r="CG873" s="427"/>
      <c r="CH873" s="427"/>
      <c r="CI873" s="427"/>
      <c r="CJ873" s="427"/>
      <c r="CK873" s="427"/>
      <c r="CL873" s="427"/>
      <c r="CM873" s="427"/>
    </row>
    <row r="874">
      <c r="A874" s="427"/>
      <c r="B874" s="427"/>
      <c r="C874" s="427"/>
      <c r="D874" s="427"/>
      <c r="E874" s="427"/>
      <c r="F874" s="427"/>
      <c r="G874" s="427"/>
      <c r="H874" s="427"/>
      <c r="I874" s="427"/>
      <c r="J874" s="427"/>
      <c r="K874" s="427"/>
      <c r="L874" s="427"/>
      <c r="M874" s="427"/>
      <c r="N874" s="427"/>
      <c r="O874" s="427"/>
      <c r="P874" s="427"/>
      <c r="Q874" s="427"/>
      <c r="R874" s="427"/>
      <c r="S874" s="427"/>
      <c r="T874" s="427"/>
      <c r="U874" s="427"/>
      <c r="V874" s="427"/>
      <c r="W874" s="427"/>
      <c r="X874" s="427"/>
      <c r="Y874" s="427"/>
      <c r="Z874" s="427"/>
      <c r="AA874" s="427"/>
      <c r="AB874" s="427"/>
      <c r="AC874" s="427"/>
      <c r="AD874" s="427"/>
      <c r="AE874" s="427"/>
      <c r="AF874" s="427"/>
      <c r="AG874" s="427"/>
      <c r="AH874" s="427"/>
      <c r="AI874" s="427"/>
      <c r="AJ874" s="427"/>
      <c r="AK874" s="427"/>
      <c r="AL874" s="427"/>
      <c r="AM874" s="427"/>
      <c r="AN874" s="427"/>
      <c r="AO874" s="427"/>
      <c r="AP874" s="427"/>
      <c r="AQ874" s="427"/>
      <c r="AR874" s="427"/>
      <c r="AS874" s="427"/>
      <c r="AT874" s="427"/>
      <c r="AU874" s="427"/>
      <c r="AV874" s="427"/>
      <c r="AW874" s="427"/>
      <c r="AX874" s="427"/>
      <c r="AY874" s="427"/>
      <c r="AZ874" s="427"/>
      <c r="BA874" s="427"/>
      <c r="BB874" s="427"/>
      <c r="BC874" s="427"/>
      <c r="BD874" s="427"/>
      <c r="BE874" s="427"/>
      <c r="BF874" s="427"/>
      <c r="BG874" s="427"/>
      <c r="BH874" s="427"/>
      <c r="BI874" s="427"/>
      <c r="BJ874" s="427"/>
      <c r="BK874" s="427"/>
      <c r="BL874" s="427"/>
      <c r="BM874" s="427"/>
      <c r="BN874" s="427"/>
      <c r="BO874" s="427"/>
      <c r="BP874" s="427"/>
      <c r="BQ874" s="427"/>
      <c r="BR874" s="427"/>
      <c r="BS874" s="427"/>
      <c r="BT874" s="427"/>
      <c r="BU874" s="427"/>
      <c r="BV874" s="427"/>
      <c r="BW874" s="427"/>
      <c r="BX874" s="427"/>
      <c r="BY874" s="427"/>
      <c r="BZ874" s="427"/>
      <c r="CA874" s="427"/>
      <c r="CB874" s="427"/>
      <c r="CC874" s="427"/>
      <c r="CD874" s="427"/>
      <c r="CE874" s="427"/>
      <c r="CF874" s="427"/>
      <c r="CG874" s="427"/>
      <c r="CH874" s="427"/>
      <c r="CI874" s="427"/>
      <c r="CJ874" s="427"/>
      <c r="CK874" s="427"/>
      <c r="CL874" s="427"/>
      <c r="CM874" s="427"/>
    </row>
    <row r="875">
      <c r="A875" s="427"/>
      <c r="B875" s="427"/>
      <c r="C875" s="427"/>
      <c r="D875" s="427"/>
      <c r="E875" s="427"/>
      <c r="F875" s="427"/>
      <c r="G875" s="427"/>
      <c r="H875" s="427"/>
      <c r="I875" s="427"/>
      <c r="J875" s="427"/>
      <c r="K875" s="427"/>
      <c r="L875" s="427"/>
      <c r="M875" s="427"/>
      <c r="N875" s="427"/>
      <c r="O875" s="427"/>
      <c r="P875" s="427"/>
      <c r="Q875" s="427"/>
      <c r="R875" s="427"/>
      <c r="S875" s="427"/>
      <c r="T875" s="427"/>
      <c r="U875" s="427"/>
      <c r="V875" s="427"/>
      <c r="W875" s="427"/>
      <c r="X875" s="427"/>
      <c r="Y875" s="427"/>
      <c r="Z875" s="427"/>
      <c r="AA875" s="427"/>
      <c r="AB875" s="427"/>
      <c r="AC875" s="427"/>
      <c r="AD875" s="427"/>
      <c r="AE875" s="427"/>
      <c r="AF875" s="427"/>
      <c r="AG875" s="427"/>
      <c r="AH875" s="427"/>
      <c r="AI875" s="427"/>
      <c r="AJ875" s="427"/>
      <c r="AK875" s="427"/>
      <c r="AL875" s="427"/>
      <c r="AM875" s="427"/>
      <c r="AN875" s="427"/>
      <c r="AO875" s="427"/>
      <c r="AP875" s="427"/>
      <c r="AQ875" s="427"/>
      <c r="AR875" s="427"/>
      <c r="AS875" s="427"/>
      <c r="AT875" s="427"/>
      <c r="AU875" s="427"/>
      <c r="AV875" s="427"/>
      <c r="AW875" s="427"/>
      <c r="AX875" s="427"/>
      <c r="AY875" s="427"/>
      <c r="AZ875" s="427"/>
      <c r="BA875" s="427"/>
      <c r="BB875" s="427"/>
      <c r="BC875" s="427"/>
      <c r="BD875" s="427"/>
      <c r="BE875" s="427"/>
      <c r="BF875" s="427"/>
      <c r="BG875" s="427"/>
      <c r="BH875" s="427"/>
      <c r="BI875" s="427"/>
      <c r="BJ875" s="427"/>
      <c r="BK875" s="427"/>
      <c r="BL875" s="427"/>
      <c r="BM875" s="427"/>
      <c r="BN875" s="427"/>
      <c r="BO875" s="427"/>
      <c r="BP875" s="427"/>
      <c r="BQ875" s="427"/>
      <c r="BR875" s="427"/>
      <c r="BS875" s="427"/>
      <c r="BT875" s="427"/>
      <c r="BU875" s="427"/>
      <c r="BV875" s="427"/>
      <c r="BW875" s="427"/>
      <c r="BX875" s="427"/>
      <c r="BY875" s="427"/>
      <c r="BZ875" s="427"/>
      <c r="CA875" s="427"/>
      <c r="CB875" s="427"/>
      <c r="CC875" s="427"/>
      <c r="CD875" s="427"/>
      <c r="CE875" s="427"/>
      <c r="CF875" s="427"/>
      <c r="CG875" s="427"/>
      <c r="CH875" s="427"/>
      <c r="CI875" s="427"/>
      <c r="CJ875" s="427"/>
      <c r="CK875" s="427"/>
      <c r="CL875" s="427"/>
      <c r="CM875" s="427"/>
    </row>
    <row r="876">
      <c r="A876" s="427"/>
      <c r="B876" s="427"/>
      <c r="C876" s="427"/>
      <c r="D876" s="427"/>
      <c r="E876" s="427"/>
      <c r="F876" s="427"/>
      <c r="G876" s="427"/>
      <c r="H876" s="427"/>
      <c r="I876" s="427"/>
      <c r="J876" s="427"/>
      <c r="K876" s="427"/>
      <c r="L876" s="427"/>
      <c r="M876" s="427"/>
      <c r="N876" s="427"/>
      <c r="O876" s="427"/>
      <c r="P876" s="427"/>
      <c r="Q876" s="427"/>
      <c r="R876" s="427"/>
      <c r="S876" s="427"/>
      <c r="T876" s="427"/>
      <c r="U876" s="427"/>
      <c r="V876" s="427"/>
      <c r="W876" s="427"/>
      <c r="X876" s="427"/>
      <c r="Y876" s="427"/>
      <c r="Z876" s="427"/>
      <c r="AA876" s="427"/>
      <c r="AB876" s="427"/>
      <c r="AC876" s="427"/>
      <c r="AD876" s="427"/>
      <c r="AE876" s="427"/>
      <c r="AF876" s="427"/>
      <c r="AG876" s="427"/>
      <c r="AH876" s="427"/>
      <c r="AI876" s="427"/>
      <c r="AJ876" s="427"/>
      <c r="AK876" s="427"/>
      <c r="AL876" s="427"/>
      <c r="AM876" s="427"/>
      <c r="AN876" s="427"/>
      <c r="AO876" s="427"/>
      <c r="AP876" s="427"/>
      <c r="AQ876" s="427"/>
      <c r="AR876" s="427"/>
      <c r="AS876" s="427"/>
      <c r="AT876" s="427"/>
      <c r="AU876" s="427"/>
      <c r="AV876" s="427"/>
      <c r="AW876" s="427"/>
      <c r="AX876" s="427"/>
      <c r="AY876" s="427"/>
      <c r="AZ876" s="427"/>
      <c r="BA876" s="427"/>
      <c r="BB876" s="427"/>
      <c r="BC876" s="427"/>
      <c r="BD876" s="427"/>
      <c r="BE876" s="427"/>
      <c r="BF876" s="427"/>
      <c r="BG876" s="427"/>
      <c r="BH876" s="427"/>
      <c r="BI876" s="427"/>
      <c r="BJ876" s="427"/>
      <c r="BK876" s="427"/>
      <c r="BL876" s="427"/>
      <c r="BM876" s="427"/>
      <c r="BN876" s="427"/>
      <c r="BO876" s="427"/>
      <c r="BP876" s="427"/>
      <c r="BQ876" s="427"/>
      <c r="BR876" s="427"/>
      <c r="BS876" s="427"/>
      <c r="BT876" s="427"/>
      <c r="BU876" s="427"/>
      <c r="BV876" s="427"/>
      <c r="BW876" s="427"/>
      <c r="BX876" s="427"/>
      <c r="BY876" s="427"/>
      <c r="BZ876" s="427"/>
      <c r="CA876" s="427"/>
      <c r="CB876" s="427"/>
      <c r="CC876" s="427"/>
      <c r="CD876" s="427"/>
      <c r="CE876" s="427"/>
      <c r="CF876" s="427"/>
      <c r="CG876" s="427"/>
      <c r="CH876" s="427"/>
      <c r="CI876" s="427"/>
      <c r="CJ876" s="427"/>
      <c r="CK876" s="427"/>
      <c r="CL876" s="427"/>
      <c r="CM876" s="427"/>
    </row>
    <row r="877">
      <c r="A877" s="427"/>
      <c r="B877" s="427"/>
      <c r="C877" s="427"/>
      <c r="D877" s="427"/>
      <c r="E877" s="427"/>
      <c r="F877" s="427"/>
      <c r="G877" s="427"/>
      <c r="H877" s="427"/>
      <c r="I877" s="427"/>
      <c r="J877" s="427"/>
      <c r="K877" s="427"/>
      <c r="L877" s="427"/>
      <c r="M877" s="427"/>
      <c r="N877" s="427"/>
      <c r="O877" s="427"/>
      <c r="P877" s="427"/>
      <c r="Q877" s="427"/>
      <c r="R877" s="427"/>
      <c r="S877" s="427"/>
      <c r="T877" s="427"/>
      <c r="U877" s="427"/>
      <c r="V877" s="427"/>
      <c r="W877" s="427"/>
      <c r="X877" s="427"/>
      <c r="Y877" s="427"/>
      <c r="Z877" s="427"/>
      <c r="AA877" s="427"/>
      <c r="AB877" s="427"/>
      <c r="AC877" s="427"/>
      <c r="AD877" s="427"/>
      <c r="AE877" s="427"/>
      <c r="AF877" s="427"/>
      <c r="AG877" s="427"/>
      <c r="AH877" s="427"/>
      <c r="AI877" s="427"/>
      <c r="AJ877" s="427"/>
      <c r="AK877" s="427"/>
      <c r="AL877" s="427"/>
      <c r="AM877" s="427"/>
      <c r="AN877" s="427"/>
      <c r="AO877" s="427"/>
      <c r="AP877" s="427"/>
      <c r="AQ877" s="427"/>
      <c r="AR877" s="427"/>
      <c r="AS877" s="427"/>
      <c r="AT877" s="427"/>
      <c r="AU877" s="427"/>
      <c r="AV877" s="427"/>
      <c r="AW877" s="427"/>
      <c r="AX877" s="427"/>
      <c r="AY877" s="427"/>
      <c r="AZ877" s="427"/>
      <c r="BA877" s="427"/>
      <c r="BB877" s="427"/>
      <c r="BC877" s="427"/>
      <c r="BD877" s="427"/>
      <c r="BE877" s="427"/>
      <c r="BF877" s="427"/>
      <c r="BG877" s="427"/>
      <c r="BH877" s="427"/>
      <c r="BI877" s="427"/>
      <c r="BJ877" s="427"/>
      <c r="BK877" s="427"/>
      <c r="BL877" s="427"/>
      <c r="BM877" s="427"/>
      <c r="BN877" s="427"/>
      <c r="BO877" s="427"/>
      <c r="BP877" s="427"/>
      <c r="BQ877" s="427"/>
      <c r="BR877" s="427"/>
      <c r="BS877" s="427"/>
      <c r="BT877" s="427"/>
      <c r="BU877" s="427"/>
      <c r="BV877" s="427"/>
      <c r="BW877" s="427"/>
      <c r="BX877" s="427"/>
      <c r="BY877" s="427"/>
      <c r="BZ877" s="427"/>
      <c r="CA877" s="427"/>
      <c r="CB877" s="427"/>
      <c r="CC877" s="427"/>
      <c r="CD877" s="427"/>
      <c r="CE877" s="427"/>
      <c r="CF877" s="427"/>
      <c r="CG877" s="427"/>
      <c r="CH877" s="427"/>
      <c r="CI877" s="427"/>
      <c r="CJ877" s="427"/>
      <c r="CK877" s="427"/>
      <c r="CL877" s="427"/>
      <c r="CM877" s="427"/>
    </row>
    <row r="878">
      <c r="A878" s="427"/>
      <c r="B878" s="427"/>
      <c r="C878" s="427"/>
      <c r="D878" s="427"/>
      <c r="E878" s="427"/>
      <c r="F878" s="427"/>
      <c r="G878" s="427"/>
      <c r="H878" s="427"/>
      <c r="I878" s="427"/>
      <c r="J878" s="427"/>
      <c r="K878" s="427"/>
      <c r="L878" s="427"/>
      <c r="M878" s="427"/>
      <c r="N878" s="427"/>
      <c r="O878" s="427"/>
      <c r="P878" s="427"/>
      <c r="Q878" s="427"/>
      <c r="R878" s="427"/>
      <c r="S878" s="427"/>
      <c r="T878" s="427"/>
      <c r="U878" s="427"/>
      <c r="V878" s="427"/>
      <c r="W878" s="427"/>
      <c r="X878" s="427"/>
      <c r="Y878" s="427"/>
      <c r="Z878" s="427"/>
      <c r="AA878" s="427"/>
      <c r="AB878" s="427"/>
      <c r="AC878" s="427"/>
      <c r="AD878" s="427"/>
      <c r="AE878" s="427"/>
      <c r="AF878" s="427"/>
      <c r="AG878" s="427"/>
      <c r="AH878" s="427"/>
      <c r="AI878" s="427"/>
      <c r="AJ878" s="427"/>
      <c r="AK878" s="427"/>
      <c r="AL878" s="427"/>
      <c r="AM878" s="427"/>
      <c r="AN878" s="427"/>
      <c r="AO878" s="427"/>
      <c r="AP878" s="427"/>
      <c r="AQ878" s="427"/>
      <c r="AR878" s="427"/>
      <c r="AS878" s="427"/>
      <c r="AT878" s="427"/>
      <c r="AU878" s="427"/>
      <c r="AV878" s="427"/>
      <c r="AW878" s="427"/>
      <c r="AX878" s="427"/>
      <c r="AY878" s="427"/>
      <c r="AZ878" s="427"/>
      <c r="BA878" s="427"/>
      <c r="BB878" s="427"/>
      <c r="BC878" s="427"/>
      <c r="BD878" s="427"/>
      <c r="BE878" s="427"/>
      <c r="BF878" s="427"/>
      <c r="BG878" s="427"/>
      <c r="BH878" s="427"/>
      <c r="BI878" s="427"/>
      <c r="BJ878" s="427"/>
      <c r="BK878" s="427"/>
      <c r="BL878" s="427"/>
      <c r="BM878" s="427"/>
      <c r="BN878" s="427"/>
      <c r="BO878" s="427"/>
      <c r="BP878" s="427"/>
      <c r="BQ878" s="427"/>
      <c r="BR878" s="427"/>
      <c r="BS878" s="427"/>
      <c r="BT878" s="427"/>
      <c r="BU878" s="427"/>
      <c r="BV878" s="427"/>
      <c r="BW878" s="427"/>
      <c r="BX878" s="427"/>
      <c r="BY878" s="427"/>
      <c r="BZ878" s="427"/>
      <c r="CA878" s="427"/>
      <c r="CB878" s="427"/>
      <c r="CC878" s="427"/>
      <c r="CD878" s="427"/>
      <c r="CE878" s="427"/>
      <c r="CF878" s="427"/>
      <c r="CG878" s="427"/>
      <c r="CH878" s="427"/>
      <c r="CI878" s="427"/>
      <c r="CJ878" s="427"/>
      <c r="CK878" s="427"/>
      <c r="CL878" s="427"/>
      <c r="CM878" s="427"/>
    </row>
    <row r="879">
      <c r="A879" s="427"/>
      <c r="B879" s="427"/>
      <c r="C879" s="427"/>
      <c r="D879" s="427"/>
      <c r="E879" s="427"/>
      <c r="F879" s="427"/>
      <c r="G879" s="427"/>
      <c r="H879" s="427"/>
      <c r="I879" s="427"/>
      <c r="J879" s="427"/>
      <c r="K879" s="427"/>
      <c r="L879" s="427"/>
      <c r="M879" s="427"/>
      <c r="N879" s="427"/>
      <c r="O879" s="427"/>
      <c r="P879" s="427"/>
      <c r="Q879" s="427"/>
      <c r="R879" s="427"/>
      <c r="S879" s="427"/>
      <c r="T879" s="427"/>
      <c r="U879" s="427"/>
      <c r="V879" s="427"/>
      <c r="W879" s="427"/>
      <c r="X879" s="427"/>
      <c r="Y879" s="427"/>
      <c r="Z879" s="427"/>
      <c r="AA879" s="427"/>
      <c r="AB879" s="427"/>
      <c r="AC879" s="427"/>
      <c r="AD879" s="427"/>
      <c r="AE879" s="427"/>
      <c r="AF879" s="427"/>
      <c r="AG879" s="427"/>
      <c r="AH879" s="427"/>
      <c r="AI879" s="427"/>
      <c r="AJ879" s="427"/>
      <c r="AK879" s="427"/>
      <c r="AL879" s="427"/>
      <c r="AM879" s="427"/>
      <c r="AN879" s="427"/>
      <c r="AO879" s="427"/>
      <c r="AP879" s="427"/>
      <c r="AQ879" s="427"/>
      <c r="AR879" s="427"/>
      <c r="AS879" s="427"/>
      <c r="AT879" s="427"/>
      <c r="AU879" s="427"/>
      <c r="AV879" s="427"/>
      <c r="AW879" s="427"/>
      <c r="AX879" s="427"/>
      <c r="AY879" s="427"/>
      <c r="AZ879" s="427"/>
      <c r="BA879" s="427"/>
      <c r="BB879" s="427"/>
      <c r="BC879" s="427"/>
      <c r="BD879" s="427"/>
      <c r="BE879" s="427"/>
      <c r="BF879" s="427"/>
      <c r="BG879" s="427"/>
      <c r="BH879" s="427"/>
      <c r="BI879" s="427"/>
      <c r="BJ879" s="427"/>
      <c r="BK879" s="427"/>
      <c r="BL879" s="427"/>
      <c r="BM879" s="427"/>
      <c r="BN879" s="427"/>
      <c r="BO879" s="427"/>
      <c r="BP879" s="427"/>
      <c r="BQ879" s="427"/>
      <c r="BR879" s="427"/>
      <c r="BS879" s="427"/>
      <c r="BT879" s="427"/>
      <c r="BU879" s="427"/>
      <c r="BV879" s="427"/>
      <c r="BW879" s="427"/>
      <c r="BX879" s="427"/>
      <c r="BY879" s="427"/>
      <c r="BZ879" s="427"/>
      <c r="CA879" s="427"/>
      <c r="CB879" s="427"/>
      <c r="CC879" s="427"/>
      <c r="CD879" s="427"/>
      <c r="CE879" s="427"/>
      <c r="CF879" s="427"/>
      <c r="CG879" s="427"/>
      <c r="CH879" s="427"/>
      <c r="CI879" s="427"/>
      <c r="CJ879" s="427"/>
      <c r="CK879" s="427"/>
      <c r="CL879" s="427"/>
      <c r="CM879" s="427"/>
    </row>
    <row r="880">
      <c r="A880" s="427"/>
      <c r="B880" s="427"/>
      <c r="C880" s="427"/>
      <c r="D880" s="427"/>
      <c r="E880" s="427"/>
      <c r="F880" s="427"/>
      <c r="G880" s="427"/>
      <c r="H880" s="427"/>
      <c r="I880" s="427"/>
      <c r="J880" s="427"/>
      <c r="K880" s="427"/>
      <c r="L880" s="427"/>
      <c r="M880" s="427"/>
      <c r="N880" s="427"/>
      <c r="O880" s="427"/>
      <c r="P880" s="427"/>
      <c r="Q880" s="427"/>
      <c r="R880" s="427"/>
      <c r="S880" s="427"/>
      <c r="T880" s="427"/>
      <c r="U880" s="427"/>
      <c r="V880" s="427"/>
      <c r="W880" s="427"/>
      <c r="X880" s="427"/>
      <c r="Y880" s="427"/>
      <c r="Z880" s="427"/>
      <c r="AA880" s="427"/>
      <c r="AB880" s="427"/>
      <c r="AC880" s="427"/>
      <c r="AD880" s="427"/>
      <c r="AE880" s="427"/>
      <c r="AF880" s="427"/>
      <c r="AG880" s="427"/>
      <c r="AH880" s="427"/>
      <c r="AI880" s="427"/>
      <c r="AJ880" s="427"/>
      <c r="AK880" s="427"/>
      <c r="AL880" s="427"/>
      <c r="AM880" s="427"/>
      <c r="AN880" s="427"/>
      <c r="AO880" s="427"/>
      <c r="AP880" s="427"/>
      <c r="AQ880" s="427"/>
      <c r="AR880" s="427"/>
      <c r="AS880" s="427"/>
      <c r="AT880" s="427"/>
      <c r="AU880" s="427"/>
      <c r="AV880" s="427"/>
      <c r="AW880" s="427"/>
      <c r="AX880" s="427"/>
      <c r="AY880" s="427"/>
      <c r="AZ880" s="427"/>
      <c r="BA880" s="427"/>
      <c r="BB880" s="427"/>
      <c r="BC880" s="427"/>
      <c r="BD880" s="427"/>
      <c r="BE880" s="427"/>
      <c r="BF880" s="427"/>
      <c r="BG880" s="427"/>
      <c r="BH880" s="427"/>
      <c r="BI880" s="427"/>
      <c r="BJ880" s="427"/>
      <c r="BK880" s="427"/>
      <c r="BL880" s="427"/>
      <c r="BM880" s="427"/>
      <c r="BN880" s="427"/>
      <c r="BO880" s="427"/>
      <c r="BP880" s="427"/>
      <c r="BQ880" s="427"/>
      <c r="BR880" s="427"/>
      <c r="BS880" s="427"/>
      <c r="BT880" s="427"/>
      <c r="BU880" s="427"/>
      <c r="BV880" s="427"/>
      <c r="BW880" s="427"/>
      <c r="BX880" s="427"/>
      <c r="BY880" s="427"/>
      <c r="BZ880" s="427"/>
      <c r="CA880" s="427"/>
      <c r="CB880" s="427"/>
      <c r="CC880" s="427"/>
      <c r="CD880" s="427"/>
      <c r="CE880" s="427"/>
      <c r="CF880" s="427"/>
      <c r="CG880" s="427"/>
      <c r="CH880" s="427"/>
      <c r="CI880" s="427"/>
      <c r="CJ880" s="427"/>
      <c r="CK880" s="427"/>
      <c r="CL880" s="427"/>
      <c r="CM880" s="427"/>
    </row>
    <row r="881">
      <c r="A881" s="427"/>
      <c r="B881" s="427"/>
      <c r="C881" s="427"/>
      <c r="D881" s="427"/>
      <c r="E881" s="427"/>
      <c r="F881" s="427"/>
      <c r="G881" s="427"/>
      <c r="H881" s="427"/>
      <c r="I881" s="427"/>
      <c r="J881" s="427"/>
      <c r="K881" s="427"/>
      <c r="L881" s="427"/>
      <c r="M881" s="427"/>
      <c r="N881" s="427"/>
      <c r="O881" s="427"/>
      <c r="P881" s="427"/>
      <c r="Q881" s="427"/>
      <c r="R881" s="427"/>
      <c r="S881" s="427"/>
      <c r="T881" s="427"/>
      <c r="U881" s="427"/>
      <c r="V881" s="427"/>
      <c r="W881" s="427"/>
      <c r="X881" s="427"/>
      <c r="Y881" s="427"/>
      <c r="Z881" s="427"/>
      <c r="AA881" s="427"/>
      <c r="AB881" s="427"/>
      <c r="AC881" s="427"/>
      <c r="AD881" s="427"/>
      <c r="AE881" s="427"/>
      <c r="AF881" s="427"/>
      <c r="AG881" s="427"/>
      <c r="AH881" s="427"/>
      <c r="AI881" s="427"/>
      <c r="AJ881" s="427"/>
      <c r="AK881" s="427"/>
      <c r="AL881" s="427"/>
      <c r="AM881" s="427"/>
      <c r="AN881" s="427"/>
      <c r="AO881" s="427"/>
      <c r="AP881" s="427"/>
      <c r="AQ881" s="427"/>
      <c r="AR881" s="427"/>
      <c r="AS881" s="427"/>
      <c r="AT881" s="427"/>
      <c r="AU881" s="427"/>
      <c r="AV881" s="427"/>
      <c r="AW881" s="427"/>
      <c r="AX881" s="427"/>
      <c r="AY881" s="427"/>
      <c r="AZ881" s="427"/>
      <c r="BA881" s="427"/>
      <c r="BB881" s="427"/>
      <c r="BC881" s="427"/>
      <c r="BD881" s="427"/>
      <c r="BE881" s="427"/>
      <c r="BF881" s="427"/>
      <c r="BG881" s="427"/>
      <c r="BH881" s="427"/>
      <c r="BI881" s="427"/>
      <c r="BJ881" s="427"/>
      <c r="BK881" s="427"/>
      <c r="BL881" s="427"/>
      <c r="BM881" s="427"/>
      <c r="BN881" s="427"/>
      <c r="BO881" s="427"/>
      <c r="BP881" s="427"/>
      <c r="BQ881" s="427"/>
      <c r="BR881" s="427"/>
      <c r="BS881" s="427"/>
      <c r="BT881" s="427"/>
      <c r="BU881" s="427"/>
      <c r="BV881" s="427"/>
      <c r="BW881" s="427"/>
      <c r="BX881" s="427"/>
      <c r="BY881" s="427"/>
      <c r="BZ881" s="427"/>
      <c r="CA881" s="427"/>
      <c r="CB881" s="427"/>
      <c r="CC881" s="427"/>
      <c r="CD881" s="427"/>
      <c r="CE881" s="427"/>
      <c r="CF881" s="427"/>
      <c r="CG881" s="427"/>
      <c r="CH881" s="427"/>
      <c r="CI881" s="427"/>
      <c r="CJ881" s="427"/>
      <c r="CK881" s="427"/>
      <c r="CL881" s="427"/>
      <c r="CM881" s="427"/>
    </row>
    <row r="882">
      <c r="A882" s="427"/>
      <c r="B882" s="427"/>
      <c r="C882" s="427"/>
      <c r="D882" s="427"/>
      <c r="E882" s="427"/>
      <c r="F882" s="427"/>
      <c r="G882" s="427"/>
      <c r="H882" s="427"/>
      <c r="I882" s="427"/>
      <c r="J882" s="427"/>
      <c r="K882" s="427"/>
      <c r="L882" s="427"/>
      <c r="M882" s="427"/>
      <c r="N882" s="427"/>
      <c r="O882" s="427"/>
      <c r="P882" s="427"/>
      <c r="Q882" s="427"/>
      <c r="R882" s="427"/>
      <c r="S882" s="427"/>
      <c r="T882" s="427"/>
      <c r="U882" s="427"/>
      <c r="V882" s="427"/>
      <c r="W882" s="427"/>
      <c r="X882" s="427"/>
      <c r="Y882" s="427"/>
      <c r="Z882" s="427"/>
      <c r="AA882" s="427"/>
      <c r="AB882" s="427"/>
      <c r="AC882" s="427"/>
      <c r="AD882" s="427"/>
      <c r="AE882" s="427"/>
      <c r="AF882" s="427"/>
      <c r="AG882" s="427"/>
      <c r="AH882" s="427"/>
      <c r="AI882" s="427"/>
      <c r="AJ882" s="427"/>
      <c r="AK882" s="427"/>
      <c r="AL882" s="427"/>
      <c r="AM882" s="427"/>
      <c r="AN882" s="427"/>
      <c r="AO882" s="427"/>
      <c r="AP882" s="427"/>
      <c r="AQ882" s="427"/>
      <c r="AR882" s="427"/>
      <c r="AS882" s="427"/>
      <c r="AT882" s="427"/>
      <c r="AU882" s="427"/>
      <c r="AV882" s="427"/>
      <c r="AW882" s="427"/>
      <c r="AX882" s="427"/>
      <c r="AY882" s="427"/>
      <c r="AZ882" s="427"/>
      <c r="BA882" s="427"/>
      <c r="BB882" s="427"/>
      <c r="BC882" s="427"/>
      <c r="BD882" s="427"/>
      <c r="BE882" s="427"/>
      <c r="BF882" s="427"/>
      <c r="BG882" s="427"/>
      <c r="BH882" s="427"/>
      <c r="BI882" s="427"/>
      <c r="BJ882" s="427"/>
      <c r="BK882" s="427"/>
      <c r="BL882" s="427"/>
      <c r="BM882" s="427"/>
      <c r="BN882" s="427"/>
      <c r="BO882" s="427"/>
      <c r="BP882" s="427"/>
      <c r="BQ882" s="427"/>
      <c r="BR882" s="427"/>
      <c r="BS882" s="427"/>
      <c r="BT882" s="427"/>
      <c r="BU882" s="427"/>
      <c r="BV882" s="427"/>
      <c r="BW882" s="427"/>
      <c r="BX882" s="427"/>
      <c r="BY882" s="427"/>
      <c r="BZ882" s="427"/>
      <c r="CA882" s="427"/>
      <c r="CB882" s="427"/>
      <c r="CC882" s="427"/>
      <c r="CD882" s="427"/>
      <c r="CE882" s="427"/>
      <c r="CF882" s="427"/>
      <c r="CG882" s="427"/>
      <c r="CH882" s="427"/>
      <c r="CI882" s="427"/>
      <c r="CJ882" s="427"/>
      <c r="CK882" s="427"/>
      <c r="CL882" s="427"/>
      <c r="CM882" s="427"/>
    </row>
    <row r="883">
      <c r="A883" s="427"/>
      <c r="B883" s="427"/>
      <c r="C883" s="427"/>
      <c r="D883" s="427"/>
      <c r="E883" s="427"/>
      <c r="F883" s="427"/>
      <c r="G883" s="427"/>
      <c r="H883" s="427"/>
      <c r="I883" s="427"/>
      <c r="J883" s="427"/>
      <c r="K883" s="427"/>
      <c r="L883" s="427"/>
      <c r="M883" s="427"/>
      <c r="N883" s="427"/>
      <c r="O883" s="427"/>
      <c r="P883" s="427"/>
      <c r="Q883" s="427"/>
      <c r="R883" s="427"/>
      <c r="S883" s="427"/>
      <c r="T883" s="427"/>
      <c r="U883" s="427"/>
      <c r="V883" s="427"/>
      <c r="W883" s="427"/>
      <c r="X883" s="427"/>
      <c r="Y883" s="427"/>
      <c r="Z883" s="427"/>
      <c r="AA883" s="427"/>
      <c r="AB883" s="427"/>
      <c r="AC883" s="427"/>
      <c r="AD883" s="427"/>
      <c r="AE883" s="427"/>
      <c r="AF883" s="427"/>
      <c r="AG883" s="427"/>
      <c r="AH883" s="427"/>
      <c r="AI883" s="427"/>
      <c r="AJ883" s="427"/>
      <c r="AK883" s="427"/>
      <c r="AL883" s="427"/>
      <c r="AM883" s="427"/>
      <c r="AN883" s="427"/>
      <c r="AO883" s="427"/>
      <c r="AP883" s="427"/>
      <c r="AQ883" s="427"/>
      <c r="AR883" s="427"/>
      <c r="AS883" s="427"/>
      <c r="AT883" s="427"/>
      <c r="AU883" s="427"/>
      <c r="AV883" s="427"/>
      <c r="AW883" s="427"/>
      <c r="AX883" s="427"/>
      <c r="AY883" s="427"/>
      <c r="AZ883" s="427"/>
      <c r="BA883" s="427"/>
      <c r="BB883" s="427"/>
      <c r="BC883" s="427"/>
      <c r="BD883" s="427"/>
      <c r="BE883" s="427"/>
      <c r="BF883" s="427"/>
      <c r="BG883" s="427"/>
      <c r="BH883" s="427"/>
      <c r="BI883" s="427"/>
      <c r="BJ883" s="427"/>
      <c r="BK883" s="427"/>
      <c r="BL883" s="427"/>
      <c r="BM883" s="427"/>
      <c r="BN883" s="427"/>
      <c r="BO883" s="427"/>
      <c r="BP883" s="427"/>
      <c r="BQ883" s="427"/>
      <c r="BR883" s="427"/>
      <c r="BS883" s="427"/>
      <c r="BT883" s="427"/>
      <c r="BU883" s="427"/>
      <c r="BV883" s="427"/>
      <c r="BW883" s="427"/>
      <c r="BX883" s="427"/>
      <c r="BY883" s="427"/>
      <c r="BZ883" s="427"/>
      <c r="CA883" s="427"/>
      <c r="CB883" s="427"/>
      <c r="CC883" s="427"/>
      <c r="CD883" s="427"/>
      <c r="CE883" s="427"/>
      <c r="CF883" s="427"/>
      <c r="CG883" s="427"/>
      <c r="CH883" s="427"/>
      <c r="CI883" s="427"/>
      <c r="CJ883" s="427"/>
      <c r="CK883" s="427"/>
      <c r="CL883" s="427"/>
      <c r="CM883" s="427"/>
    </row>
    <row r="884">
      <c r="A884" s="427"/>
      <c r="B884" s="427"/>
      <c r="C884" s="427"/>
      <c r="D884" s="427"/>
      <c r="E884" s="427"/>
      <c r="F884" s="427"/>
      <c r="G884" s="427"/>
      <c r="H884" s="427"/>
      <c r="I884" s="427"/>
      <c r="J884" s="427"/>
      <c r="K884" s="427"/>
      <c r="L884" s="427"/>
      <c r="M884" s="427"/>
      <c r="N884" s="427"/>
      <c r="O884" s="427"/>
      <c r="P884" s="427"/>
      <c r="Q884" s="427"/>
      <c r="R884" s="427"/>
      <c r="S884" s="427"/>
      <c r="T884" s="427"/>
      <c r="U884" s="427"/>
      <c r="V884" s="427"/>
      <c r="W884" s="427"/>
      <c r="X884" s="427"/>
      <c r="Y884" s="427"/>
      <c r="Z884" s="427"/>
      <c r="AA884" s="427"/>
      <c r="AB884" s="427"/>
      <c r="AC884" s="427"/>
      <c r="AD884" s="427"/>
      <c r="AE884" s="427"/>
      <c r="AF884" s="427"/>
      <c r="AG884" s="427"/>
      <c r="AH884" s="427"/>
      <c r="AI884" s="427"/>
      <c r="AJ884" s="427"/>
      <c r="AK884" s="427"/>
      <c r="AL884" s="427"/>
      <c r="AM884" s="427"/>
      <c r="AN884" s="427"/>
      <c r="AO884" s="427"/>
      <c r="AP884" s="427"/>
      <c r="AQ884" s="427"/>
      <c r="AR884" s="427"/>
      <c r="AS884" s="427"/>
      <c r="AT884" s="427"/>
      <c r="AU884" s="427"/>
      <c r="AV884" s="427"/>
      <c r="AW884" s="427"/>
      <c r="AX884" s="427"/>
      <c r="AY884" s="427"/>
      <c r="AZ884" s="427"/>
      <c r="BA884" s="427"/>
      <c r="BB884" s="427"/>
      <c r="BC884" s="427"/>
      <c r="BD884" s="427"/>
      <c r="BE884" s="427"/>
      <c r="BF884" s="427"/>
      <c r="BG884" s="427"/>
      <c r="BH884" s="427"/>
      <c r="BI884" s="427"/>
      <c r="BJ884" s="427"/>
      <c r="BK884" s="427"/>
      <c r="BL884" s="427"/>
      <c r="BM884" s="427"/>
      <c r="BN884" s="427"/>
      <c r="BO884" s="427"/>
      <c r="BP884" s="427"/>
      <c r="BQ884" s="427"/>
      <c r="BR884" s="427"/>
      <c r="BS884" s="427"/>
      <c r="BT884" s="427"/>
      <c r="BU884" s="427"/>
      <c r="BV884" s="427"/>
      <c r="BW884" s="427"/>
      <c r="BX884" s="427"/>
      <c r="BY884" s="427"/>
      <c r="BZ884" s="427"/>
      <c r="CA884" s="427"/>
      <c r="CB884" s="427"/>
      <c r="CC884" s="427"/>
      <c r="CD884" s="427"/>
      <c r="CE884" s="427"/>
      <c r="CF884" s="427"/>
      <c r="CG884" s="427"/>
      <c r="CH884" s="427"/>
      <c r="CI884" s="427"/>
      <c r="CJ884" s="427"/>
      <c r="CK884" s="427"/>
      <c r="CL884" s="427"/>
      <c r="CM884" s="427"/>
    </row>
    <row r="885">
      <c r="A885" s="427"/>
      <c r="B885" s="427"/>
      <c r="C885" s="427"/>
      <c r="D885" s="427"/>
      <c r="E885" s="427"/>
      <c r="F885" s="427"/>
      <c r="G885" s="427"/>
      <c r="H885" s="427"/>
      <c r="I885" s="427"/>
      <c r="J885" s="427"/>
      <c r="K885" s="427"/>
      <c r="L885" s="427"/>
      <c r="M885" s="427"/>
      <c r="N885" s="427"/>
      <c r="O885" s="427"/>
      <c r="P885" s="427"/>
      <c r="Q885" s="427"/>
      <c r="R885" s="427"/>
      <c r="S885" s="427"/>
      <c r="T885" s="427"/>
      <c r="U885" s="427"/>
      <c r="V885" s="427"/>
      <c r="W885" s="427"/>
      <c r="X885" s="427"/>
      <c r="Y885" s="427"/>
      <c r="Z885" s="427"/>
      <c r="AA885" s="427"/>
      <c r="AB885" s="427"/>
      <c r="AC885" s="427"/>
      <c r="AD885" s="427"/>
      <c r="AE885" s="427"/>
      <c r="AF885" s="427"/>
      <c r="AG885" s="427"/>
      <c r="AH885" s="427"/>
      <c r="AI885" s="427"/>
      <c r="AJ885" s="427"/>
      <c r="AK885" s="427"/>
      <c r="AL885" s="427"/>
      <c r="AM885" s="427"/>
      <c r="AN885" s="427"/>
      <c r="AO885" s="427"/>
      <c r="AP885" s="427"/>
      <c r="AQ885" s="427"/>
      <c r="AR885" s="427"/>
      <c r="AS885" s="427"/>
      <c r="AT885" s="427"/>
      <c r="AU885" s="427"/>
      <c r="AV885" s="427"/>
      <c r="AW885" s="427"/>
      <c r="AX885" s="427"/>
      <c r="AY885" s="427"/>
      <c r="AZ885" s="427"/>
      <c r="BA885" s="427"/>
      <c r="BB885" s="427"/>
      <c r="BC885" s="427"/>
      <c r="BD885" s="427"/>
      <c r="BE885" s="427"/>
      <c r="BF885" s="427"/>
      <c r="BG885" s="427"/>
      <c r="BH885" s="427"/>
      <c r="BI885" s="427"/>
      <c r="BJ885" s="427"/>
      <c r="BK885" s="427"/>
      <c r="BL885" s="427"/>
      <c r="BM885" s="427"/>
      <c r="BN885" s="427"/>
      <c r="BO885" s="427"/>
      <c r="BP885" s="427"/>
      <c r="BQ885" s="427"/>
      <c r="BR885" s="427"/>
      <c r="BS885" s="427"/>
      <c r="BT885" s="427"/>
      <c r="BU885" s="427"/>
      <c r="BV885" s="427"/>
      <c r="BW885" s="427"/>
      <c r="BX885" s="427"/>
      <c r="BY885" s="427"/>
      <c r="BZ885" s="427"/>
      <c r="CA885" s="427"/>
      <c r="CB885" s="427"/>
      <c r="CC885" s="427"/>
      <c r="CD885" s="427"/>
      <c r="CE885" s="427"/>
      <c r="CF885" s="427"/>
      <c r="CG885" s="427"/>
      <c r="CH885" s="427"/>
      <c r="CI885" s="427"/>
      <c r="CJ885" s="427"/>
      <c r="CK885" s="427"/>
      <c r="CL885" s="427"/>
      <c r="CM885" s="427"/>
    </row>
    <row r="886">
      <c r="A886" s="427"/>
      <c r="B886" s="427"/>
      <c r="C886" s="427"/>
      <c r="D886" s="427"/>
      <c r="E886" s="427"/>
      <c r="F886" s="427"/>
      <c r="G886" s="427"/>
      <c r="H886" s="427"/>
      <c r="I886" s="427"/>
      <c r="J886" s="427"/>
      <c r="K886" s="427"/>
      <c r="L886" s="427"/>
      <c r="M886" s="427"/>
      <c r="N886" s="427"/>
      <c r="O886" s="427"/>
      <c r="P886" s="427"/>
      <c r="Q886" s="427"/>
      <c r="R886" s="427"/>
      <c r="S886" s="427"/>
      <c r="T886" s="427"/>
      <c r="U886" s="427"/>
      <c r="V886" s="427"/>
      <c r="W886" s="427"/>
      <c r="X886" s="427"/>
      <c r="Y886" s="427"/>
      <c r="Z886" s="427"/>
      <c r="AA886" s="427"/>
      <c r="AB886" s="427"/>
      <c r="AC886" s="427"/>
      <c r="AD886" s="427"/>
      <c r="AE886" s="427"/>
      <c r="AF886" s="427"/>
      <c r="AG886" s="427"/>
      <c r="AH886" s="427"/>
      <c r="AI886" s="427"/>
      <c r="AJ886" s="427"/>
      <c r="AK886" s="427"/>
      <c r="AL886" s="427"/>
      <c r="AM886" s="427"/>
      <c r="AN886" s="427"/>
      <c r="AO886" s="427"/>
      <c r="AP886" s="427"/>
      <c r="AQ886" s="427"/>
      <c r="AR886" s="427"/>
      <c r="AS886" s="427"/>
      <c r="AT886" s="427"/>
      <c r="AU886" s="427"/>
      <c r="AV886" s="427"/>
      <c r="AW886" s="427"/>
      <c r="AX886" s="427"/>
      <c r="AY886" s="427"/>
      <c r="AZ886" s="427"/>
      <c r="BA886" s="427"/>
      <c r="BB886" s="427"/>
      <c r="BC886" s="427"/>
      <c r="BD886" s="427"/>
      <c r="BE886" s="427"/>
      <c r="BF886" s="427"/>
      <c r="BG886" s="427"/>
      <c r="BH886" s="427"/>
      <c r="BI886" s="427"/>
      <c r="BJ886" s="427"/>
      <c r="BK886" s="427"/>
      <c r="BL886" s="427"/>
      <c r="BM886" s="427"/>
      <c r="BN886" s="427"/>
      <c r="BO886" s="427"/>
      <c r="BP886" s="427"/>
      <c r="BQ886" s="427"/>
      <c r="BR886" s="427"/>
      <c r="BS886" s="427"/>
      <c r="BT886" s="427"/>
      <c r="BU886" s="427"/>
      <c r="BV886" s="427"/>
      <c r="BW886" s="427"/>
      <c r="BX886" s="427"/>
      <c r="BY886" s="427"/>
      <c r="BZ886" s="427"/>
      <c r="CA886" s="427"/>
      <c r="CB886" s="427"/>
      <c r="CC886" s="427"/>
      <c r="CD886" s="427"/>
      <c r="CE886" s="427"/>
      <c r="CF886" s="427"/>
      <c r="CG886" s="427"/>
      <c r="CH886" s="427"/>
      <c r="CI886" s="427"/>
      <c r="CJ886" s="427"/>
      <c r="CK886" s="427"/>
      <c r="CL886" s="427"/>
      <c r="CM886" s="427"/>
    </row>
    <row r="887">
      <c r="A887" s="427"/>
      <c r="B887" s="427"/>
      <c r="C887" s="427"/>
      <c r="D887" s="427"/>
      <c r="E887" s="427"/>
      <c r="F887" s="427"/>
      <c r="G887" s="427"/>
      <c r="H887" s="427"/>
      <c r="I887" s="427"/>
      <c r="J887" s="427"/>
      <c r="K887" s="427"/>
      <c r="L887" s="427"/>
      <c r="M887" s="427"/>
      <c r="N887" s="427"/>
      <c r="O887" s="427"/>
      <c r="P887" s="427"/>
      <c r="Q887" s="427"/>
      <c r="R887" s="427"/>
      <c r="S887" s="427"/>
      <c r="T887" s="427"/>
      <c r="U887" s="427"/>
      <c r="V887" s="427"/>
      <c r="W887" s="427"/>
      <c r="X887" s="427"/>
      <c r="Y887" s="427"/>
      <c r="Z887" s="427"/>
      <c r="AA887" s="427"/>
      <c r="AB887" s="427"/>
      <c r="AC887" s="427"/>
      <c r="AD887" s="427"/>
      <c r="AE887" s="427"/>
      <c r="AF887" s="427"/>
      <c r="AG887" s="427"/>
      <c r="AH887" s="427"/>
      <c r="AI887" s="427"/>
      <c r="AJ887" s="427"/>
      <c r="AK887" s="427"/>
      <c r="AL887" s="427"/>
      <c r="AM887" s="427"/>
      <c r="AN887" s="427"/>
      <c r="AO887" s="427"/>
      <c r="AP887" s="427"/>
      <c r="AQ887" s="427"/>
      <c r="AR887" s="427"/>
      <c r="AS887" s="427"/>
      <c r="AT887" s="427"/>
      <c r="AU887" s="427"/>
      <c r="AV887" s="427"/>
      <c r="AW887" s="427"/>
      <c r="AX887" s="427"/>
      <c r="AY887" s="427"/>
      <c r="AZ887" s="427"/>
      <c r="BA887" s="427"/>
      <c r="BB887" s="427"/>
      <c r="BC887" s="427"/>
      <c r="BD887" s="427"/>
      <c r="BE887" s="427"/>
      <c r="BF887" s="427"/>
      <c r="BG887" s="427"/>
      <c r="BH887" s="427"/>
      <c r="BI887" s="427"/>
      <c r="BJ887" s="427"/>
      <c r="BK887" s="427"/>
      <c r="BL887" s="427"/>
      <c r="BM887" s="427"/>
      <c r="BN887" s="427"/>
      <c r="BO887" s="427"/>
      <c r="BP887" s="427"/>
      <c r="BQ887" s="427"/>
      <c r="BR887" s="427"/>
      <c r="BS887" s="427"/>
      <c r="BT887" s="427"/>
      <c r="BU887" s="427"/>
      <c r="BV887" s="427"/>
      <c r="BW887" s="427"/>
      <c r="BX887" s="427"/>
      <c r="BY887" s="427"/>
      <c r="BZ887" s="427"/>
      <c r="CA887" s="427"/>
      <c r="CB887" s="427"/>
      <c r="CC887" s="427"/>
      <c r="CD887" s="427"/>
      <c r="CE887" s="427"/>
      <c r="CF887" s="427"/>
      <c r="CG887" s="427"/>
      <c r="CH887" s="427"/>
      <c r="CI887" s="427"/>
      <c r="CJ887" s="427"/>
      <c r="CK887" s="427"/>
      <c r="CL887" s="427"/>
      <c r="CM887" s="427"/>
    </row>
    <row r="888">
      <c r="A888" s="427"/>
      <c r="B888" s="427"/>
      <c r="C888" s="427"/>
      <c r="D888" s="427"/>
      <c r="E888" s="427"/>
      <c r="F888" s="427"/>
      <c r="G888" s="427"/>
      <c r="H888" s="427"/>
      <c r="I888" s="427"/>
      <c r="J888" s="427"/>
      <c r="K888" s="427"/>
      <c r="L888" s="427"/>
      <c r="M888" s="427"/>
      <c r="N888" s="427"/>
      <c r="O888" s="427"/>
      <c r="P888" s="427"/>
      <c r="Q888" s="427"/>
      <c r="R888" s="427"/>
      <c r="S888" s="427"/>
      <c r="T888" s="427"/>
      <c r="U888" s="427"/>
      <c r="V888" s="427"/>
      <c r="W888" s="427"/>
      <c r="X888" s="427"/>
      <c r="Y888" s="427"/>
      <c r="Z888" s="427"/>
      <c r="AA888" s="427"/>
      <c r="AB888" s="427"/>
      <c r="AC888" s="427"/>
      <c r="AD888" s="427"/>
      <c r="AE888" s="427"/>
      <c r="AF888" s="427"/>
      <c r="AG888" s="427"/>
      <c r="AH888" s="427"/>
      <c r="AI888" s="427"/>
      <c r="AJ888" s="427"/>
      <c r="AK888" s="427"/>
      <c r="AL888" s="427"/>
      <c r="AM888" s="427"/>
      <c r="AN888" s="427"/>
      <c r="AO888" s="427"/>
      <c r="AP888" s="427"/>
      <c r="AQ888" s="427"/>
      <c r="AR888" s="427"/>
      <c r="AS888" s="427"/>
      <c r="AT888" s="427"/>
      <c r="AU888" s="427"/>
      <c r="AV888" s="427"/>
      <c r="AW888" s="427"/>
      <c r="AX888" s="427"/>
      <c r="AY888" s="427"/>
      <c r="AZ888" s="427"/>
      <c r="BA888" s="427"/>
      <c r="BB888" s="427"/>
      <c r="BC888" s="427"/>
      <c r="BD888" s="427"/>
      <c r="BE888" s="427"/>
      <c r="BF888" s="427"/>
      <c r="BG888" s="427"/>
      <c r="BH888" s="427"/>
      <c r="BI888" s="427"/>
      <c r="BJ888" s="427"/>
      <c r="BK888" s="427"/>
      <c r="BL888" s="427"/>
      <c r="BM888" s="427"/>
      <c r="BN888" s="427"/>
      <c r="BO888" s="427"/>
      <c r="BP888" s="427"/>
      <c r="BQ888" s="427"/>
      <c r="BR888" s="427"/>
      <c r="BS888" s="427"/>
      <c r="BT888" s="427"/>
      <c r="BU888" s="427"/>
      <c r="BV888" s="427"/>
      <c r="BW888" s="427"/>
      <c r="BX888" s="427"/>
      <c r="BY888" s="427"/>
      <c r="BZ888" s="427"/>
      <c r="CA888" s="427"/>
      <c r="CB888" s="427"/>
      <c r="CC888" s="427"/>
      <c r="CD888" s="427"/>
      <c r="CE888" s="427"/>
      <c r="CF888" s="427"/>
      <c r="CG888" s="427"/>
      <c r="CH888" s="427"/>
      <c r="CI888" s="427"/>
      <c r="CJ888" s="427"/>
      <c r="CK888" s="427"/>
      <c r="CL888" s="427"/>
      <c r="CM888" s="427"/>
    </row>
    <row r="889">
      <c r="A889" s="427"/>
      <c r="B889" s="427"/>
      <c r="C889" s="427"/>
      <c r="D889" s="427"/>
      <c r="E889" s="427"/>
      <c r="F889" s="427"/>
      <c r="G889" s="427"/>
      <c r="H889" s="427"/>
      <c r="I889" s="427"/>
      <c r="J889" s="427"/>
      <c r="K889" s="427"/>
      <c r="L889" s="427"/>
      <c r="M889" s="427"/>
      <c r="N889" s="427"/>
      <c r="O889" s="427"/>
      <c r="P889" s="427"/>
      <c r="Q889" s="427"/>
      <c r="R889" s="427"/>
      <c r="S889" s="427"/>
      <c r="T889" s="427"/>
      <c r="U889" s="427"/>
      <c r="V889" s="427"/>
      <c r="W889" s="427"/>
      <c r="X889" s="427"/>
      <c r="Y889" s="427"/>
      <c r="Z889" s="427"/>
      <c r="AA889" s="427"/>
      <c r="AB889" s="427"/>
      <c r="AC889" s="427"/>
      <c r="AD889" s="427"/>
      <c r="AE889" s="427"/>
      <c r="AF889" s="427"/>
      <c r="AG889" s="427"/>
      <c r="AH889" s="427"/>
      <c r="AI889" s="427"/>
      <c r="AJ889" s="427"/>
      <c r="AK889" s="427"/>
      <c r="AL889" s="427"/>
      <c r="AM889" s="427"/>
      <c r="AN889" s="427"/>
      <c r="AO889" s="427"/>
      <c r="AP889" s="427"/>
      <c r="AQ889" s="427"/>
      <c r="AR889" s="427"/>
      <c r="AS889" s="427"/>
      <c r="AT889" s="427"/>
      <c r="AU889" s="427"/>
      <c r="AV889" s="427"/>
      <c r="AW889" s="427"/>
      <c r="AX889" s="427"/>
      <c r="AY889" s="427"/>
      <c r="AZ889" s="427"/>
      <c r="BA889" s="427"/>
      <c r="BB889" s="427"/>
      <c r="BC889" s="427"/>
      <c r="BD889" s="427"/>
      <c r="BE889" s="427"/>
      <c r="BF889" s="427"/>
      <c r="BG889" s="427"/>
      <c r="BH889" s="427"/>
      <c r="BI889" s="427"/>
      <c r="BJ889" s="427"/>
      <c r="BK889" s="427"/>
      <c r="BL889" s="427"/>
      <c r="BM889" s="427"/>
      <c r="BN889" s="427"/>
      <c r="BO889" s="427"/>
      <c r="BP889" s="427"/>
      <c r="BQ889" s="427"/>
      <c r="BR889" s="427"/>
      <c r="BS889" s="427"/>
      <c r="BT889" s="427"/>
      <c r="BU889" s="427"/>
      <c r="BV889" s="427"/>
      <c r="BW889" s="427"/>
      <c r="BX889" s="427"/>
      <c r="BY889" s="427"/>
      <c r="BZ889" s="427"/>
      <c r="CA889" s="427"/>
      <c r="CB889" s="427"/>
      <c r="CC889" s="427"/>
      <c r="CD889" s="427"/>
      <c r="CE889" s="427"/>
      <c r="CF889" s="427"/>
      <c r="CG889" s="427"/>
      <c r="CH889" s="427"/>
      <c r="CI889" s="427"/>
      <c r="CJ889" s="427"/>
      <c r="CK889" s="427"/>
      <c r="CL889" s="427"/>
      <c r="CM889" s="427"/>
    </row>
    <row r="890">
      <c r="A890" s="427"/>
      <c r="B890" s="427"/>
      <c r="C890" s="427"/>
      <c r="D890" s="427"/>
      <c r="E890" s="427"/>
      <c r="F890" s="427"/>
      <c r="G890" s="427"/>
      <c r="H890" s="427"/>
      <c r="I890" s="427"/>
      <c r="J890" s="427"/>
      <c r="K890" s="427"/>
      <c r="L890" s="427"/>
      <c r="M890" s="427"/>
      <c r="N890" s="427"/>
      <c r="O890" s="427"/>
      <c r="P890" s="427"/>
      <c r="Q890" s="427"/>
      <c r="R890" s="427"/>
      <c r="S890" s="427"/>
      <c r="T890" s="427"/>
      <c r="U890" s="427"/>
      <c r="V890" s="427"/>
      <c r="W890" s="427"/>
      <c r="X890" s="427"/>
      <c r="Y890" s="427"/>
      <c r="Z890" s="427"/>
      <c r="AA890" s="427"/>
      <c r="AB890" s="427"/>
      <c r="AC890" s="427"/>
      <c r="AD890" s="427"/>
      <c r="AE890" s="427"/>
      <c r="AF890" s="427"/>
      <c r="AG890" s="427"/>
      <c r="AH890" s="427"/>
      <c r="AI890" s="427"/>
      <c r="AJ890" s="427"/>
      <c r="AK890" s="427"/>
      <c r="AL890" s="427"/>
      <c r="AM890" s="427"/>
      <c r="AN890" s="427"/>
      <c r="AO890" s="427"/>
      <c r="AP890" s="427"/>
      <c r="AQ890" s="427"/>
      <c r="AR890" s="427"/>
      <c r="AS890" s="427"/>
      <c r="AT890" s="427"/>
      <c r="AU890" s="427"/>
      <c r="AV890" s="427"/>
      <c r="AW890" s="427"/>
      <c r="AX890" s="427"/>
      <c r="AY890" s="427"/>
      <c r="AZ890" s="427"/>
      <c r="BA890" s="427"/>
      <c r="BB890" s="427"/>
      <c r="BC890" s="427"/>
      <c r="BD890" s="427"/>
      <c r="BE890" s="427"/>
      <c r="BF890" s="427"/>
      <c r="BG890" s="427"/>
      <c r="BH890" s="427"/>
      <c r="BI890" s="427"/>
      <c r="BJ890" s="427"/>
      <c r="BK890" s="427"/>
      <c r="BL890" s="427"/>
      <c r="BM890" s="427"/>
      <c r="BN890" s="427"/>
      <c r="BO890" s="427"/>
      <c r="BP890" s="427"/>
      <c r="BQ890" s="427"/>
      <c r="BR890" s="427"/>
      <c r="BS890" s="427"/>
      <c r="BT890" s="427"/>
      <c r="BU890" s="427"/>
      <c r="BV890" s="427"/>
      <c r="BW890" s="427"/>
      <c r="BX890" s="427"/>
      <c r="BY890" s="427"/>
      <c r="BZ890" s="427"/>
      <c r="CA890" s="427"/>
      <c r="CB890" s="427"/>
      <c r="CC890" s="427"/>
      <c r="CD890" s="427"/>
      <c r="CE890" s="427"/>
      <c r="CF890" s="427"/>
      <c r="CG890" s="427"/>
      <c r="CH890" s="427"/>
      <c r="CI890" s="427"/>
      <c r="CJ890" s="427"/>
      <c r="CK890" s="427"/>
      <c r="CL890" s="427"/>
      <c r="CM890" s="427"/>
    </row>
    <row r="891">
      <c r="A891" s="427"/>
      <c r="B891" s="427"/>
      <c r="C891" s="427"/>
      <c r="D891" s="427"/>
      <c r="E891" s="427"/>
      <c r="F891" s="427"/>
      <c r="G891" s="427"/>
      <c r="H891" s="427"/>
      <c r="I891" s="427"/>
      <c r="J891" s="427"/>
      <c r="K891" s="427"/>
      <c r="L891" s="427"/>
      <c r="M891" s="427"/>
      <c r="N891" s="427"/>
      <c r="O891" s="427"/>
      <c r="P891" s="427"/>
      <c r="Q891" s="427"/>
      <c r="R891" s="427"/>
      <c r="S891" s="427"/>
      <c r="T891" s="427"/>
      <c r="U891" s="427"/>
      <c r="V891" s="427"/>
      <c r="W891" s="427"/>
      <c r="X891" s="427"/>
      <c r="Y891" s="427"/>
      <c r="Z891" s="427"/>
      <c r="AA891" s="427"/>
      <c r="AB891" s="427"/>
      <c r="AC891" s="427"/>
      <c r="AD891" s="427"/>
      <c r="AE891" s="427"/>
      <c r="AF891" s="427"/>
      <c r="AG891" s="427"/>
      <c r="AH891" s="427"/>
      <c r="AI891" s="427"/>
      <c r="AJ891" s="427"/>
      <c r="AK891" s="427"/>
      <c r="AL891" s="427"/>
      <c r="AM891" s="427"/>
      <c r="AN891" s="427"/>
      <c r="AO891" s="427"/>
      <c r="AP891" s="427"/>
      <c r="AQ891" s="427"/>
      <c r="AR891" s="427"/>
      <c r="AS891" s="427"/>
      <c r="AT891" s="427"/>
      <c r="AU891" s="427"/>
      <c r="AV891" s="427"/>
      <c r="AW891" s="427"/>
      <c r="AX891" s="427"/>
      <c r="AY891" s="427"/>
      <c r="AZ891" s="427"/>
      <c r="BA891" s="427"/>
      <c r="BB891" s="427"/>
      <c r="BC891" s="427"/>
      <c r="BD891" s="427"/>
      <c r="BE891" s="427"/>
      <c r="BF891" s="427"/>
      <c r="BG891" s="427"/>
      <c r="BH891" s="427"/>
      <c r="BI891" s="427"/>
      <c r="BJ891" s="427"/>
      <c r="BK891" s="427"/>
      <c r="BL891" s="427"/>
      <c r="BM891" s="427"/>
      <c r="BN891" s="427"/>
      <c r="BO891" s="427"/>
      <c r="BP891" s="427"/>
      <c r="BQ891" s="427"/>
      <c r="BR891" s="427"/>
      <c r="BS891" s="427"/>
      <c r="BT891" s="427"/>
      <c r="BU891" s="427"/>
      <c r="BV891" s="427"/>
      <c r="BW891" s="427"/>
      <c r="BX891" s="427"/>
      <c r="BY891" s="427"/>
      <c r="BZ891" s="427"/>
      <c r="CA891" s="427"/>
      <c r="CB891" s="427"/>
      <c r="CC891" s="427"/>
      <c r="CD891" s="427"/>
      <c r="CE891" s="427"/>
      <c r="CF891" s="427"/>
      <c r="CG891" s="427"/>
      <c r="CH891" s="427"/>
      <c r="CI891" s="427"/>
      <c r="CJ891" s="427"/>
      <c r="CK891" s="427"/>
      <c r="CL891" s="427"/>
      <c r="CM891" s="427"/>
    </row>
    <row r="892">
      <c r="A892" s="427"/>
      <c r="B892" s="427"/>
      <c r="C892" s="427"/>
      <c r="D892" s="427"/>
      <c r="E892" s="427"/>
      <c r="F892" s="427"/>
      <c r="G892" s="427"/>
      <c r="H892" s="427"/>
      <c r="I892" s="427"/>
      <c r="J892" s="427"/>
      <c r="K892" s="427"/>
      <c r="L892" s="427"/>
      <c r="M892" s="427"/>
      <c r="N892" s="427"/>
      <c r="O892" s="427"/>
      <c r="P892" s="427"/>
      <c r="Q892" s="427"/>
      <c r="R892" s="427"/>
      <c r="S892" s="427"/>
      <c r="T892" s="427"/>
      <c r="U892" s="427"/>
      <c r="V892" s="427"/>
      <c r="W892" s="427"/>
      <c r="X892" s="427"/>
      <c r="Y892" s="427"/>
      <c r="Z892" s="427"/>
      <c r="AA892" s="427"/>
      <c r="AB892" s="427"/>
      <c r="AC892" s="427"/>
      <c r="AD892" s="427"/>
      <c r="AE892" s="427"/>
      <c r="AF892" s="427"/>
      <c r="AG892" s="427"/>
      <c r="AH892" s="427"/>
      <c r="AI892" s="427"/>
      <c r="AJ892" s="427"/>
      <c r="AK892" s="427"/>
      <c r="AL892" s="427"/>
      <c r="AM892" s="427"/>
      <c r="AN892" s="427"/>
      <c r="AO892" s="427"/>
      <c r="AP892" s="427"/>
      <c r="AQ892" s="427"/>
      <c r="AR892" s="427"/>
      <c r="AS892" s="427"/>
      <c r="AT892" s="427"/>
      <c r="AU892" s="427"/>
      <c r="AV892" s="427"/>
      <c r="AW892" s="427"/>
      <c r="AX892" s="427"/>
      <c r="AY892" s="427"/>
      <c r="AZ892" s="427"/>
      <c r="BA892" s="427"/>
      <c r="BB892" s="427"/>
      <c r="BC892" s="427"/>
      <c r="BD892" s="427"/>
      <c r="BE892" s="427"/>
      <c r="BF892" s="427"/>
      <c r="BG892" s="427"/>
      <c r="BH892" s="427"/>
      <c r="BI892" s="427"/>
      <c r="BJ892" s="427"/>
      <c r="BK892" s="427"/>
      <c r="BL892" s="427"/>
      <c r="BM892" s="427"/>
      <c r="BN892" s="427"/>
      <c r="BO892" s="427"/>
      <c r="BP892" s="427"/>
      <c r="BQ892" s="427"/>
      <c r="BR892" s="427"/>
      <c r="BS892" s="427"/>
      <c r="BT892" s="427"/>
      <c r="BU892" s="427"/>
      <c r="BV892" s="427"/>
      <c r="BW892" s="427"/>
      <c r="BX892" s="427"/>
      <c r="BY892" s="427"/>
      <c r="BZ892" s="427"/>
      <c r="CA892" s="427"/>
      <c r="CB892" s="427"/>
      <c r="CC892" s="427"/>
      <c r="CD892" s="427"/>
      <c r="CE892" s="427"/>
      <c r="CF892" s="427"/>
      <c r="CG892" s="427"/>
      <c r="CH892" s="427"/>
      <c r="CI892" s="427"/>
      <c r="CJ892" s="427"/>
      <c r="CK892" s="427"/>
      <c r="CL892" s="427"/>
      <c r="CM892" s="427"/>
    </row>
    <row r="893">
      <c r="A893" s="427"/>
      <c r="B893" s="427"/>
      <c r="C893" s="427"/>
      <c r="D893" s="427"/>
      <c r="E893" s="427"/>
      <c r="F893" s="427"/>
      <c r="G893" s="427"/>
      <c r="H893" s="427"/>
      <c r="I893" s="427"/>
      <c r="J893" s="427"/>
      <c r="K893" s="427"/>
      <c r="L893" s="427"/>
      <c r="M893" s="427"/>
      <c r="N893" s="427"/>
      <c r="O893" s="427"/>
      <c r="P893" s="427"/>
      <c r="Q893" s="427"/>
      <c r="R893" s="427"/>
      <c r="S893" s="427"/>
      <c r="T893" s="427"/>
      <c r="U893" s="427"/>
      <c r="V893" s="427"/>
      <c r="W893" s="427"/>
      <c r="X893" s="427"/>
      <c r="Y893" s="427"/>
      <c r="Z893" s="427"/>
      <c r="AA893" s="427"/>
      <c r="AB893" s="427"/>
      <c r="AC893" s="427"/>
      <c r="AD893" s="427"/>
      <c r="AE893" s="427"/>
      <c r="AF893" s="427"/>
      <c r="AG893" s="427"/>
      <c r="AH893" s="427"/>
      <c r="AI893" s="427"/>
      <c r="AJ893" s="427"/>
      <c r="AK893" s="427"/>
      <c r="AL893" s="427"/>
      <c r="AM893" s="427"/>
      <c r="AN893" s="427"/>
      <c r="AO893" s="427"/>
      <c r="AP893" s="427"/>
      <c r="AQ893" s="427"/>
      <c r="AR893" s="427"/>
      <c r="AS893" s="427"/>
      <c r="AT893" s="427"/>
      <c r="AU893" s="427"/>
      <c r="AV893" s="427"/>
      <c r="AW893" s="427"/>
      <c r="AX893" s="427"/>
      <c r="AY893" s="427"/>
      <c r="AZ893" s="427"/>
      <c r="BA893" s="427"/>
      <c r="BB893" s="427"/>
      <c r="BC893" s="427"/>
      <c r="BD893" s="427"/>
      <c r="BE893" s="427"/>
      <c r="BF893" s="427"/>
      <c r="BG893" s="427"/>
      <c r="BH893" s="427"/>
      <c r="BI893" s="427"/>
      <c r="BJ893" s="427"/>
      <c r="BK893" s="427"/>
      <c r="BL893" s="427"/>
      <c r="BM893" s="427"/>
      <c r="BN893" s="427"/>
      <c r="BO893" s="427"/>
      <c r="BP893" s="427"/>
      <c r="BQ893" s="427"/>
      <c r="BR893" s="427"/>
      <c r="BS893" s="427"/>
      <c r="BT893" s="427"/>
      <c r="BU893" s="427"/>
      <c r="BV893" s="427"/>
      <c r="BW893" s="427"/>
      <c r="BX893" s="427"/>
      <c r="BY893" s="427"/>
      <c r="BZ893" s="427"/>
      <c r="CA893" s="427"/>
      <c r="CB893" s="427"/>
      <c r="CC893" s="427"/>
      <c r="CD893" s="427"/>
      <c r="CE893" s="427"/>
      <c r="CF893" s="427"/>
      <c r="CG893" s="427"/>
      <c r="CH893" s="427"/>
      <c r="CI893" s="427"/>
      <c r="CJ893" s="427"/>
      <c r="CK893" s="427"/>
      <c r="CL893" s="427"/>
      <c r="CM893" s="427"/>
    </row>
    <row r="894">
      <c r="A894" s="427"/>
      <c r="B894" s="427"/>
      <c r="C894" s="427"/>
      <c r="D894" s="427"/>
      <c r="E894" s="427"/>
      <c r="F894" s="427"/>
      <c r="G894" s="427"/>
      <c r="H894" s="427"/>
      <c r="I894" s="427"/>
      <c r="J894" s="427"/>
      <c r="K894" s="427"/>
      <c r="L894" s="427"/>
      <c r="M894" s="427"/>
      <c r="N894" s="427"/>
      <c r="O894" s="427"/>
      <c r="P894" s="427"/>
      <c r="Q894" s="427"/>
      <c r="R894" s="427"/>
      <c r="S894" s="427"/>
      <c r="T894" s="427"/>
      <c r="U894" s="427"/>
      <c r="V894" s="427"/>
      <c r="W894" s="427"/>
      <c r="X894" s="427"/>
      <c r="Y894" s="427"/>
      <c r="Z894" s="427"/>
      <c r="AA894" s="427"/>
      <c r="AB894" s="427"/>
      <c r="AC894" s="427"/>
      <c r="AD894" s="427"/>
      <c r="AE894" s="427"/>
      <c r="AF894" s="427"/>
      <c r="AG894" s="427"/>
      <c r="AH894" s="427"/>
      <c r="AI894" s="427"/>
      <c r="AJ894" s="427"/>
      <c r="AK894" s="427"/>
      <c r="AL894" s="427"/>
      <c r="AM894" s="427"/>
      <c r="AN894" s="427"/>
      <c r="AO894" s="427"/>
      <c r="AP894" s="427"/>
      <c r="AQ894" s="427"/>
      <c r="AR894" s="427"/>
      <c r="AS894" s="427"/>
      <c r="AT894" s="427"/>
      <c r="AU894" s="427"/>
      <c r="AV894" s="427"/>
      <c r="AW894" s="427"/>
      <c r="AX894" s="427"/>
      <c r="AY894" s="427"/>
      <c r="AZ894" s="427"/>
      <c r="BA894" s="427"/>
      <c r="BB894" s="427"/>
      <c r="BC894" s="427"/>
      <c r="BD894" s="427"/>
      <c r="BE894" s="427"/>
      <c r="BF894" s="427"/>
      <c r="BG894" s="427"/>
      <c r="BH894" s="427"/>
      <c r="BI894" s="427"/>
      <c r="BJ894" s="427"/>
      <c r="BK894" s="427"/>
      <c r="BL894" s="427"/>
      <c r="BM894" s="427"/>
      <c r="BN894" s="427"/>
      <c r="BO894" s="427"/>
      <c r="BP894" s="427"/>
      <c r="BQ894" s="427"/>
      <c r="BR894" s="427"/>
      <c r="BS894" s="427"/>
      <c r="BT894" s="427"/>
      <c r="BU894" s="427"/>
      <c r="BV894" s="427"/>
      <c r="BW894" s="427"/>
      <c r="BX894" s="427"/>
      <c r="BY894" s="427"/>
      <c r="BZ894" s="427"/>
      <c r="CA894" s="427"/>
      <c r="CB894" s="427"/>
      <c r="CC894" s="427"/>
      <c r="CD894" s="427"/>
      <c r="CE894" s="427"/>
      <c r="CF894" s="427"/>
      <c r="CG894" s="427"/>
      <c r="CH894" s="427"/>
      <c r="CI894" s="427"/>
      <c r="CJ894" s="427"/>
      <c r="CK894" s="427"/>
      <c r="CL894" s="427"/>
      <c r="CM894" s="427"/>
    </row>
    <row r="895">
      <c r="A895" s="427"/>
      <c r="B895" s="427"/>
      <c r="C895" s="427"/>
      <c r="D895" s="427"/>
      <c r="E895" s="427"/>
      <c r="F895" s="427"/>
      <c r="G895" s="427"/>
      <c r="H895" s="427"/>
      <c r="I895" s="427"/>
      <c r="J895" s="427"/>
      <c r="K895" s="427"/>
      <c r="L895" s="427"/>
      <c r="M895" s="427"/>
      <c r="N895" s="427"/>
      <c r="O895" s="427"/>
      <c r="P895" s="427"/>
      <c r="Q895" s="427"/>
      <c r="R895" s="427"/>
      <c r="S895" s="427"/>
      <c r="T895" s="427"/>
      <c r="U895" s="427"/>
      <c r="V895" s="427"/>
      <c r="W895" s="427"/>
      <c r="X895" s="427"/>
      <c r="Y895" s="427"/>
      <c r="Z895" s="427"/>
      <c r="AA895" s="427"/>
      <c r="AB895" s="427"/>
      <c r="AC895" s="427"/>
      <c r="AD895" s="427"/>
      <c r="AE895" s="427"/>
      <c r="AF895" s="427"/>
      <c r="AG895" s="427"/>
      <c r="AH895" s="427"/>
      <c r="AI895" s="427"/>
      <c r="AJ895" s="427"/>
      <c r="AK895" s="427"/>
      <c r="AL895" s="427"/>
      <c r="AM895" s="427"/>
      <c r="AN895" s="427"/>
      <c r="AO895" s="427"/>
      <c r="AP895" s="427"/>
      <c r="AQ895" s="427"/>
      <c r="AR895" s="427"/>
      <c r="AS895" s="427"/>
      <c r="AT895" s="427"/>
      <c r="AU895" s="427"/>
      <c r="AV895" s="427"/>
      <c r="AW895" s="427"/>
      <c r="AX895" s="427"/>
      <c r="AY895" s="427"/>
      <c r="AZ895" s="427"/>
      <c r="BA895" s="427"/>
      <c r="BB895" s="427"/>
      <c r="BC895" s="427"/>
      <c r="BD895" s="427"/>
      <c r="BE895" s="427"/>
      <c r="BF895" s="427"/>
      <c r="BG895" s="427"/>
      <c r="BH895" s="427"/>
      <c r="BI895" s="427"/>
      <c r="BJ895" s="427"/>
      <c r="BK895" s="427"/>
      <c r="BL895" s="427"/>
      <c r="BM895" s="427"/>
      <c r="BN895" s="427"/>
      <c r="BO895" s="427"/>
      <c r="BP895" s="427"/>
      <c r="BQ895" s="427"/>
      <c r="BR895" s="427"/>
      <c r="BS895" s="427"/>
      <c r="BT895" s="427"/>
      <c r="BU895" s="427"/>
      <c r="BV895" s="427"/>
      <c r="BW895" s="427"/>
      <c r="BX895" s="427"/>
      <c r="BY895" s="427"/>
      <c r="BZ895" s="427"/>
      <c r="CA895" s="427"/>
      <c r="CB895" s="427"/>
      <c r="CC895" s="427"/>
      <c r="CD895" s="427"/>
      <c r="CE895" s="427"/>
      <c r="CF895" s="427"/>
      <c r="CG895" s="427"/>
      <c r="CH895" s="427"/>
      <c r="CI895" s="427"/>
      <c r="CJ895" s="427"/>
      <c r="CK895" s="427"/>
      <c r="CL895" s="427"/>
      <c r="CM895" s="427"/>
    </row>
    <row r="896">
      <c r="A896" s="427"/>
      <c r="B896" s="427"/>
      <c r="C896" s="427"/>
      <c r="D896" s="427"/>
      <c r="E896" s="427"/>
      <c r="F896" s="427"/>
      <c r="G896" s="427"/>
      <c r="H896" s="427"/>
      <c r="I896" s="427"/>
      <c r="J896" s="427"/>
      <c r="K896" s="427"/>
      <c r="L896" s="427"/>
      <c r="M896" s="427"/>
      <c r="N896" s="427"/>
      <c r="O896" s="427"/>
      <c r="P896" s="427"/>
      <c r="Q896" s="427"/>
      <c r="R896" s="427"/>
      <c r="S896" s="427"/>
      <c r="T896" s="427"/>
      <c r="U896" s="427"/>
      <c r="V896" s="427"/>
      <c r="W896" s="427"/>
      <c r="X896" s="427"/>
      <c r="Y896" s="427"/>
      <c r="Z896" s="427"/>
      <c r="AA896" s="427"/>
      <c r="AB896" s="427"/>
      <c r="AC896" s="427"/>
      <c r="AD896" s="427"/>
      <c r="AE896" s="427"/>
      <c r="AF896" s="427"/>
      <c r="AG896" s="427"/>
      <c r="AH896" s="427"/>
      <c r="AI896" s="427"/>
      <c r="AJ896" s="427"/>
      <c r="AK896" s="427"/>
      <c r="AL896" s="427"/>
      <c r="AM896" s="427"/>
      <c r="AN896" s="427"/>
      <c r="AO896" s="427"/>
      <c r="AP896" s="427"/>
      <c r="AQ896" s="427"/>
      <c r="AR896" s="427"/>
      <c r="AS896" s="427"/>
      <c r="AT896" s="427"/>
      <c r="AU896" s="427"/>
      <c r="AV896" s="427"/>
      <c r="AW896" s="427"/>
      <c r="AX896" s="427"/>
      <c r="AY896" s="427"/>
      <c r="AZ896" s="427"/>
      <c r="BA896" s="427"/>
      <c r="BB896" s="427"/>
      <c r="BC896" s="427"/>
      <c r="BD896" s="427"/>
      <c r="BE896" s="427"/>
      <c r="BF896" s="427"/>
      <c r="BG896" s="427"/>
      <c r="BH896" s="427"/>
      <c r="BI896" s="427"/>
      <c r="BJ896" s="427"/>
      <c r="BK896" s="427"/>
      <c r="BL896" s="427"/>
      <c r="BM896" s="427"/>
      <c r="BN896" s="427"/>
      <c r="BO896" s="427"/>
      <c r="BP896" s="427"/>
      <c r="BQ896" s="427"/>
      <c r="BR896" s="427"/>
      <c r="BS896" s="427"/>
      <c r="BT896" s="427"/>
      <c r="BU896" s="427"/>
      <c r="BV896" s="427"/>
      <c r="BW896" s="427"/>
      <c r="BX896" s="427"/>
      <c r="BY896" s="427"/>
      <c r="BZ896" s="427"/>
      <c r="CA896" s="427"/>
      <c r="CB896" s="427"/>
      <c r="CC896" s="427"/>
      <c r="CD896" s="427"/>
      <c r="CE896" s="427"/>
      <c r="CF896" s="427"/>
      <c r="CG896" s="427"/>
      <c r="CH896" s="427"/>
      <c r="CI896" s="427"/>
      <c r="CJ896" s="427"/>
      <c r="CK896" s="427"/>
      <c r="CL896" s="427"/>
      <c r="CM896" s="427"/>
    </row>
    <row r="897">
      <c r="A897" s="427"/>
      <c r="B897" s="427"/>
      <c r="C897" s="427"/>
      <c r="D897" s="427"/>
      <c r="E897" s="427"/>
      <c r="F897" s="427"/>
      <c r="G897" s="427"/>
      <c r="H897" s="427"/>
      <c r="I897" s="427"/>
      <c r="J897" s="427"/>
      <c r="K897" s="427"/>
      <c r="L897" s="427"/>
      <c r="M897" s="427"/>
      <c r="N897" s="427"/>
      <c r="O897" s="427"/>
      <c r="P897" s="427"/>
      <c r="Q897" s="427"/>
      <c r="R897" s="427"/>
      <c r="S897" s="427"/>
      <c r="T897" s="427"/>
      <c r="U897" s="427"/>
      <c r="V897" s="427"/>
      <c r="W897" s="427"/>
      <c r="X897" s="427"/>
      <c r="Y897" s="427"/>
      <c r="Z897" s="427"/>
      <c r="AA897" s="427"/>
      <c r="AB897" s="427"/>
      <c r="AC897" s="427"/>
      <c r="AD897" s="427"/>
      <c r="AE897" s="427"/>
      <c r="AF897" s="427"/>
      <c r="AG897" s="427"/>
      <c r="AH897" s="427"/>
      <c r="AI897" s="427"/>
      <c r="AJ897" s="427"/>
      <c r="AK897" s="427"/>
      <c r="AL897" s="427"/>
      <c r="AM897" s="427"/>
      <c r="AN897" s="427"/>
      <c r="AO897" s="427"/>
      <c r="AP897" s="427"/>
      <c r="AQ897" s="427"/>
      <c r="AR897" s="427"/>
      <c r="AS897" s="427"/>
      <c r="AT897" s="427"/>
      <c r="AU897" s="427"/>
      <c r="AV897" s="427"/>
      <c r="AW897" s="427"/>
      <c r="AX897" s="427"/>
      <c r="AY897" s="427"/>
      <c r="AZ897" s="427"/>
      <c r="BA897" s="427"/>
      <c r="BB897" s="427"/>
      <c r="BC897" s="427"/>
      <c r="BD897" s="427"/>
      <c r="BE897" s="427"/>
      <c r="BF897" s="427"/>
      <c r="BG897" s="427"/>
      <c r="BH897" s="427"/>
      <c r="BI897" s="427"/>
      <c r="BJ897" s="427"/>
      <c r="BK897" s="427"/>
      <c r="BL897" s="427"/>
      <c r="BM897" s="427"/>
      <c r="BN897" s="427"/>
      <c r="BO897" s="427"/>
      <c r="BP897" s="427"/>
      <c r="BQ897" s="427"/>
      <c r="BR897" s="427"/>
      <c r="BS897" s="427"/>
      <c r="BT897" s="427"/>
      <c r="BU897" s="427"/>
      <c r="BV897" s="427"/>
      <c r="BW897" s="427"/>
      <c r="BX897" s="427"/>
      <c r="BY897" s="427"/>
      <c r="BZ897" s="427"/>
      <c r="CA897" s="427"/>
      <c r="CB897" s="427"/>
      <c r="CC897" s="427"/>
      <c r="CD897" s="427"/>
      <c r="CE897" s="427"/>
      <c r="CF897" s="427"/>
      <c r="CG897" s="427"/>
      <c r="CH897" s="427"/>
      <c r="CI897" s="427"/>
      <c r="CJ897" s="427"/>
      <c r="CK897" s="427"/>
      <c r="CL897" s="427"/>
      <c r="CM897" s="427"/>
    </row>
    <row r="898">
      <c r="A898" s="427"/>
      <c r="B898" s="427"/>
      <c r="C898" s="427"/>
      <c r="D898" s="427"/>
      <c r="E898" s="427"/>
      <c r="F898" s="427"/>
      <c r="G898" s="427"/>
      <c r="H898" s="427"/>
      <c r="I898" s="427"/>
      <c r="J898" s="427"/>
      <c r="K898" s="427"/>
      <c r="L898" s="427"/>
      <c r="M898" s="427"/>
      <c r="N898" s="427"/>
      <c r="O898" s="427"/>
      <c r="P898" s="427"/>
      <c r="Q898" s="427"/>
      <c r="R898" s="427"/>
      <c r="S898" s="427"/>
      <c r="T898" s="427"/>
      <c r="U898" s="427"/>
      <c r="V898" s="427"/>
      <c r="W898" s="427"/>
      <c r="X898" s="427"/>
      <c r="Y898" s="427"/>
      <c r="Z898" s="427"/>
      <c r="AA898" s="427"/>
      <c r="AB898" s="427"/>
      <c r="AC898" s="427"/>
      <c r="AD898" s="427"/>
      <c r="AE898" s="427"/>
      <c r="AF898" s="427"/>
      <c r="AG898" s="427"/>
      <c r="AH898" s="427"/>
      <c r="AI898" s="427"/>
      <c r="AJ898" s="427"/>
      <c r="AK898" s="427"/>
      <c r="AL898" s="427"/>
      <c r="AM898" s="427"/>
      <c r="AN898" s="427"/>
      <c r="AO898" s="427"/>
      <c r="AP898" s="427"/>
      <c r="AQ898" s="427"/>
      <c r="AR898" s="427"/>
      <c r="AS898" s="427"/>
      <c r="AT898" s="427"/>
      <c r="AU898" s="427"/>
      <c r="AV898" s="427"/>
      <c r="AW898" s="427"/>
      <c r="AX898" s="427"/>
      <c r="AY898" s="427"/>
      <c r="AZ898" s="427"/>
      <c r="BA898" s="427"/>
      <c r="BB898" s="427"/>
      <c r="BC898" s="427"/>
      <c r="BD898" s="427"/>
      <c r="BE898" s="427"/>
      <c r="BF898" s="427"/>
      <c r="BG898" s="427"/>
      <c r="BH898" s="427"/>
      <c r="BI898" s="427"/>
      <c r="BJ898" s="427"/>
      <c r="BK898" s="427"/>
      <c r="BL898" s="427"/>
      <c r="BM898" s="427"/>
      <c r="BN898" s="427"/>
      <c r="BO898" s="427"/>
      <c r="BP898" s="427"/>
      <c r="BQ898" s="427"/>
      <c r="BR898" s="427"/>
      <c r="BS898" s="427"/>
      <c r="BT898" s="427"/>
      <c r="BU898" s="427"/>
      <c r="BV898" s="427"/>
      <c r="BW898" s="427"/>
      <c r="BX898" s="427"/>
      <c r="BY898" s="427"/>
      <c r="BZ898" s="427"/>
      <c r="CA898" s="427"/>
      <c r="CB898" s="427"/>
      <c r="CC898" s="427"/>
      <c r="CD898" s="427"/>
      <c r="CE898" s="427"/>
      <c r="CF898" s="427"/>
      <c r="CG898" s="427"/>
      <c r="CH898" s="427"/>
      <c r="CI898" s="427"/>
      <c r="CJ898" s="427"/>
      <c r="CK898" s="427"/>
      <c r="CL898" s="427"/>
      <c r="CM898" s="427"/>
    </row>
    <row r="899">
      <c r="A899" s="427"/>
      <c r="B899" s="427"/>
      <c r="C899" s="427"/>
      <c r="D899" s="427"/>
      <c r="E899" s="427"/>
      <c r="F899" s="427"/>
      <c r="G899" s="427"/>
      <c r="H899" s="427"/>
      <c r="I899" s="427"/>
      <c r="J899" s="427"/>
      <c r="K899" s="427"/>
      <c r="L899" s="427"/>
      <c r="M899" s="427"/>
      <c r="N899" s="427"/>
      <c r="O899" s="427"/>
      <c r="P899" s="427"/>
      <c r="Q899" s="427"/>
      <c r="R899" s="427"/>
      <c r="S899" s="427"/>
      <c r="T899" s="427"/>
      <c r="U899" s="427"/>
      <c r="V899" s="427"/>
      <c r="W899" s="427"/>
      <c r="X899" s="427"/>
      <c r="Y899" s="427"/>
      <c r="Z899" s="427"/>
      <c r="AA899" s="427"/>
      <c r="AB899" s="427"/>
      <c r="AC899" s="427"/>
      <c r="AD899" s="427"/>
      <c r="AE899" s="427"/>
      <c r="AF899" s="427"/>
      <c r="AG899" s="427"/>
      <c r="AH899" s="427"/>
      <c r="AI899" s="427"/>
      <c r="AJ899" s="427"/>
      <c r="AK899" s="427"/>
      <c r="AL899" s="427"/>
      <c r="AM899" s="427"/>
      <c r="AN899" s="427"/>
      <c r="AO899" s="427"/>
      <c r="AP899" s="427"/>
      <c r="AQ899" s="427"/>
      <c r="AR899" s="427"/>
      <c r="AS899" s="427"/>
      <c r="AT899" s="427"/>
      <c r="AU899" s="427"/>
      <c r="AV899" s="427"/>
      <c r="AW899" s="427"/>
      <c r="AX899" s="427"/>
      <c r="AY899" s="427"/>
      <c r="AZ899" s="427"/>
      <c r="BA899" s="427"/>
      <c r="BB899" s="427"/>
      <c r="BC899" s="427"/>
      <c r="BD899" s="427"/>
      <c r="BE899" s="427"/>
      <c r="BF899" s="427"/>
      <c r="BG899" s="427"/>
      <c r="BH899" s="427"/>
      <c r="BI899" s="427"/>
      <c r="BJ899" s="427"/>
      <c r="BK899" s="427"/>
      <c r="BL899" s="427"/>
      <c r="BM899" s="427"/>
      <c r="BN899" s="427"/>
      <c r="BO899" s="427"/>
      <c r="BP899" s="427"/>
      <c r="BQ899" s="427"/>
      <c r="BR899" s="427"/>
      <c r="BS899" s="427"/>
      <c r="BT899" s="427"/>
      <c r="BU899" s="427"/>
      <c r="BV899" s="427"/>
      <c r="BW899" s="427"/>
      <c r="BX899" s="427"/>
      <c r="BY899" s="427"/>
      <c r="BZ899" s="427"/>
      <c r="CA899" s="427"/>
      <c r="CB899" s="427"/>
      <c r="CC899" s="427"/>
      <c r="CD899" s="427"/>
      <c r="CE899" s="427"/>
      <c r="CF899" s="427"/>
      <c r="CG899" s="427"/>
      <c r="CH899" s="427"/>
      <c r="CI899" s="427"/>
      <c r="CJ899" s="427"/>
      <c r="CK899" s="427"/>
      <c r="CL899" s="427"/>
      <c r="CM899" s="427"/>
    </row>
    <row r="900">
      <c r="A900" s="427"/>
      <c r="B900" s="427"/>
      <c r="C900" s="427"/>
      <c r="D900" s="427"/>
      <c r="E900" s="427"/>
      <c r="F900" s="427"/>
      <c r="G900" s="427"/>
      <c r="H900" s="427"/>
      <c r="I900" s="427"/>
      <c r="J900" s="427"/>
      <c r="K900" s="427"/>
      <c r="L900" s="427"/>
      <c r="M900" s="427"/>
      <c r="N900" s="427"/>
      <c r="O900" s="427"/>
      <c r="P900" s="427"/>
      <c r="Q900" s="427"/>
      <c r="R900" s="427"/>
      <c r="S900" s="427"/>
      <c r="T900" s="427"/>
      <c r="U900" s="427"/>
      <c r="V900" s="427"/>
      <c r="W900" s="427"/>
      <c r="X900" s="427"/>
      <c r="Y900" s="427"/>
      <c r="Z900" s="427"/>
      <c r="AA900" s="427"/>
      <c r="AB900" s="427"/>
      <c r="AC900" s="427"/>
      <c r="AD900" s="427"/>
      <c r="AE900" s="427"/>
      <c r="AF900" s="427"/>
      <c r="AG900" s="427"/>
      <c r="AH900" s="427"/>
      <c r="AI900" s="427"/>
      <c r="AJ900" s="427"/>
      <c r="AK900" s="427"/>
      <c r="AL900" s="427"/>
      <c r="AM900" s="427"/>
      <c r="AN900" s="427"/>
      <c r="AO900" s="427"/>
      <c r="AP900" s="427"/>
      <c r="AQ900" s="427"/>
      <c r="AR900" s="427"/>
      <c r="AS900" s="427"/>
      <c r="AT900" s="427"/>
      <c r="AU900" s="427"/>
      <c r="AV900" s="427"/>
      <c r="AW900" s="427"/>
      <c r="AX900" s="427"/>
      <c r="AY900" s="427"/>
      <c r="AZ900" s="427"/>
      <c r="BA900" s="427"/>
      <c r="BB900" s="427"/>
      <c r="BC900" s="427"/>
      <c r="BD900" s="427"/>
      <c r="BE900" s="427"/>
      <c r="BF900" s="427"/>
      <c r="BG900" s="427"/>
      <c r="BH900" s="427"/>
      <c r="BI900" s="427"/>
      <c r="BJ900" s="427"/>
      <c r="BK900" s="427"/>
      <c r="BL900" s="427"/>
      <c r="BM900" s="427"/>
      <c r="BN900" s="427"/>
      <c r="BO900" s="427"/>
      <c r="BP900" s="427"/>
      <c r="BQ900" s="427"/>
      <c r="BR900" s="427"/>
      <c r="BS900" s="427"/>
      <c r="BT900" s="427"/>
      <c r="BU900" s="427"/>
      <c r="BV900" s="427"/>
      <c r="BW900" s="427"/>
      <c r="BX900" s="427"/>
      <c r="BY900" s="427"/>
      <c r="BZ900" s="427"/>
      <c r="CA900" s="427"/>
      <c r="CB900" s="427"/>
      <c r="CC900" s="427"/>
      <c r="CD900" s="427"/>
      <c r="CE900" s="427"/>
      <c r="CF900" s="427"/>
      <c r="CG900" s="427"/>
      <c r="CH900" s="427"/>
      <c r="CI900" s="427"/>
      <c r="CJ900" s="427"/>
      <c r="CK900" s="427"/>
      <c r="CL900" s="427"/>
      <c r="CM900" s="427"/>
    </row>
    <row r="901">
      <c r="A901" s="427"/>
      <c r="B901" s="427"/>
      <c r="C901" s="427"/>
      <c r="D901" s="427"/>
      <c r="E901" s="427"/>
      <c r="F901" s="427"/>
      <c r="G901" s="427"/>
      <c r="H901" s="427"/>
      <c r="I901" s="427"/>
      <c r="J901" s="427"/>
      <c r="K901" s="427"/>
      <c r="L901" s="427"/>
      <c r="M901" s="427"/>
      <c r="N901" s="427"/>
      <c r="O901" s="427"/>
      <c r="P901" s="427"/>
      <c r="Q901" s="427"/>
      <c r="R901" s="427"/>
      <c r="S901" s="427"/>
      <c r="T901" s="427"/>
      <c r="U901" s="427"/>
      <c r="V901" s="427"/>
      <c r="W901" s="427"/>
      <c r="X901" s="427"/>
      <c r="Y901" s="427"/>
      <c r="Z901" s="427"/>
      <c r="AA901" s="427"/>
      <c r="AB901" s="427"/>
      <c r="AC901" s="427"/>
      <c r="AD901" s="427"/>
      <c r="AE901" s="427"/>
      <c r="AF901" s="427"/>
      <c r="AG901" s="427"/>
      <c r="AH901" s="427"/>
      <c r="AI901" s="427"/>
      <c r="AJ901" s="427"/>
      <c r="AK901" s="427"/>
      <c r="AL901" s="427"/>
      <c r="AM901" s="427"/>
      <c r="AN901" s="427"/>
      <c r="AO901" s="427"/>
      <c r="AP901" s="427"/>
      <c r="AQ901" s="427"/>
      <c r="AR901" s="427"/>
      <c r="AS901" s="427"/>
      <c r="AT901" s="427"/>
      <c r="AU901" s="427"/>
      <c r="AV901" s="427"/>
      <c r="AW901" s="427"/>
      <c r="AX901" s="427"/>
      <c r="AY901" s="427"/>
      <c r="AZ901" s="427"/>
      <c r="BA901" s="427"/>
      <c r="BB901" s="427"/>
      <c r="BC901" s="427"/>
      <c r="BD901" s="427"/>
      <c r="BE901" s="427"/>
      <c r="BF901" s="427"/>
      <c r="BG901" s="427"/>
      <c r="BH901" s="427"/>
      <c r="BI901" s="427"/>
      <c r="BJ901" s="427"/>
      <c r="BK901" s="427"/>
      <c r="BL901" s="427"/>
      <c r="BM901" s="427"/>
      <c r="BN901" s="427"/>
      <c r="BO901" s="427"/>
      <c r="BP901" s="427"/>
      <c r="BQ901" s="427"/>
      <c r="BR901" s="427"/>
      <c r="BS901" s="427"/>
      <c r="BT901" s="427"/>
      <c r="BU901" s="427"/>
      <c r="BV901" s="427"/>
      <c r="BW901" s="427"/>
      <c r="BX901" s="427"/>
      <c r="BY901" s="427"/>
      <c r="BZ901" s="427"/>
      <c r="CA901" s="427"/>
      <c r="CB901" s="427"/>
      <c r="CC901" s="427"/>
      <c r="CD901" s="427"/>
      <c r="CE901" s="427"/>
      <c r="CF901" s="427"/>
      <c r="CG901" s="427"/>
      <c r="CH901" s="427"/>
      <c r="CI901" s="427"/>
      <c r="CJ901" s="427"/>
      <c r="CK901" s="427"/>
      <c r="CL901" s="427"/>
      <c r="CM901" s="427"/>
    </row>
    <row r="902">
      <c r="A902" s="427"/>
      <c r="B902" s="427"/>
      <c r="C902" s="427"/>
      <c r="D902" s="427"/>
      <c r="E902" s="427"/>
      <c r="F902" s="427"/>
      <c r="G902" s="427"/>
      <c r="H902" s="427"/>
      <c r="I902" s="427"/>
      <c r="J902" s="427"/>
      <c r="K902" s="427"/>
      <c r="L902" s="427"/>
      <c r="M902" s="427"/>
      <c r="N902" s="427"/>
      <c r="O902" s="427"/>
      <c r="P902" s="427"/>
      <c r="Q902" s="427"/>
      <c r="R902" s="427"/>
      <c r="S902" s="427"/>
      <c r="T902" s="427"/>
      <c r="U902" s="427"/>
      <c r="V902" s="427"/>
      <c r="W902" s="427"/>
      <c r="X902" s="427"/>
      <c r="Y902" s="427"/>
      <c r="Z902" s="427"/>
      <c r="AA902" s="427"/>
      <c r="AB902" s="427"/>
      <c r="AC902" s="427"/>
      <c r="AD902" s="427"/>
      <c r="AE902" s="427"/>
      <c r="AF902" s="427"/>
      <c r="AG902" s="427"/>
      <c r="AH902" s="427"/>
      <c r="AI902" s="427"/>
      <c r="AJ902" s="427"/>
      <c r="AK902" s="427"/>
      <c r="AL902" s="427"/>
      <c r="AM902" s="427"/>
      <c r="AN902" s="427"/>
      <c r="AO902" s="427"/>
      <c r="AP902" s="427"/>
      <c r="AQ902" s="427"/>
      <c r="AR902" s="427"/>
      <c r="AS902" s="427"/>
      <c r="AT902" s="427"/>
      <c r="AU902" s="427"/>
      <c r="AV902" s="427"/>
      <c r="AW902" s="427"/>
      <c r="AX902" s="427"/>
      <c r="AY902" s="427"/>
      <c r="AZ902" s="427"/>
      <c r="BA902" s="427"/>
      <c r="BB902" s="427"/>
      <c r="BC902" s="427"/>
      <c r="BD902" s="427"/>
      <c r="BE902" s="427"/>
      <c r="BF902" s="427"/>
      <c r="BG902" s="427"/>
      <c r="BH902" s="427"/>
      <c r="BI902" s="427"/>
      <c r="BJ902" s="427"/>
      <c r="BK902" s="427"/>
      <c r="BL902" s="427"/>
      <c r="BM902" s="427"/>
      <c r="BN902" s="427"/>
      <c r="BO902" s="427"/>
      <c r="BP902" s="427"/>
      <c r="BQ902" s="427"/>
      <c r="BR902" s="427"/>
      <c r="BS902" s="427"/>
      <c r="BT902" s="427"/>
      <c r="BU902" s="427"/>
      <c r="BV902" s="427"/>
      <c r="BW902" s="427"/>
      <c r="BX902" s="427"/>
      <c r="BY902" s="427"/>
      <c r="BZ902" s="427"/>
      <c r="CA902" s="427"/>
      <c r="CB902" s="427"/>
      <c r="CC902" s="427"/>
      <c r="CD902" s="427"/>
      <c r="CE902" s="427"/>
      <c r="CF902" s="427"/>
      <c r="CG902" s="427"/>
      <c r="CH902" s="427"/>
      <c r="CI902" s="427"/>
      <c r="CJ902" s="427"/>
      <c r="CK902" s="427"/>
      <c r="CL902" s="427"/>
      <c r="CM902" s="427"/>
    </row>
    <row r="903">
      <c r="A903" s="427"/>
      <c r="B903" s="427"/>
      <c r="C903" s="427"/>
      <c r="D903" s="427"/>
      <c r="E903" s="427"/>
      <c r="F903" s="427"/>
      <c r="G903" s="427"/>
      <c r="H903" s="427"/>
      <c r="I903" s="427"/>
      <c r="J903" s="427"/>
      <c r="K903" s="427"/>
      <c r="L903" s="427"/>
      <c r="M903" s="427"/>
      <c r="N903" s="427"/>
      <c r="O903" s="427"/>
      <c r="P903" s="427"/>
      <c r="Q903" s="427"/>
      <c r="R903" s="427"/>
      <c r="S903" s="427"/>
      <c r="T903" s="427"/>
      <c r="U903" s="427"/>
      <c r="V903" s="427"/>
      <c r="W903" s="427"/>
      <c r="X903" s="427"/>
      <c r="Y903" s="427"/>
      <c r="Z903" s="427"/>
      <c r="AA903" s="427"/>
      <c r="AB903" s="427"/>
      <c r="AC903" s="427"/>
      <c r="AD903" s="427"/>
      <c r="AE903" s="427"/>
      <c r="AF903" s="427"/>
      <c r="AG903" s="427"/>
      <c r="AH903" s="427"/>
      <c r="AI903" s="427"/>
      <c r="AJ903" s="427"/>
      <c r="AK903" s="427"/>
      <c r="AL903" s="427"/>
      <c r="AM903" s="427"/>
      <c r="AN903" s="427"/>
      <c r="AO903" s="427"/>
      <c r="AP903" s="427"/>
      <c r="AQ903" s="427"/>
      <c r="AR903" s="427"/>
      <c r="AS903" s="427"/>
      <c r="AT903" s="427"/>
      <c r="AU903" s="427"/>
      <c r="AV903" s="427"/>
      <c r="AW903" s="427"/>
      <c r="AX903" s="427"/>
      <c r="AY903" s="427"/>
      <c r="AZ903" s="427"/>
      <c r="BA903" s="427"/>
      <c r="BB903" s="427"/>
      <c r="BC903" s="427"/>
      <c r="BD903" s="427"/>
      <c r="BE903" s="427"/>
      <c r="BF903" s="427"/>
      <c r="BG903" s="427"/>
      <c r="BH903" s="427"/>
      <c r="BI903" s="427"/>
      <c r="BJ903" s="427"/>
      <c r="BK903" s="427"/>
      <c r="BL903" s="427"/>
      <c r="BM903" s="427"/>
      <c r="BN903" s="427"/>
      <c r="BO903" s="427"/>
      <c r="BP903" s="427"/>
      <c r="BQ903" s="427"/>
      <c r="BR903" s="427"/>
      <c r="BS903" s="427"/>
      <c r="BT903" s="427"/>
      <c r="BU903" s="427"/>
      <c r="BV903" s="427"/>
      <c r="BW903" s="427"/>
      <c r="BX903" s="427"/>
      <c r="BY903" s="427"/>
      <c r="BZ903" s="427"/>
      <c r="CA903" s="427"/>
      <c r="CB903" s="427"/>
      <c r="CC903" s="427"/>
      <c r="CD903" s="427"/>
      <c r="CE903" s="427"/>
      <c r="CF903" s="427"/>
      <c r="CG903" s="427"/>
      <c r="CH903" s="427"/>
      <c r="CI903" s="427"/>
      <c r="CJ903" s="427"/>
      <c r="CK903" s="427"/>
      <c r="CL903" s="427"/>
      <c r="CM903" s="427"/>
    </row>
    <row r="904">
      <c r="A904" s="427"/>
      <c r="B904" s="427"/>
      <c r="C904" s="427"/>
      <c r="D904" s="427"/>
      <c r="E904" s="427"/>
      <c r="F904" s="427"/>
      <c r="G904" s="427"/>
      <c r="H904" s="427"/>
      <c r="I904" s="427"/>
      <c r="J904" s="427"/>
      <c r="K904" s="427"/>
      <c r="L904" s="427"/>
      <c r="M904" s="427"/>
      <c r="N904" s="427"/>
      <c r="O904" s="427"/>
      <c r="P904" s="427"/>
      <c r="Q904" s="427"/>
      <c r="R904" s="427"/>
      <c r="S904" s="427"/>
      <c r="T904" s="427"/>
      <c r="U904" s="427"/>
      <c r="V904" s="427"/>
      <c r="W904" s="427"/>
      <c r="X904" s="427"/>
      <c r="Y904" s="427"/>
      <c r="Z904" s="427"/>
      <c r="AA904" s="427"/>
      <c r="AB904" s="427"/>
      <c r="AC904" s="427"/>
      <c r="AD904" s="427"/>
      <c r="AE904" s="427"/>
      <c r="AF904" s="427"/>
      <c r="AG904" s="427"/>
      <c r="AH904" s="427"/>
      <c r="AI904" s="427"/>
      <c r="AJ904" s="427"/>
      <c r="AK904" s="427"/>
      <c r="AL904" s="427"/>
      <c r="AM904" s="427"/>
      <c r="AN904" s="427"/>
      <c r="AO904" s="427"/>
      <c r="AP904" s="427"/>
      <c r="AQ904" s="427"/>
      <c r="AR904" s="427"/>
      <c r="AS904" s="427"/>
      <c r="AT904" s="427"/>
      <c r="AU904" s="427"/>
      <c r="AV904" s="427"/>
      <c r="AW904" s="427"/>
      <c r="AX904" s="427"/>
      <c r="AY904" s="427"/>
      <c r="AZ904" s="427"/>
      <c r="BA904" s="427"/>
      <c r="BB904" s="427"/>
      <c r="BC904" s="427"/>
      <c r="BD904" s="427"/>
      <c r="BE904" s="427"/>
      <c r="BF904" s="427"/>
      <c r="BG904" s="427"/>
      <c r="BH904" s="427"/>
      <c r="BI904" s="427"/>
      <c r="BJ904" s="427"/>
      <c r="BK904" s="427"/>
      <c r="BL904" s="427"/>
      <c r="BM904" s="427"/>
      <c r="BN904" s="427"/>
      <c r="BO904" s="427"/>
      <c r="BP904" s="427"/>
      <c r="BQ904" s="427"/>
      <c r="BR904" s="427"/>
      <c r="BS904" s="427"/>
      <c r="BT904" s="427"/>
      <c r="BU904" s="427"/>
      <c r="BV904" s="427"/>
      <c r="BW904" s="427"/>
      <c r="BX904" s="427"/>
      <c r="BY904" s="427"/>
      <c r="BZ904" s="427"/>
      <c r="CA904" s="427"/>
      <c r="CB904" s="427"/>
      <c r="CC904" s="427"/>
      <c r="CD904" s="427"/>
      <c r="CE904" s="427"/>
      <c r="CF904" s="427"/>
      <c r="CG904" s="427"/>
      <c r="CH904" s="427"/>
      <c r="CI904" s="427"/>
      <c r="CJ904" s="427"/>
      <c r="CK904" s="427"/>
      <c r="CL904" s="427"/>
      <c r="CM904" s="427"/>
    </row>
    <row r="905">
      <c r="A905" s="427"/>
      <c r="B905" s="427"/>
      <c r="C905" s="427"/>
      <c r="D905" s="427"/>
      <c r="E905" s="427"/>
      <c r="F905" s="427"/>
      <c r="G905" s="427"/>
      <c r="H905" s="427"/>
      <c r="I905" s="427"/>
      <c r="J905" s="427"/>
      <c r="K905" s="427"/>
      <c r="L905" s="427"/>
      <c r="M905" s="427"/>
      <c r="N905" s="427"/>
      <c r="O905" s="427"/>
      <c r="P905" s="427"/>
      <c r="Q905" s="427"/>
      <c r="R905" s="427"/>
      <c r="S905" s="427"/>
      <c r="T905" s="427"/>
      <c r="U905" s="427"/>
      <c r="V905" s="427"/>
      <c r="W905" s="427"/>
      <c r="X905" s="427"/>
      <c r="Y905" s="427"/>
      <c r="Z905" s="427"/>
      <c r="AA905" s="427"/>
      <c r="AB905" s="427"/>
      <c r="AC905" s="427"/>
      <c r="AD905" s="427"/>
      <c r="AE905" s="427"/>
      <c r="AF905" s="427"/>
      <c r="AG905" s="427"/>
      <c r="AH905" s="427"/>
      <c r="AI905" s="427"/>
      <c r="AJ905" s="427"/>
      <c r="AK905" s="427"/>
      <c r="AL905" s="427"/>
      <c r="AM905" s="427"/>
      <c r="AN905" s="427"/>
      <c r="AO905" s="427"/>
      <c r="AP905" s="427"/>
      <c r="AQ905" s="427"/>
      <c r="AR905" s="427"/>
      <c r="AS905" s="427"/>
      <c r="AT905" s="427"/>
      <c r="AU905" s="427"/>
      <c r="AV905" s="427"/>
      <c r="AW905" s="427"/>
      <c r="AX905" s="427"/>
      <c r="AY905" s="427"/>
      <c r="AZ905" s="427"/>
      <c r="BA905" s="427"/>
      <c r="BB905" s="427"/>
      <c r="BC905" s="427"/>
      <c r="BD905" s="427"/>
      <c r="BE905" s="427"/>
      <c r="BF905" s="427"/>
      <c r="BG905" s="427"/>
      <c r="BH905" s="427"/>
      <c r="BI905" s="427"/>
      <c r="BJ905" s="427"/>
      <c r="BK905" s="427"/>
      <c r="BL905" s="427"/>
      <c r="BM905" s="427"/>
      <c r="BN905" s="427"/>
      <c r="BO905" s="427"/>
      <c r="BP905" s="427"/>
      <c r="BQ905" s="427"/>
      <c r="BR905" s="427"/>
      <c r="BS905" s="427"/>
      <c r="BT905" s="427"/>
      <c r="BU905" s="427"/>
      <c r="BV905" s="427"/>
      <c r="BW905" s="427"/>
      <c r="BX905" s="427"/>
      <c r="BY905" s="427"/>
      <c r="BZ905" s="427"/>
      <c r="CA905" s="427"/>
      <c r="CB905" s="427"/>
      <c r="CC905" s="427"/>
      <c r="CD905" s="427"/>
      <c r="CE905" s="427"/>
      <c r="CF905" s="427"/>
      <c r="CG905" s="427"/>
      <c r="CH905" s="427"/>
      <c r="CI905" s="427"/>
      <c r="CJ905" s="427"/>
      <c r="CK905" s="427"/>
      <c r="CL905" s="427"/>
      <c r="CM905" s="427"/>
    </row>
    <row r="906">
      <c r="A906" s="427"/>
      <c r="B906" s="427"/>
      <c r="C906" s="427"/>
      <c r="D906" s="427"/>
      <c r="E906" s="427"/>
      <c r="F906" s="427"/>
      <c r="G906" s="427"/>
      <c r="H906" s="427"/>
      <c r="I906" s="427"/>
      <c r="J906" s="427"/>
      <c r="K906" s="427"/>
      <c r="L906" s="427"/>
      <c r="M906" s="427"/>
      <c r="N906" s="427"/>
      <c r="O906" s="427"/>
      <c r="P906" s="427"/>
      <c r="Q906" s="427"/>
      <c r="R906" s="427"/>
      <c r="S906" s="427"/>
      <c r="T906" s="427"/>
      <c r="U906" s="427"/>
      <c r="V906" s="427"/>
      <c r="W906" s="427"/>
      <c r="X906" s="427"/>
      <c r="Y906" s="427"/>
      <c r="Z906" s="427"/>
      <c r="AA906" s="427"/>
      <c r="AB906" s="427"/>
      <c r="AC906" s="427"/>
      <c r="AD906" s="427"/>
      <c r="AE906" s="427"/>
      <c r="AF906" s="427"/>
      <c r="AG906" s="427"/>
      <c r="AH906" s="427"/>
      <c r="AI906" s="427"/>
      <c r="AJ906" s="427"/>
      <c r="AK906" s="427"/>
      <c r="AL906" s="427"/>
      <c r="AM906" s="427"/>
      <c r="AN906" s="427"/>
      <c r="AO906" s="427"/>
      <c r="AP906" s="427"/>
      <c r="AQ906" s="427"/>
      <c r="AR906" s="427"/>
      <c r="AS906" s="427"/>
      <c r="AT906" s="427"/>
      <c r="AU906" s="427"/>
      <c r="AV906" s="427"/>
      <c r="AW906" s="427"/>
      <c r="AX906" s="427"/>
      <c r="AY906" s="427"/>
      <c r="AZ906" s="427"/>
      <c r="BA906" s="427"/>
      <c r="BB906" s="427"/>
      <c r="BC906" s="427"/>
      <c r="BD906" s="427"/>
      <c r="BE906" s="427"/>
      <c r="BF906" s="427"/>
      <c r="BG906" s="427"/>
      <c r="BH906" s="427"/>
      <c r="BI906" s="427"/>
      <c r="BJ906" s="427"/>
      <c r="BK906" s="427"/>
      <c r="BL906" s="427"/>
      <c r="BM906" s="427"/>
      <c r="BN906" s="427"/>
      <c r="BO906" s="427"/>
      <c r="BP906" s="427"/>
      <c r="BQ906" s="427"/>
      <c r="BR906" s="427"/>
      <c r="BS906" s="427"/>
      <c r="BT906" s="427"/>
      <c r="BU906" s="427"/>
      <c r="BV906" s="427"/>
      <c r="BW906" s="427"/>
      <c r="BX906" s="427"/>
      <c r="BY906" s="427"/>
      <c r="BZ906" s="427"/>
      <c r="CA906" s="427"/>
      <c r="CB906" s="427"/>
      <c r="CC906" s="427"/>
      <c r="CD906" s="427"/>
      <c r="CE906" s="427"/>
      <c r="CF906" s="427"/>
      <c r="CG906" s="427"/>
      <c r="CH906" s="427"/>
      <c r="CI906" s="427"/>
      <c r="CJ906" s="427"/>
      <c r="CK906" s="427"/>
      <c r="CL906" s="427"/>
      <c r="CM906" s="427"/>
    </row>
    <row r="907">
      <c r="A907" s="427"/>
      <c r="B907" s="427"/>
      <c r="C907" s="427"/>
      <c r="D907" s="427"/>
      <c r="E907" s="427"/>
      <c r="F907" s="427"/>
      <c r="G907" s="427"/>
      <c r="H907" s="427"/>
      <c r="I907" s="427"/>
      <c r="J907" s="427"/>
      <c r="K907" s="427"/>
      <c r="L907" s="427"/>
      <c r="M907" s="427"/>
      <c r="N907" s="427"/>
      <c r="O907" s="427"/>
      <c r="P907" s="427"/>
      <c r="Q907" s="427"/>
      <c r="R907" s="427"/>
      <c r="S907" s="427"/>
      <c r="T907" s="427"/>
      <c r="U907" s="427"/>
      <c r="V907" s="427"/>
      <c r="W907" s="427"/>
      <c r="X907" s="427"/>
      <c r="Y907" s="427"/>
      <c r="Z907" s="427"/>
      <c r="AA907" s="427"/>
      <c r="AB907" s="427"/>
      <c r="AC907" s="427"/>
      <c r="AD907" s="427"/>
      <c r="AE907" s="427"/>
      <c r="AF907" s="427"/>
      <c r="AG907" s="427"/>
      <c r="AH907" s="427"/>
      <c r="AI907" s="427"/>
      <c r="AJ907" s="427"/>
      <c r="AK907" s="427"/>
      <c r="AL907" s="427"/>
      <c r="AM907" s="427"/>
      <c r="AN907" s="427"/>
      <c r="AO907" s="427"/>
      <c r="AP907" s="427"/>
      <c r="AQ907" s="427"/>
      <c r="AR907" s="427"/>
      <c r="AS907" s="427"/>
      <c r="AT907" s="427"/>
      <c r="AU907" s="427"/>
      <c r="AV907" s="427"/>
      <c r="AW907" s="427"/>
      <c r="AX907" s="427"/>
      <c r="AY907" s="427"/>
      <c r="AZ907" s="427"/>
      <c r="BA907" s="427"/>
      <c r="BB907" s="427"/>
      <c r="BC907" s="427"/>
      <c r="BD907" s="427"/>
      <c r="BE907" s="427"/>
      <c r="BF907" s="427"/>
      <c r="BG907" s="427"/>
      <c r="BH907" s="427"/>
      <c r="BI907" s="427"/>
      <c r="BJ907" s="427"/>
      <c r="BK907" s="427"/>
      <c r="BL907" s="427"/>
      <c r="BM907" s="427"/>
      <c r="BN907" s="427"/>
      <c r="BO907" s="427"/>
      <c r="BP907" s="427"/>
      <c r="BQ907" s="427"/>
      <c r="BR907" s="427"/>
      <c r="BS907" s="427"/>
      <c r="BT907" s="427"/>
      <c r="BU907" s="427"/>
      <c r="BV907" s="427"/>
      <c r="BW907" s="427"/>
      <c r="BX907" s="427"/>
      <c r="BY907" s="427"/>
      <c r="BZ907" s="427"/>
      <c r="CA907" s="427"/>
      <c r="CB907" s="427"/>
      <c r="CC907" s="427"/>
      <c r="CD907" s="427"/>
      <c r="CE907" s="427"/>
      <c r="CF907" s="427"/>
      <c r="CG907" s="427"/>
      <c r="CH907" s="427"/>
      <c r="CI907" s="427"/>
      <c r="CJ907" s="427"/>
      <c r="CK907" s="427"/>
      <c r="CL907" s="427"/>
      <c r="CM907" s="427"/>
    </row>
    <row r="908">
      <c r="A908" s="427"/>
      <c r="B908" s="427"/>
      <c r="C908" s="427"/>
      <c r="D908" s="427"/>
      <c r="E908" s="427"/>
      <c r="F908" s="427"/>
      <c r="G908" s="427"/>
      <c r="H908" s="427"/>
      <c r="I908" s="427"/>
      <c r="J908" s="427"/>
      <c r="K908" s="427"/>
      <c r="L908" s="427"/>
      <c r="M908" s="427"/>
      <c r="N908" s="427"/>
      <c r="O908" s="427"/>
      <c r="P908" s="427"/>
      <c r="Q908" s="427"/>
      <c r="R908" s="427"/>
      <c r="S908" s="427"/>
      <c r="T908" s="427"/>
      <c r="U908" s="427"/>
      <c r="V908" s="427"/>
      <c r="W908" s="427"/>
      <c r="X908" s="427"/>
      <c r="Y908" s="427"/>
      <c r="Z908" s="427"/>
      <c r="AA908" s="427"/>
      <c r="AB908" s="427"/>
      <c r="AC908" s="427"/>
      <c r="AD908" s="427"/>
      <c r="AE908" s="427"/>
      <c r="AF908" s="427"/>
      <c r="AG908" s="427"/>
      <c r="AH908" s="427"/>
      <c r="AI908" s="427"/>
      <c r="AJ908" s="427"/>
      <c r="AK908" s="427"/>
      <c r="AL908" s="427"/>
      <c r="AM908" s="427"/>
      <c r="AN908" s="427"/>
      <c r="AO908" s="427"/>
      <c r="AP908" s="427"/>
      <c r="AQ908" s="427"/>
      <c r="AR908" s="427"/>
      <c r="AS908" s="427"/>
      <c r="AT908" s="427"/>
      <c r="AU908" s="427"/>
      <c r="AV908" s="427"/>
      <c r="AW908" s="427"/>
      <c r="AX908" s="427"/>
      <c r="AY908" s="427"/>
      <c r="AZ908" s="427"/>
      <c r="BA908" s="427"/>
      <c r="BB908" s="427"/>
      <c r="BC908" s="427"/>
      <c r="BD908" s="427"/>
      <c r="BE908" s="427"/>
      <c r="BF908" s="427"/>
      <c r="BG908" s="427"/>
      <c r="BH908" s="427"/>
      <c r="BI908" s="427"/>
      <c r="BJ908" s="427"/>
      <c r="BK908" s="427"/>
      <c r="BL908" s="427"/>
      <c r="BM908" s="427"/>
      <c r="BN908" s="427"/>
      <c r="BO908" s="427"/>
      <c r="BP908" s="427"/>
      <c r="BQ908" s="427"/>
      <c r="BR908" s="427"/>
      <c r="BS908" s="427"/>
      <c r="BT908" s="427"/>
      <c r="BU908" s="427"/>
      <c r="BV908" s="427"/>
      <c r="BW908" s="427"/>
      <c r="BX908" s="427"/>
      <c r="BY908" s="427"/>
      <c r="BZ908" s="427"/>
      <c r="CA908" s="427"/>
      <c r="CB908" s="427"/>
      <c r="CC908" s="427"/>
      <c r="CD908" s="427"/>
      <c r="CE908" s="427"/>
      <c r="CF908" s="427"/>
      <c r="CG908" s="427"/>
      <c r="CH908" s="427"/>
      <c r="CI908" s="427"/>
      <c r="CJ908" s="427"/>
      <c r="CK908" s="427"/>
      <c r="CL908" s="427"/>
      <c r="CM908" s="427"/>
    </row>
    <row r="909">
      <c r="A909" s="427"/>
      <c r="B909" s="427"/>
      <c r="C909" s="427"/>
      <c r="D909" s="427"/>
      <c r="E909" s="427"/>
      <c r="F909" s="427"/>
      <c r="G909" s="427"/>
      <c r="H909" s="427"/>
      <c r="I909" s="427"/>
      <c r="J909" s="427"/>
      <c r="K909" s="427"/>
      <c r="L909" s="427"/>
      <c r="M909" s="427"/>
      <c r="N909" s="427"/>
      <c r="O909" s="427"/>
      <c r="P909" s="427"/>
      <c r="Q909" s="427"/>
      <c r="R909" s="427"/>
      <c r="S909" s="427"/>
      <c r="T909" s="427"/>
      <c r="U909" s="427"/>
      <c r="V909" s="427"/>
      <c r="W909" s="427"/>
      <c r="X909" s="427"/>
      <c r="Y909" s="427"/>
      <c r="Z909" s="427"/>
      <c r="AA909" s="427"/>
      <c r="AB909" s="427"/>
      <c r="AC909" s="427"/>
      <c r="AD909" s="427"/>
      <c r="AE909" s="427"/>
      <c r="AF909" s="427"/>
      <c r="AG909" s="427"/>
      <c r="AH909" s="427"/>
      <c r="AI909" s="427"/>
      <c r="AJ909" s="427"/>
      <c r="AK909" s="427"/>
      <c r="AL909" s="427"/>
      <c r="AM909" s="427"/>
      <c r="AN909" s="427"/>
      <c r="AO909" s="427"/>
      <c r="AP909" s="427"/>
      <c r="AQ909" s="427"/>
      <c r="AR909" s="427"/>
      <c r="AS909" s="427"/>
      <c r="AT909" s="427"/>
      <c r="AU909" s="427"/>
      <c r="AV909" s="427"/>
      <c r="AW909" s="427"/>
      <c r="AX909" s="427"/>
      <c r="AY909" s="427"/>
      <c r="AZ909" s="427"/>
      <c r="BA909" s="427"/>
      <c r="BB909" s="427"/>
      <c r="BC909" s="427"/>
      <c r="BD909" s="427"/>
      <c r="BE909" s="427"/>
      <c r="BF909" s="427"/>
      <c r="BG909" s="427"/>
      <c r="BH909" s="427"/>
      <c r="BI909" s="427"/>
      <c r="BJ909" s="427"/>
      <c r="BK909" s="427"/>
      <c r="BL909" s="427"/>
      <c r="BM909" s="427"/>
      <c r="BN909" s="427"/>
      <c r="BO909" s="427"/>
      <c r="BP909" s="427"/>
      <c r="BQ909" s="427"/>
      <c r="BR909" s="427"/>
      <c r="BS909" s="427"/>
      <c r="BT909" s="427"/>
      <c r="BU909" s="427"/>
      <c r="BV909" s="427"/>
      <c r="BW909" s="427"/>
      <c r="BX909" s="427"/>
      <c r="BY909" s="427"/>
      <c r="BZ909" s="427"/>
      <c r="CA909" s="427"/>
      <c r="CB909" s="427"/>
      <c r="CC909" s="427"/>
      <c r="CD909" s="427"/>
      <c r="CE909" s="427"/>
      <c r="CF909" s="427"/>
      <c r="CG909" s="427"/>
      <c r="CH909" s="427"/>
      <c r="CI909" s="427"/>
      <c r="CJ909" s="427"/>
      <c r="CK909" s="427"/>
      <c r="CL909" s="427"/>
      <c r="CM909" s="427"/>
    </row>
    <row r="910">
      <c r="A910" s="427"/>
      <c r="B910" s="427"/>
      <c r="C910" s="427"/>
      <c r="D910" s="427"/>
      <c r="E910" s="427"/>
      <c r="F910" s="427"/>
      <c r="G910" s="427"/>
      <c r="H910" s="427"/>
      <c r="I910" s="427"/>
      <c r="J910" s="427"/>
      <c r="K910" s="427"/>
      <c r="L910" s="427"/>
      <c r="M910" s="427"/>
      <c r="N910" s="427"/>
      <c r="O910" s="427"/>
      <c r="P910" s="427"/>
      <c r="Q910" s="427"/>
      <c r="R910" s="427"/>
      <c r="S910" s="427"/>
      <c r="T910" s="427"/>
      <c r="U910" s="427"/>
      <c r="V910" s="427"/>
      <c r="W910" s="427"/>
      <c r="X910" s="427"/>
      <c r="Y910" s="427"/>
      <c r="Z910" s="427"/>
      <c r="AA910" s="427"/>
      <c r="AB910" s="427"/>
      <c r="AC910" s="427"/>
      <c r="AD910" s="427"/>
      <c r="AE910" s="427"/>
      <c r="AF910" s="427"/>
      <c r="AG910" s="427"/>
      <c r="AH910" s="427"/>
      <c r="AI910" s="427"/>
      <c r="AJ910" s="427"/>
      <c r="AK910" s="427"/>
      <c r="AL910" s="427"/>
      <c r="AM910" s="427"/>
      <c r="AN910" s="427"/>
      <c r="AO910" s="427"/>
      <c r="AP910" s="427"/>
      <c r="AQ910" s="427"/>
      <c r="AR910" s="427"/>
      <c r="AS910" s="427"/>
      <c r="AT910" s="427"/>
      <c r="AU910" s="427"/>
      <c r="AV910" s="427"/>
      <c r="AW910" s="427"/>
      <c r="AX910" s="427"/>
      <c r="AY910" s="427"/>
      <c r="AZ910" s="427"/>
      <c r="BA910" s="427"/>
      <c r="BB910" s="427"/>
      <c r="BC910" s="427"/>
      <c r="BD910" s="427"/>
      <c r="BE910" s="427"/>
      <c r="BF910" s="427"/>
      <c r="BG910" s="427"/>
      <c r="BH910" s="427"/>
      <c r="BI910" s="427"/>
      <c r="BJ910" s="427"/>
      <c r="BK910" s="427"/>
      <c r="BL910" s="427"/>
      <c r="BM910" s="427"/>
      <c r="BN910" s="427"/>
      <c r="BO910" s="427"/>
      <c r="BP910" s="427"/>
      <c r="BQ910" s="427"/>
      <c r="BR910" s="427"/>
      <c r="BS910" s="427"/>
      <c r="BT910" s="427"/>
      <c r="BU910" s="427"/>
      <c r="BV910" s="427"/>
      <c r="BW910" s="427"/>
      <c r="BX910" s="427"/>
      <c r="BY910" s="427"/>
      <c r="BZ910" s="427"/>
      <c r="CA910" s="427"/>
      <c r="CB910" s="427"/>
      <c r="CC910" s="427"/>
      <c r="CD910" s="427"/>
      <c r="CE910" s="427"/>
      <c r="CF910" s="427"/>
      <c r="CG910" s="427"/>
      <c r="CH910" s="427"/>
      <c r="CI910" s="427"/>
      <c r="CJ910" s="427"/>
      <c r="CK910" s="427"/>
      <c r="CL910" s="427"/>
      <c r="CM910" s="427"/>
    </row>
    <row r="911">
      <c r="A911" s="427"/>
      <c r="B911" s="427"/>
      <c r="C911" s="427"/>
      <c r="D911" s="427"/>
      <c r="E911" s="427"/>
      <c r="F911" s="427"/>
      <c r="G911" s="427"/>
      <c r="H911" s="427"/>
      <c r="I911" s="427"/>
      <c r="J911" s="427"/>
      <c r="K911" s="427"/>
      <c r="L911" s="427"/>
      <c r="M911" s="427"/>
      <c r="N911" s="427"/>
      <c r="O911" s="427"/>
      <c r="P911" s="427"/>
      <c r="Q911" s="427"/>
      <c r="R911" s="427"/>
      <c r="S911" s="427"/>
      <c r="T911" s="427"/>
      <c r="U911" s="427"/>
      <c r="V911" s="427"/>
      <c r="W911" s="427"/>
      <c r="X911" s="427"/>
      <c r="Y911" s="427"/>
      <c r="Z911" s="427"/>
      <c r="AA911" s="427"/>
      <c r="AB911" s="427"/>
      <c r="AC911" s="427"/>
      <c r="AD911" s="427"/>
      <c r="AE911" s="427"/>
      <c r="AF911" s="427"/>
      <c r="AG911" s="427"/>
      <c r="AH911" s="427"/>
      <c r="AI911" s="427"/>
      <c r="AJ911" s="427"/>
      <c r="AK911" s="427"/>
      <c r="AL911" s="427"/>
      <c r="AM911" s="427"/>
      <c r="AN911" s="427"/>
      <c r="AO911" s="427"/>
      <c r="AP911" s="427"/>
      <c r="AQ911" s="427"/>
      <c r="AR911" s="427"/>
      <c r="AS911" s="427"/>
      <c r="AT911" s="427"/>
      <c r="AU911" s="427"/>
      <c r="AV911" s="427"/>
      <c r="AW911" s="427"/>
      <c r="AX911" s="427"/>
      <c r="AY911" s="427"/>
      <c r="AZ911" s="427"/>
      <c r="BA911" s="427"/>
      <c r="BB911" s="427"/>
      <c r="BC911" s="427"/>
      <c r="BD911" s="427"/>
      <c r="BE911" s="427"/>
      <c r="BF911" s="427"/>
      <c r="BG911" s="427"/>
      <c r="BH911" s="427"/>
      <c r="BI911" s="427"/>
      <c r="BJ911" s="427"/>
      <c r="BK911" s="427"/>
      <c r="BL911" s="427"/>
      <c r="BM911" s="427"/>
      <c r="BN911" s="427"/>
      <c r="BO911" s="427"/>
      <c r="BP911" s="427"/>
      <c r="BQ911" s="427"/>
      <c r="BR911" s="427"/>
      <c r="BS911" s="427"/>
      <c r="BT911" s="427"/>
      <c r="BU911" s="427"/>
      <c r="BV911" s="427"/>
      <c r="BW911" s="427"/>
      <c r="BX911" s="427"/>
      <c r="BY911" s="427"/>
      <c r="BZ911" s="427"/>
      <c r="CA911" s="427"/>
      <c r="CB911" s="427"/>
      <c r="CC911" s="427"/>
      <c r="CD911" s="427"/>
      <c r="CE911" s="427"/>
      <c r="CF911" s="427"/>
      <c r="CG911" s="427"/>
      <c r="CH911" s="427"/>
      <c r="CI911" s="427"/>
      <c r="CJ911" s="427"/>
      <c r="CK911" s="427"/>
      <c r="CL911" s="427"/>
      <c r="CM911" s="427"/>
    </row>
    <row r="912">
      <c r="A912" s="427"/>
      <c r="B912" s="427"/>
      <c r="C912" s="427"/>
      <c r="D912" s="427"/>
      <c r="E912" s="427"/>
      <c r="F912" s="427"/>
      <c r="G912" s="427"/>
      <c r="H912" s="427"/>
      <c r="I912" s="427"/>
      <c r="J912" s="427"/>
      <c r="K912" s="427"/>
      <c r="L912" s="427"/>
      <c r="M912" s="427"/>
      <c r="N912" s="427"/>
      <c r="O912" s="427"/>
      <c r="P912" s="427"/>
      <c r="Q912" s="427"/>
      <c r="R912" s="427"/>
      <c r="S912" s="427"/>
      <c r="T912" s="427"/>
      <c r="U912" s="427"/>
      <c r="V912" s="427"/>
      <c r="W912" s="427"/>
      <c r="X912" s="427"/>
      <c r="Y912" s="427"/>
      <c r="Z912" s="427"/>
      <c r="AA912" s="427"/>
      <c r="AB912" s="427"/>
      <c r="AC912" s="427"/>
      <c r="AD912" s="427"/>
      <c r="AE912" s="427"/>
      <c r="AF912" s="427"/>
      <c r="AG912" s="427"/>
      <c r="AH912" s="427"/>
      <c r="AI912" s="427"/>
      <c r="AJ912" s="427"/>
      <c r="AK912" s="427"/>
      <c r="AL912" s="427"/>
      <c r="AM912" s="427"/>
      <c r="AN912" s="427"/>
      <c r="AO912" s="427"/>
      <c r="AP912" s="427"/>
      <c r="AQ912" s="427"/>
      <c r="AR912" s="427"/>
      <c r="AS912" s="427"/>
      <c r="AT912" s="427"/>
      <c r="AU912" s="427"/>
      <c r="AV912" s="427"/>
      <c r="AW912" s="427"/>
      <c r="AX912" s="427"/>
      <c r="AY912" s="427"/>
      <c r="AZ912" s="427"/>
      <c r="BA912" s="427"/>
      <c r="BB912" s="427"/>
      <c r="BC912" s="427"/>
      <c r="BD912" s="427"/>
      <c r="BE912" s="427"/>
      <c r="BF912" s="427"/>
      <c r="BG912" s="427"/>
      <c r="BH912" s="427"/>
      <c r="BI912" s="427"/>
      <c r="BJ912" s="427"/>
      <c r="BK912" s="427"/>
      <c r="BL912" s="427"/>
      <c r="BM912" s="427"/>
      <c r="BN912" s="427"/>
      <c r="BO912" s="427"/>
      <c r="BP912" s="427"/>
      <c r="BQ912" s="427"/>
      <c r="BR912" s="427"/>
      <c r="BS912" s="427"/>
      <c r="BT912" s="427"/>
      <c r="BU912" s="427"/>
      <c r="BV912" s="427"/>
      <c r="BW912" s="427"/>
      <c r="BX912" s="427"/>
      <c r="BY912" s="427"/>
      <c r="BZ912" s="427"/>
      <c r="CA912" s="427"/>
      <c r="CB912" s="427"/>
      <c r="CC912" s="427"/>
      <c r="CD912" s="427"/>
      <c r="CE912" s="427"/>
      <c r="CF912" s="427"/>
      <c r="CG912" s="427"/>
      <c r="CH912" s="427"/>
      <c r="CI912" s="427"/>
      <c r="CJ912" s="427"/>
      <c r="CK912" s="427"/>
      <c r="CL912" s="427"/>
      <c r="CM912" s="427"/>
    </row>
    <row r="913">
      <c r="A913" s="427"/>
      <c r="B913" s="427"/>
      <c r="C913" s="427"/>
      <c r="D913" s="427"/>
      <c r="E913" s="427"/>
      <c r="F913" s="427"/>
      <c r="G913" s="427"/>
      <c r="H913" s="427"/>
      <c r="I913" s="427"/>
      <c r="J913" s="427"/>
      <c r="K913" s="427"/>
      <c r="L913" s="427"/>
      <c r="M913" s="427"/>
      <c r="N913" s="427"/>
      <c r="O913" s="427"/>
      <c r="P913" s="427"/>
      <c r="Q913" s="427"/>
      <c r="R913" s="427"/>
      <c r="S913" s="427"/>
      <c r="T913" s="427"/>
      <c r="U913" s="427"/>
      <c r="V913" s="427"/>
      <c r="W913" s="427"/>
      <c r="X913" s="427"/>
      <c r="Y913" s="427"/>
      <c r="Z913" s="427"/>
      <c r="AA913" s="427"/>
      <c r="AB913" s="427"/>
      <c r="AC913" s="427"/>
      <c r="AD913" s="427"/>
      <c r="AE913" s="427"/>
      <c r="AF913" s="427"/>
      <c r="AG913" s="427"/>
      <c r="AH913" s="427"/>
      <c r="AI913" s="427"/>
      <c r="AJ913" s="427"/>
      <c r="AK913" s="427"/>
      <c r="AL913" s="427"/>
      <c r="AM913" s="427"/>
      <c r="AN913" s="427"/>
      <c r="AO913" s="427"/>
      <c r="AP913" s="427"/>
      <c r="AQ913" s="427"/>
      <c r="AR913" s="427"/>
      <c r="AS913" s="427"/>
      <c r="AT913" s="427"/>
      <c r="AU913" s="427"/>
      <c r="AV913" s="427"/>
      <c r="AW913" s="427"/>
      <c r="AX913" s="427"/>
      <c r="AY913" s="427"/>
      <c r="AZ913" s="427"/>
      <c r="BA913" s="427"/>
      <c r="BB913" s="427"/>
      <c r="BC913" s="427"/>
      <c r="BD913" s="427"/>
      <c r="BE913" s="427"/>
      <c r="BF913" s="427"/>
      <c r="BG913" s="427"/>
      <c r="BH913" s="427"/>
      <c r="BI913" s="427"/>
      <c r="BJ913" s="427"/>
      <c r="BK913" s="427"/>
      <c r="BL913" s="427"/>
      <c r="BM913" s="427"/>
      <c r="BN913" s="427"/>
      <c r="BO913" s="427"/>
      <c r="BP913" s="427"/>
      <c r="BQ913" s="427"/>
      <c r="BR913" s="427"/>
      <c r="BS913" s="427"/>
      <c r="BT913" s="427"/>
      <c r="BU913" s="427"/>
      <c r="BV913" s="427"/>
      <c r="BW913" s="427"/>
      <c r="BX913" s="427"/>
      <c r="BY913" s="427"/>
      <c r="BZ913" s="427"/>
      <c r="CA913" s="427"/>
      <c r="CB913" s="427"/>
      <c r="CC913" s="427"/>
      <c r="CD913" s="427"/>
      <c r="CE913" s="427"/>
      <c r="CF913" s="427"/>
      <c r="CG913" s="427"/>
      <c r="CH913" s="427"/>
      <c r="CI913" s="427"/>
      <c r="CJ913" s="427"/>
      <c r="CK913" s="427"/>
      <c r="CL913" s="427"/>
      <c r="CM913" s="427"/>
    </row>
    <row r="914">
      <c r="A914" s="427"/>
      <c r="B914" s="427"/>
      <c r="C914" s="427"/>
      <c r="D914" s="427"/>
      <c r="E914" s="427"/>
      <c r="F914" s="427"/>
      <c r="G914" s="427"/>
      <c r="H914" s="427"/>
      <c r="I914" s="427"/>
      <c r="J914" s="427"/>
      <c r="K914" s="427"/>
      <c r="L914" s="427"/>
      <c r="M914" s="427"/>
      <c r="N914" s="427"/>
      <c r="O914" s="427"/>
      <c r="P914" s="427"/>
      <c r="Q914" s="427"/>
      <c r="R914" s="427"/>
      <c r="S914" s="427"/>
      <c r="T914" s="427"/>
      <c r="U914" s="427"/>
      <c r="V914" s="427"/>
      <c r="W914" s="427"/>
      <c r="X914" s="427"/>
      <c r="Y914" s="427"/>
      <c r="Z914" s="427"/>
      <c r="AA914" s="427"/>
      <c r="AB914" s="427"/>
      <c r="AC914" s="427"/>
      <c r="AD914" s="427"/>
      <c r="AE914" s="427"/>
      <c r="AF914" s="427"/>
      <c r="AG914" s="427"/>
      <c r="AH914" s="427"/>
      <c r="AI914" s="427"/>
      <c r="AJ914" s="427"/>
      <c r="AK914" s="427"/>
      <c r="AL914" s="427"/>
      <c r="AM914" s="427"/>
      <c r="AN914" s="427"/>
      <c r="AO914" s="427"/>
      <c r="AP914" s="427"/>
      <c r="AQ914" s="427"/>
      <c r="AR914" s="427"/>
      <c r="AS914" s="427"/>
      <c r="AT914" s="427"/>
      <c r="AU914" s="427"/>
      <c r="AV914" s="427"/>
      <c r="AW914" s="427"/>
      <c r="AX914" s="427"/>
      <c r="AY914" s="427"/>
      <c r="AZ914" s="427"/>
      <c r="BA914" s="427"/>
      <c r="BB914" s="427"/>
      <c r="BC914" s="427"/>
      <c r="BD914" s="427"/>
      <c r="BE914" s="427"/>
      <c r="BF914" s="427"/>
      <c r="BG914" s="427"/>
      <c r="BH914" s="427"/>
      <c r="BI914" s="427"/>
      <c r="BJ914" s="427"/>
      <c r="BK914" s="427"/>
      <c r="BL914" s="427"/>
      <c r="BM914" s="427"/>
      <c r="BN914" s="427"/>
      <c r="BO914" s="427"/>
      <c r="BP914" s="427"/>
      <c r="BQ914" s="427"/>
      <c r="BR914" s="427"/>
      <c r="BS914" s="427"/>
      <c r="BT914" s="427"/>
      <c r="BU914" s="427"/>
      <c r="BV914" s="427"/>
      <c r="BW914" s="427"/>
      <c r="BX914" s="427"/>
      <c r="BY914" s="427"/>
      <c r="BZ914" s="427"/>
      <c r="CA914" s="427"/>
      <c r="CB914" s="427"/>
      <c r="CC914" s="427"/>
      <c r="CD914" s="427"/>
      <c r="CE914" s="427"/>
      <c r="CF914" s="427"/>
      <c r="CG914" s="427"/>
      <c r="CH914" s="427"/>
      <c r="CI914" s="427"/>
      <c r="CJ914" s="427"/>
      <c r="CK914" s="427"/>
      <c r="CL914" s="427"/>
      <c r="CM914" s="427"/>
    </row>
    <row r="915">
      <c r="A915" s="427"/>
      <c r="B915" s="427"/>
      <c r="C915" s="427"/>
      <c r="D915" s="427"/>
      <c r="E915" s="427"/>
      <c r="F915" s="427"/>
      <c r="G915" s="427"/>
      <c r="H915" s="427"/>
      <c r="I915" s="427"/>
      <c r="J915" s="427"/>
      <c r="K915" s="427"/>
      <c r="L915" s="427"/>
      <c r="M915" s="427"/>
      <c r="N915" s="427"/>
      <c r="O915" s="427"/>
      <c r="P915" s="427"/>
      <c r="Q915" s="427"/>
      <c r="R915" s="427"/>
      <c r="S915" s="427"/>
      <c r="T915" s="427"/>
      <c r="U915" s="427"/>
      <c r="V915" s="427"/>
      <c r="W915" s="427"/>
      <c r="X915" s="427"/>
      <c r="Y915" s="427"/>
      <c r="Z915" s="427"/>
      <c r="AA915" s="427"/>
      <c r="AB915" s="427"/>
      <c r="AC915" s="427"/>
      <c r="AD915" s="427"/>
      <c r="AE915" s="427"/>
      <c r="AF915" s="427"/>
      <c r="AG915" s="427"/>
      <c r="AH915" s="427"/>
      <c r="AI915" s="427"/>
      <c r="AJ915" s="427"/>
      <c r="AK915" s="427"/>
      <c r="AL915" s="427"/>
      <c r="AM915" s="427"/>
      <c r="AN915" s="427"/>
      <c r="AO915" s="427"/>
      <c r="AP915" s="427"/>
      <c r="AQ915" s="427"/>
      <c r="AR915" s="427"/>
      <c r="AS915" s="427"/>
      <c r="AT915" s="427"/>
      <c r="AU915" s="427"/>
      <c r="AV915" s="427"/>
      <c r="AW915" s="427"/>
      <c r="AX915" s="427"/>
      <c r="AY915" s="427"/>
      <c r="AZ915" s="427"/>
      <c r="BA915" s="427"/>
      <c r="BB915" s="427"/>
      <c r="BC915" s="427"/>
      <c r="BD915" s="427"/>
      <c r="BE915" s="427"/>
      <c r="BF915" s="427"/>
      <c r="BG915" s="427"/>
      <c r="BH915" s="427"/>
      <c r="BI915" s="427"/>
      <c r="BJ915" s="427"/>
      <c r="BK915" s="427"/>
      <c r="BL915" s="427"/>
      <c r="BM915" s="427"/>
      <c r="BN915" s="427"/>
      <c r="BO915" s="427"/>
      <c r="BP915" s="427"/>
      <c r="BQ915" s="427"/>
      <c r="BR915" s="427"/>
      <c r="BS915" s="427"/>
      <c r="BT915" s="427"/>
      <c r="BU915" s="427"/>
      <c r="BV915" s="427"/>
      <c r="BW915" s="427"/>
      <c r="BX915" s="427"/>
      <c r="BY915" s="427"/>
      <c r="BZ915" s="427"/>
      <c r="CA915" s="427"/>
      <c r="CB915" s="427"/>
      <c r="CC915" s="427"/>
      <c r="CD915" s="427"/>
      <c r="CE915" s="427"/>
      <c r="CF915" s="427"/>
      <c r="CG915" s="427"/>
      <c r="CH915" s="427"/>
      <c r="CI915" s="427"/>
      <c r="CJ915" s="427"/>
      <c r="CK915" s="427"/>
      <c r="CL915" s="427"/>
      <c r="CM915" s="427"/>
    </row>
    <row r="916">
      <c r="A916" s="427"/>
      <c r="B916" s="427"/>
      <c r="C916" s="427"/>
      <c r="D916" s="427"/>
      <c r="E916" s="427"/>
      <c r="F916" s="427"/>
      <c r="G916" s="427"/>
      <c r="H916" s="427"/>
      <c r="I916" s="427"/>
      <c r="J916" s="427"/>
      <c r="K916" s="427"/>
      <c r="L916" s="427"/>
      <c r="M916" s="427"/>
      <c r="N916" s="427"/>
      <c r="O916" s="427"/>
      <c r="P916" s="427"/>
      <c r="Q916" s="427"/>
      <c r="R916" s="427"/>
      <c r="S916" s="427"/>
      <c r="T916" s="427"/>
      <c r="U916" s="427"/>
      <c r="V916" s="427"/>
      <c r="W916" s="427"/>
      <c r="X916" s="427"/>
      <c r="Y916" s="427"/>
      <c r="Z916" s="427"/>
      <c r="AA916" s="427"/>
      <c r="AB916" s="427"/>
      <c r="AC916" s="427"/>
      <c r="AD916" s="427"/>
      <c r="AE916" s="427"/>
      <c r="AF916" s="427"/>
      <c r="AG916" s="427"/>
      <c r="AH916" s="427"/>
      <c r="AI916" s="427"/>
      <c r="AJ916" s="427"/>
      <c r="AK916" s="427"/>
      <c r="AL916" s="427"/>
      <c r="AM916" s="427"/>
      <c r="AN916" s="427"/>
      <c r="AO916" s="427"/>
      <c r="AP916" s="427"/>
      <c r="AQ916" s="427"/>
      <c r="AR916" s="427"/>
      <c r="AS916" s="427"/>
      <c r="AT916" s="427"/>
      <c r="AU916" s="427"/>
      <c r="AV916" s="427"/>
      <c r="AW916" s="427"/>
      <c r="AX916" s="427"/>
      <c r="AY916" s="427"/>
      <c r="AZ916" s="427"/>
      <c r="BA916" s="427"/>
      <c r="BB916" s="427"/>
      <c r="BC916" s="427"/>
      <c r="BD916" s="427"/>
      <c r="BE916" s="427"/>
      <c r="BF916" s="427"/>
      <c r="BG916" s="427"/>
      <c r="BH916" s="427"/>
      <c r="BI916" s="427"/>
      <c r="BJ916" s="427"/>
      <c r="BK916" s="427"/>
      <c r="BL916" s="427"/>
      <c r="BM916" s="427"/>
      <c r="BN916" s="427"/>
      <c r="BO916" s="427"/>
      <c r="BP916" s="427"/>
      <c r="BQ916" s="427"/>
      <c r="BR916" s="427"/>
      <c r="BS916" s="427"/>
      <c r="BT916" s="427"/>
      <c r="BU916" s="427"/>
      <c r="BV916" s="427"/>
      <c r="BW916" s="427"/>
      <c r="BX916" s="427"/>
      <c r="BY916" s="427"/>
      <c r="BZ916" s="427"/>
      <c r="CA916" s="427"/>
      <c r="CB916" s="427"/>
      <c r="CC916" s="427"/>
      <c r="CD916" s="427"/>
      <c r="CE916" s="427"/>
      <c r="CF916" s="427"/>
      <c r="CG916" s="427"/>
      <c r="CH916" s="427"/>
      <c r="CI916" s="427"/>
      <c r="CJ916" s="427"/>
      <c r="CK916" s="427"/>
      <c r="CL916" s="427"/>
      <c r="CM916" s="427"/>
    </row>
    <row r="917">
      <c r="A917" s="427"/>
      <c r="B917" s="427"/>
      <c r="C917" s="427"/>
      <c r="D917" s="427"/>
      <c r="E917" s="427"/>
      <c r="F917" s="427"/>
      <c r="G917" s="427"/>
      <c r="H917" s="427"/>
      <c r="I917" s="427"/>
      <c r="J917" s="427"/>
      <c r="K917" s="427"/>
      <c r="L917" s="427"/>
      <c r="M917" s="427"/>
      <c r="N917" s="427"/>
      <c r="O917" s="427"/>
      <c r="P917" s="427"/>
      <c r="Q917" s="427"/>
      <c r="R917" s="427"/>
      <c r="S917" s="427"/>
      <c r="T917" s="427"/>
      <c r="U917" s="427"/>
      <c r="V917" s="427"/>
      <c r="W917" s="427"/>
      <c r="X917" s="427"/>
      <c r="Y917" s="427"/>
      <c r="Z917" s="427"/>
      <c r="AA917" s="427"/>
      <c r="AB917" s="427"/>
      <c r="AC917" s="427"/>
      <c r="AD917" s="427"/>
      <c r="AE917" s="427"/>
      <c r="AF917" s="427"/>
      <c r="AG917" s="427"/>
      <c r="AH917" s="427"/>
      <c r="AI917" s="427"/>
      <c r="AJ917" s="427"/>
      <c r="AK917" s="427"/>
      <c r="AL917" s="427"/>
      <c r="AM917" s="427"/>
      <c r="AN917" s="427"/>
      <c r="AO917" s="427"/>
      <c r="AP917" s="427"/>
      <c r="AQ917" s="427"/>
      <c r="AR917" s="427"/>
      <c r="AS917" s="427"/>
      <c r="AT917" s="427"/>
      <c r="AU917" s="427"/>
      <c r="AV917" s="427"/>
      <c r="AW917" s="427"/>
      <c r="AX917" s="427"/>
      <c r="AY917" s="427"/>
      <c r="AZ917" s="427"/>
      <c r="BA917" s="427"/>
      <c r="BB917" s="427"/>
      <c r="BC917" s="427"/>
      <c r="BD917" s="427"/>
      <c r="BE917" s="427"/>
      <c r="BF917" s="427"/>
      <c r="BG917" s="427"/>
      <c r="BH917" s="427"/>
      <c r="BI917" s="427"/>
      <c r="BJ917" s="427"/>
      <c r="BK917" s="427"/>
      <c r="BL917" s="427"/>
      <c r="BM917" s="427"/>
      <c r="BN917" s="427"/>
      <c r="BO917" s="427"/>
      <c r="BP917" s="427"/>
      <c r="BQ917" s="427"/>
      <c r="BR917" s="427"/>
      <c r="BS917" s="427"/>
      <c r="BT917" s="427"/>
      <c r="BU917" s="427"/>
      <c r="BV917" s="427"/>
      <c r="BW917" s="427"/>
      <c r="BX917" s="427"/>
      <c r="BY917" s="427"/>
      <c r="BZ917" s="427"/>
      <c r="CA917" s="427"/>
      <c r="CB917" s="427"/>
      <c r="CC917" s="427"/>
      <c r="CD917" s="427"/>
      <c r="CE917" s="427"/>
      <c r="CF917" s="427"/>
      <c r="CG917" s="427"/>
      <c r="CH917" s="427"/>
      <c r="CI917" s="427"/>
      <c r="CJ917" s="427"/>
      <c r="CK917" s="427"/>
      <c r="CL917" s="427"/>
      <c r="CM917" s="427"/>
    </row>
    <row r="918">
      <c r="A918" s="427"/>
      <c r="B918" s="427"/>
      <c r="C918" s="427"/>
      <c r="D918" s="427"/>
      <c r="E918" s="427"/>
      <c r="F918" s="427"/>
      <c r="G918" s="427"/>
      <c r="H918" s="427"/>
      <c r="I918" s="427"/>
      <c r="J918" s="427"/>
      <c r="K918" s="427"/>
      <c r="L918" s="427"/>
      <c r="M918" s="427"/>
      <c r="N918" s="427"/>
      <c r="O918" s="427"/>
      <c r="P918" s="427"/>
      <c r="Q918" s="427"/>
      <c r="R918" s="427"/>
      <c r="S918" s="427"/>
      <c r="T918" s="427"/>
      <c r="U918" s="427"/>
      <c r="V918" s="427"/>
      <c r="W918" s="427"/>
      <c r="X918" s="427"/>
      <c r="Y918" s="427"/>
      <c r="Z918" s="427"/>
      <c r="AA918" s="427"/>
      <c r="AB918" s="427"/>
      <c r="AC918" s="427"/>
      <c r="AD918" s="427"/>
      <c r="AE918" s="427"/>
      <c r="AF918" s="427"/>
      <c r="AG918" s="427"/>
      <c r="AH918" s="427"/>
      <c r="AI918" s="427"/>
      <c r="AJ918" s="427"/>
      <c r="AK918" s="427"/>
      <c r="AL918" s="427"/>
      <c r="AM918" s="427"/>
      <c r="AN918" s="427"/>
      <c r="AO918" s="427"/>
      <c r="AP918" s="427"/>
      <c r="AQ918" s="427"/>
      <c r="AR918" s="427"/>
      <c r="AS918" s="427"/>
      <c r="AT918" s="427"/>
      <c r="AU918" s="427"/>
      <c r="AV918" s="427"/>
      <c r="AW918" s="427"/>
      <c r="AX918" s="427"/>
      <c r="AY918" s="427"/>
      <c r="AZ918" s="427"/>
      <c r="BA918" s="427"/>
      <c r="BB918" s="427"/>
      <c r="BC918" s="427"/>
      <c r="BD918" s="427"/>
      <c r="BE918" s="427"/>
      <c r="BF918" s="427"/>
      <c r="BG918" s="427"/>
      <c r="BH918" s="427"/>
      <c r="BI918" s="427"/>
      <c r="BJ918" s="427"/>
      <c r="BK918" s="427"/>
      <c r="BL918" s="427"/>
      <c r="BM918" s="427"/>
      <c r="BN918" s="427"/>
      <c r="BO918" s="427"/>
      <c r="BP918" s="427"/>
      <c r="BQ918" s="427"/>
      <c r="BR918" s="427"/>
      <c r="BS918" s="427"/>
      <c r="BT918" s="427"/>
      <c r="BU918" s="427"/>
      <c r="BV918" s="427"/>
      <c r="BW918" s="427"/>
      <c r="BX918" s="427"/>
      <c r="BY918" s="427"/>
      <c r="BZ918" s="427"/>
      <c r="CA918" s="427"/>
      <c r="CB918" s="427"/>
      <c r="CC918" s="427"/>
      <c r="CD918" s="427"/>
      <c r="CE918" s="427"/>
      <c r="CF918" s="427"/>
      <c r="CG918" s="427"/>
      <c r="CH918" s="427"/>
      <c r="CI918" s="427"/>
      <c r="CJ918" s="427"/>
      <c r="CK918" s="427"/>
      <c r="CL918" s="427"/>
      <c r="CM918" s="427"/>
    </row>
    <row r="919">
      <c r="A919" s="427"/>
      <c r="B919" s="427"/>
      <c r="C919" s="427"/>
      <c r="D919" s="427"/>
      <c r="E919" s="427"/>
      <c r="F919" s="427"/>
      <c r="G919" s="427"/>
      <c r="H919" s="427"/>
      <c r="I919" s="427"/>
      <c r="J919" s="427"/>
      <c r="K919" s="427"/>
      <c r="L919" s="427"/>
      <c r="M919" s="427"/>
      <c r="N919" s="427"/>
      <c r="O919" s="427"/>
      <c r="P919" s="427"/>
      <c r="Q919" s="427"/>
      <c r="R919" s="427"/>
      <c r="S919" s="427"/>
      <c r="T919" s="427"/>
      <c r="U919" s="427"/>
      <c r="V919" s="427"/>
      <c r="W919" s="427"/>
      <c r="X919" s="427"/>
      <c r="Y919" s="427"/>
      <c r="Z919" s="427"/>
      <c r="AA919" s="427"/>
      <c r="AB919" s="427"/>
      <c r="AC919" s="427"/>
      <c r="AD919" s="427"/>
      <c r="AE919" s="427"/>
      <c r="AF919" s="427"/>
      <c r="AG919" s="427"/>
      <c r="AH919" s="427"/>
      <c r="AI919" s="427"/>
      <c r="AJ919" s="427"/>
      <c r="AK919" s="427"/>
      <c r="AL919" s="427"/>
      <c r="AM919" s="427"/>
      <c r="AN919" s="427"/>
      <c r="AO919" s="427"/>
      <c r="AP919" s="427"/>
      <c r="AQ919" s="427"/>
      <c r="AR919" s="427"/>
      <c r="AS919" s="427"/>
      <c r="AT919" s="427"/>
      <c r="AU919" s="427"/>
      <c r="AV919" s="427"/>
      <c r="AW919" s="427"/>
      <c r="AX919" s="427"/>
      <c r="AY919" s="427"/>
      <c r="AZ919" s="427"/>
      <c r="BA919" s="427"/>
      <c r="BB919" s="427"/>
      <c r="BC919" s="427"/>
      <c r="BD919" s="427"/>
      <c r="BE919" s="427"/>
      <c r="BF919" s="427"/>
      <c r="BG919" s="427"/>
      <c r="BH919" s="427"/>
      <c r="BI919" s="427"/>
      <c r="BJ919" s="427"/>
      <c r="BK919" s="427"/>
      <c r="BL919" s="427"/>
      <c r="BM919" s="427"/>
      <c r="BN919" s="427"/>
      <c r="BO919" s="427"/>
      <c r="BP919" s="427"/>
      <c r="BQ919" s="427"/>
      <c r="BR919" s="427"/>
      <c r="BS919" s="427"/>
      <c r="BT919" s="427"/>
      <c r="BU919" s="427"/>
      <c r="BV919" s="427"/>
      <c r="BW919" s="427"/>
      <c r="BX919" s="427"/>
      <c r="BY919" s="427"/>
      <c r="BZ919" s="427"/>
      <c r="CA919" s="427"/>
      <c r="CB919" s="427"/>
      <c r="CC919" s="427"/>
      <c r="CD919" s="427"/>
      <c r="CE919" s="427"/>
      <c r="CF919" s="427"/>
      <c r="CG919" s="427"/>
      <c r="CH919" s="427"/>
      <c r="CI919" s="427"/>
      <c r="CJ919" s="427"/>
      <c r="CK919" s="427"/>
      <c r="CL919" s="427"/>
      <c r="CM919" s="427"/>
    </row>
    <row r="920">
      <c r="A920" s="427"/>
      <c r="B920" s="427"/>
      <c r="C920" s="427"/>
      <c r="D920" s="427"/>
      <c r="E920" s="427"/>
      <c r="F920" s="427"/>
      <c r="G920" s="427"/>
      <c r="H920" s="427"/>
      <c r="I920" s="427"/>
      <c r="J920" s="427"/>
      <c r="K920" s="427"/>
      <c r="L920" s="427"/>
      <c r="M920" s="427"/>
      <c r="N920" s="427"/>
      <c r="O920" s="427"/>
      <c r="P920" s="427"/>
      <c r="Q920" s="427"/>
      <c r="R920" s="427"/>
      <c r="S920" s="427"/>
      <c r="T920" s="427"/>
      <c r="U920" s="427"/>
      <c r="V920" s="427"/>
      <c r="W920" s="427"/>
      <c r="X920" s="427"/>
      <c r="Y920" s="427"/>
      <c r="Z920" s="427"/>
      <c r="AA920" s="427"/>
      <c r="AB920" s="427"/>
      <c r="AC920" s="427"/>
      <c r="AD920" s="427"/>
      <c r="AE920" s="427"/>
      <c r="AF920" s="427"/>
      <c r="AG920" s="427"/>
      <c r="AH920" s="427"/>
      <c r="AI920" s="427"/>
      <c r="AJ920" s="427"/>
      <c r="AK920" s="427"/>
      <c r="AL920" s="427"/>
      <c r="AM920" s="427"/>
      <c r="AN920" s="427"/>
      <c r="AO920" s="427"/>
      <c r="AP920" s="427"/>
      <c r="AQ920" s="427"/>
      <c r="AR920" s="427"/>
      <c r="AS920" s="427"/>
      <c r="AT920" s="427"/>
      <c r="AU920" s="427"/>
      <c r="AV920" s="427"/>
      <c r="AW920" s="427"/>
      <c r="AX920" s="427"/>
      <c r="AY920" s="427"/>
      <c r="AZ920" s="427"/>
      <c r="BA920" s="427"/>
      <c r="BB920" s="427"/>
      <c r="BC920" s="427"/>
      <c r="BD920" s="427"/>
      <c r="BE920" s="427"/>
      <c r="BF920" s="427"/>
      <c r="BG920" s="427"/>
      <c r="BH920" s="427"/>
      <c r="BI920" s="427"/>
      <c r="BJ920" s="427"/>
      <c r="BK920" s="427"/>
      <c r="BL920" s="427"/>
      <c r="BM920" s="427"/>
      <c r="BN920" s="427"/>
      <c r="BO920" s="427"/>
      <c r="BP920" s="427"/>
      <c r="BQ920" s="427"/>
      <c r="BR920" s="427"/>
      <c r="BS920" s="427"/>
      <c r="BT920" s="427"/>
      <c r="BU920" s="427"/>
      <c r="BV920" s="427"/>
      <c r="BW920" s="427"/>
      <c r="BX920" s="427"/>
      <c r="BY920" s="427"/>
      <c r="BZ920" s="427"/>
      <c r="CA920" s="427"/>
      <c r="CB920" s="427"/>
      <c r="CC920" s="427"/>
      <c r="CD920" s="427"/>
      <c r="CE920" s="427"/>
      <c r="CF920" s="427"/>
      <c r="CG920" s="427"/>
      <c r="CH920" s="427"/>
      <c r="CI920" s="427"/>
      <c r="CJ920" s="427"/>
      <c r="CK920" s="427"/>
      <c r="CL920" s="427"/>
      <c r="CM920" s="427"/>
    </row>
    <row r="921">
      <c r="A921" s="427"/>
      <c r="B921" s="427"/>
      <c r="C921" s="427"/>
      <c r="D921" s="427"/>
      <c r="E921" s="427"/>
      <c r="F921" s="427"/>
      <c r="G921" s="427"/>
      <c r="H921" s="427"/>
      <c r="I921" s="427"/>
      <c r="J921" s="427"/>
      <c r="K921" s="427"/>
      <c r="L921" s="427"/>
      <c r="M921" s="427"/>
      <c r="N921" s="427"/>
      <c r="O921" s="427"/>
      <c r="P921" s="427"/>
      <c r="Q921" s="427"/>
      <c r="R921" s="427"/>
      <c r="S921" s="427"/>
      <c r="T921" s="427"/>
      <c r="U921" s="427"/>
      <c r="V921" s="427"/>
      <c r="W921" s="427"/>
      <c r="X921" s="427"/>
      <c r="Y921" s="427"/>
      <c r="Z921" s="427"/>
      <c r="AA921" s="427"/>
      <c r="AB921" s="427"/>
      <c r="AC921" s="427"/>
      <c r="AD921" s="427"/>
      <c r="AE921" s="427"/>
      <c r="AF921" s="427"/>
      <c r="AG921" s="427"/>
      <c r="AH921" s="427"/>
      <c r="AI921" s="427"/>
      <c r="AJ921" s="427"/>
      <c r="AK921" s="427"/>
      <c r="AL921" s="427"/>
      <c r="AM921" s="427"/>
      <c r="AN921" s="427"/>
      <c r="AO921" s="427"/>
      <c r="AP921" s="427"/>
      <c r="AQ921" s="427"/>
      <c r="AR921" s="427"/>
      <c r="AS921" s="427"/>
      <c r="AT921" s="427"/>
      <c r="AU921" s="427"/>
      <c r="AV921" s="427"/>
      <c r="AW921" s="427"/>
      <c r="AX921" s="427"/>
      <c r="AY921" s="427"/>
      <c r="AZ921" s="427"/>
      <c r="BA921" s="427"/>
      <c r="BB921" s="427"/>
      <c r="BC921" s="427"/>
      <c r="BD921" s="427"/>
      <c r="BE921" s="427"/>
      <c r="BF921" s="427"/>
      <c r="BG921" s="427"/>
      <c r="BH921" s="427"/>
      <c r="BI921" s="427"/>
      <c r="BJ921" s="427"/>
      <c r="BK921" s="427"/>
      <c r="BL921" s="427"/>
      <c r="BM921" s="427"/>
      <c r="BN921" s="427"/>
      <c r="BO921" s="427"/>
      <c r="BP921" s="427"/>
      <c r="BQ921" s="427"/>
      <c r="BR921" s="427"/>
      <c r="BS921" s="427"/>
      <c r="BT921" s="427"/>
      <c r="BU921" s="427"/>
      <c r="BV921" s="427"/>
      <c r="BW921" s="427"/>
      <c r="BX921" s="427"/>
      <c r="BY921" s="427"/>
      <c r="BZ921" s="427"/>
      <c r="CA921" s="427"/>
      <c r="CB921" s="427"/>
      <c r="CC921" s="427"/>
      <c r="CD921" s="427"/>
      <c r="CE921" s="427"/>
      <c r="CF921" s="427"/>
      <c r="CG921" s="427"/>
      <c r="CH921" s="427"/>
      <c r="CI921" s="427"/>
      <c r="CJ921" s="427"/>
      <c r="CK921" s="427"/>
      <c r="CL921" s="427"/>
      <c r="CM921" s="427"/>
    </row>
    <row r="922">
      <c r="A922" s="427"/>
      <c r="B922" s="427"/>
      <c r="C922" s="427"/>
      <c r="D922" s="427"/>
      <c r="E922" s="427"/>
      <c r="F922" s="427"/>
      <c r="G922" s="427"/>
      <c r="H922" s="427"/>
      <c r="I922" s="427"/>
      <c r="J922" s="427"/>
      <c r="K922" s="427"/>
      <c r="L922" s="427"/>
      <c r="M922" s="427"/>
      <c r="N922" s="427"/>
      <c r="O922" s="427"/>
      <c r="P922" s="427"/>
      <c r="Q922" s="427"/>
      <c r="R922" s="427"/>
      <c r="S922" s="427"/>
      <c r="T922" s="427"/>
      <c r="U922" s="427"/>
      <c r="V922" s="427"/>
      <c r="W922" s="427"/>
      <c r="X922" s="427"/>
      <c r="Y922" s="427"/>
      <c r="Z922" s="427"/>
      <c r="AA922" s="427"/>
      <c r="AB922" s="427"/>
      <c r="AC922" s="427"/>
      <c r="AD922" s="427"/>
      <c r="AE922" s="427"/>
      <c r="AF922" s="427"/>
      <c r="AG922" s="427"/>
      <c r="AH922" s="427"/>
      <c r="AI922" s="427"/>
      <c r="AJ922" s="427"/>
      <c r="AK922" s="427"/>
      <c r="AL922" s="427"/>
      <c r="AM922" s="427"/>
      <c r="AN922" s="427"/>
      <c r="AO922" s="427"/>
      <c r="AP922" s="427"/>
      <c r="AQ922" s="427"/>
      <c r="AR922" s="427"/>
      <c r="AS922" s="427"/>
      <c r="AT922" s="427"/>
      <c r="AU922" s="427"/>
      <c r="AV922" s="427"/>
      <c r="AW922" s="427"/>
      <c r="AX922" s="427"/>
      <c r="AY922" s="427"/>
      <c r="AZ922" s="427"/>
      <c r="BA922" s="427"/>
      <c r="BB922" s="427"/>
      <c r="BC922" s="427"/>
      <c r="BD922" s="427"/>
      <c r="BE922" s="427"/>
      <c r="BF922" s="427"/>
      <c r="BG922" s="427"/>
      <c r="BH922" s="427"/>
      <c r="BI922" s="427"/>
      <c r="BJ922" s="427"/>
      <c r="BK922" s="427"/>
      <c r="BL922" s="427"/>
      <c r="BM922" s="427"/>
      <c r="BN922" s="427"/>
      <c r="BO922" s="427"/>
      <c r="BP922" s="427"/>
      <c r="BQ922" s="427"/>
      <c r="BR922" s="427"/>
      <c r="BS922" s="427"/>
      <c r="BT922" s="427"/>
      <c r="BU922" s="427"/>
      <c r="BV922" s="427"/>
      <c r="BW922" s="427"/>
      <c r="BX922" s="427"/>
      <c r="BY922" s="427"/>
      <c r="BZ922" s="427"/>
      <c r="CA922" s="427"/>
      <c r="CB922" s="427"/>
      <c r="CC922" s="427"/>
      <c r="CD922" s="427"/>
      <c r="CE922" s="427"/>
      <c r="CF922" s="427"/>
      <c r="CG922" s="427"/>
      <c r="CH922" s="427"/>
      <c r="CI922" s="427"/>
      <c r="CJ922" s="427"/>
      <c r="CK922" s="427"/>
      <c r="CL922" s="427"/>
      <c r="CM922" s="427"/>
    </row>
    <row r="923">
      <c r="A923" s="427"/>
      <c r="B923" s="427"/>
      <c r="C923" s="427"/>
      <c r="D923" s="427"/>
      <c r="E923" s="427"/>
      <c r="F923" s="427"/>
      <c r="G923" s="427"/>
      <c r="H923" s="427"/>
      <c r="I923" s="427"/>
      <c r="J923" s="427"/>
      <c r="K923" s="427"/>
      <c r="L923" s="427"/>
      <c r="M923" s="427"/>
      <c r="N923" s="427"/>
      <c r="O923" s="427"/>
      <c r="P923" s="427"/>
      <c r="Q923" s="427"/>
      <c r="R923" s="427"/>
      <c r="S923" s="427"/>
      <c r="T923" s="427"/>
      <c r="U923" s="427"/>
      <c r="V923" s="427"/>
      <c r="W923" s="427"/>
      <c r="X923" s="427"/>
      <c r="Y923" s="427"/>
      <c r="Z923" s="427"/>
      <c r="AA923" s="427"/>
      <c r="AB923" s="427"/>
      <c r="AC923" s="427"/>
      <c r="AD923" s="427"/>
      <c r="AE923" s="427"/>
      <c r="AF923" s="427"/>
      <c r="AG923" s="427"/>
      <c r="AH923" s="427"/>
      <c r="AI923" s="427"/>
      <c r="AJ923" s="427"/>
      <c r="AK923" s="427"/>
      <c r="AL923" s="427"/>
      <c r="AM923" s="427"/>
      <c r="AN923" s="427"/>
      <c r="AO923" s="427"/>
      <c r="AP923" s="427"/>
      <c r="AQ923" s="427"/>
      <c r="AR923" s="427"/>
      <c r="AS923" s="427"/>
      <c r="AT923" s="427"/>
      <c r="AU923" s="427"/>
      <c r="AV923" s="427"/>
      <c r="AW923" s="427"/>
      <c r="AX923" s="427"/>
      <c r="AY923" s="427"/>
      <c r="AZ923" s="427"/>
      <c r="BA923" s="427"/>
      <c r="BB923" s="427"/>
      <c r="BC923" s="427"/>
      <c r="BD923" s="427"/>
      <c r="BE923" s="427"/>
      <c r="BF923" s="427"/>
      <c r="BG923" s="427"/>
      <c r="BH923" s="427"/>
      <c r="BI923" s="427"/>
      <c r="BJ923" s="427"/>
      <c r="BK923" s="427"/>
      <c r="BL923" s="427"/>
      <c r="BM923" s="427"/>
      <c r="BN923" s="427"/>
      <c r="BO923" s="427"/>
      <c r="BP923" s="427"/>
      <c r="BQ923" s="427"/>
      <c r="BR923" s="427"/>
      <c r="BS923" s="427"/>
      <c r="BT923" s="427"/>
      <c r="BU923" s="427"/>
      <c r="BV923" s="427"/>
      <c r="BW923" s="427"/>
      <c r="BX923" s="427"/>
      <c r="BY923" s="427"/>
      <c r="BZ923" s="427"/>
      <c r="CA923" s="427"/>
      <c r="CB923" s="427"/>
      <c r="CC923" s="427"/>
      <c r="CD923" s="427"/>
      <c r="CE923" s="427"/>
      <c r="CF923" s="427"/>
      <c r="CG923" s="427"/>
      <c r="CH923" s="427"/>
      <c r="CI923" s="427"/>
      <c r="CJ923" s="427"/>
      <c r="CK923" s="427"/>
      <c r="CL923" s="427"/>
      <c r="CM923" s="427"/>
    </row>
    <row r="924">
      <c r="A924" s="427"/>
      <c r="B924" s="427"/>
      <c r="C924" s="427"/>
      <c r="D924" s="427"/>
      <c r="E924" s="427"/>
      <c r="F924" s="427"/>
      <c r="G924" s="427"/>
      <c r="H924" s="427"/>
      <c r="I924" s="427"/>
      <c r="J924" s="427"/>
      <c r="K924" s="427"/>
      <c r="L924" s="427"/>
      <c r="M924" s="427"/>
      <c r="N924" s="427"/>
      <c r="O924" s="427"/>
      <c r="P924" s="427"/>
      <c r="Q924" s="427"/>
      <c r="R924" s="427"/>
      <c r="S924" s="427"/>
      <c r="T924" s="427"/>
      <c r="U924" s="427"/>
      <c r="V924" s="427"/>
      <c r="W924" s="427"/>
      <c r="X924" s="427"/>
      <c r="Y924" s="427"/>
      <c r="Z924" s="427"/>
      <c r="AA924" s="427"/>
      <c r="AB924" s="427"/>
      <c r="AC924" s="427"/>
      <c r="AD924" s="427"/>
      <c r="AE924" s="427"/>
      <c r="AF924" s="427"/>
      <c r="AG924" s="427"/>
      <c r="AH924" s="427"/>
      <c r="AI924" s="427"/>
      <c r="AJ924" s="427"/>
      <c r="AK924" s="427"/>
      <c r="AL924" s="427"/>
      <c r="AM924" s="427"/>
      <c r="AN924" s="427"/>
      <c r="AO924" s="427"/>
      <c r="AP924" s="427"/>
      <c r="AQ924" s="427"/>
      <c r="AR924" s="427"/>
      <c r="AS924" s="427"/>
      <c r="AT924" s="427"/>
      <c r="AU924" s="427"/>
      <c r="AV924" s="427"/>
      <c r="AW924" s="427"/>
      <c r="AX924" s="427"/>
      <c r="AY924" s="427"/>
      <c r="AZ924" s="427"/>
      <c r="BA924" s="427"/>
      <c r="BB924" s="427"/>
      <c r="BC924" s="427"/>
      <c r="BD924" s="427"/>
      <c r="BE924" s="427"/>
      <c r="BF924" s="427"/>
      <c r="BG924" s="427"/>
      <c r="BH924" s="427"/>
      <c r="BI924" s="427"/>
      <c r="BJ924" s="427"/>
      <c r="BK924" s="427"/>
      <c r="BL924" s="427"/>
      <c r="BM924" s="427"/>
      <c r="BN924" s="427"/>
      <c r="BO924" s="427"/>
      <c r="BP924" s="427"/>
      <c r="BQ924" s="427"/>
      <c r="BR924" s="427"/>
      <c r="BS924" s="427"/>
      <c r="BT924" s="427"/>
      <c r="BU924" s="427"/>
      <c r="BV924" s="427"/>
      <c r="BW924" s="427"/>
      <c r="BX924" s="427"/>
      <c r="BY924" s="427"/>
      <c r="BZ924" s="427"/>
      <c r="CA924" s="427"/>
      <c r="CB924" s="427"/>
      <c r="CC924" s="427"/>
      <c r="CD924" s="427"/>
      <c r="CE924" s="427"/>
      <c r="CF924" s="427"/>
      <c r="CG924" s="427"/>
      <c r="CH924" s="427"/>
      <c r="CI924" s="427"/>
      <c r="CJ924" s="427"/>
      <c r="CK924" s="427"/>
      <c r="CL924" s="427"/>
      <c r="CM924" s="427"/>
    </row>
    <row r="925">
      <c r="A925" s="427"/>
      <c r="B925" s="427"/>
      <c r="C925" s="427"/>
      <c r="D925" s="427"/>
      <c r="E925" s="427"/>
      <c r="F925" s="427"/>
      <c r="G925" s="427"/>
      <c r="H925" s="427"/>
      <c r="I925" s="427"/>
      <c r="J925" s="427"/>
      <c r="K925" s="427"/>
      <c r="L925" s="427"/>
      <c r="M925" s="427"/>
      <c r="N925" s="427"/>
      <c r="O925" s="427"/>
      <c r="P925" s="427"/>
      <c r="Q925" s="427"/>
      <c r="R925" s="427"/>
      <c r="S925" s="427"/>
      <c r="T925" s="427"/>
      <c r="U925" s="427"/>
      <c r="V925" s="427"/>
      <c r="W925" s="427"/>
      <c r="X925" s="427"/>
      <c r="Y925" s="427"/>
      <c r="Z925" s="427"/>
      <c r="AA925" s="427"/>
      <c r="AB925" s="427"/>
      <c r="AC925" s="427"/>
      <c r="AD925" s="427"/>
      <c r="AE925" s="427"/>
      <c r="AF925" s="427"/>
      <c r="AG925" s="427"/>
      <c r="AH925" s="427"/>
      <c r="AI925" s="427"/>
      <c r="AJ925" s="427"/>
      <c r="AK925" s="427"/>
      <c r="AL925" s="427"/>
      <c r="AM925" s="427"/>
      <c r="AN925" s="427"/>
      <c r="AO925" s="427"/>
      <c r="AP925" s="427"/>
      <c r="AQ925" s="427"/>
      <c r="AR925" s="427"/>
      <c r="AS925" s="427"/>
      <c r="AT925" s="427"/>
      <c r="AU925" s="427"/>
      <c r="AV925" s="427"/>
      <c r="AW925" s="427"/>
      <c r="AX925" s="427"/>
      <c r="AY925" s="427"/>
      <c r="AZ925" s="427"/>
      <c r="BA925" s="427"/>
      <c r="BB925" s="427"/>
      <c r="BC925" s="427"/>
      <c r="BD925" s="427"/>
      <c r="BE925" s="427"/>
      <c r="BF925" s="427"/>
      <c r="BG925" s="427"/>
      <c r="BH925" s="427"/>
      <c r="BI925" s="427"/>
      <c r="BJ925" s="427"/>
      <c r="BK925" s="427"/>
      <c r="BL925" s="427"/>
      <c r="BM925" s="427"/>
      <c r="BN925" s="427"/>
      <c r="BO925" s="427"/>
      <c r="BP925" s="427"/>
      <c r="BQ925" s="427"/>
      <c r="BR925" s="427"/>
      <c r="BS925" s="427"/>
      <c r="BT925" s="427"/>
      <c r="BU925" s="427"/>
      <c r="BV925" s="427"/>
      <c r="BW925" s="427"/>
      <c r="BX925" s="427"/>
      <c r="BY925" s="427"/>
      <c r="BZ925" s="427"/>
      <c r="CA925" s="427"/>
      <c r="CB925" s="427"/>
      <c r="CC925" s="427"/>
      <c r="CD925" s="427"/>
      <c r="CE925" s="427"/>
      <c r="CF925" s="427"/>
      <c r="CG925" s="427"/>
      <c r="CH925" s="427"/>
      <c r="CI925" s="427"/>
      <c r="CJ925" s="427"/>
      <c r="CK925" s="427"/>
      <c r="CL925" s="427"/>
      <c r="CM925" s="427"/>
    </row>
    <row r="926">
      <c r="A926" s="427"/>
      <c r="B926" s="427"/>
      <c r="C926" s="427"/>
      <c r="D926" s="427"/>
      <c r="E926" s="427"/>
      <c r="F926" s="427"/>
      <c r="G926" s="427"/>
      <c r="H926" s="427"/>
      <c r="I926" s="427"/>
      <c r="J926" s="427"/>
      <c r="K926" s="427"/>
      <c r="L926" s="427"/>
      <c r="M926" s="427"/>
      <c r="N926" s="427"/>
      <c r="O926" s="427"/>
      <c r="P926" s="427"/>
      <c r="Q926" s="427"/>
      <c r="R926" s="427"/>
      <c r="S926" s="427"/>
      <c r="T926" s="427"/>
      <c r="U926" s="427"/>
      <c r="V926" s="427"/>
      <c r="W926" s="427"/>
      <c r="X926" s="427"/>
      <c r="Y926" s="427"/>
      <c r="Z926" s="427"/>
      <c r="AA926" s="427"/>
      <c r="AB926" s="427"/>
      <c r="AC926" s="427"/>
      <c r="AD926" s="427"/>
      <c r="AE926" s="427"/>
      <c r="AF926" s="427"/>
      <c r="AG926" s="427"/>
      <c r="AH926" s="427"/>
      <c r="AI926" s="427"/>
      <c r="AJ926" s="427"/>
      <c r="AK926" s="427"/>
      <c r="AL926" s="427"/>
      <c r="AM926" s="427"/>
      <c r="AN926" s="427"/>
      <c r="AO926" s="427"/>
      <c r="AP926" s="427"/>
      <c r="AQ926" s="427"/>
      <c r="AR926" s="427"/>
      <c r="AS926" s="427"/>
      <c r="AT926" s="427"/>
      <c r="AU926" s="427"/>
      <c r="AV926" s="427"/>
      <c r="AW926" s="427"/>
      <c r="AX926" s="427"/>
      <c r="AY926" s="427"/>
      <c r="AZ926" s="427"/>
      <c r="BA926" s="427"/>
      <c r="BB926" s="427"/>
      <c r="BC926" s="427"/>
      <c r="BD926" s="427"/>
      <c r="BE926" s="427"/>
      <c r="BF926" s="427"/>
      <c r="BG926" s="427"/>
      <c r="BH926" s="427"/>
      <c r="BI926" s="427"/>
      <c r="BJ926" s="427"/>
      <c r="BK926" s="427"/>
      <c r="BL926" s="427"/>
      <c r="BM926" s="427"/>
      <c r="BN926" s="427"/>
      <c r="BO926" s="427"/>
      <c r="BP926" s="427"/>
      <c r="BQ926" s="427"/>
      <c r="BR926" s="427"/>
      <c r="BS926" s="427"/>
      <c r="BT926" s="427"/>
      <c r="BU926" s="427"/>
      <c r="BV926" s="427"/>
      <c r="BW926" s="427"/>
      <c r="BX926" s="427"/>
      <c r="BY926" s="427"/>
      <c r="BZ926" s="427"/>
      <c r="CA926" s="427"/>
      <c r="CB926" s="427"/>
      <c r="CC926" s="427"/>
      <c r="CD926" s="427"/>
      <c r="CE926" s="427"/>
      <c r="CF926" s="427"/>
      <c r="CG926" s="427"/>
      <c r="CH926" s="427"/>
      <c r="CI926" s="427"/>
      <c r="CJ926" s="427"/>
      <c r="CK926" s="427"/>
      <c r="CL926" s="427"/>
      <c r="CM926" s="427"/>
    </row>
    <row r="927">
      <c r="A927" s="427"/>
      <c r="B927" s="427"/>
      <c r="C927" s="427"/>
      <c r="D927" s="427"/>
      <c r="E927" s="427"/>
      <c r="F927" s="427"/>
      <c r="G927" s="427"/>
      <c r="H927" s="427"/>
      <c r="I927" s="427"/>
      <c r="J927" s="427"/>
      <c r="K927" s="427"/>
      <c r="L927" s="427"/>
      <c r="M927" s="427"/>
      <c r="N927" s="427"/>
      <c r="O927" s="427"/>
      <c r="P927" s="427"/>
      <c r="Q927" s="427"/>
      <c r="R927" s="427"/>
      <c r="S927" s="427"/>
      <c r="T927" s="427"/>
      <c r="U927" s="427"/>
      <c r="V927" s="427"/>
      <c r="W927" s="427"/>
      <c r="X927" s="427"/>
      <c r="Y927" s="427"/>
      <c r="Z927" s="427"/>
      <c r="AA927" s="427"/>
      <c r="AB927" s="427"/>
      <c r="AC927" s="427"/>
      <c r="AD927" s="427"/>
      <c r="AE927" s="427"/>
      <c r="AF927" s="427"/>
      <c r="AG927" s="427"/>
      <c r="AH927" s="427"/>
      <c r="AI927" s="427"/>
      <c r="AJ927" s="427"/>
      <c r="AK927" s="427"/>
      <c r="AL927" s="427"/>
      <c r="AM927" s="427"/>
      <c r="AN927" s="427"/>
      <c r="AO927" s="427"/>
      <c r="AP927" s="427"/>
      <c r="AQ927" s="427"/>
      <c r="AR927" s="427"/>
      <c r="AS927" s="427"/>
      <c r="AT927" s="427"/>
      <c r="AU927" s="427"/>
      <c r="AV927" s="427"/>
      <c r="AW927" s="427"/>
      <c r="AX927" s="427"/>
      <c r="AY927" s="427"/>
      <c r="AZ927" s="427"/>
      <c r="BA927" s="427"/>
      <c r="BB927" s="427"/>
      <c r="BC927" s="427"/>
      <c r="BD927" s="427"/>
      <c r="BE927" s="427"/>
      <c r="BF927" s="427"/>
      <c r="BG927" s="427"/>
      <c r="BH927" s="427"/>
      <c r="BI927" s="427"/>
      <c r="BJ927" s="427"/>
      <c r="BK927" s="427"/>
      <c r="BL927" s="427"/>
      <c r="BM927" s="427"/>
      <c r="BN927" s="427"/>
      <c r="BO927" s="427"/>
      <c r="BP927" s="427"/>
      <c r="BQ927" s="427"/>
      <c r="BR927" s="427"/>
      <c r="BS927" s="427"/>
      <c r="BT927" s="427"/>
      <c r="BU927" s="427"/>
      <c r="BV927" s="427"/>
      <c r="BW927" s="427"/>
      <c r="BX927" s="427"/>
      <c r="BY927" s="427"/>
      <c r="BZ927" s="427"/>
      <c r="CA927" s="427"/>
      <c r="CB927" s="427"/>
      <c r="CC927" s="427"/>
      <c r="CD927" s="427"/>
      <c r="CE927" s="427"/>
      <c r="CF927" s="427"/>
      <c r="CG927" s="427"/>
      <c r="CH927" s="427"/>
      <c r="CI927" s="427"/>
      <c r="CJ927" s="427"/>
      <c r="CK927" s="427"/>
      <c r="CL927" s="427"/>
      <c r="CM927" s="427"/>
    </row>
    <row r="928">
      <c r="A928" s="427"/>
      <c r="B928" s="427"/>
      <c r="C928" s="427"/>
      <c r="D928" s="427"/>
      <c r="E928" s="427"/>
      <c r="F928" s="427"/>
      <c r="G928" s="427"/>
      <c r="H928" s="427"/>
      <c r="I928" s="427"/>
      <c r="J928" s="427"/>
      <c r="K928" s="427"/>
      <c r="L928" s="427"/>
      <c r="M928" s="427"/>
      <c r="N928" s="427"/>
      <c r="O928" s="427"/>
      <c r="P928" s="427"/>
      <c r="Q928" s="427"/>
      <c r="R928" s="427"/>
      <c r="S928" s="427"/>
      <c r="T928" s="427"/>
      <c r="U928" s="427"/>
      <c r="V928" s="427"/>
      <c r="W928" s="427"/>
      <c r="X928" s="427"/>
      <c r="Y928" s="427"/>
      <c r="Z928" s="427"/>
      <c r="AA928" s="427"/>
      <c r="AB928" s="427"/>
      <c r="AC928" s="427"/>
      <c r="AD928" s="427"/>
      <c r="AE928" s="427"/>
      <c r="AF928" s="427"/>
      <c r="AG928" s="427"/>
      <c r="AH928" s="427"/>
      <c r="AI928" s="427"/>
      <c r="AJ928" s="427"/>
      <c r="AK928" s="427"/>
      <c r="AL928" s="427"/>
      <c r="AM928" s="427"/>
      <c r="AN928" s="427"/>
      <c r="AO928" s="427"/>
      <c r="AP928" s="427"/>
      <c r="AQ928" s="427"/>
      <c r="AR928" s="427"/>
      <c r="AS928" s="427"/>
      <c r="AT928" s="427"/>
      <c r="AU928" s="427"/>
      <c r="AV928" s="427"/>
      <c r="AW928" s="427"/>
      <c r="AX928" s="427"/>
      <c r="AY928" s="427"/>
      <c r="AZ928" s="427"/>
      <c r="BA928" s="427"/>
      <c r="BB928" s="427"/>
      <c r="BC928" s="427"/>
      <c r="BD928" s="427"/>
      <c r="BE928" s="427"/>
      <c r="BF928" s="427"/>
      <c r="BG928" s="427"/>
      <c r="BH928" s="427"/>
      <c r="BI928" s="427"/>
      <c r="BJ928" s="427"/>
      <c r="BK928" s="427"/>
      <c r="BL928" s="427"/>
      <c r="BM928" s="427"/>
      <c r="BN928" s="427"/>
      <c r="BO928" s="427"/>
      <c r="BP928" s="427"/>
      <c r="BQ928" s="427"/>
      <c r="BR928" s="427"/>
      <c r="BS928" s="427"/>
      <c r="BT928" s="427"/>
      <c r="BU928" s="427"/>
      <c r="BV928" s="427"/>
      <c r="BW928" s="427"/>
      <c r="BX928" s="427"/>
      <c r="BY928" s="427"/>
      <c r="BZ928" s="427"/>
      <c r="CA928" s="427"/>
      <c r="CB928" s="427"/>
      <c r="CC928" s="427"/>
      <c r="CD928" s="427"/>
      <c r="CE928" s="427"/>
      <c r="CF928" s="427"/>
      <c r="CG928" s="427"/>
      <c r="CH928" s="427"/>
      <c r="CI928" s="427"/>
      <c r="CJ928" s="427"/>
      <c r="CK928" s="427"/>
      <c r="CL928" s="427"/>
      <c r="CM928" s="427"/>
    </row>
    <row r="929">
      <c r="A929" s="427"/>
      <c r="B929" s="427"/>
      <c r="C929" s="427"/>
      <c r="D929" s="427"/>
      <c r="E929" s="427"/>
      <c r="F929" s="427"/>
      <c r="G929" s="427"/>
      <c r="H929" s="427"/>
      <c r="I929" s="427"/>
      <c r="J929" s="427"/>
      <c r="K929" s="427"/>
      <c r="L929" s="427"/>
      <c r="M929" s="427"/>
      <c r="N929" s="427"/>
      <c r="O929" s="427"/>
      <c r="P929" s="427"/>
      <c r="Q929" s="427"/>
      <c r="R929" s="427"/>
      <c r="S929" s="427"/>
      <c r="T929" s="427"/>
      <c r="U929" s="427"/>
      <c r="V929" s="427"/>
      <c r="W929" s="427"/>
      <c r="X929" s="427"/>
      <c r="Y929" s="427"/>
      <c r="Z929" s="427"/>
      <c r="AA929" s="427"/>
      <c r="AB929" s="427"/>
      <c r="AC929" s="427"/>
      <c r="AD929" s="427"/>
      <c r="AE929" s="427"/>
      <c r="AF929" s="427"/>
      <c r="AG929" s="427"/>
      <c r="AH929" s="427"/>
      <c r="AI929" s="427"/>
      <c r="AJ929" s="427"/>
      <c r="AK929" s="427"/>
      <c r="AL929" s="427"/>
      <c r="AM929" s="427"/>
      <c r="AN929" s="427"/>
      <c r="AO929" s="427"/>
      <c r="AP929" s="427"/>
      <c r="AQ929" s="427"/>
      <c r="AR929" s="427"/>
      <c r="AS929" s="427"/>
      <c r="AT929" s="427"/>
      <c r="AU929" s="427"/>
      <c r="AV929" s="427"/>
      <c r="AW929" s="427"/>
      <c r="AX929" s="427"/>
      <c r="AY929" s="427"/>
      <c r="AZ929" s="427"/>
      <c r="BA929" s="427"/>
      <c r="BB929" s="427"/>
      <c r="BC929" s="427"/>
      <c r="BD929" s="427"/>
      <c r="BE929" s="427"/>
      <c r="BF929" s="427"/>
      <c r="BG929" s="427"/>
      <c r="BH929" s="427"/>
      <c r="BI929" s="427"/>
      <c r="BJ929" s="427"/>
      <c r="BK929" s="427"/>
      <c r="BL929" s="427"/>
      <c r="BM929" s="427"/>
      <c r="BN929" s="427"/>
      <c r="BO929" s="427"/>
      <c r="BP929" s="427"/>
      <c r="BQ929" s="427"/>
      <c r="BR929" s="427"/>
      <c r="BS929" s="427"/>
      <c r="BT929" s="427"/>
      <c r="BU929" s="427"/>
      <c r="BV929" s="427"/>
      <c r="BW929" s="427"/>
      <c r="BX929" s="427"/>
      <c r="BY929" s="427"/>
      <c r="BZ929" s="427"/>
      <c r="CA929" s="427"/>
      <c r="CB929" s="427"/>
      <c r="CC929" s="427"/>
      <c r="CD929" s="427"/>
      <c r="CE929" s="427"/>
      <c r="CF929" s="427"/>
      <c r="CG929" s="427"/>
      <c r="CH929" s="427"/>
      <c r="CI929" s="427"/>
      <c r="CJ929" s="427"/>
      <c r="CK929" s="427"/>
      <c r="CL929" s="427"/>
      <c r="CM929" s="427"/>
    </row>
    <row r="930">
      <c r="A930" s="427"/>
      <c r="B930" s="427"/>
      <c r="C930" s="427"/>
      <c r="D930" s="427"/>
      <c r="E930" s="427"/>
      <c r="F930" s="427"/>
      <c r="G930" s="427"/>
      <c r="H930" s="427"/>
      <c r="I930" s="427"/>
      <c r="J930" s="427"/>
      <c r="K930" s="427"/>
      <c r="L930" s="427"/>
      <c r="M930" s="427"/>
      <c r="N930" s="427"/>
      <c r="O930" s="427"/>
      <c r="P930" s="427"/>
      <c r="Q930" s="427"/>
      <c r="R930" s="427"/>
      <c r="S930" s="427"/>
      <c r="T930" s="427"/>
      <c r="U930" s="427"/>
      <c r="V930" s="427"/>
      <c r="W930" s="427"/>
      <c r="X930" s="427"/>
      <c r="Y930" s="427"/>
      <c r="Z930" s="427"/>
      <c r="AA930" s="427"/>
      <c r="AB930" s="427"/>
      <c r="AC930" s="427"/>
      <c r="AD930" s="427"/>
      <c r="AE930" s="427"/>
      <c r="AF930" s="427"/>
      <c r="AG930" s="427"/>
      <c r="AH930" s="427"/>
      <c r="AI930" s="427"/>
      <c r="AJ930" s="427"/>
      <c r="AK930" s="427"/>
      <c r="AL930" s="427"/>
      <c r="AM930" s="427"/>
      <c r="AN930" s="427"/>
      <c r="AO930" s="427"/>
      <c r="AP930" s="427"/>
      <c r="AQ930" s="427"/>
      <c r="AR930" s="427"/>
      <c r="AS930" s="427"/>
      <c r="AT930" s="427"/>
      <c r="AU930" s="427"/>
      <c r="AV930" s="427"/>
      <c r="AW930" s="427"/>
      <c r="AX930" s="427"/>
      <c r="AY930" s="427"/>
      <c r="AZ930" s="427"/>
      <c r="BA930" s="427"/>
      <c r="BB930" s="427"/>
      <c r="BC930" s="427"/>
      <c r="BD930" s="427"/>
      <c r="BE930" s="427"/>
      <c r="BF930" s="427"/>
      <c r="BG930" s="427"/>
      <c r="BH930" s="427"/>
      <c r="BI930" s="427"/>
      <c r="BJ930" s="427"/>
      <c r="BK930" s="427"/>
      <c r="BL930" s="427"/>
      <c r="BM930" s="427"/>
      <c r="BN930" s="427"/>
      <c r="BO930" s="427"/>
      <c r="BP930" s="427"/>
      <c r="BQ930" s="427"/>
      <c r="BR930" s="427"/>
      <c r="BS930" s="427"/>
      <c r="BT930" s="427"/>
      <c r="BU930" s="427"/>
      <c r="BV930" s="427"/>
      <c r="BW930" s="427"/>
      <c r="BX930" s="427"/>
      <c r="BY930" s="427"/>
      <c r="BZ930" s="427"/>
      <c r="CA930" s="427"/>
      <c r="CB930" s="427"/>
      <c r="CC930" s="427"/>
      <c r="CD930" s="427"/>
      <c r="CE930" s="427"/>
      <c r="CF930" s="427"/>
      <c r="CG930" s="427"/>
      <c r="CH930" s="427"/>
      <c r="CI930" s="427"/>
      <c r="CJ930" s="427"/>
      <c r="CK930" s="427"/>
      <c r="CL930" s="427"/>
      <c r="CM930" s="427"/>
    </row>
    <row r="931">
      <c r="A931" s="427"/>
      <c r="B931" s="427"/>
      <c r="C931" s="427"/>
      <c r="D931" s="427"/>
      <c r="E931" s="427"/>
      <c r="F931" s="427"/>
      <c r="G931" s="427"/>
      <c r="H931" s="427"/>
      <c r="I931" s="427"/>
      <c r="J931" s="427"/>
      <c r="K931" s="427"/>
      <c r="L931" s="427"/>
      <c r="M931" s="427"/>
      <c r="N931" s="427"/>
      <c r="O931" s="427"/>
      <c r="P931" s="427"/>
      <c r="Q931" s="427"/>
      <c r="R931" s="427"/>
      <c r="S931" s="427"/>
      <c r="T931" s="427"/>
      <c r="U931" s="427"/>
      <c r="V931" s="427"/>
      <c r="W931" s="427"/>
      <c r="X931" s="427"/>
      <c r="Y931" s="427"/>
      <c r="Z931" s="427"/>
      <c r="AA931" s="427"/>
      <c r="AB931" s="427"/>
      <c r="AC931" s="427"/>
      <c r="AD931" s="427"/>
      <c r="AE931" s="427"/>
      <c r="AF931" s="427"/>
      <c r="AG931" s="427"/>
      <c r="AH931" s="427"/>
      <c r="AI931" s="427"/>
      <c r="AJ931" s="427"/>
      <c r="AK931" s="427"/>
      <c r="AL931" s="427"/>
      <c r="AM931" s="427"/>
      <c r="AN931" s="427"/>
      <c r="AO931" s="427"/>
      <c r="AP931" s="427"/>
      <c r="AQ931" s="427"/>
      <c r="AR931" s="427"/>
      <c r="AS931" s="427"/>
      <c r="AT931" s="427"/>
      <c r="AU931" s="427"/>
      <c r="AV931" s="427"/>
      <c r="AW931" s="427"/>
      <c r="AX931" s="427"/>
      <c r="AY931" s="427"/>
      <c r="AZ931" s="427"/>
      <c r="BA931" s="427"/>
      <c r="BB931" s="427"/>
      <c r="BC931" s="427"/>
      <c r="BD931" s="427"/>
      <c r="BE931" s="427"/>
      <c r="BF931" s="427"/>
      <c r="BG931" s="427"/>
      <c r="BH931" s="427"/>
      <c r="BI931" s="427"/>
      <c r="BJ931" s="427"/>
      <c r="BK931" s="427"/>
      <c r="BL931" s="427"/>
      <c r="BM931" s="427"/>
      <c r="BN931" s="427"/>
      <c r="BO931" s="427"/>
      <c r="BP931" s="427"/>
      <c r="BQ931" s="427"/>
      <c r="BR931" s="427"/>
      <c r="BS931" s="427"/>
      <c r="BT931" s="427"/>
      <c r="BU931" s="427"/>
      <c r="BV931" s="427"/>
      <c r="BW931" s="427"/>
      <c r="BX931" s="427"/>
      <c r="BY931" s="427"/>
      <c r="BZ931" s="427"/>
      <c r="CA931" s="427"/>
      <c r="CB931" s="427"/>
      <c r="CC931" s="427"/>
      <c r="CD931" s="427"/>
      <c r="CE931" s="427"/>
      <c r="CF931" s="427"/>
      <c r="CG931" s="427"/>
      <c r="CH931" s="427"/>
      <c r="CI931" s="427"/>
      <c r="CJ931" s="427"/>
      <c r="CK931" s="427"/>
      <c r="CL931" s="427"/>
      <c r="CM931" s="427"/>
    </row>
    <row r="932">
      <c r="A932" s="427"/>
      <c r="B932" s="427"/>
      <c r="C932" s="427"/>
      <c r="D932" s="427"/>
      <c r="E932" s="427"/>
      <c r="F932" s="427"/>
      <c r="G932" s="427"/>
      <c r="H932" s="427"/>
      <c r="I932" s="427"/>
      <c r="J932" s="427"/>
      <c r="K932" s="427"/>
      <c r="L932" s="427"/>
      <c r="M932" s="427"/>
      <c r="N932" s="427"/>
      <c r="O932" s="427"/>
      <c r="P932" s="427"/>
      <c r="Q932" s="427"/>
      <c r="R932" s="427"/>
      <c r="S932" s="427"/>
      <c r="T932" s="427"/>
      <c r="U932" s="427"/>
      <c r="V932" s="427"/>
      <c r="W932" s="427"/>
      <c r="X932" s="427"/>
      <c r="Y932" s="427"/>
      <c r="Z932" s="427"/>
      <c r="AA932" s="427"/>
      <c r="AB932" s="427"/>
      <c r="AC932" s="427"/>
      <c r="AD932" s="427"/>
      <c r="AE932" s="427"/>
      <c r="AF932" s="427"/>
      <c r="AG932" s="427"/>
      <c r="AH932" s="427"/>
      <c r="AI932" s="427"/>
      <c r="AJ932" s="427"/>
      <c r="AK932" s="427"/>
      <c r="AL932" s="427"/>
      <c r="AM932" s="427"/>
      <c r="AN932" s="427"/>
      <c r="AO932" s="427"/>
      <c r="AP932" s="427"/>
      <c r="AQ932" s="427"/>
      <c r="AR932" s="427"/>
      <c r="AS932" s="427"/>
      <c r="AT932" s="427"/>
      <c r="AU932" s="427"/>
      <c r="AV932" s="427"/>
      <c r="AW932" s="427"/>
      <c r="AX932" s="427"/>
      <c r="AY932" s="427"/>
      <c r="AZ932" s="427"/>
      <c r="BA932" s="427"/>
      <c r="BB932" s="427"/>
      <c r="BC932" s="427"/>
      <c r="BD932" s="427"/>
      <c r="BE932" s="427"/>
      <c r="BF932" s="427"/>
      <c r="BG932" s="427"/>
      <c r="BH932" s="427"/>
      <c r="BI932" s="427"/>
      <c r="BJ932" s="427"/>
      <c r="BK932" s="427"/>
      <c r="BL932" s="427"/>
      <c r="BM932" s="427"/>
      <c r="BN932" s="427"/>
      <c r="BO932" s="427"/>
      <c r="BP932" s="427"/>
      <c r="BQ932" s="427"/>
      <c r="BR932" s="427"/>
      <c r="BS932" s="427"/>
      <c r="BT932" s="427"/>
      <c r="BU932" s="427"/>
      <c r="BV932" s="427"/>
      <c r="BW932" s="427"/>
      <c r="BX932" s="427"/>
      <c r="BY932" s="427"/>
      <c r="BZ932" s="427"/>
      <c r="CA932" s="427"/>
      <c r="CB932" s="427"/>
      <c r="CC932" s="427"/>
      <c r="CD932" s="427"/>
      <c r="CE932" s="427"/>
      <c r="CF932" s="427"/>
      <c r="CG932" s="427"/>
      <c r="CH932" s="427"/>
      <c r="CI932" s="427"/>
      <c r="CJ932" s="427"/>
      <c r="CK932" s="427"/>
      <c r="CL932" s="427"/>
      <c r="CM932" s="427"/>
    </row>
    <row r="933">
      <c r="A933" s="427"/>
      <c r="B933" s="427"/>
      <c r="C933" s="427"/>
      <c r="D933" s="427"/>
      <c r="E933" s="427"/>
      <c r="F933" s="427"/>
      <c r="G933" s="427"/>
      <c r="H933" s="427"/>
      <c r="I933" s="427"/>
      <c r="J933" s="427"/>
      <c r="K933" s="427"/>
      <c r="L933" s="427"/>
      <c r="M933" s="427"/>
      <c r="N933" s="427"/>
      <c r="O933" s="427"/>
      <c r="P933" s="427"/>
      <c r="Q933" s="427"/>
      <c r="R933" s="427"/>
      <c r="S933" s="427"/>
      <c r="T933" s="427"/>
      <c r="U933" s="427"/>
      <c r="V933" s="427"/>
      <c r="W933" s="427"/>
      <c r="X933" s="427"/>
      <c r="Y933" s="427"/>
      <c r="Z933" s="427"/>
      <c r="AA933" s="427"/>
      <c r="AB933" s="427"/>
      <c r="AC933" s="427"/>
      <c r="AD933" s="427"/>
      <c r="AE933" s="427"/>
      <c r="AF933" s="427"/>
      <c r="AG933" s="427"/>
      <c r="AH933" s="427"/>
      <c r="AI933" s="427"/>
      <c r="AJ933" s="427"/>
      <c r="AK933" s="427"/>
      <c r="AL933" s="427"/>
      <c r="AM933" s="427"/>
      <c r="AN933" s="427"/>
      <c r="AO933" s="427"/>
      <c r="AP933" s="427"/>
      <c r="AQ933" s="427"/>
      <c r="AR933" s="427"/>
      <c r="AS933" s="427"/>
      <c r="AT933" s="427"/>
      <c r="AU933" s="427"/>
      <c r="AV933" s="427"/>
      <c r="AW933" s="427"/>
      <c r="AX933" s="427"/>
      <c r="AY933" s="427"/>
      <c r="AZ933" s="427"/>
      <c r="BA933" s="427"/>
      <c r="BB933" s="427"/>
      <c r="BC933" s="427"/>
      <c r="BD933" s="427"/>
      <c r="BE933" s="427"/>
      <c r="BF933" s="427"/>
      <c r="BG933" s="427"/>
      <c r="BH933" s="427"/>
      <c r="BI933" s="427"/>
      <c r="BJ933" s="427"/>
      <c r="BK933" s="427"/>
      <c r="BL933" s="427"/>
      <c r="BM933" s="427"/>
      <c r="BN933" s="427"/>
      <c r="BO933" s="427"/>
      <c r="BP933" s="427"/>
      <c r="BQ933" s="427"/>
      <c r="BR933" s="427"/>
      <c r="BS933" s="427"/>
      <c r="BT933" s="427"/>
      <c r="BU933" s="427"/>
      <c r="BV933" s="427"/>
      <c r="BW933" s="427"/>
      <c r="BX933" s="427"/>
      <c r="BY933" s="427"/>
      <c r="BZ933" s="427"/>
      <c r="CA933" s="427"/>
      <c r="CB933" s="427"/>
      <c r="CC933" s="427"/>
      <c r="CD933" s="427"/>
      <c r="CE933" s="427"/>
      <c r="CF933" s="427"/>
      <c r="CG933" s="427"/>
      <c r="CH933" s="427"/>
      <c r="CI933" s="427"/>
      <c r="CJ933" s="427"/>
      <c r="CK933" s="427"/>
      <c r="CL933" s="427"/>
      <c r="CM933" s="427"/>
    </row>
    <row r="934">
      <c r="A934" s="427"/>
      <c r="B934" s="427"/>
      <c r="C934" s="427"/>
      <c r="D934" s="427"/>
      <c r="E934" s="427"/>
      <c r="F934" s="427"/>
      <c r="G934" s="427"/>
      <c r="H934" s="427"/>
      <c r="I934" s="427"/>
      <c r="J934" s="427"/>
      <c r="K934" s="427"/>
      <c r="L934" s="427"/>
      <c r="M934" s="427"/>
      <c r="N934" s="427"/>
      <c r="O934" s="427"/>
      <c r="P934" s="427"/>
      <c r="Q934" s="427"/>
      <c r="R934" s="427"/>
      <c r="S934" s="427"/>
      <c r="T934" s="427"/>
      <c r="U934" s="427"/>
      <c r="V934" s="427"/>
      <c r="W934" s="427"/>
      <c r="X934" s="427"/>
      <c r="Y934" s="427"/>
      <c r="Z934" s="427"/>
      <c r="AA934" s="427"/>
      <c r="AB934" s="427"/>
      <c r="AC934" s="427"/>
      <c r="AD934" s="427"/>
      <c r="AE934" s="427"/>
      <c r="AF934" s="427"/>
      <c r="AG934" s="427"/>
      <c r="AH934" s="427"/>
      <c r="AI934" s="427"/>
      <c r="AJ934" s="427"/>
      <c r="AK934" s="427"/>
      <c r="AL934" s="427"/>
      <c r="AM934" s="427"/>
      <c r="AN934" s="427"/>
      <c r="AO934" s="427"/>
      <c r="AP934" s="427"/>
      <c r="AQ934" s="427"/>
      <c r="AR934" s="427"/>
      <c r="AS934" s="427"/>
      <c r="AT934" s="427"/>
      <c r="AU934" s="427"/>
      <c r="AV934" s="427"/>
      <c r="AW934" s="427"/>
      <c r="AX934" s="427"/>
      <c r="AY934" s="427"/>
      <c r="AZ934" s="427"/>
      <c r="BA934" s="427"/>
      <c r="BB934" s="427"/>
      <c r="BC934" s="427"/>
      <c r="BD934" s="427"/>
      <c r="BE934" s="427"/>
      <c r="BF934" s="427"/>
      <c r="BG934" s="427"/>
      <c r="BH934" s="427"/>
      <c r="BI934" s="427"/>
      <c r="BJ934" s="427"/>
      <c r="BK934" s="427"/>
      <c r="BL934" s="427"/>
      <c r="BM934" s="427"/>
      <c r="BN934" s="427"/>
      <c r="BO934" s="427"/>
      <c r="BP934" s="427"/>
      <c r="BQ934" s="427"/>
      <c r="BR934" s="427"/>
      <c r="BS934" s="427"/>
      <c r="BT934" s="427"/>
      <c r="BU934" s="427"/>
      <c r="BV934" s="427"/>
      <c r="BW934" s="427"/>
      <c r="BX934" s="427"/>
      <c r="BY934" s="427"/>
      <c r="BZ934" s="427"/>
      <c r="CA934" s="427"/>
      <c r="CB934" s="427"/>
      <c r="CC934" s="427"/>
      <c r="CD934" s="427"/>
      <c r="CE934" s="427"/>
      <c r="CF934" s="427"/>
      <c r="CG934" s="427"/>
      <c r="CH934" s="427"/>
      <c r="CI934" s="427"/>
      <c r="CJ934" s="427"/>
      <c r="CK934" s="427"/>
      <c r="CL934" s="427"/>
      <c r="CM934" s="427"/>
    </row>
    <row r="935">
      <c r="A935" s="427"/>
      <c r="B935" s="427"/>
      <c r="C935" s="427"/>
      <c r="D935" s="427"/>
      <c r="E935" s="427"/>
      <c r="F935" s="427"/>
      <c r="G935" s="427"/>
      <c r="H935" s="427"/>
      <c r="I935" s="427"/>
      <c r="J935" s="427"/>
      <c r="K935" s="427"/>
      <c r="L935" s="427"/>
      <c r="M935" s="427"/>
      <c r="N935" s="427"/>
      <c r="O935" s="427"/>
      <c r="P935" s="427"/>
      <c r="Q935" s="427"/>
      <c r="R935" s="427"/>
      <c r="S935" s="427"/>
      <c r="T935" s="427"/>
      <c r="U935" s="427"/>
      <c r="V935" s="427"/>
      <c r="W935" s="427"/>
      <c r="X935" s="427"/>
      <c r="Y935" s="427"/>
      <c r="Z935" s="427"/>
      <c r="AA935" s="427"/>
      <c r="AB935" s="427"/>
      <c r="AC935" s="427"/>
      <c r="AD935" s="427"/>
      <c r="AE935" s="427"/>
      <c r="AF935" s="427"/>
      <c r="AG935" s="427"/>
      <c r="AH935" s="427"/>
      <c r="AI935" s="427"/>
      <c r="AJ935" s="427"/>
      <c r="AK935" s="427"/>
      <c r="AL935" s="427"/>
      <c r="AM935" s="427"/>
      <c r="AN935" s="427"/>
      <c r="AO935" s="427"/>
      <c r="AP935" s="427"/>
      <c r="AQ935" s="427"/>
      <c r="AR935" s="427"/>
      <c r="AS935" s="427"/>
      <c r="AT935" s="427"/>
      <c r="AU935" s="427"/>
      <c r="AV935" s="427"/>
      <c r="AW935" s="427"/>
      <c r="AX935" s="427"/>
      <c r="AY935" s="427"/>
      <c r="AZ935" s="427"/>
      <c r="BA935" s="427"/>
      <c r="BB935" s="427"/>
      <c r="BC935" s="427"/>
      <c r="BD935" s="427"/>
      <c r="BE935" s="427"/>
      <c r="BF935" s="427"/>
      <c r="BG935" s="427"/>
      <c r="BH935" s="427"/>
      <c r="BI935" s="427"/>
      <c r="BJ935" s="427"/>
      <c r="BK935" s="427"/>
      <c r="BL935" s="427"/>
      <c r="BM935" s="427"/>
      <c r="BN935" s="427"/>
      <c r="BO935" s="427"/>
      <c r="BP935" s="427"/>
      <c r="BQ935" s="427"/>
      <c r="BR935" s="427"/>
      <c r="BS935" s="427"/>
      <c r="BT935" s="427"/>
      <c r="BU935" s="427"/>
      <c r="BV935" s="427"/>
      <c r="BW935" s="427"/>
      <c r="BX935" s="427"/>
      <c r="BY935" s="427"/>
      <c r="BZ935" s="427"/>
      <c r="CA935" s="427"/>
      <c r="CB935" s="427"/>
      <c r="CC935" s="427"/>
      <c r="CD935" s="427"/>
      <c r="CE935" s="427"/>
      <c r="CF935" s="427"/>
      <c r="CG935" s="427"/>
      <c r="CH935" s="427"/>
      <c r="CI935" s="427"/>
      <c r="CJ935" s="427"/>
      <c r="CK935" s="427"/>
      <c r="CL935" s="427"/>
      <c r="CM935" s="427"/>
    </row>
    <row r="936">
      <c r="A936" s="427"/>
      <c r="B936" s="427"/>
      <c r="C936" s="427"/>
      <c r="D936" s="427"/>
      <c r="E936" s="427"/>
      <c r="F936" s="427"/>
      <c r="G936" s="427"/>
      <c r="H936" s="427"/>
      <c r="I936" s="427"/>
      <c r="J936" s="427"/>
      <c r="K936" s="427"/>
      <c r="L936" s="427"/>
      <c r="M936" s="427"/>
      <c r="N936" s="427"/>
      <c r="O936" s="427"/>
      <c r="P936" s="427"/>
      <c r="Q936" s="427"/>
      <c r="R936" s="427"/>
      <c r="S936" s="427"/>
      <c r="T936" s="427"/>
      <c r="U936" s="427"/>
      <c r="V936" s="427"/>
      <c r="W936" s="427"/>
      <c r="X936" s="427"/>
      <c r="Y936" s="427"/>
      <c r="Z936" s="427"/>
      <c r="AA936" s="427"/>
      <c r="AB936" s="427"/>
      <c r="AC936" s="427"/>
      <c r="AD936" s="427"/>
      <c r="AE936" s="427"/>
      <c r="AF936" s="427"/>
      <c r="AG936" s="427"/>
      <c r="AH936" s="427"/>
      <c r="AI936" s="427"/>
      <c r="AJ936" s="427"/>
      <c r="AK936" s="427"/>
      <c r="AL936" s="427"/>
      <c r="AM936" s="427"/>
      <c r="AN936" s="427"/>
      <c r="AO936" s="427"/>
      <c r="AP936" s="427"/>
      <c r="AQ936" s="427"/>
      <c r="AR936" s="427"/>
      <c r="AS936" s="427"/>
      <c r="AT936" s="427"/>
      <c r="AU936" s="427"/>
      <c r="AV936" s="427"/>
      <c r="AW936" s="427"/>
      <c r="AX936" s="427"/>
      <c r="AY936" s="427"/>
      <c r="AZ936" s="427"/>
      <c r="BA936" s="427"/>
      <c r="BB936" s="427"/>
      <c r="BC936" s="427"/>
      <c r="BD936" s="427"/>
      <c r="BE936" s="427"/>
      <c r="BF936" s="427"/>
      <c r="BG936" s="427"/>
      <c r="BH936" s="427"/>
      <c r="BI936" s="427"/>
      <c r="BJ936" s="427"/>
      <c r="BK936" s="427"/>
      <c r="BL936" s="427"/>
      <c r="BM936" s="427"/>
      <c r="BN936" s="427"/>
      <c r="BO936" s="427"/>
      <c r="BP936" s="427"/>
      <c r="BQ936" s="427"/>
      <c r="BR936" s="427"/>
      <c r="BS936" s="427"/>
      <c r="BT936" s="427"/>
      <c r="BU936" s="427"/>
      <c r="BV936" s="427"/>
      <c r="BW936" s="427"/>
      <c r="BX936" s="427"/>
      <c r="BY936" s="427"/>
      <c r="BZ936" s="427"/>
      <c r="CA936" s="427"/>
      <c r="CB936" s="427"/>
      <c r="CC936" s="427"/>
      <c r="CD936" s="427"/>
      <c r="CE936" s="427"/>
      <c r="CF936" s="427"/>
      <c r="CG936" s="427"/>
      <c r="CH936" s="427"/>
      <c r="CI936" s="427"/>
      <c r="CJ936" s="427"/>
      <c r="CK936" s="427"/>
      <c r="CL936" s="427"/>
      <c r="CM936" s="427"/>
    </row>
    <row r="937">
      <c r="A937" s="427"/>
      <c r="B937" s="427"/>
      <c r="C937" s="427"/>
      <c r="D937" s="427"/>
      <c r="E937" s="427"/>
      <c r="F937" s="427"/>
      <c r="G937" s="427"/>
      <c r="H937" s="427"/>
      <c r="I937" s="427"/>
      <c r="J937" s="427"/>
      <c r="K937" s="427"/>
      <c r="L937" s="427"/>
      <c r="M937" s="427"/>
      <c r="N937" s="427"/>
      <c r="O937" s="427"/>
      <c r="P937" s="427"/>
      <c r="Q937" s="427"/>
      <c r="R937" s="427"/>
      <c r="S937" s="427"/>
      <c r="T937" s="427"/>
      <c r="U937" s="427"/>
      <c r="V937" s="427"/>
      <c r="W937" s="427"/>
      <c r="X937" s="427"/>
      <c r="Y937" s="427"/>
      <c r="Z937" s="427"/>
      <c r="AA937" s="427"/>
      <c r="AB937" s="427"/>
      <c r="AC937" s="427"/>
      <c r="AD937" s="427"/>
      <c r="AE937" s="427"/>
      <c r="AF937" s="427"/>
      <c r="AG937" s="427"/>
      <c r="AH937" s="427"/>
      <c r="AI937" s="427"/>
      <c r="AJ937" s="427"/>
      <c r="AK937" s="427"/>
      <c r="AL937" s="427"/>
      <c r="AM937" s="427"/>
      <c r="AN937" s="427"/>
      <c r="AO937" s="427"/>
      <c r="AP937" s="427"/>
      <c r="AQ937" s="427"/>
      <c r="AR937" s="427"/>
      <c r="AS937" s="427"/>
      <c r="AT937" s="427"/>
      <c r="AU937" s="427"/>
      <c r="AV937" s="427"/>
      <c r="AW937" s="427"/>
      <c r="AX937" s="427"/>
      <c r="AY937" s="427"/>
      <c r="AZ937" s="427"/>
      <c r="BA937" s="427"/>
      <c r="BB937" s="427"/>
      <c r="BC937" s="427"/>
      <c r="BD937" s="427"/>
      <c r="BE937" s="427"/>
      <c r="BF937" s="427"/>
      <c r="BG937" s="427"/>
      <c r="BH937" s="427"/>
      <c r="BI937" s="427"/>
      <c r="BJ937" s="427"/>
      <c r="BK937" s="427"/>
      <c r="BL937" s="427"/>
      <c r="BM937" s="427"/>
      <c r="BN937" s="427"/>
      <c r="BO937" s="427"/>
      <c r="BP937" s="427"/>
      <c r="BQ937" s="427"/>
      <c r="BR937" s="427"/>
      <c r="BS937" s="427"/>
      <c r="BT937" s="427"/>
      <c r="BU937" s="427"/>
      <c r="BV937" s="427"/>
      <c r="BW937" s="427"/>
      <c r="BX937" s="427"/>
      <c r="BY937" s="427"/>
      <c r="BZ937" s="427"/>
      <c r="CA937" s="427"/>
      <c r="CB937" s="427"/>
      <c r="CC937" s="427"/>
      <c r="CD937" s="427"/>
      <c r="CE937" s="427"/>
      <c r="CF937" s="427"/>
      <c r="CG937" s="427"/>
      <c r="CH937" s="427"/>
      <c r="CI937" s="427"/>
      <c r="CJ937" s="427"/>
      <c r="CK937" s="427"/>
      <c r="CL937" s="427"/>
      <c r="CM937" s="427"/>
    </row>
    <row r="938">
      <c r="A938" s="427"/>
      <c r="B938" s="427"/>
      <c r="C938" s="427"/>
      <c r="D938" s="427"/>
      <c r="E938" s="427"/>
      <c r="F938" s="427"/>
      <c r="G938" s="427"/>
      <c r="H938" s="427"/>
      <c r="I938" s="427"/>
      <c r="J938" s="427"/>
      <c r="K938" s="427"/>
      <c r="L938" s="427"/>
      <c r="M938" s="427"/>
      <c r="N938" s="427"/>
      <c r="O938" s="427"/>
      <c r="P938" s="427"/>
      <c r="Q938" s="427"/>
      <c r="R938" s="427"/>
      <c r="S938" s="427"/>
      <c r="T938" s="427"/>
      <c r="U938" s="427"/>
      <c r="V938" s="427"/>
      <c r="W938" s="427"/>
      <c r="X938" s="427"/>
      <c r="Y938" s="427"/>
      <c r="Z938" s="427"/>
      <c r="AA938" s="427"/>
      <c r="AB938" s="427"/>
      <c r="AC938" s="427"/>
      <c r="AD938" s="427"/>
      <c r="AE938" s="427"/>
      <c r="AF938" s="427"/>
      <c r="AG938" s="427"/>
      <c r="AH938" s="427"/>
      <c r="AI938" s="427"/>
      <c r="AJ938" s="427"/>
      <c r="AK938" s="427"/>
      <c r="AL938" s="427"/>
      <c r="AM938" s="427"/>
      <c r="AN938" s="427"/>
      <c r="AO938" s="427"/>
      <c r="AP938" s="427"/>
      <c r="AQ938" s="427"/>
      <c r="AR938" s="427"/>
      <c r="AS938" s="427"/>
      <c r="AT938" s="427"/>
      <c r="AU938" s="427"/>
      <c r="AV938" s="427"/>
      <c r="AW938" s="427"/>
      <c r="AX938" s="427"/>
      <c r="AY938" s="427"/>
      <c r="AZ938" s="427"/>
      <c r="BA938" s="427"/>
      <c r="BB938" s="427"/>
      <c r="BC938" s="427"/>
      <c r="BD938" s="427"/>
      <c r="BE938" s="427"/>
      <c r="BF938" s="427"/>
      <c r="BG938" s="427"/>
      <c r="BH938" s="427"/>
      <c r="BI938" s="427"/>
      <c r="BJ938" s="427"/>
      <c r="BK938" s="427"/>
      <c r="BL938" s="427"/>
      <c r="BM938" s="427"/>
      <c r="BN938" s="427"/>
      <c r="BO938" s="427"/>
      <c r="BP938" s="427"/>
      <c r="BQ938" s="427"/>
      <c r="BR938" s="427"/>
      <c r="BS938" s="427"/>
      <c r="BT938" s="427"/>
      <c r="BU938" s="427"/>
      <c r="BV938" s="427"/>
      <c r="BW938" s="427"/>
      <c r="BX938" s="427"/>
      <c r="BY938" s="427"/>
      <c r="BZ938" s="427"/>
      <c r="CA938" s="427"/>
      <c r="CB938" s="427"/>
      <c r="CC938" s="427"/>
      <c r="CD938" s="427"/>
      <c r="CE938" s="427"/>
      <c r="CF938" s="427"/>
      <c r="CG938" s="427"/>
      <c r="CH938" s="427"/>
      <c r="CI938" s="427"/>
      <c r="CJ938" s="427"/>
      <c r="CK938" s="427"/>
      <c r="CL938" s="427"/>
      <c r="CM938" s="427"/>
    </row>
    <row r="939">
      <c r="A939" s="427"/>
      <c r="B939" s="427"/>
      <c r="C939" s="427"/>
      <c r="D939" s="427"/>
      <c r="E939" s="427"/>
      <c r="F939" s="427"/>
      <c r="G939" s="427"/>
      <c r="H939" s="427"/>
      <c r="I939" s="427"/>
      <c r="J939" s="427"/>
      <c r="K939" s="427"/>
      <c r="L939" s="427"/>
      <c r="M939" s="427"/>
      <c r="N939" s="427"/>
      <c r="O939" s="427"/>
      <c r="P939" s="427"/>
      <c r="Q939" s="427"/>
      <c r="R939" s="427"/>
      <c r="S939" s="427"/>
      <c r="T939" s="427"/>
      <c r="U939" s="427"/>
      <c r="V939" s="427"/>
      <c r="W939" s="427"/>
      <c r="X939" s="427"/>
      <c r="Y939" s="427"/>
      <c r="Z939" s="427"/>
      <c r="AA939" s="427"/>
      <c r="AB939" s="427"/>
      <c r="AC939" s="427"/>
      <c r="AD939" s="427"/>
      <c r="AE939" s="427"/>
      <c r="AF939" s="427"/>
      <c r="AG939" s="427"/>
      <c r="AH939" s="427"/>
      <c r="AI939" s="427"/>
      <c r="AJ939" s="427"/>
      <c r="AK939" s="427"/>
      <c r="AL939" s="427"/>
      <c r="AM939" s="427"/>
      <c r="AN939" s="427"/>
      <c r="AO939" s="427"/>
      <c r="AP939" s="427"/>
      <c r="AQ939" s="427"/>
      <c r="AR939" s="427"/>
      <c r="AS939" s="427"/>
      <c r="AT939" s="427"/>
      <c r="AU939" s="427"/>
      <c r="AV939" s="427"/>
      <c r="AW939" s="427"/>
      <c r="AX939" s="427"/>
      <c r="AY939" s="427"/>
      <c r="AZ939" s="427"/>
      <c r="BA939" s="427"/>
      <c r="BB939" s="427"/>
      <c r="BC939" s="427"/>
      <c r="BD939" s="427"/>
      <c r="BE939" s="427"/>
      <c r="BF939" s="427"/>
      <c r="BG939" s="427"/>
      <c r="BH939" s="427"/>
      <c r="BI939" s="427"/>
      <c r="BJ939" s="427"/>
      <c r="BK939" s="427"/>
      <c r="BL939" s="427"/>
      <c r="BM939" s="427"/>
      <c r="BN939" s="427"/>
      <c r="BO939" s="427"/>
      <c r="BP939" s="427"/>
      <c r="BQ939" s="427"/>
      <c r="BR939" s="427"/>
      <c r="BS939" s="427"/>
      <c r="BT939" s="427"/>
      <c r="BU939" s="427"/>
      <c r="BV939" s="427"/>
      <c r="BW939" s="427"/>
      <c r="BX939" s="427"/>
      <c r="BY939" s="427"/>
      <c r="BZ939" s="427"/>
      <c r="CA939" s="427"/>
      <c r="CB939" s="427"/>
      <c r="CC939" s="427"/>
      <c r="CD939" s="427"/>
      <c r="CE939" s="427"/>
      <c r="CF939" s="427"/>
      <c r="CG939" s="427"/>
      <c r="CH939" s="427"/>
      <c r="CI939" s="427"/>
      <c r="CJ939" s="427"/>
      <c r="CK939" s="427"/>
      <c r="CL939" s="427"/>
      <c r="CM939" s="427"/>
    </row>
    <row r="940">
      <c r="A940" s="427"/>
      <c r="B940" s="427"/>
      <c r="C940" s="427"/>
      <c r="D940" s="427"/>
      <c r="E940" s="427"/>
      <c r="F940" s="427"/>
      <c r="G940" s="427"/>
      <c r="H940" s="427"/>
      <c r="I940" s="427"/>
      <c r="J940" s="427"/>
      <c r="K940" s="427"/>
      <c r="L940" s="427"/>
      <c r="M940" s="427"/>
      <c r="N940" s="427"/>
      <c r="O940" s="427"/>
      <c r="P940" s="427"/>
      <c r="Q940" s="427"/>
      <c r="R940" s="427"/>
      <c r="S940" s="427"/>
      <c r="T940" s="427"/>
      <c r="U940" s="427"/>
      <c r="V940" s="427"/>
      <c r="W940" s="427"/>
      <c r="X940" s="427"/>
      <c r="Y940" s="427"/>
      <c r="Z940" s="427"/>
      <c r="AA940" s="427"/>
      <c r="AB940" s="427"/>
      <c r="AC940" s="427"/>
      <c r="AD940" s="427"/>
      <c r="AE940" s="427"/>
      <c r="AF940" s="427"/>
      <c r="AG940" s="427"/>
      <c r="AH940" s="427"/>
      <c r="AI940" s="427"/>
      <c r="AJ940" s="427"/>
      <c r="AK940" s="427"/>
      <c r="AL940" s="427"/>
      <c r="AM940" s="427"/>
      <c r="AN940" s="427"/>
      <c r="AO940" s="427"/>
      <c r="AP940" s="427"/>
      <c r="AQ940" s="427"/>
      <c r="AR940" s="427"/>
      <c r="AS940" s="427"/>
      <c r="AT940" s="427"/>
      <c r="AU940" s="427"/>
      <c r="AV940" s="427"/>
      <c r="AW940" s="427"/>
      <c r="AX940" s="427"/>
      <c r="AY940" s="427"/>
      <c r="AZ940" s="427"/>
      <c r="BA940" s="427"/>
      <c r="BB940" s="427"/>
      <c r="BC940" s="427"/>
      <c r="BD940" s="427"/>
      <c r="BE940" s="427"/>
      <c r="BF940" s="427"/>
      <c r="BG940" s="427"/>
      <c r="BH940" s="427"/>
      <c r="BI940" s="427"/>
      <c r="BJ940" s="427"/>
      <c r="BK940" s="427"/>
      <c r="BL940" s="427"/>
      <c r="BM940" s="427"/>
      <c r="BN940" s="427"/>
      <c r="BO940" s="427"/>
      <c r="BP940" s="427"/>
      <c r="BQ940" s="427"/>
      <c r="BR940" s="427"/>
      <c r="BS940" s="427"/>
      <c r="BT940" s="427"/>
      <c r="BU940" s="427"/>
      <c r="BV940" s="427"/>
      <c r="BW940" s="427"/>
      <c r="BX940" s="427"/>
      <c r="BY940" s="427"/>
      <c r="BZ940" s="427"/>
      <c r="CA940" s="427"/>
      <c r="CB940" s="427"/>
      <c r="CC940" s="427"/>
      <c r="CD940" s="427"/>
      <c r="CE940" s="427"/>
      <c r="CF940" s="427"/>
      <c r="CG940" s="427"/>
      <c r="CH940" s="427"/>
      <c r="CI940" s="427"/>
      <c r="CJ940" s="427"/>
      <c r="CK940" s="427"/>
      <c r="CL940" s="427"/>
      <c r="CM940" s="427"/>
    </row>
    <row r="941">
      <c r="A941" s="427"/>
      <c r="B941" s="427"/>
      <c r="C941" s="427"/>
      <c r="D941" s="427"/>
      <c r="E941" s="427"/>
      <c r="F941" s="427"/>
      <c r="G941" s="427"/>
      <c r="H941" s="427"/>
      <c r="I941" s="427"/>
      <c r="J941" s="427"/>
      <c r="K941" s="427"/>
      <c r="L941" s="427"/>
      <c r="M941" s="427"/>
      <c r="N941" s="427"/>
      <c r="O941" s="427"/>
      <c r="P941" s="427"/>
      <c r="Q941" s="427"/>
      <c r="R941" s="427"/>
      <c r="S941" s="427"/>
      <c r="T941" s="427"/>
      <c r="U941" s="427"/>
      <c r="V941" s="427"/>
      <c r="W941" s="427"/>
      <c r="X941" s="427"/>
      <c r="Y941" s="427"/>
      <c r="Z941" s="427"/>
      <c r="AA941" s="427"/>
      <c r="AB941" s="427"/>
      <c r="AC941" s="427"/>
      <c r="AD941" s="427"/>
      <c r="AE941" s="427"/>
      <c r="AF941" s="427"/>
      <c r="AG941" s="427"/>
      <c r="AH941" s="427"/>
      <c r="AI941" s="427"/>
      <c r="AJ941" s="427"/>
      <c r="AK941" s="427"/>
      <c r="AL941" s="427"/>
      <c r="AM941" s="427"/>
      <c r="AN941" s="427"/>
      <c r="AO941" s="427"/>
      <c r="AP941" s="427"/>
      <c r="AQ941" s="427"/>
      <c r="AR941" s="427"/>
      <c r="AS941" s="427"/>
      <c r="AT941" s="427"/>
      <c r="AU941" s="427"/>
      <c r="AV941" s="427"/>
      <c r="AW941" s="427"/>
      <c r="AX941" s="427"/>
      <c r="AY941" s="427"/>
      <c r="AZ941" s="427"/>
      <c r="BA941" s="427"/>
      <c r="BB941" s="427"/>
      <c r="BC941" s="427"/>
      <c r="BD941" s="427"/>
      <c r="BE941" s="427"/>
      <c r="BF941" s="427"/>
      <c r="BG941" s="427"/>
      <c r="BH941" s="427"/>
      <c r="BI941" s="427"/>
      <c r="BJ941" s="427"/>
      <c r="BK941" s="427"/>
      <c r="BL941" s="427"/>
      <c r="BM941" s="427"/>
      <c r="BN941" s="427"/>
      <c r="BO941" s="427"/>
      <c r="BP941" s="427"/>
      <c r="BQ941" s="427"/>
      <c r="BR941" s="427"/>
      <c r="BS941" s="427"/>
      <c r="BT941" s="427"/>
      <c r="BU941" s="427"/>
      <c r="BV941" s="427"/>
      <c r="BW941" s="427"/>
      <c r="BX941" s="427"/>
      <c r="BY941" s="427"/>
      <c r="BZ941" s="427"/>
      <c r="CA941" s="427"/>
      <c r="CB941" s="427"/>
      <c r="CC941" s="427"/>
      <c r="CD941" s="427"/>
      <c r="CE941" s="427"/>
      <c r="CF941" s="427"/>
      <c r="CG941" s="427"/>
      <c r="CH941" s="427"/>
      <c r="CI941" s="427"/>
      <c r="CJ941" s="427"/>
      <c r="CK941" s="427"/>
      <c r="CL941" s="427"/>
      <c r="CM941" s="427"/>
    </row>
    <row r="942">
      <c r="A942" s="427"/>
      <c r="B942" s="427"/>
      <c r="C942" s="427"/>
      <c r="D942" s="427"/>
      <c r="E942" s="427"/>
      <c r="F942" s="427"/>
      <c r="G942" s="427"/>
      <c r="H942" s="427"/>
      <c r="I942" s="427"/>
      <c r="J942" s="427"/>
      <c r="K942" s="427"/>
      <c r="L942" s="427"/>
      <c r="M942" s="427"/>
      <c r="N942" s="427"/>
      <c r="O942" s="427"/>
      <c r="P942" s="427"/>
      <c r="Q942" s="427"/>
      <c r="R942" s="427"/>
      <c r="S942" s="427"/>
      <c r="T942" s="427"/>
      <c r="U942" s="427"/>
      <c r="V942" s="427"/>
      <c r="W942" s="427"/>
      <c r="X942" s="427"/>
      <c r="Y942" s="427"/>
      <c r="Z942" s="427"/>
      <c r="AA942" s="427"/>
      <c r="AB942" s="427"/>
      <c r="AC942" s="427"/>
      <c r="AD942" s="427"/>
      <c r="AE942" s="427"/>
      <c r="AF942" s="427"/>
      <c r="AG942" s="427"/>
      <c r="AH942" s="427"/>
      <c r="AI942" s="427"/>
      <c r="AJ942" s="427"/>
      <c r="AK942" s="427"/>
      <c r="AL942" s="427"/>
      <c r="AM942" s="427"/>
      <c r="AN942" s="427"/>
      <c r="AO942" s="427"/>
      <c r="AP942" s="427"/>
      <c r="AQ942" s="427"/>
      <c r="AR942" s="427"/>
      <c r="AS942" s="427"/>
      <c r="AT942" s="427"/>
      <c r="AU942" s="427"/>
      <c r="AV942" s="427"/>
      <c r="AW942" s="427"/>
      <c r="AX942" s="427"/>
      <c r="AY942" s="427"/>
      <c r="AZ942" s="427"/>
      <c r="BA942" s="427"/>
      <c r="BB942" s="427"/>
      <c r="BC942" s="427"/>
      <c r="BD942" s="427"/>
      <c r="BE942" s="427"/>
      <c r="BF942" s="427"/>
      <c r="BG942" s="427"/>
      <c r="BH942" s="427"/>
      <c r="BI942" s="427"/>
      <c r="BJ942" s="427"/>
      <c r="BK942" s="427"/>
      <c r="BL942" s="427"/>
      <c r="BM942" s="427"/>
      <c r="BN942" s="427"/>
      <c r="BO942" s="427"/>
      <c r="BP942" s="427"/>
      <c r="BQ942" s="427"/>
      <c r="BR942" s="427"/>
      <c r="BS942" s="427"/>
      <c r="BT942" s="427"/>
      <c r="BU942" s="427"/>
      <c r="BV942" s="427"/>
      <c r="BW942" s="427"/>
      <c r="BX942" s="427"/>
      <c r="BY942" s="427"/>
      <c r="BZ942" s="427"/>
      <c r="CA942" s="427"/>
      <c r="CB942" s="427"/>
      <c r="CC942" s="427"/>
      <c r="CD942" s="427"/>
      <c r="CE942" s="427"/>
      <c r="CF942" s="427"/>
      <c r="CG942" s="427"/>
      <c r="CH942" s="427"/>
      <c r="CI942" s="427"/>
      <c r="CJ942" s="427"/>
      <c r="CK942" s="427"/>
      <c r="CL942" s="427"/>
      <c r="CM942" s="427"/>
    </row>
    <row r="943">
      <c r="A943" s="427"/>
      <c r="B943" s="427"/>
      <c r="C943" s="427"/>
      <c r="D943" s="427"/>
      <c r="E943" s="427"/>
      <c r="F943" s="427"/>
      <c r="G943" s="427"/>
      <c r="H943" s="427"/>
      <c r="I943" s="427"/>
      <c r="J943" s="427"/>
      <c r="K943" s="427"/>
      <c r="L943" s="427"/>
      <c r="M943" s="427"/>
      <c r="N943" s="427"/>
      <c r="O943" s="427"/>
      <c r="P943" s="427"/>
      <c r="Q943" s="427"/>
      <c r="R943" s="427"/>
      <c r="S943" s="427"/>
      <c r="T943" s="427"/>
      <c r="U943" s="427"/>
      <c r="V943" s="427"/>
      <c r="W943" s="427"/>
      <c r="X943" s="427"/>
      <c r="Y943" s="427"/>
      <c r="Z943" s="427"/>
      <c r="AA943" s="427"/>
      <c r="AB943" s="427"/>
      <c r="AC943" s="427"/>
      <c r="AD943" s="427"/>
      <c r="AE943" s="427"/>
      <c r="AF943" s="427"/>
      <c r="AG943" s="427"/>
      <c r="AH943" s="427"/>
      <c r="AI943" s="427"/>
      <c r="AJ943" s="427"/>
      <c r="AK943" s="427"/>
      <c r="AL943" s="427"/>
      <c r="AM943" s="427"/>
      <c r="AN943" s="427"/>
      <c r="AO943" s="427"/>
      <c r="AP943" s="427"/>
      <c r="AQ943" s="427"/>
      <c r="AR943" s="427"/>
      <c r="AS943" s="427"/>
      <c r="AT943" s="427"/>
      <c r="AU943" s="427"/>
      <c r="AV943" s="427"/>
      <c r="AW943" s="427"/>
      <c r="AX943" s="427"/>
      <c r="AY943" s="427"/>
      <c r="AZ943" s="427"/>
      <c r="BA943" s="427"/>
      <c r="BB943" s="427"/>
      <c r="BC943" s="427"/>
      <c r="BD943" s="427"/>
      <c r="BE943" s="427"/>
      <c r="BF943" s="427"/>
      <c r="BG943" s="427"/>
      <c r="BH943" s="427"/>
      <c r="BI943" s="427"/>
      <c r="BJ943" s="427"/>
      <c r="BK943" s="427"/>
      <c r="BL943" s="427"/>
      <c r="BM943" s="427"/>
      <c r="BN943" s="427"/>
      <c r="BO943" s="427"/>
      <c r="BP943" s="427"/>
      <c r="BQ943" s="427"/>
      <c r="BR943" s="427"/>
      <c r="BS943" s="427"/>
      <c r="BT943" s="427"/>
      <c r="BU943" s="427"/>
      <c r="BV943" s="427"/>
      <c r="BW943" s="427"/>
      <c r="BX943" s="427"/>
      <c r="BY943" s="427"/>
      <c r="BZ943" s="427"/>
      <c r="CA943" s="427"/>
      <c r="CB943" s="427"/>
      <c r="CC943" s="427"/>
      <c r="CD943" s="427"/>
      <c r="CE943" s="427"/>
      <c r="CF943" s="427"/>
      <c r="CG943" s="427"/>
      <c r="CH943" s="427"/>
      <c r="CI943" s="427"/>
      <c r="CJ943" s="427"/>
      <c r="CK943" s="427"/>
      <c r="CL943" s="427"/>
      <c r="CM943" s="427"/>
    </row>
    <row r="944">
      <c r="A944" s="427"/>
      <c r="B944" s="427"/>
      <c r="C944" s="427"/>
      <c r="D944" s="427"/>
      <c r="E944" s="427"/>
      <c r="F944" s="427"/>
      <c r="G944" s="427"/>
      <c r="H944" s="427"/>
      <c r="I944" s="427"/>
      <c r="J944" s="427"/>
      <c r="K944" s="427"/>
      <c r="L944" s="427"/>
      <c r="M944" s="427"/>
      <c r="N944" s="427"/>
      <c r="O944" s="427"/>
      <c r="P944" s="427"/>
      <c r="Q944" s="427"/>
      <c r="R944" s="427"/>
      <c r="S944" s="427"/>
      <c r="T944" s="427"/>
      <c r="U944" s="427"/>
      <c r="V944" s="427"/>
      <c r="W944" s="427"/>
      <c r="X944" s="427"/>
      <c r="Y944" s="427"/>
      <c r="Z944" s="427"/>
      <c r="AA944" s="427"/>
      <c r="AB944" s="427"/>
      <c r="AC944" s="427"/>
      <c r="AD944" s="427"/>
      <c r="AE944" s="427"/>
      <c r="AF944" s="427"/>
      <c r="AG944" s="427"/>
      <c r="AH944" s="427"/>
      <c r="AI944" s="427"/>
      <c r="AJ944" s="427"/>
      <c r="AK944" s="427"/>
      <c r="AL944" s="427"/>
      <c r="AM944" s="427"/>
      <c r="AN944" s="427"/>
      <c r="AO944" s="427"/>
      <c r="AP944" s="427"/>
      <c r="AQ944" s="427"/>
      <c r="AR944" s="427"/>
      <c r="AS944" s="427"/>
      <c r="AT944" s="427"/>
      <c r="AU944" s="427"/>
      <c r="AV944" s="427"/>
      <c r="AW944" s="427"/>
      <c r="AX944" s="427"/>
      <c r="AY944" s="427"/>
      <c r="AZ944" s="427"/>
      <c r="BA944" s="427"/>
      <c r="BB944" s="427"/>
      <c r="BC944" s="427"/>
      <c r="BD944" s="427"/>
      <c r="BE944" s="427"/>
      <c r="BF944" s="427"/>
      <c r="BG944" s="427"/>
      <c r="BH944" s="427"/>
      <c r="BI944" s="427"/>
      <c r="BJ944" s="427"/>
      <c r="BK944" s="427"/>
      <c r="BL944" s="427"/>
      <c r="BM944" s="427"/>
      <c r="BN944" s="427"/>
      <c r="BO944" s="427"/>
      <c r="BP944" s="427"/>
      <c r="BQ944" s="427"/>
      <c r="BR944" s="427"/>
      <c r="BS944" s="427"/>
      <c r="BT944" s="427"/>
      <c r="BU944" s="427"/>
      <c r="BV944" s="427"/>
      <c r="BW944" s="427"/>
      <c r="BX944" s="427"/>
      <c r="BY944" s="427"/>
      <c r="BZ944" s="427"/>
      <c r="CA944" s="427"/>
      <c r="CB944" s="427"/>
      <c r="CC944" s="427"/>
      <c r="CD944" s="427"/>
      <c r="CE944" s="427"/>
      <c r="CF944" s="427"/>
      <c r="CG944" s="427"/>
      <c r="CH944" s="427"/>
      <c r="CI944" s="427"/>
      <c r="CJ944" s="427"/>
      <c r="CK944" s="427"/>
      <c r="CL944" s="427"/>
      <c r="CM944" s="427"/>
    </row>
    <row r="945">
      <c r="A945" s="427"/>
      <c r="B945" s="427"/>
      <c r="C945" s="427"/>
      <c r="D945" s="427"/>
      <c r="E945" s="427"/>
      <c r="F945" s="427"/>
      <c r="G945" s="427"/>
      <c r="H945" s="427"/>
      <c r="I945" s="427"/>
      <c r="J945" s="427"/>
      <c r="K945" s="427"/>
      <c r="L945" s="427"/>
      <c r="M945" s="427"/>
      <c r="N945" s="427"/>
      <c r="O945" s="427"/>
      <c r="P945" s="427"/>
      <c r="Q945" s="427"/>
      <c r="R945" s="427"/>
      <c r="S945" s="427"/>
      <c r="T945" s="427"/>
      <c r="U945" s="427"/>
      <c r="V945" s="427"/>
      <c r="W945" s="427"/>
      <c r="X945" s="427"/>
      <c r="Y945" s="427"/>
      <c r="Z945" s="427"/>
      <c r="AA945" s="427"/>
      <c r="AB945" s="427"/>
      <c r="AC945" s="427"/>
      <c r="AD945" s="427"/>
      <c r="AE945" s="427"/>
      <c r="AF945" s="427"/>
      <c r="AG945" s="427"/>
      <c r="AH945" s="427"/>
      <c r="AI945" s="427"/>
      <c r="AJ945" s="427"/>
      <c r="AK945" s="427"/>
      <c r="AL945" s="427"/>
      <c r="AM945" s="427"/>
      <c r="AN945" s="427"/>
      <c r="AO945" s="427"/>
      <c r="AP945" s="427"/>
      <c r="AQ945" s="427"/>
      <c r="AR945" s="427"/>
      <c r="AS945" s="427"/>
      <c r="AT945" s="427"/>
      <c r="AU945" s="427"/>
      <c r="AV945" s="427"/>
      <c r="AW945" s="427"/>
      <c r="AX945" s="427"/>
      <c r="AY945" s="427"/>
      <c r="AZ945" s="427"/>
      <c r="BA945" s="427"/>
      <c r="BB945" s="427"/>
      <c r="BC945" s="427"/>
      <c r="BD945" s="427"/>
      <c r="BE945" s="427"/>
      <c r="BF945" s="427"/>
      <c r="BG945" s="427"/>
      <c r="BH945" s="427"/>
      <c r="BI945" s="427"/>
      <c r="BJ945" s="427"/>
      <c r="BK945" s="427"/>
      <c r="BL945" s="427"/>
      <c r="BM945" s="427"/>
      <c r="BN945" s="427"/>
      <c r="BO945" s="427"/>
      <c r="BP945" s="427"/>
      <c r="BQ945" s="427"/>
      <c r="BR945" s="427"/>
      <c r="BS945" s="427"/>
      <c r="BT945" s="427"/>
      <c r="BU945" s="427"/>
      <c r="BV945" s="427"/>
      <c r="BW945" s="427"/>
      <c r="BX945" s="427"/>
      <c r="BY945" s="427"/>
      <c r="BZ945" s="427"/>
      <c r="CA945" s="427"/>
      <c r="CB945" s="427"/>
      <c r="CC945" s="427"/>
      <c r="CD945" s="427"/>
      <c r="CE945" s="427"/>
      <c r="CF945" s="427"/>
      <c r="CG945" s="427"/>
      <c r="CH945" s="427"/>
      <c r="CI945" s="427"/>
      <c r="CJ945" s="427"/>
      <c r="CK945" s="427"/>
      <c r="CL945" s="427"/>
      <c r="CM945" s="427"/>
    </row>
    <row r="946">
      <c r="A946" s="427"/>
      <c r="B946" s="427"/>
      <c r="C946" s="427"/>
      <c r="D946" s="427"/>
      <c r="E946" s="427"/>
      <c r="F946" s="427"/>
      <c r="G946" s="427"/>
      <c r="H946" s="427"/>
      <c r="I946" s="427"/>
      <c r="J946" s="427"/>
      <c r="K946" s="427"/>
      <c r="L946" s="427"/>
      <c r="M946" s="427"/>
      <c r="N946" s="427"/>
      <c r="O946" s="427"/>
      <c r="P946" s="427"/>
      <c r="Q946" s="427"/>
      <c r="R946" s="427"/>
      <c r="S946" s="427"/>
      <c r="T946" s="427"/>
      <c r="U946" s="427"/>
      <c r="V946" s="427"/>
      <c r="W946" s="427"/>
      <c r="X946" s="427"/>
      <c r="Y946" s="427"/>
      <c r="Z946" s="427"/>
      <c r="AA946" s="427"/>
      <c r="AB946" s="427"/>
      <c r="AC946" s="427"/>
      <c r="AD946" s="427"/>
      <c r="AE946" s="427"/>
      <c r="AF946" s="427"/>
      <c r="AG946" s="427"/>
      <c r="AH946" s="427"/>
      <c r="AI946" s="427"/>
      <c r="AJ946" s="427"/>
      <c r="AK946" s="427"/>
      <c r="AL946" s="427"/>
      <c r="AM946" s="427"/>
      <c r="AN946" s="427"/>
      <c r="AO946" s="427"/>
      <c r="AP946" s="427"/>
      <c r="AQ946" s="427"/>
      <c r="AR946" s="427"/>
      <c r="AS946" s="427"/>
      <c r="AT946" s="427"/>
      <c r="AU946" s="427"/>
      <c r="AV946" s="427"/>
      <c r="AW946" s="427"/>
      <c r="AX946" s="427"/>
      <c r="AY946" s="427"/>
      <c r="AZ946" s="427"/>
      <c r="BA946" s="427"/>
      <c r="BB946" s="427"/>
      <c r="BC946" s="427"/>
      <c r="BD946" s="427"/>
      <c r="BE946" s="427"/>
      <c r="BF946" s="427"/>
      <c r="BG946" s="427"/>
      <c r="BH946" s="427"/>
      <c r="BI946" s="427"/>
      <c r="BJ946" s="427"/>
      <c r="BK946" s="427"/>
      <c r="BL946" s="427"/>
      <c r="BM946" s="427"/>
      <c r="BN946" s="427"/>
      <c r="BO946" s="427"/>
      <c r="BP946" s="427"/>
      <c r="BQ946" s="427"/>
      <c r="BR946" s="427"/>
      <c r="BS946" s="427"/>
      <c r="BT946" s="427"/>
      <c r="BU946" s="427"/>
      <c r="BV946" s="427"/>
      <c r="BW946" s="427"/>
      <c r="BX946" s="427"/>
      <c r="BY946" s="427"/>
      <c r="BZ946" s="427"/>
      <c r="CA946" s="427"/>
      <c r="CB946" s="427"/>
      <c r="CC946" s="427"/>
      <c r="CD946" s="427"/>
      <c r="CE946" s="427"/>
      <c r="CF946" s="427"/>
      <c r="CG946" s="427"/>
      <c r="CH946" s="427"/>
      <c r="CI946" s="427"/>
      <c r="CJ946" s="427"/>
      <c r="CK946" s="427"/>
      <c r="CL946" s="427"/>
      <c r="CM946" s="427"/>
    </row>
    <row r="947">
      <c r="A947" s="427"/>
      <c r="B947" s="427"/>
      <c r="C947" s="427"/>
      <c r="D947" s="427"/>
      <c r="E947" s="427"/>
      <c r="F947" s="427"/>
      <c r="G947" s="427"/>
      <c r="H947" s="427"/>
      <c r="I947" s="427"/>
      <c r="J947" s="427"/>
      <c r="K947" s="427"/>
      <c r="L947" s="427"/>
      <c r="M947" s="427"/>
      <c r="N947" s="427"/>
      <c r="O947" s="427"/>
      <c r="P947" s="427"/>
      <c r="Q947" s="427"/>
      <c r="R947" s="427"/>
      <c r="S947" s="427"/>
      <c r="T947" s="427"/>
      <c r="U947" s="427"/>
      <c r="V947" s="427"/>
      <c r="W947" s="427"/>
      <c r="X947" s="427"/>
      <c r="Y947" s="427"/>
      <c r="Z947" s="427"/>
      <c r="AA947" s="427"/>
      <c r="AB947" s="427"/>
      <c r="AC947" s="427"/>
      <c r="AD947" s="427"/>
      <c r="AE947" s="427"/>
      <c r="AF947" s="427"/>
      <c r="AG947" s="427"/>
      <c r="AH947" s="427"/>
      <c r="AI947" s="427"/>
      <c r="AJ947" s="427"/>
      <c r="AK947" s="427"/>
      <c r="AL947" s="427"/>
      <c r="AM947" s="427"/>
      <c r="AN947" s="427"/>
      <c r="AO947" s="427"/>
      <c r="AP947" s="427"/>
      <c r="AQ947" s="427"/>
      <c r="AR947" s="427"/>
      <c r="AS947" s="427"/>
      <c r="AT947" s="427"/>
      <c r="AU947" s="427"/>
      <c r="AV947" s="427"/>
      <c r="AW947" s="427"/>
      <c r="AX947" s="427"/>
      <c r="AY947" s="427"/>
      <c r="AZ947" s="427"/>
      <c r="BA947" s="427"/>
      <c r="BB947" s="427"/>
      <c r="BC947" s="427"/>
      <c r="BD947" s="427"/>
      <c r="BE947" s="427"/>
      <c r="BF947" s="427"/>
      <c r="BG947" s="427"/>
      <c r="BH947" s="427"/>
      <c r="BI947" s="427"/>
      <c r="BJ947" s="427"/>
      <c r="BK947" s="427"/>
      <c r="BL947" s="427"/>
      <c r="BM947" s="427"/>
      <c r="BN947" s="427"/>
      <c r="BO947" s="427"/>
      <c r="BP947" s="427"/>
      <c r="BQ947" s="427"/>
      <c r="BR947" s="427"/>
      <c r="BS947" s="427"/>
      <c r="BT947" s="427"/>
      <c r="BU947" s="427"/>
      <c r="BV947" s="427"/>
      <c r="BW947" s="427"/>
      <c r="BX947" s="427"/>
      <c r="BY947" s="427"/>
      <c r="BZ947" s="427"/>
      <c r="CA947" s="427"/>
      <c r="CB947" s="427"/>
      <c r="CC947" s="427"/>
      <c r="CD947" s="427"/>
      <c r="CE947" s="427"/>
      <c r="CF947" s="427"/>
      <c r="CG947" s="427"/>
      <c r="CH947" s="427"/>
      <c r="CI947" s="427"/>
      <c r="CJ947" s="427"/>
      <c r="CK947" s="427"/>
      <c r="CL947" s="427"/>
      <c r="CM947" s="427"/>
    </row>
    <row r="948">
      <c r="A948" s="427"/>
      <c r="B948" s="427"/>
      <c r="C948" s="427"/>
      <c r="D948" s="427"/>
      <c r="E948" s="427"/>
      <c r="F948" s="427"/>
      <c r="G948" s="427"/>
      <c r="H948" s="427"/>
      <c r="I948" s="427"/>
      <c r="J948" s="427"/>
      <c r="K948" s="427"/>
      <c r="L948" s="427"/>
      <c r="M948" s="427"/>
      <c r="N948" s="427"/>
      <c r="O948" s="427"/>
      <c r="P948" s="427"/>
      <c r="Q948" s="427"/>
      <c r="R948" s="427"/>
      <c r="S948" s="427"/>
      <c r="T948" s="427"/>
      <c r="U948" s="427"/>
      <c r="V948" s="427"/>
      <c r="W948" s="427"/>
      <c r="X948" s="427"/>
      <c r="Y948" s="427"/>
      <c r="Z948" s="427"/>
      <c r="AA948" s="427"/>
      <c r="AB948" s="427"/>
      <c r="AC948" s="427"/>
      <c r="AD948" s="427"/>
      <c r="AE948" s="427"/>
      <c r="AF948" s="427"/>
      <c r="AG948" s="427"/>
      <c r="AH948" s="427"/>
      <c r="AI948" s="427"/>
      <c r="AJ948" s="427"/>
      <c r="AK948" s="427"/>
      <c r="AL948" s="427"/>
      <c r="AM948" s="427"/>
      <c r="AN948" s="427"/>
      <c r="AO948" s="427"/>
      <c r="AP948" s="427"/>
      <c r="AQ948" s="427"/>
      <c r="AR948" s="427"/>
      <c r="AS948" s="427"/>
      <c r="AT948" s="427"/>
      <c r="AU948" s="427"/>
      <c r="AV948" s="427"/>
      <c r="AW948" s="427"/>
      <c r="AX948" s="427"/>
      <c r="AY948" s="427"/>
      <c r="AZ948" s="427"/>
      <c r="BA948" s="427"/>
      <c r="BB948" s="427"/>
      <c r="BC948" s="427"/>
      <c r="BD948" s="427"/>
      <c r="BE948" s="427"/>
      <c r="BF948" s="427"/>
      <c r="BG948" s="427"/>
      <c r="BH948" s="427"/>
      <c r="BI948" s="427"/>
      <c r="BJ948" s="427"/>
      <c r="BK948" s="427"/>
      <c r="BL948" s="427"/>
      <c r="BM948" s="427"/>
      <c r="BN948" s="427"/>
      <c r="BO948" s="427"/>
      <c r="BP948" s="427"/>
      <c r="BQ948" s="427"/>
      <c r="BR948" s="427"/>
      <c r="BS948" s="427"/>
      <c r="BT948" s="427"/>
      <c r="BU948" s="427"/>
      <c r="BV948" s="427"/>
      <c r="BW948" s="427"/>
      <c r="BX948" s="427"/>
      <c r="BY948" s="427"/>
      <c r="BZ948" s="427"/>
      <c r="CA948" s="427"/>
      <c r="CB948" s="427"/>
      <c r="CC948" s="427"/>
      <c r="CD948" s="427"/>
      <c r="CE948" s="427"/>
      <c r="CF948" s="427"/>
      <c r="CG948" s="427"/>
      <c r="CH948" s="427"/>
      <c r="CI948" s="427"/>
      <c r="CJ948" s="427"/>
      <c r="CK948" s="427"/>
      <c r="CL948" s="427"/>
      <c r="CM948" s="427"/>
    </row>
    <row r="949">
      <c r="A949" s="427"/>
      <c r="B949" s="427"/>
      <c r="C949" s="427"/>
      <c r="D949" s="427"/>
      <c r="E949" s="427"/>
      <c r="F949" s="427"/>
      <c r="G949" s="427"/>
      <c r="H949" s="427"/>
      <c r="I949" s="427"/>
      <c r="J949" s="427"/>
      <c r="K949" s="427"/>
      <c r="L949" s="427"/>
      <c r="M949" s="427"/>
      <c r="N949" s="427"/>
      <c r="O949" s="427"/>
      <c r="P949" s="427"/>
      <c r="Q949" s="427"/>
      <c r="R949" s="427"/>
      <c r="S949" s="427"/>
      <c r="T949" s="427"/>
      <c r="U949" s="427"/>
      <c r="V949" s="427"/>
      <c r="W949" s="427"/>
      <c r="X949" s="427"/>
      <c r="Y949" s="427"/>
      <c r="Z949" s="427"/>
      <c r="AA949" s="427"/>
      <c r="AB949" s="427"/>
      <c r="AC949" s="427"/>
      <c r="AD949" s="427"/>
      <c r="AE949" s="427"/>
      <c r="AF949" s="427"/>
      <c r="AG949" s="427"/>
      <c r="AH949" s="427"/>
      <c r="AI949" s="427"/>
      <c r="AJ949" s="427"/>
      <c r="AK949" s="427"/>
      <c r="AL949" s="427"/>
      <c r="AM949" s="427"/>
      <c r="AN949" s="427"/>
      <c r="AO949" s="427"/>
      <c r="AP949" s="427"/>
      <c r="AQ949" s="427"/>
      <c r="AR949" s="427"/>
      <c r="AS949" s="427"/>
      <c r="AT949" s="427"/>
      <c r="AU949" s="427"/>
      <c r="AV949" s="427"/>
      <c r="AW949" s="427"/>
      <c r="AX949" s="427"/>
      <c r="AY949" s="427"/>
      <c r="AZ949" s="427"/>
      <c r="BA949" s="427"/>
      <c r="BB949" s="427"/>
      <c r="BC949" s="427"/>
      <c r="BD949" s="427"/>
      <c r="BE949" s="427"/>
      <c r="BF949" s="427"/>
      <c r="BG949" s="427"/>
      <c r="BH949" s="427"/>
      <c r="BI949" s="427"/>
      <c r="BJ949" s="427"/>
      <c r="BK949" s="427"/>
      <c r="BL949" s="427"/>
      <c r="BM949" s="427"/>
      <c r="BN949" s="427"/>
      <c r="BO949" s="427"/>
      <c r="BP949" s="427"/>
      <c r="BQ949" s="427"/>
      <c r="BR949" s="427"/>
      <c r="BS949" s="427"/>
      <c r="BT949" s="427"/>
      <c r="BU949" s="427"/>
      <c r="BV949" s="427"/>
      <c r="BW949" s="427"/>
      <c r="BX949" s="427"/>
      <c r="BY949" s="427"/>
      <c r="BZ949" s="427"/>
      <c r="CA949" s="427"/>
      <c r="CB949" s="427"/>
      <c r="CC949" s="427"/>
      <c r="CD949" s="427"/>
      <c r="CE949" s="427"/>
      <c r="CF949" s="427"/>
      <c r="CG949" s="427"/>
      <c r="CH949" s="427"/>
      <c r="CI949" s="427"/>
      <c r="CJ949" s="427"/>
      <c r="CK949" s="427"/>
      <c r="CL949" s="427"/>
      <c r="CM949" s="427"/>
    </row>
    <row r="950">
      <c r="A950" s="427"/>
      <c r="B950" s="427"/>
      <c r="C950" s="427"/>
      <c r="D950" s="427"/>
      <c r="E950" s="427"/>
      <c r="F950" s="427"/>
      <c r="G950" s="427"/>
      <c r="H950" s="427"/>
      <c r="I950" s="427"/>
      <c r="J950" s="427"/>
      <c r="K950" s="427"/>
      <c r="L950" s="427"/>
      <c r="M950" s="427"/>
      <c r="N950" s="427"/>
      <c r="O950" s="427"/>
      <c r="P950" s="427"/>
      <c r="Q950" s="427"/>
      <c r="R950" s="427"/>
      <c r="S950" s="427"/>
      <c r="T950" s="427"/>
      <c r="U950" s="427"/>
      <c r="V950" s="427"/>
      <c r="W950" s="427"/>
      <c r="X950" s="427"/>
      <c r="Y950" s="427"/>
      <c r="Z950" s="427"/>
      <c r="AA950" s="427"/>
      <c r="AB950" s="427"/>
      <c r="AC950" s="427"/>
      <c r="AD950" s="427"/>
      <c r="AE950" s="427"/>
      <c r="AF950" s="427"/>
      <c r="AG950" s="427"/>
      <c r="AH950" s="427"/>
      <c r="AI950" s="427"/>
      <c r="AJ950" s="427"/>
      <c r="AK950" s="427"/>
      <c r="AL950" s="427"/>
      <c r="AM950" s="427"/>
      <c r="AN950" s="427"/>
      <c r="AO950" s="427"/>
      <c r="AP950" s="427"/>
      <c r="AQ950" s="427"/>
      <c r="AR950" s="427"/>
      <c r="AS950" s="427"/>
      <c r="AT950" s="427"/>
      <c r="AU950" s="427"/>
      <c r="AV950" s="427"/>
      <c r="AW950" s="427"/>
      <c r="AX950" s="427"/>
      <c r="AY950" s="427"/>
      <c r="AZ950" s="427"/>
      <c r="BA950" s="427"/>
      <c r="BB950" s="427"/>
      <c r="BC950" s="427"/>
      <c r="BD950" s="427"/>
      <c r="BE950" s="427"/>
      <c r="BF950" s="427"/>
      <c r="BG950" s="427"/>
      <c r="BH950" s="427"/>
      <c r="BI950" s="427"/>
      <c r="BJ950" s="427"/>
      <c r="BK950" s="427"/>
      <c r="BL950" s="427"/>
      <c r="BM950" s="427"/>
      <c r="BN950" s="427"/>
      <c r="BO950" s="427"/>
      <c r="BP950" s="427"/>
      <c r="BQ950" s="427"/>
      <c r="BR950" s="427"/>
      <c r="BS950" s="427"/>
      <c r="BT950" s="427"/>
      <c r="BU950" s="427"/>
      <c r="BV950" s="427"/>
      <c r="BW950" s="427"/>
      <c r="BX950" s="427"/>
      <c r="BY950" s="427"/>
      <c r="BZ950" s="427"/>
      <c r="CA950" s="427"/>
      <c r="CB950" s="427"/>
      <c r="CC950" s="427"/>
      <c r="CD950" s="427"/>
      <c r="CE950" s="427"/>
      <c r="CF950" s="427"/>
      <c r="CG950" s="427"/>
      <c r="CH950" s="427"/>
      <c r="CI950" s="427"/>
      <c r="CJ950" s="427"/>
      <c r="CK950" s="427"/>
      <c r="CL950" s="427"/>
      <c r="CM950" s="427"/>
    </row>
    <row r="951">
      <c r="A951" s="427"/>
      <c r="B951" s="427"/>
      <c r="C951" s="427"/>
      <c r="D951" s="427"/>
      <c r="E951" s="427"/>
      <c r="F951" s="427"/>
      <c r="G951" s="427"/>
      <c r="H951" s="427"/>
      <c r="I951" s="427"/>
      <c r="J951" s="427"/>
      <c r="K951" s="427"/>
      <c r="L951" s="427"/>
      <c r="M951" s="427"/>
      <c r="N951" s="427"/>
      <c r="O951" s="427"/>
      <c r="P951" s="427"/>
      <c r="Q951" s="427"/>
      <c r="R951" s="427"/>
      <c r="S951" s="427"/>
      <c r="T951" s="427"/>
      <c r="U951" s="427"/>
      <c r="V951" s="427"/>
      <c r="W951" s="427"/>
      <c r="X951" s="427"/>
      <c r="Y951" s="427"/>
      <c r="Z951" s="427"/>
      <c r="AA951" s="427"/>
      <c r="AB951" s="427"/>
      <c r="AC951" s="427"/>
      <c r="AD951" s="427"/>
      <c r="AE951" s="427"/>
      <c r="AF951" s="427"/>
      <c r="AG951" s="427"/>
      <c r="AH951" s="427"/>
      <c r="AI951" s="427"/>
      <c r="AJ951" s="427"/>
      <c r="AK951" s="427"/>
      <c r="AL951" s="427"/>
      <c r="AM951" s="427"/>
      <c r="AN951" s="427"/>
      <c r="AO951" s="427"/>
      <c r="AP951" s="427"/>
      <c r="AQ951" s="427"/>
      <c r="AR951" s="427"/>
      <c r="AS951" s="427"/>
      <c r="AT951" s="427"/>
      <c r="AU951" s="427"/>
      <c r="AV951" s="427"/>
      <c r="AW951" s="427"/>
      <c r="AX951" s="427"/>
      <c r="AY951" s="427"/>
      <c r="AZ951" s="427"/>
      <c r="BA951" s="427"/>
      <c r="BB951" s="427"/>
      <c r="BC951" s="427"/>
      <c r="BD951" s="427"/>
      <c r="BE951" s="427"/>
      <c r="BF951" s="427"/>
      <c r="BG951" s="427"/>
      <c r="BH951" s="427"/>
      <c r="BI951" s="427"/>
      <c r="BJ951" s="427"/>
      <c r="BK951" s="427"/>
      <c r="BL951" s="427"/>
      <c r="BM951" s="427"/>
      <c r="BN951" s="427"/>
      <c r="BO951" s="427"/>
      <c r="BP951" s="427"/>
      <c r="BQ951" s="427"/>
      <c r="BR951" s="427"/>
      <c r="BS951" s="427"/>
      <c r="BT951" s="427"/>
      <c r="BU951" s="427"/>
      <c r="BV951" s="427"/>
      <c r="BW951" s="427"/>
      <c r="BX951" s="427"/>
      <c r="BY951" s="427"/>
      <c r="BZ951" s="427"/>
      <c r="CA951" s="427"/>
      <c r="CB951" s="427"/>
      <c r="CC951" s="427"/>
      <c r="CD951" s="427"/>
      <c r="CE951" s="427"/>
      <c r="CF951" s="427"/>
      <c r="CG951" s="427"/>
      <c r="CH951" s="427"/>
      <c r="CI951" s="427"/>
      <c r="CJ951" s="427"/>
      <c r="CK951" s="427"/>
      <c r="CL951" s="427"/>
      <c r="CM951" s="427"/>
    </row>
    <row r="952">
      <c r="A952" s="427"/>
      <c r="B952" s="427"/>
      <c r="C952" s="427"/>
      <c r="D952" s="427"/>
      <c r="E952" s="427"/>
      <c r="F952" s="427"/>
      <c r="G952" s="427"/>
      <c r="H952" s="427"/>
      <c r="I952" s="427"/>
      <c r="J952" s="427"/>
      <c r="K952" s="427"/>
      <c r="L952" s="427"/>
      <c r="M952" s="427"/>
      <c r="N952" s="427"/>
      <c r="O952" s="427"/>
      <c r="P952" s="427"/>
      <c r="Q952" s="427"/>
      <c r="R952" s="427"/>
      <c r="S952" s="427"/>
      <c r="T952" s="427"/>
      <c r="U952" s="427"/>
      <c r="V952" s="427"/>
      <c r="W952" s="427"/>
      <c r="X952" s="427"/>
      <c r="Y952" s="427"/>
      <c r="Z952" s="427"/>
      <c r="AA952" s="427"/>
      <c r="AB952" s="427"/>
      <c r="AC952" s="427"/>
      <c r="AD952" s="427"/>
      <c r="AE952" s="427"/>
      <c r="AF952" s="427"/>
      <c r="AG952" s="427"/>
      <c r="AH952" s="427"/>
      <c r="AI952" s="427"/>
      <c r="AJ952" s="427"/>
      <c r="AK952" s="427"/>
      <c r="AL952" s="427"/>
      <c r="AM952" s="427"/>
      <c r="AN952" s="427"/>
      <c r="AO952" s="427"/>
      <c r="AP952" s="427"/>
      <c r="AQ952" s="427"/>
      <c r="AR952" s="427"/>
      <c r="AS952" s="427"/>
      <c r="AT952" s="427"/>
      <c r="AU952" s="427"/>
      <c r="AV952" s="427"/>
      <c r="AW952" s="427"/>
      <c r="AX952" s="427"/>
      <c r="AY952" s="427"/>
      <c r="AZ952" s="427"/>
      <c r="BA952" s="427"/>
      <c r="BB952" s="427"/>
      <c r="BC952" s="427"/>
      <c r="BD952" s="427"/>
      <c r="BE952" s="427"/>
      <c r="BF952" s="427"/>
      <c r="BG952" s="427"/>
      <c r="BH952" s="427"/>
      <c r="BI952" s="427"/>
      <c r="BJ952" s="427"/>
      <c r="BK952" s="427"/>
      <c r="BL952" s="427"/>
      <c r="BM952" s="427"/>
      <c r="BN952" s="427"/>
      <c r="BO952" s="427"/>
      <c r="BP952" s="427"/>
      <c r="BQ952" s="427"/>
      <c r="BR952" s="427"/>
      <c r="BS952" s="427"/>
      <c r="BT952" s="427"/>
      <c r="BU952" s="427"/>
      <c r="BV952" s="427"/>
      <c r="BW952" s="427"/>
      <c r="BX952" s="427"/>
      <c r="BY952" s="427"/>
      <c r="BZ952" s="427"/>
      <c r="CA952" s="427"/>
      <c r="CB952" s="427"/>
      <c r="CC952" s="427"/>
      <c r="CD952" s="427"/>
      <c r="CE952" s="427"/>
      <c r="CF952" s="427"/>
      <c r="CG952" s="427"/>
      <c r="CH952" s="427"/>
      <c r="CI952" s="427"/>
      <c r="CJ952" s="427"/>
      <c r="CK952" s="427"/>
      <c r="CL952" s="427"/>
      <c r="CM952" s="427"/>
    </row>
    <row r="953">
      <c r="A953" s="427"/>
      <c r="B953" s="427"/>
      <c r="C953" s="427"/>
      <c r="D953" s="427"/>
      <c r="E953" s="427"/>
      <c r="F953" s="427"/>
      <c r="G953" s="427"/>
      <c r="H953" s="427"/>
      <c r="I953" s="427"/>
      <c r="J953" s="427"/>
      <c r="K953" s="427"/>
      <c r="L953" s="427"/>
      <c r="M953" s="427"/>
      <c r="N953" s="427"/>
      <c r="O953" s="427"/>
      <c r="P953" s="427"/>
      <c r="Q953" s="427"/>
      <c r="R953" s="427"/>
      <c r="S953" s="427"/>
      <c r="T953" s="427"/>
      <c r="U953" s="427"/>
      <c r="V953" s="427"/>
      <c r="W953" s="427"/>
      <c r="X953" s="427"/>
      <c r="Y953" s="427"/>
      <c r="Z953" s="427"/>
      <c r="AA953" s="427"/>
      <c r="AB953" s="427"/>
      <c r="AC953" s="427"/>
      <c r="AD953" s="427"/>
      <c r="AE953" s="427"/>
      <c r="AF953" s="427"/>
      <c r="AG953" s="427"/>
      <c r="AH953" s="427"/>
      <c r="AI953" s="427"/>
      <c r="AJ953" s="427"/>
      <c r="AK953" s="427"/>
      <c r="AL953" s="427"/>
      <c r="AM953" s="427"/>
      <c r="AN953" s="427"/>
      <c r="AO953" s="427"/>
      <c r="AP953" s="427"/>
      <c r="AQ953" s="427"/>
      <c r="AR953" s="427"/>
      <c r="AS953" s="427"/>
      <c r="AT953" s="427"/>
      <c r="AU953" s="427"/>
      <c r="AV953" s="427"/>
      <c r="AW953" s="427"/>
      <c r="AX953" s="427"/>
      <c r="AY953" s="427"/>
      <c r="AZ953" s="427"/>
      <c r="BA953" s="427"/>
      <c r="BB953" s="427"/>
      <c r="BC953" s="427"/>
      <c r="BD953" s="427"/>
      <c r="BE953" s="427"/>
      <c r="BF953" s="427"/>
      <c r="BG953" s="427"/>
      <c r="BH953" s="427"/>
      <c r="BI953" s="427"/>
      <c r="BJ953" s="427"/>
      <c r="BK953" s="427"/>
      <c r="BL953" s="427"/>
      <c r="BM953" s="427"/>
      <c r="BN953" s="427"/>
      <c r="BO953" s="427"/>
      <c r="BP953" s="427"/>
      <c r="BQ953" s="427"/>
      <c r="BR953" s="427"/>
      <c r="BS953" s="427"/>
      <c r="BT953" s="427"/>
      <c r="BU953" s="427"/>
      <c r="BV953" s="427"/>
      <c r="BW953" s="427"/>
      <c r="BX953" s="427"/>
      <c r="BY953" s="427"/>
      <c r="BZ953" s="427"/>
      <c r="CA953" s="427"/>
      <c r="CB953" s="427"/>
      <c r="CC953" s="427"/>
      <c r="CD953" s="427"/>
      <c r="CE953" s="427"/>
      <c r="CF953" s="427"/>
      <c r="CG953" s="427"/>
      <c r="CH953" s="427"/>
      <c r="CI953" s="427"/>
      <c r="CJ953" s="427"/>
      <c r="CK953" s="427"/>
      <c r="CL953" s="427"/>
      <c r="CM953" s="427"/>
    </row>
    <row r="954">
      <c r="A954" s="427"/>
      <c r="B954" s="427"/>
      <c r="C954" s="427"/>
      <c r="D954" s="427"/>
      <c r="E954" s="427"/>
      <c r="F954" s="427"/>
      <c r="G954" s="427"/>
      <c r="H954" s="427"/>
      <c r="I954" s="427"/>
      <c r="J954" s="427"/>
      <c r="K954" s="427"/>
      <c r="L954" s="427"/>
      <c r="M954" s="427"/>
      <c r="N954" s="427"/>
      <c r="O954" s="427"/>
      <c r="P954" s="427"/>
      <c r="Q954" s="427"/>
      <c r="R954" s="427"/>
      <c r="S954" s="427"/>
      <c r="T954" s="427"/>
      <c r="U954" s="427"/>
      <c r="V954" s="427"/>
      <c r="W954" s="427"/>
      <c r="X954" s="427"/>
      <c r="Y954" s="427"/>
      <c r="Z954" s="427"/>
      <c r="AA954" s="427"/>
      <c r="AB954" s="427"/>
      <c r="AC954" s="427"/>
      <c r="AD954" s="427"/>
      <c r="AE954" s="427"/>
      <c r="AF954" s="427"/>
      <c r="AG954" s="427"/>
      <c r="AH954" s="427"/>
      <c r="AI954" s="427"/>
      <c r="AJ954" s="427"/>
      <c r="AK954" s="427"/>
      <c r="AL954" s="427"/>
      <c r="AM954" s="427"/>
      <c r="AN954" s="427"/>
      <c r="AO954" s="427"/>
      <c r="AP954" s="427"/>
      <c r="AQ954" s="427"/>
      <c r="AR954" s="427"/>
      <c r="AS954" s="427"/>
      <c r="AT954" s="427"/>
      <c r="AU954" s="427"/>
      <c r="AV954" s="427"/>
      <c r="AW954" s="427"/>
      <c r="AX954" s="427"/>
      <c r="AY954" s="427"/>
      <c r="AZ954" s="427"/>
      <c r="BA954" s="427"/>
      <c r="BB954" s="427"/>
      <c r="BC954" s="427"/>
      <c r="BD954" s="427"/>
      <c r="BE954" s="427"/>
      <c r="BF954" s="427"/>
      <c r="BG954" s="427"/>
      <c r="BH954" s="427"/>
      <c r="BI954" s="427"/>
      <c r="BJ954" s="427"/>
      <c r="BK954" s="427"/>
      <c r="BL954" s="427"/>
      <c r="BM954" s="427"/>
      <c r="BN954" s="427"/>
      <c r="BO954" s="427"/>
      <c r="BP954" s="427"/>
      <c r="BQ954" s="427"/>
      <c r="BR954" s="427"/>
      <c r="BS954" s="427"/>
      <c r="BT954" s="427"/>
      <c r="BU954" s="427"/>
      <c r="BV954" s="427"/>
      <c r="BW954" s="427"/>
      <c r="BX954" s="427"/>
      <c r="BY954" s="427"/>
      <c r="BZ954" s="427"/>
      <c r="CA954" s="427"/>
      <c r="CB954" s="427"/>
      <c r="CC954" s="427"/>
      <c r="CD954" s="427"/>
      <c r="CE954" s="427"/>
      <c r="CF954" s="427"/>
      <c r="CG954" s="427"/>
      <c r="CH954" s="427"/>
      <c r="CI954" s="427"/>
      <c r="CJ954" s="427"/>
      <c r="CK954" s="427"/>
      <c r="CL954" s="427"/>
      <c r="CM954" s="427"/>
    </row>
    <row r="955">
      <c r="A955" s="427"/>
      <c r="B955" s="427"/>
      <c r="C955" s="427"/>
      <c r="D955" s="427"/>
      <c r="E955" s="427"/>
      <c r="F955" s="427"/>
      <c r="G955" s="427"/>
      <c r="H955" s="427"/>
      <c r="I955" s="427"/>
      <c r="J955" s="427"/>
      <c r="K955" s="427"/>
      <c r="L955" s="427"/>
      <c r="M955" s="427"/>
      <c r="N955" s="427"/>
      <c r="O955" s="427"/>
      <c r="P955" s="427"/>
      <c r="Q955" s="427"/>
      <c r="R955" s="427"/>
      <c r="S955" s="427"/>
      <c r="T955" s="427"/>
      <c r="U955" s="427"/>
      <c r="V955" s="427"/>
      <c r="W955" s="427"/>
      <c r="X955" s="427"/>
      <c r="Y955" s="427"/>
      <c r="Z955" s="427"/>
      <c r="AA955" s="427"/>
      <c r="AB955" s="427"/>
      <c r="AC955" s="427"/>
      <c r="AD955" s="427"/>
      <c r="AE955" s="427"/>
      <c r="AF955" s="427"/>
      <c r="AG955" s="427"/>
      <c r="AH955" s="427"/>
      <c r="AI955" s="427"/>
      <c r="AJ955" s="427"/>
      <c r="AK955" s="427"/>
      <c r="AL955" s="427"/>
      <c r="AM955" s="427"/>
      <c r="AN955" s="427"/>
      <c r="AO955" s="427"/>
      <c r="AP955" s="427"/>
      <c r="AQ955" s="427"/>
      <c r="AR955" s="427"/>
      <c r="AS955" s="427"/>
      <c r="AT955" s="427"/>
      <c r="AU955" s="427"/>
      <c r="AV955" s="427"/>
      <c r="AW955" s="427"/>
      <c r="AX955" s="427"/>
      <c r="AY955" s="427"/>
      <c r="AZ955" s="427"/>
      <c r="BA955" s="427"/>
      <c r="BB955" s="427"/>
      <c r="BC955" s="427"/>
      <c r="BD955" s="427"/>
      <c r="BE955" s="427"/>
      <c r="BF955" s="427"/>
      <c r="BG955" s="427"/>
      <c r="BH955" s="427"/>
      <c r="BI955" s="427"/>
      <c r="BJ955" s="427"/>
      <c r="BK955" s="427"/>
      <c r="BL955" s="427"/>
      <c r="BM955" s="427"/>
      <c r="BN955" s="427"/>
      <c r="BO955" s="427"/>
      <c r="BP955" s="427"/>
      <c r="BQ955" s="427"/>
      <c r="BR955" s="427"/>
      <c r="BS955" s="427"/>
      <c r="BT955" s="427"/>
      <c r="BU955" s="427"/>
      <c r="BV955" s="427"/>
      <c r="BW955" s="427"/>
      <c r="BX955" s="427"/>
      <c r="BY955" s="427"/>
      <c r="BZ955" s="427"/>
      <c r="CA955" s="427"/>
      <c r="CB955" s="427"/>
      <c r="CC955" s="427"/>
      <c r="CD955" s="427"/>
      <c r="CE955" s="427"/>
      <c r="CF955" s="427"/>
      <c r="CG955" s="427"/>
      <c r="CH955" s="427"/>
      <c r="CI955" s="427"/>
      <c r="CJ955" s="427"/>
      <c r="CK955" s="427"/>
      <c r="CL955" s="427"/>
      <c r="CM955" s="427"/>
    </row>
    <row r="956">
      <c r="A956" s="427"/>
      <c r="B956" s="427"/>
      <c r="C956" s="427"/>
      <c r="D956" s="427"/>
      <c r="E956" s="427"/>
      <c r="F956" s="427"/>
      <c r="G956" s="427"/>
      <c r="H956" s="427"/>
      <c r="I956" s="427"/>
      <c r="J956" s="427"/>
      <c r="K956" s="427"/>
      <c r="L956" s="427"/>
      <c r="M956" s="427"/>
      <c r="N956" s="427"/>
      <c r="O956" s="427"/>
      <c r="P956" s="427"/>
      <c r="Q956" s="427"/>
      <c r="R956" s="427"/>
      <c r="S956" s="427"/>
      <c r="T956" s="427"/>
      <c r="U956" s="427"/>
      <c r="V956" s="427"/>
      <c r="W956" s="427"/>
      <c r="X956" s="427"/>
      <c r="Y956" s="427"/>
      <c r="Z956" s="427"/>
      <c r="AA956" s="427"/>
      <c r="AB956" s="427"/>
      <c r="AC956" s="427"/>
      <c r="AD956" s="427"/>
      <c r="AE956" s="427"/>
      <c r="AF956" s="427"/>
      <c r="AG956" s="427"/>
      <c r="AH956" s="427"/>
      <c r="AI956" s="427"/>
      <c r="AJ956" s="427"/>
      <c r="AK956" s="427"/>
      <c r="AL956" s="427"/>
      <c r="AM956" s="427"/>
      <c r="AN956" s="427"/>
      <c r="AO956" s="427"/>
      <c r="AP956" s="427"/>
      <c r="AQ956" s="427"/>
      <c r="AR956" s="427"/>
      <c r="AS956" s="427"/>
      <c r="AT956" s="427"/>
      <c r="AU956" s="427"/>
      <c r="AV956" s="427"/>
      <c r="AW956" s="427"/>
      <c r="AX956" s="427"/>
      <c r="AY956" s="427"/>
      <c r="AZ956" s="427"/>
      <c r="BA956" s="427"/>
      <c r="BB956" s="427"/>
      <c r="BC956" s="427"/>
      <c r="BD956" s="427"/>
      <c r="BE956" s="427"/>
      <c r="BF956" s="427"/>
      <c r="BG956" s="427"/>
      <c r="BH956" s="427"/>
      <c r="BI956" s="427"/>
      <c r="BJ956" s="427"/>
      <c r="BK956" s="427"/>
      <c r="BL956" s="427"/>
      <c r="BM956" s="427"/>
      <c r="BN956" s="427"/>
      <c r="BO956" s="427"/>
      <c r="BP956" s="427"/>
      <c r="BQ956" s="427"/>
      <c r="BR956" s="427"/>
      <c r="BS956" s="427"/>
      <c r="BT956" s="427"/>
      <c r="BU956" s="427"/>
      <c r="BV956" s="427"/>
      <c r="BW956" s="427"/>
      <c r="BX956" s="427"/>
      <c r="BY956" s="427"/>
      <c r="BZ956" s="427"/>
      <c r="CA956" s="427"/>
      <c r="CB956" s="427"/>
      <c r="CC956" s="427"/>
      <c r="CD956" s="427"/>
      <c r="CE956" s="427"/>
      <c r="CF956" s="427"/>
      <c r="CG956" s="427"/>
      <c r="CH956" s="427"/>
      <c r="CI956" s="427"/>
      <c r="CJ956" s="427"/>
      <c r="CK956" s="427"/>
      <c r="CL956" s="427"/>
      <c r="CM956" s="427"/>
    </row>
    <row r="957">
      <c r="A957" s="427"/>
      <c r="B957" s="427"/>
      <c r="C957" s="427"/>
      <c r="D957" s="427"/>
      <c r="E957" s="427"/>
      <c r="F957" s="427"/>
      <c r="G957" s="427"/>
      <c r="H957" s="427"/>
      <c r="I957" s="427"/>
      <c r="J957" s="427"/>
      <c r="K957" s="427"/>
      <c r="L957" s="427"/>
      <c r="M957" s="427"/>
      <c r="N957" s="427"/>
      <c r="O957" s="427"/>
      <c r="P957" s="427"/>
      <c r="Q957" s="427"/>
      <c r="R957" s="427"/>
      <c r="S957" s="427"/>
      <c r="T957" s="427"/>
      <c r="U957" s="427"/>
      <c r="V957" s="427"/>
      <c r="W957" s="427"/>
      <c r="X957" s="427"/>
      <c r="Y957" s="427"/>
      <c r="Z957" s="427"/>
      <c r="AA957" s="427"/>
      <c r="AB957" s="427"/>
      <c r="AC957" s="427"/>
      <c r="AD957" s="427"/>
      <c r="AE957" s="427"/>
      <c r="AF957" s="427"/>
      <c r="AG957" s="427"/>
      <c r="AH957" s="427"/>
      <c r="AI957" s="427"/>
      <c r="AJ957" s="427"/>
      <c r="AK957" s="427"/>
      <c r="AL957" s="427"/>
      <c r="AM957" s="427"/>
      <c r="AN957" s="427"/>
      <c r="AO957" s="427"/>
      <c r="AP957" s="427"/>
      <c r="AQ957" s="427"/>
      <c r="AR957" s="427"/>
      <c r="AS957" s="427"/>
      <c r="AT957" s="427"/>
      <c r="AU957" s="427"/>
      <c r="AV957" s="427"/>
      <c r="AW957" s="427"/>
      <c r="AX957" s="427"/>
      <c r="AY957" s="427"/>
      <c r="AZ957" s="427"/>
      <c r="BA957" s="427"/>
      <c r="BB957" s="427"/>
      <c r="BC957" s="427"/>
      <c r="BD957" s="427"/>
      <c r="BE957" s="427"/>
      <c r="BF957" s="427"/>
      <c r="BG957" s="427"/>
      <c r="BH957" s="427"/>
      <c r="BI957" s="427"/>
      <c r="BJ957" s="427"/>
      <c r="BK957" s="427"/>
      <c r="BL957" s="427"/>
      <c r="BM957" s="427"/>
      <c r="BN957" s="427"/>
      <c r="BO957" s="427"/>
      <c r="BP957" s="427"/>
      <c r="BQ957" s="427"/>
      <c r="BR957" s="427"/>
      <c r="BS957" s="427"/>
      <c r="BT957" s="427"/>
      <c r="BU957" s="427"/>
      <c r="BV957" s="427"/>
      <c r="BW957" s="427"/>
      <c r="BX957" s="427"/>
      <c r="BY957" s="427"/>
      <c r="BZ957" s="427"/>
      <c r="CA957" s="427"/>
      <c r="CB957" s="427"/>
      <c r="CC957" s="427"/>
      <c r="CD957" s="427"/>
      <c r="CE957" s="427"/>
      <c r="CF957" s="427"/>
      <c r="CG957" s="427"/>
      <c r="CH957" s="427"/>
      <c r="CI957" s="427"/>
      <c r="CJ957" s="427"/>
      <c r="CK957" s="427"/>
      <c r="CL957" s="427"/>
      <c r="CM957" s="427"/>
    </row>
    <row r="958">
      <c r="A958" s="427"/>
      <c r="B958" s="427"/>
      <c r="C958" s="427"/>
      <c r="D958" s="427"/>
      <c r="E958" s="427"/>
      <c r="F958" s="427"/>
      <c r="G958" s="427"/>
      <c r="H958" s="427"/>
      <c r="I958" s="427"/>
      <c r="J958" s="427"/>
      <c r="K958" s="427"/>
      <c r="L958" s="427"/>
      <c r="M958" s="427"/>
      <c r="N958" s="427"/>
      <c r="O958" s="427"/>
      <c r="P958" s="427"/>
      <c r="Q958" s="427"/>
      <c r="R958" s="427"/>
      <c r="S958" s="427"/>
      <c r="T958" s="427"/>
      <c r="U958" s="427"/>
      <c r="V958" s="427"/>
      <c r="W958" s="427"/>
      <c r="X958" s="427"/>
      <c r="Y958" s="427"/>
      <c r="Z958" s="427"/>
      <c r="AA958" s="427"/>
      <c r="AB958" s="427"/>
      <c r="AC958" s="427"/>
      <c r="AD958" s="427"/>
      <c r="AE958" s="427"/>
      <c r="AF958" s="427"/>
      <c r="AG958" s="427"/>
      <c r="AH958" s="427"/>
      <c r="AI958" s="427"/>
      <c r="AJ958" s="427"/>
      <c r="AK958" s="427"/>
      <c r="AL958" s="427"/>
      <c r="AM958" s="427"/>
      <c r="AN958" s="427"/>
      <c r="AO958" s="427"/>
      <c r="AP958" s="427"/>
      <c r="AQ958" s="427"/>
      <c r="AR958" s="427"/>
      <c r="AS958" s="427"/>
      <c r="AT958" s="427"/>
      <c r="AU958" s="427"/>
      <c r="AV958" s="427"/>
      <c r="AW958" s="427"/>
      <c r="AX958" s="427"/>
      <c r="AY958" s="427"/>
      <c r="AZ958" s="427"/>
      <c r="BA958" s="427"/>
      <c r="BB958" s="427"/>
      <c r="BC958" s="427"/>
      <c r="BD958" s="427"/>
      <c r="BE958" s="427"/>
      <c r="BF958" s="427"/>
      <c r="BG958" s="427"/>
      <c r="BH958" s="427"/>
      <c r="BI958" s="427"/>
      <c r="BJ958" s="427"/>
      <c r="BK958" s="427"/>
      <c r="BL958" s="427"/>
      <c r="BM958" s="427"/>
      <c r="BN958" s="427"/>
      <c r="BO958" s="427"/>
      <c r="BP958" s="427"/>
      <c r="BQ958" s="427"/>
      <c r="BR958" s="427"/>
      <c r="BS958" s="427"/>
      <c r="BT958" s="427"/>
      <c r="BU958" s="427"/>
      <c r="BV958" s="427"/>
      <c r="BW958" s="427"/>
      <c r="BX958" s="427"/>
      <c r="BY958" s="427"/>
      <c r="BZ958" s="427"/>
      <c r="CA958" s="427"/>
      <c r="CB958" s="427"/>
      <c r="CC958" s="427"/>
      <c r="CD958" s="427"/>
      <c r="CE958" s="427"/>
      <c r="CF958" s="427"/>
      <c r="CG958" s="427"/>
      <c r="CH958" s="427"/>
      <c r="CI958" s="427"/>
      <c r="CJ958" s="427"/>
      <c r="CK958" s="427"/>
      <c r="CL958" s="427"/>
      <c r="CM958" s="427"/>
    </row>
    <row r="959">
      <c r="A959" s="427"/>
      <c r="B959" s="427"/>
      <c r="C959" s="427"/>
      <c r="D959" s="427"/>
      <c r="E959" s="427"/>
      <c r="F959" s="427"/>
      <c r="G959" s="427"/>
      <c r="H959" s="427"/>
      <c r="I959" s="427"/>
      <c r="J959" s="427"/>
      <c r="K959" s="427"/>
      <c r="L959" s="427"/>
      <c r="M959" s="427"/>
      <c r="N959" s="427"/>
      <c r="O959" s="427"/>
      <c r="P959" s="427"/>
      <c r="Q959" s="427"/>
      <c r="R959" s="427"/>
      <c r="S959" s="427"/>
      <c r="T959" s="427"/>
      <c r="U959" s="427"/>
      <c r="V959" s="427"/>
      <c r="W959" s="427"/>
      <c r="X959" s="427"/>
      <c r="Y959" s="427"/>
      <c r="Z959" s="427"/>
      <c r="AA959" s="427"/>
      <c r="AB959" s="427"/>
      <c r="AC959" s="427"/>
      <c r="AD959" s="427"/>
      <c r="AE959" s="427"/>
      <c r="AF959" s="427"/>
      <c r="AG959" s="427"/>
      <c r="AH959" s="427"/>
      <c r="AI959" s="427"/>
      <c r="AJ959" s="427"/>
      <c r="AK959" s="427"/>
      <c r="AL959" s="427"/>
      <c r="AM959" s="427"/>
      <c r="AN959" s="427"/>
      <c r="AO959" s="427"/>
      <c r="AP959" s="427"/>
      <c r="AQ959" s="427"/>
      <c r="AR959" s="427"/>
      <c r="AS959" s="427"/>
      <c r="AT959" s="427"/>
      <c r="AU959" s="427"/>
      <c r="AV959" s="427"/>
      <c r="AW959" s="427"/>
      <c r="AX959" s="427"/>
      <c r="AY959" s="427"/>
      <c r="AZ959" s="427"/>
      <c r="BA959" s="427"/>
      <c r="BB959" s="427"/>
      <c r="BC959" s="427"/>
      <c r="BD959" s="427"/>
      <c r="BE959" s="427"/>
      <c r="BF959" s="427"/>
      <c r="BG959" s="427"/>
      <c r="BH959" s="427"/>
      <c r="BI959" s="427"/>
      <c r="BJ959" s="427"/>
      <c r="BK959" s="427"/>
      <c r="BL959" s="427"/>
      <c r="BM959" s="427"/>
      <c r="BN959" s="427"/>
      <c r="BO959" s="427"/>
      <c r="BP959" s="427"/>
      <c r="BQ959" s="427"/>
      <c r="BR959" s="427"/>
      <c r="BS959" s="427"/>
      <c r="BT959" s="427"/>
      <c r="BU959" s="427"/>
      <c r="BV959" s="427"/>
      <c r="BW959" s="427"/>
      <c r="BX959" s="427"/>
      <c r="BY959" s="427"/>
      <c r="BZ959" s="427"/>
      <c r="CA959" s="427"/>
      <c r="CB959" s="427"/>
      <c r="CC959" s="427"/>
      <c r="CD959" s="427"/>
      <c r="CE959" s="427"/>
      <c r="CF959" s="427"/>
      <c r="CG959" s="427"/>
      <c r="CH959" s="427"/>
      <c r="CI959" s="427"/>
      <c r="CJ959" s="427"/>
      <c r="CK959" s="427"/>
      <c r="CL959" s="427"/>
      <c r="CM959" s="427"/>
    </row>
    <row r="960">
      <c r="A960" s="427"/>
      <c r="B960" s="427"/>
      <c r="C960" s="427"/>
      <c r="D960" s="427"/>
      <c r="E960" s="427"/>
      <c r="F960" s="427"/>
      <c r="G960" s="427"/>
      <c r="H960" s="427"/>
      <c r="I960" s="427"/>
      <c r="J960" s="427"/>
      <c r="K960" s="427"/>
      <c r="L960" s="427"/>
      <c r="M960" s="427"/>
      <c r="N960" s="427"/>
      <c r="O960" s="427"/>
      <c r="P960" s="427"/>
      <c r="Q960" s="427"/>
      <c r="R960" s="427"/>
      <c r="S960" s="427"/>
      <c r="T960" s="427"/>
      <c r="U960" s="427"/>
      <c r="V960" s="427"/>
      <c r="W960" s="427"/>
      <c r="X960" s="427"/>
      <c r="Y960" s="427"/>
      <c r="Z960" s="427"/>
      <c r="AA960" s="427"/>
      <c r="AB960" s="427"/>
      <c r="AC960" s="427"/>
      <c r="AD960" s="427"/>
      <c r="AE960" s="427"/>
      <c r="AF960" s="427"/>
      <c r="AG960" s="427"/>
      <c r="AH960" s="427"/>
      <c r="AI960" s="427"/>
      <c r="AJ960" s="427"/>
      <c r="AK960" s="427"/>
      <c r="AL960" s="427"/>
      <c r="AM960" s="427"/>
      <c r="AN960" s="427"/>
      <c r="AO960" s="427"/>
      <c r="AP960" s="427"/>
      <c r="AQ960" s="427"/>
      <c r="AR960" s="427"/>
      <c r="AS960" s="427"/>
      <c r="AT960" s="427"/>
      <c r="AU960" s="427"/>
      <c r="AV960" s="427"/>
      <c r="AW960" s="427"/>
      <c r="AX960" s="427"/>
      <c r="AY960" s="427"/>
      <c r="AZ960" s="427"/>
      <c r="BA960" s="427"/>
      <c r="BB960" s="427"/>
      <c r="BC960" s="427"/>
      <c r="BD960" s="427"/>
      <c r="BE960" s="427"/>
      <c r="BF960" s="427"/>
      <c r="BG960" s="427"/>
      <c r="BH960" s="427"/>
      <c r="BI960" s="427"/>
      <c r="BJ960" s="427"/>
      <c r="BK960" s="427"/>
      <c r="BL960" s="427"/>
      <c r="BM960" s="427"/>
      <c r="BN960" s="427"/>
      <c r="BO960" s="427"/>
      <c r="BP960" s="427"/>
      <c r="BQ960" s="427"/>
      <c r="BR960" s="427"/>
      <c r="BS960" s="427"/>
      <c r="BT960" s="427"/>
      <c r="BU960" s="427"/>
      <c r="BV960" s="427"/>
      <c r="BW960" s="427"/>
      <c r="BX960" s="427"/>
      <c r="BY960" s="427"/>
      <c r="BZ960" s="427"/>
      <c r="CA960" s="427"/>
      <c r="CB960" s="427"/>
      <c r="CC960" s="427"/>
      <c r="CD960" s="427"/>
      <c r="CE960" s="427"/>
      <c r="CF960" s="427"/>
      <c r="CG960" s="427"/>
      <c r="CH960" s="427"/>
      <c r="CI960" s="427"/>
      <c r="CJ960" s="427"/>
      <c r="CK960" s="427"/>
      <c r="CL960" s="427"/>
      <c r="CM960" s="427"/>
    </row>
    <row r="961">
      <c r="A961" s="427"/>
      <c r="B961" s="427"/>
      <c r="C961" s="427"/>
      <c r="D961" s="427"/>
      <c r="E961" s="427"/>
      <c r="F961" s="427"/>
      <c r="G961" s="427"/>
      <c r="H961" s="427"/>
      <c r="I961" s="427"/>
      <c r="J961" s="427"/>
      <c r="K961" s="427"/>
      <c r="L961" s="427"/>
      <c r="M961" s="427"/>
      <c r="N961" s="427"/>
      <c r="O961" s="427"/>
      <c r="P961" s="427"/>
      <c r="Q961" s="427"/>
      <c r="R961" s="427"/>
      <c r="S961" s="427"/>
      <c r="T961" s="427"/>
      <c r="U961" s="427"/>
      <c r="V961" s="427"/>
      <c r="W961" s="427"/>
      <c r="X961" s="427"/>
      <c r="Y961" s="427"/>
      <c r="Z961" s="427"/>
      <c r="AA961" s="427"/>
      <c r="AB961" s="427"/>
      <c r="AC961" s="427"/>
      <c r="AD961" s="427"/>
      <c r="AE961" s="427"/>
      <c r="AF961" s="427"/>
      <c r="AG961" s="427"/>
      <c r="AH961" s="427"/>
      <c r="AI961" s="427"/>
      <c r="AJ961" s="427"/>
      <c r="AK961" s="427"/>
      <c r="AL961" s="427"/>
      <c r="AM961" s="427"/>
      <c r="AN961" s="427"/>
      <c r="AO961" s="427"/>
      <c r="AP961" s="427"/>
      <c r="AQ961" s="427"/>
      <c r="AR961" s="427"/>
      <c r="AS961" s="427"/>
      <c r="AT961" s="427"/>
      <c r="AU961" s="427"/>
      <c r="AV961" s="427"/>
      <c r="AW961" s="427"/>
      <c r="AX961" s="427"/>
      <c r="AY961" s="427"/>
      <c r="AZ961" s="427"/>
      <c r="BA961" s="427"/>
      <c r="BB961" s="427"/>
      <c r="BC961" s="427"/>
      <c r="BD961" s="427"/>
      <c r="BE961" s="427"/>
      <c r="BF961" s="427"/>
      <c r="BG961" s="427"/>
      <c r="BH961" s="427"/>
      <c r="BI961" s="427"/>
      <c r="BJ961" s="427"/>
      <c r="BK961" s="427"/>
      <c r="BL961" s="427"/>
      <c r="BM961" s="427"/>
      <c r="BN961" s="427"/>
      <c r="BO961" s="427"/>
      <c r="BP961" s="427"/>
      <c r="BQ961" s="427"/>
      <c r="BR961" s="427"/>
      <c r="BS961" s="427"/>
      <c r="BT961" s="427"/>
      <c r="BU961" s="427"/>
      <c r="BV961" s="427"/>
      <c r="BW961" s="427"/>
      <c r="BX961" s="427"/>
      <c r="BY961" s="427"/>
      <c r="BZ961" s="427"/>
      <c r="CA961" s="427"/>
      <c r="CB961" s="427"/>
      <c r="CC961" s="427"/>
      <c r="CD961" s="427"/>
      <c r="CE961" s="427"/>
      <c r="CF961" s="427"/>
      <c r="CG961" s="427"/>
      <c r="CH961" s="427"/>
      <c r="CI961" s="427"/>
      <c r="CJ961" s="427"/>
      <c r="CK961" s="427"/>
      <c r="CL961" s="427"/>
      <c r="CM961" s="427"/>
    </row>
    <row r="962">
      <c r="A962" s="427"/>
      <c r="B962" s="427"/>
      <c r="C962" s="427"/>
      <c r="D962" s="427"/>
      <c r="E962" s="427"/>
      <c r="F962" s="427"/>
      <c r="G962" s="427"/>
      <c r="H962" s="427"/>
      <c r="I962" s="427"/>
      <c r="J962" s="427"/>
      <c r="K962" s="427"/>
      <c r="L962" s="427"/>
      <c r="M962" s="427"/>
      <c r="N962" s="427"/>
      <c r="O962" s="427"/>
      <c r="P962" s="427"/>
      <c r="Q962" s="427"/>
      <c r="R962" s="427"/>
      <c r="S962" s="427"/>
      <c r="T962" s="427"/>
      <c r="U962" s="427"/>
      <c r="V962" s="427"/>
      <c r="W962" s="427"/>
      <c r="X962" s="427"/>
      <c r="Y962" s="427"/>
      <c r="Z962" s="427"/>
      <c r="AA962" s="427"/>
      <c r="AB962" s="427"/>
      <c r="AC962" s="427"/>
      <c r="AD962" s="427"/>
      <c r="AE962" s="427"/>
      <c r="AF962" s="427"/>
      <c r="AG962" s="427"/>
      <c r="AH962" s="427"/>
      <c r="AI962" s="427"/>
      <c r="AJ962" s="427"/>
      <c r="AK962" s="427"/>
      <c r="AL962" s="427"/>
      <c r="AM962" s="427"/>
      <c r="AN962" s="427"/>
      <c r="AO962" s="427"/>
      <c r="AP962" s="427"/>
      <c r="AQ962" s="427"/>
      <c r="AR962" s="427"/>
      <c r="AS962" s="427"/>
      <c r="AT962" s="427"/>
      <c r="AU962" s="427"/>
      <c r="AV962" s="427"/>
      <c r="AW962" s="427"/>
      <c r="AX962" s="427"/>
      <c r="AY962" s="427"/>
      <c r="AZ962" s="427"/>
      <c r="BA962" s="427"/>
      <c r="BB962" s="427"/>
      <c r="BC962" s="427"/>
      <c r="BD962" s="427"/>
      <c r="BE962" s="427"/>
      <c r="BF962" s="427"/>
      <c r="BG962" s="427"/>
      <c r="BH962" s="427"/>
      <c r="BI962" s="427"/>
      <c r="BJ962" s="427"/>
      <c r="BK962" s="427"/>
      <c r="BL962" s="427"/>
      <c r="BM962" s="427"/>
      <c r="BN962" s="427"/>
      <c r="BO962" s="427"/>
      <c r="BP962" s="427"/>
      <c r="BQ962" s="427"/>
      <c r="BR962" s="427"/>
      <c r="BS962" s="427"/>
      <c r="BT962" s="427"/>
      <c r="BU962" s="427"/>
      <c r="BV962" s="427"/>
      <c r="BW962" s="427"/>
      <c r="BX962" s="427"/>
      <c r="BY962" s="427"/>
      <c r="BZ962" s="427"/>
      <c r="CA962" s="427"/>
      <c r="CB962" s="427"/>
      <c r="CC962" s="427"/>
      <c r="CD962" s="427"/>
      <c r="CE962" s="427"/>
      <c r="CF962" s="427"/>
      <c r="CG962" s="427"/>
      <c r="CH962" s="427"/>
      <c r="CI962" s="427"/>
      <c r="CJ962" s="427"/>
      <c r="CK962" s="427"/>
      <c r="CL962" s="427"/>
      <c r="CM962" s="427"/>
    </row>
    <row r="963">
      <c r="A963" s="427"/>
      <c r="B963" s="427"/>
      <c r="C963" s="427"/>
      <c r="D963" s="427"/>
      <c r="E963" s="427"/>
      <c r="F963" s="427"/>
      <c r="G963" s="427"/>
      <c r="H963" s="427"/>
      <c r="I963" s="427"/>
      <c r="J963" s="427"/>
      <c r="K963" s="427"/>
      <c r="L963" s="427"/>
      <c r="M963" s="427"/>
      <c r="N963" s="427"/>
      <c r="O963" s="427"/>
      <c r="P963" s="427"/>
      <c r="Q963" s="427"/>
      <c r="R963" s="427"/>
      <c r="S963" s="427"/>
      <c r="T963" s="427"/>
      <c r="U963" s="427"/>
      <c r="V963" s="427"/>
      <c r="W963" s="427"/>
      <c r="X963" s="427"/>
      <c r="Y963" s="427"/>
      <c r="Z963" s="427"/>
      <c r="AA963" s="427"/>
      <c r="AB963" s="427"/>
      <c r="AC963" s="427"/>
      <c r="AD963" s="427"/>
      <c r="AE963" s="427"/>
      <c r="AF963" s="427"/>
      <c r="AG963" s="427"/>
      <c r="AH963" s="427"/>
      <c r="AI963" s="427"/>
      <c r="AJ963" s="427"/>
      <c r="AK963" s="427"/>
      <c r="AL963" s="427"/>
      <c r="AM963" s="427"/>
      <c r="AN963" s="427"/>
      <c r="AO963" s="427"/>
      <c r="AP963" s="427"/>
      <c r="AQ963" s="427"/>
      <c r="AR963" s="427"/>
      <c r="AS963" s="427"/>
      <c r="AT963" s="427"/>
      <c r="AU963" s="427"/>
      <c r="AV963" s="427"/>
      <c r="AW963" s="427"/>
      <c r="AX963" s="427"/>
      <c r="AY963" s="427"/>
      <c r="AZ963" s="427"/>
      <c r="BA963" s="427"/>
      <c r="BB963" s="427"/>
      <c r="BC963" s="427"/>
      <c r="BD963" s="427"/>
      <c r="BE963" s="427"/>
      <c r="BF963" s="427"/>
      <c r="BG963" s="427"/>
      <c r="BH963" s="427"/>
      <c r="BI963" s="427"/>
      <c r="BJ963" s="427"/>
      <c r="BK963" s="427"/>
      <c r="BL963" s="427"/>
      <c r="BM963" s="427"/>
      <c r="BN963" s="427"/>
      <c r="BO963" s="427"/>
      <c r="BP963" s="427"/>
      <c r="BQ963" s="427"/>
      <c r="BR963" s="427"/>
      <c r="BS963" s="427"/>
      <c r="BT963" s="427"/>
      <c r="BU963" s="427"/>
      <c r="BV963" s="427"/>
      <c r="BW963" s="427"/>
      <c r="BX963" s="427"/>
      <c r="BY963" s="427"/>
      <c r="BZ963" s="427"/>
      <c r="CA963" s="427"/>
      <c r="CB963" s="427"/>
      <c r="CC963" s="427"/>
      <c r="CD963" s="427"/>
      <c r="CE963" s="427"/>
      <c r="CF963" s="427"/>
      <c r="CG963" s="427"/>
      <c r="CH963" s="427"/>
      <c r="CI963" s="427"/>
      <c r="CJ963" s="427"/>
      <c r="CK963" s="427"/>
      <c r="CL963" s="427"/>
      <c r="CM963" s="427"/>
    </row>
    <row r="964">
      <c r="A964" s="427"/>
      <c r="B964" s="427"/>
      <c r="C964" s="427"/>
      <c r="D964" s="427"/>
      <c r="E964" s="427"/>
      <c r="F964" s="427"/>
      <c r="G964" s="427"/>
      <c r="H964" s="427"/>
      <c r="I964" s="427"/>
      <c r="J964" s="427"/>
      <c r="K964" s="427"/>
      <c r="L964" s="427"/>
      <c r="M964" s="427"/>
      <c r="N964" s="427"/>
      <c r="O964" s="427"/>
      <c r="P964" s="427"/>
      <c r="Q964" s="427"/>
      <c r="R964" s="427"/>
      <c r="S964" s="427"/>
      <c r="T964" s="427"/>
      <c r="U964" s="427"/>
      <c r="V964" s="427"/>
      <c r="W964" s="427"/>
      <c r="X964" s="427"/>
      <c r="Y964" s="427"/>
      <c r="Z964" s="427"/>
      <c r="AA964" s="427"/>
      <c r="AB964" s="427"/>
      <c r="AC964" s="427"/>
      <c r="AD964" s="427"/>
      <c r="AE964" s="427"/>
      <c r="AF964" s="427"/>
      <c r="AG964" s="427"/>
      <c r="AH964" s="427"/>
      <c r="AI964" s="427"/>
      <c r="AJ964" s="427"/>
      <c r="AK964" s="427"/>
      <c r="AL964" s="427"/>
      <c r="AM964" s="427"/>
      <c r="AN964" s="427"/>
      <c r="AO964" s="427"/>
      <c r="AP964" s="427"/>
      <c r="AQ964" s="427"/>
      <c r="AR964" s="427"/>
      <c r="AS964" s="427"/>
      <c r="AT964" s="427"/>
      <c r="AU964" s="427"/>
      <c r="AV964" s="427"/>
      <c r="AW964" s="427"/>
      <c r="AX964" s="427"/>
      <c r="AY964" s="427"/>
      <c r="AZ964" s="427"/>
      <c r="BA964" s="427"/>
      <c r="BB964" s="427"/>
      <c r="BC964" s="427"/>
      <c r="BD964" s="427"/>
      <c r="BE964" s="427"/>
      <c r="BF964" s="427"/>
      <c r="BG964" s="427"/>
      <c r="BH964" s="427"/>
      <c r="BI964" s="427"/>
      <c r="BJ964" s="427"/>
      <c r="BK964" s="427"/>
      <c r="BL964" s="427"/>
      <c r="BM964" s="427"/>
      <c r="BN964" s="427"/>
      <c r="BO964" s="427"/>
      <c r="BP964" s="427"/>
      <c r="BQ964" s="427"/>
      <c r="BR964" s="427"/>
      <c r="BS964" s="427"/>
      <c r="BT964" s="427"/>
      <c r="BU964" s="427"/>
      <c r="BV964" s="427"/>
      <c r="BW964" s="427"/>
      <c r="BX964" s="427"/>
      <c r="BY964" s="427"/>
      <c r="BZ964" s="427"/>
      <c r="CA964" s="427"/>
      <c r="CB964" s="427"/>
      <c r="CC964" s="427"/>
      <c r="CD964" s="427"/>
      <c r="CE964" s="427"/>
      <c r="CF964" s="427"/>
      <c r="CG964" s="427"/>
      <c r="CH964" s="427"/>
      <c r="CI964" s="427"/>
      <c r="CJ964" s="427"/>
      <c r="CK964" s="427"/>
      <c r="CL964" s="427"/>
      <c r="CM964" s="427"/>
    </row>
    <row r="965">
      <c r="A965" s="427"/>
      <c r="B965" s="427"/>
      <c r="C965" s="427"/>
      <c r="D965" s="427"/>
      <c r="E965" s="427"/>
      <c r="F965" s="427"/>
      <c r="G965" s="427"/>
      <c r="H965" s="427"/>
      <c r="I965" s="427"/>
      <c r="J965" s="427"/>
      <c r="K965" s="427"/>
      <c r="L965" s="427"/>
      <c r="M965" s="427"/>
      <c r="N965" s="427"/>
      <c r="O965" s="427"/>
      <c r="P965" s="427"/>
      <c r="Q965" s="427"/>
      <c r="R965" s="427"/>
      <c r="S965" s="427"/>
      <c r="T965" s="427"/>
      <c r="U965" s="427"/>
      <c r="V965" s="427"/>
      <c r="W965" s="427"/>
      <c r="X965" s="427"/>
      <c r="Y965" s="427"/>
      <c r="Z965" s="427"/>
      <c r="AA965" s="427"/>
      <c r="AB965" s="427"/>
      <c r="AC965" s="427"/>
      <c r="AD965" s="427"/>
      <c r="AE965" s="427"/>
      <c r="AF965" s="427"/>
      <c r="AG965" s="427"/>
      <c r="AH965" s="427"/>
      <c r="AI965" s="427"/>
      <c r="AJ965" s="427"/>
      <c r="AK965" s="427"/>
      <c r="AL965" s="427"/>
      <c r="AM965" s="427"/>
      <c r="AN965" s="427"/>
      <c r="AO965" s="427"/>
      <c r="AP965" s="427"/>
      <c r="AQ965" s="427"/>
      <c r="AR965" s="427"/>
      <c r="AS965" s="427"/>
      <c r="AT965" s="427"/>
      <c r="AU965" s="427"/>
      <c r="AV965" s="427"/>
      <c r="AW965" s="427"/>
      <c r="AX965" s="427"/>
      <c r="AY965" s="427"/>
      <c r="AZ965" s="427"/>
      <c r="BA965" s="427"/>
      <c r="BB965" s="427"/>
      <c r="BC965" s="427"/>
      <c r="BD965" s="427"/>
      <c r="BE965" s="427"/>
      <c r="BF965" s="427"/>
      <c r="BG965" s="427"/>
      <c r="BH965" s="427"/>
      <c r="BI965" s="427"/>
      <c r="BJ965" s="427"/>
      <c r="BK965" s="427"/>
      <c r="BL965" s="427"/>
      <c r="BM965" s="427"/>
      <c r="BN965" s="427"/>
      <c r="BO965" s="427"/>
      <c r="BP965" s="427"/>
      <c r="BQ965" s="427"/>
      <c r="BR965" s="427"/>
      <c r="BS965" s="427"/>
      <c r="BT965" s="427"/>
      <c r="BU965" s="427"/>
      <c r="BV965" s="427"/>
      <c r="BW965" s="427"/>
      <c r="BX965" s="427"/>
      <c r="BY965" s="427"/>
      <c r="BZ965" s="427"/>
      <c r="CA965" s="427"/>
      <c r="CB965" s="427"/>
      <c r="CC965" s="427"/>
      <c r="CD965" s="427"/>
      <c r="CE965" s="427"/>
      <c r="CF965" s="427"/>
      <c r="CG965" s="427"/>
      <c r="CH965" s="427"/>
      <c r="CI965" s="427"/>
      <c r="CJ965" s="427"/>
      <c r="CK965" s="427"/>
      <c r="CL965" s="427"/>
      <c r="CM965" s="427"/>
    </row>
    <row r="966">
      <c r="A966" s="427"/>
      <c r="B966" s="427"/>
      <c r="C966" s="427"/>
      <c r="D966" s="427"/>
      <c r="E966" s="427"/>
      <c r="F966" s="427"/>
      <c r="G966" s="427"/>
      <c r="H966" s="427"/>
      <c r="I966" s="427"/>
      <c r="J966" s="427"/>
      <c r="K966" s="427"/>
      <c r="L966" s="427"/>
      <c r="M966" s="427"/>
      <c r="N966" s="427"/>
      <c r="O966" s="427"/>
      <c r="P966" s="427"/>
      <c r="Q966" s="427"/>
      <c r="R966" s="427"/>
      <c r="S966" s="427"/>
      <c r="T966" s="427"/>
      <c r="U966" s="427"/>
      <c r="V966" s="427"/>
      <c r="W966" s="427"/>
      <c r="X966" s="427"/>
      <c r="Y966" s="427"/>
      <c r="Z966" s="427"/>
      <c r="AA966" s="427"/>
      <c r="AB966" s="427"/>
      <c r="AC966" s="427"/>
      <c r="AD966" s="427"/>
      <c r="AE966" s="427"/>
      <c r="AF966" s="427"/>
      <c r="AG966" s="427"/>
      <c r="AH966" s="427"/>
      <c r="AI966" s="427"/>
      <c r="AJ966" s="427"/>
      <c r="AK966" s="427"/>
      <c r="AL966" s="427"/>
      <c r="AM966" s="427"/>
      <c r="AN966" s="427"/>
      <c r="AO966" s="427"/>
      <c r="AP966" s="427"/>
      <c r="AQ966" s="427"/>
      <c r="AR966" s="427"/>
      <c r="AS966" s="427"/>
      <c r="AT966" s="427"/>
      <c r="AU966" s="427"/>
      <c r="AV966" s="427"/>
      <c r="AW966" s="427"/>
      <c r="AX966" s="427"/>
      <c r="AY966" s="427"/>
      <c r="AZ966" s="427"/>
      <c r="BA966" s="427"/>
      <c r="BB966" s="427"/>
      <c r="BC966" s="427"/>
      <c r="BD966" s="427"/>
      <c r="BE966" s="427"/>
      <c r="BF966" s="427"/>
      <c r="BG966" s="427"/>
      <c r="BH966" s="427"/>
      <c r="BI966" s="427"/>
      <c r="BJ966" s="427"/>
      <c r="BK966" s="427"/>
      <c r="BL966" s="427"/>
      <c r="BM966" s="427"/>
      <c r="BN966" s="427"/>
      <c r="BO966" s="427"/>
      <c r="BP966" s="427"/>
      <c r="BQ966" s="427"/>
      <c r="BR966" s="427"/>
      <c r="BS966" s="427"/>
      <c r="BT966" s="427"/>
      <c r="BU966" s="427"/>
      <c r="BV966" s="427"/>
      <c r="BW966" s="427"/>
      <c r="BX966" s="427"/>
      <c r="BY966" s="427"/>
      <c r="BZ966" s="427"/>
      <c r="CA966" s="427"/>
      <c r="CB966" s="427"/>
      <c r="CC966" s="427"/>
      <c r="CD966" s="427"/>
      <c r="CE966" s="427"/>
      <c r="CF966" s="427"/>
      <c r="CG966" s="427"/>
      <c r="CH966" s="427"/>
      <c r="CI966" s="427"/>
      <c r="CJ966" s="427"/>
      <c r="CK966" s="427"/>
      <c r="CL966" s="427"/>
      <c r="CM966" s="427"/>
    </row>
    <row r="967">
      <c r="A967" s="427"/>
      <c r="B967" s="427"/>
      <c r="C967" s="427"/>
      <c r="D967" s="427"/>
      <c r="E967" s="427"/>
      <c r="F967" s="427"/>
      <c r="G967" s="427"/>
      <c r="H967" s="427"/>
      <c r="I967" s="427"/>
      <c r="J967" s="427"/>
      <c r="K967" s="427"/>
      <c r="L967" s="427"/>
      <c r="M967" s="427"/>
      <c r="N967" s="427"/>
      <c r="O967" s="427"/>
      <c r="P967" s="427"/>
      <c r="Q967" s="427"/>
      <c r="R967" s="427"/>
      <c r="S967" s="427"/>
      <c r="T967" s="427"/>
      <c r="U967" s="427"/>
      <c r="V967" s="427"/>
      <c r="W967" s="427"/>
      <c r="X967" s="427"/>
      <c r="Y967" s="427"/>
      <c r="Z967" s="427"/>
      <c r="AA967" s="427"/>
      <c r="AB967" s="427"/>
      <c r="AC967" s="427"/>
      <c r="AD967" s="427"/>
      <c r="AE967" s="427"/>
      <c r="AF967" s="427"/>
      <c r="AG967" s="427"/>
      <c r="AH967" s="427"/>
      <c r="AI967" s="427"/>
      <c r="AJ967" s="427"/>
      <c r="AK967" s="427"/>
      <c r="AL967" s="427"/>
      <c r="AM967" s="427"/>
      <c r="AN967" s="427"/>
      <c r="AO967" s="427"/>
      <c r="AP967" s="427"/>
      <c r="AQ967" s="427"/>
      <c r="AR967" s="427"/>
      <c r="AS967" s="427"/>
      <c r="AT967" s="427"/>
      <c r="AU967" s="427"/>
      <c r="AV967" s="427"/>
      <c r="AW967" s="427"/>
      <c r="AX967" s="427"/>
      <c r="AY967" s="427"/>
      <c r="AZ967" s="427"/>
      <c r="BA967" s="427"/>
      <c r="BB967" s="427"/>
      <c r="BC967" s="427"/>
      <c r="BD967" s="427"/>
      <c r="BE967" s="427"/>
      <c r="BF967" s="427"/>
      <c r="BG967" s="427"/>
      <c r="BH967" s="427"/>
      <c r="BI967" s="427"/>
      <c r="BJ967" s="427"/>
      <c r="BK967" s="427"/>
      <c r="BL967" s="427"/>
      <c r="BM967" s="427"/>
      <c r="BN967" s="427"/>
      <c r="BO967" s="427"/>
      <c r="BP967" s="427"/>
      <c r="BQ967" s="427"/>
      <c r="BR967" s="427"/>
      <c r="BS967" s="427"/>
      <c r="BT967" s="427"/>
      <c r="BU967" s="427"/>
      <c r="BV967" s="427"/>
      <c r="BW967" s="427"/>
      <c r="BX967" s="427"/>
      <c r="BY967" s="427"/>
      <c r="BZ967" s="427"/>
      <c r="CA967" s="427"/>
      <c r="CB967" s="427"/>
      <c r="CC967" s="427"/>
      <c r="CD967" s="427"/>
      <c r="CE967" s="427"/>
      <c r="CF967" s="427"/>
      <c r="CG967" s="427"/>
      <c r="CH967" s="427"/>
      <c r="CI967" s="427"/>
      <c r="CJ967" s="427"/>
      <c r="CK967" s="427"/>
      <c r="CL967" s="427"/>
      <c r="CM967" s="427"/>
    </row>
    <row r="968">
      <c r="A968" s="427"/>
      <c r="B968" s="427"/>
      <c r="C968" s="427"/>
      <c r="D968" s="427"/>
      <c r="E968" s="427"/>
      <c r="F968" s="427"/>
      <c r="G968" s="427"/>
      <c r="H968" s="427"/>
      <c r="I968" s="427"/>
      <c r="J968" s="427"/>
      <c r="K968" s="427"/>
      <c r="L968" s="427"/>
      <c r="M968" s="427"/>
      <c r="N968" s="427"/>
      <c r="O968" s="427"/>
      <c r="P968" s="427"/>
      <c r="Q968" s="427"/>
      <c r="R968" s="427"/>
      <c r="S968" s="427"/>
      <c r="T968" s="427"/>
      <c r="U968" s="427"/>
      <c r="V968" s="427"/>
      <c r="W968" s="427"/>
      <c r="X968" s="427"/>
      <c r="Y968" s="427"/>
      <c r="Z968" s="427"/>
      <c r="AA968" s="427"/>
      <c r="AB968" s="427"/>
      <c r="AC968" s="427"/>
      <c r="AD968" s="427"/>
      <c r="AE968" s="427"/>
      <c r="AF968" s="427"/>
      <c r="AG968" s="427"/>
      <c r="AH968" s="427"/>
      <c r="AI968" s="427"/>
      <c r="AJ968" s="427"/>
      <c r="AK968" s="427"/>
      <c r="AL968" s="427"/>
      <c r="AM968" s="427"/>
      <c r="AN968" s="427"/>
      <c r="AO968" s="427"/>
      <c r="AP968" s="427"/>
      <c r="AQ968" s="427"/>
      <c r="AR968" s="427"/>
      <c r="AS968" s="427"/>
      <c r="AT968" s="427"/>
      <c r="AU968" s="427"/>
      <c r="AV968" s="427"/>
      <c r="AW968" s="427"/>
      <c r="AX968" s="427"/>
      <c r="AY968" s="427"/>
      <c r="AZ968" s="427"/>
      <c r="BA968" s="427"/>
      <c r="BB968" s="427"/>
      <c r="BC968" s="427"/>
      <c r="BD968" s="427"/>
      <c r="BE968" s="427"/>
      <c r="BF968" s="427"/>
      <c r="BG968" s="427"/>
      <c r="BH968" s="427"/>
      <c r="BI968" s="427"/>
      <c r="BJ968" s="427"/>
      <c r="BK968" s="427"/>
      <c r="BL968" s="427"/>
      <c r="BM968" s="427"/>
      <c r="BN968" s="427"/>
      <c r="BO968" s="427"/>
      <c r="BP968" s="427"/>
      <c r="BQ968" s="427"/>
      <c r="BR968" s="427"/>
      <c r="BS968" s="427"/>
      <c r="BT968" s="427"/>
      <c r="BU968" s="427"/>
      <c r="BV968" s="427"/>
      <c r="BW968" s="427"/>
      <c r="BX968" s="427"/>
      <c r="BY968" s="427"/>
      <c r="BZ968" s="427"/>
      <c r="CA968" s="427"/>
      <c r="CB968" s="427"/>
      <c r="CC968" s="427"/>
      <c r="CD968" s="427"/>
      <c r="CE968" s="427"/>
      <c r="CF968" s="427"/>
      <c r="CG968" s="427"/>
      <c r="CH968" s="427"/>
      <c r="CI968" s="427"/>
      <c r="CJ968" s="427"/>
      <c r="CK968" s="427"/>
      <c r="CL968" s="427"/>
      <c r="CM968" s="427"/>
    </row>
    <row r="969">
      <c r="A969" s="427"/>
      <c r="B969" s="427"/>
      <c r="C969" s="427"/>
      <c r="D969" s="427"/>
      <c r="E969" s="427"/>
      <c r="F969" s="427"/>
      <c r="G969" s="427"/>
      <c r="H969" s="427"/>
      <c r="I969" s="427"/>
      <c r="J969" s="427"/>
      <c r="K969" s="427"/>
      <c r="L969" s="427"/>
      <c r="M969" s="427"/>
      <c r="N969" s="427"/>
      <c r="O969" s="427"/>
      <c r="P969" s="427"/>
      <c r="Q969" s="427"/>
      <c r="R969" s="427"/>
      <c r="S969" s="427"/>
      <c r="T969" s="427"/>
      <c r="U969" s="427"/>
      <c r="V969" s="427"/>
      <c r="W969" s="427"/>
      <c r="X969" s="427"/>
      <c r="Y969" s="427"/>
      <c r="Z969" s="427"/>
      <c r="AA969" s="427"/>
      <c r="AB969" s="427"/>
      <c r="AC969" s="427"/>
      <c r="AD969" s="427"/>
      <c r="AE969" s="427"/>
      <c r="AF969" s="427"/>
      <c r="AG969" s="427"/>
      <c r="AH969" s="427"/>
      <c r="AI969" s="427"/>
      <c r="AJ969" s="427"/>
      <c r="AK969" s="427"/>
      <c r="AL969" s="427"/>
      <c r="AM969" s="427"/>
      <c r="AN969" s="427"/>
      <c r="AO969" s="427"/>
      <c r="AP969" s="427"/>
      <c r="AQ969" s="427"/>
      <c r="AR969" s="427"/>
      <c r="AS969" s="427"/>
      <c r="AT969" s="427"/>
      <c r="AU969" s="427"/>
      <c r="AV969" s="427"/>
      <c r="AW969" s="427"/>
      <c r="AX969" s="427"/>
      <c r="AY969" s="427"/>
      <c r="AZ969" s="427"/>
      <c r="BA969" s="427"/>
      <c r="BB969" s="427"/>
      <c r="BC969" s="427"/>
      <c r="BD969" s="427"/>
      <c r="BE969" s="427"/>
      <c r="BF969" s="427"/>
      <c r="BG969" s="427"/>
      <c r="BH969" s="427"/>
      <c r="BI969" s="427"/>
      <c r="BJ969" s="427"/>
      <c r="BK969" s="427"/>
      <c r="BL969" s="427"/>
      <c r="BM969" s="427"/>
      <c r="BN969" s="427"/>
      <c r="BO969" s="427"/>
      <c r="BP969" s="427"/>
      <c r="BQ969" s="427"/>
      <c r="BR969" s="427"/>
      <c r="BS969" s="427"/>
      <c r="BT969" s="427"/>
      <c r="BU969" s="427"/>
      <c r="BV969" s="427"/>
      <c r="BW969" s="427"/>
      <c r="BX969" s="427"/>
      <c r="BY969" s="427"/>
      <c r="BZ969" s="427"/>
      <c r="CA969" s="427"/>
      <c r="CB969" s="427"/>
      <c r="CC969" s="427"/>
      <c r="CD969" s="427"/>
      <c r="CE969" s="427"/>
      <c r="CF969" s="427"/>
      <c r="CG969" s="427"/>
      <c r="CH969" s="427"/>
      <c r="CI969" s="427"/>
      <c r="CJ969" s="427"/>
      <c r="CK969" s="427"/>
      <c r="CL969" s="427"/>
      <c r="CM969" s="427"/>
    </row>
    <row r="970">
      <c r="A970" s="427"/>
      <c r="B970" s="427"/>
      <c r="C970" s="427"/>
      <c r="D970" s="427"/>
      <c r="E970" s="427"/>
      <c r="F970" s="427"/>
      <c r="G970" s="427"/>
      <c r="H970" s="427"/>
      <c r="I970" s="427"/>
      <c r="J970" s="427"/>
      <c r="K970" s="427"/>
      <c r="L970" s="427"/>
      <c r="M970" s="427"/>
      <c r="N970" s="427"/>
      <c r="O970" s="427"/>
      <c r="P970" s="427"/>
      <c r="Q970" s="427"/>
      <c r="R970" s="427"/>
      <c r="S970" s="427"/>
      <c r="T970" s="427"/>
      <c r="U970" s="427"/>
      <c r="V970" s="427"/>
      <c r="W970" s="427"/>
      <c r="X970" s="427"/>
      <c r="Y970" s="427"/>
      <c r="Z970" s="427"/>
      <c r="AA970" s="427"/>
      <c r="AB970" s="427"/>
      <c r="AC970" s="427"/>
      <c r="AD970" s="427"/>
      <c r="AE970" s="427"/>
      <c r="AF970" s="427"/>
      <c r="AG970" s="427"/>
      <c r="AH970" s="427"/>
      <c r="AI970" s="427"/>
      <c r="AJ970" s="427"/>
      <c r="AK970" s="427"/>
      <c r="AL970" s="427"/>
      <c r="AM970" s="427"/>
      <c r="AN970" s="427"/>
      <c r="AO970" s="427"/>
      <c r="AP970" s="427"/>
      <c r="AQ970" s="427"/>
      <c r="AR970" s="427"/>
      <c r="AS970" s="427"/>
      <c r="AT970" s="427"/>
      <c r="AU970" s="427"/>
      <c r="AV970" s="427"/>
      <c r="AW970" s="427"/>
      <c r="AX970" s="427"/>
      <c r="AY970" s="427"/>
      <c r="AZ970" s="427"/>
      <c r="BA970" s="427"/>
      <c r="BB970" s="427"/>
      <c r="BC970" s="427"/>
      <c r="BD970" s="427"/>
      <c r="BE970" s="427"/>
      <c r="BF970" s="427"/>
      <c r="BG970" s="427"/>
      <c r="BH970" s="427"/>
      <c r="BI970" s="427"/>
      <c r="BJ970" s="427"/>
      <c r="BK970" s="427"/>
      <c r="BL970" s="427"/>
      <c r="BM970" s="427"/>
      <c r="BN970" s="427"/>
      <c r="BO970" s="427"/>
      <c r="BP970" s="427"/>
      <c r="BQ970" s="427"/>
      <c r="BR970" s="427"/>
      <c r="BS970" s="427"/>
      <c r="BT970" s="427"/>
      <c r="BU970" s="427"/>
      <c r="BV970" s="427"/>
      <c r="BW970" s="427"/>
      <c r="BX970" s="427"/>
      <c r="BY970" s="427"/>
      <c r="BZ970" s="427"/>
      <c r="CA970" s="427"/>
      <c r="CB970" s="427"/>
      <c r="CC970" s="427"/>
      <c r="CD970" s="427"/>
      <c r="CE970" s="427"/>
      <c r="CF970" s="427"/>
      <c r="CG970" s="427"/>
      <c r="CH970" s="427"/>
      <c r="CI970" s="427"/>
      <c r="CJ970" s="427"/>
      <c r="CK970" s="427"/>
      <c r="CL970" s="427"/>
      <c r="CM970" s="427"/>
    </row>
    <row r="971">
      <c r="A971" s="427"/>
      <c r="B971" s="427"/>
      <c r="C971" s="427"/>
      <c r="D971" s="427"/>
      <c r="E971" s="427"/>
      <c r="F971" s="427"/>
      <c r="G971" s="427"/>
      <c r="H971" s="427"/>
      <c r="I971" s="427"/>
      <c r="J971" s="427"/>
      <c r="K971" s="427"/>
      <c r="L971" s="427"/>
      <c r="M971" s="427"/>
      <c r="N971" s="427"/>
      <c r="O971" s="427"/>
      <c r="P971" s="427"/>
      <c r="Q971" s="427"/>
      <c r="R971" s="427"/>
      <c r="S971" s="427"/>
      <c r="T971" s="427"/>
      <c r="U971" s="427"/>
      <c r="V971" s="427"/>
      <c r="W971" s="427"/>
      <c r="X971" s="427"/>
      <c r="Y971" s="427"/>
      <c r="Z971" s="427"/>
      <c r="AA971" s="427"/>
      <c r="AB971" s="427"/>
      <c r="AC971" s="427"/>
      <c r="AD971" s="427"/>
      <c r="AE971" s="427"/>
      <c r="AF971" s="427"/>
      <c r="AG971" s="427"/>
      <c r="AH971" s="427"/>
      <c r="AI971" s="427"/>
      <c r="AJ971" s="427"/>
      <c r="AK971" s="427"/>
      <c r="AL971" s="427"/>
      <c r="AM971" s="427"/>
      <c r="AN971" s="427"/>
      <c r="AO971" s="427"/>
      <c r="AP971" s="427"/>
      <c r="AQ971" s="427"/>
      <c r="AR971" s="427"/>
      <c r="AS971" s="427"/>
      <c r="AT971" s="427"/>
      <c r="AU971" s="427"/>
      <c r="AV971" s="427"/>
      <c r="AW971" s="427"/>
      <c r="AX971" s="427"/>
      <c r="AY971" s="427"/>
      <c r="AZ971" s="427"/>
      <c r="BA971" s="427"/>
      <c r="BB971" s="427"/>
      <c r="BC971" s="427"/>
      <c r="BD971" s="427"/>
      <c r="BE971" s="427"/>
      <c r="BF971" s="427"/>
      <c r="BG971" s="427"/>
      <c r="BH971" s="427"/>
      <c r="BI971" s="427"/>
      <c r="BJ971" s="427"/>
      <c r="BK971" s="427"/>
      <c r="BL971" s="427"/>
      <c r="BM971" s="427"/>
      <c r="BN971" s="427"/>
      <c r="BO971" s="427"/>
      <c r="BP971" s="427"/>
      <c r="BQ971" s="427"/>
      <c r="BR971" s="427"/>
      <c r="BS971" s="427"/>
      <c r="BT971" s="427"/>
      <c r="BU971" s="427"/>
      <c r="BV971" s="427"/>
      <c r="BW971" s="427"/>
      <c r="BX971" s="427"/>
      <c r="BY971" s="427"/>
      <c r="BZ971" s="427"/>
      <c r="CA971" s="427"/>
      <c r="CB971" s="427"/>
      <c r="CC971" s="427"/>
      <c r="CD971" s="427"/>
      <c r="CE971" s="427"/>
      <c r="CF971" s="427"/>
      <c r="CG971" s="427"/>
      <c r="CH971" s="427"/>
      <c r="CI971" s="427"/>
      <c r="CJ971" s="427"/>
      <c r="CK971" s="427"/>
      <c r="CL971" s="427"/>
      <c r="CM971" s="427"/>
    </row>
    <row r="972">
      <c r="A972" s="427"/>
      <c r="B972" s="427"/>
      <c r="C972" s="427"/>
      <c r="D972" s="427"/>
      <c r="E972" s="427"/>
      <c r="F972" s="427"/>
      <c r="G972" s="427"/>
      <c r="H972" s="427"/>
      <c r="I972" s="427"/>
      <c r="J972" s="427"/>
      <c r="K972" s="427"/>
      <c r="L972" s="427"/>
      <c r="M972" s="427"/>
      <c r="N972" s="427"/>
      <c r="O972" s="427"/>
      <c r="P972" s="427"/>
      <c r="Q972" s="427"/>
      <c r="R972" s="427"/>
      <c r="S972" s="427"/>
      <c r="T972" s="427"/>
      <c r="U972" s="427"/>
      <c r="V972" s="427"/>
      <c r="W972" s="427"/>
      <c r="X972" s="427"/>
      <c r="Y972" s="427"/>
      <c r="Z972" s="427"/>
      <c r="AA972" s="427"/>
      <c r="AB972" s="427"/>
      <c r="AC972" s="427"/>
      <c r="AD972" s="427"/>
      <c r="AE972" s="427"/>
      <c r="AF972" s="427"/>
      <c r="AG972" s="427"/>
      <c r="AH972" s="427"/>
      <c r="AI972" s="427"/>
      <c r="AJ972" s="427"/>
      <c r="AK972" s="427"/>
      <c r="AL972" s="427"/>
      <c r="AM972" s="427"/>
      <c r="AN972" s="427"/>
      <c r="AO972" s="427"/>
      <c r="AP972" s="427"/>
      <c r="AQ972" s="427"/>
      <c r="AR972" s="427"/>
      <c r="AS972" s="427"/>
      <c r="AT972" s="427"/>
      <c r="AU972" s="427"/>
      <c r="AV972" s="427"/>
      <c r="AW972" s="427"/>
      <c r="AX972" s="427"/>
      <c r="AY972" s="427"/>
      <c r="AZ972" s="427"/>
      <c r="BA972" s="427"/>
      <c r="BB972" s="427"/>
      <c r="BC972" s="427"/>
      <c r="BD972" s="427"/>
      <c r="BE972" s="427"/>
      <c r="BF972" s="427"/>
      <c r="BG972" s="427"/>
      <c r="BH972" s="427"/>
      <c r="BI972" s="427"/>
      <c r="BJ972" s="427"/>
      <c r="BK972" s="427"/>
      <c r="BL972" s="427"/>
      <c r="BM972" s="427"/>
      <c r="BN972" s="427"/>
      <c r="BO972" s="427"/>
      <c r="BP972" s="427"/>
      <c r="BQ972" s="427"/>
      <c r="BR972" s="427"/>
      <c r="BS972" s="427"/>
      <c r="BT972" s="427"/>
      <c r="BU972" s="427"/>
      <c r="BV972" s="427"/>
      <c r="BW972" s="427"/>
      <c r="BX972" s="427"/>
      <c r="BY972" s="427"/>
      <c r="BZ972" s="427"/>
      <c r="CA972" s="427"/>
      <c r="CB972" s="427"/>
      <c r="CC972" s="427"/>
      <c r="CD972" s="427"/>
      <c r="CE972" s="427"/>
      <c r="CF972" s="427"/>
      <c r="CG972" s="427"/>
      <c r="CH972" s="427"/>
      <c r="CI972" s="427"/>
      <c r="CJ972" s="427"/>
      <c r="CK972" s="427"/>
      <c r="CL972" s="427"/>
      <c r="CM972" s="427"/>
    </row>
    <row r="973">
      <c r="A973" s="427"/>
      <c r="B973" s="427"/>
      <c r="C973" s="427"/>
      <c r="D973" s="427"/>
      <c r="E973" s="427"/>
      <c r="F973" s="427"/>
      <c r="G973" s="427"/>
      <c r="H973" s="427"/>
      <c r="I973" s="427"/>
      <c r="J973" s="427"/>
      <c r="K973" s="427"/>
      <c r="L973" s="427"/>
      <c r="M973" s="427"/>
      <c r="N973" s="427"/>
      <c r="O973" s="427"/>
      <c r="P973" s="427"/>
      <c r="Q973" s="427"/>
      <c r="R973" s="427"/>
      <c r="S973" s="427"/>
      <c r="T973" s="427"/>
      <c r="U973" s="427"/>
      <c r="V973" s="427"/>
      <c r="W973" s="427"/>
      <c r="X973" s="427"/>
      <c r="Y973" s="427"/>
      <c r="Z973" s="427"/>
      <c r="AA973" s="427"/>
      <c r="AB973" s="427"/>
      <c r="AC973" s="427"/>
      <c r="AD973" s="427"/>
      <c r="AE973" s="427"/>
      <c r="AF973" s="427"/>
      <c r="AG973" s="427"/>
      <c r="AH973" s="427"/>
      <c r="AI973" s="427"/>
      <c r="AJ973" s="427"/>
      <c r="AK973" s="427"/>
      <c r="AL973" s="427"/>
      <c r="AM973" s="427"/>
      <c r="AN973" s="427"/>
      <c r="AO973" s="427"/>
      <c r="AP973" s="427"/>
      <c r="AQ973" s="427"/>
      <c r="AR973" s="427"/>
      <c r="AS973" s="427"/>
      <c r="AT973" s="427"/>
      <c r="AU973" s="427"/>
      <c r="AV973" s="427"/>
      <c r="AW973" s="427"/>
      <c r="AX973" s="427"/>
      <c r="AY973" s="427"/>
      <c r="AZ973" s="427"/>
      <c r="BA973" s="427"/>
      <c r="BB973" s="427"/>
      <c r="BC973" s="427"/>
      <c r="BD973" s="427"/>
      <c r="BE973" s="427"/>
      <c r="BF973" s="427"/>
      <c r="BG973" s="427"/>
      <c r="BH973" s="427"/>
      <c r="BI973" s="427"/>
      <c r="BJ973" s="427"/>
      <c r="BK973" s="427"/>
      <c r="BL973" s="427"/>
      <c r="BM973" s="427"/>
      <c r="BN973" s="427"/>
      <c r="BO973" s="427"/>
      <c r="BP973" s="427"/>
      <c r="BQ973" s="427"/>
      <c r="BR973" s="427"/>
      <c r="BS973" s="427"/>
      <c r="BT973" s="427"/>
      <c r="BU973" s="427"/>
      <c r="BV973" s="427"/>
      <c r="BW973" s="427"/>
      <c r="BX973" s="427"/>
      <c r="BY973" s="427"/>
      <c r="BZ973" s="427"/>
      <c r="CA973" s="427"/>
      <c r="CB973" s="427"/>
      <c r="CC973" s="427"/>
      <c r="CD973" s="427"/>
      <c r="CE973" s="427"/>
      <c r="CF973" s="427"/>
      <c r="CG973" s="427"/>
      <c r="CH973" s="427"/>
      <c r="CI973" s="427"/>
      <c r="CJ973" s="427"/>
      <c r="CK973" s="427"/>
      <c r="CL973" s="427"/>
      <c r="CM973" s="427"/>
    </row>
    <row r="974">
      <c r="A974" s="427"/>
      <c r="B974" s="427"/>
      <c r="C974" s="427"/>
      <c r="D974" s="427"/>
      <c r="E974" s="427"/>
      <c r="F974" s="427"/>
      <c r="G974" s="427"/>
      <c r="H974" s="427"/>
      <c r="I974" s="427"/>
      <c r="J974" s="427"/>
      <c r="K974" s="427"/>
      <c r="L974" s="427"/>
      <c r="M974" s="427"/>
      <c r="N974" s="427"/>
      <c r="O974" s="427"/>
      <c r="P974" s="427"/>
      <c r="Q974" s="427"/>
      <c r="R974" s="427"/>
      <c r="S974" s="427"/>
      <c r="T974" s="427"/>
      <c r="U974" s="427"/>
      <c r="V974" s="427"/>
      <c r="W974" s="427"/>
      <c r="X974" s="427"/>
      <c r="Y974" s="427"/>
      <c r="Z974" s="427"/>
      <c r="AA974" s="427"/>
      <c r="AB974" s="427"/>
      <c r="AC974" s="427"/>
      <c r="AD974" s="427"/>
      <c r="AE974" s="427"/>
      <c r="AF974" s="427"/>
      <c r="AG974" s="427"/>
      <c r="AH974" s="427"/>
      <c r="AI974" s="427"/>
      <c r="AJ974" s="427"/>
      <c r="AK974" s="427"/>
      <c r="AL974" s="427"/>
      <c r="AM974" s="427"/>
      <c r="AN974" s="427"/>
      <c r="AO974" s="427"/>
      <c r="AP974" s="427"/>
      <c r="AQ974" s="427"/>
      <c r="AR974" s="427"/>
      <c r="AS974" s="427"/>
      <c r="AT974" s="427"/>
      <c r="AU974" s="427"/>
      <c r="AV974" s="427"/>
      <c r="AW974" s="427"/>
      <c r="AX974" s="427"/>
      <c r="AY974" s="427"/>
      <c r="AZ974" s="427"/>
      <c r="BA974" s="427"/>
      <c r="BB974" s="427"/>
      <c r="BC974" s="427"/>
      <c r="BD974" s="427"/>
      <c r="BE974" s="427"/>
      <c r="BF974" s="427"/>
      <c r="BG974" s="427"/>
      <c r="BH974" s="427"/>
      <c r="BI974" s="427"/>
      <c r="BJ974" s="427"/>
      <c r="BK974" s="427"/>
      <c r="BL974" s="427"/>
      <c r="BM974" s="427"/>
      <c r="BN974" s="427"/>
      <c r="BO974" s="427"/>
      <c r="BP974" s="427"/>
      <c r="BQ974" s="427"/>
      <c r="BR974" s="427"/>
      <c r="BS974" s="427"/>
      <c r="BT974" s="427"/>
      <c r="BU974" s="427"/>
      <c r="BV974" s="427"/>
      <c r="BW974" s="427"/>
      <c r="BX974" s="427"/>
      <c r="BY974" s="427"/>
      <c r="BZ974" s="427"/>
      <c r="CA974" s="427"/>
      <c r="CB974" s="427"/>
      <c r="CC974" s="427"/>
      <c r="CD974" s="427"/>
      <c r="CE974" s="427"/>
      <c r="CF974" s="427"/>
      <c r="CG974" s="427"/>
      <c r="CH974" s="427"/>
      <c r="CI974" s="427"/>
      <c r="CJ974" s="427"/>
      <c r="CK974" s="427"/>
      <c r="CL974" s="427"/>
      <c r="CM974" s="427"/>
    </row>
    <row r="975">
      <c r="A975" s="427"/>
      <c r="B975" s="427"/>
      <c r="C975" s="427"/>
      <c r="D975" s="427"/>
      <c r="E975" s="427"/>
      <c r="F975" s="427"/>
      <c r="G975" s="427"/>
      <c r="H975" s="427"/>
      <c r="I975" s="427"/>
      <c r="J975" s="427"/>
      <c r="K975" s="427"/>
      <c r="L975" s="427"/>
      <c r="M975" s="427"/>
      <c r="N975" s="427"/>
      <c r="O975" s="427"/>
      <c r="P975" s="427"/>
      <c r="Q975" s="427"/>
      <c r="R975" s="427"/>
      <c r="S975" s="427"/>
      <c r="T975" s="427"/>
      <c r="U975" s="427"/>
      <c r="V975" s="427"/>
      <c r="W975" s="427"/>
      <c r="X975" s="427"/>
      <c r="Y975" s="427"/>
      <c r="Z975" s="427"/>
      <c r="AA975" s="427"/>
      <c r="AB975" s="427"/>
      <c r="AC975" s="427"/>
      <c r="AD975" s="427"/>
      <c r="AE975" s="427"/>
      <c r="AF975" s="427"/>
      <c r="AG975" s="427"/>
      <c r="AH975" s="427"/>
      <c r="AI975" s="427"/>
      <c r="AJ975" s="427"/>
      <c r="AK975" s="427"/>
      <c r="AL975" s="427"/>
      <c r="AM975" s="427"/>
      <c r="AN975" s="427"/>
      <c r="AO975" s="427"/>
      <c r="AP975" s="427"/>
      <c r="AQ975" s="427"/>
      <c r="AR975" s="427"/>
      <c r="AS975" s="427"/>
      <c r="AT975" s="427"/>
      <c r="AU975" s="427"/>
      <c r="AV975" s="427"/>
      <c r="AW975" s="427"/>
      <c r="AX975" s="427"/>
      <c r="AY975" s="427"/>
      <c r="AZ975" s="427"/>
      <c r="BA975" s="427"/>
      <c r="BB975" s="427"/>
      <c r="BC975" s="427"/>
      <c r="BD975" s="427"/>
      <c r="BE975" s="427"/>
      <c r="BF975" s="427"/>
      <c r="BG975" s="427"/>
      <c r="BH975" s="427"/>
      <c r="BI975" s="427"/>
      <c r="BJ975" s="427"/>
      <c r="BK975" s="427"/>
      <c r="BL975" s="427"/>
      <c r="BM975" s="427"/>
      <c r="BN975" s="427"/>
      <c r="BO975" s="427"/>
      <c r="BP975" s="427"/>
      <c r="BQ975" s="427"/>
      <c r="BR975" s="427"/>
      <c r="BS975" s="427"/>
      <c r="BT975" s="427"/>
      <c r="BU975" s="427"/>
      <c r="BV975" s="427"/>
      <c r="BW975" s="427"/>
      <c r="BX975" s="427"/>
      <c r="BY975" s="427"/>
      <c r="BZ975" s="427"/>
      <c r="CA975" s="427"/>
      <c r="CB975" s="427"/>
      <c r="CC975" s="427"/>
      <c r="CD975" s="427"/>
      <c r="CE975" s="427"/>
      <c r="CF975" s="427"/>
      <c r="CG975" s="427"/>
      <c r="CH975" s="427"/>
      <c r="CI975" s="427"/>
      <c r="CJ975" s="427"/>
      <c r="CK975" s="427"/>
      <c r="CL975" s="427"/>
      <c r="CM975" s="427"/>
    </row>
    <row r="976">
      <c r="A976" s="427"/>
      <c r="B976" s="427"/>
      <c r="C976" s="427"/>
      <c r="D976" s="427"/>
      <c r="E976" s="427"/>
      <c r="F976" s="427"/>
      <c r="G976" s="427"/>
      <c r="H976" s="427"/>
      <c r="I976" s="427"/>
      <c r="J976" s="427"/>
      <c r="K976" s="427"/>
      <c r="L976" s="427"/>
      <c r="M976" s="427"/>
      <c r="N976" s="427"/>
      <c r="O976" s="427"/>
      <c r="P976" s="427"/>
      <c r="Q976" s="427"/>
      <c r="R976" s="427"/>
      <c r="S976" s="427"/>
      <c r="T976" s="427"/>
      <c r="U976" s="427"/>
      <c r="V976" s="427"/>
      <c r="W976" s="427"/>
      <c r="X976" s="427"/>
      <c r="Y976" s="427"/>
      <c r="Z976" s="427"/>
      <c r="AA976" s="427"/>
      <c r="AB976" s="427"/>
      <c r="AC976" s="427"/>
      <c r="AD976" s="427"/>
      <c r="AE976" s="427"/>
      <c r="AF976" s="427"/>
      <c r="AG976" s="427"/>
      <c r="AH976" s="427"/>
      <c r="AI976" s="427"/>
      <c r="AJ976" s="427"/>
      <c r="AK976" s="427"/>
      <c r="AL976" s="427"/>
      <c r="AM976" s="427"/>
      <c r="AN976" s="427"/>
      <c r="AO976" s="427"/>
      <c r="AP976" s="427"/>
      <c r="AQ976" s="427"/>
      <c r="AR976" s="427"/>
      <c r="AS976" s="427"/>
      <c r="AT976" s="427"/>
      <c r="AU976" s="427"/>
      <c r="AV976" s="427"/>
      <c r="AW976" s="427"/>
      <c r="AX976" s="427"/>
      <c r="AY976" s="427"/>
      <c r="AZ976" s="427"/>
      <c r="BA976" s="427"/>
      <c r="BB976" s="427"/>
      <c r="BC976" s="427"/>
      <c r="BD976" s="427"/>
      <c r="BE976" s="427"/>
      <c r="BF976" s="427"/>
      <c r="BG976" s="427"/>
      <c r="BH976" s="427"/>
      <c r="BI976" s="427"/>
      <c r="BJ976" s="427"/>
      <c r="BK976" s="427"/>
      <c r="BL976" s="427"/>
      <c r="BM976" s="427"/>
      <c r="BN976" s="427"/>
      <c r="BO976" s="427"/>
      <c r="BP976" s="427"/>
      <c r="BQ976" s="427"/>
      <c r="BR976" s="427"/>
      <c r="BS976" s="427"/>
      <c r="BT976" s="427"/>
      <c r="BU976" s="427"/>
      <c r="BV976" s="427"/>
      <c r="BW976" s="427"/>
      <c r="BX976" s="427"/>
      <c r="BY976" s="427"/>
      <c r="BZ976" s="427"/>
      <c r="CA976" s="427"/>
      <c r="CB976" s="427"/>
      <c r="CC976" s="427"/>
      <c r="CD976" s="427"/>
      <c r="CE976" s="427"/>
      <c r="CF976" s="427"/>
      <c r="CG976" s="427"/>
      <c r="CH976" s="427"/>
      <c r="CI976" s="427"/>
      <c r="CJ976" s="427"/>
      <c r="CK976" s="427"/>
      <c r="CL976" s="427"/>
      <c r="CM976" s="427"/>
    </row>
    <row r="977">
      <c r="A977" s="427"/>
      <c r="B977" s="427"/>
      <c r="C977" s="427"/>
      <c r="D977" s="427"/>
      <c r="E977" s="427"/>
      <c r="F977" s="427"/>
      <c r="G977" s="427"/>
      <c r="H977" s="427"/>
      <c r="I977" s="427"/>
      <c r="J977" s="427"/>
      <c r="K977" s="427"/>
      <c r="L977" s="427"/>
      <c r="M977" s="427"/>
      <c r="N977" s="427"/>
      <c r="O977" s="427"/>
      <c r="P977" s="427"/>
      <c r="Q977" s="427"/>
      <c r="R977" s="427"/>
      <c r="S977" s="427"/>
      <c r="T977" s="427"/>
      <c r="U977" s="427"/>
      <c r="V977" s="427"/>
      <c r="W977" s="427"/>
      <c r="X977" s="427"/>
      <c r="Y977" s="427"/>
      <c r="Z977" s="427"/>
      <c r="AA977" s="427"/>
      <c r="AB977" s="427"/>
      <c r="AC977" s="427"/>
      <c r="AD977" s="427"/>
      <c r="AE977" s="427"/>
      <c r="AF977" s="427"/>
      <c r="AG977" s="427"/>
      <c r="AH977" s="427"/>
      <c r="AI977" s="427"/>
      <c r="AJ977" s="427"/>
      <c r="AK977" s="427"/>
      <c r="AL977" s="427"/>
      <c r="AM977" s="427"/>
      <c r="AN977" s="427"/>
      <c r="AO977" s="427"/>
      <c r="AP977" s="427"/>
      <c r="AQ977" s="427"/>
      <c r="AR977" s="427"/>
      <c r="AS977" s="427"/>
      <c r="AT977" s="427"/>
      <c r="AU977" s="427"/>
      <c r="AV977" s="427"/>
      <c r="AW977" s="427"/>
      <c r="AX977" s="427"/>
      <c r="AY977" s="427"/>
      <c r="AZ977" s="427"/>
      <c r="BA977" s="427"/>
      <c r="BB977" s="427"/>
      <c r="BC977" s="427"/>
      <c r="BD977" s="427"/>
      <c r="BE977" s="427"/>
      <c r="BF977" s="427"/>
      <c r="BG977" s="427"/>
      <c r="BH977" s="427"/>
      <c r="BI977" s="427"/>
      <c r="BJ977" s="427"/>
      <c r="BK977" s="427"/>
      <c r="BL977" s="427"/>
      <c r="BM977" s="427"/>
      <c r="BN977" s="427"/>
      <c r="BO977" s="427"/>
      <c r="BP977" s="427"/>
      <c r="BQ977" s="427"/>
      <c r="BR977" s="427"/>
      <c r="BS977" s="427"/>
      <c r="BT977" s="427"/>
      <c r="BU977" s="427"/>
      <c r="BV977" s="427"/>
      <c r="BW977" s="427"/>
      <c r="BX977" s="427"/>
      <c r="BY977" s="427"/>
      <c r="BZ977" s="427"/>
      <c r="CA977" s="427"/>
      <c r="CB977" s="427"/>
      <c r="CC977" s="427"/>
      <c r="CD977" s="427"/>
      <c r="CE977" s="427"/>
      <c r="CF977" s="427"/>
      <c r="CG977" s="427"/>
      <c r="CH977" s="427"/>
      <c r="CI977" s="427"/>
      <c r="CJ977" s="427"/>
      <c r="CK977" s="427"/>
      <c r="CL977" s="427"/>
      <c r="CM977" s="427"/>
    </row>
    <row r="978">
      <c r="A978" s="427"/>
      <c r="B978" s="427"/>
      <c r="C978" s="427"/>
      <c r="D978" s="427"/>
      <c r="E978" s="427"/>
      <c r="F978" s="427"/>
      <c r="G978" s="427"/>
      <c r="H978" s="427"/>
      <c r="I978" s="427"/>
      <c r="J978" s="427"/>
      <c r="K978" s="427"/>
      <c r="L978" s="427"/>
      <c r="M978" s="427"/>
      <c r="N978" s="427"/>
      <c r="O978" s="427"/>
      <c r="P978" s="427"/>
      <c r="Q978" s="427"/>
      <c r="R978" s="427"/>
      <c r="S978" s="427"/>
      <c r="T978" s="427"/>
      <c r="U978" s="427"/>
      <c r="V978" s="427"/>
      <c r="W978" s="427"/>
      <c r="X978" s="427"/>
      <c r="Y978" s="427"/>
      <c r="Z978" s="427"/>
      <c r="AA978" s="427"/>
      <c r="AB978" s="427"/>
      <c r="AC978" s="427"/>
      <c r="AD978" s="427"/>
      <c r="AE978" s="427"/>
      <c r="AF978" s="427"/>
      <c r="AG978" s="427"/>
      <c r="AH978" s="427"/>
      <c r="AI978" s="427"/>
      <c r="AJ978" s="427"/>
      <c r="AK978" s="427"/>
      <c r="AL978" s="427"/>
      <c r="AM978" s="427"/>
      <c r="AN978" s="427"/>
      <c r="AO978" s="427"/>
      <c r="AP978" s="427"/>
      <c r="AQ978" s="427"/>
      <c r="AR978" s="427"/>
      <c r="AS978" s="427"/>
      <c r="AT978" s="427"/>
      <c r="AU978" s="427"/>
      <c r="AV978" s="427"/>
      <c r="AW978" s="427"/>
      <c r="AX978" s="427"/>
      <c r="AY978" s="427"/>
      <c r="AZ978" s="427"/>
      <c r="BA978" s="427"/>
      <c r="BB978" s="427"/>
      <c r="BC978" s="427"/>
      <c r="BD978" s="427"/>
      <c r="BE978" s="427"/>
      <c r="BF978" s="427"/>
      <c r="BG978" s="427"/>
      <c r="BH978" s="427"/>
      <c r="BI978" s="427"/>
      <c r="BJ978" s="427"/>
      <c r="BK978" s="427"/>
      <c r="BL978" s="427"/>
      <c r="BM978" s="427"/>
      <c r="BN978" s="427"/>
      <c r="BO978" s="427"/>
      <c r="BP978" s="427"/>
      <c r="BQ978" s="427"/>
      <c r="BR978" s="427"/>
      <c r="BS978" s="427"/>
      <c r="BT978" s="427"/>
      <c r="BU978" s="427"/>
      <c r="BV978" s="427"/>
      <c r="BW978" s="427"/>
      <c r="BX978" s="427"/>
      <c r="BY978" s="427"/>
      <c r="BZ978" s="427"/>
      <c r="CA978" s="427"/>
      <c r="CB978" s="427"/>
      <c r="CC978" s="427"/>
      <c r="CD978" s="427"/>
      <c r="CE978" s="427"/>
      <c r="CF978" s="427"/>
      <c r="CG978" s="427"/>
      <c r="CH978" s="427"/>
      <c r="CI978" s="427"/>
      <c r="CJ978" s="427"/>
      <c r="CK978" s="427"/>
      <c r="CL978" s="427"/>
      <c r="CM978" s="427"/>
    </row>
    <row r="979">
      <c r="A979" s="427"/>
      <c r="B979" s="427"/>
      <c r="C979" s="427"/>
      <c r="D979" s="427"/>
      <c r="E979" s="427"/>
      <c r="F979" s="427"/>
      <c r="G979" s="427"/>
      <c r="H979" s="427"/>
      <c r="I979" s="427"/>
      <c r="J979" s="427"/>
      <c r="K979" s="427"/>
      <c r="L979" s="427"/>
      <c r="M979" s="427"/>
      <c r="N979" s="427"/>
      <c r="O979" s="427"/>
      <c r="P979" s="427"/>
      <c r="Q979" s="427"/>
      <c r="R979" s="427"/>
      <c r="S979" s="427"/>
      <c r="T979" s="427"/>
      <c r="U979" s="427"/>
      <c r="V979" s="427"/>
      <c r="W979" s="427"/>
      <c r="X979" s="427"/>
      <c r="Y979" s="427"/>
      <c r="Z979" s="427"/>
      <c r="AA979" s="427"/>
      <c r="AB979" s="427"/>
      <c r="AC979" s="427"/>
      <c r="AD979" s="427"/>
      <c r="AE979" s="427"/>
      <c r="AF979" s="427"/>
      <c r="AG979" s="427"/>
      <c r="AH979" s="427"/>
      <c r="AI979" s="427"/>
      <c r="AJ979" s="427"/>
      <c r="AK979" s="427"/>
      <c r="AL979" s="427"/>
      <c r="AM979" s="427"/>
      <c r="AN979" s="427"/>
      <c r="AO979" s="427"/>
      <c r="AP979" s="427"/>
      <c r="AQ979" s="427"/>
      <c r="AR979" s="427"/>
      <c r="AS979" s="427"/>
      <c r="AT979" s="427"/>
      <c r="AU979" s="427"/>
      <c r="AV979" s="427"/>
      <c r="AW979" s="427"/>
      <c r="AX979" s="427"/>
      <c r="AY979" s="427"/>
      <c r="AZ979" s="427"/>
      <c r="BA979" s="427"/>
      <c r="BB979" s="427"/>
      <c r="BC979" s="427"/>
      <c r="BD979" s="427"/>
      <c r="BE979" s="427"/>
      <c r="BF979" s="427"/>
      <c r="BG979" s="427"/>
      <c r="BH979" s="427"/>
      <c r="BI979" s="427"/>
      <c r="BJ979" s="427"/>
      <c r="BK979" s="427"/>
      <c r="BL979" s="427"/>
      <c r="BM979" s="427"/>
      <c r="BN979" s="427"/>
      <c r="BO979" s="427"/>
      <c r="BP979" s="427"/>
      <c r="BQ979" s="427"/>
      <c r="BR979" s="427"/>
      <c r="BS979" s="427"/>
      <c r="BT979" s="427"/>
      <c r="BU979" s="427"/>
      <c r="BV979" s="427"/>
      <c r="BW979" s="427"/>
      <c r="BX979" s="427"/>
      <c r="BY979" s="427"/>
      <c r="BZ979" s="427"/>
      <c r="CA979" s="427"/>
      <c r="CB979" s="427"/>
      <c r="CC979" s="427"/>
      <c r="CD979" s="427"/>
      <c r="CE979" s="427"/>
      <c r="CF979" s="427"/>
      <c r="CG979" s="427"/>
      <c r="CH979" s="427"/>
      <c r="CI979" s="427"/>
      <c r="CJ979" s="427"/>
      <c r="CK979" s="427"/>
      <c r="CL979" s="427"/>
      <c r="CM979" s="427"/>
    </row>
    <row r="980">
      <c r="A980" s="427"/>
      <c r="B980" s="427"/>
      <c r="C980" s="427"/>
      <c r="D980" s="427"/>
      <c r="E980" s="427"/>
      <c r="F980" s="427"/>
      <c r="G980" s="427"/>
      <c r="H980" s="427"/>
      <c r="I980" s="427"/>
      <c r="J980" s="427"/>
      <c r="K980" s="427"/>
      <c r="L980" s="427"/>
      <c r="M980" s="427"/>
      <c r="N980" s="427"/>
      <c r="O980" s="427"/>
      <c r="P980" s="427"/>
      <c r="Q980" s="427"/>
      <c r="R980" s="427"/>
      <c r="S980" s="427"/>
      <c r="T980" s="427"/>
      <c r="U980" s="427"/>
      <c r="V980" s="427"/>
      <c r="W980" s="427"/>
      <c r="X980" s="427"/>
      <c r="Y980" s="427"/>
      <c r="Z980" s="427"/>
      <c r="AA980" s="427"/>
      <c r="AB980" s="427"/>
      <c r="AC980" s="427"/>
      <c r="AD980" s="427"/>
      <c r="AE980" s="427"/>
      <c r="AF980" s="427"/>
      <c r="AG980" s="427"/>
      <c r="AH980" s="427"/>
      <c r="AI980" s="427"/>
      <c r="AJ980" s="427"/>
      <c r="AK980" s="427"/>
      <c r="AL980" s="427"/>
      <c r="AM980" s="427"/>
      <c r="AN980" s="427"/>
      <c r="AO980" s="427"/>
      <c r="AP980" s="427"/>
      <c r="AQ980" s="427"/>
      <c r="AR980" s="427"/>
      <c r="AS980" s="427"/>
      <c r="AT980" s="427"/>
      <c r="AU980" s="427"/>
      <c r="AV980" s="427"/>
      <c r="AW980" s="427"/>
      <c r="AX980" s="427"/>
      <c r="AY980" s="427"/>
      <c r="AZ980" s="427"/>
      <c r="BA980" s="427"/>
      <c r="BB980" s="427"/>
      <c r="BC980" s="427"/>
      <c r="BD980" s="427"/>
      <c r="BE980" s="427"/>
      <c r="BF980" s="427"/>
      <c r="BG980" s="427"/>
      <c r="BH980" s="427"/>
      <c r="BI980" s="427"/>
      <c r="BJ980" s="427"/>
      <c r="BK980" s="427"/>
      <c r="BL980" s="427"/>
      <c r="BM980" s="427"/>
      <c r="BN980" s="427"/>
      <c r="BO980" s="427"/>
      <c r="BP980" s="427"/>
      <c r="BQ980" s="427"/>
      <c r="BR980" s="427"/>
      <c r="BS980" s="427"/>
      <c r="BT980" s="427"/>
      <c r="BU980" s="427"/>
      <c r="BV980" s="427"/>
      <c r="BW980" s="427"/>
      <c r="BX980" s="427"/>
      <c r="BY980" s="427"/>
      <c r="BZ980" s="427"/>
      <c r="CA980" s="427"/>
      <c r="CB980" s="427"/>
      <c r="CC980" s="427"/>
      <c r="CD980" s="427"/>
      <c r="CE980" s="427"/>
      <c r="CF980" s="427"/>
      <c r="CG980" s="427"/>
      <c r="CH980" s="427"/>
      <c r="CI980" s="427"/>
      <c r="CJ980" s="427"/>
      <c r="CK980" s="427"/>
      <c r="CL980" s="427"/>
      <c r="CM980" s="427"/>
    </row>
    <row r="981">
      <c r="A981" s="427"/>
      <c r="B981" s="427"/>
      <c r="C981" s="427"/>
      <c r="D981" s="427"/>
      <c r="E981" s="427"/>
      <c r="F981" s="427"/>
      <c r="G981" s="427"/>
      <c r="H981" s="427"/>
      <c r="I981" s="427"/>
      <c r="J981" s="427"/>
      <c r="K981" s="427"/>
      <c r="L981" s="427"/>
      <c r="M981" s="427"/>
      <c r="N981" s="427"/>
      <c r="O981" s="427"/>
      <c r="P981" s="427"/>
      <c r="Q981" s="427"/>
      <c r="R981" s="427"/>
      <c r="S981" s="427"/>
      <c r="T981" s="427"/>
      <c r="U981" s="427"/>
      <c r="V981" s="427"/>
      <c r="W981" s="427"/>
      <c r="X981" s="427"/>
      <c r="Y981" s="427"/>
      <c r="Z981" s="427"/>
      <c r="AA981" s="427"/>
      <c r="AB981" s="427"/>
      <c r="AC981" s="427"/>
      <c r="AD981" s="427"/>
      <c r="AE981" s="427"/>
      <c r="AF981" s="427"/>
      <c r="AG981" s="427"/>
      <c r="AH981" s="427"/>
      <c r="AI981" s="427"/>
      <c r="AJ981" s="427"/>
      <c r="AK981" s="427"/>
      <c r="AL981" s="427"/>
      <c r="AM981" s="427"/>
      <c r="AN981" s="427"/>
      <c r="AO981" s="427"/>
      <c r="AP981" s="427"/>
      <c r="AQ981" s="427"/>
      <c r="AR981" s="427"/>
      <c r="AS981" s="427"/>
      <c r="AT981" s="427"/>
      <c r="AU981" s="427"/>
      <c r="AV981" s="427"/>
      <c r="AW981" s="427"/>
      <c r="AX981" s="427"/>
      <c r="AY981" s="427"/>
      <c r="AZ981" s="427"/>
      <c r="BA981" s="427"/>
      <c r="BB981" s="427"/>
      <c r="BC981" s="427"/>
      <c r="BD981" s="427"/>
      <c r="BE981" s="427"/>
      <c r="BF981" s="427"/>
      <c r="BG981" s="427"/>
      <c r="BH981" s="427"/>
      <c r="BI981" s="427"/>
      <c r="BJ981" s="427"/>
      <c r="BK981" s="427"/>
      <c r="BL981" s="427"/>
      <c r="BM981" s="427"/>
      <c r="BN981" s="427"/>
      <c r="BO981" s="427"/>
      <c r="BP981" s="427"/>
      <c r="BQ981" s="427"/>
      <c r="BR981" s="427"/>
      <c r="BS981" s="427"/>
      <c r="BT981" s="427"/>
      <c r="BU981" s="427"/>
      <c r="BV981" s="427"/>
      <c r="BW981" s="427"/>
      <c r="BX981" s="427"/>
      <c r="BY981" s="427"/>
      <c r="BZ981" s="427"/>
      <c r="CA981" s="427"/>
      <c r="CB981" s="427"/>
      <c r="CC981" s="427"/>
      <c r="CD981" s="427"/>
      <c r="CE981" s="427"/>
      <c r="CF981" s="427"/>
      <c r="CG981" s="427"/>
      <c r="CH981" s="427"/>
      <c r="CI981" s="427"/>
      <c r="CJ981" s="427"/>
      <c r="CK981" s="427"/>
      <c r="CL981" s="427"/>
      <c r="CM981" s="427"/>
    </row>
    <row r="982">
      <c r="A982" s="427"/>
      <c r="B982" s="427"/>
      <c r="C982" s="427"/>
      <c r="D982" s="427"/>
      <c r="E982" s="427"/>
      <c r="F982" s="427"/>
      <c r="G982" s="427"/>
      <c r="H982" s="427"/>
      <c r="I982" s="427"/>
      <c r="J982" s="427"/>
      <c r="K982" s="427"/>
      <c r="L982" s="427"/>
      <c r="M982" s="427"/>
      <c r="N982" s="427"/>
      <c r="O982" s="427"/>
      <c r="P982" s="427"/>
      <c r="Q982" s="427"/>
      <c r="R982" s="427"/>
      <c r="S982" s="427"/>
      <c r="T982" s="427"/>
      <c r="U982" s="427"/>
      <c r="V982" s="427"/>
      <c r="W982" s="427"/>
      <c r="X982" s="427"/>
      <c r="Y982" s="427"/>
      <c r="Z982" s="427"/>
      <c r="AA982" s="427"/>
      <c r="AB982" s="427"/>
      <c r="AC982" s="427"/>
      <c r="AD982" s="427"/>
      <c r="AE982" s="427"/>
      <c r="AF982" s="427"/>
      <c r="AG982" s="427"/>
      <c r="AH982" s="427"/>
      <c r="AI982" s="427"/>
      <c r="AJ982" s="427"/>
      <c r="AK982" s="427"/>
      <c r="AL982" s="427"/>
      <c r="AM982" s="427"/>
      <c r="AN982" s="427"/>
      <c r="AO982" s="427"/>
      <c r="AP982" s="427"/>
      <c r="AQ982" s="427"/>
      <c r="AR982" s="427"/>
      <c r="AS982" s="427"/>
      <c r="AT982" s="427"/>
      <c r="AU982" s="427"/>
      <c r="AV982" s="427"/>
      <c r="AW982" s="427"/>
      <c r="AX982" s="427"/>
      <c r="AY982" s="427"/>
      <c r="AZ982" s="427"/>
      <c r="BA982" s="427"/>
      <c r="BB982" s="427"/>
      <c r="BC982" s="427"/>
      <c r="BD982" s="427"/>
      <c r="BE982" s="427"/>
      <c r="BF982" s="427"/>
      <c r="BG982" s="427"/>
      <c r="BH982" s="427"/>
      <c r="BI982" s="427"/>
      <c r="BJ982" s="427"/>
      <c r="BK982" s="427"/>
      <c r="BL982" s="427"/>
      <c r="BM982" s="427"/>
      <c r="BN982" s="427"/>
      <c r="BO982" s="427"/>
      <c r="BP982" s="427"/>
      <c r="BQ982" s="427"/>
      <c r="BR982" s="427"/>
      <c r="BS982" s="427"/>
      <c r="BT982" s="427"/>
      <c r="BU982" s="427"/>
      <c r="BV982" s="427"/>
      <c r="BW982" s="427"/>
      <c r="BX982" s="427"/>
      <c r="BY982" s="427"/>
      <c r="BZ982" s="427"/>
      <c r="CA982" s="427"/>
      <c r="CB982" s="427"/>
      <c r="CC982" s="427"/>
      <c r="CD982" s="427"/>
      <c r="CE982" s="427"/>
      <c r="CF982" s="427"/>
      <c r="CG982" s="427"/>
      <c r="CH982" s="427"/>
      <c r="CI982" s="427"/>
      <c r="CJ982" s="427"/>
      <c r="CK982" s="427"/>
      <c r="CL982" s="427"/>
      <c r="CM982" s="427"/>
    </row>
    <row r="983">
      <c r="A983" s="427"/>
      <c r="B983" s="427"/>
      <c r="C983" s="427"/>
      <c r="D983" s="427"/>
      <c r="E983" s="427"/>
      <c r="F983" s="427"/>
      <c r="G983" s="427"/>
      <c r="H983" s="427"/>
      <c r="I983" s="427"/>
      <c r="J983" s="427"/>
      <c r="K983" s="427"/>
      <c r="L983" s="427"/>
      <c r="M983" s="427"/>
      <c r="N983" s="427"/>
      <c r="O983" s="427"/>
      <c r="P983" s="427"/>
      <c r="Q983" s="427"/>
      <c r="R983" s="427"/>
      <c r="S983" s="427"/>
      <c r="T983" s="427"/>
      <c r="U983" s="427"/>
      <c r="V983" s="427"/>
      <c r="W983" s="427"/>
      <c r="X983" s="427"/>
      <c r="Y983" s="427"/>
      <c r="Z983" s="427"/>
      <c r="AA983" s="427"/>
      <c r="AB983" s="427"/>
      <c r="AC983" s="427"/>
      <c r="AD983" s="427"/>
      <c r="AE983" s="427"/>
      <c r="AF983" s="427"/>
      <c r="AG983" s="427"/>
      <c r="AH983" s="427"/>
      <c r="AI983" s="427"/>
      <c r="AJ983" s="427"/>
      <c r="AK983" s="427"/>
      <c r="AL983" s="427"/>
      <c r="AM983" s="427"/>
      <c r="AN983" s="427"/>
      <c r="AO983" s="427"/>
      <c r="AP983" s="427"/>
      <c r="AQ983" s="427"/>
      <c r="AR983" s="427"/>
      <c r="AS983" s="427"/>
      <c r="AT983" s="427"/>
      <c r="AU983" s="427"/>
      <c r="AV983" s="427"/>
      <c r="AW983" s="427"/>
      <c r="AX983" s="427"/>
      <c r="AY983" s="427"/>
      <c r="AZ983" s="427"/>
      <c r="BA983" s="427"/>
      <c r="BB983" s="427"/>
      <c r="BC983" s="427"/>
      <c r="BD983" s="427"/>
      <c r="BE983" s="427"/>
      <c r="BF983" s="427"/>
      <c r="BG983" s="427"/>
      <c r="BH983" s="427"/>
      <c r="BI983" s="427"/>
      <c r="BJ983" s="427"/>
      <c r="BK983" s="427"/>
      <c r="BL983" s="427"/>
      <c r="BM983" s="427"/>
      <c r="BN983" s="427"/>
      <c r="BO983" s="427"/>
      <c r="BP983" s="427"/>
      <c r="BQ983" s="427"/>
      <c r="BR983" s="427"/>
      <c r="BS983" s="427"/>
      <c r="BT983" s="427"/>
      <c r="BU983" s="427"/>
      <c r="BV983" s="427"/>
      <c r="BW983" s="427"/>
      <c r="BX983" s="427"/>
      <c r="BY983" s="427"/>
      <c r="BZ983" s="427"/>
      <c r="CA983" s="427"/>
      <c r="CB983" s="427"/>
      <c r="CC983" s="427"/>
      <c r="CD983" s="427"/>
      <c r="CE983" s="427"/>
      <c r="CF983" s="427"/>
      <c r="CG983" s="427"/>
      <c r="CH983" s="427"/>
      <c r="CI983" s="427"/>
      <c r="CJ983" s="427"/>
      <c r="CK983" s="427"/>
      <c r="CL983" s="427"/>
      <c r="CM983" s="427"/>
    </row>
    <row r="984">
      <c r="A984" s="427"/>
      <c r="B984" s="427"/>
      <c r="C984" s="427"/>
      <c r="D984" s="427"/>
      <c r="E984" s="427"/>
      <c r="F984" s="427"/>
      <c r="G984" s="427"/>
      <c r="H984" s="427"/>
      <c r="I984" s="427"/>
      <c r="J984" s="427"/>
      <c r="K984" s="427"/>
      <c r="L984" s="427"/>
      <c r="M984" s="427"/>
      <c r="N984" s="427"/>
      <c r="O984" s="427"/>
      <c r="P984" s="427"/>
      <c r="Q984" s="427"/>
      <c r="R984" s="427"/>
      <c r="S984" s="427"/>
      <c r="T984" s="427"/>
      <c r="U984" s="427"/>
      <c r="V984" s="427"/>
      <c r="W984" s="427"/>
      <c r="X984" s="427"/>
      <c r="Y984" s="427"/>
      <c r="Z984" s="427"/>
      <c r="AA984" s="427"/>
      <c r="AB984" s="427"/>
      <c r="AC984" s="427"/>
      <c r="AD984" s="427"/>
      <c r="AE984" s="427"/>
      <c r="AF984" s="427"/>
      <c r="AG984" s="427"/>
      <c r="AH984" s="427"/>
      <c r="AI984" s="427"/>
      <c r="AJ984" s="427"/>
      <c r="AK984" s="427"/>
      <c r="AL984" s="427"/>
      <c r="AM984" s="427"/>
      <c r="AN984" s="427"/>
      <c r="AO984" s="427"/>
      <c r="AP984" s="427"/>
      <c r="AQ984" s="427"/>
      <c r="AR984" s="427"/>
      <c r="AS984" s="427"/>
      <c r="AT984" s="427"/>
      <c r="AU984" s="427"/>
      <c r="AV984" s="427"/>
      <c r="AW984" s="427"/>
      <c r="AX984" s="427"/>
      <c r="AY984" s="427"/>
      <c r="AZ984" s="427"/>
      <c r="BA984" s="427"/>
      <c r="BB984" s="427"/>
      <c r="BC984" s="427"/>
      <c r="BD984" s="427"/>
      <c r="BE984" s="427"/>
      <c r="BF984" s="427"/>
      <c r="BG984" s="427"/>
      <c r="BH984" s="427"/>
      <c r="BI984" s="427"/>
      <c r="BJ984" s="427"/>
      <c r="BK984" s="427"/>
      <c r="BL984" s="427"/>
      <c r="BM984" s="427"/>
      <c r="BN984" s="427"/>
      <c r="BO984" s="427"/>
      <c r="BP984" s="427"/>
      <c r="BQ984" s="427"/>
      <c r="BR984" s="427"/>
      <c r="BS984" s="427"/>
      <c r="BT984" s="427"/>
      <c r="BU984" s="427"/>
      <c r="BV984" s="427"/>
      <c r="BW984" s="427"/>
      <c r="BX984" s="427"/>
      <c r="BY984" s="427"/>
      <c r="BZ984" s="427"/>
      <c r="CA984" s="427"/>
      <c r="CB984" s="427"/>
      <c r="CC984" s="427"/>
      <c r="CD984" s="427"/>
      <c r="CE984" s="427"/>
      <c r="CF984" s="427"/>
      <c r="CG984" s="427"/>
      <c r="CH984" s="427"/>
      <c r="CI984" s="427"/>
      <c r="CJ984" s="427"/>
      <c r="CK984" s="427"/>
      <c r="CL984" s="427"/>
      <c r="CM984" s="427"/>
    </row>
    <row r="985">
      <c r="A985" s="427"/>
      <c r="B985" s="427"/>
      <c r="C985" s="427"/>
      <c r="D985" s="427"/>
      <c r="E985" s="427"/>
      <c r="F985" s="427"/>
      <c r="G985" s="427"/>
      <c r="H985" s="427"/>
      <c r="I985" s="427"/>
      <c r="J985" s="427"/>
      <c r="K985" s="427"/>
      <c r="L985" s="427"/>
      <c r="M985" s="427"/>
      <c r="N985" s="427"/>
      <c r="O985" s="427"/>
      <c r="P985" s="427"/>
      <c r="Q985" s="427"/>
      <c r="R985" s="427"/>
      <c r="S985" s="427"/>
      <c r="T985" s="427"/>
      <c r="U985" s="427"/>
      <c r="V985" s="427"/>
      <c r="W985" s="427"/>
      <c r="X985" s="427"/>
      <c r="Y985" s="427"/>
      <c r="Z985" s="427"/>
      <c r="AA985" s="427"/>
      <c r="AB985" s="427"/>
      <c r="AC985" s="427"/>
      <c r="AD985" s="427"/>
      <c r="AE985" s="427"/>
      <c r="AF985" s="427"/>
      <c r="AG985" s="427"/>
      <c r="AH985" s="427"/>
      <c r="AI985" s="427"/>
      <c r="AJ985" s="427"/>
      <c r="AK985" s="427"/>
      <c r="AL985" s="427"/>
      <c r="AM985" s="427"/>
      <c r="AN985" s="427"/>
      <c r="AO985" s="427"/>
      <c r="AP985" s="427"/>
      <c r="AQ985" s="427"/>
      <c r="AR985" s="427"/>
      <c r="AS985" s="427"/>
      <c r="AT985" s="427"/>
      <c r="AU985" s="427"/>
      <c r="AV985" s="427"/>
      <c r="AW985" s="427"/>
      <c r="AX985" s="427"/>
      <c r="AY985" s="427"/>
      <c r="AZ985" s="427"/>
      <c r="BA985" s="427"/>
      <c r="BB985" s="427"/>
      <c r="BC985" s="427"/>
      <c r="BD985" s="427"/>
      <c r="BE985" s="427"/>
      <c r="BF985" s="427"/>
      <c r="BG985" s="427"/>
      <c r="BH985" s="427"/>
      <c r="BI985" s="427"/>
      <c r="BJ985" s="427"/>
      <c r="BK985" s="427"/>
      <c r="BL985" s="427"/>
      <c r="BM985" s="427"/>
      <c r="BN985" s="427"/>
      <c r="BO985" s="427"/>
      <c r="BP985" s="427"/>
      <c r="BQ985" s="427"/>
      <c r="BR985" s="427"/>
      <c r="BS985" s="427"/>
      <c r="BT985" s="427"/>
      <c r="BU985" s="427"/>
      <c r="BV985" s="427"/>
      <c r="BW985" s="427"/>
      <c r="BX985" s="427"/>
      <c r="BY985" s="427"/>
      <c r="BZ985" s="427"/>
      <c r="CA985" s="427"/>
      <c r="CB985" s="427"/>
      <c r="CC985" s="427"/>
      <c r="CD985" s="427"/>
      <c r="CE985" s="427"/>
      <c r="CF985" s="427"/>
      <c r="CG985" s="427"/>
      <c r="CH985" s="427"/>
      <c r="CI985" s="427"/>
      <c r="CJ985" s="427"/>
      <c r="CK985" s="427"/>
      <c r="CL985" s="427"/>
      <c r="CM985" s="427"/>
    </row>
    <row r="986">
      <c r="A986" s="427"/>
      <c r="B986" s="427"/>
      <c r="C986" s="427"/>
      <c r="D986" s="427"/>
      <c r="E986" s="427"/>
      <c r="F986" s="427"/>
      <c r="G986" s="427"/>
      <c r="H986" s="427"/>
      <c r="I986" s="427"/>
      <c r="J986" s="427"/>
      <c r="K986" s="427"/>
      <c r="L986" s="427"/>
      <c r="M986" s="427"/>
      <c r="N986" s="427"/>
      <c r="O986" s="427"/>
      <c r="P986" s="427"/>
      <c r="Q986" s="427"/>
      <c r="R986" s="427"/>
      <c r="S986" s="427"/>
      <c r="T986" s="427"/>
      <c r="U986" s="427"/>
      <c r="V986" s="427"/>
      <c r="W986" s="427"/>
      <c r="X986" s="427"/>
      <c r="Y986" s="427"/>
      <c r="Z986" s="427"/>
      <c r="AA986" s="427"/>
      <c r="AB986" s="427"/>
      <c r="AC986" s="427"/>
      <c r="AD986" s="427"/>
      <c r="AE986" s="427"/>
      <c r="AF986" s="427"/>
      <c r="AG986" s="427"/>
      <c r="AH986" s="427"/>
      <c r="AI986" s="427"/>
      <c r="AJ986" s="427"/>
      <c r="AK986" s="427"/>
      <c r="AL986" s="427"/>
      <c r="AM986" s="427"/>
      <c r="AN986" s="427"/>
      <c r="AO986" s="427"/>
      <c r="AP986" s="427"/>
      <c r="AQ986" s="427"/>
      <c r="AR986" s="427"/>
      <c r="AS986" s="427"/>
      <c r="AT986" s="427"/>
      <c r="AU986" s="427"/>
      <c r="AV986" s="427"/>
      <c r="AW986" s="427"/>
      <c r="AX986" s="427"/>
      <c r="AY986" s="427"/>
      <c r="AZ986" s="427"/>
      <c r="BA986" s="427"/>
      <c r="BB986" s="427"/>
      <c r="BC986" s="427"/>
      <c r="BD986" s="427"/>
      <c r="BE986" s="427"/>
      <c r="BF986" s="427"/>
      <c r="BG986" s="427"/>
      <c r="BH986" s="427"/>
      <c r="BI986" s="427"/>
      <c r="BJ986" s="427"/>
      <c r="BK986" s="427"/>
      <c r="BL986" s="427"/>
      <c r="BM986" s="427"/>
      <c r="BN986" s="427"/>
      <c r="BO986" s="427"/>
      <c r="BP986" s="427"/>
      <c r="BQ986" s="427"/>
      <c r="BR986" s="427"/>
      <c r="BS986" s="427"/>
      <c r="BT986" s="427"/>
      <c r="BU986" s="427"/>
      <c r="BV986" s="427"/>
      <c r="BW986" s="427"/>
      <c r="BX986" s="427"/>
      <c r="BY986" s="427"/>
      <c r="BZ986" s="427"/>
      <c r="CA986" s="427"/>
      <c r="CB986" s="427"/>
      <c r="CC986" s="427"/>
      <c r="CD986" s="427"/>
      <c r="CE986" s="427"/>
      <c r="CF986" s="427"/>
      <c r="CG986" s="427"/>
      <c r="CH986" s="427"/>
      <c r="CI986" s="427"/>
      <c r="CJ986" s="427"/>
      <c r="CK986" s="427"/>
      <c r="CL986" s="427"/>
      <c r="CM986" s="427"/>
    </row>
    <row r="987">
      <c r="A987" s="427"/>
      <c r="B987" s="427"/>
      <c r="C987" s="427"/>
      <c r="D987" s="427"/>
      <c r="E987" s="427"/>
      <c r="F987" s="427"/>
      <c r="G987" s="427"/>
      <c r="H987" s="427"/>
      <c r="I987" s="427"/>
      <c r="J987" s="427"/>
      <c r="K987" s="427"/>
      <c r="L987" s="427"/>
      <c r="M987" s="427"/>
      <c r="N987" s="427"/>
      <c r="O987" s="427"/>
      <c r="P987" s="427"/>
      <c r="Q987" s="427"/>
      <c r="R987" s="427"/>
      <c r="S987" s="427"/>
      <c r="T987" s="427"/>
      <c r="U987" s="427"/>
      <c r="V987" s="427"/>
      <c r="W987" s="427"/>
      <c r="X987" s="427"/>
      <c r="Y987" s="427"/>
      <c r="Z987" s="427"/>
      <c r="AA987" s="427"/>
      <c r="AB987" s="427"/>
      <c r="AC987" s="427"/>
      <c r="AD987" s="427"/>
      <c r="AE987" s="427"/>
      <c r="AF987" s="427"/>
      <c r="AG987" s="427"/>
      <c r="AH987" s="427"/>
      <c r="AI987" s="427"/>
      <c r="AJ987" s="427"/>
      <c r="AK987" s="427"/>
      <c r="AL987" s="427"/>
      <c r="AM987" s="427"/>
      <c r="AN987" s="427"/>
      <c r="AO987" s="427"/>
      <c r="AP987" s="427"/>
      <c r="AQ987" s="427"/>
      <c r="AR987" s="427"/>
      <c r="AS987" s="427"/>
      <c r="AT987" s="427"/>
      <c r="AU987" s="427"/>
      <c r="AV987" s="427"/>
      <c r="AW987" s="427"/>
      <c r="AX987" s="427"/>
      <c r="AY987" s="427"/>
      <c r="AZ987" s="427"/>
      <c r="BA987" s="427"/>
      <c r="BB987" s="427"/>
      <c r="BC987" s="427"/>
      <c r="BD987" s="427"/>
      <c r="BE987" s="427"/>
      <c r="BF987" s="427"/>
      <c r="BG987" s="427"/>
      <c r="BH987" s="427"/>
      <c r="BI987" s="427"/>
      <c r="BJ987" s="427"/>
      <c r="BK987" s="427"/>
      <c r="BL987" s="427"/>
      <c r="BM987" s="427"/>
      <c r="BN987" s="427"/>
      <c r="BO987" s="427"/>
      <c r="BP987" s="427"/>
      <c r="BQ987" s="427"/>
      <c r="BR987" s="427"/>
      <c r="BS987" s="427"/>
      <c r="BT987" s="427"/>
      <c r="BU987" s="427"/>
      <c r="BV987" s="427"/>
      <c r="BW987" s="427"/>
      <c r="BX987" s="427"/>
      <c r="BY987" s="427"/>
      <c r="BZ987" s="427"/>
      <c r="CA987" s="427"/>
      <c r="CB987" s="427"/>
      <c r="CC987" s="427"/>
      <c r="CD987" s="427"/>
      <c r="CE987" s="427"/>
      <c r="CF987" s="427"/>
      <c r="CG987" s="427"/>
      <c r="CH987" s="427"/>
      <c r="CI987" s="427"/>
      <c r="CJ987" s="427"/>
      <c r="CK987" s="427"/>
      <c r="CL987" s="427"/>
      <c r="CM987" s="427"/>
    </row>
    <row r="988">
      <c r="A988" s="427"/>
      <c r="B988" s="427"/>
      <c r="C988" s="427"/>
      <c r="D988" s="427"/>
      <c r="E988" s="427"/>
      <c r="F988" s="427"/>
      <c r="G988" s="427"/>
      <c r="H988" s="427"/>
      <c r="I988" s="427"/>
      <c r="J988" s="427"/>
      <c r="K988" s="427"/>
      <c r="L988" s="427"/>
      <c r="M988" s="427"/>
      <c r="N988" s="427"/>
      <c r="O988" s="427"/>
      <c r="P988" s="427"/>
      <c r="Q988" s="427"/>
      <c r="R988" s="427"/>
      <c r="S988" s="427"/>
      <c r="T988" s="427"/>
      <c r="U988" s="427"/>
      <c r="V988" s="427"/>
      <c r="W988" s="427"/>
      <c r="X988" s="427"/>
      <c r="Y988" s="427"/>
      <c r="Z988" s="427"/>
      <c r="AA988" s="427"/>
      <c r="AB988" s="427"/>
      <c r="AC988" s="427"/>
      <c r="AD988" s="427"/>
      <c r="AE988" s="427"/>
      <c r="AF988" s="427"/>
      <c r="AG988" s="427"/>
      <c r="AH988" s="427"/>
      <c r="AI988" s="427"/>
      <c r="AJ988" s="427"/>
      <c r="AK988" s="427"/>
      <c r="AL988" s="427"/>
      <c r="AM988" s="427"/>
      <c r="AN988" s="427"/>
      <c r="AO988" s="427"/>
      <c r="AP988" s="427"/>
      <c r="AQ988" s="427"/>
      <c r="AR988" s="427"/>
      <c r="AS988" s="427"/>
      <c r="AT988" s="427"/>
      <c r="AU988" s="427"/>
      <c r="AV988" s="427"/>
      <c r="AW988" s="427"/>
      <c r="AX988" s="427"/>
      <c r="AY988" s="427"/>
      <c r="AZ988" s="427"/>
      <c r="BA988" s="427"/>
      <c r="BB988" s="427"/>
      <c r="BC988" s="427"/>
      <c r="BD988" s="427"/>
      <c r="BE988" s="427"/>
      <c r="BF988" s="427"/>
      <c r="BG988" s="427"/>
      <c r="BH988" s="427"/>
      <c r="BI988" s="427"/>
      <c r="BJ988" s="427"/>
      <c r="BK988" s="427"/>
      <c r="BL988" s="427"/>
      <c r="BM988" s="427"/>
      <c r="BN988" s="427"/>
      <c r="BO988" s="427"/>
      <c r="BP988" s="427"/>
      <c r="BQ988" s="427"/>
      <c r="BR988" s="427"/>
      <c r="BS988" s="427"/>
      <c r="BT988" s="427"/>
      <c r="BU988" s="427"/>
      <c r="BV988" s="427"/>
      <c r="BW988" s="427"/>
      <c r="BX988" s="427"/>
      <c r="BY988" s="427"/>
      <c r="BZ988" s="427"/>
      <c r="CA988" s="427"/>
      <c r="CB988" s="427"/>
      <c r="CC988" s="427"/>
      <c r="CD988" s="427"/>
      <c r="CE988" s="427"/>
      <c r="CF988" s="427"/>
      <c r="CG988" s="427"/>
      <c r="CH988" s="427"/>
      <c r="CI988" s="427"/>
      <c r="CJ988" s="427"/>
      <c r="CK988" s="427"/>
      <c r="CL988" s="427"/>
      <c r="CM988" s="427"/>
    </row>
    <row r="989">
      <c r="A989" s="427"/>
      <c r="B989" s="427"/>
      <c r="C989" s="427"/>
      <c r="D989" s="427"/>
      <c r="E989" s="427"/>
      <c r="F989" s="427"/>
      <c r="G989" s="427"/>
      <c r="H989" s="427"/>
      <c r="I989" s="427"/>
      <c r="J989" s="427"/>
      <c r="K989" s="427"/>
      <c r="L989" s="427"/>
      <c r="M989" s="427"/>
      <c r="N989" s="427"/>
      <c r="O989" s="427"/>
      <c r="P989" s="427"/>
      <c r="Q989" s="427"/>
      <c r="R989" s="427"/>
      <c r="S989" s="427"/>
      <c r="T989" s="427"/>
      <c r="U989" s="427"/>
      <c r="V989" s="427"/>
      <c r="W989" s="427"/>
      <c r="X989" s="427"/>
      <c r="Y989" s="427"/>
      <c r="Z989" s="427"/>
      <c r="AA989" s="427"/>
      <c r="AB989" s="427"/>
      <c r="AC989" s="427"/>
      <c r="AD989" s="427"/>
      <c r="AE989" s="427"/>
      <c r="AF989" s="427"/>
      <c r="AG989" s="427"/>
      <c r="AH989" s="427"/>
      <c r="AI989" s="427"/>
      <c r="AJ989" s="427"/>
      <c r="AK989" s="427"/>
      <c r="AL989" s="427"/>
      <c r="AM989" s="427"/>
      <c r="AN989" s="427"/>
      <c r="AO989" s="427"/>
      <c r="AP989" s="427"/>
      <c r="AQ989" s="427"/>
      <c r="AR989" s="427"/>
      <c r="AS989" s="427"/>
      <c r="AT989" s="427"/>
      <c r="AU989" s="427"/>
      <c r="AV989" s="427"/>
      <c r="AW989" s="427"/>
      <c r="AX989" s="427"/>
      <c r="AY989" s="427"/>
      <c r="AZ989" s="427"/>
      <c r="BA989" s="427"/>
      <c r="BB989" s="427"/>
      <c r="BC989" s="427"/>
      <c r="BD989" s="427"/>
      <c r="BE989" s="427"/>
      <c r="BF989" s="427"/>
      <c r="BG989" s="427"/>
      <c r="BH989" s="427"/>
      <c r="BI989" s="427"/>
      <c r="BJ989" s="427"/>
      <c r="BK989" s="427"/>
      <c r="BL989" s="427"/>
      <c r="BM989" s="427"/>
      <c r="BN989" s="427"/>
      <c r="BO989" s="427"/>
      <c r="BP989" s="427"/>
      <c r="BQ989" s="427"/>
      <c r="BR989" s="427"/>
      <c r="BS989" s="427"/>
      <c r="BT989" s="427"/>
      <c r="BU989" s="427"/>
      <c r="BV989" s="427"/>
      <c r="BW989" s="427"/>
      <c r="BX989" s="427"/>
      <c r="BY989" s="427"/>
      <c r="BZ989" s="427"/>
      <c r="CA989" s="427"/>
      <c r="CB989" s="427"/>
      <c r="CC989" s="427"/>
      <c r="CD989" s="427"/>
      <c r="CE989" s="427"/>
      <c r="CF989" s="427"/>
      <c r="CG989" s="427"/>
      <c r="CH989" s="427"/>
      <c r="CI989" s="427"/>
      <c r="CJ989" s="427"/>
      <c r="CK989" s="427"/>
      <c r="CL989" s="427"/>
      <c r="CM989" s="427"/>
    </row>
    <row r="990">
      <c r="A990" s="427"/>
      <c r="B990" s="427"/>
      <c r="C990" s="427"/>
      <c r="D990" s="427"/>
      <c r="E990" s="427"/>
      <c r="F990" s="427"/>
      <c r="G990" s="427"/>
      <c r="H990" s="427"/>
      <c r="I990" s="427"/>
      <c r="J990" s="427"/>
      <c r="K990" s="427"/>
      <c r="L990" s="427"/>
      <c r="M990" s="427"/>
      <c r="N990" s="427"/>
      <c r="O990" s="427"/>
      <c r="P990" s="427"/>
      <c r="Q990" s="427"/>
      <c r="R990" s="427"/>
      <c r="S990" s="427"/>
      <c r="T990" s="427"/>
      <c r="U990" s="427"/>
      <c r="V990" s="427"/>
      <c r="W990" s="427"/>
      <c r="X990" s="427"/>
      <c r="Y990" s="427"/>
      <c r="Z990" s="427"/>
      <c r="AA990" s="427"/>
      <c r="AB990" s="427"/>
      <c r="AC990" s="427"/>
      <c r="AD990" s="427"/>
      <c r="AE990" s="427"/>
      <c r="AF990" s="427"/>
      <c r="AG990" s="427"/>
      <c r="AH990" s="427"/>
      <c r="AI990" s="427"/>
      <c r="AJ990" s="427"/>
      <c r="AK990" s="427"/>
      <c r="AL990" s="427"/>
      <c r="AM990" s="427"/>
      <c r="AN990" s="427"/>
      <c r="AO990" s="427"/>
      <c r="AP990" s="427"/>
      <c r="AQ990" s="427"/>
      <c r="AR990" s="427"/>
      <c r="AS990" s="427"/>
      <c r="AT990" s="427"/>
      <c r="AU990" s="427"/>
      <c r="AV990" s="427"/>
      <c r="AW990" s="427"/>
      <c r="AX990" s="427"/>
      <c r="AY990" s="427"/>
      <c r="AZ990" s="427"/>
      <c r="BA990" s="427"/>
      <c r="BB990" s="427"/>
      <c r="BC990" s="427"/>
      <c r="BD990" s="427"/>
      <c r="BE990" s="427"/>
      <c r="BF990" s="427"/>
      <c r="BG990" s="427"/>
      <c r="BH990" s="427"/>
      <c r="BI990" s="427"/>
      <c r="BJ990" s="427"/>
      <c r="BK990" s="427"/>
      <c r="BL990" s="427"/>
      <c r="BM990" s="427"/>
      <c r="BN990" s="427"/>
      <c r="BO990" s="427"/>
      <c r="BP990" s="427"/>
      <c r="BQ990" s="427"/>
      <c r="BR990" s="427"/>
      <c r="BS990" s="427"/>
      <c r="BT990" s="427"/>
      <c r="BU990" s="427"/>
      <c r="BV990" s="427"/>
      <c r="BW990" s="427"/>
      <c r="BX990" s="427"/>
      <c r="BY990" s="427"/>
      <c r="BZ990" s="427"/>
      <c r="CA990" s="427"/>
      <c r="CB990" s="427"/>
      <c r="CC990" s="427"/>
      <c r="CD990" s="427"/>
      <c r="CE990" s="427"/>
      <c r="CF990" s="427"/>
      <c r="CG990" s="427"/>
      <c r="CH990" s="427"/>
      <c r="CI990" s="427"/>
      <c r="CJ990" s="427"/>
      <c r="CK990" s="427"/>
      <c r="CL990" s="427"/>
      <c r="CM990" s="427"/>
    </row>
    <row r="991">
      <c r="A991" s="427"/>
      <c r="B991" s="427"/>
      <c r="C991" s="427"/>
      <c r="D991" s="427"/>
      <c r="E991" s="427"/>
      <c r="F991" s="427"/>
      <c r="G991" s="427"/>
      <c r="H991" s="427"/>
      <c r="I991" s="427"/>
      <c r="J991" s="427"/>
      <c r="K991" s="427"/>
      <c r="L991" s="427"/>
      <c r="M991" s="427"/>
      <c r="N991" s="427"/>
      <c r="O991" s="427"/>
      <c r="P991" s="427"/>
      <c r="Q991" s="427"/>
      <c r="R991" s="427"/>
      <c r="S991" s="427"/>
      <c r="T991" s="427"/>
      <c r="U991" s="427"/>
      <c r="V991" s="427"/>
      <c r="W991" s="427"/>
      <c r="X991" s="427"/>
      <c r="Y991" s="427"/>
      <c r="Z991" s="427"/>
      <c r="AA991" s="427"/>
      <c r="AB991" s="427"/>
      <c r="AC991" s="427"/>
      <c r="AD991" s="427"/>
      <c r="AE991" s="427"/>
      <c r="AF991" s="427"/>
      <c r="AG991" s="427"/>
      <c r="AH991" s="427"/>
      <c r="AI991" s="427"/>
      <c r="AJ991" s="427"/>
      <c r="AK991" s="427"/>
      <c r="AL991" s="427"/>
      <c r="AM991" s="427"/>
      <c r="AN991" s="427"/>
      <c r="AO991" s="427"/>
      <c r="AP991" s="427"/>
      <c r="AQ991" s="427"/>
      <c r="AR991" s="427"/>
      <c r="AS991" s="427"/>
      <c r="AT991" s="427"/>
      <c r="AU991" s="427"/>
      <c r="AV991" s="427"/>
      <c r="AW991" s="427"/>
      <c r="AX991" s="427"/>
      <c r="AY991" s="427"/>
      <c r="AZ991" s="427"/>
      <c r="BA991" s="427"/>
      <c r="BB991" s="427"/>
      <c r="BC991" s="427"/>
      <c r="BD991" s="427"/>
      <c r="BE991" s="427"/>
      <c r="BF991" s="427"/>
      <c r="BG991" s="427"/>
      <c r="BH991" s="427"/>
      <c r="BI991" s="427"/>
      <c r="BJ991" s="427"/>
      <c r="BK991" s="427"/>
      <c r="BL991" s="427"/>
      <c r="BM991" s="427"/>
      <c r="BN991" s="427"/>
      <c r="BO991" s="427"/>
      <c r="BP991" s="427"/>
      <c r="BQ991" s="427"/>
      <c r="BR991" s="427"/>
      <c r="BS991" s="427"/>
      <c r="BT991" s="427"/>
      <c r="BU991" s="427"/>
      <c r="BV991" s="427"/>
      <c r="BW991" s="427"/>
      <c r="BX991" s="427"/>
      <c r="BY991" s="427"/>
      <c r="BZ991" s="427"/>
      <c r="CA991" s="427"/>
      <c r="CB991" s="427"/>
      <c r="CC991" s="427"/>
      <c r="CD991" s="427"/>
      <c r="CE991" s="427"/>
      <c r="CF991" s="427"/>
      <c r="CG991" s="427"/>
      <c r="CH991" s="427"/>
      <c r="CI991" s="427"/>
      <c r="CJ991" s="427"/>
      <c r="CK991" s="427"/>
      <c r="CL991" s="427"/>
      <c r="CM991" s="427"/>
    </row>
    <row r="992">
      <c r="A992" s="427"/>
      <c r="B992" s="427"/>
      <c r="C992" s="427"/>
      <c r="D992" s="427"/>
      <c r="E992" s="427"/>
      <c r="F992" s="427"/>
      <c r="G992" s="427"/>
      <c r="H992" s="427"/>
      <c r="I992" s="427"/>
      <c r="J992" s="427"/>
      <c r="K992" s="427"/>
      <c r="L992" s="427"/>
      <c r="M992" s="427"/>
      <c r="N992" s="427"/>
      <c r="O992" s="427"/>
      <c r="P992" s="427"/>
      <c r="Q992" s="427"/>
      <c r="R992" s="427"/>
      <c r="S992" s="427"/>
      <c r="T992" s="427"/>
      <c r="U992" s="427"/>
      <c r="V992" s="427"/>
      <c r="W992" s="427"/>
      <c r="X992" s="427"/>
      <c r="Y992" s="427"/>
      <c r="Z992" s="427"/>
      <c r="AA992" s="427"/>
      <c r="AB992" s="427"/>
      <c r="AC992" s="427"/>
      <c r="AD992" s="427"/>
      <c r="AE992" s="427"/>
      <c r="AF992" s="427"/>
      <c r="AG992" s="427"/>
      <c r="AH992" s="427"/>
      <c r="AI992" s="427"/>
      <c r="AJ992" s="427"/>
      <c r="AK992" s="427"/>
      <c r="AL992" s="427"/>
      <c r="AM992" s="427"/>
      <c r="AN992" s="427"/>
      <c r="AO992" s="427"/>
      <c r="AP992" s="427"/>
      <c r="AQ992" s="427"/>
      <c r="AR992" s="427"/>
      <c r="AS992" s="427"/>
      <c r="AT992" s="427"/>
      <c r="AU992" s="427"/>
      <c r="AV992" s="427"/>
      <c r="AW992" s="427"/>
      <c r="AX992" s="427"/>
      <c r="AY992" s="427"/>
      <c r="AZ992" s="427"/>
      <c r="BA992" s="427"/>
      <c r="BB992" s="427"/>
      <c r="BC992" s="427"/>
      <c r="BD992" s="427"/>
      <c r="BE992" s="427"/>
      <c r="BF992" s="427"/>
      <c r="BG992" s="427"/>
      <c r="BH992" s="427"/>
      <c r="BI992" s="427"/>
      <c r="BJ992" s="427"/>
      <c r="BK992" s="427"/>
      <c r="BL992" s="427"/>
      <c r="BM992" s="427"/>
      <c r="BN992" s="427"/>
      <c r="BO992" s="427"/>
      <c r="BP992" s="427"/>
      <c r="BQ992" s="427"/>
      <c r="BR992" s="427"/>
      <c r="BS992" s="427"/>
      <c r="BT992" s="427"/>
      <c r="BU992" s="427"/>
      <c r="BV992" s="427"/>
      <c r="BW992" s="427"/>
      <c r="BX992" s="427"/>
      <c r="BY992" s="427"/>
      <c r="BZ992" s="427"/>
      <c r="CA992" s="427"/>
      <c r="CB992" s="427"/>
      <c r="CC992" s="427"/>
      <c r="CD992" s="427"/>
      <c r="CE992" s="427"/>
      <c r="CF992" s="427"/>
      <c r="CG992" s="427"/>
      <c r="CH992" s="427"/>
      <c r="CI992" s="427"/>
      <c r="CJ992" s="427"/>
      <c r="CK992" s="427"/>
      <c r="CL992" s="427"/>
      <c r="CM992" s="427"/>
    </row>
    <row r="993">
      <c r="A993" s="427"/>
      <c r="B993" s="427"/>
      <c r="C993" s="427"/>
      <c r="D993" s="427"/>
      <c r="E993" s="427"/>
      <c r="F993" s="427"/>
      <c r="G993" s="427"/>
      <c r="H993" s="427"/>
      <c r="I993" s="427"/>
      <c r="J993" s="427"/>
      <c r="K993" s="427"/>
      <c r="L993" s="427"/>
      <c r="M993" s="427"/>
      <c r="N993" s="427"/>
      <c r="O993" s="427"/>
      <c r="P993" s="427"/>
      <c r="Q993" s="427"/>
      <c r="R993" s="427"/>
      <c r="S993" s="427"/>
      <c r="T993" s="427"/>
      <c r="U993" s="427"/>
      <c r="V993" s="427"/>
      <c r="W993" s="427"/>
      <c r="X993" s="427"/>
      <c r="Y993" s="427"/>
      <c r="Z993" s="427"/>
      <c r="AA993" s="427"/>
      <c r="AB993" s="427"/>
      <c r="AC993" s="427"/>
      <c r="AD993" s="427"/>
      <c r="AE993" s="427"/>
      <c r="AF993" s="427"/>
      <c r="AG993" s="427"/>
      <c r="AH993" s="427"/>
      <c r="AI993" s="427"/>
      <c r="AJ993" s="427"/>
      <c r="AK993" s="427"/>
      <c r="AL993" s="427"/>
      <c r="AM993" s="427"/>
      <c r="AN993" s="427"/>
      <c r="AO993" s="427"/>
      <c r="AP993" s="427"/>
      <c r="AQ993" s="427"/>
      <c r="AR993" s="427"/>
      <c r="AS993" s="427"/>
      <c r="AT993" s="427"/>
      <c r="AU993" s="427"/>
      <c r="AV993" s="427"/>
      <c r="AW993" s="427"/>
      <c r="AX993" s="427"/>
      <c r="AY993" s="427"/>
      <c r="AZ993" s="427"/>
      <c r="BA993" s="427"/>
      <c r="BB993" s="427"/>
      <c r="BC993" s="427"/>
      <c r="BD993" s="427"/>
      <c r="BE993" s="427"/>
      <c r="BF993" s="427"/>
      <c r="BG993" s="427"/>
      <c r="BH993" s="427"/>
      <c r="BI993" s="427"/>
      <c r="BJ993" s="427"/>
      <c r="BK993" s="427"/>
      <c r="BL993" s="427"/>
      <c r="BM993" s="427"/>
      <c r="BN993" s="427"/>
      <c r="BO993" s="427"/>
      <c r="BP993" s="427"/>
      <c r="BQ993" s="427"/>
      <c r="BR993" s="427"/>
      <c r="BS993" s="427"/>
      <c r="BT993" s="427"/>
      <c r="BU993" s="427"/>
      <c r="BV993" s="427"/>
      <c r="BW993" s="427"/>
      <c r="BX993" s="427"/>
      <c r="BY993" s="427"/>
      <c r="BZ993" s="427"/>
      <c r="CA993" s="427"/>
      <c r="CB993" s="427"/>
      <c r="CC993" s="427"/>
      <c r="CD993" s="427"/>
      <c r="CE993" s="427"/>
      <c r="CF993" s="427"/>
      <c r="CG993" s="427"/>
      <c r="CH993" s="427"/>
      <c r="CI993" s="427"/>
      <c r="CJ993" s="427"/>
      <c r="CK993" s="427"/>
      <c r="CL993" s="427"/>
      <c r="CM993" s="427"/>
    </row>
    <row r="994">
      <c r="A994" s="427"/>
      <c r="B994" s="427"/>
      <c r="C994" s="427"/>
      <c r="D994" s="427"/>
      <c r="E994" s="427"/>
      <c r="F994" s="427"/>
      <c r="G994" s="427"/>
      <c r="H994" s="427"/>
      <c r="I994" s="427"/>
      <c r="J994" s="427"/>
      <c r="K994" s="427"/>
      <c r="L994" s="427"/>
      <c r="M994" s="427"/>
      <c r="N994" s="427"/>
      <c r="O994" s="427"/>
      <c r="P994" s="427"/>
      <c r="Q994" s="427"/>
      <c r="R994" s="427"/>
      <c r="S994" s="427"/>
      <c r="T994" s="427"/>
      <c r="U994" s="427"/>
      <c r="V994" s="427"/>
      <c r="W994" s="427"/>
      <c r="X994" s="427"/>
      <c r="Y994" s="427"/>
      <c r="Z994" s="427"/>
      <c r="AA994" s="427"/>
      <c r="AB994" s="427"/>
      <c r="AC994" s="427"/>
      <c r="AD994" s="427"/>
      <c r="AE994" s="427"/>
      <c r="AF994" s="427"/>
      <c r="AG994" s="427"/>
      <c r="AH994" s="427"/>
      <c r="AI994" s="427"/>
      <c r="AJ994" s="427"/>
      <c r="AK994" s="427"/>
      <c r="AL994" s="427"/>
      <c r="AM994" s="427"/>
      <c r="AN994" s="427"/>
      <c r="AO994" s="427"/>
      <c r="AP994" s="427"/>
      <c r="AQ994" s="427"/>
      <c r="AR994" s="427"/>
      <c r="AS994" s="427"/>
      <c r="AT994" s="427"/>
      <c r="AU994" s="427"/>
      <c r="AV994" s="427"/>
      <c r="AW994" s="427"/>
      <c r="AX994" s="427"/>
      <c r="AY994" s="427"/>
      <c r="AZ994" s="427"/>
      <c r="BA994" s="427"/>
      <c r="BB994" s="427"/>
      <c r="BC994" s="427"/>
      <c r="BD994" s="427"/>
      <c r="BE994" s="427"/>
      <c r="BF994" s="427"/>
      <c r="BG994" s="427"/>
      <c r="BH994" s="427"/>
      <c r="BI994" s="427"/>
      <c r="BJ994" s="427"/>
      <c r="BK994" s="427"/>
      <c r="BL994" s="427"/>
      <c r="BM994" s="427"/>
      <c r="BN994" s="427"/>
      <c r="BO994" s="427"/>
      <c r="BP994" s="427"/>
      <c r="BQ994" s="427"/>
      <c r="BR994" s="427"/>
      <c r="BS994" s="427"/>
      <c r="BT994" s="427"/>
      <c r="BU994" s="427"/>
      <c r="BV994" s="427"/>
      <c r="BW994" s="427"/>
      <c r="BX994" s="427"/>
      <c r="BY994" s="427"/>
      <c r="BZ994" s="427"/>
      <c r="CA994" s="427"/>
      <c r="CB994" s="427"/>
      <c r="CC994" s="427"/>
      <c r="CD994" s="427"/>
      <c r="CE994" s="427"/>
      <c r="CF994" s="427"/>
      <c r="CG994" s="427"/>
      <c r="CH994" s="427"/>
      <c r="CI994" s="427"/>
      <c r="CJ994" s="427"/>
      <c r="CK994" s="427"/>
      <c r="CL994" s="427"/>
      <c r="CM994" s="427"/>
    </row>
    <row r="995">
      <c r="A995" s="427"/>
      <c r="B995" s="427"/>
      <c r="C995" s="427"/>
      <c r="D995" s="427"/>
      <c r="E995" s="427"/>
      <c r="F995" s="427"/>
      <c r="G995" s="427"/>
      <c r="H995" s="427"/>
      <c r="I995" s="427"/>
      <c r="J995" s="427"/>
      <c r="K995" s="427"/>
      <c r="L995" s="427"/>
      <c r="M995" s="427"/>
      <c r="N995" s="427"/>
      <c r="O995" s="427"/>
      <c r="P995" s="427"/>
      <c r="Q995" s="427"/>
      <c r="R995" s="427"/>
      <c r="S995" s="427"/>
      <c r="T995" s="427"/>
      <c r="U995" s="427"/>
      <c r="V995" s="427"/>
      <c r="W995" s="427"/>
      <c r="X995" s="427"/>
      <c r="Y995" s="427"/>
      <c r="Z995" s="427"/>
      <c r="AA995" s="427"/>
      <c r="AB995" s="427"/>
      <c r="AC995" s="427"/>
      <c r="AD995" s="427"/>
      <c r="AE995" s="427"/>
      <c r="AF995" s="427"/>
      <c r="AG995" s="427"/>
      <c r="AH995" s="427"/>
      <c r="AI995" s="427"/>
      <c r="AJ995" s="427"/>
      <c r="AK995" s="427"/>
      <c r="AL995" s="427"/>
      <c r="AM995" s="427"/>
      <c r="AN995" s="427"/>
      <c r="AO995" s="427"/>
      <c r="AP995" s="427"/>
      <c r="AQ995" s="427"/>
      <c r="AR995" s="427"/>
      <c r="AS995" s="427"/>
      <c r="AT995" s="427"/>
      <c r="AU995" s="427"/>
      <c r="AV995" s="427"/>
      <c r="AW995" s="427"/>
      <c r="AX995" s="427"/>
      <c r="AY995" s="427"/>
      <c r="AZ995" s="427"/>
      <c r="BA995" s="427"/>
      <c r="BB995" s="427"/>
      <c r="BC995" s="427"/>
      <c r="BD995" s="427"/>
      <c r="BE995" s="427"/>
      <c r="BF995" s="427"/>
      <c r="BG995" s="427"/>
      <c r="BH995" s="427"/>
      <c r="BI995" s="427"/>
      <c r="BJ995" s="427"/>
      <c r="BK995" s="427"/>
      <c r="BL995" s="427"/>
      <c r="BM995" s="427"/>
      <c r="BN995" s="427"/>
      <c r="BO995" s="427"/>
      <c r="BP995" s="427"/>
      <c r="BQ995" s="427"/>
      <c r="BR995" s="427"/>
      <c r="BS995" s="427"/>
      <c r="BT995" s="427"/>
      <c r="BU995" s="427"/>
      <c r="BV995" s="427"/>
      <c r="BW995" s="427"/>
      <c r="BX995" s="427"/>
      <c r="BY995" s="427"/>
      <c r="BZ995" s="427"/>
      <c r="CA995" s="427"/>
      <c r="CB995" s="427"/>
      <c r="CC995" s="427"/>
      <c r="CD995" s="427"/>
      <c r="CE995" s="427"/>
      <c r="CF995" s="427"/>
      <c r="CG995" s="427"/>
      <c r="CH995" s="427"/>
      <c r="CI995" s="427"/>
      <c r="CJ995" s="427"/>
      <c r="CK995" s="427"/>
      <c r="CL995" s="427"/>
      <c r="CM995" s="427"/>
    </row>
    <row r="996">
      <c r="A996" s="427"/>
      <c r="B996" s="427"/>
      <c r="C996" s="427"/>
      <c r="D996" s="427"/>
      <c r="E996" s="427"/>
      <c r="F996" s="427"/>
      <c r="G996" s="427"/>
      <c r="H996" s="427"/>
      <c r="I996" s="427"/>
      <c r="J996" s="427"/>
      <c r="K996" s="427"/>
      <c r="L996" s="427"/>
      <c r="M996" s="427"/>
      <c r="N996" s="427"/>
      <c r="O996" s="427"/>
      <c r="P996" s="427"/>
      <c r="Q996" s="427"/>
      <c r="R996" s="427"/>
      <c r="S996" s="427"/>
      <c r="T996" s="427"/>
      <c r="U996" s="427"/>
      <c r="V996" s="427"/>
      <c r="W996" s="427"/>
      <c r="X996" s="427"/>
      <c r="Y996" s="427"/>
      <c r="Z996" s="427"/>
      <c r="AA996" s="427"/>
      <c r="AB996" s="427"/>
      <c r="AC996" s="427"/>
      <c r="AD996" s="427"/>
      <c r="AE996" s="427"/>
      <c r="AF996" s="427"/>
      <c r="AG996" s="427"/>
      <c r="AH996" s="427"/>
      <c r="AI996" s="427"/>
      <c r="AJ996" s="427"/>
      <c r="AK996" s="427"/>
      <c r="AL996" s="427"/>
      <c r="AM996" s="427"/>
      <c r="AN996" s="427"/>
      <c r="AO996" s="427"/>
      <c r="AP996" s="427"/>
      <c r="AQ996" s="427"/>
      <c r="AR996" s="427"/>
      <c r="AS996" s="427"/>
      <c r="AT996" s="427"/>
      <c r="AU996" s="427"/>
      <c r="AV996" s="427"/>
      <c r="AW996" s="427"/>
      <c r="AX996" s="427"/>
      <c r="AY996" s="427"/>
      <c r="AZ996" s="427"/>
      <c r="BA996" s="427"/>
      <c r="BB996" s="427"/>
      <c r="BC996" s="427"/>
      <c r="BD996" s="427"/>
      <c r="BE996" s="427"/>
      <c r="BF996" s="427"/>
      <c r="BG996" s="427"/>
      <c r="BH996" s="427"/>
      <c r="BI996" s="427"/>
      <c r="BJ996" s="427"/>
      <c r="BK996" s="427"/>
      <c r="BL996" s="427"/>
      <c r="BM996" s="427"/>
      <c r="BN996" s="427"/>
      <c r="BO996" s="427"/>
      <c r="BP996" s="427"/>
      <c r="BQ996" s="427"/>
      <c r="BR996" s="427"/>
      <c r="BS996" s="427"/>
      <c r="BT996" s="427"/>
      <c r="BU996" s="427"/>
      <c r="BV996" s="427"/>
      <c r="BW996" s="427"/>
      <c r="BX996" s="427"/>
      <c r="BY996" s="427"/>
      <c r="BZ996" s="427"/>
      <c r="CA996" s="427"/>
      <c r="CB996" s="427"/>
      <c r="CC996" s="427"/>
      <c r="CD996" s="427"/>
      <c r="CE996" s="427"/>
      <c r="CF996" s="427"/>
      <c r="CG996" s="427"/>
      <c r="CH996" s="427"/>
      <c r="CI996" s="427"/>
      <c r="CJ996" s="427"/>
      <c r="CK996" s="427"/>
      <c r="CL996" s="427"/>
      <c r="CM996" s="427"/>
    </row>
    <row r="997">
      <c r="A997" s="427"/>
      <c r="B997" s="427"/>
      <c r="C997" s="427"/>
      <c r="D997" s="427"/>
      <c r="E997" s="427"/>
      <c r="F997" s="427"/>
      <c r="G997" s="427"/>
      <c r="H997" s="427"/>
      <c r="I997" s="427"/>
      <c r="J997" s="427"/>
      <c r="K997" s="427"/>
      <c r="L997" s="427"/>
      <c r="M997" s="427"/>
      <c r="N997" s="427"/>
      <c r="O997" s="427"/>
      <c r="P997" s="427"/>
      <c r="Q997" s="427"/>
      <c r="R997" s="427"/>
      <c r="S997" s="427"/>
      <c r="T997" s="427"/>
      <c r="U997" s="427"/>
      <c r="V997" s="427"/>
      <c r="W997" s="427"/>
      <c r="X997" s="427"/>
      <c r="Y997" s="427"/>
      <c r="Z997" s="427"/>
      <c r="AA997" s="427"/>
      <c r="AB997" s="427"/>
      <c r="AC997" s="427"/>
      <c r="AD997" s="427"/>
      <c r="AE997" s="427"/>
      <c r="AF997" s="427"/>
      <c r="AG997" s="427"/>
      <c r="AH997" s="427"/>
      <c r="AI997" s="427"/>
      <c r="AJ997" s="427"/>
      <c r="AK997" s="427"/>
      <c r="AL997" s="427"/>
      <c r="AM997" s="427"/>
      <c r="AN997" s="427"/>
      <c r="AO997" s="427"/>
      <c r="AP997" s="427"/>
      <c r="AQ997" s="427"/>
      <c r="AR997" s="427"/>
      <c r="AS997" s="427"/>
      <c r="AT997" s="427"/>
      <c r="AU997" s="427"/>
      <c r="AV997" s="427"/>
      <c r="AW997" s="427"/>
      <c r="AX997" s="427"/>
      <c r="AY997" s="427"/>
      <c r="AZ997" s="427"/>
      <c r="BA997" s="427"/>
      <c r="BB997" s="427"/>
      <c r="BC997" s="427"/>
      <c r="BD997" s="427"/>
      <c r="BE997" s="427"/>
      <c r="BF997" s="427"/>
      <c r="BG997" s="427"/>
      <c r="BH997" s="427"/>
      <c r="BI997" s="427"/>
      <c r="BJ997" s="427"/>
      <c r="BK997" s="427"/>
      <c r="BL997" s="427"/>
      <c r="BM997" s="427"/>
      <c r="BN997" s="427"/>
      <c r="BO997" s="427"/>
      <c r="BP997" s="427"/>
      <c r="BQ997" s="427"/>
      <c r="BR997" s="427"/>
      <c r="BS997" s="427"/>
      <c r="BT997" s="427"/>
      <c r="BU997" s="427"/>
      <c r="BV997" s="427"/>
      <c r="BW997" s="427"/>
      <c r="BX997" s="427"/>
      <c r="BY997" s="427"/>
      <c r="BZ997" s="427"/>
      <c r="CA997" s="427"/>
      <c r="CB997" s="427"/>
      <c r="CC997" s="427"/>
      <c r="CD997" s="427"/>
      <c r="CE997" s="427"/>
      <c r="CF997" s="427"/>
      <c r="CG997" s="427"/>
      <c r="CH997" s="427"/>
      <c r="CI997" s="427"/>
      <c r="CJ997" s="427"/>
      <c r="CK997" s="427"/>
      <c r="CL997" s="427"/>
      <c r="CM997" s="427"/>
    </row>
    <row r="998">
      <c r="A998" s="427"/>
      <c r="B998" s="427"/>
      <c r="C998" s="427"/>
      <c r="D998" s="427"/>
      <c r="E998" s="427"/>
      <c r="F998" s="427"/>
      <c r="G998" s="427"/>
      <c r="H998" s="427"/>
      <c r="I998" s="427"/>
      <c r="J998" s="427"/>
      <c r="K998" s="427"/>
      <c r="L998" s="427"/>
      <c r="M998" s="427"/>
      <c r="N998" s="427"/>
      <c r="O998" s="427"/>
      <c r="P998" s="427"/>
      <c r="Q998" s="427"/>
      <c r="R998" s="427"/>
      <c r="S998" s="427"/>
      <c r="T998" s="427"/>
      <c r="U998" s="427"/>
      <c r="V998" s="427"/>
      <c r="W998" s="427"/>
      <c r="X998" s="427"/>
      <c r="Y998" s="427"/>
      <c r="Z998" s="427"/>
      <c r="AA998" s="427"/>
      <c r="AB998" s="427"/>
      <c r="AC998" s="427"/>
      <c r="AD998" s="427"/>
      <c r="AE998" s="427"/>
      <c r="AF998" s="427"/>
      <c r="AG998" s="427"/>
      <c r="AH998" s="427"/>
      <c r="AI998" s="427"/>
      <c r="AJ998" s="427"/>
      <c r="AK998" s="427"/>
      <c r="AL998" s="427"/>
      <c r="AM998" s="427"/>
      <c r="AN998" s="427"/>
      <c r="AO998" s="427"/>
      <c r="AP998" s="427"/>
      <c r="AQ998" s="427"/>
      <c r="AR998" s="427"/>
      <c r="AS998" s="427"/>
      <c r="AT998" s="427"/>
      <c r="AU998" s="427"/>
      <c r="AV998" s="427"/>
      <c r="AW998" s="427"/>
      <c r="AX998" s="427"/>
      <c r="AY998" s="427"/>
      <c r="AZ998" s="427"/>
      <c r="BA998" s="427"/>
      <c r="BB998" s="427"/>
      <c r="BC998" s="427"/>
      <c r="BD998" s="427"/>
      <c r="BE998" s="427"/>
      <c r="BF998" s="427"/>
      <c r="BG998" s="427"/>
      <c r="BH998" s="427"/>
      <c r="BI998" s="427"/>
      <c r="BJ998" s="427"/>
      <c r="BK998" s="427"/>
      <c r="BL998" s="427"/>
      <c r="BM998" s="427"/>
      <c r="BN998" s="427"/>
      <c r="BO998" s="427"/>
      <c r="BP998" s="427"/>
      <c r="BQ998" s="427"/>
      <c r="BR998" s="427"/>
      <c r="BS998" s="427"/>
      <c r="BT998" s="427"/>
      <c r="BU998" s="427"/>
      <c r="BV998" s="427"/>
      <c r="BW998" s="427"/>
      <c r="BX998" s="427"/>
      <c r="BY998" s="427"/>
      <c r="BZ998" s="427"/>
      <c r="CA998" s="427"/>
      <c r="CB998" s="427"/>
      <c r="CC998" s="427"/>
      <c r="CD998" s="427"/>
      <c r="CE998" s="427"/>
      <c r="CF998" s="427"/>
      <c r="CG998" s="427"/>
      <c r="CH998" s="427"/>
      <c r="CI998" s="427"/>
      <c r="CJ998" s="427"/>
      <c r="CK998" s="427"/>
      <c r="CL998" s="427"/>
      <c r="CM998" s="427"/>
    </row>
    <row r="999">
      <c r="A999" s="427"/>
      <c r="B999" s="427"/>
      <c r="C999" s="427"/>
      <c r="D999" s="427"/>
      <c r="E999" s="427"/>
      <c r="F999" s="427"/>
      <c r="G999" s="427"/>
      <c r="H999" s="427"/>
      <c r="I999" s="427"/>
      <c r="J999" s="427"/>
      <c r="K999" s="427"/>
      <c r="L999" s="427"/>
      <c r="M999" s="427"/>
      <c r="N999" s="427"/>
      <c r="O999" s="427"/>
      <c r="P999" s="427"/>
      <c r="Q999" s="427"/>
      <c r="R999" s="427"/>
      <c r="S999" s="427"/>
      <c r="T999" s="427"/>
      <c r="U999" s="427"/>
      <c r="V999" s="427"/>
      <c r="W999" s="427"/>
      <c r="X999" s="427"/>
      <c r="Y999" s="427"/>
      <c r="Z999" s="427"/>
      <c r="AA999" s="427"/>
      <c r="AB999" s="427"/>
      <c r="AC999" s="427"/>
      <c r="AD999" s="427"/>
      <c r="AE999" s="427"/>
      <c r="AF999" s="427"/>
      <c r="AG999" s="427"/>
      <c r="AH999" s="427"/>
      <c r="AI999" s="427"/>
      <c r="AJ999" s="427"/>
      <c r="AK999" s="427"/>
      <c r="AL999" s="427"/>
      <c r="AM999" s="427"/>
      <c r="AN999" s="427"/>
      <c r="AO999" s="427"/>
      <c r="AP999" s="427"/>
      <c r="AQ999" s="427"/>
      <c r="AR999" s="427"/>
      <c r="AS999" s="427"/>
      <c r="AT999" s="427"/>
      <c r="AU999" s="427"/>
      <c r="AV999" s="427"/>
      <c r="AW999" s="427"/>
      <c r="AX999" s="427"/>
      <c r="AY999" s="427"/>
      <c r="AZ999" s="427"/>
      <c r="BA999" s="427"/>
      <c r="BB999" s="427"/>
      <c r="BC999" s="427"/>
      <c r="BD999" s="427"/>
      <c r="BE999" s="427"/>
      <c r="BF999" s="427"/>
      <c r="BG999" s="427"/>
      <c r="BH999" s="427"/>
      <c r="BI999" s="427"/>
      <c r="BJ999" s="427"/>
      <c r="BK999" s="427"/>
      <c r="BL999" s="427"/>
      <c r="BM999" s="427"/>
      <c r="BN999" s="427"/>
      <c r="BO999" s="427"/>
      <c r="BP999" s="427"/>
      <c r="BQ999" s="427"/>
      <c r="BR999" s="427"/>
      <c r="BS999" s="427"/>
      <c r="BT999" s="427"/>
      <c r="BU999" s="427"/>
      <c r="BV999" s="427"/>
      <c r="BW999" s="427"/>
      <c r="BX999" s="427"/>
      <c r="BY999" s="427"/>
      <c r="BZ999" s="427"/>
      <c r="CA999" s="427"/>
      <c r="CB999" s="427"/>
      <c r="CC999" s="427"/>
      <c r="CD999" s="427"/>
      <c r="CE999" s="427"/>
      <c r="CF999" s="427"/>
      <c r="CG999" s="427"/>
      <c r="CH999" s="427"/>
      <c r="CI999" s="427"/>
      <c r="CJ999" s="427"/>
      <c r="CK999" s="427"/>
      <c r="CL999" s="427"/>
      <c r="CM999" s="427"/>
    </row>
    <row r="1000">
      <c r="A1000" s="427"/>
      <c r="B1000" s="427"/>
      <c r="C1000" s="427"/>
      <c r="D1000" s="427"/>
      <c r="E1000" s="427"/>
      <c r="F1000" s="427"/>
      <c r="G1000" s="427"/>
      <c r="H1000" s="427"/>
      <c r="I1000" s="427"/>
      <c r="J1000" s="427"/>
      <c r="K1000" s="427"/>
      <c r="L1000" s="427"/>
      <c r="M1000" s="427"/>
      <c r="N1000" s="427"/>
      <c r="O1000" s="427"/>
      <c r="P1000" s="427"/>
      <c r="Q1000" s="427"/>
      <c r="R1000" s="427"/>
      <c r="S1000" s="427"/>
      <c r="T1000" s="427"/>
      <c r="U1000" s="427"/>
      <c r="V1000" s="427"/>
      <c r="W1000" s="427"/>
      <c r="X1000" s="427"/>
      <c r="Y1000" s="427"/>
      <c r="Z1000" s="427"/>
      <c r="AA1000" s="427"/>
      <c r="AB1000" s="427"/>
      <c r="AC1000" s="427"/>
      <c r="AD1000" s="427"/>
      <c r="AE1000" s="427"/>
      <c r="AF1000" s="427"/>
      <c r="AG1000" s="427"/>
      <c r="AH1000" s="427"/>
      <c r="AI1000" s="427"/>
      <c r="AJ1000" s="427"/>
      <c r="AK1000" s="427"/>
      <c r="AL1000" s="427"/>
      <c r="AM1000" s="427"/>
      <c r="AN1000" s="427"/>
      <c r="AO1000" s="427"/>
      <c r="AP1000" s="427"/>
      <c r="AQ1000" s="427"/>
      <c r="AR1000" s="427"/>
      <c r="AS1000" s="427"/>
      <c r="AT1000" s="427"/>
      <c r="AU1000" s="427"/>
      <c r="AV1000" s="427"/>
      <c r="AW1000" s="427"/>
      <c r="AX1000" s="427"/>
      <c r="AY1000" s="427"/>
      <c r="AZ1000" s="427"/>
      <c r="BA1000" s="427"/>
      <c r="BB1000" s="427"/>
      <c r="BC1000" s="427"/>
      <c r="BD1000" s="427"/>
      <c r="BE1000" s="427"/>
      <c r="BF1000" s="427"/>
      <c r="BG1000" s="427"/>
      <c r="BH1000" s="427"/>
      <c r="BI1000" s="427"/>
      <c r="BJ1000" s="427"/>
      <c r="BK1000" s="427"/>
      <c r="BL1000" s="427"/>
      <c r="BM1000" s="427"/>
      <c r="BN1000" s="427"/>
      <c r="BO1000" s="427"/>
      <c r="BP1000" s="427"/>
      <c r="BQ1000" s="427"/>
      <c r="BR1000" s="427"/>
      <c r="BS1000" s="427"/>
      <c r="BT1000" s="427"/>
      <c r="BU1000" s="427"/>
      <c r="BV1000" s="427"/>
      <c r="BW1000" s="427"/>
      <c r="BX1000" s="427"/>
      <c r="BY1000" s="427"/>
      <c r="BZ1000" s="427"/>
      <c r="CA1000" s="427"/>
      <c r="CB1000" s="427"/>
      <c r="CC1000" s="427"/>
      <c r="CD1000" s="427"/>
      <c r="CE1000" s="427"/>
      <c r="CF1000" s="427"/>
      <c r="CG1000" s="427"/>
      <c r="CH1000" s="427"/>
      <c r="CI1000" s="427"/>
      <c r="CJ1000" s="427"/>
      <c r="CK1000" s="427"/>
      <c r="CL1000" s="427"/>
      <c r="CM1000" s="427"/>
    </row>
    <row r="1001">
      <c r="AD1001" s="427"/>
      <c r="AE1001" s="427"/>
      <c r="AF1001" s="427"/>
      <c r="AG1001" s="427"/>
      <c r="AH1001" s="427"/>
      <c r="AI1001" s="427"/>
      <c r="AJ1001" s="427"/>
      <c r="AK1001" s="427"/>
      <c r="AL1001" s="427"/>
      <c r="AM1001" s="427"/>
      <c r="AN1001" s="427"/>
      <c r="AO1001" s="427"/>
      <c r="AP1001" s="427"/>
      <c r="AQ1001" s="427"/>
      <c r="AR1001" s="427"/>
      <c r="AS1001" s="427"/>
      <c r="AT1001" s="427"/>
      <c r="AU1001" s="427"/>
      <c r="AV1001" s="427"/>
      <c r="AW1001" s="427"/>
      <c r="AX1001" s="427"/>
      <c r="AY1001" s="427"/>
      <c r="AZ1001" s="427"/>
      <c r="BA1001" s="427"/>
      <c r="BB1001" s="427"/>
      <c r="BC1001" s="427"/>
      <c r="BD1001" s="427"/>
      <c r="BE1001" s="427"/>
      <c r="BF1001" s="427"/>
      <c r="BG1001" s="427"/>
      <c r="BH1001" s="427"/>
      <c r="BI1001" s="427"/>
      <c r="BJ1001" s="427"/>
      <c r="BK1001" s="427"/>
      <c r="BL1001" s="427"/>
      <c r="BM1001" s="427"/>
      <c r="BN1001" s="427"/>
      <c r="BO1001" s="427"/>
      <c r="BP1001" s="427"/>
      <c r="BQ1001" s="427"/>
      <c r="BR1001" s="427"/>
      <c r="BS1001" s="427"/>
      <c r="BT1001" s="427"/>
      <c r="BU1001" s="427"/>
      <c r="BV1001" s="427"/>
      <c r="BW1001" s="427"/>
      <c r="BX1001" s="427"/>
      <c r="BY1001" s="427"/>
      <c r="BZ1001" s="427"/>
      <c r="CA1001" s="427"/>
      <c r="CB1001" s="427"/>
      <c r="CC1001" s="427"/>
      <c r="CD1001" s="427"/>
      <c r="CE1001" s="427"/>
      <c r="CF1001" s="427"/>
      <c r="CG1001" s="427"/>
      <c r="CH1001" s="427"/>
      <c r="CI1001" s="427"/>
      <c r="CJ1001" s="427"/>
      <c r="CK1001" s="427"/>
      <c r="CL1001" s="427"/>
      <c r="CM1001" s="427"/>
    </row>
    <row r="1002">
      <c r="AD1002" s="427"/>
      <c r="AE1002" s="427"/>
      <c r="AF1002" s="427"/>
      <c r="AG1002" s="427"/>
      <c r="AH1002" s="427"/>
      <c r="AI1002" s="427"/>
      <c r="AJ1002" s="427"/>
      <c r="AK1002" s="427"/>
      <c r="AL1002" s="427"/>
      <c r="AM1002" s="427"/>
      <c r="AN1002" s="427"/>
      <c r="AO1002" s="427"/>
      <c r="AP1002" s="427"/>
      <c r="AQ1002" s="427"/>
      <c r="AR1002" s="427"/>
      <c r="AS1002" s="427"/>
      <c r="AT1002" s="427"/>
      <c r="AU1002" s="427"/>
      <c r="AV1002" s="427"/>
      <c r="AW1002" s="427"/>
      <c r="AX1002" s="427"/>
      <c r="AY1002" s="427"/>
      <c r="AZ1002" s="427"/>
      <c r="BA1002" s="427"/>
      <c r="BB1002" s="427"/>
      <c r="BC1002" s="427"/>
      <c r="BD1002" s="427"/>
      <c r="BE1002" s="427"/>
      <c r="BF1002" s="427"/>
      <c r="BG1002" s="427"/>
      <c r="BH1002" s="427"/>
      <c r="BI1002" s="427"/>
      <c r="BJ1002" s="427"/>
      <c r="BK1002" s="427"/>
      <c r="BL1002" s="427"/>
      <c r="BM1002" s="427"/>
      <c r="BN1002" s="427"/>
      <c r="BO1002" s="427"/>
      <c r="BP1002" s="427"/>
      <c r="BQ1002" s="427"/>
      <c r="BR1002" s="427"/>
      <c r="BS1002" s="427"/>
      <c r="BT1002" s="427"/>
      <c r="BU1002" s="427"/>
      <c r="BV1002" s="427"/>
      <c r="BW1002" s="427"/>
      <c r="BX1002" s="427"/>
      <c r="BY1002" s="427"/>
      <c r="BZ1002" s="427"/>
      <c r="CA1002" s="427"/>
      <c r="CB1002" s="427"/>
      <c r="CC1002" s="427"/>
      <c r="CD1002" s="427"/>
      <c r="CE1002" s="427"/>
      <c r="CF1002" s="427"/>
      <c r="CG1002" s="427"/>
      <c r="CH1002" s="427"/>
      <c r="CI1002" s="427"/>
      <c r="CJ1002" s="427"/>
      <c r="CK1002" s="427"/>
      <c r="CL1002" s="427"/>
      <c r="CM1002" s="427"/>
    </row>
    <row r="1003">
      <c r="AD1003" s="427"/>
      <c r="AE1003" s="427"/>
      <c r="AF1003" s="427"/>
      <c r="AG1003" s="427"/>
      <c r="AH1003" s="427"/>
      <c r="AI1003" s="427"/>
      <c r="AJ1003" s="427"/>
      <c r="AK1003" s="427"/>
      <c r="AL1003" s="427"/>
      <c r="AM1003" s="427"/>
      <c r="AN1003" s="427"/>
      <c r="AO1003" s="427"/>
      <c r="AP1003" s="427"/>
      <c r="AQ1003" s="427"/>
      <c r="AR1003" s="427"/>
      <c r="AS1003" s="427"/>
      <c r="AT1003" s="427"/>
      <c r="AU1003" s="427"/>
      <c r="AV1003" s="427"/>
      <c r="AW1003" s="427"/>
      <c r="AX1003" s="427"/>
      <c r="AY1003" s="427"/>
      <c r="AZ1003" s="427"/>
      <c r="BA1003" s="427"/>
      <c r="BB1003" s="427"/>
      <c r="BC1003" s="427"/>
      <c r="BD1003" s="427"/>
      <c r="BE1003" s="427"/>
      <c r="BF1003" s="427"/>
      <c r="BG1003" s="427"/>
      <c r="BH1003" s="427"/>
      <c r="BI1003" s="427"/>
      <c r="BJ1003" s="427"/>
      <c r="BK1003" s="427"/>
      <c r="BL1003" s="427"/>
      <c r="BM1003" s="427"/>
      <c r="BN1003" s="427"/>
      <c r="BO1003" s="427"/>
      <c r="BP1003" s="427"/>
      <c r="BQ1003" s="427"/>
      <c r="BR1003" s="427"/>
      <c r="BS1003" s="427"/>
      <c r="BT1003" s="427"/>
      <c r="BU1003" s="427"/>
      <c r="BV1003" s="427"/>
      <c r="BW1003" s="427"/>
      <c r="BX1003" s="427"/>
      <c r="BY1003" s="427"/>
      <c r="BZ1003" s="427"/>
      <c r="CA1003" s="427"/>
      <c r="CB1003" s="427"/>
      <c r="CC1003" s="427"/>
      <c r="CD1003" s="427"/>
      <c r="CE1003" s="427"/>
      <c r="CF1003" s="427"/>
      <c r="CG1003" s="427"/>
      <c r="CH1003" s="427"/>
      <c r="CI1003" s="427"/>
      <c r="CJ1003" s="427"/>
      <c r="CK1003" s="427"/>
      <c r="CL1003" s="427"/>
      <c r="CM1003" s="427"/>
    </row>
    <row r="1004">
      <c r="AD1004" s="427"/>
      <c r="AE1004" s="427"/>
      <c r="AF1004" s="427"/>
      <c r="AG1004" s="427"/>
      <c r="AH1004" s="427"/>
      <c r="AI1004" s="427"/>
      <c r="AJ1004" s="427"/>
      <c r="AK1004" s="427"/>
      <c r="AL1004" s="427"/>
      <c r="AM1004" s="427"/>
      <c r="AN1004" s="427"/>
      <c r="AO1004" s="427"/>
      <c r="AP1004" s="427"/>
      <c r="AQ1004" s="427"/>
      <c r="AR1004" s="427"/>
      <c r="AS1004" s="427"/>
      <c r="AT1004" s="427"/>
      <c r="AU1004" s="427"/>
      <c r="AV1004" s="427"/>
      <c r="AW1004" s="427"/>
      <c r="AX1004" s="427"/>
      <c r="AY1004" s="427"/>
      <c r="AZ1004" s="427"/>
      <c r="BA1004" s="427"/>
      <c r="BB1004" s="427"/>
      <c r="BC1004" s="427"/>
      <c r="BD1004" s="427"/>
      <c r="BE1004" s="427"/>
      <c r="BF1004" s="427"/>
      <c r="BG1004" s="427"/>
      <c r="BH1004" s="427"/>
      <c r="BI1004" s="427"/>
      <c r="BJ1004" s="427"/>
      <c r="BK1004" s="427"/>
      <c r="BL1004" s="427"/>
      <c r="BM1004" s="427"/>
      <c r="BN1004" s="427"/>
      <c r="BO1004" s="427"/>
      <c r="BP1004" s="427"/>
      <c r="BQ1004" s="427"/>
      <c r="BR1004" s="427"/>
      <c r="BS1004" s="427"/>
      <c r="BT1004" s="427"/>
      <c r="BU1004" s="427"/>
      <c r="BV1004" s="427"/>
      <c r="BW1004" s="427"/>
      <c r="BX1004" s="427"/>
      <c r="BY1004" s="427"/>
      <c r="BZ1004" s="427"/>
      <c r="CA1004" s="427"/>
      <c r="CB1004" s="427"/>
      <c r="CC1004" s="427"/>
      <c r="CD1004" s="427"/>
      <c r="CE1004" s="427"/>
      <c r="CF1004" s="427"/>
      <c r="CG1004" s="427"/>
      <c r="CH1004" s="427"/>
      <c r="CI1004" s="427"/>
      <c r="CJ1004" s="427"/>
      <c r="CK1004" s="427"/>
      <c r="CL1004" s="427"/>
      <c r="CM1004" s="427"/>
    </row>
    <row r="1005">
      <c r="AD1005" s="427"/>
      <c r="AE1005" s="427"/>
      <c r="AF1005" s="427"/>
      <c r="AG1005" s="427"/>
      <c r="AH1005" s="427"/>
      <c r="AI1005" s="427"/>
      <c r="AJ1005" s="427"/>
      <c r="AK1005" s="427"/>
      <c r="AL1005" s="427"/>
      <c r="AM1005" s="427"/>
      <c r="AN1005" s="427"/>
      <c r="AO1005" s="427"/>
      <c r="AP1005" s="427"/>
      <c r="AQ1005" s="427"/>
      <c r="AR1005" s="427"/>
      <c r="AS1005" s="427"/>
      <c r="AT1005" s="427"/>
      <c r="AU1005" s="427"/>
      <c r="AV1005" s="427"/>
      <c r="AW1005" s="427"/>
      <c r="AX1005" s="427"/>
      <c r="AY1005" s="427"/>
      <c r="AZ1005" s="427"/>
      <c r="BA1005" s="427"/>
      <c r="BB1005" s="427"/>
      <c r="BC1005" s="427"/>
      <c r="BD1005" s="427"/>
      <c r="BE1005" s="427"/>
      <c r="BF1005" s="427"/>
      <c r="BG1005" s="427"/>
      <c r="BH1005" s="427"/>
      <c r="BI1005" s="427"/>
      <c r="BJ1005" s="427"/>
      <c r="BK1005" s="427"/>
      <c r="BL1005" s="427"/>
      <c r="BM1005" s="427"/>
      <c r="BN1005" s="427"/>
      <c r="BO1005" s="427"/>
      <c r="BP1005" s="427"/>
      <c r="BQ1005" s="427"/>
      <c r="BR1005" s="427"/>
      <c r="BS1005" s="427"/>
      <c r="BT1005" s="427"/>
      <c r="BU1005" s="427"/>
      <c r="BV1005" s="427"/>
      <c r="BW1005" s="427"/>
      <c r="BX1005" s="427"/>
      <c r="BY1005" s="427"/>
      <c r="BZ1005" s="427"/>
      <c r="CA1005" s="427"/>
      <c r="CB1005" s="427"/>
      <c r="CC1005" s="427"/>
      <c r="CD1005" s="427"/>
      <c r="CE1005" s="427"/>
      <c r="CF1005" s="427"/>
      <c r="CG1005" s="427"/>
      <c r="CH1005" s="427"/>
      <c r="CI1005" s="427"/>
      <c r="CJ1005" s="427"/>
      <c r="CK1005" s="427"/>
      <c r="CL1005" s="427"/>
      <c r="CM1005" s="427"/>
    </row>
    <row r="1006">
      <c r="AD1006" s="427"/>
      <c r="AE1006" s="427"/>
      <c r="AF1006" s="427"/>
      <c r="AG1006" s="427"/>
      <c r="AH1006" s="427"/>
      <c r="AI1006" s="427"/>
      <c r="AJ1006" s="427"/>
      <c r="AK1006" s="427"/>
      <c r="AL1006" s="427"/>
      <c r="AM1006" s="427"/>
      <c r="AN1006" s="427"/>
      <c r="AO1006" s="427"/>
      <c r="AP1006" s="427"/>
      <c r="AQ1006" s="427"/>
      <c r="AR1006" s="427"/>
      <c r="AS1006" s="427"/>
      <c r="AT1006" s="427"/>
      <c r="AU1006" s="427"/>
      <c r="AV1006" s="427"/>
      <c r="AW1006" s="427"/>
      <c r="AX1006" s="427"/>
      <c r="AY1006" s="427"/>
      <c r="AZ1006" s="427"/>
      <c r="BA1006" s="427"/>
      <c r="BB1006" s="427"/>
      <c r="BC1006" s="427"/>
      <c r="BD1006" s="427"/>
      <c r="BE1006" s="427"/>
      <c r="BF1006" s="427"/>
      <c r="BG1006" s="427"/>
      <c r="BH1006" s="427"/>
      <c r="BI1006" s="427"/>
      <c r="BJ1006" s="427"/>
      <c r="BK1006" s="427"/>
      <c r="BL1006" s="427"/>
      <c r="BM1006" s="427"/>
      <c r="BN1006" s="427"/>
      <c r="BO1006" s="427"/>
      <c r="BP1006" s="427"/>
      <c r="BQ1006" s="427"/>
      <c r="BR1006" s="427"/>
      <c r="BS1006" s="427"/>
      <c r="BT1006" s="427"/>
      <c r="BU1006" s="427"/>
      <c r="BV1006" s="427"/>
      <c r="BW1006" s="427"/>
      <c r="BX1006" s="427"/>
      <c r="BY1006" s="427"/>
      <c r="BZ1006" s="427"/>
      <c r="CA1006" s="427"/>
      <c r="CB1006" s="427"/>
      <c r="CC1006" s="427"/>
      <c r="CD1006" s="427"/>
      <c r="CE1006" s="427"/>
      <c r="CF1006" s="427"/>
      <c r="CG1006" s="427"/>
      <c r="CH1006" s="427"/>
      <c r="CI1006" s="427"/>
      <c r="CJ1006" s="427"/>
      <c r="CK1006" s="427"/>
      <c r="CL1006" s="427"/>
      <c r="CM1006" s="427"/>
    </row>
    <row r="1007">
      <c r="AD1007" s="427"/>
      <c r="AE1007" s="427"/>
      <c r="AF1007" s="427"/>
      <c r="AG1007" s="427"/>
      <c r="AH1007" s="427"/>
      <c r="AI1007" s="427"/>
      <c r="AJ1007" s="427"/>
      <c r="AK1007" s="427"/>
      <c r="AL1007" s="427"/>
      <c r="AM1007" s="427"/>
      <c r="AN1007" s="427"/>
      <c r="AO1007" s="427"/>
      <c r="AP1007" s="427"/>
      <c r="AQ1007" s="427"/>
      <c r="AR1007" s="427"/>
      <c r="AS1007" s="427"/>
      <c r="AT1007" s="427"/>
      <c r="AU1007" s="427"/>
      <c r="AV1007" s="427"/>
      <c r="AW1007" s="427"/>
      <c r="AX1007" s="427"/>
      <c r="AY1007" s="427"/>
      <c r="AZ1007" s="427"/>
      <c r="BA1007" s="427"/>
      <c r="BB1007" s="427"/>
      <c r="BC1007" s="427"/>
      <c r="BD1007" s="427"/>
      <c r="BE1007" s="427"/>
      <c r="BF1007" s="427"/>
      <c r="BG1007" s="427"/>
      <c r="BH1007" s="427"/>
      <c r="BI1007" s="427"/>
      <c r="BJ1007" s="427"/>
      <c r="BK1007" s="427"/>
      <c r="BL1007" s="427"/>
      <c r="BM1007" s="427"/>
      <c r="BN1007" s="427"/>
      <c r="BO1007" s="427"/>
      <c r="BP1007" s="427"/>
      <c r="BQ1007" s="427"/>
      <c r="BR1007" s="427"/>
      <c r="BS1007" s="427"/>
      <c r="BT1007" s="427"/>
      <c r="BU1007" s="427"/>
      <c r="BV1007" s="427"/>
      <c r="BW1007" s="427"/>
      <c r="BX1007" s="427"/>
      <c r="BY1007" s="427"/>
      <c r="BZ1007" s="427"/>
      <c r="CA1007" s="427"/>
      <c r="CB1007" s="427"/>
      <c r="CC1007" s="427"/>
      <c r="CD1007" s="427"/>
      <c r="CE1007" s="427"/>
      <c r="CF1007" s="427"/>
      <c r="CG1007" s="427"/>
      <c r="CH1007" s="427"/>
      <c r="CI1007" s="427"/>
      <c r="CJ1007" s="427"/>
      <c r="CK1007" s="427"/>
      <c r="CL1007" s="427"/>
      <c r="CM1007" s="427"/>
    </row>
    <row r="1008">
      <c r="AD1008" s="427"/>
      <c r="AE1008" s="427"/>
      <c r="AF1008" s="427"/>
      <c r="AG1008" s="427"/>
      <c r="AH1008" s="427"/>
      <c r="AI1008" s="427"/>
      <c r="AJ1008" s="427"/>
      <c r="AK1008" s="427"/>
      <c r="AL1008" s="427"/>
      <c r="AM1008" s="427"/>
      <c r="AN1008" s="427"/>
      <c r="AO1008" s="427"/>
      <c r="AP1008" s="427"/>
      <c r="AQ1008" s="427"/>
      <c r="AR1008" s="427"/>
      <c r="AS1008" s="427"/>
      <c r="AT1008" s="427"/>
      <c r="AU1008" s="427"/>
      <c r="AV1008" s="427"/>
      <c r="AW1008" s="427"/>
      <c r="AX1008" s="427"/>
      <c r="AY1008" s="427"/>
      <c r="AZ1008" s="427"/>
      <c r="BA1008" s="427"/>
      <c r="BB1008" s="427"/>
      <c r="BC1008" s="427"/>
      <c r="BD1008" s="427"/>
      <c r="BE1008" s="427"/>
      <c r="BF1008" s="427"/>
      <c r="BG1008" s="427"/>
      <c r="BH1008" s="427"/>
      <c r="BI1008" s="427"/>
      <c r="BJ1008" s="427"/>
      <c r="BK1008" s="427"/>
      <c r="BL1008" s="427"/>
      <c r="BM1008" s="427"/>
      <c r="BN1008" s="427"/>
      <c r="BO1008" s="427"/>
      <c r="BP1008" s="427"/>
      <c r="BQ1008" s="427"/>
      <c r="BR1008" s="427"/>
      <c r="BS1008" s="427"/>
      <c r="BT1008" s="427"/>
      <c r="BU1008" s="427"/>
      <c r="BV1008" s="427"/>
      <c r="BW1008" s="427"/>
      <c r="BX1008" s="427"/>
      <c r="BY1008" s="427"/>
      <c r="BZ1008" s="427"/>
      <c r="CA1008" s="427"/>
      <c r="CB1008" s="427"/>
      <c r="CC1008" s="427"/>
      <c r="CD1008" s="427"/>
      <c r="CE1008" s="427"/>
      <c r="CF1008" s="427"/>
      <c r="CG1008" s="427"/>
      <c r="CH1008" s="427"/>
      <c r="CI1008" s="427"/>
      <c r="CJ1008" s="427"/>
      <c r="CK1008" s="427"/>
      <c r="CL1008" s="427"/>
      <c r="CM1008" s="427"/>
    </row>
    <row r="1009">
      <c r="AD1009" s="427"/>
      <c r="AE1009" s="427"/>
      <c r="AF1009" s="427"/>
      <c r="AG1009" s="427"/>
      <c r="AH1009" s="427"/>
      <c r="AI1009" s="427"/>
      <c r="AJ1009" s="427"/>
      <c r="AK1009" s="427"/>
      <c r="AL1009" s="427"/>
      <c r="AM1009" s="427"/>
      <c r="AN1009" s="427"/>
      <c r="AO1009" s="427"/>
      <c r="AP1009" s="427"/>
      <c r="AQ1009" s="427"/>
      <c r="AR1009" s="427"/>
      <c r="AS1009" s="427"/>
      <c r="AT1009" s="427"/>
      <c r="AU1009" s="427"/>
      <c r="AV1009" s="427"/>
      <c r="AW1009" s="427"/>
      <c r="AX1009" s="427"/>
      <c r="AY1009" s="427"/>
      <c r="AZ1009" s="427"/>
      <c r="BA1009" s="427"/>
      <c r="BB1009" s="427"/>
      <c r="BC1009" s="427"/>
      <c r="BD1009" s="427"/>
      <c r="BE1009" s="427"/>
      <c r="BF1009" s="427"/>
      <c r="BG1009" s="427"/>
      <c r="BH1009" s="427"/>
      <c r="BI1009" s="427"/>
      <c r="BJ1009" s="427"/>
      <c r="BK1009" s="427"/>
      <c r="BL1009" s="427"/>
      <c r="BM1009" s="427"/>
      <c r="BN1009" s="427"/>
      <c r="BO1009" s="427"/>
      <c r="BP1009" s="427"/>
      <c r="BQ1009" s="427"/>
      <c r="BR1009" s="427"/>
      <c r="BS1009" s="427"/>
      <c r="BT1009" s="427"/>
      <c r="BU1009" s="427"/>
      <c r="BV1009" s="427"/>
      <c r="BW1009" s="427"/>
      <c r="BX1009" s="427"/>
      <c r="BY1009" s="427"/>
      <c r="BZ1009" s="427"/>
      <c r="CA1009" s="427"/>
      <c r="CB1009" s="427"/>
      <c r="CC1009" s="427"/>
      <c r="CD1009" s="427"/>
      <c r="CE1009" s="427"/>
      <c r="CF1009" s="427"/>
      <c r="CG1009" s="427"/>
      <c r="CH1009" s="427"/>
      <c r="CI1009" s="427"/>
      <c r="CJ1009" s="427"/>
      <c r="CK1009" s="427"/>
      <c r="CL1009" s="427"/>
      <c r="CM1009" s="427"/>
    </row>
    <row r="1010">
      <c r="AD1010" s="427"/>
      <c r="AE1010" s="427"/>
      <c r="AF1010" s="427"/>
      <c r="AG1010" s="427"/>
      <c r="AH1010" s="427"/>
      <c r="AI1010" s="427"/>
      <c r="AJ1010" s="427"/>
      <c r="AK1010" s="427"/>
      <c r="AL1010" s="427"/>
      <c r="AM1010" s="427"/>
      <c r="AN1010" s="427"/>
      <c r="AO1010" s="427"/>
      <c r="AP1010" s="427"/>
      <c r="AQ1010" s="427"/>
      <c r="AR1010" s="427"/>
      <c r="AS1010" s="427"/>
      <c r="AT1010" s="427"/>
      <c r="AU1010" s="427"/>
      <c r="AV1010" s="427"/>
      <c r="AW1010" s="427"/>
      <c r="AX1010" s="427"/>
      <c r="AY1010" s="427"/>
      <c r="AZ1010" s="427"/>
      <c r="BA1010" s="427"/>
      <c r="BB1010" s="427"/>
      <c r="BC1010" s="427"/>
      <c r="BD1010" s="427"/>
      <c r="BE1010" s="427"/>
      <c r="BF1010" s="427"/>
      <c r="BG1010" s="427"/>
      <c r="BH1010" s="427"/>
      <c r="BI1010" s="427"/>
      <c r="BJ1010" s="427"/>
      <c r="BK1010" s="427"/>
      <c r="BL1010" s="427"/>
      <c r="BM1010" s="427"/>
      <c r="BN1010" s="427"/>
      <c r="BO1010" s="427"/>
      <c r="BP1010" s="427"/>
      <c r="BQ1010" s="427"/>
      <c r="BR1010" s="427"/>
      <c r="BS1010" s="427"/>
      <c r="BT1010" s="427"/>
      <c r="BU1010" s="427"/>
      <c r="BV1010" s="427"/>
      <c r="BW1010" s="427"/>
      <c r="BX1010" s="427"/>
      <c r="BY1010" s="427"/>
      <c r="BZ1010" s="427"/>
      <c r="CA1010" s="427"/>
      <c r="CB1010" s="427"/>
      <c r="CC1010" s="427"/>
      <c r="CD1010" s="427"/>
      <c r="CE1010" s="427"/>
      <c r="CF1010" s="427"/>
      <c r="CG1010" s="427"/>
      <c r="CH1010" s="427"/>
      <c r="CI1010" s="427"/>
      <c r="CJ1010" s="427"/>
      <c r="CK1010" s="427"/>
      <c r="CL1010" s="427"/>
      <c r="CM1010" s="427"/>
    </row>
    <row r="1011">
      <c r="AD1011" s="427"/>
      <c r="AE1011" s="427"/>
      <c r="AF1011" s="427"/>
      <c r="AG1011" s="427"/>
      <c r="AH1011" s="427"/>
      <c r="AI1011" s="427"/>
      <c r="AJ1011" s="427"/>
      <c r="AK1011" s="427"/>
      <c r="AL1011" s="427"/>
      <c r="AM1011" s="427"/>
      <c r="AN1011" s="427"/>
      <c r="AO1011" s="427"/>
      <c r="AP1011" s="427"/>
      <c r="AQ1011" s="427"/>
      <c r="AR1011" s="427"/>
      <c r="AS1011" s="427"/>
      <c r="AT1011" s="427"/>
      <c r="AU1011" s="427"/>
      <c r="AV1011" s="427"/>
      <c r="AW1011" s="427"/>
      <c r="AX1011" s="427"/>
      <c r="AY1011" s="427"/>
      <c r="AZ1011" s="427"/>
      <c r="BA1011" s="427"/>
      <c r="BB1011" s="427"/>
      <c r="BC1011" s="427"/>
      <c r="BD1011" s="427"/>
      <c r="BE1011" s="427"/>
      <c r="BF1011" s="427"/>
      <c r="BG1011" s="427"/>
      <c r="BH1011" s="427"/>
      <c r="BI1011" s="427"/>
      <c r="BJ1011" s="427"/>
      <c r="BK1011" s="427"/>
      <c r="BL1011" s="427"/>
      <c r="BM1011" s="427"/>
      <c r="BN1011" s="427"/>
      <c r="BO1011" s="427"/>
      <c r="BP1011" s="427"/>
      <c r="BQ1011" s="427"/>
      <c r="BR1011" s="427"/>
      <c r="BS1011" s="427"/>
      <c r="BT1011" s="427"/>
      <c r="BU1011" s="427"/>
      <c r="BV1011" s="427"/>
      <c r="BW1011" s="427"/>
      <c r="BX1011" s="427"/>
      <c r="BY1011" s="427"/>
      <c r="BZ1011" s="427"/>
      <c r="CA1011" s="427"/>
      <c r="CB1011" s="427"/>
      <c r="CC1011" s="427"/>
      <c r="CD1011" s="427"/>
      <c r="CE1011" s="427"/>
      <c r="CF1011" s="427"/>
      <c r="CG1011" s="427"/>
      <c r="CH1011" s="427"/>
      <c r="CI1011" s="427"/>
      <c r="CJ1011" s="427"/>
      <c r="CK1011" s="427"/>
      <c r="CL1011" s="427"/>
      <c r="CM1011" s="427"/>
    </row>
    <row r="1012">
      <c r="AD1012" s="427"/>
      <c r="AE1012" s="427"/>
      <c r="AF1012" s="427"/>
      <c r="AG1012" s="427"/>
      <c r="AH1012" s="427"/>
      <c r="AI1012" s="427"/>
      <c r="AJ1012" s="427"/>
      <c r="AK1012" s="427"/>
      <c r="AL1012" s="427"/>
      <c r="AM1012" s="427"/>
      <c r="AN1012" s="427"/>
      <c r="AO1012" s="427"/>
      <c r="AP1012" s="427"/>
      <c r="AQ1012" s="427"/>
      <c r="AR1012" s="427"/>
      <c r="AS1012" s="427"/>
      <c r="AT1012" s="427"/>
      <c r="AU1012" s="427"/>
      <c r="AV1012" s="427"/>
      <c r="AW1012" s="427"/>
      <c r="AX1012" s="427"/>
      <c r="AY1012" s="427"/>
      <c r="AZ1012" s="427"/>
      <c r="BA1012" s="427"/>
      <c r="BB1012" s="427"/>
      <c r="BC1012" s="427"/>
      <c r="BD1012" s="427"/>
      <c r="BE1012" s="427"/>
      <c r="BF1012" s="427"/>
      <c r="BG1012" s="427"/>
      <c r="BH1012" s="427"/>
      <c r="BI1012" s="427"/>
      <c r="BJ1012" s="427"/>
      <c r="BK1012" s="427"/>
      <c r="BL1012" s="427"/>
      <c r="BM1012" s="427"/>
      <c r="BN1012" s="427"/>
      <c r="BO1012" s="427"/>
      <c r="BP1012" s="427"/>
      <c r="BQ1012" s="427"/>
      <c r="BR1012" s="427"/>
      <c r="BS1012" s="427"/>
      <c r="BT1012" s="427"/>
      <c r="BU1012" s="427"/>
      <c r="BV1012" s="427"/>
      <c r="BW1012" s="427"/>
      <c r="BX1012" s="427"/>
      <c r="BY1012" s="427"/>
      <c r="BZ1012" s="427"/>
      <c r="CA1012" s="427"/>
      <c r="CB1012" s="427"/>
      <c r="CC1012" s="427"/>
      <c r="CD1012" s="427"/>
      <c r="CE1012" s="427"/>
      <c r="CF1012" s="427"/>
      <c r="CG1012" s="427"/>
      <c r="CH1012" s="427"/>
      <c r="CI1012" s="427"/>
      <c r="CJ1012" s="427"/>
      <c r="CK1012" s="427"/>
      <c r="CL1012" s="427"/>
      <c r="CM1012" s="427"/>
    </row>
    <row r="1013">
      <c r="AD1013" s="427"/>
      <c r="AE1013" s="427"/>
      <c r="AF1013" s="427"/>
      <c r="AG1013" s="427"/>
      <c r="AH1013" s="427"/>
      <c r="AI1013" s="427"/>
      <c r="AJ1013" s="427"/>
      <c r="AK1013" s="427"/>
      <c r="AL1013" s="427"/>
      <c r="AM1013" s="427"/>
      <c r="AN1013" s="427"/>
      <c r="AO1013" s="427"/>
      <c r="AP1013" s="427"/>
      <c r="AQ1013" s="427"/>
      <c r="AR1013" s="427"/>
      <c r="AS1013" s="427"/>
      <c r="AT1013" s="427"/>
      <c r="AU1013" s="427"/>
      <c r="AV1013" s="427"/>
      <c r="AW1013" s="427"/>
      <c r="AX1013" s="427"/>
      <c r="AY1013" s="427"/>
      <c r="AZ1013" s="427"/>
      <c r="BA1013" s="427"/>
      <c r="BB1013" s="427"/>
      <c r="BC1013" s="427"/>
      <c r="BD1013" s="427"/>
      <c r="BE1013" s="427"/>
      <c r="BF1013" s="427"/>
      <c r="BG1013" s="427"/>
      <c r="BH1013" s="427"/>
      <c r="BI1013" s="427"/>
      <c r="BJ1013" s="427"/>
      <c r="BK1013" s="427"/>
      <c r="BL1013" s="427"/>
      <c r="BM1013" s="427"/>
      <c r="BN1013" s="427"/>
      <c r="BO1013" s="427"/>
      <c r="BP1013" s="427"/>
      <c r="BQ1013" s="427"/>
      <c r="BR1013" s="427"/>
      <c r="BS1013" s="427"/>
      <c r="BT1013" s="427"/>
      <c r="BU1013" s="427"/>
      <c r="BV1013" s="427"/>
      <c r="BW1013" s="427"/>
      <c r="BX1013" s="427"/>
      <c r="BY1013" s="427"/>
      <c r="BZ1013" s="427"/>
      <c r="CA1013" s="427"/>
      <c r="CB1013" s="427"/>
      <c r="CC1013" s="427"/>
      <c r="CD1013" s="427"/>
      <c r="CE1013" s="427"/>
      <c r="CF1013" s="427"/>
      <c r="CG1013" s="427"/>
      <c r="CH1013" s="427"/>
      <c r="CI1013" s="427"/>
      <c r="CJ1013" s="427"/>
      <c r="CK1013" s="427"/>
      <c r="CL1013" s="427"/>
      <c r="CM1013" s="427"/>
    </row>
    <row r="1014">
      <c r="AD1014" s="427"/>
      <c r="AE1014" s="427"/>
      <c r="AF1014" s="427"/>
      <c r="AG1014" s="427"/>
      <c r="AH1014" s="427"/>
      <c r="AI1014" s="427"/>
      <c r="AJ1014" s="427"/>
      <c r="AK1014" s="427"/>
      <c r="AL1014" s="427"/>
      <c r="AM1014" s="427"/>
      <c r="AN1014" s="427"/>
      <c r="AO1014" s="427"/>
      <c r="AP1014" s="427"/>
      <c r="AQ1014" s="427"/>
      <c r="AR1014" s="427"/>
      <c r="AS1014" s="427"/>
      <c r="AT1014" s="427"/>
      <c r="AU1014" s="427"/>
      <c r="AV1014" s="427"/>
      <c r="AW1014" s="427"/>
      <c r="AX1014" s="427"/>
      <c r="AY1014" s="427"/>
      <c r="AZ1014" s="427"/>
      <c r="BA1014" s="427"/>
      <c r="BB1014" s="427"/>
      <c r="BC1014" s="427"/>
      <c r="BD1014" s="427"/>
      <c r="BE1014" s="427"/>
      <c r="BF1014" s="427"/>
      <c r="BG1014" s="427"/>
      <c r="BH1014" s="427"/>
      <c r="BI1014" s="427"/>
      <c r="BJ1014" s="427"/>
      <c r="BK1014" s="427"/>
      <c r="BL1014" s="427"/>
      <c r="BM1014" s="427"/>
      <c r="BN1014" s="427"/>
      <c r="BO1014" s="427"/>
      <c r="BP1014" s="427"/>
      <c r="BQ1014" s="427"/>
      <c r="BR1014" s="427"/>
      <c r="BS1014" s="427"/>
      <c r="BT1014" s="427"/>
      <c r="BU1014" s="427"/>
      <c r="BV1014" s="427"/>
      <c r="BW1014" s="427"/>
      <c r="BX1014" s="427"/>
      <c r="BY1014" s="427"/>
      <c r="BZ1014" s="427"/>
      <c r="CA1014" s="427"/>
      <c r="CB1014" s="427"/>
      <c r="CC1014" s="427"/>
      <c r="CD1014" s="427"/>
      <c r="CE1014" s="427"/>
      <c r="CF1014" s="427"/>
      <c r="CG1014" s="427"/>
      <c r="CH1014" s="427"/>
      <c r="CI1014" s="427"/>
      <c r="CJ1014" s="427"/>
      <c r="CK1014" s="427"/>
      <c r="CL1014" s="427"/>
      <c r="CM1014" s="427"/>
    </row>
    <row r="1015">
      <c r="AD1015" s="427"/>
      <c r="AE1015" s="427"/>
      <c r="AF1015" s="427"/>
      <c r="AG1015" s="427"/>
      <c r="AH1015" s="427"/>
      <c r="AI1015" s="427"/>
      <c r="AJ1015" s="427"/>
      <c r="AK1015" s="427"/>
      <c r="AL1015" s="427"/>
      <c r="AM1015" s="427"/>
      <c r="AN1015" s="427"/>
      <c r="AO1015" s="427"/>
      <c r="AP1015" s="427"/>
      <c r="AQ1015" s="427"/>
      <c r="AR1015" s="427"/>
      <c r="AS1015" s="427"/>
      <c r="AT1015" s="427"/>
      <c r="AU1015" s="427"/>
      <c r="AV1015" s="427"/>
      <c r="AW1015" s="427"/>
      <c r="AX1015" s="427"/>
      <c r="AY1015" s="427"/>
      <c r="AZ1015" s="427"/>
      <c r="BA1015" s="427"/>
      <c r="BB1015" s="427"/>
      <c r="BC1015" s="427"/>
      <c r="BD1015" s="427"/>
      <c r="BE1015" s="427"/>
      <c r="BF1015" s="427"/>
      <c r="BG1015" s="427"/>
      <c r="BH1015" s="427"/>
      <c r="BI1015" s="427"/>
      <c r="BJ1015" s="427"/>
      <c r="BK1015" s="427"/>
      <c r="BL1015" s="427"/>
      <c r="BM1015" s="427"/>
      <c r="BN1015" s="427"/>
      <c r="BO1015" s="427"/>
      <c r="BP1015" s="427"/>
      <c r="BQ1015" s="427"/>
      <c r="BR1015" s="427"/>
      <c r="BS1015" s="427"/>
      <c r="BT1015" s="427"/>
      <c r="BU1015" s="427"/>
      <c r="BV1015" s="427"/>
      <c r="BW1015" s="427"/>
      <c r="BX1015" s="427"/>
      <c r="BY1015" s="427"/>
      <c r="BZ1015" s="427"/>
      <c r="CA1015" s="427"/>
      <c r="CB1015" s="427"/>
      <c r="CC1015" s="427"/>
      <c r="CD1015" s="427"/>
      <c r="CE1015" s="427"/>
      <c r="CF1015" s="427"/>
      <c r="CG1015" s="427"/>
      <c r="CH1015" s="427"/>
      <c r="CI1015" s="427"/>
      <c r="CJ1015" s="427"/>
      <c r="CK1015" s="427"/>
      <c r="CL1015" s="427"/>
      <c r="CM1015" s="427"/>
    </row>
    <row r="1016">
      <c r="AD1016" s="427"/>
      <c r="AE1016" s="427"/>
      <c r="AF1016" s="427"/>
      <c r="AG1016" s="427"/>
      <c r="AH1016" s="427"/>
      <c r="AI1016" s="427"/>
      <c r="AJ1016" s="427"/>
      <c r="AK1016" s="427"/>
      <c r="AL1016" s="427"/>
      <c r="AM1016" s="427"/>
      <c r="AN1016" s="427"/>
      <c r="AO1016" s="427"/>
      <c r="AP1016" s="427"/>
      <c r="AQ1016" s="427"/>
      <c r="AR1016" s="427"/>
      <c r="AS1016" s="427"/>
      <c r="AT1016" s="427"/>
      <c r="AU1016" s="427"/>
      <c r="AV1016" s="427"/>
      <c r="AW1016" s="427"/>
      <c r="AX1016" s="427"/>
      <c r="AY1016" s="427"/>
      <c r="AZ1016" s="427"/>
      <c r="BA1016" s="427"/>
      <c r="BB1016" s="427"/>
      <c r="BC1016" s="427"/>
      <c r="BD1016" s="427"/>
      <c r="BE1016" s="427"/>
      <c r="BF1016" s="427"/>
      <c r="BG1016" s="427"/>
      <c r="BH1016" s="427"/>
      <c r="BI1016" s="427"/>
      <c r="BJ1016" s="427"/>
      <c r="BK1016" s="427"/>
      <c r="BL1016" s="427"/>
      <c r="BM1016" s="427"/>
      <c r="BN1016" s="427"/>
      <c r="BO1016" s="427"/>
      <c r="BP1016" s="427"/>
      <c r="BQ1016" s="427"/>
      <c r="BR1016" s="427"/>
      <c r="BS1016" s="427"/>
      <c r="BT1016" s="427"/>
      <c r="BU1016" s="427"/>
      <c r="BV1016" s="427"/>
      <c r="BW1016" s="427"/>
      <c r="BX1016" s="427"/>
      <c r="BY1016" s="427"/>
      <c r="BZ1016" s="427"/>
      <c r="CA1016" s="427"/>
      <c r="CB1016" s="427"/>
      <c r="CC1016" s="427"/>
      <c r="CD1016" s="427"/>
      <c r="CE1016" s="427"/>
      <c r="CF1016" s="427"/>
      <c r="CG1016" s="427"/>
      <c r="CH1016" s="427"/>
      <c r="CI1016" s="427"/>
      <c r="CJ1016" s="427"/>
      <c r="CK1016" s="427"/>
      <c r="CL1016" s="427"/>
      <c r="CM1016" s="427"/>
    </row>
    <row r="1017">
      <c r="AD1017" s="427"/>
      <c r="AE1017" s="427"/>
      <c r="AF1017" s="427"/>
      <c r="AG1017" s="427"/>
      <c r="AH1017" s="427"/>
      <c r="AI1017" s="427"/>
      <c r="AJ1017" s="427"/>
      <c r="AK1017" s="427"/>
      <c r="AL1017" s="427"/>
      <c r="AM1017" s="427"/>
      <c r="AN1017" s="427"/>
      <c r="AO1017" s="427"/>
      <c r="AP1017" s="427"/>
      <c r="AQ1017" s="427"/>
      <c r="AR1017" s="427"/>
      <c r="AS1017" s="427"/>
      <c r="AT1017" s="427"/>
      <c r="AU1017" s="427"/>
      <c r="AV1017" s="427"/>
      <c r="AW1017" s="427"/>
      <c r="AX1017" s="427"/>
      <c r="AY1017" s="427"/>
      <c r="AZ1017" s="427"/>
      <c r="BA1017" s="427"/>
      <c r="BB1017" s="427"/>
      <c r="BC1017" s="427"/>
      <c r="BD1017" s="427"/>
      <c r="BE1017" s="427"/>
      <c r="BF1017" s="427"/>
      <c r="BG1017" s="427"/>
      <c r="BH1017" s="427"/>
      <c r="BI1017" s="427"/>
      <c r="BJ1017" s="427"/>
      <c r="BK1017" s="427"/>
      <c r="BL1017" s="427"/>
      <c r="BM1017" s="427"/>
      <c r="BN1017" s="427"/>
      <c r="BO1017" s="427"/>
      <c r="BP1017" s="427"/>
      <c r="BQ1017" s="427"/>
      <c r="BR1017" s="427"/>
      <c r="BS1017" s="427"/>
      <c r="BT1017" s="427"/>
      <c r="BU1017" s="427"/>
      <c r="BV1017" s="427"/>
      <c r="BW1017" s="427"/>
      <c r="BX1017" s="427"/>
      <c r="BY1017" s="427"/>
      <c r="BZ1017" s="427"/>
      <c r="CA1017" s="427"/>
      <c r="CB1017" s="427"/>
      <c r="CC1017" s="427"/>
      <c r="CD1017" s="427"/>
      <c r="CE1017" s="427"/>
      <c r="CF1017" s="427"/>
      <c r="CG1017" s="427"/>
      <c r="CH1017" s="427"/>
      <c r="CI1017" s="427"/>
      <c r="CJ1017" s="427"/>
      <c r="CK1017" s="427"/>
      <c r="CL1017" s="427"/>
      <c r="CM1017" s="427"/>
    </row>
    <row r="1018">
      <c r="AD1018" s="427"/>
      <c r="AE1018" s="427"/>
      <c r="AF1018" s="427"/>
      <c r="AG1018" s="427"/>
      <c r="AH1018" s="427"/>
      <c r="AI1018" s="427"/>
      <c r="AJ1018" s="427"/>
      <c r="AK1018" s="427"/>
      <c r="AL1018" s="427"/>
      <c r="AM1018" s="427"/>
      <c r="AN1018" s="427"/>
      <c r="AO1018" s="427"/>
      <c r="AP1018" s="427"/>
      <c r="AQ1018" s="427"/>
      <c r="AR1018" s="427"/>
      <c r="AS1018" s="427"/>
      <c r="AT1018" s="427"/>
      <c r="AU1018" s="427"/>
      <c r="AV1018" s="427"/>
      <c r="AW1018" s="427"/>
      <c r="AX1018" s="427"/>
      <c r="AY1018" s="427"/>
      <c r="AZ1018" s="427"/>
      <c r="BA1018" s="427"/>
      <c r="BB1018" s="427"/>
      <c r="BC1018" s="427"/>
      <c r="BD1018" s="427"/>
      <c r="BE1018" s="427"/>
      <c r="BF1018" s="427"/>
      <c r="BG1018" s="427"/>
      <c r="BH1018" s="427"/>
      <c r="BI1018" s="427"/>
      <c r="BJ1018" s="427"/>
      <c r="BK1018" s="427"/>
      <c r="BL1018" s="427"/>
      <c r="BM1018" s="427"/>
      <c r="BN1018" s="427"/>
      <c r="BO1018" s="427"/>
      <c r="BP1018" s="427"/>
      <c r="BQ1018" s="427"/>
      <c r="BR1018" s="427"/>
      <c r="BS1018" s="427"/>
      <c r="BT1018" s="427"/>
      <c r="BU1018" s="427"/>
      <c r="BV1018" s="427"/>
      <c r="BW1018" s="427"/>
      <c r="BX1018" s="427"/>
      <c r="BY1018" s="427"/>
      <c r="BZ1018" s="427"/>
      <c r="CA1018" s="427"/>
      <c r="CB1018" s="427"/>
      <c r="CC1018" s="427"/>
      <c r="CD1018" s="427"/>
      <c r="CE1018" s="427"/>
      <c r="CF1018" s="427"/>
      <c r="CG1018" s="427"/>
      <c r="CH1018" s="427"/>
      <c r="CI1018" s="427"/>
      <c r="CJ1018" s="427"/>
      <c r="CK1018" s="427"/>
      <c r="CL1018" s="427"/>
      <c r="CM1018" s="427"/>
    </row>
    <row r="1019">
      <c r="AD1019" s="427"/>
      <c r="AE1019" s="427"/>
      <c r="AF1019" s="427"/>
      <c r="AG1019" s="427"/>
      <c r="AH1019" s="427"/>
      <c r="AI1019" s="427"/>
      <c r="AJ1019" s="427"/>
      <c r="AK1019" s="427"/>
      <c r="AL1019" s="427"/>
      <c r="AM1019" s="427"/>
      <c r="AN1019" s="427"/>
      <c r="AO1019" s="427"/>
      <c r="AP1019" s="427"/>
      <c r="AQ1019" s="427"/>
      <c r="AR1019" s="427"/>
      <c r="AS1019" s="427"/>
      <c r="AT1019" s="427"/>
      <c r="AU1019" s="427"/>
      <c r="AV1019" s="427"/>
      <c r="AW1019" s="427"/>
      <c r="AX1019" s="427"/>
      <c r="AY1019" s="427"/>
      <c r="AZ1019" s="427"/>
      <c r="BA1019" s="427"/>
      <c r="BB1019" s="427"/>
      <c r="BC1019" s="427"/>
      <c r="BD1019" s="427"/>
      <c r="BE1019" s="427"/>
      <c r="BF1019" s="427"/>
      <c r="BG1019" s="427"/>
      <c r="BH1019" s="427"/>
      <c r="BI1019" s="427"/>
      <c r="BJ1019" s="427"/>
      <c r="BK1019" s="427"/>
      <c r="BL1019" s="427"/>
      <c r="BM1019" s="427"/>
      <c r="BN1019" s="427"/>
      <c r="BO1019" s="427"/>
      <c r="BP1019" s="427"/>
      <c r="BQ1019" s="427"/>
      <c r="BR1019" s="427"/>
      <c r="BS1019" s="427"/>
      <c r="BT1019" s="427"/>
      <c r="BU1019" s="427"/>
      <c r="BV1019" s="427"/>
      <c r="BW1019" s="427"/>
      <c r="BX1019" s="427"/>
      <c r="BY1019" s="427"/>
      <c r="BZ1019" s="427"/>
      <c r="CA1019" s="427"/>
      <c r="CB1019" s="427"/>
      <c r="CC1019" s="427"/>
      <c r="CD1019" s="427"/>
      <c r="CE1019" s="427"/>
      <c r="CF1019" s="427"/>
      <c r="CG1019" s="427"/>
      <c r="CH1019" s="427"/>
      <c r="CI1019" s="427"/>
      <c r="CJ1019" s="427"/>
      <c r="CK1019" s="427"/>
      <c r="CL1019" s="427"/>
      <c r="CM1019" s="427"/>
    </row>
    <row r="1020">
      <c r="AD1020" s="427"/>
      <c r="AE1020" s="427"/>
      <c r="AF1020" s="427"/>
      <c r="AG1020" s="427"/>
      <c r="AH1020" s="427"/>
      <c r="AI1020" s="427"/>
      <c r="AJ1020" s="427"/>
      <c r="AK1020" s="427"/>
      <c r="AL1020" s="427"/>
      <c r="AM1020" s="427"/>
      <c r="AN1020" s="427"/>
      <c r="AO1020" s="427"/>
      <c r="AP1020" s="427"/>
      <c r="AQ1020" s="427"/>
      <c r="AR1020" s="427"/>
      <c r="AS1020" s="427"/>
      <c r="AT1020" s="427"/>
      <c r="AU1020" s="427"/>
      <c r="AV1020" s="427"/>
      <c r="AW1020" s="427"/>
      <c r="AX1020" s="427"/>
      <c r="AY1020" s="427"/>
      <c r="AZ1020" s="427"/>
      <c r="BA1020" s="427"/>
      <c r="BB1020" s="427"/>
      <c r="BC1020" s="427"/>
      <c r="BD1020" s="427"/>
      <c r="BE1020" s="427"/>
      <c r="BF1020" s="427"/>
      <c r="BG1020" s="427"/>
      <c r="BH1020" s="427"/>
      <c r="BI1020" s="427"/>
      <c r="BJ1020" s="427"/>
      <c r="BK1020" s="427"/>
      <c r="BL1020" s="427"/>
      <c r="BM1020" s="427"/>
      <c r="BN1020" s="427"/>
      <c r="BO1020" s="427"/>
      <c r="BP1020" s="427"/>
      <c r="BQ1020" s="427"/>
      <c r="BR1020" s="427"/>
      <c r="BS1020" s="427"/>
      <c r="BT1020" s="427"/>
      <c r="BU1020" s="427"/>
      <c r="BV1020" s="427"/>
      <c r="BW1020" s="427"/>
      <c r="BX1020" s="427"/>
      <c r="BY1020" s="427"/>
      <c r="BZ1020" s="427"/>
      <c r="CA1020" s="427"/>
      <c r="CB1020" s="427"/>
      <c r="CC1020" s="427"/>
      <c r="CD1020" s="427"/>
      <c r="CE1020" s="427"/>
      <c r="CF1020" s="427"/>
      <c r="CG1020" s="427"/>
      <c r="CH1020" s="427"/>
      <c r="CI1020" s="427"/>
      <c r="CJ1020" s="427"/>
      <c r="CK1020" s="427"/>
      <c r="CL1020" s="427"/>
      <c r="CM1020" s="427"/>
    </row>
    <row r="1021">
      <c r="AD1021" s="427"/>
      <c r="AE1021" s="427"/>
      <c r="AF1021" s="427"/>
      <c r="AG1021" s="427"/>
      <c r="AH1021" s="427"/>
      <c r="AI1021" s="427"/>
      <c r="AJ1021" s="427"/>
      <c r="AK1021" s="427"/>
      <c r="AL1021" s="427"/>
      <c r="AM1021" s="427"/>
      <c r="AN1021" s="427"/>
      <c r="AO1021" s="427"/>
      <c r="AP1021" s="427"/>
      <c r="AQ1021" s="427"/>
      <c r="AR1021" s="427"/>
      <c r="AS1021" s="427"/>
      <c r="AT1021" s="427"/>
      <c r="AU1021" s="427"/>
      <c r="AV1021" s="427"/>
      <c r="AW1021" s="427"/>
      <c r="AX1021" s="427"/>
      <c r="AY1021" s="427"/>
      <c r="AZ1021" s="427"/>
      <c r="BA1021" s="427"/>
      <c r="BB1021" s="427"/>
      <c r="BC1021" s="427"/>
      <c r="BD1021" s="427"/>
      <c r="BE1021" s="427"/>
      <c r="BF1021" s="427"/>
      <c r="BG1021" s="427"/>
      <c r="BH1021" s="427"/>
      <c r="BI1021" s="427"/>
      <c r="BJ1021" s="427"/>
      <c r="BK1021" s="427"/>
      <c r="BL1021" s="427"/>
      <c r="BM1021" s="427"/>
      <c r="BN1021" s="427"/>
      <c r="BO1021" s="427"/>
      <c r="BP1021" s="427"/>
      <c r="BQ1021" s="427"/>
      <c r="BR1021" s="427"/>
      <c r="BS1021" s="427"/>
      <c r="BT1021" s="427"/>
      <c r="BU1021" s="427"/>
      <c r="BV1021" s="427"/>
      <c r="BW1021" s="427"/>
      <c r="BX1021" s="427"/>
      <c r="BY1021" s="427"/>
      <c r="BZ1021" s="427"/>
      <c r="CA1021" s="427"/>
      <c r="CB1021" s="427"/>
      <c r="CC1021" s="427"/>
      <c r="CD1021" s="427"/>
      <c r="CE1021" s="427"/>
      <c r="CF1021" s="427"/>
      <c r="CG1021" s="427"/>
      <c r="CH1021" s="427"/>
      <c r="CI1021" s="427"/>
      <c r="CJ1021" s="427"/>
      <c r="CK1021" s="427"/>
      <c r="CL1021" s="427"/>
      <c r="CM1021" s="427"/>
    </row>
    <row r="1022">
      <c r="AD1022" s="427"/>
      <c r="AE1022" s="427"/>
      <c r="AF1022" s="427"/>
      <c r="AG1022" s="427"/>
      <c r="AH1022" s="427"/>
      <c r="AI1022" s="427"/>
      <c r="AJ1022" s="427"/>
      <c r="AK1022" s="427"/>
      <c r="AL1022" s="427"/>
      <c r="AM1022" s="427"/>
      <c r="AN1022" s="427"/>
      <c r="AO1022" s="427"/>
      <c r="AP1022" s="427"/>
      <c r="AQ1022" s="427"/>
      <c r="AR1022" s="427"/>
      <c r="AS1022" s="427"/>
      <c r="AT1022" s="427"/>
      <c r="AU1022" s="427"/>
      <c r="AV1022" s="427"/>
      <c r="AW1022" s="427"/>
      <c r="AX1022" s="427"/>
      <c r="AY1022" s="427"/>
      <c r="AZ1022" s="427"/>
      <c r="BA1022" s="427"/>
      <c r="BB1022" s="427"/>
      <c r="BC1022" s="427"/>
      <c r="BD1022" s="427"/>
      <c r="BE1022" s="427"/>
      <c r="BF1022" s="427"/>
      <c r="BG1022" s="427"/>
      <c r="BH1022" s="427"/>
      <c r="BI1022" s="427"/>
      <c r="BJ1022" s="427"/>
      <c r="BK1022" s="427"/>
      <c r="BL1022" s="427"/>
      <c r="BM1022" s="427"/>
      <c r="BN1022" s="427"/>
      <c r="BO1022" s="427"/>
      <c r="BP1022" s="427"/>
      <c r="BQ1022" s="427"/>
      <c r="BR1022" s="427"/>
      <c r="BS1022" s="427"/>
      <c r="BT1022" s="427"/>
      <c r="BU1022" s="427"/>
      <c r="BV1022" s="427"/>
      <c r="BW1022" s="427"/>
      <c r="BX1022" s="427"/>
      <c r="BY1022" s="427"/>
      <c r="BZ1022" s="427"/>
      <c r="CA1022" s="427"/>
      <c r="CB1022" s="427"/>
      <c r="CC1022" s="427"/>
      <c r="CD1022" s="427"/>
      <c r="CE1022" s="427"/>
      <c r="CF1022" s="427"/>
      <c r="CG1022" s="427"/>
      <c r="CH1022" s="427"/>
      <c r="CI1022" s="427"/>
      <c r="CJ1022" s="427"/>
      <c r="CK1022" s="427"/>
      <c r="CL1022" s="427"/>
      <c r="CM1022" s="427"/>
    </row>
    <row r="1023">
      <c r="AD1023" s="427"/>
      <c r="AE1023" s="427"/>
      <c r="AF1023" s="427"/>
      <c r="AG1023" s="427"/>
      <c r="AH1023" s="427"/>
      <c r="AI1023" s="427"/>
      <c r="AJ1023" s="427"/>
      <c r="AK1023" s="427"/>
      <c r="AL1023" s="427"/>
      <c r="AM1023" s="427"/>
      <c r="AN1023" s="427"/>
      <c r="AO1023" s="427"/>
      <c r="AP1023" s="427"/>
      <c r="AQ1023" s="427"/>
      <c r="AR1023" s="427"/>
      <c r="AS1023" s="427"/>
      <c r="AT1023" s="427"/>
      <c r="AU1023" s="427"/>
      <c r="AV1023" s="427"/>
      <c r="AW1023" s="427"/>
      <c r="AX1023" s="427"/>
      <c r="AY1023" s="427"/>
      <c r="AZ1023" s="427"/>
      <c r="BA1023" s="427"/>
      <c r="BB1023" s="427"/>
      <c r="BC1023" s="427"/>
      <c r="BD1023" s="427"/>
      <c r="BE1023" s="427"/>
      <c r="BF1023" s="427"/>
      <c r="BG1023" s="427"/>
      <c r="BH1023" s="427"/>
      <c r="BI1023" s="427"/>
      <c r="BJ1023" s="427"/>
      <c r="BK1023" s="427"/>
      <c r="BL1023" s="427"/>
      <c r="BM1023" s="427"/>
      <c r="BN1023" s="427"/>
      <c r="BO1023" s="427"/>
      <c r="BP1023" s="427"/>
      <c r="BQ1023" s="427"/>
      <c r="BR1023" s="427"/>
      <c r="BS1023" s="427"/>
      <c r="BT1023" s="427"/>
      <c r="BU1023" s="427"/>
      <c r="BV1023" s="427"/>
      <c r="BW1023" s="427"/>
      <c r="BX1023" s="427"/>
      <c r="BY1023" s="427"/>
      <c r="BZ1023" s="427"/>
      <c r="CA1023" s="427"/>
      <c r="CB1023" s="427"/>
      <c r="CC1023" s="427"/>
      <c r="CD1023" s="427"/>
      <c r="CE1023" s="427"/>
      <c r="CF1023" s="427"/>
      <c r="CG1023" s="427"/>
      <c r="CH1023" s="427"/>
      <c r="CI1023" s="427"/>
      <c r="CJ1023" s="427"/>
      <c r="CK1023" s="427"/>
      <c r="CL1023" s="427"/>
      <c r="CM1023" s="427"/>
    </row>
    <row r="1024">
      <c r="AD1024" s="427"/>
      <c r="AE1024" s="427"/>
      <c r="AF1024" s="427"/>
      <c r="AG1024" s="427"/>
      <c r="AH1024" s="427"/>
      <c r="AI1024" s="427"/>
      <c r="AJ1024" s="427"/>
      <c r="AK1024" s="427"/>
      <c r="AL1024" s="427"/>
      <c r="AM1024" s="427"/>
      <c r="AN1024" s="427"/>
      <c r="AO1024" s="427"/>
      <c r="AP1024" s="427"/>
      <c r="AQ1024" s="427"/>
      <c r="AR1024" s="427"/>
      <c r="AS1024" s="427"/>
      <c r="AT1024" s="427"/>
      <c r="AU1024" s="427"/>
      <c r="AV1024" s="427"/>
      <c r="AW1024" s="427"/>
      <c r="AX1024" s="427"/>
      <c r="AY1024" s="427"/>
      <c r="AZ1024" s="427"/>
      <c r="BA1024" s="427"/>
      <c r="BB1024" s="427"/>
      <c r="BC1024" s="427"/>
      <c r="BD1024" s="427"/>
      <c r="BE1024" s="427"/>
      <c r="BF1024" s="427"/>
      <c r="BG1024" s="427"/>
      <c r="BH1024" s="427"/>
      <c r="BI1024" s="427"/>
      <c r="BJ1024" s="427"/>
      <c r="BK1024" s="427"/>
      <c r="BL1024" s="427"/>
      <c r="BM1024" s="427"/>
      <c r="BN1024" s="427"/>
      <c r="BO1024" s="427"/>
      <c r="BP1024" s="427"/>
      <c r="BQ1024" s="427"/>
      <c r="BR1024" s="427"/>
      <c r="BS1024" s="427"/>
      <c r="BT1024" s="427"/>
      <c r="BU1024" s="427"/>
      <c r="BV1024" s="427"/>
      <c r="BW1024" s="427"/>
      <c r="BX1024" s="427"/>
      <c r="BY1024" s="427"/>
      <c r="BZ1024" s="427"/>
      <c r="CA1024" s="427"/>
      <c r="CB1024" s="427"/>
      <c r="CC1024" s="427"/>
      <c r="CD1024" s="427"/>
      <c r="CE1024" s="427"/>
      <c r="CF1024" s="427"/>
      <c r="CG1024" s="427"/>
      <c r="CH1024" s="427"/>
      <c r="CI1024" s="427"/>
      <c r="CJ1024" s="427"/>
      <c r="CK1024" s="427"/>
      <c r="CL1024" s="427"/>
      <c r="CM1024" s="427"/>
    </row>
    <row r="1025">
      <c r="AD1025" s="427"/>
      <c r="AE1025" s="427"/>
      <c r="AF1025" s="427"/>
      <c r="AG1025" s="427"/>
      <c r="AH1025" s="427"/>
      <c r="AI1025" s="427"/>
      <c r="AJ1025" s="427"/>
      <c r="AK1025" s="427"/>
      <c r="AL1025" s="427"/>
      <c r="AM1025" s="427"/>
      <c r="AN1025" s="427"/>
      <c r="AO1025" s="427"/>
      <c r="AP1025" s="427"/>
      <c r="AQ1025" s="427"/>
      <c r="AR1025" s="427"/>
      <c r="AS1025" s="427"/>
      <c r="AT1025" s="427"/>
      <c r="AU1025" s="427"/>
      <c r="AV1025" s="427"/>
      <c r="AW1025" s="427"/>
      <c r="AX1025" s="427"/>
      <c r="AY1025" s="427"/>
      <c r="AZ1025" s="427"/>
      <c r="BA1025" s="427"/>
      <c r="BB1025" s="427"/>
      <c r="BC1025" s="427"/>
      <c r="BD1025" s="427"/>
      <c r="BE1025" s="427"/>
      <c r="BF1025" s="427"/>
      <c r="BG1025" s="427"/>
      <c r="BH1025" s="427"/>
      <c r="BI1025" s="427"/>
      <c r="BJ1025" s="427"/>
      <c r="BK1025" s="427"/>
      <c r="BL1025" s="427"/>
      <c r="BM1025" s="427"/>
      <c r="BN1025" s="427"/>
      <c r="BO1025" s="427"/>
      <c r="BP1025" s="427"/>
      <c r="BQ1025" s="427"/>
      <c r="BR1025" s="427"/>
      <c r="BS1025" s="427"/>
      <c r="BT1025" s="427"/>
      <c r="BU1025" s="427"/>
      <c r="BV1025" s="427"/>
      <c r="BW1025" s="427"/>
      <c r="BX1025" s="427"/>
      <c r="BY1025" s="427"/>
      <c r="BZ1025" s="427"/>
      <c r="CA1025" s="427"/>
      <c r="CB1025" s="427"/>
      <c r="CC1025" s="427"/>
      <c r="CD1025" s="427"/>
      <c r="CE1025" s="427"/>
      <c r="CF1025" s="427"/>
      <c r="CG1025" s="427"/>
      <c r="CH1025" s="427"/>
      <c r="CI1025" s="427"/>
      <c r="CJ1025" s="427"/>
      <c r="CK1025" s="427"/>
      <c r="CL1025" s="427"/>
      <c r="CM1025" s="427"/>
    </row>
    <row r="1026">
      <c r="AD1026" s="427"/>
      <c r="AE1026" s="427"/>
      <c r="AF1026" s="427"/>
      <c r="AG1026" s="427"/>
      <c r="AH1026" s="427"/>
      <c r="AI1026" s="427"/>
      <c r="AJ1026" s="427"/>
      <c r="AK1026" s="427"/>
      <c r="AL1026" s="427"/>
      <c r="AM1026" s="427"/>
      <c r="AN1026" s="427"/>
      <c r="AO1026" s="427"/>
      <c r="AP1026" s="427"/>
      <c r="AQ1026" s="427"/>
      <c r="AR1026" s="427"/>
      <c r="AS1026" s="427"/>
      <c r="AT1026" s="427"/>
      <c r="AU1026" s="427"/>
      <c r="AV1026" s="427"/>
      <c r="AW1026" s="427"/>
      <c r="AX1026" s="427"/>
      <c r="AY1026" s="427"/>
      <c r="AZ1026" s="427"/>
      <c r="BA1026" s="427"/>
      <c r="BB1026" s="427"/>
      <c r="BC1026" s="427"/>
      <c r="BD1026" s="427"/>
      <c r="BE1026" s="427"/>
      <c r="BF1026" s="427"/>
      <c r="BG1026" s="427"/>
      <c r="BH1026" s="427"/>
      <c r="BI1026" s="427"/>
      <c r="BJ1026" s="427"/>
      <c r="BK1026" s="427"/>
      <c r="BL1026" s="427"/>
      <c r="BM1026" s="427"/>
      <c r="BN1026" s="427"/>
      <c r="BO1026" s="427"/>
      <c r="BP1026" s="427"/>
      <c r="BQ1026" s="427"/>
      <c r="BR1026" s="427"/>
      <c r="BS1026" s="427"/>
      <c r="BT1026" s="427"/>
      <c r="BU1026" s="427"/>
      <c r="BV1026" s="427"/>
      <c r="BW1026" s="427"/>
      <c r="BX1026" s="427"/>
      <c r="BY1026" s="427"/>
      <c r="BZ1026" s="427"/>
      <c r="CA1026" s="427"/>
      <c r="CB1026" s="427"/>
      <c r="CC1026" s="427"/>
      <c r="CD1026" s="427"/>
      <c r="CE1026" s="427"/>
      <c r="CF1026" s="427"/>
      <c r="CG1026" s="427"/>
      <c r="CH1026" s="427"/>
      <c r="CI1026" s="427"/>
      <c r="CJ1026" s="427"/>
      <c r="CK1026" s="427"/>
      <c r="CL1026" s="427"/>
      <c r="CM1026" s="427"/>
    </row>
    <row r="1027">
      <c r="AD1027" s="427"/>
      <c r="AE1027" s="427"/>
      <c r="AF1027" s="427"/>
      <c r="AG1027" s="427"/>
      <c r="AH1027" s="427"/>
      <c r="AI1027" s="427"/>
      <c r="AJ1027" s="427"/>
      <c r="AK1027" s="427"/>
      <c r="AL1027" s="427"/>
      <c r="AM1027" s="427"/>
      <c r="AN1027" s="427"/>
      <c r="AO1027" s="427"/>
      <c r="AP1027" s="427"/>
      <c r="AQ1027" s="427"/>
      <c r="AR1027" s="427"/>
      <c r="AS1027" s="427"/>
      <c r="AT1027" s="427"/>
      <c r="AU1027" s="427"/>
      <c r="AV1027" s="427"/>
      <c r="AW1027" s="427"/>
      <c r="AX1027" s="427"/>
      <c r="AY1027" s="427"/>
      <c r="AZ1027" s="427"/>
      <c r="BA1027" s="427"/>
      <c r="BB1027" s="427"/>
      <c r="BC1027" s="427"/>
      <c r="BD1027" s="427"/>
      <c r="BE1027" s="427"/>
      <c r="BF1027" s="427"/>
      <c r="BG1027" s="427"/>
      <c r="BH1027" s="427"/>
      <c r="BI1027" s="427"/>
      <c r="BJ1027" s="427"/>
      <c r="BK1027" s="427"/>
      <c r="BL1027" s="427"/>
      <c r="BM1027" s="427"/>
      <c r="BN1027" s="427"/>
      <c r="BO1027" s="427"/>
      <c r="BP1027" s="427"/>
      <c r="BQ1027" s="427"/>
      <c r="BR1027" s="427"/>
      <c r="BS1027" s="427"/>
      <c r="BT1027" s="427"/>
      <c r="BU1027" s="427"/>
      <c r="BV1027" s="427"/>
      <c r="BW1027" s="427"/>
      <c r="BX1027" s="427"/>
      <c r="BY1027" s="427"/>
      <c r="BZ1027" s="427"/>
      <c r="CA1027" s="427"/>
      <c r="CB1027" s="427"/>
      <c r="CC1027" s="427"/>
      <c r="CD1027" s="427"/>
      <c r="CE1027" s="427"/>
      <c r="CF1027" s="427"/>
      <c r="CG1027" s="427"/>
      <c r="CH1027" s="427"/>
      <c r="CI1027" s="427"/>
      <c r="CJ1027" s="427"/>
      <c r="CK1027" s="427"/>
      <c r="CL1027" s="427"/>
      <c r="CM1027" s="427"/>
    </row>
    <row r="1028">
      <c r="AD1028" s="427"/>
      <c r="AE1028" s="427"/>
      <c r="AF1028" s="427"/>
      <c r="AG1028" s="427"/>
      <c r="AH1028" s="427"/>
      <c r="AI1028" s="427"/>
      <c r="AJ1028" s="427"/>
      <c r="AK1028" s="427"/>
      <c r="AL1028" s="427"/>
      <c r="AM1028" s="427"/>
      <c r="AN1028" s="427"/>
      <c r="AO1028" s="427"/>
      <c r="AP1028" s="427"/>
      <c r="AQ1028" s="427"/>
      <c r="AR1028" s="427"/>
      <c r="AS1028" s="427"/>
      <c r="AT1028" s="427"/>
      <c r="AU1028" s="427"/>
      <c r="AV1028" s="427"/>
      <c r="AW1028" s="427"/>
      <c r="AX1028" s="427"/>
      <c r="AY1028" s="427"/>
      <c r="AZ1028" s="427"/>
      <c r="BA1028" s="427"/>
      <c r="BB1028" s="427"/>
      <c r="BC1028" s="427"/>
      <c r="BD1028" s="427"/>
      <c r="BE1028" s="427"/>
      <c r="BF1028" s="427"/>
      <c r="BG1028" s="427"/>
      <c r="BH1028" s="427"/>
      <c r="BI1028" s="427"/>
      <c r="BJ1028" s="427"/>
      <c r="BK1028" s="427"/>
      <c r="BL1028" s="427"/>
      <c r="BM1028" s="427"/>
      <c r="BN1028" s="427"/>
      <c r="BO1028" s="427"/>
      <c r="BP1028" s="427"/>
      <c r="BQ1028" s="427"/>
      <c r="BR1028" s="427"/>
      <c r="BS1028" s="427"/>
      <c r="BT1028" s="427"/>
      <c r="BU1028" s="427"/>
      <c r="BV1028" s="427"/>
      <c r="BW1028" s="427"/>
      <c r="BX1028" s="427"/>
      <c r="BY1028" s="427"/>
      <c r="BZ1028" s="427"/>
      <c r="CA1028" s="427"/>
      <c r="CB1028" s="427"/>
      <c r="CC1028" s="427"/>
      <c r="CD1028" s="427"/>
      <c r="CE1028" s="427"/>
      <c r="CF1028" s="427"/>
      <c r="CG1028" s="427"/>
      <c r="CH1028" s="427"/>
      <c r="CI1028" s="427"/>
      <c r="CJ1028" s="427"/>
      <c r="CK1028" s="427"/>
      <c r="CL1028" s="427"/>
      <c r="CM1028" s="427"/>
    </row>
    <row r="1029">
      <c r="AD1029" s="427"/>
      <c r="AE1029" s="427"/>
      <c r="AF1029" s="427"/>
      <c r="AG1029" s="427"/>
      <c r="AH1029" s="427"/>
      <c r="AI1029" s="427"/>
      <c r="AJ1029" s="427"/>
      <c r="AK1029" s="427"/>
      <c r="AL1029" s="427"/>
      <c r="AM1029" s="427"/>
      <c r="AN1029" s="427"/>
      <c r="AO1029" s="427"/>
      <c r="AP1029" s="427"/>
      <c r="AQ1029" s="427"/>
      <c r="AR1029" s="427"/>
      <c r="AS1029" s="427"/>
      <c r="AT1029" s="427"/>
      <c r="AU1029" s="427"/>
      <c r="AV1029" s="427"/>
      <c r="AW1029" s="427"/>
      <c r="AX1029" s="427"/>
      <c r="AY1029" s="427"/>
      <c r="AZ1029" s="427"/>
      <c r="BA1029" s="427"/>
      <c r="BB1029" s="427"/>
      <c r="BC1029" s="427"/>
      <c r="BD1029" s="427"/>
      <c r="BE1029" s="427"/>
      <c r="BF1029" s="427"/>
      <c r="BG1029" s="427"/>
      <c r="BH1029" s="427"/>
      <c r="BI1029" s="427"/>
      <c r="BJ1029" s="427"/>
      <c r="BK1029" s="427"/>
      <c r="BL1029" s="427"/>
      <c r="BM1029" s="427"/>
      <c r="BN1029" s="427"/>
      <c r="BO1029" s="427"/>
      <c r="BP1029" s="427"/>
      <c r="BQ1029" s="427"/>
      <c r="BR1029" s="427"/>
      <c r="BS1029" s="427"/>
      <c r="BT1029" s="427"/>
      <c r="BU1029" s="427"/>
      <c r="BV1029" s="427"/>
      <c r="BW1029" s="427"/>
      <c r="BX1029" s="427"/>
      <c r="BY1029" s="427"/>
      <c r="BZ1029" s="427"/>
      <c r="CA1029" s="427"/>
      <c r="CB1029" s="427"/>
      <c r="CC1029" s="427"/>
      <c r="CD1029" s="427"/>
      <c r="CE1029" s="427"/>
      <c r="CF1029" s="427"/>
      <c r="CG1029" s="427"/>
      <c r="CH1029" s="427"/>
      <c r="CI1029" s="427"/>
      <c r="CJ1029" s="427"/>
      <c r="CK1029" s="427"/>
      <c r="CL1029" s="427"/>
      <c r="CM1029" s="427"/>
    </row>
    <row r="1030">
      <c r="AD1030" s="427"/>
      <c r="AE1030" s="427"/>
      <c r="AF1030" s="427"/>
      <c r="AG1030" s="427"/>
      <c r="AH1030" s="427"/>
      <c r="AI1030" s="427"/>
      <c r="AJ1030" s="427"/>
      <c r="AK1030" s="427"/>
      <c r="AL1030" s="427"/>
      <c r="AM1030" s="427"/>
      <c r="AN1030" s="427"/>
      <c r="AO1030" s="427"/>
      <c r="AP1030" s="427"/>
      <c r="AQ1030" s="427"/>
      <c r="AR1030" s="427"/>
      <c r="AS1030" s="427"/>
      <c r="AT1030" s="427"/>
      <c r="AU1030" s="427"/>
      <c r="AV1030" s="427"/>
      <c r="AW1030" s="427"/>
      <c r="AX1030" s="427"/>
      <c r="AY1030" s="427"/>
      <c r="AZ1030" s="427"/>
      <c r="BA1030" s="427"/>
      <c r="BB1030" s="427"/>
      <c r="BC1030" s="427"/>
      <c r="BD1030" s="427"/>
      <c r="BE1030" s="427"/>
      <c r="BF1030" s="427"/>
      <c r="BG1030" s="427"/>
      <c r="BH1030" s="427"/>
      <c r="BI1030" s="427"/>
      <c r="BJ1030" s="427"/>
      <c r="BK1030" s="427"/>
      <c r="BL1030" s="427"/>
      <c r="BM1030" s="427"/>
      <c r="BN1030" s="427"/>
      <c r="BO1030" s="427"/>
      <c r="BP1030" s="427"/>
      <c r="BQ1030" s="427"/>
      <c r="BR1030" s="427"/>
      <c r="BS1030" s="427"/>
      <c r="BT1030" s="427"/>
      <c r="BU1030" s="427"/>
      <c r="BV1030" s="427"/>
      <c r="BW1030" s="427"/>
      <c r="BX1030" s="427"/>
      <c r="BY1030" s="427"/>
      <c r="BZ1030" s="427"/>
      <c r="CA1030" s="427"/>
      <c r="CB1030" s="427"/>
      <c r="CC1030" s="427"/>
      <c r="CD1030" s="427"/>
      <c r="CE1030" s="427"/>
      <c r="CF1030" s="427"/>
      <c r="CG1030" s="427"/>
      <c r="CH1030" s="427"/>
      <c r="CI1030" s="427"/>
      <c r="CJ1030" s="427"/>
      <c r="CK1030" s="427"/>
      <c r="CL1030" s="427"/>
      <c r="CM1030" s="427"/>
    </row>
    <row r="1031">
      <c r="AD1031" s="427"/>
      <c r="AE1031" s="427"/>
      <c r="AF1031" s="427"/>
      <c r="AG1031" s="427"/>
      <c r="AH1031" s="427"/>
      <c r="AI1031" s="427"/>
      <c r="AJ1031" s="427"/>
      <c r="AK1031" s="427"/>
      <c r="AL1031" s="427"/>
      <c r="AM1031" s="427"/>
      <c r="AN1031" s="427"/>
      <c r="AO1031" s="427"/>
      <c r="AP1031" s="427"/>
      <c r="AQ1031" s="427"/>
      <c r="AR1031" s="427"/>
      <c r="AS1031" s="427"/>
      <c r="AT1031" s="427"/>
      <c r="AU1031" s="427"/>
      <c r="AV1031" s="427"/>
      <c r="AW1031" s="427"/>
      <c r="AX1031" s="427"/>
      <c r="AY1031" s="427"/>
      <c r="AZ1031" s="427"/>
      <c r="BA1031" s="427"/>
      <c r="BB1031" s="427"/>
      <c r="BC1031" s="427"/>
      <c r="BD1031" s="427"/>
      <c r="BE1031" s="427"/>
      <c r="BF1031" s="427"/>
      <c r="BG1031" s="427"/>
      <c r="BH1031" s="427"/>
      <c r="BI1031" s="427"/>
      <c r="BJ1031" s="427"/>
      <c r="BK1031" s="427"/>
      <c r="BL1031" s="427"/>
      <c r="BM1031" s="427"/>
      <c r="BN1031" s="427"/>
      <c r="BO1031" s="427"/>
      <c r="BP1031" s="427"/>
      <c r="BQ1031" s="427"/>
      <c r="BR1031" s="427"/>
      <c r="BS1031" s="427"/>
      <c r="BT1031" s="427"/>
      <c r="BU1031" s="427"/>
      <c r="BV1031" s="427"/>
      <c r="BW1031" s="427"/>
      <c r="BX1031" s="427"/>
      <c r="BY1031" s="427"/>
      <c r="BZ1031" s="427"/>
      <c r="CA1031" s="427"/>
      <c r="CB1031" s="427"/>
      <c r="CC1031" s="427"/>
      <c r="CD1031" s="427"/>
      <c r="CE1031" s="427"/>
      <c r="CF1031" s="427"/>
      <c r="CG1031" s="427"/>
      <c r="CH1031" s="427"/>
      <c r="CI1031" s="427"/>
      <c r="CJ1031" s="427"/>
      <c r="CK1031" s="427"/>
      <c r="CL1031" s="427"/>
      <c r="CM1031" s="427"/>
    </row>
    <row r="1032">
      <c r="AD1032" s="427"/>
      <c r="AE1032" s="427"/>
      <c r="AF1032" s="427"/>
      <c r="AG1032" s="427"/>
      <c r="AH1032" s="427"/>
      <c r="AI1032" s="427"/>
      <c r="AJ1032" s="427"/>
      <c r="AK1032" s="427"/>
      <c r="AL1032" s="427"/>
      <c r="AM1032" s="427"/>
      <c r="AN1032" s="427"/>
      <c r="AO1032" s="427"/>
      <c r="AP1032" s="427"/>
      <c r="AQ1032" s="427"/>
      <c r="AR1032" s="427"/>
      <c r="AS1032" s="427"/>
      <c r="AT1032" s="427"/>
      <c r="AU1032" s="427"/>
      <c r="AV1032" s="427"/>
      <c r="AW1032" s="427"/>
      <c r="AX1032" s="427"/>
      <c r="AY1032" s="427"/>
      <c r="AZ1032" s="427"/>
      <c r="BA1032" s="427"/>
      <c r="BB1032" s="427"/>
      <c r="BC1032" s="427"/>
      <c r="BD1032" s="427"/>
      <c r="BE1032" s="427"/>
      <c r="BF1032" s="427"/>
      <c r="BG1032" s="427"/>
      <c r="BH1032" s="427"/>
      <c r="BI1032" s="427"/>
      <c r="BJ1032" s="427"/>
      <c r="BK1032" s="427"/>
      <c r="BL1032" s="427"/>
      <c r="BM1032" s="427"/>
      <c r="BN1032" s="427"/>
      <c r="BO1032" s="427"/>
      <c r="BP1032" s="427"/>
      <c r="BQ1032" s="427"/>
      <c r="BR1032" s="427"/>
      <c r="BS1032" s="427"/>
      <c r="BT1032" s="427"/>
      <c r="BU1032" s="427"/>
      <c r="BV1032" s="427"/>
      <c r="BW1032" s="427"/>
      <c r="BX1032" s="427"/>
      <c r="BY1032" s="427"/>
      <c r="BZ1032" s="427"/>
      <c r="CA1032" s="427"/>
      <c r="CB1032" s="427"/>
      <c r="CC1032" s="427"/>
      <c r="CD1032" s="427"/>
      <c r="CE1032" s="427"/>
      <c r="CF1032" s="427"/>
      <c r="CG1032" s="427"/>
      <c r="CH1032" s="427"/>
      <c r="CI1032" s="427"/>
      <c r="CJ1032" s="427"/>
      <c r="CK1032" s="427"/>
      <c r="CL1032" s="427"/>
      <c r="CM1032" s="427"/>
    </row>
    <row r="1033">
      <c r="AD1033" s="427"/>
      <c r="AE1033" s="427"/>
      <c r="AF1033" s="427"/>
      <c r="AG1033" s="427"/>
      <c r="AH1033" s="427"/>
      <c r="AI1033" s="427"/>
      <c r="AJ1033" s="427"/>
      <c r="AK1033" s="427"/>
      <c r="AL1033" s="427"/>
      <c r="AM1033" s="427"/>
      <c r="AN1033" s="427"/>
      <c r="AO1033" s="427"/>
      <c r="AP1033" s="427"/>
      <c r="AQ1033" s="427"/>
      <c r="AR1033" s="427"/>
      <c r="AS1033" s="427"/>
      <c r="AT1033" s="427"/>
      <c r="AU1033" s="427"/>
      <c r="AV1033" s="427"/>
      <c r="AW1033" s="427"/>
      <c r="AX1033" s="427"/>
      <c r="AY1033" s="427"/>
      <c r="AZ1033" s="427"/>
      <c r="BA1033" s="427"/>
      <c r="BB1033" s="427"/>
      <c r="BC1033" s="427"/>
      <c r="BD1033" s="427"/>
      <c r="BE1033" s="427"/>
      <c r="BF1033" s="427"/>
      <c r="BG1033" s="427"/>
      <c r="BH1033" s="427"/>
      <c r="BI1033" s="427"/>
      <c r="BJ1033" s="427"/>
      <c r="BK1033" s="427"/>
      <c r="BL1033" s="427"/>
      <c r="BM1033" s="427"/>
      <c r="BN1033" s="427"/>
      <c r="BO1033" s="427"/>
      <c r="BP1033" s="427"/>
      <c r="BQ1033" s="427"/>
      <c r="BR1033" s="427"/>
      <c r="BS1033" s="427"/>
      <c r="BT1033" s="427"/>
      <c r="BU1033" s="427"/>
      <c r="BV1033" s="427"/>
      <c r="BW1033" s="427"/>
      <c r="BX1033" s="427"/>
      <c r="BY1033" s="427"/>
      <c r="BZ1033" s="427"/>
      <c r="CA1033" s="427"/>
      <c r="CB1033" s="427"/>
      <c r="CC1033" s="427"/>
      <c r="CD1033" s="427"/>
      <c r="CE1033" s="427"/>
      <c r="CF1033" s="427"/>
      <c r="CG1033" s="427"/>
      <c r="CH1033" s="427"/>
      <c r="CI1033" s="427"/>
      <c r="CJ1033" s="427"/>
      <c r="CK1033" s="427"/>
      <c r="CL1033" s="427"/>
      <c r="CM1033" s="427"/>
    </row>
    <row r="1034">
      <c r="AD1034" s="427"/>
      <c r="AE1034" s="427"/>
      <c r="AF1034" s="427"/>
      <c r="AG1034" s="427"/>
      <c r="AH1034" s="427"/>
      <c r="AI1034" s="427"/>
      <c r="AJ1034" s="427"/>
      <c r="AK1034" s="427"/>
      <c r="AL1034" s="427"/>
      <c r="AM1034" s="427"/>
      <c r="AN1034" s="427"/>
      <c r="AO1034" s="427"/>
      <c r="AP1034" s="427"/>
      <c r="AQ1034" s="427"/>
      <c r="AR1034" s="427"/>
      <c r="AS1034" s="427"/>
      <c r="AT1034" s="427"/>
      <c r="AU1034" s="427"/>
      <c r="AV1034" s="427"/>
      <c r="AW1034" s="427"/>
      <c r="AX1034" s="427"/>
      <c r="AY1034" s="427"/>
      <c r="AZ1034" s="427"/>
      <c r="BA1034" s="427"/>
      <c r="BB1034" s="427"/>
      <c r="BC1034" s="427"/>
      <c r="BD1034" s="427"/>
      <c r="BE1034" s="427"/>
      <c r="BF1034" s="427"/>
      <c r="BG1034" s="427"/>
      <c r="BH1034" s="427"/>
      <c r="BI1034" s="427"/>
      <c r="BJ1034" s="427"/>
      <c r="BK1034" s="427"/>
      <c r="BL1034" s="427"/>
      <c r="BM1034" s="427"/>
      <c r="BN1034" s="427"/>
      <c r="BO1034" s="427"/>
      <c r="BP1034" s="427"/>
      <c r="BQ1034" s="427"/>
      <c r="BR1034" s="427"/>
      <c r="BS1034" s="427"/>
      <c r="BT1034" s="427"/>
      <c r="BU1034" s="427"/>
      <c r="BV1034" s="427"/>
      <c r="BW1034" s="427"/>
      <c r="BX1034" s="427"/>
      <c r="BY1034" s="427"/>
      <c r="BZ1034" s="427"/>
      <c r="CA1034" s="427"/>
      <c r="CB1034" s="427"/>
      <c r="CC1034" s="427"/>
      <c r="CD1034" s="427"/>
      <c r="CE1034" s="427"/>
      <c r="CF1034" s="427"/>
      <c r="CG1034" s="427"/>
      <c r="CH1034" s="427"/>
      <c r="CI1034" s="427"/>
      <c r="CJ1034" s="427"/>
      <c r="CK1034" s="427"/>
      <c r="CL1034" s="427"/>
      <c r="CM1034" s="427"/>
    </row>
    <row r="1035">
      <c r="AD1035" s="427"/>
      <c r="AE1035" s="427"/>
      <c r="AF1035" s="427"/>
      <c r="AG1035" s="427"/>
      <c r="AH1035" s="427"/>
      <c r="AI1035" s="427"/>
      <c r="AJ1035" s="427"/>
      <c r="AK1035" s="427"/>
      <c r="AL1035" s="427"/>
      <c r="AM1035" s="427"/>
      <c r="AN1035" s="427"/>
      <c r="AO1035" s="427"/>
      <c r="AP1035" s="427"/>
      <c r="AQ1035" s="427"/>
      <c r="AR1035" s="427"/>
      <c r="AS1035" s="427"/>
      <c r="AT1035" s="427"/>
      <c r="AU1035" s="427"/>
      <c r="AV1035" s="427"/>
      <c r="AW1035" s="427"/>
      <c r="AX1035" s="427"/>
      <c r="AY1035" s="427"/>
      <c r="AZ1035" s="427"/>
      <c r="BA1035" s="427"/>
      <c r="BB1035" s="427"/>
      <c r="BC1035" s="427"/>
      <c r="BD1035" s="427"/>
      <c r="BE1035" s="427"/>
      <c r="BF1035" s="427"/>
      <c r="BG1035" s="427"/>
      <c r="BH1035" s="427"/>
      <c r="BI1035" s="427"/>
      <c r="BJ1035" s="427"/>
      <c r="BK1035" s="427"/>
      <c r="BL1035" s="427"/>
      <c r="BM1035" s="427"/>
      <c r="BN1035" s="427"/>
      <c r="BO1035" s="427"/>
      <c r="BP1035" s="427"/>
      <c r="BQ1035" s="427"/>
      <c r="BR1035" s="427"/>
      <c r="BS1035" s="427"/>
      <c r="BT1035" s="427"/>
      <c r="BU1035" s="427"/>
      <c r="BV1035" s="427"/>
      <c r="BW1035" s="427"/>
      <c r="BX1035" s="427"/>
      <c r="BY1035" s="427"/>
      <c r="BZ1035" s="427"/>
      <c r="CA1035" s="427"/>
      <c r="CB1035" s="427"/>
      <c r="CC1035" s="427"/>
      <c r="CD1035" s="427"/>
      <c r="CE1035" s="427"/>
      <c r="CF1035" s="427"/>
      <c r="CG1035" s="427"/>
      <c r="CH1035" s="427"/>
      <c r="CI1035" s="427"/>
      <c r="CJ1035" s="427"/>
      <c r="CK1035" s="427"/>
      <c r="CL1035" s="427"/>
      <c r="CM1035" s="427"/>
    </row>
    <row r="1036">
      <c r="AD1036" s="427"/>
      <c r="AE1036" s="427"/>
      <c r="AF1036" s="427"/>
      <c r="AG1036" s="427"/>
      <c r="AH1036" s="427"/>
      <c r="AI1036" s="427"/>
      <c r="AJ1036" s="427"/>
      <c r="AK1036" s="427"/>
      <c r="AL1036" s="427"/>
      <c r="AM1036" s="427"/>
      <c r="AN1036" s="427"/>
      <c r="AO1036" s="427"/>
      <c r="AP1036" s="427"/>
      <c r="AQ1036" s="427"/>
      <c r="AR1036" s="427"/>
      <c r="AS1036" s="427"/>
      <c r="AT1036" s="427"/>
      <c r="AU1036" s="427"/>
      <c r="AV1036" s="427"/>
      <c r="AW1036" s="427"/>
      <c r="AX1036" s="427"/>
      <c r="AY1036" s="427"/>
      <c r="AZ1036" s="427"/>
      <c r="BA1036" s="427"/>
      <c r="BB1036" s="427"/>
      <c r="BC1036" s="427"/>
      <c r="BD1036" s="427"/>
      <c r="BE1036" s="427"/>
      <c r="BF1036" s="427"/>
      <c r="BG1036" s="427"/>
      <c r="BH1036" s="427"/>
      <c r="BI1036" s="427"/>
      <c r="BJ1036" s="427"/>
      <c r="BK1036" s="427"/>
      <c r="BL1036" s="427"/>
      <c r="BM1036" s="427"/>
      <c r="BN1036" s="427"/>
      <c r="BO1036" s="427"/>
      <c r="BP1036" s="427"/>
      <c r="BQ1036" s="427"/>
      <c r="BR1036" s="427"/>
      <c r="BS1036" s="427"/>
      <c r="BT1036" s="427"/>
      <c r="BU1036" s="427"/>
      <c r="BV1036" s="427"/>
      <c r="BW1036" s="427"/>
      <c r="BX1036" s="427"/>
      <c r="BY1036" s="427"/>
      <c r="BZ1036" s="427"/>
      <c r="CA1036" s="427"/>
      <c r="CB1036" s="427"/>
      <c r="CC1036" s="427"/>
      <c r="CD1036" s="427"/>
      <c r="CE1036" s="427"/>
      <c r="CF1036" s="427"/>
      <c r="CG1036" s="427"/>
      <c r="CH1036" s="427"/>
      <c r="CI1036" s="427"/>
      <c r="CJ1036" s="427"/>
      <c r="CK1036" s="427"/>
      <c r="CL1036" s="427"/>
      <c r="CM1036" s="427"/>
    </row>
    <row r="1037">
      <c r="AD1037" s="427"/>
      <c r="AE1037" s="427"/>
      <c r="AF1037" s="427"/>
      <c r="AG1037" s="427"/>
      <c r="AH1037" s="427"/>
      <c r="AI1037" s="427"/>
      <c r="AJ1037" s="427"/>
      <c r="AK1037" s="427"/>
      <c r="AL1037" s="427"/>
      <c r="AM1037" s="427"/>
      <c r="AN1037" s="427"/>
      <c r="AO1037" s="427"/>
      <c r="AP1037" s="427"/>
      <c r="AQ1037" s="427"/>
      <c r="AR1037" s="427"/>
      <c r="AS1037" s="427"/>
      <c r="AT1037" s="427"/>
      <c r="AU1037" s="427"/>
      <c r="AV1037" s="427"/>
      <c r="AW1037" s="427"/>
      <c r="AX1037" s="427"/>
      <c r="AY1037" s="427"/>
      <c r="AZ1037" s="427"/>
      <c r="BA1037" s="427"/>
      <c r="BB1037" s="427"/>
      <c r="BC1037" s="427"/>
      <c r="BD1037" s="427"/>
      <c r="BE1037" s="427"/>
      <c r="BF1037" s="427"/>
      <c r="BG1037" s="427"/>
      <c r="BH1037" s="427"/>
      <c r="BI1037" s="427"/>
      <c r="BJ1037" s="427"/>
      <c r="BK1037" s="427"/>
      <c r="BL1037" s="427"/>
      <c r="BM1037" s="427"/>
      <c r="BN1037" s="427"/>
      <c r="BO1037" s="427"/>
      <c r="BP1037" s="427"/>
      <c r="BQ1037" s="427"/>
      <c r="BR1037" s="427"/>
      <c r="BS1037" s="427"/>
      <c r="BT1037" s="427"/>
      <c r="BU1037" s="427"/>
      <c r="BV1037" s="427"/>
      <c r="BW1037" s="427"/>
      <c r="BX1037" s="427"/>
      <c r="BY1037" s="427"/>
      <c r="BZ1037" s="427"/>
      <c r="CA1037" s="427"/>
      <c r="CB1037" s="427"/>
      <c r="CC1037" s="427"/>
      <c r="CD1037" s="427"/>
      <c r="CE1037" s="427"/>
      <c r="CF1037" s="427"/>
      <c r="CG1037" s="427"/>
      <c r="CH1037" s="427"/>
      <c r="CI1037" s="427"/>
      <c r="CJ1037" s="427"/>
      <c r="CK1037" s="427"/>
      <c r="CL1037" s="427"/>
      <c r="CM1037" s="427"/>
    </row>
    <row r="1038">
      <c r="AD1038" s="427"/>
      <c r="AE1038" s="427"/>
      <c r="AF1038" s="427"/>
      <c r="AG1038" s="427"/>
      <c r="AH1038" s="427"/>
      <c r="AI1038" s="427"/>
      <c r="AJ1038" s="427"/>
      <c r="AK1038" s="427"/>
      <c r="AL1038" s="427"/>
      <c r="AM1038" s="427"/>
      <c r="AN1038" s="427"/>
      <c r="AO1038" s="427"/>
      <c r="AP1038" s="427"/>
      <c r="AQ1038" s="427"/>
      <c r="AR1038" s="427"/>
      <c r="AS1038" s="427"/>
      <c r="AT1038" s="427"/>
      <c r="AU1038" s="427"/>
      <c r="AV1038" s="427"/>
      <c r="AW1038" s="427"/>
      <c r="AX1038" s="427"/>
      <c r="AY1038" s="427"/>
      <c r="AZ1038" s="427"/>
      <c r="BA1038" s="427"/>
      <c r="BB1038" s="427"/>
      <c r="BC1038" s="427"/>
      <c r="BD1038" s="427"/>
      <c r="BE1038" s="427"/>
      <c r="BF1038" s="427"/>
      <c r="BG1038" s="427"/>
      <c r="BH1038" s="427"/>
      <c r="BI1038" s="427"/>
      <c r="BJ1038" s="427"/>
      <c r="BK1038" s="427"/>
      <c r="BL1038" s="427"/>
      <c r="BM1038" s="427"/>
      <c r="BN1038" s="427"/>
      <c r="BO1038" s="427"/>
      <c r="BP1038" s="427"/>
      <c r="BQ1038" s="427"/>
      <c r="BR1038" s="427"/>
      <c r="BS1038" s="427"/>
      <c r="BT1038" s="427"/>
      <c r="BU1038" s="427"/>
      <c r="BV1038" s="427"/>
      <c r="BW1038" s="427"/>
      <c r="BX1038" s="427"/>
      <c r="BY1038" s="427"/>
      <c r="BZ1038" s="427"/>
      <c r="CA1038" s="427"/>
      <c r="CB1038" s="427"/>
      <c r="CC1038" s="427"/>
      <c r="CD1038" s="427"/>
      <c r="CE1038" s="427"/>
      <c r="CF1038" s="427"/>
      <c r="CG1038" s="427"/>
      <c r="CH1038" s="427"/>
      <c r="CI1038" s="427"/>
      <c r="CJ1038" s="427"/>
      <c r="CK1038" s="427"/>
      <c r="CL1038" s="427"/>
      <c r="CM1038" s="427"/>
    </row>
    <row r="1039">
      <c r="AD1039" s="427"/>
      <c r="AE1039" s="427"/>
      <c r="AF1039" s="427"/>
      <c r="AG1039" s="427"/>
      <c r="AH1039" s="427"/>
      <c r="AI1039" s="427"/>
      <c r="AJ1039" s="427"/>
      <c r="AK1039" s="427"/>
      <c r="AL1039" s="427"/>
      <c r="AM1039" s="427"/>
      <c r="AN1039" s="427"/>
      <c r="AO1039" s="427"/>
      <c r="AP1039" s="427"/>
      <c r="AQ1039" s="427"/>
      <c r="AR1039" s="427"/>
      <c r="AS1039" s="427"/>
      <c r="AT1039" s="427"/>
      <c r="AU1039" s="427"/>
      <c r="AV1039" s="427"/>
      <c r="AW1039" s="427"/>
      <c r="AX1039" s="427"/>
      <c r="AY1039" s="427"/>
      <c r="AZ1039" s="427"/>
      <c r="BA1039" s="427"/>
      <c r="BB1039" s="427"/>
      <c r="BC1039" s="427"/>
      <c r="BD1039" s="427"/>
      <c r="BE1039" s="427"/>
      <c r="BF1039" s="427"/>
      <c r="BG1039" s="427"/>
      <c r="BH1039" s="427"/>
      <c r="BI1039" s="427"/>
      <c r="BJ1039" s="427"/>
      <c r="BK1039" s="427"/>
      <c r="BL1039" s="427"/>
      <c r="BM1039" s="427"/>
      <c r="BN1039" s="427"/>
      <c r="BO1039" s="427"/>
      <c r="BP1039" s="427"/>
      <c r="BQ1039" s="427"/>
      <c r="BR1039" s="427"/>
      <c r="BS1039" s="427"/>
      <c r="BT1039" s="427"/>
      <c r="BU1039" s="427"/>
      <c r="BV1039" s="427"/>
      <c r="BW1039" s="427"/>
      <c r="BX1039" s="427"/>
      <c r="BY1039" s="427"/>
      <c r="BZ1039" s="427"/>
      <c r="CA1039" s="427"/>
      <c r="CB1039" s="427"/>
      <c r="CC1039" s="427"/>
      <c r="CD1039" s="427"/>
      <c r="CE1039" s="427"/>
      <c r="CF1039" s="427"/>
      <c r="CG1039" s="427"/>
      <c r="CH1039" s="427"/>
      <c r="CI1039" s="427"/>
      <c r="CJ1039" s="427"/>
      <c r="CK1039" s="427"/>
      <c r="CL1039" s="427"/>
      <c r="CM1039" s="427"/>
    </row>
    <row r="1040">
      <c r="AD1040" s="427"/>
      <c r="AE1040" s="427"/>
      <c r="AF1040" s="427"/>
      <c r="AG1040" s="427"/>
      <c r="AH1040" s="427"/>
      <c r="AI1040" s="427"/>
      <c r="AJ1040" s="427"/>
      <c r="AK1040" s="427"/>
      <c r="AL1040" s="427"/>
      <c r="AM1040" s="427"/>
      <c r="AN1040" s="427"/>
      <c r="AO1040" s="427"/>
      <c r="AP1040" s="427"/>
      <c r="AQ1040" s="427"/>
      <c r="AR1040" s="427"/>
      <c r="AS1040" s="427"/>
      <c r="AT1040" s="427"/>
      <c r="AU1040" s="427"/>
      <c r="AV1040" s="427"/>
      <c r="AW1040" s="427"/>
      <c r="AX1040" s="427"/>
      <c r="AY1040" s="427"/>
      <c r="AZ1040" s="427"/>
      <c r="BA1040" s="427"/>
      <c r="BB1040" s="427"/>
      <c r="BC1040" s="427"/>
      <c r="BD1040" s="427"/>
      <c r="BE1040" s="427"/>
      <c r="BF1040" s="427"/>
      <c r="BG1040" s="427"/>
      <c r="BH1040" s="427"/>
      <c r="BI1040" s="427"/>
      <c r="BJ1040" s="427"/>
      <c r="BK1040" s="427"/>
      <c r="BL1040" s="427"/>
      <c r="BM1040" s="427"/>
      <c r="BN1040" s="427"/>
      <c r="BO1040" s="427"/>
      <c r="BP1040" s="427"/>
      <c r="BQ1040" s="427"/>
      <c r="BR1040" s="427"/>
      <c r="BS1040" s="427"/>
      <c r="BT1040" s="427"/>
      <c r="BU1040" s="427"/>
      <c r="BV1040" s="427"/>
      <c r="BW1040" s="427"/>
      <c r="BX1040" s="427"/>
      <c r="BY1040" s="427"/>
      <c r="BZ1040" s="427"/>
      <c r="CA1040" s="427"/>
      <c r="CB1040" s="427"/>
      <c r="CC1040" s="427"/>
      <c r="CD1040" s="427"/>
      <c r="CE1040" s="427"/>
      <c r="CF1040" s="427"/>
      <c r="CG1040" s="427"/>
      <c r="CH1040" s="427"/>
      <c r="CI1040" s="427"/>
      <c r="CJ1040" s="427"/>
      <c r="CK1040" s="427"/>
      <c r="CL1040" s="427"/>
      <c r="CM1040" s="427"/>
    </row>
    <row r="1041">
      <c r="AD1041" s="427"/>
      <c r="AE1041" s="427"/>
      <c r="AF1041" s="427"/>
      <c r="AG1041" s="427"/>
      <c r="AH1041" s="427"/>
      <c r="AI1041" s="427"/>
      <c r="AJ1041" s="427"/>
      <c r="AK1041" s="427"/>
      <c r="AL1041" s="427"/>
      <c r="AM1041" s="427"/>
      <c r="AN1041" s="427"/>
      <c r="AO1041" s="427"/>
      <c r="AP1041" s="427"/>
      <c r="AQ1041" s="427"/>
      <c r="AR1041" s="427"/>
      <c r="AS1041" s="427"/>
      <c r="AT1041" s="427"/>
      <c r="AU1041" s="427"/>
      <c r="AV1041" s="427"/>
      <c r="AW1041" s="427"/>
      <c r="AX1041" s="427"/>
      <c r="AY1041" s="427"/>
      <c r="AZ1041" s="427"/>
      <c r="BA1041" s="427"/>
      <c r="BB1041" s="427"/>
      <c r="BC1041" s="427"/>
      <c r="BD1041" s="427"/>
      <c r="BE1041" s="427"/>
      <c r="BF1041" s="427"/>
      <c r="BG1041" s="427"/>
      <c r="BH1041" s="427"/>
      <c r="BI1041" s="427"/>
      <c r="BJ1041" s="427"/>
      <c r="BK1041" s="427"/>
      <c r="BL1041" s="427"/>
      <c r="BM1041" s="427"/>
      <c r="BN1041" s="427"/>
      <c r="BO1041" s="427"/>
      <c r="BP1041" s="427"/>
      <c r="BQ1041" s="427"/>
      <c r="BR1041" s="427"/>
      <c r="BS1041" s="427"/>
      <c r="BT1041" s="427"/>
      <c r="BU1041" s="427"/>
      <c r="BV1041" s="427"/>
      <c r="BW1041" s="427"/>
      <c r="BX1041" s="427"/>
      <c r="BY1041" s="427"/>
      <c r="BZ1041" s="427"/>
      <c r="CA1041" s="427"/>
      <c r="CB1041" s="427"/>
      <c r="CC1041" s="427"/>
      <c r="CD1041" s="427"/>
      <c r="CE1041" s="427"/>
      <c r="CF1041" s="427"/>
      <c r="CG1041" s="427"/>
      <c r="CH1041" s="427"/>
      <c r="CI1041" s="427"/>
      <c r="CJ1041" s="427"/>
      <c r="CK1041" s="427"/>
      <c r="CL1041" s="427"/>
      <c r="CM1041" s="427"/>
    </row>
    <row r="1042">
      <c r="AD1042" s="427"/>
      <c r="AE1042" s="427"/>
      <c r="AF1042" s="427"/>
      <c r="AG1042" s="427"/>
      <c r="AH1042" s="427"/>
      <c r="AI1042" s="427"/>
      <c r="AJ1042" s="427"/>
      <c r="AK1042" s="427"/>
      <c r="AL1042" s="427"/>
      <c r="AM1042" s="427"/>
      <c r="AN1042" s="427"/>
      <c r="AO1042" s="427"/>
      <c r="AP1042" s="427"/>
      <c r="AQ1042" s="427"/>
      <c r="AR1042" s="427"/>
      <c r="AS1042" s="427"/>
      <c r="AT1042" s="427"/>
      <c r="AU1042" s="427"/>
      <c r="AV1042" s="427"/>
      <c r="AW1042" s="427"/>
      <c r="AX1042" s="427"/>
      <c r="AY1042" s="427"/>
      <c r="AZ1042" s="427"/>
      <c r="BA1042" s="427"/>
      <c r="BB1042" s="427"/>
      <c r="BC1042" s="427"/>
      <c r="BD1042" s="427"/>
      <c r="BE1042" s="427"/>
      <c r="BF1042" s="427"/>
      <c r="BG1042" s="427"/>
      <c r="BH1042" s="427"/>
      <c r="BI1042" s="427"/>
      <c r="BJ1042" s="427"/>
      <c r="BK1042" s="427"/>
      <c r="BL1042" s="427"/>
      <c r="BM1042" s="427"/>
      <c r="BN1042" s="427"/>
      <c r="BO1042" s="427"/>
      <c r="BP1042" s="427"/>
      <c r="BQ1042" s="427"/>
      <c r="BR1042" s="427"/>
      <c r="BS1042" s="427"/>
      <c r="BT1042" s="427"/>
      <c r="BU1042" s="427"/>
      <c r="BV1042" s="427"/>
      <c r="BW1042" s="427"/>
      <c r="BX1042" s="427"/>
      <c r="BY1042" s="427"/>
      <c r="BZ1042" s="427"/>
      <c r="CA1042" s="427"/>
      <c r="CB1042" s="427"/>
      <c r="CC1042" s="427"/>
      <c r="CD1042" s="427"/>
      <c r="CE1042" s="427"/>
      <c r="CF1042" s="427"/>
      <c r="CG1042" s="427"/>
      <c r="CH1042" s="427"/>
      <c r="CI1042" s="427"/>
      <c r="CJ1042" s="427"/>
      <c r="CK1042" s="427"/>
      <c r="CL1042" s="427"/>
      <c r="CM1042" s="427"/>
    </row>
    <row r="1043">
      <c r="AD1043" s="427"/>
      <c r="AE1043" s="427"/>
      <c r="AF1043" s="427"/>
      <c r="AG1043" s="427"/>
      <c r="AH1043" s="427"/>
      <c r="AI1043" s="427"/>
      <c r="AJ1043" s="427"/>
      <c r="AK1043" s="427"/>
      <c r="AL1043" s="427"/>
      <c r="AM1043" s="427"/>
      <c r="AN1043" s="427"/>
      <c r="AO1043" s="427"/>
      <c r="AP1043" s="427"/>
      <c r="AQ1043" s="427"/>
      <c r="AR1043" s="427"/>
      <c r="AS1043" s="427"/>
      <c r="AT1043" s="427"/>
      <c r="AU1043" s="427"/>
      <c r="AV1043" s="427"/>
      <c r="AW1043" s="427"/>
      <c r="AX1043" s="427"/>
      <c r="AY1043" s="427"/>
      <c r="AZ1043" s="427"/>
      <c r="BA1043" s="427"/>
      <c r="BB1043" s="427"/>
      <c r="BC1043" s="427"/>
      <c r="BD1043" s="427"/>
      <c r="BE1043" s="427"/>
      <c r="BF1043" s="427"/>
      <c r="BG1043" s="427"/>
      <c r="BH1043" s="427"/>
      <c r="BI1043" s="427"/>
      <c r="BJ1043" s="427"/>
      <c r="BK1043" s="427"/>
      <c r="BL1043" s="427"/>
      <c r="BM1043" s="427"/>
      <c r="BN1043" s="427"/>
      <c r="BO1043" s="427"/>
      <c r="BP1043" s="427"/>
      <c r="BQ1043" s="427"/>
      <c r="BR1043" s="427"/>
      <c r="BS1043" s="427"/>
      <c r="BT1043" s="427"/>
      <c r="BU1043" s="427"/>
      <c r="BV1043" s="427"/>
      <c r="BW1043" s="427"/>
      <c r="BX1043" s="427"/>
      <c r="BY1043" s="427"/>
      <c r="BZ1043" s="427"/>
      <c r="CA1043" s="427"/>
      <c r="CB1043" s="427"/>
      <c r="CC1043" s="427"/>
      <c r="CD1043" s="427"/>
      <c r="CE1043" s="427"/>
      <c r="CF1043" s="427"/>
      <c r="CG1043" s="427"/>
      <c r="CH1043" s="427"/>
      <c r="CI1043" s="427"/>
      <c r="CJ1043" s="427"/>
      <c r="CK1043" s="427"/>
      <c r="CL1043" s="427"/>
      <c r="CM1043" s="427"/>
    </row>
    <row r="1044">
      <c r="AD1044" s="427"/>
      <c r="AE1044" s="427"/>
      <c r="AF1044" s="427"/>
      <c r="AG1044" s="427"/>
      <c r="AH1044" s="427"/>
      <c r="AI1044" s="427"/>
      <c r="AJ1044" s="427"/>
      <c r="AK1044" s="427"/>
      <c r="AL1044" s="427"/>
      <c r="AM1044" s="427"/>
      <c r="AN1044" s="427"/>
      <c r="AO1044" s="427"/>
      <c r="AP1044" s="427"/>
      <c r="AQ1044" s="427"/>
      <c r="AR1044" s="427"/>
      <c r="AS1044" s="427"/>
      <c r="AT1044" s="427"/>
      <c r="AU1044" s="427"/>
      <c r="AV1044" s="427"/>
      <c r="AW1044" s="427"/>
      <c r="AX1044" s="427"/>
      <c r="AY1044" s="427"/>
      <c r="AZ1044" s="427"/>
      <c r="BA1044" s="427"/>
      <c r="BB1044" s="427"/>
      <c r="BC1044" s="427"/>
      <c r="BD1044" s="427"/>
      <c r="BE1044" s="427"/>
      <c r="BF1044" s="427"/>
      <c r="BG1044" s="427"/>
      <c r="BH1044" s="427"/>
      <c r="BI1044" s="427"/>
      <c r="BJ1044" s="427"/>
      <c r="BK1044" s="427"/>
      <c r="BL1044" s="427"/>
      <c r="BM1044" s="427"/>
      <c r="BN1044" s="427"/>
      <c r="BO1044" s="427"/>
      <c r="BP1044" s="427"/>
      <c r="BQ1044" s="427"/>
      <c r="BR1044" s="427"/>
      <c r="BS1044" s="427"/>
      <c r="BT1044" s="427"/>
      <c r="BU1044" s="427"/>
      <c r="BV1044" s="427"/>
      <c r="BW1044" s="427"/>
      <c r="BX1044" s="427"/>
      <c r="BY1044" s="427"/>
      <c r="BZ1044" s="427"/>
      <c r="CA1044" s="427"/>
      <c r="CB1044" s="427"/>
      <c r="CC1044" s="427"/>
      <c r="CD1044" s="427"/>
      <c r="CE1044" s="427"/>
      <c r="CF1044" s="427"/>
      <c r="CG1044" s="427"/>
      <c r="CH1044" s="427"/>
      <c r="CI1044" s="427"/>
      <c r="CJ1044" s="427"/>
      <c r="CK1044" s="427"/>
      <c r="CL1044" s="427"/>
      <c r="CM1044" s="427"/>
    </row>
    <row r="1045">
      <c r="AD1045" s="427"/>
      <c r="AE1045" s="427"/>
      <c r="AF1045" s="427"/>
      <c r="AG1045" s="427"/>
      <c r="AH1045" s="427"/>
      <c r="AI1045" s="427"/>
      <c r="AJ1045" s="427"/>
      <c r="AK1045" s="427"/>
      <c r="AL1045" s="427"/>
      <c r="AM1045" s="427"/>
      <c r="AN1045" s="427"/>
      <c r="AO1045" s="427"/>
      <c r="AP1045" s="427"/>
      <c r="AQ1045" s="427"/>
      <c r="AR1045" s="427"/>
      <c r="AS1045" s="427"/>
      <c r="AT1045" s="427"/>
      <c r="AU1045" s="427"/>
      <c r="AV1045" s="427"/>
      <c r="AW1045" s="427"/>
      <c r="AX1045" s="427"/>
      <c r="AY1045" s="427"/>
      <c r="AZ1045" s="427"/>
      <c r="BA1045" s="427"/>
      <c r="BB1045" s="427"/>
      <c r="BC1045" s="427"/>
      <c r="BD1045" s="427"/>
      <c r="BE1045" s="427"/>
      <c r="BF1045" s="427"/>
      <c r="BG1045" s="427"/>
      <c r="BH1045" s="427"/>
      <c r="BI1045" s="427"/>
      <c r="BJ1045" s="427"/>
      <c r="BK1045" s="427"/>
      <c r="BL1045" s="427"/>
      <c r="BM1045" s="427"/>
      <c r="BN1045" s="427"/>
      <c r="BO1045" s="427"/>
      <c r="BP1045" s="427"/>
      <c r="BQ1045" s="427"/>
      <c r="BR1045" s="427"/>
      <c r="BS1045" s="427"/>
      <c r="BT1045" s="427"/>
      <c r="BU1045" s="427"/>
      <c r="BV1045" s="427"/>
      <c r="BW1045" s="427"/>
      <c r="BX1045" s="427"/>
      <c r="BY1045" s="427"/>
      <c r="BZ1045" s="427"/>
      <c r="CA1045" s="427"/>
      <c r="CB1045" s="427"/>
      <c r="CC1045" s="427"/>
      <c r="CD1045" s="427"/>
      <c r="CE1045" s="427"/>
      <c r="CF1045" s="427"/>
      <c r="CG1045" s="427"/>
      <c r="CH1045" s="427"/>
      <c r="CI1045" s="427"/>
      <c r="CJ1045" s="427"/>
      <c r="CK1045" s="427"/>
      <c r="CL1045" s="427"/>
      <c r="CM1045" s="427"/>
    </row>
    <row r="1046">
      <c r="AD1046" s="427"/>
      <c r="AE1046" s="427"/>
      <c r="AF1046" s="427"/>
      <c r="AG1046" s="427"/>
      <c r="AH1046" s="427"/>
      <c r="AI1046" s="427"/>
      <c r="AJ1046" s="427"/>
      <c r="AK1046" s="427"/>
      <c r="AL1046" s="427"/>
      <c r="AM1046" s="427"/>
      <c r="AN1046" s="427"/>
      <c r="AO1046" s="427"/>
      <c r="AP1046" s="427"/>
      <c r="AQ1046" s="427"/>
      <c r="AR1046" s="427"/>
      <c r="AS1046" s="427"/>
      <c r="AT1046" s="427"/>
      <c r="AU1046" s="427"/>
      <c r="AV1046" s="427"/>
      <c r="AW1046" s="427"/>
      <c r="AX1046" s="427"/>
      <c r="AY1046" s="427"/>
      <c r="AZ1046" s="427"/>
      <c r="BA1046" s="427"/>
      <c r="BB1046" s="427"/>
      <c r="BC1046" s="427"/>
      <c r="BD1046" s="427"/>
      <c r="BE1046" s="427"/>
      <c r="BF1046" s="427"/>
      <c r="BG1046" s="427"/>
      <c r="BH1046" s="427"/>
      <c r="BI1046" s="427"/>
      <c r="BJ1046" s="427"/>
      <c r="BK1046" s="427"/>
      <c r="BL1046" s="427"/>
      <c r="BM1046" s="427"/>
      <c r="BN1046" s="427"/>
      <c r="BO1046" s="427"/>
      <c r="BP1046" s="427"/>
      <c r="BQ1046" s="427"/>
      <c r="BR1046" s="427"/>
      <c r="BS1046" s="427"/>
      <c r="BT1046" s="427"/>
      <c r="BU1046" s="427"/>
      <c r="BV1046" s="427"/>
      <c r="BW1046" s="427"/>
      <c r="BX1046" s="427"/>
      <c r="BY1046" s="427"/>
      <c r="BZ1046" s="427"/>
      <c r="CA1046" s="427"/>
      <c r="CB1046" s="427"/>
      <c r="CC1046" s="427"/>
      <c r="CD1046" s="427"/>
      <c r="CE1046" s="427"/>
      <c r="CF1046" s="427"/>
      <c r="CG1046" s="427"/>
      <c r="CH1046" s="427"/>
      <c r="CI1046" s="427"/>
      <c r="CJ1046" s="427"/>
      <c r="CK1046" s="427"/>
      <c r="CL1046" s="427"/>
      <c r="CM1046" s="427"/>
    </row>
    <row r="1047">
      <c r="AD1047" s="427"/>
      <c r="AE1047" s="427"/>
      <c r="AF1047" s="427"/>
      <c r="AG1047" s="427"/>
      <c r="AH1047" s="427"/>
      <c r="AI1047" s="427"/>
      <c r="AJ1047" s="427"/>
      <c r="AK1047" s="427"/>
      <c r="AL1047" s="427"/>
      <c r="AM1047" s="427"/>
      <c r="AN1047" s="427"/>
      <c r="AO1047" s="427"/>
      <c r="AP1047" s="427"/>
      <c r="AQ1047" s="427"/>
      <c r="AR1047" s="427"/>
      <c r="AS1047" s="427"/>
      <c r="AT1047" s="427"/>
      <c r="AU1047" s="427"/>
      <c r="AV1047" s="427"/>
      <c r="AW1047" s="427"/>
      <c r="AX1047" s="427"/>
      <c r="AY1047" s="427"/>
      <c r="AZ1047" s="427"/>
      <c r="BA1047" s="427"/>
      <c r="BB1047" s="427"/>
      <c r="BC1047" s="427"/>
      <c r="BD1047" s="427"/>
      <c r="BE1047" s="427"/>
      <c r="BF1047" s="427"/>
      <c r="BG1047" s="427"/>
      <c r="BH1047" s="427"/>
      <c r="BI1047" s="427"/>
      <c r="BJ1047" s="427"/>
      <c r="BK1047" s="427"/>
      <c r="BL1047" s="427"/>
      <c r="BM1047" s="427"/>
      <c r="BN1047" s="427"/>
      <c r="BO1047" s="427"/>
      <c r="BP1047" s="427"/>
      <c r="BQ1047" s="427"/>
      <c r="BR1047" s="427"/>
      <c r="BS1047" s="427"/>
      <c r="BT1047" s="427"/>
      <c r="BU1047" s="427"/>
      <c r="BV1047" s="427"/>
      <c r="BW1047" s="427"/>
      <c r="BX1047" s="427"/>
      <c r="BY1047" s="427"/>
      <c r="BZ1047" s="427"/>
      <c r="CA1047" s="427"/>
      <c r="CB1047" s="427"/>
      <c r="CC1047" s="427"/>
      <c r="CD1047" s="427"/>
      <c r="CE1047" s="427"/>
      <c r="CF1047" s="427"/>
      <c r="CG1047" s="427"/>
      <c r="CH1047" s="427"/>
      <c r="CI1047" s="427"/>
      <c r="CJ1047" s="427"/>
      <c r="CK1047" s="427"/>
      <c r="CL1047" s="427"/>
      <c r="CM1047" s="427"/>
    </row>
    <row r="1048">
      <c r="AD1048" s="427"/>
      <c r="AE1048" s="427"/>
      <c r="AF1048" s="427"/>
      <c r="AG1048" s="427"/>
      <c r="AH1048" s="427"/>
      <c r="AI1048" s="427"/>
      <c r="AJ1048" s="427"/>
      <c r="AK1048" s="427"/>
      <c r="AL1048" s="427"/>
      <c r="AM1048" s="427"/>
      <c r="AN1048" s="427"/>
      <c r="AO1048" s="427"/>
      <c r="AP1048" s="427"/>
      <c r="AQ1048" s="427"/>
      <c r="AR1048" s="427"/>
      <c r="AS1048" s="427"/>
      <c r="AT1048" s="427"/>
      <c r="AU1048" s="427"/>
      <c r="AV1048" s="427"/>
      <c r="AW1048" s="427"/>
      <c r="AX1048" s="427"/>
      <c r="AY1048" s="427"/>
      <c r="AZ1048" s="427"/>
      <c r="BA1048" s="427"/>
      <c r="BB1048" s="427"/>
      <c r="BC1048" s="427"/>
      <c r="BD1048" s="427"/>
      <c r="BE1048" s="427"/>
      <c r="BF1048" s="427"/>
      <c r="BG1048" s="427"/>
      <c r="BH1048" s="427"/>
      <c r="BI1048" s="427"/>
      <c r="BJ1048" s="427"/>
      <c r="BK1048" s="427"/>
      <c r="BL1048" s="427"/>
      <c r="BM1048" s="427"/>
      <c r="BN1048" s="427"/>
      <c r="BO1048" s="427"/>
      <c r="BP1048" s="427"/>
      <c r="BQ1048" s="427"/>
      <c r="BR1048" s="427"/>
      <c r="BS1048" s="427"/>
      <c r="BT1048" s="427"/>
      <c r="BU1048" s="427"/>
      <c r="BV1048" s="427"/>
      <c r="BW1048" s="427"/>
      <c r="BX1048" s="427"/>
      <c r="BY1048" s="427"/>
      <c r="BZ1048" s="427"/>
      <c r="CA1048" s="427"/>
      <c r="CB1048" s="427"/>
      <c r="CC1048" s="427"/>
      <c r="CD1048" s="427"/>
      <c r="CE1048" s="427"/>
      <c r="CF1048" s="427"/>
      <c r="CG1048" s="427"/>
      <c r="CH1048" s="427"/>
      <c r="CI1048" s="427"/>
      <c r="CJ1048" s="427"/>
      <c r="CK1048" s="427"/>
      <c r="CL1048" s="427"/>
      <c r="CM1048" s="427"/>
    </row>
    <row r="1049">
      <c r="AD1049" s="427"/>
      <c r="AE1049" s="427"/>
      <c r="AF1049" s="427"/>
      <c r="AG1049" s="427"/>
      <c r="AH1049" s="427"/>
      <c r="AI1049" s="427"/>
      <c r="AJ1049" s="427"/>
      <c r="AK1049" s="427"/>
      <c r="AL1049" s="427"/>
      <c r="AM1049" s="427"/>
      <c r="AN1049" s="427"/>
      <c r="AO1049" s="427"/>
      <c r="AP1049" s="427"/>
      <c r="AQ1049" s="427"/>
      <c r="AR1049" s="427"/>
      <c r="AS1049" s="427"/>
      <c r="AT1049" s="427"/>
      <c r="AU1049" s="427"/>
      <c r="AV1049" s="427"/>
      <c r="AW1049" s="427"/>
      <c r="AX1049" s="427"/>
      <c r="AY1049" s="427"/>
      <c r="AZ1049" s="427"/>
      <c r="BA1049" s="427"/>
      <c r="BB1049" s="427"/>
      <c r="BC1049" s="427"/>
      <c r="BD1049" s="427"/>
      <c r="BE1049" s="427"/>
      <c r="BF1049" s="427"/>
      <c r="BG1049" s="427"/>
      <c r="BH1049" s="427"/>
      <c r="BI1049" s="427"/>
      <c r="BJ1049" s="427"/>
      <c r="BK1049" s="427"/>
      <c r="BL1049" s="427"/>
      <c r="BM1049" s="427"/>
      <c r="BN1049" s="427"/>
      <c r="BO1049" s="427"/>
      <c r="BP1049" s="427"/>
      <c r="BQ1049" s="427"/>
      <c r="BR1049" s="427"/>
      <c r="BS1049" s="427"/>
      <c r="BT1049" s="427"/>
      <c r="BU1049" s="427"/>
      <c r="BV1049" s="427"/>
      <c r="BW1049" s="427"/>
      <c r="BX1049" s="427"/>
      <c r="BY1049" s="427"/>
      <c r="BZ1049" s="427"/>
      <c r="CA1049" s="427"/>
      <c r="CB1049" s="427"/>
      <c r="CC1049" s="427"/>
      <c r="CD1049" s="427"/>
      <c r="CE1049" s="427"/>
      <c r="CF1049" s="427"/>
      <c r="CG1049" s="427"/>
      <c r="CH1049" s="427"/>
      <c r="CI1049" s="427"/>
      <c r="CJ1049" s="427"/>
      <c r="CK1049" s="427"/>
      <c r="CL1049" s="427"/>
      <c r="CM1049" s="427"/>
    </row>
    <row r="1050">
      <c r="AD1050" s="427"/>
      <c r="AE1050" s="427"/>
      <c r="AF1050" s="427"/>
      <c r="AG1050" s="427"/>
      <c r="AH1050" s="427"/>
      <c r="AI1050" s="427"/>
      <c r="AJ1050" s="427"/>
      <c r="AK1050" s="427"/>
      <c r="AL1050" s="427"/>
      <c r="AM1050" s="427"/>
      <c r="AN1050" s="427"/>
      <c r="AO1050" s="427"/>
      <c r="AP1050" s="427"/>
      <c r="AQ1050" s="427"/>
      <c r="AR1050" s="427"/>
      <c r="AS1050" s="427"/>
      <c r="AT1050" s="427"/>
      <c r="AU1050" s="427"/>
      <c r="AV1050" s="427"/>
      <c r="AW1050" s="427"/>
      <c r="AX1050" s="427"/>
      <c r="AY1050" s="427"/>
      <c r="AZ1050" s="427"/>
      <c r="BA1050" s="427"/>
      <c r="BB1050" s="427"/>
      <c r="BC1050" s="427"/>
      <c r="BD1050" s="427"/>
      <c r="BE1050" s="427"/>
      <c r="BF1050" s="427"/>
      <c r="BG1050" s="427"/>
      <c r="BH1050" s="427"/>
      <c r="BI1050" s="427"/>
      <c r="BJ1050" s="427"/>
      <c r="BK1050" s="427"/>
      <c r="BL1050" s="427"/>
      <c r="BM1050" s="427"/>
      <c r="BN1050" s="427"/>
      <c r="BO1050" s="427"/>
      <c r="BP1050" s="427"/>
      <c r="BQ1050" s="427"/>
      <c r="BR1050" s="427"/>
      <c r="BS1050" s="427"/>
      <c r="BT1050" s="427"/>
      <c r="BU1050" s="427"/>
      <c r="BV1050" s="427"/>
      <c r="BW1050" s="427"/>
      <c r="BX1050" s="427"/>
      <c r="BY1050" s="427"/>
      <c r="BZ1050" s="427"/>
      <c r="CA1050" s="427"/>
      <c r="CB1050" s="427"/>
      <c r="CC1050" s="427"/>
      <c r="CD1050" s="427"/>
      <c r="CE1050" s="427"/>
      <c r="CF1050" s="427"/>
      <c r="CG1050" s="427"/>
      <c r="CH1050" s="427"/>
      <c r="CI1050" s="427"/>
      <c r="CJ1050" s="427"/>
      <c r="CK1050" s="427"/>
      <c r="CL1050" s="427"/>
      <c r="CM1050" s="427"/>
    </row>
    <row r="1051">
      <c r="AD1051" s="427"/>
      <c r="AE1051" s="427"/>
      <c r="AF1051" s="427"/>
      <c r="AG1051" s="427"/>
      <c r="AH1051" s="427"/>
      <c r="AI1051" s="427"/>
      <c r="AJ1051" s="427"/>
      <c r="AK1051" s="427"/>
      <c r="AL1051" s="427"/>
      <c r="AM1051" s="427"/>
      <c r="AN1051" s="427"/>
      <c r="AO1051" s="427"/>
      <c r="AP1051" s="427"/>
      <c r="AQ1051" s="427"/>
      <c r="AR1051" s="427"/>
      <c r="AS1051" s="427"/>
      <c r="AT1051" s="427"/>
      <c r="AU1051" s="427"/>
      <c r="AV1051" s="427"/>
      <c r="AW1051" s="427"/>
      <c r="AX1051" s="427"/>
      <c r="AY1051" s="427"/>
      <c r="AZ1051" s="427"/>
      <c r="BA1051" s="427"/>
      <c r="BB1051" s="427"/>
      <c r="BC1051" s="427"/>
      <c r="BD1051" s="427"/>
      <c r="BE1051" s="427"/>
      <c r="BF1051" s="427"/>
      <c r="BG1051" s="427"/>
      <c r="BH1051" s="427"/>
      <c r="BI1051" s="427"/>
      <c r="BJ1051" s="427"/>
      <c r="BK1051" s="427"/>
      <c r="BL1051" s="427"/>
      <c r="BM1051" s="427"/>
      <c r="BN1051" s="427"/>
      <c r="BO1051" s="427"/>
      <c r="BP1051" s="427"/>
      <c r="BQ1051" s="427"/>
      <c r="BR1051" s="427"/>
      <c r="BS1051" s="427"/>
      <c r="BT1051" s="427"/>
      <c r="BU1051" s="427"/>
      <c r="BV1051" s="427"/>
      <c r="BW1051" s="427"/>
      <c r="BX1051" s="427"/>
      <c r="BY1051" s="427"/>
      <c r="BZ1051" s="427"/>
      <c r="CA1051" s="427"/>
      <c r="CB1051" s="427"/>
      <c r="CC1051" s="427"/>
      <c r="CD1051" s="427"/>
      <c r="CE1051" s="427"/>
      <c r="CF1051" s="427"/>
      <c r="CG1051" s="427"/>
      <c r="CH1051" s="427"/>
      <c r="CI1051" s="427"/>
      <c r="CJ1051" s="427"/>
      <c r="CK1051" s="427"/>
      <c r="CL1051" s="427"/>
      <c r="CM1051" s="427"/>
    </row>
    <row r="1052">
      <c r="AD1052" s="427"/>
      <c r="AE1052" s="427"/>
      <c r="AF1052" s="427"/>
      <c r="AG1052" s="427"/>
      <c r="AH1052" s="427"/>
      <c r="AI1052" s="427"/>
      <c r="AJ1052" s="427"/>
      <c r="AK1052" s="427"/>
      <c r="AL1052" s="427"/>
      <c r="AM1052" s="427"/>
      <c r="AN1052" s="427"/>
      <c r="AO1052" s="427"/>
      <c r="AP1052" s="427"/>
      <c r="AQ1052" s="427"/>
      <c r="AR1052" s="427"/>
      <c r="AS1052" s="427"/>
      <c r="AT1052" s="427"/>
      <c r="AU1052" s="427"/>
      <c r="AV1052" s="427"/>
      <c r="AW1052" s="427"/>
      <c r="AX1052" s="427"/>
      <c r="AY1052" s="427"/>
      <c r="AZ1052" s="427"/>
      <c r="BA1052" s="427"/>
      <c r="BB1052" s="427"/>
      <c r="BC1052" s="427"/>
      <c r="BD1052" s="427"/>
      <c r="BE1052" s="427"/>
      <c r="BF1052" s="427"/>
      <c r="BG1052" s="427"/>
      <c r="BH1052" s="427"/>
      <c r="BI1052" s="427"/>
      <c r="BJ1052" s="427"/>
      <c r="BK1052" s="427"/>
      <c r="BL1052" s="427"/>
      <c r="BM1052" s="427"/>
      <c r="BN1052" s="427"/>
      <c r="BO1052" s="427"/>
      <c r="BP1052" s="427"/>
      <c r="BQ1052" s="427"/>
      <c r="BR1052" s="427"/>
      <c r="BS1052" s="427"/>
      <c r="BT1052" s="427"/>
      <c r="BU1052" s="427"/>
      <c r="BV1052" s="427"/>
      <c r="BW1052" s="427"/>
      <c r="BX1052" s="427"/>
      <c r="BY1052" s="427"/>
      <c r="BZ1052" s="427"/>
      <c r="CA1052" s="427"/>
      <c r="CB1052" s="427"/>
      <c r="CC1052" s="427"/>
      <c r="CD1052" s="427"/>
      <c r="CE1052" s="427"/>
      <c r="CF1052" s="427"/>
      <c r="CG1052" s="427"/>
      <c r="CH1052" s="427"/>
      <c r="CI1052" s="427"/>
      <c r="CJ1052" s="427"/>
      <c r="CK1052" s="427"/>
      <c r="CL1052" s="427"/>
      <c r="CM1052" s="427"/>
    </row>
    <row r="1053">
      <c r="AD1053" s="427"/>
      <c r="AE1053" s="427"/>
      <c r="AF1053" s="427"/>
      <c r="AG1053" s="427"/>
      <c r="AH1053" s="427"/>
      <c r="AI1053" s="427"/>
      <c r="AJ1053" s="427"/>
      <c r="AK1053" s="427"/>
      <c r="AL1053" s="427"/>
      <c r="AM1053" s="427"/>
      <c r="AN1053" s="427"/>
      <c r="AO1053" s="427"/>
      <c r="AP1053" s="427"/>
      <c r="AQ1053" s="427"/>
      <c r="AR1053" s="427"/>
      <c r="AS1053" s="427"/>
      <c r="AT1053" s="427"/>
      <c r="AU1053" s="427"/>
      <c r="AV1053" s="427"/>
      <c r="AW1053" s="427"/>
      <c r="AX1053" s="427"/>
      <c r="AY1053" s="427"/>
      <c r="AZ1053" s="427"/>
      <c r="BA1053" s="427"/>
      <c r="BB1053" s="427"/>
      <c r="BC1053" s="427"/>
      <c r="BD1053" s="427"/>
      <c r="BE1053" s="427"/>
      <c r="BF1053" s="427"/>
      <c r="BG1053" s="427"/>
      <c r="BH1053" s="427"/>
      <c r="BI1053" s="427"/>
      <c r="BJ1053" s="427"/>
      <c r="BK1053" s="427"/>
      <c r="BL1053" s="427"/>
      <c r="BM1053" s="427"/>
      <c r="BN1053" s="427"/>
      <c r="BO1053" s="427"/>
      <c r="BP1053" s="427"/>
      <c r="BQ1053" s="427"/>
      <c r="BR1053" s="427"/>
      <c r="BS1053" s="427"/>
      <c r="BT1053" s="427"/>
      <c r="BU1053" s="427"/>
      <c r="BV1053" s="427"/>
      <c r="BW1053" s="427"/>
      <c r="BX1053" s="427"/>
      <c r="BY1053" s="427"/>
      <c r="BZ1053" s="427"/>
      <c r="CA1053" s="427"/>
      <c r="CB1053" s="427"/>
      <c r="CC1053" s="427"/>
      <c r="CD1053" s="427"/>
      <c r="CE1053" s="427"/>
      <c r="CF1053" s="427"/>
      <c r="CG1053" s="427"/>
      <c r="CH1053" s="427"/>
      <c r="CI1053" s="427"/>
      <c r="CJ1053" s="427"/>
      <c r="CK1053" s="427"/>
      <c r="CL1053" s="427"/>
      <c r="CM1053" s="427"/>
    </row>
    <row r="1054">
      <c r="AD1054" s="427"/>
      <c r="AE1054" s="427"/>
      <c r="AF1054" s="427"/>
      <c r="AG1054" s="427"/>
      <c r="AH1054" s="427"/>
      <c r="AI1054" s="427"/>
      <c r="AJ1054" s="427"/>
      <c r="AK1054" s="427"/>
      <c r="AL1054" s="427"/>
      <c r="AM1054" s="427"/>
      <c r="AN1054" s="427"/>
      <c r="AO1054" s="427"/>
      <c r="AP1054" s="427"/>
      <c r="AQ1054" s="427"/>
      <c r="AR1054" s="427"/>
      <c r="AS1054" s="427"/>
      <c r="AT1054" s="427"/>
      <c r="AU1054" s="427"/>
      <c r="AV1054" s="427"/>
      <c r="AW1054" s="427"/>
      <c r="AX1054" s="427"/>
      <c r="AY1054" s="427"/>
      <c r="AZ1054" s="427"/>
      <c r="BA1054" s="427"/>
      <c r="BB1054" s="427"/>
      <c r="BC1054" s="427"/>
      <c r="BD1054" s="427"/>
      <c r="BE1054" s="427"/>
      <c r="BF1054" s="427"/>
      <c r="BG1054" s="427"/>
      <c r="BH1054" s="427"/>
      <c r="BI1054" s="427"/>
      <c r="BJ1054" s="427"/>
      <c r="BK1054" s="427"/>
      <c r="BL1054" s="427"/>
      <c r="BM1054" s="427"/>
      <c r="BN1054" s="427"/>
      <c r="BO1054" s="427"/>
      <c r="BP1054" s="427"/>
      <c r="BQ1054" s="427"/>
      <c r="BR1054" s="427"/>
      <c r="BS1054" s="427"/>
      <c r="BT1054" s="427"/>
      <c r="BU1054" s="427"/>
      <c r="BV1054" s="427"/>
      <c r="BW1054" s="427"/>
      <c r="BX1054" s="427"/>
      <c r="BY1054" s="427"/>
      <c r="BZ1054" s="427"/>
      <c r="CA1054" s="427"/>
      <c r="CB1054" s="427"/>
      <c r="CC1054" s="427"/>
      <c r="CD1054" s="427"/>
      <c r="CE1054" s="427"/>
      <c r="CF1054" s="427"/>
      <c r="CG1054" s="427"/>
      <c r="CH1054" s="427"/>
      <c r="CI1054" s="427"/>
      <c r="CJ1054" s="427"/>
      <c r="CK1054" s="427"/>
      <c r="CL1054" s="427"/>
      <c r="CM1054" s="427"/>
    </row>
    <row r="1055">
      <c r="AD1055" s="427"/>
      <c r="AE1055" s="427"/>
      <c r="AF1055" s="427"/>
      <c r="AG1055" s="427"/>
      <c r="AH1055" s="427"/>
      <c r="AI1055" s="427"/>
      <c r="AJ1055" s="427"/>
      <c r="AK1055" s="427"/>
      <c r="AL1055" s="427"/>
      <c r="AM1055" s="427"/>
      <c r="AN1055" s="427"/>
      <c r="AO1055" s="427"/>
      <c r="AP1055" s="427"/>
      <c r="AQ1055" s="427"/>
      <c r="AR1055" s="427"/>
      <c r="AS1055" s="427"/>
      <c r="AT1055" s="427"/>
      <c r="AU1055" s="427"/>
      <c r="AV1055" s="427"/>
      <c r="AW1055" s="427"/>
      <c r="AX1055" s="427"/>
      <c r="AY1055" s="427"/>
      <c r="AZ1055" s="427"/>
      <c r="BA1055" s="427"/>
      <c r="BB1055" s="427"/>
      <c r="BC1055" s="427"/>
      <c r="BD1055" s="427"/>
      <c r="BE1055" s="427"/>
      <c r="BF1055" s="427"/>
      <c r="BG1055" s="427"/>
      <c r="BH1055" s="427"/>
      <c r="BI1055" s="427"/>
      <c r="BJ1055" s="427"/>
      <c r="BK1055" s="427"/>
      <c r="BL1055" s="427"/>
      <c r="BM1055" s="427"/>
      <c r="BN1055" s="427"/>
      <c r="BO1055" s="427"/>
      <c r="BP1055" s="427"/>
      <c r="BQ1055" s="427"/>
      <c r="BR1055" s="427"/>
      <c r="BS1055" s="427"/>
      <c r="BT1055" s="427"/>
      <c r="BU1055" s="427"/>
      <c r="BV1055" s="427"/>
      <c r="BW1055" s="427"/>
      <c r="BX1055" s="427"/>
      <c r="BY1055" s="427"/>
      <c r="BZ1055" s="427"/>
      <c r="CA1055" s="427"/>
      <c r="CB1055" s="427"/>
      <c r="CC1055" s="427"/>
      <c r="CD1055" s="427"/>
      <c r="CE1055" s="427"/>
      <c r="CF1055" s="427"/>
      <c r="CG1055" s="427"/>
      <c r="CH1055" s="427"/>
      <c r="CI1055" s="427"/>
      <c r="CJ1055" s="427"/>
      <c r="CK1055" s="427"/>
      <c r="CL1055" s="427"/>
      <c r="CM1055" s="427"/>
    </row>
    <row r="1056">
      <c r="AD1056" s="427"/>
      <c r="AE1056" s="427"/>
      <c r="AF1056" s="427"/>
      <c r="AG1056" s="427"/>
      <c r="AH1056" s="427"/>
      <c r="AI1056" s="427"/>
      <c r="AJ1056" s="427"/>
      <c r="AK1056" s="427"/>
      <c r="AL1056" s="427"/>
      <c r="AM1056" s="427"/>
      <c r="AN1056" s="427"/>
      <c r="AO1056" s="427"/>
      <c r="AP1056" s="427"/>
      <c r="AQ1056" s="427"/>
      <c r="AR1056" s="427"/>
      <c r="AS1056" s="427"/>
      <c r="AT1056" s="427"/>
      <c r="AU1056" s="427"/>
      <c r="AV1056" s="427"/>
      <c r="AW1056" s="427"/>
      <c r="AX1056" s="427"/>
      <c r="AY1056" s="427"/>
      <c r="AZ1056" s="427"/>
      <c r="BA1056" s="427"/>
      <c r="BB1056" s="427"/>
      <c r="BC1056" s="427"/>
      <c r="BD1056" s="427"/>
      <c r="BE1056" s="427"/>
      <c r="BF1056" s="427"/>
      <c r="BG1056" s="427"/>
      <c r="BH1056" s="427"/>
      <c r="BI1056" s="427"/>
      <c r="BJ1056" s="427"/>
      <c r="BK1056" s="427"/>
      <c r="BL1056" s="427"/>
      <c r="BM1056" s="427"/>
      <c r="BN1056" s="427"/>
      <c r="BO1056" s="427"/>
      <c r="BP1056" s="427"/>
      <c r="BQ1056" s="427"/>
      <c r="BR1056" s="427"/>
      <c r="BS1056" s="427"/>
      <c r="BT1056" s="427"/>
      <c r="BU1056" s="427"/>
      <c r="BV1056" s="427"/>
      <c r="BW1056" s="427"/>
      <c r="BX1056" s="427"/>
      <c r="BY1056" s="427"/>
      <c r="BZ1056" s="427"/>
      <c r="CA1056" s="427"/>
      <c r="CB1056" s="427"/>
      <c r="CC1056" s="427"/>
      <c r="CD1056" s="427"/>
      <c r="CE1056" s="427"/>
      <c r="CF1056" s="427"/>
      <c r="CG1056" s="427"/>
      <c r="CH1056" s="427"/>
      <c r="CI1056" s="427"/>
      <c r="CJ1056" s="427"/>
      <c r="CK1056" s="427"/>
      <c r="CL1056" s="427"/>
      <c r="CM1056" s="427"/>
    </row>
    <row r="1057">
      <c r="AD1057" s="427"/>
      <c r="AE1057" s="427"/>
      <c r="AF1057" s="427"/>
      <c r="AG1057" s="427"/>
      <c r="AH1057" s="427"/>
      <c r="AI1057" s="427"/>
      <c r="AJ1057" s="427"/>
      <c r="AK1057" s="427"/>
      <c r="AL1057" s="427"/>
      <c r="AM1057" s="427"/>
      <c r="AN1057" s="427"/>
      <c r="AO1057" s="427"/>
      <c r="AP1057" s="427"/>
      <c r="AQ1057" s="427"/>
      <c r="AR1057" s="427"/>
      <c r="AS1057" s="427"/>
      <c r="AT1057" s="427"/>
      <c r="AU1057" s="427"/>
      <c r="AV1057" s="427"/>
      <c r="AW1057" s="427"/>
      <c r="AX1057" s="427"/>
      <c r="AY1057" s="427"/>
      <c r="AZ1057" s="427"/>
      <c r="BA1057" s="427"/>
      <c r="BB1057" s="427"/>
      <c r="BC1057" s="427"/>
      <c r="BD1057" s="427"/>
      <c r="BE1057" s="427"/>
      <c r="BF1057" s="427"/>
      <c r="BG1057" s="427"/>
      <c r="BH1057" s="427"/>
      <c r="BI1057" s="427"/>
      <c r="BJ1057" s="427"/>
      <c r="BK1057" s="427"/>
      <c r="BL1057" s="427"/>
      <c r="BM1057" s="427"/>
      <c r="BN1057" s="427"/>
      <c r="BO1057" s="427"/>
      <c r="BP1057" s="427"/>
      <c r="BQ1057" s="427"/>
      <c r="BR1057" s="427"/>
      <c r="BS1057" s="427"/>
      <c r="BT1057" s="427"/>
      <c r="BU1057" s="427"/>
      <c r="BV1057" s="427"/>
      <c r="BW1057" s="427"/>
      <c r="BX1057" s="427"/>
      <c r="BY1057" s="427"/>
      <c r="BZ1057" s="427"/>
      <c r="CA1057" s="427"/>
      <c r="CB1057" s="427"/>
      <c r="CC1057" s="427"/>
      <c r="CD1057" s="427"/>
      <c r="CE1057" s="427"/>
      <c r="CF1057" s="427"/>
      <c r="CG1057" s="427"/>
      <c r="CH1057" s="427"/>
      <c r="CI1057" s="427"/>
      <c r="CJ1057" s="427"/>
      <c r="CK1057" s="427"/>
      <c r="CL1057" s="427"/>
      <c r="CM1057" s="427"/>
    </row>
    <row r="1058">
      <c r="AD1058" s="427"/>
      <c r="AE1058" s="427"/>
      <c r="AF1058" s="427"/>
      <c r="AG1058" s="427"/>
      <c r="AH1058" s="427"/>
      <c r="AI1058" s="427"/>
      <c r="AJ1058" s="427"/>
      <c r="AK1058" s="427"/>
      <c r="AL1058" s="427"/>
      <c r="AM1058" s="427"/>
      <c r="AN1058" s="427"/>
      <c r="AO1058" s="427"/>
      <c r="AP1058" s="427"/>
      <c r="AQ1058" s="427"/>
      <c r="AR1058" s="427"/>
      <c r="AS1058" s="427"/>
      <c r="AT1058" s="427"/>
      <c r="AU1058" s="427"/>
      <c r="AV1058" s="427"/>
      <c r="AW1058" s="427"/>
      <c r="AX1058" s="427"/>
      <c r="AY1058" s="427"/>
      <c r="AZ1058" s="427"/>
      <c r="BA1058" s="427"/>
      <c r="BB1058" s="427"/>
      <c r="BC1058" s="427"/>
      <c r="BD1058" s="427"/>
      <c r="BE1058" s="427"/>
      <c r="BF1058" s="427"/>
      <c r="BG1058" s="427"/>
      <c r="BH1058" s="427"/>
      <c r="BI1058" s="427"/>
      <c r="BJ1058" s="427"/>
      <c r="BK1058" s="427"/>
      <c r="BL1058" s="427"/>
      <c r="BM1058" s="427"/>
      <c r="BN1058" s="427"/>
      <c r="BO1058" s="427"/>
      <c r="BP1058" s="427"/>
      <c r="BQ1058" s="427"/>
      <c r="BR1058" s="427"/>
      <c r="BS1058" s="427"/>
      <c r="BT1058" s="427"/>
      <c r="BU1058" s="427"/>
      <c r="BV1058" s="427"/>
      <c r="BW1058" s="427"/>
      <c r="BX1058" s="427"/>
      <c r="BY1058" s="427"/>
      <c r="BZ1058" s="427"/>
      <c r="CA1058" s="427"/>
      <c r="CB1058" s="427"/>
      <c r="CC1058" s="427"/>
      <c r="CD1058" s="427"/>
      <c r="CE1058" s="427"/>
      <c r="CF1058" s="427"/>
      <c r="CG1058" s="427"/>
      <c r="CH1058" s="427"/>
      <c r="CI1058" s="427"/>
      <c r="CJ1058" s="427"/>
      <c r="CK1058" s="427"/>
      <c r="CL1058" s="427"/>
      <c r="CM1058" s="427"/>
    </row>
    <row r="1059">
      <c r="AD1059" s="427"/>
      <c r="AE1059" s="427"/>
      <c r="AF1059" s="427"/>
      <c r="AG1059" s="427"/>
      <c r="AH1059" s="427"/>
      <c r="AI1059" s="427"/>
      <c r="AJ1059" s="427"/>
      <c r="AK1059" s="427"/>
      <c r="AL1059" s="427"/>
      <c r="AM1059" s="427"/>
      <c r="AN1059" s="427"/>
      <c r="AO1059" s="427"/>
      <c r="AP1059" s="427"/>
      <c r="AQ1059" s="427"/>
      <c r="AR1059" s="427"/>
      <c r="AS1059" s="427"/>
      <c r="AT1059" s="427"/>
      <c r="AU1059" s="427"/>
      <c r="AV1059" s="427"/>
      <c r="AW1059" s="427"/>
      <c r="AX1059" s="427"/>
      <c r="AY1059" s="427"/>
      <c r="AZ1059" s="427"/>
      <c r="BA1059" s="427"/>
      <c r="BB1059" s="427"/>
      <c r="BC1059" s="427"/>
      <c r="BD1059" s="427"/>
      <c r="BE1059" s="427"/>
      <c r="BF1059" s="427"/>
      <c r="BG1059" s="427"/>
      <c r="BH1059" s="427"/>
      <c r="BI1059" s="427"/>
      <c r="BJ1059" s="427"/>
      <c r="BK1059" s="427"/>
      <c r="BL1059" s="427"/>
      <c r="BM1059" s="427"/>
      <c r="BN1059" s="427"/>
      <c r="BO1059" s="427"/>
      <c r="BP1059" s="427"/>
      <c r="BQ1059" s="427"/>
      <c r="BR1059" s="427"/>
      <c r="BS1059" s="427"/>
      <c r="BT1059" s="427"/>
      <c r="BU1059" s="427"/>
      <c r="BV1059" s="427"/>
      <c r="BW1059" s="427"/>
      <c r="BX1059" s="427"/>
      <c r="BY1059" s="427"/>
      <c r="BZ1059" s="427"/>
      <c r="CA1059" s="427"/>
      <c r="CB1059" s="427"/>
      <c r="CC1059" s="427"/>
      <c r="CD1059" s="427"/>
      <c r="CE1059" s="427"/>
      <c r="CF1059" s="427"/>
      <c r="CG1059" s="427"/>
      <c r="CH1059" s="427"/>
      <c r="CI1059" s="427"/>
      <c r="CJ1059" s="427"/>
      <c r="CK1059" s="427"/>
      <c r="CL1059" s="427"/>
      <c r="CM1059" s="427"/>
    </row>
    <row r="1060">
      <c r="AD1060" s="427"/>
      <c r="AE1060" s="427"/>
      <c r="AF1060" s="427"/>
      <c r="AG1060" s="427"/>
      <c r="AH1060" s="427"/>
      <c r="AI1060" s="427"/>
      <c r="AJ1060" s="427"/>
      <c r="AK1060" s="427"/>
      <c r="AL1060" s="427"/>
      <c r="AM1060" s="427"/>
      <c r="AN1060" s="427"/>
      <c r="AO1060" s="427"/>
      <c r="AP1060" s="427"/>
      <c r="AQ1060" s="427"/>
      <c r="AR1060" s="427"/>
      <c r="AS1060" s="427"/>
      <c r="AT1060" s="427"/>
      <c r="AU1060" s="427"/>
      <c r="AV1060" s="427"/>
      <c r="AW1060" s="427"/>
      <c r="AX1060" s="427"/>
      <c r="AY1060" s="427"/>
      <c r="AZ1060" s="427"/>
      <c r="BA1060" s="427"/>
      <c r="BB1060" s="427"/>
      <c r="BC1060" s="427"/>
      <c r="BD1060" s="427"/>
      <c r="BE1060" s="427"/>
      <c r="BF1060" s="427"/>
      <c r="BG1060" s="427"/>
      <c r="BH1060" s="427"/>
      <c r="BI1060" s="427"/>
      <c r="BJ1060" s="427"/>
      <c r="BK1060" s="427"/>
      <c r="BL1060" s="427"/>
      <c r="BM1060" s="427"/>
      <c r="BN1060" s="427"/>
      <c r="BO1060" s="427"/>
      <c r="BP1060" s="427"/>
      <c r="BQ1060" s="427"/>
      <c r="BR1060" s="427"/>
      <c r="BS1060" s="427"/>
      <c r="BT1060" s="427"/>
      <c r="BU1060" s="427"/>
      <c r="BV1060" s="427"/>
      <c r="BW1060" s="427"/>
      <c r="BX1060" s="427"/>
      <c r="BY1060" s="427"/>
      <c r="BZ1060" s="427"/>
      <c r="CA1060" s="427"/>
      <c r="CB1060" s="427"/>
      <c r="CC1060" s="427"/>
      <c r="CD1060" s="427"/>
      <c r="CE1060" s="427"/>
      <c r="CF1060" s="427"/>
      <c r="CG1060" s="427"/>
      <c r="CH1060" s="427"/>
      <c r="CI1060" s="427"/>
      <c r="CJ1060" s="427"/>
      <c r="CK1060" s="427"/>
      <c r="CL1060" s="427"/>
      <c r="CM1060" s="427"/>
    </row>
    <row r="1061">
      <c r="AD1061" s="427"/>
      <c r="AE1061" s="427"/>
      <c r="AF1061" s="427"/>
      <c r="AG1061" s="427"/>
      <c r="AH1061" s="427"/>
      <c r="AI1061" s="427"/>
      <c r="AJ1061" s="427"/>
      <c r="AK1061" s="427"/>
      <c r="AL1061" s="427"/>
      <c r="AM1061" s="427"/>
      <c r="AN1061" s="427"/>
      <c r="AO1061" s="427"/>
      <c r="AP1061" s="427"/>
      <c r="AQ1061" s="427"/>
      <c r="AR1061" s="427"/>
      <c r="AS1061" s="427"/>
      <c r="AT1061" s="427"/>
      <c r="AU1061" s="427"/>
      <c r="AV1061" s="427"/>
      <c r="AW1061" s="427"/>
      <c r="AX1061" s="427"/>
      <c r="AY1061" s="427"/>
      <c r="AZ1061" s="427"/>
      <c r="BA1061" s="427"/>
      <c r="BB1061" s="427"/>
      <c r="BC1061" s="427"/>
      <c r="BD1061" s="427"/>
      <c r="BE1061" s="427"/>
      <c r="BF1061" s="427"/>
      <c r="BG1061" s="427"/>
      <c r="BH1061" s="427"/>
      <c r="BI1061" s="427"/>
      <c r="BJ1061" s="427"/>
      <c r="BK1061" s="427"/>
      <c r="BL1061" s="427"/>
      <c r="BM1061" s="427"/>
      <c r="BN1061" s="427"/>
      <c r="BO1061" s="427"/>
      <c r="BP1061" s="427"/>
      <c r="BQ1061" s="427"/>
      <c r="BR1061" s="427"/>
      <c r="BS1061" s="427"/>
      <c r="BT1061" s="427"/>
      <c r="BU1061" s="427"/>
      <c r="BV1061" s="427"/>
      <c r="BW1061" s="427"/>
      <c r="BX1061" s="427"/>
      <c r="BY1061" s="427"/>
      <c r="BZ1061" s="427"/>
      <c r="CA1061" s="427"/>
      <c r="CB1061" s="427"/>
      <c r="CC1061" s="427"/>
      <c r="CD1061" s="427"/>
      <c r="CE1061" s="427"/>
      <c r="CF1061" s="427"/>
      <c r="CG1061" s="427"/>
      <c r="CH1061" s="427"/>
      <c r="CI1061" s="427"/>
      <c r="CJ1061" s="427"/>
      <c r="CK1061" s="427"/>
      <c r="CL1061" s="427"/>
      <c r="CM1061" s="427"/>
    </row>
    <row r="1062">
      <c r="AD1062" s="427"/>
      <c r="AE1062" s="427"/>
      <c r="AF1062" s="427"/>
      <c r="AG1062" s="427"/>
      <c r="AH1062" s="427"/>
      <c r="AI1062" s="427"/>
      <c r="AJ1062" s="427"/>
      <c r="AK1062" s="427"/>
      <c r="AL1062" s="427"/>
      <c r="AM1062" s="427"/>
      <c r="AN1062" s="427"/>
      <c r="AO1062" s="427"/>
      <c r="AP1062" s="427"/>
      <c r="AQ1062" s="427"/>
      <c r="AR1062" s="427"/>
      <c r="AS1062" s="427"/>
      <c r="AT1062" s="427"/>
      <c r="AU1062" s="427"/>
      <c r="AV1062" s="427"/>
      <c r="AW1062" s="427"/>
      <c r="AX1062" s="427"/>
      <c r="AY1062" s="427"/>
      <c r="AZ1062" s="427"/>
      <c r="BA1062" s="427"/>
      <c r="BB1062" s="427"/>
      <c r="BC1062" s="427"/>
      <c r="BD1062" s="427"/>
      <c r="BE1062" s="427"/>
      <c r="BF1062" s="427"/>
      <c r="BG1062" s="427"/>
      <c r="BH1062" s="427"/>
      <c r="BI1062" s="427"/>
      <c r="BJ1062" s="427"/>
      <c r="BK1062" s="427"/>
      <c r="BL1062" s="427"/>
      <c r="BM1062" s="427"/>
      <c r="BN1062" s="427"/>
      <c r="BO1062" s="427"/>
      <c r="BP1062" s="427"/>
      <c r="BQ1062" s="427"/>
      <c r="BR1062" s="427"/>
      <c r="BS1062" s="427"/>
      <c r="BT1062" s="427"/>
      <c r="BU1062" s="427"/>
      <c r="BV1062" s="427"/>
      <c r="BW1062" s="427"/>
      <c r="BX1062" s="427"/>
      <c r="BY1062" s="427"/>
      <c r="BZ1062" s="427"/>
      <c r="CA1062" s="427"/>
      <c r="CB1062" s="427"/>
      <c r="CC1062" s="427"/>
      <c r="CD1062" s="427"/>
      <c r="CE1062" s="427"/>
      <c r="CF1062" s="427"/>
      <c r="CG1062" s="427"/>
      <c r="CH1062" s="427"/>
      <c r="CI1062" s="427"/>
      <c r="CJ1062" s="427"/>
      <c r="CK1062" s="427"/>
      <c r="CL1062" s="427"/>
      <c r="CM1062" s="427"/>
    </row>
    <row r="1063">
      <c r="AD1063" s="427"/>
      <c r="AE1063" s="427"/>
      <c r="AF1063" s="427"/>
      <c r="AG1063" s="427"/>
      <c r="AH1063" s="427"/>
      <c r="AI1063" s="427"/>
      <c r="AJ1063" s="427"/>
      <c r="AK1063" s="427"/>
      <c r="AL1063" s="427"/>
      <c r="AM1063" s="427"/>
      <c r="AN1063" s="427"/>
      <c r="AO1063" s="427"/>
      <c r="AP1063" s="427"/>
      <c r="AQ1063" s="427"/>
      <c r="AR1063" s="427"/>
      <c r="AS1063" s="427"/>
      <c r="AT1063" s="427"/>
      <c r="AU1063" s="427"/>
      <c r="AV1063" s="427"/>
      <c r="AW1063" s="427"/>
      <c r="AX1063" s="427"/>
      <c r="AY1063" s="427"/>
      <c r="AZ1063" s="427"/>
      <c r="BA1063" s="427"/>
      <c r="BB1063" s="427"/>
      <c r="BC1063" s="427"/>
      <c r="BD1063" s="427"/>
      <c r="BE1063" s="427"/>
      <c r="BF1063" s="427"/>
      <c r="BG1063" s="427"/>
      <c r="BH1063" s="427"/>
      <c r="BI1063" s="427"/>
      <c r="BJ1063" s="427"/>
      <c r="BK1063" s="427"/>
      <c r="BL1063" s="427"/>
      <c r="BM1063" s="427"/>
      <c r="BN1063" s="427"/>
      <c r="BO1063" s="427"/>
      <c r="BP1063" s="427"/>
      <c r="BQ1063" s="427"/>
      <c r="BR1063" s="427"/>
      <c r="BS1063" s="427"/>
      <c r="BT1063" s="427"/>
      <c r="BU1063" s="427"/>
      <c r="BV1063" s="427"/>
      <c r="BW1063" s="427"/>
      <c r="BX1063" s="427"/>
      <c r="BY1063" s="427"/>
      <c r="BZ1063" s="427"/>
      <c r="CA1063" s="427"/>
      <c r="CB1063" s="427"/>
      <c r="CC1063" s="427"/>
      <c r="CD1063" s="427"/>
      <c r="CE1063" s="427"/>
      <c r="CF1063" s="427"/>
      <c r="CG1063" s="427"/>
      <c r="CH1063" s="427"/>
      <c r="CI1063" s="427"/>
      <c r="CJ1063" s="427"/>
      <c r="CK1063" s="427"/>
      <c r="CL1063" s="427"/>
      <c r="CM1063" s="427"/>
    </row>
    <row r="1064">
      <c r="AD1064" s="427"/>
      <c r="AE1064" s="427"/>
      <c r="AF1064" s="427"/>
      <c r="AG1064" s="427"/>
      <c r="AH1064" s="427"/>
      <c r="AI1064" s="427"/>
      <c r="AJ1064" s="427"/>
      <c r="AK1064" s="427"/>
      <c r="AL1064" s="427"/>
      <c r="AM1064" s="427"/>
      <c r="AN1064" s="427"/>
      <c r="AO1064" s="427"/>
      <c r="AP1064" s="427"/>
      <c r="AQ1064" s="427"/>
      <c r="AR1064" s="427"/>
      <c r="AS1064" s="427"/>
      <c r="AT1064" s="427"/>
      <c r="AU1064" s="427"/>
      <c r="AV1064" s="427"/>
      <c r="AW1064" s="427"/>
      <c r="AX1064" s="427"/>
      <c r="AY1064" s="427"/>
      <c r="AZ1064" s="427"/>
      <c r="BA1064" s="427"/>
      <c r="BB1064" s="427"/>
      <c r="BC1064" s="427"/>
      <c r="BD1064" s="427"/>
      <c r="BE1064" s="427"/>
      <c r="BF1064" s="427"/>
      <c r="BG1064" s="427"/>
      <c r="BH1064" s="427"/>
      <c r="BI1064" s="427"/>
      <c r="BJ1064" s="427"/>
      <c r="BK1064" s="427"/>
      <c r="BL1064" s="427"/>
      <c r="BM1064" s="427"/>
      <c r="BN1064" s="427"/>
      <c r="BO1064" s="427"/>
      <c r="BP1064" s="427"/>
      <c r="BQ1064" s="427"/>
      <c r="BR1064" s="427"/>
      <c r="BS1064" s="427"/>
      <c r="BT1064" s="427"/>
      <c r="BU1064" s="427"/>
      <c r="BV1064" s="427"/>
      <c r="BW1064" s="427"/>
      <c r="BX1064" s="427"/>
      <c r="BY1064" s="427"/>
      <c r="BZ1064" s="427"/>
      <c r="CA1064" s="427"/>
      <c r="CB1064" s="427"/>
      <c r="CC1064" s="427"/>
      <c r="CD1064" s="427"/>
      <c r="CE1064" s="427"/>
      <c r="CF1064" s="427"/>
      <c r="CG1064" s="427"/>
      <c r="CH1064" s="427"/>
      <c r="CI1064" s="427"/>
      <c r="CJ1064" s="427"/>
      <c r="CK1064" s="427"/>
      <c r="CL1064" s="427"/>
      <c r="CM1064" s="427"/>
    </row>
    <row r="1065">
      <c r="AD1065" s="427"/>
      <c r="AE1065" s="427"/>
      <c r="AF1065" s="427"/>
      <c r="AG1065" s="427"/>
      <c r="AH1065" s="427"/>
      <c r="AI1065" s="427"/>
      <c r="AJ1065" s="427"/>
      <c r="AK1065" s="427"/>
      <c r="AL1065" s="427"/>
      <c r="AM1065" s="427"/>
      <c r="AN1065" s="427"/>
      <c r="AO1065" s="427"/>
      <c r="AP1065" s="427"/>
      <c r="AQ1065" s="427"/>
      <c r="AR1065" s="427"/>
      <c r="AS1065" s="427"/>
      <c r="AT1065" s="427"/>
      <c r="AU1065" s="427"/>
      <c r="AV1065" s="427"/>
      <c r="AW1065" s="427"/>
      <c r="AX1065" s="427"/>
      <c r="AY1065" s="427"/>
      <c r="AZ1065" s="427"/>
      <c r="BA1065" s="427"/>
      <c r="BB1065" s="427"/>
      <c r="BC1065" s="427"/>
      <c r="BD1065" s="427"/>
      <c r="BE1065" s="427"/>
      <c r="BF1065" s="427"/>
      <c r="BG1065" s="427"/>
      <c r="BH1065" s="427"/>
      <c r="BI1065" s="427"/>
      <c r="BJ1065" s="427"/>
      <c r="BK1065" s="427"/>
      <c r="BL1065" s="427"/>
      <c r="BM1065" s="427"/>
      <c r="BN1065" s="427"/>
      <c r="BO1065" s="427"/>
      <c r="BP1065" s="427"/>
      <c r="BQ1065" s="427"/>
      <c r="BR1065" s="427"/>
      <c r="BS1065" s="427"/>
      <c r="BT1065" s="427"/>
      <c r="BU1065" s="427"/>
      <c r="BV1065" s="427"/>
      <c r="BW1065" s="427"/>
      <c r="BX1065" s="427"/>
      <c r="BY1065" s="427"/>
      <c r="BZ1065" s="427"/>
      <c r="CA1065" s="427"/>
      <c r="CB1065" s="427"/>
      <c r="CC1065" s="427"/>
      <c r="CD1065" s="427"/>
      <c r="CE1065" s="427"/>
      <c r="CF1065" s="427"/>
      <c r="CG1065" s="427"/>
      <c r="CH1065" s="427"/>
      <c r="CI1065" s="427"/>
      <c r="CJ1065" s="427"/>
      <c r="CK1065" s="427"/>
      <c r="CL1065" s="427"/>
      <c r="CM1065" s="427"/>
    </row>
    <row r="1066">
      <c r="AD1066" s="427"/>
      <c r="AE1066" s="427"/>
      <c r="AF1066" s="427"/>
      <c r="AG1066" s="427"/>
      <c r="AH1066" s="427"/>
      <c r="AI1066" s="427"/>
      <c r="AJ1066" s="427"/>
      <c r="AK1066" s="427"/>
      <c r="AL1066" s="427"/>
      <c r="AM1066" s="427"/>
      <c r="AN1066" s="427"/>
      <c r="AO1066" s="427"/>
      <c r="AP1066" s="427"/>
      <c r="AQ1066" s="427"/>
      <c r="AR1066" s="427"/>
      <c r="AS1066" s="427"/>
      <c r="AT1066" s="427"/>
      <c r="AU1066" s="427"/>
      <c r="AV1066" s="427"/>
      <c r="AW1066" s="427"/>
      <c r="AX1066" s="427"/>
      <c r="AY1066" s="427"/>
      <c r="AZ1066" s="427"/>
      <c r="BA1066" s="427"/>
      <c r="BB1066" s="427"/>
      <c r="BC1066" s="427"/>
      <c r="BD1066" s="427"/>
      <c r="BE1066" s="427"/>
      <c r="BF1066" s="427"/>
      <c r="BG1066" s="427"/>
      <c r="BH1066" s="427"/>
      <c r="BI1066" s="427"/>
      <c r="BJ1066" s="427"/>
      <c r="BK1066" s="427"/>
      <c r="BL1066" s="427"/>
      <c r="BM1066" s="427"/>
      <c r="BN1066" s="427"/>
      <c r="BO1066" s="427"/>
      <c r="BP1066" s="427"/>
      <c r="BQ1066" s="427"/>
      <c r="BR1066" s="427"/>
      <c r="BS1066" s="427"/>
      <c r="BT1066" s="427"/>
      <c r="BU1066" s="427"/>
      <c r="BV1066" s="427"/>
      <c r="BW1066" s="427"/>
      <c r="BX1066" s="427"/>
      <c r="BY1066" s="427"/>
      <c r="BZ1066" s="427"/>
      <c r="CA1066" s="427"/>
      <c r="CB1066" s="427"/>
      <c r="CC1066" s="427"/>
      <c r="CD1066" s="427"/>
      <c r="CE1066" s="427"/>
      <c r="CF1066" s="427"/>
      <c r="CG1066" s="427"/>
      <c r="CH1066" s="427"/>
      <c r="CI1066" s="427"/>
      <c r="CJ1066" s="427"/>
      <c r="CK1066" s="427"/>
      <c r="CL1066" s="427"/>
      <c r="CM1066" s="427"/>
    </row>
    <row r="1067">
      <c r="AD1067" s="427"/>
      <c r="AE1067" s="427"/>
      <c r="AF1067" s="427"/>
      <c r="AG1067" s="427"/>
      <c r="AH1067" s="427"/>
      <c r="AI1067" s="427"/>
      <c r="AJ1067" s="427"/>
      <c r="AK1067" s="427"/>
      <c r="AL1067" s="427"/>
      <c r="AM1067" s="427"/>
      <c r="AN1067" s="427"/>
      <c r="AO1067" s="427"/>
      <c r="AP1067" s="427"/>
      <c r="AQ1067" s="427"/>
      <c r="AR1067" s="427"/>
      <c r="AS1067" s="427"/>
      <c r="AT1067" s="427"/>
      <c r="AU1067" s="427"/>
      <c r="AV1067" s="427"/>
      <c r="AW1067" s="427"/>
      <c r="AX1067" s="427"/>
      <c r="AY1067" s="427"/>
      <c r="AZ1067" s="427"/>
      <c r="BA1067" s="427"/>
      <c r="BB1067" s="427"/>
      <c r="BC1067" s="427"/>
      <c r="BD1067" s="427"/>
      <c r="BE1067" s="427"/>
      <c r="BF1067" s="427"/>
      <c r="BG1067" s="427"/>
      <c r="BH1067" s="427"/>
      <c r="BI1067" s="427"/>
      <c r="BJ1067" s="427"/>
      <c r="BK1067" s="427"/>
      <c r="BL1067" s="427"/>
      <c r="BM1067" s="427"/>
      <c r="BN1067" s="427"/>
      <c r="BO1067" s="427"/>
      <c r="BP1067" s="427"/>
      <c r="BQ1067" s="427"/>
      <c r="BR1067" s="427"/>
      <c r="BS1067" s="427"/>
      <c r="BT1067" s="427"/>
      <c r="BU1067" s="427"/>
      <c r="BV1067" s="427"/>
      <c r="BW1067" s="427"/>
      <c r="BX1067" s="427"/>
      <c r="BY1067" s="427"/>
      <c r="BZ1067" s="427"/>
      <c r="CA1067" s="427"/>
      <c r="CB1067" s="427"/>
      <c r="CC1067" s="427"/>
      <c r="CD1067" s="427"/>
      <c r="CE1067" s="427"/>
      <c r="CF1067" s="427"/>
      <c r="CG1067" s="427"/>
      <c r="CH1067" s="427"/>
      <c r="CI1067" s="427"/>
      <c r="CJ1067" s="427"/>
      <c r="CK1067" s="427"/>
      <c r="CL1067" s="427"/>
      <c r="CM1067" s="427"/>
    </row>
    <row r="1068">
      <c r="AD1068" s="427"/>
      <c r="AE1068" s="427"/>
      <c r="AF1068" s="427"/>
      <c r="AG1068" s="427"/>
      <c r="AH1068" s="427"/>
      <c r="AI1068" s="427"/>
      <c r="AJ1068" s="427"/>
      <c r="AK1068" s="427"/>
      <c r="AL1068" s="427"/>
      <c r="AM1068" s="427"/>
      <c r="AN1068" s="427"/>
      <c r="AO1068" s="427"/>
      <c r="AP1068" s="427"/>
      <c r="AQ1068" s="427"/>
      <c r="AR1068" s="427"/>
      <c r="AS1068" s="427"/>
      <c r="AT1068" s="427"/>
      <c r="AU1068" s="427"/>
      <c r="AV1068" s="427"/>
      <c r="AW1068" s="427"/>
      <c r="AX1068" s="427"/>
      <c r="AY1068" s="427"/>
      <c r="AZ1068" s="427"/>
      <c r="BA1068" s="427"/>
      <c r="BB1068" s="427"/>
      <c r="BC1068" s="427"/>
      <c r="BD1068" s="427"/>
      <c r="BE1068" s="427"/>
      <c r="BF1068" s="427"/>
      <c r="BG1068" s="427"/>
      <c r="BH1068" s="427"/>
      <c r="BI1068" s="427"/>
      <c r="BJ1068" s="427"/>
      <c r="BK1068" s="427"/>
      <c r="BL1068" s="427"/>
      <c r="BM1068" s="427"/>
      <c r="BN1068" s="427"/>
      <c r="BO1068" s="427"/>
      <c r="BP1068" s="427"/>
      <c r="BQ1068" s="427"/>
      <c r="BR1068" s="427"/>
      <c r="BS1068" s="427"/>
      <c r="BT1068" s="427"/>
      <c r="BU1068" s="427"/>
      <c r="BV1068" s="427"/>
      <c r="BW1068" s="427"/>
      <c r="BX1068" s="427"/>
      <c r="BY1068" s="427"/>
      <c r="BZ1068" s="427"/>
      <c r="CA1068" s="427"/>
      <c r="CB1068" s="427"/>
      <c r="CC1068" s="427"/>
      <c r="CD1068" s="427"/>
      <c r="CE1068" s="427"/>
      <c r="CF1068" s="427"/>
      <c r="CG1068" s="427"/>
      <c r="CH1068" s="427"/>
      <c r="CI1068" s="427"/>
      <c r="CJ1068" s="427"/>
      <c r="CK1068" s="427"/>
      <c r="CL1068" s="427"/>
      <c r="CM1068" s="427"/>
    </row>
    <row r="1069">
      <c r="AD1069" s="427"/>
      <c r="AE1069" s="427"/>
      <c r="AF1069" s="427"/>
      <c r="AG1069" s="427"/>
      <c r="AH1069" s="427"/>
      <c r="AI1069" s="427"/>
      <c r="AJ1069" s="427"/>
      <c r="AK1069" s="427"/>
      <c r="AL1069" s="427"/>
      <c r="AM1069" s="427"/>
      <c r="AN1069" s="427"/>
      <c r="AO1069" s="427"/>
      <c r="AP1069" s="427"/>
      <c r="AQ1069" s="427"/>
      <c r="AR1069" s="427"/>
      <c r="AS1069" s="427"/>
      <c r="AT1069" s="427"/>
      <c r="AU1069" s="427"/>
      <c r="AV1069" s="427"/>
      <c r="AW1069" s="427"/>
      <c r="AX1069" s="427"/>
      <c r="AY1069" s="427"/>
      <c r="AZ1069" s="427"/>
      <c r="BA1069" s="427"/>
      <c r="BB1069" s="427"/>
      <c r="BC1069" s="427"/>
      <c r="BD1069" s="427"/>
      <c r="BE1069" s="427"/>
      <c r="BF1069" s="427"/>
      <c r="BG1069" s="427"/>
      <c r="BH1069" s="427"/>
      <c r="BI1069" s="427"/>
      <c r="BJ1069" s="427"/>
      <c r="BK1069" s="427"/>
      <c r="BL1069" s="427"/>
      <c r="BM1069" s="427"/>
      <c r="BN1069" s="427"/>
      <c r="BO1069" s="427"/>
      <c r="BP1069" s="427"/>
      <c r="BQ1069" s="427"/>
      <c r="BR1069" s="427"/>
      <c r="BS1069" s="427"/>
      <c r="BT1069" s="427"/>
      <c r="BU1069" s="427"/>
      <c r="BV1069" s="427"/>
      <c r="BW1069" s="427"/>
      <c r="BX1069" s="427"/>
      <c r="BY1069" s="427"/>
      <c r="BZ1069" s="427"/>
      <c r="CA1069" s="427"/>
      <c r="CB1069" s="427"/>
      <c r="CC1069" s="427"/>
      <c r="CD1069" s="427"/>
      <c r="CE1069" s="427"/>
      <c r="CF1069" s="427"/>
      <c r="CG1069" s="427"/>
      <c r="CH1069" s="427"/>
      <c r="CI1069" s="427"/>
      <c r="CJ1069" s="427"/>
      <c r="CK1069" s="427"/>
      <c r="CL1069" s="427"/>
      <c r="CM1069" s="427"/>
    </row>
    <row r="1070">
      <c r="AD1070" s="427"/>
      <c r="AE1070" s="427"/>
      <c r="AF1070" s="427"/>
      <c r="AG1070" s="427"/>
      <c r="AH1070" s="427"/>
      <c r="AI1070" s="427"/>
      <c r="AJ1070" s="427"/>
      <c r="AK1070" s="427"/>
      <c r="AL1070" s="427"/>
      <c r="AM1070" s="427"/>
      <c r="AN1070" s="427"/>
      <c r="AO1070" s="427"/>
      <c r="AP1070" s="427"/>
      <c r="AQ1070" s="427"/>
      <c r="AR1070" s="427"/>
      <c r="AS1070" s="427"/>
      <c r="AT1070" s="427"/>
      <c r="AU1070" s="427"/>
      <c r="AV1070" s="427"/>
      <c r="AW1070" s="427"/>
      <c r="AX1070" s="427"/>
      <c r="AY1070" s="427"/>
      <c r="AZ1070" s="427"/>
      <c r="BA1070" s="427"/>
      <c r="BB1070" s="427"/>
      <c r="BC1070" s="427"/>
      <c r="BD1070" s="427"/>
      <c r="BE1070" s="427"/>
      <c r="BF1070" s="427"/>
      <c r="BG1070" s="427"/>
      <c r="BH1070" s="427"/>
      <c r="BI1070" s="427"/>
      <c r="BJ1070" s="427"/>
      <c r="BK1070" s="427"/>
      <c r="BL1070" s="427"/>
      <c r="BM1070" s="427"/>
      <c r="BN1070" s="427"/>
      <c r="BO1070" s="427"/>
      <c r="BP1070" s="427"/>
      <c r="BQ1070" s="427"/>
      <c r="BR1070" s="427"/>
      <c r="BS1070" s="427"/>
      <c r="BT1070" s="427"/>
      <c r="BU1070" s="427"/>
      <c r="BV1070" s="427"/>
      <c r="BW1070" s="427"/>
      <c r="BX1070" s="427"/>
      <c r="BY1070" s="427"/>
      <c r="BZ1070" s="427"/>
      <c r="CA1070" s="427"/>
      <c r="CB1070" s="427"/>
      <c r="CC1070" s="427"/>
      <c r="CD1070" s="427"/>
      <c r="CE1070" s="427"/>
      <c r="CF1070" s="427"/>
      <c r="CG1070" s="427"/>
      <c r="CH1070" s="427"/>
      <c r="CI1070" s="427"/>
      <c r="CJ1070" s="427"/>
      <c r="CK1070" s="427"/>
      <c r="CL1070" s="427"/>
      <c r="CM1070" s="427"/>
    </row>
    <row r="1071">
      <c r="AD1071" s="427"/>
      <c r="AE1071" s="427"/>
      <c r="AF1071" s="427"/>
      <c r="AG1071" s="427"/>
      <c r="AH1071" s="427"/>
      <c r="AI1071" s="427"/>
      <c r="AJ1071" s="427"/>
      <c r="AK1071" s="427"/>
      <c r="AL1071" s="427"/>
      <c r="AM1071" s="427"/>
      <c r="AN1071" s="427"/>
      <c r="AO1071" s="427"/>
      <c r="AP1071" s="427"/>
      <c r="AQ1071" s="427"/>
      <c r="AR1071" s="427"/>
      <c r="AS1071" s="427"/>
      <c r="AT1071" s="427"/>
      <c r="AU1071" s="427"/>
      <c r="AV1071" s="427"/>
      <c r="AW1071" s="427"/>
      <c r="AX1071" s="427"/>
      <c r="AY1071" s="427"/>
      <c r="AZ1071" s="427"/>
      <c r="BA1071" s="427"/>
      <c r="BB1071" s="427"/>
      <c r="BC1071" s="427"/>
      <c r="BD1071" s="427"/>
      <c r="BE1071" s="427"/>
      <c r="BF1071" s="427"/>
      <c r="BG1071" s="427"/>
      <c r="BH1071" s="427"/>
      <c r="BI1071" s="427"/>
      <c r="BJ1071" s="427"/>
      <c r="BK1071" s="427"/>
      <c r="BL1071" s="427"/>
      <c r="BM1071" s="427"/>
      <c r="BN1071" s="427"/>
      <c r="BO1071" s="427"/>
      <c r="BP1071" s="427"/>
      <c r="BQ1071" s="427"/>
      <c r="BR1071" s="427"/>
      <c r="BS1071" s="427"/>
      <c r="BT1071" s="427"/>
      <c r="BU1071" s="427"/>
      <c r="BV1071" s="427"/>
      <c r="BW1071" s="427"/>
      <c r="BX1071" s="427"/>
      <c r="BY1071" s="427"/>
      <c r="BZ1071" s="427"/>
      <c r="CA1071" s="427"/>
      <c r="CB1071" s="427"/>
      <c r="CC1071" s="427"/>
      <c r="CD1071" s="427"/>
      <c r="CE1071" s="427"/>
      <c r="CF1071" s="427"/>
      <c r="CG1071" s="427"/>
      <c r="CH1071" s="427"/>
      <c r="CI1071" s="427"/>
      <c r="CJ1071" s="427"/>
      <c r="CK1071" s="427"/>
      <c r="CL1071" s="427"/>
      <c r="CM1071" s="427"/>
    </row>
    <row r="1072">
      <c r="AD1072" s="427"/>
      <c r="AE1072" s="427"/>
      <c r="AF1072" s="427"/>
      <c r="AG1072" s="427"/>
      <c r="AH1072" s="427"/>
      <c r="AI1072" s="427"/>
      <c r="AJ1072" s="427"/>
      <c r="AK1072" s="427"/>
      <c r="AL1072" s="427"/>
      <c r="AM1072" s="427"/>
      <c r="AN1072" s="427"/>
      <c r="AO1072" s="427"/>
      <c r="AP1072" s="427"/>
      <c r="AQ1072" s="427"/>
      <c r="AR1072" s="427"/>
      <c r="AS1072" s="427"/>
      <c r="AT1072" s="427"/>
      <c r="AU1072" s="427"/>
      <c r="AV1072" s="427"/>
      <c r="AW1072" s="427"/>
      <c r="AX1072" s="427"/>
      <c r="AY1072" s="427"/>
      <c r="AZ1072" s="427"/>
      <c r="BA1072" s="427"/>
      <c r="BB1072" s="427"/>
      <c r="BC1072" s="427"/>
      <c r="BD1072" s="427"/>
      <c r="BE1072" s="427"/>
      <c r="BF1072" s="427"/>
      <c r="BG1072" s="427"/>
      <c r="BH1072" s="427"/>
      <c r="BI1072" s="427"/>
      <c r="BJ1072" s="427"/>
      <c r="BK1072" s="427"/>
      <c r="BL1072" s="427"/>
      <c r="BM1072" s="427"/>
      <c r="BN1072" s="427"/>
      <c r="BO1072" s="427"/>
      <c r="BP1072" s="427"/>
      <c r="BQ1072" s="427"/>
      <c r="BR1072" s="427"/>
      <c r="BS1072" s="427"/>
      <c r="BT1072" s="427"/>
      <c r="BU1072" s="427"/>
      <c r="BV1072" s="427"/>
      <c r="BW1072" s="427"/>
      <c r="BX1072" s="427"/>
      <c r="BY1072" s="427"/>
      <c r="BZ1072" s="427"/>
      <c r="CA1072" s="427"/>
      <c r="CB1072" s="427"/>
      <c r="CC1072" s="427"/>
      <c r="CD1072" s="427"/>
      <c r="CE1072" s="427"/>
      <c r="CF1072" s="427"/>
      <c r="CG1072" s="427"/>
      <c r="CH1072" s="427"/>
      <c r="CI1072" s="427"/>
      <c r="CJ1072" s="427"/>
      <c r="CK1072" s="427"/>
      <c r="CL1072" s="427"/>
      <c r="CM1072" s="427"/>
    </row>
    <row r="1073">
      <c r="AD1073" s="427"/>
      <c r="AE1073" s="427"/>
      <c r="AF1073" s="427"/>
      <c r="AG1073" s="427"/>
      <c r="AH1073" s="427"/>
      <c r="AI1073" s="427"/>
      <c r="AJ1073" s="427"/>
      <c r="AK1073" s="427"/>
      <c r="AL1073" s="427"/>
      <c r="AM1073" s="427"/>
      <c r="AN1073" s="427"/>
      <c r="AO1073" s="427"/>
      <c r="AP1073" s="427"/>
      <c r="AQ1073" s="427"/>
      <c r="AR1073" s="427"/>
      <c r="AS1073" s="427"/>
      <c r="AT1073" s="427"/>
      <c r="AU1073" s="427"/>
      <c r="AV1073" s="427"/>
      <c r="AW1073" s="427"/>
      <c r="AX1073" s="427"/>
      <c r="AY1073" s="427"/>
      <c r="AZ1073" s="427"/>
      <c r="BA1073" s="427"/>
      <c r="BB1073" s="427"/>
      <c r="BC1073" s="427"/>
      <c r="BD1073" s="427"/>
      <c r="BE1073" s="427"/>
      <c r="BF1073" s="427"/>
      <c r="BG1073" s="427"/>
      <c r="BH1073" s="427"/>
      <c r="BI1073" s="427"/>
      <c r="BJ1073" s="427"/>
      <c r="BK1073" s="427"/>
      <c r="BL1073" s="427"/>
      <c r="BM1073" s="427"/>
      <c r="BN1073" s="427"/>
      <c r="BO1073" s="427"/>
      <c r="BP1073" s="427"/>
      <c r="BQ1073" s="427"/>
      <c r="BR1073" s="427"/>
      <c r="BS1073" s="427"/>
      <c r="BT1073" s="427"/>
      <c r="BU1073" s="427"/>
      <c r="BV1073" s="427"/>
      <c r="BW1073" s="427"/>
      <c r="BX1073" s="427"/>
      <c r="BY1073" s="427"/>
      <c r="BZ1073" s="427"/>
      <c r="CA1073" s="427"/>
      <c r="CB1073" s="427"/>
      <c r="CC1073" s="427"/>
      <c r="CD1073" s="427"/>
      <c r="CE1073" s="427"/>
      <c r="CF1073" s="427"/>
      <c r="CG1073" s="427"/>
      <c r="CH1073" s="427"/>
      <c r="CI1073" s="427"/>
      <c r="CJ1073" s="427"/>
      <c r="CK1073" s="427"/>
      <c r="CL1073" s="427"/>
      <c r="CM1073" s="427"/>
    </row>
    <row r="1074">
      <c r="AD1074" s="427"/>
      <c r="AE1074" s="427"/>
      <c r="AF1074" s="427"/>
      <c r="AG1074" s="427"/>
      <c r="AH1074" s="427"/>
      <c r="AI1074" s="427"/>
      <c r="AJ1074" s="427"/>
      <c r="AK1074" s="427"/>
      <c r="AL1074" s="427"/>
      <c r="AM1074" s="427"/>
      <c r="AN1074" s="427"/>
      <c r="AO1074" s="427"/>
      <c r="AP1074" s="427"/>
      <c r="AQ1074" s="427"/>
      <c r="AR1074" s="427"/>
      <c r="AS1074" s="427"/>
      <c r="AT1074" s="427"/>
      <c r="AU1074" s="427"/>
      <c r="AV1074" s="427"/>
      <c r="AW1074" s="427"/>
      <c r="AX1074" s="427"/>
      <c r="AY1074" s="427"/>
      <c r="AZ1074" s="427"/>
      <c r="BA1074" s="427"/>
      <c r="BB1074" s="427"/>
      <c r="BC1074" s="427"/>
      <c r="BD1074" s="427"/>
      <c r="BE1074" s="427"/>
      <c r="BF1074" s="427"/>
      <c r="BG1074" s="427"/>
      <c r="BH1074" s="427"/>
      <c r="BI1074" s="427"/>
      <c r="BJ1074" s="427"/>
      <c r="BK1074" s="427"/>
      <c r="BL1074" s="427"/>
      <c r="BM1074" s="427"/>
      <c r="BN1074" s="427"/>
      <c r="BO1074" s="427"/>
      <c r="BP1074" s="427"/>
      <c r="BQ1074" s="427"/>
      <c r="BR1074" s="427"/>
      <c r="BS1074" s="427"/>
      <c r="BT1074" s="427"/>
      <c r="BU1074" s="427"/>
      <c r="BV1074" s="427"/>
      <c r="BW1074" s="427"/>
      <c r="BX1074" s="427"/>
      <c r="BY1074" s="427"/>
      <c r="BZ1074" s="427"/>
      <c r="CA1074" s="427"/>
      <c r="CB1074" s="427"/>
      <c r="CC1074" s="427"/>
      <c r="CD1074" s="427"/>
      <c r="CE1074" s="427"/>
      <c r="CF1074" s="427"/>
      <c r="CG1074" s="427"/>
      <c r="CH1074" s="427"/>
      <c r="CI1074" s="427"/>
      <c r="CJ1074" s="427"/>
      <c r="CK1074" s="427"/>
      <c r="CL1074" s="427"/>
      <c r="CM1074" s="427"/>
    </row>
    <row r="1075">
      <c r="AD1075" s="427"/>
      <c r="AE1075" s="427"/>
      <c r="AF1075" s="427"/>
      <c r="AG1075" s="427"/>
      <c r="AH1075" s="427"/>
      <c r="AI1075" s="427"/>
      <c r="AJ1075" s="427"/>
      <c r="AK1075" s="427"/>
      <c r="AL1075" s="427"/>
      <c r="AM1075" s="427"/>
      <c r="AN1075" s="427"/>
      <c r="AO1075" s="427"/>
      <c r="AP1075" s="427"/>
      <c r="AQ1075" s="427"/>
      <c r="AR1075" s="427"/>
      <c r="AS1075" s="427"/>
      <c r="AT1075" s="427"/>
      <c r="AU1075" s="427"/>
      <c r="AV1075" s="427"/>
      <c r="AW1075" s="427"/>
      <c r="AX1075" s="427"/>
      <c r="AY1075" s="427"/>
      <c r="AZ1075" s="427"/>
      <c r="BA1075" s="427"/>
      <c r="BB1075" s="427"/>
      <c r="BC1075" s="427"/>
      <c r="BD1075" s="427"/>
      <c r="BE1075" s="427"/>
      <c r="BF1075" s="427"/>
      <c r="BG1075" s="427"/>
      <c r="BH1075" s="427"/>
      <c r="BI1075" s="427"/>
      <c r="BJ1075" s="427"/>
      <c r="BK1075" s="427"/>
      <c r="BL1075" s="427"/>
      <c r="BM1075" s="427"/>
      <c r="BN1075" s="427"/>
      <c r="BO1075" s="427"/>
      <c r="BP1075" s="427"/>
      <c r="BQ1075" s="427"/>
      <c r="BR1075" s="427"/>
      <c r="BS1075" s="427"/>
      <c r="BT1075" s="427"/>
      <c r="BU1075" s="427"/>
      <c r="BV1075" s="427"/>
      <c r="BW1075" s="427"/>
      <c r="BX1075" s="427"/>
      <c r="BY1075" s="427"/>
      <c r="BZ1075" s="427"/>
      <c r="CA1075" s="427"/>
      <c r="CB1075" s="427"/>
      <c r="CC1075" s="427"/>
      <c r="CD1075" s="427"/>
      <c r="CE1075" s="427"/>
      <c r="CF1075" s="427"/>
      <c r="CG1075" s="427"/>
      <c r="CH1075" s="427"/>
      <c r="CI1075" s="427"/>
      <c r="CJ1075" s="427"/>
      <c r="CK1075" s="427"/>
      <c r="CL1075" s="427"/>
      <c r="CM1075" s="427"/>
    </row>
    <row r="1076">
      <c r="AD1076" s="427"/>
      <c r="AE1076" s="427"/>
      <c r="AF1076" s="427"/>
      <c r="AG1076" s="427"/>
      <c r="AH1076" s="427"/>
      <c r="AI1076" s="427"/>
      <c r="AJ1076" s="427"/>
      <c r="AK1076" s="427"/>
      <c r="AL1076" s="427"/>
      <c r="AM1076" s="427"/>
      <c r="AN1076" s="427"/>
      <c r="AO1076" s="427"/>
      <c r="AP1076" s="427"/>
      <c r="AQ1076" s="427"/>
      <c r="AR1076" s="427"/>
      <c r="AS1076" s="427"/>
      <c r="AT1076" s="427"/>
      <c r="AU1076" s="427"/>
      <c r="AV1076" s="427"/>
      <c r="AW1076" s="427"/>
      <c r="AX1076" s="427"/>
      <c r="AY1076" s="427"/>
      <c r="AZ1076" s="427"/>
      <c r="BA1076" s="427"/>
      <c r="BB1076" s="427"/>
      <c r="BC1076" s="427"/>
      <c r="BD1076" s="427"/>
      <c r="BE1076" s="427"/>
      <c r="BF1076" s="427"/>
      <c r="BG1076" s="427"/>
      <c r="BH1076" s="427"/>
      <c r="BI1076" s="427"/>
      <c r="BJ1076" s="427"/>
      <c r="BK1076" s="427"/>
      <c r="BL1076" s="427"/>
      <c r="BM1076" s="427"/>
      <c r="BN1076" s="427"/>
      <c r="BO1076" s="427"/>
      <c r="BP1076" s="427"/>
      <c r="BQ1076" s="427"/>
      <c r="BR1076" s="427"/>
      <c r="BS1076" s="427"/>
      <c r="BT1076" s="427"/>
      <c r="BU1076" s="427"/>
      <c r="BV1076" s="427"/>
      <c r="BW1076" s="427"/>
      <c r="BX1076" s="427"/>
      <c r="BY1076" s="427"/>
      <c r="BZ1076" s="427"/>
      <c r="CA1076" s="427"/>
      <c r="CB1076" s="427"/>
      <c r="CC1076" s="427"/>
      <c r="CD1076" s="427"/>
      <c r="CE1076" s="427"/>
      <c r="CF1076" s="427"/>
      <c r="CG1076" s="427"/>
      <c r="CH1076" s="427"/>
      <c r="CI1076" s="427"/>
      <c r="CJ1076" s="427"/>
      <c r="CK1076" s="427"/>
      <c r="CL1076" s="427"/>
      <c r="CM1076" s="427"/>
    </row>
    <row r="1077">
      <c r="AD1077" s="427"/>
      <c r="AE1077" s="427"/>
      <c r="AF1077" s="427"/>
      <c r="AG1077" s="427"/>
      <c r="AH1077" s="427"/>
      <c r="AI1077" s="427"/>
      <c r="AJ1077" s="427"/>
      <c r="AK1077" s="427"/>
      <c r="AL1077" s="427"/>
      <c r="AM1077" s="427"/>
      <c r="AN1077" s="427"/>
      <c r="AO1077" s="427"/>
      <c r="AP1077" s="427"/>
      <c r="AQ1077" s="427"/>
      <c r="AR1077" s="427"/>
      <c r="AS1077" s="427"/>
      <c r="AT1077" s="427"/>
      <c r="AU1077" s="427"/>
      <c r="AV1077" s="427"/>
      <c r="AW1077" s="427"/>
      <c r="AX1077" s="427"/>
      <c r="AY1077" s="427"/>
      <c r="AZ1077" s="427"/>
      <c r="BA1077" s="427"/>
      <c r="BB1077" s="427"/>
      <c r="BC1077" s="427"/>
      <c r="BD1077" s="427"/>
      <c r="BE1077" s="427"/>
      <c r="BF1077" s="427"/>
      <c r="BG1077" s="427"/>
      <c r="BH1077" s="427"/>
      <c r="BI1077" s="427"/>
      <c r="BJ1077" s="427"/>
      <c r="BK1077" s="427"/>
      <c r="BL1077" s="427"/>
      <c r="BM1077" s="427"/>
      <c r="BN1077" s="427"/>
      <c r="BO1077" s="427"/>
      <c r="BP1077" s="427"/>
      <c r="BQ1077" s="427"/>
      <c r="BR1077" s="427"/>
      <c r="BS1077" s="427"/>
      <c r="BT1077" s="427"/>
      <c r="BU1077" s="427"/>
      <c r="BV1077" s="427"/>
      <c r="BW1077" s="427"/>
      <c r="BX1077" s="427"/>
      <c r="BY1077" s="427"/>
      <c r="BZ1077" s="427"/>
      <c r="CA1077" s="427"/>
      <c r="CB1077" s="427"/>
      <c r="CC1077" s="427"/>
      <c r="CD1077" s="427"/>
      <c r="CE1077" s="427"/>
      <c r="CF1077" s="427"/>
      <c r="CG1077" s="427"/>
      <c r="CH1077" s="427"/>
      <c r="CI1077" s="427"/>
      <c r="CJ1077" s="427"/>
      <c r="CK1077" s="427"/>
      <c r="CL1077" s="427"/>
      <c r="CM1077" s="427"/>
    </row>
    <row r="1078">
      <c r="AD1078" s="427"/>
      <c r="AE1078" s="427"/>
      <c r="AF1078" s="427"/>
      <c r="AG1078" s="427"/>
      <c r="AH1078" s="427"/>
      <c r="AI1078" s="427"/>
      <c r="AJ1078" s="427"/>
      <c r="AK1078" s="427"/>
      <c r="AL1078" s="427"/>
      <c r="AM1078" s="427"/>
      <c r="AN1078" s="427"/>
      <c r="AO1078" s="427"/>
      <c r="AP1078" s="427"/>
      <c r="AQ1078" s="427"/>
      <c r="AR1078" s="427"/>
      <c r="AS1078" s="427"/>
      <c r="AT1078" s="427"/>
      <c r="AU1078" s="427"/>
      <c r="AV1078" s="427"/>
      <c r="AW1078" s="427"/>
      <c r="AX1078" s="427"/>
      <c r="AY1078" s="427"/>
      <c r="AZ1078" s="427"/>
      <c r="BA1078" s="427"/>
      <c r="BB1078" s="427"/>
      <c r="BC1078" s="427"/>
      <c r="BD1078" s="427"/>
      <c r="BE1078" s="427"/>
      <c r="BF1078" s="427"/>
      <c r="BG1078" s="427"/>
      <c r="BH1078" s="427"/>
      <c r="BI1078" s="427"/>
      <c r="BJ1078" s="427"/>
      <c r="BK1078" s="427"/>
      <c r="BL1078" s="427"/>
      <c r="BM1078" s="427"/>
      <c r="BN1078" s="427"/>
      <c r="BO1078" s="427"/>
      <c r="BP1078" s="427"/>
      <c r="BQ1078" s="427"/>
      <c r="BR1078" s="427"/>
      <c r="BS1078" s="427"/>
      <c r="BT1078" s="427"/>
      <c r="BU1078" s="427"/>
      <c r="BV1078" s="427"/>
      <c r="BW1078" s="427"/>
      <c r="BX1078" s="427"/>
      <c r="BY1078" s="427"/>
      <c r="BZ1078" s="427"/>
      <c r="CA1078" s="427"/>
      <c r="CB1078" s="427"/>
      <c r="CC1078" s="427"/>
      <c r="CD1078" s="427"/>
      <c r="CE1078" s="427"/>
      <c r="CF1078" s="427"/>
      <c r="CG1078" s="427"/>
      <c r="CH1078" s="427"/>
      <c r="CI1078" s="427"/>
      <c r="CJ1078" s="427"/>
      <c r="CK1078" s="427"/>
      <c r="CL1078" s="427"/>
      <c r="CM1078" s="427"/>
    </row>
    <row r="1079">
      <c r="AD1079" s="427"/>
      <c r="AE1079" s="427"/>
      <c r="AF1079" s="427"/>
      <c r="AG1079" s="427"/>
      <c r="AH1079" s="427"/>
      <c r="AI1079" s="427"/>
      <c r="AJ1079" s="427"/>
      <c r="AK1079" s="427"/>
      <c r="AL1079" s="427"/>
      <c r="AM1079" s="427"/>
      <c r="AN1079" s="427"/>
      <c r="AO1079" s="427"/>
      <c r="AP1079" s="427"/>
      <c r="AQ1079" s="427"/>
      <c r="AR1079" s="427"/>
      <c r="AS1079" s="427"/>
      <c r="AT1079" s="427"/>
      <c r="AU1079" s="427"/>
      <c r="AV1079" s="427"/>
      <c r="AW1079" s="427"/>
      <c r="AX1079" s="427"/>
      <c r="AY1079" s="427"/>
      <c r="AZ1079" s="427"/>
      <c r="BA1079" s="427"/>
      <c r="BB1079" s="427"/>
      <c r="BC1079" s="427"/>
      <c r="BD1079" s="427"/>
      <c r="BE1079" s="427"/>
      <c r="BF1079" s="427"/>
      <c r="BG1079" s="427"/>
      <c r="BH1079" s="427"/>
      <c r="BI1079" s="427"/>
      <c r="BJ1079" s="427"/>
      <c r="BK1079" s="427"/>
      <c r="BL1079" s="427"/>
      <c r="BM1079" s="427"/>
      <c r="BN1079" s="427"/>
      <c r="BO1079" s="427"/>
      <c r="BP1079" s="427"/>
      <c r="BQ1079" s="427"/>
      <c r="BR1079" s="427"/>
      <c r="BS1079" s="427"/>
      <c r="BT1079" s="427"/>
      <c r="BU1079" s="427"/>
      <c r="BV1079" s="427"/>
      <c r="BW1079" s="427"/>
      <c r="BX1079" s="427"/>
      <c r="BY1079" s="427"/>
      <c r="BZ1079" s="427"/>
      <c r="CA1079" s="427"/>
      <c r="CB1079" s="427"/>
      <c r="CC1079" s="427"/>
      <c r="CD1079" s="427"/>
      <c r="CE1079" s="427"/>
      <c r="CF1079" s="427"/>
      <c r="CG1079" s="427"/>
      <c r="CH1079" s="427"/>
      <c r="CI1079" s="427"/>
      <c r="CJ1079" s="427"/>
      <c r="CK1079" s="427"/>
      <c r="CL1079" s="427"/>
      <c r="CM1079" s="427"/>
    </row>
    <row r="1080">
      <c r="AD1080" s="427"/>
      <c r="AE1080" s="427"/>
      <c r="AF1080" s="427"/>
      <c r="AG1080" s="427"/>
      <c r="AH1080" s="427"/>
      <c r="AI1080" s="427"/>
      <c r="AJ1080" s="427"/>
      <c r="AK1080" s="427"/>
      <c r="AL1080" s="427"/>
      <c r="AM1080" s="427"/>
      <c r="AN1080" s="427"/>
      <c r="AO1080" s="427"/>
      <c r="AP1080" s="427"/>
      <c r="AQ1080" s="427"/>
      <c r="AR1080" s="427"/>
      <c r="AS1080" s="427"/>
      <c r="AT1080" s="427"/>
      <c r="AU1080" s="427"/>
      <c r="AV1080" s="427"/>
      <c r="AW1080" s="427"/>
      <c r="AX1080" s="427"/>
      <c r="AY1080" s="427"/>
      <c r="AZ1080" s="427"/>
      <c r="BA1080" s="427"/>
      <c r="BB1080" s="427"/>
      <c r="BC1080" s="427"/>
      <c r="BD1080" s="427"/>
      <c r="BE1080" s="427"/>
      <c r="BF1080" s="427"/>
      <c r="BG1080" s="427"/>
      <c r="BH1080" s="427"/>
      <c r="BI1080" s="427"/>
      <c r="BJ1080" s="427"/>
      <c r="BK1080" s="427"/>
      <c r="BL1080" s="427"/>
      <c r="BM1080" s="427"/>
      <c r="BN1080" s="427"/>
      <c r="BO1080" s="427"/>
      <c r="BP1080" s="427"/>
      <c r="BQ1080" s="427"/>
      <c r="BR1080" s="427"/>
      <c r="BS1080" s="427"/>
      <c r="BT1080" s="427"/>
      <c r="BU1080" s="427"/>
      <c r="BV1080" s="427"/>
      <c r="BW1080" s="427"/>
      <c r="BX1080" s="427"/>
      <c r="BY1080" s="427"/>
      <c r="BZ1080" s="427"/>
      <c r="CA1080" s="427"/>
      <c r="CB1080" s="427"/>
      <c r="CC1080" s="427"/>
      <c r="CD1080" s="427"/>
      <c r="CE1080" s="427"/>
      <c r="CF1080" s="427"/>
      <c r="CG1080" s="427"/>
      <c r="CH1080" s="427"/>
      <c r="CI1080" s="427"/>
      <c r="CJ1080" s="427"/>
      <c r="CK1080" s="427"/>
      <c r="CL1080" s="427"/>
      <c r="CM1080" s="427"/>
    </row>
    <row r="1081">
      <c r="AD1081" s="427"/>
      <c r="AE1081" s="427"/>
      <c r="AF1081" s="427"/>
      <c r="AG1081" s="427"/>
      <c r="AH1081" s="427"/>
      <c r="AI1081" s="427"/>
      <c r="AJ1081" s="427"/>
      <c r="AK1081" s="427"/>
      <c r="AL1081" s="427"/>
      <c r="AM1081" s="427"/>
      <c r="AN1081" s="427"/>
      <c r="AO1081" s="427"/>
      <c r="AP1081" s="427"/>
      <c r="AQ1081" s="427"/>
      <c r="AR1081" s="427"/>
      <c r="AS1081" s="427"/>
      <c r="AT1081" s="427"/>
      <c r="AU1081" s="427"/>
      <c r="AV1081" s="427"/>
      <c r="AW1081" s="427"/>
      <c r="AX1081" s="427"/>
      <c r="AY1081" s="427"/>
      <c r="AZ1081" s="427"/>
      <c r="BA1081" s="427"/>
      <c r="BB1081" s="427"/>
      <c r="BC1081" s="427"/>
      <c r="BD1081" s="427"/>
      <c r="BE1081" s="427"/>
      <c r="BF1081" s="427"/>
      <c r="BG1081" s="427"/>
      <c r="BH1081" s="427"/>
      <c r="BI1081" s="427"/>
      <c r="BJ1081" s="427"/>
      <c r="BK1081" s="427"/>
      <c r="BL1081" s="427"/>
      <c r="BM1081" s="427"/>
      <c r="BN1081" s="427"/>
      <c r="BO1081" s="427"/>
      <c r="BP1081" s="427"/>
      <c r="BQ1081" s="427"/>
      <c r="BR1081" s="427"/>
      <c r="BS1081" s="427"/>
      <c r="BT1081" s="427"/>
      <c r="BU1081" s="427"/>
      <c r="BV1081" s="427"/>
      <c r="BW1081" s="427"/>
      <c r="BX1081" s="427"/>
      <c r="BY1081" s="427"/>
      <c r="BZ1081" s="427"/>
      <c r="CA1081" s="427"/>
      <c r="CB1081" s="427"/>
      <c r="CC1081" s="427"/>
      <c r="CD1081" s="427"/>
      <c r="CE1081" s="427"/>
      <c r="CF1081" s="427"/>
      <c r="CG1081" s="427"/>
      <c r="CH1081" s="427"/>
      <c r="CI1081" s="427"/>
      <c r="CJ1081" s="427"/>
      <c r="CK1081" s="427"/>
      <c r="CL1081" s="427"/>
      <c r="CM1081" s="427"/>
    </row>
    <row r="1082">
      <c r="AD1082" s="427"/>
      <c r="AE1082" s="427"/>
      <c r="AF1082" s="427"/>
      <c r="AG1082" s="427"/>
      <c r="AH1082" s="427"/>
      <c r="AI1082" s="427"/>
      <c r="AJ1082" s="427"/>
      <c r="AK1082" s="427"/>
      <c r="AL1082" s="427"/>
      <c r="AM1082" s="427"/>
      <c r="AN1082" s="427"/>
      <c r="AO1082" s="427"/>
      <c r="AP1082" s="427"/>
      <c r="AQ1082" s="427"/>
      <c r="AR1082" s="427"/>
      <c r="AS1082" s="427"/>
      <c r="AT1082" s="427"/>
      <c r="AU1082" s="427"/>
      <c r="AV1082" s="427"/>
      <c r="AW1082" s="427"/>
      <c r="AX1082" s="427"/>
      <c r="AY1082" s="427"/>
      <c r="AZ1082" s="427"/>
      <c r="BA1082" s="427"/>
      <c r="BB1082" s="427"/>
      <c r="BC1082" s="427"/>
      <c r="BD1082" s="427"/>
      <c r="BE1082" s="427"/>
      <c r="BF1082" s="427"/>
      <c r="BG1082" s="427"/>
      <c r="BH1082" s="427"/>
      <c r="BI1082" s="427"/>
      <c r="BJ1082" s="427"/>
      <c r="BK1082" s="427"/>
      <c r="BL1082" s="427"/>
      <c r="BM1082" s="427"/>
      <c r="BN1082" s="427"/>
      <c r="BO1082" s="427"/>
      <c r="BP1082" s="427"/>
      <c r="BQ1082" s="427"/>
      <c r="BR1082" s="427"/>
      <c r="BS1082" s="427"/>
      <c r="BT1082" s="427"/>
      <c r="BU1082" s="427"/>
      <c r="BV1082" s="427"/>
      <c r="BW1082" s="427"/>
      <c r="BX1082" s="427"/>
      <c r="BY1082" s="427"/>
      <c r="BZ1082" s="427"/>
      <c r="CA1082" s="427"/>
      <c r="CB1082" s="427"/>
      <c r="CC1082" s="427"/>
      <c r="CD1082" s="427"/>
      <c r="CE1082" s="427"/>
      <c r="CF1082" s="427"/>
      <c r="CG1082" s="427"/>
      <c r="CH1082" s="427"/>
      <c r="CI1082" s="427"/>
      <c r="CJ1082" s="427"/>
      <c r="CK1082" s="427"/>
      <c r="CL1082" s="427"/>
      <c r="CM1082" s="427"/>
    </row>
    <row r="1083">
      <c r="AD1083" s="427"/>
      <c r="AE1083" s="427"/>
      <c r="AF1083" s="427"/>
      <c r="AG1083" s="427"/>
      <c r="AH1083" s="427"/>
      <c r="AI1083" s="427"/>
      <c r="AJ1083" s="427"/>
      <c r="AK1083" s="427"/>
      <c r="AL1083" s="427"/>
      <c r="AM1083" s="427"/>
      <c r="AN1083" s="427"/>
      <c r="AO1083" s="427"/>
      <c r="AP1083" s="427"/>
      <c r="AQ1083" s="427"/>
      <c r="AR1083" s="427"/>
      <c r="AS1083" s="427"/>
      <c r="AT1083" s="427"/>
      <c r="AU1083" s="427"/>
      <c r="AV1083" s="427"/>
      <c r="AW1083" s="427"/>
      <c r="AX1083" s="427"/>
      <c r="AY1083" s="427"/>
      <c r="AZ1083" s="427"/>
      <c r="BA1083" s="427"/>
      <c r="BB1083" s="427"/>
      <c r="BC1083" s="427"/>
      <c r="BD1083" s="427"/>
      <c r="BE1083" s="427"/>
      <c r="BF1083" s="427"/>
      <c r="BG1083" s="427"/>
      <c r="BH1083" s="427"/>
      <c r="BI1083" s="427"/>
      <c r="BJ1083" s="427"/>
      <c r="BK1083" s="427"/>
      <c r="BL1083" s="427"/>
      <c r="BM1083" s="427"/>
      <c r="BN1083" s="427"/>
      <c r="BO1083" s="427"/>
      <c r="BP1083" s="427"/>
      <c r="BQ1083" s="427"/>
      <c r="BR1083" s="427"/>
      <c r="BS1083" s="427"/>
      <c r="BT1083" s="427"/>
      <c r="BU1083" s="427"/>
      <c r="BV1083" s="427"/>
      <c r="BW1083" s="427"/>
      <c r="BX1083" s="427"/>
      <c r="BY1083" s="427"/>
      <c r="BZ1083" s="427"/>
      <c r="CA1083" s="427"/>
      <c r="CB1083" s="427"/>
      <c r="CC1083" s="427"/>
      <c r="CD1083" s="427"/>
      <c r="CE1083" s="427"/>
      <c r="CF1083" s="427"/>
      <c r="CG1083" s="427"/>
      <c r="CH1083" s="427"/>
      <c r="CI1083" s="427"/>
      <c r="CJ1083" s="427"/>
      <c r="CK1083" s="427"/>
      <c r="CL1083" s="427"/>
      <c r="CM1083" s="427"/>
    </row>
    <row r="1084">
      <c r="AD1084" s="427"/>
      <c r="AE1084" s="427"/>
      <c r="AF1084" s="427"/>
      <c r="AG1084" s="427"/>
      <c r="AH1084" s="427"/>
      <c r="AI1084" s="427"/>
      <c r="AJ1084" s="427"/>
      <c r="AK1084" s="427"/>
      <c r="AL1084" s="427"/>
      <c r="AM1084" s="427"/>
      <c r="AN1084" s="427"/>
      <c r="AO1084" s="427"/>
      <c r="AP1084" s="427"/>
      <c r="AQ1084" s="427"/>
      <c r="AR1084" s="427"/>
      <c r="AS1084" s="427"/>
      <c r="AT1084" s="427"/>
      <c r="AU1084" s="427"/>
      <c r="AV1084" s="427"/>
      <c r="AW1084" s="427"/>
      <c r="AX1084" s="427"/>
      <c r="AY1084" s="427"/>
      <c r="AZ1084" s="427"/>
      <c r="BA1084" s="427"/>
      <c r="BB1084" s="427"/>
      <c r="BC1084" s="427"/>
      <c r="BD1084" s="427"/>
      <c r="BE1084" s="427"/>
      <c r="BF1084" s="427"/>
      <c r="BG1084" s="427"/>
      <c r="BH1084" s="427"/>
      <c r="BI1084" s="427"/>
      <c r="BJ1084" s="427"/>
      <c r="BK1084" s="427"/>
      <c r="BL1084" s="427"/>
      <c r="BM1084" s="427"/>
      <c r="BN1084" s="427"/>
      <c r="BO1084" s="427"/>
      <c r="BP1084" s="427"/>
      <c r="BQ1084" s="427"/>
      <c r="BR1084" s="427"/>
      <c r="BS1084" s="427"/>
      <c r="BT1084" s="427"/>
      <c r="BU1084" s="427"/>
      <c r="BV1084" s="427"/>
      <c r="BW1084" s="427"/>
      <c r="BX1084" s="427"/>
      <c r="BY1084" s="427"/>
      <c r="BZ1084" s="427"/>
      <c r="CA1084" s="427"/>
      <c r="CB1084" s="427"/>
      <c r="CC1084" s="427"/>
      <c r="CD1084" s="427"/>
      <c r="CE1084" s="427"/>
      <c r="CF1084" s="427"/>
      <c r="CG1084" s="427"/>
      <c r="CH1084" s="427"/>
      <c r="CI1084" s="427"/>
      <c r="CJ1084" s="427"/>
      <c r="CK1084" s="427"/>
      <c r="CL1084" s="427"/>
      <c r="CM1084" s="427"/>
    </row>
    <row r="1085">
      <c r="AD1085" s="427"/>
      <c r="AE1085" s="427"/>
      <c r="AF1085" s="427"/>
      <c r="AG1085" s="427"/>
      <c r="AH1085" s="427"/>
      <c r="AI1085" s="427"/>
      <c r="AJ1085" s="427"/>
      <c r="AK1085" s="427"/>
      <c r="AL1085" s="427"/>
      <c r="AM1085" s="427"/>
      <c r="AN1085" s="427"/>
      <c r="AO1085" s="427"/>
      <c r="AP1085" s="427"/>
      <c r="AQ1085" s="427"/>
      <c r="AR1085" s="427"/>
      <c r="AS1085" s="427"/>
      <c r="AT1085" s="427"/>
      <c r="AU1085" s="427"/>
      <c r="AV1085" s="427"/>
      <c r="AW1085" s="427"/>
      <c r="AX1085" s="427"/>
      <c r="AY1085" s="427"/>
      <c r="AZ1085" s="427"/>
      <c r="BA1085" s="427"/>
      <c r="BB1085" s="427"/>
      <c r="BC1085" s="427"/>
      <c r="BD1085" s="427"/>
      <c r="BE1085" s="427"/>
      <c r="BF1085" s="427"/>
      <c r="BG1085" s="427"/>
      <c r="BH1085" s="427"/>
      <c r="BI1085" s="427"/>
      <c r="BJ1085" s="427"/>
      <c r="BK1085" s="427"/>
      <c r="BL1085" s="427"/>
      <c r="BM1085" s="427"/>
      <c r="BN1085" s="427"/>
      <c r="BO1085" s="427"/>
      <c r="BP1085" s="427"/>
      <c r="BQ1085" s="427"/>
      <c r="BR1085" s="427"/>
      <c r="BS1085" s="427"/>
      <c r="BT1085" s="427"/>
      <c r="BU1085" s="427"/>
      <c r="BV1085" s="427"/>
      <c r="BW1085" s="427"/>
      <c r="BX1085" s="427"/>
      <c r="BY1085" s="427"/>
      <c r="BZ1085" s="427"/>
      <c r="CA1085" s="427"/>
      <c r="CB1085" s="427"/>
      <c r="CC1085" s="427"/>
      <c r="CD1085" s="427"/>
      <c r="CE1085" s="427"/>
      <c r="CF1085" s="427"/>
      <c r="CG1085" s="427"/>
      <c r="CH1085" s="427"/>
      <c r="CI1085" s="427"/>
      <c r="CJ1085" s="427"/>
      <c r="CK1085" s="427"/>
      <c r="CL1085" s="427"/>
      <c r="CM1085" s="427"/>
    </row>
    <row r="1086">
      <c r="AD1086" s="427"/>
      <c r="AE1086" s="427"/>
      <c r="AF1086" s="427"/>
      <c r="AG1086" s="427"/>
      <c r="AH1086" s="427"/>
      <c r="AI1086" s="427"/>
      <c r="AJ1086" s="427"/>
      <c r="AK1086" s="427"/>
      <c r="AL1086" s="427"/>
      <c r="AM1086" s="427"/>
      <c r="AN1086" s="427"/>
      <c r="AO1086" s="427"/>
      <c r="AP1086" s="427"/>
      <c r="AQ1086" s="427"/>
      <c r="AR1086" s="427"/>
      <c r="AS1086" s="427"/>
      <c r="AT1086" s="427"/>
      <c r="AU1086" s="427"/>
      <c r="AV1086" s="427"/>
      <c r="AW1086" s="427"/>
      <c r="AX1086" s="427"/>
      <c r="AY1086" s="427"/>
      <c r="AZ1086" s="427"/>
      <c r="BA1086" s="427"/>
      <c r="BB1086" s="427"/>
      <c r="BC1086" s="427"/>
      <c r="BD1086" s="427"/>
      <c r="BE1086" s="427"/>
      <c r="BF1086" s="427"/>
      <c r="BG1086" s="427"/>
      <c r="BH1086" s="427"/>
      <c r="BI1086" s="427"/>
      <c r="BJ1086" s="427"/>
      <c r="BK1086" s="427"/>
      <c r="BL1086" s="427"/>
      <c r="BM1086" s="427"/>
      <c r="BN1086" s="427"/>
      <c r="BO1086" s="427"/>
      <c r="BP1086" s="427"/>
      <c r="BQ1086" s="427"/>
      <c r="BR1086" s="427"/>
      <c r="BS1086" s="427"/>
      <c r="BT1086" s="427"/>
      <c r="BU1086" s="427"/>
      <c r="BV1086" s="427"/>
      <c r="BW1086" s="427"/>
      <c r="BX1086" s="427"/>
      <c r="BY1086" s="427"/>
      <c r="BZ1086" s="427"/>
      <c r="CA1086" s="427"/>
      <c r="CB1086" s="427"/>
      <c r="CC1086" s="427"/>
      <c r="CD1086" s="427"/>
      <c r="CE1086" s="427"/>
      <c r="CF1086" s="427"/>
      <c r="CG1086" s="427"/>
      <c r="CH1086" s="427"/>
      <c r="CI1086" s="427"/>
      <c r="CJ1086" s="427"/>
      <c r="CK1086" s="427"/>
      <c r="CL1086" s="427"/>
      <c r="CM1086" s="427"/>
    </row>
    <row r="1087">
      <c r="AD1087" s="427"/>
      <c r="AE1087" s="427"/>
      <c r="AF1087" s="427"/>
      <c r="AG1087" s="427"/>
      <c r="AH1087" s="427"/>
      <c r="AI1087" s="427"/>
      <c r="AJ1087" s="427"/>
      <c r="AK1087" s="427"/>
      <c r="AL1087" s="427"/>
      <c r="AM1087" s="427"/>
      <c r="AN1087" s="427"/>
      <c r="AO1087" s="427"/>
      <c r="AP1087" s="427"/>
      <c r="AQ1087" s="427"/>
      <c r="AR1087" s="427"/>
      <c r="AS1087" s="427"/>
      <c r="AT1087" s="427"/>
      <c r="AU1087" s="427"/>
      <c r="AV1087" s="427"/>
      <c r="AW1087" s="427"/>
      <c r="AX1087" s="427"/>
      <c r="AY1087" s="427"/>
      <c r="AZ1087" s="427"/>
      <c r="BA1087" s="427"/>
      <c r="BB1087" s="427"/>
      <c r="BC1087" s="427"/>
      <c r="BD1087" s="427"/>
      <c r="BE1087" s="427"/>
      <c r="BF1087" s="427"/>
      <c r="BG1087" s="427"/>
      <c r="BH1087" s="427"/>
      <c r="BI1087" s="427"/>
      <c r="BJ1087" s="427"/>
      <c r="BK1087" s="427"/>
      <c r="BL1087" s="427"/>
      <c r="BM1087" s="427"/>
      <c r="BN1087" s="427"/>
      <c r="BO1087" s="427"/>
      <c r="BP1087" s="427"/>
      <c r="BQ1087" s="427"/>
      <c r="BR1087" s="427"/>
      <c r="BS1087" s="427"/>
      <c r="BT1087" s="427"/>
      <c r="BU1087" s="427"/>
      <c r="BV1087" s="427"/>
      <c r="BW1087" s="427"/>
      <c r="BX1087" s="427"/>
      <c r="BY1087" s="427"/>
      <c r="BZ1087" s="427"/>
      <c r="CA1087" s="427"/>
      <c r="CB1087" s="427"/>
      <c r="CC1087" s="427"/>
      <c r="CD1087" s="427"/>
      <c r="CE1087" s="427"/>
      <c r="CF1087" s="427"/>
      <c r="CG1087" s="427"/>
      <c r="CH1087" s="427"/>
      <c r="CI1087" s="427"/>
      <c r="CJ1087" s="427"/>
      <c r="CK1087" s="427"/>
      <c r="CL1087" s="427"/>
      <c r="CM1087" s="427"/>
    </row>
    <row r="1088">
      <c r="AD1088" s="427"/>
      <c r="AE1088" s="427"/>
      <c r="AF1088" s="427"/>
      <c r="AG1088" s="427"/>
      <c r="AH1088" s="427"/>
      <c r="AI1088" s="427"/>
      <c r="AJ1088" s="427"/>
      <c r="AK1088" s="427"/>
      <c r="AL1088" s="427"/>
      <c r="AM1088" s="427"/>
      <c r="AN1088" s="427"/>
      <c r="AO1088" s="427"/>
      <c r="AP1088" s="427"/>
      <c r="AQ1088" s="427"/>
      <c r="AR1088" s="427"/>
      <c r="AS1088" s="427"/>
      <c r="AT1088" s="427"/>
      <c r="AU1088" s="427"/>
      <c r="AV1088" s="427"/>
      <c r="AW1088" s="427"/>
      <c r="AX1088" s="427"/>
      <c r="AY1088" s="427"/>
      <c r="AZ1088" s="427"/>
      <c r="BA1088" s="427"/>
      <c r="BB1088" s="427"/>
      <c r="BC1088" s="427"/>
      <c r="BD1088" s="427"/>
      <c r="BE1088" s="427"/>
      <c r="BF1088" s="427"/>
      <c r="BG1088" s="427"/>
      <c r="BH1088" s="427"/>
      <c r="BI1088" s="427"/>
      <c r="BJ1088" s="427"/>
      <c r="BK1088" s="427"/>
      <c r="BL1088" s="427"/>
      <c r="BM1088" s="427"/>
      <c r="BN1088" s="427"/>
      <c r="BO1088" s="427"/>
      <c r="BP1088" s="427"/>
      <c r="BQ1088" s="427"/>
      <c r="BR1088" s="427"/>
      <c r="BS1088" s="427"/>
      <c r="BT1088" s="427"/>
      <c r="BU1088" s="427"/>
      <c r="BV1088" s="427"/>
      <c r="BW1088" s="427"/>
      <c r="BX1088" s="427"/>
      <c r="BY1088" s="427"/>
      <c r="BZ1088" s="427"/>
      <c r="CA1088" s="427"/>
      <c r="CB1088" s="427"/>
      <c r="CC1088" s="427"/>
      <c r="CD1088" s="427"/>
      <c r="CE1088" s="427"/>
      <c r="CF1088" s="427"/>
      <c r="CG1088" s="427"/>
      <c r="CH1088" s="427"/>
      <c r="CI1088" s="427"/>
      <c r="CJ1088" s="427"/>
      <c r="CK1088" s="427"/>
      <c r="CL1088" s="427"/>
      <c r="CM1088" s="427"/>
    </row>
    <row r="1089">
      <c r="AD1089" s="427"/>
      <c r="AE1089" s="427"/>
      <c r="AF1089" s="427"/>
      <c r="AG1089" s="427"/>
      <c r="AH1089" s="427"/>
      <c r="AI1089" s="427"/>
      <c r="AJ1089" s="427"/>
      <c r="AK1089" s="427"/>
      <c r="AL1089" s="427"/>
      <c r="AM1089" s="427"/>
      <c r="AN1089" s="427"/>
      <c r="AO1089" s="427"/>
      <c r="AP1089" s="427"/>
      <c r="AQ1089" s="427"/>
      <c r="AR1089" s="427"/>
      <c r="AS1089" s="427"/>
      <c r="AT1089" s="427"/>
      <c r="AU1089" s="427"/>
      <c r="AV1089" s="427"/>
      <c r="AW1089" s="427"/>
      <c r="AX1089" s="427"/>
      <c r="AY1089" s="427"/>
      <c r="AZ1089" s="427"/>
      <c r="BA1089" s="427"/>
      <c r="BB1089" s="427"/>
      <c r="BC1089" s="427"/>
      <c r="BD1089" s="427"/>
      <c r="BE1089" s="427"/>
      <c r="BF1089" s="427"/>
      <c r="BG1089" s="427"/>
      <c r="BH1089" s="427"/>
      <c r="BI1089" s="427"/>
      <c r="BJ1089" s="427"/>
      <c r="BK1089" s="427"/>
      <c r="BL1089" s="427"/>
      <c r="BM1089" s="427"/>
      <c r="BN1089" s="427"/>
      <c r="BO1089" s="427"/>
      <c r="BP1089" s="427"/>
      <c r="BQ1089" s="427"/>
      <c r="BR1089" s="427"/>
      <c r="BS1089" s="427"/>
      <c r="BT1089" s="427"/>
      <c r="BU1089" s="427"/>
      <c r="BV1089" s="427"/>
      <c r="BW1089" s="427"/>
      <c r="BX1089" s="427"/>
      <c r="BY1089" s="427"/>
      <c r="BZ1089" s="427"/>
      <c r="CA1089" s="427"/>
      <c r="CB1089" s="427"/>
      <c r="CC1089" s="427"/>
      <c r="CD1089" s="427"/>
      <c r="CE1089" s="427"/>
      <c r="CF1089" s="427"/>
      <c r="CG1089" s="427"/>
      <c r="CH1089" s="427"/>
      <c r="CI1089" s="427"/>
      <c r="CJ1089" s="427"/>
      <c r="CK1089" s="427"/>
      <c r="CL1089" s="427"/>
      <c r="CM1089" s="427"/>
    </row>
    <row r="1090">
      <c r="AD1090" s="427"/>
      <c r="AE1090" s="427"/>
      <c r="AF1090" s="427"/>
      <c r="AG1090" s="427"/>
      <c r="AH1090" s="427"/>
      <c r="AI1090" s="427"/>
      <c r="AJ1090" s="427"/>
      <c r="AK1090" s="427"/>
      <c r="AL1090" s="427"/>
      <c r="AM1090" s="427"/>
      <c r="AN1090" s="427"/>
      <c r="AO1090" s="427"/>
      <c r="AP1090" s="427"/>
      <c r="AQ1090" s="427"/>
      <c r="AR1090" s="427"/>
      <c r="AS1090" s="427"/>
      <c r="AT1090" s="427"/>
      <c r="AU1090" s="427"/>
      <c r="AV1090" s="427"/>
      <c r="AW1090" s="427"/>
      <c r="AX1090" s="427"/>
      <c r="AY1090" s="427"/>
      <c r="AZ1090" s="427"/>
      <c r="BA1090" s="427"/>
      <c r="BB1090" s="427"/>
      <c r="BC1090" s="427"/>
      <c r="BD1090" s="427"/>
      <c r="BE1090" s="427"/>
      <c r="BF1090" s="427"/>
      <c r="BG1090" s="427"/>
      <c r="BH1090" s="427"/>
      <c r="BI1090" s="427"/>
      <c r="BJ1090" s="427"/>
      <c r="BK1090" s="427"/>
      <c r="BL1090" s="427"/>
      <c r="BM1090" s="427"/>
      <c r="BN1090" s="427"/>
      <c r="BO1090" s="427"/>
      <c r="BP1090" s="427"/>
      <c r="BQ1090" s="427"/>
      <c r="BR1090" s="427"/>
      <c r="BS1090" s="427"/>
      <c r="BT1090" s="427"/>
      <c r="BU1090" s="427"/>
      <c r="BV1090" s="427"/>
      <c r="BW1090" s="427"/>
      <c r="BX1090" s="427"/>
      <c r="BY1090" s="427"/>
      <c r="BZ1090" s="427"/>
      <c r="CA1090" s="427"/>
      <c r="CB1090" s="427"/>
      <c r="CC1090" s="427"/>
      <c r="CD1090" s="427"/>
      <c r="CE1090" s="427"/>
      <c r="CF1090" s="427"/>
      <c r="CG1090" s="427"/>
      <c r="CH1090" s="427"/>
      <c r="CI1090" s="427"/>
      <c r="CJ1090" s="427"/>
      <c r="CK1090" s="427"/>
      <c r="CL1090" s="427"/>
      <c r="CM1090" s="427"/>
    </row>
    <row r="1091">
      <c r="AD1091" s="427"/>
      <c r="AE1091" s="427"/>
      <c r="AF1091" s="427"/>
      <c r="AG1091" s="427"/>
      <c r="AH1091" s="427"/>
      <c r="AI1091" s="427"/>
      <c r="AJ1091" s="427"/>
      <c r="AK1091" s="427"/>
      <c r="AL1091" s="427"/>
      <c r="AM1091" s="427"/>
      <c r="AN1091" s="427"/>
      <c r="AO1091" s="427"/>
      <c r="AP1091" s="427"/>
      <c r="AQ1091" s="427"/>
      <c r="AR1091" s="427"/>
      <c r="AS1091" s="427"/>
      <c r="AT1091" s="427"/>
      <c r="AU1091" s="427"/>
      <c r="AV1091" s="427"/>
      <c r="AW1091" s="427"/>
      <c r="AX1091" s="427"/>
      <c r="AY1091" s="427"/>
      <c r="AZ1091" s="427"/>
      <c r="BA1091" s="427"/>
      <c r="BB1091" s="427"/>
      <c r="BC1091" s="427"/>
      <c r="BD1091" s="427"/>
      <c r="BE1091" s="427"/>
      <c r="BF1091" s="427"/>
      <c r="BG1091" s="427"/>
      <c r="BH1091" s="427"/>
      <c r="BI1091" s="427"/>
      <c r="BJ1091" s="427"/>
      <c r="BK1091" s="427"/>
      <c r="BL1091" s="427"/>
      <c r="BM1091" s="427"/>
      <c r="BN1091" s="427"/>
      <c r="BO1091" s="427"/>
      <c r="BP1091" s="427"/>
      <c r="BQ1091" s="427"/>
      <c r="BR1091" s="427"/>
      <c r="BS1091" s="427"/>
      <c r="BT1091" s="427"/>
      <c r="BU1091" s="427"/>
      <c r="BV1091" s="427"/>
      <c r="BW1091" s="427"/>
      <c r="BX1091" s="427"/>
      <c r="BY1091" s="427"/>
      <c r="BZ1091" s="427"/>
      <c r="CA1091" s="427"/>
      <c r="CB1091" s="427"/>
      <c r="CC1091" s="427"/>
      <c r="CD1091" s="427"/>
      <c r="CE1091" s="427"/>
      <c r="CF1091" s="427"/>
      <c r="CG1091" s="427"/>
      <c r="CH1091" s="427"/>
      <c r="CI1091" s="427"/>
      <c r="CJ1091" s="427"/>
      <c r="CK1091" s="427"/>
      <c r="CL1091" s="427"/>
      <c r="CM1091" s="427"/>
    </row>
    <row r="1092">
      <c r="AD1092" s="427"/>
      <c r="AE1092" s="427"/>
      <c r="AF1092" s="427"/>
      <c r="AG1092" s="427"/>
      <c r="AH1092" s="427"/>
      <c r="AI1092" s="427"/>
      <c r="AJ1092" s="427"/>
      <c r="AK1092" s="427"/>
      <c r="AL1092" s="427"/>
      <c r="AM1092" s="427"/>
      <c r="AN1092" s="427"/>
      <c r="AO1092" s="427"/>
      <c r="AP1092" s="427"/>
      <c r="AQ1092" s="427"/>
      <c r="AR1092" s="427"/>
      <c r="AS1092" s="427"/>
      <c r="AT1092" s="427"/>
      <c r="AU1092" s="427"/>
      <c r="AV1092" s="427"/>
      <c r="AW1092" s="427"/>
      <c r="AX1092" s="427"/>
      <c r="AY1092" s="427"/>
      <c r="AZ1092" s="427"/>
      <c r="BA1092" s="427"/>
      <c r="BB1092" s="427"/>
      <c r="BC1092" s="427"/>
      <c r="BD1092" s="427"/>
      <c r="BE1092" s="427"/>
      <c r="BF1092" s="427"/>
      <c r="BG1092" s="427"/>
      <c r="BH1092" s="427"/>
      <c r="BI1092" s="427"/>
      <c r="BJ1092" s="427"/>
      <c r="BK1092" s="427"/>
      <c r="BL1092" s="427"/>
      <c r="BM1092" s="427"/>
      <c r="BN1092" s="427"/>
      <c r="BO1092" s="427"/>
      <c r="BP1092" s="427"/>
      <c r="BQ1092" s="427"/>
      <c r="BR1092" s="427"/>
      <c r="BS1092" s="427"/>
      <c r="BT1092" s="427"/>
      <c r="BU1092" s="427"/>
      <c r="BV1092" s="427"/>
      <c r="BW1092" s="427"/>
      <c r="BX1092" s="427"/>
      <c r="BY1092" s="427"/>
      <c r="BZ1092" s="427"/>
      <c r="CA1092" s="427"/>
      <c r="CB1092" s="427"/>
      <c r="CC1092" s="427"/>
      <c r="CD1092" s="427"/>
      <c r="CE1092" s="427"/>
      <c r="CF1092" s="427"/>
      <c r="CG1092" s="427"/>
      <c r="CH1092" s="427"/>
      <c r="CI1092" s="427"/>
      <c r="CJ1092" s="427"/>
      <c r="CK1092" s="427"/>
      <c r="CL1092" s="427"/>
      <c r="CM1092" s="427"/>
    </row>
    <row r="1093">
      <c r="AD1093" s="427"/>
      <c r="AE1093" s="427"/>
      <c r="AF1093" s="427"/>
      <c r="AG1093" s="427"/>
      <c r="AH1093" s="427"/>
      <c r="AI1093" s="427"/>
      <c r="AJ1093" s="427"/>
      <c r="AK1093" s="427"/>
      <c r="AL1093" s="427"/>
      <c r="AM1093" s="427"/>
      <c r="AN1093" s="427"/>
      <c r="AO1093" s="427"/>
      <c r="AP1093" s="427"/>
      <c r="AQ1093" s="427"/>
      <c r="AR1093" s="427"/>
      <c r="AS1093" s="427"/>
      <c r="AT1093" s="427"/>
      <c r="AU1093" s="427"/>
      <c r="AV1093" s="427"/>
      <c r="AW1093" s="427"/>
      <c r="AX1093" s="427"/>
      <c r="AY1093" s="427"/>
      <c r="AZ1093" s="427"/>
      <c r="BA1093" s="427"/>
      <c r="BB1093" s="427"/>
      <c r="BC1093" s="427"/>
      <c r="BD1093" s="427"/>
      <c r="BE1093" s="427"/>
      <c r="BF1093" s="427"/>
      <c r="BG1093" s="427"/>
      <c r="BH1093" s="427"/>
      <c r="BI1093" s="427"/>
      <c r="BJ1093" s="427"/>
      <c r="BK1093" s="427"/>
      <c r="BL1093" s="427"/>
      <c r="BM1093" s="427"/>
      <c r="BN1093" s="427"/>
      <c r="BO1093" s="427"/>
      <c r="BP1093" s="427"/>
      <c r="BQ1093" s="427"/>
      <c r="BR1093" s="427"/>
      <c r="BS1093" s="427"/>
      <c r="BT1093" s="427"/>
      <c r="BU1093" s="427"/>
      <c r="BV1093" s="427"/>
      <c r="BW1093" s="427"/>
      <c r="BX1093" s="427"/>
      <c r="BY1093" s="427"/>
      <c r="BZ1093" s="427"/>
      <c r="CA1093" s="427"/>
      <c r="CB1093" s="427"/>
      <c r="CC1093" s="427"/>
      <c r="CD1093" s="427"/>
      <c r="CE1093" s="427"/>
      <c r="CF1093" s="427"/>
      <c r="CG1093" s="427"/>
      <c r="CH1093" s="427"/>
      <c r="CI1093" s="427"/>
      <c r="CJ1093" s="427"/>
      <c r="CK1093" s="427"/>
      <c r="CL1093" s="427"/>
      <c r="CM1093" s="427"/>
    </row>
    <row r="1094">
      <c r="AD1094" s="427"/>
      <c r="AE1094" s="427"/>
      <c r="AF1094" s="427"/>
      <c r="AG1094" s="427"/>
      <c r="AH1094" s="427"/>
      <c r="AI1094" s="427"/>
      <c r="AJ1094" s="427"/>
      <c r="AK1094" s="427"/>
      <c r="AL1094" s="427"/>
      <c r="AM1094" s="427"/>
      <c r="AN1094" s="427"/>
      <c r="AO1094" s="427"/>
      <c r="AP1094" s="427"/>
      <c r="AQ1094" s="427"/>
      <c r="AR1094" s="427"/>
      <c r="AS1094" s="427"/>
      <c r="AT1094" s="427"/>
      <c r="AU1094" s="427"/>
      <c r="AV1094" s="427"/>
      <c r="AW1094" s="427"/>
      <c r="AX1094" s="427"/>
      <c r="AY1094" s="427"/>
      <c r="AZ1094" s="427"/>
      <c r="BA1094" s="427"/>
      <c r="BB1094" s="427"/>
      <c r="BC1094" s="427"/>
      <c r="BD1094" s="427"/>
      <c r="BE1094" s="427"/>
      <c r="BF1094" s="427"/>
      <c r="BG1094" s="427"/>
      <c r="BH1094" s="427"/>
      <c r="BI1094" s="427"/>
      <c r="BJ1094" s="427"/>
      <c r="BK1094" s="427"/>
      <c r="BL1094" s="427"/>
      <c r="BM1094" s="427"/>
      <c r="BN1094" s="427"/>
      <c r="BO1094" s="427"/>
      <c r="BP1094" s="427"/>
      <c r="BQ1094" s="427"/>
      <c r="BR1094" s="427"/>
      <c r="BS1094" s="427"/>
      <c r="BT1094" s="427"/>
      <c r="BU1094" s="427"/>
      <c r="BV1094" s="427"/>
      <c r="BW1094" s="427"/>
      <c r="BX1094" s="427"/>
      <c r="BY1094" s="427"/>
      <c r="BZ1094" s="427"/>
      <c r="CA1094" s="427"/>
      <c r="CB1094" s="427"/>
      <c r="CC1094" s="427"/>
      <c r="CD1094" s="427"/>
      <c r="CE1094" s="427"/>
      <c r="CF1094" s="427"/>
      <c r="CG1094" s="427"/>
      <c r="CH1094" s="427"/>
      <c r="CI1094" s="427"/>
      <c r="CJ1094" s="427"/>
      <c r="CK1094" s="427"/>
      <c r="CL1094" s="427"/>
      <c r="CM1094" s="427"/>
    </row>
    <row r="1095">
      <c r="AD1095" s="427"/>
      <c r="AE1095" s="427"/>
      <c r="AF1095" s="427"/>
      <c r="AG1095" s="427"/>
      <c r="AH1095" s="427"/>
      <c r="AI1095" s="427"/>
      <c r="AJ1095" s="427"/>
      <c r="AK1095" s="427"/>
      <c r="AL1095" s="427"/>
      <c r="AM1095" s="427"/>
      <c r="AN1095" s="427"/>
      <c r="AO1095" s="427"/>
      <c r="AP1095" s="427"/>
      <c r="AQ1095" s="427"/>
      <c r="AR1095" s="427"/>
      <c r="AS1095" s="427"/>
      <c r="AT1095" s="427"/>
      <c r="AU1095" s="427"/>
      <c r="AV1095" s="427"/>
      <c r="AW1095" s="427"/>
      <c r="AX1095" s="427"/>
      <c r="AY1095" s="427"/>
      <c r="AZ1095" s="427"/>
      <c r="BA1095" s="427"/>
      <c r="BB1095" s="427"/>
      <c r="BC1095" s="427"/>
      <c r="BD1095" s="427"/>
      <c r="BE1095" s="427"/>
      <c r="BF1095" s="427"/>
      <c r="BG1095" s="427"/>
      <c r="BH1095" s="427"/>
      <c r="BI1095" s="427"/>
      <c r="BJ1095" s="427"/>
      <c r="BK1095" s="427"/>
      <c r="BL1095" s="427"/>
      <c r="BM1095" s="427"/>
      <c r="BN1095" s="427"/>
      <c r="BO1095" s="427"/>
      <c r="BP1095" s="427"/>
      <c r="BQ1095" s="427"/>
      <c r="BR1095" s="427"/>
      <c r="BS1095" s="427"/>
      <c r="BT1095" s="427"/>
      <c r="BU1095" s="427"/>
      <c r="BV1095" s="427"/>
      <c r="BW1095" s="427"/>
      <c r="BX1095" s="427"/>
      <c r="BY1095" s="427"/>
      <c r="BZ1095" s="427"/>
      <c r="CA1095" s="427"/>
      <c r="CB1095" s="427"/>
      <c r="CC1095" s="427"/>
      <c r="CD1095" s="427"/>
      <c r="CE1095" s="427"/>
      <c r="CF1095" s="427"/>
      <c r="CG1095" s="427"/>
      <c r="CH1095" s="427"/>
      <c r="CI1095" s="427"/>
      <c r="CJ1095" s="427"/>
      <c r="CK1095" s="427"/>
      <c r="CL1095" s="427"/>
      <c r="CM1095" s="427"/>
    </row>
    <row r="1096">
      <c r="AD1096" s="427"/>
      <c r="AE1096" s="427"/>
      <c r="AF1096" s="427"/>
      <c r="AG1096" s="427"/>
      <c r="AH1096" s="427"/>
      <c r="AI1096" s="427"/>
      <c r="AJ1096" s="427"/>
      <c r="AK1096" s="427"/>
      <c r="AL1096" s="427"/>
      <c r="AM1096" s="427"/>
      <c r="AN1096" s="427"/>
      <c r="AO1096" s="427"/>
      <c r="AP1096" s="427"/>
      <c r="AQ1096" s="427"/>
      <c r="AR1096" s="427"/>
      <c r="AS1096" s="427"/>
      <c r="AT1096" s="427"/>
      <c r="AU1096" s="427"/>
      <c r="AV1096" s="427"/>
      <c r="AW1096" s="427"/>
      <c r="AX1096" s="427"/>
      <c r="AY1096" s="427"/>
      <c r="AZ1096" s="427"/>
      <c r="BA1096" s="427"/>
      <c r="BB1096" s="427"/>
      <c r="BC1096" s="427"/>
      <c r="BD1096" s="427"/>
      <c r="BE1096" s="427"/>
      <c r="BF1096" s="427"/>
      <c r="BG1096" s="427"/>
      <c r="BH1096" s="427"/>
      <c r="BI1096" s="427"/>
      <c r="BJ1096" s="427"/>
      <c r="BK1096" s="427"/>
      <c r="BL1096" s="427"/>
      <c r="BM1096" s="427"/>
      <c r="BN1096" s="427"/>
      <c r="BO1096" s="427"/>
      <c r="BP1096" s="427"/>
      <c r="BQ1096" s="427"/>
      <c r="BR1096" s="427"/>
      <c r="BS1096" s="427"/>
      <c r="BT1096" s="427"/>
      <c r="BU1096" s="427"/>
      <c r="BV1096" s="427"/>
      <c r="BW1096" s="427"/>
      <c r="BX1096" s="427"/>
      <c r="BY1096" s="427"/>
      <c r="BZ1096" s="427"/>
      <c r="CA1096" s="427"/>
      <c r="CB1096" s="427"/>
      <c r="CC1096" s="427"/>
      <c r="CD1096" s="427"/>
      <c r="CE1096" s="427"/>
      <c r="CF1096" s="427"/>
      <c r="CG1096" s="427"/>
      <c r="CH1096" s="427"/>
      <c r="CI1096" s="427"/>
      <c r="CJ1096" s="427"/>
      <c r="CK1096" s="427"/>
      <c r="CL1096" s="427"/>
      <c r="CM1096" s="427"/>
    </row>
    <row r="1097">
      <c r="AD1097" s="427"/>
      <c r="AE1097" s="427"/>
      <c r="AF1097" s="427"/>
      <c r="AG1097" s="427"/>
      <c r="AH1097" s="427"/>
      <c r="AI1097" s="427"/>
      <c r="AJ1097" s="427"/>
      <c r="AK1097" s="427"/>
      <c r="AL1097" s="427"/>
      <c r="AM1097" s="427"/>
      <c r="AN1097" s="427"/>
      <c r="AO1097" s="427"/>
      <c r="AP1097" s="427"/>
      <c r="AQ1097" s="427"/>
      <c r="AR1097" s="427"/>
      <c r="AS1097" s="427"/>
      <c r="AT1097" s="427"/>
      <c r="AU1097" s="427"/>
      <c r="AV1097" s="427"/>
      <c r="AW1097" s="427"/>
      <c r="AX1097" s="427"/>
      <c r="AY1097" s="427"/>
      <c r="AZ1097" s="427"/>
      <c r="BA1097" s="427"/>
      <c r="BB1097" s="427"/>
      <c r="BC1097" s="427"/>
      <c r="BD1097" s="427"/>
      <c r="BE1097" s="427"/>
      <c r="BF1097" s="427"/>
      <c r="BG1097" s="427"/>
      <c r="BH1097" s="427"/>
      <c r="BI1097" s="427"/>
      <c r="BJ1097" s="427"/>
      <c r="BK1097" s="427"/>
      <c r="BL1097" s="427"/>
      <c r="BM1097" s="427"/>
      <c r="BN1097" s="427"/>
      <c r="BO1097" s="427"/>
      <c r="BP1097" s="427"/>
      <c r="BQ1097" s="427"/>
      <c r="BR1097" s="427"/>
      <c r="BS1097" s="427"/>
      <c r="BT1097" s="427"/>
      <c r="BU1097" s="427"/>
      <c r="BV1097" s="427"/>
      <c r="BW1097" s="427"/>
      <c r="BX1097" s="427"/>
      <c r="BY1097" s="427"/>
      <c r="BZ1097" s="427"/>
      <c r="CA1097" s="427"/>
      <c r="CB1097" s="427"/>
      <c r="CC1097" s="427"/>
      <c r="CD1097" s="427"/>
      <c r="CE1097" s="427"/>
      <c r="CF1097" s="427"/>
      <c r="CG1097" s="427"/>
      <c r="CH1097" s="427"/>
      <c r="CI1097" s="427"/>
      <c r="CJ1097" s="427"/>
      <c r="CK1097" s="427"/>
      <c r="CL1097" s="427"/>
      <c r="CM1097" s="427"/>
    </row>
    <row r="1098">
      <c r="AD1098" s="427"/>
      <c r="AE1098" s="427"/>
      <c r="AF1098" s="427"/>
      <c r="AG1098" s="427"/>
      <c r="AH1098" s="427"/>
      <c r="AI1098" s="427"/>
      <c r="AJ1098" s="427"/>
      <c r="AK1098" s="427"/>
      <c r="AL1098" s="427"/>
      <c r="AM1098" s="427"/>
      <c r="AN1098" s="427"/>
      <c r="AO1098" s="427"/>
      <c r="AP1098" s="427"/>
      <c r="AQ1098" s="427"/>
      <c r="AR1098" s="427"/>
      <c r="AS1098" s="427"/>
      <c r="AT1098" s="427"/>
      <c r="AU1098" s="427"/>
      <c r="AV1098" s="427"/>
      <c r="AW1098" s="427"/>
      <c r="AX1098" s="427"/>
      <c r="AY1098" s="427"/>
      <c r="AZ1098" s="427"/>
      <c r="BA1098" s="427"/>
      <c r="BB1098" s="427"/>
      <c r="BC1098" s="427"/>
      <c r="BD1098" s="427"/>
      <c r="BE1098" s="427"/>
      <c r="BF1098" s="427"/>
      <c r="BG1098" s="427"/>
      <c r="BH1098" s="427"/>
      <c r="BI1098" s="427"/>
      <c r="BJ1098" s="427"/>
      <c r="BK1098" s="427"/>
      <c r="BL1098" s="427"/>
      <c r="BM1098" s="427"/>
      <c r="BN1098" s="427"/>
      <c r="BO1098" s="427"/>
      <c r="BP1098" s="427"/>
      <c r="BQ1098" s="427"/>
      <c r="BR1098" s="427"/>
      <c r="BS1098" s="427"/>
      <c r="BT1098" s="427"/>
      <c r="BU1098" s="427"/>
      <c r="BV1098" s="427"/>
      <c r="BW1098" s="427"/>
      <c r="BX1098" s="427"/>
      <c r="BY1098" s="427"/>
      <c r="BZ1098" s="427"/>
      <c r="CA1098" s="427"/>
      <c r="CB1098" s="427"/>
      <c r="CC1098" s="427"/>
      <c r="CD1098" s="427"/>
      <c r="CE1098" s="427"/>
      <c r="CF1098" s="427"/>
      <c r="CG1098" s="427"/>
      <c r="CH1098" s="427"/>
      <c r="CI1098" s="427"/>
      <c r="CJ1098" s="427"/>
      <c r="CK1098" s="427"/>
      <c r="CL1098" s="427"/>
      <c r="CM1098" s="427"/>
    </row>
    <row r="1099">
      <c r="AD1099" s="427"/>
      <c r="AE1099" s="427"/>
      <c r="AF1099" s="427"/>
      <c r="AG1099" s="427"/>
      <c r="AH1099" s="427"/>
      <c r="AI1099" s="427"/>
      <c r="AJ1099" s="427"/>
      <c r="AK1099" s="427"/>
      <c r="AL1099" s="427"/>
      <c r="AM1099" s="427"/>
      <c r="AN1099" s="427"/>
      <c r="AO1099" s="427"/>
      <c r="AP1099" s="427"/>
      <c r="AQ1099" s="427"/>
      <c r="AR1099" s="427"/>
      <c r="AS1099" s="427"/>
      <c r="AT1099" s="427"/>
      <c r="AU1099" s="427"/>
      <c r="AV1099" s="427"/>
      <c r="AW1099" s="427"/>
      <c r="AX1099" s="427"/>
      <c r="AY1099" s="427"/>
      <c r="AZ1099" s="427"/>
      <c r="BA1099" s="427"/>
      <c r="BB1099" s="427"/>
      <c r="BC1099" s="427"/>
      <c r="BD1099" s="427"/>
      <c r="BE1099" s="427"/>
      <c r="BF1099" s="427"/>
      <c r="BG1099" s="427"/>
      <c r="BH1099" s="427"/>
      <c r="BI1099" s="427"/>
      <c r="BJ1099" s="427"/>
      <c r="BK1099" s="427"/>
      <c r="BL1099" s="427"/>
      <c r="BM1099" s="427"/>
      <c r="BN1099" s="427"/>
      <c r="BO1099" s="427"/>
      <c r="BP1099" s="427"/>
      <c r="BQ1099" s="427"/>
      <c r="BR1099" s="427"/>
      <c r="BS1099" s="427"/>
      <c r="BT1099" s="427"/>
      <c r="BU1099" s="427"/>
      <c r="BV1099" s="427"/>
      <c r="BW1099" s="427"/>
      <c r="BX1099" s="427"/>
      <c r="BY1099" s="427"/>
      <c r="BZ1099" s="427"/>
      <c r="CA1099" s="427"/>
      <c r="CB1099" s="427"/>
      <c r="CC1099" s="427"/>
      <c r="CD1099" s="427"/>
      <c r="CE1099" s="427"/>
      <c r="CF1099" s="427"/>
      <c r="CG1099" s="427"/>
      <c r="CH1099" s="427"/>
      <c r="CI1099" s="427"/>
      <c r="CJ1099" s="427"/>
      <c r="CK1099" s="427"/>
      <c r="CL1099" s="427"/>
      <c r="CM1099" s="427"/>
    </row>
    <row r="1100">
      <c r="AD1100" s="427"/>
      <c r="AE1100" s="427"/>
      <c r="AF1100" s="427"/>
      <c r="AG1100" s="427"/>
      <c r="AH1100" s="427"/>
      <c r="AI1100" s="427"/>
      <c r="AJ1100" s="427"/>
      <c r="AK1100" s="427"/>
      <c r="AL1100" s="427"/>
      <c r="AM1100" s="427"/>
      <c r="AN1100" s="427"/>
      <c r="AO1100" s="427"/>
      <c r="AP1100" s="427"/>
      <c r="AQ1100" s="427"/>
      <c r="AR1100" s="427"/>
      <c r="AS1100" s="427"/>
      <c r="AT1100" s="427"/>
      <c r="AU1100" s="427"/>
      <c r="AV1100" s="427"/>
      <c r="AW1100" s="427"/>
      <c r="AX1100" s="427"/>
      <c r="AY1100" s="427"/>
      <c r="AZ1100" s="427"/>
      <c r="BA1100" s="427"/>
      <c r="BB1100" s="427"/>
      <c r="BC1100" s="427"/>
      <c r="BD1100" s="427"/>
      <c r="BE1100" s="427"/>
      <c r="BF1100" s="427"/>
      <c r="BG1100" s="427"/>
      <c r="BH1100" s="427"/>
      <c r="BI1100" s="427"/>
      <c r="BJ1100" s="427"/>
      <c r="BK1100" s="427"/>
      <c r="BL1100" s="427"/>
      <c r="BM1100" s="427"/>
      <c r="BN1100" s="427"/>
      <c r="BO1100" s="427"/>
      <c r="BP1100" s="427"/>
      <c r="BQ1100" s="427"/>
      <c r="BR1100" s="427"/>
      <c r="BS1100" s="427"/>
      <c r="BT1100" s="427"/>
      <c r="BU1100" s="427"/>
      <c r="BV1100" s="427"/>
      <c r="BW1100" s="427"/>
      <c r="BX1100" s="427"/>
      <c r="BY1100" s="427"/>
      <c r="BZ1100" s="427"/>
      <c r="CA1100" s="427"/>
      <c r="CB1100" s="427"/>
      <c r="CC1100" s="427"/>
      <c r="CD1100" s="427"/>
      <c r="CE1100" s="427"/>
      <c r="CF1100" s="427"/>
      <c r="CG1100" s="427"/>
      <c r="CH1100" s="427"/>
      <c r="CI1100" s="427"/>
      <c r="CJ1100" s="427"/>
      <c r="CK1100" s="427"/>
      <c r="CL1100" s="427"/>
      <c r="CM1100" s="427"/>
    </row>
    <row r="1101">
      <c r="AD1101" s="427"/>
      <c r="AE1101" s="427"/>
      <c r="AF1101" s="427"/>
      <c r="AG1101" s="427"/>
      <c r="AH1101" s="427"/>
      <c r="AI1101" s="427"/>
      <c r="AJ1101" s="427"/>
      <c r="AK1101" s="427"/>
      <c r="AL1101" s="427"/>
      <c r="AM1101" s="427"/>
      <c r="AN1101" s="427"/>
      <c r="AO1101" s="427"/>
      <c r="AP1101" s="427"/>
      <c r="AQ1101" s="427"/>
      <c r="AR1101" s="427"/>
      <c r="AS1101" s="427"/>
      <c r="AT1101" s="427"/>
      <c r="AU1101" s="427"/>
      <c r="AV1101" s="427"/>
      <c r="AW1101" s="427"/>
      <c r="AX1101" s="427"/>
      <c r="AY1101" s="427"/>
      <c r="AZ1101" s="427"/>
      <c r="BA1101" s="427"/>
      <c r="BB1101" s="427"/>
      <c r="BC1101" s="427"/>
      <c r="BD1101" s="427"/>
      <c r="BE1101" s="427"/>
      <c r="BF1101" s="427"/>
      <c r="BG1101" s="427"/>
      <c r="BH1101" s="427"/>
      <c r="BI1101" s="427"/>
      <c r="BJ1101" s="427"/>
      <c r="BK1101" s="427"/>
      <c r="BL1101" s="427"/>
      <c r="BM1101" s="427"/>
      <c r="BN1101" s="427"/>
      <c r="BO1101" s="427"/>
      <c r="BP1101" s="427"/>
      <c r="BQ1101" s="427"/>
      <c r="BR1101" s="427"/>
      <c r="BS1101" s="427"/>
      <c r="BT1101" s="427"/>
      <c r="BU1101" s="427"/>
      <c r="BV1101" s="427"/>
      <c r="BW1101" s="427"/>
      <c r="BX1101" s="427"/>
      <c r="BY1101" s="427"/>
      <c r="BZ1101" s="427"/>
      <c r="CA1101" s="427"/>
      <c r="CB1101" s="427"/>
      <c r="CC1101" s="427"/>
      <c r="CD1101" s="427"/>
      <c r="CE1101" s="427"/>
      <c r="CF1101" s="427"/>
      <c r="CG1101" s="427"/>
      <c r="CH1101" s="427"/>
      <c r="CI1101" s="427"/>
      <c r="CJ1101" s="427"/>
      <c r="CK1101" s="427"/>
      <c r="CL1101" s="427"/>
      <c r="CM1101" s="427"/>
    </row>
    <row r="1102">
      <c r="AD1102" s="427"/>
      <c r="AE1102" s="427"/>
      <c r="AF1102" s="427"/>
      <c r="AG1102" s="427"/>
      <c r="AH1102" s="427"/>
      <c r="AI1102" s="427"/>
      <c r="AJ1102" s="427"/>
      <c r="AK1102" s="427"/>
      <c r="AL1102" s="427"/>
      <c r="AM1102" s="427"/>
      <c r="AN1102" s="427"/>
      <c r="AO1102" s="427"/>
      <c r="AP1102" s="427"/>
      <c r="AQ1102" s="427"/>
      <c r="AR1102" s="427"/>
      <c r="AS1102" s="427"/>
      <c r="AT1102" s="427"/>
      <c r="AU1102" s="427"/>
      <c r="AV1102" s="427"/>
      <c r="AW1102" s="427"/>
      <c r="AX1102" s="427"/>
      <c r="AY1102" s="427"/>
      <c r="AZ1102" s="427"/>
      <c r="BA1102" s="427"/>
      <c r="BB1102" s="427"/>
      <c r="BC1102" s="427"/>
      <c r="BD1102" s="427"/>
      <c r="BE1102" s="427"/>
      <c r="BF1102" s="427"/>
      <c r="BG1102" s="427"/>
      <c r="BH1102" s="427"/>
      <c r="BI1102" s="427"/>
      <c r="BJ1102" s="427"/>
      <c r="BK1102" s="427"/>
      <c r="BL1102" s="427"/>
      <c r="BM1102" s="427"/>
      <c r="BN1102" s="427"/>
      <c r="BO1102" s="427"/>
      <c r="BP1102" s="427"/>
      <c r="BQ1102" s="427"/>
      <c r="BR1102" s="427"/>
      <c r="BS1102" s="427"/>
      <c r="BT1102" s="427"/>
      <c r="BU1102" s="427"/>
      <c r="BV1102" s="427"/>
      <c r="BW1102" s="427"/>
      <c r="BX1102" s="427"/>
      <c r="BY1102" s="427"/>
      <c r="BZ1102" s="427"/>
      <c r="CA1102" s="427"/>
      <c r="CB1102" s="427"/>
      <c r="CC1102" s="427"/>
      <c r="CD1102" s="427"/>
      <c r="CE1102" s="427"/>
      <c r="CF1102" s="427"/>
      <c r="CG1102" s="427"/>
      <c r="CH1102" s="427"/>
      <c r="CI1102" s="427"/>
      <c r="CJ1102" s="427"/>
      <c r="CK1102" s="427"/>
      <c r="CL1102" s="427"/>
      <c r="CM1102" s="427"/>
    </row>
    <row r="1103">
      <c r="AD1103" s="427"/>
      <c r="AE1103" s="427"/>
      <c r="AF1103" s="427"/>
      <c r="AG1103" s="427"/>
      <c r="AH1103" s="427"/>
      <c r="AI1103" s="427"/>
      <c r="AJ1103" s="427"/>
      <c r="AK1103" s="427"/>
      <c r="AL1103" s="427"/>
      <c r="AM1103" s="427"/>
      <c r="AN1103" s="427"/>
      <c r="AO1103" s="427"/>
      <c r="AP1103" s="427"/>
      <c r="AQ1103" s="427"/>
      <c r="AR1103" s="427"/>
      <c r="AS1103" s="427"/>
      <c r="AT1103" s="427"/>
      <c r="AU1103" s="427"/>
      <c r="AV1103" s="427"/>
      <c r="AW1103" s="427"/>
      <c r="AX1103" s="427"/>
      <c r="AY1103" s="427"/>
      <c r="AZ1103" s="427"/>
      <c r="BA1103" s="427"/>
      <c r="BB1103" s="427"/>
      <c r="BC1103" s="427"/>
      <c r="BD1103" s="427"/>
      <c r="BE1103" s="427"/>
      <c r="BF1103" s="427"/>
      <c r="BG1103" s="427"/>
      <c r="BH1103" s="427"/>
      <c r="BI1103" s="427"/>
      <c r="BJ1103" s="427"/>
      <c r="BK1103" s="427"/>
      <c r="BL1103" s="427"/>
      <c r="BM1103" s="427"/>
      <c r="BN1103" s="427"/>
      <c r="BO1103" s="427"/>
      <c r="BP1103" s="427"/>
      <c r="BQ1103" s="427"/>
      <c r="BR1103" s="427"/>
      <c r="BS1103" s="427"/>
      <c r="BT1103" s="427"/>
      <c r="BU1103" s="427"/>
      <c r="BV1103" s="427"/>
      <c r="BW1103" s="427"/>
      <c r="BX1103" s="427"/>
      <c r="BY1103" s="427"/>
      <c r="BZ1103" s="427"/>
      <c r="CA1103" s="427"/>
      <c r="CB1103" s="427"/>
      <c r="CC1103" s="427"/>
      <c r="CD1103" s="427"/>
      <c r="CE1103" s="427"/>
      <c r="CF1103" s="427"/>
      <c r="CG1103" s="427"/>
      <c r="CH1103" s="427"/>
      <c r="CI1103" s="427"/>
      <c r="CJ1103" s="427"/>
      <c r="CK1103" s="427"/>
      <c r="CL1103" s="427"/>
      <c r="CM1103" s="427"/>
    </row>
    <row r="1104">
      <c r="AD1104" s="427"/>
      <c r="AE1104" s="427"/>
      <c r="AF1104" s="427"/>
      <c r="AG1104" s="427"/>
      <c r="AH1104" s="427"/>
      <c r="AI1104" s="427"/>
      <c r="AJ1104" s="427"/>
      <c r="AK1104" s="427"/>
      <c r="AL1104" s="427"/>
      <c r="AM1104" s="427"/>
      <c r="AN1104" s="427"/>
      <c r="AO1104" s="427"/>
      <c r="AP1104" s="427"/>
      <c r="AQ1104" s="427"/>
      <c r="AR1104" s="427"/>
      <c r="AS1104" s="427"/>
      <c r="AT1104" s="427"/>
      <c r="AU1104" s="427"/>
      <c r="AV1104" s="427"/>
      <c r="AW1104" s="427"/>
      <c r="AX1104" s="427"/>
      <c r="AY1104" s="427"/>
      <c r="AZ1104" s="427"/>
      <c r="BA1104" s="427"/>
      <c r="BB1104" s="427"/>
      <c r="BC1104" s="427"/>
      <c r="BD1104" s="427"/>
      <c r="BE1104" s="427"/>
      <c r="BF1104" s="427"/>
      <c r="BG1104" s="427"/>
      <c r="BH1104" s="427"/>
      <c r="BI1104" s="427"/>
      <c r="BJ1104" s="427"/>
      <c r="BK1104" s="427"/>
      <c r="BL1104" s="427"/>
      <c r="BM1104" s="427"/>
      <c r="BN1104" s="427"/>
      <c r="BO1104" s="427"/>
      <c r="BP1104" s="427"/>
      <c r="BQ1104" s="427"/>
      <c r="BR1104" s="427"/>
      <c r="BS1104" s="427"/>
      <c r="BT1104" s="427"/>
      <c r="BU1104" s="427"/>
      <c r="BV1104" s="427"/>
      <c r="BW1104" s="427"/>
      <c r="BX1104" s="427"/>
      <c r="BY1104" s="427"/>
      <c r="BZ1104" s="427"/>
      <c r="CA1104" s="427"/>
      <c r="CB1104" s="427"/>
      <c r="CC1104" s="427"/>
      <c r="CD1104" s="427"/>
      <c r="CE1104" s="427"/>
      <c r="CF1104" s="427"/>
      <c r="CG1104" s="427"/>
      <c r="CH1104" s="427"/>
      <c r="CI1104" s="427"/>
      <c r="CJ1104" s="427"/>
      <c r="CK1104" s="427"/>
      <c r="CL1104" s="427"/>
      <c r="CM1104" s="427"/>
    </row>
    <row r="1105">
      <c r="AD1105" s="427"/>
      <c r="AE1105" s="427"/>
      <c r="AF1105" s="427"/>
      <c r="AG1105" s="427"/>
      <c r="AH1105" s="427"/>
      <c r="AI1105" s="427"/>
      <c r="AJ1105" s="427"/>
      <c r="AK1105" s="427"/>
      <c r="AL1105" s="427"/>
      <c r="AM1105" s="427"/>
      <c r="AN1105" s="427"/>
      <c r="AO1105" s="427"/>
      <c r="AP1105" s="427"/>
      <c r="AQ1105" s="427"/>
      <c r="AR1105" s="427"/>
      <c r="AS1105" s="427"/>
      <c r="AT1105" s="427"/>
      <c r="AU1105" s="427"/>
      <c r="AV1105" s="427"/>
      <c r="AW1105" s="427"/>
      <c r="AX1105" s="427"/>
      <c r="AY1105" s="427"/>
      <c r="AZ1105" s="427"/>
      <c r="BA1105" s="427"/>
      <c r="BB1105" s="427"/>
      <c r="BC1105" s="427"/>
      <c r="BD1105" s="427"/>
      <c r="BE1105" s="427"/>
      <c r="BF1105" s="427"/>
      <c r="BG1105" s="427"/>
      <c r="BH1105" s="427"/>
      <c r="BI1105" s="427"/>
      <c r="BJ1105" s="427"/>
      <c r="BK1105" s="427"/>
      <c r="BL1105" s="427"/>
      <c r="BM1105" s="427"/>
      <c r="BN1105" s="427"/>
      <c r="BO1105" s="427"/>
      <c r="BP1105" s="427"/>
      <c r="BQ1105" s="427"/>
      <c r="BR1105" s="427"/>
      <c r="BS1105" s="427"/>
      <c r="BT1105" s="427"/>
      <c r="BU1105" s="427"/>
      <c r="BV1105" s="427"/>
      <c r="BW1105" s="427"/>
      <c r="BX1105" s="427"/>
      <c r="BY1105" s="427"/>
      <c r="BZ1105" s="427"/>
      <c r="CA1105" s="427"/>
      <c r="CB1105" s="427"/>
      <c r="CC1105" s="427"/>
      <c r="CD1105" s="427"/>
      <c r="CE1105" s="427"/>
      <c r="CF1105" s="427"/>
      <c r="CG1105" s="427"/>
      <c r="CH1105" s="427"/>
      <c r="CI1105" s="427"/>
      <c r="CJ1105" s="427"/>
      <c r="CK1105" s="427"/>
      <c r="CL1105" s="427"/>
      <c r="CM1105" s="427"/>
    </row>
    <row r="1106">
      <c r="AD1106" s="427"/>
      <c r="AE1106" s="427"/>
      <c r="AF1106" s="427"/>
      <c r="AG1106" s="427"/>
      <c r="AH1106" s="427"/>
      <c r="AI1106" s="427"/>
      <c r="AJ1106" s="427"/>
      <c r="AK1106" s="427"/>
      <c r="AL1106" s="427"/>
      <c r="AM1106" s="427"/>
      <c r="AN1106" s="427"/>
      <c r="AO1106" s="427"/>
      <c r="AP1106" s="427"/>
      <c r="AQ1106" s="427"/>
      <c r="AR1106" s="427"/>
      <c r="AS1106" s="427"/>
      <c r="AT1106" s="427"/>
      <c r="AU1106" s="427"/>
      <c r="AV1106" s="427"/>
      <c r="AW1106" s="427"/>
      <c r="AX1106" s="427"/>
      <c r="AY1106" s="427"/>
      <c r="AZ1106" s="427"/>
      <c r="BA1106" s="427"/>
      <c r="BB1106" s="427"/>
      <c r="BC1106" s="427"/>
      <c r="BD1106" s="427"/>
      <c r="BE1106" s="427"/>
      <c r="BF1106" s="427"/>
      <c r="BG1106" s="427"/>
      <c r="BH1106" s="427"/>
      <c r="BI1106" s="427"/>
      <c r="BJ1106" s="427"/>
      <c r="BK1106" s="427"/>
      <c r="BL1106" s="427"/>
      <c r="BM1106" s="427"/>
      <c r="BN1106" s="427"/>
      <c r="BO1106" s="427"/>
      <c r="BP1106" s="427"/>
      <c r="BQ1106" s="427"/>
      <c r="BR1106" s="427"/>
      <c r="BS1106" s="427"/>
      <c r="BT1106" s="427"/>
      <c r="BU1106" s="427"/>
      <c r="BV1106" s="427"/>
      <c r="BW1106" s="427"/>
      <c r="BX1106" s="427"/>
      <c r="BY1106" s="427"/>
      <c r="BZ1106" s="427"/>
      <c r="CA1106" s="427"/>
      <c r="CB1106" s="427"/>
      <c r="CC1106" s="427"/>
      <c r="CD1106" s="427"/>
      <c r="CE1106" s="427"/>
      <c r="CF1106" s="427"/>
      <c r="CG1106" s="427"/>
      <c r="CH1106" s="427"/>
      <c r="CI1106" s="427"/>
      <c r="CJ1106" s="427"/>
      <c r="CK1106" s="427"/>
      <c r="CL1106" s="427"/>
      <c r="CM1106" s="427"/>
    </row>
    <row r="1107">
      <c r="AD1107" s="427"/>
      <c r="AE1107" s="427"/>
      <c r="AF1107" s="427"/>
      <c r="AG1107" s="427"/>
      <c r="AH1107" s="427"/>
      <c r="AI1107" s="427"/>
      <c r="AJ1107" s="427"/>
      <c r="AK1107" s="427"/>
      <c r="AL1107" s="427"/>
      <c r="AM1107" s="427"/>
      <c r="AN1107" s="427"/>
      <c r="AO1107" s="427"/>
      <c r="AP1107" s="427"/>
      <c r="AQ1107" s="427"/>
      <c r="AR1107" s="427"/>
      <c r="AS1107" s="427"/>
      <c r="AT1107" s="427"/>
      <c r="AU1107" s="427"/>
      <c r="AV1107" s="427"/>
      <c r="AW1107" s="427"/>
      <c r="AX1107" s="427"/>
      <c r="AY1107" s="427"/>
      <c r="AZ1107" s="427"/>
      <c r="BA1107" s="427"/>
      <c r="BB1107" s="427"/>
      <c r="BC1107" s="427"/>
      <c r="BD1107" s="427"/>
      <c r="BE1107" s="427"/>
      <c r="BF1107" s="427"/>
      <c r="BG1107" s="427"/>
      <c r="BH1107" s="427"/>
      <c r="BI1107" s="427"/>
      <c r="BJ1107" s="427"/>
      <c r="BK1107" s="427"/>
      <c r="BL1107" s="427"/>
      <c r="BM1107" s="427"/>
      <c r="BN1107" s="427"/>
      <c r="BO1107" s="427"/>
      <c r="BP1107" s="427"/>
      <c r="BQ1107" s="427"/>
      <c r="BR1107" s="427"/>
      <c r="BS1107" s="427"/>
      <c r="BT1107" s="427"/>
      <c r="BU1107" s="427"/>
      <c r="BV1107" s="427"/>
      <c r="BW1107" s="427"/>
      <c r="BX1107" s="427"/>
      <c r="BY1107" s="427"/>
      <c r="BZ1107" s="427"/>
      <c r="CA1107" s="427"/>
      <c r="CB1107" s="427"/>
      <c r="CC1107" s="427"/>
      <c r="CD1107" s="427"/>
      <c r="CE1107" s="427"/>
      <c r="CF1107" s="427"/>
      <c r="CG1107" s="427"/>
      <c r="CH1107" s="427"/>
      <c r="CI1107" s="427"/>
      <c r="CJ1107" s="427"/>
      <c r="CK1107" s="427"/>
      <c r="CL1107" s="427"/>
      <c r="CM1107" s="427"/>
    </row>
    <row r="1108">
      <c r="AD1108" s="427"/>
      <c r="AE1108" s="427"/>
      <c r="AF1108" s="427"/>
      <c r="AG1108" s="427"/>
      <c r="AH1108" s="427"/>
      <c r="AI1108" s="427"/>
      <c r="AJ1108" s="427"/>
      <c r="AK1108" s="427"/>
      <c r="AL1108" s="427"/>
      <c r="AM1108" s="427"/>
      <c r="AN1108" s="427"/>
      <c r="AO1108" s="427"/>
      <c r="AP1108" s="427"/>
      <c r="AQ1108" s="427"/>
      <c r="AR1108" s="427"/>
      <c r="AS1108" s="427"/>
      <c r="AT1108" s="427"/>
      <c r="AU1108" s="427"/>
      <c r="AV1108" s="427"/>
      <c r="AW1108" s="427"/>
      <c r="AX1108" s="427"/>
      <c r="AY1108" s="427"/>
      <c r="AZ1108" s="427"/>
      <c r="BA1108" s="427"/>
      <c r="BB1108" s="427"/>
      <c r="BC1108" s="427"/>
      <c r="BD1108" s="427"/>
      <c r="BE1108" s="427"/>
      <c r="BF1108" s="427"/>
      <c r="BG1108" s="427"/>
      <c r="BH1108" s="427"/>
      <c r="BI1108" s="427"/>
      <c r="BJ1108" s="427"/>
      <c r="BK1108" s="427"/>
      <c r="BL1108" s="427"/>
      <c r="BM1108" s="427"/>
      <c r="BN1108" s="427"/>
      <c r="BO1108" s="427"/>
      <c r="BP1108" s="427"/>
      <c r="BQ1108" s="427"/>
      <c r="BR1108" s="427"/>
      <c r="BS1108" s="427"/>
      <c r="BT1108" s="427"/>
      <c r="BU1108" s="427"/>
      <c r="BV1108" s="427"/>
      <c r="BW1108" s="427"/>
      <c r="BX1108" s="427"/>
      <c r="BY1108" s="427"/>
      <c r="BZ1108" s="427"/>
      <c r="CA1108" s="427"/>
      <c r="CB1108" s="427"/>
      <c r="CC1108" s="427"/>
      <c r="CD1108" s="427"/>
      <c r="CE1108" s="427"/>
      <c r="CF1108" s="427"/>
      <c r="CG1108" s="427"/>
      <c r="CH1108" s="427"/>
      <c r="CI1108" s="427"/>
      <c r="CJ1108" s="427"/>
      <c r="CK1108" s="427"/>
      <c r="CL1108" s="427"/>
      <c r="CM1108" s="427"/>
    </row>
    <row r="1109">
      <c r="AD1109" s="427"/>
      <c r="AE1109" s="427"/>
      <c r="AF1109" s="427"/>
      <c r="AG1109" s="427"/>
      <c r="AH1109" s="427"/>
      <c r="AI1109" s="427"/>
      <c r="AJ1109" s="427"/>
      <c r="AK1109" s="427"/>
      <c r="AL1109" s="427"/>
      <c r="AM1109" s="427"/>
      <c r="AN1109" s="427"/>
      <c r="AO1109" s="427"/>
      <c r="AP1109" s="427"/>
      <c r="AQ1109" s="427"/>
      <c r="AR1109" s="427"/>
      <c r="AS1109" s="427"/>
      <c r="AT1109" s="427"/>
      <c r="AU1109" s="427"/>
      <c r="AV1109" s="427"/>
      <c r="AW1109" s="427"/>
      <c r="AX1109" s="427"/>
      <c r="AY1109" s="427"/>
      <c r="AZ1109" s="427"/>
      <c r="BA1109" s="427"/>
      <c r="BB1109" s="427"/>
      <c r="BC1109" s="427"/>
      <c r="BD1109" s="427"/>
      <c r="BE1109" s="427"/>
      <c r="BF1109" s="427"/>
      <c r="BG1109" s="427"/>
      <c r="BH1109" s="427"/>
      <c r="BI1109" s="427"/>
      <c r="BJ1109" s="427"/>
      <c r="BK1109" s="427"/>
      <c r="BL1109" s="427"/>
      <c r="BM1109" s="427"/>
      <c r="BN1109" s="427"/>
      <c r="BO1109" s="427"/>
      <c r="BP1109" s="427"/>
      <c r="BQ1109" s="427"/>
      <c r="BR1109" s="427"/>
      <c r="BS1109" s="427"/>
      <c r="BT1109" s="427"/>
      <c r="BU1109" s="427"/>
      <c r="BV1109" s="427"/>
      <c r="BW1109" s="427"/>
      <c r="BX1109" s="427"/>
      <c r="BY1109" s="427"/>
      <c r="BZ1109" s="427"/>
      <c r="CA1109" s="427"/>
      <c r="CB1109" s="427"/>
      <c r="CC1109" s="427"/>
      <c r="CD1109" s="427"/>
      <c r="CE1109" s="427"/>
      <c r="CF1109" s="427"/>
      <c r="CG1109" s="427"/>
      <c r="CH1109" s="427"/>
      <c r="CI1109" s="427"/>
      <c r="CJ1109" s="427"/>
      <c r="CK1109" s="427"/>
      <c r="CL1109" s="427"/>
      <c r="CM1109" s="427"/>
    </row>
    <row r="1110">
      <c r="AD1110" s="427"/>
      <c r="AE1110" s="427"/>
      <c r="AF1110" s="427"/>
      <c r="AG1110" s="427"/>
      <c r="AH1110" s="427"/>
      <c r="AI1110" s="427"/>
      <c r="AJ1110" s="427"/>
      <c r="AK1110" s="427"/>
      <c r="AL1110" s="427"/>
      <c r="AM1110" s="427"/>
      <c r="AN1110" s="427"/>
      <c r="AO1110" s="427"/>
      <c r="AP1110" s="427"/>
      <c r="AQ1110" s="427"/>
      <c r="AR1110" s="427"/>
      <c r="AS1110" s="427"/>
      <c r="AT1110" s="427"/>
      <c r="AU1110" s="427"/>
      <c r="AV1110" s="427"/>
      <c r="AW1110" s="427"/>
      <c r="AX1110" s="427"/>
      <c r="AY1110" s="427"/>
      <c r="AZ1110" s="427"/>
      <c r="BA1110" s="427"/>
      <c r="BB1110" s="427"/>
      <c r="BC1110" s="427"/>
      <c r="BD1110" s="427"/>
      <c r="BE1110" s="427"/>
      <c r="BF1110" s="427"/>
      <c r="BG1110" s="427"/>
      <c r="BH1110" s="427"/>
      <c r="BI1110" s="427"/>
      <c r="BJ1110" s="427"/>
      <c r="BK1110" s="427"/>
      <c r="BL1110" s="427"/>
      <c r="BM1110" s="427"/>
      <c r="BN1110" s="427"/>
      <c r="BO1110" s="427"/>
      <c r="BP1110" s="427"/>
      <c r="BQ1110" s="427"/>
      <c r="BR1110" s="427"/>
      <c r="BS1110" s="427"/>
      <c r="BT1110" s="427"/>
      <c r="BU1110" s="427"/>
      <c r="BV1110" s="427"/>
      <c r="BW1110" s="427"/>
      <c r="BX1110" s="427"/>
      <c r="BY1110" s="427"/>
      <c r="BZ1110" s="427"/>
      <c r="CA1110" s="427"/>
      <c r="CB1110" s="427"/>
      <c r="CC1110" s="427"/>
      <c r="CD1110" s="427"/>
      <c r="CE1110" s="427"/>
      <c r="CF1110" s="427"/>
      <c r="CG1110" s="427"/>
      <c r="CH1110" s="427"/>
      <c r="CI1110" s="427"/>
      <c r="CJ1110" s="427"/>
      <c r="CK1110" s="427"/>
      <c r="CL1110" s="427"/>
      <c r="CM1110" s="427"/>
    </row>
    <row r="1111">
      <c r="AD1111" s="427"/>
      <c r="AE1111" s="427"/>
      <c r="AF1111" s="427"/>
      <c r="AG1111" s="427"/>
      <c r="AH1111" s="427"/>
      <c r="AI1111" s="427"/>
      <c r="AJ1111" s="427"/>
      <c r="AK1111" s="427"/>
      <c r="AL1111" s="427"/>
      <c r="AM1111" s="427"/>
      <c r="AN1111" s="427"/>
      <c r="AO1111" s="427"/>
      <c r="AP1111" s="427"/>
      <c r="AQ1111" s="427"/>
      <c r="AR1111" s="427"/>
      <c r="AS1111" s="427"/>
      <c r="AT1111" s="427"/>
      <c r="AU1111" s="427"/>
      <c r="AV1111" s="427"/>
      <c r="AW1111" s="427"/>
      <c r="AX1111" s="427"/>
      <c r="AY1111" s="427"/>
      <c r="AZ1111" s="427"/>
      <c r="BA1111" s="427"/>
      <c r="BB1111" s="427"/>
      <c r="BC1111" s="427"/>
      <c r="BD1111" s="427"/>
      <c r="BE1111" s="427"/>
      <c r="BF1111" s="427"/>
      <c r="BG1111" s="427"/>
      <c r="BH1111" s="427"/>
      <c r="BI1111" s="427"/>
      <c r="BJ1111" s="427"/>
      <c r="BK1111" s="427"/>
      <c r="BL1111" s="427"/>
      <c r="BM1111" s="427"/>
      <c r="BN1111" s="427"/>
      <c r="BO1111" s="427"/>
      <c r="BP1111" s="427"/>
      <c r="BQ1111" s="427"/>
      <c r="BR1111" s="427"/>
      <c r="BS1111" s="427"/>
      <c r="BT1111" s="427"/>
      <c r="BU1111" s="427"/>
      <c r="BV1111" s="427"/>
      <c r="BW1111" s="427"/>
      <c r="BX1111" s="427"/>
      <c r="BY1111" s="427"/>
      <c r="BZ1111" s="427"/>
      <c r="CA1111" s="427"/>
      <c r="CB1111" s="427"/>
      <c r="CC1111" s="427"/>
      <c r="CD1111" s="427"/>
      <c r="CE1111" s="427"/>
      <c r="CF1111" s="427"/>
      <c r="CG1111" s="427"/>
      <c r="CH1111" s="427"/>
      <c r="CI1111" s="427"/>
      <c r="CJ1111" s="427"/>
      <c r="CK1111" s="427"/>
      <c r="CL1111" s="427"/>
      <c r="CM1111" s="427"/>
    </row>
    <row r="1112">
      <c r="AD1112" s="427"/>
      <c r="AE1112" s="427"/>
      <c r="AF1112" s="427"/>
      <c r="AG1112" s="427"/>
      <c r="AH1112" s="427"/>
      <c r="AI1112" s="427"/>
      <c r="AJ1112" s="427"/>
      <c r="AK1112" s="427"/>
      <c r="AL1112" s="427"/>
      <c r="AM1112" s="427"/>
      <c r="AN1112" s="427"/>
      <c r="AO1112" s="427"/>
      <c r="AP1112" s="427"/>
      <c r="AQ1112" s="427"/>
      <c r="AR1112" s="427"/>
      <c r="AS1112" s="427"/>
      <c r="AT1112" s="427"/>
      <c r="AU1112" s="427"/>
      <c r="AV1112" s="427"/>
      <c r="AW1112" s="427"/>
      <c r="AX1112" s="427"/>
      <c r="AY1112" s="427"/>
      <c r="AZ1112" s="427"/>
      <c r="BA1112" s="427"/>
      <c r="BB1112" s="427"/>
      <c r="BC1112" s="427"/>
      <c r="BD1112" s="427"/>
      <c r="BE1112" s="427"/>
      <c r="BF1112" s="427"/>
      <c r="BG1112" s="427"/>
      <c r="BH1112" s="427"/>
      <c r="BI1112" s="427"/>
      <c r="BJ1112" s="427"/>
      <c r="BK1112" s="427"/>
      <c r="BL1112" s="427"/>
      <c r="BM1112" s="427"/>
      <c r="BN1112" s="427"/>
      <c r="BO1112" s="427"/>
      <c r="BP1112" s="427"/>
      <c r="BQ1112" s="427"/>
      <c r="BR1112" s="427"/>
      <c r="BS1112" s="427"/>
      <c r="BT1112" s="427"/>
      <c r="BU1112" s="427"/>
      <c r="BV1112" s="427"/>
      <c r="BW1112" s="427"/>
      <c r="BX1112" s="427"/>
      <c r="BY1112" s="427"/>
      <c r="BZ1112" s="427"/>
      <c r="CA1112" s="427"/>
      <c r="CB1112" s="427"/>
      <c r="CC1112" s="427"/>
      <c r="CD1112" s="427"/>
      <c r="CE1112" s="427"/>
      <c r="CF1112" s="427"/>
      <c r="CG1112" s="427"/>
      <c r="CH1112" s="427"/>
      <c r="CI1112" s="427"/>
      <c r="CJ1112" s="427"/>
      <c r="CK1112" s="427"/>
      <c r="CL1112" s="427"/>
      <c r="CM1112" s="427"/>
    </row>
    <row r="1113">
      <c r="AD1113" s="427"/>
      <c r="AE1113" s="427"/>
      <c r="AF1113" s="427"/>
      <c r="AG1113" s="427"/>
      <c r="AH1113" s="427"/>
      <c r="AI1113" s="427"/>
      <c r="AJ1113" s="427"/>
      <c r="AK1113" s="427"/>
      <c r="AL1113" s="427"/>
      <c r="AM1113" s="427"/>
      <c r="AN1113" s="427"/>
      <c r="AO1113" s="427"/>
      <c r="AP1113" s="427"/>
      <c r="AQ1113" s="427"/>
      <c r="AR1113" s="427"/>
      <c r="AS1113" s="427"/>
      <c r="AT1113" s="427"/>
      <c r="AU1113" s="427"/>
      <c r="AV1113" s="427"/>
      <c r="AW1113" s="427"/>
      <c r="AX1113" s="427"/>
      <c r="AY1113" s="427"/>
      <c r="AZ1113" s="427"/>
      <c r="BA1113" s="427"/>
      <c r="BB1113" s="427"/>
      <c r="BC1113" s="427"/>
      <c r="BD1113" s="427"/>
      <c r="BE1113" s="427"/>
      <c r="BF1113" s="427"/>
      <c r="BG1113" s="427"/>
      <c r="BH1113" s="427"/>
      <c r="BI1113" s="427"/>
      <c r="BJ1113" s="427"/>
      <c r="BK1113" s="427"/>
      <c r="BL1113" s="427"/>
      <c r="BM1113" s="427"/>
      <c r="BN1113" s="427"/>
      <c r="BO1113" s="427"/>
      <c r="BP1113" s="427"/>
      <c r="BQ1113" s="427"/>
      <c r="BR1113" s="427"/>
      <c r="BS1113" s="427"/>
      <c r="BT1113" s="427"/>
      <c r="BU1113" s="427"/>
      <c r="BV1113" s="427"/>
      <c r="BW1113" s="427"/>
      <c r="BX1113" s="427"/>
      <c r="BY1113" s="427"/>
      <c r="BZ1113" s="427"/>
      <c r="CA1113" s="427"/>
      <c r="CB1113" s="427"/>
      <c r="CC1113" s="427"/>
      <c r="CD1113" s="427"/>
      <c r="CE1113" s="427"/>
      <c r="CF1113" s="427"/>
      <c r="CG1113" s="427"/>
      <c r="CH1113" s="427"/>
      <c r="CI1113" s="427"/>
      <c r="CJ1113" s="427"/>
      <c r="CK1113" s="427"/>
      <c r="CL1113" s="427"/>
      <c r="CM1113" s="427"/>
    </row>
    <row r="1114">
      <c r="AD1114" s="427"/>
      <c r="AE1114" s="427"/>
      <c r="AF1114" s="427"/>
      <c r="AG1114" s="427"/>
      <c r="AH1114" s="427"/>
      <c r="AI1114" s="427"/>
      <c r="AJ1114" s="427"/>
      <c r="AK1114" s="427"/>
      <c r="AL1114" s="427"/>
      <c r="AM1114" s="427"/>
      <c r="AN1114" s="427"/>
      <c r="AO1114" s="427"/>
      <c r="AP1114" s="427"/>
      <c r="AQ1114" s="427"/>
      <c r="AR1114" s="427"/>
      <c r="AS1114" s="427"/>
      <c r="AT1114" s="427"/>
      <c r="AU1114" s="427"/>
      <c r="AV1114" s="427"/>
      <c r="AW1114" s="427"/>
      <c r="AX1114" s="427"/>
      <c r="AY1114" s="427"/>
      <c r="AZ1114" s="427"/>
      <c r="BA1114" s="427"/>
      <c r="BB1114" s="427"/>
      <c r="BC1114" s="427"/>
      <c r="BD1114" s="427"/>
      <c r="BE1114" s="427"/>
      <c r="BF1114" s="427"/>
      <c r="BG1114" s="427"/>
      <c r="BH1114" s="427"/>
      <c r="BI1114" s="427"/>
      <c r="BJ1114" s="427"/>
      <c r="BK1114" s="427"/>
      <c r="BL1114" s="427"/>
      <c r="BM1114" s="427"/>
      <c r="BN1114" s="427"/>
      <c r="BO1114" s="427"/>
      <c r="BP1114" s="427"/>
      <c r="BQ1114" s="427"/>
      <c r="BR1114" s="427"/>
      <c r="BS1114" s="427"/>
      <c r="BT1114" s="427"/>
      <c r="BU1114" s="427"/>
      <c r="BV1114" s="427"/>
      <c r="BW1114" s="427"/>
      <c r="BX1114" s="427"/>
      <c r="BY1114" s="427"/>
      <c r="BZ1114" s="427"/>
      <c r="CA1114" s="427"/>
      <c r="CB1114" s="427"/>
      <c r="CC1114" s="427"/>
      <c r="CD1114" s="427"/>
      <c r="CE1114" s="427"/>
      <c r="CF1114" s="427"/>
      <c r="CG1114" s="427"/>
      <c r="CH1114" s="427"/>
      <c r="CI1114" s="427"/>
      <c r="CJ1114" s="427"/>
      <c r="CK1114" s="427"/>
      <c r="CL1114" s="427"/>
      <c r="CM1114" s="427"/>
    </row>
    <row r="1115">
      <c r="AD1115" s="427"/>
      <c r="AE1115" s="427"/>
      <c r="AF1115" s="427"/>
      <c r="AG1115" s="427"/>
      <c r="AH1115" s="427"/>
      <c r="AI1115" s="427"/>
      <c r="AJ1115" s="427"/>
      <c r="AK1115" s="427"/>
      <c r="AL1115" s="427"/>
      <c r="AM1115" s="427"/>
      <c r="AN1115" s="427"/>
      <c r="AO1115" s="427"/>
      <c r="AP1115" s="427"/>
      <c r="AQ1115" s="427"/>
      <c r="AR1115" s="427"/>
      <c r="AS1115" s="427"/>
      <c r="AT1115" s="427"/>
      <c r="AU1115" s="427"/>
      <c r="AV1115" s="427"/>
      <c r="AW1115" s="427"/>
      <c r="AX1115" s="427"/>
      <c r="AY1115" s="427"/>
      <c r="AZ1115" s="427"/>
      <c r="BA1115" s="427"/>
      <c r="BB1115" s="427"/>
      <c r="BC1115" s="427"/>
      <c r="BD1115" s="427"/>
      <c r="BE1115" s="427"/>
      <c r="BF1115" s="427"/>
      <c r="BG1115" s="427"/>
      <c r="BH1115" s="427"/>
      <c r="BI1115" s="427"/>
      <c r="BJ1115" s="427"/>
      <c r="BK1115" s="427"/>
      <c r="BL1115" s="427"/>
      <c r="BM1115" s="427"/>
      <c r="BN1115" s="427"/>
      <c r="BO1115" s="427"/>
      <c r="BP1115" s="427"/>
      <c r="BQ1115" s="427"/>
      <c r="BR1115" s="427"/>
      <c r="BS1115" s="427"/>
      <c r="BT1115" s="427"/>
      <c r="BU1115" s="427"/>
      <c r="BV1115" s="427"/>
      <c r="BW1115" s="427"/>
      <c r="BX1115" s="427"/>
      <c r="BY1115" s="427"/>
      <c r="BZ1115" s="427"/>
      <c r="CA1115" s="427"/>
      <c r="CB1115" s="427"/>
      <c r="CC1115" s="427"/>
      <c r="CD1115" s="427"/>
      <c r="CE1115" s="427"/>
      <c r="CF1115" s="427"/>
      <c r="CG1115" s="427"/>
      <c r="CH1115" s="427"/>
      <c r="CI1115" s="427"/>
      <c r="CJ1115" s="427"/>
      <c r="CK1115" s="427"/>
      <c r="CL1115" s="427"/>
      <c r="CM1115" s="427"/>
    </row>
    <row r="1116">
      <c r="AD1116" s="427"/>
      <c r="AE1116" s="427"/>
      <c r="AF1116" s="427"/>
      <c r="AG1116" s="427"/>
      <c r="AH1116" s="427"/>
      <c r="AI1116" s="427"/>
      <c r="AJ1116" s="427"/>
      <c r="AK1116" s="427"/>
      <c r="AL1116" s="427"/>
      <c r="AM1116" s="427"/>
      <c r="AN1116" s="427"/>
      <c r="AO1116" s="427"/>
      <c r="AP1116" s="427"/>
      <c r="AQ1116" s="427"/>
      <c r="AR1116" s="427"/>
      <c r="AS1116" s="427"/>
      <c r="AT1116" s="427"/>
      <c r="AU1116" s="427"/>
      <c r="AV1116" s="427"/>
      <c r="AW1116" s="427"/>
      <c r="AX1116" s="427"/>
      <c r="AY1116" s="427"/>
      <c r="AZ1116" s="427"/>
      <c r="BA1116" s="427"/>
      <c r="BB1116" s="427"/>
      <c r="BC1116" s="427"/>
      <c r="BD1116" s="427"/>
      <c r="BE1116" s="427"/>
      <c r="BF1116" s="427"/>
      <c r="BG1116" s="427"/>
      <c r="BH1116" s="427"/>
      <c r="BI1116" s="427"/>
      <c r="BJ1116" s="427"/>
      <c r="BK1116" s="427"/>
      <c r="BL1116" s="427"/>
      <c r="BM1116" s="427"/>
      <c r="BN1116" s="427"/>
      <c r="BO1116" s="427"/>
      <c r="BP1116" s="427"/>
      <c r="BQ1116" s="427"/>
      <c r="BR1116" s="427"/>
      <c r="BS1116" s="427"/>
      <c r="BT1116" s="427"/>
      <c r="BU1116" s="427"/>
      <c r="BV1116" s="427"/>
      <c r="BW1116" s="427"/>
      <c r="BX1116" s="427"/>
      <c r="BY1116" s="427"/>
      <c r="BZ1116" s="427"/>
      <c r="CA1116" s="427"/>
      <c r="CB1116" s="427"/>
      <c r="CC1116" s="427"/>
      <c r="CD1116" s="427"/>
      <c r="CE1116" s="427"/>
      <c r="CF1116" s="427"/>
      <c r="CG1116" s="427"/>
      <c r="CH1116" s="427"/>
      <c r="CI1116" s="427"/>
      <c r="CJ1116" s="427"/>
      <c r="CK1116" s="427"/>
      <c r="CL1116" s="427"/>
      <c r="CM1116" s="427"/>
    </row>
    <row r="1117">
      <c r="AD1117" s="427"/>
      <c r="AE1117" s="427"/>
      <c r="AF1117" s="427"/>
      <c r="AG1117" s="427"/>
      <c r="AH1117" s="427"/>
      <c r="AI1117" s="427"/>
      <c r="AJ1117" s="427"/>
      <c r="AK1117" s="427"/>
      <c r="AL1117" s="427"/>
      <c r="AM1117" s="427"/>
      <c r="AN1117" s="427"/>
      <c r="AO1117" s="427"/>
      <c r="AP1117" s="427"/>
      <c r="AQ1117" s="427"/>
      <c r="AR1117" s="427"/>
      <c r="AS1117" s="427"/>
      <c r="AT1117" s="427"/>
      <c r="AU1117" s="427"/>
      <c r="AV1117" s="427"/>
      <c r="AW1117" s="427"/>
      <c r="AX1117" s="427"/>
      <c r="AY1117" s="427"/>
      <c r="AZ1117" s="427"/>
      <c r="BA1117" s="427"/>
      <c r="BB1117" s="427"/>
      <c r="BC1117" s="427"/>
      <c r="BD1117" s="427"/>
      <c r="BE1117" s="427"/>
      <c r="BF1117" s="427"/>
      <c r="BG1117" s="427"/>
      <c r="BH1117" s="427"/>
      <c r="BI1117" s="427"/>
      <c r="BJ1117" s="427"/>
      <c r="BK1117" s="427"/>
      <c r="BL1117" s="427"/>
      <c r="BM1117" s="427"/>
      <c r="BN1117" s="427"/>
      <c r="BO1117" s="427"/>
      <c r="BP1117" s="427"/>
      <c r="BQ1117" s="427"/>
      <c r="BR1117" s="427"/>
      <c r="BS1117" s="427"/>
      <c r="BT1117" s="427"/>
      <c r="BU1117" s="427"/>
      <c r="BV1117" s="427"/>
      <c r="BW1117" s="427"/>
      <c r="BX1117" s="427"/>
      <c r="BY1117" s="427"/>
      <c r="BZ1117" s="427"/>
      <c r="CA1117" s="427"/>
      <c r="CB1117" s="427"/>
      <c r="CC1117" s="427"/>
      <c r="CD1117" s="427"/>
      <c r="CE1117" s="427"/>
      <c r="CF1117" s="427"/>
      <c r="CG1117" s="427"/>
      <c r="CH1117" s="427"/>
      <c r="CI1117" s="427"/>
      <c r="CJ1117" s="427"/>
      <c r="CK1117" s="427"/>
      <c r="CL1117" s="427"/>
      <c r="CM1117" s="427"/>
    </row>
    <row r="1118">
      <c r="AD1118" s="427"/>
      <c r="AE1118" s="427"/>
      <c r="AF1118" s="427"/>
      <c r="AG1118" s="427"/>
      <c r="AH1118" s="427"/>
      <c r="AI1118" s="427"/>
      <c r="AJ1118" s="427"/>
      <c r="AK1118" s="427"/>
      <c r="AL1118" s="427"/>
      <c r="AM1118" s="427"/>
      <c r="AN1118" s="427"/>
      <c r="AO1118" s="427"/>
      <c r="AP1118" s="427"/>
      <c r="AQ1118" s="427"/>
      <c r="AR1118" s="427"/>
      <c r="AS1118" s="427"/>
      <c r="AT1118" s="427"/>
      <c r="AU1118" s="427"/>
      <c r="AV1118" s="427"/>
      <c r="AW1118" s="427"/>
      <c r="AX1118" s="427"/>
      <c r="AY1118" s="427"/>
      <c r="AZ1118" s="427"/>
      <c r="BA1118" s="427"/>
      <c r="BB1118" s="427"/>
      <c r="BC1118" s="427"/>
      <c r="BD1118" s="427"/>
      <c r="BE1118" s="427"/>
      <c r="BF1118" s="427"/>
      <c r="BG1118" s="427"/>
      <c r="BH1118" s="427"/>
      <c r="BI1118" s="427"/>
      <c r="BJ1118" s="427"/>
      <c r="BK1118" s="427"/>
      <c r="BL1118" s="427"/>
      <c r="BM1118" s="427"/>
      <c r="BN1118" s="427"/>
      <c r="BO1118" s="427"/>
      <c r="BP1118" s="427"/>
      <c r="BQ1118" s="427"/>
      <c r="BR1118" s="427"/>
      <c r="BS1118" s="427"/>
      <c r="BT1118" s="427"/>
      <c r="BU1118" s="427"/>
      <c r="BV1118" s="427"/>
      <c r="BW1118" s="427"/>
      <c r="BX1118" s="427"/>
      <c r="BY1118" s="427"/>
      <c r="BZ1118" s="427"/>
      <c r="CA1118" s="427"/>
      <c r="CB1118" s="427"/>
      <c r="CC1118" s="427"/>
      <c r="CD1118" s="427"/>
      <c r="CE1118" s="427"/>
      <c r="CF1118" s="427"/>
      <c r="CG1118" s="427"/>
      <c r="CH1118" s="427"/>
      <c r="CI1118" s="427"/>
      <c r="CJ1118" s="427"/>
      <c r="CK1118" s="427"/>
      <c r="CL1118" s="427"/>
      <c r="CM1118" s="427"/>
    </row>
    <row r="1119">
      <c r="AD1119" s="427"/>
      <c r="AE1119" s="427"/>
      <c r="AF1119" s="427"/>
      <c r="AG1119" s="427"/>
      <c r="AH1119" s="427"/>
      <c r="AI1119" s="427"/>
      <c r="AJ1119" s="427"/>
      <c r="AK1119" s="427"/>
      <c r="AL1119" s="427"/>
      <c r="AM1119" s="427"/>
      <c r="AN1119" s="427"/>
      <c r="AO1119" s="427"/>
      <c r="AP1119" s="427"/>
      <c r="AQ1119" s="427"/>
      <c r="AR1119" s="427"/>
      <c r="AS1119" s="427"/>
      <c r="AT1119" s="427"/>
      <c r="AU1119" s="427"/>
      <c r="AV1119" s="427"/>
      <c r="AW1119" s="427"/>
      <c r="AX1119" s="427"/>
      <c r="AY1119" s="427"/>
      <c r="AZ1119" s="427"/>
      <c r="BA1119" s="427"/>
      <c r="BB1119" s="427"/>
      <c r="BC1119" s="427"/>
      <c r="BD1119" s="427"/>
      <c r="BE1119" s="427"/>
      <c r="BF1119" s="427"/>
      <c r="BG1119" s="427"/>
      <c r="BH1119" s="427"/>
      <c r="BI1119" s="427"/>
      <c r="BJ1119" s="427"/>
      <c r="BK1119" s="427"/>
      <c r="BL1119" s="427"/>
      <c r="BM1119" s="427"/>
      <c r="BN1119" s="427"/>
      <c r="BO1119" s="427"/>
      <c r="BP1119" s="427"/>
      <c r="BQ1119" s="427"/>
      <c r="BR1119" s="427"/>
      <c r="BS1119" s="427"/>
      <c r="BT1119" s="427"/>
      <c r="BU1119" s="427"/>
      <c r="BV1119" s="427"/>
      <c r="BW1119" s="427"/>
      <c r="BX1119" s="427"/>
      <c r="BY1119" s="427"/>
      <c r="BZ1119" s="427"/>
      <c r="CA1119" s="427"/>
      <c r="CB1119" s="427"/>
      <c r="CC1119" s="427"/>
      <c r="CD1119" s="427"/>
      <c r="CE1119" s="427"/>
      <c r="CF1119" s="427"/>
      <c r="CG1119" s="427"/>
      <c r="CH1119" s="427"/>
      <c r="CI1119" s="427"/>
      <c r="CJ1119" s="427"/>
      <c r="CK1119" s="427"/>
      <c r="CL1119" s="427"/>
      <c r="CM1119" s="427"/>
    </row>
    <row r="1120">
      <c r="AD1120" s="427"/>
      <c r="AE1120" s="427"/>
      <c r="AF1120" s="427"/>
      <c r="AG1120" s="427"/>
      <c r="AH1120" s="427"/>
      <c r="AI1120" s="427"/>
      <c r="AJ1120" s="427"/>
      <c r="AK1120" s="427"/>
      <c r="AL1120" s="427"/>
      <c r="AM1120" s="427"/>
      <c r="AN1120" s="427"/>
      <c r="AO1120" s="427"/>
      <c r="AP1120" s="427"/>
      <c r="AQ1120" s="427"/>
      <c r="AR1120" s="427"/>
      <c r="AS1120" s="427"/>
      <c r="AT1120" s="427"/>
      <c r="AU1120" s="427"/>
      <c r="AV1120" s="427"/>
      <c r="AW1120" s="427"/>
      <c r="AX1120" s="427"/>
      <c r="AY1120" s="427"/>
      <c r="AZ1120" s="427"/>
      <c r="BA1120" s="427"/>
      <c r="BB1120" s="427"/>
      <c r="BC1120" s="427"/>
      <c r="BD1120" s="427"/>
      <c r="BE1120" s="427"/>
      <c r="BF1120" s="427"/>
      <c r="BG1120" s="427"/>
      <c r="BH1120" s="427"/>
      <c r="BI1120" s="427"/>
      <c r="BJ1120" s="427"/>
      <c r="BK1120" s="427"/>
      <c r="BL1120" s="427"/>
      <c r="BM1120" s="427"/>
      <c r="BN1120" s="427"/>
      <c r="BO1120" s="427"/>
      <c r="BP1120" s="427"/>
      <c r="BQ1120" s="427"/>
      <c r="BR1120" s="427"/>
      <c r="BS1120" s="427"/>
      <c r="BT1120" s="427"/>
      <c r="BU1120" s="427"/>
      <c r="BV1120" s="427"/>
      <c r="BW1120" s="427"/>
      <c r="BX1120" s="427"/>
      <c r="BY1120" s="427"/>
      <c r="BZ1120" s="427"/>
      <c r="CA1120" s="427"/>
      <c r="CB1120" s="427"/>
      <c r="CC1120" s="427"/>
      <c r="CD1120" s="427"/>
      <c r="CE1120" s="427"/>
      <c r="CF1120" s="427"/>
      <c r="CG1120" s="427"/>
      <c r="CH1120" s="427"/>
      <c r="CI1120" s="427"/>
      <c r="CJ1120" s="427"/>
      <c r="CK1120" s="427"/>
      <c r="CL1120" s="427"/>
      <c r="CM1120" s="427"/>
    </row>
    <row r="1121">
      <c r="AD1121" s="427"/>
      <c r="AE1121" s="427"/>
      <c r="AF1121" s="427"/>
      <c r="AG1121" s="427"/>
      <c r="AH1121" s="427"/>
      <c r="AI1121" s="427"/>
      <c r="AJ1121" s="427"/>
      <c r="AK1121" s="427"/>
      <c r="AL1121" s="427"/>
      <c r="AM1121" s="427"/>
      <c r="AN1121" s="427"/>
      <c r="AO1121" s="427"/>
      <c r="AP1121" s="427"/>
      <c r="AQ1121" s="427"/>
      <c r="AR1121" s="427"/>
      <c r="AS1121" s="427"/>
      <c r="AT1121" s="427"/>
      <c r="AU1121" s="427"/>
      <c r="AV1121" s="427"/>
      <c r="AW1121" s="427"/>
      <c r="AX1121" s="427"/>
      <c r="AY1121" s="427"/>
      <c r="AZ1121" s="427"/>
      <c r="BA1121" s="427"/>
      <c r="BB1121" s="427"/>
      <c r="BC1121" s="427"/>
      <c r="BD1121" s="427"/>
      <c r="BE1121" s="427"/>
      <c r="BF1121" s="427"/>
      <c r="BG1121" s="427"/>
      <c r="BH1121" s="427"/>
      <c r="BI1121" s="427"/>
      <c r="BJ1121" s="427"/>
      <c r="BK1121" s="427"/>
      <c r="BL1121" s="427"/>
      <c r="BM1121" s="427"/>
      <c r="BN1121" s="427"/>
      <c r="BO1121" s="427"/>
      <c r="BP1121" s="427"/>
      <c r="BQ1121" s="427"/>
      <c r="BR1121" s="427"/>
      <c r="BS1121" s="427"/>
      <c r="BT1121" s="427"/>
      <c r="BU1121" s="427"/>
      <c r="BV1121" s="427"/>
      <c r="BW1121" s="427"/>
      <c r="BX1121" s="427"/>
      <c r="BY1121" s="427"/>
      <c r="BZ1121" s="427"/>
      <c r="CA1121" s="427"/>
      <c r="CB1121" s="427"/>
      <c r="CC1121" s="427"/>
      <c r="CD1121" s="427"/>
      <c r="CE1121" s="427"/>
      <c r="CF1121" s="427"/>
      <c r="CG1121" s="427"/>
      <c r="CH1121" s="427"/>
      <c r="CI1121" s="427"/>
      <c r="CJ1121" s="427"/>
      <c r="CK1121" s="427"/>
      <c r="CL1121" s="427"/>
      <c r="CM1121" s="427"/>
    </row>
    <row r="1122">
      <c r="AD1122" s="427"/>
      <c r="AE1122" s="427"/>
      <c r="AF1122" s="427"/>
      <c r="AG1122" s="427"/>
      <c r="AH1122" s="427"/>
      <c r="AI1122" s="427"/>
      <c r="AJ1122" s="427"/>
      <c r="AK1122" s="427"/>
      <c r="AL1122" s="427"/>
      <c r="AM1122" s="427"/>
      <c r="AN1122" s="427"/>
      <c r="AO1122" s="427"/>
      <c r="AP1122" s="427"/>
      <c r="AQ1122" s="427"/>
      <c r="AR1122" s="427"/>
      <c r="AS1122" s="427"/>
      <c r="AT1122" s="427"/>
      <c r="AU1122" s="427"/>
      <c r="AV1122" s="427"/>
      <c r="AW1122" s="427"/>
      <c r="AX1122" s="427"/>
      <c r="AY1122" s="427"/>
      <c r="AZ1122" s="427"/>
      <c r="BA1122" s="427"/>
      <c r="BB1122" s="427"/>
      <c r="BC1122" s="427"/>
      <c r="BD1122" s="427"/>
      <c r="BE1122" s="427"/>
      <c r="BF1122" s="427"/>
      <c r="BG1122" s="427"/>
      <c r="BH1122" s="427"/>
      <c r="BI1122" s="427"/>
      <c r="BJ1122" s="427"/>
      <c r="BK1122" s="427"/>
      <c r="BL1122" s="427"/>
      <c r="BM1122" s="427"/>
      <c r="BN1122" s="427"/>
      <c r="BO1122" s="427"/>
      <c r="BP1122" s="427"/>
      <c r="BQ1122" s="427"/>
      <c r="BR1122" s="427"/>
      <c r="BS1122" s="427"/>
      <c r="BT1122" s="427"/>
      <c r="BU1122" s="427"/>
      <c r="BV1122" s="427"/>
      <c r="BW1122" s="427"/>
      <c r="BX1122" s="427"/>
      <c r="BY1122" s="427"/>
      <c r="BZ1122" s="427"/>
      <c r="CA1122" s="427"/>
      <c r="CB1122" s="427"/>
      <c r="CC1122" s="427"/>
      <c r="CD1122" s="427"/>
      <c r="CE1122" s="427"/>
      <c r="CF1122" s="427"/>
      <c r="CG1122" s="427"/>
      <c r="CH1122" s="427"/>
      <c r="CI1122" s="427"/>
      <c r="CJ1122" s="427"/>
      <c r="CK1122" s="427"/>
      <c r="CL1122" s="427"/>
      <c r="CM1122" s="427"/>
    </row>
    <row r="1123">
      <c r="AD1123" s="427"/>
      <c r="AE1123" s="427"/>
      <c r="AF1123" s="427"/>
      <c r="AG1123" s="427"/>
      <c r="AH1123" s="427"/>
      <c r="AI1123" s="427"/>
      <c r="AJ1123" s="427"/>
      <c r="AK1123" s="427"/>
      <c r="AL1123" s="427"/>
      <c r="AM1123" s="427"/>
      <c r="AN1123" s="427"/>
      <c r="AO1123" s="427"/>
      <c r="AP1123" s="427"/>
      <c r="AQ1123" s="427"/>
      <c r="AR1123" s="427"/>
      <c r="AS1123" s="427"/>
      <c r="AT1123" s="427"/>
      <c r="AU1123" s="427"/>
      <c r="AV1123" s="427"/>
      <c r="AW1123" s="427"/>
      <c r="AX1123" s="427"/>
      <c r="AY1123" s="427"/>
      <c r="AZ1123" s="427"/>
      <c r="BA1123" s="427"/>
      <c r="BB1123" s="427"/>
      <c r="BC1123" s="427"/>
      <c r="BD1123" s="427"/>
      <c r="BE1123" s="427"/>
      <c r="BF1123" s="427"/>
      <c r="BG1123" s="427"/>
      <c r="BH1123" s="427"/>
      <c r="BI1123" s="427"/>
      <c r="BJ1123" s="427"/>
      <c r="BK1123" s="427"/>
      <c r="BL1123" s="427"/>
      <c r="BM1123" s="427"/>
      <c r="BN1123" s="427"/>
      <c r="BO1123" s="427"/>
      <c r="BP1123" s="427"/>
      <c r="BQ1123" s="427"/>
      <c r="BR1123" s="427"/>
      <c r="BS1123" s="427"/>
      <c r="BT1123" s="427"/>
      <c r="BU1123" s="427"/>
      <c r="BV1123" s="427"/>
      <c r="BW1123" s="427"/>
      <c r="BX1123" s="427"/>
      <c r="BY1123" s="427"/>
      <c r="BZ1123" s="427"/>
      <c r="CA1123" s="427"/>
      <c r="CB1123" s="427"/>
      <c r="CC1123" s="427"/>
      <c r="CD1123" s="427"/>
      <c r="CE1123" s="427"/>
      <c r="CF1123" s="427"/>
      <c r="CG1123" s="427"/>
      <c r="CH1123" s="427"/>
      <c r="CI1123" s="427"/>
      <c r="CJ1123" s="427"/>
      <c r="CK1123" s="427"/>
      <c r="CL1123" s="427"/>
      <c r="CM1123" s="427"/>
    </row>
    <row r="1124">
      <c r="AD1124" s="427"/>
      <c r="AE1124" s="427"/>
      <c r="AF1124" s="427"/>
      <c r="AG1124" s="427"/>
      <c r="AH1124" s="427"/>
      <c r="AI1124" s="427"/>
      <c r="AJ1124" s="427"/>
      <c r="AK1124" s="427"/>
      <c r="AL1124" s="427"/>
      <c r="AM1124" s="427"/>
      <c r="AN1124" s="427"/>
      <c r="AO1124" s="427"/>
      <c r="AP1124" s="427"/>
      <c r="AQ1124" s="427"/>
      <c r="AR1124" s="427"/>
      <c r="AS1124" s="427"/>
      <c r="AT1124" s="427"/>
      <c r="AU1124" s="427"/>
      <c r="AV1124" s="427"/>
      <c r="AW1124" s="427"/>
      <c r="AX1124" s="427"/>
      <c r="AY1124" s="427"/>
      <c r="AZ1124" s="427"/>
      <c r="BA1124" s="427"/>
      <c r="BB1124" s="427"/>
      <c r="BC1124" s="427"/>
      <c r="BD1124" s="427"/>
      <c r="BE1124" s="427"/>
      <c r="BF1124" s="427"/>
      <c r="BG1124" s="427"/>
      <c r="BH1124" s="427"/>
      <c r="BI1124" s="427"/>
      <c r="BJ1124" s="427"/>
      <c r="BK1124" s="427"/>
      <c r="BL1124" s="427"/>
      <c r="BM1124" s="427"/>
      <c r="BN1124" s="427"/>
      <c r="BO1124" s="427"/>
      <c r="BP1124" s="427"/>
      <c r="BQ1124" s="427"/>
      <c r="BR1124" s="427"/>
      <c r="BS1124" s="427"/>
      <c r="BT1124" s="427"/>
      <c r="BU1124" s="427"/>
      <c r="BV1124" s="427"/>
      <c r="BW1124" s="427"/>
      <c r="BX1124" s="427"/>
      <c r="BY1124" s="427"/>
      <c r="BZ1124" s="427"/>
      <c r="CA1124" s="427"/>
      <c r="CB1124" s="427"/>
      <c r="CC1124" s="427"/>
      <c r="CD1124" s="427"/>
      <c r="CE1124" s="427"/>
      <c r="CF1124" s="427"/>
      <c r="CG1124" s="427"/>
      <c r="CH1124" s="427"/>
      <c r="CI1124" s="427"/>
      <c r="CJ1124" s="427"/>
      <c r="CK1124" s="427"/>
      <c r="CL1124" s="427"/>
      <c r="CM1124" s="427"/>
    </row>
    <row r="1125">
      <c r="AD1125" s="427"/>
      <c r="AE1125" s="427"/>
      <c r="AF1125" s="427"/>
      <c r="AG1125" s="427"/>
      <c r="AH1125" s="427"/>
      <c r="AI1125" s="427"/>
      <c r="AJ1125" s="427"/>
      <c r="AK1125" s="427"/>
      <c r="AL1125" s="427"/>
      <c r="AM1125" s="427"/>
      <c r="AN1125" s="427"/>
      <c r="AO1125" s="427"/>
      <c r="AP1125" s="427"/>
      <c r="AQ1125" s="427"/>
      <c r="AR1125" s="427"/>
      <c r="AS1125" s="427"/>
      <c r="AT1125" s="427"/>
      <c r="AU1125" s="427"/>
      <c r="AV1125" s="427"/>
      <c r="AW1125" s="427"/>
      <c r="AX1125" s="427"/>
      <c r="AY1125" s="427"/>
      <c r="AZ1125" s="427"/>
      <c r="BA1125" s="427"/>
      <c r="BB1125" s="427"/>
      <c r="BC1125" s="427"/>
      <c r="BD1125" s="427"/>
      <c r="BE1125" s="427"/>
      <c r="BF1125" s="427"/>
      <c r="BG1125" s="427"/>
      <c r="BH1125" s="427"/>
      <c r="BI1125" s="427"/>
      <c r="BJ1125" s="427"/>
      <c r="BK1125" s="427"/>
      <c r="BL1125" s="427"/>
      <c r="BM1125" s="427"/>
      <c r="BN1125" s="427"/>
      <c r="BO1125" s="427"/>
      <c r="BP1125" s="427"/>
      <c r="BQ1125" s="427"/>
      <c r="BR1125" s="427"/>
      <c r="BS1125" s="427"/>
      <c r="BT1125" s="427"/>
      <c r="BU1125" s="427"/>
      <c r="BV1125" s="427"/>
      <c r="BW1125" s="427"/>
      <c r="BX1125" s="427"/>
      <c r="BY1125" s="427"/>
      <c r="BZ1125" s="427"/>
      <c r="CA1125" s="427"/>
      <c r="CB1125" s="427"/>
      <c r="CC1125" s="427"/>
      <c r="CD1125" s="427"/>
      <c r="CE1125" s="427"/>
      <c r="CF1125" s="427"/>
      <c r="CG1125" s="427"/>
      <c r="CH1125" s="427"/>
      <c r="CI1125" s="427"/>
      <c r="CJ1125" s="427"/>
      <c r="CK1125" s="427"/>
      <c r="CL1125" s="427"/>
      <c r="CM1125" s="427"/>
    </row>
    <row r="1126">
      <c r="AD1126" s="427"/>
      <c r="AE1126" s="427"/>
      <c r="AF1126" s="427"/>
      <c r="AG1126" s="427"/>
      <c r="AH1126" s="427"/>
      <c r="AI1126" s="427"/>
      <c r="AJ1126" s="427"/>
      <c r="AK1126" s="427"/>
      <c r="AL1126" s="427"/>
      <c r="AM1126" s="427"/>
      <c r="AN1126" s="427"/>
      <c r="AO1126" s="427"/>
      <c r="AP1126" s="427"/>
      <c r="AQ1126" s="427"/>
      <c r="AR1126" s="427"/>
      <c r="AS1126" s="427"/>
      <c r="AT1126" s="427"/>
      <c r="AU1126" s="427"/>
      <c r="AV1126" s="427"/>
      <c r="AW1126" s="427"/>
      <c r="AX1126" s="427"/>
      <c r="AY1126" s="427"/>
      <c r="AZ1126" s="427"/>
      <c r="BA1126" s="427"/>
      <c r="BB1126" s="427"/>
      <c r="BC1126" s="427"/>
      <c r="BD1126" s="427"/>
      <c r="BE1126" s="427"/>
      <c r="BF1126" s="427"/>
      <c r="BG1126" s="427"/>
      <c r="BH1126" s="427"/>
      <c r="BI1126" s="427"/>
      <c r="BJ1126" s="427"/>
      <c r="BK1126" s="427"/>
      <c r="BL1126" s="427"/>
      <c r="BM1126" s="427"/>
      <c r="BN1126" s="427"/>
      <c r="BO1126" s="427"/>
      <c r="BP1126" s="427"/>
      <c r="BQ1126" s="427"/>
      <c r="BR1126" s="427"/>
      <c r="BS1126" s="427"/>
      <c r="BT1126" s="427"/>
      <c r="BU1126" s="427"/>
      <c r="BV1126" s="427"/>
      <c r="BW1126" s="427"/>
      <c r="BX1126" s="427"/>
      <c r="BY1126" s="427"/>
      <c r="BZ1126" s="427"/>
      <c r="CA1126" s="427"/>
      <c r="CB1126" s="427"/>
      <c r="CC1126" s="427"/>
      <c r="CD1126" s="427"/>
      <c r="CE1126" s="427"/>
      <c r="CF1126" s="427"/>
      <c r="CG1126" s="427"/>
      <c r="CH1126" s="427"/>
      <c r="CI1126" s="427"/>
      <c r="CJ1126" s="427"/>
      <c r="CK1126" s="427"/>
      <c r="CL1126" s="427"/>
      <c r="CM1126" s="427"/>
    </row>
    <row r="1127">
      <c r="AD1127" s="427"/>
      <c r="AE1127" s="427"/>
      <c r="AF1127" s="427"/>
      <c r="AG1127" s="427"/>
      <c r="AH1127" s="427"/>
      <c r="AI1127" s="427"/>
      <c r="AJ1127" s="427"/>
      <c r="AK1127" s="427"/>
      <c r="AL1127" s="427"/>
      <c r="AM1127" s="427"/>
      <c r="AN1127" s="427"/>
      <c r="AO1127" s="427"/>
      <c r="AP1127" s="427"/>
      <c r="AQ1127" s="427"/>
      <c r="AR1127" s="427"/>
      <c r="AS1127" s="427"/>
      <c r="AT1127" s="427"/>
      <c r="AU1127" s="427"/>
      <c r="AV1127" s="427"/>
      <c r="AW1127" s="427"/>
      <c r="AX1127" s="427"/>
      <c r="AY1127" s="427"/>
      <c r="AZ1127" s="427"/>
      <c r="BA1127" s="427"/>
      <c r="BB1127" s="427"/>
      <c r="BC1127" s="427"/>
      <c r="BD1127" s="427"/>
      <c r="BE1127" s="427"/>
      <c r="BF1127" s="427"/>
      <c r="BG1127" s="427"/>
      <c r="BH1127" s="427"/>
      <c r="BI1127" s="427"/>
      <c r="BJ1127" s="427"/>
      <c r="BK1127" s="427"/>
      <c r="BL1127" s="427"/>
      <c r="BM1127" s="427"/>
      <c r="BN1127" s="427"/>
      <c r="BO1127" s="427"/>
      <c r="BP1127" s="427"/>
      <c r="BQ1127" s="427"/>
      <c r="BR1127" s="427"/>
      <c r="BS1127" s="427"/>
      <c r="BT1127" s="427"/>
      <c r="BU1127" s="427"/>
      <c r="BV1127" s="427"/>
      <c r="BW1127" s="427"/>
      <c r="BX1127" s="427"/>
      <c r="BY1127" s="427"/>
      <c r="BZ1127" s="427"/>
      <c r="CA1127" s="427"/>
      <c r="CB1127" s="427"/>
      <c r="CC1127" s="427"/>
      <c r="CD1127" s="427"/>
      <c r="CE1127" s="427"/>
      <c r="CF1127" s="427"/>
      <c r="CG1127" s="427"/>
      <c r="CH1127" s="427"/>
      <c r="CI1127" s="427"/>
      <c r="CJ1127" s="427"/>
      <c r="CK1127" s="427"/>
      <c r="CL1127" s="427"/>
      <c r="CM1127" s="427"/>
    </row>
    <row r="1128">
      <c r="AD1128" s="427"/>
      <c r="AE1128" s="427"/>
      <c r="AF1128" s="427"/>
      <c r="AG1128" s="427"/>
      <c r="AH1128" s="427"/>
      <c r="AI1128" s="427"/>
      <c r="AJ1128" s="427"/>
      <c r="AK1128" s="427"/>
      <c r="AL1128" s="427"/>
      <c r="AM1128" s="427"/>
      <c r="AN1128" s="427"/>
      <c r="AO1128" s="427"/>
      <c r="AP1128" s="427"/>
      <c r="AQ1128" s="427"/>
      <c r="AR1128" s="427"/>
      <c r="AS1128" s="427"/>
      <c r="AT1128" s="427"/>
      <c r="AU1128" s="427"/>
      <c r="AV1128" s="427"/>
      <c r="AW1128" s="427"/>
      <c r="AX1128" s="427"/>
      <c r="AY1128" s="427"/>
      <c r="AZ1128" s="427"/>
      <c r="BA1128" s="427"/>
      <c r="BB1128" s="427"/>
      <c r="BC1128" s="427"/>
      <c r="BD1128" s="427"/>
      <c r="BE1128" s="427"/>
      <c r="BF1128" s="427"/>
      <c r="BG1128" s="427"/>
      <c r="BH1128" s="427"/>
      <c r="BI1128" s="427"/>
      <c r="BJ1128" s="427"/>
      <c r="BK1128" s="427"/>
      <c r="BL1128" s="427"/>
      <c r="BM1128" s="427"/>
      <c r="BN1128" s="427"/>
      <c r="BO1128" s="427"/>
      <c r="BP1128" s="427"/>
      <c r="BQ1128" s="427"/>
      <c r="BR1128" s="427"/>
      <c r="BS1128" s="427"/>
      <c r="BT1128" s="427"/>
      <c r="BU1128" s="427"/>
      <c r="BV1128" s="427"/>
      <c r="BW1128" s="427"/>
      <c r="BX1128" s="427"/>
      <c r="BY1128" s="427"/>
      <c r="BZ1128" s="427"/>
      <c r="CA1128" s="427"/>
      <c r="CB1128" s="427"/>
      <c r="CC1128" s="427"/>
      <c r="CD1128" s="427"/>
      <c r="CE1128" s="427"/>
      <c r="CF1128" s="427"/>
      <c r="CG1128" s="427"/>
      <c r="CH1128" s="427"/>
      <c r="CI1128" s="427"/>
      <c r="CJ1128" s="427"/>
      <c r="CK1128" s="427"/>
      <c r="CL1128" s="427"/>
      <c r="CM1128" s="427"/>
    </row>
    <row r="1129">
      <c r="AD1129" s="427"/>
      <c r="AE1129" s="427"/>
      <c r="AF1129" s="427"/>
      <c r="AG1129" s="427"/>
      <c r="AH1129" s="427"/>
      <c r="AI1129" s="427"/>
      <c r="AJ1129" s="427"/>
      <c r="AK1129" s="427"/>
      <c r="AL1129" s="427"/>
      <c r="AM1129" s="427"/>
      <c r="AN1129" s="427"/>
      <c r="AO1129" s="427"/>
      <c r="AP1129" s="427"/>
      <c r="AQ1129" s="427"/>
      <c r="AR1129" s="427"/>
      <c r="AS1129" s="427"/>
      <c r="AT1129" s="427"/>
      <c r="AU1129" s="427"/>
      <c r="AV1129" s="427"/>
      <c r="AW1129" s="427"/>
      <c r="AX1129" s="427"/>
      <c r="AY1129" s="427"/>
      <c r="AZ1129" s="427"/>
      <c r="BA1129" s="427"/>
      <c r="BB1129" s="427"/>
      <c r="BC1129" s="427"/>
      <c r="BD1129" s="427"/>
      <c r="BE1129" s="427"/>
      <c r="BF1129" s="427"/>
      <c r="BG1129" s="427"/>
      <c r="BH1129" s="427"/>
      <c r="BI1129" s="427"/>
      <c r="BJ1129" s="427"/>
      <c r="BK1129" s="427"/>
      <c r="BL1129" s="427"/>
      <c r="BM1129" s="427"/>
      <c r="BN1129" s="427"/>
      <c r="BO1129" s="427"/>
      <c r="BP1129" s="427"/>
      <c r="BQ1129" s="427"/>
      <c r="BR1129" s="427"/>
      <c r="BS1129" s="427"/>
      <c r="BT1129" s="427"/>
      <c r="BU1129" s="427"/>
      <c r="BV1129" s="427"/>
      <c r="BW1129" s="427"/>
      <c r="BX1129" s="427"/>
      <c r="BY1129" s="427"/>
      <c r="BZ1129" s="427"/>
      <c r="CA1129" s="427"/>
      <c r="CB1129" s="427"/>
      <c r="CC1129" s="427"/>
      <c r="CD1129" s="427"/>
      <c r="CE1129" s="427"/>
      <c r="CF1129" s="427"/>
      <c r="CG1129" s="427"/>
      <c r="CH1129" s="427"/>
      <c r="CI1129" s="427"/>
      <c r="CJ1129" s="427"/>
      <c r="CK1129" s="427"/>
      <c r="CL1129" s="427"/>
      <c r="CM1129" s="427"/>
    </row>
    <row r="1130">
      <c r="AD1130" s="427"/>
      <c r="AE1130" s="427"/>
      <c r="AF1130" s="427"/>
      <c r="AG1130" s="427"/>
      <c r="AH1130" s="427"/>
      <c r="AI1130" s="427"/>
      <c r="AJ1130" s="427"/>
      <c r="AK1130" s="427"/>
      <c r="AL1130" s="427"/>
      <c r="AM1130" s="427"/>
      <c r="AN1130" s="427"/>
      <c r="AO1130" s="427"/>
      <c r="AP1130" s="427"/>
      <c r="AQ1130" s="427"/>
      <c r="AR1130" s="427"/>
      <c r="AS1130" s="427"/>
      <c r="AT1130" s="427"/>
      <c r="AU1130" s="427"/>
      <c r="AV1130" s="427"/>
      <c r="AW1130" s="427"/>
      <c r="AX1130" s="427"/>
      <c r="AY1130" s="427"/>
      <c r="AZ1130" s="427"/>
      <c r="BA1130" s="427"/>
      <c r="BB1130" s="427"/>
      <c r="BC1130" s="427"/>
      <c r="BD1130" s="427"/>
      <c r="BE1130" s="427"/>
      <c r="BF1130" s="427"/>
      <c r="BG1130" s="427"/>
      <c r="BH1130" s="427"/>
      <c r="BI1130" s="427"/>
      <c r="BJ1130" s="427"/>
      <c r="BK1130" s="427"/>
      <c r="BL1130" s="427"/>
      <c r="BM1130" s="427"/>
      <c r="BN1130" s="427"/>
      <c r="BO1130" s="427"/>
      <c r="BP1130" s="427"/>
      <c r="BQ1130" s="427"/>
      <c r="BR1130" s="427"/>
      <c r="BS1130" s="427"/>
      <c r="BT1130" s="427"/>
      <c r="BU1130" s="427"/>
      <c r="BV1130" s="427"/>
      <c r="BW1130" s="427"/>
      <c r="BX1130" s="427"/>
      <c r="BY1130" s="427"/>
      <c r="BZ1130" s="427"/>
      <c r="CA1130" s="427"/>
      <c r="CB1130" s="427"/>
      <c r="CC1130" s="427"/>
      <c r="CD1130" s="427"/>
      <c r="CE1130" s="427"/>
      <c r="CF1130" s="427"/>
      <c r="CG1130" s="427"/>
      <c r="CH1130" s="427"/>
      <c r="CI1130" s="427"/>
      <c r="CJ1130" s="427"/>
      <c r="CK1130" s="427"/>
      <c r="CL1130" s="427"/>
      <c r="CM1130" s="427"/>
    </row>
    <row r="1131">
      <c r="AD1131" s="427"/>
      <c r="AE1131" s="427"/>
      <c r="AF1131" s="427"/>
      <c r="AG1131" s="427"/>
      <c r="AH1131" s="427"/>
      <c r="AI1131" s="427"/>
      <c r="AJ1131" s="427"/>
      <c r="AK1131" s="427"/>
      <c r="AL1131" s="427"/>
      <c r="AM1131" s="427"/>
      <c r="AN1131" s="427"/>
      <c r="AO1131" s="427"/>
      <c r="AP1131" s="427"/>
      <c r="AQ1131" s="427"/>
      <c r="AR1131" s="427"/>
      <c r="AS1131" s="427"/>
      <c r="AT1131" s="427"/>
      <c r="AU1131" s="427"/>
      <c r="AV1131" s="427"/>
      <c r="AW1131" s="427"/>
      <c r="AX1131" s="427"/>
      <c r="AY1131" s="427"/>
      <c r="AZ1131" s="427"/>
      <c r="BA1131" s="427"/>
      <c r="BB1131" s="427"/>
      <c r="BC1131" s="427"/>
      <c r="BD1131" s="427"/>
      <c r="BE1131" s="427"/>
      <c r="BF1131" s="427"/>
      <c r="BG1131" s="427"/>
      <c r="BH1131" s="427"/>
      <c r="BI1131" s="427"/>
      <c r="BJ1131" s="427"/>
      <c r="BK1131" s="427"/>
      <c r="BL1131" s="427"/>
      <c r="BM1131" s="427"/>
      <c r="BN1131" s="427"/>
      <c r="BO1131" s="427"/>
      <c r="BP1131" s="427"/>
      <c r="BQ1131" s="427"/>
      <c r="BR1131" s="427"/>
      <c r="BS1131" s="427"/>
      <c r="BT1131" s="427"/>
      <c r="BU1131" s="427"/>
      <c r="BV1131" s="427"/>
      <c r="BW1131" s="427"/>
      <c r="BX1131" s="427"/>
      <c r="BY1131" s="427"/>
      <c r="BZ1131" s="427"/>
      <c r="CA1131" s="427"/>
      <c r="CB1131" s="427"/>
      <c r="CC1131" s="427"/>
      <c r="CD1131" s="427"/>
      <c r="CE1131" s="427"/>
      <c r="CF1131" s="427"/>
      <c r="CG1131" s="427"/>
      <c r="CH1131" s="427"/>
      <c r="CI1131" s="427"/>
      <c r="CJ1131" s="427"/>
      <c r="CK1131" s="427"/>
      <c r="CL1131" s="427"/>
      <c r="CM1131" s="427"/>
    </row>
    <row r="1132">
      <c r="AD1132" s="427"/>
      <c r="AE1132" s="427"/>
      <c r="AF1132" s="427"/>
      <c r="AG1132" s="427"/>
      <c r="AH1132" s="427"/>
      <c r="AI1132" s="427"/>
      <c r="AJ1132" s="427"/>
      <c r="AK1132" s="427"/>
      <c r="AL1132" s="427"/>
      <c r="AM1132" s="427"/>
      <c r="AN1132" s="427"/>
      <c r="AO1132" s="427"/>
      <c r="AP1132" s="427"/>
      <c r="AQ1132" s="427"/>
      <c r="AR1132" s="427"/>
      <c r="AS1132" s="427"/>
      <c r="AT1132" s="427"/>
      <c r="AU1132" s="427"/>
      <c r="AV1132" s="427"/>
      <c r="AW1132" s="427"/>
      <c r="AX1132" s="427"/>
      <c r="AY1132" s="427"/>
      <c r="AZ1132" s="427"/>
      <c r="BA1132" s="427"/>
      <c r="BB1132" s="427"/>
      <c r="BC1132" s="427"/>
      <c r="BD1132" s="427"/>
      <c r="BE1132" s="427"/>
      <c r="BF1132" s="427"/>
      <c r="BG1132" s="427"/>
      <c r="BH1132" s="427"/>
      <c r="BI1132" s="427"/>
      <c r="BJ1132" s="427"/>
      <c r="BK1132" s="427"/>
      <c r="BL1132" s="427"/>
      <c r="BM1132" s="427"/>
      <c r="BN1132" s="427"/>
      <c r="BO1132" s="427"/>
      <c r="BP1132" s="427"/>
      <c r="BQ1132" s="427"/>
      <c r="BR1132" s="427"/>
      <c r="BS1132" s="427"/>
      <c r="BT1132" s="427"/>
      <c r="BU1132" s="427"/>
      <c r="BV1132" s="427"/>
      <c r="BW1132" s="427"/>
      <c r="BX1132" s="427"/>
      <c r="BY1132" s="427"/>
      <c r="BZ1132" s="427"/>
      <c r="CA1132" s="427"/>
      <c r="CB1132" s="427"/>
      <c r="CC1132" s="427"/>
      <c r="CD1132" s="427"/>
      <c r="CE1132" s="427"/>
      <c r="CF1132" s="427"/>
      <c r="CG1132" s="427"/>
      <c r="CH1132" s="427"/>
      <c r="CI1132" s="427"/>
      <c r="CJ1132" s="427"/>
      <c r="CK1132" s="427"/>
      <c r="CL1132" s="427"/>
      <c r="CM1132" s="427"/>
    </row>
    <row r="1133">
      <c r="AD1133" s="427"/>
      <c r="AE1133" s="427"/>
      <c r="AF1133" s="427"/>
      <c r="AG1133" s="427"/>
      <c r="AH1133" s="427"/>
      <c r="AI1133" s="427"/>
      <c r="AJ1133" s="427"/>
      <c r="AK1133" s="427"/>
      <c r="AL1133" s="427"/>
      <c r="AM1133" s="427"/>
      <c r="AN1133" s="427"/>
      <c r="AO1133" s="427"/>
      <c r="AP1133" s="427"/>
      <c r="AQ1133" s="427"/>
      <c r="AR1133" s="427"/>
      <c r="AS1133" s="427"/>
      <c r="AT1133" s="427"/>
      <c r="AU1133" s="427"/>
      <c r="AV1133" s="427"/>
      <c r="AW1133" s="427"/>
      <c r="AX1133" s="427"/>
      <c r="AY1133" s="427"/>
      <c r="AZ1133" s="427"/>
      <c r="BA1133" s="427"/>
      <c r="BB1133" s="427"/>
      <c r="BC1133" s="427"/>
      <c r="BD1133" s="427"/>
      <c r="BE1133" s="427"/>
      <c r="BF1133" s="427"/>
      <c r="BG1133" s="427"/>
      <c r="BH1133" s="427"/>
      <c r="BI1133" s="427"/>
      <c r="BJ1133" s="427"/>
      <c r="BK1133" s="427"/>
      <c r="BL1133" s="427"/>
      <c r="BM1133" s="427"/>
      <c r="BN1133" s="427"/>
      <c r="BO1133" s="427"/>
      <c r="BP1133" s="427"/>
      <c r="BQ1133" s="427"/>
      <c r="BR1133" s="427"/>
      <c r="BS1133" s="427"/>
      <c r="BT1133" s="427"/>
      <c r="BU1133" s="427"/>
      <c r="BV1133" s="427"/>
      <c r="BW1133" s="427"/>
      <c r="BX1133" s="427"/>
      <c r="BY1133" s="427"/>
      <c r="BZ1133" s="427"/>
      <c r="CA1133" s="427"/>
      <c r="CB1133" s="427"/>
      <c r="CC1133" s="427"/>
      <c r="CD1133" s="427"/>
      <c r="CE1133" s="427"/>
      <c r="CF1133" s="427"/>
      <c r="CG1133" s="427"/>
      <c r="CH1133" s="427"/>
      <c r="CI1133" s="427"/>
      <c r="CJ1133" s="427"/>
      <c r="CK1133" s="427"/>
      <c r="CL1133" s="427"/>
      <c r="CM1133" s="427"/>
    </row>
    <row r="1134">
      <c r="AD1134" s="427"/>
      <c r="AE1134" s="427"/>
      <c r="AF1134" s="427"/>
      <c r="AG1134" s="427"/>
      <c r="AH1134" s="427"/>
      <c r="AI1134" s="427"/>
      <c r="AJ1134" s="427"/>
      <c r="AK1134" s="427"/>
      <c r="AL1134" s="427"/>
      <c r="AM1134" s="427"/>
      <c r="AN1134" s="427"/>
      <c r="AO1134" s="427"/>
      <c r="AP1134" s="427"/>
      <c r="AQ1134" s="427"/>
      <c r="AR1134" s="427"/>
      <c r="AS1134" s="427"/>
      <c r="AT1134" s="427"/>
      <c r="AU1134" s="427"/>
      <c r="AV1134" s="427"/>
      <c r="AW1134" s="427"/>
      <c r="AX1134" s="427"/>
      <c r="AY1134" s="427"/>
      <c r="AZ1134" s="427"/>
      <c r="BA1134" s="427"/>
      <c r="BB1134" s="427"/>
      <c r="BC1134" s="427"/>
      <c r="BD1134" s="427"/>
      <c r="BE1134" s="427"/>
      <c r="BF1134" s="427"/>
      <c r="BG1134" s="427"/>
      <c r="BH1134" s="427"/>
      <c r="BI1134" s="427"/>
      <c r="BJ1134" s="427"/>
      <c r="BK1134" s="427"/>
      <c r="BL1134" s="427"/>
      <c r="BM1134" s="427"/>
      <c r="BN1134" s="427"/>
      <c r="BO1134" s="427"/>
      <c r="BP1134" s="427"/>
      <c r="BQ1134" s="427"/>
      <c r="BR1134" s="427"/>
      <c r="BS1134" s="427"/>
      <c r="BT1134" s="427"/>
      <c r="BU1134" s="427"/>
      <c r="BV1134" s="427"/>
      <c r="BW1134" s="427"/>
      <c r="BX1134" s="427"/>
      <c r="BY1134" s="427"/>
      <c r="BZ1134" s="427"/>
      <c r="CA1134" s="427"/>
      <c r="CB1134" s="427"/>
      <c r="CC1134" s="427"/>
      <c r="CD1134" s="427"/>
      <c r="CE1134" s="427"/>
      <c r="CF1134" s="427"/>
      <c r="CG1134" s="427"/>
      <c r="CH1134" s="427"/>
      <c r="CI1134" s="427"/>
      <c r="CJ1134" s="427"/>
      <c r="CK1134" s="427"/>
      <c r="CL1134" s="427"/>
      <c r="CM1134" s="427"/>
    </row>
    <row r="1135">
      <c r="AD1135" s="427"/>
      <c r="AE1135" s="427"/>
      <c r="AF1135" s="427"/>
      <c r="AG1135" s="427"/>
      <c r="AH1135" s="427"/>
      <c r="AI1135" s="427"/>
      <c r="AJ1135" s="427"/>
      <c r="AK1135" s="427"/>
      <c r="AL1135" s="427"/>
      <c r="AM1135" s="427"/>
      <c r="AN1135" s="427"/>
      <c r="AO1135" s="427"/>
      <c r="AP1135" s="427"/>
      <c r="AQ1135" s="427"/>
      <c r="AR1135" s="427"/>
      <c r="AS1135" s="427"/>
      <c r="AT1135" s="427"/>
      <c r="AU1135" s="427"/>
      <c r="AV1135" s="427"/>
      <c r="AW1135" s="427"/>
      <c r="AX1135" s="427"/>
      <c r="AY1135" s="427"/>
      <c r="AZ1135" s="427"/>
      <c r="BA1135" s="427"/>
      <c r="BB1135" s="427"/>
      <c r="BC1135" s="427"/>
      <c r="BD1135" s="427"/>
      <c r="BE1135" s="427"/>
      <c r="BF1135" s="427"/>
      <c r="BG1135" s="427"/>
      <c r="BH1135" s="427"/>
      <c r="BI1135" s="427"/>
      <c r="BJ1135" s="427"/>
      <c r="BK1135" s="427"/>
      <c r="BL1135" s="427"/>
      <c r="BM1135" s="427"/>
      <c r="BN1135" s="427"/>
      <c r="BO1135" s="427"/>
      <c r="BP1135" s="427"/>
      <c r="BQ1135" s="427"/>
      <c r="BR1135" s="427"/>
      <c r="BS1135" s="427"/>
      <c r="BT1135" s="427"/>
      <c r="BU1135" s="427"/>
      <c r="BV1135" s="427"/>
      <c r="BW1135" s="427"/>
      <c r="BX1135" s="427"/>
      <c r="BY1135" s="427"/>
      <c r="BZ1135" s="427"/>
      <c r="CA1135" s="427"/>
      <c r="CB1135" s="427"/>
      <c r="CC1135" s="427"/>
      <c r="CD1135" s="427"/>
      <c r="CE1135" s="427"/>
      <c r="CF1135" s="427"/>
      <c r="CG1135" s="427"/>
      <c r="CH1135" s="427"/>
      <c r="CI1135" s="427"/>
      <c r="CJ1135" s="427"/>
      <c r="CK1135" s="427"/>
      <c r="CL1135" s="427"/>
      <c r="CM1135" s="427"/>
    </row>
    <row r="1136">
      <c r="AD1136" s="427"/>
      <c r="AE1136" s="427"/>
      <c r="AF1136" s="427"/>
      <c r="AG1136" s="427"/>
      <c r="AH1136" s="427"/>
      <c r="AI1136" s="427"/>
      <c r="AJ1136" s="427"/>
      <c r="AK1136" s="427"/>
      <c r="AL1136" s="427"/>
      <c r="AM1136" s="427"/>
      <c r="AN1136" s="427"/>
      <c r="AO1136" s="427"/>
      <c r="AP1136" s="427"/>
      <c r="AQ1136" s="427"/>
      <c r="AR1136" s="427"/>
      <c r="AS1136" s="427"/>
      <c r="AT1136" s="427"/>
      <c r="AU1136" s="427"/>
      <c r="AV1136" s="427"/>
      <c r="AW1136" s="427"/>
      <c r="AX1136" s="427"/>
      <c r="AY1136" s="427"/>
      <c r="AZ1136" s="427"/>
      <c r="BA1136" s="427"/>
      <c r="BB1136" s="427"/>
      <c r="BC1136" s="427"/>
      <c r="BD1136" s="427"/>
      <c r="BE1136" s="427"/>
      <c r="BF1136" s="427"/>
      <c r="BG1136" s="427"/>
      <c r="BH1136" s="427"/>
      <c r="BI1136" s="427"/>
      <c r="BJ1136" s="427"/>
      <c r="BK1136" s="427"/>
      <c r="BL1136" s="427"/>
      <c r="BM1136" s="427"/>
      <c r="BN1136" s="427"/>
      <c r="BO1136" s="427"/>
      <c r="BP1136" s="427"/>
      <c r="BQ1136" s="427"/>
      <c r="BR1136" s="427"/>
      <c r="BS1136" s="427"/>
      <c r="BT1136" s="427"/>
      <c r="BU1136" s="427"/>
      <c r="BV1136" s="427"/>
      <c r="BW1136" s="427"/>
      <c r="BX1136" s="427"/>
      <c r="BY1136" s="427"/>
      <c r="BZ1136" s="427"/>
      <c r="CA1136" s="427"/>
      <c r="CB1136" s="427"/>
      <c r="CC1136" s="427"/>
      <c r="CD1136" s="427"/>
      <c r="CE1136" s="427"/>
      <c r="CF1136" s="427"/>
      <c r="CG1136" s="427"/>
      <c r="CH1136" s="427"/>
      <c r="CI1136" s="427"/>
      <c r="CJ1136" s="427"/>
      <c r="CK1136" s="427"/>
      <c r="CL1136" s="427"/>
      <c r="CM1136" s="427"/>
    </row>
    <row r="1137">
      <c r="AD1137" s="427"/>
      <c r="AE1137" s="427"/>
      <c r="AF1137" s="427"/>
      <c r="AG1137" s="427"/>
      <c r="AH1137" s="427"/>
      <c r="AI1137" s="427"/>
      <c r="AJ1137" s="427"/>
      <c r="AK1137" s="427"/>
      <c r="AL1137" s="427"/>
      <c r="AM1137" s="427"/>
      <c r="AN1137" s="427"/>
      <c r="AO1137" s="427"/>
      <c r="AP1137" s="427"/>
      <c r="AQ1137" s="427"/>
      <c r="AR1137" s="427"/>
      <c r="AS1137" s="427"/>
      <c r="AT1137" s="427"/>
      <c r="AU1137" s="427"/>
      <c r="AV1137" s="427"/>
      <c r="AW1137" s="427"/>
      <c r="AX1137" s="427"/>
      <c r="AY1137" s="427"/>
      <c r="AZ1137" s="427"/>
      <c r="BA1137" s="427"/>
      <c r="BB1137" s="427"/>
      <c r="BC1137" s="427"/>
      <c r="BD1137" s="427"/>
      <c r="BE1137" s="427"/>
      <c r="BF1137" s="427"/>
      <c r="BG1137" s="427"/>
      <c r="BH1137" s="427"/>
      <c r="BI1137" s="427"/>
      <c r="BJ1137" s="427"/>
      <c r="BK1137" s="427"/>
      <c r="BL1137" s="427"/>
      <c r="BM1137" s="427"/>
      <c r="BN1137" s="427"/>
      <c r="BO1137" s="427"/>
      <c r="BP1137" s="427"/>
      <c r="BQ1137" s="427"/>
      <c r="BR1137" s="427"/>
      <c r="BS1137" s="427"/>
      <c r="BT1137" s="427"/>
      <c r="BU1137" s="427"/>
      <c r="BV1137" s="427"/>
      <c r="BW1137" s="427"/>
      <c r="BX1137" s="427"/>
      <c r="BY1137" s="427"/>
      <c r="BZ1137" s="427"/>
      <c r="CA1137" s="427"/>
      <c r="CB1137" s="427"/>
      <c r="CC1137" s="427"/>
      <c r="CD1137" s="427"/>
      <c r="CE1137" s="427"/>
      <c r="CF1137" s="427"/>
      <c r="CG1137" s="427"/>
      <c r="CH1137" s="427"/>
      <c r="CI1137" s="427"/>
      <c r="CJ1137" s="427"/>
      <c r="CK1137" s="427"/>
      <c r="CL1137" s="427"/>
      <c r="CM1137" s="427"/>
    </row>
    <row r="1138">
      <c r="AD1138" s="427"/>
      <c r="AE1138" s="427"/>
      <c r="AF1138" s="427"/>
      <c r="AG1138" s="427"/>
      <c r="AH1138" s="427"/>
      <c r="AI1138" s="427"/>
      <c r="AJ1138" s="427"/>
      <c r="AK1138" s="427"/>
      <c r="AL1138" s="427"/>
      <c r="AM1138" s="427"/>
      <c r="AN1138" s="427"/>
      <c r="AO1138" s="427"/>
      <c r="AP1138" s="427"/>
      <c r="AQ1138" s="427"/>
      <c r="AR1138" s="427"/>
      <c r="AS1138" s="427"/>
      <c r="AT1138" s="427"/>
      <c r="AU1138" s="427"/>
      <c r="AV1138" s="427"/>
      <c r="AW1138" s="427"/>
      <c r="AX1138" s="427"/>
      <c r="AY1138" s="427"/>
      <c r="AZ1138" s="427"/>
      <c r="BA1138" s="427"/>
      <c r="BB1138" s="427"/>
      <c r="BC1138" s="427"/>
      <c r="BD1138" s="427"/>
      <c r="BE1138" s="427"/>
      <c r="BF1138" s="427"/>
      <c r="BG1138" s="427"/>
      <c r="BH1138" s="427"/>
      <c r="BI1138" s="427"/>
      <c r="BJ1138" s="427"/>
      <c r="BK1138" s="427"/>
      <c r="BL1138" s="427"/>
      <c r="BM1138" s="427"/>
      <c r="BN1138" s="427"/>
      <c r="BO1138" s="427"/>
      <c r="BP1138" s="427"/>
      <c r="BQ1138" s="427"/>
      <c r="BR1138" s="427"/>
      <c r="BS1138" s="427"/>
      <c r="BT1138" s="427"/>
      <c r="BU1138" s="427"/>
      <c r="BV1138" s="427"/>
      <c r="BW1138" s="427"/>
      <c r="BX1138" s="427"/>
      <c r="BY1138" s="427"/>
      <c r="BZ1138" s="427"/>
      <c r="CA1138" s="427"/>
      <c r="CB1138" s="427"/>
      <c r="CC1138" s="427"/>
      <c r="CD1138" s="427"/>
      <c r="CE1138" s="427"/>
      <c r="CF1138" s="427"/>
      <c r="CG1138" s="427"/>
      <c r="CH1138" s="427"/>
      <c r="CI1138" s="427"/>
      <c r="CJ1138" s="427"/>
      <c r="CK1138" s="427"/>
      <c r="CL1138" s="427"/>
      <c r="CM1138" s="427"/>
    </row>
    <row r="1139">
      <c r="AD1139" s="427"/>
      <c r="AE1139" s="427"/>
      <c r="AF1139" s="427"/>
      <c r="AG1139" s="427"/>
      <c r="AH1139" s="427"/>
      <c r="AI1139" s="427"/>
      <c r="AJ1139" s="427"/>
      <c r="AK1139" s="427"/>
      <c r="AL1139" s="427"/>
      <c r="AM1139" s="427"/>
      <c r="AN1139" s="427"/>
      <c r="AO1139" s="427"/>
      <c r="AP1139" s="427"/>
      <c r="AQ1139" s="427"/>
      <c r="AR1139" s="427"/>
      <c r="AS1139" s="427"/>
      <c r="AT1139" s="427"/>
      <c r="AU1139" s="427"/>
      <c r="AV1139" s="427"/>
      <c r="AW1139" s="427"/>
      <c r="AX1139" s="427"/>
      <c r="AY1139" s="427"/>
      <c r="AZ1139" s="427"/>
      <c r="BA1139" s="427"/>
      <c r="BB1139" s="427"/>
      <c r="BC1139" s="427"/>
      <c r="BD1139" s="427"/>
      <c r="BE1139" s="427"/>
      <c r="BF1139" s="427"/>
      <c r="BG1139" s="427"/>
      <c r="BH1139" s="427"/>
      <c r="BI1139" s="427"/>
      <c r="BJ1139" s="427"/>
      <c r="BK1139" s="427"/>
      <c r="BL1139" s="427"/>
      <c r="BM1139" s="427"/>
      <c r="BN1139" s="427"/>
      <c r="BO1139" s="427"/>
      <c r="BP1139" s="427"/>
      <c r="BQ1139" s="427"/>
      <c r="BR1139" s="427"/>
      <c r="BS1139" s="427"/>
      <c r="BT1139" s="427"/>
      <c r="BU1139" s="427"/>
      <c r="BV1139" s="427"/>
      <c r="BW1139" s="427"/>
      <c r="BX1139" s="427"/>
      <c r="BY1139" s="427"/>
      <c r="BZ1139" s="427"/>
      <c r="CA1139" s="427"/>
      <c r="CB1139" s="427"/>
      <c r="CC1139" s="427"/>
      <c r="CD1139" s="427"/>
      <c r="CE1139" s="427"/>
      <c r="CF1139" s="427"/>
      <c r="CG1139" s="427"/>
      <c r="CH1139" s="427"/>
      <c r="CI1139" s="427"/>
      <c r="CJ1139" s="427"/>
      <c r="CK1139" s="427"/>
      <c r="CL1139" s="427"/>
      <c r="CM1139" s="427"/>
    </row>
    <row r="1140">
      <c r="AD1140" s="427"/>
      <c r="AE1140" s="427"/>
      <c r="AF1140" s="427"/>
      <c r="AG1140" s="427"/>
      <c r="AH1140" s="427"/>
      <c r="AI1140" s="427"/>
      <c r="AJ1140" s="427"/>
      <c r="AK1140" s="427"/>
      <c r="AL1140" s="427"/>
      <c r="AM1140" s="427"/>
      <c r="AN1140" s="427"/>
      <c r="AO1140" s="427"/>
      <c r="AP1140" s="427"/>
      <c r="AQ1140" s="427"/>
      <c r="AR1140" s="427"/>
      <c r="AS1140" s="427"/>
      <c r="AT1140" s="427"/>
      <c r="AU1140" s="427"/>
      <c r="AV1140" s="427"/>
      <c r="AW1140" s="427"/>
      <c r="AX1140" s="427"/>
      <c r="AY1140" s="427"/>
      <c r="AZ1140" s="427"/>
      <c r="BA1140" s="427"/>
      <c r="BB1140" s="427"/>
      <c r="BC1140" s="427"/>
      <c r="BD1140" s="427"/>
      <c r="BE1140" s="427"/>
      <c r="BF1140" s="427"/>
      <c r="BG1140" s="427"/>
      <c r="BH1140" s="427"/>
      <c r="BI1140" s="427"/>
      <c r="BJ1140" s="427"/>
      <c r="BK1140" s="427"/>
      <c r="BL1140" s="427"/>
      <c r="BM1140" s="427"/>
      <c r="BN1140" s="427"/>
      <c r="BO1140" s="427"/>
      <c r="BP1140" s="427"/>
      <c r="BQ1140" s="427"/>
      <c r="BR1140" s="427"/>
      <c r="BS1140" s="427"/>
      <c r="BT1140" s="427"/>
      <c r="BU1140" s="427"/>
      <c r="BV1140" s="427"/>
      <c r="BW1140" s="427"/>
      <c r="BX1140" s="427"/>
      <c r="BY1140" s="427"/>
      <c r="BZ1140" s="427"/>
      <c r="CA1140" s="427"/>
      <c r="CB1140" s="427"/>
      <c r="CC1140" s="427"/>
      <c r="CD1140" s="427"/>
      <c r="CE1140" s="427"/>
      <c r="CF1140" s="427"/>
      <c r="CG1140" s="427"/>
      <c r="CH1140" s="427"/>
      <c r="CI1140" s="427"/>
      <c r="CJ1140" s="427"/>
      <c r="CK1140" s="427"/>
      <c r="CL1140" s="427"/>
      <c r="CM1140" s="427"/>
    </row>
    <row r="1141">
      <c r="AD1141" s="427"/>
      <c r="AE1141" s="427"/>
      <c r="AF1141" s="427"/>
      <c r="AG1141" s="427"/>
      <c r="AH1141" s="427"/>
      <c r="AI1141" s="427"/>
      <c r="AJ1141" s="427"/>
      <c r="AK1141" s="427"/>
      <c r="AL1141" s="427"/>
      <c r="AM1141" s="427"/>
      <c r="AN1141" s="427"/>
      <c r="AO1141" s="427"/>
      <c r="AP1141" s="427"/>
      <c r="AQ1141" s="427"/>
      <c r="AR1141" s="427"/>
      <c r="AS1141" s="427"/>
      <c r="AT1141" s="427"/>
      <c r="AU1141" s="427"/>
      <c r="AV1141" s="427"/>
      <c r="AW1141" s="427"/>
      <c r="AX1141" s="427"/>
      <c r="AY1141" s="427"/>
      <c r="AZ1141" s="427"/>
      <c r="BA1141" s="427"/>
      <c r="BB1141" s="427"/>
      <c r="BC1141" s="427"/>
      <c r="BD1141" s="427"/>
      <c r="BE1141" s="427"/>
      <c r="BF1141" s="427"/>
      <c r="BG1141" s="427"/>
      <c r="BH1141" s="427"/>
      <c r="BI1141" s="427"/>
      <c r="BJ1141" s="427"/>
      <c r="BK1141" s="427"/>
      <c r="BL1141" s="427"/>
      <c r="BM1141" s="427"/>
      <c r="BN1141" s="427"/>
      <c r="BO1141" s="427"/>
      <c r="BP1141" s="427"/>
      <c r="BQ1141" s="427"/>
      <c r="BR1141" s="427"/>
      <c r="BS1141" s="427"/>
      <c r="BT1141" s="427"/>
      <c r="BU1141" s="427"/>
      <c r="BV1141" s="427"/>
      <c r="BW1141" s="427"/>
      <c r="BX1141" s="427"/>
      <c r="BY1141" s="427"/>
      <c r="BZ1141" s="427"/>
      <c r="CA1141" s="427"/>
      <c r="CB1141" s="427"/>
      <c r="CC1141" s="427"/>
      <c r="CD1141" s="427"/>
      <c r="CE1141" s="427"/>
      <c r="CF1141" s="427"/>
      <c r="CG1141" s="427"/>
      <c r="CH1141" s="427"/>
      <c r="CI1141" s="427"/>
      <c r="CJ1141" s="427"/>
      <c r="CK1141" s="427"/>
      <c r="CL1141" s="427"/>
      <c r="CM1141" s="427"/>
    </row>
    <row r="1142">
      <c r="AD1142" s="427"/>
      <c r="AE1142" s="427"/>
      <c r="AF1142" s="427"/>
      <c r="AG1142" s="427"/>
      <c r="AH1142" s="427"/>
      <c r="AI1142" s="427"/>
      <c r="AJ1142" s="427"/>
      <c r="AK1142" s="427"/>
      <c r="AL1142" s="427"/>
      <c r="AM1142" s="427"/>
      <c r="AN1142" s="427"/>
      <c r="AO1142" s="427"/>
      <c r="AP1142" s="427"/>
      <c r="AQ1142" s="427"/>
      <c r="AR1142" s="427"/>
      <c r="AS1142" s="427"/>
      <c r="AT1142" s="427"/>
      <c r="AU1142" s="427"/>
      <c r="AV1142" s="427"/>
      <c r="AW1142" s="427"/>
      <c r="AX1142" s="427"/>
      <c r="AY1142" s="427"/>
      <c r="AZ1142" s="427"/>
      <c r="BA1142" s="427"/>
      <c r="BB1142" s="427"/>
      <c r="BC1142" s="427"/>
      <c r="BD1142" s="427"/>
      <c r="BE1142" s="427"/>
      <c r="BF1142" s="427"/>
      <c r="BG1142" s="427"/>
      <c r="BH1142" s="427"/>
      <c r="BI1142" s="427"/>
      <c r="BJ1142" s="427"/>
      <c r="BK1142" s="427"/>
      <c r="BL1142" s="427"/>
      <c r="BM1142" s="427"/>
      <c r="BN1142" s="427"/>
      <c r="BO1142" s="427"/>
      <c r="BP1142" s="427"/>
      <c r="BQ1142" s="427"/>
      <c r="BR1142" s="427"/>
      <c r="BS1142" s="427"/>
      <c r="BT1142" s="427"/>
      <c r="BU1142" s="427"/>
      <c r="BV1142" s="427"/>
      <c r="BW1142" s="427"/>
      <c r="BX1142" s="427"/>
      <c r="BY1142" s="427"/>
      <c r="BZ1142" s="427"/>
      <c r="CA1142" s="427"/>
      <c r="CB1142" s="427"/>
      <c r="CC1142" s="427"/>
      <c r="CD1142" s="427"/>
      <c r="CE1142" s="427"/>
      <c r="CF1142" s="427"/>
      <c r="CG1142" s="427"/>
      <c r="CH1142" s="427"/>
      <c r="CI1142" s="427"/>
      <c r="CJ1142" s="427"/>
      <c r="CK1142" s="427"/>
      <c r="CL1142" s="427"/>
      <c r="CM1142" s="427"/>
    </row>
    <row r="1143">
      <c r="AD1143" s="427"/>
      <c r="AE1143" s="427"/>
      <c r="AF1143" s="427"/>
      <c r="AG1143" s="427"/>
      <c r="AH1143" s="427"/>
      <c r="AI1143" s="427"/>
      <c r="AJ1143" s="427"/>
      <c r="AK1143" s="427"/>
      <c r="AL1143" s="427"/>
      <c r="AM1143" s="427"/>
      <c r="AN1143" s="427"/>
      <c r="AO1143" s="427"/>
      <c r="AP1143" s="427"/>
      <c r="AQ1143" s="427"/>
      <c r="AR1143" s="427"/>
      <c r="AS1143" s="427"/>
      <c r="AT1143" s="427"/>
      <c r="AU1143" s="427"/>
      <c r="AV1143" s="427"/>
      <c r="AW1143" s="427"/>
      <c r="AX1143" s="427"/>
      <c r="AY1143" s="427"/>
      <c r="AZ1143" s="427"/>
      <c r="BA1143" s="427"/>
      <c r="BB1143" s="427"/>
      <c r="BC1143" s="427"/>
      <c r="BD1143" s="427"/>
      <c r="BE1143" s="427"/>
      <c r="BF1143" s="427"/>
      <c r="BG1143" s="427"/>
      <c r="BH1143" s="427"/>
      <c r="BI1143" s="427"/>
      <c r="BJ1143" s="427"/>
      <c r="BK1143" s="427"/>
      <c r="BL1143" s="427"/>
      <c r="BM1143" s="427"/>
      <c r="BN1143" s="427"/>
      <c r="BO1143" s="427"/>
      <c r="BP1143" s="427"/>
      <c r="BQ1143" s="427"/>
      <c r="BR1143" s="427"/>
      <c r="BS1143" s="427"/>
      <c r="BT1143" s="427"/>
      <c r="BU1143" s="427"/>
      <c r="BV1143" s="427"/>
      <c r="BW1143" s="427"/>
      <c r="BX1143" s="427"/>
      <c r="BY1143" s="427"/>
      <c r="BZ1143" s="427"/>
      <c r="CA1143" s="427"/>
      <c r="CB1143" s="427"/>
      <c r="CC1143" s="427"/>
      <c r="CD1143" s="427"/>
      <c r="CE1143" s="427"/>
      <c r="CF1143" s="427"/>
      <c r="CG1143" s="427"/>
      <c r="CH1143" s="427"/>
      <c r="CI1143" s="427"/>
      <c r="CJ1143" s="427"/>
      <c r="CK1143" s="427"/>
      <c r="CL1143" s="427"/>
      <c r="CM1143" s="427"/>
    </row>
    <row r="1144">
      <c r="AD1144" s="427"/>
      <c r="AE1144" s="427"/>
      <c r="AF1144" s="427"/>
      <c r="AG1144" s="427"/>
      <c r="AH1144" s="427"/>
      <c r="AI1144" s="427"/>
      <c r="AJ1144" s="427"/>
      <c r="AK1144" s="427"/>
      <c r="AL1144" s="427"/>
      <c r="AM1144" s="427"/>
      <c r="AN1144" s="427"/>
      <c r="AO1144" s="427"/>
      <c r="AP1144" s="427"/>
      <c r="AQ1144" s="427"/>
      <c r="AR1144" s="427"/>
      <c r="AS1144" s="427"/>
      <c r="AT1144" s="427"/>
      <c r="AU1144" s="427"/>
      <c r="AV1144" s="427"/>
      <c r="AW1144" s="427"/>
      <c r="AX1144" s="427"/>
      <c r="AY1144" s="427"/>
      <c r="AZ1144" s="427"/>
      <c r="BA1144" s="427"/>
      <c r="BB1144" s="427"/>
      <c r="BC1144" s="427"/>
      <c r="BD1144" s="427"/>
      <c r="BE1144" s="427"/>
      <c r="BF1144" s="427"/>
      <c r="BG1144" s="427"/>
      <c r="BH1144" s="427"/>
      <c r="BI1144" s="427"/>
      <c r="BJ1144" s="427"/>
      <c r="BK1144" s="427"/>
      <c r="BL1144" s="427"/>
      <c r="BM1144" s="427"/>
      <c r="BN1144" s="427"/>
      <c r="BO1144" s="427"/>
      <c r="BP1144" s="427"/>
      <c r="BQ1144" s="427"/>
      <c r="BR1144" s="427"/>
      <c r="BS1144" s="427"/>
      <c r="BT1144" s="427"/>
      <c r="BU1144" s="427"/>
      <c r="BV1144" s="427"/>
      <c r="BW1144" s="427"/>
      <c r="BX1144" s="427"/>
      <c r="BY1144" s="427"/>
      <c r="BZ1144" s="427"/>
      <c r="CA1144" s="427"/>
      <c r="CB1144" s="427"/>
      <c r="CC1144" s="427"/>
      <c r="CD1144" s="427"/>
      <c r="CE1144" s="427"/>
      <c r="CF1144" s="427"/>
      <c r="CG1144" s="427"/>
      <c r="CH1144" s="427"/>
      <c r="CI1144" s="427"/>
      <c r="CJ1144" s="427"/>
      <c r="CK1144" s="427"/>
      <c r="CL1144" s="427"/>
      <c r="CM1144" s="427"/>
    </row>
    <row r="1145">
      <c r="AD1145" s="427"/>
      <c r="AE1145" s="427"/>
      <c r="AF1145" s="427"/>
      <c r="AG1145" s="427"/>
      <c r="AH1145" s="427"/>
      <c r="AI1145" s="427"/>
      <c r="AJ1145" s="427"/>
      <c r="AK1145" s="427"/>
      <c r="AL1145" s="427"/>
      <c r="AM1145" s="427"/>
      <c r="AN1145" s="427"/>
      <c r="AO1145" s="427"/>
      <c r="AP1145" s="427"/>
      <c r="AQ1145" s="427"/>
      <c r="AR1145" s="427"/>
      <c r="AS1145" s="427"/>
      <c r="AT1145" s="427"/>
      <c r="AU1145" s="427"/>
      <c r="AV1145" s="427"/>
      <c r="AW1145" s="427"/>
      <c r="AX1145" s="427"/>
      <c r="AY1145" s="427"/>
      <c r="AZ1145" s="427"/>
      <c r="BA1145" s="427"/>
      <c r="BB1145" s="427"/>
      <c r="BC1145" s="427"/>
      <c r="BD1145" s="427"/>
      <c r="BE1145" s="427"/>
      <c r="BF1145" s="427"/>
      <c r="BG1145" s="427"/>
      <c r="BH1145" s="427"/>
      <c r="BI1145" s="427"/>
      <c r="BJ1145" s="427"/>
      <c r="BK1145" s="427"/>
      <c r="BL1145" s="427"/>
      <c r="BM1145" s="427"/>
      <c r="BN1145" s="427"/>
      <c r="BO1145" s="427"/>
      <c r="BP1145" s="427"/>
      <c r="BQ1145" s="427"/>
      <c r="BR1145" s="427"/>
      <c r="BS1145" s="427"/>
      <c r="BT1145" s="427"/>
      <c r="BU1145" s="427"/>
      <c r="BV1145" s="427"/>
      <c r="BW1145" s="427"/>
      <c r="BX1145" s="427"/>
      <c r="BY1145" s="427"/>
      <c r="BZ1145" s="427"/>
      <c r="CA1145" s="427"/>
      <c r="CB1145" s="427"/>
      <c r="CC1145" s="427"/>
      <c r="CD1145" s="427"/>
      <c r="CE1145" s="427"/>
      <c r="CF1145" s="427"/>
      <c r="CG1145" s="427"/>
      <c r="CH1145" s="427"/>
      <c r="CI1145" s="427"/>
      <c r="CJ1145" s="427"/>
      <c r="CK1145" s="427"/>
      <c r="CL1145" s="427"/>
      <c r="CM1145" s="427"/>
    </row>
    <row r="1146">
      <c r="AD1146" s="427"/>
      <c r="AE1146" s="427"/>
      <c r="AF1146" s="427"/>
      <c r="AG1146" s="427"/>
      <c r="AH1146" s="427"/>
      <c r="AI1146" s="427"/>
      <c r="AJ1146" s="427"/>
      <c r="AK1146" s="427"/>
      <c r="AL1146" s="427"/>
      <c r="AM1146" s="427"/>
      <c r="AN1146" s="427"/>
      <c r="AO1146" s="427"/>
      <c r="AP1146" s="427"/>
      <c r="AQ1146" s="427"/>
      <c r="AR1146" s="427"/>
      <c r="AS1146" s="427"/>
      <c r="AT1146" s="427"/>
      <c r="AU1146" s="427"/>
      <c r="AV1146" s="427"/>
      <c r="AW1146" s="427"/>
      <c r="AX1146" s="427"/>
      <c r="AY1146" s="427"/>
      <c r="AZ1146" s="427"/>
      <c r="BA1146" s="427"/>
      <c r="BB1146" s="427"/>
      <c r="BC1146" s="427"/>
      <c r="BD1146" s="427"/>
      <c r="BE1146" s="427"/>
      <c r="BF1146" s="427"/>
      <c r="BG1146" s="427"/>
      <c r="BH1146" s="427"/>
      <c r="BI1146" s="427"/>
      <c r="BJ1146" s="427"/>
      <c r="BK1146" s="427"/>
      <c r="BL1146" s="427"/>
      <c r="BM1146" s="427"/>
      <c r="BN1146" s="427"/>
      <c r="BO1146" s="427"/>
      <c r="BP1146" s="427"/>
      <c r="BQ1146" s="427"/>
      <c r="BR1146" s="427"/>
      <c r="BS1146" s="427"/>
      <c r="BT1146" s="427"/>
      <c r="BU1146" s="427"/>
      <c r="BV1146" s="427"/>
      <c r="BW1146" s="427"/>
      <c r="BX1146" s="427"/>
      <c r="BY1146" s="427"/>
      <c r="BZ1146" s="427"/>
      <c r="CA1146" s="427"/>
      <c r="CB1146" s="427"/>
      <c r="CC1146" s="427"/>
      <c r="CD1146" s="427"/>
      <c r="CE1146" s="427"/>
      <c r="CF1146" s="427"/>
      <c r="CG1146" s="427"/>
      <c r="CH1146" s="427"/>
      <c r="CI1146" s="427"/>
      <c r="CJ1146" s="427"/>
      <c r="CK1146" s="427"/>
      <c r="CL1146" s="427"/>
      <c r="CM1146" s="427"/>
    </row>
    <row r="1147">
      <c r="AD1147" s="427"/>
      <c r="AE1147" s="427"/>
      <c r="AF1147" s="427"/>
      <c r="AG1147" s="427"/>
      <c r="AH1147" s="427"/>
      <c r="AI1147" s="427"/>
      <c r="AJ1147" s="427"/>
      <c r="AK1147" s="427"/>
      <c r="AL1147" s="427"/>
      <c r="AM1147" s="427"/>
      <c r="AN1147" s="427"/>
      <c r="AO1147" s="427"/>
      <c r="AP1147" s="427"/>
      <c r="AQ1147" s="427"/>
      <c r="AR1147" s="427"/>
      <c r="AS1147" s="427"/>
      <c r="AT1147" s="427"/>
      <c r="AU1147" s="427"/>
      <c r="AV1147" s="427"/>
      <c r="AW1147" s="427"/>
      <c r="AX1147" s="427"/>
      <c r="AY1147" s="427"/>
      <c r="AZ1147" s="427"/>
      <c r="BA1147" s="427"/>
      <c r="BB1147" s="427"/>
      <c r="BC1147" s="427"/>
      <c r="BD1147" s="427"/>
      <c r="BE1147" s="427"/>
      <c r="BF1147" s="427"/>
      <c r="BG1147" s="427"/>
      <c r="BH1147" s="427"/>
      <c r="BI1147" s="427"/>
      <c r="BJ1147" s="427"/>
      <c r="BK1147" s="427"/>
      <c r="BL1147" s="427"/>
      <c r="BM1147" s="427"/>
      <c r="BN1147" s="427"/>
      <c r="BO1147" s="427"/>
      <c r="BP1147" s="427"/>
      <c r="BQ1147" s="427"/>
      <c r="BR1147" s="427"/>
      <c r="BS1147" s="427"/>
      <c r="BT1147" s="427"/>
      <c r="BU1147" s="427"/>
      <c r="BV1147" s="427"/>
      <c r="BW1147" s="427"/>
      <c r="BX1147" s="427"/>
      <c r="BY1147" s="427"/>
      <c r="BZ1147" s="427"/>
      <c r="CA1147" s="427"/>
      <c r="CB1147" s="427"/>
      <c r="CC1147" s="427"/>
      <c r="CD1147" s="427"/>
      <c r="CE1147" s="427"/>
      <c r="CF1147" s="427"/>
      <c r="CG1147" s="427"/>
      <c r="CH1147" s="427"/>
      <c r="CI1147" s="427"/>
      <c r="CJ1147" s="427"/>
      <c r="CK1147" s="427"/>
      <c r="CL1147" s="427"/>
      <c r="CM1147" s="427"/>
    </row>
    <row r="1148">
      <c r="AD1148" s="427"/>
      <c r="AE1148" s="427"/>
      <c r="AF1148" s="427"/>
      <c r="AG1148" s="427"/>
      <c r="AH1148" s="427"/>
      <c r="AI1148" s="427"/>
      <c r="AJ1148" s="427"/>
      <c r="AK1148" s="427"/>
      <c r="AL1148" s="427"/>
      <c r="AM1148" s="427"/>
      <c r="AN1148" s="427"/>
      <c r="AO1148" s="427"/>
      <c r="AP1148" s="427"/>
      <c r="AQ1148" s="427"/>
      <c r="AR1148" s="427"/>
      <c r="AS1148" s="427"/>
      <c r="AT1148" s="427"/>
      <c r="AU1148" s="427"/>
      <c r="AV1148" s="427"/>
      <c r="AW1148" s="427"/>
      <c r="AX1148" s="427"/>
      <c r="AY1148" s="427"/>
      <c r="AZ1148" s="427"/>
      <c r="BA1148" s="427"/>
      <c r="BB1148" s="427"/>
      <c r="BC1148" s="427"/>
      <c r="BD1148" s="427"/>
      <c r="BE1148" s="427"/>
      <c r="BF1148" s="427"/>
      <c r="BG1148" s="427"/>
      <c r="BH1148" s="427"/>
      <c r="BI1148" s="427"/>
      <c r="BJ1148" s="427"/>
      <c r="BK1148" s="427"/>
      <c r="BL1148" s="427"/>
      <c r="BM1148" s="427"/>
      <c r="BN1148" s="427"/>
      <c r="BO1148" s="427"/>
      <c r="BP1148" s="427"/>
      <c r="BQ1148" s="427"/>
      <c r="BR1148" s="427"/>
      <c r="BS1148" s="427"/>
      <c r="BT1148" s="427"/>
      <c r="BU1148" s="427"/>
      <c r="BV1148" s="427"/>
      <c r="BW1148" s="427"/>
      <c r="BX1148" s="427"/>
      <c r="BY1148" s="427"/>
      <c r="BZ1148" s="427"/>
      <c r="CA1148" s="427"/>
      <c r="CB1148" s="427"/>
      <c r="CC1148" s="427"/>
      <c r="CD1148" s="427"/>
      <c r="CE1148" s="427"/>
      <c r="CF1148" s="427"/>
      <c r="CG1148" s="427"/>
      <c r="CH1148" s="427"/>
      <c r="CI1148" s="427"/>
      <c r="CJ1148" s="427"/>
      <c r="CK1148" s="427"/>
      <c r="CL1148" s="427"/>
      <c r="CM1148" s="427"/>
    </row>
    <row r="1149">
      <c r="AD1149" s="427"/>
      <c r="AE1149" s="427"/>
      <c r="AF1149" s="427"/>
      <c r="AG1149" s="427"/>
      <c r="AH1149" s="427"/>
      <c r="AI1149" s="427"/>
      <c r="AJ1149" s="427"/>
      <c r="AK1149" s="427"/>
      <c r="AL1149" s="427"/>
      <c r="AM1149" s="427"/>
      <c r="AN1149" s="427"/>
      <c r="AO1149" s="427"/>
      <c r="AP1149" s="427"/>
      <c r="AQ1149" s="427"/>
      <c r="AR1149" s="427"/>
      <c r="AS1149" s="427"/>
      <c r="AT1149" s="427"/>
      <c r="AU1149" s="427"/>
      <c r="AV1149" s="427"/>
      <c r="AW1149" s="427"/>
      <c r="AX1149" s="427"/>
      <c r="AY1149" s="427"/>
      <c r="AZ1149" s="427"/>
      <c r="BA1149" s="427"/>
      <c r="BB1149" s="427"/>
      <c r="BC1149" s="427"/>
      <c r="BD1149" s="427"/>
      <c r="BE1149" s="427"/>
      <c r="BF1149" s="427"/>
      <c r="BG1149" s="427"/>
      <c r="BH1149" s="427"/>
      <c r="BI1149" s="427"/>
      <c r="BJ1149" s="427"/>
      <c r="BK1149" s="427"/>
      <c r="BL1149" s="427"/>
      <c r="BM1149" s="427"/>
      <c r="BN1149" s="427"/>
      <c r="BO1149" s="427"/>
      <c r="BP1149" s="427"/>
      <c r="BQ1149" s="427"/>
      <c r="BR1149" s="427"/>
      <c r="BS1149" s="427"/>
      <c r="BT1149" s="427"/>
      <c r="BU1149" s="427"/>
      <c r="BV1149" s="427"/>
      <c r="BW1149" s="427"/>
      <c r="BX1149" s="427"/>
      <c r="BY1149" s="427"/>
      <c r="BZ1149" s="427"/>
      <c r="CA1149" s="427"/>
      <c r="CB1149" s="427"/>
      <c r="CC1149" s="427"/>
      <c r="CD1149" s="427"/>
      <c r="CE1149" s="427"/>
      <c r="CF1149" s="427"/>
      <c r="CG1149" s="427"/>
      <c r="CH1149" s="427"/>
      <c r="CI1149" s="427"/>
      <c r="CJ1149" s="427"/>
      <c r="CK1149" s="427"/>
      <c r="CL1149" s="427"/>
      <c r="CM1149" s="427"/>
    </row>
    <row r="1150">
      <c r="AD1150" s="427"/>
      <c r="AE1150" s="427"/>
      <c r="AF1150" s="427"/>
      <c r="AG1150" s="427"/>
      <c r="AH1150" s="427"/>
      <c r="AI1150" s="427"/>
      <c r="AJ1150" s="427"/>
      <c r="AK1150" s="427"/>
      <c r="AL1150" s="427"/>
      <c r="AM1150" s="427"/>
      <c r="AN1150" s="427"/>
      <c r="AO1150" s="427"/>
      <c r="AP1150" s="427"/>
      <c r="AQ1150" s="427"/>
      <c r="AR1150" s="427"/>
      <c r="AS1150" s="427"/>
      <c r="AT1150" s="427"/>
      <c r="AU1150" s="427"/>
      <c r="AV1150" s="427"/>
      <c r="AW1150" s="427"/>
      <c r="AX1150" s="427"/>
      <c r="AY1150" s="427"/>
      <c r="AZ1150" s="427"/>
      <c r="BA1150" s="427"/>
      <c r="BB1150" s="427"/>
      <c r="BC1150" s="427"/>
      <c r="BD1150" s="427"/>
      <c r="BE1150" s="427"/>
      <c r="BF1150" s="427"/>
      <c r="BG1150" s="427"/>
      <c r="BH1150" s="427"/>
      <c r="BI1150" s="427"/>
      <c r="BJ1150" s="427"/>
      <c r="BK1150" s="427"/>
      <c r="BL1150" s="427"/>
      <c r="BM1150" s="427"/>
      <c r="BN1150" s="427"/>
      <c r="BO1150" s="427"/>
      <c r="BP1150" s="427"/>
      <c r="BQ1150" s="427"/>
      <c r="BR1150" s="427"/>
      <c r="BS1150" s="427"/>
      <c r="BT1150" s="427"/>
      <c r="BU1150" s="427"/>
      <c r="BV1150" s="427"/>
      <c r="BW1150" s="427"/>
      <c r="BX1150" s="427"/>
      <c r="BY1150" s="427"/>
      <c r="BZ1150" s="427"/>
      <c r="CA1150" s="427"/>
      <c r="CB1150" s="427"/>
      <c r="CC1150" s="427"/>
      <c r="CD1150" s="427"/>
      <c r="CE1150" s="427"/>
      <c r="CF1150" s="427"/>
      <c r="CG1150" s="427"/>
      <c r="CH1150" s="427"/>
      <c r="CI1150" s="427"/>
      <c r="CJ1150" s="427"/>
      <c r="CK1150" s="427"/>
      <c r="CL1150" s="427"/>
      <c r="CM1150" s="427"/>
    </row>
    <row r="1151">
      <c r="AD1151" s="427"/>
      <c r="AE1151" s="427"/>
      <c r="AF1151" s="427"/>
      <c r="AG1151" s="427"/>
      <c r="AH1151" s="427"/>
      <c r="AI1151" s="427"/>
      <c r="AJ1151" s="427"/>
      <c r="AK1151" s="427"/>
      <c r="AL1151" s="427"/>
      <c r="AM1151" s="427"/>
      <c r="AN1151" s="427"/>
      <c r="AO1151" s="427"/>
      <c r="AP1151" s="427"/>
      <c r="AQ1151" s="427"/>
      <c r="AR1151" s="427"/>
      <c r="AS1151" s="427"/>
      <c r="AT1151" s="427"/>
      <c r="AU1151" s="427"/>
      <c r="AV1151" s="427"/>
      <c r="AW1151" s="427"/>
      <c r="AX1151" s="427"/>
      <c r="AY1151" s="427"/>
      <c r="AZ1151" s="427"/>
      <c r="BA1151" s="427"/>
      <c r="BB1151" s="427"/>
      <c r="BC1151" s="427"/>
      <c r="BD1151" s="427"/>
      <c r="BE1151" s="427"/>
      <c r="BF1151" s="427"/>
      <c r="BG1151" s="427"/>
      <c r="BH1151" s="427"/>
      <c r="BI1151" s="427"/>
      <c r="BJ1151" s="427"/>
      <c r="BK1151" s="427"/>
      <c r="BL1151" s="427"/>
      <c r="BM1151" s="427"/>
      <c r="BN1151" s="427"/>
      <c r="BO1151" s="427"/>
      <c r="BP1151" s="427"/>
      <c r="BQ1151" s="427"/>
      <c r="BR1151" s="427"/>
      <c r="BS1151" s="427"/>
      <c r="BT1151" s="427"/>
      <c r="BU1151" s="427"/>
      <c r="BV1151" s="427"/>
      <c r="BW1151" s="427"/>
      <c r="BX1151" s="427"/>
      <c r="BY1151" s="427"/>
      <c r="BZ1151" s="427"/>
      <c r="CA1151" s="427"/>
      <c r="CB1151" s="427"/>
      <c r="CC1151" s="427"/>
      <c r="CD1151" s="427"/>
      <c r="CE1151" s="427"/>
      <c r="CF1151" s="427"/>
      <c r="CG1151" s="427"/>
      <c r="CH1151" s="427"/>
      <c r="CI1151" s="427"/>
      <c r="CJ1151" s="427"/>
      <c r="CK1151" s="427"/>
      <c r="CL1151" s="427"/>
      <c r="CM1151" s="427"/>
    </row>
    <row r="1152">
      <c r="AD1152" s="427"/>
      <c r="AE1152" s="427"/>
      <c r="AF1152" s="427"/>
      <c r="AG1152" s="427"/>
      <c r="AH1152" s="427"/>
      <c r="AI1152" s="427"/>
      <c r="AJ1152" s="427"/>
      <c r="AK1152" s="427"/>
      <c r="AL1152" s="427"/>
      <c r="AM1152" s="427"/>
      <c r="AN1152" s="427"/>
      <c r="AO1152" s="427"/>
      <c r="AP1152" s="427"/>
      <c r="AQ1152" s="427"/>
      <c r="AR1152" s="427"/>
      <c r="AS1152" s="427"/>
      <c r="AT1152" s="427"/>
      <c r="AU1152" s="427"/>
      <c r="AV1152" s="427"/>
      <c r="AW1152" s="427"/>
      <c r="AX1152" s="427"/>
      <c r="AY1152" s="427"/>
      <c r="AZ1152" s="427"/>
      <c r="BA1152" s="427"/>
      <c r="BB1152" s="427"/>
      <c r="BC1152" s="427"/>
      <c r="BD1152" s="427"/>
      <c r="BE1152" s="427"/>
      <c r="BF1152" s="427"/>
      <c r="BG1152" s="427"/>
      <c r="BH1152" s="427"/>
      <c r="BI1152" s="427"/>
      <c r="BJ1152" s="427"/>
      <c r="BK1152" s="427"/>
      <c r="BL1152" s="427"/>
      <c r="BM1152" s="427"/>
      <c r="BN1152" s="427"/>
      <c r="BO1152" s="427"/>
      <c r="BP1152" s="427"/>
      <c r="BQ1152" s="427"/>
      <c r="BR1152" s="427"/>
      <c r="BS1152" s="427"/>
      <c r="BT1152" s="427"/>
      <c r="BU1152" s="427"/>
      <c r="BV1152" s="427"/>
      <c r="BW1152" s="427"/>
      <c r="BX1152" s="427"/>
      <c r="BY1152" s="427"/>
      <c r="BZ1152" s="427"/>
      <c r="CA1152" s="427"/>
      <c r="CB1152" s="427"/>
      <c r="CC1152" s="427"/>
      <c r="CD1152" s="427"/>
      <c r="CE1152" s="427"/>
      <c r="CF1152" s="427"/>
      <c r="CG1152" s="427"/>
      <c r="CH1152" s="427"/>
      <c r="CI1152" s="427"/>
      <c r="CJ1152" s="427"/>
      <c r="CK1152" s="427"/>
      <c r="CL1152" s="427"/>
      <c r="CM1152" s="427"/>
    </row>
    <row r="1153">
      <c r="AD1153" s="427"/>
      <c r="AE1153" s="427"/>
      <c r="AF1153" s="427"/>
      <c r="AG1153" s="427"/>
      <c r="AH1153" s="427"/>
      <c r="AI1153" s="427"/>
      <c r="AJ1153" s="427"/>
      <c r="AK1153" s="427"/>
      <c r="AL1153" s="427"/>
      <c r="AM1153" s="427"/>
      <c r="AN1153" s="427"/>
      <c r="AO1153" s="427"/>
      <c r="AP1153" s="427"/>
      <c r="AQ1153" s="427"/>
      <c r="AR1153" s="427"/>
      <c r="AS1153" s="427"/>
      <c r="AT1153" s="427"/>
      <c r="AU1153" s="427"/>
      <c r="AV1153" s="427"/>
      <c r="AW1153" s="427"/>
      <c r="AX1153" s="427"/>
      <c r="AY1153" s="427"/>
      <c r="AZ1153" s="427"/>
      <c r="BA1153" s="427"/>
      <c r="BB1153" s="427"/>
      <c r="BC1153" s="427"/>
      <c r="BD1153" s="427"/>
      <c r="BE1153" s="427"/>
      <c r="BF1153" s="427"/>
      <c r="BG1153" s="427"/>
      <c r="BH1153" s="427"/>
      <c r="BI1153" s="427"/>
      <c r="BJ1153" s="427"/>
      <c r="BK1153" s="427"/>
      <c r="BL1153" s="427"/>
      <c r="BM1153" s="427"/>
      <c r="BN1153" s="427"/>
      <c r="BO1153" s="427"/>
      <c r="BP1153" s="427"/>
      <c r="BQ1153" s="427"/>
      <c r="BR1153" s="427"/>
      <c r="BS1153" s="427"/>
      <c r="BT1153" s="427"/>
      <c r="BU1153" s="427"/>
      <c r="BV1153" s="427"/>
      <c r="BW1153" s="427"/>
      <c r="BX1153" s="427"/>
      <c r="BY1153" s="427"/>
      <c r="BZ1153" s="427"/>
      <c r="CA1153" s="427"/>
      <c r="CB1153" s="427"/>
      <c r="CC1153" s="427"/>
      <c r="CD1153" s="427"/>
      <c r="CE1153" s="427"/>
      <c r="CF1153" s="427"/>
      <c r="CG1153" s="427"/>
      <c r="CH1153" s="427"/>
      <c r="CI1153" s="427"/>
      <c r="CJ1153" s="427"/>
      <c r="CK1153" s="427"/>
      <c r="CL1153" s="427"/>
      <c r="CM1153" s="427"/>
    </row>
    <row r="1154">
      <c r="AD1154" s="427"/>
      <c r="AE1154" s="427"/>
      <c r="AF1154" s="427"/>
      <c r="AG1154" s="427"/>
      <c r="AH1154" s="427"/>
      <c r="AI1154" s="427"/>
      <c r="AJ1154" s="427"/>
      <c r="AK1154" s="427"/>
      <c r="AL1154" s="427"/>
      <c r="AM1154" s="427"/>
      <c r="AN1154" s="427"/>
      <c r="AO1154" s="427"/>
      <c r="AP1154" s="427"/>
      <c r="AQ1154" s="427"/>
      <c r="AR1154" s="427"/>
      <c r="AS1154" s="427"/>
      <c r="AT1154" s="427"/>
      <c r="AU1154" s="427"/>
      <c r="AV1154" s="427"/>
      <c r="AW1154" s="427"/>
      <c r="AX1154" s="427"/>
      <c r="AY1154" s="427"/>
      <c r="AZ1154" s="427"/>
      <c r="BA1154" s="427"/>
      <c r="BB1154" s="427"/>
      <c r="BC1154" s="427"/>
      <c r="BD1154" s="427"/>
      <c r="BE1154" s="427"/>
      <c r="BF1154" s="427"/>
      <c r="BG1154" s="427"/>
      <c r="BH1154" s="427"/>
      <c r="BI1154" s="427"/>
      <c r="BJ1154" s="427"/>
      <c r="BK1154" s="427"/>
      <c r="BL1154" s="427"/>
      <c r="BM1154" s="427"/>
      <c r="BN1154" s="427"/>
      <c r="BO1154" s="427"/>
      <c r="BP1154" s="427"/>
      <c r="BQ1154" s="427"/>
      <c r="BR1154" s="427"/>
      <c r="BS1154" s="427"/>
      <c r="BT1154" s="427"/>
      <c r="BU1154" s="427"/>
      <c r="BV1154" s="427"/>
      <c r="BW1154" s="427"/>
      <c r="BX1154" s="427"/>
      <c r="BY1154" s="427"/>
      <c r="BZ1154" s="427"/>
      <c r="CA1154" s="427"/>
      <c r="CB1154" s="427"/>
      <c r="CC1154" s="427"/>
      <c r="CD1154" s="427"/>
      <c r="CE1154" s="427"/>
      <c r="CF1154" s="427"/>
      <c r="CG1154" s="427"/>
      <c r="CH1154" s="427"/>
      <c r="CI1154" s="427"/>
      <c r="CJ1154" s="427"/>
      <c r="CK1154" s="427"/>
      <c r="CL1154" s="427"/>
      <c r="CM1154" s="427"/>
    </row>
    <row r="1155">
      <c r="AD1155" s="427"/>
      <c r="AE1155" s="427"/>
      <c r="AF1155" s="427"/>
      <c r="AG1155" s="427"/>
      <c r="AH1155" s="427"/>
      <c r="AI1155" s="427"/>
      <c r="AJ1155" s="427"/>
      <c r="AK1155" s="427"/>
      <c r="AL1155" s="427"/>
      <c r="AM1155" s="427"/>
      <c r="AN1155" s="427"/>
      <c r="AO1155" s="427"/>
      <c r="AP1155" s="427"/>
      <c r="AQ1155" s="427"/>
      <c r="AR1155" s="427"/>
      <c r="AS1155" s="427"/>
      <c r="AT1155" s="427"/>
      <c r="AU1155" s="427"/>
      <c r="AV1155" s="427"/>
      <c r="AW1155" s="427"/>
      <c r="AX1155" s="427"/>
      <c r="AY1155" s="427"/>
      <c r="AZ1155" s="427"/>
      <c r="BA1155" s="427"/>
      <c r="BB1155" s="427"/>
      <c r="BC1155" s="427"/>
      <c r="BD1155" s="427"/>
      <c r="BE1155" s="427"/>
      <c r="BF1155" s="427"/>
      <c r="BG1155" s="427"/>
      <c r="BH1155" s="427"/>
      <c r="BI1155" s="427"/>
      <c r="BJ1155" s="427"/>
      <c r="BK1155" s="427"/>
      <c r="BL1155" s="427"/>
      <c r="BM1155" s="427"/>
      <c r="BN1155" s="427"/>
      <c r="BO1155" s="427"/>
      <c r="BP1155" s="427"/>
      <c r="BQ1155" s="427"/>
      <c r="BR1155" s="427"/>
      <c r="BS1155" s="427"/>
      <c r="BT1155" s="427"/>
      <c r="BU1155" s="427"/>
      <c r="BV1155" s="427"/>
      <c r="BW1155" s="427"/>
      <c r="BX1155" s="427"/>
      <c r="BY1155" s="427"/>
      <c r="BZ1155" s="427"/>
      <c r="CA1155" s="427"/>
      <c r="CB1155" s="427"/>
      <c r="CC1155" s="427"/>
      <c r="CD1155" s="427"/>
      <c r="CE1155" s="427"/>
      <c r="CF1155" s="427"/>
      <c r="CG1155" s="427"/>
      <c r="CH1155" s="427"/>
      <c r="CI1155" s="427"/>
      <c r="CJ1155" s="427"/>
      <c r="CK1155" s="427"/>
      <c r="CL1155" s="427"/>
      <c r="CM1155" s="427"/>
    </row>
    <row r="1156">
      <c r="AD1156" s="427"/>
      <c r="AE1156" s="427"/>
      <c r="AF1156" s="427"/>
      <c r="AG1156" s="427"/>
      <c r="AH1156" s="427"/>
      <c r="AI1156" s="427"/>
      <c r="AJ1156" s="427"/>
      <c r="AK1156" s="427"/>
      <c r="AL1156" s="427"/>
      <c r="AM1156" s="427"/>
      <c r="AN1156" s="427"/>
      <c r="AO1156" s="427"/>
      <c r="AP1156" s="427"/>
      <c r="AQ1156" s="427"/>
      <c r="AR1156" s="427"/>
      <c r="AS1156" s="427"/>
      <c r="AT1156" s="427"/>
      <c r="AU1156" s="427"/>
      <c r="AV1156" s="427"/>
      <c r="AW1156" s="427"/>
      <c r="AX1156" s="427"/>
      <c r="AY1156" s="427"/>
      <c r="AZ1156" s="427"/>
      <c r="BA1156" s="427"/>
      <c r="BB1156" s="427"/>
      <c r="BC1156" s="427"/>
      <c r="BD1156" s="427"/>
      <c r="BE1156" s="427"/>
      <c r="BF1156" s="427"/>
      <c r="BG1156" s="427"/>
      <c r="BH1156" s="427"/>
      <c r="BI1156" s="427"/>
      <c r="BJ1156" s="427"/>
      <c r="BK1156" s="427"/>
      <c r="BL1156" s="427"/>
      <c r="BM1156" s="427"/>
      <c r="BN1156" s="427"/>
      <c r="BO1156" s="427"/>
      <c r="BP1156" s="427"/>
      <c r="BQ1156" s="427"/>
      <c r="BR1156" s="427"/>
      <c r="BS1156" s="427"/>
      <c r="BT1156" s="427"/>
      <c r="BU1156" s="427"/>
      <c r="BV1156" s="427"/>
      <c r="BW1156" s="427"/>
      <c r="BX1156" s="427"/>
      <c r="BY1156" s="427"/>
      <c r="BZ1156" s="427"/>
      <c r="CA1156" s="427"/>
      <c r="CB1156" s="427"/>
      <c r="CC1156" s="427"/>
      <c r="CD1156" s="427"/>
      <c r="CE1156" s="427"/>
      <c r="CF1156" s="427"/>
      <c r="CG1156" s="427"/>
      <c r="CH1156" s="427"/>
      <c r="CI1156" s="427"/>
      <c r="CJ1156" s="427"/>
      <c r="CK1156" s="427"/>
      <c r="CL1156" s="427"/>
      <c r="CM1156" s="427"/>
    </row>
    <row r="1157">
      <c r="AD1157" s="427"/>
      <c r="AE1157" s="427"/>
      <c r="AF1157" s="427"/>
      <c r="AG1157" s="427"/>
      <c r="AH1157" s="427"/>
      <c r="AI1157" s="427"/>
      <c r="AJ1157" s="427"/>
      <c r="AK1157" s="427"/>
      <c r="AL1157" s="427"/>
      <c r="AM1157" s="427"/>
      <c r="AN1157" s="427"/>
      <c r="AO1157" s="427"/>
      <c r="AP1157" s="427"/>
      <c r="AQ1157" s="427"/>
      <c r="AR1157" s="427"/>
      <c r="AS1157" s="427"/>
      <c r="AT1157" s="427"/>
      <c r="AU1157" s="427"/>
      <c r="AV1157" s="427"/>
      <c r="AW1157" s="427"/>
      <c r="AX1157" s="427"/>
      <c r="AY1157" s="427"/>
      <c r="AZ1157" s="427"/>
      <c r="BA1157" s="427"/>
      <c r="BB1157" s="427"/>
      <c r="BC1157" s="427"/>
      <c r="BD1157" s="427"/>
      <c r="BE1157" s="427"/>
      <c r="BF1157" s="427"/>
      <c r="BG1157" s="427"/>
      <c r="BH1157" s="427"/>
      <c r="BI1157" s="427"/>
      <c r="BJ1157" s="427"/>
      <c r="BK1157" s="427"/>
      <c r="BL1157" s="427"/>
      <c r="BM1157" s="427"/>
      <c r="BN1157" s="427"/>
      <c r="BO1157" s="427"/>
      <c r="BP1157" s="427"/>
      <c r="BQ1157" s="427"/>
      <c r="BR1157" s="427"/>
      <c r="BS1157" s="427"/>
      <c r="BT1157" s="427"/>
      <c r="BU1157" s="427"/>
      <c r="BV1157" s="427"/>
      <c r="BW1157" s="427"/>
      <c r="BX1157" s="427"/>
      <c r="BY1157" s="427"/>
      <c r="BZ1157" s="427"/>
      <c r="CA1157" s="427"/>
      <c r="CB1157" s="427"/>
      <c r="CC1157" s="427"/>
      <c r="CD1157" s="427"/>
      <c r="CE1157" s="427"/>
      <c r="CF1157" s="427"/>
      <c r="CG1157" s="427"/>
      <c r="CH1157" s="427"/>
      <c r="CI1157" s="427"/>
      <c r="CJ1157" s="427"/>
      <c r="CK1157" s="427"/>
      <c r="CL1157" s="427"/>
      <c r="CM1157" s="427"/>
    </row>
    <row r="1158">
      <c r="AD1158" s="427"/>
      <c r="AE1158" s="427"/>
      <c r="AF1158" s="427"/>
      <c r="AG1158" s="427"/>
      <c r="AH1158" s="427"/>
      <c r="AI1158" s="427"/>
      <c r="AJ1158" s="427"/>
      <c r="AK1158" s="427"/>
      <c r="AL1158" s="427"/>
      <c r="AM1158" s="427"/>
      <c r="AN1158" s="427"/>
      <c r="AO1158" s="427"/>
      <c r="AP1158" s="427"/>
      <c r="AQ1158" s="427"/>
      <c r="AR1158" s="427"/>
      <c r="AS1158" s="427"/>
      <c r="AT1158" s="427"/>
      <c r="AU1158" s="427"/>
      <c r="AV1158" s="427"/>
      <c r="AW1158" s="427"/>
      <c r="AX1158" s="427"/>
      <c r="AY1158" s="427"/>
      <c r="AZ1158" s="427"/>
      <c r="BA1158" s="427"/>
      <c r="BB1158" s="427"/>
      <c r="BC1158" s="427"/>
      <c r="BD1158" s="427"/>
      <c r="BE1158" s="427"/>
      <c r="BF1158" s="427"/>
      <c r="BG1158" s="427"/>
      <c r="BH1158" s="427"/>
      <c r="BI1158" s="427"/>
      <c r="BJ1158" s="427"/>
      <c r="BK1158" s="427"/>
      <c r="BL1158" s="427"/>
      <c r="BM1158" s="427"/>
      <c r="BN1158" s="427"/>
      <c r="BO1158" s="427"/>
      <c r="BP1158" s="427"/>
      <c r="BQ1158" s="427"/>
      <c r="BR1158" s="427"/>
      <c r="BS1158" s="427"/>
      <c r="BT1158" s="427"/>
      <c r="BU1158" s="427"/>
      <c r="BV1158" s="427"/>
      <c r="BW1158" s="427"/>
      <c r="BX1158" s="427"/>
      <c r="BY1158" s="427"/>
      <c r="BZ1158" s="427"/>
      <c r="CA1158" s="427"/>
      <c r="CB1158" s="427"/>
      <c r="CC1158" s="427"/>
      <c r="CD1158" s="427"/>
      <c r="CE1158" s="427"/>
      <c r="CF1158" s="427"/>
      <c r="CG1158" s="427"/>
      <c r="CH1158" s="427"/>
      <c r="CI1158" s="427"/>
      <c r="CJ1158" s="427"/>
      <c r="CK1158" s="427"/>
      <c r="CL1158" s="427"/>
      <c r="CM1158" s="427"/>
    </row>
    <row r="1159">
      <c r="AD1159" s="427"/>
      <c r="AE1159" s="427"/>
      <c r="AF1159" s="427"/>
      <c r="AG1159" s="427"/>
      <c r="AH1159" s="427"/>
      <c r="AI1159" s="427"/>
      <c r="AJ1159" s="427"/>
      <c r="AK1159" s="427"/>
      <c r="AL1159" s="427"/>
      <c r="AM1159" s="427"/>
      <c r="AN1159" s="427"/>
      <c r="AO1159" s="427"/>
      <c r="AP1159" s="427"/>
      <c r="AQ1159" s="427"/>
      <c r="AR1159" s="427"/>
      <c r="AS1159" s="427"/>
      <c r="AT1159" s="427"/>
      <c r="AU1159" s="427"/>
      <c r="AV1159" s="427"/>
      <c r="AW1159" s="427"/>
      <c r="AX1159" s="427"/>
      <c r="AY1159" s="427"/>
      <c r="AZ1159" s="427"/>
      <c r="BA1159" s="427"/>
      <c r="BB1159" s="427"/>
      <c r="BC1159" s="427"/>
      <c r="BD1159" s="427"/>
      <c r="BE1159" s="427"/>
      <c r="BF1159" s="427"/>
      <c r="BG1159" s="427"/>
      <c r="BH1159" s="427"/>
      <c r="BI1159" s="427"/>
      <c r="BJ1159" s="427"/>
      <c r="BK1159" s="427"/>
      <c r="BL1159" s="427"/>
      <c r="BM1159" s="427"/>
      <c r="BN1159" s="427"/>
      <c r="BO1159" s="427"/>
      <c r="BP1159" s="427"/>
      <c r="BQ1159" s="427"/>
      <c r="BR1159" s="427"/>
      <c r="BS1159" s="427"/>
      <c r="BT1159" s="427"/>
      <c r="BU1159" s="427"/>
      <c r="BV1159" s="427"/>
      <c r="BW1159" s="427"/>
      <c r="BX1159" s="427"/>
      <c r="BY1159" s="427"/>
      <c r="BZ1159" s="427"/>
      <c r="CA1159" s="427"/>
      <c r="CB1159" s="427"/>
      <c r="CC1159" s="427"/>
      <c r="CD1159" s="427"/>
      <c r="CE1159" s="427"/>
      <c r="CF1159" s="427"/>
      <c r="CG1159" s="427"/>
      <c r="CH1159" s="427"/>
      <c r="CI1159" s="427"/>
      <c r="CJ1159" s="427"/>
      <c r="CK1159" s="427"/>
      <c r="CL1159" s="427"/>
      <c r="CM1159" s="427"/>
    </row>
    <row r="1160">
      <c r="AD1160" s="427"/>
      <c r="AE1160" s="427"/>
      <c r="AF1160" s="427"/>
      <c r="AG1160" s="427"/>
      <c r="AH1160" s="427"/>
      <c r="AI1160" s="427"/>
      <c r="AJ1160" s="427"/>
      <c r="AK1160" s="427"/>
      <c r="AL1160" s="427"/>
      <c r="AM1160" s="427"/>
      <c r="AN1160" s="427"/>
      <c r="AO1160" s="427"/>
      <c r="AP1160" s="427"/>
      <c r="AQ1160" s="427"/>
      <c r="AR1160" s="427"/>
      <c r="AS1160" s="427"/>
      <c r="AT1160" s="427"/>
      <c r="AU1160" s="427"/>
      <c r="AV1160" s="427"/>
      <c r="AW1160" s="427"/>
      <c r="AX1160" s="427"/>
      <c r="AY1160" s="427"/>
      <c r="AZ1160" s="427"/>
      <c r="BA1160" s="427"/>
      <c r="BB1160" s="427"/>
      <c r="BC1160" s="427"/>
      <c r="BD1160" s="427"/>
      <c r="BE1160" s="427"/>
      <c r="BF1160" s="427"/>
      <c r="BG1160" s="427"/>
      <c r="BH1160" s="427"/>
      <c r="BI1160" s="427"/>
      <c r="BJ1160" s="427"/>
      <c r="BK1160" s="427"/>
      <c r="BL1160" s="427"/>
      <c r="BM1160" s="427"/>
      <c r="BN1160" s="427"/>
      <c r="BO1160" s="427"/>
      <c r="BP1160" s="427"/>
      <c r="BQ1160" s="427"/>
      <c r="BR1160" s="427"/>
      <c r="BS1160" s="427"/>
      <c r="BT1160" s="427"/>
      <c r="BU1160" s="427"/>
      <c r="BV1160" s="427"/>
      <c r="BW1160" s="427"/>
      <c r="BX1160" s="427"/>
      <c r="BY1160" s="427"/>
      <c r="BZ1160" s="427"/>
      <c r="CA1160" s="427"/>
      <c r="CB1160" s="427"/>
      <c r="CC1160" s="427"/>
      <c r="CD1160" s="427"/>
      <c r="CE1160" s="427"/>
      <c r="CF1160" s="427"/>
      <c r="CG1160" s="427"/>
      <c r="CH1160" s="427"/>
      <c r="CI1160" s="427"/>
      <c r="CJ1160" s="427"/>
      <c r="CK1160" s="427"/>
      <c r="CL1160" s="427"/>
      <c r="CM1160" s="427"/>
    </row>
    <row r="1161">
      <c r="AD1161" s="427"/>
      <c r="AE1161" s="427"/>
      <c r="AF1161" s="427"/>
      <c r="AG1161" s="427"/>
      <c r="AH1161" s="427"/>
      <c r="AI1161" s="427"/>
      <c r="AJ1161" s="427"/>
      <c r="AK1161" s="427"/>
      <c r="AL1161" s="427"/>
      <c r="AM1161" s="427"/>
      <c r="AN1161" s="427"/>
      <c r="AO1161" s="427"/>
      <c r="AP1161" s="427"/>
      <c r="AQ1161" s="427"/>
      <c r="AR1161" s="427"/>
      <c r="AS1161" s="427"/>
      <c r="AT1161" s="427"/>
      <c r="AU1161" s="427"/>
      <c r="AV1161" s="427"/>
      <c r="AW1161" s="427"/>
      <c r="AX1161" s="427"/>
      <c r="AY1161" s="427"/>
      <c r="AZ1161" s="427"/>
      <c r="BA1161" s="427"/>
      <c r="BB1161" s="427"/>
      <c r="BC1161" s="427"/>
      <c r="BD1161" s="427"/>
      <c r="BE1161" s="427"/>
      <c r="BF1161" s="427"/>
      <c r="BG1161" s="427"/>
      <c r="BH1161" s="427"/>
      <c r="BI1161" s="427"/>
      <c r="BJ1161" s="427"/>
      <c r="BK1161" s="427"/>
      <c r="BL1161" s="427"/>
      <c r="BM1161" s="427"/>
      <c r="BN1161" s="427"/>
      <c r="BO1161" s="427"/>
      <c r="BP1161" s="427"/>
      <c r="BQ1161" s="427"/>
      <c r="BR1161" s="427"/>
      <c r="BS1161" s="427"/>
      <c r="BT1161" s="427"/>
      <c r="BU1161" s="427"/>
      <c r="BV1161" s="427"/>
      <c r="BW1161" s="427"/>
      <c r="BX1161" s="427"/>
      <c r="BY1161" s="427"/>
      <c r="BZ1161" s="427"/>
      <c r="CA1161" s="427"/>
      <c r="CB1161" s="427"/>
      <c r="CC1161" s="427"/>
      <c r="CD1161" s="427"/>
      <c r="CE1161" s="427"/>
      <c r="CF1161" s="427"/>
      <c r="CG1161" s="427"/>
      <c r="CH1161" s="427"/>
      <c r="CI1161" s="427"/>
      <c r="CJ1161" s="427"/>
      <c r="CK1161" s="427"/>
      <c r="CL1161" s="427"/>
      <c r="CM1161" s="427"/>
    </row>
    <row r="1162">
      <c r="AD1162" s="427"/>
      <c r="AE1162" s="427"/>
      <c r="AF1162" s="427"/>
      <c r="AG1162" s="427"/>
      <c r="AH1162" s="427"/>
      <c r="AI1162" s="427"/>
      <c r="AJ1162" s="427"/>
      <c r="AK1162" s="427"/>
      <c r="AL1162" s="427"/>
      <c r="AM1162" s="427"/>
      <c r="AN1162" s="427"/>
      <c r="AO1162" s="427"/>
      <c r="AP1162" s="427"/>
      <c r="AQ1162" s="427"/>
      <c r="AR1162" s="427"/>
      <c r="AS1162" s="427"/>
      <c r="AT1162" s="427"/>
      <c r="AU1162" s="427"/>
      <c r="AV1162" s="427"/>
      <c r="AW1162" s="427"/>
      <c r="AX1162" s="427"/>
      <c r="AY1162" s="427"/>
      <c r="AZ1162" s="427"/>
      <c r="BA1162" s="427"/>
      <c r="BB1162" s="427"/>
      <c r="BC1162" s="427"/>
      <c r="BD1162" s="427"/>
      <c r="BE1162" s="427"/>
      <c r="BF1162" s="427"/>
      <c r="BG1162" s="427"/>
      <c r="BH1162" s="427"/>
      <c r="BI1162" s="427"/>
      <c r="BJ1162" s="427"/>
      <c r="BK1162" s="427"/>
      <c r="BL1162" s="427"/>
      <c r="BM1162" s="427"/>
      <c r="BN1162" s="427"/>
      <c r="BO1162" s="427"/>
      <c r="BP1162" s="427"/>
      <c r="BQ1162" s="427"/>
      <c r="BR1162" s="427"/>
      <c r="BS1162" s="427"/>
      <c r="BT1162" s="427"/>
      <c r="BU1162" s="427"/>
      <c r="BV1162" s="427"/>
      <c r="BW1162" s="427"/>
      <c r="BX1162" s="427"/>
      <c r="BY1162" s="427"/>
      <c r="BZ1162" s="427"/>
      <c r="CA1162" s="427"/>
      <c r="CB1162" s="427"/>
      <c r="CC1162" s="427"/>
      <c r="CD1162" s="427"/>
      <c r="CE1162" s="427"/>
      <c r="CF1162" s="427"/>
      <c r="CG1162" s="427"/>
      <c r="CH1162" s="427"/>
      <c r="CI1162" s="427"/>
      <c r="CJ1162" s="427"/>
      <c r="CK1162" s="427"/>
      <c r="CL1162" s="427"/>
      <c r="CM1162" s="427"/>
    </row>
    <row r="1163">
      <c r="AD1163" s="427"/>
      <c r="AE1163" s="427"/>
      <c r="AF1163" s="427"/>
      <c r="AG1163" s="427"/>
      <c r="AH1163" s="427"/>
      <c r="AI1163" s="427"/>
      <c r="AJ1163" s="427"/>
      <c r="AK1163" s="427"/>
      <c r="AL1163" s="427"/>
      <c r="AM1163" s="427"/>
      <c r="AN1163" s="427"/>
      <c r="AO1163" s="427"/>
      <c r="AP1163" s="427"/>
      <c r="AQ1163" s="427"/>
      <c r="AR1163" s="427"/>
      <c r="AS1163" s="427"/>
      <c r="AT1163" s="427"/>
      <c r="AU1163" s="427"/>
      <c r="AV1163" s="427"/>
      <c r="AW1163" s="427"/>
      <c r="AX1163" s="427"/>
      <c r="AY1163" s="427"/>
      <c r="AZ1163" s="427"/>
      <c r="BA1163" s="427"/>
      <c r="BB1163" s="427"/>
      <c r="BC1163" s="427"/>
      <c r="BD1163" s="427"/>
      <c r="BE1163" s="427"/>
      <c r="BF1163" s="427"/>
      <c r="BG1163" s="427"/>
      <c r="BH1163" s="427"/>
      <c r="BI1163" s="427"/>
      <c r="BJ1163" s="427"/>
      <c r="BK1163" s="427"/>
      <c r="BL1163" s="427"/>
      <c r="BM1163" s="427"/>
      <c r="BN1163" s="427"/>
      <c r="BO1163" s="427"/>
      <c r="BP1163" s="427"/>
      <c r="BQ1163" s="427"/>
      <c r="BR1163" s="427"/>
      <c r="BS1163" s="427"/>
      <c r="BT1163" s="427"/>
      <c r="BU1163" s="427"/>
      <c r="BV1163" s="427"/>
      <c r="BW1163" s="427"/>
      <c r="BX1163" s="427"/>
      <c r="BY1163" s="427"/>
      <c r="BZ1163" s="427"/>
      <c r="CA1163" s="427"/>
      <c r="CB1163" s="427"/>
      <c r="CC1163" s="427"/>
      <c r="CD1163" s="427"/>
      <c r="CE1163" s="427"/>
      <c r="CF1163" s="427"/>
      <c r="CG1163" s="427"/>
      <c r="CH1163" s="427"/>
      <c r="CI1163" s="427"/>
      <c r="CJ1163" s="427"/>
      <c r="CK1163" s="427"/>
      <c r="CL1163" s="427"/>
      <c r="CM1163" s="427"/>
    </row>
    <row r="1164">
      <c r="AD1164" s="427"/>
      <c r="AE1164" s="427"/>
      <c r="AF1164" s="427"/>
      <c r="AG1164" s="427"/>
      <c r="AH1164" s="427"/>
      <c r="AI1164" s="427"/>
      <c r="AJ1164" s="427"/>
      <c r="AK1164" s="427"/>
      <c r="AL1164" s="427"/>
      <c r="AM1164" s="427"/>
      <c r="AN1164" s="427"/>
      <c r="AO1164" s="427"/>
      <c r="AP1164" s="427"/>
      <c r="AQ1164" s="427"/>
      <c r="AR1164" s="427"/>
      <c r="AS1164" s="427"/>
      <c r="AT1164" s="427"/>
      <c r="AU1164" s="427"/>
      <c r="AV1164" s="427"/>
      <c r="AW1164" s="427"/>
      <c r="AX1164" s="427"/>
      <c r="AY1164" s="427"/>
      <c r="AZ1164" s="427"/>
      <c r="BA1164" s="427"/>
      <c r="BB1164" s="427"/>
      <c r="BC1164" s="427"/>
      <c r="BD1164" s="427"/>
      <c r="BE1164" s="427"/>
      <c r="BF1164" s="427"/>
      <c r="BG1164" s="427"/>
      <c r="BH1164" s="427"/>
      <c r="BI1164" s="427"/>
      <c r="BJ1164" s="427"/>
      <c r="BK1164" s="427"/>
      <c r="BL1164" s="427"/>
      <c r="BM1164" s="427"/>
      <c r="BN1164" s="427"/>
      <c r="BO1164" s="427"/>
      <c r="BP1164" s="427"/>
      <c r="BQ1164" s="427"/>
      <c r="BR1164" s="427"/>
      <c r="BS1164" s="427"/>
      <c r="BT1164" s="427"/>
      <c r="BU1164" s="427"/>
      <c r="BV1164" s="427"/>
      <c r="BW1164" s="427"/>
      <c r="BX1164" s="427"/>
      <c r="BY1164" s="427"/>
      <c r="BZ1164" s="427"/>
      <c r="CA1164" s="427"/>
      <c r="CB1164" s="427"/>
      <c r="CC1164" s="427"/>
      <c r="CD1164" s="427"/>
      <c r="CE1164" s="427"/>
      <c r="CF1164" s="427"/>
      <c r="CG1164" s="427"/>
      <c r="CH1164" s="427"/>
      <c r="CI1164" s="427"/>
      <c r="CJ1164" s="427"/>
      <c r="CK1164" s="427"/>
      <c r="CL1164" s="427"/>
      <c r="CM1164" s="427"/>
    </row>
    <row r="1165">
      <c r="AD1165" s="427"/>
      <c r="AE1165" s="427"/>
      <c r="AF1165" s="427"/>
      <c r="AG1165" s="427"/>
      <c r="AH1165" s="427"/>
      <c r="AI1165" s="427"/>
      <c r="AJ1165" s="427"/>
      <c r="AK1165" s="427"/>
      <c r="AL1165" s="427"/>
      <c r="AM1165" s="427"/>
      <c r="AN1165" s="427"/>
      <c r="AO1165" s="427"/>
      <c r="AP1165" s="427"/>
      <c r="AQ1165" s="427"/>
      <c r="AR1165" s="427"/>
      <c r="AS1165" s="427"/>
      <c r="AT1165" s="427"/>
      <c r="AU1165" s="427"/>
      <c r="AV1165" s="427"/>
      <c r="AW1165" s="427"/>
      <c r="AX1165" s="427"/>
      <c r="AY1165" s="427"/>
      <c r="AZ1165" s="427"/>
      <c r="BA1165" s="427"/>
      <c r="BB1165" s="427"/>
      <c r="BC1165" s="427"/>
      <c r="BD1165" s="427"/>
      <c r="BE1165" s="427"/>
      <c r="BF1165" s="427"/>
      <c r="BG1165" s="427"/>
      <c r="BH1165" s="427"/>
      <c r="BI1165" s="427"/>
      <c r="BJ1165" s="427"/>
      <c r="BK1165" s="427"/>
      <c r="BL1165" s="427"/>
      <c r="BM1165" s="427"/>
      <c r="BN1165" s="427"/>
      <c r="BO1165" s="427"/>
      <c r="BP1165" s="427"/>
      <c r="BQ1165" s="427"/>
      <c r="BR1165" s="427"/>
      <c r="BS1165" s="427"/>
      <c r="BT1165" s="427"/>
      <c r="BU1165" s="427"/>
      <c r="BV1165" s="427"/>
      <c r="BW1165" s="427"/>
      <c r="BX1165" s="427"/>
      <c r="BY1165" s="427"/>
      <c r="BZ1165" s="427"/>
      <c r="CA1165" s="427"/>
      <c r="CB1165" s="427"/>
      <c r="CC1165" s="427"/>
      <c r="CD1165" s="427"/>
      <c r="CE1165" s="427"/>
      <c r="CF1165" s="427"/>
      <c r="CG1165" s="427"/>
      <c r="CH1165" s="427"/>
      <c r="CI1165" s="427"/>
      <c r="CJ1165" s="427"/>
      <c r="CK1165" s="427"/>
      <c r="CL1165" s="427"/>
      <c r="CM1165" s="427"/>
    </row>
    <row r="1166">
      <c r="AD1166" s="427"/>
      <c r="AE1166" s="427"/>
      <c r="AF1166" s="427"/>
      <c r="AG1166" s="427"/>
      <c r="AH1166" s="427"/>
      <c r="AI1166" s="427"/>
      <c r="AJ1166" s="427"/>
      <c r="AK1166" s="427"/>
      <c r="AL1166" s="427"/>
      <c r="AM1166" s="427"/>
      <c r="AN1166" s="427"/>
      <c r="AO1166" s="427"/>
      <c r="AP1166" s="427"/>
      <c r="AQ1166" s="427"/>
      <c r="AR1166" s="427"/>
      <c r="AS1166" s="427"/>
      <c r="AT1166" s="427"/>
      <c r="AU1166" s="427"/>
      <c r="AV1166" s="427"/>
      <c r="AW1166" s="427"/>
      <c r="AX1166" s="427"/>
      <c r="AY1166" s="427"/>
      <c r="AZ1166" s="427"/>
      <c r="BA1166" s="427"/>
      <c r="BB1166" s="427"/>
      <c r="BC1166" s="427"/>
      <c r="BD1166" s="427"/>
      <c r="BE1166" s="427"/>
      <c r="BF1166" s="427"/>
      <c r="BG1166" s="427"/>
      <c r="BH1166" s="427"/>
      <c r="BI1166" s="427"/>
      <c r="BJ1166" s="427"/>
      <c r="BK1166" s="427"/>
      <c r="BL1166" s="427"/>
      <c r="BM1166" s="427"/>
      <c r="BN1166" s="427"/>
      <c r="BO1166" s="427"/>
      <c r="BP1166" s="427"/>
      <c r="BQ1166" s="427"/>
      <c r="BR1166" s="427"/>
      <c r="BS1166" s="427"/>
      <c r="BT1166" s="427"/>
      <c r="BU1166" s="427"/>
      <c r="BV1166" s="427"/>
      <c r="BW1166" s="427"/>
      <c r="BX1166" s="427"/>
      <c r="BY1166" s="427"/>
      <c r="BZ1166" s="427"/>
      <c r="CA1166" s="427"/>
      <c r="CB1166" s="427"/>
      <c r="CC1166" s="427"/>
      <c r="CD1166" s="427"/>
      <c r="CE1166" s="427"/>
      <c r="CF1166" s="427"/>
      <c r="CG1166" s="427"/>
      <c r="CH1166" s="427"/>
      <c r="CI1166" s="427"/>
      <c r="CJ1166" s="427"/>
      <c r="CK1166" s="427"/>
      <c r="CL1166" s="427"/>
      <c r="CM1166" s="427"/>
    </row>
    <row r="1167">
      <c r="AD1167" s="427"/>
      <c r="AE1167" s="427"/>
      <c r="AF1167" s="427"/>
      <c r="AG1167" s="427"/>
      <c r="AH1167" s="427"/>
      <c r="AI1167" s="427"/>
      <c r="AJ1167" s="427"/>
      <c r="AK1167" s="427"/>
      <c r="AL1167" s="427"/>
      <c r="AM1167" s="427"/>
      <c r="AN1167" s="427"/>
      <c r="AO1167" s="427"/>
      <c r="AP1167" s="427"/>
      <c r="AQ1167" s="427"/>
      <c r="AR1167" s="427"/>
      <c r="AS1167" s="427"/>
      <c r="AT1167" s="427"/>
      <c r="AU1167" s="427"/>
      <c r="AV1167" s="427"/>
      <c r="AW1167" s="427"/>
      <c r="AX1167" s="427"/>
      <c r="AY1167" s="427"/>
      <c r="AZ1167" s="427"/>
      <c r="BA1167" s="427"/>
      <c r="BB1167" s="427"/>
      <c r="BC1167" s="427"/>
      <c r="BD1167" s="427"/>
      <c r="BE1167" s="427"/>
      <c r="BF1167" s="427"/>
      <c r="BG1167" s="427"/>
      <c r="BH1167" s="427"/>
      <c r="BI1167" s="427"/>
      <c r="BJ1167" s="427"/>
      <c r="BK1167" s="427"/>
      <c r="BL1167" s="427"/>
      <c r="BM1167" s="427"/>
      <c r="BN1167" s="427"/>
      <c r="BO1167" s="427"/>
      <c r="BP1167" s="427"/>
      <c r="BQ1167" s="427"/>
      <c r="BR1167" s="427"/>
      <c r="BS1167" s="427"/>
      <c r="BT1167" s="427"/>
      <c r="BU1167" s="427"/>
      <c r="BV1167" s="427"/>
      <c r="BW1167" s="427"/>
      <c r="BX1167" s="427"/>
      <c r="BY1167" s="427"/>
      <c r="BZ1167" s="427"/>
      <c r="CA1167" s="427"/>
      <c r="CB1167" s="427"/>
      <c r="CC1167" s="427"/>
      <c r="CD1167" s="427"/>
      <c r="CE1167" s="427"/>
      <c r="CF1167" s="427"/>
      <c r="CG1167" s="427"/>
      <c r="CH1167" s="427"/>
      <c r="CI1167" s="427"/>
      <c r="CJ1167" s="427"/>
      <c r="CK1167" s="427"/>
      <c r="CL1167" s="427"/>
      <c r="CM1167" s="427"/>
    </row>
    <row r="1168">
      <c r="AD1168" s="427"/>
      <c r="AE1168" s="427"/>
      <c r="AF1168" s="427"/>
      <c r="AG1168" s="427"/>
      <c r="AH1168" s="427"/>
      <c r="AI1168" s="427"/>
      <c r="AJ1168" s="427"/>
      <c r="AK1168" s="427"/>
      <c r="AL1168" s="427"/>
      <c r="AM1168" s="427"/>
      <c r="AN1168" s="427"/>
      <c r="AO1168" s="427"/>
      <c r="AP1168" s="427"/>
      <c r="AQ1168" s="427"/>
      <c r="AR1168" s="427"/>
      <c r="AS1168" s="427"/>
      <c r="AT1168" s="427"/>
      <c r="AU1168" s="427"/>
      <c r="AV1168" s="427"/>
      <c r="AW1168" s="427"/>
      <c r="AX1168" s="427"/>
      <c r="AY1168" s="427"/>
      <c r="AZ1168" s="427"/>
      <c r="BA1168" s="427"/>
      <c r="BB1168" s="427"/>
      <c r="BC1168" s="427"/>
      <c r="BD1168" s="427"/>
      <c r="BE1168" s="427"/>
      <c r="BF1168" s="427"/>
      <c r="BG1168" s="427"/>
      <c r="BH1168" s="427"/>
      <c r="BI1168" s="427"/>
      <c r="BJ1168" s="427"/>
      <c r="BK1168" s="427"/>
      <c r="BL1168" s="427"/>
      <c r="BM1168" s="427"/>
      <c r="BN1168" s="427"/>
      <c r="BO1168" s="427"/>
      <c r="BP1168" s="427"/>
      <c r="BQ1168" s="427"/>
      <c r="BR1168" s="427"/>
      <c r="BS1168" s="427"/>
      <c r="BT1168" s="427"/>
      <c r="BU1168" s="427"/>
      <c r="BV1168" s="427"/>
      <c r="BW1168" s="427"/>
      <c r="BX1168" s="427"/>
      <c r="BY1168" s="427"/>
      <c r="BZ1168" s="427"/>
      <c r="CA1168" s="427"/>
      <c r="CB1168" s="427"/>
      <c r="CC1168" s="427"/>
      <c r="CD1168" s="427"/>
      <c r="CE1168" s="427"/>
      <c r="CF1168" s="427"/>
      <c r="CG1168" s="427"/>
      <c r="CH1168" s="427"/>
      <c r="CI1168" s="427"/>
      <c r="CJ1168" s="427"/>
      <c r="CK1168" s="427"/>
      <c r="CL1168" s="427"/>
      <c r="CM1168" s="427"/>
    </row>
    <row r="1169">
      <c r="AD1169" s="427"/>
      <c r="AE1169" s="427"/>
      <c r="AF1169" s="427"/>
      <c r="AG1169" s="427"/>
      <c r="AH1169" s="427"/>
      <c r="AI1169" s="427"/>
      <c r="AJ1169" s="427"/>
      <c r="AK1169" s="427"/>
      <c r="AL1169" s="427"/>
      <c r="AM1169" s="427"/>
      <c r="AN1169" s="427"/>
      <c r="AO1169" s="427"/>
      <c r="AP1169" s="427"/>
      <c r="AQ1169" s="427"/>
      <c r="AR1169" s="427"/>
      <c r="AS1169" s="427"/>
      <c r="AT1169" s="427"/>
      <c r="AU1169" s="427"/>
      <c r="AV1169" s="427"/>
      <c r="AW1169" s="427"/>
      <c r="AX1169" s="427"/>
      <c r="AY1169" s="427"/>
      <c r="AZ1169" s="427"/>
      <c r="BA1169" s="427"/>
      <c r="BB1169" s="427"/>
      <c r="BC1169" s="427"/>
      <c r="BD1169" s="427"/>
      <c r="BE1169" s="427"/>
      <c r="BF1169" s="427"/>
      <c r="BG1169" s="427"/>
      <c r="BH1169" s="427"/>
      <c r="BI1169" s="427"/>
      <c r="BJ1169" s="427"/>
      <c r="BK1169" s="427"/>
      <c r="BL1169" s="427"/>
      <c r="BM1169" s="427"/>
      <c r="BN1169" s="427"/>
      <c r="BO1169" s="427"/>
      <c r="BP1169" s="427"/>
      <c r="BQ1169" s="427"/>
      <c r="BR1169" s="427"/>
      <c r="BS1169" s="427"/>
      <c r="BT1169" s="427"/>
      <c r="BU1169" s="427"/>
      <c r="BV1169" s="427"/>
      <c r="BW1169" s="427"/>
      <c r="BX1169" s="427"/>
      <c r="BY1169" s="427"/>
      <c r="BZ1169" s="427"/>
      <c r="CA1169" s="427"/>
      <c r="CB1169" s="427"/>
      <c r="CC1169" s="427"/>
      <c r="CD1169" s="427"/>
      <c r="CE1169" s="427"/>
      <c r="CF1169" s="427"/>
      <c r="CG1169" s="427"/>
      <c r="CH1169" s="427"/>
      <c r="CI1169" s="427"/>
      <c r="CJ1169" s="427"/>
      <c r="CK1169" s="427"/>
      <c r="CL1169" s="427"/>
      <c r="CM1169" s="427"/>
    </row>
    <row r="1170">
      <c r="AD1170" s="427"/>
      <c r="AE1170" s="427"/>
      <c r="AF1170" s="427"/>
      <c r="AG1170" s="427"/>
      <c r="AH1170" s="427"/>
      <c r="AI1170" s="427"/>
      <c r="AJ1170" s="427"/>
      <c r="AK1170" s="427"/>
      <c r="AL1170" s="427"/>
      <c r="AM1170" s="427"/>
      <c r="AN1170" s="427"/>
      <c r="AO1170" s="427"/>
      <c r="AP1170" s="427"/>
      <c r="AQ1170" s="427"/>
      <c r="AR1170" s="427"/>
      <c r="AS1170" s="427"/>
      <c r="AT1170" s="427"/>
      <c r="AU1170" s="427"/>
      <c r="AV1170" s="427"/>
      <c r="AW1170" s="427"/>
      <c r="AX1170" s="427"/>
      <c r="AY1170" s="427"/>
      <c r="AZ1170" s="427"/>
      <c r="BA1170" s="427"/>
      <c r="BB1170" s="427"/>
      <c r="BC1170" s="427"/>
      <c r="BD1170" s="427"/>
      <c r="BE1170" s="427"/>
      <c r="BF1170" s="427"/>
      <c r="BG1170" s="427"/>
      <c r="BH1170" s="427"/>
      <c r="BI1170" s="427"/>
      <c r="BJ1170" s="427"/>
      <c r="BK1170" s="427"/>
      <c r="BL1170" s="427"/>
      <c r="BM1170" s="427"/>
      <c r="BN1170" s="427"/>
      <c r="BO1170" s="427"/>
      <c r="BP1170" s="427"/>
      <c r="BQ1170" s="427"/>
      <c r="BR1170" s="427"/>
      <c r="BS1170" s="427"/>
      <c r="BT1170" s="427"/>
      <c r="BU1170" s="427"/>
      <c r="BV1170" s="427"/>
      <c r="BW1170" s="427"/>
      <c r="BX1170" s="427"/>
      <c r="BY1170" s="427"/>
      <c r="BZ1170" s="427"/>
      <c r="CA1170" s="427"/>
      <c r="CB1170" s="427"/>
      <c r="CC1170" s="427"/>
      <c r="CD1170" s="427"/>
      <c r="CE1170" s="427"/>
      <c r="CF1170" s="427"/>
      <c r="CG1170" s="427"/>
      <c r="CH1170" s="427"/>
      <c r="CI1170" s="427"/>
      <c r="CJ1170" s="427"/>
      <c r="CK1170" s="427"/>
      <c r="CL1170" s="427"/>
      <c r="CM1170" s="427"/>
    </row>
    <row r="1171">
      <c r="AD1171" s="427"/>
      <c r="AE1171" s="427"/>
      <c r="AF1171" s="427"/>
      <c r="AG1171" s="427"/>
      <c r="AH1171" s="427"/>
      <c r="AI1171" s="427"/>
      <c r="AJ1171" s="427"/>
      <c r="AK1171" s="427"/>
      <c r="AL1171" s="427"/>
      <c r="AM1171" s="427"/>
      <c r="AN1171" s="427"/>
      <c r="AO1171" s="427"/>
      <c r="AP1171" s="427"/>
      <c r="AQ1171" s="427"/>
      <c r="AR1171" s="427"/>
      <c r="AS1171" s="427"/>
      <c r="AT1171" s="427"/>
      <c r="AU1171" s="427"/>
      <c r="AV1171" s="427"/>
      <c r="AW1171" s="427"/>
      <c r="AX1171" s="427"/>
      <c r="AY1171" s="427"/>
      <c r="AZ1171" s="427"/>
      <c r="BA1171" s="427"/>
      <c r="BB1171" s="427"/>
      <c r="BC1171" s="427"/>
      <c r="BD1171" s="427"/>
      <c r="BE1171" s="427"/>
      <c r="BF1171" s="427"/>
      <c r="BG1171" s="427"/>
      <c r="BH1171" s="427"/>
      <c r="BI1171" s="427"/>
      <c r="BJ1171" s="427"/>
      <c r="BK1171" s="427"/>
      <c r="BL1171" s="427"/>
      <c r="BM1171" s="427"/>
      <c r="BN1171" s="427"/>
      <c r="BO1171" s="427"/>
      <c r="BP1171" s="427"/>
      <c r="BQ1171" s="427"/>
      <c r="BR1171" s="427"/>
      <c r="BS1171" s="427"/>
      <c r="BT1171" s="427"/>
      <c r="BU1171" s="427"/>
      <c r="BV1171" s="427"/>
      <c r="BW1171" s="427"/>
      <c r="BX1171" s="427"/>
      <c r="BY1171" s="427"/>
      <c r="BZ1171" s="427"/>
      <c r="CA1171" s="427"/>
      <c r="CB1171" s="427"/>
      <c r="CC1171" s="427"/>
      <c r="CD1171" s="427"/>
      <c r="CE1171" s="427"/>
      <c r="CF1171" s="427"/>
      <c r="CG1171" s="427"/>
      <c r="CH1171" s="427"/>
      <c r="CI1171" s="427"/>
      <c r="CJ1171" s="427"/>
      <c r="CK1171" s="427"/>
      <c r="CL1171" s="427"/>
      <c r="CM1171" s="427"/>
    </row>
    <row r="1172">
      <c r="AD1172" s="427"/>
      <c r="AE1172" s="427"/>
      <c r="AF1172" s="427"/>
      <c r="AG1172" s="427"/>
      <c r="AH1172" s="427"/>
      <c r="AI1172" s="427"/>
      <c r="AJ1172" s="427"/>
      <c r="AK1172" s="427"/>
      <c r="AL1172" s="427"/>
      <c r="AM1172" s="427"/>
      <c r="AN1172" s="427"/>
      <c r="AO1172" s="427"/>
      <c r="AP1172" s="427"/>
      <c r="AQ1172" s="427"/>
      <c r="AR1172" s="427"/>
      <c r="AS1172" s="427"/>
      <c r="AT1172" s="427"/>
      <c r="AU1172" s="427"/>
      <c r="AV1172" s="427"/>
      <c r="AW1172" s="427"/>
      <c r="AX1172" s="427"/>
      <c r="AY1172" s="427"/>
      <c r="AZ1172" s="427"/>
      <c r="BA1172" s="427"/>
      <c r="BB1172" s="427"/>
      <c r="BC1172" s="427"/>
      <c r="BD1172" s="427"/>
      <c r="BE1172" s="427"/>
      <c r="BF1172" s="427"/>
      <c r="BG1172" s="427"/>
      <c r="BH1172" s="427"/>
      <c r="BI1172" s="427"/>
      <c r="BJ1172" s="427"/>
      <c r="BK1172" s="427"/>
      <c r="BL1172" s="427"/>
      <c r="BM1172" s="427"/>
      <c r="BN1172" s="427"/>
      <c r="BO1172" s="427"/>
      <c r="BP1172" s="427"/>
      <c r="BQ1172" s="427"/>
      <c r="BR1172" s="427"/>
      <c r="BS1172" s="427"/>
      <c r="BT1172" s="427"/>
      <c r="BU1172" s="427"/>
      <c r="BV1172" s="427"/>
      <c r="BW1172" s="427"/>
      <c r="BX1172" s="427"/>
      <c r="BY1172" s="427"/>
      <c r="BZ1172" s="427"/>
      <c r="CA1172" s="427"/>
      <c r="CB1172" s="427"/>
      <c r="CC1172" s="427"/>
      <c r="CD1172" s="427"/>
      <c r="CE1172" s="427"/>
      <c r="CF1172" s="427"/>
      <c r="CG1172" s="427"/>
      <c r="CH1172" s="427"/>
      <c r="CI1172" s="427"/>
      <c r="CJ1172" s="427"/>
      <c r="CK1172" s="427"/>
      <c r="CL1172" s="427"/>
      <c r="CM1172" s="427"/>
    </row>
    <row r="1173">
      <c r="AD1173" s="427"/>
      <c r="AE1173" s="427"/>
      <c r="AF1173" s="427"/>
      <c r="AG1173" s="427"/>
      <c r="AH1173" s="427"/>
      <c r="AI1173" s="427"/>
      <c r="AJ1173" s="427"/>
      <c r="AK1173" s="427"/>
      <c r="AL1173" s="427"/>
      <c r="AM1173" s="427"/>
      <c r="AN1173" s="427"/>
      <c r="AO1173" s="427"/>
      <c r="AP1173" s="427"/>
      <c r="AQ1173" s="427"/>
      <c r="AR1173" s="427"/>
      <c r="AS1173" s="427"/>
      <c r="AT1173" s="427"/>
      <c r="AU1173" s="427"/>
      <c r="AV1173" s="427"/>
      <c r="AW1173" s="427"/>
      <c r="AX1173" s="427"/>
      <c r="AY1173" s="427"/>
      <c r="AZ1173" s="427"/>
      <c r="BA1173" s="427"/>
      <c r="BB1173" s="427"/>
      <c r="BC1173" s="427"/>
      <c r="BD1173" s="427"/>
      <c r="BE1173" s="427"/>
      <c r="BF1173" s="427"/>
      <c r="BG1173" s="427"/>
      <c r="BH1173" s="427"/>
      <c r="BI1173" s="427"/>
      <c r="BJ1173" s="427"/>
      <c r="BK1173" s="427"/>
      <c r="BL1173" s="427"/>
      <c r="BM1173" s="427"/>
      <c r="BN1173" s="427"/>
      <c r="BO1173" s="427"/>
      <c r="BP1173" s="427"/>
      <c r="BQ1173" s="427"/>
      <c r="BR1173" s="427"/>
      <c r="BS1173" s="427"/>
      <c r="BT1173" s="427"/>
      <c r="BU1173" s="427"/>
      <c r="BV1173" s="427"/>
      <c r="BW1173" s="427"/>
      <c r="BX1173" s="427"/>
      <c r="BY1173" s="427"/>
      <c r="BZ1173" s="427"/>
      <c r="CA1173" s="427"/>
      <c r="CB1173" s="427"/>
      <c r="CC1173" s="427"/>
      <c r="CD1173" s="427"/>
      <c r="CE1173" s="427"/>
      <c r="CF1173" s="427"/>
      <c r="CG1173" s="427"/>
      <c r="CH1173" s="427"/>
      <c r="CI1173" s="427"/>
      <c r="CJ1173" s="427"/>
      <c r="CK1173" s="427"/>
      <c r="CL1173" s="427"/>
      <c r="CM1173" s="427"/>
    </row>
    <row r="1174">
      <c r="AD1174" s="427"/>
      <c r="AE1174" s="427"/>
      <c r="AF1174" s="427"/>
      <c r="AG1174" s="427"/>
      <c r="AH1174" s="427"/>
      <c r="AI1174" s="427"/>
      <c r="AJ1174" s="427"/>
      <c r="AK1174" s="427"/>
      <c r="AL1174" s="427"/>
      <c r="AM1174" s="427"/>
      <c r="AN1174" s="427"/>
      <c r="AO1174" s="427"/>
      <c r="AP1174" s="427"/>
      <c r="AQ1174" s="427"/>
      <c r="AR1174" s="427"/>
      <c r="AS1174" s="427"/>
      <c r="AT1174" s="427"/>
      <c r="AU1174" s="427"/>
      <c r="AV1174" s="427"/>
      <c r="AW1174" s="427"/>
      <c r="AX1174" s="427"/>
      <c r="AY1174" s="427"/>
      <c r="AZ1174" s="427"/>
      <c r="BA1174" s="427"/>
      <c r="BB1174" s="427"/>
      <c r="BC1174" s="427"/>
      <c r="BD1174" s="427"/>
      <c r="BE1174" s="427"/>
      <c r="BF1174" s="427"/>
      <c r="BG1174" s="427"/>
      <c r="BH1174" s="427"/>
      <c r="BI1174" s="427"/>
      <c r="BJ1174" s="427"/>
      <c r="BK1174" s="427"/>
      <c r="BL1174" s="427"/>
      <c r="BM1174" s="427"/>
      <c r="BN1174" s="427"/>
      <c r="BO1174" s="427"/>
      <c r="BP1174" s="427"/>
      <c r="BQ1174" s="427"/>
      <c r="BR1174" s="427"/>
      <c r="BS1174" s="427"/>
      <c r="BT1174" s="427"/>
      <c r="BU1174" s="427"/>
      <c r="BV1174" s="427"/>
      <c r="BW1174" s="427"/>
      <c r="BX1174" s="427"/>
      <c r="BY1174" s="427"/>
      <c r="BZ1174" s="427"/>
      <c r="CA1174" s="427"/>
      <c r="CB1174" s="427"/>
      <c r="CC1174" s="427"/>
      <c r="CD1174" s="427"/>
      <c r="CE1174" s="427"/>
      <c r="CF1174" s="427"/>
      <c r="CG1174" s="427"/>
      <c r="CH1174" s="427"/>
      <c r="CI1174" s="427"/>
      <c r="CJ1174" s="427"/>
      <c r="CK1174" s="427"/>
      <c r="CL1174" s="427"/>
      <c r="CM1174" s="427"/>
    </row>
    <row r="1175">
      <c r="AD1175" s="427"/>
      <c r="AE1175" s="427"/>
      <c r="AF1175" s="427"/>
      <c r="AG1175" s="427"/>
      <c r="AH1175" s="427"/>
      <c r="AI1175" s="427"/>
      <c r="AJ1175" s="427"/>
      <c r="AK1175" s="427"/>
      <c r="AL1175" s="427"/>
      <c r="AM1175" s="427"/>
      <c r="AN1175" s="427"/>
      <c r="AO1175" s="427"/>
      <c r="AP1175" s="427"/>
      <c r="AQ1175" s="427"/>
      <c r="AR1175" s="427"/>
      <c r="AS1175" s="427"/>
      <c r="AT1175" s="427"/>
      <c r="AU1175" s="427"/>
      <c r="AV1175" s="427"/>
      <c r="AW1175" s="427"/>
      <c r="AX1175" s="427"/>
      <c r="AY1175" s="427"/>
      <c r="AZ1175" s="427"/>
      <c r="BA1175" s="427"/>
      <c r="BB1175" s="427"/>
      <c r="BC1175" s="427"/>
      <c r="BD1175" s="427"/>
      <c r="BE1175" s="427"/>
      <c r="BF1175" s="427"/>
      <c r="BG1175" s="427"/>
      <c r="BH1175" s="427"/>
      <c r="BI1175" s="427"/>
      <c r="BJ1175" s="427"/>
      <c r="BK1175" s="427"/>
      <c r="BL1175" s="427"/>
      <c r="BM1175" s="427"/>
      <c r="BN1175" s="427"/>
      <c r="BO1175" s="427"/>
      <c r="BP1175" s="427"/>
      <c r="BQ1175" s="427"/>
      <c r="BR1175" s="427"/>
      <c r="BS1175" s="427"/>
      <c r="BT1175" s="427"/>
      <c r="BU1175" s="427"/>
      <c r="BV1175" s="427"/>
      <c r="BW1175" s="427"/>
      <c r="BX1175" s="427"/>
      <c r="BY1175" s="427"/>
      <c r="BZ1175" s="427"/>
      <c r="CA1175" s="427"/>
      <c r="CB1175" s="427"/>
      <c r="CC1175" s="427"/>
      <c r="CD1175" s="427"/>
      <c r="CE1175" s="427"/>
      <c r="CF1175" s="427"/>
      <c r="CG1175" s="427"/>
      <c r="CH1175" s="427"/>
      <c r="CI1175" s="427"/>
      <c r="CJ1175" s="427"/>
      <c r="CK1175" s="427"/>
      <c r="CL1175" s="427"/>
      <c r="CM1175" s="427"/>
    </row>
    <row r="1176">
      <c r="AD1176" s="427"/>
      <c r="AE1176" s="427"/>
      <c r="AF1176" s="427"/>
      <c r="AG1176" s="427"/>
      <c r="AH1176" s="427"/>
      <c r="AI1176" s="427"/>
      <c r="AJ1176" s="427"/>
      <c r="AK1176" s="427"/>
      <c r="AL1176" s="427"/>
      <c r="AM1176" s="427"/>
      <c r="AN1176" s="427"/>
      <c r="AO1176" s="427"/>
      <c r="AP1176" s="427"/>
      <c r="AQ1176" s="427"/>
      <c r="AR1176" s="427"/>
      <c r="AS1176" s="427"/>
      <c r="AT1176" s="427"/>
      <c r="AU1176" s="427"/>
      <c r="AV1176" s="427"/>
      <c r="AW1176" s="427"/>
      <c r="AX1176" s="427"/>
      <c r="AY1176" s="427"/>
      <c r="AZ1176" s="427"/>
      <c r="BA1176" s="427"/>
      <c r="BB1176" s="427"/>
      <c r="BC1176" s="427"/>
      <c r="BD1176" s="427"/>
      <c r="BE1176" s="427"/>
      <c r="BF1176" s="427"/>
      <c r="BG1176" s="427"/>
      <c r="BH1176" s="427"/>
      <c r="BI1176" s="427"/>
      <c r="BJ1176" s="427"/>
      <c r="BK1176" s="427"/>
      <c r="BL1176" s="427"/>
      <c r="BM1176" s="427"/>
      <c r="BN1176" s="427"/>
      <c r="BO1176" s="427"/>
      <c r="BP1176" s="427"/>
      <c r="BQ1176" s="427"/>
      <c r="BR1176" s="427"/>
      <c r="BS1176" s="427"/>
      <c r="BT1176" s="427"/>
      <c r="BU1176" s="427"/>
      <c r="BV1176" s="427"/>
      <c r="BW1176" s="427"/>
      <c r="BX1176" s="427"/>
      <c r="BY1176" s="427"/>
      <c r="BZ1176" s="427"/>
      <c r="CA1176" s="427"/>
      <c r="CB1176" s="427"/>
      <c r="CC1176" s="427"/>
      <c r="CD1176" s="427"/>
      <c r="CE1176" s="427"/>
      <c r="CF1176" s="427"/>
      <c r="CG1176" s="427"/>
      <c r="CH1176" s="427"/>
      <c r="CI1176" s="427"/>
      <c r="CJ1176" s="427"/>
      <c r="CK1176" s="427"/>
      <c r="CL1176" s="427"/>
      <c r="CM1176" s="427"/>
    </row>
    <row r="1177">
      <c r="AD1177" s="427"/>
      <c r="AE1177" s="427"/>
      <c r="AF1177" s="427"/>
      <c r="AG1177" s="427"/>
      <c r="AH1177" s="427"/>
      <c r="AI1177" s="427"/>
      <c r="AJ1177" s="427"/>
      <c r="AK1177" s="427"/>
      <c r="AL1177" s="427"/>
      <c r="AM1177" s="427"/>
      <c r="AN1177" s="427"/>
      <c r="AO1177" s="427"/>
      <c r="AP1177" s="427"/>
      <c r="AQ1177" s="427"/>
      <c r="AR1177" s="427"/>
      <c r="AS1177" s="427"/>
      <c r="AT1177" s="427"/>
      <c r="AU1177" s="427"/>
      <c r="AV1177" s="427"/>
      <c r="AW1177" s="427"/>
      <c r="AX1177" s="427"/>
      <c r="AY1177" s="427"/>
      <c r="AZ1177" s="427"/>
      <c r="BA1177" s="427"/>
      <c r="BB1177" s="427"/>
      <c r="BC1177" s="427"/>
      <c r="BD1177" s="427"/>
      <c r="BE1177" s="427"/>
      <c r="BF1177" s="427"/>
      <c r="BG1177" s="427"/>
      <c r="BH1177" s="427"/>
      <c r="BI1177" s="427"/>
      <c r="BJ1177" s="427"/>
      <c r="BK1177" s="427"/>
      <c r="BL1177" s="427"/>
      <c r="BM1177" s="427"/>
      <c r="BN1177" s="427"/>
      <c r="BO1177" s="427"/>
      <c r="BP1177" s="427"/>
      <c r="BQ1177" s="427"/>
      <c r="BR1177" s="427"/>
      <c r="BS1177" s="427"/>
      <c r="BT1177" s="427"/>
      <c r="BU1177" s="427"/>
      <c r="BV1177" s="427"/>
      <c r="BW1177" s="427"/>
      <c r="BX1177" s="427"/>
      <c r="BY1177" s="427"/>
      <c r="BZ1177" s="427"/>
      <c r="CA1177" s="427"/>
      <c r="CB1177" s="427"/>
      <c r="CC1177" s="427"/>
      <c r="CD1177" s="427"/>
      <c r="CE1177" s="427"/>
      <c r="CF1177" s="427"/>
      <c r="CG1177" s="427"/>
      <c r="CH1177" s="427"/>
      <c r="CI1177" s="427"/>
      <c r="CJ1177" s="427"/>
      <c r="CK1177" s="427"/>
      <c r="CL1177" s="427"/>
      <c r="CM1177" s="427"/>
    </row>
    <row r="1178">
      <c r="AD1178" s="427"/>
      <c r="AE1178" s="427"/>
      <c r="AF1178" s="427"/>
      <c r="AG1178" s="427"/>
      <c r="AH1178" s="427"/>
      <c r="AI1178" s="427"/>
      <c r="AJ1178" s="427"/>
      <c r="AK1178" s="427"/>
      <c r="AL1178" s="427"/>
      <c r="AM1178" s="427"/>
      <c r="AN1178" s="427"/>
      <c r="AO1178" s="427"/>
      <c r="AP1178" s="427"/>
      <c r="AQ1178" s="427"/>
      <c r="AR1178" s="427"/>
      <c r="AS1178" s="427"/>
      <c r="AT1178" s="427"/>
      <c r="AU1178" s="427"/>
      <c r="AV1178" s="427"/>
      <c r="AW1178" s="427"/>
      <c r="AX1178" s="427"/>
      <c r="AY1178" s="427"/>
      <c r="AZ1178" s="427"/>
      <c r="BA1178" s="427"/>
      <c r="BB1178" s="427"/>
      <c r="BC1178" s="427"/>
      <c r="BD1178" s="427"/>
      <c r="BE1178" s="427"/>
      <c r="BF1178" s="427"/>
      <c r="BG1178" s="427"/>
      <c r="BH1178" s="427"/>
      <c r="BI1178" s="427"/>
      <c r="BJ1178" s="427"/>
      <c r="BK1178" s="427"/>
      <c r="BL1178" s="427"/>
      <c r="BM1178" s="427"/>
      <c r="BN1178" s="427"/>
      <c r="BO1178" s="427"/>
      <c r="BP1178" s="427"/>
      <c r="BQ1178" s="427"/>
      <c r="BR1178" s="427"/>
      <c r="BS1178" s="427"/>
      <c r="BT1178" s="427"/>
      <c r="BU1178" s="427"/>
      <c r="BV1178" s="427"/>
      <c r="BW1178" s="427"/>
      <c r="BX1178" s="427"/>
      <c r="BY1178" s="427"/>
      <c r="BZ1178" s="427"/>
      <c r="CA1178" s="427"/>
      <c r="CB1178" s="427"/>
      <c r="CC1178" s="427"/>
      <c r="CD1178" s="427"/>
      <c r="CE1178" s="427"/>
      <c r="CF1178" s="427"/>
      <c r="CG1178" s="427"/>
      <c r="CH1178" s="427"/>
      <c r="CI1178" s="427"/>
      <c r="CJ1178" s="427"/>
      <c r="CK1178" s="427"/>
      <c r="CL1178" s="427"/>
      <c r="CM1178" s="427"/>
    </row>
    <row r="1179">
      <c r="AD1179" s="427"/>
      <c r="AE1179" s="427"/>
      <c r="AF1179" s="427"/>
      <c r="AG1179" s="427"/>
      <c r="AH1179" s="427"/>
      <c r="AI1179" s="427"/>
      <c r="AJ1179" s="427"/>
      <c r="AK1179" s="427"/>
      <c r="AL1179" s="427"/>
      <c r="AM1179" s="427"/>
      <c r="AN1179" s="427"/>
      <c r="AO1179" s="427"/>
      <c r="AP1179" s="427"/>
      <c r="AQ1179" s="427"/>
      <c r="AR1179" s="427"/>
      <c r="AS1179" s="427"/>
      <c r="AT1179" s="427"/>
      <c r="AU1179" s="427"/>
      <c r="AV1179" s="427"/>
      <c r="AW1179" s="427"/>
      <c r="AX1179" s="427"/>
      <c r="AY1179" s="427"/>
      <c r="AZ1179" s="427"/>
      <c r="BA1179" s="427"/>
      <c r="BB1179" s="427"/>
      <c r="BC1179" s="427"/>
      <c r="BD1179" s="427"/>
      <c r="BE1179" s="427"/>
      <c r="BF1179" s="427"/>
      <c r="BG1179" s="427"/>
      <c r="BH1179" s="427"/>
      <c r="BI1179" s="427"/>
      <c r="BJ1179" s="427"/>
      <c r="BK1179" s="427"/>
      <c r="BL1179" s="427"/>
      <c r="BM1179" s="427"/>
      <c r="BN1179" s="427"/>
      <c r="BO1179" s="427"/>
      <c r="BP1179" s="427"/>
      <c r="BQ1179" s="427"/>
      <c r="BR1179" s="427"/>
      <c r="BS1179" s="427"/>
      <c r="BT1179" s="427"/>
      <c r="BU1179" s="427"/>
      <c r="BV1179" s="427"/>
      <c r="BW1179" s="427"/>
      <c r="BX1179" s="427"/>
      <c r="BY1179" s="427"/>
      <c r="BZ1179" s="427"/>
      <c r="CA1179" s="427"/>
      <c r="CB1179" s="427"/>
      <c r="CC1179" s="427"/>
      <c r="CD1179" s="427"/>
      <c r="CE1179" s="427"/>
      <c r="CF1179" s="427"/>
      <c r="CG1179" s="427"/>
      <c r="CH1179" s="427"/>
      <c r="CI1179" s="427"/>
      <c r="CJ1179" s="427"/>
      <c r="CK1179" s="427"/>
      <c r="CL1179" s="427"/>
      <c r="CM1179" s="427"/>
    </row>
    <row r="1180">
      <c r="AD1180" s="427"/>
      <c r="AE1180" s="427"/>
      <c r="AF1180" s="427"/>
      <c r="AG1180" s="427"/>
      <c r="AH1180" s="427"/>
      <c r="AI1180" s="427"/>
      <c r="AJ1180" s="427"/>
      <c r="AK1180" s="427"/>
      <c r="AL1180" s="427"/>
      <c r="AM1180" s="427"/>
      <c r="AN1180" s="427"/>
      <c r="AO1180" s="427"/>
      <c r="AP1180" s="427"/>
      <c r="AQ1180" s="427"/>
      <c r="AR1180" s="427"/>
      <c r="AS1180" s="427"/>
      <c r="AT1180" s="427"/>
      <c r="AU1180" s="427"/>
      <c r="AV1180" s="427"/>
      <c r="AW1180" s="427"/>
      <c r="AX1180" s="427"/>
      <c r="AY1180" s="427"/>
      <c r="AZ1180" s="427"/>
      <c r="BA1180" s="427"/>
      <c r="BB1180" s="427"/>
      <c r="BC1180" s="427"/>
      <c r="BD1180" s="427"/>
      <c r="BE1180" s="427"/>
      <c r="BF1180" s="427"/>
      <c r="BG1180" s="427"/>
      <c r="BH1180" s="427"/>
      <c r="BI1180" s="427"/>
      <c r="BJ1180" s="427"/>
      <c r="BK1180" s="427"/>
      <c r="BL1180" s="427"/>
      <c r="BM1180" s="427"/>
      <c r="BN1180" s="427"/>
      <c r="BO1180" s="427"/>
      <c r="BP1180" s="427"/>
      <c r="BQ1180" s="427"/>
      <c r="BR1180" s="427"/>
      <c r="BS1180" s="427"/>
      <c r="BT1180" s="427"/>
      <c r="BU1180" s="427"/>
      <c r="BV1180" s="427"/>
      <c r="BW1180" s="427"/>
      <c r="BX1180" s="427"/>
      <c r="BY1180" s="427"/>
      <c r="BZ1180" s="427"/>
      <c r="CA1180" s="427"/>
      <c r="CB1180" s="427"/>
      <c r="CC1180" s="427"/>
      <c r="CD1180" s="427"/>
      <c r="CE1180" s="427"/>
      <c r="CF1180" s="427"/>
      <c r="CG1180" s="427"/>
      <c r="CH1180" s="427"/>
      <c r="CI1180" s="427"/>
      <c r="CJ1180" s="427"/>
      <c r="CK1180" s="427"/>
      <c r="CL1180" s="427"/>
      <c r="CM1180" s="427"/>
    </row>
    <row r="1181">
      <c r="AD1181" s="427"/>
      <c r="AE1181" s="427"/>
      <c r="AF1181" s="427"/>
      <c r="AG1181" s="427"/>
      <c r="AH1181" s="427"/>
      <c r="AI1181" s="427"/>
      <c r="AJ1181" s="427"/>
      <c r="AK1181" s="427"/>
      <c r="AL1181" s="427"/>
      <c r="AM1181" s="427"/>
      <c r="AN1181" s="427"/>
      <c r="AO1181" s="427"/>
      <c r="AP1181" s="427"/>
      <c r="AQ1181" s="427"/>
      <c r="AR1181" s="427"/>
      <c r="AS1181" s="427"/>
      <c r="AT1181" s="427"/>
      <c r="AU1181" s="427"/>
      <c r="AV1181" s="427"/>
      <c r="AW1181" s="427"/>
      <c r="AX1181" s="427"/>
      <c r="AY1181" s="427"/>
      <c r="AZ1181" s="427"/>
      <c r="BA1181" s="427"/>
      <c r="BB1181" s="427"/>
      <c r="BC1181" s="427"/>
      <c r="BD1181" s="427"/>
      <c r="BE1181" s="427"/>
      <c r="BF1181" s="427"/>
      <c r="BG1181" s="427"/>
      <c r="BH1181" s="427"/>
      <c r="BI1181" s="427"/>
      <c r="BJ1181" s="427"/>
      <c r="BK1181" s="427"/>
      <c r="BL1181" s="427"/>
      <c r="BM1181" s="427"/>
      <c r="BN1181" s="427"/>
      <c r="BO1181" s="427"/>
      <c r="BP1181" s="427"/>
      <c r="BQ1181" s="427"/>
      <c r="BR1181" s="427"/>
      <c r="BS1181" s="427"/>
      <c r="BT1181" s="427"/>
      <c r="BU1181" s="427"/>
      <c r="BV1181" s="427"/>
      <c r="BW1181" s="427"/>
      <c r="BX1181" s="427"/>
      <c r="BY1181" s="427"/>
      <c r="BZ1181" s="427"/>
      <c r="CA1181" s="427"/>
      <c r="CB1181" s="427"/>
      <c r="CC1181" s="427"/>
      <c r="CD1181" s="427"/>
      <c r="CE1181" s="427"/>
      <c r="CF1181" s="427"/>
      <c r="CG1181" s="427"/>
      <c r="CH1181" s="427"/>
      <c r="CI1181" s="427"/>
      <c r="CJ1181" s="427"/>
      <c r="CK1181" s="427"/>
      <c r="CL1181" s="427"/>
      <c r="CM1181" s="427"/>
    </row>
    <row r="1182">
      <c r="AD1182" s="427"/>
      <c r="AE1182" s="427"/>
      <c r="AF1182" s="427"/>
      <c r="AG1182" s="427"/>
      <c r="AH1182" s="427"/>
      <c r="AI1182" s="427"/>
      <c r="AJ1182" s="427"/>
      <c r="AK1182" s="427"/>
      <c r="AL1182" s="427"/>
      <c r="AM1182" s="427"/>
      <c r="AN1182" s="427"/>
      <c r="AO1182" s="427"/>
      <c r="AP1182" s="427"/>
      <c r="AQ1182" s="427"/>
      <c r="AR1182" s="427"/>
      <c r="AS1182" s="427"/>
      <c r="AT1182" s="427"/>
      <c r="AU1182" s="427"/>
      <c r="AV1182" s="427"/>
      <c r="AW1182" s="427"/>
      <c r="AX1182" s="427"/>
      <c r="AY1182" s="427"/>
      <c r="AZ1182" s="427"/>
      <c r="BA1182" s="427"/>
      <c r="BB1182" s="427"/>
      <c r="BC1182" s="427"/>
      <c r="BD1182" s="427"/>
      <c r="BE1182" s="427"/>
      <c r="BF1182" s="427"/>
      <c r="BG1182" s="427"/>
      <c r="BH1182" s="427"/>
      <c r="BI1182" s="427"/>
      <c r="BJ1182" s="427"/>
      <c r="BK1182" s="427"/>
      <c r="BL1182" s="427"/>
      <c r="BM1182" s="427"/>
      <c r="BN1182" s="427"/>
      <c r="BO1182" s="427"/>
      <c r="BP1182" s="427"/>
      <c r="BQ1182" s="427"/>
      <c r="BR1182" s="427"/>
      <c r="BS1182" s="427"/>
      <c r="BT1182" s="427"/>
      <c r="BU1182" s="427"/>
      <c r="BV1182" s="427"/>
      <c r="BW1182" s="427"/>
      <c r="BX1182" s="427"/>
      <c r="BY1182" s="427"/>
      <c r="BZ1182" s="427"/>
      <c r="CA1182" s="427"/>
      <c r="CB1182" s="427"/>
      <c r="CC1182" s="427"/>
      <c r="CD1182" s="427"/>
      <c r="CE1182" s="427"/>
      <c r="CF1182" s="427"/>
      <c r="CG1182" s="427"/>
      <c r="CH1182" s="427"/>
      <c r="CI1182" s="427"/>
      <c r="CJ1182" s="427"/>
      <c r="CK1182" s="427"/>
      <c r="CL1182" s="427"/>
      <c r="CM1182" s="427"/>
    </row>
    <row r="1183">
      <c r="AD1183" s="427"/>
      <c r="AE1183" s="427"/>
      <c r="AF1183" s="427"/>
      <c r="AG1183" s="427"/>
      <c r="AH1183" s="427"/>
      <c r="AI1183" s="427"/>
      <c r="AJ1183" s="427"/>
      <c r="AK1183" s="427"/>
      <c r="AL1183" s="427"/>
      <c r="AM1183" s="427"/>
      <c r="AN1183" s="427"/>
      <c r="AO1183" s="427"/>
      <c r="AP1183" s="427"/>
      <c r="AQ1183" s="427"/>
      <c r="AR1183" s="427"/>
      <c r="AS1183" s="427"/>
      <c r="AT1183" s="427"/>
      <c r="AU1183" s="427"/>
      <c r="AV1183" s="427"/>
      <c r="AW1183" s="427"/>
      <c r="AX1183" s="427"/>
      <c r="AY1183" s="427"/>
      <c r="AZ1183" s="427"/>
      <c r="BA1183" s="427"/>
      <c r="BB1183" s="427"/>
      <c r="BC1183" s="427"/>
      <c r="BD1183" s="427"/>
      <c r="BE1183" s="427"/>
      <c r="BF1183" s="427"/>
      <c r="BG1183" s="427"/>
      <c r="BH1183" s="427"/>
      <c r="BI1183" s="427"/>
      <c r="BJ1183" s="427"/>
      <c r="BK1183" s="427"/>
      <c r="BL1183" s="427"/>
      <c r="BM1183" s="427"/>
      <c r="BN1183" s="427"/>
      <c r="BO1183" s="427"/>
      <c r="BP1183" s="427"/>
      <c r="BQ1183" s="427"/>
      <c r="BR1183" s="427"/>
      <c r="BS1183" s="427"/>
      <c r="BT1183" s="427"/>
      <c r="BU1183" s="427"/>
      <c r="BV1183" s="427"/>
      <c r="BW1183" s="427"/>
      <c r="BX1183" s="427"/>
      <c r="BY1183" s="427"/>
      <c r="BZ1183" s="427"/>
      <c r="CA1183" s="427"/>
      <c r="CB1183" s="427"/>
      <c r="CC1183" s="427"/>
      <c r="CD1183" s="427"/>
      <c r="CE1183" s="427"/>
      <c r="CF1183" s="427"/>
      <c r="CG1183" s="427"/>
      <c r="CH1183" s="427"/>
      <c r="CI1183" s="427"/>
      <c r="CJ1183" s="427"/>
      <c r="CK1183" s="427"/>
      <c r="CL1183" s="427"/>
      <c r="CM1183" s="427"/>
    </row>
    <row r="1184">
      <c r="AD1184" s="427"/>
      <c r="AE1184" s="427"/>
      <c r="AF1184" s="427"/>
      <c r="AG1184" s="427"/>
      <c r="AH1184" s="427"/>
      <c r="AI1184" s="427"/>
      <c r="AJ1184" s="427"/>
      <c r="AK1184" s="427"/>
      <c r="AL1184" s="427"/>
      <c r="AM1184" s="427"/>
      <c r="AN1184" s="427"/>
      <c r="AO1184" s="427"/>
      <c r="AP1184" s="427"/>
      <c r="AQ1184" s="427"/>
      <c r="AR1184" s="427"/>
      <c r="AS1184" s="427"/>
      <c r="AT1184" s="427"/>
      <c r="AU1184" s="427"/>
      <c r="AV1184" s="427"/>
      <c r="AW1184" s="427"/>
      <c r="AX1184" s="427"/>
      <c r="AY1184" s="427"/>
      <c r="AZ1184" s="427"/>
      <c r="BA1184" s="427"/>
      <c r="BB1184" s="427"/>
      <c r="BC1184" s="427"/>
      <c r="BD1184" s="427"/>
      <c r="BE1184" s="427"/>
      <c r="BF1184" s="427"/>
      <c r="BG1184" s="427"/>
      <c r="BH1184" s="427"/>
      <c r="BI1184" s="427"/>
      <c r="BJ1184" s="427"/>
      <c r="BK1184" s="427"/>
      <c r="BL1184" s="427"/>
      <c r="BM1184" s="427"/>
      <c r="BN1184" s="427"/>
      <c r="BO1184" s="427"/>
      <c r="BP1184" s="427"/>
      <c r="BQ1184" s="427"/>
      <c r="BR1184" s="427"/>
      <c r="BS1184" s="427"/>
      <c r="BT1184" s="427"/>
      <c r="BU1184" s="427"/>
      <c r="BV1184" s="427"/>
      <c r="BW1184" s="427"/>
      <c r="BX1184" s="427"/>
      <c r="BY1184" s="427"/>
      <c r="BZ1184" s="427"/>
      <c r="CA1184" s="427"/>
      <c r="CB1184" s="427"/>
      <c r="CC1184" s="427"/>
      <c r="CD1184" s="427"/>
      <c r="CE1184" s="427"/>
      <c r="CF1184" s="427"/>
      <c r="CG1184" s="427"/>
      <c r="CH1184" s="427"/>
      <c r="CI1184" s="427"/>
      <c r="CJ1184" s="427"/>
      <c r="CK1184" s="427"/>
      <c r="CL1184" s="427"/>
      <c r="CM1184" s="427"/>
    </row>
    <row r="1185">
      <c r="AD1185" s="427"/>
      <c r="AE1185" s="427"/>
      <c r="AF1185" s="427"/>
      <c r="AG1185" s="427"/>
      <c r="AH1185" s="427"/>
      <c r="AI1185" s="427"/>
      <c r="AJ1185" s="427"/>
      <c r="AK1185" s="427"/>
      <c r="AL1185" s="427"/>
      <c r="AM1185" s="427"/>
      <c r="AN1185" s="427"/>
      <c r="AO1185" s="427"/>
      <c r="AP1185" s="427"/>
      <c r="AQ1185" s="427"/>
      <c r="AR1185" s="427"/>
      <c r="AS1185" s="427"/>
      <c r="AT1185" s="427"/>
      <c r="AU1185" s="427"/>
      <c r="AV1185" s="427"/>
      <c r="AW1185" s="427"/>
      <c r="AX1185" s="427"/>
      <c r="AY1185" s="427"/>
      <c r="AZ1185" s="427"/>
      <c r="BA1185" s="427"/>
      <c r="BB1185" s="427"/>
      <c r="BC1185" s="427"/>
      <c r="BD1185" s="427"/>
      <c r="BE1185" s="427"/>
      <c r="BF1185" s="427"/>
      <c r="BG1185" s="427"/>
      <c r="BH1185" s="427"/>
      <c r="BI1185" s="427"/>
      <c r="BJ1185" s="427"/>
      <c r="BK1185" s="427"/>
      <c r="BL1185" s="427"/>
      <c r="BM1185" s="427"/>
      <c r="BN1185" s="427"/>
      <c r="BO1185" s="427"/>
      <c r="BP1185" s="427"/>
      <c r="BQ1185" s="427"/>
      <c r="BR1185" s="427"/>
      <c r="BS1185" s="427"/>
      <c r="BT1185" s="427"/>
      <c r="BU1185" s="427"/>
      <c r="BV1185" s="427"/>
      <c r="BW1185" s="427"/>
      <c r="BX1185" s="427"/>
      <c r="BY1185" s="427"/>
      <c r="BZ1185" s="427"/>
      <c r="CA1185" s="427"/>
      <c r="CB1185" s="427"/>
      <c r="CC1185" s="427"/>
      <c r="CD1185" s="427"/>
      <c r="CE1185" s="427"/>
      <c r="CF1185" s="427"/>
      <c r="CG1185" s="427"/>
      <c r="CH1185" s="427"/>
      <c r="CI1185" s="427"/>
      <c r="CJ1185" s="427"/>
      <c r="CK1185" s="427"/>
      <c r="CL1185" s="427"/>
      <c r="CM1185" s="427"/>
    </row>
    <row r="1186">
      <c r="AD1186" s="427"/>
      <c r="AE1186" s="427"/>
      <c r="AF1186" s="427"/>
      <c r="AG1186" s="427"/>
      <c r="AH1186" s="427"/>
      <c r="AI1186" s="427"/>
      <c r="AJ1186" s="427"/>
      <c r="AK1186" s="427"/>
      <c r="AL1186" s="427"/>
      <c r="AM1186" s="427"/>
      <c r="AN1186" s="427"/>
      <c r="AO1186" s="427"/>
      <c r="AP1186" s="427"/>
      <c r="AQ1186" s="427"/>
      <c r="AR1186" s="427"/>
      <c r="AS1186" s="427"/>
      <c r="AT1186" s="427"/>
      <c r="AU1186" s="427"/>
      <c r="AV1186" s="427"/>
      <c r="AW1186" s="427"/>
      <c r="AX1186" s="427"/>
      <c r="AY1186" s="427"/>
      <c r="AZ1186" s="427"/>
      <c r="BA1186" s="427"/>
      <c r="BB1186" s="427"/>
      <c r="BC1186" s="427"/>
      <c r="BD1186" s="427"/>
      <c r="BE1186" s="427"/>
      <c r="BF1186" s="427"/>
      <c r="BG1186" s="427"/>
      <c r="BH1186" s="427"/>
      <c r="BI1186" s="427"/>
      <c r="BJ1186" s="427"/>
      <c r="BK1186" s="427"/>
      <c r="BL1186" s="427"/>
      <c r="BM1186" s="427"/>
      <c r="BN1186" s="427"/>
      <c r="BO1186" s="427"/>
      <c r="BP1186" s="427"/>
      <c r="BQ1186" s="427"/>
      <c r="BR1186" s="427"/>
      <c r="BS1186" s="427"/>
      <c r="BT1186" s="427"/>
      <c r="BU1186" s="427"/>
      <c r="BV1186" s="427"/>
      <c r="BW1186" s="427"/>
      <c r="BX1186" s="427"/>
      <c r="BY1186" s="427"/>
      <c r="BZ1186" s="427"/>
      <c r="CA1186" s="427"/>
      <c r="CB1186" s="427"/>
      <c r="CC1186" s="427"/>
      <c r="CD1186" s="427"/>
      <c r="CE1186" s="427"/>
      <c r="CF1186" s="427"/>
      <c r="CG1186" s="427"/>
      <c r="CH1186" s="427"/>
      <c r="CI1186" s="427"/>
      <c r="CJ1186" s="427"/>
      <c r="CK1186" s="427"/>
      <c r="CL1186" s="427"/>
      <c r="CM1186" s="427"/>
    </row>
    <row r="1187">
      <c r="AD1187" s="427"/>
      <c r="AE1187" s="427"/>
      <c r="AF1187" s="427"/>
      <c r="AG1187" s="427"/>
      <c r="AH1187" s="427"/>
      <c r="AI1187" s="427"/>
      <c r="AJ1187" s="427"/>
      <c r="AK1187" s="427"/>
      <c r="AL1187" s="427"/>
      <c r="AM1187" s="427"/>
      <c r="AN1187" s="427"/>
      <c r="AO1187" s="427"/>
      <c r="AP1187" s="427"/>
      <c r="AQ1187" s="427"/>
      <c r="AR1187" s="427"/>
      <c r="AS1187" s="427"/>
      <c r="AT1187" s="427"/>
      <c r="AU1187" s="427"/>
      <c r="AV1187" s="427"/>
      <c r="AW1187" s="427"/>
      <c r="AX1187" s="427"/>
      <c r="AY1187" s="427"/>
      <c r="AZ1187" s="427"/>
      <c r="BA1187" s="427"/>
      <c r="BB1187" s="427"/>
      <c r="BC1187" s="427"/>
      <c r="BD1187" s="427"/>
      <c r="BE1187" s="427"/>
      <c r="BF1187" s="427"/>
      <c r="BG1187" s="427"/>
      <c r="BH1187" s="427"/>
      <c r="BI1187" s="427"/>
      <c r="BJ1187" s="427"/>
      <c r="BK1187" s="427"/>
      <c r="BL1187" s="427"/>
      <c r="BM1187" s="427"/>
      <c r="BN1187" s="427"/>
      <c r="BO1187" s="427"/>
      <c r="BP1187" s="427"/>
      <c r="BQ1187" s="427"/>
      <c r="BR1187" s="427"/>
      <c r="BS1187" s="427"/>
      <c r="BT1187" s="427"/>
      <c r="BU1187" s="427"/>
      <c r="BV1187" s="427"/>
      <c r="BW1187" s="427"/>
      <c r="BX1187" s="427"/>
      <c r="BY1187" s="427"/>
      <c r="BZ1187" s="427"/>
      <c r="CA1187" s="427"/>
      <c r="CB1187" s="427"/>
      <c r="CC1187" s="427"/>
      <c r="CD1187" s="427"/>
      <c r="CE1187" s="427"/>
      <c r="CF1187" s="427"/>
      <c r="CG1187" s="427"/>
      <c r="CH1187" s="427"/>
      <c r="CI1187" s="427"/>
      <c r="CJ1187" s="427"/>
      <c r="CK1187" s="427"/>
      <c r="CL1187" s="427"/>
      <c r="CM1187" s="427"/>
    </row>
    <row r="1188">
      <c r="AD1188" s="427"/>
      <c r="AE1188" s="427"/>
      <c r="AF1188" s="427"/>
      <c r="AG1188" s="427"/>
      <c r="AH1188" s="427"/>
      <c r="AI1188" s="427"/>
      <c r="AJ1188" s="427"/>
      <c r="AK1188" s="427"/>
      <c r="AL1188" s="427"/>
      <c r="AM1188" s="427"/>
      <c r="AN1188" s="427"/>
      <c r="AO1188" s="427"/>
      <c r="AP1188" s="427"/>
      <c r="AQ1188" s="427"/>
      <c r="AR1188" s="427"/>
      <c r="AS1188" s="427"/>
      <c r="AT1188" s="427"/>
      <c r="AU1188" s="427"/>
      <c r="AV1188" s="427"/>
      <c r="AW1188" s="427"/>
      <c r="AX1188" s="427"/>
      <c r="AY1188" s="427"/>
      <c r="AZ1188" s="427"/>
      <c r="BA1188" s="427"/>
      <c r="BB1188" s="427"/>
      <c r="BC1188" s="427"/>
      <c r="BD1188" s="427"/>
      <c r="BE1188" s="427"/>
      <c r="BF1188" s="427"/>
      <c r="BG1188" s="427"/>
      <c r="BH1188" s="427"/>
      <c r="BI1188" s="427"/>
      <c r="BJ1188" s="427"/>
      <c r="BK1188" s="427"/>
      <c r="BL1188" s="427"/>
      <c r="BM1188" s="427"/>
      <c r="BN1188" s="427"/>
      <c r="BO1188" s="427"/>
      <c r="BP1188" s="427"/>
      <c r="BQ1188" s="427"/>
      <c r="BR1188" s="427"/>
      <c r="BS1188" s="427"/>
      <c r="BT1188" s="427"/>
      <c r="BU1188" s="427"/>
      <c r="BV1188" s="427"/>
      <c r="BW1188" s="427"/>
      <c r="BX1188" s="427"/>
      <c r="BY1188" s="427"/>
      <c r="BZ1188" s="427"/>
      <c r="CA1188" s="427"/>
      <c r="CB1188" s="427"/>
      <c r="CC1188" s="427"/>
      <c r="CD1188" s="427"/>
      <c r="CE1188" s="427"/>
      <c r="CF1188" s="427"/>
      <c r="CG1188" s="427"/>
      <c r="CH1188" s="427"/>
      <c r="CI1188" s="427"/>
      <c r="CJ1188" s="427"/>
      <c r="CK1188" s="427"/>
      <c r="CL1188" s="427"/>
      <c r="CM1188" s="427"/>
    </row>
    <row r="1189">
      <c r="AD1189" s="427"/>
      <c r="AE1189" s="427"/>
      <c r="AF1189" s="427"/>
      <c r="AG1189" s="427"/>
      <c r="AH1189" s="427"/>
      <c r="AI1189" s="427"/>
      <c r="AJ1189" s="427"/>
      <c r="AK1189" s="427"/>
      <c r="AL1189" s="427"/>
      <c r="AM1189" s="427"/>
      <c r="AN1189" s="427"/>
      <c r="AO1189" s="427"/>
      <c r="AP1189" s="427"/>
      <c r="AQ1189" s="427"/>
      <c r="AR1189" s="427"/>
      <c r="AS1189" s="427"/>
      <c r="AT1189" s="427"/>
      <c r="AU1189" s="427"/>
      <c r="AV1189" s="427"/>
      <c r="AW1189" s="427"/>
      <c r="AX1189" s="427"/>
      <c r="AY1189" s="427"/>
      <c r="AZ1189" s="427"/>
      <c r="BA1189" s="427"/>
      <c r="BB1189" s="427"/>
      <c r="BC1189" s="427"/>
      <c r="BD1189" s="427"/>
      <c r="BE1189" s="427"/>
      <c r="BF1189" s="427"/>
      <c r="BG1189" s="427"/>
      <c r="BH1189" s="427"/>
      <c r="BI1189" s="427"/>
      <c r="BJ1189" s="427"/>
      <c r="BK1189" s="427"/>
      <c r="BL1189" s="427"/>
      <c r="BM1189" s="427"/>
      <c r="BN1189" s="427"/>
      <c r="BO1189" s="427"/>
      <c r="BP1189" s="427"/>
      <c r="BQ1189" s="427"/>
      <c r="BR1189" s="427"/>
      <c r="BS1189" s="427"/>
      <c r="BT1189" s="427"/>
      <c r="BU1189" s="427"/>
      <c r="BV1189" s="427"/>
      <c r="BW1189" s="427"/>
      <c r="BX1189" s="427"/>
      <c r="BY1189" s="427"/>
      <c r="BZ1189" s="427"/>
      <c r="CA1189" s="427"/>
      <c r="CB1189" s="427"/>
      <c r="CC1189" s="427"/>
      <c r="CD1189" s="427"/>
      <c r="CE1189" s="427"/>
      <c r="CF1189" s="427"/>
      <c r="CG1189" s="427"/>
      <c r="CH1189" s="427"/>
      <c r="CI1189" s="427"/>
      <c r="CJ1189" s="427"/>
      <c r="CK1189" s="427"/>
      <c r="CL1189" s="427"/>
      <c r="CM1189" s="427"/>
    </row>
    <row r="1190">
      <c r="AD1190" s="427"/>
      <c r="AE1190" s="427"/>
      <c r="AF1190" s="427"/>
      <c r="AG1190" s="427"/>
      <c r="AH1190" s="427"/>
      <c r="AI1190" s="427"/>
      <c r="AJ1190" s="427"/>
      <c r="AK1190" s="427"/>
      <c r="AL1190" s="427"/>
      <c r="AM1190" s="427"/>
      <c r="AN1190" s="427"/>
      <c r="AO1190" s="427"/>
      <c r="AP1190" s="427"/>
      <c r="AQ1190" s="427"/>
      <c r="AR1190" s="427"/>
      <c r="AS1190" s="427"/>
      <c r="AT1190" s="427"/>
      <c r="AU1190" s="427"/>
      <c r="AV1190" s="427"/>
      <c r="AW1190" s="427"/>
      <c r="AX1190" s="427"/>
      <c r="AY1190" s="427"/>
      <c r="AZ1190" s="427"/>
      <c r="BA1190" s="427"/>
      <c r="BB1190" s="427"/>
      <c r="BC1190" s="427"/>
      <c r="BD1190" s="427"/>
      <c r="BE1190" s="427"/>
      <c r="BF1190" s="427"/>
      <c r="BG1190" s="427"/>
      <c r="BH1190" s="427"/>
      <c r="BI1190" s="427"/>
      <c r="BJ1190" s="427"/>
      <c r="BK1190" s="427"/>
      <c r="BL1190" s="427"/>
      <c r="BM1190" s="427"/>
      <c r="BN1190" s="427"/>
      <c r="BO1190" s="427"/>
      <c r="BP1190" s="427"/>
      <c r="BQ1190" s="427"/>
      <c r="BR1190" s="427"/>
      <c r="BS1190" s="427"/>
      <c r="BT1190" s="427"/>
      <c r="BU1190" s="427"/>
      <c r="BV1190" s="427"/>
      <c r="BW1190" s="427"/>
      <c r="BX1190" s="427"/>
      <c r="BY1190" s="427"/>
      <c r="BZ1190" s="427"/>
      <c r="CA1190" s="427"/>
      <c r="CB1190" s="427"/>
      <c r="CC1190" s="427"/>
      <c r="CD1190" s="427"/>
      <c r="CE1190" s="427"/>
      <c r="CF1190" s="427"/>
      <c r="CG1190" s="427"/>
      <c r="CH1190" s="427"/>
      <c r="CI1190" s="427"/>
      <c r="CJ1190" s="427"/>
      <c r="CK1190" s="427"/>
      <c r="CL1190" s="427"/>
      <c r="CM1190" s="427"/>
    </row>
    <row r="1191">
      <c r="AD1191" s="427"/>
      <c r="AE1191" s="427"/>
      <c r="AF1191" s="427"/>
      <c r="AG1191" s="427"/>
      <c r="AH1191" s="427"/>
      <c r="AI1191" s="427"/>
      <c r="AJ1191" s="427"/>
      <c r="AK1191" s="427"/>
      <c r="AL1191" s="427"/>
      <c r="AM1191" s="427"/>
      <c r="AN1191" s="427"/>
      <c r="AO1191" s="427"/>
      <c r="AP1191" s="427"/>
      <c r="AQ1191" s="427"/>
      <c r="AR1191" s="427"/>
      <c r="AS1191" s="427"/>
      <c r="AT1191" s="427"/>
      <c r="AU1191" s="427"/>
      <c r="AV1191" s="427"/>
      <c r="AW1191" s="427"/>
      <c r="AX1191" s="427"/>
      <c r="AY1191" s="427"/>
      <c r="AZ1191" s="427"/>
      <c r="BA1191" s="427"/>
      <c r="BB1191" s="427"/>
      <c r="BC1191" s="427"/>
      <c r="BD1191" s="427"/>
      <c r="BE1191" s="427"/>
      <c r="BF1191" s="427"/>
      <c r="BG1191" s="427"/>
      <c r="BH1191" s="427"/>
      <c r="BI1191" s="427"/>
      <c r="BJ1191" s="427"/>
      <c r="BK1191" s="427"/>
      <c r="BL1191" s="427"/>
      <c r="BM1191" s="427"/>
      <c r="BN1191" s="427"/>
      <c r="BO1191" s="427"/>
      <c r="BP1191" s="427"/>
      <c r="BQ1191" s="427"/>
      <c r="BR1191" s="427"/>
      <c r="BS1191" s="427"/>
      <c r="BT1191" s="427"/>
      <c r="BU1191" s="427"/>
      <c r="BV1191" s="427"/>
      <c r="BW1191" s="427"/>
      <c r="BX1191" s="427"/>
      <c r="BY1191" s="427"/>
      <c r="BZ1191" s="427"/>
      <c r="CA1191" s="427"/>
      <c r="CB1191" s="427"/>
      <c r="CC1191" s="427"/>
      <c r="CD1191" s="427"/>
      <c r="CE1191" s="427"/>
      <c r="CF1191" s="427"/>
      <c r="CG1191" s="427"/>
      <c r="CH1191" s="427"/>
      <c r="CI1191" s="427"/>
      <c r="CJ1191" s="427"/>
      <c r="CK1191" s="427"/>
      <c r="CL1191" s="427"/>
      <c r="CM1191" s="427"/>
    </row>
    <row r="1192">
      <c r="AD1192" s="427"/>
      <c r="AE1192" s="427"/>
      <c r="AF1192" s="427"/>
      <c r="AG1192" s="427"/>
      <c r="AH1192" s="427"/>
      <c r="AI1192" s="427"/>
      <c r="AJ1192" s="427"/>
      <c r="AK1192" s="427"/>
      <c r="AL1192" s="427"/>
      <c r="AM1192" s="427"/>
      <c r="AN1192" s="427"/>
      <c r="AO1192" s="427"/>
      <c r="AP1192" s="427"/>
      <c r="AQ1192" s="427"/>
      <c r="AR1192" s="427"/>
      <c r="AS1192" s="427"/>
      <c r="AT1192" s="427"/>
      <c r="AU1192" s="427"/>
      <c r="AV1192" s="427"/>
      <c r="AW1192" s="427"/>
      <c r="AX1192" s="427"/>
      <c r="AY1192" s="427"/>
      <c r="AZ1192" s="427"/>
      <c r="BA1192" s="427"/>
      <c r="BB1192" s="427"/>
      <c r="BC1192" s="427"/>
      <c r="BD1192" s="427"/>
      <c r="BE1192" s="427"/>
      <c r="BF1192" s="427"/>
      <c r="BG1192" s="427"/>
      <c r="BH1192" s="427"/>
      <c r="BI1192" s="427"/>
      <c r="BJ1192" s="427"/>
      <c r="BK1192" s="427"/>
      <c r="BL1192" s="427"/>
      <c r="BM1192" s="427"/>
      <c r="BN1192" s="427"/>
      <c r="BO1192" s="427"/>
      <c r="BP1192" s="427"/>
      <c r="BQ1192" s="427"/>
      <c r="BR1192" s="427"/>
      <c r="BS1192" s="427"/>
      <c r="BT1192" s="427"/>
      <c r="BU1192" s="427"/>
      <c r="BV1192" s="427"/>
      <c r="BW1192" s="427"/>
      <c r="BX1192" s="427"/>
      <c r="BY1192" s="427"/>
      <c r="BZ1192" s="427"/>
      <c r="CA1192" s="427"/>
      <c r="CB1192" s="427"/>
      <c r="CC1192" s="427"/>
      <c r="CD1192" s="427"/>
      <c r="CE1192" s="427"/>
      <c r="CF1192" s="427"/>
      <c r="CG1192" s="427"/>
      <c r="CH1192" s="427"/>
      <c r="CI1192" s="427"/>
      <c r="CJ1192" s="427"/>
      <c r="CK1192" s="427"/>
      <c r="CL1192" s="427"/>
      <c r="CM1192" s="427"/>
    </row>
    <row r="1193">
      <c r="AD1193" s="427"/>
      <c r="AE1193" s="427"/>
      <c r="AF1193" s="427"/>
      <c r="AG1193" s="427"/>
      <c r="AH1193" s="427"/>
      <c r="AI1193" s="427"/>
      <c r="AJ1193" s="427"/>
      <c r="AK1193" s="427"/>
      <c r="AL1193" s="427"/>
      <c r="AM1193" s="427"/>
      <c r="AN1193" s="427"/>
      <c r="AO1193" s="427"/>
      <c r="AP1193" s="427"/>
      <c r="AQ1193" s="427"/>
      <c r="AR1193" s="427"/>
      <c r="AS1193" s="427"/>
      <c r="AT1193" s="427"/>
      <c r="AU1193" s="427"/>
      <c r="AV1193" s="427"/>
      <c r="AW1193" s="427"/>
      <c r="AX1193" s="427"/>
      <c r="AY1193" s="427"/>
      <c r="AZ1193" s="427"/>
      <c r="BA1193" s="427"/>
      <c r="BB1193" s="427"/>
      <c r="BC1193" s="427"/>
      <c r="BD1193" s="427"/>
      <c r="BE1193" s="427"/>
      <c r="BF1193" s="427"/>
      <c r="BG1193" s="427"/>
      <c r="BH1193" s="427"/>
      <c r="BI1193" s="427"/>
      <c r="BJ1193" s="427"/>
      <c r="BK1193" s="427"/>
      <c r="BL1193" s="427"/>
      <c r="BM1193" s="427"/>
      <c r="BN1193" s="427"/>
      <c r="BO1193" s="427"/>
      <c r="BP1193" s="427"/>
      <c r="BQ1193" s="427"/>
      <c r="BR1193" s="427"/>
      <c r="BS1193" s="427"/>
      <c r="BT1193" s="427"/>
      <c r="BU1193" s="427"/>
      <c r="BV1193" s="427"/>
      <c r="BW1193" s="427"/>
      <c r="BX1193" s="427"/>
      <c r="BY1193" s="427"/>
      <c r="BZ1193" s="427"/>
      <c r="CA1193" s="427"/>
      <c r="CB1193" s="427"/>
      <c r="CC1193" s="427"/>
      <c r="CD1193" s="427"/>
      <c r="CE1193" s="427"/>
      <c r="CF1193" s="427"/>
      <c r="CG1193" s="427"/>
      <c r="CH1193" s="427"/>
      <c r="CI1193" s="427"/>
      <c r="CJ1193" s="427"/>
      <c r="CK1193" s="427"/>
      <c r="CL1193" s="427"/>
      <c r="CM1193" s="427"/>
    </row>
    <row r="1194">
      <c r="AD1194" s="427"/>
      <c r="AE1194" s="427"/>
      <c r="AF1194" s="427"/>
      <c r="AG1194" s="427"/>
      <c r="AH1194" s="427"/>
      <c r="AI1194" s="427"/>
      <c r="AJ1194" s="427"/>
      <c r="AK1194" s="427"/>
      <c r="AL1194" s="427"/>
      <c r="AM1194" s="427"/>
      <c r="AN1194" s="427"/>
      <c r="AO1194" s="427"/>
      <c r="AP1194" s="427"/>
      <c r="AQ1194" s="427"/>
      <c r="AR1194" s="427"/>
      <c r="AS1194" s="427"/>
      <c r="AT1194" s="427"/>
      <c r="AU1194" s="427"/>
      <c r="AV1194" s="427"/>
      <c r="AW1194" s="427"/>
      <c r="AX1194" s="427"/>
      <c r="AY1194" s="427"/>
      <c r="AZ1194" s="427"/>
      <c r="BA1194" s="427"/>
      <c r="BB1194" s="427"/>
      <c r="BC1194" s="427"/>
      <c r="BD1194" s="427"/>
      <c r="BE1194" s="427"/>
      <c r="BF1194" s="427"/>
      <c r="BG1194" s="427"/>
      <c r="BH1194" s="427"/>
      <c r="BI1194" s="427"/>
      <c r="BJ1194" s="427"/>
      <c r="BK1194" s="427"/>
      <c r="BL1194" s="427"/>
      <c r="BM1194" s="427"/>
      <c r="BN1194" s="427"/>
      <c r="BO1194" s="427"/>
      <c r="BP1194" s="427"/>
      <c r="BQ1194" s="427"/>
      <c r="BR1194" s="427"/>
      <c r="BS1194" s="427"/>
      <c r="BT1194" s="427"/>
      <c r="BU1194" s="427"/>
      <c r="BV1194" s="427"/>
      <c r="BW1194" s="427"/>
      <c r="BX1194" s="427"/>
      <c r="BY1194" s="427"/>
      <c r="BZ1194" s="427"/>
      <c r="CA1194" s="427"/>
      <c r="CB1194" s="427"/>
      <c r="CC1194" s="427"/>
      <c r="CD1194" s="427"/>
      <c r="CE1194" s="427"/>
      <c r="CF1194" s="427"/>
      <c r="CG1194" s="427"/>
      <c r="CH1194" s="427"/>
      <c r="CI1194" s="427"/>
      <c r="CJ1194" s="427"/>
      <c r="CK1194" s="427"/>
      <c r="CL1194" s="427"/>
      <c r="CM1194" s="427"/>
    </row>
    <row r="1195">
      <c r="AD1195" s="427"/>
      <c r="AE1195" s="427"/>
      <c r="AF1195" s="427"/>
      <c r="AG1195" s="427"/>
      <c r="AH1195" s="427"/>
      <c r="AI1195" s="427"/>
      <c r="AJ1195" s="427"/>
      <c r="AK1195" s="427"/>
      <c r="AL1195" s="427"/>
      <c r="AM1195" s="427"/>
      <c r="AN1195" s="427"/>
      <c r="AO1195" s="427"/>
      <c r="AP1195" s="427"/>
      <c r="AQ1195" s="427"/>
      <c r="AR1195" s="427"/>
      <c r="AS1195" s="427"/>
      <c r="AT1195" s="427"/>
      <c r="AU1195" s="427"/>
      <c r="AV1195" s="427"/>
      <c r="AW1195" s="427"/>
      <c r="AX1195" s="427"/>
      <c r="AY1195" s="427"/>
      <c r="AZ1195" s="427"/>
      <c r="BA1195" s="427"/>
      <c r="BB1195" s="427"/>
      <c r="BC1195" s="427"/>
      <c r="BD1195" s="427"/>
      <c r="BE1195" s="427"/>
      <c r="BF1195" s="427"/>
      <c r="BG1195" s="427"/>
      <c r="BH1195" s="427"/>
      <c r="BI1195" s="427"/>
      <c r="BJ1195" s="427"/>
      <c r="BK1195" s="427"/>
      <c r="BL1195" s="427"/>
      <c r="BM1195" s="427"/>
      <c r="BN1195" s="427"/>
      <c r="BO1195" s="427"/>
      <c r="BP1195" s="427"/>
      <c r="BQ1195" s="427"/>
      <c r="BR1195" s="427"/>
      <c r="BS1195" s="427"/>
      <c r="BT1195" s="427"/>
      <c r="BU1195" s="427"/>
      <c r="BV1195" s="427"/>
      <c r="BW1195" s="427"/>
      <c r="BX1195" s="427"/>
      <c r="BY1195" s="427"/>
      <c r="BZ1195" s="427"/>
      <c r="CA1195" s="427"/>
      <c r="CB1195" s="427"/>
      <c r="CC1195" s="427"/>
      <c r="CD1195" s="427"/>
      <c r="CE1195" s="427"/>
      <c r="CF1195" s="427"/>
      <c r="CG1195" s="427"/>
      <c r="CH1195" s="427"/>
      <c r="CI1195" s="427"/>
      <c r="CJ1195" s="427"/>
      <c r="CK1195" s="427"/>
      <c r="CL1195" s="427"/>
      <c r="CM1195" s="427"/>
    </row>
    <row r="1196">
      <c r="AD1196" s="427"/>
      <c r="AE1196" s="427"/>
      <c r="AF1196" s="427"/>
      <c r="AG1196" s="427"/>
      <c r="AH1196" s="427"/>
      <c r="AI1196" s="427"/>
      <c r="AJ1196" s="427"/>
      <c r="AK1196" s="427"/>
      <c r="AL1196" s="427"/>
      <c r="AM1196" s="427"/>
      <c r="AN1196" s="427"/>
      <c r="AO1196" s="427"/>
      <c r="AP1196" s="427"/>
      <c r="AQ1196" s="427"/>
      <c r="AR1196" s="427"/>
      <c r="AS1196" s="427"/>
      <c r="AT1196" s="427"/>
      <c r="AU1196" s="427"/>
      <c r="AV1196" s="427"/>
      <c r="AW1196" s="427"/>
      <c r="AX1196" s="427"/>
      <c r="AY1196" s="427"/>
      <c r="AZ1196" s="427"/>
      <c r="BA1196" s="427"/>
      <c r="BB1196" s="427"/>
      <c r="BC1196" s="427"/>
      <c r="BD1196" s="427"/>
      <c r="BE1196" s="427"/>
      <c r="BF1196" s="427"/>
      <c r="BG1196" s="427"/>
      <c r="BH1196" s="427"/>
      <c r="BI1196" s="427"/>
      <c r="BJ1196" s="427"/>
      <c r="BK1196" s="427"/>
      <c r="BL1196" s="427"/>
      <c r="BM1196" s="427"/>
      <c r="BN1196" s="427"/>
      <c r="BO1196" s="427"/>
      <c r="BP1196" s="427"/>
      <c r="BQ1196" s="427"/>
      <c r="BR1196" s="427"/>
      <c r="BS1196" s="427"/>
      <c r="BT1196" s="427"/>
      <c r="BU1196" s="427"/>
      <c r="BV1196" s="427"/>
      <c r="BW1196" s="427"/>
      <c r="BX1196" s="427"/>
      <c r="BY1196" s="427"/>
      <c r="BZ1196" s="427"/>
      <c r="CA1196" s="427"/>
      <c r="CB1196" s="427"/>
      <c r="CC1196" s="427"/>
      <c r="CD1196" s="427"/>
      <c r="CE1196" s="427"/>
      <c r="CF1196" s="427"/>
      <c r="CG1196" s="427"/>
      <c r="CH1196" s="427"/>
      <c r="CI1196" s="427"/>
      <c r="CJ1196" s="427"/>
      <c r="CK1196" s="427"/>
      <c r="CL1196" s="427"/>
      <c r="CM1196" s="427"/>
    </row>
    <row r="1197">
      <c r="AD1197" s="427"/>
      <c r="AE1197" s="427"/>
      <c r="AF1197" s="427"/>
      <c r="AG1197" s="427"/>
      <c r="AH1197" s="427"/>
      <c r="AI1197" s="427"/>
      <c r="AJ1197" s="427"/>
      <c r="AK1197" s="427"/>
      <c r="AL1197" s="427"/>
      <c r="AM1197" s="427"/>
      <c r="AN1197" s="427"/>
      <c r="AO1197" s="427"/>
      <c r="AP1197" s="427"/>
      <c r="AQ1197" s="427"/>
      <c r="AR1197" s="427"/>
      <c r="AS1197" s="427"/>
      <c r="AT1197" s="427"/>
      <c r="AU1197" s="427"/>
      <c r="AV1197" s="427"/>
      <c r="AW1197" s="427"/>
      <c r="AX1197" s="427"/>
      <c r="AY1197" s="427"/>
      <c r="AZ1197" s="427"/>
      <c r="BA1197" s="427"/>
      <c r="BB1197" s="427"/>
      <c r="BC1197" s="427"/>
      <c r="BD1197" s="427"/>
      <c r="BE1197" s="427"/>
      <c r="BF1197" s="427"/>
      <c r="BG1197" s="427"/>
      <c r="BH1197" s="427"/>
      <c r="BI1197" s="427"/>
      <c r="BJ1197" s="427"/>
      <c r="BK1197" s="427"/>
      <c r="BL1197" s="427"/>
      <c r="BM1197" s="427"/>
      <c r="BN1197" s="427"/>
      <c r="BO1197" s="427"/>
      <c r="BP1197" s="427"/>
      <c r="BQ1197" s="427"/>
      <c r="BR1197" s="427"/>
      <c r="BS1197" s="427"/>
      <c r="BT1197" s="427"/>
      <c r="BU1197" s="427"/>
      <c r="BV1197" s="427"/>
      <c r="BW1197" s="427"/>
      <c r="BX1197" s="427"/>
      <c r="BY1197" s="427"/>
      <c r="BZ1197" s="427"/>
      <c r="CA1197" s="427"/>
      <c r="CB1197" s="427"/>
      <c r="CC1197" s="427"/>
      <c r="CD1197" s="427"/>
      <c r="CE1197" s="427"/>
      <c r="CF1197" s="427"/>
      <c r="CG1197" s="427"/>
      <c r="CH1197" s="427"/>
      <c r="CI1197" s="427"/>
      <c r="CJ1197" s="427"/>
      <c r="CK1197" s="427"/>
      <c r="CL1197" s="427"/>
      <c r="CM1197" s="427"/>
    </row>
    <row r="1198">
      <c r="AD1198" s="427"/>
      <c r="AE1198" s="427"/>
      <c r="AF1198" s="427"/>
      <c r="AG1198" s="427"/>
      <c r="AH1198" s="427"/>
      <c r="AI1198" s="427"/>
      <c r="AJ1198" s="427"/>
      <c r="AK1198" s="427"/>
      <c r="AL1198" s="427"/>
      <c r="AM1198" s="427"/>
      <c r="AN1198" s="427"/>
      <c r="AO1198" s="427"/>
      <c r="AP1198" s="427"/>
      <c r="AQ1198" s="427"/>
      <c r="AR1198" s="427"/>
      <c r="AS1198" s="427"/>
      <c r="AT1198" s="427"/>
      <c r="AU1198" s="427"/>
      <c r="AV1198" s="427"/>
      <c r="AW1198" s="427"/>
      <c r="AX1198" s="427"/>
      <c r="AY1198" s="427"/>
      <c r="AZ1198" s="427"/>
      <c r="BA1198" s="427"/>
      <c r="BB1198" s="427"/>
      <c r="BC1198" s="427"/>
      <c r="BD1198" s="427"/>
      <c r="BE1198" s="427"/>
      <c r="BF1198" s="427"/>
      <c r="BG1198" s="427"/>
      <c r="BH1198" s="427"/>
      <c r="BI1198" s="427"/>
      <c r="BJ1198" s="427"/>
      <c r="BK1198" s="427"/>
      <c r="BL1198" s="427"/>
      <c r="BM1198" s="427"/>
      <c r="BN1198" s="427"/>
      <c r="BO1198" s="427"/>
      <c r="BP1198" s="427"/>
      <c r="BQ1198" s="427"/>
      <c r="BR1198" s="427"/>
      <c r="BS1198" s="427"/>
      <c r="BT1198" s="427"/>
      <c r="BU1198" s="427"/>
      <c r="BV1198" s="427"/>
      <c r="BW1198" s="427"/>
      <c r="BX1198" s="427"/>
      <c r="BY1198" s="427"/>
      <c r="BZ1198" s="427"/>
      <c r="CA1198" s="427"/>
      <c r="CB1198" s="427"/>
      <c r="CC1198" s="427"/>
      <c r="CD1198" s="427"/>
      <c r="CE1198" s="427"/>
      <c r="CF1198" s="427"/>
      <c r="CG1198" s="427"/>
      <c r="CH1198" s="427"/>
      <c r="CI1198" s="427"/>
      <c r="CJ1198" s="427"/>
      <c r="CK1198" s="427"/>
      <c r="CL1198" s="427"/>
      <c r="CM1198" s="427"/>
    </row>
    <row r="1199">
      <c r="AD1199" s="427"/>
      <c r="AE1199" s="427"/>
      <c r="AF1199" s="427"/>
      <c r="AG1199" s="427"/>
      <c r="AH1199" s="427"/>
      <c r="AI1199" s="427"/>
      <c r="AJ1199" s="427"/>
      <c r="AK1199" s="427"/>
      <c r="AL1199" s="427"/>
      <c r="AM1199" s="427"/>
      <c r="AN1199" s="427"/>
      <c r="AO1199" s="427"/>
      <c r="AP1199" s="427"/>
      <c r="AQ1199" s="427"/>
      <c r="AR1199" s="427"/>
      <c r="AS1199" s="427"/>
      <c r="AT1199" s="427"/>
      <c r="AU1199" s="427"/>
      <c r="AV1199" s="427"/>
      <c r="AW1199" s="427"/>
      <c r="AX1199" s="427"/>
      <c r="AY1199" s="427"/>
      <c r="AZ1199" s="427"/>
      <c r="BA1199" s="427"/>
      <c r="BB1199" s="427"/>
      <c r="BC1199" s="427"/>
      <c r="BD1199" s="427"/>
      <c r="BE1199" s="427"/>
      <c r="BF1199" s="427"/>
      <c r="BG1199" s="427"/>
      <c r="BH1199" s="427"/>
      <c r="BI1199" s="427"/>
      <c r="BJ1199" s="427"/>
      <c r="BK1199" s="427"/>
      <c r="BL1199" s="427"/>
      <c r="BM1199" s="427"/>
      <c r="BN1199" s="427"/>
      <c r="BO1199" s="427"/>
      <c r="BP1199" s="427"/>
      <c r="BQ1199" s="427"/>
      <c r="BR1199" s="427"/>
      <c r="BS1199" s="427"/>
      <c r="BT1199" s="427"/>
      <c r="BU1199" s="427"/>
      <c r="BV1199" s="427"/>
      <c r="BW1199" s="427"/>
      <c r="BX1199" s="427"/>
      <c r="BY1199" s="427"/>
      <c r="BZ1199" s="427"/>
      <c r="CA1199" s="427"/>
      <c r="CB1199" s="427"/>
      <c r="CC1199" s="427"/>
      <c r="CD1199" s="427"/>
      <c r="CE1199" s="427"/>
      <c r="CF1199" s="427"/>
      <c r="CG1199" s="427"/>
      <c r="CH1199" s="427"/>
      <c r="CI1199" s="427"/>
      <c r="CJ1199" s="427"/>
      <c r="CK1199" s="427"/>
      <c r="CL1199" s="427"/>
      <c r="CM1199" s="427"/>
    </row>
    <row r="1200">
      <c r="AD1200" s="427"/>
      <c r="AE1200" s="427"/>
      <c r="AF1200" s="427"/>
      <c r="AG1200" s="427"/>
      <c r="AH1200" s="427"/>
      <c r="AI1200" s="427"/>
      <c r="AJ1200" s="427"/>
      <c r="AK1200" s="427"/>
      <c r="AL1200" s="427"/>
      <c r="AM1200" s="427"/>
      <c r="AN1200" s="427"/>
      <c r="AO1200" s="427"/>
      <c r="AP1200" s="427"/>
      <c r="AQ1200" s="427"/>
      <c r="AR1200" s="427"/>
      <c r="AS1200" s="427"/>
      <c r="AT1200" s="427"/>
      <c r="AU1200" s="427"/>
      <c r="AV1200" s="427"/>
      <c r="AW1200" s="427"/>
      <c r="AX1200" s="427"/>
      <c r="AY1200" s="427"/>
      <c r="AZ1200" s="427"/>
      <c r="BA1200" s="427"/>
      <c r="BB1200" s="427"/>
      <c r="BC1200" s="427"/>
      <c r="BD1200" s="427"/>
      <c r="BE1200" s="427"/>
      <c r="BF1200" s="427"/>
      <c r="BG1200" s="427"/>
      <c r="BH1200" s="427"/>
      <c r="BI1200" s="427"/>
      <c r="BJ1200" s="427"/>
      <c r="BK1200" s="427"/>
      <c r="BL1200" s="427"/>
      <c r="BM1200" s="427"/>
      <c r="BN1200" s="427"/>
      <c r="BO1200" s="427"/>
      <c r="BP1200" s="427"/>
      <c r="BQ1200" s="427"/>
      <c r="BR1200" s="427"/>
      <c r="BS1200" s="427"/>
      <c r="BT1200" s="427"/>
      <c r="BU1200" s="427"/>
      <c r="BV1200" s="427"/>
      <c r="BW1200" s="427"/>
      <c r="BX1200" s="427"/>
      <c r="BY1200" s="427"/>
      <c r="BZ1200" s="427"/>
      <c r="CA1200" s="427"/>
      <c r="CB1200" s="427"/>
      <c r="CC1200" s="427"/>
      <c r="CD1200" s="427"/>
      <c r="CE1200" s="427"/>
      <c r="CF1200" s="427"/>
      <c r="CG1200" s="427"/>
      <c r="CH1200" s="427"/>
      <c r="CI1200" s="427"/>
      <c r="CJ1200" s="427"/>
      <c r="CK1200" s="427"/>
      <c r="CL1200" s="427"/>
      <c r="CM1200" s="427"/>
    </row>
    <row r="1201">
      <c r="AD1201" s="427"/>
      <c r="AE1201" s="427"/>
      <c r="AF1201" s="427"/>
      <c r="AG1201" s="427"/>
      <c r="AH1201" s="427"/>
      <c r="AI1201" s="427"/>
      <c r="AJ1201" s="427"/>
      <c r="AK1201" s="427"/>
      <c r="AL1201" s="427"/>
      <c r="AM1201" s="427"/>
      <c r="AN1201" s="427"/>
      <c r="AO1201" s="427"/>
      <c r="AP1201" s="427"/>
      <c r="AQ1201" s="427"/>
      <c r="AR1201" s="427"/>
      <c r="AS1201" s="427"/>
      <c r="AT1201" s="427"/>
      <c r="AU1201" s="427"/>
      <c r="AV1201" s="427"/>
      <c r="AW1201" s="427"/>
      <c r="AX1201" s="427"/>
      <c r="AY1201" s="427"/>
      <c r="AZ1201" s="427"/>
      <c r="BA1201" s="427"/>
      <c r="BB1201" s="427"/>
      <c r="BC1201" s="427"/>
      <c r="BD1201" s="427"/>
      <c r="BE1201" s="427"/>
      <c r="BF1201" s="427"/>
      <c r="BG1201" s="427"/>
      <c r="BH1201" s="427"/>
      <c r="BI1201" s="427"/>
      <c r="BJ1201" s="427"/>
      <c r="BK1201" s="427"/>
      <c r="BL1201" s="427"/>
      <c r="BM1201" s="427"/>
      <c r="BN1201" s="427"/>
      <c r="BO1201" s="427"/>
      <c r="BP1201" s="427"/>
      <c r="BQ1201" s="427"/>
      <c r="BR1201" s="427"/>
      <c r="BS1201" s="427"/>
      <c r="BT1201" s="427"/>
      <c r="BU1201" s="427"/>
      <c r="BV1201" s="427"/>
      <c r="BW1201" s="427"/>
      <c r="BX1201" s="427"/>
      <c r="BY1201" s="427"/>
      <c r="BZ1201" s="427"/>
      <c r="CA1201" s="427"/>
      <c r="CB1201" s="427"/>
      <c r="CC1201" s="427"/>
      <c r="CD1201" s="427"/>
      <c r="CE1201" s="427"/>
      <c r="CF1201" s="427"/>
      <c r="CG1201" s="427"/>
      <c r="CH1201" s="427"/>
      <c r="CI1201" s="427"/>
      <c r="CJ1201" s="427"/>
      <c r="CK1201" s="427"/>
      <c r="CL1201" s="427"/>
      <c r="CM1201" s="427"/>
    </row>
    <row r="1202">
      <c r="AD1202" s="427"/>
      <c r="AE1202" s="427"/>
      <c r="AF1202" s="427"/>
      <c r="AG1202" s="427"/>
      <c r="AH1202" s="427"/>
      <c r="AI1202" s="427"/>
      <c r="AJ1202" s="427"/>
      <c r="AK1202" s="427"/>
      <c r="AL1202" s="427"/>
      <c r="AM1202" s="427"/>
      <c r="AN1202" s="427"/>
      <c r="AO1202" s="427"/>
      <c r="AP1202" s="427"/>
      <c r="AQ1202" s="427"/>
      <c r="AR1202" s="427"/>
      <c r="AS1202" s="427"/>
      <c r="AT1202" s="427"/>
      <c r="AU1202" s="427"/>
      <c r="AV1202" s="427"/>
      <c r="AW1202" s="427"/>
      <c r="AX1202" s="427"/>
      <c r="AY1202" s="427"/>
      <c r="AZ1202" s="427"/>
      <c r="BA1202" s="427"/>
      <c r="BB1202" s="427"/>
      <c r="BC1202" s="427"/>
      <c r="BD1202" s="427"/>
      <c r="BE1202" s="427"/>
      <c r="BF1202" s="427"/>
      <c r="BG1202" s="427"/>
      <c r="BH1202" s="427"/>
      <c r="BI1202" s="427"/>
      <c r="BJ1202" s="427"/>
      <c r="BK1202" s="427"/>
      <c r="BL1202" s="427"/>
      <c r="BM1202" s="427"/>
      <c r="BN1202" s="427"/>
      <c r="BO1202" s="427"/>
      <c r="BP1202" s="427"/>
      <c r="BQ1202" s="427"/>
      <c r="BR1202" s="427"/>
      <c r="BS1202" s="427"/>
      <c r="BT1202" s="427"/>
      <c r="BU1202" s="427"/>
      <c r="BV1202" s="427"/>
      <c r="BW1202" s="427"/>
      <c r="BX1202" s="427"/>
      <c r="BY1202" s="427"/>
      <c r="BZ1202" s="427"/>
      <c r="CA1202" s="427"/>
      <c r="CB1202" s="427"/>
      <c r="CC1202" s="427"/>
      <c r="CD1202" s="427"/>
      <c r="CE1202" s="427"/>
      <c r="CF1202" s="427"/>
      <c r="CG1202" s="427"/>
      <c r="CH1202" s="427"/>
      <c r="CI1202" s="427"/>
      <c r="CJ1202" s="427"/>
      <c r="CK1202" s="427"/>
      <c r="CL1202" s="427"/>
      <c r="CM1202" s="427"/>
    </row>
    <row r="1203">
      <c r="AD1203" s="427"/>
      <c r="AE1203" s="427"/>
      <c r="AF1203" s="427"/>
      <c r="AG1203" s="427"/>
      <c r="AH1203" s="427"/>
      <c r="AI1203" s="427"/>
      <c r="AJ1203" s="427"/>
      <c r="AK1203" s="427"/>
      <c r="AL1203" s="427"/>
      <c r="AM1203" s="427"/>
      <c r="AN1203" s="427"/>
      <c r="AO1203" s="427"/>
      <c r="AP1203" s="427"/>
      <c r="AQ1203" s="427"/>
      <c r="AR1203" s="427"/>
      <c r="AS1203" s="427"/>
      <c r="AT1203" s="427"/>
      <c r="AU1203" s="427"/>
      <c r="AV1203" s="427"/>
      <c r="AW1203" s="427"/>
      <c r="AX1203" s="427"/>
      <c r="AY1203" s="427"/>
      <c r="AZ1203" s="427"/>
      <c r="BA1203" s="427"/>
      <c r="BB1203" s="427"/>
      <c r="BC1203" s="427"/>
      <c r="BD1203" s="427"/>
      <c r="BE1203" s="427"/>
      <c r="BF1203" s="427"/>
      <c r="BG1203" s="427"/>
      <c r="BH1203" s="427"/>
      <c r="BI1203" s="427"/>
      <c r="BJ1203" s="427"/>
      <c r="BK1203" s="427"/>
      <c r="BL1203" s="427"/>
      <c r="BM1203" s="427"/>
      <c r="BN1203" s="427"/>
      <c r="BO1203" s="427"/>
      <c r="BP1203" s="427"/>
      <c r="BQ1203" s="427"/>
      <c r="BR1203" s="427"/>
      <c r="BS1203" s="427"/>
      <c r="BT1203" s="427"/>
      <c r="BU1203" s="427"/>
      <c r="BV1203" s="427"/>
      <c r="BW1203" s="427"/>
      <c r="BX1203" s="427"/>
      <c r="BY1203" s="427"/>
      <c r="BZ1203" s="427"/>
      <c r="CA1203" s="427"/>
      <c r="CB1203" s="427"/>
      <c r="CC1203" s="427"/>
      <c r="CD1203" s="427"/>
      <c r="CE1203" s="427"/>
      <c r="CF1203" s="427"/>
      <c r="CG1203" s="427"/>
      <c r="CH1203" s="427"/>
      <c r="CI1203" s="427"/>
      <c r="CJ1203" s="427"/>
      <c r="CK1203" s="427"/>
      <c r="CL1203" s="427"/>
      <c r="CM1203" s="427"/>
    </row>
    <row r="1204">
      <c r="AD1204" s="427"/>
      <c r="AE1204" s="427"/>
      <c r="AF1204" s="427"/>
      <c r="AG1204" s="427"/>
      <c r="AH1204" s="427"/>
      <c r="AI1204" s="427"/>
      <c r="AJ1204" s="427"/>
      <c r="AK1204" s="427"/>
      <c r="AL1204" s="427"/>
      <c r="AM1204" s="427"/>
      <c r="AN1204" s="427"/>
      <c r="AO1204" s="427"/>
      <c r="AP1204" s="427"/>
      <c r="AQ1204" s="427"/>
      <c r="AR1204" s="427"/>
      <c r="AS1204" s="427"/>
      <c r="AT1204" s="427"/>
      <c r="AU1204" s="427"/>
      <c r="AV1204" s="427"/>
      <c r="AW1204" s="427"/>
      <c r="AX1204" s="427"/>
      <c r="AY1204" s="427"/>
      <c r="AZ1204" s="427"/>
      <c r="BA1204" s="427"/>
      <c r="BB1204" s="427"/>
      <c r="BC1204" s="427"/>
      <c r="BD1204" s="427"/>
      <c r="BE1204" s="427"/>
      <c r="BF1204" s="427"/>
      <c r="BG1204" s="427"/>
      <c r="BH1204" s="427"/>
      <c r="BI1204" s="427"/>
      <c r="BJ1204" s="427"/>
      <c r="BK1204" s="427"/>
      <c r="BL1204" s="427"/>
      <c r="BM1204" s="427"/>
      <c r="BN1204" s="427"/>
      <c r="BO1204" s="427"/>
      <c r="BP1204" s="427"/>
      <c r="BQ1204" s="427"/>
      <c r="BR1204" s="427"/>
      <c r="BS1204" s="427"/>
      <c r="BT1204" s="427"/>
      <c r="BU1204" s="427"/>
      <c r="BV1204" s="427"/>
      <c r="BW1204" s="427"/>
      <c r="BX1204" s="427"/>
      <c r="BY1204" s="427"/>
      <c r="BZ1204" s="427"/>
      <c r="CA1204" s="427"/>
      <c r="CB1204" s="427"/>
      <c r="CC1204" s="427"/>
      <c r="CD1204" s="427"/>
      <c r="CE1204" s="427"/>
      <c r="CF1204" s="427"/>
      <c r="CG1204" s="427"/>
      <c r="CH1204" s="427"/>
      <c r="CI1204" s="427"/>
      <c r="CJ1204" s="427"/>
      <c r="CK1204" s="427"/>
      <c r="CL1204" s="427"/>
      <c r="CM1204" s="427"/>
    </row>
    <row r="1205">
      <c r="AD1205" s="427"/>
      <c r="AE1205" s="427"/>
      <c r="AF1205" s="427"/>
      <c r="AG1205" s="427"/>
      <c r="AH1205" s="427"/>
      <c r="AI1205" s="427"/>
      <c r="AJ1205" s="427"/>
      <c r="AK1205" s="427"/>
      <c r="AL1205" s="427"/>
      <c r="AM1205" s="427"/>
      <c r="AN1205" s="427"/>
      <c r="AO1205" s="427"/>
      <c r="AP1205" s="427"/>
      <c r="AQ1205" s="427"/>
      <c r="AR1205" s="427"/>
      <c r="AS1205" s="427"/>
      <c r="AT1205" s="427"/>
      <c r="AU1205" s="427"/>
      <c r="AV1205" s="427"/>
      <c r="AW1205" s="427"/>
      <c r="AX1205" s="427"/>
      <c r="AY1205" s="427"/>
      <c r="AZ1205" s="427"/>
      <c r="BA1205" s="427"/>
      <c r="BB1205" s="427"/>
      <c r="BC1205" s="427"/>
      <c r="BD1205" s="427"/>
      <c r="BE1205" s="427"/>
      <c r="BF1205" s="427"/>
      <c r="BG1205" s="427"/>
      <c r="BH1205" s="427"/>
      <c r="BI1205" s="427"/>
      <c r="BJ1205" s="427"/>
      <c r="BK1205" s="427"/>
      <c r="BL1205" s="427"/>
      <c r="BM1205" s="427"/>
      <c r="BN1205" s="427"/>
      <c r="BO1205" s="427"/>
      <c r="BP1205" s="427"/>
      <c r="BQ1205" s="427"/>
      <c r="BR1205" s="427"/>
      <c r="BS1205" s="427"/>
      <c r="BT1205" s="427"/>
      <c r="BU1205" s="427"/>
      <c r="BV1205" s="427"/>
      <c r="BW1205" s="427"/>
      <c r="BX1205" s="427"/>
      <c r="BY1205" s="427"/>
      <c r="BZ1205" s="427"/>
      <c r="CA1205" s="427"/>
      <c r="CB1205" s="427"/>
      <c r="CC1205" s="427"/>
      <c r="CD1205" s="427"/>
      <c r="CE1205" s="427"/>
      <c r="CF1205" s="427"/>
      <c r="CG1205" s="427"/>
      <c r="CH1205" s="427"/>
      <c r="CI1205" s="427"/>
      <c r="CJ1205" s="427"/>
      <c r="CK1205" s="427"/>
      <c r="CL1205" s="427"/>
      <c r="CM1205" s="427"/>
    </row>
    <row r="1206">
      <c r="AD1206" s="427"/>
      <c r="AE1206" s="427"/>
      <c r="AF1206" s="427"/>
      <c r="AG1206" s="427"/>
      <c r="AH1206" s="427"/>
      <c r="AI1206" s="427"/>
      <c r="AJ1206" s="427"/>
      <c r="AK1206" s="427"/>
      <c r="AL1206" s="427"/>
      <c r="AM1206" s="427"/>
      <c r="AN1206" s="427"/>
      <c r="AO1206" s="427"/>
      <c r="AP1206" s="427"/>
      <c r="AQ1206" s="427"/>
      <c r="AR1206" s="427"/>
      <c r="AS1206" s="427"/>
      <c r="AT1206" s="427"/>
      <c r="AU1206" s="427"/>
      <c r="AV1206" s="427"/>
      <c r="AW1206" s="427"/>
      <c r="AX1206" s="427"/>
      <c r="AY1206" s="427"/>
      <c r="AZ1206" s="427"/>
      <c r="BA1206" s="427"/>
      <c r="BB1206" s="427"/>
      <c r="BC1206" s="427"/>
      <c r="BD1206" s="427"/>
      <c r="BE1206" s="427"/>
      <c r="BF1206" s="427"/>
      <c r="BG1206" s="427"/>
      <c r="BH1206" s="427"/>
      <c r="BI1206" s="427"/>
      <c r="BJ1206" s="427"/>
      <c r="BK1206" s="427"/>
      <c r="BL1206" s="427"/>
      <c r="BM1206" s="427"/>
      <c r="BN1206" s="427"/>
      <c r="BO1206" s="427"/>
      <c r="BP1206" s="427"/>
      <c r="BQ1206" s="427"/>
      <c r="BR1206" s="427"/>
      <c r="BS1206" s="427"/>
      <c r="BT1206" s="427"/>
      <c r="BU1206" s="427"/>
      <c r="BV1206" s="427"/>
      <c r="BW1206" s="427"/>
      <c r="BX1206" s="427"/>
      <c r="BY1206" s="427"/>
      <c r="BZ1206" s="427"/>
      <c r="CA1206" s="427"/>
      <c r="CB1206" s="427"/>
      <c r="CC1206" s="427"/>
      <c r="CD1206" s="427"/>
      <c r="CE1206" s="427"/>
      <c r="CF1206" s="427"/>
      <c r="CG1206" s="427"/>
      <c r="CH1206" s="427"/>
      <c r="CI1206" s="427"/>
      <c r="CJ1206" s="427"/>
      <c r="CK1206" s="427"/>
      <c r="CL1206" s="427"/>
      <c r="CM1206" s="427"/>
    </row>
    <row r="1207">
      <c r="AD1207" s="427"/>
      <c r="AE1207" s="427"/>
      <c r="AF1207" s="427"/>
      <c r="AG1207" s="427"/>
      <c r="AH1207" s="427"/>
      <c r="AI1207" s="427"/>
      <c r="AJ1207" s="427"/>
      <c r="AK1207" s="427"/>
      <c r="AL1207" s="427"/>
      <c r="AM1207" s="427"/>
      <c r="AN1207" s="427"/>
      <c r="AO1207" s="427"/>
      <c r="AP1207" s="427"/>
      <c r="AQ1207" s="427"/>
      <c r="AR1207" s="427"/>
      <c r="AS1207" s="427"/>
      <c r="AT1207" s="427"/>
      <c r="AU1207" s="427"/>
      <c r="AV1207" s="427"/>
      <c r="AW1207" s="427"/>
      <c r="AX1207" s="427"/>
      <c r="AY1207" s="427"/>
      <c r="AZ1207" s="427"/>
      <c r="BA1207" s="427"/>
      <c r="BB1207" s="427"/>
      <c r="BC1207" s="427"/>
      <c r="BD1207" s="427"/>
      <c r="BE1207" s="427"/>
      <c r="BF1207" s="427"/>
      <c r="BG1207" s="427"/>
      <c r="BH1207" s="427"/>
      <c r="BI1207" s="427"/>
      <c r="BJ1207" s="427"/>
      <c r="BK1207" s="427"/>
      <c r="BL1207" s="427"/>
      <c r="BM1207" s="427"/>
      <c r="BN1207" s="427"/>
      <c r="BO1207" s="427"/>
      <c r="BP1207" s="427"/>
      <c r="BQ1207" s="427"/>
      <c r="BR1207" s="427"/>
      <c r="BS1207" s="427"/>
      <c r="BT1207" s="427"/>
      <c r="BU1207" s="427"/>
      <c r="BV1207" s="427"/>
      <c r="BW1207" s="427"/>
      <c r="BX1207" s="427"/>
      <c r="BY1207" s="427"/>
      <c r="BZ1207" s="427"/>
      <c r="CA1207" s="427"/>
      <c r="CB1207" s="427"/>
      <c r="CC1207" s="427"/>
      <c r="CD1207" s="427"/>
      <c r="CE1207" s="427"/>
      <c r="CF1207" s="427"/>
      <c r="CG1207" s="427"/>
      <c r="CH1207" s="427"/>
      <c r="CI1207" s="427"/>
      <c r="CJ1207" s="427"/>
      <c r="CK1207" s="427"/>
      <c r="CL1207" s="427"/>
      <c r="CM1207" s="427"/>
    </row>
    <row r="1208">
      <c r="AD1208" s="427"/>
      <c r="AE1208" s="427"/>
      <c r="AF1208" s="427"/>
      <c r="AG1208" s="427"/>
      <c r="AH1208" s="427"/>
      <c r="AI1208" s="427"/>
      <c r="AJ1208" s="427"/>
      <c r="AK1208" s="427"/>
      <c r="AL1208" s="427"/>
      <c r="AM1208" s="427"/>
      <c r="AN1208" s="427"/>
      <c r="AO1208" s="427"/>
      <c r="AP1208" s="427"/>
      <c r="AQ1208" s="427"/>
      <c r="AR1208" s="427"/>
      <c r="AS1208" s="427"/>
      <c r="AT1208" s="427"/>
      <c r="AU1208" s="427"/>
      <c r="AV1208" s="427"/>
      <c r="AW1208" s="427"/>
      <c r="AX1208" s="427"/>
      <c r="AY1208" s="427"/>
      <c r="AZ1208" s="427"/>
      <c r="BA1208" s="427"/>
      <c r="BB1208" s="427"/>
      <c r="BC1208" s="427"/>
      <c r="BD1208" s="427"/>
      <c r="BE1208" s="427"/>
      <c r="BF1208" s="427"/>
      <c r="BG1208" s="427"/>
      <c r="BH1208" s="427"/>
      <c r="BI1208" s="427"/>
      <c r="BJ1208" s="427"/>
      <c r="BK1208" s="427"/>
      <c r="BL1208" s="427"/>
      <c r="BM1208" s="427"/>
      <c r="BN1208" s="427"/>
      <c r="BO1208" s="427"/>
      <c r="BP1208" s="427"/>
      <c r="BQ1208" s="427"/>
      <c r="BR1208" s="427"/>
      <c r="BS1208" s="427"/>
      <c r="BT1208" s="427"/>
      <c r="BU1208" s="427"/>
      <c r="BV1208" s="427"/>
      <c r="BW1208" s="427"/>
      <c r="BX1208" s="427"/>
      <c r="BY1208" s="427"/>
      <c r="BZ1208" s="427"/>
      <c r="CA1208" s="427"/>
      <c r="CB1208" s="427"/>
      <c r="CC1208" s="427"/>
      <c r="CD1208" s="427"/>
      <c r="CE1208" s="427"/>
      <c r="CF1208" s="427"/>
      <c r="CG1208" s="427"/>
      <c r="CH1208" s="427"/>
      <c r="CI1208" s="427"/>
      <c r="CJ1208" s="427"/>
      <c r="CK1208" s="427"/>
      <c r="CL1208" s="427"/>
      <c r="CM1208" s="427"/>
    </row>
    <row r="1209">
      <c r="AD1209" s="427"/>
      <c r="AE1209" s="427"/>
      <c r="AF1209" s="427"/>
      <c r="AG1209" s="427"/>
      <c r="AH1209" s="427"/>
      <c r="AI1209" s="427"/>
      <c r="AJ1209" s="427"/>
      <c r="AK1209" s="427"/>
      <c r="AL1209" s="427"/>
      <c r="AM1209" s="427"/>
      <c r="AN1209" s="427"/>
      <c r="AO1209" s="427"/>
      <c r="AP1209" s="427"/>
      <c r="AQ1209" s="427"/>
      <c r="AR1209" s="427"/>
      <c r="AS1209" s="427"/>
      <c r="AT1209" s="427"/>
      <c r="AU1209" s="427"/>
      <c r="AV1209" s="427"/>
      <c r="AW1209" s="427"/>
      <c r="AX1209" s="427"/>
      <c r="AY1209" s="427"/>
      <c r="AZ1209" s="427"/>
      <c r="BA1209" s="427"/>
      <c r="BB1209" s="427"/>
      <c r="BC1209" s="427"/>
      <c r="BD1209" s="427"/>
      <c r="BE1209" s="427"/>
      <c r="BF1209" s="427"/>
      <c r="BG1209" s="427"/>
      <c r="BH1209" s="427"/>
      <c r="BI1209" s="427"/>
      <c r="BJ1209" s="427"/>
      <c r="BK1209" s="427"/>
      <c r="BL1209" s="427"/>
      <c r="BM1209" s="427"/>
      <c r="BN1209" s="427"/>
      <c r="BO1209" s="427"/>
      <c r="BP1209" s="427"/>
      <c r="BQ1209" s="427"/>
      <c r="BR1209" s="427"/>
      <c r="BS1209" s="427"/>
      <c r="BT1209" s="427"/>
      <c r="BU1209" s="427"/>
      <c r="BV1209" s="427"/>
      <c r="BW1209" s="427"/>
      <c r="BX1209" s="427"/>
      <c r="BY1209" s="427"/>
      <c r="BZ1209" s="427"/>
      <c r="CA1209" s="427"/>
      <c r="CB1209" s="427"/>
      <c r="CC1209" s="427"/>
      <c r="CD1209" s="427"/>
      <c r="CE1209" s="427"/>
      <c r="CF1209" s="427"/>
      <c r="CG1209" s="427"/>
      <c r="CH1209" s="427"/>
      <c r="CI1209" s="427"/>
      <c r="CJ1209" s="427"/>
      <c r="CK1209" s="427"/>
      <c r="CL1209" s="427"/>
      <c r="CM1209" s="427"/>
    </row>
    <row r="1210">
      <c r="AD1210" s="427"/>
      <c r="AE1210" s="427"/>
      <c r="AF1210" s="427"/>
      <c r="AG1210" s="427"/>
      <c r="AH1210" s="427"/>
      <c r="AI1210" s="427"/>
      <c r="AJ1210" s="427"/>
      <c r="AK1210" s="427"/>
      <c r="AL1210" s="427"/>
      <c r="AM1210" s="427"/>
      <c r="AN1210" s="427"/>
      <c r="AO1210" s="427"/>
      <c r="AP1210" s="427"/>
      <c r="AQ1210" s="427"/>
      <c r="AR1210" s="427"/>
      <c r="AS1210" s="427"/>
      <c r="AT1210" s="427"/>
      <c r="AU1210" s="427"/>
      <c r="AV1210" s="427"/>
      <c r="AW1210" s="427"/>
      <c r="AX1210" s="427"/>
      <c r="AY1210" s="427"/>
      <c r="AZ1210" s="427"/>
      <c r="BA1210" s="427"/>
      <c r="BB1210" s="427"/>
      <c r="BC1210" s="427"/>
      <c r="BD1210" s="427"/>
      <c r="BE1210" s="427"/>
      <c r="BF1210" s="427"/>
      <c r="BG1210" s="427"/>
      <c r="BH1210" s="427"/>
      <c r="BI1210" s="427"/>
      <c r="BJ1210" s="427"/>
      <c r="BK1210" s="427"/>
      <c r="BL1210" s="427"/>
      <c r="BM1210" s="427"/>
      <c r="BN1210" s="427"/>
      <c r="BO1210" s="427"/>
      <c r="BP1210" s="427"/>
      <c r="BQ1210" s="427"/>
      <c r="BR1210" s="427"/>
      <c r="BS1210" s="427"/>
      <c r="BT1210" s="427"/>
      <c r="BU1210" s="427"/>
      <c r="BV1210" s="427"/>
      <c r="BW1210" s="427"/>
      <c r="BX1210" s="427"/>
      <c r="BY1210" s="427"/>
      <c r="BZ1210" s="427"/>
      <c r="CA1210" s="427"/>
      <c r="CB1210" s="427"/>
      <c r="CC1210" s="427"/>
      <c r="CD1210" s="427"/>
      <c r="CE1210" s="427"/>
      <c r="CF1210" s="427"/>
      <c r="CG1210" s="427"/>
      <c r="CH1210" s="427"/>
      <c r="CI1210" s="427"/>
      <c r="CJ1210" s="427"/>
      <c r="CK1210" s="427"/>
      <c r="CL1210" s="427"/>
      <c r="CM1210" s="427"/>
    </row>
    <row r="1211">
      <c r="AD1211" s="427"/>
      <c r="AE1211" s="427"/>
      <c r="AF1211" s="427"/>
      <c r="AG1211" s="427"/>
      <c r="AH1211" s="427"/>
      <c r="AI1211" s="427"/>
      <c r="AJ1211" s="427"/>
      <c r="AK1211" s="427"/>
      <c r="AL1211" s="427"/>
      <c r="AM1211" s="427"/>
      <c r="AN1211" s="427"/>
      <c r="AO1211" s="427"/>
      <c r="AP1211" s="427"/>
      <c r="AQ1211" s="427"/>
      <c r="AR1211" s="427"/>
      <c r="AS1211" s="427"/>
      <c r="AT1211" s="427"/>
      <c r="AU1211" s="427"/>
      <c r="AV1211" s="427"/>
      <c r="AW1211" s="427"/>
      <c r="AX1211" s="427"/>
      <c r="AY1211" s="427"/>
      <c r="AZ1211" s="427"/>
      <c r="BA1211" s="427"/>
      <c r="BB1211" s="427"/>
      <c r="BC1211" s="427"/>
      <c r="BD1211" s="427"/>
      <c r="BE1211" s="427"/>
      <c r="BF1211" s="427"/>
      <c r="BG1211" s="427"/>
      <c r="BH1211" s="427"/>
      <c r="BI1211" s="427"/>
      <c r="BJ1211" s="427"/>
      <c r="BK1211" s="427"/>
      <c r="BL1211" s="427"/>
      <c r="BM1211" s="427"/>
      <c r="BN1211" s="427"/>
      <c r="BO1211" s="427"/>
      <c r="BP1211" s="427"/>
      <c r="BQ1211" s="427"/>
      <c r="BR1211" s="427"/>
      <c r="BS1211" s="427"/>
      <c r="BT1211" s="427"/>
      <c r="BU1211" s="427"/>
      <c r="BV1211" s="427"/>
      <c r="BW1211" s="427"/>
      <c r="BX1211" s="427"/>
      <c r="BY1211" s="427"/>
      <c r="BZ1211" s="427"/>
      <c r="CA1211" s="427"/>
      <c r="CB1211" s="427"/>
      <c r="CC1211" s="427"/>
      <c r="CD1211" s="427"/>
      <c r="CE1211" s="427"/>
      <c r="CF1211" s="427"/>
      <c r="CG1211" s="427"/>
      <c r="CH1211" s="427"/>
      <c r="CI1211" s="427"/>
      <c r="CJ1211" s="427"/>
      <c r="CK1211" s="427"/>
      <c r="CL1211" s="427"/>
      <c r="CM1211" s="427"/>
    </row>
    <row r="1212">
      <c r="AD1212" s="427"/>
      <c r="AE1212" s="427"/>
      <c r="AF1212" s="427"/>
      <c r="AG1212" s="427"/>
      <c r="AH1212" s="427"/>
      <c r="AI1212" s="427"/>
      <c r="AJ1212" s="427"/>
      <c r="AK1212" s="427"/>
      <c r="AL1212" s="427"/>
      <c r="AM1212" s="427"/>
      <c r="AN1212" s="427"/>
      <c r="AO1212" s="427"/>
      <c r="AP1212" s="427"/>
      <c r="AQ1212" s="427"/>
      <c r="AR1212" s="427"/>
      <c r="AS1212" s="427"/>
      <c r="AT1212" s="427"/>
      <c r="AU1212" s="427"/>
      <c r="AV1212" s="427"/>
      <c r="AW1212" s="427"/>
      <c r="AX1212" s="427"/>
      <c r="AY1212" s="427"/>
      <c r="AZ1212" s="427"/>
      <c r="BA1212" s="427"/>
      <c r="BB1212" s="427"/>
      <c r="BC1212" s="427"/>
      <c r="BD1212" s="427"/>
      <c r="BE1212" s="427"/>
      <c r="BF1212" s="427"/>
      <c r="BG1212" s="427"/>
      <c r="BH1212" s="427"/>
      <c r="BI1212" s="427"/>
      <c r="BJ1212" s="427"/>
      <c r="BK1212" s="427"/>
      <c r="BL1212" s="427"/>
      <c r="BM1212" s="427"/>
      <c r="BN1212" s="427"/>
      <c r="BO1212" s="427"/>
      <c r="BP1212" s="427"/>
      <c r="BQ1212" s="427"/>
      <c r="BR1212" s="427"/>
      <c r="BS1212" s="427"/>
      <c r="BT1212" s="427"/>
      <c r="BU1212" s="427"/>
      <c r="BV1212" s="427"/>
      <c r="BW1212" s="427"/>
      <c r="BX1212" s="427"/>
      <c r="BY1212" s="427"/>
      <c r="BZ1212" s="427"/>
      <c r="CA1212" s="427"/>
      <c r="CB1212" s="427"/>
      <c r="CC1212" s="427"/>
      <c r="CD1212" s="427"/>
      <c r="CE1212" s="427"/>
      <c r="CF1212" s="427"/>
      <c r="CG1212" s="427"/>
      <c r="CH1212" s="427"/>
      <c r="CI1212" s="427"/>
      <c r="CJ1212" s="427"/>
      <c r="CK1212" s="427"/>
      <c r="CL1212" s="427"/>
      <c r="CM1212" s="427"/>
    </row>
    <row r="1213">
      <c r="AD1213" s="427"/>
      <c r="AE1213" s="427"/>
      <c r="AF1213" s="427"/>
      <c r="AG1213" s="427"/>
      <c r="AH1213" s="427"/>
      <c r="AI1213" s="427"/>
      <c r="AJ1213" s="427"/>
      <c r="AK1213" s="427"/>
      <c r="AL1213" s="427"/>
      <c r="AM1213" s="427"/>
      <c r="AN1213" s="427"/>
      <c r="AO1213" s="427"/>
      <c r="AP1213" s="427"/>
      <c r="AQ1213" s="427"/>
      <c r="AR1213" s="427"/>
      <c r="AS1213" s="427"/>
      <c r="AT1213" s="427"/>
      <c r="AU1213" s="427"/>
      <c r="AV1213" s="427"/>
      <c r="AW1213" s="427"/>
      <c r="AX1213" s="427"/>
      <c r="AY1213" s="427"/>
      <c r="AZ1213" s="427"/>
      <c r="BA1213" s="427"/>
      <c r="BB1213" s="427"/>
      <c r="BC1213" s="427"/>
      <c r="BD1213" s="427"/>
      <c r="BE1213" s="427"/>
      <c r="BF1213" s="427"/>
      <c r="BG1213" s="427"/>
      <c r="BH1213" s="427"/>
      <c r="BI1213" s="427"/>
      <c r="BJ1213" s="427"/>
      <c r="BK1213" s="427"/>
      <c r="BL1213" s="427"/>
      <c r="BM1213" s="427"/>
      <c r="BN1213" s="427"/>
      <c r="BO1213" s="427"/>
      <c r="BP1213" s="427"/>
      <c r="BQ1213" s="427"/>
      <c r="BR1213" s="427"/>
      <c r="BS1213" s="427"/>
      <c r="BT1213" s="427"/>
      <c r="BU1213" s="427"/>
      <c r="BV1213" s="427"/>
      <c r="BW1213" s="427"/>
      <c r="BX1213" s="427"/>
      <c r="BY1213" s="427"/>
      <c r="BZ1213" s="427"/>
      <c r="CA1213" s="427"/>
      <c r="CB1213" s="427"/>
      <c r="CC1213" s="427"/>
      <c r="CD1213" s="427"/>
      <c r="CE1213" s="427"/>
      <c r="CF1213" s="427"/>
      <c r="CG1213" s="427"/>
      <c r="CH1213" s="427"/>
      <c r="CI1213" s="427"/>
      <c r="CJ1213" s="427"/>
      <c r="CK1213" s="427"/>
      <c r="CL1213" s="427"/>
      <c r="CM1213" s="427"/>
    </row>
    <row r="1214">
      <c r="AD1214" s="427"/>
      <c r="AE1214" s="427"/>
      <c r="AF1214" s="427"/>
      <c r="AG1214" s="427"/>
      <c r="AH1214" s="427"/>
      <c r="AI1214" s="427"/>
      <c r="AJ1214" s="427"/>
      <c r="AK1214" s="427"/>
      <c r="AL1214" s="427"/>
      <c r="AM1214" s="427"/>
      <c r="AN1214" s="427"/>
      <c r="AO1214" s="427"/>
      <c r="AP1214" s="427"/>
      <c r="AQ1214" s="427"/>
      <c r="AR1214" s="427"/>
      <c r="AS1214" s="427"/>
      <c r="AT1214" s="427"/>
      <c r="AU1214" s="427"/>
      <c r="AV1214" s="427"/>
      <c r="AW1214" s="427"/>
      <c r="AX1214" s="427"/>
      <c r="AY1214" s="427"/>
      <c r="AZ1214" s="427"/>
      <c r="BA1214" s="427"/>
      <c r="BB1214" s="427"/>
      <c r="BC1214" s="427"/>
      <c r="BD1214" s="427"/>
      <c r="BE1214" s="427"/>
      <c r="BF1214" s="427"/>
      <c r="BG1214" s="427"/>
      <c r="BH1214" s="427"/>
      <c r="BI1214" s="427"/>
      <c r="BJ1214" s="427"/>
      <c r="BK1214" s="427"/>
      <c r="BL1214" s="427"/>
      <c r="BM1214" s="427"/>
      <c r="BN1214" s="427"/>
      <c r="BO1214" s="427"/>
      <c r="BP1214" s="427"/>
      <c r="BQ1214" s="427"/>
      <c r="BR1214" s="427"/>
      <c r="BS1214" s="427"/>
      <c r="BT1214" s="427"/>
      <c r="BU1214" s="427"/>
      <c r="BV1214" s="427"/>
      <c r="BW1214" s="427"/>
      <c r="BX1214" s="427"/>
      <c r="BY1214" s="427"/>
      <c r="BZ1214" s="427"/>
      <c r="CA1214" s="427"/>
      <c r="CB1214" s="427"/>
      <c r="CC1214" s="427"/>
      <c r="CD1214" s="427"/>
      <c r="CE1214" s="427"/>
      <c r="CF1214" s="427"/>
      <c r="CG1214" s="427"/>
      <c r="CH1214" s="427"/>
      <c r="CI1214" s="427"/>
      <c r="CJ1214" s="427"/>
      <c r="CK1214" s="427"/>
      <c r="CL1214" s="427"/>
      <c r="CM1214" s="427"/>
    </row>
    <row r="1215">
      <c r="AD1215" s="427"/>
      <c r="AE1215" s="427"/>
      <c r="AF1215" s="427"/>
      <c r="AG1215" s="427"/>
      <c r="AH1215" s="427"/>
      <c r="AI1215" s="427"/>
      <c r="AJ1215" s="427"/>
      <c r="AK1215" s="427"/>
      <c r="AL1215" s="427"/>
      <c r="AM1215" s="427"/>
      <c r="AN1215" s="427"/>
      <c r="AO1215" s="427"/>
      <c r="AP1215" s="427"/>
      <c r="AQ1215" s="427"/>
      <c r="AR1215" s="427"/>
      <c r="AS1215" s="427"/>
      <c r="AT1215" s="427"/>
      <c r="AU1215" s="427"/>
      <c r="AV1215" s="427"/>
      <c r="AW1215" s="427"/>
      <c r="AX1215" s="427"/>
      <c r="AY1215" s="427"/>
      <c r="AZ1215" s="427"/>
      <c r="BA1215" s="427"/>
      <c r="BB1215" s="427"/>
      <c r="BC1215" s="427"/>
      <c r="BD1215" s="427"/>
      <c r="BE1215" s="427"/>
      <c r="BF1215" s="427"/>
      <c r="BG1215" s="427"/>
      <c r="BH1215" s="427"/>
      <c r="BI1215" s="427"/>
      <c r="BJ1215" s="427"/>
      <c r="BK1215" s="427"/>
      <c r="BL1215" s="427"/>
      <c r="BM1215" s="427"/>
      <c r="BN1215" s="427"/>
      <c r="BO1215" s="427"/>
      <c r="BP1215" s="427"/>
      <c r="BQ1215" s="427"/>
      <c r="BR1215" s="427"/>
      <c r="BS1215" s="427"/>
      <c r="BT1215" s="427"/>
      <c r="BU1215" s="427"/>
      <c r="BV1215" s="427"/>
      <c r="BW1215" s="427"/>
      <c r="BX1215" s="427"/>
      <c r="BY1215" s="427"/>
      <c r="BZ1215" s="427"/>
      <c r="CA1215" s="427"/>
      <c r="CB1215" s="427"/>
      <c r="CC1215" s="427"/>
      <c r="CD1215" s="427"/>
      <c r="CE1215" s="427"/>
      <c r="CF1215" s="427"/>
      <c r="CG1215" s="427"/>
      <c r="CH1215" s="427"/>
      <c r="CI1215" s="427"/>
      <c r="CJ1215" s="427"/>
      <c r="CK1215" s="427"/>
      <c r="CL1215" s="427"/>
      <c r="CM1215" s="427"/>
    </row>
    <row r="1216">
      <c r="AD1216" s="427"/>
      <c r="AE1216" s="427"/>
      <c r="AF1216" s="427"/>
      <c r="AG1216" s="427"/>
      <c r="AH1216" s="427"/>
      <c r="AI1216" s="427"/>
      <c r="AJ1216" s="427"/>
      <c r="AK1216" s="427"/>
      <c r="AL1216" s="427"/>
      <c r="AM1216" s="427"/>
      <c r="AN1216" s="427"/>
      <c r="AO1216" s="427"/>
      <c r="AP1216" s="427"/>
      <c r="AQ1216" s="427"/>
      <c r="AR1216" s="427"/>
      <c r="AS1216" s="427"/>
      <c r="AT1216" s="427"/>
      <c r="AU1216" s="427"/>
      <c r="AV1216" s="427"/>
      <c r="AW1216" s="427"/>
      <c r="AX1216" s="427"/>
      <c r="AY1216" s="427"/>
      <c r="AZ1216" s="427"/>
      <c r="BA1216" s="427"/>
      <c r="BB1216" s="427"/>
      <c r="BC1216" s="427"/>
      <c r="BD1216" s="427"/>
      <c r="BE1216" s="427"/>
      <c r="BF1216" s="427"/>
      <c r="BG1216" s="427"/>
      <c r="BH1216" s="427"/>
      <c r="BI1216" s="427"/>
      <c r="BJ1216" s="427"/>
      <c r="BK1216" s="427"/>
      <c r="BL1216" s="427"/>
      <c r="BM1216" s="427"/>
      <c r="BN1216" s="427"/>
      <c r="BO1216" s="427"/>
      <c r="BP1216" s="427"/>
      <c r="BQ1216" s="427"/>
      <c r="BR1216" s="427"/>
      <c r="BS1216" s="427"/>
      <c r="BT1216" s="427"/>
      <c r="BU1216" s="427"/>
      <c r="BV1216" s="427"/>
      <c r="BW1216" s="427"/>
      <c r="BX1216" s="427"/>
      <c r="BY1216" s="427"/>
      <c r="BZ1216" s="427"/>
      <c r="CA1216" s="427"/>
      <c r="CB1216" s="427"/>
      <c r="CC1216" s="427"/>
      <c r="CD1216" s="427"/>
      <c r="CE1216" s="427"/>
      <c r="CF1216" s="427"/>
      <c r="CG1216" s="427"/>
      <c r="CH1216" s="427"/>
      <c r="CI1216" s="427"/>
      <c r="CJ1216" s="427"/>
      <c r="CK1216" s="427"/>
      <c r="CL1216" s="427"/>
      <c r="CM1216" s="427"/>
    </row>
    <row r="1217">
      <c r="AD1217" s="427"/>
      <c r="AE1217" s="427"/>
      <c r="AF1217" s="427"/>
      <c r="AG1217" s="427"/>
      <c r="AH1217" s="427"/>
      <c r="AI1217" s="427"/>
      <c r="AJ1217" s="427"/>
      <c r="AK1217" s="427"/>
      <c r="AL1217" s="427"/>
      <c r="AM1217" s="427"/>
      <c r="AN1217" s="427"/>
      <c r="AO1217" s="427"/>
      <c r="AP1217" s="427"/>
      <c r="AQ1217" s="427"/>
      <c r="AR1217" s="427"/>
      <c r="AS1217" s="427"/>
      <c r="AT1217" s="427"/>
      <c r="AU1217" s="427"/>
      <c r="AV1217" s="427"/>
      <c r="AW1217" s="427"/>
      <c r="AX1217" s="427"/>
      <c r="AY1217" s="427"/>
      <c r="AZ1217" s="427"/>
      <c r="BA1217" s="427"/>
      <c r="BB1217" s="427"/>
      <c r="BC1217" s="427"/>
      <c r="BD1217" s="427"/>
      <c r="BE1217" s="427"/>
      <c r="BF1217" s="427"/>
      <c r="BG1217" s="427"/>
      <c r="BH1217" s="427"/>
      <c r="BI1217" s="427"/>
      <c r="BJ1217" s="427"/>
      <c r="BK1217" s="427"/>
      <c r="BL1217" s="427"/>
      <c r="BM1217" s="427"/>
      <c r="BN1217" s="427"/>
      <c r="BO1217" s="427"/>
      <c r="BP1217" s="427"/>
      <c r="BQ1217" s="427"/>
      <c r="BR1217" s="427"/>
      <c r="BS1217" s="427"/>
      <c r="BT1217" s="427"/>
      <c r="BU1217" s="427"/>
      <c r="BV1217" s="427"/>
      <c r="BW1217" s="427"/>
      <c r="BX1217" s="427"/>
      <c r="BY1217" s="427"/>
      <c r="BZ1217" s="427"/>
      <c r="CA1217" s="427"/>
      <c r="CB1217" s="427"/>
      <c r="CC1217" s="427"/>
      <c r="CD1217" s="427"/>
      <c r="CE1217" s="427"/>
      <c r="CF1217" s="427"/>
      <c r="CG1217" s="427"/>
      <c r="CH1217" s="427"/>
      <c r="CI1217" s="427"/>
      <c r="CJ1217" s="427"/>
      <c r="CK1217" s="427"/>
      <c r="CL1217" s="427"/>
      <c r="CM1217" s="427"/>
    </row>
    <row r="1218">
      <c r="AD1218" s="427"/>
      <c r="AE1218" s="427"/>
      <c r="AF1218" s="427"/>
      <c r="AG1218" s="427"/>
      <c r="AH1218" s="427"/>
      <c r="AI1218" s="427"/>
      <c r="AJ1218" s="427"/>
      <c r="AK1218" s="427"/>
      <c r="AL1218" s="427"/>
      <c r="AM1218" s="427"/>
      <c r="AN1218" s="427"/>
      <c r="AO1218" s="427"/>
      <c r="AP1218" s="427"/>
      <c r="AQ1218" s="427"/>
      <c r="AR1218" s="427"/>
      <c r="AS1218" s="427"/>
      <c r="AT1218" s="427"/>
      <c r="AU1218" s="427"/>
      <c r="AV1218" s="427"/>
      <c r="AW1218" s="427"/>
      <c r="AX1218" s="427"/>
      <c r="AY1218" s="427"/>
      <c r="AZ1218" s="427"/>
      <c r="BA1218" s="427"/>
      <c r="BB1218" s="427"/>
      <c r="BC1218" s="427"/>
      <c r="BD1218" s="427"/>
      <c r="BE1218" s="427"/>
      <c r="BF1218" s="427"/>
      <c r="BG1218" s="427"/>
      <c r="BH1218" s="427"/>
      <c r="BI1218" s="427"/>
      <c r="BJ1218" s="427"/>
      <c r="BK1218" s="427"/>
      <c r="BL1218" s="427"/>
      <c r="BM1218" s="427"/>
      <c r="BN1218" s="427"/>
      <c r="BO1218" s="427"/>
      <c r="BP1218" s="427"/>
      <c r="BQ1218" s="427"/>
      <c r="BR1218" s="427"/>
      <c r="BS1218" s="427"/>
      <c r="BT1218" s="427"/>
      <c r="BU1218" s="427"/>
      <c r="BV1218" s="427"/>
      <c r="BW1218" s="427"/>
      <c r="BX1218" s="427"/>
      <c r="BY1218" s="427"/>
      <c r="BZ1218" s="427"/>
      <c r="CA1218" s="427"/>
      <c r="CB1218" s="427"/>
      <c r="CC1218" s="427"/>
      <c r="CD1218" s="427"/>
      <c r="CE1218" s="427"/>
      <c r="CF1218" s="427"/>
      <c r="CG1218" s="427"/>
      <c r="CH1218" s="427"/>
      <c r="CI1218" s="427"/>
      <c r="CJ1218" s="427"/>
      <c r="CK1218" s="427"/>
      <c r="CL1218" s="427"/>
      <c r="CM1218" s="427"/>
    </row>
    <row r="1219">
      <c r="AD1219" s="427"/>
      <c r="AE1219" s="427"/>
      <c r="AF1219" s="427"/>
      <c r="AG1219" s="427"/>
      <c r="AH1219" s="427"/>
      <c r="AI1219" s="427"/>
      <c r="AJ1219" s="427"/>
      <c r="AK1219" s="427"/>
      <c r="AL1219" s="427"/>
      <c r="AM1219" s="427"/>
      <c r="AN1219" s="427"/>
      <c r="AO1219" s="427"/>
      <c r="AP1219" s="427"/>
      <c r="AQ1219" s="427"/>
      <c r="AR1219" s="427"/>
      <c r="AS1219" s="427"/>
      <c r="AT1219" s="427"/>
      <c r="AU1219" s="427"/>
      <c r="AV1219" s="427"/>
      <c r="AW1219" s="427"/>
      <c r="AX1219" s="427"/>
      <c r="AY1219" s="427"/>
      <c r="AZ1219" s="427"/>
      <c r="BA1219" s="427"/>
      <c r="BB1219" s="427"/>
      <c r="BC1219" s="427"/>
      <c r="BD1219" s="427"/>
      <c r="BE1219" s="427"/>
      <c r="BF1219" s="427"/>
      <c r="BG1219" s="427"/>
      <c r="BH1219" s="427"/>
      <c r="BI1219" s="427"/>
      <c r="BJ1219" s="427"/>
      <c r="BK1219" s="427"/>
      <c r="BL1219" s="427"/>
      <c r="BM1219" s="427"/>
      <c r="BN1219" s="427"/>
      <c r="BO1219" s="427"/>
      <c r="BP1219" s="427"/>
      <c r="BQ1219" s="427"/>
      <c r="BR1219" s="427"/>
      <c r="BS1219" s="427"/>
      <c r="BT1219" s="427"/>
      <c r="BU1219" s="427"/>
      <c r="BV1219" s="427"/>
      <c r="BW1219" s="427"/>
      <c r="BX1219" s="427"/>
      <c r="BY1219" s="427"/>
      <c r="BZ1219" s="427"/>
      <c r="CA1219" s="427"/>
      <c r="CB1219" s="427"/>
      <c r="CC1219" s="427"/>
      <c r="CD1219" s="427"/>
      <c r="CE1219" s="427"/>
      <c r="CF1219" s="427"/>
      <c r="CG1219" s="427"/>
      <c r="CH1219" s="427"/>
      <c r="CI1219" s="427"/>
      <c r="CJ1219" s="427"/>
      <c r="CK1219" s="427"/>
      <c r="CL1219" s="427"/>
      <c r="CM1219" s="427"/>
    </row>
    <row r="1220">
      <c r="AD1220" s="427"/>
      <c r="AE1220" s="427"/>
      <c r="AF1220" s="427"/>
      <c r="AG1220" s="427"/>
      <c r="AH1220" s="427"/>
      <c r="AI1220" s="427"/>
      <c r="AJ1220" s="427"/>
      <c r="AK1220" s="427"/>
      <c r="AL1220" s="427"/>
      <c r="AM1220" s="427"/>
      <c r="AN1220" s="427"/>
      <c r="AO1220" s="427"/>
      <c r="AP1220" s="427"/>
      <c r="AQ1220" s="427"/>
      <c r="AR1220" s="427"/>
      <c r="AS1220" s="427"/>
      <c r="AT1220" s="427"/>
      <c r="AU1220" s="427"/>
      <c r="AV1220" s="427"/>
      <c r="AW1220" s="427"/>
      <c r="AX1220" s="427"/>
      <c r="AY1220" s="427"/>
      <c r="AZ1220" s="427"/>
      <c r="BA1220" s="427"/>
      <c r="BB1220" s="427"/>
      <c r="BC1220" s="427"/>
      <c r="BD1220" s="427"/>
      <c r="BE1220" s="427"/>
      <c r="BF1220" s="427"/>
      <c r="BG1220" s="427"/>
      <c r="BH1220" s="427"/>
      <c r="BI1220" s="427"/>
      <c r="BJ1220" s="427"/>
      <c r="BK1220" s="427"/>
      <c r="BL1220" s="427"/>
      <c r="BM1220" s="427"/>
      <c r="BN1220" s="427"/>
      <c r="BO1220" s="427"/>
      <c r="BP1220" s="427"/>
      <c r="BQ1220" s="427"/>
      <c r="BR1220" s="427"/>
      <c r="BS1220" s="427"/>
      <c r="BT1220" s="427"/>
      <c r="BU1220" s="427"/>
      <c r="BV1220" s="427"/>
      <c r="BW1220" s="427"/>
      <c r="BX1220" s="427"/>
      <c r="BY1220" s="427"/>
      <c r="BZ1220" s="427"/>
      <c r="CA1220" s="427"/>
      <c r="CB1220" s="427"/>
      <c r="CC1220" s="427"/>
      <c r="CD1220" s="427"/>
      <c r="CE1220" s="427"/>
      <c r="CF1220" s="427"/>
      <c r="CG1220" s="427"/>
      <c r="CH1220" s="427"/>
      <c r="CI1220" s="427"/>
      <c r="CJ1220" s="427"/>
      <c r="CK1220" s="427"/>
      <c r="CL1220" s="427"/>
      <c r="CM1220" s="427"/>
    </row>
    <row r="1221">
      <c r="AD1221" s="427"/>
      <c r="AE1221" s="427"/>
      <c r="AF1221" s="427"/>
      <c r="AG1221" s="427"/>
      <c r="AH1221" s="427"/>
      <c r="AI1221" s="427"/>
      <c r="AJ1221" s="427"/>
      <c r="AK1221" s="427"/>
      <c r="AL1221" s="427"/>
      <c r="AM1221" s="427"/>
      <c r="AN1221" s="427"/>
      <c r="AO1221" s="427"/>
      <c r="AP1221" s="427"/>
      <c r="AQ1221" s="427"/>
      <c r="AR1221" s="427"/>
      <c r="AS1221" s="427"/>
      <c r="AT1221" s="427"/>
      <c r="AU1221" s="427"/>
      <c r="AV1221" s="427"/>
      <c r="AW1221" s="427"/>
      <c r="AX1221" s="427"/>
      <c r="AY1221" s="427"/>
      <c r="AZ1221" s="427"/>
      <c r="BA1221" s="427"/>
      <c r="BB1221" s="427"/>
      <c r="BC1221" s="427"/>
      <c r="BD1221" s="427"/>
      <c r="BE1221" s="427"/>
      <c r="BF1221" s="427"/>
      <c r="BG1221" s="427"/>
      <c r="BH1221" s="427"/>
      <c r="BI1221" s="427"/>
      <c r="BJ1221" s="427"/>
      <c r="BK1221" s="427"/>
      <c r="BL1221" s="427"/>
      <c r="BM1221" s="427"/>
      <c r="BN1221" s="427"/>
      <c r="BO1221" s="427"/>
      <c r="BP1221" s="427"/>
      <c r="BQ1221" s="427"/>
      <c r="BR1221" s="427"/>
      <c r="BS1221" s="427"/>
      <c r="BT1221" s="427"/>
      <c r="BU1221" s="427"/>
      <c r="BV1221" s="427"/>
      <c r="BW1221" s="427"/>
      <c r="BX1221" s="427"/>
      <c r="BY1221" s="427"/>
      <c r="BZ1221" s="427"/>
      <c r="CA1221" s="427"/>
      <c r="CB1221" s="427"/>
      <c r="CC1221" s="427"/>
      <c r="CD1221" s="427"/>
      <c r="CE1221" s="427"/>
      <c r="CF1221" s="427"/>
      <c r="CG1221" s="427"/>
      <c r="CH1221" s="427"/>
      <c r="CI1221" s="427"/>
      <c r="CJ1221" s="427"/>
      <c r="CK1221" s="427"/>
      <c r="CL1221" s="427"/>
      <c r="CM1221" s="427"/>
    </row>
    <row r="1222">
      <c r="AD1222" s="427"/>
      <c r="AE1222" s="427"/>
      <c r="AF1222" s="427"/>
      <c r="AG1222" s="427"/>
      <c r="AH1222" s="427"/>
      <c r="AI1222" s="427"/>
      <c r="AJ1222" s="427"/>
      <c r="AK1222" s="427"/>
      <c r="AL1222" s="427"/>
      <c r="AM1222" s="427"/>
      <c r="AN1222" s="427"/>
      <c r="AO1222" s="427"/>
      <c r="AP1222" s="427"/>
      <c r="AQ1222" s="427"/>
      <c r="AR1222" s="427"/>
      <c r="AS1222" s="427"/>
      <c r="AT1222" s="427"/>
      <c r="AU1222" s="427"/>
      <c r="AV1222" s="427"/>
      <c r="AW1222" s="427"/>
      <c r="AX1222" s="427"/>
      <c r="AY1222" s="427"/>
      <c r="AZ1222" s="427"/>
      <c r="BA1222" s="427"/>
      <c r="BB1222" s="427"/>
      <c r="BC1222" s="427"/>
      <c r="BD1222" s="427"/>
      <c r="BE1222" s="427"/>
      <c r="BF1222" s="427"/>
      <c r="BG1222" s="427"/>
      <c r="BH1222" s="427"/>
      <c r="BI1222" s="427"/>
      <c r="BJ1222" s="427"/>
      <c r="BK1222" s="427"/>
      <c r="BL1222" s="427"/>
      <c r="BM1222" s="427"/>
      <c r="BN1222" s="427"/>
      <c r="BO1222" s="427"/>
      <c r="BP1222" s="427"/>
      <c r="BQ1222" s="427"/>
      <c r="BR1222" s="427"/>
      <c r="BS1222" s="427"/>
      <c r="BT1222" s="427"/>
      <c r="BU1222" s="427"/>
      <c r="BV1222" s="427"/>
      <c r="BW1222" s="427"/>
      <c r="BX1222" s="427"/>
      <c r="BY1222" s="427"/>
      <c r="BZ1222" s="427"/>
      <c r="CA1222" s="427"/>
      <c r="CB1222" s="427"/>
      <c r="CC1222" s="427"/>
      <c r="CD1222" s="427"/>
      <c r="CE1222" s="427"/>
      <c r="CF1222" s="427"/>
      <c r="CG1222" s="427"/>
      <c r="CH1222" s="427"/>
      <c r="CI1222" s="427"/>
      <c r="CJ1222" s="427"/>
      <c r="CK1222" s="427"/>
      <c r="CL1222" s="427"/>
      <c r="CM1222" s="427"/>
    </row>
    <row r="1223">
      <c r="AD1223" s="427"/>
      <c r="AE1223" s="427"/>
      <c r="AF1223" s="427"/>
      <c r="AG1223" s="427"/>
      <c r="AH1223" s="427"/>
      <c r="AI1223" s="427"/>
      <c r="AJ1223" s="427"/>
      <c r="AK1223" s="427"/>
      <c r="AL1223" s="427"/>
      <c r="AM1223" s="427"/>
      <c r="AN1223" s="427"/>
      <c r="AO1223" s="427"/>
      <c r="AP1223" s="427"/>
      <c r="AQ1223" s="427"/>
      <c r="AR1223" s="427"/>
      <c r="AS1223" s="427"/>
      <c r="AT1223" s="427"/>
      <c r="AU1223" s="427"/>
      <c r="AV1223" s="427"/>
      <c r="AW1223" s="427"/>
      <c r="AX1223" s="427"/>
      <c r="AY1223" s="427"/>
      <c r="AZ1223" s="427"/>
      <c r="BA1223" s="427"/>
      <c r="BB1223" s="427"/>
      <c r="BC1223" s="427"/>
      <c r="BD1223" s="427"/>
      <c r="BE1223" s="427"/>
      <c r="BF1223" s="427"/>
      <c r="BG1223" s="427"/>
      <c r="BH1223" s="427"/>
      <c r="BI1223" s="427"/>
      <c r="BJ1223" s="427"/>
      <c r="BK1223" s="427"/>
      <c r="BL1223" s="427"/>
      <c r="BM1223" s="427"/>
      <c r="BN1223" s="427"/>
      <c r="BO1223" s="427"/>
      <c r="BP1223" s="427"/>
      <c r="BQ1223" s="427"/>
      <c r="BR1223" s="427"/>
      <c r="BS1223" s="427"/>
      <c r="BT1223" s="427"/>
      <c r="BU1223" s="427"/>
      <c r="BV1223" s="427"/>
      <c r="BW1223" s="427"/>
      <c r="BX1223" s="427"/>
      <c r="BY1223" s="427"/>
      <c r="BZ1223" s="427"/>
      <c r="CA1223" s="427"/>
      <c r="CB1223" s="427"/>
      <c r="CC1223" s="427"/>
      <c r="CD1223" s="427"/>
      <c r="CE1223" s="427"/>
      <c r="CF1223" s="427"/>
      <c r="CG1223" s="427"/>
      <c r="CH1223" s="427"/>
      <c r="CI1223" s="427"/>
      <c r="CJ1223" s="427"/>
      <c r="CK1223" s="427"/>
      <c r="CL1223" s="427"/>
      <c r="CM1223" s="427"/>
    </row>
    <row r="1224">
      <c r="AD1224" s="427"/>
      <c r="AE1224" s="427"/>
      <c r="AF1224" s="427"/>
      <c r="AG1224" s="427"/>
      <c r="AH1224" s="427"/>
      <c r="AI1224" s="427"/>
      <c r="AJ1224" s="427"/>
      <c r="AK1224" s="427"/>
      <c r="AL1224" s="427"/>
      <c r="AM1224" s="427"/>
      <c r="AN1224" s="427"/>
      <c r="AO1224" s="427"/>
      <c r="AP1224" s="427"/>
      <c r="AQ1224" s="427"/>
      <c r="AR1224" s="427"/>
      <c r="AS1224" s="427"/>
      <c r="AT1224" s="427"/>
      <c r="AU1224" s="427"/>
      <c r="AV1224" s="427"/>
      <c r="AW1224" s="427"/>
      <c r="AX1224" s="427"/>
      <c r="AY1224" s="427"/>
      <c r="AZ1224" s="427"/>
      <c r="BA1224" s="427"/>
      <c r="BB1224" s="427"/>
      <c r="BC1224" s="427"/>
      <c r="BD1224" s="427"/>
      <c r="BE1224" s="427"/>
      <c r="BF1224" s="427"/>
      <c r="BG1224" s="427"/>
      <c r="BH1224" s="427"/>
      <c r="BI1224" s="427"/>
      <c r="BJ1224" s="427"/>
      <c r="BK1224" s="427"/>
      <c r="BL1224" s="427"/>
      <c r="BM1224" s="427"/>
      <c r="BN1224" s="427"/>
      <c r="BO1224" s="427"/>
      <c r="BP1224" s="427"/>
      <c r="BQ1224" s="427"/>
      <c r="BR1224" s="427"/>
      <c r="BS1224" s="427"/>
      <c r="BT1224" s="427"/>
      <c r="BU1224" s="427"/>
      <c r="BV1224" s="427"/>
      <c r="BW1224" s="427"/>
      <c r="BX1224" s="427"/>
      <c r="BY1224" s="427"/>
      <c r="BZ1224" s="427"/>
      <c r="CA1224" s="427"/>
      <c r="CB1224" s="427"/>
      <c r="CC1224" s="427"/>
      <c r="CD1224" s="427"/>
      <c r="CE1224" s="427"/>
      <c r="CF1224" s="427"/>
      <c r="CG1224" s="427"/>
      <c r="CH1224" s="427"/>
      <c r="CI1224" s="427"/>
      <c r="CJ1224" s="427"/>
      <c r="CK1224" s="427"/>
      <c r="CL1224" s="427"/>
      <c r="CM1224" s="427"/>
    </row>
    <row r="1225">
      <c r="AD1225" s="427"/>
      <c r="AE1225" s="427"/>
      <c r="AF1225" s="427"/>
      <c r="AG1225" s="427"/>
      <c r="AH1225" s="427"/>
      <c r="AI1225" s="427"/>
      <c r="AJ1225" s="427"/>
      <c r="AK1225" s="427"/>
      <c r="AL1225" s="427"/>
      <c r="AM1225" s="427"/>
      <c r="AN1225" s="427"/>
      <c r="AO1225" s="427"/>
      <c r="AP1225" s="427"/>
      <c r="AQ1225" s="427"/>
      <c r="AR1225" s="427"/>
      <c r="AS1225" s="427"/>
      <c r="AT1225" s="427"/>
      <c r="AU1225" s="427"/>
      <c r="AV1225" s="427"/>
      <c r="AW1225" s="427"/>
      <c r="AX1225" s="427"/>
      <c r="AY1225" s="427"/>
      <c r="AZ1225" s="427"/>
      <c r="BA1225" s="427"/>
      <c r="BB1225" s="427"/>
      <c r="BC1225" s="427"/>
      <c r="BD1225" s="427"/>
      <c r="BE1225" s="427"/>
      <c r="BF1225" s="427"/>
      <c r="BG1225" s="427"/>
      <c r="BH1225" s="427"/>
      <c r="BI1225" s="427"/>
      <c r="BJ1225" s="427"/>
      <c r="BK1225" s="427"/>
      <c r="BL1225" s="427"/>
      <c r="BM1225" s="427"/>
      <c r="BN1225" s="427"/>
      <c r="BO1225" s="427"/>
      <c r="BP1225" s="427"/>
      <c r="BQ1225" s="427"/>
      <c r="BR1225" s="427"/>
      <c r="BS1225" s="427"/>
      <c r="BT1225" s="427"/>
      <c r="BU1225" s="427"/>
      <c r="BV1225" s="427"/>
      <c r="BW1225" s="427"/>
      <c r="BX1225" s="427"/>
      <c r="BY1225" s="427"/>
      <c r="BZ1225" s="427"/>
      <c r="CA1225" s="427"/>
      <c r="CB1225" s="427"/>
      <c r="CC1225" s="427"/>
      <c r="CD1225" s="427"/>
      <c r="CE1225" s="427"/>
      <c r="CF1225" s="427"/>
      <c r="CG1225" s="427"/>
      <c r="CH1225" s="427"/>
      <c r="CI1225" s="427"/>
      <c r="CJ1225" s="427"/>
      <c r="CK1225" s="427"/>
      <c r="CL1225" s="427"/>
      <c r="CM1225" s="427"/>
    </row>
    <row r="1226">
      <c r="AD1226" s="427"/>
      <c r="AE1226" s="427"/>
      <c r="AF1226" s="427"/>
      <c r="AG1226" s="427"/>
      <c r="AH1226" s="427"/>
      <c r="AI1226" s="427"/>
      <c r="AJ1226" s="427"/>
      <c r="AK1226" s="427"/>
      <c r="AL1226" s="427"/>
      <c r="AM1226" s="427"/>
      <c r="AN1226" s="427"/>
      <c r="AO1226" s="427"/>
      <c r="AP1226" s="427"/>
      <c r="AQ1226" s="427"/>
      <c r="AR1226" s="427"/>
      <c r="AS1226" s="427"/>
      <c r="AT1226" s="427"/>
      <c r="AU1226" s="427"/>
      <c r="AV1226" s="427"/>
      <c r="AW1226" s="427"/>
      <c r="AX1226" s="427"/>
      <c r="AY1226" s="427"/>
      <c r="AZ1226" s="427"/>
      <c r="BA1226" s="427"/>
      <c r="BB1226" s="427"/>
      <c r="BC1226" s="427"/>
      <c r="BD1226" s="427"/>
      <c r="BE1226" s="427"/>
      <c r="BF1226" s="427"/>
      <c r="BG1226" s="427"/>
      <c r="BH1226" s="427"/>
      <c r="BI1226" s="427"/>
      <c r="BJ1226" s="427"/>
      <c r="BK1226" s="427"/>
      <c r="BL1226" s="427"/>
      <c r="BM1226" s="427"/>
      <c r="BN1226" s="427"/>
      <c r="BO1226" s="427"/>
      <c r="BP1226" s="427"/>
      <c r="BQ1226" s="427"/>
      <c r="BR1226" s="427"/>
      <c r="BS1226" s="427"/>
      <c r="BT1226" s="427"/>
      <c r="BU1226" s="427"/>
      <c r="BV1226" s="427"/>
      <c r="BW1226" s="427"/>
      <c r="BX1226" s="427"/>
      <c r="BY1226" s="427"/>
      <c r="BZ1226" s="427"/>
      <c r="CA1226" s="427"/>
      <c r="CB1226" s="427"/>
      <c r="CC1226" s="427"/>
      <c r="CD1226" s="427"/>
      <c r="CE1226" s="427"/>
      <c r="CF1226" s="427"/>
      <c r="CG1226" s="427"/>
      <c r="CH1226" s="427"/>
      <c r="CI1226" s="427"/>
      <c r="CJ1226" s="427"/>
      <c r="CK1226" s="427"/>
      <c r="CL1226" s="427"/>
      <c r="CM1226" s="427"/>
    </row>
    <row r="1227">
      <c r="AD1227" s="427"/>
      <c r="AE1227" s="427"/>
      <c r="AF1227" s="427"/>
      <c r="AG1227" s="427"/>
      <c r="AH1227" s="427"/>
      <c r="AI1227" s="427"/>
      <c r="AJ1227" s="427"/>
      <c r="AK1227" s="427"/>
      <c r="AL1227" s="427"/>
      <c r="AM1227" s="427"/>
      <c r="AN1227" s="427"/>
      <c r="AO1227" s="427"/>
      <c r="AP1227" s="427"/>
      <c r="AQ1227" s="427"/>
      <c r="AR1227" s="427"/>
      <c r="AS1227" s="427"/>
      <c r="AT1227" s="427"/>
      <c r="AU1227" s="427"/>
      <c r="AV1227" s="427"/>
      <c r="AW1227" s="427"/>
      <c r="AX1227" s="427"/>
      <c r="AY1227" s="427"/>
      <c r="AZ1227" s="427"/>
      <c r="BA1227" s="427"/>
      <c r="BB1227" s="427"/>
      <c r="BC1227" s="427"/>
      <c r="BD1227" s="427"/>
      <c r="BE1227" s="427"/>
      <c r="BF1227" s="427"/>
      <c r="BG1227" s="427"/>
      <c r="BH1227" s="427"/>
      <c r="BI1227" s="427"/>
      <c r="BJ1227" s="427"/>
      <c r="BK1227" s="427"/>
      <c r="BL1227" s="427"/>
      <c r="BM1227" s="427"/>
      <c r="BN1227" s="427"/>
      <c r="BO1227" s="427"/>
      <c r="BP1227" s="427"/>
      <c r="BQ1227" s="427"/>
      <c r="BR1227" s="427"/>
      <c r="BS1227" s="427"/>
      <c r="BT1227" s="427"/>
      <c r="BU1227" s="427"/>
      <c r="BV1227" s="427"/>
      <c r="BW1227" s="427"/>
      <c r="BX1227" s="427"/>
      <c r="BY1227" s="427"/>
      <c r="BZ1227" s="427"/>
      <c r="CA1227" s="427"/>
      <c r="CB1227" s="427"/>
      <c r="CC1227" s="427"/>
      <c r="CD1227" s="427"/>
      <c r="CE1227" s="427"/>
      <c r="CF1227" s="427"/>
      <c r="CG1227" s="427"/>
      <c r="CH1227" s="427"/>
      <c r="CI1227" s="427"/>
      <c r="CJ1227" s="427"/>
      <c r="CK1227" s="427"/>
      <c r="CL1227" s="427"/>
      <c r="CM1227" s="427"/>
    </row>
    <row r="1228">
      <c r="AD1228" s="427"/>
      <c r="AE1228" s="427"/>
      <c r="AF1228" s="427"/>
      <c r="AG1228" s="427"/>
      <c r="AH1228" s="427"/>
      <c r="AI1228" s="427"/>
      <c r="AJ1228" s="427"/>
      <c r="AK1228" s="427"/>
      <c r="AL1228" s="427"/>
      <c r="AM1228" s="427"/>
      <c r="AN1228" s="427"/>
      <c r="AO1228" s="427"/>
      <c r="AP1228" s="427"/>
      <c r="AQ1228" s="427"/>
      <c r="AR1228" s="427"/>
      <c r="AS1228" s="427"/>
      <c r="AT1228" s="427"/>
      <c r="AU1228" s="427"/>
      <c r="AV1228" s="427"/>
      <c r="AW1228" s="427"/>
      <c r="AX1228" s="427"/>
      <c r="AY1228" s="427"/>
      <c r="AZ1228" s="427"/>
      <c r="BA1228" s="427"/>
      <c r="BB1228" s="427"/>
      <c r="BC1228" s="427"/>
      <c r="BD1228" s="427"/>
      <c r="BE1228" s="427"/>
      <c r="BF1228" s="427"/>
      <c r="BG1228" s="427"/>
      <c r="BH1228" s="427"/>
      <c r="BI1228" s="427"/>
      <c r="BJ1228" s="427"/>
      <c r="BK1228" s="427"/>
      <c r="BL1228" s="427"/>
      <c r="BM1228" s="427"/>
      <c r="BN1228" s="427"/>
      <c r="BO1228" s="427"/>
      <c r="BP1228" s="427"/>
      <c r="BQ1228" s="427"/>
      <c r="BR1228" s="427"/>
      <c r="BS1228" s="427"/>
      <c r="BT1228" s="427"/>
      <c r="BU1228" s="427"/>
      <c r="BV1228" s="427"/>
      <c r="BW1228" s="427"/>
      <c r="BX1228" s="427"/>
      <c r="BY1228" s="427"/>
      <c r="BZ1228" s="427"/>
      <c r="CA1228" s="427"/>
      <c r="CB1228" s="427"/>
      <c r="CC1228" s="427"/>
      <c r="CD1228" s="427"/>
      <c r="CE1228" s="427"/>
      <c r="CF1228" s="427"/>
      <c r="CG1228" s="427"/>
      <c r="CH1228" s="427"/>
      <c r="CI1228" s="427"/>
      <c r="CJ1228" s="427"/>
      <c r="CK1228" s="427"/>
      <c r="CL1228" s="427"/>
      <c r="CM1228" s="427"/>
    </row>
    <row r="1229">
      <c r="AD1229" s="427"/>
      <c r="AE1229" s="427"/>
      <c r="AF1229" s="427"/>
      <c r="AG1229" s="427"/>
      <c r="AH1229" s="427"/>
      <c r="AI1229" s="427"/>
      <c r="AJ1229" s="427"/>
      <c r="AK1229" s="427"/>
      <c r="AL1229" s="427"/>
      <c r="AM1229" s="427"/>
      <c r="AN1229" s="427"/>
      <c r="AO1229" s="427"/>
      <c r="AP1229" s="427"/>
      <c r="AQ1229" s="427"/>
      <c r="AR1229" s="427"/>
      <c r="AS1229" s="427"/>
      <c r="AT1229" s="427"/>
      <c r="AU1229" s="427"/>
      <c r="AV1229" s="427"/>
      <c r="AW1229" s="427"/>
      <c r="AX1229" s="427"/>
      <c r="AY1229" s="427"/>
      <c r="AZ1229" s="427"/>
      <c r="BA1229" s="427"/>
      <c r="BB1229" s="427"/>
      <c r="BC1229" s="427"/>
      <c r="BD1229" s="427"/>
      <c r="BE1229" s="427"/>
      <c r="BF1229" s="427"/>
      <c r="BG1229" s="427"/>
      <c r="BH1229" s="427"/>
      <c r="BI1229" s="427"/>
      <c r="BJ1229" s="427"/>
      <c r="BK1229" s="427"/>
      <c r="BL1229" s="427"/>
      <c r="BM1229" s="427"/>
      <c r="BN1229" s="427"/>
      <c r="BO1229" s="427"/>
      <c r="BP1229" s="427"/>
      <c r="BQ1229" s="427"/>
      <c r="BR1229" s="427"/>
      <c r="BS1229" s="427"/>
      <c r="BT1229" s="427"/>
      <c r="BU1229" s="427"/>
      <c r="BV1229" s="427"/>
      <c r="BW1229" s="427"/>
      <c r="BX1229" s="427"/>
      <c r="BY1229" s="427"/>
      <c r="BZ1229" s="427"/>
      <c r="CA1229" s="427"/>
      <c r="CB1229" s="427"/>
      <c r="CC1229" s="427"/>
      <c r="CD1229" s="427"/>
      <c r="CE1229" s="427"/>
      <c r="CF1229" s="427"/>
      <c r="CG1229" s="427"/>
      <c r="CH1229" s="427"/>
      <c r="CI1229" s="427"/>
      <c r="CJ1229" s="427"/>
      <c r="CK1229" s="427"/>
      <c r="CL1229" s="427"/>
      <c r="CM1229" s="427"/>
    </row>
    <row r="1230">
      <c r="AD1230" s="427"/>
      <c r="AE1230" s="427"/>
      <c r="AF1230" s="427"/>
      <c r="AG1230" s="427"/>
      <c r="AH1230" s="427"/>
      <c r="AI1230" s="427"/>
      <c r="AJ1230" s="427"/>
      <c r="AK1230" s="427"/>
      <c r="AL1230" s="427"/>
      <c r="AM1230" s="427"/>
      <c r="AN1230" s="427"/>
      <c r="AO1230" s="427"/>
      <c r="AP1230" s="427"/>
      <c r="AQ1230" s="427"/>
      <c r="AR1230" s="427"/>
      <c r="AS1230" s="427"/>
      <c r="AT1230" s="427"/>
      <c r="AU1230" s="427"/>
      <c r="AV1230" s="427"/>
      <c r="AW1230" s="427"/>
      <c r="AX1230" s="427"/>
      <c r="AY1230" s="427"/>
      <c r="AZ1230" s="427"/>
      <c r="BA1230" s="427"/>
      <c r="BB1230" s="427"/>
      <c r="BC1230" s="427"/>
      <c r="BD1230" s="427"/>
      <c r="BE1230" s="427"/>
      <c r="BF1230" s="427"/>
      <c r="BG1230" s="427"/>
      <c r="BH1230" s="427"/>
      <c r="BI1230" s="427"/>
      <c r="BJ1230" s="427"/>
      <c r="BK1230" s="427"/>
      <c r="BL1230" s="427"/>
      <c r="BM1230" s="427"/>
      <c r="BN1230" s="427"/>
      <c r="BO1230" s="427"/>
      <c r="BP1230" s="427"/>
      <c r="BQ1230" s="427"/>
      <c r="BR1230" s="427"/>
      <c r="BS1230" s="427"/>
      <c r="BT1230" s="427"/>
      <c r="BU1230" s="427"/>
      <c r="BV1230" s="427"/>
      <c r="BW1230" s="427"/>
      <c r="BX1230" s="427"/>
      <c r="BY1230" s="427"/>
      <c r="BZ1230" s="427"/>
      <c r="CA1230" s="427"/>
      <c r="CB1230" s="427"/>
      <c r="CC1230" s="427"/>
      <c r="CD1230" s="427"/>
      <c r="CE1230" s="427"/>
      <c r="CF1230" s="427"/>
      <c r="CG1230" s="427"/>
      <c r="CH1230" s="427"/>
      <c r="CI1230" s="427"/>
      <c r="CJ1230" s="427"/>
      <c r="CK1230" s="427"/>
      <c r="CL1230" s="427"/>
      <c r="CM1230" s="427"/>
    </row>
    <row r="1231">
      <c r="AD1231" s="427"/>
      <c r="AE1231" s="427"/>
      <c r="AF1231" s="427"/>
      <c r="AG1231" s="427"/>
      <c r="AH1231" s="427"/>
      <c r="AI1231" s="427"/>
      <c r="AJ1231" s="427"/>
      <c r="AK1231" s="427"/>
      <c r="AL1231" s="427"/>
      <c r="AM1231" s="427"/>
      <c r="AN1231" s="427"/>
      <c r="AO1231" s="427"/>
      <c r="AP1231" s="427"/>
      <c r="AQ1231" s="427"/>
      <c r="AR1231" s="427"/>
      <c r="AS1231" s="427"/>
      <c r="AT1231" s="427"/>
      <c r="AU1231" s="427"/>
      <c r="AV1231" s="427"/>
      <c r="AW1231" s="427"/>
      <c r="AX1231" s="427"/>
      <c r="AY1231" s="427"/>
      <c r="AZ1231" s="427"/>
      <c r="BA1231" s="427"/>
      <c r="BB1231" s="427"/>
      <c r="BC1231" s="427"/>
      <c r="BD1231" s="427"/>
      <c r="BE1231" s="427"/>
      <c r="BF1231" s="427"/>
      <c r="BG1231" s="427"/>
      <c r="BH1231" s="427"/>
      <c r="BI1231" s="427"/>
      <c r="BJ1231" s="427"/>
      <c r="BK1231" s="427"/>
      <c r="BL1231" s="427"/>
      <c r="BM1231" s="427"/>
      <c r="BN1231" s="427"/>
      <c r="BO1231" s="427"/>
      <c r="BP1231" s="427"/>
      <c r="BQ1231" s="427"/>
      <c r="BR1231" s="427"/>
      <c r="BS1231" s="427"/>
      <c r="BT1231" s="427"/>
      <c r="BU1231" s="427"/>
      <c r="BV1231" s="427"/>
      <c r="BW1231" s="427"/>
      <c r="BX1231" s="427"/>
      <c r="BY1231" s="427"/>
      <c r="BZ1231" s="427"/>
      <c r="CA1231" s="427"/>
      <c r="CB1231" s="427"/>
      <c r="CC1231" s="427"/>
      <c r="CD1231" s="427"/>
      <c r="CE1231" s="427"/>
      <c r="CF1231" s="427"/>
      <c r="CG1231" s="427"/>
      <c r="CH1231" s="427"/>
      <c r="CI1231" s="427"/>
      <c r="CJ1231" s="427"/>
      <c r="CK1231" s="427"/>
      <c r="CL1231" s="427"/>
      <c r="CM1231" s="427"/>
    </row>
    <row r="1232">
      <c r="AD1232" s="427"/>
      <c r="AE1232" s="427"/>
      <c r="AF1232" s="427"/>
      <c r="AG1232" s="427"/>
      <c r="AH1232" s="427"/>
      <c r="AI1232" s="427"/>
      <c r="AJ1232" s="427"/>
      <c r="AK1232" s="427"/>
      <c r="AL1232" s="427"/>
      <c r="AM1232" s="427"/>
      <c r="AN1232" s="427"/>
      <c r="AO1232" s="427"/>
      <c r="AP1232" s="427"/>
      <c r="AQ1232" s="427"/>
      <c r="AR1232" s="427"/>
      <c r="AS1232" s="427"/>
      <c r="AT1232" s="427"/>
      <c r="AU1232" s="427"/>
      <c r="AV1232" s="427"/>
      <c r="AW1232" s="427"/>
      <c r="AX1232" s="427"/>
      <c r="AY1232" s="427"/>
      <c r="AZ1232" s="427"/>
      <c r="BA1232" s="427"/>
      <c r="BB1232" s="427"/>
      <c r="BC1232" s="427"/>
      <c r="BD1232" s="427"/>
      <c r="BE1232" s="427"/>
      <c r="BF1232" s="427"/>
      <c r="BG1232" s="427"/>
      <c r="BH1232" s="427"/>
      <c r="BI1232" s="427"/>
      <c r="BJ1232" s="427"/>
      <c r="BK1232" s="427"/>
      <c r="BL1232" s="427"/>
      <c r="BM1232" s="427"/>
      <c r="BN1232" s="427"/>
      <c r="BO1232" s="427"/>
      <c r="BP1232" s="427"/>
      <c r="BQ1232" s="427"/>
      <c r="BR1232" s="427"/>
      <c r="BS1232" s="427"/>
      <c r="BT1232" s="427"/>
      <c r="BU1232" s="427"/>
      <c r="BV1232" s="427"/>
      <c r="BW1232" s="427"/>
      <c r="BX1232" s="427"/>
      <c r="BY1232" s="427"/>
      <c r="BZ1232" s="427"/>
      <c r="CA1232" s="427"/>
      <c r="CB1232" s="427"/>
      <c r="CC1232" s="427"/>
      <c r="CD1232" s="427"/>
      <c r="CE1232" s="427"/>
      <c r="CF1232" s="427"/>
      <c r="CG1232" s="427"/>
      <c r="CH1232" s="427"/>
      <c r="CI1232" s="427"/>
      <c r="CJ1232" s="427"/>
      <c r="CK1232" s="427"/>
      <c r="CL1232" s="427"/>
      <c r="CM1232" s="427"/>
    </row>
    <row r="1233">
      <c r="AD1233" s="427"/>
      <c r="AE1233" s="427"/>
      <c r="AF1233" s="427"/>
      <c r="AG1233" s="427"/>
      <c r="AH1233" s="427"/>
      <c r="AI1233" s="427"/>
      <c r="AJ1233" s="427"/>
      <c r="AK1233" s="427"/>
      <c r="AL1233" s="427"/>
      <c r="AM1233" s="427"/>
      <c r="AN1233" s="427"/>
      <c r="AO1233" s="427"/>
      <c r="AP1233" s="427"/>
      <c r="AQ1233" s="427"/>
      <c r="AR1233" s="427"/>
      <c r="AS1233" s="427"/>
      <c r="AT1233" s="427"/>
      <c r="AU1233" s="427"/>
      <c r="AV1233" s="427"/>
      <c r="AW1233" s="427"/>
      <c r="AX1233" s="427"/>
      <c r="AY1233" s="427"/>
      <c r="AZ1233" s="427"/>
      <c r="BA1233" s="427"/>
      <c r="BB1233" s="427"/>
      <c r="BC1233" s="427"/>
      <c r="BD1233" s="427"/>
      <c r="BE1233" s="427"/>
      <c r="BF1233" s="427"/>
      <c r="BG1233" s="427"/>
      <c r="BH1233" s="427"/>
      <c r="BI1233" s="427"/>
      <c r="BJ1233" s="427"/>
      <c r="BK1233" s="427"/>
      <c r="BL1233" s="427"/>
      <c r="BM1233" s="427"/>
      <c r="BN1233" s="427"/>
      <c r="BO1233" s="427"/>
      <c r="BP1233" s="427"/>
      <c r="BQ1233" s="427"/>
      <c r="BR1233" s="427"/>
      <c r="BS1233" s="427"/>
      <c r="BT1233" s="427"/>
      <c r="BU1233" s="427"/>
      <c r="BV1233" s="427"/>
      <c r="BW1233" s="427"/>
      <c r="BX1233" s="427"/>
      <c r="BY1233" s="427"/>
      <c r="BZ1233" s="427"/>
      <c r="CA1233" s="427"/>
      <c r="CB1233" s="427"/>
      <c r="CC1233" s="427"/>
      <c r="CD1233" s="427"/>
      <c r="CE1233" s="427"/>
      <c r="CF1233" s="427"/>
      <c r="CG1233" s="427"/>
      <c r="CH1233" s="427"/>
      <c r="CI1233" s="427"/>
      <c r="CJ1233" s="427"/>
      <c r="CK1233" s="427"/>
      <c r="CL1233" s="427"/>
      <c r="CM1233" s="427"/>
    </row>
    <row r="1234">
      <c r="AD1234" s="427"/>
      <c r="AE1234" s="427"/>
      <c r="AF1234" s="427"/>
      <c r="AG1234" s="427"/>
      <c r="AH1234" s="427"/>
      <c r="AI1234" s="427"/>
      <c r="AJ1234" s="427"/>
      <c r="AK1234" s="427"/>
      <c r="AL1234" s="427"/>
      <c r="AM1234" s="427"/>
      <c r="AN1234" s="427"/>
      <c r="AO1234" s="427"/>
      <c r="AP1234" s="427"/>
      <c r="AQ1234" s="427"/>
      <c r="AR1234" s="427"/>
      <c r="AS1234" s="427"/>
      <c r="AT1234" s="427"/>
      <c r="AU1234" s="427"/>
      <c r="AV1234" s="427"/>
      <c r="AW1234" s="427"/>
      <c r="AX1234" s="427"/>
      <c r="AY1234" s="427"/>
      <c r="AZ1234" s="427"/>
      <c r="BA1234" s="427"/>
      <c r="BB1234" s="427"/>
      <c r="BC1234" s="427"/>
      <c r="BD1234" s="427"/>
      <c r="BE1234" s="427"/>
      <c r="BF1234" s="427"/>
      <c r="BG1234" s="427"/>
      <c r="BH1234" s="427"/>
      <c r="BI1234" s="427"/>
      <c r="BJ1234" s="427"/>
      <c r="BK1234" s="427"/>
      <c r="BL1234" s="427"/>
      <c r="BM1234" s="427"/>
      <c r="BN1234" s="427"/>
      <c r="BO1234" s="427"/>
      <c r="BP1234" s="427"/>
      <c r="BQ1234" s="427"/>
      <c r="BR1234" s="427"/>
      <c r="BS1234" s="427"/>
      <c r="BT1234" s="427"/>
      <c r="BU1234" s="427"/>
      <c r="BV1234" s="427"/>
      <c r="BW1234" s="427"/>
      <c r="BX1234" s="427"/>
      <c r="BY1234" s="427"/>
      <c r="BZ1234" s="427"/>
      <c r="CA1234" s="427"/>
      <c r="CB1234" s="427"/>
      <c r="CC1234" s="427"/>
      <c r="CD1234" s="427"/>
      <c r="CE1234" s="427"/>
      <c r="CF1234" s="427"/>
      <c r="CG1234" s="427"/>
      <c r="CH1234" s="427"/>
      <c r="CI1234" s="427"/>
      <c r="CJ1234" s="427"/>
      <c r="CK1234" s="427"/>
      <c r="CL1234" s="427"/>
      <c r="CM1234" s="427"/>
    </row>
    <row r="1235">
      <c r="AD1235" s="427"/>
      <c r="AE1235" s="427"/>
      <c r="AF1235" s="427"/>
      <c r="AG1235" s="427"/>
      <c r="AH1235" s="427"/>
      <c r="AI1235" s="427"/>
      <c r="AJ1235" s="427"/>
      <c r="AK1235" s="427"/>
      <c r="AL1235" s="427"/>
      <c r="AM1235" s="427"/>
      <c r="AN1235" s="427"/>
      <c r="AO1235" s="427"/>
      <c r="AP1235" s="427"/>
      <c r="AQ1235" s="427"/>
      <c r="AR1235" s="427"/>
      <c r="AS1235" s="427"/>
      <c r="AT1235" s="427"/>
      <c r="AU1235" s="427"/>
      <c r="AV1235" s="427"/>
      <c r="AW1235" s="427"/>
      <c r="AX1235" s="427"/>
      <c r="AY1235" s="427"/>
      <c r="AZ1235" s="427"/>
      <c r="BA1235" s="427"/>
      <c r="BB1235" s="427"/>
      <c r="BC1235" s="427"/>
      <c r="BD1235" s="427"/>
      <c r="BE1235" s="427"/>
      <c r="BF1235" s="427"/>
      <c r="BG1235" s="427"/>
      <c r="BH1235" s="427"/>
      <c r="BI1235" s="427"/>
      <c r="BJ1235" s="427"/>
      <c r="BK1235" s="427"/>
      <c r="BL1235" s="427"/>
      <c r="BM1235" s="427"/>
      <c r="BN1235" s="427"/>
      <c r="BO1235" s="427"/>
      <c r="BP1235" s="427"/>
      <c r="BQ1235" s="427"/>
      <c r="BR1235" s="427"/>
      <c r="BS1235" s="427"/>
      <c r="BT1235" s="427"/>
      <c r="BU1235" s="427"/>
      <c r="BV1235" s="427"/>
      <c r="BW1235" s="427"/>
      <c r="BX1235" s="427"/>
      <c r="BY1235" s="427"/>
      <c r="BZ1235" s="427"/>
      <c r="CA1235" s="427"/>
      <c r="CB1235" s="427"/>
      <c r="CC1235" s="427"/>
      <c r="CD1235" s="427"/>
      <c r="CE1235" s="427"/>
      <c r="CF1235" s="427"/>
      <c r="CG1235" s="427"/>
      <c r="CH1235" s="427"/>
      <c r="CI1235" s="427"/>
      <c r="CJ1235" s="427"/>
      <c r="CK1235" s="427"/>
      <c r="CL1235" s="427"/>
      <c r="CM1235" s="427"/>
    </row>
    <row r="1236">
      <c r="AD1236" s="427"/>
      <c r="AE1236" s="427"/>
      <c r="AF1236" s="427"/>
      <c r="AG1236" s="427"/>
      <c r="AH1236" s="427"/>
      <c r="AI1236" s="427"/>
      <c r="AJ1236" s="427"/>
      <c r="AK1236" s="427"/>
      <c r="AL1236" s="427"/>
      <c r="AM1236" s="427"/>
      <c r="AN1236" s="427"/>
      <c r="AO1236" s="427"/>
      <c r="AP1236" s="427"/>
      <c r="AQ1236" s="427"/>
      <c r="AR1236" s="427"/>
      <c r="AS1236" s="427"/>
      <c r="AT1236" s="427"/>
      <c r="AU1236" s="427"/>
      <c r="AV1236" s="427"/>
      <c r="AW1236" s="427"/>
      <c r="AX1236" s="427"/>
      <c r="AY1236" s="427"/>
      <c r="AZ1236" s="427"/>
      <c r="BA1236" s="427"/>
      <c r="BB1236" s="427"/>
      <c r="BC1236" s="427"/>
      <c r="BD1236" s="427"/>
      <c r="BE1236" s="427"/>
      <c r="BF1236" s="427"/>
      <c r="BG1236" s="427"/>
      <c r="BH1236" s="427"/>
      <c r="BI1236" s="427"/>
      <c r="BJ1236" s="427"/>
      <c r="BK1236" s="427"/>
      <c r="BL1236" s="427"/>
      <c r="BM1236" s="427"/>
      <c r="BN1236" s="427"/>
      <c r="BO1236" s="427"/>
      <c r="BP1236" s="427"/>
      <c r="BQ1236" s="427"/>
      <c r="BR1236" s="427"/>
      <c r="BS1236" s="427"/>
      <c r="BT1236" s="427"/>
      <c r="BU1236" s="427"/>
      <c r="BV1236" s="427"/>
      <c r="BW1236" s="427"/>
      <c r="BX1236" s="427"/>
      <c r="BY1236" s="427"/>
      <c r="BZ1236" s="427"/>
      <c r="CA1236" s="427"/>
      <c r="CB1236" s="427"/>
      <c r="CC1236" s="427"/>
      <c r="CD1236" s="427"/>
      <c r="CE1236" s="427"/>
      <c r="CF1236" s="427"/>
      <c r="CG1236" s="427"/>
      <c r="CH1236" s="427"/>
      <c r="CI1236" s="427"/>
      <c r="CJ1236" s="427"/>
      <c r="CK1236" s="427"/>
      <c r="CL1236" s="427"/>
      <c r="CM1236" s="427"/>
    </row>
    <row r="1237">
      <c r="AD1237" s="427"/>
      <c r="AE1237" s="427"/>
      <c r="AF1237" s="427"/>
      <c r="AG1237" s="427"/>
      <c r="AH1237" s="427"/>
      <c r="AI1237" s="427"/>
      <c r="AJ1237" s="427"/>
      <c r="AK1237" s="427"/>
      <c r="AL1237" s="427"/>
      <c r="AM1237" s="427"/>
      <c r="AN1237" s="427"/>
      <c r="AO1237" s="427"/>
      <c r="AP1237" s="427"/>
      <c r="AQ1237" s="427"/>
      <c r="AR1237" s="427"/>
      <c r="AS1237" s="427"/>
      <c r="AT1237" s="427"/>
      <c r="AU1237" s="427"/>
      <c r="AV1237" s="427"/>
      <c r="AW1237" s="427"/>
      <c r="AX1237" s="427"/>
      <c r="AY1237" s="427"/>
      <c r="AZ1237" s="427"/>
      <c r="BA1237" s="427"/>
      <c r="BB1237" s="427"/>
      <c r="BC1237" s="427"/>
      <c r="BD1237" s="427"/>
      <c r="BE1237" s="427"/>
      <c r="BF1237" s="427"/>
      <c r="BG1237" s="427"/>
      <c r="BH1237" s="427"/>
      <c r="BI1237" s="427"/>
      <c r="BJ1237" s="427"/>
      <c r="BK1237" s="427"/>
      <c r="BL1237" s="427"/>
      <c r="BM1237" s="427"/>
      <c r="BN1237" s="427"/>
      <c r="BO1237" s="427"/>
      <c r="BP1237" s="427"/>
      <c r="BQ1237" s="427"/>
      <c r="BR1237" s="427"/>
      <c r="BS1237" s="427"/>
      <c r="BT1237" s="427"/>
      <c r="BU1237" s="427"/>
      <c r="BV1237" s="427"/>
      <c r="BW1237" s="427"/>
      <c r="BX1237" s="427"/>
      <c r="BY1237" s="427"/>
      <c r="BZ1237" s="427"/>
      <c r="CA1237" s="427"/>
      <c r="CB1237" s="427"/>
      <c r="CC1237" s="427"/>
      <c r="CD1237" s="427"/>
      <c r="CE1237" s="427"/>
      <c r="CF1237" s="427"/>
      <c r="CG1237" s="427"/>
      <c r="CH1237" s="427"/>
      <c r="CI1237" s="427"/>
      <c r="CJ1237" s="427"/>
      <c r="CK1237" s="427"/>
      <c r="CL1237" s="427"/>
      <c r="CM1237" s="427"/>
    </row>
    <row r="1238">
      <c r="AD1238" s="427"/>
      <c r="AE1238" s="427"/>
      <c r="AF1238" s="427"/>
      <c r="AG1238" s="427"/>
      <c r="AH1238" s="427"/>
      <c r="AI1238" s="427"/>
      <c r="AJ1238" s="427"/>
      <c r="AK1238" s="427"/>
      <c r="AL1238" s="427"/>
      <c r="AM1238" s="427"/>
      <c r="AN1238" s="427"/>
      <c r="AO1238" s="427"/>
      <c r="AP1238" s="427"/>
      <c r="AQ1238" s="427"/>
      <c r="AR1238" s="427"/>
      <c r="AS1238" s="427"/>
      <c r="AT1238" s="427"/>
      <c r="AU1238" s="427"/>
      <c r="AV1238" s="427"/>
      <c r="AW1238" s="427"/>
      <c r="AX1238" s="427"/>
      <c r="AY1238" s="427"/>
      <c r="AZ1238" s="427"/>
      <c r="BA1238" s="427"/>
      <c r="BB1238" s="427"/>
      <c r="BC1238" s="427"/>
      <c r="BD1238" s="427"/>
      <c r="BE1238" s="427"/>
      <c r="BF1238" s="427"/>
      <c r="BG1238" s="427"/>
      <c r="BH1238" s="427"/>
      <c r="BI1238" s="427"/>
      <c r="BJ1238" s="427"/>
      <c r="BK1238" s="427"/>
      <c r="BL1238" s="427"/>
      <c r="BM1238" s="427"/>
      <c r="BN1238" s="427"/>
      <c r="BO1238" s="427"/>
      <c r="BP1238" s="427"/>
      <c r="BQ1238" s="427"/>
      <c r="BR1238" s="427"/>
      <c r="BS1238" s="427"/>
      <c r="BT1238" s="427"/>
      <c r="BU1238" s="427"/>
      <c r="BV1238" s="427"/>
      <c r="BW1238" s="427"/>
      <c r="BX1238" s="427"/>
      <c r="BY1238" s="427"/>
      <c r="BZ1238" s="427"/>
      <c r="CA1238" s="427"/>
      <c r="CB1238" s="427"/>
      <c r="CC1238" s="427"/>
      <c r="CD1238" s="427"/>
      <c r="CE1238" s="427"/>
      <c r="CF1238" s="427"/>
      <c r="CG1238" s="427"/>
      <c r="CH1238" s="427"/>
      <c r="CI1238" s="427"/>
      <c r="CJ1238" s="427"/>
      <c r="CK1238" s="427"/>
      <c r="CL1238" s="427"/>
      <c r="CM1238" s="427"/>
    </row>
    <row r="1239">
      <c r="AD1239" s="427"/>
      <c r="AE1239" s="427"/>
      <c r="AF1239" s="427"/>
      <c r="AG1239" s="427"/>
      <c r="AH1239" s="427"/>
      <c r="AI1239" s="427"/>
      <c r="AJ1239" s="427"/>
      <c r="AK1239" s="427"/>
      <c r="AL1239" s="427"/>
      <c r="AM1239" s="427"/>
      <c r="AN1239" s="427"/>
      <c r="AO1239" s="427"/>
      <c r="AP1239" s="427"/>
      <c r="AQ1239" s="427"/>
      <c r="AR1239" s="427"/>
      <c r="AS1239" s="427"/>
      <c r="AT1239" s="427"/>
      <c r="AU1239" s="427"/>
      <c r="AV1239" s="427"/>
      <c r="AW1239" s="427"/>
      <c r="AX1239" s="427"/>
      <c r="AY1239" s="427"/>
      <c r="AZ1239" s="427"/>
      <c r="BA1239" s="427"/>
      <c r="BB1239" s="427"/>
      <c r="BC1239" s="427"/>
      <c r="BD1239" s="427"/>
      <c r="BE1239" s="427"/>
      <c r="BF1239" s="427"/>
      <c r="BG1239" s="427"/>
      <c r="BH1239" s="427"/>
      <c r="BI1239" s="427"/>
      <c r="BJ1239" s="427"/>
      <c r="BK1239" s="427"/>
      <c r="BL1239" s="427"/>
      <c r="BM1239" s="427"/>
      <c r="BN1239" s="427"/>
      <c r="BO1239" s="427"/>
      <c r="BP1239" s="427"/>
      <c r="BQ1239" s="427"/>
      <c r="BR1239" s="427"/>
      <c r="BS1239" s="427"/>
      <c r="BT1239" s="427"/>
      <c r="BU1239" s="427"/>
      <c r="BV1239" s="427"/>
      <c r="BW1239" s="427"/>
      <c r="BX1239" s="427"/>
      <c r="BY1239" s="427"/>
      <c r="BZ1239" s="427"/>
      <c r="CA1239" s="427"/>
      <c r="CB1239" s="427"/>
      <c r="CC1239" s="427"/>
      <c r="CD1239" s="427"/>
      <c r="CE1239" s="427"/>
      <c r="CF1239" s="427"/>
      <c r="CG1239" s="427"/>
      <c r="CH1239" s="427"/>
      <c r="CI1239" s="427"/>
      <c r="CJ1239" s="427"/>
      <c r="CK1239" s="427"/>
      <c r="CL1239" s="427"/>
      <c r="CM1239" s="427"/>
    </row>
    <row r="1240">
      <c r="AD1240" s="427"/>
      <c r="AE1240" s="427"/>
      <c r="AF1240" s="427"/>
      <c r="AG1240" s="427"/>
      <c r="AH1240" s="427"/>
      <c r="AI1240" s="427"/>
      <c r="AJ1240" s="427"/>
      <c r="AK1240" s="427"/>
      <c r="AL1240" s="427"/>
      <c r="AM1240" s="427"/>
      <c r="AN1240" s="427"/>
      <c r="AO1240" s="427"/>
      <c r="AP1240" s="427"/>
      <c r="AQ1240" s="427"/>
      <c r="AR1240" s="427"/>
      <c r="AS1240" s="427"/>
      <c r="AT1240" s="427"/>
      <c r="AU1240" s="427"/>
      <c r="AV1240" s="427"/>
      <c r="AW1240" s="427"/>
      <c r="AX1240" s="427"/>
      <c r="AY1240" s="427"/>
      <c r="AZ1240" s="427"/>
      <c r="BA1240" s="427"/>
      <c r="BB1240" s="427"/>
      <c r="BC1240" s="427"/>
      <c r="BD1240" s="427"/>
      <c r="BE1240" s="427"/>
      <c r="BF1240" s="427"/>
      <c r="BG1240" s="427"/>
      <c r="BH1240" s="427"/>
      <c r="BI1240" s="427"/>
      <c r="BJ1240" s="427"/>
      <c r="BK1240" s="427"/>
      <c r="BL1240" s="427"/>
      <c r="BM1240" s="427"/>
      <c r="BN1240" s="427"/>
      <c r="BO1240" s="427"/>
      <c r="BP1240" s="427"/>
      <c r="BQ1240" s="427"/>
      <c r="BR1240" s="427"/>
      <c r="BS1240" s="427"/>
      <c r="BT1240" s="427"/>
      <c r="BU1240" s="427"/>
      <c r="BV1240" s="427"/>
      <c r="BW1240" s="427"/>
      <c r="BX1240" s="427"/>
      <c r="BY1240" s="427"/>
      <c r="BZ1240" s="427"/>
      <c r="CA1240" s="427"/>
      <c r="CB1240" s="427"/>
      <c r="CC1240" s="427"/>
      <c r="CD1240" s="427"/>
      <c r="CE1240" s="427"/>
      <c r="CF1240" s="427"/>
      <c r="CG1240" s="427"/>
      <c r="CH1240" s="427"/>
      <c r="CI1240" s="427"/>
      <c r="CJ1240" s="427"/>
      <c r="CK1240" s="427"/>
      <c r="CL1240" s="427"/>
      <c r="CM1240" s="427"/>
    </row>
    <row r="1241">
      <c r="AD1241" s="427"/>
      <c r="AE1241" s="427"/>
      <c r="AF1241" s="427"/>
      <c r="AG1241" s="427"/>
      <c r="AH1241" s="427"/>
      <c r="AI1241" s="427"/>
      <c r="AJ1241" s="427"/>
      <c r="AK1241" s="427"/>
      <c r="AL1241" s="427"/>
      <c r="AM1241" s="427"/>
      <c r="AN1241" s="427"/>
      <c r="AO1241" s="427"/>
      <c r="AP1241" s="427"/>
      <c r="AQ1241" s="427"/>
      <c r="AR1241" s="427"/>
      <c r="AS1241" s="427"/>
      <c r="AT1241" s="427"/>
      <c r="AU1241" s="427"/>
      <c r="AV1241" s="427"/>
      <c r="AW1241" s="427"/>
      <c r="AX1241" s="427"/>
      <c r="AY1241" s="427"/>
      <c r="AZ1241" s="427"/>
      <c r="BA1241" s="427"/>
      <c r="BB1241" s="427"/>
      <c r="BC1241" s="427"/>
      <c r="BD1241" s="427"/>
      <c r="BE1241" s="427"/>
      <c r="BF1241" s="427"/>
      <c r="BG1241" s="427"/>
      <c r="BH1241" s="427"/>
      <c r="BI1241" s="427"/>
      <c r="BJ1241" s="427"/>
      <c r="BK1241" s="427"/>
      <c r="BL1241" s="427"/>
      <c r="BM1241" s="427"/>
      <c r="BN1241" s="427"/>
      <c r="BO1241" s="427"/>
      <c r="BP1241" s="427"/>
      <c r="BQ1241" s="427"/>
      <c r="BR1241" s="427"/>
      <c r="BS1241" s="427"/>
      <c r="BT1241" s="427"/>
      <c r="BU1241" s="427"/>
      <c r="BV1241" s="427"/>
      <c r="BW1241" s="427"/>
      <c r="BX1241" s="427"/>
      <c r="BY1241" s="427"/>
      <c r="BZ1241" s="427"/>
      <c r="CA1241" s="427"/>
      <c r="CB1241" s="427"/>
      <c r="CC1241" s="427"/>
      <c r="CD1241" s="427"/>
      <c r="CE1241" s="427"/>
      <c r="CF1241" s="427"/>
      <c r="CG1241" s="427"/>
      <c r="CH1241" s="427"/>
      <c r="CI1241" s="427"/>
      <c r="CJ1241" s="427"/>
      <c r="CK1241" s="427"/>
      <c r="CL1241" s="427"/>
      <c r="CM1241" s="427"/>
    </row>
    <row r="1242">
      <c r="AD1242" s="427"/>
      <c r="AE1242" s="427"/>
      <c r="AF1242" s="427"/>
      <c r="AG1242" s="427"/>
      <c r="AH1242" s="427"/>
      <c r="AI1242" s="427"/>
      <c r="AJ1242" s="427"/>
      <c r="AK1242" s="427"/>
      <c r="AL1242" s="427"/>
      <c r="AM1242" s="427"/>
      <c r="AN1242" s="427"/>
      <c r="AO1242" s="427"/>
      <c r="AP1242" s="427"/>
      <c r="AQ1242" s="427"/>
      <c r="AR1242" s="427"/>
      <c r="AS1242" s="427"/>
      <c r="AT1242" s="427"/>
      <c r="AU1242" s="427"/>
      <c r="AV1242" s="427"/>
      <c r="AW1242" s="427"/>
      <c r="AX1242" s="427"/>
      <c r="AY1242" s="427"/>
      <c r="AZ1242" s="427"/>
      <c r="BA1242" s="427"/>
      <c r="BB1242" s="427"/>
      <c r="BC1242" s="427"/>
      <c r="BD1242" s="427"/>
      <c r="BE1242" s="427"/>
      <c r="BF1242" s="427"/>
      <c r="BG1242" s="427"/>
      <c r="BH1242" s="427"/>
      <c r="BI1242" s="427"/>
      <c r="BJ1242" s="427"/>
      <c r="BK1242" s="427"/>
      <c r="BL1242" s="427"/>
      <c r="BM1242" s="427"/>
      <c r="BN1242" s="427"/>
      <c r="BO1242" s="427"/>
      <c r="BP1242" s="427"/>
      <c r="BQ1242" s="427"/>
      <c r="BR1242" s="427"/>
      <c r="BS1242" s="427"/>
      <c r="BT1242" s="427"/>
      <c r="BU1242" s="427"/>
      <c r="BV1242" s="427"/>
      <c r="BW1242" s="427"/>
      <c r="BX1242" s="427"/>
      <c r="BY1242" s="427"/>
      <c r="BZ1242" s="427"/>
      <c r="CA1242" s="427"/>
      <c r="CB1242" s="427"/>
      <c r="CC1242" s="427"/>
      <c r="CD1242" s="427"/>
      <c r="CE1242" s="427"/>
      <c r="CF1242" s="427"/>
      <c r="CG1242" s="427"/>
      <c r="CH1242" s="427"/>
      <c r="CI1242" s="427"/>
      <c r="CJ1242" s="427"/>
      <c r="CK1242" s="427"/>
      <c r="CL1242" s="427"/>
      <c r="CM1242" s="427"/>
    </row>
    <row r="1243">
      <c r="AD1243" s="427"/>
      <c r="AE1243" s="427"/>
      <c r="AF1243" s="427"/>
      <c r="AG1243" s="427"/>
      <c r="AH1243" s="427"/>
      <c r="AI1243" s="427"/>
      <c r="AJ1243" s="427"/>
      <c r="AK1243" s="427"/>
      <c r="AL1243" s="427"/>
      <c r="AM1243" s="427"/>
      <c r="AN1243" s="427"/>
      <c r="AO1243" s="427"/>
      <c r="AP1243" s="427"/>
      <c r="AQ1243" s="427"/>
      <c r="AR1243" s="427"/>
      <c r="AS1243" s="427"/>
      <c r="AT1243" s="427"/>
      <c r="AU1243" s="427"/>
      <c r="AV1243" s="427"/>
      <c r="AW1243" s="427"/>
      <c r="AX1243" s="427"/>
      <c r="AY1243" s="427"/>
      <c r="AZ1243" s="427"/>
      <c r="BA1243" s="427"/>
      <c r="BB1243" s="427"/>
      <c r="BC1243" s="427"/>
      <c r="BD1243" s="427"/>
      <c r="BE1243" s="427"/>
      <c r="BF1243" s="427"/>
      <c r="BG1243" s="427"/>
      <c r="BH1243" s="427"/>
      <c r="BI1243" s="427"/>
      <c r="BJ1243" s="427"/>
      <c r="BK1243" s="427"/>
      <c r="BL1243" s="427"/>
      <c r="BM1243" s="427"/>
      <c r="BN1243" s="427"/>
      <c r="BO1243" s="427"/>
      <c r="BP1243" s="427"/>
      <c r="BQ1243" s="427"/>
      <c r="BR1243" s="427"/>
      <c r="BS1243" s="427"/>
      <c r="BT1243" s="427"/>
      <c r="BU1243" s="427"/>
      <c r="BV1243" s="427"/>
      <c r="BW1243" s="427"/>
      <c r="BX1243" s="427"/>
      <c r="BY1243" s="427"/>
      <c r="BZ1243" s="427"/>
      <c r="CA1243" s="427"/>
      <c r="CB1243" s="427"/>
      <c r="CC1243" s="427"/>
      <c r="CD1243" s="427"/>
      <c r="CE1243" s="427"/>
      <c r="CF1243" s="427"/>
      <c r="CG1243" s="427"/>
      <c r="CH1243" s="427"/>
      <c r="CI1243" s="427"/>
      <c r="CJ1243" s="427"/>
      <c r="CK1243" s="427"/>
      <c r="CL1243" s="427"/>
      <c r="CM1243" s="427"/>
    </row>
    <row r="1244">
      <c r="AD1244" s="427"/>
      <c r="AE1244" s="427"/>
      <c r="AF1244" s="427"/>
      <c r="AG1244" s="427"/>
      <c r="AH1244" s="427"/>
      <c r="AI1244" s="427"/>
      <c r="AJ1244" s="427"/>
      <c r="AK1244" s="427"/>
      <c r="AL1244" s="427"/>
      <c r="AM1244" s="427"/>
      <c r="AN1244" s="427"/>
      <c r="AO1244" s="427"/>
      <c r="AP1244" s="427"/>
      <c r="AQ1244" s="427"/>
      <c r="AR1244" s="427"/>
      <c r="AS1244" s="427"/>
      <c r="AT1244" s="427"/>
      <c r="AU1244" s="427"/>
      <c r="AV1244" s="427"/>
      <c r="AW1244" s="427"/>
      <c r="AX1244" s="427"/>
      <c r="AY1244" s="427"/>
      <c r="AZ1244" s="427"/>
      <c r="BA1244" s="427"/>
      <c r="BB1244" s="427"/>
      <c r="BC1244" s="427"/>
      <c r="BD1244" s="427"/>
      <c r="BE1244" s="427"/>
      <c r="BF1244" s="427"/>
      <c r="BG1244" s="427"/>
      <c r="BH1244" s="427"/>
      <c r="BI1244" s="427"/>
      <c r="BJ1244" s="427"/>
      <c r="BK1244" s="427"/>
      <c r="BL1244" s="427"/>
      <c r="BM1244" s="427"/>
      <c r="BN1244" s="427"/>
      <c r="BO1244" s="427"/>
      <c r="BP1244" s="427"/>
      <c r="BQ1244" s="427"/>
      <c r="BR1244" s="427"/>
      <c r="BS1244" s="427"/>
      <c r="BT1244" s="427"/>
      <c r="BU1244" s="427"/>
      <c r="BV1244" s="427"/>
      <c r="BW1244" s="427"/>
      <c r="BX1244" s="427"/>
      <c r="BY1244" s="427"/>
      <c r="BZ1244" s="427"/>
      <c r="CA1244" s="427"/>
      <c r="CB1244" s="427"/>
      <c r="CC1244" s="427"/>
      <c r="CD1244" s="427"/>
      <c r="CE1244" s="427"/>
      <c r="CF1244" s="427"/>
      <c r="CG1244" s="427"/>
      <c r="CH1244" s="427"/>
      <c r="CI1244" s="427"/>
      <c r="CJ1244" s="427"/>
      <c r="CK1244" s="427"/>
      <c r="CL1244" s="427"/>
      <c r="CM1244" s="427"/>
    </row>
    <row r="1245">
      <c r="AD1245" s="427"/>
      <c r="AE1245" s="427"/>
      <c r="AF1245" s="427"/>
      <c r="AG1245" s="427"/>
      <c r="AH1245" s="427"/>
      <c r="AI1245" s="427"/>
      <c r="AJ1245" s="427"/>
      <c r="AK1245" s="427"/>
      <c r="AL1245" s="427"/>
      <c r="AM1245" s="427"/>
      <c r="AN1245" s="427"/>
      <c r="AO1245" s="427"/>
      <c r="AP1245" s="427"/>
      <c r="AQ1245" s="427"/>
      <c r="AR1245" s="427"/>
      <c r="AS1245" s="427"/>
      <c r="AT1245" s="427"/>
      <c r="AU1245" s="427"/>
      <c r="AV1245" s="427"/>
      <c r="AW1245" s="427"/>
      <c r="AX1245" s="427"/>
      <c r="AY1245" s="427"/>
      <c r="AZ1245" s="427"/>
      <c r="BA1245" s="427"/>
      <c r="BB1245" s="427"/>
      <c r="BC1245" s="427"/>
      <c r="BD1245" s="427"/>
      <c r="BE1245" s="427"/>
      <c r="BF1245" s="427"/>
      <c r="BG1245" s="427"/>
      <c r="BH1245" s="427"/>
      <c r="BI1245" s="427"/>
      <c r="BJ1245" s="427"/>
      <c r="BK1245" s="427"/>
      <c r="BL1245" s="427"/>
      <c r="BM1245" s="427"/>
      <c r="BN1245" s="427"/>
      <c r="BO1245" s="427"/>
      <c r="BP1245" s="427"/>
      <c r="BQ1245" s="427"/>
      <c r="BR1245" s="427"/>
      <c r="BS1245" s="427"/>
      <c r="BT1245" s="427"/>
      <c r="BU1245" s="427"/>
      <c r="BV1245" s="427"/>
      <c r="BW1245" s="427"/>
      <c r="BX1245" s="427"/>
      <c r="BY1245" s="427"/>
      <c r="BZ1245" s="427"/>
      <c r="CA1245" s="427"/>
      <c r="CB1245" s="427"/>
      <c r="CC1245" s="427"/>
      <c r="CD1245" s="427"/>
      <c r="CE1245" s="427"/>
      <c r="CF1245" s="427"/>
      <c r="CG1245" s="427"/>
      <c r="CH1245" s="427"/>
      <c r="CI1245" s="427"/>
      <c r="CJ1245" s="427"/>
      <c r="CK1245" s="427"/>
      <c r="CL1245" s="427"/>
      <c r="CM1245" s="427"/>
    </row>
    <row r="1246">
      <c r="AD1246" s="427"/>
      <c r="AE1246" s="427"/>
      <c r="AF1246" s="427"/>
      <c r="AG1246" s="427"/>
      <c r="AH1246" s="427"/>
      <c r="AI1246" s="427"/>
      <c r="AJ1246" s="427"/>
      <c r="AK1246" s="427"/>
      <c r="AL1246" s="427"/>
      <c r="AM1246" s="427"/>
      <c r="AN1246" s="427"/>
      <c r="AO1246" s="427"/>
      <c r="AP1246" s="427"/>
      <c r="AQ1246" s="427"/>
      <c r="AR1246" s="427"/>
      <c r="AS1246" s="427"/>
      <c r="AT1246" s="427"/>
      <c r="AU1246" s="427"/>
      <c r="AV1246" s="427"/>
      <c r="AW1246" s="427"/>
      <c r="AX1246" s="427"/>
      <c r="AY1246" s="427"/>
      <c r="AZ1246" s="427"/>
      <c r="BA1246" s="427"/>
      <c r="BB1246" s="427"/>
      <c r="BC1246" s="427"/>
      <c r="BD1246" s="427"/>
      <c r="BE1246" s="427"/>
      <c r="BF1246" s="427"/>
      <c r="BG1246" s="427"/>
      <c r="BH1246" s="427"/>
      <c r="BI1246" s="427"/>
      <c r="BJ1246" s="427"/>
      <c r="BK1246" s="427"/>
      <c r="BL1246" s="427"/>
      <c r="BM1246" s="427"/>
      <c r="BN1246" s="427"/>
      <c r="BO1246" s="427"/>
      <c r="BP1246" s="427"/>
      <c r="BQ1246" s="427"/>
      <c r="BR1246" s="427"/>
      <c r="BS1246" s="427"/>
      <c r="BT1246" s="427"/>
      <c r="BU1246" s="427"/>
      <c r="BV1246" s="427"/>
      <c r="BW1246" s="427"/>
      <c r="BX1246" s="427"/>
      <c r="BY1246" s="427"/>
      <c r="BZ1246" s="427"/>
      <c r="CA1246" s="427"/>
      <c r="CB1246" s="427"/>
      <c r="CC1246" s="427"/>
      <c r="CD1246" s="427"/>
      <c r="CE1246" s="427"/>
      <c r="CF1246" s="427"/>
      <c r="CG1246" s="427"/>
      <c r="CH1246" s="427"/>
      <c r="CI1246" s="427"/>
      <c r="CJ1246" s="427"/>
      <c r="CK1246" s="427"/>
      <c r="CL1246" s="427"/>
      <c r="CM1246" s="427"/>
    </row>
    <row r="1247">
      <c r="AD1247" s="427"/>
      <c r="AE1247" s="427"/>
      <c r="AF1247" s="427"/>
      <c r="AG1247" s="427"/>
      <c r="AH1247" s="427"/>
      <c r="AI1247" s="427"/>
      <c r="AJ1247" s="427"/>
      <c r="AK1247" s="427"/>
      <c r="AL1247" s="427"/>
      <c r="AM1247" s="427"/>
      <c r="AN1247" s="427"/>
      <c r="AO1247" s="427"/>
      <c r="AP1247" s="427"/>
      <c r="AQ1247" s="427"/>
      <c r="AR1247" s="427"/>
      <c r="AS1247" s="427"/>
      <c r="AT1247" s="427"/>
      <c r="AU1247" s="427"/>
      <c r="AV1247" s="427"/>
      <c r="AW1247" s="427"/>
      <c r="AX1247" s="427"/>
      <c r="AY1247" s="427"/>
      <c r="AZ1247" s="427"/>
      <c r="BA1247" s="427"/>
      <c r="BB1247" s="427"/>
      <c r="BC1247" s="427"/>
      <c r="BD1247" s="427"/>
      <c r="BE1247" s="427"/>
      <c r="BF1247" s="427"/>
      <c r="BG1247" s="427"/>
      <c r="BH1247" s="427"/>
      <c r="BI1247" s="427"/>
      <c r="BJ1247" s="427"/>
      <c r="BK1247" s="427"/>
      <c r="BL1247" s="427"/>
      <c r="BM1247" s="427"/>
      <c r="BN1247" s="427"/>
      <c r="BO1247" s="427"/>
      <c r="BP1247" s="427"/>
      <c r="BQ1247" s="427"/>
      <c r="BR1247" s="427"/>
      <c r="BS1247" s="427"/>
      <c r="BT1247" s="427"/>
      <c r="BU1247" s="427"/>
      <c r="BV1247" s="427"/>
      <c r="BW1247" s="427"/>
      <c r="BX1247" s="427"/>
      <c r="BY1247" s="427"/>
      <c r="BZ1247" s="427"/>
      <c r="CA1247" s="427"/>
      <c r="CB1247" s="427"/>
      <c r="CC1247" s="427"/>
      <c r="CD1247" s="427"/>
      <c r="CE1247" s="427"/>
      <c r="CF1247" s="427"/>
      <c r="CG1247" s="427"/>
      <c r="CH1247" s="427"/>
      <c r="CI1247" s="427"/>
      <c r="CJ1247" s="427"/>
      <c r="CK1247" s="427"/>
      <c r="CL1247" s="427"/>
      <c r="CM1247" s="427"/>
    </row>
    <row r="1248">
      <c r="AD1248" s="427"/>
      <c r="AE1248" s="427"/>
      <c r="AF1248" s="427"/>
      <c r="AG1248" s="427"/>
      <c r="AH1248" s="427"/>
      <c r="AI1248" s="427"/>
      <c r="AJ1248" s="427"/>
      <c r="AK1248" s="427"/>
      <c r="AL1248" s="427"/>
      <c r="AM1248" s="427"/>
      <c r="AN1248" s="427"/>
      <c r="AO1248" s="427"/>
      <c r="AP1248" s="427"/>
      <c r="AQ1248" s="427"/>
      <c r="AR1248" s="427"/>
      <c r="AS1248" s="427"/>
      <c r="AT1248" s="427"/>
      <c r="AU1248" s="427"/>
      <c r="AV1248" s="427"/>
      <c r="AW1248" s="427"/>
      <c r="AX1248" s="427"/>
      <c r="AY1248" s="427"/>
      <c r="AZ1248" s="427"/>
      <c r="BA1248" s="427"/>
      <c r="BB1248" s="427"/>
      <c r="BC1248" s="427"/>
      <c r="BD1248" s="427"/>
      <c r="BE1248" s="427"/>
      <c r="BF1248" s="427"/>
      <c r="BG1248" s="427"/>
      <c r="BH1248" s="427"/>
      <c r="BI1248" s="427"/>
      <c r="BJ1248" s="427"/>
      <c r="BK1248" s="427"/>
      <c r="BL1248" s="427"/>
      <c r="BM1248" s="427"/>
      <c r="BN1248" s="427"/>
      <c r="BO1248" s="427"/>
      <c r="BP1248" s="427"/>
      <c r="BQ1248" s="427"/>
      <c r="BR1248" s="427"/>
      <c r="BS1248" s="427"/>
      <c r="BT1248" s="427"/>
      <c r="BU1248" s="427"/>
      <c r="BV1248" s="427"/>
      <c r="BW1248" s="427"/>
      <c r="BX1248" s="427"/>
      <c r="BY1248" s="427"/>
      <c r="BZ1248" s="427"/>
      <c r="CA1248" s="427"/>
      <c r="CB1248" s="427"/>
      <c r="CC1248" s="427"/>
      <c r="CD1248" s="427"/>
      <c r="CE1248" s="427"/>
      <c r="CF1248" s="427"/>
      <c r="CG1248" s="427"/>
      <c r="CH1248" s="427"/>
      <c r="CI1248" s="427"/>
      <c r="CJ1248" s="427"/>
      <c r="CK1248" s="427"/>
      <c r="CL1248" s="427"/>
      <c r="CM1248" s="427"/>
    </row>
    <row r="1249">
      <c r="AD1249" s="427"/>
      <c r="AE1249" s="427"/>
      <c r="AF1249" s="427"/>
      <c r="AG1249" s="427"/>
      <c r="AH1249" s="427"/>
      <c r="AI1249" s="427"/>
      <c r="AJ1249" s="427"/>
      <c r="AK1249" s="427"/>
      <c r="AL1249" s="427"/>
      <c r="AM1249" s="427"/>
      <c r="AN1249" s="427"/>
      <c r="AO1249" s="427"/>
      <c r="AP1249" s="427"/>
      <c r="AQ1249" s="427"/>
      <c r="AR1249" s="427"/>
      <c r="AS1249" s="427"/>
      <c r="AT1249" s="427"/>
      <c r="AU1249" s="427"/>
      <c r="AV1249" s="427"/>
      <c r="AW1249" s="427"/>
      <c r="AX1249" s="427"/>
      <c r="AY1249" s="427"/>
      <c r="AZ1249" s="427"/>
      <c r="BA1249" s="427"/>
      <c r="BB1249" s="427"/>
      <c r="BC1249" s="427"/>
      <c r="BD1249" s="427"/>
      <c r="BE1249" s="427"/>
      <c r="BF1249" s="427"/>
      <c r="BG1249" s="427"/>
      <c r="BH1249" s="427"/>
      <c r="BI1249" s="427"/>
      <c r="BJ1249" s="427"/>
      <c r="BK1249" s="427"/>
      <c r="BL1249" s="427"/>
      <c r="BM1249" s="427"/>
      <c r="BN1249" s="427"/>
      <c r="BO1249" s="427"/>
      <c r="BP1249" s="427"/>
      <c r="BQ1249" s="427"/>
      <c r="BR1249" s="427"/>
      <c r="BS1249" s="427"/>
      <c r="BT1249" s="427"/>
      <c r="BU1249" s="427"/>
      <c r="BV1249" s="427"/>
      <c r="BW1249" s="427"/>
      <c r="BX1249" s="427"/>
      <c r="BY1249" s="427"/>
      <c r="BZ1249" s="427"/>
      <c r="CA1249" s="427"/>
      <c r="CB1249" s="427"/>
      <c r="CC1249" s="427"/>
      <c r="CD1249" s="427"/>
      <c r="CE1249" s="427"/>
      <c r="CF1249" s="427"/>
      <c r="CG1249" s="427"/>
      <c r="CH1249" s="427"/>
      <c r="CI1249" s="427"/>
      <c r="CJ1249" s="427"/>
      <c r="CK1249" s="427"/>
      <c r="CL1249" s="427"/>
      <c r="CM1249" s="427"/>
    </row>
    <row r="1250">
      <c r="AD1250" s="427"/>
      <c r="AE1250" s="427"/>
      <c r="AF1250" s="427"/>
      <c r="AG1250" s="427"/>
      <c r="AH1250" s="427"/>
      <c r="AI1250" s="427"/>
      <c r="AJ1250" s="427"/>
      <c r="AK1250" s="427"/>
      <c r="AL1250" s="427"/>
      <c r="AM1250" s="427"/>
      <c r="AN1250" s="427"/>
      <c r="AO1250" s="427"/>
      <c r="AP1250" s="427"/>
      <c r="AQ1250" s="427"/>
      <c r="AR1250" s="427"/>
      <c r="AS1250" s="427"/>
      <c r="AT1250" s="427"/>
      <c r="AU1250" s="427"/>
      <c r="AV1250" s="427"/>
      <c r="AW1250" s="427"/>
      <c r="AX1250" s="427"/>
      <c r="AY1250" s="427"/>
      <c r="AZ1250" s="427"/>
      <c r="BA1250" s="427"/>
      <c r="BB1250" s="427"/>
      <c r="BC1250" s="427"/>
      <c r="BD1250" s="427"/>
      <c r="BE1250" s="427"/>
      <c r="BF1250" s="427"/>
      <c r="BG1250" s="427"/>
      <c r="BH1250" s="427"/>
      <c r="BI1250" s="427"/>
      <c r="BJ1250" s="427"/>
      <c r="BK1250" s="427"/>
      <c r="BL1250" s="427"/>
      <c r="BM1250" s="427"/>
      <c r="BN1250" s="427"/>
      <c r="BO1250" s="427"/>
      <c r="BP1250" s="427"/>
      <c r="BQ1250" s="427"/>
      <c r="BR1250" s="427"/>
      <c r="BS1250" s="427"/>
      <c r="BT1250" s="427"/>
      <c r="BU1250" s="427"/>
      <c r="BV1250" s="427"/>
      <c r="BW1250" s="427"/>
      <c r="BX1250" s="427"/>
      <c r="BY1250" s="427"/>
      <c r="BZ1250" s="427"/>
      <c r="CA1250" s="427"/>
      <c r="CB1250" s="427"/>
      <c r="CC1250" s="427"/>
      <c r="CD1250" s="427"/>
      <c r="CE1250" s="427"/>
      <c r="CF1250" s="427"/>
      <c r="CG1250" s="427"/>
      <c r="CH1250" s="427"/>
      <c r="CI1250" s="427"/>
      <c r="CJ1250" s="427"/>
      <c r="CK1250" s="427"/>
      <c r="CL1250" s="427"/>
      <c r="CM1250" s="427"/>
    </row>
    <row r="1251">
      <c r="AD1251" s="427"/>
      <c r="AE1251" s="427"/>
      <c r="AF1251" s="427"/>
      <c r="AG1251" s="427"/>
      <c r="AH1251" s="427"/>
      <c r="AI1251" s="427"/>
      <c r="AJ1251" s="427"/>
      <c r="AK1251" s="427"/>
      <c r="AL1251" s="427"/>
      <c r="AM1251" s="427"/>
      <c r="AN1251" s="427"/>
      <c r="AO1251" s="427"/>
      <c r="AP1251" s="427"/>
      <c r="AQ1251" s="427"/>
      <c r="AR1251" s="427"/>
      <c r="AS1251" s="427"/>
      <c r="AT1251" s="427"/>
      <c r="AU1251" s="427"/>
      <c r="AV1251" s="427"/>
      <c r="AW1251" s="427"/>
      <c r="AX1251" s="427"/>
      <c r="AY1251" s="427"/>
      <c r="AZ1251" s="427"/>
      <c r="BA1251" s="427"/>
      <c r="BB1251" s="427"/>
      <c r="BC1251" s="427"/>
      <c r="BD1251" s="427"/>
      <c r="BE1251" s="427"/>
      <c r="BF1251" s="427"/>
      <c r="BG1251" s="427"/>
      <c r="BH1251" s="427"/>
      <c r="BI1251" s="427"/>
      <c r="BJ1251" s="427"/>
      <c r="BK1251" s="427"/>
      <c r="BL1251" s="427"/>
      <c r="BM1251" s="427"/>
      <c r="BN1251" s="427"/>
      <c r="BO1251" s="427"/>
      <c r="BP1251" s="427"/>
      <c r="BQ1251" s="427"/>
      <c r="BR1251" s="427"/>
      <c r="BS1251" s="427"/>
      <c r="BT1251" s="427"/>
      <c r="BU1251" s="427"/>
      <c r="BV1251" s="427"/>
      <c r="BW1251" s="427"/>
      <c r="BX1251" s="427"/>
      <c r="BY1251" s="427"/>
      <c r="BZ1251" s="427"/>
      <c r="CA1251" s="427"/>
      <c r="CB1251" s="427"/>
      <c r="CC1251" s="427"/>
      <c r="CD1251" s="427"/>
      <c r="CE1251" s="427"/>
      <c r="CF1251" s="427"/>
      <c r="CG1251" s="427"/>
      <c r="CH1251" s="427"/>
      <c r="CI1251" s="427"/>
      <c r="CJ1251" s="427"/>
      <c r="CK1251" s="427"/>
      <c r="CL1251" s="427"/>
      <c r="CM1251" s="427"/>
    </row>
    <row r="1252">
      <c r="AD1252" s="427"/>
      <c r="AE1252" s="427"/>
      <c r="AF1252" s="427"/>
      <c r="AG1252" s="427"/>
      <c r="AH1252" s="427"/>
      <c r="AI1252" s="427"/>
      <c r="AJ1252" s="427"/>
      <c r="AK1252" s="427"/>
      <c r="AL1252" s="427"/>
      <c r="AM1252" s="427"/>
      <c r="AN1252" s="427"/>
      <c r="AO1252" s="427"/>
      <c r="AP1252" s="427"/>
      <c r="AQ1252" s="427"/>
      <c r="AR1252" s="427"/>
      <c r="AS1252" s="427"/>
      <c r="AT1252" s="427"/>
      <c r="AU1252" s="427"/>
      <c r="AV1252" s="427"/>
      <c r="AW1252" s="427"/>
      <c r="AX1252" s="427"/>
      <c r="AY1252" s="427"/>
      <c r="AZ1252" s="427"/>
      <c r="BA1252" s="427"/>
      <c r="BB1252" s="427"/>
      <c r="BC1252" s="427"/>
      <c r="BD1252" s="427"/>
      <c r="BE1252" s="427"/>
      <c r="BF1252" s="427"/>
      <c r="BG1252" s="427"/>
      <c r="BH1252" s="427"/>
      <c r="BI1252" s="427"/>
      <c r="BJ1252" s="427"/>
      <c r="BK1252" s="427"/>
      <c r="BL1252" s="427"/>
      <c r="BM1252" s="427"/>
      <c r="BN1252" s="427"/>
      <c r="BO1252" s="427"/>
      <c r="BP1252" s="427"/>
      <c r="BQ1252" s="427"/>
      <c r="BR1252" s="427"/>
      <c r="BS1252" s="427"/>
      <c r="BT1252" s="427"/>
      <c r="BU1252" s="427"/>
      <c r="BV1252" s="427"/>
      <c r="BW1252" s="427"/>
      <c r="BX1252" s="427"/>
      <c r="BY1252" s="427"/>
      <c r="BZ1252" s="427"/>
      <c r="CA1252" s="427"/>
      <c r="CB1252" s="427"/>
      <c r="CC1252" s="427"/>
      <c r="CD1252" s="427"/>
      <c r="CE1252" s="427"/>
      <c r="CF1252" s="427"/>
      <c r="CG1252" s="427"/>
      <c r="CH1252" s="427"/>
      <c r="CI1252" s="427"/>
      <c r="CJ1252" s="427"/>
      <c r="CK1252" s="427"/>
      <c r="CL1252" s="427"/>
      <c r="CM1252" s="427"/>
    </row>
    <row r="1253">
      <c r="AD1253" s="427"/>
      <c r="AE1253" s="427"/>
      <c r="AF1253" s="427"/>
      <c r="AG1253" s="427"/>
      <c r="AH1253" s="427"/>
      <c r="AI1253" s="427"/>
      <c r="AJ1253" s="427"/>
      <c r="AK1253" s="427"/>
      <c r="AL1253" s="427"/>
      <c r="AM1253" s="427"/>
      <c r="AN1253" s="427"/>
      <c r="AO1253" s="427"/>
      <c r="AP1253" s="427"/>
      <c r="AQ1253" s="427"/>
      <c r="AR1253" s="427"/>
      <c r="AS1253" s="427"/>
      <c r="AT1253" s="427"/>
      <c r="AU1253" s="427"/>
      <c r="AV1253" s="427"/>
      <c r="AW1253" s="427"/>
      <c r="AX1253" s="427"/>
      <c r="AY1253" s="427"/>
      <c r="AZ1253" s="427"/>
      <c r="BA1253" s="427"/>
      <c r="BB1253" s="427"/>
      <c r="BC1253" s="427"/>
      <c r="BD1253" s="427"/>
      <c r="BE1253" s="427"/>
      <c r="BF1253" s="427"/>
      <c r="BG1253" s="427"/>
      <c r="BH1253" s="427"/>
      <c r="BI1253" s="427"/>
      <c r="BJ1253" s="427"/>
      <c r="BK1253" s="427"/>
      <c r="BL1253" s="427"/>
      <c r="BM1253" s="427"/>
      <c r="BN1253" s="427"/>
      <c r="BO1253" s="427"/>
      <c r="BP1253" s="427"/>
      <c r="BQ1253" s="427"/>
      <c r="BR1253" s="427"/>
      <c r="BS1253" s="427"/>
      <c r="BT1253" s="427"/>
      <c r="BU1253" s="427"/>
      <c r="BV1253" s="427"/>
      <c r="BW1253" s="427"/>
      <c r="BX1253" s="427"/>
      <c r="BY1253" s="427"/>
      <c r="BZ1253" s="427"/>
      <c r="CA1253" s="427"/>
      <c r="CB1253" s="427"/>
      <c r="CC1253" s="427"/>
      <c r="CD1253" s="427"/>
      <c r="CE1253" s="427"/>
      <c r="CF1253" s="427"/>
      <c r="CG1253" s="427"/>
      <c r="CH1253" s="427"/>
      <c r="CI1253" s="427"/>
      <c r="CJ1253" s="427"/>
      <c r="CK1253" s="427"/>
      <c r="CL1253" s="427"/>
      <c r="CM1253" s="427"/>
    </row>
    <row r="1254">
      <c r="AD1254" s="427"/>
      <c r="AE1254" s="427"/>
      <c r="AF1254" s="427"/>
      <c r="AG1254" s="427"/>
      <c r="AH1254" s="427"/>
      <c r="AI1254" s="427"/>
      <c r="AJ1254" s="427"/>
      <c r="AK1254" s="427"/>
      <c r="AL1254" s="427"/>
      <c r="AM1254" s="427"/>
      <c r="AN1254" s="427"/>
      <c r="AO1254" s="427"/>
      <c r="AP1254" s="427"/>
      <c r="AQ1254" s="427"/>
      <c r="AR1254" s="427"/>
      <c r="AS1254" s="427"/>
      <c r="AT1254" s="427"/>
      <c r="AU1254" s="427"/>
      <c r="AV1254" s="427"/>
      <c r="AW1254" s="427"/>
      <c r="AX1254" s="427"/>
      <c r="AY1254" s="427"/>
      <c r="AZ1254" s="427"/>
      <c r="BA1254" s="427"/>
      <c r="BB1254" s="427"/>
      <c r="BC1254" s="427"/>
      <c r="BD1254" s="427"/>
      <c r="BE1254" s="427"/>
      <c r="BF1254" s="427"/>
      <c r="BG1254" s="427"/>
      <c r="BH1254" s="427"/>
      <c r="BI1254" s="427"/>
      <c r="BJ1254" s="427"/>
      <c r="BK1254" s="427"/>
      <c r="BL1254" s="427"/>
      <c r="BM1254" s="427"/>
      <c r="BN1254" s="427"/>
      <c r="BO1254" s="427"/>
      <c r="BP1254" s="427"/>
      <c r="BQ1254" s="427"/>
      <c r="BR1254" s="427"/>
      <c r="BS1254" s="427"/>
      <c r="BT1254" s="427"/>
      <c r="BU1254" s="427"/>
      <c r="BV1254" s="427"/>
      <c r="BW1254" s="427"/>
      <c r="BX1254" s="427"/>
      <c r="BY1254" s="427"/>
      <c r="BZ1254" s="427"/>
      <c r="CA1254" s="427"/>
      <c r="CB1254" s="427"/>
      <c r="CC1254" s="427"/>
      <c r="CD1254" s="427"/>
      <c r="CE1254" s="427"/>
      <c r="CF1254" s="427"/>
      <c r="CG1254" s="427"/>
      <c r="CH1254" s="427"/>
      <c r="CI1254" s="427"/>
      <c r="CJ1254" s="427"/>
      <c r="CK1254" s="427"/>
      <c r="CL1254" s="427"/>
      <c r="CM1254" s="427"/>
    </row>
    <row r="1255">
      <c r="AD1255" s="427"/>
      <c r="AE1255" s="427"/>
      <c r="AF1255" s="427"/>
      <c r="AG1255" s="427"/>
      <c r="AH1255" s="427"/>
      <c r="AI1255" s="427"/>
      <c r="AJ1255" s="427"/>
      <c r="AK1255" s="427"/>
      <c r="AL1255" s="427"/>
      <c r="AM1255" s="427"/>
      <c r="AN1255" s="427"/>
      <c r="AO1255" s="427"/>
      <c r="AP1255" s="427"/>
      <c r="AQ1255" s="427"/>
      <c r="AR1255" s="427"/>
      <c r="AS1255" s="427"/>
      <c r="AT1255" s="427"/>
      <c r="AU1255" s="427"/>
      <c r="AV1255" s="427"/>
      <c r="AW1255" s="427"/>
      <c r="AX1255" s="427"/>
      <c r="AY1255" s="427"/>
      <c r="AZ1255" s="427"/>
      <c r="BA1255" s="427"/>
      <c r="BB1255" s="427"/>
      <c r="BC1255" s="427"/>
      <c r="BD1255" s="427"/>
      <c r="BE1255" s="427"/>
      <c r="BF1255" s="427"/>
      <c r="BG1255" s="427"/>
      <c r="BH1255" s="427"/>
      <c r="BI1255" s="427"/>
      <c r="BJ1255" s="427"/>
      <c r="BK1255" s="427"/>
      <c r="BL1255" s="427"/>
      <c r="BM1255" s="427"/>
      <c r="BN1255" s="427"/>
      <c r="BO1255" s="427"/>
      <c r="BP1255" s="427"/>
      <c r="BQ1255" s="427"/>
      <c r="BR1255" s="427"/>
      <c r="BS1255" s="427"/>
      <c r="BT1255" s="427"/>
      <c r="BU1255" s="427"/>
      <c r="BV1255" s="427"/>
      <c r="BW1255" s="427"/>
      <c r="BX1255" s="427"/>
      <c r="BY1255" s="427"/>
      <c r="BZ1255" s="427"/>
      <c r="CA1255" s="427"/>
      <c r="CB1255" s="427"/>
      <c r="CC1255" s="427"/>
      <c r="CD1255" s="427"/>
      <c r="CE1255" s="427"/>
      <c r="CF1255" s="427"/>
      <c r="CG1255" s="427"/>
      <c r="CH1255" s="427"/>
      <c r="CI1255" s="427"/>
      <c r="CJ1255" s="427"/>
      <c r="CK1255" s="427"/>
      <c r="CL1255" s="427"/>
      <c r="CM1255" s="427"/>
    </row>
    <row r="1256">
      <c r="AD1256" s="427"/>
      <c r="AE1256" s="427"/>
      <c r="AF1256" s="427"/>
      <c r="AG1256" s="427"/>
      <c r="AH1256" s="427"/>
      <c r="AI1256" s="427"/>
      <c r="AJ1256" s="427"/>
      <c r="AK1256" s="427"/>
      <c r="AL1256" s="427"/>
      <c r="AM1256" s="427"/>
      <c r="AN1256" s="427"/>
      <c r="AO1256" s="427"/>
      <c r="AP1256" s="427"/>
      <c r="AQ1256" s="427"/>
      <c r="AR1256" s="427"/>
      <c r="AS1256" s="427"/>
      <c r="AT1256" s="427"/>
      <c r="AU1256" s="427"/>
      <c r="AV1256" s="427"/>
      <c r="AW1256" s="427"/>
      <c r="AX1256" s="427"/>
      <c r="AY1256" s="427"/>
      <c r="AZ1256" s="427"/>
      <c r="BA1256" s="427"/>
      <c r="BB1256" s="427"/>
      <c r="BC1256" s="427"/>
      <c r="BD1256" s="427"/>
      <c r="BE1256" s="427"/>
      <c r="BF1256" s="427"/>
      <c r="BG1256" s="427"/>
      <c r="BH1256" s="427"/>
      <c r="BI1256" s="427"/>
      <c r="BJ1256" s="427"/>
      <c r="BK1256" s="427"/>
      <c r="BL1256" s="427"/>
      <c r="BM1256" s="427"/>
      <c r="BN1256" s="427"/>
      <c r="BO1256" s="427"/>
      <c r="BP1256" s="427"/>
      <c r="BQ1256" s="427"/>
      <c r="BR1256" s="427"/>
      <c r="BS1256" s="427"/>
      <c r="BT1256" s="427"/>
      <c r="BU1256" s="427"/>
      <c r="BV1256" s="427"/>
      <c r="BW1256" s="427"/>
      <c r="BX1256" s="427"/>
      <c r="BY1256" s="427"/>
      <c r="BZ1256" s="427"/>
      <c r="CA1256" s="427"/>
      <c r="CB1256" s="427"/>
      <c r="CC1256" s="427"/>
      <c r="CD1256" s="427"/>
      <c r="CE1256" s="427"/>
      <c r="CF1256" s="427"/>
      <c r="CG1256" s="427"/>
      <c r="CH1256" s="427"/>
      <c r="CI1256" s="427"/>
      <c r="CJ1256" s="427"/>
      <c r="CK1256" s="427"/>
      <c r="CL1256" s="427"/>
      <c r="CM1256" s="427"/>
    </row>
    <row r="1257">
      <c r="AD1257" s="427"/>
      <c r="AE1257" s="427"/>
      <c r="AF1257" s="427"/>
      <c r="AG1257" s="427"/>
      <c r="AH1257" s="427"/>
      <c r="AI1257" s="427"/>
      <c r="AJ1257" s="427"/>
      <c r="AK1257" s="427"/>
      <c r="AL1257" s="427"/>
      <c r="AM1257" s="427"/>
      <c r="AN1257" s="427"/>
      <c r="AO1257" s="427"/>
      <c r="AP1257" s="427"/>
      <c r="AQ1257" s="427"/>
      <c r="AR1257" s="427"/>
      <c r="AS1257" s="427"/>
      <c r="AT1257" s="427"/>
      <c r="AU1257" s="427"/>
      <c r="AV1257" s="427"/>
      <c r="AW1257" s="427"/>
      <c r="AX1257" s="427"/>
      <c r="AY1257" s="427"/>
      <c r="AZ1257" s="427"/>
      <c r="BA1257" s="427"/>
      <c r="BB1257" s="427"/>
      <c r="BC1257" s="427"/>
      <c r="BD1257" s="427"/>
      <c r="BE1257" s="427"/>
      <c r="BF1257" s="427"/>
      <c r="BG1257" s="427"/>
      <c r="BH1257" s="427"/>
      <c r="BI1257" s="427"/>
      <c r="BJ1257" s="427"/>
      <c r="BK1257" s="427"/>
      <c r="BL1257" s="427"/>
      <c r="BM1257" s="427"/>
      <c r="BN1257" s="427"/>
      <c r="BO1257" s="427"/>
      <c r="BP1257" s="427"/>
      <c r="BQ1257" s="427"/>
      <c r="BR1257" s="427"/>
      <c r="BS1257" s="427"/>
      <c r="BT1257" s="427"/>
      <c r="BU1257" s="427"/>
      <c r="BV1257" s="427"/>
      <c r="BW1257" s="427"/>
      <c r="BX1257" s="427"/>
      <c r="BY1257" s="427"/>
      <c r="BZ1257" s="427"/>
      <c r="CA1257" s="427"/>
      <c r="CB1257" s="427"/>
      <c r="CC1257" s="427"/>
      <c r="CD1257" s="427"/>
      <c r="CE1257" s="427"/>
      <c r="CF1257" s="427"/>
      <c r="CG1257" s="427"/>
      <c r="CH1257" s="427"/>
      <c r="CI1257" s="427"/>
      <c r="CJ1257" s="427"/>
      <c r="CK1257" s="427"/>
      <c r="CL1257" s="427"/>
      <c r="CM1257" s="427"/>
    </row>
    <row r="1258">
      <c r="AD1258" s="427"/>
      <c r="AE1258" s="427"/>
      <c r="AF1258" s="427"/>
      <c r="AG1258" s="427"/>
      <c r="AH1258" s="427"/>
      <c r="AI1258" s="427"/>
      <c r="AJ1258" s="427"/>
      <c r="AK1258" s="427"/>
      <c r="AL1258" s="427"/>
      <c r="AM1258" s="427"/>
      <c r="AN1258" s="427"/>
      <c r="AO1258" s="427"/>
      <c r="AP1258" s="427"/>
      <c r="AQ1258" s="427"/>
      <c r="AR1258" s="427"/>
      <c r="AS1258" s="427"/>
      <c r="AT1258" s="427"/>
      <c r="AU1258" s="427"/>
      <c r="AV1258" s="427"/>
      <c r="AW1258" s="427"/>
      <c r="AX1258" s="427"/>
      <c r="AY1258" s="427"/>
      <c r="AZ1258" s="427"/>
      <c r="BA1258" s="427"/>
      <c r="BB1258" s="427"/>
      <c r="BC1258" s="427"/>
      <c r="BD1258" s="427"/>
      <c r="BE1258" s="427"/>
      <c r="BF1258" s="427"/>
      <c r="BG1258" s="427"/>
      <c r="BH1258" s="427"/>
      <c r="BI1258" s="427"/>
      <c r="BJ1258" s="427"/>
      <c r="BK1258" s="427"/>
      <c r="BL1258" s="427"/>
      <c r="BM1258" s="427"/>
      <c r="BN1258" s="427"/>
      <c r="BO1258" s="427"/>
      <c r="BP1258" s="427"/>
      <c r="BQ1258" s="427"/>
      <c r="BR1258" s="427"/>
      <c r="BS1258" s="427"/>
      <c r="BT1258" s="427"/>
      <c r="BU1258" s="427"/>
      <c r="BV1258" s="427"/>
      <c r="BW1258" s="427"/>
      <c r="BX1258" s="427"/>
      <c r="BY1258" s="427"/>
      <c r="BZ1258" s="427"/>
      <c r="CA1258" s="427"/>
      <c r="CB1258" s="427"/>
      <c r="CC1258" s="427"/>
      <c r="CD1258" s="427"/>
      <c r="CE1258" s="427"/>
      <c r="CF1258" s="427"/>
      <c r="CG1258" s="427"/>
      <c r="CH1258" s="427"/>
      <c r="CI1258" s="427"/>
      <c r="CJ1258" s="427"/>
      <c r="CK1258" s="427"/>
      <c r="CL1258" s="427"/>
      <c r="CM1258" s="427"/>
    </row>
    <row r="1259">
      <c r="AD1259" s="427"/>
      <c r="AE1259" s="427"/>
      <c r="AF1259" s="427"/>
      <c r="AG1259" s="427"/>
      <c r="AH1259" s="427"/>
      <c r="AI1259" s="427"/>
      <c r="AJ1259" s="427"/>
      <c r="AK1259" s="427"/>
      <c r="AL1259" s="427"/>
      <c r="AM1259" s="427"/>
      <c r="AN1259" s="427"/>
      <c r="AO1259" s="427"/>
      <c r="AP1259" s="427"/>
      <c r="AQ1259" s="427"/>
      <c r="AR1259" s="427"/>
      <c r="AS1259" s="427"/>
      <c r="AT1259" s="427"/>
      <c r="AU1259" s="427"/>
      <c r="AV1259" s="427"/>
      <c r="AW1259" s="427"/>
      <c r="AX1259" s="427"/>
      <c r="AY1259" s="427"/>
      <c r="AZ1259" s="427"/>
      <c r="BA1259" s="427"/>
      <c r="BB1259" s="427"/>
      <c r="BC1259" s="427"/>
      <c r="BD1259" s="427"/>
      <c r="BE1259" s="427"/>
      <c r="BF1259" s="427"/>
      <c r="BG1259" s="427"/>
      <c r="BH1259" s="427"/>
      <c r="BI1259" s="427"/>
      <c r="BJ1259" s="427"/>
      <c r="BK1259" s="427"/>
      <c r="BL1259" s="427"/>
      <c r="BM1259" s="427"/>
      <c r="BN1259" s="427"/>
      <c r="BO1259" s="427"/>
      <c r="BP1259" s="427"/>
      <c r="BQ1259" s="427"/>
      <c r="BR1259" s="427"/>
      <c r="BS1259" s="427"/>
      <c r="BT1259" s="427"/>
      <c r="BU1259" s="427"/>
      <c r="BV1259" s="427"/>
      <c r="BW1259" s="427"/>
      <c r="BX1259" s="427"/>
      <c r="BY1259" s="427"/>
      <c r="BZ1259" s="427"/>
      <c r="CA1259" s="427"/>
      <c r="CB1259" s="427"/>
      <c r="CC1259" s="427"/>
      <c r="CD1259" s="427"/>
      <c r="CE1259" s="427"/>
      <c r="CF1259" s="427"/>
      <c r="CG1259" s="427"/>
      <c r="CH1259" s="427"/>
      <c r="CI1259" s="427"/>
      <c r="CJ1259" s="427"/>
      <c r="CK1259" s="427"/>
      <c r="CL1259" s="427"/>
      <c r="CM1259" s="427"/>
    </row>
    <row r="1260">
      <c r="AD1260" s="427"/>
      <c r="AE1260" s="427"/>
      <c r="AF1260" s="427"/>
      <c r="AG1260" s="427"/>
      <c r="AH1260" s="427"/>
      <c r="AI1260" s="427"/>
      <c r="AJ1260" s="427"/>
      <c r="AK1260" s="427"/>
      <c r="AL1260" s="427"/>
      <c r="AM1260" s="427"/>
      <c r="AN1260" s="427"/>
      <c r="AO1260" s="427"/>
      <c r="AP1260" s="427"/>
      <c r="AQ1260" s="427"/>
      <c r="AR1260" s="427"/>
      <c r="AS1260" s="427"/>
      <c r="AT1260" s="427"/>
      <c r="AU1260" s="427"/>
      <c r="AV1260" s="427"/>
      <c r="AW1260" s="427"/>
      <c r="AX1260" s="427"/>
      <c r="AY1260" s="427"/>
      <c r="AZ1260" s="427"/>
      <c r="BA1260" s="427"/>
      <c r="BB1260" s="427"/>
      <c r="BC1260" s="427"/>
      <c r="BD1260" s="427"/>
      <c r="BE1260" s="427"/>
      <c r="BF1260" s="427"/>
      <c r="BG1260" s="427"/>
      <c r="BH1260" s="427"/>
      <c r="BI1260" s="427"/>
      <c r="BJ1260" s="427"/>
      <c r="BK1260" s="427"/>
      <c r="BL1260" s="427"/>
      <c r="BM1260" s="427"/>
      <c r="BN1260" s="427"/>
      <c r="BO1260" s="427"/>
      <c r="BP1260" s="427"/>
      <c r="BQ1260" s="427"/>
      <c r="BR1260" s="427"/>
      <c r="BS1260" s="427"/>
      <c r="BT1260" s="427"/>
      <c r="BU1260" s="427"/>
      <c r="BV1260" s="427"/>
      <c r="BW1260" s="427"/>
      <c r="BX1260" s="427"/>
      <c r="BY1260" s="427"/>
      <c r="BZ1260" s="427"/>
      <c r="CA1260" s="427"/>
      <c r="CB1260" s="427"/>
      <c r="CC1260" s="427"/>
      <c r="CD1260" s="427"/>
      <c r="CE1260" s="427"/>
      <c r="CF1260" s="427"/>
      <c r="CG1260" s="427"/>
      <c r="CH1260" s="427"/>
      <c r="CI1260" s="427"/>
      <c r="CJ1260" s="427"/>
      <c r="CK1260" s="427"/>
      <c r="CL1260" s="427"/>
      <c r="CM1260" s="427"/>
    </row>
    <row r="1261">
      <c r="AD1261" s="427"/>
      <c r="AE1261" s="427"/>
      <c r="AF1261" s="427"/>
      <c r="AG1261" s="427"/>
      <c r="AH1261" s="427"/>
      <c r="AI1261" s="427"/>
      <c r="AJ1261" s="427"/>
      <c r="AK1261" s="427"/>
      <c r="AL1261" s="427"/>
      <c r="AM1261" s="427"/>
      <c r="AN1261" s="427"/>
      <c r="AO1261" s="427"/>
      <c r="AP1261" s="427"/>
      <c r="AQ1261" s="427"/>
      <c r="AR1261" s="427"/>
      <c r="AS1261" s="427"/>
      <c r="AT1261" s="427"/>
      <c r="AU1261" s="427"/>
      <c r="AV1261" s="427"/>
      <c r="AW1261" s="427"/>
      <c r="AX1261" s="427"/>
      <c r="AY1261" s="427"/>
      <c r="AZ1261" s="427"/>
      <c r="BA1261" s="427"/>
      <c r="BB1261" s="427"/>
      <c r="BC1261" s="427"/>
      <c r="BD1261" s="427"/>
      <c r="BE1261" s="427"/>
      <c r="BF1261" s="427"/>
      <c r="BG1261" s="427"/>
      <c r="BH1261" s="427"/>
      <c r="BI1261" s="427"/>
      <c r="BJ1261" s="427"/>
      <c r="BK1261" s="427"/>
      <c r="BL1261" s="427"/>
      <c r="BM1261" s="427"/>
      <c r="BN1261" s="427"/>
      <c r="BO1261" s="427"/>
      <c r="BP1261" s="427"/>
      <c r="BQ1261" s="427"/>
      <c r="BR1261" s="427"/>
      <c r="BS1261" s="427"/>
      <c r="BT1261" s="427"/>
      <c r="BU1261" s="427"/>
      <c r="BV1261" s="427"/>
      <c r="BW1261" s="427"/>
      <c r="BX1261" s="427"/>
      <c r="BY1261" s="427"/>
      <c r="BZ1261" s="427"/>
      <c r="CA1261" s="427"/>
      <c r="CB1261" s="427"/>
      <c r="CC1261" s="427"/>
      <c r="CD1261" s="427"/>
      <c r="CE1261" s="427"/>
      <c r="CF1261" s="427"/>
      <c r="CG1261" s="427"/>
      <c r="CH1261" s="427"/>
      <c r="CI1261" s="427"/>
      <c r="CJ1261" s="427"/>
      <c r="CK1261" s="427"/>
      <c r="CL1261" s="427"/>
      <c r="CM1261" s="427"/>
    </row>
    <row r="1262">
      <c r="AD1262" s="427"/>
      <c r="AE1262" s="427"/>
      <c r="AF1262" s="427"/>
      <c r="AG1262" s="427"/>
      <c r="AH1262" s="427"/>
      <c r="AI1262" s="427"/>
      <c r="AJ1262" s="427"/>
      <c r="AK1262" s="427"/>
      <c r="AL1262" s="427"/>
      <c r="AM1262" s="427"/>
      <c r="AN1262" s="427"/>
      <c r="AO1262" s="427"/>
      <c r="AP1262" s="427"/>
      <c r="AQ1262" s="427"/>
      <c r="AR1262" s="427"/>
      <c r="AS1262" s="427"/>
      <c r="AT1262" s="427"/>
      <c r="AU1262" s="427"/>
      <c r="AV1262" s="427"/>
      <c r="AW1262" s="427"/>
      <c r="AX1262" s="427"/>
      <c r="AY1262" s="427"/>
      <c r="AZ1262" s="427"/>
      <c r="BA1262" s="427"/>
      <c r="BB1262" s="427"/>
      <c r="BC1262" s="427"/>
      <c r="BD1262" s="427"/>
      <c r="BE1262" s="427"/>
      <c r="BF1262" s="427"/>
      <c r="BG1262" s="427"/>
      <c r="BH1262" s="427"/>
      <c r="BI1262" s="427"/>
      <c r="BJ1262" s="427"/>
      <c r="BK1262" s="427"/>
      <c r="BL1262" s="427"/>
      <c r="BM1262" s="427"/>
      <c r="BN1262" s="427"/>
      <c r="BO1262" s="427"/>
      <c r="BP1262" s="427"/>
      <c r="BQ1262" s="427"/>
      <c r="BR1262" s="427"/>
      <c r="BS1262" s="427"/>
      <c r="BT1262" s="427"/>
      <c r="BU1262" s="427"/>
      <c r="BV1262" s="427"/>
      <c r="BW1262" s="427"/>
      <c r="BX1262" s="427"/>
      <c r="BY1262" s="427"/>
      <c r="BZ1262" s="427"/>
      <c r="CA1262" s="427"/>
      <c r="CB1262" s="427"/>
      <c r="CC1262" s="427"/>
      <c r="CD1262" s="427"/>
      <c r="CE1262" s="427"/>
      <c r="CF1262" s="427"/>
      <c r="CG1262" s="427"/>
      <c r="CH1262" s="427"/>
      <c r="CI1262" s="427"/>
      <c r="CJ1262" s="427"/>
      <c r="CK1262" s="427"/>
      <c r="CL1262" s="427"/>
      <c r="CM1262" s="427"/>
    </row>
    <row r="1263">
      <c r="AD1263" s="427"/>
      <c r="AE1263" s="427"/>
      <c r="AF1263" s="427"/>
      <c r="AG1263" s="427"/>
      <c r="AH1263" s="427"/>
      <c r="AI1263" s="427"/>
      <c r="AJ1263" s="427"/>
      <c r="AK1263" s="427"/>
      <c r="AL1263" s="427"/>
      <c r="AM1263" s="427"/>
      <c r="AN1263" s="427"/>
      <c r="AO1263" s="427"/>
      <c r="AP1263" s="427"/>
      <c r="AQ1263" s="427"/>
      <c r="AR1263" s="427"/>
      <c r="AS1263" s="427"/>
      <c r="AT1263" s="427"/>
      <c r="AU1263" s="427"/>
      <c r="AV1263" s="427"/>
      <c r="AW1263" s="427"/>
      <c r="AX1263" s="427"/>
      <c r="AY1263" s="427"/>
      <c r="AZ1263" s="427"/>
      <c r="BA1263" s="427"/>
      <c r="BB1263" s="427"/>
      <c r="BC1263" s="427"/>
      <c r="BD1263" s="427"/>
      <c r="BE1263" s="427"/>
      <c r="BF1263" s="427"/>
      <c r="BG1263" s="427"/>
      <c r="BH1263" s="427"/>
      <c r="BI1263" s="427"/>
      <c r="BJ1263" s="427"/>
      <c r="BK1263" s="427"/>
      <c r="BL1263" s="427"/>
      <c r="BM1263" s="427"/>
      <c r="BN1263" s="427"/>
      <c r="BO1263" s="427"/>
      <c r="BP1263" s="427"/>
      <c r="BQ1263" s="427"/>
      <c r="BR1263" s="427"/>
      <c r="BS1263" s="427"/>
      <c r="BT1263" s="427"/>
      <c r="BU1263" s="427"/>
      <c r="BV1263" s="427"/>
      <c r="BW1263" s="427"/>
      <c r="BX1263" s="427"/>
      <c r="BY1263" s="427"/>
      <c r="BZ1263" s="427"/>
      <c r="CA1263" s="427"/>
      <c r="CB1263" s="427"/>
      <c r="CC1263" s="427"/>
      <c r="CD1263" s="427"/>
      <c r="CE1263" s="427"/>
      <c r="CF1263" s="427"/>
      <c r="CG1263" s="427"/>
      <c r="CH1263" s="427"/>
      <c r="CI1263" s="427"/>
      <c r="CJ1263" s="427"/>
      <c r="CK1263" s="427"/>
      <c r="CL1263" s="427"/>
      <c r="CM1263" s="427"/>
    </row>
    <row r="1264">
      <c r="AD1264" s="427"/>
      <c r="AE1264" s="427"/>
      <c r="AF1264" s="427"/>
      <c r="AG1264" s="427"/>
      <c r="AH1264" s="427"/>
      <c r="AI1264" s="427"/>
      <c r="AJ1264" s="427"/>
      <c r="AK1264" s="427"/>
      <c r="AL1264" s="427"/>
      <c r="AM1264" s="427"/>
      <c r="AN1264" s="427"/>
      <c r="AO1264" s="427"/>
      <c r="AP1264" s="427"/>
      <c r="AQ1264" s="427"/>
      <c r="AR1264" s="427"/>
      <c r="AS1264" s="427"/>
      <c r="AT1264" s="427"/>
      <c r="AU1264" s="427"/>
      <c r="AV1264" s="427"/>
      <c r="AW1264" s="427"/>
      <c r="AX1264" s="427"/>
      <c r="AY1264" s="427"/>
      <c r="AZ1264" s="427"/>
      <c r="BA1264" s="427"/>
      <c r="BB1264" s="427"/>
      <c r="BC1264" s="427"/>
      <c r="BD1264" s="427"/>
      <c r="BE1264" s="427"/>
      <c r="BF1264" s="427"/>
      <c r="BG1264" s="427"/>
      <c r="BH1264" s="427"/>
      <c r="BI1264" s="427"/>
      <c r="BJ1264" s="427"/>
      <c r="BK1264" s="427"/>
      <c r="BL1264" s="427"/>
      <c r="BM1264" s="427"/>
      <c r="BN1264" s="427"/>
      <c r="BO1264" s="427"/>
      <c r="BP1264" s="427"/>
      <c r="BQ1264" s="427"/>
      <c r="BR1264" s="427"/>
      <c r="BS1264" s="427"/>
      <c r="BT1264" s="427"/>
      <c r="BU1264" s="427"/>
      <c r="BV1264" s="427"/>
      <c r="BW1264" s="427"/>
      <c r="BX1264" s="427"/>
      <c r="BY1264" s="427"/>
      <c r="BZ1264" s="427"/>
      <c r="CA1264" s="427"/>
      <c r="CB1264" s="427"/>
      <c r="CC1264" s="427"/>
      <c r="CD1264" s="427"/>
      <c r="CE1264" s="427"/>
      <c r="CF1264" s="427"/>
      <c r="CG1264" s="427"/>
      <c r="CH1264" s="427"/>
      <c r="CI1264" s="427"/>
      <c r="CJ1264" s="427"/>
      <c r="CK1264" s="427"/>
      <c r="CL1264" s="427"/>
      <c r="CM1264" s="427"/>
    </row>
    <row r="1265">
      <c r="AD1265" s="427"/>
      <c r="AE1265" s="427"/>
      <c r="AF1265" s="427"/>
      <c r="AG1265" s="427"/>
      <c r="AH1265" s="427"/>
      <c r="AI1265" s="427"/>
      <c r="AJ1265" s="427"/>
      <c r="AK1265" s="427"/>
      <c r="AL1265" s="427"/>
      <c r="AM1265" s="427"/>
      <c r="AN1265" s="427"/>
      <c r="AO1265" s="427"/>
      <c r="AP1265" s="427"/>
      <c r="AQ1265" s="427"/>
      <c r="AR1265" s="427"/>
      <c r="AS1265" s="427"/>
      <c r="AT1265" s="427"/>
      <c r="AU1265" s="427"/>
      <c r="AV1265" s="427"/>
      <c r="AW1265" s="427"/>
      <c r="AX1265" s="427"/>
      <c r="AY1265" s="427"/>
      <c r="AZ1265" s="427"/>
      <c r="BA1265" s="427"/>
      <c r="BB1265" s="427"/>
      <c r="BC1265" s="427"/>
      <c r="BD1265" s="427"/>
      <c r="BE1265" s="427"/>
      <c r="BF1265" s="427"/>
      <c r="BG1265" s="427"/>
      <c r="BH1265" s="427"/>
      <c r="BI1265" s="427"/>
      <c r="BJ1265" s="427"/>
      <c r="BK1265" s="427"/>
      <c r="BL1265" s="427"/>
      <c r="BM1265" s="427"/>
      <c r="BN1265" s="427"/>
      <c r="BO1265" s="427"/>
      <c r="BP1265" s="427"/>
      <c r="BQ1265" s="427"/>
      <c r="BR1265" s="427"/>
      <c r="BS1265" s="427"/>
      <c r="BT1265" s="427"/>
      <c r="BU1265" s="427"/>
      <c r="BV1265" s="427"/>
      <c r="BW1265" s="427"/>
      <c r="BX1265" s="427"/>
      <c r="BY1265" s="427"/>
      <c r="BZ1265" s="427"/>
      <c r="CA1265" s="427"/>
      <c r="CB1265" s="427"/>
      <c r="CC1265" s="427"/>
      <c r="CD1265" s="427"/>
      <c r="CE1265" s="427"/>
      <c r="CF1265" s="427"/>
      <c r="CG1265" s="427"/>
      <c r="CH1265" s="427"/>
      <c r="CI1265" s="427"/>
      <c r="CJ1265" s="427"/>
      <c r="CK1265" s="427"/>
      <c r="CL1265" s="427"/>
      <c r="CM1265" s="427"/>
    </row>
    <row r="1266">
      <c r="AD1266" s="427"/>
      <c r="AE1266" s="427"/>
      <c r="AF1266" s="427"/>
      <c r="AG1266" s="427"/>
      <c r="AH1266" s="427"/>
      <c r="AI1266" s="427"/>
      <c r="AJ1266" s="427"/>
      <c r="AK1266" s="427"/>
      <c r="AL1266" s="427"/>
      <c r="AM1266" s="427"/>
      <c r="AN1266" s="427"/>
      <c r="AO1266" s="427"/>
      <c r="AP1266" s="427"/>
      <c r="AQ1266" s="427"/>
      <c r="AR1266" s="427"/>
      <c r="AS1266" s="427"/>
      <c r="AT1266" s="427"/>
      <c r="AU1266" s="427"/>
      <c r="AV1266" s="427"/>
      <c r="AW1266" s="427"/>
      <c r="AX1266" s="427"/>
      <c r="AY1266" s="427"/>
      <c r="AZ1266" s="427"/>
      <c r="BA1266" s="427"/>
      <c r="BB1266" s="427"/>
      <c r="BC1266" s="427"/>
      <c r="BD1266" s="427"/>
      <c r="BE1266" s="427"/>
      <c r="BF1266" s="427"/>
      <c r="BG1266" s="427"/>
      <c r="BH1266" s="427"/>
      <c r="BI1266" s="427"/>
      <c r="BJ1266" s="427"/>
      <c r="BK1266" s="427"/>
      <c r="BL1266" s="427"/>
      <c r="BM1266" s="427"/>
      <c r="BN1266" s="427"/>
      <c r="BO1266" s="427"/>
      <c r="BP1266" s="427"/>
      <c r="BQ1266" s="427"/>
      <c r="BR1266" s="427"/>
      <c r="BS1266" s="427"/>
      <c r="BT1266" s="427"/>
      <c r="BU1266" s="427"/>
      <c r="BV1266" s="427"/>
      <c r="BW1266" s="427"/>
      <c r="BX1266" s="427"/>
      <c r="BY1266" s="427"/>
      <c r="BZ1266" s="427"/>
      <c r="CA1266" s="427"/>
      <c r="CB1266" s="427"/>
      <c r="CC1266" s="427"/>
      <c r="CD1266" s="427"/>
      <c r="CE1266" s="427"/>
      <c r="CF1266" s="427"/>
      <c r="CG1266" s="427"/>
      <c r="CH1266" s="427"/>
      <c r="CI1266" s="427"/>
      <c r="CJ1266" s="427"/>
      <c r="CK1266" s="427"/>
      <c r="CL1266" s="427"/>
      <c r="CM1266" s="427"/>
    </row>
    <row r="1267">
      <c r="AD1267" s="427"/>
      <c r="AE1267" s="427"/>
      <c r="AF1267" s="427"/>
      <c r="AG1267" s="427"/>
      <c r="AH1267" s="427"/>
      <c r="AI1267" s="427"/>
      <c r="AJ1267" s="427"/>
      <c r="AK1267" s="427"/>
      <c r="AL1267" s="427"/>
      <c r="AM1267" s="427"/>
      <c r="AN1267" s="427"/>
      <c r="AO1267" s="427"/>
      <c r="AP1267" s="427"/>
      <c r="AQ1267" s="427"/>
      <c r="AR1267" s="427"/>
      <c r="AS1267" s="427"/>
      <c r="AT1267" s="427"/>
      <c r="AU1267" s="427"/>
      <c r="AV1267" s="427"/>
      <c r="AW1267" s="427"/>
      <c r="AX1267" s="427"/>
      <c r="AY1267" s="427"/>
      <c r="AZ1267" s="427"/>
      <c r="BA1267" s="427"/>
      <c r="BB1267" s="427"/>
      <c r="BC1267" s="427"/>
      <c r="BD1267" s="427"/>
      <c r="BE1267" s="427"/>
      <c r="BF1267" s="427"/>
      <c r="BG1267" s="427"/>
      <c r="BH1267" s="427"/>
      <c r="BI1267" s="427"/>
      <c r="BJ1267" s="427"/>
      <c r="BK1267" s="427"/>
      <c r="BL1267" s="427"/>
      <c r="BM1267" s="427"/>
      <c r="BN1267" s="427"/>
      <c r="BO1267" s="427"/>
      <c r="BP1267" s="427"/>
      <c r="BQ1267" s="427"/>
      <c r="BR1267" s="427"/>
      <c r="BS1267" s="427"/>
      <c r="BT1267" s="427"/>
      <c r="BU1267" s="427"/>
      <c r="BV1267" s="427"/>
      <c r="BW1267" s="427"/>
      <c r="BX1267" s="427"/>
      <c r="BY1267" s="427"/>
      <c r="BZ1267" s="427"/>
      <c r="CA1267" s="427"/>
      <c r="CB1267" s="427"/>
      <c r="CC1267" s="427"/>
      <c r="CD1267" s="427"/>
      <c r="CE1267" s="427"/>
      <c r="CF1267" s="427"/>
      <c r="CG1267" s="427"/>
      <c r="CH1267" s="427"/>
      <c r="CI1267" s="427"/>
      <c r="CJ1267" s="427"/>
      <c r="CK1267" s="427"/>
      <c r="CL1267" s="427"/>
      <c r="CM1267" s="427"/>
    </row>
    <row r="1268">
      <c r="AD1268" s="427"/>
      <c r="AE1268" s="427"/>
      <c r="AF1268" s="427"/>
      <c r="AG1268" s="427"/>
      <c r="AH1268" s="427"/>
      <c r="AI1268" s="427"/>
      <c r="AJ1268" s="427"/>
      <c r="AK1268" s="427"/>
      <c r="AL1268" s="427"/>
      <c r="AM1268" s="427"/>
      <c r="AN1268" s="427"/>
      <c r="AO1268" s="427"/>
      <c r="AP1268" s="427"/>
      <c r="AQ1268" s="427"/>
      <c r="AR1268" s="427"/>
      <c r="AS1268" s="427"/>
      <c r="AT1268" s="427"/>
      <c r="AU1268" s="427"/>
      <c r="AV1268" s="427"/>
      <c r="AW1268" s="427"/>
      <c r="AX1268" s="427"/>
      <c r="AY1268" s="427"/>
      <c r="AZ1268" s="427"/>
      <c r="BA1268" s="427"/>
      <c r="BB1268" s="427"/>
      <c r="BC1268" s="427"/>
      <c r="BD1268" s="427"/>
      <c r="BE1268" s="427"/>
      <c r="BF1268" s="427"/>
      <c r="BG1268" s="427"/>
      <c r="BH1268" s="427"/>
      <c r="BI1268" s="427"/>
      <c r="BJ1268" s="427"/>
      <c r="BK1268" s="427"/>
      <c r="BL1268" s="427"/>
      <c r="BM1268" s="427"/>
      <c r="BN1268" s="427"/>
      <c r="BO1268" s="427"/>
      <c r="BP1268" s="427"/>
      <c r="BQ1268" s="427"/>
      <c r="BR1268" s="427"/>
      <c r="BS1268" s="427"/>
      <c r="BT1268" s="427"/>
      <c r="BU1268" s="427"/>
      <c r="BV1268" s="427"/>
      <c r="BW1268" s="427"/>
      <c r="BX1268" s="427"/>
      <c r="BY1268" s="427"/>
      <c r="BZ1268" s="427"/>
      <c r="CA1268" s="427"/>
      <c r="CB1268" s="427"/>
      <c r="CC1268" s="427"/>
      <c r="CD1268" s="427"/>
      <c r="CE1268" s="427"/>
      <c r="CF1268" s="427"/>
      <c r="CG1268" s="427"/>
      <c r="CH1268" s="427"/>
      <c r="CI1268" s="427"/>
      <c r="CJ1268" s="427"/>
      <c r="CK1268" s="427"/>
      <c r="CL1268" s="427"/>
      <c r="CM1268" s="427"/>
    </row>
    <row r="1269">
      <c r="AD1269" s="427"/>
      <c r="AE1269" s="427"/>
      <c r="AF1269" s="427"/>
      <c r="AG1269" s="427"/>
      <c r="AH1269" s="427"/>
      <c r="AI1269" s="427"/>
      <c r="AJ1269" s="427"/>
      <c r="AK1269" s="427"/>
      <c r="AL1269" s="427"/>
      <c r="AM1269" s="427"/>
      <c r="AN1269" s="427"/>
      <c r="AO1269" s="427"/>
      <c r="AP1269" s="427"/>
      <c r="AQ1269" s="427"/>
      <c r="AR1269" s="427"/>
      <c r="AS1269" s="427"/>
      <c r="AT1269" s="427"/>
      <c r="AU1269" s="427"/>
      <c r="AV1269" s="427"/>
      <c r="AW1269" s="427"/>
      <c r="AX1269" s="427"/>
      <c r="AY1269" s="427"/>
      <c r="AZ1269" s="427"/>
      <c r="BA1269" s="427"/>
      <c r="BB1269" s="427"/>
      <c r="BC1269" s="427"/>
      <c r="BD1269" s="427"/>
      <c r="BE1269" s="427"/>
      <c r="BF1269" s="427"/>
      <c r="BG1269" s="427"/>
      <c r="BH1269" s="427"/>
      <c r="BI1269" s="427"/>
      <c r="BJ1269" s="427"/>
      <c r="BK1269" s="427"/>
      <c r="BL1269" s="427"/>
      <c r="BM1269" s="427"/>
      <c r="BN1269" s="427"/>
      <c r="BO1269" s="427"/>
      <c r="BP1269" s="427"/>
      <c r="BQ1269" s="427"/>
      <c r="BR1269" s="427"/>
      <c r="BS1269" s="427"/>
      <c r="BT1269" s="427"/>
      <c r="BU1269" s="427"/>
      <c r="BV1269" s="427"/>
      <c r="BW1269" s="427"/>
      <c r="BX1269" s="427"/>
      <c r="BY1269" s="427"/>
      <c r="BZ1269" s="427"/>
      <c r="CA1269" s="427"/>
      <c r="CB1269" s="427"/>
      <c r="CC1269" s="427"/>
      <c r="CD1269" s="427"/>
      <c r="CE1269" s="427"/>
      <c r="CF1269" s="427"/>
      <c r="CG1269" s="427"/>
      <c r="CH1269" s="427"/>
      <c r="CI1269" s="427"/>
      <c r="CJ1269" s="427"/>
      <c r="CK1269" s="427"/>
      <c r="CL1269" s="427"/>
      <c r="CM1269" s="427"/>
    </row>
    <row r="1270">
      <c r="AD1270" s="427"/>
      <c r="AE1270" s="427"/>
      <c r="AF1270" s="427"/>
      <c r="AG1270" s="427"/>
      <c r="AH1270" s="427"/>
      <c r="AI1270" s="427"/>
      <c r="AJ1270" s="427"/>
      <c r="AK1270" s="427"/>
      <c r="AL1270" s="427"/>
      <c r="AM1270" s="427"/>
      <c r="AN1270" s="427"/>
      <c r="AO1270" s="427"/>
      <c r="AP1270" s="427"/>
      <c r="AQ1270" s="427"/>
      <c r="AR1270" s="427"/>
      <c r="AS1270" s="427"/>
      <c r="AT1270" s="427"/>
      <c r="AU1270" s="427"/>
      <c r="AV1270" s="427"/>
      <c r="AW1270" s="427"/>
      <c r="AX1270" s="427"/>
      <c r="AY1270" s="427"/>
      <c r="AZ1270" s="427"/>
      <c r="BA1270" s="427"/>
      <c r="BB1270" s="427"/>
      <c r="BC1270" s="427"/>
      <c r="BD1270" s="427"/>
      <c r="BE1270" s="427"/>
      <c r="BF1270" s="427"/>
      <c r="BG1270" s="427"/>
      <c r="BH1270" s="427"/>
      <c r="BI1270" s="427"/>
      <c r="BJ1270" s="427"/>
      <c r="BK1270" s="427"/>
      <c r="BL1270" s="427"/>
      <c r="BM1270" s="427"/>
      <c r="BN1270" s="427"/>
      <c r="BO1270" s="427"/>
      <c r="BP1270" s="427"/>
      <c r="BQ1270" s="427"/>
      <c r="BR1270" s="427"/>
      <c r="BS1270" s="427"/>
      <c r="BT1270" s="427"/>
      <c r="BU1270" s="427"/>
      <c r="BV1270" s="427"/>
      <c r="BW1270" s="427"/>
      <c r="BX1270" s="427"/>
      <c r="BY1270" s="427"/>
      <c r="BZ1270" s="427"/>
      <c r="CA1270" s="427"/>
      <c r="CB1270" s="427"/>
      <c r="CC1270" s="427"/>
      <c r="CD1270" s="427"/>
      <c r="CE1270" s="427"/>
      <c r="CF1270" s="427"/>
      <c r="CG1270" s="427"/>
      <c r="CH1270" s="427"/>
      <c r="CI1270" s="427"/>
      <c r="CJ1270" s="427"/>
      <c r="CK1270" s="427"/>
      <c r="CL1270" s="427"/>
      <c r="CM1270" s="427"/>
    </row>
    <row r="1271">
      <c r="AD1271" s="427"/>
      <c r="AE1271" s="427"/>
      <c r="AF1271" s="427"/>
      <c r="AG1271" s="427"/>
      <c r="AH1271" s="427"/>
      <c r="AI1271" s="427"/>
      <c r="AJ1271" s="427"/>
      <c r="AK1271" s="427"/>
      <c r="AL1271" s="427"/>
      <c r="AM1271" s="427"/>
      <c r="AN1271" s="427"/>
      <c r="AO1271" s="427"/>
      <c r="AP1271" s="427"/>
      <c r="AQ1271" s="427"/>
      <c r="AR1271" s="427"/>
      <c r="AS1271" s="427"/>
      <c r="AT1271" s="427"/>
      <c r="AU1271" s="427"/>
      <c r="AV1271" s="427"/>
      <c r="AW1271" s="427"/>
      <c r="AX1271" s="427"/>
      <c r="AY1271" s="427"/>
      <c r="AZ1271" s="427"/>
      <c r="BA1271" s="427"/>
      <c r="BB1271" s="427"/>
      <c r="BC1271" s="427"/>
      <c r="BD1271" s="427"/>
      <c r="BE1271" s="427"/>
      <c r="BF1271" s="427"/>
      <c r="BG1271" s="427"/>
      <c r="BH1271" s="427"/>
      <c r="BI1271" s="427"/>
      <c r="BJ1271" s="427"/>
      <c r="BK1271" s="427"/>
      <c r="BL1271" s="427"/>
      <c r="BM1271" s="427"/>
      <c r="BN1271" s="427"/>
      <c r="BO1271" s="427"/>
      <c r="BP1271" s="427"/>
      <c r="BQ1271" s="427"/>
      <c r="BR1271" s="427"/>
      <c r="BS1271" s="427"/>
      <c r="BT1271" s="427"/>
      <c r="BU1271" s="427"/>
      <c r="BV1271" s="427"/>
      <c r="BW1271" s="427"/>
      <c r="BX1271" s="427"/>
      <c r="BY1271" s="427"/>
      <c r="BZ1271" s="427"/>
      <c r="CA1271" s="427"/>
      <c r="CB1271" s="427"/>
      <c r="CC1271" s="427"/>
      <c r="CD1271" s="427"/>
      <c r="CE1271" s="427"/>
      <c r="CF1271" s="427"/>
      <c r="CG1271" s="427"/>
      <c r="CH1271" s="427"/>
      <c r="CI1271" s="427"/>
      <c r="CJ1271" s="427"/>
      <c r="CK1271" s="427"/>
      <c r="CL1271" s="427"/>
      <c r="CM1271" s="427"/>
    </row>
    <row r="1272">
      <c r="AD1272" s="427"/>
      <c r="AE1272" s="427"/>
      <c r="AF1272" s="427"/>
      <c r="AG1272" s="427"/>
      <c r="AH1272" s="427"/>
      <c r="AI1272" s="427"/>
      <c r="AJ1272" s="427"/>
      <c r="AK1272" s="427"/>
      <c r="AL1272" s="427"/>
      <c r="AM1272" s="427"/>
      <c r="AN1272" s="427"/>
      <c r="AO1272" s="427"/>
      <c r="AP1272" s="427"/>
      <c r="AQ1272" s="427"/>
      <c r="AR1272" s="427"/>
      <c r="AS1272" s="427"/>
      <c r="AT1272" s="427"/>
      <c r="AU1272" s="427"/>
      <c r="AV1272" s="427"/>
      <c r="AW1272" s="427"/>
      <c r="AX1272" s="427"/>
      <c r="AY1272" s="427"/>
      <c r="AZ1272" s="427"/>
      <c r="BA1272" s="427"/>
      <c r="BB1272" s="427"/>
      <c r="BC1272" s="427"/>
      <c r="BD1272" s="427"/>
      <c r="BE1272" s="427"/>
      <c r="BF1272" s="427"/>
      <c r="BG1272" s="427"/>
      <c r="BH1272" s="427"/>
      <c r="BI1272" s="427"/>
      <c r="BJ1272" s="427"/>
      <c r="BK1272" s="427"/>
      <c r="BL1272" s="427"/>
      <c r="BM1272" s="427"/>
      <c r="BN1272" s="427"/>
      <c r="BO1272" s="427"/>
      <c r="BP1272" s="427"/>
      <c r="BQ1272" s="427"/>
      <c r="BR1272" s="427"/>
      <c r="BS1272" s="427"/>
      <c r="BT1272" s="427"/>
      <c r="BU1272" s="427"/>
      <c r="BV1272" s="427"/>
      <c r="BW1272" s="427"/>
      <c r="BX1272" s="427"/>
      <c r="BY1272" s="427"/>
      <c r="BZ1272" s="427"/>
      <c r="CA1272" s="427"/>
      <c r="CB1272" s="427"/>
      <c r="CC1272" s="427"/>
      <c r="CD1272" s="427"/>
      <c r="CE1272" s="427"/>
      <c r="CF1272" s="427"/>
      <c r="CG1272" s="427"/>
      <c r="CH1272" s="427"/>
      <c r="CI1272" s="427"/>
      <c r="CJ1272" s="427"/>
      <c r="CK1272" s="427"/>
      <c r="CL1272" s="427"/>
      <c r="CM1272" s="427"/>
    </row>
    <row r="1273">
      <c r="AD1273" s="427"/>
      <c r="AE1273" s="427"/>
      <c r="AF1273" s="427"/>
      <c r="AG1273" s="427"/>
      <c r="AH1273" s="427"/>
      <c r="AI1273" s="427"/>
      <c r="AJ1273" s="427"/>
      <c r="AK1273" s="427"/>
      <c r="AL1273" s="427"/>
      <c r="AM1273" s="427"/>
      <c r="AN1273" s="427"/>
      <c r="AO1273" s="427"/>
      <c r="AP1273" s="427"/>
      <c r="AQ1273" s="427"/>
      <c r="AR1273" s="427"/>
      <c r="AS1273" s="427"/>
      <c r="AT1273" s="427"/>
      <c r="AU1273" s="427"/>
      <c r="AV1273" s="427"/>
      <c r="AW1273" s="427"/>
      <c r="AX1273" s="427"/>
      <c r="AY1273" s="427"/>
      <c r="AZ1273" s="427"/>
      <c r="BA1273" s="427"/>
      <c r="BB1273" s="427"/>
      <c r="BC1273" s="427"/>
      <c r="BD1273" s="427"/>
      <c r="BE1273" s="427"/>
      <c r="BF1273" s="427"/>
      <c r="BG1273" s="427"/>
      <c r="BH1273" s="427"/>
      <c r="BI1273" s="427"/>
      <c r="BJ1273" s="427"/>
      <c r="BK1273" s="427"/>
      <c r="BL1273" s="427"/>
      <c r="BM1273" s="427"/>
      <c r="BN1273" s="427"/>
      <c r="BO1273" s="427"/>
      <c r="BP1273" s="427"/>
      <c r="BQ1273" s="427"/>
      <c r="BR1273" s="427"/>
      <c r="BS1273" s="427"/>
      <c r="BT1273" s="427"/>
      <c r="BU1273" s="427"/>
      <c r="BV1273" s="427"/>
      <c r="BW1273" s="427"/>
      <c r="BX1273" s="427"/>
      <c r="BY1273" s="427"/>
      <c r="BZ1273" s="427"/>
      <c r="CA1273" s="427"/>
      <c r="CB1273" s="427"/>
      <c r="CC1273" s="427"/>
      <c r="CD1273" s="427"/>
      <c r="CE1273" s="427"/>
      <c r="CF1273" s="427"/>
      <c r="CG1273" s="427"/>
      <c r="CH1273" s="427"/>
      <c r="CI1273" s="427"/>
      <c r="CJ1273" s="427"/>
      <c r="CK1273" s="427"/>
      <c r="CL1273" s="427"/>
      <c r="CM1273" s="427"/>
    </row>
    <row r="1274">
      <c r="AD1274" s="427"/>
      <c r="AE1274" s="427"/>
      <c r="AF1274" s="427"/>
      <c r="AG1274" s="427"/>
      <c r="AH1274" s="427"/>
      <c r="AI1274" s="427"/>
      <c r="AJ1274" s="427"/>
      <c r="AK1274" s="427"/>
      <c r="AL1274" s="427"/>
      <c r="AM1274" s="427"/>
      <c r="AN1274" s="427"/>
      <c r="AO1274" s="427"/>
      <c r="AP1274" s="427"/>
      <c r="AQ1274" s="427"/>
      <c r="AR1274" s="427"/>
      <c r="AS1274" s="427"/>
      <c r="AT1274" s="427"/>
      <c r="AU1274" s="427"/>
      <c r="AV1274" s="427"/>
      <c r="AW1274" s="427"/>
      <c r="AX1274" s="427"/>
      <c r="AY1274" s="427"/>
      <c r="AZ1274" s="427"/>
      <c r="BA1274" s="427"/>
      <c r="BB1274" s="427"/>
      <c r="BC1274" s="427"/>
      <c r="BD1274" s="427"/>
      <c r="BE1274" s="427"/>
      <c r="BF1274" s="427"/>
      <c r="BG1274" s="427"/>
      <c r="BH1274" s="427"/>
      <c r="BI1274" s="427"/>
      <c r="BJ1274" s="427"/>
      <c r="BK1274" s="427"/>
      <c r="BL1274" s="427"/>
      <c r="BM1274" s="427"/>
      <c r="BN1274" s="427"/>
      <c r="BO1274" s="427"/>
      <c r="BP1274" s="427"/>
      <c r="BQ1274" s="427"/>
      <c r="BR1274" s="427"/>
      <c r="BS1274" s="427"/>
      <c r="BT1274" s="427"/>
      <c r="BU1274" s="427"/>
      <c r="BV1274" s="427"/>
      <c r="BW1274" s="427"/>
      <c r="BX1274" s="427"/>
      <c r="BY1274" s="427"/>
      <c r="BZ1274" s="427"/>
      <c r="CA1274" s="427"/>
      <c r="CB1274" s="427"/>
      <c r="CC1274" s="427"/>
      <c r="CD1274" s="427"/>
      <c r="CE1274" s="427"/>
      <c r="CF1274" s="427"/>
      <c r="CG1274" s="427"/>
      <c r="CH1274" s="427"/>
      <c r="CI1274" s="427"/>
      <c r="CJ1274" s="427"/>
      <c r="CK1274" s="427"/>
      <c r="CL1274" s="427"/>
      <c r="CM1274" s="427"/>
    </row>
    <row r="1275">
      <c r="AD1275" s="427"/>
      <c r="AE1275" s="427"/>
      <c r="AF1275" s="427"/>
      <c r="AG1275" s="427"/>
      <c r="AH1275" s="427"/>
      <c r="AI1275" s="427"/>
      <c r="AJ1275" s="427"/>
      <c r="AK1275" s="427"/>
      <c r="AL1275" s="427"/>
      <c r="AM1275" s="427"/>
      <c r="AN1275" s="427"/>
      <c r="AO1275" s="427"/>
      <c r="AP1275" s="427"/>
      <c r="AQ1275" s="427"/>
      <c r="AR1275" s="427"/>
      <c r="AS1275" s="427"/>
      <c r="AT1275" s="427"/>
      <c r="AU1275" s="427"/>
      <c r="AV1275" s="427"/>
      <c r="AW1275" s="427"/>
      <c r="AX1275" s="427"/>
      <c r="AY1275" s="427"/>
      <c r="AZ1275" s="427"/>
      <c r="BA1275" s="427"/>
      <c r="BB1275" s="427"/>
      <c r="BC1275" s="427"/>
      <c r="BD1275" s="427"/>
      <c r="BE1275" s="427"/>
      <c r="BF1275" s="427"/>
      <c r="BG1275" s="427"/>
      <c r="BH1275" s="427"/>
      <c r="BI1275" s="427"/>
      <c r="BJ1275" s="427"/>
      <c r="BK1275" s="427"/>
      <c r="BL1275" s="427"/>
      <c r="BM1275" s="427"/>
      <c r="BN1275" s="427"/>
      <c r="BO1275" s="427"/>
      <c r="BP1275" s="427"/>
      <c r="BQ1275" s="427"/>
      <c r="BR1275" s="427"/>
      <c r="BS1275" s="427"/>
      <c r="BT1275" s="427"/>
      <c r="BU1275" s="427"/>
      <c r="BV1275" s="427"/>
      <c r="BW1275" s="427"/>
      <c r="BX1275" s="427"/>
      <c r="BY1275" s="427"/>
      <c r="BZ1275" s="427"/>
      <c r="CA1275" s="427"/>
      <c r="CB1275" s="427"/>
      <c r="CC1275" s="427"/>
      <c r="CD1275" s="427"/>
      <c r="CE1275" s="427"/>
      <c r="CF1275" s="427"/>
      <c r="CG1275" s="427"/>
      <c r="CH1275" s="427"/>
      <c r="CI1275" s="427"/>
      <c r="CJ1275" s="427"/>
      <c r="CK1275" s="427"/>
      <c r="CL1275" s="427"/>
      <c r="CM1275" s="427"/>
    </row>
    <row r="1276">
      <c r="AD1276" s="427"/>
      <c r="AE1276" s="427"/>
      <c r="AF1276" s="427"/>
      <c r="AG1276" s="427"/>
      <c r="AH1276" s="427"/>
      <c r="AI1276" s="427"/>
      <c r="AJ1276" s="427"/>
      <c r="AK1276" s="427"/>
      <c r="AL1276" s="427"/>
      <c r="AM1276" s="427"/>
      <c r="AN1276" s="427"/>
      <c r="AO1276" s="427"/>
      <c r="AP1276" s="427"/>
      <c r="AQ1276" s="427"/>
      <c r="AR1276" s="427"/>
      <c r="AS1276" s="427"/>
      <c r="AT1276" s="427"/>
      <c r="AU1276" s="427"/>
      <c r="AV1276" s="427"/>
      <c r="AW1276" s="427"/>
      <c r="AX1276" s="427"/>
      <c r="AY1276" s="427"/>
      <c r="AZ1276" s="427"/>
      <c r="BA1276" s="427"/>
      <c r="BB1276" s="427"/>
      <c r="BC1276" s="427"/>
      <c r="BD1276" s="427"/>
      <c r="BE1276" s="427"/>
      <c r="BF1276" s="427"/>
      <c r="BG1276" s="427"/>
      <c r="BH1276" s="427"/>
      <c r="BI1276" s="427"/>
      <c r="BJ1276" s="427"/>
      <c r="BK1276" s="427"/>
      <c r="BL1276" s="427"/>
      <c r="BM1276" s="427"/>
      <c r="BN1276" s="427"/>
      <c r="BO1276" s="427"/>
      <c r="BP1276" s="427"/>
      <c r="BQ1276" s="427"/>
      <c r="BR1276" s="427"/>
      <c r="BS1276" s="427"/>
      <c r="BT1276" s="427"/>
      <c r="BU1276" s="427"/>
      <c r="BV1276" s="427"/>
      <c r="BW1276" s="427"/>
      <c r="BX1276" s="427"/>
      <c r="BY1276" s="427"/>
      <c r="BZ1276" s="427"/>
      <c r="CA1276" s="427"/>
      <c r="CB1276" s="427"/>
      <c r="CC1276" s="427"/>
      <c r="CD1276" s="427"/>
      <c r="CE1276" s="427"/>
      <c r="CF1276" s="427"/>
      <c r="CG1276" s="427"/>
      <c r="CH1276" s="427"/>
      <c r="CI1276" s="427"/>
      <c r="CJ1276" s="427"/>
      <c r="CK1276" s="427"/>
      <c r="CL1276" s="427"/>
      <c r="CM1276" s="427"/>
    </row>
    <row r="1277">
      <c r="AD1277" s="427"/>
      <c r="AE1277" s="427"/>
      <c r="AF1277" s="427"/>
      <c r="AG1277" s="427"/>
      <c r="AH1277" s="427"/>
      <c r="AI1277" s="427"/>
      <c r="AJ1277" s="427"/>
      <c r="AK1277" s="427"/>
      <c r="AL1277" s="427"/>
      <c r="AM1277" s="427"/>
      <c r="AN1277" s="427"/>
      <c r="AO1277" s="427"/>
      <c r="AP1277" s="427"/>
      <c r="AQ1277" s="427"/>
      <c r="AR1277" s="427"/>
      <c r="AS1277" s="427"/>
      <c r="AT1277" s="427"/>
      <c r="AU1277" s="427"/>
      <c r="AV1277" s="427"/>
      <c r="AW1277" s="427"/>
      <c r="AX1277" s="427"/>
      <c r="AY1277" s="427"/>
      <c r="AZ1277" s="427"/>
      <c r="BA1277" s="427"/>
      <c r="BB1277" s="427"/>
      <c r="BC1277" s="427"/>
      <c r="BD1277" s="427"/>
      <c r="BE1277" s="427"/>
      <c r="BF1277" s="427"/>
      <c r="BG1277" s="427"/>
      <c r="BH1277" s="427"/>
      <c r="BI1277" s="427"/>
      <c r="BJ1277" s="427"/>
      <c r="BK1277" s="427"/>
      <c r="BL1277" s="427"/>
      <c r="BM1277" s="427"/>
      <c r="BN1277" s="427"/>
      <c r="BO1277" s="427"/>
      <c r="BP1277" s="427"/>
      <c r="BQ1277" s="427"/>
      <c r="BR1277" s="427"/>
      <c r="BS1277" s="427"/>
      <c r="BT1277" s="427"/>
      <c r="BU1277" s="427"/>
      <c r="BV1277" s="427"/>
      <c r="BW1277" s="427"/>
      <c r="BX1277" s="427"/>
      <c r="BY1277" s="427"/>
      <c r="BZ1277" s="427"/>
      <c r="CA1277" s="427"/>
      <c r="CB1277" s="427"/>
      <c r="CC1277" s="427"/>
      <c r="CD1277" s="427"/>
      <c r="CE1277" s="427"/>
      <c r="CF1277" s="427"/>
      <c r="CG1277" s="427"/>
      <c r="CH1277" s="427"/>
      <c r="CI1277" s="427"/>
      <c r="CJ1277" s="427"/>
      <c r="CK1277" s="427"/>
      <c r="CL1277" s="427"/>
      <c r="CM1277" s="427"/>
    </row>
    <row r="1278">
      <c r="AD1278" s="427"/>
      <c r="AE1278" s="427"/>
      <c r="AF1278" s="427"/>
      <c r="AG1278" s="427"/>
      <c r="AH1278" s="427"/>
      <c r="AI1278" s="427"/>
      <c r="AJ1278" s="427"/>
      <c r="AK1278" s="427"/>
      <c r="AL1278" s="427"/>
      <c r="AM1278" s="427"/>
      <c r="AN1278" s="427"/>
      <c r="AO1278" s="427"/>
      <c r="AP1278" s="427"/>
      <c r="AQ1278" s="427"/>
      <c r="AR1278" s="427"/>
      <c r="AS1278" s="427"/>
      <c r="AT1278" s="427"/>
      <c r="AU1278" s="427"/>
      <c r="AV1278" s="427"/>
      <c r="AW1278" s="427"/>
      <c r="AX1278" s="427"/>
      <c r="AY1278" s="427"/>
      <c r="AZ1278" s="427"/>
      <c r="BA1278" s="427"/>
      <c r="BB1278" s="427"/>
      <c r="BC1278" s="427"/>
      <c r="BD1278" s="427"/>
      <c r="BE1278" s="427"/>
      <c r="BF1278" s="427"/>
      <c r="BG1278" s="427"/>
      <c r="BH1278" s="427"/>
      <c r="BI1278" s="427"/>
      <c r="BJ1278" s="427"/>
      <c r="BK1278" s="427"/>
      <c r="BL1278" s="427"/>
      <c r="BM1278" s="427"/>
      <c r="BN1278" s="427"/>
      <c r="BO1278" s="427"/>
      <c r="BP1278" s="427"/>
      <c r="BQ1278" s="427"/>
      <c r="BR1278" s="427"/>
      <c r="BS1278" s="427"/>
      <c r="BT1278" s="427"/>
      <c r="BU1278" s="427"/>
      <c r="BV1278" s="427"/>
      <c r="BW1278" s="427"/>
      <c r="BX1278" s="427"/>
      <c r="BY1278" s="427"/>
      <c r="BZ1278" s="427"/>
      <c r="CA1278" s="427"/>
      <c r="CB1278" s="427"/>
      <c r="CC1278" s="427"/>
      <c r="CD1278" s="427"/>
      <c r="CE1278" s="427"/>
      <c r="CF1278" s="427"/>
      <c r="CG1278" s="427"/>
      <c r="CH1278" s="427"/>
      <c r="CI1278" s="427"/>
      <c r="CJ1278" s="427"/>
      <c r="CK1278" s="427"/>
      <c r="CL1278" s="427"/>
      <c r="CM1278" s="427"/>
    </row>
    <row r="1279">
      <c r="AD1279" s="427"/>
      <c r="AE1279" s="427"/>
      <c r="AF1279" s="427"/>
      <c r="AG1279" s="427"/>
      <c r="AH1279" s="427"/>
      <c r="AI1279" s="427"/>
      <c r="AJ1279" s="427"/>
      <c r="AK1279" s="427"/>
      <c r="AL1279" s="427"/>
      <c r="AM1279" s="427"/>
      <c r="AN1279" s="427"/>
      <c r="AO1279" s="427"/>
      <c r="AP1279" s="427"/>
      <c r="AQ1279" s="427"/>
      <c r="AR1279" s="427"/>
      <c r="AS1279" s="427"/>
      <c r="AT1279" s="427"/>
      <c r="AU1279" s="427"/>
      <c r="AV1279" s="427"/>
      <c r="AW1279" s="427"/>
      <c r="AX1279" s="427"/>
      <c r="AY1279" s="427"/>
      <c r="AZ1279" s="427"/>
      <c r="BA1279" s="427"/>
      <c r="BB1279" s="427"/>
      <c r="BC1279" s="427"/>
      <c r="BD1279" s="427"/>
      <c r="BE1279" s="427"/>
      <c r="BF1279" s="427"/>
      <c r="BG1279" s="427"/>
      <c r="BH1279" s="427"/>
      <c r="BI1279" s="427"/>
      <c r="BJ1279" s="427"/>
      <c r="BK1279" s="427"/>
      <c r="BL1279" s="427"/>
      <c r="BM1279" s="427"/>
      <c r="BN1279" s="427"/>
      <c r="BO1279" s="427"/>
      <c r="BP1279" s="427"/>
      <c r="BQ1279" s="427"/>
      <c r="BR1279" s="427"/>
      <c r="BS1279" s="427"/>
      <c r="BT1279" s="427"/>
      <c r="BU1279" s="427"/>
      <c r="BV1279" s="427"/>
      <c r="BW1279" s="427"/>
      <c r="BX1279" s="427"/>
      <c r="BY1279" s="427"/>
      <c r="BZ1279" s="427"/>
      <c r="CA1279" s="427"/>
      <c r="CB1279" s="427"/>
      <c r="CC1279" s="427"/>
      <c r="CD1279" s="427"/>
      <c r="CE1279" s="427"/>
      <c r="CF1279" s="427"/>
      <c r="CG1279" s="427"/>
      <c r="CH1279" s="427"/>
      <c r="CI1279" s="427"/>
      <c r="CJ1279" s="427"/>
      <c r="CK1279" s="427"/>
      <c r="CL1279" s="427"/>
      <c r="CM1279" s="427"/>
    </row>
    <row r="1280">
      <c r="AD1280" s="427"/>
      <c r="AE1280" s="427"/>
      <c r="AF1280" s="427"/>
      <c r="AG1280" s="427"/>
      <c r="AH1280" s="427"/>
      <c r="AI1280" s="427"/>
      <c r="AJ1280" s="427"/>
      <c r="AK1280" s="427"/>
      <c r="AL1280" s="427"/>
      <c r="AM1280" s="427"/>
      <c r="AN1280" s="427"/>
      <c r="AO1280" s="427"/>
      <c r="AP1280" s="427"/>
      <c r="AQ1280" s="427"/>
      <c r="AR1280" s="427"/>
      <c r="AS1280" s="427"/>
      <c r="AT1280" s="427"/>
      <c r="AU1280" s="427"/>
      <c r="AV1280" s="427"/>
      <c r="AW1280" s="427"/>
      <c r="AX1280" s="427"/>
      <c r="AY1280" s="427"/>
      <c r="AZ1280" s="427"/>
      <c r="BA1280" s="427"/>
      <c r="BB1280" s="427"/>
      <c r="BC1280" s="427"/>
      <c r="BD1280" s="427"/>
      <c r="BE1280" s="427"/>
      <c r="BF1280" s="427"/>
      <c r="BG1280" s="427"/>
      <c r="BH1280" s="427"/>
      <c r="BI1280" s="427"/>
      <c r="BJ1280" s="427"/>
      <c r="BK1280" s="427"/>
      <c r="BL1280" s="427"/>
      <c r="BM1280" s="427"/>
      <c r="BN1280" s="427"/>
      <c r="BO1280" s="427"/>
      <c r="BP1280" s="427"/>
      <c r="BQ1280" s="427"/>
      <c r="BR1280" s="427"/>
      <c r="BS1280" s="427"/>
      <c r="BT1280" s="427"/>
      <c r="BU1280" s="427"/>
      <c r="BV1280" s="427"/>
      <c r="BW1280" s="427"/>
      <c r="BX1280" s="427"/>
      <c r="BY1280" s="427"/>
      <c r="BZ1280" s="427"/>
      <c r="CA1280" s="427"/>
      <c r="CB1280" s="427"/>
      <c r="CC1280" s="427"/>
      <c r="CD1280" s="427"/>
      <c r="CE1280" s="427"/>
      <c r="CF1280" s="427"/>
      <c r="CG1280" s="427"/>
      <c r="CH1280" s="427"/>
      <c r="CI1280" s="427"/>
      <c r="CJ1280" s="427"/>
      <c r="CK1280" s="427"/>
      <c r="CL1280" s="427"/>
      <c r="CM1280" s="427"/>
    </row>
    <row r="1281">
      <c r="AD1281" s="427"/>
      <c r="AE1281" s="427"/>
      <c r="AF1281" s="427"/>
      <c r="AG1281" s="427"/>
      <c r="AH1281" s="427"/>
      <c r="AI1281" s="427"/>
      <c r="AJ1281" s="427"/>
      <c r="AK1281" s="427"/>
      <c r="AL1281" s="427"/>
      <c r="AM1281" s="427"/>
      <c r="AN1281" s="427"/>
      <c r="AO1281" s="427"/>
      <c r="AP1281" s="427"/>
      <c r="AQ1281" s="427"/>
      <c r="AR1281" s="427"/>
      <c r="AS1281" s="427"/>
      <c r="AT1281" s="427"/>
      <c r="AU1281" s="427"/>
      <c r="AV1281" s="427"/>
      <c r="AW1281" s="427"/>
      <c r="AX1281" s="427"/>
      <c r="AY1281" s="427"/>
      <c r="AZ1281" s="427"/>
      <c r="BA1281" s="427"/>
      <c r="BB1281" s="427"/>
      <c r="BC1281" s="427"/>
      <c r="BD1281" s="427"/>
      <c r="BE1281" s="427"/>
      <c r="BF1281" s="427"/>
      <c r="BG1281" s="427"/>
      <c r="BH1281" s="427"/>
      <c r="BI1281" s="427"/>
      <c r="BJ1281" s="427"/>
      <c r="BK1281" s="427"/>
      <c r="BL1281" s="427"/>
      <c r="BM1281" s="427"/>
      <c r="BN1281" s="427"/>
      <c r="BO1281" s="427"/>
      <c r="BP1281" s="427"/>
      <c r="BQ1281" s="427"/>
      <c r="BR1281" s="427"/>
      <c r="BS1281" s="427"/>
      <c r="BT1281" s="427"/>
      <c r="BU1281" s="427"/>
      <c r="BV1281" s="427"/>
      <c r="BW1281" s="427"/>
      <c r="BX1281" s="427"/>
      <c r="BY1281" s="427"/>
      <c r="BZ1281" s="427"/>
      <c r="CA1281" s="427"/>
      <c r="CB1281" s="427"/>
      <c r="CC1281" s="427"/>
      <c r="CD1281" s="427"/>
      <c r="CE1281" s="427"/>
      <c r="CF1281" s="427"/>
      <c r="CG1281" s="427"/>
      <c r="CH1281" s="427"/>
      <c r="CI1281" s="427"/>
      <c r="CJ1281" s="427"/>
      <c r="CK1281" s="427"/>
      <c r="CL1281" s="427"/>
      <c r="CM1281" s="427"/>
    </row>
    <row r="1282">
      <c r="AD1282" s="427"/>
      <c r="AE1282" s="427"/>
      <c r="AF1282" s="427"/>
      <c r="AG1282" s="427"/>
      <c r="AH1282" s="427"/>
      <c r="AI1282" s="427"/>
      <c r="AJ1282" s="427"/>
      <c r="AK1282" s="427"/>
      <c r="AL1282" s="427"/>
      <c r="AM1282" s="427"/>
      <c r="AN1282" s="427"/>
      <c r="AO1282" s="427"/>
      <c r="AP1282" s="427"/>
      <c r="AQ1282" s="427"/>
      <c r="AR1282" s="427"/>
      <c r="AS1282" s="427"/>
      <c r="AT1282" s="427"/>
      <c r="AU1282" s="427"/>
      <c r="AV1282" s="427"/>
      <c r="AW1282" s="427"/>
      <c r="AX1282" s="427"/>
      <c r="AY1282" s="427"/>
      <c r="AZ1282" s="427"/>
      <c r="BA1282" s="427"/>
      <c r="BB1282" s="427"/>
      <c r="BC1282" s="427"/>
      <c r="BD1282" s="427"/>
      <c r="BE1282" s="427"/>
      <c r="BF1282" s="427"/>
      <c r="BG1282" s="427"/>
      <c r="BH1282" s="427"/>
      <c r="BI1282" s="427"/>
      <c r="BJ1282" s="427"/>
      <c r="BK1282" s="427"/>
      <c r="BL1282" s="427"/>
      <c r="BM1282" s="427"/>
      <c r="BN1282" s="427"/>
      <c r="BO1282" s="427"/>
      <c r="BP1282" s="427"/>
      <c r="BQ1282" s="427"/>
      <c r="BR1282" s="427"/>
      <c r="BS1282" s="427"/>
      <c r="BT1282" s="427"/>
      <c r="BU1282" s="427"/>
      <c r="BV1282" s="427"/>
      <c r="BW1282" s="427"/>
      <c r="BX1282" s="427"/>
      <c r="BY1282" s="427"/>
      <c r="BZ1282" s="427"/>
      <c r="CA1282" s="427"/>
      <c r="CB1282" s="427"/>
      <c r="CC1282" s="427"/>
      <c r="CD1282" s="427"/>
      <c r="CE1282" s="427"/>
      <c r="CF1282" s="427"/>
      <c r="CG1282" s="427"/>
      <c r="CH1282" s="427"/>
      <c r="CI1282" s="427"/>
      <c r="CJ1282" s="427"/>
      <c r="CK1282" s="427"/>
      <c r="CL1282" s="427"/>
      <c r="CM1282" s="427"/>
    </row>
    <row r="1283">
      <c r="AD1283" s="427"/>
      <c r="AE1283" s="427"/>
      <c r="AF1283" s="427"/>
      <c r="AG1283" s="427"/>
      <c r="AH1283" s="427"/>
      <c r="AI1283" s="427"/>
      <c r="AJ1283" s="427"/>
      <c r="AK1283" s="427"/>
      <c r="AL1283" s="427"/>
      <c r="AM1283" s="427"/>
      <c r="AN1283" s="427"/>
      <c r="AO1283" s="427"/>
      <c r="AP1283" s="427"/>
      <c r="AQ1283" s="427"/>
      <c r="AR1283" s="427"/>
      <c r="AS1283" s="427"/>
      <c r="AT1283" s="427"/>
      <c r="AU1283" s="427"/>
      <c r="AV1283" s="427"/>
      <c r="AW1283" s="427"/>
      <c r="AX1283" s="427"/>
      <c r="AY1283" s="427"/>
      <c r="AZ1283" s="427"/>
      <c r="BA1283" s="427"/>
      <c r="BB1283" s="427"/>
      <c r="BC1283" s="427"/>
      <c r="BD1283" s="427"/>
      <c r="BE1283" s="427"/>
      <c r="BF1283" s="427"/>
      <c r="BG1283" s="427"/>
      <c r="BH1283" s="427"/>
      <c r="BI1283" s="427"/>
      <c r="BJ1283" s="427"/>
      <c r="BK1283" s="427"/>
      <c r="BL1283" s="427"/>
      <c r="BM1283" s="427"/>
      <c r="BN1283" s="427"/>
      <c r="BO1283" s="427"/>
      <c r="BP1283" s="427"/>
      <c r="BQ1283" s="427"/>
      <c r="BR1283" s="427"/>
      <c r="BS1283" s="427"/>
      <c r="BT1283" s="427"/>
      <c r="BU1283" s="427"/>
      <c r="BV1283" s="427"/>
      <c r="BW1283" s="427"/>
      <c r="BX1283" s="427"/>
      <c r="BY1283" s="427"/>
      <c r="BZ1283" s="427"/>
      <c r="CA1283" s="427"/>
      <c r="CB1283" s="427"/>
      <c r="CC1283" s="427"/>
      <c r="CD1283" s="427"/>
      <c r="CE1283" s="427"/>
      <c r="CF1283" s="427"/>
      <c r="CG1283" s="427"/>
      <c r="CH1283" s="427"/>
      <c r="CI1283" s="427"/>
      <c r="CJ1283" s="427"/>
      <c r="CK1283" s="427"/>
      <c r="CL1283" s="427"/>
      <c r="CM1283" s="427"/>
    </row>
    <row r="1284">
      <c r="AD1284" s="427"/>
      <c r="AE1284" s="427"/>
      <c r="AF1284" s="427"/>
      <c r="AG1284" s="427"/>
      <c r="AH1284" s="427"/>
      <c r="AI1284" s="427"/>
      <c r="AJ1284" s="427"/>
      <c r="AK1284" s="427"/>
      <c r="AL1284" s="427"/>
      <c r="AM1284" s="427"/>
      <c r="AN1284" s="427"/>
      <c r="AO1284" s="427"/>
      <c r="AP1284" s="427"/>
      <c r="AQ1284" s="427"/>
      <c r="AR1284" s="427"/>
      <c r="AS1284" s="427"/>
      <c r="AT1284" s="427"/>
      <c r="AU1284" s="427"/>
      <c r="AV1284" s="427"/>
      <c r="AW1284" s="427"/>
      <c r="AX1284" s="427"/>
      <c r="AY1284" s="427"/>
      <c r="AZ1284" s="427"/>
      <c r="BA1284" s="427"/>
      <c r="BB1284" s="427"/>
      <c r="BC1284" s="427"/>
      <c r="BD1284" s="427"/>
      <c r="BE1284" s="427"/>
      <c r="BF1284" s="427"/>
      <c r="BG1284" s="427"/>
      <c r="BH1284" s="427"/>
      <c r="BI1284" s="427"/>
      <c r="BJ1284" s="427"/>
      <c r="BK1284" s="427"/>
      <c r="BL1284" s="427"/>
      <c r="BM1284" s="427"/>
      <c r="BN1284" s="427"/>
      <c r="BO1284" s="427"/>
      <c r="BP1284" s="427"/>
      <c r="BQ1284" s="427"/>
      <c r="BR1284" s="427"/>
      <c r="BS1284" s="427"/>
      <c r="BT1284" s="427"/>
      <c r="BU1284" s="427"/>
      <c r="BV1284" s="427"/>
      <c r="BW1284" s="427"/>
      <c r="BX1284" s="427"/>
      <c r="BY1284" s="427"/>
      <c r="BZ1284" s="427"/>
      <c r="CA1284" s="427"/>
      <c r="CB1284" s="427"/>
      <c r="CC1284" s="427"/>
      <c r="CD1284" s="427"/>
      <c r="CE1284" s="427"/>
      <c r="CF1284" s="427"/>
      <c r="CG1284" s="427"/>
      <c r="CH1284" s="427"/>
      <c r="CI1284" s="427"/>
      <c r="CJ1284" s="427"/>
      <c r="CK1284" s="427"/>
      <c r="CL1284" s="427"/>
      <c r="CM1284" s="427"/>
    </row>
    <row r="1285">
      <c r="AD1285" s="427"/>
      <c r="AE1285" s="427"/>
      <c r="AF1285" s="427"/>
      <c r="AG1285" s="427"/>
      <c r="AH1285" s="427"/>
      <c r="AI1285" s="427"/>
      <c r="AJ1285" s="427"/>
      <c r="AK1285" s="427"/>
      <c r="AL1285" s="427"/>
      <c r="AM1285" s="427"/>
      <c r="AN1285" s="427"/>
      <c r="AO1285" s="427"/>
      <c r="AP1285" s="427"/>
      <c r="AQ1285" s="427"/>
      <c r="AR1285" s="427"/>
      <c r="AS1285" s="427"/>
      <c r="AT1285" s="427"/>
      <c r="AU1285" s="427"/>
      <c r="AV1285" s="427"/>
      <c r="AW1285" s="427"/>
      <c r="AX1285" s="427"/>
      <c r="AY1285" s="427"/>
      <c r="AZ1285" s="427"/>
      <c r="BA1285" s="427"/>
      <c r="BB1285" s="427"/>
      <c r="BC1285" s="427"/>
      <c r="BD1285" s="427"/>
      <c r="BE1285" s="427"/>
      <c r="BF1285" s="427"/>
      <c r="BG1285" s="427"/>
      <c r="BH1285" s="427"/>
      <c r="BI1285" s="427"/>
      <c r="BJ1285" s="427"/>
      <c r="BK1285" s="427"/>
      <c r="BL1285" s="427"/>
      <c r="BM1285" s="427"/>
      <c r="BN1285" s="427"/>
      <c r="BO1285" s="427"/>
      <c r="BP1285" s="427"/>
      <c r="BQ1285" s="427"/>
      <c r="BR1285" s="427"/>
      <c r="BS1285" s="427"/>
      <c r="BT1285" s="427"/>
      <c r="BU1285" s="427"/>
      <c r="BV1285" s="427"/>
      <c r="BW1285" s="427"/>
      <c r="BX1285" s="427"/>
      <c r="BY1285" s="427"/>
      <c r="BZ1285" s="427"/>
      <c r="CA1285" s="427"/>
      <c r="CB1285" s="427"/>
      <c r="CC1285" s="427"/>
      <c r="CD1285" s="427"/>
      <c r="CE1285" s="427"/>
      <c r="CF1285" s="427"/>
      <c r="CG1285" s="427"/>
      <c r="CH1285" s="427"/>
      <c r="CI1285" s="427"/>
      <c r="CJ1285" s="427"/>
      <c r="CK1285" s="427"/>
      <c r="CL1285" s="427"/>
      <c r="CM1285" s="427"/>
    </row>
    <row r="1286">
      <c r="AD1286" s="427"/>
      <c r="AE1286" s="427"/>
      <c r="AF1286" s="427"/>
      <c r="AG1286" s="427"/>
      <c r="AH1286" s="427"/>
      <c r="AI1286" s="427"/>
      <c r="AJ1286" s="427"/>
      <c r="AK1286" s="427"/>
      <c r="AL1286" s="427"/>
      <c r="AM1286" s="427"/>
      <c r="AN1286" s="427"/>
      <c r="AO1286" s="427"/>
      <c r="AP1286" s="427"/>
      <c r="AQ1286" s="427"/>
      <c r="AR1286" s="427"/>
      <c r="AS1286" s="427"/>
      <c r="AT1286" s="427"/>
      <c r="AU1286" s="427"/>
      <c r="AV1286" s="427"/>
      <c r="AW1286" s="427"/>
      <c r="AX1286" s="427"/>
      <c r="AY1286" s="427"/>
      <c r="AZ1286" s="427"/>
      <c r="BA1286" s="427"/>
      <c r="BB1286" s="427"/>
      <c r="BC1286" s="427"/>
      <c r="BD1286" s="427"/>
      <c r="BE1286" s="427"/>
      <c r="BF1286" s="427"/>
      <c r="BG1286" s="427"/>
      <c r="BH1286" s="427"/>
      <c r="BI1286" s="427"/>
      <c r="BJ1286" s="427"/>
      <c r="BK1286" s="427"/>
      <c r="BL1286" s="427"/>
      <c r="BM1286" s="427"/>
      <c r="BN1286" s="427"/>
      <c r="BO1286" s="427"/>
      <c r="BP1286" s="427"/>
      <c r="BQ1286" s="427"/>
      <c r="BR1286" s="427"/>
      <c r="BS1286" s="427"/>
      <c r="BT1286" s="427"/>
      <c r="BU1286" s="427"/>
      <c r="BV1286" s="427"/>
      <c r="BW1286" s="427"/>
      <c r="BX1286" s="427"/>
      <c r="BY1286" s="427"/>
      <c r="BZ1286" s="427"/>
      <c r="CA1286" s="427"/>
      <c r="CB1286" s="427"/>
      <c r="CC1286" s="427"/>
      <c r="CD1286" s="427"/>
      <c r="CE1286" s="427"/>
      <c r="CF1286" s="427"/>
      <c r="CG1286" s="427"/>
      <c r="CH1286" s="427"/>
      <c r="CI1286" s="427"/>
      <c r="CJ1286" s="427"/>
      <c r="CK1286" s="427"/>
      <c r="CL1286" s="427"/>
      <c r="CM1286" s="427"/>
    </row>
    <row r="1287">
      <c r="AD1287" s="427"/>
      <c r="AE1287" s="427"/>
      <c r="AF1287" s="427"/>
      <c r="AG1287" s="427"/>
      <c r="AH1287" s="427"/>
      <c r="AI1287" s="427"/>
      <c r="AJ1287" s="427"/>
      <c r="AK1287" s="427"/>
      <c r="AL1287" s="427"/>
      <c r="AM1287" s="427"/>
      <c r="AN1287" s="427"/>
      <c r="AO1287" s="427"/>
      <c r="AP1287" s="427"/>
      <c r="AQ1287" s="427"/>
      <c r="AR1287" s="427"/>
      <c r="AS1287" s="427"/>
      <c r="AT1287" s="427"/>
      <c r="AU1287" s="427"/>
      <c r="AV1287" s="427"/>
      <c r="AW1287" s="427"/>
      <c r="AX1287" s="427"/>
      <c r="AY1287" s="427"/>
      <c r="AZ1287" s="427"/>
      <c r="BA1287" s="427"/>
      <c r="BB1287" s="427"/>
      <c r="BC1287" s="427"/>
      <c r="BD1287" s="427"/>
      <c r="BE1287" s="427"/>
      <c r="BF1287" s="427"/>
      <c r="BG1287" s="427"/>
      <c r="BH1287" s="427"/>
      <c r="BI1287" s="427"/>
      <c r="BJ1287" s="427"/>
      <c r="BK1287" s="427"/>
      <c r="BL1287" s="427"/>
      <c r="BM1287" s="427"/>
      <c r="BN1287" s="427"/>
      <c r="BO1287" s="427"/>
      <c r="BP1287" s="427"/>
      <c r="BQ1287" s="427"/>
      <c r="BR1287" s="427"/>
      <c r="BS1287" s="427"/>
      <c r="BT1287" s="427"/>
      <c r="BU1287" s="427"/>
      <c r="BV1287" s="427"/>
      <c r="BW1287" s="427"/>
      <c r="BX1287" s="427"/>
      <c r="BY1287" s="427"/>
      <c r="BZ1287" s="427"/>
      <c r="CA1287" s="427"/>
      <c r="CB1287" s="427"/>
      <c r="CC1287" s="427"/>
      <c r="CD1287" s="427"/>
      <c r="CE1287" s="427"/>
      <c r="CF1287" s="427"/>
      <c r="CG1287" s="427"/>
      <c r="CH1287" s="427"/>
      <c r="CI1287" s="427"/>
      <c r="CJ1287" s="427"/>
      <c r="CK1287" s="427"/>
      <c r="CL1287" s="427"/>
      <c r="CM1287" s="427"/>
    </row>
    <row r="1288">
      <c r="AD1288" s="427"/>
      <c r="AE1288" s="427"/>
      <c r="AF1288" s="427"/>
      <c r="AG1288" s="427"/>
      <c r="AH1288" s="427"/>
      <c r="AI1288" s="427"/>
      <c r="AJ1288" s="427"/>
      <c r="AK1288" s="427"/>
      <c r="AL1288" s="427"/>
      <c r="AM1288" s="427"/>
      <c r="AN1288" s="427"/>
      <c r="AO1288" s="427"/>
      <c r="AP1288" s="427"/>
      <c r="AQ1288" s="427"/>
      <c r="AR1288" s="427"/>
      <c r="AS1288" s="427"/>
      <c r="AT1288" s="427"/>
      <c r="AU1288" s="427"/>
      <c r="AV1288" s="427"/>
      <c r="AW1288" s="427"/>
      <c r="AX1288" s="427"/>
      <c r="AY1288" s="427"/>
      <c r="AZ1288" s="427"/>
      <c r="BA1288" s="427"/>
      <c r="BB1288" s="427"/>
      <c r="BC1288" s="427"/>
      <c r="BD1288" s="427"/>
      <c r="BE1288" s="427"/>
      <c r="BF1288" s="427"/>
      <c r="BG1288" s="427"/>
      <c r="BH1288" s="427"/>
      <c r="BI1288" s="427"/>
      <c r="BJ1288" s="427"/>
      <c r="BK1288" s="427"/>
      <c r="BL1288" s="427"/>
      <c r="BM1288" s="427"/>
      <c r="BN1288" s="427"/>
      <c r="BO1288" s="427"/>
      <c r="BP1288" s="427"/>
      <c r="BQ1288" s="427"/>
      <c r="BR1288" s="427"/>
      <c r="BS1288" s="427"/>
      <c r="BT1288" s="427"/>
      <c r="BU1288" s="427"/>
      <c r="BV1288" s="427"/>
      <c r="BW1288" s="427"/>
      <c r="BX1288" s="427"/>
      <c r="BY1288" s="427"/>
      <c r="BZ1288" s="427"/>
      <c r="CA1288" s="427"/>
      <c r="CB1288" s="427"/>
      <c r="CC1288" s="427"/>
      <c r="CD1288" s="427"/>
      <c r="CE1288" s="427"/>
      <c r="CF1288" s="427"/>
      <c r="CG1288" s="427"/>
      <c r="CH1288" s="427"/>
      <c r="CI1288" s="427"/>
      <c r="CJ1288" s="427"/>
      <c r="CK1288" s="427"/>
      <c r="CL1288" s="427"/>
      <c r="CM1288" s="427"/>
    </row>
    <row r="1289">
      <c r="AD1289" s="427"/>
      <c r="AE1289" s="427"/>
      <c r="AF1289" s="427"/>
      <c r="AG1289" s="427"/>
      <c r="AH1289" s="427"/>
      <c r="AI1289" s="427"/>
      <c r="AJ1289" s="427"/>
      <c r="AK1289" s="427"/>
      <c r="AL1289" s="427"/>
      <c r="AM1289" s="427"/>
      <c r="AN1289" s="427"/>
      <c r="AO1289" s="427"/>
      <c r="AP1289" s="427"/>
      <c r="AQ1289" s="427"/>
      <c r="AR1289" s="427"/>
      <c r="AS1289" s="427"/>
      <c r="AT1289" s="427"/>
      <c r="AU1289" s="427"/>
      <c r="AV1289" s="427"/>
      <c r="AW1289" s="427"/>
      <c r="AX1289" s="427"/>
      <c r="AY1289" s="427"/>
      <c r="AZ1289" s="427"/>
      <c r="BA1289" s="427"/>
      <c r="BB1289" s="427"/>
      <c r="BC1289" s="427"/>
      <c r="BD1289" s="427"/>
      <c r="BE1289" s="427"/>
      <c r="BF1289" s="427"/>
      <c r="BG1289" s="427"/>
      <c r="BH1289" s="427"/>
      <c r="BI1289" s="427"/>
      <c r="BJ1289" s="427"/>
      <c r="BK1289" s="427"/>
      <c r="BL1289" s="427"/>
      <c r="BM1289" s="427"/>
      <c r="BN1289" s="427"/>
      <c r="BO1289" s="427"/>
      <c r="BP1289" s="427"/>
      <c r="BQ1289" s="427"/>
      <c r="BR1289" s="427"/>
      <c r="BS1289" s="427"/>
      <c r="BT1289" s="427"/>
      <c r="BU1289" s="427"/>
      <c r="BV1289" s="427"/>
      <c r="BW1289" s="427"/>
      <c r="BX1289" s="427"/>
      <c r="BY1289" s="427"/>
      <c r="BZ1289" s="427"/>
      <c r="CA1289" s="427"/>
      <c r="CB1289" s="427"/>
      <c r="CC1289" s="427"/>
      <c r="CD1289" s="427"/>
      <c r="CE1289" s="427"/>
      <c r="CF1289" s="427"/>
      <c r="CG1289" s="427"/>
      <c r="CH1289" s="427"/>
      <c r="CI1289" s="427"/>
      <c r="CJ1289" s="427"/>
      <c r="CK1289" s="427"/>
      <c r="CL1289" s="427"/>
      <c r="CM1289" s="427"/>
    </row>
    <row r="1290">
      <c r="AD1290" s="427"/>
      <c r="AE1290" s="427"/>
      <c r="AF1290" s="427"/>
      <c r="AG1290" s="427"/>
      <c r="AH1290" s="427"/>
      <c r="AI1290" s="427"/>
      <c r="AJ1290" s="427"/>
      <c r="AK1290" s="427"/>
      <c r="AL1290" s="427"/>
      <c r="AM1290" s="427"/>
      <c r="AN1290" s="427"/>
      <c r="AO1290" s="427"/>
      <c r="AP1290" s="427"/>
      <c r="AQ1290" s="427"/>
      <c r="AR1290" s="427"/>
      <c r="AS1290" s="427"/>
      <c r="AT1290" s="427"/>
      <c r="AU1290" s="427"/>
      <c r="AV1290" s="427"/>
      <c r="AW1290" s="427"/>
      <c r="AX1290" s="427"/>
      <c r="AY1290" s="427"/>
      <c r="AZ1290" s="427"/>
      <c r="BA1290" s="427"/>
      <c r="BB1290" s="427"/>
      <c r="BC1290" s="427"/>
      <c r="BD1290" s="427"/>
      <c r="BE1290" s="427"/>
      <c r="BF1290" s="427"/>
      <c r="BG1290" s="427"/>
      <c r="BH1290" s="427"/>
      <c r="BI1290" s="427"/>
      <c r="BJ1290" s="427"/>
      <c r="BK1290" s="427"/>
      <c r="BL1290" s="427"/>
      <c r="BM1290" s="427"/>
      <c r="BN1290" s="427"/>
      <c r="BO1290" s="427"/>
      <c r="BP1290" s="427"/>
      <c r="BQ1290" s="427"/>
      <c r="BR1290" s="427"/>
      <c r="BS1290" s="427"/>
      <c r="BT1290" s="427"/>
      <c r="BU1290" s="427"/>
      <c r="BV1290" s="427"/>
      <c r="BW1290" s="427"/>
      <c r="BX1290" s="427"/>
      <c r="BY1290" s="427"/>
      <c r="BZ1290" s="427"/>
      <c r="CA1290" s="427"/>
      <c r="CB1290" s="427"/>
      <c r="CC1290" s="427"/>
      <c r="CD1290" s="427"/>
      <c r="CE1290" s="427"/>
      <c r="CF1290" s="427"/>
      <c r="CG1290" s="427"/>
      <c r="CH1290" s="427"/>
      <c r="CI1290" s="427"/>
      <c r="CJ1290" s="427"/>
      <c r="CK1290" s="427"/>
      <c r="CL1290" s="427"/>
      <c r="CM1290" s="427"/>
    </row>
    <row r="1291">
      <c r="AD1291" s="427"/>
      <c r="AE1291" s="427"/>
      <c r="AF1291" s="427"/>
      <c r="AG1291" s="427"/>
      <c r="AH1291" s="427"/>
      <c r="AI1291" s="427"/>
      <c r="AJ1291" s="427"/>
      <c r="AK1291" s="427"/>
      <c r="AL1291" s="427"/>
      <c r="AM1291" s="427"/>
      <c r="AN1291" s="427"/>
      <c r="AO1291" s="427"/>
      <c r="AP1291" s="427"/>
      <c r="AQ1291" s="427"/>
      <c r="AR1291" s="427"/>
      <c r="AS1291" s="427"/>
      <c r="AT1291" s="427"/>
      <c r="AU1291" s="427"/>
      <c r="AV1291" s="427"/>
      <c r="AW1291" s="427"/>
      <c r="AX1291" s="427"/>
      <c r="AY1291" s="427"/>
      <c r="AZ1291" s="427"/>
      <c r="BA1291" s="427"/>
      <c r="BB1291" s="427"/>
      <c r="BC1291" s="427"/>
      <c r="BD1291" s="427"/>
      <c r="BE1291" s="427"/>
      <c r="BF1291" s="427"/>
      <c r="BG1291" s="427"/>
      <c r="BH1291" s="427"/>
      <c r="BI1291" s="427"/>
      <c r="BJ1291" s="427"/>
      <c r="BK1291" s="427"/>
      <c r="BL1291" s="427"/>
      <c r="BM1291" s="427"/>
      <c r="BN1291" s="427"/>
      <c r="BO1291" s="427"/>
      <c r="BP1291" s="427"/>
      <c r="BQ1291" s="427"/>
      <c r="BR1291" s="427"/>
      <c r="BS1291" s="427"/>
      <c r="BT1291" s="427"/>
      <c r="BU1291" s="427"/>
      <c r="BV1291" s="427"/>
      <c r="BW1291" s="427"/>
      <c r="BX1291" s="427"/>
      <c r="BY1291" s="427"/>
      <c r="BZ1291" s="427"/>
      <c r="CA1291" s="427"/>
      <c r="CB1291" s="427"/>
      <c r="CC1291" s="427"/>
      <c r="CD1291" s="427"/>
      <c r="CE1291" s="427"/>
      <c r="CF1291" s="427"/>
      <c r="CG1291" s="427"/>
      <c r="CH1291" s="427"/>
      <c r="CI1291" s="427"/>
      <c r="CJ1291" s="427"/>
      <c r="CK1291" s="427"/>
      <c r="CL1291" s="427"/>
      <c r="CM1291" s="427"/>
    </row>
    <row r="1292">
      <c r="AD1292" s="427"/>
      <c r="AE1292" s="427"/>
      <c r="AF1292" s="427"/>
      <c r="AG1292" s="427"/>
      <c r="AH1292" s="427"/>
      <c r="AI1292" s="427"/>
      <c r="AJ1292" s="427"/>
      <c r="AK1292" s="427"/>
      <c r="AL1292" s="427"/>
      <c r="AM1292" s="427"/>
      <c r="AN1292" s="427"/>
      <c r="AO1292" s="427"/>
      <c r="AP1292" s="427"/>
      <c r="AQ1292" s="427"/>
      <c r="AR1292" s="427"/>
      <c r="AS1292" s="427"/>
      <c r="AT1292" s="427"/>
      <c r="AU1292" s="427"/>
      <c r="AV1292" s="427"/>
      <c r="AW1292" s="427"/>
      <c r="AX1292" s="427"/>
      <c r="AY1292" s="427"/>
      <c r="AZ1292" s="427"/>
      <c r="BA1292" s="427"/>
      <c r="BB1292" s="427"/>
      <c r="BC1292" s="427"/>
      <c r="BD1292" s="427"/>
      <c r="BE1292" s="427"/>
      <c r="BF1292" s="427"/>
      <c r="BG1292" s="427"/>
      <c r="BH1292" s="427"/>
      <c r="BI1292" s="427"/>
      <c r="BJ1292" s="427"/>
      <c r="BK1292" s="427"/>
      <c r="BL1292" s="427"/>
      <c r="BM1292" s="427"/>
      <c r="BN1292" s="427"/>
      <c r="BO1292" s="427"/>
      <c r="BP1292" s="427"/>
      <c r="BQ1292" s="427"/>
      <c r="BR1292" s="427"/>
      <c r="BS1292" s="427"/>
      <c r="BT1292" s="427"/>
      <c r="BU1292" s="427"/>
      <c r="BV1292" s="427"/>
      <c r="BW1292" s="427"/>
      <c r="BX1292" s="427"/>
      <c r="BY1292" s="427"/>
      <c r="BZ1292" s="427"/>
      <c r="CA1292" s="427"/>
      <c r="CB1292" s="427"/>
      <c r="CC1292" s="427"/>
      <c r="CD1292" s="427"/>
      <c r="CE1292" s="427"/>
      <c r="CF1292" s="427"/>
      <c r="CG1292" s="427"/>
      <c r="CH1292" s="427"/>
      <c r="CI1292" s="427"/>
      <c r="CJ1292" s="427"/>
      <c r="CK1292" s="427"/>
      <c r="CL1292" s="427"/>
      <c r="CM1292" s="427"/>
    </row>
    <row r="1293">
      <c r="AD1293" s="427"/>
      <c r="AE1293" s="427"/>
      <c r="AF1293" s="427"/>
      <c r="AG1293" s="427"/>
      <c r="AH1293" s="427"/>
      <c r="AI1293" s="427"/>
      <c r="AJ1293" s="427"/>
      <c r="AK1293" s="427"/>
      <c r="AL1293" s="427"/>
      <c r="AM1293" s="427"/>
      <c r="AN1293" s="427"/>
      <c r="AO1293" s="427"/>
      <c r="AP1293" s="427"/>
      <c r="AQ1293" s="427"/>
      <c r="AR1293" s="427"/>
      <c r="AS1293" s="427"/>
      <c r="AT1293" s="427"/>
      <c r="AU1293" s="427"/>
      <c r="AV1293" s="427"/>
      <c r="AW1293" s="427"/>
      <c r="AX1293" s="427"/>
      <c r="AY1293" s="427"/>
      <c r="AZ1293" s="427"/>
      <c r="BA1293" s="427"/>
      <c r="BB1293" s="427"/>
      <c r="BC1293" s="427"/>
      <c r="BD1293" s="427"/>
      <c r="BE1293" s="427"/>
      <c r="BF1293" s="427"/>
      <c r="BG1293" s="427"/>
      <c r="BH1293" s="427"/>
      <c r="BI1293" s="427"/>
      <c r="BJ1293" s="427"/>
      <c r="BK1293" s="427"/>
      <c r="BL1293" s="427"/>
      <c r="BM1293" s="427"/>
      <c r="BN1293" s="427"/>
      <c r="BO1293" s="427"/>
      <c r="BP1293" s="427"/>
      <c r="BQ1293" s="427"/>
      <c r="BR1293" s="427"/>
      <c r="BS1293" s="427"/>
      <c r="BT1293" s="427"/>
      <c r="BU1293" s="427"/>
      <c r="BV1293" s="427"/>
      <c r="BW1293" s="427"/>
      <c r="BX1293" s="427"/>
      <c r="BY1293" s="427"/>
      <c r="BZ1293" s="427"/>
      <c r="CA1293" s="427"/>
      <c r="CB1293" s="427"/>
      <c r="CC1293" s="427"/>
      <c r="CD1293" s="427"/>
      <c r="CE1293" s="427"/>
      <c r="CF1293" s="427"/>
      <c r="CG1293" s="427"/>
      <c r="CH1293" s="427"/>
      <c r="CI1293" s="427"/>
      <c r="CJ1293" s="427"/>
      <c r="CK1293" s="427"/>
      <c r="CL1293" s="427"/>
      <c r="CM1293" s="427"/>
    </row>
    <row r="1294">
      <c r="AD1294" s="427"/>
      <c r="AE1294" s="427"/>
      <c r="AF1294" s="427"/>
      <c r="AG1294" s="427"/>
      <c r="AH1294" s="427"/>
      <c r="AI1294" s="427"/>
      <c r="AJ1294" s="427"/>
      <c r="AK1294" s="427"/>
      <c r="AL1294" s="427"/>
      <c r="AM1294" s="427"/>
      <c r="AN1294" s="427"/>
      <c r="AO1294" s="427"/>
      <c r="AP1294" s="427"/>
      <c r="AQ1294" s="427"/>
      <c r="AR1294" s="427"/>
      <c r="AS1294" s="427"/>
      <c r="AT1294" s="427"/>
      <c r="AU1294" s="427"/>
      <c r="AV1294" s="427"/>
      <c r="AW1294" s="427"/>
      <c r="AX1294" s="427"/>
      <c r="AY1294" s="427"/>
      <c r="AZ1294" s="427"/>
      <c r="BA1294" s="427"/>
      <c r="BB1294" s="427"/>
      <c r="BC1294" s="427"/>
      <c r="BD1294" s="427"/>
      <c r="BE1294" s="427"/>
      <c r="BF1294" s="427"/>
      <c r="BG1294" s="427"/>
      <c r="BH1294" s="427"/>
      <c r="BI1294" s="427"/>
      <c r="BJ1294" s="427"/>
      <c r="BK1294" s="427"/>
      <c r="BL1294" s="427"/>
      <c r="BM1294" s="427"/>
      <c r="BN1294" s="427"/>
      <c r="BO1294" s="427"/>
      <c r="BP1294" s="427"/>
      <c r="BQ1294" s="427"/>
      <c r="BR1294" s="427"/>
      <c r="BS1294" s="427"/>
      <c r="BT1294" s="427"/>
      <c r="BU1294" s="427"/>
      <c r="BV1294" s="427"/>
      <c r="BW1294" s="427"/>
      <c r="BX1294" s="427"/>
      <c r="BY1294" s="427"/>
      <c r="BZ1294" s="427"/>
      <c r="CA1294" s="427"/>
      <c r="CB1294" s="427"/>
      <c r="CC1294" s="427"/>
      <c r="CD1294" s="427"/>
      <c r="CE1294" s="427"/>
      <c r="CF1294" s="427"/>
      <c r="CG1294" s="427"/>
      <c r="CH1294" s="427"/>
      <c r="CI1294" s="427"/>
      <c r="CJ1294" s="427"/>
      <c r="CK1294" s="427"/>
      <c r="CL1294" s="427"/>
      <c r="CM1294" s="427"/>
    </row>
    <row r="1295">
      <c r="AD1295" s="427"/>
      <c r="AE1295" s="427"/>
      <c r="AF1295" s="427"/>
      <c r="AG1295" s="427"/>
      <c r="AH1295" s="427"/>
      <c r="AI1295" s="427"/>
      <c r="AJ1295" s="427"/>
      <c r="AK1295" s="427"/>
      <c r="AL1295" s="427"/>
      <c r="AM1295" s="427"/>
      <c r="AN1295" s="427"/>
      <c r="AO1295" s="427"/>
      <c r="AP1295" s="427"/>
      <c r="AQ1295" s="427"/>
      <c r="AR1295" s="427"/>
      <c r="AS1295" s="427"/>
      <c r="AT1295" s="427"/>
      <c r="AU1295" s="427"/>
      <c r="AV1295" s="427"/>
      <c r="AW1295" s="427"/>
      <c r="AX1295" s="427"/>
      <c r="AY1295" s="427"/>
      <c r="AZ1295" s="427"/>
      <c r="BA1295" s="427"/>
      <c r="BB1295" s="427"/>
      <c r="BC1295" s="427"/>
      <c r="BD1295" s="427"/>
      <c r="BE1295" s="427"/>
      <c r="BF1295" s="427"/>
      <c r="BG1295" s="427"/>
      <c r="BH1295" s="427"/>
      <c r="BI1295" s="427"/>
      <c r="BJ1295" s="427"/>
      <c r="BK1295" s="427"/>
      <c r="BL1295" s="427"/>
      <c r="BM1295" s="427"/>
      <c r="BN1295" s="427"/>
      <c r="BO1295" s="427"/>
      <c r="BP1295" s="427"/>
      <c r="BQ1295" s="427"/>
      <c r="BR1295" s="427"/>
      <c r="BS1295" s="427"/>
      <c r="BT1295" s="427"/>
      <c r="BU1295" s="427"/>
      <c r="BV1295" s="427"/>
      <c r="BW1295" s="427"/>
      <c r="BX1295" s="427"/>
      <c r="BY1295" s="427"/>
      <c r="BZ1295" s="427"/>
      <c r="CA1295" s="427"/>
      <c r="CB1295" s="427"/>
      <c r="CC1295" s="427"/>
      <c r="CD1295" s="427"/>
      <c r="CE1295" s="427"/>
      <c r="CF1295" s="427"/>
      <c r="CG1295" s="427"/>
      <c r="CH1295" s="427"/>
      <c r="CI1295" s="427"/>
      <c r="CJ1295" s="427"/>
      <c r="CK1295" s="427"/>
      <c r="CL1295" s="427"/>
      <c r="CM1295" s="427"/>
    </row>
    <row r="1296">
      <c r="AD1296" s="427"/>
      <c r="AE1296" s="427"/>
      <c r="AF1296" s="427"/>
      <c r="AG1296" s="427"/>
      <c r="AH1296" s="427"/>
      <c r="AI1296" s="427"/>
      <c r="AJ1296" s="427"/>
      <c r="AK1296" s="427"/>
      <c r="AL1296" s="427"/>
      <c r="AM1296" s="427"/>
      <c r="AN1296" s="427"/>
      <c r="AO1296" s="427"/>
      <c r="AP1296" s="427"/>
      <c r="AQ1296" s="427"/>
      <c r="AR1296" s="427"/>
      <c r="AS1296" s="427"/>
      <c r="AT1296" s="427"/>
      <c r="AU1296" s="427"/>
      <c r="AV1296" s="427"/>
      <c r="AW1296" s="427"/>
      <c r="AX1296" s="427"/>
      <c r="AY1296" s="427"/>
      <c r="AZ1296" s="427"/>
      <c r="BA1296" s="427"/>
      <c r="BB1296" s="427"/>
      <c r="BC1296" s="427"/>
      <c r="BD1296" s="427"/>
      <c r="BE1296" s="427"/>
      <c r="BF1296" s="427"/>
      <c r="BG1296" s="427"/>
      <c r="BH1296" s="427"/>
      <c r="BI1296" s="427"/>
      <c r="BJ1296" s="427"/>
      <c r="BK1296" s="427"/>
      <c r="BL1296" s="427"/>
      <c r="BM1296" s="427"/>
      <c r="BN1296" s="427"/>
      <c r="BO1296" s="427"/>
      <c r="BP1296" s="427"/>
      <c r="BQ1296" s="427"/>
      <c r="BR1296" s="427"/>
      <c r="BS1296" s="427"/>
      <c r="BT1296" s="427"/>
      <c r="BU1296" s="427"/>
      <c r="BV1296" s="427"/>
      <c r="BW1296" s="427"/>
      <c r="BX1296" s="427"/>
      <c r="BY1296" s="427"/>
      <c r="BZ1296" s="427"/>
      <c r="CA1296" s="427"/>
      <c r="CB1296" s="427"/>
      <c r="CC1296" s="427"/>
      <c r="CD1296" s="427"/>
      <c r="CE1296" s="427"/>
      <c r="CF1296" s="427"/>
      <c r="CG1296" s="427"/>
      <c r="CH1296" s="427"/>
      <c r="CI1296" s="427"/>
      <c r="CJ1296" s="427"/>
      <c r="CK1296" s="427"/>
      <c r="CL1296" s="427"/>
      <c r="CM1296" s="427"/>
    </row>
    <row r="1297">
      <c r="AD1297" s="427"/>
      <c r="AE1297" s="427"/>
      <c r="AF1297" s="427"/>
      <c r="AG1297" s="427"/>
      <c r="AH1297" s="427"/>
      <c r="AI1297" s="427"/>
      <c r="AJ1297" s="427"/>
      <c r="AK1297" s="427"/>
      <c r="AL1297" s="427"/>
      <c r="AM1297" s="427"/>
      <c r="AN1297" s="427"/>
      <c r="AO1297" s="427"/>
      <c r="AP1297" s="427"/>
      <c r="AQ1297" s="427"/>
      <c r="AR1297" s="427"/>
      <c r="AS1297" s="427"/>
      <c r="AT1297" s="427"/>
      <c r="AU1297" s="427"/>
      <c r="AV1297" s="427"/>
      <c r="AW1297" s="427"/>
      <c r="AX1297" s="427"/>
      <c r="AY1297" s="427"/>
      <c r="AZ1297" s="427"/>
      <c r="BA1297" s="427"/>
      <c r="BB1297" s="427"/>
      <c r="BC1297" s="427"/>
      <c r="BD1297" s="427"/>
      <c r="BE1297" s="427"/>
      <c r="BF1297" s="427"/>
      <c r="BG1297" s="427"/>
      <c r="BH1297" s="427"/>
      <c r="BI1297" s="427"/>
      <c r="BJ1297" s="427"/>
      <c r="BK1297" s="427"/>
      <c r="BL1297" s="427"/>
      <c r="BM1297" s="427"/>
      <c r="BN1297" s="427"/>
      <c r="BO1297" s="427"/>
      <c r="BP1297" s="427"/>
      <c r="BQ1297" s="427"/>
      <c r="BR1297" s="427"/>
      <c r="BS1297" s="427"/>
      <c r="BT1297" s="427"/>
      <c r="BU1297" s="427"/>
      <c r="BV1297" s="427"/>
      <c r="BW1297" s="427"/>
      <c r="BX1297" s="427"/>
      <c r="BY1297" s="427"/>
      <c r="BZ1297" s="427"/>
      <c r="CA1297" s="427"/>
      <c r="CB1297" s="427"/>
      <c r="CC1297" s="427"/>
      <c r="CD1297" s="427"/>
      <c r="CE1297" s="427"/>
      <c r="CF1297" s="427"/>
      <c r="CG1297" s="427"/>
      <c r="CH1297" s="427"/>
      <c r="CI1297" s="427"/>
      <c r="CJ1297" s="427"/>
      <c r="CK1297" s="427"/>
      <c r="CL1297" s="427"/>
      <c r="CM1297" s="427"/>
    </row>
    <row r="1298">
      <c r="AD1298" s="427"/>
      <c r="AE1298" s="427"/>
      <c r="AF1298" s="427"/>
      <c r="AG1298" s="427"/>
      <c r="AH1298" s="427"/>
      <c r="AI1298" s="427"/>
      <c r="AJ1298" s="427"/>
      <c r="AK1298" s="427"/>
      <c r="AL1298" s="427"/>
      <c r="AM1298" s="427"/>
      <c r="AN1298" s="427"/>
      <c r="AO1298" s="427"/>
      <c r="AP1298" s="427"/>
      <c r="AQ1298" s="427"/>
      <c r="AR1298" s="427"/>
      <c r="AS1298" s="427"/>
      <c r="AT1298" s="427"/>
      <c r="AU1298" s="427"/>
      <c r="AV1298" s="427"/>
      <c r="AW1298" s="427"/>
      <c r="AX1298" s="427"/>
      <c r="AY1298" s="427"/>
      <c r="AZ1298" s="427"/>
      <c r="BA1298" s="427"/>
      <c r="BB1298" s="427"/>
      <c r="BC1298" s="427"/>
      <c r="BD1298" s="427"/>
      <c r="BE1298" s="427"/>
      <c r="BF1298" s="427"/>
      <c r="BG1298" s="427"/>
      <c r="BH1298" s="427"/>
      <c r="BI1298" s="427"/>
      <c r="BJ1298" s="427"/>
      <c r="BK1298" s="427"/>
      <c r="BL1298" s="427"/>
      <c r="BM1298" s="427"/>
      <c r="BN1298" s="427"/>
      <c r="BO1298" s="427"/>
      <c r="BP1298" s="427"/>
      <c r="BQ1298" s="427"/>
      <c r="BR1298" s="427"/>
      <c r="BS1298" s="427"/>
      <c r="BT1298" s="427"/>
      <c r="BU1298" s="427"/>
      <c r="BV1298" s="427"/>
      <c r="BW1298" s="427"/>
      <c r="BX1298" s="427"/>
      <c r="BY1298" s="427"/>
      <c r="BZ1298" s="427"/>
      <c r="CA1298" s="427"/>
      <c r="CB1298" s="427"/>
      <c r="CC1298" s="427"/>
      <c r="CD1298" s="427"/>
      <c r="CE1298" s="427"/>
      <c r="CF1298" s="427"/>
      <c r="CG1298" s="427"/>
      <c r="CH1298" s="427"/>
      <c r="CI1298" s="427"/>
      <c r="CJ1298" s="427"/>
      <c r="CK1298" s="427"/>
      <c r="CL1298" s="427"/>
      <c r="CM1298" s="427"/>
    </row>
    <row r="1299">
      <c r="AD1299" s="427"/>
      <c r="AE1299" s="427"/>
      <c r="AF1299" s="427"/>
      <c r="AG1299" s="427"/>
      <c r="AH1299" s="427"/>
      <c r="AI1299" s="427"/>
      <c r="AJ1299" s="427"/>
      <c r="AK1299" s="427"/>
      <c r="AL1299" s="427"/>
      <c r="AM1299" s="427"/>
      <c r="AN1299" s="427"/>
      <c r="AO1299" s="427"/>
      <c r="AP1299" s="427"/>
      <c r="AQ1299" s="427"/>
      <c r="AR1299" s="427"/>
      <c r="AS1299" s="427"/>
      <c r="AT1299" s="427"/>
      <c r="AU1299" s="427"/>
      <c r="AV1299" s="427"/>
      <c r="AW1299" s="427"/>
      <c r="AX1299" s="427"/>
      <c r="AY1299" s="427"/>
      <c r="AZ1299" s="427"/>
      <c r="BA1299" s="427"/>
      <c r="BB1299" s="427"/>
      <c r="BC1299" s="427"/>
      <c r="BD1299" s="427"/>
      <c r="BE1299" s="427"/>
      <c r="BF1299" s="427"/>
      <c r="BG1299" s="427"/>
      <c r="BH1299" s="427"/>
      <c r="BI1299" s="427"/>
      <c r="BJ1299" s="427"/>
      <c r="BK1299" s="427"/>
      <c r="BL1299" s="427"/>
      <c r="BM1299" s="427"/>
      <c r="BN1299" s="427"/>
      <c r="BO1299" s="427"/>
      <c r="BP1299" s="427"/>
      <c r="BQ1299" s="427"/>
      <c r="BR1299" s="427"/>
      <c r="BS1299" s="427"/>
      <c r="BT1299" s="427"/>
      <c r="BU1299" s="427"/>
      <c r="BV1299" s="427"/>
      <c r="BW1299" s="427"/>
      <c r="BX1299" s="427"/>
      <c r="BY1299" s="427"/>
      <c r="BZ1299" s="427"/>
      <c r="CA1299" s="427"/>
      <c r="CB1299" s="427"/>
      <c r="CC1299" s="427"/>
      <c r="CD1299" s="427"/>
      <c r="CE1299" s="427"/>
      <c r="CF1299" s="427"/>
      <c r="CG1299" s="427"/>
      <c r="CH1299" s="427"/>
      <c r="CI1299" s="427"/>
      <c r="CJ1299" s="427"/>
      <c r="CK1299" s="427"/>
      <c r="CL1299" s="427"/>
      <c r="CM1299" s="427"/>
    </row>
    <row r="1300">
      <c r="AD1300" s="427"/>
      <c r="AE1300" s="427"/>
      <c r="AF1300" s="427"/>
      <c r="AG1300" s="427"/>
      <c r="AH1300" s="427"/>
      <c r="AI1300" s="427"/>
      <c r="AJ1300" s="427"/>
      <c r="AK1300" s="427"/>
      <c r="AL1300" s="427"/>
      <c r="AM1300" s="427"/>
      <c r="AN1300" s="427"/>
      <c r="AO1300" s="427"/>
      <c r="AP1300" s="427"/>
      <c r="AQ1300" s="427"/>
      <c r="AR1300" s="427"/>
      <c r="AS1300" s="427"/>
      <c r="AT1300" s="427"/>
      <c r="AU1300" s="427"/>
      <c r="AV1300" s="427"/>
      <c r="AW1300" s="427"/>
      <c r="AX1300" s="427"/>
      <c r="AY1300" s="427"/>
      <c r="AZ1300" s="427"/>
      <c r="BA1300" s="427"/>
      <c r="BB1300" s="427"/>
      <c r="BC1300" s="427"/>
      <c r="BD1300" s="427"/>
      <c r="BE1300" s="427"/>
      <c r="BF1300" s="427"/>
      <c r="BG1300" s="427"/>
      <c r="BH1300" s="427"/>
      <c r="BI1300" s="427"/>
      <c r="BJ1300" s="427"/>
      <c r="BK1300" s="427"/>
      <c r="BL1300" s="427"/>
      <c r="BM1300" s="427"/>
      <c r="BN1300" s="427"/>
      <c r="BO1300" s="427"/>
      <c r="BP1300" s="427"/>
      <c r="BQ1300" s="427"/>
      <c r="BR1300" s="427"/>
      <c r="BS1300" s="427"/>
      <c r="BT1300" s="427"/>
      <c r="BU1300" s="427"/>
      <c r="BV1300" s="427"/>
      <c r="BW1300" s="427"/>
      <c r="BX1300" s="427"/>
      <c r="BY1300" s="427"/>
      <c r="BZ1300" s="427"/>
      <c r="CA1300" s="427"/>
      <c r="CB1300" s="427"/>
      <c r="CC1300" s="427"/>
      <c r="CD1300" s="427"/>
      <c r="CE1300" s="427"/>
      <c r="CF1300" s="427"/>
      <c r="CG1300" s="427"/>
      <c r="CH1300" s="427"/>
      <c r="CI1300" s="427"/>
      <c r="CJ1300" s="427"/>
      <c r="CK1300" s="427"/>
      <c r="CL1300" s="427"/>
      <c r="CM1300" s="427"/>
    </row>
    <row r="1301">
      <c r="AD1301" s="427"/>
      <c r="AE1301" s="427"/>
      <c r="AF1301" s="427"/>
      <c r="AG1301" s="427"/>
      <c r="AH1301" s="427"/>
      <c r="AI1301" s="427"/>
      <c r="AJ1301" s="427"/>
      <c r="AK1301" s="427"/>
      <c r="AL1301" s="427"/>
      <c r="AM1301" s="427"/>
      <c r="AN1301" s="427"/>
      <c r="AO1301" s="427"/>
      <c r="AP1301" s="427"/>
      <c r="AQ1301" s="427"/>
      <c r="AR1301" s="427"/>
      <c r="AS1301" s="427"/>
      <c r="AT1301" s="427"/>
      <c r="AU1301" s="427"/>
      <c r="AV1301" s="427"/>
      <c r="AW1301" s="427"/>
      <c r="AX1301" s="427"/>
      <c r="AY1301" s="427"/>
      <c r="AZ1301" s="427"/>
      <c r="BA1301" s="427"/>
      <c r="BB1301" s="427"/>
      <c r="BC1301" s="427"/>
      <c r="BD1301" s="427"/>
      <c r="BE1301" s="427"/>
      <c r="BF1301" s="427"/>
      <c r="BG1301" s="427"/>
      <c r="BH1301" s="427"/>
      <c r="BI1301" s="427"/>
      <c r="BJ1301" s="427"/>
      <c r="BK1301" s="427"/>
      <c r="BL1301" s="427"/>
      <c r="BM1301" s="427"/>
      <c r="BN1301" s="427"/>
      <c r="BO1301" s="427"/>
      <c r="BP1301" s="427"/>
      <c r="BQ1301" s="427"/>
      <c r="BR1301" s="427"/>
      <c r="BS1301" s="427"/>
      <c r="BT1301" s="427"/>
      <c r="BU1301" s="427"/>
      <c r="BV1301" s="427"/>
      <c r="BW1301" s="427"/>
      <c r="BX1301" s="427"/>
      <c r="BY1301" s="427"/>
      <c r="BZ1301" s="427"/>
      <c r="CA1301" s="427"/>
      <c r="CB1301" s="427"/>
      <c r="CC1301" s="427"/>
      <c r="CD1301" s="427"/>
      <c r="CE1301" s="427"/>
      <c r="CF1301" s="427"/>
      <c r="CG1301" s="427"/>
      <c r="CH1301" s="427"/>
      <c r="CI1301" s="427"/>
      <c r="CJ1301" s="427"/>
      <c r="CK1301" s="427"/>
      <c r="CL1301" s="427"/>
      <c r="CM1301" s="427"/>
    </row>
    <row r="1302">
      <c r="AD1302" s="427"/>
      <c r="AE1302" s="427"/>
      <c r="AF1302" s="427"/>
      <c r="AG1302" s="427"/>
      <c r="AH1302" s="427"/>
      <c r="AI1302" s="427"/>
      <c r="AJ1302" s="427"/>
      <c r="AK1302" s="427"/>
      <c r="AL1302" s="427"/>
      <c r="AM1302" s="427"/>
      <c r="AN1302" s="427"/>
      <c r="AO1302" s="427"/>
      <c r="AP1302" s="427"/>
      <c r="AQ1302" s="427"/>
      <c r="AR1302" s="427"/>
      <c r="AS1302" s="427"/>
      <c r="AT1302" s="427"/>
      <c r="AU1302" s="427"/>
      <c r="AV1302" s="427"/>
      <c r="AW1302" s="427"/>
      <c r="AX1302" s="427"/>
      <c r="AY1302" s="427"/>
      <c r="AZ1302" s="427"/>
      <c r="BA1302" s="427"/>
      <c r="BB1302" s="427"/>
      <c r="BC1302" s="427"/>
      <c r="BD1302" s="427"/>
      <c r="BE1302" s="427"/>
      <c r="BF1302" s="427"/>
      <c r="BG1302" s="427"/>
      <c r="BH1302" s="427"/>
      <c r="BI1302" s="427"/>
      <c r="BJ1302" s="427"/>
      <c r="BK1302" s="427"/>
      <c r="BL1302" s="427"/>
      <c r="BM1302" s="427"/>
      <c r="BN1302" s="427"/>
      <c r="BO1302" s="427"/>
      <c r="BP1302" s="427"/>
      <c r="BQ1302" s="427"/>
      <c r="BR1302" s="427"/>
      <c r="BS1302" s="427"/>
      <c r="BT1302" s="427"/>
      <c r="BU1302" s="427"/>
      <c r="BV1302" s="427"/>
      <c r="BW1302" s="427"/>
      <c r="BX1302" s="427"/>
      <c r="BY1302" s="427"/>
      <c r="BZ1302" s="427"/>
      <c r="CA1302" s="427"/>
      <c r="CB1302" s="427"/>
      <c r="CC1302" s="427"/>
      <c r="CD1302" s="427"/>
      <c r="CE1302" s="427"/>
      <c r="CF1302" s="427"/>
      <c r="CG1302" s="427"/>
      <c r="CH1302" s="427"/>
      <c r="CI1302" s="427"/>
      <c r="CJ1302" s="427"/>
      <c r="CK1302" s="427"/>
      <c r="CL1302" s="427"/>
      <c r="CM1302" s="427"/>
    </row>
    <row r="1303">
      <c r="AD1303" s="427"/>
      <c r="AE1303" s="427"/>
      <c r="AF1303" s="427"/>
      <c r="AG1303" s="427"/>
      <c r="AH1303" s="427"/>
      <c r="AI1303" s="427"/>
      <c r="AJ1303" s="427"/>
      <c r="AK1303" s="427"/>
      <c r="AL1303" s="427"/>
      <c r="AM1303" s="427"/>
      <c r="AN1303" s="427"/>
      <c r="AO1303" s="427"/>
      <c r="AP1303" s="427"/>
      <c r="AQ1303" s="427"/>
      <c r="AR1303" s="427"/>
      <c r="AS1303" s="427"/>
      <c r="AT1303" s="427"/>
      <c r="AU1303" s="427"/>
      <c r="AV1303" s="427"/>
      <c r="AW1303" s="427"/>
      <c r="AX1303" s="427"/>
      <c r="AY1303" s="427"/>
      <c r="AZ1303" s="427"/>
      <c r="BA1303" s="427"/>
      <c r="BB1303" s="427"/>
      <c r="BC1303" s="427"/>
      <c r="BD1303" s="427"/>
      <c r="BE1303" s="427"/>
      <c r="BF1303" s="427"/>
      <c r="BG1303" s="427"/>
      <c r="BH1303" s="427"/>
      <c r="BI1303" s="427"/>
      <c r="BJ1303" s="427"/>
      <c r="BK1303" s="427"/>
      <c r="BL1303" s="427"/>
      <c r="BM1303" s="427"/>
      <c r="BN1303" s="427"/>
      <c r="BO1303" s="427"/>
      <c r="BP1303" s="427"/>
      <c r="BQ1303" s="427"/>
      <c r="BR1303" s="427"/>
      <c r="BS1303" s="427"/>
      <c r="BT1303" s="427"/>
      <c r="BU1303" s="427"/>
      <c r="BV1303" s="427"/>
      <c r="BW1303" s="427"/>
      <c r="BX1303" s="427"/>
      <c r="BY1303" s="427"/>
      <c r="BZ1303" s="427"/>
      <c r="CA1303" s="427"/>
      <c r="CB1303" s="427"/>
      <c r="CC1303" s="427"/>
      <c r="CD1303" s="427"/>
      <c r="CE1303" s="427"/>
      <c r="CF1303" s="427"/>
      <c r="CG1303" s="427"/>
      <c r="CH1303" s="427"/>
      <c r="CI1303" s="427"/>
      <c r="CJ1303" s="427"/>
      <c r="CK1303" s="427"/>
      <c r="CL1303" s="427"/>
      <c r="CM1303" s="427"/>
    </row>
    <row r="1304">
      <c r="AD1304" s="427"/>
      <c r="AE1304" s="427"/>
      <c r="AF1304" s="427"/>
      <c r="AG1304" s="427"/>
      <c r="AH1304" s="427"/>
      <c r="AI1304" s="427"/>
      <c r="AJ1304" s="427"/>
      <c r="AK1304" s="427"/>
      <c r="AL1304" s="427"/>
      <c r="AM1304" s="427"/>
      <c r="AN1304" s="427"/>
      <c r="AO1304" s="427"/>
      <c r="AP1304" s="427"/>
      <c r="AQ1304" s="427"/>
      <c r="AR1304" s="427"/>
      <c r="AS1304" s="427"/>
      <c r="AT1304" s="427"/>
      <c r="AU1304" s="427"/>
      <c r="AV1304" s="427"/>
      <c r="AW1304" s="427"/>
      <c r="AX1304" s="427"/>
      <c r="AY1304" s="427"/>
      <c r="AZ1304" s="427"/>
      <c r="BA1304" s="427"/>
      <c r="BB1304" s="427"/>
      <c r="BC1304" s="427"/>
      <c r="BD1304" s="427"/>
      <c r="BE1304" s="427"/>
      <c r="BF1304" s="427"/>
      <c r="BG1304" s="427"/>
      <c r="BH1304" s="427"/>
      <c r="BI1304" s="427"/>
      <c r="BJ1304" s="427"/>
      <c r="BK1304" s="427"/>
      <c r="BL1304" s="427"/>
      <c r="BM1304" s="427"/>
      <c r="BN1304" s="427"/>
      <c r="BO1304" s="427"/>
      <c r="BP1304" s="427"/>
      <c r="BQ1304" s="427"/>
      <c r="BR1304" s="427"/>
      <c r="BS1304" s="427"/>
      <c r="BT1304" s="427"/>
      <c r="BU1304" s="427"/>
      <c r="BV1304" s="427"/>
      <c r="BW1304" s="427"/>
      <c r="BX1304" s="427"/>
      <c r="BY1304" s="427"/>
      <c r="BZ1304" s="427"/>
      <c r="CA1304" s="427"/>
      <c r="CB1304" s="427"/>
      <c r="CC1304" s="427"/>
      <c r="CD1304" s="427"/>
      <c r="CE1304" s="427"/>
      <c r="CF1304" s="427"/>
      <c r="CG1304" s="427"/>
      <c r="CH1304" s="427"/>
      <c r="CI1304" s="427"/>
      <c r="CJ1304" s="427"/>
      <c r="CK1304" s="427"/>
      <c r="CL1304" s="427"/>
      <c r="CM1304" s="427"/>
    </row>
    <row r="1305">
      <c r="AD1305" s="427"/>
      <c r="AE1305" s="427"/>
      <c r="AF1305" s="427"/>
      <c r="AG1305" s="427"/>
      <c r="AH1305" s="427"/>
      <c r="AI1305" s="427"/>
      <c r="AJ1305" s="427"/>
      <c r="AK1305" s="427"/>
      <c r="AL1305" s="427"/>
      <c r="AM1305" s="427"/>
      <c r="AN1305" s="427"/>
      <c r="AO1305" s="427"/>
      <c r="AP1305" s="427"/>
      <c r="AQ1305" s="427"/>
      <c r="AR1305" s="427"/>
      <c r="AS1305" s="427"/>
      <c r="AT1305" s="427"/>
      <c r="AU1305" s="427"/>
      <c r="AV1305" s="427"/>
      <c r="AW1305" s="427"/>
      <c r="AX1305" s="427"/>
      <c r="AY1305" s="427"/>
      <c r="AZ1305" s="427"/>
      <c r="BA1305" s="427"/>
      <c r="BB1305" s="427"/>
      <c r="BC1305" s="427"/>
      <c r="BD1305" s="427"/>
      <c r="BE1305" s="427"/>
      <c r="BF1305" s="427"/>
      <c r="BG1305" s="427"/>
      <c r="BH1305" s="427"/>
      <c r="BI1305" s="427"/>
      <c r="BJ1305" s="427"/>
      <c r="BK1305" s="427"/>
      <c r="BL1305" s="427"/>
      <c r="BM1305" s="427"/>
      <c r="BN1305" s="427"/>
      <c r="BO1305" s="427"/>
      <c r="BP1305" s="427"/>
      <c r="BQ1305" s="427"/>
      <c r="BR1305" s="427"/>
      <c r="BS1305" s="427"/>
      <c r="BT1305" s="427"/>
      <c r="BU1305" s="427"/>
      <c r="BV1305" s="427"/>
      <c r="BW1305" s="427"/>
      <c r="BX1305" s="427"/>
      <c r="BY1305" s="427"/>
      <c r="BZ1305" s="427"/>
      <c r="CA1305" s="427"/>
      <c r="CB1305" s="427"/>
      <c r="CC1305" s="427"/>
      <c r="CD1305" s="427"/>
      <c r="CE1305" s="427"/>
      <c r="CF1305" s="427"/>
      <c r="CG1305" s="427"/>
      <c r="CH1305" s="427"/>
      <c r="CI1305" s="427"/>
      <c r="CJ1305" s="427"/>
      <c r="CK1305" s="427"/>
      <c r="CL1305" s="427"/>
      <c r="CM1305" s="427"/>
    </row>
    <row r="1306">
      <c r="AD1306" s="427"/>
      <c r="AE1306" s="427"/>
      <c r="AF1306" s="427"/>
      <c r="AG1306" s="427"/>
      <c r="AH1306" s="427"/>
      <c r="AI1306" s="427"/>
      <c r="AJ1306" s="427"/>
      <c r="AK1306" s="427"/>
      <c r="AL1306" s="427"/>
      <c r="AM1306" s="427"/>
      <c r="AN1306" s="427"/>
      <c r="AO1306" s="427"/>
      <c r="AP1306" s="427"/>
      <c r="AQ1306" s="427"/>
      <c r="AR1306" s="427"/>
      <c r="AS1306" s="427"/>
      <c r="AT1306" s="427"/>
      <c r="AU1306" s="427"/>
      <c r="AV1306" s="427"/>
      <c r="AW1306" s="427"/>
      <c r="AX1306" s="427"/>
      <c r="AY1306" s="427"/>
      <c r="AZ1306" s="427"/>
      <c r="BA1306" s="427"/>
      <c r="BB1306" s="427"/>
      <c r="BC1306" s="427"/>
      <c r="BD1306" s="427"/>
      <c r="BE1306" s="427"/>
      <c r="BF1306" s="427"/>
      <c r="BG1306" s="427"/>
      <c r="BH1306" s="427"/>
      <c r="BI1306" s="427"/>
      <c r="BJ1306" s="427"/>
      <c r="BK1306" s="427"/>
      <c r="BL1306" s="427"/>
      <c r="BM1306" s="427"/>
      <c r="BN1306" s="427"/>
      <c r="BO1306" s="427"/>
      <c r="BP1306" s="427"/>
      <c r="BQ1306" s="427"/>
      <c r="BR1306" s="427"/>
      <c r="BS1306" s="427"/>
      <c r="BT1306" s="427"/>
      <c r="BU1306" s="427"/>
      <c r="BV1306" s="427"/>
      <c r="BW1306" s="427"/>
      <c r="BX1306" s="427"/>
      <c r="BY1306" s="427"/>
      <c r="BZ1306" s="427"/>
      <c r="CA1306" s="427"/>
      <c r="CB1306" s="427"/>
      <c r="CC1306" s="427"/>
      <c r="CD1306" s="427"/>
      <c r="CE1306" s="427"/>
      <c r="CF1306" s="427"/>
      <c r="CG1306" s="427"/>
      <c r="CH1306" s="427"/>
      <c r="CI1306" s="427"/>
      <c r="CJ1306" s="427"/>
      <c r="CK1306" s="427"/>
      <c r="CL1306" s="427"/>
      <c r="CM1306" s="427"/>
    </row>
    <row r="1307">
      <c r="AD1307" s="427"/>
      <c r="AE1307" s="427"/>
      <c r="AF1307" s="427"/>
      <c r="AG1307" s="427"/>
      <c r="AH1307" s="427"/>
      <c r="AI1307" s="427"/>
      <c r="AJ1307" s="427"/>
      <c r="AK1307" s="427"/>
      <c r="AL1307" s="427"/>
      <c r="AM1307" s="427"/>
      <c r="AN1307" s="427"/>
      <c r="AO1307" s="427"/>
      <c r="AP1307" s="427"/>
      <c r="AQ1307" s="427"/>
      <c r="AR1307" s="427"/>
      <c r="AS1307" s="427"/>
      <c r="AT1307" s="427"/>
      <c r="AU1307" s="427"/>
      <c r="AV1307" s="427"/>
      <c r="AW1307" s="427"/>
      <c r="AX1307" s="427"/>
      <c r="AY1307" s="427"/>
      <c r="AZ1307" s="427"/>
      <c r="BA1307" s="427"/>
      <c r="BB1307" s="427"/>
      <c r="BC1307" s="427"/>
      <c r="BD1307" s="427"/>
      <c r="BE1307" s="427"/>
      <c r="BF1307" s="427"/>
      <c r="BG1307" s="427"/>
      <c r="BH1307" s="427"/>
      <c r="BI1307" s="427"/>
      <c r="BJ1307" s="427"/>
      <c r="BK1307" s="427"/>
      <c r="BL1307" s="427"/>
      <c r="BM1307" s="427"/>
      <c r="BN1307" s="427"/>
      <c r="BO1307" s="427"/>
      <c r="BP1307" s="427"/>
      <c r="BQ1307" s="427"/>
      <c r="BR1307" s="427"/>
      <c r="BS1307" s="427"/>
      <c r="BT1307" s="427"/>
      <c r="BU1307" s="427"/>
      <c r="BV1307" s="427"/>
      <c r="BW1307" s="427"/>
      <c r="BX1307" s="427"/>
      <c r="BY1307" s="427"/>
      <c r="BZ1307" s="427"/>
      <c r="CA1307" s="427"/>
      <c r="CB1307" s="427"/>
      <c r="CC1307" s="427"/>
      <c r="CD1307" s="427"/>
      <c r="CE1307" s="427"/>
      <c r="CF1307" s="427"/>
      <c r="CG1307" s="427"/>
      <c r="CH1307" s="427"/>
      <c r="CI1307" s="427"/>
      <c r="CJ1307" s="427"/>
      <c r="CK1307" s="427"/>
      <c r="CL1307" s="427"/>
      <c r="CM1307" s="427"/>
    </row>
    <row r="1308">
      <c r="AD1308" s="427"/>
      <c r="AE1308" s="427"/>
      <c r="AF1308" s="427"/>
      <c r="AG1308" s="427"/>
      <c r="AH1308" s="427"/>
      <c r="AI1308" s="427"/>
      <c r="AJ1308" s="427"/>
      <c r="AK1308" s="427"/>
      <c r="AL1308" s="427"/>
      <c r="AM1308" s="427"/>
      <c r="AN1308" s="427"/>
      <c r="AO1308" s="427"/>
      <c r="AP1308" s="427"/>
      <c r="AQ1308" s="427"/>
      <c r="AR1308" s="427"/>
      <c r="AS1308" s="427"/>
      <c r="AT1308" s="427"/>
      <c r="AU1308" s="427"/>
      <c r="AV1308" s="427"/>
      <c r="AW1308" s="427"/>
      <c r="AX1308" s="427"/>
      <c r="AY1308" s="427"/>
      <c r="AZ1308" s="427"/>
      <c r="BA1308" s="427"/>
      <c r="BB1308" s="427"/>
      <c r="BC1308" s="427"/>
      <c r="BD1308" s="427"/>
      <c r="BE1308" s="427"/>
      <c r="BF1308" s="427"/>
      <c r="BG1308" s="427"/>
      <c r="BH1308" s="427"/>
      <c r="BI1308" s="427"/>
      <c r="BJ1308" s="427"/>
      <c r="BK1308" s="427"/>
      <c r="BL1308" s="427"/>
      <c r="BM1308" s="427"/>
      <c r="BN1308" s="427"/>
      <c r="BO1308" s="427"/>
      <c r="BP1308" s="427"/>
      <c r="BQ1308" s="427"/>
      <c r="BR1308" s="427"/>
      <c r="BS1308" s="427"/>
      <c r="BT1308" s="427"/>
      <c r="BU1308" s="427"/>
      <c r="BV1308" s="427"/>
      <c r="BW1308" s="427"/>
      <c r="BX1308" s="427"/>
      <c r="BY1308" s="427"/>
      <c r="BZ1308" s="427"/>
      <c r="CA1308" s="427"/>
      <c r="CB1308" s="427"/>
      <c r="CC1308" s="427"/>
      <c r="CD1308" s="427"/>
      <c r="CE1308" s="427"/>
      <c r="CF1308" s="427"/>
      <c r="CG1308" s="427"/>
      <c r="CH1308" s="427"/>
      <c r="CI1308" s="427"/>
      <c r="CJ1308" s="427"/>
      <c r="CK1308" s="427"/>
      <c r="CL1308" s="427"/>
      <c r="CM1308" s="427"/>
    </row>
    <row r="1309">
      <c r="AD1309" s="427"/>
      <c r="AE1309" s="427"/>
      <c r="AF1309" s="427"/>
      <c r="AG1309" s="427"/>
      <c r="AH1309" s="427"/>
      <c r="AI1309" s="427"/>
      <c r="AJ1309" s="427"/>
      <c r="AK1309" s="427"/>
      <c r="AL1309" s="427"/>
      <c r="AM1309" s="427"/>
      <c r="AN1309" s="427"/>
      <c r="AO1309" s="427"/>
      <c r="AP1309" s="427"/>
      <c r="AQ1309" s="427"/>
      <c r="AR1309" s="427"/>
      <c r="AS1309" s="427"/>
      <c r="AT1309" s="427"/>
      <c r="AU1309" s="427"/>
      <c r="AV1309" s="427"/>
      <c r="AW1309" s="427"/>
      <c r="AX1309" s="427"/>
      <c r="AY1309" s="427"/>
      <c r="AZ1309" s="427"/>
      <c r="BA1309" s="427"/>
      <c r="BB1309" s="427"/>
      <c r="BC1309" s="427"/>
      <c r="BD1309" s="427"/>
      <c r="BE1309" s="427"/>
      <c r="BF1309" s="427"/>
      <c r="BG1309" s="427"/>
      <c r="BH1309" s="427"/>
      <c r="BI1309" s="427"/>
      <c r="BJ1309" s="427"/>
      <c r="BK1309" s="427"/>
      <c r="BL1309" s="427"/>
      <c r="BM1309" s="427"/>
      <c r="BN1309" s="427"/>
      <c r="BO1309" s="427"/>
      <c r="BP1309" s="427"/>
      <c r="BQ1309" s="427"/>
      <c r="BR1309" s="427"/>
      <c r="BS1309" s="427"/>
      <c r="BT1309" s="427"/>
      <c r="BU1309" s="427"/>
      <c r="BV1309" s="427"/>
      <c r="BW1309" s="427"/>
      <c r="BX1309" s="427"/>
      <c r="BY1309" s="427"/>
      <c r="BZ1309" s="427"/>
      <c r="CA1309" s="427"/>
      <c r="CB1309" s="427"/>
      <c r="CC1309" s="427"/>
      <c r="CD1309" s="427"/>
      <c r="CE1309" s="427"/>
      <c r="CF1309" s="427"/>
      <c r="CG1309" s="427"/>
      <c r="CH1309" s="427"/>
      <c r="CI1309" s="427"/>
      <c r="CJ1309" s="427"/>
      <c r="CK1309" s="427"/>
      <c r="CL1309" s="427"/>
      <c r="CM1309" s="427"/>
    </row>
    <row r="1310">
      <c r="AD1310" s="427"/>
      <c r="AE1310" s="427"/>
      <c r="AF1310" s="427"/>
      <c r="AG1310" s="427"/>
      <c r="AH1310" s="427"/>
      <c r="AI1310" s="427"/>
      <c r="AJ1310" s="427"/>
      <c r="AK1310" s="427"/>
      <c r="AL1310" s="427"/>
      <c r="AM1310" s="427"/>
      <c r="AN1310" s="427"/>
      <c r="AO1310" s="427"/>
      <c r="AP1310" s="427"/>
      <c r="AQ1310" s="427"/>
      <c r="AR1310" s="427"/>
      <c r="AS1310" s="427"/>
      <c r="AT1310" s="427"/>
      <c r="AU1310" s="427"/>
      <c r="AV1310" s="427"/>
      <c r="AW1310" s="427"/>
      <c r="AX1310" s="427"/>
      <c r="AY1310" s="427"/>
      <c r="AZ1310" s="427"/>
      <c r="BA1310" s="427"/>
      <c r="BB1310" s="427"/>
      <c r="BC1310" s="427"/>
      <c r="BD1310" s="427"/>
      <c r="BE1310" s="427"/>
      <c r="BF1310" s="427"/>
      <c r="BG1310" s="427"/>
      <c r="BH1310" s="427"/>
      <c r="BI1310" s="427"/>
      <c r="BJ1310" s="427"/>
      <c r="BK1310" s="427"/>
      <c r="BL1310" s="427"/>
      <c r="BM1310" s="427"/>
      <c r="BN1310" s="427"/>
      <c r="BO1310" s="427"/>
      <c r="BP1310" s="427"/>
      <c r="BQ1310" s="427"/>
      <c r="BR1310" s="427"/>
      <c r="BS1310" s="427"/>
      <c r="BT1310" s="427"/>
      <c r="BU1310" s="427"/>
      <c r="BV1310" s="427"/>
      <c r="BW1310" s="427"/>
      <c r="BX1310" s="427"/>
      <c r="BY1310" s="427"/>
      <c r="BZ1310" s="427"/>
      <c r="CA1310" s="427"/>
      <c r="CB1310" s="427"/>
      <c r="CC1310" s="427"/>
      <c r="CD1310" s="427"/>
      <c r="CE1310" s="427"/>
      <c r="CF1310" s="427"/>
      <c r="CG1310" s="427"/>
      <c r="CH1310" s="427"/>
      <c r="CI1310" s="427"/>
      <c r="CJ1310" s="427"/>
      <c r="CK1310" s="427"/>
      <c r="CL1310" s="427"/>
      <c r="CM1310" s="427"/>
    </row>
    <row r="1311">
      <c r="AD1311" s="427"/>
      <c r="AE1311" s="427"/>
      <c r="AF1311" s="427"/>
      <c r="AG1311" s="427"/>
      <c r="AH1311" s="427"/>
      <c r="AI1311" s="427"/>
      <c r="AJ1311" s="427"/>
      <c r="AK1311" s="427"/>
      <c r="AL1311" s="427"/>
      <c r="AM1311" s="427"/>
      <c r="AN1311" s="427"/>
      <c r="AO1311" s="427"/>
      <c r="AP1311" s="427"/>
      <c r="AQ1311" s="427"/>
      <c r="AR1311" s="427"/>
      <c r="AS1311" s="427"/>
      <c r="AT1311" s="427"/>
      <c r="AU1311" s="427"/>
      <c r="AV1311" s="427"/>
      <c r="AW1311" s="427"/>
      <c r="AX1311" s="427"/>
      <c r="AY1311" s="427"/>
      <c r="AZ1311" s="427"/>
      <c r="BA1311" s="427"/>
      <c r="BB1311" s="427"/>
      <c r="BC1311" s="427"/>
      <c r="BD1311" s="427"/>
      <c r="BE1311" s="427"/>
      <c r="BF1311" s="427"/>
      <c r="BG1311" s="427"/>
      <c r="BH1311" s="427"/>
      <c r="BI1311" s="427"/>
      <c r="BJ1311" s="427"/>
      <c r="BK1311" s="427"/>
      <c r="BL1311" s="427"/>
      <c r="BM1311" s="427"/>
      <c r="BN1311" s="427"/>
      <c r="BO1311" s="427"/>
      <c r="BP1311" s="427"/>
      <c r="BQ1311" s="427"/>
      <c r="BR1311" s="427"/>
      <c r="BS1311" s="427"/>
      <c r="BT1311" s="427"/>
      <c r="BU1311" s="427"/>
      <c r="BV1311" s="427"/>
      <c r="BW1311" s="427"/>
      <c r="BX1311" s="427"/>
      <c r="BY1311" s="427"/>
      <c r="BZ1311" s="427"/>
      <c r="CA1311" s="427"/>
      <c r="CB1311" s="427"/>
      <c r="CC1311" s="427"/>
      <c r="CD1311" s="427"/>
      <c r="CE1311" s="427"/>
      <c r="CF1311" s="427"/>
      <c r="CG1311" s="427"/>
      <c r="CH1311" s="427"/>
      <c r="CI1311" s="427"/>
      <c r="CJ1311" s="427"/>
      <c r="CK1311" s="427"/>
      <c r="CL1311" s="427"/>
      <c r="CM1311" s="427"/>
    </row>
    <row r="1312">
      <c r="AD1312" s="427"/>
      <c r="AE1312" s="427"/>
      <c r="AF1312" s="427"/>
      <c r="AG1312" s="427"/>
      <c r="AH1312" s="427"/>
      <c r="AI1312" s="427"/>
      <c r="AJ1312" s="427"/>
      <c r="AK1312" s="427"/>
      <c r="AL1312" s="427"/>
      <c r="AM1312" s="427"/>
      <c r="AN1312" s="427"/>
      <c r="AO1312" s="427"/>
      <c r="AP1312" s="427"/>
      <c r="AQ1312" s="427"/>
      <c r="AR1312" s="427"/>
      <c r="AS1312" s="427"/>
      <c r="AT1312" s="427"/>
      <c r="AU1312" s="427"/>
      <c r="AV1312" s="427"/>
      <c r="AW1312" s="427"/>
      <c r="AX1312" s="427"/>
      <c r="AY1312" s="427"/>
      <c r="AZ1312" s="427"/>
      <c r="BA1312" s="427"/>
      <c r="BB1312" s="427"/>
      <c r="BC1312" s="427"/>
      <c r="BD1312" s="427"/>
      <c r="BE1312" s="427"/>
      <c r="BF1312" s="427"/>
      <c r="BG1312" s="427"/>
      <c r="BH1312" s="427"/>
      <c r="BI1312" s="427"/>
      <c r="BJ1312" s="427"/>
      <c r="BK1312" s="427"/>
      <c r="BL1312" s="427"/>
      <c r="BM1312" s="427"/>
      <c r="BN1312" s="427"/>
      <c r="BO1312" s="427"/>
      <c r="BP1312" s="427"/>
      <c r="BQ1312" s="427"/>
      <c r="BR1312" s="427"/>
      <c r="BS1312" s="427"/>
      <c r="BT1312" s="427"/>
      <c r="BU1312" s="427"/>
      <c r="BV1312" s="427"/>
      <c r="BW1312" s="427"/>
      <c r="BX1312" s="427"/>
      <c r="BY1312" s="427"/>
      <c r="BZ1312" s="427"/>
      <c r="CA1312" s="427"/>
      <c r="CB1312" s="427"/>
      <c r="CC1312" s="427"/>
      <c r="CD1312" s="427"/>
      <c r="CE1312" s="427"/>
      <c r="CF1312" s="427"/>
      <c r="CG1312" s="427"/>
      <c r="CH1312" s="427"/>
      <c r="CI1312" s="427"/>
      <c r="CJ1312" s="427"/>
      <c r="CK1312" s="427"/>
      <c r="CL1312" s="427"/>
      <c r="CM1312" s="427"/>
    </row>
    <row r="1313">
      <c r="AD1313" s="427"/>
      <c r="AE1313" s="427"/>
      <c r="AF1313" s="427"/>
      <c r="AG1313" s="427"/>
      <c r="AH1313" s="427"/>
      <c r="AI1313" s="427"/>
      <c r="AJ1313" s="427"/>
      <c r="AK1313" s="427"/>
      <c r="AL1313" s="427"/>
      <c r="AM1313" s="427"/>
      <c r="AN1313" s="427"/>
      <c r="AO1313" s="427"/>
      <c r="AP1313" s="427"/>
      <c r="AQ1313" s="427"/>
      <c r="AR1313" s="427"/>
      <c r="AS1313" s="427"/>
      <c r="AT1313" s="427"/>
      <c r="AU1313" s="427"/>
      <c r="AV1313" s="427"/>
      <c r="AW1313" s="427"/>
      <c r="AX1313" s="427"/>
      <c r="AY1313" s="427"/>
      <c r="AZ1313" s="427"/>
      <c r="BA1313" s="427"/>
      <c r="BB1313" s="427"/>
      <c r="BC1313" s="427"/>
      <c r="BD1313" s="427"/>
      <c r="BE1313" s="427"/>
      <c r="BF1313" s="427"/>
      <c r="BG1313" s="427"/>
      <c r="BH1313" s="427"/>
      <c r="BI1313" s="427"/>
      <c r="BJ1313" s="427"/>
      <c r="BK1313" s="427"/>
      <c r="BL1313" s="427"/>
      <c r="BM1313" s="427"/>
      <c r="BN1313" s="427"/>
      <c r="BO1313" s="427"/>
      <c r="BP1313" s="427"/>
      <c r="BQ1313" s="427"/>
      <c r="BR1313" s="427"/>
      <c r="BS1313" s="427"/>
      <c r="BT1313" s="427"/>
      <c r="BU1313" s="427"/>
      <c r="BV1313" s="427"/>
      <c r="BW1313" s="427"/>
      <c r="BX1313" s="427"/>
      <c r="BY1313" s="427"/>
      <c r="BZ1313" s="427"/>
      <c r="CA1313" s="427"/>
      <c r="CB1313" s="427"/>
      <c r="CC1313" s="427"/>
      <c r="CD1313" s="427"/>
      <c r="CE1313" s="427"/>
      <c r="CF1313" s="427"/>
      <c r="CG1313" s="427"/>
      <c r="CH1313" s="427"/>
      <c r="CI1313" s="427"/>
      <c r="CJ1313" s="427"/>
      <c r="CK1313" s="427"/>
      <c r="CL1313" s="427"/>
      <c r="CM1313" s="427"/>
    </row>
    <row r="1314">
      <c r="AD1314" s="427"/>
      <c r="AE1314" s="427"/>
      <c r="AF1314" s="427"/>
      <c r="AG1314" s="427"/>
      <c r="AH1314" s="427"/>
      <c r="AI1314" s="427"/>
      <c r="AJ1314" s="427"/>
      <c r="AK1314" s="427"/>
      <c r="AL1314" s="427"/>
      <c r="AM1314" s="427"/>
      <c r="AN1314" s="427"/>
      <c r="AO1314" s="427"/>
      <c r="AP1314" s="427"/>
      <c r="AQ1314" s="427"/>
      <c r="AR1314" s="427"/>
      <c r="AS1314" s="427"/>
      <c r="AT1314" s="427"/>
      <c r="AU1314" s="427"/>
      <c r="AV1314" s="427"/>
      <c r="AW1314" s="427"/>
      <c r="AX1314" s="427"/>
      <c r="AY1314" s="427"/>
      <c r="AZ1314" s="427"/>
      <c r="BA1314" s="427"/>
      <c r="BB1314" s="427"/>
      <c r="BC1314" s="427"/>
      <c r="BD1314" s="427"/>
      <c r="BE1314" s="427"/>
      <c r="BF1314" s="427"/>
      <c r="BG1314" s="427"/>
      <c r="BH1314" s="427"/>
      <c r="BI1314" s="427"/>
      <c r="BJ1314" s="427"/>
      <c r="BK1314" s="427"/>
      <c r="BL1314" s="427"/>
      <c r="BM1314" s="427"/>
      <c r="BN1314" s="427"/>
      <c r="BO1314" s="427"/>
      <c r="BP1314" s="427"/>
      <c r="BQ1314" s="427"/>
      <c r="BR1314" s="427"/>
      <c r="BS1314" s="427"/>
      <c r="BT1314" s="427"/>
      <c r="BU1314" s="427"/>
      <c r="BV1314" s="427"/>
      <c r="BW1314" s="427"/>
      <c r="BX1314" s="427"/>
      <c r="BY1314" s="427"/>
      <c r="BZ1314" s="427"/>
      <c r="CA1314" s="427"/>
      <c r="CB1314" s="427"/>
      <c r="CC1314" s="427"/>
      <c r="CD1314" s="427"/>
      <c r="CE1314" s="427"/>
      <c r="CF1314" s="427"/>
      <c r="CG1314" s="427"/>
      <c r="CH1314" s="427"/>
      <c r="CI1314" s="427"/>
      <c r="CJ1314" s="427"/>
      <c r="CK1314" s="427"/>
      <c r="CL1314" s="427"/>
      <c r="CM1314" s="427"/>
    </row>
    <row r="1315">
      <c r="AD1315" s="427"/>
      <c r="AE1315" s="427"/>
      <c r="AF1315" s="427"/>
      <c r="AG1315" s="427"/>
      <c r="AH1315" s="427"/>
      <c r="AI1315" s="427"/>
      <c r="AJ1315" s="427"/>
      <c r="AK1315" s="427"/>
      <c r="AL1315" s="427"/>
      <c r="AM1315" s="427"/>
      <c r="AN1315" s="427"/>
      <c r="AO1315" s="427"/>
      <c r="AP1315" s="427"/>
      <c r="AQ1315" s="427"/>
      <c r="AR1315" s="427"/>
      <c r="AS1315" s="427"/>
      <c r="AT1315" s="427"/>
      <c r="AU1315" s="427"/>
      <c r="AV1315" s="427"/>
      <c r="AW1315" s="427"/>
      <c r="AX1315" s="427"/>
      <c r="AY1315" s="427"/>
      <c r="AZ1315" s="427"/>
      <c r="BA1315" s="427"/>
      <c r="BB1315" s="427"/>
      <c r="BC1315" s="427"/>
      <c r="BD1315" s="427"/>
      <c r="BE1315" s="427"/>
      <c r="BF1315" s="427"/>
      <c r="BG1315" s="427"/>
      <c r="BH1315" s="427"/>
      <c r="BI1315" s="427"/>
      <c r="BJ1315" s="427"/>
      <c r="BK1315" s="427"/>
      <c r="BL1315" s="427"/>
      <c r="BM1315" s="427"/>
      <c r="BN1315" s="427"/>
      <c r="BO1315" s="427"/>
      <c r="BP1315" s="427"/>
      <c r="BQ1315" s="427"/>
      <c r="BR1315" s="427"/>
      <c r="BS1315" s="427"/>
      <c r="BT1315" s="427"/>
      <c r="BU1315" s="427"/>
      <c r="BV1315" s="427"/>
      <c r="BW1315" s="427"/>
      <c r="BX1315" s="427"/>
      <c r="BY1315" s="427"/>
      <c r="BZ1315" s="427"/>
      <c r="CA1315" s="427"/>
      <c r="CB1315" s="427"/>
      <c r="CC1315" s="427"/>
      <c r="CD1315" s="427"/>
      <c r="CE1315" s="427"/>
      <c r="CF1315" s="427"/>
      <c r="CG1315" s="427"/>
      <c r="CH1315" s="427"/>
      <c r="CI1315" s="427"/>
      <c r="CJ1315" s="427"/>
      <c r="CK1315" s="427"/>
      <c r="CL1315" s="427"/>
      <c r="CM1315" s="427"/>
    </row>
    <row r="1316">
      <c r="AD1316" s="427"/>
      <c r="AE1316" s="427"/>
      <c r="AF1316" s="427"/>
      <c r="AG1316" s="427"/>
      <c r="AH1316" s="427"/>
      <c r="AI1316" s="427"/>
      <c r="AJ1316" s="427"/>
      <c r="AK1316" s="427"/>
      <c r="AL1316" s="427"/>
      <c r="AM1316" s="427"/>
      <c r="AN1316" s="427"/>
      <c r="AO1316" s="427"/>
      <c r="AP1316" s="427"/>
      <c r="AQ1316" s="427"/>
      <c r="AR1316" s="427"/>
      <c r="AS1316" s="427"/>
      <c r="AT1316" s="427"/>
      <c r="AU1316" s="427"/>
      <c r="AV1316" s="427"/>
      <c r="AW1316" s="427"/>
      <c r="AX1316" s="427"/>
      <c r="AY1316" s="427"/>
      <c r="AZ1316" s="427"/>
      <c r="BA1316" s="427"/>
      <c r="BB1316" s="427"/>
      <c r="BC1316" s="427"/>
      <c r="BD1316" s="427"/>
      <c r="BE1316" s="427"/>
      <c r="BF1316" s="427"/>
      <c r="BG1316" s="427"/>
      <c r="BH1316" s="427"/>
      <c r="BI1316" s="427"/>
      <c r="BJ1316" s="427"/>
      <c r="BK1316" s="427"/>
      <c r="BL1316" s="427"/>
      <c r="BM1316" s="427"/>
      <c r="BN1316" s="427"/>
      <c r="BO1316" s="427"/>
      <c r="BP1316" s="427"/>
      <c r="BQ1316" s="427"/>
      <c r="BR1316" s="427"/>
      <c r="BS1316" s="427"/>
      <c r="BT1316" s="427"/>
      <c r="BU1316" s="427"/>
      <c r="BV1316" s="427"/>
      <c r="BW1316" s="427"/>
      <c r="BX1316" s="427"/>
      <c r="BY1316" s="427"/>
      <c r="BZ1316" s="427"/>
      <c r="CA1316" s="427"/>
      <c r="CB1316" s="427"/>
      <c r="CC1316" s="427"/>
      <c r="CD1316" s="427"/>
      <c r="CE1316" s="427"/>
      <c r="CF1316" s="427"/>
      <c r="CG1316" s="427"/>
      <c r="CH1316" s="427"/>
      <c r="CI1316" s="427"/>
      <c r="CJ1316" s="427"/>
      <c r="CK1316" s="427"/>
      <c r="CL1316" s="427"/>
      <c r="CM1316" s="427"/>
    </row>
    <row r="1317">
      <c r="AD1317" s="427"/>
      <c r="AE1317" s="427"/>
      <c r="AF1317" s="427"/>
      <c r="AG1317" s="427"/>
      <c r="AH1317" s="427"/>
      <c r="AI1317" s="427"/>
      <c r="AJ1317" s="427"/>
      <c r="AK1317" s="427"/>
      <c r="AL1317" s="427"/>
      <c r="AM1317" s="427"/>
      <c r="AN1317" s="427"/>
      <c r="AO1317" s="427"/>
      <c r="AP1317" s="427"/>
      <c r="AQ1317" s="427"/>
      <c r="AR1317" s="427"/>
      <c r="AS1317" s="427"/>
      <c r="AT1317" s="427"/>
      <c r="AU1317" s="427"/>
      <c r="AV1317" s="427"/>
      <c r="AW1317" s="427"/>
      <c r="AX1317" s="427"/>
      <c r="AY1317" s="427"/>
      <c r="AZ1317" s="427"/>
      <c r="BA1317" s="427"/>
      <c r="BB1317" s="427"/>
      <c r="BC1317" s="427"/>
      <c r="BD1317" s="427"/>
      <c r="BE1317" s="427"/>
      <c r="BF1317" s="427"/>
      <c r="BG1317" s="427"/>
      <c r="BH1317" s="427"/>
      <c r="BI1317" s="427"/>
      <c r="BJ1317" s="427"/>
      <c r="BK1317" s="427"/>
      <c r="BL1317" s="427"/>
      <c r="BM1317" s="427"/>
      <c r="BN1317" s="427"/>
      <c r="BO1317" s="427"/>
      <c r="BP1317" s="427"/>
      <c r="BQ1317" s="427"/>
      <c r="BR1317" s="427"/>
      <c r="BS1317" s="427"/>
      <c r="BT1317" s="427"/>
      <c r="BU1317" s="427"/>
      <c r="BV1317" s="427"/>
      <c r="BW1317" s="427"/>
      <c r="BX1317" s="427"/>
      <c r="BY1317" s="427"/>
      <c r="BZ1317" s="427"/>
      <c r="CA1317" s="427"/>
      <c r="CB1317" s="427"/>
      <c r="CC1317" s="427"/>
      <c r="CD1317" s="427"/>
      <c r="CE1317" s="427"/>
      <c r="CF1317" s="427"/>
      <c r="CG1317" s="427"/>
      <c r="CH1317" s="427"/>
      <c r="CI1317" s="427"/>
      <c r="CJ1317" s="427"/>
      <c r="CK1317" s="427"/>
      <c r="CL1317" s="427"/>
      <c r="CM1317" s="427"/>
    </row>
    <row r="1318">
      <c r="AD1318" s="427"/>
      <c r="AE1318" s="427"/>
      <c r="AF1318" s="427"/>
      <c r="AG1318" s="427"/>
      <c r="AH1318" s="427"/>
      <c r="AI1318" s="427"/>
      <c r="AJ1318" s="427"/>
      <c r="AK1318" s="427"/>
      <c r="AL1318" s="427"/>
      <c r="AM1318" s="427"/>
      <c r="AN1318" s="427"/>
      <c r="AO1318" s="427"/>
      <c r="AP1318" s="427"/>
      <c r="AQ1318" s="427"/>
      <c r="AR1318" s="427"/>
      <c r="AS1318" s="427"/>
      <c r="AT1318" s="427"/>
      <c r="AU1318" s="427"/>
      <c r="AV1318" s="427"/>
      <c r="AW1318" s="427"/>
      <c r="AX1318" s="427"/>
      <c r="AY1318" s="427"/>
      <c r="AZ1318" s="427"/>
      <c r="BA1318" s="427"/>
      <c r="BB1318" s="427"/>
      <c r="BC1318" s="427"/>
      <c r="BD1318" s="427"/>
      <c r="BE1318" s="427"/>
      <c r="BF1318" s="427"/>
      <c r="BG1318" s="427"/>
      <c r="BH1318" s="427"/>
      <c r="BI1318" s="427"/>
      <c r="BJ1318" s="427"/>
      <c r="BK1318" s="427"/>
      <c r="BL1318" s="427"/>
      <c r="BM1318" s="427"/>
      <c r="BN1318" s="427"/>
      <c r="BO1318" s="427"/>
      <c r="BP1318" s="427"/>
      <c r="BQ1318" s="427"/>
      <c r="BR1318" s="427"/>
      <c r="BS1318" s="427"/>
      <c r="BT1318" s="427"/>
      <c r="BU1318" s="427"/>
      <c r="BV1318" s="427"/>
      <c r="BW1318" s="427"/>
      <c r="BX1318" s="427"/>
      <c r="BY1318" s="427"/>
      <c r="BZ1318" s="427"/>
      <c r="CA1318" s="427"/>
      <c r="CB1318" s="427"/>
      <c r="CC1318" s="427"/>
      <c r="CD1318" s="427"/>
      <c r="CE1318" s="427"/>
      <c r="CF1318" s="427"/>
      <c r="CG1318" s="427"/>
      <c r="CH1318" s="427"/>
      <c r="CI1318" s="427"/>
      <c r="CJ1318" s="427"/>
      <c r="CK1318" s="427"/>
      <c r="CL1318" s="427"/>
      <c r="CM1318" s="427"/>
    </row>
    <row r="1319">
      <c r="AD1319" s="427"/>
      <c r="AE1319" s="427"/>
      <c r="AF1319" s="427"/>
      <c r="AG1319" s="427"/>
      <c r="AH1319" s="427"/>
      <c r="AI1319" s="427"/>
      <c r="AJ1319" s="427"/>
      <c r="AK1319" s="427"/>
      <c r="AL1319" s="427"/>
      <c r="AM1319" s="427"/>
      <c r="AN1319" s="427"/>
      <c r="AO1319" s="427"/>
      <c r="AP1319" s="427"/>
      <c r="AQ1319" s="427"/>
      <c r="AR1319" s="427"/>
      <c r="AS1319" s="427"/>
      <c r="AT1319" s="427"/>
      <c r="AU1319" s="427"/>
      <c r="AV1319" s="427"/>
      <c r="AW1319" s="427"/>
      <c r="AX1319" s="427"/>
      <c r="AY1319" s="427"/>
      <c r="AZ1319" s="427"/>
      <c r="BA1319" s="427"/>
      <c r="BB1319" s="427"/>
      <c r="BC1319" s="427"/>
      <c r="BD1319" s="427"/>
      <c r="BE1319" s="427"/>
      <c r="BF1319" s="427"/>
      <c r="BG1319" s="427"/>
      <c r="BH1319" s="427"/>
      <c r="BI1319" s="427"/>
      <c r="BJ1319" s="427"/>
      <c r="BK1319" s="427"/>
      <c r="BL1319" s="427"/>
      <c r="BM1319" s="427"/>
      <c r="BN1319" s="427"/>
      <c r="BO1319" s="427"/>
      <c r="BP1319" s="427"/>
      <c r="BQ1319" s="427"/>
      <c r="BR1319" s="427"/>
      <c r="BS1319" s="427"/>
      <c r="BT1319" s="427"/>
      <c r="BU1319" s="427"/>
      <c r="BV1319" s="427"/>
      <c r="BW1319" s="427"/>
      <c r="BX1319" s="427"/>
      <c r="BY1319" s="427"/>
      <c r="BZ1319" s="427"/>
      <c r="CA1319" s="427"/>
      <c r="CB1319" s="427"/>
      <c r="CC1319" s="427"/>
      <c r="CD1319" s="427"/>
      <c r="CE1319" s="427"/>
      <c r="CF1319" s="427"/>
      <c r="CG1319" s="427"/>
      <c r="CH1319" s="427"/>
      <c r="CI1319" s="427"/>
      <c r="CJ1319" s="427"/>
      <c r="CK1319" s="427"/>
      <c r="CL1319" s="427"/>
      <c r="CM1319" s="427"/>
    </row>
    <row r="1320">
      <c r="AD1320" s="427"/>
      <c r="AE1320" s="427"/>
      <c r="AF1320" s="427"/>
      <c r="AG1320" s="427"/>
      <c r="AH1320" s="427"/>
      <c r="AI1320" s="427"/>
      <c r="AJ1320" s="427"/>
      <c r="AK1320" s="427"/>
      <c r="AL1320" s="427"/>
      <c r="AM1320" s="427"/>
      <c r="AN1320" s="427"/>
      <c r="AO1320" s="427"/>
      <c r="AP1320" s="427"/>
      <c r="AQ1320" s="427"/>
      <c r="AR1320" s="427"/>
      <c r="AS1320" s="427"/>
      <c r="AT1320" s="427"/>
      <c r="AU1320" s="427"/>
      <c r="AV1320" s="427"/>
      <c r="AW1320" s="427"/>
      <c r="AX1320" s="427"/>
      <c r="AY1320" s="427"/>
      <c r="AZ1320" s="427"/>
      <c r="BA1320" s="427"/>
      <c r="BB1320" s="427"/>
      <c r="BC1320" s="427"/>
      <c r="BD1320" s="427"/>
      <c r="BE1320" s="427"/>
      <c r="BF1320" s="427"/>
      <c r="BG1320" s="427"/>
      <c r="BH1320" s="427"/>
      <c r="BI1320" s="427"/>
      <c r="BJ1320" s="427"/>
      <c r="BK1320" s="427"/>
      <c r="BL1320" s="427"/>
      <c r="BM1320" s="427"/>
      <c r="BN1320" s="427"/>
      <c r="BO1320" s="427"/>
      <c r="BP1320" s="427"/>
      <c r="BQ1320" s="427"/>
      <c r="BR1320" s="427"/>
      <c r="BS1320" s="427"/>
      <c r="BT1320" s="427"/>
      <c r="BU1320" s="427"/>
      <c r="BV1320" s="427"/>
      <c r="BW1320" s="427"/>
      <c r="BX1320" s="427"/>
      <c r="BY1320" s="427"/>
      <c r="BZ1320" s="427"/>
      <c r="CA1320" s="427"/>
      <c r="CB1320" s="427"/>
      <c r="CC1320" s="427"/>
      <c r="CD1320" s="427"/>
      <c r="CE1320" s="427"/>
      <c r="CF1320" s="427"/>
      <c r="CG1320" s="427"/>
      <c r="CH1320" s="427"/>
      <c r="CI1320" s="427"/>
      <c r="CJ1320" s="427"/>
      <c r="CK1320" s="427"/>
      <c r="CL1320" s="427"/>
      <c r="CM1320" s="427"/>
    </row>
    <row r="1321">
      <c r="AD1321" s="427"/>
      <c r="AE1321" s="427"/>
      <c r="AF1321" s="427"/>
      <c r="AG1321" s="427"/>
      <c r="AH1321" s="427"/>
      <c r="AI1321" s="427"/>
      <c r="AJ1321" s="427"/>
      <c r="AK1321" s="427"/>
      <c r="AL1321" s="427"/>
      <c r="AM1321" s="427"/>
      <c r="AN1321" s="427"/>
      <c r="AO1321" s="427"/>
      <c r="AP1321" s="427"/>
      <c r="AQ1321" s="427"/>
      <c r="AR1321" s="427"/>
      <c r="AS1321" s="427"/>
      <c r="AT1321" s="427"/>
      <c r="AU1321" s="427"/>
      <c r="AV1321" s="427"/>
      <c r="AW1321" s="427"/>
      <c r="AX1321" s="427"/>
      <c r="AY1321" s="427"/>
      <c r="AZ1321" s="427"/>
      <c r="BA1321" s="427"/>
      <c r="BB1321" s="427"/>
      <c r="BC1321" s="427"/>
      <c r="BD1321" s="427"/>
      <c r="BE1321" s="427"/>
      <c r="BF1321" s="427"/>
      <c r="BG1321" s="427"/>
      <c r="BH1321" s="427"/>
      <c r="BI1321" s="427"/>
      <c r="BJ1321" s="427"/>
      <c r="BK1321" s="427"/>
      <c r="BL1321" s="427"/>
      <c r="BM1321" s="427"/>
      <c r="BN1321" s="427"/>
      <c r="BO1321" s="427"/>
      <c r="BP1321" s="427"/>
      <c r="BQ1321" s="427"/>
      <c r="BR1321" s="427"/>
      <c r="BS1321" s="427"/>
      <c r="BT1321" s="427"/>
      <c r="BU1321" s="427"/>
      <c r="BV1321" s="427"/>
      <c r="BW1321" s="427"/>
      <c r="BX1321" s="427"/>
      <c r="BY1321" s="427"/>
      <c r="BZ1321" s="427"/>
      <c r="CA1321" s="427"/>
      <c r="CB1321" s="427"/>
      <c r="CC1321" s="427"/>
      <c r="CD1321" s="427"/>
      <c r="CE1321" s="427"/>
      <c r="CF1321" s="427"/>
      <c r="CG1321" s="427"/>
      <c r="CH1321" s="427"/>
      <c r="CI1321" s="427"/>
      <c r="CJ1321" s="427"/>
      <c r="CK1321" s="427"/>
      <c r="CL1321" s="427"/>
      <c r="CM1321" s="427"/>
    </row>
    <row r="1322">
      <c r="AD1322" s="427"/>
      <c r="AE1322" s="427"/>
      <c r="AF1322" s="427"/>
      <c r="AG1322" s="427"/>
      <c r="AH1322" s="427"/>
      <c r="AI1322" s="427"/>
      <c r="AJ1322" s="427"/>
      <c r="AK1322" s="427"/>
      <c r="AL1322" s="427"/>
      <c r="AM1322" s="427"/>
      <c r="AN1322" s="427"/>
      <c r="AO1322" s="427"/>
      <c r="AP1322" s="427"/>
      <c r="AQ1322" s="427"/>
      <c r="AR1322" s="427"/>
      <c r="AS1322" s="427"/>
      <c r="AT1322" s="427"/>
      <c r="AU1322" s="427"/>
      <c r="AV1322" s="427"/>
      <c r="AW1322" s="427"/>
      <c r="AX1322" s="427"/>
      <c r="AY1322" s="427"/>
      <c r="AZ1322" s="427"/>
      <c r="BA1322" s="427"/>
      <c r="BB1322" s="427"/>
      <c r="BC1322" s="427"/>
      <c r="BD1322" s="427"/>
      <c r="BE1322" s="427"/>
      <c r="BF1322" s="427"/>
      <c r="BG1322" s="427"/>
      <c r="BH1322" s="427"/>
      <c r="BI1322" s="427"/>
      <c r="BJ1322" s="427"/>
      <c r="BK1322" s="427"/>
      <c r="BL1322" s="427"/>
      <c r="BM1322" s="427"/>
      <c r="BN1322" s="427"/>
      <c r="BO1322" s="427"/>
      <c r="BP1322" s="427"/>
      <c r="BQ1322" s="427"/>
      <c r="BR1322" s="427"/>
      <c r="BS1322" s="427"/>
      <c r="BT1322" s="427"/>
      <c r="BU1322" s="427"/>
      <c r="BV1322" s="427"/>
      <c r="BW1322" s="427"/>
      <c r="BX1322" s="427"/>
      <c r="BY1322" s="427"/>
      <c r="BZ1322" s="427"/>
      <c r="CA1322" s="427"/>
      <c r="CB1322" s="427"/>
      <c r="CC1322" s="427"/>
      <c r="CD1322" s="427"/>
      <c r="CE1322" s="427"/>
      <c r="CF1322" s="427"/>
      <c r="CG1322" s="427"/>
      <c r="CH1322" s="427"/>
      <c r="CI1322" s="427"/>
      <c r="CJ1322" s="427"/>
      <c r="CK1322" s="427"/>
      <c r="CL1322" s="427"/>
      <c r="CM1322" s="427"/>
    </row>
    <row r="1323">
      <c r="AD1323" s="427"/>
      <c r="AE1323" s="427"/>
      <c r="AF1323" s="427"/>
      <c r="AG1323" s="427"/>
      <c r="AH1323" s="427"/>
      <c r="AI1323" s="427"/>
      <c r="AJ1323" s="427"/>
      <c r="AK1323" s="427"/>
      <c r="AL1323" s="427"/>
      <c r="AM1323" s="427"/>
      <c r="AN1323" s="427"/>
      <c r="AO1323" s="427"/>
      <c r="AP1323" s="427"/>
      <c r="AQ1323" s="427"/>
      <c r="AR1323" s="427"/>
      <c r="AS1323" s="427"/>
      <c r="AT1323" s="427"/>
      <c r="AU1323" s="427"/>
      <c r="AV1323" s="427"/>
      <c r="AW1323" s="427"/>
      <c r="AX1323" s="427"/>
      <c r="AY1323" s="427"/>
      <c r="AZ1323" s="427"/>
      <c r="BA1323" s="427"/>
      <c r="BB1323" s="427"/>
      <c r="BC1323" s="427"/>
      <c r="BD1323" s="427"/>
      <c r="BE1323" s="427"/>
      <c r="BF1323" s="427"/>
      <c r="BG1323" s="427"/>
      <c r="BH1323" s="427"/>
      <c r="BI1323" s="427"/>
      <c r="BJ1323" s="427"/>
      <c r="BK1323" s="427"/>
      <c r="BL1323" s="427"/>
      <c r="BM1323" s="427"/>
      <c r="BN1323" s="427"/>
      <c r="BO1323" s="427"/>
      <c r="BP1323" s="427"/>
      <c r="BQ1323" s="427"/>
      <c r="BR1323" s="427"/>
      <c r="BS1323" s="427"/>
      <c r="BT1323" s="427"/>
      <c r="BU1323" s="427"/>
      <c r="BV1323" s="427"/>
      <c r="BW1323" s="427"/>
      <c r="BX1323" s="427"/>
      <c r="BY1323" s="427"/>
      <c r="BZ1323" s="427"/>
      <c r="CA1323" s="427"/>
      <c r="CB1323" s="427"/>
      <c r="CC1323" s="427"/>
      <c r="CD1323" s="427"/>
      <c r="CE1323" s="427"/>
      <c r="CF1323" s="427"/>
      <c r="CG1323" s="427"/>
      <c r="CH1323" s="427"/>
      <c r="CI1323" s="427"/>
      <c r="CJ1323" s="427"/>
      <c r="CK1323" s="427"/>
      <c r="CL1323" s="427"/>
      <c r="CM1323" s="427"/>
    </row>
    <row r="1324">
      <c r="AD1324" s="427"/>
      <c r="AE1324" s="427"/>
      <c r="AF1324" s="427"/>
      <c r="AG1324" s="427"/>
      <c r="AH1324" s="427"/>
      <c r="AI1324" s="427"/>
      <c r="AJ1324" s="427"/>
      <c r="AK1324" s="427"/>
      <c r="AL1324" s="427"/>
      <c r="AM1324" s="427"/>
      <c r="AN1324" s="427"/>
      <c r="AO1324" s="427"/>
      <c r="AP1324" s="427"/>
      <c r="AQ1324" s="427"/>
      <c r="AR1324" s="427"/>
      <c r="AS1324" s="427"/>
      <c r="AT1324" s="427"/>
      <c r="AU1324" s="427"/>
      <c r="AV1324" s="427"/>
      <c r="AW1324" s="427"/>
      <c r="AX1324" s="427"/>
      <c r="AY1324" s="427"/>
      <c r="AZ1324" s="427"/>
      <c r="BA1324" s="427"/>
      <c r="BB1324" s="427"/>
      <c r="BC1324" s="427"/>
      <c r="BD1324" s="427"/>
      <c r="BE1324" s="427"/>
      <c r="BF1324" s="427"/>
      <c r="BG1324" s="427"/>
      <c r="BH1324" s="427"/>
      <c r="BI1324" s="427"/>
      <c r="BJ1324" s="427"/>
      <c r="BK1324" s="427"/>
      <c r="BL1324" s="427"/>
      <c r="BM1324" s="427"/>
      <c r="BN1324" s="427"/>
      <c r="BO1324" s="427"/>
      <c r="BP1324" s="427"/>
      <c r="BQ1324" s="427"/>
      <c r="BR1324" s="427"/>
      <c r="BS1324" s="427"/>
      <c r="BT1324" s="427"/>
      <c r="BU1324" s="427"/>
      <c r="BV1324" s="427"/>
      <c r="BW1324" s="427"/>
      <c r="BX1324" s="427"/>
      <c r="BY1324" s="427"/>
      <c r="BZ1324" s="427"/>
      <c r="CA1324" s="427"/>
      <c r="CB1324" s="427"/>
      <c r="CC1324" s="427"/>
      <c r="CD1324" s="427"/>
      <c r="CE1324" s="427"/>
      <c r="CF1324" s="427"/>
      <c r="CG1324" s="427"/>
      <c r="CH1324" s="427"/>
      <c r="CI1324" s="427"/>
      <c r="CJ1324" s="427"/>
      <c r="CK1324" s="427"/>
      <c r="CL1324" s="427"/>
      <c r="CM1324" s="427"/>
    </row>
    <row r="1325">
      <c r="AD1325" s="427"/>
      <c r="AE1325" s="427"/>
      <c r="AF1325" s="427"/>
      <c r="AG1325" s="427"/>
      <c r="AH1325" s="427"/>
      <c r="AI1325" s="427"/>
      <c r="AJ1325" s="427"/>
      <c r="AK1325" s="427"/>
      <c r="AL1325" s="427"/>
      <c r="AM1325" s="427"/>
      <c r="AN1325" s="427"/>
      <c r="AO1325" s="427"/>
      <c r="AP1325" s="427"/>
      <c r="AQ1325" s="427"/>
      <c r="AR1325" s="427"/>
      <c r="AS1325" s="427"/>
      <c r="AT1325" s="427"/>
      <c r="AU1325" s="427"/>
      <c r="AV1325" s="427"/>
      <c r="AW1325" s="427"/>
      <c r="AX1325" s="427"/>
      <c r="AY1325" s="427"/>
      <c r="AZ1325" s="427"/>
      <c r="BA1325" s="427"/>
      <c r="BB1325" s="427"/>
      <c r="BC1325" s="427"/>
      <c r="BD1325" s="427"/>
      <c r="BE1325" s="427"/>
      <c r="BF1325" s="427"/>
      <c r="BG1325" s="427"/>
      <c r="BH1325" s="427"/>
      <c r="BI1325" s="427"/>
      <c r="BJ1325" s="427"/>
      <c r="BK1325" s="427"/>
      <c r="BL1325" s="427"/>
      <c r="BM1325" s="427"/>
      <c r="BN1325" s="427"/>
      <c r="BO1325" s="427"/>
      <c r="BP1325" s="427"/>
      <c r="BQ1325" s="427"/>
      <c r="BR1325" s="427"/>
      <c r="BS1325" s="427"/>
      <c r="BT1325" s="427"/>
      <c r="BU1325" s="427"/>
      <c r="BV1325" s="427"/>
      <c r="BW1325" s="427"/>
      <c r="BX1325" s="427"/>
      <c r="BY1325" s="427"/>
      <c r="BZ1325" s="427"/>
      <c r="CA1325" s="427"/>
      <c r="CB1325" s="427"/>
      <c r="CC1325" s="427"/>
      <c r="CD1325" s="427"/>
      <c r="CE1325" s="427"/>
      <c r="CF1325" s="427"/>
      <c r="CG1325" s="427"/>
      <c r="CH1325" s="427"/>
      <c r="CI1325" s="427"/>
      <c r="CJ1325" s="427"/>
      <c r="CK1325" s="427"/>
      <c r="CL1325" s="427"/>
      <c r="CM1325" s="427"/>
    </row>
    <row r="1326">
      <c r="AD1326" s="427"/>
      <c r="AE1326" s="427"/>
      <c r="AF1326" s="427"/>
      <c r="AG1326" s="427"/>
      <c r="AH1326" s="427"/>
      <c r="AI1326" s="427"/>
      <c r="AJ1326" s="427"/>
      <c r="AK1326" s="427"/>
      <c r="AL1326" s="427"/>
      <c r="AM1326" s="427"/>
      <c r="AN1326" s="427"/>
      <c r="AO1326" s="427"/>
      <c r="AP1326" s="427"/>
      <c r="AQ1326" s="427"/>
      <c r="AR1326" s="427"/>
      <c r="AS1326" s="427"/>
      <c r="AT1326" s="427"/>
      <c r="AU1326" s="427"/>
      <c r="AV1326" s="427"/>
      <c r="AW1326" s="427"/>
      <c r="AX1326" s="427"/>
      <c r="AY1326" s="427"/>
      <c r="AZ1326" s="427"/>
      <c r="BA1326" s="427"/>
      <c r="BB1326" s="427"/>
      <c r="BC1326" s="427"/>
      <c r="BD1326" s="427"/>
      <c r="BE1326" s="427"/>
      <c r="BF1326" s="427"/>
      <c r="BG1326" s="427"/>
      <c r="BH1326" s="427"/>
      <c r="BI1326" s="427"/>
      <c r="BJ1326" s="427"/>
      <c r="BK1326" s="427"/>
      <c r="BL1326" s="427"/>
      <c r="BM1326" s="427"/>
      <c r="BN1326" s="427"/>
      <c r="BO1326" s="427"/>
      <c r="BP1326" s="427"/>
      <c r="BQ1326" s="427"/>
      <c r="BR1326" s="427"/>
      <c r="BS1326" s="427"/>
      <c r="BT1326" s="427"/>
      <c r="BU1326" s="427"/>
      <c r="BV1326" s="427"/>
      <c r="BW1326" s="427"/>
      <c r="BX1326" s="427"/>
      <c r="BY1326" s="427"/>
      <c r="BZ1326" s="427"/>
      <c r="CA1326" s="427"/>
      <c r="CB1326" s="427"/>
      <c r="CC1326" s="427"/>
      <c r="CD1326" s="427"/>
      <c r="CE1326" s="427"/>
      <c r="CF1326" s="427"/>
      <c r="CG1326" s="427"/>
      <c r="CH1326" s="427"/>
      <c r="CI1326" s="427"/>
      <c r="CJ1326" s="427"/>
      <c r="CK1326" s="427"/>
      <c r="CL1326" s="427"/>
      <c r="CM1326" s="427"/>
    </row>
    <row r="1327">
      <c r="AD1327" s="427"/>
      <c r="AE1327" s="427"/>
      <c r="AF1327" s="427"/>
      <c r="AG1327" s="427"/>
      <c r="AH1327" s="427"/>
      <c r="AI1327" s="427"/>
      <c r="AJ1327" s="427"/>
      <c r="AK1327" s="427"/>
      <c r="AL1327" s="427"/>
      <c r="AM1327" s="427"/>
      <c r="AN1327" s="427"/>
      <c r="AO1327" s="427"/>
      <c r="AP1327" s="427"/>
      <c r="AQ1327" s="427"/>
      <c r="AR1327" s="427"/>
      <c r="AS1327" s="427"/>
      <c r="AT1327" s="427"/>
      <c r="AU1327" s="427"/>
      <c r="AV1327" s="427"/>
      <c r="AW1327" s="427"/>
      <c r="AX1327" s="427"/>
      <c r="AY1327" s="427"/>
      <c r="AZ1327" s="427"/>
      <c r="BA1327" s="427"/>
      <c r="BB1327" s="427"/>
      <c r="BC1327" s="427"/>
      <c r="BD1327" s="427"/>
      <c r="BE1327" s="427"/>
      <c r="BF1327" s="427"/>
      <c r="BG1327" s="427"/>
      <c r="BH1327" s="427"/>
      <c r="BI1327" s="427"/>
      <c r="BJ1327" s="427"/>
      <c r="BK1327" s="427"/>
      <c r="BL1327" s="427"/>
      <c r="BM1327" s="427"/>
      <c r="BN1327" s="427"/>
      <c r="BO1327" s="427"/>
      <c r="BP1327" s="427"/>
      <c r="BQ1327" s="427"/>
      <c r="BR1327" s="427"/>
      <c r="BS1327" s="427"/>
      <c r="BT1327" s="427"/>
      <c r="BU1327" s="427"/>
      <c r="BV1327" s="427"/>
      <c r="BW1327" s="427"/>
      <c r="BX1327" s="427"/>
      <c r="BY1327" s="427"/>
      <c r="BZ1327" s="427"/>
      <c r="CA1327" s="427"/>
      <c r="CB1327" s="427"/>
      <c r="CC1327" s="427"/>
      <c r="CD1327" s="427"/>
      <c r="CE1327" s="427"/>
      <c r="CF1327" s="427"/>
      <c r="CG1327" s="427"/>
      <c r="CH1327" s="427"/>
      <c r="CI1327" s="427"/>
      <c r="CJ1327" s="427"/>
      <c r="CK1327" s="427"/>
      <c r="CL1327" s="427"/>
      <c r="CM1327" s="427"/>
    </row>
    <row r="1328">
      <c r="AD1328" s="427"/>
      <c r="AE1328" s="427"/>
      <c r="AF1328" s="427"/>
      <c r="AG1328" s="427"/>
      <c r="AH1328" s="427"/>
      <c r="AI1328" s="427"/>
      <c r="AJ1328" s="427"/>
      <c r="AK1328" s="427"/>
      <c r="AL1328" s="427"/>
      <c r="AM1328" s="427"/>
      <c r="AN1328" s="427"/>
      <c r="AO1328" s="427"/>
      <c r="AP1328" s="427"/>
      <c r="AQ1328" s="427"/>
      <c r="AR1328" s="427"/>
      <c r="AS1328" s="427"/>
      <c r="AT1328" s="427"/>
      <c r="AU1328" s="427"/>
      <c r="AV1328" s="427"/>
      <c r="AW1328" s="427"/>
      <c r="AX1328" s="427"/>
      <c r="AY1328" s="427"/>
      <c r="AZ1328" s="427"/>
      <c r="BA1328" s="427"/>
      <c r="BB1328" s="427"/>
      <c r="BC1328" s="427"/>
      <c r="BD1328" s="427"/>
      <c r="BE1328" s="427"/>
      <c r="BF1328" s="427"/>
      <c r="BG1328" s="427"/>
      <c r="BH1328" s="427"/>
      <c r="BI1328" s="427"/>
      <c r="BJ1328" s="427"/>
      <c r="BK1328" s="427"/>
      <c r="BL1328" s="427"/>
      <c r="BM1328" s="427"/>
      <c r="BN1328" s="427"/>
      <c r="BO1328" s="427"/>
      <c r="BP1328" s="427"/>
      <c r="BQ1328" s="427"/>
      <c r="BR1328" s="427"/>
      <c r="BS1328" s="427"/>
      <c r="BT1328" s="427"/>
      <c r="BU1328" s="427"/>
      <c r="BV1328" s="427"/>
      <c r="BW1328" s="427"/>
      <c r="BX1328" s="427"/>
      <c r="BY1328" s="427"/>
      <c r="BZ1328" s="427"/>
      <c r="CA1328" s="427"/>
      <c r="CB1328" s="427"/>
      <c r="CC1328" s="427"/>
      <c r="CD1328" s="427"/>
      <c r="CE1328" s="427"/>
      <c r="CF1328" s="427"/>
      <c r="CG1328" s="427"/>
      <c r="CH1328" s="427"/>
      <c r="CI1328" s="427"/>
      <c r="CJ1328" s="427"/>
      <c r="CK1328" s="427"/>
      <c r="CL1328" s="427"/>
      <c r="CM1328" s="427"/>
    </row>
    <row r="1329">
      <c r="AD1329" s="427"/>
      <c r="AE1329" s="427"/>
      <c r="AF1329" s="427"/>
      <c r="AG1329" s="427"/>
      <c r="AH1329" s="427"/>
      <c r="AI1329" s="427"/>
      <c r="AJ1329" s="427"/>
      <c r="AK1329" s="427"/>
      <c r="AL1329" s="427"/>
      <c r="AM1329" s="427"/>
      <c r="AN1329" s="427"/>
      <c r="AO1329" s="427"/>
      <c r="AP1329" s="427"/>
      <c r="AQ1329" s="427"/>
      <c r="AR1329" s="427"/>
      <c r="AS1329" s="427"/>
      <c r="AT1329" s="427"/>
      <c r="AU1329" s="427"/>
      <c r="AV1329" s="427"/>
      <c r="AW1329" s="427"/>
      <c r="AX1329" s="427"/>
      <c r="AY1329" s="427"/>
      <c r="AZ1329" s="427"/>
      <c r="BA1329" s="427"/>
      <c r="BB1329" s="427"/>
      <c r="BC1329" s="427"/>
      <c r="BD1329" s="427"/>
      <c r="BE1329" s="427"/>
      <c r="BF1329" s="427"/>
      <c r="BG1329" s="427"/>
      <c r="BH1329" s="427"/>
      <c r="BI1329" s="427"/>
      <c r="BJ1329" s="427"/>
      <c r="BK1329" s="427"/>
      <c r="BL1329" s="427"/>
      <c r="BM1329" s="427"/>
      <c r="BN1329" s="427"/>
      <c r="BO1329" s="427"/>
      <c r="BP1329" s="427"/>
      <c r="BQ1329" s="427"/>
      <c r="BR1329" s="427"/>
      <c r="BS1329" s="427"/>
      <c r="BT1329" s="427"/>
      <c r="BU1329" s="427"/>
      <c r="BV1329" s="427"/>
      <c r="BW1329" s="427"/>
      <c r="BX1329" s="427"/>
      <c r="BY1329" s="427"/>
      <c r="BZ1329" s="427"/>
      <c r="CA1329" s="427"/>
      <c r="CB1329" s="427"/>
      <c r="CC1329" s="427"/>
      <c r="CD1329" s="427"/>
      <c r="CE1329" s="427"/>
      <c r="CF1329" s="427"/>
      <c r="CG1329" s="427"/>
      <c r="CH1329" s="427"/>
      <c r="CI1329" s="427"/>
      <c r="CJ1329" s="427"/>
      <c r="CK1329" s="427"/>
      <c r="CL1329" s="427"/>
      <c r="CM1329" s="427"/>
    </row>
    <row r="1330">
      <c r="AD1330" s="427"/>
      <c r="AE1330" s="427"/>
      <c r="AF1330" s="427"/>
      <c r="AG1330" s="427"/>
      <c r="AH1330" s="427"/>
      <c r="AI1330" s="427"/>
      <c r="AJ1330" s="427"/>
      <c r="AK1330" s="427"/>
      <c r="AL1330" s="427"/>
      <c r="AM1330" s="427"/>
      <c r="AN1330" s="427"/>
      <c r="AO1330" s="427"/>
      <c r="AP1330" s="427"/>
      <c r="AQ1330" s="427"/>
      <c r="AR1330" s="427"/>
      <c r="AS1330" s="427"/>
      <c r="AT1330" s="427"/>
      <c r="AU1330" s="427"/>
      <c r="AV1330" s="427"/>
      <c r="AW1330" s="427"/>
      <c r="AX1330" s="427"/>
      <c r="AY1330" s="427"/>
      <c r="AZ1330" s="427"/>
      <c r="BA1330" s="427"/>
      <c r="BB1330" s="427"/>
      <c r="BC1330" s="427"/>
      <c r="BD1330" s="427"/>
      <c r="BE1330" s="427"/>
      <c r="BF1330" s="427"/>
      <c r="BG1330" s="427"/>
      <c r="BH1330" s="427"/>
      <c r="BI1330" s="427"/>
      <c r="BJ1330" s="427"/>
      <c r="BK1330" s="427"/>
      <c r="BL1330" s="427"/>
      <c r="BM1330" s="427"/>
      <c r="BN1330" s="427"/>
      <c r="BO1330" s="427"/>
      <c r="BP1330" s="427"/>
      <c r="BQ1330" s="427"/>
      <c r="BR1330" s="427"/>
      <c r="BS1330" s="427"/>
      <c r="BT1330" s="427"/>
      <c r="BU1330" s="427"/>
      <c r="BV1330" s="427"/>
      <c r="BW1330" s="427"/>
      <c r="BX1330" s="427"/>
      <c r="BY1330" s="427"/>
      <c r="BZ1330" s="427"/>
      <c r="CA1330" s="427"/>
      <c r="CB1330" s="427"/>
      <c r="CC1330" s="427"/>
      <c r="CD1330" s="427"/>
      <c r="CE1330" s="427"/>
      <c r="CF1330" s="427"/>
      <c r="CG1330" s="427"/>
      <c r="CH1330" s="427"/>
      <c r="CI1330" s="427"/>
      <c r="CJ1330" s="427"/>
      <c r="CK1330" s="427"/>
      <c r="CL1330" s="427"/>
      <c r="CM1330" s="427"/>
    </row>
    <row r="1331">
      <c r="AD1331" s="427"/>
      <c r="AE1331" s="427"/>
      <c r="AF1331" s="427"/>
      <c r="AG1331" s="427"/>
      <c r="AH1331" s="427"/>
      <c r="AI1331" s="427"/>
      <c r="AJ1331" s="427"/>
      <c r="AK1331" s="427"/>
      <c r="AL1331" s="427"/>
      <c r="AM1331" s="427"/>
      <c r="AN1331" s="427"/>
      <c r="AO1331" s="427"/>
      <c r="AP1331" s="427"/>
      <c r="AQ1331" s="427"/>
      <c r="AR1331" s="427"/>
      <c r="AS1331" s="427"/>
      <c r="AT1331" s="427"/>
      <c r="AU1331" s="427"/>
      <c r="AV1331" s="427"/>
      <c r="AW1331" s="427"/>
      <c r="AX1331" s="427"/>
      <c r="AY1331" s="427"/>
      <c r="AZ1331" s="427"/>
      <c r="BA1331" s="427"/>
      <c r="BB1331" s="427"/>
      <c r="BC1331" s="427"/>
      <c r="BD1331" s="427"/>
      <c r="BE1331" s="427"/>
      <c r="BF1331" s="427"/>
      <c r="BG1331" s="427"/>
      <c r="BH1331" s="427"/>
      <c r="BI1331" s="427"/>
      <c r="BJ1331" s="427"/>
      <c r="BK1331" s="427"/>
      <c r="BL1331" s="427"/>
      <c r="BM1331" s="427"/>
      <c r="BN1331" s="427"/>
      <c r="BO1331" s="427"/>
      <c r="BP1331" s="427"/>
      <c r="BQ1331" s="427"/>
      <c r="BR1331" s="427"/>
      <c r="BS1331" s="427"/>
      <c r="BT1331" s="427"/>
      <c r="BU1331" s="427"/>
      <c r="BV1331" s="427"/>
      <c r="BW1331" s="427"/>
      <c r="BX1331" s="427"/>
      <c r="BY1331" s="427"/>
      <c r="BZ1331" s="427"/>
      <c r="CA1331" s="427"/>
      <c r="CB1331" s="427"/>
      <c r="CC1331" s="427"/>
      <c r="CD1331" s="427"/>
      <c r="CE1331" s="427"/>
      <c r="CF1331" s="427"/>
      <c r="CG1331" s="427"/>
      <c r="CH1331" s="427"/>
      <c r="CI1331" s="427"/>
      <c r="CJ1331" s="427"/>
      <c r="CK1331" s="427"/>
      <c r="CL1331" s="427"/>
      <c r="CM1331" s="427"/>
    </row>
    <row r="1332">
      <c r="AD1332" s="427"/>
      <c r="AE1332" s="427"/>
      <c r="AF1332" s="427"/>
      <c r="AG1332" s="427"/>
      <c r="AH1332" s="427"/>
      <c r="AI1332" s="427"/>
      <c r="AJ1332" s="427"/>
      <c r="AK1332" s="427"/>
      <c r="AL1332" s="427"/>
      <c r="AM1332" s="427"/>
      <c r="AN1332" s="427"/>
      <c r="AO1332" s="427"/>
      <c r="AP1332" s="427"/>
      <c r="AQ1332" s="427"/>
      <c r="AR1332" s="427"/>
      <c r="AS1332" s="427"/>
      <c r="AT1332" s="427"/>
      <c r="AU1332" s="427"/>
      <c r="AV1332" s="427"/>
      <c r="AW1332" s="427"/>
      <c r="AX1332" s="427"/>
      <c r="AY1332" s="427"/>
      <c r="AZ1332" s="427"/>
      <c r="BA1332" s="427"/>
      <c r="BB1332" s="427"/>
      <c r="BC1332" s="427"/>
      <c r="BD1332" s="427"/>
      <c r="BE1332" s="427"/>
      <c r="BF1332" s="427"/>
      <c r="BG1332" s="427"/>
      <c r="BH1332" s="427"/>
      <c r="BI1332" s="427"/>
      <c r="BJ1332" s="427"/>
      <c r="BK1332" s="427"/>
      <c r="BL1332" s="427"/>
      <c r="BM1332" s="427"/>
      <c r="BN1332" s="427"/>
      <c r="BO1332" s="427"/>
      <c r="BP1332" s="427"/>
      <c r="BQ1332" s="427"/>
      <c r="BR1332" s="427"/>
      <c r="BS1332" s="427"/>
      <c r="BT1332" s="427"/>
      <c r="BU1332" s="427"/>
      <c r="BV1332" s="427"/>
      <c r="BW1332" s="427"/>
      <c r="BX1332" s="427"/>
      <c r="BY1332" s="427"/>
      <c r="BZ1332" s="427"/>
      <c r="CA1332" s="427"/>
      <c r="CB1332" s="427"/>
      <c r="CC1332" s="427"/>
      <c r="CD1332" s="427"/>
      <c r="CE1332" s="427"/>
      <c r="CF1332" s="427"/>
      <c r="CG1332" s="427"/>
      <c r="CH1332" s="427"/>
      <c r="CI1332" s="427"/>
      <c r="CJ1332" s="427"/>
      <c r="CK1332" s="427"/>
      <c r="CL1332" s="427"/>
      <c r="CM1332" s="427"/>
    </row>
    <row r="1333">
      <c r="AD1333" s="427"/>
      <c r="AE1333" s="427"/>
      <c r="AF1333" s="427"/>
      <c r="AG1333" s="427"/>
      <c r="AH1333" s="427"/>
      <c r="AI1333" s="427"/>
      <c r="AJ1333" s="427"/>
      <c r="AK1333" s="427"/>
      <c r="AL1333" s="427"/>
      <c r="AM1333" s="427"/>
      <c r="AN1333" s="427"/>
      <c r="AO1333" s="427"/>
      <c r="AP1333" s="427"/>
      <c r="AQ1333" s="427"/>
      <c r="AR1333" s="427"/>
      <c r="AS1333" s="427"/>
      <c r="AT1333" s="427"/>
      <c r="AU1333" s="427"/>
      <c r="AV1333" s="427"/>
      <c r="AW1333" s="427"/>
      <c r="AX1333" s="427"/>
      <c r="AY1333" s="427"/>
      <c r="AZ1333" s="427"/>
      <c r="BA1333" s="427"/>
      <c r="BB1333" s="427"/>
      <c r="BC1333" s="427"/>
      <c r="BD1333" s="427"/>
      <c r="BE1333" s="427"/>
      <c r="BF1333" s="427"/>
      <c r="BG1333" s="427"/>
      <c r="BH1333" s="427"/>
      <c r="BI1333" s="427"/>
      <c r="BJ1333" s="427"/>
      <c r="BK1333" s="427"/>
      <c r="BL1333" s="427"/>
      <c r="BM1333" s="427"/>
      <c r="BN1333" s="427"/>
      <c r="BO1333" s="427"/>
      <c r="BP1333" s="427"/>
      <c r="BQ1333" s="427"/>
      <c r="BR1333" s="427"/>
      <c r="BS1333" s="427"/>
      <c r="BT1333" s="427"/>
      <c r="BU1333" s="427"/>
      <c r="BV1333" s="427"/>
      <c r="BW1333" s="427"/>
      <c r="BX1333" s="427"/>
      <c r="BY1333" s="427"/>
      <c r="BZ1333" s="427"/>
      <c r="CA1333" s="427"/>
      <c r="CB1333" s="427"/>
      <c r="CC1333" s="427"/>
      <c r="CD1333" s="427"/>
      <c r="CE1333" s="427"/>
      <c r="CF1333" s="427"/>
      <c r="CG1333" s="427"/>
      <c r="CH1333" s="427"/>
      <c r="CI1333" s="427"/>
      <c r="CJ1333" s="427"/>
      <c r="CK1333" s="427"/>
      <c r="CL1333" s="427"/>
      <c r="CM1333" s="427"/>
    </row>
    <row r="1334">
      <c r="AD1334" s="427"/>
      <c r="AE1334" s="427"/>
      <c r="AF1334" s="427"/>
      <c r="AG1334" s="427"/>
      <c r="AH1334" s="427"/>
      <c r="AI1334" s="427"/>
      <c r="AJ1334" s="427"/>
      <c r="AK1334" s="427"/>
      <c r="AL1334" s="427"/>
      <c r="AM1334" s="427"/>
      <c r="AN1334" s="427"/>
      <c r="AO1334" s="427"/>
      <c r="AP1334" s="427"/>
      <c r="AQ1334" s="427"/>
      <c r="AR1334" s="427"/>
      <c r="AS1334" s="427"/>
      <c r="AT1334" s="427"/>
      <c r="AU1334" s="427"/>
      <c r="AV1334" s="427"/>
      <c r="AW1334" s="427"/>
      <c r="AX1334" s="427"/>
      <c r="AY1334" s="427"/>
      <c r="AZ1334" s="427"/>
      <c r="BA1334" s="427"/>
      <c r="BB1334" s="427"/>
      <c r="BC1334" s="427"/>
      <c r="BD1334" s="427"/>
      <c r="BE1334" s="427"/>
      <c r="BF1334" s="427"/>
      <c r="BG1334" s="427"/>
      <c r="BH1334" s="427"/>
      <c r="BI1334" s="427"/>
      <c r="BJ1334" s="427"/>
      <c r="BK1334" s="427"/>
      <c r="BL1334" s="427"/>
      <c r="BM1334" s="427"/>
      <c r="BN1334" s="427"/>
      <c r="BO1334" s="427"/>
      <c r="BP1334" s="427"/>
      <c r="BQ1334" s="427"/>
      <c r="BR1334" s="427"/>
      <c r="BS1334" s="427"/>
      <c r="BT1334" s="427"/>
      <c r="BU1334" s="427"/>
      <c r="BV1334" s="427"/>
      <c r="BW1334" s="427"/>
      <c r="BX1334" s="427"/>
      <c r="BY1334" s="427"/>
      <c r="BZ1334" s="427"/>
      <c r="CA1334" s="427"/>
      <c r="CB1334" s="427"/>
      <c r="CC1334" s="427"/>
      <c r="CD1334" s="427"/>
      <c r="CE1334" s="427"/>
      <c r="CF1334" s="427"/>
      <c r="CG1334" s="427"/>
      <c r="CH1334" s="427"/>
      <c r="CI1334" s="427"/>
      <c r="CJ1334" s="427"/>
      <c r="CK1334" s="427"/>
      <c r="CL1334" s="427"/>
      <c r="CM1334" s="427"/>
    </row>
    <row r="1335">
      <c r="AD1335" s="427"/>
      <c r="AE1335" s="427"/>
      <c r="AF1335" s="427"/>
      <c r="AG1335" s="427"/>
      <c r="AH1335" s="427"/>
      <c r="AI1335" s="427"/>
      <c r="AJ1335" s="427"/>
      <c r="AK1335" s="427"/>
      <c r="AL1335" s="427"/>
      <c r="AM1335" s="427"/>
      <c r="AN1335" s="427"/>
      <c r="AO1335" s="427"/>
      <c r="AP1335" s="427"/>
      <c r="AQ1335" s="427"/>
      <c r="AR1335" s="427"/>
      <c r="AS1335" s="427"/>
      <c r="AT1335" s="427"/>
      <c r="AU1335" s="427"/>
      <c r="AV1335" s="427"/>
      <c r="AW1335" s="427"/>
      <c r="AX1335" s="427"/>
      <c r="AY1335" s="427"/>
      <c r="AZ1335" s="427"/>
      <c r="BA1335" s="427"/>
      <c r="BB1335" s="427"/>
      <c r="BC1335" s="427"/>
      <c r="BD1335" s="427"/>
      <c r="BE1335" s="427"/>
      <c r="BF1335" s="427"/>
      <c r="BG1335" s="427"/>
      <c r="BH1335" s="427"/>
      <c r="BI1335" s="427"/>
      <c r="BJ1335" s="427"/>
      <c r="BK1335" s="427"/>
      <c r="BL1335" s="427"/>
      <c r="BM1335" s="427"/>
      <c r="BN1335" s="427"/>
      <c r="BO1335" s="427"/>
      <c r="BP1335" s="427"/>
      <c r="BQ1335" s="427"/>
      <c r="BR1335" s="427"/>
      <c r="BS1335" s="427"/>
      <c r="BT1335" s="427"/>
      <c r="BU1335" s="427"/>
      <c r="BV1335" s="427"/>
      <c r="BW1335" s="427"/>
      <c r="BX1335" s="427"/>
      <c r="BY1335" s="427"/>
      <c r="BZ1335" s="427"/>
      <c r="CA1335" s="427"/>
      <c r="CB1335" s="427"/>
      <c r="CC1335" s="427"/>
      <c r="CD1335" s="427"/>
      <c r="CE1335" s="427"/>
      <c r="CF1335" s="427"/>
      <c r="CG1335" s="427"/>
      <c r="CH1335" s="427"/>
      <c r="CI1335" s="427"/>
      <c r="CJ1335" s="427"/>
      <c r="CK1335" s="427"/>
      <c r="CL1335" s="427"/>
      <c r="CM1335" s="427"/>
    </row>
    <row r="1336">
      <c r="AD1336" s="427"/>
      <c r="AE1336" s="427"/>
      <c r="AF1336" s="427"/>
      <c r="AG1336" s="427"/>
      <c r="AH1336" s="427"/>
      <c r="AI1336" s="427"/>
      <c r="AJ1336" s="427"/>
      <c r="AK1336" s="427"/>
      <c r="AL1336" s="427"/>
      <c r="AM1336" s="427"/>
      <c r="AN1336" s="427"/>
      <c r="AO1336" s="427"/>
      <c r="AP1336" s="427"/>
      <c r="AQ1336" s="427"/>
      <c r="AR1336" s="427"/>
      <c r="AS1336" s="427"/>
      <c r="AT1336" s="427"/>
      <c r="AU1336" s="427"/>
      <c r="AV1336" s="427"/>
      <c r="AW1336" s="427"/>
      <c r="AX1336" s="427"/>
      <c r="AY1336" s="427"/>
      <c r="AZ1336" s="427"/>
      <c r="BA1336" s="427"/>
      <c r="BB1336" s="427"/>
      <c r="BC1336" s="427"/>
      <c r="BD1336" s="427"/>
      <c r="BE1336" s="427"/>
      <c r="BF1336" s="427"/>
      <c r="BG1336" s="427"/>
      <c r="BH1336" s="427"/>
      <c r="BI1336" s="427"/>
      <c r="BJ1336" s="427"/>
      <c r="BK1336" s="427"/>
      <c r="BL1336" s="427"/>
      <c r="BM1336" s="427"/>
      <c r="BN1336" s="427"/>
      <c r="BO1336" s="427"/>
      <c r="BP1336" s="427"/>
      <c r="BQ1336" s="427"/>
      <c r="BR1336" s="427"/>
      <c r="BS1336" s="427"/>
      <c r="BT1336" s="427"/>
      <c r="BU1336" s="427"/>
      <c r="BV1336" s="427"/>
      <c r="BW1336" s="427"/>
      <c r="BX1336" s="427"/>
      <c r="BY1336" s="427"/>
      <c r="BZ1336" s="427"/>
      <c r="CA1336" s="427"/>
      <c r="CB1336" s="427"/>
      <c r="CC1336" s="427"/>
      <c r="CD1336" s="427"/>
      <c r="CE1336" s="427"/>
      <c r="CF1336" s="427"/>
      <c r="CG1336" s="427"/>
      <c r="CH1336" s="427"/>
      <c r="CI1336" s="427"/>
      <c r="CJ1336" s="427"/>
      <c r="CK1336" s="427"/>
      <c r="CL1336" s="427"/>
      <c r="CM1336" s="427"/>
    </row>
    <row r="1337">
      <c r="AD1337" s="427"/>
      <c r="AE1337" s="427"/>
      <c r="AF1337" s="427"/>
      <c r="AG1337" s="427"/>
      <c r="AH1337" s="427"/>
      <c r="AI1337" s="427"/>
      <c r="AJ1337" s="427"/>
      <c r="AK1337" s="427"/>
      <c r="AL1337" s="427"/>
      <c r="AM1337" s="427"/>
      <c r="AN1337" s="427"/>
      <c r="AO1337" s="427"/>
      <c r="AP1337" s="427"/>
      <c r="AQ1337" s="427"/>
      <c r="AR1337" s="427"/>
      <c r="AS1337" s="427"/>
      <c r="AT1337" s="427"/>
      <c r="AU1337" s="427"/>
      <c r="AV1337" s="427"/>
      <c r="AW1337" s="427"/>
      <c r="AX1337" s="427"/>
      <c r="AY1337" s="427"/>
      <c r="AZ1337" s="427"/>
      <c r="BA1337" s="427"/>
      <c r="BB1337" s="427"/>
      <c r="BC1337" s="427"/>
      <c r="BD1337" s="427"/>
      <c r="BE1337" s="427"/>
      <c r="BF1337" s="427"/>
      <c r="BG1337" s="427"/>
      <c r="BH1337" s="427"/>
      <c r="BI1337" s="427"/>
      <c r="BJ1337" s="427"/>
      <c r="BK1337" s="427"/>
      <c r="BL1337" s="427"/>
      <c r="BM1337" s="427"/>
      <c r="BN1337" s="427"/>
      <c r="BO1337" s="427"/>
      <c r="BP1337" s="427"/>
      <c r="BQ1337" s="427"/>
      <c r="BR1337" s="427"/>
      <c r="BS1337" s="427"/>
      <c r="BT1337" s="427"/>
      <c r="BU1337" s="427"/>
      <c r="BV1337" s="427"/>
      <c r="BW1337" s="427"/>
      <c r="BX1337" s="427"/>
      <c r="BY1337" s="427"/>
      <c r="BZ1337" s="427"/>
      <c r="CA1337" s="427"/>
      <c r="CB1337" s="427"/>
      <c r="CC1337" s="427"/>
      <c r="CD1337" s="427"/>
      <c r="CE1337" s="427"/>
      <c r="CF1337" s="427"/>
      <c r="CG1337" s="427"/>
      <c r="CH1337" s="427"/>
      <c r="CI1337" s="427"/>
      <c r="CJ1337" s="427"/>
      <c r="CK1337" s="427"/>
      <c r="CL1337" s="427"/>
      <c r="CM1337" s="427"/>
    </row>
    <row r="1338">
      <c r="AD1338" s="427"/>
      <c r="AE1338" s="427"/>
      <c r="AF1338" s="427"/>
      <c r="AG1338" s="427"/>
      <c r="AH1338" s="427"/>
      <c r="AI1338" s="427"/>
      <c r="AJ1338" s="427"/>
      <c r="AK1338" s="427"/>
      <c r="AL1338" s="427"/>
      <c r="AM1338" s="427"/>
      <c r="AN1338" s="427"/>
      <c r="AO1338" s="427"/>
      <c r="AP1338" s="427"/>
      <c r="AQ1338" s="427"/>
      <c r="AR1338" s="427"/>
      <c r="AS1338" s="427"/>
      <c r="AT1338" s="427"/>
      <c r="AU1338" s="427"/>
      <c r="AV1338" s="427"/>
      <c r="AW1338" s="427"/>
      <c r="AX1338" s="427"/>
      <c r="AY1338" s="427"/>
      <c r="AZ1338" s="427"/>
      <c r="BA1338" s="427"/>
      <c r="BB1338" s="427"/>
      <c r="BC1338" s="427"/>
      <c r="BD1338" s="427"/>
      <c r="BE1338" s="427"/>
      <c r="BF1338" s="427"/>
      <c r="BG1338" s="427"/>
      <c r="BH1338" s="427"/>
      <c r="BI1338" s="427"/>
      <c r="BJ1338" s="427"/>
      <c r="BK1338" s="427"/>
      <c r="BL1338" s="427"/>
      <c r="BM1338" s="427"/>
      <c r="BN1338" s="427"/>
      <c r="BO1338" s="427"/>
      <c r="BP1338" s="427"/>
      <c r="BQ1338" s="427"/>
      <c r="BR1338" s="427"/>
      <c r="BS1338" s="427"/>
      <c r="BT1338" s="427"/>
      <c r="BU1338" s="427"/>
      <c r="BV1338" s="427"/>
      <c r="BW1338" s="427"/>
      <c r="BX1338" s="427"/>
      <c r="BY1338" s="427"/>
      <c r="BZ1338" s="427"/>
      <c r="CA1338" s="427"/>
      <c r="CB1338" s="427"/>
      <c r="CC1338" s="427"/>
      <c r="CD1338" s="427"/>
      <c r="CE1338" s="427"/>
      <c r="CF1338" s="427"/>
      <c r="CG1338" s="427"/>
      <c r="CH1338" s="427"/>
      <c r="CI1338" s="427"/>
      <c r="CJ1338" s="427"/>
      <c r="CK1338" s="427"/>
      <c r="CL1338" s="427"/>
      <c r="CM1338" s="427"/>
    </row>
    <row r="1339">
      <c r="AD1339" s="427"/>
      <c r="AE1339" s="427"/>
      <c r="AF1339" s="427"/>
      <c r="AG1339" s="427"/>
      <c r="AH1339" s="427"/>
      <c r="AI1339" s="427"/>
      <c r="AJ1339" s="427"/>
      <c r="AK1339" s="427"/>
      <c r="AL1339" s="427"/>
      <c r="AM1339" s="427"/>
      <c r="AN1339" s="427"/>
      <c r="AO1339" s="427"/>
      <c r="AP1339" s="427"/>
      <c r="AQ1339" s="427"/>
      <c r="AR1339" s="427"/>
      <c r="AS1339" s="427"/>
      <c r="AT1339" s="427"/>
      <c r="AU1339" s="427"/>
      <c r="AV1339" s="427"/>
      <c r="AW1339" s="427"/>
      <c r="AX1339" s="427"/>
      <c r="AY1339" s="427"/>
      <c r="AZ1339" s="427"/>
      <c r="BA1339" s="427"/>
      <c r="BB1339" s="427"/>
      <c r="BC1339" s="427"/>
      <c r="BD1339" s="427"/>
      <c r="BE1339" s="427"/>
      <c r="BF1339" s="427"/>
      <c r="BG1339" s="427"/>
      <c r="BH1339" s="427"/>
      <c r="BI1339" s="427"/>
      <c r="BJ1339" s="427"/>
      <c r="BK1339" s="427"/>
      <c r="BL1339" s="427"/>
      <c r="BM1339" s="427"/>
      <c r="BN1339" s="427"/>
      <c r="BO1339" s="427"/>
      <c r="BP1339" s="427"/>
      <c r="BQ1339" s="427"/>
      <c r="BR1339" s="427"/>
      <c r="BS1339" s="427"/>
      <c r="BT1339" s="427"/>
      <c r="BU1339" s="427"/>
      <c r="BV1339" s="427"/>
      <c r="BW1339" s="427"/>
      <c r="BX1339" s="427"/>
      <c r="BY1339" s="427"/>
      <c r="BZ1339" s="427"/>
      <c r="CA1339" s="427"/>
      <c r="CB1339" s="427"/>
      <c r="CC1339" s="427"/>
      <c r="CD1339" s="427"/>
      <c r="CE1339" s="427"/>
      <c r="CF1339" s="427"/>
      <c r="CG1339" s="427"/>
      <c r="CH1339" s="427"/>
      <c r="CI1339" s="427"/>
      <c r="CJ1339" s="427"/>
      <c r="CK1339" s="427"/>
      <c r="CL1339" s="427"/>
      <c r="CM1339" s="427"/>
    </row>
    <row r="1340">
      <c r="AD1340" s="427"/>
      <c r="AE1340" s="427"/>
      <c r="AF1340" s="427"/>
      <c r="AG1340" s="427"/>
      <c r="AH1340" s="427"/>
      <c r="AI1340" s="427"/>
      <c r="AJ1340" s="427"/>
      <c r="AK1340" s="427"/>
      <c r="AL1340" s="427"/>
      <c r="AM1340" s="427"/>
      <c r="AN1340" s="427"/>
      <c r="AO1340" s="427"/>
      <c r="AP1340" s="427"/>
      <c r="AQ1340" s="427"/>
      <c r="AR1340" s="427"/>
      <c r="AS1340" s="427"/>
      <c r="AT1340" s="427"/>
      <c r="AU1340" s="427"/>
      <c r="AV1340" s="427"/>
      <c r="AW1340" s="427"/>
      <c r="AX1340" s="427"/>
      <c r="AY1340" s="427"/>
      <c r="AZ1340" s="427"/>
      <c r="BA1340" s="427"/>
      <c r="BB1340" s="427"/>
      <c r="BC1340" s="427"/>
      <c r="BD1340" s="427"/>
      <c r="BE1340" s="427"/>
      <c r="BF1340" s="427"/>
      <c r="BG1340" s="427"/>
      <c r="BH1340" s="427"/>
      <c r="BI1340" s="427"/>
      <c r="BJ1340" s="427"/>
      <c r="BK1340" s="427"/>
      <c r="BL1340" s="427"/>
      <c r="BM1340" s="427"/>
      <c r="BN1340" s="427"/>
      <c r="BO1340" s="427"/>
      <c r="BP1340" s="427"/>
      <c r="BQ1340" s="427"/>
      <c r="BR1340" s="427"/>
      <c r="BS1340" s="427"/>
      <c r="BT1340" s="427"/>
      <c r="BU1340" s="427"/>
      <c r="BV1340" s="427"/>
      <c r="BW1340" s="427"/>
      <c r="BX1340" s="427"/>
      <c r="BY1340" s="427"/>
      <c r="BZ1340" s="427"/>
      <c r="CA1340" s="427"/>
      <c r="CB1340" s="427"/>
      <c r="CC1340" s="427"/>
      <c r="CD1340" s="427"/>
      <c r="CE1340" s="427"/>
      <c r="CF1340" s="427"/>
      <c r="CG1340" s="427"/>
      <c r="CH1340" s="427"/>
      <c r="CI1340" s="427"/>
      <c r="CJ1340" s="427"/>
      <c r="CK1340" s="427"/>
      <c r="CL1340" s="427"/>
      <c r="CM1340" s="427"/>
    </row>
    <row r="1341">
      <c r="AD1341" s="427"/>
      <c r="AE1341" s="427"/>
      <c r="AF1341" s="427"/>
      <c r="AG1341" s="427"/>
      <c r="AH1341" s="427"/>
      <c r="AI1341" s="427"/>
      <c r="AJ1341" s="427"/>
      <c r="AK1341" s="427"/>
      <c r="AL1341" s="427"/>
      <c r="AM1341" s="427"/>
      <c r="AN1341" s="427"/>
      <c r="AO1341" s="427"/>
      <c r="AP1341" s="427"/>
      <c r="AQ1341" s="427"/>
      <c r="AR1341" s="427"/>
      <c r="AS1341" s="427"/>
      <c r="AT1341" s="427"/>
      <c r="AU1341" s="427"/>
      <c r="AV1341" s="427"/>
      <c r="AW1341" s="427"/>
      <c r="AX1341" s="427"/>
      <c r="AY1341" s="427"/>
      <c r="AZ1341" s="427"/>
      <c r="BA1341" s="427"/>
      <c r="BB1341" s="427"/>
      <c r="BC1341" s="427"/>
      <c r="BD1341" s="427"/>
      <c r="BE1341" s="427"/>
      <c r="BF1341" s="427"/>
      <c r="BG1341" s="427"/>
      <c r="BH1341" s="427"/>
      <c r="BI1341" s="427"/>
      <c r="BJ1341" s="427"/>
      <c r="BK1341" s="427"/>
      <c r="BL1341" s="427"/>
      <c r="BM1341" s="427"/>
      <c r="BN1341" s="427"/>
      <c r="BO1341" s="427"/>
      <c r="BP1341" s="427"/>
      <c r="BQ1341" s="427"/>
      <c r="BR1341" s="427"/>
      <c r="BS1341" s="427"/>
      <c r="BT1341" s="427"/>
      <c r="BU1341" s="427"/>
      <c r="BV1341" s="427"/>
      <c r="BW1341" s="427"/>
      <c r="BX1341" s="427"/>
      <c r="BY1341" s="427"/>
      <c r="BZ1341" s="427"/>
      <c r="CA1341" s="427"/>
      <c r="CB1341" s="427"/>
      <c r="CC1341" s="427"/>
      <c r="CD1341" s="427"/>
      <c r="CE1341" s="427"/>
      <c r="CF1341" s="427"/>
      <c r="CG1341" s="427"/>
      <c r="CH1341" s="427"/>
      <c r="CI1341" s="427"/>
      <c r="CJ1341" s="427"/>
      <c r="CK1341" s="427"/>
      <c r="CL1341" s="427"/>
      <c r="CM1341" s="427"/>
    </row>
    <row r="1342">
      <c r="AD1342" s="427"/>
      <c r="AE1342" s="427"/>
      <c r="AF1342" s="427"/>
      <c r="AG1342" s="427"/>
      <c r="AH1342" s="427"/>
      <c r="AI1342" s="427"/>
      <c r="AJ1342" s="427"/>
      <c r="AK1342" s="427"/>
      <c r="AL1342" s="427"/>
      <c r="AM1342" s="427"/>
      <c r="AN1342" s="427"/>
      <c r="AO1342" s="427"/>
      <c r="AP1342" s="427"/>
      <c r="AQ1342" s="427"/>
      <c r="AR1342" s="427"/>
      <c r="AS1342" s="427"/>
      <c r="AT1342" s="427"/>
      <c r="AU1342" s="427"/>
      <c r="AV1342" s="427"/>
      <c r="AW1342" s="427"/>
      <c r="AX1342" s="427"/>
      <c r="AY1342" s="427"/>
      <c r="AZ1342" s="427"/>
      <c r="BA1342" s="427"/>
      <c r="BB1342" s="427"/>
      <c r="BC1342" s="427"/>
      <c r="BD1342" s="427"/>
      <c r="BE1342" s="427"/>
      <c r="BF1342" s="427"/>
      <c r="BG1342" s="427"/>
      <c r="BH1342" s="427"/>
      <c r="BI1342" s="427"/>
      <c r="BJ1342" s="427"/>
      <c r="BK1342" s="427"/>
      <c r="BL1342" s="427"/>
      <c r="BM1342" s="427"/>
      <c r="BN1342" s="427"/>
      <c r="BO1342" s="427"/>
      <c r="BP1342" s="427"/>
      <c r="BQ1342" s="427"/>
      <c r="BR1342" s="427"/>
      <c r="BS1342" s="427"/>
      <c r="BT1342" s="427"/>
      <c r="BU1342" s="427"/>
      <c r="BV1342" s="427"/>
      <c r="BW1342" s="427"/>
      <c r="BX1342" s="427"/>
      <c r="BY1342" s="427"/>
      <c r="BZ1342" s="427"/>
      <c r="CA1342" s="427"/>
      <c r="CB1342" s="427"/>
      <c r="CC1342" s="427"/>
      <c r="CD1342" s="427"/>
      <c r="CE1342" s="427"/>
      <c r="CF1342" s="427"/>
      <c r="CG1342" s="427"/>
      <c r="CH1342" s="427"/>
      <c r="CI1342" s="427"/>
      <c r="CJ1342" s="427"/>
      <c r="CK1342" s="427"/>
      <c r="CL1342" s="427"/>
      <c r="CM1342" s="427"/>
    </row>
    <row r="1343">
      <c r="AD1343" s="427"/>
      <c r="AE1343" s="427"/>
      <c r="AF1343" s="427"/>
      <c r="AG1343" s="427"/>
      <c r="AH1343" s="427"/>
      <c r="AI1343" s="427"/>
      <c r="AJ1343" s="427"/>
      <c r="AK1343" s="427"/>
      <c r="AL1343" s="427"/>
      <c r="AM1343" s="427"/>
      <c r="AN1343" s="427"/>
      <c r="AO1343" s="427"/>
      <c r="AP1343" s="427"/>
      <c r="AQ1343" s="427"/>
      <c r="AR1343" s="427"/>
      <c r="AS1343" s="427"/>
      <c r="AT1343" s="427"/>
      <c r="AU1343" s="427"/>
      <c r="AV1343" s="427"/>
      <c r="AW1343" s="427"/>
      <c r="AX1343" s="427"/>
      <c r="AY1343" s="427"/>
      <c r="AZ1343" s="427"/>
      <c r="BA1343" s="427"/>
      <c r="BB1343" s="427"/>
      <c r="BC1343" s="427"/>
      <c r="BD1343" s="427"/>
      <c r="BE1343" s="427"/>
      <c r="BF1343" s="427"/>
      <c r="BG1343" s="427"/>
      <c r="BH1343" s="427"/>
      <c r="BI1343" s="427"/>
      <c r="BJ1343" s="427"/>
      <c r="BK1343" s="427"/>
      <c r="BL1343" s="427"/>
      <c r="BM1343" s="427"/>
      <c r="BN1343" s="427"/>
      <c r="BO1343" s="427"/>
      <c r="BP1343" s="427"/>
      <c r="BQ1343" s="427"/>
      <c r="BR1343" s="427"/>
      <c r="BS1343" s="427"/>
      <c r="BT1343" s="427"/>
      <c r="BU1343" s="427"/>
      <c r="BV1343" s="427"/>
      <c r="BW1343" s="427"/>
      <c r="BX1343" s="427"/>
      <c r="BY1343" s="427"/>
      <c r="BZ1343" s="427"/>
      <c r="CA1343" s="427"/>
      <c r="CB1343" s="427"/>
      <c r="CC1343" s="427"/>
      <c r="CD1343" s="427"/>
      <c r="CE1343" s="427"/>
      <c r="CF1343" s="427"/>
      <c r="CG1343" s="427"/>
      <c r="CH1343" s="427"/>
      <c r="CI1343" s="427"/>
      <c r="CJ1343" s="427"/>
      <c r="CK1343" s="427"/>
      <c r="CL1343" s="427"/>
      <c r="CM1343" s="427"/>
    </row>
    <row r="1344">
      <c r="AD1344" s="427"/>
      <c r="AE1344" s="427"/>
      <c r="AF1344" s="427"/>
      <c r="AG1344" s="427"/>
      <c r="AH1344" s="427"/>
      <c r="AI1344" s="427"/>
      <c r="AJ1344" s="427"/>
      <c r="AK1344" s="427"/>
      <c r="AL1344" s="427"/>
      <c r="AM1344" s="427"/>
      <c r="AN1344" s="427"/>
      <c r="AO1344" s="427"/>
      <c r="AP1344" s="427"/>
      <c r="AQ1344" s="427"/>
      <c r="AR1344" s="427"/>
      <c r="AS1344" s="427"/>
      <c r="AT1344" s="427"/>
      <c r="AU1344" s="427"/>
      <c r="AV1344" s="427"/>
      <c r="AW1344" s="427"/>
      <c r="AX1344" s="427"/>
      <c r="AY1344" s="427"/>
      <c r="AZ1344" s="427"/>
      <c r="BA1344" s="427"/>
      <c r="BB1344" s="427"/>
      <c r="BC1344" s="427"/>
      <c r="BD1344" s="427"/>
      <c r="BE1344" s="427"/>
      <c r="BF1344" s="427"/>
      <c r="BG1344" s="427"/>
      <c r="BH1344" s="427"/>
      <c r="BI1344" s="427"/>
      <c r="BJ1344" s="427"/>
      <c r="BK1344" s="427"/>
      <c r="BL1344" s="427"/>
      <c r="BM1344" s="427"/>
      <c r="BN1344" s="427"/>
      <c r="BO1344" s="427"/>
      <c r="BP1344" s="427"/>
      <c r="BQ1344" s="427"/>
      <c r="BR1344" s="427"/>
      <c r="BS1344" s="427"/>
      <c r="BT1344" s="427"/>
      <c r="BU1344" s="427"/>
      <c r="BV1344" s="427"/>
      <c r="BW1344" s="427"/>
      <c r="BX1344" s="427"/>
      <c r="BY1344" s="427"/>
      <c r="BZ1344" s="427"/>
      <c r="CA1344" s="427"/>
      <c r="CB1344" s="427"/>
      <c r="CC1344" s="427"/>
      <c r="CD1344" s="427"/>
      <c r="CE1344" s="427"/>
      <c r="CF1344" s="427"/>
      <c r="CG1344" s="427"/>
      <c r="CH1344" s="427"/>
      <c r="CI1344" s="427"/>
      <c r="CJ1344" s="427"/>
      <c r="CK1344" s="427"/>
      <c r="CL1344" s="427"/>
      <c r="CM1344" s="427"/>
    </row>
    <row r="1345">
      <c r="AD1345" s="427"/>
      <c r="AE1345" s="427"/>
      <c r="AF1345" s="427"/>
      <c r="AG1345" s="427"/>
      <c r="AH1345" s="427"/>
      <c r="AI1345" s="427"/>
      <c r="AJ1345" s="427"/>
      <c r="AK1345" s="427"/>
      <c r="AL1345" s="427"/>
      <c r="AM1345" s="427"/>
      <c r="AN1345" s="427"/>
      <c r="AO1345" s="427"/>
      <c r="AP1345" s="427"/>
      <c r="AQ1345" s="427"/>
      <c r="AR1345" s="427"/>
      <c r="AS1345" s="427"/>
      <c r="AT1345" s="427"/>
      <c r="AU1345" s="427"/>
      <c r="AV1345" s="427"/>
      <c r="AW1345" s="427"/>
      <c r="AX1345" s="427"/>
      <c r="AY1345" s="427"/>
      <c r="AZ1345" s="427"/>
      <c r="BA1345" s="427"/>
      <c r="BB1345" s="427"/>
      <c r="BC1345" s="427"/>
      <c r="BD1345" s="427"/>
      <c r="BE1345" s="427"/>
      <c r="BF1345" s="427"/>
      <c r="BG1345" s="427"/>
      <c r="BH1345" s="427"/>
      <c r="BI1345" s="427"/>
      <c r="BJ1345" s="427"/>
      <c r="BK1345" s="427"/>
      <c r="BL1345" s="427"/>
      <c r="BM1345" s="427"/>
      <c r="BN1345" s="427"/>
      <c r="BO1345" s="427"/>
      <c r="BP1345" s="427"/>
      <c r="BQ1345" s="427"/>
      <c r="BR1345" s="427"/>
      <c r="BS1345" s="427"/>
      <c r="BT1345" s="427"/>
      <c r="BU1345" s="427"/>
      <c r="BV1345" s="427"/>
      <c r="BW1345" s="427"/>
      <c r="BX1345" s="427"/>
      <c r="BY1345" s="427"/>
      <c r="BZ1345" s="427"/>
      <c r="CA1345" s="427"/>
      <c r="CB1345" s="427"/>
      <c r="CC1345" s="427"/>
      <c r="CD1345" s="427"/>
      <c r="CE1345" s="427"/>
      <c r="CF1345" s="427"/>
      <c r="CG1345" s="427"/>
      <c r="CH1345" s="427"/>
      <c r="CI1345" s="427"/>
      <c r="CJ1345" s="427"/>
      <c r="CK1345" s="427"/>
      <c r="CL1345" s="427"/>
      <c r="CM1345" s="427"/>
    </row>
    <row r="1346">
      <c r="AD1346" s="427"/>
      <c r="AE1346" s="427"/>
      <c r="AF1346" s="427"/>
      <c r="AG1346" s="427"/>
      <c r="AH1346" s="427"/>
      <c r="AI1346" s="427"/>
      <c r="AJ1346" s="427"/>
      <c r="AK1346" s="427"/>
      <c r="AL1346" s="427"/>
      <c r="AM1346" s="427"/>
      <c r="AN1346" s="427"/>
      <c r="AO1346" s="427"/>
      <c r="AP1346" s="427"/>
      <c r="AQ1346" s="427"/>
      <c r="AR1346" s="427"/>
      <c r="AS1346" s="427"/>
      <c r="AT1346" s="427"/>
      <c r="AU1346" s="427"/>
      <c r="AV1346" s="427"/>
      <c r="AW1346" s="427"/>
      <c r="AX1346" s="427"/>
      <c r="AY1346" s="427"/>
      <c r="AZ1346" s="427"/>
      <c r="BA1346" s="427"/>
      <c r="BB1346" s="427"/>
      <c r="BC1346" s="427"/>
      <c r="BD1346" s="427"/>
      <c r="BE1346" s="427"/>
      <c r="BF1346" s="427"/>
      <c r="BG1346" s="427"/>
      <c r="BH1346" s="427"/>
      <c r="BI1346" s="427"/>
      <c r="BJ1346" s="427"/>
      <c r="BK1346" s="427"/>
      <c r="BL1346" s="427"/>
      <c r="BM1346" s="427"/>
      <c r="BN1346" s="427"/>
      <c r="BO1346" s="427"/>
      <c r="BP1346" s="427"/>
      <c r="BQ1346" s="427"/>
      <c r="BR1346" s="427"/>
      <c r="BS1346" s="427"/>
      <c r="BT1346" s="427"/>
      <c r="BU1346" s="427"/>
      <c r="BV1346" s="427"/>
      <c r="BW1346" s="427"/>
      <c r="BX1346" s="427"/>
      <c r="BY1346" s="427"/>
      <c r="BZ1346" s="427"/>
      <c r="CA1346" s="427"/>
      <c r="CB1346" s="427"/>
      <c r="CC1346" s="427"/>
      <c r="CD1346" s="427"/>
      <c r="CE1346" s="427"/>
      <c r="CF1346" s="427"/>
      <c r="CG1346" s="427"/>
      <c r="CH1346" s="427"/>
      <c r="CI1346" s="427"/>
      <c r="CJ1346" s="427"/>
      <c r="CK1346" s="427"/>
      <c r="CL1346" s="427"/>
      <c r="CM1346" s="427"/>
    </row>
    <row r="1347">
      <c r="AD1347" s="427"/>
      <c r="AE1347" s="427"/>
      <c r="AF1347" s="427"/>
      <c r="AG1347" s="427"/>
      <c r="AH1347" s="427"/>
      <c r="AI1347" s="427"/>
      <c r="AJ1347" s="427"/>
      <c r="AK1347" s="427"/>
      <c r="AL1347" s="427"/>
      <c r="AM1347" s="427"/>
      <c r="AN1347" s="427"/>
      <c r="AO1347" s="427"/>
      <c r="AP1347" s="427"/>
      <c r="AQ1347" s="427"/>
      <c r="AR1347" s="427"/>
      <c r="AS1347" s="427"/>
      <c r="AT1347" s="427"/>
      <c r="AU1347" s="427"/>
      <c r="AV1347" s="427"/>
      <c r="AW1347" s="427"/>
      <c r="AX1347" s="427"/>
      <c r="AY1347" s="427"/>
      <c r="AZ1347" s="427"/>
      <c r="BA1347" s="427"/>
      <c r="BB1347" s="427"/>
      <c r="BC1347" s="427"/>
      <c r="BD1347" s="427"/>
      <c r="BE1347" s="427"/>
      <c r="BF1347" s="427"/>
      <c r="BG1347" s="427"/>
      <c r="BH1347" s="427"/>
      <c r="BI1347" s="427"/>
      <c r="BJ1347" s="427"/>
      <c r="BK1347" s="427"/>
      <c r="BL1347" s="427"/>
      <c r="BM1347" s="427"/>
      <c r="BN1347" s="427"/>
      <c r="BO1347" s="427"/>
      <c r="BP1347" s="427"/>
      <c r="BQ1347" s="427"/>
      <c r="BR1347" s="427"/>
      <c r="BS1347" s="427"/>
      <c r="BT1347" s="427"/>
      <c r="BU1347" s="427"/>
      <c r="BV1347" s="427"/>
      <c r="BW1347" s="427"/>
      <c r="BX1347" s="427"/>
      <c r="BY1347" s="427"/>
      <c r="BZ1347" s="427"/>
      <c r="CA1347" s="427"/>
      <c r="CB1347" s="427"/>
      <c r="CC1347" s="427"/>
      <c r="CD1347" s="427"/>
      <c r="CE1347" s="427"/>
      <c r="CF1347" s="427"/>
      <c r="CG1347" s="427"/>
      <c r="CH1347" s="427"/>
      <c r="CI1347" s="427"/>
      <c r="CJ1347" s="427"/>
      <c r="CK1347" s="427"/>
      <c r="CL1347" s="427"/>
      <c r="CM1347" s="427"/>
    </row>
    <row r="1348">
      <c r="AD1348" s="427"/>
      <c r="AE1348" s="427"/>
      <c r="AF1348" s="427"/>
      <c r="AG1348" s="427"/>
      <c r="AH1348" s="427"/>
      <c r="AI1348" s="427"/>
      <c r="AJ1348" s="427"/>
      <c r="AK1348" s="427"/>
      <c r="AL1348" s="427"/>
      <c r="AM1348" s="427"/>
      <c r="AN1348" s="427"/>
      <c r="AO1348" s="427"/>
      <c r="AP1348" s="427"/>
      <c r="AQ1348" s="427"/>
      <c r="AR1348" s="427"/>
      <c r="AS1348" s="427"/>
      <c r="AT1348" s="427"/>
      <c r="AU1348" s="427"/>
      <c r="AV1348" s="427"/>
      <c r="AW1348" s="427"/>
      <c r="AX1348" s="427"/>
      <c r="AY1348" s="427"/>
      <c r="AZ1348" s="427"/>
      <c r="BA1348" s="427"/>
      <c r="BB1348" s="427"/>
      <c r="BC1348" s="427"/>
      <c r="BD1348" s="427"/>
      <c r="BE1348" s="427"/>
      <c r="BF1348" s="427"/>
      <c r="BG1348" s="427"/>
      <c r="BH1348" s="427"/>
      <c r="BI1348" s="427"/>
      <c r="BJ1348" s="427"/>
      <c r="BK1348" s="427"/>
      <c r="BL1348" s="427"/>
      <c r="BM1348" s="427"/>
      <c r="BN1348" s="427"/>
      <c r="BO1348" s="427"/>
      <c r="BP1348" s="427"/>
      <c r="BQ1348" s="427"/>
      <c r="BR1348" s="427"/>
      <c r="BS1348" s="427"/>
      <c r="BT1348" s="427"/>
      <c r="BU1348" s="427"/>
      <c r="BV1348" s="427"/>
      <c r="BW1348" s="427"/>
      <c r="BX1348" s="427"/>
      <c r="BY1348" s="427"/>
      <c r="BZ1348" s="427"/>
      <c r="CA1348" s="427"/>
      <c r="CB1348" s="427"/>
      <c r="CC1348" s="427"/>
      <c r="CD1348" s="427"/>
      <c r="CE1348" s="427"/>
      <c r="CF1348" s="427"/>
      <c r="CG1348" s="427"/>
      <c r="CH1348" s="427"/>
      <c r="CI1348" s="427"/>
      <c r="CJ1348" s="427"/>
      <c r="CK1348" s="427"/>
      <c r="CL1348" s="427"/>
      <c r="CM1348" s="427"/>
    </row>
    <row r="1349">
      <c r="AD1349" s="427"/>
      <c r="AE1349" s="427"/>
      <c r="AF1349" s="427"/>
      <c r="AG1349" s="427"/>
      <c r="AH1349" s="427"/>
      <c r="AI1349" s="427"/>
      <c r="AJ1349" s="427"/>
      <c r="AK1349" s="427"/>
      <c r="AL1349" s="427"/>
      <c r="AM1349" s="427"/>
      <c r="AN1349" s="427"/>
      <c r="AO1349" s="427"/>
      <c r="AP1349" s="427"/>
      <c r="AQ1349" s="427"/>
      <c r="AR1349" s="427"/>
      <c r="AS1349" s="427"/>
      <c r="AT1349" s="427"/>
      <c r="AU1349" s="427"/>
      <c r="AV1349" s="427"/>
      <c r="AW1349" s="427"/>
      <c r="AX1349" s="427"/>
      <c r="AY1349" s="427"/>
      <c r="AZ1349" s="427"/>
      <c r="BA1349" s="427"/>
      <c r="BB1349" s="427"/>
      <c r="BC1349" s="427"/>
      <c r="BD1349" s="427"/>
      <c r="BE1349" s="427"/>
      <c r="BF1349" s="427"/>
      <c r="BG1349" s="427"/>
      <c r="BH1349" s="427"/>
      <c r="BI1349" s="427"/>
      <c r="BJ1349" s="427"/>
      <c r="BK1349" s="427"/>
      <c r="BL1349" s="427"/>
      <c r="BM1349" s="427"/>
      <c r="BN1349" s="427"/>
      <c r="BO1349" s="427"/>
      <c r="BP1349" s="427"/>
      <c r="BQ1349" s="427"/>
      <c r="BR1349" s="427"/>
      <c r="BS1349" s="427"/>
      <c r="BT1349" s="427"/>
      <c r="BU1349" s="427"/>
      <c r="BV1349" s="427"/>
      <c r="BW1349" s="427"/>
      <c r="BX1349" s="427"/>
      <c r="BY1349" s="427"/>
      <c r="BZ1349" s="427"/>
      <c r="CA1349" s="427"/>
      <c r="CB1349" s="427"/>
      <c r="CC1349" s="427"/>
      <c r="CD1349" s="427"/>
      <c r="CE1349" s="427"/>
      <c r="CF1349" s="427"/>
      <c r="CG1349" s="427"/>
      <c r="CH1349" s="427"/>
      <c r="CI1349" s="427"/>
      <c r="CJ1349" s="427"/>
      <c r="CK1349" s="427"/>
      <c r="CL1349" s="427"/>
      <c r="CM1349" s="427"/>
    </row>
    <row r="1350">
      <c r="AD1350" s="427"/>
      <c r="AE1350" s="427"/>
      <c r="AF1350" s="427"/>
      <c r="AG1350" s="427"/>
      <c r="AH1350" s="427"/>
      <c r="AI1350" s="427"/>
      <c r="AJ1350" s="427"/>
      <c r="AK1350" s="427"/>
      <c r="AL1350" s="427"/>
      <c r="AM1350" s="427"/>
      <c r="AN1350" s="427"/>
      <c r="AO1350" s="427"/>
      <c r="AP1350" s="427"/>
      <c r="AQ1350" s="427"/>
      <c r="AR1350" s="427"/>
      <c r="AS1350" s="427"/>
      <c r="AT1350" s="427"/>
      <c r="AU1350" s="427"/>
      <c r="AV1350" s="427"/>
      <c r="AW1350" s="427"/>
      <c r="AX1350" s="427"/>
      <c r="AY1350" s="427"/>
      <c r="AZ1350" s="427"/>
      <c r="BA1350" s="427"/>
      <c r="BB1350" s="427"/>
      <c r="BC1350" s="427"/>
      <c r="BD1350" s="427"/>
      <c r="BE1350" s="427"/>
      <c r="BF1350" s="427"/>
      <c r="BG1350" s="427"/>
      <c r="BH1350" s="427"/>
      <c r="BI1350" s="427"/>
      <c r="BJ1350" s="427"/>
      <c r="BK1350" s="427"/>
      <c r="BL1350" s="427"/>
      <c r="BM1350" s="427"/>
      <c r="BN1350" s="427"/>
      <c r="BO1350" s="427"/>
      <c r="BP1350" s="427"/>
      <c r="BQ1350" s="427"/>
      <c r="BR1350" s="427"/>
      <c r="BS1350" s="427"/>
      <c r="BT1350" s="427"/>
      <c r="BU1350" s="427"/>
      <c r="BV1350" s="427"/>
      <c r="BW1350" s="427"/>
      <c r="BX1350" s="427"/>
      <c r="BY1350" s="427"/>
      <c r="BZ1350" s="427"/>
      <c r="CA1350" s="427"/>
      <c r="CB1350" s="427"/>
      <c r="CC1350" s="427"/>
      <c r="CD1350" s="427"/>
      <c r="CE1350" s="427"/>
      <c r="CF1350" s="427"/>
      <c r="CG1350" s="427"/>
      <c r="CH1350" s="427"/>
      <c r="CI1350" s="427"/>
      <c r="CJ1350" s="427"/>
      <c r="CK1350" s="427"/>
      <c r="CL1350" s="427"/>
      <c r="CM1350" s="427"/>
    </row>
    <row r="1351">
      <c r="AD1351" s="427"/>
      <c r="AE1351" s="427"/>
      <c r="AF1351" s="427"/>
      <c r="AG1351" s="427"/>
      <c r="AH1351" s="427"/>
      <c r="AI1351" s="427"/>
      <c r="AJ1351" s="427"/>
      <c r="AK1351" s="427"/>
      <c r="AL1351" s="427"/>
      <c r="AM1351" s="427"/>
      <c r="AN1351" s="427"/>
      <c r="AO1351" s="427"/>
      <c r="AP1351" s="427"/>
      <c r="AQ1351" s="427"/>
      <c r="AR1351" s="427"/>
      <c r="AS1351" s="427"/>
      <c r="AT1351" s="427"/>
      <c r="AU1351" s="427"/>
      <c r="AV1351" s="427"/>
      <c r="AW1351" s="427"/>
      <c r="AX1351" s="427"/>
      <c r="AY1351" s="427"/>
      <c r="AZ1351" s="427"/>
      <c r="BA1351" s="427"/>
      <c r="BB1351" s="427"/>
      <c r="BC1351" s="427"/>
      <c r="BD1351" s="427"/>
      <c r="BE1351" s="427"/>
      <c r="BF1351" s="427"/>
      <c r="BG1351" s="427"/>
      <c r="BH1351" s="427"/>
      <c r="BI1351" s="427"/>
      <c r="BJ1351" s="427"/>
      <c r="BK1351" s="427"/>
      <c r="BL1351" s="427"/>
      <c r="BM1351" s="427"/>
      <c r="BN1351" s="427"/>
      <c r="BO1351" s="427"/>
      <c r="BP1351" s="427"/>
      <c r="BQ1351" s="427"/>
      <c r="BR1351" s="427"/>
      <c r="BS1351" s="427"/>
      <c r="BT1351" s="427"/>
      <c r="BU1351" s="427"/>
      <c r="BV1351" s="427"/>
      <c r="BW1351" s="427"/>
      <c r="BX1351" s="427"/>
      <c r="BY1351" s="427"/>
      <c r="BZ1351" s="427"/>
      <c r="CA1351" s="427"/>
      <c r="CB1351" s="427"/>
      <c r="CC1351" s="427"/>
      <c r="CD1351" s="427"/>
      <c r="CE1351" s="427"/>
      <c r="CF1351" s="427"/>
      <c r="CG1351" s="427"/>
      <c r="CH1351" s="427"/>
      <c r="CI1351" s="427"/>
      <c r="CJ1351" s="427"/>
      <c r="CK1351" s="427"/>
      <c r="CL1351" s="427"/>
      <c r="CM1351" s="427"/>
    </row>
    <row r="1352">
      <c r="AD1352" s="427"/>
      <c r="AE1352" s="427"/>
      <c r="AF1352" s="427"/>
      <c r="AG1352" s="427"/>
      <c r="AH1352" s="427"/>
      <c r="AI1352" s="427"/>
      <c r="AJ1352" s="427"/>
      <c r="AK1352" s="427"/>
      <c r="AL1352" s="427"/>
      <c r="AM1352" s="427"/>
      <c r="AN1352" s="427"/>
      <c r="AO1352" s="427"/>
      <c r="AP1352" s="427"/>
      <c r="AQ1352" s="427"/>
      <c r="AR1352" s="427"/>
      <c r="AS1352" s="427"/>
      <c r="AT1352" s="427"/>
      <c r="AU1352" s="427"/>
      <c r="AV1352" s="427"/>
      <c r="AW1352" s="427"/>
      <c r="AX1352" s="427"/>
      <c r="AY1352" s="427"/>
      <c r="AZ1352" s="427"/>
      <c r="BA1352" s="427"/>
      <c r="BB1352" s="427"/>
      <c r="BC1352" s="427"/>
      <c r="BD1352" s="427"/>
      <c r="BE1352" s="427"/>
      <c r="BF1352" s="427"/>
      <c r="BG1352" s="427"/>
      <c r="BH1352" s="427"/>
      <c r="BI1352" s="427"/>
      <c r="BJ1352" s="427"/>
      <c r="BK1352" s="427"/>
      <c r="BL1352" s="427"/>
      <c r="BM1352" s="427"/>
      <c r="BN1352" s="427"/>
      <c r="BO1352" s="427"/>
      <c r="BP1352" s="427"/>
      <c r="BQ1352" s="427"/>
      <c r="BR1352" s="427"/>
      <c r="BS1352" s="427"/>
      <c r="BT1352" s="427"/>
      <c r="BU1352" s="427"/>
      <c r="BV1352" s="427"/>
      <c r="BW1352" s="427"/>
      <c r="BX1352" s="427"/>
      <c r="BY1352" s="427"/>
      <c r="BZ1352" s="427"/>
      <c r="CA1352" s="427"/>
      <c r="CB1352" s="427"/>
      <c r="CC1352" s="427"/>
      <c r="CD1352" s="427"/>
      <c r="CE1352" s="427"/>
      <c r="CF1352" s="427"/>
      <c r="CG1352" s="427"/>
      <c r="CH1352" s="427"/>
      <c r="CI1352" s="427"/>
      <c r="CJ1352" s="427"/>
      <c r="CK1352" s="427"/>
      <c r="CL1352" s="427"/>
      <c r="CM1352" s="427"/>
    </row>
    <row r="1353">
      <c r="AD1353" s="427"/>
      <c r="AE1353" s="427"/>
      <c r="AF1353" s="427"/>
      <c r="AG1353" s="427"/>
      <c r="AH1353" s="427"/>
      <c r="AI1353" s="427"/>
      <c r="AJ1353" s="427"/>
      <c r="AK1353" s="427"/>
      <c r="AL1353" s="427"/>
      <c r="AM1353" s="427"/>
      <c r="AN1353" s="427"/>
      <c r="AO1353" s="427"/>
      <c r="AP1353" s="427"/>
      <c r="AQ1353" s="427"/>
      <c r="AR1353" s="427"/>
      <c r="AS1353" s="427"/>
      <c r="AT1353" s="427"/>
      <c r="AU1353" s="427"/>
      <c r="AV1353" s="427"/>
      <c r="AW1353" s="427"/>
      <c r="AX1353" s="427"/>
      <c r="AY1353" s="427"/>
      <c r="AZ1353" s="427"/>
      <c r="BA1353" s="427"/>
      <c r="BB1353" s="427"/>
      <c r="BC1353" s="427"/>
      <c r="BD1353" s="427"/>
      <c r="BE1353" s="427"/>
      <c r="BF1353" s="427"/>
      <c r="BG1353" s="427"/>
      <c r="BH1353" s="427"/>
      <c r="BI1353" s="427"/>
      <c r="BJ1353" s="427"/>
      <c r="BK1353" s="427"/>
      <c r="BL1353" s="427"/>
      <c r="BM1353" s="427"/>
      <c r="BN1353" s="427"/>
      <c r="BO1353" s="427"/>
      <c r="BP1353" s="427"/>
      <c r="BQ1353" s="427"/>
      <c r="BR1353" s="427"/>
      <c r="BS1353" s="427"/>
      <c r="BT1353" s="427"/>
      <c r="BU1353" s="427"/>
      <c r="BV1353" s="427"/>
      <c r="BW1353" s="427"/>
      <c r="BX1353" s="427"/>
      <c r="BY1353" s="427"/>
      <c r="BZ1353" s="427"/>
      <c r="CA1353" s="427"/>
      <c r="CB1353" s="427"/>
      <c r="CC1353" s="427"/>
      <c r="CD1353" s="427"/>
      <c r="CE1353" s="427"/>
      <c r="CF1353" s="427"/>
      <c r="CG1353" s="427"/>
      <c r="CH1353" s="427"/>
      <c r="CI1353" s="427"/>
      <c r="CJ1353" s="427"/>
      <c r="CK1353" s="427"/>
      <c r="CL1353" s="427"/>
      <c r="CM1353" s="427"/>
    </row>
    <row r="1354">
      <c r="AD1354" s="427"/>
      <c r="AE1354" s="427"/>
      <c r="AF1354" s="427"/>
      <c r="AG1354" s="427"/>
      <c r="AH1354" s="427"/>
      <c r="AI1354" s="427"/>
      <c r="AJ1354" s="427"/>
      <c r="AK1354" s="427"/>
      <c r="AL1354" s="427"/>
      <c r="AM1354" s="427"/>
      <c r="AN1354" s="427"/>
      <c r="AO1354" s="427"/>
      <c r="AP1354" s="427"/>
      <c r="AQ1354" s="427"/>
      <c r="AR1354" s="427"/>
      <c r="AS1354" s="427"/>
      <c r="AT1354" s="427"/>
      <c r="AU1354" s="427"/>
      <c r="AV1354" s="427"/>
      <c r="AW1354" s="427"/>
      <c r="AX1354" s="427"/>
      <c r="AY1354" s="427"/>
      <c r="AZ1354" s="427"/>
      <c r="BA1354" s="427"/>
      <c r="BB1354" s="427"/>
      <c r="BC1354" s="427"/>
      <c r="BD1354" s="427"/>
      <c r="BE1354" s="427"/>
      <c r="BF1354" s="427"/>
      <c r="BG1354" s="427"/>
      <c r="BH1354" s="427"/>
      <c r="BI1354" s="427"/>
      <c r="BJ1354" s="427"/>
      <c r="BK1354" s="427"/>
      <c r="BL1354" s="427"/>
      <c r="BM1354" s="427"/>
      <c r="BN1354" s="427"/>
      <c r="BO1354" s="427"/>
      <c r="BP1354" s="427"/>
      <c r="BQ1354" s="427"/>
      <c r="BR1354" s="427"/>
      <c r="BS1354" s="427"/>
      <c r="BT1354" s="427"/>
      <c r="BU1354" s="427"/>
      <c r="BV1354" s="427"/>
      <c r="BW1354" s="427"/>
      <c r="BX1354" s="427"/>
      <c r="BY1354" s="427"/>
      <c r="BZ1354" s="427"/>
      <c r="CA1354" s="427"/>
      <c r="CB1354" s="427"/>
      <c r="CC1354" s="427"/>
      <c r="CD1354" s="427"/>
      <c r="CE1354" s="427"/>
      <c r="CF1354" s="427"/>
      <c r="CG1354" s="427"/>
      <c r="CH1354" s="427"/>
      <c r="CI1354" s="427"/>
      <c r="CJ1354" s="427"/>
      <c r="CK1354" s="427"/>
      <c r="CL1354" s="427"/>
      <c r="CM1354" s="427"/>
    </row>
    <row r="1355">
      <c r="AD1355" s="427"/>
      <c r="AE1355" s="427"/>
      <c r="AF1355" s="427"/>
      <c r="AG1355" s="427"/>
      <c r="AH1355" s="427"/>
      <c r="AI1355" s="427"/>
      <c r="AJ1355" s="427"/>
      <c r="AK1355" s="427"/>
      <c r="AL1355" s="427"/>
      <c r="AM1355" s="427"/>
      <c r="AN1355" s="427"/>
      <c r="AO1355" s="427"/>
      <c r="AP1355" s="427"/>
      <c r="AQ1355" s="427"/>
      <c r="AR1355" s="427"/>
      <c r="AS1355" s="427"/>
      <c r="AT1355" s="427"/>
      <c r="AU1355" s="427"/>
      <c r="AV1355" s="427"/>
      <c r="AW1355" s="427"/>
      <c r="AX1355" s="427"/>
      <c r="AY1355" s="427"/>
      <c r="AZ1355" s="427"/>
      <c r="BA1355" s="427"/>
      <c r="BB1355" s="427"/>
      <c r="BC1355" s="427"/>
      <c r="BD1355" s="427"/>
      <c r="BE1355" s="427"/>
      <c r="BF1355" s="427"/>
      <c r="BG1355" s="427"/>
      <c r="BH1355" s="427"/>
      <c r="BI1355" s="427"/>
      <c r="BJ1355" s="427"/>
      <c r="BK1355" s="427"/>
      <c r="BL1355" s="427"/>
      <c r="BM1355" s="427"/>
      <c r="BN1355" s="427"/>
      <c r="BO1355" s="427"/>
      <c r="BP1355" s="427"/>
      <c r="BQ1355" s="427"/>
      <c r="BR1355" s="427"/>
      <c r="BS1355" s="427"/>
      <c r="BT1355" s="427"/>
      <c r="BU1355" s="427"/>
      <c r="BV1355" s="427"/>
      <c r="BW1355" s="427"/>
      <c r="BX1355" s="427"/>
      <c r="BY1355" s="427"/>
      <c r="BZ1355" s="427"/>
      <c r="CA1355" s="427"/>
      <c r="CB1355" s="427"/>
      <c r="CC1355" s="427"/>
      <c r="CD1355" s="427"/>
      <c r="CE1355" s="427"/>
      <c r="CF1355" s="427"/>
      <c r="CG1355" s="427"/>
      <c r="CH1355" s="427"/>
      <c r="CI1355" s="427"/>
      <c r="CJ1355" s="427"/>
      <c r="CK1355" s="427"/>
      <c r="CL1355" s="427"/>
      <c r="CM1355" s="427"/>
    </row>
    <row r="1356">
      <c r="AD1356" s="427"/>
      <c r="AE1356" s="427"/>
      <c r="AF1356" s="427"/>
      <c r="AG1356" s="427"/>
      <c r="AH1356" s="427"/>
      <c r="AI1356" s="427"/>
      <c r="AJ1356" s="427"/>
      <c r="AK1356" s="427"/>
      <c r="AL1356" s="427"/>
      <c r="AM1356" s="427"/>
      <c r="AN1356" s="427"/>
      <c r="AO1356" s="427"/>
      <c r="AP1356" s="427"/>
      <c r="AQ1356" s="427"/>
      <c r="AR1356" s="427"/>
      <c r="AS1356" s="427"/>
      <c r="AT1356" s="427"/>
      <c r="AU1356" s="427"/>
      <c r="AV1356" s="427"/>
      <c r="AW1356" s="427"/>
      <c r="AX1356" s="427"/>
      <c r="AY1356" s="427"/>
      <c r="AZ1356" s="427"/>
      <c r="BA1356" s="427"/>
      <c r="BB1356" s="427"/>
      <c r="BC1356" s="427"/>
      <c r="BD1356" s="427"/>
      <c r="BE1356" s="427"/>
      <c r="BF1356" s="427"/>
      <c r="BG1356" s="427"/>
      <c r="BH1356" s="427"/>
      <c r="BI1356" s="427"/>
      <c r="BJ1356" s="427"/>
      <c r="BK1356" s="427"/>
      <c r="BL1356" s="427"/>
      <c r="BM1356" s="427"/>
      <c r="BN1356" s="427"/>
      <c r="BO1356" s="427"/>
      <c r="BP1356" s="427"/>
      <c r="BQ1356" s="427"/>
      <c r="BR1356" s="427"/>
      <c r="BS1356" s="427"/>
      <c r="BT1356" s="427"/>
      <c r="BU1356" s="427"/>
      <c r="BV1356" s="427"/>
      <c r="BW1356" s="427"/>
      <c r="BX1356" s="427"/>
      <c r="BY1356" s="427"/>
      <c r="BZ1356" s="427"/>
      <c r="CA1356" s="427"/>
      <c r="CB1356" s="427"/>
      <c r="CC1356" s="427"/>
      <c r="CD1356" s="427"/>
      <c r="CE1356" s="427"/>
      <c r="CF1356" s="427"/>
      <c r="CG1356" s="427"/>
      <c r="CH1356" s="427"/>
      <c r="CI1356" s="427"/>
      <c r="CJ1356" s="427"/>
      <c r="CK1356" s="427"/>
      <c r="CL1356" s="427"/>
      <c r="CM1356" s="427"/>
    </row>
    <row r="1357">
      <c r="AD1357" s="427"/>
      <c r="AE1357" s="427"/>
      <c r="AF1357" s="427"/>
      <c r="AG1357" s="427"/>
      <c r="AH1357" s="427"/>
      <c r="AI1357" s="427"/>
      <c r="AJ1357" s="427"/>
      <c r="AK1357" s="427"/>
      <c r="AL1357" s="427"/>
      <c r="AM1357" s="427"/>
      <c r="AN1357" s="427"/>
      <c r="AO1357" s="427"/>
      <c r="AP1357" s="427"/>
      <c r="AQ1357" s="427"/>
      <c r="AR1357" s="427"/>
      <c r="AS1357" s="427"/>
      <c r="AT1357" s="427"/>
      <c r="AU1357" s="427"/>
      <c r="AV1357" s="427"/>
      <c r="AW1357" s="427"/>
      <c r="AX1357" s="427"/>
      <c r="AY1357" s="427"/>
      <c r="AZ1357" s="427"/>
      <c r="BA1357" s="427"/>
      <c r="BB1357" s="427"/>
      <c r="BC1357" s="427"/>
      <c r="BD1357" s="427"/>
      <c r="BE1357" s="427"/>
      <c r="BF1357" s="427"/>
      <c r="BG1357" s="427"/>
      <c r="BH1357" s="427"/>
      <c r="BI1357" s="427"/>
      <c r="BJ1357" s="427"/>
      <c r="BK1357" s="427"/>
      <c r="BL1357" s="427"/>
      <c r="BM1357" s="427"/>
      <c r="BN1357" s="427"/>
      <c r="BO1357" s="427"/>
      <c r="BP1357" s="427"/>
      <c r="BQ1357" s="427"/>
      <c r="BR1357" s="427"/>
      <c r="BS1357" s="427"/>
      <c r="BT1357" s="427"/>
      <c r="BU1357" s="427"/>
      <c r="BV1357" s="427"/>
      <c r="BW1357" s="427"/>
      <c r="BX1357" s="427"/>
      <c r="BY1357" s="427"/>
      <c r="BZ1357" s="427"/>
      <c r="CA1357" s="427"/>
      <c r="CB1357" s="427"/>
      <c r="CC1357" s="427"/>
      <c r="CD1357" s="427"/>
      <c r="CE1357" s="427"/>
      <c r="CF1357" s="427"/>
      <c r="CG1357" s="427"/>
      <c r="CH1357" s="427"/>
      <c r="CI1357" s="427"/>
      <c r="CJ1357" s="427"/>
      <c r="CK1357" s="427"/>
      <c r="CL1357" s="427"/>
      <c r="CM1357" s="427"/>
    </row>
    <row r="1358">
      <c r="AD1358" s="427"/>
      <c r="AE1358" s="427"/>
      <c r="AF1358" s="427"/>
      <c r="AG1358" s="427"/>
      <c r="AH1358" s="427"/>
      <c r="AI1358" s="427"/>
      <c r="AJ1358" s="427"/>
      <c r="AK1358" s="427"/>
      <c r="AL1358" s="427"/>
      <c r="AM1358" s="427"/>
      <c r="AN1358" s="427"/>
      <c r="AO1358" s="427"/>
      <c r="AP1358" s="427"/>
      <c r="AQ1358" s="427"/>
      <c r="AR1358" s="427"/>
      <c r="AS1358" s="427"/>
      <c r="AT1358" s="427"/>
      <c r="AU1358" s="427"/>
      <c r="AV1358" s="427"/>
      <c r="AW1358" s="427"/>
      <c r="AX1358" s="427"/>
      <c r="AY1358" s="427"/>
      <c r="AZ1358" s="427"/>
      <c r="BA1358" s="427"/>
      <c r="BB1358" s="427"/>
      <c r="BC1358" s="427"/>
      <c r="BD1358" s="427"/>
      <c r="BE1358" s="427"/>
      <c r="BF1358" s="427"/>
      <c r="BG1358" s="427"/>
      <c r="BH1358" s="427"/>
      <c r="BI1358" s="427"/>
      <c r="BJ1358" s="427"/>
      <c r="BK1358" s="427"/>
      <c r="BL1358" s="427"/>
      <c r="BM1358" s="427"/>
      <c r="BN1358" s="427"/>
      <c r="BO1358" s="427"/>
      <c r="BP1358" s="427"/>
      <c r="BQ1358" s="427"/>
      <c r="BR1358" s="427"/>
      <c r="BS1358" s="427"/>
      <c r="BT1358" s="427"/>
      <c r="BU1358" s="427"/>
      <c r="BV1358" s="427"/>
      <c r="BW1358" s="427"/>
      <c r="BX1358" s="427"/>
      <c r="BY1358" s="427"/>
      <c r="BZ1358" s="427"/>
      <c r="CA1358" s="427"/>
      <c r="CB1358" s="427"/>
      <c r="CC1358" s="427"/>
      <c r="CD1358" s="427"/>
      <c r="CE1358" s="427"/>
      <c r="CF1358" s="427"/>
      <c r="CG1358" s="427"/>
      <c r="CH1358" s="427"/>
      <c r="CI1358" s="427"/>
      <c r="CJ1358" s="427"/>
      <c r="CK1358" s="427"/>
      <c r="CL1358" s="427"/>
      <c r="CM1358" s="427"/>
    </row>
    <row r="1359">
      <c r="AD1359" s="427"/>
      <c r="AE1359" s="427"/>
      <c r="AF1359" s="427"/>
      <c r="AG1359" s="427"/>
      <c r="AH1359" s="427"/>
      <c r="AI1359" s="427"/>
      <c r="AJ1359" s="427"/>
      <c r="AK1359" s="427"/>
      <c r="AL1359" s="427"/>
      <c r="AM1359" s="427"/>
      <c r="AN1359" s="427"/>
      <c r="AO1359" s="427"/>
      <c r="AP1359" s="427"/>
      <c r="AQ1359" s="427"/>
      <c r="AR1359" s="427"/>
      <c r="AS1359" s="427"/>
      <c r="AT1359" s="427"/>
      <c r="AU1359" s="427"/>
      <c r="AV1359" s="427"/>
      <c r="AW1359" s="427"/>
      <c r="AX1359" s="427"/>
      <c r="AY1359" s="427"/>
      <c r="AZ1359" s="427"/>
      <c r="BA1359" s="427"/>
      <c r="BB1359" s="427"/>
      <c r="BC1359" s="427"/>
      <c r="BD1359" s="427"/>
      <c r="BE1359" s="427"/>
      <c r="BF1359" s="427"/>
      <c r="BG1359" s="427"/>
      <c r="BH1359" s="427"/>
      <c r="BI1359" s="427"/>
      <c r="BJ1359" s="427"/>
      <c r="BK1359" s="427"/>
      <c r="BL1359" s="427"/>
      <c r="BM1359" s="427"/>
      <c r="BN1359" s="427"/>
      <c r="BO1359" s="427"/>
      <c r="BP1359" s="427"/>
      <c r="BQ1359" s="427"/>
      <c r="BR1359" s="427"/>
      <c r="BS1359" s="427"/>
      <c r="BT1359" s="427"/>
      <c r="BU1359" s="427"/>
      <c r="BV1359" s="427"/>
      <c r="BW1359" s="427"/>
      <c r="BX1359" s="427"/>
      <c r="BY1359" s="427"/>
      <c r="BZ1359" s="427"/>
      <c r="CA1359" s="427"/>
      <c r="CB1359" s="427"/>
      <c r="CC1359" s="427"/>
      <c r="CD1359" s="427"/>
      <c r="CE1359" s="427"/>
      <c r="CF1359" s="427"/>
      <c r="CG1359" s="427"/>
      <c r="CH1359" s="427"/>
      <c r="CI1359" s="427"/>
      <c r="CJ1359" s="427"/>
      <c r="CK1359" s="427"/>
      <c r="CL1359" s="427"/>
      <c r="CM1359" s="427"/>
    </row>
    <row r="1360">
      <c r="AD1360" s="427"/>
      <c r="AE1360" s="427"/>
      <c r="AF1360" s="427"/>
      <c r="AG1360" s="427"/>
      <c r="AH1360" s="427"/>
      <c r="AI1360" s="427"/>
      <c r="AJ1360" s="427"/>
      <c r="AK1360" s="427"/>
      <c r="AL1360" s="427"/>
      <c r="AM1360" s="427"/>
      <c r="AN1360" s="427"/>
      <c r="AO1360" s="427"/>
      <c r="AP1360" s="427"/>
      <c r="AQ1360" s="427"/>
      <c r="AR1360" s="427"/>
      <c r="AS1360" s="427"/>
      <c r="AT1360" s="427"/>
      <c r="AU1360" s="427"/>
      <c r="AV1360" s="427"/>
      <c r="AW1360" s="427"/>
      <c r="AX1360" s="427"/>
      <c r="AY1360" s="427"/>
      <c r="AZ1360" s="427"/>
      <c r="BA1360" s="427"/>
      <c r="BB1360" s="427"/>
      <c r="BC1360" s="427"/>
      <c r="BD1360" s="427"/>
      <c r="BE1360" s="427"/>
      <c r="BF1360" s="427"/>
      <c r="BG1360" s="427"/>
      <c r="BH1360" s="427"/>
      <c r="BI1360" s="427"/>
      <c r="BJ1360" s="427"/>
      <c r="BK1360" s="427"/>
      <c r="BL1360" s="427"/>
      <c r="BM1360" s="427"/>
      <c r="BN1360" s="427"/>
      <c r="BO1360" s="427"/>
      <c r="BP1360" s="427"/>
      <c r="BQ1360" s="427"/>
      <c r="BR1360" s="427"/>
      <c r="BS1360" s="427"/>
      <c r="BT1360" s="427"/>
      <c r="BU1360" s="427"/>
      <c r="BV1360" s="427"/>
      <c r="BW1360" s="427"/>
      <c r="BX1360" s="427"/>
      <c r="BY1360" s="427"/>
      <c r="BZ1360" s="427"/>
      <c r="CA1360" s="427"/>
      <c r="CB1360" s="427"/>
      <c r="CC1360" s="427"/>
      <c r="CD1360" s="427"/>
      <c r="CE1360" s="427"/>
      <c r="CF1360" s="427"/>
      <c r="CG1360" s="427"/>
      <c r="CH1360" s="427"/>
      <c r="CI1360" s="427"/>
      <c r="CJ1360" s="427"/>
      <c r="CK1360" s="427"/>
      <c r="CL1360" s="427"/>
      <c r="CM1360" s="427"/>
    </row>
    <row r="1361">
      <c r="AD1361" s="427"/>
      <c r="AE1361" s="427"/>
      <c r="AF1361" s="427"/>
      <c r="AG1361" s="427"/>
      <c r="AH1361" s="427"/>
      <c r="AI1361" s="427"/>
      <c r="AJ1361" s="427"/>
      <c r="AK1361" s="427"/>
      <c r="AL1361" s="427"/>
      <c r="AM1361" s="427"/>
      <c r="AN1361" s="427"/>
      <c r="AO1361" s="427"/>
      <c r="AP1361" s="427"/>
      <c r="AQ1361" s="427"/>
      <c r="AR1361" s="427"/>
      <c r="AS1361" s="427"/>
      <c r="AT1361" s="427"/>
      <c r="AU1361" s="427"/>
      <c r="AV1361" s="427"/>
      <c r="AW1361" s="427"/>
      <c r="AX1361" s="427"/>
      <c r="AY1361" s="427"/>
      <c r="AZ1361" s="427"/>
      <c r="BA1361" s="427"/>
      <c r="BB1361" s="427"/>
      <c r="BC1361" s="427"/>
      <c r="BD1361" s="427"/>
      <c r="BE1361" s="427"/>
      <c r="BF1361" s="427"/>
      <c r="BG1361" s="427"/>
      <c r="BH1361" s="427"/>
      <c r="BI1361" s="427"/>
      <c r="BJ1361" s="427"/>
      <c r="BK1361" s="427"/>
      <c r="BL1361" s="427"/>
      <c r="BM1361" s="427"/>
      <c r="BN1361" s="427"/>
      <c r="BO1361" s="427"/>
      <c r="BP1361" s="427"/>
      <c r="BQ1361" s="427"/>
      <c r="BR1361" s="427"/>
      <c r="BS1361" s="427"/>
      <c r="BT1361" s="427"/>
      <c r="BU1361" s="427"/>
      <c r="BV1361" s="427"/>
      <c r="BW1361" s="427"/>
      <c r="BX1361" s="427"/>
      <c r="BY1361" s="427"/>
      <c r="BZ1361" s="427"/>
      <c r="CA1361" s="427"/>
      <c r="CB1361" s="427"/>
      <c r="CC1361" s="427"/>
      <c r="CD1361" s="427"/>
      <c r="CE1361" s="427"/>
      <c r="CF1361" s="427"/>
      <c r="CG1361" s="427"/>
      <c r="CH1361" s="427"/>
      <c r="CI1361" s="427"/>
      <c r="CJ1361" s="427"/>
      <c r="CK1361" s="427"/>
      <c r="CL1361" s="427"/>
      <c r="CM1361" s="427"/>
    </row>
    <row r="1362">
      <c r="AD1362" s="427"/>
      <c r="AE1362" s="427"/>
      <c r="AF1362" s="427"/>
      <c r="AG1362" s="427"/>
      <c r="AH1362" s="427"/>
      <c r="AI1362" s="427"/>
      <c r="AJ1362" s="427"/>
      <c r="AK1362" s="427"/>
      <c r="AL1362" s="427"/>
      <c r="AM1362" s="427"/>
      <c r="AN1362" s="427"/>
      <c r="AO1362" s="427"/>
      <c r="AP1362" s="427"/>
      <c r="AQ1362" s="427"/>
      <c r="AR1362" s="427"/>
      <c r="AS1362" s="427"/>
      <c r="AT1362" s="427"/>
      <c r="AU1362" s="427"/>
      <c r="AV1362" s="427"/>
      <c r="AW1362" s="427"/>
      <c r="AX1362" s="427"/>
      <c r="AY1362" s="427"/>
      <c r="AZ1362" s="427"/>
      <c r="BA1362" s="427"/>
      <c r="BB1362" s="427"/>
      <c r="BC1362" s="427"/>
      <c r="BD1362" s="427"/>
      <c r="BE1362" s="427"/>
      <c r="BF1362" s="427"/>
      <c r="BG1362" s="427"/>
      <c r="BH1362" s="427"/>
      <c r="BI1362" s="427"/>
      <c r="BJ1362" s="427"/>
      <c r="BK1362" s="427"/>
      <c r="BL1362" s="427"/>
      <c r="BM1362" s="427"/>
      <c r="BN1362" s="427"/>
      <c r="BO1362" s="427"/>
      <c r="BP1362" s="427"/>
      <c r="BQ1362" s="427"/>
      <c r="BR1362" s="427"/>
      <c r="BS1362" s="427"/>
      <c r="BT1362" s="427"/>
      <c r="BU1362" s="427"/>
      <c r="BV1362" s="427"/>
      <c r="BW1362" s="427"/>
      <c r="BX1362" s="427"/>
      <c r="BY1362" s="427"/>
      <c r="BZ1362" s="427"/>
      <c r="CA1362" s="427"/>
      <c r="CB1362" s="427"/>
      <c r="CC1362" s="427"/>
      <c r="CD1362" s="427"/>
      <c r="CE1362" s="427"/>
      <c r="CF1362" s="427"/>
      <c r="CG1362" s="427"/>
      <c r="CH1362" s="427"/>
      <c r="CI1362" s="427"/>
      <c r="CJ1362" s="427"/>
      <c r="CK1362" s="427"/>
      <c r="CL1362" s="427"/>
      <c r="CM1362" s="427"/>
    </row>
    <row r="1363">
      <c r="AD1363" s="427"/>
      <c r="AE1363" s="427"/>
      <c r="AF1363" s="427"/>
      <c r="AG1363" s="427"/>
      <c r="AH1363" s="427"/>
      <c r="AI1363" s="427"/>
      <c r="AJ1363" s="427"/>
      <c r="AK1363" s="427"/>
      <c r="AL1363" s="427"/>
      <c r="AM1363" s="427"/>
      <c r="AN1363" s="427"/>
      <c r="AO1363" s="427"/>
      <c r="AP1363" s="427"/>
      <c r="AQ1363" s="427"/>
      <c r="AR1363" s="427"/>
      <c r="AS1363" s="427"/>
      <c r="AT1363" s="427"/>
      <c r="AU1363" s="427"/>
      <c r="AV1363" s="427"/>
      <c r="AW1363" s="427"/>
      <c r="AX1363" s="427"/>
      <c r="AY1363" s="427"/>
      <c r="AZ1363" s="427"/>
      <c r="BA1363" s="427"/>
      <c r="BB1363" s="427"/>
      <c r="BC1363" s="427"/>
      <c r="BD1363" s="427"/>
      <c r="BE1363" s="427"/>
      <c r="BF1363" s="427"/>
      <c r="BG1363" s="427"/>
      <c r="BH1363" s="427"/>
      <c r="BI1363" s="427"/>
      <c r="BJ1363" s="427"/>
      <c r="BK1363" s="427"/>
      <c r="BL1363" s="427"/>
      <c r="BM1363" s="427"/>
      <c r="BN1363" s="427"/>
      <c r="BO1363" s="427"/>
      <c r="BP1363" s="427"/>
      <c r="BQ1363" s="427"/>
      <c r="BR1363" s="427"/>
      <c r="BS1363" s="427"/>
      <c r="BT1363" s="427"/>
      <c r="BU1363" s="427"/>
      <c r="BV1363" s="427"/>
      <c r="BW1363" s="427"/>
      <c r="BX1363" s="427"/>
      <c r="BY1363" s="427"/>
      <c r="BZ1363" s="427"/>
      <c r="CA1363" s="427"/>
      <c r="CB1363" s="427"/>
      <c r="CC1363" s="427"/>
      <c r="CD1363" s="427"/>
      <c r="CE1363" s="427"/>
      <c r="CF1363" s="427"/>
      <c r="CG1363" s="427"/>
      <c r="CH1363" s="427"/>
      <c r="CI1363" s="427"/>
      <c r="CJ1363" s="427"/>
      <c r="CK1363" s="427"/>
      <c r="CL1363" s="427"/>
      <c r="CM1363" s="427"/>
    </row>
    <row r="1364">
      <c r="AD1364" s="427"/>
      <c r="AE1364" s="427"/>
      <c r="AF1364" s="427"/>
      <c r="AG1364" s="427"/>
      <c r="AH1364" s="427"/>
      <c r="AI1364" s="427"/>
      <c r="AJ1364" s="427"/>
      <c r="AK1364" s="427"/>
      <c r="AL1364" s="427"/>
      <c r="AM1364" s="427"/>
      <c r="AN1364" s="427"/>
      <c r="AO1364" s="427"/>
      <c r="AP1364" s="427"/>
      <c r="AQ1364" s="427"/>
      <c r="AR1364" s="427"/>
      <c r="AS1364" s="427"/>
      <c r="AT1364" s="427"/>
      <c r="AU1364" s="427"/>
      <c r="AV1364" s="427"/>
      <c r="AW1364" s="427"/>
      <c r="AX1364" s="427"/>
      <c r="AY1364" s="427"/>
      <c r="AZ1364" s="427"/>
      <c r="BA1364" s="427"/>
      <c r="BB1364" s="427"/>
      <c r="BC1364" s="427"/>
      <c r="BD1364" s="427"/>
      <c r="BE1364" s="427"/>
      <c r="BF1364" s="427"/>
      <c r="BG1364" s="427"/>
      <c r="BH1364" s="427"/>
      <c r="BI1364" s="427"/>
      <c r="BJ1364" s="427"/>
      <c r="BK1364" s="427"/>
      <c r="BL1364" s="427"/>
      <c r="BM1364" s="427"/>
      <c r="BN1364" s="427"/>
      <c r="BO1364" s="427"/>
      <c r="BP1364" s="427"/>
      <c r="BQ1364" s="427"/>
      <c r="BR1364" s="427"/>
      <c r="BS1364" s="427"/>
      <c r="BT1364" s="427"/>
      <c r="BU1364" s="427"/>
      <c r="BV1364" s="427"/>
      <c r="BW1364" s="427"/>
      <c r="BX1364" s="427"/>
      <c r="BY1364" s="427"/>
      <c r="BZ1364" s="427"/>
      <c r="CA1364" s="427"/>
      <c r="CB1364" s="427"/>
      <c r="CC1364" s="427"/>
      <c r="CD1364" s="427"/>
      <c r="CE1364" s="427"/>
      <c r="CF1364" s="427"/>
      <c r="CG1364" s="427"/>
      <c r="CH1364" s="427"/>
      <c r="CI1364" s="427"/>
      <c r="CJ1364" s="427"/>
      <c r="CK1364" s="427"/>
      <c r="CL1364" s="427"/>
      <c r="CM1364" s="427"/>
    </row>
    <row r="1365">
      <c r="AD1365" s="427"/>
      <c r="AE1365" s="427"/>
      <c r="AF1365" s="427"/>
      <c r="AG1365" s="427"/>
      <c r="AH1365" s="427"/>
      <c r="AI1365" s="427"/>
      <c r="AJ1365" s="427"/>
      <c r="AK1365" s="427"/>
      <c r="AL1365" s="427"/>
      <c r="AM1365" s="427"/>
      <c r="AN1365" s="427"/>
      <c r="AO1365" s="427"/>
      <c r="AP1365" s="427"/>
      <c r="AQ1365" s="427"/>
      <c r="AR1365" s="427"/>
      <c r="AS1365" s="427"/>
      <c r="AT1365" s="427"/>
      <c r="AU1365" s="427"/>
      <c r="AV1365" s="427"/>
      <c r="AW1365" s="427"/>
      <c r="AX1365" s="427"/>
      <c r="AY1365" s="427"/>
      <c r="AZ1365" s="427"/>
      <c r="BA1365" s="427"/>
      <c r="BB1365" s="427"/>
      <c r="BC1365" s="427"/>
      <c r="BD1365" s="427"/>
      <c r="BE1365" s="427"/>
      <c r="BF1365" s="427"/>
      <c r="BG1365" s="427"/>
      <c r="BH1365" s="427"/>
      <c r="BI1365" s="427"/>
      <c r="BJ1365" s="427"/>
      <c r="BK1365" s="427"/>
      <c r="BL1365" s="427"/>
      <c r="BM1365" s="427"/>
      <c r="BN1365" s="427"/>
      <c r="BO1365" s="427"/>
      <c r="BP1365" s="427"/>
      <c r="BQ1365" s="427"/>
      <c r="BR1365" s="427"/>
      <c r="BS1365" s="427"/>
      <c r="BT1365" s="427"/>
      <c r="BU1365" s="427"/>
      <c r="BV1365" s="427"/>
      <c r="BW1365" s="427"/>
      <c r="BX1365" s="427"/>
      <c r="BY1365" s="427"/>
      <c r="BZ1365" s="427"/>
      <c r="CA1365" s="427"/>
      <c r="CB1365" s="427"/>
      <c r="CC1365" s="427"/>
      <c r="CD1365" s="427"/>
      <c r="CE1365" s="427"/>
      <c r="CF1365" s="427"/>
      <c r="CG1365" s="427"/>
      <c r="CH1365" s="427"/>
      <c r="CI1365" s="427"/>
      <c r="CJ1365" s="427"/>
      <c r="CK1365" s="427"/>
      <c r="CL1365" s="427"/>
      <c r="CM1365" s="427"/>
    </row>
    <row r="1366">
      <c r="AD1366" s="427"/>
      <c r="AE1366" s="427"/>
      <c r="AF1366" s="427"/>
      <c r="AG1366" s="427"/>
      <c r="AH1366" s="427"/>
      <c r="AI1366" s="427"/>
      <c r="AJ1366" s="427"/>
      <c r="AK1366" s="427"/>
      <c r="AL1366" s="427"/>
      <c r="AM1366" s="427"/>
      <c r="AN1366" s="427"/>
      <c r="AO1366" s="427"/>
      <c r="AP1366" s="427"/>
      <c r="AQ1366" s="427"/>
      <c r="AR1366" s="427"/>
      <c r="AS1366" s="427"/>
      <c r="AT1366" s="427"/>
      <c r="AU1366" s="427"/>
      <c r="AV1366" s="427"/>
      <c r="AW1366" s="427"/>
      <c r="AX1366" s="427"/>
      <c r="AY1366" s="427"/>
      <c r="AZ1366" s="427"/>
      <c r="BA1366" s="427"/>
      <c r="BB1366" s="427"/>
      <c r="BC1366" s="427"/>
      <c r="BD1366" s="427"/>
      <c r="BE1366" s="427"/>
      <c r="BF1366" s="427"/>
      <c r="BG1366" s="427"/>
      <c r="BH1366" s="427"/>
      <c r="BI1366" s="427"/>
      <c r="BJ1366" s="427"/>
      <c r="BK1366" s="427"/>
      <c r="BL1366" s="427"/>
      <c r="BM1366" s="427"/>
      <c r="BN1366" s="427"/>
      <c r="BO1366" s="427"/>
      <c r="BP1366" s="427"/>
      <c r="BQ1366" s="427"/>
      <c r="BR1366" s="427"/>
      <c r="BS1366" s="427"/>
      <c r="BT1366" s="427"/>
      <c r="BU1366" s="427"/>
      <c r="BV1366" s="427"/>
      <c r="BW1366" s="427"/>
      <c r="BX1366" s="427"/>
      <c r="BY1366" s="427"/>
      <c r="BZ1366" s="427"/>
      <c r="CA1366" s="427"/>
      <c r="CB1366" s="427"/>
      <c r="CC1366" s="427"/>
      <c r="CD1366" s="427"/>
      <c r="CE1366" s="427"/>
      <c r="CF1366" s="427"/>
      <c r="CG1366" s="427"/>
      <c r="CH1366" s="427"/>
      <c r="CI1366" s="427"/>
      <c r="CJ1366" s="427"/>
      <c r="CK1366" s="427"/>
      <c r="CL1366" s="427"/>
      <c r="CM1366" s="427"/>
    </row>
    <row r="1367">
      <c r="AD1367" s="427"/>
      <c r="AE1367" s="427"/>
      <c r="AF1367" s="427"/>
      <c r="AG1367" s="427"/>
      <c r="AH1367" s="427"/>
      <c r="AI1367" s="427"/>
      <c r="AJ1367" s="427"/>
      <c r="AK1367" s="427"/>
      <c r="AL1367" s="427"/>
      <c r="AM1367" s="427"/>
      <c r="AN1367" s="427"/>
      <c r="AO1367" s="427"/>
      <c r="AP1367" s="427"/>
      <c r="AQ1367" s="427"/>
      <c r="AR1367" s="427"/>
      <c r="AS1367" s="427"/>
      <c r="AT1367" s="427"/>
      <c r="AU1367" s="427"/>
      <c r="AV1367" s="427"/>
      <c r="AW1367" s="427"/>
      <c r="AX1367" s="427"/>
      <c r="AY1367" s="427"/>
      <c r="AZ1367" s="427"/>
      <c r="BA1367" s="427"/>
      <c r="BB1367" s="427"/>
      <c r="BC1367" s="427"/>
      <c r="BD1367" s="427"/>
      <c r="BE1367" s="427"/>
      <c r="BF1367" s="427"/>
      <c r="BG1367" s="427"/>
      <c r="BH1367" s="427"/>
      <c r="BI1367" s="427"/>
      <c r="BJ1367" s="427"/>
      <c r="BK1367" s="427"/>
      <c r="BL1367" s="427"/>
      <c r="BM1367" s="427"/>
      <c r="BN1367" s="427"/>
      <c r="BO1367" s="427"/>
      <c r="BP1367" s="427"/>
      <c r="BQ1367" s="427"/>
      <c r="BR1367" s="427"/>
      <c r="BS1367" s="427"/>
      <c r="BT1367" s="427"/>
      <c r="BU1367" s="427"/>
      <c r="BV1367" s="427"/>
      <c r="BW1367" s="427"/>
      <c r="BX1367" s="427"/>
      <c r="BY1367" s="427"/>
      <c r="BZ1367" s="427"/>
      <c r="CA1367" s="427"/>
      <c r="CB1367" s="427"/>
      <c r="CC1367" s="427"/>
      <c r="CD1367" s="427"/>
      <c r="CE1367" s="427"/>
      <c r="CF1367" s="427"/>
      <c r="CG1367" s="427"/>
      <c r="CH1367" s="427"/>
      <c r="CI1367" s="427"/>
      <c r="CJ1367" s="427"/>
      <c r="CK1367" s="427"/>
      <c r="CL1367" s="427"/>
      <c r="CM1367" s="427"/>
    </row>
    <row r="1368">
      <c r="AD1368" s="427"/>
      <c r="AE1368" s="427"/>
      <c r="AF1368" s="427"/>
      <c r="AG1368" s="427"/>
      <c r="AH1368" s="427"/>
      <c r="AI1368" s="427"/>
      <c r="AJ1368" s="427"/>
      <c r="AK1368" s="427"/>
      <c r="AL1368" s="427"/>
      <c r="AM1368" s="427"/>
      <c r="AN1368" s="427"/>
      <c r="AO1368" s="427"/>
      <c r="AP1368" s="427"/>
      <c r="AQ1368" s="427"/>
      <c r="AR1368" s="427"/>
      <c r="AS1368" s="427"/>
      <c r="AT1368" s="427"/>
      <c r="AU1368" s="427"/>
      <c r="AV1368" s="427"/>
      <c r="AW1368" s="427"/>
      <c r="AX1368" s="427"/>
      <c r="AY1368" s="427"/>
      <c r="AZ1368" s="427"/>
      <c r="BA1368" s="427"/>
      <c r="BB1368" s="427"/>
      <c r="BC1368" s="427"/>
      <c r="BD1368" s="427"/>
      <c r="BE1368" s="427"/>
      <c r="BF1368" s="427"/>
      <c r="BG1368" s="427"/>
      <c r="BH1368" s="427"/>
      <c r="BI1368" s="427"/>
      <c r="BJ1368" s="427"/>
      <c r="BK1368" s="427"/>
      <c r="BL1368" s="427"/>
      <c r="BM1368" s="427"/>
      <c r="BN1368" s="427"/>
      <c r="BO1368" s="427"/>
      <c r="BP1368" s="427"/>
      <c r="BQ1368" s="427"/>
      <c r="BR1368" s="427"/>
      <c r="BS1368" s="427"/>
      <c r="BT1368" s="427"/>
      <c r="BU1368" s="427"/>
      <c r="BV1368" s="427"/>
      <c r="BW1368" s="427"/>
      <c r="BX1368" s="427"/>
      <c r="BY1368" s="427"/>
      <c r="BZ1368" s="427"/>
      <c r="CA1368" s="427"/>
      <c r="CB1368" s="427"/>
      <c r="CC1368" s="427"/>
      <c r="CD1368" s="427"/>
      <c r="CE1368" s="427"/>
      <c r="CF1368" s="427"/>
      <c r="CG1368" s="427"/>
      <c r="CH1368" s="427"/>
      <c r="CI1368" s="427"/>
      <c r="CJ1368" s="427"/>
      <c r="CK1368" s="427"/>
      <c r="CL1368" s="427"/>
      <c r="CM1368" s="427"/>
    </row>
    <row r="1369">
      <c r="AD1369" s="427"/>
      <c r="AE1369" s="427"/>
      <c r="AF1369" s="427"/>
      <c r="AG1369" s="427"/>
      <c r="AH1369" s="427"/>
      <c r="AI1369" s="427"/>
      <c r="AJ1369" s="427"/>
      <c r="AK1369" s="427"/>
      <c r="AL1369" s="427"/>
      <c r="AM1369" s="427"/>
      <c r="AN1369" s="427"/>
      <c r="AO1369" s="427"/>
      <c r="AP1369" s="427"/>
      <c r="AQ1369" s="427"/>
      <c r="AR1369" s="427"/>
      <c r="AS1369" s="427"/>
      <c r="AT1369" s="427"/>
      <c r="AU1369" s="427"/>
      <c r="AV1369" s="427"/>
      <c r="AW1369" s="427"/>
      <c r="AX1369" s="427"/>
      <c r="AY1369" s="427"/>
      <c r="AZ1369" s="427"/>
      <c r="BA1369" s="427"/>
      <c r="BB1369" s="427"/>
      <c r="BC1369" s="427"/>
      <c r="BD1369" s="427"/>
      <c r="BE1369" s="427"/>
      <c r="BF1369" s="427"/>
      <c r="BG1369" s="427"/>
      <c r="BH1369" s="427"/>
      <c r="BI1369" s="427"/>
      <c r="BJ1369" s="427"/>
      <c r="BK1369" s="427"/>
      <c r="BL1369" s="427"/>
      <c r="BM1369" s="427"/>
      <c r="BN1369" s="427"/>
      <c r="BO1369" s="427"/>
      <c r="BP1369" s="427"/>
      <c r="BQ1369" s="427"/>
      <c r="BR1369" s="427"/>
      <c r="BS1369" s="427"/>
      <c r="BT1369" s="427"/>
      <c r="BU1369" s="427"/>
      <c r="BV1369" s="427"/>
      <c r="BW1369" s="427"/>
      <c r="BX1369" s="427"/>
      <c r="BY1369" s="427"/>
      <c r="BZ1369" s="427"/>
      <c r="CA1369" s="427"/>
      <c r="CB1369" s="427"/>
      <c r="CC1369" s="427"/>
      <c r="CD1369" s="427"/>
      <c r="CE1369" s="427"/>
      <c r="CF1369" s="427"/>
      <c r="CG1369" s="427"/>
      <c r="CH1369" s="427"/>
      <c r="CI1369" s="427"/>
      <c r="CJ1369" s="427"/>
      <c r="CK1369" s="427"/>
      <c r="CL1369" s="427"/>
      <c r="CM1369" s="427"/>
    </row>
    <row r="1370">
      <c r="AD1370" s="427"/>
      <c r="AE1370" s="427"/>
      <c r="AF1370" s="427"/>
      <c r="AG1370" s="427"/>
      <c r="AH1370" s="427"/>
      <c r="AI1370" s="427"/>
      <c r="AJ1370" s="427"/>
      <c r="AK1370" s="427"/>
      <c r="AL1370" s="427"/>
      <c r="AM1370" s="427"/>
      <c r="AN1370" s="427"/>
      <c r="AO1370" s="427"/>
      <c r="AP1370" s="427"/>
      <c r="AQ1370" s="427"/>
      <c r="AR1370" s="427"/>
      <c r="AS1370" s="427"/>
      <c r="AT1370" s="427"/>
      <c r="AU1370" s="427"/>
      <c r="AV1370" s="427"/>
      <c r="AW1370" s="427"/>
      <c r="AX1370" s="427"/>
      <c r="AY1370" s="427"/>
      <c r="AZ1370" s="427"/>
      <c r="BA1370" s="427"/>
      <c r="BB1370" s="427"/>
      <c r="BC1370" s="427"/>
      <c r="BD1370" s="427"/>
      <c r="BE1370" s="427"/>
      <c r="BF1370" s="427"/>
      <c r="BG1370" s="427"/>
      <c r="BH1370" s="427"/>
      <c r="BI1370" s="427"/>
      <c r="BJ1370" s="427"/>
      <c r="BK1370" s="427"/>
      <c r="BL1370" s="427"/>
      <c r="BM1370" s="427"/>
      <c r="BN1370" s="427"/>
      <c r="BO1370" s="427"/>
      <c r="BP1370" s="427"/>
      <c r="BQ1370" s="427"/>
      <c r="BR1370" s="427"/>
      <c r="BS1370" s="427"/>
      <c r="BT1370" s="427"/>
      <c r="BU1370" s="427"/>
      <c r="BV1370" s="427"/>
      <c r="BW1370" s="427"/>
      <c r="BX1370" s="427"/>
      <c r="BY1370" s="427"/>
      <c r="BZ1370" s="427"/>
      <c r="CA1370" s="427"/>
      <c r="CB1370" s="427"/>
      <c r="CC1370" s="427"/>
      <c r="CD1370" s="427"/>
      <c r="CE1370" s="427"/>
      <c r="CF1370" s="427"/>
      <c r="CG1370" s="427"/>
      <c r="CH1370" s="427"/>
      <c r="CI1370" s="427"/>
      <c r="CJ1370" s="427"/>
      <c r="CK1370" s="427"/>
      <c r="CL1370" s="427"/>
      <c r="CM1370" s="427"/>
    </row>
    <row r="1371">
      <c r="AD1371" s="427"/>
      <c r="AE1371" s="427"/>
      <c r="AF1371" s="427"/>
      <c r="AG1371" s="427"/>
      <c r="AH1371" s="427"/>
      <c r="AI1371" s="427"/>
      <c r="AJ1371" s="427"/>
      <c r="AK1371" s="427"/>
      <c r="AL1371" s="427"/>
      <c r="AM1371" s="427"/>
      <c r="AN1371" s="427"/>
      <c r="AO1371" s="427"/>
      <c r="AP1371" s="427"/>
      <c r="AQ1371" s="427"/>
      <c r="AR1371" s="427"/>
      <c r="AS1371" s="427"/>
      <c r="AT1371" s="427"/>
      <c r="AU1371" s="427"/>
      <c r="AV1371" s="427"/>
      <c r="AW1371" s="427"/>
      <c r="AX1371" s="427"/>
      <c r="AY1371" s="427"/>
      <c r="AZ1371" s="427"/>
      <c r="BA1371" s="427"/>
      <c r="BB1371" s="427"/>
      <c r="BC1371" s="427"/>
      <c r="BD1371" s="427"/>
      <c r="BE1371" s="427"/>
      <c r="BF1371" s="427"/>
      <c r="BG1371" s="427"/>
      <c r="BH1371" s="427"/>
      <c r="BI1371" s="427"/>
      <c r="BJ1371" s="427"/>
      <c r="BK1371" s="427"/>
      <c r="BL1371" s="427"/>
      <c r="BM1371" s="427"/>
      <c r="BN1371" s="427"/>
      <c r="BO1371" s="427"/>
      <c r="BP1371" s="427"/>
      <c r="BQ1371" s="427"/>
      <c r="BR1371" s="427"/>
      <c r="BS1371" s="427"/>
      <c r="BT1371" s="427"/>
      <c r="BU1371" s="427"/>
      <c r="BV1371" s="427"/>
      <c r="BW1371" s="427"/>
      <c r="BX1371" s="427"/>
      <c r="BY1371" s="427"/>
      <c r="BZ1371" s="427"/>
      <c r="CA1371" s="427"/>
      <c r="CB1371" s="427"/>
      <c r="CC1371" s="427"/>
      <c r="CD1371" s="427"/>
      <c r="CE1371" s="427"/>
      <c r="CF1371" s="427"/>
      <c r="CG1371" s="427"/>
      <c r="CH1371" s="427"/>
      <c r="CI1371" s="427"/>
      <c r="CJ1371" s="427"/>
      <c r="CK1371" s="427"/>
      <c r="CL1371" s="427"/>
      <c r="CM1371" s="427"/>
    </row>
    <row r="1372">
      <c r="AD1372" s="427"/>
      <c r="AE1372" s="427"/>
      <c r="AF1372" s="427"/>
      <c r="AG1372" s="427"/>
      <c r="AH1372" s="427"/>
      <c r="AI1372" s="427"/>
      <c r="AJ1372" s="427"/>
      <c r="AK1372" s="427"/>
      <c r="AL1372" s="427"/>
      <c r="AM1372" s="427"/>
      <c r="AN1372" s="427"/>
      <c r="AO1372" s="427"/>
      <c r="AP1372" s="427"/>
      <c r="AQ1372" s="427"/>
      <c r="AR1372" s="427"/>
      <c r="AS1372" s="427"/>
      <c r="AT1372" s="427"/>
      <c r="AU1372" s="427"/>
      <c r="AV1372" s="427"/>
      <c r="AW1372" s="427"/>
      <c r="AX1372" s="427"/>
      <c r="AY1372" s="427"/>
      <c r="AZ1372" s="427"/>
      <c r="BA1372" s="427"/>
      <c r="BB1372" s="427"/>
      <c r="BC1372" s="427"/>
      <c r="BD1372" s="427"/>
      <c r="BE1372" s="427"/>
      <c r="BF1372" s="427"/>
      <c r="BG1372" s="427"/>
      <c r="BH1372" s="427"/>
      <c r="BI1372" s="427"/>
      <c r="BJ1372" s="427"/>
      <c r="BK1372" s="427"/>
      <c r="BL1372" s="427"/>
      <c r="BM1372" s="427"/>
      <c r="BN1372" s="427"/>
      <c r="BO1372" s="427"/>
      <c r="BP1372" s="427"/>
      <c r="BQ1372" s="427"/>
      <c r="BR1372" s="427"/>
      <c r="BS1372" s="427"/>
      <c r="BT1372" s="427"/>
      <c r="BU1372" s="427"/>
      <c r="BV1372" s="427"/>
      <c r="BW1372" s="427"/>
      <c r="BX1372" s="427"/>
      <c r="BY1372" s="427"/>
      <c r="BZ1372" s="427"/>
      <c r="CA1372" s="427"/>
      <c r="CB1372" s="427"/>
      <c r="CC1372" s="427"/>
      <c r="CD1372" s="427"/>
      <c r="CE1372" s="427"/>
      <c r="CF1372" s="427"/>
      <c r="CG1372" s="427"/>
      <c r="CH1372" s="427"/>
      <c r="CI1372" s="427"/>
      <c r="CJ1372" s="427"/>
      <c r="CK1372" s="427"/>
      <c r="CL1372" s="427"/>
      <c r="CM1372" s="427"/>
    </row>
    <row r="1373">
      <c r="AD1373" s="427"/>
      <c r="AE1373" s="427"/>
      <c r="AF1373" s="427"/>
      <c r="AG1373" s="427"/>
      <c r="AH1373" s="427"/>
      <c r="AI1373" s="427"/>
      <c r="AJ1373" s="427"/>
      <c r="AK1373" s="427"/>
      <c r="AL1373" s="427"/>
      <c r="AM1373" s="427"/>
      <c r="AN1373" s="427"/>
      <c r="AO1373" s="427"/>
      <c r="AP1373" s="427"/>
      <c r="AQ1373" s="427"/>
      <c r="AR1373" s="427"/>
      <c r="AS1373" s="427"/>
      <c r="AT1373" s="427"/>
      <c r="AU1373" s="427"/>
      <c r="AV1373" s="427"/>
      <c r="AW1373" s="427"/>
      <c r="AX1373" s="427"/>
      <c r="AY1373" s="427"/>
      <c r="AZ1373" s="427"/>
      <c r="BA1373" s="427"/>
      <c r="BB1373" s="427"/>
      <c r="BC1373" s="427"/>
      <c r="BD1373" s="427"/>
      <c r="BE1373" s="427"/>
      <c r="BF1373" s="427"/>
      <c r="BG1373" s="427"/>
      <c r="BH1373" s="427"/>
      <c r="BI1373" s="427"/>
      <c r="BJ1373" s="427"/>
      <c r="BK1373" s="427"/>
      <c r="BL1373" s="427"/>
      <c r="BM1373" s="427"/>
      <c r="BN1373" s="427"/>
      <c r="BO1373" s="427"/>
      <c r="BP1373" s="427"/>
      <c r="BQ1373" s="427"/>
      <c r="BR1373" s="427"/>
      <c r="BS1373" s="427"/>
      <c r="BT1373" s="427"/>
      <c r="BU1373" s="427"/>
      <c r="BV1373" s="427"/>
      <c r="BW1373" s="427"/>
      <c r="BX1373" s="427"/>
      <c r="BY1373" s="427"/>
      <c r="BZ1373" s="427"/>
      <c r="CA1373" s="427"/>
      <c r="CB1373" s="427"/>
      <c r="CC1373" s="427"/>
      <c r="CD1373" s="427"/>
      <c r="CE1373" s="427"/>
      <c r="CF1373" s="427"/>
      <c r="CG1373" s="427"/>
      <c r="CH1373" s="427"/>
      <c r="CI1373" s="427"/>
      <c r="CJ1373" s="427"/>
      <c r="CK1373" s="427"/>
      <c r="CL1373" s="427"/>
      <c r="CM1373" s="427"/>
    </row>
    <row r="1374">
      <c r="AD1374" s="427"/>
      <c r="AE1374" s="427"/>
      <c r="AF1374" s="427"/>
      <c r="AG1374" s="427"/>
      <c r="AH1374" s="427"/>
      <c r="AI1374" s="427"/>
      <c r="AJ1374" s="427"/>
      <c r="AK1374" s="427"/>
      <c r="AL1374" s="427"/>
      <c r="AM1374" s="427"/>
      <c r="AN1374" s="427"/>
      <c r="AO1374" s="427"/>
      <c r="AP1374" s="427"/>
      <c r="AQ1374" s="427"/>
      <c r="AR1374" s="427"/>
      <c r="AS1374" s="427"/>
      <c r="AT1374" s="427"/>
      <c r="AU1374" s="427"/>
      <c r="AV1374" s="427"/>
      <c r="AW1374" s="427"/>
      <c r="AX1374" s="427"/>
      <c r="AY1374" s="427"/>
      <c r="AZ1374" s="427"/>
      <c r="BA1374" s="427"/>
      <c r="BB1374" s="427"/>
      <c r="BC1374" s="427"/>
      <c r="BD1374" s="427"/>
      <c r="BE1374" s="427"/>
      <c r="BF1374" s="427"/>
      <c r="BG1374" s="427"/>
      <c r="BH1374" s="427"/>
      <c r="BI1374" s="427"/>
      <c r="BJ1374" s="427"/>
      <c r="BK1374" s="427"/>
      <c r="BL1374" s="427"/>
      <c r="BM1374" s="427"/>
      <c r="BN1374" s="427"/>
      <c r="BO1374" s="427"/>
      <c r="BP1374" s="427"/>
      <c r="BQ1374" s="427"/>
      <c r="BR1374" s="427"/>
      <c r="BS1374" s="427"/>
      <c r="BT1374" s="427"/>
      <c r="BU1374" s="427"/>
      <c r="BV1374" s="427"/>
      <c r="BW1374" s="427"/>
      <c r="BX1374" s="427"/>
      <c r="BY1374" s="427"/>
      <c r="BZ1374" s="427"/>
      <c r="CA1374" s="427"/>
      <c r="CB1374" s="427"/>
      <c r="CC1374" s="427"/>
      <c r="CD1374" s="427"/>
      <c r="CE1374" s="427"/>
      <c r="CF1374" s="427"/>
      <c r="CG1374" s="427"/>
      <c r="CH1374" s="427"/>
      <c r="CI1374" s="427"/>
      <c r="CJ1374" s="427"/>
      <c r="CK1374" s="427"/>
      <c r="CL1374" s="427"/>
      <c r="CM1374" s="427"/>
    </row>
    <row r="1375">
      <c r="AD1375" s="427"/>
      <c r="AE1375" s="427"/>
      <c r="AF1375" s="427"/>
      <c r="AG1375" s="427"/>
      <c r="AH1375" s="427"/>
      <c r="AI1375" s="427"/>
      <c r="AJ1375" s="427"/>
      <c r="AK1375" s="427"/>
      <c r="AL1375" s="427"/>
      <c r="AM1375" s="427"/>
      <c r="AN1375" s="427"/>
      <c r="AO1375" s="427"/>
      <c r="AP1375" s="427"/>
      <c r="AQ1375" s="427"/>
      <c r="AR1375" s="427"/>
      <c r="AS1375" s="427"/>
      <c r="AT1375" s="427"/>
      <c r="AU1375" s="427"/>
      <c r="AV1375" s="427"/>
      <c r="AW1375" s="427"/>
      <c r="AX1375" s="427"/>
      <c r="AY1375" s="427"/>
      <c r="AZ1375" s="427"/>
      <c r="BA1375" s="427"/>
      <c r="BB1375" s="427"/>
      <c r="BC1375" s="427"/>
      <c r="BD1375" s="427"/>
      <c r="BE1375" s="427"/>
      <c r="BF1375" s="427"/>
      <c r="BG1375" s="427"/>
      <c r="BH1375" s="427"/>
      <c r="BI1375" s="427"/>
      <c r="BJ1375" s="427"/>
      <c r="BK1375" s="427"/>
      <c r="BL1375" s="427"/>
      <c r="BM1375" s="427"/>
      <c r="BN1375" s="427"/>
      <c r="BO1375" s="427"/>
      <c r="BP1375" s="427"/>
      <c r="BQ1375" s="427"/>
      <c r="BR1375" s="427"/>
      <c r="BS1375" s="427"/>
      <c r="BT1375" s="427"/>
      <c r="BU1375" s="427"/>
      <c r="BV1375" s="427"/>
      <c r="BW1375" s="427"/>
      <c r="BX1375" s="427"/>
      <c r="BY1375" s="427"/>
      <c r="BZ1375" s="427"/>
      <c r="CA1375" s="427"/>
      <c r="CB1375" s="427"/>
      <c r="CC1375" s="427"/>
      <c r="CD1375" s="427"/>
      <c r="CE1375" s="427"/>
      <c r="CF1375" s="427"/>
      <c r="CG1375" s="427"/>
      <c r="CH1375" s="427"/>
      <c r="CI1375" s="427"/>
      <c r="CJ1375" s="427"/>
      <c r="CK1375" s="427"/>
      <c r="CL1375" s="427"/>
      <c r="CM1375" s="427"/>
    </row>
    <row r="1376">
      <c r="AD1376" s="427"/>
      <c r="AE1376" s="427"/>
      <c r="AF1376" s="427"/>
      <c r="AG1376" s="427"/>
      <c r="AH1376" s="427"/>
      <c r="AI1376" s="427"/>
      <c r="AJ1376" s="427"/>
      <c r="AK1376" s="427"/>
      <c r="AL1376" s="427"/>
      <c r="AM1376" s="427"/>
      <c r="AN1376" s="427"/>
      <c r="AO1376" s="427"/>
      <c r="AP1376" s="427"/>
      <c r="AQ1376" s="427"/>
      <c r="AR1376" s="427"/>
      <c r="AS1376" s="427"/>
      <c r="AT1376" s="427"/>
      <c r="AU1376" s="427"/>
      <c r="AV1376" s="427"/>
      <c r="AW1376" s="427"/>
      <c r="AX1376" s="427"/>
      <c r="AY1376" s="427"/>
      <c r="AZ1376" s="427"/>
      <c r="BA1376" s="427"/>
      <c r="BB1376" s="427"/>
      <c r="BC1376" s="427"/>
      <c r="BD1376" s="427"/>
      <c r="BE1376" s="427"/>
      <c r="BF1376" s="427"/>
      <c r="BG1376" s="427"/>
      <c r="BH1376" s="427"/>
      <c r="BI1376" s="427"/>
      <c r="BJ1376" s="427"/>
      <c r="BK1376" s="427"/>
      <c r="BL1376" s="427"/>
      <c r="BM1376" s="427"/>
      <c r="BN1376" s="427"/>
      <c r="BO1376" s="427"/>
      <c r="BP1376" s="427"/>
      <c r="BQ1376" s="427"/>
      <c r="BR1376" s="427"/>
      <c r="BS1376" s="427"/>
      <c r="BT1376" s="427"/>
      <c r="BU1376" s="427"/>
      <c r="BV1376" s="427"/>
      <c r="BW1376" s="427"/>
      <c r="BX1376" s="427"/>
      <c r="BY1376" s="427"/>
      <c r="BZ1376" s="427"/>
      <c r="CA1376" s="427"/>
      <c r="CB1376" s="427"/>
      <c r="CC1376" s="427"/>
      <c r="CD1376" s="427"/>
      <c r="CE1376" s="427"/>
      <c r="CF1376" s="427"/>
      <c r="CG1376" s="427"/>
      <c r="CH1376" s="427"/>
      <c r="CI1376" s="427"/>
      <c r="CJ1376" s="427"/>
      <c r="CK1376" s="427"/>
      <c r="CL1376" s="427"/>
      <c r="CM1376" s="427"/>
    </row>
    <row r="1377">
      <c r="AD1377" s="427"/>
      <c r="AE1377" s="427"/>
      <c r="AF1377" s="427"/>
      <c r="AG1377" s="427"/>
      <c r="AH1377" s="427"/>
      <c r="AI1377" s="427"/>
      <c r="AJ1377" s="427"/>
      <c r="AK1377" s="427"/>
      <c r="AL1377" s="427"/>
      <c r="AM1377" s="427"/>
      <c r="AN1377" s="427"/>
      <c r="AO1377" s="427"/>
      <c r="AP1377" s="427"/>
      <c r="AQ1377" s="427"/>
      <c r="AR1377" s="427"/>
      <c r="AS1377" s="427"/>
      <c r="AT1377" s="427"/>
      <c r="AU1377" s="427"/>
      <c r="AV1377" s="427"/>
      <c r="AW1377" s="427"/>
      <c r="AX1377" s="427"/>
      <c r="AY1377" s="427"/>
      <c r="AZ1377" s="427"/>
      <c r="BA1377" s="427"/>
      <c r="BB1377" s="427"/>
      <c r="BC1377" s="427"/>
      <c r="BD1377" s="427"/>
      <c r="BE1377" s="427"/>
      <c r="BF1377" s="427"/>
      <c r="BG1377" s="427"/>
      <c r="BH1377" s="427"/>
      <c r="BI1377" s="427"/>
      <c r="BJ1377" s="427"/>
      <c r="BK1377" s="427"/>
      <c r="BL1377" s="427"/>
      <c r="BM1377" s="427"/>
      <c r="BN1377" s="427"/>
      <c r="BO1377" s="427"/>
      <c r="BP1377" s="427"/>
      <c r="BQ1377" s="427"/>
      <c r="BR1377" s="427"/>
      <c r="BS1377" s="427"/>
      <c r="BT1377" s="427"/>
      <c r="BU1377" s="427"/>
      <c r="BV1377" s="427"/>
      <c r="BW1377" s="427"/>
      <c r="BX1377" s="427"/>
      <c r="BY1377" s="427"/>
      <c r="BZ1377" s="427"/>
      <c r="CA1377" s="427"/>
      <c r="CB1377" s="427"/>
      <c r="CC1377" s="427"/>
      <c r="CD1377" s="427"/>
      <c r="CE1377" s="427"/>
      <c r="CF1377" s="427"/>
      <c r="CG1377" s="427"/>
      <c r="CH1377" s="427"/>
      <c r="CI1377" s="427"/>
      <c r="CJ1377" s="427"/>
      <c r="CK1377" s="427"/>
      <c r="CL1377" s="427"/>
      <c r="CM1377" s="427"/>
    </row>
    <row r="1378">
      <c r="AD1378" s="427"/>
      <c r="AE1378" s="427"/>
      <c r="AF1378" s="427"/>
      <c r="AG1378" s="427"/>
      <c r="AH1378" s="427"/>
      <c r="AI1378" s="427"/>
      <c r="AJ1378" s="427"/>
      <c r="AK1378" s="427"/>
      <c r="AL1378" s="427"/>
      <c r="AM1378" s="427"/>
      <c r="AN1378" s="427"/>
      <c r="AO1378" s="427"/>
      <c r="AP1378" s="427"/>
      <c r="AQ1378" s="427"/>
      <c r="AR1378" s="427"/>
      <c r="AS1378" s="427"/>
      <c r="AT1378" s="427"/>
      <c r="AU1378" s="427"/>
      <c r="AV1378" s="427"/>
      <c r="AW1378" s="427"/>
      <c r="AX1378" s="427"/>
      <c r="AY1378" s="427"/>
      <c r="AZ1378" s="427"/>
      <c r="BA1378" s="427"/>
      <c r="BB1378" s="427"/>
      <c r="BC1378" s="427"/>
      <c r="BD1378" s="427"/>
      <c r="BE1378" s="427"/>
      <c r="BF1378" s="427"/>
      <c r="BG1378" s="427"/>
      <c r="BH1378" s="427"/>
      <c r="BI1378" s="427"/>
      <c r="BJ1378" s="427"/>
      <c r="BK1378" s="427"/>
      <c r="BL1378" s="427"/>
      <c r="BM1378" s="427"/>
      <c r="BN1378" s="427"/>
      <c r="BO1378" s="427"/>
      <c r="BP1378" s="427"/>
      <c r="BQ1378" s="427"/>
      <c r="BR1378" s="427"/>
      <c r="BS1378" s="427"/>
      <c r="BT1378" s="427"/>
      <c r="BU1378" s="427"/>
      <c r="BV1378" s="427"/>
      <c r="BW1378" s="427"/>
      <c r="BX1378" s="427"/>
      <c r="BY1378" s="427"/>
      <c r="BZ1378" s="427"/>
      <c r="CA1378" s="427"/>
      <c r="CB1378" s="427"/>
      <c r="CC1378" s="427"/>
      <c r="CD1378" s="427"/>
      <c r="CE1378" s="427"/>
      <c r="CF1378" s="427"/>
      <c r="CG1378" s="427"/>
      <c r="CH1378" s="427"/>
      <c r="CI1378" s="427"/>
      <c r="CJ1378" s="427"/>
      <c r="CK1378" s="427"/>
      <c r="CL1378" s="427"/>
      <c r="CM1378" s="427"/>
    </row>
    <row r="1379">
      <c r="AD1379" s="427"/>
      <c r="AE1379" s="427"/>
      <c r="AF1379" s="427"/>
      <c r="AG1379" s="427"/>
      <c r="AH1379" s="427"/>
      <c r="AI1379" s="427"/>
      <c r="AJ1379" s="427"/>
      <c r="AK1379" s="427"/>
      <c r="AL1379" s="427"/>
      <c r="AM1379" s="427"/>
      <c r="AN1379" s="427"/>
      <c r="AO1379" s="427"/>
      <c r="AP1379" s="427"/>
      <c r="AQ1379" s="427"/>
      <c r="AR1379" s="427"/>
      <c r="AS1379" s="427"/>
      <c r="AT1379" s="427"/>
      <c r="AU1379" s="427"/>
      <c r="AV1379" s="427"/>
      <c r="AW1379" s="427"/>
      <c r="AX1379" s="427"/>
      <c r="AY1379" s="427"/>
      <c r="AZ1379" s="427"/>
      <c r="BA1379" s="427"/>
      <c r="BB1379" s="427"/>
      <c r="BC1379" s="427"/>
      <c r="BD1379" s="427"/>
      <c r="BE1379" s="427"/>
      <c r="BF1379" s="427"/>
      <c r="BG1379" s="427"/>
      <c r="BH1379" s="427"/>
      <c r="BI1379" s="427"/>
      <c r="BJ1379" s="427"/>
      <c r="BK1379" s="427"/>
      <c r="BL1379" s="427"/>
      <c r="BM1379" s="427"/>
      <c r="BN1379" s="427"/>
      <c r="BO1379" s="427"/>
      <c r="BP1379" s="427"/>
      <c r="BQ1379" s="427"/>
      <c r="BR1379" s="427"/>
      <c r="BS1379" s="427"/>
      <c r="BT1379" s="427"/>
      <c r="BU1379" s="427"/>
      <c r="BV1379" s="427"/>
      <c r="BW1379" s="427"/>
      <c r="BX1379" s="427"/>
      <c r="BY1379" s="427"/>
      <c r="BZ1379" s="427"/>
      <c r="CA1379" s="427"/>
      <c r="CB1379" s="427"/>
      <c r="CC1379" s="427"/>
      <c r="CD1379" s="427"/>
      <c r="CE1379" s="427"/>
      <c r="CF1379" s="427"/>
      <c r="CG1379" s="427"/>
      <c r="CH1379" s="427"/>
      <c r="CI1379" s="427"/>
      <c r="CJ1379" s="427"/>
      <c r="CK1379" s="427"/>
      <c r="CL1379" s="427"/>
      <c r="CM1379" s="427"/>
    </row>
    <row r="1380">
      <c r="AD1380" s="427"/>
      <c r="AE1380" s="427"/>
      <c r="AF1380" s="427"/>
      <c r="AG1380" s="427"/>
      <c r="AH1380" s="427"/>
      <c r="AI1380" s="427"/>
      <c r="AJ1380" s="427"/>
      <c r="AK1380" s="427"/>
      <c r="AL1380" s="427"/>
      <c r="AM1380" s="427"/>
      <c r="AN1380" s="427"/>
      <c r="AO1380" s="427"/>
      <c r="AP1380" s="427"/>
      <c r="AQ1380" s="427"/>
      <c r="AR1380" s="427"/>
      <c r="AS1380" s="427"/>
      <c r="AT1380" s="427"/>
      <c r="AU1380" s="427"/>
      <c r="AV1380" s="427"/>
      <c r="AW1380" s="427"/>
      <c r="AX1380" s="427"/>
      <c r="AY1380" s="427"/>
      <c r="AZ1380" s="427"/>
      <c r="BA1380" s="427"/>
      <c r="BB1380" s="427"/>
      <c r="BC1380" s="427"/>
      <c r="BD1380" s="427"/>
      <c r="BE1380" s="427"/>
      <c r="BF1380" s="427"/>
      <c r="BG1380" s="427"/>
      <c r="BH1380" s="427"/>
      <c r="BI1380" s="427"/>
      <c r="BJ1380" s="427"/>
      <c r="BK1380" s="427"/>
      <c r="BL1380" s="427"/>
      <c r="BM1380" s="427"/>
      <c r="BN1380" s="427"/>
      <c r="BO1380" s="427"/>
      <c r="BP1380" s="427"/>
      <c r="BQ1380" s="427"/>
      <c r="BR1380" s="427"/>
      <c r="BS1380" s="427"/>
      <c r="BT1380" s="427"/>
      <c r="BU1380" s="427"/>
      <c r="BV1380" s="427"/>
      <c r="BW1380" s="427"/>
      <c r="BX1380" s="427"/>
      <c r="BY1380" s="427"/>
      <c r="BZ1380" s="427"/>
      <c r="CA1380" s="427"/>
      <c r="CB1380" s="427"/>
      <c r="CC1380" s="427"/>
      <c r="CD1380" s="427"/>
      <c r="CE1380" s="427"/>
      <c r="CF1380" s="427"/>
      <c r="CG1380" s="427"/>
      <c r="CH1380" s="427"/>
      <c r="CI1380" s="427"/>
      <c r="CJ1380" s="427"/>
      <c r="CK1380" s="427"/>
      <c r="CL1380" s="427"/>
      <c r="CM1380" s="427"/>
    </row>
    <row r="1381">
      <c r="AD1381" s="427"/>
      <c r="AE1381" s="427"/>
      <c r="AF1381" s="427"/>
      <c r="AG1381" s="427"/>
      <c r="AH1381" s="427"/>
      <c r="AI1381" s="427"/>
      <c r="AJ1381" s="427"/>
      <c r="AK1381" s="427"/>
      <c r="AL1381" s="427"/>
      <c r="AM1381" s="427"/>
      <c r="AN1381" s="427"/>
      <c r="AO1381" s="427"/>
      <c r="AP1381" s="427"/>
      <c r="AQ1381" s="427"/>
      <c r="AR1381" s="427"/>
      <c r="AS1381" s="427"/>
      <c r="AT1381" s="427"/>
      <c r="AU1381" s="427"/>
      <c r="AV1381" s="427"/>
      <c r="AW1381" s="427"/>
      <c r="AX1381" s="427"/>
      <c r="AY1381" s="427"/>
      <c r="AZ1381" s="427"/>
      <c r="BA1381" s="427"/>
      <c r="BB1381" s="427"/>
      <c r="BC1381" s="427"/>
      <c r="BD1381" s="427"/>
      <c r="BE1381" s="427"/>
      <c r="BF1381" s="427"/>
      <c r="BG1381" s="427"/>
      <c r="BH1381" s="427"/>
      <c r="BI1381" s="427"/>
      <c r="BJ1381" s="427"/>
      <c r="BK1381" s="427"/>
      <c r="BL1381" s="427"/>
      <c r="BM1381" s="427"/>
      <c r="BN1381" s="427"/>
      <c r="BO1381" s="427"/>
      <c r="BP1381" s="427"/>
      <c r="BQ1381" s="427"/>
      <c r="BR1381" s="427"/>
      <c r="BS1381" s="427"/>
      <c r="BT1381" s="427"/>
      <c r="BU1381" s="427"/>
      <c r="BV1381" s="427"/>
      <c r="BW1381" s="427"/>
      <c r="BX1381" s="427"/>
      <c r="BY1381" s="427"/>
      <c r="BZ1381" s="427"/>
      <c r="CA1381" s="427"/>
      <c r="CB1381" s="427"/>
      <c r="CC1381" s="427"/>
      <c r="CD1381" s="427"/>
      <c r="CE1381" s="427"/>
      <c r="CF1381" s="427"/>
      <c r="CG1381" s="427"/>
      <c r="CH1381" s="427"/>
      <c r="CI1381" s="427"/>
      <c r="CJ1381" s="427"/>
      <c r="CK1381" s="427"/>
      <c r="CL1381" s="427"/>
      <c r="CM1381" s="427"/>
    </row>
    <row r="1382">
      <c r="AD1382" s="427"/>
      <c r="AE1382" s="427"/>
      <c r="AF1382" s="427"/>
      <c r="AG1382" s="427"/>
      <c r="AH1382" s="427"/>
      <c r="AI1382" s="427"/>
      <c r="AJ1382" s="427"/>
      <c r="AK1382" s="427"/>
      <c r="AL1382" s="427"/>
      <c r="AM1382" s="427"/>
      <c r="AN1382" s="427"/>
      <c r="AO1382" s="427"/>
      <c r="AP1382" s="427"/>
      <c r="AQ1382" s="427"/>
      <c r="AR1382" s="427"/>
      <c r="AS1382" s="427"/>
      <c r="AT1382" s="427"/>
      <c r="AU1382" s="427"/>
      <c r="AV1382" s="427"/>
      <c r="AW1382" s="427"/>
      <c r="AX1382" s="427"/>
      <c r="AY1382" s="427"/>
      <c r="AZ1382" s="427"/>
      <c r="BA1382" s="427"/>
      <c r="BB1382" s="427"/>
      <c r="BC1382" s="427"/>
      <c r="BD1382" s="427"/>
      <c r="BE1382" s="427"/>
      <c r="BF1382" s="427"/>
      <c r="BG1382" s="427"/>
      <c r="BH1382" s="427"/>
      <c r="BI1382" s="427"/>
      <c r="BJ1382" s="427"/>
      <c r="BK1382" s="427"/>
      <c r="BL1382" s="427"/>
      <c r="BM1382" s="427"/>
      <c r="BN1382" s="427"/>
      <c r="BO1382" s="427"/>
      <c r="BP1382" s="427"/>
      <c r="BQ1382" s="427"/>
      <c r="BR1382" s="427"/>
      <c r="BS1382" s="427"/>
      <c r="BT1382" s="427"/>
      <c r="BU1382" s="427"/>
      <c r="BV1382" s="427"/>
      <c r="BW1382" s="427"/>
      <c r="BX1382" s="427"/>
      <c r="BY1382" s="427"/>
      <c r="BZ1382" s="427"/>
      <c r="CA1382" s="427"/>
      <c r="CB1382" s="427"/>
      <c r="CC1382" s="427"/>
      <c r="CD1382" s="427"/>
      <c r="CE1382" s="427"/>
      <c r="CF1382" s="427"/>
      <c r="CG1382" s="427"/>
      <c r="CH1382" s="427"/>
      <c r="CI1382" s="427"/>
      <c r="CJ1382" s="427"/>
      <c r="CK1382" s="427"/>
      <c r="CL1382" s="427"/>
      <c r="CM1382" s="427"/>
    </row>
    <row r="1383">
      <c r="AD1383" s="427"/>
      <c r="AE1383" s="427"/>
      <c r="AF1383" s="427"/>
      <c r="AG1383" s="427"/>
      <c r="AH1383" s="427"/>
      <c r="AI1383" s="427"/>
      <c r="AJ1383" s="427"/>
      <c r="AK1383" s="427"/>
      <c r="AL1383" s="427"/>
      <c r="AM1383" s="427"/>
      <c r="AN1383" s="427"/>
      <c r="AO1383" s="427"/>
      <c r="AP1383" s="427"/>
      <c r="AQ1383" s="427"/>
      <c r="AR1383" s="427"/>
      <c r="AS1383" s="427"/>
      <c r="AT1383" s="427"/>
      <c r="AU1383" s="427"/>
      <c r="AV1383" s="427"/>
      <c r="AW1383" s="427"/>
      <c r="AX1383" s="427"/>
      <c r="AY1383" s="427"/>
      <c r="AZ1383" s="427"/>
      <c r="BA1383" s="427"/>
      <c r="BB1383" s="427"/>
      <c r="BC1383" s="427"/>
      <c r="BD1383" s="427"/>
      <c r="BE1383" s="427"/>
      <c r="BF1383" s="427"/>
      <c r="BG1383" s="427"/>
      <c r="BH1383" s="427"/>
      <c r="BI1383" s="427"/>
      <c r="BJ1383" s="427"/>
      <c r="BK1383" s="427"/>
      <c r="BL1383" s="427"/>
      <c r="BM1383" s="427"/>
      <c r="BN1383" s="427"/>
      <c r="BO1383" s="427"/>
      <c r="BP1383" s="427"/>
      <c r="BQ1383" s="427"/>
      <c r="BR1383" s="427"/>
      <c r="BS1383" s="427"/>
      <c r="BT1383" s="427"/>
      <c r="BU1383" s="427"/>
      <c r="BV1383" s="427"/>
      <c r="BW1383" s="427"/>
      <c r="BX1383" s="427"/>
      <c r="BY1383" s="427"/>
      <c r="BZ1383" s="427"/>
      <c r="CA1383" s="427"/>
      <c r="CB1383" s="427"/>
      <c r="CC1383" s="427"/>
      <c r="CD1383" s="427"/>
      <c r="CE1383" s="427"/>
      <c r="CF1383" s="427"/>
      <c r="CG1383" s="427"/>
      <c r="CH1383" s="427"/>
      <c r="CI1383" s="427"/>
      <c r="CJ1383" s="427"/>
      <c r="CK1383" s="427"/>
      <c r="CL1383" s="427"/>
      <c r="CM1383" s="427"/>
    </row>
    <row r="1384">
      <c r="AD1384" s="427"/>
      <c r="AE1384" s="427"/>
      <c r="AF1384" s="427"/>
      <c r="AG1384" s="427"/>
      <c r="AH1384" s="427"/>
      <c r="AI1384" s="427"/>
      <c r="AJ1384" s="427"/>
      <c r="AK1384" s="427"/>
      <c r="AL1384" s="427"/>
      <c r="AM1384" s="427"/>
      <c r="AN1384" s="427"/>
      <c r="AO1384" s="427"/>
      <c r="AP1384" s="427"/>
      <c r="AQ1384" s="427"/>
      <c r="AR1384" s="427"/>
      <c r="AS1384" s="427"/>
      <c r="AT1384" s="427"/>
      <c r="AU1384" s="427"/>
      <c r="AV1384" s="427"/>
      <c r="AW1384" s="427"/>
      <c r="AX1384" s="427"/>
      <c r="AY1384" s="427"/>
      <c r="AZ1384" s="427"/>
      <c r="BA1384" s="427"/>
      <c r="BB1384" s="427"/>
      <c r="BC1384" s="427"/>
      <c r="BD1384" s="427"/>
      <c r="BE1384" s="427"/>
      <c r="BF1384" s="427"/>
      <c r="BG1384" s="427"/>
      <c r="BH1384" s="427"/>
      <c r="BI1384" s="427"/>
      <c r="BJ1384" s="427"/>
      <c r="BK1384" s="427"/>
      <c r="BL1384" s="427"/>
      <c r="BM1384" s="427"/>
      <c r="BN1384" s="427"/>
      <c r="BO1384" s="427"/>
      <c r="BP1384" s="427"/>
      <c r="BQ1384" s="427"/>
      <c r="BR1384" s="427"/>
      <c r="BS1384" s="427"/>
      <c r="BT1384" s="427"/>
      <c r="BU1384" s="427"/>
      <c r="BV1384" s="427"/>
      <c r="BW1384" s="427"/>
      <c r="BX1384" s="427"/>
      <c r="BY1384" s="427"/>
      <c r="BZ1384" s="427"/>
      <c r="CA1384" s="427"/>
      <c r="CB1384" s="427"/>
      <c r="CC1384" s="427"/>
      <c r="CD1384" s="427"/>
      <c r="CE1384" s="427"/>
      <c r="CF1384" s="427"/>
      <c r="CG1384" s="427"/>
      <c r="CH1384" s="427"/>
      <c r="CI1384" s="427"/>
      <c r="CJ1384" s="427"/>
      <c r="CK1384" s="427"/>
      <c r="CL1384" s="427"/>
      <c r="CM1384" s="427"/>
    </row>
    <row r="1385">
      <c r="AD1385" s="427"/>
      <c r="AE1385" s="427"/>
      <c r="AF1385" s="427"/>
      <c r="AG1385" s="427"/>
      <c r="AH1385" s="427"/>
      <c r="AI1385" s="427"/>
      <c r="AJ1385" s="427"/>
      <c r="AK1385" s="427"/>
      <c r="AL1385" s="427"/>
      <c r="AM1385" s="427"/>
      <c r="AN1385" s="427"/>
      <c r="AO1385" s="427"/>
      <c r="AP1385" s="427"/>
      <c r="AQ1385" s="427"/>
      <c r="AR1385" s="427"/>
      <c r="AS1385" s="427"/>
      <c r="AT1385" s="427"/>
      <c r="AU1385" s="427"/>
      <c r="AV1385" s="427"/>
      <c r="AW1385" s="427"/>
      <c r="AX1385" s="427"/>
      <c r="AY1385" s="427"/>
      <c r="AZ1385" s="427"/>
      <c r="BA1385" s="427"/>
      <c r="BB1385" s="427"/>
      <c r="BC1385" s="427"/>
      <c r="BD1385" s="427"/>
      <c r="BE1385" s="427"/>
      <c r="BF1385" s="427"/>
      <c r="BG1385" s="427"/>
      <c r="BH1385" s="427"/>
      <c r="BI1385" s="427"/>
      <c r="BJ1385" s="427"/>
      <c r="BK1385" s="427"/>
      <c r="BL1385" s="427"/>
      <c r="BM1385" s="427"/>
      <c r="BN1385" s="427"/>
      <c r="BO1385" s="427"/>
      <c r="BP1385" s="427"/>
      <c r="BQ1385" s="427"/>
      <c r="BR1385" s="427"/>
      <c r="BS1385" s="427"/>
      <c r="BT1385" s="427"/>
      <c r="BU1385" s="427"/>
      <c r="BV1385" s="427"/>
      <c r="BW1385" s="427"/>
      <c r="BX1385" s="427"/>
      <c r="BY1385" s="427"/>
      <c r="BZ1385" s="427"/>
      <c r="CA1385" s="427"/>
      <c r="CB1385" s="427"/>
      <c r="CC1385" s="427"/>
      <c r="CD1385" s="427"/>
      <c r="CE1385" s="427"/>
      <c r="CF1385" s="427"/>
      <c r="CG1385" s="427"/>
      <c r="CH1385" s="427"/>
      <c r="CI1385" s="427"/>
      <c r="CJ1385" s="427"/>
      <c r="CK1385" s="427"/>
      <c r="CL1385" s="427"/>
      <c r="CM1385" s="427"/>
    </row>
    <row r="1386">
      <c r="AD1386" s="427"/>
      <c r="AE1386" s="427"/>
      <c r="AF1386" s="427"/>
      <c r="AG1386" s="427"/>
      <c r="AH1386" s="427"/>
      <c r="AI1386" s="427"/>
      <c r="AJ1386" s="427"/>
      <c r="AK1386" s="427"/>
      <c r="AL1386" s="427"/>
      <c r="AM1386" s="427"/>
      <c r="AN1386" s="427"/>
      <c r="AO1386" s="427"/>
      <c r="AP1386" s="427"/>
      <c r="AQ1386" s="427"/>
      <c r="AR1386" s="427"/>
      <c r="AS1386" s="427"/>
      <c r="AT1386" s="427"/>
      <c r="AU1386" s="427"/>
      <c r="AV1386" s="427"/>
      <c r="AW1386" s="427"/>
      <c r="AX1386" s="427"/>
      <c r="AY1386" s="427"/>
      <c r="AZ1386" s="427"/>
      <c r="BA1386" s="427"/>
      <c r="BB1386" s="427"/>
      <c r="BC1386" s="427"/>
      <c r="BD1386" s="427"/>
      <c r="BE1386" s="427"/>
      <c r="BF1386" s="427"/>
      <c r="BG1386" s="427"/>
      <c r="BH1386" s="427"/>
      <c r="BI1386" s="427"/>
      <c r="BJ1386" s="427"/>
      <c r="BK1386" s="427"/>
      <c r="BL1386" s="427"/>
      <c r="BM1386" s="427"/>
      <c r="BN1386" s="427"/>
      <c r="BO1386" s="427"/>
      <c r="BP1386" s="427"/>
      <c r="BQ1386" s="427"/>
      <c r="BR1386" s="427"/>
      <c r="BS1386" s="427"/>
      <c r="BT1386" s="427"/>
      <c r="BU1386" s="427"/>
      <c r="BV1386" s="427"/>
      <c r="BW1386" s="427"/>
      <c r="BX1386" s="427"/>
      <c r="BY1386" s="427"/>
      <c r="BZ1386" s="427"/>
      <c r="CA1386" s="427"/>
      <c r="CB1386" s="427"/>
      <c r="CC1386" s="427"/>
      <c r="CD1386" s="427"/>
      <c r="CE1386" s="427"/>
      <c r="CF1386" s="427"/>
      <c r="CG1386" s="427"/>
      <c r="CH1386" s="427"/>
      <c r="CI1386" s="427"/>
      <c r="CJ1386" s="427"/>
      <c r="CK1386" s="427"/>
      <c r="CL1386" s="427"/>
      <c r="CM1386" s="427"/>
    </row>
    <row r="1387">
      <c r="AD1387" s="427"/>
      <c r="AE1387" s="427"/>
      <c r="AF1387" s="427"/>
      <c r="AG1387" s="427"/>
      <c r="AH1387" s="427"/>
      <c r="AI1387" s="427"/>
      <c r="AJ1387" s="427"/>
      <c r="AK1387" s="427"/>
      <c r="AL1387" s="427"/>
      <c r="AM1387" s="427"/>
      <c r="AN1387" s="427"/>
      <c r="AO1387" s="427"/>
      <c r="AP1387" s="427"/>
      <c r="AQ1387" s="427"/>
      <c r="AR1387" s="427"/>
      <c r="AS1387" s="427"/>
      <c r="AT1387" s="427"/>
      <c r="AU1387" s="427"/>
      <c r="AV1387" s="427"/>
      <c r="AW1387" s="427"/>
      <c r="AX1387" s="427"/>
      <c r="AY1387" s="427"/>
      <c r="AZ1387" s="427"/>
      <c r="BA1387" s="427"/>
      <c r="BB1387" s="427"/>
      <c r="BC1387" s="427"/>
      <c r="BD1387" s="427"/>
      <c r="BE1387" s="427"/>
      <c r="BF1387" s="427"/>
      <c r="BG1387" s="427"/>
      <c r="BH1387" s="427"/>
      <c r="BI1387" s="427"/>
      <c r="BJ1387" s="427"/>
      <c r="BK1387" s="427"/>
      <c r="BL1387" s="427"/>
      <c r="BM1387" s="427"/>
      <c r="BN1387" s="427"/>
      <c r="BO1387" s="427"/>
      <c r="BP1387" s="427"/>
      <c r="BQ1387" s="427"/>
      <c r="BR1387" s="427"/>
      <c r="BS1387" s="427"/>
      <c r="BT1387" s="427"/>
      <c r="BU1387" s="427"/>
      <c r="BV1387" s="427"/>
      <c r="BW1387" s="427"/>
      <c r="BX1387" s="427"/>
      <c r="BY1387" s="427"/>
      <c r="BZ1387" s="427"/>
      <c r="CA1387" s="427"/>
      <c r="CB1387" s="427"/>
      <c r="CC1387" s="427"/>
      <c r="CD1387" s="427"/>
      <c r="CE1387" s="427"/>
      <c r="CF1387" s="427"/>
      <c r="CG1387" s="427"/>
      <c r="CH1387" s="427"/>
      <c r="CI1387" s="427"/>
      <c r="CJ1387" s="427"/>
      <c r="CK1387" s="427"/>
      <c r="CL1387" s="427"/>
      <c r="CM1387" s="427"/>
    </row>
    <row r="1388">
      <c r="AD1388" s="427"/>
      <c r="AE1388" s="427"/>
      <c r="AF1388" s="427"/>
      <c r="AG1388" s="427"/>
      <c r="AH1388" s="427"/>
      <c r="AI1388" s="427"/>
      <c r="AJ1388" s="427"/>
      <c r="AK1388" s="427"/>
      <c r="AL1388" s="427"/>
      <c r="AM1388" s="427"/>
      <c r="AN1388" s="427"/>
      <c r="AO1388" s="427"/>
      <c r="AP1388" s="427"/>
      <c r="AQ1388" s="427"/>
      <c r="AR1388" s="427"/>
      <c r="AS1388" s="427"/>
      <c r="AT1388" s="427"/>
      <c r="AU1388" s="427"/>
      <c r="AV1388" s="427"/>
      <c r="AW1388" s="427"/>
      <c r="AX1388" s="427"/>
      <c r="AY1388" s="427"/>
      <c r="AZ1388" s="427"/>
      <c r="BA1388" s="427"/>
      <c r="BB1388" s="427"/>
      <c r="BC1388" s="427"/>
      <c r="BD1388" s="427"/>
      <c r="BE1388" s="427"/>
      <c r="BF1388" s="427"/>
      <c r="BG1388" s="427"/>
      <c r="BH1388" s="427"/>
      <c r="BI1388" s="427"/>
      <c r="BJ1388" s="427"/>
      <c r="BK1388" s="427"/>
      <c r="BL1388" s="427"/>
      <c r="BM1388" s="427"/>
      <c r="BN1388" s="427"/>
      <c r="BO1388" s="427"/>
      <c r="BP1388" s="427"/>
      <c r="BQ1388" s="427"/>
      <c r="BR1388" s="427"/>
      <c r="BS1388" s="427"/>
      <c r="BT1388" s="427"/>
      <c r="BU1388" s="427"/>
      <c r="BV1388" s="427"/>
      <c r="BW1388" s="427"/>
      <c r="BX1388" s="427"/>
      <c r="BY1388" s="427"/>
      <c r="BZ1388" s="427"/>
      <c r="CA1388" s="427"/>
      <c r="CB1388" s="427"/>
      <c r="CC1388" s="427"/>
      <c r="CD1388" s="427"/>
      <c r="CE1388" s="427"/>
      <c r="CF1388" s="427"/>
      <c r="CG1388" s="427"/>
      <c r="CH1388" s="427"/>
      <c r="CI1388" s="427"/>
      <c r="CJ1388" s="427"/>
      <c r="CK1388" s="427"/>
      <c r="CL1388" s="427"/>
      <c r="CM1388" s="427"/>
    </row>
    <row r="1389">
      <c r="AD1389" s="427"/>
      <c r="AE1389" s="427"/>
      <c r="AF1389" s="427"/>
      <c r="AG1389" s="427"/>
      <c r="AH1389" s="427"/>
      <c r="AI1389" s="427"/>
      <c r="AJ1389" s="427"/>
      <c r="AK1389" s="427"/>
      <c r="AL1389" s="427"/>
      <c r="AM1389" s="427"/>
      <c r="AN1389" s="427"/>
      <c r="AO1389" s="427"/>
      <c r="AP1389" s="427"/>
      <c r="AQ1389" s="427"/>
      <c r="AR1389" s="427"/>
      <c r="AS1389" s="427"/>
      <c r="AT1389" s="427"/>
      <c r="AU1389" s="427"/>
      <c r="AV1389" s="427"/>
      <c r="AW1389" s="427"/>
      <c r="AX1389" s="427"/>
      <c r="AY1389" s="427"/>
      <c r="AZ1389" s="427"/>
      <c r="BA1389" s="427"/>
      <c r="BB1389" s="427"/>
      <c r="BC1389" s="427"/>
      <c r="BD1389" s="427"/>
      <c r="BE1389" s="427"/>
      <c r="BF1389" s="427"/>
      <c r="BG1389" s="427"/>
      <c r="BH1389" s="427"/>
      <c r="BI1389" s="427"/>
      <c r="BJ1389" s="427"/>
      <c r="BK1389" s="427"/>
      <c r="BL1389" s="427"/>
      <c r="BM1389" s="427"/>
      <c r="BN1389" s="427"/>
      <c r="BO1389" s="427"/>
      <c r="BP1389" s="427"/>
      <c r="BQ1389" s="427"/>
      <c r="BR1389" s="427"/>
      <c r="BS1389" s="427"/>
      <c r="BT1389" s="427"/>
      <c r="BU1389" s="427"/>
      <c r="BV1389" s="427"/>
      <c r="BW1389" s="427"/>
      <c r="BX1389" s="427"/>
      <c r="BY1389" s="427"/>
      <c r="BZ1389" s="427"/>
      <c r="CA1389" s="427"/>
      <c r="CB1389" s="427"/>
      <c r="CC1389" s="427"/>
      <c r="CD1389" s="427"/>
      <c r="CE1389" s="427"/>
      <c r="CF1389" s="427"/>
      <c r="CG1389" s="427"/>
      <c r="CH1389" s="427"/>
      <c r="CI1389" s="427"/>
      <c r="CJ1389" s="427"/>
      <c r="CK1389" s="427"/>
      <c r="CL1389" s="427"/>
      <c r="CM1389" s="427"/>
    </row>
    <row r="1390">
      <c r="AD1390" s="427"/>
      <c r="AE1390" s="427"/>
      <c r="AF1390" s="427"/>
      <c r="AG1390" s="427"/>
      <c r="AH1390" s="427"/>
      <c r="AI1390" s="427"/>
      <c r="AJ1390" s="427"/>
      <c r="AK1390" s="427"/>
      <c r="AL1390" s="427"/>
      <c r="AM1390" s="427"/>
      <c r="AN1390" s="427"/>
      <c r="AO1390" s="427"/>
      <c r="AP1390" s="427"/>
      <c r="AQ1390" s="427"/>
      <c r="AR1390" s="427"/>
      <c r="AS1390" s="427"/>
      <c r="AT1390" s="427"/>
      <c r="AU1390" s="427"/>
      <c r="AV1390" s="427"/>
      <c r="AW1390" s="427"/>
      <c r="AX1390" s="427"/>
      <c r="AY1390" s="427"/>
      <c r="AZ1390" s="427"/>
      <c r="BA1390" s="427"/>
      <c r="BB1390" s="427"/>
      <c r="BC1390" s="427"/>
      <c r="BD1390" s="427"/>
      <c r="BE1390" s="427"/>
      <c r="BF1390" s="427"/>
      <c r="BG1390" s="427"/>
      <c r="BH1390" s="427"/>
      <c r="BI1390" s="427"/>
      <c r="BJ1390" s="427"/>
      <c r="BK1390" s="427"/>
      <c r="BL1390" s="427"/>
      <c r="BM1390" s="427"/>
      <c r="BN1390" s="427"/>
      <c r="BO1390" s="427"/>
      <c r="BP1390" s="427"/>
      <c r="BQ1390" s="427"/>
      <c r="BR1390" s="427"/>
      <c r="BS1390" s="427"/>
      <c r="BT1390" s="427"/>
      <c r="BU1390" s="427"/>
      <c r="BV1390" s="427"/>
      <c r="BW1390" s="427"/>
      <c r="BX1390" s="427"/>
      <c r="BY1390" s="427"/>
      <c r="BZ1390" s="427"/>
      <c r="CA1390" s="427"/>
      <c r="CB1390" s="427"/>
      <c r="CC1390" s="427"/>
      <c r="CD1390" s="427"/>
      <c r="CE1390" s="427"/>
      <c r="CF1390" s="427"/>
      <c r="CG1390" s="427"/>
      <c r="CH1390" s="427"/>
      <c r="CI1390" s="427"/>
      <c r="CJ1390" s="427"/>
      <c r="CK1390" s="427"/>
      <c r="CL1390" s="427"/>
      <c r="CM1390" s="427"/>
    </row>
    <row r="1391">
      <c r="AD1391" s="427"/>
      <c r="AE1391" s="427"/>
      <c r="AF1391" s="427"/>
      <c r="AG1391" s="427"/>
      <c r="AH1391" s="427"/>
      <c r="AI1391" s="427"/>
      <c r="AJ1391" s="427"/>
      <c r="AK1391" s="427"/>
      <c r="AL1391" s="427"/>
      <c r="AM1391" s="427"/>
      <c r="AN1391" s="427"/>
      <c r="AO1391" s="427"/>
      <c r="AP1391" s="427"/>
      <c r="AQ1391" s="427"/>
      <c r="AR1391" s="427"/>
      <c r="AS1391" s="427"/>
      <c r="AT1391" s="427"/>
      <c r="AU1391" s="427"/>
      <c r="AV1391" s="427"/>
      <c r="AW1391" s="427"/>
      <c r="AX1391" s="427"/>
      <c r="AY1391" s="427"/>
      <c r="AZ1391" s="427"/>
      <c r="BA1391" s="427"/>
      <c r="BB1391" s="427"/>
      <c r="BC1391" s="427"/>
      <c r="BD1391" s="427"/>
      <c r="BE1391" s="427"/>
      <c r="BF1391" s="427"/>
      <c r="BG1391" s="427"/>
      <c r="BH1391" s="427"/>
      <c r="BI1391" s="427"/>
      <c r="BJ1391" s="427"/>
      <c r="BK1391" s="427"/>
      <c r="BL1391" s="427"/>
      <c r="BM1391" s="427"/>
      <c r="BN1391" s="427"/>
      <c r="BO1391" s="427"/>
      <c r="BP1391" s="427"/>
      <c r="BQ1391" s="427"/>
      <c r="BR1391" s="427"/>
      <c r="BS1391" s="427"/>
      <c r="BT1391" s="427"/>
      <c r="BU1391" s="427"/>
      <c r="BV1391" s="427"/>
      <c r="BW1391" s="427"/>
      <c r="BX1391" s="427"/>
      <c r="BY1391" s="427"/>
      <c r="BZ1391" s="427"/>
      <c r="CA1391" s="427"/>
      <c r="CB1391" s="427"/>
      <c r="CC1391" s="427"/>
      <c r="CD1391" s="427"/>
      <c r="CE1391" s="427"/>
      <c r="CF1391" s="427"/>
      <c r="CG1391" s="427"/>
      <c r="CH1391" s="427"/>
      <c r="CI1391" s="427"/>
      <c r="CJ1391" s="427"/>
      <c r="CK1391" s="427"/>
      <c r="CL1391" s="427"/>
      <c r="CM1391" s="427"/>
    </row>
    <row r="1392">
      <c r="AD1392" s="427"/>
      <c r="AE1392" s="427"/>
      <c r="AF1392" s="427"/>
      <c r="AG1392" s="427"/>
      <c r="AH1392" s="427"/>
      <c r="AI1392" s="427"/>
      <c r="AJ1392" s="427"/>
      <c r="AK1392" s="427"/>
      <c r="AL1392" s="427"/>
      <c r="AM1392" s="427"/>
      <c r="AN1392" s="427"/>
      <c r="AO1392" s="427"/>
      <c r="AP1392" s="427"/>
      <c r="AQ1392" s="427"/>
      <c r="AR1392" s="427"/>
      <c r="AS1392" s="427"/>
      <c r="AT1392" s="427"/>
      <c r="AU1392" s="427"/>
      <c r="AV1392" s="427"/>
      <c r="AW1392" s="427"/>
      <c r="AX1392" s="427"/>
      <c r="AY1392" s="427"/>
      <c r="AZ1392" s="427"/>
      <c r="BA1392" s="427"/>
      <c r="BB1392" s="427"/>
      <c r="BC1392" s="427"/>
      <c r="BD1392" s="427"/>
      <c r="BE1392" s="427"/>
      <c r="BF1392" s="427"/>
      <c r="BG1392" s="427"/>
      <c r="BH1392" s="427"/>
      <c r="BI1392" s="427"/>
      <c r="BJ1392" s="427"/>
      <c r="BK1392" s="427"/>
      <c r="BL1392" s="427"/>
      <c r="BM1392" s="427"/>
      <c r="BN1392" s="427"/>
      <c r="BO1392" s="427"/>
      <c r="BP1392" s="427"/>
      <c r="BQ1392" s="427"/>
      <c r="BR1392" s="427"/>
      <c r="BS1392" s="427"/>
      <c r="BT1392" s="427"/>
      <c r="BU1392" s="427"/>
      <c r="BV1392" s="427"/>
      <c r="BW1392" s="427"/>
      <c r="BX1392" s="427"/>
      <c r="BY1392" s="427"/>
      <c r="BZ1392" s="427"/>
      <c r="CA1392" s="427"/>
      <c r="CB1392" s="427"/>
      <c r="CC1392" s="427"/>
      <c r="CD1392" s="427"/>
      <c r="CE1392" s="427"/>
      <c r="CF1392" s="427"/>
      <c r="CG1392" s="427"/>
      <c r="CH1392" s="427"/>
      <c r="CI1392" s="427"/>
      <c r="CJ1392" s="427"/>
      <c r="CK1392" s="427"/>
      <c r="CL1392" s="427"/>
      <c r="CM1392" s="427"/>
    </row>
    <row r="1393">
      <c r="AD1393" s="427"/>
      <c r="AE1393" s="427"/>
      <c r="AF1393" s="427"/>
      <c r="AG1393" s="427"/>
      <c r="AH1393" s="427"/>
      <c r="AI1393" s="427"/>
      <c r="AJ1393" s="427"/>
      <c r="AK1393" s="427"/>
      <c r="AL1393" s="427"/>
      <c r="AM1393" s="427"/>
      <c r="AN1393" s="427"/>
      <c r="AO1393" s="427"/>
      <c r="AP1393" s="427"/>
      <c r="AQ1393" s="427"/>
      <c r="AR1393" s="427"/>
      <c r="AS1393" s="427"/>
      <c r="AT1393" s="427"/>
      <c r="AU1393" s="427"/>
      <c r="AV1393" s="427"/>
      <c r="AW1393" s="427"/>
      <c r="AX1393" s="427"/>
      <c r="AY1393" s="427"/>
      <c r="AZ1393" s="427"/>
      <c r="BA1393" s="427"/>
      <c r="BB1393" s="427"/>
      <c r="BC1393" s="427"/>
      <c r="BD1393" s="427"/>
      <c r="BE1393" s="427"/>
      <c r="BF1393" s="427"/>
      <c r="BG1393" s="427"/>
      <c r="BH1393" s="427"/>
      <c r="BI1393" s="427"/>
      <c r="BJ1393" s="427"/>
      <c r="BK1393" s="427"/>
      <c r="BL1393" s="427"/>
      <c r="BM1393" s="427"/>
      <c r="BN1393" s="427"/>
      <c r="BO1393" s="427"/>
      <c r="BP1393" s="427"/>
      <c r="BQ1393" s="427"/>
      <c r="BR1393" s="427"/>
      <c r="BS1393" s="427"/>
      <c r="BT1393" s="427"/>
      <c r="BU1393" s="427"/>
      <c r="BV1393" s="427"/>
      <c r="BW1393" s="427"/>
      <c r="BX1393" s="427"/>
      <c r="BY1393" s="427"/>
      <c r="BZ1393" s="427"/>
      <c r="CA1393" s="427"/>
      <c r="CB1393" s="427"/>
      <c r="CC1393" s="427"/>
      <c r="CD1393" s="427"/>
      <c r="CE1393" s="427"/>
      <c r="CF1393" s="427"/>
      <c r="CG1393" s="427"/>
      <c r="CH1393" s="427"/>
      <c r="CI1393" s="427"/>
      <c r="CJ1393" s="427"/>
      <c r="CK1393" s="427"/>
      <c r="CL1393" s="427"/>
      <c r="CM1393" s="427"/>
    </row>
    <row r="1394">
      <c r="AD1394" s="427"/>
      <c r="AE1394" s="427"/>
      <c r="AF1394" s="427"/>
      <c r="AG1394" s="427"/>
      <c r="AH1394" s="427"/>
      <c r="AI1394" s="427"/>
      <c r="AJ1394" s="427"/>
      <c r="AK1394" s="427"/>
      <c r="AL1394" s="427"/>
      <c r="AM1394" s="427"/>
      <c r="AN1394" s="427"/>
      <c r="AO1394" s="427"/>
      <c r="AP1394" s="427"/>
      <c r="AQ1394" s="427"/>
      <c r="AR1394" s="427"/>
      <c r="AS1394" s="427"/>
      <c r="AT1394" s="427"/>
      <c r="AU1394" s="427"/>
      <c r="AV1394" s="427"/>
      <c r="AW1394" s="427"/>
      <c r="AX1394" s="427"/>
      <c r="AY1394" s="427"/>
      <c r="AZ1394" s="427"/>
      <c r="BA1394" s="427"/>
      <c r="BB1394" s="427"/>
      <c r="BC1394" s="427"/>
      <c r="BD1394" s="427"/>
      <c r="BE1394" s="427"/>
      <c r="BF1394" s="427"/>
      <c r="BG1394" s="427"/>
      <c r="BH1394" s="427"/>
      <c r="BI1394" s="427"/>
      <c r="BJ1394" s="427"/>
      <c r="BK1394" s="427"/>
      <c r="BL1394" s="427"/>
      <c r="BM1394" s="427"/>
      <c r="BN1394" s="427"/>
      <c r="BO1394" s="427"/>
      <c r="BP1394" s="427"/>
      <c r="BQ1394" s="427"/>
      <c r="BR1394" s="427"/>
      <c r="BS1394" s="427"/>
      <c r="BT1394" s="427"/>
      <c r="BU1394" s="427"/>
      <c r="BV1394" s="427"/>
      <c r="BW1394" s="427"/>
      <c r="BX1394" s="427"/>
      <c r="BY1394" s="427"/>
      <c r="BZ1394" s="427"/>
      <c r="CA1394" s="427"/>
      <c r="CB1394" s="427"/>
      <c r="CC1394" s="427"/>
      <c r="CD1394" s="427"/>
      <c r="CE1394" s="427"/>
      <c r="CF1394" s="427"/>
      <c r="CG1394" s="427"/>
      <c r="CH1394" s="427"/>
      <c r="CI1394" s="427"/>
      <c r="CJ1394" s="427"/>
      <c r="CK1394" s="427"/>
      <c r="CL1394" s="427"/>
      <c r="CM1394" s="427"/>
    </row>
    <row r="1395">
      <c r="AD1395" s="427"/>
      <c r="AE1395" s="427"/>
      <c r="AF1395" s="427"/>
      <c r="AG1395" s="427"/>
      <c r="AH1395" s="427"/>
      <c r="AI1395" s="427"/>
      <c r="AJ1395" s="427"/>
      <c r="AK1395" s="427"/>
      <c r="AL1395" s="427"/>
      <c r="AM1395" s="427"/>
      <c r="AN1395" s="427"/>
      <c r="AO1395" s="427"/>
      <c r="AP1395" s="427"/>
      <c r="AQ1395" s="427"/>
      <c r="AR1395" s="427"/>
      <c r="AS1395" s="427"/>
      <c r="AT1395" s="427"/>
      <c r="AU1395" s="427"/>
      <c r="AV1395" s="427"/>
      <c r="AW1395" s="427"/>
      <c r="AX1395" s="427"/>
      <c r="AY1395" s="427"/>
      <c r="AZ1395" s="427"/>
      <c r="BA1395" s="427"/>
      <c r="BB1395" s="427"/>
      <c r="BC1395" s="427"/>
      <c r="BD1395" s="427"/>
      <c r="BE1395" s="427"/>
      <c r="BF1395" s="427"/>
      <c r="BG1395" s="427"/>
      <c r="BH1395" s="427"/>
      <c r="BI1395" s="427"/>
      <c r="BJ1395" s="427"/>
      <c r="BK1395" s="427"/>
      <c r="BL1395" s="427"/>
      <c r="BM1395" s="427"/>
      <c r="BN1395" s="427"/>
      <c r="BO1395" s="427"/>
      <c r="BP1395" s="427"/>
      <c r="BQ1395" s="427"/>
      <c r="BR1395" s="427"/>
      <c r="BS1395" s="427"/>
      <c r="BT1395" s="427"/>
      <c r="BU1395" s="427"/>
      <c r="BV1395" s="427"/>
      <c r="BW1395" s="427"/>
      <c r="BX1395" s="427"/>
      <c r="BY1395" s="427"/>
      <c r="BZ1395" s="427"/>
      <c r="CA1395" s="427"/>
      <c r="CB1395" s="427"/>
      <c r="CC1395" s="427"/>
      <c r="CD1395" s="427"/>
      <c r="CE1395" s="427"/>
      <c r="CF1395" s="427"/>
      <c r="CG1395" s="427"/>
      <c r="CH1395" s="427"/>
      <c r="CI1395" s="427"/>
      <c r="CJ1395" s="427"/>
      <c r="CK1395" s="427"/>
      <c r="CL1395" s="427"/>
      <c r="CM1395" s="427"/>
    </row>
    <row r="1396">
      <c r="AD1396" s="427"/>
      <c r="AE1396" s="427"/>
      <c r="AF1396" s="427"/>
      <c r="AG1396" s="427"/>
      <c r="AH1396" s="427"/>
      <c r="AI1396" s="427"/>
      <c r="AJ1396" s="427"/>
      <c r="AK1396" s="427"/>
      <c r="AL1396" s="427"/>
      <c r="AM1396" s="427"/>
      <c r="AN1396" s="427"/>
      <c r="AO1396" s="427"/>
      <c r="AP1396" s="427"/>
      <c r="AQ1396" s="427"/>
      <c r="AR1396" s="427"/>
      <c r="AS1396" s="427"/>
      <c r="AT1396" s="427"/>
      <c r="AU1396" s="427"/>
      <c r="AV1396" s="427"/>
      <c r="AW1396" s="427"/>
      <c r="AX1396" s="427"/>
      <c r="AY1396" s="427"/>
      <c r="AZ1396" s="427"/>
      <c r="BA1396" s="427"/>
      <c r="BB1396" s="427"/>
      <c r="BC1396" s="427"/>
      <c r="BD1396" s="427"/>
      <c r="BE1396" s="427"/>
      <c r="BF1396" s="427"/>
      <c r="BG1396" s="427"/>
      <c r="BH1396" s="427"/>
      <c r="BI1396" s="427"/>
      <c r="BJ1396" s="427"/>
      <c r="BK1396" s="427"/>
      <c r="BL1396" s="427"/>
      <c r="BM1396" s="427"/>
      <c r="BN1396" s="427"/>
      <c r="BO1396" s="427"/>
      <c r="BP1396" s="427"/>
      <c r="BQ1396" s="427"/>
      <c r="BR1396" s="427"/>
      <c r="BS1396" s="427"/>
      <c r="BT1396" s="427"/>
      <c r="BU1396" s="427"/>
      <c r="BV1396" s="427"/>
      <c r="BW1396" s="427"/>
      <c r="BX1396" s="427"/>
      <c r="BY1396" s="427"/>
      <c r="BZ1396" s="427"/>
      <c r="CA1396" s="427"/>
      <c r="CB1396" s="427"/>
      <c r="CC1396" s="427"/>
      <c r="CD1396" s="427"/>
      <c r="CE1396" s="427"/>
      <c r="CF1396" s="427"/>
      <c r="CG1396" s="427"/>
      <c r="CH1396" s="427"/>
      <c r="CI1396" s="427"/>
      <c r="CJ1396" s="427"/>
      <c r="CK1396" s="427"/>
      <c r="CL1396" s="427"/>
      <c r="CM1396" s="427"/>
    </row>
    <row r="1397">
      <c r="AD1397" s="427"/>
      <c r="AE1397" s="427"/>
      <c r="AF1397" s="427"/>
      <c r="AG1397" s="427"/>
      <c r="AH1397" s="427"/>
      <c r="AI1397" s="427"/>
      <c r="AJ1397" s="427"/>
      <c r="AK1397" s="427"/>
      <c r="AL1397" s="427"/>
      <c r="AM1397" s="427"/>
      <c r="AN1397" s="427"/>
      <c r="AO1397" s="427"/>
      <c r="AP1397" s="427"/>
      <c r="AQ1397" s="427"/>
      <c r="AR1397" s="427"/>
      <c r="AS1397" s="427"/>
      <c r="AT1397" s="427"/>
      <c r="AU1397" s="427"/>
      <c r="AV1397" s="427"/>
      <c r="AW1397" s="427"/>
      <c r="AX1397" s="427"/>
      <c r="AY1397" s="427"/>
      <c r="AZ1397" s="427"/>
      <c r="BA1397" s="427"/>
      <c r="BB1397" s="427"/>
      <c r="BC1397" s="427"/>
      <c r="BD1397" s="427"/>
      <c r="BE1397" s="427"/>
      <c r="BF1397" s="427"/>
      <c r="BG1397" s="427"/>
      <c r="BH1397" s="427"/>
      <c r="BI1397" s="427"/>
      <c r="BJ1397" s="427"/>
      <c r="BK1397" s="427"/>
      <c r="BL1397" s="427"/>
      <c r="BM1397" s="427"/>
      <c r="BN1397" s="427"/>
      <c r="BO1397" s="427"/>
      <c r="BP1397" s="427"/>
      <c r="BQ1397" s="427"/>
      <c r="BR1397" s="427"/>
      <c r="BS1397" s="427"/>
      <c r="BT1397" s="427"/>
      <c r="BU1397" s="427"/>
      <c r="BV1397" s="427"/>
      <c r="BW1397" s="427"/>
      <c r="BX1397" s="427"/>
      <c r="BY1397" s="427"/>
      <c r="BZ1397" s="427"/>
      <c r="CA1397" s="427"/>
      <c r="CB1397" s="427"/>
      <c r="CC1397" s="427"/>
      <c r="CD1397" s="427"/>
      <c r="CE1397" s="427"/>
      <c r="CF1397" s="427"/>
      <c r="CG1397" s="427"/>
      <c r="CH1397" s="427"/>
      <c r="CI1397" s="427"/>
      <c r="CJ1397" s="427"/>
      <c r="CK1397" s="427"/>
      <c r="CL1397" s="427"/>
      <c r="CM1397" s="427"/>
    </row>
    <row r="1398">
      <c r="AD1398" s="427"/>
      <c r="AE1398" s="427"/>
      <c r="AF1398" s="427"/>
      <c r="AG1398" s="427"/>
      <c r="AH1398" s="427"/>
      <c r="AI1398" s="427"/>
      <c r="AJ1398" s="427"/>
      <c r="AK1398" s="427"/>
      <c r="AL1398" s="427"/>
      <c r="AM1398" s="427"/>
      <c r="AN1398" s="427"/>
      <c r="AO1398" s="427"/>
      <c r="AP1398" s="427"/>
      <c r="AQ1398" s="427"/>
      <c r="AR1398" s="427"/>
      <c r="AS1398" s="427"/>
      <c r="AT1398" s="427"/>
      <c r="AU1398" s="427"/>
      <c r="AV1398" s="427"/>
      <c r="AW1398" s="427"/>
      <c r="AX1398" s="427"/>
      <c r="AY1398" s="427"/>
      <c r="AZ1398" s="427"/>
      <c r="BA1398" s="427"/>
      <c r="BB1398" s="427"/>
      <c r="BC1398" s="427"/>
      <c r="BD1398" s="427"/>
      <c r="BE1398" s="427"/>
      <c r="BF1398" s="427"/>
      <c r="BG1398" s="427"/>
      <c r="BH1398" s="427"/>
      <c r="BI1398" s="427"/>
      <c r="BJ1398" s="427"/>
      <c r="BK1398" s="427"/>
      <c r="BL1398" s="427"/>
      <c r="BM1398" s="427"/>
      <c r="BN1398" s="427"/>
      <c r="BO1398" s="427"/>
      <c r="BP1398" s="427"/>
      <c r="BQ1398" s="427"/>
      <c r="BR1398" s="427"/>
      <c r="BS1398" s="427"/>
      <c r="BT1398" s="427"/>
      <c r="BU1398" s="427"/>
      <c r="BV1398" s="427"/>
      <c r="BW1398" s="427"/>
      <c r="BX1398" s="427"/>
      <c r="BY1398" s="427"/>
      <c r="BZ1398" s="427"/>
      <c r="CA1398" s="427"/>
      <c r="CB1398" s="427"/>
      <c r="CC1398" s="427"/>
      <c r="CD1398" s="427"/>
      <c r="CE1398" s="427"/>
      <c r="CF1398" s="427"/>
      <c r="CG1398" s="427"/>
      <c r="CH1398" s="427"/>
      <c r="CI1398" s="427"/>
      <c r="CJ1398" s="427"/>
      <c r="CK1398" s="427"/>
      <c r="CL1398" s="427"/>
      <c r="CM1398" s="427"/>
    </row>
    <row r="1399">
      <c r="AD1399" s="427"/>
      <c r="AE1399" s="427"/>
      <c r="AF1399" s="427"/>
      <c r="AG1399" s="427"/>
      <c r="AH1399" s="427"/>
      <c r="AI1399" s="427"/>
      <c r="AJ1399" s="427"/>
      <c r="AK1399" s="427"/>
      <c r="AL1399" s="427"/>
      <c r="AM1399" s="427"/>
      <c r="AN1399" s="427"/>
      <c r="AO1399" s="427"/>
      <c r="AP1399" s="427"/>
      <c r="AQ1399" s="427"/>
      <c r="AR1399" s="427"/>
      <c r="AS1399" s="427"/>
      <c r="AT1399" s="427"/>
      <c r="AU1399" s="427"/>
      <c r="AV1399" s="427"/>
      <c r="AW1399" s="427"/>
      <c r="AX1399" s="427"/>
      <c r="AY1399" s="427"/>
      <c r="AZ1399" s="427"/>
      <c r="BA1399" s="427"/>
      <c r="BB1399" s="427"/>
      <c r="BC1399" s="427"/>
      <c r="BD1399" s="427"/>
      <c r="BE1399" s="427"/>
      <c r="BF1399" s="427"/>
      <c r="BG1399" s="427"/>
      <c r="BH1399" s="427"/>
      <c r="BI1399" s="427"/>
      <c r="BJ1399" s="427"/>
      <c r="BK1399" s="427"/>
      <c r="BL1399" s="427"/>
      <c r="BM1399" s="427"/>
      <c r="BN1399" s="427"/>
      <c r="BO1399" s="427"/>
      <c r="BP1399" s="427"/>
      <c r="BQ1399" s="427"/>
      <c r="BR1399" s="427"/>
      <c r="BS1399" s="427"/>
      <c r="BT1399" s="427"/>
      <c r="BU1399" s="427"/>
      <c r="BV1399" s="427"/>
      <c r="BW1399" s="427"/>
      <c r="BX1399" s="427"/>
      <c r="BY1399" s="427"/>
      <c r="BZ1399" s="427"/>
      <c r="CA1399" s="427"/>
      <c r="CB1399" s="427"/>
      <c r="CC1399" s="427"/>
      <c r="CD1399" s="427"/>
      <c r="CE1399" s="427"/>
      <c r="CF1399" s="427"/>
      <c r="CG1399" s="427"/>
      <c r="CH1399" s="427"/>
      <c r="CI1399" s="427"/>
      <c r="CJ1399" s="427"/>
      <c r="CK1399" s="427"/>
      <c r="CL1399" s="427"/>
      <c r="CM1399" s="427"/>
    </row>
    <row r="1400">
      <c r="AD1400" s="427"/>
      <c r="AE1400" s="427"/>
      <c r="AF1400" s="427"/>
      <c r="AG1400" s="427"/>
      <c r="AH1400" s="427"/>
      <c r="AI1400" s="427"/>
      <c r="AJ1400" s="427"/>
      <c r="AK1400" s="427"/>
      <c r="AL1400" s="427"/>
      <c r="AM1400" s="427"/>
      <c r="AN1400" s="427"/>
      <c r="AO1400" s="427"/>
      <c r="AP1400" s="427"/>
      <c r="AQ1400" s="427"/>
      <c r="AR1400" s="427"/>
      <c r="AS1400" s="427"/>
      <c r="AT1400" s="427"/>
      <c r="AU1400" s="427"/>
      <c r="AV1400" s="427"/>
      <c r="AW1400" s="427"/>
      <c r="AX1400" s="427"/>
      <c r="AY1400" s="427"/>
      <c r="AZ1400" s="427"/>
      <c r="BA1400" s="427"/>
      <c r="BB1400" s="427"/>
      <c r="BC1400" s="427"/>
      <c r="BD1400" s="427"/>
      <c r="BE1400" s="427"/>
      <c r="BF1400" s="427"/>
      <c r="BG1400" s="427"/>
      <c r="BH1400" s="427"/>
      <c r="BI1400" s="427"/>
      <c r="BJ1400" s="427"/>
      <c r="BK1400" s="427"/>
      <c r="BL1400" s="427"/>
      <c r="BM1400" s="427"/>
      <c r="BN1400" s="427"/>
      <c r="BO1400" s="427"/>
      <c r="BP1400" s="427"/>
      <c r="BQ1400" s="427"/>
      <c r="BR1400" s="427"/>
      <c r="BS1400" s="427"/>
      <c r="BT1400" s="427"/>
      <c r="BU1400" s="427"/>
      <c r="BV1400" s="427"/>
      <c r="BW1400" s="427"/>
      <c r="BX1400" s="427"/>
      <c r="BY1400" s="427"/>
      <c r="BZ1400" s="427"/>
      <c r="CA1400" s="427"/>
      <c r="CB1400" s="427"/>
      <c r="CC1400" s="427"/>
      <c r="CD1400" s="427"/>
      <c r="CE1400" s="427"/>
      <c r="CF1400" s="427"/>
      <c r="CG1400" s="427"/>
      <c r="CH1400" s="427"/>
      <c r="CI1400" s="427"/>
      <c r="CJ1400" s="427"/>
      <c r="CK1400" s="427"/>
      <c r="CL1400" s="427"/>
      <c r="CM1400" s="427"/>
    </row>
    <row r="1401">
      <c r="AD1401" s="427"/>
      <c r="AE1401" s="427"/>
      <c r="AF1401" s="427"/>
      <c r="AG1401" s="427"/>
      <c r="AH1401" s="427"/>
      <c r="AI1401" s="427"/>
      <c r="AJ1401" s="427"/>
      <c r="AK1401" s="427"/>
      <c r="AL1401" s="427"/>
      <c r="AM1401" s="427"/>
      <c r="AN1401" s="427"/>
      <c r="AO1401" s="427"/>
      <c r="AP1401" s="427"/>
      <c r="AQ1401" s="427"/>
      <c r="AR1401" s="427"/>
      <c r="AS1401" s="427"/>
      <c r="AT1401" s="427"/>
      <c r="AU1401" s="427"/>
      <c r="AV1401" s="427"/>
      <c r="AW1401" s="427"/>
      <c r="AX1401" s="427"/>
      <c r="AY1401" s="427"/>
      <c r="AZ1401" s="427"/>
      <c r="BA1401" s="427"/>
      <c r="BB1401" s="427"/>
      <c r="BC1401" s="427"/>
      <c r="BD1401" s="427"/>
      <c r="BE1401" s="427"/>
      <c r="BF1401" s="427"/>
      <c r="BG1401" s="427"/>
      <c r="BH1401" s="427"/>
      <c r="BI1401" s="427"/>
      <c r="BJ1401" s="427"/>
      <c r="BK1401" s="427"/>
      <c r="BL1401" s="427"/>
      <c r="BM1401" s="427"/>
      <c r="BN1401" s="427"/>
      <c r="BO1401" s="427"/>
      <c r="BP1401" s="427"/>
      <c r="BQ1401" s="427"/>
      <c r="BR1401" s="427"/>
      <c r="BS1401" s="427"/>
      <c r="BT1401" s="427"/>
      <c r="BU1401" s="427"/>
      <c r="BV1401" s="427"/>
      <c r="BW1401" s="427"/>
      <c r="BX1401" s="427"/>
      <c r="BY1401" s="427"/>
      <c r="BZ1401" s="427"/>
      <c r="CA1401" s="427"/>
      <c r="CB1401" s="427"/>
      <c r="CC1401" s="427"/>
      <c r="CD1401" s="427"/>
      <c r="CE1401" s="427"/>
      <c r="CF1401" s="427"/>
      <c r="CG1401" s="427"/>
      <c r="CH1401" s="427"/>
      <c r="CI1401" s="427"/>
      <c r="CJ1401" s="427"/>
      <c r="CK1401" s="427"/>
      <c r="CL1401" s="427"/>
      <c r="CM1401" s="427"/>
    </row>
    <row r="1402">
      <c r="AD1402" s="427"/>
      <c r="AE1402" s="427"/>
      <c r="AF1402" s="427"/>
      <c r="AG1402" s="427"/>
      <c r="AH1402" s="427"/>
      <c r="AI1402" s="427"/>
      <c r="AJ1402" s="427"/>
      <c r="AK1402" s="427"/>
      <c r="AL1402" s="427"/>
      <c r="AM1402" s="427"/>
      <c r="AN1402" s="427"/>
      <c r="AO1402" s="427"/>
      <c r="AP1402" s="427"/>
      <c r="AQ1402" s="427"/>
      <c r="AR1402" s="427"/>
      <c r="AS1402" s="427"/>
      <c r="AT1402" s="427"/>
      <c r="AU1402" s="427"/>
      <c r="AV1402" s="427"/>
      <c r="AW1402" s="427"/>
      <c r="AX1402" s="427"/>
      <c r="AY1402" s="427"/>
      <c r="AZ1402" s="427"/>
      <c r="BA1402" s="427"/>
      <c r="BB1402" s="427"/>
      <c r="BC1402" s="427"/>
      <c r="BD1402" s="427"/>
      <c r="BE1402" s="427"/>
      <c r="BF1402" s="427"/>
      <c r="BG1402" s="427"/>
      <c r="BH1402" s="427"/>
      <c r="BI1402" s="427"/>
      <c r="BJ1402" s="427"/>
      <c r="BK1402" s="427"/>
      <c r="BL1402" s="427"/>
      <c r="BM1402" s="427"/>
      <c r="BN1402" s="427"/>
      <c r="BO1402" s="427"/>
      <c r="BP1402" s="427"/>
      <c r="BQ1402" s="427"/>
      <c r="BR1402" s="427"/>
      <c r="BS1402" s="427"/>
      <c r="BT1402" s="427"/>
      <c r="BU1402" s="427"/>
      <c r="BV1402" s="427"/>
      <c r="BW1402" s="427"/>
      <c r="BX1402" s="427"/>
      <c r="BY1402" s="427"/>
      <c r="BZ1402" s="427"/>
      <c r="CA1402" s="427"/>
      <c r="CB1402" s="427"/>
      <c r="CC1402" s="427"/>
      <c r="CD1402" s="427"/>
      <c r="CE1402" s="427"/>
      <c r="CF1402" s="427"/>
      <c r="CG1402" s="427"/>
      <c r="CH1402" s="427"/>
      <c r="CI1402" s="427"/>
      <c r="CJ1402" s="427"/>
      <c r="CK1402" s="427"/>
      <c r="CL1402" s="427"/>
      <c r="CM1402" s="427"/>
    </row>
    <row r="1403">
      <c r="AD1403" s="427"/>
      <c r="AE1403" s="427"/>
      <c r="AF1403" s="427"/>
      <c r="AG1403" s="427"/>
      <c r="AH1403" s="427"/>
      <c r="AI1403" s="427"/>
      <c r="AJ1403" s="427"/>
      <c r="AK1403" s="427"/>
      <c r="AL1403" s="427"/>
      <c r="AM1403" s="427"/>
      <c r="AN1403" s="427"/>
      <c r="AO1403" s="427"/>
      <c r="AP1403" s="427"/>
      <c r="AQ1403" s="427"/>
      <c r="AR1403" s="427"/>
      <c r="AS1403" s="427"/>
      <c r="AT1403" s="427"/>
      <c r="AU1403" s="427"/>
      <c r="AV1403" s="427"/>
      <c r="AW1403" s="427"/>
      <c r="AX1403" s="427"/>
      <c r="AY1403" s="427"/>
      <c r="AZ1403" s="427"/>
      <c r="BA1403" s="427"/>
      <c r="BB1403" s="427"/>
      <c r="BC1403" s="427"/>
      <c r="BD1403" s="427"/>
      <c r="BE1403" s="427"/>
      <c r="BF1403" s="427"/>
      <c r="BG1403" s="427"/>
      <c r="BH1403" s="427"/>
      <c r="BI1403" s="427"/>
      <c r="BJ1403" s="427"/>
      <c r="BK1403" s="427"/>
      <c r="BL1403" s="427"/>
      <c r="BM1403" s="427"/>
      <c r="BN1403" s="427"/>
      <c r="BO1403" s="427"/>
      <c r="BP1403" s="427"/>
      <c r="BQ1403" s="427"/>
      <c r="BR1403" s="427"/>
      <c r="BS1403" s="427"/>
      <c r="BT1403" s="427"/>
      <c r="BU1403" s="427"/>
      <c r="BV1403" s="427"/>
      <c r="BW1403" s="427"/>
      <c r="BX1403" s="427"/>
      <c r="BY1403" s="427"/>
      <c r="BZ1403" s="427"/>
      <c r="CA1403" s="427"/>
      <c r="CB1403" s="427"/>
      <c r="CC1403" s="427"/>
      <c r="CD1403" s="427"/>
      <c r="CE1403" s="427"/>
      <c r="CF1403" s="427"/>
      <c r="CG1403" s="427"/>
      <c r="CH1403" s="427"/>
      <c r="CI1403" s="427"/>
      <c r="CJ1403" s="427"/>
      <c r="CK1403" s="427"/>
      <c r="CL1403" s="427"/>
      <c r="CM1403" s="427"/>
    </row>
    <row r="1404">
      <c r="AD1404" s="427"/>
      <c r="AE1404" s="427"/>
      <c r="AF1404" s="427"/>
      <c r="AG1404" s="427"/>
      <c r="AH1404" s="427"/>
      <c r="AI1404" s="427"/>
      <c r="AJ1404" s="427"/>
      <c r="AK1404" s="427"/>
      <c r="AL1404" s="427"/>
      <c r="AM1404" s="427"/>
      <c r="AN1404" s="427"/>
      <c r="AO1404" s="427"/>
      <c r="AP1404" s="427"/>
      <c r="AQ1404" s="427"/>
      <c r="AR1404" s="427"/>
      <c r="AS1404" s="427"/>
      <c r="AT1404" s="427"/>
      <c r="AU1404" s="427"/>
      <c r="AV1404" s="427"/>
      <c r="AW1404" s="427"/>
      <c r="AX1404" s="427"/>
      <c r="AY1404" s="427"/>
      <c r="AZ1404" s="427"/>
      <c r="BA1404" s="427"/>
      <c r="BB1404" s="427"/>
      <c r="BC1404" s="427"/>
      <c r="BD1404" s="427"/>
      <c r="BE1404" s="427"/>
      <c r="BF1404" s="427"/>
      <c r="BG1404" s="427"/>
      <c r="BH1404" s="427"/>
      <c r="BI1404" s="427"/>
      <c r="BJ1404" s="427"/>
      <c r="BK1404" s="427"/>
      <c r="BL1404" s="427"/>
      <c r="BM1404" s="427"/>
      <c r="BN1404" s="427"/>
      <c r="BO1404" s="427"/>
      <c r="BP1404" s="427"/>
      <c r="BQ1404" s="427"/>
      <c r="BR1404" s="427"/>
      <c r="BS1404" s="427"/>
      <c r="BT1404" s="427"/>
      <c r="BU1404" s="427"/>
      <c r="BV1404" s="427"/>
      <c r="BW1404" s="427"/>
      <c r="BX1404" s="427"/>
      <c r="BY1404" s="427"/>
      <c r="BZ1404" s="427"/>
      <c r="CA1404" s="427"/>
      <c r="CB1404" s="427"/>
      <c r="CC1404" s="427"/>
      <c r="CD1404" s="427"/>
      <c r="CE1404" s="427"/>
      <c r="CF1404" s="427"/>
      <c r="CG1404" s="427"/>
      <c r="CH1404" s="427"/>
      <c r="CI1404" s="427"/>
      <c r="CJ1404" s="427"/>
      <c r="CK1404" s="427"/>
      <c r="CL1404" s="427"/>
      <c r="CM1404" s="427"/>
    </row>
    <row r="1405">
      <c r="AD1405" s="427"/>
      <c r="AE1405" s="427"/>
      <c r="AF1405" s="427"/>
      <c r="AG1405" s="427"/>
      <c r="AH1405" s="427"/>
      <c r="AI1405" s="427"/>
      <c r="AJ1405" s="427"/>
      <c r="AK1405" s="427"/>
      <c r="AL1405" s="427"/>
      <c r="AM1405" s="427"/>
      <c r="AN1405" s="427"/>
      <c r="AO1405" s="427"/>
      <c r="AP1405" s="427"/>
      <c r="AQ1405" s="427"/>
      <c r="AR1405" s="427"/>
      <c r="AS1405" s="427"/>
      <c r="AT1405" s="427"/>
      <c r="AU1405" s="427"/>
      <c r="AV1405" s="427"/>
      <c r="AW1405" s="427"/>
      <c r="AX1405" s="427"/>
      <c r="AY1405" s="427"/>
      <c r="AZ1405" s="427"/>
      <c r="BA1405" s="427"/>
      <c r="BB1405" s="427"/>
      <c r="BC1405" s="427"/>
      <c r="BD1405" s="427"/>
      <c r="BE1405" s="427"/>
      <c r="BF1405" s="427"/>
      <c r="BG1405" s="427"/>
      <c r="BH1405" s="427"/>
      <c r="BI1405" s="427"/>
      <c r="BJ1405" s="427"/>
      <c r="BK1405" s="427"/>
      <c r="BL1405" s="427"/>
      <c r="BM1405" s="427"/>
      <c r="BN1405" s="427"/>
      <c r="BO1405" s="427"/>
      <c r="BP1405" s="427"/>
      <c r="BQ1405" s="427"/>
      <c r="BR1405" s="427"/>
      <c r="BS1405" s="427"/>
      <c r="BT1405" s="427"/>
      <c r="BU1405" s="427"/>
      <c r="BV1405" s="427"/>
      <c r="BW1405" s="427"/>
      <c r="BX1405" s="427"/>
      <c r="BY1405" s="427"/>
      <c r="BZ1405" s="427"/>
      <c r="CA1405" s="427"/>
      <c r="CB1405" s="427"/>
      <c r="CC1405" s="427"/>
      <c r="CD1405" s="427"/>
      <c r="CE1405" s="427"/>
      <c r="CF1405" s="427"/>
      <c r="CG1405" s="427"/>
      <c r="CH1405" s="427"/>
      <c r="CI1405" s="427"/>
      <c r="CJ1405" s="427"/>
      <c r="CK1405" s="427"/>
      <c r="CL1405" s="427"/>
      <c r="CM1405" s="427"/>
    </row>
    <row r="1406">
      <c r="AD1406" s="427"/>
      <c r="AE1406" s="427"/>
      <c r="AF1406" s="427"/>
      <c r="AG1406" s="427"/>
      <c r="AH1406" s="427"/>
      <c r="AI1406" s="427"/>
      <c r="AJ1406" s="427"/>
      <c r="AK1406" s="427"/>
      <c r="AL1406" s="427"/>
      <c r="AM1406" s="427"/>
      <c r="AN1406" s="427"/>
      <c r="AO1406" s="427"/>
      <c r="AP1406" s="427"/>
      <c r="AQ1406" s="427"/>
      <c r="AR1406" s="427"/>
      <c r="AS1406" s="427"/>
      <c r="AT1406" s="427"/>
      <c r="AU1406" s="427"/>
      <c r="AV1406" s="427"/>
      <c r="AW1406" s="427"/>
      <c r="AX1406" s="427"/>
      <c r="AY1406" s="427"/>
      <c r="AZ1406" s="427"/>
      <c r="BA1406" s="427"/>
      <c r="BB1406" s="427"/>
      <c r="BC1406" s="427"/>
      <c r="BD1406" s="427"/>
      <c r="BE1406" s="427"/>
      <c r="BF1406" s="427"/>
      <c r="BG1406" s="427"/>
      <c r="BH1406" s="427"/>
      <c r="BI1406" s="427"/>
      <c r="BJ1406" s="427"/>
      <c r="BK1406" s="427"/>
      <c r="BL1406" s="427"/>
      <c r="BM1406" s="427"/>
      <c r="BN1406" s="427"/>
      <c r="BO1406" s="427"/>
      <c r="BP1406" s="427"/>
      <c r="BQ1406" s="427"/>
      <c r="BR1406" s="427"/>
      <c r="BS1406" s="427"/>
      <c r="BT1406" s="427"/>
      <c r="BU1406" s="427"/>
      <c r="BV1406" s="427"/>
      <c r="BW1406" s="427"/>
      <c r="BX1406" s="427"/>
      <c r="BY1406" s="427"/>
      <c r="BZ1406" s="427"/>
      <c r="CA1406" s="427"/>
      <c r="CB1406" s="427"/>
      <c r="CC1406" s="427"/>
      <c r="CD1406" s="427"/>
      <c r="CE1406" s="427"/>
      <c r="CF1406" s="427"/>
      <c r="CG1406" s="427"/>
      <c r="CH1406" s="427"/>
      <c r="CI1406" s="427"/>
      <c r="CJ1406" s="427"/>
      <c r="CK1406" s="427"/>
      <c r="CL1406" s="427"/>
      <c r="CM1406" s="427"/>
    </row>
    <row r="1407">
      <c r="AD1407" s="427"/>
      <c r="AE1407" s="427"/>
      <c r="AF1407" s="427"/>
      <c r="AG1407" s="427"/>
      <c r="AH1407" s="427"/>
      <c r="AI1407" s="427"/>
      <c r="AJ1407" s="427"/>
      <c r="AK1407" s="427"/>
      <c r="AL1407" s="427"/>
      <c r="AM1407" s="427"/>
      <c r="AN1407" s="427"/>
      <c r="AO1407" s="427"/>
      <c r="AP1407" s="427"/>
      <c r="AQ1407" s="427"/>
      <c r="AR1407" s="427"/>
      <c r="AS1407" s="427"/>
      <c r="AT1407" s="427"/>
      <c r="AU1407" s="427"/>
      <c r="AV1407" s="427"/>
      <c r="AW1407" s="427"/>
      <c r="AX1407" s="427"/>
      <c r="AY1407" s="427"/>
      <c r="AZ1407" s="427"/>
      <c r="BA1407" s="427"/>
      <c r="BB1407" s="427"/>
      <c r="BC1407" s="427"/>
      <c r="BD1407" s="427"/>
      <c r="BE1407" s="427"/>
      <c r="BF1407" s="427"/>
      <c r="BG1407" s="427"/>
      <c r="BH1407" s="427"/>
      <c r="BI1407" s="427"/>
      <c r="BJ1407" s="427"/>
      <c r="BK1407" s="427"/>
      <c r="BL1407" s="427"/>
      <c r="BM1407" s="427"/>
      <c r="BN1407" s="427"/>
      <c r="BO1407" s="427"/>
      <c r="BP1407" s="427"/>
      <c r="BQ1407" s="427"/>
      <c r="BR1407" s="427"/>
      <c r="BS1407" s="427"/>
      <c r="BT1407" s="427"/>
      <c r="BU1407" s="427"/>
      <c r="BV1407" s="427"/>
      <c r="BW1407" s="427"/>
      <c r="BX1407" s="427"/>
      <c r="BY1407" s="427"/>
      <c r="BZ1407" s="427"/>
      <c r="CA1407" s="427"/>
      <c r="CB1407" s="427"/>
      <c r="CC1407" s="427"/>
      <c r="CD1407" s="427"/>
      <c r="CE1407" s="427"/>
      <c r="CF1407" s="427"/>
      <c r="CG1407" s="427"/>
      <c r="CH1407" s="427"/>
      <c r="CI1407" s="427"/>
      <c r="CJ1407" s="427"/>
      <c r="CK1407" s="427"/>
      <c r="CL1407" s="427"/>
      <c r="CM1407" s="427"/>
    </row>
    <row r="1408">
      <c r="AD1408" s="427"/>
      <c r="AE1408" s="427"/>
      <c r="AF1408" s="427"/>
      <c r="AG1408" s="427"/>
      <c r="AH1408" s="427"/>
      <c r="AI1408" s="427"/>
      <c r="AJ1408" s="427"/>
      <c r="AK1408" s="427"/>
      <c r="AL1408" s="427"/>
      <c r="AM1408" s="427"/>
      <c r="AN1408" s="427"/>
      <c r="AO1408" s="427"/>
      <c r="AP1408" s="427"/>
      <c r="AQ1408" s="427"/>
      <c r="AR1408" s="427"/>
      <c r="AS1408" s="427"/>
      <c r="AT1408" s="427"/>
      <c r="AU1408" s="427"/>
      <c r="AV1408" s="427"/>
      <c r="AW1408" s="427"/>
      <c r="AX1408" s="427"/>
      <c r="AY1408" s="427"/>
      <c r="AZ1408" s="427"/>
      <c r="BA1408" s="427"/>
      <c r="BB1408" s="427"/>
      <c r="BC1408" s="427"/>
      <c r="BD1408" s="427"/>
      <c r="BE1408" s="427"/>
      <c r="BF1408" s="427"/>
      <c r="BG1408" s="427"/>
      <c r="BH1408" s="427"/>
      <c r="BI1408" s="427"/>
      <c r="BJ1408" s="427"/>
      <c r="BK1408" s="427"/>
      <c r="BL1408" s="427"/>
      <c r="BM1408" s="427"/>
      <c r="BN1408" s="427"/>
      <c r="BO1408" s="427"/>
      <c r="BP1408" s="427"/>
      <c r="BQ1408" s="427"/>
      <c r="BR1408" s="427"/>
      <c r="BS1408" s="427"/>
      <c r="BT1408" s="427"/>
      <c r="BU1408" s="427"/>
      <c r="BV1408" s="427"/>
      <c r="BW1408" s="427"/>
      <c r="BX1408" s="427"/>
      <c r="BY1408" s="427"/>
      <c r="BZ1408" s="427"/>
      <c r="CA1408" s="427"/>
      <c r="CB1408" s="427"/>
      <c r="CC1408" s="427"/>
      <c r="CD1408" s="427"/>
      <c r="CE1408" s="427"/>
      <c r="CF1408" s="427"/>
      <c r="CG1408" s="427"/>
      <c r="CH1408" s="427"/>
      <c r="CI1408" s="427"/>
      <c r="CJ1408" s="427"/>
      <c r="CK1408" s="427"/>
      <c r="CL1408" s="427"/>
      <c r="CM1408" s="427"/>
    </row>
    <row r="1409">
      <c r="AD1409" s="427"/>
      <c r="AE1409" s="427"/>
      <c r="AF1409" s="427"/>
      <c r="AG1409" s="427"/>
      <c r="AH1409" s="427"/>
      <c r="AI1409" s="427"/>
      <c r="AJ1409" s="427"/>
      <c r="AK1409" s="427"/>
      <c r="AL1409" s="427"/>
      <c r="AM1409" s="427"/>
      <c r="AN1409" s="427"/>
      <c r="AO1409" s="427"/>
      <c r="AP1409" s="427"/>
      <c r="AQ1409" s="427"/>
      <c r="AR1409" s="427"/>
      <c r="AS1409" s="427"/>
      <c r="AT1409" s="427"/>
      <c r="AU1409" s="427"/>
      <c r="AV1409" s="427"/>
      <c r="AW1409" s="427"/>
      <c r="AX1409" s="427"/>
      <c r="AY1409" s="427"/>
      <c r="AZ1409" s="427"/>
      <c r="BA1409" s="427"/>
      <c r="BB1409" s="427"/>
      <c r="BC1409" s="427"/>
      <c r="BD1409" s="427"/>
      <c r="BE1409" s="427"/>
      <c r="BF1409" s="427"/>
      <c r="BG1409" s="427"/>
      <c r="BH1409" s="427"/>
      <c r="BI1409" s="427"/>
      <c r="BJ1409" s="427"/>
      <c r="BK1409" s="427"/>
      <c r="BL1409" s="427"/>
      <c r="BM1409" s="427"/>
      <c r="BN1409" s="427"/>
      <c r="BO1409" s="427"/>
      <c r="BP1409" s="427"/>
      <c r="BQ1409" s="427"/>
      <c r="BR1409" s="427"/>
      <c r="BS1409" s="427"/>
      <c r="BT1409" s="427"/>
      <c r="BU1409" s="427"/>
      <c r="BV1409" s="427"/>
      <c r="BW1409" s="427"/>
      <c r="BX1409" s="427"/>
      <c r="BY1409" s="427"/>
      <c r="BZ1409" s="427"/>
      <c r="CA1409" s="427"/>
      <c r="CB1409" s="427"/>
      <c r="CC1409" s="427"/>
      <c r="CD1409" s="427"/>
      <c r="CE1409" s="427"/>
      <c r="CF1409" s="427"/>
      <c r="CG1409" s="427"/>
      <c r="CH1409" s="427"/>
      <c r="CI1409" s="427"/>
      <c r="CJ1409" s="427"/>
      <c r="CK1409" s="427"/>
      <c r="CL1409" s="427"/>
      <c r="CM1409" s="427"/>
    </row>
    <row r="1410">
      <c r="AD1410" s="427"/>
      <c r="AE1410" s="427"/>
      <c r="AF1410" s="427"/>
      <c r="AG1410" s="427"/>
      <c r="AH1410" s="427"/>
      <c r="AI1410" s="427"/>
      <c r="AJ1410" s="427"/>
      <c r="AK1410" s="427"/>
      <c r="AL1410" s="427"/>
      <c r="AM1410" s="427"/>
      <c r="AN1410" s="427"/>
      <c r="AO1410" s="427"/>
      <c r="AP1410" s="427"/>
      <c r="AQ1410" s="427"/>
      <c r="AR1410" s="427"/>
      <c r="AS1410" s="427"/>
      <c r="AT1410" s="427"/>
      <c r="AU1410" s="427"/>
      <c r="AV1410" s="427"/>
      <c r="AW1410" s="427"/>
      <c r="AX1410" s="427"/>
      <c r="AY1410" s="427"/>
      <c r="AZ1410" s="427"/>
      <c r="BA1410" s="427"/>
      <c r="BB1410" s="427"/>
      <c r="BC1410" s="427"/>
      <c r="BD1410" s="427"/>
      <c r="BE1410" s="427"/>
      <c r="BF1410" s="427"/>
      <c r="BG1410" s="427"/>
      <c r="BH1410" s="427"/>
      <c r="BI1410" s="427"/>
      <c r="BJ1410" s="427"/>
      <c r="BK1410" s="427"/>
      <c r="BL1410" s="427"/>
      <c r="BM1410" s="427"/>
      <c r="BN1410" s="427"/>
      <c r="BO1410" s="427"/>
      <c r="BP1410" s="427"/>
      <c r="BQ1410" s="427"/>
      <c r="BR1410" s="427"/>
      <c r="BS1410" s="427"/>
      <c r="BT1410" s="427"/>
      <c r="BU1410" s="427"/>
      <c r="BV1410" s="427"/>
      <c r="BW1410" s="427"/>
      <c r="BX1410" s="427"/>
      <c r="BY1410" s="427"/>
      <c r="BZ1410" s="427"/>
      <c r="CA1410" s="427"/>
      <c r="CB1410" s="427"/>
      <c r="CC1410" s="427"/>
      <c r="CD1410" s="427"/>
      <c r="CE1410" s="427"/>
      <c r="CF1410" s="427"/>
      <c r="CG1410" s="427"/>
      <c r="CH1410" s="427"/>
      <c r="CI1410" s="427"/>
      <c r="CJ1410" s="427"/>
      <c r="CK1410" s="427"/>
      <c r="CL1410" s="427"/>
      <c r="CM1410" s="427"/>
    </row>
    <row r="1411">
      <c r="AD1411" s="427"/>
      <c r="AE1411" s="427"/>
      <c r="AF1411" s="427"/>
      <c r="AG1411" s="427"/>
      <c r="AH1411" s="427"/>
      <c r="AI1411" s="427"/>
      <c r="AJ1411" s="427"/>
      <c r="AK1411" s="427"/>
      <c r="AL1411" s="427"/>
      <c r="AM1411" s="427"/>
      <c r="AN1411" s="427"/>
      <c r="AO1411" s="427"/>
      <c r="AP1411" s="427"/>
      <c r="AQ1411" s="427"/>
      <c r="AR1411" s="427"/>
      <c r="AS1411" s="427"/>
      <c r="AT1411" s="427"/>
      <c r="AU1411" s="427"/>
      <c r="AV1411" s="427"/>
      <c r="AW1411" s="427"/>
      <c r="AX1411" s="427"/>
      <c r="AY1411" s="427"/>
      <c r="AZ1411" s="427"/>
      <c r="BA1411" s="427"/>
      <c r="BB1411" s="427"/>
      <c r="BC1411" s="427"/>
      <c r="BD1411" s="427"/>
      <c r="BE1411" s="427"/>
      <c r="BF1411" s="427"/>
      <c r="BG1411" s="427"/>
      <c r="BH1411" s="427"/>
      <c r="BI1411" s="427"/>
      <c r="BJ1411" s="427"/>
      <c r="BK1411" s="427"/>
      <c r="BL1411" s="427"/>
      <c r="BM1411" s="427"/>
      <c r="BN1411" s="427"/>
      <c r="BO1411" s="427"/>
      <c r="BP1411" s="427"/>
      <c r="BQ1411" s="427"/>
      <c r="BR1411" s="427"/>
      <c r="BS1411" s="427"/>
      <c r="BT1411" s="427"/>
      <c r="BU1411" s="427"/>
      <c r="BV1411" s="427"/>
      <c r="BW1411" s="427"/>
      <c r="BX1411" s="427"/>
      <c r="BY1411" s="427"/>
      <c r="BZ1411" s="427"/>
      <c r="CA1411" s="427"/>
      <c r="CB1411" s="427"/>
      <c r="CC1411" s="427"/>
      <c r="CD1411" s="427"/>
      <c r="CE1411" s="427"/>
      <c r="CF1411" s="427"/>
      <c r="CG1411" s="427"/>
      <c r="CH1411" s="427"/>
      <c r="CI1411" s="427"/>
      <c r="CJ1411" s="427"/>
      <c r="CK1411" s="427"/>
      <c r="CL1411" s="427"/>
      <c r="CM1411" s="427"/>
    </row>
    <row r="1412">
      <c r="AD1412" s="427"/>
      <c r="AE1412" s="427"/>
      <c r="AF1412" s="427"/>
      <c r="AG1412" s="427"/>
      <c r="AH1412" s="427"/>
      <c r="AI1412" s="427"/>
      <c r="AJ1412" s="427"/>
      <c r="AK1412" s="427"/>
      <c r="AL1412" s="427"/>
      <c r="AM1412" s="427"/>
      <c r="AN1412" s="427"/>
      <c r="AO1412" s="427"/>
      <c r="AP1412" s="427"/>
      <c r="AQ1412" s="427"/>
      <c r="AR1412" s="427"/>
      <c r="AS1412" s="427"/>
      <c r="AT1412" s="427"/>
      <c r="AU1412" s="427"/>
      <c r="AV1412" s="427"/>
      <c r="AW1412" s="427"/>
      <c r="AX1412" s="427"/>
      <c r="AY1412" s="427"/>
      <c r="AZ1412" s="427"/>
      <c r="BA1412" s="427"/>
      <c r="BB1412" s="427"/>
      <c r="BC1412" s="427"/>
      <c r="BD1412" s="427"/>
      <c r="BE1412" s="427"/>
      <c r="BF1412" s="427"/>
      <c r="BG1412" s="427"/>
      <c r="BH1412" s="427"/>
      <c r="BI1412" s="427"/>
      <c r="BJ1412" s="427"/>
      <c r="BK1412" s="427"/>
      <c r="BL1412" s="427"/>
      <c r="BM1412" s="427"/>
      <c r="BN1412" s="427"/>
      <c r="BO1412" s="427"/>
      <c r="BP1412" s="427"/>
      <c r="BQ1412" s="427"/>
      <c r="BR1412" s="427"/>
      <c r="BS1412" s="427"/>
      <c r="BT1412" s="427"/>
      <c r="BU1412" s="427"/>
      <c r="BV1412" s="427"/>
      <c r="BW1412" s="427"/>
      <c r="BX1412" s="427"/>
      <c r="BY1412" s="427"/>
      <c r="BZ1412" s="427"/>
      <c r="CA1412" s="427"/>
      <c r="CB1412" s="427"/>
      <c r="CC1412" s="427"/>
      <c r="CD1412" s="427"/>
      <c r="CE1412" s="427"/>
      <c r="CF1412" s="427"/>
      <c r="CG1412" s="427"/>
      <c r="CH1412" s="427"/>
      <c r="CI1412" s="427"/>
      <c r="CJ1412" s="427"/>
      <c r="CK1412" s="427"/>
      <c r="CL1412" s="427"/>
      <c r="CM1412" s="427"/>
    </row>
    <row r="1413">
      <c r="AD1413" s="427"/>
      <c r="AE1413" s="427"/>
      <c r="AF1413" s="427"/>
      <c r="AG1413" s="427"/>
      <c r="AH1413" s="427"/>
      <c r="AI1413" s="427"/>
      <c r="AJ1413" s="427"/>
      <c r="AK1413" s="427"/>
      <c r="AL1413" s="427"/>
      <c r="AM1413" s="427"/>
      <c r="AN1413" s="427"/>
      <c r="AO1413" s="427"/>
      <c r="AP1413" s="427"/>
      <c r="AQ1413" s="427"/>
      <c r="AR1413" s="427"/>
      <c r="AS1413" s="427"/>
      <c r="AT1413" s="427"/>
      <c r="AU1413" s="427"/>
      <c r="AV1413" s="427"/>
      <c r="AW1413" s="427"/>
      <c r="AX1413" s="427"/>
      <c r="AY1413" s="427"/>
      <c r="AZ1413" s="427"/>
      <c r="BA1413" s="427"/>
      <c r="BB1413" s="427"/>
      <c r="BC1413" s="427"/>
      <c r="BD1413" s="427"/>
      <c r="BE1413" s="427"/>
      <c r="BF1413" s="427"/>
      <c r="BG1413" s="427"/>
      <c r="BH1413" s="427"/>
      <c r="BI1413" s="427"/>
      <c r="BJ1413" s="427"/>
      <c r="BK1413" s="427"/>
      <c r="BL1413" s="427"/>
      <c r="BM1413" s="427"/>
      <c r="BN1413" s="427"/>
      <c r="BO1413" s="427"/>
      <c r="BP1413" s="427"/>
      <c r="BQ1413" s="427"/>
      <c r="BR1413" s="427"/>
      <c r="BS1413" s="427"/>
      <c r="BT1413" s="427"/>
      <c r="BU1413" s="427"/>
      <c r="BV1413" s="427"/>
      <c r="BW1413" s="427"/>
      <c r="BX1413" s="427"/>
      <c r="BY1413" s="427"/>
      <c r="BZ1413" s="427"/>
      <c r="CA1413" s="427"/>
      <c r="CB1413" s="427"/>
      <c r="CC1413" s="427"/>
      <c r="CD1413" s="427"/>
      <c r="CE1413" s="427"/>
      <c r="CF1413" s="427"/>
      <c r="CG1413" s="427"/>
      <c r="CH1413" s="427"/>
      <c r="CI1413" s="427"/>
      <c r="CJ1413" s="427"/>
      <c r="CK1413" s="427"/>
      <c r="CL1413" s="427"/>
      <c r="CM1413" s="427"/>
    </row>
    <row r="1414">
      <c r="AD1414" s="427"/>
      <c r="AE1414" s="427"/>
      <c r="AF1414" s="427"/>
      <c r="AG1414" s="427"/>
      <c r="AH1414" s="427"/>
      <c r="AI1414" s="427"/>
      <c r="AJ1414" s="427"/>
      <c r="AK1414" s="427"/>
      <c r="AL1414" s="427"/>
      <c r="AM1414" s="427"/>
      <c r="AN1414" s="427"/>
      <c r="AO1414" s="427"/>
      <c r="AP1414" s="427"/>
      <c r="AQ1414" s="427"/>
      <c r="AR1414" s="427"/>
      <c r="AS1414" s="427"/>
      <c r="AT1414" s="427"/>
      <c r="AU1414" s="427"/>
      <c r="AV1414" s="427"/>
      <c r="AW1414" s="427"/>
      <c r="AX1414" s="427"/>
      <c r="AY1414" s="427"/>
      <c r="AZ1414" s="427"/>
      <c r="BA1414" s="427"/>
      <c r="BB1414" s="427"/>
      <c r="BC1414" s="427"/>
      <c r="BD1414" s="427"/>
      <c r="BE1414" s="427"/>
      <c r="BF1414" s="427"/>
      <c r="BG1414" s="427"/>
      <c r="BH1414" s="427"/>
      <c r="BI1414" s="427"/>
      <c r="BJ1414" s="427"/>
      <c r="BK1414" s="427"/>
      <c r="BL1414" s="427"/>
      <c r="BM1414" s="427"/>
      <c r="BN1414" s="427"/>
      <c r="BO1414" s="427"/>
      <c r="BP1414" s="427"/>
      <c r="BQ1414" s="427"/>
      <c r="BR1414" s="427"/>
      <c r="BS1414" s="427"/>
      <c r="BT1414" s="427"/>
      <c r="BU1414" s="427"/>
      <c r="BV1414" s="427"/>
      <c r="BW1414" s="427"/>
      <c r="BX1414" s="427"/>
      <c r="BY1414" s="427"/>
      <c r="BZ1414" s="427"/>
      <c r="CA1414" s="427"/>
      <c r="CB1414" s="427"/>
      <c r="CC1414" s="427"/>
      <c r="CD1414" s="427"/>
      <c r="CE1414" s="427"/>
      <c r="CF1414" s="427"/>
      <c r="CG1414" s="427"/>
      <c r="CH1414" s="427"/>
      <c r="CI1414" s="427"/>
      <c r="CJ1414" s="427"/>
      <c r="CK1414" s="427"/>
      <c r="CL1414" s="427"/>
      <c r="CM1414" s="427"/>
    </row>
    <row r="1415">
      <c r="AD1415" s="427"/>
      <c r="AE1415" s="427"/>
      <c r="AF1415" s="427"/>
      <c r="AG1415" s="427"/>
      <c r="AH1415" s="427"/>
      <c r="AI1415" s="427"/>
      <c r="AJ1415" s="427"/>
      <c r="AK1415" s="427"/>
      <c r="AL1415" s="427"/>
      <c r="AM1415" s="427"/>
      <c r="AN1415" s="427"/>
      <c r="AO1415" s="427"/>
      <c r="AP1415" s="427"/>
      <c r="AQ1415" s="427"/>
      <c r="AR1415" s="427"/>
      <c r="AS1415" s="427"/>
      <c r="AT1415" s="427"/>
      <c r="AU1415" s="427"/>
      <c r="AV1415" s="427"/>
      <c r="AW1415" s="427"/>
      <c r="AX1415" s="427"/>
      <c r="AY1415" s="427"/>
      <c r="AZ1415" s="427"/>
      <c r="BA1415" s="427"/>
      <c r="BB1415" s="427"/>
      <c r="BC1415" s="427"/>
      <c r="BD1415" s="427"/>
      <c r="BE1415" s="427"/>
      <c r="BF1415" s="427"/>
      <c r="BG1415" s="427"/>
      <c r="BH1415" s="427"/>
      <c r="BI1415" s="427"/>
      <c r="BJ1415" s="427"/>
      <c r="BK1415" s="427"/>
      <c r="BL1415" s="427"/>
      <c r="BM1415" s="427"/>
      <c r="BN1415" s="427"/>
      <c r="BO1415" s="427"/>
      <c r="BP1415" s="427"/>
      <c r="BQ1415" s="427"/>
      <c r="BR1415" s="427"/>
      <c r="BS1415" s="427"/>
      <c r="BT1415" s="427"/>
      <c r="BU1415" s="427"/>
      <c r="BV1415" s="427"/>
      <c r="BW1415" s="427"/>
      <c r="BX1415" s="427"/>
      <c r="BY1415" s="427"/>
      <c r="BZ1415" s="427"/>
      <c r="CA1415" s="427"/>
      <c r="CB1415" s="427"/>
      <c r="CC1415" s="427"/>
      <c r="CD1415" s="427"/>
      <c r="CE1415" s="427"/>
      <c r="CF1415" s="427"/>
      <c r="CG1415" s="427"/>
      <c r="CH1415" s="427"/>
      <c r="CI1415" s="427"/>
      <c r="CJ1415" s="427"/>
      <c r="CK1415" s="427"/>
      <c r="CL1415" s="427"/>
      <c r="CM1415" s="427"/>
    </row>
    <row r="1416">
      <c r="AD1416" s="427"/>
      <c r="AE1416" s="427"/>
      <c r="AF1416" s="427"/>
      <c r="AG1416" s="427"/>
      <c r="AH1416" s="427"/>
      <c r="AI1416" s="427"/>
      <c r="AJ1416" s="427"/>
      <c r="AK1416" s="427"/>
      <c r="AL1416" s="427"/>
      <c r="AM1416" s="427"/>
      <c r="AN1416" s="427"/>
      <c r="AO1416" s="427"/>
      <c r="AP1416" s="427"/>
      <c r="AQ1416" s="427"/>
      <c r="AR1416" s="427"/>
      <c r="AS1416" s="427"/>
      <c r="AT1416" s="427"/>
      <c r="AU1416" s="427"/>
      <c r="AV1416" s="427"/>
      <c r="AW1416" s="427"/>
      <c r="AX1416" s="427"/>
      <c r="AY1416" s="427"/>
      <c r="AZ1416" s="427"/>
      <c r="BA1416" s="427"/>
      <c r="BB1416" s="427"/>
      <c r="BC1416" s="427"/>
      <c r="BD1416" s="427"/>
      <c r="BE1416" s="427"/>
      <c r="BF1416" s="427"/>
      <c r="BG1416" s="427"/>
      <c r="BH1416" s="427"/>
      <c r="BI1416" s="427"/>
      <c r="BJ1416" s="427"/>
      <c r="BK1416" s="427"/>
      <c r="BL1416" s="427"/>
      <c r="BM1416" s="427"/>
      <c r="BN1416" s="427"/>
      <c r="BO1416" s="427"/>
      <c r="BP1416" s="427"/>
      <c r="BQ1416" s="427"/>
      <c r="BR1416" s="427"/>
      <c r="BS1416" s="427"/>
      <c r="BT1416" s="427"/>
      <c r="BU1416" s="427"/>
      <c r="BV1416" s="427"/>
      <c r="BW1416" s="427"/>
      <c r="BX1416" s="427"/>
      <c r="BY1416" s="427"/>
      <c r="BZ1416" s="427"/>
      <c r="CA1416" s="427"/>
      <c r="CB1416" s="427"/>
      <c r="CC1416" s="427"/>
      <c r="CD1416" s="427"/>
      <c r="CE1416" s="427"/>
      <c r="CF1416" s="427"/>
      <c r="CG1416" s="427"/>
      <c r="CH1416" s="427"/>
      <c r="CI1416" s="427"/>
      <c r="CJ1416" s="427"/>
      <c r="CK1416" s="427"/>
      <c r="CL1416" s="427"/>
      <c r="CM1416" s="427"/>
    </row>
    <row r="1417">
      <c r="AD1417" s="427"/>
      <c r="AE1417" s="427"/>
      <c r="AF1417" s="427"/>
      <c r="AG1417" s="427"/>
      <c r="AH1417" s="427"/>
      <c r="AI1417" s="427"/>
      <c r="AJ1417" s="427"/>
      <c r="AK1417" s="427"/>
      <c r="AL1417" s="427"/>
      <c r="AM1417" s="427"/>
      <c r="AN1417" s="427"/>
      <c r="AO1417" s="427"/>
      <c r="AP1417" s="427"/>
      <c r="AQ1417" s="427"/>
      <c r="AR1417" s="427"/>
      <c r="AS1417" s="427"/>
      <c r="AT1417" s="427"/>
      <c r="AU1417" s="427"/>
      <c r="AV1417" s="427"/>
      <c r="AW1417" s="427"/>
      <c r="AX1417" s="427"/>
      <c r="AY1417" s="427"/>
      <c r="AZ1417" s="427"/>
      <c r="BA1417" s="427"/>
      <c r="BB1417" s="427"/>
      <c r="BC1417" s="427"/>
      <c r="BD1417" s="427"/>
      <c r="BE1417" s="427"/>
      <c r="BF1417" s="427"/>
      <c r="BG1417" s="427"/>
      <c r="BH1417" s="427"/>
      <c r="BI1417" s="427"/>
      <c r="BJ1417" s="427"/>
      <c r="BK1417" s="427"/>
      <c r="BL1417" s="427"/>
      <c r="BM1417" s="427"/>
      <c r="BN1417" s="427"/>
      <c r="BO1417" s="427"/>
      <c r="BP1417" s="427"/>
      <c r="BQ1417" s="427"/>
      <c r="BR1417" s="427"/>
      <c r="BS1417" s="427"/>
      <c r="BT1417" s="427"/>
      <c r="BU1417" s="427"/>
      <c r="BV1417" s="427"/>
      <c r="BW1417" s="427"/>
      <c r="BX1417" s="427"/>
      <c r="BY1417" s="427"/>
      <c r="BZ1417" s="427"/>
      <c r="CA1417" s="427"/>
      <c r="CB1417" s="427"/>
      <c r="CC1417" s="427"/>
      <c r="CD1417" s="427"/>
      <c r="CE1417" s="427"/>
      <c r="CF1417" s="427"/>
      <c r="CG1417" s="427"/>
      <c r="CH1417" s="427"/>
      <c r="CI1417" s="427"/>
      <c r="CJ1417" s="427"/>
      <c r="CK1417" s="427"/>
      <c r="CL1417" s="427"/>
      <c r="CM1417" s="427"/>
    </row>
    <row r="1418">
      <c r="AD1418" s="427"/>
      <c r="AE1418" s="427"/>
      <c r="AF1418" s="427"/>
      <c r="AG1418" s="427"/>
      <c r="AH1418" s="427"/>
      <c r="AI1418" s="427"/>
      <c r="AJ1418" s="427"/>
      <c r="AK1418" s="427"/>
      <c r="AL1418" s="427"/>
      <c r="AM1418" s="427"/>
      <c r="AN1418" s="427"/>
      <c r="AO1418" s="427"/>
      <c r="AP1418" s="427"/>
      <c r="AQ1418" s="427"/>
      <c r="AR1418" s="427"/>
      <c r="AS1418" s="427"/>
      <c r="AT1418" s="427"/>
      <c r="AU1418" s="427"/>
      <c r="AV1418" s="427"/>
      <c r="AW1418" s="427"/>
      <c r="AX1418" s="427"/>
      <c r="AY1418" s="427"/>
      <c r="AZ1418" s="427"/>
      <c r="BA1418" s="427"/>
      <c r="BB1418" s="427"/>
      <c r="BC1418" s="427"/>
      <c r="BD1418" s="427"/>
      <c r="BE1418" s="427"/>
      <c r="BF1418" s="427"/>
      <c r="BG1418" s="427"/>
      <c r="BH1418" s="427"/>
      <c r="BI1418" s="427"/>
      <c r="BJ1418" s="427"/>
      <c r="BK1418" s="427"/>
      <c r="BL1418" s="427"/>
      <c r="BM1418" s="427"/>
      <c r="BN1418" s="427"/>
      <c r="BO1418" s="427"/>
      <c r="BP1418" s="427"/>
      <c r="BQ1418" s="427"/>
      <c r="BR1418" s="427"/>
      <c r="BS1418" s="427"/>
      <c r="BT1418" s="427"/>
      <c r="BU1418" s="427"/>
      <c r="BV1418" s="427"/>
      <c r="BW1418" s="427"/>
      <c r="BX1418" s="427"/>
      <c r="BY1418" s="427"/>
      <c r="BZ1418" s="427"/>
      <c r="CA1418" s="427"/>
      <c r="CB1418" s="427"/>
      <c r="CC1418" s="427"/>
      <c r="CD1418" s="427"/>
      <c r="CE1418" s="427"/>
      <c r="CF1418" s="427"/>
      <c r="CG1418" s="427"/>
      <c r="CH1418" s="427"/>
      <c r="CI1418" s="427"/>
      <c r="CJ1418" s="427"/>
      <c r="CK1418" s="427"/>
      <c r="CL1418" s="427"/>
      <c r="CM1418" s="427"/>
    </row>
    <row r="1419">
      <c r="AD1419" s="427"/>
      <c r="AE1419" s="427"/>
      <c r="AF1419" s="427"/>
      <c r="AG1419" s="427"/>
      <c r="AH1419" s="427"/>
      <c r="AI1419" s="427"/>
      <c r="AJ1419" s="427"/>
      <c r="AK1419" s="427"/>
      <c r="AL1419" s="427"/>
      <c r="AM1419" s="427"/>
      <c r="AN1419" s="427"/>
      <c r="AO1419" s="427"/>
      <c r="AP1419" s="427"/>
      <c r="AQ1419" s="427"/>
      <c r="AR1419" s="427"/>
      <c r="AS1419" s="427"/>
      <c r="AT1419" s="427"/>
      <c r="AU1419" s="427"/>
      <c r="AV1419" s="427"/>
      <c r="AW1419" s="427"/>
      <c r="AX1419" s="427"/>
      <c r="AY1419" s="427"/>
      <c r="AZ1419" s="427"/>
      <c r="BA1419" s="427"/>
      <c r="BB1419" s="427"/>
      <c r="BC1419" s="427"/>
      <c r="BD1419" s="427"/>
      <c r="BE1419" s="427"/>
      <c r="BF1419" s="427"/>
      <c r="BG1419" s="427"/>
      <c r="BH1419" s="427"/>
      <c r="BI1419" s="427"/>
      <c r="BJ1419" s="427"/>
      <c r="BK1419" s="427"/>
      <c r="BL1419" s="427"/>
      <c r="BM1419" s="427"/>
      <c r="BN1419" s="427"/>
      <c r="BO1419" s="427"/>
      <c r="BP1419" s="427"/>
      <c r="BQ1419" s="427"/>
      <c r="BR1419" s="427"/>
      <c r="BS1419" s="427"/>
      <c r="BT1419" s="427"/>
      <c r="BU1419" s="427"/>
      <c r="BV1419" s="427"/>
      <c r="BW1419" s="427"/>
      <c r="BX1419" s="427"/>
      <c r="BY1419" s="427"/>
      <c r="BZ1419" s="427"/>
      <c r="CA1419" s="427"/>
      <c r="CB1419" s="427"/>
      <c r="CC1419" s="427"/>
      <c r="CD1419" s="427"/>
      <c r="CE1419" s="427"/>
      <c r="CF1419" s="427"/>
      <c r="CG1419" s="427"/>
      <c r="CH1419" s="427"/>
      <c r="CI1419" s="427"/>
      <c r="CJ1419" s="427"/>
      <c r="CK1419" s="427"/>
      <c r="CL1419" s="427"/>
      <c r="CM1419" s="427"/>
    </row>
    <row r="1420">
      <c r="AD1420" s="427"/>
      <c r="AE1420" s="427"/>
      <c r="AF1420" s="427"/>
      <c r="AG1420" s="427"/>
      <c r="AH1420" s="427"/>
      <c r="AI1420" s="427"/>
      <c r="AJ1420" s="427"/>
      <c r="AK1420" s="427"/>
      <c r="AL1420" s="427"/>
      <c r="AM1420" s="427"/>
      <c r="AN1420" s="427"/>
      <c r="AO1420" s="427"/>
      <c r="AP1420" s="427"/>
      <c r="AQ1420" s="427"/>
      <c r="AR1420" s="427"/>
      <c r="AS1420" s="427"/>
      <c r="AT1420" s="427"/>
      <c r="AU1420" s="427"/>
      <c r="AV1420" s="427"/>
      <c r="AW1420" s="427"/>
      <c r="AX1420" s="427"/>
      <c r="AY1420" s="427"/>
      <c r="AZ1420" s="427"/>
      <c r="BA1420" s="427"/>
      <c r="BB1420" s="427"/>
      <c r="BC1420" s="427"/>
      <c r="BD1420" s="427"/>
      <c r="BE1420" s="427"/>
      <c r="BF1420" s="427"/>
      <c r="BG1420" s="427"/>
      <c r="BH1420" s="427"/>
      <c r="BI1420" s="427"/>
      <c r="BJ1420" s="427"/>
      <c r="BK1420" s="427"/>
      <c r="BL1420" s="427"/>
      <c r="BM1420" s="427"/>
      <c r="BN1420" s="427"/>
      <c r="BO1420" s="427"/>
      <c r="BP1420" s="427"/>
      <c r="BQ1420" s="427"/>
      <c r="BR1420" s="427"/>
      <c r="BS1420" s="427"/>
      <c r="BT1420" s="427"/>
      <c r="BU1420" s="427"/>
      <c r="BV1420" s="427"/>
      <c r="BW1420" s="427"/>
      <c r="BX1420" s="427"/>
      <c r="BY1420" s="427"/>
      <c r="BZ1420" s="427"/>
      <c r="CA1420" s="427"/>
      <c r="CB1420" s="427"/>
      <c r="CC1420" s="427"/>
      <c r="CD1420" s="427"/>
      <c r="CE1420" s="427"/>
      <c r="CF1420" s="427"/>
      <c r="CG1420" s="427"/>
      <c r="CH1420" s="427"/>
      <c r="CI1420" s="427"/>
      <c r="CJ1420" s="427"/>
      <c r="CK1420" s="427"/>
      <c r="CL1420" s="427"/>
      <c r="CM1420" s="427"/>
    </row>
    <row r="1421">
      <c r="AD1421" s="427"/>
      <c r="AE1421" s="427"/>
      <c r="AF1421" s="427"/>
      <c r="AG1421" s="427"/>
      <c r="AH1421" s="427"/>
      <c r="AI1421" s="427"/>
      <c r="AJ1421" s="427"/>
      <c r="AK1421" s="427"/>
      <c r="AL1421" s="427"/>
      <c r="AM1421" s="427"/>
      <c r="AN1421" s="427"/>
      <c r="AO1421" s="427"/>
      <c r="AP1421" s="427"/>
      <c r="AQ1421" s="427"/>
      <c r="AR1421" s="427"/>
      <c r="AS1421" s="427"/>
      <c r="AT1421" s="427"/>
      <c r="AU1421" s="427"/>
      <c r="AV1421" s="427"/>
      <c r="AW1421" s="427"/>
      <c r="AX1421" s="427"/>
      <c r="AY1421" s="427"/>
      <c r="AZ1421" s="427"/>
      <c r="BA1421" s="427"/>
      <c r="BB1421" s="427"/>
      <c r="BC1421" s="427"/>
      <c r="BD1421" s="427"/>
      <c r="BE1421" s="427"/>
      <c r="BF1421" s="427"/>
      <c r="BG1421" s="427"/>
      <c r="BH1421" s="427"/>
      <c r="BI1421" s="427"/>
      <c r="BJ1421" s="427"/>
      <c r="BK1421" s="427"/>
      <c r="BL1421" s="427"/>
      <c r="BM1421" s="427"/>
      <c r="BN1421" s="427"/>
      <c r="BO1421" s="427"/>
      <c r="BP1421" s="427"/>
      <c r="BQ1421" s="427"/>
      <c r="BR1421" s="427"/>
      <c r="BS1421" s="427"/>
      <c r="BT1421" s="427"/>
      <c r="BU1421" s="427"/>
      <c r="BV1421" s="427"/>
      <c r="BW1421" s="427"/>
      <c r="BX1421" s="427"/>
      <c r="BY1421" s="427"/>
      <c r="BZ1421" s="427"/>
      <c r="CA1421" s="427"/>
      <c r="CB1421" s="427"/>
      <c r="CC1421" s="427"/>
      <c r="CD1421" s="427"/>
      <c r="CE1421" s="427"/>
      <c r="CF1421" s="427"/>
      <c r="CG1421" s="427"/>
      <c r="CH1421" s="427"/>
      <c r="CI1421" s="427"/>
      <c r="CJ1421" s="427"/>
      <c r="CK1421" s="427"/>
      <c r="CL1421" s="427"/>
      <c r="CM1421" s="427"/>
    </row>
    <row r="1422">
      <c r="AD1422" s="427"/>
      <c r="AE1422" s="427"/>
      <c r="AF1422" s="427"/>
      <c r="AG1422" s="427"/>
      <c r="AH1422" s="427"/>
      <c r="AI1422" s="427"/>
      <c r="AJ1422" s="427"/>
      <c r="AK1422" s="427"/>
      <c r="AL1422" s="427"/>
      <c r="AM1422" s="427"/>
      <c r="AN1422" s="427"/>
      <c r="AO1422" s="427"/>
      <c r="AP1422" s="427"/>
      <c r="AQ1422" s="427"/>
      <c r="AR1422" s="427"/>
      <c r="AS1422" s="427"/>
      <c r="AT1422" s="427"/>
      <c r="AU1422" s="427"/>
      <c r="AV1422" s="427"/>
      <c r="AW1422" s="427"/>
      <c r="AX1422" s="427"/>
      <c r="AY1422" s="427"/>
      <c r="AZ1422" s="427"/>
      <c r="BA1422" s="427"/>
      <c r="BB1422" s="427"/>
      <c r="BC1422" s="427"/>
      <c r="BD1422" s="427"/>
      <c r="BE1422" s="427"/>
      <c r="BF1422" s="427"/>
      <c r="BG1422" s="427"/>
      <c r="BH1422" s="427"/>
      <c r="BI1422" s="427"/>
      <c r="BJ1422" s="427"/>
      <c r="BK1422" s="427"/>
      <c r="BL1422" s="427"/>
      <c r="BM1422" s="427"/>
      <c r="BN1422" s="427"/>
      <c r="BO1422" s="427"/>
      <c r="BP1422" s="427"/>
      <c r="BQ1422" s="427"/>
      <c r="BR1422" s="427"/>
      <c r="BS1422" s="427"/>
      <c r="BT1422" s="427"/>
      <c r="BU1422" s="427"/>
      <c r="BV1422" s="427"/>
      <c r="BW1422" s="427"/>
      <c r="BX1422" s="427"/>
      <c r="BY1422" s="427"/>
      <c r="BZ1422" s="427"/>
      <c r="CA1422" s="427"/>
      <c r="CB1422" s="427"/>
      <c r="CC1422" s="427"/>
      <c r="CD1422" s="427"/>
      <c r="CE1422" s="427"/>
      <c r="CF1422" s="427"/>
      <c r="CG1422" s="427"/>
      <c r="CH1422" s="427"/>
      <c r="CI1422" s="427"/>
      <c r="CJ1422" s="427"/>
      <c r="CK1422" s="427"/>
      <c r="CL1422" s="427"/>
      <c r="CM1422" s="427"/>
    </row>
    <row r="1423">
      <c r="AD1423" s="427"/>
      <c r="AE1423" s="427"/>
      <c r="AF1423" s="427"/>
      <c r="AG1423" s="427"/>
      <c r="AH1423" s="427"/>
      <c r="AI1423" s="427"/>
      <c r="AJ1423" s="427"/>
      <c r="AK1423" s="427"/>
      <c r="AL1423" s="427"/>
      <c r="AM1423" s="427"/>
      <c r="AN1423" s="427"/>
      <c r="AO1423" s="427"/>
      <c r="AP1423" s="427"/>
      <c r="AQ1423" s="427"/>
      <c r="AR1423" s="427"/>
      <c r="AS1423" s="427"/>
      <c r="AT1423" s="427"/>
      <c r="AU1423" s="427"/>
      <c r="AV1423" s="427"/>
      <c r="AW1423" s="427"/>
      <c r="AX1423" s="427"/>
      <c r="AY1423" s="427"/>
      <c r="AZ1423" s="427"/>
      <c r="BA1423" s="427"/>
      <c r="BB1423" s="427"/>
      <c r="BC1423" s="427"/>
      <c r="BD1423" s="427"/>
      <c r="BE1423" s="427"/>
      <c r="BF1423" s="427"/>
      <c r="BG1423" s="427"/>
      <c r="BH1423" s="427"/>
      <c r="BI1423" s="427"/>
      <c r="BJ1423" s="427"/>
      <c r="BK1423" s="427"/>
      <c r="BL1423" s="427"/>
      <c r="BM1423" s="427"/>
      <c r="BN1423" s="427"/>
      <c r="BO1423" s="427"/>
      <c r="BP1423" s="427"/>
      <c r="BQ1423" s="427"/>
      <c r="BR1423" s="427"/>
      <c r="BS1423" s="427"/>
      <c r="BT1423" s="427"/>
      <c r="BU1423" s="427"/>
      <c r="BV1423" s="427"/>
      <c r="BW1423" s="427"/>
      <c r="BX1423" s="427"/>
      <c r="BY1423" s="427"/>
      <c r="BZ1423" s="427"/>
      <c r="CA1423" s="427"/>
      <c r="CB1423" s="427"/>
      <c r="CC1423" s="427"/>
      <c r="CD1423" s="427"/>
      <c r="CE1423" s="427"/>
      <c r="CF1423" s="427"/>
      <c r="CG1423" s="427"/>
      <c r="CH1423" s="427"/>
      <c r="CI1423" s="427"/>
      <c r="CJ1423" s="427"/>
      <c r="CK1423" s="427"/>
      <c r="CL1423" s="427"/>
      <c r="CM1423" s="427"/>
    </row>
    <row r="1424">
      <c r="AD1424" s="427"/>
      <c r="AE1424" s="427"/>
      <c r="AF1424" s="427"/>
      <c r="AG1424" s="427"/>
      <c r="AH1424" s="427"/>
      <c r="AI1424" s="427"/>
      <c r="AJ1424" s="427"/>
      <c r="AK1424" s="427"/>
      <c r="AL1424" s="427"/>
      <c r="AM1424" s="427"/>
      <c r="AN1424" s="427"/>
      <c r="AO1424" s="427"/>
      <c r="AP1424" s="427"/>
      <c r="AQ1424" s="427"/>
      <c r="AR1424" s="427"/>
      <c r="AS1424" s="427"/>
      <c r="AT1424" s="427"/>
      <c r="AU1424" s="427"/>
      <c r="AV1424" s="427"/>
      <c r="AW1424" s="427"/>
      <c r="AX1424" s="427"/>
      <c r="AY1424" s="427"/>
      <c r="AZ1424" s="427"/>
      <c r="BA1424" s="427"/>
      <c r="BB1424" s="427"/>
      <c r="BC1424" s="427"/>
      <c r="BD1424" s="427"/>
      <c r="BE1424" s="427"/>
      <c r="BF1424" s="427"/>
      <c r="BG1424" s="427"/>
      <c r="BH1424" s="427"/>
      <c r="BI1424" s="427"/>
      <c r="BJ1424" s="427"/>
      <c r="BK1424" s="427"/>
      <c r="BL1424" s="427"/>
      <c r="BM1424" s="427"/>
      <c r="BN1424" s="427"/>
      <c r="BO1424" s="427"/>
      <c r="BP1424" s="427"/>
      <c r="BQ1424" s="427"/>
      <c r="BR1424" s="427"/>
      <c r="BS1424" s="427"/>
      <c r="BT1424" s="427"/>
      <c r="BU1424" s="427"/>
      <c r="BV1424" s="427"/>
      <c r="BW1424" s="427"/>
      <c r="BX1424" s="427"/>
      <c r="BY1424" s="427"/>
      <c r="BZ1424" s="427"/>
      <c r="CA1424" s="427"/>
      <c r="CB1424" s="427"/>
      <c r="CC1424" s="427"/>
      <c r="CD1424" s="427"/>
      <c r="CE1424" s="427"/>
      <c r="CF1424" s="427"/>
      <c r="CG1424" s="427"/>
      <c r="CH1424" s="427"/>
      <c r="CI1424" s="427"/>
      <c r="CJ1424" s="427"/>
      <c r="CK1424" s="427"/>
      <c r="CL1424" s="427"/>
      <c r="CM1424" s="427"/>
    </row>
    <row r="1425">
      <c r="AD1425" s="427"/>
      <c r="AE1425" s="427"/>
      <c r="AF1425" s="427"/>
      <c r="AG1425" s="427"/>
      <c r="AH1425" s="427"/>
      <c r="AI1425" s="427"/>
      <c r="AJ1425" s="427"/>
      <c r="AK1425" s="427"/>
      <c r="AL1425" s="427"/>
      <c r="AM1425" s="427"/>
      <c r="AN1425" s="427"/>
      <c r="AO1425" s="427"/>
      <c r="AP1425" s="427"/>
      <c r="AQ1425" s="427"/>
      <c r="AR1425" s="427"/>
      <c r="AS1425" s="427"/>
      <c r="AT1425" s="427"/>
      <c r="AU1425" s="427"/>
      <c r="AV1425" s="427"/>
      <c r="AW1425" s="427"/>
      <c r="AX1425" s="427"/>
      <c r="AY1425" s="427"/>
      <c r="AZ1425" s="427"/>
      <c r="BA1425" s="427"/>
      <c r="BB1425" s="427"/>
      <c r="BC1425" s="427"/>
      <c r="BD1425" s="427"/>
      <c r="BE1425" s="427"/>
      <c r="BF1425" s="427"/>
      <c r="BG1425" s="427"/>
      <c r="BH1425" s="427"/>
      <c r="BI1425" s="427"/>
      <c r="BJ1425" s="427"/>
      <c r="BK1425" s="427"/>
      <c r="BL1425" s="427"/>
      <c r="BM1425" s="427"/>
      <c r="BN1425" s="427"/>
      <c r="BO1425" s="427"/>
      <c r="BP1425" s="427"/>
      <c r="BQ1425" s="427"/>
      <c r="BR1425" s="427"/>
      <c r="BS1425" s="427"/>
      <c r="BT1425" s="427"/>
      <c r="BU1425" s="427"/>
      <c r="BV1425" s="427"/>
      <c r="BW1425" s="427"/>
      <c r="BX1425" s="427"/>
      <c r="BY1425" s="427"/>
      <c r="BZ1425" s="427"/>
      <c r="CA1425" s="427"/>
      <c r="CB1425" s="427"/>
      <c r="CC1425" s="427"/>
      <c r="CD1425" s="427"/>
      <c r="CE1425" s="427"/>
      <c r="CF1425" s="427"/>
      <c r="CG1425" s="427"/>
      <c r="CH1425" s="427"/>
      <c r="CI1425" s="427"/>
      <c r="CJ1425" s="427"/>
      <c r="CK1425" s="427"/>
      <c r="CL1425" s="427"/>
      <c r="CM1425" s="427"/>
    </row>
    <row r="1426">
      <c r="AD1426" s="427"/>
      <c r="AE1426" s="427"/>
      <c r="AF1426" s="427"/>
      <c r="AG1426" s="427"/>
      <c r="AH1426" s="427"/>
      <c r="AI1426" s="427"/>
      <c r="AJ1426" s="427"/>
      <c r="AK1426" s="427"/>
      <c r="AL1426" s="427"/>
      <c r="AM1426" s="427"/>
      <c r="AN1426" s="427"/>
      <c r="AO1426" s="427"/>
      <c r="AP1426" s="427"/>
      <c r="AQ1426" s="427"/>
      <c r="AR1426" s="427"/>
      <c r="AS1426" s="427"/>
      <c r="AT1426" s="427"/>
      <c r="AU1426" s="427"/>
      <c r="AV1426" s="427"/>
      <c r="AW1426" s="427"/>
      <c r="AX1426" s="427"/>
      <c r="AY1426" s="427"/>
      <c r="AZ1426" s="427"/>
      <c r="BA1426" s="427"/>
      <c r="BB1426" s="427"/>
      <c r="BC1426" s="427"/>
      <c r="BD1426" s="427"/>
      <c r="BE1426" s="427"/>
      <c r="BF1426" s="427"/>
      <c r="BG1426" s="427"/>
      <c r="BH1426" s="427"/>
      <c r="BI1426" s="427"/>
      <c r="BJ1426" s="427"/>
      <c r="BK1426" s="427"/>
      <c r="BL1426" s="427"/>
      <c r="BM1426" s="427"/>
      <c r="BN1426" s="427"/>
      <c r="BO1426" s="427"/>
      <c r="BP1426" s="427"/>
      <c r="BQ1426" s="427"/>
      <c r="BR1426" s="427"/>
      <c r="BS1426" s="427"/>
      <c r="BT1426" s="427"/>
      <c r="BU1426" s="427"/>
      <c r="BV1426" s="427"/>
      <c r="BW1426" s="427"/>
      <c r="BX1426" s="427"/>
      <c r="BY1426" s="427"/>
      <c r="BZ1426" s="427"/>
      <c r="CA1426" s="427"/>
      <c r="CB1426" s="427"/>
      <c r="CC1426" s="427"/>
      <c r="CD1426" s="427"/>
      <c r="CE1426" s="427"/>
      <c r="CF1426" s="427"/>
      <c r="CG1426" s="427"/>
      <c r="CH1426" s="427"/>
      <c r="CI1426" s="427"/>
      <c r="CJ1426" s="427"/>
      <c r="CK1426" s="427"/>
      <c r="CL1426" s="427"/>
      <c r="CM1426" s="427"/>
    </row>
    <row r="1427">
      <c r="AD1427" s="427"/>
      <c r="AE1427" s="427"/>
      <c r="AF1427" s="427"/>
      <c r="AG1427" s="427"/>
      <c r="AH1427" s="427"/>
      <c r="AI1427" s="427"/>
      <c r="AJ1427" s="427"/>
      <c r="AK1427" s="427"/>
      <c r="AL1427" s="427"/>
      <c r="AM1427" s="427"/>
      <c r="AN1427" s="427"/>
      <c r="AO1427" s="427"/>
      <c r="AP1427" s="427"/>
      <c r="AQ1427" s="427"/>
      <c r="AR1427" s="427"/>
      <c r="AS1427" s="427"/>
      <c r="AT1427" s="427"/>
      <c r="AU1427" s="427"/>
      <c r="AV1427" s="427"/>
      <c r="AW1427" s="427"/>
      <c r="AX1427" s="427"/>
      <c r="AY1427" s="427"/>
      <c r="AZ1427" s="427"/>
      <c r="BA1427" s="427"/>
      <c r="BB1427" s="427"/>
      <c r="BC1427" s="427"/>
      <c r="BD1427" s="427"/>
      <c r="BE1427" s="427"/>
      <c r="BF1427" s="427"/>
      <c r="BG1427" s="427"/>
      <c r="BH1427" s="427"/>
      <c r="BI1427" s="427"/>
      <c r="BJ1427" s="427"/>
      <c r="BK1427" s="427"/>
      <c r="BL1427" s="427"/>
      <c r="BM1427" s="427"/>
      <c r="BN1427" s="427"/>
      <c r="BO1427" s="427"/>
      <c r="BP1427" s="427"/>
      <c r="BQ1427" s="427"/>
      <c r="BR1427" s="427"/>
      <c r="BS1427" s="427"/>
      <c r="BT1427" s="427"/>
      <c r="BU1427" s="427"/>
      <c r="BV1427" s="427"/>
      <c r="BW1427" s="427"/>
      <c r="BX1427" s="427"/>
      <c r="BY1427" s="427"/>
      <c r="BZ1427" s="427"/>
      <c r="CA1427" s="427"/>
      <c r="CB1427" s="427"/>
      <c r="CC1427" s="427"/>
      <c r="CD1427" s="427"/>
      <c r="CE1427" s="427"/>
      <c r="CF1427" s="427"/>
      <c r="CG1427" s="427"/>
      <c r="CH1427" s="427"/>
      <c r="CI1427" s="427"/>
      <c r="CJ1427" s="427"/>
      <c r="CK1427" s="427"/>
      <c r="CL1427" s="427"/>
      <c r="CM1427" s="427"/>
    </row>
    <row r="1428">
      <c r="AD1428" s="427"/>
      <c r="AE1428" s="427"/>
      <c r="AF1428" s="427"/>
      <c r="AG1428" s="427"/>
      <c r="AH1428" s="427"/>
      <c r="AI1428" s="427"/>
      <c r="AJ1428" s="427"/>
      <c r="AK1428" s="427"/>
      <c r="AL1428" s="427"/>
      <c r="AM1428" s="427"/>
      <c r="AN1428" s="427"/>
      <c r="AO1428" s="427"/>
      <c r="AP1428" s="427"/>
      <c r="AQ1428" s="427"/>
      <c r="AR1428" s="427"/>
      <c r="AS1428" s="427"/>
      <c r="AT1428" s="427"/>
      <c r="AU1428" s="427"/>
      <c r="AV1428" s="427"/>
      <c r="AW1428" s="427"/>
      <c r="AX1428" s="427"/>
      <c r="AY1428" s="427"/>
      <c r="AZ1428" s="427"/>
      <c r="BA1428" s="427"/>
      <c r="BB1428" s="427"/>
      <c r="BC1428" s="427"/>
      <c r="BD1428" s="427"/>
      <c r="BE1428" s="427"/>
      <c r="BF1428" s="427"/>
      <c r="BG1428" s="427"/>
      <c r="BH1428" s="427"/>
      <c r="BI1428" s="427"/>
      <c r="BJ1428" s="427"/>
      <c r="BK1428" s="427"/>
      <c r="BL1428" s="427"/>
      <c r="BM1428" s="427"/>
      <c r="BN1428" s="427"/>
      <c r="BO1428" s="427"/>
      <c r="BP1428" s="427"/>
      <c r="BQ1428" s="427"/>
      <c r="BR1428" s="427"/>
      <c r="BS1428" s="427"/>
      <c r="BT1428" s="427"/>
      <c r="BU1428" s="427"/>
      <c r="BV1428" s="427"/>
      <c r="BW1428" s="427"/>
      <c r="BX1428" s="427"/>
      <c r="BY1428" s="427"/>
      <c r="BZ1428" s="427"/>
      <c r="CA1428" s="427"/>
      <c r="CB1428" s="427"/>
      <c r="CC1428" s="427"/>
      <c r="CD1428" s="427"/>
      <c r="CE1428" s="427"/>
      <c r="CF1428" s="427"/>
      <c r="CG1428" s="427"/>
      <c r="CH1428" s="427"/>
      <c r="CI1428" s="427"/>
      <c r="CJ1428" s="427"/>
      <c r="CK1428" s="427"/>
      <c r="CL1428" s="427"/>
      <c r="CM1428" s="427"/>
    </row>
    <row r="1429">
      <c r="AD1429" s="427"/>
      <c r="AE1429" s="427"/>
      <c r="AF1429" s="427"/>
      <c r="AG1429" s="427"/>
      <c r="AH1429" s="427"/>
      <c r="AI1429" s="427"/>
      <c r="AJ1429" s="427"/>
      <c r="AK1429" s="427"/>
      <c r="AL1429" s="427"/>
      <c r="AM1429" s="427"/>
      <c r="AN1429" s="427"/>
      <c r="AO1429" s="427"/>
      <c r="AP1429" s="427"/>
      <c r="AQ1429" s="427"/>
      <c r="AR1429" s="427"/>
      <c r="AS1429" s="427"/>
      <c r="AT1429" s="427"/>
      <c r="AU1429" s="427"/>
      <c r="AV1429" s="427"/>
      <c r="AW1429" s="427"/>
      <c r="AX1429" s="427"/>
      <c r="AY1429" s="427"/>
      <c r="AZ1429" s="427"/>
      <c r="BA1429" s="427"/>
      <c r="BB1429" s="427"/>
      <c r="BC1429" s="427"/>
      <c r="BD1429" s="427"/>
      <c r="BE1429" s="427"/>
      <c r="BF1429" s="427"/>
      <c r="BG1429" s="427"/>
      <c r="BH1429" s="427"/>
      <c r="BI1429" s="427"/>
      <c r="BJ1429" s="427"/>
      <c r="BK1429" s="427"/>
      <c r="BL1429" s="427"/>
      <c r="BM1429" s="427"/>
      <c r="BN1429" s="427"/>
      <c r="BO1429" s="427"/>
      <c r="BP1429" s="427"/>
      <c r="BQ1429" s="427"/>
      <c r="BR1429" s="427"/>
      <c r="BS1429" s="427"/>
      <c r="BT1429" s="427"/>
      <c r="BU1429" s="427"/>
      <c r="BV1429" s="427"/>
      <c r="BW1429" s="427"/>
      <c r="BX1429" s="427"/>
      <c r="BY1429" s="427"/>
      <c r="BZ1429" s="427"/>
      <c r="CA1429" s="427"/>
      <c r="CB1429" s="427"/>
      <c r="CC1429" s="427"/>
      <c r="CD1429" s="427"/>
      <c r="CE1429" s="427"/>
      <c r="CF1429" s="427"/>
      <c r="CG1429" s="427"/>
      <c r="CH1429" s="427"/>
      <c r="CI1429" s="427"/>
      <c r="CJ1429" s="427"/>
      <c r="CK1429" s="427"/>
      <c r="CL1429" s="427"/>
      <c r="CM1429" s="427"/>
    </row>
    <row r="1430">
      <c r="AD1430" s="427"/>
      <c r="AE1430" s="427"/>
      <c r="AF1430" s="427"/>
      <c r="AG1430" s="427"/>
      <c r="AH1430" s="427"/>
      <c r="AI1430" s="427"/>
      <c r="AJ1430" s="427"/>
      <c r="AK1430" s="427"/>
      <c r="AL1430" s="427"/>
      <c r="AM1430" s="427"/>
      <c r="AN1430" s="427"/>
      <c r="AO1430" s="427"/>
      <c r="AP1430" s="427"/>
      <c r="AQ1430" s="427"/>
      <c r="AR1430" s="427"/>
      <c r="AS1430" s="427"/>
      <c r="AT1430" s="427"/>
      <c r="AU1430" s="427"/>
      <c r="AV1430" s="427"/>
      <c r="AW1430" s="427"/>
      <c r="AX1430" s="427"/>
      <c r="AY1430" s="427"/>
      <c r="AZ1430" s="427"/>
      <c r="BA1430" s="427"/>
      <c r="BB1430" s="427"/>
      <c r="BC1430" s="427"/>
      <c r="BD1430" s="427"/>
      <c r="BE1430" s="427"/>
      <c r="BF1430" s="427"/>
      <c r="BG1430" s="427"/>
      <c r="BH1430" s="427"/>
      <c r="BI1430" s="427"/>
      <c r="BJ1430" s="427"/>
      <c r="BK1430" s="427"/>
      <c r="BL1430" s="427"/>
      <c r="BM1430" s="427"/>
      <c r="BN1430" s="427"/>
      <c r="BO1430" s="427"/>
      <c r="BP1430" s="427"/>
      <c r="BQ1430" s="427"/>
      <c r="BR1430" s="427"/>
      <c r="BS1430" s="427"/>
      <c r="BT1430" s="427"/>
      <c r="BU1430" s="427"/>
      <c r="BV1430" s="427"/>
      <c r="BW1430" s="427"/>
      <c r="BX1430" s="427"/>
      <c r="BY1430" s="427"/>
      <c r="BZ1430" s="427"/>
      <c r="CA1430" s="427"/>
      <c r="CB1430" s="427"/>
      <c r="CC1430" s="427"/>
      <c r="CD1430" s="427"/>
      <c r="CE1430" s="427"/>
      <c r="CF1430" s="427"/>
      <c r="CG1430" s="427"/>
      <c r="CH1430" s="427"/>
      <c r="CI1430" s="427"/>
      <c r="CJ1430" s="427"/>
      <c r="CK1430" s="427"/>
      <c r="CL1430" s="427"/>
      <c r="CM1430" s="427"/>
    </row>
    <row r="1431">
      <c r="AD1431" s="427"/>
      <c r="AE1431" s="427"/>
      <c r="AF1431" s="427"/>
      <c r="AG1431" s="427"/>
      <c r="AH1431" s="427"/>
      <c r="AI1431" s="427"/>
      <c r="AJ1431" s="427"/>
      <c r="AK1431" s="427"/>
      <c r="AL1431" s="427"/>
      <c r="AM1431" s="427"/>
      <c r="AN1431" s="427"/>
      <c r="AO1431" s="427"/>
      <c r="AP1431" s="427"/>
      <c r="AQ1431" s="427"/>
      <c r="AR1431" s="427"/>
      <c r="AS1431" s="427"/>
      <c r="AT1431" s="427"/>
      <c r="AU1431" s="427"/>
      <c r="AV1431" s="427"/>
      <c r="AW1431" s="427"/>
      <c r="AX1431" s="427"/>
      <c r="AY1431" s="427"/>
      <c r="AZ1431" s="427"/>
      <c r="BA1431" s="427"/>
      <c r="BB1431" s="427"/>
      <c r="BC1431" s="427"/>
      <c r="BD1431" s="427"/>
      <c r="BE1431" s="427"/>
      <c r="BF1431" s="427"/>
      <c r="BG1431" s="427"/>
      <c r="BH1431" s="427"/>
      <c r="BI1431" s="427"/>
      <c r="BJ1431" s="427"/>
      <c r="BK1431" s="427"/>
      <c r="BL1431" s="427"/>
      <c r="BM1431" s="427"/>
      <c r="BN1431" s="427"/>
      <c r="BO1431" s="427"/>
      <c r="BP1431" s="427"/>
      <c r="BQ1431" s="427"/>
      <c r="BR1431" s="427"/>
      <c r="BS1431" s="427"/>
      <c r="BT1431" s="427"/>
      <c r="BU1431" s="427"/>
      <c r="BV1431" s="427"/>
      <c r="BW1431" s="427"/>
      <c r="BX1431" s="427"/>
      <c r="BY1431" s="427"/>
      <c r="BZ1431" s="427"/>
      <c r="CA1431" s="427"/>
      <c r="CB1431" s="427"/>
      <c r="CC1431" s="427"/>
      <c r="CD1431" s="427"/>
      <c r="CE1431" s="427"/>
      <c r="CF1431" s="427"/>
      <c r="CG1431" s="427"/>
      <c r="CH1431" s="427"/>
      <c r="CI1431" s="427"/>
      <c r="CJ1431" s="427"/>
      <c r="CK1431" s="427"/>
      <c r="CL1431" s="427"/>
      <c r="CM1431" s="427"/>
    </row>
    <row r="1432">
      <c r="AD1432" s="427"/>
      <c r="AE1432" s="427"/>
      <c r="AF1432" s="427"/>
      <c r="AG1432" s="427"/>
      <c r="AH1432" s="427"/>
      <c r="AI1432" s="427"/>
      <c r="AJ1432" s="427"/>
      <c r="AK1432" s="427"/>
      <c r="AL1432" s="427"/>
      <c r="AM1432" s="427"/>
      <c r="AN1432" s="427"/>
      <c r="AO1432" s="427"/>
      <c r="AP1432" s="427"/>
      <c r="AQ1432" s="427"/>
      <c r="AR1432" s="427"/>
      <c r="AS1432" s="427"/>
      <c r="AT1432" s="427"/>
      <c r="AU1432" s="427"/>
      <c r="AV1432" s="427"/>
      <c r="AW1432" s="427"/>
      <c r="AX1432" s="427"/>
      <c r="AY1432" s="427"/>
      <c r="AZ1432" s="427"/>
      <c r="BA1432" s="427"/>
      <c r="BB1432" s="427"/>
      <c r="BC1432" s="427"/>
      <c r="BD1432" s="427"/>
      <c r="BE1432" s="427"/>
      <c r="BF1432" s="427"/>
      <c r="BG1432" s="427"/>
      <c r="BH1432" s="427"/>
      <c r="BI1432" s="427"/>
      <c r="BJ1432" s="427"/>
      <c r="BK1432" s="427"/>
      <c r="BL1432" s="427"/>
      <c r="BM1432" s="427"/>
      <c r="BN1432" s="427"/>
      <c r="BO1432" s="427"/>
      <c r="BP1432" s="427"/>
      <c r="BQ1432" s="427"/>
      <c r="BR1432" s="427"/>
      <c r="BS1432" s="427"/>
      <c r="BT1432" s="427"/>
      <c r="BU1432" s="427"/>
      <c r="BV1432" s="427"/>
      <c r="BW1432" s="427"/>
      <c r="BX1432" s="427"/>
      <c r="BY1432" s="427"/>
      <c r="BZ1432" s="427"/>
      <c r="CA1432" s="427"/>
      <c r="CB1432" s="427"/>
      <c r="CC1432" s="427"/>
      <c r="CD1432" s="427"/>
      <c r="CE1432" s="427"/>
      <c r="CF1432" s="427"/>
      <c r="CG1432" s="427"/>
      <c r="CH1432" s="427"/>
      <c r="CI1432" s="427"/>
      <c r="CJ1432" s="427"/>
      <c r="CK1432" s="427"/>
      <c r="CL1432" s="427"/>
      <c r="CM1432" s="427"/>
    </row>
    <row r="1433">
      <c r="AD1433" s="427"/>
      <c r="AE1433" s="427"/>
      <c r="AF1433" s="427"/>
      <c r="AG1433" s="427"/>
      <c r="AH1433" s="427"/>
      <c r="AI1433" s="427"/>
      <c r="AJ1433" s="427"/>
      <c r="AK1433" s="427"/>
      <c r="AL1433" s="427"/>
      <c r="AM1433" s="427"/>
      <c r="AN1433" s="427"/>
      <c r="AO1433" s="427"/>
      <c r="AP1433" s="427"/>
      <c r="AQ1433" s="427"/>
      <c r="AR1433" s="427"/>
      <c r="AS1433" s="427"/>
      <c r="AT1433" s="427"/>
      <c r="AU1433" s="427"/>
      <c r="AV1433" s="427"/>
      <c r="AW1433" s="427"/>
      <c r="AX1433" s="427"/>
      <c r="AY1433" s="427"/>
      <c r="AZ1433" s="427"/>
      <c r="BA1433" s="427"/>
      <c r="BB1433" s="427"/>
      <c r="BC1433" s="427"/>
      <c r="BD1433" s="427"/>
      <c r="BE1433" s="427"/>
      <c r="BF1433" s="427"/>
      <c r="BG1433" s="427"/>
      <c r="BH1433" s="427"/>
      <c r="BI1433" s="427"/>
      <c r="BJ1433" s="427"/>
      <c r="BK1433" s="427"/>
      <c r="BL1433" s="427"/>
      <c r="BM1433" s="427"/>
      <c r="BN1433" s="427"/>
      <c r="BO1433" s="427"/>
      <c r="BP1433" s="427"/>
      <c r="BQ1433" s="427"/>
      <c r="BR1433" s="427"/>
      <c r="BS1433" s="427"/>
      <c r="BT1433" s="427"/>
      <c r="BU1433" s="427"/>
      <c r="BV1433" s="427"/>
      <c r="BW1433" s="427"/>
      <c r="BX1433" s="427"/>
      <c r="BY1433" s="427"/>
      <c r="BZ1433" s="427"/>
      <c r="CA1433" s="427"/>
      <c r="CB1433" s="427"/>
      <c r="CC1433" s="427"/>
      <c r="CD1433" s="427"/>
      <c r="CE1433" s="427"/>
      <c r="CF1433" s="427"/>
      <c r="CG1433" s="427"/>
      <c r="CH1433" s="427"/>
      <c r="CI1433" s="427"/>
      <c r="CJ1433" s="427"/>
      <c r="CK1433" s="427"/>
      <c r="CL1433" s="427"/>
      <c r="CM1433" s="427"/>
    </row>
    <row r="1434">
      <c r="AD1434" s="427"/>
      <c r="AE1434" s="427"/>
      <c r="AF1434" s="427"/>
      <c r="AG1434" s="427"/>
      <c r="AH1434" s="427"/>
      <c r="AI1434" s="427"/>
      <c r="AJ1434" s="427"/>
      <c r="AK1434" s="427"/>
      <c r="AL1434" s="427"/>
      <c r="AM1434" s="427"/>
      <c r="AN1434" s="427"/>
      <c r="AO1434" s="427"/>
      <c r="AP1434" s="427"/>
      <c r="AQ1434" s="427"/>
      <c r="AR1434" s="427"/>
      <c r="AS1434" s="427"/>
      <c r="AT1434" s="427"/>
      <c r="AU1434" s="427"/>
      <c r="AV1434" s="427"/>
      <c r="AW1434" s="427"/>
      <c r="AX1434" s="427"/>
      <c r="AY1434" s="427"/>
      <c r="AZ1434" s="427"/>
      <c r="BA1434" s="427"/>
      <c r="BB1434" s="427"/>
      <c r="BC1434" s="427"/>
      <c r="BD1434" s="427"/>
      <c r="BE1434" s="427"/>
      <c r="BF1434" s="427"/>
      <c r="BG1434" s="427"/>
      <c r="BH1434" s="427"/>
      <c r="BI1434" s="427"/>
      <c r="BJ1434" s="427"/>
      <c r="BK1434" s="427"/>
      <c r="BL1434" s="427"/>
      <c r="BM1434" s="427"/>
      <c r="BN1434" s="427"/>
      <c r="BO1434" s="427"/>
      <c r="BP1434" s="427"/>
      <c r="BQ1434" s="427"/>
      <c r="BR1434" s="427"/>
      <c r="BS1434" s="427"/>
      <c r="BT1434" s="427"/>
      <c r="BU1434" s="427"/>
      <c r="BV1434" s="427"/>
      <c r="BW1434" s="427"/>
      <c r="BX1434" s="427"/>
      <c r="BY1434" s="427"/>
      <c r="BZ1434" s="427"/>
      <c r="CA1434" s="427"/>
      <c r="CB1434" s="427"/>
      <c r="CC1434" s="427"/>
      <c r="CD1434" s="427"/>
      <c r="CE1434" s="427"/>
      <c r="CF1434" s="427"/>
      <c r="CG1434" s="427"/>
      <c r="CH1434" s="427"/>
      <c r="CI1434" s="427"/>
      <c r="CJ1434" s="427"/>
      <c r="CK1434" s="427"/>
      <c r="CL1434" s="427"/>
      <c r="CM1434" s="427"/>
    </row>
    <row r="1435">
      <c r="AD1435" s="427"/>
      <c r="AE1435" s="427"/>
      <c r="AF1435" s="427"/>
      <c r="AG1435" s="427"/>
      <c r="AH1435" s="427"/>
      <c r="AI1435" s="427"/>
      <c r="AJ1435" s="427"/>
      <c r="AK1435" s="427"/>
      <c r="AL1435" s="427"/>
      <c r="AM1435" s="427"/>
      <c r="AN1435" s="427"/>
      <c r="AO1435" s="427"/>
      <c r="AP1435" s="427"/>
      <c r="AQ1435" s="427"/>
      <c r="AR1435" s="427"/>
      <c r="AS1435" s="427"/>
      <c r="AT1435" s="427"/>
      <c r="AU1435" s="427"/>
      <c r="AV1435" s="427"/>
      <c r="AW1435" s="427"/>
      <c r="AX1435" s="427"/>
      <c r="AY1435" s="427"/>
      <c r="AZ1435" s="427"/>
      <c r="BA1435" s="427"/>
      <c r="BB1435" s="427"/>
      <c r="BC1435" s="427"/>
      <c r="BD1435" s="427"/>
      <c r="BE1435" s="427"/>
      <c r="BF1435" s="427"/>
      <c r="BG1435" s="427"/>
      <c r="BH1435" s="427"/>
      <c r="BI1435" s="427"/>
      <c r="BJ1435" s="427"/>
      <c r="BK1435" s="427"/>
      <c r="BL1435" s="427"/>
      <c r="BM1435" s="427"/>
      <c r="BN1435" s="427"/>
      <c r="BO1435" s="427"/>
      <c r="BP1435" s="427"/>
      <c r="BQ1435" s="427"/>
      <c r="BR1435" s="427"/>
      <c r="BS1435" s="427"/>
      <c r="BT1435" s="427"/>
      <c r="BU1435" s="427"/>
      <c r="BV1435" s="427"/>
      <c r="BW1435" s="427"/>
      <c r="BX1435" s="427"/>
      <c r="BY1435" s="427"/>
      <c r="BZ1435" s="427"/>
      <c r="CA1435" s="427"/>
      <c r="CB1435" s="427"/>
      <c r="CC1435" s="427"/>
      <c r="CD1435" s="427"/>
      <c r="CE1435" s="427"/>
      <c r="CF1435" s="427"/>
      <c r="CG1435" s="427"/>
      <c r="CH1435" s="427"/>
      <c r="CI1435" s="427"/>
      <c r="CJ1435" s="427"/>
      <c r="CK1435" s="427"/>
      <c r="CL1435" s="427"/>
      <c r="CM1435" s="427"/>
    </row>
    <row r="1436">
      <c r="AD1436" s="427"/>
      <c r="AE1436" s="427"/>
      <c r="AF1436" s="427"/>
      <c r="AG1436" s="427"/>
      <c r="AH1436" s="427"/>
      <c r="AI1436" s="427"/>
      <c r="AJ1436" s="427"/>
      <c r="AK1436" s="427"/>
      <c r="AL1436" s="427"/>
      <c r="AM1436" s="427"/>
      <c r="AN1436" s="427"/>
      <c r="AO1436" s="427"/>
      <c r="AP1436" s="427"/>
      <c r="AQ1436" s="427"/>
      <c r="AR1436" s="427"/>
      <c r="AS1436" s="427"/>
      <c r="AT1436" s="427"/>
      <c r="AU1436" s="427"/>
      <c r="AV1436" s="427"/>
      <c r="AW1436" s="427"/>
      <c r="AX1436" s="427"/>
      <c r="AY1436" s="427"/>
      <c r="AZ1436" s="427"/>
      <c r="BA1436" s="427"/>
      <c r="BB1436" s="427"/>
      <c r="BC1436" s="427"/>
      <c r="BD1436" s="427"/>
      <c r="BE1436" s="427"/>
      <c r="BF1436" s="427"/>
      <c r="BG1436" s="427"/>
      <c r="BH1436" s="427"/>
      <c r="BI1436" s="427"/>
      <c r="BJ1436" s="427"/>
      <c r="BK1436" s="427"/>
      <c r="BL1436" s="427"/>
      <c r="BM1436" s="427"/>
      <c r="BN1436" s="427"/>
      <c r="BO1436" s="427"/>
      <c r="BP1436" s="427"/>
      <c r="BQ1436" s="427"/>
      <c r="BR1436" s="427"/>
      <c r="BS1436" s="427"/>
      <c r="BT1436" s="427"/>
      <c r="BU1436" s="427"/>
      <c r="BV1436" s="427"/>
      <c r="BW1436" s="427"/>
      <c r="BX1436" s="427"/>
      <c r="BY1436" s="427"/>
      <c r="BZ1436" s="427"/>
      <c r="CA1436" s="427"/>
      <c r="CB1436" s="427"/>
      <c r="CC1436" s="427"/>
      <c r="CD1436" s="427"/>
      <c r="CE1436" s="427"/>
      <c r="CF1436" s="427"/>
      <c r="CG1436" s="427"/>
      <c r="CH1436" s="427"/>
      <c r="CI1436" s="427"/>
      <c r="CJ1436" s="427"/>
      <c r="CK1436" s="427"/>
      <c r="CL1436" s="427"/>
      <c r="CM1436" s="427"/>
    </row>
    <row r="1437">
      <c r="AD1437" s="427"/>
      <c r="AE1437" s="427"/>
      <c r="AF1437" s="427"/>
      <c r="AG1437" s="427"/>
      <c r="AH1437" s="427"/>
      <c r="AI1437" s="427"/>
      <c r="AJ1437" s="427"/>
      <c r="AK1437" s="427"/>
      <c r="AL1437" s="427"/>
      <c r="AM1437" s="427"/>
      <c r="AN1437" s="427"/>
      <c r="AO1437" s="427"/>
      <c r="AP1437" s="427"/>
      <c r="AQ1437" s="427"/>
      <c r="AR1437" s="427"/>
      <c r="AS1437" s="427"/>
      <c r="AT1437" s="427"/>
      <c r="AU1437" s="427"/>
      <c r="AV1437" s="427"/>
      <c r="AW1437" s="427"/>
      <c r="AX1437" s="427"/>
      <c r="AY1437" s="427"/>
      <c r="AZ1437" s="427"/>
      <c r="BA1437" s="427"/>
      <c r="BB1437" s="427"/>
      <c r="BC1437" s="427"/>
      <c r="BD1437" s="427"/>
      <c r="BE1437" s="427"/>
      <c r="BF1437" s="427"/>
      <c r="BG1437" s="427"/>
      <c r="BH1437" s="427"/>
      <c r="BI1437" s="427"/>
      <c r="BJ1437" s="427"/>
      <c r="BK1437" s="427"/>
      <c r="BL1437" s="427"/>
      <c r="BM1437" s="427"/>
      <c r="BN1437" s="427"/>
      <c r="BO1437" s="427"/>
      <c r="BP1437" s="427"/>
      <c r="BQ1437" s="427"/>
      <c r="BR1437" s="427"/>
      <c r="BS1437" s="427"/>
      <c r="BT1437" s="427"/>
      <c r="BU1437" s="427"/>
      <c r="BV1437" s="427"/>
      <c r="BW1437" s="427"/>
      <c r="BX1437" s="427"/>
      <c r="BY1437" s="427"/>
      <c r="BZ1437" s="427"/>
      <c r="CA1437" s="427"/>
      <c r="CB1437" s="427"/>
      <c r="CC1437" s="427"/>
      <c r="CD1437" s="427"/>
      <c r="CE1437" s="427"/>
      <c r="CF1437" s="427"/>
      <c r="CG1437" s="427"/>
      <c r="CH1437" s="427"/>
      <c r="CI1437" s="427"/>
      <c r="CJ1437" s="427"/>
      <c r="CK1437" s="427"/>
      <c r="CL1437" s="427"/>
      <c r="CM1437" s="427"/>
    </row>
    <row r="1438">
      <c r="AD1438" s="427"/>
      <c r="AE1438" s="427"/>
      <c r="AF1438" s="427"/>
      <c r="AG1438" s="427"/>
      <c r="AH1438" s="427"/>
      <c r="AI1438" s="427"/>
      <c r="AJ1438" s="427"/>
      <c r="AK1438" s="427"/>
      <c r="AL1438" s="427"/>
      <c r="AM1438" s="427"/>
      <c r="AN1438" s="427"/>
      <c r="AO1438" s="427"/>
      <c r="AP1438" s="427"/>
      <c r="AQ1438" s="427"/>
      <c r="AR1438" s="427"/>
      <c r="AS1438" s="427"/>
      <c r="AT1438" s="427"/>
      <c r="AU1438" s="427"/>
      <c r="AV1438" s="427"/>
      <c r="AW1438" s="427"/>
      <c r="AX1438" s="427"/>
      <c r="AY1438" s="427"/>
      <c r="AZ1438" s="427"/>
      <c r="BA1438" s="427"/>
      <c r="BB1438" s="427"/>
      <c r="BC1438" s="427"/>
      <c r="BD1438" s="427"/>
      <c r="BE1438" s="427"/>
      <c r="BF1438" s="427"/>
      <c r="BG1438" s="427"/>
      <c r="BH1438" s="427"/>
      <c r="BI1438" s="427"/>
      <c r="BJ1438" s="427"/>
      <c r="BK1438" s="427"/>
      <c r="BL1438" s="427"/>
      <c r="BM1438" s="427"/>
      <c r="BN1438" s="427"/>
      <c r="BO1438" s="427"/>
      <c r="BP1438" s="427"/>
      <c r="BQ1438" s="427"/>
      <c r="BR1438" s="427"/>
      <c r="BS1438" s="427"/>
      <c r="BT1438" s="427"/>
      <c r="BU1438" s="427"/>
      <c r="BV1438" s="427"/>
      <c r="BW1438" s="427"/>
      <c r="BX1438" s="427"/>
      <c r="BY1438" s="427"/>
      <c r="BZ1438" s="427"/>
      <c r="CA1438" s="427"/>
      <c r="CB1438" s="427"/>
      <c r="CC1438" s="427"/>
      <c r="CD1438" s="427"/>
      <c r="CE1438" s="427"/>
      <c r="CF1438" s="427"/>
      <c r="CG1438" s="427"/>
      <c r="CH1438" s="427"/>
      <c r="CI1438" s="427"/>
      <c r="CJ1438" s="427"/>
      <c r="CK1438" s="427"/>
      <c r="CL1438" s="427"/>
      <c r="CM1438" s="427"/>
    </row>
    <row r="1439">
      <c r="AD1439" s="427"/>
      <c r="AE1439" s="427"/>
      <c r="AF1439" s="427"/>
      <c r="AG1439" s="427"/>
      <c r="AH1439" s="427"/>
      <c r="AI1439" s="427"/>
      <c r="AJ1439" s="427"/>
      <c r="AK1439" s="427"/>
      <c r="AL1439" s="427"/>
      <c r="AM1439" s="427"/>
      <c r="AN1439" s="427"/>
      <c r="AO1439" s="427"/>
      <c r="AP1439" s="427"/>
      <c r="AQ1439" s="427"/>
      <c r="AR1439" s="427"/>
      <c r="AS1439" s="427"/>
      <c r="AT1439" s="427"/>
      <c r="AU1439" s="427"/>
      <c r="AV1439" s="427"/>
      <c r="AW1439" s="427"/>
      <c r="AX1439" s="427"/>
      <c r="AY1439" s="427"/>
      <c r="AZ1439" s="427"/>
      <c r="BA1439" s="427"/>
      <c r="BB1439" s="427"/>
      <c r="BC1439" s="427"/>
      <c r="BD1439" s="427"/>
      <c r="BE1439" s="427"/>
      <c r="BF1439" s="427"/>
      <c r="BG1439" s="427"/>
      <c r="BH1439" s="427"/>
      <c r="BI1439" s="427"/>
      <c r="BJ1439" s="427"/>
      <c r="BK1439" s="427"/>
      <c r="BL1439" s="427"/>
      <c r="BM1439" s="427"/>
      <c r="BN1439" s="427"/>
      <c r="BO1439" s="427"/>
      <c r="BP1439" s="427"/>
      <c r="BQ1439" s="427"/>
      <c r="BR1439" s="427"/>
      <c r="BS1439" s="427"/>
      <c r="BT1439" s="427"/>
      <c r="BU1439" s="427"/>
      <c r="BV1439" s="427"/>
      <c r="BW1439" s="427"/>
      <c r="BX1439" s="427"/>
      <c r="BY1439" s="427"/>
      <c r="BZ1439" s="427"/>
      <c r="CA1439" s="427"/>
      <c r="CB1439" s="427"/>
      <c r="CC1439" s="427"/>
      <c r="CD1439" s="427"/>
      <c r="CE1439" s="427"/>
      <c r="CF1439" s="427"/>
      <c r="CG1439" s="427"/>
      <c r="CH1439" s="427"/>
      <c r="CI1439" s="427"/>
      <c r="CJ1439" s="427"/>
      <c r="CK1439" s="427"/>
      <c r="CL1439" s="427"/>
      <c r="CM1439" s="427"/>
    </row>
    <row r="1440">
      <c r="AD1440" s="427"/>
      <c r="AE1440" s="427"/>
      <c r="AF1440" s="427"/>
      <c r="AG1440" s="427"/>
      <c r="AH1440" s="427"/>
      <c r="AI1440" s="427"/>
      <c r="AJ1440" s="427"/>
      <c r="AK1440" s="427"/>
      <c r="AL1440" s="427"/>
      <c r="AM1440" s="427"/>
      <c r="AN1440" s="427"/>
      <c r="AO1440" s="427"/>
      <c r="AP1440" s="427"/>
      <c r="AQ1440" s="427"/>
      <c r="AR1440" s="427"/>
      <c r="AS1440" s="427"/>
      <c r="AT1440" s="427"/>
      <c r="AU1440" s="427"/>
      <c r="AV1440" s="427"/>
      <c r="AW1440" s="427"/>
      <c r="AX1440" s="427"/>
      <c r="AY1440" s="427"/>
      <c r="AZ1440" s="427"/>
      <c r="BA1440" s="427"/>
      <c r="BB1440" s="427"/>
      <c r="BC1440" s="427"/>
      <c r="BD1440" s="427"/>
      <c r="BE1440" s="427"/>
      <c r="BF1440" s="427"/>
      <c r="BG1440" s="427"/>
      <c r="BH1440" s="427"/>
      <c r="BI1440" s="427"/>
      <c r="BJ1440" s="427"/>
      <c r="BK1440" s="427"/>
      <c r="BL1440" s="427"/>
      <c r="BM1440" s="427"/>
      <c r="BN1440" s="427"/>
      <c r="BO1440" s="427"/>
      <c r="BP1440" s="427"/>
      <c r="BQ1440" s="427"/>
      <c r="BR1440" s="427"/>
      <c r="BS1440" s="427"/>
      <c r="BT1440" s="427"/>
      <c r="BU1440" s="427"/>
      <c r="BV1440" s="427"/>
      <c r="BW1440" s="427"/>
      <c r="BX1440" s="427"/>
      <c r="BY1440" s="427"/>
      <c r="BZ1440" s="427"/>
      <c r="CA1440" s="427"/>
      <c r="CB1440" s="427"/>
      <c r="CC1440" s="427"/>
      <c r="CD1440" s="427"/>
      <c r="CE1440" s="427"/>
      <c r="CF1440" s="427"/>
      <c r="CG1440" s="427"/>
      <c r="CH1440" s="427"/>
      <c r="CI1440" s="427"/>
      <c r="CJ1440" s="427"/>
      <c r="CK1440" s="427"/>
      <c r="CL1440" s="427"/>
      <c r="CM1440" s="427"/>
    </row>
    <row r="1441">
      <c r="AD1441" s="427"/>
      <c r="AE1441" s="427"/>
      <c r="AF1441" s="427"/>
      <c r="AG1441" s="427"/>
      <c r="AH1441" s="427"/>
      <c r="AI1441" s="427"/>
      <c r="AJ1441" s="427"/>
      <c r="AK1441" s="427"/>
      <c r="AL1441" s="427"/>
      <c r="AM1441" s="427"/>
      <c r="AN1441" s="427"/>
      <c r="AO1441" s="427"/>
      <c r="AP1441" s="427"/>
      <c r="AQ1441" s="427"/>
      <c r="AR1441" s="427"/>
      <c r="AS1441" s="427"/>
      <c r="AT1441" s="427"/>
      <c r="AU1441" s="427"/>
      <c r="AV1441" s="427"/>
      <c r="AW1441" s="427"/>
      <c r="AX1441" s="427"/>
      <c r="AY1441" s="427"/>
      <c r="AZ1441" s="427"/>
      <c r="BA1441" s="427"/>
      <c r="BB1441" s="427"/>
      <c r="BC1441" s="427"/>
      <c r="BD1441" s="427"/>
      <c r="BE1441" s="427"/>
      <c r="BF1441" s="427"/>
      <c r="BG1441" s="427"/>
      <c r="BH1441" s="427"/>
      <c r="BI1441" s="427"/>
      <c r="BJ1441" s="427"/>
      <c r="BK1441" s="427"/>
      <c r="BL1441" s="427"/>
      <c r="BM1441" s="427"/>
      <c r="BN1441" s="427"/>
      <c r="BO1441" s="427"/>
      <c r="BP1441" s="427"/>
      <c r="BQ1441" s="427"/>
      <c r="BR1441" s="427"/>
      <c r="BS1441" s="427"/>
      <c r="BT1441" s="427"/>
      <c r="BU1441" s="427"/>
      <c r="BV1441" s="427"/>
      <c r="BW1441" s="427"/>
      <c r="BX1441" s="427"/>
      <c r="BY1441" s="427"/>
      <c r="BZ1441" s="427"/>
      <c r="CA1441" s="427"/>
      <c r="CB1441" s="427"/>
      <c r="CC1441" s="427"/>
      <c r="CD1441" s="427"/>
      <c r="CE1441" s="427"/>
      <c r="CF1441" s="427"/>
      <c r="CG1441" s="427"/>
      <c r="CH1441" s="427"/>
      <c r="CI1441" s="427"/>
      <c r="CJ1441" s="427"/>
      <c r="CK1441" s="427"/>
      <c r="CL1441" s="427"/>
      <c r="CM1441" s="427"/>
    </row>
    <row r="1442">
      <c r="AD1442" s="427"/>
      <c r="AE1442" s="427"/>
      <c r="AF1442" s="427"/>
      <c r="AG1442" s="427"/>
      <c r="AH1442" s="427"/>
      <c r="AI1442" s="427"/>
      <c r="AJ1442" s="427"/>
      <c r="AK1442" s="427"/>
      <c r="AL1442" s="427"/>
      <c r="AM1442" s="427"/>
      <c r="AN1442" s="427"/>
      <c r="AO1442" s="427"/>
      <c r="AP1442" s="427"/>
      <c r="AQ1442" s="427"/>
      <c r="AR1442" s="427"/>
      <c r="AS1442" s="427"/>
      <c r="AT1442" s="427"/>
      <c r="AU1442" s="427"/>
      <c r="AV1442" s="427"/>
      <c r="AW1442" s="427"/>
      <c r="AX1442" s="427"/>
      <c r="AY1442" s="427"/>
      <c r="AZ1442" s="427"/>
      <c r="BA1442" s="427"/>
      <c r="BB1442" s="427"/>
      <c r="BC1442" s="427"/>
      <c r="BD1442" s="427"/>
      <c r="BE1442" s="427"/>
      <c r="BF1442" s="427"/>
      <c r="BG1442" s="427"/>
      <c r="BH1442" s="427"/>
      <c r="BI1442" s="427"/>
      <c r="BJ1442" s="427"/>
      <c r="BK1442" s="427"/>
      <c r="BL1442" s="427"/>
      <c r="BM1442" s="427"/>
      <c r="BN1442" s="427"/>
      <c r="BO1442" s="427"/>
      <c r="BP1442" s="427"/>
      <c r="BQ1442" s="427"/>
      <c r="BR1442" s="427"/>
      <c r="BS1442" s="427"/>
      <c r="BT1442" s="427"/>
      <c r="BU1442" s="427"/>
      <c r="BV1442" s="427"/>
      <c r="BW1442" s="427"/>
      <c r="BX1442" s="427"/>
      <c r="BY1442" s="427"/>
      <c r="BZ1442" s="427"/>
      <c r="CA1442" s="427"/>
      <c r="CB1442" s="427"/>
      <c r="CC1442" s="427"/>
      <c r="CD1442" s="427"/>
      <c r="CE1442" s="427"/>
      <c r="CF1442" s="427"/>
      <c r="CG1442" s="427"/>
      <c r="CH1442" s="427"/>
      <c r="CI1442" s="427"/>
      <c r="CJ1442" s="427"/>
      <c r="CK1442" s="427"/>
      <c r="CL1442" s="427"/>
      <c r="CM1442" s="427"/>
    </row>
    <row r="1443">
      <c r="AD1443" s="427"/>
      <c r="AE1443" s="427"/>
      <c r="AF1443" s="427"/>
      <c r="AG1443" s="427"/>
      <c r="AH1443" s="427"/>
      <c r="AI1443" s="427"/>
      <c r="AJ1443" s="427"/>
      <c r="AK1443" s="427"/>
      <c r="AL1443" s="427"/>
      <c r="AM1443" s="427"/>
      <c r="AN1443" s="427"/>
      <c r="AO1443" s="427"/>
      <c r="AP1443" s="427"/>
      <c r="AQ1443" s="427"/>
      <c r="AR1443" s="427"/>
      <c r="AS1443" s="427"/>
      <c r="AT1443" s="427"/>
      <c r="AU1443" s="427"/>
      <c r="AV1443" s="427"/>
      <c r="AW1443" s="427"/>
      <c r="AX1443" s="427"/>
      <c r="AY1443" s="427"/>
      <c r="AZ1443" s="427"/>
      <c r="BA1443" s="427"/>
      <c r="BB1443" s="427"/>
      <c r="BC1443" s="427"/>
      <c r="BD1443" s="427"/>
      <c r="BE1443" s="427"/>
      <c r="BF1443" s="427"/>
      <c r="BG1443" s="427"/>
      <c r="BH1443" s="427"/>
      <c r="BI1443" s="427"/>
      <c r="BJ1443" s="427"/>
      <c r="BK1443" s="427"/>
      <c r="BL1443" s="427"/>
      <c r="BM1443" s="427"/>
      <c r="BN1443" s="427"/>
      <c r="BO1443" s="427"/>
      <c r="BP1443" s="427"/>
      <c r="BQ1443" s="427"/>
      <c r="BR1443" s="427"/>
      <c r="BS1443" s="427"/>
      <c r="BT1443" s="427"/>
      <c r="BU1443" s="427"/>
      <c r="BV1443" s="427"/>
      <c r="BW1443" s="427"/>
      <c r="BX1443" s="427"/>
      <c r="BY1443" s="427"/>
      <c r="BZ1443" s="427"/>
      <c r="CA1443" s="427"/>
      <c r="CB1443" s="427"/>
      <c r="CC1443" s="427"/>
      <c r="CD1443" s="427"/>
      <c r="CE1443" s="427"/>
      <c r="CF1443" s="427"/>
      <c r="CG1443" s="427"/>
      <c r="CH1443" s="427"/>
      <c r="CI1443" s="427"/>
      <c r="CJ1443" s="427"/>
      <c r="CK1443" s="427"/>
      <c r="CL1443" s="427"/>
      <c r="CM1443" s="427"/>
    </row>
    <row r="1444">
      <c r="AD1444" s="427"/>
      <c r="AE1444" s="427"/>
      <c r="AF1444" s="427"/>
      <c r="AG1444" s="427"/>
      <c r="AH1444" s="427"/>
      <c r="AI1444" s="427"/>
      <c r="AJ1444" s="427"/>
      <c r="AK1444" s="427"/>
      <c r="AL1444" s="427"/>
      <c r="AM1444" s="427"/>
      <c r="AN1444" s="427"/>
      <c r="AO1444" s="427"/>
      <c r="AP1444" s="427"/>
      <c r="AQ1444" s="427"/>
      <c r="AR1444" s="427"/>
      <c r="AS1444" s="427"/>
      <c r="AT1444" s="427"/>
      <c r="AU1444" s="427"/>
      <c r="AV1444" s="427"/>
      <c r="AW1444" s="427"/>
      <c r="AX1444" s="427"/>
      <c r="AY1444" s="427"/>
      <c r="AZ1444" s="427"/>
      <c r="BA1444" s="427"/>
      <c r="BB1444" s="427"/>
      <c r="BC1444" s="427"/>
      <c r="BD1444" s="427"/>
      <c r="BE1444" s="427"/>
      <c r="BF1444" s="427"/>
      <c r="BG1444" s="427"/>
      <c r="BH1444" s="427"/>
      <c r="BI1444" s="427"/>
      <c r="BJ1444" s="427"/>
      <c r="BK1444" s="427"/>
      <c r="BL1444" s="427"/>
      <c r="BM1444" s="427"/>
      <c r="BN1444" s="427"/>
      <c r="BO1444" s="427"/>
      <c r="BP1444" s="427"/>
      <c r="BQ1444" s="427"/>
      <c r="BR1444" s="427"/>
      <c r="BS1444" s="427"/>
      <c r="BT1444" s="427"/>
      <c r="BU1444" s="427"/>
      <c r="BV1444" s="427"/>
      <c r="BW1444" s="427"/>
      <c r="BX1444" s="427"/>
      <c r="BY1444" s="427"/>
      <c r="BZ1444" s="427"/>
      <c r="CA1444" s="427"/>
      <c r="CB1444" s="427"/>
      <c r="CC1444" s="427"/>
      <c r="CD1444" s="427"/>
      <c r="CE1444" s="427"/>
      <c r="CF1444" s="427"/>
      <c r="CG1444" s="427"/>
      <c r="CH1444" s="427"/>
      <c r="CI1444" s="427"/>
      <c r="CJ1444" s="427"/>
      <c r="CK1444" s="427"/>
      <c r="CL1444" s="427"/>
      <c r="CM1444" s="427"/>
    </row>
    <row r="1445">
      <c r="AD1445" s="427"/>
      <c r="AE1445" s="427"/>
      <c r="AF1445" s="427"/>
      <c r="AG1445" s="427"/>
      <c r="AH1445" s="427"/>
      <c r="AI1445" s="427"/>
      <c r="AJ1445" s="427"/>
      <c r="AK1445" s="427"/>
      <c r="AL1445" s="427"/>
      <c r="AM1445" s="427"/>
      <c r="AN1445" s="427"/>
      <c r="AO1445" s="427"/>
      <c r="AP1445" s="427"/>
      <c r="AQ1445" s="427"/>
      <c r="AR1445" s="427"/>
      <c r="AS1445" s="427"/>
      <c r="AT1445" s="427"/>
      <c r="AU1445" s="427"/>
      <c r="AV1445" s="427"/>
      <c r="AW1445" s="427"/>
      <c r="AX1445" s="427"/>
      <c r="AY1445" s="427"/>
      <c r="AZ1445" s="427"/>
      <c r="BA1445" s="427"/>
      <c r="BB1445" s="427"/>
      <c r="BC1445" s="427"/>
      <c r="BD1445" s="427"/>
      <c r="BE1445" s="427"/>
      <c r="BF1445" s="427"/>
      <c r="BG1445" s="427"/>
      <c r="BH1445" s="427"/>
      <c r="BI1445" s="427"/>
      <c r="BJ1445" s="427"/>
      <c r="BK1445" s="427"/>
      <c r="BL1445" s="427"/>
      <c r="BM1445" s="427"/>
      <c r="BN1445" s="427"/>
      <c r="BO1445" s="427"/>
      <c r="BP1445" s="427"/>
      <c r="BQ1445" s="427"/>
      <c r="BR1445" s="427"/>
      <c r="BS1445" s="427"/>
      <c r="BT1445" s="427"/>
      <c r="BU1445" s="427"/>
      <c r="BV1445" s="427"/>
      <c r="BW1445" s="427"/>
      <c r="BX1445" s="427"/>
      <c r="BY1445" s="427"/>
      <c r="BZ1445" s="427"/>
      <c r="CA1445" s="427"/>
      <c r="CB1445" s="427"/>
      <c r="CC1445" s="427"/>
      <c r="CD1445" s="427"/>
      <c r="CE1445" s="427"/>
      <c r="CF1445" s="427"/>
      <c r="CG1445" s="427"/>
      <c r="CH1445" s="427"/>
      <c r="CI1445" s="427"/>
      <c r="CJ1445" s="427"/>
      <c r="CK1445" s="427"/>
      <c r="CL1445" s="427"/>
      <c r="CM1445" s="427"/>
    </row>
    <row r="1446">
      <c r="AD1446" s="427"/>
      <c r="AE1446" s="427"/>
      <c r="AF1446" s="427"/>
      <c r="AG1446" s="427"/>
      <c r="AH1446" s="427"/>
      <c r="AI1446" s="427"/>
      <c r="AJ1446" s="427"/>
      <c r="AK1446" s="427"/>
      <c r="AL1446" s="427"/>
      <c r="AM1446" s="427"/>
      <c r="AN1446" s="427"/>
      <c r="AO1446" s="427"/>
      <c r="AP1446" s="427"/>
      <c r="AQ1446" s="427"/>
      <c r="AR1446" s="427"/>
      <c r="AS1446" s="427"/>
      <c r="AT1446" s="427"/>
      <c r="AU1446" s="427"/>
      <c r="AV1446" s="427"/>
      <c r="AW1446" s="427"/>
      <c r="AX1446" s="427"/>
      <c r="AY1446" s="427"/>
      <c r="AZ1446" s="427"/>
      <c r="BA1446" s="427"/>
      <c r="BB1446" s="427"/>
      <c r="BC1446" s="427"/>
      <c r="BD1446" s="427"/>
      <c r="BE1446" s="427"/>
      <c r="BF1446" s="427"/>
      <c r="BG1446" s="427"/>
      <c r="BH1446" s="427"/>
      <c r="BI1446" s="427"/>
      <c r="BJ1446" s="427"/>
      <c r="BK1446" s="427"/>
      <c r="BL1446" s="427"/>
      <c r="BM1446" s="427"/>
      <c r="BN1446" s="427"/>
      <c r="BO1446" s="427"/>
      <c r="BP1446" s="427"/>
      <c r="BQ1446" s="427"/>
      <c r="BR1446" s="427"/>
      <c r="BS1446" s="427"/>
      <c r="BT1446" s="427"/>
      <c r="BU1446" s="427"/>
      <c r="BV1446" s="427"/>
      <c r="BW1446" s="427"/>
      <c r="BX1446" s="427"/>
      <c r="BY1446" s="427"/>
      <c r="BZ1446" s="427"/>
      <c r="CA1446" s="427"/>
      <c r="CB1446" s="427"/>
      <c r="CC1446" s="427"/>
      <c r="CD1446" s="427"/>
      <c r="CE1446" s="427"/>
      <c r="CF1446" s="427"/>
      <c r="CG1446" s="427"/>
      <c r="CH1446" s="427"/>
      <c r="CI1446" s="427"/>
      <c r="CJ1446" s="427"/>
      <c r="CK1446" s="427"/>
      <c r="CL1446" s="427"/>
      <c r="CM1446" s="427"/>
    </row>
    <row r="1447">
      <c r="AD1447" s="427"/>
      <c r="AE1447" s="427"/>
      <c r="AF1447" s="427"/>
      <c r="AG1447" s="427"/>
      <c r="AH1447" s="427"/>
      <c r="AI1447" s="427"/>
      <c r="AJ1447" s="427"/>
      <c r="AK1447" s="427"/>
      <c r="AL1447" s="427"/>
      <c r="AM1447" s="427"/>
      <c r="AN1447" s="427"/>
      <c r="AO1447" s="427"/>
      <c r="AP1447" s="427"/>
      <c r="AQ1447" s="427"/>
      <c r="AR1447" s="427"/>
      <c r="AS1447" s="427"/>
      <c r="AT1447" s="427"/>
      <c r="AU1447" s="427"/>
      <c r="AV1447" s="427"/>
      <c r="AW1447" s="427"/>
      <c r="AX1447" s="427"/>
      <c r="AY1447" s="427"/>
      <c r="AZ1447" s="427"/>
      <c r="BA1447" s="427"/>
      <c r="BB1447" s="427"/>
      <c r="BC1447" s="427"/>
      <c r="BD1447" s="427"/>
      <c r="BE1447" s="427"/>
      <c r="BF1447" s="427"/>
      <c r="BG1447" s="427"/>
      <c r="BH1447" s="427"/>
      <c r="BI1447" s="427"/>
      <c r="BJ1447" s="427"/>
      <c r="BK1447" s="427"/>
      <c r="BL1447" s="427"/>
      <c r="BM1447" s="427"/>
      <c r="BN1447" s="427"/>
      <c r="BO1447" s="427"/>
      <c r="BP1447" s="427"/>
      <c r="BQ1447" s="427"/>
      <c r="BR1447" s="427"/>
      <c r="BS1447" s="427"/>
      <c r="BT1447" s="427"/>
      <c r="BU1447" s="427"/>
      <c r="BV1447" s="427"/>
      <c r="BW1447" s="427"/>
      <c r="BX1447" s="427"/>
      <c r="BY1447" s="427"/>
      <c r="BZ1447" s="427"/>
      <c r="CA1447" s="427"/>
      <c r="CB1447" s="427"/>
      <c r="CC1447" s="427"/>
      <c r="CD1447" s="427"/>
      <c r="CE1447" s="427"/>
      <c r="CF1447" s="427"/>
      <c r="CG1447" s="427"/>
      <c r="CH1447" s="427"/>
      <c r="CI1447" s="427"/>
      <c r="CJ1447" s="427"/>
      <c r="CK1447" s="427"/>
      <c r="CL1447" s="427"/>
      <c r="CM1447" s="427"/>
    </row>
    <row r="1448">
      <c r="AD1448" s="427"/>
      <c r="AE1448" s="427"/>
      <c r="AF1448" s="427"/>
      <c r="AG1448" s="427"/>
      <c r="AH1448" s="427"/>
      <c r="AI1448" s="427"/>
      <c r="AJ1448" s="427"/>
      <c r="AK1448" s="427"/>
      <c r="AL1448" s="427"/>
      <c r="AM1448" s="427"/>
      <c r="AN1448" s="427"/>
      <c r="AO1448" s="427"/>
      <c r="AP1448" s="427"/>
      <c r="AQ1448" s="427"/>
      <c r="AR1448" s="427"/>
      <c r="AS1448" s="427"/>
      <c r="AT1448" s="427"/>
      <c r="AU1448" s="427"/>
      <c r="AV1448" s="427"/>
      <c r="AW1448" s="427"/>
      <c r="AX1448" s="427"/>
      <c r="AY1448" s="427"/>
      <c r="AZ1448" s="427"/>
      <c r="BA1448" s="427"/>
      <c r="BB1448" s="427"/>
      <c r="BC1448" s="427"/>
      <c r="BD1448" s="427"/>
      <c r="BE1448" s="427"/>
      <c r="BF1448" s="427"/>
      <c r="BG1448" s="427"/>
      <c r="BH1448" s="427"/>
      <c r="BI1448" s="427"/>
      <c r="BJ1448" s="427"/>
      <c r="BK1448" s="427"/>
      <c r="BL1448" s="427"/>
      <c r="BM1448" s="427"/>
      <c r="BN1448" s="427"/>
      <c r="BO1448" s="427"/>
      <c r="BP1448" s="427"/>
      <c r="BQ1448" s="427"/>
      <c r="BR1448" s="427"/>
      <c r="BS1448" s="427"/>
      <c r="BT1448" s="427"/>
      <c r="BU1448" s="427"/>
      <c r="BV1448" s="427"/>
      <c r="BW1448" s="427"/>
      <c r="BX1448" s="427"/>
      <c r="BY1448" s="427"/>
      <c r="BZ1448" s="427"/>
      <c r="CA1448" s="427"/>
      <c r="CB1448" s="427"/>
      <c r="CC1448" s="427"/>
      <c r="CD1448" s="427"/>
      <c r="CE1448" s="427"/>
      <c r="CF1448" s="427"/>
      <c r="CG1448" s="427"/>
      <c r="CH1448" s="427"/>
      <c r="CI1448" s="427"/>
      <c r="CJ1448" s="427"/>
      <c r="CK1448" s="427"/>
      <c r="CL1448" s="427"/>
      <c r="CM1448" s="427"/>
    </row>
    <row r="1449">
      <c r="AD1449" s="427"/>
      <c r="AE1449" s="427"/>
      <c r="AF1449" s="427"/>
      <c r="AG1449" s="427"/>
      <c r="AH1449" s="427"/>
      <c r="AI1449" s="427"/>
      <c r="AJ1449" s="427"/>
      <c r="AK1449" s="427"/>
      <c r="AL1449" s="427"/>
      <c r="AM1449" s="427"/>
      <c r="AN1449" s="427"/>
      <c r="AO1449" s="427"/>
      <c r="AP1449" s="427"/>
      <c r="AQ1449" s="427"/>
      <c r="AR1449" s="427"/>
      <c r="AS1449" s="427"/>
      <c r="AT1449" s="427"/>
      <c r="AU1449" s="427"/>
      <c r="AV1449" s="427"/>
      <c r="AW1449" s="427"/>
      <c r="AX1449" s="427"/>
      <c r="AY1449" s="427"/>
      <c r="AZ1449" s="427"/>
      <c r="BA1449" s="427"/>
      <c r="BB1449" s="427"/>
      <c r="BC1449" s="427"/>
      <c r="BD1449" s="427"/>
      <c r="BE1449" s="427"/>
      <c r="BF1449" s="427"/>
      <c r="BG1449" s="427"/>
      <c r="BH1449" s="427"/>
      <c r="BI1449" s="427"/>
      <c r="BJ1449" s="427"/>
      <c r="BK1449" s="427"/>
      <c r="BL1449" s="427"/>
      <c r="BM1449" s="427"/>
      <c r="BN1449" s="427"/>
      <c r="BO1449" s="427"/>
      <c r="BP1449" s="427"/>
      <c r="BQ1449" s="427"/>
      <c r="BR1449" s="427"/>
      <c r="BS1449" s="427"/>
      <c r="BT1449" s="427"/>
      <c r="BU1449" s="427"/>
      <c r="BV1449" s="427"/>
      <c r="BW1449" s="427"/>
      <c r="BX1449" s="427"/>
      <c r="BY1449" s="427"/>
      <c r="BZ1449" s="427"/>
      <c r="CA1449" s="427"/>
      <c r="CB1449" s="427"/>
      <c r="CC1449" s="427"/>
      <c r="CD1449" s="427"/>
      <c r="CE1449" s="427"/>
      <c r="CF1449" s="427"/>
      <c r="CG1449" s="427"/>
      <c r="CH1449" s="427"/>
      <c r="CI1449" s="427"/>
      <c r="CJ1449" s="427"/>
      <c r="CK1449" s="427"/>
      <c r="CL1449" s="427"/>
      <c r="CM1449" s="427"/>
    </row>
    <row r="1450">
      <c r="AD1450" s="427"/>
      <c r="AE1450" s="427"/>
      <c r="AF1450" s="427"/>
      <c r="AG1450" s="427"/>
      <c r="AH1450" s="427"/>
      <c r="AI1450" s="427"/>
      <c r="AJ1450" s="427"/>
      <c r="AK1450" s="427"/>
      <c r="AL1450" s="427"/>
      <c r="AM1450" s="427"/>
      <c r="AN1450" s="427"/>
      <c r="AO1450" s="427"/>
      <c r="AP1450" s="427"/>
      <c r="AQ1450" s="427"/>
      <c r="AR1450" s="427"/>
      <c r="AS1450" s="427"/>
      <c r="AT1450" s="427"/>
      <c r="AU1450" s="427"/>
      <c r="AV1450" s="427"/>
      <c r="AW1450" s="427"/>
      <c r="AX1450" s="427"/>
      <c r="AY1450" s="427"/>
      <c r="AZ1450" s="427"/>
      <c r="BA1450" s="427"/>
      <c r="BB1450" s="427"/>
      <c r="BC1450" s="427"/>
      <c r="BD1450" s="427"/>
      <c r="BE1450" s="427"/>
      <c r="BF1450" s="427"/>
      <c r="BG1450" s="427"/>
      <c r="BH1450" s="427"/>
      <c r="BI1450" s="427"/>
      <c r="BJ1450" s="427"/>
      <c r="BK1450" s="427"/>
      <c r="BL1450" s="427"/>
      <c r="BM1450" s="427"/>
      <c r="BN1450" s="427"/>
      <c r="BO1450" s="427"/>
      <c r="BP1450" s="427"/>
      <c r="BQ1450" s="427"/>
      <c r="BR1450" s="427"/>
      <c r="BS1450" s="427"/>
      <c r="BT1450" s="427"/>
      <c r="BU1450" s="427"/>
      <c r="BV1450" s="427"/>
      <c r="BW1450" s="427"/>
      <c r="BX1450" s="427"/>
      <c r="BY1450" s="427"/>
      <c r="BZ1450" s="427"/>
      <c r="CA1450" s="427"/>
      <c r="CB1450" s="427"/>
      <c r="CC1450" s="427"/>
      <c r="CD1450" s="427"/>
      <c r="CE1450" s="427"/>
      <c r="CF1450" s="427"/>
      <c r="CG1450" s="427"/>
      <c r="CH1450" s="427"/>
      <c r="CI1450" s="427"/>
      <c r="CJ1450" s="427"/>
      <c r="CK1450" s="427"/>
      <c r="CL1450" s="427"/>
      <c r="CM1450" s="427"/>
    </row>
    <row r="1451">
      <c r="AD1451" s="427"/>
      <c r="AE1451" s="427"/>
      <c r="AF1451" s="427"/>
      <c r="AG1451" s="427"/>
      <c r="AH1451" s="427"/>
      <c r="AI1451" s="427"/>
      <c r="AJ1451" s="427"/>
      <c r="AK1451" s="427"/>
      <c r="AL1451" s="427"/>
      <c r="AM1451" s="427"/>
      <c r="AN1451" s="427"/>
      <c r="AO1451" s="427"/>
      <c r="AP1451" s="427"/>
      <c r="AQ1451" s="427"/>
      <c r="AR1451" s="427"/>
      <c r="AS1451" s="427"/>
      <c r="AT1451" s="427"/>
      <c r="AU1451" s="427"/>
      <c r="AV1451" s="427"/>
      <c r="AW1451" s="427"/>
      <c r="AX1451" s="427"/>
      <c r="AY1451" s="427"/>
      <c r="AZ1451" s="427"/>
      <c r="BA1451" s="427"/>
      <c r="BB1451" s="427"/>
      <c r="BC1451" s="427"/>
      <c r="BD1451" s="427"/>
      <c r="BE1451" s="427"/>
      <c r="BF1451" s="427"/>
      <c r="BG1451" s="427"/>
      <c r="BH1451" s="427"/>
      <c r="BI1451" s="427"/>
      <c r="BJ1451" s="427"/>
      <c r="BK1451" s="427"/>
      <c r="BL1451" s="427"/>
      <c r="BM1451" s="427"/>
      <c r="BN1451" s="427"/>
      <c r="BO1451" s="427"/>
      <c r="BP1451" s="427"/>
      <c r="BQ1451" s="427"/>
      <c r="BR1451" s="427"/>
      <c r="BS1451" s="427"/>
      <c r="BT1451" s="427"/>
      <c r="BU1451" s="427"/>
      <c r="BV1451" s="427"/>
      <c r="BW1451" s="427"/>
      <c r="BX1451" s="427"/>
      <c r="BY1451" s="427"/>
      <c r="BZ1451" s="427"/>
      <c r="CA1451" s="427"/>
      <c r="CB1451" s="427"/>
      <c r="CC1451" s="427"/>
      <c r="CD1451" s="427"/>
      <c r="CE1451" s="427"/>
      <c r="CF1451" s="427"/>
      <c r="CG1451" s="427"/>
      <c r="CH1451" s="427"/>
      <c r="CI1451" s="427"/>
      <c r="CJ1451" s="427"/>
      <c r="CK1451" s="427"/>
      <c r="CL1451" s="427"/>
      <c r="CM1451" s="427"/>
    </row>
    <row r="1452">
      <c r="AD1452" s="427"/>
      <c r="AE1452" s="427"/>
      <c r="AF1452" s="427"/>
      <c r="AG1452" s="427"/>
      <c r="AH1452" s="427"/>
      <c r="AI1452" s="427"/>
      <c r="AJ1452" s="427"/>
      <c r="AK1452" s="427"/>
      <c r="AL1452" s="427"/>
      <c r="AM1452" s="427"/>
      <c r="AN1452" s="427"/>
      <c r="AO1452" s="427"/>
      <c r="AP1452" s="427"/>
      <c r="AQ1452" s="427"/>
      <c r="AR1452" s="427"/>
      <c r="AS1452" s="427"/>
      <c r="AT1452" s="427"/>
      <c r="AU1452" s="427"/>
      <c r="AV1452" s="427"/>
      <c r="AW1452" s="427"/>
      <c r="AX1452" s="427"/>
      <c r="AY1452" s="427"/>
      <c r="AZ1452" s="427"/>
      <c r="BA1452" s="427"/>
      <c r="BB1452" s="427"/>
      <c r="BC1452" s="427"/>
      <c r="BD1452" s="427"/>
      <c r="BE1452" s="427"/>
      <c r="BF1452" s="427"/>
      <c r="BG1452" s="427"/>
      <c r="BH1452" s="427"/>
      <c r="BI1452" s="427"/>
      <c r="BJ1452" s="427"/>
      <c r="BK1452" s="427"/>
      <c r="BL1452" s="427"/>
      <c r="BM1452" s="427"/>
      <c r="BN1452" s="427"/>
      <c r="BO1452" s="427"/>
      <c r="BP1452" s="427"/>
      <c r="BQ1452" s="427"/>
      <c r="BR1452" s="427"/>
      <c r="BS1452" s="427"/>
      <c r="BT1452" s="427"/>
      <c r="BU1452" s="427"/>
      <c r="BV1452" s="427"/>
      <c r="BW1452" s="427"/>
      <c r="BX1452" s="427"/>
      <c r="BY1452" s="427"/>
      <c r="BZ1452" s="427"/>
      <c r="CA1452" s="427"/>
      <c r="CB1452" s="427"/>
      <c r="CC1452" s="427"/>
      <c r="CD1452" s="427"/>
      <c r="CE1452" s="427"/>
      <c r="CF1452" s="427"/>
      <c r="CG1452" s="427"/>
      <c r="CH1452" s="427"/>
      <c r="CI1452" s="427"/>
      <c r="CJ1452" s="427"/>
      <c r="CK1452" s="427"/>
      <c r="CL1452" s="427"/>
      <c r="CM1452" s="427"/>
    </row>
    <row r="1453">
      <c r="AD1453" s="427"/>
      <c r="AE1453" s="427"/>
      <c r="AF1453" s="427"/>
      <c r="AG1453" s="427"/>
      <c r="AH1453" s="427"/>
      <c r="AI1453" s="427"/>
      <c r="AJ1453" s="427"/>
      <c r="AK1453" s="427"/>
      <c r="AL1453" s="427"/>
      <c r="AM1453" s="427"/>
      <c r="AN1453" s="427"/>
      <c r="AO1453" s="427"/>
      <c r="AP1453" s="427"/>
      <c r="AQ1453" s="427"/>
      <c r="AR1453" s="427"/>
      <c r="AS1453" s="427"/>
      <c r="AT1453" s="427"/>
      <c r="AU1453" s="427"/>
      <c r="AV1453" s="427"/>
      <c r="AW1453" s="427"/>
      <c r="AX1453" s="427"/>
      <c r="AY1453" s="427"/>
      <c r="AZ1453" s="427"/>
      <c r="BA1453" s="427"/>
      <c r="BB1453" s="427"/>
      <c r="BC1453" s="427"/>
      <c r="BD1453" s="427"/>
      <c r="BE1453" s="427"/>
      <c r="BF1453" s="427"/>
      <c r="BG1453" s="427"/>
      <c r="BH1453" s="427"/>
      <c r="BI1453" s="427"/>
      <c r="BJ1453" s="427"/>
      <c r="BK1453" s="427"/>
      <c r="BL1453" s="427"/>
      <c r="BM1453" s="427"/>
      <c r="BN1453" s="427"/>
      <c r="BO1453" s="427"/>
      <c r="BP1453" s="427"/>
      <c r="BQ1453" s="427"/>
      <c r="BR1453" s="427"/>
      <c r="BS1453" s="427"/>
      <c r="BT1453" s="427"/>
      <c r="BU1453" s="427"/>
      <c r="BV1453" s="427"/>
      <c r="BW1453" s="427"/>
      <c r="BX1453" s="427"/>
      <c r="BY1453" s="427"/>
      <c r="BZ1453" s="427"/>
      <c r="CA1453" s="427"/>
      <c r="CB1453" s="427"/>
      <c r="CC1453" s="427"/>
      <c r="CD1453" s="427"/>
      <c r="CE1453" s="427"/>
      <c r="CF1453" s="427"/>
      <c r="CG1453" s="427"/>
      <c r="CH1453" s="427"/>
      <c r="CI1453" s="427"/>
      <c r="CJ1453" s="427"/>
      <c r="CK1453" s="427"/>
      <c r="CL1453" s="427"/>
      <c r="CM1453" s="427"/>
    </row>
    <row r="1454">
      <c r="AD1454" s="427"/>
      <c r="AE1454" s="427"/>
      <c r="AF1454" s="427"/>
      <c r="AG1454" s="427"/>
      <c r="AH1454" s="427"/>
      <c r="AI1454" s="427"/>
      <c r="AJ1454" s="427"/>
      <c r="AK1454" s="427"/>
      <c r="AL1454" s="427"/>
      <c r="AM1454" s="427"/>
      <c r="AN1454" s="427"/>
      <c r="AO1454" s="427"/>
      <c r="AP1454" s="427"/>
      <c r="AQ1454" s="427"/>
      <c r="AR1454" s="427"/>
      <c r="AS1454" s="427"/>
      <c r="AT1454" s="427"/>
      <c r="AU1454" s="427"/>
      <c r="AV1454" s="427"/>
      <c r="AW1454" s="427"/>
      <c r="AX1454" s="427"/>
      <c r="AY1454" s="427"/>
      <c r="AZ1454" s="427"/>
      <c r="BA1454" s="427"/>
      <c r="BB1454" s="427"/>
      <c r="BC1454" s="427"/>
      <c r="BD1454" s="427"/>
      <c r="BE1454" s="427"/>
      <c r="BF1454" s="427"/>
      <c r="BG1454" s="427"/>
      <c r="BH1454" s="427"/>
      <c r="BI1454" s="427"/>
      <c r="BJ1454" s="427"/>
      <c r="BK1454" s="427"/>
      <c r="BL1454" s="427"/>
      <c r="BM1454" s="427"/>
      <c r="BN1454" s="427"/>
      <c r="BO1454" s="427"/>
      <c r="BP1454" s="427"/>
      <c r="BQ1454" s="427"/>
      <c r="BR1454" s="427"/>
      <c r="BS1454" s="427"/>
      <c r="BT1454" s="427"/>
      <c r="BU1454" s="427"/>
      <c r="BV1454" s="427"/>
      <c r="BW1454" s="427"/>
      <c r="BX1454" s="427"/>
      <c r="BY1454" s="427"/>
      <c r="BZ1454" s="427"/>
      <c r="CA1454" s="427"/>
      <c r="CB1454" s="427"/>
      <c r="CC1454" s="427"/>
      <c r="CD1454" s="427"/>
      <c r="CE1454" s="427"/>
      <c r="CF1454" s="427"/>
      <c r="CG1454" s="427"/>
      <c r="CH1454" s="427"/>
      <c r="CI1454" s="427"/>
      <c r="CJ1454" s="427"/>
      <c r="CK1454" s="427"/>
      <c r="CL1454" s="427"/>
      <c r="CM1454" s="427"/>
    </row>
    <row r="1455">
      <c r="AD1455" s="427"/>
      <c r="AE1455" s="427"/>
      <c r="AF1455" s="427"/>
      <c r="AG1455" s="427"/>
      <c r="AH1455" s="427"/>
      <c r="AI1455" s="427"/>
      <c r="AJ1455" s="427"/>
      <c r="AK1455" s="427"/>
      <c r="AL1455" s="427"/>
      <c r="AM1455" s="427"/>
      <c r="AN1455" s="427"/>
      <c r="AO1455" s="427"/>
      <c r="AP1455" s="427"/>
      <c r="AQ1455" s="427"/>
      <c r="AR1455" s="427"/>
      <c r="AS1455" s="427"/>
      <c r="AT1455" s="427"/>
      <c r="AU1455" s="427"/>
      <c r="AV1455" s="427"/>
      <c r="AW1455" s="427"/>
      <c r="AX1455" s="427"/>
      <c r="AY1455" s="427"/>
      <c r="AZ1455" s="427"/>
      <c r="BA1455" s="427"/>
      <c r="BB1455" s="427"/>
      <c r="BC1455" s="427"/>
      <c r="BD1455" s="427"/>
      <c r="BE1455" s="427"/>
      <c r="BF1455" s="427"/>
      <c r="BG1455" s="427"/>
      <c r="BH1455" s="427"/>
      <c r="BI1455" s="427"/>
      <c r="BJ1455" s="427"/>
      <c r="BK1455" s="427"/>
      <c r="BL1455" s="427"/>
      <c r="BM1455" s="427"/>
      <c r="BN1455" s="427"/>
      <c r="BO1455" s="427"/>
      <c r="BP1455" s="427"/>
      <c r="BQ1455" s="427"/>
      <c r="BR1455" s="427"/>
      <c r="BS1455" s="427"/>
      <c r="BT1455" s="427"/>
      <c r="BU1455" s="427"/>
      <c r="BV1455" s="427"/>
      <c r="BW1455" s="427"/>
      <c r="BX1455" s="427"/>
      <c r="BY1455" s="427"/>
      <c r="BZ1455" s="427"/>
      <c r="CA1455" s="427"/>
      <c r="CB1455" s="427"/>
      <c r="CC1455" s="427"/>
      <c r="CD1455" s="427"/>
      <c r="CE1455" s="427"/>
      <c r="CF1455" s="427"/>
      <c r="CG1455" s="427"/>
      <c r="CH1455" s="427"/>
      <c r="CI1455" s="427"/>
      <c r="CJ1455" s="427"/>
      <c r="CK1455" s="427"/>
      <c r="CL1455" s="427"/>
      <c r="CM1455" s="427"/>
    </row>
    <row r="1456">
      <c r="AD1456" s="427"/>
      <c r="AE1456" s="427"/>
      <c r="AF1456" s="427"/>
      <c r="AG1456" s="427"/>
      <c r="AH1456" s="427"/>
      <c r="AI1456" s="427"/>
      <c r="AJ1456" s="427"/>
      <c r="AK1456" s="427"/>
      <c r="AL1456" s="427"/>
      <c r="AM1456" s="427"/>
      <c r="AN1456" s="427"/>
      <c r="AO1456" s="427"/>
      <c r="AP1456" s="427"/>
      <c r="AQ1456" s="427"/>
      <c r="AR1456" s="427"/>
      <c r="AS1456" s="427"/>
      <c r="AT1456" s="427"/>
      <c r="AU1456" s="427"/>
      <c r="AV1456" s="427"/>
      <c r="AW1456" s="427"/>
      <c r="AX1456" s="427"/>
      <c r="AY1456" s="427"/>
      <c r="AZ1456" s="427"/>
      <c r="BA1456" s="427"/>
      <c r="BB1456" s="427"/>
      <c r="BC1456" s="427"/>
      <c r="BD1456" s="427"/>
      <c r="BE1456" s="427"/>
      <c r="BF1456" s="427"/>
      <c r="BG1456" s="427"/>
      <c r="BH1456" s="427"/>
      <c r="BI1456" s="427"/>
      <c r="BJ1456" s="427"/>
      <c r="BK1456" s="427"/>
      <c r="BL1456" s="427"/>
      <c r="BM1456" s="427"/>
      <c r="BN1456" s="427"/>
      <c r="BO1456" s="427"/>
      <c r="BP1456" s="427"/>
      <c r="BQ1456" s="427"/>
      <c r="BR1456" s="427"/>
      <c r="BS1456" s="427"/>
      <c r="BT1456" s="427"/>
      <c r="BU1456" s="427"/>
      <c r="BV1456" s="427"/>
      <c r="BW1456" s="427"/>
      <c r="BX1456" s="427"/>
      <c r="BY1456" s="427"/>
      <c r="BZ1456" s="427"/>
      <c r="CA1456" s="427"/>
      <c r="CB1456" s="427"/>
      <c r="CC1456" s="427"/>
      <c r="CD1456" s="427"/>
      <c r="CE1456" s="427"/>
      <c r="CF1456" s="427"/>
      <c r="CG1456" s="427"/>
      <c r="CH1456" s="427"/>
      <c r="CI1456" s="427"/>
      <c r="CJ1456" s="427"/>
      <c r="CK1456" s="427"/>
      <c r="CL1456" s="427"/>
      <c r="CM1456" s="427"/>
    </row>
    <row r="1457">
      <c r="AD1457" s="427"/>
      <c r="AE1457" s="427"/>
      <c r="AF1457" s="427"/>
      <c r="AG1457" s="427"/>
      <c r="AH1457" s="427"/>
      <c r="AI1457" s="427"/>
      <c r="AJ1457" s="427"/>
      <c r="AK1457" s="427"/>
      <c r="AL1457" s="427"/>
      <c r="AM1457" s="427"/>
      <c r="AN1457" s="427"/>
      <c r="AO1457" s="427"/>
      <c r="AP1457" s="427"/>
      <c r="AQ1457" s="427"/>
      <c r="AR1457" s="427"/>
      <c r="AS1457" s="427"/>
      <c r="AT1457" s="427"/>
      <c r="AU1457" s="427"/>
      <c r="AV1457" s="427"/>
      <c r="AW1457" s="427"/>
      <c r="AX1457" s="427"/>
      <c r="AY1457" s="427"/>
      <c r="AZ1457" s="427"/>
      <c r="BA1457" s="427"/>
      <c r="BB1457" s="427"/>
      <c r="BC1457" s="427"/>
      <c r="BD1457" s="427"/>
      <c r="BE1457" s="427"/>
      <c r="BF1457" s="427"/>
      <c r="BG1457" s="427"/>
      <c r="BH1457" s="427"/>
      <c r="BI1457" s="427"/>
      <c r="BJ1457" s="427"/>
      <c r="BK1457" s="427"/>
      <c r="BL1457" s="427"/>
      <c r="BM1457" s="427"/>
      <c r="BN1457" s="427"/>
      <c r="BO1457" s="427"/>
      <c r="BP1457" s="427"/>
      <c r="BQ1457" s="427"/>
      <c r="BR1457" s="427"/>
      <c r="BS1457" s="427"/>
      <c r="BT1457" s="427"/>
      <c r="BU1457" s="427"/>
      <c r="BV1457" s="427"/>
      <c r="BW1457" s="427"/>
      <c r="BX1457" s="427"/>
      <c r="BY1457" s="427"/>
      <c r="BZ1457" s="427"/>
      <c r="CA1457" s="427"/>
      <c r="CB1457" s="427"/>
      <c r="CC1457" s="427"/>
      <c r="CD1457" s="427"/>
      <c r="CE1457" s="427"/>
      <c r="CF1457" s="427"/>
      <c r="CG1457" s="427"/>
      <c r="CH1457" s="427"/>
      <c r="CI1457" s="427"/>
      <c r="CJ1457" s="427"/>
      <c r="CK1457" s="427"/>
      <c r="CL1457" s="427"/>
      <c r="CM1457" s="427"/>
    </row>
    <row r="1458">
      <c r="AD1458" s="427"/>
      <c r="AE1458" s="427"/>
      <c r="AF1458" s="427"/>
      <c r="AG1458" s="427"/>
      <c r="AH1458" s="427"/>
      <c r="AI1458" s="427"/>
      <c r="AJ1458" s="427"/>
      <c r="AK1458" s="427"/>
      <c r="AL1458" s="427"/>
      <c r="AM1458" s="427"/>
      <c r="AN1458" s="427"/>
      <c r="AO1458" s="427"/>
      <c r="AP1458" s="427"/>
      <c r="AQ1458" s="427"/>
      <c r="AR1458" s="427"/>
      <c r="AS1458" s="427"/>
      <c r="AT1458" s="427"/>
      <c r="AU1458" s="427"/>
      <c r="AV1458" s="427"/>
      <c r="AW1458" s="427"/>
      <c r="AX1458" s="427"/>
      <c r="AY1458" s="427"/>
      <c r="AZ1458" s="427"/>
      <c r="BA1458" s="427"/>
      <c r="BB1458" s="427"/>
      <c r="BC1458" s="427"/>
      <c r="BD1458" s="427"/>
      <c r="BE1458" s="427"/>
      <c r="BF1458" s="427"/>
      <c r="BG1458" s="427"/>
      <c r="BH1458" s="427"/>
      <c r="BI1458" s="427"/>
      <c r="BJ1458" s="427"/>
      <c r="BK1458" s="427"/>
      <c r="BL1458" s="427"/>
      <c r="BM1458" s="427"/>
      <c r="BN1458" s="427"/>
      <c r="BO1458" s="427"/>
      <c r="BP1458" s="427"/>
      <c r="BQ1458" s="427"/>
      <c r="BR1458" s="427"/>
      <c r="BS1458" s="427"/>
      <c r="BT1458" s="427"/>
      <c r="BU1458" s="427"/>
      <c r="BV1458" s="427"/>
      <c r="BW1458" s="427"/>
      <c r="BX1458" s="427"/>
      <c r="BY1458" s="427"/>
      <c r="BZ1458" s="427"/>
      <c r="CA1458" s="427"/>
      <c r="CB1458" s="427"/>
      <c r="CC1458" s="427"/>
      <c r="CD1458" s="427"/>
      <c r="CE1458" s="427"/>
      <c r="CF1458" s="427"/>
      <c r="CG1458" s="427"/>
      <c r="CH1458" s="427"/>
      <c r="CI1458" s="427"/>
      <c r="CJ1458" s="427"/>
      <c r="CK1458" s="427"/>
      <c r="CL1458" s="427"/>
      <c r="CM1458" s="427"/>
    </row>
    <row r="1459">
      <c r="AD1459" s="427"/>
      <c r="AE1459" s="427"/>
      <c r="AF1459" s="427"/>
      <c r="AG1459" s="427"/>
      <c r="AH1459" s="427"/>
      <c r="AI1459" s="427"/>
      <c r="AJ1459" s="427"/>
      <c r="AK1459" s="427"/>
      <c r="AL1459" s="427"/>
      <c r="AM1459" s="427"/>
      <c r="AN1459" s="427"/>
      <c r="AO1459" s="427"/>
      <c r="AP1459" s="427"/>
      <c r="AQ1459" s="427"/>
      <c r="AR1459" s="427"/>
      <c r="AS1459" s="427"/>
      <c r="AT1459" s="427"/>
      <c r="AU1459" s="427"/>
      <c r="AV1459" s="427"/>
      <c r="AW1459" s="427"/>
      <c r="AX1459" s="427"/>
      <c r="AY1459" s="427"/>
      <c r="AZ1459" s="427"/>
      <c r="BA1459" s="427"/>
      <c r="BB1459" s="427"/>
      <c r="BC1459" s="427"/>
      <c r="BD1459" s="427"/>
      <c r="BE1459" s="427"/>
      <c r="BF1459" s="427"/>
      <c r="BG1459" s="427"/>
      <c r="BH1459" s="427"/>
      <c r="BI1459" s="427"/>
      <c r="BJ1459" s="427"/>
      <c r="BK1459" s="427"/>
      <c r="BL1459" s="427"/>
      <c r="BM1459" s="427"/>
      <c r="BN1459" s="427"/>
      <c r="BO1459" s="427"/>
      <c r="BP1459" s="427"/>
      <c r="BQ1459" s="427"/>
      <c r="BR1459" s="427"/>
      <c r="BS1459" s="427"/>
      <c r="BT1459" s="427"/>
      <c r="BU1459" s="427"/>
      <c r="BV1459" s="427"/>
      <c r="BW1459" s="427"/>
      <c r="BX1459" s="427"/>
      <c r="BY1459" s="427"/>
      <c r="BZ1459" s="427"/>
      <c r="CA1459" s="427"/>
      <c r="CB1459" s="427"/>
      <c r="CC1459" s="427"/>
      <c r="CD1459" s="427"/>
      <c r="CE1459" s="427"/>
      <c r="CF1459" s="427"/>
      <c r="CG1459" s="427"/>
      <c r="CH1459" s="427"/>
      <c r="CI1459" s="427"/>
      <c r="CJ1459" s="427"/>
      <c r="CK1459" s="427"/>
      <c r="CL1459" s="427"/>
      <c r="CM1459" s="427"/>
    </row>
    <row r="1460">
      <c r="AD1460" s="427"/>
      <c r="AE1460" s="427"/>
      <c r="AF1460" s="427"/>
      <c r="AG1460" s="427"/>
      <c r="AH1460" s="427"/>
      <c r="AI1460" s="427"/>
      <c r="AJ1460" s="427"/>
      <c r="AK1460" s="427"/>
      <c r="AL1460" s="427"/>
      <c r="AM1460" s="427"/>
      <c r="AN1460" s="427"/>
      <c r="AO1460" s="427"/>
      <c r="AP1460" s="427"/>
      <c r="AQ1460" s="427"/>
      <c r="AR1460" s="427"/>
      <c r="AS1460" s="427"/>
      <c r="AT1460" s="427"/>
      <c r="AU1460" s="427"/>
      <c r="AV1460" s="427"/>
      <c r="AW1460" s="427"/>
      <c r="AX1460" s="427"/>
      <c r="AY1460" s="427"/>
      <c r="AZ1460" s="427"/>
      <c r="BA1460" s="427"/>
      <c r="BB1460" s="427"/>
      <c r="BC1460" s="427"/>
      <c r="BD1460" s="427"/>
      <c r="BE1460" s="427"/>
      <c r="BF1460" s="427"/>
      <c r="BG1460" s="427"/>
      <c r="BH1460" s="427"/>
      <c r="BI1460" s="427"/>
      <c r="BJ1460" s="427"/>
      <c r="BK1460" s="427"/>
      <c r="BL1460" s="427"/>
      <c r="BM1460" s="427"/>
      <c r="BN1460" s="427"/>
      <c r="BO1460" s="427"/>
      <c r="BP1460" s="427"/>
      <c r="BQ1460" s="427"/>
      <c r="BR1460" s="427"/>
      <c r="BS1460" s="427"/>
      <c r="BT1460" s="427"/>
      <c r="BU1460" s="427"/>
      <c r="BV1460" s="427"/>
      <c r="BW1460" s="427"/>
      <c r="BX1460" s="427"/>
      <c r="BY1460" s="427"/>
      <c r="BZ1460" s="427"/>
      <c r="CA1460" s="427"/>
      <c r="CB1460" s="427"/>
      <c r="CC1460" s="427"/>
      <c r="CD1460" s="427"/>
      <c r="CE1460" s="427"/>
      <c r="CF1460" s="427"/>
      <c r="CG1460" s="427"/>
      <c r="CH1460" s="427"/>
      <c r="CI1460" s="427"/>
      <c r="CJ1460" s="427"/>
      <c r="CK1460" s="427"/>
      <c r="CL1460" s="427"/>
      <c r="CM1460" s="427"/>
    </row>
    <row r="1461">
      <c r="AD1461" s="427"/>
      <c r="AE1461" s="427"/>
      <c r="AF1461" s="427"/>
      <c r="AG1461" s="427"/>
      <c r="AH1461" s="427"/>
      <c r="AI1461" s="427"/>
      <c r="AJ1461" s="427"/>
      <c r="AK1461" s="427"/>
      <c r="AL1461" s="427"/>
      <c r="AM1461" s="427"/>
      <c r="AN1461" s="427"/>
      <c r="AO1461" s="427"/>
      <c r="AP1461" s="427"/>
      <c r="AQ1461" s="427"/>
      <c r="AR1461" s="427"/>
      <c r="AS1461" s="427"/>
      <c r="AT1461" s="427"/>
      <c r="AU1461" s="427"/>
      <c r="AV1461" s="427"/>
      <c r="AW1461" s="427"/>
      <c r="AX1461" s="427"/>
      <c r="AY1461" s="427"/>
      <c r="AZ1461" s="427"/>
      <c r="BA1461" s="427"/>
      <c r="BB1461" s="427"/>
      <c r="BC1461" s="427"/>
      <c r="BD1461" s="427"/>
      <c r="BE1461" s="427"/>
      <c r="BF1461" s="427"/>
      <c r="BG1461" s="427"/>
      <c r="BH1461" s="427"/>
      <c r="BI1461" s="427"/>
      <c r="BJ1461" s="427"/>
      <c r="BK1461" s="427"/>
      <c r="BL1461" s="427"/>
      <c r="BM1461" s="427"/>
      <c r="BN1461" s="427"/>
      <c r="BO1461" s="427"/>
      <c r="BP1461" s="427"/>
      <c r="BQ1461" s="427"/>
      <c r="BR1461" s="427"/>
      <c r="BS1461" s="427"/>
      <c r="BT1461" s="427"/>
      <c r="BU1461" s="427"/>
      <c r="BV1461" s="427"/>
      <c r="BW1461" s="427"/>
      <c r="BX1461" s="427"/>
      <c r="BY1461" s="427"/>
      <c r="BZ1461" s="427"/>
      <c r="CA1461" s="427"/>
      <c r="CB1461" s="427"/>
      <c r="CC1461" s="427"/>
      <c r="CD1461" s="427"/>
      <c r="CE1461" s="427"/>
      <c r="CF1461" s="427"/>
      <c r="CG1461" s="427"/>
      <c r="CH1461" s="427"/>
      <c r="CI1461" s="427"/>
      <c r="CJ1461" s="427"/>
      <c r="CK1461" s="427"/>
      <c r="CL1461" s="427"/>
      <c r="CM1461" s="427"/>
    </row>
    <row r="1462">
      <c r="AD1462" s="427"/>
      <c r="AE1462" s="427"/>
      <c r="AF1462" s="427"/>
      <c r="AG1462" s="427"/>
      <c r="AH1462" s="427"/>
      <c r="AI1462" s="427"/>
      <c r="AJ1462" s="427"/>
      <c r="AK1462" s="427"/>
      <c r="AL1462" s="427"/>
      <c r="AM1462" s="427"/>
      <c r="AN1462" s="427"/>
      <c r="AO1462" s="427"/>
      <c r="AP1462" s="427"/>
      <c r="AQ1462" s="427"/>
      <c r="AR1462" s="427"/>
      <c r="AS1462" s="427"/>
      <c r="AT1462" s="427"/>
      <c r="AU1462" s="427"/>
      <c r="AV1462" s="427"/>
      <c r="AW1462" s="427"/>
      <c r="AX1462" s="427"/>
      <c r="AY1462" s="427"/>
      <c r="AZ1462" s="427"/>
      <c r="BA1462" s="427"/>
      <c r="BB1462" s="427"/>
      <c r="BC1462" s="427"/>
      <c r="BD1462" s="427"/>
      <c r="BE1462" s="427"/>
      <c r="BF1462" s="427"/>
      <c r="BG1462" s="427"/>
      <c r="BH1462" s="427"/>
      <c r="BI1462" s="427"/>
      <c r="BJ1462" s="427"/>
      <c r="BK1462" s="427"/>
      <c r="BL1462" s="427"/>
      <c r="BM1462" s="427"/>
      <c r="BN1462" s="427"/>
      <c r="BO1462" s="427"/>
      <c r="BP1462" s="427"/>
      <c r="BQ1462" s="427"/>
      <c r="BR1462" s="427"/>
      <c r="BS1462" s="427"/>
      <c r="BT1462" s="427"/>
      <c r="BU1462" s="427"/>
      <c r="BV1462" s="427"/>
      <c r="BW1462" s="427"/>
      <c r="BX1462" s="427"/>
      <c r="BY1462" s="427"/>
      <c r="BZ1462" s="427"/>
      <c r="CA1462" s="427"/>
      <c r="CB1462" s="427"/>
      <c r="CC1462" s="427"/>
      <c r="CD1462" s="427"/>
      <c r="CE1462" s="427"/>
      <c r="CF1462" s="427"/>
      <c r="CG1462" s="427"/>
      <c r="CH1462" s="427"/>
      <c r="CI1462" s="427"/>
      <c r="CJ1462" s="427"/>
      <c r="CK1462" s="427"/>
      <c r="CL1462" s="427"/>
      <c r="CM1462" s="427"/>
    </row>
    <row r="1463">
      <c r="AD1463" s="427"/>
      <c r="AE1463" s="427"/>
      <c r="AF1463" s="427"/>
      <c r="AG1463" s="427"/>
      <c r="AH1463" s="427"/>
      <c r="AI1463" s="427"/>
      <c r="AJ1463" s="427"/>
      <c r="AK1463" s="427"/>
      <c r="AL1463" s="427"/>
      <c r="AM1463" s="427"/>
      <c r="AN1463" s="427"/>
      <c r="AO1463" s="427"/>
      <c r="AP1463" s="427"/>
      <c r="AQ1463" s="427"/>
      <c r="AR1463" s="427"/>
      <c r="AS1463" s="427"/>
      <c r="AT1463" s="427"/>
      <c r="AU1463" s="427"/>
      <c r="AV1463" s="427"/>
      <c r="AW1463" s="427"/>
      <c r="AX1463" s="427"/>
      <c r="AY1463" s="427"/>
      <c r="AZ1463" s="427"/>
      <c r="BA1463" s="427"/>
      <c r="BB1463" s="427"/>
      <c r="BC1463" s="427"/>
      <c r="BD1463" s="427"/>
      <c r="BE1463" s="427"/>
      <c r="BF1463" s="427"/>
      <c r="BG1463" s="427"/>
      <c r="BH1463" s="427"/>
      <c r="BI1463" s="427"/>
      <c r="BJ1463" s="427"/>
      <c r="BK1463" s="427"/>
      <c r="BL1463" s="427"/>
      <c r="BM1463" s="427"/>
      <c r="BN1463" s="427"/>
      <c r="BO1463" s="427"/>
      <c r="BP1463" s="427"/>
      <c r="BQ1463" s="427"/>
      <c r="BR1463" s="427"/>
      <c r="BS1463" s="427"/>
      <c r="BT1463" s="427"/>
      <c r="BU1463" s="427"/>
      <c r="BV1463" s="427"/>
      <c r="BW1463" s="427"/>
      <c r="BX1463" s="427"/>
      <c r="BY1463" s="427"/>
      <c r="BZ1463" s="427"/>
      <c r="CA1463" s="427"/>
      <c r="CB1463" s="427"/>
      <c r="CC1463" s="427"/>
      <c r="CD1463" s="427"/>
      <c r="CE1463" s="427"/>
      <c r="CF1463" s="427"/>
      <c r="CG1463" s="427"/>
      <c r="CH1463" s="427"/>
      <c r="CI1463" s="427"/>
      <c r="CJ1463" s="427"/>
      <c r="CK1463" s="427"/>
      <c r="CL1463" s="427"/>
      <c r="CM1463" s="427"/>
    </row>
    <row r="1464">
      <c r="AD1464" s="427"/>
      <c r="AE1464" s="427"/>
      <c r="AF1464" s="427"/>
      <c r="AG1464" s="427"/>
      <c r="AH1464" s="427"/>
      <c r="AI1464" s="427"/>
      <c r="AJ1464" s="427"/>
      <c r="AK1464" s="427"/>
      <c r="AL1464" s="427"/>
      <c r="AM1464" s="427"/>
      <c r="AN1464" s="427"/>
      <c r="AO1464" s="427"/>
      <c r="AP1464" s="427"/>
      <c r="AQ1464" s="427"/>
      <c r="AR1464" s="427"/>
      <c r="AS1464" s="427"/>
      <c r="AT1464" s="427"/>
      <c r="AU1464" s="427"/>
      <c r="AV1464" s="427"/>
      <c r="AW1464" s="427"/>
      <c r="AX1464" s="427"/>
      <c r="AY1464" s="427"/>
      <c r="AZ1464" s="427"/>
      <c r="BA1464" s="427"/>
      <c r="BB1464" s="427"/>
      <c r="BC1464" s="427"/>
      <c r="BD1464" s="427"/>
      <c r="BE1464" s="427"/>
      <c r="BF1464" s="427"/>
      <c r="BG1464" s="427"/>
      <c r="BH1464" s="427"/>
      <c r="BI1464" s="427"/>
      <c r="BJ1464" s="427"/>
      <c r="BK1464" s="427"/>
      <c r="BL1464" s="427"/>
      <c r="BM1464" s="427"/>
      <c r="BN1464" s="427"/>
      <c r="BO1464" s="427"/>
      <c r="BP1464" s="427"/>
      <c r="BQ1464" s="427"/>
      <c r="BR1464" s="427"/>
      <c r="BS1464" s="427"/>
      <c r="BT1464" s="427"/>
      <c r="BU1464" s="427"/>
      <c r="BV1464" s="427"/>
      <c r="BW1464" s="427"/>
      <c r="BX1464" s="427"/>
      <c r="BY1464" s="427"/>
      <c r="BZ1464" s="427"/>
      <c r="CA1464" s="427"/>
      <c r="CB1464" s="427"/>
      <c r="CC1464" s="427"/>
      <c r="CD1464" s="427"/>
      <c r="CE1464" s="427"/>
      <c r="CF1464" s="427"/>
      <c r="CG1464" s="427"/>
      <c r="CH1464" s="427"/>
      <c r="CI1464" s="427"/>
      <c r="CJ1464" s="427"/>
      <c r="CK1464" s="427"/>
      <c r="CL1464" s="427"/>
      <c r="CM1464" s="427"/>
    </row>
    <row r="1465">
      <c r="AD1465" s="427"/>
      <c r="AE1465" s="427"/>
      <c r="AF1465" s="427"/>
      <c r="AG1465" s="427"/>
      <c r="AH1465" s="427"/>
      <c r="AI1465" s="427"/>
      <c r="AJ1465" s="427"/>
      <c r="AK1465" s="427"/>
      <c r="AL1465" s="427"/>
      <c r="AM1465" s="427"/>
      <c r="AN1465" s="427"/>
      <c r="AO1465" s="427"/>
      <c r="AP1465" s="427"/>
      <c r="AQ1465" s="427"/>
      <c r="AR1465" s="427"/>
      <c r="AS1465" s="427"/>
      <c r="AT1465" s="427"/>
      <c r="AU1465" s="427"/>
      <c r="AV1465" s="427"/>
      <c r="AW1465" s="427"/>
      <c r="AX1465" s="427"/>
      <c r="AY1465" s="427"/>
      <c r="AZ1465" s="427"/>
      <c r="BA1465" s="427"/>
      <c r="BB1465" s="427"/>
      <c r="BC1465" s="427"/>
      <c r="BD1465" s="427"/>
      <c r="BE1465" s="427"/>
      <c r="BF1465" s="427"/>
      <c r="BG1465" s="427"/>
      <c r="BH1465" s="427"/>
      <c r="BI1465" s="427"/>
      <c r="BJ1465" s="427"/>
      <c r="BK1465" s="427"/>
      <c r="BL1465" s="427"/>
      <c r="BM1465" s="427"/>
      <c r="BN1465" s="427"/>
      <c r="BO1465" s="427"/>
      <c r="BP1465" s="427"/>
      <c r="BQ1465" s="427"/>
      <c r="BR1465" s="427"/>
      <c r="BS1465" s="427"/>
      <c r="BT1465" s="427"/>
      <c r="BU1465" s="427"/>
      <c r="BV1465" s="427"/>
      <c r="BW1465" s="427"/>
      <c r="BX1465" s="427"/>
      <c r="BY1465" s="427"/>
      <c r="BZ1465" s="427"/>
      <c r="CA1465" s="427"/>
      <c r="CB1465" s="427"/>
      <c r="CC1465" s="427"/>
      <c r="CD1465" s="427"/>
      <c r="CE1465" s="427"/>
      <c r="CF1465" s="427"/>
      <c r="CG1465" s="427"/>
      <c r="CH1465" s="427"/>
      <c r="CI1465" s="427"/>
      <c r="CJ1465" s="427"/>
      <c r="CK1465" s="427"/>
      <c r="CL1465" s="427"/>
      <c r="CM1465" s="427"/>
    </row>
    <row r="1466">
      <c r="AD1466" s="427"/>
      <c r="AE1466" s="427"/>
      <c r="AF1466" s="427"/>
      <c r="AG1466" s="427"/>
      <c r="AH1466" s="427"/>
      <c r="AI1466" s="427"/>
      <c r="AJ1466" s="427"/>
      <c r="AK1466" s="427"/>
      <c r="AL1466" s="427"/>
      <c r="AM1466" s="427"/>
      <c r="AN1466" s="427"/>
      <c r="AO1466" s="427"/>
      <c r="AP1466" s="427"/>
      <c r="AQ1466" s="427"/>
      <c r="AR1466" s="427"/>
      <c r="AS1466" s="427"/>
      <c r="AT1466" s="427"/>
      <c r="AU1466" s="427"/>
      <c r="AV1466" s="427"/>
      <c r="AW1466" s="427"/>
      <c r="AX1466" s="427"/>
      <c r="AY1466" s="427"/>
      <c r="AZ1466" s="427"/>
      <c r="BA1466" s="427"/>
      <c r="BB1466" s="427"/>
      <c r="BC1466" s="427"/>
      <c r="BD1466" s="427"/>
      <c r="BE1466" s="427"/>
      <c r="BF1466" s="427"/>
      <c r="BG1466" s="427"/>
      <c r="BH1466" s="427"/>
      <c r="BI1466" s="427"/>
      <c r="BJ1466" s="427"/>
      <c r="BK1466" s="427"/>
      <c r="BL1466" s="427"/>
      <c r="BM1466" s="427"/>
      <c r="BN1466" s="427"/>
      <c r="BO1466" s="427"/>
      <c r="BP1466" s="427"/>
      <c r="BQ1466" s="427"/>
      <c r="BR1466" s="427"/>
      <c r="BS1466" s="427"/>
      <c r="BT1466" s="427"/>
      <c r="BU1466" s="427"/>
      <c r="BV1466" s="427"/>
      <c r="BW1466" s="427"/>
      <c r="BX1466" s="427"/>
      <c r="BY1466" s="427"/>
      <c r="BZ1466" s="427"/>
      <c r="CA1466" s="427"/>
      <c r="CB1466" s="427"/>
      <c r="CC1466" s="427"/>
      <c r="CD1466" s="427"/>
      <c r="CE1466" s="427"/>
      <c r="CF1466" s="427"/>
      <c r="CG1466" s="427"/>
      <c r="CH1466" s="427"/>
      <c r="CI1466" s="427"/>
      <c r="CJ1466" s="427"/>
      <c r="CK1466" s="427"/>
      <c r="CL1466" s="427"/>
      <c r="CM1466" s="427"/>
    </row>
    <row r="1467">
      <c r="AD1467" s="427"/>
      <c r="AE1467" s="427"/>
      <c r="AF1467" s="427"/>
      <c r="AG1467" s="427"/>
      <c r="AH1467" s="427"/>
      <c r="AI1467" s="427"/>
      <c r="AJ1467" s="427"/>
      <c r="AK1467" s="427"/>
      <c r="AL1467" s="427"/>
      <c r="AM1467" s="427"/>
      <c r="AN1467" s="427"/>
      <c r="AO1467" s="427"/>
      <c r="AP1467" s="427"/>
      <c r="AQ1467" s="427"/>
      <c r="AR1467" s="427"/>
      <c r="AS1467" s="427"/>
      <c r="AT1467" s="427"/>
      <c r="AU1467" s="427"/>
      <c r="AV1467" s="427"/>
      <c r="AW1467" s="427"/>
      <c r="AX1467" s="427"/>
      <c r="AY1467" s="427"/>
      <c r="AZ1467" s="427"/>
      <c r="BA1467" s="427"/>
      <c r="BB1467" s="427"/>
      <c r="BC1467" s="427"/>
      <c r="BD1467" s="427"/>
      <c r="BE1467" s="427"/>
      <c r="BF1467" s="427"/>
      <c r="BG1467" s="427"/>
      <c r="BH1467" s="427"/>
      <c r="BI1467" s="427"/>
      <c r="BJ1467" s="427"/>
      <c r="BK1467" s="427"/>
      <c r="BL1467" s="427"/>
      <c r="BM1467" s="427"/>
      <c r="BN1467" s="427"/>
      <c r="BO1467" s="427"/>
      <c r="BP1467" s="427"/>
      <c r="BQ1467" s="427"/>
      <c r="BR1467" s="427"/>
      <c r="BS1467" s="427"/>
      <c r="BT1467" s="427"/>
      <c r="BU1467" s="427"/>
      <c r="BV1467" s="427"/>
      <c r="BW1467" s="427"/>
      <c r="BX1467" s="427"/>
      <c r="BY1467" s="427"/>
      <c r="BZ1467" s="427"/>
      <c r="CA1467" s="427"/>
      <c r="CB1467" s="427"/>
      <c r="CC1467" s="427"/>
      <c r="CD1467" s="427"/>
      <c r="CE1467" s="427"/>
      <c r="CF1467" s="427"/>
      <c r="CG1467" s="427"/>
      <c r="CH1467" s="427"/>
      <c r="CI1467" s="427"/>
      <c r="CJ1467" s="427"/>
      <c r="CK1467" s="427"/>
      <c r="CL1467" s="427"/>
      <c r="CM1467" s="427"/>
    </row>
    <row r="1468">
      <c r="AD1468" s="427"/>
      <c r="AE1468" s="427"/>
      <c r="AF1468" s="427"/>
      <c r="AG1468" s="427"/>
      <c r="AH1468" s="427"/>
      <c r="AI1468" s="427"/>
      <c r="AJ1468" s="427"/>
      <c r="AK1468" s="427"/>
      <c r="AL1468" s="427"/>
      <c r="AM1468" s="427"/>
      <c r="AN1468" s="427"/>
      <c r="AO1468" s="427"/>
      <c r="AP1468" s="427"/>
      <c r="AQ1468" s="427"/>
      <c r="AR1468" s="427"/>
      <c r="AS1468" s="427"/>
      <c r="AT1468" s="427"/>
      <c r="AU1468" s="427"/>
      <c r="AV1468" s="427"/>
      <c r="AW1468" s="427"/>
      <c r="AX1468" s="427"/>
      <c r="AY1468" s="427"/>
      <c r="AZ1468" s="427"/>
      <c r="BA1468" s="427"/>
      <c r="BB1468" s="427"/>
      <c r="BC1468" s="427"/>
      <c r="BD1468" s="427"/>
      <c r="BE1468" s="427"/>
      <c r="BF1468" s="427"/>
      <c r="BG1468" s="427"/>
      <c r="BH1468" s="427"/>
      <c r="BI1468" s="427"/>
      <c r="BJ1468" s="427"/>
      <c r="BK1468" s="427"/>
      <c r="BL1468" s="427"/>
      <c r="BM1468" s="427"/>
      <c r="BN1468" s="427"/>
      <c r="BO1468" s="427"/>
      <c r="BP1468" s="427"/>
      <c r="BQ1468" s="427"/>
      <c r="BR1468" s="427"/>
      <c r="BS1468" s="427"/>
      <c r="BT1468" s="427"/>
      <c r="BU1468" s="427"/>
      <c r="BV1468" s="427"/>
      <c r="BW1468" s="427"/>
      <c r="BX1468" s="427"/>
      <c r="BY1468" s="427"/>
      <c r="BZ1468" s="427"/>
      <c r="CA1468" s="427"/>
      <c r="CB1468" s="427"/>
      <c r="CC1468" s="427"/>
      <c r="CD1468" s="427"/>
      <c r="CE1468" s="427"/>
      <c r="CF1468" s="427"/>
      <c r="CG1468" s="427"/>
      <c r="CH1468" s="427"/>
      <c r="CI1468" s="427"/>
      <c r="CJ1468" s="427"/>
      <c r="CK1468" s="427"/>
      <c r="CL1468" s="427"/>
      <c r="CM1468" s="427"/>
    </row>
    <row r="1469">
      <c r="AD1469" s="427"/>
      <c r="AE1469" s="427"/>
      <c r="AF1469" s="427"/>
      <c r="AG1469" s="427"/>
      <c r="AH1469" s="427"/>
      <c r="AI1469" s="427"/>
      <c r="AJ1469" s="427"/>
      <c r="AK1469" s="427"/>
      <c r="AL1469" s="427"/>
      <c r="AM1469" s="427"/>
      <c r="AN1469" s="427"/>
      <c r="AO1469" s="427"/>
      <c r="AP1469" s="427"/>
      <c r="AQ1469" s="427"/>
      <c r="AR1469" s="427"/>
      <c r="AS1469" s="427"/>
      <c r="AT1469" s="427"/>
      <c r="AU1469" s="427"/>
      <c r="AV1469" s="427"/>
      <c r="AW1469" s="427"/>
      <c r="AX1469" s="427"/>
      <c r="AY1469" s="427"/>
      <c r="AZ1469" s="427"/>
      <c r="BA1469" s="427"/>
      <c r="BB1469" s="427"/>
      <c r="BC1469" s="427"/>
      <c r="BD1469" s="427"/>
      <c r="BE1469" s="427"/>
      <c r="BF1469" s="427"/>
      <c r="BG1469" s="427"/>
      <c r="BH1469" s="427"/>
      <c r="BI1469" s="427"/>
      <c r="BJ1469" s="427"/>
      <c r="BK1469" s="427"/>
      <c r="BL1469" s="427"/>
      <c r="BM1469" s="427"/>
      <c r="BN1469" s="427"/>
      <c r="BO1469" s="427"/>
      <c r="BP1469" s="427"/>
      <c r="BQ1469" s="427"/>
      <c r="BR1469" s="427"/>
      <c r="BS1469" s="427"/>
      <c r="BT1469" s="427"/>
      <c r="BU1469" s="427"/>
      <c r="BV1469" s="427"/>
      <c r="BW1469" s="427"/>
      <c r="BX1469" s="427"/>
      <c r="BY1469" s="427"/>
      <c r="BZ1469" s="427"/>
      <c r="CA1469" s="427"/>
      <c r="CB1469" s="427"/>
      <c r="CC1469" s="427"/>
      <c r="CD1469" s="427"/>
      <c r="CE1469" s="427"/>
      <c r="CF1469" s="427"/>
      <c r="CG1469" s="427"/>
      <c r="CH1469" s="427"/>
      <c r="CI1469" s="427"/>
      <c r="CJ1469" s="427"/>
      <c r="CK1469" s="427"/>
      <c r="CL1469" s="427"/>
      <c r="CM1469" s="427"/>
    </row>
    <row r="1470">
      <c r="AD1470" s="427"/>
      <c r="AE1470" s="427"/>
      <c r="AF1470" s="427"/>
      <c r="AG1470" s="427"/>
      <c r="AH1470" s="427"/>
      <c r="AI1470" s="427"/>
      <c r="AJ1470" s="427"/>
      <c r="AK1470" s="427"/>
      <c r="AL1470" s="427"/>
      <c r="AM1470" s="427"/>
      <c r="AN1470" s="427"/>
      <c r="AO1470" s="427"/>
      <c r="AP1470" s="427"/>
      <c r="AQ1470" s="427"/>
      <c r="AR1470" s="427"/>
      <c r="AS1470" s="427"/>
      <c r="AT1470" s="427"/>
      <c r="AU1470" s="427"/>
      <c r="AV1470" s="427"/>
      <c r="AW1470" s="427"/>
      <c r="AX1470" s="427"/>
      <c r="AY1470" s="427"/>
      <c r="AZ1470" s="427"/>
      <c r="BA1470" s="427"/>
      <c r="BB1470" s="427"/>
      <c r="BC1470" s="427"/>
      <c r="BD1470" s="427"/>
      <c r="BE1470" s="427"/>
      <c r="BF1470" s="427"/>
      <c r="BG1470" s="427"/>
      <c r="BH1470" s="427"/>
      <c r="BI1470" s="427"/>
      <c r="BJ1470" s="427"/>
      <c r="BK1470" s="427"/>
      <c r="BL1470" s="427"/>
      <c r="BM1470" s="427"/>
      <c r="BN1470" s="427"/>
      <c r="BO1470" s="427"/>
      <c r="BP1470" s="427"/>
      <c r="BQ1470" s="427"/>
      <c r="BR1470" s="427"/>
      <c r="BS1470" s="427"/>
      <c r="BT1470" s="427"/>
      <c r="BU1470" s="427"/>
      <c r="BV1470" s="427"/>
      <c r="BW1470" s="427"/>
      <c r="BX1470" s="427"/>
      <c r="BY1470" s="427"/>
      <c r="BZ1470" s="427"/>
      <c r="CA1470" s="427"/>
      <c r="CB1470" s="427"/>
      <c r="CC1470" s="427"/>
      <c r="CD1470" s="427"/>
      <c r="CE1470" s="427"/>
      <c r="CF1470" s="427"/>
      <c r="CG1470" s="427"/>
      <c r="CH1470" s="427"/>
      <c r="CI1470" s="427"/>
      <c r="CJ1470" s="427"/>
      <c r="CK1470" s="427"/>
      <c r="CL1470" s="427"/>
      <c r="CM1470" s="427"/>
    </row>
    <row r="1471">
      <c r="AD1471" s="427"/>
      <c r="AE1471" s="427"/>
      <c r="AF1471" s="427"/>
      <c r="AG1471" s="427"/>
      <c r="AH1471" s="427"/>
      <c r="AI1471" s="427"/>
      <c r="AJ1471" s="427"/>
      <c r="AK1471" s="427"/>
      <c r="AL1471" s="427"/>
      <c r="AM1471" s="427"/>
      <c r="AN1471" s="427"/>
      <c r="AO1471" s="427"/>
      <c r="AP1471" s="427"/>
      <c r="AQ1471" s="427"/>
      <c r="AR1471" s="427"/>
      <c r="AS1471" s="427"/>
      <c r="AT1471" s="427"/>
      <c r="AU1471" s="427"/>
      <c r="AV1471" s="427"/>
      <c r="AW1471" s="427"/>
      <c r="AX1471" s="427"/>
      <c r="AY1471" s="427"/>
      <c r="AZ1471" s="427"/>
      <c r="BA1471" s="427"/>
      <c r="BB1471" s="427"/>
      <c r="BC1471" s="427"/>
      <c r="BD1471" s="427"/>
      <c r="BE1471" s="427"/>
      <c r="BF1471" s="427"/>
      <c r="BG1471" s="427"/>
      <c r="BH1471" s="427"/>
      <c r="BI1471" s="427"/>
      <c r="BJ1471" s="427"/>
      <c r="BK1471" s="427"/>
      <c r="BL1471" s="427"/>
      <c r="BM1471" s="427"/>
      <c r="BN1471" s="427"/>
      <c r="BO1471" s="427"/>
      <c r="BP1471" s="427"/>
      <c r="BQ1471" s="427"/>
      <c r="BR1471" s="427"/>
      <c r="BS1471" s="427"/>
      <c r="BT1471" s="427"/>
      <c r="BU1471" s="427"/>
      <c r="BV1471" s="427"/>
      <c r="BW1471" s="427"/>
      <c r="BX1471" s="427"/>
      <c r="BY1471" s="427"/>
      <c r="BZ1471" s="427"/>
      <c r="CA1471" s="427"/>
      <c r="CB1471" s="427"/>
      <c r="CC1471" s="427"/>
      <c r="CD1471" s="427"/>
      <c r="CE1471" s="427"/>
      <c r="CF1471" s="427"/>
      <c r="CG1471" s="427"/>
      <c r="CH1471" s="427"/>
      <c r="CI1471" s="427"/>
      <c r="CJ1471" s="427"/>
      <c r="CK1471" s="427"/>
      <c r="CL1471" s="427"/>
      <c r="CM1471" s="427"/>
    </row>
    <row r="1472">
      <c r="AD1472" s="427"/>
      <c r="AE1472" s="427"/>
      <c r="AF1472" s="427"/>
      <c r="AG1472" s="427"/>
      <c r="AH1472" s="427"/>
      <c r="AI1472" s="427"/>
      <c r="AJ1472" s="427"/>
      <c r="AK1472" s="427"/>
      <c r="AL1472" s="427"/>
      <c r="AM1472" s="427"/>
      <c r="AN1472" s="427"/>
      <c r="AO1472" s="427"/>
      <c r="AP1472" s="427"/>
      <c r="AQ1472" s="427"/>
      <c r="AR1472" s="427"/>
      <c r="AS1472" s="427"/>
      <c r="AT1472" s="427"/>
      <c r="AU1472" s="427"/>
      <c r="AV1472" s="427"/>
      <c r="AW1472" s="427"/>
      <c r="AX1472" s="427"/>
      <c r="AY1472" s="427"/>
      <c r="AZ1472" s="427"/>
      <c r="BA1472" s="427"/>
      <c r="BB1472" s="427"/>
      <c r="BC1472" s="427"/>
      <c r="BD1472" s="427"/>
      <c r="BE1472" s="427"/>
      <c r="BF1472" s="427"/>
      <c r="BG1472" s="427"/>
      <c r="BH1472" s="427"/>
      <c r="BI1472" s="427"/>
      <c r="BJ1472" s="427"/>
      <c r="BK1472" s="427"/>
      <c r="BL1472" s="427"/>
      <c r="BM1472" s="427"/>
      <c r="BN1472" s="427"/>
      <c r="BO1472" s="427"/>
      <c r="BP1472" s="427"/>
      <c r="BQ1472" s="427"/>
      <c r="BR1472" s="427"/>
      <c r="BS1472" s="427"/>
      <c r="BT1472" s="427"/>
      <c r="BU1472" s="427"/>
      <c r="BV1472" s="427"/>
      <c r="BW1472" s="427"/>
      <c r="BX1472" s="427"/>
      <c r="BY1472" s="427"/>
      <c r="BZ1472" s="427"/>
      <c r="CA1472" s="427"/>
      <c r="CB1472" s="427"/>
      <c r="CC1472" s="427"/>
      <c r="CD1472" s="427"/>
      <c r="CE1472" s="427"/>
      <c r="CF1472" s="427"/>
      <c r="CG1472" s="427"/>
      <c r="CH1472" s="427"/>
      <c r="CI1472" s="427"/>
      <c r="CJ1472" s="427"/>
      <c r="CK1472" s="427"/>
      <c r="CL1472" s="427"/>
      <c r="CM1472" s="427"/>
    </row>
    <row r="1473">
      <c r="AD1473" s="427"/>
      <c r="AE1473" s="427"/>
      <c r="AF1473" s="427"/>
      <c r="AG1473" s="427"/>
      <c r="AH1473" s="427"/>
      <c r="AI1473" s="427"/>
      <c r="AJ1473" s="427"/>
      <c r="AK1473" s="427"/>
      <c r="AL1473" s="427"/>
      <c r="AM1473" s="427"/>
      <c r="AN1473" s="427"/>
      <c r="AO1473" s="427"/>
      <c r="AP1473" s="427"/>
      <c r="AQ1473" s="427"/>
      <c r="AR1473" s="427"/>
      <c r="AS1473" s="427"/>
      <c r="AT1473" s="427"/>
      <c r="AU1473" s="427"/>
      <c r="AV1473" s="427"/>
      <c r="AW1473" s="427"/>
      <c r="AX1473" s="427"/>
      <c r="AY1473" s="427"/>
      <c r="AZ1473" s="427"/>
      <c r="BA1473" s="427"/>
      <c r="BB1473" s="427"/>
      <c r="BC1473" s="427"/>
      <c r="BD1473" s="427"/>
      <c r="BE1473" s="427"/>
      <c r="BF1473" s="427"/>
      <c r="BG1473" s="427"/>
      <c r="BH1473" s="427"/>
      <c r="BI1473" s="427"/>
      <c r="BJ1473" s="427"/>
      <c r="BK1473" s="427"/>
      <c r="BL1473" s="427"/>
      <c r="BM1473" s="427"/>
      <c r="BN1473" s="427"/>
      <c r="BO1473" s="427"/>
      <c r="BP1473" s="427"/>
      <c r="BQ1473" s="427"/>
      <c r="BR1473" s="427"/>
      <c r="BS1473" s="427"/>
      <c r="BT1473" s="427"/>
      <c r="BU1473" s="427"/>
      <c r="BV1473" s="427"/>
      <c r="BW1473" s="427"/>
      <c r="BX1473" s="427"/>
      <c r="BY1473" s="427"/>
      <c r="BZ1473" s="427"/>
      <c r="CA1473" s="427"/>
      <c r="CB1473" s="427"/>
      <c r="CC1473" s="427"/>
      <c r="CD1473" s="427"/>
      <c r="CE1473" s="427"/>
      <c r="CF1473" s="427"/>
      <c r="CG1473" s="427"/>
      <c r="CH1473" s="427"/>
      <c r="CI1473" s="427"/>
      <c r="CJ1473" s="427"/>
      <c r="CK1473" s="427"/>
      <c r="CL1473" s="427"/>
      <c r="CM1473" s="427"/>
    </row>
    <row r="1474">
      <c r="AD1474" s="427"/>
      <c r="AE1474" s="427"/>
      <c r="AF1474" s="427"/>
      <c r="AG1474" s="427"/>
      <c r="AH1474" s="427"/>
      <c r="AI1474" s="427"/>
      <c r="AJ1474" s="427"/>
      <c r="AK1474" s="427"/>
      <c r="AL1474" s="427"/>
      <c r="AM1474" s="427"/>
      <c r="AN1474" s="427"/>
      <c r="AO1474" s="427"/>
      <c r="AP1474" s="427"/>
      <c r="AQ1474" s="427"/>
      <c r="AR1474" s="427"/>
      <c r="AS1474" s="427"/>
      <c r="AT1474" s="427"/>
      <c r="AU1474" s="427"/>
      <c r="AV1474" s="427"/>
      <c r="AW1474" s="427"/>
      <c r="AX1474" s="427"/>
      <c r="AY1474" s="427"/>
      <c r="AZ1474" s="427"/>
      <c r="BA1474" s="427"/>
      <c r="BB1474" s="427"/>
      <c r="BC1474" s="427"/>
      <c r="BD1474" s="427"/>
      <c r="BE1474" s="427"/>
      <c r="BF1474" s="427"/>
      <c r="BG1474" s="427"/>
      <c r="BH1474" s="427"/>
      <c r="BI1474" s="427"/>
      <c r="BJ1474" s="427"/>
      <c r="BK1474" s="427"/>
      <c r="BL1474" s="427"/>
      <c r="BM1474" s="427"/>
      <c r="BN1474" s="427"/>
      <c r="BO1474" s="427"/>
      <c r="BP1474" s="427"/>
      <c r="BQ1474" s="427"/>
      <c r="BR1474" s="427"/>
      <c r="BS1474" s="427"/>
      <c r="BT1474" s="427"/>
      <c r="BU1474" s="427"/>
      <c r="BV1474" s="427"/>
      <c r="BW1474" s="427"/>
      <c r="BX1474" s="427"/>
      <c r="BY1474" s="427"/>
      <c r="BZ1474" s="427"/>
      <c r="CA1474" s="427"/>
      <c r="CB1474" s="427"/>
      <c r="CC1474" s="427"/>
      <c r="CD1474" s="427"/>
      <c r="CE1474" s="427"/>
      <c r="CF1474" s="427"/>
      <c r="CG1474" s="427"/>
      <c r="CH1474" s="427"/>
      <c r="CI1474" s="427"/>
      <c r="CJ1474" s="427"/>
      <c r="CK1474" s="427"/>
      <c r="CL1474" s="427"/>
      <c r="CM1474" s="427"/>
    </row>
    <row r="1475">
      <c r="AD1475" s="427"/>
      <c r="AE1475" s="427"/>
      <c r="AF1475" s="427"/>
      <c r="AG1475" s="427"/>
      <c r="AH1475" s="427"/>
      <c r="AI1475" s="427"/>
      <c r="AJ1475" s="427"/>
      <c r="AK1475" s="427"/>
      <c r="AL1475" s="427"/>
      <c r="AM1475" s="427"/>
      <c r="AN1475" s="427"/>
      <c r="AO1475" s="427"/>
      <c r="AP1475" s="427"/>
      <c r="AQ1475" s="427"/>
      <c r="AR1475" s="427"/>
      <c r="AS1475" s="427"/>
      <c r="AT1475" s="427"/>
      <c r="AU1475" s="427"/>
      <c r="AV1475" s="427"/>
      <c r="AW1475" s="427"/>
      <c r="AX1475" s="427"/>
      <c r="AY1475" s="427"/>
      <c r="AZ1475" s="427"/>
      <c r="BA1475" s="427"/>
      <c r="BB1475" s="427"/>
      <c r="BC1475" s="427"/>
      <c r="BD1475" s="427"/>
      <c r="BE1475" s="427"/>
      <c r="BF1475" s="427"/>
      <c r="BG1475" s="427"/>
      <c r="BH1475" s="427"/>
      <c r="BI1475" s="427"/>
      <c r="BJ1475" s="427"/>
      <c r="BK1475" s="427"/>
      <c r="BL1475" s="427"/>
      <c r="BM1475" s="427"/>
      <c r="BN1475" s="427"/>
      <c r="BO1475" s="427"/>
      <c r="BP1475" s="427"/>
      <c r="BQ1475" s="427"/>
      <c r="BR1475" s="427"/>
      <c r="BS1475" s="427"/>
      <c r="BT1475" s="427"/>
      <c r="BU1475" s="427"/>
      <c r="BV1475" s="427"/>
      <c r="BW1475" s="427"/>
      <c r="BX1475" s="427"/>
      <c r="BY1475" s="427"/>
      <c r="BZ1475" s="427"/>
      <c r="CA1475" s="427"/>
      <c r="CB1475" s="427"/>
      <c r="CC1475" s="427"/>
      <c r="CD1475" s="427"/>
      <c r="CE1475" s="427"/>
      <c r="CF1475" s="427"/>
      <c r="CG1475" s="427"/>
      <c r="CH1475" s="427"/>
      <c r="CI1475" s="427"/>
      <c r="CJ1475" s="427"/>
      <c r="CK1475" s="427"/>
      <c r="CL1475" s="427"/>
      <c r="CM1475" s="427"/>
    </row>
    <row r="1476">
      <c r="AD1476" s="427"/>
      <c r="AE1476" s="427"/>
      <c r="AF1476" s="427"/>
      <c r="AG1476" s="427"/>
      <c r="AH1476" s="427"/>
      <c r="AI1476" s="427"/>
      <c r="AJ1476" s="427"/>
      <c r="AK1476" s="427"/>
      <c r="AL1476" s="427"/>
      <c r="AM1476" s="427"/>
      <c r="AN1476" s="427"/>
      <c r="AO1476" s="427"/>
      <c r="AP1476" s="427"/>
      <c r="AQ1476" s="427"/>
      <c r="AR1476" s="427"/>
      <c r="AS1476" s="427"/>
      <c r="AT1476" s="427"/>
      <c r="AU1476" s="427"/>
      <c r="AV1476" s="427"/>
      <c r="AW1476" s="427"/>
      <c r="AX1476" s="427"/>
      <c r="AY1476" s="427"/>
      <c r="AZ1476" s="427"/>
      <c r="BA1476" s="427"/>
      <c r="BB1476" s="427"/>
      <c r="BC1476" s="427"/>
      <c r="BD1476" s="427"/>
      <c r="BE1476" s="427"/>
      <c r="BF1476" s="427"/>
      <c r="BG1476" s="427"/>
      <c r="BH1476" s="427"/>
      <c r="BI1476" s="427"/>
      <c r="BJ1476" s="427"/>
      <c r="BK1476" s="427"/>
      <c r="BL1476" s="427"/>
      <c r="BM1476" s="427"/>
      <c r="BN1476" s="427"/>
      <c r="BO1476" s="427"/>
      <c r="BP1476" s="427"/>
      <c r="BQ1476" s="427"/>
      <c r="BR1476" s="427"/>
      <c r="BS1476" s="427"/>
      <c r="BT1476" s="427"/>
      <c r="BU1476" s="427"/>
      <c r="BV1476" s="427"/>
      <c r="BW1476" s="427"/>
      <c r="BX1476" s="427"/>
      <c r="BY1476" s="427"/>
      <c r="BZ1476" s="427"/>
      <c r="CA1476" s="427"/>
      <c r="CB1476" s="427"/>
      <c r="CC1476" s="427"/>
      <c r="CD1476" s="427"/>
      <c r="CE1476" s="427"/>
      <c r="CF1476" s="427"/>
      <c r="CG1476" s="427"/>
      <c r="CH1476" s="427"/>
      <c r="CI1476" s="427"/>
      <c r="CJ1476" s="427"/>
      <c r="CK1476" s="427"/>
      <c r="CL1476" s="427"/>
      <c r="CM1476" s="427"/>
    </row>
    <row r="1477">
      <c r="AD1477" s="427"/>
      <c r="AE1477" s="427"/>
      <c r="AF1477" s="427"/>
      <c r="AG1477" s="427"/>
      <c r="AH1477" s="427"/>
      <c r="AI1477" s="427"/>
      <c r="AJ1477" s="427"/>
      <c r="AK1477" s="427"/>
      <c r="AL1477" s="427"/>
      <c r="AM1477" s="427"/>
      <c r="AN1477" s="427"/>
      <c r="AO1477" s="427"/>
      <c r="AP1477" s="427"/>
      <c r="AQ1477" s="427"/>
      <c r="AR1477" s="427"/>
      <c r="AS1477" s="427"/>
      <c r="AT1477" s="427"/>
      <c r="AU1477" s="427"/>
      <c r="AV1477" s="427"/>
      <c r="AW1477" s="427"/>
      <c r="AX1477" s="427"/>
      <c r="AY1477" s="427"/>
      <c r="AZ1477" s="427"/>
      <c r="BA1477" s="427"/>
      <c r="BB1477" s="427"/>
      <c r="BC1477" s="427"/>
      <c r="BD1477" s="427"/>
      <c r="BE1477" s="427"/>
      <c r="BF1477" s="427"/>
      <c r="BG1477" s="427"/>
      <c r="BH1477" s="427"/>
      <c r="BI1477" s="427"/>
      <c r="BJ1477" s="427"/>
      <c r="BK1477" s="427"/>
      <c r="BL1477" s="427"/>
      <c r="BM1477" s="427"/>
      <c r="BN1477" s="427"/>
      <c r="BO1477" s="427"/>
      <c r="BP1477" s="427"/>
      <c r="BQ1477" s="427"/>
      <c r="BR1477" s="427"/>
      <c r="BS1477" s="427"/>
      <c r="BT1477" s="427"/>
      <c r="BU1477" s="427"/>
      <c r="BV1477" s="427"/>
      <c r="BW1477" s="427"/>
      <c r="BX1477" s="427"/>
      <c r="BY1477" s="427"/>
      <c r="BZ1477" s="427"/>
      <c r="CA1477" s="427"/>
      <c r="CB1477" s="427"/>
      <c r="CC1477" s="427"/>
      <c r="CD1477" s="427"/>
      <c r="CE1477" s="427"/>
      <c r="CF1477" s="427"/>
      <c r="CG1477" s="427"/>
      <c r="CH1477" s="427"/>
      <c r="CI1477" s="427"/>
      <c r="CJ1477" s="427"/>
      <c r="CK1477" s="427"/>
      <c r="CL1477" s="427"/>
      <c r="CM1477" s="427"/>
    </row>
    <row r="1478">
      <c r="AD1478" s="427"/>
      <c r="AE1478" s="427"/>
      <c r="AF1478" s="427"/>
      <c r="AG1478" s="427"/>
      <c r="AH1478" s="427"/>
      <c r="AI1478" s="427"/>
      <c r="AJ1478" s="427"/>
      <c r="AK1478" s="427"/>
      <c r="AL1478" s="427"/>
      <c r="AM1478" s="427"/>
      <c r="AN1478" s="427"/>
      <c r="AO1478" s="427"/>
      <c r="AP1478" s="427"/>
      <c r="AQ1478" s="427"/>
      <c r="AR1478" s="427"/>
      <c r="AS1478" s="427"/>
      <c r="AT1478" s="427"/>
      <c r="AU1478" s="427"/>
      <c r="AV1478" s="427"/>
      <c r="AW1478" s="427"/>
      <c r="AX1478" s="427"/>
      <c r="AY1478" s="427"/>
      <c r="AZ1478" s="427"/>
      <c r="BA1478" s="427"/>
      <c r="BB1478" s="427"/>
      <c r="BC1478" s="427"/>
      <c r="BD1478" s="427"/>
      <c r="BE1478" s="427"/>
      <c r="BF1478" s="427"/>
      <c r="BG1478" s="427"/>
      <c r="BH1478" s="427"/>
      <c r="BI1478" s="427"/>
      <c r="BJ1478" s="427"/>
      <c r="BK1478" s="427"/>
      <c r="BL1478" s="427"/>
      <c r="BM1478" s="427"/>
      <c r="BN1478" s="427"/>
      <c r="BO1478" s="427"/>
      <c r="BP1478" s="427"/>
      <c r="BQ1478" s="427"/>
      <c r="BR1478" s="427"/>
      <c r="BS1478" s="427"/>
      <c r="BT1478" s="427"/>
      <c r="BU1478" s="427"/>
      <c r="BV1478" s="427"/>
      <c r="BW1478" s="427"/>
      <c r="BX1478" s="427"/>
      <c r="BY1478" s="427"/>
      <c r="BZ1478" s="427"/>
      <c r="CA1478" s="427"/>
      <c r="CB1478" s="427"/>
      <c r="CC1478" s="427"/>
      <c r="CD1478" s="427"/>
      <c r="CE1478" s="427"/>
      <c r="CF1478" s="427"/>
      <c r="CG1478" s="427"/>
      <c r="CH1478" s="427"/>
      <c r="CI1478" s="427"/>
      <c r="CJ1478" s="427"/>
      <c r="CK1478" s="427"/>
      <c r="CL1478" s="427"/>
      <c r="CM1478" s="427"/>
    </row>
    <row r="1479">
      <c r="AD1479" s="427"/>
      <c r="AE1479" s="427"/>
      <c r="AF1479" s="427"/>
      <c r="AG1479" s="427"/>
      <c r="AH1479" s="427"/>
      <c r="AI1479" s="427"/>
      <c r="AJ1479" s="427"/>
      <c r="AK1479" s="427"/>
      <c r="AL1479" s="427"/>
      <c r="AM1479" s="427"/>
      <c r="AN1479" s="427"/>
      <c r="AO1479" s="427"/>
      <c r="AP1479" s="427"/>
      <c r="AQ1479" s="427"/>
      <c r="AR1479" s="427"/>
      <c r="AS1479" s="427"/>
      <c r="AT1479" s="427"/>
      <c r="AU1479" s="427"/>
      <c r="AV1479" s="427"/>
      <c r="AW1479" s="427"/>
      <c r="AX1479" s="427"/>
      <c r="AY1479" s="427"/>
      <c r="AZ1479" s="427"/>
      <c r="BA1479" s="427"/>
      <c r="BB1479" s="427"/>
      <c r="BC1479" s="427"/>
      <c r="BD1479" s="427"/>
      <c r="BE1479" s="427"/>
      <c r="BF1479" s="427"/>
      <c r="BG1479" s="427"/>
      <c r="BH1479" s="427"/>
      <c r="BI1479" s="427"/>
      <c r="BJ1479" s="427"/>
      <c r="BK1479" s="427"/>
      <c r="BL1479" s="427"/>
      <c r="BM1479" s="427"/>
      <c r="BN1479" s="427"/>
      <c r="BO1479" s="427"/>
      <c r="BP1479" s="427"/>
      <c r="BQ1479" s="427"/>
      <c r="BR1479" s="427"/>
      <c r="BS1479" s="427"/>
      <c r="BT1479" s="427"/>
      <c r="BU1479" s="427"/>
      <c r="BV1479" s="427"/>
      <c r="BW1479" s="427"/>
      <c r="BX1479" s="427"/>
      <c r="BY1479" s="427"/>
      <c r="BZ1479" s="427"/>
      <c r="CA1479" s="427"/>
      <c r="CB1479" s="427"/>
      <c r="CC1479" s="427"/>
      <c r="CD1479" s="427"/>
      <c r="CE1479" s="427"/>
      <c r="CF1479" s="427"/>
      <c r="CG1479" s="427"/>
      <c r="CH1479" s="427"/>
      <c r="CI1479" s="427"/>
      <c r="CJ1479" s="427"/>
      <c r="CK1479" s="427"/>
      <c r="CL1479" s="427"/>
      <c r="CM1479" s="427"/>
    </row>
    <row r="1480">
      <c r="AD1480" s="427"/>
      <c r="AE1480" s="427"/>
      <c r="AF1480" s="427"/>
      <c r="AG1480" s="427"/>
      <c r="AH1480" s="427"/>
      <c r="AI1480" s="427"/>
      <c r="AJ1480" s="427"/>
      <c r="AK1480" s="427"/>
      <c r="AL1480" s="427"/>
      <c r="AM1480" s="427"/>
      <c r="AN1480" s="427"/>
      <c r="AO1480" s="427"/>
      <c r="AP1480" s="427"/>
      <c r="AQ1480" s="427"/>
      <c r="AR1480" s="427"/>
      <c r="AS1480" s="427"/>
      <c r="AT1480" s="427"/>
      <c r="AU1480" s="427"/>
      <c r="AV1480" s="427"/>
      <c r="AW1480" s="427"/>
      <c r="AX1480" s="427"/>
      <c r="AY1480" s="427"/>
      <c r="AZ1480" s="427"/>
      <c r="BA1480" s="427"/>
      <c r="BB1480" s="427"/>
      <c r="BC1480" s="427"/>
      <c r="BD1480" s="427"/>
      <c r="BE1480" s="427"/>
      <c r="BF1480" s="427"/>
      <c r="BG1480" s="427"/>
      <c r="BH1480" s="427"/>
      <c r="BI1480" s="427"/>
      <c r="BJ1480" s="427"/>
      <c r="BK1480" s="427"/>
      <c r="BL1480" s="427"/>
      <c r="BM1480" s="427"/>
      <c r="BN1480" s="427"/>
      <c r="BO1480" s="427"/>
      <c r="BP1480" s="427"/>
      <c r="BQ1480" s="427"/>
      <c r="BR1480" s="427"/>
      <c r="BS1480" s="427"/>
      <c r="BT1480" s="427"/>
      <c r="BU1480" s="427"/>
      <c r="BV1480" s="427"/>
      <c r="BW1480" s="427"/>
      <c r="BX1480" s="427"/>
      <c r="BY1480" s="427"/>
      <c r="BZ1480" s="427"/>
      <c r="CA1480" s="427"/>
      <c r="CB1480" s="427"/>
      <c r="CC1480" s="427"/>
      <c r="CD1480" s="427"/>
      <c r="CE1480" s="427"/>
      <c r="CF1480" s="427"/>
      <c r="CG1480" s="427"/>
      <c r="CH1480" s="427"/>
      <c r="CI1480" s="427"/>
      <c r="CJ1480" s="427"/>
      <c r="CK1480" s="427"/>
      <c r="CL1480" s="427"/>
      <c r="CM1480" s="427"/>
    </row>
    <row r="1481">
      <c r="AD1481" s="427"/>
      <c r="AE1481" s="427"/>
      <c r="AF1481" s="427"/>
      <c r="AG1481" s="427"/>
      <c r="AH1481" s="427"/>
      <c r="AI1481" s="427"/>
      <c r="AJ1481" s="427"/>
      <c r="AK1481" s="427"/>
      <c r="AL1481" s="427"/>
      <c r="AM1481" s="427"/>
      <c r="AN1481" s="427"/>
      <c r="AO1481" s="427"/>
      <c r="AP1481" s="427"/>
      <c r="AQ1481" s="427"/>
      <c r="AR1481" s="427"/>
      <c r="AS1481" s="427"/>
      <c r="AT1481" s="427"/>
      <c r="AU1481" s="427"/>
      <c r="AV1481" s="427"/>
      <c r="AW1481" s="427"/>
      <c r="AX1481" s="427"/>
      <c r="AY1481" s="427"/>
      <c r="AZ1481" s="427"/>
      <c r="BA1481" s="427"/>
      <c r="BB1481" s="427"/>
      <c r="BC1481" s="427"/>
      <c r="BD1481" s="427"/>
      <c r="BE1481" s="427"/>
      <c r="BF1481" s="427"/>
      <c r="BG1481" s="427"/>
      <c r="BH1481" s="427"/>
      <c r="BI1481" s="427"/>
      <c r="BJ1481" s="427"/>
      <c r="BK1481" s="427"/>
      <c r="BL1481" s="427"/>
      <c r="BM1481" s="427"/>
      <c r="BN1481" s="427"/>
      <c r="BO1481" s="427"/>
      <c r="BP1481" s="427"/>
      <c r="BQ1481" s="427"/>
      <c r="BR1481" s="427"/>
      <c r="BS1481" s="427"/>
      <c r="BT1481" s="427"/>
      <c r="BU1481" s="427"/>
      <c r="BV1481" s="427"/>
      <c r="BW1481" s="427"/>
      <c r="BX1481" s="427"/>
      <c r="BY1481" s="427"/>
      <c r="BZ1481" s="427"/>
      <c r="CA1481" s="427"/>
      <c r="CB1481" s="427"/>
      <c r="CC1481" s="427"/>
      <c r="CD1481" s="427"/>
      <c r="CE1481" s="427"/>
      <c r="CF1481" s="427"/>
      <c r="CG1481" s="427"/>
      <c r="CH1481" s="427"/>
      <c r="CI1481" s="427"/>
      <c r="CJ1481" s="427"/>
      <c r="CK1481" s="427"/>
      <c r="CL1481" s="427"/>
      <c r="CM1481" s="427"/>
    </row>
    <row r="1482">
      <c r="AD1482" s="427"/>
      <c r="AE1482" s="427"/>
      <c r="AF1482" s="427"/>
      <c r="AG1482" s="427"/>
      <c r="AH1482" s="427"/>
      <c r="AI1482" s="427"/>
      <c r="AJ1482" s="427"/>
      <c r="AK1482" s="427"/>
      <c r="AL1482" s="427"/>
      <c r="AM1482" s="427"/>
      <c r="AN1482" s="427"/>
      <c r="AO1482" s="427"/>
      <c r="AP1482" s="427"/>
      <c r="AQ1482" s="427"/>
      <c r="AR1482" s="427"/>
      <c r="AS1482" s="427"/>
      <c r="AT1482" s="427"/>
      <c r="AU1482" s="427"/>
      <c r="AV1482" s="427"/>
      <c r="AW1482" s="427"/>
      <c r="AX1482" s="427"/>
      <c r="AY1482" s="427"/>
      <c r="AZ1482" s="427"/>
      <c r="BA1482" s="427"/>
      <c r="BB1482" s="427"/>
      <c r="BC1482" s="427"/>
      <c r="BD1482" s="427"/>
      <c r="BE1482" s="427"/>
      <c r="BF1482" s="427"/>
      <c r="BG1482" s="427"/>
      <c r="BH1482" s="427"/>
      <c r="BI1482" s="427"/>
      <c r="BJ1482" s="427"/>
      <c r="BK1482" s="427"/>
      <c r="BL1482" s="427"/>
      <c r="BM1482" s="427"/>
      <c r="BN1482" s="427"/>
      <c r="BO1482" s="427"/>
      <c r="BP1482" s="427"/>
      <c r="BQ1482" s="427"/>
      <c r="BR1482" s="427"/>
      <c r="BS1482" s="427"/>
      <c r="BT1482" s="427"/>
      <c r="BU1482" s="427"/>
      <c r="BV1482" s="427"/>
      <c r="BW1482" s="427"/>
      <c r="BX1482" s="427"/>
      <c r="BY1482" s="427"/>
      <c r="BZ1482" s="427"/>
      <c r="CA1482" s="427"/>
      <c r="CB1482" s="427"/>
      <c r="CC1482" s="427"/>
      <c r="CD1482" s="427"/>
      <c r="CE1482" s="427"/>
      <c r="CF1482" s="427"/>
      <c r="CG1482" s="427"/>
      <c r="CH1482" s="427"/>
      <c r="CI1482" s="427"/>
      <c r="CJ1482" s="427"/>
      <c r="CK1482" s="427"/>
      <c r="CL1482" s="427"/>
      <c r="CM1482" s="427"/>
    </row>
    <row r="1483">
      <c r="AD1483" s="427"/>
      <c r="AE1483" s="427"/>
      <c r="AF1483" s="427"/>
      <c r="AG1483" s="427"/>
      <c r="AH1483" s="427"/>
      <c r="AI1483" s="427"/>
      <c r="AJ1483" s="427"/>
      <c r="AK1483" s="427"/>
      <c r="AL1483" s="427"/>
      <c r="AM1483" s="427"/>
      <c r="AN1483" s="427"/>
      <c r="AO1483" s="427"/>
      <c r="AP1483" s="427"/>
      <c r="AQ1483" s="427"/>
      <c r="AR1483" s="427"/>
      <c r="AS1483" s="427"/>
      <c r="AT1483" s="427"/>
      <c r="AU1483" s="427"/>
      <c r="AV1483" s="427"/>
      <c r="AW1483" s="427"/>
      <c r="AX1483" s="427"/>
      <c r="AY1483" s="427"/>
      <c r="AZ1483" s="427"/>
      <c r="BA1483" s="427"/>
      <c r="BB1483" s="427"/>
      <c r="BC1483" s="427"/>
      <c r="BD1483" s="427"/>
      <c r="BE1483" s="427"/>
      <c r="BF1483" s="427"/>
      <c r="BG1483" s="427"/>
      <c r="BH1483" s="427"/>
      <c r="BI1483" s="427"/>
      <c r="BJ1483" s="427"/>
      <c r="BK1483" s="427"/>
      <c r="BL1483" s="427"/>
      <c r="BM1483" s="427"/>
      <c r="BN1483" s="427"/>
      <c r="BO1483" s="427"/>
      <c r="BP1483" s="427"/>
      <c r="BQ1483" s="427"/>
      <c r="BR1483" s="427"/>
      <c r="BS1483" s="427"/>
      <c r="BT1483" s="427"/>
      <c r="BU1483" s="427"/>
      <c r="BV1483" s="427"/>
      <c r="BW1483" s="427"/>
      <c r="BX1483" s="427"/>
      <c r="BY1483" s="427"/>
      <c r="BZ1483" s="427"/>
      <c r="CA1483" s="427"/>
      <c r="CB1483" s="427"/>
      <c r="CC1483" s="427"/>
      <c r="CD1483" s="427"/>
      <c r="CE1483" s="427"/>
      <c r="CF1483" s="427"/>
      <c r="CG1483" s="427"/>
      <c r="CH1483" s="427"/>
      <c r="CI1483" s="427"/>
      <c r="CJ1483" s="427"/>
      <c r="CK1483" s="427"/>
      <c r="CL1483" s="427"/>
      <c r="CM1483" s="427"/>
    </row>
    <row r="1484">
      <c r="AD1484" s="427"/>
      <c r="AE1484" s="427"/>
      <c r="AF1484" s="427"/>
      <c r="AG1484" s="427"/>
      <c r="AH1484" s="427"/>
      <c r="AI1484" s="427"/>
      <c r="AJ1484" s="427"/>
      <c r="AK1484" s="427"/>
      <c r="AL1484" s="427"/>
      <c r="AM1484" s="427"/>
      <c r="AN1484" s="427"/>
      <c r="AO1484" s="427"/>
      <c r="AP1484" s="427"/>
      <c r="AQ1484" s="427"/>
      <c r="AR1484" s="427"/>
      <c r="AS1484" s="427"/>
      <c r="AT1484" s="427"/>
      <c r="AU1484" s="427"/>
      <c r="AV1484" s="427"/>
      <c r="AW1484" s="427"/>
      <c r="AX1484" s="427"/>
      <c r="AY1484" s="427"/>
      <c r="AZ1484" s="427"/>
      <c r="BA1484" s="427"/>
      <c r="BB1484" s="427"/>
      <c r="BC1484" s="427"/>
      <c r="BD1484" s="427"/>
      <c r="BE1484" s="427"/>
      <c r="BF1484" s="427"/>
      <c r="BG1484" s="427"/>
      <c r="BH1484" s="427"/>
      <c r="BI1484" s="427"/>
      <c r="BJ1484" s="427"/>
      <c r="BK1484" s="427"/>
      <c r="BL1484" s="427"/>
      <c r="BM1484" s="427"/>
      <c r="BN1484" s="427"/>
      <c r="BO1484" s="427"/>
      <c r="BP1484" s="427"/>
      <c r="BQ1484" s="427"/>
      <c r="BR1484" s="427"/>
      <c r="BS1484" s="427"/>
      <c r="BT1484" s="427"/>
      <c r="BU1484" s="427"/>
      <c r="BV1484" s="427"/>
      <c r="BW1484" s="427"/>
      <c r="BX1484" s="427"/>
      <c r="BY1484" s="427"/>
      <c r="BZ1484" s="427"/>
      <c r="CA1484" s="427"/>
      <c r="CB1484" s="427"/>
      <c r="CC1484" s="427"/>
      <c r="CD1484" s="427"/>
      <c r="CE1484" s="427"/>
      <c r="CF1484" s="427"/>
      <c r="CG1484" s="427"/>
      <c r="CH1484" s="427"/>
      <c r="CI1484" s="427"/>
      <c r="CJ1484" s="427"/>
      <c r="CK1484" s="427"/>
      <c r="CL1484" s="427"/>
      <c r="CM1484" s="427"/>
    </row>
    <row r="1485">
      <c r="AD1485" s="427"/>
      <c r="AE1485" s="427"/>
      <c r="AF1485" s="427"/>
      <c r="AG1485" s="427"/>
      <c r="AH1485" s="427"/>
      <c r="AI1485" s="427"/>
      <c r="AJ1485" s="427"/>
      <c r="AK1485" s="427"/>
      <c r="AL1485" s="427"/>
      <c r="AM1485" s="427"/>
      <c r="AN1485" s="427"/>
      <c r="AO1485" s="427"/>
      <c r="AP1485" s="427"/>
      <c r="AQ1485" s="427"/>
      <c r="AR1485" s="427"/>
      <c r="AS1485" s="427"/>
      <c r="AT1485" s="427"/>
      <c r="AU1485" s="427"/>
      <c r="AV1485" s="427"/>
      <c r="AW1485" s="427"/>
      <c r="AX1485" s="427"/>
      <c r="AY1485" s="427"/>
      <c r="AZ1485" s="427"/>
      <c r="BA1485" s="427"/>
      <c r="BB1485" s="427"/>
      <c r="BC1485" s="427"/>
      <c r="BD1485" s="427"/>
      <c r="BE1485" s="427"/>
      <c r="BF1485" s="427"/>
      <c r="BG1485" s="427"/>
      <c r="BH1485" s="427"/>
      <c r="BI1485" s="427"/>
      <c r="BJ1485" s="427"/>
      <c r="BK1485" s="427"/>
      <c r="BL1485" s="427"/>
      <c r="BM1485" s="427"/>
      <c r="BN1485" s="427"/>
      <c r="BO1485" s="427"/>
      <c r="BP1485" s="427"/>
      <c r="BQ1485" s="427"/>
      <c r="BR1485" s="427"/>
      <c r="BS1485" s="427"/>
      <c r="BT1485" s="427"/>
      <c r="BU1485" s="427"/>
      <c r="BV1485" s="427"/>
      <c r="BW1485" s="427"/>
      <c r="BX1485" s="427"/>
      <c r="BY1485" s="427"/>
      <c r="BZ1485" s="427"/>
      <c r="CA1485" s="427"/>
      <c r="CB1485" s="427"/>
      <c r="CC1485" s="427"/>
      <c r="CD1485" s="427"/>
      <c r="CE1485" s="427"/>
      <c r="CF1485" s="427"/>
      <c r="CG1485" s="427"/>
      <c r="CH1485" s="427"/>
      <c r="CI1485" s="427"/>
      <c r="CJ1485" s="427"/>
      <c r="CK1485" s="427"/>
      <c r="CL1485" s="427"/>
      <c r="CM1485" s="427"/>
    </row>
    <row r="1486">
      <c r="AD1486" s="427"/>
      <c r="AE1486" s="427"/>
      <c r="AF1486" s="427"/>
      <c r="AG1486" s="427"/>
      <c r="AH1486" s="427"/>
      <c r="AI1486" s="427"/>
      <c r="AJ1486" s="427"/>
      <c r="AK1486" s="427"/>
      <c r="AL1486" s="427"/>
      <c r="AM1486" s="427"/>
      <c r="AN1486" s="427"/>
      <c r="AO1486" s="427"/>
      <c r="AP1486" s="427"/>
      <c r="AQ1486" s="427"/>
      <c r="AR1486" s="427"/>
      <c r="AS1486" s="427"/>
      <c r="AT1486" s="427"/>
      <c r="AU1486" s="427"/>
      <c r="AV1486" s="427"/>
      <c r="AW1486" s="427"/>
      <c r="AX1486" s="427"/>
      <c r="AY1486" s="427"/>
      <c r="AZ1486" s="427"/>
      <c r="BA1486" s="427"/>
      <c r="BB1486" s="427"/>
      <c r="BC1486" s="427"/>
      <c r="BD1486" s="427"/>
      <c r="BE1486" s="427"/>
      <c r="BF1486" s="427"/>
      <c r="BG1486" s="427"/>
      <c r="BH1486" s="427"/>
      <c r="BI1486" s="427"/>
      <c r="BJ1486" s="427"/>
      <c r="BK1486" s="427"/>
      <c r="BL1486" s="427"/>
      <c r="BM1486" s="427"/>
      <c r="BN1486" s="427"/>
      <c r="BO1486" s="427"/>
      <c r="BP1486" s="427"/>
      <c r="BQ1486" s="427"/>
      <c r="BR1486" s="427"/>
      <c r="BS1486" s="427"/>
      <c r="BT1486" s="427"/>
      <c r="BU1486" s="427"/>
      <c r="BV1486" s="427"/>
      <c r="BW1486" s="427"/>
      <c r="BX1486" s="427"/>
      <c r="BY1486" s="427"/>
      <c r="BZ1486" s="427"/>
      <c r="CA1486" s="427"/>
      <c r="CB1486" s="427"/>
      <c r="CC1486" s="427"/>
      <c r="CD1486" s="427"/>
      <c r="CE1486" s="427"/>
      <c r="CF1486" s="427"/>
      <c r="CG1486" s="427"/>
      <c r="CH1486" s="427"/>
      <c r="CI1486" s="427"/>
      <c r="CJ1486" s="427"/>
      <c r="CK1486" s="427"/>
      <c r="CL1486" s="427"/>
      <c r="CM1486" s="427"/>
    </row>
    <row r="1487">
      <c r="AD1487" s="427"/>
      <c r="AE1487" s="427"/>
      <c r="AF1487" s="427"/>
      <c r="AG1487" s="427"/>
      <c r="AH1487" s="427"/>
      <c r="AI1487" s="427"/>
      <c r="AJ1487" s="427"/>
      <c r="AK1487" s="427"/>
      <c r="AL1487" s="427"/>
      <c r="AM1487" s="427"/>
      <c r="AN1487" s="427"/>
      <c r="AO1487" s="427"/>
      <c r="AP1487" s="427"/>
      <c r="AQ1487" s="427"/>
      <c r="AR1487" s="427"/>
      <c r="AS1487" s="427"/>
      <c r="AT1487" s="427"/>
      <c r="AU1487" s="427"/>
      <c r="AV1487" s="427"/>
      <c r="AW1487" s="427"/>
      <c r="AX1487" s="427"/>
      <c r="AY1487" s="427"/>
      <c r="AZ1487" s="427"/>
      <c r="BA1487" s="427"/>
      <c r="BB1487" s="427"/>
      <c r="BC1487" s="427"/>
      <c r="BD1487" s="427"/>
      <c r="BE1487" s="427"/>
      <c r="BF1487" s="427"/>
      <c r="BG1487" s="427"/>
      <c r="BH1487" s="427"/>
      <c r="BI1487" s="427"/>
      <c r="BJ1487" s="427"/>
      <c r="BK1487" s="427"/>
      <c r="BL1487" s="427"/>
      <c r="BM1487" s="427"/>
      <c r="BN1487" s="427"/>
      <c r="BO1487" s="427"/>
      <c r="BP1487" s="427"/>
      <c r="BQ1487" s="427"/>
      <c r="BR1487" s="427"/>
      <c r="BS1487" s="427"/>
      <c r="BT1487" s="427"/>
      <c r="BU1487" s="427"/>
      <c r="BV1487" s="427"/>
      <c r="BW1487" s="427"/>
      <c r="BX1487" s="427"/>
      <c r="BY1487" s="427"/>
      <c r="BZ1487" s="427"/>
      <c r="CA1487" s="427"/>
      <c r="CB1487" s="427"/>
      <c r="CC1487" s="427"/>
      <c r="CD1487" s="427"/>
      <c r="CE1487" s="427"/>
      <c r="CF1487" s="427"/>
      <c r="CG1487" s="427"/>
      <c r="CH1487" s="427"/>
      <c r="CI1487" s="427"/>
      <c r="CJ1487" s="427"/>
      <c r="CK1487" s="427"/>
      <c r="CL1487" s="427"/>
      <c r="CM1487" s="427"/>
    </row>
    <row r="1488">
      <c r="AD1488" s="427"/>
      <c r="AE1488" s="427"/>
      <c r="AF1488" s="427"/>
      <c r="AG1488" s="427"/>
      <c r="AH1488" s="427"/>
      <c r="AI1488" s="427"/>
      <c r="AJ1488" s="427"/>
      <c r="AK1488" s="427"/>
      <c r="AL1488" s="427"/>
      <c r="AM1488" s="427"/>
      <c r="AN1488" s="427"/>
      <c r="AO1488" s="427"/>
      <c r="AP1488" s="427"/>
      <c r="AQ1488" s="427"/>
      <c r="AR1488" s="427"/>
      <c r="AS1488" s="427"/>
      <c r="AT1488" s="427"/>
      <c r="AU1488" s="427"/>
      <c r="AV1488" s="427"/>
      <c r="AW1488" s="427"/>
      <c r="AX1488" s="427"/>
      <c r="AY1488" s="427"/>
      <c r="AZ1488" s="427"/>
      <c r="BA1488" s="427"/>
      <c r="BB1488" s="427"/>
      <c r="BC1488" s="427"/>
      <c r="BD1488" s="427"/>
      <c r="BE1488" s="427"/>
      <c r="BF1488" s="427"/>
      <c r="BG1488" s="427"/>
      <c r="BH1488" s="427"/>
      <c r="BI1488" s="427"/>
      <c r="BJ1488" s="427"/>
      <c r="BK1488" s="427"/>
      <c r="BL1488" s="427"/>
      <c r="BM1488" s="427"/>
      <c r="BN1488" s="427"/>
      <c r="BO1488" s="427"/>
      <c r="BP1488" s="427"/>
      <c r="BQ1488" s="427"/>
      <c r="BR1488" s="427"/>
      <c r="BS1488" s="427"/>
      <c r="BT1488" s="427"/>
      <c r="BU1488" s="427"/>
      <c r="BV1488" s="427"/>
      <c r="BW1488" s="427"/>
      <c r="BX1488" s="427"/>
      <c r="BY1488" s="427"/>
      <c r="BZ1488" s="427"/>
      <c r="CA1488" s="427"/>
      <c r="CB1488" s="427"/>
      <c r="CC1488" s="427"/>
      <c r="CD1488" s="427"/>
      <c r="CE1488" s="427"/>
      <c r="CF1488" s="427"/>
      <c r="CG1488" s="427"/>
      <c r="CH1488" s="427"/>
      <c r="CI1488" s="427"/>
      <c r="CJ1488" s="427"/>
      <c r="CK1488" s="427"/>
      <c r="CL1488" s="427"/>
      <c r="CM1488" s="427"/>
    </row>
    <row r="1489">
      <c r="AD1489" s="427"/>
      <c r="AE1489" s="427"/>
      <c r="AF1489" s="427"/>
      <c r="AG1489" s="427"/>
      <c r="AH1489" s="427"/>
      <c r="AI1489" s="427"/>
      <c r="AJ1489" s="427"/>
      <c r="AK1489" s="427"/>
      <c r="AL1489" s="427"/>
      <c r="AM1489" s="427"/>
      <c r="AN1489" s="427"/>
      <c r="AO1489" s="427"/>
      <c r="AP1489" s="427"/>
      <c r="AQ1489" s="427"/>
      <c r="AR1489" s="427"/>
      <c r="AS1489" s="427"/>
      <c r="AT1489" s="427"/>
      <c r="AU1489" s="427"/>
      <c r="AV1489" s="427"/>
      <c r="AW1489" s="427"/>
      <c r="AX1489" s="427"/>
      <c r="AY1489" s="427"/>
      <c r="AZ1489" s="427"/>
      <c r="BA1489" s="427"/>
      <c r="BB1489" s="427"/>
      <c r="BC1489" s="427"/>
      <c r="BD1489" s="427"/>
      <c r="BE1489" s="427"/>
      <c r="BF1489" s="427"/>
      <c r="BG1489" s="427"/>
      <c r="BH1489" s="427"/>
      <c r="BI1489" s="427"/>
      <c r="BJ1489" s="427"/>
      <c r="BK1489" s="427"/>
      <c r="BL1489" s="427"/>
      <c r="BM1489" s="427"/>
      <c r="BN1489" s="427"/>
      <c r="BO1489" s="427"/>
      <c r="BP1489" s="427"/>
      <c r="BQ1489" s="427"/>
      <c r="BR1489" s="427"/>
      <c r="BS1489" s="427"/>
      <c r="BT1489" s="427"/>
      <c r="BU1489" s="427"/>
      <c r="BV1489" s="427"/>
      <c r="BW1489" s="427"/>
      <c r="BX1489" s="427"/>
      <c r="BY1489" s="427"/>
      <c r="BZ1489" s="427"/>
      <c r="CA1489" s="427"/>
      <c r="CB1489" s="427"/>
      <c r="CC1489" s="427"/>
      <c r="CD1489" s="427"/>
      <c r="CE1489" s="427"/>
      <c r="CF1489" s="427"/>
      <c r="CG1489" s="427"/>
      <c r="CH1489" s="427"/>
      <c r="CI1489" s="427"/>
      <c r="CJ1489" s="427"/>
      <c r="CK1489" s="427"/>
      <c r="CL1489" s="427"/>
      <c r="CM1489" s="427"/>
    </row>
    <row r="1490">
      <c r="AD1490" s="427"/>
      <c r="AE1490" s="427"/>
      <c r="AF1490" s="427"/>
      <c r="AG1490" s="427"/>
      <c r="AH1490" s="427"/>
      <c r="AI1490" s="427"/>
      <c r="AJ1490" s="427"/>
      <c r="AK1490" s="427"/>
      <c r="AL1490" s="427"/>
      <c r="AM1490" s="427"/>
      <c r="AN1490" s="427"/>
      <c r="AO1490" s="427"/>
      <c r="AP1490" s="427"/>
      <c r="AQ1490" s="427"/>
      <c r="AR1490" s="427"/>
      <c r="AS1490" s="427"/>
      <c r="AT1490" s="427"/>
      <c r="AU1490" s="427"/>
      <c r="AV1490" s="427"/>
      <c r="AW1490" s="427"/>
      <c r="AX1490" s="427"/>
      <c r="AY1490" s="427"/>
      <c r="AZ1490" s="427"/>
      <c r="BA1490" s="427"/>
      <c r="BB1490" s="427"/>
      <c r="BC1490" s="427"/>
      <c r="BD1490" s="427"/>
      <c r="BE1490" s="427"/>
      <c r="BF1490" s="427"/>
      <c r="BG1490" s="427"/>
      <c r="BH1490" s="427"/>
      <c r="BI1490" s="427"/>
      <c r="BJ1490" s="427"/>
      <c r="BK1490" s="427"/>
      <c r="BL1490" s="427"/>
      <c r="BM1490" s="427"/>
      <c r="BN1490" s="427"/>
      <c r="BO1490" s="427"/>
      <c r="BP1490" s="427"/>
      <c r="BQ1490" s="427"/>
      <c r="BR1490" s="427"/>
      <c r="BS1490" s="427"/>
      <c r="BT1490" s="427"/>
      <c r="BU1490" s="427"/>
      <c r="BV1490" s="427"/>
      <c r="BW1490" s="427"/>
      <c r="BX1490" s="427"/>
      <c r="BY1490" s="427"/>
      <c r="BZ1490" s="427"/>
      <c r="CA1490" s="427"/>
      <c r="CB1490" s="427"/>
      <c r="CC1490" s="427"/>
      <c r="CD1490" s="427"/>
      <c r="CE1490" s="427"/>
      <c r="CF1490" s="427"/>
      <c r="CG1490" s="427"/>
      <c r="CH1490" s="427"/>
      <c r="CI1490" s="427"/>
      <c r="CJ1490" s="427"/>
      <c r="CK1490" s="427"/>
      <c r="CL1490" s="427"/>
      <c r="CM1490" s="427"/>
    </row>
    <row r="1491">
      <c r="AD1491" s="427"/>
      <c r="AE1491" s="427"/>
      <c r="AF1491" s="427"/>
      <c r="AG1491" s="427"/>
      <c r="AH1491" s="427"/>
      <c r="AI1491" s="427"/>
      <c r="AJ1491" s="427"/>
      <c r="AK1491" s="427"/>
      <c r="AL1491" s="427"/>
      <c r="AM1491" s="427"/>
      <c r="AN1491" s="427"/>
      <c r="AO1491" s="427"/>
      <c r="AP1491" s="427"/>
      <c r="AQ1491" s="427"/>
      <c r="AR1491" s="427"/>
      <c r="AS1491" s="427"/>
      <c r="AT1491" s="427"/>
      <c r="AU1491" s="427"/>
      <c r="AV1491" s="427"/>
      <c r="AW1491" s="427"/>
      <c r="AX1491" s="427"/>
      <c r="AY1491" s="427"/>
      <c r="AZ1491" s="427"/>
      <c r="BA1491" s="427"/>
      <c r="BB1491" s="427"/>
      <c r="BC1491" s="427"/>
      <c r="BD1491" s="427"/>
      <c r="BE1491" s="427"/>
      <c r="BF1491" s="427"/>
      <c r="BG1491" s="427"/>
      <c r="BH1491" s="427"/>
      <c r="BI1491" s="427"/>
      <c r="BJ1491" s="427"/>
      <c r="BK1491" s="427"/>
      <c r="BL1491" s="427"/>
      <c r="BM1491" s="427"/>
      <c r="BN1491" s="427"/>
      <c r="BO1491" s="427"/>
      <c r="BP1491" s="427"/>
      <c r="BQ1491" s="427"/>
      <c r="BR1491" s="427"/>
      <c r="BS1491" s="427"/>
      <c r="BT1491" s="427"/>
      <c r="BU1491" s="427"/>
      <c r="BV1491" s="427"/>
      <c r="BW1491" s="427"/>
      <c r="BX1491" s="427"/>
      <c r="BY1491" s="427"/>
      <c r="BZ1491" s="427"/>
      <c r="CA1491" s="427"/>
      <c r="CB1491" s="427"/>
      <c r="CC1491" s="427"/>
      <c r="CD1491" s="427"/>
      <c r="CE1491" s="427"/>
      <c r="CF1491" s="427"/>
      <c r="CG1491" s="427"/>
      <c r="CH1491" s="427"/>
      <c r="CI1491" s="427"/>
      <c r="CJ1491" s="427"/>
      <c r="CK1491" s="427"/>
      <c r="CL1491" s="427"/>
      <c r="CM1491" s="427"/>
    </row>
    <row r="1492">
      <c r="AD1492" s="427"/>
      <c r="AE1492" s="427"/>
      <c r="AF1492" s="427"/>
      <c r="AG1492" s="427"/>
      <c r="AH1492" s="427"/>
      <c r="AI1492" s="427"/>
      <c r="AJ1492" s="427"/>
      <c r="AK1492" s="427"/>
      <c r="AL1492" s="427"/>
      <c r="AM1492" s="427"/>
      <c r="AN1492" s="427"/>
      <c r="AO1492" s="427"/>
      <c r="AP1492" s="427"/>
      <c r="AQ1492" s="427"/>
      <c r="AR1492" s="427"/>
      <c r="AS1492" s="427"/>
      <c r="AT1492" s="427"/>
      <c r="AU1492" s="427"/>
      <c r="AV1492" s="427"/>
      <c r="AW1492" s="427"/>
      <c r="AX1492" s="427"/>
      <c r="AY1492" s="427"/>
      <c r="AZ1492" s="427"/>
      <c r="BA1492" s="427"/>
      <c r="BB1492" s="427"/>
      <c r="BC1492" s="427"/>
      <c r="BD1492" s="427"/>
      <c r="BE1492" s="427"/>
      <c r="BF1492" s="427"/>
      <c r="BG1492" s="427"/>
      <c r="BH1492" s="427"/>
      <c r="BI1492" s="427"/>
      <c r="BJ1492" s="427"/>
      <c r="BK1492" s="427"/>
      <c r="BL1492" s="427"/>
      <c r="BM1492" s="427"/>
      <c r="BN1492" s="427"/>
      <c r="BO1492" s="427"/>
      <c r="BP1492" s="427"/>
      <c r="BQ1492" s="427"/>
      <c r="BR1492" s="427"/>
      <c r="BS1492" s="427"/>
      <c r="BT1492" s="427"/>
      <c r="BU1492" s="427"/>
      <c r="BV1492" s="427"/>
      <c r="BW1492" s="427"/>
      <c r="BX1492" s="427"/>
      <c r="BY1492" s="427"/>
      <c r="BZ1492" s="427"/>
      <c r="CA1492" s="427"/>
      <c r="CB1492" s="427"/>
      <c r="CC1492" s="427"/>
      <c r="CD1492" s="427"/>
      <c r="CE1492" s="427"/>
      <c r="CF1492" s="427"/>
      <c r="CG1492" s="427"/>
      <c r="CH1492" s="427"/>
      <c r="CI1492" s="427"/>
      <c r="CJ1492" s="427"/>
      <c r="CK1492" s="427"/>
      <c r="CL1492" s="427"/>
      <c r="CM1492" s="427"/>
    </row>
    <row r="1493">
      <c r="AD1493" s="427"/>
      <c r="AE1493" s="427"/>
      <c r="AF1493" s="427"/>
      <c r="AG1493" s="427"/>
      <c r="AH1493" s="427"/>
      <c r="AI1493" s="427"/>
      <c r="AJ1493" s="427"/>
      <c r="AK1493" s="427"/>
      <c r="AL1493" s="427"/>
      <c r="AM1493" s="427"/>
      <c r="AN1493" s="427"/>
      <c r="AO1493" s="427"/>
      <c r="AP1493" s="427"/>
      <c r="AQ1493" s="427"/>
      <c r="AR1493" s="427"/>
      <c r="AS1493" s="427"/>
      <c r="AT1493" s="427"/>
      <c r="AU1493" s="427"/>
      <c r="AV1493" s="427"/>
      <c r="AW1493" s="427"/>
      <c r="AX1493" s="427"/>
      <c r="AY1493" s="427"/>
      <c r="AZ1493" s="427"/>
      <c r="BA1493" s="427"/>
      <c r="BB1493" s="427"/>
      <c r="BC1493" s="427"/>
      <c r="BD1493" s="427"/>
      <c r="BE1493" s="427"/>
      <c r="BF1493" s="427"/>
      <c r="BG1493" s="427"/>
      <c r="BH1493" s="427"/>
      <c r="BI1493" s="427"/>
      <c r="BJ1493" s="427"/>
      <c r="BK1493" s="427"/>
      <c r="BL1493" s="427"/>
      <c r="BM1493" s="427"/>
      <c r="BN1493" s="427"/>
      <c r="BO1493" s="427"/>
      <c r="BP1493" s="427"/>
      <c r="BQ1493" s="427"/>
      <c r="BR1493" s="427"/>
      <c r="BS1493" s="427"/>
      <c r="BT1493" s="427"/>
      <c r="BU1493" s="427"/>
      <c r="BV1493" s="427"/>
      <c r="BW1493" s="427"/>
      <c r="BX1493" s="427"/>
      <c r="BY1493" s="427"/>
      <c r="BZ1493" s="427"/>
      <c r="CA1493" s="427"/>
      <c r="CB1493" s="427"/>
      <c r="CC1493" s="427"/>
      <c r="CD1493" s="427"/>
      <c r="CE1493" s="427"/>
      <c r="CF1493" s="427"/>
      <c r="CG1493" s="427"/>
      <c r="CH1493" s="427"/>
      <c r="CI1493" s="427"/>
      <c r="CJ1493" s="427"/>
      <c r="CK1493" s="427"/>
      <c r="CL1493" s="427"/>
      <c r="CM1493" s="427"/>
    </row>
    <row r="1494">
      <c r="AD1494" s="427"/>
      <c r="AE1494" s="427"/>
      <c r="AF1494" s="427"/>
      <c r="AG1494" s="427"/>
      <c r="AH1494" s="427"/>
      <c r="AI1494" s="427"/>
      <c r="AJ1494" s="427"/>
      <c r="AK1494" s="427"/>
      <c r="AL1494" s="427"/>
      <c r="AM1494" s="427"/>
      <c r="AN1494" s="427"/>
      <c r="AO1494" s="427"/>
      <c r="AP1494" s="427"/>
      <c r="AQ1494" s="427"/>
      <c r="AR1494" s="427"/>
      <c r="AS1494" s="427"/>
      <c r="AT1494" s="427"/>
      <c r="AU1494" s="427"/>
      <c r="AV1494" s="427"/>
      <c r="AW1494" s="427"/>
      <c r="AX1494" s="427"/>
      <c r="AY1494" s="427"/>
      <c r="AZ1494" s="427"/>
      <c r="BA1494" s="427"/>
      <c r="BB1494" s="427"/>
      <c r="BC1494" s="427"/>
      <c r="BD1494" s="427"/>
      <c r="BE1494" s="427"/>
      <c r="BF1494" s="427"/>
      <c r="BG1494" s="427"/>
      <c r="BH1494" s="427"/>
      <c r="BI1494" s="427"/>
      <c r="BJ1494" s="427"/>
      <c r="BK1494" s="427"/>
      <c r="BL1494" s="427"/>
      <c r="BM1494" s="427"/>
      <c r="BN1494" s="427"/>
      <c r="BO1494" s="427"/>
      <c r="BP1494" s="427"/>
      <c r="BQ1494" s="427"/>
      <c r="BR1494" s="427"/>
      <c r="BS1494" s="427"/>
      <c r="BT1494" s="427"/>
      <c r="BU1494" s="427"/>
      <c r="BV1494" s="427"/>
      <c r="BW1494" s="427"/>
      <c r="BX1494" s="427"/>
      <c r="BY1494" s="427"/>
      <c r="BZ1494" s="427"/>
      <c r="CA1494" s="427"/>
      <c r="CB1494" s="427"/>
      <c r="CC1494" s="427"/>
      <c r="CD1494" s="427"/>
      <c r="CE1494" s="427"/>
      <c r="CF1494" s="427"/>
      <c r="CG1494" s="427"/>
      <c r="CH1494" s="427"/>
      <c r="CI1494" s="427"/>
      <c r="CJ1494" s="427"/>
      <c r="CK1494" s="427"/>
      <c r="CL1494" s="427"/>
      <c r="CM1494" s="427"/>
    </row>
    <row r="1495">
      <c r="AD1495" s="427"/>
      <c r="AE1495" s="427"/>
      <c r="AF1495" s="427"/>
      <c r="AG1495" s="427"/>
      <c r="AH1495" s="427"/>
      <c r="AI1495" s="427"/>
      <c r="AJ1495" s="427"/>
      <c r="AK1495" s="427"/>
      <c r="AL1495" s="427"/>
      <c r="AM1495" s="427"/>
      <c r="AN1495" s="427"/>
      <c r="AO1495" s="427"/>
      <c r="AP1495" s="427"/>
      <c r="AQ1495" s="427"/>
      <c r="AR1495" s="427"/>
      <c r="AS1495" s="427"/>
      <c r="AT1495" s="427"/>
      <c r="AU1495" s="427"/>
      <c r="AV1495" s="427"/>
      <c r="AW1495" s="427"/>
      <c r="AX1495" s="427"/>
      <c r="AY1495" s="427"/>
      <c r="AZ1495" s="427"/>
      <c r="BA1495" s="427"/>
      <c r="BB1495" s="427"/>
      <c r="BC1495" s="427"/>
      <c r="BD1495" s="427"/>
      <c r="BE1495" s="427"/>
      <c r="BF1495" s="427"/>
      <c r="BG1495" s="427"/>
      <c r="BH1495" s="427"/>
      <c r="BI1495" s="427"/>
      <c r="BJ1495" s="427"/>
      <c r="BK1495" s="427"/>
      <c r="BL1495" s="427"/>
      <c r="BM1495" s="427"/>
      <c r="BN1495" s="427"/>
      <c r="BO1495" s="427"/>
      <c r="BP1495" s="427"/>
      <c r="BQ1495" s="427"/>
      <c r="BR1495" s="427"/>
      <c r="BS1495" s="427"/>
      <c r="BT1495" s="427"/>
      <c r="BU1495" s="427"/>
      <c r="BV1495" s="427"/>
      <c r="BW1495" s="427"/>
      <c r="BX1495" s="427"/>
      <c r="BY1495" s="427"/>
      <c r="BZ1495" s="427"/>
      <c r="CA1495" s="427"/>
      <c r="CB1495" s="427"/>
      <c r="CC1495" s="427"/>
      <c r="CD1495" s="427"/>
      <c r="CE1495" s="427"/>
      <c r="CF1495" s="427"/>
      <c r="CG1495" s="427"/>
      <c r="CH1495" s="427"/>
      <c r="CI1495" s="427"/>
      <c r="CJ1495" s="427"/>
      <c r="CK1495" s="427"/>
      <c r="CL1495" s="427"/>
      <c r="CM1495" s="427"/>
    </row>
    <row r="1496">
      <c r="AD1496" s="427"/>
      <c r="AE1496" s="427"/>
      <c r="AF1496" s="427"/>
      <c r="AG1496" s="427"/>
      <c r="AH1496" s="427"/>
      <c r="AI1496" s="427"/>
      <c r="AJ1496" s="427"/>
      <c r="AK1496" s="427"/>
      <c r="AL1496" s="427"/>
      <c r="AM1496" s="427"/>
      <c r="AN1496" s="427"/>
      <c r="AO1496" s="427"/>
      <c r="AP1496" s="427"/>
      <c r="AQ1496" s="427"/>
      <c r="AR1496" s="427"/>
      <c r="AS1496" s="427"/>
      <c r="AT1496" s="427"/>
      <c r="AU1496" s="427"/>
      <c r="AV1496" s="427"/>
      <c r="AW1496" s="427"/>
      <c r="AX1496" s="427"/>
      <c r="AY1496" s="427"/>
      <c r="AZ1496" s="427"/>
      <c r="BA1496" s="427"/>
      <c r="BB1496" s="427"/>
      <c r="BC1496" s="427"/>
      <c r="BD1496" s="427"/>
      <c r="BE1496" s="427"/>
      <c r="BF1496" s="427"/>
      <c r="BG1496" s="427"/>
      <c r="BH1496" s="427"/>
      <c r="BI1496" s="427"/>
      <c r="BJ1496" s="427"/>
      <c r="BK1496" s="427"/>
      <c r="BL1496" s="427"/>
      <c r="BM1496" s="427"/>
      <c r="BN1496" s="427"/>
      <c r="BO1496" s="427"/>
      <c r="BP1496" s="427"/>
      <c r="BQ1496" s="427"/>
      <c r="BR1496" s="427"/>
      <c r="BS1496" s="427"/>
      <c r="BT1496" s="427"/>
      <c r="BU1496" s="427"/>
      <c r="BV1496" s="427"/>
      <c r="BW1496" s="427"/>
      <c r="BX1496" s="427"/>
      <c r="BY1496" s="427"/>
      <c r="BZ1496" s="427"/>
      <c r="CA1496" s="427"/>
      <c r="CB1496" s="427"/>
      <c r="CC1496" s="427"/>
      <c r="CD1496" s="427"/>
      <c r="CE1496" s="427"/>
      <c r="CF1496" s="427"/>
      <c r="CG1496" s="427"/>
      <c r="CH1496" s="427"/>
      <c r="CI1496" s="427"/>
      <c r="CJ1496" s="427"/>
      <c r="CK1496" s="427"/>
      <c r="CL1496" s="427"/>
      <c r="CM1496" s="427"/>
    </row>
    <row r="1497">
      <c r="AD1497" s="427"/>
      <c r="AE1497" s="427"/>
      <c r="AF1497" s="427"/>
      <c r="AG1497" s="427"/>
      <c r="AH1497" s="427"/>
      <c r="AI1497" s="427"/>
      <c r="AJ1497" s="427"/>
      <c r="AK1497" s="427"/>
      <c r="AL1497" s="427"/>
      <c r="AM1497" s="427"/>
      <c r="AN1497" s="427"/>
      <c r="AO1497" s="427"/>
      <c r="AP1497" s="427"/>
      <c r="AQ1497" s="427"/>
      <c r="AR1497" s="427"/>
      <c r="AS1497" s="427"/>
      <c r="AT1497" s="427"/>
      <c r="AU1497" s="427"/>
      <c r="AV1497" s="427"/>
      <c r="AW1497" s="427"/>
      <c r="AX1497" s="427"/>
      <c r="AY1497" s="427"/>
      <c r="AZ1497" s="427"/>
      <c r="BA1497" s="427"/>
      <c r="BB1497" s="427"/>
      <c r="BC1497" s="427"/>
      <c r="BD1497" s="427"/>
      <c r="BE1497" s="427"/>
      <c r="BF1497" s="427"/>
      <c r="BG1497" s="427"/>
      <c r="BH1497" s="427"/>
      <c r="BI1497" s="427"/>
      <c r="BJ1497" s="427"/>
      <c r="BK1497" s="427"/>
      <c r="BL1497" s="427"/>
      <c r="BM1497" s="427"/>
      <c r="BN1497" s="427"/>
      <c r="BO1497" s="427"/>
      <c r="BP1497" s="427"/>
      <c r="BQ1497" s="427"/>
      <c r="BR1497" s="427"/>
      <c r="BS1497" s="427"/>
      <c r="BT1497" s="427"/>
      <c r="BU1497" s="427"/>
      <c r="BV1497" s="427"/>
      <c r="BW1497" s="427"/>
      <c r="BX1497" s="427"/>
      <c r="BY1497" s="427"/>
      <c r="BZ1497" s="427"/>
      <c r="CA1497" s="427"/>
      <c r="CB1497" s="427"/>
      <c r="CC1497" s="427"/>
      <c r="CD1497" s="427"/>
      <c r="CE1497" s="427"/>
      <c r="CF1497" s="427"/>
      <c r="CG1497" s="427"/>
      <c r="CH1497" s="427"/>
      <c r="CI1497" s="427"/>
      <c r="CJ1497" s="427"/>
      <c r="CK1497" s="427"/>
      <c r="CL1497" s="427"/>
      <c r="CM1497" s="427"/>
    </row>
    <row r="1498">
      <c r="AD1498" s="427"/>
      <c r="AE1498" s="427"/>
      <c r="AF1498" s="427"/>
      <c r="AG1498" s="427"/>
      <c r="AH1498" s="427"/>
      <c r="AI1498" s="427"/>
      <c r="AJ1498" s="427"/>
      <c r="AK1498" s="427"/>
      <c r="AL1498" s="427"/>
      <c r="AM1498" s="427"/>
      <c r="AN1498" s="427"/>
      <c r="AO1498" s="427"/>
      <c r="AP1498" s="427"/>
      <c r="AQ1498" s="427"/>
      <c r="AR1498" s="427"/>
      <c r="AS1498" s="427"/>
      <c r="AT1498" s="427"/>
      <c r="AU1498" s="427"/>
      <c r="AV1498" s="427"/>
      <c r="AW1498" s="427"/>
      <c r="AX1498" s="427"/>
      <c r="AY1498" s="427"/>
      <c r="AZ1498" s="427"/>
      <c r="BA1498" s="427"/>
      <c r="BB1498" s="427"/>
      <c r="BC1498" s="427"/>
      <c r="BD1498" s="427"/>
      <c r="BE1498" s="427"/>
      <c r="BF1498" s="427"/>
      <c r="BG1498" s="427"/>
      <c r="BH1498" s="427"/>
      <c r="BI1498" s="427"/>
      <c r="BJ1498" s="427"/>
      <c r="BK1498" s="427"/>
      <c r="BL1498" s="427"/>
      <c r="BM1498" s="427"/>
      <c r="BN1498" s="427"/>
      <c r="BO1498" s="427"/>
      <c r="BP1498" s="427"/>
      <c r="BQ1498" s="427"/>
      <c r="BR1498" s="427"/>
      <c r="BS1498" s="427"/>
      <c r="BT1498" s="427"/>
      <c r="BU1498" s="427"/>
      <c r="BV1498" s="427"/>
      <c r="BW1498" s="427"/>
      <c r="BX1498" s="427"/>
      <c r="BY1498" s="427"/>
      <c r="BZ1498" s="427"/>
      <c r="CA1498" s="427"/>
      <c r="CB1498" s="427"/>
      <c r="CC1498" s="427"/>
      <c r="CD1498" s="427"/>
      <c r="CE1498" s="427"/>
      <c r="CF1498" s="427"/>
      <c r="CG1498" s="427"/>
      <c r="CH1498" s="427"/>
      <c r="CI1498" s="427"/>
      <c r="CJ1498" s="427"/>
      <c r="CK1498" s="427"/>
      <c r="CL1498" s="427"/>
      <c r="CM1498" s="427"/>
    </row>
    <row r="1499">
      <c r="AD1499" s="427"/>
      <c r="AE1499" s="427"/>
      <c r="AF1499" s="427"/>
      <c r="AG1499" s="427"/>
      <c r="AH1499" s="427"/>
      <c r="AI1499" s="427"/>
      <c r="AJ1499" s="427"/>
      <c r="AK1499" s="427"/>
      <c r="AL1499" s="427"/>
      <c r="AM1499" s="427"/>
      <c r="AN1499" s="427"/>
      <c r="AO1499" s="427"/>
      <c r="AP1499" s="427"/>
      <c r="AQ1499" s="427"/>
      <c r="AR1499" s="427"/>
      <c r="AS1499" s="427"/>
      <c r="AT1499" s="427"/>
      <c r="AU1499" s="427"/>
      <c r="AV1499" s="427"/>
      <c r="AW1499" s="427"/>
      <c r="AX1499" s="427"/>
      <c r="AY1499" s="427"/>
      <c r="AZ1499" s="427"/>
      <c r="BA1499" s="427"/>
      <c r="BB1499" s="427"/>
      <c r="BC1499" s="427"/>
      <c r="BD1499" s="427"/>
      <c r="BE1499" s="427"/>
      <c r="BF1499" s="427"/>
      <c r="BG1499" s="427"/>
      <c r="BH1499" s="427"/>
      <c r="BI1499" s="427"/>
      <c r="BJ1499" s="427"/>
      <c r="BK1499" s="427"/>
      <c r="BL1499" s="427"/>
      <c r="BM1499" s="427"/>
      <c r="BN1499" s="427"/>
      <c r="BO1499" s="427"/>
      <c r="BP1499" s="427"/>
      <c r="BQ1499" s="427"/>
      <c r="BR1499" s="427"/>
      <c r="BS1499" s="427"/>
      <c r="BT1499" s="427"/>
      <c r="BU1499" s="427"/>
      <c r="BV1499" s="427"/>
      <c r="BW1499" s="427"/>
      <c r="BX1499" s="427"/>
      <c r="BY1499" s="427"/>
      <c r="BZ1499" s="427"/>
      <c r="CA1499" s="427"/>
      <c r="CB1499" s="427"/>
      <c r="CC1499" s="427"/>
      <c r="CD1499" s="427"/>
      <c r="CE1499" s="427"/>
      <c r="CF1499" s="427"/>
      <c r="CG1499" s="427"/>
      <c r="CH1499" s="427"/>
      <c r="CI1499" s="427"/>
      <c r="CJ1499" s="427"/>
      <c r="CK1499" s="427"/>
      <c r="CL1499" s="427"/>
      <c r="CM1499" s="427"/>
    </row>
    <row r="1500">
      <c r="AD1500" s="427"/>
      <c r="AE1500" s="427"/>
      <c r="AF1500" s="427"/>
      <c r="AG1500" s="427"/>
      <c r="AH1500" s="427"/>
      <c r="AI1500" s="427"/>
      <c r="AJ1500" s="427"/>
      <c r="AK1500" s="427"/>
      <c r="AL1500" s="427"/>
      <c r="AM1500" s="427"/>
      <c r="AN1500" s="427"/>
      <c r="AO1500" s="427"/>
      <c r="AP1500" s="427"/>
      <c r="AQ1500" s="427"/>
      <c r="AR1500" s="427"/>
      <c r="AS1500" s="427"/>
      <c r="AT1500" s="427"/>
      <c r="AU1500" s="427"/>
      <c r="AV1500" s="427"/>
      <c r="AW1500" s="427"/>
      <c r="AX1500" s="427"/>
      <c r="AY1500" s="427"/>
      <c r="AZ1500" s="427"/>
      <c r="BA1500" s="427"/>
      <c r="BB1500" s="427"/>
      <c r="BC1500" s="427"/>
      <c r="BD1500" s="427"/>
      <c r="BE1500" s="427"/>
      <c r="BF1500" s="427"/>
      <c r="BG1500" s="427"/>
      <c r="BH1500" s="427"/>
      <c r="BI1500" s="427"/>
      <c r="BJ1500" s="427"/>
      <c r="BK1500" s="427"/>
      <c r="BL1500" s="427"/>
      <c r="BM1500" s="427"/>
      <c r="BN1500" s="427"/>
      <c r="BO1500" s="427"/>
      <c r="BP1500" s="427"/>
      <c r="BQ1500" s="427"/>
      <c r="BR1500" s="427"/>
      <c r="BS1500" s="427"/>
      <c r="BT1500" s="427"/>
      <c r="BU1500" s="427"/>
      <c r="BV1500" s="427"/>
      <c r="BW1500" s="427"/>
      <c r="BX1500" s="427"/>
      <c r="BY1500" s="427"/>
      <c r="BZ1500" s="427"/>
      <c r="CA1500" s="427"/>
      <c r="CB1500" s="427"/>
      <c r="CC1500" s="427"/>
      <c r="CD1500" s="427"/>
      <c r="CE1500" s="427"/>
      <c r="CF1500" s="427"/>
      <c r="CG1500" s="427"/>
      <c r="CH1500" s="427"/>
      <c r="CI1500" s="427"/>
      <c r="CJ1500" s="427"/>
      <c r="CK1500" s="427"/>
      <c r="CL1500" s="427"/>
      <c r="CM1500" s="427"/>
    </row>
    <row r="1501">
      <c r="AD1501" s="427"/>
      <c r="AE1501" s="427"/>
      <c r="AF1501" s="427"/>
      <c r="AG1501" s="427"/>
      <c r="AH1501" s="427"/>
      <c r="AI1501" s="427"/>
      <c r="AJ1501" s="427"/>
      <c r="AK1501" s="427"/>
      <c r="AL1501" s="427"/>
      <c r="AM1501" s="427"/>
      <c r="AN1501" s="427"/>
      <c r="AO1501" s="427"/>
      <c r="AP1501" s="427"/>
      <c r="AQ1501" s="427"/>
      <c r="AR1501" s="427"/>
      <c r="AS1501" s="427"/>
      <c r="AT1501" s="427"/>
      <c r="AU1501" s="427"/>
      <c r="AV1501" s="427"/>
      <c r="AW1501" s="427"/>
      <c r="AX1501" s="427"/>
      <c r="AY1501" s="427"/>
      <c r="AZ1501" s="427"/>
      <c r="BA1501" s="427"/>
      <c r="BB1501" s="427"/>
      <c r="BC1501" s="427"/>
      <c r="BD1501" s="427"/>
      <c r="BE1501" s="427"/>
      <c r="BF1501" s="427"/>
      <c r="BG1501" s="427"/>
      <c r="BH1501" s="427"/>
      <c r="BI1501" s="427"/>
      <c r="BJ1501" s="427"/>
      <c r="BK1501" s="427"/>
      <c r="BL1501" s="427"/>
      <c r="BM1501" s="427"/>
      <c r="BN1501" s="427"/>
      <c r="BO1501" s="427"/>
      <c r="BP1501" s="427"/>
      <c r="BQ1501" s="427"/>
      <c r="BR1501" s="427"/>
      <c r="BS1501" s="427"/>
      <c r="BT1501" s="427"/>
      <c r="BU1501" s="427"/>
      <c r="BV1501" s="427"/>
      <c r="BW1501" s="427"/>
      <c r="BX1501" s="427"/>
      <c r="BY1501" s="427"/>
      <c r="BZ1501" s="427"/>
      <c r="CA1501" s="427"/>
      <c r="CB1501" s="427"/>
      <c r="CC1501" s="427"/>
      <c r="CD1501" s="427"/>
      <c r="CE1501" s="427"/>
      <c r="CF1501" s="427"/>
      <c r="CG1501" s="427"/>
      <c r="CH1501" s="427"/>
      <c r="CI1501" s="427"/>
      <c r="CJ1501" s="427"/>
      <c r="CK1501" s="427"/>
      <c r="CL1501" s="427"/>
      <c r="CM1501" s="427"/>
    </row>
    <row r="1502">
      <c r="AD1502" s="427"/>
      <c r="AE1502" s="427"/>
      <c r="AF1502" s="427"/>
      <c r="AG1502" s="427"/>
      <c r="AH1502" s="427"/>
      <c r="AI1502" s="427"/>
      <c r="AJ1502" s="427"/>
      <c r="AK1502" s="427"/>
      <c r="AL1502" s="427"/>
      <c r="AM1502" s="427"/>
      <c r="AN1502" s="427"/>
      <c r="AO1502" s="427"/>
      <c r="AP1502" s="427"/>
      <c r="AQ1502" s="427"/>
      <c r="AR1502" s="427"/>
      <c r="AS1502" s="427"/>
      <c r="AT1502" s="427"/>
      <c r="AU1502" s="427"/>
      <c r="AV1502" s="427"/>
      <c r="AW1502" s="427"/>
      <c r="AX1502" s="427"/>
      <c r="AY1502" s="427"/>
      <c r="AZ1502" s="427"/>
      <c r="BA1502" s="427"/>
      <c r="BB1502" s="427"/>
      <c r="BC1502" s="427"/>
      <c r="BD1502" s="427"/>
      <c r="BE1502" s="427"/>
      <c r="BF1502" s="427"/>
      <c r="BG1502" s="427"/>
      <c r="BH1502" s="427"/>
      <c r="BI1502" s="427"/>
      <c r="BJ1502" s="427"/>
      <c r="BK1502" s="427"/>
      <c r="BL1502" s="427"/>
      <c r="BM1502" s="427"/>
      <c r="BN1502" s="427"/>
      <c r="BO1502" s="427"/>
      <c r="BP1502" s="427"/>
      <c r="BQ1502" s="427"/>
      <c r="BR1502" s="427"/>
      <c r="BS1502" s="427"/>
      <c r="BT1502" s="427"/>
      <c r="BU1502" s="427"/>
      <c r="BV1502" s="427"/>
      <c r="BW1502" s="427"/>
      <c r="BX1502" s="427"/>
      <c r="BY1502" s="427"/>
      <c r="BZ1502" s="427"/>
      <c r="CA1502" s="427"/>
      <c r="CB1502" s="427"/>
      <c r="CC1502" s="427"/>
      <c r="CD1502" s="427"/>
      <c r="CE1502" s="427"/>
      <c r="CF1502" s="427"/>
      <c r="CG1502" s="427"/>
      <c r="CH1502" s="427"/>
      <c r="CI1502" s="427"/>
      <c r="CJ1502" s="427"/>
      <c r="CK1502" s="427"/>
      <c r="CL1502" s="427"/>
      <c r="CM1502" s="427"/>
    </row>
    <row r="1503">
      <c r="AD1503" s="427"/>
      <c r="AE1503" s="427"/>
      <c r="AF1503" s="427"/>
      <c r="AG1503" s="427"/>
      <c r="AH1503" s="427"/>
      <c r="AI1503" s="427"/>
      <c r="AJ1503" s="427"/>
      <c r="AK1503" s="427"/>
      <c r="AL1503" s="427"/>
      <c r="AM1503" s="427"/>
      <c r="AN1503" s="427"/>
      <c r="AO1503" s="427"/>
      <c r="AP1503" s="427"/>
      <c r="AQ1503" s="427"/>
      <c r="AR1503" s="427"/>
      <c r="AS1503" s="427"/>
      <c r="AT1503" s="427"/>
      <c r="AU1503" s="427"/>
      <c r="AV1503" s="427"/>
      <c r="AW1503" s="427"/>
      <c r="AX1503" s="427"/>
      <c r="AY1503" s="427"/>
      <c r="AZ1503" s="427"/>
      <c r="BA1503" s="427"/>
      <c r="BB1503" s="427"/>
      <c r="BC1503" s="427"/>
      <c r="BD1503" s="427"/>
      <c r="BE1503" s="427"/>
      <c r="BF1503" s="427"/>
      <c r="BG1503" s="427"/>
      <c r="BH1503" s="427"/>
      <c r="BI1503" s="427"/>
      <c r="BJ1503" s="427"/>
      <c r="BK1503" s="427"/>
      <c r="BL1503" s="427"/>
      <c r="BM1503" s="427"/>
      <c r="BN1503" s="427"/>
      <c r="BO1503" s="427"/>
      <c r="BP1503" s="427"/>
      <c r="BQ1503" s="427"/>
      <c r="BR1503" s="427"/>
      <c r="BS1503" s="427"/>
      <c r="BT1503" s="427"/>
      <c r="BU1503" s="427"/>
      <c r="BV1503" s="427"/>
      <c r="BW1503" s="427"/>
      <c r="BX1503" s="427"/>
      <c r="BY1503" s="427"/>
      <c r="BZ1503" s="427"/>
      <c r="CA1503" s="427"/>
      <c r="CB1503" s="427"/>
      <c r="CC1503" s="427"/>
      <c r="CD1503" s="427"/>
      <c r="CE1503" s="427"/>
      <c r="CF1503" s="427"/>
      <c r="CG1503" s="427"/>
      <c r="CH1503" s="427"/>
      <c r="CI1503" s="427"/>
      <c r="CJ1503" s="427"/>
      <c r="CK1503" s="427"/>
      <c r="CL1503" s="427"/>
      <c r="CM1503" s="427"/>
    </row>
    <row r="1504">
      <c r="AD1504" s="427"/>
      <c r="AE1504" s="427"/>
      <c r="AF1504" s="427"/>
      <c r="AG1504" s="427"/>
      <c r="AH1504" s="427"/>
      <c r="AI1504" s="427"/>
      <c r="AJ1504" s="427"/>
      <c r="AK1504" s="427"/>
      <c r="AL1504" s="427"/>
      <c r="AM1504" s="427"/>
      <c r="AN1504" s="427"/>
      <c r="AO1504" s="427"/>
      <c r="AP1504" s="427"/>
      <c r="AQ1504" s="427"/>
      <c r="AR1504" s="427"/>
      <c r="AS1504" s="427"/>
      <c r="AT1504" s="427"/>
      <c r="AU1504" s="427"/>
      <c r="AV1504" s="427"/>
      <c r="AW1504" s="427"/>
      <c r="AX1504" s="427"/>
      <c r="AY1504" s="427"/>
      <c r="AZ1504" s="427"/>
      <c r="BA1504" s="427"/>
      <c r="BB1504" s="427"/>
      <c r="BC1504" s="427"/>
      <c r="BD1504" s="427"/>
      <c r="BE1504" s="427"/>
      <c r="BF1504" s="427"/>
      <c r="BG1504" s="427"/>
      <c r="BH1504" s="427"/>
      <c r="BI1504" s="427"/>
      <c r="BJ1504" s="427"/>
      <c r="BK1504" s="427"/>
      <c r="BL1504" s="427"/>
      <c r="BM1504" s="427"/>
      <c r="BN1504" s="427"/>
      <c r="BO1504" s="427"/>
      <c r="BP1504" s="427"/>
      <c r="BQ1504" s="427"/>
      <c r="BR1504" s="427"/>
      <c r="BS1504" s="427"/>
      <c r="BT1504" s="427"/>
      <c r="BU1504" s="427"/>
      <c r="BV1504" s="427"/>
      <c r="BW1504" s="427"/>
      <c r="BX1504" s="427"/>
      <c r="BY1504" s="427"/>
      <c r="BZ1504" s="427"/>
      <c r="CA1504" s="427"/>
      <c r="CB1504" s="427"/>
      <c r="CC1504" s="427"/>
      <c r="CD1504" s="427"/>
      <c r="CE1504" s="427"/>
      <c r="CF1504" s="427"/>
      <c r="CG1504" s="427"/>
      <c r="CH1504" s="427"/>
      <c r="CI1504" s="427"/>
      <c r="CJ1504" s="427"/>
      <c r="CK1504" s="427"/>
      <c r="CL1504" s="427"/>
      <c r="CM1504" s="427"/>
    </row>
    <row r="1505">
      <c r="AD1505" s="427"/>
      <c r="AE1505" s="427"/>
      <c r="AF1505" s="427"/>
      <c r="AG1505" s="427"/>
      <c r="AH1505" s="427"/>
      <c r="AI1505" s="427"/>
      <c r="AJ1505" s="427"/>
      <c r="AK1505" s="427"/>
      <c r="AL1505" s="427"/>
      <c r="AM1505" s="427"/>
      <c r="AN1505" s="427"/>
      <c r="AO1505" s="427"/>
      <c r="AP1505" s="427"/>
      <c r="AQ1505" s="427"/>
      <c r="AR1505" s="427"/>
      <c r="AS1505" s="427"/>
      <c r="AT1505" s="427"/>
      <c r="AU1505" s="427"/>
      <c r="AV1505" s="427"/>
      <c r="AW1505" s="427"/>
      <c r="AX1505" s="427"/>
      <c r="AY1505" s="427"/>
      <c r="AZ1505" s="427"/>
      <c r="BA1505" s="427"/>
      <c r="BB1505" s="427"/>
      <c r="BC1505" s="427"/>
      <c r="BD1505" s="427"/>
      <c r="BE1505" s="427"/>
      <c r="BF1505" s="427"/>
      <c r="BG1505" s="427"/>
      <c r="BH1505" s="427"/>
      <c r="BI1505" s="427"/>
      <c r="BJ1505" s="427"/>
      <c r="BK1505" s="427"/>
      <c r="BL1505" s="427"/>
      <c r="BM1505" s="427"/>
      <c r="BN1505" s="427"/>
      <c r="BO1505" s="427"/>
      <c r="BP1505" s="427"/>
      <c r="BQ1505" s="427"/>
      <c r="BR1505" s="427"/>
      <c r="BS1505" s="427"/>
      <c r="BT1505" s="427"/>
      <c r="BU1505" s="427"/>
      <c r="BV1505" s="427"/>
      <c r="BW1505" s="427"/>
      <c r="BX1505" s="427"/>
      <c r="BY1505" s="427"/>
      <c r="BZ1505" s="427"/>
      <c r="CA1505" s="427"/>
      <c r="CB1505" s="427"/>
      <c r="CC1505" s="427"/>
      <c r="CD1505" s="427"/>
      <c r="CE1505" s="427"/>
      <c r="CF1505" s="427"/>
      <c r="CG1505" s="427"/>
      <c r="CH1505" s="427"/>
      <c r="CI1505" s="427"/>
      <c r="CJ1505" s="427"/>
      <c r="CK1505" s="427"/>
      <c r="CL1505" s="427"/>
      <c r="CM1505" s="427"/>
    </row>
    <row r="1506">
      <c r="AD1506" s="427"/>
      <c r="AE1506" s="427"/>
      <c r="AF1506" s="427"/>
      <c r="AG1506" s="427"/>
      <c r="AH1506" s="427"/>
      <c r="AI1506" s="427"/>
      <c r="AJ1506" s="427"/>
      <c r="AK1506" s="427"/>
      <c r="AL1506" s="427"/>
      <c r="AM1506" s="427"/>
      <c r="AN1506" s="427"/>
      <c r="AO1506" s="427"/>
      <c r="AP1506" s="427"/>
      <c r="AQ1506" s="427"/>
      <c r="AR1506" s="427"/>
      <c r="AS1506" s="427"/>
      <c r="AT1506" s="427"/>
      <c r="AU1506" s="427"/>
      <c r="AV1506" s="427"/>
      <c r="AW1506" s="427"/>
      <c r="AX1506" s="427"/>
      <c r="AY1506" s="427"/>
      <c r="AZ1506" s="427"/>
      <c r="BA1506" s="427"/>
      <c r="BB1506" s="427"/>
      <c r="BC1506" s="427"/>
      <c r="BD1506" s="427"/>
      <c r="BE1506" s="427"/>
      <c r="BF1506" s="427"/>
      <c r="BG1506" s="427"/>
      <c r="BH1506" s="427"/>
      <c r="BI1506" s="427"/>
      <c r="BJ1506" s="427"/>
      <c r="BK1506" s="427"/>
      <c r="BL1506" s="427"/>
      <c r="BM1506" s="427"/>
      <c r="BN1506" s="427"/>
      <c r="BO1506" s="427"/>
      <c r="BP1506" s="427"/>
      <c r="BQ1506" s="427"/>
      <c r="BR1506" s="427"/>
      <c r="BS1506" s="427"/>
      <c r="BT1506" s="427"/>
      <c r="BU1506" s="427"/>
      <c r="BV1506" s="427"/>
      <c r="BW1506" s="427"/>
      <c r="BX1506" s="427"/>
      <c r="BY1506" s="427"/>
      <c r="BZ1506" s="427"/>
      <c r="CA1506" s="427"/>
      <c r="CB1506" s="427"/>
      <c r="CC1506" s="427"/>
      <c r="CD1506" s="427"/>
      <c r="CE1506" s="427"/>
      <c r="CF1506" s="427"/>
      <c r="CG1506" s="427"/>
      <c r="CH1506" s="427"/>
      <c r="CI1506" s="427"/>
      <c r="CJ1506" s="427"/>
      <c r="CK1506" s="427"/>
      <c r="CL1506" s="427"/>
      <c r="CM1506" s="427"/>
    </row>
    <row r="1507">
      <c r="AD1507" s="427"/>
      <c r="AE1507" s="427"/>
      <c r="AF1507" s="427"/>
      <c r="AG1507" s="427"/>
      <c r="AH1507" s="427"/>
      <c r="AI1507" s="427"/>
      <c r="AJ1507" s="427"/>
      <c r="AK1507" s="427"/>
      <c r="AL1507" s="427"/>
      <c r="AM1507" s="427"/>
      <c r="AN1507" s="427"/>
      <c r="AO1507" s="427"/>
      <c r="AP1507" s="427"/>
      <c r="AQ1507" s="427"/>
      <c r="AR1507" s="427"/>
      <c r="AS1507" s="427"/>
      <c r="AT1507" s="427"/>
      <c r="AU1507" s="427"/>
      <c r="AV1507" s="427"/>
      <c r="AW1507" s="427"/>
      <c r="AX1507" s="427"/>
      <c r="AY1507" s="427"/>
      <c r="AZ1507" s="427"/>
      <c r="BA1507" s="427"/>
      <c r="BB1507" s="427"/>
      <c r="BC1507" s="427"/>
      <c r="BD1507" s="427"/>
      <c r="BE1507" s="427"/>
      <c r="BF1507" s="427"/>
      <c r="BG1507" s="427"/>
      <c r="BH1507" s="427"/>
      <c r="BI1507" s="427"/>
      <c r="BJ1507" s="427"/>
      <c r="BK1507" s="427"/>
      <c r="BL1507" s="427"/>
      <c r="BM1507" s="427"/>
      <c r="BN1507" s="427"/>
      <c r="BO1507" s="427"/>
      <c r="BP1507" s="427"/>
      <c r="BQ1507" s="427"/>
      <c r="BR1507" s="427"/>
      <c r="BS1507" s="427"/>
      <c r="BT1507" s="427"/>
      <c r="BU1507" s="427"/>
      <c r="BV1507" s="427"/>
      <c r="BW1507" s="427"/>
      <c r="BX1507" s="427"/>
      <c r="BY1507" s="427"/>
      <c r="BZ1507" s="427"/>
      <c r="CA1507" s="427"/>
      <c r="CB1507" s="427"/>
      <c r="CC1507" s="427"/>
      <c r="CD1507" s="427"/>
      <c r="CE1507" s="427"/>
      <c r="CF1507" s="427"/>
      <c r="CG1507" s="427"/>
      <c r="CH1507" s="427"/>
      <c r="CI1507" s="427"/>
      <c r="CJ1507" s="427"/>
      <c r="CK1507" s="427"/>
      <c r="CL1507" s="427"/>
      <c r="CM1507" s="427"/>
    </row>
    <row r="1508">
      <c r="AD1508" s="427"/>
      <c r="AE1508" s="427"/>
      <c r="AF1508" s="427"/>
      <c r="AG1508" s="427"/>
      <c r="AH1508" s="427"/>
      <c r="AI1508" s="427"/>
      <c r="AJ1508" s="427"/>
      <c r="AK1508" s="427"/>
      <c r="AL1508" s="427"/>
      <c r="AM1508" s="427"/>
      <c r="AN1508" s="427"/>
      <c r="AO1508" s="427"/>
      <c r="AP1508" s="427"/>
      <c r="AQ1508" s="427"/>
      <c r="AR1508" s="427"/>
      <c r="AS1508" s="427"/>
      <c r="AT1508" s="427"/>
      <c r="AU1508" s="427"/>
      <c r="AV1508" s="427"/>
      <c r="AW1508" s="427"/>
      <c r="AX1508" s="427"/>
      <c r="AY1508" s="427"/>
      <c r="AZ1508" s="427"/>
      <c r="BA1508" s="427"/>
      <c r="BB1508" s="427"/>
      <c r="BC1508" s="427"/>
      <c r="BD1508" s="427"/>
      <c r="BE1508" s="427"/>
      <c r="BF1508" s="427"/>
      <c r="BG1508" s="427"/>
      <c r="BH1508" s="427"/>
      <c r="BI1508" s="427"/>
      <c r="BJ1508" s="427"/>
      <c r="BK1508" s="427"/>
      <c r="BL1508" s="427"/>
      <c r="BM1508" s="427"/>
      <c r="BN1508" s="427"/>
      <c r="BO1508" s="427"/>
      <c r="BP1508" s="427"/>
      <c r="BQ1508" s="427"/>
      <c r="BR1508" s="427"/>
      <c r="BS1508" s="427"/>
      <c r="BT1508" s="427"/>
      <c r="BU1508" s="427"/>
      <c r="BV1508" s="427"/>
      <c r="BW1508" s="427"/>
      <c r="BX1508" s="427"/>
      <c r="BY1508" s="427"/>
      <c r="BZ1508" s="427"/>
      <c r="CA1508" s="427"/>
      <c r="CB1508" s="427"/>
      <c r="CC1508" s="427"/>
      <c r="CD1508" s="427"/>
      <c r="CE1508" s="427"/>
      <c r="CF1508" s="427"/>
      <c r="CG1508" s="427"/>
      <c r="CH1508" s="427"/>
      <c r="CI1508" s="427"/>
      <c r="CJ1508" s="427"/>
      <c r="CK1508" s="427"/>
      <c r="CL1508" s="427"/>
      <c r="CM1508" s="427"/>
    </row>
    <row r="1509">
      <c r="AD1509" s="427"/>
      <c r="AE1509" s="427"/>
      <c r="AF1509" s="427"/>
      <c r="AG1509" s="427"/>
      <c r="AH1509" s="427"/>
      <c r="AI1509" s="427"/>
      <c r="AJ1509" s="427"/>
      <c r="AK1509" s="427"/>
      <c r="AL1509" s="427"/>
      <c r="AM1509" s="427"/>
      <c r="AN1509" s="427"/>
      <c r="AO1509" s="427"/>
      <c r="AP1509" s="427"/>
      <c r="AQ1509" s="427"/>
      <c r="AR1509" s="427"/>
      <c r="AS1509" s="427"/>
      <c r="AT1509" s="427"/>
      <c r="AU1509" s="427"/>
      <c r="AV1509" s="427"/>
      <c r="AW1509" s="427"/>
      <c r="AX1509" s="427"/>
      <c r="AY1509" s="427"/>
      <c r="AZ1509" s="427"/>
      <c r="BA1509" s="427"/>
      <c r="BB1509" s="427"/>
      <c r="BC1509" s="427"/>
      <c r="BD1509" s="427"/>
      <c r="BE1509" s="427"/>
      <c r="BF1509" s="427"/>
      <c r="BG1509" s="427"/>
      <c r="BH1509" s="427"/>
      <c r="BI1509" s="427"/>
      <c r="BJ1509" s="427"/>
      <c r="BK1509" s="427"/>
      <c r="BL1509" s="427"/>
      <c r="BM1509" s="427"/>
      <c r="BN1509" s="427"/>
      <c r="BO1509" s="427"/>
      <c r="BP1509" s="427"/>
      <c r="BQ1509" s="427"/>
      <c r="BR1509" s="427"/>
      <c r="BS1509" s="427"/>
      <c r="BT1509" s="427"/>
      <c r="BU1509" s="427"/>
      <c r="BV1509" s="427"/>
      <c r="BW1509" s="427"/>
      <c r="BX1509" s="427"/>
      <c r="BY1509" s="427"/>
      <c r="BZ1509" s="427"/>
      <c r="CA1509" s="427"/>
      <c r="CB1509" s="427"/>
      <c r="CC1509" s="427"/>
      <c r="CD1509" s="427"/>
      <c r="CE1509" s="427"/>
      <c r="CF1509" s="427"/>
      <c r="CG1509" s="427"/>
      <c r="CH1509" s="427"/>
      <c r="CI1509" s="427"/>
      <c r="CJ1509" s="427"/>
      <c r="CK1509" s="427"/>
      <c r="CL1509" s="427"/>
      <c r="CM1509" s="427"/>
    </row>
    <row r="1510">
      <c r="AD1510" s="427"/>
      <c r="AE1510" s="427"/>
      <c r="AF1510" s="427"/>
      <c r="AG1510" s="427"/>
      <c r="AH1510" s="427"/>
      <c r="AI1510" s="427"/>
      <c r="AJ1510" s="427"/>
      <c r="AK1510" s="427"/>
      <c r="AL1510" s="427"/>
      <c r="AM1510" s="427"/>
      <c r="AN1510" s="427"/>
      <c r="AO1510" s="427"/>
      <c r="AP1510" s="427"/>
      <c r="AQ1510" s="427"/>
      <c r="AR1510" s="427"/>
      <c r="AS1510" s="427"/>
      <c r="AT1510" s="427"/>
      <c r="AU1510" s="427"/>
      <c r="AV1510" s="427"/>
      <c r="AW1510" s="427"/>
      <c r="AX1510" s="427"/>
      <c r="AY1510" s="427"/>
      <c r="AZ1510" s="427"/>
      <c r="BA1510" s="427"/>
      <c r="BB1510" s="427"/>
      <c r="BC1510" s="427"/>
      <c r="BD1510" s="427"/>
      <c r="BE1510" s="427"/>
      <c r="BF1510" s="427"/>
      <c r="BG1510" s="427"/>
      <c r="BH1510" s="427"/>
      <c r="BI1510" s="427"/>
      <c r="BJ1510" s="427"/>
      <c r="BK1510" s="427"/>
      <c r="BL1510" s="427"/>
      <c r="BM1510" s="427"/>
      <c r="BN1510" s="427"/>
      <c r="BO1510" s="427"/>
      <c r="BP1510" s="427"/>
      <c r="BQ1510" s="427"/>
      <c r="BR1510" s="427"/>
      <c r="BS1510" s="427"/>
      <c r="BT1510" s="427"/>
      <c r="BU1510" s="427"/>
      <c r="BV1510" s="427"/>
      <c r="BW1510" s="427"/>
      <c r="BX1510" s="427"/>
      <c r="BY1510" s="427"/>
      <c r="BZ1510" s="427"/>
      <c r="CA1510" s="427"/>
      <c r="CB1510" s="427"/>
      <c r="CC1510" s="427"/>
      <c r="CD1510" s="427"/>
      <c r="CE1510" s="427"/>
      <c r="CF1510" s="427"/>
      <c r="CG1510" s="427"/>
      <c r="CH1510" s="427"/>
      <c r="CI1510" s="427"/>
      <c r="CJ1510" s="427"/>
      <c r="CK1510" s="427"/>
      <c r="CL1510" s="427"/>
      <c r="CM1510" s="427"/>
    </row>
    <row r="1511">
      <c r="AD1511" s="427"/>
      <c r="AE1511" s="427"/>
      <c r="AF1511" s="427"/>
      <c r="AG1511" s="427"/>
      <c r="AH1511" s="427"/>
      <c r="AI1511" s="427"/>
      <c r="AJ1511" s="427"/>
      <c r="AK1511" s="427"/>
      <c r="AL1511" s="427"/>
      <c r="AM1511" s="427"/>
      <c r="AN1511" s="427"/>
      <c r="AO1511" s="427"/>
      <c r="AP1511" s="427"/>
      <c r="AQ1511" s="427"/>
      <c r="AR1511" s="427"/>
      <c r="AS1511" s="427"/>
      <c r="AT1511" s="427"/>
      <c r="AU1511" s="427"/>
      <c r="AV1511" s="427"/>
      <c r="AW1511" s="427"/>
      <c r="AX1511" s="427"/>
      <c r="AY1511" s="427"/>
      <c r="AZ1511" s="427"/>
      <c r="BA1511" s="427"/>
      <c r="BB1511" s="427"/>
      <c r="BC1511" s="427"/>
      <c r="BD1511" s="427"/>
      <c r="BE1511" s="427"/>
      <c r="BF1511" s="427"/>
      <c r="BG1511" s="427"/>
      <c r="BH1511" s="427"/>
      <c r="BI1511" s="427"/>
      <c r="BJ1511" s="427"/>
      <c r="BK1511" s="427"/>
      <c r="BL1511" s="427"/>
      <c r="BM1511" s="427"/>
      <c r="BN1511" s="427"/>
      <c r="BO1511" s="427"/>
      <c r="BP1511" s="427"/>
      <c r="BQ1511" s="427"/>
      <c r="BR1511" s="427"/>
      <c r="BS1511" s="427"/>
      <c r="BT1511" s="427"/>
      <c r="BU1511" s="427"/>
      <c r="BV1511" s="427"/>
      <c r="BW1511" s="427"/>
      <c r="BX1511" s="427"/>
      <c r="BY1511" s="427"/>
      <c r="BZ1511" s="427"/>
      <c r="CA1511" s="427"/>
      <c r="CB1511" s="427"/>
      <c r="CC1511" s="427"/>
      <c r="CD1511" s="427"/>
      <c r="CE1511" s="427"/>
      <c r="CF1511" s="427"/>
      <c r="CG1511" s="427"/>
      <c r="CH1511" s="427"/>
      <c r="CI1511" s="427"/>
      <c r="CJ1511" s="427"/>
      <c r="CK1511" s="427"/>
      <c r="CL1511" s="427"/>
      <c r="CM1511" s="427"/>
    </row>
    <row r="1512">
      <c r="AD1512" s="427"/>
      <c r="AE1512" s="427"/>
      <c r="AF1512" s="427"/>
      <c r="AG1512" s="427"/>
      <c r="AH1512" s="427"/>
      <c r="AI1512" s="427"/>
      <c r="AJ1512" s="427"/>
      <c r="AK1512" s="427"/>
      <c r="AL1512" s="427"/>
      <c r="AM1512" s="427"/>
      <c r="AN1512" s="427"/>
      <c r="AO1512" s="427"/>
      <c r="AP1512" s="427"/>
      <c r="AQ1512" s="427"/>
      <c r="AR1512" s="427"/>
      <c r="AS1512" s="427"/>
      <c r="AT1512" s="427"/>
      <c r="AU1512" s="427"/>
      <c r="AV1512" s="427"/>
      <c r="AW1512" s="427"/>
      <c r="AX1512" s="427"/>
      <c r="AY1512" s="427"/>
      <c r="AZ1512" s="427"/>
      <c r="BA1512" s="427"/>
      <c r="BB1512" s="427"/>
      <c r="BC1512" s="427"/>
      <c r="BD1512" s="427"/>
      <c r="BE1512" s="427"/>
      <c r="BF1512" s="427"/>
      <c r="BG1512" s="427"/>
      <c r="BH1512" s="427"/>
      <c r="BI1512" s="427"/>
      <c r="BJ1512" s="427"/>
      <c r="BK1512" s="427"/>
      <c r="BL1512" s="427"/>
      <c r="BM1512" s="427"/>
      <c r="BN1512" s="427"/>
      <c r="BO1512" s="427"/>
      <c r="BP1512" s="427"/>
      <c r="BQ1512" s="427"/>
      <c r="BR1512" s="427"/>
      <c r="BS1512" s="427"/>
      <c r="BT1512" s="427"/>
      <c r="BU1512" s="427"/>
      <c r="BV1512" s="427"/>
      <c r="BW1512" s="427"/>
      <c r="BX1512" s="427"/>
      <c r="BY1512" s="427"/>
      <c r="BZ1512" s="427"/>
      <c r="CA1512" s="427"/>
      <c r="CB1512" s="427"/>
      <c r="CC1512" s="427"/>
      <c r="CD1512" s="427"/>
      <c r="CE1512" s="427"/>
      <c r="CF1512" s="427"/>
      <c r="CG1512" s="427"/>
      <c r="CH1512" s="427"/>
      <c r="CI1512" s="427"/>
      <c r="CJ1512" s="427"/>
      <c r="CK1512" s="427"/>
      <c r="CL1512" s="427"/>
      <c r="CM1512" s="427"/>
    </row>
    <row r="1513">
      <c r="AD1513" s="427"/>
      <c r="AE1513" s="427"/>
      <c r="AF1513" s="427"/>
      <c r="AG1513" s="427"/>
      <c r="AH1513" s="427"/>
      <c r="AI1513" s="427"/>
      <c r="AJ1513" s="427"/>
      <c r="AK1513" s="427"/>
      <c r="AL1513" s="427"/>
      <c r="AM1513" s="427"/>
      <c r="AN1513" s="427"/>
      <c r="AO1513" s="427"/>
      <c r="AP1513" s="427"/>
      <c r="AQ1513" s="427"/>
      <c r="AR1513" s="427"/>
      <c r="AS1513" s="427"/>
      <c r="AT1513" s="427"/>
      <c r="AU1513" s="427"/>
      <c r="AV1513" s="427"/>
      <c r="AW1513" s="427"/>
      <c r="AX1513" s="427"/>
      <c r="AY1513" s="427"/>
      <c r="AZ1513" s="427"/>
      <c r="BA1513" s="427"/>
      <c r="BB1513" s="427"/>
      <c r="BC1513" s="427"/>
      <c r="BD1513" s="427"/>
      <c r="BE1513" s="427"/>
      <c r="BF1513" s="427"/>
      <c r="BG1513" s="427"/>
      <c r="BH1513" s="427"/>
      <c r="BI1513" s="427"/>
      <c r="BJ1513" s="427"/>
      <c r="BK1513" s="427"/>
      <c r="BL1513" s="427"/>
      <c r="BM1513" s="427"/>
      <c r="BN1513" s="427"/>
      <c r="BO1513" s="427"/>
      <c r="BP1513" s="427"/>
      <c r="BQ1513" s="427"/>
      <c r="BR1513" s="427"/>
      <c r="BS1513" s="427"/>
      <c r="BT1513" s="427"/>
      <c r="BU1513" s="427"/>
      <c r="BV1513" s="427"/>
      <c r="BW1513" s="427"/>
      <c r="BX1513" s="427"/>
      <c r="BY1513" s="427"/>
      <c r="BZ1513" s="427"/>
      <c r="CA1513" s="427"/>
      <c r="CB1513" s="427"/>
      <c r="CC1513" s="427"/>
      <c r="CD1513" s="427"/>
      <c r="CE1513" s="427"/>
      <c r="CF1513" s="427"/>
      <c r="CG1513" s="427"/>
      <c r="CH1513" s="427"/>
      <c r="CI1513" s="427"/>
      <c r="CJ1513" s="427"/>
      <c r="CK1513" s="427"/>
      <c r="CL1513" s="427"/>
      <c r="CM1513" s="427"/>
    </row>
    <row r="1514">
      <c r="AD1514" s="427"/>
      <c r="AE1514" s="427"/>
      <c r="AF1514" s="427"/>
      <c r="AG1514" s="427"/>
      <c r="AH1514" s="427"/>
      <c r="AI1514" s="427"/>
      <c r="AJ1514" s="427"/>
      <c r="AK1514" s="427"/>
      <c r="AL1514" s="427"/>
      <c r="AM1514" s="427"/>
      <c r="AN1514" s="427"/>
      <c r="AO1514" s="427"/>
      <c r="AP1514" s="427"/>
      <c r="AQ1514" s="427"/>
      <c r="AR1514" s="427"/>
      <c r="AS1514" s="427"/>
      <c r="AT1514" s="427"/>
      <c r="AU1514" s="427"/>
      <c r="AV1514" s="427"/>
      <c r="AW1514" s="427"/>
      <c r="AX1514" s="427"/>
      <c r="AY1514" s="427"/>
      <c r="AZ1514" s="427"/>
      <c r="BA1514" s="427"/>
      <c r="BB1514" s="427"/>
      <c r="BC1514" s="427"/>
      <c r="BD1514" s="427"/>
      <c r="BE1514" s="427"/>
      <c r="BF1514" s="427"/>
      <c r="BG1514" s="427"/>
      <c r="BH1514" s="427"/>
      <c r="BI1514" s="427"/>
      <c r="BJ1514" s="427"/>
      <c r="BK1514" s="427"/>
      <c r="BL1514" s="427"/>
      <c r="BM1514" s="427"/>
      <c r="BN1514" s="427"/>
      <c r="BO1514" s="427"/>
      <c r="BP1514" s="427"/>
      <c r="BQ1514" s="427"/>
      <c r="BR1514" s="427"/>
      <c r="BS1514" s="427"/>
      <c r="BT1514" s="427"/>
      <c r="BU1514" s="427"/>
      <c r="BV1514" s="427"/>
      <c r="BW1514" s="427"/>
      <c r="BX1514" s="427"/>
      <c r="BY1514" s="427"/>
      <c r="BZ1514" s="427"/>
      <c r="CA1514" s="427"/>
      <c r="CB1514" s="427"/>
      <c r="CC1514" s="427"/>
      <c r="CD1514" s="427"/>
      <c r="CE1514" s="427"/>
      <c r="CF1514" s="427"/>
      <c r="CG1514" s="427"/>
      <c r="CH1514" s="427"/>
      <c r="CI1514" s="427"/>
      <c r="CJ1514" s="427"/>
      <c r="CK1514" s="427"/>
      <c r="CL1514" s="427"/>
      <c r="CM1514" s="427"/>
    </row>
    <row r="1515">
      <c r="AD1515" s="427"/>
      <c r="AE1515" s="427"/>
      <c r="AF1515" s="427"/>
      <c r="AG1515" s="427"/>
      <c r="AH1515" s="427"/>
      <c r="AI1515" s="427"/>
      <c r="AJ1515" s="427"/>
      <c r="AK1515" s="427"/>
      <c r="AL1515" s="427"/>
      <c r="AM1515" s="427"/>
      <c r="AN1515" s="427"/>
      <c r="AO1515" s="427"/>
      <c r="AP1515" s="427"/>
      <c r="AQ1515" s="427"/>
      <c r="AR1515" s="427"/>
      <c r="AS1515" s="427"/>
      <c r="AT1515" s="427"/>
      <c r="AU1515" s="427"/>
      <c r="AV1515" s="427"/>
      <c r="AW1515" s="427"/>
      <c r="AX1515" s="427"/>
      <c r="AY1515" s="427"/>
      <c r="AZ1515" s="427"/>
      <c r="BA1515" s="427"/>
      <c r="BB1515" s="427"/>
      <c r="BC1515" s="427"/>
      <c r="BD1515" s="427"/>
      <c r="BE1515" s="427"/>
      <c r="BF1515" s="427"/>
      <c r="BG1515" s="427"/>
      <c r="BH1515" s="427"/>
      <c r="BI1515" s="427"/>
      <c r="BJ1515" s="427"/>
      <c r="BK1515" s="427"/>
      <c r="BL1515" s="427"/>
      <c r="BM1515" s="427"/>
      <c r="BN1515" s="427"/>
      <c r="BO1515" s="427"/>
      <c r="BP1515" s="427"/>
      <c r="BQ1515" s="427"/>
      <c r="BR1515" s="427"/>
      <c r="BS1515" s="427"/>
      <c r="BT1515" s="427"/>
      <c r="BU1515" s="427"/>
      <c r="BV1515" s="427"/>
      <c r="BW1515" s="427"/>
      <c r="BX1515" s="427"/>
      <c r="BY1515" s="427"/>
      <c r="BZ1515" s="427"/>
      <c r="CA1515" s="427"/>
      <c r="CB1515" s="427"/>
      <c r="CC1515" s="427"/>
      <c r="CD1515" s="427"/>
      <c r="CE1515" s="427"/>
      <c r="CF1515" s="427"/>
      <c r="CG1515" s="427"/>
      <c r="CH1515" s="427"/>
      <c r="CI1515" s="427"/>
      <c r="CJ1515" s="427"/>
      <c r="CK1515" s="427"/>
      <c r="CL1515" s="427"/>
      <c r="CM1515" s="427"/>
    </row>
    <row r="1516">
      <c r="AD1516" s="427"/>
      <c r="AE1516" s="427"/>
      <c r="AF1516" s="427"/>
      <c r="AG1516" s="427"/>
      <c r="AH1516" s="427"/>
      <c r="AI1516" s="427"/>
      <c r="AJ1516" s="427"/>
      <c r="AK1516" s="427"/>
      <c r="AL1516" s="427"/>
      <c r="AM1516" s="427"/>
      <c r="AN1516" s="427"/>
      <c r="AO1516" s="427"/>
      <c r="AP1516" s="427"/>
      <c r="AQ1516" s="427"/>
      <c r="AR1516" s="427"/>
      <c r="AS1516" s="427"/>
      <c r="AT1516" s="427"/>
      <c r="AU1516" s="427"/>
      <c r="AV1516" s="427"/>
      <c r="AW1516" s="427"/>
      <c r="AX1516" s="427"/>
      <c r="AY1516" s="427"/>
      <c r="AZ1516" s="427"/>
      <c r="BA1516" s="427"/>
      <c r="BB1516" s="427"/>
      <c r="BC1516" s="427"/>
      <c r="BD1516" s="427"/>
      <c r="BE1516" s="427"/>
      <c r="BF1516" s="427"/>
      <c r="BG1516" s="427"/>
      <c r="BH1516" s="427"/>
      <c r="BI1516" s="427"/>
      <c r="BJ1516" s="427"/>
      <c r="BK1516" s="427"/>
      <c r="BL1516" s="427"/>
      <c r="BM1516" s="427"/>
      <c r="BN1516" s="427"/>
      <c r="BO1516" s="427"/>
      <c r="BP1516" s="427"/>
      <c r="BQ1516" s="427"/>
      <c r="BR1516" s="427"/>
      <c r="BS1516" s="427"/>
      <c r="BT1516" s="427"/>
      <c r="BU1516" s="427"/>
      <c r="BV1516" s="427"/>
      <c r="BW1516" s="427"/>
      <c r="BX1516" s="427"/>
      <c r="BY1516" s="427"/>
      <c r="BZ1516" s="427"/>
      <c r="CA1516" s="427"/>
      <c r="CB1516" s="427"/>
      <c r="CC1516" s="427"/>
      <c r="CD1516" s="427"/>
      <c r="CE1516" s="427"/>
      <c r="CF1516" s="427"/>
      <c r="CG1516" s="427"/>
      <c r="CH1516" s="427"/>
      <c r="CI1516" s="427"/>
      <c r="CJ1516" s="427"/>
      <c r="CK1516" s="427"/>
      <c r="CL1516" s="427"/>
      <c r="CM1516" s="427"/>
    </row>
    <row r="1517">
      <c r="AD1517" s="427"/>
      <c r="AE1517" s="427"/>
      <c r="AF1517" s="427"/>
      <c r="AG1517" s="427"/>
      <c r="AH1517" s="427"/>
      <c r="AI1517" s="427"/>
      <c r="AJ1517" s="427"/>
      <c r="AK1517" s="427"/>
      <c r="AL1517" s="427"/>
      <c r="AM1517" s="427"/>
      <c r="AN1517" s="427"/>
      <c r="AO1517" s="427"/>
      <c r="AP1517" s="427"/>
      <c r="AQ1517" s="427"/>
      <c r="AR1517" s="427"/>
      <c r="AS1517" s="427"/>
      <c r="AT1517" s="427"/>
      <c r="AU1517" s="427"/>
      <c r="AV1517" s="427"/>
      <c r="AW1517" s="427"/>
      <c r="AX1517" s="427"/>
      <c r="AY1517" s="427"/>
      <c r="AZ1517" s="427"/>
      <c r="BA1517" s="427"/>
      <c r="BB1517" s="427"/>
      <c r="BC1517" s="427"/>
      <c r="BD1517" s="427"/>
      <c r="BE1517" s="427"/>
      <c r="BF1517" s="427"/>
      <c r="BG1517" s="427"/>
      <c r="BH1517" s="427"/>
      <c r="BI1517" s="427"/>
      <c r="BJ1517" s="427"/>
      <c r="BK1517" s="427"/>
      <c r="BL1517" s="427"/>
      <c r="BM1517" s="427"/>
      <c r="BN1517" s="427"/>
      <c r="BO1517" s="427"/>
      <c r="BP1517" s="427"/>
      <c r="BQ1517" s="427"/>
      <c r="BR1517" s="427"/>
      <c r="BS1517" s="427"/>
      <c r="BT1517" s="427"/>
      <c r="BU1517" s="427"/>
      <c r="BV1517" s="427"/>
      <c r="BW1517" s="427"/>
      <c r="BX1517" s="427"/>
      <c r="BY1517" s="427"/>
      <c r="BZ1517" s="427"/>
      <c r="CA1517" s="427"/>
      <c r="CB1517" s="427"/>
      <c r="CC1517" s="427"/>
      <c r="CD1517" s="427"/>
      <c r="CE1517" s="427"/>
      <c r="CF1517" s="427"/>
      <c r="CG1517" s="427"/>
      <c r="CH1517" s="427"/>
      <c r="CI1517" s="427"/>
      <c r="CJ1517" s="427"/>
      <c r="CK1517" s="427"/>
      <c r="CL1517" s="427"/>
      <c r="CM1517" s="427"/>
    </row>
    <row r="1518">
      <c r="AD1518" s="427"/>
      <c r="AE1518" s="427"/>
      <c r="AF1518" s="427"/>
      <c r="AG1518" s="427"/>
      <c r="AH1518" s="427"/>
      <c r="AI1518" s="427"/>
      <c r="AJ1518" s="427"/>
      <c r="AK1518" s="427"/>
      <c r="AL1518" s="427"/>
      <c r="AM1518" s="427"/>
      <c r="AN1518" s="427"/>
      <c r="AO1518" s="427"/>
      <c r="AP1518" s="427"/>
      <c r="AQ1518" s="427"/>
      <c r="AR1518" s="427"/>
      <c r="AS1518" s="427"/>
      <c r="AT1518" s="427"/>
      <c r="AU1518" s="427"/>
      <c r="AV1518" s="427"/>
      <c r="AW1518" s="427"/>
      <c r="AX1518" s="427"/>
      <c r="AY1518" s="427"/>
      <c r="AZ1518" s="427"/>
      <c r="BA1518" s="427"/>
      <c r="BB1518" s="427"/>
      <c r="BC1518" s="427"/>
      <c r="BD1518" s="427"/>
      <c r="BE1518" s="427"/>
      <c r="BF1518" s="427"/>
      <c r="BG1518" s="427"/>
      <c r="BH1518" s="427"/>
      <c r="BI1518" s="427"/>
      <c r="BJ1518" s="427"/>
      <c r="BK1518" s="427"/>
      <c r="BL1518" s="427"/>
      <c r="BM1518" s="427"/>
      <c r="BN1518" s="427"/>
      <c r="BO1518" s="427"/>
      <c r="BP1518" s="427"/>
      <c r="BQ1518" s="427"/>
      <c r="BR1518" s="427"/>
      <c r="BS1518" s="427"/>
      <c r="BT1518" s="427"/>
      <c r="BU1518" s="427"/>
      <c r="BV1518" s="427"/>
      <c r="BW1518" s="427"/>
      <c r="BX1518" s="427"/>
      <c r="BY1518" s="427"/>
      <c r="BZ1518" s="427"/>
      <c r="CA1518" s="427"/>
      <c r="CB1518" s="427"/>
      <c r="CC1518" s="427"/>
      <c r="CD1518" s="427"/>
      <c r="CE1518" s="427"/>
      <c r="CF1518" s="427"/>
      <c r="CG1518" s="427"/>
      <c r="CH1518" s="427"/>
      <c r="CI1518" s="427"/>
      <c r="CJ1518" s="427"/>
      <c r="CK1518" s="427"/>
      <c r="CL1518" s="427"/>
      <c r="CM1518" s="427"/>
    </row>
    <row r="1519">
      <c r="AD1519" s="427"/>
      <c r="AE1519" s="427"/>
      <c r="AF1519" s="427"/>
      <c r="AG1519" s="427"/>
      <c r="AH1519" s="427"/>
      <c r="AI1519" s="427"/>
      <c r="AJ1519" s="427"/>
      <c r="AK1519" s="427"/>
      <c r="AL1519" s="427"/>
      <c r="AM1519" s="427"/>
      <c r="AN1519" s="427"/>
      <c r="AO1519" s="427"/>
      <c r="AP1519" s="427"/>
      <c r="AQ1519" s="427"/>
      <c r="AR1519" s="427"/>
      <c r="AS1519" s="427"/>
      <c r="AT1519" s="427"/>
      <c r="AU1519" s="427"/>
      <c r="AV1519" s="427"/>
      <c r="AW1519" s="427"/>
      <c r="AX1519" s="427"/>
      <c r="AY1519" s="427"/>
      <c r="AZ1519" s="427"/>
      <c r="BA1519" s="427"/>
      <c r="BB1519" s="427"/>
      <c r="BC1519" s="427"/>
      <c r="BD1519" s="427"/>
      <c r="BE1519" s="427"/>
      <c r="BF1519" s="427"/>
      <c r="BG1519" s="427"/>
      <c r="BH1519" s="427"/>
      <c r="BI1519" s="427"/>
      <c r="BJ1519" s="427"/>
      <c r="BK1519" s="427"/>
      <c r="BL1519" s="427"/>
      <c r="BM1519" s="427"/>
      <c r="BN1519" s="427"/>
      <c r="BO1519" s="427"/>
      <c r="BP1519" s="427"/>
      <c r="BQ1519" s="427"/>
      <c r="BR1519" s="427"/>
      <c r="BS1519" s="427"/>
      <c r="BT1519" s="427"/>
      <c r="BU1519" s="427"/>
      <c r="BV1519" s="427"/>
      <c r="BW1519" s="427"/>
      <c r="BX1519" s="427"/>
      <c r="BY1519" s="427"/>
      <c r="BZ1519" s="427"/>
      <c r="CA1519" s="427"/>
      <c r="CB1519" s="427"/>
      <c r="CC1519" s="427"/>
      <c r="CD1519" s="427"/>
      <c r="CE1519" s="427"/>
      <c r="CF1519" s="427"/>
      <c r="CG1519" s="427"/>
      <c r="CH1519" s="427"/>
      <c r="CI1519" s="427"/>
      <c r="CJ1519" s="427"/>
      <c r="CK1519" s="427"/>
      <c r="CL1519" s="427"/>
      <c r="CM1519" s="427"/>
    </row>
    <row r="1520">
      <c r="AD1520" s="427"/>
      <c r="AE1520" s="427"/>
      <c r="AF1520" s="427"/>
      <c r="AG1520" s="427"/>
      <c r="AH1520" s="427"/>
      <c r="AI1520" s="427"/>
      <c r="AJ1520" s="427"/>
      <c r="AK1520" s="427"/>
      <c r="AL1520" s="427"/>
      <c r="AM1520" s="427"/>
      <c r="AN1520" s="427"/>
      <c r="AO1520" s="427"/>
      <c r="AP1520" s="427"/>
      <c r="AQ1520" s="427"/>
      <c r="AR1520" s="427"/>
      <c r="AS1520" s="427"/>
      <c r="AT1520" s="427"/>
      <c r="AU1520" s="427"/>
      <c r="AV1520" s="427"/>
      <c r="AW1520" s="427"/>
      <c r="AX1520" s="427"/>
      <c r="AY1520" s="427"/>
      <c r="AZ1520" s="427"/>
      <c r="BA1520" s="427"/>
      <c r="BB1520" s="427"/>
      <c r="BC1520" s="427"/>
      <c r="BD1520" s="427"/>
      <c r="BE1520" s="427"/>
      <c r="BF1520" s="427"/>
      <c r="BG1520" s="427"/>
      <c r="BH1520" s="427"/>
      <c r="BI1520" s="427"/>
      <c r="BJ1520" s="427"/>
      <c r="BK1520" s="427"/>
      <c r="BL1520" s="427"/>
      <c r="BM1520" s="427"/>
      <c r="BN1520" s="427"/>
      <c r="BO1520" s="427"/>
      <c r="BP1520" s="427"/>
      <c r="BQ1520" s="427"/>
      <c r="BR1520" s="427"/>
      <c r="BS1520" s="427"/>
      <c r="BT1520" s="427"/>
      <c r="BU1520" s="427"/>
      <c r="BV1520" s="427"/>
      <c r="BW1520" s="427"/>
      <c r="BX1520" s="427"/>
      <c r="BY1520" s="427"/>
      <c r="BZ1520" s="427"/>
      <c r="CA1520" s="427"/>
      <c r="CB1520" s="427"/>
      <c r="CC1520" s="427"/>
      <c r="CD1520" s="427"/>
      <c r="CE1520" s="427"/>
      <c r="CF1520" s="427"/>
      <c r="CG1520" s="427"/>
      <c r="CH1520" s="427"/>
      <c r="CI1520" s="427"/>
      <c r="CJ1520" s="427"/>
      <c r="CK1520" s="427"/>
      <c r="CL1520" s="427"/>
      <c r="CM1520" s="427"/>
    </row>
    <row r="1521">
      <c r="AD1521" s="427"/>
      <c r="AE1521" s="427"/>
      <c r="AF1521" s="427"/>
      <c r="AG1521" s="427"/>
      <c r="AH1521" s="427"/>
      <c r="AI1521" s="427"/>
      <c r="AJ1521" s="427"/>
      <c r="AK1521" s="427"/>
      <c r="AL1521" s="427"/>
      <c r="AM1521" s="427"/>
      <c r="AN1521" s="427"/>
      <c r="AO1521" s="427"/>
      <c r="AP1521" s="427"/>
      <c r="AQ1521" s="427"/>
      <c r="AR1521" s="427"/>
      <c r="AS1521" s="427"/>
      <c r="AT1521" s="427"/>
      <c r="AU1521" s="427"/>
      <c r="AV1521" s="427"/>
      <c r="AW1521" s="427"/>
      <c r="AX1521" s="427"/>
      <c r="AY1521" s="427"/>
      <c r="AZ1521" s="427"/>
      <c r="BA1521" s="427"/>
      <c r="BB1521" s="427"/>
      <c r="BC1521" s="427"/>
      <c r="BD1521" s="427"/>
      <c r="BE1521" s="427"/>
      <c r="BF1521" s="427"/>
      <c r="BG1521" s="427"/>
      <c r="BH1521" s="427"/>
      <c r="BI1521" s="427"/>
      <c r="BJ1521" s="427"/>
      <c r="BK1521" s="427"/>
      <c r="BL1521" s="427"/>
      <c r="BM1521" s="427"/>
      <c r="BN1521" s="427"/>
      <c r="BO1521" s="427"/>
      <c r="BP1521" s="427"/>
      <c r="BQ1521" s="427"/>
      <c r="BR1521" s="427"/>
      <c r="BS1521" s="427"/>
      <c r="BT1521" s="427"/>
      <c r="BU1521" s="427"/>
      <c r="BV1521" s="427"/>
      <c r="BW1521" s="427"/>
      <c r="BX1521" s="427"/>
      <c r="BY1521" s="427"/>
      <c r="BZ1521" s="427"/>
      <c r="CA1521" s="427"/>
      <c r="CB1521" s="427"/>
      <c r="CC1521" s="427"/>
      <c r="CD1521" s="427"/>
      <c r="CE1521" s="427"/>
      <c r="CF1521" s="427"/>
      <c r="CG1521" s="427"/>
      <c r="CH1521" s="427"/>
      <c r="CI1521" s="427"/>
      <c r="CJ1521" s="427"/>
      <c r="CK1521" s="427"/>
      <c r="CL1521" s="427"/>
      <c r="CM1521" s="427"/>
    </row>
    <row r="1522">
      <c r="AD1522" s="427"/>
      <c r="AE1522" s="427"/>
      <c r="AF1522" s="427"/>
      <c r="AG1522" s="427"/>
      <c r="AH1522" s="427"/>
      <c r="AI1522" s="427"/>
      <c r="AJ1522" s="427"/>
      <c r="AK1522" s="427"/>
      <c r="AL1522" s="427"/>
      <c r="AM1522" s="427"/>
      <c r="AN1522" s="427"/>
      <c r="AO1522" s="427"/>
      <c r="AP1522" s="427"/>
      <c r="AQ1522" s="427"/>
      <c r="AR1522" s="427"/>
      <c r="AS1522" s="427"/>
      <c r="AT1522" s="427"/>
      <c r="AU1522" s="427"/>
      <c r="AV1522" s="427"/>
      <c r="AW1522" s="427"/>
      <c r="AX1522" s="427"/>
      <c r="AY1522" s="427"/>
      <c r="AZ1522" s="427"/>
      <c r="BA1522" s="427"/>
      <c r="BB1522" s="427"/>
      <c r="BC1522" s="427"/>
      <c r="BD1522" s="427"/>
      <c r="BE1522" s="427"/>
      <c r="BF1522" s="427"/>
      <c r="BG1522" s="427"/>
      <c r="BH1522" s="427"/>
      <c r="BI1522" s="427"/>
      <c r="BJ1522" s="427"/>
      <c r="BK1522" s="427"/>
      <c r="BL1522" s="427"/>
      <c r="BM1522" s="427"/>
      <c r="BN1522" s="427"/>
      <c r="BO1522" s="427"/>
      <c r="BP1522" s="427"/>
      <c r="BQ1522" s="427"/>
      <c r="BR1522" s="427"/>
      <c r="BS1522" s="427"/>
      <c r="BT1522" s="427"/>
      <c r="BU1522" s="427"/>
      <c r="BV1522" s="427"/>
      <c r="BW1522" s="427"/>
      <c r="BX1522" s="427"/>
      <c r="BY1522" s="427"/>
      <c r="BZ1522" s="427"/>
      <c r="CA1522" s="427"/>
      <c r="CB1522" s="427"/>
      <c r="CC1522" s="427"/>
      <c r="CD1522" s="427"/>
      <c r="CE1522" s="427"/>
      <c r="CF1522" s="427"/>
      <c r="CG1522" s="427"/>
      <c r="CH1522" s="427"/>
      <c r="CI1522" s="427"/>
      <c r="CJ1522" s="427"/>
      <c r="CK1522" s="427"/>
      <c r="CL1522" s="427"/>
      <c r="CM1522" s="427"/>
    </row>
    <row r="1523">
      <c r="AD1523" s="427"/>
      <c r="AE1523" s="427"/>
      <c r="AF1523" s="427"/>
      <c r="AG1523" s="427"/>
      <c r="AH1523" s="427"/>
      <c r="AI1523" s="427"/>
      <c r="AJ1523" s="427"/>
      <c r="AK1523" s="427"/>
      <c r="AL1523" s="427"/>
      <c r="AM1523" s="427"/>
      <c r="AN1523" s="427"/>
      <c r="AO1523" s="427"/>
      <c r="AP1523" s="427"/>
      <c r="AQ1523" s="427"/>
      <c r="AR1523" s="427"/>
      <c r="AS1523" s="427"/>
      <c r="AT1523" s="427"/>
      <c r="AU1523" s="427"/>
      <c r="AV1523" s="427"/>
      <c r="AW1523" s="427"/>
      <c r="AX1523" s="427"/>
      <c r="AY1523" s="427"/>
      <c r="AZ1523" s="427"/>
      <c r="BA1523" s="427"/>
      <c r="BB1523" s="427"/>
      <c r="BC1523" s="427"/>
      <c r="BD1523" s="427"/>
      <c r="BE1523" s="427"/>
      <c r="BF1523" s="427"/>
      <c r="BG1523" s="427"/>
      <c r="BH1523" s="427"/>
      <c r="BI1523" s="427"/>
      <c r="BJ1523" s="427"/>
      <c r="BK1523" s="427"/>
      <c r="BL1523" s="427"/>
      <c r="BM1523" s="427"/>
      <c r="BN1523" s="427"/>
      <c r="BO1523" s="427"/>
      <c r="BP1523" s="427"/>
      <c r="BQ1523" s="427"/>
      <c r="BR1523" s="427"/>
      <c r="BS1523" s="427"/>
      <c r="BT1523" s="427"/>
      <c r="BU1523" s="427"/>
      <c r="BV1523" s="427"/>
      <c r="BW1523" s="427"/>
      <c r="BX1523" s="427"/>
      <c r="BY1523" s="427"/>
      <c r="BZ1523" s="427"/>
      <c r="CA1523" s="427"/>
      <c r="CB1523" s="427"/>
      <c r="CC1523" s="427"/>
      <c r="CD1523" s="427"/>
      <c r="CE1523" s="427"/>
      <c r="CF1523" s="427"/>
      <c r="CG1523" s="427"/>
      <c r="CH1523" s="427"/>
      <c r="CI1523" s="427"/>
      <c r="CJ1523" s="427"/>
      <c r="CK1523" s="427"/>
      <c r="CL1523" s="427"/>
      <c r="CM1523" s="427"/>
    </row>
    <row r="1524">
      <c r="AD1524" s="427"/>
      <c r="AE1524" s="427"/>
      <c r="AF1524" s="427"/>
      <c r="AG1524" s="427"/>
      <c r="AH1524" s="427"/>
      <c r="AI1524" s="427"/>
      <c r="AJ1524" s="427"/>
      <c r="AK1524" s="427"/>
      <c r="AL1524" s="427"/>
      <c r="AM1524" s="427"/>
      <c r="AN1524" s="427"/>
      <c r="AO1524" s="427"/>
      <c r="AP1524" s="427"/>
      <c r="AQ1524" s="427"/>
      <c r="AR1524" s="427"/>
      <c r="AS1524" s="427"/>
      <c r="AT1524" s="427"/>
      <c r="AU1524" s="427"/>
      <c r="AV1524" s="427"/>
      <c r="AW1524" s="427"/>
      <c r="AX1524" s="427"/>
      <c r="AY1524" s="427"/>
      <c r="AZ1524" s="427"/>
      <c r="BA1524" s="427"/>
      <c r="BB1524" s="427"/>
      <c r="BC1524" s="427"/>
      <c r="BD1524" s="427"/>
      <c r="BE1524" s="427"/>
      <c r="BF1524" s="427"/>
      <c r="BG1524" s="427"/>
      <c r="BH1524" s="427"/>
      <c r="BI1524" s="427"/>
      <c r="BJ1524" s="427"/>
      <c r="BK1524" s="427"/>
      <c r="BL1524" s="427"/>
      <c r="BM1524" s="427"/>
      <c r="BN1524" s="427"/>
      <c r="BO1524" s="427"/>
      <c r="BP1524" s="427"/>
      <c r="BQ1524" s="427"/>
      <c r="BR1524" s="427"/>
      <c r="BS1524" s="427"/>
      <c r="BT1524" s="427"/>
      <c r="BU1524" s="427"/>
      <c r="BV1524" s="427"/>
      <c r="BW1524" s="427"/>
      <c r="BX1524" s="427"/>
      <c r="BY1524" s="427"/>
      <c r="BZ1524" s="427"/>
      <c r="CA1524" s="427"/>
      <c r="CB1524" s="427"/>
      <c r="CC1524" s="427"/>
      <c r="CD1524" s="427"/>
      <c r="CE1524" s="427"/>
      <c r="CF1524" s="427"/>
      <c r="CG1524" s="427"/>
      <c r="CH1524" s="427"/>
      <c r="CI1524" s="427"/>
      <c r="CJ1524" s="427"/>
      <c r="CK1524" s="427"/>
      <c r="CL1524" s="427"/>
      <c r="CM1524" s="427"/>
    </row>
    <row r="1525">
      <c r="AD1525" s="427"/>
      <c r="AE1525" s="427"/>
      <c r="AF1525" s="427"/>
      <c r="AG1525" s="427"/>
      <c r="AH1525" s="427"/>
      <c r="AI1525" s="427"/>
      <c r="AJ1525" s="427"/>
      <c r="AK1525" s="427"/>
      <c r="AL1525" s="427"/>
      <c r="AM1525" s="427"/>
      <c r="AN1525" s="427"/>
      <c r="AO1525" s="427"/>
      <c r="AP1525" s="427"/>
      <c r="AQ1525" s="427"/>
      <c r="AR1525" s="427"/>
      <c r="AS1525" s="427"/>
      <c r="AT1525" s="427"/>
      <c r="AU1525" s="427"/>
      <c r="AV1525" s="427"/>
      <c r="AW1525" s="427"/>
      <c r="AX1525" s="427"/>
      <c r="AY1525" s="427"/>
      <c r="AZ1525" s="427"/>
      <c r="BA1525" s="427"/>
      <c r="BB1525" s="427"/>
      <c r="BC1525" s="427"/>
      <c r="BD1525" s="427"/>
      <c r="BE1525" s="427"/>
      <c r="BF1525" s="427"/>
      <c r="BG1525" s="427"/>
      <c r="BH1525" s="427"/>
      <c r="BI1525" s="427"/>
      <c r="BJ1525" s="427"/>
      <c r="BK1525" s="427"/>
      <c r="BL1525" s="427"/>
      <c r="BM1525" s="427"/>
      <c r="BN1525" s="427"/>
      <c r="BO1525" s="427"/>
      <c r="BP1525" s="427"/>
      <c r="BQ1525" s="427"/>
      <c r="BR1525" s="427"/>
      <c r="BS1525" s="427"/>
      <c r="BT1525" s="427"/>
      <c r="BU1525" s="427"/>
      <c r="BV1525" s="427"/>
      <c r="BW1525" s="427"/>
      <c r="BX1525" s="427"/>
      <c r="BY1525" s="427"/>
      <c r="BZ1525" s="427"/>
      <c r="CA1525" s="427"/>
      <c r="CB1525" s="427"/>
      <c r="CC1525" s="427"/>
      <c r="CD1525" s="427"/>
      <c r="CE1525" s="427"/>
      <c r="CF1525" s="427"/>
      <c r="CG1525" s="427"/>
      <c r="CH1525" s="427"/>
      <c r="CI1525" s="427"/>
      <c r="CJ1525" s="427"/>
      <c r="CK1525" s="427"/>
      <c r="CL1525" s="427"/>
      <c r="CM1525" s="427"/>
    </row>
    <row r="1526">
      <c r="AD1526" s="427"/>
      <c r="AE1526" s="427"/>
      <c r="AF1526" s="427"/>
      <c r="AG1526" s="427"/>
      <c r="AH1526" s="427"/>
      <c r="AI1526" s="427"/>
      <c r="AJ1526" s="427"/>
      <c r="AK1526" s="427"/>
      <c r="AL1526" s="427"/>
      <c r="AM1526" s="427"/>
      <c r="AN1526" s="427"/>
      <c r="AO1526" s="427"/>
      <c r="AP1526" s="427"/>
      <c r="AQ1526" s="427"/>
      <c r="AR1526" s="427"/>
      <c r="AS1526" s="427"/>
      <c r="AT1526" s="427"/>
      <c r="AU1526" s="427"/>
      <c r="AV1526" s="427"/>
      <c r="AW1526" s="427"/>
      <c r="AX1526" s="427"/>
      <c r="AY1526" s="427"/>
      <c r="AZ1526" s="427"/>
      <c r="BA1526" s="427"/>
      <c r="BB1526" s="427"/>
      <c r="BC1526" s="427"/>
      <c r="BD1526" s="427"/>
      <c r="BE1526" s="427"/>
      <c r="BF1526" s="427"/>
      <c r="BG1526" s="427"/>
      <c r="BH1526" s="427"/>
      <c r="BI1526" s="427"/>
      <c r="BJ1526" s="427"/>
      <c r="BK1526" s="427"/>
      <c r="BL1526" s="427"/>
      <c r="BM1526" s="427"/>
      <c r="BN1526" s="427"/>
      <c r="BO1526" s="427"/>
      <c r="BP1526" s="427"/>
      <c r="BQ1526" s="427"/>
      <c r="BR1526" s="427"/>
      <c r="BS1526" s="427"/>
      <c r="BT1526" s="427"/>
      <c r="BU1526" s="427"/>
      <c r="BV1526" s="427"/>
      <c r="BW1526" s="427"/>
      <c r="BX1526" s="427"/>
      <c r="BY1526" s="427"/>
      <c r="BZ1526" s="427"/>
      <c r="CA1526" s="427"/>
      <c r="CB1526" s="427"/>
      <c r="CC1526" s="427"/>
      <c r="CD1526" s="427"/>
      <c r="CE1526" s="427"/>
      <c r="CF1526" s="427"/>
      <c r="CG1526" s="427"/>
      <c r="CH1526" s="427"/>
      <c r="CI1526" s="427"/>
      <c r="CJ1526" s="427"/>
      <c r="CK1526" s="427"/>
      <c r="CL1526" s="427"/>
      <c r="CM1526" s="427"/>
    </row>
    <row r="1527">
      <c r="AD1527" s="427"/>
      <c r="AE1527" s="427"/>
      <c r="AF1527" s="427"/>
      <c r="AG1527" s="427"/>
      <c r="AH1527" s="427"/>
      <c r="AI1527" s="427"/>
      <c r="AJ1527" s="427"/>
      <c r="AK1527" s="427"/>
      <c r="AL1527" s="427"/>
      <c r="AM1527" s="427"/>
      <c r="AN1527" s="427"/>
      <c r="AO1527" s="427"/>
      <c r="AP1527" s="427"/>
      <c r="AQ1527" s="427"/>
      <c r="AR1527" s="427"/>
      <c r="AS1527" s="427"/>
      <c r="AT1527" s="427"/>
      <c r="AU1527" s="427"/>
      <c r="AV1527" s="427"/>
      <c r="AW1527" s="427"/>
      <c r="AX1527" s="427"/>
      <c r="AY1527" s="427"/>
      <c r="AZ1527" s="427"/>
      <c r="BA1527" s="427"/>
      <c r="BB1527" s="427"/>
      <c r="BC1527" s="427"/>
      <c r="BD1527" s="427"/>
      <c r="BE1527" s="427"/>
      <c r="BF1527" s="427"/>
      <c r="BG1527" s="427"/>
      <c r="BH1527" s="427"/>
      <c r="BI1527" s="427"/>
      <c r="BJ1527" s="427"/>
      <c r="BK1527" s="427"/>
      <c r="BL1527" s="427"/>
      <c r="BM1527" s="427"/>
      <c r="BN1527" s="427"/>
      <c r="BO1527" s="427"/>
      <c r="BP1527" s="427"/>
      <c r="BQ1527" s="427"/>
      <c r="BR1527" s="427"/>
      <c r="BS1527" s="427"/>
      <c r="BT1527" s="427"/>
      <c r="BU1527" s="427"/>
      <c r="BV1527" s="427"/>
      <c r="BW1527" s="427"/>
      <c r="BX1527" s="427"/>
      <c r="BY1527" s="427"/>
      <c r="BZ1527" s="427"/>
      <c r="CA1527" s="427"/>
      <c r="CB1527" s="427"/>
      <c r="CC1527" s="427"/>
      <c r="CD1527" s="427"/>
      <c r="CE1527" s="427"/>
      <c r="CF1527" s="427"/>
      <c r="CG1527" s="427"/>
      <c r="CH1527" s="427"/>
      <c r="CI1527" s="427"/>
      <c r="CJ1527" s="427"/>
      <c r="CK1527" s="427"/>
      <c r="CL1527" s="427"/>
      <c r="CM1527" s="427"/>
    </row>
    <row r="1528">
      <c r="AD1528" s="427"/>
      <c r="AE1528" s="427"/>
      <c r="AF1528" s="427"/>
      <c r="AG1528" s="427"/>
      <c r="AH1528" s="427"/>
      <c r="AI1528" s="427"/>
      <c r="AJ1528" s="427"/>
      <c r="AK1528" s="427"/>
      <c r="AL1528" s="427"/>
      <c r="AM1528" s="427"/>
      <c r="AN1528" s="427"/>
      <c r="AO1528" s="427"/>
      <c r="AP1528" s="427"/>
      <c r="AQ1528" s="427"/>
      <c r="AR1528" s="427"/>
      <c r="AS1528" s="427"/>
      <c r="AT1528" s="427"/>
      <c r="AU1528" s="427"/>
      <c r="AV1528" s="427"/>
      <c r="AW1528" s="427"/>
      <c r="AX1528" s="427"/>
      <c r="AY1528" s="427"/>
      <c r="AZ1528" s="427"/>
      <c r="BA1528" s="427"/>
      <c r="BB1528" s="427"/>
      <c r="BC1528" s="427"/>
      <c r="BD1528" s="427"/>
      <c r="BE1528" s="427"/>
      <c r="BF1528" s="427"/>
      <c r="BG1528" s="427"/>
      <c r="BH1528" s="427"/>
      <c r="BI1528" s="427"/>
      <c r="BJ1528" s="427"/>
      <c r="BK1528" s="427"/>
      <c r="BL1528" s="427"/>
      <c r="BM1528" s="427"/>
      <c r="BN1528" s="427"/>
      <c r="BO1528" s="427"/>
      <c r="BP1528" s="427"/>
      <c r="BQ1528" s="427"/>
      <c r="BR1528" s="427"/>
      <c r="BS1528" s="427"/>
      <c r="BT1528" s="427"/>
      <c r="BU1528" s="427"/>
      <c r="BV1528" s="427"/>
      <c r="BW1528" s="427"/>
      <c r="BX1528" s="427"/>
      <c r="BY1528" s="427"/>
      <c r="BZ1528" s="427"/>
      <c r="CA1528" s="427"/>
      <c r="CB1528" s="427"/>
      <c r="CC1528" s="427"/>
      <c r="CD1528" s="427"/>
      <c r="CE1528" s="427"/>
      <c r="CF1528" s="427"/>
      <c r="CG1528" s="427"/>
      <c r="CH1528" s="427"/>
      <c r="CI1528" s="427"/>
      <c r="CJ1528" s="427"/>
      <c r="CK1528" s="427"/>
      <c r="CL1528" s="427"/>
      <c r="CM1528" s="427"/>
    </row>
    <row r="1529">
      <c r="AD1529" s="427"/>
      <c r="AE1529" s="427"/>
      <c r="AF1529" s="427"/>
      <c r="AG1529" s="427"/>
      <c r="AH1529" s="427"/>
      <c r="AI1529" s="427"/>
      <c r="AJ1529" s="427"/>
      <c r="AK1529" s="427"/>
      <c r="AL1529" s="427"/>
      <c r="AM1529" s="427"/>
      <c r="AN1529" s="427"/>
      <c r="AO1529" s="427"/>
      <c r="AP1529" s="427"/>
      <c r="AQ1529" s="427"/>
      <c r="AR1529" s="427"/>
      <c r="AS1529" s="427"/>
      <c r="AT1529" s="427"/>
      <c r="AU1529" s="427"/>
      <c r="AV1529" s="427"/>
      <c r="AW1529" s="427"/>
      <c r="AX1529" s="427"/>
      <c r="AY1529" s="427"/>
      <c r="AZ1529" s="427"/>
      <c r="BA1529" s="427"/>
      <c r="BB1529" s="427"/>
      <c r="BC1529" s="427"/>
      <c r="BD1529" s="427"/>
      <c r="BE1529" s="427"/>
      <c r="BF1529" s="427"/>
      <c r="BG1529" s="427"/>
      <c r="BH1529" s="427"/>
      <c r="BI1529" s="427"/>
      <c r="BJ1529" s="427"/>
      <c r="BK1529" s="427"/>
      <c r="BL1529" s="427"/>
      <c r="BM1529" s="427"/>
      <c r="BN1529" s="427"/>
      <c r="BO1529" s="427"/>
      <c r="BP1529" s="427"/>
      <c r="BQ1529" s="427"/>
      <c r="BR1529" s="427"/>
      <c r="BS1529" s="427"/>
      <c r="BT1529" s="427"/>
      <c r="BU1529" s="427"/>
      <c r="BV1529" s="427"/>
      <c r="BW1529" s="427"/>
      <c r="BX1529" s="427"/>
      <c r="BY1529" s="427"/>
      <c r="BZ1529" s="427"/>
      <c r="CA1529" s="427"/>
      <c r="CB1529" s="427"/>
      <c r="CC1529" s="427"/>
      <c r="CD1529" s="427"/>
      <c r="CE1529" s="427"/>
      <c r="CF1529" s="427"/>
      <c r="CG1529" s="427"/>
      <c r="CH1529" s="427"/>
      <c r="CI1529" s="427"/>
      <c r="CJ1529" s="427"/>
      <c r="CK1529" s="427"/>
      <c r="CL1529" s="427"/>
      <c r="CM1529" s="427"/>
    </row>
    <row r="1530">
      <c r="AD1530" s="427"/>
      <c r="AE1530" s="427"/>
      <c r="AF1530" s="427"/>
      <c r="AG1530" s="427"/>
      <c r="AH1530" s="427"/>
      <c r="AI1530" s="427"/>
      <c r="AJ1530" s="427"/>
      <c r="AK1530" s="427"/>
      <c r="AL1530" s="427"/>
      <c r="AM1530" s="427"/>
      <c r="AN1530" s="427"/>
      <c r="AO1530" s="427"/>
      <c r="AP1530" s="427"/>
      <c r="AQ1530" s="427"/>
      <c r="AR1530" s="427"/>
      <c r="AS1530" s="427"/>
      <c r="AT1530" s="427"/>
      <c r="AU1530" s="427"/>
      <c r="AV1530" s="427"/>
      <c r="AW1530" s="427"/>
      <c r="AX1530" s="427"/>
      <c r="AY1530" s="427"/>
      <c r="AZ1530" s="427"/>
      <c r="BA1530" s="427"/>
      <c r="BB1530" s="427"/>
      <c r="BC1530" s="427"/>
      <c r="BD1530" s="427"/>
      <c r="BE1530" s="427"/>
      <c r="BF1530" s="427"/>
      <c r="BG1530" s="427"/>
      <c r="BH1530" s="427"/>
      <c r="BI1530" s="427"/>
      <c r="BJ1530" s="427"/>
      <c r="BK1530" s="427"/>
      <c r="BL1530" s="427"/>
      <c r="BM1530" s="427"/>
      <c r="BN1530" s="427"/>
      <c r="BO1530" s="427"/>
      <c r="BP1530" s="427"/>
      <c r="BQ1530" s="427"/>
      <c r="BR1530" s="427"/>
      <c r="BS1530" s="427"/>
      <c r="BT1530" s="427"/>
      <c r="BU1530" s="427"/>
      <c r="BV1530" s="427"/>
      <c r="BW1530" s="427"/>
      <c r="BX1530" s="427"/>
      <c r="BY1530" s="427"/>
      <c r="BZ1530" s="427"/>
      <c r="CA1530" s="427"/>
      <c r="CB1530" s="427"/>
      <c r="CC1530" s="427"/>
      <c r="CD1530" s="427"/>
      <c r="CE1530" s="427"/>
      <c r="CF1530" s="427"/>
      <c r="CG1530" s="427"/>
      <c r="CH1530" s="427"/>
      <c r="CI1530" s="427"/>
      <c r="CJ1530" s="427"/>
      <c r="CK1530" s="427"/>
      <c r="CL1530" s="427"/>
      <c r="CM1530" s="427"/>
    </row>
    <row r="1531">
      <c r="AD1531" s="427"/>
      <c r="AE1531" s="427"/>
      <c r="AF1531" s="427"/>
      <c r="AG1531" s="427"/>
      <c r="AH1531" s="427"/>
      <c r="AI1531" s="427"/>
      <c r="AJ1531" s="427"/>
      <c r="AK1531" s="427"/>
      <c r="AL1531" s="427"/>
      <c r="AM1531" s="427"/>
      <c r="AN1531" s="427"/>
      <c r="AO1531" s="427"/>
      <c r="AP1531" s="427"/>
      <c r="AQ1531" s="427"/>
      <c r="AR1531" s="427"/>
      <c r="AS1531" s="427"/>
      <c r="AT1531" s="427"/>
      <c r="AU1531" s="427"/>
      <c r="AV1531" s="427"/>
      <c r="AW1531" s="427"/>
      <c r="AX1531" s="427"/>
      <c r="AY1531" s="427"/>
      <c r="AZ1531" s="427"/>
      <c r="BA1531" s="427"/>
      <c r="BB1531" s="427"/>
      <c r="BC1531" s="427"/>
      <c r="BD1531" s="427"/>
      <c r="BE1531" s="427"/>
      <c r="BF1531" s="427"/>
      <c r="BG1531" s="427"/>
      <c r="BH1531" s="427"/>
      <c r="BI1531" s="427"/>
      <c r="BJ1531" s="427"/>
      <c r="BK1531" s="427"/>
      <c r="BL1531" s="427"/>
      <c r="BM1531" s="427"/>
      <c r="BN1531" s="427"/>
      <c r="BO1531" s="427"/>
      <c r="BP1531" s="427"/>
      <c r="BQ1531" s="427"/>
      <c r="BR1531" s="427"/>
      <c r="BS1531" s="427"/>
      <c r="BT1531" s="427"/>
      <c r="BU1531" s="427"/>
      <c r="BV1531" s="427"/>
      <c r="BW1531" s="427"/>
      <c r="BX1531" s="427"/>
      <c r="BY1531" s="427"/>
      <c r="BZ1531" s="427"/>
      <c r="CA1531" s="427"/>
      <c r="CB1531" s="427"/>
      <c r="CC1531" s="427"/>
      <c r="CD1531" s="427"/>
      <c r="CE1531" s="427"/>
      <c r="CF1531" s="427"/>
      <c r="CG1531" s="427"/>
      <c r="CH1531" s="427"/>
      <c r="CI1531" s="427"/>
      <c r="CJ1531" s="427"/>
      <c r="CK1531" s="427"/>
      <c r="CL1531" s="427"/>
      <c r="CM1531" s="427"/>
    </row>
    <row r="1532">
      <c r="AD1532" s="427"/>
      <c r="AE1532" s="427"/>
      <c r="AF1532" s="427"/>
      <c r="AG1532" s="427"/>
      <c r="AH1532" s="427"/>
      <c r="AI1532" s="427"/>
      <c r="AJ1532" s="427"/>
      <c r="AK1532" s="427"/>
      <c r="AL1532" s="427"/>
      <c r="AM1532" s="427"/>
      <c r="AN1532" s="427"/>
      <c r="AO1532" s="427"/>
      <c r="AP1532" s="427"/>
      <c r="AQ1532" s="427"/>
      <c r="AR1532" s="427"/>
      <c r="AS1532" s="427"/>
      <c r="AT1532" s="427"/>
      <c r="AU1532" s="427"/>
      <c r="AV1532" s="427"/>
      <c r="AW1532" s="427"/>
      <c r="AX1532" s="427"/>
      <c r="AY1532" s="427"/>
      <c r="AZ1532" s="427"/>
      <c r="BA1532" s="427"/>
      <c r="BB1532" s="427"/>
      <c r="BC1532" s="427"/>
      <c r="BD1532" s="427"/>
      <c r="BE1532" s="427"/>
      <c r="BF1532" s="427"/>
      <c r="BG1532" s="427"/>
      <c r="BH1532" s="427"/>
      <c r="BI1532" s="427"/>
      <c r="BJ1532" s="427"/>
      <c r="BK1532" s="427"/>
      <c r="BL1532" s="427"/>
      <c r="BM1532" s="427"/>
      <c r="BN1532" s="427"/>
      <c r="BO1532" s="427"/>
      <c r="BP1532" s="427"/>
      <c r="BQ1532" s="427"/>
      <c r="BR1532" s="427"/>
      <c r="BS1532" s="427"/>
      <c r="BT1532" s="427"/>
      <c r="BU1532" s="427"/>
      <c r="BV1532" s="427"/>
      <c r="BW1532" s="427"/>
      <c r="BX1532" s="427"/>
      <c r="BY1532" s="427"/>
      <c r="BZ1532" s="427"/>
      <c r="CA1532" s="427"/>
      <c r="CB1532" s="427"/>
      <c r="CC1532" s="427"/>
      <c r="CD1532" s="427"/>
      <c r="CE1532" s="427"/>
      <c r="CF1532" s="427"/>
      <c r="CG1532" s="427"/>
      <c r="CH1532" s="427"/>
      <c r="CI1532" s="427"/>
      <c r="CJ1532" s="427"/>
      <c r="CK1532" s="427"/>
      <c r="CL1532" s="427"/>
      <c r="CM1532" s="427"/>
    </row>
    <row r="1533">
      <c r="AD1533" s="427"/>
      <c r="AE1533" s="427"/>
      <c r="AF1533" s="427"/>
      <c r="AG1533" s="427"/>
      <c r="AH1533" s="427"/>
      <c r="AI1533" s="427"/>
      <c r="AJ1533" s="427"/>
      <c r="AK1533" s="427"/>
      <c r="AL1533" s="427"/>
      <c r="AM1533" s="427"/>
      <c r="AN1533" s="427"/>
      <c r="AO1533" s="427"/>
      <c r="AP1533" s="427"/>
      <c r="AQ1533" s="427"/>
      <c r="AR1533" s="427"/>
      <c r="AS1533" s="427"/>
      <c r="AT1533" s="427"/>
      <c r="AU1533" s="427"/>
      <c r="AV1533" s="427"/>
      <c r="AW1533" s="427"/>
      <c r="AX1533" s="427"/>
      <c r="AY1533" s="427"/>
      <c r="AZ1533" s="427"/>
      <c r="BA1533" s="427"/>
      <c r="BB1533" s="427"/>
      <c r="BC1533" s="427"/>
      <c r="BD1533" s="427"/>
      <c r="BE1533" s="427"/>
      <c r="BF1533" s="427"/>
      <c r="BG1533" s="427"/>
      <c r="BH1533" s="427"/>
      <c r="BI1533" s="427"/>
      <c r="BJ1533" s="427"/>
      <c r="BK1533" s="427"/>
      <c r="BL1533" s="427"/>
      <c r="BM1533" s="427"/>
      <c r="BN1533" s="427"/>
      <c r="BO1533" s="427"/>
      <c r="BP1533" s="427"/>
      <c r="BQ1533" s="427"/>
      <c r="BR1533" s="427"/>
      <c r="BS1533" s="427"/>
      <c r="BT1533" s="427"/>
      <c r="BU1533" s="427"/>
      <c r="BV1533" s="427"/>
      <c r="BW1533" s="427"/>
      <c r="BX1533" s="427"/>
      <c r="BY1533" s="427"/>
      <c r="BZ1533" s="427"/>
      <c r="CA1533" s="427"/>
      <c r="CB1533" s="427"/>
      <c r="CC1533" s="427"/>
      <c r="CD1533" s="427"/>
      <c r="CE1533" s="427"/>
      <c r="CF1533" s="427"/>
      <c r="CG1533" s="427"/>
      <c r="CH1533" s="427"/>
      <c r="CI1533" s="427"/>
      <c r="CJ1533" s="427"/>
      <c r="CK1533" s="427"/>
      <c r="CL1533" s="427"/>
      <c r="CM1533" s="427"/>
    </row>
    <row r="1534">
      <c r="AD1534" s="427"/>
      <c r="AE1534" s="427"/>
      <c r="AF1534" s="427"/>
      <c r="AG1534" s="427"/>
      <c r="AH1534" s="427"/>
      <c r="AI1534" s="427"/>
      <c r="AJ1534" s="427"/>
      <c r="AK1534" s="427"/>
      <c r="AL1534" s="427"/>
      <c r="AM1534" s="427"/>
      <c r="AN1534" s="427"/>
      <c r="AO1534" s="427"/>
      <c r="AP1534" s="427"/>
      <c r="AQ1534" s="427"/>
      <c r="AR1534" s="427"/>
      <c r="AS1534" s="427"/>
      <c r="AT1534" s="427"/>
      <c r="AU1534" s="427"/>
      <c r="AV1534" s="427"/>
      <c r="AW1534" s="427"/>
      <c r="AX1534" s="427"/>
      <c r="AY1534" s="427"/>
      <c r="AZ1534" s="427"/>
      <c r="BA1534" s="427"/>
      <c r="BB1534" s="427"/>
      <c r="BC1534" s="427"/>
      <c r="BD1534" s="427"/>
      <c r="BE1534" s="427"/>
      <c r="BF1534" s="427"/>
      <c r="BG1534" s="427"/>
      <c r="BH1534" s="427"/>
      <c r="BI1534" s="427"/>
      <c r="BJ1534" s="427"/>
      <c r="BK1534" s="427"/>
      <c r="BL1534" s="427"/>
      <c r="BM1534" s="427"/>
      <c r="BN1534" s="427"/>
      <c r="BO1534" s="427"/>
      <c r="BP1534" s="427"/>
      <c r="BQ1534" s="427"/>
      <c r="BR1534" s="427"/>
      <c r="BS1534" s="427"/>
      <c r="BT1534" s="427"/>
      <c r="BU1534" s="427"/>
      <c r="BV1534" s="427"/>
      <c r="BW1534" s="427"/>
      <c r="BX1534" s="427"/>
      <c r="BY1534" s="427"/>
      <c r="BZ1534" s="427"/>
      <c r="CA1534" s="427"/>
      <c r="CB1534" s="427"/>
      <c r="CC1534" s="427"/>
      <c r="CD1534" s="427"/>
      <c r="CE1534" s="427"/>
      <c r="CF1534" s="427"/>
      <c r="CG1534" s="427"/>
      <c r="CH1534" s="427"/>
      <c r="CI1534" s="427"/>
      <c r="CJ1534" s="427"/>
      <c r="CK1534" s="427"/>
      <c r="CL1534" s="427"/>
      <c r="CM1534" s="427"/>
    </row>
    <row r="1535">
      <c r="AD1535" s="427"/>
      <c r="AE1535" s="427"/>
      <c r="AF1535" s="427"/>
      <c r="AG1535" s="427"/>
      <c r="AH1535" s="427"/>
      <c r="AI1535" s="427"/>
      <c r="AJ1535" s="427"/>
      <c r="AK1535" s="427"/>
      <c r="AL1535" s="427"/>
      <c r="AM1535" s="427"/>
      <c r="AN1535" s="427"/>
      <c r="AO1535" s="427"/>
      <c r="AP1535" s="427"/>
      <c r="AQ1535" s="427"/>
      <c r="AR1535" s="427"/>
      <c r="AS1535" s="427"/>
      <c r="AT1535" s="427"/>
      <c r="AU1535" s="427"/>
      <c r="AV1535" s="427"/>
      <c r="AW1535" s="427"/>
      <c r="AX1535" s="427"/>
      <c r="AY1535" s="427"/>
      <c r="AZ1535" s="427"/>
      <c r="BA1535" s="427"/>
      <c r="BB1535" s="427"/>
      <c r="BC1535" s="427"/>
      <c r="BD1535" s="427"/>
      <c r="BE1535" s="427"/>
      <c r="BF1535" s="427"/>
      <c r="BG1535" s="427"/>
      <c r="BH1535" s="427"/>
      <c r="BI1535" s="427"/>
      <c r="BJ1535" s="427"/>
      <c r="BK1535" s="427"/>
      <c r="BL1535" s="427"/>
      <c r="BM1535" s="427"/>
      <c r="BN1535" s="427"/>
      <c r="BO1535" s="427"/>
      <c r="BP1535" s="427"/>
      <c r="BQ1535" s="427"/>
      <c r="BR1535" s="427"/>
      <c r="BS1535" s="427"/>
      <c r="BT1535" s="427"/>
      <c r="BU1535" s="427"/>
      <c r="BV1535" s="427"/>
      <c r="BW1535" s="427"/>
      <c r="BX1535" s="427"/>
      <c r="BY1535" s="427"/>
      <c r="BZ1535" s="427"/>
      <c r="CA1535" s="427"/>
      <c r="CB1535" s="427"/>
      <c r="CC1535" s="427"/>
      <c r="CD1535" s="427"/>
      <c r="CE1535" s="427"/>
      <c r="CF1535" s="427"/>
      <c r="CG1535" s="427"/>
      <c r="CH1535" s="427"/>
      <c r="CI1535" s="427"/>
      <c r="CJ1535" s="427"/>
      <c r="CK1535" s="427"/>
      <c r="CL1535" s="427"/>
      <c r="CM1535" s="427"/>
    </row>
    <row r="1536">
      <c r="AD1536" s="427"/>
      <c r="AE1536" s="427"/>
      <c r="AF1536" s="427"/>
      <c r="AG1536" s="427"/>
      <c r="AH1536" s="427"/>
      <c r="AI1536" s="427"/>
      <c r="AJ1536" s="427"/>
      <c r="AK1536" s="427"/>
      <c r="AL1536" s="427"/>
      <c r="AM1536" s="427"/>
      <c r="AN1536" s="427"/>
      <c r="AO1536" s="427"/>
      <c r="AP1536" s="427"/>
      <c r="AQ1536" s="427"/>
      <c r="AR1536" s="427"/>
      <c r="AS1536" s="427"/>
      <c r="AT1536" s="427"/>
      <c r="AU1536" s="427"/>
      <c r="AV1536" s="427"/>
      <c r="AW1536" s="427"/>
      <c r="AX1536" s="427"/>
      <c r="AY1536" s="427"/>
      <c r="AZ1536" s="427"/>
      <c r="BA1536" s="427"/>
      <c r="BB1536" s="427"/>
      <c r="BC1536" s="427"/>
      <c r="BD1536" s="427"/>
      <c r="BE1536" s="427"/>
      <c r="BF1536" s="427"/>
      <c r="BG1536" s="427"/>
      <c r="BH1536" s="427"/>
      <c r="BI1536" s="427"/>
      <c r="BJ1536" s="427"/>
      <c r="BK1536" s="427"/>
      <c r="BL1536" s="427"/>
      <c r="BM1536" s="427"/>
      <c r="BN1536" s="427"/>
      <c r="BO1536" s="427"/>
      <c r="BP1536" s="427"/>
      <c r="BQ1536" s="427"/>
      <c r="BR1536" s="427"/>
      <c r="BS1536" s="427"/>
      <c r="BT1536" s="427"/>
      <c r="BU1536" s="427"/>
      <c r="BV1536" s="427"/>
      <c r="BW1536" s="427"/>
      <c r="BX1536" s="427"/>
      <c r="BY1536" s="427"/>
      <c r="BZ1536" s="427"/>
      <c r="CA1536" s="427"/>
      <c r="CB1536" s="427"/>
      <c r="CC1536" s="427"/>
      <c r="CD1536" s="427"/>
      <c r="CE1536" s="427"/>
      <c r="CF1536" s="427"/>
      <c r="CG1536" s="427"/>
      <c r="CH1536" s="427"/>
      <c r="CI1536" s="427"/>
      <c r="CJ1536" s="427"/>
      <c r="CK1536" s="427"/>
      <c r="CL1536" s="427"/>
      <c r="CM1536" s="427"/>
    </row>
    <row r="1537">
      <c r="AD1537" s="427"/>
      <c r="AE1537" s="427"/>
      <c r="AF1537" s="427"/>
      <c r="AG1537" s="427"/>
      <c r="AH1537" s="427"/>
      <c r="AI1537" s="427"/>
      <c r="AJ1537" s="427"/>
      <c r="AK1537" s="427"/>
      <c r="AL1537" s="427"/>
      <c r="AM1537" s="427"/>
      <c r="AN1537" s="427"/>
      <c r="AO1537" s="427"/>
      <c r="AP1537" s="427"/>
      <c r="AQ1537" s="427"/>
      <c r="AR1537" s="427"/>
      <c r="AS1537" s="427"/>
      <c r="AT1537" s="427"/>
      <c r="AU1537" s="427"/>
      <c r="AV1537" s="427"/>
      <c r="AW1537" s="427"/>
      <c r="AX1537" s="427"/>
      <c r="AY1537" s="427"/>
      <c r="AZ1537" s="427"/>
      <c r="BA1537" s="427"/>
      <c r="BB1537" s="427"/>
      <c r="BC1537" s="427"/>
      <c r="BD1537" s="427"/>
      <c r="BE1537" s="427"/>
      <c r="BF1537" s="427"/>
      <c r="BG1537" s="427"/>
      <c r="BH1537" s="427"/>
      <c r="BI1537" s="427"/>
      <c r="BJ1537" s="427"/>
      <c r="BK1537" s="427"/>
      <c r="BL1537" s="427"/>
      <c r="BM1537" s="427"/>
      <c r="BN1537" s="427"/>
      <c r="BO1537" s="427"/>
      <c r="BP1537" s="427"/>
      <c r="BQ1537" s="427"/>
      <c r="BR1537" s="427"/>
      <c r="BS1537" s="427"/>
      <c r="BT1537" s="427"/>
      <c r="BU1537" s="427"/>
      <c r="BV1537" s="427"/>
      <c r="BW1537" s="427"/>
      <c r="BX1537" s="427"/>
      <c r="BY1537" s="427"/>
      <c r="BZ1537" s="427"/>
      <c r="CA1537" s="427"/>
      <c r="CB1537" s="427"/>
      <c r="CC1537" s="427"/>
      <c r="CD1537" s="427"/>
      <c r="CE1537" s="427"/>
      <c r="CF1537" s="427"/>
      <c r="CG1537" s="427"/>
      <c r="CH1537" s="427"/>
      <c r="CI1537" s="427"/>
      <c r="CJ1537" s="427"/>
      <c r="CK1537" s="427"/>
      <c r="CL1537" s="427"/>
      <c r="CM1537" s="427"/>
    </row>
    <row r="1538">
      <c r="AD1538" s="427"/>
      <c r="AE1538" s="427"/>
      <c r="AF1538" s="427"/>
      <c r="AG1538" s="427"/>
      <c r="AH1538" s="427"/>
      <c r="AI1538" s="427"/>
      <c r="AJ1538" s="427"/>
      <c r="AK1538" s="427"/>
      <c r="AL1538" s="427"/>
      <c r="AM1538" s="427"/>
      <c r="AN1538" s="427"/>
      <c r="AO1538" s="427"/>
      <c r="AP1538" s="427"/>
      <c r="AQ1538" s="427"/>
      <c r="AR1538" s="427"/>
      <c r="AS1538" s="427"/>
      <c r="AT1538" s="427"/>
      <c r="AU1538" s="427"/>
      <c r="AV1538" s="427"/>
      <c r="AW1538" s="427"/>
      <c r="AX1538" s="427"/>
      <c r="AY1538" s="427"/>
      <c r="AZ1538" s="427"/>
      <c r="BA1538" s="427"/>
      <c r="BB1538" s="427"/>
      <c r="BC1538" s="427"/>
      <c r="BD1538" s="427"/>
      <c r="BE1538" s="427"/>
      <c r="BF1538" s="427"/>
      <c r="BG1538" s="427"/>
      <c r="BH1538" s="427"/>
      <c r="BI1538" s="427"/>
      <c r="BJ1538" s="427"/>
      <c r="BK1538" s="427"/>
      <c r="BL1538" s="427"/>
      <c r="BM1538" s="427"/>
      <c r="BN1538" s="427"/>
      <c r="BO1538" s="427"/>
      <c r="BP1538" s="427"/>
      <c r="BQ1538" s="427"/>
      <c r="BR1538" s="427"/>
      <c r="BS1538" s="427"/>
      <c r="BT1538" s="427"/>
      <c r="BU1538" s="427"/>
      <c r="BV1538" s="427"/>
      <c r="BW1538" s="427"/>
      <c r="BX1538" s="427"/>
      <c r="BY1538" s="427"/>
      <c r="BZ1538" s="427"/>
      <c r="CA1538" s="427"/>
      <c r="CB1538" s="427"/>
      <c r="CC1538" s="427"/>
      <c r="CD1538" s="427"/>
      <c r="CE1538" s="427"/>
      <c r="CF1538" s="427"/>
      <c r="CG1538" s="427"/>
      <c r="CH1538" s="427"/>
      <c r="CI1538" s="427"/>
      <c r="CJ1538" s="427"/>
      <c r="CK1538" s="427"/>
      <c r="CL1538" s="427"/>
      <c r="CM1538" s="427"/>
    </row>
    <row r="1539">
      <c r="AD1539" s="427"/>
      <c r="AE1539" s="427"/>
      <c r="AF1539" s="427"/>
      <c r="AG1539" s="427"/>
      <c r="AH1539" s="427"/>
      <c r="AI1539" s="427"/>
      <c r="AJ1539" s="427"/>
      <c r="AK1539" s="427"/>
      <c r="AL1539" s="427"/>
      <c r="AM1539" s="427"/>
      <c r="AN1539" s="427"/>
      <c r="AO1539" s="427"/>
      <c r="AP1539" s="427"/>
      <c r="AQ1539" s="427"/>
      <c r="AR1539" s="427"/>
      <c r="AS1539" s="427"/>
      <c r="AT1539" s="427"/>
      <c r="AU1539" s="427"/>
      <c r="AV1539" s="427"/>
      <c r="AW1539" s="427"/>
      <c r="AX1539" s="427"/>
      <c r="AY1539" s="427"/>
      <c r="AZ1539" s="427"/>
      <c r="BA1539" s="427"/>
      <c r="BB1539" s="427"/>
      <c r="BC1539" s="427"/>
      <c r="BD1539" s="427"/>
      <c r="BE1539" s="427"/>
      <c r="BF1539" s="427"/>
      <c r="BG1539" s="427"/>
      <c r="BH1539" s="427"/>
      <c r="BI1539" s="427"/>
      <c r="BJ1539" s="427"/>
      <c r="BK1539" s="427"/>
      <c r="BL1539" s="427"/>
      <c r="BM1539" s="427"/>
      <c r="BN1539" s="427"/>
      <c r="BO1539" s="427"/>
      <c r="BP1539" s="427"/>
      <c r="BQ1539" s="427"/>
      <c r="BR1539" s="427"/>
      <c r="BS1539" s="427"/>
      <c r="BT1539" s="427"/>
      <c r="BU1539" s="427"/>
      <c r="BV1539" s="427"/>
      <c r="BW1539" s="427"/>
      <c r="BX1539" s="427"/>
      <c r="BY1539" s="427"/>
      <c r="BZ1539" s="427"/>
      <c r="CA1539" s="427"/>
      <c r="CB1539" s="427"/>
      <c r="CC1539" s="427"/>
      <c r="CD1539" s="427"/>
      <c r="CE1539" s="427"/>
      <c r="CF1539" s="427"/>
      <c r="CG1539" s="427"/>
      <c r="CH1539" s="427"/>
      <c r="CI1539" s="427"/>
      <c r="CJ1539" s="427"/>
      <c r="CK1539" s="427"/>
      <c r="CL1539" s="427"/>
      <c r="CM1539" s="427"/>
    </row>
    <row r="1540">
      <c r="AD1540" s="427"/>
      <c r="AE1540" s="427"/>
      <c r="AF1540" s="427"/>
      <c r="AG1540" s="427"/>
      <c r="AH1540" s="427"/>
      <c r="AI1540" s="427"/>
      <c r="AJ1540" s="427"/>
      <c r="AK1540" s="427"/>
      <c r="AL1540" s="427"/>
      <c r="AM1540" s="427"/>
      <c r="AN1540" s="427"/>
      <c r="AO1540" s="427"/>
      <c r="AP1540" s="427"/>
      <c r="AQ1540" s="427"/>
      <c r="AR1540" s="427"/>
      <c r="AS1540" s="427"/>
      <c r="AT1540" s="427"/>
      <c r="AU1540" s="427"/>
      <c r="AV1540" s="427"/>
      <c r="AW1540" s="427"/>
      <c r="AX1540" s="427"/>
      <c r="AY1540" s="427"/>
      <c r="AZ1540" s="427"/>
      <c r="BA1540" s="427"/>
      <c r="BB1540" s="427"/>
      <c r="BC1540" s="427"/>
      <c r="BD1540" s="427"/>
      <c r="BE1540" s="427"/>
      <c r="BF1540" s="427"/>
      <c r="BG1540" s="427"/>
      <c r="BH1540" s="427"/>
      <c r="BI1540" s="427"/>
      <c r="BJ1540" s="427"/>
      <c r="BK1540" s="427"/>
      <c r="BL1540" s="427"/>
      <c r="BM1540" s="427"/>
      <c r="BN1540" s="427"/>
      <c r="BO1540" s="427"/>
      <c r="BP1540" s="427"/>
      <c r="BQ1540" s="427"/>
      <c r="BR1540" s="427"/>
      <c r="BS1540" s="427"/>
      <c r="BT1540" s="427"/>
      <c r="BU1540" s="427"/>
      <c r="BV1540" s="427"/>
      <c r="BW1540" s="427"/>
      <c r="BX1540" s="427"/>
      <c r="BY1540" s="427"/>
      <c r="BZ1540" s="427"/>
      <c r="CA1540" s="427"/>
      <c r="CB1540" s="427"/>
      <c r="CC1540" s="427"/>
      <c r="CD1540" s="427"/>
      <c r="CE1540" s="427"/>
      <c r="CF1540" s="427"/>
      <c r="CG1540" s="427"/>
      <c r="CH1540" s="427"/>
      <c r="CI1540" s="427"/>
      <c r="CJ1540" s="427"/>
      <c r="CK1540" s="427"/>
      <c r="CL1540" s="427"/>
      <c r="CM1540" s="427"/>
    </row>
    <row r="1541">
      <c r="AD1541" s="427"/>
      <c r="AE1541" s="427"/>
      <c r="AF1541" s="427"/>
      <c r="AG1541" s="427"/>
      <c r="AH1541" s="427"/>
      <c r="AI1541" s="427"/>
      <c r="AJ1541" s="427"/>
      <c r="AK1541" s="427"/>
      <c r="AL1541" s="427"/>
      <c r="AM1541" s="427"/>
      <c r="AN1541" s="427"/>
      <c r="AO1541" s="427"/>
      <c r="AP1541" s="427"/>
      <c r="AQ1541" s="427"/>
      <c r="AR1541" s="427"/>
      <c r="AS1541" s="427"/>
      <c r="AT1541" s="427"/>
      <c r="AU1541" s="427"/>
      <c r="AV1541" s="427"/>
      <c r="AW1541" s="427"/>
      <c r="AX1541" s="427"/>
      <c r="AY1541" s="427"/>
      <c r="AZ1541" s="427"/>
      <c r="BA1541" s="427"/>
      <c r="BB1541" s="427"/>
      <c r="BC1541" s="427"/>
      <c r="BD1541" s="427"/>
      <c r="BE1541" s="427"/>
      <c r="BF1541" s="427"/>
      <c r="BG1541" s="427"/>
      <c r="BH1541" s="427"/>
      <c r="BI1541" s="427"/>
      <c r="BJ1541" s="427"/>
      <c r="BK1541" s="427"/>
      <c r="BL1541" s="427"/>
      <c r="BM1541" s="427"/>
      <c r="BN1541" s="427"/>
      <c r="BO1541" s="427"/>
      <c r="BP1541" s="427"/>
      <c r="BQ1541" s="427"/>
      <c r="BR1541" s="427"/>
      <c r="BS1541" s="427"/>
      <c r="BT1541" s="427"/>
      <c r="BU1541" s="427"/>
      <c r="BV1541" s="427"/>
      <c r="BW1541" s="427"/>
      <c r="BX1541" s="427"/>
      <c r="BY1541" s="427"/>
      <c r="BZ1541" s="427"/>
      <c r="CA1541" s="427"/>
      <c r="CB1541" s="427"/>
      <c r="CC1541" s="427"/>
      <c r="CD1541" s="427"/>
      <c r="CE1541" s="427"/>
      <c r="CF1541" s="427"/>
      <c r="CG1541" s="427"/>
      <c r="CH1541" s="427"/>
      <c r="CI1541" s="427"/>
      <c r="CJ1541" s="427"/>
      <c r="CK1541" s="427"/>
      <c r="CL1541" s="427"/>
      <c r="CM1541" s="427"/>
    </row>
    <row r="1542">
      <c r="AD1542" s="427"/>
      <c r="AE1542" s="427"/>
      <c r="AF1542" s="427"/>
      <c r="AG1542" s="427"/>
      <c r="AH1542" s="427"/>
      <c r="AI1542" s="427"/>
      <c r="AJ1542" s="427"/>
      <c r="AK1542" s="427"/>
      <c r="AL1542" s="427"/>
      <c r="AM1542" s="427"/>
      <c r="AN1542" s="427"/>
      <c r="AO1542" s="427"/>
      <c r="AP1542" s="427"/>
      <c r="AQ1542" s="427"/>
      <c r="AR1542" s="427"/>
      <c r="AS1542" s="427"/>
      <c r="AT1542" s="427"/>
      <c r="AU1542" s="427"/>
      <c r="AV1542" s="427"/>
      <c r="AW1542" s="427"/>
      <c r="AX1542" s="427"/>
      <c r="AY1542" s="427"/>
      <c r="AZ1542" s="427"/>
      <c r="BA1542" s="427"/>
      <c r="BB1542" s="427"/>
      <c r="BC1542" s="427"/>
      <c r="BD1542" s="427"/>
      <c r="BE1542" s="427"/>
      <c r="BF1542" s="427"/>
      <c r="BG1542" s="427"/>
      <c r="BH1542" s="427"/>
      <c r="BI1542" s="427"/>
      <c r="BJ1542" s="427"/>
      <c r="BK1542" s="427"/>
      <c r="BL1542" s="427"/>
      <c r="BM1542" s="427"/>
      <c r="BN1542" s="427"/>
      <c r="BO1542" s="427"/>
      <c r="BP1542" s="427"/>
      <c r="BQ1542" s="427"/>
      <c r="BR1542" s="427"/>
      <c r="BS1542" s="427"/>
      <c r="BT1542" s="427"/>
      <c r="BU1542" s="427"/>
      <c r="BV1542" s="427"/>
      <c r="BW1542" s="427"/>
      <c r="BX1542" s="427"/>
      <c r="BY1542" s="427"/>
      <c r="BZ1542" s="427"/>
      <c r="CA1542" s="427"/>
      <c r="CB1542" s="427"/>
      <c r="CC1542" s="427"/>
      <c r="CD1542" s="427"/>
      <c r="CE1542" s="427"/>
      <c r="CF1542" s="427"/>
      <c r="CG1542" s="427"/>
      <c r="CH1542" s="427"/>
      <c r="CI1542" s="427"/>
      <c r="CJ1542" s="427"/>
      <c r="CK1542" s="427"/>
      <c r="CL1542" s="427"/>
      <c r="CM1542" s="427"/>
    </row>
    <row r="1543">
      <c r="AD1543" s="427"/>
      <c r="AE1543" s="427"/>
      <c r="AF1543" s="427"/>
      <c r="AG1543" s="427"/>
      <c r="AH1543" s="427"/>
      <c r="AI1543" s="427"/>
      <c r="AJ1543" s="427"/>
      <c r="AK1543" s="427"/>
      <c r="AL1543" s="427"/>
      <c r="AM1543" s="427"/>
      <c r="AN1543" s="427"/>
      <c r="AO1543" s="427"/>
      <c r="AP1543" s="427"/>
      <c r="AQ1543" s="427"/>
      <c r="AR1543" s="427"/>
      <c r="AS1543" s="427"/>
      <c r="AT1543" s="427"/>
      <c r="AU1543" s="427"/>
      <c r="AV1543" s="427"/>
      <c r="AW1543" s="427"/>
      <c r="AX1543" s="427"/>
      <c r="AY1543" s="427"/>
      <c r="AZ1543" s="427"/>
      <c r="BA1543" s="427"/>
      <c r="BB1543" s="427"/>
      <c r="BC1543" s="427"/>
      <c r="BD1543" s="427"/>
      <c r="BE1543" s="427"/>
      <c r="BF1543" s="427"/>
      <c r="BG1543" s="427"/>
      <c r="BH1543" s="427"/>
      <c r="BI1543" s="427"/>
      <c r="BJ1543" s="427"/>
      <c r="BK1543" s="427"/>
      <c r="BL1543" s="427"/>
      <c r="BM1543" s="427"/>
      <c r="BN1543" s="427"/>
      <c r="BO1543" s="427"/>
      <c r="BP1543" s="427"/>
      <c r="BQ1543" s="427"/>
      <c r="BR1543" s="427"/>
      <c r="BS1543" s="427"/>
      <c r="BT1543" s="427"/>
      <c r="BU1543" s="427"/>
      <c r="BV1543" s="427"/>
      <c r="BW1543" s="427"/>
      <c r="BX1543" s="427"/>
      <c r="BY1543" s="427"/>
      <c r="BZ1543" s="427"/>
      <c r="CA1543" s="427"/>
      <c r="CB1543" s="427"/>
      <c r="CC1543" s="427"/>
      <c r="CD1543" s="427"/>
      <c r="CE1543" s="427"/>
      <c r="CF1543" s="427"/>
      <c r="CG1543" s="427"/>
      <c r="CH1543" s="427"/>
      <c r="CI1543" s="427"/>
      <c r="CJ1543" s="427"/>
      <c r="CK1543" s="427"/>
      <c r="CL1543" s="427"/>
      <c r="CM1543" s="427"/>
    </row>
    <row r="1544">
      <c r="AD1544" s="427"/>
      <c r="AE1544" s="427"/>
      <c r="AF1544" s="427"/>
      <c r="AG1544" s="427"/>
      <c r="AH1544" s="427"/>
      <c r="AI1544" s="427"/>
      <c r="AJ1544" s="427"/>
      <c r="AK1544" s="427"/>
      <c r="AL1544" s="427"/>
      <c r="AM1544" s="427"/>
      <c r="AN1544" s="427"/>
      <c r="AO1544" s="427"/>
      <c r="AP1544" s="427"/>
      <c r="AQ1544" s="427"/>
      <c r="AR1544" s="427"/>
      <c r="AS1544" s="427"/>
      <c r="AT1544" s="427"/>
      <c r="AU1544" s="427"/>
      <c r="AV1544" s="427"/>
      <c r="AW1544" s="427"/>
      <c r="AX1544" s="427"/>
      <c r="AY1544" s="427"/>
      <c r="AZ1544" s="427"/>
      <c r="BA1544" s="427"/>
      <c r="BB1544" s="427"/>
      <c r="BC1544" s="427"/>
      <c r="BD1544" s="427"/>
      <c r="BE1544" s="427"/>
      <c r="BF1544" s="427"/>
      <c r="BG1544" s="427"/>
      <c r="BH1544" s="427"/>
      <c r="BI1544" s="427"/>
      <c r="BJ1544" s="427"/>
      <c r="BK1544" s="427"/>
      <c r="BL1544" s="427"/>
      <c r="BM1544" s="427"/>
      <c r="BN1544" s="427"/>
      <c r="BO1544" s="427"/>
      <c r="BP1544" s="427"/>
      <c r="BQ1544" s="427"/>
      <c r="BR1544" s="427"/>
      <c r="BS1544" s="427"/>
      <c r="BT1544" s="427"/>
      <c r="BU1544" s="427"/>
      <c r="BV1544" s="427"/>
      <c r="BW1544" s="427"/>
      <c r="BX1544" s="427"/>
      <c r="BY1544" s="427"/>
      <c r="BZ1544" s="427"/>
      <c r="CA1544" s="427"/>
      <c r="CB1544" s="427"/>
      <c r="CC1544" s="427"/>
      <c r="CD1544" s="427"/>
      <c r="CE1544" s="427"/>
      <c r="CF1544" s="427"/>
      <c r="CG1544" s="427"/>
      <c r="CH1544" s="427"/>
      <c r="CI1544" s="427"/>
      <c r="CJ1544" s="427"/>
      <c r="CK1544" s="427"/>
      <c r="CL1544" s="427"/>
      <c r="CM1544" s="427"/>
    </row>
    <row r="1545">
      <c r="AD1545" s="427"/>
      <c r="AE1545" s="427"/>
      <c r="AF1545" s="427"/>
      <c r="AG1545" s="427"/>
      <c r="AH1545" s="427"/>
      <c r="AI1545" s="427"/>
      <c r="AJ1545" s="427"/>
      <c r="AK1545" s="427"/>
      <c r="AL1545" s="427"/>
      <c r="AM1545" s="427"/>
      <c r="AN1545" s="427"/>
      <c r="AO1545" s="427"/>
      <c r="AP1545" s="427"/>
      <c r="AQ1545" s="427"/>
      <c r="AR1545" s="427"/>
      <c r="AS1545" s="427"/>
      <c r="AT1545" s="427"/>
      <c r="AU1545" s="427"/>
      <c r="AV1545" s="427"/>
      <c r="AW1545" s="427"/>
      <c r="AX1545" s="427"/>
      <c r="AY1545" s="427"/>
      <c r="AZ1545" s="427"/>
      <c r="BA1545" s="427"/>
      <c r="BB1545" s="427"/>
      <c r="BC1545" s="427"/>
      <c r="BD1545" s="427"/>
      <c r="BE1545" s="427"/>
      <c r="BF1545" s="427"/>
      <c r="BG1545" s="427"/>
      <c r="BH1545" s="427"/>
      <c r="BI1545" s="427"/>
      <c r="BJ1545" s="427"/>
      <c r="BK1545" s="427"/>
      <c r="BL1545" s="427"/>
      <c r="BM1545" s="427"/>
      <c r="BN1545" s="427"/>
      <c r="BO1545" s="427"/>
      <c r="BP1545" s="427"/>
      <c r="BQ1545" s="427"/>
      <c r="BR1545" s="427"/>
      <c r="BS1545" s="427"/>
      <c r="BT1545" s="427"/>
      <c r="BU1545" s="427"/>
      <c r="BV1545" s="427"/>
      <c r="BW1545" s="427"/>
      <c r="BX1545" s="427"/>
      <c r="BY1545" s="427"/>
      <c r="BZ1545" s="427"/>
      <c r="CA1545" s="427"/>
      <c r="CB1545" s="427"/>
      <c r="CC1545" s="427"/>
      <c r="CD1545" s="427"/>
      <c r="CE1545" s="427"/>
      <c r="CF1545" s="427"/>
      <c r="CG1545" s="427"/>
      <c r="CH1545" s="427"/>
      <c r="CI1545" s="427"/>
      <c r="CJ1545" s="427"/>
      <c r="CK1545" s="427"/>
      <c r="CL1545" s="427"/>
      <c r="CM1545" s="427"/>
    </row>
    <row r="1546">
      <c r="AD1546" s="427"/>
      <c r="AE1546" s="427"/>
      <c r="AF1546" s="427"/>
      <c r="AG1546" s="427"/>
      <c r="AH1546" s="427"/>
      <c r="AI1546" s="427"/>
      <c r="AJ1546" s="427"/>
      <c r="AK1546" s="427"/>
      <c r="AL1546" s="427"/>
      <c r="AM1546" s="427"/>
      <c r="AN1546" s="427"/>
      <c r="AO1546" s="427"/>
      <c r="AP1546" s="427"/>
      <c r="AQ1546" s="427"/>
      <c r="AR1546" s="427"/>
      <c r="AS1546" s="427"/>
      <c r="AT1546" s="427"/>
      <c r="AU1546" s="427"/>
      <c r="AV1546" s="427"/>
      <c r="AW1546" s="427"/>
      <c r="AX1546" s="427"/>
      <c r="AY1546" s="427"/>
      <c r="AZ1546" s="427"/>
      <c r="BA1546" s="427"/>
      <c r="BB1546" s="427"/>
      <c r="BC1546" s="427"/>
      <c r="BD1546" s="427"/>
      <c r="BE1546" s="427"/>
      <c r="BF1546" s="427"/>
      <c r="BG1546" s="427"/>
      <c r="BH1546" s="427"/>
      <c r="BI1546" s="427"/>
      <c r="BJ1546" s="427"/>
      <c r="BK1546" s="427"/>
      <c r="BL1546" s="427"/>
      <c r="BM1546" s="427"/>
      <c r="BN1546" s="427"/>
      <c r="BO1546" s="427"/>
      <c r="BP1546" s="427"/>
      <c r="BQ1546" s="427"/>
      <c r="BR1546" s="427"/>
      <c r="BS1546" s="427"/>
      <c r="BT1546" s="427"/>
      <c r="BU1546" s="427"/>
      <c r="BV1546" s="427"/>
      <c r="BW1546" s="427"/>
      <c r="BX1546" s="427"/>
      <c r="BY1546" s="427"/>
      <c r="BZ1546" s="427"/>
      <c r="CA1546" s="427"/>
      <c r="CB1546" s="427"/>
      <c r="CC1546" s="427"/>
      <c r="CD1546" s="427"/>
      <c r="CE1546" s="427"/>
      <c r="CF1546" s="427"/>
      <c r="CG1546" s="427"/>
      <c r="CH1546" s="427"/>
      <c r="CI1546" s="427"/>
      <c r="CJ1546" s="427"/>
      <c r="CK1546" s="427"/>
      <c r="CL1546" s="427"/>
      <c r="CM1546" s="427"/>
    </row>
    <row r="1547">
      <c r="AD1547" s="427"/>
      <c r="AE1547" s="427"/>
      <c r="AF1547" s="427"/>
      <c r="AG1547" s="427"/>
      <c r="AH1547" s="427"/>
      <c r="AI1547" s="427"/>
      <c r="AJ1547" s="427"/>
      <c r="AK1547" s="427"/>
      <c r="AL1547" s="427"/>
      <c r="AM1547" s="427"/>
      <c r="AN1547" s="427"/>
      <c r="AO1547" s="427"/>
      <c r="AP1547" s="427"/>
      <c r="AQ1547" s="427"/>
      <c r="AR1547" s="427"/>
      <c r="AS1547" s="427"/>
      <c r="AT1547" s="427"/>
      <c r="AU1547" s="427"/>
      <c r="AV1547" s="427"/>
      <c r="AW1547" s="427"/>
      <c r="AX1547" s="427"/>
      <c r="AY1547" s="427"/>
      <c r="AZ1547" s="427"/>
      <c r="BA1547" s="427"/>
      <c r="BB1547" s="427"/>
      <c r="BC1547" s="427"/>
      <c r="BD1547" s="427"/>
      <c r="BE1547" s="427"/>
      <c r="BF1547" s="427"/>
      <c r="BG1547" s="427"/>
      <c r="BH1547" s="427"/>
      <c r="BI1547" s="427"/>
      <c r="BJ1547" s="427"/>
      <c r="BK1547" s="427"/>
      <c r="BL1547" s="427"/>
      <c r="BM1547" s="427"/>
      <c r="BN1547" s="427"/>
      <c r="BO1547" s="427"/>
      <c r="BP1547" s="427"/>
      <c r="BQ1547" s="427"/>
      <c r="BR1547" s="427"/>
      <c r="BS1547" s="427"/>
      <c r="BT1547" s="427"/>
      <c r="BU1547" s="427"/>
      <c r="BV1547" s="427"/>
      <c r="BW1547" s="427"/>
      <c r="BX1547" s="427"/>
      <c r="BY1547" s="427"/>
      <c r="BZ1547" s="427"/>
      <c r="CA1547" s="427"/>
      <c r="CB1547" s="427"/>
      <c r="CC1547" s="427"/>
      <c r="CD1547" s="427"/>
      <c r="CE1547" s="427"/>
      <c r="CF1547" s="427"/>
      <c r="CG1547" s="427"/>
      <c r="CH1547" s="427"/>
      <c r="CI1547" s="427"/>
      <c r="CJ1547" s="427"/>
      <c r="CK1547" s="427"/>
      <c r="CL1547" s="427"/>
      <c r="CM1547" s="427"/>
    </row>
    <row r="1548">
      <c r="AD1548" s="427"/>
      <c r="AE1548" s="427"/>
      <c r="AF1548" s="427"/>
      <c r="AG1548" s="427"/>
      <c r="AH1548" s="427"/>
      <c r="AI1548" s="427"/>
      <c r="AJ1548" s="427"/>
      <c r="AK1548" s="427"/>
      <c r="AL1548" s="427"/>
      <c r="AM1548" s="427"/>
      <c r="AN1548" s="427"/>
      <c r="AO1548" s="427"/>
      <c r="AP1548" s="427"/>
      <c r="AQ1548" s="427"/>
      <c r="AR1548" s="427"/>
      <c r="AS1548" s="427"/>
      <c r="AT1548" s="427"/>
      <c r="AU1548" s="427"/>
      <c r="AV1548" s="427"/>
      <c r="AW1548" s="427"/>
      <c r="AX1548" s="427"/>
      <c r="AY1548" s="427"/>
      <c r="AZ1548" s="427"/>
      <c r="BA1548" s="427"/>
      <c r="BB1548" s="427"/>
      <c r="BC1548" s="427"/>
      <c r="BD1548" s="427"/>
      <c r="BE1548" s="427"/>
      <c r="BF1548" s="427"/>
      <c r="BG1548" s="427"/>
      <c r="BH1548" s="427"/>
      <c r="BI1548" s="427"/>
      <c r="BJ1548" s="427"/>
      <c r="BK1548" s="427"/>
      <c r="BL1548" s="427"/>
      <c r="BM1548" s="427"/>
      <c r="BN1548" s="427"/>
      <c r="BO1548" s="427"/>
      <c r="BP1548" s="427"/>
      <c r="BQ1548" s="427"/>
      <c r="BR1548" s="427"/>
      <c r="BS1548" s="427"/>
      <c r="BT1548" s="427"/>
      <c r="BU1548" s="427"/>
      <c r="BV1548" s="427"/>
      <c r="BW1548" s="427"/>
      <c r="BX1548" s="427"/>
      <c r="BY1548" s="427"/>
      <c r="BZ1548" s="427"/>
      <c r="CA1548" s="427"/>
      <c r="CB1548" s="427"/>
      <c r="CC1548" s="427"/>
      <c r="CD1548" s="427"/>
      <c r="CE1548" s="427"/>
      <c r="CF1548" s="427"/>
      <c r="CG1548" s="427"/>
      <c r="CH1548" s="427"/>
      <c r="CI1548" s="427"/>
      <c r="CJ1548" s="427"/>
      <c r="CK1548" s="427"/>
      <c r="CL1548" s="427"/>
      <c r="CM1548" s="427"/>
    </row>
    <row r="1549">
      <c r="AD1549" s="427"/>
      <c r="AE1549" s="427"/>
      <c r="AF1549" s="427"/>
      <c r="AG1549" s="427"/>
      <c r="AH1549" s="427"/>
      <c r="AI1549" s="427"/>
      <c r="AJ1549" s="427"/>
      <c r="AK1549" s="427"/>
      <c r="AL1549" s="427"/>
      <c r="AM1549" s="427"/>
      <c r="AN1549" s="427"/>
      <c r="AO1549" s="427"/>
      <c r="AP1549" s="427"/>
      <c r="AQ1549" s="427"/>
      <c r="AR1549" s="427"/>
      <c r="AS1549" s="427"/>
      <c r="AT1549" s="427"/>
      <c r="AU1549" s="427"/>
      <c r="AV1549" s="427"/>
      <c r="AW1549" s="427"/>
      <c r="AX1549" s="427"/>
      <c r="AY1549" s="427"/>
      <c r="AZ1549" s="427"/>
      <c r="BA1549" s="427"/>
      <c r="BB1549" s="427"/>
      <c r="BC1549" s="427"/>
      <c r="BD1549" s="427"/>
      <c r="BE1549" s="427"/>
      <c r="BF1549" s="427"/>
      <c r="BG1549" s="427"/>
      <c r="BH1549" s="427"/>
      <c r="BI1549" s="427"/>
      <c r="BJ1549" s="427"/>
      <c r="BK1549" s="427"/>
      <c r="BL1549" s="427"/>
      <c r="BM1549" s="427"/>
      <c r="BN1549" s="427"/>
      <c r="BO1549" s="427"/>
      <c r="BP1549" s="427"/>
      <c r="BQ1549" s="427"/>
      <c r="BR1549" s="427"/>
      <c r="BS1549" s="427"/>
      <c r="BT1549" s="427"/>
      <c r="BU1549" s="427"/>
      <c r="BV1549" s="427"/>
      <c r="BW1549" s="427"/>
      <c r="BX1549" s="427"/>
      <c r="BY1549" s="427"/>
      <c r="BZ1549" s="427"/>
      <c r="CA1549" s="427"/>
      <c r="CB1549" s="427"/>
      <c r="CC1549" s="427"/>
      <c r="CD1549" s="427"/>
      <c r="CE1549" s="427"/>
      <c r="CF1549" s="427"/>
      <c r="CG1549" s="427"/>
      <c r="CH1549" s="427"/>
      <c r="CI1549" s="427"/>
      <c r="CJ1549" s="427"/>
      <c r="CK1549" s="427"/>
      <c r="CL1549" s="427"/>
      <c r="CM1549" s="427"/>
    </row>
    <row r="1550">
      <c r="AD1550" s="427"/>
      <c r="AE1550" s="427"/>
      <c r="AF1550" s="427"/>
      <c r="AG1550" s="427"/>
      <c r="AH1550" s="427"/>
      <c r="AI1550" s="427"/>
      <c r="AJ1550" s="427"/>
      <c r="AK1550" s="427"/>
      <c r="AL1550" s="427"/>
      <c r="AM1550" s="427"/>
      <c r="AN1550" s="427"/>
      <c r="AO1550" s="427"/>
      <c r="AP1550" s="427"/>
      <c r="AQ1550" s="427"/>
      <c r="AR1550" s="427"/>
      <c r="AS1550" s="427"/>
      <c r="AT1550" s="427"/>
      <c r="AU1550" s="427"/>
      <c r="AV1550" s="427"/>
      <c r="AW1550" s="427"/>
      <c r="AX1550" s="427"/>
      <c r="AY1550" s="427"/>
      <c r="AZ1550" s="427"/>
      <c r="BA1550" s="427"/>
      <c r="BB1550" s="427"/>
      <c r="BC1550" s="427"/>
      <c r="BD1550" s="427"/>
      <c r="BE1550" s="427"/>
      <c r="BF1550" s="427"/>
      <c r="BG1550" s="427"/>
      <c r="BH1550" s="427"/>
      <c r="BI1550" s="427"/>
      <c r="BJ1550" s="427"/>
      <c r="BK1550" s="427"/>
      <c r="BL1550" s="427"/>
      <c r="BM1550" s="427"/>
      <c r="BN1550" s="427"/>
      <c r="BO1550" s="427"/>
      <c r="BP1550" s="427"/>
      <c r="BQ1550" s="427"/>
      <c r="BR1550" s="427"/>
      <c r="BS1550" s="427"/>
      <c r="BT1550" s="427"/>
      <c r="BU1550" s="427"/>
      <c r="BV1550" s="427"/>
      <c r="BW1550" s="427"/>
      <c r="BX1550" s="427"/>
      <c r="BY1550" s="427"/>
      <c r="BZ1550" s="427"/>
      <c r="CA1550" s="427"/>
      <c r="CB1550" s="427"/>
      <c r="CC1550" s="427"/>
      <c r="CD1550" s="427"/>
      <c r="CE1550" s="427"/>
      <c r="CF1550" s="427"/>
      <c r="CG1550" s="427"/>
      <c r="CH1550" s="427"/>
      <c r="CI1550" s="427"/>
      <c r="CJ1550" s="427"/>
      <c r="CK1550" s="427"/>
      <c r="CL1550" s="427"/>
      <c r="CM1550" s="427"/>
    </row>
    <row r="1551">
      <c r="AD1551" s="427"/>
      <c r="AE1551" s="427"/>
      <c r="AF1551" s="427"/>
      <c r="AG1551" s="427"/>
      <c r="AH1551" s="427"/>
      <c r="AI1551" s="427"/>
      <c r="AJ1551" s="427"/>
      <c r="AK1551" s="427"/>
      <c r="AL1551" s="427"/>
      <c r="AM1551" s="427"/>
      <c r="AN1551" s="427"/>
      <c r="AO1551" s="427"/>
      <c r="AP1551" s="427"/>
      <c r="AQ1551" s="427"/>
      <c r="AR1551" s="427"/>
      <c r="AS1551" s="427"/>
      <c r="AT1551" s="427"/>
      <c r="AU1551" s="427"/>
      <c r="AV1551" s="427"/>
      <c r="AW1551" s="427"/>
      <c r="AX1551" s="427"/>
      <c r="AY1551" s="427"/>
      <c r="AZ1551" s="427"/>
      <c r="BA1551" s="427"/>
      <c r="BB1551" s="427"/>
      <c r="BC1551" s="427"/>
      <c r="BD1551" s="427"/>
      <c r="BE1551" s="427"/>
      <c r="BF1551" s="427"/>
      <c r="BG1551" s="427"/>
      <c r="BH1551" s="427"/>
      <c r="BI1551" s="427"/>
      <c r="BJ1551" s="427"/>
      <c r="BK1551" s="427"/>
      <c r="BL1551" s="427"/>
      <c r="BM1551" s="427"/>
      <c r="BN1551" s="427"/>
      <c r="BO1551" s="427"/>
      <c r="BP1551" s="427"/>
      <c r="BQ1551" s="427"/>
      <c r="BR1551" s="427"/>
      <c r="BS1551" s="427"/>
      <c r="BT1551" s="427"/>
      <c r="BU1551" s="427"/>
      <c r="BV1551" s="427"/>
      <c r="BW1551" s="427"/>
      <c r="BX1551" s="427"/>
      <c r="BY1551" s="427"/>
      <c r="BZ1551" s="427"/>
      <c r="CA1551" s="427"/>
      <c r="CB1551" s="427"/>
      <c r="CC1551" s="427"/>
      <c r="CD1551" s="427"/>
      <c r="CE1551" s="427"/>
      <c r="CF1551" s="427"/>
      <c r="CG1551" s="427"/>
      <c r="CH1551" s="427"/>
      <c r="CI1551" s="427"/>
      <c r="CJ1551" s="427"/>
      <c r="CK1551" s="427"/>
      <c r="CL1551" s="427"/>
      <c r="CM1551" s="427"/>
    </row>
    <row r="1552">
      <c r="AD1552" s="427"/>
      <c r="AE1552" s="427"/>
      <c r="AF1552" s="427"/>
      <c r="AG1552" s="427"/>
      <c r="AH1552" s="427"/>
      <c r="AI1552" s="427"/>
      <c r="AJ1552" s="427"/>
      <c r="AK1552" s="427"/>
      <c r="AL1552" s="427"/>
      <c r="AM1552" s="427"/>
      <c r="AN1552" s="427"/>
      <c r="AO1552" s="427"/>
      <c r="AP1552" s="427"/>
      <c r="AQ1552" s="427"/>
      <c r="AR1552" s="427"/>
      <c r="AS1552" s="427"/>
      <c r="AT1552" s="427"/>
      <c r="AU1552" s="427"/>
      <c r="AV1552" s="427"/>
      <c r="AW1552" s="427"/>
      <c r="AX1552" s="427"/>
      <c r="AY1552" s="427"/>
      <c r="AZ1552" s="427"/>
      <c r="BA1552" s="427"/>
      <c r="BB1552" s="427"/>
      <c r="BC1552" s="427"/>
      <c r="BD1552" s="427"/>
      <c r="BE1552" s="427"/>
      <c r="BF1552" s="427"/>
      <c r="BG1552" s="427"/>
      <c r="BH1552" s="427"/>
      <c r="BI1552" s="427"/>
      <c r="BJ1552" s="427"/>
      <c r="BK1552" s="427"/>
      <c r="BL1552" s="427"/>
      <c r="BM1552" s="427"/>
      <c r="BN1552" s="427"/>
      <c r="BO1552" s="427"/>
      <c r="BP1552" s="427"/>
      <c r="BQ1552" s="427"/>
      <c r="BR1552" s="427"/>
      <c r="BS1552" s="427"/>
      <c r="BT1552" s="427"/>
      <c r="BU1552" s="427"/>
      <c r="BV1552" s="427"/>
      <c r="BW1552" s="427"/>
      <c r="BX1552" s="427"/>
      <c r="BY1552" s="427"/>
      <c r="BZ1552" s="427"/>
      <c r="CA1552" s="427"/>
      <c r="CB1552" s="427"/>
      <c r="CC1552" s="427"/>
      <c r="CD1552" s="427"/>
      <c r="CE1552" s="427"/>
      <c r="CF1552" s="427"/>
      <c r="CG1552" s="427"/>
      <c r="CH1552" s="427"/>
      <c r="CI1552" s="427"/>
      <c r="CJ1552" s="427"/>
      <c r="CK1552" s="427"/>
      <c r="CL1552" s="427"/>
      <c r="CM1552" s="427"/>
    </row>
    <row r="1553">
      <c r="AD1553" s="427"/>
      <c r="AE1553" s="427"/>
      <c r="AF1553" s="427"/>
      <c r="AG1553" s="427"/>
      <c r="AH1553" s="427"/>
      <c r="AI1553" s="427"/>
      <c r="AJ1553" s="427"/>
      <c r="AK1553" s="427"/>
      <c r="AL1553" s="427"/>
      <c r="AM1553" s="427"/>
      <c r="AN1553" s="427"/>
      <c r="AO1553" s="427"/>
      <c r="AP1553" s="427"/>
      <c r="AQ1553" s="427"/>
      <c r="AR1553" s="427"/>
      <c r="AS1553" s="427"/>
      <c r="AT1553" s="427"/>
      <c r="AU1553" s="427"/>
      <c r="AV1553" s="427"/>
      <c r="AW1553" s="427"/>
      <c r="AX1553" s="427"/>
      <c r="AY1553" s="427"/>
      <c r="AZ1553" s="427"/>
      <c r="BA1553" s="427"/>
      <c r="BB1553" s="427"/>
      <c r="BC1553" s="427"/>
      <c r="BD1553" s="427"/>
      <c r="BE1553" s="427"/>
      <c r="BF1553" s="427"/>
      <c r="BG1553" s="427"/>
      <c r="BH1553" s="427"/>
      <c r="BI1553" s="427"/>
      <c r="BJ1553" s="427"/>
      <c r="BK1553" s="427"/>
      <c r="BL1553" s="427"/>
      <c r="BM1553" s="427"/>
      <c r="BN1553" s="427"/>
      <c r="BO1553" s="427"/>
      <c r="BP1553" s="427"/>
      <c r="BQ1553" s="427"/>
      <c r="BR1553" s="427"/>
      <c r="BS1553" s="427"/>
      <c r="BT1553" s="427"/>
      <c r="BU1553" s="427"/>
      <c r="BV1553" s="427"/>
      <c r="BW1553" s="427"/>
      <c r="BX1553" s="427"/>
      <c r="BY1553" s="427"/>
      <c r="BZ1553" s="427"/>
      <c r="CA1553" s="427"/>
      <c r="CB1553" s="427"/>
      <c r="CC1553" s="427"/>
      <c r="CD1553" s="427"/>
      <c r="CE1553" s="427"/>
      <c r="CF1553" s="427"/>
      <c r="CG1553" s="427"/>
      <c r="CH1553" s="427"/>
      <c r="CI1553" s="427"/>
      <c r="CJ1553" s="427"/>
      <c r="CK1553" s="427"/>
      <c r="CL1553" s="427"/>
      <c r="CM1553" s="427"/>
    </row>
    <row r="1554">
      <c r="AD1554" s="427"/>
      <c r="AE1554" s="427"/>
      <c r="AF1554" s="427"/>
      <c r="AG1554" s="427"/>
      <c r="AH1554" s="427"/>
      <c r="AI1554" s="427"/>
      <c r="AJ1554" s="427"/>
      <c r="AK1554" s="427"/>
      <c r="AL1554" s="427"/>
      <c r="AM1554" s="427"/>
      <c r="AN1554" s="427"/>
      <c r="AO1554" s="427"/>
      <c r="AP1554" s="427"/>
      <c r="AQ1554" s="427"/>
      <c r="AR1554" s="427"/>
      <c r="AS1554" s="427"/>
      <c r="AT1554" s="427"/>
      <c r="AU1554" s="427"/>
      <c r="AV1554" s="427"/>
      <c r="AW1554" s="427"/>
      <c r="AX1554" s="427"/>
      <c r="AY1554" s="427"/>
      <c r="AZ1554" s="427"/>
      <c r="BA1554" s="427"/>
      <c r="BB1554" s="427"/>
      <c r="BC1554" s="427"/>
      <c r="BD1554" s="427"/>
      <c r="BE1554" s="427"/>
      <c r="BF1554" s="427"/>
      <c r="BG1554" s="427"/>
      <c r="BH1554" s="427"/>
      <c r="BI1554" s="427"/>
      <c r="BJ1554" s="427"/>
      <c r="BK1554" s="427"/>
      <c r="BL1554" s="427"/>
      <c r="BM1554" s="427"/>
      <c r="BN1554" s="427"/>
      <c r="BO1554" s="427"/>
      <c r="BP1554" s="427"/>
      <c r="BQ1554" s="427"/>
      <c r="BR1554" s="427"/>
      <c r="BS1554" s="427"/>
      <c r="BT1554" s="427"/>
      <c r="BU1554" s="427"/>
      <c r="BV1554" s="427"/>
      <c r="BW1554" s="427"/>
      <c r="BX1554" s="427"/>
      <c r="BY1554" s="427"/>
      <c r="BZ1554" s="427"/>
      <c r="CA1554" s="427"/>
      <c r="CB1554" s="427"/>
      <c r="CC1554" s="427"/>
      <c r="CD1554" s="427"/>
      <c r="CE1554" s="427"/>
      <c r="CF1554" s="427"/>
      <c r="CG1554" s="427"/>
      <c r="CH1554" s="427"/>
      <c r="CI1554" s="427"/>
      <c r="CJ1554" s="427"/>
      <c r="CK1554" s="427"/>
      <c r="CL1554" s="427"/>
      <c r="CM1554" s="427"/>
    </row>
    <row r="1555">
      <c r="AD1555" s="427"/>
      <c r="AE1555" s="427"/>
      <c r="AF1555" s="427"/>
      <c r="AG1555" s="427"/>
      <c r="AH1555" s="427"/>
      <c r="AI1555" s="427"/>
      <c r="AJ1555" s="427"/>
      <c r="AK1555" s="427"/>
      <c r="AL1555" s="427"/>
      <c r="AM1555" s="427"/>
      <c r="AN1555" s="427"/>
      <c r="AO1555" s="427"/>
      <c r="AP1555" s="427"/>
      <c r="AQ1555" s="427"/>
      <c r="AR1555" s="427"/>
      <c r="AS1555" s="427"/>
      <c r="AT1555" s="427"/>
      <c r="AU1555" s="427"/>
      <c r="AV1555" s="427"/>
      <c r="AW1555" s="427"/>
      <c r="AX1555" s="427"/>
      <c r="AY1555" s="427"/>
      <c r="AZ1555" s="427"/>
      <c r="BA1555" s="427"/>
      <c r="BB1555" s="427"/>
      <c r="BC1555" s="427"/>
      <c r="BD1555" s="427"/>
      <c r="BE1555" s="427"/>
      <c r="BF1555" s="427"/>
      <c r="BG1555" s="427"/>
      <c r="BH1555" s="427"/>
      <c r="BI1555" s="427"/>
      <c r="BJ1555" s="427"/>
      <c r="BK1555" s="427"/>
      <c r="BL1555" s="427"/>
      <c r="BM1555" s="427"/>
      <c r="BN1555" s="427"/>
      <c r="BO1555" s="427"/>
      <c r="BP1555" s="427"/>
      <c r="BQ1555" s="427"/>
      <c r="BR1555" s="427"/>
      <c r="BS1555" s="427"/>
      <c r="BT1555" s="427"/>
      <c r="BU1555" s="427"/>
      <c r="BV1555" s="427"/>
      <c r="BW1555" s="427"/>
      <c r="BX1555" s="427"/>
      <c r="BY1555" s="427"/>
      <c r="BZ1555" s="427"/>
      <c r="CA1555" s="427"/>
      <c r="CB1555" s="427"/>
      <c r="CC1555" s="427"/>
      <c r="CD1555" s="427"/>
      <c r="CE1555" s="427"/>
      <c r="CF1555" s="427"/>
      <c r="CG1555" s="427"/>
      <c r="CH1555" s="427"/>
      <c r="CI1555" s="427"/>
      <c r="CJ1555" s="427"/>
      <c r="CK1555" s="427"/>
      <c r="CL1555" s="427"/>
      <c r="CM1555" s="427"/>
    </row>
    <row r="1556">
      <c r="AD1556" s="427"/>
      <c r="AE1556" s="427"/>
      <c r="AF1556" s="427"/>
      <c r="AG1556" s="427"/>
      <c r="AH1556" s="427"/>
      <c r="AI1556" s="427"/>
      <c r="AJ1556" s="427"/>
      <c r="AK1556" s="427"/>
      <c r="AL1556" s="427"/>
      <c r="AM1556" s="427"/>
      <c r="AN1556" s="427"/>
      <c r="AO1556" s="427"/>
      <c r="AP1556" s="427"/>
      <c r="AQ1556" s="427"/>
      <c r="AR1556" s="427"/>
      <c r="AS1556" s="427"/>
      <c r="AT1556" s="427"/>
      <c r="AU1556" s="427"/>
      <c r="AV1556" s="427"/>
      <c r="AW1556" s="427"/>
      <c r="AX1556" s="427"/>
      <c r="AY1556" s="427"/>
      <c r="AZ1556" s="427"/>
      <c r="BA1556" s="427"/>
      <c r="BB1556" s="427"/>
      <c r="BC1556" s="427"/>
      <c r="BD1556" s="427"/>
      <c r="BE1556" s="427"/>
      <c r="BF1556" s="427"/>
      <c r="BG1556" s="427"/>
      <c r="BH1556" s="427"/>
      <c r="BI1556" s="427"/>
      <c r="BJ1556" s="427"/>
      <c r="BK1556" s="427"/>
      <c r="BL1556" s="427"/>
      <c r="BM1556" s="427"/>
      <c r="BN1556" s="427"/>
      <c r="BO1556" s="427"/>
      <c r="BP1556" s="427"/>
      <c r="BQ1556" s="427"/>
      <c r="BR1556" s="427"/>
      <c r="BS1556" s="427"/>
      <c r="BT1556" s="427"/>
      <c r="BU1556" s="427"/>
      <c r="BV1556" s="427"/>
      <c r="BW1556" s="427"/>
      <c r="BX1556" s="427"/>
      <c r="BY1556" s="427"/>
      <c r="BZ1556" s="427"/>
      <c r="CA1556" s="427"/>
      <c r="CB1556" s="427"/>
      <c r="CC1556" s="427"/>
      <c r="CD1556" s="427"/>
      <c r="CE1556" s="427"/>
      <c r="CF1556" s="427"/>
      <c r="CG1556" s="427"/>
      <c r="CH1556" s="427"/>
      <c r="CI1556" s="427"/>
      <c r="CJ1556" s="427"/>
      <c r="CK1556" s="427"/>
      <c r="CL1556" s="427"/>
      <c r="CM1556" s="427"/>
    </row>
    <row r="1557">
      <c r="AD1557" s="427"/>
      <c r="AE1557" s="427"/>
      <c r="AF1557" s="427"/>
      <c r="AG1557" s="427"/>
      <c r="AH1557" s="427"/>
      <c r="AI1557" s="427"/>
      <c r="AJ1557" s="427"/>
      <c r="AK1557" s="427"/>
      <c r="AL1557" s="427"/>
      <c r="AM1557" s="427"/>
      <c r="AN1557" s="427"/>
      <c r="AO1557" s="427"/>
      <c r="AP1557" s="427"/>
      <c r="AQ1557" s="427"/>
      <c r="AR1557" s="427"/>
      <c r="AS1557" s="427"/>
      <c r="AT1557" s="427"/>
      <c r="AU1557" s="427"/>
      <c r="AV1557" s="427"/>
      <c r="AW1557" s="427"/>
      <c r="AX1557" s="427"/>
      <c r="AY1557" s="427"/>
      <c r="AZ1557" s="427"/>
      <c r="BA1557" s="427"/>
      <c r="BB1557" s="427"/>
      <c r="BC1557" s="427"/>
      <c r="BD1557" s="427"/>
      <c r="BE1557" s="427"/>
      <c r="BF1557" s="427"/>
      <c r="BG1557" s="427"/>
      <c r="BH1557" s="427"/>
      <c r="BI1557" s="427"/>
      <c r="BJ1557" s="427"/>
      <c r="BK1557" s="427"/>
      <c r="BL1557" s="427"/>
      <c r="BM1557" s="427"/>
      <c r="BN1557" s="427"/>
      <c r="BO1557" s="427"/>
      <c r="BP1557" s="427"/>
      <c r="BQ1557" s="427"/>
      <c r="BR1557" s="427"/>
      <c r="BS1557" s="427"/>
      <c r="BT1557" s="427"/>
      <c r="BU1557" s="427"/>
      <c r="BV1557" s="427"/>
      <c r="BW1557" s="427"/>
      <c r="BX1557" s="427"/>
      <c r="BY1557" s="427"/>
      <c r="BZ1557" s="427"/>
      <c r="CA1557" s="427"/>
      <c r="CB1557" s="427"/>
      <c r="CC1557" s="427"/>
      <c r="CD1557" s="427"/>
      <c r="CE1557" s="427"/>
      <c r="CF1557" s="427"/>
      <c r="CG1557" s="427"/>
      <c r="CH1557" s="427"/>
      <c r="CI1557" s="427"/>
      <c r="CJ1557" s="427"/>
      <c r="CK1557" s="427"/>
      <c r="CL1557" s="427"/>
      <c r="CM1557" s="427"/>
    </row>
    <row r="1558">
      <c r="AD1558" s="427"/>
      <c r="AE1558" s="427"/>
      <c r="AF1558" s="427"/>
      <c r="AG1558" s="427"/>
      <c r="AH1558" s="427"/>
      <c r="AI1558" s="427"/>
      <c r="AJ1558" s="427"/>
      <c r="AK1558" s="427"/>
      <c r="AL1558" s="427"/>
      <c r="AM1558" s="427"/>
      <c r="AN1558" s="427"/>
      <c r="AO1558" s="427"/>
      <c r="AP1558" s="427"/>
      <c r="AQ1558" s="427"/>
      <c r="AR1558" s="427"/>
      <c r="AS1558" s="427"/>
      <c r="AT1558" s="427"/>
      <c r="AU1558" s="427"/>
      <c r="AV1558" s="427"/>
      <c r="AW1558" s="427"/>
      <c r="AX1558" s="427"/>
      <c r="AY1558" s="427"/>
      <c r="AZ1558" s="427"/>
      <c r="BA1558" s="427"/>
      <c r="BB1558" s="427"/>
      <c r="BC1558" s="427"/>
      <c r="BD1558" s="427"/>
      <c r="BE1558" s="427"/>
      <c r="BF1558" s="427"/>
      <c r="BG1558" s="427"/>
      <c r="BH1558" s="427"/>
      <c r="BI1558" s="427"/>
      <c r="BJ1558" s="427"/>
      <c r="BK1558" s="427"/>
      <c r="BL1558" s="427"/>
      <c r="BM1558" s="427"/>
      <c r="BN1558" s="427"/>
      <c r="BO1558" s="427"/>
      <c r="BP1558" s="427"/>
      <c r="BQ1558" s="427"/>
      <c r="BR1558" s="427"/>
      <c r="BS1558" s="427"/>
      <c r="BT1558" s="427"/>
      <c r="BU1558" s="427"/>
      <c r="BV1558" s="427"/>
      <c r="BW1558" s="427"/>
      <c r="BX1558" s="427"/>
      <c r="BY1558" s="427"/>
      <c r="BZ1558" s="427"/>
      <c r="CA1558" s="427"/>
      <c r="CB1558" s="427"/>
      <c r="CC1558" s="427"/>
      <c r="CD1558" s="427"/>
      <c r="CE1558" s="427"/>
      <c r="CF1558" s="427"/>
      <c r="CG1558" s="427"/>
      <c r="CH1558" s="427"/>
      <c r="CI1558" s="427"/>
      <c r="CJ1558" s="427"/>
      <c r="CK1558" s="427"/>
      <c r="CL1558" s="427"/>
      <c r="CM1558" s="427"/>
    </row>
    <row r="1559">
      <c r="AD1559" s="427"/>
      <c r="AE1559" s="427"/>
      <c r="AF1559" s="427"/>
      <c r="AG1559" s="427"/>
      <c r="AH1559" s="427"/>
      <c r="AI1559" s="427"/>
      <c r="AJ1559" s="427"/>
      <c r="AK1559" s="427"/>
      <c r="AL1559" s="427"/>
      <c r="AM1559" s="427"/>
      <c r="AN1559" s="427"/>
      <c r="AO1559" s="427"/>
      <c r="AP1559" s="427"/>
      <c r="AQ1559" s="427"/>
      <c r="AR1559" s="427"/>
      <c r="AS1559" s="427"/>
      <c r="AT1559" s="427"/>
      <c r="AU1559" s="427"/>
      <c r="AV1559" s="427"/>
      <c r="AW1559" s="427"/>
      <c r="AX1559" s="427"/>
      <c r="AY1559" s="427"/>
      <c r="AZ1559" s="427"/>
      <c r="BA1559" s="427"/>
      <c r="BB1559" s="427"/>
      <c r="BC1559" s="427"/>
      <c r="BD1559" s="427"/>
      <c r="BE1559" s="427"/>
      <c r="BF1559" s="427"/>
      <c r="BG1559" s="427"/>
      <c r="BH1559" s="427"/>
      <c r="BI1559" s="427"/>
      <c r="BJ1559" s="427"/>
      <c r="BK1559" s="427"/>
      <c r="BL1559" s="427"/>
      <c r="BM1559" s="427"/>
      <c r="BN1559" s="427"/>
      <c r="BO1559" s="427"/>
      <c r="BP1559" s="427"/>
      <c r="BQ1559" s="427"/>
      <c r="BR1559" s="427"/>
      <c r="BS1559" s="427"/>
      <c r="BT1559" s="427"/>
      <c r="BU1559" s="427"/>
      <c r="BV1559" s="427"/>
      <c r="BW1559" s="427"/>
      <c r="BX1559" s="427"/>
      <c r="BY1559" s="427"/>
      <c r="BZ1559" s="427"/>
      <c r="CA1559" s="427"/>
      <c r="CB1559" s="427"/>
      <c r="CC1559" s="427"/>
      <c r="CD1559" s="427"/>
      <c r="CE1559" s="427"/>
      <c r="CF1559" s="427"/>
      <c r="CG1559" s="427"/>
      <c r="CH1559" s="427"/>
      <c r="CI1559" s="427"/>
      <c r="CJ1559" s="427"/>
      <c r="CK1559" s="427"/>
      <c r="CL1559" s="427"/>
      <c r="CM1559" s="427"/>
    </row>
    <row r="1560">
      <c r="AD1560" s="427"/>
      <c r="AE1560" s="427"/>
      <c r="AF1560" s="427"/>
      <c r="AG1560" s="427"/>
      <c r="AH1560" s="427"/>
      <c r="AI1560" s="427"/>
      <c r="AJ1560" s="427"/>
      <c r="AK1560" s="427"/>
      <c r="AL1560" s="427"/>
      <c r="AM1560" s="427"/>
      <c r="AN1560" s="427"/>
      <c r="AO1560" s="427"/>
      <c r="AP1560" s="427"/>
      <c r="AQ1560" s="427"/>
      <c r="AR1560" s="427"/>
      <c r="AS1560" s="427"/>
      <c r="AT1560" s="427"/>
      <c r="AU1560" s="427"/>
      <c r="AV1560" s="427"/>
      <c r="AW1560" s="427"/>
      <c r="AX1560" s="427"/>
      <c r="AY1560" s="427"/>
      <c r="AZ1560" s="427"/>
      <c r="BA1560" s="427"/>
      <c r="BB1560" s="427"/>
      <c r="BC1560" s="427"/>
      <c r="BD1560" s="427"/>
      <c r="BE1560" s="427"/>
      <c r="BF1560" s="427"/>
      <c r="BG1560" s="427"/>
      <c r="BH1560" s="427"/>
      <c r="BI1560" s="427"/>
      <c r="BJ1560" s="427"/>
      <c r="BK1560" s="427"/>
      <c r="BL1560" s="427"/>
      <c r="BM1560" s="427"/>
      <c r="BN1560" s="427"/>
      <c r="BO1560" s="427"/>
      <c r="BP1560" s="427"/>
      <c r="BQ1560" s="427"/>
      <c r="BR1560" s="427"/>
      <c r="BS1560" s="427"/>
      <c r="BT1560" s="427"/>
      <c r="BU1560" s="427"/>
      <c r="BV1560" s="427"/>
      <c r="BW1560" s="427"/>
      <c r="BX1560" s="427"/>
      <c r="BY1560" s="427"/>
      <c r="BZ1560" s="427"/>
      <c r="CA1560" s="427"/>
      <c r="CB1560" s="427"/>
      <c r="CC1560" s="427"/>
      <c r="CD1560" s="427"/>
      <c r="CE1560" s="427"/>
      <c r="CF1560" s="427"/>
      <c r="CG1560" s="427"/>
      <c r="CH1560" s="427"/>
      <c r="CI1560" s="427"/>
      <c r="CJ1560" s="427"/>
      <c r="CK1560" s="427"/>
      <c r="CL1560" s="427"/>
      <c r="CM1560" s="427"/>
    </row>
    <row r="1561">
      <c r="AD1561" s="427"/>
      <c r="AE1561" s="427"/>
      <c r="AF1561" s="427"/>
      <c r="AG1561" s="427"/>
      <c r="AH1561" s="427"/>
      <c r="AI1561" s="427"/>
      <c r="AJ1561" s="427"/>
      <c r="AK1561" s="427"/>
      <c r="AL1561" s="427"/>
      <c r="AM1561" s="427"/>
      <c r="AN1561" s="427"/>
      <c r="AO1561" s="427"/>
      <c r="AP1561" s="427"/>
      <c r="AQ1561" s="427"/>
      <c r="AR1561" s="427"/>
      <c r="AS1561" s="427"/>
      <c r="AT1561" s="427"/>
      <c r="AU1561" s="427"/>
      <c r="AV1561" s="427"/>
      <c r="AW1561" s="427"/>
      <c r="AX1561" s="427"/>
      <c r="AY1561" s="427"/>
      <c r="AZ1561" s="427"/>
      <c r="BA1561" s="427"/>
      <c r="BB1561" s="427"/>
      <c r="BC1561" s="427"/>
      <c r="BD1561" s="427"/>
      <c r="BE1561" s="427"/>
      <c r="BF1561" s="427"/>
      <c r="BG1561" s="427"/>
      <c r="BH1561" s="427"/>
      <c r="BI1561" s="427"/>
      <c r="BJ1561" s="427"/>
      <c r="BK1561" s="427"/>
      <c r="BL1561" s="427"/>
      <c r="BM1561" s="427"/>
      <c r="BN1561" s="427"/>
      <c r="BO1561" s="427"/>
      <c r="BP1561" s="427"/>
      <c r="BQ1561" s="427"/>
      <c r="BR1561" s="427"/>
      <c r="BS1561" s="427"/>
      <c r="BT1561" s="427"/>
      <c r="BU1561" s="427"/>
      <c r="BV1561" s="427"/>
      <c r="BW1561" s="427"/>
      <c r="BX1561" s="427"/>
      <c r="BY1561" s="427"/>
      <c r="BZ1561" s="427"/>
      <c r="CA1561" s="427"/>
      <c r="CB1561" s="427"/>
      <c r="CC1561" s="427"/>
      <c r="CD1561" s="427"/>
      <c r="CE1561" s="427"/>
      <c r="CF1561" s="427"/>
      <c r="CG1561" s="427"/>
      <c r="CH1561" s="427"/>
      <c r="CI1561" s="427"/>
      <c r="CJ1561" s="427"/>
      <c r="CK1561" s="427"/>
      <c r="CL1561" s="427"/>
      <c r="CM1561" s="427"/>
    </row>
    <row r="1562">
      <c r="AD1562" s="427"/>
      <c r="AE1562" s="427"/>
      <c r="AF1562" s="427"/>
      <c r="AG1562" s="427"/>
      <c r="AH1562" s="427"/>
      <c r="AI1562" s="427"/>
      <c r="AJ1562" s="427"/>
      <c r="AK1562" s="427"/>
      <c r="AL1562" s="427"/>
      <c r="AM1562" s="427"/>
      <c r="AN1562" s="427"/>
      <c r="AO1562" s="427"/>
      <c r="AP1562" s="427"/>
      <c r="AQ1562" s="427"/>
      <c r="AR1562" s="427"/>
      <c r="AS1562" s="427"/>
      <c r="AT1562" s="427"/>
      <c r="AU1562" s="427"/>
      <c r="AV1562" s="427"/>
      <c r="AW1562" s="427"/>
      <c r="AX1562" s="427"/>
      <c r="AY1562" s="427"/>
      <c r="AZ1562" s="427"/>
      <c r="BA1562" s="427"/>
      <c r="BB1562" s="427"/>
      <c r="BC1562" s="427"/>
      <c r="BD1562" s="427"/>
      <c r="BE1562" s="427"/>
      <c r="BF1562" s="427"/>
      <c r="BG1562" s="427"/>
      <c r="BH1562" s="427"/>
      <c r="BI1562" s="427"/>
      <c r="BJ1562" s="427"/>
      <c r="BK1562" s="427"/>
      <c r="BL1562" s="427"/>
      <c r="BM1562" s="427"/>
      <c r="BN1562" s="427"/>
      <c r="BO1562" s="427"/>
      <c r="BP1562" s="427"/>
      <c r="BQ1562" s="427"/>
      <c r="BR1562" s="427"/>
      <c r="BS1562" s="427"/>
      <c r="BT1562" s="427"/>
      <c r="BU1562" s="427"/>
      <c r="BV1562" s="427"/>
      <c r="BW1562" s="427"/>
      <c r="BX1562" s="427"/>
      <c r="BY1562" s="427"/>
      <c r="BZ1562" s="427"/>
      <c r="CA1562" s="427"/>
      <c r="CB1562" s="427"/>
      <c r="CC1562" s="427"/>
      <c r="CD1562" s="427"/>
      <c r="CE1562" s="427"/>
      <c r="CF1562" s="427"/>
      <c r="CG1562" s="427"/>
      <c r="CH1562" s="427"/>
      <c r="CI1562" s="427"/>
      <c r="CJ1562" s="427"/>
      <c r="CK1562" s="427"/>
      <c r="CL1562" s="427"/>
      <c r="CM1562" s="427"/>
    </row>
    <row r="1563">
      <c r="AD1563" s="427"/>
      <c r="AE1563" s="427"/>
      <c r="AF1563" s="427"/>
      <c r="AG1563" s="427"/>
      <c r="AH1563" s="427"/>
      <c r="AI1563" s="427"/>
      <c r="AJ1563" s="427"/>
      <c r="AK1563" s="427"/>
      <c r="AL1563" s="427"/>
      <c r="AM1563" s="427"/>
      <c r="AN1563" s="427"/>
      <c r="AO1563" s="427"/>
      <c r="AP1563" s="427"/>
      <c r="AQ1563" s="427"/>
      <c r="AR1563" s="427"/>
      <c r="AS1563" s="427"/>
      <c r="AT1563" s="427"/>
      <c r="AU1563" s="427"/>
      <c r="AV1563" s="427"/>
      <c r="AW1563" s="427"/>
      <c r="AX1563" s="427"/>
      <c r="AY1563" s="427"/>
      <c r="AZ1563" s="427"/>
      <c r="BA1563" s="427"/>
      <c r="BB1563" s="427"/>
      <c r="BC1563" s="427"/>
      <c r="BD1563" s="427"/>
      <c r="BE1563" s="427"/>
      <c r="BF1563" s="427"/>
      <c r="BG1563" s="427"/>
      <c r="BH1563" s="427"/>
      <c r="BI1563" s="427"/>
      <c r="BJ1563" s="427"/>
      <c r="BK1563" s="427"/>
      <c r="BL1563" s="427"/>
      <c r="BM1563" s="427"/>
      <c r="BN1563" s="427"/>
      <c r="BO1563" s="427"/>
      <c r="BP1563" s="427"/>
      <c r="BQ1563" s="427"/>
      <c r="BR1563" s="427"/>
      <c r="BS1563" s="427"/>
      <c r="BT1563" s="427"/>
      <c r="BU1563" s="427"/>
      <c r="BV1563" s="427"/>
      <c r="BW1563" s="427"/>
      <c r="BX1563" s="427"/>
      <c r="BY1563" s="427"/>
      <c r="BZ1563" s="427"/>
      <c r="CA1563" s="427"/>
      <c r="CB1563" s="427"/>
      <c r="CC1563" s="427"/>
      <c r="CD1563" s="427"/>
      <c r="CE1563" s="427"/>
      <c r="CF1563" s="427"/>
      <c r="CG1563" s="427"/>
      <c r="CH1563" s="427"/>
      <c r="CI1563" s="427"/>
      <c r="CJ1563" s="427"/>
      <c r="CK1563" s="427"/>
      <c r="CL1563" s="427"/>
      <c r="CM1563" s="427"/>
    </row>
    <row r="1564">
      <c r="AD1564" s="427"/>
      <c r="AE1564" s="427"/>
      <c r="AF1564" s="427"/>
      <c r="AG1564" s="427"/>
      <c r="AH1564" s="427"/>
      <c r="AI1564" s="427"/>
      <c r="AJ1564" s="427"/>
      <c r="AK1564" s="427"/>
      <c r="AL1564" s="427"/>
      <c r="AM1564" s="427"/>
      <c r="AN1564" s="427"/>
      <c r="AO1564" s="427"/>
      <c r="AP1564" s="427"/>
      <c r="AQ1564" s="427"/>
      <c r="AR1564" s="427"/>
      <c r="AS1564" s="427"/>
      <c r="AT1564" s="427"/>
      <c r="AU1564" s="427"/>
      <c r="AV1564" s="427"/>
      <c r="AW1564" s="427"/>
      <c r="AX1564" s="427"/>
      <c r="AY1564" s="427"/>
      <c r="AZ1564" s="427"/>
      <c r="BA1564" s="427"/>
      <c r="BB1564" s="427"/>
      <c r="BC1564" s="427"/>
      <c r="BD1564" s="427"/>
      <c r="BE1564" s="427"/>
      <c r="BF1564" s="427"/>
      <c r="BG1564" s="427"/>
      <c r="BH1564" s="427"/>
      <c r="BI1564" s="427"/>
      <c r="BJ1564" s="427"/>
      <c r="BK1564" s="427"/>
      <c r="BL1564" s="427"/>
      <c r="BM1564" s="427"/>
      <c r="BN1564" s="427"/>
      <c r="BO1564" s="427"/>
      <c r="BP1564" s="427"/>
      <c r="BQ1564" s="427"/>
      <c r="BR1564" s="427"/>
      <c r="BS1564" s="427"/>
      <c r="BT1564" s="427"/>
      <c r="BU1564" s="427"/>
      <c r="BV1564" s="427"/>
      <c r="BW1564" s="427"/>
      <c r="BX1564" s="427"/>
      <c r="BY1564" s="427"/>
      <c r="BZ1564" s="427"/>
      <c r="CA1564" s="427"/>
      <c r="CB1564" s="427"/>
      <c r="CC1564" s="427"/>
      <c r="CD1564" s="427"/>
      <c r="CE1564" s="427"/>
      <c r="CF1564" s="427"/>
      <c r="CG1564" s="427"/>
      <c r="CH1564" s="427"/>
      <c r="CI1564" s="427"/>
      <c r="CJ1564" s="427"/>
      <c r="CK1564" s="427"/>
      <c r="CL1564" s="427"/>
      <c r="CM1564" s="427"/>
    </row>
    <row r="1565">
      <c r="AD1565" s="427"/>
      <c r="AE1565" s="427"/>
      <c r="AF1565" s="427"/>
      <c r="AG1565" s="427"/>
      <c r="AH1565" s="427"/>
      <c r="AI1565" s="427"/>
      <c r="AJ1565" s="427"/>
      <c r="AK1565" s="427"/>
      <c r="AL1565" s="427"/>
      <c r="AM1565" s="427"/>
      <c r="AN1565" s="427"/>
      <c r="AO1565" s="427"/>
      <c r="AP1565" s="427"/>
      <c r="AQ1565" s="427"/>
      <c r="AR1565" s="427"/>
      <c r="AS1565" s="427"/>
      <c r="AT1565" s="427"/>
      <c r="AU1565" s="427"/>
      <c r="AV1565" s="427"/>
      <c r="AW1565" s="427"/>
      <c r="AX1565" s="427"/>
      <c r="AY1565" s="427"/>
      <c r="AZ1565" s="427"/>
      <c r="BA1565" s="427"/>
      <c r="BB1565" s="427"/>
      <c r="BC1565" s="427"/>
      <c r="BD1565" s="427"/>
      <c r="BE1565" s="427"/>
      <c r="BF1565" s="427"/>
      <c r="BG1565" s="427"/>
      <c r="BH1565" s="427"/>
      <c r="BI1565" s="427"/>
      <c r="BJ1565" s="427"/>
      <c r="BK1565" s="427"/>
      <c r="BL1565" s="427"/>
      <c r="BM1565" s="427"/>
      <c r="BN1565" s="427"/>
      <c r="BO1565" s="427"/>
      <c r="BP1565" s="427"/>
      <c r="BQ1565" s="427"/>
      <c r="BR1565" s="427"/>
      <c r="BS1565" s="427"/>
      <c r="BT1565" s="427"/>
      <c r="BU1565" s="427"/>
      <c r="BV1565" s="427"/>
      <c r="BW1565" s="427"/>
      <c r="BX1565" s="427"/>
      <c r="BY1565" s="427"/>
      <c r="BZ1565" s="427"/>
      <c r="CA1565" s="427"/>
      <c r="CB1565" s="427"/>
      <c r="CC1565" s="427"/>
      <c r="CD1565" s="427"/>
      <c r="CE1565" s="427"/>
      <c r="CF1565" s="427"/>
      <c r="CG1565" s="427"/>
      <c r="CH1565" s="427"/>
      <c r="CI1565" s="427"/>
      <c r="CJ1565" s="427"/>
      <c r="CK1565" s="427"/>
      <c r="CL1565" s="427"/>
      <c r="CM1565" s="427"/>
    </row>
    <row r="1566">
      <c r="AD1566" s="427"/>
      <c r="AE1566" s="427"/>
      <c r="AF1566" s="427"/>
      <c r="AG1566" s="427"/>
      <c r="AH1566" s="427"/>
      <c r="AI1566" s="427"/>
      <c r="AJ1566" s="427"/>
      <c r="AK1566" s="427"/>
      <c r="AL1566" s="427"/>
      <c r="AM1566" s="427"/>
      <c r="AN1566" s="427"/>
      <c r="AO1566" s="427"/>
      <c r="AP1566" s="427"/>
      <c r="AQ1566" s="427"/>
      <c r="AR1566" s="427"/>
      <c r="AS1566" s="427"/>
      <c r="AT1566" s="427"/>
      <c r="AU1566" s="427"/>
      <c r="AV1566" s="427"/>
      <c r="AW1566" s="427"/>
      <c r="AX1566" s="427"/>
      <c r="AY1566" s="427"/>
      <c r="AZ1566" s="427"/>
      <c r="BA1566" s="427"/>
      <c r="BB1566" s="427"/>
      <c r="BC1566" s="427"/>
      <c r="BD1566" s="427"/>
      <c r="BE1566" s="427"/>
      <c r="BF1566" s="427"/>
      <c r="BG1566" s="427"/>
      <c r="BH1566" s="427"/>
      <c r="BI1566" s="427"/>
      <c r="BJ1566" s="427"/>
      <c r="BK1566" s="427"/>
      <c r="BL1566" s="427"/>
      <c r="BM1566" s="427"/>
      <c r="BN1566" s="427"/>
      <c r="BO1566" s="427"/>
      <c r="BP1566" s="427"/>
      <c r="BQ1566" s="427"/>
      <c r="BR1566" s="427"/>
      <c r="BS1566" s="427"/>
      <c r="BT1566" s="427"/>
      <c r="BU1566" s="427"/>
      <c r="BV1566" s="427"/>
      <c r="BW1566" s="427"/>
      <c r="BX1566" s="427"/>
      <c r="BY1566" s="427"/>
      <c r="BZ1566" s="427"/>
      <c r="CA1566" s="427"/>
      <c r="CB1566" s="427"/>
      <c r="CC1566" s="427"/>
      <c r="CD1566" s="427"/>
      <c r="CE1566" s="427"/>
      <c r="CF1566" s="427"/>
      <c r="CG1566" s="427"/>
      <c r="CH1566" s="427"/>
      <c r="CI1566" s="427"/>
      <c r="CJ1566" s="427"/>
      <c r="CK1566" s="427"/>
      <c r="CL1566" s="427"/>
      <c r="CM1566" s="427"/>
    </row>
    <row r="1567">
      <c r="AD1567" s="427"/>
      <c r="AE1567" s="427"/>
      <c r="AF1567" s="427"/>
      <c r="AG1567" s="427"/>
      <c r="AH1567" s="427"/>
      <c r="AI1567" s="427"/>
      <c r="AJ1567" s="427"/>
      <c r="AK1567" s="427"/>
      <c r="AL1567" s="427"/>
      <c r="AM1567" s="427"/>
      <c r="AN1567" s="427"/>
      <c r="AO1567" s="427"/>
      <c r="AP1567" s="427"/>
      <c r="AQ1567" s="427"/>
      <c r="AR1567" s="427"/>
      <c r="AS1567" s="427"/>
      <c r="AT1567" s="427"/>
      <c r="AU1567" s="427"/>
      <c r="AV1567" s="427"/>
      <c r="AW1567" s="427"/>
      <c r="AX1567" s="427"/>
      <c r="AY1567" s="427"/>
      <c r="AZ1567" s="427"/>
      <c r="BA1567" s="427"/>
      <c r="BB1567" s="427"/>
      <c r="BC1567" s="427"/>
      <c r="BD1567" s="427"/>
      <c r="BE1567" s="427"/>
      <c r="BF1567" s="427"/>
      <c r="BG1567" s="427"/>
      <c r="BH1567" s="427"/>
      <c r="BI1567" s="427"/>
      <c r="BJ1567" s="427"/>
      <c r="BK1567" s="427"/>
      <c r="BL1567" s="427"/>
      <c r="BM1567" s="427"/>
      <c r="BN1567" s="427"/>
      <c r="BO1567" s="427"/>
      <c r="BP1567" s="427"/>
      <c r="BQ1567" s="427"/>
      <c r="BR1567" s="427"/>
      <c r="BS1567" s="427"/>
      <c r="BT1567" s="427"/>
      <c r="BU1567" s="427"/>
      <c r="BV1567" s="427"/>
      <c r="BW1567" s="427"/>
      <c r="BX1567" s="427"/>
      <c r="BY1567" s="427"/>
      <c r="BZ1567" s="427"/>
      <c r="CA1567" s="427"/>
      <c r="CB1567" s="427"/>
      <c r="CC1567" s="427"/>
      <c r="CD1567" s="427"/>
      <c r="CE1567" s="427"/>
      <c r="CF1567" s="427"/>
      <c r="CG1567" s="427"/>
      <c r="CH1567" s="427"/>
      <c r="CI1567" s="427"/>
      <c r="CJ1567" s="427"/>
      <c r="CK1567" s="427"/>
      <c r="CL1567" s="427"/>
      <c r="CM1567" s="427"/>
    </row>
    <row r="1568">
      <c r="AD1568" s="427"/>
      <c r="AE1568" s="427"/>
      <c r="AF1568" s="427"/>
      <c r="AG1568" s="427"/>
      <c r="AH1568" s="427"/>
      <c r="AI1568" s="427"/>
      <c r="AJ1568" s="427"/>
      <c r="AK1568" s="427"/>
      <c r="AL1568" s="427"/>
      <c r="AM1568" s="427"/>
      <c r="AN1568" s="427"/>
      <c r="AO1568" s="427"/>
      <c r="AP1568" s="427"/>
      <c r="AQ1568" s="427"/>
      <c r="AR1568" s="427"/>
      <c r="AS1568" s="427"/>
      <c r="AT1568" s="427"/>
      <c r="AU1568" s="427"/>
      <c r="AV1568" s="427"/>
      <c r="AW1568" s="427"/>
      <c r="AX1568" s="427"/>
      <c r="AY1568" s="427"/>
      <c r="AZ1568" s="427"/>
      <c r="BA1568" s="427"/>
      <c r="BB1568" s="427"/>
      <c r="BC1568" s="427"/>
      <c r="BD1568" s="427"/>
      <c r="BE1568" s="427"/>
      <c r="BF1568" s="427"/>
      <c r="BG1568" s="427"/>
      <c r="BH1568" s="427"/>
      <c r="BI1568" s="427"/>
      <c r="BJ1568" s="427"/>
      <c r="BK1568" s="427"/>
      <c r="BL1568" s="427"/>
      <c r="BM1568" s="427"/>
      <c r="BN1568" s="427"/>
      <c r="BO1568" s="427"/>
      <c r="BP1568" s="427"/>
      <c r="BQ1568" s="427"/>
      <c r="BR1568" s="427"/>
      <c r="BS1568" s="427"/>
      <c r="BT1568" s="427"/>
      <c r="BU1568" s="427"/>
      <c r="BV1568" s="427"/>
      <c r="BW1568" s="427"/>
      <c r="BX1568" s="427"/>
      <c r="BY1568" s="427"/>
      <c r="BZ1568" s="427"/>
      <c r="CA1568" s="427"/>
      <c r="CB1568" s="427"/>
      <c r="CC1568" s="427"/>
      <c r="CD1568" s="427"/>
      <c r="CE1568" s="427"/>
      <c r="CF1568" s="427"/>
      <c r="CG1568" s="427"/>
      <c r="CH1568" s="427"/>
      <c r="CI1568" s="427"/>
      <c r="CJ1568" s="427"/>
      <c r="CK1568" s="427"/>
      <c r="CL1568" s="427"/>
      <c r="CM1568" s="427"/>
    </row>
    <row r="1569">
      <c r="AD1569" s="427"/>
      <c r="AE1569" s="427"/>
      <c r="AF1569" s="427"/>
      <c r="AG1569" s="427"/>
      <c r="AH1569" s="427"/>
      <c r="AI1569" s="427"/>
      <c r="AJ1569" s="427"/>
      <c r="AK1569" s="427"/>
      <c r="AL1569" s="427"/>
      <c r="AM1569" s="427"/>
      <c r="AN1569" s="427"/>
      <c r="AO1569" s="427"/>
      <c r="AP1569" s="427"/>
      <c r="AQ1569" s="427"/>
      <c r="AR1569" s="427"/>
      <c r="AS1569" s="427"/>
      <c r="AT1569" s="427"/>
      <c r="AU1569" s="427"/>
      <c r="AV1569" s="427"/>
      <c r="AW1569" s="427"/>
      <c r="AX1569" s="427"/>
      <c r="AY1569" s="427"/>
      <c r="AZ1569" s="427"/>
      <c r="BA1569" s="427"/>
      <c r="BB1569" s="427"/>
      <c r="BC1569" s="427"/>
      <c r="BD1569" s="427"/>
      <c r="BE1569" s="427"/>
      <c r="BF1569" s="427"/>
      <c r="BG1569" s="427"/>
      <c r="BH1569" s="427"/>
      <c r="BI1569" s="427"/>
      <c r="BJ1569" s="427"/>
      <c r="BK1569" s="427"/>
      <c r="BL1569" s="427"/>
      <c r="BM1569" s="427"/>
      <c r="BN1569" s="427"/>
      <c r="BO1569" s="427"/>
      <c r="BP1569" s="427"/>
      <c r="BQ1569" s="427"/>
      <c r="BR1569" s="427"/>
      <c r="BS1569" s="427"/>
      <c r="BT1569" s="427"/>
      <c r="BU1569" s="427"/>
      <c r="BV1569" s="427"/>
      <c r="BW1569" s="427"/>
      <c r="BX1569" s="427"/>
      <c r="BY1569" s="427"/>
      <c r="BZ1569" s="427"/>
      <c r="CA1569" s="427"/>
      <c r="CB1569" s="427"/>
      <c r="CC1569" s="427"/>
      <c r="CD1569" s="427"/>
      <c r="CE1569" s="427"/>
      <c r="CF1569" s="427"/>
      <c r="CG1569" s="427"/>
      <c r="CH1569" s="427"/>
      <c r="CI1569" s="427"/>
      <c r="CJ1569" s="427"/>
      <c r="CK1569" s="427"/>
      <c r="CL1569" s="427"/>
      <c r="CM1569" s="427"/>
    </row>
    <row r="1570">
      <c r="AD1570" s="427"/>
      <c r="AE1570" s="427"/>
      <c r="AF1570" s="427"/>
      <c r="AG1570" s="427"/>
      <c r="AH1570" s="427"/>
      <c r="AI1570" s="427"/>
      <c r="AJ1570" s="427"/>
      <c r="AK1570" s="427"/>
      <c r="AL1570" s="427"/>
      <c r="AM1570" s="427"/>
      <c r="AN1570" s="427"/>
      <c r="AO1570" s="427"/>
      <c r="AP1570" s="427"/>
      <c r="AQ1570" s="427"/>
      <c r="AR1570" s="427"/>
      <c r="AS1570" s="427"/>
      <c r="AT1570" s="427"/>
      <c r="AU1570" s="427"/>
      <c r="AV1570" s="427"/>
      <c r="AW1570" s="427"/>
      <c r="AX1570" s="427"/>
      <c r="AY1570" s="427"/>
      <c r="AZ1570" s="427"/>
      <c r="BA1570" s="427"/>
      <c r="BB1570" s="427"/>
      <c r="BC1570" s="427"/>
      <c r="BD1570" s="427"/>
      <c r="BE1570" s="427"/>
      <c r="BF1570" s="427"/>
      <c r="BG1570" s="427"/>
      <c r="BH1570" s="427"/>
      <c r="BI1570" s="427"/>
      <c r="BJ1570" s="427"/>
      <c r="BK1570" s="427"/>
      <c r="BL1570" s="427"/>
      <c r="BM1570" s="427"/>
      <c r="BN1570" s="427"/>
      <c r="BO1570" s="427"/>
      <c r="BP1570" s="427"/>
      <c r="BQ1570" s="427"/>
      <c r="BR1570" s="427"/>
      <c r="BS1570" s="427"/>
      <c r="BT1570" s="427"/>
      <c r="BU1570" s="427"/>
      <c r="BV1570" s="427"/>
      <c r="BW1570" s="427"/>
      <c r="BX1570" s="427"/>
      <c r="BY1570" s="427"/>
      <c r="BZ1570" s="427"/>
      <c r="CA1570" s="427"/>
      <c r="CB1570" s="427"/>
      <c r="CC1570" s="427"/>
      <c r="CD1570" s="427"/>
      <c r="CE1570" s="427"/>
      <c r="CF1570" s="427"/>
      <c r="CG1570" s="427"/>
      <c r="CH1570" s="427"/>
      <c r="CI1570" s="427"/>
      <c r="CJ1570" s="427"/>
      <c r="CK1570" s="427"/>
      <c r="CL1570" s="427"/>
      <c r="CM1570" s="427"/>
    </row>
    <row r="1571">
      <c r="AD1571" s="427"/>
      <c r="AE1571" s="427"/>
      <c r="AF1571" s="427"/>
      <c r="AG1571" s="427"/>
      <c r="AH1571" s="427"/>
      <c r="AI1571" s="427"/>
      <c r="AJ1571" s="427"/>
      <c r="AK1571" s="427"/>
      <c r="AL1571" s="427"/>
      <c r="AM1571" s="427"/>
      <c r="AN1571" s="427"/>
      <c r="AO1571" s="427"/>
      <c r="AP1571" s="427"/>
      <c r="AQ1571" s="427"/>
      <c r="AR1571" s="427"/>
      <c r="AS1571" s="427"/>
      <c r="AT1571" s="427"/>
      <c r="AU1571" s="427"/>
      <c r="AV1571" s="427"/>
      <c r="AW1571" s="427"/>
      <c r="AX1571" s="427"/>
      <c r="AY1571" s="427"/>
      <c r="AZ1571" s="427"/>
      <c r="BA1571" s="427"/>
      <c r="BB1571" s="427"/>
      <c r="BC1571" s="427"/>
      <c r="BD1571" s="427"/>
      <c r="BE1571" s="427"/>
      <c r="BF1571" s="427"/>
      <c r="BG1571" s="427"/>
      <c r="BH1571" s="427"/>
      <c r="BI1571" s="427"/>
      <c r="BJ1571" s="427"/>
      <c r="BK1571" s="427"/>
      <c r="BL1571" s="427"/>
      <c r="BM1571" s="427"/>
      <c r="BN1571" s="427"/>
      <c r="BO1571" s="427"/>
      <c r="BP1571" s="427"/>
      <c r="BQ1571" s="427"/>
      <c r="BR1571" s="427"/>
      <c r="BS1571" s="427"/>
      <c r="BT1571" s="427"/>
      <c r="BU1571" s="427"/>
      <c r="BV1571" s="427"/>
      <c r="BW1571" s="427"/>
      <c r="BX1571" s="427"/>
      <c r="BY1571" s="427"/>
      <c r="BZ1571" s="427"/>
      <c r="CA1571" s="427"/>
      <c r="CB1571" s="427"/>
      <c r="CC1571" s="427"/>
      <c r="CD1571" s="427"/>
      <c r="CE1571" s="427"/>
      <c r="CF1571" s="427"/>
      <c r="CG1571" s="427"/>
      <c r="CH1571" s="427"/>
      <c r="CI1571" s="427"/>
      <c r="CJ1571" s="427"/>
      <c r="CK1571" s="427"/>
      <c r="CL1571" s="427"/>
      <c r="CM1571" s="427"/>
    </row>
    <row r="1572">
      <c r="AD1572" s="427"/>
      <c r="AE1572" s="427"/>
      <c r="AF1572" s="427"/>
      <c r="AG1572" s="427"/>
      <c r="AH1572" s="427"/>
      <c r="AI1572" s="427"/>
      <c r="AJ1572" s="427"/>
      <c r="AK1572" s="427"/>
      <c r="AL1572" s="427"/>
      <c r="AM1572" s="427"/>
      <c r="AN1572" s="427"/>
      <c r="AO1572" s="427"/>
      <c r="AP1572" s="427"/>
      <c r="AQ1572" s="427"/>
      <c r="AR1572" s="427"/>
      <c r="AS1572" s="427"/>
      <c r="AT1572" s="427"/>
      <c r="AU1572" s="427"/>
      <c r="AV1572" s="427"/>
      <c r="AW1572" s="427"/>
      <c r="AX1572" s="427"/>
      <c r="AY1572" s="427"/>
      <c r="AZ1572" s="427"/>
      <c r="BA1572" s="427"/>
      <c r="BB1572" s="427"/>
      <c r="BC1572" s="427"/>
      <c r="BD1572" s="427"/>
      <c r="BE1572" s="427"/>
      <c r="BF1572" s="427"/>
      <c r="BG1572" s="427"/>
      <c r="BH1572" s="427"/>
      <c r="BI1572" s="427"/>
      <c r="BJ1572" s="427"/>
      <c r="BK1572" s="427"/>
      <c r="BL1572" s="427"/>
      <c r="BM1572" s="427"/>
      <c r="BN1572" s="427"/>
      <c r="BO1572" s="427"/>
      <c r="BP1572" s="427"/>
      <c r="BQ1572" s="427"/>
      <c r="BR1572" s="427"/>
      <c r="BS1572" s="427"/>
      <c r="BT1572" s="427"/>
      <c r="BU1572" s="427"/>
      <c r="BV1572" s="427"/>
      <c r="BW1572" s="427"/>
      <c r="BX1572" s="427"/>
      <c r="BY1572" s="427"/>
      <c r="BZ1572" s="427"/>
      <c r="CA1572" s="427"/>
      <c r="CB1572" s="427"/>
      <c r="CC1572" s="427"/>
      <c r="CD1572" s="427"/>
      <c r="CE1572" s="427"/>
      <c r="CF1572" s="427"/>
      <c r="CG1572" s="427"/>
      <c r="CH1572" s="427"/>
      <c r="CI1572" s="427"/>
      <c r="CJ1572" s="427"/>
      <c r="CK1572" s="427"/>
      <c r="CL1572" s="427"/>
      <c r="CM1572" s="427"/>
    </row>
    <row r="1573">
      <c r="AD1573" s="427"/>
      <c r="AE1573" s="427"/>
      <c r="AF1573" s="427"/>
      <c r="AG1573" s="427"/>
      <c r="AH1573" s="427"/>
      <c r="AI1573" s="427"/>
      <c r="AJ1573" s="427"/>
      <c r="AK1573" s="427"/>
      <c r="AL1573" s="427"/>
      <c r="AM1573" s="427"/>
      <c r="AN1573" s="427"/>
      <c r="AO1573" s="427"/>
      <c r="AP1573" s="427"/>
      <c r="AQ1573" s="427"/>
      <c r="AR1573" s="427"/>
      <c r="AS1573" s="427"/>
      <c r="AT1573" s="427"/>
      <c r="AU1573" s="427"/>
      <c r="AV1573" s="427"/>
      <c r="AW1573" s="427"/>
      <c r="AX1573" s="427"/>
      <c r="AY1573" s="427"/>
      <c r="AZ1573" s="427"/>
      <c r="BA1573" s="427"/>
      <c r="BB1573" s="427"/>
      <c r="BC1573" s="427"/>
      <c r="BD1573" s="427"/>
      <c r="BE1573" s="427"/>
      <c r="BF1573" s="427"/>
      <c r="BG1573" s="427"/>
      <c r="BH1573" s="427"/>
      <c r="BI1573" s="427"/>
      <c r="BJ1573" s="427"/>
      <c r="BK1573" s="427"/>
      <c r="BL1573" s="427"/>
      <c r="BM1573" s="427"/>
      <c r="BN1573" s="427"/>
      <c r="BO1573" s="427"/>
      <c r="BP1573" s="427"/>
      <c r="BQ1573" s="427"/>
      <c r="BR1573" s="427"/>
      <c r="BS1573" s="427"/>
      <c r="BT1573" s="427"/>
      <c r="BU1573" s="427"/>
      <c r="BV1573" s="427"/>
      <c r="BW1573" s="427"/>
      <c r="BX1573" s="427"/>
      <c r="BY1573" s="427"/>
      <c r="BZ1573" s="427"/>
      <c r="CA1573" s="427"/>
      <c r="CB1573" s="427"/>
      <c r="CC1573" s="427"/>
      <c r="CD1573" s="427"/>
      <c r="CE1573" s="427"/>
      <c r="CF1573" s="427"/>
      <c r="CG1573" s="427"/>
      <c r="CH1573" s="427"/>
      <c r="CI1573" s="427"/>
      <c r="CJ1573" s="427"/>
      <c r="CK1573" s="427"/>
      <c r="CL1573" s="427"/>
      <c r="CM1573" s="427"/>
    </row>
    <row r="1574">
      <c r="AD1574" s="427"/>
      <c r="AE1574" s="427"/>
      <c r="AF1574" s="427"/>
      <c r="AG1574" s="427"/>
      <c r="AH1574" s="427"/>
      <c r="AI1574" s="427"/>
      <c r="AJ1574" s="427"/>
      <c r="AK1574" s="427"/>
      <c r="AL1574" s="427"/>
      <c r="AM1574" s="427"/>
      <c r="AN1574" s="427"/>
      <c r="AO1574" s="427"/>
      <c r="AP1574" s="427"/>
      <c r="AQ1574" s="427"/>
      <c r="AR1574" s="427"/>
      <c r="AS1574" s="427"/>
      <c r="AT1574" s="427"/>
      <c r="AU1574" s="427"/>
      <c r="AV1574" s="427"/>
      <c r="AW1574" s="427"/>
      <c r="AX1574" s="427"/>
      <c r="AY1574" s="427"/>
      <c r="AZ1574" s="427"/>
      <c r="BA1574" s="427"/>
      <c r="BB1574" s="427"/>
      <c r="BC1574" s="427"/>
      <c r="BD1574" s="427"/>
      <c r="BE1574" s="427"/>
      <c r="BF1574" s="427"/>
      <c r="BG1574" s="427"/>
      <c r="BH1574" s="427"/>
      <c r="BI1574" s="427"/>
      <c r="BJ1574" s="427"/>
      <c r="BK1574" s="427"/>
      <c r="BL1574" s="427"/>
      <c r="BM1574" s="427"/>
      <c r="BN1574" s="427"/>
      <c r="BO1574" s="427"/>
      <c r="BP1574" s="427"/>
      <c r="BQ1574" s="427"/>
      <c r="BR1574" s="427"/>
      <c r="BS1574" s="427"/>
      <c r="BT1574" s="427"/>
      <c r="BU1574" s="427"/>
      <c r="BV1574" s="427"/>
      <c r="BW1574" s="427"/>
      <c r="BX1574" s="427"/>
      <c r="BY1574" s="427"/>
      <c r="BZ1574" s="427"/>
      <c r="CA1574" s="427"/>
      <c r="CB1574" s="427"/>
      <c r="CC1574" s="427"/>
      <c r="CD1574" s="427"/>
      <c r="CE1574" s="427"/>
      <c r="CF1574" s="427"/>
      <c r="CG1574" s="427"/>
      <c r="CH1574" s="427"/>
      <c r="CI1574" s="427"/>
      <c r="CJ1574" s="427"/>
      <c r="CK1574" s="427"/>
      <c r="CL1574" s="427"/>
      <c r="CM1574" s="427"/>
    </row>
    <row r="1575">
      <c r="AD1575" s="427"/>
      <c r="AE1575" s="427"/>
      <c r="AF1575" s="427"/>
      <c r="AG1575" s="427"/>
      <c r="AH1575" s="427"/>
      <c r="AI1575" s="427"/>
      <c r="AJ1575" s="427"/>
      <c r="AK1575" s="427"/>
      <c r="AL1575" s="427"/>
      <c r="AM1575" s="427"/>
      <c r="AN1575" s="427"/>
      <c r="AO1575" s="427"/>
      <c r="AP1575" s="427"/>
      <c r="AQ1575" s="427"/>
      <c r="AR1575" s="427"/>
      <c r="AS1575" s="427"/>
      <c r="AT1575" s="427"/>
      <c r="AU1575" s="427"/>
      <c r="AV1575" s="427"/>
      <c r="AW1575" s="427"/>
      <c r="AX1575" s="427"/>
      <c r="AY1575" s="427"/>
      <c r="AZ1575" s="427"/>
      <c r="BA1575" s="427"/>
      <c r="BB1575" s="427"/>
      <c r="BC1575" s="427"/>
      <c r="BD1575" s="427"/>
      <c r="BE1575" s="427"/>
      <c r="BF1575" s="427"/>
      <c r="BG1575" s="427"/>
      <c r="BH1575" s="427"/>
      <c r="BI1575" s="427"/>
      <c r="BJ1575" s="427"/>
      <c r="BK1575" s="427"/>
      <c r="BL1575" s="427"/>
      <c r="BM1575" s="427"/>
      <c r="BN1575" s="427"/>
      <c r="BO1575" s="427"/>
      <c r="BP1575" s="427"/>
      <c r="BQ1575" s="427"/>
      <c r="BR1575" s="427"/>
      <c r="BS1575" s="427"/>
      <c r="BT1575" s="427"/>
      <c r="BU1575" s="427"/>
      <c r="BV1575" s="427"/>
      <c r="BW1575" s="427"/>
      <c r="BX1575" s="427"/>
      <c r="BY1575" s="427"/>
      <c r="BZ1575" s="427"/>
      <c r="CA1575" s="427"/>
      <c r="CB1575" s="427"/>
      <c r="CC1575" s="427"/>
      <c r="CD1575" s="427"/>
      <c r="CE1575" s="427"/>
      <c r="CF1575" s="427"/>
      <c r="CG1575" s="427"/>
      <c r="CH1575" s="427"/>
      <c r="CI1575" s="427"/>
      <c r="CJ1575" s="427"/>
      <c r="CK1575" s="427"/>
      <c r="CL1575" s="427"/>
      <c r="CM1575" s="427"/>
    </row>
    <row r="1576">
      <c r="AD1576" s="427"/>
      <c r="AE1576" s="427"/>
      <c r="AF1576" s="427"/>
      <c r="AG1576" s="427"/>
      <c r="AH1576" s="427"/>
      <c r="AI1576" s="427"/>
      <c r="AJ1576" s="427"/>
      <c r="AK1576" s="427"/>
      <c r="AL1576" s="427"/>
      <c r="AM1576" s="427"/>
      <c r="AN1576" s="427"/>
      <c r="AO1576" s="427"/>
      <c r="AP1576" s="427"/>
      <c r="AQ1576" s="427"/>
      <c r="AR1576" s="427"/>
      <c r="AS1576" s="427"/>
      <c r="AT1576" s="427"/>
      <c r="AU1576" s="427"/>
      <c r="AV1576" s="427"/>
      <c r="AW1576" s="427"/>
      <c r="AX1576" s="427"/>
      <c r="AY1576" s="427"/>
      <c r="AZ1576" s="427"/>
      <c r="BA1576" s="427"/>
      <c r="BB1576" s="427"/>
      <c r="BC1576" s="427"/>
      <c r="BD1576" s="427"/>
      <c r="BE1576" s="427"/>
      <c r="BF1576" s="427"/>
      <c r="BG1576" s="427"/>
      <c r="BH1576" s="427"/>
      <c r="BI1576" s="427"/>
      <c r="BJ1576" s="427"/>
      <c r="BK1576" s="427"/>
      <c r="BL1576" s="427"/>
      <c r="BM1576" s="427"/>
      <c r="BN1576" s="427"/>
      <c r="BO1576" s="427"/>
      <c r="BP1576" s="427"/>
      <c r="BQ1576" s="427"/>
      <c r="BR1576" s="427"/>
      <c r="BS1576" s="427"/>
      <c r="BT1576" s="427"/>
      <c r="BU1576" s="427"/>
      <c r="BV1576" s="427"/>
      <c r="BW1576" s="427"/>
      <c r="BX1576" s="427"/>
      <c r="BY1576" s="427"/>
      <c r="BZ1576" s="427"/>
      <c r="CA1576" s="427"/>
      <c r="CB1576" s="427"/>
      <c r="CC1576" s="427"/>
      <c r="CD1576" s="427"/>
      <c r="CE1576" s="427"/>
      <c r="CF1576" s="427"/>
      <c r="CG1576" s="427"/>
      <c r="CH1576" s="427"/>
      <c r="CI1576" s="427"/>
      <c r="CJ1576" s="427"/>
      <c r="CK1576" s="427"/>
      <c r="CL1576" s="427"/>
      <c r="CM1576" s="427"/>
    </row>
    <row r="1577">
      <c r="AD1577" s="427"/>
      <c r="AE1577" s="427"/>
      <c r="AF1577" s="427"/>
      <c r="AG1577" s="427"/>
      <c r="AH1577" s="427"/>
      <c r="AI1577" s="427"/>
      <c r="AJ1577" s="427"/>
      <c r="AK1577" s="427"/>
      <c r="AL1577" s="427"/>
      <c r="AM1577" s="427"/>
      <c r="AN1577" s="427"/>
      <c r="AO1577" s="427"/>
      <c r="AP1577" s="427"/>
      <c r="AQ1577" s="427"/>
      <c r="AR1577" s="427"/>
      <c r="AS1577" s="427"/>
      <c r="AT1577" s="427"/>
      <c r="AU1577" s="427"/>
      <c r="AV1577" s="427"/>
      <c r="AW1577" s="427"/>
      <c r="AX1577" s="427"/>
      <c r="AY1577" s="427"/>
      <c r="AZ1577" s="427"/>
      <c r="BA1577" s="427"/>
      <c r="BB1577" s="427"/>
      <c r="BC1577" s="427"/>
      <c r="BD1577" s="427"/>
      <c r="BE1577" s="427"/>
      <c r="BF1577" s="427"/>
      <c r="BG1577" s="427"/>
      <c r="BH1577" s="427"/>
      <c r="BI1577" s="427"/>
      <c r="BJ1577" s="427"/>
      <c r="BK1577" s="427"/>
      <c r="BL1577" s="427"/>
      <c r="BM1577" s="427"/>
      <c r="BN1577" s="427"/>
      <c r="BO1577" s="427"/>
      <c r="BP1577" s="427"/>
      <c r="BQ1577" s="427"/>
      <c r="BR1577" s="427"/>
      <c r="BS1577" s="427"/>
      <c r="BT1577" s="427"/>
      <c r="BU1577" s="427"/>
      <c r="BV1577" s="427"/>
      <c r="BW1577" s="427"/>
      <c r="BX1577" s="427"/>
      <c r="BY1577" s="427"/>
      <c r="BZ1577" s="427"/>
      <c r="CA1577" s="427"/>
      <c r="CB1577" s="427"/>
      <c r="CC1577" s="427"/>
      <c r="CD1577" s="427"/>
      <c r="CE1577" s="427"/>
      <c r="CF1577" s="427"/>
      <c r="CG1577" s="427"/>
      <c r="CH1577" s="427"/>
      <c r="CI1577" s="427"/>
      <c r="CJ1577" s="427"/>
      <c r="CK1577" s="427"/>
      <c r="CL1577" s="427"/>
      <c r="CM1577" s="427"/>
    </row>
    <row r="1578">
      <c r="AD1578" s="427"/>
      <c r="AE1578" s="427"/>
      <c r="AF1578" s="427"/>
      <c r="AG1578" s="427"/>
      <c r="AH1578" s="427"/>
      <c r="AI1578" s="427"/>
      <c r="AJ1578" s="427"/>
      <c r="AK1578" s="427"/>
      <c r="AL1578" s="427"/>
      <c r="AM1578" s="427"/>
      <c r="AN1578" s="427"/>
      <c r="AO1578" s="427"/>
      <c r="AP1578" s="427"/>
      <c r="AQ1578" s="427"/>
      <c r="AR1578" s="427"/>
      <c r="AS1578" s="427"/>
      <c r="AT1578" s="427"/>
      <c r="AU1578" s="427"/>
      <c r="AV1578" s="427"/>
      <c r="AW1578" s="427"/>
      <c r="AX1578" s="427"/>
      <c r="AY1578" s="427"/>
      <c r="AZ1578" s="427"/>
      <c r="BA1578" s="427"/>
      <c r="BB1578" s="427"/>
      <c r="BC1578" s="427"/>
      <c r="BD1578" s="427"/>
      <c r="BE1578" s="427"/>
      <c r="BF1578" s="427"/>
      <c r="BG1578" s="427"/>
      <c r="BH1578" s="427"/>
      <c r="BI1578" s="427"/>
      <c r="BJ1578" s="427"/>
      <c r="BK1578" s="427"/>
      <c r="BL1578" s="427"/>
      <c r="BM1578" s="427"/>
      <c r="BN1578" s="427"/>
      <c r="BO1578" s="427"/>
      <c r="BP1578" s="427"/>
      <c r="BQ1578" s="427"/>
      <c r="BR1578" s="427"/>
      <c r="BS1578" s="427"/>
      <c r="BT1578" s="427"/>
      <c r="BU1578" s="427"/>
      <c r="BV1578" s="427"/>
      <c r="BW1578" s="427"/>
      <c r="BX1578" s="427"/>
      <c r="BY1578" s="427"/>
      <c r="BZ1578" s="427"/>
      <c r="CA1578" s="427"/>
      <c r="CB1578" s="427"/>
      <c r="CC1578" s="427"/>
      <c r="CD1578" s="427"/>
      <c r="CE1578" s="427"/>
      <c r="CF1578" s="427"/>
      <c r="CG1578" s="427"/>
      <c r="CH1578" s="427"/>
      <c r="CI1578" s="427"/>
      <c r="CJ1578" s="427"/>
      <c r="CK1578" s="427"/>
      <c r="CL1578" s="427"/>
      <c r="CM1578" s="427"/>
    </row>
    <row r="1579">
      <c r="AD1579" s="427"/>
      <c r="AE1579" s="427"/>
      <c r="AF1579" s="427"/>
      <c r="AG1579" s="427"/>
      <c r="AH1579" s="427"/>
      <c r="AI1579" s="427"/>
      <c r="AJ1579" s="427"/>
      <c r="AK1579" s="427"/>
      <c r="AL1579" s="427"/>
      <c r="AM1579" s="427"/>
      <c r="AN1579" s="427"/>
      <c r="AO1579" s="427"/>
      <c r="AP1579" s="427"/>
      <c r="AQ1579" s="427"/>
      <c r="AR1579" s="427"/>
      <c r="AS1579" s="427"/>
      <c r="AT1579" s="427"/>
      <c r="AU1579" s="427"/>
      <c r="AV1579" s="427"/>
      <c r="AW1579" s="427"/>
      <c r="AX1579" s="427"/>
      <c r="AY1579" s="427"/>
      <c r="AZ1579" s="427"/>
      <c r="BA1579" s="427"/>
      <c r="BB1579" s="427"/>
      <c r="BC1579" s="427"/>
      <c r="BD1579" s="427"/>
      <c r="BE1579" s="427"/>
      <c r="BF1579" s="427"/>
      <c r="BG1579" s="427"/>
      <c r="BH1579" s="427"/>
      <c r="BI1579" s="427"/>
      <c r="BJ1579" s="427"/>
      <c r="BK1579" s="427"/>
      <c r="BL1579" s="427"/>
      <c r="BM1579" s="427"/>
      <c r="BN1579" s="427"/>
      <c r="BO1579" s="427"/>
      <c r="BP1579" s="427"/>
      <c r="BQ1579" s="427"/>
      <c r="BR1579" s="427"/>
      <c r="BS1579" s="427"/>
      <c r="BT1579" s="427"/>
      <c r="BU1579" s="427"/>
      <c r="BV1579" s="427"/>
      <c r="BW1579" s="427"/>
      <c r="BX1579" s="427"/>
      <c r="BY1579" s="427"/>
      <c r="BZ1579" s="427"/>
      <c r="CA1579" s="427"/>
      <c r="CB1579" s="427"/>
      <c r="CC1579" s="427"/>
      <c r="CD1579" s="427"/>
      <c r="CE1579" s="427"/>
      <c r="CF1579" s="427"/>
      <c r="CG1579" s="427"/>
      <c r="CH1579" s="427"/>
      <c r="CI1579" s="427"/>
      <c r="CJ1579" s="427"/>
      <c r="CK1579" s="427"/>
      <c r="CL1579" s="427"/>
      <c r="CM1579" s="427"/>
    </row>
    <row r="1580">
      <c r="AD1580" s="427"/>
      <c r="AE1580" s="427"/>
      <c r="AF1580" s="427"/>
      <c r="AG1580" s="427"/>
      <c r="AH1580" s="427"/>
      <c r="AI1580" s="427"/>
      <c r="AJ1580" s="427"/>
      <c r="AK1580" s="427"/>
      <c r="AL1580" s="427"/>
      <c r="AM1580" s="427"/>
      <c r="AN1580" s="427"/>
      <c r="AO1580" s="427"/>
      <c r="AP1580" s="427"/>
      <c r="AQ1580" s="427"/>
      <c r="AR1580" s="427"/>
      <c r="AS1580" s="427"/>
      <c r="AT1580" s="427"/>
      <c r="AU1580" s="427"/>
      <c r="AV1580" s="427"/>
      <c r="AW1580" s="427"/>
      <c r="AX1580" s="427"/>
      <c r="AY1580" s="427"/>
      <c r="AZ1580" s="427"/>
      <c r="BA1580" s="427"/>
      <c r="BB1580" s="427"/>
      <c r="BC1580" s="427"/>
      <c r="BD1580" s="427"/>
      <c r="BE1580" s="427"/>
      <c r="BF1580" s="427"/>
      <c r="BG1580" s="427"/>
      <c r="BH1580" s="427"/>
      <c r="BI1580" s="427"/>
      <c r="BJ1580" s="427"/>
      <c r="BK1580" s="427"/>
      <c r="BL1580" s="427"/>
      <c r="BM1580" s="427"/>
      <c r="BN1580" s="427"/>
      <c r="BO1580" s="427"/>
      <c r="BP1580" s="427"/>
      <c r="BQ1580" s="427"/>
      <c r="BR1580" s="427"/>
      <c r="BS1580" s="427"/>
      <c r="BT1580" s="427"/>
      <c r="BU1580" s="427"/>
      <c r="BV1580" s="427"/>
      <c r="BW1580" s="427"/>
      <c r="BX1580" s="427"/>
      <c r="BY1580" s="427"/>
      <c r="BZ1580" s="427"/>
      <c r="CA1580" s="427"/>
      <c r="CB1580" s="427"/>
      <c r="CC1580" s="427"/>
      <c r="CD1580" s="427"/>
      <c r="CE1580" s="427"/>
      <c r="CF1580" s="427"/>
      <c r="CG1580" s="427"/>
      <c r="CH1580" s="427"/>
      <c r="CI1580" s="427"/>
      <c r="CJ1580" s="427"/>
      <c r="CK1580" s="427"/>
      <c r="CL1580" s="427"/>
      <c r="CM1580" s="427"/>
    </row>
    <row r="1581">
      <c r="AD1581" s="427"/>
      <c r="AE1581" s="427"/>
      <c r="AF1581" s="427"/>
      <c r="AG1581" s="427"/>
      <c r="AH1581" s="427"/>
      <c r="AI1581" s="427"/>
      <c r="AJ1581" s="427"/>
      <c r="AK1581" s="427"/>
      <c r="AL1581" s="427"/>
      <c r="AM1581" s="427"/>
      <c r="AN1581" s="427"/>
      <c r="AO1581" s="427"/>
      <c r="AP1581" s="427"/>
      <c r="AQ1581" s="427"/>
      <c r="AR1581" s="427"/>
      <c r="AS1581" s="427"/>
      <c r="AT1581" s="427"/>
      <c r="AU1581" s="427"/>
      <c r="AV1581" s="427"/>
      <c r="AW1581" s="427"/>
      <c r="AX1581" s="427"/>
      <c r="AY1581" s="427"/>
      <c r="AZ1581" s="427"/>
      <c r="BA1581" s="427"/>
      <c r="BB1581" s="427"/>
      <c r="BC1581" s="427"/>
      <c r="BD1581" s="427"/>
      <c r="BE1581" s="427"/>
      <c r="BF1581" s="427"/>
      <c r="BG1581" s="427"/>
      <c r="BH1581" s="427"/>
      <c r="BI1581" s="427"/>
      <c r="BJ1581" s="427"/>
      <c r="BK1581" s="427"/>
      <c r="BL1581" s="427"/>
      <c r="BM1581" s="427"/>
      <c r="BN1581" s="427"/>
      <c r="BO1581" s="427"/>
      <c r="BP1581" s="427"/>
      <c r="BQ1581" s="427"/>
      <c r="BR1581" s="427"/>
      <c r="BS1581" s="427"/>
      <c r="BT1581" s="427"/>
      <c r="BU1581" s="427"/>
      <c r="BV1581" s="427"/>
      <c r="BW1581" s="427"/>
      <c r="BX1581" s="427"/>
      <c r="BY1581" s="427"/>
      <c r="BZ1581" s="427"/>
      <c r="CA1581" s="427"/>
      <c r="CB1581" s="427"/>
      <c r="CC1581" s="427"/>
      <c r="CD1581" s="427"/>
      <c r="CE1581" s="427"/>
      <c r="CF1581" s="427"/>
      <c r="CG1581" s="427"/>
      <c r="CH1581" s="427"/>
      <c r="CI1581" s="427"/>
      <c r="CJ1581" s="427"/>
      <c r="CK1581" s="427"/>
      <c r="CL1581" s="427"/>
      <c r="CM1581" s="427"/>
    </row>
    <row r="1582">
      <c r="AD1582" s="427"/>
      <c r="AE1582" s="427"/>
      <c r="AF1582" s="427"/>
      <c r="AG1582" s="427"/>
      <c r="AH1582" s="427"/>
      <c r="AI1582" s="427"/>
      <c r="AJ1582" s="427"/>
      <c r="AK1582" s="427"/>
      <c r="AL1582" s="427"/>
      <c r="AM1582" s="427"/>
      <c r="AN1582" s="427"/>
      <c r="AO1582" s="427"/>
      <c r="AP1582" s="427"/>
      <c r="AQ1582" s="427"/>
      <c r="AR1582" s="427"/>
      <c r="AS1582" s="427"/>
      <c r="AT1582" s="427"/>
      <c r="AU1582" s="427"/>
      <c r="AV1582" s="427"/>
      <c r="AW1582" s="427"/>
      <c r="AX1582" s="427"/>
      <c r="AY1582" s="427"/>
      <c r="AZ1582" s="427"/>
      <c r="BA1582" s="427"/>
      <c r="BB1582" s="427"/>
      <c r="BC1582" s="427"/>
      <c r="BD1582" s="427"/>
      <c r="BE1582" s="427"/>
      <c r="BF1582" s="427"/>
      <c r="BG1582" s="427"/>
      <c r="BH1582" s="427"/>
      <c r="BI1582" s="427"/>
      <c r="BJ1582" s="427"/>
      <c r="BK1582" s="427"/>
      <c r="BL1582" s="427"/>
      <c r="BM1582" s="427"/>
      <c r="BN1582" s="427"/>
      <c r="BO1582" s="427"/>
      <c r="BP1582" s="427"/>
      <c r="BQ1582" s="427"/>
      <c r="BR1582" s="427"/>
      <c r="BS1582" s="427"/>
      <c r="BT1582" s="427"/>
      <c r="BU1582" s="427"/>
      <c r="BV1582" s="427"/>
      <c r="BW1582" s="427"/>
      <c r="BX1582" s="427"/>
      <c r="BY1582" s="427"/>
      <c r="BZ1582" s="427"/>
      <c r="CA1582" s="427"/>
      <c r="CB1582" s="427"/>
      <c r="CC1582" s="427"/>
      <c r="CD1582" s="427"/>
      <c r="CE1582" s="427"/>
      <c r="CF1582" s="427"/>
      <c r="CG1582" s="427"/>
      <c r="CH1582" s="427"/>
      <c r="CI1582" s="427"/>
      <c r="CJ1582" s="427"/>
      <c r="CK1582" s="427"/>
      <c r="CL1582" s="427"/>
      <c r="CM1582" s="427"/>
    </row>
    <row r="1583">
      <c r="AD1583" s="427"/>
      <c r="AE1583" s="427"/>
      <c r="AF1583" s="427"/>
      <c r="AG1583" s="427"/>
      <c r="AH1583" s="427"/>
      <c r="AI1583" s="427"/>
      <c r="AJ1583" s="427"/>
      <c r="AK1583" s="427"/>
      <c r="AL1583" s="427"/>
      <c r="AM1583" s="427"/>
      <c r="AN1583" s="427"/>
      <c r="AO1583" s="427"/>
      <c r="AP1583" s="427"/>
      <c r="AQ1583" s="427"/>
      <c r="AR1583" s="427"/>
      <c r="AS1583" s="427"/>
      <c r="AT1583" s="427"/>
      <c r="AU1583" s="427"/>
      <c r="AV1583" s="427"/>
      <c r="AW1583" s="427"/>
      <c r="AX1583" s="427"/>
      <c r="AY1583" s="427"/>
      <c r="AZ1583" s="427"/>
      <c r="BA1583" s="427"/>
      <c r="BB1583" s="427"/>
      <c r="BC1583" s="427"/>
      <c r="BD1583" s="427"/>
      <c r="BE1583" s="427"/>
      <c r="BF1583" s="427"/>
      <c r="BG1583" s="427"/>
      <c r="BH1583" s="427"/>
      <c r="BI1583" s="427"/>
      <c r="BJ1583" s="427"/>
      <c r="BK1583" s="427"/>
      <c r="BL1583" s="427"/>
      <c r="BM1583" s="427"/>
      <c r="BN1583" s="427"/>
      <c r="BO1583" s="427"/>
      <c r="BP1583" s="427"/>
      <c r="BQ1583" s="427"/>
      <c r="BR1583" s="427"/>
      <c r="BS1583" s="427"/>
      <c r="BT1583" s="427"/>
      <c r="BU1583" s="427"/>
      <c r="BV1583" s="427"/>
      <c r="BW1583" s="427"/>
      <c r="BX1583" s="427"/>
      <c r="BY1583" s="427"/>
      <c r="BZ1583" s="427"/>
      <c r="CA1583" s="427"/>
      <c r="CB1583" s="427"/>
      <c r="CC1583" s="427"/>
      <c r="CD1583" s="427"/>
      <c r="CE1583" s="427"/>
      <c r="CF1583" s="427"/>
      <c r="CG1583" s="427"/>
      <c r="CH1583" s="427"/>
      <c r="CI1583" s="427"/>
      <c r="CJ1583" s="427"/>
      <c r="CK1583" s="427"/>
      <c r="CL1583" s="427"/>
      <c r="CM1583" s="427"/>
    </row>
    <row r="1584">
      <c r="AD1584" s="427"/>
      <c r="AE1584" s="427"/>
      <c r="AF1584" s="427"/>
      <c r="AG1584" s="427"/>
      <c r="AH1584" s="427"/>
      <c r="AI1584" s="427"/>
      <c r="AJ1584" s="427"/>
      <c r="AK1584" s="427"/>
      <c r="AL1584" s="427"/>
      <c r="AM1584" s="427"/>
      <c r="AN1584" s="427"/>
      <c r="AO1584" s="427"/>
      <c r="AP1584" s="427"/>
      <c r="AQ1584" s="427"/>
      <c r="AR1584" s="427"/>
      <c r="AS1584" s="427"/>
      <c r="AT1584" s="427"/>
      <c r="AU1584" s="427"/>
      <c r="AV1584" s="427"/>
      <c r="AW1584" s="427"/>
      <c r="AX1584" s="427"/>
      <c r="AY1584" s="427"/>
      <c r="AZ1584" s="427"/>
      <c r="BA1584" s="427"/>
      <c r="BB1584" s="427"/>
      <c r="BC1584" s="427"/>
      <c r="BD1584" s="427"/>
      <c r="BE1584" s="427"/>
      <c r="BF1584" s="427"/>
      <c r="BG1584" s="427"/>
      <c r="BH1584" s="427"/>
      <c r="BI1584" s="427"/>
      <c r="BJ1584" s="427"/>
      <c r="BK1584" s="427"/>
      <c r="BL1584" s="427"/>
      <c r="BM1584" s="427"/>
      <c r="BN1584" s="427"/>
      <c r="BO1584" s="427"/>
      <c r="BP1584" s="427"/>
      <c r="BQ1584" s="427"/>
      <c r="BR1584" s="427"/>
      <c r="BS1584" s="427"/>
      <c r="BT1584" s="427"/>
      <c r="BU1584" s="427"/>
      <c r="BV1584" s="427"/>
      <c r="BW1584" s="427"/>
      <c r="BX1584" s="427"/>
      <c r="BY1584" s="427"/>
      <c r="BZ1584" s="427"/>
      <c r="CA1584" s="427"/>
      <c r="CB1584" s="427"/>
      <c r="CC1584" s="427"/>
      <c r="CD1584" s="427"/>
      <c r="CE1584" s="427"/>
      <c r="CF1584" s="427"/>
      <c r="CG1584" s="427"/>
      <c r="CH1584" s="427"/>
      <c r="CI1584" s="427"/>
      <c r="CJ1584" s="427"/>
      <c r="CK1584" s="427"/>
      <c r="CL1584" s="427"/>
      <c r="CM1584" s="427"/>
    </row>
    <row r="1585">
      <c r="AD1585" s="427"/>
      <c r="AE1585" s="427"/>
      <c r="AF1585" s="427"/>
      <c r="AG1585" s="427"/>
      <c r="AH1585" s="427"/>
      <c r="AI1585" s="427"/>
      <c r="AJ1585" s="427"/>
      <c r="AK1585" s="427"/>
      <c r="AL1585" s="427"/>
      <c r="AM1585" s="427"/>
      <c r="AN1585" s="427"/>
      <c r="AO1585" s="427"/>
      <c r="AP1585" s="427"/>
      <c r="AQ1585" s="427"/>
      <c r="AR1585" s="427"/>
      <c r="AS1585" s="427"/>
      <c r="AT1585" s="427"/>
      <c r="AU1585" s="427"/>
      <c r="AV1585" s="427"/>
      <c r="AW1585" s="427"/>
      <c r="AX1585" s="427"/>
      <c r="AY1585" s="427"/>
      <c r="AZ1585" s="427"/>
      <c r="BA1585" s="427"/>
      <c r="BB1585" s="427"/>
      <c r="BC1585" s="427"/>
      <c r="BD1585" s="427"/>
      <c r="BE1585" s="427"/>
      <c r="BF1585" s="427"/>
      <c r="BG1585" s="427"/>
      <c r="BH1585" s="427"/>
      <c r="BI1585" s="427"/>
      <c r="BJ1585" s="427"/>
      <c r="BK1585" s="427"/>
      <c r="BL1585" s="427"/>
      <c r="BM1585" s="427"/>
      <c r="BN1585" s="427"/>
      <c r="BO1585" s="427"/>
      <c r="BP1585" s="427"/>
      <c r="BQ1585" s="427"/>
      <c r="BR1585" s="427"/>
      <c r="BS1585" s="427"/>
      <c r="BT1585" s="427"/>
      <c r="BU1585" s="427"/>
      <c r="BV1585" s="427"/>
      <c r="BW1585" s="427"/>
      <c r="BX1585" s="427"/>
      <c r="BY1585" s="427"/>
      <c r="BZ1585" s="427"/>
      <c r="CA1585" s="427"/>
      <c r="CB1585" s="427"/>
      <c r="CC1585" s="427"/>
      <c r="CD1585" s="427"/>
      <c r="CE1585" s="427"/>
      <c r="CF1585" s="427"/>
      <c r="CG1585" s="427"/>
      <c r="CH1585" s="427"/>
      <c r="CI1585" s="427"/>
      <c r="CJ1585" s="427"/>
      <c r="CK1585" s="427"/>
      <c r="CL1585" s="427"/>
      <c r="CM1585" s="427"/>
    </row>
    <row r="1586">
      <c r="AD1586" s="427"/>
      <c r="AE1586" s="427"/>
      <c r="AF1586" s="427"/>
      <c r="AG1586" s="427"/>
      <c r="AH1586" s="427"/>
      <c r="AI1586" s="427"/>
      <c r="AJ1586" s="427"/>
      <c r="AK1586" s="427"/>
      <c r="AL1586" s="427"/>
      <c r="AM1586" s="427"/>
      <c r="AN1586" s="427"/>
      <c r="AO1586" s="427"/>
      <c r="AP1586" s="427"/>
      <c r="AQ1586" s="427"/>
      <c r="AR1586" s="427"/>
      <c r="AS1586" s="427"/>
      <c r="AT1586" s="427"/>
      <c r="AU1586" s="427"/>
      <c r="AV1586" s="427"/>
      <c r="AW1586" s="427"/>
      <c r="AX1586" s="427"/>
      <c r="AY1586" s="427"/>
      <c r="AZ1586" s="427"/>
      <c r="BA1586" s="427"/>
      <c r="BB1586" s="427"/>
      <c r="BC1586" s="427"/>
      <c r="BD1586" s="427"/>
      <c r="BE1586" s="427"/>
      <c r="BF1586" s="427"/>
      <c r="BG1586" s="427"/>
      <c r="BH1586" s="427"/>
      <c r="BI1586" s="427"/>
      <c r="BJ1586" s="427"/>
      <c r="BK1586" s="427"/>
      <c r="BL1586" s="427"/>
      <c r="BM1586" s="427"/>
      <c r="BN1586" s="427"/>
      <c r="BO1586" s="427"/>
      <c r="BP1586" s="427"/>
      <c r="BQ1586" s="427"/>
      <c r="BR1586" s="427"/>
      <c r="BS1586" s="427"/>
      <c r="BT1586" s="427"/>
      <c r="BU1586" s="427"/>
      <c r="BV1586" s="427"/>
      <c r="BW1586" s="427"/>
      <c r="BX1586" s="427"/>
      <c r="BY1586" s="427"/>
      <c r="BZ1586" s="427"/>
      <c r="CA1586" s="427"/>
      <c r="CB1586" s="427"/>
      <c r="CC1586" s="427"/>
      <c r="CD1586" s="427"/>
      <c r="CE1586" s="427"/>
      <c r="CF1586" s="427"/>
      <c r="CG1586" s="427"/>
      <c r="CH1586" s="427"/>
      <c r="CI1586" s="427"/>
      <c r="CJ1586" s="427"/>
      <c r="CK1586" s="427"/>
      <c r="CL1586" s="427"/>
      <c r="CM1586" s="427"/>
    </row>
    <row r="1587">
      <c r="AD1587" s="427"/>
      <c r="AE1587" s="427"/>
      <c r="AF1587" s="427"/>
      <c r="AG1587" s="427"/>
      <c r="AH1587" s="427"/>
      <c r="AI1587" s="427"/>
      <c r="AJ1587" s="427"/>
      <c r="AK1587" s="427"/>
      <c r="AL1587" s="427"/>
      <c r="AM1587" s="427"/>
      <c r="AN1587" s="427"/>
      <c r="AO1587" s="427"/>
      <c r="AP1587" s="427"/>
      <c r="AQ1587" s="427"/>
      <c r="AR1587" s="427"/>
      <c r="AS1587" s="427"/>
      <c r="AT1587" s="427"/>
      <c r="AU1587" s="427"/>
      <c r="AV1587" s="427"/>
      <c r="AW1587" s="427"/>
      <c r="AX1587" s="427"/>
      <c r="AY1587" s="427"/>
      <c r="AZ1587" s="427"/>
      <c r="BA1587" s="427"/>
      <c r="BB1587" s="427"/>
      <c r="BC1587" s="427"/>
      <c r="BD1587" s="427"/>
      <c r="BE1587" s="427"/>
      <c r="BF1587" s="427"/>
      <c r="BG1587" s="427"/>
      <c r="BH1587" s="427"/>
      <c r="BI1587" s="427"/>
      <c r="BJ1587" s="427"/>
      <c r="BK1587" s="427"/>
      <c r="BL1587" s="427"/>
      <c r="BM1587" s="427"/>
      <c r="BN1587" s="427"/>
      <c r="BO1587" s="427"/>
      <c r="BP1587" s="427"/>
      <c r="BQ1587" s="427"/>
      <c r="BR1587" s="427"/>
      <c r="BS1587" s="427"/>
      <c r="BT1587" s="427"/>
      <c r="BU1587" s="427"/>
      <c r="BV1587" s="427"/>
      <c r="BW1587" s="427"/>
      <c r="BX1587" s="427"/>
      <c r="BY1587" s="427"/>
      <c r="BZ1587" s="427"/>
      <c r="CA1587" s="427"/>
      <c r="CB1587" s="427"/>
      <c r="CC1587" s="427"/>
      <c r="CD1587" s="427"/>
      <c r="CE1587" s="427"/>
      <c r="CF1587" s="427"/>
      <c r="CG1587" s="427"/>
      <c r="CH1587" s="427"/>
      <c r="CI1587" s="427"/>
      <c r="CJ1587" s="427"/>
      <c r="CK1587" s="427"/>
      <c r="CL1587" s="427"/>
      <c r="CM1587" s="427"/>
    </row>
    <row r="1588">
      <c r="AD1588" s="427"/>
      <c r="AE1588" s="427"/>
      <c r="AF1588" s="427"/>
      <c r="AG1588" s="427"/>
      <c r="AH1588" s="427"/>
      <c r="AI1588" s="427"/>
      <c r="AJ1588" s="427"/>
      <c r="AK1588" s="427"/>
      <c r="AL1588" s="427"/>
      <c r="AM1588" s="427"/>
      <c r="AN1588" s="427"/>
      <c r="AO1588" s="427"/>
      <c r="AP1588" s="427"/>
      <c r="AQ1588" s="427"/>
      <c r="AR1588" s="427"/>
      <c r="AS1588" s="427"/>
      <c r="AT1588" s="427"/>
      <c r="AU1588" s="427"/>
      <c r="AV1588" s="427"/>
      <c r="AW1588" s="427"/>
      <c r="AX1588" s="427"/>
      <c r="AY1588" s="427"/>
      <c r="AZ1588" s="427"/>
      <c r="BA1588" s="427"/>
      <c r="BB1588" s="427"/>
      <c r="BC1588" s="427"/>
      <c r="BD1588" s="427"/>
      <c r="BE1588" s="427"/>
      <c r="BF1588" s="427"/>
      <c r="BG1588" s="427"/>
      <c r="BH1588" s="427"/>
      <c r="BI1588" s="427"/>
      <c r="BJ1588" s="427"/>
      <c r="BK1588" s="427"/>
      <c r="BL1588" s="427"/>
      <c r="BM1588" s="427"/>
      <c r="BN1588" s="427"/>
      <c r="BO1588" s="427"/>
      <c r="BP1588" s="427"/>
      <c r="BQ1588" s="427"/>
      <c r="BR1588" s="427"/>
      <c r="BS1588" s="427"/>
      <c r="BT1588" s="427"/>
      <c r="BU1588" s="427"/>
      <c r="BV1588" s="427"/>
      <c r="BW1588" s="427"/>
      <c r="BX1588" s="427"/>
      <c r="BY1588" s="427"/>
      <c r="BZ1588" s="427"/>
      <c r="CA1588" s="427"/>
      <c r="CB1588" s="427"/>
      <c r="CC1588" s="427"/>
      <c r="CD1588" s="427"/>
      <c r="CE1588" s="427"/>
      <c r="CF1588" s="427"/>
      <c r="CG1588" s="427"/>
      <c r="CH1588" s="427"/>
      <c r="CI1588" s="427"/>
      <c r="CJ1588" s="427"/>
      <c r="CK1588" s="427"/>
      <c r="CL1588" s="427"/>
      <c r="CM1588" s="427"/>
    </row>
    <row r="1589">
      <c r="AD1589" s="427"/>
      <c r="AE1589" s="427"/>
      <c r="AF1589" s="427"/>
      <c r="AG1589" s="427"/>
      <c r="AH1589" s="427"/>
      <c r="AI1589" s="427"/>
      <c r="AJ1589" s="427"/>
      <c r="AK1589" s="427"/>
      <c r="AL1589" s="427"/>
      <c r="AM1589" s="427"/>
      <c r="AN1589" s="427"/>
      <c r="AO1589" s="427"/>
      <c r="AP1589" s="427"/>
      <c r="AQ1589" s="427"/>
      <c r="AR1589" s="427"/>
      <c r="AS1589" s="427"/>
      <c r="AT1589" s="427"/>
      <c r="AU1589" s="427"/>
      <c r="AV1589" s="427"/>
      <c r="AW1589" s="427"/>
      <c r="AX1589" s="427"/>
      <c r="AY1589" s="427"/>
      <c r="AZ1589" s="427"/>
      <c r="BA1589" s="427"/>
      <c r="BB1589" s="427"/>
      <c r="BC1589" s="427"/>
      <c r="BD1589" s="427"/>
      <c r="BE1589" s="427"/>
      <c r="BF1589" s="427"/>
      <c r="BG1589" s="427"/>
      <c r="BH1589" s="427"/>
      <c r="BI1589" s="427"/>
      <c r="BJ1589" s="427"/>
      <c r="BK1589" s="427"/>
      <c r="BL1589" s="427"/>
      <c r="BM1589" s="427"/>
      <c r="BN1589" s="427"/>
      <c r="BO1589" s="427"/>
      <c r="BP1589" s="427"/>
      <c r="BQ1589" s="427"/>
      <c r="BR1589" s="427"/>
      <c r="BS1589" s="427"/>
      <c r="BT1589" s="427"/>
      <c r="BU1589" s="427"/>
      <c r="BV1589" s="427"/>
      <c r="BW1589" s="427"/>
      <c r="BX1589" s="427"/>
      <c r="BY1589" s="427"/>
      <c r="BZ1589" s="427"/>
      <c r="CA1589" s="427"/>
      <c r="CB1589" s="427"/>
      <c r="CC1589" s="427"/>
      <c r="CD1589" s="427"/>
      <c r="CE1589" s="427"/>
      <c r="CF1589" s="427"/>
      <c r="CG1589" s="427"/>
      <c r="CH1589" s="427"/>
      <c r="CI1589" s="427"/>
      <c r="CJ1589" s="427"/>
      <c r="CK1589" s="427"/>
      <c r="CL1589" s="427"/>
      <c r="CM1589" s="427"/>
    </row>
    <row r="1590">
      <c r="AD1590" s="427"/>
      <c r="AE1590" s="427"/>
      <c r="AF1590" s="427"/>
      <c r="AG1590" s="427"/>
      <c r="AH1590" s="427"/>
      <c r="AI1590" s="427"/>
      <c r="AJ1590" s="427"/>
      <c r="AK1590" s="427"/>
      <c r="AL1590" s="427"/>
      <c r="AM1590" s="427"/>
      <c r="AN1590" s="427"/>
      <c r="AO1590" s="427"/>
      <c r="AP1590" s="427"/>
      <c r="AQ1590" s="427"/>
      <c r="AR1590" s="427"/>
      <c r="AS1590" s="427"/>
      <c r="AT1590" s="427"/>
      <c r="AU1590" s="427"/>
      <c r="AV1590" s="427"/>
      <c r="AW1590" s="427"/>
      <c r="AX1590" s="427"/>
      <c r="AY1590" s="427"/>
      <c r="AZ1590" s="427"/>
      <c r="BA1590" s="427"/>
      <c r="BB1590" s="427"/>
      <c r="BC1590" s="427"/>
      <c r="BD1590" s="427"/>
      <c r="BE1590" s="427"/>
      <c r="BF1590" s="427"/>
      <c r="BG1590" s="427"/>
      <c r="BH1590" s="427"/>
      <c r="BI1590" s="427"/>
      <c r="BJ1590" s="427"/>
      <c r="BK1590" s="427"/>
      <c r="BL1590" s="427"/>
      <c r="BM1590" s="427"/>
      <c r="BN1590" s="427"/>
      <c r="BO1590" s="427"/>
      <c r="BP1590" s="427"/>
      <c r="BQ1590" s="427"/>
      <c r="BR1590" s="427"/>
      <c r="BS1590" s="427"/>
      <c r="BT1590" s="427"/>
      <c r="BU1590" s="427"/>
      <c r="BV1590" s="427"/>
      <c r="BW1590" s="427"/>
      <c r="BX1590" s="427"/>
      <c r="BY1590" s="427"/>
      <c r="BZ1590" s="427"/>
      <c r="CA1590" s="427"/>
      <c r="CB1590" s="427"/>
      <c r="CC1590" s="427"/>
      <c r="CD1590" s="427"/>
      <c r="CE1590" s="427"/>
      <c r="CF1590" s="427"/>
      <c r="CG1590" s="427"/>
      <c r="CH1590" s="427"/>
      <c r="CI1590" s="427"/>
      <c r="CJ1590" s="427"/>
      <c r="CK1590" s="427"/>
      <c r="CL1590" s="427"/>
      <c r="CM1590" s="427"/>
    </row>
    <row r="1591">
      <c r="AD1591" s="427"/>
      <c r="AE1591" s="427"/>
      <c r="AF1591" s="427"/>
      <c r="AG1591" s="427"/>
      <c r="AH1591" s="427"/>
      <c r="AI1591" s="427"/>
      <c r="AJ1591" s="427"/>
      <c r="AK1591" s="427"/>
      <c r="AL1591" s="427"/>
      <c r="AM1591" s="427"/>
      <c r="AN1591" s="427"/>
      <c r="AO1591" s="427"/>
      <c r="AP1591" s="427"/>
      <c r="AQ1591" s="427"/>
      <c r="AR1591" s="427"/>
      <c r="AS1591" s="427"/>
      <c r="AT1591" s="427"/>
      <c r="AU1591" s="427"/>
      <c r="AV1591" s="427"/>
      <c r="AW1591" s="427"/>
      <c r="AX1591" s="427"/>
      <c r="AY1591" s="427"/>
      <c r="AZ1591" s="427"/>
      <c r="BA1591" s="427"/>
      <c r="BB1591" s="427"/>
      <c r="BC1591" s="427"/>
      <c r="BD1591" s="427"/>
      <c r="BE1591" s="427"/>
      <c r="BF1591" s="427"/>
      <c r="BG1591" s="427"/>
      <c r="BH1591" s="427"/>
      <c r="BI1591" s="427"/>
      <c r="BJ1591" s="427"/>
      <c r="BK1591" s="427"/>
      <c r="BL1591" s="427"/>
      <c r="BM1591" s="427"/>
      <c r="BN1591" s="427"/>
      <c r="BO1591" s="427"/>
      <c r="BP1591" s="427"/>
      <c r="BQ1591" s="427"/>
      <c r="BR1591" s="427"/>
      <c r="BS1591" s="427"/>
      <c r="BT1591" s="427"/>
      <c r="BU1591" s="427"/>
      <c r="BV1591" s="427"/>
      <c r="BW1591" s="427"/>
      <c r="BX1591" s="427"/>
      <c r="BY1591" s="427"/>
      <c r="BZ1591" s="427"/>
      <c r="CA1591" s="427"/>
      <c r="CB1591" s="427"/>
      <c r="CC1591" s="427"/>
      <c r="CD1591" s="427"/>
      <c r="CE1591" s="427"/>
      <c r="CF1591" s="427"/>
      <c r="CG1591" s="427"/>
      <c r="CH1591" s="427"/>
      <c r="CI1591" s="427"/>
      <c r="CJ1591" s="427"/>
      <c r="CK1591" s="427"/>
      <c r="CL1591" s="427"/>
      <c r="CM1591" s="427"/>
    </row>
    <row r="1592">
      <c r="AD1592" s="427"/>
      <c r="AE1592" s="427"/>
      <c r="AF1592" s="427"/>
      <c r="AG1592" s="427"/>
      <c r="AH1592" s="427"/>
      <c r="AI1592" s="427"/>
      <c r="AJ1592" s="427"/>
      <c r="AK1592" s="427"/>
      <c r="AL1592" s="427"/>
      <c r="AM1592" s="427"/>
      <c r="AN1592" s="427"/>
      <c r="AO1592" s="427"/>
      <c r="AP1592" s="427"/>
      <c r="AQ1592" s="427"/>
      <c r="AR1592" s="427"/>
      <c r="AS1592" s="427"/>
      <c r="AT1592" s="427"/>
      <c r="AU1592" s="427"/>
      <c r="AV1592" s="427"/>
      <c r="AW1592" s="427"/>
      <c r="AX1592" s="427"/>
      <c r="AY1592" s="427"/>
      <c r="AZ1592" s="427"/>
      <c r="BA1592" s="427"/>
      <c r="BB1592" s="427"/>
      <c r="BC1592" s="427"/>
      <c r="BD1592" s="427"/>
      <c r="BE1592" s="427"/>
      <c r="BF1592" s="427"/>
      <c r="BG1592" s="427"/>
      <c r="BH1592" s="427"/>
      <c r="BI1592" s="427"/>
      <c r="BJ1592" s="427"/>
      <c r="BK1592" s="427"/>
      <c r="BL1592" s="427"/>
      <c r="BM1592" s="427"/>
      <c r="BN1592" s="427"/>
      <c r="BO1592" s="427"/>
      <c r="BP1592" s="427"/>
      <c r="BQ1592" s="427"/>
      <c r="BR1592" s="427"/>
      <c r="BS1592" s="427"/>
      <c r="BT1592" s="427"/>
      <c r="BU1592" s="427"/>
      <c r="BV1592" s="427"/>
      <c r="BW1592" s="427"/>
      <c r="BX1592" s="427"/>
      <c r="BY1592" s="427"/>
      <c r="BZ1592" s="427"/>
      <c r="CA1592" s="427"/>
      <c r="CB1592" s="427"/>
      <c r="CC1592" s="427"/>
      <c r="CD1592" s="427"/>
      <c r="CE1592" s="427"/>
      <c r="CF1592" s="427"/>
      <c r="CG1592" s="427"/>
      <c r="CH1592" s="427"/>
      <c r="CI1592" s="427"/>
      <c r="CJ1592" s="427"/>
      <c r="CK1592" s="427"/>
      <c r="CL1592" s="427"/>
      <c r="CM1592" s="427"/>
    </row>
    <row r="1593">
      <c r="AD1593" s="427"/>
      <c r="AE1593" s="427"/>
      <c r="AF1593" s="427"/>
      <c r="AG1593" s="427"/>
      <c r="AH1593" s="427"/>
      <c r="AI1593" s="427"/>
      <c r="AJ1593" s="427"/>
      <c r="AK1593" s="427"/>
      <c r="AL1593" s="427"/>
      <c r="AM1593" s="427"/>
      <c r="AN1593" s="427"/>
      <c r="AO1593" s="427"/>
      <c r="AP1593" s="427"/>
      <c r="AQ1593" s="427"/>
      <c r="AR1593" s="427"/>
      <c r="AS1593" s="427"/>
      <c r="AT1593" s="427"/>
      <c r="AU1593" s="427"/>
      <c r="AV1593" s="427"/>
      <c r="AW1593" s="427"/>
      <c r="AX1593" s="427"/>
      <c r="AY1593" s="427"/>
      <c r="AZ1593" s="427"/>
      <c r="BA1593" s="427"/>
      <c r="BB1593" s="427"/>
      <c r="BC1593" s="427"/>
      <c r="BD1593" s="427"/>
      <c r="BE1593" s="427"/>
      <c r="BF1593" s="427"/>
      <c r="BG1593" s="427"/>
      <c r="BH1593" s="427"/>
      <c r="BI1593" s="427"/>
      <c r="BJ1593" s="427"/>
      <c r="BK1593" s="427"/>
      <c r="BL1593" s="427"/>
      <c r="BM1593" s="427"/>
      <c r="BN1593" s="427"/>
      <c r="BO1593" s="427"/>
      <c r="BP1593" s="427"/>
      <c r="BQ1593" s="427"/>
      <c r="BR1593" s="427"/>
      <c r="BS1593" s="427"/>
      <c r="BT1593" s="427"/>
      <c r="BU1593" s="427"/>
      <c r="BV1593" s="427"/>
      <c r="BW1593" s="427"/>
      <c r="BX1593" s="427"/>
      <c r="BY1593" s="427"/>
      <c r="BZ1593" s="427"/>
      <c r="CA1593" s="427"/>
      <c r="CB1593" s="427"/>
      <c r="CC1593" s="427"/>
      <c r="CD1593" s="427"/>
      <c r="CE1593" s="427"/>
      <c r="CF1593" s="427"/>
      <c r="CG1593" s="427"/>
      <c r="CH1593" s="427"/>
      <c r="CI1593" s="427"/>
      <c r="CJ1593" s="427"/>
      <c r="CK1593" s="427"/>
      <c r="CL1593" s="427"/>
      <c r="CM1593" s="427"/>
    </row>
    <row r="1594">
      <c r="AD1594" s="427"/>
      <c r="AE1594" s="427"/>
      <c r="AF1594" s="427"/>
      <c r="AG1594" s="427"/>
      <c r="AH1594" s="427"/>
      <c r="AI1594" s="427"/>
      <c r="AJ1594" s="427"/>
      <c r="AK1594" s="427"/>
      <c r="AL1594" s="427"/>
      <c r="AM1594" s="427"/>
      <c r="AN1594" s="427"/>
      <c r="AO1594" s="427"/>
      <c r="AP1594" s="427"/>
      <c r="AQ1594" s="427"/>
      <c r="AR1594" s="427"/>
      <c r="AS1594" s="427"/>
      <c r="AT1594" s="427"/>
      <c r="AU1594" s="427"/>
      <c r="AV1594" s="427"/>
      <c r="AW1594" s="427"/>
      <c r="AX1594" s="427"/>
      <c r="AY1594" s="427"/>
      <c r="AZ1594" s="427"/>
      <c r="BA1594" s="427"/>
      <c r="BB1594" s="427"/>
      <c r="BC1594" s="427"/>
      <c r="BD1594" s="427"/>
      <c r="BE1594" s="427"/>
      <c r="BF1594" s="427"/>
      <c r="BG1594" s="427"/>
      <c r="BH1594" s="427"/>
      <c r="BI1594" s="427"/>
      <c r="BJ1594" s="427"/>
      <c r="BK1594" s="427"/>
      <c r="BL1594" s="427"/>
      <c r="BM1594" s="427"/>
      <c r="BN1594" s="427"/>
      <c r="BO1594" s="427"/>
      <c r="BP1594" s="427"/>
      <c r="BQ1594" s="427"/>
      <c r="BR1594" s="427"/>
      <c r="BS1594" s="427"/>
      <c r="BT1594" s="427"/>
      <c r="BU1594" s="427"/>
      <c r="BV1594" s="427"/>
      <c r="BW1594" s="427"/>
      <c r="BX1594" s="427"/>
      <c r="BY1594" s="427"/>
      <c r="BZ1594" s="427"/>
      <c r="CA1594" s="427"/>
      <c r="CB1594" s="427"/>
      <c r="CC1594" s="427"/>
      <c r="CD1594" s="427"/>
      <c r="CE1594" s="427"/>
      <c r="CF1594" s="427"/>
      <c r="CG1594" s="427"/>
      <c r="CH1594" s="427"/>
      <c r="CI1594" s="427"/>
      <c r="CJ1594" s="427"/>
      <c r="CK1594" s="427"/>
      <c r="CL1594" s="427"/>
      <c r="CM1594" s="427"/>
    </row>
    <row r="1595">
      <c r="AD1595" s="427"/>
      <c r="AE1595" s="427"/>
      <c r="AF1595" s="427"/>
      <c r="AG1595" s="427"/>
      <c r="AH1595" s="427"/>
      <c r="AI1595" s="427"/>
      <c r="AJ1595" s="427"/>
      <c r="AK1595" s="427"/>
      <c r="AL1595" s="427"/>
      <c r="AM1595" s="427"/>
      <c r="AN1595" s="427"/>
      <c r="AO1595" s="427"/>
      <c r="AP1595" s="427"/>
      <c r="AQ1595" s="427"/>
      <c r="AR1595" s="427"/>
      <c r="AS1595" s="427"/>
      <c r="AT1595" s="427"/>
      <c r="AU1595" s="427"/>
      <c r="AV1595" s="427"/>
      <c r="AW1595" s="427"/>
      <c r="AX1595" s="427"/>
      <c r="AY1595" s="427"/>
      <c r="AZ1595" s="427"/>
      <c r="BA1595" s="427"/>
      <c r="BB1595" s="427"/>
      <c r="BC1595" s="427"/>
      <c r="BD1595" s="427"/>
      <c r="BE1595" s="427"/>
      <c r="BF1595" s="427"/>
      <c r="BG1595" s="427"/>
      <c r="BH1595" s="427"/>
      <c r="BI1595" s="427"/>
      <c r="BJ1595" s="427"/>
      <c r="BK1595" s="427"/>
      <c r="BL1595" s="427"/>
      <c r="BM1595" s="427"/>
      <c r="BN1595" s="427"/>
      <c r="BO1595" s="427"/>
      <c r="BP1595" s="427"/>
      <c r="BQ1595" s="427"/>
      <c r="BR1595" s="427"/>
      <c r="BS1595" s="427"/>
      <c r="BT1595" s="427"/>
      <c r="BU1595" s="427"/>
      <c r="BV1595" s="427"/>
      <c r="BW1595" s="427"/>
      <c r="BX1595" s="427"/>
      <c r="BY1595" s="427"/>
      <c r="BZ1595" s="427"/>
      <c r="CA1595" s="427"/>
      <c r="CB1595" s="427"/>
      <c r="CC1595" s="427"/>
      <c r="CD1595" s="427"/>
      <c r="CE1595" s="427"/>
      <c r="CF1595" s="427"/>
      <c r="CG1595" s="427"/>
      <c r="CH1595" s="427"/>
      <c r="CI1595" s="427"/>
      <c r="CJ1595" s="427"/>
      <c r="CK1595" s="427"/>
      <c r="CL1595" s="427"/>
      <c r="CM1595" s="427"/>
    </row>
    <row r="1596">
      <c r="AD1596" s="427"/>
      <c r="AE1596" s="427"/>
      <c r="AF1596" s="427"/>
      <c r="AG1596" s="427"/>
      <c r="AH1596" s="427"/>
      <c r="AI1596" s="427"/>
      <c r="AJ1596" s="427"/>
      <c r="AK1596" s="427"/>
      <c r="AL1596" s="427"/>
      <c r="AM1596" s="427"/>
      <c r="AN1596" s="427"/>
      <c r="AO1596" s="427"/>
      <c r="AP1596" s="427"/>
      <c r="AQ1596" s="427"/>
      <c r="AR1596" s="427"/>
      <c r="AS1596" s="427"/>
      <c r="AT1596" s="427"/>
      <c r="AU1596" s="427"/>
      <c r="AV1596" s="427"/>
      <c r="AW1596" s="427"/>
      <c r="AX1596" s="427"/>
      <c r="AY1596" s="427"/>
      <c r="AZ1596" s="427"/>
      <c r="BA1596" s="427"/>
      <c r="BB1596" s="427"/>
      <c r="BC1596" s="427"/>
      <c r="BD1596" s="427"/>
      <c r="BE1596" s="427"/>
      <c r="BF1596" s="427"/>
      <c r="BG1596" s="427"/>
      <c r="BH1596" s="427"/>
      <c r="BI1596" s="427"/>
      <c r="BJ1596" s="427"/>
      <c r="BK1596" s="427"/>
      <c r="BL1596" s="427"/>
      <c r="BM1596" s="427"/>
      <c r="BN1596" s="427"/>
      <c r="BO1596" s="427"/>
      <c r="BP1596" s="427"/>
      <c r="BQ1596" s="427"/>
      <c r="BR1596" s="427"/>
      <c r="BS1596" s="427"/>
      <c r="BT1596" s="427"/>
      <c r="BU1596" s="427"/>
      <c r="BV1596" s="427"/>
      <c r="BW1596" s="427"/>
      <c r="BX1596" s="427"/>
      <c r="BY1596" s="427"/>
      <c r="BZ1596" s="427"/>
      <c r="CA1596" s="427"/>
      <c r="CB1596" s="427"/>
      <c r="CC1596" s="427"/>
      <c r="CD1596" s="427"/>
      <c r="CE1596" s="427"/>
      <c r="CF1596" s="427"/>
      <c r="CG1596" s="427"/>
      <c r="CH1596" s="427"/>
      <c r="CI1596" s="427"/>
      <c r="CJ1596" s="427"/>
      <c r="CK1596" s="427"/>
      <c r="CL1596" s="427"/>
      <c r="CM1596" s="427"/>
    </row>
    <row r="1597">
      <c r="AD1597" s="427"/>
      <c r="AE1597" s="427"/>
      <c r="AF1597" s="427"/>
      <c r="AG1597" s="427"/>
      <c r="AH1597" s="427"/>
      <c r="AI1597" s="427"/>
      <c r="AJ1597" s="427"/>
      <c r="AK1597" s="427"/>
      <c r="AL1597" s="427"/>
      <c r="AM1597" s="427"/>
      <c r="AN1597" s="427"/>
      <c r="AO1597" s="427"/>
      <c r="AP1597" s="427"/>
      <c r="AQ1597" s="427"/>
      <c r="AR1597" s="427"/>
      <c r="AS1597" s="427"/>
      <c r="AT1597" s="427"/>
      <c r="AU1597" s="427"/>
      <c r="AV1597" s="427"/>
      <c r="AW1597" s="427"/>
      <c r="AX1597" s="427"/>
      <c r="AY1597" s="427"/>
      <c r="AZ1597" s="427"/>
      <c r="BA1597" s="427"/>
      <c r="BB1597" s="427"/>
      <c r="BC1597" s="427"/>
      <c r="BD1597" s="427"/>
      <c r="BE1597" s="427"/>
      <c r="BF1597" s="427"/>
      <c r="BG1597" s="427"/>
      <c r="BH1597" s="427"/>
      <c r="BI1597" s="427"/>
      <c r="BJ1597" s="427"/>
      <c r="BK1597" s="427"/>
      <c r="BL1597" s="427"/>
      <c r="BM1597" s="427"/>
      <c r="BN1597" s="427"/>
      <c r="BO1597" s="427"/>
      <c r="BP1597" s="427"/>
      <c r="BQ1597" s="427"/>
      <c r="BR1597" s="427"/>
      <c r="BS1597" s="427"/>
      <c r="BT1597" s="427"/>
      <c r="BU1597" s="427"/>
      <c r="BV1597" s="427"/>
      <c r="BW1597" s="427"/>
      <c r="BX1597" s="427"/>
      <c r="BY1597" s="427"/>
      <c r="BZ1597" s="427"/>
      <c r="CA1597" s="427"/>
      <c r="CB1597" s="427"/>
      <c r="CC1597" s="427"/>
      <c r="CD1597" s="427"/>
      <c r="CE1597" s="427"/>
      <c r="CF1597" s="427"/>
      <c r="CG1597" s="427"/>
      <c r="CH1597" s="427"/>
      <c r="CI1597" s="427"/>
      <c r="CJ1597" s="427"/>
      <c r="CK1597" s="427"/>
      <c r="CL1597" s="427"/>
      <c r="CM1597" s="427"/>
    </row>
    <row r="1598">
      <c r="AD1598" s="427"/>
      <c r="AE1598" s="427"/>
      <c r="AF1598" s="427"/>
      <c r="AG1598" s="427"/>
      <c r="AH1598" s="427"/>
      <c r="AI1598" s="427"/>
      <c r="AJ1598" s="427"/>
      <c r="AK1598" s="427"/>
      <c r="AL1598" s="427"/>
      <c r="AM1598" s="427"/>
      <c r="AN1598" s="427"/>
      <c r="AO1598" s="427"/>
      <c r="AP1598" s="427"/>
      <c r="AQ1598" s="427"/>
      <c r="AR1598" s="427"/>
      <c r="AS1598" s="427"/>
      <c r="AT1598" s="427"/>
      <c r="AU1598" s="427"/>
      <c r="AV1598" s="427"/>
      <c r="AW1598" s="427"/>
      <c r="AX1598" s="427"/>
      <c r="AY1598" s="427"/>
      <c r="AZ1598" s="427"/>
      <c r="BA1598" s="427"/>
      <c r="BB1598" s="427"/>
      <c r="BC1598" s="427"/>
      <c r="BD1598" s="427"/>
      <c r="BE1598" s="427"/>
      <c r="BF1598" s="427"/>
      <c r="BG1598" s="427"/>
      <c r="BH1598" s="427"/>
      <c r="BI1598" s="427"/>
      <c r="BJ1598" s="427"/>
      <c r="BK1598" s="427"/>
      <c r="BL1598" s="427"/>
      <c r="BM1598" s="427"/>
      <c r="BN1598" s="427"/>
      <c r="BO1598" s="427"/>
      <c r="BP1598" s="427"/>
      <c r="BQ1598" s="427"/>
      <c r="BR1598" s="427"/>
      <c r="BS1598" s="427"/>
      <c r="BT1598" s="427"/>
      <c r="BU1598" s="427"/>
      <c r="BV1598" s="427"/>
      <c r="BW1598" s="427"/>
      <c r="BX1598" s="427"/>
      <c r="BY1598" s="427"/>
      <c r="BZ1598" s="427"/>
      <c r="CA1598" s="427"/>
      <c r="CB1598" s="427"/>
      <c r="CC1598" s="427"/>
      <c r="CD1598" s="427"/>
      <c r="CE1598" s="427"/>
      <c r="CF1598" s="427"/>
      <c r="CG1598" s="427"/>
      <c r="CH1598" s="427"/>
      <c r="CI1598" s="427"/>
      <c r="CJ1598" s="427"/>
      <c r="CK1598" s="427"/>
      <c r="CL1598" s="427"/>
      <c r="CM1598" s="427"/>
    </row>
    <row r="1599">
      <c r="AD1599" s="427"/>
      <c r="AE1599" s="427"/>
      <c r="AF1599" s="427"/>
      <c r="AG1599" s="427"/>
      <c r="AH1599" s="427"/>
      <c r="AI1599" s="427"/>
      <c r="AJ1599" s="427"/>
      <c r="AK1599" s="427"/>
      <c r="AL1599" s="427"/>
      <c r="AM1599" s="427"/>
      <c r="AN1599" s="427"/>
      <c r="AO1599" s="427"/>
      <c r="AP1599" s="427"/>
      <c r="AQ1599" s="427"/>
      <c r="AR1599" s="427"/>
      <c r="AS1599" s="427"/>
      <c r="AT1599" s="427"/>
      <c r="AU1599" s="427"/>
      <c r="AV1599" s="427"/>
      <c r="AW1599" s="427"/>
      <c r="AX1599" s="427"/>
      <c r="AY1599" s="427"/>
      <c r="AZ1599" s="427"/>
      <c r="BA1599" s="427"/>
      <c r="BB1599" s="427"/>
      <c r="BC1599" s="427"/>
      <c r="BD1599" s="427"/>
      <c r="BE1599" s="427"/>
      <c r="BF1599" s="427"/>
      <c r="BG1599" s="427"/>
      <c r="BH1599" s="427"/>
      <c r="BI1599" s="427"/>
      <c r="BJ1599" s="427"/>
      <c r="BK1599" s="427"/>
      <c r="BL1599" s="427"/>
      <c r="BM1599" s="427"/>
      <c r="BN1599" s="427"/>
      <c r="BO1599" s="427"/>
      <c r="BP1599" s="427"/>
      <c r="BQ1599" s="427"/>
      <c r="BR1599" s="427"/>
      <c r="BS1599" s="427"/>
      <c r="BT1599" s="427"/>
      <c r="BU1599" s="427"/>
      <c r="BV1599" s="427"/>
      <c r="BW1599" s="427"/>
      <c r="BX1599" s="427"/>
      <c r="BY1599" s="427"/>
      <c r="BZ1599" s="427"/>
      <c r="CA1599" s="427"/>
      <c r="CB1599" s="427"/>
      <c r="CC1599" s="427"/>
      <c r="CD1599" s="427"/>
      <c r="CE1599" s="427"/>
      <c r="CF1599" s="427"/>
      <c r="CG1599" s="427"/>
      <c r="CH1599" s="427"/>
      <c r="CI1599" s="427"/>
      <c r="CJ1599" s="427"/>
      <c r="CK1599" s="427"/>
      <c r="CL1599" s="427"/>
      <c r="CM1599" s="427"/>
    </row>
    <row r="1600">
      <c r="AD1600" s="427"/>
      <c r="AE1600" s="427"/>
      <c r="AF1600" s="427"/>
      <c r="AG1600" s="427"/>
      <c r="AH1600" s="427"/>
      <c r="AI1600" s="427"/>
      <c r="AJ1600" s="427"/>
      <c r="AK1600" s="427"/>
      <c r="AL1600" s="427"/>
      <c r="AM1600" s="427"/>
      <c r="AN1600" s="427"/>
      <c r="AO1600" s="427"/>
      <c r="AP1600" s="427"/>
      <c r="AQ1600" s="427"/>
      <c r="AR1600" s="427"/>
      <c r="AS1600" s="427"/>
      <c r="AT1600" s="427"/>
      <c r="AU1600" s="427"/>
      <c r="AV1600" s="427"/>
      <c r="AW1600" s="427"/>
      <c r="AX1600" s="427"/>
      <c r="AY1600" s="427"/>
      <c r="AZ1600" s="427"/>
      <c r="BA1600" s="427"/>
      <c r="BB1600" s="427"/>
      <c r="BC1600" s="427"/>
      <c r="BD1600" s="427"/>
      <c r="BE1600" s="427"/>
      <c r="BF1600" s="427"/>
      <c r="BG1600" s="427"/>
      <c r="BH1600" s="427"/>
      <c r="BI1600" s="427"/>
      <c r="BJ1600" s="427"/>
      <c r="BK1600" s="427"/>
      <c r="BL1600" s="427"/>
      <c r="BM1600" s="427"/>
      <c r="BN1600" s="427"/>
      <c r="BO1600" s="427"/>
      <c r="BP1600" s="427"/>
      <c r="BQ1600" s="427"/>
      <c r="BR1600" s="427"/>
      <c r="BS1600" s="427"/>
      <c r="BT1600" s="427"/>
      <c r="BU1600" s="427"/>
      <c r="BV1600" s="427"/>
      <c r="BW1600" s="427"/>
      <c r="BX1600" s="427"/>
      <c r="BY1600" s="427"/>
      <c r="BZ1600" s="427"/>
      <c r="CA1600" s="427"/>
      <c r="CB1600" s="427"/>
      <c r="CC1600" s="427"/>
      <c r="CD1600" s="427"/>
      <c r="CE1600" s="427"/>
      <c r="CF1600" s="427"/>
      <c r="CG1600" s="427"/>
      <c r="CH1600" s="427"/>
      <c r="CI1600" s="427"/>
      <c r="CJ1600" s="427"/>
      <c r="CK1600" s="427"/>
      <c r="CL1600" s="427"/>
      <c r="CM1600" s="427"/>
    </row>
    <row r="1601">
      <c r="AD1601" s="427"/>
      <c r="AE1601" s="427"/>
      <c r="AF1601" s="427"/>
      <c r="AG1601" s="427"/>
      <c r="AH1601" s="427"/>
      <c r="AI1601" s="427"/>
      <c r="AJ1601" s="427"/>
      <c r="AK1601" s="427"/>
      <c r="AL1601" s="427"/>
      <c r="AM1601" s="427"/>
      <c r="AN1601" s="427"/>
      <c r="AO1601" s="427"/>
      <c r="AP1601" s="427"/>
      <c r="AQ1601" s="427"/>
      <c r="AR1601" s="427"/>
      <c r="AS1601" s="427"/>
      <c r="AT1601" s="427"/>
      <c r="AU1601" s="427"/>
      <c r="AV1601" s="427"/>
      <c r="AW1601" s="427"/>
      <c r="AX1601" s="427"/>
      <c r="AY1601" s="427"/>
      <c r="AZ1601" s="427"/>
      <c r="BA1601" s="427"/>
      <c r="BB1601" s="427"/>
      <c r="BC1601" s="427"/>
      <c r="BD1601" s="427"/>
      <c r="BE1601" s="427"/>
      <c r="BF1601" s="427"/>
      <c r="BG1601" s="427"/>
      <c r="BH1601" s="427"/>
      <c r="BI1601" s="427"/>
      <c r="BJ1601" s="427"/>
      <c r="BK1601" s="427"/>
      <c r="BL1601" s="427"/>
      <c r="BM1601" s="427"/>
      <c r="BN1601" s="427"/>
      <c r="BO1601" s="427"/>
      <c r="BP1601" s="427"/>
      <c r="BQ1601" s="427"/>
      <c r="BR1601" s="427"/>
      <c r="BS1601" s="427"/>
      <c r="BT1601" s="427"/>
      <c r="BU1601" s="427"/>
      <c r="BV1601" s="427"/>
      <c r="BW1601" s="427"/>
      <c r="BX1601" s="427"/>
      <c r="BY1601" s="427"/>
      <c r="BZ1601" s="427"/>
      <c r="CA1601" s="427"/>
      <c r="CB1601" s="427"/>
      <c r="CC1601" s="427"/>
      <c r="CD1601" s="427"/>
      <c r="CE1601" s="427"/>
      <c r="CF1601" s="427"/>
      <c r="CG1601" s="427"/>
      <c r="CH1601" s="427"/>
      <c r="CI1601" s="427"/>
      <c r="CJ1601" s="427"/>
      <c r="CK1601" s="427"/>
      <c r="CL1601" s="427"/>
      <c r="CM1601" s="427"/>
    </row>
    <row r="1602">
      <c r="AD1602" s="427"/>
      <c r="AE1602" s="427"/>
      <c r="AF1602" s="427"/>
      <c r="AG1602" s="427"/>
      <c r="AH1602" s="427"/>
      <c r="AI1602" s="427"/>
      <c r="AJ1602" s="427"/>
      <c r="AK1602" s="427"/>
      <c r="AL1602" s="427"/>
      <c r="AM1602" s="427"/>
      <c r="AN1602" s="427"/>
      <c r="AO1602" s="427"/>
      <c r="AP1602" s="427"/>
      <c r="AQ1602" s="427"/>
      <c r="AR1602" s="427"/>
      <c r="AS1602" s="427"/>
      <c r="AT1602" s="427"/>
      <c r="AU1602" s="427"/>
      <c r="AV1602" s="427"/>
      <c r="AW1602" s="427"/>
      <c r="AX1602" s="427"/>
      <c r="AY1602" s="427"/>
      <c r="AZ1602" s="427"/>
      <c r="BA1602" s="427"/>
      <c r="BB1602" s="427"/>
      <c r="BC1602" s="427"/>
      <c r="BD1602" s="427"/>
      <c r="BE1602" s="427"/>
      <c r="BF1602" s="427"/>
      <c r="BG1602" s="427"/>
      <c r="BH1602" s="427"/>
      <c r="BI1602" s="427"/>
      <c r="BJ1602" s="427"/>
      <c r="BK1602" s="427"/>
      <c r="BL1602" s="427"/>
      <c r="BM1602" s="427"/>
      <c r="BN1602" s="427"/>
      <c r="BO1602" s="427"/>
      <c r="BP1602" s="427"/>
      <c r="BQ1602" s="427"/>
      <c r="BR1602" s="427"/>
      <c r="BS1602" s="427"/>
      <c r="BT1602" s="427"/>
      <c r="BU1602" s="427"/>
      <c r="BV1602" s="427"/>
      <c r="BW1602" s="427"/>
      <c r="BX1602" s="427"/>
      <c r="BY1602" s="427"/>
      <c r="BZ1602" s="427"/>
      <c r="CA1602" s="427"/>
      <c r="CB1602" s="427"/>
      <c r="CC1602" s="427"/>
      <c r="CD1602" s="427"/>
      <c r="CE1602" s="427"/>
      <c r="CF1602" s="427"/>
      <c r="CG1602" s="427"/>
      <c r="CH1602" s="427"/>
      <c r="CI1602" s="427"/>
      <c r="CJ1602" s="427"/>
      <c r="CK1602" s="427"/>
      <c r="CL1602" s="427"/>
      <c r="CM1602" s="427"/>
    </row>
    <row r="1603">
      <c r="AD1603" s="427"/>
      <c r="AE1603" s="427"/>
      <c r="AF1603" s="427"/>
      <c r="AG1603" s="427"/>
      <c r="AH1603" s="427"/>
      <c r="AI1603" s="427"/>
      <c r="AJ1603" s="427"/>
      <c r="AK1603" s="427"/>
      <c r="AL1603" s="427"/>
      <c r="AM1603" s="427"/>
      <c r="AN1603" s="427"/>
      <c r="AO1603" s="427"/>
      <c r="AP1603" s="427"/>
      <c r="AQ1603" s="427"/>
      <c r="AR1603" s="427"/>
      <c r="AS1603" s="427"/>
      <c r="AT1603" s="427"/>
      <c r="AU1603" s="427"/>
      <c r="AV1603" s="427"/>
      <c r="AW1603" s="427"/>
      <c r="AX1603" s="427"/>
      <c r="AY1603" s="427"/>
      <c r="AZ1603" s="427"/>
      <c r="BA1603" s="427"/>
      <c r="BB1603" s="427"/>
      <c r="BC1603" s="427"/>
      <c r="BD1603" s="427"/>
      <c r="BE1603" s="427"/>
      <c r="BF1603" s="427"/>
      <c r="BG1603" s="427"/>
      <c r="BH1603" s="427"/>
      <c r="BI1603" s="427"/>
      <c r="BJ1603" s="427"/>
      <c r="BK1603" s="427"/>
      <c r="BL1603" s="427"/>
      <c r="BM1603" s="427"/>
      <c r="BN1603" s="427"/>
      <c r="BO1603" s="427"/>
      <c r="BP1603" s="427"/>
      <c r="BQ1603" s="427"/>
      <c r="BR1603" s="427"/>
      <c r="BS1603" s="427"/>
      <c r="BT1603" s="427"/>
      <c r="BU1603" s="427"/>
      <c r="BV1603" s="427"/>
      <c r="BW1603" s="427"/>
      <c r="BX1603" s="427"/>
      <c r="BY1603" s="427"/>
      <c r="BZ1603" s="427"/>
      <c r="CA1603" s="427"/>
      <c r="CB1603" s="427"/>
      <c r="CC1603" s="427"/>
      <c r="CD1603" s="427"/>
      <c r="CE1603" s="427"/>
      <c r="CF1603" s="427"/>
      <c r="CG1603" s="427"/>
      <c r="CH1603" s="427"/>
      <c r="CI1603" s="427"/>
      <c r="CJ1603" s="427"/>
      <c r="CK1603" s="427"/>
      <c r="CL1603" s="427"/>
      <c r="CM1603" s="427"/>
    </row>
    <row r="1604">
      <c r="AD1604" s="427"/>
      <c r="AE1604" s="427"/>
      <c r="AF1604" s="427"/>
      <c r="AG1604" s="427"/>
      <c r="AH1604" s="427"/>
      <c r="AI1604" s="427"/>
      <c r="AJ1604" s="427"/>
      <c r="AK1604" s="427"/>
      <c r="AL1604" s="427"/>
      <c r="AM1604" s="427"/>
      <c r="AN1604" s="427"/>
      <c r="AO1604" s="427"/>
      <c r="AP1604" s="427"/>
      <c r="AQ1604" s="427"/>
      <c r="AR1604" s="427"/>
      <c r="AS1604" s="427"/>
      <c r="AT1604" s="427"/>
      <c r="AU1604" s="427"/>
      <c r="AV1604" s="427"/>
      <c r="AW1604" s="427"/>
      <c r="AX1604" s="427"/>
      <c r="AY1604" s="427"/>
      <c r="AZ1604" s="427"/>
      <c r="BA1604" s="427"/>
      <c r="BB1604" s="427"/>
      <c r="BC1604" s="427"/>
      <c r="BD1604" s="427"/>
      <c r="BE1604" s="427"/>
      <c r="BF1604" s="427"/>
      <c r="BG1604" s="427"/>
      <c r="BH1604" s="427"/>
      <c r="BI1604" s="427"/>
      <c r="BJ1604" s="427"/>
      <c r="BK1604" s="427"/>
      <c r="BL1604" s="427"/>
      <c r="BM1604" s="427"/>
      <c r="BN1604" s="427"/>
      <c r="BO1604" s="427"/>
      <c r="BP1604" s="427"/>
      <c r="BQ1604" s="427"/>
      <c r="BR1604" s="427"/>
      <c r="BS1604" s="427"/>
      <c r="BT1604" s="427"/>
      <c r="BU1604" s="427"/>
      <c r="BV1604" s="427"/>
      <c r="BW1604" s="427"/>
      <c r="BX1604" s="427"/>
      <c r="BY1604" s="427"/>
      <c r="BZ1604" s="427"/>
      <c r="CA1604" s="427"/>
      <c r="CB1604" s="427"/>
      <c r="CC1604" s="427"/>
      <c r="CD1604" s="427"/>
      <c r="CE1604" s="427"/>
      <c r="CF1604" s="427"/>
      <c r="CG1604" s="427"/>
      <c r="CH1604" s="427"/>
      <c r="CI1604" s="427"/>
      <c r="CJ1604" s="427"/>
      <c r="CK1604" s="427"/>
      <c r="CL1604" s="427"/>
      <c r="CM1604" s="427"/>
    </row>
    <row r="1605">
      <c r="AD1605" s="427"/>
      <c r="AE1605" s="427"/>
      <c r="AF1605" s="427"/>
      <c r="AG1605" s="427"/>
      <c r="AH1605" s="427"/>
      <c r="AI1605" s="427"/>
      <c r="AJ1605" s="427"/>
      <c r="AK1605" s="427"/>
      <c r="AL1605" s="427"/>
      <c r="AM1605" s="427"/>
      <c r="AN1605" s="427"/>
      <c r="AO1605" s="427"/>
      <c r="AP1605" s="427"/>
      <c r="AQ1605" s="427"/>
      <c r="AR1605" s="427"/>
      <c r="AS1605" s="427"/>
      <c r="AT1605" s="427"/>
      <c r="AU1605" s="427"/>
      <c r="AV1605" s="427"/>
      <c r="AW1605" s="427"/>
      <c r="AX1605" s="427"/>
      <c r="AY1605" s="427"/>
      <c r="AZ1605" s="427"/>
      <c r="BA1605" s="427"/>
      <c r="BB1605" s="427"/>
      <c r="BC1605" s="427"/>
      <c r="BD1605" s="427"/>
      <c r="BE1605" s="427"/>
      <c r="BF1605" s="427"/>
      <c r="BG1605" s="427"/>
      <c r="BH1605" s="427"/>
      <c r="BI1605" s="427"/>
      <c r="BJ1605" s="427"/>
      <c r="BK1605" s="427"/>
      <c r="BL1605" s="427"/>
      <c r="BM1605" s="427"/>
      <c r="BN1605" s="427"/>
      <c r="BO1605" s="427"/>
      <c r="BP1605" s="427"/>
      <c r="BQ1605" s="427"/>
      <c r="BR1605" s="427"/>
      <c r="BS1605" s="427"/>
      <c r="BT1605" s="427"/>
      <c r="BU1605" s="427"/>
      <c r="BV1605" s="427"/>
      <c r="BW1605" s="427"/>
      <c r="BX1605" s="427"/>
      <c r="BY1605" s="427"/>
      <c r="BZ1605" s="427"/>
      <c r="CA1605" s="427"/>
      <c r="CB1605" s="427"/>
      <c r="CC1605" s="427"/>
      <c r="CD1605" s="427"/>
      <c r="CE1605" s="427"/>
      <c r="CF1605" s="427"/>
      <c r="CG1605" s="427"/>
      <c r="CH1605" s="427"/>
      <c r="CI1605" s="427"/>
      <c r="CJ1605" s="427"/>
      <c r="CK1605" s="427"/>
      <c r="CL1605" s="427"/>
      <c r="CM1605" s="427"/>
    </row>
    <row r="1606">
      <c r="AD1606" s="427"/>
      <c r="AE1606" s="427"/>
      <c r="AF1606" s="427"/>
      <c r="AG1606" s="427"/>
      <c r="AH1606" s="427"/>
      <c r="AI1606" s="427"/>
      <c r="AJ1606" s="427"/>
      <c r="AK1606" s="427"/>
      <c r="AL1606" s="427"/>
      <c r="AM1606" s="427"/>
      <c r="AN1606" s="427"/>
      <c r="AO1606" s="427"/>
      <c r="AP1606" s="427"/>
      <c r="AQ1606" s="427"/>
      <c r="AR1606" s="427"/>
      <c r="AS1606" s="427"/>
      <c r="AT1606" s="427"/>
      <c r="AU1606" s="427"/>
      <c r="AV1606" s="427"/>
      <c r="AW1606" s="427"/>
      <c r="AX1606" s="427"/>
      <c r="AY1606" s="427"/>
      <c r="AZ1606" s="427"/>
      <c r="BA1606" s="427"/>
      <c r="BB1606" s="427"/>
      <c r="BC1606" s="427"/>
      <c r="BD1606" s="427"/>
      <c r="BE1606" s="427"/>
      <c r="BF1606" s="427"/>
      <c r="BG1606" s="427"/>
      <c r="BH1606" s="427"/>
      <c r="BI1606" s="427"/>
      <c r="BJ1606" s="427"/>
      <c r="BK1606" s="427"/>
      <c r="BL1606" s="427"/>
      <c r="BM1606" s="427"/>
      <c r="BN1606" s="427"/>
      <c r="BO1606" s="427"/>
      <c r="BP1606" s="427"/>
      <c r="BQ1606" s="427"/>
      <c r="BR1606" s="427"/>
      <c r="BS1606" s="427"/>
      <c r="BT1606" s="427"/>
      <c r="BU1606" s="427"/>
      <c r="BV1606" s="427"/>
      <c r="BW1606" s="427"/>
      <c r="BX1606" s="427"/>
      <c r="BY1606" s="427"/>
      <c r="BZ1606" s="427"/>
      <c r="CA1606" s="427"/>
      <c r="CB1606" s="427"/>
      <c r="CC1606" s="427"/>
      <c r="CD1606" s="427"/>
      <c r="CE1606" s="427"/>
      <c r="CF1606" s="427"/>
      <c r="CG1606" s="427"/>
      <c r="CH1606" s="427"/>
      <c r="CI1606" s="427"/>
      <c r="CJ1606" s="427"/>
      <c r="CK1606" s="427"/>
      <c r="CL1606" s="427"/>
      <c r="CM1606" s="427"/>
    </row>
    <row r="1607">
      <c r="AD1607" s="427"/>
      <c r="AE1607" s="427"/>
      <c r="AF1607" s="427"/>
      <c r="AG1607" s="427"/>
      <c r="AH1607" s="427"/>
      <c r="AI1607" s="427"/>
      <c r="AJ1607" s="427"/>
      <c r="AK1607" s="427"/>
      <c r="AL1607" s="427"/>
      <c r="AM1607" s="427"/>
      <c r="AN1607" s="427"/>
      <c r="AO1607" s="427"/>
      <c r="AP1607" s="427"/>
      <c r="AQ1607" s="427"/>
      <c r="AR1607" s="427"/>
      <c r="AS1607" s="427"/>
      <c r="AT1607" s="427"/>
      <c r="AU1607" s="427"/>
      <c r="AV1607" s="427"/>
      <c r="AW1607" s="427"/>
      <c r="AX1607" s="427"/>
      <c r="AY1607" s="427"/>
      <c r="AZ1607" s="427"/>
      <c r="BA1607" s="427"/>
      <c r="BB1607" s="427"/>
      <c r="BC1607" s="427"/>
      <c r="BD1607" s="427"/>
      <c r="BE1607" s="427"/>
      <c r="BF1607" s="427"/>
      <c r="BG1607" s="427"/>
      <c r="BH1607" s="427"/>
      <c r="BI1607" s="427"/>
      <c r="BJ1607" s="427"/>
      <c r="BK1607" s="427"/>
      <c r="BL1607" s="427"/>
      <c r="BM1607" s="427"/>
      <c r="BN1607" s="427"/>
      <c r="BO1607" s="427"/>
      <c r="BP1607" s="427"/>
      <c r="BQ1607" s="427"/>
      <c r="BR1607" s="427"/>
      <c r="BS1607" s="427"/>
      <c r="BT1607" s="427"/>
      <c r="BU1607" s="427"/>
      <c r="BV1607" s="427"/>
      <c r="BW1607" s="427"/>
      <c r="BX1607" s="427"/>
      <c r="BY1607" s="427"/>
      <c r="BZ1607" s="427"/>
      <c r="CA1607" s="427"/>
      <c r="CB1607" s="427"/>
      <c r="CC1607" s="427"/>
      <c r="CD1607" s="427"/>
      <c r="CE1607" s="427"/>
      <c r="CF1607" s="427"/>
      <c r="CG1607" s="427"/>
      <c r="CH1607" s="427"/>
      <c r="CI1607" s="427"/>
      <c r="CJ1607" s="427"/>
      <c r="CK1607" s="427"/>
      <c r="CL1607" s="427"/>
      <c r="CM1607" s="427"/>
    </row>
    <row r="1608">
      <c r="AD1608" s="427"/>
      <c r="AE1608" s="427"/>
      <c r="AF1608" s="427"/>
      <c r="AG1608" s="427"/>
      <c r="AH1608" s="427"/>
      <c r="AI1608" s="427"/>
      <c r="AJ1608" s="427"/>
      <c r="AK1608" s="427"/>
      <c r="AL1608" s="427"/>
      <c r="AM1608" s="427"/>
      <c r="AN1608" s="427"/>
      <c r="AO1608" s="427"/>
      <c r="AP1608" s="427"/>
      <c r="AQ1608" s="427"/>
      <c r="AR1608" s="427"/>
      <c r="AS1608" s="427"/>
      <c r="AT1608" s="427"/>
      <c r="AU1608" s="427"/>
      <c r="AV1608" s="427"/>
      <c r="AW1608" s="427"/>
      <c r="AX1608" s="427"/>
      <c r="AY1608" s="427"/>
      <c r="AZ1608" s="427"/>
      <c r="BA1608" s="427"/>
      <c r="BB1608" s="427"/>
      <c r="BC1608" s="427"/>
      <c r="BD1608" s="427"/>
      <c r="BE1608" s="427"/>
      <c r="BF1608" s="427"/>
      <c r="BG1608" s="427"/>
      <c r="BH1608" s="427"/>
      <c r="BI1608" s="427"/>
      <c r="BJ1608" s="427"/>
      <c r="BK1608" s="427"/>
      <c r="BL1608" s="427"/>
      <c r="BM1608" s="427"/>
      <c r="BN1608" s="427"/>
      <c r="BO1608" s="427"/>
      <c r="BP1608" s="427"/>
      <c r="BQ1608" s="427"/>
      <c r="BR1608" s="427"/>
      <c r="BS1608" s="427"/>
      <c r="BT1608" s="427"/>
      <c r="BU1608" s="427"/>
      <c r="BV1608" s="427"/>
      <c r="BW1608" s="427"/>
      <c r="BX1608" s="427"/>
      <c r="BY1608" s="427"/>
      <c r="BZ1608" s="427"/>
      <c r="CA1608" s="427"/>
      <c r="CB1608" s="427"/>
      <c r="CC1608" s="427"/>
      <c r="CD1608" s="427"/>
      <c r="CE1608" s="427"/>
      <c r="CF1608" s="427"/>
      <c r="CG1608" s="427"/>
      <c r="CH1608" s="427"/>
      <c r="CI1608" s="427"/>
      <c r="CJ1608" s="427"/>
      <c r="CK1608" s="427"/>
      <c r="CL1608" s="427"/>
      <c r="CM1608" s="427"/>
    </row>
    <row r="1609">
      <c r="AD1609" s="427"/>
      <c r="AE1609" s="427"/>
      <c r="AF1609" s="427"/>
      <c r="AG1609" s="427"/>
      <c r="AH1609" s="427"/>
      <c r="AI1609" s="427"/>
      <c r="AJ1609" s="427"/>
      <c r="AK1609" s="427"/>
      <c r="AL1609" s="427"/>
      <c r="AM1609" s="427"/>
      <c r="AN1609" s="427"/>
      <c r="AO1609" s="427"/>
      <c r="AP1609" s="427"/>
      <c r="AQ1609" s="427"/>
      <c r="AR1609" s="427"/>
      <c r="AS1609" s="427"/>
      <c r="AT1609" s="427"/>
      <c r="AU1609" s="427"/>
      <c r="AV1609" s="427"/>
      <c r="AW1609" s="427"/>
      <c r="AX1609" s="427"/>
      <c r="AY1609" s="427"/>
      <c r="AZ1609" s="427"/>
      <c r="BA1609" s="427"/>
      <c r="BB1609" s="427"/>
      <c r="BC1609" s="427"/>
      <c r="BD1609" s="427"/>
      <c r="BE1609" s="427"/>
      <c r="BF1609" s="427"/>
      <c r="BG1609" s="427"/>
      <c r="BH1609" s="427"/>
      <c r="BI1609" s="427"/>
      <c r="BJ1609" s="427"/>
      <c r="BK1609" s="427"/>
      <c r="BL1609" s="427"/>
      <c r="BM1609" s="427"/>
      <c r="BN1609" s="427"/>
      <c r="BO1609" s="427"/>
      <c r="BP1609" s="427"/>
      <c r="BQ1609" s="427"/>
      <c r="BR1609" s="427"/>
      <c r="BS1609" s="427"/>
      <c r="BT1609" s="427"/>
      <c r="BU1609" s="427"/>
      <c r="BV1609" s="427"/>
      <c r="BW1609" s="427"/>
      <c r="BX1609" s="427"/>
      <c r="BY1609" s="427"/>
      <c r="BZ1609" s="427"/>
      <c r="CA1609" s="427"/>
      <c r="CB1609" s="427"/>
      <c r="CC1609" s="427"/>
      <c r="CD1609" s="427"/>
      <c r="CE1609" s="427"/>
      <c r="CF1609" s="427"/>
      <c r="CG1609" s="427"/>
      <c r="CH1609" s="427"/>
      <c r="CI1609" s="427"/>
      <c r="CJ1609" s="427"/>
      <c r="CK1609" s="427"/>
      <c r="CL1609" s="427"/>
      <c r="CM1609" s="427"/>
    </row>
    <row r="1610">
      <c r="AD1610" s="427"/>
      <c r="AE1610" s="427"/>
      <c r="AF1610" s="427"/>
      <c r="AG1610" s="427"/>
      <c r="AH1610" s="427"/>
      <c r="AI1610" s="427"/>
      <c r="AJ1610" s="427"/>
      <c r="AK1610" s="427"/>
      <c r="AL1610" s="427"/>
      <c r="AM1610" s="427"/>
      <c r="AN1610" s="427"/>
      <c r="AO1610" s="427"/>
      <c r="AP1610" s="427"/>
      <c r="AQ1610" s="427"/>
      <c r="AR1610" s="427"/>
      <c r="AS1610" s="427"/>
      <c r="AT1610" s="427"/>
      <c r="AU1610" s="427"/>
      <c r="AV1610" s="427"/>
      <c r="AW1610" s="427"/>
      <c r="AX1610" s="427"/>
      <c r="AY1610" s="427"/>
      <c r="AZ1610" s="427"/>
      <c r="BA1610" s="427"/>
      <c r="BB1610" s="427"/>
      <c r="BC1610" s="427"/>
      <c r="BD1610" s="427"/>
      <c r="BE1610" s="427"/>
      <c r="BF1610" s="427"/>
      <c r="BG1610" s="427"/>
      <c r="BH1610" s="427"/>
      <c r="BI1610" s="427"/>
      <c r="BJ1610" s="427"/>
      <c r="BK1610" s="427"/>
      <c r="BL1610" s="427"/>
      <c r="BM1610" s="427"/>
      <c r="BN1610" s="427"/>
      <c r="BO1610" s="427"/>
      <c r="BP1610" s="427"/>
      <c r="BQ1610" s="427"/>
      <c r="BR1610" s="427"/>
      <c r="BS1610" s="427"/>
      <c r="BT1610" s="427"/>
      <c r="BU1610" s="427"/>
      <c r="BV1610" s="427"/>
      <c r="BW1610" s="427"/>
      <c r="BX1610" s="427"/>
      <c r="BY1610" s="427"/>
      <c r="BZ1610" s="427"/>
      <c r="CA1610" s="427"/>
      <c r="CB1610" s="427"/>
      <c r="CC1610" s="427"/>
      <c r="CD1610" s="427"/>
      <c r="CE1610" s="427"/>
      <c r="CF1610" s="427"/>
      <c r="CG1610" s="427"/>
      <c r="CH1610" s="427"/>
      <c r="CI1610" s="427"/>
      <c r="CJ1610" s="427"/>
      <c r="CK1610" s="427"/>
      <c r="CL1610" s="427"/>
      <c r="CM1610" s="427"/>
    </row>
    <row r="1611">
      <c r="AD1611" s="427"/>
      <c r="AE1611" s="427"/>
      <c r="AF1611" s="427"/>
      <c r="AG1611" s="427"/>
      <c r="AH1611" s="427"/>
      <c r="AI1611" s="427"/>
      <c r="AJ1611" s="427"/>
      <c r="AK1611" s="427"/>
      <c r="AL1611" s="427"/>
      <c r="AM1611" s="427"/>
      <c r="AN1611" s="427"/>
      <c r="AO1611" s="427"/>
      <c r="AP1611" s="427"/>
      <c r="AQ1611" s="427"/>
      <c r="AR1611" s="427"/>
      <c r="AS1611" s="427"/>
      <c r="AT1611" s="427"/>
      <c r="AU1611" s="427"/>
      <c r="AV1611" s="427"/>
      <c r="AW1611" s="427"/>
      <c r="AX1611" s="427"/>
      <c r="AY1611" s="427"/>
      <c r="AZ1611" s="427"/>
      <c r="BA1611" s="427"/>
      <c r="BB1611" s="427"/>
      <c r="BC1611" s="427"/>
      <c r="BD1611" s="427"/>
      <c r="BE1611" s="427"/>
      <c r="BF1611" s="427"/>
      <c r="BG1611" s="427"/>
      <c r="BH1611" s="427"/>
      <c r="BI1611" s="427"/>
      <c r="BJ1611" s="427"/>
      <c r="BK1611" s="427"/>
      <c r="BL1611" s="427"/>
      <c r="BM1611" s="427"/>
      <c r="BN1611" s="427"/>
      <c r="BO1611" s="427"/>
      <c r="BP1611" s="427"/>
      <c r="BQ1611" s="427"/>
      <c r="BR1611" s="427"/>
      <c r="BS1611" s="427"/>
      <c r="BT1611" s="427"/>
      <c r="BU1611" s="427"/>
      <c r="BV1611" s="427"/>
      <c r="BW1611" s="427"/>
      <c r="BX1611" s="427"/>
      <c r="BY1611" s="427"/>
      <c r="BZ1611" s="427"/>
      <c r="CA1611" s="427"/>
      <c r="CB1611" s="427"/>
      <c r="CC1611" s="427"/>
      <c r="CD1611" s="427"/>
      <c r="CE1611" s="427"/>
      <c r="CF1611" s="427"/>
      <c r="CG1611" s="427"/>
      <c r="CH1611" s="427"/>
      <c r="CI1611" s="427"/>
      <c r="CJ1611" s="427"/>
      <c r="CK1611" s="427"/>
      <c r="CL1611" s="427"/>
      <c r="CM1611" s="427"/>
    </row>
    <row r="1612">
      <c r="AD1612" s="427"/>
      <c r="AE1612" s="427"/>
      <c r="AF1612" s="427"/>
      <c r="AG1612" s="427"/>
      <c r="AH1612" s="427"/>
      <c r="AI1612" s="427"/>
      <c r="AJ1612" s="427"/>
      <c r="AK1612" s="427"/>
      <c r="AL1612" s="427"/>
      <c r="AM1612" s="427"/>
      <c r="AN1612" s="427"/>
      <c r="AO1612" s="427"/>
      <c r="AP1612" s="427"/>
      <c r="AQ1612" s="427"/>
      <c r="AR1612" s="427"/>
      <c r="AS1612" s="427"/>
      <c r="AT1612" s="427"/>
      <c r="AU1612" s="427"/>
      <c r="AV1612" s="427"/>
      <c r="AW1612" s="427"/>
      <c r="AX1612" s="427"/>
      <c r="AY1612" s="427"/>
      <c r="AZ1612" s="427"/>
      <c r="BA1612" s="427"/>
      <c r="BB1612" s="427"/>
      <c r="BC1612" s="427"/>
      <c r="BD1612" s="427"/>
      <c r="BE1612" s="427"/>
      <c r="BF1612" s="427"/>
      <c r="BG1612" s="427"/>
      <c r="BH1612" s="427"/>
      <c r="BI1612" s="427"/>
      <c r="BJ1612" s="427"/>
      <c r="BK1612" s="427"/>
      <c r="BL1612" s="427"/>
      <c r="BM1612" s="427"/>
      <c r="BN1612" s="427"/>
      <c r="BO1612" s="427"/>
      <c r="BP1612" s="427"/>
      <c r="BQ1612" s="427"/>
      <c r="BR1612" s="427"/>
      <c r="BS1612" s="427"/>
      <c r="BT1612" s="427"/>
      <c r="BU1612" s="427"/>
      <c r="BV1612" s="427"/>
      <c r="BW1612" s="427"/>
      <c r="BX1612" s="427"/>
      <c r="BY1612" s="427"/>
      <c r="BZ1612" s="427"/>
      <c r="CA1612" s="427"/>
      <c r="CB1612" s="427"/>
      <c r="CC1612" s="427"/>
      <c r="CD1612" s="427"/>
      <c r="CE1612" s="427"/>
      <c r="CF1612" s="427"/>
      <c r="CG1612" s="427"/>
      <c r="CH1612" s="427"/>
      <c r="CI1612" s="427"/>
      <c r="CJ1612" s="427"/>
      <c r="CK1612" s="427"/>
      <c r="CL1612" s="427"/>
      <c r="CM1612" s="427"/>
    </row>
    <row r="1613">
      <c r="AD1613" s="427"/>
      <c r="AE1613" s="427"/>
      <c r="AF1613" s="427"/>
      <c r="AG1613" s="427"/>
      <c r="AH1613" s="427"/>
      <c r="AI1613" s="427"/>
      <c r="AJ1613" s="427"/>
      <c r="AK1613" s="427"/>
      <c r="AL1613" s="427"/>
      <c r="AM1613" s="427"/>
      <c r="AN1613" s="427"/>
      <c r="AO1613" s="427"/>
      <c r="AP1613" s="427"/>
      <c r="AQ1613" s="427"/>
      <c r="AR1613" s="427"/>
      <c r="AS1613" s="427"/>
      <c r="AT1613" s="427"/>
      <c r="AU1613" s="427"/>
      <c r="AV1613" s="427"/>
      <c r="AW1613" s="427"/>
      <c r="AX1613" s="427"/>
      <c r="AY1613" s="427"/>
      <c r="AZ1613" s="427"/>
      <c r="BA1613" s="427"/>
      <c r="BB1613" s="427"/>
      <c r="BC1613" s="427"/>
      <c r="BD1613" s="427"/>
      <c r="BE1613" s="427"/>
      <c r="BF1613" s="427"/>
      <c r="BG1613" s="427"/>
      <c r="BH1613" s="427"/>
      <c r="BI1613" s="427"/>
      <c r="BJ1613" s="427"/>
      <c r="BK1613" s="427"/>
      <c r="BL1613" s="427"/>
      <c r="BM1613" s="427"/>
      <c r="BN1613" s="427"/>
      <c r="BO1613" s="427"/>
      <c r="BP1613" s="427"/>
      <c r="BQ1613" s="427"/>
      <c r="BR1613" s="427"/>
      <c r="BS1613" s="427"/>
      <c r="BT1613" s="427"/>
      <c r="BU1613" s="427"/>
      <c r="BV1613" s="427"/>
      <c r="BW1613" s="427"/>
      <c r="BX1613" s="427"/>
      <c r="BY1613" s="427"/>
      <c r="BZ1613" s="427"/>
      <c r="CA1613" s="427"/>
      <c r="CB1613" s="427"/>
      <c r="CC1613" s="427"/>
      <c r="CD1613" s="427"/>
      <c r="CE1613" s="427"/>
      <c r="CF1613" s="427"/>
      <c r="CG1613" s="427"/>
      <c r="CH1613" s="427"/>
      <c r="CI1613" s="427"/>
      <c r="CJ1613" s="427"/>
      <c r="CK1613" s="427"/>
      <c r="CL1613" s="427"/>
      <c r="CM1613" s="427"/>
    </row>
    <row r="1614">
      <c r="AD1614" s="427"/>
      <c r="AE1614" s="427"/>
      <c r="AF1614" s="427"/>
      <c r="AG1614" s="427"/>
      <c r="AH1614" s="427"/>
      <c r="AI1614" s="427"/>
      <c r="AJ1614" s="427"/>
      <c r="AK1614" s="427"/>
      <c r="AL1614" s="427"/>
      <c r="AM1614" s="427"/>
      <c r="AN1614" s="427"/>
      <c r="AO1614" s="427"/>
      <c r="AP1614" s="427"/>
      <c r="AQ1614" s="427"/>
      <c r="AR1614" s="427"/>
      <c r="AS1614" s="427"/>
      <c r="AT1614" s="427"/>
      <c r="AU1614" s="427"/>
      <c r="AV1614" s="427"/>
      <c r="AW1614" s="427"/>
      <c r="AX1614" s="427"/>
      <c r="AY1614" s="427"/>
      <c r="AZ1614" s="427"/>
      <c r="BA1614" s="427"/>
      <c r="BB1614" s="427"/>
      <c r="BC1614" s="427"/>
      <c r="BD1614" s="427"/>
      <c r="BE1614" s="427"/>
      <c r="BF1614" s="427"/>
      <c r="BG1614" s="427"/>
      <c r="BH1614" s="427"/>
      <c r="BI1614" s="427"/>
      <c r="BJ1614" s="427"/>
      <c r="BK1614" s="427"/>
      <c r="BL1614" s="427"/>
      <c r="BM1614" s="427"/>
      <c r="BN1614" s="427"/>
      <c r="BO1614" s="427"/>
      <c r="BP1614" s="427"/>
      <c r="BQ1614" s="427"/>
      <c r="BR1614" s="427"/>
      <c r="BS1614" s="427"/>
      <c r="BT1614" s="427"/>
      <c r="BU1614" s="427"/>
      <c r="BV1614" s="427"/>
      <c r="BW1614" s="427"/>
      <c r="BX1614" s="427"/>
      <c r="BY1614" s="427"/>
      <c r="BZ1614" s="427"/>
      <c r="CA1614" s="427"/>
      <c r="CB1614" s="427"/>
      <c r="CC1614" s="427"/>
      <c r="CD1614" s="427"/>
      <c r="CE1614" s="427"/>
      <c r="CF1614" s="427"/>
      <c r="CG1614" s="427"/>
      <c r="CH1614" s="427"/>
      <c r="CI1614" s="427"/>
      <c r="CJ1614" s="427"/>
      <c r="CK1614" s="427"/>
      <c r="CL1614" s="427"/>
      <c r="CM1614" s="427"/>
    </row>
    <row r="1615">
      <c r="AD1615" s="427"/>
      <c r="AE1615" s="427"/>
      <c r="AF1615" s="427"/>
      <c r="AG1615" s="427"/>
      <c r="AH1615" s="427"/>
      <c r="AI1615" s="427"/>
      <c r="AJ1615" s="427"/>
      <c r="AK1615" s="427"/>
      <c r="AL1615" s="427"/>
      <c r="AM1615" s="427"/>
      <c r="AN1615" s="427"/>
      <c r="AO1615" s="427"/>
      <c r="AP1615" s="427"/>
      <c r="AQ1615" s="427"/>
      <c r="AR1615" s="427"/>
      <c r="AS1615" s="427"/>
      <c r="AT1615" s="427"/>
      <c r="AU1615" s="427"/>
      <c r="AV1615" s="427"/>
      <c r="AW1615" s="427"/>
      <c r="AX1615" s="427"/>
      <c r="AY1615" s="427"/>
      <c r="AZ1615" s="427"/>
      <c r="BA1615" s="427"/>
      <c r="BB1615" s="427"/>
      <c r="BC1615" s="427"/>
      <c r="BD1615" s="427"/>
      <c r="BE1615" s="427"/>
      <c r="BF1615" s="427"/>
      <c r="BG1615" s="427"/>
      <c r="BH1615" s="427"/>
      <c r="BI1615" s="427"/>
      <c r="BJ1615" s="427"/>
      <c r="BK1615" s="427"/>
      <c r="BL1615" s="427"/>
      <c r="BM1615" s="427"/>
      <c r="BN1615" s="427"/>
      <c r="BO1615" s="427"/>
      <c r="BP1615" s="427"/>
      <c r="BQ1615" s="427"/>
      <c r="BR1615" s="427"/>
      <c r="BS1615" s="427"/>
      <c r="BT1615" s="427"/>
      <c r="BU1615" s="427"/>
      <c r="BV1615" s="427"/>
      <c r="BW1615" s="427"/>
      <c r="BX1615" s="427"/>
      <c r="BY1615" s="427"/>
      <c r="BZ1615" s="427"/>
      <c r="CA1615" s="427"/>
      <c r="CB1615" s="427"/>
      <c r="CC1615" s="427"/>
      <c r="CD1615" s="427"/>
      <c r="CE1615" s="427"/>
      <c r="CF1615" s="427"/>
      <c r="CG1615" s="427"/>
      <c r="CH1615" s="427"/>
      <c r="CI1615" s="427"/>
      <c r="CJ1615" s="427"/>
      <c r="CK1615" s="427"/>
      <c r="CL1615" s="427"/>
      <c r="CM1615" s="427"/>
    </row>
    <row r="1616">
      <c r="AD1616" s="427"/>
      <c r="AE1616" s="427"/>
      <c r="AF1616" s="427"/>
      <c r="AG1616" s="427"/>
      <c r="AH1616" s="427"/>
      <c r="AI1616" s="427"/>
      <c r="AJ1616" s="427"/>
      <c r="AK1616" s="427"/>
      <c r="AL1616" s="427"/>
      <c r="AM1616" s="427"/>
      <c r="AN1616" s="427"/>
      <c r="AO1616" s="427"/>
      <c r="AP1616" s="427"/>
      <c r="AQ1616" s="427"/>
      <c r="AR1616" s="427"/>
      <c r="AS1616" s="427"/>
      <c r="AT1616" s="427"/>
      <c r="AU1616" s="427"/>
      <c r="AV1616" s="427"/>
      <c r="AW1616" s="427"/>
      <c r="AX1616" s="427"/>
      <c r="AY1616" s="427"/>
      <c r="AZ1616" s="427"/>
      <c r="BA1616" s="427"/>
      <c r="BB1616" s="427"/>
      <c r="BC1616" s="427"/>
      <c r="BD1616" s="427"/>
      <c r="BE1616" s="427"/>
      <c r="BF1616" s="427"/>
      <c r="BG1616" s="427"/>
      <c r="BH1616" s="427"/>
      <c r="BI1616" s="427"/>
      <c r="BJ1616" s="427"/>
      <c r="BK1616" s="427"/>
      <c r="BL1616" s="427"/>
      <c r="BM1616" s="427"/>
      <c r="BN1616" s="427"/>
      <c r="BO1616" s="427"/>
      <c r="BP1616" s="427"/>
      <c r="BQ1616" s="427"/>
      <c r="BR1616" s="427"/>
      <c r="BS1616" s="427"/>
      <c r="BT1616" s="427"/>
      <c r="BU1616" s="427"/>
      <c r="BV1616" s="427"/>
      <c r="BW1616" s="427"/>
      <c r="BX1616" s="427"/>
      <c r="BY1616" s="427"/>
      <c r="BZ1616" s="427"/>
      <c r="CA1616" s="427"/>
      <c r="CB1616" s="427"/>
      <c r="CC1616" s="427"/>
      <c r="CD1616" s="427"/>
      <c r="CE1616" s="427"/>
      <c r="CF1616" s="427"/>
      <c r="CG1616" s="427"/>
      <c r="CH1616" s="427"/>
      <c r="CI1616" s="427"/>
      <c r="CJ1616" s="427"/>
      <c r="CK1616" s="427"/>
      <c r="CL1616" s="427"/>
      <c r="CM1616" s="427"/>
    </row>
    <row r="1617">
      <c r="AD1617" s="427"/>
      <c r="AE1617" s="427"/>
      <c r="AF1617" s="427"/>
      <c r="AG1617" s="427"/>
      <c r="AH1617" s="427"/>
      <c r="AI1617" s="427"/>
      <c r="AJ1617" s="427"/>
      <c r="AK1617" s="427"/>
      <c r="AL1617" s="427"/>
      <c r="AM1617" s="427"/>
      <c r="AN1617" s="427"/>
      <c r="AO1617" s="427"/>
      <c r="AP1617" s="427"/>
      <c r="AQ1617" s="427"/>
      <c r="AR1617" s="427"/>
      <c r="AS1617" s="427"/>
      <c r="AT1617" s="427"/>
      <c r="AU1617" s="427"/>
      <c r="AV1617" s="427"/>
      <c r="AW1617" s="427"/>
      <c r="AX1617" s="427"/>
      <c r="AY1617" s="427"/>
      <c r="AZ1617" s="427"/>
      <c r="BA1617" s="427"/>
      <c r="BB1617" s="427"/>
      <c r="BC1617" s="427"/>
      <c r="BD1617" s="427"/>
      <c r="BE1617" s="427"/>
      <c r="BF1617" s="427"/>
      <c r="BG1617" s="427"/>
      <c r="BH1617" s="427"/>
      <c r="BI1617" s="427"/>
      <c r="BJ1617" s="427"/>
      <c r="BK1617" s="427"/>
      <c r="BL1617" s="427"/>
      <c r="BM1617" s="427"/>
      <c r="BN1617" s="427"/>
      <c r="BO1617" s="427"/>
      <c r="BP1617" s="427"/>
      <c r="BQ1617" s="427"/>
      <c r="BR1617" s="427"/>
      <c r="BS1617" s="427"/>
      <c r="BT1617" s="427"/>
      <c r="BU1617" s="427"/>
      <c r="BV1617" s="427"/>
      <c r="BW1617" s="427"/>
      <c r="BX1617" s="427"/>
      <c r="BY1617" s="427"/>
      <c r="BZ1617" s="427"/>
      <c r="CA1617" s="427"/>
      <c r="CB1617" s="427"/>
      <c r="CC1617" s="427"/>
      <c r="CD1617" s="427"/>
      <c r="CE1617" s="427"/>
      <c r="CF1617" s="427"/>
      <c r="CG1617" s="427"/>
      <c r="CH1617" s="427"/>
      <c r="CI1617" s="427"/>
      <c r="CJ1617" s="427"/>
      <c r="CK1617" s="427"/>
      <c r="CL1617" s="427"/>
      <c r="CM1617" s="427"/>
    </row>
    <row r="1618">
      <c r="AD1618" s="427"/>
      <c r="AE1618" s="427"/>
      <c r="AF1618" s="427"/>
      <c r="AG1618" s="427"/>
      <c r="AH1618" s="427"/>
      <c r="AI1618" s="427"/>
      <c r="AJ1618" s="427"/>
      <c r="AK1618" s="427"/>
      <c r="AL1618" s="427"/>
      <c r="AM1618" s="427"/>
      <c r="AN1618" s="427"/>
      <c r="AO1618" s="427"/>
      <c r="AP1618" s="427"/>
      <c r="AQ1618" s="427"/>
      <c r="AR1618" s="427"/>
      <c r="AS1618" s="427"/>
      <c r="AT1618" s="427"/>
      <c r="AU1618" s="427"/>
      <c r="AV1618" s="427"/>
      <c r="AW1618" s="427"/>
      <c r="AX1618" s="427"/>
      <c r="AY1618" s="427"/>
      <c r="AZ1618" s="427"/>
      <c r="BA1618" s="427"/>
      <c r="BB1618" s="427"/>
      <c r="BC1618" s="427"/>
      <c r="BD1618" s="427"/>
      <c r="BE1618" s="427"/>
      <c r="BF1618" s="427"/>
      <c r="BG1618" s="427"/>
      <c r="BH1618" s="427"/>
      <c r="BI1618" s="427"/>
      <c r="BJ1618" s="427"/>
      <c r="BK1618" s="427"/>
      <c r="BL1618" s="427"/>
      <c r="BM1618" s="427"/>
      <c r="BN1618" s="427"/>
      <c r="BO1618" s="427"/>
      <c r="BP1618" s="427"/>
      <c r="BQ1618" s="427"/>
      <c r="BR1618" s="427"/>
      <c r="BS1618" s="427"/>
      <c r="BT1618" s="427"/>
      <c r="BU1618" s="427"/>
      <c r="BV1618" s="427"/>
      <c r="BW1618" s="427"/>
      <c r="BX1618" s="427"/>
      <c r="BY1618" s="427"/>
      <c r="BZ1618" s="427"/>
      <c r="CA1618" s="427"/>
      <c r="CB1618" s="427"/>
      <c r="CC1618" s="427"/>
      <c r="CD1618" s="427"/>
      <c r="CE1618" s="427"/>
      <c r="CF1618" s="427"/>
      <c r="CG1618" s="427"/>
      <c r="CH1618" s="427"/>
      <c r="CI1618" s="427"/>
      <c r="CJ1618" s="427"/>
      <c r="CK1618" s="427"/>
      <c r="CL1618" s="427"/>
      <c r="CM1618" s="427"/>
    </row>
    <row r="1619">
      <c r="AD1619" s="427"/>
      <c r="AE1619" s="427"/>
      <c r="AF1619" s="427"/>
      <c r="AG1619" s="427"/>
      <c r="AH1619" s="427"/>
      <c r="AI1619" s="427"/>
      <c r="AJ1619" s="427"/>
      <c r="AK1619" s="427"/>
      <c r="AL1619" s="427"/>
      <c r="AM1619" s="427"/>
      <c r="AN1619" s="427"/>
      <c r="AO1619" s="427"/>
      <c r="AP1619" s="427"/>
      <c r="AQ1619" s="427"/>
      <c r="AR1619" s="427"/>
      <c r="AS1619" s="427"/>
      <c r="AT1619" s="427"/>
      <c r="AU1619" s="427"/>
      <c r="AV1619" s="427"/>
      <c r="AW1619" s="427"/>
      <c r="AX1619" s="427"/>
      <c r="AY1619" s="427"/>
      <c r="AZ1619" s="427"/>
      <c r="BA1619" s="427"/>
      <c r="BB1619" s="427"/>
      <c r="BC1619" s="427"/>
      <c r="BD1619" s="427"/>
      <c r="BE1619" s="427"/>
      <c r="BF1619" s="427"/>
      <c r="BG1619" s="427"/>
      <c r="BH1619" s="427"/>
      <c r="BI1619" s="427"/>
      <c r="BJ1619" s="427"/>
      <c r="BK1619" s="427"/>
      <c r="BL1619" s="427"/>
      <c r="BM1619" s="427"/>
      <c r="BN1619" s="427"/>
      <c r="BO1619" s="427"/>
      <c r="BP1619" s="427"/>
      <c r="BQ1619" s="427"/>
      <c r="BR1619" s="427"/>
      <c r="BS1619" s="427"/>
      <c r="BT1619" s="427"/>
      <c r="BU1619" s="427"/>
      <c r="BV1619" s="427"/>
      <c r="BW1619" s="427"/>
      <c r="BX1619" s="427"/>
      <c r="BY1619" s="427"/>
      <c r="BZ1619" s="427"/>
      <c r="CA1619" s="427"/>
      <c r="CB1619" s="427"/>
      <c r="CC1619" s="427"/>
      <c r="CD1619" s="427"/>
      <c r="CE1619" s="427"/>
      <c r="CF1619" s="427"/>
      <c r="CG1619" s="427"/>
      <c r="CH1619" s="427"/>
      <c r="CI1619" s="427"/>
      <c r="CJ1619" s="427"/>
      <c r="CK1619" s="427"/>
      <c r="CL1619" s="427"/>
      <c r="CM1619" s="427"/>
    </row>
    <row r="1620">
      <c r="AD1620" s="427"/>
      <c r="AE1620" s="427"/>
      <c r="AF1620" s="427"/>
      <c r="AG1620" s="427"/>
      <c r="AH1620" s="427"/>
      <c r="AI1620" s="427"/>
      <c r="AJ1620" s="427"/>
      <c r="AK1620" s="427"/>
      <c r="AL1620" s="427"/>
      <c r="AM1620" s="427"/>
      <c r="AN1620" s="427"/>
      <c r="AO1620" s="427"/>
      <c r="AP1620" s="427"/>
      <c r="AQ1620" s="427"/>
      <c r="AR1620" s="427"/>
      <c r="AS1620" s="427"/>
      <c r="AT1620" s="427"/>
      <c r="AU1620" s="427"/>
      <c r="AV1620" s="427"/>
      <c r="AW1620" s="427"/>
      <c r="AX1620" s="427"/>
      <c r="AY1620" s="427"/>
      <c r="AZ1620" s="427"/>
      <c r="BA1620" s="427"/>
      <c r="BB1620" s="427"/>
      <c r="BC1620" s="427"/>
      <c r="BD1620" s="427"/>
      <c r="BE1620" s="427"/>
      <c r="BF1620" s="427"/>
      <c r="BG1620" s="427"/>
      <c r="BH1620" s="427"/>
      <c r="BI1620" s="427"/>
      <c r="BJ1620" s="427"/>
      <c r="BK1620" s="427"/>
      <c r="BL1620" s="427"/>
      <c r="BM1620" s="427"/>
      <c r="BN1620" s="427"/>
      <c r="BO1620" s="427"/>
      <c r="BP1620" s="427"/>
      <c r="BQ1620" s="427"/>
      <c r="BR1620" s="427"/>
      <c r="BS1620" s="427"/>
      <c r="BT1620" s="427"/>
      <c r="BU1620" s="427"/>
      <c r="BV1620" s="427"/>
      <c r="BW1620" s="427"/>
      <c r="BX1620" s="427"/>
      <c r="BY1620" s="427"/>
      <c r="BZ1620" s="427"/>
      <c r="CA1620" s="427"/>
      <c r="CB1620" s="427"/>
      <c r="CC1620" s="427"/>
      <c r="CD1620" s="427"/>
      <c r="CE1620" s="427"/>
      <c r="CF1620" s="427"/>
      <c r="CG1620" s="427"/>
      <c r="CH1620" s="427"/>
      <c r="CI1620" s="427"/>
      <c r="CJ1620" s="427"/>
      <c r="CK1620" s="427"/>
      <c r="CL1620" s="427"/>
      <c r="CM1620" s="427"/>
    </row>
    <row r="1621">
      <c r="AD1621" s="427"/>
      <c r="AE1621" s="427"/>
      <c r="AF1621" s="427"/>
      <c r="AG1621" s="427"/>
      <c r="AH1621" s="427"/>
      <c r="AI1621" s="427"/>
      <c r="AJ1621" s="427"/>
      <c r="AK1621" s="427"/>
      <c r="AL1621" s="427"/>
      <c r="AM1621" s="427"/>
      <c r="AN1621" s="427"/>
      <c r="AO1621" s="427"/>
      <c r="AP1621" s="427"/>
      <c r="AQ1621" s="427"/>
      <c r="AR1621" s="427"/>
      <c r="AS1621" s="427"/>
      <c r="AT1621" s="427"/>
      <c r="AU1621" s="427"/>
      <c r="AV1621" s="427"/>
      <c r="AW1621" s="427"/>
      <c r="AX1621" s="427"/>
      <c r="AY1621" s="427"/>
      <c r="AZ1621" s="427"/>
      <c r="BA1621" s="427"/>
      <c r="BB1621" s="427"/>
      <c r="BC1621" s="427"/>
      <c r="BD1621" s="427"/>
      <c r="BE1621" s="427"/>
      <c r="BF1621" s="427"/>
      <c r="BG1621" s="427"/>
      <c r="BH1621" s="427"/>
      <c r="BI1621" s="427"/>
      <c r="BJ1621" s="427"/>
      <c r="BK1621" s="427"/>
      <c r="BL1621" s="427"/>
      <c r="BM1621" s="427"/>
      <c r="BN1621" s="427"/>
      <c r="BO1621" s="427"/>
      <c r="BP1621" s="427"/>
      <c r="BQ1621" s="427"/>
      <c r="BR1621" s="427"/>
      <c r="BS1621" s="427"/>
      <c r="BT1621" s="427"/>
      <c r="BU1621" s="427"/>
      <c r="BV1621" s="427"/>
      <c r="BW1621" s="427"/>
      <c r="BX1621" s="427"/>
      <c r="BY1621" s="427"/>
      <c r="BZ1621" s="427"/>
      <c r="CA1621" s="427"/>
      <c r="CB1621" s="427"/>
      <c r="CC1621" s="427"/>
      <c r="CD1621" s="427"/>
      <c r="CE1621" s="427"/>
      <c r="CF1621" s="427"/>
      <c r="CG1621" s="427"/>
      <c r="CH1621" s="427"/>
      <c r="CI1621" s="427"/>
      <c r="CJ1621" s="427"/>
      <c r="CK1621" s="427"/>
      <c r="CL1621" s="427"/>
      <c r="CM1621" s="427"/>
    </row>
    <row r="1622">
      <c r="AD1622" s="427"/>
      <c r="AE1622" s="427"/>
      <c r="AF1622" s="427"/>
      <c r="AG1622" s="427"/>
      <c r="AH1622" s="427"/>
      <c r="AI1622" s="427"/>
      <c r="AJ1622" s="427"/>
      <c r="AK1622" s="427"/>
      <c r="AL1622" s="427"/>
      <c r="AM1622" s="427"/>
      <c r="AN1622" s="427"/>
      <c r="AO1622" s="427"/>
      <c r="AP1622" s="427"/>
      <c r="AQ1622" s="427"/>
      <c r="AR1622" s="427"/>
      <c r="AS1622" s="427"/>
      <c r="AT1622" s="427"/>
      <c r="AU1622" s="427"/>
      <c r="AV1622" s="427"/>
      <c r="AW1622" s="427"/>
      <c r="AX1622" s="427"/>
      <c r="AY1622" s="427"/>
      <c r="AZ1622" s="427"/>
      <c r="BA1622" s="427"/>
      <c r="BB1622" s="427"/>
      <c r="BC1622" s="427"/>
      <c r="BD1622" s="427"/>
      <c r="BE1622" s="427"/>
      <c r="BF1622" s="427"/>
      <c r="BG1622" s="427"/>
      <c r="BH1622" s="427"/>
      <c r="BI1622" s="427"/>
      <c r="BJ1622" s="427"/>
      <c r="BK1622" s="427"/>
      <c r="BL1622" s="427"/>
      <c r="BM1622" s="427"/>
      <c r="BN1622" s="427"/>
      <c r="BO1622" s="427"/>
      <c r="BP1622" s="427"/>
      <c r="BQ1622" s="427"/>
      <c r="BR1622" s="427"/>
      <c r="BS1622" s="427"/>
      <c r="BT1622" s="427"/>
      <c r="BU1622" s="427"/>
      <c r="BV1622" s="427"/>
      <c r="BW1622" s="427"/>
      <c r="BX1622" s="427"/>
      <c r="BY1622" s="427"/>
      <c r="BZ1622" s="427"/>
      <c r="CA1622" s="427"/>
      <c r="CB1622" s="427"/>
      <c r="CC1622" s="427"/>
      <c r="CD1622" s="427"/>
      <c r="CE1622" s="427"/>
      <c r="CF1622" s="427"/>
      <c r="CG1622" s="427"/>
      <c r="CH1622" s="427"/>
      <c r="CI1622" s="427"/>
      <c r="CJ1622" s="427"/>
      <c r="CK1622" s="427"/>
      <c r="CL1622" s="427"/>
      <c r="CM1622" s="427"/>
    </row>
    <row r="1623">
      <c r="AD1623" s="427"/>
      <c r="AE1623" s="427"/>
      <c r="AF1623" s="427"/>
      <c r="AG1623" s="427"/>
      <c r="AH1623" s="427"/>
      <c r="AI1623" s="427"/>
      <c r="AJ1623" s="427"/>
      <c r="AK1623" s="427"/>
      <c r="AL1623" s="427"/>
      <c r="AM1623" s="427"/>
      <c r="AN1623" s="427"/>
      <c r="AO1623" s="427"/>
      <c r="AP1623" s="427"/>
      <c r="AQ1623" s="427"/>
      <c r="AR1623" s="427"/>
      <c r="AS1623" s="427"/>
      <c r="AT1623" s="427"/>
      <c r="AU1623" s="427"/>
      <c r="AV1623" s="427"/>
      <c r="AW1623" s="427"/>
      <c r="AX1623" s="427"/>
      <c r="AY1623" s="427"/>
      <c r="AZ1623" s="427"/>
      <c r="BA1623" s="427"/>
      <c r="BB1623" s="427"/>
      <c r="BC1623" s="427"/>
      <c r="BD1623" s="427"/>
      <c r="BE1623" s="427"/>
      <c r="BF1623" s="427"/>
      <c r="BG1623" s="427"/>
      <c r="BH1623" s="427"/>
      <c r="BI1623" s="427"/>
      <c r="BJ1623" s="427"/>
      <c r="BK1623" s="427"/>
      <c r="BL1623" s="427"/>
      <c r="BM1623" s="427"/>
      <c r="BN1623" s="427"/>
      <c r="BO1623" s="427"/>
      <c r="BP1623" s="427"/>
      <c r="BQ1623" s="427"/>
      <c r="BR1623" s="427"/>
      <c r="BS1623" s="427"/>
      <c r="BT1623" s="427"/>
      <c r="BU1623" s="427"/>
      <c r="BV1623" s="427"/>
      <c r="BW1623" s="427"/>
      <c r="BX1623" s="427"/>
      <c r="BY1623" s="427"/>
      <c r="BZ1623" s="427"/>
      <c r="CA1623" s="427"/>
      <c r="CB1623" s="427"/>
      <c r="CC1623" s="427"/>
      <c r="CD1623" s="427"/>
      <c r="CE1623" s="427"/>
      <c r="CF1623" s="427"/>
      <c r="CG1623" s="427"/>
      <c r="CH1623" s="427"/>
      <c r="CI1623" s="427"/>
      <c r="CJ1623" s="427"/>
      <c r="CK1623" s="427"/>
      <c r="CL1623" s="427"/>
      <c r="CM1623" s="427"/>
    </row>
    <row r="1624">
      <c r="AD1624" s="427"/>
      <c r="AE1624" s="427"/>
      <c r="AF1624" s="427"/>
      <c r="AG1624" s="427"/>
      <c r="AH1624" s="427"/>
      <c r="AI1624" s="427"/>
      <c r="AJ1624" s="427"/>
      <c r="AK1624" s="427"/>
      <c r="AL1624" s="427"/>
      <c r="AM1624" s="427"/>
      <c r="AN1624" s="427"/>
      <c r="AO1624" s="427"/>
      <c r="AP1624" s="427"/>
      <c r="AQ1624" s="427"/>
      <c r="AR1624" s="427"/>
      <c r="AS1624" s="427"/>
      <c r="AT1624" s="427"/>
      <c r="AU1624" s="427"/>
      <c r="AV1624" s="427"/>
      <c r="AW1624" s="427"/>
      <c r="AX1624" s="427"/>
      <c r="AY1624" s="427"/>
      <c r="AZ1624" s="427"/>
      <c r="BA1624" s="427"/>
      <c r="BB1624" s="427"/>
      <c r="BC1624" s="427"/>
      <c r="BD1624" s="427"/>
      <c r="BE1624" s="427"/>
      <c r="BF1624" s="427"/>
      <c r="BG1624" s="427"/>
      <c r="BH1624" s="427"/>
      <c r="BI1624" s="427"/>
      <c r="BJ1624" s="427"/>
      <c r="BK1624" s="427"/>
      <c r="BL1624" s="427"/>
      <c r="BM1624" s="427"/>
      <c r="BN1624" s="427"/>
      <c r="BO1624" s="427"/>
      <c r="BP1624" s="427"/>
      <c r="BQ1624" s="427"/>
      <c r="BR1624" s="427"/>
      <c r="BS1624" s="427"/>
      <c r="BT1624" s="427"/>
      <c r="BU1624" s="427"/>
      <c r="BV1624" s="427"/>
      <c r="BW1624" s="427"/>
      <c r="BX1624" s="427"/>
      <c r="BY1624" s="427"/>
      <c r="BZ1624" s="427"/>
      <c r="CA1624" s="427"/>
      <c r="CB1624" s="427"/>
      <c r="CC1624" s="427"/>
      <c r="CD1624" s="427"/>
      <c r="CE1624" s="427"/>
      <c r="CF1624" s="427"/>
      <c r="CG1624" s="427"/>
      <c r="CH1624" s="427"/>
      <c r="CI1624" s="427"/>
      <c r="CJ1624" s="427"/>
      <c r="CK1624" s="427"/>
      <c r="CL1624" s="427"/>
      <c r="CM1624" s="427"/>
    </row>
    <row r="1625">
      <c r="AD1625" s="427"/>
      <c r="AE1625" s="427"/>
      <c r="AF1625" s="427"/>
      <c r="AG1625" s="427"/>
      <c r="AH1625" s="427"/>
      <c r="AI1625" s="427"/>
      <c r="AJ1625" s="427"/>
      <c r="AK1625" s="427"/>
      <c r="AL1625" s="427"/>
      <c r="AM1625" s="427"/>
      <c r="AN1625" s="427"/>
      <c r="AO1625" s="427"/>
      <c r="AP1625" s="427"/>
      <c r="AQ1625" s="427"/>
      <c r="AR1625" s="427"/>
      <c r="AS1625" s="427"/>
      <c r="AT1625" s="427"/>
      <c r="AU1625" s="427"/>
      <c r="AV1625" s="427"/>
      <c r="AW1625" s="427"/>
      <c r="AX1625" s="427"/>
      <c r="AY1625" s="427"/>
      <c r="AZ1625" s="427"/>
      <c r="BA1625" s="427"/>
      <c r="BB1625" s="427"/>
      <c r="BC1625" s="427"/>
      <c r="BD1625" s="427"/>
      <c r="BE1625" s="427"/>
      <c r="BF1625" s="427"/>
      <c r="BG1625" s="427"/>
      <c r="BH1625" s="427"/>
      <c r="BI1625" s="427"/>
      <c r="BJ1625" s="427"/>
      <c r="BK1625" s="427"/>
      <c r="BL1625" s="427"/>
      <c r="BM1625" s="427"/>
      <c r="BN1625" s="427"/>
      <c r="BO1625" s="427"/>
      <c r="BP1625" s="427"/>
      <c r="BQ1625" s="427"/>
      <c r="BR1625" s="427"/>
      <c r="BS1625" s="427"/>
      <c r="BT1625" s="427"/>
      <c r="BU1625" s="427"/>
      <c r="BV1625" s="427"/>
      <c r="BW1625" s="427"/>
      <c r="BX1625" s="427"/>
      <c r="BY1625" s="427"/>
      <c r="BZ1625" s="427"/>
      <c r="CA1625" s="427"/>
      <c r="CB1625" s="427"/>
      <c r="CC1625" s="427"/>
      <c r="CD1625" s="427"/>
      <c r="CE1625" s="427"/>
      <c r="CF1625" s="427"/>
      <c r="CG1625" s="427"/>
      <c r="CH1625" s="427"/>
      <c r="CI1625" s="427"/>
      <c r="CJ1625" s="427"/>
      <c r="CK1625" s="427"/>
      <c r="CL1625" s="427"/>
      <c r="CM1625" s="427"/>
    </row>
    <row r="1626">
      <c r="AD1626" s="427"/>
      <c r="AE1626" s="427"/>
      <c r="AF1626" s="427"/>
      <c r="AG1626" s="427"/>
      <c r="AH1626" s="427"/>
      <c r="AI1626" s="427"/>
      <c r="AJ1626" s="427"/>
      <c r="AK1626" s="427"/>
      <c r="AL1626" s="427"/>
      <c r="AM1626" s="427"/>
      <c r="AN1626" s="427"/>
      <c r="AO1626" s="427"/>
      <c r="AP1626" s="427"/>
      <c r="AQ1626" s="427"/>
      <c r="AR1626" s="427"/>
      <c r="AS1626" s="427"/>
      <c r="AT1626" s="427"/>
      <c r="AU1626" s="427"/>
      <c r="AV1626" s="427"/>
      <c r="AW1626" s="427"/>
      <c r="AX1626" s="427"/>
      <c r="AY1626" s="427"/>
      <c r="AZ1626" s="427"/>
      <c r="BA1626" s="427"/>
      <c r="BB1626" s="427"/>
      <c r="BC1626" s="427"/>
      <c r="BD1626" s="427"/>
      <c r="BE1626" s="427"/>
      <c r="BF1626" s="427"/>
      <c r="BG1626" s="427"/>
      <c r="BH1626" s="427"/>
      <c r="BI1626" s="427"/>
      <c r="BJ1626" s="427"/>
      <c r="BK1626" s="427"/>
      <c r="BL1626" s="427"/>
      <c r="BM1626" s="427"/>
      <c r="BN1626" s="427"/>
      <c r="BO1626" s="427"/>
      <c r="BP1626" s="427"/>
      <c r="BQ1626" s="427"/>
      <c r="BR1626" s="427"/>
      <c r="BS1626" s="427"/>
      <c r="BT1626" s="427"/>
      <c r="BU1626" s="427"/>
      <c r="BV1626" s="427"/>
      <c r="BW1626" s="427"/>
      <c r="BX1626" s="427"/>
      <c r="BY1626" s="427"/>
      <c r="BZ1626" s="427"/>
      <c r="CA1626" s="427"/>
      <c r="CB1626" s="427"/>
      <c r="CC1626" s="427"/>
      <c r="CD1626" s="427"/>
      <c r="CE1626" s="427"/>
      <c r="CF1626" s="427"/>
      <c r="CG1626" s="427"/>
      <c r="CH1626" s="427"/>
      <c r="CI1626" s="427"/>
      <c r="CJ1626" s="427"/>
      <c r="CK1626" s="427"/>
      <c r="CL1626" s="427"/>
      <c r="CM1626" s="427"/>
    </row>
    <row r="1627">
      <c r="AD1627" s="427"/>
      <c r="AE1627" s="427"/>
      <c r="AF1627" s="427"/>
      <c r="AG1627" s="427"/>
      <c r="AH1627" s="427"/>
      <c r="AI1627" s="427"/>
      <c r="AJ1627" s="427"/>
      <c r="AK1627" s="427"/>
      <c r="AL1627" s="427"/>
      <c r="AM1627" s="427"/>
      <c r="AN1627" s="427"/>
      <c r="AO1627" s="427"/>
      <c r="AP1627" s="427"/>
      <c r="AQ1627" s="427"/>
      <c r="AR1627" s="427"/>
      <c r="AS1627" s="427"/>
      <c r="AT1627" s="427"/>
      <c r="AU1627" s="427"/>
      <c r="AV1627" s="427"/>
      <c r="AW1627" s="427"/>
      <c r="AX1627" s="427"/>
      <c r="AY1627" s="427"/>
      <c r="AZ1627" s="427"/>
      <c r="BA1627" s="427"/>
      <c r="BB1627" s="427"/>
      <c r="BC1627" s="427"/>
      <c r="BD1627" s="427"/>
      <c r="BE1627" s="427"/>
      <c r="BF1627" s="427"/>
      <c r="BG1627" s="427"/>
      <c r="BH1627" s="427"/>
      <c r="BI1627" s="427"/>
      <c r="BJ1627" s="427"/>
      <c r="BK1627" s="427"/>
      <c r="BL1627" s="427"/>
      <c r="BM1627" s="427"/>
      <c r="BN1627" s="427"/>
      <c r="BO1627" s="427"/>
      <c r="BP1627" s="427"/>
      <c r="BQ1627" s="427"/>
      <c r="BR1627" s="427"/>
      <c r="BS1627" s="427"/>
      <c r="BT1627" s="427"/>
      <c r="BU1627" s="427"/>
      <c r="BV1627" s="427"/>
      <c r="BW1627" s="427"/>
      <c r="BX1627" s="427"/>
      <c r="BY1627" s="427"/>
      <c r="BZ1627" s="427"/>
      <c r="CA1627" s="427"/>
      <c r="CB1627" s="427"/>
      <c r="CC1627" s="427"/>
      <c r="CD1627" s="427"/>
      <c r="CE1627" s="427"/>
      <c r="CF1627" s="427"/>
      <c r="CG1627" s="427"/>
      <c r="CH1627" s="427"/>
      <c r="CI1627" s="427"/>
      <c r="CJ1627" s="427"/>
      <c r="CK1627" s="427"/>
      <c r="CL1627" s="427"/>
      <c r="CM1627" s="427"/>
    </row>
    <row r="1628">
      <c r="AD1628" s="427"/>
      <c r="AE1628" s="427"/>
      <c r="AF1628" s="427"/>
      <c r="AG1628" s="427"/>
      <c r="AH1628" s="427"/>
      <c r="AI1628" s="427"/>
      <c r="AJ1628" s="427"/>
      <c r="AK1628" s="427"/>
      <c r="AL1628" s="427"/>
      <c r="AM1628" s="427"/>
      <c r="AN1628" s="427"/>
      <c r="AO1628" s="427"/>
      <c r="AP1628" s="427"/>
      <c r="AQ1628" s="427"/>
      <c r="AR1628" s="427"/>
      <c r="AS1628" s="427"/>
      <c r="AT1628" s="427"/>
      <c r="AU1628" s="427"/>
      <c r="AV1628" s="427"/>
      <c r="AW1628" s="427"/>
      <c r="AX1628" s="427"/>
      <c r="AY1628" s="427"/>
      <c r="AZ1628" s="427"/>
      <c r="BA1628" s="427"/>
      <c r="BB1628" s="427"/>
      <c r="BC1628" s="427"/>
      <c r="BD1628" s="427"/>
      <c r="BE1628" s="427"/>
      <c r="BF1628" s="427"/>
      <c r="BG1628" s="427"/>
      <c r="BH1628" s="427"/>
      <c r="BI1628" s="427"/>
      <c r="BJ1628" s="427"/>
      <c r="BK1628" s="427"/>
      <c r="BL1628" s="427"/>
      <c r="BM1628" s="427"/>
      <c r="BN1628" s="427"/>
      <c r="BO1628" s="427"/>
      <c r="BP1628" s="427"/>
      <c r="BQ1628" s="427"/>
      <c r="BR1628" s="427"/>
      <c r="BS1628" s="427"/>
      <c r="BT1628" s="427"/>
      <c r="BU1628" s="427"/>
      <c r="BV1628" s="427"/>
      <c r="BW1628" s="427"/>
      <c r="BX1628" s="427"/>
      <c r="BY1628" s="427"/>
      <c r="BZ1628" s="427"/>
      <c r="CA1628" s="427"/>
      <c r="CB1628" s="427"/>
      <c r="CC1628" s="427"/>
      <c r="CD1628" s="427"/>
      <c r="CE1628" s="427"/>
      <c r="CF1628" s="427"/>
      <c r="CG1628" s="427"/>
      <c r="CH1628" s="427"/>
      <c r="CI1628" s="427"/>
      <c r="CJ1628" s="427"/>
      <c r="CK1628" s="427"/>
      <c r="CL1628" s="427"/>
      <c r="CM1628" s="427"/>
    </row>
    <row r="1629">
      <c r="AD1629" s="427"/>
      <c r="AE1629" s="427"/>
      <c r="AF1629" s="427"/>
      <c r="AG1629" s="427"/>
      <c r="AH1629" s="427"/>
      <c r="AI1629" s="427"/>
      <c r="AJ1629" s="427"/>
      <c r="AK1629" s="427"/>
      <c r="AL1629" s="427"/>
      <c r="AM1629" s="427"/>
      <c r="AN1629" s="427"/>
      <c r="AO1629" s="427"/>
      <c r="AP1629" s="427"/>
      <c r="AQ1629" s="427"/>
      <c r="AR1629" s="427"/>
      <c r="AS1629" s="427"/>
      <c r="AT1629" s="427"/>
      <c r="AU1629" s="427"/>
      <c r="AV1629" s="427"/>
      <c r="AW1629" s="427"/>
      <c r="AX1629" s="427"/>
      <c r="AY1629" s="427"/>
      <c r="AZ1629" s="427"/>
      <c r="BA1629" s="427"/>
      <c r="BB1629" s="427"/>
      <c r="BC1629" s="427"/>
      <c r="BD1629" s="427"/>
      <c r="BE1629" s="427"/>
      <c r="BF1629" s="427"/>
      <c r="BG1629" s="427"/>
      <c r="BH1629" s="427"/>
      <c r="BI1629" s="427"/>
      <c r="BJ1629" s="427"/>
      <c r="BK1629" s="427"/>
      <c r="BL1629" s="427"/>
      <c r="BM1629" s="427"/>
      <c r="BN1629" s="427"/>
      <c r="BO1629" s="427"/>
      <c r="BP1629" s="427"/>
      <c r="BQ1629" s="427"/>
      <c r="BR1629" s="427"/>
      <c r="BS1629" s="427"/>
      <c r="BT1629" s="427"/>
      <c r="BU1629" s="427"/>
      <c r="BV1629" s="427"/>
      <c r="BW1629" s="427"/>
      <c r="BX1629" s="427"/>
      <c r="BY1629" s="427"/>
      <c r="BZ1629" s="427"/>
      <c r="CA1629" s="427"/>
      <c r="CB1629" s="427"/>
      <c r="CC1629" s="427"/>
      <c r="CD1629" s="427"/>
      <c r="CE1629" s="427"/>
      <c r="CF1629" s="427"/>
      <c r="CG1629" s="427"/>
      <c r="CH1629" s="427"/>
      <c r="CI1629" s="427"/>
      <c r="CJ1629" s="427"/>
      <c r="CK1629" s="427"/>
      <c r="CL1629" s="427"/>
      <c r="CM1629" s="427"/>
    </row>
    <row r="1630">
      <c r="AD1630" s="427"/>
      <c r="AE1630" s="427"/>
      <c r="AF1630" s="427"/>
      <c r="AG1630" s="427"/>
      <c r="AH1630" s="427"/>
      <c r="AI1630" s="427"/>
      <c r="AJ1630" s="427"/>
      <c r="AK1630" s="427"/>
      <c r="AL1630" s="427"/>
      <c r="AM1630" s="427"/>
      <c r="AN1630" s="427"/>
      <c r="AO1630" s="427"/>
      <c r="AP1630" s="427"/>
      <c r="AQ1630" s="427"/>
      <c r="AR1630" s="427"/>
      <c r="AS1630" s="427"/>
      <c r="AT1630" s="427"/>
      <c r="AU1630" s="427"/>
      <c r="AV1630" s="427"/>
      <c r="AW1630" s="427"/>
      <c r="AX1630" s="427"/>
      <c r="AY1630" s="427"/>
      <c r="AZ1630" s="427"/>
      <c r="BA1630" s="427"/>
      <c r="BB1630" s="427"/>
      <c r="BC1630" s="427"/>
      <c r="BD1630" s="427"/>
      <c r="BE1630" s="427"/>
      <c r="BF1630" s="427"/>
      <c r="BG1630" s="427"/>
      <c r="BH1630" s="427"/>
      <c r="BI1630" s="427"/>
      <c r="BJ1630" s="427"/>
      <c r="BK1630" s="427"/>
      <c r="BL1630" s="427"/>
      <c r="BM1630" s="427"/>
      <c r="BN1630" s="427"/>
      <c r="BO1630" s="427"/>
      <c r="BP1630" s="427"/>
      <c r="BQ1630" s="427"/>
      <c r="BR1630" s="427"/>
      <c r="BS1630" s="427"/>
      <c r="BT1630" s="427"/>
      <c r="BU1630" s="427"/>
      <c r="BV1630" s="427"/>
      <c r="BW1630" s="427"/>
      <c r="BX1630" s="427"/>
      <c r="BY1630" s="427"/>
      <c r="BZ1630" s="427"/>
      <c r="CA1630" s="427"/>
      <c r="CB1630" s="427"/>
      <c r="CC1630" s="427"/>
      <c r="CD1630" s="427"/>
      <c r="CE1630" s="427"/>
      <c r="CF1630" s="427"/>
      <c r="CG1630" s="427"/>
      <c r="CH1630" s="427"/>
      <c r="CI1630" s="427"/>
      <c r="CJ1630" s="427"/>
      <c r="CK1630" s="427"/>
      <c r="CL1630" s="427"/>
      <c r="CM1630" s="427"/>
    </row>
    <row r="1631">
      <c r="AD1631" s="427"/>
      <c r="AE1631" s="427"/>
      <c r="AF1631" s="427"/>
      <c r="AG1631" s="427"/>
      <c r="AH1631" s="427"/>
      <c r="AI1631" s="427"/>
      <c r="AJ1631" s="427"/>
      <c r="AK1631" s="427"/>
      <c r="AL1631" s="427"/>
      <c r="AM1631" s="427"/>
      <c r="AN1631" s="427"/>
      <c r="AO1631" s="427"/>
      <c r="AP1631" s="427"/>
      <c r="AQ1631" s="427"/>
      <c r="AR1631" s="427"/>
      <c r="AS1631" s="427"/>
      <c r="AT1631" s="427"/>
      <c r="AU1631" s="427"/>
      <c r="AV1631" s="427"/>
      <c r="AW1631" s="427"/>
      <c r="AX1631" s="427"/>
      <c r="AY1631" s="427"/>
      <c r="AZ1631" s="427"/>
      <c r="BA1631" s="427"/>
      <c r="BB1631" s="427"/>
      <c r="BC1631" s="427"/>
      <c r="BD1631" s="427"/>
      <c r="BE1631" s="427"/>
      <c r="BF1631" s="427"/>
      <c r="BG1631" s="427"/>
      <c r="BH1631" s="427"/>
      <c r="BI1631" s="427"/>
      <c r="BJ1631" s="427"/>
      <c r="BK1631" s="427"/>
      <c r="BL1631" s="427"/>
      <c r="BM1631" s="427"/>
      <c r="BN1631" s="427"/>
      <c r="BO1631" s="427"/>
      <c r="BP1631" s="427"/>
      <c r="BQ1631" s="427"/>
      <c r="BR1631" s="427"/>
      <c r="BS1631" s="427"/>
      <c r="BT1631" s="427"/>
      <c r="BU1631" s="427"/>
      <c r="BV1631" s="427"/>
      <c r="BW1631" s="427"/>
      <c r="BX1631" s="427"/>
      <c r="BY1631" s="427"/>
      <c r="BZ1631" s="427"/>
      <c r="CA1631" s="427"/>
      <c r="CB1631" s="427"/>
      <c r="CC1631" s="427"/>
      <c r="CD1631" s="427"/>
      <c r="CE1631" s="427"/>
      <c r="CF1631" s="427"/>
      <c r="CG1631" s="427"/>
      <c r="CH1631" s="427"/>
      <c r="CI1631" s="427"/>
      <c r="CJ1631" s="427"/>
      <c r="CK1631" s="427"/>
      <c r="CL1631" s="427"/>
      <c r="CM1631" s="427"/>
    </row>
    <row r="1632">
      <c r="AD1632" s="427"/>
      <c r="AE1632" s="427"/>
      <c r="AF1632" s="427"/>
      <c r="AG1632" s="427"/>
      <c r="AH1632" s="427"/>
      <c r="AI1632" s="427"/>
      <c r="AJ1632" s="427"/>
      <c r="AK1632" s="427"/>
      <c r="AL1632" s="427"/>
      <c r="AM1632" s="427"/>
      <c r="AN1632" s="427"/>
      <c r="AO1632" s="427"/>
      <c r="AP1632" s="427"/>
      <c r="AQ1632" s="427"/>
      <c r="AR1632" s="427"/>
      <c r="AS1632" s="427"/>
      <c r="AT1632" s="427"/>
      <c r="AU1632" s="427"/>
      <c r="AV1632" s="427"/>
      <c r="AW1632" s="427"/>
      <c r="AX1632" s="427"/>
      <c r="AY1632" s="427"/>
      <c r="AZ1632" s="427"/>
      <c r="BA1632" s="427"/>
      <c r="BB1632" s="427"/>
      <c r="BC1632" s="427"/>
      <c r="BD1632" s="427"/>
      <c r="BE1632" s="427"/>
      <c r="BF1632" s="427"/>
      <c r="BG1632" s="427"/>
      <c r="BH1632" s="427"/>
      <c r="BI1632" s="427"/>
      <c r="BJ1632" s="427"/>
      <c r="BK1632" s="427"/>
      <c r="BL1632" s="427"/>
      <c r="BM1632" s="427"/>
      <c r="BN1632" s="427"/>
      <c r="BO1632" s="427"/>
      <c r="BP1632" s="427"/>
      <c r="BQ1632" s="427"/>
      <c r="BR1632" s="427"/>
      <c r="BS1632" s="427"/>
      <c r="BT1632" s="427"/>
      <c r="BU1632" s="427"/>
      <c r="BV1632" s="427"/>
      <c r="BW1632" s="427"/>
      <c r="BX1632" s="427"/>
      <c r="BY1632" s="427"/>
      <c r="BZ1632" s="427"/>
      <c r="CA1632" s="427"/>
      <c r="CB1632" s="427"/>
      <c r="CC1632" s="427"/>
      <c r="CD1632" s="427"/>
      <c r="CE1632" s="427"/>
      <c r="CF1632" s="427"/>
      <c r="CG1632" s="427"/>
      <c r="CH1632" s="427"/>
      <c r="CI1632" s="427"/>
      <c r="CJ1632" s="427"/>
      <c r="CK1632" s="427"/>
      <c r="CL1632" s="427"/>
      <c r="CM1632" s="427"/>
    </row>
    <row r="1633">
      <c r="AD1633" s="427"/>
      <c r="AE1633" s="427"/>
      <c r="AF1633" s="427"/>
      <c r="AG1633" s="427"/>
      <c r="AH1633" s="427"/>
      <c r="AI1633" s="427"/>
      <c r="AJ1633" s="427"/>
      <c r="AK1633" s="427"/>
      <c r="AL1633" s="427"/>
      <c r="AM1633" s="427"/>
      <c r="AN1633" s="427"/>
      <c r="AO1633" s="427"/>
      <c r="AP1633" s="427"/>
      <c r="AQ1633" s="427"/>
      <c r="AR1633" s="427"/>
      <c r="AS1633" s="427"/>
      <c r="AT1633" s="427"/>
      <c r="AU1633" s="427"/>
      <c r="AV1633" s="427"/>
      <c r="AW1633" s="427"/>
      <c r="AX1633" s="427"/>
      <c r="AY1633" s="427"/>
      <c r="AZ1633" s="427"/>
      <c r="BA1633" s="427"/>
      <c r="BB1633" s="427"/>
      <c r="BC1633" s="427"/>
      <c r="BD1633" s="427"/>
      <c r="BE1633" s="427"/>
      <c r="BF1633" s="427"/>
      <c r="BG1633" s="427"/>
      <c r="BH1633" s="427"/>
      <c r="BI1633" s="427"/>
      <c r="BJ1633" s="427"/>
      <c r="BK1633" s="427"/>
      <c r="BL1633" s="427"/>
      <c r="BM1633" s="427"/>
      <c r="BN1633" s="427"/>
      <c r="BO1633" s="427"/>
      <c r="BP1633" s="427"/>
      <c r="BQ1633" s="427"/>
      <c r="BR1633" s="427"/>
      <c r="BS1633" s="427"/>
      <c r="BT1633" s="427"/>
      <c r="BU1633" s="427"/>
      <c r="BV1633" s="427"/>
      <c r="BW1633" s="427"/>
      <c r="BX1633" s="427"/>
      <c r="BY1633" s="427"/>
      <c r="BZ1633" s="427"/>
      <c r="CA1633" s="427"/>
      <c r="CB1633" s="427"/>
      <c r="CC1633" s="427"/>
      <c r="CD1633" s="427"/>
      <c r="CE1633" s="427"/>
      <c r="CF1633" s="427"/>
      <c r="CG1633" s="427"/>
      <c r="CH1633" s="427"/>
      <c r="CI1633" s="427"/>
      <c r="CJ1633" s="427"/>
      <c r="CK1633" s="427"/>
      <c r="CL1633" s="427"/>
      <c r="CM1633" s="427"/>
    </row>
    <row r="1634">
      <c r="AD1634" s="427"/>
      <c r="AE1634" s="427"/>
      <c r="AF1634" s="427"/>
      <c r="AG1634" s="427"/>
      <c r="AH1634" s="427"/>
      <c r="AI1634" s="427"/>
      <c r="AJ1634" s="427"/>
      <c r="AK1634" s="427"/>
      <c r="AL1634" s="427"/>
      <c r="AM1634" s="427"/>
      <c r="AN1634" s="427"/>
      <c r="AO1634" s="427"/>
      <c r="AP1634" s="427"/>
      <c r="AQ1634" s="427"/>
      <c r="AR1634" s="427"/>
      <c r="AS1634" s="427"/>
      <c r="AT1634" s="427"/>
      <c r="AU1634" s="427"/>
      <c r="AV1634" s="427"/>
      <c r="AW1634" s="427"/>
      <c r="AX1634" s="427"/>
      <c r="AY1634" s="427"/>
      <c r="AZ1634" s="427"/>
      <c r="BA1634" s="427"/>
      <c r="BB1634" s="427"/>
      <c r="BC1634" s="427"/>
      <c r="BD1634" s="427"/>
      <c r="BE1634" s="427"/>
      <c r="BF1634" s="427"/>
      <c r="BG1634" s="427"/>
      <c r="BH1634" s="427"/>
      <c r="BI1634" s="427"/>
      <c r="BJ1634" s="427"/>
      <c r="BK1634" s="427"/>
      <c r="BL1634" s="427"/>
      <c r="BM1634" s="427"/>
      <c r="BN1634" s="427"/>
      <c r="BO1634" s="427"/>
      <c r="BP1634" s="427"/>
      <c r="BQ1634" s="427"/>
      <c r="BR1634" s="427"/>
      <c r="BS1634" s="427"/>
      <c r="BT1634" s="427"/>
      <c r="BU1634" s="427"/>
      <c r="BV1634" s="427"/>
      <c r="BW1634" s="427"/>
      <c r="BX1634" s="427"/>
      <c r="BY1634" s="427"/>
      <c r="BZ1634" s="427"/>
      <c r="CA1634" s="427"/>
      <c r="CB1634" s="427"/>
      <c r="CC1634" s="427"/>
      <c r="CD1634" s="427"/>
      <c r="CE1634" s="427"/>
      <c r="CF1634" s="427"/>
      <c r="CG1634" s="427"/>
      <c r="CH1634" s="427"/>
      <c r="CI1634" s="427"/>
      <c r="CJ1634" s="427"/>
      <c r="CK1634" s="427"/>
      <c r="CL1634" s="427"/>
      <c r="CM1634" s="427"/>
    </row>
    <row r="1635">
      <c r="AD1635" s="427"/>
      <c r="AE1635" s="427"/>
      <c r="AF1635" s="427"/>
      <c r="AG1635" s="427"/>
      <c r="AH1635" s="427"/>
      <c r="AI1635" s="427"/>
      <c r="AJ1635" s="427"/>
      <c r="AK1635" s="427"/>
      <c r="AL1635" s="427"/>
      <c r="AM1635" s="427"/>
      <c r="AN1635" s="427"/>
      <c r="AO1635" s="427"/>
      <c r="AP1635" s="427"/>
      <c r="AQ1635" s="427"/>
      <c r="AR1635" s="427"/>
      <c r="AS1635" s="427"/>
      <c r="AT1635" s="427"/>
      <c r="AU1635" s="427"/>
      <c r="AV1635" s="427"/>
      <c r="AW1635" s="427"/>
      <c r="AX1635" s="427"/>
      <c r="AY1635" s="427"/>
      <c r="AZ1635" s="427"/>
      <c r="BA1635" s="427"/>
      <c r="BB1635" s="427"/>
      <c r="BC1635" s="427"/>
      <c r="BD1635" s="427"/>
      <c r="BE1635" s="427"/>
      <c r="BF1635" s="427"/>
      <c r="BG1635" s="427"/>
      <c r="BH1635" s="427"/>
      <c r="BI1635" s="427"/>
      <c r="BJ1635" s="427"/>
      <c r="BK1635" s="427"/>
      <c r="BL1635" s="427"/>
      <c r="BM1635" s="427"/>
      <c r="BN1635" s="427"/>
      <c r="BO1635" s="427"/>
      <c r="BP1635" s="427"/>
      <c r="BQ1635" s="427"/>
      <c r="BR1635" s="427"/>
      <c r="BS1635" s="427"/>
      <c r="BT1635" s="427"/>
      <c r="BU1635" s="427"/>
      <c r="BV1635" s="427"/>
      <c r="BW1635" s="427"/>
      <c r="BX1635" s="427"/>
      <c r="BY1635" s="427"/>
      <c r="BZ1635" s="427"/>
      <c r="CA1635" s="427"/>
      <c r="CB1635" s="427"/>
      <c r="CC1635" s="427"/>
      <c r="CD1635" s="427"/>
      <c r="CE1635" s="427"/>
      <c r="CF1635" s="427"/>
      <c r="CG1635" s="427"/>
      <c r="CH1635" s="427"/>
      <c r="CI1635" s="427"/>
      <c r="CJ1635" s="427"/>
      <c r="CK1635" s="427"/>
      <c r="CL1635" s="427"/>
      <c r="CM1635" s="427"/>
    </row>
    <row r="1636">
      <c r="AD1636" s="427"/>
      <c r="AE1636" s="427"/>
      <c r="AF1636" s="427"/>
      <c r="AG1636" s="427"/>
      <c r="AH1636" s="427"/>
      <c r="AI1636" s="427"/>
      <c r="AJ1636" s="427"/>
      <c r="AK1636" s="427"/>
      <c r="AL1636" s="427"/>
      <c r="AM1636" s="427"/>
      <c r="AN1636" s="427"/>
      <c r="AO1636" s="427"/>
      <c r="AP1636" s="427"/>
      <c r="AQ1636" s="427"/>
      <c r="AR1636" s="427"/>
      <c r="AS1636" s="427"/>
      <c r="AT1636" s="427"/>
      <c r="AU1636" s="427"/>
      <c r="AV1636" s="427"/>
      <c r="AW1636" s="427"/>
      <c r="AX1636" s="427"/>
      <c r="AY1636" s="427"/>
      <c r="AZ1636" s="427"/>
      <c r="BA1636" s="427"/>
      <c r="BB1636" s="427"/>
      <c r="BC1636" s="427"/>
      <c r="BD1636" s="427"/>
      <c r="BE1636" s="427"/>
      <c r="BF1636" s="427"/>
      <c r="BG1636" s="427"/>
      <c r="BH1636" s="427"/>
      <c r="BI1636" s="427"/>
      <c r="BJ1636" s="427"/>
      <c r="BK1636" s="427"/>
      <c r="BL1636" s="427"/>
      <c r="BM1636" s="427"/>
      <c r="BN1636" s="427"/>
      <c r="BO1636" s="427"/>
      <c r="BP1636" s="427"/>
      <c r="BQ1636" s="427"/>
      <c r="BR1636" s="427"/>
      <c r="BS1636" s="427"/>
      <c r="BT1636" s="427"/>
      <c r="BU1636" s="427"/>
      <c r="BV1636" s="427"/>
      <c r="BW1636" s="427"/>
      <c r="BX1636" s="427"/>
      <c r="BY1636" s="427"/>
      <c r="BZ1636" s="427"/>
      <c r="CA1636" s="427"/>
      <c r="CB1636" s="427"/>
      <c r="CC1636" s="427"/>
      <c r="CD1636" s="427"/>
      <c r="CE1636" s="427"/>
      <c r="CF1636" s="427"/>
      <c r="CG1636" s="427"/>
      <c r="CH1636" s="427"/>
      <c r="CI1636" s="427"/>
      <c r="CJ1636" s="427"/>
      <c r="CK1636" s="427"/>
      <c r="CL1636" s="427"/>
      <c r="CM1636" s="427"/>
    </row>
    <row r="1637">
      <c r="AD1637" s="427"/>
      <c r="AE1637" s="427"/>
      <c r="AF1637" s="427"/>
      <c r="AG1637" s="427"/>
      <c r="AH1637" s="427"/>
      <c r="AI1637" s="427"/>
      <c r="AJ1637" s="427"/>
      <c r="AK1637" s="427"/>
      <c r="AL1637" s="427"/>
      <c r="AM1637" s="427"/>
      <c r="AN1637" s="427"/>
      <c r="AO1637" s="427"/>
      <c r="AP1637" s="427"/>
      <c r="AQ1637" s="427"/>
      <c r="AR1637" s="427"/>
      <c r="AS1637" s="427"/>
      <c r="AT1637" s="427"/>
      <c r="AU1637" s="427"/>
      <c r="AV1637" s="427"/>
      <c r="AW1637" s="427"/>
      <c r="AX1637" s="427"/>
      <c r="AY1637" s="427"/>
      <c r="AZ1637" s="427"/>
      <c r="BA1637" s="427"/>
      <c r="BB1637" s="427"/>
      <c r="BC1637" s="427"/>
      <c r="BD1637" s="427"/>
      <c r="BE1637" s="427"/>
      <c r="BF1637" s="427"/>
      <c r="BG1637" s="427"/>
      <c r="BH1637" s="427"/>
      <c r="BI1637" s="427"/>
      <c r="BJ1637" s="427"/>
      <c r="BK1637" s="427"/>
      <c r="BL1637" s="427"/>
      <c r="BM1637" s="427"/>
      <c r="BN1637" s="427"/>
      <c r="BO1637" s="427"/>
      <c r="BP1637" s="427"/>
      <c r="BQ1637" s="427"/>
      <c r="BR1637" s="427"/>
      <c r="BS1637" s="427"/>
      <c r="BT1637" s="427"/>
      <c r="BU1637" s="427"/>
      <c r="BV1637" s="427"/>
      <c r="BW1637" s="427"/>
      <c r="BX1637" s="427"/>
      <c r="BY1637" s="427"/>
      <c r="BZ1637" s="427"/>
      <c r="CA1637" s="427"/>
      <c r="CB1637" s="427"/>
      <c r="CC1637" s="427"/>
      <c r="CD1637" s="427"/>
      <c r="CE1637" s="427"/>
      <c r="CF1637" s="427"/>
      <c r="CG1637" s="427"/>
      <c r="CH1637" s="427"/>
      <c r="CI1637" s="427"/>
      <c r="CJ1637" s="427"/>
      <c r="CK1637" s="427"/>
      <c r="CL1637" s="427"/>
      <c r="CM1637" s="427"/>
    </row>
    <row r="1638">
      <c r="AD1638" s="427"/>
      <c r="AE1638" s="427"/>
      <c r="AF1638" s="427"/>
      <c r="AG1638" s="427"/>
      <c r="AH1638" s="427"/>
      <c r="AI1638" s="427"/>
      <c r="AJ1638" s="427"/>
      <c r="AK1638" s="427"/>
      <c r="AL1638" s="427"/>
      <c r="AM1638" s="427"/>
      <c r="AN1638" s="427"/>
      <c r="AO1638" s="427"/>
      <c r="AP1638" s="427"/>
      <c r="AQ1638" s="427"/>
      <c r="AR1638" s="427"/>
      <c r="AS1638" s="427"/>
      <c r="AT1638" s="427"/>
      <c r="AU1638" s="427"/>
      <c r="AV1638" s="427"/>
      <c r="AW1638" s="427"/>
      <c r="AX1638" s="427"/>
      <c r="AY1638" s="427"/>
      <c r="AZ1638" s="427"/>
      <c r="BA1638" s="427"/>
      <c r="BB1638" s="427"/>
      <c r="BC1638" s="427"/>
      <c r="BD1638" s="427"/>
      <c r="BE1638" s="427"/>
      <c r="BF1638" s="427"/>
      <c r="BG1638" s="427"/>
      <c r="BH1638" s="427"/>
      <c r="BI1638" s="427"/>
      <c r="BJ1638" s="427"/>
      <c r="BK1638" s="427"/>
      <c r="BL1638" s="427"/>
      <c r="BM1638" s="427"/>
      <c r="BN1638" s="427"/>
      <c r="BO1638" s="427"/>
      <c r="BP1638" s="427"/>
      <c r="BQ1638" s="427"/>
      <c r="BR1638" s="427"/>
      <c r="BS1638" s="427"/>
      <c r="BT1638" s="427"/>
      <c r="BU1638" s="427"/>
      <c r="BV1638" s="427"/>
      <c r="BW1638" s="427"/>
      <c r="BX1638" s="427"/>
      <c r="BY1638" s="427"/>
      <c r="BZ1638" s="427"/>
      <c r="CA1638" s="427"/>
      <c r="CB1638" s="427"/>
      <c r="CC1638" s="427"/>
      <c r="CD1638" s="427"/>
      <c r="CE1638" s="427"/>
      <c r="CF1638" s="427"/>
      <c r="CG1638" s="427"/>
      <c r="CH1638" s="427"/>
      <c r="CI1638" s="427"/>
      <c r="CJ1638" s="427"/>
      <c r="CK1638" s="427"/>
      <c r="CL1638" s="427"/>
      <c r="CM1638" s="427"/>
    </row>
    <row r="1639">
      <c r="AD1639" s="427"/>
      <c r="AE1639" s="427"/>
      <c r="AF1639" s="427"/>
      <c r="AG1639" s="427"/>
      <c r="AH1639" s="427"/>
      <c r="AI1639" s="427"/>
      <c r="AJ1639" s="427"/>
      <c r="AK1639" s="427"/>
      <c r="AL1639" s="427"/>
      <c r="AM1639" s="427"/>
      <c r="AN1639" s="427"/>
      <c r="AO1639" s="427"/>
      <c r="AP1639" s="427"/>
      <c r="AQ1639" s="427"/>
      <c r="AR1639" s="427"/>
      <c r="AS1639" s="427"/>
      <c r="AT1639" s="427"/>
      <c r="AU1639" s="427"/>
      <c r="AV1639" s="427"/>
      <c r="AW1639" s="427"/>
      <c r="AX1639" s="427"/>
      <c r="AY1639" s="427"/>
      <c r="AZ1639" s="427"/>
      <c r="BA1639" s="427"/>
      <c r="BB1639" s="427"/>
      <c r="BC1639" s="427"/>
      <c r="BD1639" s="427"/>
      <c r="BE1639" s="427"/>
      <c r="BF1639" s="427"/>
      <c r="BG1639" s="427"/>
      <c r="BH1639" s="427"/>
      <c r="BI1639" s="427"/>
      <c r="BJ1639" s="427"/>
      <c r="BK1639" s="427"/>
      <c r="BL1639" s="427"/>
      <c r="BM1639" s="427"/>
      <c r="BN1639" s="427"/>
      <c r="BO1639" s="427"/>
      <c r="BP1639" s="427"/>
      <c r="BQ1639" s="427"/>
      <c r="BR1639" s="427"/>
      <c r="BS1639" s="427"/>
      <c r="BT1639" s="427"/>
      <c r="BU1639" s="427"/>
      <c r="BV1639" s="427"/>
      <c r="BW1639" s="427"/>
      <c r="BX1639" s="427"/>
      <c r="BY1639" s="427"/>
      <c r="BZ1639" s="427"/>
      <c r="CA1639" s="427"/>
      <c r="CB1639" s="427"/>
      <c r="CC1639" s="427"/>
      <c r="CD1639" s="427"/>
      <c r="CE1639" s="427"/>
      <c r="CF1639" s="427"/>
      <c r="CG1639" s="427"/>
      <c r="CH1639" s="427"/>
      <c r="CI1639" s="427"/>
      <c r="CJ1639" s="427"/>
      <c r="CK1639" s="427"/>
      <c r="CL1639" s="427"/>
      <c r="CM1639" s="427"/>
    </row>
    <row r="1640">
      <c r="AD1640" s="427"/>
      <c r="AE1640" s="427"/>
      <c r="AF1640" s="427"/>
      <c r="AG1640" s="427"/>
      <c r="AH1640" s="427"/>
      <c r="AI1640" s="427"/>
      <c r="AJ1640" s="427"/>
      <c r="AK1640" s="427"/>
      <c r="AL1640" s="427"/>
      <c r="AM1640" s="427"/>
      <c r="AN1640" s="427"/>
      <c r="AO1640" s="427"/>
      <c r="AP1640" s="427"/>
      <c r="AQ1640" s="427"/>
      <c r="AR1640" s="427"/>
      <c r="AS1640" s="427"/>
      <c r="AT1640" s="427"/>
      <c r="AU1640" s="427"/>
      <c r="AV1640" s="427"/>
      <c r="AW1640" s="427"/>
      <c r="AX1640" s="427"/>
      <c r="AY1640" s="427"/>
      <c r="AZ1640" s="427"/>
      <c r="BA1640" s="427"/>
      <c r="BB1640" s="427"/>
      <c r="BC1640" s="427"/>
      <c r="BD1640" s="427"/>
      <c r="BE1640" s="427"/>
      <c r="BF1640" s="427"/>
      <c r="BG1640" s="427"/>
      <c r="BH1640" s="427"/>
      <c r="BI1640" s="427"/>
      <c r="BJ1640" s="427"/>
      <c r="BK1640" s="427"/>
      <c r="BL1640" s="427"/>
      <c r="BM1640" s="427"/>
      <c r="BN1640" s="427"/>
      <c r="BO1640" s="427"/>
      <c r="BP1640" s="427"/>
      <c r="BQ1640" s="427"/>
      <c r="BR1640" s="427"/>
      <c r="BS1640" s="427"/>
      <c r="BT1640" s="427"/>
      <c r="BU1640" s="427"/>
      <c r="BV1640" s="427"/>
      <c r="BW1640" s="427"/>
      <c r="BX1640" s="427"/>
      <c r="BY1640" s="427"/>
      <c r="BZ1640" s="427"/>
      <c r="CA1640" s="427"/>
      <c r="CB1640" s="427"/>
      <c r="CC1640" s="427"/>
      <c r="CD1640" s="427"/>
      <c r="CE1640" s="427"/>
      <c r="CF1640" s="427"/>
      <c r="CG1640" s="427"/>
      <c r="CH1640" s="427"/>
      <c r="CI1640" s="427"/>
      <c r="CJ1640" s="427"/>
      <c r="CK1640" s="427"/>
      <c r="CL1640" s="427"/>
      <c r="CM1640" s="427"/>
    </row>
    <row r="1641">
      <c r="AD1641" s="427"/>
      <c r="AE1641" s="427"/>
      <c r="AF1641" s="427"/>
      <c r="AG1641" s="427"/>
      <c r="AH1641" s="427"/>
      <c r="AI1641" s="427"/>
      <c r="AJ1641" s="427"/>
      <c r="AK1641" s="427"/>
      <c r="AL1641" s="427"/>
      <c r="AM1641" s="427"/>
      <c r="AN1641" s="427"/>
      <c r="AO1641" s="427"/>
      <c r="AP1641" s="427"/>
      <c r="AQ1641" s="427"/>
      <c r="AR1641" s="427"/>
      <c r="AS1641" s="427"/>
      <c r="AT1641" s="427"/>
      <c r="AU1641" s="427"/>
      <c r="AV1641" s="427"/>
      <c r="AW1641" s="427"/>
      <c r="AX1641" s="427"/>
      <c r="AY1641" s="427"/>
      <c r="AZ1641" s="427"/>
      <c r="BA1641" s="427"/>
      <c r="BB1641" s="427"/>
      <c r="BC1641" s="427"/>
      <c r="BD1641" s="427"/>
      <c r="BE1641" s="427"/>
      <c r="BF1641" s="427"/>
      <c r="BG1641" s="427"/>
      <c r="BH1641" s="427"/>
      <c r="BI1641" s="427"/>
      <c r="BJ1641" s="427"/>
      <c r="BK1641" s="427"/>
      <c r="BL1641" s="427"/>
      <c r="BM1641" s="427"/>
      <c r="BN1641" s="427"/>
      <c r="BO1641" s="427"/>
      <c r="BP1641" s="427"/>
      <c r="BQ1641" s="427"/>
      <c r="BR1641" s="427"/>
      <c r="BS1641" s="427"/>
      <c r="BT1641" s="427"/>
      <c r="BU1641" s="427"/>
      <c r="BV1641" s="427"/>
      <c r="BW1641" s="427"/>
      <c r="BX1641" s="427"/>
      <c r="BY1641" s="427"/>
      <c r="BZ1641" s="427"/>
      <c r="CA1641" s="427"/>
      <c r="CB1641" s="427"/>
      <c r="CC1641" s="427"/>
      <c r="CD1641" s="427"/>
      <c r="CE1641" s="427"/>
      <c r="CF1641" s="427"/>
      <c r="CG1641" s="427"/>
      <c r="CH1641" s="427"/>
      <c r="CI1641" s="427"/>
      <c r="CJ1641" s="427"/>
      <c r="CK1641" s="427"/>
      <c r="CL1641" s="427"/>
      <c r="CM1641" s="427"/>
    </row>
    <row r="1642">
      <c r="AD1642" s="427"/>
      <c r="AE1642" s="427"/>
      <c r="AF1642" s="427"/>
      <c r="AG1642" s="427"/>
      <c r="AH1642" s="427"/>
      <c r="AI1642" s="427"/>
      <c r="AJ1642" s="427"/>
      <c r="AK1642" s="427"/>
      <c r="AL1642" s="427"/>
      <c r="AM1642" s="427"/>
      <c r="AN1642" s="427"/>
      <c r="AO1642" s="427"/>
      <c r="AP1642" s="427"/>
      <c r="AQ1642" s="427"/>
      <c r="AR1642" s="427"/>
      <c r="AS1642" s="427"/>
      <c r="AT1642" s="427"/>
      <c r="AU1642" s="427"/>
      <c r="AV1642" s="427"/>
      <c r="AW1642" s="427"/>
      <c r="AX1642" s="427"/>
      <c r="AY1642" s="427"/>
      <c r="AZ1642" s="427"/>
      <c r="BA1642" s="427"/>
      <c r="BB1642" s="427"/>
      <c r="BC1642" s="427"/>
      <c r="BD1642" s="427"/>
      <c r="BE1642" s="427"/>
      <c r="BF1642" s="427"/>
      <c r="BG1642" s="427"/>
      <c r="BH1642" s="427"/>
      <c r="BI1642" s="427"/>
      <c r="BJ1642" s="427"/>
      <c r="BK1642" s="427"/>
      <c r="BL1642" s="427"/>
      <c r="BM1642" s="427"/>
      <c r="BN1642" s="427"/>
      <c r="BO1642" s="427"/>
      <c r="BP1642" s="427"/>
      <c r="BQ1642" s="427"/>
      <c r="BR1642" s="427"/>
      <c r="BS1642" s="427"/>
      <c r="BT1642" s="427"/>
      <c r="BU1642" s="427"/>
      <c r="BV1642" s="427"/>
      <c r="BW1642" s="427"/>
      <c r="BX1642" s="427"/>
      <c r="BY1642" s="427"/>
      <c r="BZ1642" s="427"/>
      <c r="CA1642" s="427"/>
      <c r="CB1642" s="427"/>
      <c r="CC1642" s="427"/>
      <c r="CD1642" s="427"/>
      <c r="CE1642" s="427"/>
      <c r="CF1642" s="427"/>
      <c r="CG1642" s="427"/>
      <c r="CH1642" s="427"/>
      <c r="CI1642" s="427"/>
      <c r="CJ1642" s="427"/>
      <c r="CK1642" s="427"/>
      <c r="CL1642" s="427"/>
      <c r="CM1642" s="427"/>
    </row>
    <row r="1643">
      <c r="AD1643" s="427"/>
      <c r="AE1643" s="427"/>
      <c r="AF1643" s="427"/>
      <c r="AG1643" s="427"/>
      <c r="AH1643" s="427"/>
      <c r="AI1643" s="427"/>
      <c r="AJ1643" s="427"/>
      <c r="AK1643" s="427"/>
      <c r="AL1643" s="427"/>
      <c r="AM1643" s="427"/>
      <c r="AN1643" s="427"/>
      <c r="AO1643" s="427"/>
      <c r="AP1643" s="427"/>
      <c r="AQ1643" s="427"/>
      <c r="AR1643" s="427"/>
      <c r="AS1643" s="427"/>
      <c r="AT1643" s="427"/>
      <c r="AU1643" s="427"/>
      <c r="AV1643" s="427"/>
      <c r="AW1643" s="427"/>
      <c r="AX1643" s="427"/>
      <c r="AY1643" s="427"/>
      <c r="AZ1643" s="427"/>
      <c r="BA1643" s="427"/>
      <c r="BB1643" s="427"/>
      <c r="BC1643" s="427"/>
      <c r="BD1643" s="427"/>
      <c r="BE1643" s="427"/>
      <c r="BF1643" s="427"/>
      <c r="BG1643" s="427"/>
      <c r="BH1643" s="427"/>
      <c r="BI1643" s="427"/>
      <c r="BJ1643" s="427"/>
      <c r="BK1643" s="427"/>
      <c r="BL1643" s="427"/>
      <c r="BM1643" s="427"/>
      <c r="BN1643" s="427"/>
      <c r="BO1643" s="427"/>
      <c r="BP1643" s="427"/>
      <c r="BQ1643" s="427"/>
      <c r="BR1643" s="427"/>
      <c r="BS1643" s="427"/>
      <c r="BT1643" s="427"/>
      <c r="BU1643" s="427"/>
      <c r="BV1643" s="427"/>
      <c r="BW1643" s="427"/>
      <c r="BX1643" s="427"/>
      <c r="BY1643" s="427"/>
      <c r="BZ1643" s="427"/>
      <c r="CA1643" s="427"/>
      <c r="CB1643" s="427"/>
      <c r="CC1643" s="427"/>
      <c r="CD1643" s="427"/>
      <c r="CE1643" s="427"/>
      <c r="CF1643" s="427"/>
      <c r="CG1643" s="427"/>
      <c r="CH1643" s="427"/>
      <c r="CI1643" s="427"/>
      <c r="CJ1643" s="427"/>
      <c r="CK1643" s="427"/>
      <c r="CL1643" s="427"/>
      <c r="CM1643" s="427"/>
    </row>
    <row r="1644">
      <c r="AD1644" s="427"/>
      <c r="AE1644" s="427"/>
      <c r="AF1644" s="427"/>
      <c r="AG1644" s="427"/>
      <c r="AH1644" s="427"/>
      <c r="AI1644" s="427"/>
      <c r="AJ1644" s="427"/>
      <c r="AK1644" s="427"/>
      <c r="AL1644" s="427"/>
      <c r="AM1644" s="427"/>
      <c r="AN1644" s="427"/>
      <c r="AO1644" s="427"/>
      <c r="AP1644" s="427"/>
      <c r="AQ1644" s="427"/>
      <c r="AR1644" s="427"/>
      <c r="AS1644" s="427"/>
      <c r="AT1644" s="427"/>
      <c r="AU1644" s="427"/>
      <c r="AV1644" s="427"/>
      <c r="AW1644" s="427"/>
      <c r="AX1644" s="427"/>
      <c r="AY1644" s="427"/>
      <c r="AZ1644" s="427"/>
      <c r="BA1644" s="427"/>
      <c r="BB1644" s="427"/>
      <c r="BC1644" s="427"/>
      <c r="BD1644" s="427"/>
      <c r="BE1644" s="427"/>
      <c r="BF1644" s="427"/>
      <c r="BG1644" s="427"/>
      <c r="BH1644" s="427"/>
      <c r="BI1644" s="427"/>
      <c r="BJ1644" s="427"/>
      <c r="BK1644" s="427"/>
      <c r="BL1644" s="427"/>
      <c r="BM1644" s="427"/>
      <c r="BN1644" s="427"/>
      <c r="BO1644" s="427"/>
      <c r="BP1644" s="427"/>
      <c r="BQ1644" s="427"/>
      <c r="BR1644" s="427"/>
      <c r="BS1644" s="427"/>
      <c r="BT1644" s="427"/>
      <c r="BU1644" s="427"/>
      <c r="BV1644" s="427"/>
      <c r="BW1644" s="427"/>
      <c r="BX1644" s="427"/>
      <c r="BY1644" s="427"/>
      <c r="BZ1644" s="427"/>
      <c r="CA1644" s="427"/>
      <c r="CB1644" s="427"/>
      <c r="CC1644" s="427"/>
      <c r="CD1644" s="427"/>
      <c r="CE1644" s="427"/>
      <c r="CF1644" s="427"/>
      <c r="CG1644" s="427"/>
      <c r="CH1644" s="427"/>
      <c r="CI1644" s="427"/>
      <c r="CJ1644" s="427"/>
      <c r="CK1644" s="427"/>
      <c r="CL1644" s="427"/>
      <c r="CM1644" s="427"/>
    </row>
    <row r="1645">
      <c r="AD1645" s="427"/>
      <c r="AE1645" s="427"/>
      <c r="AF1645" s="427"/>
      <c r="AG1645" s="427"/>
      <c r="AH1645" s="427"/>
      <c r="AI1645" s="427"/>
      <c r="AJ1645" s="427"/>
      <c r="AK1645" s="427"/>
      <c r="AL1645" s="427"/>
      <c r="AM1645" s="427"/>
      <c r="AN1645" s="427"/>
      <c r="AO1645" s="427"/>
      <c r="AP1645" s="427"/>
      <c r="AQ1645" s="427"/>
      <c r="AR1645" s="427"/>
      <c r="AS1645" s="427"/>
      <c r="AT1645" s="427"/>
      <c r="AU1645" s="427"/>
      <c r="AV1645" s="427"/>
      <c r="AW1645" s="427"/>
      <c r="AX1645" s="427"/>
      <c r="AY1645" s="427"/>
      <c r="AZ1645" s="427"/>
      <c r="BA1645" s="427"/>
      <c r="BB1645" s="427"/>
      <c r="BC1645" s="427"/>
      <c r="BD1645" s="427"/>
      <c r="BE1645" s="427"/>
      <c r="BF1645" s="427"/>
      <c r="BG1645" s="427"/>
      <c r="BH1645" s="427"/>
      <c r="BI1645" s="427"/>
      <c r="BJ1645" s="427"/>
      <c r="BK1645" s="427"/>
      <c r="BL1645" s="427"/>
      <c r="BM1645" s="427"/>
      <c r="BN1645" s="427"/>
      <c r="BO1645" s="427"/>
      <c r="BP1645" s="427"/>
      <c r="BQ1645" s="427"/>
      <c r="BR1645" s="427"/>
      <c r="BS1645" s="427"/>
      <c r="BT1645" s="427"/>
      <c r="BU1645" s="427"/>
      <c r="BV1645" s="427"/>
      <c r="BW1645" s="427"/>
      <c r="BX1645" s="427"/>
      <c r="BY1645" s="427"/>
      <c r="BZ1645" s="427"/>
      <c r="CA1645" s="427"/>
      <c r="CB1645" s="427"/>
      <c r="CC1645" s="427"/>
      <c r="CD1645" s="427"/>
      <c r="CE1645" s="427"/>
      <c r="CF1645" s="427"/>
      <c r="CG1645" s="427"/>
      <c r="CH1645" s="427"/>
      <c r="CI1645" s="427"/>
      <c r="CJ1645" s="427"/>
      <c r="CK1645" s="427"/>
      <c r="CL1645" s="427"/>
      <c r="CM1645" s="427"/>
    </row>
    <row r="1646">
      <c r="AD1646" s="427"/>
      <c r="AE1646" s="427"/>
      <c r="AF1646" s="427"/>
      <c r="AG1646" s="427"/>
      <c r="AH1646" s="427"/>
      <c r="AI1646" s="427"/>
      <c r="AJ1646" s="427"/>
      <c r="AK1646" s="427"/>
      <c r="AL1646" s="427"/>
      <c r="AM1646" s="427"/>
      <c r="AN1646" s="427"/>
      <c r="AO1646" s="427"/>
      <c r="AP1646" s="427"/>
      <c r="AQ1646" s="427"/>
      <c r="AR1646" s="427"/>
      <c r="AS1646" s="427"/>
      <c r="AT1646" s="427"/>
      <c r="AU1646" s="427"/>
      <c r="AV1646" s="427"/>
      <c r="AW1646" s="427"/>
      <c r="AX1646" s="427"/>
      <c r="AY1646" s="427"/>
      <c r="AZ1646" s="427"/>
      <c r="BA1646" s="427"/>
      <c r="BB1646" s="427"/>
      <c r="BC1646" s="427"/>
      <c r="BD1646" s="427"/>
      <c r="BE1646" s="427"/>
      <c r="BF1646" s="427"/>
      <c r="BG1646" s="427"/>
      <c r="BH1646" s="427"/>
      <c r="BI1646" s="427"/>
      <c r="BJ1646" s="427"/>
      <c r="BK1646" s="427"/>
      <c r="BL1646" s="427"/>
      <c r="BM1646" s="427"/>
      <c r="BN1646" s="427"/>
      <c r="BO1646" s="427"/>
      <c r="BP1646" s="427"/>
      <c r="BQ1646" s="427"/>
      <c r="BR1646" s="427"/>
      <c r="BS1646" s="427"/>
      <c r="BT1646" s="427"/>
      <c r="BU1646" s="427"/>
      <c r="BV1646" s="427"/>
      <c r="BW1646" s="427"/>
      <c r="BX1646" s="427"/>
      <c r="BY1646" s="427"/>
      <c r="BZ1646" s="427"/>
      <c r="CA1646" s="427"/>
      <c r="CB1646" s="427"/>
      <c r="CC1646" s="427"/>
      <c r="CD1646" s="427"/>
      <c r="CE1646" s="427"/>
      <c r="CF1646" s="427"/>
      <c r="CG1646" s="427"/>
      <c r="CH1646" s="427"/>
      <c r="CI1646" s="427"/>
      <c r="CJ1646" s="427"/>
      <c r="CK1646" s="427"/>
      <c r="CL1646" s="427"/>
      <c r="CM1646" s="427"/>
    </row>
    <row r="1647">
      <c r="AD1647" s="427"/>
      <c r="AE1647" s="427"/>
      <c r="AF1647" s="427"/>
      <c r="AG1647" s="427"/>
      <c r="AH1647" s="427"/>
      <c r="AI1647" s="427"/>
      <c r="AJ1647" s="427"/>
      <c r="AK1647" s="427"/>
      <c r="AL1647" s="427"/>
      <c r="AM1647" s="427"/>
      <c r="AN1647" s="427"/>
      <c r="AO1647" s="427"/>
      <c r="AP1647" s="427"/>
      <c r="AQ1647" s="427"/>
      <c r="AR1647" s="427"/>
      <c r="AS1647" s="427"/>
      <c r="AT1647" s="427"/>
      <c r="AU1647" s="427"/>
      <c r="AV1647" s="427"/>
      <c r="AW1647" s="427"/>
      <c r="AX1647" s="427"/>
      <c r="AY1647" s="427"/>
      <c r="AZ1647" s="427"/>
      <c r="BA1647" s="427"/>
      <c r="BB1647" s="427"/>
      <c r="BC1647" s="427"/>
      <c r="BD1647" s="427"/>
      <c r="BE1647" s="427"/>
      <c r="BF1647" s="427"/>
      <c r="BG1647" s="427"/>
      <c r="BH1647" s="427"/>
      <c r="BI1647" s="427"/>
      <c r="BJ1647" s="427"/>
      <c r="BK1647" s="427"/>
      <c r="BL1647" s="427"/>
      <c r="BM1647" s="427"/>
      <c r="BN1647" s="427"/>
      <c r="BO1647" s="427"/>
      <c r="BP1647" s="427"/>
      <c r="BQ1647" s="427"/>
      <c r="BR1647" s="427"/>
      <c r="BS1647" s="427"/>
      <c r="BT1647" s="427"/>
      <c r="BU1647" s="427"/>
      <c r="BV1647" s="427"/>
      <c r="BW1647" s="427"/>
      <c r="BX1647" s="427"/>
      <c r="BY1647" s="427"/>
      <c r="BZ1647" s="427"/>
      <c r="CA1647" s="427"/>
      <c r="CB1647" s="427"/>
      <c r="CC1647" s="427"/>
      <c r="CD1647" s="427"/>
      <c r="CE1647" s="427"/>
      <c r="CF1647" s="427"/>
      <c r="CG1647" s="427"/>
      <c r="CH1647" s="427"/>
      <c r="CI1647" s="427"/>
      <c r="CJ1647" s="427"/>
      <c r="CK1647" s="427"/>
      <c r="CL1647" s="427"/>
      <c r="CM1647" s="427"/>
    </row>
    <row r="1648">
      <c r="AD1648" s="427"/>
      <c r="AE1648" s="427"/>
      <c r="AF1648" s="427"/>
      <c r="AG1648" s="427"/>
      <c r="AH1648" s="427"/>
      <c r="AI1648" s="427"/>
      <c r="AJ1648" s="427"/>
      <c r="AK1648" s="427"/>
      <c r="AL1648" s="427"/>
      <c r="AM1648" s="427"/>
      <c r="AN1648" s="427"/>
      <c r="AO1648" s="427"/>
      <c r="AP1648" s="427"/>
      <c r="AQ1648" s="427"/>
      <c r="AR1648" s="427"/>
      <c r="AS1648" s="427"/>
      <c r="AT1648" s="427"/>
      <c r="AU1648" s="427"/>
      <c r="AV1648" s="427"/>
      <c r="AW1648" s="427"/>
      <c r="AX1648" s="427"/>
      <c r="AY1648" s="427"/>
      <c r="AZ1648" s="427"/>
      <c r="BA1648" s="427"/>
      <c r="BB1648" s="427"/>
      <c r="BC1648" s="427"/>
      <c r="BD1648" s="427"/>
      <c r="BE1648" s="427"/>
      <c r="BF1648" s="427"/>
      <c r="BG1648" s="427"/>
      <c r="BH1648" s="427"/>
      <c r="BI1648" s="427"/>
      <c r="BJ1648" s="427"/>
      <c r="BK1648" s="427"/>
      <c r="BL1648" s="427"/>
      <c r="BM1648" s="427"/>
      <c r="BN1648" s="427"/>
      <c r="BO1648" s="427"/>
      <c r="BP1648" s="427"/>
      <c r="BQ1648" s="427"/>
      <c r="BR1648" s="427"/>
      <c r="BS1648" s="427"/>
      <c r="BT1648" s="427"/>
      <c r="BU1648" s="427"/>
      <c r="BV1648" s="427"/>
      <c r="BW1648" s="427"/>
      <c r="BX1648" s="427"/>
      <c r="BY1648" s="427"/>
      <c r="BZ1648" s="427"/>
      <c r="CA1648" s="427"/>
      <c r="CB1648" s="427"/>
      <c r="CC1648" s="427"/>
      <c r="CD1648" s="427"/>
      <c r="CE1648" s="427"/>
      <c r="CF1648" s="427"/>
      <c r="CG1648" s="427"/>
      <c r="CH1648" s="427"/>
      <c r="CI1648" s="427"/>
      <c r="CJ1648" s="427"/>
      <c r="CK1648" s="427"/>
      <c r="CL1648" s="427"/>
      <c r="CM1648" s="427"/>
    </row>
    <row r="1649">
      <c r="AD1649" s="427"/>
      <c r="AE1649" s="427"/>
      <c r="AF1649" s="427"/>
      <c r="AG1649" s="427"/>
      <c r="AH1649" s="427"/>
      <c r="AI1649" s="427"/>
      <c r="AJ1649" s="427"/>
      <c r="AK1649" s="427"/>
      <c r="AL1649" s="427"/>
      <c r="AM1649" s="427"/>
      <c r="AN1649" s="427"/>
      <c r="AO1649" s="427"/>
      <c r="AP1649" s="427"/>
      <c r="AQ1649" s="427"/>
      <c r="AR1649" s="427"/>
      <c r="AS1649" s="427"/>
      <c r="AT1649" s="427"/>
      <c r="AU1649" s="427"/>
      <c r="AV1649" s="427"/>
      <c r="AW1649" s="427"/>
      <c r="AX1649" s="427"/>
      <c r="AY1649" s="427"/>
      <c r="AZ1649" s="427"/>
      <c r="BA1649" s="427"/>
      <c r="BB1649" s="427"/>
      <c r="BC1649" s="427"/>
      <c r="BD1649" s="427"/>
      <c r="BE1649" s="427"/>
      <c r="BF1649" s="427"/>
      <c r="BG1649" s="427"/>
      <c r="BH1649" s="427"/>
      <c r="BI1649" s="427"/>
      <c r="BJ1649" s="427"/>
      <c r="BK1649" s="427"/>
      <c r="BL1649" s="427"/>
      <c r="BM1649" s="427"/>
      <c r="BN1649" s="427"/>
      <c r="BO1649" s="427"/>
      <c r="BP1649" s="427"/>
      <c r="BQ1649" s="427"/>
      <c r="BR1649" s="427"/>
      <c r="BS1649" s="427"/>
      <c r="BT1649" s="427"/>
      <c r="BU1649" s="427"/>
      <c r="BV1649" s="427"/>
      <c r="BW1649" s="427"/>
      <c r="BX1649" s="427"/>
      <c r="BY1649" s="427"/>
      <c r="BZ1649" s="427"/>
      <c r="CA1649" s="427"/>
      <c r="CB1649" s="427"/>
      <c r="CC1649" s="427"/>
      <c r="CD1649" s="427"/>
      <c r="CE1649" s="427"/>
      <c r="CF1649" s="427"/>
      <c r="CG1649" s="427"/>
      <c r="CH1649" s="427"/>
      <c r="CI1649" s="427"/>
      <c r="CJ1649" s="427"/>
      <c r="CK1649" s="427"/>
      <c r="CL1649" s="427"/>
      <c r="CM1649" s="427"/>
    </row>
    <row r="1650">
      <c r="AD1650" s="427"/>
      <c r="AE1650" s="427"/>
      <c r="AF1650" s="427"/>
      <c r="AG1650" s="427"/>
      <c r="AH1650" s="427"/>
      <c r="AI1650" s="427"/>
      <c r="AJ1650" s="427"/>
      <c r="AK1650" s="427"/>
      <c r="AL1650" s="427"/>
      <c r="AM1650" s="427"/>
      <c r="AN1650" s="427"/>
      <c r="AO1650" s="427"/>
      <c r="AP1650" s="427"/>
      <c r="AQ1650" s="427"/>
      <c r="AR1650" s="427"/>
      <c r="AS1650" s="427"/>
      <c r="AT1650" s="427"/>
      <c r="AU1650" s="427"/>
      <c r="AV1650" s="427"/>
      <c r="AW1650" s="427"/>
      <c r="AX1650" s="427"/>
      <c r="AY1650" s="427"/>
      <c r="AZ1650" s="427"/>
      <c r="BA1650" s="427"/>
      <c r="BB1650" s="427"/>
      <c r="BC1650" s="427"/>
      <c r="BD1650" s="427"/>
      <c r="BE1650" s="427"/>
      <c r="BF1650" s="427"/>
      <c r="BG1650" s="427"/>
      <c r="BH1650" s="427"/>
      <c r="BI1650" s="427"/>
      <c r="BJ1650" s="427"/>
      <c r="BK1650" s="427"/>
      <c r="BL1650" s="427"/>
      <c r="BM1650" s="427"/>
      <c r="BN1650" s="427"/>
      <c r="BO1650" s="427"/>
      <c r="BP1650" s="427"/>
      <c r="BQ1650" s="427"/>
      <c r="BR1650" s="427"/>
      <c r="BS1650" s="427"/>
      <c r="BT1650" s="427"/>
      <c r="BU1650" s="427"/>
      <c r="BV1650" s="427"/>
      <c r="BW1650" s="427"/>
      <c r="BX1650" s="427"/>
      <c r="BY1650" s="427"/>
      <c r="BZ1650" s="427"/>
      <c r="CA1650" s="427"/>
      <c r="CB1650" s="427"/>
      <c r="CC1650" s="427"/>
      <c r="CD1650" s="427"/>
      <c r="CE1650" s="427"/>
      <c r="CF1650" s="427"/>
      <c r="CG1650" s="427"/>
      <c r="CH1650" s="427"/>
      <c r="CI1650" s="427"/>
      <c r="CJ1650" s="427"/>
      <c r="CK1650" s="427"/>
      <c r="CL1650" s="427"/>
      <c r="CM1650" s="427"/>
    </row>
    <row r="1651">
      <c r="AD1651" s="427"/>
      <c r="AE1651" s="427"/>
      <c r="AF1651" s="427"/>
      <c r="AG1651" s="427"/>
      <c r="AH1651" s="427"/>
      <c r="AI1651" s="427"/>
      <c r="AJ1651" s="427"/>
      <c r="AK1651" s="427"/>
      <c r="AL1651" s="427"/>
      <c r="AM1651" s="427"/>
      <c r="AN1651" s="427"/>
      <c r="AO1651" s="427"/>
      <c r="AP1651" s="427"/>
      <c r="AQ1651" s="427"/>
      <c r="AR1651" s="427"/>
      <c r="AS1651" s="427"/>
      <c r="AT1651" s="427"/>
      <c r="AU1651" s="427"/>
      <c r="AV1651" s="427"/>
      <c r="AW1651" s="427"/>
      <c r="AX1651" s="427"/>
      <c r="AY1651" s="427"/>
      <c r="AZ1651" s="427"/>
      <c r="BA1651" s="427"/>
      <c r="BB1651" s="427"/>
      <c r="BC1651" s="427"/>
      <c r="BD1651" s="427"/>
      <c r="BE1651" s="427"/>
      <c r="BF1651" s="427"/>
      <c r="BG1651" s="427"/>
      <c r="BH1651" s="427"/>
      <c r="BI1651" s="427"/>
      <c r="BJ1651" s="427"/>
      <c r="BK1651" s="427"/>
      <c r="BL1651" s="427"/>
      <c r="BM1651" s="427"/>
      <c r="BN1651" s="427"/>
      <c r="BO1651" s="427"/>
      <c r="BP1651" s="427"/>
      <c r="BQ1651" s="427"/>
      <c r="BR1651" s="427"/>
      <c r="BS1651" s="427"/>
      <c r="BT1651" s="427"/>
      <c r="BU1651" s="427"/>
      <c r="BV1651" s="427"/>
      <c r="BW1651" s="427"/>
      <c r="BX1651" s="427"/>
      <c r="BY1651" s="427"/>
      <c r="BZ1651" s="427"/>
      <c r="CA1651" s="427"/>
      <c r="CB1651" s="427"/>
      <c r="CC1651" s="427"/>
      <c r="CD1651" s="427"/>
      <c r="CE1651" s="427"/>
      <c r="CF1651" s="427"/>
      <c r="CG1651" s="427"/>
      <c r="CH1651" s="427"/>
      <c r="CI1651" s="427"/>
      <c r="CJ1651" s="427"/>
      <c r="CK1651" s="427"/>
      <c r="CL1651" s="427"/>
      <c r="CM1651" s="427"/>
    </row>
    <row r="1652">
      <c r="AD1652" s="427"/>
      <c r="AE1652" s="427"/>
      <c r="AF1652" s="427"/>
      <c r="AG1652" s="427"/>
      <c r="AH1652" s="427"/>
      <c r="AI1652" s="427"/>
      <c r="AJ1652" s="427"/>
      <c r="AK1652" s="427"/>
      <c r="AL1652" s="427"/>
      <c r="AM1652" s="427"/>
      <c r="AN1652" s="427"/>
      <c r="AO1652" s="427"/>
      <c r="AP1652" s="427"/>
      <c r="AQ1652" s="427"/>
      <c r="AR1652" s="427"/>
      <c r="AS1652" s="427"/>
      <c r="AT1652" s="427"/>
      <c r="AU1652" s="427"/>
      <c r="AV1652" s="427"/>
      <c r="AW1652" s="427"/>
      <c r="AX1652" s="427"/>
      <c r="AY1652" s="427"/>
      <c r="AZ1652" s="427"/>
      <c r="BA1652" s="427"/>
      <c r="BB1652" s="427"/>
      <c r="BC1652" s="427"/>
      <c r="BD1652" s="427"/>
      <c r="BE1652" s="427"/>
      <c r="BF1652" s="427"/>
      <c r="BG1652" s="427"/>
      <c r="BH1652" s="427"/>
      <c r="BI1652" s="427"/>
      <c r="BJ1652" s="427"/>
      <c r="BK1652" s="427"/>
      <c r="BL1652" s="427"/>
      <c r="BM1652" s="427"/>
      <c r="BN1652" s="427"/>
      <c r="BO1652" s="427"/>
      <c r="BP1652" s="427"/>
      <c r="BQ1652" s="427"/>
      <c r="BR1652" s="427"/>
      <c r="BS1652" s="427"/>
      <c r="BT1652" s="427"/>
      <c r="BU1652" s="427"/>
      <c r="BV1652" s="427"/>
      <c r="BW1652" s="427"/>
      <c r="BX1652" s="427"/>
      <c r="BY1652" s="427"/>
      <c r="BZ1652" s="427"/>
      <c r="CA1652" s="427"/>
      <c r="CB1652" s="427"/>
      <c r="CC1652" s="427"/>
      <c r="CD1652" s="427"/>
      <c r="CE1652" s="427"/>
      <c r="CF1652" s="427"/>
      <c r="CG1652" s="427"/>
      <c r="CH1652" s="427"/>
      <c r="CI1652" s="427"/>
      <c r="CJ1652" s="427"/>
      <c r="CK1652" s="427"/>
      <c r="CL1652" s="427"/>
      <c r="CM1652" s="427"/>
    </row>
    <row r="1653">
      <c r="AD1653" s="427"/>
      <c r="AE1653" s="427"/>
      <c r="AF1653" s="427"/>
      <c r="AG1653" s="427"/>
      <c r="AH1653" s="427"/>
      <c r="AI1653" s="427"/>
      <c r="AJ1653" s="427"/>
      <c r="AK1653" s="427"/>
      <c r="AL1653" s="427"/>
      <c r="AM1653" s="427"/>
      <c r="AN1653" s="427"/>
      <c r="AO1653" s="427"/>
      <c r="AP1653" s="427"/>
      <c r="AQ1653" s="427"/>
      <c r="AR1653" s="427"/>
      <c r="AS1653" s="427"/>
      <c r="AT1653" s="427"/>
      <c r="AU1653" s="427"/>
      <c r="AV1653" s="427"/>
      <c r="AW1653" s="427"/>
      <c r="AX1653" s="427"/>
      <c r="AY1653" s="427"/>
      <c r="AZ1653" s="427"/>
      <c r="BA1653" s="427"/>
      <c r="BB1653" s="427"/>
      <c r="BC1653" s="427"/>
      <c r="BD1653" s="427"/>
      <c r="BE1653" s="427"/>
      <c r="BF1653" s="427"/>
      <c r="BG1653" s="427"/>
      <c r="BH1653" s="427"/>
      <c r="BI1653" s="427"/>
      <c r="BJ1653" s="427"/>
      <c r="BK1653" s="427"/>
      <c r="BL1653" s="427"/>
      <c r="BM1653" s="427"/>
      <c r="BN1653" s="427"/>
      <c r="BO1653" s="427"/>
      <c r="BP1653" s="427"/>
      <c r="BQ1653" s="427"/>
      <c r="BR1653" s="427"/>
      <c r="BS1653" s="427"/>
      <c r="BT1653" s="427"/>
      <c r="BU1653" s="427"/>
      <c r="BV1653" s="427"/>
      <c r="BW1653" s="427"/>
      <c r="BX1653" s="427"/>
      <c r="BY1653" s="427"/>
      <c r="BZ1653" s="427"/>
      <c r="CA1653" s="427"/>
      <c r="CB1653" s="427"/>
      <c r="CC1653" s="427"/>
      <c r="CD1653" s="427"/>
      <c r="CE1653" s="427"/>
      <c r="CF1653" s="427"/>
      <c r="CG1653" s="427"/>
      <c r="CH1653" s="427"/>
      <c r="CI1653" s="427"/>
      <c r="CJ1653" s="427"/>
      <c r="CK1653" s="427"/>
      <c r="CL1653" s="427"/>
      <c r="CM1653" s="427"/>
    </row>
    <row r="1654">
      <c r="AD1654" s="427"/>
      <c r="AE1654" s="427"/>
      <c r="AF1654" s="427"/>
      <c r="AG1654" s="427"/>
      <c r="AH1654" s="427"/>
      <c r="AI1654" s="427"/>
      <c r="AJ1654" s="427"/>
      <c r="AK1654" s="427"/>
      <c r="AL1654" s="427"/>
      <c r="AM1654" s="427"/>
      <c r="AN1654" s="427"/>
      <c r="AO1654" s="427"/>
      <c r="AP1654" s="427"/>
      <c r="AQ1654" s="427"/>
      <c r="AR1654" s="427"/>
      <c r="AS1654" s="427"/>
      <c r="AT1654" s="427"/>
      <c r="AU1654" s="427"/>
      <c r="AV1654" s="427"/>
      <c r="AW1654" s="427"/>
      <c r="AX1654" s="427"/>
      <c r="AY1654" s="427"/>
      <c r="AZ1654" s="427"/>
      <c r="BA1654" s="427"/>
      <c r="BB1654" s="427"/>
      <c r="BC1654" s="427"/>
      <c r="BD1654" s="427"/>
      <c r="BE1654" s="427"/>
      <c r="BF1654" s="427"/>
      <c r="BG1654" s="427"/>
      <c r="BH1654" s="427"/>
      <c r="BI1654" s="427"/>
      <c r="BJ1654" s="427"/>
      <c r="BK1654" s="427"/>
      <c r="BL1654" s="427"/>
      <c r="BM1654" s="427"/>
      <c r="BN1654" s="427"/>
      <c r="BO1654" s="427"/>
      <c r="BP1654" s="427"/>
      <c r="BQ1654" s="427"/>
      <c r="BR1654" s="427"/>
      <c r="BS1654" s="427"/>
      <c r="BT1654" s="427"/>
      <c r="BU1654" s="427"/>
      <c r="BV1654" s="427"/>
      <c r="BW1654" s="427"/>
      <c r="BX1654" s="427"/>
      <c r="BY1654" s="427"/>
      <c r="BZ1654" s="427"/>
      <c r="CA1654" s="427"/>
      <c r="CB1654" s="427"/>
      <c r="CC1654" s="427"/>
      <c r="CD1654" s="427"/>
      <c r="CE1654" s="427"/>
      <c r="CF1654" s="427"/>
      <c r="CG1654" s="427"/>
      <c r="CH1654" s="427"/>
      <c r="CI1654" s="427"/>
      <c r="CJ1654" s="427"/>
      <c r="CK1654" s="427"/>
      <c r="CL1654" s="427"/>
      <c r="CM1654" s="427"/>
    </row>
    <row r="1655">
      <c r="AD1655" s="427"/>
      <c r="AE1655" s="427"/>
      <c r="AF1655" s="427"/>
      <c r="AG1655" s="427"/>
      <c r="AH1655" s="427"/>
      <c r="AI1655" s="427"/>
      <c r="AJ1655" s="427"/>
      <c r="AK1655" s="427"/>
      <c r="AL1655" s="427"/>
      <c r="AM1655" s="427"/>
      <c r="AN1655" s="427"/>
      <c r="AO1655" s="427"/>
      <c r="AP1655" s="427"/>
      <c r="AQ1655" s="427"/>
      <c r="AR1655" s="427"/>
      <c r="AS1655" s="427"/>
      <c r="AT1655" s="427"/>
      <c r="AU1655" s="427"/>
      <c r="AV1655" s="427"/>
      <c r="AW1655" s="427"/>
      <c r="AX1655" s="427"/>
      <c r="AY1655" s="427"/>
      <c r="AZ1655" s="427"/>
      <c r="BA1655" s="427"/>
      <c r="BB1655" s="427"/>
      <c r="BC1655" s="427"/>
      <c r="BD1655" s="427"/>
      <c r="BE1655" s="427"/>
      <c r="BF1655" s="427"/>
      <c r="BG1655" s="427"/>
      <c r="BH1655" s="427"/>
      <c r="BI1655" s="427"/>
      <c r="BJ1655" s="427"/>
      <c r="BK1655" s="427"/>
      <c r="BL1655" s="427"/>
      <c r="BM1655" s="427"/>
      <c r="BN1655" s="427"/>
      <c r="BO1655" s="427"/>
      <c r="BP1655" s="427"/>
      <c r="BQ1655" s="427"/>
      <c r="BR1655" s="427"/>
      <c r="BS1655" s="427"/>
      <c r="BT1655" s="427"/>
      <c r="BU1655" s="427"/>
      <c r="BV1655" s="427"/>
      <c r="BW1655" s="427"/>
      <c r="BX1655" s="427"/>
      <c r="BY1655" s="427"/>
      <c r="BZ1655" s="427"/>
      <c r="CA1655" s="427"/>
      <c r="CB1655" s="427"/>
      <c r="CC1655" s="427"/>
      <c r="CD1655" s="427"/>
      <c r="CE1655" s="427"/>
      <c r="CF1655" s="427"/>
      <c r="CG1655" s="427"/>
      <c r="CH1655" s="427"/>
      <c r="CI1655" s="427"/>
      <c r="CJ1655" s="427"/>
      <c r="CK1655" s="427"/>
      <c r="CL1655" s="427"/>
      <c r="CM1655" s="427"/>
    </row>
    <row r="1656">
      <c r="AD1656" s="427"/>
      <c r="AE1656" s="427"/>
      <c r="AF1656" s="427"/>
      <c r="AG1656" s="427"/>
      <c r="AH1656" s="427"/>
      <c r="AI1656" s="427"/>
      <c r="AJ1656" s="427"/>
      <c r="AK1656" s="427"/>
      <c r="AL1656" s="427"/>
      <c r="AM1656" s="427"/>
      <c r="AN1656" s="427"/>
      <c r="AO1656" s="427"/>
      <c r="AP1656" s="427"/>
      <c r="AQ1656" s="427"/>
      <c r="AR1656" s="427"/>
      <c r="AS1656" s="427"/>
      <c r="AT1656" s="427"/>
      <c r="AU1656" s="427"/>
      <c r="AV1656" s="427"/>
      <c r="AW1656" s="427"/>
      <c r="AX1656" s="427"/>
      <c r="AY1656" s="427"/>
      <c r="AZ1656" s="427"/>
      <c r="BA1656" s="427"/>
      <c r="BB1656" s="427"/>
      <c r="BC1656" s="427"/>
      <c r="BD1656" s="427"/>
      <c r="BE1656" s="427"/>
      <c r="BF1656" s="427"/>
      <c r="BG1656" s="427"/>
      <c r="BH1656" s="427"/>
      <c r="BI1656" s="427"/>
      <c r="BJ1656" s="427"/>
      <c r="BK1656" s="427"/>
      <c r="BL1656" s="427"/>
      <c r="BM1656" s="427"/>
      <c r="BN1656" s="427"/>
      <c r="BO1656" s="427"/>
      <c r="BP1656" s="427"/>
      <c r="BQ1656" s="427"/>
      <c r="BR1656" s="427"/>
      <c r="BS1656" s="427"/>
      <c r="BT1656" s="427"/>
      <c r="BU1656" s="427"/>
      <c r="BV1656" s="427"/>
      <c r="BW1656" s="427"/>
      <c r="BX1656" s="427"/>
      <c r="BY1656" s="427"/>
      <c r="BZ1656" s="427"/>
      <c r="CA1656" s="427"/>
      <c r="CB1656" s="427"/>
      <c r="CC1656" s="427"/>
      <c r="CD1656" s="427"/>
      <c r="CE1656" s="427"/>
      <c r="CF1656" s="427"/>
      <c r="CG1656" s="427"/>
      <c r="CH1656" s="427"/>
      <c r="CI1656" s="427"/>
      <c r="CJ1656" s="427"/>
      <c r="CK1656" s="427"/>
      <c r="CL1656" s="427"/>
      <c r="CM1656" s="427"/>
    </row>
    <row r="1657">
      <c r="AD1657" s="427"/>
      <c r="AE1657" s="427"/>
      <c r="AF1657" s="427"/>
      <c r="AG1657" s="427"/>
      <c r="AH1657" s="427"/>
      <c r="AI1657" s="427"/>
      <c r="AJ1657" s="427"/>
      <c r="AK1657" s="427"/>
      <c r="AL1657" s="427"/>
      <c r="AM1657" s="427"/>
      <c r="AN1657" s="427"/>
      <c r="AO1657" s="427"/>
      <c r="AP1657" s="427"/>
      <c r="AQ1657" s="427"/>
      <c r="AR1657" s="427"/>
      <c r="AS1657" s="427"/>
      <c r="AT1657" s="427"/>
      <c r="AU1657" s="427"/>
      <c r="AV1657" s="427"/>
      <c r="AW1657" s="427"/>
      <c r="AX1657" s="427"/>
      <c r="AY1657" s="427"/>
      <c r="AZ1657" s="427"/>
      <c r="BA1657" s="427"/>
      <c r="BB1657" s="427"/>
      <c r="BC1657" s="427"/>
      <c r="BD1657" s="427"/>
      <c r="BE1657" s="427"/>
      <c r="BF1657" s="427"/>
      <c r="BG1657" s="427"/>
      <c r="BH1657" s="427"/>
      <c r="BI1657" s="427"/>
      <c r="BJ1657" s="427"/>
      <c r="BK1657" s="427"/>
      <c r="BL1657" s="427"/>
      <c r="BM1657" s="427"/>
      <c r="BN1657" s="427"/>
      <c r="BO1657" s="427"/>
      <c r="BP1657" s="427"/>
      <c r="BQ1657" s="427"/>
      <c r="BR1657" s="427"/>
      <c r="BS1657" s="427"/>
      <c r="BT1657" s="427"/>
      <c r="BU1657" s="427"/>
      <c r="BV1657" s="427"/>
      <c r="BW1657" s="427"/>
      <c r="BX1657" s="427"/>
      <c r="BY1657" s="427"/>
      <c r="BZ1657" s="427"/>
      <c r="CA1657" s="427"/>
      <c r="CB1657" s="427"/>
      <c r="CC1657" s="427"/>
      <c r="CD1657" s="427"/>
      <c r="CE1657" s="427"/>
      <c r="CF1657" s="427"/>
      <c r="CG1657" s="427"/>
      <c r="CH1657" s="427"/>
      <c r="CI1657" s="427"/>
      <c r="CJ1657" s="427"/>
      <c r="CK1657" s="427"/>
      <c r="CL1657" s="427"/>
      <c r="CM1657" s="427"/>
    </row>
    <row r="1658">
      <c r="AD1658" s="427"/>
      <c r="AE1658" s="427"/>
      <c r="AF1658" s="427"/>
      <c r="AG1658" s="427"/>
      <c r="AH1658" s="427"/>
      <c r="AI1658" s="427"/>
      <c r="AJ1658" s="427"/>
      <c r="AK1658" s="427"/>
      <c r="AL1658" s="427"/>
      <c r="AM1658" s="427"/>
      <c r="AN1658" s="427"/>
      <c r="AO1658" s="427"/>
      <c r="AP1658" s="427"/>
      <c r="AQ1658" s="427"/>
      <c r="AR1658" s="427"/>
      <c r="AS1658" s="427"/>
      <c r="AT1658" s="427"/>
      <c r="AU1658" s="427"/>
      <c r="AV1658" s="427"/>
      <c r="AW1658" s="427"/>
      <c r="AX1658" s="427"/>
      <c r="AY1658" s="427"/>
      <c r="AZ1658" s="427"/>
      <c r="BA1658" s="427"/>
      <c r="BB1658" s="427"/>
      <c r="BC1658" s="427"/>
      <c r="BD1658" s="427"/>
      <c r="BE1658" s="427"/>
      <c r="BF1658" s="427"/>
      <c r="BG1658" s="427"/>
      <c r="BH1658" s="427"/>
      <c r="BI1658" s="427"/>
      <c r="BJ1658" s="427"/>
      <c r="BK1658" s="427"/>
      <c r="BL1658" s="427"/>
      <c r="BM1658" s="427"/>
      <c r="BN1658" s="427"/>
      <c r="BO1658" s="427"/>
      <c r="BP1658" s="427"/>
      <c r="BQ1658" s="427"/>
      <c r="BR1658" s="427"/>
      <c r="BS1658" s="427"/>
      <c r="BT1658" s="427"/>
      <c r="BU1658" s="427"/>
      <c r="BV1658" s="427"/>
      <c r="BW1658" s="427"/>
      <c r="BX1658" s="427"/>
      <c r="BY1658" s="427"/>
      <c r="BZ1658" s="427"/>
      <c r="CA1658" s="427"/>
      <c r="CB1658" s="427"/>
      <c r="CC1658" s="427"/>
      <c r="CD1658" s="427"/>
      <c r="CE1658" s="427"/>
      <c r="CF1658" s="427"/>
      <c r="CG1658" s="427"/>
      <c r="CH1658" s="427"/>
      <c r="CI1658" s="427"/>
      <c r="CJ1658" s="427"/>
      <c r="CK1658" s="427"/>
      <c r="CL1658" s="427"/>
      <c r="CM1658" s="427"/>
    </row>
    <row r="1659">
      <c r="AD1659" s="427"/>
      <c r="AE1659" s="427"/>
      <c r="AF1659" s="427"/>
      <c r="AG1659" s="427"/>
      <c r="AH1659" s="427"/>
      <c r="AI1659" s="427"/>
      <c r="AJ1659" s="427"/>
      <c r="AK1659" s="427"/>
      <c r="AL1659" s="427"/>
      <c r="AM1659" s="427"/>
      <c r="AN1659" s="427"/>
      <c r="AO1659" s="427"/>
      <c r="AP1659" s="427"/>
      <c r="AQ1659" s="427"/>
      <c r="AR1659" s="427"/>
      <c r="AS1659" s="427"/>
      <c r="AT1659" s="427"/>
      <c r="AU1659" s="427"/>
      <c r="AV1659" s="427"/>
      <c r="AW1659" s="427"/>
      <c r="AX1659" s="427"/>
      <c r="AY1659" s="427"/>
      <c r="AZ1659" s="427"/>
      <c r="BA1659" s="427"/>
      <c r="BB1659" s="427"/>
      <c r="BC1659" s="427"/>
      <c r="BD1659" s="427"/>
      <c r="BE1659" s="427"/>
      <c r="BF1659" s="427"/>
      <c r="BG1659" s="427"/>
      <c r="BH1659" s="427"/>
      <c r="BI1659" s="427"/>
      <c r="BJ1659" s="427"/>
      <c r="BK1659" s="427"/>
      <c r="BL1659" s="427"/>
      <c r="BM1659" s="427"/>
      <c r="BN1659" s="427"/>
      <c r="BO1659" s="427"/>
      <c r="BP1659" s="427"/>
      <c r="BQ1659" s="427"/>
      <c r="BR1659" s="427"/>
      <c r="BS1659" s="427"/>
      <c r="BT1659" s="427"/>
      <c r="BU1659" s="427"/>
      <c r="BV1659" s="427"/>
      <c r="BW1659" s="427"/>
      <c r="BX1659" s="427"/>
      <c r="BY1659" s="427"/>
      <c r="BZ1659" s="427"/>
      <c r="CA1659" s="427"/>
      <c r="CB1659" s="427"/>
      <c r="CC1659" s="427"/>
      <c r="CD1659" s="427"/>
      <c r="CE1659" s="427"/>
      <c r="CF1659" s="427"/>
      <c r="CG1659" s="427"/>
      <c r="CH1659" s="427"/>
      <c r="CI1659" s="427"/>
      <c r="CJ1659" s="427"/>
      <c r="CK1659" s="427"/>
      <c r="CL1659" s="427"/>
      <c r="CM1659" s="427"/>
    </row>
    <row r="1660">
      <c r="AD1660" s="427"/>
      <c r="AE1660" s="427"/>
      <c r="AF1660" s="427"/>
      <c r="AG1660" s="427"/>
      <c r="AH1660" s="427"/>
      <c r="AI1660" s="427"/>
      <c r="AJ1660" s="427"/>
      <c r="AK1660" s="427"/>
      <c r="AL1660" s="427"/>
      <c r="AM1660" s="427"/>
      <c r="AN1660" s="427"/>
      <c r="AO1660" s="427"/>
      <c r="AP1660" s="427"/>
      <c r="AQ1660" s="427"/>
      <c r="AR1660" s="427"/>
      <c r="AS1660" s="427"/>
      <c r="AT1660" s="427"/>
      <c r="AU1660" s="427"/>
      <c r="AV1660" s="427"/>
      <c r="AW1660" s="427"/>
      <c r="AX1660" s="427"/>
      <c r="AY1660" s="427"/>
      <c r="AZ1660" s="427"/>
      <c r="BA1660" s="427"/>
      <c r="BB1660" s="427"/>
      <c r="BC1660" s="427"/>
      <c r="BD1660" s="427"/>
      <c r="BE1660" s="427"/>
      <c r="BF1660" s="427"/>
      <c r="BG1660" s="427"/>
      <c r="BH1660" s="427"/>
      <c r="BI1660" s="427"/>
      <c r="BJ1660" s="427"/>
      <c r="BK1660" s="427"/>
      <c r="BL1660" s="427"/>
      <c r="BM1660" s="427"/>
      <c r="BN1660" s="427"/>
      <c r="BO1660" s="427"/>
      <c r="BP1660" s="427"/>
      <c r="BQ1660" s="427"/>
      <c r="BR1660" s="427"/>
      <c r="BS1660" s="427"/>
      <c r="BT1660" s="427"/>
      <c r="BU1660" s="427"/>
      <c r="BV1660" s="427"/>
      <c r="BW1660" s="427"/>
      <c r="BX1660" s="427"/>
      <c r="BY1660" s="427"/>
      <c r="BZ1660" s="427"/>
      <c r="CA1660" s="427"/>
      <c r="CB1660" s="427"/>
      <c r="CC1660" s="427"/>
      <c r="CD1660" s="427"/>
      <c r="CE1660" s="427"/>
      <c r="CF1660" s="427"/>
      <c r="CG1660" s="427"/>
      <c r="CH1660" s="427"/>
      <c r="CI1660" s="427"/>
      <c r="CJ1660" s="427"/>
      <c r="CK1660" s="427"/>
      <c r="CL1660" s="427"/>
      <c r="CM1660" s="427"/>
    </row>
    <row r="1661">
      <c r="AD1661" s="427"/>
      <c r="AE1661" s="427"/>
      <c r="AF1661" s="427"/>
      <c r="AG1661" s="427"/>
      <c r="AH1661" s="427"/>
      <c r="AI1661" s="427"/>
      <c r="AJ1661" s="427"/>
      <c r="AK1661" s="427"/>
      <c r="AL1661" s="427"/>
      <c r="AM1661" s="427"/>
      <c r="AN1661" s="427"/>
      <c r="AO1661" s="427"/>
      <c r="AP1661" s="427"/>
      <c r="AQ1661" s="427"/>
      <c r="AR1661" s="427"/>
      <c r="AS1661" s="427"/>
      <c r="AT1661" s="427"/>
      <c r="AU1661" s="427"/>
      <c r="AV1661" s="427"/>
      <c r="AW1661" s="427"/>
      <c r="AX1661" s="427"/>
      <c r="AY1661" s="427"/>
      <c r="AZ1661" s="427"/>
      <c r="BA1661" s="427"/>
      <c r="BB1661" s="427"/>
      <c r="BC1661" s="427"/>
      <c r="BD1661" s="427"/>
      <c r="BE1661" s="427"/>
      <c r="BF1661" s="427"/>
      <c r="BG1661" s="427"/>
      <c r="BH1661" s="427"/>
      <c r="BI1661" s="427"/>
      <c r="BJ1661" s="427"/>
      <c r="BK1661" s="427"/>
      <c r="BL1661" s="427"/>
      <c r="BM1661" s="427"/>
      <c r="BN1661" s="427"/>
      <c r="BO1661" s="427"/>
      <c r="BP1661" s="427"/>
      <c r="BQ1661" s="427"/>
      <c r="BR1661" s="427"/>
      <c r="BS1661" s="427"/>
      <c r="BT1661" s="427"/>
      <c r="BU1661" s="427"/>
      <c r="BV1661" s="427"/>
      <c r="BW1661" s="427"/>
      <c r="BX1661" s="427"/>
      <c r="BY1661" s="427"/>
      <c r="BZ1661" s="427"/>
      <c r="CA1661" s="427"/>
      <c r="CB1661" s="427"/>
      <c r="CC1661" s="427"/>
      <c r="CD1661" s="427"/>
      <c r="CE1661" s="427"/>
      <c r="CF1661" s="427"/>
      <c r="CG1661" s="427"/>
      <c r="CH1661" s="427"/>
      <c r="CI1661" s="427"/>
      <c r="CJ1661" s="427"/>
      <c r="CK1661" s="427"/>
      <c r="CL1661" s="427"/>
      <c r="CM1661" s="427"/>
    </row>
    <row r="1662">
      <c r="AD1662" s="427"/>
      <c r="AE1662" s="427"/>
      <c r="AF1662" s="427"/>
      <c r="AG1662" s="427"/>
      <c r="AH1662" s="427"/>
      <c r="AI1662" s="427"/>
      <c r="AJ1662" s="427"/>
      <c r="AK1662" s="427"/>
      <c r="AL1662" s="427"/>
      <c r="AM1662" s="427"/>
      <c r="AN1662" s="427"/>
      <c r="AO1662" s="427"/>
      <c r="AP1662" s="427"/>
      <c r="AQ1662" s="427"/>
      <c r="AR1662" s="427"/>
      <c r="AS1662" s="427"/>
      <c r="AT1662" s="427"/>
      <c r="AU1662" s="427"/>
      <c r="AV1662" s="427"/>
      <c r="AW1662" s="427"/>
      <c r="AX1662" s="427"/>
      <c r="AY1662" s="427"/>
      <c r="AZ1662" s="427"/>
      <c r="BA1662" s="427"/>
      <c r="BB1662" s="427"/>
      <c r="BC1662" s="427"/>
      <c r="BD1662" s="427"/>
      <c r="BE1662" s="427"/>
      <c r="BF1662" s="427"/>
      <c r="BG1662" s="427"/>
      <c r="BH1662" s="427"/>
      <c r="BI1662" s="427"/>
      <c r="BJ1662" s="427"/>
      <c r="BK1662" s="427"/>
      <c r="BL1662" s="427"/>
      <c r="BM1662" s="427"/>
      <c r="BN1662" s="427"/>
      <c r="BO1662" s="427"/>
      <c r="BP1662" s="427"/>
      <c r="BQ1662" s="427"/>
      <c r="BR1662" s="427"/>
      <c r="BS1662" s="427"/>
      <c r="BT1662" s="427"/>
      <c r="BU1662" s="427"/>
      <c r="BV1662" s="427"/>
      <c r="BW1662" s="427"/>
      <c r="BX1662" s="427"/>
      <c r="BY1662" s="427"/>
      <c r="BZ1662" s="427"/>
      <c r="CA1662" s="427"/>
      <c r="CB1662" s="427"/>
      <c r="CC1662" s="427"/>
      <c r="CD1662" s="427"/>
      <c r="CE1662" s="427"/>
      <c r="CF1662" s="427"/>
      <c r="CG1662" s="427"/>
      <c r="CH1662" s="427"/>
      <c r="CI1662" s="427"/>
      <c r="CJ1662" s="427"/>
      <c r="CK1662" s="427"/>
      <c r="CL1662" s="427"/>
      <c r="CM1662" s="427"/>
    </row>
    <row r="1663">
      <c r="AD1663" s="427"/>
      <c r="AE1663" s="427"/>
      <c r="AF1663" s="427"/>
      <c r="AG1663" s="427"/>
      <c r="AH1663" s="427"/>
      <c r="AI1663" s="427"/>
      <c r="AJ1663" s="427"/>
      <c r="AK1663" s="427"/>
      <c r="AL1663" s="427"/>
      <c r="AM1663" s="427"/>
      <c r="AN1663" s="427"/>
      <c r="AO1663" s="427"/>
      <c r="AP1663" s="427"/>
      <c r="AQ1663" s="427"/>
      <c r="AR1663" s="427"/>
      <c r="AS1663" s="427"/>
      <c r="AT1663" s="427"/>
      <c r="AU1663" s="427"/>
      <c r="AV1663" s="427"/>
      <c r="AW1663" s="427"/>
      <c r="AX1663" s="427"/>
      <c r="AY1663" s="427"/>
      <c r="AZ1663" s="427"/>
      <c r="BA1663" s="427"/>
      <c r="BB1663" s="427"/>
      <c r="BC1663" s="427"/>
      <c r="BD1663" s="427"/>
      <c r="BE1663" s="427"/>
      <c r="BF1663" s="427"/>
      <c r="BG1663" s="427"/>
      <c r="BH1663" s="427"/>
      <c r="BI1663" s="427"/>
      <c r="BJ1663" s="427"/>
      <c r="BK1663" s="427"/>
      <c r="BL1663" s="427"/>
      <c r="BM1663" s="427"/>
      <c r="BN1663" s="427"/>
      <c r="BO1663" s="427"/>
      <c r="BP1663" s="427"/>
      <c r="BQ1663" s="427"/>
      <c r="BR1663" s="427"/>
      <c r="BS1663" s="427"/>
      <c r="BT1663" s="427"/>
      <c r="BU1663" s="427"/>
      <c r="BV1663" s="427"/>
      <c r="BW1663" s="427"/>
      <c r="BX1663" s="427"/>
      <c r="BY1663" s="427"/>
      <c r="BZ1663" s="427"/>
      <c r="CA1663" s="427"/>
      <c r="CB1663" s="427"/>
      <c r="CC1663" s="427"/>
      <c r="CD1663" s="427"/>
      <c r="CE1663" s="427"/>
      <c r="CF1663" s="427"/>
      <c r="CG1663" s="427"/>
      <c r="CH1663" s="427"/>
      <c r="CI1663" s="427"/>
      <c r="CJ1663" s="427"/>
      <c r="CK1663" s="427"/>
      <c r="CL1663" s="427"/>
      <c r="CM1663" s="427"/>
    </row>
    <row r="1664">
      <c r="AD1664" s="427"/>
      <c r="AE1664" s="427"/>
      <c r="AF1664" s="427"/>
      <c r="AG1664" s="427"/>
      <c r="AH1664" s="427"/>
      <c r="AI1664" s="427"/>
      <c r="AJ1664" s="427"/>
      <c r="AK1664" s="427"/>
      <c r="AL1664" s="427"/>
      <c r="AM1664" s="427"/>
      <c r="AN1664" s="427"/>
      <c r="AO1664" s="427"/>
      <c r="AP1664" s="427"/>
      <c r="AQ1664" s="427"/>
      <c r="AR1664" s="427"/>
      <c r="AS1664" s="427"/>
      <c r="AT1664" s="427"/>
      <c r="AU1664" s="427"/>
      <c r="AV1664" s="427"/>
      <c r="AW1664" s="427"/>
      <c r="AX1664" s="427"/>
      <c r="AY1664" s="427"/>
      <c r="AZ1664" s="427"/>
      <c r="BA1664" s="427"/>
      <c r="BB1664" s="427"/>
      <c r="BC1664" s="427"/>
      <c r="BD1664" s="427"/>
      <c r="BE1664" s="427"/>
      <c r="BF1664" s="427"/>
      <c r="BG1664" s="427"/>
      <c r="BH1664" s="427"/>
      <c r="BI1664" s="427"/>
      <c r="BJ1664" s="427"/>
      <c r="BK1664" s="427"/>
      <c r="BL1664" s="427"/>
      <c r="BM1664" s="427"/>
      <c r="BN1664" s="427"/>
      <c r="BO1664" s="427"/>
      <c r="BP1664" s="427"/>
      <c r="BQ1664" s="427"/>
      <c r="BR1664" s="427"/>
      <c r="BS1664" s="427"/>
      <c r="BT1664" s="427"/>
      <c r="BU1664" s="427"/>
      <c r="BV1664" s="427"/>
      <c r="BW1664" s="427"/>
      <c r="BX1664" s="427"/>
      <c r="BY1664" s="427"/>
      <c r="BZ1664" s="427"/>
      <c r="CA1664" s="427"/>
      <c r="CB1664" s="427"/>
      <c r="CC1664" s="427"/>
      <c r="CD1664" s="427"/>
      <c r="CE1664" s="427"/>
      <c r="CF1664" s="427"/>
      <c r="CG1664" s="427"/>
      <c r="CH1664" s="427"/>
      <c r="CI1664" s="427"/>
      <c r="CJ1664" s="427"/>
      <c r="CK1664" s="427"/>
      <c r="CL1664" s="427"/>
      <c r="CM1664" s="427"/>
    </row>
    <row r="1665">
      <c r="AD1665" s="427"/>
      <c r="AE1665" s="427"/>
      <c r="AF1665" s="427"/>
      <c r="AG1665" s="427"/>
      <c r="AH1665" s="427"/>
      <c r="AI1665" s="427"/>
      <c r="AJ1665" s="427"/>
      <c r="AK1665" s="427"/>
      <c r="AL1665" s="427"/>
      <c r="AM1665" s="427"/>
      <c r="AN1665" s="427"/>
      <c r="AO1665" s="427"/>
      <c r="AP1665" s="427"/>
      <c r="AQ1665" s="427"/>
      <c r="AR1665" s="427"/>
      <c r="AS1665" s="427"/>
      <c r="AT1665" s="427"/>
      <c r="AU1665" s="427"/>
      <c r="AV1665" s="427"/>
      <c r="AW1665" s="427"/>
      <c r="AX1665" s="427"/>
      <c r="AY1665" s="427"/>
      <c r="AZ1665" s="427"/>
      <c r="BA1665" s="427"/>
      <c r="BB1665" s="427"/>
      <c r="BC1665" s="427"/>
      <c r="BD1665" s="427"/>
      <c r="BE1665" s="427"/>
      <c r="BF1665" s="427"/>
      <c r="BG1665" s="427"/>
      <c r="BH1665" s="427"/>
      <c r="BI1665" s="427"/>
      <c r="BJ1665" s="427"/>
      <c r="BK1665" s="427"/>
      <c r="BL1665" s="427"/>
      <c r="BM1665" s="427"/>
      <c r="BN1665" s="427"/>
      <c r="BO1665" s="427"/>
      <c r="BP1665" s="427"/>
      <c r="BQ1665" s="427"/>
      <c r="BR1665" s="427"/>
      <c r="BS1665" s="427"/>
      <c r="BT1665" s="427"/>
      <c r="BU1665" s="427"/>
      <c r="BV1665" s="427"/>
      <c r="BW1665" s="427"/>
      <c r="BX1665" s="427"/>
      <c r="BY1665" s="427"/>
      <c r="BZ1665" s="427"/>
      <c r="CA1665" s="427"/>
      <c r="CB1665" s="427"/>
      <c r="CC1665" s="427"/>
      <c r="CD1665" s="427"/>
      <c r="CE1665" s="427"/>
      <c r="CF1665" s="427"/>
      <c r="CG1665" s="427"/>
      <c r="CH1665" s="427"/>
      <c r="CI1665" s="427"/>
      <c r="CJ1665" s="427"/>
      <c r="CK1665" s="427"/>
      <c r="CL1665" s="427"/>
      <c r="CM1665" s="427"/>
    </row>
    <row r="1666">
      <c r="AD1666" s="427"/>
      <c r="AE1666" s="427"/>
      <c r="AF1666" s="427"/>
      <c r="AG1666" s="427"/>
      <c r="AH1666" s="427"/>
      <c r="AI1666" s="427"/>
      <c r="AJ1666" s="427"/>
      <c r="AK1666" s="427"/>
      <c r="AL1666" s="427"/>
      <c r="AM1666" s="427"/>
      <c r="AN1666" s="427"/>
      <c r="AO1666" s="427"/>
      <c r="AP1666" s="427"/>
      <c r="AQ1666" s="427"/>
      <c r="AR1666" s="427"/>
      <c r="AS1666" s="427"/>
      <c r="AT1666" s="427"/>
      <c r="AU1666" s="427"/>
      <c r="AV1666" s="427"/>
      <c r="AW1666" s="427"/>
      <c r="AX1666" s="427"/>
      <c r="AY1666" s="427"/>
      <c r="AZ1666" s="427"/>
      <c r="BA1666" s="427"/>
      <c r="BB1666" s="427"/>
      <c r="BC1666" s="427"/>
      <c r="BD1666" s="427"/>
      <c r="BE1666" s="427"/>
      <c r="BF1666" s="427"/>
      <c r="BG1666" s="427"/>
      <c r="BH1666" s="427"/>
      <c r="BI1666" s="427"/>
      <c r="BJ1666" s="427"/>
      <c r="BK1666" s="427"/>
      <c r="BL1666" s="427"/>
      <c r="BM1666" s="427"/>
      <c r="BN1666" s="427"/>
      <c r="BO1666" s="427"/>
      <c r="BP1666" s="427"/>
      <c r="BQ1666" s="427"/>
      <c r="BR1666" s="427"/>
      <c r="BS1666" s="427"/>
      <c r="BT1666" s="427"/>
      <c r="BU1666" s="427"/>
      <c r="BV1666" s="427"/>
      <c r="BW1666" s="427"/>
      <c r="BX1666" s="427"/>
      <c r="BY1666" s="427"/>
      <c r="BZ1666" s="427"/>
      <c r="CA1666" s="427"/>
      <c r="CB1666" s="427"/>
      <c r="CC1666" s="427"/>
      <c r="CD1666" s="427"/>
      <c r="CE1666" s="427"/>
      <c r="CF1666" s="427"/>
      <c r="CG1666" s="427"/>
      <c r="CH1666" s="427"/>
      <c r="CI1666" s="427"/>
      <c r="CJ1666" s="427"/>
      <c r="CK1666" s="427"/>
      <c r="CL1666" s="427"/>
      <c r="CM1666" s="427"/>
    </row>
    <row r="1667">
      <c r="AD1667" s="427"/>
      <c r="AE1667" s="427"/>
      <c r="AF1667" s="427"/>
      <c r="AG1667" s="427"/>
      <c r="AH1667" s="427"/>
      <c r="AI1667" s="427"/>
      <c r="AJ1667" s="427"/>
      <c r="AK1667" s="427"/>
      <c r="AL1667" s="427"/>
      <c r="AM1667" s="427"/>
      <c r="AN1667" s="427"/>
      <c r="AO1667" s="427"/>
      <c r="AP1667" s="427"/>
      <c r="AQ1667" s="427"/>
      <c r="AR1667" s="427"/>
      <c r="AS1667" s="427"/>
      <c r="AT1667" s="427"/>
      <c r="AU1667" s="427"/>
      <c r="AV1667" s="427"/>
      <c r="AW1667" s="427"/>
      <c r="AX1667" s="427"/>
      <c r="AY1667" s="427"/>
      <c r="AZ1667" s="427"/>
      <c r="BA1667" s="427"/>
      <c r="BB1667" s="427"/>
      <c r="BC1667" s="427"/>
      <c r="BD1667" s="427"/>
      <c r="BE1667" s="427"/>
      <c r="BF1667" s="427"/>
      <c r="BG1667" s="427"/>
      <c r="BH1667" s="427"/>
      <c r="BI1667" s="427"/>
      <c r="BJ1667" s="427"/>
      <c r="BK1667" s="427"/>
      <c r="BL1667" s="427"/>
      <c r="BM1667" s="427"/>
      <c r="BN1667" s="427"/>
      <c r="BO1667" s="427"/>
      <c r="BP1667" s="427"/>
      <c r="BQ1667" s="427"/>
      <c r="BR1667" s="427"/>
      <c r="BS1667" s="427"/>
      <c r="BT1667" s="427"/>
      <c r="BU1667" s="427"/>
      <c r="BV1667" s="427"/>
      <c r="BW1667" s="427"/>
      <c r="BX1667" s="427"/>
      <c r="BY1667" s="427"/>
      <c r="BZ1667" s="427"/>
      <c r="CA1667" s="427"/>
      <c r="CB1667" s="427"/>
      <c r="CC1667" s="427"/>
      <c r="CD1667" s="427"/>
      <c r="CE1667" s="427"/>
      <c r="CF1667" s="427"/>
      <c r="CG1667" s="427"/>
      <c r="CH1667" s="427"/>
      <c r="CI1667" s="427"/>
      <c r="CJ1667" s="427"/>
      <c r="CK1667" s="427"/>
      <c r="CL1667" s="427"/>
      <c r="CM1667" s="427"/>
    </row>
    <row r="1668">
      <c r="AD1668" s="427"/>
      <c r="AE1668" s="427"/>
      <c r="AF1668" s="427"/>
      <c r="AG1668" s="427"/>
      <c r="AH1668" s="427"/>
      <c r="AI1668" s="427"/>
      <c r="AJ1668" s="427"/>
      <c r="AK1668" s="427"/>
      <c r="AL1668" s="427"/>
      <c r="AM1668" s="427"/>
      <c r="AN1668" s="427"/>
      <c r="AO1668" s="427"/>
      <c r="AP1668" s="427"/>
      <c r="AQ1668" s="427"/>
      <c r="AR1668" s="427"/>
      <c r="AS1668" s="427"/>
      <c r="AT1668" s="427"/>
      <c r="AU1668" s="427"/>
      <c r="AV1668" s="427"/>
      <c r="AW1668" s="427"/>
      <c r="AX1668" s="427"/>
      <c r="AY1668" s="427"/>
      <c r="AZ1668" s="427"/>
      <c r="BA1668" s="427"/>
      <c r="BB1668" s="427"/>
      <c r="BC1668" s="427"/>
      <c r="BD1668" s="427"/>
      <c r="BE1668" s="427"/>
      <c r="BF1668" s="427"/>
      <c r="BG1668" s="427"/>
      <c r="BH1668" s="427"/>
      <c r="BI1668" s="427"/>
      <c r="BJ1668" s="427"/>
      <c r="BK1668" s="427"/>
      <c r="BL1668" s="427"/>
      <c r="BM1668" s="427"/>
      <c r="BN1668" s="427"/>
      <c r="BO1668" s="427"/>
      <c r="BP1668" s="427"/>
      <c r="BQ1668" s="427"/>
      <c r="BR1668" s="427"/>
      <c r="BS1668" s="427"/>
      <c r="BT1668" s="427"/>
      <c r="BU1668" s="427"/>
      <c r="BV1668" s="427"/>
      <c r="BW1668" s="427"/>
      <c r="BX1668" s="427"/>
      <c r="BY1668" s="427"/>
      <c r="BZ1668" s="427"/>
      <c r="CA1668" s="427"/>
      <c r="CB1668" s="427"/>
      <c r="CC1668" s="427"/>
      <c r="CD1668" s="427"/>
      <c r="CE1668" s="427"/>
      <c r="CF1668" s="427"/>
      <c r="CG1668" s="427"/>
      <c r="CH1668" s="427"/>
      <c r="CI1668" s="427"/>
      <c r="CJ1668" s="427"/>
      <c r="CK1668" s="427"/>
      <c r="CL1668" s="427"/>
      <c r="CM1668" s="427"/>
    </row>
    <row r="1669">
      <c r="AD1669" s="427"/>
      <c r="AE1669" s="427"/>
      <c r="AF1669" s="427"/>
      <c r="AG1669" s="427"/>
      <c r="AH1669" s="427"/>
      <c r="AI1669" s="427"/>
      <c r="AJ1669" s="427"/>
      <c r="AK1669" s="427"/>
      <c r="AL1669" s="427"/>
      <c r="AM1669" s="427"/>
      <c r="AN1669" s="427"/>
      <c r="AO1669" s="427"/>
      <c r="AP1669" s="427"/>
      <c r="AQ1669" s="427"/>
      <c r="AR1669" s="427"/>
      <c r="AS1669" s="427"/>
      <c r="AT1669" s="427"/>
      <c r="AU1669" s="427"/>
      <c r="AV1669" s="427"/>
      <c r="AW1669" s="427"/>
      <c r="AX1669" s="427"/>
      <c r="AY1669" s="427"/>
      <c r="AZ1669" s="427"/>
      <c r="BA1669" s="427"/>
      <c r="BB1669" s="427"/>
      <c r="BC1669" s="427"/>
      <c r="BD1669" s="427"/>
      <c r="BE1669" s="427"/>
      <c r="BF1669" s="427"/>
      <c r="BG1669" s="427"/>
      <c r="BH1669" s="427"/>
      <c r="BI1669" s="427"/>
      <c r="BJ1669" s="427"/>
      <c r="BK1669" s="427"/>
      <c r="BL1669" s="427"/>
      <c r="BM1669" s="427"/>
      <c r="BN1669" s="427"/>
      <c r="BO1669" s="427"/>
      <c r="BP1669" s="427"/>
      <c r="BQ1669" s="427"/>
      <c r="BR1669" s="427"/>
      <c r="BS1669" s="427"/>
      <c r="BT1669" s="427"/>
      <c r="BU1669" s="427"/>
      <c r="BV1669" s="427"/>
      <c r="BW1669" s="427"/>
      <c r="BX1669" s="427"/>
      <c r="BY1669" s="427"/>
      <c r="BZ1669" s="427"/>
      <c r="CA1669" s="427"/>
      <c r="CB1669" s="427"/>
      <c r="CC1669" s="427"/>
      <c r="CD1669" s="427"/>
      <c r="CE1669" s="427"/>
      <c r="CF1669" s="427"/>
      <c r="CG1669" s="427"/>
      <c r="CH1669" s="427"/>
      <c r="CI1669" s="427"/>
      <c r="CJ1669" s="427"/>
      <c r="CK1669" s="427"/>
      <c r="CL1669" s="427"/>
      <c r="CM1669" s="427"/>
    </row>
    <row r="1670">
      <c r="AD1670" s="427"/>
      <c r="AE1670" s="427"/>
      <c r="AF1670" s="427"/>
      <c r="AG1670" s="427"/>
      <c r="AH1670" s="427"/>
      <c r="AI1670" s="427"/>
      <c r="AJ1670" s="427"/>
      <c r="AK1670" s="427"/>
      <c r="AL1670" s="427"/>
      <c r="AM1670" s="427"/>
      <c r="AN1670" s="427"/>
      <c r="AO1670" s="427"/>
      <c r="AP1670" s="427"/>
      <c r="AQ1670" s="427"/>
      <c r="AR1670" s="427"/>
      <c r="AS1670" s="427"/>
      <c r="AT1670" s="427"/>
      <c r="AU1670" s="427"/>
      <c r="AV1670" s="427"/>
      <c r="AW1670" s="427"/>
      <c r="AX1670" s="427"/>
      <c r="AY1670" s="427"/>
      <c r="AZ1670" s="427"/>
      <c r="BA1670" s="427"/>
      <c r="BB1670" s="427"/>
      <c r="BC1670" s="427"/>
      <c r="BD1670" s="427"/>
      <c r="BE1670" s="427"/>
      <c r="BF1670" s="427"/>
      <c r="BG1670" s="427"/>
      <c r="BH1670" s="427"/>
      <c r="BI1670" s="427"/>
      <c r="BJ1670" s="427"/>
      <c r="BK1670" s="427"/>
      <c r="BL1670" s="427"/>
      <c r="BM1670" s="427"/>
      <c r="BN1670" s="427"/>
      <c r="BO1670" s="427"/>
      <c r="BP1670" s="427"/>
      <c r="BQ1670" s="427"/>
      <c r="BR1670" s="427"/>
      <c r="BS1670" s="427"/>
      <c r="BT1670" s="427"/>
      <c r="BU1670" s="427"/>
      <c r="BV1670" s="427"/>
      <c r="BW1670" s="427"/>
      <c r="BX1670" s="427"/>
      <c r="BY1670" s="427"/>
      <c r="BZ1670" s="427"/>
      <c r="CA1670" s="427"/>
      <c r="CB1670" s="427"/>
      <c r="CC1670" s="427"/>
      <c r="CD1670" s="427"/>
      <c r="CE1670" s="427"/>
      <c r="CF1670" s="427"/>
      <c r="CG1670" s="427"/>
      <c r="CH1670" s="427"/>
      <c r="CI1670" s="427"/>
      <c r="CJ1670" s="427"/>
      <c r="CK1670" s="427"/>
      <c r="CL1670" s="427"/>
      <c r="CM1670" s="427"/>
    </row>
  </sheetData>
  <mergeCells count="3">
    <mergeCell ref="A1:L1"/>
    <mergeCell ref="A70:L70"/>
    <mergeCell ref="A114:L114"/>
  </mergeCells>
  <drawing r:id="rId7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6.5"/>
    <col customWidth="1" min="2" max="28" width="7.63"/>
    <col customWidth="1" min="29" max="29" width="8.5"/>
    <col customWidth="1" min="30" max="30" width="7.63"/>
    <col customWidth="1" min="31" max="32" width="11.88"/>
    <col customWidth="1" min="33" max="33" width="6.5"/>
    <col customWidth="1" min="34" max="34" width="10.63"/>
    <col customWidth="1" min="35" max="35" width="9.38"/>
    <col customWidth="1" min="36" max="37" width="10.63"/>
    <col customWidth="1" min="38" max="43" width="8.75"/>
    <col customWidth="1" min="44" max="44" width="8.0"/>
    <col customWidth="1" min="45" max="45" width="12.13"/>
    <col customWidth="1" min="46" max="46" width="10.75"/>
    <col customWidth="1" min="47" max="47" width="13.25"/>
    <col customWidth="1" min="48" max="48" width="9.38"/>
    <col customWidth="1" min="49" max="49" width="9.88"/>
    <col customWidth="1" min="50" max="52" width="16.0"/>
  </cols>
  <sheetData>
    <row r="1">
      <c r="A1" s="455">
        <v>1.0</v>
      </c>
      <c r="B1" s="456">
        <v>2.0</v>
      </c>
      <c r="C1" s="456">
        <v>3.0</v>
      </c>
      <c r="D1" s="456">
        <v>4.0</v>
      </c>
      <c r="E1" s="456">
        <v>5.0</v>
      </c>
      <c r="F1" s="456">
        <v>6.0</v>
      </c>
      <c r="G1" s="456">
        <v>7.0</v>
      </c>
      <c r="H1" s="456">
        <v>8.0</v>
      </c>
      <c r="I1" s="456">
        <v>9.0</v>
      </c>
      <c r="J1" s="456">
        <v>10.0</v>
      </c>
      <c r="K1" s="456">
        <v>11.0</v>
      </c>
      <c r="L1" s="456">
        <v>12.0</v>
      </c>
      <c r="M1" s="456">
        <v>13.0</v>
      </c>
      <c r="N1" s="456">
        <v>14.0</v>
      </c>
      <c r="O1" s="456">
        <v>15.0</v>
      </c>
      <c r="P1" s="456">
        <v>16.0</v>
      </c>
      <c r="Q1" s="456">
        <v>17.0</v>
      </c>
      <c r="R1" s="456">
        <v>18.0</v>
      </c>
      <c r="S1" s="456">
        <v>19.0</v>
      </c>
      <c r="T1" s="456">
        <v>20.0</v>
      </c>
      <c r="U1" s="456">
        <v>21.0</v>
      </c>
      <c r="V1" s="456">
        <v>22.0</v>
      </c>
      <c r="W1" s="456">
        <v>23.0</v>
      </c>
      <c r="X1" s="456">
        <v>24.0</v>
      </c>
      <c r="Y1" s="456">
        <v>25.0</v>
      </c>
      <c r="Z1" s="456">
        <v>26.0</v>
      </c>
      <c r="AA1" s="456">
        <v>27.0</v>
      </c>
      <c r="AB1" s="456">
        <v>28.0</v>
      </c>
      <c r="AC1" s="456">
        <v>29.0</v>
      </c>
      <c r="AD1" s="456">
        <v>30.0</v>
      </c>
      <c r="AE1" s="457"/>
      <c r="AF1" s="457"/>
      <c r="AG1" s="457"/>
      <c r="AH1" s="457"/>
      <c r="AI1" s="457"/>
      <c r="AJ1" s="457"/>
      <c r="AK1" s="457"/>
      <c r="AL1" s="457"/>
      <c r="AM1" s="457"/>
      <c r="AN1" s="457"/>
      <c r="AO1" s="457"/>
      <c r="AP1" s="457"/>
      <c r="AQ1" s="457"/>
      <c r="AR1" s="457"/>
      <c r="AS1" s="457"/>
      <c r="AT1" s="457"/>
      <c r="AU1" s="457"/>
      <c r="AV1" s="457"/>
      <c r="AW1" s="457"/>
      <c r="AX1" s="457"/>
      <c r="AY1" s="458"/>
      <c r="AZ1" s="458"/>
    </row>
    <row r="2">
      <c r="A2" s="459" t="e">
        <v>#REF!</v>
      </c>
      <c r="B2" s="460"/>
      <c r="C2" s="460"/>
      <c r="D2" s="460"/>
      <c r="E2" s="460"/>
      <c r="F2" s="460"/>
      <c r="G2" s="460"/>
      <c r="H2" s="460"/>
      <c r="I2" s="460"/>
      <c r="J2" s="460"/>
      <c r="K2" s="460"/>
      <c r="L2" s="460"/>
      <c r="M2" s="460"/>
      <c r="N2" s="460"/>
      <c r="O2" s="461"/>
      <c r="P2" s="462"/>
      <c r="Q2" s="462"/>
      <c r="R2" s="462"/>
      <c r="S2" s="462"/>
      <c r="T2" s="462"/>
      <c r="U2" s="462"/>
      <c r="V2" s="462"/>
      <c r="W2" s="462"/>
      <c r="X2" s="462"/>
      <c r="Y2" s="462"/>
      <c r="Z2" s="462"/>
      <c r="AA2" s="462"/>
      <c r="AB2" s="462"/>
      <c r="AC2" s="462"/>
      <c r="AD2" s="462"/>
      <c r="AE2" s="463"/>
      <c r="AF2" s="463"/>
      <c r="AG2" s="459" t="e">
        <v>#REF!</v>
      </c>
      <c r="AH2" s="464"/>
      <c r="AI2" s="464"/>
      <c r="AJ2" s="464"/>
      <c r="AK2" s="464"/>
      <c r="AL2" s="464"/>
      <c r="AM2" s="464"/>
      <c r="AN2" s="464"/>
      <c r="AO2" s="464"/>
      <c r="AP2" s="464"/>
      <c r="AQ2" s="464"/>
      <c r="AR2" s="459" t="e">
        <v>#REF!</v>
      </c>
      <c r="AS2" s="464"/>
      <c r="AT2" s="464"/>
      <c r="AU2" s="464"/>
      <c r="AV2" s="464"/>
      <c r="AW2" s="464"/>
      <c r="AX2" s="464"/>
      <c r="AY2" s="459"/>
      <c r="AZ2" s="463"/>
    </row>
    <row r="3" ht="29.25" customHeight="1">
      <c r="A3" s="465"/>
      <c r="B3" s="465"/>
      <c r="C3" s="465"/>
      <c r="D3" s="465"/>
      <c r="E3" s="465"/>
      <c r="F3" s="465"/>
      <c r="G3" s="465"/>
      <c r="H3" s="465"/>
      <c r="I3" s="465"/>
      <c r="J3" s="465"/>
      <c r="K3" s="465"/>
      <c r="L3" s="465"/>
      <c r="M3" s="465"/>
      <c r="N3" s="465"/>
      <c r="O3" s="465"/>
      <c r="P3" s="466"/>
      <c r="Q3" s="466"/>
      <c r="R3" s="466"/>
      <c r="S3" s="466"/>
      <c r="T3" s="466"/>
      <c r="U3" s="466"/>
      <c r="V3" s="466"/>
      <c r="W3" s="466"/>
      <c r="X3" s="467"/>
      <c r="Y3" s="467"/>
      <c r="Z3" s="467"/>
      <c r="AA3" s="467"/>
      <c r="AB3" s="467"/>
      <c r="AC3" s="467"/>
      <c r="AD3" s="467"/>
      <c r="AE3" s="468"/>
      <c r="AF3" s="468"/>
      <c r="AG3" s="465"/>
      <c r="AH3" s="465"/>
      <c r="AI3" s="465"/>
      <c r="AJ3" s="465"/>
      <c r="AK3" s="465"/>
      <c r="AL3" s="469"/>
      <c r="AM3" s="469"/>
      <c r="AN3" s="469"/>
      <c r="AO3" s="469"/>
      <c r="AP3" s="469"/>
      <c r="AQ3" s="469"/>
      <c r="AR3" s="465"/>
      <c r="AS3" s="465"/>
      <c r="AT3" s="465"/>
      <c r="AU3" s="465"/>
      <c r="AV3" s="465"/>
      <c r="AW3" s="465"/>
      <c r="AX3" s="465"/>
      <c r="AY3" s="469"/>
      <c r="AZ3" s="470"/>
    </row>
    <row r="4" ht="19.5" customHeight="1">
      <c r="A4" s="465"/>
      <c r="B4" s="471"/>
      <c r="C4" s="472"/>
      <c r="D4" s="472"/>
      <c r="E4" s="472"/>
      <c r="F4" s="472"/>
      <c r="G4" s="472"/>
      <c r="H4" s="472"/>
      <c r="I4" s="472"/>
      <c r="J4" s="472"/>
      <c r="K4" s="472"/>
      <c r="L4" s="472"/>
      <c r="M4" s="472"/>
      <c r="N4" s="472"/>
      <c r="O4" s="472"/>
      <c r="P4" s="473"/>
      <c r="Q4" s="473"/>
      <c r="R4" s="473"/>
      <c r="S4" s="473"/>
      <c r="T4" s="473"/>
      <c r="U4" s="473"/>
      <c r="V4" s="473"/>
      <c r="W4" s="473"/>
      <c r="X4" s="473"/>
      <c r="Y4" s="473"/>
      <c r="Z4" s="473"/>
      <c r="AA4" s="473"/>
      <c r="AB4" s="473"/>
      <c r="AC4" s="473"/>
      <c r="AD4" s="473"/>
      <c r="AE4" s="474"/>
      <c r="AF4" s="475"/>
      <c r="AG4" s="465"/>
      <c r="AH4" s="476"/>
      <c r="AI4" s="477"/>
      <c r="AJ4" s="477"/>
      <c r="AK4" s="477"/>
      <c r="AL4" s="477"/>
      <c r="AM4" s="477"/>
      <c r="AN4" s="478"/>
      <c r="AO4" s="478"/>
      <c r="AP4" s="478"/>
      <c r="AQ4" s="478"/>
      <c r="AR4" s="465"/>
      <c r="AS4" s="476"/>
      <c r="AT4" s="477"/>
      <c r="AU4" s="477"/>
      <c r="AV4" s="477"/>
      <c r="AW4" s="477"/>
      <c r="AX4" s="477"/>
      <c r="AY4" s="477"/>
      <c r="AZ4" s="474"/>
    </row>
    <row r="5" ht="19.5" customHeight="1">
      <c r="A5" s="465"/>
      <c r="B5" s="479"/>
      <c r="C5" s="480"/>
      <c r="D5" s="480"/>
      <c r="E5" s="480"/>
      <c r="F5" s="480"/>
      <c r="G5" s="480"/>
      <c r="H5" s="480"/>
      <c r="I5" s="480"/>
      <c r="J5" s="480"/>
      <c r="K5" s="480"/>
      <c r="L5" s="480"/>
      <c r="M5" s="480"/>
      <c r="N5" s="480"/>
      <c r="O5" s="480"/>
      <c r="P5" s="481"/>
      <c r="Q5" s="481"/>
      <c r="R5" s="481"/>
      <c r="S5" s="481"/>
      <c r="T5" s="481"/>
      <c r="U5" s="481"/>
      <c r="V5" s="481"/>
      <c r="W5" s="481"/>
      <c r="X5" s="481"/>
      <c r="Y5" s="481"/>
      <c r="Z5" s="481"/>
      <c r="AA5" s="481"/>
      <c r="AB5" s="481"/>
      <c r="AC5" s="481"/>
      <c r="AD5" s="481"/>
      <c r="AE5" s="457"/>
      <c r="AF5" s="482"/>
      <c r="AG5" s="465"/>
      <c r="AH5" s="483"/>
      <c r="AI5" s="484"/>
      <c r="AJ5" s="484"/>
      <c r="AK5" s="484"/>
      <c r="AL5" s="484"/>
      <c r="AM5" s="484"/>
      <c r="AN5" s="478"/>
      <c r="AO5" s="478"/>
      <c r="AP5" s="478"/>
      <c r="AQ5" s="478"/>
      <c r="AR5" s="465"/>
      <c r="AS5" s="483"/>
      <c r="AT5" s="484"/>
      <c r="AU5" s="484"/>
      <c r="AV5" s="484"/>
      <c r="AW5" s="484"/>
      <c r="AX5" s="484"/>
      <c r="AY5" s="484"/>
      <c r="AZ5" s="457"/>
    </row>
    <row r="6" ht="19.5" customHeight="1">
      <c r="A6" s="465"/>
      <c r="B6" s="479"/>
      <c r="C6" s="480"/>
      <c r="D6" s="480"/>
      <c r="E6" s="480"/>
      <c r="F6" s="480"/>
      <c r="G6" s="480"/>
      <c r="H6" s="480"/>
      <c r="I6" s="480"/>
      <c r="J6" s="480"/>
      <c r="K6" s="480"/>
      <c r="L6" s="480"/>
      <c r="M6" s="480"/>
      <c r="N6" s="480"/>
      <c r="O6" s="480"/>
      <c r="P6" s="481"/>
      <c r="Q6" s="481"/>
      <c r="R6" s="481"/>
      <c r="S6" s="481"/>
      <c r="T6" s="481"/>
      <c r="U6" s="481"/>
      <c r="V6" s="481"/>
      <c r="W6" s="481"/>
      <c r="X6" s="481"/>
      <c r="Y6" s="481"/>
      <c r="Z6" s="481"/>
      <c r="AA6" s="481"/>
      <c r="AB6" s="481"/>
      <c r="AC6" s="481"/>
      <c r="AD6" s="481"/>
      <c r="AE6" s="457"/>
      <c r="AF6" s="482"/>
      <c r="AG6" s="465"/>
      <c r="AH6" s="483"/>
      <c r="AI6" s="484"/>
      <c r="AJ6" s="484"/>
      <c r="AK6" s="484"/>
      <c r="AL6" s="484"/>
      <c r="AM6" s="484"/>
      <c r="AN6" s="478"/>
      <c r="AO6" s="478"/>
      <c r="AP6" s="478"/>
      <c r="AQ6" s="478"/>
      <c r="AR6" s="465"/>
      <c r="AS6" s="483"/>
      <c r="AT6" s="484"/>
      <c r="AU6" s="484"/>
      <c r="AV6" s="484"/>
      <c r="AW6" s="484"/>
      <c r="AX6" s="484"/>
      <c r="AY6" s="484"/>
      <c r="AZ6" s="457"/>
    </row>
    <row r="7" ht="19.5" customHeight="1">
      <c r="A7" s="465"/>
      <c r="B7" s="479"/>
      <c r="C7" s="480"/>
      <c r="D7" s="480"/>
      <c r="E7" s="480"/>
      <c r="F7" s="480"/>
      <c r="G7" s="480"/>
      <c r="H7" s="480"/>
      <c r="I7" s="480"/>
      <c r="J7" s="480"/>
      <c r="K7" s="480"/>
      <c r="L7" s="480"/>
      <c r="M7" s="480"/>
      <c r="N7" s="480"/>
      <c r="O7" s="480"/>
      <c r="P7" s="481"/>
      <c r="Q7" s="481"/>
      <c r="R7" s="481"/>
      <c r="S7" s="481"/>
      <c r="T7" s="481"/>
      <c r="U7" s="481"/>
      <c r="V7" s="481"/>
      <c r="W7" s="481"/>
      <c r="X7" s="481"/>
      <c r="Y7" s="481"/>
      <c r="Z7" s="481"/>
      <c r="AA7" s="481"/>
      <c r="AB7" s="481"/>
      <c r="AC7" s="481"/>
      <c r="AD7" s="481"/>
      <c r="AE7" s="457"/>
      <c r="AF7" s="482"/>
      <c r="AG7" s="465"/>
      <c r="AH7" s="483"/>
      <c r="AI7" s="484"/>
      <c r="AJ7" s="484"/>
      <c r="AK7" s="484"/>
      <c r="AL7" s="484"/>
      <c r="AM7" s="484"/>
      <c r="AN7" s="478"/>
      <c r="AO7" s="478"/>
      <c r="AP7" s="478"/>
      <c r="AQ7" s="478"/>
      <c r="AR7" s="465"/>
      <c r="AS7" s="483"/>
      <c r="AT7" s="484"/>
      <c r="AU7" s="484"/>
      <c r="AV7" s="484"/>
      <c r="AW7" s="484"/>
      <c r="AX7" s="484"/>
      <c r="AY7" s="484"/>
      <c r="AZ7" s="457"/>
    </row>
    <row r="8" ht="19.5" customHeight="1">
      <c r="A8" s="465"/>
      <c r="B8" s="479"/>
      <c r="C8" s="480"/>
      <c r="D8" s="480"/>
      <c r="E8" s="480"/>
      <c r="F8" s="480"/>
      <c r="G8" s="480"/>
      <c r="H8" s="480"/>
      <c r="I8" s="480"/>
      <c r="J8" s="480"/>
      <c r="K8" s="480"/>
      <c r="L8" s="480"/>
      <c r="M8" s="480"/>
      <c r="N8" s="480"/>
      <c r="O8" s="480"/>
      <c r="P8" s="481"/>
      <c r="Q8" s="481"/>
      <c r="R8" s="481"/>
      <c r="S8" s="481"/>
      <c r="T8" s="481"/>
      <c r="U8" s="481"/>
      <c r="V8" s="481"/>
      <c r="W8" s="481"/>
      <c r="X8" s="481"/>
      <c r="Y8" s="481"/>
      <c r="Z8" s="481"/>
      <c r="AA8" s="481"/>
      <c r="AB8" s="481"/>
      <c r="AC8" s="481"/>
      <c r="AD8" s="481"/>
      <c r="AE8" s="457"/>
      <c r="AF8" s="482"/>
      <c r="AG8" s="465"/>
      <c r="AH8" s="483"/>
      <c r="AI8" s="484"/>
      <c r="AJ8" s="484"/>
      <c r="AK8" s="484"/>
      <c r="AL8" s="484"/>
      <c r="AM8" s="484"/>
      <c r="AN8" s="478"/>
      <c r="AO8" s="478"/>
      <c r="AP8" s="478"/>
      <c r="AQ8" s="478"/>
      <c r="AR8" s="465"/>
      <c r="AS8" s="483"/>
      <c r="AT8" s="484"/>
      <c r="AU8" s="484"/>
      <c r="AV8" s="484"/>
      <c r="AW8" s="484"/>
      <c r="AX8" s="484"/>
      <c r="AY8" s="484"/>
      <c r="AZ8" s="457"/>
    </row>
    <row r="9" ht="19.5" customHeight="1">
      <c r="A9" s="465"/>
      <c r="B9" s="479"/>
      <c r="C9" s="480"/>
      <c r="D9" s="480"/>
      <c r="E9" s="480"/>
      <c r="F9" s="480"/>
      <c r="G9" s="480"/>
      <c r="H9" s="480"/>
      <c r="I9" s="480"/>
      <c r="J9" s="480"/>
      <c r="K9" s="480"/>
      <c r="L9" s="480"/>
      <c r="M9" s="480"/>
      <c r="N9" s="480"/>
      <c r="O9" s="480"/>
      <c r="P9" s="481"/>
      <c r="Q9" s="481"/>
      <c r="R9" s="481"/>
      <c r="S9" s="481"/>
      <c r="T9" s="481"/>
      <c r="U9" s="481"/>
      <c r="V9" s="481"/>
      <c r="W9" s="481"/>
      <c r="X9" s="481"/>
      <c r="Y9" s="481"/>
      <c r="Z9" s="481"/>
      <c r="AA9" s="481"/>
      <c r="AB9" s="481"/>
      <c r="AC9" s="481"/>
      <c r="AD9" s="481"/>
      <c r="AE9" s="457"/>
      <c r="AF9" s="482"/>
      <c r="AG9" s="465"/>
      <c r="AH9" s="483"/>
      <c r="AI9" s="484"/>
      <c r="AJ9" s="484"/>
      <c r="AK9" s="484"/>
      <c r="AL9" s="484"/>
      <c r="AM9" s="484"/>
      <c r="AN9" s="478"/>
      <c r="AO9" s="478"/>
      <c r="AP9" s="478"/>
      <c r="AQ9" s="478"/>
      <c r="AR9" s="465"/>
      <c r="AS9" s="483"/>
      <c r="AT9" s="484"/>
      <c r="AU9" s="484"/>
      <c r="AV9" s="484"/>
      <c r="AW9" s="484"/>
      <c r="AX9" s="484"/>
      <c r="AY9" s="484"/>
      <c r="AZ9" s="457"/>
    </row>
    <row r="10" ht="19.5" customHeight="1">
      <c r="A10" s="465"/>
      <c r="B10" s="479"/>
      <c r="C10" s="480"/>
      <c r="D10" s="480"/>
      <c r="E10" s="480"/>
      <c r="F10" s="480"/>
      <c r="G10" s="480"/>
      <c r="H10" s="480"/>
      <c r="I10" s="480"/>
      <c r="J10" s="480"/>
      <c r="K10" s="480"/>
      <c r="L10" s="480"/>
      <c r="M10" s="480"/>
      <c r="N10" s="480"/>
      <c r="O10" s="480"/>
      <c r="P10" s="481"/>
      <c r="Q10" s="481"/>
      <c r="R10" s="481"/>
      <c r="S10" s="481"/>
      <c r="T10" s="481"/>
      <c r="U10" s="481"/>
      <c r="V10" s="481"/>
      <c r="W10" s="481"/>
      <c r="X10" s="481"/>
      <c r="Y10" s="481"/>
      <c r="Z10" s="481"/>
      <c r="AA10" s="481"/>
      <c r="AB10" s="481"/>
      <c r="AC10" s="481"/>
      <c r="AD10" s="481"/>
      <c r="AE10" s="457"/>
      <c r="AF10" s="482"/>
      <c r="AG10" s="465"/>
      <c r="AH10" s="483"/>
      <c r="AI10" s="484"/>
      <c r="AJ10" s="484"/>
      <c r="AK10" s="484"/>
      <c r="AL10" s="484"/>
      <c r="AM10" s="484"/>
      <c r="AN10" s="478"/>
      <c r="AO10" s="478"/>
      <c r="AP10" s="478"/>
      <c r="AQ10" s="478"/>
      <c r="AR10" s="465"/>
      <c r="AS10" s="483"/>
      <c r="AT10" s="484"/>
      <c r="AU10" s="484"/>
      <c r="AV10" s="484"/>
      <c r="AW10" s="484"/>
      <c r="AX10" s="484"/>
      <c r="AY10" s="484"/>
      <c r="AZ10" s="457"/>
    </row>
    <row r="11" ht="19.5" customHeight="1">
      <c r="A11" s="465"/>
      <c r="B11" s="479"/>
      <c r="C11" s="480"/>
      <c r="D11" s="480"/>
      <c r="E11" s="480"/>
      <c r="F11" s="480"/>
      <c r="G11" s="480"/>
      <c r="H11" s="480"/>
      <c r="I11" s="480"/>
      <c r="J11" s="480"/>
      <c r="K11" s="480"/>
      <c r="L11" s="480"/>
      <c r="M11" s="480"/>
      <c r="N11" s="480"/>
      <c r="O11" s="480"/>
      <c r="P11" s="481"/>
      <c r="Q11" s="481"/>
      <c r="R11" s="481"/>
      <c r="S11" s="481"/>
      <c r="T11" s="481"/>
      <c r="U11" s="481"/>
      <c r="V11" s="481"/>
      <c r="W11" s="481"/>
      <c r="X11" s="481"/>
      <c r="Y11" s="481"/>
      <c r="Z11" s="481"/>
      <c r="AA11" s="481"/>
      <c r="AB11" s="481"/>
      <c r="AC11" s="481"/>
      <c r="AD11" s="481"/>
      <c r="AE11" s="457"/>
      <c r="AF11" s="482"/>
      <c r="AG11" s="465"/>
      <c r="AH11" s="483"/>
      <c r="AI11" s="484"/>
      <c r="AJ11" s="484"/>
      <c r="AK11" s="484"/>
      <c r="AL11" s="484"/>
      <c r="AM11" s="484"/>
      <c r="AN11" s="478"/>
      <c r="AO11" s="478"/>
      <c r="AP11" s="478"/>
      <c r="AQ11" s="478"/>
      <c r="AR11" s="465"/>
      <c r="AS11" s="483"/>
      <c r="AT11" s="484"/>
      <c r="AU11" s="484"/>
      <c r="AV11" s="484"/>
      <c r="AW11" s="484"/>
      <c r="AX11" s="484"/>
      <c r="AY11" s="484"/>
      <c r="AZ11" s="457"/>
    </row>
    <row r="12" ht="19.5" customHeight="1">
      <c r="A12" s="465"/>
      <c r="B12" s="479"/>
      <c r="C12" s="480"/>
      <c r="D12" s="480"/>
      <c r="E12" s="480"/>
      <c r="F12" s="480"/>
      <c r="G12" s="480"/>
      <c r="H12" s="480"/>
      <c r="I12" s="480"/>
      <c r="J12" s="480"/>
      <c r="K12" s="480"/>
      <c r="L12" s="480"/>
      <c r="M12" s="480"/>
      <c r="N12" s="480"/>
      <c r="O12" s="480"/>
      <c r="P12" s="481"/>
      <c r="Q12" s="481"/>
      <c r="R12" s="481"/>
      <c r="S12" s="481"/>
      <c r="T12" s="481"/>
      <c r="U12" s="481"/>
      <c r="V12" s="481"/>
      <c r="W12" s="481"/>
      <c r="X12" s="481"/>
      <c r="Y12" s="481"/>
      <c r="Z12" s="481"/>
      <c r="AA12" s="481"/>
      <c r="AB12" s="481"/>
      <c r="AC12" s="481"/>
      <c r="AD12" s="481"/>
      <c r="AE12" s="457"/>
      <c r="AF12" s="482"/>
      <c r="AG12" s="465"/>
      <c r="AH12" s="483"/>
      <c r="AI12" s="484"/>
      <c r="AJ12" s="484"/>
      <c r="AK12" s="484"/>
      <c r="AL12" s="484"/>
      <c r="AM12" s="484"/>
      <c r="AN12" s="478"/>
      <c r="AO12" s="478"/>
      <c r="AP12" s="478"/>
      <c r="AQ12" s="478"/>
      <c r="AR12" s="465"/>
      <c r="AS12" s="483"/>
      <c r="AT12" s="484"/>
      <c r="AU12" s="484"/>
      <c r="AV12" s="484"/>
      <c r="AW12" s="484"/>
      <c r="AX12" s="484"/>
      <c r="AY12" s="484"/>
      <c r="AZ12" s="457"/>
    </row>
    <row r="13" ht="19.5" customHeight="1">
      <c r="A13" s="465"/>
      <c r="B13" s="479"/>
      <c r="C13" s="480"/>
      <c r="D13" s="480"/>
      <c r="E13" s="480"/>
      <c r="F13" s="480"/>
      <c r="G13" s="480"/>
      <c r="H13" s="480"/>
      <c r="I13" s="480"/>
      <c r="J13" s="480"/>
      <c r="K13" s="480"/>
      <c r="L13" s="480"/>
      <c r="M13" s="480"/>
      <c r="N13" s="480"/>
      <c r="O13" s="480"/>
      <c r="P13" s="481"/>
      <c r="Q13" s="481"/>
      <c r="R13" s="481"/>
      <c r="S13" s="481"/>
      <c r="T13" s="481"/>
      <c r="U13" s="481"/>
      <c r="V13" s="481"/>
      <c r="W13" s="481"/>
      <c r="X13" s="481"/>
      <c r="Y13" s="481"/>
      <c r="Z13" s="481"/>
      <c r="AA13" s="481"/>
      <c r="AB13" s="481"/>
      <c r="AC13" s="481"/>
      <c r="AD13" s="481"/>
      <c r="AE13" s="457"/>
      <c r="AF13" s="482"/>
      <c r="AG13" s="465"/>
      <c r="AH13" s="483"/>
      <c r="AI13" s="484"/>
      <c r="AJ13" s="484"/>
      <c r="AK13" s="484"/>
      <c r="AL13" s="484"/>
      <c r="AM13" s="484"/>
      <c r="AN13" s="478"/>
      <c r="AO13" s="478"/>
      <c r="AP13" s="478"/>
      <c r="AQ13" s="478"/>
      <c r="AR13" s="465"/>
      <c r="AS13" s="483"/>
      <c r="AT13" s="484"/>
      <c r="AU13" s="484"/>
      <c r="AV13" s="484"/>
      <c r="AW13" s="484"/>
      <c r="AX13" s="484"/>
      <c r="AY13" s="484"/>
      <c r="AZ13" s="457"/>
    </row>
    <row r="14" ht="19.5" customHeight="1">
      <c r="A14" s="465"/>
      <c r="B14" s="479"/>
      <c r="C14" s="480"/>
      <c r="D14" s="480"/>
      <c r="E14" s="480"/>
      <c r="F14" s="480"/>
      <c r="G14" s="480"/>
      <c r="H14" s="480"/>
      <c r="I14" s="480"/>
      <c r="J14" s="480"/>
      <c r="K14" s="480"/>
      <c r="L14" s="480"/>
      <c r="M14" s="480"/>
      <c r="N14" s="480"/>
      <c r="O14" s="480"/>
      <c r="P14" s="481"/>
      <c r="Q14" s="481"/>
      <c r="R14" s="481"/>
      <c r="S14" s="481"/>
      <c r="T14" s="481"/>
      <c r="U14" s="481"/>
      <c r="V14" s="481"/>
      <c r="W14" s="481"/>
      <c r="X14" s="481"/>
      <c r="Y14" s="481"/>
      <c r="Z14" s="481"/>
      <c r="AA14" s="481"/>
      <c r="AB14" s="481"/>
      <c r="AC14" s="481"/>
      <c r="AD14" s="481"/>
      <c r="AE14" s="457"/>
      <c r="AF14" s="482"/>
      <c r="AG14" s="465"/>
      <c r="AH14" s="483"/>
      <c r="AI14" s="484"/>
      <c r="AJ14" s="484"/>
      <c r="AK14" s="484"/>
      <c r="AL14" s="484"/>
      <c r="AM14" s="484"/>
      <c r="AN14" s="478"/>
      <c r="AO14" s="478"/>
      <c r="AP14" s="478"/>
      <c r="AQ14" s="478"/>
      <c r="AR14" s="465"/>
      <c r="AS14" s="483"/>
      <c r="AT14" s="484"/>
      <c r="AU14" s="484"/>
      <c r="AV14" s="484"/>
      <c r="AW14" s="484"/>
      <c r="AX14" s="484"/>
      <c r="AY14" s="484"/>
      <c r="AZ14" s="457"/>
    </row>
    <row r="15" ht="19.5" customHeight="1">
      <c r="A15" s="465"/>
      <c r="B15" s="485"/>
      <c r="C15" s="486"/>
      <c r="D15" s="486"/>
      <c r="E15" s="486"/>
      <c r="F15" s="486"/>
      <c r="G15" s="480"/>
      <c r="H15" s="480"/>
      <c r="I15" s="480"/>
      <c r="J15" s="480"/>
      <c r="K15" s="480"/>
      <c r="L15" s="480"/>
      <c r="M15" s="480"/>
      <c r="N15" s="486"/>
      <c r="O15" s="480"/>
      <c r="P15" s="481"/>
      <c r="Q15" s="481"/>
      <c r="R15" s="481"/>
      <c r="S15" s="481"/>
      <c r="T15" s="481"/>
      <c r="U15" s="481"/>
      <c r="V15" s="481"/>
      <c r="W15" s="481"/>
      <c r="X15" s="481"/>
      <c r="Y15" s="481"/>
      <c r="Z15" s="481"/>
      <c r="AA15" s="481"/>
      <c r="AB15" s="481"/>
      <c r="AC15" s="481"/>
      <c r="AD15" s="481"/>
      <c r="AE15" s="457"/>
      <c r="AF15" s="482"/>
      <c r="AG15" s="465"/>
      <c r="AH15" s="487"/>
      <c r="AI15" s="488"/>
      <c r="AJ15" s="488"/>
      <c r="AK15" s="488"/>
      <c r="AL15" s="488"/>
      <c r="AM15" s="484"/>
      <c r="AN15" s="478"/>
      <c r="AO15" s="478"/>
      <c r="AP15" s="478"/>
      <c r="AQ15" s="478"/>
      <c r="AR15" s="465"/>
      <c r="AS15" s="487"/>
      <c r="AT15" s="488"/>
      <c r="AU15" s="488"/>
      <c r="AV15" s="488"/>
      <c r="AW15" s="484"/>
      <c r="AX15" s="488"/>
      <c r="AY15" s="484"/>
      <c r="AZ15" s="457"/>
    </row>
    <row r="16" ht="19.5" customHeight="1">
      <c r="A16" s="465"/>
      <c r="B16" s="485"/>
      <c r="C16" s="486"/>
      <c r="D16" s="486"/>
      <c r="E16" s="486"/>
      <c r="F16" s="486"/>
      <c r="G16" s="486"/>
      <c r="H16" s="480"/>
      <c r="I16" s="480"/>
      <c r="J16" s="480"/>
      <c r="K16" s="480"/>
      <c r="L16" s="480"/>
      <c r="M16" s="480"/>
      <c r="N16" s="486"/>
      <c r="O16" s="480"/>
      <c r="P16" s="481"/>
      <c r="Q16" s="481"/>
      <c r="R16" s="481"/>
      <c r="S16" s="481"/>
      <c r="T16" s="481"/>
      <c r="U16" s="481"/>
      <c r="V16" s="481"/>
      <c r="W16" s="481"/>
      <c r="X16" s="481"/>
      <c r="Y16" s="481"/>
      <c r="Z16" s="481"/>
      <c r="AA16" s="481"/>
      <c r="AB16" s="481"/>
      <c r="AC16" s="481"/>
      <c r="AD16" s="481"/>
      <c r="AE16" s="457"/>
      <c r="AF16" s="482"/>
      <c r="AG16" s="465"/>
      <c r="AH16" s="487"/>
      <c r="AI16" s="488"/>
      <c r="AJ16" s="488"/>
      <c r="AK16" s="488"/>
      <c r="AL16" s="488"/>
      <c r="AM16" s="488"/>
      <c r="AN16" s="489"/>
      <c r="AO16" s="489"/>
      <c r="AP16" s="489"/>
      <c r="AQ16" s="489"/>
      <c r="AR16" s="465"/>
      <c r="AS16" s="487"/>
      <c r="AT16" s="488"/>
      <c r="AU16" s="488"/>
      <c r="AV16" s="488"/>
      <c r="AW16" s="484"/>
      <c r="AX16" s="488"/>
      <c r="AY16" s="484"/>
      <c r="AZ16" s="457"/>
    </row>
    <row r="17" ht="19.5" customHeight="1">
      <c r="A17" s="465"/>
      <c r="B17" s="485"/>
      <c r="C17" s="486"/>
      <c r="D17" s="486"/>
      <c r="E17" s="486"/>
      <c r="F17" s="486"/>
      <c r="G17" s="480"/>
      <c r="H17" s="480"/>
      <c r="I17" s="480"/>
      <c r="J17" s="480"/>
      <c r="K17" s="480"/>
      <c r="L17" s="480"/>
      <c r="M17" s="486"/>
      <c r="N17" s="486"/>
      <c r="O17" s="486"/>
      <c r="P17" s="481"/>
      <c r="Q17" s="481"/>
      <c r="R17" s="481"/>
      <c r="S17" s="481"/>
      <c r="T17" s="481"/>
      <c r="U17" s="481"/>
      <c r="V17" s="481"/>
      <c r="W17" s="481"/>
      <c r="X17" s="481"/>
      <c r="Y17" s="481"/>
      <c r="Z17" s="481"/>
      <c r="AA17" s="481"/>
      <c r="AB17" s="481"/>
      <c r="AC17" s="481"/>
      <c r="AD17" s="481"/>
      <c r="AE17" s="457"/>
      <c r="AF17" s="482"/>
      <c r="AG17" s="465"/>
      <c r="AH17" s="487"/>
      <c r="AI17" s="488"/>
      <c r="AJ17" s="488"/>
      <c r="AK17" s="488"/>
      <c r="AL17" s="488"/>
      <c r="AM17" s="484"/>
      <c r="AN17" s="478"/>
      <c r="AO17" s="478"/>
      <c r="AP17" s="478"/>
      <c r="AQ17" s="478"/>
      <c r="AR17" s="465"/>
      <c r="AS17" s="487"/>
      <c r="AT17" s="488"/>
      <c r="AU17" s="488"/>
      <c r="AV17" s="488"/>
      <c r="AW17" s="488"/>
      <c r="AX17" s="488"/>
      <c r="AY17" s="488"/>
      <c r="AZ17" s="457"/>
    </row>
    <row r="18" ht="19.5" customHeight="1">
      <c r="A18" s="465"/>
      <c r="B18" s="479"/>
      <c r="C18" s="480"/>
      <c r="D18" s="480"/>
      <c r="E18" s="480"/>
      <c r="F18" s="480"/>
      <c r="G18" s="480"/>
      <c r="H18" s="480"/>
      <c r="I18" s="480"/>
      <c r="J18" s="480"/>
      <c r="K18" s="480"/>
      <c r="L18" s="480"/>
      <c r="M18" s="480"/>
      <c r="N18" s="480"/>
      <c r="O18" s="480"/>
      <c r="P18" s="481"/>
      <c r="Q18" s="481"/>
      <c r="R18" s="481"/>
      <c r="S18" s="481"/>
      <c r="T18" s="481"/>
      <c r="U18" s="481"/>
      <c r="V18" s="481"/>
      <c r="W18" s="481"/>
      <c r="X18" s="481"/>
      <c r="Y18" s="481"/>
      <c r="Z18" s="481"/>
      <c r="AA18" s="481"/>
      <c r="AB18" s="481"/>
      <c r="AC18" s="481"/>
      <c r="AD18" s="481"/>
      <c r="AE18" s="457"/>
      <c r="AF18" s="482"/>
      <c r="AG18" s="465"/>
      <c r="AH18" s="483"/>
      <c r="AI18" s="484"/>
      <c r="AJ18" s="484"/>
      <c r="AK18" s="484"/>
      <c r="AL18" s="484"/>
      <c r="AM18" s="484"/>
      <c r="AN18" s="478"/>
      <c r="AO18" s="478"/>
      <c r="AP18" s="478"/>
      <c r="AQ18" s="478"/>
      <c r="AR18" s="465"/>
      <c r="AS18" s="483"/>
      <c r="AT18" s="484"/>
      <c r="AU18" s="484"/>
      <c r="AV18" s="484"/>
      <c r="AW18" s="484"/>
      <c r="AX18" s="484"/>
      <c r="AY18" s="484"/>
      <c r="AZ18" s="457"/>
    </row>
    <row r="19" ht="19.5" customHeight="1">
      <c r="A19" s="465"/>
      <c r="B19" s="479"/>
      <c r="C19" s="480"/>
      <c r="D19" s="480"/>
      <c r="E19" s="480"/>
      <c r="F19" s="480"/>
      <c r="G19" s="480"/>
      <c r="H19" s="480"/>
      <c r="I19" s="480"/>
      <c r="J19" s="480"/>
      <c r="K19" s="480"/>
      <c r="L19" s="480"/>
      <c r="M19" s="480"/>
      <c r="N19" s="480"/>
      <c r="O19" s="480"/>
      <c r="P19" s="481"/>
      <c r="Q19" s="481"/>
      <c r="R19" s="481"/>
      <c r="S19" s="481"/>
      <c r="T19" s="481"/>
      <c r="U19" s="481"/>
      <c r="V19" s="481"/>
      <c r="W19" s="481"/>
      <c r="X19" s="481"/>
      <c r="Y19" s="481"/>
      <c r="Z19" s="481"/>
      <c r="AA19" s="481"/>
      <c r="AB19" s="481"/>
      <c r="AC19" s="481"/>
      <c r="AD19" s="481"/>
      <c r="AE19" s="457"/>
      <c r="AF19" s="482"/>
      <c r="AG19" s="465"/>
      <c r="AH19" s="483"/>
      <c r="AI19" s="484"/>
      <c r="AJ19" s="484"/>
      <c r="AK19" s="484"/>
      <c r="AL19" s="484"/>
      <c r="AM19" s="484"/>
      <c r="AN19" s="478"/>
      <c r="AO19" s="478"/>
      <c r="AP19" s="478"/>
      <c r="AQ19" s="478"/>
      <c r="AR19" s="465"/>
      <c r="AS19" s="483"/>
      <c r="AT19" s="484"/>
      <c r="AU19" s="484"/>
      <c r="AV19" s="484"/>
      <c r="AW19" s="484"/>
      <c r="AX19" s="484"/>
      <c r="AY19" s="484"/>
      <c r="AZ19" s="457"/>
    </row>
    <row r="20" ht="19.5" customHeight="1">
      <c r="A20" s="465"/>
      <c r="B20" s="479"/>
      <c r="C20" s="480"/>
      <c r="D20" s="480"/>
      <c r="E20" s="480"/>
      <c r="F20" s="480"/>
      <c r="G20" s="480"/>
      <c r="H20" s="480"/>
      <c r="I20" s="480"/>
      <c r="J20" s="480"/>
      <c r="K20" s="480"/>
      <c r="L20" s="480"/>
      <c r="M20" s="480"/>
      <c r="N20" s="480"/>
      <c r="O20" s="480"/>
      <c r="P20" s="481"/>
      <c r="Q20" s="481"/>
      <c r="R20" s="481"/>
      <c r="S20" s="481"/>
      <c r="T20" s="481"/>
      <c r="U20" s="481"/>
      <c r="V20" s="481"/>
      <c r="W20" s="481"/>
      <c r="X20" s="481"/>
      <c r="Y20" s="481"/>
      <c r="Z20" s="481"/>
      <c r="AA20" s="481"/>
      <c r="AB20" s="481"/>
      <c r="AC20" s="481"/>
      <c r="AD20" s="481"/>
      <c r="AE20" s="457"/>
      <c r="AF20" s="482"/>
      <c r="AG20" s="465"/>
      <c r="AH20" s="483"/>
      <c r="AI20" s="484"/>
      <c r="AJ20" s="484"/>
      <c r="AK20" s="484"/>
      <c r="AL20" s="484"/>
      <c r="AM20" s="484"/>
      <c r="AN20" s="478"/>
      <c r="AO20" s="478"/>
      <c r="AP20" s="478"/>
      <c r="AQ20" s="478"/>
      <c r="AR20" s="465"/>
      <c r="AS20" s="483"/>
      <c r="AT20" s="484"/>
      <c r="AU20" s="484"/>
      <c r="AV20" s="484"/>
      <c r="AW20" s="484"/>
      <c r="AX20" s="484"/>
      <c r="AY20" s="484"/>
      <c r="AZ20" s="457"/>
    </row>
    <row r="21" ht="19.5" customHeight="1">
      <c r="A21" s="465"/>
      <c r="B21" s="479"/>
      <c r="C21" s="480"/>
      <c r="D21" s="480"/>
      <c r="E21" s="480"/>
      <c r="F21" s="480"/>
      <c r="G21" s="480"/>
      <c r="H21" s="480"/>
      <c r="I21" s="480"/>
      <c r="J21" s="480"/>
      <c r="K21" s="480"/>
      <c r="L21" s="480"/>
      <c r="M21" s="480"/>
      <c r="N21" s="480"/>
      <c r="O21" s="480"/>
      <c r="P21" s="481"/>
      <c r="Q21" s="481"/>
      <c r="R21" s="481"/>
      <c r="S21" s="481"/>
      <c r="T21" s="481"/>
      <c r="U21" s="481"/>
      <c r="V21" s="481"/>
      <c r="W21" s="481"/>
      <c r="X21" s="481"/>
      <c r="Y21" s="481"/>
      <c r="Z21" s="481"/>
      <c r="AA21" s="481"/>
      <c r="AB21" s="481"/>
      <c r="AC21" s="481"/>
      <c r="AD21" s="481"/>
      <c r="AE21" s="457"/>
      <c r="AF21" s="482"/>
      <c r="AG21" s="465"/>
      <c r="AH21" s="483"/>
      <c r="AI21" s="484"/>
      <c r="AJ21" s="484"/>
      <c r="AK21" s="484"/>
      <c r="AL21" s="484"/>
      <c r="AM21" s="484"/>
      <c r="AN21" s="478"/>
      <c r="AO21" s="478"/>
      <c r="AP21" s="478"/>
      <c r="AQ21" s="478"/>
      <c r="AR21" s="465"/>
      <c r="AS21" s="483"/>
      <c r="AT21" s="484"/>
      <c r="AU21" s="484"/>
      <c r="AV21" s="484"/>
      <c r="AW21" s="484"/>
      <c r="AX21" s="484"/>
      <c r="AY21" s="484"/>
      <c r="AZ21" s="457"/>
    </row>
    <row r="22" ht="19.5" customHeight="1">
      <c r="A22" s="465"/>
      <c r="B22" s="479"/>
      <c r="C22" s="480"/>
      <c r="D22" s="480"/>
      <c r="E22" s="480"/>
      <c r="F22" s="480"/>
      <c r="G22" s="480"/>
      <c r="H22" s="480"/>
      <c r="I22" s="480"/>
      <c r="J22" s="480"/>
      <c r="K22" s="480"/>
      <c r="L22" s="480"/>
      <c r="M22" s="480"/>
      <c r="N22" s="480"/>
      <c r="O22" s="480"/>
      <c r="P22" s="481"/>
      <c r="Q22" s="481"/>
      <c r="R22" s="481"/>
      <c r="S22" s="481"/>
      <c r="T22" s="481"/>
      <c r="U22" s="481"/>
      <c r="V22" s="481"/>
      <c r="W22" s="481"/>
      <c r="X22" s="481"/>
      <c r="Y22" s="481"/>
      <c r="Z22" s="481"/>
      <c r="AA22" s="481"/>
      <c r="AB22" s="481"/>
      <c r="AC22" s="481"/>
      <c r="AD22" s="481"/>
      <c r="AE22" s="457"/>
      <c r="AF22" s="482"/>
      <c r="AG22" s="465"/>
      <c r="AH22" s="483"/>
      <c r="AI22" s="484"/>
      <c r="AJ22" s="484"/>
      <c r="AK22" s="484"/>
      <c r="AL22" s="484"/>
      <c r="AM22" s="484"/>
      <c r="AN22" s="478"/>
      <c r="AO22" s="478"/>
      <c r="AP22" s="478"/>
      <c r="AQ22" s="478"/>
      <c r="AR22" s="465"/>
      <c r="AS22" s="483"/>
      <c r="AT22" s="484"/>
      <c r="AU22" s="484"/>
      <c r="AV22" s="484"/>
      <c r="AW22" s="484"/>
      <c r="AX22" s="484"/>
      <c r="AY22" s="484"/>
      <c r="AZ22" s="457"/>
    </row>
    <row r="23" ht="19.5" customHeight="1">
      <c r="A23" s="465"/>
      <c r="B23" s="479"/>
      <c r="C23" s="480"/>
      <c r="D23" s="480"/>
      <c r="E23" s="480"/>
      <c r="F23" s="480"/>
      <c r="G23" s="480"/>
      <c r="H23" s="480"/>
      <c r="I23" s="480"/>
      <c r="J23" s="480"/>
      <c r="K23" s="480"/>
      <c r="L23" s="480"/>
      <c r="M23" s="480"/>
      <c r="N23" s="480"/>
      <c r="O23" s="480"/>
      <c r="P23" s="481"/>
      <c r="Q23" s="481"/>
      <c r="R23" s="481"/>
      <c r="S23" s="481"/>
      <c r="T23" s="481"/>
      <c r="U23" s="481"/>
      <c r="V23" s="481"/>
      <c r="W23" s="481"/>
      <c r="X23" s="481"/>
      <c r="Y23" s="481"/>
      <c r="Z23" s="481"/>
      <c r="AA23" s="481"/>
      <c r="AB23" s="481"/>
      <c r="AC23" s="481"/>
      <c r="AD23" s="481"/>
      <c r="AE23" s="457"/>
      <c r="AF23" s="482"/>
      <c r="AG23" s="465"/>
      <c r="AH23" s="483"/>
      <c r="AI23" s="484"/>
      <c r="AJ23" s="484"/>
      <c r="AK23" s="484"/>
      <c r="AL23" s="484"/>
      <c r="AM23" s="484"/>
      <c r="AN23" s="478"/>
      <c r="AO23" s="478"/>
      <c r="AP23" s="478"/>
      <c r="AQ23" s="478"/>
      <c r="AR23" s="465"/>
      <c r="AS23" s="483"/>
      <c r="AT23" s="484"/>
      <c r="AU23" s="484"/>
      <c r="AV23" s="484"/>
      <c r="AW23" s="484"/>
      <c r="AX23" s="484"/>
      <c r="AY23" s="484"/>
      <c r="AZ23" s="457"/>
    </row>
    <row r="24" ht="19.5" customHeight="1">
      <c r="A24" s="465"/>
      <c r="B24" s="479"/>
      <c r="C24" s="480"/>
      <c r="D24" s="480"/>
      <c r="E24" s="480"/>
      <c r="F24" s="480"/>
      <c r="G24" s="480"/>
      <c r="H24" s="480"/>
      <c r="I24" s="480"/>
      <c r="J24" s="480"/>
      <c r="K24" s="480"/>
      <c r="L24" s="480"/>
      <c r="M24" s="480"/>
      <c r="N24" s="480"/>
      <c r="O24" s="480"/>
      <c r="P24" s="481"/>
      <c r="Q24" s="481"/>
      <c r="R24" s="481"/>
      <c r="S24" s="481"/>
      <c r="T24" s="481"/>
      <c r="U24" s="481"/>
      <c r="V24" s="481"/>
      <c r="W24" s="481"/>
      <c r="X24" s="481"/>
      <c r="Y24" s="481"/>
      <c r="Z24" s="481"/>
      <c r="AA24" s="481"/>
      <c r="AB24" s="481"/>
      <c r="AC24" s="481"/>
      <c r="AD24" s="481"/>
      <c r="AE24" s="457"/>
      <c r="AF24" s="482"/>
      <c r="AG24" s="465"/>
      <c r="AH24" s="483"/>
      <c r="AI24" s="484"/>
      <c r="AJ24" s="484"/>
      <c r="AK24" s="484"/>
      <c r="AL24" s="484"/>
      <c r="AM24" s="484"/>
      <c r="AN24" s="478"/>
      <c r="AO24" s="478"/>
      <c r="AP24" s="478"/>
      <c r="AQ24" s="478"/>
      <c r="AR24" s="465"/>
      <c r="AS24" s="483"/>
      <c r="AT24" s="484"/>
      <c r="AU24" s="484"/>
      <c r="AV24" s="484"/>
      <c r="AW24" s="484"/>
      <c r="AX24" s="484"/>
      <c r="AY24" s="484"/>
      <c r="AZ24" s="457"/>
    </row>
    <row r="25" ht="19.5" customHeight="1">
      <c r="A25" s="465"/>
      <c r="B25" s="479"/>
      <c r="C25" s="480"/>
      <c r="D25" s="480"/>
      <c r="E25" s="480"/>
      <c r="F25" s="480"/>
      <c r="G25" s="480"/>
      <c r="H25" s="480"/>
      <c r="I25" s="480"/>
      <c r="J25" s="480"/>
      <c r="K25" s="480"/>
      <c r="L25" s="480"/>
      <c r="M25" s="480"/>
      <c r="N25" s="480"/>
      <c r="O25" s="480"/>
      <c r="P25" s="481"/>
      <c r="Q25" s="481"/>
      <c r="R25" s="481"/>
      <c r="S25" s="481"/>
      <c r="T25" s="481"/>
      <c r="U25" s="481"/>
      <c r="V25" s="481"/>
      <c r="W25" s="481"/>
      <c r="X25" s="481"/>
      <c r="Y25" s="481"/>
      <c r="Z25" s="481"/>
      <c r="AA25" s="481"/>
      <c r="AB25" s="481"/>
      <c r="AC25" s="481"/>
      <c r="AD25" s="481"/>
      <c r="AE25" s="457"/>
      <c r="AF25" s="482"/>
      <c r="AG25" s="465"/>
      <c r="AH25" s="483"/>
      <c r="AI25" s="484"/>
      <c r="AJ25" s="484"/>
      <c r="AK25" s="484"/>
      <c r="AL25" s="484"/>
      <c r="AM25" s="484"/>
      <c r="AN25" s="478"/>
      <c r="AO25" s="478"/>
      <c r="AP25" s="478"/>
      <c r="AQ25" s="478"/>
      <c r="AR25" s="465"/>
      <c r="AS25" s="483"/>
      <c r="AT25" s="484"/>
      <c r="AU25" s="484"/>
      <c r="AV25" s="484"/>
      <c r="AW25" s="484"/>
      <c r="AX25" s="484"/>
      <c r="AY25" s="484"/>
      <c r="AZ25" s="457"/>
    </row>
    <row r="26" ht="19.5" customHeight="1">
      <c r="A26" s="465"/>
      <c r="B26" s="479"/>
      <c r="C26" s="480"/>
      <c r="D26" s="480"/>
      <c r="E26" s="480"/>
      <c r="F26" s="480"/>
      <c r="G26" s="480"/>
      <c r="H26" s="480"/>
      <c r="I26" s="480"/>
      <c r="J26" s="480"/>
      <c r="K26" s="480"/>
      <c r="L26" s="480"/>
      <c r="M26" s="480"/>
      <c r="N26" s="480"/>
      <c r="O26" s="480"/>
      <c r="P26" s="481"/>
      <c r="Q26" s="481"/>
      <c r="R26" s="481"/>
      <c r="S26" s="481"/>
      <c r="T26" s="481"/>
      <c r="U26" s="481"/>
      <c r="V26" s="481"/>
      <c r="W26" s="481"/>
      <c r="X26" s="481"/>
      <c r="Y26" s="481"/>
      <c r="Z26" s="481"/>
      <c r="AA26" s="481"/>
      <c r="AB26" s="481"/>
      <c r="AC26" s="481"/>
      <c r="AD26" s="481"/>
      <c r="AE26" s="457"/>
      <c r="AF26" s="482"/>
      <c r="AG26" s="465"/>
      <c r="AH26" s="483"/>
      <c r="AI26" s="484"/>
      <c r="AJ26" s="484"/>
      <c r="AK26" s="484"/>
      <c r="AL26" s="484"/>
      <c r="AM26" s="484"/>
      <c r="AN26" s="478"/>
      <c r="AO26" s="478"/>
      <c r="AP26" s="478"/>
      <c r="AQ26" s="478"/>
      <c r="AR26" s="465"/>
      <c r="AS26" s="483"/>
      <c r="AT26" s="484"/>
      <c r="AU26" s="484"/>
      <c r="AV26" s="484"/>
      <c r="AW26" s="484"/>
      <c r="AX26" s="484"/>
      <c r="AY26" s="484"/>
      <c r="AZ26" s="457"/>
    </row>
    <row r="27" ht="19.5" customHeight="1">
      <c r="A27" s="465"/>
      <c r="B27" s="479"/>
      <c r="C27" s="480"/>
      <c r="D27" s="480"/>
      <c r="E27" s="480"/>
      <c r="F27" s="480"/>
      <c r="G27" s="480"/>
      <c r="H27" s="480"/>
      <c r="I27" s="480"/>
      <c r="J27" s="480"/>
      <c r="K27" s="480"/>
      <c r="L27" s="480"/>
      <c r="M27" s="480"/>
      <c r="N27" s="480"/>
      <c r="O27" s="480"/>
      <c r="P27" s="481"/>
      <c r="Q27" s="481"/>
      <c r="R27" s="481"/>
      <c r="S27" s="481"/>
      <c r="T27" s="481"/>
      <c r="U27" s="481"/>
      <c r="V27" s="481"/>
      <c r="W27" s="481"/>
      <c r="X27" s="481"/>
      <c r="Y27" s="481"/>
      <c r="Z27" s="481"/>
      <c r="AA27" s="481"/>
      <c r="AB27" s="481"/>
      <c r="AC27" s="481"/>
      <c r="AD27" s="481"/>
      <c r="AE27" s="457"/>
      <c r="AF27" s="482"/>
      <c r="AG27" s="465"/>
      <c r="AH27" s="483"/>
      <c r="AI27" s="484"/>
      <c r="AJ27" s="484"/>
      <c r="AK27" s="484"/>
      <c r="AL27" s="484"/>
      <c r="AM27" s="484"/>
      <c r="AN27" s="478"/>
      <c r="AO27" s="478"/>
      <c r="AP27" s="478"/>
      <c r="AQ27" s="478"/>
      <c r="AR27" s="465"/>
      <c r="AS27" s="483"/>
      <c r="AT27" s="484"/>
      <c r="AU27" s="484"/>
      <c r="AV27" s="484"/>
      <c r="AW27" s="484"/>
      <c r="AX27" s="484"/>
      <c r="AY27" s="484"/>
      <c r="AZ27" s="457"/>
    </row>
    <row r="28" ht="19.5" customHeight="1">
      <c r="A28" s="465"/>
      <c r="B28" s="490"/>
      <c r="C28" s="481"/>
      <c r="D28" s="481"/>
      <c r="E28" s="481"/>
      <c r="F28" s="481"/>
      <c r="G28" s="481"/>
      <c r="H28" s="481"/>
      <c r="I28" s="481"/>
      <c r="J28" s="481"/>
      <c r="K28" s="481"/>
      <c r="L28" s="481"/>
      <c r="M28" s="481"/>
      <c r="N28" s="481"/>
      <c r="O28" s="481"/>
      <c r="P28" s="481"/>
      <c r="Q28" s="481"/>
      <c r="R28" s="481"/>
      <c r="S28" s="481"/>
      <c r="T28" s="481"/>
      <c r="U28" s="481"/>
      <c r="V28" s="481"/>
      <c r="W28" s="481"/>
      <c r="X28" s="481"/>
      <c r="Y28" s="481"/>
      <c r="Z28" s="481"/>
      <c r="AA28" s="481"/>
      <c r="AB28" s="481"/>
      <c r="AC28" s="481"/>
      <c r="AD28" s="481"/>
      <c r="AE28" s="457"/>
      <c r="AF28" s="482"/>
      <c r="AG28" s="465"/>
      <c r="AH28" s="491"/>
      <c r="AI28" s="457"/>
      <c r="AJ28" s="457"/>
      <c r="AK28" s="457"/>
      <c r="AL28" s="457"/>
      <c r="AM28" s="457"/>
      <c r="AN28" s="458"/>
      <c r="AO28" s="458"/>
      <c r="AP28" s="458"/>
      <c r="AQ28" s="458"/>
      <c r="AR28" s="465"/>
      <c r="AS28" s="491"/>
      <c r="AT28" s="457"/>
      <c r="AU28" s="457"/>
      <c r="AV28" s="457"/>
      <c r="AW28" s="457"/>
      <c r="AX28" s="457"/>
      <c r="AY28" s="457"/>
      <c r="AZ28" s="457"/>
    </row>
    <row r="29" ht="19.5" customHeight="1">
      <c r="A29" s="465"/>
      <c r="B29" s="490"/>
      <c r="C29" s="481"/>
      <c r="D29" s="481"/>
      <c r="E29" s="481"/>
      <c r="F29" s="481"/>
      <c r="G29" s="481"/>
      <c r="H29" s="481"/>
      <c r="I29" s="481"/>
      <c r="J29" s="481"/>
      <c r="K29" s="481"/>
      <c r="L29" s="481"/>
      <c r="M29" s="481"/>
      <c r="N29" s="481"/>
      <c r="O29" s="481"/>
      <c r="P29" s="481"/>
      <c r="Q29" s="481"/>
      <c r="R29" s="481"/>
      <c r="S29" s="481"/>
      <c r="T29" s="481"/>
      <c r="U29" s="481"/>
      <c r="V29" s="481"/>
      <c r="W29" s="481"/>
      <c r="X29" s="481"/>
      <c r="Y29" s="481"/>
      <c r="Z29" s="481"/>
      <c r="AA29" s="481"/>
      <c r="AB29" s="481"/>
      <c r="AC29" s="481"/>
      <c r="AD29" s="481"/>
      <c r="AE29" s="457"/>
      <c r="AF29" s="482"/>
      <c r="AG29" s="465"/>
      <c r="AH29" s="491"/>
      <c r="AI29" s="457"/>
      <c r="AJ29" s="457"/>
      <c r="AK29" s="457"/>
      <c r="AL29" s="457"/>
      <c r="AM29" s="457"/>
      <c r="AN29" s="458"/>
      <c r="AO29" s="458"/>
      <c r="AP29" s="458"/>
      <c r="AQ29" s="458"/>
      <c r="AR29" s="465"/>
      <c r="AS29" s="491"/>
      <c r="AT29" s="457"/>
      <c r="AU29" s="457"/>
      <c r="AV29" s="457"/>
      <c r="AW29" s="457"/>
      <c r="AX29" s="457"/>
      <c r="AY29" s="457"/>
      <c r="AZ29" s="457"/>
    </row>
    <row r="30" ht="19.5" customHeight="1">
      <c r="A30" s="465"/>
      <c r="B30" s="490"/>
      <c r="C30" s="481"/>
      <c r="D30" s="481"/>
      <c r="E30" s="481"/>
      <c r="F30" s="481"/>
      <c r="G30" s="481"/>
      <c r="H30" s="481"/>
      <c r="I30" s="481"/>
      <c r="J30" s="481"/>
      <c r="K30" s="481"/>
      <c r="L30" s="481"/>
      <c r="M30" s="481"/>
      <c r="N30" s="481"/>
      <c r="O30" s="481"/>
      <c r="P30" s="481"/>
      <c r="Q30" s="481"/>
      <c r="R30" s="481"/>
      <c r="S30" s="481"/>
      <c r="T30" s="481"/>
      <c r="U30" s="481"/>
      <c r="V30" s="481"/>
      <c r="W30" s="481"/>
      <c r="X30" s="481"/>
      <c r="Y30" s="481"/>
      <c r="Z30" s="481"/>
      <c r="AA30" s="481"/>
      <c r="AB30" s="481"/>
      <c r="AC30" s="481"/>
      <c r="AD30" s="481"/>
      <c r="AE30" s="457"/>
      <c r="AF30" s="482"/>
      <c r="AG30" s="465"/>
      <c r="AH30" s="491"/>
      <c r="AI30" s="457"/>
      <c r="AJ30" s="457"/>
      <c r="AK30" s="457"/>
      <c r="AL30" s="457"/>
      <c r="AM30" s="457"/>
      <c r="AN30" s="458"/>
      <c r="AO30" s="458"/>
      <c r="AP30" s="458"/>
      <c r="AQ30" s="458"/>
      <c r="AR30" s="465"/>
      <c r="AS30" s="491"/>
      <c r="AT30" s="457"/>
      <c r="AU30" s="457"/>
      <c r="AV30" s="457"/>
      <c r="AW30" s="457"/>
      <c r="AX30" s="457"/>
      <c r="AY30" s="457"/>
      <c r="AZ30" s="457"/>
    </row>
    <row r="31" ht="19.5" customHeight="1">
      <c r="A31" s="465"/>
      <c r="B31" s="490"/>
      <c r="C31" s="481"/>
      <c r="D31" s="481"/>
      <c r="E31" s="481"/>
      <c r="F31" s="481"/>
      <c r="G31" s="481"/>
      <c r="H31" s="481"/>
      <c r="I31" s="481"/>
      <c r="J31" s="481"/>
      <c r="K31" s="481"/>
      <c r="L31" s="481"/>
      <c r="M31" s="481"/>
      <c r="N31" s="481"/>
      <c r="O31" s="481"/>
      <c r="P31" s="481"/>
      <c r="Q31" s="481"/>
      <c r="R31" s="481"/>
      <c r="S31" s="481"/>
      <c r="T31" s="481"/>
      <c r="U31" s="481"/>
      <c r="V31" s="481"/>
      <c r="W31" s="481"/>
      <c r="X31" s="481"/>
      <c r="Y31" s="481"/>
      <c r="Z31" s="481"/>
      <c r="AA31" s="481"/>
      <c r="AB31" s="481"/>
      <c r="AC31" s="481"/>
      <c r="AD31" s="481"/>
      <c r="AE31" s="457"/>
      <c r="AF31" s="482"/>
      <c r="AG31" s="465"/>
      <c r="AH31" s="491"/>
      <c r="AI31" s="457"/>
      <c r="AJ31" s="457"/>
      <c r="AK31" s="457"/>
      <c r="AL31" s="457"/>
      <c r="AM31" s="457"/>
      <c r="AN31" s="458"/>
      <c r="AO31" s="458"/>
      <c r="AP31" s="458"/>
      <c r="AQ31" s="458"/>
      <c r="AR31" s="465"/>
      <c r="AS31" s="491"/>
      <c r="AT31" s="457"/>
      <c r="AU31" s="457"/>
      <c r="AV31" s="457"/>
      <c r="AW31" s="457"/>
      <c r="AX31" s="457"/>
      <c r="AY31" s="457"/>
      <c r="AZ31" s="457"/>
    </row>
    <row r="32" ht="19.5" customHeight="1">
      <c r="A32" s="465"/>
      <c r="B32" s="490"/>
      <c r="C32" s="481"/>
      <c r="D32" s="481"/>
      <c r="E32" s="481"/>
      <c r="F32" s="481"/>
      <c r="G32" s="481"/>
      <c r="H32" s="481"/>
      <c r="I32" s="481"/>
      <c r="J32" s="481"/>
      <c r="K32" s="481"/>
      <c r="L32" s="481"/>
      <c r="M32" s="481"/>
      <c r="N32" s="481"/>
      <c r="O32" s="481"/>
      <c r="P32" s="481"/>
      <c r="Q32" s="481"/>
      <c r="R32" s="481"/>
      <c r="S32" s="481"/>
      <c r="T32" s="481"/>
      <c r="U32" s="481"/>
      <c r="V32" s="481"/>
      <c r="W32" s="481"/>
      <c r="X32" s="481"/>
      <c r="Y32" s="481"/>
      <c r="Z32" s="481"/>
      <c r="AA32" s="481"/>
      <c r="AB32" s="481"/>
      <c r="AC32" s="481"/>
      <c r="AD32" s="481"/>
      <c r="AE32" s="457"/>
      <c r="AF32" s="482"/>
      <c r="AG32" s="465"/>
      <c r="AH32" s="491"/>
      <c r="AI32" s="457"/>
      <c r="AJ32" s="457"/>
      <c r="AK32" s="457"/>
      <c r="AL32" s="457"/>
      <c r="AM32" s="457"/>
      <c r="AN32" s="458"/>
      <c r="AO32" s="458"/>
      <c r="AP32" s="458"/>
      <c r="AQ32" s="458"/>
      <c r="AR32" s="465"/>
      <c r="AS32" s="491"/>
      <c r="AT32" s="457"/>
      <c r="AU32" s="457"/>
      <c r="AV32" s="457"/>
      <c r="AW32" s="457"/>
      <c r="AX32" s="457"/>
      <c r="AY32" s="457"/>
      <c r="AZ32" s="457"/>
    </row>
    <row r="33" ht="19.5" customHeight="1">
      <c r="A33" s="465"/>
      <c r="B33" s="490"/>
      <c r="C33" s="481"/>
      <c r="D33" s="481"/>
      <c r="E33" s="481"/>
      <c r="F33" s="481"/>
      <c r="G33" s="481"/>
      <c r="H33" s="481"/>
      <c r="I33" s="481"/>
      <c r="J33" s="481"/>
      <c r="K33" s="481"/>
      <c r="L33" s="481"/>
      <c r="M33" s="481"/>
      <c r="N33" s="481"/>
      <c r="O33" s="481"/>
      <c r="P33" s="481"/>
      <c r="Q33" s="481"/>
      <c r="R33" s="481"/>
      <c r="S33" s="481"/>
      <c r="T33" s="481"/>
      <c r="U33" s="481"/>
      <c r="V33" s="481"/>
      <c r="W33" s="481"/>
      <c r="X33" s="481"/>
      <c r="Y33" s="481"/>
      <c r="Z33" s="481"/>
      <c r="AA33" s="481"/>
      <c r="AB33" s="481"/>
      <c r="AC33" s="481"/>
      <c r="AD33" s="481"/>
      <c r="AE33" s="457"/>
      <c r="AF33" s="482"/>
      <c r="AG33" s="465"/>
      <c r="AH33" s="491"/>
      <c r="AI33" s="457"/>
      <c r="AJ33" s="457"/>
      <c r="AK33" s="457"/>
      <c r="AL33" s="457"/>
      <c r="AM33" s="457"/>
      <c r="AN33" s="458"/>
      <c r="AO33" s="458"/>
      <c r="AP33" s="458"/>
      <c r="AQ33" s="458"/>
      <c r="AR33" s="465"/>
      <c r="AS33" s="491"/>
      <c r="AT33" s="457"/>
      <c r="AU33" s="457"/>
      <c r="AV33" s="457"/>
      <c r="AW33" s="457"/>
      <c r="AX33" s="457"/>
      <c r="AY33" s="457"/>
      <c r="AZ33" s="457"/>
    </row>
    <row r="34" ht="19.5" customHeight="1">
      <c r="A34" s="465"/>
      <c r="B34" s="490"/>
      <c r="C34" s="481"/>
      <c r="D34" s="481"/>
      <c r="E34" s="481"/>
      <c r="F34" s="481"/>
      <c r="G34" s="481"/>
      <c r="H34" s="481"/>
      <c r="I34" s="481"/>
      <c r="J34" s="481"/>
      <c r="K34" s="481"/>
      <c r="L34" s="481"/>
      <c r="M34" s="481"/>
      <c r="N34" s="481"/>
      <c r="O34" s="481"/>
      <c r="P34" s="481"/>
      <c r="Q34" s="481"/>
      <c r="R34" s="481"/>
      <c r="S34" s="481"/>
      <c r="T34" s="481"/>
      <c r="U34" s="481"/>
      <c r="V34" s="481"/>
      <c r="W34" s="481"/>
      <c r="X34" s="481"/>
      <c r="Y34" s="481"/>
      <c r="Z34" s="481"/>
      <c r="AA34" s="481"/>
      <c r="AB34" s="481"/>
      <c r="AC34" s="481"/>
      <c r="AD34" s="481"/>
      <c r="AE34" s="457"/>
      <c r="AF34" s="482"/>
      <c r="AG34" s="465"/>
      <c r="AH34" s="491"/>
      <c r="AI34" s="457"/>
      <c r="AJ34" s="457"/>
      <c r="AK34" s="457"/>
      <c r="AL34" s="457"/>
      <c r="AM34" s="457"/>
      <c r="AN34" s="458"/>
      <c r="AO34" s="458"/>
      <c r="AP34" s="458"/>
      <c r="AQ34" s="458"/>
      <c r="AR34" s="465"/>
      <c r="AS34" s="491"/>
      <c r="AT34" s="457"/>
      <c r="AU34" s="457"/>
      <c r="AV34" s="457"/>
      <c r="AW34" s="457"/>
      <c r="AX34" s="457"/>
      <c r="AY34" s="457"/>
      <c r="AZ34" s="457"/>
    </row>
    <row r="35" ht="19.5" customHeight="1">
      <c r="A35" s="465"/>
      <c r="B35" s="490"/>
      <c r="C35" s="481"/>
      <c r="D35" s="481"/>
      <c r="E35" s="481"/>
      <c r="F35" s="481"/>
      <c r="G35" s="481"/>
      <c r="H35" s="481"/>
      <c r="I35" s="481"/>
      <c r="J35" s="481"/>
      <c r="K35" s="481"/>
      <c r="L35" s="481"/>
      <c r="M35" s="481"/>
      <c r="N35" s="481"/>
      <c r="O35" s="481"/>
      <c r="P35" s="481"/>
      <c r="Q35" s="481"/>
      <c r="R35" s="481"/>
      <c r="S35" s="481"/>
      <c r="T35" s="481"/>
      <c r="U35" s="481"/>
      <c r="V35" s="481"/>
      <c r="W35" s="481"/>
      <c r="X35" s="481"/>
      <c r="Y35" s="481"/>
      <c r="Z35" s="481"/>
      <c r="AA35" s="481"/>
      <c r="AB35" s="481"/>
      <c r="AC35" s="481"/>
      <c r="AD35" s="481"/>
      <c r="AE35" s="457"/>
      <c r="AF35" s="482"/>
      <c r="AG35" s="465"/>
      <c r="AH35" s="491"/>
      <c r="AI35" s="457"/>
      <c r="AJ35" s="457"/>
      <c r="AK35" s="457"/>
      <c r="AL35" s="457"/>
      <c r="AM35" s="457"/>
      <c r="AN35" s="458"/>
      <c r="AO35" s="458"/>
      <c r="AP35" s="458"/>
      <c r="AQ35" s="458"/>
      <c r="AR35" s="465"/>
      <c r="AS35" s="491"/>
      <c r="AT35" s="457"/>
      <c r="AU35" s="457"/>
      <c r="AV35" s="457"/>
      <c r="AW35" s="457"/>
      <c r="AX35" s="457"/>
      <c r="AY35" s="457"/>
      <c r="AZ35" s="457"/>
    </row>
    <row r="36" ht="19.5" customHeight="1">
      <c r="A36" s="465"/>
      <c r="B36" s="490"/>
      <c r="C36" s="481"/>
      <c r="D36" s="481"/>
      <c r="E36" s="481"/>
      <c r="F36" s="481"/>
      <c r="G36" s="481"/>
      <c r="H36" s="481"/>
      <c r="I36" s="481"/>
      <c r="J36" s="481"/>
      <c r="K36" s="481"/>
      <c r="L36" s="481"/>
      <c r="M36" s="481"/>
      <c r="N36" s="481"/>
      <c r="O36" s="481"/>
      <c r="P36" s="481"/>
      <c r="Q36" s="481"/>
      <c r="R36" s="481"/>
      <c r="S36" s="481"/>
      <c r="T36" s="481"/>
      <c r="U36" s="481"/>
      <c r="V36" s="481"/>
      <c r="W36" s="481"/>
      <c r="X36" s="481"/>
      <c r="Y36" s="481"/>
      <c r="Z36" s="481"/>
      <c r="AA36" s="481"/>
      <c r="AB36" s="481"/>
      <c r="AC36" s="481"/>
      <c r="AD36" s="481"/>
      <c r="AE36" s="457"/>
      <c r="AF36" s="482"/>
      <c r="AG36" s="465"/>
      <c r="AH36" s="491"/>
      <c r="AI36" s="457"/>
      <c r="AJ36" s="457"/>
      <c r="AK36" s="457"/>
      <c r="AL36" s="457"/>
      <c r="AM36" s="457"/>
      <c r="AN36" s="458"/>
      <c r="AO36" s="458"/>
      <c r="AP36" s="458"/>
      <c r="AQ36" s="458"/>
      <c r="AR36" s="465"/>
      <c r="AS36" s="491"/>
      <c r="AT36" s="457"/>
      <c r="AU36" s="457"/>
      <c r="AV36" s="457"/>
      <c r="AW36" s="457"/>
      <c r="AX36" s="457"/>
      <c r="AY36" s="457"/>
      <c r="AZ36" s="457"/>
    </row>
    <row r="37" ht="19.5" customHeight="1">
      <c r="A37" s="465"/>
      <c r="B37" s="490"/>
      <c r="C37" s="481"/>
      <c r="D37" s="481"/>
      <c r="E37" s="481"/>
      <c r="F37" s="481"/>
      <c r="G37" s="481"/>
      <c r="H37" s="481"/>
      <c r="I37" s="481"/>
      <c r="J37" s="481"/>
      <c r="K37" s="481"/>
      <c r="L37" s="481"/>
      <c r="M37" s="481"/>
      <c r="N37" s="481"/>
      <c r="O37" s="481"/>
      <c r="P37" s="481"/>
      <c r="Q37" s="481"/>
      <c r="R37" s="481"/>
      <c r="S37" s="481"/>
      <c r="T37" s="481"/>
      <c r="U37" s="481"/>
      <c r="V37" s="481"/>
      <c r="W37" s="481"/>
      <c r="X37" s="481"/>
      <c r="Y37" s="481"/>
      <c r="Z37" s="481"/>
      <c r="AA37" s="481"/>
      <c r="AB37" s="481"/>
      <c r="AC37" s="481"/>
      <c r="AD37" s="481"/>
      <c r="AE37" s="457"/>
      <c r="AF37" s="482"/>
      <c r="AG37" s="465"/>
      <c r="AH37" s="491"/>
      <c r="AI37" s="457"/>
      <c r="AJ37" s="457"/>
      <c r="AK37" s="457"/>
      <c r="AL37" s="457"/>
      <c r="AM37" s="457"/>
      <c r="AN37" s="458"/>
      <c r="AO37" s="458"/>
      <c r="AP37" s="458"/>
      <c r="AQ37" s="458"/>
      <c r="AR37" s="465"/>
      <c r="AS37" s="491"/>
      <c r="AT37" s="457"/>
      <c r="AU37" s="457"/>
      <c r="AV37" s="457"/>
      <c r="AW37" s="457"/>
      <c r="AX37" s="457"/>
      <c r="AY37" s="457"/>
      <c r="AZ37" s="457"/>
    </row>
    <row r="38" ht="19.5" customHeight="1">
      <c r="A38" s="465"/>
      <c r="B38" s="490"/>
      <c r="C38" s="481"/>
      <c r="D38" s="481"/>
      <c r="E38" s="481"/>
      <c r="F38" s="481"/>
      <c r="G38" s="481"/>
      <c r="H38" s="481"/>
      <c r="I38" s="481"/>
      <c r="J38" s="481"/>
      <c r="K38" s="481"/>
      <c r="L38" s="481"/>
      <c r="M38" s="481"/>
      <c r="N38" s="481"/>
      <c r="O38" s="481"/>
      <c r="P38" s="481"/>
      <c r="Q38" s="481"/>
      <c r="R38" s="481"/>
      <c r="S38" s="481"/>
      <c r="T38" s="481"/>
      <c r="U38" s="481"/>
      <c r="V38" s="481"/>
      <c r="W38" s="481"/>
      <c r="X38" s="481"/>
      <c r="Y38" s="481"/>
      <c r="Z38" s="481"/>
      <c r="AA38" s="481"/>
      <c r="AB38" s="481"/>
      <c r="AC38" s="481"/>
      <c r="AD38" s="481"/>
      <c r="AE38" s="457"/>
      <c r="AF38" s="482"/>
      <c r="AG38" s="465"/>
      <c r="AH38" s="491"/>
      <c r="AI38" s="457"/>
      <c r="AJ38" s="457"/>
      <c r="AK38" s="457"/>
      <c r="AL38" s="457"/>
      <c r="AM38" s="457"/>
      <c r="AN38" s="458"/>
      <c r="AO38" s="458"/>
      <c r="AP38" s="458"/>
      <c r="AQ38" s="458"/>
      <c r="AR38" s="465"/>
      <c r="AS38" s="491"/>
      <c r="AT38" s="457"/>
      <c r="AU38" s="457"/>
      <c r="AV38" s="457"/>
      <c r="AW38" s="457"/>
      <c r="AX38" s="457"/>
      <c r="AY38" s="457"/>
      <c r="AZ38" s="457"/>
    </row>
    <row r="39" ht="19.5" customHeight="1">
      <c r="A39" s="465"/>
      <c r="B39" s="490"/>
      <c r="C39" s="481"/>
      <c r="D39" s="481"/>
      <c r="E39" s="481"/>
      <c r="F39" s="481"/>
      <c r="G39" s="481"/>
      <c r="H39" s="481"/>
      <c r="I39" s="481"/>
      <c r="J39" s="481"/>
      <c r="K39" s="481"/>
      <c r="L39" s="481"/>
      <c r="M39" s="481"/>
      <c r="N39" s="481"/>
      <c r="O39" s="481"/>
      <c r="P39" s="481"/>
      <c r="Q39" s="481"/>
      <c r="R39" s="481"/>
      <c r="S39" s="481"/>
      <c r="T39" s="481"/>
      <c r="U39" s="481"/>
      <c r="V39" s="481"/>
      <c r="W39" s="481"/>
      <c r="X39" s="481"/>
      <c r="Y39" s="481"/>
      <c r="Z39" s="481"/>
      <c r="AA39" s="481"/>
      <c r="AB39" s="481"/>
      <c r="AC39" s="481"/>
      <c r="AD39" s="481"/>
      <c r="AE39" s="457"/>
      <c r="AF39" s="482"/>
      <c r="AG39" s="465"/>
      <c r="AH39" s="491"/>
      <c r="AI39" s="457"/>
      <c r="AJ39" s="457"/>
      <c r="AK39" s="457"/>
      <c r="AL39" s="457"/>
      <c r="AM39" s="457"/>
      <c r="AN39" s="458"/>
      <c r="AO39" s="458"/>
      <c r="AP39" s="458"/>
      <c r="AQ39" s="458"/>
      <c r="AR39" s="465"/>
      <c r="AS39" s="491"/>
      <c r="AT39" s="457"/>
      <c r="AU39" s="457"/>
      <c r="AV39" s="457"/>
      <c r="AW39" s="457"/>
      <c r="AX39" s="457"/>
      <c r="AY39" s="457"/>
      <c r="AZ39" s="457"/>
    </row>
    <row r="40" ht="19.5" customHeight="1">
      <c r="A40" s="465"/>
      <c r="B40" s="490"/>
      <c r="C40" s="481"/>
      <c r="D40" s="481"/>
      <c r="E40" s="481"/>
      <c r="F40" s="481"/>
      <c r="G40" s="481"/>
      <c r="H40" s="481"/>
      <c r="I40" s="481"/>
      <c r="J40" s="481"/>
      <c r="K40" s="481"/>
      <c r="L40" s="481"/>
      <c r="M40" s="481"/>
      <c r="N40" s="481"/>
      <c r="O40" s="481"/>
      <c r="P40" s="481"/>
      <c r="Q40" s="481"/>
      <c r="R40" s="481"/>
      <c r="S40" s="481"/>
      <c r="T40" s="481"/>
      <c r="U40" s="481"/>
      <c r="V40" s="481"/>
      <c r="W40" s="481"/>
      <c r="X40" s="481"/>
      <c r="Y40" s="481"/>
      <c r="Z40" s="481"/>
      <c r="AA40" s="481"/>
      <c r="AB40" s="481"/>
      <c r="AC40" s="481"/>
      <c r="AD40" s="481"/>
      <c r="AE40" s="457"/>
      <c r="AF40" s="482"/>
      <c r="AG40" s="465"/>
      <c r="AH40" s="491"/>
      <c r="AI40" s="457"/>
      <c r="AJ40" s="457"/>
      <c r="AK40" s="457"/>
      <c r="AL40" s="457"/>
      <c r="AM40" s="457"/>
      <c r="AN40" s="458"/>
      <c r="AO40" s="458"/>
      <c r="AP40" s="458"/>
      <c r="AQ40" s="458"/>
      <c r="AR40" s="465"/>
      <c r="AS40" s="491"/>
      <c r="AT40" s="457"/>
      <c r="AU40" s="457"/>
      <c r="AV40" s="457"/>
      <c r="AW40" s="457"/>
      <c r="AX40" s="457"/>
      <c r="AY40" s="457"/>
      <c r="AZ40" s="457"/>
    </row>
    <row r="41" ht="19.5" customHeight="1">
      <c r="A41" s="465"/>
      <c r="B41" s="490"/>
      <c r="C41" s="481"/>
      <c r="D41" s="481"/>
      <c r="E41" s="481"/>
      <c r="F41" s="481"/>
      <c r="G41" s="481"/>
      <c r="H41" s="481"/>
      <c r="I41" s="481"/>
      <c r="J41" s="481"/>
      <c r="K41" s="481"/>
      <c r="L41" s="481"/>
      <c r="M41" s="481"/>
      <c r="N41" s="481"/>
      <c r="O41" s="481"/>
      <c r="P41" s="481"/>
      <c r="Q41" s="481"/>
      <c r="R41" s="481"/>
      <c r="S41" s="481"/>
      <c r="T41" s="481"/>
      <c r="U41" s="481"/>
      <c r="V41" s="481"/>
      <c r="W41" s="481"/>
      <c r="X41" s="481"/>
      <c r="Y41" s="481"/>
      <c r="Z41" s="481"/>
      <c r="AA41" s="481"/>
      <c r="AB41" s="481"/>
      <c r="AC41" s="481"/>
      <c r="AD41" s="481"/>
      <c r="AE41" s="457"/>
      <c r="AF41" s="482"/>
      <c r="AG41" s="465"/>
      <c r="AH41" s="491"/>
      <c r="AI41" s="457"/>
      <c r="AJ41" s="457"/>
      <c r="AK41" s="457"/>
      <c r="AL41" s="457"/>
      <c r="AM41" s="457"/>
      <c r="AN41" s="458"/>
      <c r="AO41" s="458"/>
      <c r="AP41" s="458"/>
      <c r="AQ41" s="458"/>
      <c r="AR41" s="465"/>
      <c r="AS41" s="491"/>
      <c r="AT41" s="457"/>
      <c r="AU41" s="457"/>
      <c r="AV41" s="457"/>
      <c r="AW41" s="457"/>
      <c r="AX41" s="457"/>
      <c r="AY41" s="457"/>
      <c r="AZ41" s="457"/>
    </row>
    <row r="42" ht="19.5" customHeight="1">
      <c r="A42" s="465"/>
      <c r="B42" s="490"/>
      <c r="C42" s="481"/>
      <c r="D42" s="481"/>
      <c r="E42" s="481"/>
      <c r="F42" s="481"/>
      <c r="G42" s="481"/>
      <c r="H42" s="481"/>
      <c r="I42" s="481"/>
      <c r="J42" s="481"/>
      <c r="K42" s="481"/>
      <c r="L42" s="481"/>
      <c r="M42" s="481"/>
      <c r="N42" s="481"/>
      <c r="O42" s="481"/>
      <c r="P42" s="481"/>
      <c r="Q42" s="481"/>
      <c r="R42" s="481"/>
      <c r="S42" s="481"/>
      <c r="T42" s="481"/>
      <c r="U42" s="481"/>
      <c r="V42" s="481"/>
      <c r="W42" s="481"/>
      <c r="X42" s="481"/>
      <c r="Y42" s="481"/>
      <c r="Z42" s="481"/>
      <c r="AA42" s="481"/>
      <c r="AB42" s="481"/>
      <c r="AC42" s="481"/>
      <c r="AD42" s="481"/>
      <c r="AE42" s="457"/>
      <c r="AF42" s="482"/>
      <c r="AG42" s="465"/>
      <c r="AH42" s="491"/>
      <c r="AI42" s="457"/>
      <c r="AJ42" s="457"/>
      <c r="AK42" s="457"/>
      <c r="AL42" s="457"/>
      <c r="AM42" s="457"/>
      <c r="AN42" s="458"/>
      <c r="AO42" s="458"/>
      <c r="AP42" s="458"/>
      <c r="AQ42" s="458"/>
      <c r="AR42" s="465"/>
      <c r="AS42" s="491"/>
      <c r="AT42" s="457"/>
      <c r="AU42" s="457"/>
      <c r="AV42" s="457"/>
      <c r="AW42" s="457"/>
      <c r="AX42" s="457"/>
      <c r="AY42" s="457"/>
      <c r="AZ42" s="457"/>
    </row>
    <row r="43" ht="19.5" customHeight="1">
      <c r="A43" s="465"/>
      <c r="B43" s="490"/>
      <c r="C43" s="481"/>
      <c r="D43" s="481"/>
      <c r="E43" s="481"/>
      <c r="F43" s="481"/>
      <c r="G43" s="481"/>
      <c r="H43" s="481"/>
      <c r="I43" s="481"/>
      <c r="J43" s="481"/>
      <c r="K43" s="481"/>
      <c r="L43" s="481"/>
      <c r="M43" s="481"/>
      <c r="N43" s="481"/>
      <c r="O43" s="481"/>
      <c r="P43" s="481"/>
      <c r="Q43" s="481"/>
      <c r="R43" s="481"/>
      <c r="S43" s="481"/>
      <c r="T43" s="481"/>
      <c r="U43" s="481"/>
      <c r="V43" s="481"/>
      <c r="W43" s="481"/>
      <c r="X43" s="481"/>
      <c r="Y43" s="481"/>
      <c r="Z43" s="481"/>
      <c r="AA43" s="481"/>
      <c r="AB43" s="481"/>
      <c r="AC43" s="481"/>
      <c r="AD43" s="481"/>
      <c r="AE43" s="457"/>
      <c r="AF43" s="482"/>
      <c r="AG43" s="465"/>
      <c r="AH43" s="491"/>
      <c r="AI43" s="457"/>
      <c r="AJ43" s="457"/>
      <c r="AK43" s="457"/>
      <c r="AL43" s="457"/>
      <c r="AM43" s="457"/>
      <c r="AN43" s="458"/>
      <c r="AO43" s="458"/>
      <c r="AP43" s="458"/>
      <c r="AQ43" s="458"/>
      <c r="AR43" s="465"/>
      <c r="AS43" s="491"/>
      <c r="AT43" s="457"/>
      <c r="AU43" s="457"/>
      <c r="AV43" s="457"/>
      <c r="AW43" s="457"/>
      <c r="AX43" s="457"/>
      <c r="AY43" s="457"/>
      <c r="AZ43" s="457"/>
    </row>
    <row r="44" ht="19.5" customHeight="1">
      <c r="A44" s="465"/>
      <c r="B44" s="490"/>
      <c r="C44" s="481"/>
      <c r="D44" s="481"/>
      <c r="E44" s="481"/>
      <c r="F44" s="481"/>
      <c r="G44" s="481"/>
      <c r="H44" s="481"/>
      <c r="I44" s="481"/>
      <c r="J44" s="481"/>
      <c r="K44" s="481"/>
      <c r="L44" s="481"/>
      <c r="M44" s="481"/>
      <c r="N44" s="481"/>
      <c r="O44" s="481"/>
      <c r="P44" s="481"/>
      <c r="Q44" s="481"/>
      <c r="R44" s="481"/>
      <c r="S44" s="481"/>
      <c r="T44" s="481"/>
      <c r="U44" s="481"/>
      <c r="V44" s="481"/>
      <c r="W44" s="481"/>
      <c r="X44" s="481"/>
      <c r="Y44" s="481"/>
      <c r="Z44" s="481"/>
      <c r="AA44" s="481"/>
      <c r="AB44" s="481"/>
      <c r="AC44" s="481"/>
      <c r="AD44" s="481"/>
      <c r="AE44" s="457"/>
      <c r="AF44" s="482"/>
      <c r="AG44" s="465"/>
      <c r="AH44" s="491"/>
      <c r="AI44" s="457"/>
      <c r="AJ44" s="457"/>
      <c r="AK44" s="457"/>
      <c r="AL44" s="457"/>
      <c r="AM44" s="457"/>
      <c r="AN44" s="458"/>
      <c r="AO44" s="458"/>
      <c r="AP44" s="458"/>
      <c r="AQ44" s="458"/>
      <c r="AR44" s="465"/>
      <c r="AS44" s="491"/>
      <c r="AT44" s="457"/>
      <c r="AU44" s="457"/>
      <c r="AV44" s="457"/>
      <c r="AW44" s="457"/>
      <c r="AX44" s="457"/>
      <c r="AY44" s="457"/>
      <c r="AZ44" s="457"/>
    </row>
    <row r="45" ht="19.5" customHeight="1">
      <c r="A45" s="465"/>
      <c r="B45" s="490"/>
      <c r="C45" s="481"/>
      <c r="D45" s="481"/>
      <c r="E45" s="481"/>
      <c r="F45" s="481"/>
      <c r="G45" s="481"/>
      <c r="H45" s="481"/>
      <c r="I45" s="481"/>
      <c r="J45" s="481"/>
      <c r="K45" s="481"/>
      <c r="L45" s="481"/>
      <c r="M45" s="481"/>
      <c r="N45" s="481"/>
      <c r="O45" s="481"/>
      <c r="P45" s="481"/>
      <c r="Q45" s="481"/>
      <c r="R45" s="481"/>
      <c r="S45" s="481"/>
      <c r="T45" s="481"/>
      <c r="U45" s="481"/>
      <c r="V45" s="481"/>
      <c r="W45" s="481"/>
      <c r="X45" s="481"/>
      <c r="Y45" s="481"/>
      <c r="Z45" s="481"/>
      <c r="AA45" s="481"/>
      <c r="AB45" s="481"/>
      <c r="AC45" s="481"/>
      <c r="AD45" s="481"/>
      <c r="AE45" s="457"/>
      <c r="AF45" s="482"/>
      <c r="AG45" s="465"/>
      <c r="AH45" s="491"/>
      <c r="AI45" s="457"/>
      <c r="AJ45" s="457"/>
      <c r="AK45" s="457"/>
      <c r="AL45" s="457"/>
      <c r="AM45" s="457"/>
      <c r="AN45" s="458"/>
      <c r="AO45" s="458"/>
      <c r="AP45" s="458"/>
      <c r="AQ45" s="458"/>
      <c r="AR45" s="465"/>
      <c r="AS45" s="491"/>
      <c r="AT45" s="457"/>
      <c r="AU45" s="457"/>
      <c r="AV45" s="457"/>
      <c r="AW45" s="457"/>
      <c r="AX45" s="457"/>
      <c r="AY45" s="457"/>
      <c r="AZ45" s="457"/>
    </row>
    <row r="46" ht="19.5" customHeight="1">
      <c r="A46" s="465"/>
      <c r="B46" s="490"/>
      <c r="C46" s="481"/>
      <c r="D46" s="481"/>
      <c r="E46" s="481"/>
      <c r="F46" s="481"/>
      <c r="G46" s="481"/>
      <c r="H46" s="481"/>
      <c r="I46" s="481"/>
      <c r="J46" s="481"/>
      <c r="K46" s="481"/>
      <c r="L46" s="481"/>
      <c r="M46" s="481"/>
      <c r="N46" s="481"/>
      <c r="O46" s="481"/>
      <c r="P46" s="481"/>
      <c r="Q46" s="481"/>
      <c r="R46" s="481"/>
      <c r="S46" s="481"/>
      <c r="T46" s="481"/>
      <c r="U46" s="481"/>
      <c r="V46" s="481"/>
      <c r="W46" s="481"/>
      <c r="X46" s="481"/>
      <c r="Y46" s="481"/>
      <c r="Z46" s="481"/>
      <c r="AA46" s="481"/>
      <c r="AB46" s="481"/>
      <c r="AC46" s="481"/>
      <c r="AD46" s="481"/>
      <c r="AE46" s="457"/>
      <c r="AF46" s="482"/>
      <c r="AG46" s="465"/>
      <c r="AH46" s="491"/>
      <c r="AI46" s="457"/>
      <c r="AJ46" s="457"/>
      <c r="AK46" s="457"/>
      <c r="AL46" s="457"/>
      <c r="AM46" s="457"/>
      <c r="AN46" s="458"/>
      <c r="AO46" s="458"/>
      <c r="AP46" s="458"/>
      <c r="AQ46" s="458"/>
      <c r="AR46" s="465"/>
      <c r="AS46" s="491"/>
      <c r="AT46" s="457"/>
      <c r="AU46" s="457"/>
      <c r="AV46" s="457"/>
      <c r="AW46" s="457"/>
      <c r="AX46" s="457"/>
      <c r="AY46" s="457"/>
      <c r="AZ46" s="457"/>
    </row>
    <row r="47" ht="19.5" customHeight="1">
      <c r="A47" s="465"/>
      <c r="B47" s="490"/>
      <c r="C47" s="481"/>
      <c r="D47" s="481"/>
      <c r="E47" s="481"/>
      <c r="F47" s="481"/>
      <c r="G47" s="481"/>
      <c r="H47" s="481"/>
      <c r="I47" s="481"/>
      <c r="J47" s="481"/>
      <c r="K47" s="481"/>
      <c r="L47" s="481"/>
      <c r="M47" s="481"/>
      <c r="N47" s="481"/>
      <c r="O47" s="481"/>
      <c r="P47" s="481"/>
      <c r="Q47" s="481"/>
      <c r="R47" s="481"/>
      <c r="S47" s="481"/>
      <c r="T47" s="481"/>
      <c r="U47" s="481"/>
      <c r="V47" s="481"/>
      <c r="W47" s="481"/>
      <c r="X47" s="481"/>
      <c r="Y47" s="481"/>
      <c r="Z47" s="481"/>
      <c r="AA47" s="481"/>
      <c r="AB47" s="481"/>
      <c r="AC47" s="481"/>
      <c r="AD47" s="481"/>
      <c r="AE47" s="457"/>
      <c r="AF47" s="482"/>
      <c r="AG47" s="465"/>
      <c r="AH47" s="491"/>
      <c r="AI47" s="457"/>
      <c r="AJ47" s="457"/>
      <c r="AK47" s="457"/>
      <c r="AL47" s="457"/>
      <c r="AM47" s="457"/>
      <c r="AN47" s="458"/>
      <c r="AO47" s="458"/>
      <c r="AP47" s="458"/>
      <c r="AQ47" s="458"/>
      <c r="AR47" s="465"/>
      <c r="AS47" s="491"/>
      <c r="AT47" s="457"/>
      <c r="AU47" s="457"/>
      <c r="AV47" s="457"/>
      <c r="AW47" s="457"/>
      <c r="AX47" s="457"/>
      <c r="AY47" s="457"/>
      <c r="AZ47" s="457"/>
    </row>
    <row r="48" ht="19.5" customHeight="1">
      <c r="A48" s="465"/>
      <c r="B48" s="490"/>
      <c r="C48" s="481"/>
      <c r="D48" s="481"/>
      <c r="E48" s="481"/>
      <c r="F48" s="481"/>
      <c r="G48" s="481"/>
      <c r="H48" s="481"/>
      <c r="I48" s="481"/>
      <c r="J48" s="481"/>
      <c r="K48" s="481"/>
      <c r="L48" s="481"/>
      <c r="M48" s="481"/>
      <c r="N48" s="481"/>
      <c r="O48" s="481"/>
      <c r="P48" s="481"/>
      <c r="Q48" s="481"/>
      <c r="R48" s="481"/>
      <c r="S48" s="481"/>
      <c r="T48" s="481"/>
      <c r="U48" s="481"/>
      <c r="V48" s="481"/>
      <c r="W48" s="481"/>
      <c r="X48" s="481"/>
      <c r="Y48" s="481"/>
      <c r="Z48" s="481"/>
      <c r="AA48" s="481"/>
      <c r="AB48" s="481"/>
      <c r="AC48" s="481"/>
      <c r="AD48" s="481"/>
      <c r="AE48" s="457"/>
      <c r="AF48" s="482"/>
      <c r="AG48" s="465"/>
      <c r="AH48" s="491"/>
      <c r="AI48" s="457"/>
      <c r="AJ48" s="457"/>
      <c r="AK48" s="457"/>
      <c r="AL48" s="457"/>
      <c r="AM48" s="457"/>
      <c r="AN48" s="458"/>
      <c r="AO48" s="458"/>
      <c r="AP48" s="458"/>
      <c r="AQ48" s="458"/>
      <c r="AR48" s="465"/>
      <c r="AS48" s="491"/>
      <c r="AT48" s="457"/>
      <c r="AU48" s="457"/>
      <c r="AV48" s="457"/>
      <c r="AW48" s="457"/>
      <c r="AX48" s="457"/>
      <c r="AY48" s="457"/>
      <c r="AZ48" s="457"/>
    </row>
    <row r="49" ht="19.5" customHeight="1">
      <c r="A49" s="465"/>
      <c r="B49" s="490"/>
      <c r="C49" s="481"/>
      <c r="D49" s="481"/>
      <c r="E49" s="481"/>
      <c r="F49" s="481"/>
      <c r="G49" s="481"/>
      <c r="H49" s="481"/>
      <c r="I49" s="481"/>
      <c r="J49" s="481"/>
      <c r="K49" s="481"/>
      <c r="L49" s="481"/>
      <c r="M49" s="481"/>
      <c r="N49" s="481"/>
      <c r="O49" s="481"/>
      <c r="P49" s="481"/>
      <c r="Q49" s="481"/>
      <c r="R49" s="481"/>
      <c r="S49" s="481"/>
      <c r="T49" s="481"/>
      <c r="U49" s="481"/>
      <c r="V49" s="481"/>
      <c r="W49" s="481"/>
      <c r="X49" s="481"/>
      <c r="Y49" s="481"/>
      <c r="Z49" s="481"/>
      <c r="AA49" s="481"/>
      <c r="AB49" s="481"/>
      <c r="AC49" s="481"/>
      <c r="AD49" s="481"/>
      <c r="AE49" s="457"/>
      <c r="AF49" s="482"/>
      <c r="AG49" s="465"/>
      <c r="AH49" s="491"/>
      <c r="AI49" s="457"/>
      <c r="AJ49" s="457"/>
      <c r="AK49" s="457"/>
      <c r="AL49" s="457"/>
      <c r="AM49" s="457"/>
      <c r="AN49" s="458"/>
      <c r="AO49" s="458"/>
      <c r="AP49" s="458"/>
      <c r="AQ49" s="458"/>
      <c r="AR49" s="465"/>
      <c r="AS49" s="491"/>
      <c r="AT49" s="457"/>
      <c r="AU49" s="457"/>
      <c r="AV49" s="457"/>
      <c r="AW49" s="457"/>
      <c r="AX49" s="457"/>
      <c r="AY49" s="457"/>
      <c r="AZ49" s="457"/>
    </row>
    <row r="50" ht="19.5" customHeight="1">
      <c r="A50" s="465"/>
      <c r="B50" s="490"/>
      <c r="C50" s="481"/>
      <c r="D50" s="481"/>
      <c r="E50" s="481"/>
      <c r="F50" s="481"/>
      <c r="G50" s="481"/>
      <c r="H50" s="481"/>
      <c r="I50" s="481"/>
      <c r="J50" s="481"/>
      <c r="K50" s="481"/>
      <c r="L50" s="481"/>
      <c r="M50" s="481"/>
      <c r="N50" s="481"/>
      <c r="O50" s="481"/>
      <c r="P50" s="481"/>
      <c r="Q50" s="481"/>
      <c r="R50" s="481"/>
      <c r="S50" s="481"/>
      <c r="T50" s="481"/>
      <c r="U50" s="481"/>
      <c r="V50" s="481"/>
      <c r="W50" s="481"/>
      <c r="X50" s="481"/>
      <c r="Y50" s="481"/>
      <c r="Z50" s="481"/>
      <c r="AA50" s="481"/>
      <c r="AB50" s="481"/>
      <c r="AC50" s="481"/>
      <c r="AD50" s="481"/>
      <c r="AE50" s="457"/>
      <c r="AF50" s="482"/>
      <c r="AG50" s="465"/>
      <c r="AH50" s="491"/>
      <c r="AI50" s="457"/>
      <c r="AJ50" s="457"/>
      <c r="AK50" s="457"/>
      <c r="AL50" s="457"/>
      <c r="AM50" s="457"/>
      <c r="AN50" s="458"/>
      <c r="AO50" s="458"/>
      <c r="AP50" s="458"/>
      <c r="AQ50" s="458"/>
      <c r="AR50" s="465"/>
      <c r="AS50" s="491"/>
      <c r="AT50" s="457"/>
      <c r="AU50" s="457"/>
      <c r="AV50" s="457"/>
      <c r="AW50" s="457"/>
      <c r="AX50" s="457"/>
      <c r="AY50" s="457"/>
      <c r="AZ50" s="457"/>
    </row>
    <row r="51" ht="19.5" customHeight="1">
      <c r="A51" s="465"/>
      <c r="B51" s="490"/>
      <c r="C51" s="481"/>
      <c r="D51" s="481"/>
      <c r="E51" s="481"/>
      <c r="F51" s="481"/>
      <c r="G51" s="481"/>
      <c r="H51" s="481"/>
      <c r="I51" s="481"/>
      <c r="J51" s="481"/>
      <c r="K51" s="481"/>
      <c r="L51" s="481"/>
      <c r="M51" s="481"/>
      <c r="N51" s="481"/>
      <c r="O51" s="481"/>
      <c r="P51" s="481"/>
      <c r="Q51" s="481"/>
      <c r="R51" s="481"/>
      <c r="S51" s="481"/>
      <c r="T51" s="481"/>
      <c r="U51" s="481"/>
      <c r="V51" s="481"/>
      <c r="W51" s="481"/>
      <c r="X51" s="481"/>
      <c r="Y51" s="481"/>
      <c r="Z51" s="481"/>
      <c r="AA51" s="481"/>
      <c r="AB51" s="481"/>
      <c r="AC51" s="481"/>
      <c r="AD51" s="481"/>
      <c r="AE51" s="457"/>
      <c r="AF51" s="482"/>
      <c r="AG51" s="465"/>
      <c r="AH51" s="491"/>
      <c r="AI51" s="457"/>
      <c r="AJ51" s="457"/>
      <c r="AK51" s="457"/>
      <c r="AL51" s="457"/>
      <c r="AM51" s="457"/>
      <c r="AN51" s="458"/>
      <c r="AO51" s="458"/>
      <c r="AP51" s="458"/>
      <c r="AQ51" s="458"/>
      <c r="AR51" s="465"/>
      <c r="AS51" s="491"/>
      <c r="AT51" s="457"/>
      <c r="AU51" s="457"/>
      <c r="AV51" s="457"/>
      <c r="AW51" s="457"/>
      <c r="AX51" s="457"/>
      <c r="AY51" s="457"/>
      <c r="AZ51" s="457"/>
    </row>
    <row r="52" ht="19.5" customHeight="1">
      <c r="A52" s="474"/>
      <c r="B52" s="481"/>
      <c r="C52" s="481"/>
      <c r="D52" s="481"/>
      <c r="E52" s="481"/>
      <c r="F52" s="481"/>
      <c r="G52" s="481"/>
      <c r="H52" s="481"/>
      <c r="I52" s="481"/>
      <c r="J52" s="481"/>
      <c r="K52" s="481"/>
      <c r="L52" s="481"/>
      <c r="M52" s="481"/>
      <c r="N52" s="481"/>
      <c r="O52" s="481"/>
      <c r="P52" s="481"/>
      <c r="Q52" s="481"/>
      <c r="R52" s="481"/>
      <c r="S52" s="481"/>
      <c r="T52" s="481"/>
      <c r="U52" s="481"/>
      <c r="V52" s="481"/>
      <c r="W52" s="481"/>
      <c r="X52" s="481"/>
      <c r="Y52" s="481"/>
      <c r="Z52" s="481"/>
      <c r="AA52" s="481"/>
      <c r="AB52" s="481"/>
      <c r="AC52" s="481"/>
      <c r="AD52" s="481"/>
      <c r="AE52" s="457"/>
      <c r="AF52" s="457"/>
      <c r="AG52" s="474"/>
      <c r="AH52" s="457"/>
      <c r="AI52" s="457"/>
      <c r="AJ52" s="457"/>
      <c r="AK52" s="457"/>
      <c r="AL52" s="457"/>
      <c r="AM52" s="457"/>
      <c r="AN52" s="457"/>
      <c r="AO52" s="457"/>
      <c r="AP52" s="457"/>
      <c r="AQ52" s="457"/>
      <c r="AR52" s="474"/>
      <c r="AS52" s="457"/>
      <c r="AT52" s="457"/>
      <c r="AU52" s="457"/>
      <c r="AV52" s="457"/>
      <c r="AW52" s="457"/>
      <c r="AX52" s="457"/>
      <c r="AY52" s="458"/>
      <c r="AZ52" s="458"/>
    </row>
    <row r="53" ht="19.5" customHeight="1">
      <c r="A53" s="457"/>
      <c r="B53" s="481"/>
      <c r="C53" s="481"/>
      <c r="D53" s="481"/>
      <c r="E53" s="481"/>
      <c r="F53" s="481"/>
      <c r="G53" s="481"/>
      <c r="H53" s="481"/>
      <c r="I53" s="481"/>
      <c r="J53" s="481"/>
      <c r="K53" s="481"/>
      <c r="L53" s="481"/>
      <c r="M53" s="481"/>
      <c r="N53" s="481"/>
      <c r="O53" s="481"/>
      <c r="P53" s="481"/>
      <c r="Q53" s="481"/>
      <c r="R53" s="481"/>
      <c r="S53" s="481"/>
      <c r="T53" s="481"/>
      <c r="U53" s="481"/>
      <c r="V53" s="481"/>
      <c r="W53" s="481"/>
      <c r="X53" s="481"/>
      <c r="Y53" s="481"/>
      <c r="Z53" s="481"/>
      <c r="AA53" s="481"/>
      <c r="AB53" s="481"/>
      <c r="AC53" s="481"/>
      <c r="AD53" s="481"/>
      <c r="AE53" s="457"/>
      <c r="AF53" s="457"/>
      <c r="AG53" s="457"/>
      <c r="AH53" s="457"/>
      <c r="AI53" s="457"/>
      <c r="AJ53" s="457"/>
      <c r="AK53" s="457"/>
      <c r="AL53" s="457"/>
      <c r="AM53" s="457"/>
      <c r="AN53" s="457"/>
      <c r="AO53" s="457"/>
      <c r="AP53" s="457"/>
      <c r="AQ53" s="457"/>
      <c r="AR53" s="457"/>
      <c r="AS53" s="457"/>
      <c r="AT53" s="457"/>
      <c r="AU53" s="457"/>
      <c r="AV53" s="457"/>
      <c r="AW53" s="457"/>
      <c r="AX53" s="457"/>
      <c r="AY53" s="458"/>
      <c r="AZ53" s="458"/>
    </row>
    <row r="54" ht="19.5" customHeight="1">
      <c r="A54" s="457"/>
      <c r="B54" s="481"/>
      <c r="C54" s="481"/>
      <c r="D54" s="481"/>
      <c r="E54" s="481"/>
      <c r="F54" s="481"/>
      <c r="G54" s="481"/>
      <c r="H54" s="481"/>
      <c r="I54" s="481"/>
      <c r="J54" s="481"/>
      <c r="K54" s="481"/>
      <c r="L54" s="481"/>
      <c r="M54" s="481"/>
      <c r="N54" s="481"/>
      <c r="O54" s="481"/>
      <c r="P54" s="481"/>
      <c r="Q54" s="481"/>
      <c r="R54" s="481"/>
      <c r="S54" s="481"/>
      <c r="T54" s="481"/>
      <c r="U54" s="481"/>
      <c r="V54" s="481"/>
      <c r="W54" s="481"/>
      <c r="X54" s="481"/>
      <c r="Y54" s="481"/>
      <c r="Z54" s="481"/>
      <c r="AA54" s="481"/>
      <c r="AB54" s="481"/>
      <c r="AC54" s="481"/>
      <c r="AD54" s="481"/>
      <c r="AE54" s="457"/>
      <c r="AF54" s="457"/>
      <c r="AG54" s="457"/>
      <c r="AH54" s="457"/>
      <c r="AI54" s="457"/>
      <c r="AJ54" s="457"/>
      <c r="AK54" s="457"/>
      <c r="AL54" s="457"/>
      <c r="AM54" s="457"/>
      <c r="AN54" s="457"/>
      <c r="AO54" s="457"/>
      <c r="AP54" s="457"/>
      <c r="AQ54" s="457"/>
      <c r="AR54" s="457"/>
      <c r="AS54" s="457"/>
      <c r="AT54" s="457"/>
      <c r="AU54" s="457"/>
      <c r="AV54" s="457"/>
      <c r="AW54" s="457"/>
      <c r="AX54" s="457"/>
      <c r="AY54" s="458"/>
      <c r="AZ54" s="458"/>
    </row>
    <row r="55" ht="19.5" customHeight="1">
      <c r="A55" s="457"/>
      <c r="B55" s="481"/>
      <c r="C55" s="481"/>
      <c r="D55" s="481"/>
      <c r="E55" s="481"/>
      <c r="F55" s="481"/>
      <c r="G55" s="481"/>
      <c r="H55" s="481"/>
      <c r="I55" s="481"/>
      <c r="J55" s="481"/>
      <c r="K55" s="481"/>
      <c r="L55" s="481"/>
      <c r="M55" s="481"/>
      <c r="N55" s="481"/>
      <c r="O55" s="481"/>
      <c r="P55" s="481"/>
      <c r="Q55" s="481"/>
      <c r="R55" s="481"/>
      <c r="S55" s="481"/>
      <c r="T55" s="481"/>
      <c r="U55" s="481"/>
      <c r="V55" s="481"/>
      <c r="W55" s="481"/>
      <c r="X55" s="481"/>
      <c r="Y55" s="481"/>
      <c r="Z55" s="481"/>
      <c r="AA55" s="481"/>
      <c r="AB55" s="481"/>
      <c r="AC55" s="481"/>
      <c r="AD55" s="481"/>
      <c r="AE55" s="457"/>
      <c r="AF55" s="457"/>
      <c r="AG55" s="457"/>
      <c r="AH55" s="457"/>
      <c r="AI55" s="457"/>
      <c r="AJ55" s="457"/>
      <c r="AK55" s="457"/>
      <c r="AL55" s="457"/>
      <c r="AM55" s="457"/>
      <c r="AN55" s="457"/>
      <c r="AO55" s="457"/>
      <c r="AP55" s="457"/>
      <c r="AQ55" s="457"/>
      <c r="AR55" s="457"/>
      <c r="AS55" s="457"/>
      <c r="AT55" s="457"/>
      <c r="AU55" s="457"/>
      <c r="AV55" s="457"/>
      <c r="AW55" s="457"/>
      <c r="AX55" s="457"/>
      <c r="AY55" s="458"/>
      <c r="AZ55" s="458"/>
    </row>
    <row r="56" ht="19.5" customHeight="1">
      <c r="A56" s="457"/>
      <c r="B56" s="481"/>
      <c r="C56" s="481"/>
      <c r="D56" s="481"/>
      <c r="E56" s="481"/>
      <c r="F56" s="481"/>
      <c r="G56" s="481"/>
      <c r="H56" s="481"/>
      <c r="I56" s="481"/>
      <c r="J56" s="481"/>
      <c r="K56" s="481"/>
      <c r="L56" s="481"/>
      <c r="M56" s="481"/>
      <c r="N56" s="481"/>
      <c r="O56" s="481"/>
      <c r="P56" s="481"/>
      <c r="Q56" s="481"/>
      <c r="R56" s="481"/>
      <c r="S56" s="481"/>
      <c r="T56" s="481"/>
      <c r="U56" s="481"/>
      <c r="V56" s="481"/>
      <c r="W56" s="481"/>
      <c r="X56" s="481"/>
      <c r="Y56" s="481"/>
      <c r="Z56" s="481"/>
      <c r="AA56" s="481"/>
      <c r="AB56" s="481"/>
      <c r="AC56" s="481"/>
      <c r="AD56" s="481"/>
      <c r="AE56" s="457"/>
      <c r="AF56" s="457"/>
      <c r="AG56" s="457"/>
      <c r="AH56" s="457"/>
      <c r="AI56" s="457"/>
      <c r="AJ56" s="457"/>
      <c r="AK56" s="457"/>
      <c r="AL56" s="457"/>
      <c r="AM56" s="457"/>
      <c r="AN56" s="457"/>
      <c r="AO56" s="457"/>
      <c r="AP56" s="457"/>
      <c r="AQ56" s="457"/>
      <c r="AR56" s="457"/>
      <c r="AS56" s="457"/>
      <c r="AT56" s="457"/>
      <c r="AU56" s="457"/>
      <c r="AV56" s="457"/>
      <c r="AW56" s="457"/>
      <c r="AX56" s="457"/>
      <c r="AY56" s="458"/>
      <c r="AZ56" s="458"/>
    </row>
    <row r="57" ht="19.5" customHeight="1">
      <c r="A57" s="457"/>
      <c r="B57" s="481"/>
      <c r="C57" s="481"/>
      <c r="D57" s="481"/>
      <c r="E57" s="481"/>
      <c r="F57" s="481"/>
      <c r="G57" s="481"/>
      <c r="H57" s="481"/>
      <c r="I57" s="481"/>
      <c r="J57" s="481"/>
      <c r="K57" s="481"/>
      <c r="L57" s="481"/>
      <c r="M57" s="481"/>
      <c r="N57" s="481"/>
      <c r="O57" s="481"/>
      <c r="P57" s="481"/>
      <c r="Q57" s="481"/>
      <c r="R57" s="481"/>
      <c r="S57" s="481"/>
      <c r="T57" s="481"/>
      <c r="U57" s="481"/>
      <c r="V57" s="481"/>
      <c r="W57" s="481"/>
      <c r="X57" s="481"/>
      <c r="Y57" s="481"/>
      <c r="Z57" s="481"/>
      <c r="AA57" s="481"/>
      <c r="AB57" s="481"/>
      <c r="AC57" s="481"/>
      <c r="AD57" s="481"/>
      <c r="AE57" s="457"/>
      <c r="AF57" s="457"/>
      <c r="AG57" s="457"/>
      <c r="AH57" s="457"/>
      <c r="AI57" s="457"/>
      <c r="AJ57" s="457"/>
      <c r="AK57" s="457"/>
      <c r="AL57" s="457"/>
      <c r="AM57" s="457"/>
      <c r="AN57" s="457"/>
      <c r="AO57" s="457"/>
      <c r="AP57" s="457"/>
      <c r="AQ57" s="457"/>
      <c r="AR57" s="457"/>
      <c r="AS57" s="457"/>
      <c r="AT57" s="457"/>
      <c r="AU57" s="457"/>
      <c r="AV57" s="457"/>
      <c r="AW57" s="457"/>
      <c r="AX57" s="457"/>
      <c r="AY57" s="458"/>
      <c r="AZ57" s="458"/>
    </row>
    <row r="58" ht="19.5" customHeight="1">
      <c r="A58" s="457"/>
      <c r="B58" s="481"/>
      <c r="C58" s="481"/>
      <c r="D58" s="481"/>
      <c r="E58" s="481"/>
      <c r="F58" s="481"/>
      <c r="G58" s="481"/>
      <c r="H58" s="481"/>
      <c r="I58" s="481"/>
      <c r="J58" s="481"/>
      <c r="K58" s="481"/>
      <c r="L58" s="481"/>
      <c r="M58" s="481"/>
      <c r="N58" s="481"/>
      <c r="O58" s="481"/>
      <c r="P58" s="481"/>
      <c r="Q58" s="481"/>
      <c r="R58" s="481"/>
      <c r="S58" s="481"/>
      <c r="T58" s="481"/>
      <c r="U58" s="481"/>
      <c r="V58" s="481"/>
      <c r="W58" s="481"/>
      <c r="X58" s="481"/>
      <c r="Y58" s="481"/>
      <c r="Z58" s="481"/>
      <c r="AA58" s="481"/>
      <c r="AB58" s="481"/>
      <c r="AC58" s="481"/>
      <c r="AD58" s="481"/>
      <c r="AE58" s="457"/>
      <c r="AF58" s="457"/>
      <c r="AG58" s="457"/>
      <c r="AH58" s="457"/>
      <c r="AI58" s="457"/>
      <c r="AJ58" s="457"/>
      <c r="AK58" s="457"/>
      <c r="AL58" s="457"/>
      <c r="AM58" s="457"/>
      <c r="AN58" s="457"/>
      <c r="AO58" s="457"/>
      <c r="AP58" s="457"/>
      <c r="AQ58" s="457"/>
      <c r="AR58" s="457"/>
      <c r="AS58" s="457"/>
      <c r="AT58" s="457"/>
      <c r="AU58" s="457"/>
      <c r="AV58" s="457"/>
      <c r="AW58" s="457"/>
      <c r="AX58" s="457"/>
      <c r="AY58" s="458"/>
      <c r="AZ58" s="458"/>
    </row>
    <row r="59" ht="19.5" customHeight="1">
      <c r="A59" s="457"/>
      <c r="B59" s="481"/>
      <c r="C59" s="481"/>
      <c r="D59" s="481"/>
      <c r="E59" s="481"/>
      <c r="F59" s="481"/>
      <c r="G59" s="481"/>
      <c r="H59" s="481"/>
      <c r="I59" s="481"/>
      <c r="J59" s="481"/>
      <c r="K59" s="481"/>
      <c r="L59" s="481"/>
      <c r="M59" s="481"/>
      <c r="N59" s="481"/>
      <c r="O59" s="481"/>
      <c r="P59" s="481"/>
      <c r="Q59" s="481"/>
      <c r="R59" s="481"/>
      <c r="S59" s="481"/>
      <c r="T59" s="481"/>
      <c r="U59" s="481"/>
      <c r="V59" s="481"/>
      <c r="W59" s="481"/>
      <c r="X59" s="481"/>
      <c r="Y59" s="481"/>
      <c r="Z59" s="481"/>
      <c r="AA59" s="481"/>
      <c r="AB59" s="481"/>
      <c r="AC59" s="481"/>
      <c r="AD59" s="481"/>
      <c r="AE59" s="457"/>
      <c r="AF59" s="457"/>
      <c r="AG59" s="457"/>
      <c r="AH59" s="457"/>
      <c r="AI59" s="457"/>
      <c r="AJ59" s="457"/>
      <c r="AK59" s="457"/>
      <c r="AL59" s="457"/>
      <c r="AM59" s="457"/>
      <c r="AN59" s="457"/>
      <c r="AO59" s="457"/>
      <c r="AP59" s="457"/>
      <c r="AQ59" s="457"/>
      <c r="AR59" s="457"/>
      <c r="AS59" s="457"/>
      <c r="AT59" s="457"/>
      <c r="AU59" s="457"/>
      <c r="AV59" s="457"/>
      <c r="AW59" s="457"/>
      <c r="AX59" s="457"/>
      <c r="AY59" s="458"/>
      <c r="AZ59" s="458"/>
    </row>
    <row r="60" ht="19.5" customHeight="1">
      <c r="A60" s="457"/>
      <c r="B60" s="481"/>
      <c r="C60" s="481"/>
      <c r="D60" s="481"/>
      <c r="E60" s="481"/>
      <c r="F60" s="481"/>
      <c r="G60" s="481"/>
      <c r="H60" s="481"/>
      <c r="I60" s="481"/>
      <c r="J60" s="481"/>
      <c r="K60" s="481"/>
      <c r="L60" s="481"/>
      <c r="M60" s="481"/>
      <c r="N60" s="481"/>
      <c r="O60" s="481"/>
      <c r="P60" s="481"/>
      <c r="Q60" s="481"/>
      <c r="R60" s="481"/>
      <c r="S60" s="481"/>
      <c r="T60" s="481"/>
      <c r="U60" s="481"/>
      <c r="V60" s="481"/>
      <c r="W60" s="481"/>
      <c r="X60" s="481"/>
      <c r="Y60" s="481"/>
      <c r="Z60" s="481"/>
      <c r="AA60" s="481"/>
      <c r="AB60" s="481"/>
      <c r="AC60" s="481"/>
      <c r="AD60" s="481"/>
      <c r="AE60" s="457"/>
      <c r="AF60" s="457"/>
      <c r="AG60" s="457"/>
      <c r="AH60" s="457"/>
      <c r="AI60" s="457"/>
      <c r="AJ60" s="457"/>
      <c r="AK60" s="457"/>
      <c r="AL60" s="457"/>
      <c r="AM60" s="457"/>
      <c r="AN60" s="457"/>
      <c r="AO60" s="457"/>
      <c r="AP60" s="457"/>
      <c r="AQ60" s="457"/>
      <c r="AR60" s="457"/>
      <c r="AS60" s="457"/>
      <c r="AT60" s="457"/>
      <c r="AU60" s="457"/>
      <c r="AV60" s="457"/>
      <c r="AW60" s="457"/>
      <c r="AX60" s="457"/>
      <c r="AY60" s="458"/>
      <c r="AZ60" s="458"/>
    </row>
    <row r="61" ht="19.5" customHeight="1">
      <c r="A61" s="457"/>
      <c r="B61" s="481"/>
      <c r="C61" s="481"/>
      <c r="D61" s="481"/>
      <c r="E61" s="481"/>
      <c r="F61" s="481"/>
      <c r="G61" s="481"/>
      <c r="H61" s="481"/>
      <c r="I61" s="481"/>
      <c r="J61" s="481"/>
      <c r="K61" s="481"/>
      <c r="L61" s="481"/>
      <c r="M61" s="481"/>
      <c r="N61" s="481"/>
      <c r="O61" s="481"/>
      <c r="P61" s="481"/>
      <c r="Q61" s="481"/>
      <c r="R61" s="481"/>
      <c r="S61" s="481"/>
      <c r="T61" s="481"/>
      <c r="U61" s="481"/>
      <c r="V61" s="481"/>
      <c r="W61" s="481"/>
      <c r="X61" s="481"/>
      <c r="Y61" s="481"/>
      <c r="Z61" s="481"/>
      <c r="AA61" s="481"/>
      <c r="AB61" s="481"/>
      <c r="AC61" s="481"/>
      <c r="AD61" s="481"/>
      <c r="AE61" s="457"/>
      <c r="AF61" s="457"/>
      <c r="AG61" s="457"/>
      <c r="AH61" s="457"/>
      <c r="AI61" s="457"/>
      <c r="AJ61" s="457"/>
      <c r="AK61" s="457"/>
      <c r="AL61" s="457"/>
      <c r="AM61" s="457"/>
      <c r="AN61" s="457"/>
      <c r="AO61" s="457"/>
      <c r="AP61" s="457"/>
      <c r="AQ61" s="457"/>
      <c r="AR61" s="457"/>
      <c r="AS61" s="457"/>
      <c r="AT61" s="457"/>
      <c r="AU61" s="457"/>
      <c r="AV61" s="457"/>
      <c r="AW61" s="457"/>
      <c r="AX61" s="457"/>
      <c r="AY61" s="458"/>
      <c r="AZ61" s="458"/>
    </row>
    <row r="62" ht="19.5" customHeight="1">
      <c r="A62" s="457"/>
      <c r="B62" s="481"/>
      <c r="C62" s="481"/>
      <c r="D62" s="481"/>
      <c r="E62" s="481"/>
      <c r="F62" s="481"/>
      <c r="G62" s="481"/>
      <c r="H62" s="481"/>
      <c r="I62" s="481"/>
      <c r="J62" s="481"/>
      <c r="K62" s="481"/>
      <c r="L62" s="481"/>
      <c r="M62" s="481"/>
      <c r="N62" s="481"/>
      <c r="O62" s="481"/>
      <c r="P62" s="481"/>
      <c r="Q62" s="481"/>
      <c r="R62" s="481"/>
      <c r="S62" s="481"/>
      <c r="T62" s="481"/>
      <c r="U62" s="481"/>
      <c r="V62" s="481"/>
      <c r="W62" s="481"/>
      <c r="X62" s="481"/>
      <c r="Y62" s="481"/>
      <c r="Z62" s="481"/>
      <c r="AA62" s="481"/>
      <c r="AB62" s="481"/>
      <c r="AC62" s="481"/>
      <c r="AD62" s="481"/>
      <c r="AE62" s="457"/>
      <c r="AF62" s="457"/>
      <c r="AG62" s="457"/>
      <c r="AH62" s="457"/>
      <c r="AI62" s="457"/>
      <c r="AJ62" s="457"/>
      <c r="AK62" s="457"/>
      <c r="AL62" s="457"/>
      <c r="AM62" s="457"/>
      <c r="AN62" s="457"/>
      <c r="AO62" s="457"/>
      <c r="AP62" s="457"/>
      <c r="AQ62" s="457"/>
      <c r="AR62" s="457"/>
      <c r="AS62" s="457"/>
      <c r="AT62" s="457"/>
      <c r="AU62" s="457"/>
      <c r="AV62" s="457"/>
      <c r="AW62" s="457"/>
      <c r="AX62" s="457"/>
      <c r="AY62" s="458"/>
      <c r="AZ62" s="458"/>
    </row>
    <row r="63" ht="19.5" customHeight="1">
      <c r="A63" s="457"/>
      <c r="B63" s="481"/>
      <c r="C63" s="481"/>
      <c r="D63" s="481"/>
      <c r="E63" s="481"/>
      <c r="F63" s="481"/>
      <c r="G63" s="481"/>
      <c r="H63" s="481"/>
      <c r="I63" s="481"/>
      <c r="J63" s="481"/>
      <c r="K63" s="481"/>
      <c r="L63" s="481"/>
      <c r="M63" s="481"/>
      <c r="N63" s="481"/>
      <c r="O63" s="481"/>
      <c r="P63" s="481"/>
      <c r="Q63" s="481"/>
      <c r="R63" s="481"/>
      <c r="S63" s="481"/>
      <c r="T63" s="481"/>
      <c r="U63" s="481"/>
      <c r="V63" s="481"/>
      <c r="W63" s="481"/>
      <c r="X63" s="481"/>
      <c r="Y63" s="481"/>
      <c r="Z63" s="481"/>
      <c r="AA63" s="481"/>
      <c r="AB63" s="481"/>
      <c r="AC63" s="481"/>
      <c r="AD63" s="481"/>
      <c r="AE63" s="457"/>
      <c r="AF63" s="457"/>
      <c r="AG63" s="457"/>
      <c r="AH63" s="457"/>
      <c r="AI63" s="457"/>
      <c r="AJ63" s="457"/>
      <c r="AK63" s="457"/>
      <c r="AL63" s="457"/>
      <c r="AM63" s="457"/>
      <c r="AN63" s="457"/>
      <c r="AO63" s="457"/>
      <c r="AP63" s="457"/>
      <c r="AQ63" s="457"/>
      <c r="AR63" s="457"/>
      <c r="AS63" s="457"/>
      <c r="AT63" s="457"/>
      <c r="AU63" s="457"/>
      <c r="AV63" s="457"/>
      <c r="AW63" s="457"/>
      <c r="AX63" s="457"/>
      <c r="AY63" s="458"/>
      <c r="AZ63" s="458"/>
    </row>
    <row r="64" ht="19.5" customHeight="1">
      <c r="A64" s="457"/>
      <c r="B64" s="481"/>
      <c r="C64" s="481"/>
      <c r="D64" s="481"/>
      <c r="E64" s="481"/>
      <c r="F64" s="481"/>
      <c r="G64" s="481"/>
      <c r="H64" s="481"/>
      <c r="I64" s="481"/>
      <c r="J64" s="481"/>
      <c r="K64" s="481"/>
      <c r="L64" s="481"/>
      <c r="M64" s="481"/>
      <c r="N64" s="481"/>
      <c r="O64" s="481"/>
      <c r="P64" s="481"/>
      <c r="Q64" s="481"/>
      <c r="R64" s="481"/>
      <c r="S64" s="481"/>
      <c r="T64" s="481"/>
      <c r="U64" s="481"/>
      <c r="V64" s="481"/>
      <c r="W64" s="481"/>
      <c r="X64" s="481"/>
      <c r="Y64" s="481"/>
      <c r="Z64" s="481"/>
      <c r="AA64" s="481"/>
      <c r="AB64" s="481"/>
      <c r="AC64" s="481"/>
      <c r="AD64" s="481"/>
      <c r="AE64" s="457"/>
      <c r="AF64" s="457"/>
      <c r="AG64" s="457"/>
      <c r="AH64" s="457"/>
      <c r="AI64" s="457"/>
      <c r="AJ64" s="457"/>
      <c r="AK64" s="457"/>
      <c r="AL64" s="457"/>
      <c r="AM64" s="457"/>
      <c r="AN64" s="457"/>
      <c r="AO64" s="457"/>
      <c r="AP64" s="457"/>
      <c r="AQ64" s="457"/>
      <c r="AR64" s="457"/>
      <c r="AS64" s="457"/>
      <c r="AT64" s="457"/>
      <c r="AU64" s="457"/>
      <c r="AV64" s="457"/>
      <c r="AW64" s="457"/>
      <c r="AX64" s="457"/>
      <c r="AY64" s="458"/>
      <c r="AZ64" s="458"/>
    </row>
    <row r="65" ht="19.5" customHeight="1">
      <c r="A65" s="457"/>
      <c r="B65" s="481"/>
      <c r="C65" s="481"/>
      <c r="D65" s="481"/>
      <c r="E65" s="481"/>
      <c r="F65" s="481"/>
      <c r="G65" s="481"/>
      <c r="H65" s="481"/>
      <c r="I65" s="481"/>
      <c r="J65" s="481"/>
      <c r="K65" s="481"/>
      <c r="L65" s="481"/>
      <c r="M65" s="481"/>
      <c r="N65" s="481"/>
      <c r="O65" s="481"/>
      <c r="P65" s="481"/>
      <c r="Q65" s="481"/>
      <c r="R65" s="481"/>
      <c r="S65" s="481"/>
      <c r="T65" s="481"/>
      <c r="U65" s="481"/>
      <c r="V65" s="481"/>
      <c r="W65" s="481"/>
      <c r="X65" s="481"/>
      <c r="Y65" s="481"/>
      <c r="Z65" s="481"/>
      <c r="AA65" s="481"/>
      <c r="AB65" s="481"/>
      <c r="AC65" s="481"/>
      <c r="AD65" s="481"/>
      <c r="AE65" s="457"/>
      <c r="AF65" s="457"/>
      <c r="AG65" s="457"/>
      <c r="AH65" s="457"/>
      <c r="AI65" s="457"/>
      <c r="AJ65" s="457"/>
      <c r="AK65" s="457"/>
      <c r="AL65" s="457"/>
      <c r="AM65" s="457"/>
      <c r="AN65" s="457"/>
      <c r="AO65" s="457"/>
      <c r="AP65" s="457"/>
      <c r="AQ65" s="457"/>
      <c r="AR65" s="457"/>
      <c r="AS65" s="457"/>
      <c r="AT65" s="457"/>
      <c r="AU65" s="457"/>
      <c r="AV65" s="457"/>
      <c r="AW65" s="457"/>
      <c r="AX65" s="457"/>
      <c r="AY65" s="458"/>
      <c r="AZ65" s="458"/>
    </row>
    <row r="66" ht="19.5" customHeight="1">
      <c r="A66" s="457"/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1"/>
      <c r="Q66" s="481"/>
      <c r="R66" s="481"/>
      <c r="S66" s="481"/>
      <c r="T66" s="481"/>
      <c r="U66" s="481"/>
      <c r="V66" s="481"/>
      <c r="W66" s="481"/>
      <c r="X66" s="481"/>
      <c r="Y66" s="481"/>
      <c r="Z66" s="481"/>
      <c r="AA66" s="481"/>
      <c r="AB66" s="481"/>
      <c r="AC66" s="481"/>
      <c r="AD66" s="481"/>
      <c r="AE66" s="457"/>
      <c r="AF66" s="457"/>
      <c r="AG66" s="457"/>
      <c r="AH66" s="457"/>
      <c r="AI66" s="457"/>
      <c r="AJ66" s="457"/>
      <c r="AK66" s="457"/>
      <c r="AL66" s="457"/>
      <c r="AM66" s="457"/>
      <c r="AN66" s="457"/>
      <c r="AO66" s="457"/>
      <c r="AP66" s="457"/>
      <c r="AQ66" s="457"/>
      <c r="AR66" s="457"/>
      <c r="AS66" s="457"/>
      <c r="AT66" s="457"/>
      <c r="AU66" s="457"/>
      <c r="AV66" s="457"/>
      <c r="AW66" s="457"/>
      <c r="AX66" s="457"/>
      <c r="AY66" s="458"/>
      <c r="AZ66" s="458"/>
    </row>
    <row r="67" ht="19.5" customHeight="1">
      <c r="A67" s="457"/>
      <c r="B67" s="481"/>
      <c r="C67" s="481"/>
      <c r="D67" s="481"/>
      <c r="E67" s="481"/>
      <c r="F67" s="481"/>
      <c r="G67" s="481"/>
      <c r="H67" s="481"/>
      <c r="I67" s="481"/>
      <c r="J67" s="481"/>
      <c r="K67" s="481"/>
      <c r="L67" s="481"/>
      <c r="M67" s="481"/>
      <c r="N67" s="481"/>
      <c r="O67" s="481"/>
      <c r="P67" s="481"/>
      <c r="Q67" s="481"/>
      <c r="R67" s="481"/>
      <c r="S67" s="481"/>
      <c r="T67" s="481"/>
      <c r="U67" s="481"/>
      <c r="V67" s="481"/>
      <c r="W67" s="481"/>
      <c r="X67" s="481"/>
      <c r="Y67" s="481"/>
      <c r="Z67" s="481"/>
      <c r="AA67" s="481"/>
      <c r="AB67" s="481"/>
      <c r="AC67" s="481"/>
      <c r="AD67" s="481"/>
      <c r="AE67" s="457"/>
      <c r="AF67" s="457"/>
      <c r="AG67" s="457"/>
      <c r="AH67" s="457"/>
      <c r="AI67" s="457"/>
      <c r="AJ67" s="457"/>
      <c r="AK67" s="457"/>
      <c r="AL67" s="457"/>
      <c r="AM67" s="457"/>
      <c r="AN67" s="457"/>
      <c r="AO67" s="457"/>
      <c r="AP67" s="457"/>
      <c r="AQ67" s="457"/>
      <c r="AR67" s="457"/>
      <c r="AS67" s="457"/>
      <c r="AT67" s="457"/>
      <c r="AU67" s="457"/>
      <c r="AV67" s="457"/>
      <c r="AW67" s="457"/>
      <c r="AX67" s="457"/>
      <c r="AY67" s="458"/>
      <c r="AZ67" s="458"/>
    </row>
    <row r="68" ht="19.5" customHeight="1">
      <c r="A68" s="457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1"/>
      <c r="Q68" s="481"/>
      <c r="R68" s="481"/>
      <c r="S68" s="481"/>
      <c r="T68" s="481"/>
      <c r="U68" s="481"/>
      <c r="V68" s="481"/>
      <c r="W68" s="481"/>
      <c r="X68" s="481"/>
      <c r="Y68" s="481"/>
      <c r="Z68" s="481"/>
      <c r="AA68" s="481"/>
      <c r="AB68" s="481"/>
      <c r="AC68" s="481"/>
      <c r="AD68" s="481"/>
      <c r="AE68" s="457"/>
      <c r="AF68" s="457"/>
      <c r="AG68" s="457"/>
      <c r="AH68" s="457"/>
      <c r="AI68" s="457"/>
      <c r="AJ68" s="457"/>
      <c r="AK68" s="457"/>
      <c r="AL68" s="457"/>
      <c r="AM68" s="457"/>
      <c r="AN68" s="457"/>
      <c r="AO68" s="457"/>
      <c r="AP68" s="457"/>
      <c r="AQ68" s="457"/>
      <c r="AR68" s="457"/>
      <c r="AS68" s="457"/>
      <c r="AT68" s="457"/>
      <c r="AU68" s="457"/>
      <c r="AV68" s="457"/>
      <c r="AW68" s="457"/>
      <c r="AX68" s="457"/>
      <c r="AY68" s="458"/>
      <c r="AZ68" s="458"/>
    </row>
    <row r="69" ht="19.5" customHeight="1">
      <c r="A69" s="457"/>
      <c r="B69" s="481"/>
      <c r="C69" s="481"/>
      <c r="D69" s="481"/>
      <c r="E69" s="481"/>
      <c r="F69" s="481"/>
      <c r="G69" s="481"/>
      <c r="H69" s="481"/>
      <c r="I69" s="481"/>
      <c r="J69" s="481"/>
      <c r="K69" s="481"/>
      <c r="L69" s="481"/>
      <c r="M69" s="481"/>
      <c r="N69" s="481"/>
      <c r="O69" s="481"/>
      <c r="P69" s="481"/>
      <c r="Q69" s="481"/>
      <c r="R69" s="481"/>
      <c r="S69" s="481"/>
      <c r="T69" s="481"/>
      <c r="U69" s="481"/>
      <c r="V69" s="481"/>
      <c r="W69" s="481"/>
      <c r="X69" s="481"/>
      <c r="Y69" s="481"/>
      <c r="Z69" s="481"/>
      <c r="AA69" s="481"/>
      <c r="AB69" s="481"/>
      <c r="AC69" s="481"/>
      <c r="AD69" s="481"/>
      <c r="AE69" s="457"/>
      <c r="AF69" s="457"/>
      <c r="AG69" s="457"/>
      <c r="AH69" s="457"/>
      <c r="AI69" s="457"/>
      <c r="AJ69" s="457"/>
      <c r="AK69" s="457"/>
      <c r="AL69" s="457"/>
      <c r="AM69" s="457"/>
      <c r="AN69" s="457"/>
      <c r="AO69" s="457"/>
      <c r="AP69" s="457"/>
      <c r="AQ69" s="457"/>
      <c r="AR69" s="457"/>
      <c r="AS69" s="457"/>
      <c r="AT69" s="457"/>
      <c r="AU69" s="457"/>
      <c r="AV69" s="457"/>
      <c r="AW69" s="457"/>
      <c r="AX69" s="457"/>
      <c r="AY69" s="458"/>
      <c r="AZ69" s="458"/>
    </row>
    <row r="70" ht="18.75" customHeight="1">
      <c r="A70" s="457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1"/>
      <c r="Q70" s="481"/>
      <c r="R70" s="481"/>
      <c r="S70" s="481"/>
      <c r="T70" s="481"/>
      <c r="U70" s="481"/>
      <c r="V70" s="481"/>
      <c r="W70" s="481"/>
      <c r="X70" s="481"/>
      <c r="Y70" s="481"/>
      <c r="Z70" s="481"/>
      <c r="AA70" s="481"/>
      <c r="AB70" s="481"/>
      <c r="AC70" s="481"/>
      <c r="AD70" s="481"/>
      <c r="AE70" s="457"/>
      <c r="AF70" s="457"/>
      <c r="AG70" s="457"/>
      <c r="AH70" s="457"/>
      <c r="AI70" s="457"/>
      <c r="AJ70" s="457"/>
      <c r="AK70" s="457"/>
      <c r="AL70" s="457"/>
      <c r="AM70" s="457"/>
      <c r="AN70" s="457"/>
      <c r="AO70" s="457"/>
      <c r="AP70" s="457"/>
      <c r="AQ70" s="457"/>
      <c r="AR70" s="457"/>
      <c r="AS70" s="457"/>
      <c r="AT70" s="457"/>
      <c r="AU70" s="457"/>
      <c r="AV70" s="457"/>
      <c r="AW70" s="457"/>
      <c r="AX70" s="457"/>
      <c r="AY70" s="458"/>
      <c r="AZ70" s="458"/>
    </row>
    <row r="71" ht="18.75" customHeight="1">
      <c r="A71" s="457"/>
      <c r="B71" s="481"/>
      <c r="C71" s="481"/>
      <c r="D71" s="481"/>
      <c r="E71" s="481"/>
      <c r="F71" s="481"/>
      <c r="G71" s="481"/>
      <c r="H71" s="481"/>
      <c r="I71" s="481"/>
      <c r="J71" s="481"/>
      <c r="K71" s="481"/>
      <c r="L71" s="481"/>
      <c r="M71" s="481"/>
      <c r="N71" s="481"/>
      <c r="O71" s="481"/>
      <c r="P71" s="481"/>
      <c r="Q71" s="481"/>
      <c r="R71" s="481"/>
      <c r="S71" s="481"/>
      <c r="T71" s="481"/>
      <c r="U71" s="481"/>
      <c r="V71" s="481"/>
      <c r="W71" s="481"/>
      <c r="X71" s="481"/>
      <c r="Y71" s="481"/>
      <c r="Z71" s="481"/>
      <c r="AA71" s="481"/>
      <c r="AB71" s="481"/>
      <c r="AC71" s="481"/>
      <c r="AD71" s="481"/>
      <c r="AE71" s="457"/>
      <c r="AF71" s="457"/>
      <c r="AG71" s="457"/>
      <c r="AH71" s="457"/>
      <c r="AI71" s="457"/>
      <c r="AJ71" s="457"/>
      <c r="AK71" s="457"/>
      <c r="AL71" s="457"/>
      <c r="AM71" s="457"/>
      <c r="AN71" s="457"/>
      <c r="AO71" s="457"/>
      <c r="AP71" s="457"/>
      <c r="AQ71" s="457"/>
      <c r="AR71" s="457"/>
      <c r="AS71" s="457"/>
      <c r="AT71" s="457"/>
      <c r="AU71" s="457"/>
      <c r="AV71" s="457"/>
      <c r="AW71" s="457"/>
      <c r="AX71" s="457"/>
      <c r="AY71" s="458"/>
      <c r="AZ71" s="458"/>
    </row>
    <row r="72" ht="18.75" customHeight="1">
      <c r="A72" s="457"/>
      <c r="B72" s="481"/>
      <c r="C72" s="481"/>
      <c r="D72" s="481"/>
      <c r="E72" s="481"/>
      <c r="F72" s="481"/>
      <c r="G72" s="481"/>
      <c r="H72" s="481"/>
      <c r="I72" s="481"/>
      <c r="J72" s="481"/>
      <c r="K72" s="481"/>
      <c r="L72" s="481"/>
      <c r="M72" s="481"/>
      <c r="N72" s="481"/>
      <c r="O72" s="481"/>
      <c r="P72" s="481"/>
      <c r="Q72" s="481"/>
      <c r="R72" s="481"/>
      <c r="S72" s="481"/>
      <c r="T72" s="481"/>
      <c r="U72" s="481"/>
      <c r="V72" s="481"/>
      <c r="W72" s="481"/>
      <c r="X72" s="481"/>
      <c r="Y72" s="481"/>
      <c r="Z72" s="481"/>
      <c r="AA72" s="481"/>
      <c r="AB72" s="481"/>
      <c r="AC72" s="481"/>
      <c r="AD72" s="481"/>
      <c r="AE72" s="457"/>
      <c r="AF72" s="457"/>
      <c r="AG72" s="457"/>
      <c r="AH72" s="457"/>
      <c r="AI72" s="457"/>
      <c r="AJ72" s="457"/>
      <c r="AK72" s="457"/>
      <c r="AL72" s="457"/>
      <c r="AM72" s="457"/>
      <c r="AN72" s="457"/>
      <c r="AO72" s="457"/>
      <c r="AP72" s="457"/>
      <c r="AQ72" s="457"/>
      <c r="AR72" s="457"/>
      <c r="AS72" s="457"/>
      <c r="AT72" s="457"/>
      <c r="AU72" s="457"/>
      <c r="AV72" s="457"/>
      <c r="AW72" s="457"/>
      <c r="AX72" s="457"/>
      <c r="AY72" s="458"/>
      <c r="AZ72" s="458"/>
    </row>
    <row r="73" ht="18.75" customHeight="1">
      <c r="A73" s="457"/>
      <c r="B73" s="481"/>
      <c r="C73" s="481"/>
      <c r="D73" s="481"/>
      <c r="E73" s="481"/>
      <c r="F73" s="481"/>
      <c r="G73" s="481"/>
      <c r="H73" s="481"/>
      <c r="I73" s="481"/>
      <c r="J73" s="481"/>
      <c r="K73" s="481"/>
      <c r="L73" s="481"/>
      <c r="M73" s="481"/>
      <c r="N73" s="481"/>
      <c r="O73" s="481"/>
      <c r="P73" s="481"/>
      <c r="Q73" s="481"/>
      <c r="R73" s="481"/>
      <c r="S73" s="481"/>
      <c r="T73" s="481"/>
      <c r="U73" s="481"/>
      <c r="V73" s="481"/>
      <c r="W73" s="481"/>
      <c r="X73" s="481"/>
      <c r="Y73" s="481"/>
      <c r="Z73" s="481"/>
      <c r="AA73" s="481"/>
      <c r="AB73" s="481"/>
      <c r="AC73" s="481"/>
      <c r="AD73" s="481"/>
      <c r="AE73" s="457"/>
      <c r="AF73" s="457"/>
      <c r="AG73" s="457"/>
      <c r="AH73" s="457"/>
      <c r="AI73" s="457"/>
      <c r="AJ73" s="457"/>
      <c r="AK73" s="457"/>
      <c r="AL73" s="457"/>
      <c r="AM73" s="457"/>
      <c r="AN73" s="457"/>
      <c r="AO73" s="457"/>
      <c r="AP73" s="457"/>
      <c r="AQ73" s="457"/>
      <c r="AR73" s="457"/>
      <c r="AS73" s="457"/>
      <c r="AT73" s="457"/>
      <c r="AU73" s="457"/>
      <c r="AV73" s="457"/>
      <c r="AW73" s="457"/>
      <c r="AX73" s="457"/>
      <c r="AY73" s="458"/>
      <c r="AZ73" s="458"/>
    </row>
    <row r="74" ht="18.75" customHeight="1">
      <c r="A74" s="457"/>
      <c r="B74" s="481"/>
      <c r="C74" s="481"/>
      <c r="D74" s="481"/>
      <c r="E74" s="481"/>
      <c r="F74" s="481"/>
      <c r="G74" s="481"/>
      <c r="H74" s="481"/>
      <c r="I74" s="481"/>
      <c r="J74" s="481"/>
      <c r="K74" s="481"/>
      <c r="L74" s="481"/>
      <c r="M74" s="481"/>
      <c r="N74" s="481"/>
      <c r="O74" s="481"/>
      <c r="P74" s="481"/>
      <c r="Q74" s="481"/>
      <c r="R74" s="481"/>
      <c r="S74" s="481"/>
      <c r="T74" s="481"/>
      <c r="U74" s="481"/>
      <c r="V74" s="481"/>
      <c r="W74" s="481"/>
      <c r="X74" s="481"/>
      <c r="Y74" s="481"/>
      <c r="Z74" s="481"/>
      <c r="AA74" s="481"/>
      <c r="AB74" s="481"/>
      <c r="AC74" s="481"/>
      <c r="AD74" s="481"/>
      <c r="AE74" s="457"/>
      <c r="AF74" s="457"/>
      <c r="AG74" s="457"/>
      <c r="AH74" s="457"/>
      <c r="AI74" s="457"/>
      <c r="AJ74" s="457"/>
      <c r="AK74" s="457"/>
      <c r="AL74" s="457"/>
      <c r="AM74" s="457"/>
      <c r="AN74" s="457"/>
      <c r="AO74" s="457"/>
      <c r="AP74" s="457"/>
      <c r="AQ74" s="457"/>
      <c r="AR74" s="457"/>
      <c r="AS74" s="457"/>
      <c r="AT74" s="457"/>
      <c r="AU74" s="457"/>
      <c r="AV74" s="457"/>
      <c r="AW74" s="457"/>
      <c r="AX74" s="457"/>
      <c r="AY74" s="458"/>
      <c r="AZ74" s="458"/>
    </row>
    <row r="75" ht="18.75" customHeight="1">
      <c r="A75" s="457"/>
      <c r="B75" s="481"/>
      <c r="C75" s="481"/>
      <c r="D75" s="481"/>
      <c r="E75" s="481"/>
      <c r="F75" s="481"/>
      <c r="G75" s="481"/>
      <c r="H75" s="481"/>
      <c r="I75" s="481"/>
      <c r="J75" s="481"/>
      <c r="K75" s="481"/>
      <c r="L75" s="481"/>
      <c r="M75" s="481"/>
      <c r="N75" s="481"/>
      <c r="O75" s="481"/>
      <c r="P75" s="481"/>
      <c r="Q75" s="481"/>
      <c r="R75" s="481"/>
      <c r="S75" s="481"/>
      <c r="T75" s="481"/>
      <c r="U75" s="481"/>
      <c r="V75" s="481"/>
      <c r="W75" s="481"/>
      <c r="X75" s="481"/>
      <c r="Y75" s="481"/>
      <c r="Z75" s="481"/>
      <c r="AA75" s="481"/>
      <c r="AB75" s="481"/>
      <c r="AC75" s="481"/>
      <c r="AD75" s="481"/>
      <c r="AE75" s="457"/>
      <c r="AF75" s="457"/>
      <c r="AG75" s="457"/>
      <c r="AH75" s="457"/>
      <c r="AI75" s="457"/>
      <c r="AJ75" s="457"/>
      <c r="AK75" s="457"/>
      <c r="AL75" s="457"/>
      <c r="AM75" s="457"/>
      <c r="AN75" s="457"/>
      <c r="AO75" s="457"/>
      <c r="AP75" s="457"/>
      <c r="AQ75" s="457"/>
      <c r="AR75" s="457"/>
      <c r="AS75" s="457"/>
      <c r="AT75" s="457"/>
      <c r="AU75" s="457"/>
      <c r="AV75" s="457"/>
      <c r="AW75" s="457"/>
      <c r="AX75" s="457"/>
      <c r="AY75" s="458"/>
      <c r="AZ75" s="458"/>
    </row>
    <row r="76" ht="18.75" customHeight="1">
      <c r="A76" s="457"/>
      <c r="B76" s="481"/>
      <c r="C76" s="481"/>
      <c r="D76" s="481"/>
      <c r="E76" s="481"/>
      <c r="F76" s="481"/>
      <c r="G76" s="481"/>
      <c r="H76" s="481"/>
      <c r="I76" s="481"/>
      <c r="J76" s="481"/>
      <c r="K76" s="481"/>
      <c r="L76" s="481"/>
      <c r="M76" s="481"/>
      <c r="N76" s="481"/>
      <c r="O76" s="481"/>
      <c r="P76" s="481"/>
      <c r="Q76" s="481"/>
      <c r="R76" s="481"/>
      <c r="S76" s="481"/>
      <c r="T76" s="481"/>
      <c r="U76" s="481"/>
      <c r="V76" s="481"/>
      <c r="W76" s="481"/>
      <c r="X76" s="481"/>
      <c r="Y76" s="481"/>
      <c r="Z76" s="481"/>
      <c r="AA76" s="481"/>
      <c r="AB76" s="481"/>
      <c r="AC76" s="481"/>
      <c r="AD76" s="481"/>
      <c r="AE76" s="457"/>
      <c r="AF76" s="457"/>
      <c r="AG76" s="457"/>
      <c r="AH76" s="457"/>
      <c r="AI76" s="457"/>
      <c r="AJ76" s="457"/>
      <c r="AK76" s="457"/>
      <c r="AL76" s="457"/>
      <c r="AM76" s="457"/>
      <c r="AN76" s="457"/>
      <c r="AO76" s="457"/>
      <c r="AP76" s="457"/>
      <c r="AQ76" s="457"/>
      <c r="AR76" s="457"/>
      <c r="AS76" s="457"/>
      <c r="AT76" s="457"/>
      <c r="AU76" s="457"/>
      <c r="AV76" s="457"/>
      <c r="AW76" s="457"/>
      <c r="AX76" s="457"/>
      <c r="AY76" s="458"/>
      <c r="AZ76" s="458"/>
    </row>
    <row r="77" ht="18.75" customHeight="1">
      <c r="A77" s="457"/>
      <c r="B77" s="481"/>
      <c r="C77" s="481"/>
      <c r="D77" s="481"/>
      <c r="E77" s="481"/>
      <c r="F77" s="481"/>
      <c r="G77" s="481"/>
      <c r="H77" s="481"/>
      <c r="I77" s="481"/>
      <c r="J77" s="481"/>
      <c r="K77" s="481"/>
      <c r="L77" s="481"/>
      <c r="M77" s="481"/>
      <c r="N77" s="481"/>
      <c r="O77" s="481"/>
      <c r="P77" s="481"/>
      <c r="Q77" s="481"/>
      <c r="R77" s="481"/>
      <c r="S77" s="481"/>
      <c r="T77" s="481"/>
      <c r="U77" s="481"/>
      <c r="V77" s="481"/>
      <c r="W77" s="481"/>
      <c r="X77" s="481"/>
      <c r="Y77" s="481"/>
      <c r="Z77" s="481"/>
      <c r="AA77" s="481"/>
      <c r="AB77" s="481"/>
      <c r="AC77" s="481"/>
      <c r="AD77" s="481"/>
      <c r="AE77" s="457"/>
      <c r="AF77" s="457"/>
      <c r="AG77" s="457"/>
      <c r="AH77" s="457"/>
      <c r="AI77" s="457"/>
      <c r="AJ77" s="457"/>
      <c r="AK77" s="457"/>
      <c r="AL77" s="457"/>
      <c r="AM77" s="457"/>
      <c r="AN77" s="457"/>
      <c r="AO77" s="457"/>
      <c r="AP77" s="457"/>
      <c r="AQ77" s="457"/>
      <c r="AR77" s="457"/>
      <c r="AS77" s="457"/>
      <c r="AT77" s="457"/>
      <c r="AU77" s="457"/>
      <c r="AV77" s="457"/>
      <c r="AW77" s="457"/>
      <c r="AX77" s="457"/>
      <c r="AY77" s="458"/>
      <c r="AZ77" s="458"/>
    </row>
    <row r="78" ht="18.75" customHeight="1">
      <c r="A78" s="457"/>
      <c r="B78" s="481"/>
      <c r="C78" s="481"/>
      <c r="D78" s="481"/>
      <c r="E78" s="481"/>
      <c r="F78" s="481"/>
      <c r="G78" s="481"/>
      <c r="H78" s="481"/>
      <c r="I78" s="481"/>
      <c r="J78" s="481"/>
      <c r="K78" s="481"/>
      <c r="L78" s="481"/>
      <c r="M78" s="481"/>
      <c r="N78" s="481"/>
      <c r="O78" s="481"/>
      <c r="P78" s="481"/>
      <c r="Q78" s="481"/>
      <c r="R78" s="481"/>
      <c r="S78" s="481"/>
      <c r="T78" s="481"/>
      <c r="U78" s="481"/>
      <c r="V78" s="481"/>
      <c r="W78" s="481"/>
      <c r="X78" s="481"/>
      <c r="Y78" s="481"/>
      <c r="Z78" s="481"/>
      <c r="AA78" s="481"/>
      <c r="AB78" s="481"/>
      <c r="AC78" s="481"/>
      <c r="AD78" s="481"/>
      <c r="AE78" s="457"/>
      <c r="AF78" s="457"/>
      <c r="AG78" s="457"/>
      <c r="AH78" s="457"/>
      <c r="AI78" s="457"/>
      <c r="AJ78" s="457"/>
      <c r="AK78" s="457"/>
      <c r="AL78" s="457"/>
      <c r="AM78" s="457"/>
      <c r="AN78" s="457"/>
      <c r="AO78" s="457"/>
      <c r="AP78" s="457"/>
      <c r="AQ78" s="457"/>
      <c r="AR78" s="457"/>
      <c r="AS78" s="457"/>
      <c r="AT78" s="457"/>
      <c r="AU78" s="457"/>
      <c r="AV78" s="457"/>
      <c r="AW78" s="457"/>
      <c r="AX78" s="457"/>
      <c r="AY78" s="458"/>
      <c r="AZ78" s="458"/>
    </row>
    <row r="79" ht="18.75" customHeight="1">
      <c r="A79" s="457"/>
      <c r="B79" s="481"/>
      <c r="C79" s="481"/>
      <c r="D79" s="481"/>
      <c r="E79" s="481"/>
      <c r="F79" s="481"/>
      <c r="G79" s="481"/>
      <c r="H79" s="481"/>
      <c r="I79" s="481"/>
      <c r="J79" s="481"/>
      <c r="K79" s="481"/>
      <c r="L79" s="481"/>
      <c r="M79" s="481"/>
      <c r="N79" s="481"/>
      <c r="O79" s="481"/>
      <c r="P79" s="481"/>
      <c r="Q79" s="481"/>
      <c r="R79" s="481"/>
      <c r="S79" s="481"/>
      <c r="T79" s="481"/>
      <c r="U79" s="481"/>
      <c r="V79" s="481"/>
      <c r="W79" s="481"/>
      <c r="X79" s="481"/>
      <c r="Y79" s="481"/>
      <c r="Z79" s="481"/>
      <c r="AA79" s="481"/>
      <c r="AB79" s="481"/>
      <c r="AC79" s="481"/>
      <c r="AD79" s="481"/>
      <c r="AE79" s="457"/>
      <c r="AF79" s="457"/>
      <c r="AG79" s="457"/>
      <c r="AH79" s="457"/>
      <c r="AI79" s="457"/>
      <c r="AJ79" s="457"/>
      <c r="AK79" s="457"/>
      <c r="AL79" s="457"/>
      <c r="AM79" s="457"/>
      <c r="AN79" s="457"/>
      <c r="AO79" s="457"/>
      <c r="AP79" s="457"/>
      <c r="AQ79" s="457"/>
      <c r="AR79" s="457"/>
      <c r="AS79" s="457"/>
      <c r="AT79" s="457"/>
      <c r="AU79" s="457"/>
      <c r="AV79" s="457"/>
      <c r="AW79" s="457"/>
      <c r="AX79" s="457"/>
      <c r="AY79" s="458"/>
      <c r="AZ79" s="458"/>
    </row>
    <row r="80" ht="18.75" customHeight="1">
      <c r="A80" s="457"/>
      <c r="B80" s="481"/>
      <c r="C80" s="481"/>
      <c r="D80" s="481"/>
      <c r="E80" s="481"/>
      <c r="F80" s="481"/>
      <c r="G80" s="481"/>
      <c r="H80" s="481"/>
      <c r="I80" s="481"/>
      <c r="J80" s="481"/>
      <c r="K80" s="481"/>
      <c r="L80" s="481"/>
      <c r="M80" s="481"/>
      <c r="N80" s="481"/>
      <c r="O80" s="481"/>
      <c r="P80" s="481"/>
      <c r="Q80" s="481"/>
      <c r="R80" s="481"/>
      <c r="S80" s="481"/>
      <c r="T80" s="481"/>
      <c r="U80" s="481"/>
      <c r="V80" s="481"/>
      <c r="W80" s="481"/>
      <c r="X80" s="481"/>
      <c r="Y80" s="481"/>
      <c r="Z80" s="481"/>
      <c r="AA80" s="481"/>
      <c r="AB80" s="481"/>
      <c r="AC80" s="481"/>
      <c r="AD80" s="481"/>
      <c r="AE80" s="457"/>
      <c r="AF80" s="457"/>
      <c r="AG80" s="457"/>
      <c r="AH80" s="457"/>
      <c r="AI80" s="457"/>
      <c r="AJ80" s="457"/>
      <c r="AK80" s="457"/>
      <c r="AL80" s="457"/>
      <c r="AM80" s="457"/>
      <c r="AN80" s="457"/>
      <c r="AO80" s="457"/>
      <c r="AP80" s="457"/>
      <c r="AQ80" s="457"/>
      <c r="AR80" s="457"/>
      <c r="AS80" s="457"/>
      <c r="AT80" s="457"/>
      <c r="AU80" s="457"/>
      <c r="AV80" s="457"/>
      <c r="AW80" s="457"/>
      <c r="AX80" s="457"/>
      <c r="AY80" s="458"/>
      <c r="AZ80" s="458"/>
    </row>
    <row r="81" ht="18.75" customHeight="1">
      <c r="A81" s="457"/>
      <c r="B81" s="481"/>
      <c r="C81" s="481"/>
      <c r="D81" s="481"/>
      <c r="E81" s="481"/>
      <c r="F81" s="481"/>
      <c r="G81" s="481"/>
      <c r="H81" s="481"/>
      <c r="I81" s="481"/>
      <c r="J81" s="481"/>
      <c r="K81" s="481"/>
      <c r="L81" s="481"/>
      <c r="M81" s="481"/>
      <c r="N81" s="481"/>
      <c r="O81" s="481"/>
      <c r="P81" s="481"/>
      <c r="Q81" s="481"/>
      <c r="R81" s="481"/>
      <c r="S81" s="481"/>
      <c r="T81" s="481"/>
      <c r="U81" s="481"/>
      <c r="V81" s="481"/>
      <c r="W81" s="481"/>
      <c r="X81" s="481"/>
      <c r="Y81" s="481"/>
      <c r="Z81" s="481"/>
      <c r="AA81" s="481"/>
      <c r="AB81" s="481"/>
      <c r="AC81" s="481"/>
      <c r="AD81" s="481"/>
      <c r="AE81" s="457"/>
      <c r="AF81" s="457"/>
      <c r="AG81" s="457"/>
      <c r="AH81" s="457"/>
      <c r="AI81" s="457"/>
      <c r="AJ81" s="457"/>
      <c r="AK81" s="457"/>
      <c r="AL81" s="457"/>
      <c r="AM81" s="457"/>
      <c r="AN81" s="457"/>
      <c r="AO81" s="457"/>
      <c r="AP81" s="457"/>
      <c r="AQ81" s="457"/>
      <c r="AR81" s="457"/>
      <c r="AS81" s="457"/>
      <c r="AT81" s="457"/>
      <c r="AU81" s="457"/>
      <c r="AV81" s="457"/>
      <c r="AW81" s="457"/>
      <c r="AX81" s="457"/>
      <c r="AY81" s="458"/>
      <c r="AZ81" s="458"/>
    </row>
    <row r="82" ht="18.75" customHeight="1">
      <c r="A82" s="457"/>
      <c r="B82" s="481"/>
      <c r="C82" s="481"/>
      <c r="D82" s="481"/>
      <c r="E82" s="481"/>
      <c r="F82" s="481"/>
      <c r="G82" s="481"/>
      <c r="H82" s="481"/>
      <c r="I82" s="481"/>
      <c r="J82" s="481"/>
      <c r="K82" s="481"/>
      <c r="L82" s="481"/>
      <c r="M82" s="481"/>
      <c r="N82" s="481"/>
      <c r="O82" s="481"/>
      <c r="P82" s="481"/>
      <c r="Q82" s="481"/>
      <c r="R82" s="481"/>
      <c r="S82" s="481"/>
      <c r="T82" s="481"/>
      <c r="U82" s="481"/>
      <c r="V82" s="481"/>
      <c r="W82" s="481"/>
      <c r="X82" s="481"/>
      <c r="Y82" s="481"/>
      <c r="Z82" s="481"/>
      <c r="AA82" s="481"/>
      <c r="AB82" s="481"/>
      <c r="AC82" s="481"/>
      <c r="AD82" s="481"/>
      <c r="AE82" s="457"/>
      <c r="AF82" s="457"/>
      <c r="AG82" s="457"/>
      <c r="AH82" s="457"/>
      <c r="AI82" s="457"/>
      <c r="AJ82" s="457"/>
      <c r="AK82" s="457"/>
      <c r="AL82" s="457"/>
      <c r="AM82" s="457"/>
      <c r="AN82" s="457"/>
      <c r="AO82" s="457"/>
      <c r="AP82" s="457"/>
      <c r="AQ82" s="457"/>
      <c r="AR82" s="457"/>
      <c r="AS82" s="457"/>
      <c r="AT82" s="457"/>
      <c r="AU82" s="457"/>
      <c r="AV82" s="457"/>
      <c r="AW82" s="457"/>
      <c r="AX82" s="457"/>
      <c r="AY82" s="458"/>
      <c r="AZ82" s="458"/>
    </row>
    <row r="83" ht="18.75" customHeight="1">
      <c r="A83" s="457"/>
      <c r="B83" s="481"/>
      <c r="C83" s="481"/>
      <c r="D83" s="481"/>
      <c r="E83" s="481"/>
      <c r="F83" s="481"/>
      <c r="G83" s="481"/>
      <c r="H83" s="481"/>
      <c r="I83" s="481"/>
      <c r="J83" s="481"/>
      <c r="K83" s="481"/>
      <c r="L83" s="481"/>
      <c r="M83" s="481"/>
      <c r="N83" s="481"/>
      <c r="O83" s="481"/>
      <c r="P83" s="481"/>
      <c r="Q83" s="481"/>
      <c r="R83" s="481"/>
      <c r="S83" s="481"/>
      <c r="T83" s="481"/>
      <c r="U83" s="481"/>
      <c r="V83" s="481"/>
      <c r="W83" s="481"/>
      <c r="X83" s="481"/>
      <c r="Y83" s="481"/>
      <c r="Z83" s="481"/>
      <c r="AA83" s="481"/>
      <c r="AB83" s="481"/>
      <c r="AC83" s="481"/>
      <c r="AD83" s="481"/>
      <c r="AE83" s="457"/>
      <c r="AF83" s="457"/>
      <c r="AG83" s="457"/>
      <c r="AH83" s="457"/>
      <c r="AI83" s="457"/>
      <c r="AJ83" s="457"/>
      <c r="AK83" s="457"/>
      <c r="AL83" s="457"/>
      <c r="AM83" s="457"/>
      <c r="AN83" s="457"/>
      <c r="AO83" s="457"/>
      <c r="AP83" s="457"/>
      <c r="AQ83" s="457"/>
      <c r="AR83" s="457"/>
      <c r="AS83" s="457"/>
      <c r="AT83" s="457"/>
      <c r="AU83" s="457"/>
      <c r="AV83" s="457"/>
      <c r="AW83" s="457"/>
      <c r="AX83" s="457"/>
      <c r="AY83" s="458"/>
      <c r="AZ83" s="458"/>
    </row>
    <row r="84" ht="18.75" customHeight="1">
      <c r="A84" s="457"/>
      <c r="B84" s="481"/>
      <c r="C84" s="481"/>
      <c r="D84" s="481"/>
      <c r="E84" s="481"/>
      <c r="F84" s="481"/>
      <c r="G84" s="481"/>
      <c r="H84" s="481"/>
      <c r="I84" s="481"/>
      <c r="J84" s="481"/>
      <c r="K84" s="481"/>
      <c r="L84" s="481"/>
      <c r="M84" s="481"/>
      <c r="N84" s="481"/>
      <c r="O84" s="481"/>
      <c r="P84" s="481"/>
      <c r="Q84" s="481"/>
      <c r="R84" s="481"/>
      <c r="S84" s="481"/>
      <c r="T84" s="481"/>
      <c r="U84" s="481"/>
      <c r="V84" s="481"/>
      <c r="W84" s="481"/>
      <c r="X84" s="481"/>
      <c r="Y84" s="481"/>
      <c r="Z84" s="481"/>
      <c r="AA84" s="481"/>
      <c r="AB84" s="481"/>
      <c r="AC84" s="481"/>
      <c r="AD84" s="481"/>
      <c r="AE84" s="457"/>
      <c r="AF84" s="457"/>
      <c r="AG84" s="457"/>
      <c r="AH84" s="457"/>
      <c r="AI84" s="457"/>
      <c r="AJ84" s="457"/>
      <c r="AK84" s="457"/>
      <c r="AL84" s="457"/>
      <c r="AM84" s="457"/>
      <c r="AN84" s="457"/>
      <c r="AO84" s="457"/>
      <c r="AP84" s="457"/>
      <c r="AQ84" s="457"/>
      <c r="AR84" s="457"/>
      <c r="AS84" s="457"/>
      <c r="AT84" s="457"/>
      <c r="AU84" s="457"/>
      <c r="AV84" s="457"/>
      <c r="AW84" s="457"/>
      <c r="AX84" s="457"/>
      <c r="AY84" s="458"/>
      <c r="AZ84" s="458"/>
    </row>
    <row r="85" ht="18.75" customHeight="1">
      <c r="A85" s="457"/>
      <c r="B85" s="481"/>
      <c r="C85" s="481"/>
      <c r="D85" s="481"/>
      <c r="E85" s="481"/>
      <c r="F85" s="481"/>
      <c r="G85" s="481"/>
      <c r="H85" s="481"/>
      <c r="I85" s="481"/>
      <c r="J85" s="481"/>
      <c r="K85" s="481"/>
      <c r="L85" s="481"/>
      <c r="M85" s="481"/>
      <c r="N85" s="481"/>
      <c r="O85" s="481"/>
      <c r="P85" s="481"/>
      <c r="Q85" s="481"/>
      <c r="R85" s="481"/>
      <c r="S85" s="481"/>
      <c r="T85" s="481"/>
      <c r="U85" s="481"/>
      <c r="V85" s="481"/>
      <c r="W85" s="481"/>
      <c r="X85" s="481"/>
      <c r="Y85" s="481"/>
      <c r="Z85" s="481"/>
      <c r="AA85" s="481"/>
      <c r="AB85" s="481"/>
      <c r="AC85" s="481"/>
      <c r="AD85" s="481"/>
      <c r="AE85" s="457"/>
      <c r="AF85" s="457"/>
      <c r="AG85" s="457"/>
      <c r="AH85" s="457"/>
      <c r="AI85" s="457"/>
      <c r="AJ85" s="457"/>
      <c r="AK85" s="457"/>
      <c r="AL85" s="457"/>
      <c r="AM85" s="457"/>
      <c r="AN85" s="457"/>
      <c r="AO85" s="457"/>
      <c r="AP85" s="457"/>
      <c r="AQ85" s="457"/>
      <c r="AR85" s="457"/>
      <c r="AS85" s="457"/>
      <c r="AT85" s="457"/>
      <c r="AU85" s="457"/>
      <c r="AV85" s="457"/>
      <c r="AW85" s="457"/>
      <c r="AX85" s="457"/>
      <c r="AY85" s="458"/>
      <c r="AZ85" s="458"/>
    </row>
    <row r="86" ht="18.75" customHeight="1">
      <c r="A86" s="457"/>
      <c r="B86" s="481"/>
      <c r="C86" s="481"/>
      <c r="D86" s="481"/>
      <c r="E86" s="481"/>
      <c r="F86" s="481"/>
      <c r="G86" s="481"/>
      <c r="H86" s="481"/>
      <c r="I86" s="481"/>
      <c r="J86" s="481"/>
      <c r="K86" s="481"/>
      <c r="L86" s="481"/>
      <c r="M86" s="481"/>
      <c r="N86" s="481"/>
      <c r="O86" s="481"/>
      <c r="P86" s="481"/>
      <c r="Q86" s="481"/>
      <c r="R86" s="481"/>
      <c r="S86" s="481"/>
      <c r="T86" s="481"/>
      <c r="U86" s="481"/>
      <c r="V86" s="481"/>
      <c r="W86" s="481"/>
      <c r="X86" s="481"/>
      <c r="Y86" s="481"/>
      <c r="Z86" s="481"/>
      <c r="AA86" s="481"/>
      <c r="AB86" s="481"/>
      <c r="AC86" s="481"/>
      <c r="AD86" s="481"/>
      <c r="AE86" s="457"/>
      <c r="AF86" s="457"/>
      <c r="AG86" s="457"/>
      <c r="AH86" s="457"/>
      <c r="AI86" s="457"/>
      <c r="AJ86" s="457"/>
      <c r="AK86" s="457"/>
      <c r="AL86" s="457"/>
      <c r="AM86" s="457"/>
      <c r="AN86" s="457"/>
      <c r="AO86" s="457"/>
      <c r="AP86" s="457"/>
      <c r="AQ86" s="457"/>
      <c r="AR86" s="457"/>
      <c r="AS86" s="457"/>
      <c r="AT86" s="457"/>
      <c r="AU86" s="457"/>
      <c r="AV86" s="457"/>
      <c r="AW86" s="457"/>
      <c r="AX86" s="457"/>
      <c r="AY86" s="458"/>
      <c r="AZ86" s="458"/>
    </row>
    <row r="87" ht="18.75" customHeight="1">
      <c r="A87" s="457"/>
      <c r="B87" s="481"/>
      <c r="C87" s="481"/>
      <c r="D87" s="481"/>
      <c r="E87" s="481"/>
      <c r="F87" s="481"/>
      <c r="G87" s="481"/>
      <c r="H87" s="481"/>
      <c r="I87" s="481"/>
      <c r="J87" s="481"/>
      <c r="K87" s="481"/>
      <c r="L87" s="481"/>
      <c r="M87" s="481"/>
      <c r="N87" s="481"/>
      <c r="O87" s="481"/>
      <c r="P87" s="481"/>
      <c r="Q87" s="481"/>
      <c r="R87" s="481"/>
      <c r="S87" s="481"/>
      <c r="T87" s="481"/>
      <c r="U87" s="481"/>
      <c r="V87" s="481"/>
      <c r="W87" s="481"/>
      <c r="X87" s="481"/>
      <c r="Y87" s="481"/>
      <c r="Z87" s="481"/>
      <c r="AA87" s="481"/>
      <c r="AB87" s="481"/>
      <c r="AC87" s="481"/>
      <c r="AD87" s="481"/>
      <c r="AE87" s="457"/>
      <c r="AF87" s="457"/>
      <c r="AG87" s="457"/>
      <c r="AH87" s="457"/>
      <c r="AI87" s="457"/>
      <c r="AJ87" s="457"/>
      <c r="AK87" s="457"/>
      <c r="AL87" s="457"/>
      <c r="AM87" s="457"/>
      <c r="AN87" s="457"/>
      <c r="AO87" s="457"/>
      <c r="AP87" s="457"/>
      <c r="AQ87" s="457"/>
      <c r="AR87" s="457"/>
      <c r="AS87" s="457"/>
      <c r="AT87" s="457"/>
      <c r="AU87" s="457"/>
      <c r="AV87" s="457"/>
      <c r="AW87" s="457"/>
      <c r="AX87" s="457"/>
      <c r="AY87" s="458"/>
      <c r="AZ87" s="458"/>
    </row>
    <row r="88" ht="18.75" customHeight="1">
      <c r="A88" s="457"/>
      <c r="B88" s="481"/>
      <c r="C88" s="481"/>
      <c r="D88" s="481"/>
      <c r="E88" s="481"/>
      <c r="F88" s="481"/>
      <c r="G88" s="481"/>
      <c r="H88" s="481"/>
      <c r="I88" s="481"/>
      <c r="J88" s="481"/>
      <c r="K88" s="481"/>
      <c r="L88" s="481"/>
      <c r="M88" s="481"/>
      <c r="N88" s="481"/>
      <c r="O88" s="481"/>
      <c r="P88" s="481"/>
      <c r="Q88" s="481"/>
      <c r="R88" s="481"/>
      <c r="S88" s="481"/>
      <c r="T88" s="481"/>
      <c r="U88" s="481"/>
      <c r="V88" s="481"/>
      <c r="W88" s="481"/>
      <c r="X88" s="481"/>
      <c r="Y88" s="481"/>
      <c r="Z88" s="481"/>
      <c r="AA88" s="481"/>
      <c r="AB88" s="481"/>
      <c r="AC88" s="481"/>
      <c r="AD88" s="481"/>
      <c r="AE88" s="457"/>
      <c r="AF88" s="457"/>
      <c r="AG88" s="457"/>
      <c r="AH88" s="457"/>
      <c r="AI88" s="457"/>
      <c r="AJ88" s="457"/>
      <c r="AK88" s="457"/>
      <c r="AL88" s="457"/>
      <c r="AM88" s="457"/>
      <c r="AN88" s="457"/>
      <c r="AO88" s="457"/>
      <c r="AP88" s="457"/>
      <c r="AQ88" s="457"/>
      <c r="AR88" s="457"/>
      <c r="AS88" s="457"/>
      <c r="AT88" s="457"/>
      <c r="AU88" s="457"/>
      <c r="AV88" s="457"/>
      <c r="AW88" s="457"/>
      <c r="AX88" s="457"/>
      <c r="AY88" s="458"/>
      <c r="AZ88" s="458"/>
    </row>
    <row r="89" ht="18.75" customHeight="1">
      <c r="A89" s="457"/>
      <c r="B89" s="481"/>
      <c r="C89" s="481"/>
      <c r="D89" s="481"/>
      <c r="E89" s="481"/>
      <c r="F89" s="481"/>
      <c r="G89" s="481"/>
      <c r="H89" s="481"/>
      <c r="I89" s="481"/>
      <c r="J89" s="481"/>
      <c r="K89" s="481"/>
      <c r="L89" s="481"/>
      <c r="M89" s="481"/>
      <c r="N89" s="481"/>
      <c r="O89" s="481"/>
      <c r="P89" s="481"/>
      <c r="Q89" s="481"/>
      <c r="R89" s="481"/>
      <c r="S89" s="481"/>
      <c r="T89" s="481"/>
      <c r="U89" s="481"/>
      <c r="V89" s="481"/>
      <c r="W89" s="481"/>
      <c r="X89" s="481"/>
      <c r="Y89" s="481"/>
      <c r="Z89" s="481"/>
      <c r="AA89" s="481"/>
      <c r="AB89" s="481"/>
      <c r="AC89" s="481"/>
      <c r="AD89" s="481"/>
      <c r="AE89" s="457"/>
      <c r="AF89" s="457"/>
      <c r="AG89" s="457"/>
      <c r="AH89" s="457"/>
      <c r="AI89" s="457"/>
      <c r="AJ89" s="457"/>
      <c r="AK89" s="457"/>
      <c r="AL89" s="457"/>
      <c r="AM89" s="457"/>
      <c r="AN89" s="457"/>
      <c r="AO89" s="457"/>
      <c r="AP89" s="457"/>
      <c r="AQ89" s="457"/>
      <c r="AR89" s="457"/>
      <c r="AS89" s="457"/>
      <c r="AT89" s="457"/>
      <c r="AU89" s="457"/>
      <c r="AV89" s="457"/>
      <c r="AW89" s="457"/>
      <c r="AX89" s="457"/>
      <c r="AY89" s="458"/>
      <c r="AZ89" s="458"/>
    </row>
  </sheetData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10.63"/>
    <col customWidth="1" min="3" max="3" width="12.25"/>
    <col customWidth="1" min="4" max="4" width="10.63"/>
    <col customWidth="1" min="5" max="5" width="15.13"/>
    <col customWidth="1" min="6" max="6" width="9.38"/>
    <col customWidth="1" min="7" max="7" width="10.63"/>
    <col customWidth="1" min="8" max="8" width="16.5"/>
    <col customWidth="1" min="9" max="9" width="9.0"/>
  </cols>
  <sheetData>
    <row r="1">
      <c r="A1" s="492"/>
      <c r="B1" s="492"/>
      <c r="C1" s="492"/>
      <c r="D1" s="492"/>
      <c r="E1" s="492"/>
      <c r="F1" s="492"/>
      <c r="G1" s="492"/>
      <c r="H1" s="492"/>
      <c r="I1" s="492"/>
      <c r="J1" s="493"/>
      <c r="K1" s="493"/>
      <c r="L1" s="493"/>
      <c r="M1" s="494" t="s">
        <v>4402</v>
      </c>
    </row>
    <row r="2" ht="20.25" customHeight="1">
      <c r="I2" s="496" t="s">
        <v>4403</v>
      </c>
      <c r="J2" s="497"/>
      <c r="K2" s="493"/>
      <c r="L2" s="493"/>
      <c r="M2" s="493"/>
    </row>
    <row r="3" ht="20.25" customHeight="1">
      <c r="I3" s="501">
        <f t="shared" ref="I3:I50" si="1">if(D3&gt;0,(D3-E3)/D3,0)</f>
        <v>0.01189071665</v>
      </c>
      <c r="J3" s="493"/>
      <c r="K3" s="493"/>
      <c r="L3" s="493"/>
      <c r="M3" s="493"/>
    </row>
    <row r="4" ht="20.25" customHeight="1">
      <c r="I4" s="504">
        <f t="shared" si="1"/>
        <v>0.01173856209</v>
      </c>
      <c r="J4" s="493"/>
      <c r="K4" s="493"/>
      <c r="L4" s="493"/>
      <c r="M4" s="493"/>
    </row>
    <row r="5" ht="20.25" customHeight="1">
      <c r="I5" s="504">
        <f t="shared" si="1"/>
        <v>0.01005373868</v>
      </c>
      <c r="J5" s="493"/>
      <c r="K5" s="493"/>
      <c r="L5" s="493"/>
      <c r="M5" s="493"/>
    </row>
    <row r="6" ht="20.25" customHeight="1">
      <c r="I6" s="504">
        <f t="shared" si="1"/>
        <v>0.01023531033</v>
      </c>
      <c r="J6" s="493"/>
      <c r="K6" s="493"/>
      <c r="L6" s="493"/>
      <c r="M6" s="493"/>
    </row>
    <row r="7" ht="20.25" customHeight="1">
      <c r="I7" s="504">
        <f t="shared" si="1"/>
        <v>0.01072814527</v>
      </c>
      <c r="J7" s="493"/>
      <c r="K7" s="493"/>
      <c r="L7" s="493"/>
      <c r="M7" s="493"/>
    </row>
    <row r="8" ht="20.25" customHeight="1">
      <c r="I8" s="504">
        <f t="shared" si="1"/>
        <v>0</v>
      </c>
      <c r="J8" s="493"/>
      <c r="K8" s="493"/>
      <c r="L8" s="493"/>
      <c r="M8" s="493"/>
    </row>
    <row r="9" ht="20.25" customHeight="1">
      <c r="I9" s="504">
        <f t="shared" si="1"/>
        <v>0</v>
      </c>
      <c r="J9" s="493"/>
      <c r="K9" s="493"/>
      <c r="L9" s="493"/>
      <c r="M9" s="493"/>
    </row>
    <row r="10" ht="20.25" customHeight="1">
      <c r="I10" s="504">
        <f t="shared" si="1"/>
        <v>0</v>
      </c>
      <c r="J10" s="493"/>
      <c r="K10" s="493"/>
      <c r="L10" s="493"/>
      <c r="M10" s="493"/>
    </row>
    <row r="11" ht="20.25" customHeight="1">
      <c r="I11" s="504">
        <f t="shared" si="1"/>
        <v>0</v>
      </c>
      <c r="J11" s="493"/>
      <c r="K11" s="493"/>
      <c r="L11" s="493"/>
      <c r="M11" s="493"/>
    </row>
    <row r="12" ht="20.25" customHeight="1">
      <c r="I12" s="504">
        <f t="shared" si="1"/>
        <v>0</v>
      </c>
      <c r="J12" s="493"/>
      <c r="K12" s="493"/>
      <c r="L12" s="493"/>
      <c r="M12" s="493"/>
    </row>
    <row r="13" ht="20.25" customHeight="1">
      <c r="I13" s="504">
        <f t="shared" si="1"/>
        <v>0.01283940558</v>
      </c>
      <c r="J13" s="493"/>
      <c r="K13" s="493"/>
      <c r="L13" s="493"/>
      <c r="M13" s="493"/>
    </row>
    <row r="14" ht="20.25" customHeight="1">
      <c r="I14" s="504">
        <f t="shared" si="1"/>
        <v>0.01299056908</v>
      </c>
      <c r="J14" s="493"/>
      <c r="K14" s="493"/>
      <c r="L14" s="493"/>
      <c r="M14" s="493"/>
    </row>
    <row r="15" ht="20.25" customHeight="1">
      <c r="I15" s="504">
        <f t="shared" si="1"/>
        <v>0.01560331306</v>
      </c>
      <c r="J15" s="493"/>
      <c r="K15" s="493"/>
      <c r="L15" s="493"/>
      <c r="M15" s="493"/>
    </row>
    <row r="16" ht="20.25" customHeight="1">
      <c r="I16" s="504">
        <f t="shared" si="1"/>
        <v>0.03522652874</v>
      </c>
      <c r="J16" s="493"/>
      <c r="K16" s="493"/>
      <c r="L16" s="493"/>
      <c r="M16" s="493"/>
    </row>
    <row r="17" ht="20.25" customHeight="1">
      <c r="I17" s="504">
        <f t="shared" si="1"/>
        <v>0.01258885555</v>
      </c>
      <c r="J17" s="493"/>
      <c r="K17" s="493"/>
      <c r="L17" s="493"/>
      <c r="M17" s="493"/>
    </row>
    <row r="18" ht="20.25" customHeight="1">
      <c r="I18" s="504">
        <f t="shared" si="1"/>
        <v>0.01382627299</v>
      </c>
      <c r="J18" s="493"/>
      <c r="K18" s="493"/>
      <c r="L18" s="493"/>
      <c r="M18" s="493"/>
    </row>
    <row r="19" ht="20.25" customHeight="1">
      <c r="I19" s="504">
        <f t="shared" si="1"/>
        <v>0.01398351638</v>
      </c>
      <c r="J19" s="493"/>
      <c r="K19" s="493"/>
      <c r="L19" s="493"/>
      <c r="M19" s="493"/>
    </row>
    <row r="20" ht="20.25" customHeight="1">
      <c r="I20" s="504">
        <f t="shared" si="1"/>
        <v>0.01657687569</v>
      </c>
      <c r="J20" s="493"/>
      <c r="K20" s="493"/>
      <c r="L20" s="493"/>
      <c r="M20" s="493"/>
    </row>
    <row r="21" ht="20.25" customHeight="1">
      <c r="I21" s="504">
        <f t="shared" si="1"/>
        <v>0.01188476902</v>
      </c>
      <c r="J21" s="493"/>
      <c r="K21" s="493"/>
      <c r="L21" s="493"/>
      <c r="M21" s="493"/>
    </row>
    <row r="22" ht="20.25" customHeight="1">
      <c r="I22" s="504">
        <f t="shared" si="1"/>
        <v>0.01332113583</v>
      </c>
      <c r="J22" s="493"/>
      <c r="K22" s="493"/>
      <c r="L22" s="493"/>
      <c r="M22" s="493"/>
    </row>
    <row r="23" ht="20.25" customHeight="1">
      <c r="I23" s="504">
        <f t="shared" si="1"/>
        <v>0.01572747192</v>
      </c>
      <c r="J23" s="493"/>
      <c r="K23" s="493"/>
      <c r="L23" s="493"/>
      <c r="M23" s="493"/>
    </row>
    <row r="24" ht="20.25" customHeight="1">
      <c r="I24" s="504">
        <f t="shared" si="1"/>
        <v>0.01580396434</v>
      </c>
      <c r="J24" s="493"/>
      <c r="K24" s="493"/>
      <c r="L24" s="493"/>
      <c r="M24" s="493"/>
    </row>
    <row r="25" ht="20.25" customHeight="1">
      <c r="I25" s="504">
        <f t="shared" si="1"/>
        <v>0.01378869263</v>
      </c>
      <c r="J25" s="493"/>
      <c r="K25" s="493"/>
      <c r="L25" s="493"/>
      <c r="M25" s="493"/>
    </row>
    <row r="26" ht="20.25" customHeight="1">
      <c r="I26" s="504">
        <f t="shared" si="1"/>
        <v>0.01552358844</v>
      </c>
      <c r="J26" s="493"/>
      <c r="K26" s="493"/>
      <c r="L26" s="493"/>
      <c r="M26" s="493"/>
    </row>
    <row r="27" ht="20.25" customHeight="1">
      <c r="I27" s="504">
        <f t="shared" si="1"/>
        <v>0.01448601024</v>
      </c>
      <c r="J27" s="493"/>
      <c r="K27" s="493"/>
      <c r="L27" s="493"/>
      <c r="M27" s="493"/>
    </row>
    <row r="28" ht="20.25" customHeight="1">
      <c r="I28" s="504">
        <f t="shared" si="1"/>
        <v>0.01614721354</v>
      </c>
      <c r="J28" s="493"/>
      <c r="K28" s="493"/>
      <c r="L28" s="493"/>
      <c r="M28" s="493"/>
    </row>
    <row r="29" ht="20.25" customHeight="1">
      <c r="I29" s="504">
        <f t="shared" si="1"/>
        <v>0.0152098392</v>
      </c>
      <c r="J29" s="493"/>
      <c r="K29" s="493"/>
      <c r="L29" s="493"/>
      <c r="M29" s="493"/>
    </row>
    <row r="30" ht="20.25" customHeight="1">
      <c r="I30" s="504">
        <f t="shared" si="1"/>
        <v>0.01230253384</v>
      </c>
      <c r="J30" s="493"/>
      <c r="K30" s="493"/>
      <c r="L30" s="493"/>
      <c r="M30" s="493"/>
    </row>
    <row r="31" ht="20.25" customHeight="1">
      <c r="I31" s="504">
        <f t="shared" si="1"/>
        <v>0.0182635998</v>
      </c>
      <c r="J31" s="493"/>
      <c r="K31" s="493"/>
      <c r="L31" s="493"/>
      <c r="M31" s="493"/>
    </row>
    <row r="32" ht="20.25" customHeight="1">
      <c r="I32" s="504">
        <f t="shared" si="1"/>
        <v>0.01798876334</v>
      </c>
      <c r="J32" s="493"/>
      <c r="K32" s="493"/>
      <c r="L32" s="493"/>
      <c r="M32" s="493"/>
    </row>
    <row r="33" ht="20.25" customHeight="1">
      <c r="I33" s="504">
        <f t="shared" si="1"/>
        <v>0.01226838617</v>
      </c>
      <c r="J33" s="493"/>
      <c r="K33" s="493"/>
      <c r="L33" s="493"/>
      <c r="M33" s="493"/>
    </row>
    <row r="34" ht="20.25" customHeight="1">
      <c r="I34" s="504">
        <f t="shared" si="1"/>
        <v>0.01708564783</v>
      </c>
      <c r="J34" s="493"/>
      <c r="K34" s="493"/>
      <c r="L34" s="493"/>
      <c r="M34" s="493"/>
    </row>
    <row r="35" ht="20.25" customHeight="1">
      <c r="I35" s="504">
        <f t="shared" si="1"/>
        <v>0.01416291351</v>
      </c>
      <c r="J35" s="493"/>
      <c r="K35" s="493"/>
      <c r="L35" s="493"/>
      <c r="M35" s="493"/>
    </row>
    <row r="36" ht="20.25" customHeight="1">
      <c r="I36" s="504">
        <f t="shared" si="1"/>
        <v>0.01405228325</v>
      </c>
      <c r="J36" s="493"/>
      <c r="K36" s="493"/>
      <c r="L36" s="493"/>
      <c r="M36" s="493"/>
    </row>
    <row r="37" ht="20.25" customHeight="1">
      <c r="I37" s="504">
        <f t="shared" si="1"/>
        <v>0.01503420273</v>
      </c>
      <c r="J37" s="493"/>
      <c r="K37" s="493"/>
      <c r="L37" s="493"/>
      <c r="M37" s="493"/>
    </row>
    <row r="38" ht="20.25" customHeight="1">
      <c r="I38" s="504">
        <f t="shared" si="1"/>
        <v>0.0160018042</v>
      </c>
      <c r="J38" s="493"/>
      <c r="K38" s="493"/>
      <c r="L38" s="493"/>
      <c r="M38" s="493"/>
    </row>
    <row r="39" ht="20.25" customHeight="1">
      <c r="I39" s="504">
        <f t="shared" si="1"/>
        <v>0.01779103494</v>
      </c>
      <c r="J39" s="493"/>
      <c r="K39" s="493"/>
      <c r="L39" s="493"/>
      <c r="M39" s="493"/>
    </row>
    <row r="40" ht="20.25" customHeight="1">
      <c r="I40" s="504">
        <f t="shared" si="1"/>
        <v>0.01711986526</v>
      </c>
      <c r="J40" s="493"/>
      <c r="K40" s="493"/>
      <c r="L40" s="493"/>
      <c r="M40" s="493"/>
    </row>
    <row r="41" ht="20.25" customHeight="1">
      <c r="I41" s="504">
        <f t="shared" si="1"/>
        <v>0.01624506697</v>
      </c>
      <c r="J41" s="493"/>
      <c r="K41" s="493"/>
      <c r="L41" s="493"/>
      <c r="M41" s="493"/>
    </row>
    <row r="42" ht="20.25" customHeight="1">
      <c r="I42" s="504">
        <f t="shared" si="1"/>
        <v>0.01329393399</v>
      </c>
      <c r="J42" s="493"/>
      <c r="K42" s="493"/>
      <c r="L42" s="493"/>
      <c r="M42" s="493"/>
    </row>
    <row r="43" ht="20.25" customHeight="1">
      <c r="I43" s="504">
        <f t="shared" si="1"/>
        <v>0.02025841427</v>
      </c>
      <c r="J43" s="493"/>
      <c r="K43" s="493"/>
      <c r="L43" s="493"/>
      <c r="M43" s="493"/>
    </row>
    <row r="44" ht="20.25" customHeight="1">
      <c r="I44" s="504">
        <f t="shared" si="1"/>
        <v>0.02391785334</v>
      </c>
      <c r="J44" s="493"/>
      <c r="K44" s="493"/>
      <c r="L44" s="493"/>
      <c r="M44" s="493"/>
    </row>
    <row r="45" ht="20.25" customHeight="1">
      <c r="I45" s="504">
        <f t="shared" si="1"/>
        <v>0.02518413455</v>
      </c>
      <c r="J45" s="493"/>
      <c r="K45" s="493"/>
      <c r="L45" s="493"/>
      <c r="M45" s="493"/>
    </row>
    <row r="46" ht="20.25" customHeight="1">
      <c r="I46" s="504">
        <f t="shared" si="1"/>
        <v>0.03335834778</v>
      </c>
      <c r="J46" s="493"/>
      <c r="K46" s="493"/>
      <c r="L46" s="493"/>
      <c r="M46" s="493"/>
    </row>
    <row r="47" ht="20.25" customHeight="1">
      <c r="I47" s="504">
        <f t="shared" si="1"/>
        <v>0.02041881542</v>
      </c>
      <c r="J47" s="493"/>
      <c r="K47" s="493"/>
      <c r="L47" s="493"/>
      <c r="M47" s="493"/>
    </row>
    <row r="48" ht="20.25" customHeight="1">
      <c r="I48" s="504">
        <f t="shared" si="1"/>
        <v>0</v>
      </c>
      <c r="J48" s="493"/>
      <c r="K48" s="493"/>
      <c r="L48" s="493"/>
      <c r="M48" s="493"/>
    </row>
    <row r="49" ht="20.25" customHeight="1">
      <c r="I49" s="504">
        <f t="shared" si="1"/>
        <v>0</v>
      </c>
      <c r="J49" s="493"/>
      <c r="K49" s="493"/>
      <c r="L49" s="493"/>
      <c r="M49" s="493"/>
    </row>
    <row r="50" ht="20.25" customHeight="1">
      <c r="I50" s="504">
        <f t="shared" si="1"/>
        <v>0</v>
      </c>
      <c r="J50" s="493"/>
      <c r="K50" s="493"/>
      <c r="L50" s="493"/>
      <c r="M50" s="493"/>
    </row>
    <row r="51" ht="20.25" customHeight="1">
      <c r="A51" s="505"/>
      <c r="B51" s="493"/>
      <c r="C51" s="493"/>
      <c r="D51" s="493"/>
      <c r="E51" s="493"/>
      <c r="F51" s="493"/>
      <c r="G51" s="493"/>
      <c r="H51" s="493"/>
      <c r="I51" s="493"/>
      <c r="J51" s="493"/>
      <c r="K51" s="493"/>
      <c r="L51" s="493"/>
      <c r="M51" s="493"/>
    </row>
    <row r="52" ht="20.25" customHeight="1">
      <c r="A52" s="493"/>
      <c r="B52" s="493"/>
      <c r="C52" s="493"/>
      <c r="D52" s="493"/>
      <c r="E52" s="493"/>
      <c r="F52" s="493"/>
      <c r="G52" s="493"/>
      <c r="H52" s="493"/>
      <c r="I52" s="493"/>
      <c r="J52" s="493"/>
      <c r="K52" s="493"/>
      <c r="L52" s="493"/>
      <c r="M52" s="493"/>
    </row>
    <row r="53" ht="20.25" customHeight="1">
      <c r="A53" s="493"/>
      <c r="B53" s="493"/>
      <c r="C53" s="493"/>
      <c r="D53" s="493"/>
      <c r="E53" s="493"/>
      <c r="F53" s="493"/>
      <c r="G53" s="493"/>
      <c r="H53" s="493"/>
      <c r="I53" s="493"/>
      <c r="J53" s="493"/>
      <c r="K53" s="493"/>
      <c r="L53" s="493"/>
      <c r="M53" s="493"/>
    </row>
    <row r="54" ht="20.25" customHeight="1">
      <c r="A54" s="493"/>
      <c r="B54" s="493"/>
      <c r="C54" s="493"/>
      <c r="D54" s="493"/>
      <c r="E54" s="493"/>
      <c r="F54" s="493"/>
      <c r="G54" s="493"/>
      <c r="H54" s="493"/>
      <c r="I54" s="493"/>
      <c r="J54" s="493"/>
      <c r="K54" s="493"/>
      <c r="L54" s="493"/>
      <c r="M54" s="493"/>
    </row>
    <row r="55" ht="20.25" customHeight="1">
      <c r="A55" s="493"/>
      <c r="B55" s="493"/>
      <c r="C55" s="493"/>
      <c r="D55" s="493"/>
      <c r="E55" s="493"/>
      <c r="F55" s="493"/>
      <c r="G55" s="493"/>
      <c r="H55" s="493"/>
      <c r="I55" s="493"/>
      <c r="J55" s="493"/>
      <c r="K55" s="493"/>
      <c r="L55" s="493"/>
      <c r="M55" s="493"/>
    </row>
    <row r="56" ht="20.25" customHeight="1">
      <c r="A56" s="493"/>
      <c r="B56" s="493"/>
      <c r="C56" s="493"/>
      <c r="D56" s="493"/>
      <c r="E56" s="493"/>
      <c r="F56" s="493"/>
      <c r="G56" s="493"/>
      <c r="H56" s="493"/>
      <c r="I56" s="493"/>
      <c r="J56" s="493"/>
      <c r="K56" s="493"/>
      <c r="L56" s="493"/>
      <c r="M56" s="493"/>
    </row>
    <row r="57" ht="20.25" customHeight="1">
      <c r="A57" s="493"/>
      <c r="B57" s="493"/>
      <c r="C57" s="493"/>
      <c r="D57" s="493"/>
      <c r="E57" s="493"/>
      <c r="F57" s="493"/>
      <c r="G57" s="493"/>
      <c r="H57" s="493"/>
      <c r="I57" s="493"/>
      <c r="J57" s="493"/>
      <c r="K57" s="493"/>
      <c r="L57" s="493"/>
      <c r="M57" s="493"/>
    </row>
    <row r="58" ht="20.25" customHeight="1">
      <c r="A58" s="493"/>
      <c r="B58" s="493"/>
      <c r="C58" s="493"/>
      <c r="D58" s="493"/>
      <c r="E58" s="493"/>
      <c r="F58" s="493"/>
      <c r="G58" s="493"/>
      <c r="H58" s="493"/>
      <c r="I58" s="493"/>
      <c r="J58" s="493"/>
      <c r="K58" s="493"/>
      <c r="L58" s="493"/>
      <c r="M58" s="493"/>
    </row>
    <row r="59" ht="20.25" customHeight="1">
      <c r="A59" s="493"/>
      <c r="B59" s="493"/>
      <c r="C59" s="493"/>
      <c r="D59" s="493"/>
      <c r="E59" s="493"/>
      <c r="F59" s="493"/>
      <c r="G59" s="493"/>
      <c r="H59" s="493"/>
      <c r="I59" s="493"/>
      <c r="J59" s="493"/>
      <c r="K59" s="493"/>
      <c r="L59" s="493"/>
      <c r="M59" s="493"/>
    </row>
    <row r="60" ht="20.25" customHeight="1">
      <c r="A60" s="493"/>
      <c r="B60" s="493"/>
      <c r="C60" s="493"/>
      <c r="D60" s="493"/>
      <c r="E60" s="493"/>
      <c r="F60" s="493"/>
      <c r="G60" s="493"/>
      <c r="H60" s="493"/>
      <c r="I60" s="493"/>
      <c r="J60" s="493"/>
      <c r="K60" s="493"/>
      <c r="L60" s="493"/>
      <c r="M60" s="493"/>
    </row>
    <row r="61">
      <c r="A61" s="493"/>
      <c r="B61" s="493"/>
      <c r="C61" s="493"/>
      <c r="D61" s="493"/>
      <c r="E61" s="493"/>
      <c r="F61" s="493"/>
      <c r="G61" s="493"/>
      <c r="H61" s="493"/>
      <c r="I61" s="493"/>
      <c r="J61" s="493"/>
      <c r="K61" s="493"/>
      <c r="L61" s="493"/>
      <c r="M61" s="493"/>
    </row>
    <row r="62">
      <c r="A62" s="493"/>
      <c r="B62" s="493"/>
      <c r="C62" s="493"/>
      <c r="D62" s="493"/>
      <c r="E62" s="493"/>
      <c r="F62" s="493"/>
      <c r="G62" s="493"/>
      <c r="H62" s="493"/>
      <c r="I62" s="493"/>
      <c r="J62" s="493"/>
      <c r="K62" s="493"/>
      <c r="L62" s="493"/>
      <c r="M62" s="493"/>
    </row>
    <row r="63">
      <c r="A63" s="493"/>
      <c r="B63" s="493"/>
      <c r="C63" s="493"/>
      <c r="D63" s="493"/>
      <c r="E63" s="493"/>
      <c r="F63" s="493"/>
      <c r="G63" s="493"/>
      <c r="H63" s="493"/>
      <c r="I63" s="493"/>
      <c r="J63" s="493"/>
      <c r="K63" s="493"/>
      <c r="L63" s="493"/>
      <c r="M63" s="493"/>
    </row>
    <row r="64">
      <c r="A64" s="493"/>
      <c r="B64" s="493"/>
      <c r="C64" s="493"/>
      <c r="D64" s="493"/>
      <c r="E64" s="493"/>
      <c r="F64" s="493"/>
      <c r="G64" s="493"/>
      <c r="H64" s="493"/>
      <c r="I64" s="493"/>
      <c r="J64" s="493"/>
      <c r="K64" s="493"/>
      <c r="L64" s="493"/>
      <c r="M64" s="493"/>
    </row>
    <row r="65">
      <c r="A65" s="493"/>
      <c r="B65" s="493"/>
      <c r="C65" s="493"/>
      <c r="D65" s="493"/>
      <c r="E65" s="493"/>
      <c r="F65" s="493"/>
      <c r="G65" s="493"/>
      <c r="H65" s="493"/>
      <c r="I65" s="493"/>
      <c r="J65" s="493"/>
      <c r="K65" s="493"/>
      <c r="L65" s="493"/>
      <c r="M65" s="493"/>
    </row>
    <row r="66">
      <c r="A66" s="493"/>
      <c r="B66" s="493"/>
      <c r="C66" s="493"/>
      <c r="D66" s="493"/>
      <c r="E66" s="493"/>
      <c r="F66" s="493"/>
      <c r="G66" s="493"/>
      <c r="H66" s="493"/>
      <c r="I66" s="493"/>
      <c r="J66" s="493"/>
      <c r="K66" s="493"/>
      <c r="L66" s="493"/>
      <c r="M66" s="493"/>
    </row>
    <row r="67">
      <c r="A67" s="493"/>
      <c r="B67" s="493"/>
      <c r="C67" s="493"/>
      <c r="D67" s="493"/>
      <c r="E67" s="493"/>
      <c r="F67" s="493"/>
      <c r="G67" s="493"/>
      <c r="H67" s="493"/>
      <c r="I67" s="493"/>
      <c r="J67" s="493"/>
      <c r="K67" s="493"/>
      <c r="L67" s="493"/>
      <c r="M67" s="493"/>
    </row>
    <row r="68">
      <c r="A68" s="493"/>
      <c r="B68" s="493"/>
      <c r="C68" s="493"/>
      <c r="D68" s="493"/>
      <c r="E68" s="493"/>
      <c r="F68" s="493"/>
      <c r="G68" s="493"/>
      <c r="H68" s="493"/>
      <c r="I68" s="493"/>
      <c r="J68" s="493"/>
      <c r="K68" s="493"/>
      <c r="L68" s="493"/>
      <c r="M68" s="493"/>
    </row>
    <row r="69">
      <c r="A69" s="493"/>
      <c r="B69" s="493"/>
      <c r="C69" s="493"/>
      <c r="D69" s="493"/>
      <c r="E69" s="493"/>
      <c r="F69" s="493"/>
      <c r="G69" s="493"/>
      <c r="H69" s="493"/>
      <c r="I69" s="493"/>
      <c r="J69" s="493"/>
      <c r="K69" s="493"/>
      <c r="L69" s="493"/>
      <c r="M69" s="493"/>
    </row>
    <row r="70">
      <c r="A70" s="493"/>
      <c r="B70" s="493"/>
      <c r="C70" s="493"/>
      <c r="D70" s="493"/>
      <c r="E70" s="493"/>
      <c r="F70" s="493"/>
      <c r="G70" s="493"/>
      <c r="H70" s="493"/>
      <c r="I70" s="493"/>
      <c r="J70" s="493"/>
      <c r="K70" s="493"/>
      <c r="L70" s="493"/>
      <c r="M70" s="493"/>
    </row>
    <row r="71">
      <c r="A71" s="493"/>
      <c r="B71" s="493"/>
      <c r="C71" s="493"/>
      <c r="D71" s="493"/>
      <c r="E71" s="493"/>
      <c r="F71" s="493"/>
      <c r="G71" s="493"/>
      <c r="H71" s="493"/>
      <c r="I71" s="493"/>
      <c r="J71" s="493"/>
      <c r="K71" s="493"/>
      <c r="L71" s="493"/>
      <c r="M71" s="493"/>
    </row>
    <row r="72">
      <c r="A72" s="493"/>
      <c r="B72" s="493"/>
      <c r="C72" s="493"/>
      <c r="D72" s="493"/>
      <c r="E72" s="493"/>
      <c r="F72" s="493"/>
      <c r="G72" s="493"/>
      <c r="H72" s="493"/>
      <c r="I72" s="493"/>
      <c r="J72" s="493"/>
      <c r="K72" s="493"/>
      <c r="L72" s="493"/>
      <c r="M72" s="493"/>
    </row>
    <row r="73">
      <c r="A73" s="493"/>
      <c r="B73" s="493"/>
      <c r="C73" s="493"/>
      <c r="D73" s="493"/>
      <c r="E73" s="493"/>
      <c r="F73" s="493"/>
      <c r="G73" s="493"/>
      <c r="H73" s="493"/>
      <c r="I73" s="493"/>
      <c r="J73" s="493"/>
      <c r="K73" s="493"/>
      <c r="L73" s="493"/>
      <c r="M73" s="493"/>
    </row>
    <row r="74">
      <c r="A74" s="493"/>
      <c r="B74" s="493"/>
      <c r="C74" s="493"/>
      <c r="D74" s="493"/>
      <c r="E74" s="493"/>
      <c r="F74" s="493"/>
      <c r="G74" s="493"/>
      <c r="H74" s="493"/>
      <c r="I74" s="493"/>
      <c r="J74" s="493"/>
      <c r="K74" s="493"/>
      <c r="L74" s="493"/>
      <c r="M74" s="493"/>
    </row>
    <row r="75">
      <c r="A75" s="493"/>
      <c r="B75" s="493"/>
      <c r="C75" s="493"/>
      <c r="D75" s="493"/>
      <c r="E75" s="493"/>
      <c r="F75" s="493"/>
      <c r="G75" s="493"/>
      <c r="H75" s="493"/>
      <c r="I75" s="493"/>
      <c r="J75" s="493"/>
      <c r="K75" s="493"/>
      <c r="L75" s="493"/>
      <c r="M75" s="493"/>
    </row>
    <row r="76">
      <c r="A76" s="493"/>
      <c r="B76" s="493"/>
      <c r="C76" s="493"/>
      <c r="D76" s="493"/>
      <c r="E76" s="493"/>
      <c r="F76" s="493"/>
      <c r="G76" s="493"/>
      <c r="H76" s="493"/>
      <c r="I76" s="493"/>
      <c r="J76" s="493"/>
      <c r="K76" s="493"/>
      <c r="L76" s="493"/>
      <c r="M76" s="493"/>
    </row>
    <row r="77">
      <c r="A77" s="493"/>
      <c r="B77" s="493"/>
      <c r="C77" s="493"/>
      <c r="D77" s="493"/>
      <c r="E77" s="493"/>
      <c r="F77" s="493"/>
      <c r="G77" s="493"/>
      <c r="H77" s="493"/>
      <c r="I77" s="493"/>
      <c r="J77" s="493"/>
      <c r="K77" s="493"/>
      <c r="L77" s="493"/>
      <c r="M77" s="493"/>
    </row>
    <row r="78">
      <c r="A78" s="493"/>
      <c r="B78" s="493"/>
      <c r="C78" s="493"/>
      <c r="D78" s="493"/>
      <c r="E78" s="493"/>
      <c r="F78" s="493"/>
      <c r="G78" s="493"/>
      <c r="H78" s="493"/>
      <c r="I78" s="493"/>
      <c r="J78" s="493"/>
      <c r="K78" s="493"/>
      <c r="L78" s="493"/>
      <c r="M78" s="493"/>
    </row>
    <row r="79">
      <c r="A79" s="493"/>
      <c r="B79" s="493"/>
      <c r="C79" s="493"/>
      <c r="D79" s="493"/>
      <c r="E79" s="493"/>
      <c r="F79" s="493"/>
      <c r="G79" s="493"/>
      <c r="H79" s="493"/>
      <c r="I79" s="493"/>
      <c r="J79" s="493"/>
      <c r="K79" s="493"/>
      <c r="L79" s="493"/>
      <c r="M79" s="493"/>
    </row>
    <row r="80">
      <c r="A80" s="493"/>
      <c r="B80" s="493"/>
      <c r="C80" s="493"/>
      <c r="D80" s="493"/>
      <c r="E80" s="493"/>
      <c r="F80" s="493"/>
      <c r="G80" s="493"/>
      <c r="H80" s="493"/>
      <c r="I80" s="493"/>
      <c r="J80" s="493"/>
      <c r="K80" s="493"/>
      <c r="L80" s="493"/>
      <c r="M80" s="493"/>
    </row>
    <row r="81">
      <c r="A81" s="493"/>
      <c r="B81" s="493"/>
      <c r="C81" s="493"/>
      <c r="D81" s="493"/>
      <c r="E81" s="493"/>
      <c r="F81" s="493"/>
      <c r="G81" s="493"/>
      <c r="H81" s="493"/>
      <c r="I81" s="493"/>
      <c r="J81" s="493"/>
      <c r="K81" s="493"/>
      <c r="L81" s="493"/>
      <c r="M81" s="493"/>
    </row>
    <row r="82">
      <c r="A82" s="493"/>
      <c r="B82" s="493"/>
      <c r="C82" s="493"/>
      <c r="D82" s="493"/>
      <c r="E82" s="493"/>
      <c r="F82" s="493"/>
      <c r="G82" s="493"/>
      <c r="H82" s="493"/>
      <c r="I82" s="493"/>
      <c r="J82" s="493"/>
      <c r="K82" s="493"/>
      <c r="L82" s="493"/>
      <c r="M82" s="493"/>
    </row>
    <row r="83">
      <c r="A83" s="493"/>
      <c r="B83" s="493"/>
      <c r="C83" s="493"/>
      <c r="D83" s="493"/>
      <c r="E83" s="493"/>
      <c r="F83" s="493"/>
      <c r="G83" s="493"/>
      <c r="H83" s="493"/>
      <c r="I83" s="493"/>
      <c r="J83" s="493"/>
      <c r="K83" s="493"/>
      <c r="L83" s="493"/>
      <c r="M83" s="493"/>
    </row>
    <row r="84">
      <c r="A84" s="493"/>
      <c r="B84" s="493"/>
      <c r="C84" s="493"/>
      <c r="D84" s="493"/>
      <c r="E84" s="493"/>
      <c r="F84" s="493"/>
      <c r="G84" s="493"/>
      <c r="H84" s="493"/>
      <c r="I84" s="493"/>
      <c r="J84" s="493"/>
      <c r="K84" s="493"/>
      <c r="L84" s="493"/>
      <c r="M84" s="493"/>
    </row>
    <row r="85">
      <c r="A85" s="493"/>
      <c r="B85" s="493"/>
      <c r="C85" s="493"/>
      <c r="D85" s="493"/>
      <c r="E85" s="493"/>
      <c r="F85" s="493"/>
      <c r="G85" s="493"/>
      <c r="H85" s="493"/>
      <c r="I85" s="493"/>
      <c r="J85" s="493"/>
      <c r="K85" s="493"/>
      <c r="L85" s="493"/>
      <c r="M85" s="493"/>
    </row>
    <row r="86">
      <c r="A86" s="493"/>
      <c r="B86" s="493"/>
      <c r="C86" s="493"/>
      <c r="D86" s="493"/>
      <c r="E86" s="493"/>
      <c r="F86" s="493"/>
      <c r="G86" s="493"/>
      <c r="H86" s="493"/>
      <c r="I86" s="493"/>
      <c r="J86" s="493"/>
      <c r="K86" s="493"/>
      <c r="L86" s="493"/>
      <c r="M86" s="493"/>
    </row>
    <row r="87">
      <c r="A87" s="493"/>
      <c r="B87" s="493"/>
      <c r="C87" s="493"/>
      <c r="D87" s="493"/>
      <c r="E87" s="493"/>
      <c r="F87" s="493"/>
      <c r="G87" s="493"/>
      <c r="H87" s="493"/>
      <c r="I87" s="493"/>
      <c r="J87" s="493"/>
      <c r="K87" s="493"/>
      <c r="L87" s="493"/>
      <c r="M87" s="493"/>
    </row>
    <row r="88">
      <c r="A88" s="493"/>
      <c r="B88" s="493"/>
      <c r="C88" s="493"/>
      <c r="D88" s="493"/>
      <c r="E88" s="493"/>
      <c r="F88" s="493"/>
      <c r="G88" s="493"/>
      <c r="H88" s="493"/>
      <c r="I88" s="493"/>
      <c r="J88" s="493"/>
      <c r="K88" s="493"/>
      <c r="L88" s="493"/>
      <c r="M88" s="493"/>
    </row>
    <row r="89">
      <c r="A89" s="493"/>
      <c r="B89" s="493"/>
      <c r="C89" s="493"/>
      <c r="D89" s="493"/>
      <c r="E89" s="493"/>
      <c r="F89" s="493"/>
      <c r="G89" s="493"/>
      <c r="H89" s="493"/>
      <c r="I89" s="493"/>
      <c r="J89" s="493"/>
      <c r="K89" s="493"/>
      <c r="L89" s="493"/>
      <c r="M89" s="493"/>
    </row>
    <row r="90">
      <c r="A90" s="493"/>
      <c r="B90" s="493"/>
      <c r="C90" s="493"/>
      <c r="D90" s="493"/>
      <c r="E90" s="493"/>
      <c r="F90" s="493"/>
      <c r="G90" s="493"/>
      <c r="H90" s="493"/>
      <c r="I90" s="493"/>
      <c r="J90" s="493"/>
      <c r="K90" s="493"/>
      <c r="L90" s="493"/>
      <c r="M90" s="493"/>
    </row>
    <row r="91">
      <c r="A91" s="493"/>
      <c r="B91" s="493"/>
      <c r="C91" s="493"/>
      <c r="D91" s="493"/>
      <c r="E91" s="493"/>
      <c r="F91" s="493"/>
      <c r="G91" s="493"/>
      <c r="H91" s="493"/>
      <c r="I91" s="493"/>
      <c r="J91" s="493"/>
      <c r="K91" s="493"/>
      <c r="L91" s="493"/>
      <c r="M91" s="493"/>
    </row>
    <row r="92">
      <c r="A92" s="493"/>
      <c r="B92" s="493"/>
      <c r="C92" s="493"/>
      <c r="D92" s="493"/>
      <c r="E92" s="493"/>
      <c r="F92" s="493"/>
      <c r="G92" s="493"/>
      <c r="H92" s="493"/>
      <c r="I92" s="493"/>
      <c r="J92" s="493"/>
      <c r="K92" s="493"/>
      <c r="L92" s="493"/>
      <c r="M92" s="493"/>
    </row>
    <row r="93">
      <c r="A93" s="493"/>
      <c r="B93" s="493"/>
      <c r="C93" s="493"/>
      <c r="D93" s="493"/>
      <c r="E93" s="493"/>
      <c r="F93" s="493"/>
      <c r="G93" s="493"/>
      <c r="H93" s="493"/>
      <c r="I93" s="493"/>
      <c r="J93" s="493"/>
      <c r="K93" s="493"/>
      <c r="L93" s="493"/>
      <c r="M93" s="493"/>
    </row>
    <row r="94">
      <c r="A94" s="493"/>
      <c r="B94" s="493"/>
      <c r="C94" s="493"/>
      <c r="D94" s="493"/>
      <c r="E94" s="493"/>
      <c r="F94" s="493"/>
      <c r="G94" s="493"/>
      <c r="H94" s="493"/>
      <c r="I94" s="493"/>
      <c r="J94" s="493"/>
      <c r="K94" s="493"/>
      <c r="L94" s="493"/>
      <c r="M94" s="493"/>
    </row>
    <row r="95">
      <c r="A95" s="493"/>
      <c r="B95" s="493"/>
      <c r="C95" s="493"/>
      <c r="D95" s="493"/>
      <c r="E95" s="493"/>
      <c r="F95" s="493"/>
      <c r="G95" s="493"/>
      <c r="H95" s="493"/>
      <c r="I95" s="493"/>
      <c r="J95" s="493"/>
      <c r="K95" s="493"/>
      <c r="L95" s="493"/>
      <c r="M95" s="493"/>
    </row>
    <row r="96">
      <c r="A96" s="493"/>
      <c r="B96" s="493"/>
      <c r="C96" s="493"/>
      <c r="D96" s="493"/>
      <c r="E96" s="493"/>
      <c r="F96" s="493"/>
      <c r="G96" s="493"/>
      <c r="H96" s="493"/>
      <c r="I96" s="493"/>
      <c r="J96" s="493"/>
      <c r="K96" s="493"/>
      <c r="L96" s="493"/>
      <c r="M96" s="493"/>
    </row>
    <row r="97">
      <c r="A97" s="493"/>
      <c r="B97" s="493"/>
      <c r="C97" s="493"/>
      <c r="D97" s="493"/>
      <c r="E97" s="493"/>
      <c r="F97" s="493"/>
      <c r="G97" s="493"/>
      <c r="H97" s="493"/>
      <c r="I97" s="493"/>
      <c r="J97" s="493"/>
      <c r="K97" s="493"/>
      <c r="L97" s="493"/>
      <c r="M97" s="493"/>
    </row>
    <row r="98">
      <c r="A98" s="493"/>
      <c r="B98" s="493"/>
      <c r="C98" s="493"/>
      <c r="D98" s="493"/>
      <c r="E98" s="493"/>
      <c r="F98" s="493"/>
      <c r="G98" s="493"/>
      <c r="H98" s="493"/>
      <c r="I98" s="493"/>
      <c r="J98" s="493"/>
      <c r="K98" s="493"/>
      <c r="L98" s="493"/>
      <c r="M98" s="493"/>
    </row>
    <row r="99">
      <c r="A99" s="493"/>
      <c r="B99" s="493"/>
      <c r="C99" s="493"/>
      <c r="D99" s="493"/>
      <c r="E99" s="493"/>
      <c r="F99" s="493"/>
      <c r="G99" s="493"/>
      <c r="H99" s="493"/>
      <c r="I99" s="493"/>
      <c r="J99" s="493"/>
      <c r="K99" s="493"/>
      <c r="L99" s="493"/>
      <c r="M99" s="493"/>
    </row>
  </sheetData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7.75"/>
    <col customWidth="1" min="3" max="3" width="12.63"/>
    <col customWidth="1" min="4" max="5" width="9.38"/>
    <col customWidth="1" min="6" max="6" width="10.0"/>
    <col customWidth="1" min="7" max="7" width="7.0"/>
    <col customWidth="1" min="8" max="8" width="6.0"/>
    <col customWidth="1" min="9" max="9" width="8.63"/>
    <col customWidth="1" min="10" max="10" width="9.38"/>
    <col customWidth="1" min="11" max="11" width="6.88"/>
    <col customWidth="1" min="12" max="12" width="8.63"/>
    <col customWidth="1" min="13" max="13" width="8.75"/>
    <col customWidth="1" min="14" max="14" width="8.38"/>
    <col customWidth="1" min="15" max="15" width="7.63"/>
    <col customWidth="1" min="16" max="16" width="8.63"/>
  </cols>
  <sheetData>
    <row r="1" ht="27.75" customHeight="1">
      <c r="A1" s="506" t="s">
        <v>267</v>
      </c>
      <c r="B1" s="507" t="s">
        <v>4404</v>
      </c>
      <c r="C1" s="507" t="s">
        <v>4405</v>
      </c>
      <c r="D1" s="507" t="s">
        <v>4406</v>
      </c>
      <c r="E1" s="507" t="s">
        <v>4407</v>
      </c>
      <c r="F1" s="507" t="s">
        <v>4408</v>
      </c>
      <c r="G1" s="507" t="s">
        <v>4409</v>
      </c>
      <c r="H1" s="507" t="s">
        <v>4410</v>
      </c>
      <c r="I1" s="507" t="s">
        <v>4411</v>
      </c>
      <c r="J1" s="507" t="s">
        <v>4412</v>
      </c>
      <c r="K1" s="507" t="s">
        <v>4413</v>
      </c>
      <c r="L1" s="507" t="s">
        <v>4414</v>
      </c>
      <c r="M1" s="507" t="s">
        <v>4415</v>
      </c>
      <c r="N1" s="507" t="s">
        <v>4416</v>
      </c>
      <c r="O1" s="507" t="s">
        <v>4417</v>
      </c>
      <c r="P1" s="507" t="s">
        <v>4418</v>
      </c>
    </row>
    <row r="2" ht="27.75" customHeight="1">
      <c r="A2" s="508" t="s">
        <v>4419</v>
      </c>
      <c r="B2" s="509" t="s">
        <v>4420</v>
      </c>
      <c r="C2" s="509" t="s">
        <v>139</v>
      </c>
      <c r="D2" s="510">
        <v>2.5E7</v>
      </c>
      <c r="E2" s="509">
        <v>0.0</v>
      </c>
      <c r="F2" s="509">
        <v>0.0</v>
      </c>
      <c r="G2" s="509">
        <v>0.0</v>
      </c>
      <c r="H2" s="509">
        <v>0.0</v>
      </c>
      <c r="I2" s="511">
        <v>22.0</v>
      </c>
      <c r="J2" s="511">
        <v>22.0</v>
      </c>
      <c r="K2" s="509">
        <v>0.0</v>
      </c>
      <c r="L2" s="510">
        <v>2.5E7</v>
      </c>
      <c r="M2" s="510">
        <v>4.840332E7</v>
      </c>
      <c r="N2" s="509">
        <v>0.0</v>
      </c>
      <c r="O2" s="509">
        <v>0.0</v>
      </c>
      <c r="P2" s="510">
        <v>7.340332E7</v>
      </c>
    </row>
    <row r="3" ht="27.75" customHeight="1">
      <c r="A3" s="512" t="s">
        <v>4419</v>
      </c>
      <c r="B3" s="513" t="s">
        <v>4420</v>
      </c>
      <c r="C3" s="513" t="s">
        <v>4421</v>
      </c>
      <c r="D3" s="514">
        <v>2.0E7</v>
      </c>
      <c r="E3" s="515">
        <v>0.0</v>
      </c>
      <c r="F3" s="515">
        <v>0.0</v>
      </c>
      <c r="G3" s="513">
        <v>0.0</v>
      </c>
      <c r="H3" s="515">
        <v>0.0</v>
      </c>
      <c r="I3" s="516">
        <v>22.0</v>
      </c>
      <c r="J3" s="516">
        <v>22.0</v>
      </c>
      <c r="K3" s="513">
        <v>0.0</v>
      </c>
      <c r="L3" s="514">
        <v>2.0E7</v>
      </c>
      <c r="M3" s="514">
        <v>1.53819E7</v>
      </c>
      <c r="N3" s="515">
        <v>0.0</v>
      </c>
      <c r="O3" s="515">
        <v>0.0</v>
      </c>
      <c r="P3" s="514">
        <v>3.53819E7</v>
      </c>
    </row>
    <row r="4" ht="27.75" customHeight="1">
      <c r="A4" s="508" t="s">
        <v>4419</v>
      </c>
      <c r="B4" s="517" t="s">
        <v>4420</v>
      </c>
      <c r="C4" s="517" t="s">
        <v>4422</v>
      </c>
      <c r="D4" s="518">
        <v>2.5E7</v>
      </c>
      <c r="E4" s="509">
        <v>0.0</v>
      </c>
      <c r="F4" s="509">
        <v>0.0</v>
      </c>
      <c r="G4" s="517">
        <v>0.0</v>
      </c>
      <c r="H4" s="509">
        <v>0.0</v>
      </c>
      <c r="I4" s="519">
        <v>26.0</v>
      </c>
      <c r="J4" s="519">
        <v>26.0</v>
      </c>
      <c r="K4" s="517">
        <v>0.0</v>
      </c>
      <c r="L4" s="518">
        <v>2.5E7</v>
      </c>
      <c r="M4" s="518">
        <v>5.388881E7</v>
      </c>
      <c r="N4" s="509">
        <v>0.0</v>
      </c>
      <c r="O4" s="509">
        <v>0.0</v>
      </c>
      <c r="P4" s="518">
        <v>7.888881E7</v>
      </c>
    </row>
    <row r="5" ht="27.75" customHeight="1">
      <c r="A5" s="512" t="s">
        <v>4419</v>
      </c>
      <c r="B5" s="513" t="s">
        <v>4420</v>
      </c>
      <c r="C5" s="513" t="s">
        <v>4423</v>
      </c>
      <c r="D5" s="514">
        <v>2.5E7</v>
      </c>
      <c r="E5" s="515">
        <v>0.0</v>
      </c>
      <c r="F5" s="515">
        <v>0.0</v>
      </c>
      <c r="G5" s="513">
        <v>0.0</v>
      </c>
      <c r="H5" s="515">
        <v>0.0</v>
      </c>
      <c r="I5" s="516">
        <v>26.0</v>
      </c>
      <c r="J5" s="516">
        <v>26.0</v>
      </c>
      <c r="K5" s="513">
        <v>0.0</v>
      </c>
      <c r="L5" s="514">
        <v>2.5E7</v>
      </c>
      <c r="M5" s="514">
        <v>4.303938E7</v>
      </c>
      <c r="N5" s="515">
        <v>0.0</v>
      </c>
      <c r="O5" s="515">
        <v>0.0</v>
      </c>
      <c r="P5" s="514">
        <v>6.803938E7</v>
      </c>
    </row>
    <row r="6" ht="27.75" customHeight="1">
      <c r="A6" s="508" t="s">
        <v>4419</v>
      </c>
      <c r="B6" s="517" t="s">
        <v>4420</v>
      </c>
      <c r="C6" s="517" t="s">
        <v>4424</v>
      </c>
      <c r="D6" s="518">
        <v>0.0</v>
      </c>
      <c r="E6" s="509">
        <v>0.0</v>
      </c>
      <c r="F6" s="509">
        <v>0.0</v>
      </c>
      <c r="G6" s="517">
        <v>0.0</v>
      </c>
      <c r="H6" s="509">
        <v>0.0</v>
      </c>
      <c r="I6" s="519">
        <v>0.0</v>
      </c>
      <c r="J6" s="519">
        <v>0.0</v>
      </c>
      <c r="K6" s="517">
        <v>0.0</v>
      </c>
      <c r="L6" s="517">
        <v>0.0</v>
      </c>
      <c r="M6" s="518">
        <v>1.047E8</v>
      </c>
      <c r="N6" s="509">
        <v>0.0</v>
      </c>
      <c r="O6" s="509">
        <v>0.0</v>
      </c>
      <c r="P6" s="518">
        <v>1.047E8</v>
      </c>
    </row>
    <row r="7" ht="27.75" customHeight="1">
      <c r="A7" s="512" t="s">
        <v>4419</v>
      </c>
      <c r="B7" s="513" t="s">
        <v>4425</v>
      </c>
      <c r="C7" s="513" t="s">
        <v>3360</v>
      </c>
      <c r="D7" s="514">
        <v>8500000.0</v>
      </c>
      <c r="E7" s="515">
        <v>0.0</v>
      </c>
      <c r="F7" s="515">
        <v>0.0</v>
      </c>
      <c r="G7" s="513">
        <v>0.0</v>
      </c>
      <c r="H7" s="515">
        <v>0.0</v>
      </c>
      <c r="I7" s="516">
        <v>28.0</v>
      </c>
      <c r="J7" s="516">
        <v>28.0</v>
      </c>
      <c r="K7" s="514">
        <v>525000.0</v>
      </c>
      <c r="L7" s="514">
        <v>8855357.0</v>
      </c>
      <c r="M7" s="514">
        <v>830000.0</v>
      </c>
      <c r="N7" s="515">
        <v>0.0</v>
      </c>
      <c r="O7" s="515">
        <v>0.0</v>
      </c>
      <c r="P7" s="514">
        <v>1.0210357E7</v>
      </c>
    </row>
    <row r="8" ht="27.75" customHeight="1">
      <c r="A8" s="508" t="s">
        <v>4419</v>
      </c>
      <c r="B8" s="517" t="s">
        <v>4425</v>
      </c>
      <c r="C8" s="517" t="s">
        <v>4426</v>
      </c>
      <c r="D8" s="518">
        <v>9000000.0</v>
      </c>
      <c r="E8" s="509">
        <v>0.0</v>
      </c>
      <c r="F8" s="509">
        <v>0.0</v>
      </c>
      <c r="G8" s="518">
        <v>1000000.0</v>
      </c>
      <c r="H8" s="509">
        <v>0.0</v>
      </c>
      <c r="I8" s="519">
        <v>28.0</v>
      </c>
      <c r="J8" s="519">
        <v>32.0</v>
      </c>
      <c r="K8" s="518">
        <v>525000.0</v>
      </c>
      <c r="L8" s="518">
        <v>1.0728571E7</v>
      </c>
      <c r="M8" s="518">
        <v>1340000.0</v>
      </c>
      <c r="N8" s="509">
        <v>0.0</v>
      </c>
      <c r="O8" s="509">
        <v>0.0</v>
      </c>
      <c r="P8" s="518">
        <v>1.2593571E7</v>
      </c>
    </row>
    <row r="9" ht="27.75" customHeight="1">
      <c r="A9" s="512" t="s">
        <v>4419</v>
      </c>
      <c r="B9" s="513" t="s">
        <v>4425</v>
      </c>
      <c r="C9" s="513" t="s">
        <v>4427</v>
      </c>
      <c r="D9" s="514">
        <v>8500000.0</v>
      </c>
      <c r="E9" s="515">
        <v>0.0</v>
      </c>
      <c r="F9" s="515">
        <v>0.0</v>
      </c>
      <c r="G9" s="514">
        <v>1000000.0</v>
      </c>
      <c r="H9" s="515">
        <v>0.0</v>
      </c>
      <c r="I9" s="516">
        <v>28.0</v>
      </c>
      <c r="J9" s="516">
        <v>28.0</v>
      </c>
      <c r="K9" s="514">
        <v>525000.0</v>
      </c>
      <c r="L9" s="514">
        <v>6303571.0</v>
      </c>
      <c r="M9" s="514">
        <v>495000.0</v>
      </c>
      <c r="N9" s="515">
        <v>0.0</v>
      </c>
      <c r="O9" s="515">
        <v>0.0</v>
      </c>
      <c r="P9" s="514">
        <v>7323571.0</v>
      </c>
    </row>
    <row r="10" ht="27.75" customHeight="1">
      <c r="A10" s="508" t="s">
        <v>4419</v>
      </c>
      <c r="B10" s="517" t="s">
        <v>4425</v>
      </c>
      <c r="C10" s="517" t="s">
        <v>4428</v>
      </c>
      <c r="D10" s="518">
        <v>8000000.0</v>
      </c>
      <c r="E10" s="509">
        <v>0.0</v>
      </c>
      <c r="F10" s="509">
        <v>0.0</v>
      </c>
      <c r="G10" s="518">
        <v>0.0</v>
      </c>
      <c r="H10" s="509">
        <v>0.0</v>
      </c>
      <c r="I10" s="519">
        <v>28.0</v>
      </c>
      <c r="J10" s="519">
        <v>23.0</v>
      </c>
      <c r="K10" s="517">
        <v>0.0</v>
      </c>
      <c r="L10" s="518">
        <v>6500000.0</v>
      </c>
      <c r="M10" s="518">
        <v>855000.0</v>
      </c>
      <c r="N10" s="509">
        <v>0.0</v>
      </c>
      <c r="O10" s="509">
        <v>0.0</v>
      </c>
      <c r="P10" s="518">
        <v>7355000.0</v>
      </c>
    </row>
    <row r="11" ht="27.75" customHeight="1">
      <c r="A11" s="512" t="s">
        <v>4419</v>
      </c>
      <c r="B11" s="513" t="s">
        <v>4425</v>
      </c>
      <c r="C11" s="513" t="s">
        <v>4429</v>
      </c>
      <c r="D11" s="514">
        <v>8000000.0</v>
      </c>
      <c r="E11" s="515">
        <v>0.0</v>
      </c>
      <c r="F11" s="515">
        <v>0.0</v>
      </c>
      <c r="G11" s="514">
        <v>0.0</v>
      </c>
      <c r="H11" s="515">
        <v>0.0</v>
      </c>
      <c r="I11" s="516">
        <v>28.0</v>
      </c>
      <c r="J11" s="516">
        <v>28.0</v>
      </c>
      <c r="K11" s="514">
        <v>525000.0</v>
      </c>
      <c r="L11" s="514">
        <v>8160714.0</v>
      </c>
      <c r="M11" s="514">
        <v>950000.0</v>
      </c>
      <c r="N11" s="515">
        <v>0.0</v>
      </c>
      <c r="O11" s="515">
        <v>0.0</v>
      </c>
      <c r="P11" s="514">
        <v>9635714.0</v>
      </c>
    </row>
    <row r="12" ht="27.75" customHeight="1">
      <c r="A12" s="508" t="s">
        <v>4419</v>
      </c>
      <c r="B12" s="517" t="s">
        <v>4430</v>
      </c>
      <c r="C12" s="517" t="s">
        <v>185</v>
      </c>
      <c r="D12" s="518">
        <v>8000000.0</v>
      </c>
      <c r="E12" s="509">
        <v>0.0</v>
      </c>
      <c r="F12" s="509">
        <v>0.0</v>
      </c>
      <c r="G12" s="518">
        <v>0.0</v>
      </c>
      <c r="H12" s="509">
        <v>0.0</v>
      </c>
      <c r="I12" s="519">
        <v>28.0</v>
      </c>
      <c r="J12" s="519">
        <v>28.0</v>
      </c>
      <c r="K12" s="517">
        <v>0.0</v>
      </c>
      <c r="L12" s="518">
        <v>8000000.0</v>
      </c>
      <c r="M12" s="518">
        <v>800000.0</v>
      </c>
      <c r="N12" s="509">
        <v>0.0</v>
      </c>
      <c r="O12" s="509">
        <v>0.0</v>
      </c>
      <c r="P12" s="518">
        <v>8800000.0</v>
      </c>
    </row>
    <row r="13" ht="27.75" customHeight="1">
      <c r="A13" s="512" t="s">
        <v>4419</v>
      </c>
      <c r="B13" s="513" t="s">
        <v>4430</v>
      </c>
      <c r="C13" s="513" t="s">
        <v>3392</v>
      </c>
      <c r="D13" s="514">
        <v>6800000.0</v>
      </c>
      <c r="E13" s="515">
        <v>0.0</v>
      </c>
      <c r="F13" s="515">
        <v>0.0</v>
      </c>
      <c r="G13" s="514">
        <v>0.0</v>
      </c>
      <c r="H13" s="515">
        <v>0.0</v>
      </c>
      <c r="I13" s="516">
        <v>28.0</v>
      </c>
      <c r="J13" s="516">
        <v>27.0</v>
      </c>
      <c r="K13" s="513">
        <v>0.0</v>
      </c>
      <c r="L13" s="514">
        <v>6617857.0</v>
      </c>
      <c r="M13" s="514">
        <v>800000.0</v>
      </c>
      <c r="N13" s="515">
        <v>0.0</v>
      </c>
      <c r="O13" s="515">
        <v>0.0</v>
      </c>
      <c r="P13" s="514">
        <v>7417857.0</v>
      </c>
    </row>
    <row r="14" ht="27.75" customHeight="1">
      <c r="A14" s="508" t="s">
        <v>4419</v>
      </c>
      <c r="B14" s="517" t="s">
        <v>4430</v>
      </c>
      <c r="C14" s="517" t="s">
        <v>4431</v>
      </c>
      <c r="D14" s="518">
        <v>8000000.0</v>
      </c>
      <c r="E14" s="509">
        <v>0.0</v>
      </c>
      <c r="F14" s="509">
        <v>0.0</v>
      </c>
      <c r="G14" s="518">
        <v>0.0</v>
      </c>
      <c r="H14" s="509">
        <v>0.0</v>
      </c>
      <c r="I14" s="519">
        <v>28.0</v>
      </c>
      <c r="J14" s="519">
        <v>28.0</v>
      </c>
      <c r="K14" s="517">
        <v>0.0</v>
      </c>
      <c r="L14" s="518">
        <v>8214286.0</v>
      </c>
      <c r="M14" s="518">
        <v>700000.0</v>
      </c>
      <c r="N14" s="509">
        <v>0.0</v>
      </c>
      <c r="O14" s="509">
        <v>0.0</v>
      </c>
      <c r="P14" s="518">
        <v>8914286.0</v>
      </c>
    </row>
    <row r="15" ht="27.75" customHeight="1">
      <c r="A15" s="512" t="s">
        <v>4419</v>
      </c>
      <c r="B15" s="513" t="s">
        <v>4432</v>
      </c>
      <c r="C15" s="513" t="s">
        <v>201</v>
      </c>
      <c r="D15" s="514">
        <v>4000000.0</v>
      </c>
      <c r="E15" s="515">
        <v>0.0</v>
      </c>
      <c r="F15" s="515">
        <v>0.0</v>
      </c>
      <c r="G15" s="514">
        <v>67500.0</v>
      </c>
      <c r="H15" s="515">
        <v>0.0</v>
      </c>
      <c r="I15" s="516">
        <v>28.0</v>
      </c>
      <c r="J15" s="516">
        <v>31.0</v>
      </c>
      <c r="K15" s="513">
        <v>0.0</v>
      </c>
      <c r="L15" s="514">
        <v>4496071.0</v>
      </c>
      <c r="M15" s="514">
        <v>1.3907623E7</v>
      </c>
      <c r="N15" s="515">
        <v>0.0</v>
      </c>
      <c r="O15" s="515">
        <v>0.0</v>
      </c>
      <c r="P15" s="514">
        <v>1.8403694E7</v>
      </c>
    </row>
    <row r="16" ht="27.75" customHeight="1">
      <c r="A16" s="508" t="s">
        <v>4419</v>
      </c>
      <c r="B16" s="517" t="s">
        <v>4432</v>
      </c>
      <c r="C16" s="517" t="s">
        <v>4433</v>
      </c>
      <c r="D16" s="518">
        <v>4000000.0</v>
      </c>
      <c r="E16" s="509">
        <v>0.0</v>
      </c>
      <c r="F16" s="509">
        <v>0.0</v>
      </c>
      <c r="G16" s="518">
        <v>62500.0</v>
      </c>
      <c r="H16" s="509">
        <v>0.0</v>
      </c>
      <c r="I16" s="519">
        <v>28.0</v>
      </c>
      <c r="J16" s="519">
        <v>28.0</v>
      </c>
      <c r="K16" s="517">
        <v>0.0</v>
      </c>
      <c r="L16" s="518">
        <v>4062500.0</v>
      </c>
      <c r="M16" s="518">
        <v>7475788.0</v>
      </c>
      <c r="N16" s="509">
        <v>0.0</v>
      </c>
      <c r="O16" s="509">
        <v>0.0</v>
      </c>
      <c r="P16" s="518">
        <v>1.1538288E7</v>
      </c>
    </row>
    <row r="17" ht="27.75" customHeight="1">
      <c r="A17" s="512" t="s">
        <v>4419</v>
      </c>
      <c r="B17" s="513" t="s">
        <v>4432</v>
      </c>
      <c r="C17" s="513" t="s">
        <v>4434</v>
      </c>
      <c r="D17" s="514">
        <v>6800000.0</v>
      </c>
      <c r="E17" s="515">
        <v>0.0</v>
      </c>
      <c r="F17" s="515">
        <v>0.0</v>
      </c>
      <c r="G17" s="514">
        <v>15000.0</v>
      </c>
      <c r="H17" s="515">
        <v>0.0</v>
      </c>
      <c r="I17" s="516">
        <v>28.0</v>
      </c>
      <c r="J17" s="516">
        <v>20.0</v>
      </c>
      <c r="K17" s="513">
        <v>0.0</v>
      </c>
      <c r="L17" s="514">
        <v>4872143.0</v>
      </c>
      <c r="M17" s="513">
        <v>0.0</v>
      </c>
      <c r="N17" s="515">
        <v>0.0</v>
      </c>
      <c r="O17" s="515">
        <v>0.0</v>
      </c>
      <c r="P17" s="514">
        <v>4872143.0</v>
      </c>
    </row>
    <row r="18" ht="27.75" customHeight="1">
      <c r="A18" s="508" t="s">
        <v>4419</v>
      </c>
      <c r="B18" s="517" t="s">
        <v>4432</v>
      </c>
      <c r="C18" s="517" t="s">
        <v>4435</v>
      </c>
      <c r="D18" s="518">
        <v>5500000.0</v>
      </c>
      <c r="E18" s="509">
        <v>0.0</v>
      </c>
      <c r="F18" s="509">
        <v>0.0</v>
      </c>
      <c r="G18" s="518">
        <v>35000.0</v>
      </c>
      <c r="H18" s="509">
        <v>0.0</v>
      </c>
      <c r="I18" s="519">
        <v>28.0</v>
      </c>
      <c r="J18" s="519">
        <v>28.0</v>
      </c>
      <c r="K18" s="517">
        <v>0.0</v>
      </c>
      <c r="L18" s="518">
        <v>1115357.0</v>
      </c>
      <c r="M18" s="518">
        <v>0.0</v>
      </c>
      <c r="N18" s="509">
        <v>0.0</v>
      </c>
      <c r="O18" s="509">
        <v>0.0</v>
      </c>
      <c r="P18" s="518">
        <v>1115357.0</v>
      </c>
    </row>
    <row r="19" ht="27.75" customHeight="1">
      <c r="A19" s="512" t="s">
        <v>4419</v>
      </c>
      <c r="B19" s="513" t="s">
        <v>4432</v>
      </c>
      <c r="C19" s="513" t="s">
        <v>4436</v>
      </c>
      <c r="D19" s="514">
        <v>4000000.0</v>
      </c>
      <c r="E19" s="515">
        <v>0.0</v>
      </c>
      <c r="F19" s="515">
        <v>0.0</v>
      </c>
      <c r="G19" s="514">
        <v>27500.0</v>
      </c>
      <c r="H19" s="515">
        <v>0.0</v>
      </c>
      <c r="I19" s="516">
        <v>28.0</v>
      </c>
      <c r="J19" s="516">
        <v>14.0</v>
      </c>
      <c r="K19" s="513">
        <v>0.0</v>
      </c>
      <c r="L19" s="514">
        <v>2027500.0</v>
      </c>
      <c r="M19" s="513">
        <v>0.0</v>
      </c>
      <c r="N19" s="515">
        <v>0.0</v>
      </c>
      <c r="O19" s="515">
        <v>0.0</v>
      </c>
      <c r="P19" s="514">
        <v>2027500.0</v>
      </c>
    </row>
    <row r="20" ht="27.75" customHeight="1">
      <c r="A20" s="508" t="s">
        <v>4419</v>
      </c>
      <c r="B20" s="517" t="s">
        <v>4432</v>
      </c>
      <c r="C20" s="517" t="s">
        <v>4437</v>
      </c>
      <c r="D20" s="518">
        <v>4000000.0</v>
      </c>
      <c r="E20" s="509">
        <v>0.0</v>
      </c>
      <c r="F20" s="509">
        <v>0.0</v>
      </c>
      <c r="G20" s="518">
        <v>27500.0</v>
      </c>
      <c r="H20" s="509">
        <v>0.0</v>
      </c>
      <c r="I20" s="519">
        <v>28.0</v>
      </c>
      <c r="J20" s="519">
        <v>28.0</v>
      </c>
      <c r="K20" s="517">
        <v>0.0</v>
      </c>
      <c r="L20" s="518">
        <v>2670357.0</v>
      </c>
      <c r="M20" s="518">
        <v>870000.0</v>
      </c>
      <c r="N20" s="509">
        <v>0.0</v>
      </c>
      <c r="O20" s="509">
        <v>0.0</v>
      </c>
      <c r="P20" s="518">
        <v>3540357.0</v>
      </c>
    </row>
    <row r="21" ht="27.75" customHeight="1">
      <c r="A21" s="512" t="s">
        <v>4419</v>
      </c>
      <c r="B21" s="513" t="s">
        <v>4432</v>
      </c>
      <c r="C21" s="513" t="s">
        <v>204</v>
      </c>
      <c r="D21" s="514">
        <v>4000000.0</v>
      </c>
      <c r="E21" s="515">
        <v>0.0</v>
      </c>
      <c r="F21" s="515">
        <v>0.0</v>
      </c>
      <c r="G21" s="514">
        <v>47500.0</v>
      </c>
      <c r="H21" s="515">
        <v>0.0</v>
      </c>
      <c r="I21" s="516">
        <v>28.0</v>
      </c>
      <c r="J21" s="516">
        <v>28.0</v>
      </c>
      <c r="K21" s="513">
        <v>0.0</v>
      </c>
      <c r="L21" s="514">
        <v>2976071.0</v>
      </c>
      <c r="M21" s="514">
        <v>465000.0</v>
      </c>
      <c r="N21" s="515">
        <v>0.0</v>
      </c>
      <c r="O21" s="515">
        <v>0.0</v>
      </c>
      <c r="P21" s="514">
        <v>3441071.0</v>
      </c>
    </row>
    <row r="22" ht="27.75" customHeight="1">
      <c r="A22" s="508" t="s">
        <v>4419</v>
      </c>
      <c r="B22" s="517" t="s">
        <v>4438</v>
      </c>
      <c r="C22" s="517" t="s">
        <v>196</v>
      </c>
      <c r="D22" s="518">
        <v>1.0E7</v>
      </c>
      <c r="E22" s="509">
        <v>0.0</v>
      </c>
      <c r="F22" s="509">
        <v>0.0</v>
      </c>
      <c r="G22" s="517">
        <v>0.0</v>
      </c>
      <c r="H22" s="509">
        <v>0.0</v>
      </c>
      <c r="I22" s="519">
        <v>28.0</v>
      </c>
      <c r="J22" s="519">
        <v>28.0</v>
      </c>
      <c r="K22" s="517">
        <v>0.0</v>
      </c>
      <c r="L22" s="518">
        <v>9821429.0</v>
      </c>
      <c r="M22" s="518">
        <v>1.1676225E7</v>
      </c>
      <c r="N22" s="509">
        <v>0.0</v>
      </c>
      <c r="O22" s="509">
        <v>0.0</v>
      </c>
      <c r="P22" s="518">
        <v>2.1497654E7</v>
      </c>
    </row>
    <row r="23" ht="27.75" customHeight="1">
      <c r="A23" s="512" t="s">
        <v>4419</v>
      </c>
      <c r="B23" s="513" t="s">
        <v>4438</v>
      </c>
      <c r="C23" s="513" t="s">
        <v>4439</v>
      </c>
      <c r="D23" s="514">
        <v>1.0E7</v>
      </c>
      <c r="E23" s="515">
        <v>0.0</v>
      </c>
      <c r="F23" s="515">
        <v>0.0</v>
      </c>
      <c r="G23" s="513">
        <v>0.0</v>
      </c>
      <c r="H23" s="515">
        <v>0.0</v>
      </c>
      <c r="I23" s="516">
        <v>28.0</v>
      </c>
      <c r="J23" s="516">
        <v>28.0</v>
      </c>
      <c r="K23" s="514">
        <v>525000.0</v>
      </c>
      <c r="L23" s="514">
        <v>9475000.0</v>
      </c>
      <c r="M23" s="514">
        <v>1.495674E7</v>
      </c>
      <c r="N23" s="515">
        <v>0.0</v>
      </c>
      <c r="O23" s="515">
        <v>0.0</v>
      </c>
      <c r="P23" s="514">
        <v>2.495674E7</v>
      </c>
    </row>
    <row r="24" ht="27.75" customHeight="1">
      <c r="A24" s="508" t="s">
        <v>4419</v>
      </c>
      <c r="B24" s="517" t="s">
        <v>4430</v>
      </c>
      <c r="C24" s="517" t="s">
        <v>4440</v>
      </c>
      <c r="D24" s="518">
        <v>2.0E7</v>
      </c>
      <c r="E24" s="509">
        <v>0.0</v>
      </c>
      <c r="F24" s="509">
        <v>0.0</v>
      </c>
      <c r="G24" s="509">
        <v>0.0</v>
      </c>
      <c r="H24" s="509">
        <v>0.0</v>
      </c>
      <c r="I24" s="519">
        <v>26.0</v>
      </c>
      <c r="J24" s="519">
        <v>26.0</v>
      </c>
      <c r="K24" s="517">
        <v>0.0</v>
      </c>
      <c r="L24" s="518">
        <v>2.0E7</v>
      </c>
      <c r="M24" s="518">
        <v>1846825.0</v>
      </c>
      <c r="N24" s="509">
        <v>0.0</v>
      </c>
      <c r="O24" s="509">
        <v>0.0</v>
      </c>
      <c r="P24" s="518">
        <v>2.1846825E7</v>
      </c>
    </row>
    <row r="25" ht="27.75" customHeight="1">
      <c r="A25" s="512" t="s">
        <v>4419</v>
      </c>
      <c r="B25" s="513" t="s">
        <v>4430</v>
      </c>
      <c r="C25" s="513" t="s">
        <v>4441</v>
      </c>
      <c r="D25" s="514">
        <v>1.25E7</v>
      </c>
      <c r="E25" s="515">
        <v>0.0</v>
      </c>
      <c r="F25" s="515">
        <v>0.0</v>
      </c>
      <c r="G25" s="515">
        <v>0.0</v>
      </c>
      <c r="H25" s="515">
        <v>0.0</v>
      </c>
      <c r="I25" s="516">
        <v>26.0</v>
      </c>
      <c r="J25" s="516">
        <v>26.0</v>
      </c>
      <c r="K25" s="513">
        <v>0.0</v>
      </c>
      <c r="L25" s="514">
        <v>1.25E7</v>
      </c>
      <c r="M25" s="513">
        <v>0.0</v>
      </c>
      <c r="N25" s="515">
        <v>0.0</v>
      </c>
      <c r="O25" s="515">
        <v>0.0</v>
      </c>
      <c r="P25" s="514">
        <v>1.25E7</v>
      </c>
    </row>
    <row r="26" ht="27.75" customHeight="1">
      <c r="A26" s="508" t="s">
        <v>4419</v>
      </c>
      <c r="B26" s="517" t="s">
        <v>4430</v>
      </c>
      <c r="C26" s="517" t="s">
        <v>4442</v>
      </c>
      <c r="D26" s="518">
        <v>2.0E7</v>
      </c>
      <c r="E26" s="509">
        <v>0.0</v>
      </c>
      <c r="F26" s="509">
        <v>0.0</v>
      </c>
      <c r="G26" s="518">
        <v>65000.0</v>
      </c>
      <c r="H26" s="509">
        <v>0.0</v>
      </c>
      <c r="I26" s="519">
        <v>26.0</v>
      </c>
      <c r="J26" s="519">
        <v>26.0</v>
      </c>
      <c r="K26" s="518">
        <v>1.145E7</v>
      </c>
      <c r="L26" s="518">
        <v>8615000.0</v>
      </c>
      <c r="M26" s="517">
        <v>0.0</v>
      </c>
      <c r="N26" s="509">
        <v>0.0</v>
      </c>
      <c r="O26" s="509">
        <v>0.0</v>
      </c>
      <c r="P26" s="518">
        <v>2.0065E7</v>
      </c>
    </row>
    <row r="27" ht="27.75" customHeight="1">
      <c r="A27" s="512" t="s">
        <v>4419</v>
      </c>
      <c r="B27" s="513" t="s">
        <v>4430</v>
      </c>
      <c r="C27" s="513" t="s">
        <v>217</v>
      </c>
      <c r="D27" s="514">
        <v>1.25E7</v>
      </c>
      <c r="E27" s="515">
        <v>0.0</v>
      </c>
      <c r="F27" s="515">
        <v>0.0</v>
      </c>
      <c r="G27" s="515">
        <v>0.0</v>
      </c>
      <c r="H27" s="515">
        <v>0.0</v>
      </c>
      <c r="I27" s="516">
        <v>26.0</v>
      </c>
      <c r="J27" s="516">
        <v>26.0</v>
      </c>
      <c r="K27" s="514">
        <v>420000.0</v>
      </c>
      <c r="L27" s="514">
        <v>1.208E7</v>
      </c>
      <c r="M27" s="514">
        <v>3300000.0</v>
      </c>
      <c r="N27" s="515">
        <v>0.0</v>
      </c>
      <c r="O27" s="515">
        <v>0.0</v>
      </c>
      <c r="P27" s="514">
        <v>1.58E7</v>
      </c>
    </row>
    <row r="28" ht="27.75" customHeight="1">
      <c r="A28" s="508" t="s">
        <v>4419</v>
      </c>
      <c r="B28" s="517" t="s">
        <v>4430</v>
      </c>
      <c r="C28" s="517" t="s">
        <v>4443</v>
      </c>
      <c r="D28" s="518">
        <v>6000000.0</v>
      </c>
      <c r="E28" s="509">
        <v>0.0</v>
      </c>
      <c r="F28" s="509">
        <v>0.0</v>
      </c>
      <c r="G28" s="518">
        <v>62500.0</v>
      </c>
      <c r="H28" s="509">
        <v>0.0</v>
      </c>
      <c r="I28" s="517">
        <v>26.0</v>
      </c>
      <c r="J28" s="517">
        <v>26.0</v>
      </c>
      <c r="K28" s="518">
        <v>315000.0</v>
      </c>
      <c r="L28" s="518">
        <v>5747500.0</v>
      </c>
      <c r="M28" s="517">
        <v>0.0</v>
      </c>
      <c r="N28" s="517">
        <v>0.0</v>
      </c>
      <c r="O28" s="517">
        <v>0.0</v>
      </c>
      <c r="P28" s="518">
        <v>6062500.0</v>
      </c>
    </row>
    <row r="29" ht="27.75" customHeight="1">
      <c r="A29" s="512" t="s">
        <v>4419</v>
      </c>
      <c r="B29" s="513" t="s">
        <v>4430</v>
      </c>
      <c r="C29" s="513" t="s">
        <v>4444</v>
      </c>
      <c r="D29" s="514">
        <v>5500000.0</v>
      </c>
      <c r="E29" s="515">
        <v>0.0</v>
      </c>
      <c r="F29" s="515">
        <v>0.0</v>
      </c>
      <c r="G29" s="515">
        <v>0.0</v>
      </c>
      <c r="H29" s="515">
        <v>0.0</v>
      </c>
      <c r="I29" s="516">
        <v>26.0</v>
      </c>
      <c r="J29" s="516">
        <v>26.0</v>
      </c>
      <c r="K29" s="513">
        <v>0.0</v>
      </c>
      <c r="L29" s="514">
        <v>5500000.0</v>
      </c>
      <c r="M29" s="514">
        <v>950000.0</v>
      </c>
      <c r="N29" s="515">
        <v>0.0</v>
      </c>
      <c r="O29" s="515">
        <v>0.0</v>
      </c>
      <c r="P29" s="514">
        <v>6450000.0</v>
      </c>
    </row>
    <row r="30" ht="27.75" customHeight="1">
      <c r="A30" s="508" t="s">
        <v>4419</v>
      </c>
      <c r="B30" s="517" t="s">
        <v>4430</v>
      </c>
      <c r="C30" s="517" t="s">
        <v>215</v>
      </c>
      <c r="D30" s="518">
        <v>1.75E7</v>
      </c>
      <c r="E30" s="509">
        <v>0.0</v>
      </c>
      <c r="F30" s="509">
        <v>0.0</v>
      </c>
      <c r="G30" s="518">
        <v>65000.0</v>
      </c>
      <c r="H30" s="509">
        <v>0.0</v>
      </c>
      <c r="I30" s="519">
        <v>26.0</v>
      </c>
      <c r="J30" s="519">
        <v>26.0</v>
      </c>
      <c r="K30" s="517">
        <v>0.0</v>
      </c>
      <c r="L30" s="518">
        <v>1.7565E7</v>
      </c>
      <c r="M30" s="518">
        <v>5200000.0</v>
      </c>
      <c r="N30" s="509">
        <v>0.0</v>
      </c>
      <c r="O30" s="509">
        <v>0.0</v>
      </c>
      <c r="P30" s="518">
        <v>2.2765E7</v>
      </c>
    </row>
    <row r="31" ht="27.75" customHeight="1">
      <c r="A31" s="520" t="s">
        <v>4419</v>
      </c>
      <c r="B31" s="513" t="s">
        <v>4430</v>
      </c>
      <c r="C31" s="513" t="s">
        <v>4445</v>
      </c>
      <c r="D31" s="514">
        <v>8500000.0</v>
      </c>
      <c r="E31" s="515">
        <v>0.0</v>
      </c>
      <c r="F31" s="515">
        <v>0.0</v>
      </c>
      <c r="G31" s="514">
        <v>65000.0</v>
      </c>
      <c r="H31" s="515">
        <v>0.0</v>
      </c>
      <c r="I31" s="516">
        <v>26.0</v>
      </c>
      <c r="J31" s="516">
        <v>26.0</v>
      </c>
      <c r="K31" s="514">
        <v>315000.0</v>
      </c>
      <c r="L31" s="514">
        <v>8250000.0</v>
      </c>
      <c r="M31" s="514">
        <v>1040000.0</v>
      </c>
      <c r="N31" s="515">
        <v>0.0</v>
      </c>
      <c r="O31" s="515">
        <v>0.0</v>
      </c>
      <c r="P31" s="514">
        <v>9605000.0</v>
      </c>
    </row>
    <row r="32" ht="27.75" customHeight="1">
      <c r="A32" s="521" t="s">
        <v>4419</v>
      </c>
      <c r="B32" s="517" t="s">
        <v>4430</v>
      </c>
      <c r="C32" s="517" t="s">
        <v>4446</v>
      </c>
      <c r="D32" s="518">
        <v>5000000.0</v>
      </c>
      <c r="E32" s="509">
        <v>0.0</v>
      </c>
      <c r="F32" s="509">
        <v>0.0</v>
      </c>
      <c r="G32" s="518">
        <v>65000.0</v>
      </c>
      <c r="H32" s="509">
        <v>0.0</v>
      </c>
      <c r="I32" s="519">
        <v>26.0</v>
      </c>
      <c r="J32" s="519">
        <v>26.0</v>
      </c>
      <c r="K32" s="517">
        <v>0.0</v>
      </c>
      <c r="L32" s="518">
        <v>5065000.0</v>
      </c>
      <c r="M32" s="518">
        <v>1040000.0</v>
      </c>
      <c r="N32" s="509">
        <v>0.0</v>
      </c>
      <c r="O32" s="509">
        <v>0.0</v>
      </c>
      <c r="P32" s="518">
        <v>6105000.0</v>
      </c>
    </row>
    <row r="33" ht="27.75" customHeight="1">
      <c r="A33" s="520" t="s">
        <v>4419</v>
      </c>
      <c r="B33" s="513" t="s">
        <v>4430</v>
      </c>
      <c r="C33" s="513" t="s">
        <v>4447</v>
      </c>
      <c r="D33" s="514">
        <v>5000000.0</v>
      </c>
      <c r="E33" s="515">
        <v>0.0</v>
      </c>
      <c r="F33" s="515">
        <v>0.0</v>
      </c>
      <c r="G33" s="514">
        <v>62500.0</v>
      </c>
      <c r="H33" s="515">
        <v>0.0</v>
      </c>
      <c r="I33" s="516">
        <v>26.0</v>
      </c>
      <c r="J33" s="516">
        <v>26.0</v>
      </c>
      <c r="K33" s="513">
        <v>0.0</v>
      </c>
      <c r="L33" s="514">
        <v>5062500.0</v>
      </c>
      <c r="M33" s="514">
        <v>1040000.0</v>
      </c>
      <c r="N33" s="515">
        <v>0.0</v>
      </c>
      <c r="O33" s="515">
        <v>0.0</v>
      </c>
      <c r="P33" s="514">
        <v>6102500.0</v>
      </c>
    </row>
    <row r="34" ht="27.75" customHeight="1">
      <c r="A34" s="521" t="s">
        <v>4419</v>
      </c>
      <c r="B34" s="517" t="s">
        <v>4430</v>
      </c>
      <c r="C34" s="517" t="s">
        <v>4448</v>
      </c>
      <c r="D34" s="518">
        <v>8000000.0</v>
      </c>
      <c r="E34" s="509">
        <v>0.0</v>
      </c>
      <c r="F34" s="509">
        <v>0.0</v>
      </c>
      <c r="G34" s="518">
        <v>65000.0</v>
      </c>
      <c r="H34" s="509">
        <v>0.0</v>
      </c>
      <c r="I34" s="519">
        <v>26.0</v>
      </c>
      <c r="J34" s="519">
        <v>26.0</v>
      </c>
      <c r="K34" s="517">
        <v>0.0</v>
      </c>
      <c r="L34" s="518">
        <v>8065000.0</v>
      </c>
      <c r="M34" s="518">
        <v>1040000.0</v>
      </c>
      <c r="N34" s="509">
        <v>0.0</v>
      </c>
      <c r="O34" s="509">
        <v>0.0</v>
      </c>
      <c r="P34" s="518">
        <v>9105000.0</v>
      </c>
    </row>
    <row r="35" ht="27.75" customHeight="1">
      <c r="A35" s="520" t="s">
        <v>4419</v>
      </c>
      <c r="B35" s="513" t="s">
        <v>4430</v>
      </c>
      <c r="C35" s="513" t="s">
        <v>232</v>
      </c>
      <c r="D35" s="514">
        <v>6000000.0</v>
      </c>
      <c r="E35" s="515">
        <v>0.0</v>
      </c>
      <c r="F35" s="515">
        <v>0.0</v>
      </c>
      <c r="G35" s="513">
        <v>0.0</v>
      </c>
      <c r="H35" s="515">
        <v>0.0</v>
      </c>
      <c r="I35" s="516">
        <v>26.0</v>
      </c>
      <c r="J35" s="516">
        <v>26.0</v>
      </c>
      <c r="K35" s="513">
        <v>0.0</v>
      </c>
      <c r="L35" s="514">
        <v>6000000.0</v>
      </c>
      <c r="M35" s="513">
        <v>0.0</v>
      </c>
      <c r="N35" s="515">
        <v>0.0</v>
      </c>
      <c r="O35" s="515">
        <v>0.0</v>
      </c>
      <c r="P35" s="514">
        <v>6000000.0</v>
      </c>
    </row>
    <row r="36" ht="27.75" customHeight="1">
      <c r="A36" s="521" t="s">
        <v>4419</v>
      </c>
      <c r="B36" s="517" t="s">
        <v>4430</v>
      </c>
      <c r="C36" s="517" t="s">
        <v>4449</v>
      </c>
      <c r="D36" s="518">
        <v>1.5E7</v>
      </c>
      <c r="E36" s="509">
        <v>0.0</v>
      </c>
      <c r="F36" s="509">
        <v>0.0</v>
      </c>
      <c r="G36" s="518">
        <v>1500000.0</v>
      </c>
      <c r="H36" s="509">
        <v>0.0</v>
      </c>
      <c r="I36" s="519">
        <v>26.0</v>
      </c>
      <c r="J36" s="519">
        <v>26.0</v>
      </c>
      <c r="K36" s="517">
        <v>0.0</v>
      </c>
      <c r="L36" s="518">
        <v>1.65E7</v>
      </c>
      <c r="M36" s="518">
        <v>1040000.0</v>
      </c>
      <c r="N36" s="509">
        <v>0.0</v>
      </c>
      <c r="O36" s="509">
        <v>0.0</v>
      </c>
      <c r="P36" s="518">
        <v>1.754E7</v>
      </c>
    </row>
    <row r="37" ht="27.75" customHeight="1">
      <c r="A37" s="520" t="s">
        <v>4419</v>
      </c>
      <c r="B37" s="513" t="s">
        <v>4430</v>
      </c>
      <c r="C37" s="513" t="s">
        <v>4450</v>
      </c>
      <c r="D37" s="514">
        <v>0.0</v>
      </c>
      <c r="E37" s="514">
        <v>0.0</v>
      </c>
      <c r="F37" s="514">
        <v>0.0</v>
      </c>
      <c r="G37" s="514">
        <v>0.0</v>
      </c>
      <c r="H37" s="514">
        <v>0.0</v>
      </c>
      <c r="I37" s="514">
        <v>0.0</v>
      </c>
      <c r="J37" s="514">
        <v>0.0</v>
      </c>
      <c r="K37" s="514">
        <v>0.0</v>
      </c>
      <c r="L37" s="514">
        <v>0.0</v>
      </c>
      <c r="M37" s="514">
        <v>0.0</v>
      </c>
      <c r="N37" s="514">
        <v>0.0</v>
      </c>
      <c r="O37" s="514">
        <v>0.0</v>
      </c>
      <c r="P37" s="514">
        <v>5000000.0</v>
      </c>
    </row>
    <row r="38" ht="27.75" customHeight="1">
      <c r="A38" s="521" t="s">
        <v>4419</v>
      </c>
      <c r="B38" s="517" t="s">
        <v>4430</v>
      </c>
      <c r="C38" s="517" t="s">
        <v>4451</v>
      </c>
      <c r="D38" s="518">
        <v>9500000.0</v>
      </c>
      <c r="E38" s="509">
        <v>0.0</v>
      </c>
      <c r="F38" s="509">
        <v>0.0</v>
      </c>
      <c r="G38" s="518">
        <v>0.0</v>
      </c>
      <c r="H38" s="509">
        <v>0.0</v>
      </c>
      <c r="I38" s="519">
        <v>30.0</v>
      </c>
      <c r="J38" s="519">
        <v>30.0</v>
      </c>
      <c r="K38" s="517">
        <v>0.0</v>
      </c>
      <c r="L38" s="518">
        <v>1.3E7</v>
      </c>
      <c r="M38" s="518">
        <v>950000.0</v>
      </c>
      <c r="N38" s="509">
        <v>0.0</v>
      </c>
      <c r="O38" s="509">
        <v>0.0</v>
      </c>
      <c r="P38" s="518">
        <v>1.395E7</v>
      </c>
    </row>
    <row r="39" ht="27.75" customHeight="1">
      <c r="A39" s="520" t="s">
        <v>4419</v>
      </c>
      <c r="B39" s="513" t="s">
        <v>4430</v>
      </c>
      <c r="C39" s="513" t="s">
        <v>4452</v>
      </c>
      <c r="D39" s="514">
        <v>2000000.0</v>
      </c>
      <c r="E39" s="515">
        <v>0.0</v>
      </c>
      <c r="F39" s="515">
        <v>0.0</v>
      </c>
      <c r="G39" s="515">
        <v>0.0</v>
      </c>
      <c r="H39" s="515">
        <v>0.0</v>
      </c>
      <c r="I39" s="513">
        <v>30.0</v>
      </c>
      <c r="J39" s="514">
        <v>30.0</v>
      </c>
      <c r="K39" s="513">
        <v>0.0</v>
      </c>
      <c r="L39" s="514">
        <v>2000000.0</v>
      </c>
      <c r="M39" s="513">
        <v>0.0</v>
      </c>
      <c r="N39" s="513">
        <v>0.0</v>
      </c>
      <c r="O39" s="513">
        <v>0.0</v>
      </c>
      <c r="P39" s="514">
        <v>2000000.0</v>
      </c>
    </row>
    <row r="40" ht="27.75" customHeight="1">
      <c r="A40" s="521" t="s">
        <v>4419</v>
      </c>
      <c r="B40" s="517" t="s">
        <v>4430</v>
      </c>
      <c r="C40" s="517" t="s">
        <v>4453</v>
      </c>
      <c r="D40" s="518">
        <v>8000000.0</v>
      </c>
      <c r="E40" s="509">
        <v>0.0</v>
      </c>
      <c r="F40" s="509">
        <v>0.0</v>
      </c>
      <c r="G40" s="518">
        <v>0.0</v>
      </c>
      <c r="H40" s="509">
        <v>0.0</v>
      </c>
      <c r="I40" s="519">
        <v>28.0</v>
      </c>
      <c r="J40" s="519">
        <v>31.0</v>
      </c>
      <c r="K40" s="517">
        <v>0.0</v>
      </c>
      <c r="L40" s="518">
        <v>8857143.0</v>
      </c>
      <c r="M40" s="518">
        <v>950000.0</v>
      </c>
      <c r="N40" s="509">
        <v>0.0</v>
      </c>
      <c r="O40" s="509">
        <v>0.0</v>
      </c>
      <c r="P40" s="518">
        <v>9807143.0</v>
      </c>
    </row>
    <row r="41" ht="27.75" customHeight="1">
      <c r="A41" s="520" t="s">
        <v>4419</v>
      </c>
      <c r="B41" s="513" t="s">
        <v>4430</v>
      </c>
      <c r="C41" s="513" t="s">
        <v>4454</v>
      </c>
      <c r="D41" s="514">
        <v>8000000.0</v>
      </c>
      <c r="E41" s="515">
        <v>0.0</v>
      </c>
      <c r="F41" s="515">
        <v>0.0</v>
      </c>
      <c r="G41" s="514">
        <v>0.0</v>
      </c>
      <c r="H41" s="515">
        <v>0.0</v>
      </c>
      <c r="I41" s="516">
        <v>28.0</v>
      </c>
      <c r="J41" s="516">
        <v>28.0</v>
      </c>
      <c r="K41" s="513">
        <v>0.0</v>
      </c>
      <c r="L41" s="514">
        <v>1.2071E7</v>
      </c>
      <c r="M41" s="514">
        <v>950000.0</v>
      </c>
      <c r="N41" s="515">
        <v>0.0</v>
      </c>
      <c r="O41" s="515">
        <v>0.0</v>
      </c>
      <c r="P41" s="514">
        <v>1.3021E7</v>
      </c>
    </row>
    <row r="42" ht="27.75" customHeight="1">
      <c r="A42" s="521" t="s">
        <v>4455</v>
      </c>
      <c r="B42" s="517" t="s">
        <v>4420</v>
      </c>
      <c r="C42" s="517" t="s">
        <v>139</v>
      </c>
      <c r="D42" s="518">
        <v>2.5E7</v>
      </c>
      <c r="E42" s="509">
        <v>0.0</v>
      </c>
      <c r="F42" s="509">
        <v>0.0</v>
      </c>
      <c r="G42" s="518">
        <v>0.0</v>
      </c>
      <c r="H42" s="509">
        <v>0.0</v>
      </c>
      <c r="I42" s="519">
        <v>22.0</v>
      </c>
      <c r="J42" s="519">
        <v>19.0</v>
      </c>
      <c r="K42" s="517">
        <v>0.0</v>
      </c>
      <c r="L42" s="518">
        <v>2.1590909E7</v>
      </c>
      <c r="M42" s="518">
        <v>2961000.0</v>
      </c>
      <c r="N42" s="509">
        <v>0.0</v>
      </c>
      <c r="O42" s="509">
        <v>0.0</v>
      </c>
      <c r="P42" s="518">
        <v>2.4551909E7</v>
      </c>
    </row>
    <row r="43" ht="27.75" customHeight="1">
      <c r="A43" s="520" t="s">
        <v>4455</v>
      </c>
      <c r="B43" s="513" t="s">
        <v>4420</v>
      </c>
      <c r="C43" s="513" t="s">
        <v>4421</v>
      </c>
      <c r="D43" s="514">
        <v>2.0E7</v>
      </c>
      <c r="E43" s="515">
        <v>0.0</v>
      </c>
      <c r="F43" s="515">
        <v>0.0</v>
      </c>
      <c r="G43" s="514">
        <v>0.0</v>
      </c>
      <c r="H43" s="515">
        <v>0.0</v>
      </c>
      <c r="I43" s="516">
        <v>22.0</v>
      </c>
      <c r="J43" s="516">
        <v>16.0</v>
      </c>
      <c r="K43" s="513">
        <v>0.0</v>
      </c>
      <c r="L43" s="514">
        <v>1.4545455E7</v>
      </c>
      <c r="M43" s="514">
        <v>60000.0</v>
      </c>
      <c r="N43" s="515">
        <v>0.0</v>
      </c>
      <c r="O43" s="515">
        <v>0.0</v>
      </c>
      <c r="P43" s="514">
        <v>1.4605455E7</v>
      </c>
    </row>
    <row r="44" ht="27.75" customHeight="1">
      <c r="A44" s="521" t="s">
        <v>4455</v>
      </c>
      <c r="B44" s="517" t="s">
        <v>4420</v>
      </c>
      <c r="C44" s="517" t="s">
        <v>4422</v>
      </c>
      <c r="D44" s="518">
        <v>2.5E7</v>
      </c>
      <c r="E44" s="509">
        <v>0.0</v>
      </c>
      <c r="F44" s="509">
        <v>0.0</v>
      </c>
      <c r="G44" s="518">
        <v>0.0</v>
      </c>
      <c r="H44" s="509">
        <v>0.0</v>
      </c>
      <c r="I44" s="519">
        <v>26.0</v>
      </c>
      <c r="J44" s="519">
        <v>15.0</v>
      </c>
      <c r="K44" s="517">
        <v>0.0</v>
      </c>
      <c r="L44" s="518">
        <v>1.4423077E7</v>
      </c>
      <c r="M44" s="518">
        <v>1.731165E7</v>
      </c>
      <c r="N44" s="509">
        <v>0.0</v>
      </c>
      <c r="O44" s="509">
        <v>0.0</v>
      </c>
      <c r="P44" s="518">
        <v>3.1734727E7</v>
      </c>
    </row>
    <row r="45" ht="27.75" customHeight="1">
      <c r="A45" s="520" t="s">
        <v>4455</v>
      </c>
      <c r="B45" s="513" t="s">
        <v>4420</v>
      </c>
      <c r="C45" s="513" t="s">
        <v>4423</v>
      </c>
      <c r="D45" s="514">
        <v>2.5E7</v>
      </c>
      <c r="E45" s="515">
        <v>0.0</v>
      </c>
      <c r="F45" s="515">
        <v>0.0</v>
      </c>
      <c r="G45" s="514">
        <v>0.0</v>
      </c>
      <c r="H45" s="515">
        <v>0.0</v>
      </c>
      <c r="I45" s="516">
        <v>26.0</v>
      </c>
      <c r="J45" s="516">
        <v>24.0</v>
      </c>
      <c r="K45" s="513">
        <v>0.0</v>
      </c>
      <c r="L45" s="514">
        <v>2.3076923E7</v>
      </c>
      <c r="M45" s="514">
        <v>1.360575E7</v>
      </c>
      <c r="N45" s="515">
        <v>0.0</v>
      </c>
      <c r="O45" s="515">
        <v>0.0</v>
      </c>
      <c r="P45" s="514">
        <v>3.6682673E7</v>
      </c>
    </row>
    <row r="46" ht="27.75" customHeight="1">
      <c r="A46" s="521" t="s">
        <v>4455</v>
      </c>
      <c r="B46" s="517" t="s">
        <v>4420</v>
      </c>
      <c r="C46" s="517" t="s">
        <v>4424</v>
      </c>
      <c r="D46" s="518">
        <v>0.0</v>
      </c>
      <c r="E46" s="509">
        <v>0.0</v>
      </c>
      <c r="F46" s="509">
        <v>0.0</v>
      </c>
      <c r="G46" s="518">
        <v>0.0</v>
      </c>
      <c r="H46" s="509">
        <v>0.0</v>
      </c>
      <c r="I46" s="519">
        <v>0.0</v>
      </c>
      <c r="J46" s="519">
        <v>0.0</v>
      </c>
      <c r="K46" s="517">
        <v>0.0</v>
      </c>
      <c r="L46" s="517">
        <v>0.0</v>
      </c>
      <c r="M46" s="518">
        <v>3.31E7</v>
      </c>
      <c r="N46" s="509">
        <v>0.0</v>
      </c>
      <c r="O46" s="509">
        <v>0.0</v>
      </c>
      <c r="P46" s="518">
        <v>3.31E7</v>
      </c>
    </row>
    <row r="47" ht="27.75" customHeight="1">
      <c r="A47" s="520" t="s">
        <v>4455</v>
      </c>
      <c r="B47" s="513" t="s">
        <v>4425</v>
      </c>
      <c r="C47" s="513" t="s">
        <v>3360</v>
      </c>
      <c r="D47" s="514">
        <v>8500000.0</v>
      </c>
      <c r="E47" s="515">
        <v>0.0</v>
      </c>
      <c r="F47" s="515">
        <v>0.0</v>
      </c>
      <c r="G47" s="514">
        <v>0.0</v>
      </c>
      <c r="H47" s="515">
        <v>0.0</v>
      </c>
      <c r="I47" s="516">
        <v>28.0</v>
      </c>
      <c r="J47" s="516">
        <v>28.0</v>
      </c>
      <c r="K47" s="514">
        <v>525000.0</v>
      </c>
      <c r="L47" s="514">
        <v>6639285.0</v>
      </c>
      <c r="M47" s="514">
        <v>145000.0</v>
      </c>
      <c r="N47" s="515">
        <v>0.0</v>
      </c>
      <c r="O47" s="515">
        <v>0.0</v>
      </c>
      <c r="P47" s="514">
        <v>7309286.0</v>
      </c>
    </row>
    <row r="48" ht="27.75" customHeight="1">
      <c r="A48" s="521" t="s">
        <v>4455</v>
      </c>
      <c r="B48" s="517" t="s">
        <v>4425</v>
      </c>
      <c r="C48" s="517" t="s">
        <v>4426</v>
      </c>
      <c r="D48" s="518">
        <v>9000000.0</v>
      </c>
      <c r="E48" s="509">
        <v>0.0</v>
      </c>
      <c r="F48" s="509">
        <v>0.0</v>
      </c>
      <c r="G48" s="518">
        <v>1000000.0</v>
      </c>
      <c r="H48" s="509">
        <v>0.0</v>
      </c>
      <c r="I48" s="519">
        <v>28.0</v>
      </c>
      <c r="J48" s="519">
        <v>26.0</v>
      </c>
      <c r="K48" s="518">
        <v>525000.0</v>
      </c>
      <c r="L48" s="518">
        <v>8832143.0</v>
      </c>
      <c r="M48" s="518">
        <v>380000.0</v>
      </c>
      <c r="N48" s="509">
        <v>0.0</v>
      </c>
      <c r="O48" s="509">
        <v>0.0</v>
      </c>
      <c r="P48" s="518">
        <v>9737143.0</v>
      </c>
    </row>
    <row r="49" ht="27.75" customHeight="1">
      <c r="A49" s="520" t="s">
        <v>4455</v>
      </c>
      <c r="B49" s="513" t="s">
        <v>4425</v>
      </c>
      <c r="C49" s="513" t="s">
        <v>4427</v>
      </c>
      <c r="D49" s="514">
        <v>8500000.0</v>
      </c>
      <c r="E49" s="515">
        <v>0.0</v>
      </c>
      <c r="F49" s="515">
        <v>0.0</v>
      </c>
      <c r="G49" s="514">
        <v>1000000.0</v>
      </c>
      <c r="H49" s="515">
        <v>0.0</v>
      </c>
      <c r="I49" s="516">
        <v>28.0</v>
      </c>
      <c r="J49" s="516">
        <v>28.0</v>
      </c>
      <c r="K49" s="513">
        <v>0.0</v>
      </c>
      <c r="L49" s="514">
        <v>1866071.0</v>
      </c>
      <c r="M49" s="514">
        <v>170000.0</v>
      </c>
      <c r="N49" s="515">
        <v>0.0</v>
      </c>
      <c r="O49" s="515">
        <v>0.0</v>
      </c>
      <c r="P49" s="514">
        <v>2036071.0</v>
      </c>
    </row>
    <row r="50" ht="27.75" customHeight="1">
      <c r="A50" s="521" t="s">
        <v>4455</v>
      </c>
      <c r="B50" s="517" t="s">
        <v>4425</v>
      </c>
      <c r="C50" s="517" t="s">
        <v>4429</v>
      </c>
      <c r="D50" s="518">
        <v>8000000.0</v>
      </c>
      <c r="E50" s="509">
        <v>0.0</v>
      </c>
      <c r="F50" s="509">
        <v>0.0</v>
      </c>
      <c r="G50" s="517">
        <v>0.0</v>
      </c>
      <c r="H50" s="509">
        <v>0.0</v>
      </c>
      <c r="I50" s="519">
        <v>28.0</v>
      </c>
      <c r="J50" s="519">
        <v>24.0</v>
      </c>
      <c r="K50" s="518">
        <v>525000.0</v>
      </c>
      <c r="L50" s="518">
        <v>6260714.0</v>
      </c>
      <c r="M50" s="518">
        <v>490000.0</v>
      </c>
      <c r="N50" s="509">
        <v>0.0</v>
      </c>
      <c r="O50" s="509">
        <v>0.0</v>
      </c>
      <c r="P50" s="518">
        <v>7275714.0</v>
      </c>
    </row>
    <row r="51" ht="27.75" customHeight="1">
      <c r="A51" s="520" t="s">
        <v>4455</v>
      </c>
      <c r="B51" s="513" t="s">
        <v>4430</v>
      </c>
      <c r="C51" s="513" t="s">
        <v>185</v>
      </c>
      <c r="D51" s="514">
        <v>8000000.0</v>
      </c>
      <c r="E51" s="515">
        <v>0.0</v>
      </c>
      <c r="F51" s="515">
        <v>0.0</v>
      </c>
      <c r="G51" s="513">
        <v>0.0</v>
      </c>
      <c r="H51" s="515">
        <v>0.0</v>
      </c>
      <c r="I51" s="516">
        <v>28.0</v>
      </c>
      <c r="J51" s="516">
        <v>22.0</v>
      </c>
      <c r="K51" s="513">
        <v>0.0</v>
      </c>
      <c r="L51" s="514">
        <v>6285714.0</v>
      </c>
      <c r="M51" s="513">
        <v>0.0</v>
      </c>
      <c r="N51" s="515">
        <v>0.0</v>
      </c>
      <c r="O51" s="515">
        <v>0.0</v>
      </c>
      <c r="P51" s="514">
        <v>6285714.0</v>
      </c>
    </row>
    <row r="52" ht="27.75" customHeight="1">
      <c r="A52" s="521" t="s">
        <v>4455</v>
      </c>
      <c r="B52" s="517" t="s">
        <v>4430</v>
      </c>
      <c r="C52" s="517" t="s">
        <v>3392</v>
      </c>
      <c r="D52" s="518">
        <v>8000000.0</v>
      </c>
      <c r="E52" s="509">
        <v>0.0</v>
      </c>
      <c r="F52" s="509">
        <v>0.0</v>
      </c>
      <c r="G52" s="517">
        <v>0.0</v>
      </c>
      <c r="H52" s="509">
        <v>0.0</v>
      </c>
      <c r="I52" s="519">
        <v>28.0</v>
      </c>
      <c r="J52" s="519">
        <v>24.0</v>
      </c>
      <c r="K52" s="517">
        <v>0.0</v>
      </c>
      <c r="L52" s="518">
        <v>6857143.0</v>
      </c>
      <c r="M52" s="517">
        <v>0.0</v>
      </c>
      <c r="N52" s="509">
        <v>0.0</v>
      </c>
      <c r="O52" s="509">
        <v>0.0</v>
      </c>
      <c r="P52" s="518">
        <v>6857143.0</v>
      </c>
    </row>
    <row r="53" ht="27.75" customHeight="1">
      <c r="A53" s="520" t="s">
        <v>4455</v>
      </c>
      <c r="B53" s="513" t="s">
        <v>4430</v>
      </c>
      <c r="C53" s="513" t="s">
        <v>4431</v>
      </c>
      <c r="D53" s="514">
        <v>8000000.0</v>
      </c>
      <c r="E53" s="515">
        <v>0.0</v>
      </c>
      <c r="F53" s="515">
        <v>0.0</v>
      </c>
      <c r="G53" s="513">
        <v>0.0</v>
      </c>
      <c r="H53" s="515">
        <v>0.0</v>
      </c>
      <c r="I53" s="516">
        <v>28.0</v>
      </c>
      <c r="J53" s="516">
        <v>25.0</v>
      </c>
      <c r="K53" s="513">
        <v>0.0</v>
      </c>
      <c r="L53" s="514">
        <v>7142857.0</v>
      </c>
      <c r="M53" s="513">
        <v>0.0</v>
      </c>
      <c r="N53" s="515">
        <v>0.0</v>
      </c>
      <c r="O53" s="515">
        <v>0.0</v>
      </c>
      <c r="P53" s="514">
        <v>7142857.0</v>
      </c>
    </row>
    <row r="54" ht="27.75" customHeight="1">
      <c r="A54" s="521" t="s">
        <v>4455</v>
      </c>
      <c r="B54" s="517" t="s">
        <v>4432</v>
      </c>
      <c r="C54" s="517" t="s">
        <v>201</v>
      </c>
      <c r="D54" s="518">
        <v>4000000.0</v>
      </c>
      <c r="E54" s="509">
        <v>0.0</v>
      </c>
      <c r="F54" s="509">
        <v>0.0</v>
      </c>
      <c r="G54" s="518">
        <v>75000.0</v>
      </c>
      <c r="H54" s="509">
        <v>0.0</v>
      </c>
      <c r="I54" s="519">
        <v>28.0</v>
      </c>
      <c r="J54" s="519">
        <v>28.0</v>
      </c>
      <c r="K54" s="517">
        <v>0.0</v>
      </c>
      <c r="L54" s="518">
        <v>4075000.0</v>
      </c>
      <c r="M54" s="518">
        <v>1407325.0</v>
      </c>
      <c r="N54" s="509">
        <v>0.0</v>
      </c>
      <c r="O54" s="509">
        <v>0.0</v>
      </c>
      <c r="P54" s="518">
        <v>5482325.0</v>
      </c>
    </row>
    <row r="55" ht="27.75" customHeight="1">
      <c r="A55" s="520" t="s">
        <v>4455</v>
      </c>
      <c r="B55" s="513" t="s">
        <v>4432</v>
      </c>
      <c r="C55" s="513" t="s">
        <v>4433</v>
      </c>
      <c r="D55" s="514">
        <v>4000000.0</v>
      </c>
      <c r="E55" s="515">
        <v>0.0</v>
      </c>
      <c r="F55" s="515">
        <v>0.0</v>
      </c>
      <c r="G55" s="514">
        <v>45500.0</v>
      </c>
      <c r="H55" s="515">
        <v>0.0</v>
      </c>
      <c r="I55" s="516">
        <v>28.0</v>
      </c>
      <c r="J55" s="516">
        <v>28.0</v>
      </c>
      <c r="K55" s="513">
        <v>0.0</v>
      </c>
      <c r="L55" s="514">
        <v>4045500.0</v>
      </c>
      <c r="M55" s="514">
        <v>3107825.0</v>
      </c>
      <c r="N55" s="515">
        <v>0.0</v>
      </c>
      <c r="O55" s="515">
        <v>0.0</v>
      </c>
      <c r="P55" s="514">
        <v>7153325.0</v>
      </c>
    </row>
    <row r="56" ht="27.75" customHeight="1">
      <c r="A56" s="521" t="s">
        <v>4455</v>
      </c>
      <c r="B56" s="517" t="s">
        <v>4432</v>
      </c>
      <c r="C56" s="517" t="s">
        <v>4437</v>
      </c>
      <c r="D56" s="518">
        <v>4000000.0</v>
      </c>
      <c r="E56" s="509">
        <v>0.0</v>
      </c>
      <c r="F56" s="509">
        <v>0.0</v>
      </c>
      <c r="G56" s="518">
        <v>35000.0</v>
      </c>
      <c r="H56" s="509">
        <v>0.0</v>
      </c>
      <c r="I56" s="519">
        <v>28.0</v>
      </c>
      <c r="J56" s="519">
        <v>26.0</v>
      </c>
      <c r="K56" s="517">
        <v>0.0</v>
      </c>
      <c r="L56" s="518">
        <v>3749286.0</v>
      </c>
      <c r="M56" s="518">
        <v>43000.0</v>
      </c>
      <c r="N56" s="509">
        <v>0.0</v>
      </c>
      <c r="O56" s="509">
        <v>0.0</v>
      </c>
      <c r="P56" s="518">
        <v>3792286.0</v>
      </c>
    </row>
    <row r="57" ht="27.75" customHeight="1">
      <c r="A57" s="520" t="s">
        <v>4455</v>
      </c>
      <c r="B57" s="513" t="s">
        <v>4432</v>
      </c>
      <c r="C57" s="513" t="s">
        <v>204</v>
      </c>
      <c r="D57" s="514">
        <v>4000000.0</v>
      </c>
      <c r="E57" s="515">
        <v>0.0</v>
      </c>
      <c r="F57" s="515">
        <v>0.0</v>
      </c>
      <c r="G57" s="514">
        <v>67500.0</v>
      </c>
      <c r="H57" s="515">
        <v>0.0</v>
      </c>
      <c r="I57" s="516">
        <v>28.0</v>
      </c>
      <c r="J57" s="516">
        <v>28.0</v>
      </c>
      <c r="K57" s="513">
        <v>0.0</v>
      </c>
      <c r="L57" s="514">
        <v>4067500.0</v>
      </c>
      <c r="M57" s="514">
        <v>190150.0</v>
      </c>
      <c r="N57" s="515">
        <v>0.0</v>
      </c>
      <c r="O57" s="515">
        <v>0.0</v>
      </c>
      <c r="P57" s="514">
        <v>4257650.0</v>
      </c>
    </row>
    <row r="58" ht="27.75" customHeight="1">
      <c r="A58" s="521" t="s">
        <v>4455</v>
      </c>
      <c r="B58" s="517" t="s">
        <v>4438</v>
      </c>
      <c r="C58" s="517" t="s">
        <v>196</v>
      </c>
      <c r="D58" s="518">
        <v>1.0E7</v>
      </c>
      <c r="E58" s="509">
        <v>0.0</v>
      </c>
      <c r="F58" s="509">
        <v>0.0</v>
      </c>
      <c r="G58" s="518">
        <v>0.0</v>
      </c>
      <c r="H58" s="509">
        <v>0.0</v>
      </c>
      <c r="I58" s="519">
        <v>28.0</v>
      </c>
      <c r="J58" s="519">
        <v>24.0</v>
      </c>
      <c r="K58" s="517">
        <v>0.0</v>
      </c>
      <c r="L58" s="518">
        <v>8571429.0</v>
      </c>
      <c r="M58" s="518">
        <v>1963650.0</v>
      </c>
      <c r="N58" s="509">
        <v>0.0</v>
      </c>
      <c r="O58" s="509">
        <v>0.0</v>
      </c>
      <c r="P58" s="518">
        <v>1.0535079E7</v>
      </c>
    </row>
    <row r="59" ht="27.75" customHeight="1">
      <c r="A59" s="520" t="s">
        <v>4455</v>
      </c>
      <c r="B59" s="513" t="s">
        <v>4430</v>
      </c>
      <c r="C59" s="513" t="s">
        <v>4439</v>
      </c>
      <c r="D59" s="514">
        <v>1.0E7</v>
      </c>
      <c r="E59" s="515">
        <v>0.0</v>
      </c>
      <c r="F59" s="515">
        <v>0.0</v>
      </c>
      <c r="G59" s="513">
        <v>0.0</v>
      </c>
      <c r="H59" s="515">
        <v>0.0</v>
      </c>
      <c r="I59" s="516">
        <v>28.0</v>
      </c>
      <c r="J59" s="516">
        <v>22.0</v>
      </c>
      <c r="K59" s="514">
        <v>525000.0</v>
      </c>
      <c r="L59" s="514">
        <v>7332143.0</v>
      </c>
      <c r="M59" s="514">
        <v>4905400.0</v>
      </c>
      <c r="N59" s="515">
        <v>0.0</v>
      </c>
      <c r="O59" s="515">
        <v>0.0</v>
      </c>
      <c r="P59" s="514">
        <v>1.2762543E7</v>
      </c>
    </row>
    <row r="60" ht="27.75" customHeight="1">
      <c r="A60" s="521" t="s">
        <v>4455</v>
      </c>
      <c r="B60" s="517" t="s">
        <v>4430</v>
      </c>
      <c r="C60" s="517" t="s">
        <v>4440</v>
      </c>
      <c r="D60" s="518">
        <v>2.0E7</v>
      </c>
      <c r="E60" s="509">
        <v>0.0</v>
      </c>
      <c r="F60" s="509">
        <v>0.0</v>
      </c>
      <c r="G60" s="509">
        <v>0.0</v>
      </c>
      <c r="H60" s="509">
        <v>0.0</v>
      </c>
      <c r="I60" s="519">
        <v>26.0</v>
      </c>
      <c r="J60" s="519">
        <v>20.0</v>
      </c>
      <c r="K60" s="517">
        <v>0.0</v>
      </c>
      <c r="L60" s="518">
        <v>1.5384615E7</v>
      </c>
      <c r="M60" s="518">
        <v>0.0</v>
      </c>
      <c r="N60" s="509">
        <v>0.0</v>
      </c>
      <c r="O60" s="509">
        <v>0.0</v>
      </c>
      <c r="P60" s="518">
        <v>1.5384615E7</v>
      </c>
    </row>
    <row r="61" ht="27.75" customHeight="1">
      <c r="A61" s="520" t="s">
        <v>4455</v>
      </c>
      <c r="B61" s="513" t="s">
        <v>4430</v>
      </c>
      <c r="C61" s="513" t="s">
        <v>4441</v>
      </c>
      <c r="D61" s="514">
        <v>1.25E7</v>
      </c>
      <c r="E61" s="515">
        <v>0.0</v>
      </c>
      <c r="F61" s="515">
        <v>0.0</v>
      </c>
      <c r="G61" s="515">
        <v>0.0</v>
      </c>
      <c r="H61" s="515">
        <v>0.0</v>
      </c>
      <c r="I61" s="516">
        <v>26.0</v>
      </c>
      <c r="J61" s="516">
        <v>20.0</v>
      </c>
      <c r="K61" s="513">
        <v>0.0</v>
      </c>
      <c r="L61" s="514">
        <v>9615385.0</v>
      </c>
      <c r="M61" s="513">
        <v>0.0</v>
      </c>
      <c r="N61" s="515">
        <v>0.0</v>
      </c>
      <c r="O61" s="515">
        <v>0.0</v>
      </c>
      <c r="P61" s="514">
        <v>9615385.0</v>
      </c>
    </row>
    <row r="62" ht="27.75" customHeight="1">
      <c r="A62" s="521" t="s">
        <v>4455</v>
      </c>
      <c r="B62" s="517" t="s">
        <v>4430</v>
      </c>
      <c r="C62" s="517" t="s">
        <v>4442</v>
      </c>
      <c r="D62" s="518">
        <v>2.0E7</v>
      </c>
      <c r="E62" s="509">
        <v>0.0</v>
      </c>
      <c r="F62" s="509">
        <v>0.0</v>
      </c>
      <c r="G62" s="518">
        <v>60000.0</v>
      </c>
      <c r="H62" s="509">
        <v>0.0</v>
      </c>
      <c r="I62" s="519">
        <v>26.0</v>
      </c>
      <c r="J62" s="519">
        <v>20.0</v>
      </c>
      <c r="K62" s="517">
        <v>0.0</v>
      </c>
      <c r="L62" s="518">
        <v>1.5444615E7</v>
      </c>
      <c r="M62" s="517">
        <v>0.0</v>
      </c>
      <c r="N62" s="509">
        <v>0.0</v>
      </c>
      <c r="O62" s="509">
        <v>0.0</v>
      </c>
      <c r="P62" s="518">
        <v>1.5444615E7</v>
      </c>
    </row>
    <row r="63" ht="27.75" customHeight="1">
      <c r="A63" s="520" t="s">
        <v>4455</v>
      </c>
      <c r="B63" s="513" t="s">
        <v>4430</v>
      </c>
      <c r="C63" s="513" t="s">
        <v>217</v>
      </c>
      <c r="D63" s="514">
        <v>1.25E7</v>
      </c>
      <c r="E63" s="515">
        <v>0.0</v>
      </c>
      <c r="F63" s="515">
        <v>0.0</v>
      </c>
      <c r="G63" s="513">
        <v>0.0</v>
      </c>
      <c r="H63" s="515">
        <v>0.0</v>
      </c>
      <c r="I63" s="516">
        <v>26.0</v>
      </c>
      <c r="J63" s="516">
        <v>23.0</v>
      </c>
      <c r="K63" s="514">
        <v>420000.0</v>
      </c>
      <c r="L63" s="514">
        <v>1.0637692E7</v>
      </c>
      <c r="M63" s="513">
        <v>0.0</v>
      </c>
      <c r="N63" s="515">
        <v>0.0</v>
      </c>
      <c r="O63" s="515">
        <v>0.0</v>
      </c>
      <c r="P63" s="514">
        <v>1.1057692E7</v>
      </c>
    </row>
    <row r="64" ht="27.75" customHeight="1">
      <c r="A64" s="521" t="s">
        <v>4455</v>
      </c>
      <c r="B64" s="517" t="s">
        <v>4430</v>
      </c>
      <c r="C64" s="517" t="s">
        <v>4443</v>
      </c>
      <c r="D64" s="518">
        <v>5000000.0</v>
      </c>
      <c r="E64" s="509">
        <v>0.0</v>
      </c>
      <c r="F64" s="509">
        <v>0.0</v>
      </c>
      <c r="G64" s="518">
        <v>20000.0</v>
      </c>
      <c r="H64" s="509">
        <v>0.0</v>
      </c>
      <c r="I64" s="519">
        <v>26.0</v>
      </c>
      <c r="J64" s="519">
        <v>17.0</v>
      </c>
      <c r="K64" s="518">
        <v>315000.0</v>
      </c>
      <c r="L64" s="518">
        <v>2974231.0</v>
      </c>
      <c r="M64" s="517">
        <v>0.0</v>
      </c>
      <c r="N64" s="509">
        <v>0.0</v>
      </c>
      <c r="O64" s="509">
        <v>0.0</v>
      </c>
      <c r="P64" s="518">
        <v>3289231.0</v>
      </c>
    </row>
    <row r="65" ht="27.75" customHeight="1">
      <c r="A65" s="520" t="s">
        <v>4455</v>
      </c>
      <c r="B65" s="513" t="s">
        <v>4430</v>
      </c>
      <c r="C65" s="513" t="s">
        <v>4444</v>
      </c>
      <c r="D65" s="514">
        <v>5500000.0</v>
      </c>
      <c r="E65" s="515">
        <v>0.0</v>
      </c>
      <c r="F65" s="515">
        <v>0.0</v>
      </c>
      <c r="G65" s="514">
        <v>60000.0</v>
      </c>
      <c r="H65" s="515">
        <v>0.0</v>
      </c>
      <c r="I65" s="516">
        <v>26.0</v>
      </c>
      <c r="J65" s="516">
        <v>20.0</v>
      </c>
      <c r="K65" s="514">
        <v>315000.0</v>
      </c>
      <c r="L65" s="514">
        <v>3975769.0</v>
      </c>
      <c r="M65" s="513">
        <v>0.0</v>
      </c>
      <c r="N65" s="515">
        <v>0.0</v>
      </c>
      <c r="O65" s="515">
        <v>0.0</v>
      </c>
      <c r="P65" s="514">
        <v>4290769.0</v>
      </c>
    </row>
    <row r="66" ht="27.75" customHeight="1">
      <c r="A66" s="521" t="s">
        <v>4455</v>
      </c>
      <c r="B66" s="517" t="s">
        <v>4430</v>
      </c>
      <c r="C66" s="517" t="s">
        <v>215</v>
      </c>
      <c r="D66" s="518">
        <v>1.75E7</v>
      </c>
      <c r="E66" s="509">
        <v>0.0</v>
      </c>
      <c r="F66" s="509">
        <v>0.0</v>
      </c>
      <c r="G66" s="518">
        <v>60000.0</v>
      </c>
      <c r="H66" s="509">
        <v>0.0</v>
      </c>
      <c r="I66" s="519">
        <v>26.0</v>
      </c>
      <c r="J66" s="519">
        <v>19.0</v>
      </c>
      <c r="K66" s="517">
        <v>0.0</v>
      </c>
      <c r="L66" s="518">
        <v>1.2848462E7</v>
      </c>
      <c r="M66" s="517">
        <v>0.0</v>
      </c>
      <c r="N66" s="509">
        <v>0.0</v>
      </c>
      <c r="O66" s="509">
        <v>0.0</v>
      </c>
      <c r="P66" s="518">
        <v>1.2848462E7</v>
      </c>
    </row>
    <row r="67" ht="27.75" customHeight="1">
      <c r="A67" s="520" t="s">
        <v>4455</v>
      </c>
      <c r="B67" s="513" t="s">
        <v>4430</v>
      </c>
      <c r="C67" s="513" t="s">
        <v>4445</v>
      </c>
      <c r="D67" s="514">
        <v>8500000.0</v>
      </c>
      <c r="E67" s="515">
        <v>0.0</v>
      </c>
      <c r="F67" s="515">
        <v>0.0</v>
      </c>
      <c r="G67" s="514">
        <v>30000.0</v>
      </c>
      <c r="H67" s="515">
        <v>0.0</v>
      </c>
      <c r="I67" s="516">
        <v>26.0</v>
      </c>
      <c r="J67" s="516">
        <v>20.0</v>
      </c>
      <c r="K67" s="514">
        <v>315000.0</v>
      </c>
      <c r="L67" s="514">
        <v>6253462.0</v>
      </c>
      <c r="M67" s="513">
        <v>0.0</v>
      </c>
      <c r="N67" s="515">
        <v>0.0</v>
      </c>
      <c r="O67" s="515">
        <v>0.0</v>
      </c>
      <c r="P67" s="514">
        <v>6568462.0</v>
      </c>
    </row>
    <row r="68" ht="27.75" customHeight="1">
      <c r="A68" s="521" t="s">
        <v>4455</v>
      </c>
      <c r="B68" s="517" t="s">
        <v>4430</v>
      </c>
      <c r="C68" s="517" t="s">
        <v>4446</v>
      </c>
      <c r="D68" s="518">
        <v>5000000.0</v>
      </c>
      <c r="E68" s="509">
        <v>0.0</v>
      </c>
      <c r="F68" s="509">
        <v>0.0</v>
      </c>
      <c r="G68" s="518">
        <v>55000.0</v>
      </c>
      <c r="H68" s="509">
        <v>0.0</v>
      </c>
      <c r="I68" s="519">
        <v>26.0</v>
      </c>
      <c r="J68" s="519">
        <v>20.0</v>
      </c>
      <c r="K68" s="517">
        <v>0.0</v>
      </c>
      <c r="L68" s="518">
        <v>3901154.0</v>
      </c>
      <c r="M68" s="517">
        <v>0.0</v>
      </c>
      <c r="N68" s="509">
        <v>0.0</v>
      </c>
      <c r="O68" s="509">
        <v>0.0</v>
      </c>
      <c r="P68" s="518">
        <v>3901154.0</v>
      </c>
    </row>
    <row r="69" ht="27.75" customHeight="1">
      <c r="A69" s="520" t="s">
        <v>4455</v>
      </c>
      <c r="B69" s="513" t="s">
        <v>4430</v>
      </c>
      <c r="C69" s="513" t="s">
        <v>4447</v>
      </c>
      <c r="D69" s="514">
        <v>5000000.0</v>
      </c>
      <c r="E69" s="515">
        <v>0.0</v>
      </c>
      <c r="F69" s="515">
        <v>0.0</v>
      </c>
      <c r="G69" s="514">
        <v>55000.0</v>
      </c>
      <c r="H69" s="515">
        <v>0.0</v>
      </c>
      <c r="I69" s="516">
        <v>26.0</v>
      </c>
      <c r="J69" s="516">
        <v>26.0</v>
      </c>
      <c r="K69" s="513">
        <v>0.0</v>
      </c>
      <c r="L69" s="514">
        <v>3805000.0</v>
      </c>
      <c r="M69" s="513">
        <v>0.0</v>
      </c>
      <c r="N69" s="515">
        <v>0.0</v>
      </c>
      <c r="O69" s="515">
        <v>0.0</v>
      </c>
      <c r="P69" s="514">
        <v>3805000.0</v>
      </c>
    </row>
    <row r="70" ht="27.75" customHeight="1">
      <c r="A70" s="521" t="s">
        <v>4455</v>
      </c>
      <c r="B70" s="517" t="s">
        <v>4430</v>
      </c>
      <c r="C70" s="517" t="s">
        <v>4448</v>
      </c>
      <c r="D70" s="518">
        <v>8000000.0</v>
      </c>
      <c r="E70" s="509">
        <v>0.0</v>
      </c>
      <c r="F70" s="509">
        <v>0.0</v>
      </c>
      <c r="G70" s="518">
        <v>30000.0</v>
      </c>
      <c r="H70" s="509">
        <v>0.0</v>
      </c>
      <c r="I70" s="519">
        <v>26.0</v>
      </c>
      <c r="J70" s="519">
        <v>20.0</v>
      </c>
      <c r="K70" s="518">
        <v>315000.0</v>
      </c>
      <c r="L70" s="518">
        <v>5868846.0</v>
      </c>
      <c r="M70" s="518">
        <v>0.0</v>
      </c>
      <c r="N70" s="509">
        <v>0.0</v>
      </c>
      <c r="O70" s="509">
        <v>0.0</v>
      </c>
      <c r="P70" s="518">
        <v>6183846.0</v>
      </c>
    </row>
    <row r="71" ht="27.75" customHeight="1">
      <c r="A71" s="520" t="s">
        <v>4455</v>
      </c>
      <c r="B71" s="513" t="s">
        <v>4430</v>
      </c>
      <c r="C71" s="513" t="s">
        <v>232</v>
      </c>
      <c r="D71" s="514">
        <v>6000000.0</v>
      </c>
      <c r="E71" s="515">
        <v>0.0</v>
      </c>
      <c r="F71" s="515">
        <v>0.0</v>
      </c>
      <c r="G71" s="514">
        <v>0.0</v>
      </c>
      <c r="H71" s="515">
        <v>0.0</v>
      </c>
      <c r="I71" s="516">
        <v>26.0</v>
      </c>
      <c r="J71" s="516">
        <v>20.0</v>
      </c>
      <c r="K71" s="515">
        <v>0.0</v>
      </c>
      <c r="L71" s="514">
        <v>4615385.0</v>
      </c>
      <c r="M71" s="513">
        <v>0.0</v>
      </c>
      <c r="N71" s="515">
        <v>0.0</v>
      </c>
      <c r="O71" s="515">
        <v>0.0</v>
      </c>
      <c r="P71" s="514">
        <v>4615385.0</v>
      </c>
    </row>
    <row r="72" ht="27.75" customHeight="1">
      <c r="A72" s="521" t="s">
        <v>4455</v>
      </c>
      <c r="B72" s="517" t="s">
        <v>4430</v>
      </c>
      <c r="C72" s="517" t="s">
        <v>4449</v>
      </c>
      <c r="D72" s="518">
        <v>1.5E7</v>
      </c>
      <c r="E72" s="509">
        <v>0.0</v>
      </c>
      <c r="F72" s="509">
        <v>0.0</v>
      </c>
      <c r="G72" s="518">
        <v>1500000.0</v>
      </c>
      <c r="H72" s="509">
        <v>0.0</v>
      </c>
      <c r="I72" s="519">
        <v>26.0</v>
      </c>
      <c r="J72" s="519">
        <v>18.0</v>
      </c>
      <c r="K72" s="509">
        <v>0.0</v>
      </c>
      <c r="L72" s="518">
        <v>1.1423077E7</v>
      </c>
      <c r="M72" s="517">
        <v>0.0</v>
      </c>
      <c r="N72" s="509">
        <v>0.0</v>
      </c>
      <c r="O72" s="509">
        <v>0.0</v>
      </c>
      <c r="P72" s="518">
        <v>1.1423077E7</v>
      </c>
    </row>
    <row r="73" ht="27.75" customHeight="1">
      <c r="A73" s="520" t="s">
        <v>4455</v>
      </c>
      <c r="B73" s="513" t="s">
        <v>4430</v>
      </c>
      <c r="C73" s="513" t="s">
        <v>4451</v>
      </c>
      <c r="D73" s="514">
        <v>9000000.0</v>
      </c>
      <c r="E73" s="515">
        <v>0.0</v>
      </c>
      <c r="F73" s="515">
        <v>0.0</v>
      </c>
      <c r="G73" s="514">
        <v>0.0</v>
      </c>
      <c r="H73" s="515">
        <v>0.0</v>
      </c>
      <c r="I73" s="516">
        <v>28.0</v>
      </c>
      <c r="J73" s="516">
        <v>25.0</v>
      </c>
      <c r="K73" s="513">
        <v>0.0</v>
      </c>
      <c r="L73" s="514">
        <v>8035714.0</v>
      </c>
      <c r="M73" s="514">
        <v>0.0</v>
      </c>
      <c r="N73" s="515">
        <v>0.0</v>
      </c>
      <c r="O73" s="515">
        <v>0.0</v>
      </c>
      <c r="P73" s="514">
        <v>8035714.0</v>
      </c>
    </row>
    <row r="74" ht="27.75" customHeight="1">
      <c r="A74" s="521" t="s">
        <v>4455</v>
      </c>
      <c r="B74" s="517" t="s">
        <v>4430</v>
      </c>
      <c r="C74" s="517" t="s">
        <v>4452</v>
      </c>
      <c r="D74" s="518">
        <v>2000000.0</v>
      </c>
      <c r="E74" s="509">
        <v>0.0</v>
      </c>
      <c r="F74" s="509">
        <v>0.0</v>
      </c>
      <c r="G74" s="509">
        <v>0.0</v>
      </c>
      <c r="H74" s="509">
        <v>0.0</v>
      </c>
      <c r="I74" s="519">
        <v>28.0</v>
      </c>
      <c r="J74" s="519">
        <v>21.0</v>
      </c>
      <c r="K74" s="517">
        <v>0.0</v>
      </c>
      <c r="L74" s="518">
        <v>1607143.0</v>
      </c>
      <c r="M74" s="518">
        <v>0.0</v>
      </c>
      <c r="N74" s="509">
        <v>0.0</v>
      </c>
      <c r="O74" s="509">
        <v>0.0</v>
      </c>
      <c r="P74" s="518">
        <v>1607143.0</v>
      </c>
    </row>
    <row r="75" ht="27.75" customHeight="1">
      <c r="A75" s="520" t="s">
        <v>4455</v>
      </c>
      <c r="B75" s="513" t="s">
        <v>4430</v>
      </c>
      <c r="C75" s="513" t="s">
        <v>4453</v>
      </c>
      <c r="D75" s="514">
        <v>8000000.0</v>
      </c>
      <c r="E75" s="515">
        <v>0.0</v>
      </c>
      <c r="F75" s="515">
        <v>0.0</v>
      </c>
      <c r="G75" s="514">
        <v>0.0</v>
      </c>
      <c r="H75" s="515">
        <v>0.0</v>
      </c>
      <c r="I75" s="516">
        <v>28.0</v>
      </c>
      <c r="J75" s="516">
        <v>23.0</v>
      </c>
      <c r="K75" s="513">
        <v>0.0</v>
      </c>
      <c r="L75" s="514">
        <v>6571429.0</v>
      </c>
      <c r="M75" s="514">
        <v>0.0</v>
      </c>
      <c r="N75" s="515">
        <v>0.0</v>
      </c>
      <c r="O75" s="515">
        <v>0.0</v>
      </c>
      <c r="P75" s="514">
        <v>6571429.0</v>
      </c>
    </row>
    <row r="76" ht="27.75" customHeight="1">
      <c r="A76" s="521" t="s">
        <v>4455</v>
      </c>
      <c r="B76" s="517" t="s">
        <v>4430</v>
      </c>
      <c r="C76" s="517" t="s">
        <v>4454</v>
      </c>
      <c r="D76" s="518">
        <v>8000000.0</v>
      </c>
      <c r="E76" s="509">
        <v>0.0</v>
      </c>
      <c r="F76" s="509">
        <v>0.0</v>
      </c>
      <c r="G76" s="518">
        <v>0.0</v>
      </c>
      <c r="H76" s="509">
        <v>0.0</v>
      </c>
      <c r="I76" s="519">
        <v>28.0</v>
      </c>
      <c r="J76" s="519">
        <v>23.0</v>
      </c>
      <c r="K76" s="517">
        <v>0.0</v>
      </c>
      <c r="L76" s="518">
        <v>8173429.0</v>
      </c>
      <c r="M76" s="518">
        <v>0.0</v>
      </c>
      <c r="N76" s="509">
        <v>0.0</v>
      </c>
      <c r="O76" s="509">
        <v>0.0</v>
      </c>
      <c r="P76" s="518">
        <v>8173429.0</v>
      </c>
    </row>
    <row r="77" ht="27.75" customHeight="1">
      <c r="A77" s="520" t="s">
        <v>4456</v>
      </c>
      <c r="B77" s="513" t="s">
        <v>4420</v>
      </c>
      <c r="C77" s="513" t="s">
        <v>139</v>
      </c>
      <c r="D77" s="514">
        <v>2.5E7</v>
      </c>
      <c r="E77" s="515">
        <v>0.0</v>
      </c>
      <c r="F77" s="515">
        <v>0.0</v>
      </c>
      <c r="G77" s="514">
        <v>0.0</v>
      </c>
      <c r="H77" s="515">
        <v>0.0</v>
      </c>
      <c r="I77" s="516">
        <v>22.0</v>
      </c>
      <c r="J77" s="516">
        <v>21.0</v>
      </c>
      <c r="K77" s="513">
        <v>0.0</v>
      </c>
      <c r="L77" s="514">
        <v>2.3863636E7</v>
      </c>
      <c r="M77" s="514">
        <v>3.46851E7</v>
      </c>
      <c r="N77" s="515">
        <v>0.0</v>
      </c>
      <c r="O77" s="515">
        <v>0.0</v>
      </c>
      <c r="P77" s="514">
        <v>5.8548736E7</v>
      </c>
    </row>
    <row r="78" ht="27.75" customHeight="1">
      <c r="A78" s="521" t="s">
        <v>4456</v>
      </c>
      <c r="B78" s="517" t="s">
        <v>4420</v>
      </c>
      <c r="C78" s="517" t="s">
        <v>4421</v>
      </c>
      <c r="D78" s="518">
        <v>2.0E7</v>
      </c>
      <c r="E78" s="509">
        <v>0.0</v>
      </c>
      <c r="F78" s="509">
        <v>0.0</v>
      </c>
      <c r="G78" s="517">
        <v>0.0</v>
      </c>
      <c r="H78" s="509">
        <v>0.0</v>
      </c>
      <c r="I78" s="519">
        <v>22.0</v>
      </c>
      <c r="J78" s="519">
        <v>21.0</v>
      </c>
      <c r="K78" s="517">
        <v>0.0</v>
      </c>
      <c r="L78" s="518">
        <v>1.9090909E7</v>
      </c>
      <c r="M78" s="518">
        <v>1.661265E7</v>
      </c>
      <c r="N78" s="509">
        <v>0.0</v>
      </c>
      <c r="O78" s="509">
        <v>0.0</v>
      </c>
      <c r="P78" s="518">
        <v>3.5703559E7</v>
      </c>
    </row>
    <row r="79" ht="27.75" customHeight="1">
      <c r="A79" s="520" t="s">
        <v>4456</v>
      </c>
      <c r="B79" s="513" t="s">
        <v>4420</v>
      </c>
      <c r="C79" s="513" t="s">
        <v>4422</v>
      </c>
      <c r="D79" s="514">
        <v>2.5E7</v>
      </c>
      <c r="E79" s="515">
        <v>0.0</v>
      </c>
      <c r="F79" s="515">
        <v>0.0</v>
      </c>
      <c r="G79" s="514">
        <v>0.0</v>
      </c>
      <c r="H79" s="515">
        <v>0.0</v>
      </c>
      <c r="I79" s="516">
        <v>26.0</v>
      </c>
      <c r="J79" s="516">
        <v>26.0</v>
      </c>
      <c r="K79" s="513">
        <v>0.0</v>
      </c>
      <c r="L79" s="514">
        <v>2.5E7</v>
      </c>
      <c r="M79" s="514">
        <v>1.059208E8</v>
      </c>
      <c r="N79" s="515">
        <v>0.0</v>
      </c>
      <c r="O79" s="515">
        <v>0.0</v>
      </c>
      <c r="P79" s="514">
        <v>1.309208E8</v>
      </c>
    </row>
    <row r="80" ht="27.75" customHeight="1">
      <c r="A80" s="521" t="s">
        <v>4456</v>
      </c>
      <c r="B80" s="517" t="s">
        <v>4420</v>
      </c>
      <c r="C80" s="517" t="s">
        <v>4423</v>
      </c>
      <c r="D80" s="518">
        <v>2.5E7</v>
      </c>
      <c r="E80" s="509">
        <v>0.0</v>
      </c>
      <c r="F80" s="509">
        <v>0.0</v>
      </c>
      <c r="G80" s="517">
        <v>0.0</v>
      </c>
      <c r="H80" s="509">
        <v>0.0</v>
      </c>
      <c r="I80" s="519">
        <v>26.0</v>
      </c>
      <c r="J80" s="519">
        <v>26.0</v>
      </c>
      <c r="K80" s="517">
        <v>0.0</v>
      </c>
      <c r="L80" s="518">
        <v>1.9711538E7</v>
      </c>
      <c r="M80" s="518">
        <v>158980.0</v>
      </c>
      <c r="N80" s="509">
        <v>0.0</v>
      </c>
      <c r="O80" s="509">
        <v>0.0</v>
      </c>
      <c r="P80" s="518">
        <v>1.9870518E7</v>
      </c>
    </row>
    <row r="81" ht="27.75" customHeight="1">
      <c r="A81" s="520" t="s">
        <v>4456</v>
      </c>
      <c r="B81" s="513" t="s">
        <v>4420</v>
      </c>
      <c r="C81" s="513" t="s">
        <v>4457</v>
      </c>
      <c r="D81" s="514">
        <v>1.5E7</v>
      </c>
      <c r="E81" s="515">
        <v>0.0</v>
      </c>
      <c r="F81" s="515">
        <v>0.0</v>
      </c>
      <c r="G81" s="514">
        <v>0.0</v>
      </c>
      <c r="H81" s="515">
        <v>0.0</v>
      </c>
      <c r="I81" s="516">
        <v>15.0</v>
      </c>
      <c r="J81" s="516">
        <v>15.0</v>
      </c>
      <c r="K81" s="513">
        <v>0.0</v>
      </c>
      <c r="L81" s="514">
        <v>4500000.0</v>
      </c>
      <c r="M81" s="514">
        <v>1520000.0</v>
      </c>
      <c r="N81" s="515">
        <v>0.0</v>
      </c>
      <c r="O81" s="515">
        <v>0.0</v>
      </c>
      <c r="P81" s="514">
        <v>6020000.0</v>
      </c>
    </row>
    <row r="82" ht="27.75" customHeight="1">
      <c r="A82" s="521" t="s">
        <v>4456</v>
      </c>
      <c r="B82" s="517" t="s">
        <v>4420</v>
      </c>
      <c r="C82" s="517" t="s">
        <v>4424</v>
      </c>
      <c r="D82" s="518">
        <v>0.0</v>
      </c>
      <c r="E82" s="509">
        <v>0.0</v>
      </c>
      <c r="F82" s="509">
        <v>0.0</v>
      </c>
      <c r="G82" s="518">
        <v>0.0</v>
      </c>
      <c r="H82" s="509">
        <v>0.0</v>
      </c>
      <c r="I82" s="519">
        <v>0.0</v>
      </c>
      <c r="J82" s="519">
        <v>0.0</v>
      </c>
      <c r="K82" s="517">
        <v>0.0</v>
      </c>
      <c r="L82" s="517">
        <v>0.0</v>
      </c>
      <c r="M82" s="518">
        <v>7.33E7</v>
      </c>
      <c r="N82" s="509">
        <v>0.0</v>
      </c>
      <c r="O82" s="509">
        <v>0.0</v>
      </c>
      <c r="P82" s="518">
        <v>7.33E7</v>
      </c>
    </row>
    <row r="83" ht="27.75" customHeight="1">
      <c r="A83" s="520" t="s">
        <v>4456</v>
      </c>
      <c r="B83" s="513" t="s">
        <v>4425</v>
      </c>
      <c r="C83" s="513" t="s">
        <v>3360</v>
      </c>
      <c r="D83" s="514">
        <v>8500000.0</v>
      </c>
      <c r="E83" s="515">
        <v>0.0</v>
      </c>
      <c r="F83" s="515">
        <v>0.0</v>
      </c>
      <c r="G83" s="514">
        <v>0.0</v>
      </c>
      <c r="H83" s="515">
        <v>0.0</v>
      </c>
      <c r="I83" s="516">
        <v>28.0</v>
      </c>
      <c r="J83" s="516">
        <v>30.0</v>
      </c>
      <c r="K83" s="514">
        <v>2025000.0</v>
      </c>
      <c r="L83" s="514">
        <v>7060893.0</v>
      </c>
      <c r="M83" s="514">
        <v>750000.0</v>
      </c>
      <c r="N83" s="515">
        <v>0.0</v>
      </c>
      <c r="O83" s="515">
        <v>0.0</v>
      </c>
      <c r="P83" s="514">
        <v>9835893.0</v>
      </c>
    </row>
    <row r="84" ht="27.75" customHeight="1">
      <c r="A84" s="521" t="s">
        <v>4456</v>
      </c>
      <c r="B84" s="517" t="s">
        <v>4425</v>
      </c>
      <c r="C84" s="517" t="s">
        <v>4426</v>
      </c>
      <c r="D84" s="518">
        <v>9000000.0</v>
      </c>
      <c r="E84" s="509">
        <v>0.0</v>
      </c>
      <c r="F84" s="509">
        <v>0.0</v>
      </c>
      <c r="G84" s="518">
        <v>1000000.0</v>
      </c>
      <c r="H84" s="509">
        <v>0.0</v>
      </c>
      <c r="I84" s="519">
        <v>28.0</v>
      </c>
      <c r="J84" s="519">
        <v>30.0</v>
      </c>
      <c r="K84" s="518">
        <v>525000.0</v>
      </c>
      <c r="L84" s="518">
        <v>1.0095357E7</v>
      </c>
      <c r="M84" s="518">
        <v>815000.0</v>
      </c>
      <c r="N84" s="509">
        <v>0.0</v>
      </c>
      <c r="O84" s="509">
        <v>0.0</v>
      </c>
      <c r="P84" s="518">
        <v>1.1435357E7</v>
      </c>
    </row>
    <row r="85" ht="27.75" customHeight="1">
      <c r="A85" s="520" t="s">
        <v>4456</v>
      </c>
      <c r="B85" s="513" t="s">
        <v>4425</v>
      </c>
      <c r="C85" s="513" t="s">
        <v>4458</v>
      </c>
      <c r="D85" s="514">
        <v>8500000.0</v>
      </c>
      <c r="E85" s="515">
        <v>0.0</v>
      </c>
      <c r="F85" s="515">
        <v>0.0</v>
      </c>
      <c r="G85" s="513">
        <v>0.0</v>
      </c>
      <c r="H85" s="515">
        <v>0.0</v>
      </c>
      <c r="I85" s="516">
        <v>28.0</v>
      </c>
      <c r="J85" s="516">
        <v>28.0</v>
      </c>
      <c r="K85" s="514">
        <v>525000.0</v>
      </c>
      <c r="L85" s="514">
        <v>8855357.0</v>
      </c>
      <c r="M85" s="514">
        <v>645000.0</v>
      </c>
      <c r="N85" s="515">
        <v>0.0</v>
      </c>
      <c r="O85" s="515">
        <v>0.0</v>
      </c>
      <c r="P85" s="514">
        <v>1.0025357E7</v>
      </c>
    </row>
    <row r="86" ht="27.75" customHeight="1">
      <c r="A86" s="521" t="s">
        <v>4456</v>
      </c>
      <c r="B86" s="517" t="s">
        <v>4425</v>
      </c>
      <c r="C86" s="517" t="s">
        <v>4459</v>
      </c>
      <c r="D86" s="518">
        <v>8500000.0</v>
      </c>
      <c r="E86" s="509">
        <v>0.0</v>
      </c>
      <c r="F86" s="509">
        <v>0.0</v>
      </c>
      <c r="G86" s="517">
        <v>0.0</v>
      </c>
      <c r="H86" s="509">
        <v>0.0</v>
      </c>
      <c r="I86" s="519">
        <v>28.0</v>
      </c>
      <c r="J86" s="519">
        <v>28.0</v>
      </c>
      <c r="K86" s="517">
        <v>0.0</v>
      </c>
      <c r="L86" s="518">
        <v>3217857.0</v>
      </c>
      <c r="M86" s="518">
        <v>420000.0</v>
      </c>
      <c r="N86" s="509">
        <v>0.0</v>
      </c>
      <c r="O86" s="509">
        <v>0.0</v>
      </c>
      <c r="P86" s="518">
        <v>3637857.0</v>
      </c>
    </row>
    <row r="87" ht="27.75" customHeight="1">
      <c r="A87" s="520" t="s">
        <v>4456</v>
      </c>
      <c r="B87" s="513" t="s">
        <v>4425</v>
      </c>
      <c r="C87" s="513" t="s">
        <v>4429</v>
      </c>
      <c r="D87" s="514">
        <v>8000000.0</v>
      </c>
      <c r="E87" s="515">
        <v>0.0</v>
      </c>
      <c r="F87" s="515">
        <v>0.0</v>
      </c>
      <c r="G87" s="513">
        <v>0.0</v>
      </c>
      <c r="H87" s="515">
        <v>0.0</v>
      </c>
      <c r="I87" s="516">
        <v>28.0</v>
      </c>
      <c r="J87" s="516">
        <v>13.0</v>
      </c>
      <c r="K87" s="514">
        <v>525000.0</v>
      </c>
      <c r="L87" s="514">
        <v>3135000.0</v>
      </c>
      <c r="M87" s="514">
        <v>375000.0</v>
      </c>
      <c r="N87" s="515">
        <v>0.0</v>
      </c>
      <c r="O87" s="515">
        <v>0.0</v>
      </c>
      <c r="P87" s="514">
        <v>4035000.0</v>
      </c>
    </row>
    <row r="88" ht="27.75" customHeight="1">
      <c r="A88" s="521" t="s">
        <v>4456</v>
      </c>
      <c r="B88" s="517" t="s">
        <v>4425</v>
      </c>
      <c r="C88" s="517" t="s">
        <v>185</v>
      </c>
      <c r="D88" s="518">
        <v>8000000.0</v>
      </c>
      <c r="E88" s="509">
        <v>0.0</v>
      </c>
      <c r="F88" s="509">
        <v>0.0</v>
      </c>
      <c r="G88" s="517">
        <v>0.0</v>
      </c>
      <c r="H88" s="509">
        <v>0.0</v>
      </c>
      <c r="I88" s="519">
        <v>28.0</v>
      </c>
      <c r="J88" s="519">
        <v>28.0</v>
      </c>
      <c r="K88" s="517">
        <v>0.0</v>
      </c>
      <c r="L88" s="518">
        <v>8000000.0</v>
      </c>
      <c r="M88" s="517">
        <v>0.0</v>
      </c>
      <c r="N88" s="509">
        <v>0.0</v>
      </c>
      <c r="O88" s="509">
        <v>0.0</v>
      </c>
      <c r="P88" s="518">
        <v>8000000.0</v>
      </c>
    </row>
    <row r="89" ht="27.75" customHeight="1">
      <c r="A89" s="520" t="s">
        <v>4456</v>
      </c>
      <c r="B89" s="513" t="s">
        <v>4430</v>
      </c>
      <c r="C89" s="513" t="s">
        <v>3392</v>
      </c>
      <c r="D89" s="514">
        <v>8000000.0</v>
      </c>
      <c r="E89" s="515">
        <v>0.0</v>
      </c>
      <c r="F89" s="515">
        <v>0.0</v>
      </c>
      <c r="G89" s="513">
        <v>0.0</v>
      </c>
      <c r="H89" s="515">
        <v>0.0</v>
      </c>
      <c r="I89" s="516">
        <v>28.0</v>
      </c>
      <c r="J89" s="516">
        <v>28.0</v>
      </c>
      <c r="K89" s="513">
        <v>0.0</v>
      </c>
      <c r="L89" s="514">
        <v>8160000.0</v>
      </c>
      <c r="M89" s="514">
        <v>200000.0</v>
      </c>
      <c r="N89" s="515">
        <v>0.0</v>
      </c>
      <c r="O89" s="515">
        <v>0.0</v>
      </c>
      <c r="P89" s="514">
        <v>8360000.0</v>
      </c>
    </row>
    <row r="90" ht="27.75" customHeight="1">
      <c r="A90" s="521" t="s">
        <v>4456</v>
      </c>
      <c r="B90" s="517" t="s">
        <v>4430</v>
      </c>
      <c r="C90" s="517" t="s">
        <v>4431</v>
      </c>
      <c r="D90" s="518">
        <v>8000000.0</v>
      </c>
      <c r="E90" s="509">
        <v>0.0</v>
      </c>
      <c r="F90" s="509">
        <v>0.0</v>
      </c>
      <c r="G90" s="517">
        <v>0.0</v>
      </c>
      <c r="H90" s="509">
        <v>0.0</v>
      </c>
      <c r="I90" s="519">
        <v>28.0</v>
      </c>
      <c r="J90" s="519">
        <v>28.0</v>
      </c>
      <c r="K90" s="517">
        <v>0.0</v>
      </c>
      <c r="L90" s="518">
        <v>8122857.0</v>
      </c>
      <c r="M90" s="518">
        <v>100000.0</v>
      </c>
      <c r="N90" s="509">
        <v>0.0</v>
      </c>
      <c r="O90" s="509">
        <v>0.0</v>
      </c>
      <c r="P90" s="518">
        <v>8222857.0</v>
      </c>
    </row>
    <row r="91" ht="27.75" customHeight="1">
      <c r="A91" s="520" t="s">
        <v>4456</v>
      </c>
      <c r="B91" s="513" t="s">
        <v>4432</v>
      </c>
      <c r="C91" s="513" t="s">
        <v>201</v>
      </c>
      <c r="D91" s="514">
        <v>4000000.0</v>
      </c>
      <c r="E91" s="515">
        <v>0.0</v>
      </c>
      <c r="F91" s="515">
        <v>0.0</v>
      </c>
      <c r="G91" s="514">
        <v>84000.0</v>
      </c>
      <c r="H91" s="515">
        <v>0.0</v>
      </c>
      <c r="I91" s="516">
        <v>28.0</v>
      </c>
      <c r="J91" s="516">
        <v>28.0</v>
      </c>
      <c r="K91" s="513">
        <v>0.0</v>
      </c>
      <c r="L91" s="514">
        <v>4084000.0</v>
      </c>
      <c r="M91" s="514">
        <v>5886800.0</v>
      </c>
      <c r="N91" s="515">
        <v>0.0</v>
      </c>
      <c r="O91" s="515">
        <v>0.0</v>
      </c>
      <c r="P91" s="514">
        <v>9970800.0</v>
      </c>
    </row>
    <row r="92" ht="27.75" customHeight="1">
      <c r="A92" s="521" t="s">
        <v>4456</v>
      </c>
      <c r="B92" s="517" t="s">
        <v>4432</v>
      </c>
      <c r="C92" s="517" t="s">
        <v>4433</v>
      </c>
      <c r="D92" s="518">
        <v>4000000.0</v>
      </c>
      <c r="E92" s="509">
        <v>0.0</v>
      </c>
      <c r="F92" s="509">
        <v>0.0</v>
      </c>
      <c r="G92" s="518">
        <v>78000.0</v>
      </c>
      <c r="H92" s="509">
        <v>0.0</v>
      </c>
      <c r="I92" s="519">
        <v>28.0</v>
      </c>
      <c r="J92" s="519">
        <v>28.0</v>
      </c>
      <c r="K92" s="517">
        <v>0.0</v>
      </c>
      <c r="L92" s="518">
        <v>4078000.0</v>
      </c>
      <c r="M92" s="518">
        <v>3777500.0</v>
      </c>
      <c r="N92" s="509">
        <v>0.0</v>
      </c>
      <c r="O92" s="509">
        <v>0.0</v>
      </c>
      <c r="P92" s="518">
        <v>7855500.0</v>
      </c>
    </row>
    <row r="93" ht="27.75" customHeight="1">
      <c r="A93" s="520" t="s">
        <v>4456</v>
      </c>
      <c r="B93" s="513" t="s">
        <v>4432</v>
      </c>
      <c r="C93" s="513" t="s">
        <v>4437</v>
      </c>
      <c r="D93" s="514">
        <v>4000000.0</v>
      </c>
      <c r="E93" s="515">
        <v>0.0</v>
      </c>
      <c r="F93" s="515">
        <v>0.0</v>
      </c>
      <c r="G93" s="514">
        <v>84000.0</v>
      </c>
      <c r="H93" s="515">
        <v>0.0</v>
      </c>
      <c r="I93" s="516">
        <v>28.0</v>
      </c>
      <c r="J93" s="516">
        <v>28.0</v>
      </c>
      <c r="K93" s="513">
        <v>0.0</v>
      </c>
      <c r="L93" s="514">
        <v>4084000.0</v>
      </c>
      <c r="M93" s="514">
        <v>837600.0</v>
      </c>
      <c r="N93" s="515">
        <v>0.0</v>
      </c>
      <c r="O93" s="515">
        <v>0.0</v>
      </c>
      <c r="P93" s="514">
        <v>4921600.0</v>
      </c>
    </row>
    <row r="94" ht="27.75" customHeight="1">
      <c r="A94" s="521" t="s">
        <v>4456</v>
      </c>
      <c r="B94" s="517" t="s">
        <v>4432</v>
      </c>
      <c r="C94" s="517" t="s">
        <v>204</v>
      </c>
      <c r="D94" s="518">
        <v>4000000.0</v>
      </c>
      <c r="E94" s="509">
        <v>0.0</v>
      </c>
      <c r="F94" s="509">
        <v>0.0</v>
      </c>
      <c r="G94" s="518">
        <v>87000.0</v>
      </c>
      <c r="H94" s="509">
        <v>0.0</v>
      </c>
      <c r="I94" s="519">
        <v>28.0</v>
      </c>
      <c r="J94" s="519">
        <v>28.0</v>
      </c>
      <c r="K94" s="517">
        <v>0.0</v>
      </c>
      <c r="L94" s="518">
        <v>4087000.0</v>
      </c>
      <c r="M94" s="518">
        <v>6564500.0</v>
      </c>
      <c r="N94" s="509">
        <v>0.0</v>
      </c>
      <c r="O94" s="509">
        <v>0.0</v>
      </c>
      <c r="P94" s="518">
        <v>1.06515E7</v>
      </c>
    </row>
    <row r="95" ht="27.75" customHeight="1">
      <c r="A95" s="520" t="s">
        <v>4456</v>
      </c>
      <c r="B95" s="513" t="s">
        <v>4438</v>
      </c>
      <c r="C95" s="513" t="s">
        <v>196</v>
      </c>
      <c r="D95" s="514">
        <v>1.0E7</v>
      </c>
      <c r="E95" s="515">
        <v>0.0</v>
      </c>
      <c r="F95" s="515">
        <v>0.0</v>
      </c>
      <c r="G95" s="513">
        <v>0.0</v>
      </c>
      <c r="H95" s="515">
        <v>0.0</v>
      </c>
      <c r="I95" s="516">
        <v>28.0</v>
      </c>
      <c r="J95" s="516">
        <v>28.0</v>
      </c>
      <c r="K95" s="513">
        <v>0.0</v>
      </c>
      <c r="L95" s="514">
        <v>9867857.0</v>
      </c>
      <c r="M95" s="514">
        <v>1.0747425E7</v>
      </c>
      <c r="N95" s="515">
        <v>0.0</v>
      </c>
      <c r="O95" s="515">
        <v>0.0</v>
      </c>
      <c r="P95" s="514">
        <v>2.0615282E7</v>
      </c>
    </row>
    <row r="96" ht="27.75" customHeight="1">
      <c r="A96" s="521" t="s">
        <v>4456</v>
      </c>
      <c r="B96" s="517" t="s">
        <v>4438</v>
      </c>
      <c r="C96" s="517" t="s">
        <v>4439</v>
      </c>
      <c r="D96" s="518">
        <v>1.0E7</v>
      </c>
      <c r="E96" s="509">
        <v>0.0</v>
      </c>
      <c r="F96" s="509">
        <v>0.0</v>
      </c>
      <c r="G96" s="517">
        <v>0.0</v>
      </c>
      <c r="H96" s="509">
        <v>0.0</v>
      </c>
      <c r="I96" s="519">
        <v>28.0</v>
      </c>
      <c r="J96" s="519">
        <v>28.0</v>
      </c>
      <c r="K96" s="518">
        <v>525000.0</v>
      </c>
      <c r="L96" s="518">
        <v>9207143.0</v>
      </c>
      <c r="M96" s="518">
        <v>1.2274905E7</v>
      </c>
      <c r="N96" s="509">
        <v>0.0</v>
      </c>
      <c r="O96" s="509">
        <v>0.0</v>
      </c>
      <c r="P96" s="518">
        <v>2.2007048E7</v>
      </c>
    </row>
    <row r="97" ht="27.75" customHeight="1">
      <c r="A97" s="520" t="s">
        <v>4456</v>
      </c>
      <c r="B97" s="513" t="s">
        <v>4430</v>
      </c>
      <c r="C97" s="513" t="s">
        <v>4440</v>
      </c>
      <c r="D97" s="514">
        <v>2.0E7</v>
      </c>
      <c r="E97" s="515">
        <v>0.0</v>
      </c>
      <c r="F97" s="515">
        <v>0.0</v>
      </c>
      <c r="G97" s="513">
        <v>0.0</v>
      </c>
      <c r="H97" s="515">
        <v>0.0</v>
      </c>
      <c r="I97" s="516">
        <v>26.0</v>
      </c>
      <c r="J97" s="516">
        <v>26.0</v>
      </c>
      <c r="K97" s="513">
        <v>0.0</v>
      </c>
      <c r="L97" s="514">
        <v>2.0E7</v>
      </c>
      <c r="M97" s="513">
        <v>0.0</v>
      </c>
      <c r="N97" s="515">
        <v>0.0</v>
      </c>
      <c r="O97" s="515">
        <v>0.0</v>
      </c>
      <c r="P97" s="514">
        <v>2.0E7</v>
      </c>
    </row>
    <row r="98" ht="27.75" customHeight="1">
      <c r="A98" s="521" t="s">
        <v>4456</v>
      </c>
      <c r="B98" s="517" t="s">
        <v>4430</v>
      </c>
      <c r="C98" s="517" t="s">
        <v>4441</v>
      </c>
      <c r="D98" s="518">
        <v>1.25E7</v>
      </c>
      <c r="E98" s="509">
        <v>0.0</v>
      </c>
      <c r="F98" s="509">
        <v>0.0</v>
      </c>
      <c r="G98" s="517">
        <v>0.0</v>
      </c>
      <c r="H98" s="509">
        <v>0.0</v>
      </c>
      <c r="I98" s="519">
        <v>26.0</v>
      </c>
      <c r="J98" s="519">
        <v>26.0</v>
      </c>
      <c r="K98" s="518">
        <v>1500000.0</v>
      </c>
      <c r="L98" s="518">
        <v>1.1E7</v>
      </c>
      <c r="M98" s="517">
        <v>0.0</v>
      </c>
      <c r="N98" s="509">
        <v>0.0</v>
      </c>
      <c r="O98" s="509">
        <v>0.0</v>
      </c>
      <c r="P98" s="518">
        <v>1.25E7</v>
      </c>
    </row>
    <row r="99" ht="27.75" customHeight="1">
      <c r="A99" s="520" t="s">
        <v>4456</v>
      </c>
      <c r="B99" s="513" t="s">
        <v>4430</v>
      </c>
      <c r="C99" s="513" t="s">
        <v>4442</v>
      </c>
      <c r="D99" s="514">
        <v>2.0E7</v>
      </c>
      <c r="E99" s="515">
        <v>0.0</v>
      </c>
      <c r="F99" s="515">
        <v>0.0</v>
      </c>
      <c r="G99" s="513">
        <v>0.0</v>
      </c>
      <c r="H99" s="515">
        <v>0.0</v>
      </c>
      <c r="I99" s="516">
        <v>26.0</v>
      </c>
      <c r="J99" s="516">
        <v>26.0</v>
      </c>
      <c r="K99" s="513">
        <v>0.0</v>
      </c>
      <c r="L99" s="514">
        <v>2.0E7</v>
      </c>
      <c r="M99" s="513">
        <v>0.0</v>
      </c>
      <c r="N99" s="515">
        <v>0.0</v>
      </c>
      <c r="O99" s="515">
        <v>0.0</v>
      </c>
      <c r="P99" s="514">
        <v>2.0E7</v>
      </c>
    </row>
    <row r="100" ht="27.75" customHeight="1">
      <c r="A100" s="521" t="s">
        <v>4456</v>
      </c>
      <c r="B100" s="517" t="s">
        <v>4430</v>
      </c>
      <c r="C100" s="517" t="s">
        <v>217</v>
      </c>
      <c r="D100" s="518">
        <v>1.25E7</v>
      </c>
      <c r="E100" s="509">
        <v>0.0</v>
      </c>
      <c r="F100" s="509">
        <v>0.0</v>
      </c>
      <c r="G100" s="517">
        <v>0.0</v>
      </c>
      <c r="H100" s="509">
        <v>0.0</v>
      </c>
      <c r="I100" s="519">
        <v>26.0</v>
      </c>
      <c r="J100" s="519">
        <v>26.0</v>
      </c>
      <c r="K100" s="518">
        <v>420000.0</v>
      </c>
      <c r="L100" s="518">
        <v>1.208E7</v>
      </c>
      <c r="M100" s="517">
        <v>0.0</v>
      </c>
      <c r="N100" s="509">
        <v>0.0</v>
      </c>
      <c r="O100" s="509">
        <v>0.0</v>
      </c>
      <c r="P100" s="518">
        <v>1.25E7</v>
      </c>
    </row>
    <row r="101" ht="27.75" customHeight="1">
      <c r="A101" s="520" t="s">
        <v>4456</v>
      </c>
      <c r="B101" s="513" t="s">
        <v>4430</v>
      </c>
      <c r="C101" s="513" t="s">
        <v>4443</v>
      </c>
      <c r="D101" s="514">
        <v>5000000.0</v>
      </c>
      <c r="E101" s="515">
        <v>0.0</v>
      </c>
      <c r="F101" s="515">
        <v>0.0</v>
      </c>
      <c r="G101" s="514">
        <v>15000.0</v>
      </c>
      <c r="H101" s="515">
        <v>0.0</v>
      </c>
      <c r="I101" s="516">
        <v>26.0</v>
      </c>
      <c r="J101" s="516">
        <v>26.0</v>
      </c>
      <c r="K101" s="514">
        <v>315000.0</v>
      </c>
      <c r="L101" s="514">
        <v>4700000.0</v>
      </c>
      <c r="M101" s="513">
        <v>0.0</v>
      </c>
      <c r="N101" s="515">
        <v>0.0</v>
      </c>
      <c r="O101" s="515">
        <v>0.0</v>
      </c>
      <c r="P101" s="514">
        <v>5015000.0</v>
      </c>
    </row>
    <row r="102" ht="27.75" customHeight="1">
      <c r="A102" s="521" t="s">
        <v>4456</v>
      </c>
      <c r="B102" s="517" t="s">
        <v>4430</v>
      </c>
      <c r="C102" s="517" t="s">
        <v>4444</v>
      </c>
      <c r="D102" s="518">
        <v>5500000.0</v>
      </c>
      <c r="E102" s="509">
        <v>0.0</v>
      </c>
      <c r="F102" s="509">
        <v>0.0</v>
      </c>
      <c r="G102" s="518">
        <v>15000.0</v>
      </c>
      <c r="H102" s="509">
        <v>0.0</v>
      </c>
      <c r="I102" s="519">
        <v>26.0</v>
      </c>
      <c r="J102" s="519">
        <v>26.0</v>
      </c>
      <c r="K102" s="518">
        <v>315000.0</v>
      </c>
      <c r="L102" s="518">
        <v>5200000.0</v>
      </c>
      <c r="M102" s="517">
        <v>0.0</v>
      </c>
      <c r="N102" s="509">
        <v>0.0</v>
      </c>
      <c r="O102" s="509">
        <v>0.0</v>
      </c>
      <c r="P102" s="518">
        <v>5515000.0</v>
      </c>
    </row>
    <row r="103" ht="27.75" customHeight="1">
      <c r="A103" s="520" t="s">
        <v>4456</v>
      </c>
      <c r="B103" s="513" t="s">
        <v>4430</v>
      </c>
      <c r="C103" s="513" t="s">
        <v>215</v>
      </c>
      <c r="D103" s="514">
        <v>1.75E7</v>
      </c>
      <c r="E103" s="515">
        <v>0.0</v>
      </c>
      <c r="F103" s="515">
        <v>0.0</v>
      </c>
      <c r="G103" s="513">
        <v>0.0</v>
      </c>
      <c r="H103" s="515">
        <v>0.0</v>
      </c>
      <c r="I103" s="516">
        <v>26.0</v>
      </c>
      <c r="J103" s="516">
        <v>26.0</v>
      </c>
      <c r="K103" s="513">
        <v>0.0</v>
      </c>
      <c r="L103" s="514">
        <v>1.75E7</v>
      </c>
      <c r="M103" s="513">
        <v>0.0</v>
      </c>
      <c r="N103" s="515">
        <v>0.0</v>
      </c>
      <c r="O103" s="515">
        <v>0.0</v>
      </c>
      <c r="P103" s="514">
        <v>1.75E7</v>
      </c>
    </row>
    <row r="104" ht="27.75" customHeight="1">
      <c r="A104" s="521" t="s">
        <v>4456</v>
      </c>
      <c r="B104" s="517" t="s">
        <v>4430</v>
      </c>
      <c r="C104" s="517" t="s">
        <v>4445</v>
      </c>
      <c r="D104" s="518">
        <v>8500000.0</v>
      </c>
      <c r="E104" s="509">
        <v>0.0</v>
      </c>
      <c r="F104" s="509">
        <v>0.0</v>
      </c>
      <c r="G104" s="518">
        <v>72000.0</v>
      </c>
      <c r="H104" s="509">
        <v>0.0</v>
      </c>
      <c r="I104" s="519">
        <v>26.0</v>
      </c>
      <c r="J104" s="519">
        <v>26.0</v>
      </c>
      <c r="K104" s="518">
        <v>2815000.0</v>
      </c>
      <c r="L104" s="518">
        <v>5757000.0</v>
      </c>
      <c r="M104" s="518">
        <v>0.0</v>
      </c>
      <c r="N104" s="509">
        <v>0.0</v>
      </c>
      <c r="O104" s="509">
        <v>0.0</v>
      </c>
      <c r="P104" s="518">
        <v>8572000.0</v>
      </c>
    </row>
    <row r="105" ht="27.75" customHeight="1">
      <c r="A105" s="520" t="s">
        <v>4456</v>
      </c>
      <c r="B105" s="513" t="s">
        <v>4430</v>
      </c>
      <c r="C105" s="513" t="s">
        <v>4446</v>
      </c>
      <c r="D105" s="514">
        <v>5000000.0</v>
      </c>
      <c r="E105" s="515">
        <v>0.0</v>
      </c>
      <c r="F105" s="515">
        <v>0.0</v>
      </c>
      <c r="G105" s="514">
        <v>81000.0</v>
      </c>
      <c r="H105" s="515">
        <v>0.0</v>
      </c>
      <c r="I105" s="516">
        <v>26.0</v>
      </c>
      <c r="J105" s="516">
        <v>26.0</v>
      </c>
      <c r="K105" s="513">
        <v>0.0</v>
      </c>
      <c r="L105" s="514">
        <v>5081000.0</v>
      </c>
      <c r="M105" s="514">
        <v>0.0</v>
      </c>
      <c r="N105" s="515">
        <v>0.0</v>
      </c>
      <c r="O105" s="515">
        <v>0.0</v>
      </c>
      <c r="P105" s="514">
        <v>5081000.0</v>
      </c>
    </row>
    <row r="106" ht="27.75" customHeight="1">
      <c r="A106" s="521" t="s">
        <v>4456</v>
      </c>
      <c r="B106" s="517" t="s">
        <v>4430</v>
      </c>
      <c r="C106" s="517" t="s">
        <v>4447</v>
      </c>
      <c r="D106" s="518">
        <v>5000000.0</v>
      </c>
      <c r="E106" s="509">
        <v>0.0</v>
      </c>
      <c r="F106" s="509">
        <v>0.0</v>
      </c>
      <c r="G106" s="518">
        <v>81000.0</v>
      </c>
      <c r="H106" s="509">
        <v>0.0</v>
      </c>
      <c r="I106" s="519">
        <v>26.0</v>
      </c>
      <c r="J106" s="519">
        <v>26.0</v>
      </c>
      <c r="K106" s="517">
        <v>0.0</v>
      </c>
      <c r="L106" s="518">
        <v>5081000.0</v>
      </c>
      <c r="M106" s="518">
        <v>0.0</v>
      </c>
      <c r="N106" s="509">
        <v>0.0</v>
      </c>
      <c r="O106" s="509">
        <v>0.0</v>
      </c>
      <c r="P106" s="518">
        <v>5081000.0</v>
      </c>
    </row>
    <row r="107" ht="27.75" customHeight="1">
      <c r="A107" s="520" t="s">
        <v>4456</v>
      </c>
      <c r="B107" s="513" t="s">
        <v>4430</v>
      </c>
      <c r="C107" s="513" t="s">
        <v>4448</v>
      </c>
      <c r="D107" s="514">
        <v>8000000.0</v>
      </c>
      <c r="E107" s="515">
        <v>0.0</v>
      </c>
      <c r="F107" s="515">
        <v>0.0</v>
      </c>
      <c r="G107" s="514">
        <v>66000.0</v>
      </c>
      <c r="H107" s="515">
        <v>0.0</v>
      </c>
      <c r="I107" s="516">
        <v>26.0</v>
      </c>
      <c r="J107" s="516">
        <v>22.0</v>
      </c>
      <c r="K107" s="514">
        <v>315000.0</v>
      </c>
      <c r="L107" s="514">
        <v>6520231.0</v>
      </c>
      <c r="M107" s="514">
        <v>0.0</v>
      </c>
      <c r="N107" s="515">
        <v>0.0</v>
      </c>
      <c r="O107" s="515">
        <v>0.0</v>
      </c>
      <c r="P107" s="514">
        <v>6835231.0</v>
      </c>
    </row>
    <row r="108" ht="27.75" customHeight="1">
      <c r="A108" s="521" t="s">
        <v>4456</v>
      </c>
      <c r="B108" s="517" t="s">
        <v>4430</v>
      </c>
      <c r="C108" s="517" t="s">
        <v>232</v>
      </c>
      <c r="D108" s="518">
        <v>6000000.0</v>
      </c>
      <c r="E108" s="509">
        <v>0.0</v>
      </c>
      <c r="F108" s="509">
        <v>0.0</v>
      </c>
      <c r="G108" s="518">
        <v>0.0</v>
      </c>
      <c r="H108" s="509">
        <v>0.0</v>
      </c>
      <c r="I108" s="519">
        <v>26.0</v>
      </c>
      <c r="J108" s="519">
        <v>26.0</v>
      </c>
      <c r="K108" s="518">
        <v>1500000.0</v>
      </c>
      <c r="L108" s="518">
        <v>4500000.0</v>
      </c>
      <c r="M108" s="518">
        <v>0.0</v>
      </c>
      <c r="N108" s="509">
        <v>0.0</v>
      </c>
      <c r="O108" s="509">
        <v>0.0</v>
      </c>
      <c r="P108" s="518">
        <v>6000000.0</v>
      </c>
    </row>
    <row r="109" ht="27.75" customHeight="1">
      <c r="A109" s="520" t="s">
        <v>4456</v>
      </c>
      <c r="B109" s="513" t="s">
        <v>4430</v>
      </c>
      <c r="C109" s="513" t="s">
        <v>4449</v>
      </c>
      <c r="D109" s="514">
        <v>1.5E7</v>
      </c>
      <c r="E109" s="515">
        <v>0.0</v>
      </c>
      <c r="F109" s="515">
        <v>0.0</v>
      </c>
      <c r="G109" s="514">
        <v>1500000.0</v>
      </c>
      <c r="H109" s="515">
        <v>0.0</v>
      </c>
      <c r="I109" s="516">
        <v>26.0</v>
      </c>
      <c r="J109" s="516">
        <v>27.0</v>
      </c>
      <c r="K109" s="514">
        <v>2000000.0</v>
      </c>
      <c r="L109" s="514">
        <v>1.5076923E7</v>
      </c>
      <c r="M109" s="514">
        <v>0.0</v>
      </c>
      <c r="N109" s="515">
        <v>0.0</v>
      </c>
      <c r="O109" s="515">
        <v>0.0</v>
      </c>
      <c r="P109" s="514">
        <v>1.7076923E7</v>
      </c>
    </row>
    <row r="110" ht="27.75" customHeight="1">
      <c r="A110" s="521" t="s">
        <v>4456</v>
      </c>
      <c r="B110" s="517" t="s">
        <v>4430</v>
      </c>
      <c r="C110" s="517" t="s">
        <v>4460</v>
      </c>
      <c r="D110" s="518">
        <v>3000000.0</v>
      </c>
      <c r="E110" s="509">
        <v>0.0</v>
      </c>
      <c r="F110" s="509">
        <v>0.0</v>
      </c>
      <c r="G110" s="518">
        <v>0.0</v>
      </c>
      <c r="H110" s="509">
        <v>0.0</v>
      </c>
      <c r="I110" s="519">
        <v>0.0</v>
      </c>
      <c r="J110" s="519">
        <v>0.0</v>
      </c>
      <c r="K110" s="517">
        <v>0.0</v>
      </c>
      <c r="L110" s="518">
        <v>6000000.0</v>
      </c>
      <c r="M110" s="518">
        <v>0.0</v>
      </c>
      <c r="N110" s="509">
        <v>0.0</v>
      </c>
      <c r="O110" s="509">
        <v>0.0</v>
      </c>
      <c r="P110" s="518">
        <v>6000000.0</v>
      </c>
    </row>
    <row r="111" ht="27.75" customHeight="1">
      <c r="A111" s="520" t="s">
        <v>4456</v>
      </c>
      <c r="B111" s="513" t="s">
        <v>4430</v>
      </c>
      <c r="C111" s="513" t="s">
        <v>4451</v>
      </c>
      <c r="D111" s="514">
        <v>9500000.0</v>
      </c>
      <c r="E111" s="515">
        <v>0.0</v>
      </c>
      <c r="F111" s="515">
        <v>0.0</v>
      </c>
      <c r="G111" s="514">
        <v>0.0</v>
      </c>
      <c r="H111" s="515">
        <v>0.0</v>
      </c>
      <c r="I111" s="516">
        <v>30.0</v>
      </c>
      <c r="J111" s="516">
        <v>0.0</v>
      </c>
      <c r="K111" s="513">
        <v>0.0</v>
      </c>
      <c r="L111" s="514">
        <v>9500000.0</v>
      </c>
      <c r="M111" s="514">
        <v>500000.0</v>
      </c>
      <c r="N111" s="515">
        <v>0.0</v>
      </c>
      <c r="O111" s="515">
        <v>0.0</v>
      </c>
      <c r="P111" s="514">
        <v>1.0E7</v>
      </c>
    </row>
    <row r="112" ht="27.75" customHeight="1">
      <c r="A112" s="521" t="s">
        <v>4456</v>
      </c>
      <c r="B112" s="517" t="s">
        <v>4430</v>
      </c>
      <c r="C112" s="517" t="s">
        <v>4452</v>
      </c>
      <c r="D112" s="518">
        <v>3500000.0</v>
      </c>
      <c r="E112" s="509">
        <v>0.0</v>
      </c>
      <c r="F112" s="509">
        <v>0.0</v>
      </c>
      <c r="G112" s="518">
        <v>0.0</v>
      </c>
      <c r="H112" s="509">
        <v>0.0</v>
      </c>
      <c r="I112" s="519">
        <v>30.0</v>
      </c>
      <c r="J112" s="519">
        <v>0.0</v>
      </c>
      <c r="K112" s="517">
        <v>0.0</v>
      </c>
      <c r="L112" s="518">
        <v>3500000.0</v>
      </c>
      <c r="M112" s="518">
        <v>0.0</v>
      </c>
      <c r="N112" s="509">
        <v>0.0</v>
      </c>
      <c r="O112" s="509">
        <v>0.0</v>
      </c>
      <c r="P112" s="518">
        <v>3500000.0</v>
      </c>
    </row>
    <row r="113" ht="27.75" customHeight="1">
      <c r="A113" s="520" t="s">
        <v>4456</v>
      </c>
      <c r="B113" s="513" t="s">
        <v>4430</v>
      </c>
      <c r="C113" s="513" t="s">
        <v>4461</v>
      </c>
      <c r="D113" s="514">
        <v>8500000.0</v>
      </c>
      <c r="E113" s="515">
        <v>0.0</v>
      </c>
      <c r="F113" s="515">
        <v>0.0</v>
      </c>
      <c r="G113" s="514">
        <v>0.0</v>
      </c>
      <c r="H113" s="515">
        <v>0.0</v>
      </c>
      <c r="I113" s="516">
        <v>28.0</v>
      </c>
      <c r="J113" s="516">
        <v>16.0</v>
      </c>
      <c r="K113" s="513">
        <v>0.0</v>
      </c>
      <c r="L113" s="514">
        <v>4857143.0</v>
      </c>
      <c r="M113" s="513">
        <v>0.0</v>
      </c>
      <c r="N113" s="515">
        <v>0.0</v>
      </c>
      <c r="O113" s="515">
        <v>0.0</v>
      </c>
      <c r="P113" s="514">
        <v>4857143.0</v>
      </c>
    </row>
    <row r="114" ht="27.75" customHeight="1">
      <c r="A114" s="521" t="s">
        <v>4456</v>
      </c>
      <c r="B114" s="517" t="s">
        <v>4430</v>
      </c>
      <c r="C114" s="517" t="s">
        <v>4462</v>
      </c>
      <c r="D114" s="518">
        <v>8000000.0</v>
      </c>
      <c r="E114" s="509">
        <v>0.0</v>
      </c>
      <c r="F114" s="509">
        <v>0.0</v>
      </c>
      <c r="G114" s="518">
        <v>0.0</v>
      </c>
      <c r="H114" s="509">
        <v>0.0</v>
      </c>
      <c r="I114" s="519">
        <v>28.0</v>
      </c>
      <c r="J114" s="519">
        <v>15.0</v>
      </c>
      <c r="K114" s="517">
        <v>0.0</v>
      </c>
      <c r="L114" s="518">
        <v>4285714.0</v>
      </c>
      <c r="M114" s="518">
        <v>0.0</v>
      </c>
      <c r="N114" s="509">
        <v>0.0</v>
      </c>
      <c r="O114" s="509">
        <v>0.0</v>
      </c>
      <c r="P114" s="518">
        <v>4285714.0</v>
      </c>
    </row>
    <row r="115" ht="27.75" customHeight="1">
      <c r="A115" s="520" t="s">
        <v>4456</v>
      </c>
      <c r="B115" s="513" t="s">
        <v>4430</v>
      </c>
      <c r="C115" s="513" t="s">
        <v>4463</v>
      </c>
      <c r="D115" s="514">
        <v>8000000.0</v>
      </c>
      <c r="E115" s="515">
        <v>0.0</v>
      </c>
      <c r="F115" s="515">
        <v>0.0</v>
      </c>
      <c r="G115" s="514">
        <v>0.0</v>
      </c>
      <c r="H115" s="515">
        <v>0.0</v>
      </c>
      <c r="I115" s="516">
        <v>28.0</v>
      </c>
      <c r="J115" s="516">
        <v>0.0</v>
      </c>
      <c r="K115" s="514">
        <v>4500000.0</v>
      </c>
      <c r="L115" s="513">
        <v>0.0</v>
      </c>
      <c r="M115" s="514">
        <v>1602000.0</v>
      </c>
      <c r="N115" s="515">
        <v>0.0</v>
      </c>
      <c r="O115" s="515">
        <v>0.0</v>
      </c>
      <c r="P115" s="514">
        <v>6102000.0</v>
      </c>
    </row>
    <row r="116" ht="27.75" customHeight="1">
      <c r="A116" s="521" t="s">
        <v>4456</v>
      </c>
      <c r="B116" s="517" t="s">
        <v>4430</v>
      </c>
      <c r="C116" s="517" t="s">
        <v>4464</v>
      </c>
      <c r="D116" s="518">
        <v>8500000.0</v>
      </c>
      <c r="E116" s="509">
        <v>0.0</v>
      </c>
      <c r="F116" s="509">
        <v>0.0</v>
      </c>
      <c r="G116" s="518">
        <v>150000.0</v>
      </c>
      <c r="H116" s="509">
        <v>0.0</v>
      </c>
      <c r="I116" s="519">
        <v>28.0</v>
      </c>
      <c r="J116" s="519">
        <v>16.0</v>
      </c>
      <c r="K116" s="517">
        <v>0.0</v>
      </c>
      <c r="L116" s="518">
        <v>4857143.0</v>
      </c>
      <c r="M116" s="518">
        <v>500000.0</v>
      </c>
      <c r="N116" s="509">
        <v>0.0</v>
      </c>
      <c r="O116" s="509">
        <v>0.0</v>
      </c>
      <c r="P116" s="518">
        <v>5357143.0</v>
      </c>
    </row>
    <row r="117" ht="27.75" customHeight="1">
      <c r="A117" s="520" t="s">
        <v>4465</v>
      </c>
      <c r="B117" s="513" t="s">
        <v>4420</v>
      </c>
      <c r="C117" s="513" t="s">
        <v>139</v>
      </c>
      <c r="D117" s="514">
        <v>2.5E7</v>
      </c>
      <c r="E117" s="515">
        <v>0.0</v>
      </c>
      <c r="F117" s="515">
        <v>0.0</v>
      </c>
      <c r="G117" s="513">
        <v>0.0</v>
      </c>
      <c r="H117" s="515">
        <v>0.0</v>
      </c>
      <c r="I117" s="516">
        <v>22.0</v>
      </c>
      <c r="J117" s="516">
        <v>23.0</v>
      </c>
      <c r="K117" s="513">
        <v>0.0</v>
      </c>
      <c r="L117" s="514">
        <v>2.6136364E7</v>
      </c>
      <c r="M117" s="514">
        <v>6.5987475E7</v>
      </c>
      <c r="N117" s="515">
        <v>0.0</v>
      </c>
      <c r="O117" s="515">
        <v>0.0</v>
      </c>
      <c r="P117" s="514">
        <v>9.2123839E7</v>
      </c>
    </row>
    <row r="118" ht="27.75" customHeight="1">
      <c r="A118" s="521" t="s">
        <v>4465</v>
      </c>
      <c r="B118" s="517" t="s">
        <v>4420</v>
      </c>
      <c r="C118" s="517" t="s">
        <v>4421</v>
      </c>
      <c r="D118" s="518">
        <v>2.0E7</v>
      </c>
      <c r="E118" s="509">
        <v>0.0</v>
      </c>
      <c r="F118" s="509">
        <v>0.0</v>
      </c>
      <c r="G118" s="517">
        <v>0.0</v>
      </c>
      <c r="H118" s="509">
        <v>0.0</v>
      </c>
      <c r="I118" s="519">
        <v>22.0</v>
      </c>
      <c r="J118" s="519">
        <v>22.0</v>
      </c>
      <c r="K118" s="517">
        <v>0.0</v>
      </c>
      <c r="L118" s="518">
        <v>2.0E7</v>
      </c>
      <c r="M118" s="518">
        <v>2.288505E7</v>
      </c>
      <c r="N118" s="509">
        <v>0.0</v>
      </c>
      <c r="O118" s="509">
        <v>0.0</v>
      </c>
      <c r="P118" s="518">
        <v>4.288505E7</v>
      </c>
    </row>
    <row r="119" ht="27.75" customHeight="1">
      <c r="A119" s="520" t="s">
        <v>4465</v>
      </c>
      <c r="B119" s="513" t="s">
        <v>4420</v>
      </c>
      <c r="C119" s="513" t="s">
        <v>4422</v>
      </c>
      <c r="D119" s="514">
        <v>2.5E7</v>
      </c>
      <c r="E119" s="515">
        <v>0.0</v>
      </c>
      <c r="F119" s="515">
        <v>0.0</v>
      </c>
      <c r="G119" s="513">
        <v>0.0</v>
      </c>
      <c r="H119" s="515">
        <v>0.0</v>
      </c>
      <c r="I119" s="516">
        <v>26.0</v>
      </c>
      <c r="J119" s="516">
        <v>26.0</v>
      </c>
      <c r="K119" s="513">
        <v>0.0</v>
      </c>
      <c r="L119" s="514">
        <v>2.5E7</v>
      </c>
      <c r="M119" s="514">
        <v>3.88152E7</v>
      </c>
      <c r="N119" s="515">
        <v>0.0</v>
      </c>
      <c r="O119" s="515">
        <v>0.0</v>
      </c>
      <c r="P119" s="514">
        <v>6.38152E7</v>
      </c>
    </row>
    <row r="120" ht="27.75" customHeight="1">
      <c r="A120" s="521" t="s">
        <v>4465</v>
      </c>
      <c r="B120" s="517" t="s">
        <v>4420</v>
      </c>
      <c r="C120" s="517" t="s">
        <v>4457</v>
      </c>
      <c r="D120" s="518">
        <v>1.275E7</v>
      </c>
      <c r="E120" s="509">
        <v>0.0</v>
      </c>
      <c r="F120" s="509">
        <v>0.0</v>
      </c>
      <c r="G120" s="517">
        <v>0.0</v>
      </c>
      <c r="H120" s="509">
        <v>0.0</v>
      </c>
      <c r="I120" s="519">
        <v>15.0</v>
      </c>
      <c r="J120" s="519">
        <v>15.0</v>
      </c>
      <c r="K120" s="517">
        <v>0.0</v>
      </c>
      <c r="L120" s="518">
        <v>1.275E7</v>
      </c>
      <c r="M120" s="518">
        <v>2.58814E7</v>
      </c>
      <c r="N120" s="509">
        <v>0.0</v>
      </c>
      <c r="O120" s="509">
        <v>0.0</v>
      </c>
      <c r="P120" s="518">
        <v>3.86314E7</v>
      </c>
    </row>
    <row r="121" ht="27.75" customHeight="1">
      <c r="A121" s="520" t="s">
        <v>4465</v>
      </c>
      <c r="B121" s="513" t="s">
        <v>4420</v>
      </c>
      <c r="C121" s="513" t="s">
        <v>4424</v>
      </c>
      <c r="D121" s="514">
        <v>0.0</v>
      </c>
      <c r="E121" s="515">
        <v>0.0</v>
      </c>
      <c r="F121" s="515">
        <v>0.0</v>
      </c>
      <c r="G121" s="513">
        <v>0.0</v>
      </c>
      <c r="H121" s="515">
        <v>0.0</v>
      </c>
      <c r="I121" s="516">
        <v>0.0</v>
      </c>
      <c r="J121" s="516">
        <v>0.0</v>
      </c>
      <c r="K121" s="513">
        <v>0.0</v>
      </c>
      <c r="L121" s="513">
        <v>0.0</v>
      </c>
      <c r="M121" s="514">
        <v>5.96E7</v>
      </c>
      <c r="N121" s="515">
        <v>0.0</v>
      </c>
      <c r="O121" s="515">
        <v>0.0</v>
      </c>
      <c r="P121" s="514">
        <v>5.96E7</v>
      </c>
    </row>
    <row r="122" ht="27.75" customHeight="1">
      <c r="A122" s="521" t="s">
        <v>4465</v>
      </c>
      <c r="B122" s="517" t="s">
        <v>4425</v>
      </c>
      <c r="C122" s="517" t="s">
        <v>3360</v>
      </c>
      <c r="D122" s="518">
        <v>8500000.0</v>
      </c>
      <c r="E122" s="509">
        <v>0.0</v>
      </c>
      <c r="F122" s="509">
        <v>0.0</v>
      </c>
      <c r="G122" s="517">
        <v>0.0</v>
      </c>
      <c r="H122" s="509">
        <v>0.0</v>
      </c>
      <c r="I122" s="519">
        <v>28.0</v>
      </c>
      <c r="J122" s="519">
        <v>28.0</v>
      </c>
      <c r="K122" s="518">
        <v>3525000.0</v>
      </c>
      <c r="L122" s="518">
        <v>5126786.0</v>
      </c>
      <c r="M122" s="518">
        <v>287500.0</v>
      </c>
      <c r="N122" s="509">
        <v>0.0</v>
      </c>
      <c r="O122" s="509">
        <v>0.0</v>
      </c>
      <c r="P122" s="518">
        <v>8939286.0</v>
      </c>
    </row>
    <row r="123" ht="27.75" customHeight="1">
      <c r="A123" s="520" t="s">
        <v>4465</v>
      </c>
      <c r="B123" s="513" t="s">
        <v>4425</v>
      </c>
      <c r="C123" s="513" t="s">
        <v>4426</v>
      </c>
      <c r="D123" s="514">
        <v>9000000.0</v>
      </c>
      <c r="E123" s="515">
        <v>0.0</v>
      </c>
      <c r="F123" s="515">
        <v>0.0</v>
      </c>
      <c r="G123" s="514">
        <v>1000000.0</v>
      </c>
      <c r="H123" s="515">
        <v>0.0</v>
      </c>
      <c r="I123" s="516">
        <v>28.0</v>
      </c>
      <c r="J123" s="516">
        <v>28.0</v>
      </c>
      <c r="K123" s="514">
        <v>525000.0</v>
      </c>
      <c r="L123" s="514">
        <v>1.0146786E7</v>
      </c>
      <c r="M123" s="514">
        <v>380000.0</v>
      </c>
      <c r="N123" s="515">
        <v>0.0</v>
      </c>
      <c r="O123" s="515">
        <v>0.0</v>
      </c>
      <c r="P123" s="514">
        <v>1.1051786E7</v>
      </c>
    </row>
    <row r="124" ht="27.75" customHeight="1">
      <c r="A124" s="521" t="s">
        <v>4465</v>
      </c>
      <c r="B124" s="517" t="s">
        <v>4425</v>
      </c>
      <c r="C124" s="517" t="s">
        <v>4458</v>
      </c>
      <c r="D124" s="518">
        <v>8500000.0</v>
      </c>
      <c r="E124" s="509">
        <v>0.0</v>
      </c>
      <c r="F124" s="509">
        <v>0.0</v>
      </c>
      <c r="G124" s="517">
        <v>0.0</v>
      </c>
      <c r="H124" s="509">
        <v>0.0</v>
      </c>
      <c r="I124" s="519">
        <v>28.0</v>
      </c>
      <c r="J124" s="519">
        <v>31.0</v>
      </c>
      <c r="K124" s="518">
        <v>525000.0</v>
      </c>
      <c r="L124" s="518">
        <v>8779464.0</v>
      </c>
      <c r="M124" s="518">
        <v>660000.0</v>
      </c>
      <c r="N124" s="509">
        <v>0.0</v>
      </c>
      <c r="O124" s="509">
        <v>0.0</v>
      </c>
      <c r="P124" s="518">
        <v>9964464.0</v>
      </c>
    </row>
    <row r="125" ht="27.75" customHeight="1">
      <c r="A125" s="520" t="s">
        <v>4465</v>
      </c>
      <c r="B125" s="513" t="s">
        <v>4425</v>
      </c>
      <c r="C125" s="513" t="s">
        <v>4459</v>
      </c>
      <c r="D125" s="514">
        <v>8500000.0</v>
      </c>
      <c r="E125" s="515">
        <v>0.0</v>
      </c>
      <c r="F125" s="515">
        <v>0.0</v>
      </c>
      <c r="G125" s="513">
        <v>0.0</v>
      </c>
      <c r="H125" s="515">
        <v>0.0</v>
      </c>
      <c r="I125" s="516">
        <v>28.0</v>
      </c>
      <c r="J125" s="516">
        <v>32.0</v>
      </c>
      <c r="K125" s="513">
        <v>0.0</v>
      </c>
      <c r="L125" s="514">
        <v>9714286.0</v>
      </c>
      <c r="M125" s="514">
        <v>645000.0</v>
      </c>
      <c r="N125" s="515">
        <v>0.0</v>
      </c>
      <c r="O125" s="515">
        <v>0.0</v>
      </c>
      <c r="P125" s="514">
        <v>1.0359286E7</v>
      </c>
    </row>
    <row r="126" ht="27.75" customHeight="1">
      <c r="A126" s="521" t="s">
        <v>4465</v>
      </c>
      <c r="B126" s="517" t="s">
        <v>4425</v>
      </c>
      <c r="C126" s="517" t="s">
        <v>4466</v>
      </c>
      <c r="D126" s="518">
        <v>6800000.0</v>
      </c>
      <c r="E126" s="509">
        <v>0.0</v>
      </c>
      <c r="F126" s="509">
        <v>0.0</v>
      </c>
      <c r="G126" s="517">
        <v>0.0</v>
      </c>
      <c r="H126" s="509">
        <v>0.0</v>
      </c>
      <c r="I126" s="519">
        <v>28.0</v>
      </c>
      <c r="J126" s="519">
        <v>28.0</v>
      </c>
      <c r="K126" s="517">
        <v>0.0</v>
      </c>
      <c r="L126" s="518">
        <v>7407143.0</v>
      </c>
      <c r="M126" s="518">
        <v>470000.0</v>
      </c>
      <c r="N126" s="509">
        <v>0.0</v>
      </c>
      <c r="O126" s="509">
        <v>0.0</v>
      </c>
      <c r="P126" s="518">
        <v>7877143.0</v>
      </c>
    </row>
    <row r="127" ht="27.75" customHeight="1">
      <c r="A127" s="520" t="s">
        <v>4465</v>
      </c>
      <c r="B127" s="513" t="s">
        <v>4430</v>
      </c>
      <c r="C127" s="513" t="s">
        <v>185</v>
      </c>
      <c r="D127" s="514">
        <v>8000000.0</v>
      </c>
      <c r="E127" s="515">
        <v>0.0</v>
      </c>
      <c r="F127" s="515">
        <v>0.0</v>
      </c>
      <c r="G127" s="514">
        <v>1000000.0</v>
      </c>
      <c r="H127" s="515">
        <v>0.0</v>
      </c>
      <c r="I127" s="516">
        <v>28.0</v>
      </c>
      <c r="J127" s="516">
        <v>28.0</v>
      </c>
      <c r="K127" s="513">
        <v>0.0</v>
      </c>
      <c r="L127" s="514">
        <v>9000000.0</v>
      </c>
      <c r="M127" s="514">
        <v>850000.0</v>
      </c>
      <c r="N127" s="515">
        <v>0.0</v>
      </c>
      <c r="O127" s="515">
        <v>0.0</v>
      </c>
      <c r="P127" s="514">
        <v>9850000.0</v>
      </c>
    </row>
    <row r="128" ht="27.75" customHeight="1">
      <c r="A128" s="521" t="s">
        <v>4465</v>
      </c>
      <c r="B128" s="517" t="s">
        <v>4430</v>
      </c>
      <c r="C128" s="517" t="s">
        <v>3392</v>
      </c>
      <c r="D128" s="518">
        <v>8000000.0</v>
      </c>
      <c r="E128" s="509">
        <v>0.0</v>
      </c>
      <c r="F128" s="509">
        <v>0.0</v>
      </c>
      <c r="G128" s="517">
        <v>0.0</v>
      </c>
      <c r="H128" s="509">
        <v>0.0</v>
      </c>
      <c r="I128" s="519">
        <v>28.0</v>
      </c>
      <c r="J128" s="519">
        <v>28.0</v>
      </c>
      <c r="K128" s="517">
        <v>0.0</v>
      </c>
      <c r="L128" s="518">
        <v>8071429.0</v>
      </c>
      <c r="M128" s="518">
        <v>300000.0</v>
      </c>
      <c r="N128" s="509">
        <v>0.0</v>
      </c>
      <c r="O128" s="509">
        <v>0.0</v>
      </c>
      <c r="P128" s="518">
        <v>8371429.0</v>
      </c>
    </row>
    <row r="129" ht="27.75" customHeight="1">
      <c r="A129" s="520" t="s">
        <v>4465</v>
      </c>
      <c r="B129" s="513" t="s">
        <v>4430</v>
      </c>
      <c r="C129" s="513" t="s">
        <v>4467</v>
      </c>
      <c r="D129" s="514">
        <v>8000000.0</v>
      </c>
      <c r="E129" s="515">
        <v>0.0</v>
      </c>
      <c r="F129" s="515">
        <v>0.0</v>
      </c>
      <c r="G129" s="513">
        <v>0.0</v>
      </c>
      <c r="H129" s="515">
        <v>0.0</v>
      </c>
      <c r="I129" s="516">
        <v>28.0</v>
      </c>
      <c r="J129" s="516">
        <v>28.0</v>
      </c>
      <c r="K129" s="513">
        <v>0.0</v>
      </c>
      <c r="L129" s="514">
        <v>5000000.0</v>
      </c>
      <c r="M129" s="513">
        <v>0.0</v>
      </c>
      <c r="N129" s="515">
        <v>0.0</v>
      </c>
      <c r="O129" s="515">
        <v>0.0</v>
      </c>
      <c r="P129" s="514">
        <v>5000000.0</v>
      </c>
    </row>
    <row r="130" ht="27.75" customHeight="1">
      <c r="A130" s="521" t="s">
        <v>4465</v>
      </c>
      <c r="B130" s="517" t="s">
        <v>4432</v>
      </c>
      <c r="C130" s="517" t="s">
        <v>201</v>
      </c>
      <c r="D130" s="518">
        <v>4000000.0</v>
      </c>
      <c r="E130" s="509">
        <v>0.0</v>
      </c>
      <c r="F130" s="509">
        <v>0.0</v>
      </c>
      <c r="G130" s="518">
        <v>565000.0</v>
      </c>
      <c r="H130" s="509">
        <v>0.0</v>
      </c>
      <c r="I130" s="519">
        <v>28.0</v>
      </c>
      <c r="J130" s="519">
        <v>28.0</v>
      </c>
      <c r="K130" s="517">
        <v>0.0</v>
      </c>
      <c r="L130" s="518">
        <v>4565000.0</v>
      </c>
      <c r="M130" s="518">
        <v>9110280.0</v>
      </c>
      <c r="N130" s="509">
        <v>0.0</v>
      </c>
      <c r="O130" s="509">
        <v>0.0</v>
      </c>
      <c r="P130" s="518">
        <v>1.367528E7</v>
      </c>
    </row>
    <row r="131" ht="27.75" customHeight="1">
      <c r="A131" s="520" t="s">
        <v>4465</v>
      </c>
      <c r="B131" s="513" t="s">
        <v>4432</v>
      </c>
      <c r="C131" s="513" t="s">
        <v>4433</v>
      </c>
      <c r="D131" s="514">
        <v>4000000.0</v>
      </c>
      <c r="E131" s="515">
        <v>0.0</v>
      </c>
      <c r="F131" s="515">
        <v>0.0</v>
      </c>
      <c r="G131" s="514">
        <v>109000.0</v>
      </c>
      <c r="H131" s="515">
        <v>0.0</v>
      </c>
      <c r="I131" s="516">
        <v>28.0</v>
      </c>
      <c r="J131" s="516">
        <v>28.0</v>
      </c>
      <c r="K131" s="513">
        <v>0.0</v>
      </c>
      <c r="L131" s="514">
        <v>4109000.0</v>
      </c>
      <c r="M131" s="514">
        <v>6393800.0</v>
      </c>
      <c r="N131" s="515">
        <v>0.0</v>
      </c>
      <c r="O131" s="515">
        <v>0.0</v>
      </c>
      <c r="P131" s="514">
        <v>1.05028E7</v>
      </c>
    </row>
    <row r="132" ht="27.75" customHeight="1">
      <c r="A132" s="521" t="s">
        <v>4465</v>
      </c>
      <c r="B132" s="517" t="s">
        <v>4432</v>
      </c>
      <c r="C132" s="517" t="s">
        <v>4437</v>
      </c>
      <c r="D132" s="518">
        <v>4000000.0</v>
      </c>
      <c r="E132" s="509">
        <v>0.0</v>
      </c>
      <c r="F132" s="509">
        <v>0.0</v>
      </c>
      <c r="G132" s="518">
        <v>150000.0</v>
      </c>
      <c r="H132" s="509">
        <v>0.0</v>
      </c>
      <c r="I132" s="519">
        <v>28.0</v>
      </c>
      <c r="J132" s="519">
        <v>28.0</v>
      </c>
      <c r="K132" s="517">
        <v>0.0</v>
      </c>
      <c r="L132" s="518">
        <v>4114286.0</v>
      </c>
      <c r="M132" s="518">
        <v>2281300.0</v>
      </c>
      <c r="N132" s="509">
        <v>0.0</v>
      </c>
      <c r="O132" s="509">
        <v>0.0</v>
      </c>
      <c r="P132" s="518">
        <v>6395586.0</v>
      </c>
    </row>
    <row r="133" ht="27.75" customHeight="1">
      <c r="A133" s="520" t="s">
        <v>4465</v>
      </c>
      <c r="B133" s="513" t="s">
        <v>4432</v>
      </c>
      <c r="C133" s="513" t="s">
        <v>204</v>
      </c>
      <c r="D133" s="514">
        <v>4000000.0</v>
      </c>
      <c r="E133" s="515">
        <v>0.0</v>
      </c>
      <c r="F133" s="515">
        <v>0.0</v>
      </c>
      <c r="G133" s="514">
        <v>150000.0</v>
      </c>
      <c r="H133" s="515">
        <v>0.0</v>
      </c>
      <c r="I133" s="516">
        <v>28.0</v>
      </c>
      <c r="J133" s="516">
        <v>30.0</v>
      </c>
      <c r="K133" s="513">
        <v>0.0</v>
      </c>
      <c r="L133" s="514">
        <v>4542857.0</v>
      </c>
      <c r="M133" s="514">
        <v>6368675.0</v>
      </c>
      <c r="N133" s="515">
        <v>0.0</v>
      </c>
      <c r="O133" s="515">
        <v>0.0</v>
      </c>
      <c r="P133" s="514">
        <v>1.0911532E7</v>
      </c>
    </row>
    <row r="134" ht="27.75" customHeight="1">
      <c r="A134" s="521" t="s">
        <v>4465</v>
      </c>
      <c r="B134" s="517" t="s">
        <v>4432</v>
      </c>
      <c r="C134" s="517" t="s">
        <v>196</v>
      </c>
      <c r="D134" s="518">
        <v>1.0E7</v>
      </c>
      <c r="E134" s="509">
        <v>0.0</v>
      </c>
      <c r="F134" s="509">
        <v>0.0</v>
      </c>
      <c r="G134" s="517">
        <v>0.0</v>
      </c>
      <c r="H134" s="509">
        <v>0.0</v>
      </c>
      <c r="I134" s="519">
        <v>28.0</v>
      </c>
      <c r="J134" s="519">
        <v>28.0</v>
      </c>
      <c r="K134" s="517">
        <v>0.0</v>
      </c>
      <c r="L134" s="518">
        <v>1.0067857E7</v>
      </c>
      <c r="M134" s="518">
        <v>1.6731725E7</v>
      </c>
      <c r="N134" s="509">
        <v>0.0</v>
      </c>
      <c r="O134" s="509">
        <v>0.0</v>
      </c>
      <c r="P134" s="518">
        <v>2.6799582E7</v>
      </c>
    </row>
    <row r="135" ht="27.75" customHeight="1">
      <c r="A135" s="520" t="s">
        <v>4465</v>
      </c>
      <c r="B135" s="513" t="s">
        <v>4432</v>
      </c>
      <c r="C135" s="513" t="s">
        <v>4439</v>
      </c>
      <c r="D135" s="514">
        <v>1.0E7</v>
      </c>
      <c r="E135" s="515">
        <v>0.0</v>
      </c>
      <c r="F135" s="515">
        <v>0.0</v>
      </c>
      <c r="G135" s="513">
        <v>0.0</v>
      </c>
      <c r="H135" s="515">
        <v>0.0</v>
      </c>
      <c r="I135" s="516">
        <v>28.0</v>
      </c>
      <c r="J135" s="516">
        <v>19.0</v>
      </c>
      <c r="K135" s="514">
        <v>525000.0</v>
      </c>
      <c r="L135" s="514">
        <v>6260714.0</v>
      </c>
      <c r="M135" s="514">
        <v>8416220.0</v>
      </c>
      <c r="N135" s="515">
        <v>0.0</v>
      </c>
      <c r="O135" s="515">
        <v>0.0</v>
      </c>
      <c r="P135" s="514">
        <v>1.5201934E7</v>
      </c>
    </row>
    <row r="136" ht="27.75" customHeight="1">
      <c r="A136" s="521" t="s">
        <v>4465</v>
      </c>
      <c r="B136" s="517" t="s">
        <v>4430</v>
      </c>
      <c r="C136" s="517" t="s">
        <v>4440</v>
      </c>
      <c r="D136" s="518">
        <v>2.0E7</v>
      </c>
      <c r="E136" s="509">
        <v>0.0</v>
      </c>
      <c r="F136" s="509">
        <v>0.0</v>
      </c>
      <c r="G136" s="518">
        <v>0.0</v>
      </c>
      <c r="H136" s="509">
        <v>0.0</v>
      </c>
      <c r="I136" s="519">
        <v>26.0</v>
      </c>
      <c r="J136" s="519">
        <v>26.0</v>
      </c>
      <c r="K136" s="517">
        <v>0.0</v>
      </c>
      <c r="L136" s="518">
        <v>2.0E7</v>
      </c>
      <c r="M136" s="518">
        <v>0.0</v>
      </c>
      <c r="N136" s="509">
        <v>0.0</v>
      </c>
      <c r="O136" s="509">
        <v>0.0</v>
      </c>
      <c r="P136" s="518">
        <v>2.0E7</v>
      </c>
    </row>
    <row r="137" ht="27.75" customHeight="1">
      <c r="A137" s="520" t="s">
        <v>4465</v>
      </c>
      <c r="B137" s="513" t="s">
        <v>4430</v>
      </c>
      <c r="C137" s="513" t="s">
        <v>4441</v>
      </c>
      <c r="D137" s="514">
        <v>1.25E7</v>
      </c>
      <c r="E137" s="515">
        <v>0.0</v>
      </c>
      <c r="F137" s="515">
        <v>0.0</v>
      </c>
      <c r="G137" s="514">
        <v>0.0</v>
      </c>
      <c r="H137" s="515">
        <v>0.0</v>
      </c>
      <c r="I137" s="516">
        <v>26.0</v>
      </c>
      <c r="J137" s="516">
        <v>26.0</v>
      </c>
      <c r="K137" s="513">
        <v>0.0</v>
      </c>
      <c r="L137" s="514">
        <v>1.25E7</v>
      </c>
      <c r="M137" s="514">
        <v>0.0</v>
      </c>
      <c r="N137" s="515">
        <v>0.0</v>
      </c>
      <c r="O137" s="515">
        <v>0.0</v>
      </c>
      <c r="P137" s="514">
        <v>1.25E7</v>
      </c>
    </row>
    <row r="138" ht="27.75" customHeight="1">
      <c r="A138" s="521" t="s">
        <v>4465</v>
      </c>
      <c r="B138" s="517" t="s">
        <v>4430</v>
      </c>
      <c r="C138" s="517" t="s">
        <v>4442</v>
      </c>
      <c r="D138" s="518">
        <v>2.0E7</v>
      </c>
      <c r="E138" s="509">
        <v>0.0</v>
      </c>
      <c r="F138" s="509">
        <v>0.0</v>
      </c>
      <c r="G138" s="518">
        <v>0.0</v>
      </c>
      <c r="H138" s="509">
        <v>0.0</v>
      </c>
      <c r="I138" s="519">
        <v>26.0</v>
      </c>
      <c r="J138" s="519">
        <v>26.0</v>
      </c>
      <c r="K138" s="518">
        <v>2.0E7</v>
      </c>
      <c r="L138" s="517">
        <v>0.0</v>
      </c>
      <c r="M138" s="518">
        <v>0.0</v>
      </c>
      <c r="N138" s="509">
        <v>0.0</v>
      </c>
      <c r="O138" s="509">
        <v>0.0</v>
      </c>
      <c r="P138" s="518">
        <v>2.0E7</v>
      </c>
    </row>
    <row r="139" ht="27.75" customHeight="1">
      <c r="A139" s="520" t="s">
        <v>4465</v>
      </c>
      <c r="B139" s="513" t="s">
        <v>4430</v>
      </c>
      <c r="C139" s="513" t="s">
        <v>217</v>
      </c>
      <c r="D139" s="514">
        <v>1.25E7</v>
      </c>
      <c r="E139" s="515">
        <v>0.0</v>
      </c>
      <c r="F139" s="515">
        <v>0.0</v>
      </c>
      <c r="G139" s="514">
        <v>0.0</v>
      </c>
      <c r="H139" s="515">
        <v>0.0</v>
      </c>
      <c r="I139" s="516">
        <v>26.0</v>
      </c>
      <c r="J139" s="516">
        <v>26.0</v>
      </c>
      <c r="K139" s="514">
        <v>1.042E7</v>
      </c>
      <c r="L139" s="514">
        <v>2080000.0</v>
      </c>
      <c r="M139" s="514">
        <v>0.0</v>
      </c>
      <c r="N139" s="515">
        <v>0.0</v>
      </c>
      <c r="O139" s="515">
        <v>0.0</v>
      </c>
      <c r="P139" s="514">
        <v>1.25E7</v>
      </c>
    </row>
    <row r="140" ht="27.75" customHeight="1">
      <c r="A140" s="521" t="s">
        <v>4465</v>
      </c>
      <c r="B140" s="517" t="s">
        <v>4430</v>
      </c>
      <c r="C140" s="517" t="s">
        <v>4443</v>
      </c>
      <c r="D140" s="518">
        <v>5000000.0</v>
      </c>
      <c r="E140" s="509">
        <v>0.0</v>
      </c>
      <c r="F140" s="509">
        <v>0.0</v>
      </c>
      <c r="G140" s="518">
        <v>0.0</v>
      </c>
      <c r="H140" s="509">
        <v>0.0</v>
      </c>
      <c r="I140" s="519">
        <v>26.0</v>
      </c>
      <c r="J140" s="519">
        <v>26.0</v>
      </c>
      <c r="K140" s="518">
        <v>315000.0</v>
      </c>
      <c r="L140" s="518">
        <v>4685000.0</v>
      </c>
      <c r="M140" s="518">
        <v>0.0</v>
      </c>
      <c r="N140" s="509">
        <v>0.0</v>
      </c>
      <c r="O140" s="509">
        <v>0.0</v>
      </c>
      <c r="P140" s="518">
        <v>5000000.0</v>
      </c>
    </row>
    <row r="141" ht="27.75" customHeight="1">
      <c r="A141" s="520" t="s">
        <v>4465</v>
      </c>
      <c r="B141" s="513" t="s">
        <v>4430</v>
      </c>
      <c r="C141" s="513" t="s">
        <v>4444</v>
      </c>
      <c r="D141" s="514">
        <v>5500000.0</v>
      </c>
      <c r="E141" s="515">
        <v>0.0</v>
      </c>
      <c r="F141" s="515">
        <v>0.0</v>
      </c>
      <c r="G141" s="514">
        <v>0.0</v>
      </c>
      <c r="H141" s="515">
        <v>0.0</v>
      </c>
      <c r="I141" s="516">
        <v>26.0</v>
      </c>
      <c r="J141" s="516">
        <v>26.0</v>
      </c>
      <c r="K141" s="514">
        <v>5315000.0</v>
      </c>
      <c r="L141" s="514">
        <v>185000.0</v>
      </c>
      <c r="M141" s="514">
        <v>0.0</v>
      </c>
      <c r="N141" s="515">
        <v>0.0</v>
      </c>
      <c r="O141" s="515">
        <v>0.0</v>
      </c>
      <c r="P141" s="514">
        <v>5500000.0</v>
      </c>
    </row>
    <row r="142" ht="27.75" customHeight="1">
      <c r="A142" s="521" t="s">
        <v>4465</v>
      </c>
      <c r="B142" s="517" t="s">
        <v>4430</v>
      </c>
      <c r="C142" s="517" t="s">
        <v>215</v>
      </c>
      <c r="D142" s="518">
        <v>1.75E7</v>
      </c>
      <c r="E142" s="509">
        <v>0.0</v>
      </c>
      <c r="F142" s="509">
        <v>0.0</v>
      </c>
      <c r="G142" s="518">
        <v>0.0</v>
      </c>
      <c r="H142" s="509">
        <v>0.0</v>
      </c>
      <c r="I142" s="519">
        <v>26.0</v>
      </c>
      <c r="J142" s="519">
        <v>26.0</v>
      </c>
      <c r="K142" s="517">
        <v>0.0</v>
      </c>
      <c r="L142" s="518">
        <v>1.75E7</v>
      </c>
      <c r="M142" s="518">
        <v>0.0</v>
      </c>
      <c r="N142" s="509">
        <v>0.0</v>
      </c>
      <c r="O142" s="509">
        <v>0.0</v>
      </c>
      <c r="P142" s="518">
        <v>1.75E7</v>
      </c>
    </row>
    <row r="143" ht="27.75" customHeight="1">
      <c r="A143" s="520" t="s">
        <v>4465</v>
      </c>
      <c r="B143" s="513" t="s">
        <v>4430</v>
      </c>
      <c r="C143" s="513" t="s">
        <v>4445</v>
      </c>
      <c r="D143" s="514">
        <v>8500000.0</v>
      </c>
      <c r="E143" s="515">
        <v>0.0</v>
      </c>
      <c r="F143" s="515">
        <v>0.0</v>
      </c>
      <c r="G143" s="514">
        <v>132000.0</v>
      </c>
      <c r="H143" s="515">
        <v>0.0</v>
      </c>
      <c r="I143" s="516">
        <v>26.0</v>
      </c>
      <c r="J143" s="516">
        <v>26.0</v>
      </c>
      <c r="K143" s="514">
        <v>315000.0</v>
      </c>
      <c r="L143" s="514">
        <v>8317000.0</v>
      </c>
      <c r="M143" s="514">
        <v>0.0</v>
      </c>
      <c r="N143" s="515">
        <v>0.0</v>
      </c>
      <c r="O143" s="515">
        <v>0.0</v>
      </c>
      <c r="P143" s="514">
        <v>8632000.0</v>
      </c>
    </row>
    <row r="144" ht="27.75" customHeight="1">
      <c r="A144" s="521" t="s">
        <v>4465</v>
      </c>
      <c r="B144" s="517" t="s">
        <v>4430</v>
      </c>
      <c r="C144" s="517" t="s">
        <v>4446</v>
      </c>
      <c r="D144" s="518">
        <v>5000000.0</v>
      </c>
      <c r="E144" s="509">
        <v>0.0</v>
      </c>
      <c r="F144" s="509">
        <v>0.0</v>
      </c>
      <c r="G144" s="518">
        <v>138000.0</v>
      </c>
      <c r="H144" s="509">
        <v>0.0</v>
      </c>
      <c r="I144" s="519">
        <v>26.0</v>
      </c>
      <c r="J144" s="519">
        <v>26.0</v>
      </c>
      <c r="K144" s="517">
        <v>0.0</v>
      </c>
      <c r="L144" s="518">
        <v>5138000.0</v>
      </c>
      <c r="M144" s="518">
        <v>0.0</v>
      </c>
      <c r="N144" s="509">
        <v>0.0</v>
      </c>
      <c r="O144" s="509">
        <v>0.0</v>
      </c>
      <c r="P144" s="518">
        <v>5138000.0</v>
      </c>
    </row>
    <row r="145" ht="27.75" customHeight="1">
      <c r="A145" s="520" t="s">
        <v>4465</v>
      </c>
      <c r="B145" s="513" t="s">
        <v>4430</v>
      </c>
      <c r="C145" s="513" t="s">
        <v>4447</v>
      </c>
      <c r="D145" s="514">
        <v>5000000.0</v>
      </c>
      <c r="E145" s="515">
        <v>0.0</v>
      </c>
      <c r="F145" s="515">
        <v>0.0</v>
      </c>
      <c r="G145" s="514">
        <v>132000.0</v>
      </c>
      <c r="H145" s="515">
        <v>0.0</v>
      </c>
      <c r="I145" s="516">
        <v>26.0</v>
      </c>
      <c r="J145" s="516">
        <v>26.0</v>
      </c>
      <c r="K145" s="513">
        <v>0.0</v>
      </c>
      <c r="L145" s="514">
        <v>5132000.0</v>
      </c>
      <c r="M145" s="513">
        <v>0.0</v>
      </c>
      <c r="N145" s="515">
        <v>0.0</v>
      </c>
      <c r="O145" s="515">
        <v>0.0</v>
      </c>
      <c r="P145" s="514">
        <v>5132000.0</v>
      </c>
    </row>
    <row r="146" ht="27.75" customHeight="1">
      <c r="A146" s="521" t="s">
        <v>4465</v>
      </c>
      <c r="B146" s="517" t="s">
        <v>4430</v>
      </c>
      <c r="C146" s="517" t="s">
        <v>4448</v>
      </c>
      <c r="D146" s="518">
        <v>8000000.0</v>
      </c>
      <c r="E146" s="509">
        <v>0.0</v>
      </c>
      <c r="F146" s="509">
        <v>0.0</v>
      </c>
      <c r="G146" s="518">
        <v>1063000.0</v>
      </c>
      <c r="H146" s="509">
        <v>0.0</v>
      </c>
      <c r="I146" s="519">
        <v>26.0</v>
      </c>
      <c r="J146" s="519">
        <v>26.0</v>
      </c>
      <c r="K146" s="518">
        <v>315000.0</v>
      </c>
      <c r="L146" s="518">
        <v>8748000.0</v>
      </c>
      <c r="M146" s="518">
        <v>0.0</v>
      </c>
      <c r="N146" s="509">
        <v>0.0</v>
      </c>
      <c r="O146" s="509">
        <v>0.0</v>
      </c>
      <c r="P146" s="518">
        <v>9063000.0</v>
      </c>
    </row>
    <row r="147" ht="27.75" customHeight="1">
      <c r="A147" s="520" t="s">
        <v>4465</v>
      </c>
      <c r="B147" s="513" t="s">
        <v>4430</v>
      </c>
      <c r="C147" s="513" t="s">
        <v>232</v>
      </c>
      <c r="D147" s="514">
        <v>6000000.0</v>
      </c>
      <c r="E147" s="515">
        <v>0.0</v>
      </c>
      <c r="F147" s="515">
        <v>0.0</v>
      </c>
      <c r="G147" s="514">
        <v>0.0</v>
      </c>
      <c r="H147" s="515">
        <v>0.0</v>
      </c>
      <c r="I147" s="516">
        <v>26.0</v>
      </c>
      <c r="J147" s="516">
        <v>26.0</v>
      </c>
      <c r="K147" s="513">
        <v>0.0</v>
      </c>
      <c r="L147" s="514">
        <v>6000000.0</v>
      </c>
      <c r="M147" s="513">
        <v>0.0</v>
      </c>
      <c r="N147" s="515">
        <v>0.0</v>
      </c>
      <c r="O147" s="515">
        <v>0.0</v>
      </c>
      <c r="P147" s="514">
        <v>6000000.0</v>
      </c>
    </row>
    <row r="148" ht="27.75" customHeight="1">
      <c r="A148" s="521" t="s">
        <v>4465</v>
      </c>
      <c r="B148" s="517" t="s">
        <v>4430</v>
      </c>
      <c r="C148" s="517" t="s">
        <v>4449</v>
      </c>
      <c r="D148" s="518">
        <v>1.5E7</v>
      </c>
      <c r="E148" s="509">
        <v>0.0</v>
      </c>
      <c r="F148" s="509">
        <v>0.0</v>
      </c>
      <c r="G148" s="518">
        <v>1500000.0</v>
      </c>
      <c r="H148" s="509">
        <v>0.0</v>
      </c>
      <c r="I148" s="519">
        <v>26.0</v>
      </c>
      <c r="J148" s="519">
        <v>26.0</v>
      </c>
      <c r="K148" s="517">
        <v>0.0</v>
      </c>
      <c r="L148" s="518">
        <v>1.65E7</v>
      </c>
      <c r="M148" s="517">
        <v>0.0</v>
      </c>
      <c r="N148" s="509">
        <v>0.0</v>
      </c>
      <c r="O148" s="509">
        <v>0.0</v>
      </c>
      <c r="P148" s="518">
        <v>1.65E7</v>
      </c>
    </row>
    <row r="149" ht="27.75" customHeight="1">
      <c r="A149" s="520" t="s">
        <v>4465</v>
      </c>
      <c r="B149" s="513" t="s">
        <v>4430</v>
      </c>
      <c r="C149" s="513" t="s">
        <v>4460</v>
      </c>
      <c r="D149" s="514">
        <v>3000000.0</v>
      </c>
      <c r="E149" s="515">
        <v>0.0</v>
      </c>
      <c r="F149" s="515">
        <v>0.0</v>
      </c>
      <c r="G149" s="513">
        <v>0.0</v>
      </c>
      <c r="H149" s="515">
        <v>0.0</v>
      </c>
      <c r="I149" s="513">
        <v>0.0</v>
      </c>
      <c r="J149" s="513">
        <v>0.0</v>
      </c>
      <c r="K149" s="513">
        <v>0.0</v>
      </c>
      <c r="L149" s="514">
        <v>3000000.0</v>
      </c>
      <c r="M149" s="513">
        <v>0.0</v>
      </c>
      <c r="N149" s="514">
        <v>0.0</v>
      </c>
      <c r="O149" s="514">
        <v>0.0</v>
      </c>
      <c r="P149" s="514">
        <v>3000000.0</v>
      </c>
    </row>
    <row r="150" ht="27.75" customHeight="1">
      <c r="A150" s="521" t="s">
        <v>4465</v>
      </c>
      <c r="B150" s="517" t="s">
        <v>4430</v>
      </c>
      <c r="C150" s="517" t="s">
        <v>4468</v>
      </c>
      <c r="D150" s="518">
        <v>9500000.0</v>
      </c>
      <c r="E150" s="509">
        <v>0.0</v>
      </c>
      <c r="F150" s="509">
        <v>0.0</v>
      </c>
      <c r="G150" s="517">
        <v>0.0</v>
      </c>
      <c r="H150" s="509">
        <v>0.0</v>
      </c>
      <c r="I150" s="519">
        <v>28.0</v>
      </c>
      <c r="J150" s="519">
        <v>0.0</v>
      </c>
      <c r="K150" s="517">
        <v>0.0</v>
      </c>
      <c r="L150" s="518">
        <v>9500000.0</v>
      </c>
      <c r="M150" s="517">
        <v>0.0</v>
      </c>
      <c r="N150" s="509">
        <v>0.0</v>
      </c>
      <c r="O150" s="509">
        <v>0.0</v>
      </c>
      <c r="P150" s="518">
        <v>9500000.0</v>
      </c>
    </row>
    <row r="151" ht="27.75" customHeight="1">
      <c r="A151" s="520" t="s">
        <v>4465</v>
      </c>
      <c r="B151" s="513" t="s">
        <v>4430</v>
      </c>
      <c r="C151" s="513" t="s">
        <v>4469</v>
      </c>
      <c r="D151" s="514">
        <v>3500000.0</v>
      </c>
      <c r="E151" s="515">
        <v>0.0</v>
      </c>
      <c r="F151" s="515">
        <v>0.0</v>
      </c>
      <c r="G151" s="513">
        <v>0.0</v>
      </c>
      <c r="H151" s="515">
        <v>0.0</v>
      </c>
      <c r="I151" s="516">
        <v>30.0</v>
      </c>
      <c r="J151" s="516">
        <v>0.0</v>
      </c>
      <c r="K151" s="513">
        <v>0.0</v>
      </c>
      <c r="L151" s="514">
        <v>3500000.0</v>
      </c>
      <c r="M151" s="513">
        <v>0.0</v>
      </c>
      <c r="N151" s="515">
        <v>0.0</v>
      </c>
      <c r="O151" s="515">
        <v>0.0</v>
      </c>
      <c r="P151" s="514">
        <v>3500000.0</v>
      </c>
    </row>
    <row r="152" ht="27.75" customHeight="1">
      <c r="A152" s="521" t="s">
        <v>4465</v>
      </c>
      <c r="B152" s="517" t="s">
        <v>4430</v>
      </c>
      <c r="C152" s="517" t="s">
        <v>4461</v>
      </c>
      <c r="D152" s="518">
        <v>8500000.0</v>
      </c>
      <c r="E152" s="509">
        <v>0.0</v>
      </c>
      <c r="F152" s="509">
        <v>0.0</v>
      </c>
      <c r="G152" s="517">
        <v>0.0</v>
      </c>
      <c r="H152" s="509">
        <v>0.0</v>
      </c>
      <c r="I152" s="519">
        <v>28.0</v>
      </c>
      <c r="J152" s="519">
        <v>30.0</v>
      </c>
      <c r="K152" s="518">
        <v>3000000.0</v>
      </c>
      <c r="L152" s="518">
        <v>6107143.0</v>
      </c>
      <c r="M152" s="517">
        <v>0.0</v>
      </c>
      <c r="N152" s="509">
        <v>0.0</v>
      </c>
      <c r="O152" s="509">
        <v>0.0</v>
      </c>
      <c r="P152" s="518">
        <v>9107143.0</v>
      </c>
    </row>
    <row r="153" ht="27.75" customHeight="1">
      <c r="A153" s="520" t="s">
        <v>4465</v>
      </c>
      <c r="B153" s="513" t="s">
        <v>4430</v>
      </c>
      <c r="C153" s="513" t="s">
        <v>4464</v>
      </c>
      <c r="D153" s="514">
        <v>8000000.0</v>
      </c>
      <c r="E153" s="515">
        <v>0.0</v>
      </c>
      <c r="F153" s="515">
        <v>0.0</v>
      </c>
      <c r="G153" s="514">
        <v>150000.0</v>
      </c>
      <c r="H153" s="515">
        <v>0.0</v>
      </c>
      <c r="I153" s="516">
        <v>28.0</v>
      </c>
      <c r="J153" s="516">
        <v>29.0</v>
      </c>
      <c r="K153" s="514">
        <v>500000.0</v>
      </c>
      <c r="L153" s="514">
        <v>9853714.0</v>
      </c>
      <c r="M153" s="513">
        <v>0.0</v>
      </c>
      <c r="N153" s="515">
        <v>0.0</v>
      </c>
      <c r="O153" s="515">
        <v>0.0</v>
      </c>
      <c r="P153" s="514">
        <v>1.0353714E7</v>
      </c>
    </row>
    <row r="154" ht="27.75" customHeight="1">
      <c r="A154" s="521" t="s">
        <v>4470</v>
      </c>
      <c r="B154" s="517" t="s">
        <v>4420</v>
      </c>
      <c r="C154" s="517" t="s">
        <v>139</v>
      </c>
      <c r="D154" s="518">
        <v>2.5E7</v>
      </c>
      <c r="E154" s="509">
        <v>0.0</v>
      </c>
      <c r="F154" s="509">
        <v>0.0</v>
      </c>
      <c r="G154" s="517">
        <v>0.0</v>
      </c>
      <c r="H154" s="509">
        <v>0.0</v>
      </c>
      <c r="I154" s="519">
        <v>21.0</v>
      </c>
      <c r="J154" s="519">
        <v>0.0</v>
      </c>
      <c r="K154" s="517">
        <v>0.0</v>
      </c>
      <c r="L154" s="518">
        <v>1.952381E7</v>
      </c>
      <c r="M154" s="518">
        <v>4.82706E7</v>
      </c>
      <c r="N154" s="509">
        <v>0.0</v>
      </c>
      <c r="O154" s="509">
        <v>0.0</v>
      </c>
      <c r="P154" s="518">
        <v>6.779441E7</v>
      </c>
    </row>
    <row r="155" ht="27.75" customHeight="1">
      <c r="A155" s="520" t="s">
        <v>4470</v>
      </c>
      <c r="B155" s="513" t="s">
        <v>4420</v>
      </c>
      <c r="C155" s="513" t="s">
        <v>4421</v>
      </c>
      <c r="D155" s="514">
        <v>2.0E7</v>
      </c>
      <c r="E155" s="515">
        <v>0.0</v>
      </c>
      <c r="F155" s="515">
        <v>0.0</v>
      </c>
      <c r="G155" s="513">
        <v>0.0</v>
      </c>
      <c r="H155" s="515">
        <v>0.0</v>
      </c>
      <c r="I155" s="516">
        <v>21.0</v>
      </c>
      <c r="J155" s="516">
        <v>0.0</v>
      </c>
      <c r="K155" s="513">
        <v>0.0</v>
      </c>
      <c r="L155" s="514">
        <v>1.5619048E7</v>
      </c>
      <c r="M155" s="514">
        <v>1.612215E7</v>
      </c>
      <c r="N155" s="515">
        <v>0.0</v>
      </c>
      <c r="O155" s="515">
        <v>0.0</v>
      </c>
      <c r="P155" s="514">
        <v>3.1741198E7</v>
      </c>
    </row>
    <row r="156" ht="27.75" customHeight="1">
      <c r="A156" s="521" t="s">
        <v>4470</v>
      </c>
      <c r="B156" s="517" t="s">
        <v>4420</v>
      </c>
      <c r="C156" s="517" t="s">
        <v>4422</v>
      </c>
      <c r="D156" s="518">
        <v>2.5E7</v>
      </c>
      <c r="E156" s="509">
        <v>0.0</v>
      </c>
      <c r="F156" s="509">
        <v>0.0</v>
      </c>
      <c r="G156" s="517">
        <v>0.0</v>
      </c>
      <c r="H156" s="509">
        <v>0.0</v>
      </c>
      <c r="I156" s="519">
        <v>26.0</v>
      </c>
      <c r="J156" s="519">
        <v>0.0</v>
      </c>
      <c r="K156" s="517">
        <v>0.0</v>
      </c>
      <c r="L156" s="518">
        <v>1.9423077E7</v>
      </c>
      <c r="M156" s="518">
        <v>7.05674E7</v>
      </c>
      <c r="N156" s="509">
        <v>0.0</v>
      </c>
      <c r="O156" s="509">
        <v>0.0</v>
      </c>
      <c r="P156" s="518">
        <v>8.9990477E7</v>
      </c>
    </row>
    <row r="157" ht="27.75" customHeight="1">
      <c r="A157" s="520" t="s">
        <v>4470</v>
      </c>
      <c r="B157" s="513" t="s">
        <v>4420</v>
      </c>
      <c r="C157" s="513" t="s">
        <v>4457</v>
      </c>
      <c r="D157" s="514">
        <v>1.5E7</v>
      </c>
      <c r="E157" s="515">
        <v>0.0</v>
      </c>
      <c r="F157" s="515">
        <v>0.0</v>
      </c>
      <c r="G157" s="513">
        <v>0.0</v>
      </c>
      <c r="H157" s="515">
        <v>0.0</v>
      </c>
      <c r="I157" s="516">
        <v>16.0</v>
      </c>
      <c r="J157" s="516">
        <v>0.0</v>
      </c>
      <c r="K157" s="513">
        <v>0.0</v>
      </c>
      <c r="L157" s="514">
        <v>1.36875E7</v>
      </c>
      <c r="M157" s="514">
        <v>3.3506E7</v>
      </c>
      <c r="N157" s="515">
        <v>0.0</v>
      </c>
      <c r="O157" s="515">
        <v>0.0</v>
      </c>
      <c r="P157" s="514">
        <v>4.71935E7</v>
      </c>
    </row>
    <row r="158" ht="27.75" customHeight="1">
      <c r="A158" s="521" t="s">
        <v>4470</v>
      </c>
      <c r="B158" s="517" t="s">
        <v>4420</v>
      </c>
      <c r="C158" s="517" t="s">
        <v>4424</v>
      </c>
      <c r="D158" s="518">
        <v>0.0</v>
      </c>
      <c r="E158" s="518">
        <v>0.0</v>
      </c>
      <c r="F158" s="518">
        <v>0.0</v>
      </c>
      <c r="G158" s="518">
        <v>0.0</v>
      </c>
      <c r="H158" s="518">
        <v>0.0</v>
      </c>
      <c r="I158" s="518">
        <v>0.0</v>
      </c>
      <c r="J158" s="518">
        <v>0.0</v>
      </c>
      <c r="K158" s="518">
        <v>0.0</v>
      </c>
      <c r="L158" s="517">
        <v>0.0</v>
      </c>
      <c r="M158" s="518">
        <v>3.211E7</v>
      </c>
      <c r="N158" s="518">
        <v>0.0</v>
      </c>
      <c r="O158" s="518">
        <v>0.0</v>
      </c>
      <c r="P158" s="518">
        <v>3.211E7</v>
      </c>
    </row>
    <row r="159" ht="27.75" customHeight="1">
      <c r="A159" s="520" t="s">
        <v>4470</v>
      </c>
      <c r="B159" s="513" t="s">
        <v>4425</v>
      </c>
      <c r="C159" s="513" t="s">
        <v>3360</v>
      </c>
      <c r="D159" s="514">
        <v>8500000.0</v>
      </c>
      <c r="E159" s="515">
        <v>0.0</v>
      </c>
      <c r="F159" s="515">
        <v>0.0</v>
      </c>
      <c r="G159" s="513">
        <v>0.0</v>
      </c>
      <c r="H159" s="515">
        <v>0.0</v>
      </c>
      <c r="I159" s="516">
        <v>28.0</v>
      </c>
      <c r="J159" s="516">
        <v>0.0</v>
      </c>
      <c r="K159" s="514">
        <v>1525000.0</v>
      </c>
      <c r="L159" s="514">
        <v>5469286.0</v>
      </c>
      <c r="M159" s="514">
        <v>515000.0</v>
      </c>
      <c r="N159" s="515">
        <v>0.0</v>
      </c>
      <c r="O159" s="515">
        <v>0.0</v>
      </c>
      <c r="P159" s="514">
        <v>7509286.0</v>
      </c>
    </row>
    <row r="160" ht="27.75" customHeight="1">
      <c r="A160" s="521" t="s">
        <v>4470</v>
      </c>
      <c r="B160" s="517" t="s">
        <v>4425</v>
      </c>
      <c r="C160" s="517" t="s">
        <v>4426</v>
      </c>
      <c r="D160" s="518">
        <v>9000000.0</v>
      </c>
      <c r="E160" s="509">
        <v>0.0</v>
      </c>
      <c r="F160" s="509">
        <v>0.0</v>
      </c>
      <c r="G160" s="518">
        <v>1000000.0</v>
      </c>
      <c r="H160" s="509">
        <v>0.0</v>
      </c>
      <c r="I160" s="519">
        <v>28.0</v>
      </c>
      <c r="J160" s="519">
        <v>0.0</v>
      </c>
      <c r="K160" s="518">
        <v>525000.0</v>
      </c>
      <c r="L160" s="518">
        <v>7510714.0</v>
      </c>
      <c r="M160" s="518">
        <v>590000.0</v>
      </c>
      <c r="N160" s="509">
        <v>0.0</v>
      </c>
      <c r="O160" s="509">
        <v>0.0</v>
      </c>
      <c r="P160" s="518">
        <v>8625714.0</v>
      </c>
    </row>
    <row r="161" ht="27.75" customHeight="1">
      <c r="A161" s="520" t="s">
        <v>4470</v>
      </c>
      <c r="B161" s="513" t="s">
        <v>4425</v>
      </c>
      <c r="C161" s="513" t="s">
        <v>4458</v>
      </c>
      <c r="D161" s="514">
        <v>8500000.0</v>
      </c>
      <c r="E161" s="515">
        <v>0.0</v>
      </c>
      <c r="F161" s="515">
        <v>0.0</v>
      </c>
      <c r="G161" s="513">
        <v>0.0</v>
      </c>
      <c r="H161" s="515">
        <v>0.0</v>
      </c>
      <c r="I161" s="516">
        <v>28.0</v>
      </c>
      <c r="J161" s="516">
        <v>0.0</v>
      </c>
      <c r="K161" s="514">
        <v>525000.0</v>
      </c>
      <c r="L161" s="514">
        <v>6517857.0</v>
      </c>
      <c r="M161" s="514">
        <v>485000.0</v>
      </c>
      <c r="N161" s="515">
        <v>0.0</v>
      </c>
      <c r="O161" s="515">
        <v>0.0</v>
      </c>
      <c r="P161" s="514">
        <v>7527857.0</v>
      </c>
    </row>
    <row r="162" ht="27.75" customHeight="1">
      <c r="A162" s="521" t="s">
        <v>4470</v>
      </c>
      <c r="B162" s="517" t="s">
        <v>4425</v>
      </c>
      <c r="C162" s="517" t="s">
        <v>4459</v>
      </c>
      <c r="D162" s="518">
        <v>8500000.0</v>
      </c>
      <c r="E162" s="509">
        <v>0.0</v>
      </c>
      <c r="F162" s="509">
        <v>0.0</v>
      </c>
      <c r="G162" s="517">
        <v>0.0</v>
      </c>
      <c r="H162" s="509">
        <v>0.0</v>
      </c>
      <c r="I162" s="519">
        <v>28.0</v>
      </c>
      <c r="J162" s="519">
        <v>0.0</v>
      </c>
      <c r="K162" s="518">
        <v>525000.0</v>
      </c>
      <c r="L162" s="518">
        <v>6865143.0</v>
      </c>
      <c r="M162" s="518">
        <v>585000.0</v>
      </c>
      <c r="N162" s="509">
        <v>0.0</v>
      </c>
      <c r="O162" s="509">
        <v>0.0</v>
      </c>
      <c r="P162" s="518">
        <v>7975143.0</v>
      </c>
    </row>
    <row r="163" ht="27.75" customHeight="1">
      <c r="A163" s="520" t="s">
        <v>4470</v>
      </c>
      <c r="B163" s="513" t="s">
        <v>4425</v>
      </c>
      <c r="C163" s="513" t="s">
        <v>4466</v>
      </c>
      <c r="D163" s="514">
        <v>8000000.0</v>
      </c>
      <c r="E163" s="515">
        <v>0.0</v>
      </c>
      <c r="F163" s="515">
        <v>0.0</v>
      </c>
      <c r="G163" s="513">
        <v>0.0</v>
      </c>
      <c r="H163" s="515">
        <v>0.0</v>
      </c>
      <c r="I163" s="516">
        <v>28.0</v>
      </c>
      <c r="J163" s="516">
        <v>0.0</v>
      </c>
      <c r="K163" s="513">
        <v>0.0</v>
      </c>
      <c r="L163" s="514">
        <v>6491429.0</v>
      </c>
      <c r="M163" s="514">
        <v>440000.0</v>
      </c>
      <c r="N163" s="515">
        <v>0.0</v>
      </c>
      <c r="O163" s="515">
        <v>0.0</v>
      </c>
      <c r="P163" s="514">
        <v>6931429.0</v>
      </c>
    </row>
    <row r="164" ht="27.75" customHeight="1">
      <c r="A164" s="521" t="s">
        <v>4470</v>
      </c>
      <c r="B164" s="517" t="s">
        <v>4430</v>
      </c>
      <c r="C164" s="517" t="s">
        <v>185</v>
      </c>
      <c r="D164" s="518">
        <v>8000000.0</v>
      </c>
      <c r="E164" s="509">
        <v>0.0</v>
      </c>
      <c r="F164" s="509">
        <v>0.0</v>
      </c>
      <c r="G164" s="518">
        <v>1000000.0</v>
      </c>
      <c r="H164" s="509">
        <v>0.0</v>
      </c>
      <c r="I164" s="519">
        <v>28.0</v>
      </c>
      <c r="J164" s="519">
        <v>0.0</v>
      </c>
      <c r="K164" s="517">
        <v>0.0</v>
      </c>
      <c r="L164" s="518">
        <v>6814286.0</v>
      </c>
      <c r="M164" s="518">
        <v>0.0</v>
      </c>
      <c r="N164" s="509">
        <v>0.0</v>
      </c>
      <c r="O164" s="509">
        <v>0.0</v>
      </c>
      <c r="P164" s="518">
        <v>6814286.0</v>
      </c>
    </row>
    <row r="165" ht="27.75" customHeight="1">
      <c r="A165" s="520" t="s">
        <v>4470</v>
      </c>
      <c r="B165" s="513" t="s">
        <v>4430</v>
      </c>
      <c r="C165" s="513" t="s">
        <v>3392</v>
      </c>
      <c r="D165" s="514">
        <v>8000000.0</v>
      </c>
      <c r="E165" s="515">
        <v>0.0</v>
      </c>
      <c r="F165" s="515">
        <v>0.0</v>
      </c>
      <c r="G165" s="514">
        <v>0.0</v>
      </c>
      <c r="H165" s="515">
        <v>0.0</v>
      </c>
      <c r="I165" s="516">
        <v>28.0</v>
      </c>
      <c r="J165" s="516">
        <v>0.0</v>
      </c>
      <c r="K165" s="513">
        <v>0.0</v>
      </c>
      <c r="L165" s="514">
        <v>6342857.0</v>
      </c>
      <c r="M165" s="514">
        <v>0.0</v>
      </c>
      <c r="N165" s="515">
        <v>0.0</v>
      </c>
      <c r="O165" s="515">
        <v>0.0</v>
      </c>
      <c r="P165" s="514">
        <v>6342857.0</v>
      </c>
    </row>
    <row r="166" ht="27.75" customHeight="1">
      <c r="A166" s="521" t="s">
        <v>4470</v>
      </c>
      <c r="B166" s="517" t="s">
        <v>4430</v>
      </c>
      <c r="C166" s="517" t="s">
        <v>4467</v>
      </c>
      <c r="D166" s="518">
        <v>8000000.0</v>
      </c>
      <c r="E166" s="509">
        <v>0.0</v>
      </c>
      <c r="F166" s="509">
        <v>0.0</v>
      </c>
      <c r="G166" s="518">
        <v>0.0</v>
      </c>
      <c r="H166" s="509">
        <v>0.0</v>
      </c>
      <c r="I166" s="519">
        <v>28.0</v>
      </c>
      <c r="J166" s="519">
        <v>0.0</v>
      </c>
      <c r="K166" s="517">
        <v>0.0</v>
      </c>
      <c r="L166" s="518">
        <v>5771429.0</v>
      </c>
      <c r="M166" s="518">
        <v>0.0</v>
      </c>
      <c r="N166" s="509">
        <v>0.0</v>
      </c>
      <c r="O166" s="509">
        <v>0.0</v>
      </c>
      <c r="P166" s="518">
        <v>5771429.0</v>
      </c>
    </row>
    <row r="167" ht="27.75" customHeight="1">
      <c r="A167" s="520" t="s">
        <v>4470</v>
      </c>
      <c r="B167" s="513" t="s">
        <v>4432</v>
      </c>
      <c r="C167" s="513" t="s">
        <v>201</v>
      </c>
      <c r="D167" s="514">
        <v>4000000.0</v>
      </c>
      <c r="E167" s="515">
        <v>0.0</v>
      </c>
      <c r="F167" s="515">
        <v>0.0</v>
      </c>
      <c r="G167" s="514">
        <v>500000.0</v>
      </c>
      <c r="H167" s="515">
        <v>0.0</v>
      </c>
      <c r="I167" s="516">
        <v>28.0</v>
      </c>
      <c r="J167" s="516">
        <v>0.0</v>
      </c>
      <c r="K167" s="513">
        <v>0.0</v>
      </c>
      <c r="L167" s="514">
        <v>3728571.0</v>
      </c>
      <c r="M167" s="514">
        <v>4231975.0</v>
      </c>
      <c r="N167" s="515">
        <v>0.0</v>
      </c>
      <c r="O167" s="515">
        <v>0.0</v>
      </c>
      <c r="P167" s="514">
        <v>7960546.0</v>
      </c>
    </row>
    <row r="168" ht="27.75" customHeight="1">
      <c r="A168" s="521" t="s">
        <v>4470</v>
      </c>
      <c r="B168" s="517" t="s">
        <v>4432</v>
      </c>
      <c r="C168" s="517" t="s">
        <v>4433</v>
      </c>
      <c r="D168" s="518">
        <v>4000000.0</v>
      </c>
      <c r="E168" s="509">
        <v>0.0</v>
      </c>
      <c r="F168" s="509">
        <v>0.0</v>
      </c>
      <c r="G168" s="518">
        <v>0.0</v>
      </c>
      <c r="H168" s="509">
        <v>0.0</v>
      </c>
      <c r="I168" s="519">
        <v>28.0</v>
      </c>
      <c r="J168" s="519">
        <v>0.0</v>
      </c>
      <c r="K168" s="517">
        <v>0.0</v>
      </c>
      <c r="L168" s="518">
        <v>2885714.0</v>
      </c>
      <c r="M168" s="518">
        <v>2364775.0</v>
      </c>
      <c r="N168" s="509">
        <v>0.0</v>
      </c>
      <c r="O168" s="509">
        <v>0.0</v>
      </c>
      <c r="P168" s="518">
        <v>5250489.0</v>
      </c>
    </row>
    <row r="169" ht="27.75" customHeight="1">
      <c r="A169" s="520" t="s">
        <v>4470</v>
      </c>
      <c r="B169" s="513" t="s">
        <v>4432</v>
      </c>
      <c r="C169" s="513" t="s">
        <v>4437</v>
      </c>
      <c r="D169" s="514">
        <v>4000000.0</v>
      </c>
      <c r="E169" s="515">
        <v>0.0</v>
      </c>
      <c r="F169" s="515">
        <v>0.0</v>
      </c>
      <c r="G169" s="514">
        <v>0.0</v>
      </c>
      <c r="H169" s="515">
        <v>0.0</v>
      </c>
      <c r="I169" s="516">
        <v>28.0</v>
      </c>
      <c r="J169" s="516">
        <v>0.0</v>
      </c>
      <c r="K169" s="513">
        <v>0.0</v>
      </c>
      <c r="L169" s="514">
        <v>3314286.0</v>
      </c>
      <c r="M169" s="514">
        <v>3456250.0</v>
      </c>
      <c r="N169" s="515">
        <v>0.0</v>
      </c>
      <c r="O169" s="515">
        <v>0.0</v>
      </c>
      <c r="P169" s="514">
        <v>6770536.0</v>
      </c>
    </row>
    <row r="170" ht="27.75" customHeight="1">
      <c r="A170" s="521" t="s">
        <v>4470</v>
      </c>
      <c r="B170" s="517" t="s">
        <v>4432</v>
      </c>
      <c r="C170" s="517" t="s">
        <v>204</v>
      </c>
      <c r="D170" s="518">
        <v>4000000.0</v>
      </c>
      <c r="E170" s="509">
        <v>0.0</v>
      </c>
      <c r="F170" s="509">
        <v>0.0</v>
      </c>
      <c r="G170" s="518">
        <v>0.0</v>
      </c>
      <c r="H170" s="509">
        <v>0.0</v>
      </c>
      <c r="I170" s="519">
        <v>28.0</v>
      </c>
      <c r="J170" s="519">
        <v>0.0</v>
      </c>
      <c r="K170" s="517">
        <v>0.0</v>
      </c>
      <c r="L170" s="518">
        <v>2885714.0</v>
      </c>
      <c r="M170" s="518">
        <v>3664050.0</v>
      </c>
      <c r="N170" s="509">
        <v>0.0</v>
      </c>
      <c r="O170" s="509">
        <v>0.0</v>
      </c>
      <c r="P170" s="518">
        <v>6549764.0</v>
      </c>
    </row>
    <row r="171" ht="27.75" customHeight="1">
      <c r="A171" s="520" t="s">
        <v>4470</v>
      </c>
      <c r="B171" s="513" t="s">
        <v>4438</v>
      </c>
      <c r="C171" s="513" t="s">
        <v>196</v>
      </c>
      <c r="D171" s="514">
        <v>8000000.0</v>
      </c>
      <c r="E171" s="515">
        <v>0.0</v>
      </c>
      <c r="F171" s="515">
        <v>0.0</v>
      </c>
      <c r="G171" s="514">
        <v>0.0</v>
      </c>
      <c r="H171" s="515">
        <v>0.0</v>
      </c>
      <c r="I171" s="516">
        <v>28.0</v>
      </c>
      <c r="J171" s="516">
        <v>28.0</v>
      </c>
      <c r="K171" s="513">
        <v>0.0</v>
      </c>
      <c r="L171" s="514">
        <v>8000000.0</v>
      </c>
      <c r="M171" s="514">
        <v>2.098695E7</v>
      </c>
      <c r="N171" s="515">
        <v>0.0</v>
      </c>
      <c r="O171" s="515">
        <v>0.0</v>
      </c>
      <c r="P171" s="514">
        <v>2.898695E7</v>
      </c>
    </row>
    <row r="172" ht="27.75" customHeight="1">
      <c r="A172" s="521" t="s">
        <v>4470</v>
      </c>
      <c r="B172" s="517" t="s">
        <v>4430</v>
      </c>
      <c r="C172" s="517" t="s">
        <v>4440</v>
      </c>
      <c r="D172" s="518">
        <v>1.6E7</v>
      </c>
      <c r="E172" s="509">
        <v>0.0</v>
      </c>
      <c r="F172" s="509">
        <v>0.0</v>
      </c>
      <c r="G172" s="518">
        <v>0.0</v>
      </c>
      <c r="H172" s="509">
        <v>0.0</v>
      </c>
      <c r="I172" s="519">
        <v>26.0</v>
      </c>
      <c r="J172" s="519">
        <v>26.0</v>
      </c>
      <c r="K172" s="517">
        <v>0.0</v>
      </c>
      <c r="L172" s="518">
        <v>1.6E7</v>
      </c>
      <c r="M172" s="518">
        <v>0.0</v>
      </c>
      <c r="N172" s="509">
        <v>0.0</v>
      </c>
      <c r="O172" s="509">
        <v>0.0</v>
      </c>
      <c r="P172" s="518">
        <v>1.6E7</v>
      </c>
    </row>
    <row r="173" ht="27.75" customHeight="1">
      <c r="A173" s="520" t="s">
        <v>4470</v>
      </c>
      <c r="B173" s="513" t="s">
        <v>4430</v>
      </c>
      <c r="C173" s="513" t="s">
        <v>4441</v>
      </c>
      <c r="D173" s="514">
        <v>1.0E7</v>
      </c>
      <c r="E173" s="515">
        <v>0.0</v>
      </c>
      <c r="F173" s="515">
        <v>0.0</v>
      </c>
      <c r="G173" s="514">
        <v>0.0</v>
      </c>
      <c r="H173" s="515">
        <v>0.0</v>
      </c>
      <c r="I173" s="516">
        <v>26.0</v>
      </c>
      <c r="J173" s="516">
        <v>26.0</v>
      </c>
      <c r="K173" s="513">
        <v>0.0</v>
      </c>
      <c r="L173" s="514">
        <v>1.0E7</v>
      </c>
      <c r="M173" s="513">
        <v>0.0</v>
      </c>
      <c r="N173" s="515">
        <v>0.0</v>
      </c>
      <c r="O173" s="515">
        <v>0.0</v>
      </c>
      <c r="P173" s="514">
        <v>1.0E7</v>
      </c>
    </row>
    <row r="174" ht="27.75" customHeight="1">
      <c r="A174" s="521" t="s">
        <v>4470</v>
      </c>
      <c r="B174" s="517" t="s">
        <v>4430</v>
      </c>
      <c r="C174" s="517" t="s">
        <v>4442</v>
      </c>
      <c r="D174" s="518">
        <v>1.6E7</v>
      </c>
      <c r="E174" s="509">
        <v>0.0</v>
      </c>
      <c r="F174" s="509">
        <v>0.0</v>
      </c>
      <c r="G174" s="518">
        <v>0.0</v>
      </c>
      <c r="H174" s="509">
        <v>0.0</v>
      </c>
      <c r="I174" s="519">
        <v>26.0</v>
      </c>
      <c r="J174" s="519">
        <v>26.0</v>
      </c>
      <c r="K174" s="517">
        <v>0.0</v>
      </c>
      <c r="L174" s="518">
        <v>1.6E7</v>
      </c>
      <c r="M174" s="518">
        <v>0.0</v>
      </c>
      <c r="N174" s="509">
        <v>0.0</v>
      </c>
      <c r="O174" s="509">
        <v>0.0</v>
      </c>
      <c r="P174" s="518">
        <v>1.6E7</v>
      </c>
    </row>
    <row r="175" ht="27.75" customHeight="1">
      <c r="A175" s="520" t="s">
        <v>4470</v>
      </c>
      <c r="B175" s="513" t="s">
        <v>4430</v>
      </c>
      <c r="C175" s="513" t="s">
        <v>217</v>
      </c>
      <c r="D175" s="514">
        <v>1.0E7</v>
      </c>
      <c r="E175" s="515">
        <v>0.0</v>
      </c>
      <c r="F175" s="515">
        <v>0.0</v>
      </c>
      <c r="G175" s="514">
        <v>0.0</v>
      </c>
      <c r="H175" s="515">
        <v>0.0</v>
      </c>
      <c r="I175" s="516">
        <v>26.0</v>
      </c>
      <c r="J175" s="516">
        <v>26.0</v>
      </c>
      <c r="K175" s="514">
        <v>9420000.0</v>
      </c>
      <c r="L175" s="514">
        <v>580000.0</v>
      </c>
      <c r="M175" s="513">
        <v>0.0</v>
      </c>
      <c r="N175" s="515">
        <v>0.0</v>
      </c>
      <c r="O175" s="515">
        <v>0.0</v>
      </c>
      <c r="P175" s="514">
        <v>1.0E7</v>
      </c>
    </row>
    <row r="176" ht="27.75" customHeight="1">
      <c r="A176" s="521" t="s">
        <v>4470</v>
      </c>
      <c r="B176" s="517" t="s">
        <v>4430</v>
      </c>
      <c r="C176" s="517" t="s">
        <v>4443</v>
      </c>
      <c r="D176" s="518">
        <v>4000000.0</v>
      </c>
      <c r="E176" s="509">
        <v>0.0</v>
      </c>
      <c r="F176" s="509">
        <v>0.0</v>
      </c>
      <c r="G176" s="518">
        <v>120000.0</v>
      </c>
      <c r="H176" s="509">
        <v>0.0</v>
      </c>
      <c r="I176" s="519">
        <v>26.0</v>
      </c>
      <c r="J176" s="519">
        <v>21.0</v>
      </c>
      <c r="K176" s="518">
        <v>315000.0</v>
      </c>
      <c r="L176" s="518">
        <v>3035769.0</v>
      </c>
      <c r="M176" s="517">
        <v>0.0</v>
      </c>
      <c r="N176" s="509">
        <v>0.0</v>
      </c>
      <c r="O176" s="509">
        <v>0.0</v>
      </c>
      <c r="P176" s="518">
        <v>3350769.0</v>
      </c>
    </row>
    <row r="177" ht="27.75" customHeight="1">
      <c r="A177" s="520" t="s">
        <v>4470</v>
      </c>
      <c r="B177" s="513" t="s">
        <v>4430</v>
      </c>
      <c r="C177" s="513" t="s">
        <v>4444</v>
      </c>
      <c r="D177" s="514">
        <v>4400000.0</v>
      </c>
      <c r="E177" s="515">
        <v>0.0</v>
      </c>
      <c r="F177" s="515">
        <v>0.0</v>
      </c>
      <c r="G177" s="514">
        <v>120000.0</v>
      </c>
      <c r="H177" s="515">
        <v>0.0</v>
      </c>
      <c r="I177" s="516">
        <v>26.0</v>
      </c>
      <c r="J177" s="516">
        <v>25.0</v>
      </c>
      <c r="K177" s="514">
        <v>315000.0</v>
      </c>
      <c r="L177" s="514">
        <v>4035769.0</v>
      </c>
      <c r="M177" s="513">
        <v>0.0</v>
      </c>
      <c r="N177" s="515">
        <v>0.0</v>
      </c>
      <c r="O177" s="515">
        <v>0.0</v>
      </c>
      <c r="P177" s="514">
        <v>4350769.0</v>
      </c>
    </row>
    <row r="178" ht="27.75" customHeight="1">
      <c r="A178" s="521" t="s">
        <v>4470</v>
      </c>
      <c r="B178" s="517" t="s">
        <v>4430</v>
      </c>
      <c r="C178" s="517" t="s">
        <v>215</v>
      </c>
      <c r="D178" s="518">
        <v>1.4E7</v>
      </c>
      <c r="E178" s="509">
        <v>0.0</v>
      </c>
      <c r="F178" s="509">
        <v>0.0</v>
      </c>
      <c r="G178" s="517">
        <v>0.0</v>
      </c>
      <c r="H178" s="509">
        <v>0.0</v>
      </c>
      <c r="I178" s="519">
        <v>26.0</v>
      </c>
      <c r="J178" s="519">
        <v>26.0</v>
      </c>
      <c r="K178" s="517">
        <v>0.0</v>
      </c>
      <c r="L178" s="518">
        <v>1.4E7</v>
      </c>
      <c r="M178" s="517">
        <v>0.0</v>
      </c>
      <c r="N178" s="509">
        <v>0.0</v>
      </c>
      <c r="O178" s="509">
        <v>0.0</v>
      </c>
      <c r="P178" s="518">
        <v>1.4E7</v>
      </c>
    </row>
    <row r="179" ht="27.75" customHeight="1">
      <c r="A179" s="520" t="s">
        <v>4470</v>
      </c>
      <c r="B179" s="513" t="s">
        <v>4430</v>
      </c>
      <c r="C179" s="513" t="s">
        <v>4445</v>
      </c>
      <c r="D179" s="514">
        <v>6800000.0</v>
      </c>
      <c r="E179" s="515">
        <v>0.0</v>
      </c>
      <c r="F179" s="515">
        <v>0.0</v>
      </c>
      <c r="G179" s="514">
        <v>210000.0</v>
      </c>
      <c r="H179" s="515">
        <v>0.0</v>
      </c>
      <c r="I179" s="516">
        <v>26.0</v>
      </c>
      <c r="J179" s="516">
        <v>25.0</v>
      </c>
      <c r="K179" s="514">
        <v>315000.0</v>
      </c>
      <c r="L179" s="514">
        <v>6433462.0</v>
      </c>
      <c r="M179" s="513">
        <v>0.0</v>
      </c>
      <c r="N179" s="515">
        <v>0.0</v>
      </c>
      <c r="O179" s="515">
        <v>0.0</v>
      </c>
      <c r="P179" s="514">
        <v>6748462.0</v>
      </c>
    </row>
    <row r="180" ht="27.75" customHeight="1">
      <c r="A180" s="521" t="s">
        <v>4470</v>
      </c>
      <c r="B180" s="517" t="s">
        <v>4430</v>
      </c>
      <c r="C180" s="517" t="s">
        <v>4446</v>
      </c>
      <c r="D180" s="518">
        <v>4000000.0</v>
      </c>
      <c r="E180" s="509">
        <v>0.0</v>
      </c>
      <c r="F180" s="509">
        <v>0.0</v>
      </c>
      <c r="G180" s="518">
        <v>200000.0</v>
      </c>
      <c r="H180" s="509">
        <v>0.0</v>
      </c>
      <c r="I180" s="519">
        <v>26.0</v>
      </c>
      <c r="J180" s="519">
        <v>25.0</v>
      </c>
      <c r="K180" s="517">
        <v>0.0</v>
      </c>
      <c r="L180" s="518">
        <v>4046154.0</v>
      </c>
      <c r="M180" s="517">
        <v>0.0</v>
      </c>
      <c r="N180" s="509">
        <v>0.0</v>
      </c>
      <c r="O180" s="509">
        <v>0.0</v>
      </c>
      <c r="P180" s="518">
        <v>4046154.0</v>
      </c>
    </row>
    <row r="181" ht="27.75" customHeight="1">
      <c r="A181" s="520" t="s">
        <v>4470</v>
      </c>
      <c r="B181" s="513" t="s">
        <v>4430</v>
      </c>
      <c r="C181" s="513" t="s">
        <v>4447</v>
      </c>
      <c r="D181" s="514">
        <v>4000000.0</v>
      </c>
      <c r="E181" s="515">
        <v>0.0</v>
      </c>
      <c r="F181" s="515">
        <v>0.0</v>
      </c>
      <c r="G181" s="514">
        <v>190000.0</v>
      </c>
      <c r="H181" s="515">
        <v>0.0</v>
      </c>
      <c r="I181" s="516">
        <v>26.0</v>
      </c>
      <c r="J181" s="516">
        <v>25.0</v>
      </c>
      <c r="K181" s="513">
        <v>0.0</v>
      </c>
      <c r="L181" s="514">
        <v>4036154.0</v>
      </c>
      <c r="M181" s="513">
        <v>0.0</v>
      </c>
      <c r="N181" s="515">
        <v>0.0</v>
      </c>
      <c r="O181" s="515">
        <v>0.0</v>
      </c>
      <c r="P181" s="514">
        <v>4036154.0</v>
      </c>
    </row>
    <row r="182" ht="27.75" customHeight="1">
      <c r="A182" s="521" t="s">
        <v>4470</v>
      </c>
      <c r="B182" s="517" t="s">
        <v>4430</v>
      </c>
      <c r="C182" s="517" t="s">
        <v>4448</v>
      </c>
      <c r="D182" s="518">
        <v>6400000.0</v>
      </c>
      <c r="E182" s="509">
        <v>0.0</v>
      </c>
      <c r="F182" s="509">
        <v>0.0</v>
      </c>
      <c r="G182" s="518">
        <v>1705000.0</v>
      </c>
      <c r="H182" s="509">
        <v>0.0</v>
      </c>
      <c r="I182" s="519">
        <v>26.0</v>
      </c>
      <c r="J182" s="519">
        <v>25.0</v>
      </c>
      <c r="K182" s="518">
        <v>315000.0</v>
      </c>
      <c r="L182" s="518">
        <v>7543846.0</v>
      </c>
      <c r="M182" s="518">
        <v>0.0</v>
      </c>
      <c r="N182" s="509">
        <v>0.0</v>
      </c>
      <c r="O182" s="509">
        <v>0.0</v>
      </c>
      <c r="P182" s="518">
        <v>7858846.0</v>
      </c>
    </row>
    <row r="183" ht="27.75" customHeight="1">
      <c r="A183" s="520" t="s">
        <v>4470</v>
      </c>
      <c r="B183" s="513" t="s">
        <v>4430</v>
      </c>
      <c r="C183" s="513" t="s">
        <v>232</v>
      </c>
      <c r="D183" s="514">
        <v>4800000.0</v>
      </c>
      <c r="E183" s="515">
        <v>0.0</v>
      </c>
      <c r="F183" s="515">
        <v>0.0</v>
      </c>
      <c r="G183" s="513">
        <v>0.0</v>
      </c>
      <c r="H183" s="515">
        <v>0.0</v>
      </c>
      <c r="I183" s="516">
        <v>26.0</v>
      </c>
      <c r="J183" s="516">
        <v>26.0</v>
      </c>
      <c r="K183" s="513">
        <v>0.0</v>
      </c>
      <c r="L183" s="514">
        <v>4800000.0</v>
      </c>
      <c r="M183" s="513">
        <v>0.0</v>
      </c>
      <c r="N183" s="515">
        <v>0.0</v>
      </c>
      <c r="O183" s="515">
        <v>0.0</v>
      </c>
      <c r="P183" s="514">
        <v>4800000.0</v>
      </c>
    </row>
    <row r="184" ht="27.75" customHeight="1">
      <c r="A184" s="521" t="s">
        <v>4470</v>
      </c>
      <c r="B184" s="517" t="s">
        <v>4430</v>
      </c>
      <c r="C184" s="517" t="s">
        <v>4471</v>
      </c>
      <c r="D184" s="518">
        <v>4000000.0</v>
      </c>
      <c r="E184" s="509">
        <v>0.0</v>
      </c>
      <c r="F184" s="509">
        <v>0.0</v>
      </c>
      <c r="G184" s="518">
        <v>72500.0</v>
      </c>
      <c r="H184" s="509">
        <v>0.0</v>
      </c>
      <c r="I184" s="519">
        <v>26.0</v>
      </c>
      <c r="J184" s="519">
        <v>26.0</v>
      </c>
      <c r="K184" s="509">
        <v>0.0</v>
      </c>
      <c r="L184" s="518">
        <v>2303269.0</v>
      </c>
      <c r="M184" s="518">
        <v>0.0</v>
      </c>
      <c r="N184" s="509">
        <v>0.0</v>
      </c>
      <c r="O184" s="509">
        <v>0.0</v>
      </c>
      <c r="P184" s="518">
        <v>2303269.0</v>
      </c>
    </row>
    <row r="185" ht="27.75" customHeight="1">
      <c r="A185" s="520" t="s">
        <v>4470</v>
      </c>
      <c r="B185" s="513" t="s">
        <v>4430</v>
      </c>
      <c r="C185" s="513" t="s">
        <v>4449</v>
      </c>
      <c r="D185" s="514">
        <v>1.2E7</v>
      </c>
      <c r="E185" s="515">
        <v>0.0</v>
      </c>
      <c r="F185" s="515">
        <v>0.0</v>
      </c>
      <c r="G185" s="514">
        <v>1200000.0</v>
      </c>
      <c r="H185" s="515">
        <v>0.0</v>
      </c>
      <c r="I185" s="516">
        <v>26.0</v>
      </c>
      <c r="J185" s="516">
        <v>26.0</v>
      </c>
      <c r="K185" s="513">
        <v>0.0</v>
      </c>
      <c r="L185" s="514">
        <v>1.32E7</v>
      </c>
      <c r="M185" s="513">
        <v>0.0</v>
      </c>
      <c r="N185" s="515">
        <v>0.0</v>
      </c>
      <c r="O185" s="515">
        <v>0.0</v>
      </c>
      <c r="P185" s="514">
        <v>1.32E7</v>
      </c>
    </row>
    <row r="186" ht="27.75" customHeight="1">
      <c r="A186" s="521" t="s">
        <v>4470</v>
      </c>
      <c r="B186" s="517" t="s">
        <v>4430</v>
      </c>
      <c r="C186" s="517" t="s">
        <v>4460</v>
      </c>
      <c r="D186" s="518">
        <v>3000000.0</v>
      </c>
      <c r="E186" s="509">
        <v>0.0</v>
      </c>
      <c r="F186" s="509">
        <v>0.0</v>
      </c>
      <c r="G186" s="517">
        <v>0.0</v>
      </c>
      <c r="H186" s="509">
        <v>0.0</v>
      </c>
      <c r="I186" s="519">
        <v>0.0</v>
      </c>
      <c r="J186" s="519">
        <v>0.0</v>
      </c>
      <c r="K186" s="517">
        <v>0.0</v>
      </c>
      <c r="L186" s="518">
        <v>3000000.0</v>
      </c>
      <c r="M186" s="517">
        <v>0.0</v>
      </c>
      <c r="N186" s="509">
        <v>0.0</v>
      </c>
      <c r="O186" s="509">
        <v>0.0</v>
      </c>
      <c r="P186" s="518">
        <v>3000000.0</v>
      </c>
    </row>
    <row r="187" ht="27.75" customHeight="1">
      <c r="A187" s="520" t="s">
        <v>4470</v>
      </c>
      <c r="B187" s="513" t="s">
        <v>4430</v>
      </c>
      <c r="C187" s="513" t="s">
        <v>4468</v>
      </c>
      <c r="D187" s="514">
        <v>9000000.0</v>
      </c>
      <c r="E187" s="515">
        <v>0.0</v>
      </c>
      <c r="F187" s="515">
        <v>0.0</v>
      </c>
      <c r="G187" s="513">
        <v>0.0</v>
      </c>
      <c r="H187" s="515">
        <v>0.0</v>
      </c>
      <c r="I187" s="516">
        <v>28.0</v>
      </c>
      <c r="J187" s="516">
        <v>0.0</v>
      </c>
      <c r="K187" s="513">
        <v>0.0</v>
      </c>
      <c r="L187" s="514">
        <v>9000000.0</v>
      </c>
      <c r="M187" s="514">
        <v>0.0</v>
      </c>
      <c r="N187" s="515">
        <v>0.0</v>
      </c>
      <c r="O187" s="515">
        <v>0.0</v>
      </c>
      <c r="P187" s="514">
        <v>9000000.0</v>
      </c>
    </row>
    <row r="188" ht="27.75" customHeight="1">
      <c r="A188" s="521" t="s">
        <v>4470</v>
      </c>
      <c r="B188" s="517" t="s">
        <v>4430</v>
      </c>
      <c r="C188" s="517" t="s">
        <v>4469</v>
      </c>
      <c r="D188" s="518">
        <v>3500000.0</v>
      </c>
      <c r="E188" s="509">
        <v>0.0</v>
      </c>
      <c r="F188" s="509">
        <v>0.0</v>
      </c>
      <c r="G188" s="509">
        <v>0.0</v>
      </c>
      <c r="H188" s="509">
        <v>0.0</v>
      </c>
      <c r="I188" s="519">
        <v>30.0</v>
      </c>
      <c r="J188" s="519">
        <v>30.0</v>
      </c>
      <c r="K188" s="517">
        <v>0.0</v>
      </c>
      <c r="L188" s="518">
        <v>3500000.0</v>
      </c>
      <c r="M188" s="517">
        <v>0.0</v>
      </c>
      <c r="N188" s="509">
        <v>0.0</v>
      </c>
      <c r="O188" s="509">
        <v>0.0</v>
      </c>
      <c r="P188" s="518">
        <v>3500000.0</v>
      </c>
    </row>
    <row r="189" ht="27.75" customHeight="1">
      <c r="A189" s="520" t="s">
        <v>4470</v>
      </c>
      <c r="B189" s="513" t="s">
        <v>4430</v>
      </c>
      <c r="C189" s="513" t="s">
        <v>4461</v>
      </c>
      <c r="D189" s="514">
        <v>6800000.0</v>
      </c>
      <c r="E189" s="515">
        <v>0.0</v>
      </c>
      <c r="F189" s="515">
        <v>0.0</v>
      </c>
      <c r="G189" s="513">
        <v>0.0</v>
      </c>
      <c r="H189" s="515">
        <v>0.0</v>
      </c>
      <c r="I189" s="516">
        <v>28.0</v>
      </c>
      <c r="J189" s="516">
        <v>31.0</v>
      </c>
      <c r="K189" s="513">
        <v>0.0</v>
      </c>
      <c r="L189" s="514">
        <v>7528571.0</v>
      </c>
      <c r="M189" s="513">
        <v>0.0</v>
      </c>
      <c r="N189" s="515">
        <v>0.0</v>
      </c>
      <c r="O189" s="515">
        <v>0.0</v>
      </c>
      <c r="P189" s="514">
        <v>7528571.0</v>
      </c>
    </row>
    <row r="190" ht="27.75" customHeight="1">
      <c r="A190" s="521" t="s">
        <v>4470</v>
      </c>
      <c r="B190" s="517" t="s">
        <v>4430</v>
      </c>
      <c r="C190" s="517" t="s">
        <v>4464</v>
      </c>
      <c r="D190" s="518">
        <v>6400000.0</v>
      </c>
      <c r="E190" s="509">
        <v>0.0</v>
      </c>
      <c r="F190" s="509">
        <v>0.0</v>
      </c>
      <c r="G190" s="518">
        <v>150000.0</v>
      </c>
      <c r="H190" s="509">
        <v>0.0</v>
      </c>
      <c r="I190" s="519">
        <v>28.0</v>
      </c>
      <c r="J190" s="519">
        <v>28.0</v>
      </c>
      <c r="K190" s="517">
        <v>0.0</v>
      </c>
      <c r="L190" s="518">
        <v>6550000.0</v>
      </c>
      <c r="M190" s="518">
        <v>3225000.0</v>
      </c>
      <c r="N190" s="509">
        <v>0.0</v>
      </c>
      <c r="O190" s="509">
        <v>0.0</v>
      </c>
      <c r="P190" s="518">
        <v>9775000.0</v>
      </c>
    </row>
    <row r="191" ht="27.75" customHeight="1">
      <c r="A191" s="520" t="s">
        <v>4472</v>
      </c>
      <c r="B191" s="513" t="s">
        <v>4420</v>
      </c>
      <c r="C191" s="513" t="s">
        <v>139</v>
      </c>
      <c r="D191" s="514">
        <v>2.5E7</v>
      </c>
      <c r="E191" s="515">
        <v>0.0</v>
      </c>
      <c r="F191" s="515">
        <v>0.0</v>
      </c>
      <c r="G191" s="513">
        <v>0.0</v>
      </c>
      <c r="H191" s="515">
        <v>0.0</v>
      </c>
      <c r="I191" s="513">
        <v>22.0</v>
      </c>
      <c r="J191" s="513">
        <v>6.0</v>
      </c>
      <c r="K191" s="513">
        <v>0.0</v>
      </c>
      <c r="L191" s="514">
        <v>8098182.0</v>
      </c>
      <c r="M191" s="513">
        <v>0.0</v>
      </c>
      <c r="N191" s="513">
        <v>0.0</v>
      </c>
      <c r="O191" s="513">
        <v>0.0</v>
      </c>
      <c r="P191" s="514">
        <v>8098182.0</v>
      </c>
    </row>
    <row r="192" ht="27.75" customHeight="1">
      <c r="A192" s="521" t="s">
        <v>4472</v>
      </c>
      <c r="B192" s="517" t="s">
        <v>4420</v>
      </c>
      <c r="C192" s="517" t="s">
        <v>4421</v>
      </c>
      <c r="D192" s="518">
        <v>2.0E7</v>
      </c>
      <c r="E192" s="509">
        <v>0.0</v>
      </c>
      <c r="F192" s="509">
        <v>0.0</v>
      </c>
      <c r="G192" s="518">
        <v>0.0</v>
      </c>
      <c r="H192" s="509">
        <v>0.0</v>
      </c>
      <c r="I192" s="519">
        <v>21.0</v>
      </c>
      <c r="J192" s="519">
        <v>0.0</v>
      </c>
      <c r="K192" s="517">
        <v>0.0</v>
      </c>
      <c r="L192" s="518">
        <v>680000.0</v>
      </c>
      <c r="M192" s="518">
        <v>0.0</v>
      </c>
      <c r="N192" s="509">
        <v>0.0</v>
      </c>
      <c r="O192" s="509">
        <v>0.0</v>
      </c>
      <c r="P192" s="518">
        <v>680000.0</v>
      </c>
    </row>
    <row r="193" ht="27.75" customHeight="1">
      <c r="A193" s="520" t="s">
        <v>4472</v>
      </c>
      <c r="B193" s="513" t="s">
        <v>4420</v>
      </c>
      <c r="C193" s="513" t="s">
        <v>4422</v>
      </c>
      <c r="D193" s="514">
        <v>2.5E7</v>
      </c>
      <c r="E193" s="515">
        <v>0.0</v>
      </c>
      <c r="F193" s="515">
        <v>0.0</v>
      </c>
      <c r="G193" s="514">
        <v>0.0</v>
      </c>
      <c r="H193" s="515">
        <v>0.0</v>
      </c>
      <c r="I193" s="516">
        <v>26.0</v>
      </c>
      <c r="J193" s="516">
        <v>0.0</v>
      </c>
      <c r="K193" s="513">
        <v>0.0</v>
      </c>
      <c r="L193" s="514">
        <v>680000.0</v>
      </c>
      <c r="M193" s="514">
        <v>0.0</v>
      </c>
      <c r="N193" s="515">
        <v>0.0</v>
      </c>
      <c r="O193" s="515">
        <v>0.0</v>
      </c>
      <c r="P193" s="514">
        <v>680000.0</v>
      </c>
    </row>
    <row r="194" ht="27.75" customHeight="1">
      <c r="A194" s="521" t="s">
        <v>4472</v>
      </c>
      <c r="B194" s="517" t="s">
        <v>4420</v>
      </c>
      <c r="C194" s="517" t="s">
        <v>4457</v>
      </c>
      <c r="D194" s="518">
        <v>1.8E7</v>
      </c>
      <c r="E194" s="509">
        <v>0.0</v>
      </c>
      <c r="F194" s="509">
        <v>0.0</v>
      </c>
      <c r="G194" s="518">
        <v>0.0</v>
      </c>
      <c r="H194" s="509">
        <v>0.0</v>
      </c>
      <c r="I194" s="519">
        <v>15.0</v>
      </c>
      <c r="J194" s="519">
        <v>1.0</v>
      </c>
      <c r="K194" s="517">
        <v>0.0</v>
      </c>
      <c r="L194" s="518">
        <v>1880000.0</v>
      </c>
      <c r="M194" s="518">
        <v>3156800.0</v>
      </c>
      <c r="N194" s="509">
        <v>0.0</v>
      </c>
      <c r="O194" s="509">
        <v>0.0</v>
      </c>
      <c r="P194" s="518">
        <v>5036800.0</v>
      </c>
    </row>
    <row r="195" ht="27.75" customHeight="1">
      <c r="A195" s="520" t="s">
        <v>4472</v>
      </c>
      <c r="B195" s="513" t="s">
        <v>4420</v>
      </c>
      <c r="C195" s="513" t="s">
        <v>4424</v>
      </c>
      <c r="D195" s="514">
        <v>0.0</v>
      </c>
      <c r="E195" s="515">
        <v>0.0</v>
      </c>
      <c r="F195" s="515">
        <v>0.0</v>
      </c>
      <c r="G195" s="514">
        <v>0.0</v>
      </c>
      <c r="H195" s="515">
        <v>0.0</v>
      </c>
      <c r="I195" s="516">
        <v>0.0</v>
      </c>
      <c r="J195" s="516">
        <v>0.0</v>
      </c>
      <c r="K195" s="513">
        <v>0.0</v>
      </c>
      <c r="L195" s="513">
        <v>0.0</v>
      </c>
      <c r="M195" s="514">
        <v>0.0</v>
      </c>
      <c r="N195" s="515">
        <v>0.0</v>
      </c>
      <c r="O195" s="515">
        <v>0.0</v>
      </c>
      <c r="P195" s="514">
        <v>0.0</v>
      </c>
    </row>
    <row r="196" ht="27.75" customHeight="1">
      <c r="A196" s="521" t="s">
        <v>4472</v>
      </c>
      <c r="B196" s="517" t="s">
        <v>4425</v>
      </c>
      <c r="C196" s="517" t="s">
        <v>3360</v>
      </c>
      <c r="D196" s="518">
        <v>8500000.0</v>
      </c>
      <c r="E196" s="509">
        <v>0.0</v>
      </c>
      <c r="F196" s="509">
        <v>0.0</v>
      </c>
      <c r="G196" s="518">
        <v>0.0</v>
      </c>
      <c r="H196" s="509">
        <v>0.0</v>
      </c>
      <c r="I196" s="519">
        <v>28.0</v>
      </c>
      <c r="J196" s="519">
        <v>1.0</v>
      </c>
      <c r="K196" s="518">
        <v>525000.0</v>
      </c>
      <c r="L196" s="518">
        <v>458571.0</v>
      </c>
      <c r="M196" s="518">
        <v>0.0</v>
      </c>
      <c r="N196" s="509">
        <v>0.0</v>
      </c>
      <c r="O196" s="509">
        <v>0.0</v>
      </c>
      <c r="P196" s="518">
        <v>983571.0</v>
      </c>
    </row>
    <row r="197" ht="27.75" customHeight="1">
      <c r="A197" s="520" t="s">
        <v>4472</v>
      </c>
      <c r="B197" s="513" t="s">
        <v>4425</v>
      </c>
      <c r="C197" s="513" t="s">
        <v>4426</v>
      </c>
      <c r="D197" s="514">
        <v>9000000.0</v>
      </c>
      <c r="E197" s="515">
        <v>0.0</v>
      </c>
      <c r="F197" s="515">
        <v>0.0</v>
      </c>
      <c r="G197" s="514">
        <v>1000000.0</v>
      </c>
      <c r="H197" s="515">
        <v>0.0</v>
      </c>
      <c r="I197" s="516">
        <v>28.0</v>
      </c>
      <c r="J197" s="516">
        <v>0.0</v>
      </c>
      <c r="K197" s="514">
        <v>525000.0</v>
      </c>
      <c r="L197" s="514">
        <v>155000.0</v>
      </c>
      <c r="M197" s="514">
        <v>0.0</v>
      </c>
      <c r="N197" s="515">
        <v>0.0</v>
      </c>
      <c r="O197" s="515">
        <v>0.0</v>
      </c>
      <c r="P197" s="514">
        <v>680000.0</v>
      </c>
    </row>
    <row r="198" ht="27.75" customHeight="1">
      <c r="A198" s="521" t="s">
        <v>4472</v>
      </c>
      <c r="B198" s="517" t="s">
        <v>4425</v>
      </c>
      <c r="C198" s="517" t="s">
        <v>4458</v>
      </c>
      <c r="D198" s="518">
        <v>8500000.0</v>
      </c>
      <c r="E198" s="509">
        <v>0.0</v>
      </c>
      <c r="F198" s="509">
        <v>0.0</v>
      </c>
      <c r="G198" s="518">
        <v>0.0</v>
      </c>
      <c r="H198" s="509">
        <v>0.0</v>
      </c>
      <c r="I198" s="519">
        <v>28.0</v>
      </c>
      <c r="J198" s="519">
        <v>4.0</v>
      </c>
      <c r="K198" s="518">
        <v>525000.0</v>
      </c>
      <c r="L198" s="518">
        <v>2369286.0</v>
      </c>
      <c r="M198" s="518">
        <v>0.0</v>
      </c>
      <c r="N198" s="509">
        <v>0.0</v>
      </c>
      <c r="O198" s="509">
        <v>0.0</v>
      </c>
      <c r="P198" s="518">
        <v>2894286.0</v>
      </c>
    </row>
    <row r="199" ht="27.75" customHeight="1">
      <c r="A199" s="520" t="s">
        <v>4472</v>
      </c>
      <c r="B199" s="513" t="s">
        <v>4430</v>
      </c>
      <c r="C199" s="513" t="s">
        <v>185</v>
      </c>
      <c r="D199" s="514">
        <v>8000000.0</v>
      </c>
      <c r="E199" s="515">
        <v>0.0</v>
      </c>
      <c r="F199" s="515">
        <v>0.0</v>
      </c>
      <c r="G199" s="514">
        <v>1000000.0</v>
      </c>
      <c r="H199" s="515">
        <v>0.0</v>
      </c>
      <c r="I199" s="516">
        <v>28.0</v>
      </c>
      <c r="J199" s="516">
        <v>2.0</v>
      </c>
      <c r="K199" s="513">
        <v>0.0</v>
      </c>
      <c r="L199" s="514">
        <v>1322857.0</v>
      </c>
      <c r="M199" s="514">
        <v>0.0</v>
      </c>
      <c r="N199" s="515">
        <v>0.0</v>
      </c>
      <c r="O199" s="515">
        <v>0.0</v>
      </c>
      <c r="P199" s="514">
        <v>1322857.0</v>
      </c>
    </row>
    <row r="200" ht="27.75" customHeight="1">
      <c r="A200" s="521" t="s">
        <v>4472</v>
      </c>
      <c r="B200" s="517" t="s">
        <v>4430</v>
      </c>
      <c r="C200" s="517" t="s">
        <v>3392</v>
      </c>
      <c r="D200" s="518">
        <v>8000000.0</v>
      </c>
      <c r="E200" s="509">
        <v>0.0</v>
      </c>
      <c r="F200" s="509">
        <v>0.0</v>
      </c>
      <c r="G200" s="518">
        <v>0.0</v>
      </c>
      <c r="H200" s="509">
        <v>0.0</v>
      </c>
      <c r="I200" s="519">
        <v>28.0</v>
      </c>
      <c r="J200" s="519">
        <v>1.0</v>
      </c>
      <c r="K200" s="517">
        <v>0.0</v>
      </c>
      <c r="L200" s="518">
        <v>965714.0</v>
      </c>
      <c r="M200" s="518">
        <v>0.0</v>
      </c>
      <c r="N200" s="509">
        <v>0.0</v>
      </c>
      <c r="O200" s="509">
        <v>0.0</v>
      </c>
      <c r="P200" s="518">
        <v>965714.0</v>
      </c>
    </row>
    <row r="201" ht="27.75" customHeight="1">
      <c r="A201" s="520" t="s">
        <v>4472</v>
      </c>
      <c r="B201" s="513" t="s">
        <v>4430</v>
      </c>
      <c r="C201" s="513" t="s">
        <v>4473</v>
      </c>
      <c r="D201" s="514">
        <v>8000000.0</v>
      </c>
      <c r="E201" s="515">
        <v>0.0</v>
      </c>
      <c r="F201" s="515">
        <v>0.0</v>
      </c>
      <c r="G201" s="514">
        <v>0.0</v>
      </c>
      <c r="H201" s="515">
        <v>0.0</v>
      </c>
      <c r="I201" s="516">
        <v>28.0</v>
      </c>
      <c r="J201" s="516">
        <v>0.0</v>
      </c>
      <c r="K201" s="513">
        <v>0.0</v>
      </c>
      <c r="L201" s="514">
        <v>680000.0</v>
      </c>
      <c r="M201" s="513">
        <v>0.0</v>
      </c>
      <c r="N201" s="515">
        <v>0.0</v>
      </c>
      <c r="O201" s="515">
        <v>0.0</v>
      </c>
      <c r="P201" s="514">
        <v>680000.0</v>
      </c>
    </row>
    <row r="202" ht="27.75" customHeight="1">
      <c r="A202" s="521" t="s">
        <v>4472</v>
      </c>
      <c r="B202" s="517" t="s">
        <v>4432</v>
      </c>
      <c r="C202" s="517" t="s">
        <v>201</v>
      </c>
      <c r="D202" s="518">
        <v>4000000.0</v>
      </c>
      <c r="E202" s="509">
        <v>0.0</v>
      </c>
      <c r="F202" s="509">
        <v>0.0</v>
      </c>
      <c r="G202" s="518">
        <v>500000.0</v>
      </c>
      <c r="H202" s="509">
        <v>0.0</v>
      </c>
      <c r="I202" s="519">
        <v>28.0</v>
      </c>
      <c r="J202" s="519">
        <v>6.0</v>
      </c>
      <c r="K202" s="517">
        <v>0.0</v>
      </c>
      <c r="L202" s="518">
        <v>1804286.0</v>
      </c>
      <c r="M202" s="518">
        <v>0.0</v>
      </c>
      <c r="N202" s="509">
        <v>0.0</v>
      </c>
      <c r="O202" s="509">
        <v>0.0</v>
      </c>
      <c r="P202" s="518">
        <v>1804286.0</v>
      </c>
    </row>
    <row r="203" ht="27.75" customHeight="1">
      <c r="A203" s="520" t="s">
        <v>4472</v>
      </c>
      <c r="B203" s="513" t="s">
        <v>4432</v>
      </c>
      <c r="C203" s="513" t="s">
        <v>4433</v>
      </c>
      <c r="D203" s="514">
        <v>4000000.0</v>
      </c>
      <c r="E203" s="515">
        <v>0.0</v>
      </c>
      <c r="F203" s="515">
        <v>0.0</v>
      </c>
      <c r="G203" s="514">
        <v>0.0</v>
      </c>
      <c r="H203" s="515">
        <v>0.0</v>
      </c>
      <c r="I203" s="516">
        <v>28.0</v>
      </c>
      <c r="J203" s="516">
        <v>8.0</v>
      </c>
      <c r="K203" s="513">
        <v>0.0</v>
      </c>
      <c r="L203" s="514">
        <v>1982857.0</v>
      </c>
      <c r="M203" s="513">
        <v>0.0</v>
      </c>
      <c r="N203" s="515">
        <v>0.0</v>
      </c>
      <c r="O203" s="515">
        <v>0.0</v>
      </c>
      <c r="P203" s="514">
        <v>1982857.0</v>
      </c>
    </row>
    <row r="204" ht="27.75" customHeight="1">
      <c r="A204" s="521" t="s">
        <v>4472</v>
      </c>
      <c r="B204" s="517" t="s">
        <v>4432</v>
      </c>
      <c r="C204" s="517" t="s">
        <v>4437</v>
      </c>
      <c r="D204" s="518">
        <v>4000000.0</v>
      </c>
      <c r="E204" s="509">
        <v>0.0</v>
      </c>
      <c r="F204" s="509">
        <v>0.0</v>
      </c>
      <c r="G204" s="517">
        <v>0.0</v>
      </c>
      <c r="H204" s="509">
        <v>0.0</v>
      </c>
      <c r="I204" s="519">
        <v>28.0</v>
      </c>
      <c r="J204" s="519">
        <v>8.0</v>
      </c>
      <c r="K204" s="517">
        <v>0.0</v>
      </c>
      <c r="L204" s="518">
        <v>1642857.0</v>
      </c>
      <c r="M204" s="517">
        <v>0.0</v>
      </c>
      <c r="N204" s="509">
        <v>0.0</v>
      </c>
      <c r="O204" s="509">
        <v>0.0</v>
      </c>
      <c r="P204" s="518">
        <v>1642857.0</v>
      </c>
    </row>
    <row r="205" ht="27.75" customHeight="1">
      <c r="A205" s="520" t="s">
        <v>4472</v>
      </c>
      <c r="B205" s="513" t="s">
        <v>4432</v>
      </c>
      <c r="C205" s="513" t="s">
        <v>204</v>
      </c>
      <c r="D205" s="514">
        <v>4000000.0</v>
      </c>
      <c r="E205" s="515">
        <v>0.0</v>
      </c>
      <c r="F205" s="515">
        <v>0.0</v>
      </c>
      <c r="G205" s="513">
        <v>0.0</v>
      </c>
      <c r="H205" s="515">
        <v>0.0</v>
      </c>
      <c r="I205" s="516">
        <v>28.0</v>
      </c>
      <c r="J205" s="516">
        <v>28.0</v>
      </c>
      <c r="K205" s="513">
        <v>0.0</v>
      </c>
      <c r="L205" s="514">
        <v>1214286.0</v>
      </c>
      <c r="M205" s="513">
        <v>0.0</v>
      </c>
      <c r="N205" s="515">
        <v>0.0</v>
      </c>
      <c r="O205" s="515">
        <v>0.0</v>
      </c>
      <c r="P205" s="514">
        <v>1214286.0</v>
      </c>
    </row>
    <row r="206" ht="27.75" customHeight="1">
      <c r="A206" s="521" t="s">
        <v>4472</v>
      </c>
      <c r="B206" s="517" t="s">
        <v>4438</v>
      </c>
      <c r="C206" s="517" t="s">
        <v>196</v>
      </c>
      <c r="D206" s="518">
        <v>8000000.0</v>
      </c>
      <c r="E206" s="509">
        <v>0.0</v>
      </c>
      <c r="F206" s="509">
        <v>0.0</v>
      </c>
      <c r="G206" s="517">
        <v>0.0</v>
      </c>
      <c r="H206" s="509">
        <v>0.0</v>
      </c>
      <c r="I206" s="519">
        <v>28.0</v>
      </c>
      <c r="J206" s="519">
        <v>0.0</v>
      </c>
      <c r="K206" s="517">
        <v>0.0</v>
      </c>
      <c r="L206" s="518">
        <v>680000.0</v>
      </c>
      <c r="M206" s="517">
        <v>0.0</v>
      </c>
      <c r="N206" s="509">
        <v>0.0</v>
      </c>
      <c r="O206" s="509">
        <v>0.0</v>
      </c>
      <c r="P206" s="518">
        <v>680000.0</v>
      </c>
    </row>
    <row r="207" ht="27.75" customHeight="1">
      <c r="A207" s="520" t="s">
        <v>4472</v>
      </c>
      <c r="B207" s="513" t="s">
        <v>4430</v>
      </c>
      <c r="C207" s="513" t="s">
        <v>4442</v>
      </c>
      <c r="D207" s="514">
        <v>2.0E7</v>
      </c>
      <c r="E207" s="515">
        <v>0.0</v>
      </c>
      <c r="F207" s="515">
        <v>0.0</v>
      </c>
      <c r="G207" s="513">
        <v>0.0</v>
      </c>
      <c r="H207" s="515">
        <v>0.0</v>
      </c>
      <c r="I207" s="516">
        <v>26.0</v>
      </c>
      <c r="J207" s="516">
        <v>0.0</v>
      </c>
      <c r="K207" s="513">
        <v>0.0</v>
      </c>
      <c r="L207" s="513">
        <v>0.0</v>
      </c>
      <c r="M207" s="513">
        <v>0.0</v>
      </c>
      <c r="N207" s="515">
        <v>0.0</v>
      </c>
      <c r="O207" s="515">
        <v>0.0</v>
      </c>
      <c r="P207" s="513">
        <v>0.0</v>
      </c>
    </row>
    <row r="208" ht="27.75" customHeight="1">
      <c r="A208" s="521" t="s">
        <v>4472</v>
      </c>
      <c r="B208" s="517" t="s">
        <v>4430</v>
      </c>
      <c r="C208" s="517" t="s">
        <v>217</v>
      </c>
      <c r="D208" s="518">
        <v>1.25E7</v>
      </c>
      <c r="E208" s="509">
        <v>0.0</v>
      </c>
      <c r="F208" s="509">
        <v>0.0</v>
      </c>
      <c r="G208" s="517">
        <v>0.0</v>
      </c>
      <c r="H208" s="509">
        <v>0.0</v>
      </c>
      <c r="I208" s="519">
        <v>26.0</v>
      </c>
      <c r="J208" s="519">
        <v>0.0</v>
      </c>
      <c r="K208" s="518">
        <v>420000.0</v>
      </c>
      <c r="L208" s="517">
        <v>0.0</v>
      </c>
      <c r="M208" s="517">
        <v>0.0</v>
      </c>
      <c r="N208" s="509">
        <v>0.0</v>
      </c>
      <c r="O208" s="509">
        <v>0.0</v>
      </c>
      <c r="P208" s="518">
        <v>420000.0</v>
      </c>
    </row>
    <row r="209" ht="27.75" customHeight="1">
      <c r="A209" s="520" t="s">
        <v>4472</v>
      </c>
      <c r="B209" s="513" t="s">
        <v>4430</v>
      </c>
      <c r="C209" s="513" t="s">
        <v>4444</v>
      </c>
      <c r="D209" s="514">
        <v>5500000.0</v>
      </c>
      <c r="E209" s="515">
        <v>0.0</v>
      </c>
      <c r="F209" s="515">
        <v>0.0</v>
      </c>
      <c r="G209" s="513">
        <v>0.0</v>
      </c>
      <c r="H209" s="515">
        <v>0.0</v>
      </c>
      <c r="I209" s="516">
        <v>26.0</v>
      </c>
      <c r="J209" s="516">
        <v>5.0</v>
      </c>
      <c r="K209" s="514">
        <v>315000.0</v>
      </c>
      <c r="L209" s="514">
        <v>1082692.0</v>
      </c>
      <c r="M209" s="513">
        <v>0.0</v>
      </c>
      <c r="N209" s="515">
        <v>0.0</v>
      </c>
      <c r="O209" s="515">
        <v>0.0</v>
      </c>
      <c r="P209" s="514">
        <v>1397692.0</v>
      </c>
    </row>
    <row r="210" ht="27.75" customHeight="1">
      <c r="A210" s="521" t="s">
        <v>4472</v>
      </c>
      <c r="B210" s="517" t="s">
        <v>4430</v>
      </c>
      <c r="C210" s="517" t="s">
        <v>215</v>
      </c>
      <c r="D210" s="518">
        <v>1.75E7</v>
      </c>
      <c r="E210" s="509">
        <v>0.0</v>
      </c>
      <c r="F210" s="509">
        <v>0.0</v>
      </c>
      <c r="G210" s="517">
        <v>0.0</v>
      </c>
      <c r="H210" s="509">
        <v>0.0</v>
      </c>
      <c r="I210" s="519">
        <v>26.0</v>
      </c>
      <c r="J210" s="519">
        <v>0.0</v>
      </c>
      <c r="K210" s="517">
        <v>0.0</v>
      </c>
      <c r="L210" s="518">
        <v>1500000.0</v>
      </c>
      <c r="M210" s="517">
        <v>0.0</v>
      </c>
      <c r="N210" s="509">
        <v>0.0</v>
      </c>
      <c r="O210" s="509">
        <v>0.0</v>
      </c>
      <c r="P210" s="518">
        <v>1500000.0</v>
      </c>
    </row>
    <row r="211" ht="27.75" customHeight="1">
      <c r="A211" s="520" t="s">
        <v>4472</v>
      </c>
      <c r="B211" s="513" t="s">
        <v>4430</v>
      </c>
      <c r="C211" s="513" t="s">
        <v>4445</v>
      </c>
      <c r="D211" s="514">
        <v>8500000.0</v>
      </c>
      <c r="E211" s="515">
        <v>0.0</v>
      </c>
      <c r="F211" s="515">
        <v>0.0</v>
      </c>
      <c r="G211" s="513">
        <v>0.0</v>
      </c>
      <c r="H211" s="515">
        <v>0.0</v>
      </c>
      <c r="I211" s="516">
        <v>26.0</v>
      </c>
      <c r="J211" s="516">
        <v>0.0</v>
      </c>
      <c r="K211" s="514">
        <v>315000.0</v>
      </c>
      <c r="L211" s="514">
        <v>2025000.0</v>
      </c>
      <c r="M211" s="514">
        <v>0.0</v>
      </c>
      <c r="N211" s="515">
        <v>0.0</v>
      </c>
      <c r="O211" s="515">
        <v>0.0</v>
      </c>
      <c r="P211" s="514">
        <v>2340000.0</v>
      </c>
    </row>
    <row r="212" ht="27.75" customHeight="1">
      <c r="A212" s="521" t="s">
        <v>4472</v>
      </c>
      <c r="B212" s="517" t="s">
        <v>4430</v>
      </c>
      <c r="C212" s="517" t="s">
        <v>4446</v>
      </c>
      <c r="D212" s="518">
        <v>5000000.0</v>
      </c>
      <c r="E212" s="509">
        <v>0.0</v>
      </c>
      <c r="F212" s="509">
        <v>0.0</v>
      </c>
      <c r="G212" s="517">
        <v>0.0</v>
      </c>
      <c r="H212" s="509">
        <v>0.0</v>
      </c>
      <c r="I212" s="519">
        <v>26.0</v>
      </c>
      <c r="J212" s="519">
        <v>0.0</v>
      </c>
      <c r="K212" s="517">
        <v>0.0</v>
      </c>
      <c r="L212" s="518">
        <v>1840000.0</v>
      </c>
      <c r="M212" s="517">
        <v>0.0</v>
      </c>
      <c r="N212" s="509">
        <v>0.0</v>
      </c>
      <c r="O212" s="509">
        <v>0.0</v>
      </c>
      <c r="P212" s="518">
        <v>1840000.0</v>
      </c>
    </row>
    <row r="213" ht="27.75" customHeight="1">
      <c r="A213" s="520" t="s">
        <v>4472</v>
      </c>
      <c r="B213" s="513" t="s">
        <v>4430</v>
      </c>
      <c r="C213" s="513" t="s">
        <v>4447</v>
      </c>
      <c r="D213" s="514">
        <v>5000000.0</v>
      </c>
      <c r="E213" s="515">
        <v>0.0</v>
      </c>
      <c r="F213" s="515">
        <v>0.0</v>
      </c>
      <c r="G213" s="513">
        <v>0.0</v>
      </c>
      <c r="H213" s="515">
        <v>0.0</v>
      </c>
      <c r="I213" s="516">
        <v>26.0</v>
      </c>
      <c r="J213" s="516">
        <v>0.0</v>
      </c>
      <c r="K213" s="513">
        <v>0.0</v>
      </c>
      <c r="L213" s="514">
        <v>1840000.0</v>
      </c>
      <c r="M213" s="514">
        <v>0.0</v>
      </c>
      <c r="N213" s="515">
        <v>0.0</v>
      </c>
      <c r="O213" s="515">
        <v>0.0</v>
      </c>
      <c r="P213" s="514">
        <v>1840000.0</v>
      </c>
    </row>
    <row r="214" ht="27.75" customHeight="1">
      <c r="A214" s="521" t="s">
        <v>4472</v>
      </c>
      <c r="B214" s="517" t="s">
        <v>4430</v>
      </c>
      <c r="C214" s="517" t="s">
        <v>4448</v>
      </c>
      <c r="D214" s="518">
        <v>8000000.0</v>
      </c>
      <c r="E214" s="509">
        <v>0.0</v>
      </c>
      <c r="F214" s="509">
        <v>0.0</v>
      </c>
      <c r="G214" s="518">
        <v>2000000.0</v>
      </c>
      <c r="H214" s="509">
        <v>0.0</v>
      </c>
      <c r="I214" s="519">
        <v>26.0</v>
      </c>
      <c r="J214" s="519">
        <v>0.0</v>
      </c>
      <c r="K214" s="518">
        <v>315000.0</v>
      </c>
      <c r="L214" s="518">
        <v>1525000.0</v>
      </c>
      <c r="M214" s="517">
        <v>0.0</v>
      </c>
      <c r="N214" s="509">
        <v>0.0</v>
      </c>
      <c r="O214" s="509">
        <v>0.0</v>
      </c>
      <c r="P214" s="518">
        <v>1840000.0</v>
      </c>
    </row>
    <row r="215" ht="27.75" customHeight="1">
      <c r="A215" s="520" t="s">
        <v>4472</v>
      </c>
      <c r="B215" s="513" t="s">
        <v>4430</v>
      </c>
      <c r="C215" s="513" t="s">
        <v>232</v>
      </c>
      <c r="D215" s="514">
        <v>6000000.0</v>
      </c>
      <c r="E215" s="515">
        <v>0.0</v>
      </c>
      <c r="F215" s="515">
        <v>0.0</v>
      </c>
      <c r="G215" s="513">
        <v>0.0</v>
      </c>
      <c r="H215" s="515">
        <v>0.0</v>
      </c>
      <c r="I215" s="516">
        <v>26.0</v>
      </c>
      <c r="J215" s="516">
        <v>0.0</v>
      </c>
      <c r="K215" s="513">
        <v>0.0</v>
      </c>
      <c r="L215" s="513">
        <v>0.0</v>
      </c>
      <c r="M215" s="513">
        <v>0.0</v>
      </c>
      <c r="N215" s="515">
        <v>0.0</v>
      </c>
      <c r="O215" s="515">
        <v>0.0</v>
      </c>
      <c r="P215" s="514">
        <v>0.0</v>
      </c>
    </row>
    <row r="216" ht="27.75" customHeight="1">
      <c r="A216" s="521" t="s">
        <v>4472</v>
      </c>
      <c r="B216" s="517" t="s">
        <v>4430</v>
      </c>
      <c r="C216" s="517" t="s">
        <v>4471</v>
      </c>
      <c r="D216" s="518">
        <v>5000000.0</v>
      </c>
      <c r="E216" s="509">
        <v>0.0</v>
      </c>
      <c r="F216" s="509">
        <v>0.0</v>
      </c>
      <c r="G216" s="517">
        <v>0.0</v>
      </c>
      <c r="H216" s="509">
        <v>0.0</v>
      </c>
      <c r="I216" s="519">
        <v>26.0</v>
      </c>
      <c r="J216" s="519">
        <v>0.0</v>
      </c>
      <c r="K216" s="517">
        <v>0.0</v>
      </c>
      <c r="L216" s="518">
        <v>2340000.0</v>
      </c>
      <c r="M216" s="518">
        <v>0.0</v>
      </c>
      <c r="N216" s="509">
        <v>0.0</v>
      </c>
      <c r="O216" s="509">
        <v>0.0</v>
      </c>
      <c r="P216" s="518">
        <v>2340000.0</v>
      </c>
    </row>
    <row r="217" ht="27.75" customHeight="1">
      <c r="A217" s="520" t="s">
        <v>4472</v>
      </c>
      <c r="B217" s="513" t="s">
        <v>4430</v>
      </c>
      <c r="C217" s="513" t="s">
        <v>4449</v>
      </c>
      <c r="D217" s="514">
        <v>1.5E7</v>
      </c>
      <c r="E217" s="515">
        <v>0.0</v>
      </c>
      <c r="F217" s="515">
        <v>0.0</v>
      </c>
      <c r="G217" s="514">
        <v>1500000.0</v>
      </c>
      <c r="H217" s="515">
        <v>0.0</v>
      </c>
      <c r="I217" s="516">
        <v>26.0</v>
      </c>
      <c r="J217" s="516">
        <v>0.0</v>
      </c>
      <c r="K217" s="513">
        <v>0.0</v>
      </c>
      <c r="L217" s="514">
        <v>1680000.0</v>
      </c>
      <c r="M217" s="513">
        <v>0.0</v>
      </c>
      <c r="N217" s="515">
        <v>0.0</v>
      </c>
      <c r="O217" s="515">
        <v>0.0</v>
      </c>
      <c r="P217" s="514">
        <v>1680000.0</v>
      </c>
    </row>
    <row r="218" ht="27.75" customHeight="1">
      <c r="A218" s="521" t="s">
        <v>4472</v>
      </c>
      <c r="B218" s="517" t="s">
        <v>4430</v>
      </c>
      <c r="C218" s="517" t="s">
        <v>4460</v>
      </c>
      <c r="D218" s="518">
        <v>3000000.0</v>
      </c>
      <c r="E218" s="509">
        <v>0.0</v>
      </c>
      <c r="F218" s="509">
        <v>0.0</v>
      </c>
      <c r="G218" s="517">
        <v>0.0</v>
      </c>
      <c r="H218" s="509">
        <v>0.0</v>
      </c>
      <c r="I218" s="519">
        <v>0.0</v>
      </c>
      <c r="J218" s="519">
        <v>0.0</v>
      </c>
      <c r="K218" s="517">
        <v>0.0</v>
      </c>
      <c r="L218" s="518">
        <v>3000000.0</v>
      </c>
      <c r="M218" s="517">
        <v>0.0</v>
      </c>
      <c r="N218" s="509">
        <v>0.0</v>
      </c>
      <c r="O218" s="509">
        <v>0.0</v>
      </c>
      <c r="P218" s="518">
        <v>3000000.0</v>
      </c>
    </row>
    <row r="219" ht="27.75" customHeight="1">
      <c r="A219" s="520" t="s">
        <v>4472</v>
      </c>
      <c r="B219" s="513" t="s">
        <v>4430</v>
      </c>
      <c r="C219" s="513" t="s">
        <v>4468</v>
      </c>
      <c r="D219" s="514">
        <v>9000000.0</v>
      </c>
      <c r="E219" s="515">
        <v>0.0</v>
      </c>
      <c r="F219" s="515">
        <v>0.0</v>
      </c>
      <c r="G219" s="513">
        <v>0.0</v>
      </c>
      <c r="H219" s="515">
        <v>0.0</v>
      </c>
      <c r="I219" s="516">
        <v>28.0</v>
      </c>
      <c r="J219" s="516">
        <v>5.0</v>
      </c>
      <c r="K219" s="513">
        <v>0.0</v>
      </c>
      <c r="L219" s="514">
        <v>3137143.0</v>
      </c>
      <c r="M219" s="513">
        <v>0.0</v>
      </c>
      <c r="N219" s="515">
        <v>0.0</v>
      </c>
      <c r="O219" s="515">
        <v>0.0</v>
      </c>
      <c r="P219" s="514">
        <v>3137143.0</v>
      </c>
    </row>
    <row r="220" ht="27.75" customHeight="1">
      <c r="A220" s="521" t="s">
        <v>4472</v>
      </c>
      <c r="B220" s="517" t="s">
        <v>4430</v>
      </c>
      <c r="C220" s="517" t="s">
        <v>4469</v>
      </c>
      <c r="D220" s="518">
        <v>3500000.0</v>
      </c>
      <c r="E220" s="509">
        <v>0.0</v>
      </c>
      <c r="F220" s="509">
        <v>0.0</v>
      </c>
      <c r="G220" s="517">
        <v>0.0</v>
      </c>
      <c r="H220" s="509">
        <v>0.0</v>
      </c>
      <c r="I220" s="519">
        <v>30.0</v>
      </c>
      <c r="J220" s="519">
        <v>0.0</v>
      </c>
      <c r="K220" s="517">
        <v>0.0</v>
      </c>
      <c r="L220" s="517">
        <v>0.0</v>
      </c>
      <c r="M220" s="517">
        <v>0.0</v>
      </c>
      <c r="N220" s="509">
        <v>0.0</v>
      </c>
      <c r="O220" s="509">
        <v>0.0</v>
      </c>
      <c r="P220" s="518">
        <v>0.0</v>
      </c>
    </row>
    <row r="221" ht="27.75" customHeight="1">
      <c r="A221" s="520" t="s">
        <v>4472</v>
      </c>
      <c r="B221" s="513" t="s">
        <v>4430</v>
      </c>
      <c r="C221" s="513" t="s">
        <v>4461</v>
      </c>
      <c r="D221" s="514">
        <v>8500000.0</v>
      </c>
      <c r="E221" s="515">
        <v>0.0</v>
      </c>
      <c r="F221" s="515">
        <v>0.0</v>
      </c>
      <c r="G221" s="514">
        <v>0.0</v>
      </c>
      <c r="H221" s="515">
        <v>0.0</v>
      </c>
      <c r="I221" s="516">
        <v>28.0</v>
      </c>
      <c r="J221" s="516">
        <v>0.0</v>
      </c>
      <c r="K221" s="513">
        <v>0.0</v>
      </c>
      <c r="L221" s="514">
        <v>680000.0</v>
      </c>
      <c r="M221" s="514">
        <v>0.0</v>
      </c>
      <c r="N221" s="515">
        <v>0.0</v>
      </c>
      <c r="O221" s="515">
        <v>0.0</v>
      </c>
      <c r="P221" s="514">
        <v>680000.0</v>
      </c>
    </row>
    <row r="222" ht="27.75" customHeight="1">
      <c r="A222" s="521" t="s">
        <v>4472</v>
      </c>
      <c r="B222" s="517" t="s">
        <v>4430</v>
      </c>
      <c r="C222" s="517" t="s">
        <v>4464</v>
      </c>
      <c r="D222" s="518">
        <v>8000000.0</v>
      </c>
      <c r="E222" s="509">
        <v>0.0</v>
      </c>
      <c r="F222" s="509">
        <v>0.0</v>
      </c>
      <c r="G222" s="518">
        <v>150000.0</v>
      </c>
      <c r="H222" s="509">
        <v>0.0</v>
      </c>
      <c r="I222" s="519">
        <v>28.0</v>
      </c>
      <c r="J222" s="519">
        <v>0.0</v>
      </c>
      <c r="K222" s="517">
        <v>0.0</v>
      </c>
      <c r="L222" s="518">
        <v>680000.0</v>
      </c>
      <c r="M222" s="518">
        <v>0.0</v>
      </c>
      <c r="N222" s="509">
        <v>0.0</v>
      </c>
      <c r="O222" s="509">
        <v>0.0</v>
      </c>
      <c r="P222" s="518">
        <v>680000.0</v>
      </c>
    </row>
    <row r="223" ht="27.75" customHeight="1">
      <c r="A223" s="520" t="s">
        <v>4474</v>
      </c>
      <c r="B223" s="513" t="s">
        <v>4420</v>
      </c>
      <c r="C223" s="513" t="s">
        <v>139</v>
      </c>
      <c r="D223" s="514">
        <v>2.5E7</v>
      </c>
      <c r="E223" s="515">
        <v>0.0</v>
      </c>
      <c r="F223" s="515">
        <v>0.0</v>
      </c>
      <c r="G223" s="514">
        <v>0.0</v>
      </c>
      <c r="H223" s="515">
        <v>0.0</v>
      </c>
      <c r="I223" s="516">
        <v>22.0</v>
      </c>
      <c r="J223" s="516">
        <v>0.0</v>
      </c>
      <c r="K223" s="513">
        <v>0.0</v>
      </c>
      <c r="L223" s="513">
        <v>0.0</v>
      </c>
      <c r="M223" s="514">
        <v>0.0</v>
      </c>
      <c r="N223" s="515">
        <v>0.0</v>
      </c>
      <c r="O223" s="515">
        <v>0.0</v>
      </c>
      <c r="P223" s="514">
        <v>0.0</v>
      </c>
    </row>
    <row r="224" ht="27.75" customHeight="1">
      <c r="A224" s="521" t="s">
        <v>4474</v>
      </c>
      <c r="B224" s="517" t="s">
        <v>4420</v>
      </c>
      <c r="C224" s="517" t="s">
        <v>4421</v>
      </c>
      <c r="D224" s="518">
        <v>2.0E7</v>
      </c>
      <c r="E224" s="509">
        <v>0.0</v>
      </c>
      <c r="F224" s="509">
        <v>0.0</v>
      </c>
      <c r="G224" s="518">
        <v>0.0</v>
      </c>
      <c r="H224" s="509">
        <v>0.0</v>
      </c>
      <c r="I224" s="519">
        <v>21.0</v>
      </c>
      <c r="J224" s="519">
        <v>0.0</v>
      </c>
      <c r="K224" s="517">
        <v>0.0</v>
      </c>
      <c r="L224" s="517">
        <v>0.0</v>
      </c>
      <c r="M224" s="518">
        <v>0.0</v>
      </c>
      <c r="N224" s="509">
        <v>0.0</v>
      </c>
      <c r="O224" s="509">
        <v>0.0</v>
      </c>
      <c r="P224" s="518">
        <v>0.0</v>
      </c>
    </row>
    <row r="225" ht="27.75" customHeight="1">
      <c r="A225" s="520" t="s">
        <v>4474</v>
      </c>
      <c r="B225" s="513" t="s">
        <v>4420</v>
      </c>
      <c r="C225" s="513" t="s">
        <v>4422</v>
      </c>
      <c r="D225" s="514">
        <v>2.5E7</v>
      </c>
      <c r="E225" s="515">
        <v>0.0</v>
      </c>
      <c r="F225" s="515">
        <v>0.0</v>
      </c>
      <c r="G225" s="514">
        <v>0.0</v>
      </c>
      <c r="H225" s="515">
        <v>0.0</v>
      </c>
      <c r="I225" s="516">
        <v>26.0</v>
      </c>
      <c r="J225" s="516">
        <v>0.0</v>
      </c>
      <c r="K225" s="513">
        <v>0.0</v>
      </c>
      <c r="L225" s="513">
        <v>0.0</v>
      </c>
      <c r="M225" s="514">
        <v>0.0</v>
      </c>
      <c r="N225" s="515">
        <v>0.0</v>
      </c>
      <c r="O225" s="515">
        <v>0.0</v>
      </c>
      <c r="P225" s="514">
        <v>0.0</v>
      </c>
    </row>
    <row r="226" ht="27.75" customHeight="1">
      <c r="A226" s="521" t="s">
        <v>4474</v>
      </c>
      <c r="B226" s="517" t="s">
        <v>4420</v>
      </c>
      <c r="C226" s="517" t="s">
        <v>4457</v>
      </c>
      <c r="D226" s="518">
        <v>1.8E7</v>
      </c>
      <c r="E226" s="509">
        <v>0.0</v>
      </c>
      <c r="F226" s="509">
        <v>0.0</v>
      </c>
      <c r="G226" s="518">
        <v>0.0</v>
      </c>
      <c r="H226" s="509">
        <v>0.0</v>
      </c>
      <c r="I226" s="519">
        <v>15.0</v>
      </c>
      <c r="J226" s="519">
        <v>0.0</v>
      </c>
      <c r="K226" s="517">
        <v>0.0</v>
      </c>
      <c r="L226" s="517">
        <v>0.0</v>
      </c>
      <c r="M226" s="517">
        <v>0.0</v>
      </c>
      <c r="N226" s="509">
        <v>0.0</v>
      </c>
      <c r="O226" s="509">
        <v>0.0</v>
      </c>
      <c r="P226" s="518">
        <v>0.0</v>
      </c>
    </row>
    <row r="227" ht="27.75" customHeight="1">
      <c r="A227" s="520" t="s">
        <v>4474</v>
      </c>
      <c r="B227" s="513" t="s">
        <v>4420</v>
      </c>
      <c r="C227" s="513" t="s">
        <v>4424</v>
      </c>
      <c r="D227" s="514">
        <v>0.0</v>
      </c>
      <c r="E227" s="515">
        <v>0.0</v>
      </c>
      <c r="F227" s="515">
        <v>0.0</v>
      </c>
      <c r="G227" s="514">
        <v>0.0</v>
      </c>
      <c r="H227" s="515">
        <v>0.0</v>
      </c>
      <c r="I227" s="516">
        <v>0.0</v>
      </c>
      <c r="J227" s="516">
        <v>0.0</v>
      </c>
      <c r="K227" s="513">
        <v>0.0</v>
      </c>
      <c r="L227" s="513">
        <v>0.0</v>
      </c>
      <c r="M227" s="514">
        <v>0.0</v>
      </c>
      <c r="N227" s="515">
        <v>0.0</v>
      </c>
      <c r="O227" s="515">
        <v>0.0</v>
      </c>
      <c r="P227" s="514">
        <v>0.0</v>
      </c>
    </row>
    <row r="228" ht="27.75" customHeight="1">
      <c r="A228" s="521" t="s">
        <v>4474</v>
      </c>
      <c r="B228" s="517" t="s">
        <v>4425</v>
      </c>
      <c r="C228" s="517" t="s">
        <v>3360</v>
      </c>
      <c r="D228" s="518">
        <v>8500000.0</v>
      </c>
      <c r="E228" s="509">
        <v>0.0</v>
      </c>
      <c r="F228" s="509">
        <v>0.0</v>
      </c>
      <c r="G228" s="518">
        <v>0.0</v>
      </c>
      <c r="H228" s="509">
        <v>0.0</v>
      </c>
      <c r="I228" s="519">
        <v>28.0</v>
      </c>
      <c r="J228" s="519">
        <v>0.0</v>
      </c>
      <c r="K228" s="517">
        <v>0.0</v>
      </c>
      <c r="L228" s="517">
        <v>0.0</v>
      </c>
      <c r="M228" s="518">
        <v>0.0</v>
      </c>
      <c r="N228" s="509">
        <v>0.0</v>
      </c>
      <c r="O228" s="509">
        <v>0.0</v>
      </c>
      <c r="P228" s="518">
        <v>0.0</v>
      </c>
    </row>
    <row r="229" ht="27.75" customHeight="1">
      <c r="A229" s="520" t="s">
        <v>4474</v>
      </c>
      <c r="B229" s="513" t="s">
        <v>4425</v>
      </c>
      <c r="C229" s="513" t="s">
        <v>4426</v>
      </c>
      <c r="D229" s="514">
        <v>9000000.0</v>
      </c>
      <c r="E229" s="515">
        <v>0.0</v>
      </c>
      <c r="F229" s="515">
        <v>0.0</v>
      </c>
      <c r="G229" s="514">
        <v>1000000.0</v>
      </c>
      <c r="H229" s="515">
        <v>0.0</v>
      </c>
      <c r="I229" s="516">
        <v>28.0</v>
      </c>
      <c r="J229" s="516">
        <v>0.0</v>
      </c>
      <c r="K229" s="513">
        <v>0.0</v>
      </c>
      <c r="L229" s="513">
        <v>0.0</v>
      </c>
      <c r="M229" s="514">
        <v>0.0</v>
      </c>
      <c r="N229" s="515">
        <v>0.0</v>
      </c>
      <c r="O229" s="515">
        <v>0.0</v>
      </c>
      <c r="P229" s="514">
        <v>0.0</v>
      </c>
    </row>
    <row r="230" ht="27.75" customHeight="1">
      <c r="A230" s="521" t="s">
        <v>4474</v>
      </c>
      <c r="B230" s="517" t="s">
        <v>4425</v>
      </c>
      <c r="C230" s="517" t="s">
        <v>4458</v>
      </c>
      <c r="D230" s="518">
        <v>8500000.0</v>
      </c>
      <c r="E230" s="509">
        <v>0.0</v>
      </c>
      <c r="F230" s="509">
        <v>0.0</v>
      </c>
      <c r="G230" s="518">
        <v>0.0</v>
      </c>
      <c r="H230" s="509">
        <v>0.0</v>
      </c>
      <c r="I230" s="519">
        <v>28.0</v>
      </c>
      <c r="J230" s="519">
        <v>0.0</v>
      </c>
      <c r="K230" s="517">
        <v>0.0</v>
      </c>
      <c r="L230" s="517">
        <v>0.0</v>
      </c>
      <c r="M230" s="518">
        <v>0.0</v>
      </c>
      <c r="N230" s="509">
        <v>0.0</v>
      </c>
      <c r="O230" s="509">
        <v>0.0</v>
      </c>
      <c r="P230" s="518">
        <v>0.0</v>
      </c>
    </row>
    <row r="231" ht="27.75" customHeight="1">
      <c r="A231" s="520" t="s">
        <v>4474</v>
      </c>
      <c r="B231" s="513" t="s">
        <v>4430</v>
      </c>
      <c r="C231" s="513" t="s">
        <v>185</v>
      </c>
      <c r="D231" s="514">
        <v>8000000.0</v>
      </c>
      <c r="E231" s="515">
        <v>0.0</v>
      </c>
      <c r="F231" s="515">
        <v>0.0</v>
      </c>
      <c r="G231" s="514">
        <v>1000000.0</v>
      </c>
      <c r="H231" s="515">
        <v>0.0</v>
      </c>
      <c r="I231" s="516">
        <v>28.0</v>
      </c>
      <c r="J231" s="516">
        <v>1.0</v>
      </c>
      <c r="K231" s="513">
        <v>0.0</v>
      </c>
      <c r="L231" s="514">
        <v>285714.0</v>
      </c>
      <c r="M231" s="513">
        <v>0.0</v>
      </c>
      <c r="N231" s="515">
        <v>0.0</v>
      </c>
      <c r="O231" s="515">
        <v>0.0</v>
      </c>
      <c r="P231" s="514">
        <v>285714.0</v>
      </c>
    </row>
    <row r="232" ht="27.75" customHeight="1">
      <c r="A232" s="521" t="s">
        <v>4474</v>
      </c>
      <c r="B232" s="517" t="s">
        <v>4430</v>
      </c>
      <c r="C232" s="517" t="s">
        <v>3392</v>
      </c>
      <c r="D232" s="518">
        <v>8000000.0</v>
      </c>
      <c r="E232" s="509">
        <v>0.0</v>
      </c>
      <c r="F232" s="509">
        <v>0.0</v>
      </c>
      <c r="G232" s="518">
        <v>0.0</v>
      </c>
      <c r="H232" s="509">
        <v>0.0</v>
      </c>
      <c r="I232" s="519">
        <v>28.0</v>
      </c>
      <c r="J232" s="519">
        <v>1.0</v>
      </c>
      <c r="K232" s="517">
        <v>0.0</v>
      </c>
      <c r="L232" s="518">
        <v>285714.0</v>
      </c>
      <c r="M232" s="518">
        <v>0.0</v>
      </c>
      <c r="N232" s="509">
        <v>0.0</v>
      </c>
      <c r="O232" s="509">
        <v>0.0</v>
      </c>
      <c r="P232" s="518">
        <v>285714.0</v>
      </c>
    </row>
    <row r="233" ht="27.75" customHeight="1">
      <c r="A233" s="520" t="s">
        <v>4474</v>
      </c>
      <c r="B233" s="513" t="s">
        <v>4430</v>
      </c>
      <c r="C233" s="513" t="s">
        <v>4473</v>
      </c>
      <c r="D233" s="514">
        <v>8000000.0</v>
      </c>
      <c r="E233" s="515">
        <v>0.0</v>
      </c>
      <c r="F233" s="515">
        <v>0.0</v>
      </c>
      <c r="G233" s="514">
        <v>0.0</v>
      </c>
      <c r="H233" s="515">
        <v>0.0</v>
      </c>
      <c r="I233" s="516">
        <v>28.0</v>
      </c>
      <c r="J233" s="516">
        <v>0.0</v>
      </c>
      <c r="K233" s="513">
        <v>0.0</v>
      </c>
      <c r="L233" s="513">
        <v>0.0</v>
      </c>
      <c r="M233" s="513">
        <v>0.0</v>
      </c>
      <c r="N233" s="515">
        <v>0.0</v>
      </c>
      <c r="O233" s="515">
        <v>0.0</v>
      </c>
      <c r="P233" s="514">
        <v>0.0</v>
      </c>
    </row>
    <row r="234" ht="27.75" customHeight="1">
      <c r="A234" s="521" t="s">
        <v>4474</v>
      </c>
      <c r="B234" s="517" t="s">
        <v>4432</v>
      </c>
      <c r="C234" s="517" t="s">
        <v>201</v>
      </c>
      <c r="D234" s="518">
        <v>4000000.0</v>
      </c>
      <c r="E234" s="509">
        <v>0.0</v>
      </c>
      <c r="F234" s="509">
        <v>0.0</v>
      </c>
      <c r="G234" s="518">
        <v>500000.0</v>
      </c>
      <c r="H234" s="509">
        <v>0.0</v>
      </c>
      <c r="I234" s="519">
        <v>28.0</v>
      </c>
      <c r="J234" s="519">
        <v>8.0</v>
      </c>
      <c r="K234" s="517">
        <v>0.0</v>
      </c>
      <c r="L234" s="518">
        <v>1285714.0</v>
      </c>
      <c r="M234" s="517">
        <v>0.0</v>
      </c>
      <c r="N234" s="509">
        <v>0.0</v>
      </c>
      <c r="O234" s="509">
        <v>0.0</v>
      </c>
      <c r="P234" s="518">
        <v>1285714.0</v>
      </c>
    </row>
    <row r="235" ht="27.75" customHeight="1">
      <c r="A235" s="520" t="s">
        <v>4474</v>
      </c>
      <c r="B235" s="513" t="s">
        <v>4432</v>
      </c>
      <c r="C235" s="513" t="s">
        <v>4433</v>
      </c>
      <c r="D235" s="514">
        <v>4000000.0</v>
      </c>
      <c r="E235" s="515">
        <v>0.0</v>
      </c>
      <c r="F235" s="515">
        <v>0.0</v>
      </c>
      <c r="G235" s="513">
        <v>0.0</v>
      </c>
      <c r="H235" s="515">
        <v>0.0</v>
      </c>
      <c r="I235" s="516">
        <v>28.0</v>
      </c>
      <c r="J235" s="516">
        <v>8.0</v>
      </c>
      <c r="K235" s="513">
        <v>0.0</v>
      </c>
      <c r="L235" s="514">
        <v>1142857.0</v>
      </c>
      <c r="M235" s="513">
        <v>0.0</v>
      </c>
      <c r="N235" s="515">
        <v>0.0</v>
      </c>
      <c r="O235" s="515">
        <v>0.0</v>
      </c>
      <c r="P235" s="514">
        <v>1142857.0</v>
      </c>
    </row>
    <row r="236" ht="27.75" customHeight="1">
      <c r="A236" s="521" t="s">
        <v>4474</v>
      </c>
      <c r="B236" s="517" t="s">
        <v>4432</v>
      </c>
      <c r="C236" s="517" t="s">
        <v>4437</v>
      </c>
      <c r="D236" s="518">
        <v>4000000.0</v>
      </c>
      <c r="E236" s="509">
        <v>0.0</v>
      </c>
      <c r="F236" s="509">
        <v>0.0</v>
      </c>
      <c r="G236" s="517">
        <v>0.0</v>
      </c>
      <c r="H236" s="509">
        <v>0.0</v>
      </c>
      <c r="I236" s="519">
        <v>28.0</v>
      </c>
      <c r="J236" s="519">
        <v>7.0</v>
      </c>
      <c r="K236" s="517">
        <v>0.0</v>
      </c>
      <c r="L236" s="518">
        <v>1000000.0</v>
      </c>
      <c r="M236" s="517">
        <v>0.0</v>
      </c>
      <c r="N236" s="509">
        <v>0.0</v>
      </c>
      <c r="O236" s="509">
        <v>0.0</v>
      </c>
      <c r="P236" s="518">
        <v>1000000.0</v>
      </c>
    </row>
    <row r="237" ht="27.75" customHeight="1">
      <c r="A237" s="520" t="s">
        <v>4474</v>
      </c>
      <c r="B237" s="513" t="s">
        <v>4432</v>
      </c>
      <c r="C237" s="513" t="s">
        <v>204</v>
      </c>
      <c r="D237" s="514">
        <v>4000000.0</v>
      </c>
      <c r="E237" s="515">
        <v>0.0</v>
      </c>
      <c r="F237" s="515">
        <v>0.0</v>
      </c>
      <c r="G237" s="513">
        <v>0.0</v>
      </c>
      <c r="H237" s="515">
        <v>0.0</v>
      </c>
      <c r="I237" s="516">
        <v>28.0</v>
      </c>
      <c r="J237" s="516">
        <v>8.0</v>
      </c>
      <c r="K237" s="513">
        <v>0.0</v>
      </c>
      <c r="L237" s="514">
        <v>1142857.0</v>
      </c>
      <c r="M237" s="513">
        <v>0.0</v>
      </c>
      <c r="N237" s="515">
        <v>0.0</v>
      </c>
      <c r="O237" s="515">
        <v>0.0</v>
      </c>
      <c r="P237" s="514">
        <v>1142857.0</v>
      </c>
    </row>
    <row r="238" ht="27.75" customHeight="1">
      <c r="A238" s="521" t="s">
        <v>4474</v>
      </c>
      <c r="B238" s="517" t="s">
        <v>4438</v>
      </c>
      <c r="C238" s="517" t="s">
        <v>196</v>
      </c>
      <c r="D238" s="518">
        <v>8000000.0</v>
      </c>
      <c r="E238" s="509">
        <v>0.0</v>
      </c>
      <c r="F238" s="509">
        <v>0.0</v>
      </c>
      <c r="G238" s="517">
        <v>0.0</v>
      </c>
      <c r="H238" s="509">
        <v>0.0</v>
      </c>
      <c r="I238" s="519">
        <v>28.0</v>
      </c>
      <c r="J238" s="519">
        <v>1.0</v>
      </c>
      <c r="K238" s="517">
        <v>0.0</v>
      </c>
      <c r="L238" s="518">
        <v>285714.0</v>
      </c>
      <c r="M238" s="517">
        <v>0.0</v>
      </c>
      <c r="N238" s="509">
        <v>0.0</v>
      </c>
      <c r="O238" s="509">
        <v>0.0</v>
      </c>
      <c r="P238" s="518">
        <v>285714.0</v>
      </c>
    </row>
    <row r="239" ht="27.75" customHeight="1">
      <c r="A239" s="520" t="s">
        <v>4474</v>
      </c>
      <c r="B239" s="513" t="s">
        <v>4430</v>
      </c>
      <c r="C239" s="513" t="s">
        <v>4442</v>
      </c>
      <c r="D239" s="514">
        <v>2.0E7</v>
      </c>
      <c r="E239" s="515">
        <v>0.0</v>
      </c>
      <c r="F239" s="515">
        <v>0.0</v>
      </c>
      <c r="G239" s="513">
        <v>0.0</v>
      </c>
      <c r="H239" s="515">
        <v>0.0</v>
      </c>
      <c r="I239" s="516">
        <v>26.0</v>
      </c>
      <c r="J239" s="516">
        <v>0.0</v>
      </c>
      <c r="K239" s="513">
        <v>0.0</v>
      </c>
      <c r="L239" s="513">
        <v>0.0</v>
      </c>
      <c r="M239" s="513">
        <v>0.0</v>
      </c>
      <c r="N239" s="515">
        <v>0.0</v>
      </c>
      <c r="O239" s="515">
        <v>0.0</v>
      </c>
      <c r="P239" s="513">
        <v>0.0</v>
      </c>
    </row>
    <row r="240" ht="27.75" customHeight="1">
      <c r="A240" s="521" t="s">
        <v>4474</v>
      </c>
      <c r="B240" s="517" t="s">
        <v>4430</v>
      </c>
      <c r="C240" s="517" t="s">
        <v>217</v>
      </c>
      <c r="D240" s="518">
        <v>1.25E7</v>
      </c>
      <c r="E240" s="509">
        <v>0.0</v>
      </c>
      <c r="F240" s="509">
        <v>0.0</v>
      </c>
      <c r="G240" s="517">
        <v>0.0</v>
      </c>
      <c r="H240" s="509">
        <v>0.0</v>
      </c>
      <c r="I240" s="519">
        <v>26.0</v>
      </c>
      <c r="J240" s="519">
        <v>0.0</v>
      </c>
      <c r="K240" s="517">
        <v>0.0</v>
      </c>
      <c r="L240" s="517">
        <v>0.0</v>
      </c>
      <c r="M240" s="517">
        <v>0.0</v>
      </c>
      <c r="N240" s="509">
        <v>0.0</v>
      </c>
      <c r="O240" s="509">
        <v>0.0</v>
      </c>
      <c r="P240" s="517">
        <v>0.0</v>
      </c>
    </row>
    <row r="241" ht="27.75" customHeight="1">
      <c r="A241" s="520" t="s">
        <v>4474</v>
      </c>
      <c r="B241" s="513" t="s">
        <v>4430</v>
      </c>
      <c r="C241" s="513" t="s">
        <v>4444</v>
      </c>
      <c r="D241" s="514">
        <v>5500000.0</v>
      </c>
      <c r="E241" s="515">
        <v>0.0</v>
      </c>
      <c r="F241" s="515">
        <v>0.0</v>
      </c>
      <c r="G241" s="513">
        <v>0.0</v>
      </c>
      <c r="H241" s="515">
        <v>0.0</v>
      </c>
      <c r="I241" s="516">
        <v>26.0</v>
      </c>
      <c r="J241" s="516">
        <v>0.0</v>
      </c>
      <c r="K241" s="513">
        <v>0.0</v>
      </c>
      <c r="L241" s="513">
        <v>0.0</v>
      </c>
      <c r="M241" s="513">
        <v>0.0</v>
      </c>
      <c r="N241" s="515">
        <v>0.0</v>
      </c>
      <c r="O241" s="515">
        <v>0.0</v>
      </c>
      <c r="P241" s="513">
        <v>0.0</v>
      </c>
    </row>
    <row r="242" ht="27.75" customHeight="1">
      <c r="A242" s="521" t="s">
        <v>4474</v>
      </c>
      <c r="B242" s="517" t="s">
        <v>4430</v>
      </c>
      <c r="C242" s="517" t="s">
        <v>215</v>
      </c>
      <c r="D242" s="518">
        <v>1.75E7</v>
      </c>
      <c r="E242" s="509">
        <v>0.0</v>
      </c>
      <c r="F242" s="509">
        <v>0.0</v>
      </c>
      <c r="G242" s="517">
        <v>0.0</v>
      </c>
      <c r="H242" s="509">
        <v>0.0</v>
      </c>
      <c r="I242" s="519">
        <v>26.0</v>
      </c>
      <c r="J242" s="519">
        <v>0.0</v>
      </c>
      <c r="K242" s="517">
        <v>0.0</v>
      </c>
      <c r="L242" s="518">
        <v>2000000.0</v>
      </c>
      <c r="M242" s="518">
        <v>0.0</v>
      </c>
      <c r="N242" s="509">
        <v>0.0</v>
      </c>
      <c r="O242" s="509">
        <v>0.0</v>
      </c>
      <c r="P242" s="518">
        <v>2000000.0</v>
      </c>
    </row>
    <row r="243" ht="27.75" customHeight="1">
      <c r="A243" s="520" t="s">
        <v>4474</v>
      </c>
      <c r="B243" s="513" t="s">
        <v>4430</v>
      </c>
      <c r="C243" s="513" t="s">
        <v>4445</v>
      </c>
      <c r="D243" s="514">
        <v>8500000.0</v>
      </c>
      <c r="E243" s="515">
        <v>0.0</v>
      </c>
      <c r="F243" s="515">
        <v>0.0</v>
      </c>
      <c r="G243" s="513">
        <v>0.0</v>
      </c>
      <c r="H243" s="515">
        <v>0.0</v>
      </c>
      <c r="I243" s="516">
        <v>26.0</v>
      </c>
      <c r="J243" s="516">
        <v>0.0</v>
      </c>
      <c r="K243" s="513">
        <v>0.0</v>
      </c>
      <c r="L243" s="514">
        <v>2000000.0</v>
      </c>
      <c r="M243" s="513">
        <v>0.0</v>
      </c>
      <c r="N243" s="515">
        <v>0.0</v>
      </c>
      <c r="O243" s="515">
        <v>0.0</v>
      </c>
      <c r="P243" s="514">
        <v>2000000.0</v>
      </c>
    </row>
    <row r="244" ht="27.75" customHeight="1">
      <c r="A244" s="521" t="s">
        <v>4474</v>
      </c>
      <c r="B244" s="517" t="s">
        <v>4430</v>
      </c>
      <c r="C244" s="517" t="s">
        <v>4446</v>
      </c>
      <c r="D244" s="518">
        <v>5000000.0</v>
      </c>
      <c r="E244" s="509">
        <v>0.0</v>
      </c>
      <c r="F244" s="509">
        <v>0.0</v>
      </c>
      <c r="G244" s="517">
        <v>0.0</v>
      </c>
      <c r="H244" s="509">
        <v>0.0</v>
      </c>
      <c r="I244" s="519">
        <v>26.0</v>
      </c>
      <c r="J244" s="519">
        <v>0.0</v>
      </c>
      <c r="K244" s="517">
        <v>0.0</v>
      </c>
      <c r="L244" s="517">
        <v>0.0</v>
      </c>
      <c r="M244" s="518">
        <v>0.0</v>
      </c>
      <c r="N244" s="509">
        <v>0.0</v>
      </c>
      <c r="O244" s="509">
        <v>0.0</v>
      </c>
      <c r="P244" s="517">
        <v>0.0</v>
      </c>
    </row>
    <row r="245" ht="27.75" customHeight="1">
      <c r="A245" s="520" t="s">
        <v>4474</v>
      </c>
      <c r="B245" s="513" t="s">
        <v>4430</v>
      </c>
      <c r="C245" s="513" t="s">
        <v>4447</v>
      </c>
      <c r="D245" s="514">
        <v>5000000.0</v>
      </c>
      <c r="E245" s="515">
        <v>0.0</v>
      </c>
      <c r="F245" s="515">
        <v>0.0</v>
      </c>
      <c r="G245" s="513">
        <v>0.0</v>
      </c>
      <c r="H245" s="515">
        <v>0.0</v>
      </c>
      <c r="I245" s="516">
        <v>26.0</v>
      </c>
      <c r="J245" s="516">
        <v>0.0</v>
      </c>
      <c r="K245" s="513">
        <v>0.0</v>
      </c>
      <c r="L245" s="513">
        <v>0.0</v>
      </c>
      <c r="M245" s="513">
        <v>0.0</v>
      </c>
      <c r="N245" s="515">
        <v>0.0</v>
      </c>
      <c r="O245" s="515">
        <v>0.0</v>
      </c>
      <c r="P245" s="513">
        <v>0.0</v>
      </c>
    </row>
    <row r="246" ht="27.75" customHeight="1">
      <c r="A246" s="521" t="s">
        <v>4474</v>
      </c>
      <c r="B246" s="517" t="s">
        <v>4430</v>
      </c>
      <c r="C246" s="517" t="s">
        <v>4448</v>
      </c>
      <c r="D246" s="518">
        <v>8000000.0</v>
      </c>
      <c r="E246" s="509">
        <v>0.0</v>
      </c>
      <c r="F246" s="509">
        <v>0.0</v>
      </c>
      <c r="G246" s="518">
        <v>2000000.0</v>
      </c>
      <c r="H246" s="509">
        <v>0.0</v>
      </c>
      <c r="I246" s="519">
        <v>26.0</v>
      </c>
      <c r="J246" s="519">
        <v>0.0</v>
      </c>
      <c r="K246" s="517">
        <v>0.0</v>
      </c>
      <c r="L246" s="518">
        <v>2000000.0</v>
      </c>
      <c r="M246" s="517">
        <v>0.0</v>
      </c>
      <c r="N246" s="509">
        <v>0.0</v>
      </c>
      <c r="O246" s="509">
        <v>0.0</v>
      </c>
      <c r="P246" s="518">
        <v>2000000.0</v>
      </c>
    </row>
    <row r="247" ht="27.75" customHeight="1">
      <c r="A247" s="520" t="s">
        <v>4474</v>
      </c>
      <c r="B247" s="513" t="s">
        <v>4430</v>
      </c>
      <c r="C247" s="513" t="s">
        <v>232</v>
      </c>
      <c r="D247" s="514">
        <v>6000000.0</v>
      </c>
      <c r="E247" s="515">
        <v>0.0</v>
      </c>
      <c r="F247" s="515">
        <v>0.0</v>
      </c>
      <c r="G247" s="513">
        <v>0.0</v>
      </c>
      <c r="H247" s="515">
        <v>0.0</v>
      </c>
      <c r="I247" s="516">
        <v>26.0</v>
      </c>
      <c r="J247" s="516">
        <v>0.0</v>
      </c>
      <c r="K247" s="513">
        <v>0.0</v>
      </c>
      <c r="L247" s="513">
        <v>0.0</v>
      </c>
      <c r="M247" s="514">
        <v>0.0</v>
      </c>
      <c r="N247" s="515">
        <v>0.0</v>
      </c>
      <c r="O247" s="515">
        <v>0.0</v>
      </c>
      <c r="P247" s="514">
        <v>0.0</v>
      </c>
    </row>
    <row r="248" ht="27.75" customHeight="1">
      <c r="A248" s="521" t="s">
        <v>4474</v>
      </c>
      <c r="B248" s="517" t="s">
        <v>4430</v>
      </c>
      <c r="C248" s="517" t="s">
        <v>4471</v>
      </c>
      <c r="D248" s="518">
        <v>5000000.0</v>
      </c>
      <c r="E248" s="509">
        <v>0.0</v>
      </c>
      <c r="F248" s="509">
        <v>0.0</v>
      </c>
      <c r="G248" s="517">
        <v>0.0</v>
      </c>
      <c r="H248" s="509">
        <v>0.0</v>
      </c>
      <c r="I248" s="519">
        <v>26.0</v>
      </c>
      <c r="J248" s="519">
        <v>0.0</v>
      </c>
      <c r="K248" s="517">
        <v>0.0</v>
      </c>
      <c r="L248" s="518">
        <v>2000000.0</v>
      </c>
      <c r="M248" s="517">
        <v>0.0</v>
      </c>
      <c r="N248" s="509">
        <v>0.0</v>
      </c>
      <c r="O248" s="509">
        <v>0.0</v>
      </c>
      <c r="P248" s="518">
        <v>2000000.0</v>
      </c>
    </row>
    <row r="249" ht="27.75" customHeight="1">
      <c r="A249" s="520" t="s">
        <v>4474</v>
      </c>
      <c r="B249" s="513" t="s">
        <v>4430</v>
      </c>
      <c r="C249" s="513" t="s">
        <v>4449</v>
      </c>
      <c r="D249" s="514">
        <v>1.5E7</v>
      </c>
      <c r="E249" s="515">
        <v>0.0</v>
      </c>
      <c r="F249" s="515">
        <v>0.0</v>
      </c>
      <c r="G249" s="514">
        <v>1500000.0</v>
      </c>
      <c r="H249" s="515">
        <v>0.0</v>
      </c>
      <c r="I249" s="516">
        <v>26.0</v>
      </c>
      <c r="J249" s="516">
        <v>0.0</v>
      </c>
      <c r="K249" s="513">
        <v>0.0</v>
      </c>
      <c r="L249" s="513">
        <v>0.0</v>
      </c>
      <c r="M249" s="513">
        <v>0.0</v>
      </c>
      <c r="N249" s="515">
        <v>0.0</v>
      </c>
      <c r="O249" s="515">
        <v>0.0</v>
      </c>
      <c r="P249" s="514">
        <v>0.0</v>
      </c>
    </row>
    <row r="250" ht="27.75" customHeight="1">
      <c r="A250" s="521" t="s">
        <v>4474</v>
      </c>
      <c r="B250" s="517" t="s">
        <v>4430</v>
      </c>
      <c r="C250" s="517" t="s">
        <v>4460</v>
      </c>
      <c r="D250" s="518">
        <v>3000000.0</v>
      </c>
      <c r="E250" s="509">
        <v>0.0</v>
      </c>
      <c r="F250" s="509">
        <v>0.0</v>
      </c>
      <c r="G250" s="517">
        <v>0.0</v>
      </c>
      <c r="H250" s="509">
        <v>0.0</v>
      </c>
      <c r="I250" s="519">
        <v>0.0</v>
      </c>
      <c r="J250" s="519">
        <v>0.0</v>
      </c>
      <c r="K250" s="517">
        <v>0.0</v>
      </c>
      <c r="L250" s="517">
        <v>0.0</v>
      </c>
      <c r="M250" s="517">
        <v>0.0</v>
      </c>
      <c r="N250" s="509">
        <v>0.0</v>
      </c>
      <c r="O250" s="509">
        <v>0.0</v>
      </c>
      <c r="P250" s="518">
        <v>0.0</v>
      </c>
    </row>
    <row r="251" ht="27.75" customHeight="1">
      <c r="A251" s="520" t="s">
        <v>4474</v>
      </c>
      <c r="B251" s="513" t="s">
        <v>4430</v>
      </c>
      <c r="C251" s="513" t="s">
        <v>4468</v>
      </c>
      <c r="D251" s="514">
        <v>9000000.0</v>
      </c>
      <c r="E251" s="515">
        <v>0.0</v>
      </c>
      <c r="F251" s="515">
        <v>0.0</v>
      </c>
      <c r="G251" s="513">
        <v>0.0</v>
      </c>
      <c r="H251" s="515">
        <v>0.0</v>
      </c>
      <c r="I251" s="516">
        <v>28.0</v>
      </c>
      <c r="J251" s="516">
        <v>0.0</v>
      </c>
      <c r="K251" s="513">
        <v>0.0</v>
      </c>
      <c r="L251" s="513">
        <v>0.0</v>
      </c>
      <c r="M251" s="513">
        <v>0.0</v>
      </c>
      <c r="N251" s="515">
        <v>0.0</v>
      </c>
      <c r="O251" s="515">
        <v>0.0</v>
      </c>
      <c r="P251" s="514">
        <v>0.0</v>
      </c>
    </row>
    <row r="252" ht="27.75" customHeight="1">
      <c r="A252" s="521" t="s">
        <v>4474</v>
      </c>
      <c r="B252" s="517" t="s">
        <v>4430</v>
      </c>
      <c r="C252" s="517" t="s">
        <v>4469</v>
      </c>
      <c r="D252" s="518">
        <v>3500000.0</v>
      </c>
      <c r="E252" s="509">
        <v>0.0</v>
      </c>
      <c r="F252" s="509">
        <v>0.0</v>
      </c>
      <c r="G252" s="518">
        <v>0.0</v>
      </c>
      <c r="H252" s="509">
        <v>0.0</v>
      </c>
      <c r="I252" s="519">
        <v>30.0</v>
      </c>
      <c r="J252" s="519">
        <v>0.0</v>
      </c>
      <c r="K252" s="517">
        <v>0.0</v>
      </c>
      <c r="L252" s="517">
        <v>0.0</v>
      </c>
      <c r="M252" s="518">
        <v>0.0</v>
      </c>
      <c r="N252" s="509">
        <v>0.0</v>
      </c>
      <c r="O252" s="509">
        <v>0.0</v>
      </c>
      <c r="P252" s="518">
        <v>0.0</v>
      </c>
    </row>
    <row r="253" ht="27.75" customHeight="1">
      <c r="A253" s="520" t="s">
        <v>4474</v>
      </c>
      <c r="B253" s="513" t="s">
        <v>4430</v>
      </c>
      <c r="C253" s="513" t="s">
        <v>4461</v>
      </c>
      <c r="D253" s="514">
        <v>8500000.0</v>
      </c>
      <c r="E253" s="515">
        <v>0.0</v>
      </c>
      <c r="F253" s="515">
        <v>0.0</v>
      </c>
      <c r="G253" s="514">
        <v>0.0</v>
      </c>
      <c r="H253" s="515">
        <v>0.0</v>
      </c>
      <c r="I253" s="516">
        <v>28.0</v>
      </c>
      <c r="J253" s="516">
        <v>0.0</v>
      </c>
      <c r="K253" s="513">
        <v>0.0</v>
      </c>
      <c r="L253" s="513">
        <v>0.0</v>
      </c>
      <c r="M253" s="514">
        <v>0.0</v>
      </c>
      <c r="N253" s="515">
        <v>0.0</v>
      </c>
      <c r="O253" s="515">
        <v>0.0</v>
      </c>
      <c r="P253" s="514">
        <v>0.0</v>
      </c>
    </row>
    <row r="254" ht="27.75" customHeight="1">
      <c r="A254" s="521" t="s">
        <v>4474</v>
      </c>
      <c r="B254" s="517" t="s">
        <v>4430</v>
      </c>
      <c r="C254" s="517" t="s">
        <v>4464</v>
      </c>
      <c r="D254" s="518">
        <v>8000000.0</v>
      </c>
      <c r="E254" s="509">
        <v>0.0</v>
      </c>
      <c r="F254" s="509">
        <v>0.0</v>
      </c>
      <c r="G254" s="518">
        <v>150000.0</v>
      </c>
      <c r="H254" s="509">
        <v>0.0</v>
      </c>
      <c r="I254" s="519">
        <v>28.0</v>
      </c>
      <c r="J254" s="519">
        <v>0.0</v>
      </c>
      <c r="K254" s="517">
        <v>0.0</v>
      </c>
      <c r="L254" s="517">
        <v>0.0</v>
      </c>
      <c r="M254" s="518">
        <v>0.0</v>
      </c>
      <c r="N254" s="509">
        <v>0.0</v>
      </c>
      <c r="O254" s="509">
        <v>0.0</v>
      </c>
      <c r="P254" s="518">
        <v>0.0</v>
      </c>
    </row>
    <row r="255" ht="27.75" customHeight="1">
      <c r="A255" s="520" t="s">
        <v>4475</v>
      </c>
      <c r="B255" s="513" t="s">
        <v>4430</v>
      </c>
      <c r="C255" s="513" t="s">
        <v>4476</v>
      </c>
      <c r="D255" s="514">
        <v>0.0</v>
      </c>
      <c r="E255" s="515">
        <v>0.0</v>
      </c>
      <c r="F255" s="515">
        <v>0.0</v>
      </c>
      <c r="G255" s="514">
        <v>0.0</v>
      </c>
      <c r="H255" s="515">
        <v>0.0</v>
      </c>
      <c r="I255" s="516">
        <v>0.0</v>
      </c>
      <c r="J255" s="516">
        <v>0.0</v>
      </c>
      <c r="K255" s="513">
        <v>0.0</v>
      </c>
      <c r="L255" s="513">
        <v>0.0</v>
      </c>
      <c r="M255" s="514">
        <v>0.0</v>
      </c>
      <c r="N255" s="515">
        <v>0.0</v>
      </c>
      <c r="O255" s="515">
        <v>0.0</v>
      </c>
      <c r="P255" s="514">
        <v>0.0</v>
      </c>
    </row>
    <row r="256" ht="27.75" customHeight="1">
      <c r="A256" s="521" t="s">
        <v>4475</v>
      </c>
      <c r="B256" s="517" t="s">
        <v>4430</v>
      </c>
      <c r="C256" s="517" t="s">
        <v>3392</v>
      </c>
      <c r="D256" s="518">
        <v>0.0</v>
      </c>
      <c r="E256" s="509">
        <v>0.0</v>
      </c>
      <c r="F256" s="509">
        <v>0.0</v>
      </c>
      <c r="G256" s="518">
        <v>0.0</v>
      </c>
      <c r="H256" s="509">
        <v>0.0</v>
      </c>
      <c r="I256" s="519">
        <v>0.0</v>
      </c>
      <c r="J256" s="519">
        <v>0.0</v>
      </c>
      <c r="K256" s="517">
        <v>0.0</v>
      </c>
      <c r="L256" s="518">
        <v>485714.0</v>
      </c>
      <c r="M256" s="517">
        <v>0.0</v>
      </c>
      <c r="N256" s="509">
        <v>0.0</v>
      </c>
      <c r="O256" s="509">
        <v>0.0</v>
      </c>
      <c r="P256" s="518">
        <v>485714.0</v>
      </c>
    </row>
    <row r="257" ht="27.75" customHeight="1">
      <c r="A257" s="520" t="s">
        <v>4475</v>
      </c>
      <c r="B257" s="513" t="s">
        <v>4432</v>
      </c>
      <c r="C257" s="513" t="s">
        <v>201</v>
      </c>
      <c r="D257" s="514">
        <v>4500000.0</v>
      </c>
      <c r="E257" s="515">
        <v>0.0</v>
      </c>
      <c r="F257" s="515">
        <v>0.0</v>
      </c>
      <c r="G257" s="514">
        <v>0.0</v>
      </c>
      <c r="H257" s="515">
        <v>0.0</v>
      </c>
      <c r="I257" s="516">
        <v>0.0</v>
      </c>
      <c r="J257" s="516">
        <v>0.0</v>
      </c>
      <c r="K257" s="513">
        <v>0.0</v>
      </c>
      <c r="L257" s="514">
        <v>1285714.0</v>
      </c>
      <c r="M257" s="514">
        <v>0.0</v>
      </c>
      <c r="N257" s="515">
        <v>0.0</v>
      </c>
      <c r="O257" s="515">
        <v>0.0</v>
      </c>
      <c r="P257" s="514">
        <v>1285714.0</v>
      </c>
    </row>
    <row r="258" ht="27.75" customHeight="1">
      <c r="A258" s="521" t="s">
        <v>4475</v>
      </c>
      <c r="B258" s="517" t="s">
        <v>4432</v>
      </c>
      <c r="C258" s="517" t="s">
        <v>4437</v>
      </c>
      <c r="D258" s="518">
        <v>4000000.0</v>
      </c>
      <c r="E258" s="509">
        <v>0.0</v>
      </c>
      <c r="F258" s="509">
        <v>0.0</v>
      </c>
      <c r="G258" s="518">
        <v>0.0</v>
      </c>
      <c r="H258" s="509">
        <v>0.0</v>
      </c>
      <c r="I258" s="519">
        <v>0.0</v>
      </c>
      <c r="J258" s="519">
        <v>0.0</v>
      </c>
      <c r="K258" s="517">
        <v>0.0</v>
      </c>
      <c r="L258" s="518">
        <v>1142857.0</v>
      </c>
      <c r="M258" s="518">
        <v>0.0</v>
      </c>
      <c r="N258" s="509">
        <v>0.0</v>
      </c>
      <c r="O258" s="509">
        <v>0.0</v>
      </c>
      <c r="P258" s="518">
        <v>1142857.0</v>
      </c>
    </row>
    <row r="259" ht="27.75" customHeight="1">
      <c r="A259" s="520" t="s">
        <v>4475</v>
      </c>
      <c r="B259" s="513" t="s">
        <v>4432</v>
      </c>
      <c r="C259" s="513" t="s">
        <v>204</v>
      </c>
      <c r="D259" s="514">
        <v>4000000.0</v>
      </c>
      <c r="E259" s="515">
        <v>0.0</v>
      </c>
      <c r="F259" s="515">
        <v>0.0</v>
      </c>
      <c r="G259" s="514">
        <v>0.0</v>
      </c>
      <c r="H259" s="515">
        <v>0.0</v>
      </c>
      <c r="I259" s="516">
        <v>0.0</v>
      </c>
      <c r="J259" s="516">
        <v>0.0</v>
      </c>
      <c r="K259" s="513">
        <v>0.0</v>
      </c>
      <c r="L259" s="514">
        <v>1000000.0</v>
      </c>
      <c r="M259" s="514">
        <v>0.0</v>
      </c>
      <c r="N259" s="515">
        <v>0.0</v>
      </c>
      <c r="O259" s="515">
        <v>0.0</v>
      </c>
      <c r="P259" s="514">
        <v>1000000.0</v>
      </c>
    </row>
    <row r="260" ht="27.75" customHeight="1">
      <c r="A260" s="521" t="s">
        <v>4475</v>
      </c>
      <c r="B260" s="517" t="s">
        <v>4432</v>
      </c>
      <c r="C260" s="517" t="s">
        <v>4433</v>
      </c>
      <c r="D260" s="518">
        <v>4000000.0</v>
      </c>
      <c r="E260" s="509">
        <v>0.0</v>
      </c>
      <c r="F260" s="509">
        <v>0.0</v>
      </c>
      <c r="G260" s="518">
        <v>0.0</v>
      </c>
      <c r="H260" s="509">
        <v>0.0</v>
      </c>
      <c r="I260" s="519">
        <v>0.0</v>
      </c>
      <c r="J260" s="519">
        <v>0.0</v>
      </c>
      <c r="K260" s="517">
        <v>0.0</v>
      </c>
      <c r="L260" s="518">
        <v>1142857.0</v>
      </c>
      <c r="M260" s="518">
        <v>0.0</v>
      </c>
      <c r="N260" s="509">
        <v>0.0</v>
      </c>
      <c r="O260" s="509">
        <v>0.0</v>
      </c>
      <c r="P260" s="518">
        <v>1142857.0</v>
      </c>
    </row>
    <row r="261" ht="27.75" customHeight="1">
      <c r="A261" s="520" t="s">
        <v>4475</v>
      </c>
      <c r="B261" s="513" t="s">
        <v>4430</v>
      </c>
      <c r="C261" s="513" t="s">
        <v>4442</v>
      </c>
      <c r="D261" s="514">
        <v>2.0E7</v>
      </c>
      <c r="E261" s="515">
        <v>0.0</v>
      </c>
      <c r="F261" s="515">
        <v>0.0</v>
      </c>
      <c r="G261" s="514">
        <v>0.0</v>
      </c>
      <c r="H261" s="515">
        <v>0.0</v>
      </c>
      <c r="I261" s="516">
        <v>0.0</v>
      </c>
      <c r="J261" s="516">
        <v>0.0</v>
      </c>
      <c r="K261" s="513">
        <v>0.0</v>
      </c>
      <c r="L261" s="514">
        <v>250000.0</v>
      </c>
      <c r="M261" s="513">
        <v>0.0</v>
      </c>
      <c r="N261" s="515">
        <v>0.0</v>
      </c>
      <c r="O261" s="515">
        <v>0.0</v>
      </c>
      <c r="P261" s="514">
        <v>250000.0</v>
      </c>
    </row>
    <row r="262" ht="27.75" customHeight="1">
      <c r="A262" s="521" t="s">
        <v>4475</v>
      </c>
      <c r="B262" s="517" t="s">
        <v>4430</v>
      </c>
      <c r="C262" s="517" t="s">
        <v>217</v>
      </c>
      <c r="D262" s="518">
        <v>1.25E7</v>
      </c>
      <c r="E262" s="509">
        <v>0.0</v>
      </c>
      <c r="F262" s="509">
        <v>0.0</v>
      </c>
      <c r="G262" s="518">
        <v>0.0</v>
      </c>
      <c r="H262" s="509">
        <v>0.0</v>
      </c>
      <c r="I262" s="519">
        <v>0.0</v>
      </c>
      <c r="J262" s="519">
        <v>0.0</v>
      </c>
      <c r="K262" s="517">
        <v>0.0</v>
      </c>
      <c r="L262" s="518">
        <v>250000.0</v>
      </c>
      <c r="M262" s="518">
        <v>0.0</v>
      </c>
      <c r="N262" s="509">
        <v>0.0</v>
      </c>
      <c r="O262" s="509">
        <v>0.0</v>
      </c>
      <c r="P262" s="518">
        <v>250000.0</v>
      </c>
    </row>
    <row r="263" ht="27.75" customHeight="1">
      <c r="A263" s="520" t="s">
        <v>4475</v>
      </c>
      <c r="B263" s="513" t="s">
        <v>4430</v>
      </c>
      <c r="C263" s="513" t="s">
        <v>4444</v>
      </c>
      <c r="D263" s="514">
        <v>5500000.0</v>
      </c>
      <c r="E263" s="515">
        <v>0.0</v>
      </c>
      <c r="F263" s="515">
        <v>0.0</v>
      </c>
      <c r="G263" s="514">
        <v>0.0</v>
      </c>
      <c r="H263" s="515">
        <v>0.0</v>
      </c>
      <c r="I263" s="516">
        <v>0.0</v>
      </c>
      <c r="J263" s="516">
        <v>0.0</v>
      </c>
      <c r="K263" s="513">
        <v>0.0</v>
      </c>
      <c r="L263" s="514">
        <v>250000.0</v>
      </c>
      <c r="M263" s="513">
        <v>0.0</v>
      </c>
      <c r="N263" s="515">
        <v>0.0</v>
      </c>
      <c r="O263" s="515">
        <v>0.0</v>
      </c>
      <c r="P263" s="514">
        <v>250000.0</v>
      </c>
    </row>
    <row r="264" ht="27.75" customHeight="1">
      <c r="A264" s="521" t="s">
        <v>4475</v>
      </c>
      <c r="B264" s="517" t="s">
        <v>4430</v>
      </c>
      <c r="C264" s="517" t="s">
        <v>215</v>
      </c>
      <c r="D264" s="518">
        <v>1.75E7</v>
      </c>
      <c r="E264" s="509">
        <v>0.0</v>
      </c>
      <c r="F264" s="509">
        <v>0.0</v>
      </c>
      <c r="G264" s="517">
        <v>0.0</v>
      </c>
      <c r="H264" s="509">
        <v>0.0</v>
      </c>
      <c r="I264" s="519">
        <v>0.0</v>
      </c>
      <c r="J264" s="519">
        <v>0.0</v>
      </c>
      <c r="K264" s="517">
        <v>0.0</v>
      </c>
      <c r="L264" s="518">
        <v>250000.0</v>
      </c>
      <c r="M264" s="517">
        <v>0.0</v>
      </c>
      <c r="N264" s="509">
        <v>0.0</v>
      </c>
      <c r="O264" s="509">
        <v>0.0</v>
      </c>
      <c r="P264" s="518">
        <v>250000.0</v>
      </c>
    </row>
    <row r="265" ht="27.75" customHeight="1">
      <c r="A265" s="520" t="s">
        <v>4475</v>
      </c>
      <c r="B265" s="513" t="s">
        <v>4430</v>
      </c>
      <c r="C265" s="513" t="s">
        <v>4445</v>
      </c>
      <c r="D265" s="514">
        <v>8500000.0</v>
      </c>
      <c r="E265" s="515">
        <v>0.0</v>
      </c>
      <c r="F265" s="515">
        <v>0.0</v>
      </c>
      <c r="G265" s="513">
        <v>0.0</v>
      </c>
      <c r="H265" s="515">
        <v>0.0</v>
      </c>
      <c r="I265" s="516">
        <v>0.0</v>
      </c>
      <c r="J265" s="516">
        <v>0.0</v>
      </c>
      <c r="K265" s="513">
        <v>0.0</v>
      </c>
      <c r="L265" s="514">
        <v>250000.0</v>
      </c>
      <c r="M265" s="513">
        <v>0.0</v>
      </c>
      <c r="N265" s="515">
        <v>0.0</v>
      </c>
      <c r="O265" s="515">
        <v>0.0</v>
      </c>
      <c r="P265" s="514">
        <v>250000.0</v>
      </c>
    </row>
    <row r="266" ht="27.75" customHeight="1">
      <c r="A266" s="521" t="s">
        <v>4475</v>
      </c>
      <c r="B266" s="517" t="s">
        <v>4430</v>
      </c>
      <c r="C266" s="517" t="s">
        <v>4448</v>
      </c>
      <c r="D266" s="518">
        <v>1.0E7</v>
      </c>
      <c r="E266" s="509">
        <v>0.0</v>
      </c>
      <c r="F266" s="509">
        <v>0.0</v>
      </c>
      <c r="G266" s="517">
        <v>0.0</v>
      </c>
      <c r="H266" s="509">
        <v>0.0</v>
      </c>
      <c r="I266" s="519">
        <v>0.0</v>
      </c>
      <c r="J266" s="519">
        <v>0.0</v>
      </c>
      <c r="K266" s="517">
        <v>0.0</v>
      </c>
      <c r="L266" s="518">
        <v>250000.0</v>
      </c>
      <c r="M266" s="517">
        <v>0.0</v>
      </c>
      <c r="N266" s="509">
        <v>0.0</v>
      </c>
      <c r="O266" s="509">
        <v>0.0</v>
      </c>
      <c r="P266" s="518">
        <v>250000.0</v>
      </c>
    </row>
    <row r="267" ht="27.75" customHeight="1">
      <c r="A267" s="520" t="s">
        <v>4475</v>
      </c>
      <c r="B267" s="513" t="s">
        <v>4430</v>
      </c>
      <c r="C267" s="513" t="s">
        <v>232</v>
      </c>
      <c r="D267" s="514">
        <v>6000000.0</v>
      </c>
      <c r="E267" s="515">
        <v>0.0</v>
      </c>
      <c r="F267" s="515">
        <v>0.0</v>
      </c>
      <c r="G267" s="513">
        <v>0.0</v>
      </c>
      <c r="H267" s="515">
        <v>0.0</v>
      </c>
      <c r="I267" s="516">
        <v>0.0</v>
      </c>
      <c r="J267" s="516">
        <v>0.0</v>
      </c>
      <c r="K267" s="513">
        <v>0.0</v>
      </c>
      <c r="L267" s="514">
        <v>250000.0</v>
      </c>
      <c r="M267" s="513">
        <v>0.0</v>
      </c>
      <c r="N267" s="515">
        <v>0.0</v>
      </c>
      <c r="O267" s="515">
        <v>0.0</v>
      </c>
      <c r="P267" s="514">
        <v>250000.0</v>
      </c>
    </row>
    <row r="268" ht="27.75" customHeight="1">
      <c r="A268" s="521" t="s">
        <v>4475</v>
      </c>
      <c r="B268" s="517" t="s">
        <v>4430</v>
      </c>
      <c r="C268" s="517" t="s">
        <v>4477</v>
      </c>
      <c r="D268" s="518">
        <v>0.0</v>
      </c>
      <c r="E268" s="509">
        <v>0.0</v>
      </c>
      <c r="F268" s="509">
        <v>0.0</v>
      </c>
      <c r="G268" s="517">
        <v>0.0</v>
      </c>
      <c r="H268" s="509">
        <v>0.0</v>
      </c>
      <c r="I268" s="519">
        <v>0.0</v>
      </c>
      <c r="J268" s="519">
        <v>0.0</v>
      </c>
      <c r="K268" s="517">
        <v>0.0</v>
      </c>
      <c r="L268" s="518">
        <v>500000.0</v>
      </c>
      <c r="M268" s="517">
        <v>0.0</v>
      </c>
      <c r="N268" s="509">
        <v>0.0</v>
      </c>
      <c r="O268" s="509">
        <v>0.0</v>
      </c>
      <c r="P268" s="518">
        <v>500000.0</v>
      </c>
    </row>
    <row r="269" ht="27.75" customHeight="1">
      <c r="A269" s="520" t="s">
        <v>4475</v>
      </c>
      <c r="B269" s="513" t="s">
        <v>4430</v>
      </c>
      <c r="C269" s="513" t="s">
        <v>4478</v>
      </c>
      <c r="D269" s="514">
        <v>0.0</v>
      </c>
      <c r="E269" s="515">
        <v>0.0</v>
      </c>
      <c r="F269" s="515">
        <v>0.0</v>
      </c>
      <c r="G269" s="513">
        <v>0.0</v>
      </c>
      <c r="H269" s="515">
        <v>0.0</v>
      </c>
      <c r="I269" s="516">
        <v>0.0</v>
      </c>
      <c r="J269" s="516">
        <v>0.0</v>
      </c>
      <c r="K269" s="513">
        <v>0.0</v>
      </c>
      <c r="L269" s="513">
        <v>0.0</v>
      </c>
      <c r="M269" s="513">
        <v>0.0</v>
      </c>
      <c r="N269" s="515">
        <v>0.0</v>
      </c>
      <c r="O269" s="515">
        <v>0.0</v>
      </c>
      <c r="P269" s="514">
        <v>0.0</v>
      </c>
    </row>
    <row r="270" ht="27.75" customHeight="1">
      <c r="A270" s="521" t="s">
        <v>4475</v>
      </c>
      <c r="B270" s="517" t="s">
        <v>4430</v>
      </c>
      <c r="C270" s="517" t="s">
        <v>4461</v>
      </c>
      <c r="D270" s="518">
        <v>0.0</v>
      </c>
      <c r="E270" s="509">
        <v>0.0</v>
      </c>
      <c r="F270" s="509">
        <v>0.0</v>
      </c>
      <c r="G270" s="517">
        <v>0.0</v>
      </c>
      <c r="H270" s="509">
        <v>0.0</v>
      </c>
      <c r="I270" s="519">
        <v>0.0</v>
      </c>
      <c r="J270" s="519">
        <v>0.0</v>
      </c>
      <c r="K270" s="517">
        <v>0.0</v>
      </c>
      <c r="L270" s="517">
        <v>0.0</v>
      </c>
      <c r="M270" s="517">
        <v>0.0</v>
      </c>
      <c r="N270" s="509">
        <v>0.0</v>
      </c>
      <c r="O270" s="509">
        <v>0.0</v>
      </c>
      <c r="P270" s="517">
        <v>0.0</v>
      </c>
    </row>
    <row r="271" ht="27.75" customHeight="1">
      <c r="A271" s="520" t="s">
        <v>4479</v>
      </c>
      <c r="B271" s="513" t="s">
        <v>4430</v>
      </c>
      <c r="C271" s="513" t="s">
        <v>4476</v>
      </c>
      <c r="D271" s="514">
        <v>0.0</v>
      </c>
      <c r="E271" s="515">
        <v>0.0</v>
      </c>
      <c r="F271" s="515">
        <v>0.0</v>
      </c>
      <c r="G271" s="513">
        <v>0.0</v>
      </c>
      <c r="H271" s="515">
        <v>0.0</v>
      </c>
      <c r="I271" s="516">
        <v>0.0</v>
      </c>
      <c r="J271" s="516">
        <v>0.0</v>
      </c>
      <c r="K271" s="513">
        <v>0.0</v>
      </c>
      <c r="L271" s="513">
        <v>0.0</v>
      </c>
      <c r="M271" s="514">
        <v>0.0</v>
      </c>
      <c r="N271" s="515">
        <v>0.0</v>
      </c>
      <c r="O271" s="515">
        <v>0.0</v>
      </c>
      <c r="P271" s="513">
        <v>0.0</v>
      </c>
    </row>
    <row r="272" ht="27.75" customHeight="1">
      <c r="A272" s="521" t="s">
        <v>4479</v>
      </c>
      <c r="B272" s="517" t="s">
        <v>4430</v>
      </c>
      <c r="C272" s="517" t="s">
        <v>3392</v>
      </c>
      <c r="D272" s="518">
        <v>0.0</v>
      </c>
      <c r="E272" s="509">
        <v>0.0</v>
      </c>
      <c r="F272" s="509">
        <v>0.0</v>
      </c>
      <c r="G272" s="517">
        <v>0.0</v>
      </c>
      <c r="H272" s="509">
        <v>0.0</v>
      </c>
      <c r="I272" s="519">
        <v>0.0</v>
      </c>
      <c r="J272" s="519">
        <v>0.0</v>
      </c>
      <c r="K272" s="517">
        <v>0.0</v>
      </c>
      <c r="L272" s="517">
        <v>0.0</v>
      </c>
      <c r="M272" s="517">
        <v>0.0</v>
      </c>
      <c r="N272" s="509">
        <v>0.0</v>
      </c>
      <c r="O272" s="509">
        <v>0.0</v>
      </c>
      <c r="P272" s="517">
        <v>0.0</v>
      </c>
    </row>
    <row r="273" ht="27.75" customHeight="1">
      <c r="A273" s="520" t="s">
        <v>4479</v>
      </c>
      <c r="B273" s="513" t="s">
        <v>4432</v>
      </c>
      <c r="C273" s="513" t="s">
        <v>201</v>
      </c>
      <c r="D273" s="514">
        <v>4500000.0</v>
      </c>
      <c r="E273" s="515">
        <v>0.0</v>
      </c>
      <c r="F273" s="515">
        <v>0.0</v>
      </c>
      <c r="G273" s="513">
        <v>0.0</v>
      </c>
      <c r="H273" s="515">
        <v>0.0</v>
      </c>
      <c r="I273" s="516">
        <v>0.0</v>
      </c>
      <c r="J273" s="516">
        <v>0.0</v>
      </c>
      <c r="K273" s="513">
        <v>0.0</v>
      </c>
      <c r="L273" s="514">
        <v>1125000.0</v>
      </c>
      <c r="M273" s="514">
        <v>0.0</v>
      </c>
      <c r="N273" s="515">
        <v>0.0</v>
      </c>
      <c r="O273" s="515">
        <v>0.0</v>
      </c>
      <c r="P273" s="514">
        <v>1125000.0</v>
      </c>
    </row>
    <row r="274" ht="27.75" customHeight="1">
      <c r="A274" s="521" t="s">
        <v>4479</v>
      </c>
      <c r="B274" s="517" t="s">
        <v>4432</v>
      </c>
      <c r="C274" s="517" t="s">
        <v>4437</v>
      </c>
      <c r="D274" s="518">
        <v>4000000.0</v>
      </c>
      <c r="E274" s="509">
        <v>0.0</v>
      </c>
      <c r="F274" s="509">
        <v>0.0</v>
      </c>
      <c r="G274" s="517">
        <v>0.0</v>
      </c>
      <c r="H274" s="509">
        <v>0.0</v>
      </c>
      <c r="I274" s="519">
        <v>0.0</v>
      </c>
      <c r="J274" s="519">
        <v>0.0</v>
      </c>
      <c r="K274" s="517">
        <v>0.0</v>
      </c>
      <c r="L274" s="518">
        <v>1142857.0</v>
      </c>
      <c r="M274" s="517">
        <v>0.0</v>
      </c>
      <c r="N274" s="509">
        <v>0.0</v>
      </c>
      <c r="O274" s="509">
        <v>0.0</v>
      </c>
      <c r="P274" s="518">
        <v>1142857.0</v>
      </c>
    </row>
    <row r="275" ht="27.75" customHeight="1">
      <c r="A275" s="520" t="s">
        <v>4479</v>
      </c>
      <c r="B275" s="513" t="s">
        <v>4432</v>
      </c>
      <c r="C275" s="513" t="s">
        <v>204</v>
      </c>
      <c r="D275" s="514">
        <v>4000000.0</v>
      </c>
      <c r="E275" s="515">
        <v>0.0</v>
      </c>
      <c r="F275" s="515">
        <v>0.0</v>
      </c>
      <c r="G275" s="513">
        <v>0.0</v>
      </c>
      <c r="H275" s="515">
        <v>0.0</v>
      </c>
      <c r="I275" s="516">
        <v>0.0</v>
      </c>
      <c r="J275" s="516">
        <v>0.0</v>
      </c>
      <c r="K275" s="513">
        <v>0.0</v>
      </c>
      <c r="L275" s="514">
        <v>1142857.0</v>
      </c>
      <c r="M275" s="513">
        <v>0.0</v>
      </c>
      <c r="N275" s="515">
        <v>0.0</v>
      </c>
      <c r="O275" s="515">
        <v>0.0</v>
      </c>
      <c r="P275" s="514">
        <v>1142857.0</v>
      </c>
    </row>
    <row r="276" ht="27.75" customHeight="1">
      <c r="A276" s="521" t="s">
        <v>4479</v>
      </c>
      <c r="B276" s="517" t="s">
        <v>4432</v>
      </c>
      <c r="C276" s="517" t="s">
        <v>4433</v>
      </c>
      <c r="D276" s="518">
        <v>4000000.0</v>
      </c>
      <c r="E276" s="509">
        <v>0.0</v>
      </c>
      <c r="F276" s="509">
        <v>0.0</v>
      </c>
      <c r="G276" s="517">
        <v>0.0</v>
      </c>
      <c r="H276" s="509">
        <v>0.0</v>
      </c>
      <c r="I276" s="519">
        <v>0.0</v>
      </c>
      <c r="J276" s="519">
        <v>0.0</v>
      </c>
      <c r="K276" s="517">
        <v>0.0</v>
      </c>
      <c r="L276" s="518">
        <v>1000000.0</v>
      </c>
      <c r="M276" s="518">
        <v>0.0</v>
      </c>
      <c r="N276" s="509">
        <v>0.0</v>
      </c>
      <c r="O276" s="509">
        <v>0.0</v>
      </c>
      <c r="P276" s="518">
        <v>1000000.0</v>
      </c>
    </row>
    <row r="277" ht="27.75" customHeight="1">
      <c r="A277" s="520" t="s">
        <v>4479</v>
      </c>
      <c r="B277" s="513" t="s">
        <v>4430</v>
      </c>
      <c r="C277" s="513" t="s">
        <v>4442</v>
      </c>
      <c r="D277" s="514">
        <v>2.0E7</v>
      </c>
      <c r="E277" s="515">
        <v>0.0</v>
      </c>
      <c r="F277" s="515">
        <v>0.0</v>
      </c>
      <c r="G277" s="513">
        <v>0.0</v>
      </c>
      <c r="H277" s="515">
        <v>0.0</v>
      </c>
      <c r="I277" s="516">
        <v>0.0</v>
      </c>
      <c r="J277" s="516">
        <v>0.0</v>
      </c>
      <c r="K277" s="513">
        <v>0.0</v>
      </c>
      <c r="L277" s="513">
        <v>0.0</v>
      </c>
      <c r="M277" s="513">
        <v>0.0</v>
      </c>
      <c r="N277" s="515">
        <v>0.0</v>
      </c>
      <c r="O277" s="515">
        <v>0.0</v>
      </c>
      <c r="P277" s="514">
        <v>0.0</v>
      </c>
    </row>
    <row r="278" ht="27.75" customHeight="1">
      <c r="A278" s="521" t="s">
        <v>4479</v>
      </c>
      <c r="B278" s="517" t="s">
        <v>4430</v>
      </c>
      <c r="C278" s="517" t="s">
        <v>217</v>
      </c>
      <c r="D278" s="518">
        <v>1.25E7</v>
      </c>
      <c r="E278" s="509">
        <v>0.0</v>
      </c>
      <c r="F278" s="509">
        <v>0.0</v>
      </c>
      <c r="G278" s="517">
        <v>0.0</v>
      </c>
      <c r="H278" s="509">
        <v>0.0</v>
      </c>
      <c r="I278" s="519">
        <v>0.0</v>
      </c>
      <c r="J278" s="519">
        <v>0.0</v>
      </c>
      <c r="K278" s="517">
        <v>0.0</v>
      </c>
      <c r="L278" s="517">
        <v>0.0</v>
      </c>
      <c r="M278" s="517">
        <v>0.0</v>
      </c>
      <c r="N278" s="509">
        <v>0.0</v>
      </c>
      <c r="O278" s="509">
        <v>0.0</v>
      </c>
      <c r="P278" s="518">
        <v>0.0</v>
      </c>
    </row>
    <row r="279" ht="27.75" customHeight="1">
      <c r="A279" s="520" t="s">
        <v>4479</v>
      </c>
      <c r="B279" s="513" t="s">
        <v>4430</v>
      </c>
      <c r="C279" s="513" t="s">
        <v>4444</v>
      </c>
      <c r="D279" s="514">
        <v>5500000.0</v>
      </c>
      <c r="E279" s="515">
        <v>0.0</v>
      </c>
      <c r="F279" s="515">
        <v>0.0</v>
      </c>
      <c r="G279" s="513">
        <v>0.0</v>
      </c>
      <c r="H279" s="515">
        <v>0.0</v>
      </c>
      <c r="I279" s="516">
        <v>0.0</v>
      </c>
      <c r="J279" s="516">
        <v>0.0</v>
      </c>
      <c r="K279" s="513">
        <v>0.0</v>
      </c>
      <c r="L279" s="513">
        <v>0.0</v>
      </c>
      <c r="M279" s="513">
        <v>0.0</v>
      </c>
      <c r="N279" s="515">
        <v>0.0</v>
      </c>
      <c r="O279" s="515">
        <v>0.0</v>
      </c>
      <c r="P279" s="514">
        <v>0.0</v>
      </c>
    </row>
    <row r="280" ht="27.75" customHeight="1">
      <c r="A280" s="521" t="s">
        <v>4479</v>
      </c>
      <c r="B280" s="517" t="s">
        <v>4430</v>
      </c>
      <c r="C280" s="517" t="s">
        <v>215</v>
      </c>
      <c r="D280" s="518">
        <v>1.75E7</v>
      </c>
      <c r="E280" s="509">
        <v>0.0</v>
      </c>
      <c r="F280" s="509">
        <v>0.0</v>
      </c>
      <c r="G280" s="517">
        <v>0.0</v>
      </c>
      <c r="H280" s="509">
        <v>0.0</v>
      </c>
      <c r="I280" s="519">
        <v>0.0</v>
      </c>
      <c r="J280" s="519">
        <v>0.0</v>
      </c>
      <c r="K280" s="517">
        <v>0.0</v>
      </c>
      <c r="L280" s="517">
        <v>0.0</v>
      </c>
      <c r="M280" s="517">
        <v>0.0</v>
      </c>
      <c r="N280" s="509">
        <v>0.0</v>
      </c>
      <c r="O280" s="509">
        <v>0.0</v>
      </c>
      <c r="P280" s="518">
        <v>0.0</v>
      </c>
    </row>
    <row r="281" ht="27.75" customHeight="1">
      <c r="A281" s="520" t="s">
        <v>4479</v>
      </c>
      <c r="B281" s="513" t="s">
        <v>4430</v>
      </c>
      <c r="C281" s="513" t="s">
        <v>4445</v>
      </c>
      <c r="D281" s="514">
        <v>8500000.0</v>
      </c>
      <c r="E281" s="515">
        <v>0.0</v>
      </c>
      <c r="F281" s="515">
        <v>0.0</v>
      </c>
      <c r="G281" s="513">
        <v>0.0</v>
      </c>
      <c r="H281" s="515">
        <v>0.0</v>
      </c>
      <c r="I281" s="516">
        <v>0.0</v>
      </c>
      <c r="J281" s="516">
        <v>0.0</v>
      </c>
      <c r="K281" s="513">
        <v>0.0</v>
      </c>
      <c r="L281" s="513">
        <v>0.0</v>
      </c>
      <c r="M281" s="513">
        <v>0.0</v>
      </c>
      <c r="N281" s="515">
        <v>0.0</v>
      </c>
      <c r="O281" s="515">
        <v>0.0</v>
      </c>
      <c r="P281" s="514">
        <v>0.0</v>
      </c>
    </row>
    <row r="282" ht="27.75" customHeight="1">
      <c r="A282" s="521" t="s">
        <v>4479</v>
      </c>
      <c r="B282" s="517" t="s">
        <v>4430</v>
      </c>
      <c r="C282" s="517" t="s">
        <v>4448</v>
      </c>
      <c r="D282" s="518">
        <v>1.0E7</v>
      </c>
      <c r="E282" s="509">
        <v>0.0</v>
      </c>
      <c r="F282" s="509">
        <v>0.0</v>
      </c>
      <c r="G282" s="518">
        <v>0.0</v>
      </c>
      <c r="H282" s="509">
        <v>0.0</v>
      </c>
      <c r="I282" s="519">
        <v>0.0</v>
      </c>
      <c r="J282" s="519">
        <v>0.0</v>
      </c>
      <c r="K282" s="517">
        <v>0.0</v>
      </c>
      <c r="L282" s="517">
        <v>0.0</v>
      </c>
      <c r="M282" s="518">
        <v>0.0</v>
      </c>
      <c r="N282" s="509">
        <v>0.0</v>
      </c>
      <c r="O282" s="509">
        <v>0.0</v>
      </c>
      <c r="P282" s="518">
        <v>0.0</v>
      </c>
    </row>
    <row r="283" ht="27.75" customHeight="1">
      <c r="A283" s="520" t="s">
        <v>4479</v>
      </c>
      <c r="B283" s="513" t="s">
        <v>4430</v>
      </c>
      <c r="C283" s="513" t="s">
        <v>232</v>
      </c>
      <c r="D283" s="514">
        <v>6000000.0</v>
      </c>
      <c r="E283" s="515">
        <v>0.0</v>
      </c>
      <c r="F283" s="515">
        <v>0.0</v>
      </c>
      <c r="G283" s="514">
        <v>0.0</v>
      </c>
      <c r="H283" s="515">
        <v>0.0</v>
      </c>
      <c r="I283" s="516">
        <v>0.0</v>
      </c>
      <c r="J283" s="516">
        <v>0.0</v>
      </c>
      <c r="K283" s="513">
        <v>0.0</v>
      </c>
      <c r="L283" s="513">
        <v>0.0</v>
      </c>
      <c r="M283" s="514">
        <v>0.0</v>
      </c>
      <c r="N283" s="515">
        <v>0.0</v>
      </c>
      <c r="O283" s="515">
        <v>0.0</v>
      </c>
      <c r="P283" s="514">
        <v>0.0</v>
      </c>
    </row>
    <row r="284" ht="27.75" customHeight="1">
      <c r="A284" s="521" t="s">
        <v>4479</v>
      </c>
      <c r="B284" s="517" t="s">
        <v>4430</v>
      </c>
      <c r="C284" s="517" t="s">
        <v>4477</v>
      </c>
      <c r="D284" s="518">
        <v>0.0</v>
      </c>
      <c r="E284" s="509">
        <v>0.0</v>
      </c>
      <c r="F284" s="509">
        <v>0.0</v>
      </c>
      <c r="G284" s="518">
        <v>0.0</v>
      </c>
      <c r="H284" s="509">
        <v>0.0</v>
      </c>
      <c r="I284" s="519">
        <v>0.0</v>
      </c>
      <c r="J284" s="519">
        <v>0.0</v>
      </c>
      <c r="K284" s="517">
        <v>0.0</v>
      </c>
      <c r="L284" s="517">
        <v>0.0</v>
      </c>
      <c r="M284" s="518">
        <v>0.0</v>
      </c>
      <c r="N284" s="509">
        <v>0.0</v>
      </c>
      <c r="O284" s="509">
        <v>0.0</v>
      </c>
      <c r="P284" s="518">
        <v>0.0</v>
      </c>
    </row>
    <row r="285" ht="27.75" customHeight="1">
      <c r="A285" s="520" t="s">
        <v>4479</v>
      </c>
      <c r="B285" s="513" t="s">
        <v>4430</v>
      </c>
      <c r="C285" s="513" t="s">
        <v>4478</v>
      </c>
      <c r="D285" s="514">
        <v>0.0</v>
      </c>
      <c r="E285" s="515">
        <v>0.0</v>
      </c>
      <c r="F285" s="515">
        <v>0.0</v>
      </c>
      <c r="G285" s="514">
        <v>0.0</v>
      </c>
      <c r="H285" s="515">
        <v>0.0</v>
      </c>
      <c r="I285" s="516">
        <v>0.0</v>
      </c>
      <c r="J285" s="516">
        <v>0.0</v>
      </c>
      <c r="K285" s="513">
        <v>0.0</v>
      </c>
      <c r="L285" s="513">
        <v>0.0</v>
      </c>
      <c r="M285" s="514">
        <v>0.0</v>
      </c>
      <c r="N285" s="515">
        <v>0.0</v>
      </c>
      <c r="O285" s="515">
        <v>0.0</v>
      </c>
      <c r="P285" s="514">
        <v>0.0</v>
      </c>
    </row>
    <row r="286" ht="27.75" customHeight="1">
      <c r="A286" s="521" t="s">
        <v>4479</v>
      </c>
      <c r="B286" s="517" t="s">
        <v>4430</v>
      </c>
      <c r="C286" s="517" t="s">
        <v>4461</v>
      </c>
      <c r="D286" s="518">
        <v>0.0</v>
      </c>
      <c r="E286" s="509">
        <v>0.0</v>
      </c>
      <c r="F286" s="509">
        <v>0.0</v>
      </c>
      <c r="G286" s="518">
        <v>0.0</v>
      </c>
      <c r="H286" s="509">
        <v>0.0</v>
      </c>
      <c r="I286" s="519">
        <v>0.0</v>
      </c>
      <c r="J286" s="519">
        <v>0.0</v>
      </c>
      <c r="K286" s="517">
        <v>0.0</v>
      </c>
      <c r="L286" s="517">
        <v>0.0</v>
      </c>
      <c r="M286" s="517">
        <v>0.0</v>
      </c>
      <c r="N286" s="509">
        <v>0.0</v>
      </c>
      <c r="O286" s="509">
        <v>0.0</v>
      </c>
      <c r="P286" s="518">
        <v>0.0</v>
      </c>
    </row>
    <row r="287" ht="27.75" customHeight="1">
      <c r="A287" s="520" t="s">
        <v>4480</v>
      </c>
      <c r="B287" s="513" t="s">
        <v>4430</v>
      </c>
      <c r="C287" s="513" t="s">
        <v>4476</v>
      </c>
      <c r="D287" s="514">
        <v>0.0</v>
      </c>
      <c r="E287" s="515">
        <v>0.0</v>
      </c>
      <c r="F287" s="515">
        <v>0.0</v>
      </c>
      <c r="G287" s="514">
        <v>0.0</v>
      </c>
      <c r="H287" s="515">
        <v>0.0</v>
      </c>
      <c r="I287" s="516">
        <v>0.0</v>
      </c>
      <c r="J287" s="516">
        <v>0.0</v>
      </c>
      <c r="K287" s="513">
        <v>0.0</v>
      </c>
      <c r="L287" s="514">
        <v>1607143.0</v>
      </c>
      <c r="M287" s="514">
        <v>0.0</v>
      </c>
      <c r="N287" s="515">
        <v>0.0</v>
      </c>
      <c r="O287" s="515">
        <v>0.0</v>
      </c>
      <c r="P287" s="514">
        <v>1607143.0</v>
      </c>
    </row>
    <row r="288" ht="27.75" customHeight="1">
      <c r="A288" s="521" t="s">
        <v>4480</v>
      </c>
      <c r="B288" s="517" t="s">
        <v>4430</v>
      </c>
      <c r="C288" s="517" t="s">
        <v>3392</v>
      </c>
      <c r="D288" s="518">
        <v>0.0</v>
      </c>
      <c r="E288" s="509">
        <v>0.0</v>
      </c>
      <c r="F288" s="509">
        <v>0.0</v>
      </c>
      <c r="G288" s="518">
        <v>0.0</v>
      </c>
      <c r="H288" s="509">
        <v>0.0</v>
      </c>
      <c r="I288" s="519">
        <v>0.0</v>
      </c>
      <c r="J288" s="519">
        <v>0.0</v>
      </c>
      <c r="K288" s="517">
        <v>0.0</v>
      </c>
      <c r="L288" s="518">
        <v>1142857.0</v>
      </c>
      <c r="M288" s="518">
        <v>0.0</v>
      </c>
      <c r="N288" s="509">
        <v>0.0</v>
      </c>
      <c r="O288" s="509">
        <v>0.0</v>
      </c>
      <c r="P288" s="518">
        <v>1142857.0</v>
      </c>
    </row>
    <row r="289" ht="27.75" customHeight="1">
      <c r="A289" s="520" t="s">
        <v>4480</v>
      </c>
      <c r="B289" s="513" t="s">
        <v>4432</v>
      </c>
      <c r="C289" s="513" t="s">
        <v>201</v>
      </c>
      <c r="D289" s="514">
        <v>4500000.0</v>
      </c>
      <c r="E289" s="515">
        <v>0.0</v>
      </c>
      <c r="F289" s="515">
        <v>0.0</v>
      </c>
      <c r="G289" s="514">
        <v>0.0</v>
      </c>
      <c r="H289" s="515">
        <v>0.0</v>
      </c>
      <c r="I289" s="516">
        <v>0.0</v>
      </c>
      <c r="J289" s="516">
        <v>0.0</v>
      </c>
      <c r="K289" s="513">
        <v>0.0</v>
      </c>
      <c r="L289" s="514">
        <v>1767857.0</v>
      </c>
      <c r="M289" s="514">
        <v>0.0</v>
      </c>
      <c r="N289" s="515">
        <v>0.0</v>
      </c>
      <c r="O289" s="515">
        <v>0.0</v>
      </c>
      <c r="P289" s="514">
        <v>1767857.0</v>
      </c>
    </row>
    <row r="290" ht="27.75" customHeight="1">
      <c r="A290" s="521" t="s">
        <v>4480</v>
      </c>
      <c r="B290" s="517" t="s">
        <v>4432</v>
      </c>
      <c r="C290" s="517" t="s">
        <v>4437</v>
      </c>
      <c r="D290" s="518">
        <v>4000000.0</v>
      </c>
      <c r="E290" s="509">
        <v>0.0</v>
      </c>
      <c r="F290" s="509">
        <v>0.0</v>
      </c>
      <c r="G290" s="518">
        <v>0.0</v>
      </c>
      <c r="H290" s="509">
        <v>0.0</v>
      </c>
      <c r="I290" s="519">
        <v>0.0</v>
      </c>
      <c r="J290" s="519">
        <v>0.0</v>
      </c>
      <c r="K290" s="517">
        <v>0.0</v>
      </c>
      <c r="L290" s="518">
        <v>1428571.0</v>
      </c>
      <c r="M290" s="518">
        <v>0.0</v>
      </c>
      <c r="N290" s="509">
        <v>0.0</v>
      </c>
      <c r="O290" s="509">
        <v>0.0</v>
      </c>
      <c r="P290" s="518">
        <v>1428571.0</v>
      </c>
    </row>
    <row r="291" ht="27.75" customHeight="1">
      <c r="A291" s="520" t="s">
        <v>4480</v>
      </c>
      <c r="B291" s="513" t="s">
        <v>4432</v>
      </c>
      <c r="C291" s="513" t="s">
        <v>204</v>
      </c>
      <c r="D291" s="514">
        <v>4000000.0</v>
      </c>
      <c r="E291" s="515">
        <v>0.0</v>
      </c>
      <c r="F291" s="515">
        <v>0.0</v>
      </c>
      <c r="G291" s="514">
        <v>0.0</v>
      </c>
      <c r="H291" s="515">
        <v>0.0</v>
      </c>
      <c r="I291" s="516">
        <v>0.0</v>
      </c>
      <c r="J291" s="516">
        <v>0.0</v>
      </c>
      <c r="K291" s="513">
        <v>0.0</v>
      </c>
      <c r="L291" s="514">
        <v>1428571.0</v>
      </c>
      <c r="M291" s="513">
        <v>0.0</v>
      </c>
      <c r="N291" s="515">
        <v>0.0</v>
      </c>
      <c r="O291" s="515">
        <v>0.0</v>
      </c>
      <c r="P291" s="514">
        <v>1428571.0</v>
      </c>
    </row>
    <row r="292" ht="27.75" customHeight="1">
      <c r="A292" s="521" t="s">
        <v>4480</v>
      </c>
      <c r="B292" s="517" t="s">
        <v>4432</v>
      </c>
      <c r="C292" s="517" t="s">
        <v>4433</v>
      </c>
      <c r="D292" s="518">
        <v>4000000.0</v>
      </c>
      <c r="E292" s="509">
        <v>0.0</v>
      </c>
      <c r="F292" s="509">
        <v>0.0</v>
      </c>
      <c r="G292" s="518">
        <v>0.0</v>
      </c>
      <c r="H292" s="509">
        <v>0.0</v>
      </c>
      <c r="I292" s="519">
        <v>0.0</v>
      </c>
      <c r="J292" s="519">
        <v>0.0</v>
      </c>
      <c r="K292" s="517">
        <v>0.0</v>
      </c>
      <c r="L292" s="517">
        <v>0.0</v>
      </c>
      <c r="M292" s="517">
        <v>0.0</v>
      </c>
      <c r="N292" s="509">
        <v>0.0</v>
      </c>
      <c r="O292" s="509">
        <v>0.0</v>
      </c>
      <c r="P292" s="518">
        <v>0.0</v>
      </c>
    </row>
    <row r="293" ht="27.75" customHeight="1">
      <c r="A293" s="520" t="s">
        <v>4480</v>
      </c>
      <c r="B293" s="513" t="s">
        <v>4430</v>
      </c>
      <c r="C293" s="513" t="s">
        <v>4442</v>
      </c>
      <c r="D293" s="514">
        <v>2.0E7</v>
      </c>
      <c r="E293" s="515">
        <v>0.0</v>
      </c>
      <c r="F293" s="515">
        <v>0.0</v>
      </c>
      <c r="G293" s="514">
        <v>0.0</v>
      </c>
      <c r="H293" s="515">
        <v>0.0</v>
      </c>
      <c r="I293" s="516">
        <v>0.0</v>
      </c>
      <c r="J293" s="516">
        <v>0.0</v>
      </c>
      <c r="K293" s="513">
        <v>0.0</v>
      </c>
      <c r="L293" s="513">
        <v>0.0</v>
      </c>
      <c r="M293" s="514">
        <v>0.0</v>
      </c>
      <c r="N293" s="515">
        <v>0.0</v>
      </c>
      <c r="O293" s="515">
        <v>0.0</v>
      </c>
      <c r="P293" s="514">
        <v>0.0</v>
      </c>
    </row>
    <row r="294" ht="27.75" customHeight="1">
      <c r="A294" s="521" t="s">
        <v>4480</v>
      </c>
      <c r="B294" s="517" t="s">
        <v>4430</v>
      </c>
      <c r="C294" s="517" t="s">
        <v>217</v>
      </c>
      <c r="D294" s="518">
        <v>1.25E7</v>
      </c>
      <c r="E294" s="509">
        <v>0.0</v>
      </c>
      <c r="F294" s="509">
        <v>0.0</v>
      </c>
      <c r="G294" s="518">
        <v>0.0</v>
      </c>
      <c r="H294" s="509">
        <v>0.0</v>
      </c>
      <c r="I294" s="519">
        <v>0.0</v>
      </c>
      <c r="J294" s="519">
        <v>0.0</v>
      </c>
      <c r="K294" s="517">
        <v>0.0</v>
      </c>
      <c r="L294" s="517">
        <v>0.0</v>
      </c>
      <c r="M294" s="517">
        <v>0.0</v>
      </c>
      <c r="N294" s="509">
        <v>0.0</v>
      </c>
      <c r="O294" s="509">
        <v>0.0</v>
      </c>
      <c r="P294" s="518">
        <v>0.0</v>
      </c>
    </row>
    <row r="295" ht="27.75" customHeight="1">
      <c r="A295" s="520" t="s">
        <v>4480</v>
      </c>
      <c r="B295" s="513" t="s">
        <v>4430</v>
      </c>
      <c r="C295" s="513" t="s">
        <v>4444</v>
      </c>
      <c r="D295" s="514">
        <v>5500000.0</v>
      </c>
      <c r="E295" s="515">
        <v>0.0</v>
      </c>
      <c r="F295" s="515">
        <v>0.0</v>
      </c>
      <c r="G295" s="513">
        <v>0.0</v>
      </c>
      <c r="H295" s="515">
        <v>0.0</v>
      </c>
      <c r="I295" s="516">
        <v>0.0</v>
      </c>
      <c r="J295" s="516">
        <v>0.0</v>
      </c>
      <c r="K295" s="513">
        <v>0.0</v>
      </c>
      <c r="L295" s="513">
        <v>0.0</v>
      </c>
      <c r="M295" s="513">
        <v>0.0</v>
      </c>
      <c r="N295" s="515">
        <v>0.0</v>
      </c>
      <c r="O295" s="515">
        <v>0.0</v>
      </c>
      <c r="P295" s="513">
        <v>0.0</v>
      </c>
    </row>
    <row r="296" ht="27.75" customHeight="1">
      <c r="A296" s="521" t="s">
        <v>4480</v>
      </c>
      <c r="B296" s="517" t="s">
        <v>4430</v>
      </c>
      <c r="C296" s="517" t="s">
        <v>215</v>
      </c>
      <c r="D296" s="518">
        <v>1.75E7</v>
      </c>
      <c r="E296" s="509">
        <v>0.0</v>
      </c>
      <c r="F296" s="509">
        <v>0.0</v>
      </c>
      <c r="G296" s="517">
        <v>0.0</v>
      </c>
      <c r="H296" s="509">
        <v>0.0</v>
      </c>
      <c r="I296" s="519">
        <v>0.0</v>
      </c>
      <c r="J296" s="519">
        <v>0.0</v>
      </c>
      <c r="K296" s="517">
        <v>0.0</v>
      </c>
      <c r="L296" s="517">
        <v>0.0</v>
      </c>
      <c r="M296" s="517">
        <v>0.0</v>
      </c>
      <c r="N296" s="509">
        <v>0.0</v>
      </c>
      <c r="O296" s="509">
        <v>0.0</v>
      </c>
      <c r="P296" s="517">
        <v>0.0</v>
      </c>
    </row>
    <row r="297" ht="27.75" customHeight="1">
      <c r="A297" s="520" t="s">
        <v>4480</v>
      </c>
      <c r="B297" s="513" t="s">
        <v>4430</v>
      </c>
      <c r="C297" s="513" t="s">
        <v>4445</v>
      </c>
      <c r="D297" s="514">
        <v>8500000.0</v>
      </c>
      <c r="E297" s="515">
        <v>0.0</v>
      </c>
      <c r="F297" s="515">
        <v>0.0</v>
      </c>
      <c r="G297" s="513">
        <v>0.0</v>
      </c>
      <c r="H297" s="515">
        <v>0.0</v>
      </c>
      <c r="I297" s="516">
        <v>0.0</v>
      </c>
      <c r="J297" s="516">
        <v>0.0</v>
      </c>
      <c r="K297" s="513">
        <v>0.0</v>
      </c>
      <c r="L297" s="513">
        <v>0.0</v>
      </c>
      <c r="M297" s="513">
        <v>0.0</v>
      </c>
      <c r="N297" s="515">
        <v>0.0</v>
      </c>
      <c r="O297" s="515">
        <v>0.0</v>
      </c>
      <c r="P297" s="513">
        <v>0.0</v>
      </c>
    </row>
    <row r="298" ht="27.75" customHeight="1">
      <c r="A298" s="521" t="s">
        <v>4480</v>
      </c>
      <c r="B298" s="517" t="s">
        <v>4430</v>
      </c>
      <c r="C298" s="517" t="s">
        <v>4448</v>
      </c>
      <c r="D298" s="518">
        <v>1.0E7</v>
      </c>
      <c r="E298" s="509">
        <v>0.0</v>
      </c>
      <c r="F298" s="509">
        <v>0.0</v>
      </c>
      <c r="G298" s="517">
        <v>0.0</v>
      </c>
      <c r="H298" s="509">
        <v>0.0</v>
      </c>
      <c r="I298" s="519">
        <v>0.0</v>
      </c>
      <c r="J298" s="519">
        <v>0.0</v>
      </c>
      <c r="K298" s="517">
        <v>0.0</v>
      </c>
      <c r="L298" s="517">
        <v>0.0</v>
      </c>
      <c r="M298" s="517">
        <v>0.0</v>
      </c>
      <c r="N298" s="509">
        <v>0.0</v>
      </c>
      <c r="O298" s="509">
        <v>0.0</v>
      </c>
      <c r="P298" s="517">
        <v>0.0</v>
      </c>
    </row>
    <row r="299" ht="27.75" customHeight="1">
      <c r="A299" s="520" t="s">
        <v>4480</v>
      </c>
      <c r="B299" s="513" t="s">
        <v>4430</v>
      </c>
      <c r="C299" s="513" t="s">
        <v>232</v>
      </c>
      <c r="D299" s="514">
        <v>6000000.0</v>
      </c>
      <c r="E299" s="515">
        <v>0.0</v>
      </c>
      <c r="F299" s="515">
        <v>0.0</v>
      </c>
      <c r="G299" s="513">
        <v>0.0</v>
      </c>
      <c r="H299" s="515">
        <v>0.0</v>
      </c>
      <c r="I299" s="516">
        <v>0.0</v>
      </c>
      <c r="J299" s="516">
        <v>0.0</v>
      </c>
      <c r="K299" s="513">
        <v>0.0</v>
      </c>
      <c r="L299" s="513">
        <v>0.0</v>
      </c>
      <c r="M299" s="513">
        <v>0.0</v>
      </c>
      <c r="N299" s="515">
        <v>0.0</v>
      </c>
      <c r="O299" s="515">
        <v>0.0</v>
      </c>
      <c r="P299" s="513">
        <v>0.0</v>
      </c>
    </row>
    <row r="300" ht="27.75" customHeight="1">
      <c r="A300" s="521" t="s">
        <v>4480</v>
      </c>
      <c r="B300" s="517" t="s">
        <v>4430</v>
      </c>
      <c r="C300" s="517" t="s">
        <v>4477</v>
      </c>
      <c r="D300" s="518">
        <v>0.0</v>
      </c>
      <c r="E300" s="509">
        <v>0.0</v>
      </c>
      <c r="F300" s="509">
        <v>0.0</v>
      </c>
      <c r="G300" s="517">
        <v>0.0</v>
      </c>
      <c r="H300" s="509">
        <v>0.0</v>
      </c>
      <c r="I300" s="519">
        <v>0.0</v>
      </c>
      <c r="J300" s="519">
        <v>0.0</v>
      </c>
      <c r="K300" s="517">
        <v>0.0</v>
      </c>
      <c r="L300" s="517">
        <v>0.0</v>
      </c>
      <c r="M300" s="517">
        <v>0.0</v>
      </c>
      <c r="N300" s="509">
        <v>0.0</v>
      </c>
      <c r="O300" s="509">
        <v>0.0</v>
      </c>
      <c r="P300" s="518">
        <v>0.0</v>
      </c>
    </row>
    <row r="301" ht="27.75" customHeight="1">
      <c r="A301" s="520" t="s">
        <v>4480</v>
      </c>
      <c r="B301" s="513" t="s">
        <v>4430</v>
      </c>
      <c r="C301" s="513" t="s">
        <v>4478</v>
      </c>
      <c r="D301" s="514">
        <v>0.0</v>
      </c>
      <c r="E301" s="515">
        <v>0.0</v>
      </c>
      <c r="F301" s="515">
        <v>0.0</v>
      </c>
      <c r="G301" s="513">
        <v>0.0</v>
      </c>
      <c r="H301" s="515">
        <v>0.0</v>
      </c>
      <c r="I301" s="516">
        <v>0.0</v>
      </c>
      <c r="J301" s="516">
        <v>0.0</v>
      </c>
      <c r="K301" s="513">
        <v>0.0</v>
      </c>
      <c r="L301" s="514">
        <v>6464286.0</v>
      </c>
      <c r="M301" s="513">
        <v>0.0</v>
      </c>
      <c r="N301" s="515">
        <v>0.0</v>
      </c>
      <c r="O301" s="515">
        <v>0.0</v>
      </c>
      <c r="P301" s="514">
        <v>6464286.0</v>
      </c>
    </row>
    <row r="302" ht="27.75" customHeight="1">
      <c r="A302" s="521" t="s">
        <v>4480</v>
      </c>
      <c r="B302" s="517" t="s">
        <v>4430</v>
      </c>
      <c r="C302" s="517" t="s">
        <v>4461</v>
      </c>
      <c r="D302" s="518">
        <v>0.0</v>
      </c>
      <c r="E302" s="509">
        <v>0.0</v>
      </c>
      <c r="F302" s="509">
        <v>0.0</v>
      </c>
      <c r="G302" s="517">
        <v>0.0</v>
      </c>
      <c r="H302" s="509">
        <v>0.0</v>
      </c>
      <c r="I302" s="519">
        <v>0.0</v>
      </c>
      <c r="J302" s="519">
        <v>0.0</v>
      </c>
      <c r="K302" s="517">
        <v>0.0</v>
      </c>
      <c r="L302" s="518">
        <v>910714.0</v>
      </c>
      <c r="M302" s="517">
        <v>0.0</v>
      </c>
      <c r="N302" s="509">
        <v>0.0</v>
      </c>
      <c r="O302" s="509">
        <v>0.0</v>
      </c>
      <c r="P302" s="518">
        <v>910714.0</v>
      </c>
    </row>
    <row r="303" ht="27.75" customHeight="1">
      <c r="A303" s="520" t="s">
        <v>4481</v>
      </c>
      <c r="B303" s="513" t="s">
        <v>4420</v>
      </c>
      <c r="C303" s="513" t="s">
        <v>139</v>
      </c>
      <c r="D303" s="514">
        <v>2.5E7</v>
      </c>
      <c r="E303" s="515">
        <v>0.0</v>
      </c>
      <c r="F303" s="515">
        <v>0.0</v>
      </c>
      <c r="G303" s="513">
        <v>0.0</v>
      </c>
      <c r="H303" s="515">
        <v>0.0</v>
      </c>
      <c r="I303" s="516">
        <v>22.0</v>
      </c>
      <c r="J303" s="516">
        <v>25.0</v>
      </c>
      <c r="K303" s="513">
        <v>0.0</v>
      </c>
      <c r="L303" s="514">
        <v>2.7840909E7</v>
      </c>
      <c r="M303" s="514">
        <v>7.787103E7</v>
      </c>
      <c r="N303" s="515">
        <v>0.0</v>
      </c>
      <c r="O303" s="515">
        <v>0.0</v>
      </c>
      <c r="P303" s="514">
        <v>1.05711939E8</v>
      </c>
    </row>
    <row r="304" ht="27.75" customHeight="1">
      <c r="A304" s="521" t="s">
        <v>4481</v>
      </c>
      <c r="B304" s="517" t="s">
        <v>4420</v>
      </c>
      <c r="C304" s="517" t="s">
        <v>4421</v>
      </c>
      <c r="D304" s="518">
        <v>2.0E7</v>
      </c>
      <c r="E304" s="509">
        <v>0.0</v>
      </c>
      <c r="F304" s="509">
        <v>0.0</v>
      </c>
      <c r="G304" s="517">
        <v>0.0</v>
      </c>
      <c r="H304" s="509">
        <v>0.0</v>
      </c>
      <c r="I304" s="519">
        <v>22.0</v>
      </c>
      <c r="J304" s="519">
        <v>22.0</v>
      </c>
      <c r="K304" s="517">
        <v>0.0</v>
      </c>
      <c r="L304" s="518">
        <v>2.0E7</v>
      </c>
      <c r="M304" s="518">
        <v>1.888195E7</v>
      </c>
      <c r="N304" s="509">
        <v>0.0</v>
      </c>
      <c r="O304" s="509">
        <v>0.0</v>
      </c>
      <c r="P304" s="518">
        <v>3.888195E7</v>
      </c>
    </row>
    <row r="305" ht="27.75" customHeight="1">
      <c r="A305" s="520" t="s">
        <v>4481</v>
      </c>
      <c r="B305" s="513" t="s">
        <v>4420</v>
      </c>
      <c r="C305" s="513" t="s">
        <v>4422</v>
      </c>
      <c r="D305" s="514">
        <v>2.5E7</v>
      </c>
      <c r="E305" s="515">
        <v>0.0</v>
      </c>
      <c r="F305" s="515">
        <v>0.0</v>
      </c>
      <c r="G305" s="513">
        <v>0.0</v>
      </c>
      <c r="H305" s="515">
        <v>0.0</v>
      </c>
      <c r="I305" s="513">
        <v>26.0</v>
      </c>
      <c r="J305" s="513">
        <v>1.0</v>
      </c>
      <c r="K305" s="513">
        <v>0.0</v>
      </c>
      <c r="L305" s="514">
        <v>961538.0</v>
      </c>
      <c r="M305" s="513">
        <v>0.0</v>
      </c>
      <c r="N305" s="513">
        <v>0.0</v>
      </c>
      <c r="O305" s="513">
        <v>0.0</v>
      </c>
      <c r="P305" s="514">
        <v>961538.0</v>
      </c>
    </row>
    <row r="306" ht="27.75" customHeight="1">
      <c r="A306" s="521" t="s">
        <v>4481</v>
      </c>
      <c r="B306" s="517" t="s">
        <v>4420</v>
      </c>
      <c r="C306" s="517" t="s">
        <v>4457</v>
      </c>
      <c r="D306" s="518">
        <v>2.5E7</v>
      </c>
      <c r="E306" s="509">
        <v>0.0</v>
      </c>
      <c r="F306" s="509">
        <v>0.0</v>
      </c>
      <c r="G306" s="517">
        <v>0.0</v>
      </c>
      <c r="H306" s="509">
        <v>0.0</v>
      </c>
      <c r="I306" s="519">
        <v>26.0</v>
      </c>
      <c r="J306" s="519">
        <v>26.0</v>
      </c>
      <c r="K306" s="517">
        <v>0.0</v>
      </c>
      <c r="L306" s="518">
        <v>2.5E7</v>
      </c>
      <c r="M306" s="518">
        <v>3.64718E7</v>
      </c>
      <c r="N306" s="509">
        <v>0.0</v>
      </c>
      <c r="O306" s="509">
        <v>0.0</v>
      </c>
      <c r="P306" s="518">
        <v>6.14718E7</v>
      </c>
    </row>
    <row r="307" ht="27.75" customHeight="1">
      <c r="A307" s="520" t="s">
        <v>4481</v>
      </c>
      <c r="B307" s="513" t="s">
        <v>4420</v>
      </c>
      <c r="C307" s="513" t="s">
        <v>4424</v>
      </c>
      <c r="D307" s="514">
        <v>0.0</v>
      </c>
      <c r="E307" s="515">
        <v>0.0</v>
      </c>
      <c r="F307" s="515">
        <v>0.0</v>
      </c>
      <c r="G307" s="513">
        <v>0.0</v>
      </c>
      <c r="H307" s="515">
        <v>0.0</v>
      </c>
      <c r="I307" s="516">
        <v>0.0</v>
      </c>
      <c r="J307" s="516">
        <v>0.0</v>
      </c>
      <c r="K307" s="513">
        <v>0.0</v>
      </c>
      <c r="L307" s="513">
        <v>0.0</v>
      </c>
      <c r="M307" s="514">
        <v>8.43E7</v>
      </c>
      <c r="N307" s="515">
        <v>0.0</v>
      </c>
      <c r="O307" s="515">
        <v>0.0</v>
      </c>
      <c r="P307" s="514">
        <v>8.43E7</v>
      </c>
    </row>
    <row r="308" ht="27.75" customHeight="1">
      <c r="A308" s="521" t="s">
        <v>4481</v>
      </c>
      <c r="B308" s="517" t="s">
        <v>4425</v>
      </c>
      <c r="C308" s="517" t="s">
        <v>3360</v>
      </c>
      <c r="D308" s="518">
        <v>8500000.0</v>
      </c>
      <c r="E308" s="509">
        <v>0.0</v>
      </c>
      <c r="F308" s="509">
        <v>0.0</v>
      </c>
      <c r="G308" s="517">
        <v>0.0</v>
      </c>
      <c r="H308" s="509">
        <v>0.0</v>
      </c>
      <c r="I308" s="519">
        <v>28.0</v>
      </c>
      <c r="J308" s="519">
        <v>7.0</v>
      </c>
      <c r="K308" s="518">
        <v>500000.0</v>
      </c>
      <c r="L308" s="518">
        <v>1491429.0</v>
      </c>
      <c r="M308" s="518">
        <v>120000.0</v>
      </c>
      <c r="N308" s="509">
        <v>0.0</v>
      </c>
      <c r="O308" s="509">
        <v>0.0</v>
      </c>
      <c r="P308" s="518">
        <v>2111429.0</v>
      </c>
    </row>
    <row r="309" ht="27.75" customHeight="1">
      <c r="A309" s="520" t="s">
        <v>4481</v>
      </c>
      <c r="B309" s="513" t="s">
        <v>4425</v>
      </c>
      <c r="C309" s="513" t="s">
        <v>4426</v>
      </c>
      <c r="D309" s="514">
        <v>9000000.0</v>
      </c>
      <c r="E309" s="515">
        <v>0.0</v>
      </c>
      <c r="F309" s="515">
        <v>0.0</v>
      </c>
      <c r="G309" s="514">
        <v>1000000.0</v>
      </c>
      <c r="H309" s="515">
        <v>0.0</v>
      </c>
      <c r="I309" s="516">
        <v>28.0</v>
      </c>
      <c r="J309" s="516">
        <v>12.0</v>
      </c>
      <c r="K309" s="513">
        <v>0.0</v>
      </c>
      <c r="L309" s="514">
        <v>4956786.0</v>
      </c>
      <c r="M309" s="514">
        <v>495000.0</v>
      </c>
      <c r="N309" s="515">
        <v>0.0</v>
      </c>
      <c r="O309" s="515">
        <v>0.0</v>
      </c>
      <c r="P309" s="514">
        <v>5451786.0</v>
      </c>
    </row>
    <row r="310" ht="27.75" customHeight="1">
      <c r="A310" s="521" t="s">
        <v>4481</v>
      </c>
      <c r="B310" s="517" t="s">
        <v>4425</v>
      </c>
      <c r="C310" s="517" t="s">
        <v>4458</v>
      </c>
      <c r="D310" s="518">
        <v>8500000.0</v>
      </c>
      <c r="E310" s="509">
        <v>0.0</v>
      </c>
      <c r="F310" s="509">
        <v>0.0</v>
      </c>
      <c r="G310" s="517">
        <v>0.0</v>
      </c>
      <c r="H310" s="509">
        <v>0.0</v>
      </c>
      <c r="I310" s="519">
        <v>28.0</v>
      </c>
      <c r="J310" s="519">
        <v>32.0</v>
      </c>
      <c r="K310" s="517">
        <v>0.0</v>
      </c>
      <c r="L310" s="518">
        <v>9562500.0</v>
      </c>
      <c r="M310" s="518">
        <v>795000.0</v>
      </c>
      <c r="N310" s="509">
        <v>0.0</v>
      </c>
      <c r="O310" s="509">
        <v>0.0</v>
      </c>
      <c r="P310" s="518">
        <v>1.03575E7</v>
      </c>
    </row>
    <row r="311" ht="27.75" customHeight="1">
      <c r="A311" s="520" t="s">
        <v>4481</v>
      </c>
      <c r="B311" s="513" t="s">
        <v>4425</v>
      </c>
      <c r="C311" s="513" t="s">
        <v>4459</v>
      </c>
      <c r="D311" s="514">
        <v>8500000.0</v>
      </c>
      <c r="E311" s="515">
        <v>0.0</v>
      </c>
      <c r="F311" s="515">
        <v>0.0</v>
      </c>
      <c r="G311" s="513">
        <v>0.0</v>
      </c>
      <c r="H311" s="515">
        <v>0.0</v>
      </c>
      <c r="I311" s="516">
        <v>28.0</v>
      </c>
      <c r="J311" s="516">
        <v>32.0</v>
      </c>
      <c r="K311" s="513">
        <v>0.0</v>
      </c>
      <c r="L311" s="514">
        <v>9562500.0</v>
      </c>
      <c r="M311" s="514">
        <v>1600000.0</v>
      </c>
      <c r="N311" s="515">
        <v>0.0</v>
      </c>
      <c r="O311" s="515">
        <v>0.0</v>
      </c>
      <c r="P311" s="514">
        <v>1.11625E7</v>
      </c>
    </row>
    <row r="312" ht="27.75" customHeight="1">
      <c r="A312" s="521" t="s">
        <v>4481</v>
      </c>
      <c r="B312" s="517" t="s">
        <v>4430</v>
      </c>
      <c r="C312" s="517" t="s">
        <v>185</v>
      </c>
      <c r="D312" s="518">
        <v>8000000.0</v>
      </c>
      <c r="E312" s="509">
        <v>0.0</v>
      </c>
      <c r="F312" s="509">
        <v>0.0</v>
      </c>
      <c r="G312" s="518">
        <v>1000000.0</v>
      </c>
      <c r="H312" s="509">
        <v>0.0</v>
      </c>
      <c r="I312" s="519">
        <v>28.0</v>
      </c>
      <c r="J312" s="519">
        <v>29.0</v>
      </c>
      <c r="K312" s="517">
        <v>0.0</v>
      </c>
      <c r="L312" s="518">
        <v>9357143.0</v>
      </c>
      <c r="M312" s="518">
        <v>5525500.0</v>
      </c>
      <c r="N312" s="509">
        <v>0.0</v>
      </c>
      <c r="O312" s="509">
        <v>0.0</v>
      </c>
      <c r="P312" s="518">
        <v>1.4882643E7</v>
      </c>
    </row>
    <row r="313" ht="27.75" customHeight="1">
      <c r="A313" s="520" t="s">
        <v>4481</v>
      </c>
      <c r="B313" s="513" t="s">
        <v>4430</v>
      </c>
      <c r="C313" s="513" t="s">
        <v>3392</v>
      </c>
      <c r="D313" s="514">
        <v>8000000.0</v>
      </c>
      <c r="E313" s="515">
        <v>0.0</v>
      </c>
      <c r="F313" s="515">
        <v>0.0</v>
      </c>
      <c r="G313" s="513">
        <v>0.0</v>
      </c>
      <c r="H313" s="515">
        <v>0.0</v>
      </c>
      <c r="I313" s="516">
        <v>28.0</v>
      </c>
      <c r="J313" s="516">
        <v>30.0</v>
      </c>
      <c r="K313" s="513">
        <v>0.0</v>
      </c>
      <c r="L313" s="514">
        <v>8480000.0</v>
      </c>
      <c r="M313" s="514">
        <v>300000.0</v>
      </c>
      <c r="N313" s="515">
        <v>0.0</v>
      </c>
      <c r="O313" s="515">
        <v>0.0</v>
      </c>
      <c r="P313" s="514">
        <v>8780000.0</v>
      </c>
    </row>
    <row r="314" ht="27.75" customHeight="1">
      <c r="A314" s="521" t="s">
        <v>4481</v>
      </c>
      <c r="B314" s="517" t="s">
        <v>4430</v>
      </c>
      <c r="C314" s="517" t="s">
        <v>4482</v>
      </c>
      <c r="D314" s="518">
        <v>0.0</v>
      </c>
      <c r="E314" s="518">
        <v>0.0</v>
      </c>
      <c r="F314" s="518">
        <v>0.0</v>
      </c>
      <c r="G314" s="518">
        <v>0.0</v>
      </c>
      <c r="H314" s="518">
        <v>0.0</v>
      </c>
      <c r="I314" s="518">
        <v>0.0</v>
      </c>
      <c r="J314" s="518">
        <v>0.0</v>
      </c>
      <c r="K314" s="518">
        <v>0.0</v>
      </c>
      <c r="L314" s="518">
        <v>750000.0</v>
      </c>
      <c r="M314" s="518">
        <v>0.0</v>
      </c>
      <c r="N314" s="518">
        <v>0.0</v>
      </c>
      <c r="O314" s="518">
        <v>0.0</v>
      </c>
      <c r="P314" s="518">
        <v>750000.0</v>
      </c>
    </row>
    <row r="315" ht="27.75" customHeight="1">
      <c r="A315" s="520" t="s">
        <v>4481</v>
      </c>
      <c r="B315" s="513" t="s">
        <v>4432</v>
      </c>
      <c r="C315" s="513" t="s">
        <v>201</v>
      </c>
      <c r="D315" s="514">
        <v>4000000.0</v>
      </c>
      <c r="E315" s="515">
        <v>0.0</v>
      </c>
      <c r="F315" s="515">
        <v>0.0</v>
      </c>
      <c r="G315" s="514">
        <v>750000.0</v>
      </c>
      <c r="H315" s="515">
        <v>0.0</v>
      </c>
      <c r="I315" s="516">
        <v>28.0</v>
      </c>
      <c r="J315" s="516">
        <v>23.0</v>
      </c>
      <c r="K315" s="513">
        <v>0.0</v>
      </c>
      <c r="L315" s="514">
        <v>4035714.0</v>
      </c>
      <c r="M315" s="514">
        <v>3879088.0</v>
      </c>
      <c r="N315" s="515">
        <v>0.0</v>
      </c>
      <c r="O315" s="515">
        <v>0.0</v>
      </c>
      <c r="P315" s="514">
        <v>7914802.0</v>
      </c>
    </row>
    <row r="316" ht="27.75" customHeight="1">
      <c r="A316" s="521" t="s">
        <v>4481</v>
      </c>
      <c r="B316" s="517" t="s">
        <v>4432</v>
      </c>
      <c r="C316" s="517" t="s">
        <v>4437</v>
      </c>
      <c r="D316" s="518">
        <v>4000000.0</v>
      </c>
      <c r="E316" s="509">
        <v>0.0</v>
      </c>
      <c r="F316" s="509">
        <v>0.0</v>
      </c>
      <c r="G316" s="509">
        <v>0.0</v>
      </c>
      <c r="H316" s="509">
        <v>0.0</v>
      </c>
      <c r="I316" s="519">
        <v>28.0</v>
      </c>
      <c r="J316" s="519">
        <v>8.0</v>
      </c>
      <c r="K316" s="517">
        <v>0.0</v>
      </c>
      <c r="L316" s="518">
        <v>1142857.0</v>
      </c>
      <c r="M316" s="518">
        <v>2437650.0</v>
      </c>
      <c r="N316" s="509">
        <v>0.0</v>
      </c>
      <c r="O316" s="509">
        <v>0.0</v>
      </c>
      <c r="P316" s="518">
        <v>3580507.0</v>
      </c>
    </row>
    <row r="317" ht="27.75" customHeight="1">
      <c r="A317" s="520" t="s">
        <v>4481</v>
      </c>
      <c r="B317" s="513" t="s">
        <v>4432</v>
      </c>
      <c r="C317" s="513" t="s">
        <v>204</v>
      </c>
      <c r="D317" s="514">
        <v>4000000.0</v>
      </c>
      <c r="E317" s="515">
        <v>0.0</v>
      </c>
      <c r="F317" s="515">
        <v>0.0</v>
      </c>
      <c r="G317" s="515">
        <v>0.0</v>
      </c>
      <c r="H317" s="515">
        <v>0.0</v>
      </c>
      <c r="I317" s="516">
        <v>28.0</v>
      </c>
      <c r="J317" s="516">
        <v>21.0</v>
      </c>
      <c r="K317" s="513">
        <v>0.0</v>
      </c>
      <c r="L317" s="514">
        <v>2928571.0</v>
      </c>
      <c r="M317" s="514">
        <v>6035333.0</v>
      </c>
      <c r="N317" s="515">
        <v>0.0</v>
      </c>
      <c r="O317" s="515">
        <v>0.0</v>
      </c>
      <c r="P317" s="514">
        <v>8963904.0</v>
      </c>
    </row>
    <row r="318" ht="27.75" customHeight="1">
      <c r="A318" s="521" t="s">
        <v>4481</v>
      </c>
      <c r="B318" s="517" t="s">
        <v>4438</v>
      </c>
      <c r="C318" s="517" t="s">
        <v>196</v>
      </c>
      <c r="D318" s="518">
        <v>1.0E7</v>
      </c>
      <c r="E318" s="509">
        <v>0.0</v>
      </c>
      <c r="F318" s="509">
        <v>0.0</v>
      </c>
      <c r="G318" s="517">
        <v>0.0</v>
      </c>
      <c r="H318" s="509">
        <v>0.0</v>
      </c>
      <c r="I318" s="519">
        <v>28.0</v>
      </c>
      <c r="J318" s="519">
        <v>29.0</v>
      </c>
      <c r="K318" s="517">
        <v>0.0</v>
      </c>
      <c r="L318" s="518">
        <v>1.0467857E7</v>
      </c>
      <c r="M318" s="518">
        <v>1.2578675E7</v>
      </c>
      <c r="N318" s="509">
        <v>0.0</v>
      </c>
      <c r="O318" s="509">
        <v>0.0</v>
      </c>
      <c r="P318" s="518">
        <v>2.3046532E7</v>
      </c>
    </row>
    <row r="319" ht="27.75" customHeight="1">
      <c r="A319" s="520" t="s">
        <v>4481</v>
      </c>
      <c r="B319" s="513" t="s">
        <v>4438</v>
      </c>
      <c r="C319" s="513" t="s">
        <v>199</v>
      </c>
      <c r="D319" s="514">
        <v>1.0E7</v>
      </c>
      <c r="E319" s="515">
        <v>0.0</v>
      </c>
      <c r="F319" s="515">
        <v>0.0</v>
      </c>
      <c r="G319" s="513">
        <v>0.0</v>
      </c>
      <c r="H319" s="515">
        <v>0.0</v>
      </c>
      <c r="I319" s="516">
        <v>28.0</v>
      </c>
      <c r="J319" s="516">
        <v>29.0</v>
      </c>
      <c r="K319" s="513">
        <v>0.0</v>
      </c>
      <c r="L319" s="514">
        <v>1.0357143E7</v>
      </c>
      <c r="M319" s="514">
        <v>8137720.0</v>
      </c>
      <c r="N319" s="515">
        <v>0.0</v>
      </c>
      <c r="O319" s="515">
        <v>0.0</v>
      </c>
      <c r="P319" s="514">
        <v>1.8494863E7</v>
      </c>
    </row>
    <row r="320" ht="27.75" customHeight="1">
      <c r="A320" s="521" t="s">
        <v>4481</v>
      </c>
      <c r="B320" s="517" t="s">
        <v>4438</v>
      </c>
      <c r="C320" s="517" t="s">
        <v>4442</v>
      </c>
      <c r="D320" s="518">
        <v>2.0E7</v>
      </c>
      <c r="E320" s="509">
        <v>0.0</v>
      </c>
      <c r="F320" s="509">
        <v>0.0</v>
      </c>
      <c r="G320" s="517">
        <v>0.0</v>
      </c>
      <c r="H320" s="509">
        <v>0.0</v>
      </c>
      <c r="I320" s="519">
        <v>26.0</v>
      </c>
      <c r="J320" s="519">
        <v>26.0</v>
      </c>
      <c r="K320" s="517">
        <v>0.0</v>
      </c>
      <c r="L320" s="518">
        <v>2.0E7</v>
      </c>
      <c r="M320" s="517">
        <v>0.0</v>
      </c>
      <c r="N320" s="509">
        <v>0.0</v>
      </c>
      <c r="O320" s="509">
        <v>0.0</v>
      </c>
      <c r="P320" s="518">
        <v>2.0E7</v>
      </c>
    </row>
    <row r="321" ht="27.75" customHeight="1">
      <c r="A321" s="520" t="s">
        <v>4481</v>
      </c>
      <c r="B321" s="513" t="s">
        <v>4430</v>
      </c>
      <c r="C321" s="513" t="s">
        <v>217</v>
      </c>
      <c r="D321" s="514">
        <v>1.25E7</v>
      </c>
      <c r="E321" s="515">
        <v>0.0</v>
      </c>
      <c r="F321" s="515">
        <v>0.0</v>
      </c>
      <c r="G321" s="514">
        <v>0.0</v>
      </c>
      <c r="H321" s="515">
        <v>0.0</v>
      </c>
      <c r="I321" s="516">
        <v>26.0</v>
      </c>
      <c r="J321" s="516">
        <v>26.0</v>
      </c>
      <c r="K321" s="513">
        <v>0.0</v>
      </c>
      <c r="L321" s="514">
        <v>1.25E7</v>
      </c>
      <c r="M321" s="514">
        <v>0.0</v>
      </c>
      <c r="N321" s="515">
        <v>0.0</v>
      </c>
      <c r="O321" s="515">
        <v>0.0</v>
      </c>
      <c r="P321" s="514">
        <v>1.25E7</v>
      </c>
    </row>
    <row r="322" ht="27.75" customHeight="1">
      <c r="A322" s="521" t="s">
        <v>4481</v>
      </c>
      <c r="B322" s="517" t="s">
        <v>4430</v>
      </c>
      <c r="C322" s="517" t="s">
        <v>4483</v>
      </c>
      <c r="D322" s="518">
        <v>3000000.0</v>
      </c>
      <c r="E322" s="509">
        <v>0.0</v>
      </c>
      <c r="F322" s="509">
        <v>0.0</v>
      </c>
      <c r="G322" s="509">
        <v>0.0</v>
      </c>
      <c r="H322" s="509">
        <v>0.0</v>
      </c>
      <c r="I322" s="519">
        <v>26.0</v>
      </c>
      <c r="J322" s="519">
        <v>13.0</v>
      </c>
      <c r="K322" s="517">
        <v>0.0</v>
      </c>
      <c r="L322" s="518">
        <v>1500000.0</v>
      </c>
      <c r="M322" s="518">
        <v>0.0</v>
      </c>
      <c r="N322" s="509">
        <v>0.0</v>
      </c>
      <c r="O322" s="509">
        <v>0.0</v>
      </c>
      <c r="P322" s="518">
        <v>1500000.0</v>
      </c>
    </row>
    <row r="323" ht="27.75" customHeight="1">
      <c r="A323" s="520" t="s">
        <v>4481</v>
      </c>
      <c r="B323" s="513" t="s">
        <v>4430</v>
      </c>
      <c r="C323" s="513" t="s">
        <v>215</v>
      </c>
      <c r="D323" s="514">
        <v>1.75E7</v>
      </c>
      <c r="E323" s="515">
        <v>0.0</v>
      </c>
      <c r="F323" s="515">
        <v>0.0</v>
      </c>
      <c r="G323" s="514">
        <v>0.0</v>
      </c>
      <c r="H323" s="515">
        <v>0.0</v>
      </c>
      <c r="I323" s="516">
        <v>26.0</v>
      </c>
      <c r="J323" s="516">
        <v>26.0</v>
      </c>
      <c r="K323" s="513">
        <v>0.0</v>
      </c>
      <c r="L323" s="514">
        <v>1.75E7</v>
      </c>
      <c r="M323" s="514">
        <v>0.0</v>
      </c>
      <c r="N323" s="515">
        <v>0.0</v>
      </c>
      <c r="O323" s="515">
        <v>0.0</v>
      </c>
      <c r="P323" s="514">
        <v>1.75E7</v>
      </c>
    </row>
    <row r="324" ht="27.75" customHeight="1">
      <c r="A324" s="521" t="s">
        <v>4481</v>
      </c>
      <c r="B324" s="517" t="s">
        <v>4430</v>
      </c>
      <c r="C324" s="517" t="s">
        <v>105</v>
      </c>
      <c r="D324" s="518">
        <v>7000000.0</v>
      </c>
      <c r="E324" s="509">
        <v>0.0</v>
      </c>
      <c r="F324" s="509">
        <v>0.0</v>
      </c>
      <c r="G324" s="509">
        <v>0.0</v>
      </c>
      <c r="H324" s="509">
        <v>0.0</v>
      </c>
      <c r="I324" s="511">
        <v>0.0</v>
      </c>
      <c r="J324" s="511">
        <v>0.0</v>
      </c>
      <c r="K324" s="517">
        <v>0.0</v>
      </c>
      <c r="L324" s="518">
        <v>7000000.0</v>
      </c>
      <c r="M324" s="517">
        <v>0.0</v>
      </c>
      <c r="N324" s="509">
        <v>0.0</v>
      </c>
      <c r="O324" s="509">
        <v>0.0</v>
      </c>
      <c r="P324" s="518">
        <v>7000000.0</v>
      </c>
    </row>
    <row r="325" ht="27.75" customHeight="1">
      <c r="A325" s="520" t="s">
        <v>4481</v>
      </c>
      <c r="B325" s="513" t="s">
        <v>4430</v>
      </c>
      <c r="C325" s="513" t="s">
        <v>4484</v>
      </c>
      <c r="D325" s="514">
        <v>2500000.0</v>
      </c>
      <c r="E325" s="515">
        <v>0.0</v>
      </c>
      <c r="F325" s="515">
        <v>0.0</v>
      </c>
      <c r="G325" s="515">
        <v>0.0</v>
      </c>
      <c r="H325" s="515">
        <v>0.0</v>
      </c>
      <c r="I325" s="515">
        <v>0.0</v>
      </c>
      <c r="J325" s="515">
        <v>0.0</v>
      </c>
      <c r="K325" s="515">
        <v>0.0</v>
      </c>
      <c r="L325" s="514">
        <v>2500000.0</v>
      </c>
      <c r="M325" s="513">
        <v>0.0</v>
      </c>
      <c r="N325" s="513">
        <v>0.0</v>
      </c>
      <c r="O325" s="513">
        <v>0.0</v>
      </c>
      <c r="P325" s="514">
        <v>2500000.0</v>
      </c>
    </row>
    <row r="326" ht="27.75" customHeight="1">
      <c r="A326" s="521" t="s">
        <v>4481</v>
      </c>
      <c r="B326" s="517" t="s">
        <v>4430</v>
      </c>
      <c r="C326" s="517" t="s">
        <v>4448</v>
      </c>
      <c r="D326" s="518">
        <v>8000000.0</v>
      </c>
      <c r="E326" s="509">
        <v>0.0</v>
      </c>
      <c r="F326" s="509">
        <v>0.0</v>
      </c>
      <c r="G326" s="518">
        <v>2000000.0</v>
      </c>
      <c r="H326" s="509">
        <v>0.0</v>
      </c>
      <c r="I326" s="519">
        <v>26.0</v>
      </c>
      <c r="J326" s="519">
        <v>26.0</v>
      </c>
      <c r="K326" s="517">
        <v>0.0</v>
      </c>
      <c r="L326" s="518">
        <v>1.0E7</v>
      </c>
      <c r="M326" s="518">
        <v>0.0</v>
      </c>
      <c r="N326" s="509">
        <v>0.0</v>
      </c>
      <c r="O326" s="509">
        <v>0.0</v>
      </c>
      <c r="P326" s="518">
        <v>1.0E7</v>
      </c>
    </row>
    <row r="327" ht="27.75" customHeight="1">
      <c r="A327" s="520" t="s">
        <v>4481</v>
      </c>
      <c r="B327" s="513" t="s">
        <v>4430</v>
      </c>
      <c r="C327" s="513" t="s">
        <v>232</v>
      </c>
      <c r="D327" s="514">
        <v>6000000.0</v>
      </c>
      <c r="E327" s="515">
        <v>0.0</v>
      </c>
      <c r="F327" s="515">
        <v>0.0</v>
      </c>
      <c r="G327" s="515">
        <v>0.0</v>
      </c>
      <c r="H327" s="515">
        <v>0.0</v>
      </c>
      <c r="I327" s="522">
        <v>0.0</v>
      </c>
      <c r="J327" s="522">
        <v>0.0</v>
      </c>
      <c r="K327" s="513">
        <v>0.0</v>
      </c>
      <c r="L327" s="514">
        <v>6000000.0</v>
      </c>
      <c r="M327" s="514">
        <v>0.0</v>
      </c>
      <c r="N327" s="515">
        <v>0.0</v>
      </c>
      <c r="O327" s="515">
        <v>0.0</v>
      </c>
      <c r="P327" s="514">
        <v>6000000.0</v>
      </c>
    </row>
    <row r="328" ht="27.75" customHeight="1">
      <c r="A328" s="521" t="s">
        <v>4481</v>
      </c>
      <c r="B328" s="517" t="s">
        <v>4430</v>
      </c>
      <c r="C328" s="517" t="s">
        <v>4449</v>
      </c>
      <c r="D328" s="518">
        <v>1.5E7</v>
      </c>
      <c r="E328" s="509">
        <v>0.0</v>
      </c>
      <c r="F328" s="509">
        <v>0.0</v>
      </c>
      <c r="G328" s="518">
        <v>1500000.0</v>
      </c>
      <c r="H328" s="509">
        <v>0.0</v>
      </c>
      <c r="I328" s="519">
        <v>26.0</v>
      </c>
      <c r="J328" s="519">
        <v>26.0</v>
      </c>
      <c r="K328" s="517">
        <v>0.0</v>
      </c>
      <c r="L328" s="518">
        <v>1.65E7</v>
      </c>
      <c r="M328" s="518">
        <v>380000.0</v>
      </c>
      <c r="N328" s="509">
        <v>0.0</v>
      </c>
      <c r="O328" s="509">
        <v>0.0</v>
      </c>
      <c r="P328" s="518">
        <v>1.688E7</v>
      </c>
    </row>
    <row r="329" ht="27.75" customHeight="1">
      <c r="A329" s="520" t="s">
        <v>4481</v>
      </c>
      <c r="B329" s="513" t="s">
        <v>4430</v>
      </c>
      <c r="C329" s="513" t="s">
        <v>4460</v>
      </c>
      <c r="D329" s="514">
        <v>0.0</v>
      </c>
      <c r="E329" s="514">
        <v>0.0</v>
      </c>
      <c r="F329" s="514">
        <v>0.0</v>
      </c>
      <c r="G329" s="514">
        <v>0.0</v>
      </c>
      <c r="H329" s="514">
        <v>0.0</v>
      </c>
      <c r="I329" s="514">
        <v>0.0</v>
      </c>
      <c r="J329" s="514">
        <v>0.0</v>
      </c>
      <c r="K329" s="514">
        <v>0.0</v>
      </c>
      <c r="L329" s="514">
        <v>1.2E7</v>
      </c>
      <c r="M329" s="514">
        <v>0.0</v>
      </c>
      <c r="N329" s="514">
        <v>0.0</v>
      </c>
      <c r="O329" s="514">
        <v>0.0</v>
      </c>
      <c r="P329" s="514">
        <v>1.2E7</v>
      </c>
    </row>
    <row r="330" ht="27.75" customHeight="1">
      <c r="A330" s="521" t="s">
        <v>4481</v>
      </c>
      <c r="B330" s="517" t="s">
        <v>4430</v>
      </c>
      <c r="C330" s="517" t="s">
        <v>4468</v>
      </c>
      <c r="D330" s="518">
        <v>9000000.0</v>
      </c>
      <c r="E330" s="509">
        <v>0.0</v>
      </c>
      <c r="F330" s="509">
        <v>0.0</v>
      </c>
      <c r="G330" s="518">
        <v>0.0</v>
      </c>
      <c r="H330" s="509">
        <v>0.0</v>
      </c>
      <c r="I330" s="519">
        <v>28.0</v>
      </c>
      <c r="J330" s="519">
        <v>28.0</v>
      </c>
      <c r="K330" s="517">
        <v>0.0</v>
      </c>
      <c r="L330" s="518">
        <v>9000000.0</v>
      </c>
      <c r="M330" s="518">
        <v>500000.0</v>
      </c>
      <c r="N330" s="509">
        <v>0.0</v>
      </c>
      <c r="O330" s="509">
        <v>0.0</v>
      </c>
      <c r="P330" s="518">
        <v>9500000.0</v>
      </c>
    </row>
    <row r="331" ht="27.75" customHeight="1">
      <c r="A331" s="520" t="s">
        <v>4481</v>
      </c>
      <c r="B331" s="513" t="s">
        <v>4430</v>
      </c>
      <c r="C331" s="513" t="s">
        <v>4485</v>
      </c>
      <c r="D331" s="514">
        <v>3500000.0</v>
      </c>
      <c r="E331" s="515">
        <v>0.0</v>
      </c>
      <c r="F331" s="515">
        <v>0.0</v>
      </c>
      <c r="G331" s="514">
        <v>0.0</v>
      </c>
      <c r="H331" s="515">
        <v>0.0</v>
      </c>
      <c r="I331" s="516">
        <v>30.0</v>
      </c>
      <c r="J331" s="516">
        <v>15.0</v>
      </c>
      <c r="K331" s="513">
        <v>0.0</v>
      </c>
      <c r="L331" s="514">
        <v>1750000.0</v>
      </c>
      <c r="M331" s="513">
        <v>0.0</v>
      </c>
      <c r="N331" s="515">
        <v>0.0</v>
      </c>
      <c r="O331" s="515">
        <v>0.0</v>
      </c>
      <c r="P331" s="514">
        <v>1750000.0</v>
      </c>
    </row>
    <row r="332" ht="27.75" customHeight="1">
      <c r="A332" s="521" t="s">
        <v>4481</v>
      </c>
      <c r="B332" s="517" t="s">
        <v>4430</v>
      </c>
      <c r="C332" s="517" t="s">
        <v>4461</v>
      </c>
      <c r="D332" s="518">
        <v>9000000.0</v>
      </c>
      <c r="E332" s="509">
        <v>0.0</v>
      </c>
      <c r="F332" s="509">
        <v>0.0</v>
      </c>
      <c r="G332" s="518">
        <v>0.0</v>
      </c>
      <c r="H332" s="509">
        <v>0.0</v>
      </c>
      <c r="I332" s="519">
        <v>28.0</v>
      </c>
      <c r="J332" s="519">
        <v>28.0</v>
      </c>
      <c r="K332" s="517">
        <v>0.0</v>
      </c>
      <c r="L332" s="518">
        <v>9120536.0</v>
      </c>
      <c r="M332" s="518">
        <v>0.0</v>
      </c>
      <c r="N332" s="509">
        <v>0.0</v>
      </c>
      <c r="O332" s="509">
        <v>0.0</v>
      </c>
      <c r="P332" s="518">
        <v>9120536.0</v>
      </c>
    </row>
    <row r="333" ht="27.75" customHeight="1">
      <c r="A333" s="520" t="s">
        <v>4486</v>
      </c>
      <c r="B333" s="513" t="s">
        <v>4420</v>
      </c>
      <c r="C333" s="513" t="s">
        <v>139</v>
      </c>
      <c r="D333" s="514">
        <v>2.5E7</v>
      </c>
      <c r="E333" s="515">
        <v>0.0</v>
      </c>
      <c r="F333" s="515">
        <v>0.0</v>
      </c>
      <c r="G333" s="514">
        <v>0.0</v>
      </c>
      <c r="H333" s="515">
        <v>0.0</v>
      </c>
      <c r="I333" s="516">
        <v>22.0</v>
      </c>
      <c r="J333" s="516">
        <v>24.0</v>
      </c>
      <c r="K333" s="513">
        <v>0.0</v>
      </c>
      <c r="L333" s="514">
        <v>2.7272727E7</v>
      </c>
      <c r="M333" s="514">
        <v>7.4325038E7</v>
      </c>
      <c r="N333" s="515">
        <v>0.0</v>
      </c>
      <c r="O333" s="515">
        <v>0.0</v>
      </c>
      <c r="P333" s="514">
        <v>1.01597765E8</v>
      </c>
    </row>
    <row r="334" ht="27.75" customHeight="1">
      <c r="A334" s="521" t="s">
        <v>4486</v>
      </c>
      <c r="B334" s="517" t="s">
        <v>4420</v>
      </c>
      <c r="C334" s="517" t="s">
        <v>4421</v>
      </c>
      <c r="D334" s="518">
        <v>2.0E7</v>
      </c>
      <c r="E334" s="509">
        <v>0.0</v>
      </c>
      <c r="F334" s="509">
        <v>0.0</v>
      </c>
      <c r="G334" s="517">
        <v>0.0</v>
      </c>
      <c r="H334" s="509">
        <v>0.0</v>
      </c>
      <c r="I334" s="519">
        <v>22.0</v>
      </c>
      <c r="J334" s="519">
        <v>22.0</v>
      </c>
      <c r="K334" s="517">
        <v>0.0</v>
      </c>
      <c r="L334" s="518">
        <v>2.0E7</v>
      </c>
      <c r="M334" s="518">
        <v>4.2001025E7</v>
      </c>
      <c r="N334" s="509">
        <v>0.0</v>
      </c>
      <c r="O334" s="509">
        <v>0.0</v>
      </c>
      <c r="P334" s="518">
        <v>6.2001025E7</v>
      </c>
    </row>
    <row r="335" ht="27.75" customHeight="1">
      <c r="A335" s="520" t="s">
        <v>4486</v>
      </c>
      <c r="B335" s="513" t="s">
        <v>4420</v>
      </c>
      <c r="C335" s="513" t="s">
        <v>4422</v>
      </c>
      <c r="D335" s="514">
        <v>0.0</v>
      </c>
      <c r="E335" s="515">
        <v>0.0</v>
      </c>
      <c r="F335" s="515">
        <v>0.0</v>
      </c>
      <c r="G335" s="513">
        <v>0.0</v>
      </c>
      <c r="H335" s="515">
        <v>0.0</v>
      </c>
      <c r="I335" s="516">
        <v>26.0</v>
      </c>
      <c r="J335" s="516">
        <v>0.0</v>
      </c>
      <c r="K335" s="513">
        <v>0.0</v>
      </c>
      <c r="L335" s="513">
        <v>0.0</v>
      </c>
      <c r="M335" s="513">
        <v>0.0</v>
      </c>
      <c r="N335" s="515">
        <v>0.0</v>
      </c>
      <c r="O335" s="515">
        <v>0.0</v>
      </c>
      <c r="P335" s="513">
        <v>0.0</v>
      </c>
    </row>
    <row r="336" ht="27.75" customHeight="1">
      <c r="A336" s="521" t="s">
        <v>4486</v>
      </c>
      <c r="B336" s="517" t="s">
        <v>4420</v>
      </c>
      <c r="C336" s="517" t="s">
        <v>4457</v>
      </c>
      <c r="D336" s="518">
        <v>2.5E7</v>
      </c>
      <c r="E336" s="509">
        <v>0.0</v>
      </c>
      <c r="F336" s="509">
        <v>0.0</v>
      </c>
      <c r="G336" s="517">
        <v>0.0</v>
      </c>
      <c r="H336" s="509">
        <v>0.0</v>
      </c>
      <c r="I336" s="519">
        <v>26.0</v>
      </c>
      <c r="J336" s="519">
        <v>28.0</v>
      </c>
      <c r="K336" s="517">
        <v>0.0</v>
      </c>
      <c r="L336" s="518">
        <v>2.6923077E7</v>
      </c>
      <c r="M336" s="518">
        <v>6.148824E7</v>
      </c>
      <c r="N336" s="509">
        <v>0.0</v>
      </c>
      <c r="O336" s="509">
        <v>0.0</v>
      </c>
      <c r="P336" s="518">
        <v>8.8411317E7</v>
      </c>
    </row>
    <row r="337" ht="27.75" customHeight="1">
      <c r="A337" s="520" t="s">
        <v>4486</v>
      </c>
      <c r="B337" s="513" t="s">
        <v>4420</v>
      </c>
      <c r="C337" s="513" t="s">
        <v>4424</v>
      </c>
      <c r="D337" s="514">
        <v>0.0</v>
      </c>
      <c r="E337" s="515">
        <v>0.0</v>
      </c>
      <c r="F337" s="515">
        <v>0.0</v>
      </c>
      <c r="G337" s="513">
        <v>0.0</v>
      </c>
      <c r="H337" s="515">
        <v>0.0</v>
      </c>
      <c r="I337" s="516">
        <v>0.0</v>
      </c>
      <c r="J337" s="516">
        <v>0.0</v>
      </c>
      <c r="K337" s="513">
        <v>0.0</v>
      </c>
      <c r="L337" s="513">
        <v>0.0</v>
      </c>
      <c r="M337" s="514">
        <v>7.34E7</v>
      </c>
      <c r="N337" s="515">
        <v>0.0</v>
      </c>
      <c r="O337" s="515">
        <v>0.0</v>
      </c>
      <c r="P337" s="514">
        <v>7.34E7</v>
      </c>
    </row>
    <row r="338" ht="27.75" customHeight="1">
      <c r="A338" s="521" t="s">
        <v>4486</v>
      </c>
      <c r="B338" s="517" t="s">
        <v>4425</v>
      </c>
      <c r="C338" s="517" t="s">
        <v>3360</v>
      </c>
      <c r="D338" s="518">
        <v>8500000.0</v>
      </c>
      <c r="E338" s="509">
        <v>0.0</v>
      </c>
      <c r="F338" s="509">
        <v>0.0</v>
      </c>
      <c r="G338" s="517">
        <v>0.0</v>
      </c>
      <c r="H338" s="509">
        <v>0.0</v>
      </c>
      <c r="I338" s="519">
        <v>28.0</v>
      </c>
      <c r="J338" s="519">
        <v>22.0</v>
      </c>
      <c r="K338" s="518">
        <v>1525000.0</v>
      </c>
      <c r="L338" s="518">
        <v>5001786.0</v>
      </c>
      <c r="M338" s="518">
        <v>410000.0</v>
      </c>
      <c r="N338" s="509">
        <v>0.0</v>
      </c>
      <c r="O338" s="509">
        <v>0.0</v>
      </c>
      <c r="P338" s="518">
        <v>6936786.0</v>
      </c>
    </row>
    <row r="339" ht="27.75" customHeight="1">
      <c r="A339" s="520" t="s">
        <v>4486</v>
      </c>
      <c r="B339" s="513" t="s">
        <v>4425</v>
      </c>
      <c r="C339" s="513" t="s">
        <v>4426</v>
      </c>
      <c r="D339" s="514">
        <v>9000000.0</v>
      </c>
      <c r="E339" s="515">
        <v>0.0</v>
      </c>
      <c r="F339" s="515">
        <v>0.0</v>
      </c>
      <c r="G339" s="514">
        <v>1000000.0</v>
      </c>
      <c r="H339" s="515">
        <v>0.0</v>
      </c>
      <c r="I339" s="516">
        <v>28.0</v>
      </c>
      <c r="J339" s="516">
        <v>31.0</v>
      </c>
      <c r="K339" s="514">
        <v>525000.0</v>
      </c>
      <c r="L339" s="514">
        <v>1.0567857E7</v>
      </c>
      <c r="M339" s="514">
        <v>1115000.0</v>
      </c>
      <c r="N339" s="515">
        <v>0.0</v>
      </c>
      <c r="O339" s="515">
        <v>0.0</v>
      </c>
      <c r="P339" s="514">
        <v>1.2207857E7</v>
      </c>
    </row>
    <row r="340" ht="27.75" customHeight="1">
      <c r="A340" s="521" t="s">
        <v>4486</v>
      </c>
      <c r="B340" s="517" t="s">
        <v>4425</v>
      </c>
      <c r="C340" s="517" t="s">
        <v>4458</v>
      </c>
      <c r="D340" s="518">
        <v>8500000.0</v>
      </c>
      <c r="E340" s="509">
        <v>0.0</v>
      </c>
      <c r="F340" s="509">
        <v>0.0</v>
      </c>
      <c r="G340" s="517">
        <v>0.0</v>
      </c>
      <c r="H340" s="509">
        <v>0.0</v>
      </c>
      <c r="I340" s="519">
        <v>28.0</v>
      </c>
      <c r="J340" s="519">
        <v>32.0</v>
      </c>
      <c r="K340" s="518">
        <v>525000.0</v>
      </c>
      <c r="L340" s="518">
        <v>9189286.0</v>
      </c>
      <c r="M340" s="518">
        <v>695000.0</v>
      </c>
      <c r="N340" s="509">
        <v>0.0</v>
      </c>
      <c r="O340" s="509">
        <v>0.0</v>
      </c>
      <c r="P340" s="518">
        <v>1.0409286E7</v>
      </c>
    </row>
    <row r="341" ht="27.75" customHeight="1">
      <c r="A341" s="520" t="s">
        <v>4486</v>
      </c>
      <c r="B341" s="513" t="s">
        <v>4425</v>
      </c>
      <c r="C341" s="513" t="s">
        <v>4459</v>
      </c>
      <c r="D341" s="514">
        <v>8500000.0</v>
      </c>
      <c r="E341" s="515">
        <v>0.0</v>
      </c>
      <c r="F341" s="515">
        <v>0.0</v>
      </c>
      <c r="G341" s="513">
        <v>0.0</v>
      </c>
      <c r="H341" s="515">
        <v>0.0</v>
      </c>
      <c r="I341" s="516">
        <v>28.0</v>
      </c>
      <c r="J341" s="516">
        <v>32.0</v>
      </c>
      <c r="K341" s="514">
        <v>525000.0</v>
      </c>
      <c r="L341" s="514">
        <v>9067857.0</v>
      </c>
      <c r="M341" s="514">
        <v>745000.0</v>
      </c>
      <c r="N341" s="515">
        <v>0.0</v>
      </c>
      <c r="O341" s="515">
        <v>0.0</v>
      </c>
      <c r="P341" s="514">
        <v>1.0337857E7</v>
      </c>
    </row>
    <row r="342" ht="27.75" customHeight="1">
      <c r="A342" s="521" t="s">
        <v>4486</v>
      </c>
      <c r="B342" s="517" t="s">
        <v>4430</v>
      </c>
      <c r="C342" s="517" t="s">
        <v>185</v>
      </c>
      <c r="D342" s="518">
        <v>8000000.0</v>
      </c>
      <c r="E342" s="509">
        <v>0.0</v>
      </c>
      <c r="F342" s="509">
        <v>0.0</v>
      </c>
      <c r="G342" s="518">
        <v>1000000.0</v>
      </c>
      <c r="H342" s="509">
        <v>0.0</v>
      </c>
      <c r="I342" s="519">
        <v>28.0</v>
      </c>
      <c r="J342" s="519">
        <v>29.0</v>
      </c>
      <c r="K342" s="517">
        <v>0.0</v>
      </c>
      <c r="L342" s="518">
        <v>9160000.0</v>
      </c>
      <c r="M342" s="518">
        <v>2936100.0</v>
      </c>
      <c r="N342" s="509">
        <v>0.0</v>
      </c>
      <c r="O342" s="509">
        <v>0.0</v>
      </c>
      <c r="P342" s="518">
        <v>1.20961E7</v>
      </c>
    </row>
    <row r="343" ht="27.75" customHeight="1">
      <c r="A343" s="520" t="s">
        <v>4486</v>
      </c>
      <c r="B343" s="513" t="s">
        <v>4430</v>
      </c>
      <c r="C343" s="513" t="s">
        <v>3392</v>
      </c>
      <c r="D343" s="514">
        <v>8000000.0</v>
      </c>
      <c r="E343" s="515">
        <v>0.0</v>
      </c>
      <c r="F343" s="515">
        <v>0.0</v>
      </c>
      <c r="G343" s="513">
        <v>0.0</v>
      </c>
      <c r="H343" s="515">
        <v>0.0</v>
      </c>
      <c r="I343" s="516">
        <v>28.0</v>
      </c>
      <c r="J343" s="516">
        <v>28.0</v>
      </c>
      <c r="K343" s="513">
        <v>0.0</v>
      </c>
      <c r="L343" s="514">
        <v>7894286.0</v>
      </c>
      <c r="M343" s="513">
        <v>0.0</v>
      </c>
      <c r="N343" s="515">
        <v>0.0</v>
      </c>
      <c r="O343" s="515">
        <v>0.0</v>
      </c>
      <c r="P343" s="514">
        <v>7894286.0</v>
      </c>
    </row>
    <row r="344" ht="27.75" customHeight="1">
      <c r="A344" s="521" t="s">
        <v>4486</v>
      </c>
      <c r="B344" s="517" t="s">
        <v>4438</v>
      </c>
      <c r="C344" s="517" t="s">
        <v>196</v>
      </c>
      <c r="D344" s="518">
        <v>1.0E7</v>
      </c>
      <c r="E344" s="509">
        <v>0.0</v>
      </c>
      <c r="F344" s="509">
        <v>0.0</v>
      </c>
      <c r="G344" s="517">
        <v>0.0</v>
      </c>
      <c r="H344" s="509">
        <v>0.0</v>
      </c>
      <c r="I344" s="519">
        <v>28.0</v>
      </c>
      <c r="J344" s="519">
        <v>28.0</v>
      </c>
      <c r="K344" s="517">
        <v>0.0</v>
      </c>
      <c r="L344" s="518">
        <v>1.0E7</v>
      </c>
      <c r="M344" s="518">
        <v>1.1235525E7</v>
      </c>
      <c r="N344" s="509">
        <v>0.0</v>
      </c>
      <c r="O344" s="509">
        <v>0.0</v>
      </c>
      <c r="P344" s="518">
        <v>2.1235525E7</v>
      </c>
    </row>
    <row r="345" ht="27.75" customHeight="1">
      <c r="A345" s="520" t="s">
        <v>4486</v>
      </c>
      <c r="B345" s="513" t="s">
        <v>4438</v>
      </c>
      <c r="C345" s="513" t="s">
        <v>199</v>
      </c>
      <c r="D345" s="514">
        <v>1.0E7</v>
      </c>
      <c r="E345" s="515">
        <v>0.0</v>
      </c>
      <c r="F345" s="515">
        <v>0.0</v>
      </c>
      <c r="G345" s="513">
        <v>0.0</v>
      </c>
      <c r="H345" s="515">
        <v>0.0</v>
      </c>
      <c r="I345" s="516">
        <v>28.0</v>
      </c>
      <c r="J345" s="516">
        <v>28.0</v>
      </c>
      <c r="K345" s="513">
        <v>0.0</v>
      </c>
      <c r="L345" s="514">
        <v>1.0E7</v>
      </c>
      <c r="M345" s="514">
        <v>1.440292E7</v>
      </c>
      <c r="N345" s="515">
        <v>0.0</v>
      </c>
      <c r="O345" s="515">
        <v>0.0</v>
      </c>
      <c r="P345" s="514">
        <v>2.440292E7</v>
      </c>
    </row>
    <row r="346" ht="27.75" customHeight="1">
      <c r="A346" s="521" t="s">
        <v>4486</v>
      </c>
      <c r="B346" s="517" t="s">
        <v>4432</v>
      </c>
      <c r="C346" s="517" t="s">
        <v>201</v>
      </c>
      <c r="D346" s="518">
        <v>4000000.0</v>
      </c>
      <c r="E346" s="509">
        <v>0.0</v>
      </c>
      <c r="F346" s="509">
        <v>0.0</v>
      </c>
      <c r="G346" s="518">
        <v>870000.0</v>
      </c>
      <c r="H346" s="509">
        <v>0.0</v>
      </c>
      <c r="I346" s="519">
        <v>28.0</v>
      </c>
      <c r="J346" s="519">
        <v>29.0</v>
      </c>
      <c r="K346" s="518">
        <v>2762500.0</v>
      </c>
      <c r="L346" s="518">
        <v>2178929.0</v>
      </c>
      <c r="M346" s="518">
        <v>9887553.0</v>
      </c>
      <c r="N346" s="509">
        <v>0.0</v>
      </c>
      <c r="O346" s="509">
        <v>0.0</v>
      </c>
      <c r="P346" s="518">
        <v>1.4828982E7</v>
      </c>
    </row>
    <row r="347" ht="27.75" customHeight="1">
      <c r="A347" s="520" t="s">
        <v>4486</v>
      </c>
      <c r="B347" s="513" t="s">
        <v>4432</v>
      </c>
      <c r="C347" s="513" t="s">
        <v>204</v>
      </c>
      <c r="D347" s="514">
        <v>4000000.0</v>
      </c>
      <c r="E347" s="515">
        <v>0.0</v>
      </c>
      <c r="F347" s="515">
        <v>0.0</v>
      </c>
      <c r="G347" s="514">
        <v>85000.0</v>
      </c>
      <c r="H347" s="515">
        <v>0.0</v>
      </c>
      <c r="I347" s="516">
        <v>28.0</v>
      </c>
      <c r="J347" s="516">
        <v>29.0</v>
      </c>
      <c r="K347" s="514">
        <v>262500.0</v>
      </c>
      <c r="L347" s="514">
        <v>3893929.0</v>
      </c>
      <c r="M347" s="514">
        <v>9793198.0</v>
      </c>
      <c r="N347" s="515">
        <v>0.0</v>
      </c>
      <c r="O347" s="515">
        <v>0.0</v>
      </c>
      <c r="P347" s="514">
        <v>1.3949627E7</v>
      </c>
    </row>
    <row r="348" ht="27.75" customHeight="1">
      <c r="A348" s="521" t="s">
        <v>4486</v>
      </c>
      <c r="B348" s="517" t="s">
        <v>4430</v>
      </c>
      <c r="C348" s="517" t="s">
        <v>4487</v>
      </c>
      <c r="D348" s="518">
        <v>4250000.0</v>
      </c>
      <c r="E348" s="509">
        <v>0.0</v>
      </c>
      <c r="F348" s="509">
        <v>0.0</v>
      </c>
      <c r="G348" s="518">
        <v>110000.0</v>
      </c>
      <c r="H348" s="509">
        <v>0.0</v>
      </c>
      <c r="I348" s="519">
        <v>26.0</v>
      </c>
      <c r="J348" s="519">
        <v>22.0</v>
      </c>
      <c r="K348" s="517">
        <v>0.0</v>
      </c>
      <c r="L348" s="518">
        <v>3706154.0</v>
      </c>
      <c r="M348" s="518">
        <v>7803584.0</v>
      </c>
      <c r="N348" s="509">
        <v>0.0</v>
      </c>
      <c r="O348" s="509">
        <v>0.0</v>
      </c>
      <c r="P348" s="518">
        <v>1.1509737E7</v>
      </c>
    </row>
    <row r="349" ht="27.75" customHeight="1">
      <c r="A349" s="520" t="s">
        <v>4486</v>
      </c>
      <c r="B349" s="513" t="s">
        <v>4430</v>
      </c>
      <c r="C349" s="513" t="s">
        <v>4442</v>
      </c>
      <c r="D349" s="514">
        <v>2.0E7</v>
      </c>
      <c r="E349" s="515">
        <v>0.0</v>
      </c>
      <c r="F349" s="515">
        <v>0.0</v>
      </c>
      <c r="G349" s="513">
        <v>0.0</v>
      </c>
      <c r="H349" s="515">
        <v>0.0</v>
      </c>
      <c r="I349" s="516">
        <v>26.0</v>
      </c>
      <c r="J349" s="516">
        <v>26.0</v>
      </c>
      <c r="K349" s="514">
        <v>5334000.0</v>
      </c>
      <c r="L349" s="514">
        <v>1.4666E7</v>
      </c>
      <c r="M349" s="514">
        <v>0.0</v>
      </c>
      <c r="N349" s="515">
        <v>0.0</v>
      </c>
      <c r="O349" s="515">
        <v>0.0</v>
      </c>
      <c r="P349" s="514">
        <v>2.0E7</v>
      </c>
    </row>
    <row r="350" ht="27.75" customHeight="1">
      <c r="A350" s="521" t="s">
        <v>4486</v>
      </c>
      <c r="B350" s="517" t="s">
        <v>4430</v>
      </c>
      <c r="C350" s="517" t="s">
        <v>217</v>
      </c>
      <c r="D350" s="518">
        <v>1.25E7</v>
      </c>
      <c r="E350" s="509">
        <v>0.0</v>
      </c>
      <c r="F350" s="509">
        <v>0.0</v>
      </c>
      <c r="G350" s="517">
        <v>0.0</v>
      </c>
      <c r="H350" s="509">
        <v>0.0</v>
      </c>
      <c r="I350" s="519">
        <v>26.0</v>
      </c>
      <c r="J350" s="519">
        <v>26.0</v>
      </c>
      <c r="K350" s="518">
        <v>420000.0</v>
      </c>
      <c r="L350" s="518">
        <v>1.208E7</v>
      </c>
      <c r="M350" s="517">
        <v>0.0</v>
      </c>
      <c r="N350" s="509">
        <v>0.0</v>
      </c>
      <c r="O350" s="509">
        <v>0.0</v>
      </c>
      <c r="P350" s="518">
        <v>1.25E7</v>
      </c>
    </row>
    <row r="351" ht="27.75" customHeight="1">
      <c r="A351" s="520" t="s">
        <v>4486</v>
      </c>
      <c r="B351" s="513" t="s">
        <v>4430</v>
      </c>
      <c r="C351" s="513" t="s">
        <v>4483</v>
      </c>
      <c r="D351" s="514">
        <v>4000000.0</v>
      </c>
      <c r="E351" s="515">
        <v>0.0</v>
      </c>
      <c r="F351" s="515">
        <v>0.0</v>
      </c>
      <c r="G351" s="513">
        <v>0.0</v>
      </c>
      <c r="H351" s="515">
        <v>0.0</v>
      </c>
      <c r="I351" s="516">
        <v>26.0</v>
      </c>
      <c r="J351" s="516">
        <v>26.0</v>
      </c>
      <c r="K351" s="513">
        <v>0.0</v>
      </c>
      <c r="L351" s="514">
        <v>4231000.0</v>
      </c>
      <c r="M351" s="514">
        <v>0.0</v>
      </c>
      <c r="N351" s="515">
        <v>0.0</v>
      </c>
      <c r="O351" s="515">
        <v>0.0</v>
      </c>
      <c r="P351" s="514">
        <v>4231000.0</v>
      </c>
    </row>
    <row r="352" ht="27.75" customHeight="1">
      <c r="A352" s="521" t="s">
        <v>4486</v>
      </c>
      <c r="B352" s="517" t="s">
        <v>4430</v>
      </c>
      <c r="C352" s="517" t="s">
        <v>215</v>
      </c>
      <c r="D352" s="518">
        <v>1.75E7</v>
      </c>
      <c r="E352" s="509">
        <v>0.0</v>
      </c>
      <c r="F352" s="509">
        <v>0.0</v>
      </c>
      <c r="G352" s="517">
        <v>0.0</v>
      </c>
      <c r="H352" s="509">
        <v>0.0</v>
      </c>
      <c r="I352" s="519">
        <v>26.0</v>
      </c>
      <c r="J352" s="519">
        <v>26.0</v>
      </c>
      <c r="K352" s="517">
        <v>0.0</v>
      </c>
      <c r="L352" s="518">
        <v>1.75E7</v>
      </c>
      <c r="M352" s="517">
        <v>0.0</v>
      </c>
      <c r="N352" s="509">
        <v>0.0</v>
      </c>
      <c r="O352" s="509">
        <v>0.0</v>
      </c>
      <c r="P352" s="518">
        <v>1.75E7</v>
      </c>
    </row>
    <row r="353" ht="27.75" customHeight="1">
      <c r="A353" s="520" t="s">
        <v>4486</v>
      </c>
      <c r="B353" s="513" t="s">
        <v>4430</v>
      </c>
      <c r="C353" s="513" t="s">
        <v>105</v>
      </c>
      <c r="D353" s="514">
        <v>7000000.0</v>
      </c>
      <c r="E353" s="515">
        <v>0.0</v>
      </c>
      <c r="F353" s="515">
        <v>0.0</v>
      </c>
      <c r="G353" s="513">
        <v>0.0</v>
      </c>
      <c r="H353" s="515">
        <v>0.0</v>
      </c>
      <c r="I353" s="516">
        <v>26.0</v>
      </c>
      <c r="J353" s="516">
        <v>26.0</v>
      </c>
      <c r="K353" s="513">
        <v>0.0</v>
      </c>
      <c r="L353" s="514">
        <v>7000000.0</v>
      </c>
      <c r="M353" s="513">
        <v>0.0</v>
      </c>
      <c r="N353" s="515">
        <v>0.0</v>
      </c>
      <c r="O353" s="515">
        <v>0.0</v>
      </c>
      <c r="P353" s="514">
        <v>7000000.0</v>
      </c>
    </row>
    <row r="354" ht="27.75" customHeight="1">
      <c r="A354" s="521" t="s">
        <v>4486</v>
      </c>
      <c r="B354" s="517" t="s">
        <v>4430</v>
      </c>
      <c r="C354" s="517" t="s">
        <v>4488</v>
      </c>
      <c r="D354" s="518">
        <v>2.0E7</v>
      </c>
      <c r="E354" s="509">
        <v>0.0</v>
      </c>
      <c r="F354" s="509">
        <v>0.0</v>
      </c>
      <c r="G354" s="517">
        <v>0.0</v>
      </c>
      <c r="H354" s="509">
        <v>0.0</v>
      </c>
      <c r="I354" s="519">
        <v>26.0</v>
      </c>
      <c r="J354" s="519">
        <v>26.0</v>
      </c>
      <c r="K354" s="517">
        <v>0.0</v>
      </c>
      <c r="L354" s="518">
        <v>2.0E7</v>
      </c>
      <c r="M354" s="518">
        <v>0.0</v>
      </c>
      <c r="N354" s="509">
        <v>0.0</v>
      </c>
      <c r="O354" s="509">
        <v>0.0</v>
      </c>
      <c r="P354" s="518">
        <v>2.0E7</v>
      </c>
    </row>
    <row r="355" ht="27.75" customHeight="1">
      <c r="A355" s="520" t="s">
        <v>4486</v>
      </c>
      <c r="B355" s="513" t="s">
        <v>4430</v>
      </c>
      <c r="C355" s="513" t="s">
        <v>4484</v>
      </c>
      <c r="D355" s="514">
        <v>2500000.0</v>
      </c>
      <c r="E355" s="515">
        <v>0.0</v>
      </c>
      <c r="F355" s="515">
        <v>0.0</v>
      </c>
      <c r="G355" s="513">
        <v>0.0</v>
      </c>
      <c r="H355" s="515">
        <v>0.0</v>
      </c>
      <c r="I355" s="516">
        <v>26.0</v>
      </c>
      <c r="J355" s="516">
        <v>26.0</v>
      </c>
      <c r="K355" s="513">
        <v>0.0</v>
      </c>
      <c r="L355" s="514">
        <v>2500000.0</v>
      </c>
      <c r="M355" s="513">
        <v>0.0</v>
      </c>
      <c r="N355" s="515">
        <v>0.0</v>
      </c>
      <c r="O355" s="515">
        <v>0.0</v>
      </c>
      <c r="P355" s="514">
        <v>2500000.0</v>
      </c>
    </row>
    <row r="356" ht="27.75" customHeight="1">
      <c r="A356" s="521" t="s">
        <v>4486</v>
      </c>
      <c r="B356" s="517" t="s">
        <v>4430</v>
      </c>
      <c r="C356" s="517" t="s">
        <v>4448</v>
      </c>
      <c r="D356" s="518">
        <v>8000000.0</v>
      </c>
      <c r="E356" s="509">
        <v>0.0</v>
      </c>
      <c r="F356" s="509">
        <v>0.0</v>
      </c>
      <c r="G356" s="518">
        <v>2000000.0</v>
      </c>
      <c r="H356" s="509">
        <v>0.0</v>
      </c>
      <c r="I356" s="519">
        <v>26.0</v>
      </c>
      <c r="J356" s="519">
        <v>26.0</v>
      </c>
      <c r="K356" s="518">
        <v>315000.0</v>
      </c>
      <c r="L356" s="518">
        <v>1.0118E7</v>
      </c>
      <c r="M356" s="517">
        <v>0.0</v>
      </c>
      <c r="N356" s="509">
        <v>0.0</v>
      </c>
      <c r="O356" s="509">
        <v>0.0</v>
      </c>
      <c r="P356" s="518">
        <v>1.0433E7</v>
      </c>
    </row>
    <row r="357" ht="27.75" customHeight="1">
      <c r="A357" s="520" t="s">
        <v>4486</v>
      </c>
      <c r="B357" s="513" t="s">
        <v>4430</v>
      </c>
      <c r="C357" s="513" t="s">
        <v>232</v>
      </c>
      <c r="D357" s="514">
        <v>6000000.0</v>
      </c>
      <c r="E357" s="515">
        <v>0.0</v>
      </c>
      <c r="F357" s="515">
        <v>0.0</v>
      </c>
      <c r="G357" s="513">
        <v>0.0</v>
      </c>
      <c r="H357" s="515">
        <v>0.0</v>
      </c>
      <c r="I357" s="516">
        <v>26.0</v>
      </c>
      <c r="J357" s="516">
        <v>26.0</v>
      </c>
      <c r="K357" s="513">
        <v>0.0</v>
      </c>
      <c r="L357" s="514">
        <v>6000000.0</v>
      </c>
      <c r="M357" s="513">
        <v>0.0</v>
      </c>
      <c r="N357" s="515">
        <v>0.0</v>
      </c>
      <c r="O357" s="515">
        <v>0.0</v>
      </c>
      <c r="P357" s="514">
        <v>6000000.0</v>
      </c>
    </row>
    <row r="358" ht="27.75" customHeight="1">
      <c r="A358" s="521" t="s">
        <v>4486</v>
      </c>
      <c r="B358" s="517" t="s">
        <v>4430</v>
      </c>
      <c r="C358" s="517" t="s">
        <v>4449</v>
      </c>
      <c r="D358" s="518">
        <v>1.5E7</v>
      </c>
      <c r="E358" s="509">
        <v>0.0</v>
      </c>
      <c r="F358" s="509">
        <v>0.0</v>
      </c>
      <c r="G358" s="518">
        <v>1500000.0</v>
      </c>
      <c r="H358" s="509">
        <v>0.0</v>
      </c>
      <c r="I358" s="519">
        <v>26.0</v>
      </c>
      <c r="J358" s="519">
        <v>26.0</v>
      </c>
      <c r="K358" s="517">
        <v>0.0</v>
      </c>
      <c r="L358" s="518">
        <v>1.65E7</v>
      </c>
      <c r="M358" s="517">
        <v>0.0</v>
      </c>
      <c r="N358" s="509">
        <v>0.0</v>
      </c>
      <c r="O358" s="509">
        <v>0.0</v>
      </c>
      <c r="P358" s="518">
        <v>1.65E7</v>
      </c>
    </row>
    <row r="359" ht="27.75" customHeight="1">
      <c r="A359" s="520" t="s">
        <v>4486</v>
      </c>
      <c r="B359" s="513" t="s">
        <v>4430</v>
      </c>
      <c r="C359" s="513" t="s">
        <v>4460</v>
      </c>
      <c r="D359" s="514">
        <v>0.0</v>
      </c>
      <c r="E359" s="515">
        <v>0.0</v>
      </c>
      <c r="F359" s="515">
        <v>0.0</v>
      </c>
      <c r="G359" s="513">
        <v>0.0</v>
      </c>
      <c r="H359" s="515">
        <v>0.0</v>
      </c>
      <c r="I359" s="516">
        <v>0.0</v>
      </c>
      <c r="J359" s="516">
        <v>0.0</v>
      </c>
      <c r="K359" s="513">
        <v>0.0</v>
      </c>
      <c r="L359" s="513">
        <v>0.0</v>
      </c>
      <c r="M359" s="513">
        <v>0.0</v>
      </c>
      <c r="N359" s="515">
        <v>0.0</v>
      </c>
      <c r="O359" s="515">
        <v>0.0</v>
      </c>
      <c r="P359" s="514">
        <v>0.0</v>
      </c>
    </row>
    <row r="360" ht="27.75" customHeight="1">
      <c r="A360" s="521" t="s">
        <v>4486</v>
      </c>
      <c r="B360" s="517" t="s">
        <v>4430</v>
      </c>
      <c r="C360" s="517" t="s">
        <v>4468</v>
      </c>
      <c r="D360" s="518">
        <v>1.05E7</v>
      </c>
      <c r="E360" s="509">
        <v>0.0</v>
      </c>
      <c r="F360" s="509">
        <v>0.0</v>
      </c>
      <c r="G360" s="518">
        <v>0.0</v>
      </c>
      <c r="H360" s="509">
        <v>0.0</v>
      </c>
      <c r="I360" s="519">
        <v>30.0</v>
      </c>
      <c r="J360" s="519">
        <v>30.0</v>
      </c>
      <c r="K360" s="518">
        <v>525000.0</v>
      </c>
      <c r="L360" s="518">
        <v>9225000.0</v>
      </c>
      <c r="M360" s="518">
        <v>0.0</v>
      </c>
      <c r="N360" s="509">
        <v>0.0</v>
      </c>
      <c r="O360" s="509">
        <v>0.0</v>
      </c>
      <c r="P360" s="518">
        <v>9750000.0</v>
      </c>
    </row>
    <row r="361" ht="27.75" customHeight="1">
      <c r="A361" s="520" t="s">
        <v>4486</v>
      </c>
      <c r="B361" s="513" t="s">
        <v>4430</v>
      </c>
      <c r="C361" s="513" t="s">
        <v>4469</v>
      </c>
      <c r="D361" s="514">
        <v>3500000.0</v>
      </c>
      <c r="E361" s="515">
        <v>0.0</v>
      </c>
      <c r="F361" s="515">
        <v>0.0</v>
      </c>
      <c r="G361" s="514">
        <v>0.0</v>
      </c>
      <c r="H361" s="515">
        <v>0.0</v>
      </c>
      <c r="I361" s="516">
        <v>30.0</v>
      </c>
      <c r="J361" s="516">
        <v>0.0</v>
      </c>
      <c r="K361" s="513">
        <v>0.0</v>
      </c>
      <c r="L361" s="514">
        <v>3500000.0</v>
      </c>
      <c r="M361" s="514">
        <v>0.0</v>
      </c>
      <c r="N361" s="515">
        <v>0.0</v>
      </c>
      <c r="O361" s="515">
        <v>0.0</v>
      </c>
      <c r="P361" s="514">
        <v>3500000.0</v>
      </c>
    </row>
    <row r="362" ht="27.75" customHeight="1">
      <c r="A362" s="521" t="s">
        <v>4486</v>
      </c>
      <c r="B362" s="517" t="s">
        <v>4430</v>
      </c>
      <c r="C362" s="517" t="s">
        <v>4461</v>
      </c>
      <c r="D362" s="518">
        <v>9000000.0</v>
      </c>
      <c r="E362" s="509">
        <v>0.0</v>
      </c>
      <c r="F362" s="509">
        <v>0.0</v>
      </c>
      <c r="G362" s="518">
        <v>0.0</v>
      </c>
      <c r="H362" s="509">
        <v>0.0</v>
      </c>
      <c r="I362" s="519">
        <v>28.0</v>
      </c>
      <c r="J362" s="519">
        <v>28.0</v>
      </c>
      <c r="K362" s="518">
        <v>525000.0</v>
      </c>
      <c r="L362" s="518">
        <v>8989286.0</v>
      </c>
      <c r="M362" s="518">
        <v>0.0</v>
      </c>
      <c r="N362" s="509">
        <v>0.0</v>
      </c>
      <c r="O362" s="509">
        <v>0.0</v>
      </c>
      <c r="P362" s="518">
        <v>9514286.0</v>
      </c>
    </row>
    <row r="363" ht="27.75" customHeight="1">
      <c r="A363" s="520"/>
      <c r="B363" s="513"/>
      <c r="C363" s="513"/>
      <c r="D363" s="514"/>
      <c r="E363" s="514"/>
      <c r="F363" s="513"/>
      <c r="G363" s="513"/>
      <c r="H363" s="513"/>
      <c r="I363" s="513"/>
      <c r="J363" s="513"/>
      <c r="K363" s="513"/>
      <c r="L363" s="514"/>
      <c r="M363" s="513"/>
      <c r="N363" s="513"/>
      <c r="O363" s="514"/>
      <c r="P363" s="514"/>
    </row>
    <row r="364" ht="27.75" customHeight="1">
      <c r="A364" s="521"/>
      <c r="B364" s="517"/>
      <c r="C364" s="517"/>
      <c r="D364" s="518"/>
      <c r="E364" s="518"/>
      <c r="F364" s="517"/>
      <c r="G364" s="517"/>
      <c r="H364" s="518"/>
      <c r="I364" s="517"/>
      <c r="J364" s="517"/>
      <c r="K364" s="517"/>
      <c r="L364" s="518"/>
      <c r="M364" s="518"/>
      <c r="N364" s="518"/>
      <c r="O364" s="518"/>
      <c r="P364" s="518"/>
    </row>
    <row r="365" ht="27.75" customHeight="1">
      <c r="A365" s="520"/>
      <c r="B365" s="513"/>
      <c r="C365" s="513"/>
      <c r="D365" s="514"/>
      <c r="E365" s="514"/>
      <c r="F365" s="513"/>
      <c r="G365" s="514"/>
      <c r="H365" s="514"/>
      <c r="I365" s="513"/>
      <c r="J365" s="513"/>
      <c r="K365" s="514"/>
      <c r="L365" s="514"/>
      <c r="M365" s="514"/>
      <c r="N365" s="514"/>
      <c r="O365" s="514"/>
      <c r="P365" s="514"/>
    </row>
    <row r="366" ht="27.75" customHeight="1">
      <c r="A366" s="521"/>
      <c r="B366" s="517"/>
      <c r="C366" s="517"/>
      <c r="D366" s="518"/>
      <c r="E366" s="518"/>
      <c r="F366" s="517"/>
      <c r="G366" s="517"/>
      <c r="H366" s="518"/>
      <c r="I366" s="517"/>
      <c r="J366" s="517"/>
      <c r="K366" s="518"/>
      <c r="L366" s="518"/>
      <c r="M366" s="518"/>
      <c r="N366" s="518"/>
      <c r="O366" s="518"/>
      <c r="P366" s="518"/>
    </row>
    <row r="367" ht="27.75" customHeight="1">
      <c r="A367" s="520"/>
      <c r="B367" s="513"/>
      <c r="C367" s="513"/>
      <c r="D367" s="514"/>
      <c r="E367" s="514"/>
      <c r="F367" s="514"/>
      <c r="G367" s="513"/>
      <c r="H367" s="514"/>
      <c r="I367" s="513"/>
      <c r="J367" s="513"/>
      <c r="K367" s="514"/>
      <c r="L367" s="514"/>
      <c r="M367" s="514"/>
      <c r="N367" s="514"/>
      <c r="O367" s="514"/>
      <c r="P367" s="514"/>
    </row>
    <row r="368" ht="27.75" customHeight="1">
      <c r="A368" s="521"/>
      <c r="B368" s="517"/>
      <c r="C368" s="517"/>
      <c r="D368" s="518"/>
      <c r="E368" s="518"/>
      <c r="F368" s="517"/>
      <c r="G368" s="517"/>
      <c r="H368" s="518"/>
      <c r="I368" s="517"/>
      <c r="J368" s="517"/>
      <c r="K368" s="518"/>
      <c r="L368" s="518"/>
      <c r="M368" s="517"/>
      <c r="N368" s="518"/>
      <c r="O368" s="518"/>
      <c r="P368" s="518"/>
    </row>
    <row r="369" ht="27.75" customHeight="1">
      <c r="A369" s="520"/>
      <c r="B369" s="513"/>
      <c r="C369" s="513"/>
      <c r="D369" s="514"/>
      <c r="E369" s="514"/>
      <c r="F369" s="513"/>
      <c r="G369" s="513"/>
      <c r="H369" s="514"/>
      <c r="I369" s="513"/>
      <c r="J369" s="513"/>
      <c r="K369" s="514"/>
      <c r="L369" s="514"/>
      <c r="M369" s="513"/>
      <c r="N369" s="514"/>
      <c r="O369" s="514"/>
      <c r="P369" s="514"/>
    </row>
    <row r="370" ht="27.75" customHeight="1">
      <c r="A370" s="521"/>
      <c r="B370" s="517"/>
      <c r="C370" s="517"/>
      <c r="D370" s="518"/>
      <c r="E370" s="518"/>
      <c r="F370" s="517"/>
      <c r="G370" s="517"/>
      <c r="H370" s="518"/>
      <c r="I370" s="517"/>
      <c r="J370" s="517"/>
      <c r="K370" s="517"/>
      <c r="L370" s="518"/>
      <c r="M370" s="517"/>
      <c r="N370" s="518"/>
      <c r="O370" s="518"/>
      <c r="P370" s="518"/>
    </row>
    <row r="371" ht="27.75" customHeight="1">
      <c r="A371" s="520"/>
      <c r="B371" s="513"/>
      <c r="C371" s="513"/>
      <c r="D371" s="514"/>
      <c r="E371" s="514"/>
      <c r="F371" s="513"/>
      <c r="G371" s="513"/>
      <c r="H371" s="514"/>
      <c r="I371" s="513"/>
      <c r="J371" s="513"/>
      <c r="K371" s="514"/>
      <c r="L371" s="514"/>
      <c r="M371" s="513"/>
      <c r="N371" s="514"/>
      <c r="O371" s="514"/>
      <c r="P371" s="514"/>
    </row>
    <row r="372" ht="27.75" customHeight="1">
      <c r="A372" s="521"/>
      <c r="B372" s="517"/>
      <c r="C372" s="517"/>
      <c r="D372" s="518"/>
      <c r="E372" s="517"/>
      <c r="F372" s="517"/>
      <c r="G372" s="517"/>
      <c r="H372" s="517"/>
      <c r="I372" s="517"/>
      <c r="J372" s="517"/>
      <c r="K372" s="517"/>
      <c r="L372" s="518"/>
      <c r="M372" s="517"/>
      <c r="N372" s="518"/>
      <c r="O372" s="518"/>
      <c r="P372" s="518"/>
    </row>
    <row r="373" ht="27.75" customHeight="1">
      <c r="A373" s="520"/>
      <c r="B373" s="513"/>
      <c r="C373" s="513"/>
      <c r="D373" s="514"/>
      <c r="E373" s="513"/>
      <c r="F373" s="513"/>
      <c r="G373" s="513"/>
      <c r="H373" s="513"/>
      <c r="I373" s="513"/>
      <c r="J373" s="513"/>
      <c r="K373" s="513"/>
      <c r="L373" s="514"/>
      <c r="M373" s="513"/>
      <c r="N373" s="513"/>
      <c r="O373" s="514"/>
      <c r="P373" s="514"/>
    </row>
    <row r="374" ht="27.75" customHeight="1">
      <c r="A374" s="521"/>
      <c r="B374" s="517"/>
      <c r="C374" s="517"/>
      <c r="D374" s="518"/>
      <c r="E374" s="517"/>
      <c r="F374" s="517"/>
      <c r="G374" s="517"/>
      <c r="H374" s="517"/>
      <c r="I374" s="517"/>
      <c r="J374" s="517"/>
      <c r="K374" s="517"/>
      <c r="L374" s="518"/>
      <c r="M374" s="517"/>
      <c r="N374" s="517"/>
      <c r="O374" s="518"/>
      <c r="P374" s="518"/>
    </row>
    <row r="375" ht="27.75" customHeight="1">
      <c r="A375" s="520"/>
      <c r="B375" s="513"/>
      <c r="C375" s="513"/>
      <c r="D375" s="514"/>
      <c r="E375" s="513"/>
      <c r="F375" s="513"/>
      <c r="G375" s="513"/>
      <c r="H375" s="513"/>
      <c r="I375" s="513"/>
      <c r="J375" s="513"/>
      <c r="K375" s="513"/>
      <c r="L375" s="514"/>
      <c r="M375" s="513"/>
      <c r="N375" s="513"/>
      <c r="O375" s="514"/>
      <c r="P375" s="514"/>
    </row>
    <row r="376" ht="27.75" customHeight="1">
      <c r="A376" s="521"/>
      <c r="B376" s="517"/>
      <c r="C376" s="517"/>
      <c r="D376" s="518"/>
      <c r="E376" s="517"/>
      <c r="F376" s="517"/>
      <c r="G376" s="517"/>
      <c r="H376" s="517"/>
      <c r="I376" s="517"/>
      <c r="J376" s="517"/>
      <c r="K376" s="517"/>
      <c r="L376" s="518"/>
      <c r="M376" s="517"/>
      <c r="N376" s="517"/>
      <c r="O376" s="518"/>
      <c r="P376" s="518"/>
    </row>
    <row r="377" ht="27.75" customHeight="1">
      <c r="A377" s="520"/>
      <c r="B377" s="513"/>
      <c r="C377" s="513"/>
      <c r="D377" s="514"/>
      <c r="E377" s="513"/>
      <c r="F377" s="513"/>
      <c r="G377" s="513"/>
      <c r="H377" s="513"/>
      <c r="I377" s="513"/>
      <c r="J377" s="513"/>
      <c r="K377" s="513"/>
      <c r="L377" s="514"/>
      <c r="M377" s="513"/>
      <c r="N377" s="513"/>
      <c r="O377" s="514"/>
      <c r="P377" s="514"/>
    </row>
    <row r="378" ht="27.75" customHeight="1">
      <c r="A378" s="521"/>
      <c r="B378" s="517"/>
      <c r="C378" s="517"/>
      <c r="D378" s="518"/>
      <c r="E378" s="517"/>
      <c r="F378" s="517"/>
      <c r="G378" s="517"/>
      <c r="H378" s="517"/>
      <c r="I378" s="517"/>
      <c r="J378" s="517"/>
      <c r="K378" s="517"/>
      <c r="L378" s="518"/>
      <c r="M378" s="517"/>
      <c r="N378" s="518"/>
      <c r="O378" s="518"/>
      <c r="P378" s="518"/>
    </row>
    <row r="379" ht="27.75" customHeight="1">
      <c r="A379" s="520"/>
      <c r="B379" s="513"/>
      <c r="C379" s="513"/>
      <c r="D379" s="514"/>
      <c r="E379" s="513"/>
      <c r="F379" s="513"/>
      <c r="G379" s="513"/>
      <c r="H379" s="513"/>
      <c r="I379" s="513"/>
      <c r="J379" s="513"/>
      <c r="K379" s="513"/>
      <c r="L379" s="514"/>
      <c r="M379" s="513"/>
      <c r="N379" s="513"/>
      <c r="O379" s="514"/>
      <c r="P379" s="514"/>
    </row>
    <row r="380" ht="27.75" customHeight="1">
      <c r="A380" s="521"/>
      <c r="B380" s="517"/>
      <c r="C380" s="517"/>
      <c r="D380" s="518"/>
      <c r="E380" s="517"/>
      <c r="F380" s="517"/>
      <c r="G380" s="517"/>
      <c r="H380" s="517"/>
      <c r="I380" s="517"/>
      <c r="J380" s="517"/>
      <c r="K380" s="517"/>
      <c r="L380" s="518"/>
      <c r="M380" s="517"/>
      <c r="N380" s="517"/>
      <c r="O380" s="518"/>
      <c r="P380" s="518"/>
    </row>
    <row r="381" ht="27.75" customHeight="1">
      <c r="A381" s="520"/>
      <c r="B381" s="513"/>
      <c r="C381" s="513"/>
      <c r="D381" s="514"/>
      <c r="E381" s="513"/>
      <c r="F381" s="513"/>
      <c r="G381" s="513"/>
      <c r="H381" s="513"/>
      <c r="I381" s="513"/>
      <c r="J381" s="513"/>
      <c r="K381" s="513"/>
      <c r="L381" s="514"/>
      <c r="M381" s="513"/>
      <c r="N381" s="513"/>
      <c r="O381" s="514"/>
      <c r="P381" s="514"/>
    </row>
    <row r="382" ht="27.75" customHeight="1">
      <c r="A382" s="521"/>
      <c r="B382" s="517"/>
      <c r="C382" s="517"/>
      <c r="D382" s="518"/>
      <c r="E382" s="517"/>
      <c r="F382" s="517"/>
      <c r="G382" s="517"/>
      <c r="H382" s="517"/>
      <c r="I382" s="517"/>
      <c r="J382" s="517"/>
      <c r="K382" s="517"/>
      <c r="L382" s="518"/>
      <c r="M382" s="518"/>
      <c r="N382" s="518"/>
      <c r="O382" s="518"/>
      <c r="P382" s="518"/>
    </row>
    <row r="383" ht="27.75" customHeight="1">
      <c r="A383" s="520"/>
      <c r="B383" s="513"/>
      <c r="C383" s="513"/>
      <c r="D383" s="514"/>
      <c r="E383" s="513"/>
      <c r="F383" s="513"/>
      <c r="G383" s="513"/>
      <c r="H383" s="513"/>
      <c r="I383" s="513"/>
      <c r="J383" s="513"/>
      <c r="K383" s="513"/>
      <c r="L383" s="514"/>
      <c r="M383" s="514"/>
      <c r="N383" s="514"/>
      <c r="O383" s="514"/>
      <c r="P383" s="514"/>
    </row>
    <row r="384" ht="27.75" customHeight="1">
      <c r="A384" s="521"/>
      <c r="B384" s="517"/>
      <c r="C384" s="517"/>
      <c r="D384" s="518"/>
      <c r="E384" s="517"/>
      <c r="F384" s="517"/>
      <c r="G384" s="517"/>
      <c r="H384" s="517"/>
      <c r="I384" s="517"/>
      <c r="J384" s="517"/>
      <c r="K384" s="517"/>
      <c r="L384" s="518"/>
      <c r="M384" s="518"/>
      <c r="N384" s="518"/>
      <c r="O384" s="518"/>
      <c r="P384" s="518"/>
    </row>
    <row r="385" ht="27.75" customHeight="1">
      <c r="A385" s="520"/>
      <c r="B385" s="513"/>
      <c r="C385" s="513"/>
      <c r="D385" s="514"/>
      <c r="E385" s="513"/>
      <c r="F385" s="513"/>
      <c r="G385" s="513"/>
      <c r="H385" s="513"/>
      <c r="I385" s="513"/>
      <c r="J385" s="513"/>
      <c r="K385" s="513"/>
      <c r="L385" s="514"/>
      <c r="M385" s="513"/>
      <c r="N385" s="513"/>
      <c r="O385" s="514"/>
      <c r="P385" s="514"/>
    </row>
    <row r="386" ht="27.75" customHeight="1">
      <c r="A386" s="521"/>
      <c r="B386" s="517"/>
      <c r="C386" s="517"/>
      <c r="D386" s="518"/>
      <c r="E386" s="517"/>
      <c r="F386" s="517"/>
      <c r="G386" s="517"/>
      <c r="H386" s="517"/>
      <c r="I386" s="517"/>
      <c r="J386" s="517"/>
      <c r="K386" s="517"/>
      <c r="L386" s="518"/>
      <c r="M386" s="517"/>
      <c r="N386" s="517"/>
      <c r="O386" s="518"/>
      <c r="P386" s="518"/>
    </row>
    <row r="387" ht="27.75" customHeight="1">
      <c r="A387" s="520"/>
      <c r="B387" s="513"/>
      <c r="C387" s="513"/>
      <c r="D387" s="514"/>
      <c r="E387" s="513"/>
      <c r="F387" s="513"/>
      <c r="G387" s="513"/>
      <c r="H387" s="513"/>
      <c r="I387" s="513"/>
      <c r="J387" s="513"/>
      <c r="K387" s="513"/>
      <c r="L387" s="514"/>
      <c r="M387" s="513"/>
      <c r="N387" s="513"/>
      <c r="O387" s="514"/>
      <c r="P387" s="514"/>
    </row>
    <row r="388" ht="27.75" customHeight="1">
      <c r="A388" s="521"/>
      <c r="B388" s="517"/>
      <c r="C388" s="517"/>
      <c r="D388" s="518"/>
      <c r="E388" s="523"/>
      <c r="F388" s="517"/>
      <c r="G388" s="518"/>
      <c r="H388" s="517"/>
      <c r="I388" s="517"/>
      <c r="J388" s="517"/>
      <c r="K388" s="518"/>
      <c r="L388" s="518"/>
      <c r="M388" s="518"/>
      <c r="N388" s="517"/>
      <c r="O388" s="518"/>
      <c r="P388" s="518"/>
    </row>
    <row r="389" ht="27.75" customHeight="1">
      <c r="A389" s="520"/>
      <c r="B389" s="513"/>
      <c r="C389" s="513"/>
      <c r="D389" s="514"/>
      <c r="E389" s="513"/>
      <c r="F389" s="513"/>
      <c r="G389" s="513"/>
      <c r="H389" s="513"/>
      <c r="I389" s="513"/>
      <c r="J389" s="513"/>
      <c r="K389" s="514"/>
      <c r="L389" s="514"/>
      <c r="M389" s="514"/>
      <c r="N389" s="513"/>
      <c r="O389" s="514"/>
      <c r="P389" s="514"/>
    </row>
    <row r="390">
      <c r="A390" s="524"/>
    </row>
    <row r="391">
      <c r="A391" s="524"/>
    </row>
    <row r="392">
      <c r="A392" s="524"/>
    </row>
    <row r="393">
      <c r="A393" s="524"/>
    </row>
    <row r="394">
      <c r="A394" s="524"/>
    </row>
    <row r="395">
      <c r="A395" s="524"/>
    </row>
    <row r="396">
      <c r="A396" s="524"/>
    </row>
    <row r="397">
      <c r="A397" s="524"/>
    </row>
    <row r="398">
      <c r="A398" s="524"/>
    </row>
    <row r="399">
      <c r="A399" s="524"/>
    </row>
    <row r="400">
      <c r="A400" s="524"/>
    </row>
    <row r="401">
      <c r="A401" s="524"/>
    </row>
    <row r="402">
      <c r="A402" s="524"/>
    </row>
    <row r="403">
      <c r="A403" s="524"/>
    </row>
    <row r="404">
      <c r="A404" s="524"/>
    </row>
    <row r="405">
      <c r="A405" s="524"/>
    </row>
    <row r="406">
      <c r="A406" s="524"/>
    </row>
    <row r="407">
      <c r="A407" s="524"/>
    </row>
    <row r="408">
      <c r="A408" s="524"/>
    </row>
    <row r="409">
      <c r="A409" s="524"/>
    </row>
    <row r="410">
      <c r="A410" s="524"/>
    </row>
    <row r="411">
      <c r="A411" s="524"/>
    </row>
    <row r="412">
      <c r="A412" s="524"/>
    </row>
    <row r="413">
      <c r="A413" s="524"/>
    </row>
    <row r="414">
      <c r="A414" s="524"/>
    </row>
    <row r="415">
      <c r="A415" s="524"/>
    </row>
    <row r="416">
      <c r="A416" s="524"/>
    </row>
    <row r="417">
      <c r="A417" s="524"/>
    </row>
    <row r="418">
      <c r="A418" s="524"/>
    </row>
    <row r="419">
      <c r="A419" s="524"/>
    </row>
    <row r="420">
      <c r="A420" s="524"/>
    </row>
    <row r="421">
      <c r="A421" s="524"/>
    </row>
    <row r="422">
      <c r="A422" s="524"/>
    </row>
    <row r="423">
      <c r="A423" s="524"/>
    </row>
    <row r="424">
      <c r="A424" s="524"/>
    </row>
    <row r="425">
      <c r="A425" s="524"/>
    </row>
    <row r="426">
      <c r="A426" s="524"/>
    </row>
    <row r="427">
      <c r="A427" s="524"/>
    </row>
    <row r="428">
      <c r="A428" s="524"/>
    </row>
    <row r="429">
      <c r="A429" s="524"/>
    </row>
    <row r="430">
      <c r="A430" s="524"/>
    </row>
    <row r="431">
      <c r="A431" s="524"/>
    </row>
    <row r="432">
      <c r="A432" s="524"/>
    </row>
    <row r="433">
      <c r="A433" s="524"/>
    </row>
    <row r="434">
      <c r="A434" s="524"/>
    </row>
    <row r="435">
      <c r="A435" s="524"/>
    </row>
    <row r="436">
      <c r="A436" s="524"/>
    </row>
    <row r="437">
      <c r="A437" s="524"/>
    </row>
    <row r="438">
      <c r="A438" s="524"/>
    </row>
    <row r="439">
      <c r="A439" s="524"/>
    </row>
    <row r="440">
      <c r="A440" s="524"/>
    </row>
    <row r="441">
      <c r="A441" s="524"/>
    </row>
    <row r="442">
      <c r="A442" s="524"/>
    </row>
    <row r="443">
      <c r="A443" s="524"/>
    </row>
    <row r="444">
      <c r="A444" s="524"/>
    </row>
    <row r="445">
      <c r="A445" s="524"/>
    </row>
    <row r="446">
      <c r="A446" s="524"/>
    </row>
    <row r="447">
      <c r="A447" s="524"/>
    </row>
    <row r="448">
      <c r="A448" s="524"/>
    </row>
    <row r="449">
      <c r="A449" s="524"/>
    </row>
    <row r="450">
      <c r="A450" s="524"/>
    </row>
    <row r="451">
      <c r="A451" s="524"/>
    </row>
    <row r="452">
      <c r="A452" s="524"/>
    </row>
    <row r="453">
      <c r="A453" s="524"/>
    </row>
    <row r="454">
      <c r="A454" s="524"/>
    </row>
    <row r="455">
      <c r="A455" s="524"/>
    </row>
    <row r="456">
      <c r="A456" s="524"/>
    </row>
    <row r="457">
      <c r="A457" s="524"/>
    </row>
    <row r="458">
      <c r="A458" s="524"/>
    </row>
    <row r="459">
      <c r="A459" s="524"/>
    </row>
    <row r="460">
      <c r="A460" s="524"/>
    </row>
    <row r="461">
      <c r="A461" s="524"/>
    </row>
    <row r="462">
      <c r="A462" s="524"/>
    </row>
    <row r="463">
      <c r="A463" s="524"/>
    </row>
    <row r="464">
      <c r="A464" s="524"/>
    </row>
    <row r="465">
      <c r="A465" s="524"/>
    </row>
    <row r="466">
      <c r="A466" s="524"/>
    </row>
    <row r="467">
      <c r="A467" s="524"/>
    </row>
    <row r="468">
      <c r="A468" s="524"/>
    </row>
    <row r="469">
      <c r="A469" s="524"/>
    </row>
    <row r="470">
      <c r="A470" s="524"/>
    </row>
    <row r="471">
      <c r="A471" s="524"/>
    </row>
    <row r="472">
      <c r="A472" s="524"/>
    </row>
    <row r="473">
      <c r="A473" s="524"/>
    </row>
    <row r="474">
      <c r="A474" s="524"/>
    </row>
    <row r="475">
      <c r="A475" s="524"/>
    </row>
    <row r="476">
      <c r="A476" s="524"/>
    </row>
    <row r="477">
      <c r="A477" s="524"/>
    </row>
    <row r="478">
      <c r="A478" s="524"/>
    </row>
    <row r="479">
      <c r="A479" s="524"/>
    </row>
    <row r="480">
      <c r="A480" s="524"/>
    </row>
    <row r="481">
      <c r="A481" s="524"/>
    </row>
    <row r="482">
      <c r="A482" s="524"/>
    </row>
    <row r="483">
      <c r="A483" s="524"/>
    </row>
    <row r="484">
      <c r="A484" s="524"/>
    </row>
    <row r="485">
      <c r="A485" s="524"/>
    </row>
    <row r="486">
      <c r="A486" s="524"/>
    </row>
    <row r="487">
      <c r="A487" s="524"/>
    </row>
    <row r="488">
      <c r="A488" s="524"/>
    </row>
    <row r="489">
      <c r="A489" s="524"/>
    </row>
    <row r="490">
      <c r="A490" s="524"/>
    </row>
    <row r="491">
      <c r="A491" s="524"/>
    </row>
    <row r="492">
      <c r="A492" s="524"/>
    </row>
    <row r="493">
      <c r="A493" s="524"/>
    </row>
    <row r="494">
      <c r="A494" s="524"/>
    </row>
    <row r="495">
      <c r="A495" s="524"/>
    </row>
    <row r="496">
      <c r="A496" s="524"/>
    </row>
    <row r="497">
      <c r="A497" s="524"/>
    </row>
    <row r="498">
      <c r="A498" s="524"/>
    </row>
    <row r="499">
      <c r="A499" s="524"/>
    </row>
    <row r="500">
      <c r="A500" s="524"/>
    </row>
    <row r="501">
      <c r="A501" s="524"/>
    </row>
    <row r="502">
      <c r="A502" s="524"/>
    </row>
    <row r="503">
      <c r="A503" s="524"/>
    </row>
    <row r="504">
      <c r="A504" s="524"/>
    </row>
    <row r="505">
      <c r="A505" s="524"/>
    </row>
    <row r="506">
      <c r="A506" s="524"/>
    </row>
    <row r="507">
      <c r="A507" s="524"/>
    </row>
    <row r="508">
      <c r="A508" s="524"/>
    </row>
    <row r="509">
      <c r="A509" s="524"/>
    </row>
    <row r="510">
      <c r="A510" s="524"/>
    </row>
    <row r="511">
      <c r="A511" s="524"/>
    </row>
    <row r="512">
      <c r="A512" s="524"/>
    </row>
    <row r="513">
      <c r="A513" s="524"/>
    </row>
    <row r="514">
      <c r="A514" s="524"/>
    </row>
    <row r="515">
      <c r="A515" s="524"/>
    </row>
    <row r="516">
      <c r="A516" s="524"/>
    </row>
    <row r="517">
      <c r="A517" s="524"/>
    </row>
    <row r="518">
      <c r="A518" s="524"/>
    </row>
    <row r="519">
      <c r="A519" s="524"/>
    </row>
    <row r="520">
      <c r="A520" s="524"/>
    </row>
    <row r="521">
      <c r="A521" s="524"/>
    </row>
    <row r="522">
      <c r="A522" s="524"/>
    </row>
    <row r="523">
      <c r="A523" s="524"/>
    </row>
    <row r="524">
      <c r="A524" s="524"/>
    </row>
    <row r="525">
      <c r="A525" s="524"/>
    </row>
    <row r="526">
      <c r="A526" s="524"/>
    </row>
    <row r="527">
      <c r="A527" s="524"/>
    </row>
    <row r="528">
      <c r="A528" s="524"/>
    </row>
    <row r="529">
      <c r="A529" s="524"/>
    </row>
    <row r="530">
      <c r="A530" s="524"/>
    </row>
    <row r="531">
      <c r="A531" s="524"/>
    </row>
    <row r="532">
      <c r="A532" s="524"/>
    </row>
    <row r="533">
      <c r="A533" s="524"/>
    </row>
    <row r="534">
      <c r="A534" s="524"/>
    </row>
    <row r="535">
      <c r="A535" s="524"/>
    </row>
    <row r="536">
      <c r="A536" s="524"/>
    </row>
    <row r="537">
      <c r="A537" s="524"/>
    </row>
    <row r="538">
      <c r="A538" s="524"/>
    </row>
    <row r="539">
      <c r="A539" s="524"/>
    </row>
    <row r="540">
      <c r="A540" s="524"/>
    </row>
    <row r="541">
      <c r="A541" s="524"/>
    </row>
    <row r="542">
      <c r="A542" s="524"/>
    </row>
    <row r="543">
      <c r="A543" s="524"/>
    </row>
    <row r="544">
      <c r="A544" s="524"/>
    </row>
    <row r="545">
      <c r="A545" s="524"/>
    </row>
    <row r="546">
      <c r="A546" s="524"/>
    </row>
    <row r="547">
      <c r="A547" s="524"/>
    </row>
    <row r="548">
      <c r="A548" s="524"/>
    </row>
    <row r="549">
      <c r="A549" s="524"/>
    </row>
    <row r="550">
      <c r="A550" s="524"/>
    </row>
    <row r="551">
      <c r="A551" s="524"/>
    </row>
    <row r="552">
      <c r="A552" s="524"/>
    </row>
    <row r="553">
      <c r="A553" s="524"/>
    </row>
    <row r="554">
      <c r="A554" s="524"/>
    </row>
    <row r="555">
      <c r="A555" s="524"/>
    </row>
    <row r="556">
      <c r="A556" s="524"/>
    </row>
    <row r="557">
      <c r="A557" s="524"/>
    </row>
    <row r="558">
      <c r="A558" s="524"/>
    </row>
    <row r="559">
      <c r="A559" s="524"/>
    </row>
    <row r="560">
      <c r="A560" s="524"/>
    </row>
    <row r="561">
      <c r="A561" s="524"/>
    </row>
    <row r="562">
      <c r="A562" s="524"/>
    </row>
    <row r="563">
      <c r="A563" s="524"/>
    </row>
    <row r="564">
      <c r="A564" s="524"/>
    </row>
    <row r="565">
      <c r="A565" s="524"/>
    </row>
    <row r="566">
      <c r="A566" s="524"/>
    </row>
    <row r="567">
      <c r="A567" s="524"/>
    </row>
    <row r="568">
      <c r="A568" s="524"/>
    </row>
    <row r="569">
      <c r="A569" s="524"/>
    </row>
    <row r="570">
      <c r="A570" s="524"/>
    </row>
    <row r="571">
      <c r="A571" s="524"/>
    </row>
    <row r="572">
      <c r="A572" s="524"/>
    </row>
    <row r="573">
      <c r="A573" s="524"/>
    </row>
    <row r="574">
      <c r="A574" s="524"/>
    </row>
    <row r="575">
      <c r="A575" s="524"/>
    </row>
    <row r="576">
      <c r="A576" s="524"/>
    </row>
    <row r="577">
      <c r="A577" s="524"/>
    </row>
    <row r="578">
      <c r="A578" s="524"/>
    </row>
    <row r="579">
      <c r="A579" s="524"/>
    </row>
    <row r="580">
      <c r="A580" s="524"/>
    </row>
    <row r="581">
      <c r="A581" s="524"/>
    </row>
    <row r="582">
      <c r="A582" s="524"/>
    </row>
    <row r="583">
      <c r="A583" s="524"/>
    </row>
    <row r="584">
      <c r="A584" s="524"/>
    </row>
    <row r="585">
      <c r="A585" s="524"/>
    </row>
    <row r="586">
      <c r="A586" s="524"/>
    </row>
    <row r="587">
      <c r="A587" s="524"/>
    </row>
    <row r="588">
      <c r="A588" s="524"/>
    </row>
    <row r="589">
      <c r="A589" s="524"/>
    </row>
    <row r="590">
      <c r="A590" s="524"/>
    </row>
    <row r="591">
      <c r="A591" s="524"/>
    </row>
    <row r="592">
      <c r="A592" s="524"/>
    </row>
    <row r="593">
      <c r="A593" s="524"/>
    </row>
    <row r="594">
      <c r="A594" s="524"/>
    </row>
    <row r="595">
      <c r="A595" s="524"/>
    </row>
    <row r="596">
      <c r="A596" s="524"/>
    </row>
    <row r="597">
      <c r="A597" s="524"/>
    </row>
    <row r="598">
      <c r="A598" s="524"/>
    </row>
    <row r="599">
      <c r="A599" s="524"/>
    </row>
    <row r="600">
      <c r="A600" s="524"/>
    </row>
    <row r="601">
      <c r="A601" s="524"/>
    </row>
    <row r="602">
      <c r="A602" s="524"/>
    </row>
    <row r="603">
      <c r="A603" s="524"/>
    </row>
    <row r="604">
      <c r="A604" s="524"/>
    </row>
    <row r="605">
      <c r="A605" s="524"/>
    </row>
    <row r="606">
      <c r="A606" s="524"/>
    </row>
    <row r="607">
      <c r="A607" s="524"/>
    </row>
    <row r="608">
      <c r="A608" s="524"/>
    </row>
    <row r="609">
      <c r="A609" s="524"/>
    </row>
    <row r="610">
      <c r="A610" s="524"/>
    </row>
    <row r="611">
      <c r="A611" s="524"/>
    </row>
    <row r="612">
      <c r="A612" s="524"/>
    </row>
    <row r="613">
      <c r="A613" s="524"/>
    </row>
    <row r="614">
      <c r="A614" s="524"/>
    </row>
    <row r="615">
      <c r="A615" s="524"/>
    </row>
    <row r="616">
      <c r="A616" s="524"/>
    </row>
    <row r="617">
      <c r="A617" s="524"/>
    </row>
    <row r="618">
      <c r="A618" s="524"/>
    </row>
    <row r="619">
      <c r="A619" s="524"/>
    </row>
    <row r="620">
      <c r="A620" s="524"/>
    </row>
    <row r="621">
      <c r="A621" s="524"/>
    </row>
    <row r="622">
      <c r="A622" s="524"/>
    </row>
    <row r="623">
      <c r="A623" s="524"/>
    </row>
    <row r="624">
      <c r="A624" s="524"/>
    </row>
    <row r="625">
      <c r="A625" s="524"/>
    </row>
    <row r="626">
      <c r="A626" s="524"/>
    </row>
    <row r="627">
      <c r="A627" s="524"/>
    </row>
    <row r="628">
      <c r="A628" s="524"/>
    </row>
    <row r="629">
      <c r="A629" s="524"/>
    </row>
    <row r="630">
      <c r="A630" s="524"/>
    </row>
    <row r="631">
      <c r="A631" s="524"/>
    </row>
    <row r="632">
      <c r="A632" s="524"/>
    </row>
    <row r="633">
      <c r="A633" s="524"/>
    </row>
    <row r="634">
      <c r="A634" s="524"/>
    </row>
    <row r="635">
      <c r="A635" s="524"/>
    </row>
    <row r="636">
      <c r="A636" s="524"/>
    </row>
    <row r="637">
      <c r="A637" s="524"/>
    </row>
    <row r="638">
      <c r="A638" s="524"/>
    </row>
    <row r="639">
      <c r="A639" s="524"/>
    </row>
    <row r="640">
      <c r="A640" s="524"/>
    </row>
    <row r="641">
      <c r="A641" s="524"/>
    </row>
    <row r="642">
      <c r="A642" s="524"/>
    </row>
    <row r="643">
      <c r="A643" s="524"/>
    </row>
    <row r="644">
      <c r="A644" s="524"/>
    </row>
    <row r="645">
      <c r="A645" s="524"/>
    </row>
    <row r="646">
      <c r="A646" s="524"/>
    </row>
    <row r="647">
      <c r="A647" s="524"/>
    </row>
    <row r="648">
      <c r="A648" s="524"/>
    </row>
    <row r="649">
      <c r="A649" s="524"/>
    </row>
    <row r="650">
      <c r="A650" s="524"/>
    </row>
    <row r="651">
      <c r="A651" s="524"/>
    </row>
    <row r="652">
      <c r="A652" s="524"/>
    </row>
    <row r="653">
      <c r="A653" s="524"/>
    </row>
    <row r="654">
      <c r="A654" s="524"/>
    </row>
    <row r="655">
      <c r="A655" s="524"/>
    </row>
    <row r="656">
      <c r="A656" s="524"/>
    </row>
    <row r="657">
      <c r="A657" s="524"/>
    </row>
    <row r="658">
      <c r="A658" s="524"/>
    </row>
    <row r="659">
      <c r="A659" s="524"/>
    </row>
    <row r="660">
      <c r="A660" s="524"/>
    </row>
    <row r="661">
      <c r="A661" s="524"/>
    </row>
    <row r="662">
      <c r="A662" s="524"/>
    </row>
    <row r="663">
      <c r="A663" s="524"/>
    </row>
    <row r="664">
      <c r="A664" s="524"/>
    </row>
    <row r="665">
      <c r="A665" s="524"/>
    </row>
    <row r="666">
      <c r="A666" s="524"/>
    </row>
    <row r="667">
      <c r="A667" s="524"/>
    </row>
    <row r="668">
      <c r="A668" s="524"/>
    </row>
    <row r="669">
      <c r="A669" s="524"/>
    </row>
    <row r="670">
      <c r="A670" s="524"/>
    </row>
    <row r="671">
      <c r="A671" s="524"/>
    </row>
    <row r="672">
      <c r="A672" s="524"/>
    </row>
    <row r="673">
      <c r="A673" s="524"/>
    </row>
    <row r="674">
      <c r="A674" s="524"/>
    </row>
    <row r="675">
      <c r="A675" s="524"/>
    </row>
    <row r="676">
      <c r="A676" s="524"/>
    </row>
    <row r="677">
      <c r="A677" s="524"/>
    </row>
    <row r="678">
      <c r="A678" s="524"/>
    </row>
    <row r="679">
      <c r="A679" s="524"/>
    </row>
    <row r="680">
      <c r="A680" s="524"/>
    </row>
    <row r="681">
      <c r="A681" s="524"/>
    </row>
    <row r="682">
      <c r="A682" s="524"/>
    </row>
    <row r="683">
      <c r="A683" s="524"/>
    </row>
    <row r="684">
      <c r="A684" s="524"/>
    </row>
    <row r="685">
      <c r="A685" s="524"/>
    </row>
    <row r="686">
      <c r="A686" s="524"/>
    </row>
    <row r="687">
      <c r="A687" s="524"/>
    </row>
    <row r="688">
      <c r="A688" s="524"/>
    </row>
    <row r="689">
      <c r="A689" s="524"/>
    </row>
    <row r="690">
      <c r="A690" s="524"/>
    </row>
    <row r="691">
      <c r="A691" s="524"/>
    </row>
    <row r="692">
      <c r="A692" s="524"/>
    </row>
    <row r="693">
      <c r="A693" s="524"/>
    </row>
    <row r="694">
      <c r="A694" s="524"/>
    </row>
    <row r="695">
      <c r="A695" s="524"/>
    </row>
    <row r="696">
      <c r="A696" s="524"/>
    </row>
    <row r="697">
      <c r="A697" s="524"/>
    </row>
    <row r="698">
      <c r="A698" s="524"/>
    </row>
    <row r="699">
      <c r="A699" s="524"/>
    </row>
    <row r="700">
      <c r="A700" s="524"/>
    </row>
    <row r="701">
      <c r="A701" s="524"/>
    </row>
    <row r="702">
      <c r="A702" s="524"/>
    </row>
    <row r="703">
      <c r="A703" s="524"/>
    </row>
    <row r="704">
      <c r="A704" s="524"/>
    </row>
    <row r="705">
      <c r="A705" s="524"/>
    </row>
    <row r="706">
      <c r="A706" s="524"/>
    </row>
    <row r="707">
      <c r="A707" s="524"/>
    </row>
    <row r="708">
      <c r="A708" s="524"/>
    </row>
    <row r="709">
      <c r="A709" s="524"/>
    </row>
    <row r="710">
      <c r="A710" s="524"/>
    </row>
    <row r="711">
      <c r="A711" s="524"/>
    </row>
    <row r="712">
      <c r="A712" s="524"/>
    </row>
    <row r="713">
      <c r="A713" s="524"/>
    </row>
    <row r="714">
      <c r="A714" s="524"/>
    </row>
    <row r="715">
      <c r="A715" s="524"/>
    </row>
    <row r="716">
      <c r="A716" s="524"/>
    </row>
    <row r="717">
      <c r="A717" s="524"/>
    </row>
    <row r="718">
      <c r="A718" s="524"/>
    </row>
    <row r="719">
      <c r="A719" s="524"/>
    </row>
    <row r="720">
      <c r="A720" s="524"/>
    </row>
    <row r="721">
      <c r="A721" s="524"/>
    </row>
    <row r="722">
      <c r="A722" s="524"/>
    </row>
    <row r="723">
      <c r="A723" s="524"/>
    </row>
    <row r="724">
      <c r="A724" s="524"/>
    </row>
    <row r="725">
      <c r="A725" s="524"/>
    </row>
    <row r="726">
      <c r="A726" s="524"/>
    </row>
    <row r="727">
      <c r="A727" s="524"/>
    </row>
    <row r="728">
      <c r="A728" s="524"/>
    </row>
    <row r="729">
      <c r="A729" s="524"/>
    </row>
    <row r="730">
      <c r="A730" s="524"/>
    </row>
    <row r="731">
      <c r="A731" s="524"/>
    </row>
    <row r="732">
      <c r="A732" s="524"/>
    </row>
    <row r="733">
      <c r="A733" s="524"/>
    </row>
    <row r="734">
      <c r="A734" s="524"/>
    </row>
    <row r="735">
      <c r="A735" s="524"/>
    </row>
    <row r="736">
      <c r="A736" s="524"/>
    </row>
    <row r="737">
      <c r="A737" s="524"/>
    </row>
    <row r="738">
      <c r="A738" s="524"/>
    </row>
    <row r="739">
      <c r="A739" s="524"/>
    </row>
    <row r="740">
      <c r="A740" s="524"/>
    </row>
    <row r="741">
      <c r="A741" s="524"/>
    </row>
    <row r="742">
      <c r="A742" s="524"/>
    </row>
    <row r="743">
      <c r="A743" s="524"/>
    </row>
    <row r="744">
      <c r="A744" s="524"/>
    </row>
    <row r="745">
      <c r="A745" s="524"/>
    </row>
    <row r="746">
      <c r="A746" s="524"/>
    </row>
    <row r="747">
      <c r="A747" s="524"/>
    </row>
    <row r="748">
      <c r="A748" s="524"/>
    </row>
    <row r="749">
      <c r="A749" s="524"/>
    </row>
    <row r="750">
      <c r="A750" s="524"/>
    </row>
    <row r="751">
      <c r="A751" s="524"/>
    </row>
    <row r="752">
      <c r="A752" s="524"/>
    </row>
    <row r="753">
      <c r="A753" s="524"/>
    </row>
    <row r="754">
      <c r="A754" s="524"/>
    </row>
    <row r="755">
      <c r="A755" s="524"/>
    </row>
    <row r="756">
      <c r="A756" s="524"/>
    </row>
    <row r="757">
      <c r="A757" s="524"/>
    </row>
    <row r="758">
      <c r="A758" s="524"/>
    </row>
    <row r="759">
      <c r="A759" s="524"/>
    </row>
    <row r="760">
      <c r="A760" s="524"/>
    </row>
    <row r="761">
      <c r="A761" s="524"/>
    </row>
    <row r="762">
      <c r="A762" s="524"/>
    </row>
    <row r="763">
      <c r="A763" s="524"/>
    </row>
    <row r="764">
      <c r="A764" s="524"/>
    </row>
    <row r="765">
      <c r="A765" s="524"/>
    </row>
    <row r="766">
      <c r="A766" s="524"/>
    </row>
    <row r="767">
      <c r="A767" s="524"/>
    </row>
    <row r="768">
      <c r="A768" s="524"/>
    </row>
    <row r="769">
      <c r="A769" s="524"/>
    </row>
    <row r="770">
      <c r="A770" s="524"/>
    </row>
    <row r="771">
      <c r="A771" s="524"/>
    </row>
    <row r="772">
      <c r="A772" s="524"/>
    </row>
    <row r="773">
      <c r="A773" s="524"/>
    </row>
    <row r="774">
      <c r="A774" s="524"/>
    </row>
    <row r="775">
      <c r="A775" s="524"/>
    </row>
    <row r="776">
      <c r="A776" s="524"/>
    </row>
    <row r="777">
      <c r="A777" s="524"/>
    </row>
    <row r="778">
      <c r="A778" s="524"/>
    </row>
    <row r="779">
      <c r="A779" s="524"/>
    </row>
    <row r="780">
      <c r="A780" s="524"/>
    </row>
    <row r="781">
      <c r="A781" s="524"/>
    </row>
    <row r="782">
      <c r="A782" s="524"/>
    </row>
    <row r="783">
      <c r="A783" s="524"/>
    </row>
    <row r="784">
      <c r="A784" s="524"/>
    </row>
    <row r="785">
      <c r="A785" s="524"/>
    </row>
    <row r="786">
      <c r="A786" s="524"/>
    </row>
    <row r="787">
      <c r="A787" s="524"/>
    </row>
    <row r="788">
      <c r="A788" s="524"/>
    </row>
    <row r="789">
      <c r="A789" s="524"/>
    </row>
    <row r="790">
      <c r="A790" s="524"/>
    </row>
    <row r="791">
      <c r="A791" s="524"/>
    </row>
    <row r="792">
      <c r="A792" s="524"/>
    </row>
    <row r="793">
      <c r="A793" s="524"/>
    </row>
    <row r="794">
      <c r="A794" s="524"/>
    </row>
    <row r="795">
      <c r="A795" s="524"/>
    </row>
    <row r="796">
      <c r="A796" s="524"/>
    </row>
    <row r="797">
      <c r="A797" s="524"/>
    </row>
    <row r="798">
      <c r="A798" s="524"/>
    </row>
    <row r="799">
      <c r="A799" s="524"/>
    </row>
    <row r="800">
      <c r="A800" s="524"/>
    </row>
    <row r="801">
      <c r="A801" s="524"/>
    </row>
    <row r="802">
      <c r="A802" s="524"/>
    </row>
    <row r="803">
      <c r="A803" s="524"/>
    </row>
    <row r="804">
      <c r="A804" s="524"/>
    </row>
    <row r="805">
      <c r="A805" s="524"/>
    </row>
    <row r="806">
      <c r="A806" s="524"/>
    </row>
    <row r="807">
      <c r="A807" s="524"/>
    </row>
    <row r="808">
      <c r="A808" s="524"/>
    </row>
    <row r="809">
      <c r="A809" s="524"/>
    </row>
    <row r="810">
      <c r="A810" s="524"/>
    </row>
    <row r="811">
      <c r="A811" s="524"/>
    </row>
    <row r="812">
      <c r="A812" s="524"/>
    </row>
    <row r="813">
      <c r="A813" s="524"/>
    </row>
    <row r="814">
      <c r="A814" s="524"/>
    </row>
    <row r="815">
      <c r="A815" s="524"/>
    </row>
    <row r="816">
      <c r="A816" s="524"/>
    </row>
    <row r="817">
      <c r="A817" s="524"/>
    </row>
    <row r="818">
      <c r="A818" s="524"/>
    </row>
    <row r="819">
      <c r="A819" s="524"/>
    </row>
    <row r="820">
      <c r="A820" s="524"/>
    </row>
    <row r="821">
      <c r="A821" s="524"/>
    </row>
    <row r="822">
      <c r="A822" s="524"/>
    </row>
    <row r="823">
      <c r="A823" s="524"/>
    </row>
    <row r="824">
      <c r="A824" s="524"/>
    </row>
    <row r="825">
      <c r="A825" s="524"/>
    </row>
    <row r="826">
      <c r="A826" s="524"/>
    </row>
    <row r="827">
      <c r="A827" s="524"/>
    </row>
    <row r="828">
      <c r="A828" s="524"/>
    </row>
    <row r="829">
      <c r="A829" s="524"/>
    </row>
    <row r="830">
      <c r="A830" s="524"/>
    </row>
    <row r="831">
      <c r="A831" s="524"/>
    </row>
    <row r="832">
      <c r="A832" s="524"/>
    </row>
    <row r="833">
      <c r="A833" s="524"/>
    </row>
    <row r="834">
      <c r="A834" s="524"/>
    </row>
    <row r="835">
      <c r="A835" s="524"/>
    </row>
    <row r="836">
      <c r="A836" s="524"/>
    </row>
    <row r="837">
      <c r="A837" s="524"/>
    </row>
    <row r="838">
      <c r="A838" s="524"/>
    </row>
    <row r="839">
      <c r="A839" s="524"/>
    </row>
    <row r="840">
      <c r="A840" s="524"/>
    </row>
    <row r="841">
      <c r="A841" s="524"/>
    </row>
    <row r="842">
      <c r="A842" s="524"/>
    </row>
    <row r="843">
      <c r="A843" s="524"/>
    </row>
    <row r="844">
      <c r="A844" s="524"/>
    </row>
    <row r="845">
      <c r="A845" s="524"/>
    </row>
    <row r="846">
      <c r="A846" s="524"/>
    </row>
    <row r="847">
      <c r="A847" s="524"/>
    </row>
    <row r="848">
      <c r="A848" s="524"/>
    </row>
    <row r="849">
      <c r="A849" s="524"/>
    </row>
    <row r="850">
      <c r="A850" s="524"/>
    </row>
    <row r="851">
      <c r="A851" s="524"/>
    </row>
    <row r="852">
      <c r="A852" s="524"/>
    </row>
    <row r="853">
      <c r="A853" s="524"/>
    </row>
    <row r="854">
      <c r="A854" s="524"/>
    </row>
    <row r="855">
      <c r="A855" s="524"/>
    </row>
    <row r="856">
      <c r="A856" s="524"/>
    </row>
    <row r="857">
      <c r="A857" s="524"/>
    </row>
    <row r="858">
      <c r="A858" s="524"/>
    </row>
    <row r="859">
      <c r="A859" s="524"/>
    </row>
    <row r="860">
      <c r="A860" s="524"/>
    </row>
    <row r="861">
      <c r="A861" s="524"/>
    </row>
    <row r="862">
      <c r="A862" s="524"/>
    </row>
    <row r="863">
      <c r="A863" s="524"/>
    </row>
    <row r="864">
      <c r="A864" s="524"/>
    </row>
    <row r="865">
      <c r="A865" s="524"/>
    </row>
    <row r="866">
      <c r="A866" s="524"/>
    </row>
    <row r="867">
      <c r="A867" s="524"/>
    </row>
    <row r="868">
      <c r="A868" s="524"/>
    </row>
    <row r="869">
      <c r="A869" s="524"/>
    </row>
    <row r="870">
      <c r="A870" s="524"/>
    </row>
    <row r="871">
      <c r="A871" s="524"/>
    </row>
    <row r="872">
      <c r="A872" s="524"/>
    </row>
    <row r="873">
      <c r="A873" s="524"/>
    </row>
    <row r="874">
      <c r="A874" s="524"/>
    </row>
    <row r="875">
      <c r="A875" s="524"/>
    </row>
    <row r="876">
      <c r="A876" s="524"/>
    </row>
    <row r="877">
      <c r="A877" s="524"/>
    </row>
    <row r="878">
      <c r="A878" s="524"/>
    </row>
    <row r="879">
      <c r="A879" s="524"/>
    </row>
    <row r="880">
      <c r="A880" s="524"/>
    </row>
    <row r="881">
      <c r="A881" s="524"/>
    </row>
    <row r="882">
      <c r="A882" s="524"/>
    </row>
    <row r="883">
      <c r="A883" s="524"/>
    </row>
    <row r="884">
      <c r="A884" s="524"/>
    </row>
    <row r="885">
      <c r="A885" s="524"/>
    </row>
    <row r="886">
      <c r="A886" s="524"/>
    </row>
    <row r="887">
      <c r="A887" s="524"/>
    </row>
    <row r="888">
      <c r="A888" s="524"/>
    </row>
    <row r="889">
      <c r="A889" s="524"/>
    </row>
    <row r="890">
      <c r="A890" s="524"/>
    </row>
    <row r="891">
      <c r="A891" s="524"/>
    </row>
    <row r="892">
      <c r="A892" s="524"/>
    </row>
    <row r="893">
      <c r="A893" s="524"/>
    </row>
    <row r="894">
      <c r="A894" s="524"/>
    </row>
    <row r="895">
      <c r="A895" s="524"/>
    </row>
    <row r="896">
      <c r="A896" s="524"/>
    </row>
    <row r="897">
      <c r="A897" s="524"/>
    </row>
    <row r="898">
      <c r="A898" s="524"/>
    </row>
    <row r="899">
      <c r="A899" s="524"/>
    </row>
    <row r="900">
      <c r="A900" s="524"/>
    </row>
    <row r="901">
      <c r="A901" s="524"/>
    </row>
    <row r="902">
      <c r="A902" s="524"/>
    </row>
    <row r="903">
      <c r="A903" s="524"/>
    </row>
    <row r="904">
      <c r="A904" s="524"/>
    </row>
    <row r="905">
      <c r="A905" s="524"/>
    </row>
    <row r="906">
      <c r="A906" s="524"/>
    </row>
    <row r="907">
      <c r="A907" s="524"/>
    </row>
    <row r="908">
      <c r="A908" s="524"/>
    </row>
    <row r="909">
      <c r="A909" s="524"/>
    </row>
    <row r="910">
      <c r="A910" s="524"/>
    </row>
    <row r="911">
      <c r="A911" s="524"/>
    </row>
    <row r="912">
      <c r="A912" s="524"/>
    </row>
    <row r="913">
      <c r="A913" s="524"/>
    </row>
    <row r="914">
      <c r="A914" s="524"/>
    </row>
    <row r="915">
      <c r="A915" s="524"/>
    </row>
    <row r="916">
      <c r="A916" s="524"/>
    </row>
    <row r="917">
      <c r="A917" s="524"/>
    </row>
    <row r="918">
      <c r="A918" s="524"/>
    </row>
    <row r="919">
      <c r="A919" s="524"/>
    </row>
    <row r="920">
      <c r="A920" s="524"/>
    </row>
    <row r="921">
      <c r="A921" s="524"/>
    </row>
    <row r="922">
      <c r="A922" s="524"/>
    </row>
    <row r="923">
      <c r="A923" s="524"/>
    </row>
    <row r="924">
      <c r="A924" s="524"/>
    </row>
    <row r="925">
      <c r="A925" s="524"/>
    </row>
    <row r="926">
      <c r="A926" s="524"/>
    </row>
    <row r="927">
      <c r="A927" s="524"/>
    </row>
    <row r="928">
      <c r="A928" s="524"/>
    </row>
    <row r="929">
      <c r="A929" s="524"/>
    </row>
    <row r="930">
      <c r="A930" s="524"/>
    </row>
    <row r="931">
      <c r="A931" s="524"/>
    </row>
    <row r="932">
      <c r="A932" s="524"/>
    </row>
    <row r="933">
      <c r="A933" s="524"/>
    </row>
    <row r="934">
      <c r="A934" s="524"/>
    </row>
    <row r="935">
      <c r="A935" s="524"/>
    </row>
    <row r="936">
      <c r="A936" s="524"/>
    </row>
    <row r="937">
      <c r="A937" s="524"/>
    </row>
    <row r="938">
      <c r="A938" s="524"/>
    </row>
    <row r="939">
      <c r="A939" s="524"/>
    </row>
    <row r="940">
      <c r="A940" s="524"/>
    </row>
    <row r="941">
      <c r="A941" s="524"/>
    </row>
    <row r="942">
      <c r="A942" s="524"/>
    </row>
    <row r="943">
      <c r="A943" s="524"/>
    </row>
    <row r="944">
      <c r="A944" s="524"/>
    </row>
    <row r="945">
      <c r="A945" s="524"/>
    </row>
    <row r="946">
      <c r="A946" s="524"/>
    </row>
    <row r="947">
      <c r="A947" s="524"/>
    </row>
    <row r="948">
      <c r="A948" s="524"/>
    </row>
    <row r="949">
      <c r="A949" s="524"/>
    </row>
    <row r="950">
      <c r="A950" s="524"/>
    </row>
    <row r="951">
      <c r="A951" s="524"/>
    </row>
    <row r="952">
      <c r="A952" s="524"/>
    </row>
    <row r="953">
      <c r="A953" s="524"/>
    </row>
    <row r="954">
      <c r="A954" s="524"/>
    </row>
    <row r="955">
      <c r="A955" s="524"/>
    </row>
    <row r="956">
      <c r="A956" s="524"/>
    </row>
    <row r="957">
      <c r="A957" s="524"/>
    </row>
    <row r="958">
      <c r="A958" s="524"/>
    </row>
    <row r="959">
      <c r="A959" s="524"/>
    </row>
    <row r="960">
      <c r="A960" s="524"/>
    </row>
    <row r="961">
      <c r="A961" s="524"/>
    </row>
    <row r="962">
      <c r="A962" s="524"/>
    </row>
    <row r="963">
      <c r="A963" s="524"/>
    </row>
    <row r="964">
      <c r="A964" s="524"/>
    </row>
    <row r="965">
      <c r="A965" s="524"/>
    </row>
    <row r="966">
      <c r="A966" s="524"/>
    </row>
    <row r="967">
      <c r="A967" s="524"/>
    </row>
    <row r="968">
      <c r="A968" s="524"/>
    </row>
    <row r="969">
      <c r="A969" s="524"/>
    </row>
    <row r="970">
      <c r="A970" s="524"/>
    </row>
    <row r="971">
      <c r="A971" s="524"/>
    </row>
    <row r="972">
      <c r="A972" s="524"/>
    </row>
    <row r="973">
      <c r="A973" s="524"/>
    </row>
    <row r="974">
      <c r="A974" s="524"/>
    </row>
    <row r="975">
      <c r="A975" s="524"/>
    </row>
    <row r="976">
      <c r="A976" s="524"/>
    </row>
    <row r="977">
      <c r="A977" s="524"/>
    </row>
    <row r="978">
      <c r="A978" s="524"/>
    </row>
    <row r="979">
      <c r="A979" s="524"/>
    </row>
    <row r="980">
      <c r="A980" s="524"/>
    </row>
    <row r="981">
      <c r="A981" s="524"/>
    </row>
    <row r="982">
      <c r="A982" s="524"/>
    </row>
    <row r="983">
      <c r="A983" s="524"/>
    </row>
    <row r="984">
      <c r="A984" s="524"/>
    </row>
    <row r="985">
      <c r="A985" s="524"/>
    </row>
    <row r="986">
      <c r="A986" s="524"/>
    </row>
    <row r="987">
      <c r="A987" s="524"/>
    </row>
    <row r="988">
      <c r="A988" s="524"/>
    </row>
    <row r="989">
      <c r="A989" s="524"/>
    </row>
    <row r="990">
      <c r="A990" s="524"/>
    </row>
    <row r="991">
      <c r="A991" s="524"/>
    </row>
    <row r="992">
      <c r="A992" s="524"/>
    </row>
    <row r="993">
      <c r="A993" s="524"/>
    </row>
    <row r="994">
      <c r="A994" s="524"/>
    </row>
    <row r="995">
      <c r="A995" s="524"/>
    </row>
    <row r="996">
      <c r="A996" s="524"/>
    </row>
    <row r="997">
      <c r="A997" s="524"/>
    </row>
    <row r="998">
      <c r="A998" s="524"/>
    </row>
    <row r="999">
      <c r="A999" s="524"/>
    </row>
    <row r="1000">
      <c r="A1000" s="524"/>
    </row>
  </sheetData>
  <autoFilter ref="$A$1:$P$362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7.75"/>
    <col customWidth="1" min="3" max="3" width="12.63"/>
    <col customWidth="1" min="4" max="4" width="7.63"/>
    <col customWidth="1" min="5" max="5" width="6.88"/>
    <col customWidth="1" min="6" max="6" width="7.5"/>
    <col customWidth="1" min="7" max="7" width="7.0"/>
    <col customWidth="1" min="8" max="8" width="6.0"/>
    <col customWidth="1" min="9" max="9" width="8.63"/>
    <col customWidth="1" min="10" max="10" width="9.38"/>
    <col customWidth="1" min="11" max="11" width="6.88"/>
    <col customWidth="1" min="12" max="12" width="8.63"/>
    <col customWidth="1" min="13" max="13" width="8.75"/>
    <col customWidth="1" min="14" max="14" width="8.38"/>
    <col customWidth="1" min="15" max="15" width="7.63"/>
    <col customWidth="1" min="16" max="16" width="8.63"/>
  </cols>
  <sheetData>
    <row r="1" ht="27.75" customHeight="1">
      <c r="A1" s="506" t="s">
        <v>267</v>
      </c>
      <c r="B1" s="507" t="s">
        <v>4404</v>
      </c>
      <c r="C1" s="507" t="s">
        <v>4405</v>
      </c>
      <c r="D1" s="507" t="s">
        <v>4406</v>
      </c>
      <c r="E1" s="507" t="s">
        <v>4407</v>
      </c>
      <c r="F1" s="507" t="s">
        <v>4408</v>
      </c>
      <c r="G1" s="507" t="s">
        <v>4409</v>
      </c>
      <c r="H1" s="507" t="s">
        <v>4410</v>
      </c>
      <c r="I1" s="507" t="s">
        <v>4411</v>
      </c>
      <c r="J1" s="507" t="s">
        <v>4412</v>
      </c>
      <c r="K1" s="507" t="s">
        <v>4413</v>
      </c>
      <c r="L1" s="507" t="s">
        <v>4414</v>
      </c>
      <c r="M1" s="507" t="s">
        <v>4415</v>
      </c>
      <c r="N1" s="507" t="s">
        <v>4416</v>
      </c>
      <c r="O1" s="507" t="s">
        <v>4417</v>
      </c>
      <c r="P1" s="507" t="s">
        <v>4418</v>
      </c>
    </row>
    <row r="2" ht="27.75" customHeight="1">
      <c r="A2" s="508" t="s">
        <v>1809</v>
      </c>
      <c r="B2" s="509" t="s">
        <v>4420</v>
      </c>
      <c r="C2" s="509" t="s">
        <v>3981</v>
      </c>
      <c r="D2" s="510">
        <v>6.0E7</v>
      </c>
      <c r="E2" s="509">
        <v>0.0</v>
      </c>
      <c r="F2" s="509">
        <v>0.0</v>
      </c>
      <c r="G2" s="509">
        <v>0.0</v>
      </c>
      <c r="H2" s="509">
        <v>0.0</v>
      </c>
      <c r="I2" s="509">
        <v>26.0</v>
      </c>
      <c r="J2" s="509">
        <v>26.0</v>
      </c>
      <c r="K2" s="509">
        <v>0.0</v>
      </c>
      <c r="L2" s="510">
        <v>6.0E7</v>
      </c>
      <c r="M2" s="509">
        <v>0.0</v>
      </c>
      <c r="N2" s="509">
        <v>0.0</v>
      </c>
      <c r="O2" s="510">
        <v>6.0E7</v>
      </c>
      <c r="P2" s="510">
        <v>6.0E7</v>
      </c>
    </row>
    <row r="3" ht="27.75" customHeight="1">
      <c r="A3" s="512" t="s">
        <v>1809</v>
      </c>
      <c r="B3" s="513" t="s">
        <v>4420</v>
      </c>
      <c r="C3" s="513" t="s">
        <v>3982</v>
      </c>
      <c r="D3" s="514">
        <v>1500000.0</v>
      </c>
      <c r="E3" s="513">
        <v>0.0</v>
      </c>
      <c r="F3" s="513">
        <v>0.0</v>
      </c>
      <c r="G3" s="513">
        <v>0.0</v>
      </c>
      <c r="H3" s="513">
        <v>0.0</v>
      </c>
      <c r="I3" s="513">
        <v>26.0</v>
      </c>
      <c r="J3" s="513">
        <v>5.0</v>
      </c>
      <c r="K3" s="513">
        <v>0.0</v>
      </c>
      <c r="L3" s="514">
        <v>7500000.0</v>
      </c>
      <c r="M3" s="513">
        <v>0.0</v>
      </c>
      <c r="N3" s="514">
        <v>3.6608125E7</v>
      </c>
      <c r="O3" s="514">
        <v>7500000.0</v>
      </c>
      <c r="P3" s="514">
        <v>4.4108125E7</v>
      </c>
    </row>
    <row r="4" ht="27.75" customHeight="1">
      <c r="A4" s="508" t="s">
        <v>1809</v>
      </c>
      <c r="B4" s="517" t="s">
        <v>4420</v>
      </c>
      <c r="C4" s="517" t="s">
        <v>4489</v>
      </c>
      <c r="D4" s="518">
        <v>1500000.0</v>
      </c>
      <c r="E4" s="517">
        <v>0.0</v>
      </c>
      <c r="F4" s="517">
        <v>0.0</v>
      </c>
      <c r="G4" s="517">
        <v>0.0</v>
      </c>
      <c r="H4" s="517">
        <v>0.0</v>
      </c>
      <c r="I4" s="517">
        <v>26.0</v>
      </c>
      <c r="J4" s="517">
        <v>8.0</v>
      </c>
      <c r="K4" s="517">
        <v>0.0</v>
      </c>
      <c r="L4" s="518">
        <v>1.1931818E7</v>
      </c>
      <c r="M4" s="517">
        <v>0.0</v>
      </c>
      <c r="N4" s="518">
        <v>4.92835E7</v>
      </c>
      <c r="O4" s="518">
        <v>1.1931818E7</v>
      </c>
      <c r="P4" s="518">
        <v>6.1215318E7</v>
      </c>
    </row>
    <row r="5" ht="27.75" customHeight="1">
      <c r="A5" s="512" t="s">
        <v>1809</v>
      </c>
      <c r="B5" s="513" t="s">
        <v>4420</v>
      </c>
      <c r="C5" s="513" t="s">
        <v>3984</v>
      </c>
      <c r="D5" s="514">
        <v>1500000.0</v>
      </c>
      <c r="E5" s="513">
        <v>0.0</v>
      </c>
      <c r="F5" s="513">
        <v>0.0</v>
      </c>
      <c r="G5" s="513">
        <v>0.0</v>
      </c>
      <c r="H5" s="513">
        <v>0.0</v>
      </c>
      <c r="I5" s="513">
        <v>26.0</v>
      </c>
      <c r="J5" s="513">
        <v>2.0</v>
      </c>
      <c r="K5" s="513">
        <v>0.0</v>
      </c>
      <c r="L5" s="514">
        <v>3000000.0</v>
      </c>
      <c r="M5" s="513">
        <v>0.0</v>
      </c>
      <c r="N5" s="514">
        <v>1.7063625E7</v>
      </c>
      <c r="O5" s="514">
        <v>3000000.0</v>
      </c>
      <c r="P5" s="514">
        <v>2.0063625E7</v>
      </c>
    </row>
    <row r="6" ht="27.75" customHeight="1">
      <c r="A6" s="508" t="s">
        <v>1809</v>
      </c>
      <c r="B6" s="517" t="s">
        <v>4420</v>
      </c>
      <c r="C6" s="517" t="s">
        <v>3985</v>
      </c>
      <c r="D6" s="518">
        <v>1500000.0</v>
      </c>
      <c r="E6" s="517">
        <v>0.0</v>
      </c>
      <c r="F6" s="517">
        <v>0.0</v>
      </c>
      <c r="G6" s="517">
        <v>0.0</v>
      </c>
      <c r="H6" s="517">
        <v>0.0</v>
      </c>
      <c r="I6" s="517">
        <v>26.0</v>
      </c>
      <c r="J6" s="517">
        <v>1.0</v>
      </c>
      <c r="K6" s="517">
        <v>0.0</v>
      </c>
      <c r="L6" s="518">
        <v>1500000.0</v>
      </c>
      <c r="M6" s="517">
        <v>0.0</v>
      </c>
      <c r="N6" s="518">
        <v>1852875.0</v>
      </c>
      <c r="O6" s="518">
        <v>1500000.0</v>
      </c>
      <c r="P6" s="518">
        <v>3352875.0</v>
      </c>
    </row>
    <row r="7" ht="27.75" customHeight="1">
      <c r="A7" s="512" t="s">
        <v>1809</v>
      </c>
      <c r="B7" s="513" t="s">
        <v>4420</v>
      </c>
      <c r="C7" s="513" t="s">
        <v>4490</v>
      </c>
      <c r="D7" s="514">
        <v>1500000.0</v>
      </c>
      <c r="E7" s="513">
        <v>0.0</v>
      </c>
      <c r="F7" s="513">
        <v>0.0</v>
      </c>
      <c r="G7" s="513">
        <v>0.0</v>
      </c>
      <c r="H7" s="513">
        <v>0.0</v>
      </c>
      <c r="I7" s="513">
        <v>26.0</v>
      </c>
      <c r="J7" s="513">
        <v>6.0</v>
      </c>
      <c r="K7" s="513">
        <v>0.0</v>
      </c>
      <c r="L7" s="514">
        <v>9000000.0</v>
      </c>
      <c r="M7" s="513">
        <v>0.0</v>
      </c>
      <c r="N7" s="514">
        <v>2.46875E7</v>
      </c>
      <c r="O7" s="514">
        <v>9000000.0</v>
      </c>
      <c r="P7" s="514">
        <v>3.36875E7</v>
      </c>
    </row>
    <row r="8" ht="27.75" customHeight="1">
      <c r="A8" s="508" t="s">
        <v>1809</v>
      </c>
      <c r="B8" s="517" t="s">
        <v>4420</v>
      </c>
      <c r="C8" s="517" t="s">
        <v>4491</v>
      </c>
      <c r="D8" s="518">
        <v>1500000.0</v>
      </c>
      <c r="E8" s="517">
        <v>0.0</v>
      </c>
      <c r="F8" s="517">
        <v>0.0</v>
      </c>
      <c r="G8" s="517">
        <v>0.0</v>
      </c>
      <c r="H8" s="517">
        <v>0.0</v>
      </c>
      <c r="I8" s="517">
        <v>26.0</v>
      </c>
      <c r="J8" s="517">
        <v>3.4</v>
      </c>
      <c r="K8" s="517">
        <v>0.0</v>
      </c>
      <c r="L8" s="518">
        <v>5113636.0</v>
      </c>
      <c r="M8" s="517">
        <v>0.0</v>
      </c>
      <c r="N8" s="518">
        <v>9183375.0</v>
      </c>
      <c r="O8" s="518">
        <v>5113636.0</v>
      </c>
      <c r="P8" s="518">
        <v>1.4297011E7</v>
      </c>
    </row>
    <row r="9" ht="27.75" customHeight="1">
      <c r="A9" s="512" t="s">
        <v>1809</v>
      </c>
      <c r="B9" s="513" t="s">
        <v>4492</v>
      </c>
      <c r="C9" s="513" t="s">
        <v>3353</v>
      </c>
      <c r="D9" s="514">
        <v>5000000.0</v>
      </c>
      <c r="E9" s="514">
        <v>500000.0</v>
      </c>
      <c r="F9" s="513">
        <v>0.0</v>
      </c>
      <c r="G9" s="513">
        <v>0.0</v>
      </c>
      <c r="H9" s="514">
        <v>300000.0</v>
      </c>
      <c r="I9" s="513">
        <v>26.0</v>
      </c>
      <c r="J9" s="513">
        <v>20.0</v>
      </c>
      <c r="K9" s="513">
        <v>0.0</v>
      </c>
      <c r="L9" s="514">
        <v>4646154.0</v>
      </c>
      <c r="M9" s="525">
        <v>1450000.0</v>
      </c>
      <c r="N9" s="514">
        <v>2220000.0</v>
      </c>
      <c r="O9" s="514">
        <v>6096154.0</v>
      </c>
      <c r="P9" s="514">
        <v>8316154.0</v>
      </c>
    </row>
    <row r="10" ht="27.75" customHeight="1">
      <c r="A10" s="508" t="s">
        <v>1809</v>
      </c>
      <c r="B10" s="517" t="s">
        <v>4492</v>
      </c>
      <c r="C10" s="517" t="s">
        <v>3354</v>
      </c>
      <c r="D10" s="518">
        <v>5000000.0</v>
      </c>
      <c r="E10" s="518">
        <v>500000.0</v>
      </c>
      <c r="F10" s="517">
        <v>0.0</v>
      </c>
      <c r="G10" s="517">
        <v>0.0</v>
      </c>
      <c r="H10" s="518">
        <v>300000.0</v>
      </c>
      <c r="I10" s="517">
        <v>26.0</v>
      </c>
      <c r="J10" s="517">
        <v>22.8</v>
      </c>
      <c r="K10" s="517">
        <v>0.0</v>
      </c>
      <c r="L10" s="518">
        <v>5184615.0</v>
      </c>
      <c r="M10" s="526">
        <v>1500000.0</v>
      </c>
      <c r="N10" s="518">
        <v>2970000.0</v>
      </c>
      <c r="O10" s="518">
        <v>6684615.0</v>
      </c>
      <c r="P10" s="518">
        <v>9654615.0</v>
      </c>
    </row>
    <row r="11" ht="27.75" customHeight="1">
      <c r="A11" s="512" t="s">
        <v>1809</v>
      </c>
      <c r="B11" s="513" t="s">
        <v>4425</v>
      </c>
      <c r="C11" s="513" t="s">
        <v>4493</v>
      </c>
      <c r="D11" s="514">
        <v>5000000.0</v>
      </c>
      <c r="E11" s="514">
        <v>1000000.0</v>
      </c>
      <c r="F11" s="513">
        <v>0.0</v>
      </c>
      <c r="G11" s="514">
        <v>1000000.0</v>
      </c>
      <c r="H11" s="514">
        <v>300000.0</v>
      </c>
      <c r="I11" s="513">
        <v>26.0</v>
      </c>
      <c r="J11" s="513">
        <v>26.0</v>
      </c>
      <c r="K11" s="514">
        <v>525000.0</v>
      </c>
      <c r="L11" s="514">
        <v>6775000.0</v>
      </c>
      <c r="M11" s="525">
        <v>1500000.0</v>
      </c>
      <c r="N11" s="514">
        <v>3880000.0</v>
      </c>
      <c r="O11" s="514">
        <v>8275000.0</v>
      </c>
      <c r="P11" s="514">
        <v>1.268E7</v>
      </c>
    </row>
    <row r="12" ht="27.75" customHeight="1">
      <c r="A12" s="508" t="s">
        <v>1809</v>
      </c>
      <c r="B12" s="517" t="s">
        <v>4425</v>
      </c>
      <c r="C12" s="517" t="s">
        <v>4494</v>
      </c>
      <c r="D12" s="518">
        <v>5000000.0</v>
      </c>
      <c r="E12" s="518">
        <v>1000000.0</v>
      </c>
      <c r="F12" s="517">
        <v>0.0</v>
      </c>
      <c r="G12" s="517">
        <v>0.0</v>
      </c>
      <c r="H12" s="518">
        <v>300000.0</v>
      </c>
      <c r="I12" s="517">
        <v>26.0</v>
      </c>
      <c r="J12" s="517">
        <v>21.5</v>
      </c>
      <c r="K12" s="518">
        <v>525000.0</v>
      </c>
      <c r="L12" s="518">
        <v>4909615.0</v>
      </c>
      <c r="M12" s="526">
        <v>1500000.0</v>
      </c>
      <c r="N12" s="518">
        <v>3140000.0</v>
      </c>
      <c r="O12" s="518">
        <v>6409615.0</v>
      </c>
      <c r="P12" s="518">
        <v>1.0074615E7</v>
      </c>
    </row>
    <row r="13" ht="27.75" customHeight="1">
      <c r="A13" s="512" t="s">
        <v>1809</v>
      </c>
      <c r="B13" s="513" t="s">
        <v>4425</v>
      </c>
      <c r="C13" s="513" t="s">
        <v>3358</v>
      </c>
      <c r="D13" s="514">
        <v>5000000.0</v>
      </c>
      <c r="E13" s="514">
        <v>500000.0</v>
      </c>
      <c r="F13" s="513">
        <v>0.0</v>
      </c>
      <c r="G13" s="513">
        <v>0.0</v>
      </c>
      <c r="H13" s="514">
        <v>300000.0</v>
      </c>
      <c r="I13" s="513">
        <v>26.0</v>
      </c>
      <c r="J13" s="513">
        <v>24.3</v>
      </c>
      <c r="K13" s="513">
        <v>0.0</v>
      </c>
      <c r="L13" s="514">
        <v>5473077.0</v>
      </c>
      <c r="M13" s="525">
        <v>1500000.0</v>
      </c>
      <c r="N13" s="514">
        <v>4410000.0</v>
      </c>
      <c r="O13" s="514">
        <v>6973077.0</v>
      </c>
      <c r="P13" s="514">
        <v>1.1383077E7</v>
      </c>
    </row>
    <row r="14" ht="27.75" customHeight="1">
      <c r="A14" s="508" t="s">
        <v>1809</v>
      </c>
      <c r="B14" s="517" t="s">
        <v>4425</v>
      </c>
      <c r="C14" s="517" t="s">
        <v>3359</v>
      </c>
      <c r="D14" s="518">
        <v>5000000.0</v>
      </c>
      <c r="E14" s="518">
        <v>500000.0</v>
      </c>
      <c r="F14" s="517">
        <v>0.0</v>
      </c>
      <c r="G14" s="517">
        <v>0.0</v>
      </c>
      <c r="H14" s="518">
        <v>300000.0</v>
      </c>
      <c r="I14" s="517">
        <v>26.0</v>
      </c>
      <c r="J14" s="517">
        <v>24.7</v>
      </c>
      <c r="K14" s="517">
        <v>0.0</v>
      </c>
      <c r="L14" s="518">
        <v>5550000.0</v>
      </c>
      <c r="M14" s="526">
        <v>1450000.0</v>
      </c>
      <c r="N14" s="518">
        <v>4370000.0</v>
      </c>
      <c r="O14" s="518">
        <v>7000000.0</v>
      </c>
      <c r="P14" s="518">
        <v>1.137E7</v>
      </c>
    </row>
    <row r="15" ht="27.75" customHeight="1">
      <c r="A15" s="512" t="s">
        <v>1809</v>
      </c>
      <c r="B15" s="513" t="s">
        <v>4438</v>
      </c>
      <c r="C15" s="513" t="s">
        <v>3979</v>
      </c>
      <c r="D15" s="514">
        <v>5000000.0</v>
      </c>
      <c r="E15" s="514">
        <v>1000000.0</v>
      </c>
      <c r="F15" s="513">
        <v>0.0</v>
      </c>
      <c r="G15" s="513">
        <v>0.0</v>
      </c>
      <c r="H15" s="514">
        <v>300000.0</v>
      </c>
      <c r="I15" s="513">
        <v>26.0</v>
      </c>
      <c r="J15" s="513">
        <v>23.5</v>
      </c>
      <c r="K15" s="513">
        <v>0.0</v>
      </c>
      <c r="L15" s="514">
        <v>5819231.0</v>
      </c>
      <c r="M15" s="525">
        <v>2369500.0</v>
      </c>
      <c r="N15" s="514">
        <v>5255870.0</v>
      </c>
      <c r="O15" s="514">
        <v>8188731.0</v>
      </c>
      <c r="P15" s="514">
        <v>1.3444601E7</v>
      </c>
    </row>
    <row r="16" ht="27.75" customHeight="1">
      <c r="A16" s="508" t="s">
        <v>1809</v>
      </c>
      <c r="B16" s="517" t="s">
        <v>4438</v>
      </c>
      <c r="C16" s="517" t="s">
        <v>3980</v>
      </c>
      <c r="D16" s="518">
        <v>5000000.0</v>
      </c>
      <c r="E16" s="518">
        <v>1000000.0</v>
      </c>
      <c r="F16" s="517">
        <v>0.0</v>
      </c>
      <c r="G16" s="517">
        <v>0.0</v>
      </c>
      <c r="H16" s="518">
        <v>300000.0</v>
      </c>
      <c r="I16" s="517">
        <v>26.0</v>
      </c>
      <c r="J16" s="517">
        <v>23.5</v>
      </c>
      <c r="K16" s="517">
        <v>0.0</v>
      </c>
      <c r="L16" s="518">
        <v>5819231.0</v>
      </c>
      <c r="M16" s="526">
        <v>1184500.0</v>
      </c>
      <c r="N16" s="518">
        <v>4914375.0</v>
      </c>
      <c r="O16" s="518">
        <v>7003731.0</v>
      </c>
      <c r="P16" s="518">
        <v>1.1918106E7</v>
      </c>
    </row>
    <row r="17" ht="27.75" customHeight="1">
      <c r="A17" s="512" t="s">
        <v>1809</v>
      </c>
      <c r="B17" s="513" t="s">
        <v>4432</v>
      </c>
      <c r="C17" s="513" t="s">
        <v>201</v>
      </c>
      <c r="D17" s="514">
        <v>2500000.0</v>
      </c>
      <c r="E17" s="514">
        <v>500000.0</v>
      </c>
      <c r="F17" s="513">
        <v>0.0</v>
      </c>
      <c r="G17" s="513">
        <v>0.0</v>
      </c>
      <c r="H17" s="514">
        <v>150000.0</v>
      </c>
      <c r="I17" s="513">
        <v>26.0</v>
      </c>
      <c r="J17" s="513">
        <v>41.0</v>
      </c>
      <c r="K17" s="513">
        <v>0.0</v>
      </c>
      <c r="L17" s="514">
        <v>4592308.0</v>
      </c>
      <c r="M17" s="513">
        <v>0.0</v>
      </c>
      <c r="N17" s="513">
        <v>0.0</v>
      </c>
      <c r="O17" s="514">
        <v>4592308.0</v>
      </c>
      <c r="P17" s="514">
        <v>4592308.0</v>
      </c>
    </row>
    <row r="18" ht="27.75" customHeight="1">
      <c r="A18" s="508" t="s">
        <v>1809</v>
      </c>
      <c r="B18" s="517" t="s">
        <v>4432</v>
      </c>
      <c r="C18" s="517" t="s">
        <v>204</v>
      </c>
      <c r="D18" s="518">
        <v>2500000.0</v>
      </c>
      <c r="E18" s="518">
        <v>500000.0</v>
      </c>
      <c r="F18" s="517">
        <v>0.0</v>
      </c>
      <c r="G18" s="517">
        <v>0.0</v>
      </c>
      <c r="H18" s="518">
        <v>150000.0</v>
      </c>
      <c r="I18" s="517">
        <v>26.0</v>
      </c>
      <c r="J18" s="517">
        <v>41.0</v>
      </c>
      <c r="K18" s="518">
        <v>525000.0</v>
      </c>
      <c r="L18" s="518">
        <v>4067308.0</v>
      </c>
      <c r="M18" s="517">
        <v>0.0</v>
      </c>
      <c r="N18" s="517">
        <v>0.0</v>
      </c>
      <c r="O18" s="518">
        <v>4067308.0</v>
      </c>
      <c r="P18" s="518">
        <v>4592308.0</v>
      </c>
    </row>
    <row r="19" ht="27.75" customHeight="1">
      <c r="A19" s="512" t="s">
        <v>1809</v>
      </c>
      <c r="B19" s="513" t="s">
        <v>4430</v>
      </c>
      <c r="C19" s="513" t="s">
        <v>213</v>
      </c>
      <c r="D19" s="514">
        <v>2.9E7</v>
      </c>
      <c r="E19" s="513">
        <v>0.0</v>
      </c>
      <c r="F19" s="513">
        <v>0.0</v>
      </c>
      <c r="G19" s="513">
        <v>0.0</v>
      </c>
      <c r="H19" s="513">
        <v>0.0</v>
      </c>
      <c r="I19" s="513">
        <v>26.0</v>
      </c>
      <c r="J19" s="513">
        <v>26.0</v>
      </c>
      <c r="K19" s="513">
        <v>0.0</v>
      </c>
      <c r="L19" s="514">
        <v>2.9E7</v>
      </c>
      <c r="M19" s="513">
        <v>0.0</v>
      </c>
      <c r="N19" s="513">
        <v>0.0</v>
      </c>
      <c r="O19" s="514">
        <v>2.9E7</v>
      </c>
      <c r="P19" s="514">
        <v>2.9E7</v>
      </c>
    </row>
    <row r="20" ht="27.75" customHeight="1">
      <c r="A20" s="508" t="s">
        <v>1809</v>
      </c>
      <c r="B20" s="517" t="s">
        <v>4430</v>
      </c>
      <c r="C20" s="517" t="s">
        <v>221</v>
      </c>
      <c r="D20" s="518">
        <v>6800000.0</v>
      </c>
      <c r="E20" s="517">
        <v>0.0</v>
      </c>
      <c r="F20" s="517">
        <v>0.0</v>
      </c>
      <c r="G20" s="517">
        <v>0.0</v>
      </c>
      <c r="H20" s="517">
        <v>0.0</v>
      </c>
      <c r="I20" s="517">
        <v>26.0</v>
      </c>
      <c r="J20" s="517">
        <v>22.5</v>
      </c>
      <c r="K20" s="517">
        <v>0.0</v>
      </c>
      <c r="L20" s="518">
        <v>5884615.0</v>
      </c>
      <c r="M20" s="517">
        <v>0.0</v>
      </c>
      <c r="N20" s="517">
        <v>0.0</v>
      </c>
      <c r="O20" s="518">
        <v>5884615.0</v>
      </c>
      <c r="P20" s="518">
        <v>5884615.0</v>
      </c>
    </row>
    <row r="21" ht="27.75" customHeight="1">
      <c r="A21" s="512" t="s">
        <v>1809</v>
      </c>
      <c r="B21" s="513" t="s">
        <v>4430</v>
      </c>
      <c r="C21" s="513" t="s">
        <v>215</v>
      </c>
      <c r="D21" s="514">
        <v>2.0E7</v>
      </c>
      <c r="E21" s="513">
        <v>0.0</v>
      </c>
      <c r="F21" s="513">
        <v>0.0</v>
      </c>
      <c r="G21" s="513">
        <v>0.0</v>
      </c>
      <c r="H21" s="513">
        <v>0.0</v>
      </c>
      <c r="I21" s="513">
        <v>26.0</v>
      </c>
      <c r="J21" s="513">
        <v>26.0</v>
      </c>
      <c r="K21" s="513">
        <v>0.0</v>
      </c>
      <c r="L21" s="514">
        <v>2.0E7</v>
      </c>
      <c r="M21" s="513">
        <v>0.0</v>
      </c>
      <c r="N21" s="513">
        <v>0.0</v>
      </c>
      <c r="O21" s="514">
        <v>2.0E7</v>
      </c>
      <c r="P21" s="514">
        <v>2.0E7</v>
      </c>
    </row>
    <row r="22" ht="27.75" customHeight="1">
      <c r="A22" s="508" t="s">
        <v>1809</v>
      </c>
      <c r="B22" s="517" t="s">
        <v>4430</v>
      </c>
      <c r="C22" s="517" t="s">
        <v>105</v>
      </c>
      <c r="D22" s="518">
        <v>7000000.0</v>
      </c>
      <c r="E22" s="517">
        <v>0.0</v>
      </c>
      <c r="F22" s="517">
        <v>0.0</v>
      </c>
      <c r="G22" s="517">
        <v>0.0</v>
      </c>
      <c r="H22" s="517">
        <v>0.0</v>
      </c>
      <c r="I22" s="517">
        <v>26.0</v>
      </c>
      <c r="J22" s="517">
        <v>26.0</v>
      </c>
      <c r="K22" s="517">
        <v>0.0</v>
      </c>
      <c r="L22" s="518">
        <v>7000000.0</v>
      </c>
      <c r="M22" s="517">
        <v>0.0</v>
      </c>
      <c r="N22" s="517">
        <v>0.0</v>
      </c>
      <c r="O22" s="518">
        <v>7000000.0</v>
      </c>
      <c r="P22" s="518">
        <v>7000000.0</v>
      </c>
    </row>
    <row r="23" ht="27.75" customHeight="1">
      <c r="A23" s="512" t="s">
        <v>1809</v>
      </c>
      <c r="B23" s="513" t="s">
        <v>4430</v>
      </c>
      <c r="C23" s="513" t="s">
        <v>4484</v>
      </c>
      <c r="D23" s="514">
        <v>3000000.0</v>
      </c>
      <c r="E23" s="513">
        <v>0.0</v>
      </c>
      <c r="F23" s="513">
        <v>0.0</v>
      </c>
      <c r="G23" s="513">
        <v>0.0</v>
      </c>
      <c r="H23" s="513">
        <v>0.0</v>
      </c>
      <c r="I23" s="513">
        <v>26.0</v>
      </c>
      <c r="J23" s="513">
        <v>26.0</v>
      </c>
      <c r="K23" s="513">
        <v>0.0</v>
      </c>
      <c r="L23" s="514">
        <v>3000000.0</v>
      </c>
      <c r="M23" s="513">
        <v>0.0</v>
      </c>
      <c r="N23" s="513">
        <v>0.0</v>
      </c>
      <c r="O23" s="514">
        <v>3000000.0</v>
      </c>
      <c r="P23" s="514">
        <v>3000000.0</v>
      </c>
    </row>
    <row r="24" ht="27.75" customHeight="1">
      <c r="A24" s="508" t="s">
        <v>1809</v>
      </c>
      <c r="B24" s="517" t="s">
        <v>4430</v>
      </c>
      <c r="C24" s="517" t="s">
        <v>230</v>
      </c>
      <c r="D24" s="518">
        <v>1.0E7</v>
      </c>
      <c r="E24" s="517">
        <v>0.0</v>
      </c>
      <c r="F24" s="517">
        <v>0.0</v>
      </c>
      <c r="G24" s="517">
        <v>0.0</v>
      </c>
      <c r="H24" s="517">
        <v>0.0</v>
      </c>
      <c r="I24" s="517">
        <v>26.0</v>
      </c>
      <c r="J24" s="517">
        <v>24.0</v>
      </c>
      <c r="K24" s="517">
        <v>0.0</v>
      </c>
      <c r="L24" s="518">
        <v>9230769.0</v>
      </c>
      <c r="M24" s="517">
        <v>0.0</v>
      </c>
      <c r="N24" s="517">
        <v>0.0</v>
      </c>
      <c r="O24" s="518">
        <v>9230769.0</v>
      </c>
      <c r="P24" s="518">
        <v>9230769.0</v>
      </c>
    </row>
    <row r="25" ht="27.75" customHeight="1">
      <c r="A25" s="512" t="s">
        <v>1809</v>
      </c>
      <c r="B25" s="513" t="s">
        <v>4430</v>
      </c>
      <c r="C25" s="513" t="s">
        <v>232</v>
      </c>
      <c r="D25" s="514">
        <v>9000000.0</v>
      </c>
      <c r="E25" s="513">
        <v>0.0</v>
      </c>
      <c r="F25" s="513">
        <v>0.0</v>
      </c>
      <c r="G25" s="513">
        <v>0.0</v>
      </c>
      <c r="H25" s="513">
        <v>0.0</v>
      </c>
      <c r="I25" s="513">
        <v>26.0</v>
      </c>
      <c r="J25" s="513">
        <v>26.0</v>
      </c>
      <c r="K25" s="513">
        <v>0.0</v>
      </c>
      <c r="L25" s="514">
        <v>9000000.0</v>
      </c>
      <c r="M25" s="513">
        <v>0.0</v>
      </c>
      <c r="N25" s="513">
        <v>0.0</v>
      </c>
      <c r="O25" s="514">
        <v>9000000.0</v>
      </c>
      <c r="P25" s="514">
        <v>9000000.0</v>
      </c>
    </row>
    <row r="26" ht="27.75" customHeight="1">
      <c r="A26" s="508" t="s">
        <v>1809</v>
      </c>
      <c r="B26" s="517" t="s">
        <v>4430</v>
      </c>
      <c r="C26" s="517" t="s">
        <v>4495</v>
      </c>
      <c r="D26" s="518">
        <v>5000000.0</v>
      </c>
      <c r="E26" s="518">
        <v>1500000.0</v>
      </c>
      <c r="F26" s="517">
        <v>0.0</v>
      </c>
      <c r="G26" s="518">
        <v>1500000.0</v>
      </c>
      <c r="H26" s="518">
        <v>300000.0</v>
      </c>
      <c r="I26" s="517">
        <v>26.0</v>
      </c>
      <c r="J26" s="517">
        <v>26.0</v>
      </c>
      <c r="K26" s="517">
        <v>0.0</v>
      </c>
      <c r="L26" s="518">
        <v>8300000.0</v>
      </c>
      <c r="M26" s="517">
        <v>0.0</v>
      </c>
      <c r="N26" s="518">
        <v>5245000.0</v>
      </c>
      <c r="O26" s="518">
        <v>8300000.0</v>
      </c>
      <c r="P26" s="518">
        <v>1.3545E7</v>
      </c>
    </row>
    <row r="27" ht="27.75" customHeight="1">
      <c r="A27" s="512" t="s">
        <v>1809</v>
      </c>
      <c r="B27" s="513" t="s">
        <v>4430</v>
      </c>
      <c r="C27" s="513" t="s">
        <v>4496</v>
      </c>
      <c r="D27" s="514">
        <v>2000000.0</v>
      </c>
      <c r="E27" s="513">
        <v>0.0</v>
      </c>
      <c r="F27" s="513">
        <v>26.0</v>
      </c>
      <c r="G27" s="513">
        <v>0.0</v>
      </c>
      <c r="H27" s="513">
        <v>0.0</v>
      </c>
      <c r="I27" s="513">
        <v>0.0</v>
      </c>
      <c r="J27" s="513">
        <v>26.0</v>
      </c>
      <c r="K27" s="513">
        <v>0.0</v>
      </c>
      <c r="L27" s="514">
        <v>2000000.0</v>
      </c>
      <c r="M27" s="513">
        <v>0.0</v>
      </c>
      <c r="N27" s="513">
        <v>0.0</v>
      </c>
      <c r="O27" s="514">
        <v>2000000.0</v>
      </c>
      <c r="P27" s="514">
        <v>2000000.0</v>
      </c>
    </row>
    <row r="28" ht="27.75" customHeight="1">
      <c r="A28" s="508" t="s">
        <v>1809</v>
      </c>
      <c r="B28" s="517" t="s">
        <v>4430</v>
      </c>
      <c r="C28" s="517" t="s">
        <v>4497</v>
      </c>
      <c r="D28" s="518">
        <v>8000000.0</v>
      </c>
      <c r="E28" s="517">
        <v>0.0</v>
      </c>
      <c r="F28" s="517">
        <v>0.0</v>
      </c>
      <c r="G28" s="517">
        <v>0.0</v>
      </c>
      <c r="H28" s="517">
        <v>0.0</v>
      </c>
      <c r="I28" s="517">
        <v>26.0</v>
      </c>
      <c r="J28" s="517">
        <v>26.5</v>
      </c>
      <c r="K28" s="517">
        <v>0.0</v>
      </c>
      <c r="L28" s="518">
        <v>8153846.0</v>
      </c>
      <c r="M28" s="517">
        <v>0.0</v>
      </c>
      <c r="N28" s="517">
        <v>0.0</v>
      </c>
      <c r="O28" s="518">
        <v>8153846.0</v>
      </c>
      <c r="P28" s="518">
        <v>8153846.0</v>
      </c>
    </row>
    <row r="29" ht="27.75" customHeight="1">
      <c r="A29" s="512" t="s">
        <v>1809</v>
      </c>
      <c r="B29" s="513" t="s">
        <v>4430</v>
      </c>
      <c r="C29" s="513" t="s">
        <v>4498</v>
      </c>
      <c r="D29" s="514">
        <v>2000000.0</v>
      </c>
      <c r="E29" s="513">
        <v>0.0</v>
      </c>
      <c r="F29" s="513">
        <v>0.0</v>
      </c>
      <c r="G29" s="513">
        <v>0.0</v>
      </c>
      <c r="H29" s="513">
        <v>0.0</v>
      </c>
      <c r="I29" s="513">
        <v>26.0</v>
      </c>
      <c r="J29" s="513">
        <v>26.0</v>
      </c>
      <c r="K29" s="513">
        <v>0.0</v>
      </c>
      <c r="L29" s="514">
        <v>2000000.0</v>
      </c>
      <c r="M29" s="513">
        <v>0.0</v>
      </c>
      <c r="N29" s="513">
        <v>0.0</v>
      </c>
      <c r="O29" s="514">
        <v>2000000.0</v>
      </c>
      <c r="P29" s="514">
        <v>2000000.0</v>
      </c>
    </row>
    <row r="30" ht="27.75" customHeight="1">
      <c r="A30" s="508" t="s">
        <v>1809</v>
      </c>
      <c r="B30" s="517" t="s">
        <v>4430</v>
      </c>
      <c r="C30" s="517" t="s">
        <v>258</v>
      </c>
      <c r="D30" s="518">
        <v>1.1E7</v>
      </c>
      <c r="E30" s="517">
        <v>0.0</v>
      </c>
      <c r="F30" s="517">
        <v>0.0</v>
      </c>
      <c r="G30" s="517">
        <v>0.0</v>
      </c>
      <c r="H30" s="517">
        <v>0.0</v>
      </c>
      <c r="I30" s="517">
        <v>28.0</v>
      </c>
      <c r="J30" s="517">
        <v>27.0</v>
      </c>
      <c r="K30" s="517">
        <v>0.0</v>
      </c>
      <c r="L30" s="518">
        <v>1.0607143E7</v>
      </c>
      <c r="M30" s="518">
        <v>175000.0</v>
      </c>
      <c r="N30" s="517">
        <v>0.0</v>
      </c>
      <c r="O30" s="518">
        <v>1.0782143E7</v>
      </c>
      <c r="P30" s="518">
        <v>1.0782143E7</v>
      </c>
    </row>
    <row r="31" ht="27.75" customHeight="1">
      <c r="A31" s="520" t="s">
        <v>1812</v>
      </c>
      <c r="B31" s="513" t="s">
        <v>4420</v>
      </c>
      <c r="C31" s="513" t="s">
        <v>3981</v>
      </c>
      <c r="D31" s="514">
        <v>6.0E7</v>
      </c>
      <c r="E31" s="513">
        <v>0.0</v>
      </c>
      <c r="F31" s="513">
        <v>0.0</v>
      </c>
      <c r="G31" s="513">
        <v>0.0</v>
      </c>
      <c r="H31" s="513">
        <v>0.0</v>
      </c>
      <c r="I31" s="513">
        <v>26.0</v>
      </c>
      <c r="J31" s="513">
        <v>26.0</v>
      </c>
      <c r="K31" s="513">
        <v>0.0</v>
      </c>
      <c r="L31" s="514">
        <v>6.0E7</v>
      </c>
      <c r="M31" s="513">
        <v>0.0</v>
      </c>
      <c r="N31" s="513">
        <v>0.0</v>
      </c>
      <c r="O31" s="514">
        <v>6.0E7</v>
      </c>
      <c r="P31" s="514">
        <v>6.0E7</v>
      </c>
    </row>
    <row r="32" ht="27.75" customHeight="1">
      <c r="A32" s="521" t="s">
        <v>1812</v>
      </c>
      <c r="B32" s="517" t="s">
        <v>4420</v>
      </c>
      <c r="C32" s="517" t="s">
        <v>3982</v>
      </c>
      <c r="D32" s="518">
        <v>1500000.0</v>
      </c>
      <c r="E32" s="517">
        <v>0.0</v>
      </c>
      <c r="F32" s="517">
        <v>0.0</v>
      </c>
      <c r="G32" s="517">
        <v>0.0</v>
      </c>
      <c r="H32" s="517">
        <v>0.0</v>
      </c>
      <c r="I32" s="517">
        <v>26.0</v>
      </c>
      <c r="J32" s="517">
        <v>8.0</v>
      </c>
      <c r="K32" s="517">
        <v>0.0</v>
      </c>
      <c r="L32" s="518">
        <v>1.2E7</v>
      </c>
      <c r="M32" s="517">
        <v>0.0</v>
      </c>
      <c r="N32" s="518">
        <v>6.336725E7</v>
      </c>
      <c r="O32" s="518">
        <v>1.2E7</v>
      </c>
      <c r="P32" s="518">
        <v>7.536725E7</v>
      </c>
    </row>
    <row r="33" ht="27.75" customHeight="1">
      <c r="A33" s="520" t="s">
        <v>1812</v>
      </c>
      <c r="B33" s="513" t="s">
        <v>4420</v>
      </c>
      <c r="C33" s="513" t="s">
        <v>4489</v>
      </c>
      <c r="D33" s="514">
        <v>1500000.0</v>
      </c>
      <c r="E33" s="513">
        <v>0.0</v>
      </c>
      <c r="F33" s="513">
        <v>0.0</v>
      </c>
      <c r="G33" s="513">
        <v>0.0</v>
      </c>
      <c r="H33" s="513">
        <v>0.0</v>
      </c>
      <c r="I33" s="513">
        <v>26.0</v>
      </c>
      <c r="J33" s="513">
        <v>14.1</v>
      </c>
      <c r="K33" s="513">
        <v>0.0</v>
      </c>
      <c r="L33" s="514">
        <v>2.1125E7</v>
      </c>
      <c r="M33" s="513">
        <v>0.0</v>
      </c>
      <c r="N33" s="514">
        <v>9.38735E7</v>
      </c>
      <c r="O33" s="514">
        <v>2.1125E7</v>
      </c>
      <c r="P33" s="514">
        <v>1.149985E8</v>
      </c>
    </row>
    <row r="34" ht="27.75" customHeight="1">
      <c r="A34" s="521" t="s">
        <v>1812</v>
      </c>
      <c r="B34" s="517" t="s">
        <v>4420</v>
      </c>
      <c r="C34" s="517" t="s">
        <v>3984</v>
      </c>
      <c r="D34" s="518">
        <v>1500000.0</v>
      </c>
      <c r="E34" s="517">
        <v>0.0</v>
      </c>
      <c r="F34" s="517">
        <v>0.0</v>
      </c>
      <c r="G34" s="517">
        <v>0.0</v>
      </c>
      <c r="H34" s="517">
        <v>0.0</v>
      </c>
      <c r="I34" s="517">
        <v>26.0</v>
      </c>
      <c r="J34" s="517">
        <v>4.0</v>
      </c>
      <c r="K34" s="517">
        <v>0.0</v>
      </c>
      <c r="L34" s="518">
        <v>6000000.0</v>
      </c>
      <c r="M34" s="517">
        <v>0.0</v>
      </c>
      <c r="N34" s="518">
        <v>4.0938425E7</v>
      </c>
      <c r="O34" s="518">
        <v>6000000.0</v>
      </c>
      <c r="P34" s="518">
        <v>4.6938425E7</v>
      </c>
    </row>
    <row r="35" ht="27.75" customHeight="1">
      <c r="A35" s="520" t="s">
        <v>1812</v>
      </c>
      <c r="B35" s="513" t="s">
        <v>4420</v>
      </c>
      <c r="C35" s="513" t="s">
        <v>3985</v>
      </c>
      <c r="D35" s="514">
        <v>1500000.0</v>
      </c>
      <c r="E35" s="513">
        <v>0.0</v>
      </c>
      <c r="F35" s="513">
        <v>0.0</v>
      </c>
      <c r="G35" s="513">
        <v>0.0</v>
      </c>
      <c r="H35" s="513">
        <v>0.0</v>
      </c>
      <c r="I35" s="513">
        <v>26.0</v>
      </c>
      <c r="J35" s="513">
        <v>4.0</v>
      </c>
      <c r="K35" s="513">
        <v>0.0</v>
      </c>
      <c r="L35" s="514">
        <v>6000000.0</v>
      </c>
      <c r="M35" s="513">
        <v>0.0</v>
      </c>
      <c r="N35" s="514">
        <v>9317625.0</v>
      </c>
      <c r="O35" s="514">
        <v>6000000.0</v>
      </c>
      <c r="P35" s="514">
        <v>1.5317625E7</v>
      </c>
    </row>
    <row r="36" ht="27.75" customHeight="1">
      <c r="A36" s="521" t="s">
        <v>1812</v>
      </c>
      <c r="B36" s="517" t="s">
        <v>4420</v>
      </c>
      <c r="C36" s="517" t="s">
        <v>4490</v>
      </c>
      <c r="D36" s="518">
        <v>1500000.0</v>
      </c>
      <c r="E36" s="517">
        <v>0.0</v>
      </c>
      <c r="F36" s="517">
        <v>0.0</v>
      </c>
      <c r="G36" s="517">
        <v>0.0</v>
      </c>
      <c r="H36" s="517">
        <v>0.0</v>
      </c>
      <c r="I36" s="517">
        <v>26.0</v>
      </c>
      <c r="J36" s="517">
        <v>11.0</v>
      </c>
      <c r="K36" s="517">
        <v>0.0</v>
      </c>
      <c r="L36" s="518">
        <v>1.65E7</v>
      </c>
      <c r="M36" s="517">
        <v>0.0</v>
      </c>
      <c r="N36" s="518">
        <v>7.5649375E7</v>
      </c>
      <c r="O36" s="518">
        <v>1.65E7</v>
      </c>
      <c r="P36" s="518">
        <v>9.2149375E7</v>
      </c>
    </row>
    <row r="37" ht="27.75" customHeight="1">
      <c r="A37" s="520" t="s">
        <v>1812</v>
      </c>
      <c r="B37" s="513" t="s">
        <v>4420</v>
      </c>
      <c r="C37" s="513" t="s">
        <v>4491</v>
      </c>
      <c r="D37" s="514">
        <v>1500000.0</v>
      </c>
      <c r="E37" s="513">
        <v>0.0</v>
      </c>
      <c r="F37" s="513">
        <v>0.0</v>
      </c>
      <c r="G37" s="513">
        <v>0.0</v>
      </c>
      <c r="H37" s="513">
        <v>0.0</v>
      </c>
      <c r="I37" s="513">
        <v>26.0</v>
      </c>
      <c r="J37" s="513">
        <v>8.3</v>
      </c>
      <c r="K37" s="513">
        <v>0.0</v>
      </c>
      <c r="L37" s="514">
        <v>1.24375E7</v>
      </c>
      <c r="M37" s="513">
        <v>0.0</v>
      </c>
      <c r="N37" s="514">
        <v>1.4713E7</v>
      </c>
      <c r="O37" s="514">
        <v>1.24375E7</v>
      </c>
      <c r="P37" s="514">
        <v>2.71505E7</v>
      </c>
    </row>
    <row r="38" ht="27.75" customHeight="1">
      <c r="A38" s="521" t="s">
        <v>1812</v>
      </c>
      <c r="B38" s="517" t="s">
        <v>4492</v>
      </c>
      <c r="C38" s="517" t="s">
        <v>3353</v>
      </c>
      <c r="D38" s="518">
        <v>5000000.0</v>
      </c>
      <c r="E38" s="518">
        <v>500000.0</v>
      </c>
      <c r="F38" s="517">
        <v>0.0</v>
      </c>
      <c r="G38" s="517">
        <v>0.0</v>
      </c>
      <c r="H38" s="518">
        <v>300000.0</v>
      </c>
      <c r="I38" s="517">
        <v>26.0</v>
      </c>
      <c r="J38" s="517">
        <v>27.4</v>
      </c>
      <c r="K38" s="518">
        <v>525840.0</v>
      </c>
      <c r="L38" s="518">
        <v>5538583.0</v>
      </c>
      <c r="M38" s="526">
        <v>1500000.0</v>
      </c>
      <c r="N38" s="518">
        <v>3870000.0</v>
      </c>
      <c r="O38" s="518">
        <v>7038583.0</v>
      </c>
      <c r="P38" s="518">
        <v>1.1434423E7</v>
      </c>
    </row>
    <row r="39" ht="27.75" customHeight="1">
      <c r="A39" s="520" t="s">
        <v>1812</v>
      </c>
      <c r="B39" s="513" t="s">
        <v>4492</v>
      </c>
      <c r="C39" s="513" t="s">
        <v>3354</v>
      </c>
      <c r="D39" s="514">
        <v>5000000.0</v>
      </c>
      <c r="E39" s="514">
        <v>500000.0</v>
      </c>
      <c r="F39" s="513">
        <v>0.0</v>
      </c>
      <c r="G39" s="513">
        <v>0.0</v>
      </c>
      <c r="H39" s="514">
        <v>300000.0</v>
      </c>
      <c r="I39" s="513">
        <v>26.0</v>
      </c>
      <c r="J39" s="513">
        <v>29.2</v>
      </c>
      <c r="K39" s="513">
        <v>0.0</v>
      </c>
      <c r="L39" s="514">
        <v>6412981.0</v>
      </c>
      <c r="M39" s="525">
        <v>1400000.0</v>
      </c>
      <c r="N39" s="514">
        <v>4607500.0</v>
      </c>
      <c r="O39" s="514">
        <v>7812981.0</v>
      </c>
      <c r="P39" s="514">
        <v>1.2420481E7</v>
      </c>
    </row>
    <row r="40" ht="27.75" customHeight="1">
      <c r="A40" s="521" t="s">
        <v>1812</v>
      </c>
      <c r="B40" s="517" t="s">
        <v>4492</v>
      </c>
      <c r="C40" s="517" t="s">
        <v>4499</v>
      </c>
      <c r="D40" s="518">
        <v>5000000.0</v>
      </c>
      <c r="E40" s="518">
        <v>500000.0</v>
      </c>
      <c r="F40" s="517">
        <v>0.0</v>
      </c>
      <c r="G40" s="517">
        <v>0.0</v>
      </c>
      <c r="H40" s="518">
        <v>300000.0</v>
      </c>
      <c r="I40" s="517">
        <v>26.0</v>
      </c>
      <c r="J40" s="517">
        <v>21.0</v>
      </c>
      <c r="K40" s="517">
        <v>0.0</v>
      </c>
      <c r="L40" s="518">
        <v>4838462.0</v>
      </c>
      <c r="M40" s="526">
        <v>1500000.0</v>
      </c>
      <c r="N40" s="517">
        <v>0.0</v>
      </c>
      <c r="O40" s="518">
        <v>6338462.0</v>
      </c>
      <c r="P40" s="518">
        <v>6338462.0</v>
      </c>
    </row>
    <row r="41" ht="27.75" customHeight="1">
      <c r="A41" s="520" t="s">
        <v>1812</v>
      </c>
      <c r="B41" s="513" t="s">
        <v>4425</v>
      </c>
      <c r="C41" s="513" t="s">
        <v>4493</v>
      </c>
      <c r="D41" s="514">
        <v>5000000.0</v>
      </c>
      <c r="E41" s="514">
        <v>1000000.0</v>
      </c>
      <c r="F41" s="513">
        <v>0.0</v>
      </c>
      <c r="G41" s="514">
        <v>1000000.0</v>
      </c>
      <c r="H41" s="514">
        <v>300000.0</v>
      </c>
      <c r="I41" s="513">
        <v>26.0</v>
      </c>
      <c r="J41" s="513">
        <v>28.1</v>
      </c>
      <c r="K41" s="514">
        <v>525000.0</v>
      </c>
      <c r="L41" s="514">
        <v>7183654.0</v>
      </c>
      <c r="M41" s="525">
        <v>1350000.0</v>
      </c>
      <c r="N41" s="514">
        <v>6290000.0</v>
      </c>
      <c r="O41" s="514">
        <v>8533654.0</v>
      </c>
      <c r="P41" s="514">
        <v>1.5348654E7</v>
      </c>
    </row>
    <row r="42" ht="27.75" customHeight="1">
      <c r="A42" s="521" t="s">
        <v>1812</v>
      </c>
      <c r="B42" s="517" t="s">
        <v>4425</v>
      </c>
      <c r="C42" s="517" t="s">
        <v>4494</v>
      </c>
      <c r="D42" s="518">
        <v>5000000.0</v>
      </c>
      <c r="E42" s="518">
        <v>1000000.0</v>
      </c>
      <c r="F42" s="517">
        <v>0.0</v>
      </c>
      <c r="G42" s="517">
        <v>0.0</v>
      </c>
      <c r="H42" s="518">
        <v>300000.0</v>
      </c>
      <c r="I42" s="517">
        <v>26.0</v>
      </c>
      <c r="J42" s="517">
        <v>28.4</v>
      </c>
      <c r="K42" s="518">
        <v>525000.0</v>
      </c>
      <c r="L42" s="518">
        <v>6236538.0</v>
      </c>
      <c r="M42" s="526">
        <v>1500000.0</v>
      </c>
      <c r="N42" s="518">
        <v>5660000.0</v>
      </c>
      <c r="O42" s="518">
        <v>7736538.0</v>
      </c>
      <c r="P42" s="518">
        <v>1.3921538E7</v>
      </c>
    </row>
    <row r="43" ht="27.75" customHeight="1">
      <c r="A43" s="520" t="s">
        <v>1812</v>
      </c>
      <c r="B43" s="513" t="s">
        <v>4425</v>
      </c>
      <c r="C43" s="513" t="s">
        <v>3358</v>
      </c>
      <c r="D43" s="514">
        <v>5000000.0</v>
      </c>
      <c r="E43" s="514">
        <v>500000.0</v>
      </c>
      <c r="F43" s="513">
        <v>0.0</v>
      </c>
      <c r="G43" s="513">
        <v>0.0</v>
      </c>
      <c r="H43" s="514">
        <v>300000.0</v>
      </c>
      <c r="I43" s="513">
        <v>26.0</v>
      </c>
      <c r="J43" s="513">
        <v>28.2</v>
      </c>
      <c r="K43" s="513">
        <v>0.0</v>
      </c>
      <c r="L43" s="514">
        <v>6215865.0</v>
      </c>
      <c r="M43" s="525">
        <v>1450000.0</v>
      </c>
      <c r="N43" s="514">
        <v>5770000.0</v>
      </c>
      <c r="O43" s="514">
        <v>7665865.0</v>
      </c>
      <c r="P43" s="514">
        <v>1.3435865E7</v>
      </c>
    </row>
    <row r="44" ht="27.75" customHeight="1">
      <c r="A44" s="521" t="s">
        <v>1812</v>
      </c>
      <c r="B44" s="517" t="s">
        <v>4425</v>
      </c>
      <c r="C44" s="517" t="s">
        <v>3359</v>
      </c>
      <c r="D44" s="518">
        <v>5000000.0</v>
      </c>
      <c r="E44" s="518">
        <v>500000.0</v>
      </c>
      <c r="F44" s="517">
        <v>0.0</v>
      </c>
      <c r="G44" s="517">
        <v>0.0</v>
      </c>
      <c r="H44" s="518">
        <v>300000.0</v>
      </c>
      <c r="I44" s="517">
        <v>26.0</v>
      </c>
      <c r="J44" s="517">
        <v>29.4</v>
      </c>
      <c r="K44" s="517">
        <v>0.0</v>
      </c>
      <c r="L44" s="518">
        <v>6461538.0</v>
      </c>
      <c r="M44" s="526">
        <v>1500000.0</v>
      </c>
      <c r="N44" s="518">
        <v>6470000.0</v>
      </c>
      <c r="O44" s="518">
        <v>7961538.0</v>
      </c>
      <c r="P44" s="518">
        <v>1.4431538E7</v>
      </c>
    </row>
    <row r="45" ht="27.75" customHeight="1">
      <c r="A45" s="520" t="s">
        <v>1812</v>
      </c>
      <c r="B45" s="513" t="s">
        <v>4438</v>
      </c>
      <c r="C45" s="513" t="s">
        <v>3979</v>
      </c>
      <c r="D45" s="514">
        <v>5000000.0</v>
      </c>
      <c r="E45" s="514">
        <v>1000000.0</v>
      </c>
      <c r="F45" s="513">
        <v>0.0</v>
      </c>
      <c r="G45" s="513">
        <v>0.0</v>
      </c>
      <c r="H45" s="514">
        <v>300000.0</v>
      </c>
      <c r="I45" s="513">
        <v>26.0</v>
      </c>
      <c r="J45" s="513">
        <v>27.7</v>
      </c>
      <c r="K45" s="514">
        <v>525840.0</v>
      </c>
      <c r="L45" s="514">
        <v>6098679.0</v>
      </c>
      <c r="M45" s="513">
        <v>0.0</v>
      </c>
      <c r="N45" s="514">
        <v>5940000.0</v>
      </c>
      <c r="O45" s="514">
        <v>6098679.0</v>
      </c>
      <c r="P45" s="514">
        <v>1.2564519E7</v>
      </c>
    </row>
    <row r="46" ht="27.75" customHeight="1">
      <c r="A46" s="521" t="s">
        <v>1812</v>
      </c>
      <c r="B46" s="517" t="s">
        <v>4438</v>
      </c>
      <c r="C46" s="517" t="s">
        <v>3980</v>
      </c>
      <c r="D46" s="518">
        <v>5000000.0</v>
      </c>
      <c r="E46" s="518">
        <v>1000000.0</v>
      </c>
      <c r="F46" s="517">
        <v>0.0</v>
      </c>
      <c r="G46" s="517">
        <v>0.0</v>
      </c>
      <c r="H46" s="518">
        <v>300000.0</v>
      </c>
      <c r="I46" s="517">
        <v>26.0</v>
      </c>
      <c r="J46" s="517">
        <v>27.4</v>
      </c>
      <c r="K46" s="518">
        <v>525840.0</v>
      </c>
      <c r="L46" s="518">
        <v>6050602.0</v>
      </c>
      <c r="M46" s="517">
        <v>0.0</v>
      </c>
      <c r="N46" s="518">
        <v>5377500.0</v>
      </c>
      <c r="O46" s="518">
        <v>6050602.0</v>
      </c>
      <c r="P46" s="518">
        <v>1.1953942E7</v>
      </c>
    </row>
    <row r="47" ht="27.75" customHeight="1">
      <c r="A47" s="520" t="s">
        <v>1812</v>
      </c>
      <c r="B47" s="513" t="s">
        <v>4432</v>
      </c>
      <c r="C47" s="513" t="s">
        <v>201</v>
      </c>
      <c r="D47" s="514">
        <v>2500000.0</v>
      </c>
      <c r="E47" s="514">
        <v>500000.0</v>
      </c>
      <c r="F47" s="513">
        <v>0.0</v>
      </c>
      <c r="G47" s="513">
        <v>0.0</v>
      </c>
      <c r="H47" s="514">
        <v>150000.0</v>
      </c>
      <c r="I47" s="513">
        <v>26.0</v>
      </c>
      <c r="J47" s="513">
        <v>29.5</v>
      </c>
      <c r="K47" s="513">
        <v>0.0</v>
      </c>
      <c r="L47" s="514">
        <v>3486538.0</v>
      </c>
      <c r="M47" s="513">
        <v>0.0</v>
      </c>
      <c r="N47" s="514">
        <v>3009330.0</v>
      </c>
      <c r="O47" s="514">
        <v>3486538.0</v>
      </c>
      <c r="P47" s="514">
        <v>6495868.0</v>
      </c>
    </row>
    <row r="48" ht="27.75" customHeight="1">
      <c r="A48" s="521" t="s">
        <v>1812</v>
      </c>
      <c r="B48" s="517" t="s">
        <v>4432</v>
      </c>
      <c r="C48" s="517" t="s">
        <v>204</v>
      </c>
      <c r="D48" s="518">
        <v>2500000.0</v>
      </c>
      <c r="E48" s="518">
        <v>500000.0</v>
      </c>
      <c r="F48" s="517">
        <v>0.0</v>
      </c>
      <c r="G48" s="517">
        <v>0.0</v>
      </c>
      <c r="H48" s="518">
        <v>150000.0</v>
      </c>
      <c r="I48" s="517">
        <v>26.0</v>
      </c>
      <c r="J48" s="517">
        <v>29.5</v>
      </c>
      <c r="K48" s="518">
        <v>525000.0</v>
      </c>
      <c r="L48" s="518">
        <v>2961538.0</v>
      </c>
      <c r="M48" s="517">
        <v>0.0</v>
      </c>
      <c r="N48" s="518">
        <v>4843765.0</v>
      </c>
      <c r="O48" s="518">
        <v>2961538.0</v>
      </c>
      <c r="P48" s="518">
        <v>8330303.0</v>
      </c>
    </row>
    <row r="49" ht="27.75" customHeight="1">
      <c r="A49" s="520" t="s">
        <v>1812</v>
      </c>
      <c r="B49" s="513" t="s">
        <v>4432</v>
      </c>
      <c r="C49" s="513" t="s">
        <v>206</v>
      </c>
      <c r="D49" s="514">
        <v>5000000.0</v>
      </c>
      <c r="E49" s="514">
        <v>500000.0</v>
      </c>
      <c r="F49" s="513">
        <v>0.0</v>
      </c>
      <c r="G49" s="513">
        <v>0.0</v>
      </c>
      <c r="H49" s="514">
        <v>300000.0</v>
      </c>
      <c r="I49" s="513">
        <v>26.0</v>
      </c>
      <c r="J49" s="513">
        <v>13.0</v>
      </c>
      <c r="K49" s="513">
        <v>0.0</v>
      </c>
      <c r="L49" s="514">
        <v>3300000.0</v>
      </c>
      <c r="M49" s="513">
        <v>0.0</v>
      </c>
      <c r="N49" s="513">
        <v>0.0</v>
      </c>
      <c r="O49" s="514">
        <v>3300000.0</v>
      </c>
      <c r="P49" s="514">
        <v>3300000.0</v>
      </c>
    </row>
    <row r="50" ht="27.75" customHeight="1">
      <c r="A50" s="521" t="s">
        <v>1812</v>
      </c>
      <c r="B50" s="517" t="s">
        <v>4430</v>
      </c>
      <c r="C50" s="517" t="s">
        <v>213</v>
      </c>
      <c r="D50" s="518">
        <v>2.9E7</v>
      </c>
      <c r="E50" s="517">
        <v>0.0</v>
      </c>
      <c r="F50" s="517">
        <v>0.0</v>
      </c>
      <c r="G50" s="517">
        <v>0.0</v>
      </c>
      <c r="H50" s="517">
        <v>0.0</v>
      </c>
      <c r="I50" s="517">
        <v>26.0</v>
      </c>
      <c r="J50" s="517">
        <v>26.0</v>
      </c>
      <c r="K50" s="517">
        <v>0.0</v>
      </c>
      <c r="L50" s="518">
        <v>2.9E7</v>
      </c>
      <c r="M50" s="517">
        <v>0.0</v>
      </c>
      <c r="N50" s="517">
        <v>0.0</v>
      </c>
      <c r="O50" s="518">
        <v>2.9E7</v>
      </c>
      <c r="P50" s="518">
        <v>2.9E7</v>
      </c>
    </row>
    <row r="51" ht="27.75" customHeight="1">
      <c r="A51" s="520" t="s">
        <v>1812</v>
      </c>
      <c r="B51" s="513" t="s">
        <v>4430</v>
      </c>
      <c r="C51" s="513" t="s">
        <v>221</v>
      </c>
      <c r="D51" s="514">
        <v>6800000.0</v>
      </c>
      <c r="E51" s="513">
        <v>0.0</v>
      </c>
      <c r="F51" s="513">
        <v>0.0</v>
      </c>
      <c r="G51" s="513">
        <v>0.0</v>
      </c>
      <c r="H51" s="513">
        <v>0.0</v>
      </c>
      <c r="I51" s="513">
        <v>26.0</v>
      </c>
      <c r="J51" s="513">
        <v>26.0</v>
      </c>
      <c r="K51" s="513">
        <v>0.0</v>
      </c>
      <c r="L51" s="514">
        <v>6800000.0</v>
      </c>
      <c r="M51" s="513">
        <v>0.0</v>
      </c>
      <c r="N51" s="513">
        <v>0.0</v>
      </c>
      <c r="O51" s="514">
        <v>6800000.0</v>
      </c>
      <c r="P51" s="514">
        <v>6800000.0</v>
      </c>
    </row>
    <row r="52" ht="27.75" customHeight="1">
      <c r="A52" s="521" t="s">
        <v>1812</v>
      </c>
      <c r="B52" s="517" t="s">
        <v>4430</v>
      </c>
      <c r="C52" s="517" t="s">
        <v>215</v>
      </c>
      <c r="D52" s="518">
        <v>2.75E7</v>
      </c>
      <c r="E52" s="517">
        <v>0.0</v>
      </c>
      <c r="F52" s="517">
        <v>0.0</v>
      </c>
      <c r="G52" s="517">
        <v>0.0</v>
      </c>
      <c r="H52" s="517">
        <v>0.0</v>
      </c>
      <c r="I52" s="517">
        <v>26.0</v>
      </c>
      <c r="J52" s="517">
        <v>26.0</v>
      </c>
      <c r="K52" s="517">
        <v>0.0</v>
      </c>
      <c r="L52" s="518">
        <v>2.75E7</v>
      </c>
      <c r="M52" s="517">
        <v>0.0</v>
      </c>
      <c r="N52" s="517">
        <v>0.0</v>
      </c>
      <c r="O52" s="518">
        <v>2.75E7</v>
      </c>
      <c r="P52" s="518">
        <v>2.75E7</v>
      </c>
    </row>
    <row r="53" ht="27.75" customHeight="1">
      <c r="A53" s="520" t="s">
        <v>1812</v>
      </c>
      <c r="B53" s="513" t="s">
        <v>4430</v>
      </c>
      <c r="C53" s="513" t="s">
        <v>105</v>
      </c>
      <c r="D53" s="514">
        <v>7000000.0</v>
      </c>
      <c r="E53" s="513">
        <v>0.0</v>
      </c>
      <c r="F53" s="513">
        <v>0.0</v>
      </c>
      <c r="G53" s="513">
        <v>0.0</v>
      </c>
      <c r="H53" s="513">
        <v>0.0</v>
      </c>
      <c r="I53" s="513">
        <v>26.0</v>
      </c>
      <c r="J53" s="513">
        <v>26.0</v>
      </c>
      <c r="K53" s="513">
        <v>0.0</v>
      </c>
      <c r="L53" s="514">
        <v>7000000.0</v>
      </c>
      <c r="M53" s="513">
        <v>0.0</v>
      </c>
      <c r="N53" s="513">
        <v>0.0</v>
      </c>
      <c r="O53" s="514">
        <v>7000000.0</v>
      </c>
      <c r="P53" s="514">
        <v>7000000.0</v>
      </c>
    </row>
    <row r="54" ht="27.75" customHeight="1">
      <c r="A54" s="521" t="s">
        <v>1812</v>
      </c>
      <c r="B54" s="517" t="s">
        <v>4430</v>
      </c>
      <c r="C54" s="517" t="s">
        <v>4484</v>
      </c>
      <c r="D54" s="518">
        <v>4000000.0</v>
      </c>
      <c r="E54" s="517">
        <v>0.0</v>
      </c>
      <c r="F54" s="517">
        <v>0.0</v>
      </c>
      <c r="G54" s="517">
        <v>0.0</v>
      </c>
      <c r="H54" s="517">
        <v>0.0</v>
      </c>
      <c r="I54" s="517">
        <v>26.0</v>
      </c>
      <c r="J54" s="517">
        <v>26.0</v>
      </c>
      <c r="K54" s="517">
        <v>0.0</v>
      </c>
      <c r="L54" s="518">
        <v>4000000.0</v>
      </c>
      <c r="M54" s="517">
        <v>0.0</v>
      </c>
      <c r="N54" s="517">
        <v>0.0</v>
      </c>
      <c r="O54" s="518">
        <v>4000000.0</v>
      </c>
      <c r="P54" s="518">
        <v>4000000.0</v>
      </c>
    </row>
    <row r="55" ht="27.75" customHeight="1">
      <c r="A55" s="520" t="s">
        <v>1812</v>
      </c>
      <c r="B55" s="513" t="s">
        <v>4430</v>
      </c>
      <c r="C55" s="513" t="s">
        <v>230</v>
      </c>
      <c r="D55" s="514">
        <v>1.0E7</v>
      </c>
      <c r="E55" s="513">
        <v>0.0</v>
      </c>
      <c r="F55" s="513">
        <v>0.0</v>
      </c>
      <c r="G55" s="513">
        <v>0.0</v>
      </c>
      <c r="H55" s="513">
        <v>0.0</v>
      </c>
      <c r="I55" s="513">
        <v>26.0</v>
      </c>
      <c r="J55" s="513">
        <v>26.0</v>
      </c>
      <c r="K55" s="513">
        <v>0.0</v>
      </c>
      <c r="L55" s="514">
        <v>1.0E7</v>
      </c>
      <c r="M55" s="513">
        <v>0.0</v>
      </c>
      <c r="N55" s="513">
        <v>0.0</v>
      </c>
      <c r="O55" s="514">
        <v>1.0E7</v>
      </c>
      <c r="P55" s="514">
        <v>1.0E7</v>
      </c>
    </row>
    <row r="56" ht="27.75" customHeight="1">
      <c r="A56" s="521" t="s">
        <v>1812</v>
      </c>
      <c r="B56" s="517" t="s">
        <v>4430</v>
      </c>
      <c r="C56" s="517" t="s">
        <v>232</v>
      </c>
      <c r="D56" s="518">
        <v>1.25E7</v>
      </c>
      <c r="E56" s="517">
        <v>0.0</v>
      </c>
      <c r="F56" s="517">
        <v>0.0</v>
      </c>
      <c r="G56" s="517">
        <v>0.0</v>
      </c>
      <c r="H56" s="517">
        <v>0.0</v>
      </c>
      <c r="I56" s="517">
        <v>26.0</v>
      </c>
      <c r="J56" s="517">
        <v>26.0</v>
      </c>
      <c r="K56" s="517">
        <v>0.0</v>
      </c>
      <c r="L56" s="518">
        <v>1.25E7</v>
      </c>
      <c r="M56" s="517">
        <v>0.0</v>
      </c>
      <c r="N56" s="517">
        <v>0.0</v>
      </c>
      <c r="O56" s="518">
        <v>1.25E7</v>
      </c>
      <c r="P56" s="518">
        <v>1.25E7</v>
      </c>
    </row>
    <row r="57" ht="27.75" customHeight="1">
      <c r="A57" s="520" t="s">
        <v>1812</v>
      </c>
      <c r="B57" s="513" t="s">
        <v>4430</v>
      </c>
      <c r="C57" s="513" t="s">
        <v>223</v>
      </c>
      <c r="D57" s="514">
        <v>9000000.0</v>
      </c>
      <c r="E57" s="513">
        <v>0.0</v>
      </c>
      <c r="F57" s="513">
        <v>0.0</v>
      </c>
      <c r="G57" s="513">
        <v>0.0</v>
      </c>
      <c r="H57" s="513">
        <v>0.0</v>
      </c>
      <c r="I57" s="513">
        <v>26.0</v>
      </c>
      <c r="J57" s="513">
        <v>26.0</v>
      </c>
      <c r="K57" s="513">
        <v>0.0</v>
      </c>
      <c r="L57" s="514">
        <v>9000000.0</v>
      </c>
      <c r="M57" s="513">
        <v>0.0</v>
      </c>
      <c r="N57" s="513">
        <v>0.0</v>
      </c>
      <c r="O57" s="514">
        <v>9000000.0</v>
      </c>
      <c r="P57" s="514">
        <v>9000000.0</v>
      </c>
    </row>
    <row r="58" ht="27.75" customHeight="1">
      <c r="A58" s="521" t="s">
        <v>1812</v>
      </c>
      <c r="B58" s="517" t="s">
        <v>4430</v>
      </c>
      <c r="C58" s="517" t="s">
        <v>4495</v>
      </c>
      <c r="D58" s="518">
        <v>5000000.0</v>
      </c>
      <c r="E58" s="518">
        <v>1500000.0</v>
      </c>
      <c r="F58" s="517">
        <v>0.0</v>
      </c>
      <c r="G58" s="518">
        <v>1500000.0</v>
      </c>
      <c r="H58" s="518">
        <v>300000.0</v>
      </c>
      <c r="I58" s="517">
        <v>26.0</v>
      </c>
      <c r="J58" s="517">
        <v>30.6</v>
      </c>
      <c r="K58" s="518">
        <v>2000000.0</v>
      </c>
      <c r="L58" s="518">
        <v>7177404.0</v>
      </c>
      <c r="M58" s="526">
        <v>-100000.0</v>
      </c>
      <c r="N58" s="518">
        <v>4765000.0</v>
      </c>
      <c r="O58" s="518">
        <v>7077404.0</v>
      </c>
      <c r="P58" s="518">
        <v>1.3842404E7</v>
      </c>
    </row>
    <row r="59" ht="27.75" customHeight="1">
      <c r="A59" s="520" t="s">
        <v>1812</v>
      </c>
      <c r="B59" s="513" t="s">
        <v>4430</v>
      </c>
      <c r="C59" s="513" t="s">
        <v>4496</v>
      </c>
      <c r="D59" s="514">
        <v>2000000.0</v>
      </c>
      <c r="E59" s="513">
        <v>0.0</v>
      </c>
      <c r="F59" s="513">
        <v>26.0</v>
      </c>
      <c r="G59" s="513">
        <v>0.0</v>
      </c>
      <c r="H59" s="513">
        <v>0.0</v>
      </c>
      <c r="I59" s="513">
        <v>0.0</v>
      </c>
      <c r="J59" s="513">
        <v>26.0</v>
      </c>
      <c r="K59" s="513">
        <v>0.0</v>
      </c>
      <c r="L59" s="514">
        <v>2000000.0</v>
      </c>
      <c r="M59" s="513">
        <v>0.0</v>
      </c>
      <c r="N59" s="513">
        <v>0.0</v>
      </c>
      <c r="O59" s="514">
        <v>2000000.0</v>
      </c>
      <c r="P59" s="514">
        <v>2000000.0</v>
      </c>
    </row>
    <row r="60" ht="27.75" customHeight="1">
      <c r="A60" s="521" t="s">
        <v>1812</v>
      </c>
      <c r="B60" s="517" t="s">
        <v>4430</v>
      </c>
      <c r="C60" s="517" t="s">
        <v>4497</v>
      </c>
      <c r="D60" s="518">
        <v>8000000.0</v>
      </c>
      <c r="E60" s="517">
        <v>0.0</v>
      </c>
      <c r="F60" s="517">
        <v>0.0</v>
      </c>
      <c r="G60" s="517">
        <v>0.0</v>
      </c>
      <c r="H60" s="517">
        <v>0.0</v>
      </c>
      <c r="I60" s="517">
        <v>26.0</v>
      </c>
      <c r="J60" s="517">
        <v>28.0</v>
      </c>
      <c r="K60" s="518">
        <v>525840.0</v>
      </c>
      <c r="L60" s="518">
        <v>8089545.0</v>
      </c>
      <c r="M60" s="526">
        <v>-50000.0</v>
      </c>
      <c r="N60" s="517">
        <v>0.0</v>
      </c>
      <c r="O60" s="518">
        <v>8039545.0</v>
      </c>
      <c r="P60" s="518">
        <v>8565385.0</v>
      </c>
    </row>
    <row r="61" ht="27.75" customHeight="1">
      <c r="A61" s="520" t="s">
        <v>1812</v>
      </c>
      <c r="B61" s="513" t="s">
        <v>4430</v>
      </c>
      <c r="C61" s="513" t="s">
        <v>4498</v>
      </c>
      <c r="D61" s="514">
        <v>2000000.0</v>
      </c>
      <c r="E61" s="513">
        <v>0.0</v>
      </c>
      <c r="F61" s="513">
        <v>0.0</v>
      </c>
      <c r="G61" s="513">
        <v>0.0</v>
      </c>
      <c r="H61" s="513">
        <v>0.0</v>
      </c>
      <c r="I61" s="513">
        <v>26.0</v>
      </c>
      <c r="J61" s="513">
        <v>26.0</v>
      </c>
      <c r="K61" s="513">
        <v>0.0</v>
      </c>
      <c r="L61" s="514">
        <v>2000000.0</v>
      </c>
      <c r="M61" s="513">
        <v>0.0</v>
      </c>
      <c r="N61" s="513">
        <v>0.0</v>
      </c>
      <c r="O61" s="514">
        <v>2000000.0</v>
      </c>
      <c r="P61" s="514">
        <v>2000000.0</v>
      </c>
    </row>
    <row r="62" ht="27.75" customHeight="1">
      <c r="A62" s="521" t="s">
        <v>1812</v>
      </c>
      <c r="B62" s="517" t="s">
        <v>4430</v>
      </c>
      <c r="C62" s="517" t="s">
        <v>258</v>
      </c>
      <c r="D62" s="518">
        <v>1.1E7</v>
      </c>
      <c r="E62" s="517">
        <v>0.0</v>
      </c>
      <c r="F62" s="517">
        <v>0.0</v>
      </c>
      <c r="G62" s="517">
        <v>0.0</v>
      </c>
      <c r="H62" s="517">
        <v>0.0</v>
      </c>
      <c r="I62" s="517">
        <v>28.0</v>
      </c>
      <c r="J62" s="517">
        <v>29.0</v>
      </c>
      <c r="K62" s="517">
        <v>0.0</v>
      </c>
      <c r="L62" s="518">
        <v>1.1392857E7</v>
      </c>
      <c r="M62" s="526">
        <v>150000.0</v>
      </c>
      <c r="N62" s="517">
        <v>0.0</v>
      </c>
      <c r="O62" s="518">
        <v>1.1542857E7</v>
      </c>
      <c r="P62" s="518">
        <v>1.1542857E7</v>
      </c>
    </row>
    <row r="63" ht="27.75" customHeight="1">
      <c r="A63" s="520" t="s">
        <v>1815</v>
      </c>
      <c r="B63" s="513" t="s">
        <v>4420</v>
      </c>
      <c r="C63" s="513" t="s">
        <v>3981</v>
      </c>
      <c r="D63" s="514">
        <v>6.0E7</v>
      </c>
      <c r="E63" s="513">
        <v>0.0</v>
      </c>
      <c r="F63" s="513">
        <v>0.0</v>
      </c>
      <c r="G63" s="513">
        <v>0.0</v>
      </c>
      <c r="H63" s="513">
        <v>0.0</v>
      </c>
      <c r="I63" s="513">
        <v>26.0</v>
      </c>
      <c r="J63" s="513">
        <v>26.0</v>
      </c>
      <c r="K63" s="513">
        <v>0.0</v>
      </c>
      <c r="L63" s="514">
        <v>6.0E7</v>
      </c>
      <c r="M63" s="513">
        <v>0.0</v>
      </c>
      <c r="N63" s="513">
        <v>0.0</v>
      </c>
      <c r="O63" s="514">
        <v>6.0E7</v>
      </c>
      <c r="P63" s="514">
        <v>6.0E7</v>
      </c>
    </row>
    <row r="64" ht="27.75" customHeight="1">
      <c r="A64" s="521" t="s">
        <v>1815</v>
      </c>
      <c r="B64" s="517" t="s">
        <v>4420</v>
      </c>
      <c r="C64" s="517" t="s">
        <v>3982</v>
      </c>
      <c r="D64" s="518">
        <v>1500000.0</v>
      </c>
      <c r="E64" s="517">
        <v>0.0</v>
      </c>
      <c r="F64" s="517">
        <v>0.0</v>
      </c>
      <c r="G64" s="517">
        <v>0.0</v>
      </c>
      <c r="H64" s="517">
        <v>0.0</v>
      </c>
      <c r="I64" s="517">
        <v>26.0</v>
      </c>
      <c r="J64" s="517">
        <v>9.0</v>
      </c>
      <c r="K64" s="517">
        <v>0.0</v>
      </c>
      <c r="L64" s="518">
        <v>1.35E7</v>
      </c>
      <c r="M64" s="517">
        <v>0.0</v>
      </c>
      <c r="N64" s="518">
        <v>6.733325E7</v>
      </c>
      <c r="O64" s="518">
        <v>1.35E7</v>
      </c>
      <c r="P64" s="518">
        <v>8.083325E7</v>
      </c>
    </row>
    <row r="65" ht="27.75" customHeight="1">
      <c r="A65" s="520" t="s">
        <v>1815</v>
      </c>
      <c r="B65" s="513" t="s">
        <v>4420</v>
      </c>
      <c r="C65" s="513" t="s">
        <v>4489</v>
      </c>
      <c r="D65" s="514">
        <v>1500000.0</v>
      </c>
      <c r="E65" s="513">
        <v>0.0</v>
      </c>
      <c r="F65" s="513">
        <v>0.0</v>
      </c>
      <c r="G65" s="513">
        <v>0.0</v>
      </c>
      <c r="H65" s="513">
        <v>0.0</v>
      </c>
      <c r="I65" s="513">
        <v>26.0</v>
      </c>
      <c r="J65" s="513">
        <v>13.3</v>
      </c>
      <c r="K65" s="513">
        <v>0.0</v>
      </c>
      <c r="L65" s="514">
        <v>2.0E7</v>
      </c>
      <c r="M65" s="513">
        <v>0.0</v>
      </c>
      <c r="N65" s="514">
        <v>1.041035E8</v>
      </c>
      <c r="O65" s="514">
        <v>2.0E7</v>
      </c>
      <c r="P65" s="514">
        <v>1.241035E8</v>
      </c>
    </row>
    <row r="66" ht="27.75" customHeight="1">
      <c r="A66" s="521" t="s">
        <v>1815</v>
      </c>
      <c r="B66" s="517" t="s">
        <v>4420</v>
      </c>
      <c r="C66" s="517" t="s">
        <v>3984</v>
      </c>
      <c r="D66" s="518">
        <v>1500000.0</v>
      </c>
      <c r="E66" s="517">
        <v>0.0</v>
      </c>
      <c r="F66" s="517">
        <v>0.0</v>
      </c>
      <c r="G66" s="517">
        <v>0.0</v>
      </c>
      <c r="H66" s="517">
        <v>0.0</v>
      </c>
      <c r="I66" s="517">
        <v>26.0</v>
      </c>
      <c r="J66" s="517">
        <v>4.0</v>
      </c>
      <c r="K66" s="517">
        <v>0.0</v>
      </c>
      <c r="L66" s="518">
        <v>6000000.0</v>
      </c>
      <c r="M66" s="517">
        <v>0.0</v>
      </c>
      <c r="N66" s="518">
        <v>3.1141625E7</v>
      </c>
      <c r="O66" s="518">
        <v>6000000.0</v>
      </c>
      <c r="P66" s="518">
        <v>3.7141625E7</v>
      </c>
    </row>
    <row r="67" ht="27.75" customHeight="1">
      <c r="A67" s="520" t="s">
        <v>1815</v>
      </c>
      <c r="B67" s="513" t="s">
        <v>4420</v>
      </c>
      <c r="C67" s="513" t="s">
        <v>3985</v>
      </c>
      <c r="D67" s="514">
        <v>1500000.0</v>
      </c>
      <c r="E67" s="513">
        <v>0.0</v>
      </c>
      <c r="F67" s="513">
        <v>0.0</v>
      </c>
      <c r="G67" s="513">
        <v>0.0</v>
      </c>
      <c r="H67" s="513">
        <v>0.0</v>
      </c>
      <c r="I67" s="513">
        <v>26.0</v>
      </c>
      <c r="J67" s="513">
        <v>5.0</v>
      </c>
      <c r="K67" s="513">
        <v>0.0</v>
      </c>
      <c r="L67" s="514">
        <v>7500000.0</v>
      </c>
      <c r="M67" s="513">
        <v>0.0</v>
      </c>
      <c r="N67" s="514">
        <v>2.071125E7</v>
      </c>
      <c r="O67" s="514">
        <v>7500000.0</v>
      </c>
      <c r="P67" s="514">
        <v>2.821125E7</v>
      </c>
    </row>
    <row r="68" ht="27.75" customHeight="1">
      <c r="A68" s="521" t="s">
        <v>1815</v>
      </c>
      <c r="B68" s="517" t="s">
        <v>4420</v>
      </c>
      <c r="C68" s="517" t="s">
        <v>4490</v>
      </c>
      <c r="D68" s="518">
        <v>1500000.0</v>
      </c>
      <c r="E68" s="517">
        <v>0.0</v>
      </c>
      <c r="F68" s="517">
        <v>0.0</v>
      </c>
      <c r="G68" s="517">
        <v>0.0</v>
      </c>
      <c r="H68" s="517">
        <v>0.0</v>
      </c>
      <c r="I68" s="517">
        <v>26.0</v>
      </c>
      <c r="J68" s="517">
        <v>13.0</v>
      </c>
      <c r="K68" s="517">
        <v>0.0</v>
      </c>
      <c r="L68" s="518">
        <v>1.95E7</v>
      </c>
      <c r="M68" s="517">
        <v>0.0</v>
      </c>
      <c r="N68" s="518">
        <v>6.6788E7</v>
      </c>
      <c r="O68" s="518">
        <v>1.95E7</v>
      </c>
      <c r="P68" s="518">
        <v>8.6288E7</v>
      </c>
    </row>
    <row r="69" ht="27.75" customHeight="1">
      <c r="A69" s="520" t="s">
        <v>1815</v>
      </c>
      <c r="B69" s="513" t="s">
        <v>4420</v>
      </c>
      <c r="C69" s="513" t="s">
        <v>4491</v>
      </c>
      <c r="D69" s="514">
        <v>1500000.0</v>
      </c>
      <c r="E69" s="513">
        <v>0.0</v>
      </c>
      <c r="F69" s="513">
        <v>0.0</v>
      </c>
      <c r="G69" s="513">
        <v>0.0</v>
      </c>
      <c r="H69" s="513">
        <v>0.0</v>
      </c>
      <c r="I69" s="513">
        <v>26.0</v>
      </c>
      <c r="J69" s="513">
        <v>7.5</v>
      </c>
      <c r="K69" s="513">
        <v>0.0</v>
      </c>
      <c r="L69" s="514">
        <v>1.125E7</v>
      </c>
      <c r="M69" s="513">
        <v>0.0</v>
      </c>
      <c r="N69" s="514">
        <v>3.528525E7</v>
      </c>
      <c r="O69" s="514">
        <v>1.125E7</v>
      </c>
      <c r="P69" s="514">
        <v>4.653525E7</v>
      </c>
    </row>
    <row r="70" ht="27.75" customHeight="1">
      <c r="A70" s="521" t="s">
        <v>1815</v>
      </c>
      <c r="B70" s="517" t="s">
        <v>4492</v>
      </c>
      <c r="C70" s="517" t="s">
        <v>3353</v>
      </c>
      <c r="D70" s="518">
        <v>5000000.0</v>
      </c>
      <c r="E70" s="518">
        <v>500000.0</v>
      </c>
      <c r="F70" s="517">
        <v>0.0</v>
      </c>
      <c r="G70" s="517">
        <v>0.0</v>
      </c>
      <c r="H70" s="518">
        <v>300000.0</v>
      </c>
      <c r="I70" s="517">
        <v>26.0</v>
      </c>
      <c r="J70" s="517">
        <v>26.4</v>
      </c>
      <c r="K70" s="518">
        <v>525840.0</v>
      </c>
      <c r="L70" s="518">
        <v>5358295.0</v>
      </c>
      <c r="M70" s="526">
        <v>1500000.0</v>
      </c>
      <c r="N70" s="518">
        <v>3253333.0</v>
      </c>
      <c r="O70" s="518">
        <v>6858295.0</v>
      </c>
      <c r="P70" s="518">
        <v>1.0637468E7</v>
      </c>
    </row>
    <row r="71" ht="27.75" customHeight="1">
      <c r="A71" s="520" t="s">
        <v>1815</v>
      </c>
      <c r="B71" s="513" t="s">
        <v>4492</v>
      </c>
      <c r="C71" s="513" t="s">
        <v>3354</v>
      </c>
      <c r="D71" s="514">
        <v>5000000.0</v>
      </c>
      <c r="E71" s="514">
        <v>500000.0</v>
      </c>
      <c r="F71" s="513">
        <v>0.0</v>
      </c>
      <c r="G71" s="513">
        <v>0.0</v>
      </c>
      <c r="H71" s="514">
        <v>300000.0</v>
      </c>
      <c r="I71" s="513">
        <v>26.0</v>
      </c>
      <c r="J71" s="513">
        <v>28.4</v>
      </c>
      <c r="K71" s="513">
        <v>0.0</v>
      </c>
      <c r="L71" s="514">
        <v>6268750.0</v>
      </c>
      <c r="M71" s="525">
        <v>1450000.0</v>
      </c>
      <c r="N71" s="514">
        <v>3158333.0</v>
      </c>
      <c r="O71" s="514">
        <v>7718750.0</v>
      </c>
      <c r="P71" s="514">
        <v>1.0877083E7</v>
      </c>
    </row>
    <row r="72" ht="27.75" customHeight="1">
      <c r="A72" s="521" t="s">
        <v>1815</v>
      </c>
      <c r="B72" s="517" t="s">
        <v>4492</v>
      </c>
      <c r="C72" s="517" t="s">
        <v>4499</v>
      </c>
      <c r="D72" s="518">
        <v>5000000.0</v>
      </c>
      <c r="E72" s="518">
        <v>1000000.0</v>
      </c>
      <c r="F72" s="517">
        <v>0.0</v>
      </c>
      <c r="G72" s="517">
        <v>0.0</v>
      </c>
      <c r="H72" s="518">
        <v>300000.0</v>
      </c>
      <c r="I72" s="517">
        <v>26.0</v>
      </c>
      <c r="J72" s="517">
        <v>27.3</v>
      </c>
      <c r="K72" s="517">
        <v>0.0</v>
      </c>
      <c r="L72" s="518">
        <v>6540385.0</v>
      </c>
      <c r="M72" s="526">
        <v>1500000.0</v>
      </c>
      <c r="N72" s="518">
        <v>2348333.0</v>
      </c>
      <c r="O72" s="518">
        <v>8040385.0</v>
      </c>
      <c r="P72" s="518">
        <v>1.0388718E7</v>
      </c>
    </row>
    <row r="73" ht="27.75" customHeight="1">
      <c r="A73" s="520" t="s">
        <v>1815</v>
      </c>
      <c r="B73" s="513" t="s">
        <v>4425</v>
      </c>
      <c r="C73" s="513" t="s">
        <v>4493</v>
      </c>
      <c r="D73" s="514">
        <v>5000000.0</v>
      </c>
      <c r="E73" s="514">
        <v>1000000.0</v>
      </c>
      <c r="F73" s="514">
        <v>1000000.0</v>
      </c>
      <c r="G73" s="514">
        <v>1000000.0</v>
      </c>
      <c r="H73" s="514">
        <v>300000.0</v>
      </c>
      <c r="I73" s="513">
        <v>26.0</v>
      </c>
      <c r="J73" s="513">
        <v>27.8</v>
      </c>
      <c r="K73" s="514">
        <v>2525000.0</v>
      </c>
      <c r="L73" s="514">
        <v>6121154.0</v>
      </c>
      <c r="M73" s="525">
        <v>1450000.0</v>
      </c>
      <c r="N73" s="514">
        <v>6640000.0</v>
      </c>
      <c r="O73" s="514">
        <v>7571154.0</v>
      </c>
      <c r="P73" s="514">
        <v>1.6736154E7</v>
      </c>
    </row>
    <row r="74" ht="27.75" customHeight="1">
      <c r="A74" s="521" t="s">
        <v>1815</v>
      </c>
      <c r="B74" s="517" t="s">
        <v>4425</v>
      </c>
      <c r="C74" s="517" t="s">
        <v>4494</v>
      </c>
      <c r="D74" s="518">
        <v>5000000.0</v>
      </c>
      <c r="E74" s="518">
        <v>1000000.0</v>
      </c>
      <c r="F74" s="518">
        <v>1000000.0</v>
      </c>
      <c r="G74" s="517">
        <v>0.0</v>
      </c>
      <c r="H74" s="518">
        <v>300000.0</v>
      </c>
      <c r="I74" s="517">
        <v>26.0</v>
      </c>
      <c r="J74" s="517">
        <v>26.0</v>
      </c>
      <c r="K74" s="518">
        <v>525000.0</v>
      </c>
      <c r="L74" s="518">
        <v>6775000.0</v>
      </c>
      <c r="M74" s="526">
        <v>1500000.0</v>
      </c>
      <c r="N74" s="518">
        <v>5930000.0</v>
      </c>
      <c r="O74" s="518">
        <v>8275000.0</v>
      </c>
      <c r="P74" s="518">
        <v>1.473E7</v>
      </c>
    </row>
    <row r="75" ht="27.75" customHeight="1">
      <c r="A75" s="520" t="s">
        <v>1815</v>
      </c>
      <c r="B75" s="513" t="s">
        <v>4425</v>
      </c>
      <c r="C75" s="513" t="s">
        <v>3358</v>
      </c>
      <c r="D75" s="514">
        <v>5000000.0</v>
      </c>
      <c r="E75" s="514">
        <v>500000.0</v>
      </c>
      <c r="F75" s="513">
        <v>0.0</v>
      </c>
      <c r="G75" s="513">
        <v>0.0</v>
      </c>
      <c r="H75" s="514">
        <v>300000.0</v>
      </c>
      <c r="I75" s="513">
        <v>26.0</v>
      </c>
      <c r="J75" s="513">
        <v>26.8</v>
      </c>
      <c r="K75" s="514">
        <v>525840.0</v>
      </c>
      <c r="L75" s="514">
        <v>5432814.0</v>
      </c>
      <c r="M75" s="525">
        <v>1500000.0</v>
      </c>
      <c r="N75" s="514">
        <v>7390000.0</v>
      </c>
      <c r="O75" s="514">
        <v>6932814.0</v>
      </c>
      <c r="P75" s="514">
        <v>1.4848654E7</v>
      </c>
    </row>
    <row r="76" ht="27.75" customHeight="1">
      <c r="A76" s="521" t="s">
        <v>1815</v>
      </c>
      <c r="B76" s="517" t="s">
        <v>4425</v>
      </c>
      <c r="C76" s="517" t="s">
        <v>3359</v>
      </c>
      <c r="D76" s="518">
        <v>5000000.0</v>
      </c>
      <c r="E76" s="518">
        <v>500000.0</v>
      </c>
      <c r="F76" s="517">
        <v>0.0</v>
      </c>
      <c r="G76" s="517">
        <v>0.0</v>
      </c>
      <c r="H76" s="518">
        <v>300000.0</v>
      </c>
      <c r="I76" s="517">
        <v>26.0</v>
      </c>
      <c r="J76" s="517">
        <v>28.0</v>
      </c>
      <c r="K76" s="518">
        <v>525840.0</v>
      </c>
      <c r="L76" s="518">
        <v>5663583.0</v>
      </c>
      <c r="M76" s="526">
        <v>1500000.0</v>
      </c>
      <c r="N76" s="518">
        <v>7380000.0</v>
      </c>
      <c r="O76" s="518">
        <v>7163583.0</v>
      </c>
      <c r="P76" s="518">
        <v>1.5069423E7</v>
      </c>
    </row>
    <row r="77" ht="27.75" customHeight="1">
      <c r="A77" s="520" t="s">
        <v>1815</v>
      </c>
      <c r="B77" s="513" t="s">
        <v>4438</v>
      </c>
      <c r="C77" s="513" t="s">
        <v>3979</v>
      </c>
      <c r="D77" s="514">
        <v>5000000.0</v>
      </c>
      <c r="E77" s="514">
        <v>1000000.0</v>
      </c>
      <c r="F77" s="513">
        <v>0.0</v>
      </c>
      <c r="G77" s="513">
        <v>0.0</v>
      </c>
      <c r="H77" s="514">
        <v>300000.0</v>
      </c>
      <c r="I77" s="513">
        <v>26.0</v>
      </c>
      <c r="J77" s="513">
        <v>28.6</v>
      </c>
      <c r="K77" s="514">
        <v>525840.0</v>
      </c>
      <c r="L77" s="514">
        <v>6278968.0</v>
      </c>
      <c r="M77" s="525">
        <v>-100000.0</v>
      </c>
      <c r="N77" s="514">
        <v>1.481255E7</v>
      </c>
      <c r="O77" s="514">
        <v>6178968.0</v>
      </c>
      <c r="P77" s="514">
        <v>2.1517358E7</v>
      </c>
    </row>
    <row r="78" ht="27.75" customHeight="1">
      <c r="A78" s="521" t="s">
        <v>1815</v>
      </c>
      <c r="B78" s="517" t="s">
        <v>4438</v>
      </c>
      <c r="C78" s="517" t="s">
        <v>3979</v>
      </c>
      <c r="D78" s="517">
        <v>0.0</v>
      </c>
      <c r="E78" s="517">
        <v>0.0</v>
      </c>
      <c r="F78" s="517">
        <v>0.0</v>
      </c>
      <c r="G78" s="517">
        <v>0.0</v>
      </c>
      <c r="H78" s="517">
        <v>0.0</v>
      </c>
      <c r="I78" s="517">
        <v>26.0</v>
      </c>
      <c r="J78" s="517">
        <v>26.0</v>
      </c>
      <c r="K78" s="517">
        <v>0.0</v>
      </c>
      <c r="L78" s="517">
        <v>0.0</v>
      </c>
      <c r="M78" s="517">
        <v>0.0</v>
      </c>
      <c r="N78" s="518">
        <v>8196450.0</v>
      </c>
      <c r="O78" s="517">
        <v>0.0</v>
      </c>
      <c r="P78" s="518">
        <v>8196450.0</v>
      </c>
    </row>
    <row r="79" ht="27.75" customHeight="1">
      <c r="A79" s="520" t="s">
        <v>1815</v>
      </c>
      <c r="B79" s="513" t="s">
        <v>4438</v>
      </c>
      <c r="C79" s="513" t="s">
        <v>3980</v>
      </c>
      <c r="D79" s="514">
        <v>5000000.0</v>
      </c>
      <c r="E79" s="514">
        <v>1000000.0</v>
      </c>
      <c r="F79" s="513">
        <v>0.0</v>
      </c>
      <c r="G79" s="513">
        <v>0.0</v>
      </c>
      <c r="H79" s="514">
        <v>300000.0</v>
      </c>
      <c r="I79" s="513">
        <v>26.0</v>
      </c>
      <c r="J79" s="513">
        <v>27.3</v>
      </c>
      <c r="K79" s="514">
        <v>525840.0</v>
      </c>
      <c r="L79" s="514">
        <v>6021756.0</v>
      </c>
      <c r="M79" s="525">
        <v>-600000.0</v>
      </c>
      <c r="N79" s="514">
        <v>1.1225435E7</v>
      </c>
      <c r="O79" s="514">
        <v>5421756.0</v>
      </c>
      <c r="P79" s="514">
        <v>1.7173031E7</v>
      </c>
    </row>
    <row r="80" ht="27.75" customHeight="1">
      <c r="A80" s="521" t="s">
        <v>1815</v>
      </c>
      <c r="B80" s="517" t="s">
        <v>4438</v>
      </c>
      <c r="C80" s="517" t="s">
        <v>3980</v>
      </c>
      <c r="D80" s="517">
        <v>0.0</v>
      </c>
      <c r="E80" s="517">
        <v>0.0</v>
      </c>
      <c r="F80" s="517">
        <v>0.0</v>
      </c>
      <c r="G80" s="517">
        <v>0.0</v>
      </c>
      <c r="H80" s="517">
        <v>0.0</v>
      </c>
      <c r="I80" s="517">
        <v>26.0</v>
      </c>
      <c r="J80" s="517">
        <v>26.0</v>
      </c>
      <c r="K80" s="517">
        <v>0.0</v>
      </c>
      <c r="L80" s="517">
        <v>0.0</v>
      </c>
      <c r="M80" s="517">
        <v>0.0</v>
      </c>
      <c r="N80" s="518">
        <v>3866850.0</v>
      </c>
      <c r="O80" s="517">
        <v>0.0</v>
      </c>
      <c r="P80" s="518">
        <v>3866850.0</v>
      </c>
    </row>
    <row r="81" ht="27.75" customHeight="1">
      <c r="A81" s="520" t="s">
        <v>1815</v>
      </c>
      <c r="B81" s="513" t="s">
        <v>4432</v>
      </c>
      <c r="C81" s="513" t="s">
        <v>201</v>
      </c>
      <c r="D81" s="514">
        <v>2500000.0</v>
      </c>
      <c r="E81" s="514">
        <v>500000.0</v>
      </c>
      <c r="F81" s="513">
        <v>0.0</v>
      </c>
      <c r="G81" s="513">
        <v>0.0</v>
      </c>
      <c r="H81" s="514">
        <v>150000.0</v>
      </c>
      <c r="I81" s="513">
        <v>26.0</v>
      </c>
      <c r="J81" s="513">
        <v>33.5</v>
      </c>
      <c r="K81" s="513">
        <v>0.0</v>
      </c>
      <c r="L81" s="514">
        <v>3871154.0</v>
      </c>
      <c r="M81" s="513">
        <v>0.0</v>
      </c>
      <c r="N81" s="514">
        <v>3819445.0</v>
      </c>
      <c r="O81" s="514">
        <v>3871154.0</v>
      </c>
      <c r="P81" s="514">
        <v>7690599.0</v>
      </c>
    </row>
    <row r="82" ht="27.75" customHeight="1">
      <c r="A82" s="521" t="s">
        <v>1815</v>
      </c>
      <c r="B82" s="517" t="s">
        <v>4432</v>
      </c>
      <c r="C82" s="517" t="s">
        <v>204</v>
      </c>
      <c r="D82" s="518">
        <v>2500000.0</v>
      </c>
      <c r="E82" s="518">
        <v>500000.0</v>
      </c>
      <c r="F82" s="517">
        <v>0.0</v>
      </c>
      <c r="G82" s="517">
        <v>0.0</v>
      </c>
      <c r="H82" s="518">
        <v>150000.0</v>
      </c>
      <c r="I82" s="517">
        <v>26.0</v>
      </c>
      <c r="J82" s="517">
        <v>30.5</v>
      </c>
      <c r="K82" s="518">
        <v>525000.0</v>
      </c>
      <c r="L82" s="518">
        <v>3057692.0</v>
      </c>
      <c r="M82" s="517">
        <v>0.0</v>
      </c>
      <c r="N82" s="518">
        <v>5008236.0</v>
      </c>
      <c r="O82" s="518">
        <v>3057692.0</v>
      </c>
      <c r="P82" s="518">
        <v>8590928.0</v>
      </c>
    </row>
    <row r="83" ht="27.75" customHeight="1">
      <c r="A83" s="520" t="s">
        <v>1815</v>
      </c>
      <c r="B83" s="513" t="s">
        <v>4432</v>
      </c>
      <c r="C83" s="513" t="s">
        <v>206</v>
      </c>
      <c r="D83" s="514">
        <v>2500000.0</v>
      </c>
      <c r="E83" s="514">
        <v>250000.0</v>
      </c>
      <c r="F83" s="513">
        <v>0.0</v>
      </c>
      <c r="G83" s="513">
        <v>0.0</v>
      </c>
      <c r="H83" s="514">
        <v>150000.0</v>
      </c>
      <c r="I83" s="513">
        <v>26.0</v>
      </c>
      <c r="J83" s="513">
        <v>25.0</v>
      </c>
      <c r="K83" s="513">
        <v>0.0</v>
      </c>
      <c r="L83" s="514">
        <v>2803846.0</v>
      </c>
      <c r="M83" s="513">
        <v>0.0</v>
      </c>
      <c r="N83" s="514">
        <v>1144500.0</v>
      </c>
      <c r="O83" s="514">
        <v>2803846.0</v>
      </c>
      <c r="P83" s="514">
        <v>3948346.0</v>
      </c>
    </row>
    <row r="84" ht="27.75" customHeight="1">
      <c r="A84" s="521" t="s">
        <v>1815</v>
      </c>
      <c r="B84" s="517" t="s">
        <v>4430</v>
      </c>
      <c r="C84" s="517" t="s">
        <v>213</v>
      </c>
      <c r="D84" s="518">
        <v>3.05E7</v>
      </c>
      <c r="E84" s="517">
        <v>0.0</v>
      </c>
      <c r="F84" s="517">
        <v>0.0</v>
      </c>
      <c r="G84" s="517">
        <v>0.0</v>
      </c>
      <c r="H84" s="517">
        <v>0.0</v>
      </c>
      <c r="I84" s="517">
        <v>26.0</v>
      </c>
      <c r="J84" s="517">
        <v>26.0</v>
      </c>
      <c r="K84" s="517">
        <v>0.0</v>
      </c>
      <c r="L84" s="518">
        <v>3.05E7</v>
      </c>
      <c r="M84" s="517">
        <v>0.0</v>
      </c>
      <c r="N84" s="517">
        <v>0.0</v>
      </c>
      <c r="O84" s="518">
        <v>3.05E7</v>
      </c>
      <c r="P84" s="518">
        <v>3.05E7</v>
      </c>
    </row>
    <row r="85" ht="27.75" customHeight="1">
      <c r="A85" s="520" t="s">
        <v>1815</v>
      </c>
      <c r="B85" s="513" t="s">
        <v>4430</v>
      </c>
      <c r="C85" s="513" t="s">
        <v>221</v>
      </c>
      <c r="D85" s="514">
        <v>6800000.0</v>
      </c>
      <c r="E85" s="513">
        <v>0.0</v>
      </c>
      <c r="F85" s="513">
        <v>0.0</v>
      </c>
      <c r="G85" s="513">
        <v>0.0</v>
      </c>
      <c r="H85" s="513">
        <v>0.0</v>
      </c>
      <c r="I85" s="513">
        <v>26.0</v>
      </c>
      <c r="J85" s="513">
        <v>26.0</v>
      </c>
      <c r="K85" s="513">
        <v>0.0</v>
      </c>
      <c r="L85" s="514">
        <v>6800000.0</v>
      </c>
      <c r="M85" s="513">
        <v>0.0</v>
      </c>
      <c r="N85" s="513">
        <v>0.0</v>
      </c>
      <c r="O85" s="514">
        <v>6800000.0</v>
      </c>
      <c r="P85" s="514">
        <v>6800000.0</v>
      </c>
    </row>
    <row r="86" ht="27.75" customHeight="1">
      <c r="A86" s="521" t="s">
        <v>1815</v>
      </c>
      <c r="B86" s="517" t="s">
        <v>4430</v>
      </c>
      <c r="C86" s="517" t="s">
        <v>215</v>
      </c>
      <c r="D86" s="518">
        <v>2.75E7</v>
      </c>
      <c r="E86" s="517">
        <v>0.0</v>
      </c>
      <c r="F86" s="517">
        <v>0.0</v>
      </c>
      <c r="G86" s="517">
        <v>0.0</v>
      </c>
      <c r="H86" s="517">
        <v>0.0</v>
      </c>
      <c r="I86" s="517">
        <v>26.0</v>
      </c>
      <c r="J86" s="517">
        <v>26.0</v>
      </c>
      <c r="K86" s="517">
        <v>0.0</v>
      </c>
      <c r="L86" s="518">
        <v>2.75E7</v>
      </c>
      <c r="M86" s="517">
        <v>0.0</v>
      </c>
      <c r="N86" s="517">
        <v>0.0</v>
      </c>
      <c r="O86" s="518">
        <v>2.75E7</v>
      </c>
      <c r="P86" s="518">
        <v>2.75E7</v>
      </c>
    </row>
    <row r="87" ht="27.75" customHeight="1">
      <c r="A87" s="520" t="s">
        <v>1815</v>
      </c>
      <c r="B87" s="513" t="s">
        <v>4430</v>
      </c>
      <c r="C87" s="513" t="s">
        <v>4500</v>
      </c>
      <c r="D87" s="514">
        <v>7000000.0</v>
      </c>
      <c r="E87" s="513">
        <v>0.0</v>
      </c>
      <c r="F87" s="513">
        <v>0.0</v>
      </c>
      <c r="G87" s="513">
        <v>0.0</v>
      </c>
      <c r="H87" s="513">
        <v>0.0</v>
      </c>
      <c r="I87" s="513">
        <v>26.0</v>
      </c>
      <c r="J87" s="513">
        <v>26.0</v>
      </c>
      <c r="K87" s="513">
        <v>0.0</v>
      </c>
      <c r="L87" s="514">
        <v>7000000.0</v>
      </c>
      <c r="M87" s="513">
        <v>0.0</v>
      </c>
      <c r="N87" s="513">
        <v>0.0</v>
      </c>
      <c r="O87" s="514">
        <v>7000000.0</v>
      </c>
      <c r="P87" s="514">
        <v>7000000.0</v>
      </c>
    </row>
    <row r="88" ht="27.75" customHeight="1">
      <c r="A88" s="521" t="s">
        <v>1815</v>
      </c>
      <c r="B88" s="517" t="s">
        <v>4430</v>
      </c>
      <c r="C88" s="517" t="s">
        <v>4484</v>
      </c>
      <c r="D88" s="518">
        <v>4000000.0</v>
      </c>
      <c r="E88" s="517">
        <v>0.0</v>
      </c>
      <c r="F88" s="517">
        <v>0.0</v>
      </c>
      <c r="G88" s="517">
        <v>0.0</v>
      </c>
      <c r="H88" s="517">
        <v>0.0</v>
      </c>
      <c r="I88" s="517">
        <v>26.0</v>
      </c>
      <c r="J88" s="517">
        <v>26.0</v>
      </c>
      <c r="K88" s="517">
        <v>0.0</v>
      </c>
      <c r="L88" s="518">
        <v>4000000.0</v>
      </c>
      <c r="M88" s="517">
        <v>0.0</v>
      </c>
      <c r="N88" s="517">
        <v>0.0</v>
      </c>
      <c r="O88" s="518">
        <v>4000000.0</v>
      </c>
      <c r="P88" s="518">
        <v>4000000.0</v>
      </c>
    </row>
    <row r="89" ht="27.75" customHeight="1">
      <c r="A89" s="520" t="s">
        <v>1815</v>
      </c>
      <c r="B89" s="513" t="s">
        <v>4430</v>
      </c>
      <c r="C89" s="513" t="s">
        <v>230</v>
      </c>
      <c r="D89" s="514">
        <v>1.0E7</v>
      </c>
      <c r="E89" s="513">
        <v>0.0</v>
      </c>
      <c r="F89" s="513">
        <v>0.0</v>
      </c>
      <c r="G89" s="513">
        <v>0.0</v>
      </c>
      <c r="H89" s="513">
        <v>0.0</v>
      </c>
      <c r="I89" s="513">
        <v>26.0</v>
      </c>
      <c r="J89" s="513">
        <v>26.0</v>
      </c>
      <c r="K89" s="513">
        <v>0.0</v>
      </c>
      <c r="L89" s="514">
        <v>1.0E7</v>
      </c>
      <c r="M89" s="513">
        <v>0.0</v>
      </c>
      <c r="N89" s="513">
        <v>0.0</v>
      </c>
      <c r="O89" s="514">
        <v>1.0E7</v>
      </c>
      <c r="P89" s="514">
        <v>1.0E7</v>
      </c>
    </row>
    <row r="90" ht="27.75" customHeight="1">
      <c r="A90" s="521" t="s">
        <v>1815</v>
      </c>
      <c r="B90" s="517" t="s">
        <v>4430</v>
      </c>
      <c r="C90" s="517" t="s">
        <v>232</v>
      </c>
      <c r="D90" s="518">
        <v>1.25E7</v>
      </c>
      <c r="E90" s="517">
        <v>0.0</v>
      </c>
      <c r="F90" s="517">
        <v>0.0</v>
      </c>
      <c r="G90" s="517">
        <v>0.0</v>
      </c>
      <c r="H90" s="517">
        <v>0.0</v>
      </c>
      <c r="I90" s="517">
        <v>26.0</v>
      </c>
      <c r="J90" s="517">
        <v>26.0</v>
      </c>
      <c r="K90" s="517">
        <v>0.0</v>
      </c>
      <c r="L90" s="518">
        <v>1.25E7</v>
      </c>
      <c r="M90" s="517">
        <v>0.0</v>
      </c>
      <c r="N90" s="517">
        <v>0.0</v>
      </c>
      <c r="O90" s="518">
        <v>1.25E7</v>
      </c>
      <c r="P90" s="518">
        <v>1.25E7</v>
      </c>
    </row>
    <row r="91" ht="27.75" customHeight="1">
      <c r="A91" s="520" t="s">
        <v>1815</v>
      </c>
      <c r="B91" s="513" t="s">
        <v>4430</v>
      </c>
      <c r="C91" s="513" t="s">
        <v>223</v>
      </c>
      <c r="D91" s="514">
        <v>9000000.0</v>
      </c>
      <c r="E91" s="513">
        <v>0.0</v>
      </c>
      <c r="F91" s="513">
        <v>0.0</v>
      </c>
      <c r="G91" s="513">
        <v>0.0</v>
      </c>
      <c r="H91" s="513">
        <v>0.0</v>
      </c>
      <c r="I91" s="513">
        <v>26.0</v>
      </c>
      <c r="J91" s="513">
        <v>26.0</v>
      </c>
      <c r="K91" s="513">
        <v>0.0</v>
      </c>
      <c r="L91" s="514">
        <v>9000000.0</v>
      </c>
      <c r="M91" s="513">
        <v>0.0</v>
      </c>
      <c r="N91" s="513">
        <v>0.0</v>
      </c>
      <c r="O91" s="514">
        <v>9000000.0</v>
      </c>
      <c r="P91" s="514">
        <v>9000000.0</v>
      </c>
    </row>
    <row r="92" ht="27.75" customHeight="1">
      <c r="A92" s="521" t="s">
        <v>1815</v>
      </c>
      <c r="B92" s="517" t="s">
        <v>4430</v>
      </c>
      <c r="C92" s="517" t="s">
        <v>4495</v>
      </c>
      <c r="D92" s="518">
        <v>8300000.0</v>
      </c>
      <c r="E92" s="517">
        <v>0.0</v>
      </c>
      <c r="F92" s="517">
        <v>0.0</v>
      </c>
      <c r="G92" s="517">
        <v>0.0</v>
      </c>
      <c r="H92" s="517">
        <v>0.0</v>
      </c>
      <c r="I92" s="517">
        <v>26.0</v>
      </c>
      <c r="J92" s="517">
        <v>28.2</v>
      </c>
      <c r="K92" s="518">
        <v>3000000.0</v>
      </c>
      <c r="L92" s="518">
        <v>5998317.0</v>
      </c>
      <c r="M92" s="517">
        <v>0.0</v>
      </c>
      <c r="N92" s="518">
        <v>2770000.0</v>
      </c>
      <c r="O92" s="518">
        <v>5998317.0</v>
      </c>
      <c r="P92" s="518">
        <v>1.1768317E7</v>
      </c>
    </row>
    <row r="93" ht="27.75" customHeight="1">
      <c r="A93" s="520" t="s">
        <v>1815</v>
      </c>
      <c r="B93" s="513" t="s">
        <v>4430</v>
      </c>
      <c r="C93" s="513" t="s">
        <v>4496</v>
      </c>
      <c r="D93" s="514">
        <v>2000000.0</v>
      </c>
      <c r="E93" s="513">
        <v>0.0</v>
      </c>
      <c r="F93" s="513">
        <v>26.0</v>
      </c>
      <c r="G93" s="513">
        <v>0.0</v>
      </c>
      <c r="H93" s="513">
        <v>0.0</v>
      </c>
      <c r="I93" s="513">
        <v>0.0</v>
      </c>
      <c r="J93" s="513">
        <v>26.0</v>
      </c>
      <c r="K93" s="513">
        <v>0.0</v>
      </c>
      <c r="L93" s="514">
        <v>2000000.0</v>
      </c>
      <c r="M93" s="513">
        <v>0.0</v>
      </c>
      <c r="N93" s="513">
        <v>0.0</v>
      </c>
      <c r="O93" s="514">
        <v>2000000.0</v>
      </c>
      <c r="P93" s="514">
        <v>2000000.0</v>
      </c>
    </row>
    <row r="94" ht="27.75" customHeight="1">
      <c r="A94" s="521" t="s">
        <v>1815</v>
      </c>
      <c r="B94" s="517" t="s">
        <v>4430</v>
      </c>
      <c r="C94" s="517" t="s">
        <v>4497</v>
      </c>
      <c r="D94" s="518">
        <v>8000000.0</v>
      </c>
      <c r="E94" s="517">
        <v>0.0</v>
      </c>
      <c r="F94" s="517">
        <v>0.0</v>
      </c>
      <c r="G94" s="517">
        <v>0.0</v>
      </c>
      <c r="H94" s="517">
        <v>0.0</v>
      </c>
      <c r="I94" s="517">
        <v>26.0</v>
      </c>
      <c r="J94" s="517">
        <v>30.5</v>
      </c>
      <c r="K94" s="518">
        <v>525840.0</v>
      </c>
      <c r="L94" s="518">
        <v>8858775.0</v>
      </c>
      <c r="M94" s="526">
        <v>-100000.0</v>
      </c>
      <c r="N94" s="517">
        <v>0.0</v>
      </c>
      <c r="O94" s="518">
        <v>8758775.0</v>
      </c>
      <c r="P94" s="518">
        <v>9284615.0</v>
      </c>
    </row>
    <row r="95" ht="27.75" customHeight="1">
      <c r="A95" s="520" t="s">
        <v>1815</v>
      </c>
      <c r="B95" s="513" t="s">
        <v>4430</v>
      </c>
      <c r="C95" s="513" t="s">
        <v>4498</v>
      </c>
      <c r="D95" s="514">
        <v>2000000.0</v>
      </c>
      <c r="E95" s="513">
        <v>0.0</v>
      </c>
      <c r="F95" s="513">
        <v>0.0</v>
      </c>
      <c r="G95" s="513">
        <v>0.0</v>
      </c>
      <c r="H95" s="513">
        <v>0.0</v>
      </c>
      <c r="I95" s="513">
        <v>26.0</v>
      </c>
      <c r="J95" s="513">
        <v>26.0</v>
      </c>
      <c r="K95" s="513">
        <v>0.0</v>
      </c>
      <c r="L95" s="514">
        <v>2000000.0</v>
      </c>
      <c r="M95" s="513">
        <v>0.0</v>
      </c>
      <c r="N95" s="513">
        <v>0.0</v>
      </c>
      <c r="O95" s="514">
        <v>2000000.0</v>
      </c>
      <c r="P95" s="514">
        <v>2000000.0</v>
      </c>
    </row>
    <row r="96" ht="27.75" customHeight="1">
      <c r="A96" s="521" t="s">
        <v>1815</v>
      </c>
      <c r="B96" s="517" t="s">
        <v>4430</v>
      </c>
      <c r="C96" s="517" t="s">
        <v>258</v>
      </c>
      <c r="D96" s="518">
        <v>1.1E7</v>
      </c>
      <c r="E96" s="517">
        <v>0.0</v>
      </c>
      <c r="F96" s="517">
        <v>0.0</v>
      </c>
      <c r="G96" s="517">
        <v>0.0</v>
      </c>
      <c r="H96" s="517">
        <v>0.0</v>
      </c>
      <c r="I96" s="517">
        <v>28.0</v>
      </c>
      <c r="J96" s="517">
        <v>30.0</v>
      </c>
      <c r="K96" s="517">
        <v>0.0</v>
      </c>
      <c r="L96" s="518">
        <v>1.1785714E7</v>
      </c>
      <c r="M96" s="526">
        <v>650000.0</v>
      </c>
      <c r="N96" s="517">
        <v>0.0</v>
      </c>
      <c r="O96" s="518">
        <v>1.2435714E7</v>
      </c>
      <c r="P96" s="518">
        <v>1.2435714E7</v>
      </c>
    </row>
    <row r="97" ht="27.75" customHeight="1">
      <c r="A97" s="520" t="s">
        <v>1818</v>
      </c>
      <c r="B97" s="513" t="s">
        <v>4420</v>
      </c>
      <c r="C97" s="513" t="s">
        <v>3981</v>
      </c>
      <c r="D97" s="514">
        <v>6.0E7</v>
      </c>
      <c r="E97" s="513">
        <v>0.0</v>
      </c>
      <c r="F97" s="513">
        <v>0.0</v>
      </c>
      <c r="G97" s="513">
        <v>0.0</v>
      </c>
      <c r="H97" s="513">
        <v>0.0</v>
      </c>
      <c r="I97" s="513">
        <v>26.0</v>
      </c>
      <c r="J97" s="513">
        <v>26.0</v>
      </c>
      <c r="K97" s="513">
        <v>0.0</v>
      </c>
      <c r="L97" s="514">
        <v>6.0E7</v>
      </c>
      <c r="M97" s="513">
        <v>0.0</v>
      </c>
      <c r="N97" s="513">
        <v>0.0</v>
      </c>
      <c r="O97" s="514">
        <v>6.0E7</v>
      </c>
      <c r="P97" s="514">
        <v>6.0E7</v>
      </c>
    </row>
    <row r="98" ht="27.75" customHeight="1">
      <c r="A98" s="521" t="s">
        <v>1818</v>
      </c>
      <c r="B98" s="517" t="s">
        <v>4420</v>
      </c>
      <c r="C98" s="517" t="s">
        <v>3982</v>
      </c>
      <c r="D98" s="518">
        <v>1500000.0</v>
      </c>
      <c r="E98" s="517">
        <v>0.0</v>
      </c>
      <c r="F98" s="517">
        <v>0.0</v>
      </c>
      <c r="G98" s="517">
        <v>0.0</v>
      </c>
      <c r="H98" s="517">
        <v>0.0</v>
      </c>
      <c r="I98" s="517">
        <v>26.0</v>
      </c>
      <c r="J98" s="517">
        <v>8.0</v>
      </c>
      <c r="K98" s="517">
        <v>0.0</v>
      </c>
      <c r="L98" s="518">
        <v>1.2E7</v>
      </c>
      <c r="M98" s="517">
        <v>0.0</v>
      </c>
      <c r="N98" s="518">
        <v>4.7371413E7</v>
      </c>
      <c r="O98" s="518">
        <v>1.2E7</v>
      </c>
      <c r="P98" s="518">
        <v>5.9371413E7</v>
      </c>
    </row>
    <row r="99" ht="27.75" customHeight="1">
      <c r="A99" s="520" t="s">
        <v>1818</v>
      </c>
      <c r="B99" s="513" t="s">
        <v>4420</v>
      </c>
      <c r="C99" s="513" t="s">
        <v>4489</v>
      </c>
      <c r="D99" s="514">
        <v>1500000.0</v>
      </c>
      <c r="E99" s="513">
        <v>0.0</v>
      </c>
      <c r="F99" s="513">
        <v>0.0</v>
      </c>
      <c r="G99" s="513">
        <v>0.0</v>
      </c>
      <c r="H99" s="513">
        <v>0.0</v>
      </c>
      <c r="I99" s="513">
        <v>26.0</v>
      </c>
      <c r="J99" s="513">
        <v>16.3</v>
      </c>
      <c r="K99" s="513">
        <v>0.0</v>
      </c>
      <c r="L99" s="514">
        <v>2.4375E7</v>
      </c>
      <c r="M99" s="513">
        <v>0.0</v>
      </c>
      <c r="N99" s="514">
        <v>8.4055375E7</v>
      </c>
      <c r="O99" s="514">
        <v>2.4375E7</v>
      </c>
      <c r="P99" s="514">
        <v>1.08430375E8</v>
      </c>
    </row>
    <row r="100" ht="27.75" customHeight="1">
      <c r="A100" s="521" t="s">
        <v>1818</v>
      </c>
      <c r="B100" s="517" t="s">
        <v>4420</v>
      </c>
      <c r="C100" s="517" t="s">
        <v>3984</v>
      </c>
      <c r="D100" s="518">
        <v>1500000.0</v>
      </c>
      <c r="E100" s="517">
        <v>0.0</v>
      </c>
      <c r="F100" s="517">
        <v>0.0</v>
      </c>
      <c r="G100" s="517">
        <v>0.0</v>
      </c>
      <c r="H100" s="517">
        <v>0.0</v>
      </c>
      <c r="I100" s="517">
        <v>26.0</v>
      </c>
      <c r="J100" s="517">
        <v>3.0</v>
      </c>
      <c r="K100" s="517">
        <v>0.0</v>
      </c>
      <c r="L100" s="518">
        <v>4500000.0</v>
      </c>
      <c r="M100" s="517">
        <v>0.0</v>
      </c>
      <c r="N100" s="518">
        <v>2.2506235E7</v>
      </c>
      <c r="O100" s="518">
        <v>4500000.0</v>
      </c>
      <c r="P100" s="518">
        <v>2.7006235E7</v>
      </c>
    </row>
    <row r="101" ht="27.75" customHeight="1">
      <c r="A101" s="520" t="s">
        <v>1818</v>
      </c>
      <c r="B101" s="513" t="s">
        <v>4420</v>
      </c>
      <c r="C101" s="513" t="s">
        <v>3985</v>
      </c>
      <c r="D101" s="514">
        <v>1500000.0</v>
      </c>
      <c r="E101" s="513">
        <v>0.0</v>
      </c>
      <c r="F101" s="513">
        <v>0.0</v>
      </c>
      <c r="G101" s="513">
        <v>0.0</v>
      </c>
      <c r="H101" s="513">
        <v>0.0</v>
      </c>
      <c r="I101" s="513">
        <v>26.0</v>
      </c>
      <c r="J101" s="513">
        <v>4.0</v>
      </c>
      <c r="K101" s="513">
        <v>0.0</v>
      </c>
      <c r="L101" s="514">
        <v>6000000.0</v>
      </c>
      <c r="M101" s="513">
        <v>0.0</v>
      </c>
      <c r="N101" s="514">
        <v>1.026575E7</v>
      </c>
      <c r="O101" s="514">
        <v>6000000.0</v>
      </c>
      <c r="P101" s="514">
        <v>1.626575E7</v>
      </c>
    </row>
    <row r="102" ht="27.75" customHeight="1">
      <c r="A102" s="521" t="s">
        <v>1818</v>
      </c>
      <c r="B102" s="517" t="s">
        <v>4420</v>
      </c>
      <c r="C102" s="517" t="s">
        <v>4490</v>
      </c>
      <c r="D102" s="518">
        <v>1500000.0</v>
      </c>
      <c r="E102" s="517">
        <v>0.0</v>
      </c>
      <c r="F102" s="517">
        <v>0.0</v>
      </c>
      <c r="G102" s="517">
        <v>0.0</v>
      </c>
      <c r="H102" s="517">
        <v>0.0</v>
      </c>
      <c r="I102" s="517">
        <v>26.0</v>
      </c>
      <c r="J102" s="517">
        <v>13.0</v>
      </c>
      <c r="K102" s="517">
        <v>0.0</v>
      </c>
      <c r="L102" s="518">
        <v>1.95E7</v>
      </c>
      <c r="M102" s="517">
        <v>0.0</v>
      </c>
      <c r="N102" s="518">
        <v>7.081E7</v>
      </c>
      <c r="O102" s="518">
        <v>1.95E7</v>
      </c>
      <c r="P102" s="518">
        <v>9.031E7</v>
      </c>
    </row>
    <row r="103" ht="27.75" customHeight="1">
      <c r="A103" s="520" t="s">
        <v>1818</v>
      </c>
      <c r="B103" s="513" t="s">
        <v>4420</v>
      </c>
      <c r="C103" s="513" t="s">
        <v>4491</v>
      </c>
      <c r="D103" s="514">
        <v>1500000.0</v>
      </c>
      <c r="E103" s="513">
        <v>0.0</v>
      </c>
      <c r="F103" s="513">
        <v>0.0</v>
      </c>
      <c r="G103" s="513">
        <v>0.0</v>
      </c>
      <c r="H103" s="513">
        <v>0.0</v>
      </c>
      <c r="I103" s="513">
        <v>26.0</v>
      </c>
      <c r="J103" s="513">
        <v>8.5</v>
      </c>
      <c r="K103" s="513">
        <v>0.0</v>
      </c>
      <c r="L103" s="514">
        <v>1.26875E7</v>
      </c>
      <c r="M103" s="513">
        <v>0.0</v>
      </c>
      <c r="N103" s="514">
        <v>1.2334375E7</v>
      </c>
      <c r="O103" s="514">
        <v>1.26875E7</v>
      </c>
      <c r="P103" s="514">
        <v>2.5021875E7</v>
      </c>
    </row>
    <row r="104" ht="27.75" customHeight="1">
      <c r="A104" s="521" t="s">
        <v>1818</v>
      </c>
      <c r="B104" s="517" t="s">
        <v>4492</v>
      </c>
      <c r="C104" s="517" t="s">
        <v>3353</v>
      </c>
      <c r="D104" s="518">
        <v>5000000.0</v>
      </c>
      <c r="E104" s="518">
        <v>500000.0</v>
      </c>
      <c r="F104" s="517">
        <v>0.0</v>
      </c>
      <c r="G104" s="517">
        <v>0.0</v>
      </c>
      <c r="H104" s="518">
        <v>300000.0</v>
      </c>
      <c r="I104" s="517">
        <v>26.0</v>
      </c>
      <c r="J104" s="517">
        <v>26.5</v>
      </c>
      <c r="K104" s="518">
        <v>525840.0</v>
      </c>
      <c r="L104" s="518">
        <v>5370314.0</v>
      </c>
      <c r="M104" s="526">
        <v>1450000.0</v>
      </c>
      <c r="N104" s="518">
        <v>2833333.0</v>
      </c>
      <c r="O104" s="518">
        <v>6820314.0</v>
      </c>
      <c r="P104" s="518">
        <v>1.0179487E7</v>
      </c>
    </row>
    <row r="105" ht="27.75" customHeight="1">
      <c r="A105" s="520" t="s">
        <v>1818</v>
      </c>
      <c r="B105" s="513" t="s">
        <v>4492</v>
      </c>
      <c r="C105" s="513" t="s">
        <v>3354</v>
      </c>
      <c r="D105" s="514">
        <v>5000000.0</v>
      </c>
      <c r="E105" s="514">
        <v>500000.0</v>
      </c>
      <c r="F105" s="513">
        <v>0.0</v>
      </c>
      <c r="G105" s="513">
        <v>0.0</v>
      </c>
      <c r="H105" s="514">
        <v>300000.0</v>
      </c>
      <c r="I105" s="513">
        <v>26.0</v>
      </c>
      <c r="J105" s="513">
        <v>27.9</v>
      </c>
      <c r="K105" s="514">
        <v>3525840.0</v>
      </c>
      <c r="L105" s="514">
        <v>2634737.0</v>
      </c>
      <c r="M105" s="525">
        <v>1450000.0</v>
      </c>
      <c r="N105" s="514">
        <v>3770000.0</v>
      </c>
      <c r="O105" s="514">
        <v>4084737.0</v>
      </c>
      <c r="P105" s="514">
        <v>1.1380577E7</v>
      </c>
    </row>
    <row r="106" ht="27.75" customHeight="1">
      <c r="A106" s="521" t="s">
        <v>1818</v>
      </c>
      <c r="B106" s="517" t="s">
        <v>4492</v>
      </c>
      <c r="C106" s="517" t="s">
        <v>4499</v>
      </c>
      <c r="D106" s="518">
        <v>5000000.0</v>
      </c>
      <c r="E106" s="518">
        <v>1000000.0</v>
      </c>
      <c r="F106" s="517">
        <v>0.0</v>
      </c>
      <c r="G106" s="517">
        <v>0.0</v>
      </c>
      <c r="H106" s="518">
        <v>300000.0</v>
      </c>
      <c r="I106" s="517">
        <v>26.0</v>
      </c>
      <c r="J106" s="517">
        <v>27.3</v>
      </c>
      <c r="K106" s="518">
        <v>2525840.0</v>
      </c>
      <c r="L106" s="518">
        <v>4014545.0</v>
      </c>
      <c r="M106" s="526">
        <v>1500000.0</v>
      </c>
      <c r="N106" s="518">
        <v>2350000.0</v>
      </c>
      <c r="O106" s="518">
        <v>5514545.0</v>
      </c>
      <c r="P106" s="518">
        <v>1.0390385E7</v>
      </c>
    </row>
    <row r="107" ht="27.75" customHeight="1">
      <c r="A107" s="520" t="s">
        <v>1818</v>
      </c>
      <c r="B107" s="513" t="s">
        <v>4425</v>
      </c>
      <c r="C107" s="513" t="s">
        <v>4493</v>
      </c>
      <c r="D107" s="514">
        <v>5000000.0</v>
      </c>
      <c r="E107" s="514">
        <v>1000000.0</v>
      </c>
      <c r="F107" s="514">
        <v>1000000.0</v>
      </c>
      <c r="G107" s="514">
        <v>1000000.0</v>
      </c>
      <c r="H107" s="514">
        <v>300000.0</v>
      </c>
      <c r="I107" s="513">
        <v>26.0</v>
      </c>
      <c r="J107" s="513">
        <v>26.5</v>
      </c>
      <c r="K107" s="514">
        <v>525000.0</v>
      </c>
      <c r="L107" s="514">
        <v>7871154.0</v>
      </c>
      <c r="M107" s="525">
        <v>1500000.0</v>
      </c>
      <c r="N107" s="514">
        <v>6040000.0</v>
      </c>
      <c r="O107" s="514">
        <v>9371154.0</v>
      </c>
      <c r="P107" s="514">
        <v>1.5936154E7</v>
      </c>
    </row>
    <row r="108" ht="27.75" customHeight="1">
      <c r="A108" s="521" t="s">
        <v>1818</v>
      </c>
      <c r="B108" s="517" t="s">
        <v>4425</v>
      </c>
      <c r="C108" s="517" t="s">
        <v>4494</v>
      </c>
      <c r="D108" s="518">
        <v>5000000.0</v>
      </c>
      <c r="E108" s="518">
        <v>1000000.0</v>
      </c>
      <c r="F108" s="518">
        <v>1000000.0</v>
      </c>
      <c r="G108" s="517">
        <v>0.0</v>
      </c>
      <c r="H108" s="518">
        <v>300000.0</v>
      </c>
      <c r="I108" s="517">
        <v>26.0</v>
      </c>
      <c r="J108" s="517">
        <v>26.5</v>
      </c>
      <c r="K108" s="518">
        <v>525000.0</v>
      </c>
      <c r="L108" s="518">
        <v>6875962.0</v>
      </c>
      <c r="M108" s="526">
        <v>1500000.0</v>
      </c>
      <c r="N108" s="518">
        <v>6760000.0</v>
      </c>
      <c r="O108" s="518">
        <v>8375962.0</v>
      </c>
      <c r="P108" s="518">
        <v>1.5660962E7</v>
      </c>
    </row>
    <row r="109" ht="27.75" customHeight="1">
      <c r="A109" s="520" t="s">
        <v>1818</v>
      </c>
      <c r="B109" s="513" t="s">
        <v>4425</v>
      </c>
      <c r="C109" s="513" t="s">
        <v>3358</v>
      </c>
      <c r="D109" s="514">
        <v>5000000.0</v>
      </c>
      <c r="E109" s="514">
        <v>500000.0</v>
      </c>
      <c r="F109" s="513">
        <v>0.0</v>
      </c>
      <c r="G109" s="513">
        <v>0.0</v>
      </c>
      <c r="H109" s="514">
        <v>300000.0</v>
      </c>
      <c r="I109" s="513">
        <v>26.0</v>
      </c>
      <c r="J109" s="513">
        <v>26.0</v>
      </c>
      <c r="K109" s="514">
        <v>525840.0</v>
      </c>
      <c r="L109" s="514">
        <v>5274160.0</v>
      </c>
      <c r="M109" s="525">
        <v>1500000.0</v>
      </c>
      <c r="N109" s="514">
        <v>6360000.0</v>
      </c>
      <c r="O109" s="514">
        <v>6774160.0</v>
      </c>
      <c r="P109" s="514">
        <v>1.366E7</v>
      </c>
    </row>
    <row r="110" ht="27.75" customHeight="1">
      <c r="A110" s="521" t="s">
        <v>1818</v>
      </c>
      <c r="B110" s="517" t="s">
        <v>4425</v>
      </c>
      <c r="C110" s="517" t="s">
        <v>3359</v>
      </c>
      <c r="D110" s="518">
        <v>5000000.0</v>
      </c>
      <c r="E110" s="518">
        <v>500000.0</v>
      </c>
      <c r="F110" s="517">
        <v>0.0</v>
      </c>
      <c r="G110" s="517">
        <v>0.0</v>
      </c>
      <c r="H110" s="518">
        <v>300000.0</v>
      </c>
      <c r="I110" s="517">
        <v>26.0</v>
      </c>
      <c r="J110" s="517">
        <v>26.9</v>
      </c>
      <c r="K110" s="518">
        <v>525840.0</v>
      </c>
      <c r="L110" s="518">
        <v>5442429.0</v>
      </c>
      <c r="M110" s="526">
        <v>1500000.0</v>
      </c>
      <c r="N110" s="518">
        <v>6620000.0</v>
      </c>
      <c r="O110" s="518">
        <v>6942429.0</v>
      </c>
      <c r="P110" s="518">
        <v>1.4088269E7</v>
      </c>
    </row>
    <row r="111" ht="27.75" customHeight="1">
      <c r="A111" s="520" t="s">
        <v>1818</v>
      </c>
      <c r="B111" s="513" t="s">
        <v>4438</v>
      </c>
      <c r="C111" s="513" t="s">
        <v>3979</v>
      </c>
      <c r="D111" s="514">
        <v>5000000.0</v>
      </c>
      <c r="E111" s="514">
        <v>1000000.0</v>
      </c>
      <c r="F111" s="513">
        <v>0.0</v>
      </c>
      <c r="G111" s="513">
        <v>0.0</v>
      </c>
      <c r="H111" s="514">
        <v>300000.0</v>
      </c>
      <c r="I111" s="513">
        <v>26.0</v>
      </c>
      <c r="J111" s="513">
        <v>27.2</v>
      </c>
      <c r="K111" s="514">
        <v>3525840.0</v>
      </c>
      <c r="L111" s="514">
        <v>3004929.0</v>
      </c>
      <c r="M111" s="525">
        <v>-50000.0</v>
      </c>
      <c r="N111" s="514">
        <v>9840200.0</v>
      </c>
      <c r="O111" s="514">
        <v>2954929.0</v>
      </c>
      <c r="P111" s="514">
        <v>1.6320969E7</v>
      </c>
    </row>
    <row r="112" ht="27.75" customHeight="1">
      <c r="A112" s="521" t="s">
        <v>1818</v>
      </c>
      <c r="B112" s="517" t="s">
        <v>4438</v>
      </c>
      <c r="C112" s="517" t="s">
        <v>3980</v>
      </c>
      <c r="D112" s="518">
        <v>5000000.0</v>
      </c>
      <c r="E112" s="518">
        <v>1000000.0</v>
      </c>
      <c r="F112" s="517">
        <v>0.0</v>
      </c>
      <c r="G112" s="517">
        <v>0.0</v>
      </c>
      <c r="H112" s="518">
        <v>300000.0</v>
      </c>
      <c r="I112" s="517">
        <v>26.0</v>
      </c>
      <c r="J112" s="517">
        <v>26.8</v>
      </c>
      <c r="K112" s="518">
        <v>3525840.0</v>
      </c>
      <c r="L112" s="518">
        <v>2928006.0</v>
      </c>
      <c r="M112" s="517">
        <v>0.0</v>
      </c>
      <c r="N112" s="518">
        <v>9019015.0</v>
      </c>
      <c r="O112" s="518">
        <v>2928006.0</v>
      </c>
      <c r="P112" s="518">
        <v>1.5472861E7</v>
      </c>
    </row>
    <row r="113" ht="27.75" customHeight="1">
      <c r="A113" s="520" t="s">
        <v>1818</v>
      </c>
      <c r="B113" s="513" t="s">
        <v>4432</v>
      </c>
      <c r="C113" s="513" t="s">
        <v>201</v>
      </c>
      <c r="D113" s="514">
        <v>2500000.0</v>
      </c>
      <c r="E113" s="514">
        <v>500000.0</v>
      </c>
      <c r="F113" s="513">
        <v>0.0</v>
      </c>
      <c r="G113" s="513">
        <v>0.0</v>
      </c>
      <c r="H113" s="514">
        <v>150000.0</v>
      </c>
      <c r="I113" s="513">
        <v>26.0</v>
      </c>
      <c r="J113" s="513">
        <v>32.0</v>
      </c>
      <c r="K113" s="513">
        <v>0.0</v>
      </c>
      <c r="L113" s="514">
        <v>3726923.0</v>
      </c>
      <c r="M113" s="513">
        <v>0.0</v>
      </c>
      <c r="N113" s="514">
        <v>3105075.0</v>
      </c>
      <c r="O113" s="514">
        <v>3726923.0</v>
      </c>
      <c r="P113" s="514">
        <v>6831998.0</v>
      </c>
    </row>
    <row r="114" ht="27.75" customHeight="1">
      <c r="A114" s="521" t="s">
        <v>1818</v>
      </c>
      <c r="B114" s="517" t="s">
        <v>4432</v>
      </c>
      <c r="C114" s="517" t="s">
        <v>204</v>
      </c>
      <c r="D114" s="518">
        <v>2500000.0</v>
      </c>
      <c r="E114" s="518">
        <v>500000.0</v>
      </c>
      <c r="F114" s="517">
        <v>0.0</v>
      </c>
      <c r="G114" s="517">
        <v>0.0</v>
      </c>
      <c r="H114" s="518">
        <v>150000.0</v>
      </c>
      <c r="I114" s="517">
        <v>26.0</v>
      </c>
      <c r="J114" s="517">
        <v>35.0</v>
      </c>
      <c r="K114" s="518">
        <v>525000.0</v>
      </c>
      <c r="L114" s="518">
        <v>3490385.0</v>
      </c>
      <c r="M114" s="517">
        <v>0.0</v>
      </c>
      <c r="N114" s="518">
        <v>964070.0</v>
      </c>
      <c r="O114" s="518">
        <v>3490385.0</v>
      </c>
      <c r="P114" s="518">
        <v>4979455.0</v>
      </c>
    </row>
    <row r="115" ht="27.75" customHeight="1">
      <c r="A115" s="520" t="s">
        <v>1818</v>
      </c>
      <c r="B115" s="513" t="s">
        <v>4432</v>
      </c>
      <c r="C115" s="513" t="s">
        <v>206</v>
      </c>
      <c r="D115" s="514">
        <v>2500000.0</v>
      </c>
      <c r="E115" s="514">
        <v>250000.0</v>
      </c>
      <c r="F115" s="513">
        <v>0.0</v>
      </c>
      <c r="G115" s="513">
        <v>0.0</v>
      </c>
      <c r="H115" s="514">
        <v>150000.0</v>
      </c>
      <c r="I115" s="513">
        <v>26.0</v>
      </c>
      <c r="J115" s="513">
        <v>26.0</v>
      </c>
      <c r="K115" s="513">
        <v>0.0</v>
      </c>
      <c r="L115" s="514">
        <v>2900000.0</v>
      </c>
      <c r="M115" s="513">
        <v>0.0</v>
      </c>
      <c r="N115" s="514">
        <v>234900.0</v>
      </c>
      <c r="O115" s="514">
        <v>2900000.0</v>
      </c>
      <c r="P115" s="514">
        <v>3134900.0</v>
      </c>
    </row>
    <row r="116" ht="27.75" customHeight="1">
      <c r="A116" s="521" t="s">
        <v>1818</v>
      </c>
      <c r="B116" s="517" t="s">
        <v>4430</v>
      </c>
      <c r="C116" s="517" t="s">
        <v>213</v>
      </c>
      <c r="D116" s="518">
        <v>3.05E7</v>
      </c>
      <c r="E116" s="517">
        <v>0.0</v>
      </c>
      <c r="F116" s="517">
        <v>0.0</v>
      </c>
      <c r="G116" s="517">
        <v>0.0</v>
      </c>
      <c r="H116" s="517">
        <v>0.0</v>
      </c>
      <c r="I116" s="517">
        <v>26.0</v>
      </c>
      <c r="J116" s="517">
        <v>26.0</v>
      </c>
      <c r="K116" s="517">
        <v>0.0</v>
      </c>
      <c r="L116" s="518">
        <v>3.05E7</v>
      </c>
      <c r="M116" s="517">
        <v>0.0</v>
      </c>
      <c r="N116" s="517">
        <v>0.0</v>
      </c>
      <c r="O116" s="518">
        <v>3.05E7</v>
      </c>
      <c r="P116" s="518">
        <v>3.05E7</v>
      </c>
    </row>
    <row r="117" ht="27.75" customHeight="1">
      <c r="A117" s="520" t="s">
        <v>1818</v>
      </c>
      <c r="B117" s="513" t="s">
        <v>4430</v>
      </c>
      <c r="C117" s="513" t="s">
        <v>215</v>
      </c>
      <c r="D117" s="514">
        <v>2.5E7</v>
      </c>
      <c r="E117" s="513">
        <v>0.0</v>
      </c>
      <c r="F117" s="513">
        <v>0.0</v>
      </c>
      <c r="G117" s="513">
        <v>0.0</v>
      </c>
      <c r="H117" s="513">
        <v>0.0</v>
      </c>
      <c r="I117" s="513">
        <v>26.0</v>
      </c>
      <c r="J117" s="513">
        <v>26.0</v>
      </c>
      <c r="K117" s="513">
        <v>0.0</v>
      </c>
      <c r="L117" s="514">
        <v>2.5E7</v>
      </c>
      <c r="M117" s="513">
        <v>0.0</v>
      </c>
      <c r="N117" s="513">
        <v>0.0</v>
      </c>
      <c r="O117" s="514">
        <v>2.5E7</v>
      </c>
      <c r="P117" s="514">
        <v>2.5E7</v>
      </c>
    </row>
    <row r="118" ht="27.75" customHeight="1">
      <c r="A118" s="521" t="s">
        <v>1818</v>
      </c>
      <c r="B118" s="517" t="s">
        <v>4430</v>
      </c>
      <c r="C118" s="517" t="s">
        <v>217</v>
      </c>
      <c r="D118" s="518">
        <v>2.25E7</v>
      </c>
      <c r="E118" s="517">
        <v>0.0</v>
      </c>
      <c r="F118" s="517">
        <v>0.0</v>
      </c>
      <c r="G118" s="517">
        <v>0.0</v>
      </c>
      <c r="H118" s="517">
        <v>0.0</v>
      </c>
      <c r="I118" s="517">
        <v>26.0</v>
      </c>
      <c r="J118" s="517">
        <v>26.0</v>
      </c>
      <c r="K118" s="517">
        <v>0.0</v>
      </c>
      <c r="L118" s="518">
        <v>2.25E7</v>
      </c>
      <c r="M118" s="517">
        <v>0.0</v>
      </c>
      <c r="N118" s="517">
        <v>0.0</v>
      </c>
      <c r="O118" s="518">
        <v>2.25E7</v>
      </c>
      <c r="P118" s="518">
        <v>2.25E7</v>
      </c>
    </row>
    <row r="119" ht="27.75" customHeight="1">
      <c r="A119" s="520" t="s">
        <v>1818</v>
      </c>
      <c r="B119" s="513" t="s">
        <v>4430</v>
      </c>
      <c r="C119" s="513" t="s">
        <v>221</v>
      </c>
      <c r="D119" s="514">
        <v>8000000.0</v>
      </c>
      <c r="E119" s="513">
        <v>0.0</v>
      </c>
      <c r="F119" s="513">
        <v>0.0</v>
      </c>
      <c r="G119" s="513">
        <v>0.0</v>
      </c>
      <c r="H119" s="513">
        <v>0.0</v>
      </c>
      <c r="I119" s="513">
        <v>26.0</v>
      </c>
      <c r="J119" s="513">
        <v>26.0</v>
      </c>
      <c r="K119" s="513">
        <v>0.0</v>
      </c>
      <c r="L119" s="514">
        <v>8000000.0</v>
      </c>
      <c r="M119" s="513">
        <v>0.0</v>
      </c>
      <c r="N119" s="513">
        <v>0.0</v>
      </c>
      <c r="O119" s="514">
        <v>8000000.0</v>
      </c>
      <c r="P119" s="514">
        <v>8000000.0</v>
      </c>
    </row>
    <row r="120" ht="27.75" customHeight="1">
      <c r="A120" s="521" t="s">
        <v>1818</v>
      </c>
      <c r="B120" s="517" t="s">
        <v>4430</v>
      </c>
      <c r="C120" s="517" t="s">
        <v>4500</v>
      </c>
      <c r="D120" s="518">
        <v>7000000.0</v>
      </c>
      <c r="E120" s="517">
        <v>0.0</v>
      </c>
      <c r="F120" s="517">
        <v>0.0</v>
      </c>
      <c r="G120" s="517">
        <v>0.0</v>
      </c>
      <c r="H120" s="517">
        <v>0.0</v>
      </c>
      <c r="I120" s="517">
        <v>26.0</v>
      </c>
      <c r="J120" s="517">
        <v>26.0</v>
      </c>
      <c r="K120" s="517">
        <v>0.0</v>
      </c>
      <c r="L120" s="518">
        <v>7000000.0</v>
      </c>
      <c r="M120" s="517">
        <v>0.0</v>
      </c>
      <c r="N120" s="517">
        <v>0.0</v>
      </c>
      <c r="O120" s="518">
        <v>7000000.0</v>
      </c>
      <c r="P120" s="518">
        <v>7000000.0</v>
      </c>
    </row>
    <row r="121" ht="27.75" customHeight="1">
      <c r="A121" s="520" t="s">
        <v>1818</v>
      </c>
      <c r="B121" s="513" t="s">
        <v>4430</v>
      </c>
      <c r="C121" s="513" t="s">
        <v>4484</v>
      </c>
      <c r="D121" s="514">
        <v>4000000.0</v>
      </c>
      <c r="E121" s="513">
        <v>0.0</v>
      </c>
      <c r="F121" s="513">
        <v>0.0</v>
      </c>
      <c r="G121" s="513">
        <v>0.0</v>
      </c>
      <c r="H121" s="513">
        <v>0.0</v>
      </c>
      <c r="I121" s="513">
        <v>26.0</v>
      </c>
      <c r="J121" s="513">
        <v>26.0</v>
      </c>
      <c r="K121" s="513">
        <v>0.0</v>
      </c>
      <c r="L121" s="514">
        <v>4000000.0</v>
      </c>
      <c r="M121" s="513">
        <v>0.0</v>
      </c>
      <c r="N121" s="513">
        <v>0.0</v>
      </c>
      <c r="O121" s="514">
        <v>4000000.0</v>
      </c>
      <c r="P121" s="514">
        <v>4000000.0</v>
      </c>
    </row>
    <row r="122" ht="27.75" customHeight="1">
      <c r="A122" s="521" t="s">
        <v>1818</v>
      </c>
      <c r="B122" s="517" t="s">
        <v>4430</v>
      </c>
      <c r="C122" s="517" t="s">
        <v>230</v>
      </c>
      <c r="D122" s="518">
        <v>1.0E7</v>
      </c>
      <c r="E122" s="517">
        <v>0.0</v>
      </c>
      <c r="F122" s="517">
        <v>0.0</v>
      </c>
      <c r="G122" s="517">
        <v>0.0</v>
      </c>
      <c r="H122" s="517">
        <v>0.0</v>
      </c>
      <c r="I122" s="517">
        <v>26.0</v>
      </c>
      <c r="J122" s="517">
        <v>26.0</v>
      </c>
      <c r="K122" s="517">
        <v>0.0</v>
      </c>
      <c r="L122" s="518">
        <v>1.0E7</v>
      </c>
      <c r="M122" s="517">
        <v>0.0</v>
      </c>
      <c r="N122" s="517">
        <v>0.0</v>
      </c>
      <c r="O122" s="518">
        <v>1.0E7</v>
      </c>
      <c r="P122" s="518">
        <v>1.0E7</v>
      </c>
    </row>
    <row r="123" ht="27.75" customHeight="1">
      <c r="A123" s="520" t="s">
        <v>1818</v>
      </c>
      <c r="B123" s="513" t="s">
        <v>4430</v>
      </c>
      <c r="C123" s="513" t="s">
        <v>232</v>
      </c>
      <c r="D123" s="514">
        <v>1.25E7</v>
      </c>
      <c r="E123" s="513">
        <v>0.0</v>
      </c>
      <c r="F123" s="513">
        <v>0.0</v>
      </c>
      <c r="G123" s="513">
        <v>0.0</v>
      </c>
      <c r="H123" s="513">
        <v>0.0</v>
      </c>
      <c r="I123" s="513">
        <v>26.0</v>
      </c>
      <c r="J123" s="513">
        <v>26.0</v>
      </c>
      <c r="K123" s="513">
        <v>0.0</v>
      </c>
      <c r="L123" s="514">
        <v>1.25E7</v>
      </c>
      <c r="M123" s="513">
        <v>0.0</v>
      </c>
      <c r="N123" s="513">
        <v>0.0</v>
      </c>
      <c r="O123" s="514">
        <v>1.25E7</v>
      </c>
      <c r="P123" s="514">
        <v>1.25E7</v>
      </c>
    </row>
    <row r="124" ht="27.75" customHeight="1">
      <c r="A124" s="521" t="s">
        <v>1818</v>
      </c>
      <c r="B124" s="517" t="s">
        <v>4430</v>
      </c>
      <c r="C124" s="517" t="s">
        <v>223</v>
      </c>
      <c r="D124" s="518">
        <v>9000000.0</v>
      </c>
      <c r="E124" s="517">
        <v>0.0</v>
      </c>
      <c r="F124" s="517">
        <v>0.0</v>
      </c>
      <c r="G124" s="517">
        <v>0.0</v>
      </c>
      <c r="H124" s="517">
        <v>0.0</v>
      </c>
      <c r="I124" s="517">
        <v>26.0</v>
      </c>
      <c r="J124" s="517">
        <v>26.0</v>
      </c>
      <c r="K124" s="517">
        <v>0.0</v>
      </c>
      <c r="L124" s="518">
        <v>9000000.0</v>
      </c>
      <c r="M124" s="517">
        <v>0.0</v>
      </c>
      <c r="N124" s="517">
        <v>0.0</v>
      </c>
      <c r="O124" s="518">
        <v>9000000.0</v>
      </c>
      <c r="P124" s="518">
        <v>9000000.0</v>
      </c>
    </row>
    <row r="125" ht="27.75" customHeight="1">
      <c r="A125" s="520" t="s">
        <v>1818</v>
      </c>
      <c r="B125" s="513" t="s">
        <v>4430</v>
      </c>
      <c r="C125" s="513" t="s">
        <v>4496</v>
      </c>
      <c r="D125" s="514">
        <v>2000000.0</v>
      </c>
      <c r="E125" s="513">
        <v>0.0</v>
      </c>
      <c r="F125" s="513">
        <v>26.0</v>
      </c>
      <c r="G125" s="513">
        <v>0.0</v>
      </c>
      <c r="H125" s="513">
        <v>0.0</v>
      </c>
      <c r="I125" s="513">
        <v>0.0</v>
      </c>
      <c r="J125" s="513">
        <v>26.0</v>
      </c>
      <c r="K125" s="513">
        <v>0.0</v>
      </c>
      <c r="L125" s="514">
        <v>2000000.0</v>
      </c>
      <c r="M125" s="513">
        <v>0.0</v>
      </c>
      <c r="N125" s="513">
        <v>0.0</v>
      </c>
      <c r="O125" s="514">
        <v>2000000.0</v>
      </c>
      <c r="P125" s="514">
        <v>2000000.0</v>
      </c>
    </row>
    <row r="126" ht="27.75" customHeight="1">
      <c r="A126" s="521" t="s">
        <v>1818</v>
      </c>
      <c r="B126" s="517" t="s">
        <v>4430</v>
      </c>
      <c r="C126" s="517" t="s">
        <v>4497</v>
      </c>
      <c r="D126" s="518">
        <v>8000000.0</v>
      </c>
      <c r="E126" s="517">
        <v>0.0</v>
      </c>
      <c r="F126" s="517">
        <v>0.0</v>
      </c>
      <c r="G126" s="517">
        <v>0.0</v>
      </c>
      <c r="H126" s="517">
        <v>0.0</v>
      </c>
      <c r="I126" s="517">
        <v>26.0</v>
      </c>
      <c r="J126" s="517">
        <v>27.8</v>
      </c>
      <c r="K126" s="518">
        <v>525840.0</v>
      </c>
      <c r="L126" s="518">
        <v>8012622.0</v>
      </c>
      <c r="M126" s="526">
        <v>-100000.0</v>
      </c>
      <c r="N126" s="517">
        <v>0.0</v>
      </c>
      <c r="O126" s="518">
        <v>7912622.0</v>
      </c>
      <c r="P126" s="518">
        <v>8438462.0</v>
      </c>
    </row>
    <row r="127" ht="27.75" customHeight="1">
      <c r="A127" s="520" t="s">
        <v>1818</v>
      </c>
      <c r="B127" s="513" t="s">
        <v>4430</v>
      </c>
      <c r="C127" s="513" t="s">
        <v>4498</v>
      </c>
      <c r="D127" s="514">
        <v>2000000.0</v>
      </c>
      <c r="E127" s="513">
        <v>0.0</v>
      </c>
      <c r="F127" s="513">
        <v>0.0</v>
      </c>
      <c r="G127" s="513">
        <v>0.0</v>
      </c>
      <c r="H127" s="513">
        <v>0.0</v>
      </c>
      <c r="I127" s="513">
        <v>26.0</v>
      </c>
      <c r="J127" s="513">
        <v>26.0</v>
      </c>
      <c r="K127" s="513">
        <v>0.0</v>
      </c>
      <c r="L127" s="514">
        <v>2000000.0</v>
      </c>
      <c r="M127" s="513">
        <v>0.0</v>
      </c>
      <c r="N127" s="513">
        <v>0.0</v>
      </c>
      <c r="O127" s="514">
        <v>2000000.0</v>
      </c>
      <c r="P127" s="514">
        <v>2000000.0</v>
      </c>
    </row>
    <row r="128" ht="27.75" customHeight="1">
      <c r="A128" s="521" t="s">
        <v>1818</v>
      </c>
      <c r="B128" s="517" t="s">
        <v>4430</v>
      </c>
      <c r="C128" s="517" t="s">
        <v>258</v>
      </c>
      <c r="D128" s="518">
        <v>1.1E7</v>
      </c>
      <c r="E128" s="517">
        <v>0.0</v>
      </c>
      <c r="F128" s="517">
        <v>0.0</v>
      </c>
      <c r="G128" s="517">
        <v>0.0</v>
      </c>
      <c r="H128" s="517">
        <v>0.0</v>
      </c>
      <c r="I128" s="517">
        <v>28.0</v>
      </c>
      <c r="J128" s="517">
        <v>30.0</v>
      </c>
      <c r="K128" s="518">
        <v>5000000.0</v>
      </c>
      <c r="L128" s="518">
        <v>6785714.0</v>
      </c>
      <c r="M128" s="526">
        <v>950000.0</v>
      </c>
      <c r="N128" s="517">
        <v>0.0</v>
      </c>
      <c r="O128" s="518">
        <v>7735714.0</v>
      </c>
      <c r="P128" s="518">
        <v>1.2735714E7</v>
      </c>
    </row>
    <row r="129" ht="27.75" customHeight="1">
      <c r="A129" s="520" t="s">
        <v>1821</v>
      </c>
      <c r="B129" s="513" t="s">
        <v>4420</v>
      </c>
      <c r="C129" s="513" t="s">
        <v>3981</v>
      </c>
      <c r="D129" s="514">
        <v>6.0E7</v>
      </c>
      <c r="E129" s="513">
        <v>0.0</v>
      </c>
      <c r="F129" s="513">
        <v>0.0</v>
      </c>
      <c r="G129" s="513">
        <v>0.0</v>
      </c>
      <c r="H129" s="513">
        <v>0.0</v>
      </c>
      <c r="I129" s="513">
        <v>26.0</v>
      </c>
      <c r="J129" s="513">
        <v>26.0</v>
      </c>
      <c r="K129" s="513">
        <v>0.0</v>
      </c>
      <c r="L129" s="514">
        <v>6.0E7</v>
      </c>
      <c r="M129" s="513">
        <v>0.0</v>
      </c>
      <c r="N129" s="513">
        <v>0.0</v>
      </c>
      <c r="O129" s="514">
        <v>6.0E7</v>
      </c>
      <c r="P129" s="514">
        <v>6.0E7</v>
      </c>
    </row>
    <row r="130" ht="27.75" customHeight="1">
      <c r="A130" s="521" t="s">
        <v>1821</v>
      </c>
      <c r="B130" s="517" t="s">
        <v>4420</v>
      </c>
      <c r="C130" s="517" t="s">
        <v>3982</v>
      </c>
      <c r="D130" s="518">
        <v>1500000.0</v>
      </c>
      <c r="E130" s="517">
        <v>0.0</v>
      </c>
      <c r="F130" s="517">
        <v>0.0</v>
      </c>
      <c r="G130" s="517">
        <v>0.0</v>
      </c>
      <c r="H130" s="517">
        <v>0.0</v>
      </c>
      <c r="I130" s="517">
        <v>26.0</v>
      </c>
      <c r="J130" s="517">
        <v>9.0</v>
      </c>
      <c r="K130" s="517">
        <v>0.0</v>
      </c>
      <c r="L130" s="518">
        <v>1.35E7</v>
      </c>
      <c r="M130" s="517">
        <v>0.0</v>
      </c>
      <c r="N130" s="518">
        <v>5.1928125E7</v>
      </c>
      <c r="O130" s="518">
        <v>1.35E7</v>
      </c>
      <c r="P130" s="518">
        <v>6.5428125E7</v>
      </c>
    </row>
    <row r="131" ht="27.75" customHeight="1">
      <c r="A131" s="520" t="s">
        <v>1821</v>
      </c>
      <c r="B131" s="513" t="s">
        <v>4420</v>
      </c>
      <c r="C131" s="513" t="s">
        <v>4489</v>
      </c>
      <c r="D131" s="514">
        <v>1500000.0</v>
      </c>
      <c r="E131" s="513">
        <v>0.0</v>
      </c>
      <c r="F131" s="513">
        <v>0.0</v>
      </c>
      <c r="G131" s="513">
        <v>0.0</v>
      </c>
      <c r="H131" s="513">
        <v>0.0</v>
      </c>
      <c r="I131" s="513">
        <v>26.0</v>
      </c>
      <c r="J131" s="513">
        <v>13.9</v>
      </c>
      <c r="K131" s="513">
        <v>0.0</v>
      </c>
      <c r="L131" s="514">
        <v>2.0875E7</v>
      </c>
      <c r="M131" s="513">
        <v>0.0</v>
      </c>
      <c r="N131" s="514">
        <v>7.3237738E7</v>
      </c>
      <c r="O131" s="514">
        <v>2.0875E7</v>
      </c>
      <c r="P131" s="514">
        <v>9.4112738E7</v>
      </c>
    </row>
    <row r="132" ht="27.75" customHeight="1">
      <c r="A132" s="521" t="s">
        <v>1821</v>
      </c>
      <c r="B132" s="517" t="s">
        <v>4420</v>
      </c>
      <c r="C132" s="517" t="s">
        <v>3984</v>
      </c>
      <c r="D132" s="518">
        <v>1500000.0</v>
      </c>
      <c r="E132" s="517">
        <v>0.0</v>
      </c>
      <c r="F132" s="517">
        <v>0.0</v>
      </c>
      <c r="G132" s="517">
        <v>0.0</v>
      </c>
      <c r="H132" s="517">
        <v>0.0</v>
      </c>
      <c r="I132" s="517">
        <v>26.0</v>
      </c>
      <c r="J132" s="517">
        <v>3.0</v>
      </c>
      <c r="K132" s="517">
        <v>0.0</v>
      </c>
      <c r="L132" s="518">
        <v>4500000.0</v>
      </c>
      <c r="M132" s="517">
        <v>0.0</v>
      </c>
      <c r="N132" s="518">
        <v>2.37665E7</v>
      </c>
      <c r="O132" s="518">
        <v>4500000.0</v>
      </c>
      <c r="P132" s="518">
        <v>2.82665E7</v>
      </c>
    </row>
    <row r="133" ht="27.75" customHeight="1">
      <c r="A133" s="520" t="s">
        <v>1821</v>
      </c>
      <c r="B133" s="513" t="s">
        <v>4420</v>
      </c>
      <c r="C133" s="513" t="s">
        <v>3985</v>
      </c>
      <c r="D133" s="514">
        <v>1500000.0</v>
      </c>
      <c r="E133" s="513">
        <v>0.0</v>
      </c>
      <c r="F133" s="513">
        <v>0.0</v>
      </c>
      <c r="G133" s="513">
        <v>0.0</v>
      </c>
      <c r="H133" s="513">
        <v>0.0</v>
      </c>
      <c r="I133" s="513">
        <v>26.0</v>
      </c>
      <c r="J133" s="513">
        <v>6.0</v>
      </c>
      <c r="K133" s="513">
        <v>0.0</v>
      </c>
      <c r="L133" s="514">
        <v>9000000.0</v>
      </c>
      <c r="M133" s="513">
        <v>0.0</v>
      </c>
      <c r="N133" s="514">
        <v>2.3528875E7</v>
      </c>
      <c r="O133" s="514">
        <v>9000000.0</v>
      </c>
      <c r="P133" s="514">
        <v>3.2528875E7</v>
      </c>
    </row>
    <row r="134" ht="27.75" customHeight="1">
      <c r="A134" s="521" t="s">
        <v>1821</v>
      </c>
      <c r="B134" s="517" t="s">
        <v>4420</v>
      </c>
      <c r="C134" s="517" t="s">
        <v>4490</v>
      </c>
      <c r="D134" s="518">
        <v>1500000.0</v>
      </c>
      <c r="E134" s="517">
        <v>0.0</v>
      </c>
      <c r="F134" s="517">
        <v>0.0</v>
      </c>
      <c r="G134" s="517">
        <v>0.0</v>
      </c>
      <c r="H134" s="517">
        <v>0.0</v>
      </c>
      <c r="I134" s="517">
        <v>26.0</v>
      </c>
      <c r="J134" s="517">
        <v>15.0</v>
      </c>
      <c r="K134" s="517">
        <v>0.0</v>
      </c>
      <c r="L134" s="518">
        <v>2.25E7</v>
      </c>
      <c r="M134" s="517">
        <v>0.0</v>
      </c>
      <c r="N134" s="518">
        <v>8.326275E7</v>
      </c>
      <c r="O134" s="518">
        <v>2.25E7</v>
      </c>
      <c r="P134" s="518">
        <v>1.0576275E8</v>
      </c>
    </row>
    <row r="135" ht="27.75" customHeight="1">
      <c r="A135" s="520" t="s">
        <v>1821</v>
      </c>
      <c r="B135" s="513" t="s">
        <v>4420</v>
      </c>
      <c r="C135" s="513" t="s">
        <v>4491</v>
      </c>
      <c r="D135" s="514">
        <v>1500000.0</v>
      </c>
      <c r="E135" s="513">
        <v>0.0</v>
      </c>
      <c r="F135" s="513">
        <v>0.0</v>
      </c>
      <c r="G135" s="513">
        <v>0.0</v>
      </c>
      <c r="H135" s="513">
        <v>0.0</v>
      </c>
      <c r="I135" s="513">
        <v>26.0</v>
      </c>
      <c r="J135" s="513">
        <v>7.3</v>
      </c>
      <c r="K135" s="513">
        <v>0.0</v>
      </c>
      <c r="L135" s="514">
        <v>1.1E7</v>
      </c>
      <c r="M135" s="513">
        <v>0.0</v>
      </c>
      <c r="N135" s="514">
        <v>9312500.0</v>
      </c>
      <c r="O135" s="514">
        <v>1.1E7</v>
      </c>
      <c r="P135" s="514">
        <v>2.03125E7</v>
      </c>
    </row>
    <row r="136" ht="27.75" customHeight="1">
      <c r="A136" s="521" t="s">
        <v>1821</v>
      </c>
      <c r="B136" s="517" t="s">
        <v>4492</v>
      </c>
      <c r="C136" s="517" t="s">
        <v>3353</v>
      </c>
      <c r="D136" s="518">
        <v>5000000.0</v>
      </c>
      <c r="E136" s="518">
        <v>500000.0</v>
      </c>
      <c r="F136" s="517">
        <v>0.0</v>
      </c>
      <c r="G136" s="517">
        <v>0.0</v>
      </c>
      <c r="H136" s="518">
        <v>300000.0</v>
      </c>
      <c r="I136" s="517">
        <v>26.0</v>
      </c>
      <c r="J136" s="517">
        <v>26.5</v>
      </c>
      <c r="K136" s="518">
        <v>3525840.0</v>
      </c>
      <c r="L136" s="518">
        <v>2370314.0</v>
      </c>
      <c r="M136" s="526">
        <v>1450000.0</v>
      </c>
      <c r="N136" s="518">
        <v>3391666.0</v>
      </c>
      <c r="O136" s="518">
        <v>3820314.0</v>
      </c>
      <c r="P136" s="518">
        <v>1.073782E7</v>
      </c>
    </row>
    <row r="137" ht="27.75" customHeight="1">
      <c r="A137" s="520" t="s">
        <v>1821</v>
      </c>
      <c r="B137" s="513" t="s">
        <v>4492</v>
      </c>
      <c r="C137" s="513" t="s">
        <v>3354</v>
      </c>
      <c r="D137" s="514">
        <v>5000000.0</v>
      </c>
      <c r="E137" s="514">
        <v>500000.0</v>
      </c>
      <c r="F137" s="513">
        <v>0.0</v>
      </c>
      <c r="G137" s="513">
        <v>0.0</v>
      </c>
      <c r="H137" s="514">
        <v>300000.0</v>
      </c>
      <c r="I137" s="513">
        <v>26.0</v>
      </c>
      <c r="J137" s="513">
        <v>27.3</v>
      </c>
      <c r="K137" s="514">
        <v>1525840.0</v>
      </c>
      <c r="L137" s="514">
        <v>4514545.0</v>
      </c>
      <c r="M137" s="525">
        <v>1500000.0</v>
      </c>
      <c r="N137" s="514">
        <v>4346666.0</v>
      </c>
      <c r="O137" s="514">
        <v>6014545.0</v>
      </c>
      <c r="P137" s="514">
        <v>1.1887051E7</v>
      </c>
    </row>
    <row r="138" ht="27.75" customHeight="1">
      <c r="A138" s="521" t="s">
        <v>1821</v>
      </c>
      <c r="B138" s="517" t="s">
        <v>4492</v>
      </c>
      <c r="C138" s="517" t="s">
        <v>4499</v>
      </c>
      <c r="D138" s="518">
        <v>5000000.0</v>
      </c>
      <c r="E138" s="518">
        <v>1000000.0</v>
      </c>
      <c r="F138" s="517">
        <v>0.0</v>
      </c>
      <c r="G138" s="517">
        <v>0.0</v>
      </c>
      <c r="H138" s="518">
        <v>300000.0</v>
      </c>
      <c r="I138" s="517">
        <v>26.0</v>
      </c>
      <c r="J138" s="517">
        <v>26.9</v>
      </c>
      <c r="K138" s="518">
        <v>2525840.0</v>
      </c>
      <c r="L138" s="518">
        <v>3942429.0</v>
      </c>
      <c r="M138" s="526">
        <v>1500000.0</v>
      </c>
      <c r="N138" s="518">
        <v>3238666.0</v>
      </c>
      <c r="O138" s="518">
        <v>5442429.0</v>
      </c>
      <c r="P138" s="518">
        <v>1.1206935E7</v>
      </c>
    </row>
    <row r="139" ht="27.75" customHeight="1">
      <c r="A139" s="520" t="s">
        <v>1821</v>
      </c>
      <c r="B139" s="513" t="s">
        <v>4425</v>
      </c>
      <c r="C139" s="513" t="s">
        <v>4493</v>
      </c>
      <c r="D139" s="514">
        <v>5000000.0</v>
      </c>
      <c r="E139" s="514">
        <v>1000000.0</v>
      </c>
      <c r="F139" s="514">
        <v>1000000.0</v>
      </c>
      <c r="G139" s="514">
        <v>1000000.0</v>
      </c>
      <c r="H139" s="514">
        <v>300000.0</v>
      </c>
      <c r="I139" s="513">
        <v>26.0</v>
      </c>
      <c r="J139" s="513">
        <v>28.4</v>
      </c>
      <c r="K139" s="514">
        <v>525840.0</v>
      </c>
      <c r="L139" s="514">
        <v>8235698.0</v>
      </c>
      <c r="M139" s="525">
        <v>1500000.0</v>
      </c>
      <c r="N139" s="514">
        <v>6740000.0</v>
      </c>
      <c r="O139" s="514">
        <v>9735698.0</v>
      </c>
      <c r="P139" s="514">
        <v>1.7001538E7</v>
      </c>
    </row>
    <row r="140" ht="27.75" customHeight="1">
      <c r="A140" s="521" t="s">
        <v>1821</v>
      </c>
      <c r="B140" s="517" t="s">
        <v>4425</v>
      </c>
      <c r="C140" s="517" t="s">
        <v>4494</v>
      </c>
      <c r="D140" s="518">
        <v>5000000.0</v>
      </c>
      <c r="E140" s="518">
        <v>1000000.0</v>
      </c>
      <c r="F140" s="518">
        <v>1000000.0</v>
      </c>
      <c r="G140" s="517">
        <v>0.0</v>
      </c>
      <c r="H140" s="518">
        <v>300000.0</v>
      </c>
      <c r="I140" s="517">
        <v>26.0</v>
      </c>
      <c r="J140" s="517">
        <v>27.6</v>
      </c>
      <c r="K140" s="518">
        <v>525840.0</v>
      </c>
      <c r="L140" s="518">
        <v>7081852.0</v>
      </c>
      <c r="M140" s="526">
        <v>1500000.0</v>
      </c>
      <c r="N140" s="518">
        <v>6580000.0</v>
      </c>
      <c r="O140" s="518">
        <v>8581852.0</v>
      </c>
      <c r="P140" s="518">
        <v>1.5687692E7</v>
      </c>
    </row>
    <row r="141" ht="27.75" customHeight="1">
      <c r="A141" s="520" t="s">
        <v>1821</v>
      </c>
      <c r="B141" s="513" t="s">
        <v>4425</v>
      </c>
      <c r="C141" s="513" t="s">
        <v>3358</v>
      </c>
      <c r="D141" s="514">
        <v>5000000.0</v>
      </c>
      <c r="E141" s="514">
        <v>500000.0</v>
      </c>
      <c r="F141" s="513">
        <v>0.0</v>
      </c>
      <c r="G141" s="513">
        <v>0.0</v>
      </c>
      <c r="H141" s="514">
        <v>300000.0</v>
      </c>
      <c r="I141" s="513">
        <v>26.0</v>
      </c>
      <c r="J141" s="513">
        <v>27.6</v>
      </c>
      <c r="K141" s="514">
        <v>2525840.0</v>
      </c>
      <c r="L141" s="514">
        <v>3586660.0</v>
      </c>
      <c r="M141" s="525">
        <v>1500000.0</v>
      </c>
      <c r="N141" s="514">
        <v>7235000.0</v>
      </c>
      <c r="O141" s="514">
        <v>5086660.0</v>
      </c>
      <c r="P141" s="514">
        <v>1.48475E7</v>
      </c>
    </row>
    <row r="142" ht="27.75" customHeight="1">
      <c r="A142" s="521" t="s">
        <v>1821</v>
      </c>
      <c r="B142" s="517" t="s">
        <v>4425</v>
      </c>
      <c r="C142" s="517" t="s">
        <v>3359</v>
      </c>
      <c r="D142" s="518">
        <v>5000000.0</v>
      </c>
      <c r="E142" s="518">
        <v>500000.0</v>
      </c>
      <c r="F142" s="517">
        <v>0.0</v>
      </c>
      <c r="G142" s="517">
        <v>0.0</v>
      </c>
      <c r="H142" s="518">
        <v>300000.0</v>
      </c>
      <c r="I142" s="517">
        <v>26.0</v>
      </c>
      <c r="J142" s="517">
        <v>28.0</v>
      </c>
      <c r="K142" s="518">
        <v>525840.0</v>
      </c>
      <c r="L142" s="518">
        <v>5658775.0</v>
      </c>
      <c r="M142" s="526">
        <v>1500000.0</v>
      </c>
      <c r="N142" s="518">
        <v>7350000.0</v>
      </c>
      <c r="O142" s="518">
        <v>7158775.0</v>
      </c>
      <c r="P142" s="518">
        <v>1.5034615E7</v>
      </c>
    </row>
    <row r="143" ht="27.75" customHeight="1">
      <c r="A143" s="520" t="s">
        <v>1821</v>
      </c>
      <c r="B143" s="513" t="s">
        <v>4438</v>
      </c>
      <c r="C143" s="513" t="s">
        <v>3979</v>
      </c>
      <c r="D143" s="514">
        <v>5000000.0</v>
      </c>
      <c r="E143" s="514">
        <v>1000000.0</v>
      </c>
      <c r="F143" s="513">
        <v>0.0</v>
      </c>
      <c r="G143" s="513">
        <v>0.0</v>
      </c>
      <c r="H143" s="514">
        <v>300000.0</v>
      </c>
      <c r="I143" s="513">
        <v>26.0</v>
      </c>
      <c r="J143" s="513">
        <v>30.3</v>
      </c>
      <c r="K143" s="514">
        <v>5525840.0</v>
      </c>
      <c r="L143" s="514">
        <v>1591468.0</v>
      </c>
      <c r="M143" s="513">
        <v>0.0</v>
      </c>
      <c r="N143" s="514">
        <v>1.528765E7</v>
      </c>
      <c r="O143" s="514">
        <v>1591468.0</v>
      </c>
      <c r="P143" s="514">
        <v>2.2404958E7</v>
      </c>
    </row>
    <row r="144" ht="27.75" customHeight="1">
      <c r="A144" s="521" t="s">
        <v>1821</v>
      </c>
      <c r="B144" s="517" t="s">
        <v>4438</v>
      </c>
      <c r="C144" s="517" t="s">
        <v>3980</v>
      </c>
      <c r="D144" s="518">
        <v>5000000.0</v>
      </c>
      <c r="E144" s="518">
        <v>1000000.0</v>
      </c>
      <c r="F144" s="517">
        <v>0.0</v>
      </c>
      <c r="G144" s="517">
        <v>0.0</v>
      </c>
      <c r="H144" s="518">
        <v>300000.0</v>
      </c>
      <c r="I144" s="517">
        <v>26.0</v>
      </c>
      <c r="J144" s="517">
        <v>26.1</v>
      </c>
      <c r="K144" s="518">
        <v>3525840.0</v>
      </c>
      <c r="L144" s="518">
        <v>2798198.0</v>
      </c>
      <c r="M144" s="517">
        <v>0.0</v>
      </c>
      <c r="N144" s="518">
        <v>8083950.0</v>
      </c>
      <c r="O144" s="518">
        <v>2798198.0</v>
      </c>
      <c r="P144" s="518">
        <v>1.4407988E7</v>
      </c>
    </row>
    <row r="145" ht="27.75" customHeight="1">
      <c r="A145" s="520" t="s">
        <v>1821</v>
      </c>
      <c r="B145" s="513" t="s">
        <v>4432</v>
      </c>
      <c r="C145" s="513" t="s">
        <v>201</v>
      </c>
      <c r="D145" s="514">
        <v>2500000.0</v>
      </c>
      <c r="E145" s="514">
        <v>500000.0</v>
      </c>
      <c r="F145" s="513">
        <v>0.0</v>
      </c>
      <c r="G145" s="513">
        <v>0.0</v>
      </c>
      <c r="H145" s="514">
        <v>150000.0</v>
      </c>
      <c r="I145" s="513">
        <v>26.0</v>
      </c>
      <c r="J145" s="513">
        <v>31.5</v>
      </c>
      <c r="K145" s="513">
        <v>0.0</v>
      </c>
      <c r="L145" s="514">
        <v>3678846.0</v>
      </c>
      <c r="M145" s="513">
        <v>0.0</v>
      </c>
      <c r="N145" s="514">
        <v>3647661.0</v>
      </c>
      <c r="O145" s="514">
        <v>3678846.0</v>
      </c>
      <c r="P145" s="514">
        <v>7326507.0</v>
      </c>
    </row>
    <row r="146" ht="27.75" customHeight="1">
      <c r="A146" s="521" t="s">
        <v>1821</v>
      </c>
      <c r="B146" s="517" t="s">
        <v>4432</v>
      </c>
      <c r="C146" s="517" t="s">
        <v>204</v>
      </c>
      <c r="D146" s="518">
        <v>2500000.0</v>
      </c>
      <c r="E146" s="518">
        <v>500000.0</v>
      </c>
      <c r="F146" s="517">
        <v>0.0</v>
      </c>
      <c r="G146" s="517">
        <v>0.0</v>
      </c>
      <c r="H146" s="518">
        <v>150000.0</v>
      </c>
      <c r="I146" s="517">
        <v>26.0</v>
      </c>
      <c r="J146" s="517">
        <v>26.0</v>
      </c>
      <c r="K146" s="518">
        <v>525840.0</v>
      </c>
      <c r="L146" s="518">
        <v>2624160.0</v>
      </c>
      <c r="M146" s="517">
        <v>0.0</v>
      </c>
      <c r="N146" s="518">
        <v>1925008.0</v>
      </c>
      <c r="O146" s="518">
        <v>2624160.0</v>
      </c>
      <c r="P146" s="518">
        <v>5075008.0</v>
      </c>
    </row>
    <row r="147" ht="27.75" customHeight="1">
      <c r="A147" s="520" t="s">
        <v>1821</v>
      </c>
      <c r="B147" s="513" t="s">
        <v>4432</v>
      </c>
      <c r="C147" s="513" t="s">
        <v>206</v>
      </c>
      <c r="D147" s="514">
        <v>2500000.0</v>
      </c>
      <c r="E147" s="514">
        <v>250000.0</v>
      </c>
      <c r="F147" s="513">
        <v>0.0</v>
      </c>
      <c r="G147" s="513">
        <v>0.0</v>
      </c>
      <c r="H147" s="514">
        <v>150000.0</v>
      </c>
      <c r="I147" s="513">
        <v>26.0</v>
      </c>
      <c r="J147" s="513">
        <v>29.2</v>
      </c>
      <c r="K147" s="513">
        <v>0.0</v>
      </c>
      <c r="L147" s="514">
        <v>3207692.0</v>
      </c>
      <c r="M147" s="513">
        <v>0.0</v>
      </c>
      <c r="N147" s="514">
        <v>934090.0</v>
      </c>
      <c r="O147" s="514">
        <v>3207692.0</v>
      </c>
      <c r="P147" s="514">
        <v>4141782.0</v>
      </c>
    </row>
    <row r="148" ht="27.75" customHeight="1">
      <c r="A148" s="521" t="s">
        <v>1821</v>
      </c>
      <c r="B148" s="517" t="s">
        <v>4430</v>
      </c>
      <c r="C148" s="517" t="s">
        <v>213</v>
      </c>
      <c r="D148" s="518">
        <v>3.05E7</v>
      </c>
      <c r="E148" s="517">
        <v>0.0</v>
      </c>
      <c r="F148" s="517">
        <v>0.0</v>
      </c>
      <c r="G148" s="517">
        <v>0.0</v>
      </c>
      <c r="H148" s="517">
        <v>0.0</v>
      </c>
      <c r="I148" s="517">
        <v>26.0</v>
      </c>
      <c r="J148" s="517">
        <v>26.0</v>
      </c>
      <c r="K148" s="517">
        <v>0.0</v>
      </c>
      <c r="L148" s="518">
        <v>3.05E7</v>
      </c>
      <c r="M148" s="517">
        <v>0.0</v>
      </c>
      <c r="N148" s="517">
        <v>0.0</v>
      </c>
      <c r="O148" s="518">
        <v>3.05E7</v>
      </c>
      <c r="P148" s="518">
        <v>3.05E7</v>
      </c>
    </row>
    <row r="149" ht="27.75" customHeight="1">
      <c r="A149" s="520" t="s">
        <v>1821</v>
      </c>
      <c r="B149" s="513" t="s">
        <v>4430</v>
      </c>
      <c r="C149" s="513" t="s">
        <v>215</v>
      </c>
      <c r="D149" s="514">
        <v>2.5E7</v>
      </c>
      <c r="E149" s="513">
        <v>0.0</v>
      </c>
      <c r="F149" s="513">
        <v>0.0</v>
      </c>
      <c r="G149" s="513">
        <v>0.0</v>
      </c>
      <c r="H149" s="513">
        <v>0.0</v>
      </c>
      <c r="I149" s="513">
        <v>26.0</v>
      </c>
      <c r="J149" s="513">
        <v>26.0</v>
      </c>
      <c r="K149" s="513">
        <v>0.0</v>
      </c>
      <c r="L149" s="514">
        <v>2.5E7</v>
      </c>
      <c r="M149" s="513">
        <v>0.0</v>
      </c>
      <c r="N149" s="513">
        <v>0.0</v>
      </c>
      <c r="O149" s="514">
        <v>2.5E7</v>
      </c>
      <c r="P149" s="514">
        <v>2.5E7</v>
      </c>
    </row>
    <row r="150" ht="27.75" customHeight="1">
      <c r="A150" s="521" t="s">
        <v>1821</v>
      </c>
      <c r="B150" s="517" t="s">
        <v>4430</v>
      </c>
      <c r="C150" s="517" t="s">
        <v>217</v>
      </c>
      <c r="D150" s="518">
        <v>2.25E7</v>
      </c>
      <c r="E150" s="517">
        <v>0.0</v>
      </c>
      <c r="F150" s="517">
        <v>0.0</v>
      </c>
      <c r="G150" s="517">
        <v>0.0</v>
      </c>
      <c r="H150" s="517">
        <v>0.0</v>
      </c>
      <c r="I150" s="517">
        <v>26.0</v>
      </c>
      <c r="J150" s="517">
        <v>26.0</v>
      </c>
      <c r="K150" s="517">
        <v>0.0</v>
      </c>
      <c r="L150" s="518">
        <v>2.25E7</v>
      </c>
      <c r="M150" s="517">
        <v>0.0</v>
      </c>
      <c r="N150" s="517">
        <v>0.0</v>
      </c>
      <c r="O150" s="518">
        <v>2.25E7</v>
      </c>
      <c r="P150" s="518">
        <v>2.25E7</v>
      </c>
    </row>
    <row r="151" ht="27.75" customHeight="1">
      <c r="A151" s="520" t="s">
        <v>1821</v>
      </c>
      <c r="B151" s="513" t="s">
        <v>4430</v>
      </c>
      <c r="C151" s="513" t="s">
        <v>221</v>
      </c>
      <c r="D151" s="514">
        <v>8000000.0</v>
      </c>
      <c r="E151" s="513">
        <v>0.0</v>
      </c>
      <c r="F151" s="513">
        <v>0.0</v>
      </c>
      <c r="G151" s="513">
        <v>0.0</v>
      </c>
      <c r="H151" s="513">
        <v>0.0</v>
      </c>
      <c r="I151" s="513">
        <v>26.0</v>
      </c>
      <c r="J151" s="513">
        <v>26.0</v>
      </c>
      <c r="K151" s="513">
        <v>0.0</v>
      </c>
      <c r="L151" s="514">
        <v>8000000.0</v>
      </c>
      <c r="M151" s="513">
        <v>0.0</v>
      </c>
      <c r="N151" s="513">
        <v>0.0</v>
      </c>
      <c r="O151" s="514">
        <v>8000000.0</v>
      </c>
      <c r="P151" s="514">
        <v>8000000.0</v>
      </c>
    </row>
    <row r="152" ht="27.75" customHeight="1">
      <c r="A152" s="521" t="s">
        <v>1821</v>
      </c>
      <c r="B152" s="517" t="s">
        <v>4430</v>
      </c>
      <c r="C152" s="517" t="s">
        <v>223</v>
      </c>
      <c r="D152" s="518">
        <v>7500000.0</v>
      </c>
      <c r="E152" s="517">
        <v>0.0</v>
      </c>
      <c r="F152" s="517">
        <v>0.0</v>
      </c>
      <c r="G152" s="517">
        <v>0.0</v>
      </c>
      <c r="H152" s="517">
        <v>0.0</v>
      </c>
      <c r="I152" s="517">
        <v>26.0</v>
      </c>
      <c r="J152" s="517">
        <v>26.0</v>
      </c>
      <c r="K152" s="517">
        <v>0.0</v>
      </c>
      <c r="L152" s="518">
        <v>7500000.0</v>
      </c>
      <c r="M152" s="517">
        <v>0.0</v>
      </c>
      <c r="N152" s="517">
        <v>0.0</v>
      </c>
      <c r="O152" s="518">
        <v>7500000.0</v>
      </c>
      <c r="P152" s="518">
        <v>7500000.0</v>
      </c>
    </row>
    <row r="153" ht="27.75" customHeight="1">
      <c r="A153" s="520" t="s">
        <v>1821</v>
      </c>
      <c r="B153" s="513" t="s">
        <v>4430</v>
      </c>
      <c r="C153" s="513" t="s">
        <v>4496</v>
      </c>
      <c r="D153" s="514">
        <v>2000000.0</v>
      </c>
      <c r="E153" s="513">
        <v>0.0</v>
      </c>
      <c r="F153" s="513">
        <v>26.0</v>
      </c>
      <c r="G153" s="513">
        <v>0.0</v>
      </c>
      <c r="H153" s="513">
        <v>0.0</v>
      </c>
      <c r="I153" s="513">
        <v>0.0</v>
      </c>
      <c r="J153" s="513">
        <v>26.0</v>
      </c>
      <c r="K153" s="513">
        <v>0.0</v>
      </c>
      <c r="L153" s="514">
        <v>2000000.0</v>
      </c>
      <c r="M153" s="513">
        <v>0.0</v>
      </c>
      <c r="N153" s="513">
        <v>0.0</v>
      </c>
      <c r="O153" s="514">
        <v>2000000.0</v>
      </c>
      <c r="P153" s="514">
        <v>2000000.0</v>
      </c>
    </row>
    <row r="154" ht="27.75" customHeight="1">
      <c r="A154" s="521" t="s">
        <v>1821</v>
      </c>
      <c r="B154" s="517" t="s">
        <v>4430</v>
      </c>
      <c r="C154" s="517" t="s">
        <v>4497</v>
      </c>
      <c r="D154" s="518">
        <v>8000000.0</v>
      </c>
      <c r="E154" s="517">
        <v>0.0</v>
      </c>
      <c r="F154" s="517">
        <v>0.0</v>
      </c>
      <c r="G154" s="517">
        <v>0.0</v>
      </c>
      <c r="H154" s="517">
        <v>0.0</v>
      </c>
      <c r="I154" s="517">
        <v>26.0</v>
      </c>
      <c r="J154" s="517">
        <v>27.0</v>
      </c>
      <c r="K154" s="518">
        <v>525840.0</v>
      </c>
      <c r="L154" s="518">
        <v>7781852.0</v>
      </c>
      <c r="M154" s="526">
        <v>-50000.0</v>
      </c>
      <c r="N154" s="517">
        <v>0.0</v>
      </c>
      <c r="O154" s="518">
        <v>7731852.0</v>
      </c>
      <c r="P154" s="518">
        <v>8257692.0</v>
      </c>
    </row>
    <row r="155" ht="27.75" customHeight="1">
      <c r="A155" s="520" t="s">
        <v>1821</v>
      </c>
      <c r="B155" s="513" t="s">
        <v>4430</v>
      </c>
      <c r="C155" s="513" t="s">
        <v>4498</v>
      </c>
      <c r="D155" s="514">
        <v>2000000.0</v>
      </c>
      <c r="E155" s="513">
        <v>0.0</v>
      </c>
      <c r="F155" s="513">
        <v>0.0</v>
      </c>
      <c r="G155" s="513">
        <v>0.0</v>
      </c>
      <c r="H155" s="513">
        <v>0.0</v>
      </c>
      <c r="I155" s="513">
        <v>26.0</v>
      </c>
      <c r="J155" s="513">
        <v>26.0</v>
      </c>
      <c r="K155" s="513">
        <v>0.0</v>
      </c>
      <c r="L155" s="514">
        <v>2000000.0</v>
      </c>
      <c r="M155" s="513">
        <v>0.0</v>
      </c>
      <c r="N155" s="513">
        <v>0.0</v>
      </c>
      <c r="O155" s="514">
        <v>2000000.0</v>
      </c>
      <c r="P155" s="514">
        <v>2000000.0</v>
      </c>
    </row>
    <row r="156" ht="27.75" customHeight="1">
      <c r="A156" s="521" t="s">
        <v>1821</v>
      </c>
      <c r="B156" s="517" t="s">
        <v>4430</v>
      </c>
      <c r="C156" s="517" t="s">
        <v>258</v>
      </c>
      <c r="D156" s="518">
        <v>1.1E7</v>
      </c>
      <c r="E156" s="517">
        <v>0.0</v>
      </c>
      <c r="F156" s="517">
        <v>0.0</v>
      </c>
      <c r="G156" s="517">
        <v>0.0</v>
      </c>
      <c r="H156" s="517">
        <v>0.0</v>
      </c>
      <c r="I156" s="517">
        <v>28.0</v>
      </c>
      <c r="J156" s="517">
        <v>30.3</v>
      </c>
      <c r="K156" s="518">
        <v>525840.0</v>
      </c>
      <c r="L156" s="518">
        <v>1.1358089E7</v>
      </c>
      <c r="M156" s="526">
        <v>800000.0</v>
      </c>
      <c r="N156" s="517">
        <v>0.0</v>
      </c>
      <c r="O156" s="518">
        <v>1.2158089E7</v>
      </c>
      <c r="P156" s="518">
        <v>1.2683929E7</v>
      </c>
    </row>
    <row r="157" ht="27.75" customHeight="1">
      <c r="A157" s="520" t="s">
        <v>1824</v>
      </c>
      <c r="B157" s="513" t="s">
        <v>4420</v>
      </c>
      <c r="C157" s="513" t="s">
        <v>3981</v>
      </c>
      <c r="D157" s="514">
        <v>6.0E7</v>
      </c>
      <c r="E157" s="513">
        <v>0.0</v>
      </c>
      <c r="F157" s="513">
        <v>0.0</v>
      </c>
      <c r="G157" s="513">
        <v>0.0</v>
      </c>
      <c r="H157" s="513">
        <v>0.0</v>
      </c>
      <c r="I157" s="513">
        <v>26.0</v>
      </c>
      <c r="J157" s="513">
        <v>26.0</v>
      </c>
      <c r="K157" s="513">
        <v>0.0</v>
      </c>
      <c r="L157" s="514">
        <v>6.0E7</v>
      </c>
      <c r="M157" s="513">
        <v>0.0</v>
      </c>
      <c r="N157" s="513">
        <v>0.0</v>
      </c>
      <c r="O157" s="514">
        <v>6.0E7</v>
      </c>
      <c r="P157" s="514">
        <v>6.0E7</v>
      </c>
    </row>
    <row r="158" ht="27.75" customHeight="1">
      <c r="A158" s="521" t="s">
        <v>1824</v>
      </c>
      <c r="B158" s="517" t="s">
        <v>4420</v>
      </c>
      <c r="C158" s="517" t="s">
        <v>3982</v>
      </c>
      <c r="D158" s="518">
        <v>1500000.0</v>
      </c>
      <c r="E158" s="517">
        <v>0.0</v>
      </c>
      <c r="F158" s="517">
        <v>0.0</v>
      </c>
      <c r="G158" s="517">
        <v>0.0</v>
      </c>
      <c r="H158" s="517">
        <v>0.0</v>
      </c>
      <c r="I158" s="517">
        <v>26.0</v>
      </c>
      <c r="J158" s="517">
        <v>9.0</v>
      </c>
      <c r="K158" s="517">
        <v>0.0</v>
      </c>
      <c r="L158" s="518">
        <v>1.35E7</v>
      </c>
      <c r="M158" s="517">
        <v>0.0</v>
      </c>
      <c r="N158" s="518">
        <v>8.9293913E7</v>
      </c>
      <c r="O158" s="518">
        <v>1.35E7</v>
      </c>
      <c r="P158" s="518">
        <v>1.02793913E8</v>
      </c>
    </row>
    <row r="159" ht="27.75" customHeight="1">
      <c r="A159" s="520" t="s">
        <v>1824</v>
      </c>
      <c r="B159" s="513" t="s">
        <v>4420</v>
      </c>
      <c r="C159" s="513" t="s">
        <v>4489</v>
      </c>
      <c r="D159" s="514">
        <v>1500000.0</v>
      </c>
      <c r="E159" s="513">
        <v>0.0</v>
      </c>
      <c r="F159" s="513">
        <v>0.0</v>
      </c>
      <c r="G159" s="513">
        <v>0.0</v>
      </c>
      <c r="H159" s="513">
        <v>0.0</v>
      </c>
      <c r="I159" s="513">
        <v>26.0</v>
      </c>
      <c r="J159" s="513">
        <v>16.1</v>
      </c>
      <c r="K159" s="513">
        <v>0.0</v>
      </c>
      <c r="L159" s="514">
        <v>2.409375E7</v>
      </c>
      <c r="M159" s="513">
        <v>0.0</v>
      </c>
      <c r="N159" s="514">
        <v>1.31812363E8</v>
      </c>
      <c r="O159" s="514">
        <v>2.409375E7</v>
      </c>
      <c r="P159" s="514">
        <v>1.55906113E8</v>
      </c>
    </row>
    <row r="160" ht="27.75" customHeight="1">
      <c r="A160" s="521" t="s">
        <v>1824</v>
      </c>
      <c r="B160" s="517" t="s">
        <v>4420</v>
      </c>
      <c r="C160" s="517" t="s">
        <v>3984</v>
      </c>
      <c r="D160" s="518">
        <v>1500000.0</v>
      </c>
      <c r="E160" s="517">
        <v>0.0</v>
      </c>
      <c r="F160" s="517">
        <v>0.0</v>
      </c>
      <c r="G160" s="517">
        <v>0.0</v>
      </c>
      <c r="H160" s="517">
        <v>0.0</v>
      </c>
      <c r="I160" s="517">
        <v>26.0</v>
      </c>
      <c r="J160" s="517">
        <v>4.0</v>
      </c>
      <c r="K160" s="517">
        <v>0.0</v>
      </c>
      <c r="L160" s="518">
        <v>6000000.0</v>
      </c>
      <c r="M160" s="517">
        <v>0.0</v>
      </c>
      <c r="N160" s="518">
        <v>3.1226125E7</v>
      </c>
      <c r="O160" s="518">
        <v>6000000.0</v>
      </c>
      <c r="P160" s="518">
        <v>3.7226125E7</v>
      </c>
    </row>
    <row r="161" ht="27.75" customHeight="1">
      <c r="A161" s="520" t="s">
        <v>1824</v>
      </c>
      <c r="B161" s="513" t="s">
        <v>4420</v>
      </c>
      <c r="C161" s="513" t="s">
        <v>3985</v>
      </c>
      <c r="D161" s="514">
        <v>1500000.0</v>
      </c>
      <c r="E161" s="513">
        <v>0.0</v>
      </c>
      <c r="F161" s="513">
        <v>0.0</v>
      </c>
      <c r="G161" s="513">
        <v>0.0</v>
      </c>
      <c r="H161" s="513">
        <v>0.0</v>
      </c>
      <c r="I161" s="513">
        <v>26.0</v>
      </c>
      <c r="J161" s="513">
        <v>4.0</v>
      </c>
      <c r="K161" s="513">
        <v>0.0</v>
      </c>
      <c r="L161" s="514">
        <v>6000000.0</v>
      </c>
      <c r="M161" s="513">
        <v>0.0</v>
      </c>
      <c r="N161" s="514">
        <v>2.0886125E7</v>
      </c>
      <c r="O161" s="514">
        <v>6000000.0</v>
      </c>
      <c r="P161" s="514">
        <v>2.6886125E7</v>
      </c>
    </row>
    <row r="162" ht="27.75" customHeight="1">
      <c r="A162" s="521" t="s">
        <v>1824</v>
      </c>
      <c r="B162" s="517" t="s">
        <v>4420</v>
      </c>
      <c r="C162" s="517" t="s">
        <v>4490</v>
      </c>
      <c r="D162" s="518">
        <v>1500000.0</v>
      </c>
      <c r="E162" s="517">
        <v>0.0</v>
      </c>
      <c r="F162" s="517">
        <v>0.0</v>
      </c>
      <c r="G162" s="517">
        <v>0.0</v>
      </c>
      <c r="H162" s="517">
        <v>0.0</v>
      </c>
      <c r="I162" s="517">
        <v>26.0</v>
      </c>
      <c r="J162" s="517">
        <v>12.0</v>
      </c>
      <c r="K162" s="517">
        <v>0.0</v>
      </c>
      <c r="L162" s="518">
        <v>1.8E7</v>
      </c>
      <c r="M162" s="517">
        <v>0.0</v>
      </c>
      <c r="N162" s="518">
        <v>8.6674125E7</v>
      </c>
      <c r="O162" s="518">
        <v>1.8E7</v>
      </c>
      <c r="P162" s="518">
        <v>1.04674125E8</v>
      </c>
    </row>
    <row r="163" ht="27.75" customHeight="1">
      <c r="A163" s="520" t="s">
        <v>1824</v>
      </c>
      <c r="B163" s="513" t="s">
        <v>4420</v>
      </c>
      <c r="C163" s="513" t="s">
        <v>4491</v>
      </c>
      <c r="D163" s="514">
        <v>1500000.0</v>
      </c>
      <c r="E163" s="513">
        <v>0.0</v>
      </c>
      <c r="F163" s="513">
        <v>0.0</v>
      </c>
      <c r="G163" s="513">
        <v>0.0</v>
      </c>
      <c r="H163" s="513">
        <v>0.0</v>
      </c>
      <c r="I163" s="513">
        <v>26.0</v>
      </c>
      <c r="J163" s="513">
        <v>7.0</v>
      </c>
      <c r="K163" s="513">
        <v>0.0</v>
      </c>
      <c r="L163" s="514">
        <v>1.05E7</v>
      </c>
      <c r="M163" s="513">
        <v>0.0</v>
      </c>
      <c r="N163" s="514">
        <v>2.8795E7</v>
      </c>
      <c r="O163" s="514">
        <v>1.05E7</v>
      </c>
      <c r="P163" s="514">
        <v>3.9295E7</v>
      </c>
    </row>
    <row r="164" ht="27.75" customHeight="1">
      <c r="A164" s="521" t="s">
        <v>1824</v>
      </c>
      <c r="B164" s="517" t="s">
        <v>4492</v>
      </c>
      <c r="C164" s="517" t="s">
        <v>3353</v>
      </c>
      <c r="D164" s="518">
        <v>5000000.0</v>
      </c>
      <c r="E164" s="518">
        <v>500000.0</v>
      </c>
      <c r="F164" s="517">
        <v>0.0</v>
      </c>
      <c r="G164" s="517">
        <v>0.0</v>
      </c>
      <c r="H164" s="518">
        <v>300000.0</v>
      </c>
      <c r="I164" s="517">
        <v>26.0</v>
      </c>
      <c r="J164" s="517">
        <v>26.0</v>
      </c>
      <c r="K164" s="518">
        <v>1525840.0</v>
      </c>
      <c r="L164" s="518">
        <v>4274160.0</v>
      </c>
      <c r="M164" s="526">
        <v>950000.0</v>
      </c>
      <c r="N164" s="518">
        <v>3956666.0</v>
      </c>
      <c r="O164" s="518">
        <v>5224160.0</v>
      </c>
      <c r="P164" s="518">
        <v>1.0706666E7</v>
      </c>
    </row>
    <row r="165" ht="27.75" customHeight="1">
      <c r="A165" s="520" t="s">
        <v>1824</v>
      </c>
      <c r="B165" s="513" t="s">
        <v>4492</v>
      </c>
      <c r="C165" s="513" t="s">
        <v>3354</v>
      </c>
      <c r="D165" s="514">
        <v>5000000.0</v>
      </c>
      <c r="E165" s="514">
        <v>500000.0</v>
      </c>
      <c r="F165" s="513">
        <v>0.0</v>
      </c>
      <c r="G165" s="513">
        <v>0.0</v>
      </c>
      <c r="H165" s="514">
        <v>300000.0</v>
      </c>
      <c r="I165" s="513">
        <v>26.0</v>
      </c>
      <c r="J165" s="513">
        <v>26.1</v>
      </c>
      <c r="K165" s="514">
        <v>3525840.0</v>
      </c>
      <c r="L165" s="514">
        <v>2298198.0</v>
      </c>
      <c r="M165" s="525">
        <v>1400000.0</v>
      </c>
      <c r="N165" s="514">
        <v>3625000.0</v>
      </c>
      <c r="O165" s="514">
        <v>3698198.0</v>
      </c>
      <c r="P165" s="514">
        <v>1.0849038E7</v>
      </c>
    </row>
    <row r="166" ht="27.75" customHeight="1">
      <c r="A166" s="521" t="s">
        <v>1824</v>
      </c>
      <c r="B166" s="517" t="s">
        <v>4492</v>
      </c>
      <c r="C166" s="517" t="s">
        <v>4499</v>
      </c>
      <c r="D166" s="518">
        <v>5000000.0</v>
      </c>
      <c r="E166" s="518">
        <v>1000000.0</v>
      </c>
      <c r="F166" s="517">
        <v>0.0</v>
      </c>
      <c r="G166" s="517">
        <v>0.0</v>
      </c>
      <c r="H166" s="518">
        <v>300000.0</v>
      </c>
      <c r="I166" s="517">
        <v>26.0</v>
      </c>
      <c r="J166" s="517">
        <v>26.3</v>
      </c>
      <c r="K166" s="518">
        <v>2525840.0</v>
      </c>
      <c r="L166" s="518">
        <v>3834256.0</v>
      </c>
      <c r="M166" s="526">
        <v>1350000.0</v>
      </c>
      <c r="N166" s="518">
        <v>3476666.0</v>
      </c>
      <c r="O166" s="518">
        <v>5184256.0</v>
      </c>
      <c r="P166" s="518">
        <v>1.1186762E7</v>
      </c>
    </row>
    <row r="167" ht="27.75" customHeight="1">
      <c r="A167" s="520" t="s">
        <v>1824</v>
      </c>
      <c r="B167" s="513" t="s">
        <v>4425</v>
      </c>
      <c r="C167" s="513" t="s">
        <v>4493</v>
      </c>
      <c r="D167" s="514">
        <v>5000000.0</v>
      </c>
      <c r="E167" s="514">
        <v>1000000.0</v>
      </c>
      <c r="F167" s="514">
        <v>1000000.0</v>
      </c>
      <c r="G167" s="514">
        <v>1000000.0</v>
      </c>
      <c r="H167" s="514">
        <v>300000.0</v>
      </c>
      <c r="I167" s="513">
        <v>26.0</v>
      </c>
      <c r="J167" s="513">
        <v>26.8</v>
      </c>
      <c r="K167" s="514">
        <v>525840.0</v>
      </c>
      <c r="L167" s="514">
        <v>7928006.0</v>
      </c>
      <c r="M167" s="525">
        <v>1500000.0</v>
      </c>
      <c r="N167" s="514">
        <v>7210000.0</v>
      </c>
      <c r="O167" s="514">
        <v>9428006.0</v>
      </c>
      <c r="P167" s="514">
        <v>1.7163846E7</v>
      </c>
    </row>
    <row r="168" ht="27.75" customHeight="1">
      <c r="A168" s="521" t="s">
        <v>1824</v>
      </c>
      <c r="B168" s="517" t="s">
        <v>4425</v>
      </c>
      <c r="C168" s="517" t="s">
        <v>4494</v>
      </c>
      <c r="D168" s="518">
        <v>5000000.0</v>
      </c>
      <c r="E168" s="518">
        <v>1000000.0</v>
      </c>
      <c r="F168" s="518">
        <v>1000000.0</v>
      </c>
      <c r="G168" s="517">
        <v>0.0</v>
      </c>
      <c r="H168" s="518">
        <v>300000.0</v>
      </c>
      <c r="I168" s="517">
        <v>26.0</v>
      </c>
      <c r="J168" s="517">
        <v>26.0</v>
      </c>
      <c r="K168" s="518">
        <v>525840.0</v>
      </c>
      <c r="L168" s="518">
        <v>6774160.0</v>
      </c>
      <c r="M168" s="526">
        <v>1500000.0</v>
      </c>
      <c r="N168" s="518">
        <v>7370000.0</v>
      </c>
      <c r="O168" s="518">
        <v>8274160.0</v>
      </c>
      <c r="P168" s="518">
        <v>1.617E7</v>
      </c>
    </row>
    <row r="169" ht="27.75" customHeight="1">
      <c r="A169" s="520" t="s">
        <v>1824</v>
      </c>
      <c r="B169" s="513" t="s">
        <v>4425</v>
      </c>
      <c r="C169" s="513" t="s">
        <v>3358</v>
      </c>
      <c r="D169" s="514">
        <v>5000000.0</v>
      </c>
      <c r="E169" s="514">
        <v>500000.0</v>
      </c>
      <c r="F169" s="513">
        <v>0.0</v>
      </c>
      <c r="G169" s="513">
        <v>0.0</v>
      </c>
      <c r="H169" s="514">
        <v>300000.0</v>
      </c>
      <c r="I169" s="513">
        <v>26.0</v>
      </c>
      <c r="J169" s="513">
        <v>26.0</v>
      </c>
      <c r="K169" s="514">
        <v>2525840.0</v>
      </c>
      <c r="L169" s="514">
        <v>3274160.0</v>
      </c>
      <c r="M169" s="525">
        <v>1500000.0</v>
      </c>
      <c r="N169" s="514">
        <v>7390000.0</v>
      </c>
      <c r="O169" s="514">
        <v>4774160.0</v>
      </c>
      <c r="P169" s="514">
        <v>1.469E7</v>
      </c>
    </row>
    <row r="170" ht="27.75" customHeight="1">
      <c r="A170" s="521" t="s">
        <v>1824</v>
      </c>
      <c r="B170" s="517" t="s">
        <v>4425</v>
      </c>
      <c r="C170" s="517" t="s">
        <v>3359</v>
      </c>
      <c r="D170" s="518">
        <v>5000000.0</v>
      </c>
      <c r="E170" s="518">
        <v>500000.0</v>
      </c>
      <c r="F170" s="517">
        <v>0.0</v>
      </c>
      <c r="G170" s="517">
        <v>0.0</v>
      </c>
      <c r="H170" s="518">
        <v>300000.0</v>
      </c>
      <c r="I170" s="517">
        <v>26.0</v>
      </c>
      <c r="J170" s="517">
        <v>27.2</v>
      </c>
      <c r="K170" s="518">
        <v>525840.0</v>
      </c>
      <c r="L170" s="518">
        <v>5504929.0</v>
      </c>
      <c r="M170" s="526">
        <v>1500000.0</v>
      </c>
      <c r="N170" s="518">
        <v>8160000.0</v>
      </c>
      <c r="O170" s="518">
        <v>7004929.0</v>
      </c>
      <c r="P170" s="518">
        <v>1.5690769E7</v>
      </c>
    </row>
    <row r="171" ht="27.75" customHeight="1">
      <c r="A171" s="520" t="s">
        <v>1824</v>
      </c>
      <c r="B171" s="513" t="s">
        <v>4438</v>
      </c>
      <c r="C171" s="513" t="s">
        <v>3979</v>
      </c>
      <c r="D171" s="514">
        <v>5000000.0</v>
      </c>
      <c r="E171" s="514">
        <v>1000000.0</v>
      </c>
      <c r="F171" s="513">
        <v>0.0</v>
      </c>
      <c r="G171" s="513">
        <v>0.0</v>
      </c>
      <c r="H171" s="514">
        <v>300000.0</v>
      </c>
      <c r="I171" s="513">
        <v>26.0</v>
      </c>
      <c r="J171" s="513">
        <v>28.1</v>
      </c>
      <c r="K171" s="514">
        <v>5525840.0</v>
      </c>
      <c r="L171" s="514">
        <v>1182814.0</v>
      </c>
      <c r="M171" s="513">
        <v>0.0</v>
      </c>
      <c r="N171" s="514">
        <v>1.5909875E7</v>
      </c>
      <c r="O171" s="514">
        <v>1182814.0</v>
      </c>
      <c r="P171" s="514">
        <v>2.2618529E7</v>
      </c>
    </row>
    <row r="172" ht="27.75" customHeight="1">
      <c r="A172" s="521" t="s">
        <v>1824</v>
      </c>
      <c r="B172" s="517" t="s">
        <v>4438</v>
      </c>
      <c r="C172" s="517" t="s">
        <v>3980</v>
      </c>
      <c r="D172" s="518">
        <v>5000000.0</v>
      </c>
      <c r="E172" s="518">
        <v>1000000.0</v>
      </c>
      <c r="F172" s="517">
        <v>0.0</v>
      </c>
      <c r="G172" s="517">
        <v>0.0</v>
      </c>
      <c r="H172" s="518">
        <v>300000.0</v>
      </c>
      <c r="I172" s="517">
        <v>26.0</v>
      </c>
      <c r="J172" s="517">
        <v>26.5</v>
      </c>
      <c r="K172" s="518">
        <v>4525840.0</v>
      </c>
      <c r="L172" s="518">
        <v>1870314.0</v>
      </c>
      <c r="M172" s="526">
        <v>-100000.0</v>
      </c>
      <c r="N172" s="518">
        <v>1.103842E7</v>
      </c>
      <c r="O172" s="518">
        <v>1770314.0</v>
      </c>
      <c r="P172" s="518">
        <v>1.7334574E7</v>
      </c>
    </row>
    <row r="173" ht="27.75" customHeight="1">
      <c r="A173" s="520" t="s">
        <v>1824</v>
      </c>
      <c r="B173" s="513" t="s">
        <v>4432</v>
      </c>
      <c r="C173" s="513" t="s">
        <v>201</v>
      </c>
      <c r="D173" s="514">
        <v>2500000.0</v>
      </c>
      <c r="E173" s="514">
        <v>500000.0</v>
      </c>
      <c r="F173" s="513">
        <v>0.0</v>
      </c>
      <c r="G173" s="513">
        <v>0.0</v>
      </c>
      <c r="H173" s="514">
        <v>150000.0</v>
      </c>
      <c r="I173" s="513">
        <v>26.0</v>
      </c>
      <c r="J173" s="513">
        <v>29.0</v>
      </c>
      <c r="K173" s="513">
        <v>0.0</v>
      </c>
      <c r="L173" s="514">
        <v>3438462.0</v>
      </c>
      <c r="M173" s="513">
        <v>0.0</v>
      </c>
      <c r="N173" s="514">
        <v>4732835.0</v>
      </c>
      <c r="O173" s="514">
        <v>3438462.0</v>
      </c>
      <c r="P173" s="514">
        <v>8171297.0</v>
      </c>
    </row>
    <row r="174" ht="27.75" customHeight="1">
      <c r="A174" s="521" t="s">
        <v>1824</v>
      </c>
      <c r="B174" s="517" t="s">
        <v>4432</v>
      </c>
      <c r="C174" s="517" t="s">
        <v>204</v>
      </c>
      <c r="D174" s="518">
        <v>2500000.0</v>
      </c>
      <c r="E174" s="518">
        <v>500000.0</v>
      </c>
      <c r="F174" s="517">
        <v>0.0</v>
      </c>
      <c r="G174" s="517">
        <v>0.0</v>
      </c>
      <c r="H174" s="518">
        <v>150000.0</v>
      </c>
      <c r="I174" s="517">
        <v>26.0</v>
      </c>
      <c r="J174" s="517">
        <v>29.0</v>
      </c>
      <c r="K174" s="518">
        <v>525840.0</v>
      </c>
      <c r="L174" s="518">
        <v>2912622.0</v>
      </c>
      <c r="M174" s="517">
        <v>0.0</v>
      </c>
      <c r="N174" s="518">
        <v>4466250.0</v>
      </c>
      <c r="O174" s="518">
        <v>2912622.0</v>
      </c>
      <c r="P174" s="518">
        <v>7904712.0</v>
      </c>
    </row>
    <row r="175" ht="27.75" customHeight="1">
      <c r="A175" s="520" t="s">
        <v>1824</v>
      </c>
      <c r="B175" s="513" t="s">
        <v>4432</v>
      </c>
      <c r="C175" s="513" t="s">
        <v>206</v>
      </c>
      <c r="D175" s="514">
        <v>2500000.0</v>
      </c>
      <c r="E175" s="514">
        <v>250000.0</v>
      </c>
      <c r="F175" s="513">
        <v>0.0</v>
      </c>
      <c r="G175" s="513">
        <v>0.0</v>
      </c>
      <c r="H175" s="514">
        <v>150000.0</v>
      </c>
      <c r="I175" s="513">
        <v>26.0</v>
      </c>
      <c r="J175" s="513">
        <v>26.5</v>
      </c>
      <c r="K175" s="513">
        <v>0.0</v>
      </c>
      <c r="L175" s="514">
        <v>2948077.0</v>
      </c>
      <c r="M175" s="513">
        <v>0.0</v>
      </c>
      <c r="N175" s="514">
        <v>1925920.0</v>
      </c>
      <c r="O175" s="514">
        <v>2948077.0</v>
      </c>
      <c r="P175" s="514">
        <v>4873997.0</v>
      </c>
    </row>
    <row r="176" ht="27.75" customHeight="1">
      <c r="A176" s="521" t="s">
        <v>1824</v>
      </c>
      <c r="B176" s="517" t="s">
        <v>4430</v>
      </c>
      <c r="C176" s="517" t="s">
        <v>213</v>
      </c>
      <c r="D176" s="518">
        <v>3.05E7</v>
      </c>
      <c r="E176" s="517">
        <v>0.0</v>
      </c>
      <c r="F176" s="517">
        <v>0.0</v>
      </c>
      <c r="G176" s="517">
        <v>0.0</v>
      </c>
      <c r="H176" s="517">
        <v>0.0</v>
      </c>
      <c r="I176" s="517">
        <v>26.0</v>
      </c>
      <c r="J176" s="517">
        <v>26.0</v>
      </c>
      <c r="K176" s="517">
        <v>0.0</v>
      </c>
      <c r="L176" s="518">
        <v>3.05E7</v>
      </c>
      <c r="M176" s="517">
        <v>0.0</v>
      </c>
      <c r="N176" s="517">
        <v>0.0</v>
      </c>
      <c r="O176" s="518">
        <v>3.05E7</v>
      </c>
      <c r="P176" s="518">
        <v>3.05E7</v>
      </c>
    </row>
    <row r="177" ht="27.75" customHeight="1">
      <c r="A177" s="520" t="s">
        <v>1824</v>
      </c>
      <c r="B177" s="513" t="s">
        <v>4430</v>
      </c>
      <c r="C177" s="513" t="s">
        <v>215</v>
      </c>
      <c r="D177" s="514">
        <v>2.5E7</v>
      </c>
      <c r="E177" s="513">
        <v>0.0</v>
      </c>
      <c r="F177" s="513">
        <v>0.0</v>
      </c>
      <c r="G177" s="513">
        <v>0.0</v>
      </c>
      <c r="H177" s="513">
        <v>0.0</v>
      </c>
      <c r="I177" s="513">
        <v>26.0</v>
      </c>
      <c r="J177" s="513">
        <v>26.0</v>
      </c>
      <c r="K177" s="513">
        <v>0.0</v>
      </c>
      <c r="L177" s="514">
        <v>2.5E7</v>
      </c>
      <c r="M177" s="513">
        <v>0.0</v>
      </c>
      <c r="N177" s="513">
        <v>0.0</v>
      </c>
      <c r="O177" s="514">
        <v>2.5E7</v>
      </c>
      <c r="P177" s="514">
        <v>2.5E7</v>
      </c>
    </row>
    <row r="178" ht="27.75" customHeight="1">
      <c r="A178" s="521" t="s">
        <v>1824</v>
      </c>
      <c r="B178" s="517" t="s">
        <v>4430</v>
      </c>
      <c r="C178" s="517" t="s">
        <v>217</v>
      </c>
      <c r="D178" s="518">
        <v>2.25E7</v>
      </c>
      <c r="E178" s="517">
        <v>0.0</v>
      </c>
      <c r="F178" s="517">
        <v>0.0</v>
      </c>
      <c r="G178" s="517">
        <v>0.0</v>
      </c>
      <c r="H178" s="517">
        <v>0.0</v>
      </c>
      <c r="I178" s="517">
        <v>26.0</v>
      </c>
      <c r="J178" s="517">
        <v>26.0</v>
      </c>
      <c r="K178" s="517">
        <v>0.0</v>
      </c>
      <c r="L178" s="518">
        <v>2.25E7</v>
      </c>
      <c r="M178" s="517">
        <v>0.0</v>
      </c>
      <c r="N178" s="517">
        <v>0.0</v>
      </c>
      <c r="O178" s="518">
        <v>2.25E7</v>
      </c>
      <c r="P178" s="518">
        <v>2.25E7</v>
      </c>
    </row>
    <row r="179" ht="27.75" customHeight="1">
      <c r="A179" s="520" t="s">
        <v>1824</v>
      </c>
      <c r="B179" s="513" t="s">
        <v>4430</v>
      </c>
      <c r="C179" s="513" t="s">
        <v>221</v>
      </c>
      <c r="D179" s="514">
        <v>8000000.0</v>
      </c>
      <c r="E179" s="513">
        <v>0.0</v>
      </c>
      <c r="F179" s="513">
        <v>0.0</v>
      </c>
      <c r="G179" s="513">
        <v>0.0</v>
      </c>
      <c r="H179" s="513">
        <v>0.0</v>
      </c>
      <c r="I179" s="513">
        <v>26.0</v>
      </c>
      <c r="J179" s="513">
        <v>26.0</v>
      </c>
      <c r="K179" s="513">
        <v>0.0</v>
      </c>
      <c r="L179" s="514">
        <v>8000000.0</v>
      </c>
      <c r="M179" s="513">
        <v>0.0</v>
      </c>
      <c r="N179" s="513">
        <v>0.0</v>
      </c>
      <c r="O179" s="514">
        <v>8000000.0</v>
      </c>
      <c r="P179" s="514">
        <v>8000000.0</v>
      </c>
    </row>
    <row r="180" ht="27.75" customHeight="1">
      <c r="A180" s="521" t="s">
        <v>1824</v>
      </c>
      <c r="B180" s="517" t="s">
        <v>4430</v>
      </c>
      <c r="C180" s="517" t="s">
        <v>223</v>
      </c>
      <c r="D180" s="518">
        <v>7500000.0</v>
      </c>
      <c r="E180" s="517">
        <v>0.0</v>
      </c>
      <c r="F180" s="517">
        <v>0.0</v>
      </c>
      <c r="G180" s="517">
        <v>0.0</v>
      </c>
      <c r="H180" s="517">
        <v>0.0</v>
      </c>
      <c r="I180" s="517">
        <v>26.0</v>
      </c>
      <c r="J180" s="517">
        <v>26.0</v>
      </c>
      <c r="K180" s="517">
        <v>0.0</v>
      </c>
      <c r="L180" s="518">
        <v>7500000.0</v>
      </c>
      <c r="M180" s="517">
        <v>0.0</v>
      </c>
      <c r="N180" s="517">
        <v>0.0</v>
      </c>
      <c r="O180" s="518">
        <v>7500000.0</v>
      </c>
      <c r="P180" s="518">
        <v>7500000.0</v>
      </c>
    </row>
    <row r="181" ht="27.75" customHeight="1">
      <c r="A181" s="520" t="s">
        <v>1824</v>
      </c>
      <c r="B181" s="513" t="s">
        <v>4430</v>
      </c>
      <c r="C181" s="513" t="s">
        <v>4496</v>
      </c>
      <c r="D181" s="514">
        <v>2000000.0</v>
      </c>
      <c r="E181" s="513">
        <v>0.0</v>
      </c>
      <c r="F181" s="513">
        <v>26.0</v>
      </c>
      <c r="G181" s="513">
        <v>0.0</v>
      </c>
      <c r="H181" s="513">
        <v>0.0</v>
      </c>
      <c r="I181" s="513">
        <v>0.0</v>
      </c>
      <c r="J181" s="513">
        <v>26.0</v>
      </c>
      <c r="K181" s="513">
        <v>0.0</v>
      </c>
      <c r="L181" s="514">
        <v>2000000.0</v>
      </c>
      <c r="M181" s="513">
        <v>0.0</v>
      </c>
      <c r="N181" s="513">
        <v>0.0</v>
      </c>
      <c r="O181" s="514">
        <v>2000000.0</v>
      </c>
      <c r="P181" s="514">
        <v>2000000.0</v>
      </c>
    </row>
    <row r="182" ht="27.75" customHeight="1">
      <c r="A182" s="521" t="s">
        <v>1824</v>
      </c>
      <c r="B182" s="517" t="s">
        <v>4430</v>
      </c>
      <c r="C182" s="517" t="s">
        <v>4497</v>
      </c>
      <c r="D182" s="518">
        <v>8000000.0</v>
      </c>
      <c r="E182" s="517">
        <v>0.0</v>
      </c>
      <c r="F182" s="517">
        <v>0.0</v>
      </c>
      <c r="G182" s="517">
        <v>0.0</v>
      </c>
      <c r="H182" s="517">
        <v>0.0</v>
      </c>
      <c r="I182" s="517">
        <v>26.0</v>
      </c>
      <c r="J182" s="517">
        <v>27.5</v>
      </c>
      <c r="K182" s="518">
        <v>525840.0</v>
      </c>
      <c r="L182" s="518">
        <v>7935698.0</v>
      </c>
      <c r="M182" s="526">
        <v>-100000.0</v>
      </c>
      <c r="N182" s="517">
        <v>0.0</v>
      </c>
      <c r="O182" s="518">
        <v>7835698.0</v>
      </c>
      <c r="P182" s="518">
        <v>8361538.0</v>
      </c>
    </row>
    <row r="183" ht="27.75" customHeight="1">
      <c r="A183" s="520" t="s">
        <v>1824</v>
      </c>
      <c r="B183" s="513" t="s">
        <v>4430</v>
      </c>
      <c r="C183" s="513" t="s">
        <v>4498</v>
      </c>
      <c r="D183" s="514">
        <v>2000000.0</v>
      </c>
      <c r="E183" s="513">
        <v>0.0</v>
      </c>
      <c r="F183" s="513">
        <v>0.0</v>
      </c>
      <c r="G183" s="513">
        <v>0.0</v>
      </c>
      <c r="H183" s="513">
        <v>0.0</v>
      </c>
      <c r="I183" s="513">
        <v>26.0</v>
      </c>
      <c r="J183" s="513">
        <v>26.0</v>
      </c>
      <c r="K183" s="513">
        <v>0.0</v>
      </c>
      <c r="L183" s="514">
        <v>2000000.0</v>
      </c>
      <c r="M183" s="513">
        <v>0.0</v>
      </c>
      <c r="N183" s="513">
        <v>0.0</v>
      </c>
      <c r="O183" s="514">
        <v>2000000.0</v>
      </c>
      <c r="P183" s="514">
        <v>2000000.0</v>
      </c>
    </row>
    <row r="184" ht="27.75" customHeight="1">
      <c r="A184" s="521" t="s">
        <v>1824</v>
      </c>
      <c r="B184" s="517" t="s">
        <v>4430</v>
      </c>
      <c r="C184" s="517" t="s">
        <v>258</v>
      </c>
      <c r="D184" s="518">
        <v>1.1E7</v>
      </c>
      <c r="E184" s="517">
        <v>0.0</v>
      </c>
      <c r="F184" s="517">
        <v>0.0</v>
      </c>
      <c r="G184" s="517">
        <v>0.0</v>
      </c>
      <c r="H184" s="517">
        <v>0.0</v>
      </c>
      <c r="I184" s="517">
        <v>28.0</v>
      </c>
      <c r="J184" s="517">
        <v>29.0</v>
      </c>
      <c r="K184" s="518">
        <v>3525840.0</v>
      </c>
      <c r="L184" s="518">
        <v>7867017.0</v>
      </c>
      <c r="M184" s="526">
        <v>1100000.0</v>
      </c>
      <c r="N184" s="517">
        <v>0.0</v>
      </c>
      <c r="O184" s="518">
        <v>8967017.0</v>
      </c>
      <c r="P184" s="518">
        <v>1.2492857E7</v>
      </c>
    </row>
    <row r="185" ht="27.75" customHeight="1">
      <c r="A185" s="520" t="s">
        <v>1827</v>
      </c>
      <c r="B185" s="513" t="s">
        <v>4420</v>
      </c>
      <c r="C185" s="513" t="s">
        <v>3981</v>
      </c>
      <c r="D185" s="514">
        <v>6.0E7</v>
      </c>
      <c r="E185" s="513">
        <v>0.0</v>
      </c>
      <c r="F185" s="513">
        <v>0.0</v>
      </c>
      <c r="G185" s="513">
        <v>0.0</v>
      </c>
      <c r="H185" s="513">
        <v>0.0</v>
      </c>
      <c r="I185" s="513">
        <v>26.0</v>
      </c>
      <c r="J185" s="513">
        <v>26.0</v>
      </c>
      <c r="K185" s="513">
        <v>0.0</v>
      </c>
      <c r="L185" s="514">
        <v>6.0E7</v>
      </c>
      <c r="M185" s="513">
        <v>0.0</v>
      </c>
      <c r="N185" s="513">
        <v>0.0</v>
      </c>
      <c r="O185" s="514">
        <v>6.0E7</v>
      </c>
      <c r="P185" s="514">
        <v>6.0E7</v>
      </c>
    </row>
    <row r="186" ht="27.75" customHeight="1">
      <c r="A186" s="521" t="s">
        <v>1827</v>
      </c>
      <c r="B186" s="517" t="s">
        <v>4420</v>
      </c>
      <c r="C186" s="517" t="s">
        <v>3982</v>
      </c>
      <c r="D186" s="518">
        <v>1500000.0</v>
      </c>
      <c r="E186" s="517">
        <v>0.0</v>
      </c>
      <c r="F186" s="517">
        <v>0.0</v>
      </c>
      <c r="G186" s="517">
        <v>0.0</v>
      </c>
      <c r="H186" s="517">
        <v>0.0</v>
      </c>
      <c r="I186" s="517">
        <v>26.0</v>
      </c>
      <c r="J186" s="517">
        <v>8.0</v>
      </c>
      <c r="K186" s="517">
        <v>0.0</v>
      </c>
      <c r="L186" s="518">
        <v>1.2E7</v>
      </c>
      <c r="M186" s="517">
        <v>0.0</v>
      </c>
      <c r="N186" s="518">
        <v>1.04929413E8</v>
      </c>
      <c r="O186" s="518">
        <v>1.2E7</v>
      </c>
      <c r="P186" s="518">
        <v>1.16929413E8</v>
      </c>
    </row>
    <row r="187" ht="27.75" customHeight="1">
      <c r="A187" s="520" t="s">
        <v>1827</v>
      </c>
      <c r="B187" s="513" t="s">
        <v>4420</v>
      </c>
      <c r="C187" s="513" t="s">
        <v>4489</v>
      </c>
      <c r="D187" s="514">
        <v>1500000.0</v>
      </c>
      <c r="E187" s="513">
        <v>0.0</v>
      </c>
      <c r="F187" s="513">
        <v>0.0</v>
      </c>
      <c r="G187" s="513">
        <v>0.0</v>
      </c>
      <c r="H187" s="513">
        <v>0.0</v>
      </c>
      <c r="I187" s="513">
        <v>26.0</v>
      </c>
      <c r="J187" s="513">
        <v>15.8</v>
      </c>
      <c r="K187" s="514">
        <v>525840.0</v>
      </c>
      <c r="L187" s="514">
        <v>2.3625E7</v>
      </c>
      <c r="M187" s="513">
        <v>0.0</v>
      </c>
      <c r="N187" s="514">
        <v>9.4007238E7</v>
      </c>
      <c r="O187" s="514">
        <v>2.3625E7</v>
      </c>
      <c r="P187" s="514">
        <v>1.18158078E8</v>
      </c>
    </row>
    <row r="188" ht="27.75" customHeight="1">
      <c r="A188" s="521" t="s">
        <v>1827</v>
      </c>
      <c r="B188" s="517" t="s">
        <v>4420</v>
      </c>
      <c r="C188" s="517" t="s">
        <v>3984</v>
      </c>
      <c r="D188" s="518">
        <v>1500000.0</v>
      </c>
      <c r="E188" s="517">
        <v>0.0</v>
      </c>
      <c r="F188" s="517">
        <v>0.0</v>
      </c>
      <c r="G188" s="517">
        <v>0.0</v>
      </c>
      <c r="H188" s="517">
        <v>0.0</v>
      </c>
      <c r="I188" s="517">
        <v>26.0</v>
      </c>
      <c r="J188" s="517">
        <v>4.0</v>
      </c>
      <c r="K188" s="517">
        <v>0.0</v>
      </c>
      <c r="L188" s="518">
        <v>6000000.0</v>
      </c>
      <c r="M188" s="517">
        <v>0.0</v>
      </c>
      <c r="N188" s="518">
        <v>2.881275E7</v>
      </c>
      <c r="O188" s="518">
        <v>6000000.0</v>
      </c>
      <c r="P188" s="518">
        <v>3.481275E7</v>
      </c>
    </row>
    <row r="189" ht="27.75" customHeight="1">
      <c r="A189" s="520" t="s">
        <v>1827</v>
      </c>
      <c r="B189" s="513" t="s">
        <v>4420</v>
      </c>
      <c r="C189" s="513" t="s">
        <v>3985</v>
      </c>
      <c r="D189" s="514">
        <v>1500000.0</v>
      </c>
      <c r="E189" s="513">
        <v>0.0</v>
      </c>
      <c r="F189" s="513">
        <v>0.0</v>
      </c>
      <c r="G189" s="513">
        <v>0.0</v>
      </c>
      <c r="H189" s="513">
        <v>0.0</v>
      </c>
      <c r="I189" s="513">
        <v>26.0</v>
      </c>
      <c r="J189" s="513">
        <v>8.5</v>
      </c>
      <c r="K189" s="513">
        <v>0.0</v>
      </c>
      <c r="L189" s="514">
        <v>1.275E7</v>
      </c>
      <c r="M189" s="513">
        <v>0.0</v>
      </c>
      <c r="N189" s="514">
        <v>1.8817875E7</v>
      </c>
      <c r="O189" s="514">
        <v>1.275E7</v>
      </c>
      <c r="P189" s="514">
        <v>3.1567875E7</v>
      </c>
    </row>
    <row r="190" ht="27.75" customHeight="1">
      <c r="A190" s="521" t="s">
        <v>1827</v>
      </c>
      <c r="B190" s="517" t="s">
        <v>4420</v>
      </c>
      <c r="C190" s="517" t="s">
        <v>4490</v>
      </c>
      <c r="D190" s="518">
        <v>1500000.0</v>
      </c>
      <c r="E190" s="517">
        <v>0.0</v>
      </c>
      <c r="F190" s="517">
        <v>0.0</v>
      </c>
      <c r="G190" s="517">
        <v>0.0</v>
      </c>
      <c r="H190" s="517">
        <v>0.0</v>
      </c>
      <c r="I190" s="517">
        <v>26.0</v>
      </c>
      <c r="J190" s="517">
        <v>14.0</v>
      </c>
      <c r="K190" s="517">
        <v>0.0</v>
      </c>
      <c r="L190" s="518">
        <v>2.1E7</v>
      </c>
      <c r="M190" s="517">
        <v>0.0</v>
      </c>
      <c r="N190" s="518">
        <v>1.241105E8</v>
      </c>
      <c r="O190" s="518">
        <v>2.1E7</v>
      </c>
      <c r="P190" s="518">
        <v>1.451105E8</v>
      </c>
    </row>
    <row r="191" ht="27.75" customHeight="1">
      <c r="A191" s="520" t="s">
        <v>1827</v>
      </c>
      <c r="B191" s="513" t="s">
        <v>4420</v>
      </c>
      <c r="C191" s="513" t="s">
        <v>4491</v>
      </c>
      <c r="D191" s="514">
        <v>1500000.0</v>
      </c>
      <c r="E191" s="513">
        <v>0.0</v>
      </c>
      <c r="F191" s="513">
        <v>0.0</v>
      </c>
      <c r="G191" s="513">
        <v>0.0</v>
      </c>
      <c r="H191" s="513">
        <v>0.0</v>
      </c>
      <c r="I191" s="513">
        <v>26.0</v>
      </c>
      <c r="J191" s="513">
        <v>9.2</v>
      </c>
      <c r="K191" s="513">
        <v>0.0</v>
      </c>
      <c r="L191" s="514">
        <v>1.375E7</v>
      </c>
      <c r="M191" s="513">
        <v>0.0</v>
      </c>
      <c r="N191" s="514">
        <v>3.0882375E7</v>
      </c>
      <c r="O191" s="514">
        <v>1.375E7</v>
      </c>
      <c r="P191" s="514">
        <v>4.4632375E7</v>
      </c>
    </row>
    <row r="192" ht="27.75" customHeight="1">
      <c r="A192" s="521" t="s">
        <v>1827</v>
      </c>
      <c r="B192" s="517" t="s">
        <v>4492</v>
      </c>
      <c r="C192" s="517" t="s">
        <v>3353</v>
      </c>
      <c r="D192" s="518">
        <v>5000000.0</v>
      </c>
      <c r="E192" s="518">
        <v>500000.0</v>
      </c>
      <c r="F192" s="517">
        <v>0.0</v>
      </c>
      <c r="G192" s="517">
        <v>0.0</v>
      </c>
      <c r="H192" s="518">
        <v>300000.0</v>
      </c>
      <c r="I192" s="517">
        <v>26.0</v>
      </c>
      <c r="J192" s="517">
        <v>26.0</v>
      </c>
      <c r="K192" s="518">
        <v>3525840.0</v>
      </c>
      <c r="L192" s="518">
        <v>2274160.0</v>
      </c>
      <c r="M192" s="526">
        <v>1500000.0</v>
      </c>
      <c r="N192" s="518">
        <v>3653000.0</v>
      </c>
      <c r="O192" s="518">
        <v>3774160.0</v>
      </c>
      <c r="P192" s="518">
        <v>1.0953E7</v>
      </c>
    </row>
    <row r="193" ht="27.75" customHeight="1">
      <c r="A193" s="520" t="s">
        <v>1827</v>
      </c>
      <c r="B193" s="513" t="s">
        <v>4492</v>
      </c>
      <c r="C193" s="513" t="s">
        <v>4499</v>
      </c>
      <c r="D193" s="514">
        <v>5000000.0</v>
      </c>
      <c r="E193" s="514">
        <v>500000.0</v>
      </c>
      <c r="F193" s="513">
        <v>0.0</v>
      </c>
      <c r="G193" s="513">
        <v>0.0</v>
      </c>
      <c r="H193" s="514">
        <v>300000.0</v>
      </c>
      <c r="I193" s="513">
        <v>26.0</v>
      </c>
      <c r="J193" s="513">
        <v>27.8</v>
      </c>
      <c r="K193" s="514">
        <v>4525840.0</v>
      </c>
      <c r="L193" s="514">
        <v>1610698.0</v>
      </c>
      <c r="M193" s="525">
        <v>1400000.0</v>
      </c>
      <c r="N193" s="514">
        <v>4463333.0</v>
      </c>
      <c r="O193" s="514">
        <v>3010698.0</v>
      </c>
      <c r="P193" s="514">
        <v>1.1999871E7</v>
      </c>
    </row>
    <row r="194" ht="27.75" customHeight="1">
      <c r="A194" s="521" t="s">
        <v>1827</v>
      </c>
      <c r="B194" s="517" t="s">
        <v>4492</v>
      </c>
      <c r="C194" s="517" t="s">
        <v>3354</v>
      </c>
      <c r="D194" s="518">
        <v>5000000.0</v>
      </c>
      <c r="E194" s="518">
        <v>500000.0</v>
      </c>
      <c r="F194" s="517">
        <v>0.0</v>
      </c>
      <c r="G194" s="517">
        <v>0.0</v>
      </c>
      <c r="H194" s="518">
        <v>300000.0</v>
      </c>
      <c r="I194" s="517">
        <v>26.0</v>
      </c>
      <c r="J194" s="517">
        <v>26.0</v>
      </c>
      <c r="K194" s="518">
        <v>525840.0</v>
      </c>
      <c r="L194" s="518">
        <v>5274160.0</v>
      </c>
      <c r="M194" s="526">
        <v>1400000.0</v>
      </c>
      <c r="N194" s="518">
        <v>4296666.0</v>
      </c>
      <c r="O194" s="518">
        <v>6674160.0</v>
      </c>
      <c r="P194" s="518">
        <v>1.1496666E7</v>
      </c>
    </row>
    <row r="195" ht="27.75" customHeight="1">
      <c r="A195" s="520" t="s">
        <v>1827</v>
      </c>
      <c r="B195" s="513" t="s">
        <v>4425</v>
      </c>
      <c r="C195" s="513" t="s">
        <v>4493</v>
      </c>
      <c r="D195" s="514">
        <v>5000000.0</v>
      </c>
      <c r="E195" s="514">
        <v>1000000.0</v>
      </c>
      <c r="F195" s="514">
        <v>1000000.0</v>
      </c>
      <c r="G195" s="514">
        <v>1000000.0</v>
      </c>
      <c r="H195" s="514">
        <v>300000.0</v>
      </c>
      <c r="I195" s="513">
        <v>26.0</v>
      </c>
      <c r="J195" s="513">
        <v>26.0</v>
      </c>
      <c r="K195" s="514">
        <v>525840.0</v>
      </c>
      <c r="L195" s="514">
        <v>7774160.0</v>
      </c>
      <c r="M195" s="525">
        <v>1500000.0</v>
      </c>
      <c r="N195" s="514">
        <v>7400000.0</v>
      </c>
      <c r="O195" s="514">
        <v>9274160.0</v>
      </c>
      <c r="P195" s="514">
        <v>1.72E7</v>
      </c>
    </row>
    <row r="196" ht="27.75" customHeight="1">
      <c r="A196" s="521" t="s">
        <v>1827</v>
      </c>
      <c r="B196" s="517" t="s">
        <v>4425</v>
      </c>
      <c r="C196" s="517" t="s">
        <v>4494</v>
      </c>
      <c r="D196" s="518">
        <v>5000000.0</v>
      </c>
      <c r="E196" s="518">
        <v>1000000.0</v>
      </c>
      <c r="F196" s="518">
        <v>1000000.0</v>
      </c>
      <c r="G196" s="517">
        <v>0.0</v>
      </c>
      <c r="H196" s="518">
        <v>300000.0</v>
      </c>
      <c r="I196" s="517">
        <v>26.0</v>
      </c>
      <c r="J196" s="517">
        <v>26.2</v>
      </c>
      <c r="K196" s="518">
        <v>525840.0</v>
      </c>
      <c r="L196" s="518">
        <v>6804929.0</v>
      </c>
      <c r="M196" s="526">
        <v>1500000.0</v>
      </c>
      <c r="N196" s="518">
        <v>6660000.0</v>
      </c>
      <c r="O196" s="518">
        <v>8304929.0</v>
      </c>
      <c r="P196" s="518">
        <v>1.5490769E7</v>
      </c>
    </row>
    <row r="197" ht="27.75" customHeight="1">
      <c r="A197" s="520" t="s">
        <v>1827</v>
      </c>
      <c r="B197" s="513" t="s">
        <v>4425</v>
      </c>
      <c r="C197" s="513" t="s">
        <v>3358</v>
      </c>
      <c r="D197" s="514">
        <v>5000000.0</v>
      </c>
      <c r="E197" s="514">
        <v>500000.0</v>
      </c>
      <c r="F197" s="513">
        <v>0.0</v>
      </c>
      <c r="G197" s="513">
        <v>0.0</v>
      </c>
      <c r="H197" s="514">
        <v>300000.0</v>
      </c>
      <c r="I197" s="513">
        <v>26.0</v>
      </c>
      <c r="J197" s="513">
        <v>27.0</v>
      </c>
      <c r="K197" s="514">
        <v>2525840.0</v>
      </c>
      <c r="L197" s="514">
        <v>3466468.0</v>
      </c>
      <c r="M197" s="525">
        <v>1500000.0</v>
      </c>
      <c r="N197" s="514">
        <v>9210000.0</v>
      </c>
      <c r="O197" s="514">
        <v>4966468.0</v>
      </c>
      <c r="P197" s="514">
        <v>1.6702308E7</v>
      </c>
    </row>
    <row r="198" ht="27.75" customHeight="1">
      <c r="A198" s="521" t="s">
        <v>1827</v>
      </c>
      <c r="B198" s="517" t="s">
        <v>4425</v>
      </c>
      <c r="C198" s="517" t="s">
        <v>3359</v>
      </c>
      <c r="D198" s="518">
        <v>5000000.0</v>
      </c>
      <c r="E198" s="518">
        <v>500000.0</v>
      </c>
      <c r="F198" s="517">
        <v>0.0</v>
      </c>
      <c r="G198" s="517">
        <v>0.0</v>
      </c>
      <c r="H198" s="518">
        <v>300000.0</v>
      </c>
      <c r="I198" s="517">
        <v>26.0</v>
      </c>
      <c r="J198" s="517">
        <v>27.7</v>
      </c>
      <c r="K198" s="518">
        <v>525840.0</v>
      </c>
      <c r="L198" s="518">
        <v>5591468.0</v>
      </c>
      <c r="M198" s="526">
        <v>1500000.0</v>
      </c>
      <c r="N198" s="518">
        <v>9195000.0</v>
      </c>
      <c r="O198" s="518">
        <v>7091468.0</v>
      </c>
      <c r="P198" s="518">
        <v>1.6812308E7</v>
      </c>
    </row>
    <row r="199" ht="27.75" customHeight="1">
      <c r="A199" s="520" t="s">
        <v>1827</v>
      </c>
      <c r="B199" s="513" t="s">
        <v>4438</v>
      </c>
      <c r="C199" s="513" t="s">
        <v>3979</v>
      </c>
      <c r="D199" s="514">
        <v>5000000.0</v>
      </c>
      <c r="E199" s="514">
        <v>1000000.0</v>
      </c>
      <c r="F199" s="513">
        <v>0.0</v>
      </c>
      <c r="G199" s="513">
        <v>0.0</v>
      </c>
      <c r="H199" s="514">
        <v>300000.0</v>
      </c>
      <c r="I199" s="513">
        <v>26.0</v>
      </c>
      <c r="J199" s="513">
        <v>27.2</v>
      </c>
      <c r="K199" s="514">
        <v>5525840.0</v>
      </c>
      <c r="L199" s="514">
        <v>1001083.0</v>
      </c>
      <c r="M199" s="525">
        <v>-50000.0</v>
      </c>
      <c r="N199" s="514">
        <v>2.1367065E7</v>
      </c>
      <c r="O199" s="514">
        <v>951083.0</v>
      </c>
      <c r="P199" s="514">
        <v>2.7843988E7</v>
      </c>
    </row>
    <row r="200" ht="27.75" customHeight="1">
      <c r="A200" s="521" t="s">
        <v>1827</v>
      </c>
      <c r="B200" s="517" t="s">
        <v>4438</v>
      </c>
      <c r="C200" s="517" t="s">
        <v>3980</v>
      </c>
      <c r="D200" s="518">
        <v>5000000.0</v>
      </c>
      <c r="E200" s="518">
        <v>1000000.0</v>
      </c>
      <c r="F200" s="517">
        <v>0.0</v>
      </c>
      <c r="G200" s="517">
        <v>0.0</v>
      </c>
      <c r="H200" s="518">
        <v>300000.0</v>
      </c>
      <c r="I200" s="517">
        <v>26.0</v>
      </c>
      <c r="J200" s="517">
        <v>26.9</v>
      </c>
      <c r="K200" s="518">
        <v>3525840.0</v>
      </c>
      <c r="L200" s="518">
        <v>2942429.0</v>
      </c>
      <c r="M200" s="526">
        <v>-100000.0</v>
      </c>
      <c r="N200" s="518">
        <v>1.44256E7</v>
      </c>
      <c r="O200" s="518">
        <v>2842429.0</v>
      </c>
      <c r="P200" s="518">
        <v>2.0793869E7</v>
      </c>
    </row>
    <row r="201" ht="27.75" customHeight="1">
      <c r="A201" s="520" t="s">
        <v>1827</v>
      </c>
      <c r="B201" s="513" t="s">
        <v>4432</v>
      </c>
      <c r="C201" s="513" t="s">
        <v>201</v>
      </c>
      <c r="D201" s="514">
        <v>2500000.0</v>
      </c>
      <c r="E201" s="514">
        <v>500000.0</v>
      </c>
      <c r="F201" s="513">
        <v>0.0</v>
      </c>
      <c r="G201" s="513">
        <v>0.0</v>
      </c>
      <c r="H201" s="514">
        <v>150000.0</v>
      </c>
      <c r="I201" s="513">
        <v>26.0</v>
      </c>
      <c r="J201" s="513">
        <v>32.0</v>
      </c>
      <c r="K201" s="513">
        <v>0.0</v>
      </c>
      <c r="L201" s="514">
        <v>3726923.0</v>
      </c>
      <c r="M201" s="513">
        <v>0.0</v>
      </c>
      <c r="N201" s="514">
        <v>9425900.0</v>
      </c>
      <c r="O201" s="514">
        <v>3726923.0</v>
      </c>
      <c r="P201" s="514">
        <v>1.3152823E7</v>
      </c>
    </row>
    <row r="202" ht="27.75" customHeight="1">
      <c r="A202" s="521" t="s">
        <v>1827</v>
      </c>
      <c r="B202" s="517" t="s">
        <v>4432</v>
      </c>
      <c r="C202" s="517" t="s">
        <v>204</v>
      </c>
      <c r="D202" s="518">
        <v>2500000.0</v>
      </c>
      <c r="E202" s="518">
        <v>500000.0</v>
      </c>
      <c r="F202" s="517">
        <v>0.0</v>
      </c>
      <c r="G202" s="517">
        <v>0.0</v>
      </c>
      <c r="H202" s="518">
        <v>150000.0</v>
      </c>
      <c r="I202" s="517">
        <v>26.0</v>
      </c>
      <c r="J202" s="517">
        <v>30.8</v>
      </c>
      <c r="K202" s="518">
        <v>525840.0</v>
      </c>
      <c r="L202" s="518">
        <v>3080891.0</v>
      </c>
      <c r="M202" s="517">
        <v>0.0</v>
      </c>
      <c r="N202" s="518">
        <v>7244050.0</v>
      </c>
      <c r="O202" s="518">
        <v>3080891.0</v>
      </c>
      <c r="P202" s="518">
        <v>1.0850781E7</v>
      </c>
    </row>
    <row r="203" ht="27.75" customHeight="1">
      <c r="A203" s="520" t="s">
        <v>1827</v>
      </c>
      <c r="B203" s="513" t="s">
        <v>4432</v>
      </c>
      <c r="C203" s="513" t="s">
        <v>206</v>
      </c>
      <c r="D203" s="514">
        <v>2500000.0</v>
      </c>
      <c r="E203" s="514">
        <v>250000.0</v>
      </c>
      <c r="F203" s="513">
        <v>0.0</v>
      </c>
      <c r="G203" s="513">
        <v>0.0</v>
      </c>
      <c r="H203" s="514">
        <v>150000.0</v>
      </c>
      <c r="I203" s="513">
        <v>26.0</v>
      </c>
      <c r="J203" s="513">
        <v>26.5</v>
      </c>
      <c r="K203" s="513">
        <v>0.0</v>
      </c>
      <c r="L203" s="514">
        <v>2948077.0</v>
      </c>
      <c r="M203" s="513">
        <v>0.0</v>
      </c>
      <c r="N203" s="514">
        <v>2275075.0</v>
      </c>
      <c r="O203" s="514">
        <v>2948077.0</v>
      </c>
      <c r="P203" s="514">
        <v>5223152.0</v>
      </c>
    </row>
    <row r="204" ht="27.75" customHeight="1">
      <c r="A204" s="521" t="s">
        <v>1827</v>
      </c>
      <c r="B204" s="517" t="s">
        <v>4430</v>
      </c>
      <c r="C204" s="517" t="s">
        <v>213</v>
      </c>
      <c r="D204" s="518">
        <v>3.05E7</v>
      </c>
      <c r="E204" s="517">
        <v>0.0</v>
      </c>
      <c r="F204" s="517">
        <v>0.0</v>
      </c>
      <c r="G204" s="517">
        <v>0.0</v>
      </c>
      <c r="H204" s="517">
        <v>0.0</v>
      </c>
      <c r="I204" s="517">
        <v>26.0</v>
      </c>
      <c r="J204" s="517">
        <v>26.0</v>
      </c>
      <c r="K204" s="517">
        <v>0.0</v>
      </c>
      <c r="L204" s="518">
        <v>3.05E7</v>
      </c>
      <c r="M204" s="517">
        <v>0.0</v>
      </c>
      <c r="N204" s="517">
        <v>0.0</v>
      </c>
      <c r="O204" s="518">
        <v>3.05E7</v>
      </c>
      <c r="P204" s="518">
        <v>3.05E7</v>
      </c>
    </row>
    <row r="205" ht="27.75" customHeight="1">
      <c r="A205" s="520" t="s">
        <v>1827</v>
      </c>
      <c r="B205" s="513" t="s">
        <v>4430</v>
      </c>
      <c r="C205" s="513" t="s">
        <v>215</v>
      </c>
      <c r="D205" s="514">
        <v>2.5E7</v>
      </c>
      <c r="E205" s="513">
        <v>0.0</v>
      </c>
      <c r="F205" s="513">
        <v>0.0</v>
      </c>
      <c r="G205" s="513">
        <v>0.0</v>
      </c>
      <c r="H205" s="513">
        <v>0.0</v>
      </c>
      <c r="I205" s="513">
        <v>26.0</v>
      </c>
      <c r="J205" s="513">
        <v>26.0</v>
      </c>
      <c r="K205" s="513">
        <v>0.0</v>
      </c>
      <c r="L205" s="514">
        <v>2.5E7</v>
      </c>
      <c r="M205" s="513">
        <v>0.0</v>
      </c>
      <c r="N205" s="513">
        <v>0.0</v>
      </c>
      <c r="O205" s="514">
        <v>2.5E7</v>
      </c>
      <c r="P205" s="514">
        <v>2.5E7</v>
      </c>
    </row>
    <row r="206" ht="27.75" customHeight="1">
      <c r="A206" s="521" t="s">
        <v>1827</v>
      </c>
      <c r="B206" s="517" t="s">
        <v>4430</v>
      </c>
      <c r="C206" s="517" t="s">
        <v>217</v>
      </c>
      <c r="D206" s="518">
        <v>2.25E7</v>
      </c>
      <c r="E206" s="517">
        <v>0.0</v>
      </c>
      <c r="F206" s="517">
        <v>0.0</v>
      </c>
      <c r="G206" s="517">
        <v>0.0</v>
      </c>
      <c r="H206" s="517">
        <v>0.0</v>
      </c>
      <c r="I206" s="517">
        <v>26.0</v>
      </c>
      <c r="J206" s="517">
        <v>26.0</v>
      </c>
      <c r="K206" s="517">
        <v>0.0</v>
      </c>
      <c r="L206" s="518">
        <v>2.25E7</v>
      </c>
      <c r="M206" s="517">
        <v>0.0</v>
      </c>
      <c r="N206" s="517">
        <v>0.0</v>
      </c>
      <c r="O206" s="518">
        <v>2.25E7</v>
      </c>
      <c r="P206" s="518">
        <v>2.25E7</v>
      </c>
    </row>
    <row r="207" ht="27.75" customHeight="1">
      <c r="A207" s="520" t="s">
        <v>1827</v>
      </c>
      <c r="B207" s="513" t="s">
        <v>4430</v>
      </c>
      <c r="C207" s="513" t="s">
        <v>221</v>
      </c>
      <c r="D207" s="514">
        <v>8000000.0</v>
      </c>
      <c r="E207" s="513">
        <v>0.0</v>
      </c>
      <c r="F207" s="513">
        <v>0.0</v>
      </c>
      <c r="G207" s="513">
        <v>0.0</v>
      </c>
      <c r="H207" s="513">
        <v>0.0</v>
      </c>
      <c r="I207" s="513">
        <v>26.0</v>
      </c>
      <c r="J207" s="513">
        <v>22.0</v>
      </c>
      <c r="K207" s="513">
        <v>0.0</v>
      </c>
      <c r="L207" s="514">
        <v>6769231.0</v>
      </c>
      <c r="M207" s="513">
        <v>0.0</v>
      </c>
      <c r="N207" s="513">
        <v>0.0</v>
      </c>
      <c r="O207" s="514">
        <v>6769231.0</v>
      </c>
      <c r="P207" s="514">
        <v>6769231.0</v>
      </c>
    </row>
    <row r="208" ht="27.75" customHeight="1">
      <c r="A208" s="521" t="s">
        <v>1827</v>
      </c>
      <c r="B208" s="517" t="s">
        <v>4430</v>
      </c>
      <c r="C208" s="517" t="s">
        <v>223</v>
      </c>
      <c r="D208" s="518">
        <v>9000000.0</v>
      </c>
      <c r="E208" s="517">
        <v>0.0</v>
      </c>
      <c r="F208" s="517">
        <v>0.0</v>
      </c>
      <c r="G208" s="517">
        <v>0.0</v>
      </c>
      <c r="H208" s="517">
        <v>0.0</v>
      </c>
      <c r="I208" s="517">
        <v>26.0</v>
      </c>
      <c r="J208" s="517">
        <v>26.0</v>
      </c>
      <c r="K208" s="517">
        <v>0.0</v>
      </c>
      <c r="L208" s="518">
        <v>9000000.0</v>
      </c>
      <c r="M208" s="517">
        <v>0.0</v>
      </c>
      <c r="N208" s="517">
        <v>0.0</v>
      </c>
      <c r="O208" s="518">
        <v>9000000.0</v>
      </c>
      <c r="P208" s="518">
        <v>9000000.0</v>
      </c>
    </row>
    <row r="209" ht="27.75" customHeight="1">
      <c r="A209" s="520" t="s">
        <v>1827</v>
      </c>
      <c r="B209" s="513" t="s">
        <v>4430</v>
      </c>
      <c r="C209" s="513" t="s">
        <v>4501</v>
      </c>
      <c r="D209" s="513">
        <v>0.0</v>
      </c>
      <c r="E209" s="513">
        <v>0.0</v>
      </c>
      <c r="F209" s="513">
        <v>0.0</v>
      </c>
      <c r="G209" s="513">
        <v>0.0</v>
      </c>
      <c r="H209" s="513">
        <v>0.0</v>
      </c>
      <c r="I209" s="513">
        <v>26.0</v>
      </c>
      <c r="J209" s="513">
        <v>26.0</v>
      </c>
      <c r="K209" s="513">
        <v>0.0</v>
      </c>
      <c r="L209" s="514">
        <v>1.36E7</v>
      </c>
      <c r="M209" s="513">
        <v>0.0</v>
      </c>
      <c r="N209" s="513">
        <v>0.0</v>
      </c>
      <c r="O209" s="514">
        <v>1.36E7</v>
      </c>
      <c r="P209" s="514">
        <v>1.36E7</v>
      </c>
    </row>
    <row r="210" ht="27.75" customHeight="1">
      <c r="A210" s="521" t="s">
        <v>1827</v>
      </c>
      <c r="B210" s="517" t="s">
        <v>4430</v>
      </c>
      <c r="C210" s="517" t="s">
        <v>4496</v>
      </c>
      <c r="D210" s="518">
        <v>2000000.0</v>
      </c>
      <c r="E210" s="517">
        <v>0.0</v>
      </c>
      <c r="F210" s="517">
        <v>26.0</v>
      </c>
      <c r="G210" s="517">
        <v>0.0</v>
      </c>
      <c r="H210" s="517">
        <v>0.0</v>
      </c>
      <c r="I210" s="517">
        <v>0.0</v>
      </c>
      <c r="J210" s="517">
        <v>26.0</v>
      </c>
      <c r="K210" s="517">
        <v>0.0</v>
      </c>
      <c r="L210" s="518">
        <v>2000000.0</v>
      </c>
      <c r="M210" s="517">
        <v>0.0</v>
      </c>
      <c r="N210" s="517">
        <v>0.0</v>
      </c>
      <c r="O210" s="518">
        <v>2000000.0</v>
      </c>
      <c r="P210" s="518">
        <v>2000000.0</v>
      </c>
    </row>
    <row r="211" ht="27.75" customHeight="1">
      <c r="A211" s="520" t="s">
        <v>1827</v>
      </c>
      <c r="B211" s="513" t="s">
        <v>4430</v>
      </c>
      <c r="C211" s="513" t="s">
        <v>4497</v>
      </c>
      <c r="D211" s="514">
        <v>8000000.0</v>
      </c>
      <c r="E211" s="513">
        <v>0.0</v>
      </c>
      <c r="F211" s="513">
        <v>0.0</v>
      </c>
      <c r="G211" s="513">
        <v>0.0</v>
      </c>
      <c r="H211" s="513">
        <v>0.0</v>
      </c>
      <c r="I211" s="513">
        <v>26.0</v>
      </c>
      <c r="J211" s="513">
        <v>27.5</v>
      </c>
      <c r="K211" s="514">
        <v>525840.0</v>
      </c>
      <c r="L211" s="514">
        <v>7935698.0</v>
      </c>
      <c r="M211" s="525">
        <v>-100000.0</v>
      </c>
      <c r="N211" s="513">
        <v>0.0</v>
      </c>
      <c r="O211" s="514">
        <v>7835698.0</v>
      </c>
      <c r="P211" s="514">
        <v>8361538.0</v>
      </c>
    </row>
    <row r="212" ht="27.75" customHeight="1">
      <c r="A212" s="521" t="s">
        <v>1827</v>
      </c>
      <c r="B212" s="517" t="s">
        <v>4430</v>
      </c>
      <c r="C212" s="517" t="s">
        <v>4498</v>
      </c>
      <c r="D212" s="518">
        <v>2000000.0</v>
      </c>
      <c r="E212" s="517">
        <v>0.0</v>
      </c>
      <c r="F212" s="517">
        <v>0.0</v>
      </c>
      <c r="G212" s="517">
        <v>0.0</v>
      </c>
      <c r="H212" s="517">
        <v>0.0</v>
      </c>
      <c r="I212" s="517">
        <v>26.0</v>
      </c>
      <c r="J212" s="517">
        <v>26.0</v>
      </c>
      <c r="K212" s="517">
        <v>0.0</v>
      </c>
      <c r="L212" s="518">
        <v>2000000.0</v>
      </c>
      <c r="M212" s="517">
        <v>0.0</v>
      </c>
      <c r="N212" s="517">
        <v>0.0</v>
      </c>
      <c r="O212" s="518">
        <v>2000000.0</v>
      </c>
      <c r="P212" s="518">
        <v>2000000.0</v>
      </c>
    </row>
    <row r="213" ht="27.75" customHeight="1">
      <c r="A213" s="520" t="s">
        <v>1827</v>
      </c>
      <c r="B213" s="513" t="s">
        <v>4430</v>
      </c>
      <c r="C213" s="513" t="s">
        <v>258</v>
      </c>
      <c r="D213" s="514">
        <v>1.1E7</v>
      </c>
      <c r="E213" s="513">
        <v>0.0</v>
      </c>
      <c r="F213" s="513">
        <v>0.0</v>
      </c>
      <c r="G213" s="513">
        <v>0.0</v>
      </c>
      <c r="H213" s="513">
        <v>0.0</v>
      </c>
      <c r="I213" s="513">
        <v>28.0</v>
      </c>
      <c r="J213" s="513">
        <v>28.5</v>
      </c>
      <c r="K213" s="514">
        <v>3525840.0</v>
      </c>
      <c r="L213" s="514">
        <v>7670589.0</v>
      </c>
      <c r="M213" s="525">
        <v>800000.0</v>
      </c>
      <c r="N213" s="513">
        <v>0.0</v>
      </c>
      <c r="O213" s="514">
        <v>8470589.0</v>
      </c>
      <c r="P213" s="514">
        <v>1.1996429E7</v>
      </c>
    </row>
    <row r="214" ht="27.75" customHeight="1">
      <c r="A214" s="521" t="s">
        <v>1830</v>
      </c>
      <c r="B214" s="517" t="s">
        <v>4420</v>
      </c>
      <c r="C214" s="517" t="s">
        <v>3981</v>
      </c>
      <c r="D214" s="518">
        <v>6.0E7</v>
      </c>
      <c r="E214" s="517">
        <v>0.0</v>
      </c>
      <c r="F214" s="517">
        <v>0.0</v>
      </c>
      <c r="G214" s="517">
        <v>0.0</v>
      </c>
      <c r="H214" s="517">
        <v>0.0</v>
      </c>
      <c r="I214" s="517">
        <v>26.0</v>
      </c>
      <c r="J214" s="517">
        <v>26.0</v>
      </c>
      <c r="K214" s="517">
        <v>0.0</v>
      </c>
      <c r="L214" s="518">
        <v>6.0E7</v>
      </c>
      <c r="M214" s="517">
        <v>0.0</v>
      </c>
      <c r="N214" s="517">
        <v>0.0</v>
      </c>
      <c r="O214" s="518">
        <v>6.0E7</v>
      </c>
      <c r="P214" s="518">
        <v>6.0E7</v>
      </c>
    </row>
    <row r="215" ht="27.75" customHeight="1">
      <c r="A215" s="520" t="s">
        <v>1830</v>
      </c>
      <c r="B215" s="513" t="s">
        <v>4420</v>
      </c>
      <c r="C215" s="513" t="s">
        <v>3982</v>
      </c>
      <c r="D215" s="514">
        <v>1500000.0</v>
      </c>
      <c r="E215" s="513">
        <v>0.0</v>
      </c>
      <c r="F215" s="513">
        <v>0.0</v>
      </c>
      <c r="G215" s="513">
        <v>0.0</v>
      </c>
      <c r="H215" s="513">
        <v>0.0</v>
      </c>
      <c r="I215" s="513">
        <v>26.0</v>
      </c>
      <c r="J215" s="513">
        <v>10.0</v>
      </c>
      <c r="K215" s="513">
        <v>0.0</v>
      </c>
      <c r="L215" s="514">
        <v>1.5E7</v>
      </c>
      <c r="M215" s="513">
        <v>0.0</v>
      </c>
      <c r="N215" s="514">
        <v>9.851575E7</v>
      </c>
      <c r="O215" s="514">
        <v>1.5E7</v>
      </c>
      <c r="P215" s="514">
        <v>1.1351575E8</v>
      </c>
    </row>
    <row r="216" ht="27.75" customHeight="1">
      <c r="A216" s="521" t="s">
        <v>1830</v>
      </c>
      <c r="B216" s="517" t="s">
        <v>4420</v>
      </c>
      <c r="C216" s="517" t="s">
        <v>4489</v>
      </c>
      <c r="D216" s="518">
        <v>1500000.0</v>
      </c>
      <c r="E216" s="517">
        <v>0.0</v>
      </c>
      <c r="F216" s="517">
        <v>0.0</v>
      </c>
      <c r="G216" s="517">
        <v>0.0</v>
      </c>
      <c r="H216" s="517">
        <v>0.0</v>
      </c>
      <c r="I216" s="517">
        <v>26.0</v>
      </c>
      <c r="J216" s="517">
        <v>15.0</v>
      </c>
      <c r="K216" s="518">
        <v>525840.0</v>
      </c>
      <c r="L216" s="518">
        <v>2.197416E7</v>
      </c>
      <c r="M216" s="517">
        <v>0.0</v>
      </c>
      <c r="N216" s="518">
        <v>1.46111988E8</v>
      </c>
      <c r="O216" s="518">
        <v>2.197416E7</v>
      </c>
      <c r="P216" s="518">
        <v>1.68611988E8</v>
      </c>
    </row>
    <row r="217" ht="27.75" customHeight="1">
      <c r="A217" s="520" t="s">
        <v>1830</v>
      </c>
      <c r="B217" s="513" t="s">
        <v>4420</v>
      </c>
      <c r="C217" s="513" t="s">
        <v>3984</v>
      </c>
      <c r="D217" s="514">
        <v>1500000.0</v>
      </c>
      <c r="E217" s="513">
        <v>0.0</v>
      </c>
      <c r="F217" s="513">
        <v>0.0</v>
      </c>
      <c r="G217" s="513">
        <v>0.0</v>
      </c>
      <c r="H217" s="513">
        <v>0.0</v>
      </c>
      <c r="I217" s="513">
        <v>26.0</v>
      </c>
      <c r="J217" s="513">
        <v>4.0</v>
      </c>
      <c r="K217" s="513">
        <v>0.0</v>
      </c>
      <c r="L217" s="514">
        <v>6000000.0</v>
      </c>
      <c r="M217" s="513">
        <v>0.0</v>
      </c>
      <c r="N217" s="514">
        <v>3.7276485E7</v>
      </c>
      <c r="O217" s="514">
        <v>6000000.0</v>
      </c>
      <c r="P217" s="514">
        <v>4.3276485E7</v>
      </c>
    </row>
    <row r="218" ht="27.75" customHeight="1">
      <c r="A218" s="521" t="s">
        <v>1830</v>
      </c>
      <c r="B218" s="517" t="s">
        <v>4420</v>
      </c>
      <c r="C218" s="517" t="s">
        <v>3985</v>
      </c>
      <c r="D218" s="518">
        <v>1500000.0</v>
      </c>
      <c r="E218" s="517">
        <v>0.0</v>
      </c>
      <c r="F218" s="517">
        <v>0.0</v>
      </c>
      <c r="G218" s="517">
        <v>0.0</v>
      </c>
      <c r="H218" s="517">
        <v>0.0</v>
      </c>
      <c r="I218" s="517">
        <v>26.0</v>
      </c>
      <c r="J218" s="517">
        <v>8.5</v>
      </c>
      <c r="K218" s="517">
        <v>0.0</v>
      </c>
      <c r="L218" s="518">
        <v>1.275E7</v>
      </c>
      <c r="M218" s="517">
        <v>0.0</v>
      </c>
      <c r="N218" s="518">
        <v>3.5512625E7</v>
      </c>
      <c r="O218" s="518">
        <v>1.275E7</v>
      </c>
      <c r="P218" s="518">
        <v>4.8262625E7</v>
      </c>
    </row>
    <row r="219" ht="27.75" customHeight="1">
      <c r="A219" s="520" t="s">
        <v>1830</v>
      </c>
      <c r="B219" s="513" t="s">
        <v>4420</v>
      </c>
      <c r="C219" s="513" t="s">
        <v>4490</v>
      </c>
      <c r="D219" s="514">
        <v>1500000.0</v>
      </c>
      <c r="E219" s="513">
        <v>0.0</v>
      </c>
      <c r="F219" s="513">
        <v>0.0</v>
      </c>
      <c r="G219" s="513">
        <v>0.0</v>
      </c>
      <c r="H219" s="513">
        <v>0.0</v>
      </c>
      <c r="I219" s="513">
        <v>26.0</v>
      </c>
      <c r="J219" s="513">
        <v>14.0</v>
      </c>
      <c r="K219" s="513">
        <v>0.0</v>
      </c>
      <c r="L219" s="514">
        <v>2.1E7</v>
      </c>
      <c r="M219" s="513">
        <v>0.0</v>
      </c>
      <c r="N219" s="514">
        <v>8.7053E7</v>
      </c>
      <c r="O219" s="514">
        <v>2.1E7</v>
      </c>
      <c r="P219" s="514">
        <v>1.08053E8</v>
      </c>
    </row>
    <row r="220" ht="27.75" customHeight="1">
      <c r="A220" s="521" t="s">
        <v>1830</v>
      </c>
      <c r="B220" s="517" t="s">
        <v>4420</v>
      </c>
      <c r="C220" s="517" t="s">
        <v>4491</v>
      </c>
      <c r="D220" s="518">
        <v>1500000.0</v>
      </c>
      <c r="E220" s="517">
        <v>0.0</v>
      </c>
      <c r="F220" s="517">
        <v>0.0</v>
      </c>
      <c r="G220" s="517">
        <v>0.0</v>
      </c>
      <c r="H220" s="517">
        <v>0.0</v>
      </c>
      <c r="I220" s="517">
        <v>26.0</v>
      </c>
      <c r="J220" s="517">
        <v>7.3</v>
      </c>
      <c r="K220" s="517">
        <v>0.0</v>
      </c>
      <c r="L220" s="518">
        <v>1.0875E7</v>
      </c>
      <c r="M220" s="517">
        <v>0.0</v>
      </c>
      <c r="N220" s="518">
        <v>2.5093875E7</v>
      </c>
      <c r="O220" s="518">
        <v>1.0875E7</v>
      </c>
      <c r="P220" s="518">
        <v>3.5968875E7</v>
      </c>
    </row>
    <row r="221" ht="27.75" customHeight="1">
      <c r="A221" s="520" t="s">
        <v>1830</v>
      </c>
      <c r="B221" s="513" t="s">
        <v>4492</v>
      </c>
      <c r="C221" s="513" t="s">
        <v>3353</v>
      </c>
      <c r="D221" s="514">
        <v>5000000.0</v>
      </c>
      <c r="E221" s="514">
        <v>500000.0</v>
      </c>
      <c r="F221" s="513">
        <v>0.0</v>
      </c>
      <c r="G221" s="513">
        <v>0.0</v>
      </c>
      <c r="H221" s="514">
        <v>300000.0</v>
      </c>
      <c r="I221" s="513">
        <v>26.0</v>
      </c>
      <c r="J221" s="513">
        <v>25.4</v>
      </c>
      <c r="K221" s="514">
        <v>3525840.0</v>
      </c>
      <c r="L221" s="514">
        <v>2164545.0</v>
      </c>
      <c r="M221" s="525">
        <v>1400000.0</v>
      </c>
      <c r="N221" s="514">
        <v>4276900.0</v>
      </c>
      <c r="O221" s="514">
        <v>3564545.0</v>
      </c>
      <c r="P221" s="514">
        <v>1.1367285E7</v>
      </c>
    </row>
    <row r="222" ht="27.75" customHeight="1">
      <c r="A222" s="521" t="s">
        <v>1830</v>
      </c>
      <c r="B222" s="517" t="s">
        <v>4492</v>
      </c>
      <c r="C222" s="517" t="s">
        <v>4499</v>
      </c>
      <c r="D222" s="518">
        <v>5000000.0</v>
      </c>
      <c r="E222" s="518">
        <v>500000.0</v>
      </c>
      <c r="F222" s="517">
        <v>0.0</v>
      </c>
      <c r="G222" s="517">
        <v>0.0</v>
      </c>
      <c r="H222" s="518">
        <v>300000.0</v>
      </c>
      <c r="I222" s="517">
        <v>26.0</v>
      </c>
      <c r="J222" s="517">
        <v>26.0</v>
      </c>
      <c r="K222" s="518">
        <v>3525840.0</v>
      </c>
      <c r="L222" s="518">
        <v>2274160.0</v>
      </c>
      <c r="M222" s="526">
        <v>1450000.0</v>
      </c>
      <c r="N222" s="518">
        <v>4615900.0</v>
      </c>
      <c r="O222" s="518">
        <v>3724160.0</v>
      </c>
      <c r="P222" s="518">
        <v>1.18659E7</v>
      </c>
    </row>
    <row r="223" ht="27.75" customHeight="1">
      <c r="A223" s="520" t="s">
        <v>1830</v>
      </c>
      <c r="B223" s="513" t="s">
        <v>4492</v>
      </c>
      <c r="C223" s="513" t="s">
        <v>3354</v>
      </c>
      <c r="D223" s="514">
        <v>5000000.0</v>
      </c>
      <c r="E223" s="514">
        <v>500000.0</v>
      </c>
      <c r="F223" s="513">
        <v>0.0</v>
      </c>
      <c r="G223" s="513">
        <v>0.0</v>
      </c>
      <c r="H223" s="514">
        <v>300000.0</v>
      </c>
      <c r="I223" s="513">
        <v>26.0</v>
      </c>
      <c r="J223" s="513">
        <v>25.7</v>
      </c>
      <c r="K223" s="514">
        <v>3525840.0</v>
      </c>
      <c r="L223" s="514">
        <v>2212622.0</v>
      </c>
      <c r="M223" s="525">
        <v>1400000.0</v>
      </c>
      <c r="N223" s="514">
        <v>4441900.0</v>
      </c>
      <c r="O223" s="514">
        <v>3612622.0</v>
      </c>
      <c r="P223" s="514">
        <v>1.1580362E7</v>
      </c>
    </row>
    <row r="224" ht="27.75" customHeight="1">
      <c r="A224" s="521" t="s">
        <v>1830</v>
      </c>
      <c r="B224" s="517" t="s">
        <v>4425</v>
      </c>
      <c r="C224" s="517" t="s">
        <v>4493</v>
      </c>
      <c r="D224" s="518">
        <v>5000000.0</v>
      </c>
      <c r="E224" s="518">
        <v>1000000.0</v>
      </c>
      <c r="F224" s="518">
        <v>1000000.0</v>
      </c>
      <c r="G224" s="518">
        <v>800000.0</v>
      </c>
      <c r="H224" s="518">
        <v>300000.0</v>
      </c>
      <c r="I224" s="517">
        <v>26.0</v>
      </c>
      <c r="J224" s="517">
        <v>26.6</v>
      </c>
      <c r="K224" s="518">
        <v>2525840.0</v>
      </c>
      <c r="L224" s="518">
        <v>5696756.0</v>
      </c>
      <c r="M224" s="526">
        <v>1500000.0</v>
      </c>
      <c r="N224" s="518">
        <v>8800000.0</v>
      </c>
      <c r="O224" s="518">
        <v>7196756.0</v>
      </c>
      <c r="P224" s="518">
        <v>1.8522596E7</v>
      </c>
    </row>
    <row r="225" ht="27.75" customHeight="1">
      <c r="A225" s="520" t="s">
        <v>1830</v>
      </c>
      <c r="B225" s="513" t="s">
        <v>4425</v>
      </c>
      <c r="C225" s="513" t="s">
        <v>4494</v>
      </c>
      <c r="D225" s="514">
        <v>5000000.0</v>
      </c>
      <c r="E225" s="514">
        <v>1000000.0</v>
      </c>
      <c r="F225" s="514">
        <v>1000000.0</v>
      </c>
      <c r="G225" s="513">
        <v>0.0</v>
      </c>
      <c r="H225" s="514">
        <v>300000.0</v>
      </c>
      <c r="I225" s="513">
        <v>26.0</v>
      </c>
      <c r="J225" s="513">
        <v>7.6</v>
      </c>
      <c r="K225" s="514">
        <v>525840.0</v>
      </c>
      <c r="L225" s="514">
        <v>3227237.0</v>
      </c>
      <c r="M225" s="525">
        <v>435923.1</v>
      </c>
      <c r="N225" s="514">
        <v>1620000.0</v>
      </c>
      <c r="O225" s="514">
        <v>3663160.0</v>
      </c>
      <c r="P225" s="514">
        <v>5809000.0</v>
      </c>
    </row>
    <row r="226" ht="27.75" customHeight="1">
      <c r="A226" s="521" t="s">
        <v>1830</v>
      </c>
      <c r="B226" s="517" t="s">
        <v>4425</v>
      </c>
      <c r="C226" s="517" t="s">
        <v>3357</v>
      </c>
      <c r="D226" s="518">
        <v>4250000.0</v>
      </c>
      <c r="E226" s="518">
        <v>500000.0</v>
      </c>
      <c r="F226" s="517">
        <v>0.0</v>
      </c>
      <c r="G226" s="517">
        <v>0.0</v>
      </c>
      <c r="H226" s="517">
        <v>0.0</v>
      </c>
      <c r="I226" s="517">
        <v>26.0</v>
      </c>
      <c r="J226" s="517">
        <v>20.0</v>
      </c>
      <c r="K226" s="517">
        <v>0.0</v>
      </c>
      <c r="L226" s="518">
        <v>3776260.0</v>
      </c>
      <c r="M226" s="526">
        <v>1500000.0</v>
      </c>
      <c r="N226" s="518">
        <v>6090000.0</v>
      </c>
      <c r="O226" s="518">
        <v>5276260.0</v>
      </c>
      <c r="P226" s="518">
        <v>1.136626E7</v>
      </c>
    </row>
    <row r="227" ht="27.75" customHeight="1">
      <c r="A227" s="520" t="s">
        <v>1830</v>
      </c>
      <c r="B227" s="513" t="s">
        <v>4425</v>
      </c>
      <c r="C227" s="513" t="s">
        <v>3358</v>
      </c>
      <c r="D227" s="514">
        <v>5000000.0</v>
      </c>
      <c r="E227" s="514">
        <v>500000.0</v>
      </c>
      <c r="F227" s="513">
        <v>0.0</v>
      </c>
      <c r="G227" s="513">
        <v>0.0</v>
      </c>
      <c r="H227" s="514">
        <v>300000.0</v>
      </c>
      <c r="I227" s="513">
        <v>26.0</v>
      </c>
      <c r="J227" s="513">
        <v>26.6</v>
      </c>
      <c r="K227" s="514">
        <v>2525840.0</v>
      </c>
      <c r="L227" s="514">
        <v>3379929.0</v>
      </c>
      <c r="M227" s="525">
        <v>1500000.0</v>
      </c>
      <c r="N227" s="514">
        <v>8140000.0</v>
      </c>
      <c r="O227" s="514">
        <v>4879929.0</v>
      </c>
      <c r="P227" s="514">
        <v>1.5545769E7</v>
      </c>
    </row>
    <row r="228" ht="27.75" customHeight="1">
      <c r="A228" s="521" t="s">
        <v>1830</v>
      </c>
      <c r="B228" s="517" t="s">
        <v>4425</v>
      </c>
      <c r="C228" s="517" t="s">
        <v>3359</v>
      </c>
      <c r="D228" s="518">
        <v>5000000.0</v>
      </c>
      <c r="E228" s="518">
        <v>500000.0</v>
      </c>
      <c r="F228" s="517">
        <v>0.0</v>
      </c>
      <c r="G228" s="517">
        <v>0.0</v>
      </c>
      <c r="H228" s="518">
        <v>300000.0</v>
      </c>
      <c r="I228" s="517">
        <v>26.0</v>
      </c>
      <c r="J228" s="517">
        <v>28.5</v>
      </c>
      <c r="K228" s="518">
        <v>5525840.0</v>
      </c>
      <c r="L228" s="518">
        <v>750122.0</v>
      </c>
      <c r="M228" s="526">
        <v>1500000.0</v>
      </c>
      <c r="N228" s="518">
        <v>1.046E7</v>
      </c>
      <c r="O228" s="518">
        <v>2250122.0</v>
      </c>
      <c r="P228" s="518">
        <v>1.8235962E7</v>
      </c>
    </row>
    <row r="229" ht="27.75" customHeight="1">
      <c r="A229" s="520" t="s">
        <v>1830</v>
      </c>
      <c r="B229" s="513" t="s">
        <v>4438</v>
      </c>
      <c r="C229" s="513" t="s">
        <v>3979</v>
      </c>
      <c r="D229" s="514">
        <v>5000000.0</v>
      </c>
      <c r="E229" s="514">
        <v>1000000.0</v>
      </c>
      <c r="F229" s="513">
        <v>0.0</v>
      </c>
      <c r="G229" s="513">
        <v>0.0</v>
      </c>
      <c r="H229" s="514">
        <v>300000.0</v>
      </c>
      <c r="I229" s="513">
        <v>26.0</v>
      </c>
      <c r="J229" s="513">
        <v>28.8</v>
      </c>
      <c r="K229" s="514">
        <v>5525840.0</v>
      </c>
      <c r="L229" s="514">
        <v>1303006.0</v>
      </c>
      <c r="M229" s="525">
        <v>-100000.0</v>
      </c>
      <c r="N229" s="514">
        <v>2.0788975E7</v>
      </c>
      <c r="O229" s="514">
        <v>1203006.0</v>
      </c>
      <c r="P229" s="514">
        <v>2.7517821E7</v>
      </c>
    </row>
    <row r="230" ht="27.75" customHeight="1">
      <c r="A230" s="521" t="s">
        <v>1830</v>
      </c>
      <c r="B230" s="517" t="s">
        <v>4438</v>
      </c>
      <c r="C230" s="517" t="s">
        <v>3980</v>
      </c>
      <c r="D230" s="518">
        <v>5000000.0</v>
      </c>
      <c r="E230" s="518">
        <v>1000000.0</v>
      </c>
      <c r="F230" s="517">
        <v>0.0</v>
      </c>
      <c r="G230" s="517">
        <v>0.0</v>
      </c>
      <c r="H230" s="518">
        <v>300000.0</v>
      </c>
      <c r="I230" s="517">
        <v>26.0</v>
      </c>
      <c r="J230" s="517">
        <v>26.6</v>
      </c>
      <c r="K230" s="518">
        <v>2025840.0</v>
      </c>
      <c r="L230" s="518">
        <v>4393583.0</v>
      </c>
      <c r="M230" s="526">
        <v>-50000.0</v>
      </c>
      <c r="N230" s="518">
        <v>1.4890115E7</v>
      </c>
      <c r="O230" s="518">
        <v>4343583.0</v>
      </c>
      <c r="P230" s="518">
        <v>2.1259538E7</v>
      </c>
    </row>
    <row r="231" ht="27.75" customHeight="1">
      <c r="A231" s="520" t="s">
        <v>1830</v>
      </c>
      <c r="B231" s="513" t="s">
        <v>4432</v>
      </c>
      <c r="C231" s="513" t="s">
        <v>201</v>
      </c>
      <c r="D231" s="514">
        <v>2500000.0</v>
      </c>
      <c r="E231" s="514">
        <v>500000.0</v>
      </c>
      <c r="F231" s="513">
        <v>0.0</v>
      </c>
      <c r="G231" s="513">
        <v>0.0</v>
      </c>
      <c r="H231" s="514">
        <v>150000.0</v>
      </c>
      <c r="I231" s="513">
        <v>26.0</v>
      </c>
      <c r="J231" s="513">
        <v>28.0</v>
      </c>
      <c r="K231" s="513">
        <v>0.0</v>
      </c>
      <c r="L231" s="514">
        <v>3342308.0</v>
      </c>
      <c r="M231" s="513">
        <v>0.0</v>
      </c>
      <c r="N231" s="514">
        <v>6908540.0</v>
      </c>
      <c r="O231" s="514">
        <v>3342308.0</v>
      </c>
      <c r="P231" s="514">
        <v>1.0250848E7</v>
      </c>
    </row>
    <row r="232" ht="27.75" customHeight="1">
      <c r="A232" s="521" t="s">
        <v>1830</v>
      </c>
      <c r="B232" s="517" t="s">
        <v>4432</v>
      </c>
      <c r="C232" s="517" t="s">
        <v>204</v>
      </c>
      <c r="D232" s="518">
        <v>2500000.0</v>
      </c>
      <c r="E232" s="518">
        <v>500000.0</v>
      </c>
      <c r="F232" s="517">
        <v>0.0</v>
      </c>
      <c r="G232" s="517">
        <v>0.0</v>
      </c>
      <c r="H232" s="518">
        <v>150000.0</v>
      </c>
      <c r="I232" s="517">
        <v>26.0</v>
      </c>
      <c r="J232" s="517">
        <v>33.5</v>
      </c>
      <c r="K232" s="518">
        <v>525840.0</v>
      </c>
      <c r="L232" s="518">
        <v>3345314.0</v>
      </c>
      <c r="M232" s="517">
        <v>0.0</v>
      </c>
      <c r="N232" s="518">
        <v>1.7475428E7</v>
      </c>
      <c r="O232" s="518">
        <v>3345314.0</v>
      </c>
      <c r="P232" s="518">
        <v>2.1346582E7</v>
      </c>
    </row>
    <row r="233" ht="27.75" customHeight="1">
      <c r="A233" s="520" t="s">
        <v>1830</v>
      </c>
      <c r="B233" s="513" t="s">
        <v>4432</v>
      </c>
      <c r="C233" s="513" t="s">
        <v>206</v>
      </c>
      <c r="D233" s="514">
        <v>2500000.0</v>
      </c>
      <c r="E233" s="514">
        <v>250000.0</v>
      </c>
      <c r="F233" s="513">
        <v>0.0</v>
      </c>
      <c r="G233" s="513">
        <v>0.0</v>
      </c>
      <c r="H233" s="514">
        <v>150000.0</v>
      </c>
      <c r="I233" s="513">
        <v>26.0</v>
      </c>
      <c r="J233" s="513">
        <v>27.5</v>
      </c>
      <c r="K233" s="513">
        <v>0.0</v>
      </c>
      <c r="L233" s="514">
        <v>3044231.0</v>
      </c>
      <c r="M233" s="513">
        <v>0.0</v>
      </c>
      <c r="N233" s="514">
        <v>3209628.0</v>
      </c>
      <c r="O233" s="514">
        <v>3044231.0</v>
      </c>
      <c r="P233" s="514">
        <v>6253859.0</v>
      </c>
    </row>
    <row r="234" ht="27.75" customHeight="1">
      <c r="A234" s="521" t="s">
        <v>1830</v>
      </c>
      <c r="B234" s="517" t="s">
        <v>4430</v>
      </c>
      <c r="C234" s="517" t="s">
        <v>213</v>
      </c>
      <c r="D234" s="518">
        <v>3.05E7</v>
      </c>
      <c r="E234" s="517">
        <v>0.0</v>
      </c>
      <c r="F234" s="517">
        <v>0.0</v>
      </c>
      <c r="G234" s="517">
        <v>0.0</v>
      </c>
      <c r="H234" s="517">
        <v>0.0</v>
      </c>
      <c r="I234" s="517">
        <v>26.0</v>
      </c>
      <c r="J234" s="517">
        <v>26.0</v>
      </c>
      <c r="K234" s="517">
        <v>0.0</v>
      </c>
      <c r="L234" s="518">
        <v>3.05E7</v>
      </c>
      <c r="M234" s="517">
        <v>0.0</v>
      </c>
      <c r="N234" s="517">
        <v>0.0</v>
      </c>
      <c r="O234" s="518">
        <v>3.05E7</v>
      </c>
      <c r="P234" s="518">
        <v>3.05E7</v>
      </c>
    </row>
    <row r="235" ht="27.75" customHeight="1">
      <c r="A235" s="520" t="s">
        <v>1830</v>
      </c>
      <c r="B235" s="513" t="s">
        <v>4430</v>
      </c>
      <c r="C235" s="513" t="s">
        <v>215</v>
      </c>
      <c r="D235" s="514">
        <v>2.5E7</v>
      </c>
      <c r="E235" s="513">
        <v>0.0</v>
      </c>
      <c r="F235" s="513">
        <v>0.0</v>
      </c>
      <c r="G235" s="513">
        <v>0.0</v>
      </c>
      <c r="H235" s="513">
        <v>0.0</v>
      </c>
      <c r="I235" s="513">
        <v>26.0</v>
      </c>
      <c r="J235" s="513">
        <v>26.0</v>
      </c>
      <c r="K235" s="513">
        <v>0.0</v>
      </c>
      <c r="L235" s="514">
        <v>2.5E7</v>
      </c>
      <c r="M235" s="513">
        <v>0.0</v>
      </c>
      <c r="N235" s="513">
        <v>0.0</v>
      </c>
      <c r="O235" s="514">
        <v>2.5E7</v>
      </c>
      <c r="P235" s="514">
        <v>2.5E7</v>
      </c>
    </row>
    <row r="236" ht="27.75" customHeight="1">
      <c r="A236" s="521" t="s">
        <v>1830</v>
      </c>
      <c r="B236" s="517" t="s">
        <v>4430</v>
      </c>
      <c r="C236" s="517" t="s">
        <v>217</v>
      </c>
      <c r="D236" s="518">
        <v>2.25E7</v>
      </c>
      <c r="E236" s="517">
        <v>0.0</v>
      </c>
      <c r="F236" s="517">
        <v>0.0</v>
      </c>
      <c r="G236" s="517">
        <v>0.0</v>
      </c>
      <c r="H236" s="517">
        <v>0.0</v>
      </c>
      <c r="I236" s="517">
        <v>26.0</v>
      </c>
      <c r="J236" s="517">
        <v>26.0</v>
      </c>
      <c r="K236" s="517">
        <v>0.0</v>
      </c>
      <c r="L236" s="518">
        <v>2.25E7</v>
      </c>
      <c r="M236" s="517">
        <v>0.0</v>
      </c>
      <c r="N236" s="517">
        <v>0.0</v>
      </c>
      <c r="O236" s="518">
        <v>2.25E7</v>
      </c>
      <c r="P236" s="518">
        <v>2.25E7</v>
      </c>
    </row>
    <row r="237" ht="27.75" customHeight="1">
      <c r="A237" s="520" t="s">
        <v>1830</v>
      </c>
      <c r="B237" s="513" t="s">
        <v>4430</v>
      </c>
      <c r="C237" s="513" t="s">
        <v>221</v>
      </c>
      <c r="D237" s="514">
        <v>8000000.0</v>
      </c>
      <c r="E237" s="513">
        <v>0.0</v>
      </c>
      <c r="F237" s="513">
        <v>0.0</v>
      </c>
      <c r="G237" s="513">
        <v>0.0</v>
      </c>
      <c r="H237" s="513">
        <v>0.0</v>
      </c>
      <c r="I237" s="513">
        <v>26.0</v>
      </c>
      <c r="J237" s="513">
        <v>26.0</v>
      </c>
      <c r="K237" s="513">
        <v>0.0</v>
      </c>
      <c r="L237" s="514">
        <v>8000000.0</v>
      </c>
      <c r="M237" s="513">
        <v>0.0</v>
      </c>
      <c r="N237" s="513">
        <v>0.0</v>
      </c>
      <c r="O237" s="514">
        <v>8000000.0</v>
      </c>
      <c r="P237" s="514">
        <v>8000000.0</v>
      </c>
    </row>
    <row r="238" ht="27.75" customHeight="1">
      <c r="A238" s="521" t="s">
        <v>1830</v>
      </c>
      <c r="B238" s="517" t="s">
        <v>4430</v>
      </c>
      <c r="C238" s="517" t="s">
        <v>223</v>
      </c>
      <c r="D238" s="518">
        <v>9000000.0</v>
      </c>
      <c r="E238" s="517">
        <v>0.0</v>
      </c>
      <c r="F238" s="517">
        <v>0.0</v>
      </c>
      <c r="G238" s="517">
        <v>0.0</v>
      </c>
      <c r="H238" s="517">
        <v>0.0</v>
      </c>
      <c r="I238" s="517">
        <v>26.0</v>
      </c>
      <c r="J238" s="517">
        <v>26.0</v>
      </c>
      <c r="K238" s="517">
        <v>0.0</v>
      </c>
      <c r="L238" s="518">
        <v>9000000.0</v>
      </c>
      <c r="M238" s="517">
        <v>0.0</v>
      </c>
      <c r="N238" s="517">
        <v>0.0</v>
      </c>
      <c r="O238" s="518">
        <v>9000000.0</v>
      </c>
      <c r="P238" s="518">
        <v>9000000.0</v>
      </c>
    </row>
    <row r="239" ht="27.75" customHeight="1">
      <c r="A239" s="520" t="s">
        <v>1830</v>
      </c>
      <c r="B239" s="513" t="s">
        <v>4430</v>
      </c>
      <c r="C239" s="513" t="s">
        <v>225</v>
      </c>
      <c r="D239" s="514">
        <v>1.02E7</v>
      </c>
      <c r="E239" s="513">
        <v>0.0</v>
      </c>
      <c r="F239" s="513">
        <v>0.0</v>
      </c>
      <c r="G239" s="513">
        <v>0.0</v>
      </c>
      <c r="H239" s="513">
        <v>0.0</v>
      </c>
      <c r="I239" s="513">
        <v>26.0</v>
      </c>
      <c r="J239" s="513">
        <v>13.0</v>
      </c>
      <c r="K239" s="513">
        <v>0.0</v>
      </c>
      <c r="L239" s="514">
        <v>5100000.0</v>
      </c>
      <c r="M239" s="513">
        <v>0.0</v>
      </c>
      <c r="N239" s="513">
        <v>0.0</v>
      </c>
      <c r="O239" s="514">
        <v>5100000.0</v>
      </c>
      <c r="P239" s="514">
        <v>5100000.0</v>
      </c>
    </row>
    <row r="240" ht="27.75" customHeight="1">
      <c r="A240" s="521" t="s">
        <v>1830</v>
      </c>
      <c r="B240" s="517" t="s">
        <v>4430</v>
      </c>
      <c r="C240" s="517" t="s">
        <v>4501</v>
      </c>
      <c r="D240" s="518">
        <v>8000000.0</v>
      </c>
      <c r="E240" s="517">
        <v>0.0</v>
      </c>
      <c r="F240" s="517">
        <v>0.0</v>
      </c>
      <c r="G240" s="517">
        <v>0.0</v>
      </c>
      <c r="H240" s="517">
        <v>0.0</v>
      </c>
      <c r="I240" s="517">
        <v>26.0</v>
      </c>
      <c r="J240" s="517">
        <v>26.0</v>
      </c>
      <c r="K240" s="517">
        <v>0.0</v>
      </c>
      <c r="L240" s="518">
        <v>8000000.0</v>
      </c>
      <c r="M240" s="517">
        <v>0.0</v>
      </c>
      <c r="N240" s="517">
        <v>0.0</v>
      </c>
      <c r="O240" s="518">
        <v>8000000.0</v>
      </c>
      <c r="P240" s="518">
        <v>8000000.0</v>
      </c>
    </row>
    <row r="241" ht="27.75" customHeight="1">
      <c r="A241" s="520" t="s">
        <v>1830</v>
      </c>
      <c r="B241" s="513" t="s">
        <v>4430</v>
      </c>
      <c r="C241" s="513" t="s">
        <v>4496</v>
      </c>
      <c r="D241" s="514">
        <v>2000000.0</v>
      </c>
      <c r="E241" s="513">
        <v>0.0</v>
      </c>
      <c r="F241" s="513">
        <v>26.0</v>
      </c>
      <c r="G241" s="513">
        <v>0.0</v>
      </c>
      <c r="H241" s="513">
        <v>0.0</v>
      </c>
      <c r="I241" s="513">
        <v>0.0</v>
      </c>
      <c r="J241" s="513">
        <v>0.0</v>
      </c>
      <c r="K241" s="513">
        <v>0.0</v>
      </c>
      <c r="L241" s="514">
        <v>2000000.0</v>
      </c>
      <c r="M241" s="513">
        <v>0.0</v>
      </c>
      <c r="N241" s="513">
        <v>0.0</v>
      </c>
      <c r="O241" s="514">
        <v>2000000.0</v>
      </c>
      <c r="P241" s="514">
        <v>2000000.0</v>
      </c>
    </row>
    <row r="242" ht="27.75" customHeight="1">
      <c r="A242" s="521" t="s">
        <v>1830</v>
      </c>
      <c r="B242" s="517" t="s">
        <v>4430</v>
      </c>
      <c r="C242" s="517" t="s">
        <v>4497</v>
      </c>
      <c r="D242" s="518">
        <v>8000000.0</v>
      </c>
      <c r="E242" s="517">
        <v>0.0</v>
      </c>
      <c r="F242" s="517">
        <v>0.0</v>
      </c>
      <c r="G242" s="517">
        <v>0.0</v>
      </c>
      <c r="H242" s="517">
        <v>0.0</v>
      </c>
      <c r="I242" s="517">
        <v>26.0</v>
      </c>
      <c r="J242" s="517">
        <v>27.3</v>
      </c>
      <c r="K242" s="518">
        <v>525840.0</v>
      </c>
      <c r="L242" s="518">
        <v>7858775.0</v>
      </c>
      <c r="M242" s="526">
        <v>-100000.0</v>
      </c>
      <c r="N242" s="517">
        <v>0.0</v>
      </c>
      <c r="O242" s="518">
        <v>7758775.0</v>
      </c>
      <c r="P242" s="518">
        <v>8284615.0</v>
      </c>
    </row>
    <row r="243" ht="27.75" customHeight="1">
      <c r="A243" s="520" t="s">
        <v>1830</v>
      </c>
      <c r="B243" s="513" t="s">
        <v>4430</v>
      </c>
      <c r="C243" s="513" t="s">
        <v>4498</v>
      </c>
      <c r="D243" s="514">
        <v>2000000.0</v>
      </c>
      <c r="E243" s="513">
        <v>0.0</v>
      </c>
      <c r="F243" s="513">
        <v>0.0</v>
      </c>
      <c r="G243" s="513">
        <v>0.0</v>
      </c>
      <c r="H243" s="513">
        <v>0.0</v>
      </c>
      <c r="I243" s="513">
        <v>26.0</v>
      </c>
      <c r="J243" s="513">
        <v>26.0</v>
      </c>
      <c r="K243" s="513">
        <v>0.0</v>
      </c>
      <c r="L243" s="514">
        <v>2000000.0</v>
      </c>
      <c r="M243" s="513">
        <v>0.0</v>
      </c>
      <c r="N243" s="513">
        <v>0.0</v>
      </c>
      <c r="O243" s="514">
        <v>2000000.0</v>
      </c>
      <c r="P243" s="514">
        <v>2000000.0</v>
      </c>
    </row>
    <row r="244" ht="27.75" customHeight="1">
      <c r="A244" s="521" t="s">
        <v>1830</v>
      </c>
      <c r="B244" s="517" t="s">
        <v>4430</v>
      </c>
      <c r="C244" s="517" t="s">
        <v>258</v>
      </c>
      <c r="D244" s="518">
        <v>1.1E7</v>
      </c>
      <c r="E244" s="517">
        <v>0.0</v>
      </c>
      <c r="F244" s="517">
        <v>0.0</v>
      </c>
      <c r="G244" s="517">
        <v>0.0</v>
      </c>
      <c r="H244" s="517">
        <v>0.0</v>
      </c>
      <c r="I244" s="517">
        <v>28.0</v>
      </c>
      <c r="J244" s="517">
        <v>28.0</v>
      </c>
      <c r="K244" s="518">
        <v>525840.0</v>
      </c>
      <c r="L244" s="518">
        <v>1.047416E7</v>
      </c>
      <c r="M244" s="526">
        <v>500000.0</v>
      </c>
      <c r="N244" s="517">
        <v>0.0</v>
      </c>
      <c r="O244" s="518">
        <v>1.097416E7</v>
      </c>
      <c r="P244" s="518">
        <v>1.15E7</v>
      </c>
    </row>
    <row r="245" ht="27.75" customHeight="1">
      <c r="A245" s="520" t="s">
        <v>1833</v>
      </c>
      <c r="B245" s="513" t="s">
        <v>4420</v>
      </c>
      <c r="C245" s="513" t="s">
        <v>3981</v>
      </c>
      <c r="D245" s="514">
        <v>6.0E7</v>
      </c>
      <c r="E245" s="513">
        <v>0.0</v>
      </c>
      <c r="F245" s="513">
        <v>0.0</v>
      </c>
      <c r="G245" s="513">
        <v>0.0</v>
      </c>
      <c r="H245" s="513">
        <v>0.0</v>
      </c>
      <c r="I245" s="513">
        <v>26.0</v>
      </c>
      <c r="J245" s="513">
        <v>26.0</v>
      </c>
      <c r="K245" s="513">
        <v>0.0</v>
      </c>
      <c r="L245" s="514">
        <v>6.0E7</v>
      </c>
      <c r="M245" s="513">
        <v>0.0</v>
      </c>
      <c r="N245" s="513">
        <v>0.0</v>
      </c>
      <c r="O245" s="514">
        <v>6.0E7</v>
      </c>
      <c r="P245" s="514">
        <v>6.0E7</v>
      </c>
    </row>
    <row r="246" ht="27.75" customHeight="1">
      <c r="A246" s="521" t="s">
        <v>1833</v>
      </c>
      <c r="B246" s="517" t="s">
        <v>4420</v>
      </c>
      <c r="C246" s="517" t="s">
        <v>3982</v>
      </c>
      <c r="D246" s="518">
        <v>1500000.0</v>
      </c>
      <c r="E246" s="517">
        <v>0.0</v>
      </c>
      <c r="F246" s="517">
        <v>0.0</v>
      </c>
      <c r="G246" s="517">
        <v>0.0</v>
      </c>
      <c r="H246" s="517">
        <v>0.0</v>
      </c>
      <c r="I246" s="517">
        <v>26.0</v>
      </c>
      <c r="J246" s="517">
        <v>8.0</v>
      </c>
      <c r="K246" s="517">
        <v>0.0</v>
      </c>
      <c r="L246" s="518">
        <v>1.2E7</v>
      </c>
      <c r="M246" s="517">
        <v>0.0</v>
      </c>
      <c r="N246" s="518">
        <v>9.737575E7</v>
      </c>
      <c r="O246" s="518">
        <v>1.2E7</v>
      </c>
      <c r="P246" s="518">
        <v>1.0937575E8</v>
      </c>
    </row>
    <row r="247" ht="27.75" customHeight="1">
      <c r="A247" s="520" t="s">
        <v>1833</v>
      </c>
      <c r="B247" s="513" t="s">
        <v>4420</v>
      </c>
      <c r="C247" s="513" t="s">
        <v>4489</v>
      </c>
      <c r="D247" s="514">
        <v>1500000.0</v>
      </c>
      <c r="E247" s="513">
        <v>0.0</v>
      </c>
      <c r="F247" s="513">
        <v>0.0</v>
      </c>
      <c r="G247" s="513">
        <v>0.0</v>
      </c>
      <c r="H247" s="513">
        <v>0.0</v>
      </c>
      <c r="I247" s="513">
        <v>26.0</v>
      </c>
      <c r="J247" s="513">
        <v>16.0</v>
      </c>
      <c r="K247" s="514">
        <v>525840.0</v>
      </c>
      <c r="L247" s="514">
        <v>2.353666E7</v>
      </c>
      <c r="M247" s="513">
        <v>0.0</v>
      </c>
      <c r="N247" s="514">
        <v>1.21096613E8</v>
      </c>
      <c r="O247" s="514">
        <v>2.353666E7</v>
      </c>
      <c r="P247" s="514">
        <v>1.45159113E8</v>
      </c>
    </row>
    <row r="248" ht="27.75" customHeight="1">
      <c r="A248" s="521" t="s">
        <v>1833</v>
      </c>
      <c r="B248" s="517" t="s">
        <v>4420</v>
      </c>
      <c r="C248" s="517" t="s">
        <v>3984</v>
      </c>
      <c r="D248" s="518">
        <v>1500000.0</v>
      </c>
      <c r="E248" s="517">
        <v>0.0</v>
      </c>
      <c r="F248" s="517">
        <v>0.0</v>
      </c>
      <c r="G248" s="517">
        <v>0.0</v>
      </c>
      <c r="H248" s="517">
        <v>0.0</v>
      </c>
      <c r="I248" s="517">
        <v>26.0</v>
      </c>
      <c r="J248" s="517">
        <v>4.0</v>
      </c>
      <c r="K248" s="517">
        <v>0.0</v>
      </c>
      <c r="L248" s="518">
        <v>6000000.0</v>
      </c>
      <c r="M248" s="517">
        <v>0.0</v>
      </c>
      <c r="N248" s="518">
        <v>3.404461E7</v>
      </c>
      <c r="O248" s="518">
        <v>6000000.0</v>
      </c>
      <c r="P248" s="518">
        <v>4.004461E7</v>
      </c>
    </row>
    <row r="249" ht="27.75" customHeight="1">
      <c r="A249" s="520" t="s">
        <v>1833</v>
      </c>
      <c r="B249" s="513" t="s">
        <v>4420</v>
      </c>
      <c r="C249" s="513" t="s">
        <v>3985</v>
      </c>
      <c r="D249" s="514">
        <v>1500000.0</v>
      </c>
      <c r="E249" s="513">
        <v>0.0</v>
      </c>
      <c r="F249" s="513">
        <v>0.0</v>
      </c>
      <c r="G249" s="513">
        <v>0.0</v>
      </c>
      <c r="H249" s="513">
        <v>0.0</v>
      </c>
      <c r="I249" s="513">
        <v>26.0</v>
      </c>
      <c r="J249" s="513">
        <v>7.5</v>
      </c>
      <c r="K249" s="513">
        <v>0.0</v>
      </c>
      <c r="L249" s="514">
        <v>1.125E7</v>
      </c>
      <c r="M249" s="513">
        <v>0.0</v>
      </c>
      <c r="N249" s="514">
        <v>2.4772625E7</v>
      </c>
      <c r="O249" s="514">
        <v>1.125E7</v>
      </c>
      <c r="P249" s="514">
        <v>3.6022625E7</v>
      </c>
    </row>
    <row r="250" ht="27.75" customHeight="1">
      <c r="A250" s="521" t="s">
        <v>1833</v>
      </c>
      <c r="B250" s="517" t="s">
        <v>4420</v>
      </c>
      <c r="C250" s="517" t="s">
        <v>4490</v>
      </c>
      <c r="D250" s="518">
        <v>1500000.0</v>
      </c>
      <c r="E250" s="517">
        <v>0.0</v>
      </c>
      <c r="F250" s="517">
        <v>0.0</v>
      </c>
      <c r="G250" s="517">
        <v>0.0</v>
      </c>
      <c r="H250" s="517">
        <v>0.0</v>
      </c>
      <c r="I250" s="517">
        <v>26.0</v>
      </c>
      <c r="J250" s="517">
        <v>14.5</v>
      </c>
      <c r="K250" s="517">
        <v>0.0</v>
      </c>
      <c r="L250" s="518">
        <v>2.175E7</v>
      </c>
      <c r="M250" s="517">
        <v>0.0</v>
      </c>
      <c r="N250" s="518">
        <v>1.07797125E8</v>
      </c>
      <c r="O250" s="518">
        <v>2.175E7</v>
      </c>
      <c r="P250" s="518">
        <v>1.29547125E8</v>
      </c>
    </row>
    <row r="251" ht="27.75" customHeight="1">
      <c r="A251" s="520" t="s">
        <v>1833</v>
      </c>
      <c r="B251" s="513" t="s">
        <v>4420</v>
      </c>
      <c r="C251" s="513" t="s">
        <v>4491</v>
      </c>
      <c r="D251" s="514">
        <v>1500000.0</v>
      </c>
      <c r="E251" s="513">
        <v>0.0</v>
      </c>
      <c r="F251" s="513">
        <v>0.0</v>
      </c>
      <c r="G251" s="513">
        <v>0.0</v>
      </c>
      <c r="H251" s="513">
        <v>0.0</v>
      </c>
      <c r="I251" s="513">
        <v>26.0</v>
      </c>
      <c r="J251" s="513">
        <v>8.0</v>
      </c>
      <c r="K251" s="513">
        <v>0.0</v>
      </c>
      <c r="L251" s="514">
        <v>1.2E7</v>
      </c>
      <c r="M251" s="513">
        <v>0.0</v>
      </c>
      <c r="N251" s="514">
        <v>4.8097125E7</v>
      </c>
      <c r="O251" s="514">
        <v>1.2E7</v>
      </c>
      <c r="P251" s="514">
        <v>6.0097125E7</v>
      </c>
    </row>
    <row r="252" ht="27.75" customHeight="1">
      <c r="A252" s="521" t="s">
        <v>1833</v>
      </c>
      <c r="B252" s="517" t="s">
        <v>4492</v>
      </c>
      <c r="C252" s="517" t="s">
        <v>3353</v>
      </c>
      <c r="D252" s="518">
        <v>5000000.0</v>
      </c>
      <c r="E252" s="518">
        <v>500000.0</v>
      </c>
      <c r="F252" s="517">
        <v>0.0</v>
      </c>
      <c r="G252" s="517">
        <v>0.0</v>
      </c>
      <c r="H252" s="518">
        <v>300000.0</v>
      </c>
      <c r="I252" s="517">
        <v>26.0</v>
      </c>
      <c r="J252" s="517">
        <v>25.2</v>
      </c>
      <c r="K252" s="518">
        <v>3525840.0</v>
      </c>
      <c r="L252" s="518">
        <v>2116708.0</v>
      </c>
      <c r="M252" s="526">
        <v>1500000.0</v>
      </c>
      <c r="N252" s="518">
        <v>4154100.0</v>
      </c>
      <c r="O252" s="518">
        <v>3616708.0</v>
      </c>
      <c r="P252" s="518">
        <v>1.1296648E7</v>
      </c>
    </row>
    <row r="253" ht="27.75" customHeight="1">
      <c r="A253" s="520" t="s">
        <v>1833</v>
      </c>
      <c r="B253" s="513" t="s">
        <v>4492</v>
      </c>
      <c r="C253" s="513" t="s">
        <v>4499</v>
      </c>
      <c r="D253" s="514">
        <v>5000000.0</v>
      </c>
      <c r="E253" s="514">
        <v>500000.0</v>
      </c>
      <c r="F253" s="513">
        <v>0.0</v>
      </c>
      <c r="G253" s="513">
        <v>0.0</v>
      </c>
      <c r="H253" s="514">
        <v>300000.0</v>
      </c>
      <c r="I253" s="513">
        <v>26.0</v>
      </c>
      <c r="J253" s="513">
        <v>27.0</v>
      </c>
      <c r="K253" s="514">
        <v>4525840.0</v>
      </c>
      <c r="L253" s="514">
        <v>1460458.0</v>
      </c>
      <c r="M253" s="525">
        <v>1450000.0</v>
      </c>
      <c r="N253" s="514">
        <v>4086000.0</v>
      </c>
      <c r="O253" s="514">
        <v>2910458.0</v>
      </c>
      <c r="P253" s="514">
        <v>1.1522298E7</v>
      </c>
    </row>
    <row r="254" ht="27.75" customHeight="1">
      <c r="A254" s="521" t="s">
        <v>1833</v>
      </c>
      <c r="B254" s="517" t="s">
        <v>4492</v>
      </c>
      <c r="C254" s="517" t="s">
        <v>3354</v>
      </c>
      <c r="D254" s="518">
        <v>5000000.0</v>
      </c>
      <c r="E254" s="518">
        <v>500000.0</v>
      </c>
      <c r="F254" s="517">
        <v>0.0</v>
      </c>
      <c r="G254" s="517">
        <v>0.0</v>
      </c>
      <c r="H254" s="518">
        <v>300000.0</v>
      </c>
      <c r="I254" s="517">
        <v>26.0</v>
      </c>
      <c r="J254" s="517">
        <v>29.1</v>
      </c>
      <c r="K254" s="518">
        <v>3525840.0</v>
      </c>
      <c r="L254" s="518">
        <v>2863102.0</v>
      </c>
      <c r="M254" s="526">
        <v>1500000.0</v>
      </c>
      <c r="N254" s="518">
        <v>4470800.0</v>
      </c>
      <c r="O254" s="518">
        <v>4363102.0</v>
      </c>
      <c r="P254" s="518">
        <v>1.2359742E7</v>
      </c>
    </row>
    <row r="255" ht="27.75" customHeight="1">
      <c r="A255" s="520" t="s">
        <v>1833</v>
      </c>
      <c r="B255" s="513" t="s">
        <v>4425</v>
      </c>
      <c r="C255" s="513" t="s">
        <v>4493</v>
      </c>
      <c r="D255" s="514">
        <v>5000000.0</v>
      </c>
      <c r="E255" s="514">
        <v>1000000.0</v>
      </c>
      <c r="F255" s="514">
        <v>1000000.0</v>
      </c>
      <c r="G255" s="514">
        <v>1000000.0</v>
      </c>
      <c r="H255" s="514">
        <v>300000.0</v>
      </c>
      <c r="I255" s="513">
        <v>26.0</v>
      </c>
      <c r="J255" s="513">
        <v>26.0</v>
      </c>
      <c r="K255" s="514">
        <v>525840.0</v>
      </c>
      <c r="L255" s="514">
        <v>7774160.0</v>
      </c>
      <c r="M255" s="525">
        <v>1350000.0</v>
      </c>
      <c r="N255" s="514">
        <v>7060000.0</v>
      </c>
      <c r="O255" s="514">
        <v>9124160.0</v>
      </c>
      <c r="P255" s="514">
        <v>1.671E7</v>
      </c>
    </row>
    <row r="256" ht="27.75" customHeight="1">
      <c r="A256" s="521" t="s">
        <v>1833</v>
      </c>
      <c r="B256" s="517" t="s">
        <v>4425</v>
      </c>
      <c r="C256" s="517" t="s">
        <v>3357</v>
      </c>
      <c r="D256" s="518">
        <v>4250000.0</v>
      </c>
      <c r="E256" s="518">
        <v>500000.0</v>
      </c>
      <c r="F256" s="517">
        <v>0.0</v>
      </c>
      <c r="G256" s="517">
        <v>0.0</v>
      </c>
      <c r="H256" s="517">
        <v>0.0</v>
      </c>
      <c r="I256" s="517">
        <v>26.0</v>
      </c>
      <c r="J256" s="517">
        <v>28.3</v>
      </c>
      <c r="K256" s="517">
        <v>0.0</v>
      </c>
      <c r="L256" s="518">
        <v>5124940.0</v>
      </c>
      <c r="M256" s="526">
        <v>1450000.0</v>
      </c>
      <c r="N256" s="518">
        <v>8510000.0</v>
      </c>
      <c r="O256" s="518">
        <v>6574940.0</v>
      </c>
      <c r="P256" s="518">
        <v>1.508494E7</v>
      </c>
    </row>
    <row r="257" ht="27.75" customHeight="1">
      <c r="A257" s="520" t="s">
        <v>1833</v>
      </c>
      <c r="B257" s="513" t="s">
        <v>4425</v>
      </c>
      <c r="C257" s="513" t="s">
        <v>3358</v>
      </c>
      <c r="D257" s="514">
        <v>5000000.0</v>
      </c>
      <c r="E257" s="514">
        <v>500000.0</v>
      </c>
      <c r="F257" s="513">
        <v>0.0</v>
      </c>
      <c r="G257" s="513">
        <v>0.0</v>
      </c>
      <c r="H257" s="514">
        <v>300000.0</v>
      </c>
      <c r="I257" s="513">
        <v>26.0</v>
      </c>
      <c r="J257" s="513">
        <v>27.7</v>
      </c>
      <c r="K257" s="514">
        <v>2525840.0</v>
      </c>
      <c r="L257" s="514">
        <v>3609497.0</v>
      </c>
      <c r="M257" s="525">
        <v>1500000.0</v>
      </c>
      <c r="N257" s="514">
        <v>8805000.0</v>
      </c>
      <c r="O257" s="514">
        <v>5109497.0</v>
      </c>
      <c r="P257" s="514">
        <v>1.6440337E7</v>
      </c>
    </row>
    <row r="258" ht="27.75" customHeight="1">
      <c r="A258" s="521" t="s">
        <v>1833</v>
      </c>
      <c r="B258" s="517" t="s">
        <v>4425</v>
      </c>
      <c r="C258" s="517" t="s">
        <v>3359</v>
      </c>
      <c r="D258" s="518">
        <v>5000000.0</v>
      </c>
      <c r="E258" s="518">
        <v>500000.0</v>
      </c>
      <c r="F258" s="517">
        <v>0.0</v>
      </c>
      <c r="G258" s="517">
        <v>0.0</v>
      </c>
      <c r="H258" s="518">
        <v>300000.0</v>
      </c>
      <c r="I258" s="517">
        <v>26.0</v>
      </c>
      <c r="J258" s="517">
        <v>27.7</v>
      </c>
      <c r="K258" s="518">
        <v>525840.0</v>
      </c>
      <c r="L258" s="518">
        <v>5591468.0</v>
      </c>
      <c r="M258" s="526">
        <v>1500000.0</v>
      </c>
      <c r="N258" s="518">
        <v>9310000.0</v>
      </c>
      <c r="O258" s="518">
        <v>7091468.0</v>
      </c>
      <c r="P258" s="518">
        <v>1.6927308E7</v>
      </c>
    </row>
    <row r="259" ht="27.75" customHeight="1">
      <c r="A259" s="520" t="s">
        <v>1833</v>
      </c>
      <c r="B259" s="513" t="s">
        <v>4438</v>
      </c>
      <c r="C259" s="513" t="s">
        <v>3979</v>
      </c>
      <c r="D259" s="514">
        <v>5000000.0</v>
      </c>
      <c r="E259" s="514">
        <v>1000000.0</v>
      </c>
      <c r="F259" s="513">
        <v>0.0</v>
      </c>
      <c r="G259" s="513">
        <v>0.0</v>
      </c>
      <c r="H259" s="514">
        <v>300000.0</v>
      </c>
      <c r="I259" s="513">
        <v>26.0</v>
      </c>
      <c r="J259" s="513">
        <v>27.6</v>
      </c>
      <c r="K259" s="514">
        <v>5525840.0</v>
      </c>
      <c r="L259" s="514">
        <v>1086660.0</v>
      </c>
      <c r="M259" s="525">
        <v>-50000.0</v>
      </c>
      <c r="N259" s="514">
        <v>2.1802E7</v>
      </c>
      <c r="O259" s="514">
        <v>1036660.0</v>
      </c>
      <c r="P259" s="514">
        <v>2.83645E7</v>
      </c>
    </row>
    <row r="260" ht="27.75" customHeight="1">
      <c r="A260" s="521" t="s">
        <v>1833</v>
      </c>
      <c r="B260" s="517" t="s">
        <v>4438</v>
      </c>
      <c r="C260" s="517" t="s">
        <v>3980</v>
      </c>
      <c r="D260" s="518">
        <v>5000000.0</v>
      </c>
      <c r="E260" s="518">
        <v>1000000.0</v>
      </c>
      <c r="F260" s="517">
        <v>0.0</v>
      </c>
      <c r="G260" s="517">
        <v>0.0</v>
      </c>
      <c r="H260" s="518">
        <v>300000.0</v>
      </c>
      <c r="I260" s="517">
        <v>26.0</v>
      </c>
      <c r="J260" s="517">
        <v>27.3</v>
      </c>
      <c r="K260" s="518">
        <v>4525840.0</v>
      </c>
      <c r="L260" s="518">
        <v>2026564.0</v>
      </c>
      <c r="M260" s="526">
        <v>-50000.0</v>
      </c>
      <c r="N260" s="518">
        <v>1.6361418E7</v>
      </c>
      <c r="O260" s="518">
        <v>1976564.0</v>
      </c>
      <c r="P260" s="518">
        <v>2.2863822E7</v>
      </c>
    </row>
    <row r="261" ht="27.75" customHeight="1">
      <c r="A261" s="520" t="s">
        <v>1833</v>
      </c>
      <c r="B261" s="513" t="s">
        <v>4432</v>
      </c>
      <c r="C261" s="513" t="s">
        <v>201</v>
      </c>
      <c r="D261" s="514">
        <v>2500000.0</v>
      </c>
      <c r="E261" s="514">
        <v>500000.0</v>
      </c>
      <c r="F261" s="513">
        <v>0.0</v>
      </c>
      <c r="G261" s="513">
        <v>0.0</v>
      </c>
      <c r="H261" s="514">
        <v>150000.0</v>
      </c>
      <c r="I261" s="513">
        <v>26.0</v>
      </c>
      <c r="J261" s="513">
        <v>32.5</v>
      </c>
      <c r="K261" s="513">
        <v>0.0</v>
      </c>
      <c r="L261" s="514">
        <v>3775000.0</v>
      </c>
      <c r="M261" s="513">
        <v>0.0</v>
      </c>
      <c r="N261" s="514">
        <v>8789232.0</v>
      </c>
      <c r="O261" s="514">
        <v>3775000.0</v>
      </c>
      <c r="P261" s="514">
        <v>1.2564232E7</v>
      </c>
    </row>
    <row r="262" ht="27.75" customHeight="1">
      <c r="A262" s="521" t="s">
        <v>1833</v>
      </c>
      <c r="B262" s="517" t="s">
        <v>4432</v>
      </c>
      <c r="C262" s="517" t="s">
        <v>204</v>
      </c>
      <c r="D262" s="518">
        <v>2500000.0</v>
      </c>
      <c r="E262" s="518">
        <v>500000.0</v>
      </c>
      <c r="F262" s="517">
        <v>0.0</v>
      </c>
      <c r="G262" s="517">
        <v>0.0</v>
      </c>
      <c r="H262" s="518">
        <v>150000.0</v>
      </c>
      <c r="I262" s="517">
        <v>26.0</v>
      </c>
      <c r="J262" s="517">
        <v>33.0</v>
      </c>
      <c r="K262" s="518">
        <v>525840.0</v>
      </c>
      <c r="L262" s="518">
        <v>3297237.0</v>
      </c>
      <c r="M262" s="517">
        <v>0.0</v>
      </c>
      <c r="N262" s="518">
        <v>8392343.0</v>
      </c>
      <c r="O262" s="518">
        <v>3297237.0</v>
      </c>
      <c r="P262" s="518">
        <v>1.221542E7</v>
      </c>
    </row>
    <row r="263" ht="27.75" customHeight="1">
      <c r="A263" s="520" t="s">
        <v>1833</v>
      </c>
      <c r="B263" s="513" t="s">
        <v>4432</v>
      </c>
      <c r="C263" s="513" t="s">
        <v>206</v>
      </c>
      <c r="D263" s="514">
        <v>2500000.0</v>
      </c>
      <c r="E263" s="514">
        <v>250000.0</v>
      </c>
      <c r="F263" s="513">
        <v>0.0</v>
      </c>
      <c r="G263" s="513">
        <v>0.0</v>
      </c>
      <c r="H263" s="514">
        <v>150000.0</v>
      </c>
      <c r="I263" s="513">
        <v>26.0</v>
      </c>
      <c r="J263" s="513">
        <v>28.0</v>
      </c>
      <c r="K263" s="513">
        <v>0.0</v>
      </c>
      <c r="L263" s="514">
        <v>3092308.0</v>
      </c>
      <c r="M263" s="513">
        <v>0.0</v>
      </c>
      <c r="N263" s="514">
        <v>3303388.0</v>
      </c>
      <c r="O263" s="514">
        <v>3092308.0</v>
      </c>
      <c r="P263" s="514">
        <v>6395696.0</v>
      </c>
    </row>
    <row r="264" ht="27.75" customHeight="1">
      <c r="A264" s="521" t="s">
        <v>1833</v>
      </c>
      <c r="B264" s="517" t="s">
        <v>4430</v>
      </c>
      <c r="C264" s="517" t="s">
        <v>213</v>
      </c>
      <c r="D264" s="518">
        <v>3.05E7</v>
      </c>
      <c r="E264" s="517">
        <v>0.0</v>
      </c>
      <c r="F264" s="517">
        <v>0.0</v>
      </c>
      <c r="G264" s="517">
        <v>0.0</v>
      </c>
      <c r="H264" s="517">
        <v>0.0</v>
      </c>
      <c r="I264" s="517">
        <v>26.0</v>
      </c>
      <c r="J264" s="517">
        <v>26.0</v>
      </c>
      <c r="K264" s="517">
        <v>0.0</v>
      </c>
      <c r="L264" s="518">
        <v>3.05E7</v>
      </c>
      <c r="M264" s="517">
        <v>0.0</v>
      </c>
      <c r="N264" s="517">
        <v>0.0</v>
      </c>
      <c r="O264" s="518">
        <v>3.05E7</v>
      </c>
      <c r="P264" s="518">
        <v>3.05E7</v>
      </c>
    </row>
    <row r="265" ht="27.75" customHeight="1">
      <c r="A265" s="520" t="s">
        <v>1833</v>
      </c>
      <c r="B265" s="513" t="s">
        <v>4430</v>
      </c>
      <c r="C265" s="513" t="s">
        <v>215</v>
      </c>
      <c r="D265" s="514">
        <v>2.5E7</v>
      </c>
      <c r="E265" s="513">
        <v>0.0</v>
      </c>
      <c r="F265" s="513">
        <v>0.0</v>
      </c>
      <c r="G265" s="513">
        <v>0.0</v>
      </c>
      <c r="H265" s="513">
        <v>0.0</v>
      </c>
      <c r="I265" s="513">
        <v>26.0</v>
      </c>
      <c r="J265" s="513">
        <v>26.0</v>
      </c>
      <c r="K265" s="513">
        <v>0.0</v>
      </c>
      <c r="L265" s="514">
        <v>2.5E7</v>
      </c>
      <c r="M265" s="513">
        <v>0.0</v>
      </c>
      <c r="N265" s="513">
        <v>0.0</v>
      </c>
      <c r="O265" s="514">
        <v>2.5E7</v>
      </c>
      <c r="P265" s="514">
        <v>2.5E7</v>
      </c>
    </row>
    <row r="266" ht="27.75" customHeight="1">
      <c r="A266" s="521" t="s">
        <v>1833</v>
      </c>
      <c r="B266" s="517" t="s">
        <v>4430</v>
      </c>
      <c r="C266" s="517" t="s">
        <v>217</v>
      </c>
      <c r="D266" s="518">
        <v>2.25E7</v>
      </c>
      <c r="E266" s="517">
        <v>0.0</v>
      </c>
      <c r="F266" s="517">
        <v>0.0</v>
      </c>
      <c r="G266" s="517">
        <v>0.0</v>
      </c>
      <c r="H266" s="517">
        <v>0.0</v>
      </c>
      <c r="I266" s="517">
        <v>26.0</v>
      </c>
      <c r="J266" s="517">
        <v>26.0</v>
      </c>
      <c r="K266" s="517">
        <v>0.0</v>
      </c>
      <c r="L266" s="518">
        <v>2.25E7</v>
      </c>
      <c r="M266" s="517">
        <v>0.0</v>
      </c>
      <c r="N266" s="517">
        <v>0.0</v>
      </c>
      <c r="O266" s="518">
        <v>2.25E7</v>
      </c>
      <c r="P266" s="518">
        <v>2.25E7</v>
      </c>
    </row>
    <row r="267" ht="27.75" customHeight="1">
      <c r="A267" s="520" t="s">
        <v>1833</v>
      </c>
      <c r="B267" s="513" t="s">
        <v>4430</v>
      </c>
      <c r="C267" s="513" t="s">
        <v>221</v>
      </c>
      <c r="D267" s="514">
        <v>8000000.0</v>
      </c>
      <c r="E267" s="513">
        <v>0.0</v>
      </c>
      <c r="F267" s="513">
        <v>0.0</v>
      </c>
      <c r="G267" s="513">
        <v>0.0</v>
      </c>
      <c r="H267" s="513">
        <v>0.0</v>
      </c>
      <c r="I267" s="513">
        <v>26.0</v>
      </c>
      <c r="J267" s="513">
        <v>26.0</v>
      </c>
      <c r="K267" s="513">
        <v>0.0</v>
      </c>
      <c r="L267" s="514">
        <v>8000000.0</v>
      </c>
      <c r="M267" s="513">
        <v>0.0</v>
      </c>
      <c r="N267" s="513">
        <v>0.0</v>
      </c>
      <c r="O267" s="514">
        <v>8000000.0</v>
      </c>
      <c r="P267" s="514">
        <v>8000000.0</v>
      </c>
    </row>
    <row r="268" ht="27.75" customHeight="1">
      <c r="A268" s="521" t="s">
        <v>1833</v>
      </c>
      <c r="B268" s="517" t="s">
        <v>4430</v>
      </c>
      <c r="C268" s="517" t="s">
        <v>223</v>
      </c>
      <c r="D268" s="518">
        <v>9000000.0</v>
      </c>
      <c r="E268" s="517">
        <v>0.0</v>
      </c>
      <c r="F268" s="517">
        <v>0.0</v>
      </c>
      <c r="G268" s="517">
        <v>0.0</v>
      </c>
      <c r="H268" s="517">
        <v>0.0</v>
      </c>
      <c r="I268" s="517">
        <v>26.0</v>
      </c>
      <c r="J268" s="517">
        <v>26.0</v>
      </c>
      <c r="K268" s="517">
        <v>0.0</v>
      </c>
      <c r="L268" s="518">
        <v>9000000.0</v>
      </c>
      <c r="M268" s="517">
        <v>0.0</v>
      </c>
      <c r="N268" s="517">
        <v>0.0</v>
      </c>
      <c r="O268" s="518">
        <v>9000000.0</v>
      </c>
      <c r="P268" s="518">
        <v>9000000.0</v>
      </c>
    </row>
    <row r="269" ht="27.75" customHeight="1">
      <c r="A269" s="520" t="s">
        <v>1833</v>
      </c>
      <c r="B269" s="513" t="s">
        <v>4430</v>
      </c>
      <c r="C269" s="513" t="s">
        <v>225</v>
      </c>
      <c r="D269" s="514">
        <v>1.2E7</v>
      </c>
      <c r="E269" s="513">
        <v>0.0</v>
      </c>
      <c r="F269" s="513">
        <v>0.0</v>
      </c>
      <c r="G269" s="513">
        <v>0.0</v>
      </c>
      <c r="H269" s="513">
        <v>0.0</v>
      </c>
      <c r="I269" s="513">
        <v>26.0</v>
      </c>
      <c r="J269" s="513">
        <v>26.0</v>
      </c>
      <c r="K269" s="513">
        <v>0.0</v>
      </c>
      <c r="L269" s="514">
        <v>1.2E7</v>
      </c>
      <c r="M269" s="513">
        <v>0.0</v>
      </c>
      <c r="N269" s="514">
        <v>3166667.0</v>
      </c>
      <c r="O269" s="514">
        <v>1.2E7</v>
      </c>
      <c r="P269" s="514">
        <v>1.5166667E7</v>
      </c>
    </row>
    <row r="270" ht="27.75" customHeight="1">
      <c r="A270" s="521" t="s">
        <v>1833</v>
      </c>
      <c r="B270" s="517" t="s">
        <v>4430</v>
      </c>
      <c r="C270" s="517" t="s">
        <v>4496</v>
      </c>
      <c r="D270" s="518">
        <v>2000000.0</v>
      </c>
      <c r="E270" s="517">
        <v>0.0</v>
      </c>
      <c r="F270" s="517">
        <v>26.0</v>
      </c>
      <c r="G270" s="517">
        <v>0.0</v>
      </c>
      <c r="H270" s="517">
        <v>0.0</v>
      </c>
      <c r="I270" s="517">
        <v>0.0</v>
      </c>
      <c r="J270" s="517">
        <v>0.0</v>
      </c>
      <c r="K270" s="517">
        <v>0.0</v>
      </c>
      <c r="L270" s="518">
        <v>2000000.0</v>
      </c>
      <c r="M270" s="517">
        <v>0.0</v>
      </c>
      <c r="N270" s="517">
        <v>0.0</v>
      </c>
      <c r="O270" s="518">
        <v>2000000.0</v>
      </c>
      <c r="P270" s="518">
        <v>2000000.0</v>
      </c>
    </row>
    <row r="271" ht="27.75" customHeight="1">
      <c r="A271" s="520" t="s">
        <v>1833</v>
      </c>
      <c r="B271" s="513" t="s">
        <v>4430</v>
      </c>
      <c r="C271" s="513" t="s">
        <v>4497</v>
      </c>
      <c r="D271" s="514">
        <v>8000000.0</v>
      </c>
      <c r="E271" s="513">
        <v>0.0</v>
      </c>
      <c r="F271" s="513">
        <v>0.0</v>
      </c>
      <c r="G271" s="513">
        <v>0.0</v>
      </c>
      <c r="H271" s="513">
        <v>0.0</v>
      </c>
      <c r="I271" s="513">
        <v>26.0</v>
      </c>
      <c r="J271" s="513">
        <v>27.9</v>
      </c>
      <c r="K271" s="514">
        <v>525840.0</v>
      </c>
      <c r="L271" s="514">
        <v>8051083.0</v>
      </c>
      <c r="M271" s="513">
        <v>0.0</v>
      </c>
      <c r="N271" s="513">
        <v>0.0</v>
      </c>
      <c r="O271" s="514">
        <v>8051083.0</v>
      </c>
      <c r="P271" s="514">
        <v>8576923.0</v>
      </c>
    </row>
    <row r="272" ht="27.75" customHeight="1">
      <c r="A272" s="521" t="s">
        <v>1833</v>
      </c>
      <c r="B272" s="517" t="s">
        <v>4430</v>
      </c>
      <c r="C272" s="517" t="s">
        <v>4498</v>
      </c>
      <c r="D272" s="518">
        <v>2000000.0</v>
      </c>
      <c r="E272" s="517">
        <v>0.0</v>
      </c>
      <c r="F272" s="517">
        <v>0.0</v>
      </c>
      <c r="G272" s="517">
        <v>0.0</v>
      </c>
      <c r="H272" s="517">
        <v>0.0</v>
      </c>
      <c r="I272" s="517">
        <v>26.0</v>
      </c>
      <c r="J272" s="517">
        <v>26.0</v>
      </c>
      <c r="K272" s="517">
        <v>0.0</v>
      </c>
      <c r="L272" s="518">
        <v>2000000.0</v>
      </c>
      <c r="M272" s="517">
        <v>0.0</v>
      </c>
      <c r="N272" s="517">
        <v>0.0</v>
      </c>
      <c r="O272" s="518">
        <v>2000000.0</v>
      </c>
      <c r="P272" s="518">
        <v>2000000.0</v>
      </c>
    </row>
    <row r="273" ht="27.75" customHeight="1">
      <c r="A273" s="520" t="s">
        <v>1833</v>
      </c>
      <c r="B273" s="513" t="s">
        <v>4430</v>
      </c>
      <c r="C273" s="513" t="s">
        <v>258</v>
      </c>
      <c r="D273" s="514">
        <v>1.1E7</v>
      </c>
      <c r="E273" s="513">
        <v>0.0</v>
      </c>
      <c r="F273" s="513">
        <v>0.0</v>
      </c>
      <c r="G273" s="513">
        <v>0.0</v>
      </c>
      <c r="H273" s="513">
        <v>0.0</v>
      </c>
      <c r="I273" s="513">
        <v>28.0</v>
      </c>
      <c r="J273" s="513">
        <v>28.0</v>
      </c>
      <c r="K273" s="514">
        <v>4525840.0</v>
      </c>
      <c r="L273" s="514">
        <v>6474160.0</v>
      </c>
      <c r="M273" s="525">
        <v>650000.0</v>
      </c>
      <c r="N273" s="513">
        <v>0.0</v>
      </c>
      <c r="O273" s="514">
        <v>7124160.0</v>
      </c>
      <c r="P273" s="514">
        <v>1.165E7</v>
      </c>
    </row>
    <row r="274" ht="27.75" customHeight="1">
      <c r="A274" s="521" t="s">
        <v>1836</v>
      </c>
      <c r="B274" s="517" t="s">
        <v>4420</v>
      </c>
      <c r="C274" s="517" t="s">
        <v>3981</v>
      </c>
      <c r="D274" s="518">
        <v>6.0E7</v>
      </c>
      <c r="E274" s="517">
        <v>0.0</v>
      </c>
      <c r="F274" s="517">
        <v>0.0</v>
      </c>
      <c r="G274" s="517">
        <v>0.0</v>
      </c>
      <c r="H274" s="517">
        <v>0.0</v>
      </c>
      <c r="I274" s="517">
        <v>26.0</v>
      </c>
      <c r="J274" s="517">
        <v>26.0</v>
      </c>
      <c r="K274" s="517">
        <v>0.0</v>
      </c>
      <c r="L274" s="518">
        <v>6.0E7</v>
      </c>
      <c r="M274" s="517">
        <v>0.0</v>
      </c>
      <c r="N274" s="517">
        <v>0.0</v>
      </c>
      <c r="O274" s="518">
        <v>6.0E7</v>
      </c>
      <c r="P274" s="518">
        <v>6.0E7</v>
      </c>
    </row>
    <row r="275" ht="27.75" customHeight="1">
      <c r="A275" s="520" t="s">
        <v>1836</v>
      </c>
      <c r="B275" s="513" t="s">
        <v>4420</v>
      </c>
      <c r="C275" s="513" t="s">
        <v>3982</v>
      </c>
      <c r="D275" s="514">
        <v>1500000.0</v>
      </c>
      <c r="E275" s="513">
        <v>0.0</v>
      </c>
      <c r="F275" s="513">
        <v>0.0</v>
      </c>
      <c r="G275" s="513">
        <v>0.0</v>
      </c>
      <c r="H275" s="513">
        <v>0.0</v>
      </c>
      <c r="I275" s="513">
        <v>26.0</v>
      </c>
      <c r="J275" s="513">
        <v>17.0</v>
      </c>
      <c r="K275" s="513">
        <v>0.0</v>
      </c>
      <c r="L275" s="514">
        <v>2.55E7</v>
      </c>
      <c r="M275" s="513">
        <v>0.0</v>
      </c>
      <c r="N275" s="514">
        <v>1.31975E8</v>
      </c>
      <c r="O275" s="514">
        <v>2.55E7</v>
      </c>
      <c r="P275" s="514">
        <v>1.57475E8</v>
      </c>
    </row>
    <row r="276" ht="27.75" customHeight="1">
      <c r="A276" s="521" t="s">
        <v>1836</v>
      </c>
      <c r="B276" s="517" t="s">
        <v>4420</v>
      </c>
      <c r="C276" s="517" t="s">
        <v>4489</v>
      </c>
      <c r="D276" s="518">
        <v>1500000.0</v>
      </c>
      <c r="E276" s="517">
        <v>0.0</v>
      </c>
      <c r="F276" s="517">
        <v>0.0</v>
      </c>
      <c r="G276" s="517">
        <v>0.0</v>
      </c>
      <c r="H276" s="517">
        <v>0.0</v>
      </c>
      <c r="I276" s="517">
        <v>26.0</v>
      </c>
      <c r="J276" s="517">
        <v>14.3</v>
      </c>
      <c r="K276" s="518">
        <v>525840.0</v>
      </c>
      <c r="L276" s="518">
        <v>2.097416E7</v>
      </c>
      <c r="M276" s="517">
        <v>0.0</v>
      </c>
      <c r="N276" s="518">
        <v>8.69215E7</v>
      </c>
      <c r="O276" s="518">
        <v>2.097416E7</v>
      </c>
      <c r="P276" s="518">
        <v>1.084215E8</v>
      </c>
    </row>
    <row r="277" ht="27.75" customHeight="1">
      <c r="A277" s="520" t="s">
        <v>1836</v>
      </c>
      <c r="B277" s="513" t="s">
        <v>4420</v>
      </c>
      <c r="C277" s="513" t="s">
        <v>3984</v>
      </c>
      <c r="D277" s="514">
        <v>1500000.0</v>
      </c>
      <c r="E277" s="513">
        <v>0.0</v>
      </c>
      <c r="F277" s="513">
        <v>0.0</v>
      </c>
      <c r="G277" s="513">
        <v>0.0</v>
      </c>
      <c r="H277" s="513">
        <v>0.0</v>
      </c>
      <c r="I277" s="513">
        <v>26.0</v>
      </c>
      <c r="J277" s="513">
        <v>3.5</v>
      </c>
      <c r="K277" s="513">
        <v>0.0</v>
      </c>
      <c r="L277" s="514">
        <v>5250000.0</v>
      </c>
      <c r="M277" s="513">
        <v>0.0</v>
      </c>
      <c r="N277" s="514">
        <v>3.4427735E7</v>
      </c>
      <c r="O277" s="514">
        <v>5250000.0</v>
      </c>
      <c r="P277" s="514">
        <v>3.9677735E7</v>
      </c>
    </row>
    <row r="278" ht="27.75" customHeight="1">
      <c r="A278" s="521" t="s">
        <v>1836</v>
      </c>
      <c r="B278" s="517" t="s">
        <v>4420</v>
      </c>
      <c r="C278" s="517" t="s">
        <v>3985</v>
      </c>
      <c r="D278" s="518">
        <v>1500000.0</v>
      </c>
      <c r="E278" s="517">
        <v>0.0</v>
      </c>
      <c r="F278" s="517">
        <v>0.0</v>
      </c>
      <c r="G278" s="517">
        <v>0.0</v>
      </c>
      <c r="H278" s="517">
        <v>0.0</v>
      </c>
      <c r="I278" s="517">
        <v>26.0</v>
      </c>
      <c r="J278" s="517">
        <v>5.0</v>
      </c>
      <c r="K278" s="517">
        <v>0.0</v>
      </c>
      <c r="L278" s="518">
        <v>7500000.0</v>
      </c>
      <c r="M278" s="517">
        <v>0.0</v>
      </c>
      <c r="N278" s="518">
        <v>3.8439125E7</v>
      </c>
      <c r="O278" s="518">
        <v>7500000.0</v>
      </c>
      <c r="P278" s="518">
        <v>4.5939125E7</v>
      </c>
    </row>
    <row r="279" ht="27.75" customHeight="1">
      <c r="A279" s="520" t="s">
        <v>1836</v>
      </c>
      <c r="B279" s="513" t="s">
        <v>4420</v>
      </c>
      <c r="C279" s="513" t="s">
        <v>4490</v>
      </c>
      <c r="D279" s="514">
        <v>1500000.0</v>
      </c>
      <c r="E279" s="513">
        <v>0.0</v>
      </c>
      <c r="F279" s="513">
        <v>0.0</v>
      </c>
      <c r="G279" s="513">
        <v>0.0</v>
      </c>
      <c r="H279" s="513">
        <v>0.0</v>
      </c>
      <c r="I279" s="513">
        <v>26.0</v>
      </c>
      <c r="J279" s="513">
        <v>17.0</v>
      </c>
      <c r="K279" s="513">
        <v>0.0</v>
      </c>
      <c r="L279" s="514">
        <v>2.55E7</v>
      </c>
      <c r="M279" s="513">
        <v>0.0</v>
      </c>
      <c r="N279" s="514">
        <v>1.40652125E8</v>
      </c>
      <c r="O279" s="514">
        <v>2.55E7</v>
      </c>
      <c r="P279" s="514">
        <v>1.66152125E8</v>
      </c>
    </row>
    <row r="280" ht="27.75" customHeight="1">
      <c r="A280" s="521" t="s">
        <v>1836</v>
      </c>
      <c r="B280" s="517" t="s">
        <v>4420</v>
      </c>
      <c r="C280" s="517" t="s">
        <v>4491</v>
      </c>
      <c r="D280" s="518">
        <v>1500000.0</v>
      </c>
      <c r="E280" s="517">
        <v>0.0</v>
      </c>
      <c r="F280" s="517">
        <v>0.0</v>
      </c>
      <c r="G280" s="517">
        <v>0.0</v>
      </c>
      <c r="H280" s="517">
        <v>0.0</v>
      </c>
      <c r="I280" s="517">
        <v>26.0</v>
      </c>
      <c r="J280" s="517">
        <v>11.3</v>
      </c>
      <c r="K280" s="517">
        <v>0.0</v>
      </c>
      <c r="L280" s="518">
        <v>1.6875E7</v>
      </c>
      <c r="M280" s="517">
        <v>0.0</v>
      </c>
      <c r="N280" s="518">
        <v>6.0918625E7</v>
      </c>
      <c r="O280" s="518">
        <v>1.6875E7</v>
      </c>
      <c r="P280" s="518">
        <v>7.7793625E7</v>
      </c>
    </row>
    <row r="281" ht="27.75" customHeight="1">
      <c r="A281" s="520" t="s">
        <v>1836</v>
      </c>
      <c r="B281" s="513" t="s">
        <v>4420</v>
      </c>
      <c r="C281" s="513" t="s">
        <v>4502</v>
      </c>
      <c r="D281" s="514">
        <v>1500000.0</v>
      </c>
      <c r="E281" s="513">
        <v>0.0</v>
      </c>
      <c r="F281" s="513">
        <v>0.0</v>
      </c>
      <c r="G281" s="513">
        <v>0.0</v>
      </c>
      <c r="H281" s="513">
        <v>0.0</v>
      </c>
      <c r="I281" s="513">
        <v>26.0</v>
      </c>
      <c r="J281" s="513">
        <v>7.0</v>
      </c>
      <c r="K281" s="513">
        <v>0.0</v>
      </c>
      <c r="L281" s="514">
        <v>1.05E7</v>
      </c>
      <c r="M281" s="513">
        <v>0.0</v>
      </c>
      <c r="N281" s="514">
        <v>1.50375E7</v>
      </c>
      <c r="O281" s="514">
        <v>1.05E7</v>
      </c>
      <c r="P281" s="514">
        <v>2.55375E7</v>
      </c>
    </row>
    <row r="282" ht="27.75" customHeight="1">
      <c r="A282" s="521" t="s">
        <v>1836</v>
      </c>
      <c r="B282" s="517" t="s">
        <v>4492</v>
      </c>
      <c r="C282" s="517" t="s">
        <v>3353</v>
      </c>
      <c r="D282" s="518">
        <v>5000000.0</v>
      </c>
      <c r="E282" s="518">
        <v>500000.0</v>
      </c>
      <c r="F282" s="517">
        <v>0.0</v>
      </c>
      <c r="G282" s="517">
        <v>0.0</v>
      </c>
      <c r="H282" s="518">
        <v>300000.0</v>
      </c>
      <c r="I282" s="517">
        <v>26.0</v>
      </c>
      <c r="J282" s="517">
        <v>26.0</v>
      </c>
      <c r="K282" s="518">
        <v>3525840.0</v>
      </c>
      <c r="L282" s="518">
        <v>2274160.0</v>
      </c>
      <c r="M282" s="526">
        <v>1500000.0</v>
      </c>
      <c r="N282" s="518">
        <v>4784000.0</v>
      </c>
      <c r="O282" s="518">
        <v>3774160.0</v>
      </c>
      <c r="P282" s="518">
        <v>1.2084E7</v>
      </c>
    </row>
    <row r="283" ht="27.75" customHeight="1">
      <c r="A283" s="520" t="s">
        <v>1836</v>
      </c>
      <c r="B283" s="513" t="s">
        <v>4492</v>
      </c>
      <c r="C283" s="513" t="s">
        <v>4499</v>
      </c>
      <c r="D283" s="514">
        <v>5000000.0</v>
      </c>
      <c r="E283" s="514">
        <v>500000.0</v>
      </c>
      <c r="F283" s="513">
        <v>0.0</v>
      </c>
      <c r="G283" s="513">
        <v>0.0</v>
      </c>
      <c r="H283" s="514">
        <v>300000.0</v>
      </c>
      <c r="I283" s="513">
        <v>26.0</v>
      </c>
      <c r="J283" s="513">
        <v>27.1</v>
      </c>
      <c r="K283" s="514">
        <v>5525840.0</v>
      </c>
      <c r="L283" s="514">
        <v>478487.0</v>
      </c>
      <c r="M283" s="525">
        <v>1500000.0</v>
      </c>
      <c r="N283" s="514">
        <v>5274000.0</v>
      </c>
      <c r="O283" s="514">
        <v>1978487.0</v>
      </c>
      <c r="P283" s="514">
        <v>1.2778327E7</v>
      </c>
    </row>
    <row r="284" ht="27.75" customHeight="1">
      <c r="A284" s="521" t="s">
        <v>1836</v>
      </c>
      <c r="B284" s="517" t="s">
        <v>4492</v>
      </c>
      <c r="C284" s="517" t="s">
        <v>3354</v>
      </c>
      <c r="D284" s="518">
        <v>5000000.0</v>
      </c>
      <c r="E284" s="518">
        <v>500000.0</v>
      </c>
      <c r="F284" s="517">
        <v>0.0</v>
      </c>
      <c r="G284" s="517">
        <v>0.0</v>
      </c>
      <c r="H284" s="518">
        <v>300000.0</v>
      </c>
      <c r="I284" s="517">
        <v>26.0</v>
      </c>
      <c r="J284" s="517">
        <v>27.6</v>
      </c>
      <c r="K284" s="518">
        <v>3525840.0</v>
      </c>
      <c r="L284" s="518">
        <v>2586660.0</v>
      </c>
      <c r="M284" s="526">
        <v>1500000.0</v>
      </c>
      <c r="N284" s="518">
        <v>4864000.0</v>
      </c>
      <c r="O284" s="518">
        <v>4086660.0</v>
      </c>
      <c r="P284" s="518">
        <v>1.24765E7</v>
      </c>
    </row>
    <row r="285" ht="27.75" customHeight="1">
      <c r="A285" s="520" t="s">
        <v>1836</v>
      </c>
      <c r="B285" s="513" t="s">
        <v>4425</v>
      </c>
      <c r="C285" s="513" t="s">
        <v>4493</v>
      </c>
      <c r="D285" s="514">
        <v>5000000.0</v>
      </c>
      <c r="E285" s="514">
        <v>1000000.0</v>
      </c>
      <c r="F285" s="514">
        <v>1000000.0</v>
      </c>
      <c r="G285" s="514">
        <v>1000000.0</v>
      </c>
      <c r="H285" s="514">
        <v>300000.0</v>
      </c>
      <c r="I285" s="513">
        <v>26.0</v>
      </c>
      <c r="J285" s="513">
        <v>28.7</v>
      </c>
      <c r="K285" s="514">
        <v>525840.0</v>
      </c>
      <c r="L285" s="514">
        <v>8288583.0</v>
      </c>
      <c r="M285" s="525">
        <v>1500000.0</v>
      </c>
      <c r="N285" s="514">
        <v>1.301E7</v>
      </c>
      <c r="O285" s="514">
        <v>9788583.0</v>
      </c>
      <c r="P285" s="514">
        <v>2.3324423E7</v>
      </c>
    </row>
    <row r="286" ht="27.75" customHeight="1">
      <c r="A286" s="521" t="s">
        <v>1836</v>
      </c>
      <c r="B286" s="517" t="s">
        <v>4425</v>
      </c>
      <c r="C286" s="517" t="s">
        <v>3357</v>
      </c>
      <c r="D286" s="518">
        <v>5000000.0</v>
      </c>
      <c r="E286" s="518">
        <v>500000.0</v>
      </c>
      <c r="F286" s="517">
        <v>0.0</v>
      </c>
      <c r="G286" s="517">
        <v>0.0</v>
      </c>
      <c r="H286" s="518">
        <v>300000.0</v>
      </c>
      <c r="I286" s="517">
        <v>26.0</v>
      </c>
      <c r="J286" s="517">
        <v>28.4</v>
      </c>
      <c r="K286" s="517">
        <v>0.0</v>
      </c>
      <c r="L286" s="518">
        <v>6268750.0</v>
      </c>
      <c r="M286" s="526">
        <v>1500000.0</v>
      </c>
      <c r="N286" s="518">
        <v>9670000.0</v>
      </c>
      <c r="O286" s="518">
        <v>7768750.0</v>
      </c>
      <c r="P286" s="518">
        <v>1.743875E7</v>
      </c>
    </row>
    <row r="287" ht="27.75" customHeight="1">
      <c r="A287" s="520" t="s">
        <v>1836</v>
      </c>
      <c r="B287" s="513" t="s">
        <v>4425</v>
      </c>
      <c r="C287" s="513" t="s">
        <v>3358</v>
      </c>
      <c r="D287" s="514">
        <v>5000000.0</v>
      </c>
      <c r="E287" s="514">
        <v>500000.0</v>
      </c>
      <c r="F287" s="513">
        <v>0.0</v>
      </c>
      <c r="G287" s="513">
        <v>0.0</v>
      </c>
      <c r="H287" s="514">
        <v>300000.0</v>
      </c>
      <c r="I287" s="513">
        <v>26.0</v>
      </c>
      <c r="J287" s="513">
        <v>28.2</v>
      </c>
      <c r="K287" s="514">
        <v>525840.0</v>
      </c>
      <c r="L287" s="514">
        <v>5699641.0</v>
      </c>
      <c r="M287" s="525">
        <v>1500000.0</v>
      </c>
      <c r="N287" s="514">
        <v>1.016E7</v>
      </c>
      <c r="O287" s="514">
        <v>7199641.0</v>
      </c>
      <c r="P287" s="514">
        <v>1.7885481E7</v>
      </c>
    </row>
    <row r="288" ht="27.75" customHeight="1">
      <c r="A288" s="521" t="s">
        <v>1836</v>
      </c>
      <c r="B288" s="517" t="s">
        <v>4425</v>
      </c>
      <c r="C288" s="517" t="s">
        <v>3359</v>
      </c>
      <c r="D288" s="518">
        <v>5000000.0</v>
      </c>
      <c r="E288" s="518">
        <v>500000.0</v>
      </c>
      <c r="F288" s="517">
        <v>0.0</v>
      </c>
      <c r="G288" s="517">
        <v>0.0</v>
      </c>
      <c r="H288" s="518">
        <v>300000.0</v>
      </c>
      <c r="I288" s="517">
        <v>26.0</v>
      </c>
      <c r="J288" s="517">
        <v>26.4</v>
      </c>
      <c r="K288" s="518">
        <v>525840.0</v>
      </c>
      <c r="L288" s="518">
        <v>5352285.0</v>
      </c>
      <c r="M288" s="526">
        <v>1500000.0</v>
      </c>
      <c r="N288" s="518">
        <v>1.014E7</v>
      </c>
      <c r="O288" s="518">
        <v>6852285.0</v>
      </c>
      <c r="P288" s="518">
        <v>1.7518125E7</v>
      </c>
    </row>
    <row r="289" ht="27.75" customHeight="1">
      <c r="A289" s="520" t="s">
        <v>1836</v>
      </c>
      <c r="B289" s="513" t="s">
        <v>4438</v>
      </c>
      <c r="C289" s="513" t="s">
        <v>3979</v>
      </c>
      <c r="D289" s="514">
        <v>5000000.0</v>
      </c>
      <c r="E289" s="514">
        <v>1000000.0</v>
      </c>
      <c r="F289" s="513">
        <v>0.0</v>
      </c>
      <c r="G289" s="513">
        <v>0.0</v>
      </c>
      <c r="H289" s="514">
        <v>300000.0</v>
      </c>
      <c r="I289" s="513">
        <v>26.0</v>
      </c>
      <c r="J289" s="513">
        <v>28.6</v>
      </c>
      <c r="K289" s="514">
        <v>5525840.0</v>
      </c>
      <c r="L289" s="514">
        <v>1278968.0</v>
      </c>
      <c r="M289" s="525">
        <v>-50000.0</v>
      </c>
      <c r="N289" s="514">
        <v>2.477062E7</v>
      </c>
      <c r="O289" s="514">
        <v>1228968.0</v>
      </c>
      <c r="P289" s="514">
        <v>3.1525428E7</v>
      </c>
    </row>
    <row r="290" ht="27.75" customHeight="1">
      <c r="A290" s="521" t="s">
        <v>1836</v>
      </c>
      <c r="B290" s="517" t="s">
        <v>4438</v>
      </c>
      <c r="C290" s="517" t="s">
        <v>3980</v>
      </c>
      <c r="D290" s="518">
        <v>5000000.0</v>
      </c>
      <c r="E290" s="518">
        <v>1000000.0</v>
      </c>
      <c r="F290" s="517">
        <v>0.0</v>
      </c>
      <c r="G290" s="517">
        <v>0.0</v>
      </c>
      <c r="H290" s="518">
        <v>300000.0</v>
      </c>
      <c r="I290" s="517">
        <v>26.0</v>
      </c>
      <c r="J290" s="517">
        <v>27.8</v>
      </c>
      <c r="K290" s="518">
        <v>4525840.0</v>
      </c>
      <c r="L290" s="518">
        <v>2110698.0</v>
      </c>
      <c r="M290" s="526">
        <v>-50000.0</v>
      </c>
      <c r="N290" s="518">
        <v>1.728E7</v>
      </c>
      <c r="O290" s="518">
        <v>2060698.0</v>
      </c>
      <c r="P290" s="518">
        <v>2.3866538E7</v>
      </c>
    </row>
    <row r="291" ht="27.75" customHeight="1">
      <c r="A291" s="520" t="s">
        <v>1836</v>
      </c>
      <c r="B291" s="513" t="s">
        <v>4438</v>
      </c>
      <c r="C291" s="513" t="s">
        <v>4503</v>
      </c>
      <c r="D291" s="514">
        <v>4250000.0</v>
      </c>
      <c r="E291" s="514">
        <v>500000.0</v>
      </c>
      <c r="F291" s="513">
        <v>0.0</v>
      </c>
      <c r="G291" s="513">
        <v>0.0</v>
      </c>
      <c r="H291" s="513">
        <v>0.0</v>
      </c>
      <c r="I291" s="513">
        <v>26.0</v>
      </c>
      <c r="J291" s="513">
        <v>15.1</v>
      </c>
      <c r="K291" s="513">
        <v>0.0</v>
      </c>
      <c r="L291" s="514">
        <v>2962139.0</v>
      </c>
      <c r="M291" s="525">
        <v>-50000.0</v>
      </c>
      <c r="N291" s="513">
        <v>0.0</v>
      </c>
      <c r="O291" s="514">
        <v>2912139.0</v>
      </c>
      <c r="P291" s="514">
        <v>2912139.0</v>
      </c>
    </row>
    <row r="292" ht="27.75" customHeight="1">
      <c r="A292" s="521" t="s">
        <v>1836</v>
      </c>
      <c r="B292" s="517" t="s">
        <v>4432</v>
      </c>
      <c r="C292" s="517" t="s">
        <v>201</v>
      </c>
      <c r="D292" s="518">
        <v>2500000.0</v>
      </c>
      <c r="E292" s="518">
        <v>500000.0</v>
      </c>
      <c r="F292" s="517">
        <v>0.0</v>
      </c>
      <c r="G292" s="517">
        <v>0.0</v>
      </c>
      <c r="H292" s="518">
        <v>150000.0</v>
      </c>
      <c r="I292" s="517">
        <v>26.0</v>
      </c>
      <c r="J292" s="517">
        <v>32.0</v>
      </c>
      <c r="K292" s="517">
        <v>0.0</v>
      </c>
      <c r="L292" s="518">
        <v>3726923.0</v>
      </c>
      <c r="M292" s="517">
        <v>0.0</v>
      </c>
      <c r="N292" s="518">
        <v>9990446.0</v>
      </c>
      <c r="O292" s="518">
        <v>3726923.0</v>
      </c>
      <c r="P292" s="518">
        <v>1.3717369E7</v>
      </c>
    </row>
    <row r="293" ht="27.75" customHeight="1">
      <c r="A293" s="520" t="s">
        <v>1836</v>
      </c>
      <c r="B293" s="513" t="s">
        <v>4432</v>
      </c>
      <c r="C293" s="513" t="s">
        <v>204</v>
      </c>
      <c r="D293" s="514">
        <v>2500000.0</v>
      </c>
      <c r="E293" s="514">
        <v>500000.0</v>
      </c>
      <c r="F293" s="513">
        <v>0.0</v>
      </c>
      <c r="G293" s="513">
        <v>0.0</v>
      </c>
      <c r="H293" s="514">
        <v>150000.0</v>
      </c>
      <c r="I293" s="513">
        <v>26.0</v>
      </c>
      <c r="J293" s="513">
        <v>32.5</v>
      </c>
      <c r="K293" s="514">
        <v>525840.0</v>
      </c>
      <c r="L293" s="514">
        <v>3249160.0</v>
      </c>
      <c r="M293" s="513">
        <v>0.0</v>
      </c>
      <c r="N293" s="514">
        <v>9617500.0</v>
      </c>
      <c r="O293" s="514">
        <v>3249160.0</v>
      </c>
      <c r="P293" s="514">
        <v>1.33925E7</v>
      </c>
    </row>
    <row r="294" ht="27.75" customHeight="1">
      <c r="A294" s="521" t="s">
        <v>1836</v>
      </c>
      <c r="B294" s="517" t="s">
        <v>4432</v>
      </c>
      <c r="C294" s="517" t="s">
        <v>206</v>
      </c>
      <c r="D294" s="518">
        <v>2500000.0</v>
      </c>
      <c r="E294" s="518">
        <v>250000.0</v>
      </c>
      <c r="F294" s="517">
        <v>0.0</v>
      </c>
      <c r="G294" s="517">
        <v>0.0</v>
      </c>
      <c r="H294" s="518">
        <v>150000.0</v>
      </c>
      <c r="I294" s="517">
        <v>26.0</v>
      </c>
      <c r="J294" s="517">
        <v>26.0</v>
      </c>
      <c r="K294" s="517">
        <v>0.0</v>
      </c>
      <c r="L294" s="518">
        <v>2900000.0</v>
      </c>
      <c r="M294" s="517">
        <v>0.0</v>
      </c>
      <c r="N294" s="518">
        <v>4565000.0</v>
      </c>
      <c r="O294" s="518">
        <v>2900000.0</v>
      </c>
      <c r="P294" s="518">
        <v>7465000.0</v>
      </c>
    </row>
    <row r="295" ht="27.75" customHeight="1">
      <c r="A295" s="520" t="s">
        <v>1836</v>
      </c>
      <c r="B295" s="513" t="s">
        <v>4430</v>
      </c>
      <c r="C295" s="513" t="s">
        <v>213</v>
      </c>
      <c r="D295" s="514">
        <v>2.5416667E7</v>
      </c>
      <c r="E295" s="513">
        <v>0.0</v>
      </c>
      <c r="F295" s="513">
        <v>0.0</v>
      </c>
      <c r="G295" s="513">
        <v>0.0</v>
      </c>
      <c r="H295" s="513">
        <v>0.0</v>
      </c>
      <c r="I295" s="513">
        <v>26.0</v>
      </c>
      <c r="J295" s="513">
        <v>26.0</v>
      </c>
      <c r="K295" s="513">
        <v>0.0</v>
      </c>
      <c r="L295" s="514">
        <v>2.5416667E7</v>
      </c>
      <c r="M295" s="513">
        <v>0.0</v>
      </c>
      <c r="N295" s="513">
        <v>0.0</v>
      </c>
      <c r="O295" s="514">
        <v>2.5416667E7</v>
      </c>
      <c r="P295" s="514">
        <v>2.5416667E7</v>
      </c>
    </row>
    <row r="296" ht="27.75" customHeight="1">
      <c r="A296" s="521" t="s">
        <v>1836</v>
      </c>
      <c r="B296" s="517" t="s">
        <v>4430</v>
      </c>
      <c r="C296" s="517" t="s">
        <v>215</v>
      </c>
      <c r="D296" s="518">
        <v>2.2916667E7</v>
      </c>
      <c r="E296" s="517">
        <v>0.0</v>
      </c>
      <c r="F296" s="517">
        <v>0.0</v>
      </c>
      <c r="G296" s="517">
        <v>0.0</v>
      </c>
      <c r="H296" s="517">
        <v>0.0</v>
      </c>
      <c r="I296" s="517">
        <v>26.0</v>
      </c>
      <c r="J296" s="517">
        <v>26.0</v>
      </c>
      <c r="K296" s="517">
        <v>0.0</v>
      </c>
      <c r="L296" s="518">
        <v>2.2916667E7</v>
      </c>
      <c r="M296" s="517">
        <v>0.0</v>
      </c>
      <c r="N296" s="517">
        <v>0.0</v>
      </c>
      <c r="O296" s="518">
        <v>2.2916667E7</v>
      </c>
      <c r="P296" s="518">
        <v>2.2916667E7</v>
      </c>
    </row>
    <row r="297" ht="27.75" customHeight="1">
      <c r="A297" s="520" t="s">
        <v>1836</v>
      </c>
      <c r="B297" s="513" t="s">
        <v>4430</v>
      </c>
      <c r="C297" s="513" t="s">
        <v>217</v>
      </c>
      <c r="D297" s="514">
        <v>1.875E7</v>
      </c>
      <c r="E297" s="513">
        <v>0.0</v>
      </c>
      <c r="F297" s="513">
        <v>0.0</v>
      </c>
      <c r="G297" s="513">
        <v>0.0</v>
      </c>
      <c r="H297" s="513">
        <v>0.0</v>
      </c>
      <c r="I297" s="513">
        <v>26.0</v>
      </c>
      <c r="J297" s="513">
        <v>26.0</v>
      </c>
      <c r="K297" s="513">
        <v>0.0</v>
      </c>
      <c r="L297" s="514">
        <v>1.875E7</v>
      </c>
      <c r="M297" s="513">
        <v>0.0</v>
      </c>
      <c r="N297" s="513">
        <v>0.0</v>
      </c>
      <c r="O297" s="514">
        <v>1.875E7</v>
      </c>
      <c r="P297" s="514">
        <v>1.875E7</v>
      </c>
    </row>
    <row r="298" ht="27.75" customHeight="1">
      <c r="A298" s="521" t="s">
        <v>1836</v>
      </c>
      <c r="B298" s="517" t="s">
        <v>4430</v>
      </c>
      <c r="C298" s="517" t="s">
        <v>221</v>
      </c>
      <c r="D298" s="518">
        <v>6666667.0</v>
      </c>
      <c r="E298" s="517">
        <v>0.0</v>
      </c>
      <c r="F298" s="517">
        <v>0.0</v>
      </c>
      <c r="G298" s="517">
        <v>0.0</v>
      </c>
      <c r="H298" s="517">
        <v>0.0</v>
      </c>
      <c r="I298" s="517">
        <v>26.0</v>
      </c>
      <c r="J298" s="517">
        <v>26.0</v>
      </c>
      <c r="K298" s="517">
        <v>0.0</v>
      </c>
      <c r="L298" s="518">
        <v>6666667.0</v>
      </c>
      <c r="M298" s="517">
        <v>0.0</v>
      </c>
      <c r="N298" s="517">
        <v>0.0</v>
      </c>
      <c r="O298" s="518">
        <v>6666667.0</v>
      </c>
      <c r="P298" s="518">
        <v>6666667.0</v>
      </c>
    </row>
    <row r="299" ht="27.75" customHeight="1">
      <c r="A299" s="520" t="s">
        <v>1836</v>
      </c>
      <c r="B299" s="513" t="s">
        <v>4430</v>
      </c>
      <c r="C299" s="513" t="s">
        <v>223</v>
      </c>
      <c r="D299" s="514">
        <v>7500000.0</v>
      </c>
      <c r="E299" s="513">
        <v>0.0</v>
      </c>
      <c r="F299" s="513">
        <v>0.0</v>
      </c>
      <c r="G299" s="513">
        <v>0.0</v>
      </c>
      <c r="H299" s="513">
        <v>0.0</v>
      </c>
      <c r="I299" s="513">
        <v>26.0</v>
      </c>
      <c r="J299" s="513">
        <v>26.0</v>
      </c>
      <c r="K299" s="513">
        <v>0.0</v>
      </c>
      <c r="L299" s="514">
        <v>7500000.0</v>
      </c>
      <c r="M299" s="513">
        <v>0.0</v>
      </c>
      <c r="N299" s="513">
        <v>0.0</v>
      </c>
      <c r="O299" s="514">
        <v>7500000.0</v>
      </c>
      <c r="P299" s="514">
        <v>7500000.0</v>
      </c>
    </row>
    <row r="300" ht="27.75" customHeight="1">
      <c r="A300" s="521" t="s">
        <v>1836</v>
      </c>
      <c r="B300" s="517" t="s">
        <v>4430</v>
      </c>
      <c r="C300" s="517" t="s">
        <v>225</v>
      </c>
      <c r="D300" s="518">
        <v>5208333.0</v>
      </c>
      <c r="E300" s="517">
        <v>0.0</v>
      </c>
      <c r="F300" s="517">
        <v>0.0</v>
      </c>
      <c r="G300" s="517">
        <v>0.0</v>
      </c>
      <c r="H300" s="517">
        <v>0.0</v>
      </c>
      <c r="I300" s="517">
        <v>26.0</v>
      </c>
      <c r="J300" s="517">
        <v>26.0</v>
      </c>
      <c r="K300" s="517">
        <v>0.0</v>
      </c>
      <c r="L300" s="518">
        <v>5208333.0</v>
      </c>
      <c r="M300" s="517">
        <v>0.0</v>
      </c>
      <c r="N300" s="518">
        <v>2263889.0</v>
      </c>
      <c r="O300" s="518">
        <v>5208333.0</v>
      </c>
      <c r="P300" s="518">
        <v>7472222.0</v>
      </c>
    </row>
    <row r="301" ht="27.75" customHeight="1">
      <c r="A301" s="520" t="s">
        <v>1836</v>
      </c>
      <c r="B301" s="513" t="s">
        <v>4430</v>
      </c>
      <c r="C301" s="513" t="s">
        <v>227</v>
      </c>
      <c r="D301" s="514">
        <v>3333333.0</v>
      </c>
      <c r="E301" s="513">
        <v>0.0</v>
      </c>
      <c r="F301" s="513">
        <v>0.0</v>
      </c>
      <c r="G301" s="513">
        <v>0.0</v>
      </c>
      <c r="H301" s="513">
        <v>0.0</v>
      </c>
      <c r="I301" s="513">
        <v>26.0</v>
      </c>
      <c r="J301" s="513">
        <v>26.0</v>
      </c>
      <c r="K301" s="513">
        <v>0.0</v>
      </c>
      <c r="L301" s="514">
        <v>3333333.0</v>
      </c>
      <c r="M301" s="513">
        <v>0.0</v>
      </c>
      <c r="N301" s="513">
        <v>0.0</v>
      </c>
      <c r="O301" s="514">
        <v>3333333.0</v>
      </c>
      <c r="P301" s="514">
        <v>3333333.0</v>
      </c>
    </row>
    <row r="302" ht="27.75" customHeight="1">
      <c r="A302" s="521" t="s">
        <v>1836</v>
      </c>
      <c r="B302" s="517" t="s">
        <v>4430</v>
      </c>
      <c r="C302" s="517" t="s">
        <v>230</v>
      </c>
      <c r="D302" s="518">
        <v>8333333.0</v>
      </c>
      <c r="E302" s="517">
        <v>0.0</v>
      </c>
      <c r="F302" s="517">
        <v>0.0</v>
      </c>
      <c r="G302" s="517">
        <v>0.0</v>
      </c>
      <c r="H302" s="517">
        <v>0.0</v>
      </c>
      <c r="I302" s="517">
        <v>26.0</v>
      </c>
      <c r="J302" s="517">
        <v>26.0</v>
      </c>
      <c r="K302" s="517">
        <v>0.0</v>
      </c>
      <c r="L302" s="518">
        <v>8333333.0</v>
      </c>
      <c r="M302" s="517">
        <v>0.0</v>
      </c>
      <c r="N302" s="517">
        <v>0.0</v>
      </c>
      <c r="O302" s="518">
        <v>8333333.0</v>
      </c>
      <c r="P302" s="518">
        <v>8333333.0</v>
      </c>
    </row>
    <row r="303" ht="27.75" customHeight="1">
      <c r="A303" s="520" t="s">
        <v>1836</v>
      </c>
      <c r="B303" s="513" t="s">
        <v>4430</v>
      </c>
      <c r="C303" s="513" t="s">
        <v>232</v>
      </c>
      <c r="D303" s="514">
        <v>1.0416667E7</v>
      </c>
      <c r="E303" s="513">
        <v>0.0</v>
      </c>
      <c r="F303" s="513">
        <v>0.0</v>
      </c>
      <c r="G303" s="513">
        <v>0.0</v>
      </c>
      <c r="H303" s="513">
        <v>0.0</v>
      </c>
      <c r="I303" s="513">
        <v>26.0</v>
      </c>
      <c r="J303" s="513">
        <v>26.0</v>
      </c>
      <c r="K303" s="513">
        <v>0.0</v>
      </c>
      <c r="L303" s="514">
        <v>1.0416667E7</v>
      </c>
      <c r="M303" s="513">
        <v>0.0</v>
      </c>
      <c r="N303" s="513">
        <v>0.0</v>
      </c>
      <c r="O303" s="514">
        <v>1.0416667E7</v>
      </c>
      <c r="P303" s="514">
        <v>1.0416667E7</v>
      </c>
    </row>
    <row r="304" ht="27.75" customHeight="1">
      <c r="A304" s="521" t="s">
        <v>1836</v>
      </c>
      <c r="B304" s="517" t="s">
        <v>4430</v>
      </c>
      <c r="C304" s="517" t="s">
        <v>234</v>
      </c>
      <c r="D304" s="518">
        <v>5000000.0</v>
      </c>
      <c r="E304" s="517">
        <v>0.0</v>
      </c>
      <c r="F304" s="517">
        <v>0.0</v>
      </c>
      <c r="G304" s="517">
        <v>0.0</v>
      </c>
      <c r="H304" s="517">
        <v>0.0</v>
      </c>
      <c r="I304" s="517">
        <v>26.0</v>
      </c>
      <c r="J304" s="517">
        <v>27.4</v>
      </c>
      <c r="K304" s="517">
        <v>0.0</v>
      </c>
      <c r="L304" s="518">
        <v>5276442.0</v>
      </c>
      <c r="M304" s="517">
        <v>0.0</v>
      </c>
      <c r="N304" s="518">
        <v>1151316.0</v>
      </c>
      <c r="O304" s="518">
        <v>5276442.0</v>
      </c>
      <c r="P304" s="518">
        <v>6427758.0</v>
      </c>
    </row>
    <row r="305" ht="27.75" customHeight="1">
      <c r="A305" s="520" t="s">
        <v>1836</v>
      </c>
      <c r="B305" s="513" t="s">
        <v>4430</v>
      </c>
      <c r="C305" s="513" t="s">
        <v>236</v>
      </c>
      <c r="D305" s="514">
        <v>5416667.0</v>
      </c>
      <c r="E305" s="513">
        <v>0.0</v>
      </c>
      <c r="F305" s="513">
        <v>0.0</v>
      </c>
      <c r="G305" s="513">
        <v>0.0</v>
      </c>
      <c r="H305" s="513">
        <v>0.0</v>
      </c>
      <c r="I305" s="513">
        <v>26.0</v>
      </c>
      <c r="J305" s="513">
        <v>28.1</v>
      </c>
      <c r="K305" s="513">
        <v>0.0</v>
      </c>
      <c r="L305" s="514">
        <v>5846354.0</v>
      </c>
      <c r="M305" s="513">
        <v>0.0</v>
      </c>
      <c r="N305" s="514">
        <v>1166667.0</v>
      </c>
      <c r="O305" s="514">
        <v>5846354.0</v>
      </c>
      <c r="P305" s="514">
        <v>7013021.0</v>
      </c>
    </row>
    <row r="306" ht="27.75" customHeight="1">
      <c r="A306" s="521" t="s">
        <v>1836</v>
      </c>
      <c r="B306" s="517" t="s">
        <v>4430</v>
      </c>
      <c r="C306" s="517" t="s">
        <v>238</v>
      </c>
      <c r="D306" s="518">
        <v>5416667.0</v>
      </c>
      <c r="E306" s="517">
        <v>0.0</v>
      </c>
      <c r="F306" s="517">
        <v>0.0</v>
      </c>
      <c r="G306" s="517">
        <v>0.0</v>
      </c>
      <c r="H306" s="517">
        <v>0.0</v>
      </c>
      <c r="I306" s="517">
        <v>26.0</v>
      </c>
      <c r="J306" s="517">
        <v>25.8</v>
      </c>
      <c r="K306" s="517">
        <v>0.0</v>
      </c>
      <c r="L306" s="518">
        <v>5377604.0</v>
      </c>
      <c r="M306" s="517">
        <v>0.0</v>
      </c>
      <c r="N306" s="518">
        <v>1089912.0</v>
      </c>
      <c r="O306" s="518">
        <v>5377604.0</v>
      </c>
      <c r="P306" s="518">
        <v>6467516.0</v>
      </c>
    </row>
    <row r="307" ht="27.75" customHeight="1">
      <c r="A307" s="520" t="s">
        <v>1836</v>
      </c>
      <c r="B307" s="513" t="s">
        <v>4430</v>
      </c>
      <c r="C307" s="513" t="s">
        <v>240</v>
      </c>
      <c r="D307" s="514">
        <v>1.0416667E7</v>
      </c>
      <c r="E307" s="513">
        <v>0.0</v>
      </c>
      <c r="F307" s="513">
        <v>0.0</v>
      </c>
      <c r="G307" s="513">
        <v>0.0</v>
      </c>
      <c r="H307" s="513">
        <v>0.0</v>
      </c>
      <c r="I307" s="513">
        <v>26.0</v>
      </c>
      <c r="J307" s="513">
        <v>15.5</v>
      </c>
      <c r="K307" s="513">
        <v>0.0</v>
      </c>
      <c r="L307" s="514">
        <v>6209936.0</v>
      </c>
      <c r="M307" s="513">
        <v>0.0</v>
      </c>
      <c r="N307" s="513">
        <v>0.0</v>
      </c>
      <c r="O307" s="514">
        <v>6209936.0</v>
      </c>
      <c r="P307" s="514">
        <v>6209936.0</v>
      </c>
    </row>
    <row r="308" ht="27.75" customHeight="1">
      <c r="A308" s="521" t="s">
        <v>1836</v>
      </c>
      <c r="B308" s="517" t="s">
        <v>4430</v>
      </c>
      <c r="C308" s="517" t="s">
        <v>4504</v>
      </c>
      <c r="D308" s="518">
        <v>8854167.0</v>
      </c>
      <c r="E308" s="517">
        <v>0.0</v>
      </c>
      <c r="F308" s="517">
        <v>0.0</v>
      </c>
      <c r="G308" s="517">
        <v>0.0</v>
      </c>
      <c r="H308" s="517">
        <v>0.0</v>
      </c>
      <c r="I308" s="517">
        <v>26.0</v>
      </c>
      <c r="J308" s="517">
        <v>4.0</v>
      </c>
      <c r="K308" s="517">
        <v>0.0</v>
      </c>
      <c r="L308" s="518">
        <v>1362179.0</v>
      </c>
      <c r="M308" s="517">
        <v>0.0</v>
      </c>
      <c r="N308" s="517">
        <v>0.0</v>
      </c>
      <c r="O308" s="518">
        <v>1362179.0</v>
      </c>
      <c r="P308" s="518">
        <v>1362179.0</v>
      </c>
    </row>
    <row r="309" ht="27.75" customHeight="1">
      <c r="A309" s="520" t="s">
        <v>1836</v>
      </c>
      <c r="B309" s="513" t="s">
        <v>4430</v>
      </c>
      <c r="C309" s="513" t="s">
        <v>4505</v>
      </c>
      <c r="D309" s="514">
        <v>2000000.0</v>
      </c>
      <c r="E309" s="513">
        <v>0.0</v>
      </c>
      <c r="F309" s="513">
        <v>0.0</v>
      </c>
      <c r="G309" s="513">
        <v>0.0</v>
      </c>
      <c r="H309" s="513">
        <v>0.0</v>
      </c>
      <c r="I309" s="513">
        <v>26.0</v>
      </c>
      <c r="J309" s="513">
        <v>26.0</v>
      </c>
      <c r="K309" s="513">
        <v>0.0</v>
      </c>
      <c r="L309" s="514">
        <v>2000000.0</v>
      </c>
      <c r="M309" s="513">
        <v>0.0</v>
      </c>
      <c r="N309" s="513">
        <v>0.0</v>
      </c>
      <c r="O309" s="514">
        <v>2000000.0</v>
      </c>
      <c r="P309" s="514">
        <v>2000000.0</v>
      </c>
    </row>
    <row r="310" ht="27.75" customHeight="1">
      <c r="A310" s="521" t="s">
        <v>1836</v>
      </c>
      <c r="B310" s="517" t="s">
        <v>4430</v>
      </c>
      <c r="C310" s="517" t="s">
        <v>4497</v>
      </c>
      <c r="D310" s="518">
        <v>8000000.0</v>
      </c>
      <c r="E310" s="517">
        <v>0.0</v>
      </c>
      <c r="F310" s="517">
        <v>0.0</v>
      </c>
      <c r="G310" s="517">
        <v>0.0</v>
      </c>
      <c r="H310" s="517">
        <v>0.0</v>
      </c>
      <c r="I310" s="517">
        <v>26.0</v>
      </c>
      <c r="J310" s="517">
        <v>28.5</v>
      </c>
      <c r="K310" s="518">
        <v>3525840.0</v>
      </c>
      <c r="L310" s="518">
        <v>5243391.0</v>
      </c>
      <c r="M310" s="517">
        <v>0.0</v>
      </c>
      <c r="N310" s="517">
        <v>0.0</v>
      </c>
      <c r="O310" s="518">
        <v>5243391.0</v>
      </c>
      <c r="P310" s="518">
        <v>8769231.0</v>
      </c>
    </row>
    <row r="311" ht="27.75" customHeight="1">
      <c r="A311" s="520" t="s">
        <v>1836</v>
      </c>
      <c r="B311" s="513" t="s">
        <v>4430</v>
      </c>
      <c r="C311" s="513" t="s">
        <v>4498</v>
      </c>
      <c r="D311" s="514">
        <v>2000000.0</v>
      </c>
      <c r="E311" s="513">
        <v>0.0</v>
      </c>
      <c r="F311" s="513">
        <v>0.0</v>
      </c>
      <c r="G311" s="513">
        <v>0.0</v>
      </c>
      <c r="H311" s="513">
        <v>0.0</v>
      </c>
      <c r="I311" s="513">
        <v>26.0</v>
      </c>
      <c r="J311" s="513">
        <v>26.0</v>
      </c>
      <c r="K311" s="513">
        <v>0.0</v>
      </c>
      <c r="L311" s="514">
        <v>2000000.0</v>
      </c>
      <c r="M311" s="513">
        <v>0.0</v>
      </c>
      <c r="N311" s="513">
        <v>0.0</v>
      </c>
      <c r="O311" s="514">
        <v>2000000.0</v>
      </c>
      <c r="P311" s="514">
        <v>2000000.0</v>
      </c>
    </row>
    <row r="312" ht="27.75" customHeight="1">
      <c r="A312" s="521" t="s">
        <v>1836</v>
      </c>
      <c r="B312" s="517" t="s">
        <v>4430</v>
      </c>
      <c r="C312" s="517" t="s">
        <v>258</v>
      </c>
      <c r="D312" s="518">
        <v>1.1E7</v>
      </c>
      <c r="E312" s="517">
        <v>0.0</v>
      </c>
      <c r="F312" s="517">
        <v>0.0</v>
      </c>
      <c r="G312" s="517">
        <v>0.0</v>
      </c>
      <c r="H312" s="517">
        <v>0.0</v>
      </c>
      <c r="I312" s="517">
        <v>28.0</v>
      </c>
      <c r="J312" s="517">
        <v>29.0</v>
      </c>
      <c r="K312" s="518">
        <v>3525840.0</v>
      </c>
      <c r="L312" s="518">
        <v>7867017.0</v>
      </c>
      <c r="M312" s="526">
        <v>800000.0</v>
      </c>
      <c r="N312" s="517">
        <v>0.0</v>
      </c>
      <c r="O312" s="518">
        <v>8667017.0</v>
      </c>
      <c r="P312" s="518">
        <v>1.2192857E7</v>
      </c>
    </row>
    <row r="313" ht="27.75" customHeight="1">
      <c r="A313" s="520" t="s">
        <v>1839</v>
      </c>
      <c r="B313" s="513" t="s">
        <v>4420</v>
      </c>
      <c r="C313" s="513" t="s">
        <v>3981</v>
      </c>
      <c r="D313" s="514">
        <v>6.0E7</v>
      </c>
      <c r="E313" s="513">
        <v>0.0</v>
      </c>
      <c r="F313" s="513">
        <v>0.0</v>
      </c>
      <c r="G313" s="513">
        <v>0.0</v>
      </c>
      <c r="H313" s="513">
        <v>0.0</v>
      </c>
      <c r="I313" s="513">
        <v>26.0</v>
      </c>
      <c r="J313" s="513">
        <v>26.0</v>
      </c>
      <c r="K313" s="513">
        <v>0.0</v>
      </c>
      <c r="L313" s="514">
        <v>6.0E7</v>
      </c>
      <c r="M313" s="513">
        <v>0.0</v>
      </c>
      <c r="N313" s="513">
        <v>0.0</v>
      </c>
      <c r="O313" s="514">
        <v>6.0E7</v>
      </c>
      <c r="P313" s="514">
        <v>6.0E7</v>
      </c>
    </row>
    <row r="314" ht="27.75" customHeight="1">
      <c r="A314" s="521" t="s">
        <v>1839</v>
      </c>
      <c r="B314" s="517" t="s">
        <v>4420</v>
      </c>
      <c r="C314" s="517" t="s">
        <v>3982</v>
      </c>
      <c r="D314" s="518">
        <v>1500000.0</v>
      </c>
      <c r="E314" s="517">
        <v>0.0</v>
      </c>
      <c r="F314" s="517">
        <v>0.0</v>
      </c>
      <c r="G314" s="517">
        <v>0.0</v>
      </c>
      <c r="H314" s="517">
        <v>0.0</v>
      </c>
      <c r="I314" s="517">
        <v>26.0</v>
      </c>
      <c r="J314" s="517">
        <v>14.6</v>
      </c>
      <c r="K314" s="517">
        <v>0.0</v>
      </c>
      <c r="L314" s="518">
        <v>2.19E7</v>
      </c>
      <c r="M314" s="517">
        <v>0.0</v>
      </c>
      <c r="N314" s="518">
        <v>7.1144163E7</v>
      </c>
      <c r="O314" s="518">
        <v>2.19E7</v>
      </c>
      <c r="P314" s="518">
        <v>9.3044163E7</v>
      </c>
    </row>
    <row r="315" ht="27.75" customHeight="1">
      <c r="A315" s="520" t="s">
        <v>1839</v>
      </c>
      <c r="B315" s="513" t="s">
        <v>4420</v>
      </c>
      <c r="C315" s="513" t="s">
        <v>4489</v>
      </c>
      <c r="D315" s="514">
        <v>1500000.0</v>
      </c>
      <c r="E315" s="513">
        <v>0.0</v>
      </c>
      <c r="F315" s="513">
        <v>0.0</v>
      </c>
      <c r="G315" s="513">
        <v>0.0</v>
      </c>
      <c r="H315" s="513">
        <v>0.0</v>
      </c>
      <c r="I315" s="513">
        <v>26.0</v>
      </c>
      <c r="J315" s="513">
        <v>13.6</v>
      </c>
      <c r="K315" s="514">
        <v>525840.0</v>
      </c>
      <c r="L315" s="514">
        <v>1.987416E7</v>
      </c>
      <c r="M315" s="513">
        <v>0.0</v>
      </c>
      <c r="N315" s="514">
        <v>7.828725E7</v>
      </c>
      <c r="O315" s="514">
        <v>1.987416E7</v>
      </c>
      <c r="P315" s="514">
        <v>9.868725E7</v>
      </c>
    </row>
    <row r="316" ht="27.75" customHeight="1">
      <c r="A316" s="521" t="s">
        <v>1839</v>
      </c>
      <c r="B316" s="517" t="s">
        <v>4420</v>
      </c>
      <c r="C316" s="517" t="s">
        <v>3984</v>
      </c>
      <c r="D316" s="518">
        <v>1500000.0</v>
      </c>
      <c r="E316" s="517">
        <v>0.0</v>
      </c>
      <c r="F316" s="517">
        <v>0.0</v>
      </c>
      <c r="G316" s="517">
        <v>0.0</v>
      </c>
      <c r="H316" s="517">
        <v>0.0</v>
      </c>
      <c r="I316" s="517">
        <v>26.0</v>
      </c>
      <c r="J316" s="517">
        <v>4.0</v>
      </c>
      <c r="K316" s="517">
        <v>0.0</v>
      </c>
      <c r="L316" s="518">
        <v>6000000.0</v>
      </c>
      <c r="M316" s="517">
        <v>0.0</v>
      </c>
      <c r="N316" s="518">
        <v>2.671211E7</v>
      </c>
      <c r="O316" s="518">
        <v>6000000.0</v>
      </c>
      <c r="P316" s="518">
        <v>3.271211E7</v>
      </c>
    </row>
    <row r="317" ht="27.75" customHeight="1">
      <c r="A317" s="520" t="s">
        <v>1839</v>
      </c>
      <c r="B317" s="513" t="s">
        <v>4420</v>
      </c>
      <c r="C317" s="513" t="s">
        <v>3985</v>
      </c>
      <c r="D317" s="514">
        <v>1500000.0</v>
      </c>
      <c r="E317" s="513">
        <v>0.0</v>
      </c>
      <c r="F317" s="513">
        <v>0.0</v>
      </c>
      <c r="G317" s="513">
        <v>0.0</v>
      </c>
      <c r="H317" s="513">
        <v>0.0</v>
      </c>
      <c r="I317" s="513">
        <v>26.0</v>
      </c>
      <c r="J317" s="513">
        <v>3.0</v>
      </c>
      <c r="K317" s="513">
        <v>0.0</v>
      </c>
      <c r="L317" s="514">
        <v>4500000.0</v>
      </c>
      <c r="M317" s="513">
        <v>0.0</v>
      </c>
      <c r="N317" s="514">
        <v>1.954E7</v>
      </c>
      <c r="O317" s="514">
        <v>4500000.0</v>
      </c>
      <c r="P317" s="514">
        <v>2.404E7</v>
      </c>
    </row>
    <row r="318" ht="27.75" customHeight="1">
      <c r="A318" s="521" t="s">
        <v>1839</v>
      </c>
      <c r="B318" s="517" t="s">
        <v>4420</v>
      </c>
      <c r="C318" s="517" t="s">
        <v>4490</v>
      </c>
      <c r="D318" s="518">
        <v>1500000.0</v>
      </c>
      <c r="E318" s="517">
        <v>0.0</v>
      </c>
      <c r="F318" s="517">
        <v>0.0</v>
      </c>
      <c r="G318" s="517">
        <v>0.0</v>
      </c>
      <c r="H318" s="517">
        <v>0.0</v>
      </c>
      <c r="I318" s="517">
        <v>26.0</v>
      </c>
      <c r="J318" s="517">
        <v>13.9</v>
      </c>
      <c r="K318" s="517">
        <v>0.0</v>
      </c>
      <c r="L318" s="518">
        <v>2.085E7</v>
      </c>
      <c r="M318" s="517">
        <v>0.0</v>
      </c>
      <c r="N318" s="518">
        <v>7.8628875E7</v>
      </c>
      <c r="O318" s="518">
        <v>2.085E7</v>
      </c>
      <c r="P318" s="518">
        <v>9.9478875E7</v>
      </c>
    </row>
    <row r="319" ht="27.75" customHeight="1">
      <c r="A319" s="520" t="s">
        <v>1839</v>
      </c>
      <c r="B319" s="513" t="s">
        <v>4420</v>
      </c>
      <c r="C319" s="513" t="s">
        <v>4491</v>
      </c>
      <c r="D319" s="514">
        <v>1500000.0</v>
      </c>
      <c r="E319" s="513">
        <v>0.0</v>
      </c>
      <c r="F319" s="513">
        <v>0.0</v>
      </c>
      <c r="G319" s="513">
        <v>0.0</v>
      </c>
      <c r="H319" s="513">
        <v>0.0</v>
      </c>
      <c r="I319" s="513">
        <v>26.0</v>
      </c>
      <c r="J319" s="513">
        <v>10.3</v>
      </c>
      <c r="K319" s="513">
        <v>0.0</v>
      </c>
      <c r="L319" s="514">
        <v>1.545E7</v>
      </c>
      <c r="M319" s="513">
        <v>0.0</v>
      </c>
      <c r="N319" s="514">
        <v>4.781025E7</v>
      </c>
      <c r="O319" s="514">
        <v>1.545E7</v>
      </c>
      <c r="P319" s="514">
        <v>6.326025E7</v>
      </c>
    </row>
    <row r="320" ht="27.75" customHeight="1">
      <c r="A320" s="521" t="s">
        <v>1839</v>
      </c>
      <c r="B320" s="517" t="s">
        <v>4420</v>
      </c>
      <c r="C320" s="517" t="s">
        <v>4502</v>
      </c>
      <c r="D320" s="518">
        <v>1500000.0</v>
      </c>
      <c r="E320" s="517">
        <v>0.0</v>
      </c>
      <c r="F320" s="517">
        <v>0.0</v>
      </c>
      <c r="G320" s="517">
        <v>0.0</v>
      </c>
      <c r="H320" s="517">
        <v>0.0</v>
      </c>
      <c r="I320" s="517">
        <v>26.0</v>
      </c>
      <c r="J320" s="517">
        <v>12.2</v>
      </c>
      <c r="K320" s="517">
        <v>0.0</v>
      </c>
      <c r="L320" s="518">
        <v>1.8225E7</v>
      </c>
      <c r="M320" s="517">
        <v>0.0</v>
      </c>
      <c r="N320" s="518">
        <v>3.541375E7</v>
      </c>
      <c r="O320" s="518">
        <v>1.8225E7</v>
      </c>
      <c r="P320" s="518">
        <v>5.363875E7</v>
      </c>
    </row>
    <row r="321" ht="27.75" customHeight="1">
      <c r="A321" s="520" t="s">
        <v>1839</v>
      </c>
      <c r="B321" s="513" t="s">
        <v>4492</v>
      </c>
      <c r="C321" s="513" t="s">
        <v>3353</v>
      </c>
      <c r="D321" s="514">
        <v>5000000.0</v>
      </c>
      <c r="E321" s="514">
        <v>500000.0</v>
      </c>
      <c r="F321" s="513">
        <v>0.0</v>
      </c>
      <c r="G321" s="513">
        <v>0.0</v>
      </c>
      <c r="H321" s="514">
        <v>300000.0</v>
      </c>
      <c r="I321" s="513">
        <v>26.0</v>
      </c>
      <c r="J321" s="513">
        <v>26.0</v>
      </c>
      <c r="K321" s="514">
        <v>3525840.0</v>
      </c>
      <c r="L321" s="514">
        <v>2274160.0</v>
      </c>
      <c r="M321" s="525">
        <v>1500000.0</v>
      </c>
      <c r="N321" s="514">
        <v>4398000.0</v>
      </c>
      <c r="O321" s="514">
        <v>3774160.0</v>
      </c>
      <c r="P321" s="514">
        <v>1.1698E7</v>
      </c>
    </row>
    <row r="322" ht="27.75" customHeight="1">
      <c r="A322" s="521" t="s">
        <v>1839</v>
      </c>
      <c r="B322" s="517" t="s">
        <v>4492</v>
      </c>
      <c r="C322" s="517" t="s">
        <v>4499</v>
      </c>
      <c r="D322" s="518">
        <v>5000000.0</v>
      </c>
      <c r="E322" s="518">
        <v>500000.0</v>
      </c>
      <c r="F322" s="517">
        <v>0.0</v>
      </c>
      <c r="G322" s="517">
        <v>0.0</v>
      </c>
      <c r="H322" s="518">
        <v>300000.0</v>
      </c>
      <c r="I322" s="517">
        <v>26.0</v>
      </c>
      <c r="J322" s="517">
        <v>26.0</v>
      </c>
      <c r="K322" s="518">
        <v>5525840.0</v>
      </c>
      <c r="L322" s="518">
        <v>274160.0</v>
      </c>
      <c r="M322" s="526">
        <v>1500000.0</v>
      </c>
      <c r="N322" s="518">
        <v>4115200.0</v>
      </c>
      <c r="O322" s="518">
        <v>1774160.0</v>
      </c>
      <c r="P322" s="518">
        <v>1.14152E7</v>
      </c>
    </row>
    <row r="323" ht="27.75" customHeight="1">
      <c r="A323" s="520" t="s">
        <v>1839</v>
      </c>
      <c r="B323" s="513" t="s">
        <v>4492</v>
      </c>
      <c r="C323" s="513" t="s">
        <v>3354</v>
      </c>
      <c r="D323" s="514">
        <v>5000000.0</v>
      </c>
      <c r="E323" s="514">
        <v>500000.0</v>
      </c>
      <c r="F323" s="513">
        <v>0.0</v>
      </c>
      <c r="G323" s="513">
        <v>0.0</v>
      </c>
      <c r="H323" s="514">
        <v>300000.0</v>
      </c>
      <c r="I323" s="513">
        <v>26.0</v>
      </c>
      <c r="J323" s="513">
        <v>28.3</v>
      </c>
      <c r="K323" s="514">
        <v>3525840.0</v>
      </c>
      <c r="L323" s="514">
        <v>2706852.0</v>
      </c>
      <c r="M323" s="525">
        <v>1500000.0</v>
      </c>
      <c r="N323" s="514">
        <v>4880000.0</v>
      </c>
      <c r="O323" s="514">
        <v>4206852.0</v>
      </c>
      <c r="P323" s="514">
        <v>1.2612692E7</v>
      </c>
    </row>
    <row r="324" ht="27.75" customHeight="1">
      <c r="A324" s="521" t="s">
        <v>1839</v>
      </c>
      <c r="B324" s="517" t="s">
        <v>4492</v>
      </c>
      <c r="C324" s="517" t="s">
        <v>3357</v>
      </c>
      <c r="D324" s="518">
        <v>5000000.0</v>
      </c>
      <c r="E324" s="518">
        <v>500000.0</v>
      </c>
      <c r="F324" s="517">
        <v>0.0</v>
      </c>
      <c r="G324" s="517">
        <v>0.0</v>
      </c>
      <c r="H324" s="518">
        <v>300000.0</v>
      </c>
      <c r="I324" s="517">
        <v>26.0</v>
      </c>
      <c r="J324" s="517">
        <v>29.2</v>
      </c>
      <c r="K324" s="517">
        <v>0.0</v>
      </c>
      <c r="L324" s="518">
        <v>6415385.0</v>
      </c>
      <c r="M324" s="526">
        <v>1450000.0</v>
      </c>
      <c r="N324" s="518">
        <v>4900000.0</v>
      </c>
      <c r="O324" s="518">
        <v>7865385.0</v>
      </c>
      <c r="P324" s="518">
        <v>1.2765385E7</v>
      </c>
    </row>
    <row r="325" ht="27.75" customHeight="1">
      <c r="A325" s="520" t="s">
        <v>1839</v>
      </c>
      <c r="B325" s="513" t="s">
        <v>4425</v>
      </c>
      <c r="C325" s="513" t="s">
        <v>3358</v>
      </c>
      <c r="D325" s="514">
        <v>5000000.0</v>
      </c>
      <c r="E325" s="514">
        <v>500000.0</v>
      </c>
      <c r="F325" s="513">
        <v>0.0</v>
      </c>
      <c r="G325" s="514">
        <v>1000000.0</v>
      </c>
      <c r="H325" s="514">
        <v>300000.0</v>
      </c>
      <c r="I325" s="513">
        <v>26.0</v>
      </c>
      <c r="J325" s="513">
        <v>26.0</v>
      </c>
      <c r="K325" s="514">
        <v>525840.0</v>
      </c>
      <c r="L325" s="514">
        <v>6274160.0</v>
      </c>
      <c r="M325" s="525">
        <v>1500000.0</v>
      </c>
      <c r="N325" s="514">
        <v>3450000.0</v>
      </c>
      <c r="O325" s="514">
        <v>7774160.0</v>
      </c>
      <c r="P325" s="514">
        <v>1.175E7</v>
      </c>
    </row>
    <row r="326" ht="27.75" customHeight="1">
      <c r="A326" s="521" t="s">
        <v>1839</v>
      </c>
      <c r="B326" s="517" t="s">
        <v>4425</v>
      </c>
      <c r="C326" s="517" t="s">
        <v>3359</v>
      </c>
      <c r="D326" s="518">
        <v>5000000.0</v>
      </c>
      <c r="E326" s="518">
        <v>500000.0</v>
      </c>
      <c r="F326" s="517">
        <v>0.0</v>
      </c>
      <c r="G326" s="517">
        <v>0.0</v>
      </c>
      <c r="H326" s="518">
        <v>300000.0</v>
      </c>
      <c r="I326" s="517">
        <v>26.0</v>
      </c>
      <c r="J326" s="517">
        <v>28.3</v>
      </c>
      <c r="K326" s="518">
        <v>525840.0</v>
      </c>
      <c r="L326" s="518">
        <v>5718872.0</v>
      </c>
      <c r="M326" s="526">
        <v>1500000.0</v>
      </c>
      <c r="N326" s="518">
        <v>4400000.0</v>
      </c>
      <c r="O326" s="518">
        <v>7218872.0</v>
      </c>
      <c r="P326" s="518">
        <v>1.2144712E7</v>
      </c>
    </row>
    <row r="327" ht="27.75" customHeight="1">
      <c r="A327" s="520" t="s">
        <v>1839</v>
      </c>
      <c r="B327" s="513" t="s">
        <v>4425</v>
      </c>
      <c r="C327" s="513" t="s">
        <v>3360</v>
      </c>
      <c r="D327" s="514">
        <v>5000000.0</v>
      </c>
      <c r="E327" s="514">
        <v>1000000.0</v>
      </c>
      <c r="F327" s="514">
        <v>1000000.0</v>
      </c>
      <c r="G327" s="513">
        <v>0.0</v>
      </c>
      <c r="H327" s="514">
        <v>300000.0</v>
      </c>
      <c r="I327" s="513">
        <v>26.0</v>
      </c>
      <c r="J327" s="513">
        <v>26.7</v>
      </c>
      <c r="K327" s="514">
        <v>2525840.0</v>
      </c>
      <c r="L327" s="514">
        <v>4906391.0</v>
      </c>
      <c r="M327" s="525">
        <v>500000.0</v>
      </c>
      <c r="N327" s="514">
        <v>3655000.0</v>
      </c>
      <c r="O327" s="514">
        <v>5406391.0</v>
      </c>
      <c r="P327" s="514">
        <v>1.1587231E7</v>
      </c>
    </row>
    <row r="328" ht="27.75" customHeight="1">
      <c r="A328" s="521" t="s">
        <v>1839</v>
      </c>
      <c r="B328" s="517" t="s">
        <v>4438</v>
      </c>
      <c r="C328" s="517" t="s">
        <v>3979</v>
      </c>
      <c r="D328" s="518">
        <v>5000000.0</v>
      </c>
      <c r="E328" s="518">
        <v>1000000.0</v>
      </c>
      <c r="F328" s="517">
        <v>0.0</v>
      </c>
      <c r="G328" s="517">
        <v>0.0</v>
      </c>
      <c r="H328" s="518">
        <v>300000.0</v>
      </c>
      <c r="I328" s="517">
        <v>26.0</v>
      </c>
      <c r="J328" s="517">
        <v>26.0</v>
      </c>
      <c r="K328" s="518">
        <v>5525840.0</v>
      </c>
      <c r="L328" s="518">
        <v>774160.0</v>
      </c>
      <c r="M328" s="517">
        <v>0.0</v>
      </c>
      <c r="N328" s="518">
        <v>7886640.0</v>
      </c>
      <c r="O328" s="518">
        <v>774160.0</v>
      </c>
      <c r="P328" s="518">
        <v>1.418664E7</v>
      </c>
    </row>
    <row r="329" ht="27.75" customHeight="1">
      <c r="A329" s="520" t="s">
        <v>1839</v>
      </c>
      <c r="B329" s="513" t="s">
        <v>4438</v>
      </c>
      <c r="C329" s="513" t="s">
        <v>3980</v>
      </c>
      <c r="D329" s="514">
        <v>5000000.0</v>
      </c>
      <c r="E329" s="514">
        <v>1000000.0</v>
      </c>
      <c r="F329" s="513">
        <v>0.0</v>
      </c>
      <c r="G329" s="513">
        <v>0.0</v>
      </c>
      <c r="H329" s="514">
        <v>300000.0</v>
      </c>
      <c r="I329" s="513">
        <v>26.0</v>
      </c>
      <c r="J329" s="513">
        <v>26.0</v>
      </c>
      <c r="K329" s="514">
        <v>525840.0</v>
      </c>
      <c r="L329" s="514">
        <v>5774160.0</v>
      </c>
      <c r="M329" s="513">
        <v>0.0</v>
      </c>
      <c r="N329" s="514">
        <v>7805765.0</v>
      </c>
      <c r="O329" s="514">
        <v>5774160.0</v>
      </c>
      <c r="P329" s="514">
        <v>1.4105765E7</v>
      </c>
    </row>
    <row r="330" ht="27.75" customHeight="1">
      <c r="A330" s="521" t="s">
        <v>1839</v>
      </c>
      <c r="B330" s="517" t="s">
        <v>4438</v>
      </c>
      <c r="C330" s="517" t="s">
        <v>4503</v>
      </c>
      <c r="D330" s="518">
        <v>5000000.0</v>
      </c>
      <c r="E330" s="518">
        <v>500000.0</v>
      </c>
      <c r="F330" s="517">
        <v>0.0</v>
      </c>
      <c r="G330" s="517">
        <v>0.0</v>
      </c>
      <c r="H330" s="517">
        <v>0.0</v>
      </c>
      <c r="I330" s="517">
        <v>26.0</v>
      </c>
      <c r="J330" s="517">
        <v>26.7</v>
      </c>
      <c r="K330" s="517">
        <v>0.0</v>
      </c>
      <c r="L330" s="518">
        <v>5632212.0</v>
      </c>
      <c r="M330" s="526">
        <v>-100000.0</v>
      </c>
      <c r="N330" s="518">
        <v>1019000.0</v>
      </c>
      <c r="O330" s="518">
        <v>5532212.0</v>
      </c>
      <c r="P330" s="518">
        <v>6551212.0</v>
      </c>
    </row>
    <row r="331" ht="27.75" customHeight="1">
      <c r="A331" s="520" t="s">
        <v>1839</v>
      </c>
      <c r="B331" s="513" t="s">
        <v>4432</v>
      </c>
      <c r="C331" s="513" t="s">
        <v>201</v>
      </c>
      <c r="D331" s="514">
        <v>1250000.0</v>
      </c>
      <c r="E331" s="514">
        <v>250000.0</v>
      </c>
      <c r="F331" s="513">
        <v>0.0</v>
      </c>
      <c r="G331" s="513">
        <v>0.0</v>
      </c>
      <c r="H331" s="514">
        <v>75000.0</v>
      </c>
      <c r="I331" s="513">
        <v>26.0</v>
      </c>
      <c r="J331" s="513">
        <v>32.0</v>
      </c>
      <c r="K331" s="513">
        <v>0.0</v>
      </c>
      <c r="L331" s="514">
        <v>1863462.0</v>
      </c>
      <c r="M331" s="513">
        <v>0.0</v>
      </c>
      <c r="N331" s="514">
        <v>2486304.0</v>
      </c>
      <c r="O331" s="514">
        <v>1863462.0</v>
      </c>
      <c r="P331" s="514">
        <v>4349766.0</v>
      </c>
    </row>
    <row r="332" ht="27.75" customHeight="1">
      <c r="A332" s="521" t="s">
        <v>1839</v>
      </c>
      <c r="B332" s="517" t="s">
        <v>4432</v>
      </c>
      <c r="C332" s="517" t="s">
        <v>204</v>
      </c>
      <c r="D332" s="518">
        <v>1250000.0</v>
      </c>
      <c r="E332" s="518">
        <v>250000.0</v>
      </c>
      <c r="F332" s="517">
        <v>0.0</v>
      </c>
      <c r="G332" s="517">
        <v>0.0</v>
      </c>
      <c r="H332" s="518">
        <v>75000.0</v>
      </c>
      <c r="I332" s="517">
        <v>26.0</v>
      </c>
      <c r="J332" s="517">
        <v>33.5</v>
      </c>
      <c r="K332" s="518">
        <v>525840.0</v>
      </c>
      <c r="L332" s="518">
        <v>1409737.0</v>
      </c>
      <c r="M332" s="517">
        <v>0.0</v>
      </c>
      <c r="N332" s="518">
        <v>3879192.0</v>
      </c>
      <c r="O332" s="518">
        <v>1409737.0</v>
      </c>
      <c r="P332" s="518">
        <v>5814769.0</v>
      </c>
    </row>
    <row r="333" ht="27.75" customHeight="1">
      <c r="A333" s="520" t="s">
        <v>1839</v>
      </c>
      <c r="B333" s="513" t="s">
        <v>4432</v>
      </c>
      <c r="C333" s="513" t="s">
        <v>206</v>
      </c>
      <c r="D333" s="514">
        <v>1250000.0</v>
      </c>
      <c r="E333" s="514">
        <v>250000.0</v>
      </c>
      <c r="F333" s="513">
        <v>0.0</v>
      </c>
      <c r="G333" s="513">
        <v>0.0</v>
      </c>
      <c r="H333" s="514">
        <v>75000.0</v>
      </c>
      <c r="I333" s="513">
        <v>26.0</v>
      </c>
      <c r="J333" s="513">
        <v>26.0</v>
      </c>
      <c r="K333" s="513">
        <v>0.0</v>
      </c>
      <c r="L333" s="514">
        <v>1575000.0</v>
      </c>
      <c r="M333" s="513">
        <v>0.0</v>
      </c>
      <c r="N333" s="514">
        <v>1090600.0</v>
      </c>
      <c r="O333" s="514">
        <v>1575000.0</v>
      </c>
      <c r="P333" s="514">
        <v>2665600.0</v>
      </c>
    </row>
    <row r="334" ht="27.75" customHeight="1">
      <c r="A334" s="521" t="s">
        <v>1839</v>
      </c>
      <c r="B334" s="517" t="s">
        <v>4430</v>
      </c>
      <c r="C334" s="517" t="s">
        <v>213</v>
      </c>
      <c r="D334" s="518">
        <v>1.525E7</v>
      </c>
      <c r="E334" s="517">
        <v>0.0</v>
      </c>
      <c r="F334" s="517">
        <v>0.0</v>
      </c>
      <c r="G334" s="517">
        <v>0.0</v>
      </c>
      <c r="H334" s="517">
        <v>0.0</v>
      </c>
      <c r="I334" s="517">
        <v>26.0</v>
      </c>
      <c r="J334" s="517">
        <v>26.0</v>
      </c>
      <c r="K334" s="517">
        <v>0.0</v>
      </c>
      <c r="L334" s="518">
        <v>1.525E7</v>
      </c>
      <c r="M334" s="517">
        <v>0.0</v>
      </c>
      <c r="N334" s="517">
        <v>0.0</v>
      </c>
      <c r="O334" s="518">
        <v>1.525E7</v>
      </c>
      <c r="P334" s="518">
        <v>1.525E7</v>
      </c>
    </row>
    <row r="335" ht="27.75" customHeight="1">
      <c r="A335" s="520" t="s">
        <v>1839</v>
      </c>
      <c r="B335" s="513" t="s">
        <v>4430</v>
      </c>
      <c r="C335" s="513" t="s">
        <v>215</v>
      </c>
      <c r="D335" s="514">
        <v>1.375E7</v>
      </c>
      <c r="E335" s="513">
        <v>0.0</v>
      </c>
      <c r="F335" s="513">
        <v>0.0</v>
      </c>
      <c r="G335" s="513">
        <v>0.0</v>
      </c>
      <c r="H335" s="513">
        <v>0.0</v>
      </c>
      <c r="I335" s="513">
        <v>26.0</v>
      </c>
      <c r="J335" s="513">
        <v>26.0</v>
      </c>
      <c r="K335" s="513">
        <v>0.0</v>
      </c>
      <c r="L335" s="514">
        <v>1.375E7</v>
      </c>
      <c r="M335" s="513">
        <v>0.0</v>
      </c>
      <c r="N335" s="513">
        <v>0.0</v>
      </c>
      <c r="O335" s="514">
        <v>1.375E7</v>
      </c>
      <c r="P335" s="514">
        <v>1.375E7</v>
      </c>
    </row>
    <row r="336" ht="27.75" customHeight="1">
      <c r="A336" s="521" t="s">
        <v>1839</v>
      </c>
      <c r="B336" s="517" t="s">
        <v>4430</v>
      </c>
      <c r="C336" s="517" t="s">
        <v>217</v>
      </c>
      <c r="D336" s="518">
        <v>1.125E7</v>
      </c>
      <c r="E336" s="517">
        <v>0.0</v>
      </c>
      <c r="F336" s="517">
        <v>0.0</v>
      </c>
      <c r="G336" s="517">
        <v>0.0</v>
      </c>
      <c r="H336" s="517">
        <v>0.0</v>
      </c>
      <c r="I336" s="517">
        <v>26.0</v>
      </c>
      <c r="J336" s="517">
        <v>26.0</v>
      </c>
      <c r="K336" s="517">
        <v>0.0</v>
      </c>
      <c r="L336" s="518">
        <v>1.125E7</v>
      </c>
      <c r="M336" s="517">
        <v>0.0</v>
      </c>
      <c r="N336" s="517">
        <v>0.0</v>
      </c>
      <c r="O336" s="518">
        <v>1.125E7</v>
      </c>
      <c r="P336" s="518">
        <v>1.125E7</v>
      </c>
    </row>
    <row r="337" ht="27.75" customHeight="1">
      <c r="A337" s="520" t="s">
        <v>1839</v>
      </c>
      <c r="B337" s="513" t="s">
        <v>4430</v>
      </c>
      <c r="C337" s="513" t="s">
        <v>221</v>
      </c>
      <c r="D337" s="514">
        <v>4000000.0</v>
      </c>
      <c r="E337" s="513">
        <v>0.0</v>
      </c>
      <c r="F337" s="513">
        <v>0.0</v>
      </c>
      <c r="G337" s="513">
        <v>0.0</v>
      </c>
      <c r="H337" s="513">
        <v>0.0</v>
      </c>
      <c r="I337" s="513">
        <v>26.0</v>
      </c>
      <c r="J337" s="513">
        <v>26.0</v>
      </c>
      <c r="K337" s="513">
        <v>0.0</v>
      </c>
      <c r="L337" s="514">
        <v>4000000.0</v>
      </c>
      <c r="M337" s="513">
        <v>0.0</v>
      </c>
      <c r="N337" s="513">
        <v>0.0</v>
      </c>
      <c r="O337" s="514">
        <v>4000000.0</v>
      </c>
      <c r="P337" s="514">
        <v>4000000.0</v>
      </c>
    </row>
    <row r="338" ht="27.75" customHeight="1">
      <c r="A338" s="521" t="s">
        <v>1839</v>
      </c>
      <c r="B338" s="517" t="s">
        <v>4430</v>
      </c>
      <c r="C338" s="517" t="s">
        <v>223</v>
      </c>
      <c r="D338" s="518">
        <v>4500000.0</v>
      </c>
      <c r="E338" s="517">
        <v>0.0</v>
      </c>
      <c r="F338" s="517">
        <v>0.0</v>
      </c>
      <c r="G338" s="517">
        <v>0.0</v>
      </c>
      <c r="H338" s="517">
        <v>0.0</v>
      </c>
      <c r="I338" s="517">
        <v>26.0</v>
      </c>
      <c r="J338" s="517">
        <v>26.0</v>
      </c>
      <c r="K338" s="517">
        <v>0.0</v>
      </c>
      <c r="L338" s="518">
        <v>4500000.0</v>
      </c>
      <c r="M338" s="517">
        <v>0.0</v>
      </c>
      <c r="N338" s="517">
        <v>0.0</v>
      </c>
      <c r="O338" s="518">
        <v>4500000.0</v>
      </c>
      <c r="P338" s="518">
        <v>4500000.0</v>
      </c>
    </row>
    <row r="339" ht="27.75" customHeight="1">
      <c r="A339" s="520" t="s">
        <v>1839</v>
      </c>
      <c r="B339" s="513" t="s">
        <v>4430</v>
      </c>
      <c r="C339" s="513" t="s">
        <v>225</v>
      </c>
      <c r="D339" s="514">
        <v>3125000.0</v>
      </c>
      <c r="E339" s="513">
        <v>0.0</v>
      </c>
      <c r="F339" s="513">
        <v>0.0</v>
      </c>
      <c r="G339" s="513">
        <v>0.0</v>
      </c>
      <c r="H339" s="513">
        <v>0.0</v>
      </c>
      <c r="I339" s="513">
        <v>26.0</v>
      </c>
      <c r="J339" s="513">
        <v>26.0</v>
      </c>
      <c r="K339" s="513">
        <v>0.0</v>
      </c>
      <c r="L339" s="514">
        <v>3125000.0</v>
      </c>
      <c r="M339" s="513">
        <v>0.0</v>
      </c>
      <c r="N339" s="513">
        <v>0.0</v>
      </c>
      <c r="O339" s="514">
        <v>3125000.0</v>
      </c>
      <c r="P339" s="514">
        <v>3125000.0</v>
      </c>
    </row>
    <row r="340" ht="27.75" customHeight="1">
      <c r="A340" s="521" t="s">
        <v>1839</v>
      </c>
      <c r="B340" s="517" t="s">
        <v>4430</v>
      </c>
      <c r="C340" s="517" t="s">
        <v>227</v>
      </c>
      <c r="D340" s="518">
        <v>2000000.0</v>
      </c>
      <c r="E340" s="517">
        <v>0.0</v>
      </c>
      <c r="F340" s="517">
        <v>0.0</v>
      </c>
      <c r="G340" s="517">
        <v>0.0</v>
      </c>
      <c r="H340" s="517">
        <v>0.0</v>
      </c>
      <c r="I340" s="517">
        <v>26.0</v>
      </c>
      <c r="J340" s="517">
        <v>26.0</v>
      </c>
      <c r="K340" s="517">
        <v>0.0</v>
      </c>
      <c r="L340" s="518">
        <v>2000000.0</v>
      </c>
      <c r="M340" s="517">
        <v>0.0</v>
      </c>
      <c r="N340" s="517">
        <v>0.0</v>
      </c>
      <c r="O340" s="518">
        <v>2000000.0</v>
      </c>
      <c r="P340" s="518">
        <v>2000000.0</v>
      </c>
    </row>
    <row r="341" ht="27.75" customHeight="1">
      <c r="A341" s="520" t="s">
        <v>1839</v>
      </c>
      <c r="B341" s="513" t="s">
        <v>4430</v>
      </c>
      <c r="C341" s="513" t="s">
        <v>230</v>
      </c>
      <c r="D341" s="514">
        <v>5000000.0</v>
      </c>
      <c r="E341" s="513">
        <v>0.0</v>
      </c>
      <c r="F341" s="513">
        <v>0.0</v>
      </c>
      <c r="G341" s="513">
        <v>0.0</v>
      </c>
      <c r="H341" s="513">
        <v>0.0</v>
      </c>
      <c r="I341" s="513">
        <v>26.0</v>
      </c>
      <c r="J341" s="513">
        <v>26.0</v>
      </c>
      <c r="K341" s="513">
        <v>0.0</v>
      </c>
      <c r="L341" s="514">
        <v>5000000.0</v>
      </c>
      <c r="M341" s="513">
        <v>0.0</v>
      </c>
      <c r="N341" s="513">
        <v>0.0</v>
      </c>
      <c r="O341" s="514">
        <v>5000000.0</v>
      </c>
      <c r="P341" s="514">
        <v>5000000.0</v>
      </c>
    </row>
    <row r="342" ht="27.75" customHeight="1">
      <c r="A342" s="521" t="s">
        <v>1839</v>
      </c>
      <c r="B342" s="517" t="s">
        <v>4430</v>
      </c>
      <c r="C342" s="517" t="s">
        <v>232</v>
      </c>
      <c r="D342" s="518">
        <v>6250000.0</v>
      </c>
      <c r="E342" s="517">
        <v>0.0</v>
      </c>
      <c r="F342" s="517">
        <v>0.0</v>
      </c>
      <c r="G342" s="517">
        <v>0.0</v>
      </c>
      <c r="H342" s="517">
        <v>0.0</v>
      </c>
      <c r="I342" s="517">
        <v>26.0</v>
      </c>
      <c r="J342" s="517">
        <v>26.0</v>
      </c>
      <c r="K342" s="517">
        <v>0.0</v>
      </c>
      <c r="L342" s="518">
        <v>6250000.0</v>
      </c>
      <c r="M342" s="517">
        <v>0.0</v>
      </c>
      <c r="N342" s="517">
        <v>0.0</v>
      </c>
      <c r="O342" s="518">
        <v>6250000.0</v>
      </c>
      <c r="P342" s="518">
        <v>6250000.0</v>
      </c>
    </row>
    <row r="343" ht="27.75" customHeight="1">
      <c r="A343" s="520" t="s">
        <v>1839</v>
      </c>
      <c r="B343" s="513" t="s">
        <v>4430</v>
      </c>
      <c r="C343" s="513" t="s">
        <v>234</v>
      </c>
      <c r="D343" s="514">
        <v>3000000.0</v>
      </c>
      <c r="E343" s="513">
        <v>0.0</v>
      </c>
      <c r="F343" s="513">
        <v>0.0</v>
      </c>
      <c r="G343" s="513">
        <v>0.0</v>
      </c>
      <c r="H343" s="513">
        <v>0.0</v>
      </c>
      <c r="I343" s="513">
        <v>26.0</v>
      </c>
      <c r="J343" s="513">
        <v>27.9</v>
      </c>
      <c r="K343" s="513">
        <v>0.0</v>
      </c>
      <c r="L343" s="514">
        <v>3219923.0</v>
      </c>
      <c r="M343" s="513">
        <v>0.0</v>
      </c>
      <c r="N343" s="513">
        <v>0.0</v>
      </c>
      <c r="O343" s="514">
        <v>3219923.0</v>
      </c>
      <c r="P343" s="514">
        <v>3219923.0</v>
      </c>
    </row>
    <row r="344" ht="27.75" customHeight="1">
      <c r="A344" s="521" t="s">
        <v>1839</v>
      </c>
      <c r="B344" s="517" t="s">
        <v>4430</v>
      </c>
      <c r="C344" s="517" t="s">
        <v>236</v>
      </c>
      <c r="D344" s="518">
        <v>3250000.0</v>
      </c>
      <c r="E344" s="517">
        <v>0.0</v>
      </c>
      <c r="F344" s="517">
        <v>0.0</v>
      </c>
      <c r="G344" s="517">
        <v>0.0</v>
      </c>
      <c r="H344" s="517">
        <v>0.0</v>
      </c>
      <c r="I344" s="517">
        <v>26.0</v>
      </c>
      <c r="J344" s="517">
        <v>26.1</v>
      </c>
      <c r="K344" s="517">
        <v>0.0</v>
      </c>
      <c r="L344" s="518">
        <v>3265625.0</v>
      </c>
      <c r="M344" s="517">
        <v>0.0</v>
      </c>
      <c r="N344" s="517">
        <v>0.0</v>
      </c>
      <c r="O344" s="518">
        <v>3265625.0</v>
      </c>
      <c r="P344" s="518">
        <v>3265625.0</v>
      </c>
    </row>
    <row r="345" ht="27.75" customHeight="1">
      <c r="A345" s="520" t="s">
        <v>1839</v>
      </c>
      <c r="B345" s="513" t="s">
        <v>4430</v>
      </c>
      <c r="C345" s="513" t="s">
        <v>238</v>
      </c>
      <c r="D345" s="514">
        <v>3250000.0</v>
      </c>
      <c r="E345" s="513">
        <v>0.0</v>
      </c>
      <c r="F345" s="513">
        <v>0.0</v>
      </c>
      <c r="G345" s="513">
        <v>0.0</v>
      </c>
      <c r="H345" s="513">
        <v>0.0</v>
      </c>
      <c r="I345" s="513">
        <v>26.0</v>
      </c>
      <c r="J345" s="513">
        <v>26.0</v>
      </c>
      <c r="K345" s="513">
        <v>0.0</v>
      </c>
      <c r="L345" s="514">
        <v>3250000.0</v>
      </c>
      <c r="M345" s="513">
        <v>0.0</v>
      </c>
      <c r="N345" s="513">
        <v>0.0</v>
      </c>
      <c r="O345" s="514">
        <v>3250000.0</v>
      </c>
      <c r="P345" s="514">
        <v>3250000.0</v>
      </c>
    </row>
    <row r="346" ht="27.75" customHeight="1">
      <c r="A346" s="521" t="s">
        <v>1839</v>
      </c>
      <c r="B346" s="517" t="s">
        <v>4430</v>
      </c>
      <c r="C346" s="517" t="s">
        <v>240</v>
      </c>
      <c r="D346" s="518">
        <v>6250000.0</v>
      </c>
      <c r="E346" s="517">
        <v>0.0</v>
      </c>
      <c r="F346" s="517">
        <v>0.0</v>
      </c>
      <c r="G346" s="517">
        <v>0.0</v>
      </c>
      <c r="H346" s="517">
        <v>0.0</v>
      </c>
      <c r="I346" s="517">
        <v>26.0</v>
      </c>
      <c r="J346" s="517">
        <v>26.0</v>
      </c>
      <c r="K346" s="517">
        <v>0.0</v>
      </c>
      <c r="L346" s="518">
        <v>6250000.0</v>
      </c>
      <c r="M346" s="517">
        <v>0.0</v>
      </c>
      <c r="N346" s="517">
        <v>0.0</v>
      </c>
      <c r="O346" s="518">
        <v>6250000.0</v>
      </c>
      <c r="P346" s="518">
        <v>6250000.0</v>
      </c>
    </row>
    <row r="347" ht="27.75" customHeight="1">
      <c r="A347" s="520" t="s">
        <v>1839</v>
      </c>
      <c r="B347" s="513" t="s">
        <v>4430</v>
      </c>
      <c r="C347" s="513" t="s">
        <v>4504</v>
      </c>
      <c r="D347" s="514">
        <v>5312500.0</v>
      </c>
      <c r="E347" s="513">
        <v>0.0</v>
      </c>
      <c r="F347" s="513">
        <v>0.0</v>
      </c>
      <c r="G347" s="513">
        <v>0.0</v>
      </c>
      <c r="H347" s="513">
        <v>0.0</v>
      </c>
      <c r="I347" s="513">
        <v>26.0</v>
      </c>
      <c r="J347" s="513">
        <v>26.0</v>
      </c>
      <c r="K347" s="513">
        <v>0.0</v>
      </c>
      <c r="L347" s="514">
        <v>5312500.0</v>
      </c>
      <c r="M347" s="513">
        <v>0.0</v>
      </c>
      <c r="N347" s="513">
        <v>0.0</v>
      </c>
      <c r="O347" s="514">
        <v>5312500.0</v>
      </c>
      <c r="P347" s="514">
        <v>5312500.0</v>
      </c>
    </row>
    <row r="348" ht="27.75" customHeight="1">
      <c r="A348" s="521" t="s">
        <v>1839</v>
      </c>
      <c r="B348" s="517" t="s">
        <v>4430</v>
      </c>
      <c r="C348" s="517" t="s">
        <v>4505</v>
      </c>
      <c r="D348" s="518">
        <v>2000000.0</v>
      </c>
      <c r="E348" s="517">
        <v>0.0</v>
      </c>
      <c r="F348" s="517">
        <v>0.0</v>
      </c>
      <c r="G348" s="517">
        <v>0.0</v>
      </c>
      <c r="H348" s="517">
        <v>0.0</v>
      </c>
      <c r="I348" s="517">
        <v>26.0</v>
      </c>
      <c r="J348" s="517">
        <v>26.0</v>
      </c>
      <c r="K348" s="517">
        <v>0.0</v>
      </c>
      <c r="L348" s="518">
        <v>2000000.0</v>
      </c>
      <c r="M348" s="517">
        <v>0.0</v>
      </c>
      <c r="N348" s="517">
        <v>0.0</v>
      </c>
      <c r="O348" s="518">
        <v>2000000.0</v>
      </c>
      <c r="P348" s="518">
        <v>2000000.0</v>
      </c>
    </row>
    <row r="349" ht="27.75" customHeight="1">
      <c r="A349" s="520" t="s">
        <v>1839</v>
      </c>
      <c r="B349" s="513" t="s">
        <v>4430</v>
      </c>
      <c r="C349" s="513" t="s">
        <v>4497</v>
      </c>
      <c r="D349" s="514">
        <v>8000000.0</v>
      </c>
      <c r="E349" s="513">
        <v>0.0</v>
      </c>
      <c r="F349" s="513">
        <v>0.0</v>
      </c>
      <c r="G349" s="513">
        <v>0.0</v>
      </c>
      <c r="H349" s="513">
        <v>0.0</v>
      </c>
      <c r="I349" s="513">
        <v>26.0</v>
      </c>
      <c r="J349" s="513">
        <v>29.3</v>
      </c>
      <c r="K349" s="514">
        <v>2525840.0</v>
      </c>
      <c r="L349" s="514">
        <v>6474160.0</v>
      </c>
      <c r="M349" s="525">
        <v>-500000.0</v>
      </c>
      <c r="N349" s="513">
        <v>0.0</v>
      </c>
      <c r="O349" s="514">
        <v>5974160.0</v>
      </c>
      <c r="P349" s="514">
        <v>8500000.0</v>
      </c>
    </row>
    <row r="350" ht="27.75" customHeight="1">
      <c r="A350" s="521" t="s">
        <v>1839</v>
      </c>
      <c r="B350" s="517" t="s">
        <v>4430</v>
      </c>
      <c r="C350" s="517" t="s">
        <v>4498</v>
      </c>
      <c r="D350" s="518">
        <v>1000000.0</v>
      </c>
      <c r="E350" s="517">
        <v>0.0</v>
      </c>
      <c r="F350" s="517">
        <v>0.0</v>
      </c>
      <c r="G350" s="517">
        <v>0.0</v>
      </c>
      <c r="H350" s="517">
        <v>0.0</v>
      </c>
      <c r="I350" s="517">
        <v>26.0</v>
      </c>
      <c r="J350" s="517">
        <v>26.0</v>
      </c>
      <c r="K350" s="517">
        <v>0.0</v>
      </c>
      <c r="L350" s="518">
        <v>1000000.0</v>
      </c>
      <c r="M350" s="517">
        <v>0.0</v>
      </c>
      <c r="N350" s="517">
        <v>0.0</v>
      </c>
      <c r="O350" s="518">
        <v>1000000.0</v>
      </c>
      <c r="P350" s="518">
        <v>1000000.0</v>
      </c>
    </row>
    <row r="351" ht="27.75" customHeight="1">
      <c r="A351" s="520" t="s">
        <v>1839</v>
      </c>
      <c r="B351" s="513" t="s">
        <v>4430</v>
      </c>
      <c r="C351" s="513" t="s">
        <v>258</v>
      </c>
      <c r="D351" s="514">
        <v>1.1E7</v>
      </c>
      <c r="E351" s="513">
        <v>0.0</v>
      </c>
      <c r="F351" s="513">
        <v>0.0</v>
      </c>
      <c r="G351" s="513">
        <v>0.0</v>
      </c>
      <c r="H351" s="513">
        <v>0.0</v>
      </c>
      <c r="I351" s="513">
        <v>28.0</v>
      </c>
      <c r="J351" s="513">
        <v>30.0</v>
      </c>
      <c r="K351" s="514">
        <v>3525840.0</v>
      </c>
      <c r="L351" s="514">
        <v>8259874.0</v>
      </c>
      <c r="M351" s="525">
        <v>150000.0</v>
      </c>
      <c r="N351" s="513">
        <v>0.0</v>
      </c>
      <c r="O351" s="514">
        <v>8409874.0</v>
      </c>
      <c r="P351" s="514">
        <v>1.1935714E7</v>
      </c>
    </row>
    <row r="352" ht="27.75" customHeight="1">
      <c r="A352" s="521" t="s">
        <v>1842</v>
      </c>
      <c r="B352" s="517" t="s">
        <v>4420</v>
      </c>
      <c r="C352" s="517" t="s">
        <v>3981</v>
      </c>
      <c r="D352" s="518">
        <v>6.0E7</v>
      </c>
      <c r="E352" s="517">
        <v>0.0</v>
      </c>
      <c r="F352" s="517">
        <v>0.0</v>
      </c>
      <c r="G352" s="517">
        <v>0.0</v>
      </c>
      <c r="H352" s="517">
        <v>0.0</v>
      </c>
      <c r="I352" s="517">
        <v>26.0</v>
      </c>
      <c r="J352" s="517">
        <v>26.0</v>
      </c>
      <c r="K352" s="517">
        <v>0.0</v>
      </c>
      <c r="L352" s="518">
        <v>6.0E7</v>
      </c>
      <c r="M352" s="517">
        <v>0.0</v>
      </c>
      <c r="N352" s="517">
        <v>0.0</v>
      </c>
      <c r="O352" s="518">
        <v>6.0E7</v>
      </c>
      <c r="P352" s="518">
        <v>6.0E7</v>
      </c>
    </row>
    <row r="353" ht="27.75" customHeight="1">
      <c r="A353" s="520" t="s">
        <v>1842</v>
      </c>
      <c r="B353" s="513" t="s">
        <v>4420</v>
      </c>
      <c r="C353" s="513" t="s">
        <v>3982</v>
      </c>
      <c r="D353" s="514">
        <v>1500000.0</v>
      </c>
      <c r="E353" s="513">
        <v>0.0</v>
      </c>
      <c r="F353" s="513">
        <v>0.0</v>
      </c>
      <c r="G353" s="513">
        <v>0.0</v>
      </c>
      <c r="H353" s="513">
        <v>0.0</v>
      </c>
      <c r="I353" s="513">
        <v>26.0</v>
      </c>
      <c r="J353" s="513">
        <v>13.0</v>
      </c>
      <c r="K353" s="513">
        <v>0.0</v>
      </c>
      <c r="L353" s="514">
        <v>1.875E7</v>
      </c>
      <c r="M353" s="513">
        <v>0.0</v>
      </c>
      <c r="N353" s="514">
        <v>8.6388288E7</v>
      </c>
      <c r="O353" s="514">
        <v>1.875E7</v>
      </c>
      <c r="P353" s="514">
        <v>1.05138288E8</v>
      </c>
    </row>
    <row r="354" ht="27.75" customHeight="1">
      <c r="A354" s="521" t="s">
        <v>1842</v>
      </c>
      <c r="B354" s="517" t="s">
        <v>4420</v>
      </c>
      <c r="C354" s="517" t="s">
        <v>4489</v>
      </c>
      <c r="D354" s="518">
        <v>1500000.0</v>
      </c>
      <c r="E354" s="517">
        <v>0.0</v>
      </c>
      <c r="F354" s="517">
        <v>0.0</v>
      </c>
      <c r="G354" s="517">
        <v>0.0</v>
      </c>
      <c r="H354" s="517">
        <v>0.0</v>
      </c>
      <c r="I354" s="517">
        <v>26.0</v>
      </c>
      <c r="J354" s="517">
        <v>16.0</v>
      </c>
      <c r="K354" s="518">
        <v>735000.0</v>
      </c>
      <c r="L354" s="518">
        <v>2.3565E7</v>
      </c>
      <c r="M354" s="517">
        <v>0.0</v>
      </c>
      <c r="N354" s="518">
        <v>1.28390625E8</v>
      </c>
      <c r="O354" s="518">
        <v>2.3565E7</v>
      </c>
      <c r="P354" s="518">
        <v>1.52690625E8</v>
      </c>
    </row>
    <row r="355" ht="27.75" customHeight="1">
      <c r="A355" s="520" t="s">
        <v>1842</v>
      </c>
      <c r="B355" s="513" t="s">
        <v>4420</v>
      </c>
      <c r="C355" s="513" t="s">
        <v>3984</v>
      </c>
      <c r="D355" s="514">
        <v>1500000.0</v>
      </c>
      <c r="E355" s="513">
        <v>0.0</v>
      </c>
      <c r="F355" s="513">
        <v>0.0</v>
      </c>
      <c r="G355" s="513">
        <v>0.0</v>
      </c>
      <c r="H355" s="513">
        <v>0.0</v>
      </c>
      <c r="I355" s="513">
        <v>26.0</v>
      </c>
      <c r="J355" s="513">
        <v>4.0</v>
      </c>
      <c r="K355" s="513">
        <v>0.0</v>
      </c>
      <c r="L355" s="514">
        <v>6000000.0</v>
      </c>
      <c r="M355" s="513">
        <v>0.0</v>
      </c>
      <c r="N355" s="514">
        <v>3.1002985E7</v>
      </c>
      <c r="O355" s="514">
        <v>6000000.0</v>
      </c>
      <c r="P355" s="514">
        <v>3.7002985E7</v>
      </c>
    </row>
    <row r="356" ht="27.75" customHeight="1">
      <c r="A356" s="521" t="s">
        <v>1842</v>
      </c>
      <c r="B356" s="517" t="s">
        <v>4420</v>
      </c>
      <c r="C356" s="517" t="s">
        <v>3985</v>
      </c>
      <c r="D356" s="518">
        <v>1500000.0</v>
      </c>
      <c r="E356" s="517">
        <v>0.0</v>
      </c>
      <c r="F356" s="517">
        <v>0.0</v>
      </c>
      <c r="G356" s="517">
        <v>0.0</v>
      </c>
      <c r="H356" s="517">
        <v>0.0</v>
      </c>
      <c r="I356" s="517">
        <v>26.0</v>
      </c>
      <c r="J356" s="517">
        <v>4.0</v>
      </c>
      <c r="K356" s="517">
        <v>0.0</v>
      </c>
      <c r="L356" s="518">
        <v>6000000.0</v>
      </c>
      <c r="M356" s="517">
        <v>0.0</v>
      </c>
      <c r="N356" s="518">
        <v>2.438525E7</v>
      </c>
      <c r="O356" s="518">
        <v>6000000.0</v>
      </c>
      <c r="P356" s="518">
        <v>3.038525E7</v>
      </c>
    </row>
    <row r="357" ht="27.75" customHeight="1">
      <c r="A357" s="520" t="s">
        <v>1842</v>
      </c>
      <c r="B357" s="513" t="s">
        <v>4420</v>
      </c>
      <c r="C357" s="513" t="s">
        <v>4490</v>
      </c>
      <c r="D357" s="514">
        <v>1500000.0</v>
      </c>
      <c r="E357" s="513">
        <v>0.0</v>
      </c>
      <c r="F357" s="513">
        <v>0.0</v>
      </c>
      <c r="G357" s="513">
        <v>0.0</v>
      </c>
      <c r="H357" s="513">
        <v>0.0</v>
      </c>
      <c r="I357" s="513">
        <v>26.0</v>
      </c>
      <c r="J357" s="513">
        <v>15.0</v>
      </c>
      <c r="K357" s="513">
        <v>0.0</v>
      </c>
      <c r="L357" s="514">
        <v>2.175E7</v>
      </c>
      <c r="M357" s="513">
        <v>0.0</v>
      </c>
      <c r="N357" s="514">
        <v>1.181165E8</v>
      </c>
      <c r="O357" s="514">
        <v>2.175E7</v>
      </c>
      <c r="P357" s="514">
        <v>1.398665E8</v>
      </c>
    </row>
    <row r="358" ht="27.75" customHeight="1">
      <c r="A358" s="521" t="s">
        <v>1842</v>
      </c>
      <c r="B358" s="517" t="s">
        <v>4420</v>
      </c>
      <c r="C358" s="517" t="s">
        <v>4491</v>
      </c>
      <c r="D358" s="518">
        <v>1500000.0</v>
      </c>
      <c r="E358" s="517">
        <v>0.0</v>
      </c>
      <c r="F358" s="517">
        <v>0.0</v>
      </c>
      <c r="G358" s="517">
        <v>0.0</v>
      </c>
      <c r="H358" s="517">
        <v>0.0</v>
      </c>
      <c r="I358" s="517">
        <v>26.0</v>
      </c>
      <c r="J358" s="517">
        <v>14.0</v>
      </c>
      <c r="K358" s="517">
        <v>0.0</v>
      </c>
      <c r="L358" s="518">
        <v>2.025E7</v>
      </c>
      <c r="M358" s="517">
        <v>0.0</v>
      </c>
      <c r="N358" s="518">
        <v>4.729225E7</v>
      </c>
      <c r="O358" s="518">
        <v>2.025E7</v>
      </c>
      <c r="P358" s="518">
        <v>6.754225E7</v>
      </c>
    </row>
    <row r="359" ht="27.75" customHeight="1">
      <c r="A359" s="520" t="s">
        <v>1842</v>
      </c>
      <c r="B359" s="513" t="s">
        <v>4420</v>
      </c>
      <c r="C359" s="513" t="s">
        <v>4502</v>
      </c>
      <c r="D359" s="514">
        <v>1500000.0</v>
      </c>
      <c r="E359" s="513">
        <v>0.0</v>
      </c>
      <c r="F359" s="513">
        <v>0.0</v>
      </c>
      <c r="G359" s="513">
        <v>0.0</v>
      </c>
      <c r="H359" s="513">
        <v>0.0</v>
      </c>
      <c r="I359" s="513">
        <v>26.0</v>
      </c>
      <c r="J359" s="513">
        <v>11.0</v>
      </c>
      <c r="K359" s="513">
        <v>0.0</v>
      </c>
      <c r="L359" s="514">
        <v>1.575E7</v>
      </c>
      <c r="M359" s="513">
        <v>0.0</v>
      </c>
      <c r="N359" s="514">
        <v>2.39535E7</v>
      </c>
      <c r="O359" s="514">
        <v>1.575E7</v>
      </c>
      <c r="P359" s="514">
        <v>3.97035E7</v>
      </c>
    </row>
    <row r="360" ht="27.75" customHeight="1">
      <c r="A360" s="521" t="s">
        <v>1842</v>
      </c>
      <c r="B360" s="517" t="s">
        <v>4492</v>
      </c>
      <c r="C360" s="517" t="s">
        <v>4506</v>
      </c>
      <c r="D360" s="518">
        <v>5000000.0</v>
      </c>
      <c r="E360" s="518">
        <v>500000.0</v>
      </c>
      <c r="F360" s="517">
        <v>0.0</v>
      </c>
      <c r="G360" s="517">
        <v>0.0</v>
      </c>
      <c r="H360" s="518">
        <v>300000.0</v>
      </c>
      <c r="I360" s="517">
        <v>26.0</v>
      </c>
      <c r="J360" s="517">
        <v>26.0</v>
      </c>
      <c r="K360" s="518">
        <v>4525840.0</v>
      </c>
      <c r="L360" s="518">
        <v>1275314.0</v>
      </c>
      <c r="M360" s="518">
        <v>950000.0</v>
      </c>
      <c r="N360" s="518">
        <v>4589700.0</v>
      </c>
      <c r="O360" s="518">
        <v>2225314.0</v>
      </c>
      <c r="P360" s="518">
        <v>1.1340854E7</v>
      </c>
    </row>
    <row r="361" ht="27.75" customHeight="1">
      <c r="A361" s="520" t="s">
        <v>1842</v>
      </c>
      <c r="B361" s="513" t="s">
        <v>4492</v>
      </c>
      <c r="C361" s="513" t="s">
        <v>4507</v>
      </c>
      <c r="D361" s="514">
        <v>5000000.0</v>
      </c>
      <c r="E361" s="514">
        <v>500000.0</v>
      </c>
      <c r="F361" s="513">
        <v>0.0</v>
      </c>
      <c r="G361" s="513">
        <v>0.0</v>
      </c>
      <c r="H361" s="514">
        <v>300000.0</v>
      </c>
      <c r="I361" s="513">
        <v>26.0</v>
      </c>
      <c r="J361" s="513">
        <v>26.0</v>
      </c>
      <c r="K361" s="514">
        <v>5525840.0</v>
      </c>
      <c r="L361" s="514">
        <v>334256.0</v>
      </c>
      <c r="M361" s="514">
        <v>1500000.0</v>
      </c>
      <c r="N361" s="514">
        <v>4477200.0</v>
      </c>
      <c r="O361" s="514">
        <v>1834256.0</v>
      </c>
      <c r="P361" s="514">
        <v>1.1837296E7</v>
      </c>
    </row>
    <row r="362" ht="27.75" customHeight="1">
      <c r="A362" s="521" t="s">
        <v>1842</v>
      </c>
      <c r="B362" s="517" t="s">
        <v>4492</v>
      </c>
      <c r="C362" s="517" t="s">
        <v>4508</v>
      </c>
      <c r="D362" s="518">
        <v>5000000.0</v>
      </c>
      <c r="E362" s="518">
        <v>500000.0</v>
      </c>
      <c r="F362" s="517">
        <v>0.0</v>
      </c>
      <c r="G362" s="517">
        <v>0.0</v>
      </c>
      <c r="H362" s="518">
        <v>300000.0</v>
      </c>
      <c r="I362" s="517">
        <v>26.0</v>
      </c>
      <c r="J362" s="517">
        <v>26.0</v>
      </c>
      <c r="K362" s="518">
        <v>4525840.0</v>
      </c>
      <c r="L362" s="518">
        <v>1346275.0</v>
      </c>
      <c r="M362" s="518">
        <v>1500000.0</v>
      </c>
      <c r="N362" s="518">
        <v>4350300.0</v>
      </c>
      <c r="O362" s="518">
        <v>2846275.0</v>
      </c>
      <c r="P362" s="518">
        <v>1.1722415E7</v>
      </c>
    </row>
    <row r="363" ht="27.75" customHeight="1">
      <c r="A363" s="520" t="s">
        <v>1842</v>
      </c>
      <c r="B363" s="513" t="s">
        <v>4492</v>
      </c>
      <c r="C363" s="513" t="s">
        <v>4509</v>
      </c>
      <c r="D363" s="514">
        <v>4250000.0</v>
      </c>
      <c r="E363" s="514">
        <v>500000.0</v>
      </c>
      <c r="F363" s="513">
        <v>0.0</v>
      </c>
      <c r="G363" s="513">
        <v>0.0</v>
      </c>
      <c r="H363" s="513">
        <v>0.0</v>
      </c>
      <c r="I363" s="513">
        <v>26.0</v>
      </c>
      <c r="J363" s="513">
        <v>4.0</v>
      </c>
      <c r="K363" s="513">
        <v>0.0</v>
      </c>
      <c r="L363" s="514">
        <v>1153846.0</v>
      </c>
      <c r="M363" s="513">
        <v>0.0</v>
      </c>
      <c r="N363" s="513">
        <v>0.0</v>
      </c>
      <c r="O363" s="514">
        <v>1153846.0</v>
      </c>
      <c r="P363" s="514">
        <v>1153846.0</v>
      </c>
    </row>
    <row r="364" ht="27.75" customHeight="1">
      <c r="A364" s="521" t="s">
        <v>1842</v>
      </c>
      <c r="B364" s="517" t="s">
        <v>4425</v>
      </c>
      <c r="C364" s="517" t="s">
        <v>4510</v>
      </c>
      <c r="D364" s="518">
        <v>5000000.0</v>
      </c>
      <c r="E364" s="518">
        <v>500000.0</v>
      </c>
      <c r="F364" s="517">
        <v>0.0</v>
      </c>
      <c r="G364" s="517">
        <v>0.0</v>
      </c>
      <c r="H364" s="518">
        <v>300000.0</v>
      </c>
      <c r="I364" s="517">
        <v>26.0</v>
      </c>
      <c r="J364" s="517">
        <v>29.0</v>
      </c>
      <c r="K364" s="517">
        <v>0.0</v>
      </c>
      <c r="L364" s="518">
        <v>6375577.0</v>
      </c>
      <c r="M364" s="518">
        <v>1500000.0</v>
      </c>
      <c r="N364" s="518">
        <v>6045000.0</v>
      </c>
      <c r="O364" s="518">
        <v>7875577.0</v>
      </c>
      <c r="P364" s="518">
        <v>1.3920577E7</v>
      </c>
    </row>
    <row r="365" ht="27.75" customHeight="1">
      <c r="A365" s="520" t="s">
        <v>1842</v>
      </c>
      <c r="B365" s="513" t="s">
        <v>4425</v>
      </c>
      <c r="C365" s="513" t="s">
        <v>4511</v>
      </c>
      <c r="D365" s="514">
        <v>5000000.0</v>
      </c>
      <c r="E365" s="514">
        <v>500000.0</v>
      </c>
      <c r="F365" s="513">
        <v>0.0</v>
      </c>
      <c r="G365" s="514">
        <v>1000000.0</v>
      </c>
      <c r="H365" s="514">
        <v>300000.0</v>
      </c>
      <c r="I365" s="513">
        <v>26.0</v>
      </c>
      <c r="J365" s="513">
        <v>30.0</v>
      </c>
      <c r="K365" s="514">
        <v>2525840.0</v>
      </c>
      <c r="L365" s="514">
        <v>4995314.0</v>
      </c>
      <c r="M365" s="514">
        <v>1500000.0</v>
      </c>
      <c r="N365" s="514">
        <v>5830000.0</v>
      </c>
      <c r="O365" s="514">
        <v>6495314.0</v>
      </c>
      <c r="P365" s="514">
        <v>1.4851154E7</v>
      </c>
    </row>
    <row r="366" ht="27.75" customHeight="1">
      <c r="A366" s="521" t="s">
        <v>1842</v>
      </c>
      <c r="B366" s="517" t="s">
        <v>4425</v>
      </c>
      <c r="C366" s="517" t="s">
        <v>4512</v>
      </c>
      <c r="D366" s="518">
        <v>5000000.0</v>
      </c>
      <c r="E366" s="518">
        <v>500000.0</v>
      </c>
      <c r="F366" s="517">
        <v>0.0</v>
      </c>
      <c r="G366" s="517">
        <v>0.0</v>
      </c>
      <c r="H366" s="518">
        <v>300000.0</v>
      </c>
      <c r="I366" s="517">
        <v>26.0</v>
      </c>
      <c r="J366" s="517">
        <v>27.0</v>
      </c>
      <c r="K366" s="518">
        <v>525840.0</v>
      </c>
      <c r="L366" s="518">
        <v>5430410.0</v>
      </c>
      <c r="M366" s="518">
        <v>1500000.0</v>
      </c>
      <c r="N366" s="518">
        <v>6165000.0</v>
      </c>
      <c r="O366" s="518">
        <v>6930410.0</v>
      </c>
      <c r="P366" s="518">
        <v>1.362125E7</v>
      </c>
    </row>
    <row r="367" ht="27.75" customHeight="1">
      <c r="A367" s="520" t="s">
        <v>1842</v>
      </c>
      <c r="B367" s="513" t="s">
        <v>4425</v>
      </c>
      <c r="C367" s="513" t="s">
        <v>4513</v>
      </c>
      <c r="D367" s="514">
        <v>5000000.0</v>
      </c>
      <c r="E367" s="514">
        <v>1000000.0</v>
      </c>
      <c r="F367" s="514">
        <v>1000000.0</v>
      </c>
      <c r="G367" s="513">
        <v>0.0</v>
      </c>
      <c r="H367" s="514">
        <v>300000.0</v>
      </c>
      <c r="I367" s="513">
        <v>26.0</v>
      </c>
      <c r="J367" s="513">
        <v>27.0</v>
      </c>
      <c r="K367" s="514">
        <v>525840.0</v>
      </c>
      <c r="L367" s="514">
        <v>6879929.0</v>
      </c>
      <c r="M367" s="514">
        <v>950000.0</v>
      </c>
      <c r="N367" s="514">
        <v>5205000.0</v>
      </c>
      <c r="O367" s="514">
        <v>7829929.0</v>
      </c>
      <c r="P367" s="514">
        <v>1.3560769E7</v>
      </c>
    </row>
    <row r="368" ht="27.75" customHeight="1">
      <c r="A368" s="521" t="s">
        <v>1842</v>
      </c>
      <c r="B368" s="517" t="s">
        <v>4438</v>
      </c>
      <c r="C368" s="517" t="s">
        <v>4514</v>
      </c>
      <c r="D368" s="518">
        <v>5000000.0</v>
      </c>
      <c r="E368" s="518">
        <v>1000000.0</v>
      </c>
      <c r="F368" s="517">
        <v>0.0</v>
      </c>
      <c r="G368" s="517">
        <v>0.0</v>
      </c>
      <c r="H368" s="518">
        <v>300000.0</v>
      </c>
      <c r="I368" s="517">
        <v>26.0</v>
      </c>
      <c r="J368" s="517">
        <v>26.0</v>
      </c>
      <c r="K368" s="518">
        <v>5525840.0</v>
      </c>
      <c r="L368" s="518">
        <v>774160.0</v>
      </c>
      <c r="M368" s="517">
        <v>0.0</v>
      </c>
      <c r="N368" s="518">
        <v>1.133441E7</v>
      </c>
      <c r="O368" s="518">
        <v>774160.0</v>
      </c>
      <c r="P368" s="518">
        <v>1.763441E7</v>
      </c>
    </row>
    <row r="369" ht="27.75" customHeight="1">
      <c r="A369" s="520" t="s">
        <v>1842</v>
      </c>
      <c r="B369" s="513" t="s">
        <v>4438</v>
      </c>
      <c r="C369" s="513" t="s">
        <v>4515</v>
      </c>
      <c r="D369" s="514">
        <v>5000000.0</v>
      </c>
      <c r="E369" s="514">
        <v>1000000.0</v>
      </c>
      <c r="F369" s="513">
        <v>0.0</v>
      </c>
      <c r="G369" s="513">
        <v>0.0</v>
      </c>
      <c r="H369" s="514">
        <v>300000.0</v>
      </c>
      <c r="I369" s="513">
        <v>26.0</v>
      </c>
      <c r="J369" s="513">
        <v>26.0</v>
      </c>
      <c r="K369" s="514">
        <v>4525840.0</v>
      </c>
      <c r="L369" s="514">
        <v>1774160.0</v>
      </c>
      <c r="M369" s="513">
        <v>0.0</v>
      </c>
      <c r="N369" s="514">
        <v>1.151583E7</v>
      </c>
      <c r="O369" s="514">
        <v>1774160.0</v>
      </c>
      <c r="P369" s="514">
        <v>1.781583E7</v>
      </c>
    </row>
    <row r="370" ht="27.75" customHeight="1">
      <c r="A370" s="521" t="s">
        <v>1842</v>
      </c>
      <c r="B370" s="517" t="s">
        <v>4432</v>
      </c>
      <c r="C370" s="517" t="s">
        <v>4516</v>
      </c>
      <c r="D370" s="518">
        <v>1250000.0</v>
      </c>
      <c r="E370" s="518">
        <v>250000.0</v>
      </c>
      <c r="F370" s="517">
        <v>0.0</v>
      </c>
      <c r="G370" s="517">
        <v>0.0</v>
      </c>
      <c r="H370" s="518">
        <v>75000.0</v>
      </c>
      <c r="I370" s="517">
        <v>26.0</v>
      </c>
      <c r="J370" s="517">
        <v>34.0</v>
      </c>
      <c r="K370" s="517">
        <v>0.0</v>
      </c>
      <c r="L370" s="518">
        <v>1959615.0</v>
      </c>
      <c r="M370" s="517">
        <v>0.0</v>
      </c>
      <c r="N370" s="518">
        <v>6414450.0</v>
      </c>
      <c r="O370" s="518">
        <v>1959615.0</v>
      </c>
      <c r="P370" s="518">
        <v>8374065.0</v>
      </c>
    </row>
    <row r="371" ht="27.75" customHeight="1">
      <c r="A371" s="520" t="s">
        <v>1842</v>
      </c>
      <c r="B371" s="513" t="s">
        <v>4432</v>
      </c>
      <c r="C371" s="513" t="s">
        <v>4517</v>
      </c>
      <c r="D371" s="514">
        <v>1250000.0</v>
      </c>
      <c r="E371" s="514">
        <v>250000.0</v>
      </c>
      <c r="F371" s="513">
        <v>0.0</v>
      </c>
      <c r="G371" s="513">
        <v>0.0</v>
      </c>
      <c r="H371" s="514">
        <v>75000.0</v>
      </c>
      <c r="I371" s="513">
        <v>26.0</v>
      </c>
      <c r="J371" s="513">
        <v>29.0</v>
      </c>
      <c r="K371" s="514">
        <v>525840.0</v>
      </c>
      <c r="L371" s="514">
        <v>1169352.0</v>
      </c>
      <c r="M371" s="513">
        <v>0.0</v>
      </c>
      <c r="N371" s="514">
        <v>6793460.0</v>
      </c>
      <c r="O371" s="514">
        <v>1169352.0</v>
      </c>
      <c r="P371" s="514">
        <v>8488652.0</v>
      </c>
    </row>
    <row r="372" ht="27.75" customHeight="1">
      <c r="A372" s="521" t="s">
        <v>1842</v>
      </c>
      <c r="B372" s="517" t="s">
        <v>4432</v>
      </c>
      <c r="C372" s="517" t="s">
        <v>4518</v>
      </c>
      <c r="D372" s="518">
        <v>2500000.0</v>
      </c>
      <c r="E372" s="517">
        <v>0.0</v>
      </c>
      <c r="F372" s="517">
        <v>0.0</v>
      </c>
      <c r="G372" s="517">
        <v>0.0</v>
      </c>
      <c r="H372" s="517">
        <v>0.0</v>
      </c>
      <c r="I372" s="517">
        <v>26.0</v>
      </c>
      <c r="J372" s="517">
        <v>26.0</v>
      </c>
      <c r="K372" s="517">
        <v>0.0</v>
      </c>
      <c r="L372" s="518">
        <v>2500000.0</v>
      </c>
      <c r="M372" s="517">
        <v>0.0</v>
      </c>
      <c r="N372" s="518">
        <v>1460000.0</v>
      </c>
      <c r="O372" s="518">
        <v>2500000.0</v>
      </c>
      <c r="P372" s="518">
        <v>3960000.0</v>
      </c>
    </row>
    <row r="373" ht="27.75" customHeight="1">
      <c r="A373" s="520" t="s">
        <v>1842</v>
      </c>
      <c r="B373" s="513" t="s">
        <v>4430</v>
      </c>
      <c r="C373" s="513" t="s">
        <v>213</v>
      </c>
      <c r="D373" s="514">
        <v>1.525E7</v>
      </c>
      <c r="E373" s="513">
        <v>0.0</v>
      </c>
      <c r="F373" s="513">
        <v>0.0</v>
      </c>
      <c r="G373" s="513">
        <v>0.0</v>
      </c>
      <c r="H373" s="513">
        <v>0.0</v>
      </c>
      <c r="I373" s="513">
        <v>26.0</v>
      </c>
      <c r="J373" s="513">
        <v>26.0</v>
      </c>
      <c r="K373" s="513">
        <v>0.0</v>
      </c>
      <c r="L373" s="514">
        <v>1.525E7</v>
      </c>
      <c r="M373" s="513">
        <v>0.0</v>
      </c>
      <c r="N373" s="513">
        <v>0.0</v>
      </c>
      <c r="O373" s="514">
        <v>1.525E7</v>
      </c>
      <c r="P373" s="514">
        <v>1.525E7</v>
      </c>
    </row>
    <row r="374" ht="27.75" customHeight="1">
      <c r="A374" s="521" t="s">
        <v>1842</v>
      </c>
      <c r="B374" s="517" t="s">
        <v>4430</v>
      </c>
      <c r="C374" s="517" t="s">
        <v>215</v>
      </c>
      <c r="D374" s="518">
        <v>1.375E7</v>
      </c>
      <c r="E374" s="517">
        <v>0.0</v>
      </c>
      <c r="F374" s="517">
        <v>0.0</v>
      </c>
      <c r="G374" s="517">
        <v>0.0</v>
      </c>
      <c r="H374" s="517">
        <v>0.0</v>
      </c>
      <c r="I374" s="517">
        <v>26.0</v>
      </c>
      <c r="J374" s="517">
        <v>26.0</v>
      </c>
      <c r="K374" s="517">
        <v>0.0</v>
      </c>
      <c r="L374" s="518">
        <v>1.375E7</v>
      </c>
      <c r="M374" s="517">
        <v>0.0</v>
      </c>
      <c r="N374" s="517">
        <v>0.0</v>
      </c>
      <c r="O374" s="518">
        <v>1.375E7</v>
      </c>
      <c r="P374" s="518">
        <v>1.375E7</v>
      </c>
    </row>
    <row r="375" ht="27.75" customHeight="1">
      <c r="A375" s="520" t="s">
        <v>1842</v>
      </c>
      <c r="B375" s="513" t="s">
        <v>4430</v>
      </c>
      <c r="C375" s="513" t="s">
        <v>217</v>
      </c>
      <c r="D375" s="514">
        <v>1.125E7</v>
      </c>
      <c r="E375" s="513">
        <v>0.0</v>
      </c>
      <c r="F375" s="513">
        <v>0.0</v>
      </c>
      <c r="G375" s="513">
        <v>0.0</v>
      </c>
      <c r="H375" s="513">
        <v>0.0</v>
      </c>
      <c r="I375" s="513">
        <v>26.0</v>
      </c>
      <c r="J375" s="513">
        <v>26.0</v>
      </c>
      <c r="K375" s="513">
        <v>0.0</v>
      </c>
      <c r="L375" s="514">
        <v>1.125E7</v>
      </c>
      <c r="M375" s="513">
        <v>0.0</v>
      </c>
      <c r="N375" s="513">
        <v>0.0</v>
      </c>
      <c r="O375" s="514">
        <v>1.125E7</v>
      </c>
      <c r="P375" s="514">
        <v>1.125E7</v>
      </c>
    </row>
    <row r="376" ht="27.75" customHeight="1">
      <c r="A376" s="521" t="s">
        <v>1842</v>
      </c>
      <c r="B376" s="517" t="s">
        <v>4430</v>
      </c>
      <c r="C376" s="517" t="s">
        <v>221</v>
      </c>
      <c r="D376" s="518">
        <v>4000000.0</v>
      </c>
      <c r="E376" s="517">
        <v>0.0</v>
      </c>
      <c r="F376" s="517">
        <v>0.0</v>
      </c>
      <c r="G376" s="517">
        <v>0.0</v>
      </c>
      <c r="H376" s="517">
        <v>0.0</v>
      </c>
      <c r="I376" s="517">
        <v>26.0</v>
      </c>
      <c r="J376" s="517">
        <v>26.0</v>
      </c>
      <c r="K376" s="517">
        <v>0.0</v>
      </c>
      <c r="L376" s="518">
        <v>4000000.0</v>
      </c>
      <c r="M376" s="517">
        <v>0.0</v>
      </c>
      <c r="N376" s="517">
        <v>0.0</v>
      </c>
      <c r="O376" s="518">
        <v>4000000.0</v>
      </c>
      <c r="P376" s="518">
        <v>4000000.0</v>
      </c>
    </row>
    <row r="377" ht="27.75" customHeight="1">
      <c r="A377" s="520" t="s">
        <v>1842</v>
      </c>
      <c r="B377" s="513" t="s">
        <v>4430</v>
      </c>
      <c r="C377" s="513" t="s">
        <v>223</v>
      </c>
      <c r="D377" s="514">
        <v>4500000.0</v>
      </c>
      <c r="E377" s="513">
        <v>0.0</v>
      </c>
      <c r="F377" s="513">
        <v>0.0</v>
      </c>
      <c r="G377" s="513">
        <v>0.0</v>
      </c>
      <c r="H377" s="513">
        <v>0.0</v>
      </c>
      <c r="I377" s="513">
        <v>26.0</v>
      </c>
      <c r="J377" s="513">
        <v>26.0</v>
      </c>
      <c r="K377" s="513">
        <v>0.0</v>
      </c>
      <c r="L377" s="514">
        <v>4500000.0</v>
      </c>
      <c r="M377" s="513">
        <v>0.0</v>
      </c>
      <c r="N377" s="513">
        <v>0.0</v>
      </c>
      <c r="O377" s="514">
        <v>4500000.0</v>
      </c>
      <c r="P377" s="514">
        <v>4500000.0</v>
      </c>
    </row>
    <row r="378" ht="27.75" customHeight="1">
      <c r="A378" s="521" t="s">
        <v>1842</v>
      </c>
      <c r="B378" s="517" t="s">
        <v>4430</v>
      </c>
      <c r="C378" s="517" t="s">
        <v>225</v>
      </c>
      <c r="D378" s="518">
        <v>3125000.0</v>
      </c>
      <c r="E378" s="517">
        <v>0.0</v>
      </c>
      <c r="F378" s="517">
        <v>0.0</v>
      </c>
      <c r="G378" s="517">
        <v>0.0</v>
      </c>
      <c r="H378" s="517">
        <v>0.0</v>
      </c>
      <c r="I378" s="517">
        <v>26.0</v>
      </c>
      <c r="J378" s="517">
        <v>26.0</v>
      </c>
      <c r="K378" s="517">
        <v>0.0</v>
      </c>
      <c r="L378" s="518">
        <v>3125000.0</v>
      </c>
      <c r="M378" s="517">
        <v>0.0</v>
      </c>
      <c r="N378" s="518">
        <v>950000.0</v>
      </c>
      <c r="O378" s="518">
        <v>3125000.0</v>
      </c>
      <c r="P378" s="518">
        <v>4075000.0</v>
      </c>
    </row>
    <row r="379" ht="27.75" customHeight="1">
      <c r="A379" s="520" t="s">
        <v>1842</v>
      </c>
      <c r="B379" s="513" t="s">
        <v>4430</v>
      </c>
      <c r="C379" s="513" t="s">
        <v>227</v>
      </c>
      <c r="D379" s="514">
        <v>2000000.0</v>
      </c>
      <c r="E379" s="513">
        <v>0.0</v>
      </c>
      <c r="F379" s="513">
        <v>0.0</v>
      </c>
      <c r="G379" s="513">
        <v>0.0</v>
      </c>
      <c r="H379" s="513">
        <v>0.0</v>
      </c>
      <c r="I379" s="513">
        <v>26.0</v>
      </c>
      <c r="J379" s="513">
        <v>26.0</v>
      </c>
      <c r="K379" s="513">
        <v>0.0</v>
      </c>
      <c r="L379" s="514">
        <v>2000000.0</v>
      </c>
      <c r="M379" s="513">
        <v>0.0</v>
      </c>
      <c r="N379" s="513">
        <v>0.0</v>
      </c>
      <c r="O379" s="514">
        <v>2000000.0</v>
      </c>
      <c r="P379" s="514">
        <v>2000000.0</v>
      </c>
    </row>
    <row r="380" ht="27.75" customHeight="1">
      <c r="A380" s="521" t="s">
        <v>1842</v>
      </c>
      <c r="B380" s="517" t="s">
        <v>4430</v>
      </c>
      <c r="C380" s="517" t="s">
        <v>230</v>
      </c>
      <c r="D380" s="518">
        <v>5000000.0</v>
      </c>
      <c r="E380" s="517">
        <v>0.0</v>
      </c>
      <c r="F380" s="517">
        <v>0.0</v>
      </c>
      <c r="G380" s="517">
        <v>0.0</v>
      </c>
      <c r="H380" s="517">
        <v>0.0</v>
      </c>
      <c r="I380" s="517">
        <v>26.0</v>
      </c>
      <c r="J380" s="517">
        <v>26.0</v>
      </c>
      <c r="K380" s="517">
        <v>0.0</v>
      </c>
      <c r="L380" s="518">
        <v>5000000.0</v>
      </c>
      <c r="M380" s="517">
        <v>0.0</v>
      </c>
      <c r="N380" s="517">
        <v>0.0</v>
      </c>
      <c r="O380" s="518">
        <v>5000000.0</v>
      </c>
      <c r="P380" s="518">
        <v>5000000.0</v>
      </c>
    </row>
    <row r="381" ht="27.75" customHeight="1">
      <c r="A381" s="520" t="s">
        <v>1842</v>
      </c>
      <c r="B381" s="513" t="s">
        <v>4430</v>
      </c>
      <c r="C381" s="513" t="s">
        <v>232</v>
      </c>
      <c r="D381" s="514">
        <v>6250000.0</v>
      </c>
      <c r="E381" s="513">
        <v>0.0</v>
      </c>
      <c r="F381" s="513">
        <v>0.0</v>
      </c>
      <c r="G381" s="513">
        <v>0.0</v>
      </c>
      <c r="H381" s="513">
        <v>0.0</v>
      </c>
      <c r="I381" s="513">
        <v>26.0</v>
      </c>
      <c r="J381" s="513">
        <v>26.0</v>
      </c>
      <c r="K381" s="513">
        <v>0.0</v>
      </c>
      <c r="L381" s="514">
        <v>6250000.0</v>
      </c>
      <c r="M381" s="513">
        <v>0.0</v>
      </c>
      <c r="N381" s="513">
        <v>0.0</v>
      </c>
      <c r="O381" s="514">
        <v>6250000.0</v>
      </c>
      <c r="P381" s="514">
        <v>6250000.0</v>
      </c>
    </row>
    <row r="382" ht="27.75" customHeight="1">
      <c r="A382" s="521" t="s">
        <v>1842</v>
      </c>
      <c r="B382" s="517" t="s">
        <v>4430</v>
      </c>
      <c r="C382" s="517" t="s">
        <v>234</v>
      </c>
      <c r="D382" s="518">
        <v>3000000.0</v>
      </c>
      <c r="E382" s="517">
        <v>0.0</v>
      </c>
      <c r="F382" s="517">
        <v>0.0</v>
      </c>
      <c r="G382" s="517">
        <v>0.0</v>
      </c>
      <c r="H382" s="517">
        <v>0.0</v>
      </c>
      <c r="I382" s="517">
        <v>26.0</v>
      </c>
      <c r="J382" s="517">
        <v>30.0</v>
      </c>
      <c r="K382" s="517">
        <v>0.0</v>
      </c>
      <c r="L382" s="518">
        <v>3443423.0</v>
      </c>
      <c r="M382" s="518">
        <v>-500000.0</v>
      </c>
      <c r="N382" s="518">
        <v>758333.0</v>
      </c>
      <c r="O382" s="518">
        <v>2943423.0</v>
      </c>
      <c r="P382" s="518">
        <v>3701756.0</v>
      </c>
    </row>
    <row r="383" ht="27.75" customHeight="1">
      <c r="A383" s="520" t="s">
        <v>1842</v>
      </c>
      <c r="B383" s="513" t="s">
        <v>4430</v>
      </c>
      <c r="C383" s="513" t="s">
        <v>236</v>
      </c>
      <c r="D383" s="514">
        <v>3250000.0</v>
      </c>
      <c r="E383" s="513">
        <v>0.0</v>
      </c>
      <c r="F383" s="513">
        <v>0.0</v>
      </c>
      <c r="G383" s="513">
        <v>0.0</v>
      </c>
      <c r="H383" s="513">
        <v>0.0</v>
      </c>
      <c r="I383" s="513">
        <v>26.0</v>
      </c>
      <c r="J383" s="513">
        <v>27.0</v>
      </c>
      <c r="K383" s="513">
        <v>0.0</v>
      </c>
      <c r="L383" s="514">
        <v>3343750.0</v>
      </c>
      <c r="M383" s="514">
        <v>-200000.0</v>
      </c>
      <c r="N383" s="514">
        <v>764167.0</v>
      </c>
      <c r="O383" s="514">
        <v>3143750.0</v>
      </c>
      <c r="P383" s="514">
        <v>3907917.0</v>
      </c>
    </row>
    <row r="384" ht="27.75" customHeight="1">
      <c r="A384" s="521" t="s">
        <v>1842</v>
      </c>
      <c r="B384" s="517" t="s">
        <v>4430</v>
      </c>
      <c r="C384" s="517" t="s">
        <v>238</v>
      </c>
      <c r="D384" s="518">
        <v>3250000.0</v>
      </c>
      <c r="E384" s="517">
        <v>0.0</v>
      </c>
      <c r="F384" s="517">
        <v>0.0</v>
      </c>
      <c r="G384" s="517">
        <v>0.0</v>
      </c>
      <c r="H384" s="517">
        <v>0.0</v>
      </c>
      <c r="I384" s="517">
        <v>26.0</v>
      </c>
      <c r="J384" s="517">
        <v>23.0</v>
      </c>
      <c r="K384" s="517">
        <v>0.0</v>
      </c>
      <c r="L384" s="518">
        <v>2898438.0</v>
      </c>
      <c r="M384" s="518">
        <v>500000.0</v>
      </c>
      <c r="N384" s="518">
        <v>752500.0</v>
      </c>
      <c r="O384" s="518">
        <v>3398438.0</v>
      </c>
      <c r="P384" s="518">
        <v>4150938.0</v>
      </c>
    </row>
    <row r="385" ht="27.75" customHeight="1">
      <c r="A385" s="520" t="s">
        <v>1842</v>
      </c>
      <c r="B385" s="513" t="s">
        <v>4430</v>
      </c>
      <c r="C385" s="513" t="s">
        <v>240</v>
      </c>
      <c r="D385" s="514">
        <v>6250000.0</v>
      </c>
      <c r="E385" s="513">
        <v>0.0</v>
      </c>
      <c r="F385" s="513">
        <v>0.0</v>
      </c>
      <c r="G385" s="513">
        <v>0.0</v>
      </c>
      <c r="H385" s="513">
        <v>0.0</v>
      </c>
      <c r="I385" s="513">
        <v>26.0</v>
      </c>
      <c r="J385" s="513">
        <v>26.0</v>
      </c>
      <c r="K385" s="513">
        <v>0.0</v>
      </c>
      <c r="L385" s="514">
        <v>6250000.0</v>
      </c>
      <c r="M385" s="513">
        <v>0.0</v>
      </c>
      <c r="N385" s="513">
        <v>0.0</v>
      </c>
      <c r="O385" s="514">
        <v>6250000.0</v>
      </c>
      <c r="P385" s="514">
        <v>6250000.0</v>
      </c>
    </row>
    <row r="386" ht="27.75" customHeight="1">
      <c r="A386" s="521" t="s">
        <v>1842</v>
      </c>
      <c r="B386" s="517" t="s">
        <v>4430</v>
      </c>
      <c r="C386" s="517" t="s">
        <v>4504</v>
      </c>
      <c r="D386" s="518">
        <v>5312500.0</v>
      </c>
      <c r="E386" s="517">
        <v>0.0</v>
      </c>
      <c r="F386" s="517">
        <v>0.0</v>
      </c>
      <c r="G386" s="517">
        <v>0.0</v>
      </c>
      <c r="H386" s="517">
        <v>0.0</v>
      </c>
      <c r="I386" s="517">
        <v>26.0</v>
      </c>
      <c r="J386" s="517">
        <v>9.0</v>
      </c>
      <c r="K386" s="517">
        <v>0.0</v>
      </c>
      <c r="L386" s="518">
        <v>1838942.0</v>
      </c>
      <c r="M386" s="517">
        <v>0.0</v>
      </c>
      <c r="N386" s="517">
        <v>0.0</v>
      </c>
      <c r="O386" s="518">
        <v>1838942.0</v>
      </c>
      <c r="P386" s="518">
        <v>1838942.0</v>
      </c>
    </row>
    <row r="387" ht="27.75" customHeight="1">
      <c r="A387" s="520" t="s">
        <v>1842</v>
      </c>
      <c r="B387" s="513" t="s">
        <v>4430</v>
      </c>
      <c r="C387" s="513" t="s">
        <v>4505</v>
      </c>
      <c r="D387" s="514">
        <v>2000000.0</v>
      </c>
      <c r="E387" s="513">
        <v>0.0</v>
      </c>
      <c r="F387" s="513">
        <v>0.0</v>
      </c>
      <c r="G387" s="513">
        <v>0.0</v>
      </c>
      <c r="H387" s="513">
        <v>0.0</v>
      </c>
      <c r="I387" s="513">
        <v>26.0</v>
      </c>
      <c r="J387" s="513">
        <v>26.0</v>
      </c>
      <c r="K387" s="513">
        <v>0.0</v>
      </c>
      <c r="L387" s="514">
        <v>2000000.0</v>
      </c>
      <c r="M387" s="513">
        <v>0.0</v>
      </c>
      <c r="N387" s="513">
        <v>0.0</v>
      </c>
      <c r="O387" s="514">
        <v>2000000.0</v>
      </c>
      <c r="P387" s="514">
        <v>2000000.0</v>
      </c>
    </row>
    <row r="388" ht="27.75" customHeight="1">
      <c r="A388" s="521" t="s">
        <v>1842</v>
      </c>
      <c r="B388" s="517" t="s">
        <v>4430</v>
      </c>
      <c r="C388" s="517" t="s">
        <v>4497</v>
      </c>
      <c r="D388" s="518">
        <v>8000000.0</v>
      </c>
      <c r="E388" s="523"/>
      <c r="F388" s="517">
        <v>0.0</v>
      </c>
      <c r="G388" s="518">
        <v>500000.0</v>
      </c>
      <c r="H388" s="517">
        <v>0.0</v>
      </c>
      <c r="I388" s="517">
        <v>26.0</v>
      </c>
      <c r="J388" s="517">
        <v>27.0</v>
      </c>
      <c r="K388" s="518">
        <v>3525840.0</v>
      </c>
      <c r="L388" s="518">
        <v>5224160.0</v>
      </c>
      <c r="M388" s="518">
        <v>-100000.0</v>
      </c>
      <c r="N388" s="517">
        <v>0.0</v>
      </c>
      <c r="O388" s="518">
        <v>5124160.0</v>
      </c>
      <c r="P388" s="518">
        <v>8650000.0</v>
      </c>
    </row>
    <row r="389" ht="27.75" customHeight="1">
      <c r="A389" s="520" t="s">
        <v>1842</v>
      </c>
      <c r="B389" s="513" t="s">
        <v>4430</v>
      </c>
      <c r="C389" s="513" t="s">
        <v>258</v>
      </c>
      <c r="D389" s="514">
        <v>1.1E7</v>
      </c>
      <c r="E389" s="513">
        <v>0.0</v>
      </c>
      <c r="F389" s="513">
        <v>0.0</v>
      </c>
      <c r="G389" s="513">
        <v>0.0</v>
      </c>
      <c r="H389" s="513">
        <v>0.0</v>
      </c>
      <c r="I389" s="513">
        <v>28.0</v>
      </c>
      <c r="J389" s="513">
        <v>29.0</v>
      </c>
      <c r="K389" s="514">
        <v>3525840.0</v>
      </c>
      <c r="L389" s="514">
        <v>7768803.0</v>
      </c>
      <c r="M389" s="514">
        <v>650000.0</v>
      </c>
      <c r="N389" s="513">
        <v>0.0</v>
      </c>
      <c r="O389" s="514">
        <v>8418803.0</v>
      </c>
      <c r="P389" s="514">
        <v>1.1944643E7</v>
      </c>
    </row>
    <row r="390">
      <c r="A390" s="524"/>
    </row>
    <row r="391">
      <c r="A391" s="524"/>
    </row>
    <row r="392">
      <c r="A392" s="524"/>
    </row>
    <row r="393">
      <c r="A393" s="524"/>
    </row>
    <row r="394">
      <c r="A394" s="524"/>
    </row>
    <row r="395">
      <c r="A395" s="524"/>
    </row>
    <row r="396">
      <c r="A396" s="524"/>
    </row>
    <row r="397">
      <c r="A397" s="524"/>
    </row>
    <row r="398">
      <c r="A398" s="524"/>
    </row>
    <row r="399">
      <c r="A399" s="524"/>
    </row>
    <row r="400">
      <c r="A400" s="524"/>
    </row>
    <row r="401">
      <c r="A401" s="524"/>
    </row>
    <row r="402">
      <c r="A402" s="524"/>
    </row>
    <row r="403">
      <c r="A403" s="524"/>
    </row>
    <row r="404">
      <c r="A404" s="524"/>
    </row>
    <row r="405">
      <c r="A405" s="524"/>
    </row>
    <row r="406">
      <c r="A406" s="524"/>
    </row>
    <row r="407">
      <c r="A407" s="524"/>
    </row>
    <row r="408">
      <c r="A408" s="524"/>
    </row>
    <row r="409">
      <c r="A409" s="524"/>
    </row>
    <row r="410">
      <c r="A410" s="524"/>
    </row>
    <row r="411">
      <c r="A411" s="524"/>
    </row>
    <row r="412">
      <c r="A412" s="524"/>
    </row>
    <row r="413">
      <c r="A413" s="524"/>
    </row>
    <row r="414">
      <c r="A414" s="524"/>
    </row>
    <row r="415">
      <c r="A415" s="524"/>
    </row>
    <row r="416">
      <c r="A416" s="524"/>
    </row>
    <row r="417">
      <c r="A417" s="524"/>
    </row>
    <row r="418">
      <c r="A418" s="524"/>
    </row>
    <row r="419">
      <c r="A419" s="524"/>
    </row>
    <row r="420">
      <c r="A420" s="524"/>
    </row>
    <row r="421">
      <c r="A421" s="524"/>
    </row>
    <row r="422">
      <c r="A422" s="524"/>
    </row>
    <row r="423">
      <c r="A423" s="524"/>
    </row>
    <row r="424">
      <c r="A424" s="524"/>
    </row>
    <row r="425">
      <c r="A425" s="524"/>
    </row>
    <row r="426">
      <c r="A426" s="524"/>
    </row>
    <row r="427">
      <c r="A427" s="524"/>
    </row>
    <row r="428">
      <c r="A428" s="524"/>
    </row>
    <row r="429">
      <c r="A429" s="524"/>
    </row>
    <row r="430">
      <c r="A430" s="524"/>
    </row>
    <row r="431">
      <c r="A431" s="524"/>
    </row>
    <row r="432">
      <c r="A432" s="524"/>
    </row>
    <row r="433">
      <c r="A433" s="524"/>
    </row>
    <row r="434">
      <c r="A434" s="524"/>
    </row>
    <row r="435">
      <c r="A435" s="524"/>
    </row>
    <row r="436">
      <c r="A436" s="524"/>
    </row>
    <row r="437">
      <c r="A437" s="524"/>
    </row>
    <row r="438">
      <c r="A438" s="524"/>
    </row>
    <row r="439">
      <c r="A439" s="524"/>
    </row>
    <row r="440">
      <c r="A440" s="524"/>
    </row>
    <row r="441">
      <c r="A441" s="524"/>
    </row>
    <row r="442">
      <c r="A442" s="524"/>
    </row>
    <row r="443">
      <c r="A443" s="524"/>
    </row>
    <row r="444">
      <c r="A444" s="524"/>
    </row>
    <row r="445">
      <c r="A445" s="524"/>
    </row>
    <row r="446">
      <c r="A446" s="524"/>
    </row>
    <row r="447">
      <c r="A447" s="524"/>
    </row>
    <row r="448">
      <c r="A448" s="524"/>
    </row>
    <row r="449">
      <c r="A449" s="524"/>
    </row>
    <row r="450">
      <c r="A450" s="524"/>
    </row>
    <row r="451">
      <c r="A451" s="524"/>
    </row>
    <row r="452">
      <c r="A452" s="524"/>
    </row>
    <row r="453">
      <c r="A453" s="524"/>
    </row>
    <row r="454">
      <c r="A454" s="524"/>
    </row>
    <row r="455">
      <c r="A455" s="524"/>
    </row>
    <row r="456">
      <c r="A456" s="524"/>
    </row>
    <row r="457">
      <c r="A457" s="524"/>
    </row>
    <row r="458">
      <c r="A458" s="524"/>
    </row>
    <row r="459">
      <c r="A459" s="524"/>
    </row>
    <row r="460">
      <c r="A460" s="524"/>
    </row>
    <row r="461">
      <c r="A461" s="524"/>
    </row>
    <row r="462">
      <c r="A462" s="524"/>
    </row>
    <row r="463">
      <c r="A463" s="524"/>
    </row>
    <row r="464">
      <c r="A464" s="524"/>
    </row>
    <row r="465">
      <c r="A465" s="524"/>
    </row>
    <row r="466">
      <c r="A466" s="524"/>
    </row>
    <row r="467">
      <c r="A467" s="524"/>
    </row>
    <row r="468">
      <c r="A468" s="524"/>
    </row>
    <row r="469">
      <c r="A469" s="524"/>
    </row>
    <row r="470">
      <c r="A470" s="524"/>
    </row>
    <row r="471">
      <c r="A471" s="524"/>
    </row>
    <row r="472">
      <c r="A472" s="524"/>
    </row>
    <row r="473">
      <c r="A473" s="524"/>
    </row>
    <row r="474">
      <c r="A474" s="524"/>
    </row>
    <row r="475">
      <c r="A475" s="524"/>
    </row>
    <row r="476">
      <c r="A476" s="524"/>
    </row>
    <row r="477">
      <c r="A477" s="524"/>
    </row>
    <row r="478">
      <c r="A478" s="524"/>
    </row>
    <row r="479">
      <c r="A479" s="524"/>
    </row>
    <row r="480">
      <c r="A480" s="524"/>
    </row>
    <row r="481">
      <c r="A481" s="524"/>
    </row>
    <row r="482">
      <c r="A482" s="524"/>
    </row>
    <row r="483">
      <c r="A483" s="524"/>
    </row>
    <row r="484">
      <c r="A484" s="524"/>
    </row>
    <row r="485">
      <c r="A485" s="524"/>
    </row>
    <row r="486">
      <c r="A486" s="524"/>
    </row>
    <row r="487">
      <c r="A487" s="524"/>
    </row>
    <row r="488">
      <c r="A488" s="524"/>
    </row>
    <row r="489">
      <c r="A489" s="524"/>
    </row>
    <row r="490">
      <c r="A490" s="524"/>
    </row>
    <row r="491">
      <c r="A491" s="524"/>
    </row>
    <row r="492">
      <c r="A492" s="524"/>
    </row>
    <row r="493">
      <c r="A493" s="524"/>
    </row>
    <row r="494">
      <c r="A494" s="524"/>
    </row>
    <row r="495">
      <c r="A495" s="524"/>
    </row>
    <row r="496">
      <c r="A496" s="524"/>
    </row>
    <row r="497">
      <c r="A497" s="524"/>
    </row>
    <row r="498">
      <c r="A498" s="524"/>
    </row>
    <row r="499">
      <c r="A499" s="524"/>
    </row>
    <row r="500">
      <c r="A500" s="524"/>
    </row>
    <row r="501">
      <c r="A501" s="524"/>
    </row>
    <row r="502">
      <c r="A502" s="524"/>
    </row>
    <row r="503">
      <c r="A503" s="524"/>
    </row>
    <row r="504">
      <c r="A504" s="524"/>
    </row>
    <row r="505">
      <c r="A505" s="524"/>
    </row>
    <row r="506">
      <c r="A506" s="524"/>
    </row>
    <row r="507">
      <c r="A507" s="524"/>
    </row>
    <row r="508">
      <c r="A508" s="524"/>
    </row>
    <row r="509">
      <c r="A509" s="524"/>
    </row>
    <row r="510">
      <c r="A510" s="524"/>
    </row>
    <row r="511">
      <c r="A511" s="524"/>
    </row>
    <row r="512">
      <c r="A512" s="524"/>
    </row>
    <row r="513">
      <c r="A513" s="524"/>
    </row>
    <row r="514">
      <c r="A514" s="524"/>
    </row>
    <row r="515">
      <c r="A515" s="524"/>
    </row>
    <row r="516">
      <c r="A516" s="524"/>
    </row>
    <row r="517">
      <c r="A517" s="524"/>
    </row>
    <row r="518">
      <c r="A518" s="524"/>
    </row>
    <row r="519">
      <c r="A519" s="524"/>
    </row>
    <row r="520">
      <c r="A520" s="524"/>
    </row>
    <row r="521">
      <c r="A521" s="524"/>
    </row>
    <row r="522">
      <c r="A522" s="524"/>
    </row>
    <row r="523">
      <c r="A523" s="524"/>
    </row>
    <row r="524">
      <c r="A524" s="524"/>
    </row>
    <row r="525">
      <c r="A525" s="524"/>
    </row>
    <row r="526">
      <c r="A526" s="524"/>
    </row>
    <row r="527">
      <c r="A527" s="524"/>
    </row>
    <row r="528">
      <c r="A528" s="524"/>
    </row>
    <row r="529">
      <c r="A529" s="524"/>
    </row>
    <row r="530">
      <c r="A530" s="524"/>
    </row>
    <row r="531">
      <c r="A531" s="524"/>
    </row>
    <row r="532">
      <c r="A532" s="524"/>
    </row>
    <row r="533">
      <c r="A533" s="524"/>
    </row>
    <row r="534">
      <c r="A534" s="524"/>
    </row>
    <row r="535">
      <c r="A535" s="524"/>
    </row>
    <row r="536">
      <c r="A536" s="524"/>
    </row>
    <row r="537">
      <c r="A537" s="524"/>
    </row>
    <row r="538">
      <c r="A538" s="524"/>
    </row>
    <row r="539">
      <c r="A539" s="524"/>
    </row>
    <row r="540">
      <c r="A540" s="524"/>
    </row>
    <row r="541">
      <c r="A541" s="524"/>
    </row>
    <row r="542">
      <c r="A542" s="524"/>
    </row>
    <row r="543">
      <c r="A543" s="524"/>
    </row>
    <row r="544">
      <c r="A544" s="524"/>
    </row>
    <row r="545">
      <c r="A545" s="524"/>
    </row>
    <row r="546">
      <c r="A546" s="524"/>
    </row>
    <row r="547">
      <c r="A547" s="524"/>
    </row>
    <row r="548">
      <c r="A548" s="524"/>
    </row>
    <row r="549">
      <c r="A549" s="524"/>
    </row>
    <row r="550">
      <c r="A550" s="524"/>
    </row>
    <row r="551">
      <c r="A551" s="524"/>
    </row>
    <row r="552">
      <c r="A552" s="524"/>
    </row>
    <row r="553">
      <c r="A553" s="524"/>
    </row>
    <row r="554">
      <c r="A554" s="524"/>
    </row>
    <row r="555">
      <c r="A555" s="524"/>
    </row>
    <row r="556">
      <c r="A556" s="524"/>
    </row>
    <row r="557">
      <c r="A557" s="524"/>
    </row>
    <row r="558">
      <c r="A558" s="524"/>
    </row>
    <row r="559">
      <c r="A559" s="524"/>
    </row>
    <row r="560">
      <c r="A560" s="524"/>
    </row>
    <row r="561">
      <c r="A561" s="524"/>
    </row>
    <row r="562">
      <c r="A562" s="524"/>
    </row>
    <row r="563">
      <c r="A563" s="524"/>
    </row>
    <row r="564">
      <c r="A564" s="524"/>
    </row>
    <row r="565">
      <c r="A565" s="524"/>
    </row>
    <row r="566">
      <c r="A566" s="524"/>
    </row>
    <row r="567">
      <c r="A567" s="524"/>
    </row>
    <row r="568">
      <c r="A568" s="524"/>
    </row>
    <row r="569">
      <c r="A569" s="524"/>
    </row>
    <row r="570">
      <c r="A570" s="524"/>
    </row>
    <row r="571">
      <c r="A571" s="524"/>
    </row>
    <row r="572">
      <c r="A572" s="524"/>
    </row>
    <row r="573">
      <c r="A573" s="524"/>
    </row>
    <row r="574">
      <c r="A574" s="524"/>
    </row>
    <row r="575">
      <c r="A575" s="524"/>
    </row>
    <row r="576">
      <c r="A576" s="524"/>
    </row>
    <row r="577">
      <c r="A577" s="524"/>
    </row>
    <row r="578">
      <c r="A578" s="524"/>
    </row>
    <row r="579">
      <c r="A579" s="524"/>
    </row>
    <row r="580">
      <c r="A580" s="524"/>
    </row>
    <row r="581">
      <c r="A581" s="524"/>
    </row>
    <row r="582">
      <c r="A582" s="524"/>
    </row>
    <row r="583">
      <c r="A583" s="524"/>
    </row>
    <row r="584">
      <c r="A584" s="524"/>
    </row>
    <row r="585">
      <c r="A585" s="524"/>
    </row>
    <row r="586">
      <c r="A586" s="524"/>
    </row>
    <row r="587">
      <c r="A587" s="524"/>
    </row>
    <row r="588">
      <c r="A588" s="524"/>
    </row>
    <row r="589">
      <c r="A589" s="524"/>
    </row>
    <row r="590">
      <c r="A590" s="524"/>
    </row>
    <row r="591">
      <c r="A591" s="524"/>
    </row>
    <row r="592">
      <c r="A592" s="524"/>
    </row>
    <row r="593">
      <c r="A593" s="524"/>
    </row>
    <row r="594">
      <c r="A594" s="524"/>
    </row>
    <row r="595">
      <c r="A595" s="524"/>
    </row>
    <row r="596">
      <c r="A596" s="524"/>
    </row>
    <row r="597">
      <c r="A597" s="524"/>
    </row>
    <row r="598">
      <c r="A598" s="524"/>
    </row>
    <row r="599">
      <c r="A599" s="524"/>
    </row>
    <row r="600">
      <c r="A600" s="524"/>
    </row>
    <row r="601">
      <c r="A601" s="524"/>
    </row>
    <row r="602">
      <c r="A602" s="524"/>
    </row>
    <row r="603">
      <c r="A603" s="524"/>
    </row>
    <row r="604">
      <c r="A604" s="524"/>
    </row>
    <row r="605">
      <c r="A605" s="524"/>
    </row>
    <row r="606">
      <c r="A606" s="524"/>
    </row>
    <row r="607">
      <c r="A607" s="524"/>
    </row>
    <row r="608">
      <c r="A608" s="524"/>
    </row>
    <row r="609">
      <c r="A609" s="524"/>
    </row>
    <row r="610">
      <c r="A610" s="524"/>
    </row>
    <row r="611">
      <c r="A611" s="524"/>
    </row>
    <row r="612">
      <c r="A612" s="524"/>
    </row>
    <row r="613">
      <c r="A613" s="524"/>
    </row>
    <row r="614">
      <c r="A614" s="524"/>
    </row>
    <row r="615">
      <c r="A615" s="524"/>
    </row>
    <row r="616">
      <c r="A616" s="524"/>
    </row>
    <row r="617">
      <c r="A617" s="524"/>
    </row>
    <row r="618">
      <c r="A618" s="524"/>
    </row>
    <row r="619">
      <c r="A619" s="524"/>
    </row>
    <row r="620">
      <c r="A620" s="524"/>
    </row>
    <row r="621">
      <c r="A621" s="524"/>
    </row>
    <row r="622">
      <c r="A622" s="524"/>
    </row>
    <row r="623">
      <c r="A623" s="524"/>
    </row>
    <row r="624">
      <c r="A624" s="524"/>
    </row>
    <row r="625">
      <c r="A625" s="524"/>
    </row>
    <row r="626">
      <c r="A626" s="524"/>
    </row>
    <row r="627">
      <c r="A627" s="524"/>
    </row>
    <row r="628">
      <c r="A628" s="524"/>
    </row>
    <row r="629">
      <c r="A629" s="524"/>
    </row>
    <row r="630">
      <c r="A630" s="524"/>
    </row>
    <row r="631">
      <c r="A631" s="524"/>
    </row>
    <row r="632">
      <c r="A632" s="524"/>
    </row>
    <row r="633">
      <c r="A633" s="524"/>
    </row>
    <row r="634">
      <c r="A634" s="524"/>
    </row>
    <row r="635">
      <c r="A635" s="524"/>
    </row>
    <row r="636">
      <c r="A636" s="524"/>
    </row>
    <row r="637">
      <c r="A637" s="524"/>
    </row>
    <row r="638">
      <c r="A638" s="524"/>
    </row>
    <row r="639">
      <c r="A639" s="524"/>
    </row>
    <row r="640">
      <c r="A640" s="524"/>
    </row>
    <row r="641">
      <c r="A641" s="524"/>
    </row>
    <row r="642">
      <c r="A642" s="524"/>
    </row>
    <row r="643">
      <c r="A643" s="524"/>
    </row>
    <row r="644">
      <c r="A644" s="524"/>
    </row>
    <row r="645">
      <c r="A645" s="524"/>
    </row>
    <row r="646">
      <c r="A646" s="524"/>
    </row>
    <row r="647">
      <c r="A647" s="524"/>
    </row>
    <row r="648">
      <c r="A648" s="524"/>
    </row>
    <row r="649">
      <c r="A649" s="524"/>
    </row>
    <row r="650">
      <c r="A650" s="524"/>
    </row>
    <row r="651">
      <c r="A651" s="524"/>
    </row>
    <row r="652">
      <c r="A652" s="524"/>
    </row>
    <row r="653">
      <c r="A653" s="524"/>
    </row>
    <row r="654">
      <c r="A654" s="524"/>
    </row>
    <row r="655">
      <c r="A655" s="524"/>
    </row>
    <row r="656">
      <c r="A656" s="524"/>
    </row>
    <row r="657">
      <c r="A657" s="524"/>
    </row>
    <row r="658">
      <c r="A658" s="524"/>
    </row>
    <row r="659">
      <c r="A659" s="524"/>
    </row>
    <row r="660">
      <c r="A660" s="524"/>
    </row>
    <row r="661">
      <c r="A661" s="524"/>
    </row>
    <row r="662">
      <c r="A662" s="524"/>
    </row>
    <row r="663">
      <c r="A663" s="524"/>
    </row>
    <row r="664">
      <c r="A664" s="524"/>
    </row>
    <row r="665">
      <c r="A665" s="524"/>
    </row>
    <row r="666">
      <c r="A666" s="524"/>
    </row>
    <row r="667">
      <c r="A667" s="524"/>
    </row>
    <row r="668">
      <c r="A668" s="524"/>
    </row>
    <row r="669">
      <c r="A669" s="524"/>
    </row>
    <row r="670">
      <c r="A670" s="524"/>
    </row>
    <row r="671">
      <c r="A671" s="524"/>
    </row>
    <row r="672">
      <c r="A672" s="524"/>
    </row>
    <row r="673">
      <c r="A673" s="524"/>
    </row>
    <row r="674">
      <c r="A674" s="524"/>
    </row>
    <row r="675">
      <c r="A675" s="524"/>
    </row>
    <row r="676">
      <c r="A676" s="524"/>
    </row>
    <row r="677">
      <c r="A677" s="524"/>
    </row>
    <row r="678">
      <c r="A678" s="524"/>
    </row>
    <row r="679">
      <c r="A679" s="524"/>
    </row>
    <row r="680">
      <c r="A680" s="524"/>
    </row>
    <row r="681">
      <c r="A681" s="524"/>
    </row>
    <row r="682">
      <c r="A682" s="524"/>
    </row>
    <row r="683">
      <c r="A683" s="524"/>
    </row>
    <row r="684">
      <c r="A684" s="524"/>
    </row>
    <row r="685">
      <c r="A685" s="524"/>
    </row>
    <row r="686">
      <c r="A686" s="524"/>
    </row>
    <row r="687">
      <c r="A687" s="524"/>
    </row>
    <row r="688">
      <c r="A688" s="524"/>
    </row>
    <row r="689">
      <c r="A689" s="524"/>
    </row>
    <row r="690">
      <c r="A690" s="524"/>
    </row>
    <row r="691">
      <c r="A691" s="524"/>
    </row>
    <row r="692">
      <c r="A692" s="524"/>
    </row>
    <row r="693">
      <c r="A693" s="524"/>
    </row>
    <row r="694">
      <c r="A694" s="524"/>
    </row>
    <row r="695">
      <c r="A695" s="524"/>
    </row>
    <row r="696">
      <c r="A696" s="524"/>
    </row>
    <row r="697">
      <c r="A697" s="524"/>
    </row>
    <row r="698">
      <c r="A698" s="524"/>
    </row>
    <row r="699">
      <c r="A699" s="524"/>
    </row>
    <row r="700">
      <c r="A700" s="524"/>
    </row>
    <row r="701">
      <c r="A701" s="524"/>
    </row>
    <row r="702">
      <c r="A702" s="524"/>
    </row>
    <row r="703">
      <c r="A703" s="524"/>
    </row>
    <row r="704">
      <c r="A704" s="524"/>
    </row>
    <row r="705">
      <c r="A705" s="524"/>
    </row>
    <row r="706">
      <c r="A706" s="524"/>
    </row>
    <row r="707">
      <c r="A707" s="524"/>
    </row>
    <row r="708">
      <c r="A708" s="524"/>
    </row>
    <row r="709">
      <c r="A709" s="524"/>
    </row>
    <row r="710">
      <c r="A710" s="524"/>
    </row>
    <row r="711">
      <c r="A711" s="524"/>
    </row>
    <row r="712">
      <c r="A712" s="524"/>
    </row>
    <row r="713">
      <c r="A713" s="524"/>
    </row>
    <row r="714">
      <c r="A714" s="524"/>
    </row>
    <row r="715">
      <c r="A715" s="524"/>
    </row>
    <row r="716">
      <c r="A716" s="524"/>
    </row>
    <row r="717">
      <c r="A717" s="524"/>
    </row>
    <row r="718">
      <c r="A718" s="524"/>
    </row>
    <row r="719">
      <c r="A719" s="524"/>
    </row>
    <row r="720">
      <c r="A720" s="524"/>
    </row>
    <row r="721">
      <c r="A721" s="524"/>
    </row>
    <row r="722">
      <c r="A722" s="524"/>
    </row>
    <row r="723">
      <c r="A723" s="524"/>
    </row>
    <row r="724">
      <c r="A724" s="524"/>
    </row>
    <row r="725">
      <c r="A725" s="524"/>
    </row>
    <row r="726">
      <c r="A726" s="524"/>
    </row>
    <row r="727">
      <c r="A727" s="524"/>
    </row>
    <row r="728">
      <c r="A728" s="524"/>
    </row>
    <row r="729">
      <c r="A729" s="524"/>
    </row>
    <row r="730">
      <c r="A730" s="524"/>
    </row>
    <row r="731">
      <c r="A731" s="524"/>
    </row>
    <row r="732">
      <c r="A732" s="524"/>
    </row>
    <row r="733">
      <c r="A733" s="524"/>
    </row>
    <row r="734">
      <c r="A734" s="524"/>
    </row>
    <row r="735">
      <c r="A735" s="524"/>
    </row>
    <row r="736">
      <c r="A736" s="524"/>
    </row>
    <row r="737">
      <c r="A737" s="524"/>
    </row>
    <row r="738">
      <c r="A738" s="524"/>
    </row>
    <row r="739">
      <c r="A739" s="524"/>
    </row>
    <row r="740">
      <c r="A740" s="524"/>
    </row>
    <row r="741">
      <c r="A741" s="524"/>
    </row>
    <row r="742">
      <c r="A742" s="524"/>
    </row>
    <row r="743">
      <c r="A743" s="524"/>
    </row>
    <row r="744">
      <c r="A744" s="524"/>
    </row>
    <row r="745">
      <c r="A745" s="524"/>
    </row>
    <row r="746">
      <c r="A746" s="524"/>
    </row>
    <row r="747">
      <c r="A747" s="524"/>
    </row>
    <row r="748">
      <c r="A748" s="524"/>
    </row>
    <row r="749">
      <c r="A749" s="524"/>
    </row>
    <row r="750">
      <c r="A750" s="524"/>
    </row>
    <row r="751">
      <c r="A751" s="524"/>
    </row>
    <row r="752">
      <c r="A752" s="524"/>
    </row>
    <row r="753">
      <c r="A753" s="524"/>
    </row>
    <row r="754">
      <c r="A754" s="524"/>
    </row>
    <row r="755">
      <c r="A755" s="524"/>
    </row>
    <row r="756">
      <c r="A756" s="524"/>
    </row>
    <row r="757">
      <c r="A757" s="524"/>
    </row>
    <row r="758">
      <c r="A758" s="524"/>
    </row>
    <row r="759">
      <c r="A759" s="524"/>
    </row>
    <row r="760">
      <c r="A760" s="524"/>
    </row>
    <row r="761">
      <c r="A761" s="524"/>
    </row>
    <row r="762">
      <c r="A762" s="524"/>
    </row>
    <row r="763">
      <c r="A763" s="524"/>
    </row>
    <row r="764">
      <c r="A764" s="524"/>
    </row>
    <row r="765">
      <c r="A765" s="524"/>
    </row>
    <row r="766">
      <c r="A766" s="524"/>
    </row>
    <row r="767">
      <c r="A767" s="524"/>
    </row>
    <row r="768">
      <c r="A768" s="524"/>
    </row>
    <row r="769">
      <c r="A769" s="524"/>
    </row>
    <row r="770">
      <c r="A770" s="524"/>
    </row>
    <row r="771">
      <c r="A771" s="524"/>
    </row>
    <row r="772">
      <c r="A772" s="524"/>
    </row>
    <row r="773">
      <c r="A773" s="524"/>
    </row>
    <row r="774">
      <c r="A774" s="524"/>
    </row>
    <row r="775">
      <c r="A775" s="524"/>
    </row>
    <row r="776">
      <c r="A776" s="524"/>
    </row>
    <row r="777">
      <c r="A777" s="524"/>
    </row>
    <row r="778">
      <c r="A778" s="524"/>
    </row>
    <row r="779">
      <c r="A779" s="524"/>
    </row>
    <row r="780">
      <c r="A780" s="524"/>
    </row>
    <row r="781">
      <c r="A781" s="524"/>
    </row>
    <row r="782">
      <c r="A782" s="524"/>
    </row>
    <row r="783">
      <c r="A783" s="524"/>
    </row>
    <row r="784">
      <c r="A784" s="524"/>
    </row>
    <row r="785">
      <c r="A785" s="524"/>
    </row>
    <row r="786">
      <c r="A786" s="524"/>
    </row>
    <row r="787">
      <c r="A787" s="524"/>
    </row>
    <row r="788">
      <c r="A788" s="524"/>
    </row>
    <row r="789">
      <c r="A789" s="524"/>
    </row>
    <row r="790">
      <c r="A790" s="524"/>
    </row>
    <row r="791">
      <c r="A791" s="524"/>
    </row>
    <row r="792">
      <c r="A792" s="524"/>
    </row>
    <row r="793">
      <c r="A793" s="524"/>
    </row>
    <row r="794">
      <c r="A794" s="524"/>
    </row>
    <row r="795">
      <c r="A795" s="524"/>
    </row>
    <row r="796">
      <c r="A796" s="524"/>
    </row>
    <row r="797">
      <c r="A797" s="524"/>
    </row>
    <row r="798">
      <c r="A798" s="524"/>
    </row>
    <row r="799">
      <c r="A799" s="524"/>
    </row>
    <row r="800">
      <c r="A800" s="524"/>
    </row>
    <row r="801">
      <c r="A801" s="524"/>
    </row>
    <row r="802">
      <c r="A802" s="524"/>
    </row>
    <row r="803">
      <c r="A803" s="524"/>
    </row>
    <row r="804">
      <c r="A804" s="524"/>
    </row>
    <row r="805">
      <c r="A805" s="524"/>
    </row>
    <row r="806">
      <c r="A806" s="524"/>
    </row>
    <row r="807">
      <c r="A807" s="524"/>
    </row>
    <row r="808">
      <c r="A808" s="524"/>
    </row>
    <row r="809">
      <c r="A809" s="524"/>
    </row>
    <row r="810">
      <c r="A810" s="524"/>
    </row>
    <row r="811">
      <c r="A811" s="524"/>
    </row>
    <row r="812">
      <c r="A812" s="524"/>
    </row>
    <row r="813">
      <c r="A813" s="524"/>
    </row>
    <row r="814">
      <c r="A814" s="524"/>
    </row>
    <row r="815">
      <c r="A815" s="524"/>
    </row>
    <row r="816">
      <c r="A816" s="524"/>
    </row>
    <row r="817">
      <c r="A817" s="524"/>
    </row>
    <row r="818">
      <c r="A818" s="524"/>
    </row>
    <row r="819">
      <c r="A819" s="524"/>
    </row>
    <row r="820">
      <c r="A820" s="524"/>
    </row>
    <row r="821">
      <c r="A821" s="524"/>
    </row>
    <row r="822">
      <c r="A822" s="524"/>
    </row>
    <row r="823">
      <c r="A823" s="524"/>
    </row>
    <row r="824">
      <c r="A824" s="524"/>
    </row>
    <row r="825">
      <c r="A825" s="524"/>
    </row>
    <row r="826">
      <c r="A826" s="524"/>
    </row>
    <row r="827">
      <c r="A827" s="524"/>
    </row>
    <row r="828">
      <c r="A828" s="524"/>
    </row>
    <row r="829">
      <c r="A829" s="524"/>
    </row>
    <row r="830">
      <c r="A830" s="524"/>
    </row>
    <row r="831">
      <c r="A831" s="524"/>
    </row>
    <row r="832">
      <c r="A832" s="524"/>
    </row>
    <row r="833">
      <c r="A833" s="524"/>
    </row>
    <row r="834">
      <c r="A834" s="524"/>
    </row>
    <row r="835">
      <c r="A835" s="524"/>
    </row>
    <row r="836">
      <c r="A836" s="524"/>
    </row>
    <row r="837">
      <c r="A837" s="524"/>
    </row>
    <row r="838">
      <c r="A838" s="524"/>
    </row>
    <row r="839">
      <c r="A839" s="524"/>
    </row>
    <row r="840">
      <c r="A840" s="524"/>
    </row>
    <row r="841">
      <c r="A841" s="524"/>
    </row>
    <row r="842">
      <c r="A842" s="524"/>
    </row>
    <row r="843">
      <c r="A843" s="524"/>
    </row>
    <row r="844">
      <c r="A844" s="524"/>
    </row>
    <row r="845">
      <c r="A845" s="524"/>
    </row>
    <row r="846">
      <c r="A846" s="524"/>
    </row>
    <row r="847">
      <c r="A847" s="524"/>
    </row>
    <row r="848">
      <c r="A848" s="524"/>
    </row>
    <row r="849">
      <c r="A849" s="524"/>
    </row>
    <row r="850">
      <c r="A850" s="524"/>
    </row>
    <row r="851">
      <c r="A851" s="524"/>
    </row>
    <row r="852">
      <c r="A852" s="524"/>
    </row>
    <row r="853">
      <c r="A853" s="524"/>
    </row>
    <row r="854">
      <c r="A854" s="524"/>
    </row>
    <row r="855">
      <c r="A855" s="524"/>
    </row>
    <row r="856">
      <c r="A856" s="524"/>
    </row>
    <row r="857">
      <c r="A857" s="524"/>
    </row>
    <row r="858">
      <c r="A858" s="524"/>
    </row>
    <row r="859">
      <c r="A859" s="524"/>
    </row>
    <row r="860">
      <c r="A860" s="524"/>
    </row>
    <row r="861">
      <c r="A861" s="524"/>
    </row>
    <row r="862">
      <c r="A862" s="524"/>
    </row>
    <row r="863">
      <c r="A863" s="524"/>
    </row>
    <row r="864">
      <c r="A864" s="524"/>
    </row>
    <row r="865">
      <c r="A865" s="524"/>
    </row>
    <row r="866">
      <c r="A866" s="524"/>
    </row>
    <row r="867">
      <c r="A867" s="524"/>
    </row>
    <row r="868">
      <c r="A868" s="524"/>
    </row>
    <row r="869">
      <c r="A869" s="524"/>
    </row>
    <row r="870">
      <c r="A870" s="524"/>
    </row>
    <row r="871">
      <c r="A871" s="524"/>
    </row>
    <row r="872">
      <c r="A872" s="524"/>
    </row>
    <row r="873">
      <c r="A873" s="524"/>
    </row>
    <row r="874">
      <c r="A874" s="524"/>
    </row>
    <row r="875">
      <c r="A875" s="524"/>
    </row>
    <row r="876">
      <c r="A876" s="524"/>
    </row>
    <row r="877">
      <c r="A877" s="524"/>
    </row>
    <row r="878">
      <c r="A878" s="524"/>
    </row>
    <row r="879">
      <c r="A879" s="524"/>
    </row>
    <row r="880">
      <c r="A880" s="524"/>
    </row>
    <row r="881">
      <c r="A881" s="524"/>
    </row>
    <row r="882">
      <c r="A882" s="524"/>
    </row>
    <row r="883">
      <c r="A883" s="524"/>
    </row>
    <row r="884">
      <c r="A884" s="524"/>
    </row>
    <row r="885">
      <c r="A885" s="524"/>
    </row>
    <row r="886">
      <c r="A886" s="524"/>
    </row>
    <row r="887">
      <c r="A887" s="524"/>
    </row>
    <row r="888">
      <c r="A888" s="524"/>
    </row>
    <row r="889">
      <c r="A889" s="524"/>
    </row>
    <row r="890">
      <c r="A890" s="524"/>
    </row>
    <row r="891">
      <c r="A891" s="524"/>
    </row>
    <row r="892">
      <c r="A892" s="524"/>
    </row>
    <row r="893">
      <c r="A893" s="524"/>
    </row>
    <row r="894">
      <c r="A894" s="524"/>
    </row>
    <row r="895">
      <c r="A895" s="524"/>
    </row>
    <row r="896">
      <c r="A896" s="524"/>
    </row>
    <row r="897">
      <c r="A897" s="524"/>
    </row>
    <row r="898">
      <c r="A898" s="524"/>
    </row>
    <row r="899">
      <c r="A899" s="524"/>
    </row>
    <row r="900">
      <c r="A900" s="524"/>
    </row>
    <row r="901">
      <c r="A901" s="524"/>
    </row>
    <row r="902">
      <c r="A902" s="524"/>
    </row>
    <row r="903">
      <c r="A903" s="524"/>
    </row>
    <row r="904">
      <c r="A904" s="524"/>
    </row>
    <row r="905">
      <c r="A905" s="524"/>
    </row>
    <row r="906">
      <c r="A906" s="524"/>
    </row>
    <row r="907">
      <c r="A907" s="524"/>
    </row>
    <row r="908">
      <c r="A908" s="524"/>
    </row>
    <row r="909">
      <c r="A909" s="524"/>
    </row>
    <row r="910">
      <c r="A910" s="524"/>
    </row>
    <row r="911">
      <c r="A911" s="524"/>
    </row>
    <row r="912">
      <c r="A912" s="524"/>
    </row>
    <row r="913">
      <c r="A913" s="524"/>
    </row>
    <row r="914">
      <c r="A914" s="524"/>
    </row>
    <row r="915">
      <c r="A915" s="524"/>
    </row>
    <row r="916">
      <c r="A916" s="524"/>
    </row>
    <row r="917">
      <c r="A917" s="524"/>
    </row>
    <row r="918">
      <c r="A918" s="524"/>
    </row>
    <row r="919">
      <c r="A919" s="524"/>
    </row>
    <row r="920">
      <c r="A920" s="524"/>
    </row>
    <row r="921">
      <c r="A921" s="524"/>
    </row>
    <row r="922">
      <c r="A922" s="524"/>
    </row>
    <row r="923">
      <c r="A923" s="524"/>
    </row>
    <row r="924">
      <c r="A924" s="524"/>
    </row>
    <row r="925">
      <c r="A925" s="524"/>
    </row>
    <row r="926">
      <c r="A926" s="524"/>
    </row>
    <row r="927">
      <c r="A927" s="524"/>
    </row>
    <row r="928">
      <c r="A928" s="524"/>
    </row>
    <row r="929">
      <c r="A929" s="524"/>
    </row>
    <row r="930">
      <c r="A930" s="524"/>
    </row>
    <row r="931">
      <c r="A931" s="524"/>
    </row>
    <row r="932">
      <c r="A932" s="524"/>
    </row>
    <row r="933">
      <c r="A933" s="524"/>
    </row>
    <row r="934">
      <c r="A934" s="524"/>
    </row>
    <row r="935">
      <c r="A935" s="524"/>
    </row>
    <row r="936">
      <c r="A936" s="524"/>
    </row>
    <row r="937">
      <c r="A937" s="524"/>
    </row>
    <row r="938">
      <c r="A938" s="524"/>
    </row>
    <row r="939">
      <c r="A939" s="524"/>
    </row>
    <row r="940">
      <c r="A940" s="524"/>
    </row>
    <row r="941">
      <c r="A941" s="524"/>
    </row>
    <row r="942">
      <c r="A942" s="524"/>
    </row>
    <row r="943">
      <c r="A943" s="524"/>
    </row>
    <row r="944">
      <c r="A944" s="524"/>
    </row>
    <row r="945">
      <c r="A945" s="524"/>
    </row>
    <row r="946">
      <c r="A946" s="524"/>
    </row>
    <row r="947">
      <c r="A947" s="524"/>
    </row>
    <row r="948">
      <c r="A948" s="524"/>
    </row>
    <row r="949">
      <c r="A949" s="524"/>
    </row>
    <row r="950">
      <c r="A950" s="524"/>
    </row>
    <row r="951">
      <c r="A951" s="524"/>
    </row>
    <row r="952">
      <c r="A952" s="524"/>
    </row>
    <row r="953">
      <c r="A953" s="524"/>
    </row>
    <row r="954">
      <c r="A954" s="524"/>
    </row>
    <row r="955">
      <c r="A955" s="524"/>
    </row>
    <row r="956">
      <c r="A956" s="524"/>
    </row>
    <row r="957">
      <c r="A957" s="524"/>
    </row>
    <row r="958">
      <c r="A958" s="524"/>
    </row>
    <row r="959">
      <c r="A959" s="524"/>
    </row>
    <row r="960">
      <c r="A960" s="524"/>
    </row>
    <row r="961">
      <c r="A961" s="524"/>
    </row>
    <row r="962">
      <c r="A962" s="524"/>
    </row>
    <row r="963">
      <c r="A963" s="524"/>
    </row>
    <row r="964">
      <c r="A964" s="524"/>
    </row>
    <row r="965">
      <c r="A965" s="524"/>
    </row>
    <row r="966">
      <c r="A966" s="524"/>
    </row>
    <row r="967">
      <c r="A967" s="524"/>
    </row>
    <row r="968">
      <c r="A968" s="524"/>
    </row>
    <row r="969">
      <c r="A969" s="524"/>
    </row>
    <row r="970">
      <c r="A970" s="524"/>
    </row>
    <row r="971">
      <c r="A971" s="524"/>
    </row>
    <row r="972">
      <c r="A972" s="524"/>
    </row>
    <row r="973">
      <c r="A973" s="524"/>
    </row>
    <row r="974">
      <c r="A974" s="524"/>
    </row>
    <row r="975">
      <c r="A975" s="524"/>
    </row>
    <row r="976">
      <c r="A976" s="524"/>
    </row>
    <row r="977">
      <c r="A977" s="524"/>
    </row>
    <row r="978">
      <c r="A978" s="524"/>
    </row>
    <row r="979">
      <c r="A979" s="524"/>
    </row>
    <row r="980">
      <c r="A980" s="524"/>
    </row>
    <row r="981">
      <c r="A981" s="524"/>
    </row>
    <row r="982">
      <c r="A982" s="524"/>
    </row>
    <row r="983">
      <c r="A983" s="524"/>
    </row>
    <row r="984">
      <c r="A984" s="524"/>
    </row>
    <row r="985">
      <c r="A985" s="524"/>
    </row>
    <row r="986">
      <c r="A986" s="524"/>
    </row>
    <row r="987">
      <c r="A987" s="524"/>
    </row>
    <row r="988">
      <c r="A988" s="524"/>
    </row>
    <row r="989">
      <c r="A989" s="524"/>
    </row>
    <row r="990">
      <c r="A990" s="524"/>
    </row>
    <row r="991">
      <c r="A991" s="524"/>
    </row>
    <row r="992">
      <c r="A992" s="524"/>
    </row>
    <row r="993">
      <c r="A993" s="524"/>
    </row>
    <row r="994">
      <c r="A994" s="524"/>
    </row>
    <row r="995">
      <c r="A995" s="524"/>
    </row>
    <row r="996">
      <c r="A996" s="524"/>
    </row>
    <row r="997">
      <c r="A997" s="524"/>
    </row>
    <row r="998">
      <c r="A998" s="524"/>
    </row>
    <row r="999">
      <c r="A999" s="524"/>
    </row>
    <row r="1000">
      <c r="A1000" s="524"/>
    </row>
  </sheetData>
  <autoFilter ref="$A$1:$P$389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88"/>
    <col customWidth="1" min="2" max="2" width="9.13"/>
    <col customWidth="1" min="3" max="3" width="16.13"/>
    <col customWidth="1" min="4" max="4" width="8.25"/>
    <col customWidth="1" min="5" max="5" width="8.0"/>
    <col customWidth="1" min="6" max="6" width="8.38"/>
    <col customWidth="1" min="7" max="7" width="7.75"/>
    <col customWidth="1" min="8" max="8" width="7.0"/>
    <col customWidth="1" min="9" max="9" width="10.13"/>
    <col customWidth="1" min="10" max="10" width="11.38"/>
    <col customWidth="1" min="11" max="13" width="8.0"/>
    <col customWidth="1" min="14" max="14" width="7.63"/>
    <col customWidth="1" min="15" max="15" width="10.5"/>
    <col customWidth="1" min="16" max="17" width="8.38"/>
    <col customWidth="1" min="18" max="18" width="11.0"/>
  </cols>
  <sheetData>
    <row r="1" ht="23.25" customHeight="1">
      <c r="A1" s="527" t="s">
        <v>267</v>
      </c>
      <c r="B1" s="528" t="s">
        <v>4404</v>
      </c>
      <c r="C1" s="528" t="s">
        <v>4405</v>
      </c>
      <c r="D1" s="528" t="s">
        <v>4406</v>
      </c>
      <c r="E1" s="528" t="s">
        <v>4407</v>
      </c>
      <c r="F1" s="528" t="s">
        <v>4408</v>
      </c>
      <c r="G1" s="528" t="s">
        <v>4409</v>
      </c>
      <c r="H1" s="528" t="s">
        <v>4410</v>
      </c>
      <c r="I1" s="528" t="s">
        <v>4411</v>
      </c>
      <c r="J1" s="528" t="s">
        <v>4519</v>
      </c>
      <c r="K1" s="528" t="s">
        <v>4520</v>
      </c>
      <c r="L1" s="528" t="s">
        <v>4521</v>
      </c>
      <c r="M1" s="528" t="s">
        <v>4522</v>
      </c>
      <c r="N1" s="528" t="s">
        <v>4413</v>
      </c>
      <c r="O1" s="528" t="s">
        <v>4414</v>
      </c>
      <c r="P1" s="528" t="s">
        <v>4415</v>
      </c>
      <c r="Q1" s="528" t="s">
        <v>4416</v>
      </c>
      <c r="R1" s="528" t="s">
        <v>4523</v>
      </c>
    </row>
    <row r="2" ht="23.25" customHeight="1">
      <c r="A2" s="529" t="s">
        <v>3018</v>
      </c>
      <c r="B2" s="530" t="s">
        <v>4420</v>
      </c>
      <c r="C2" s="530" t="s">
        <v>3981</v>
      </c>
      <c r="D2" s="531">
        <v>6.0E7</v>
      </c>
      <c r="E2" s="530">
        <v>0.0</v>
      </c>
      <c r="F2" s="530">
        <v>0.0</v>
      </c>
      <c r="G2" s="530">
        <v>0.0</v>
      </c>
      <c r="H2" s="530">
        <v>0.0</v>
      </c>
      <c r="I2" s="530">
        <v>0.0</v>
      </c>
      <c r="J2" s="530">
        <v>26.0</v>
      </c>
      <c r="K2" s="530">
        <v>0.0</v>
      </c>
      <c r="L2" s="530">
        <v>0.0</v>
      </c>
      <c r="M2" s="530">
        <v>0.0</v>
      </c>
      <c r="N2" s="530">
        <v>0.0</v>
      </c>
      <c r="O2" s="531">
        <v>6.0E7</v>
      </c>
      <c r="P2" s="530">
        <v>0.0</v>
      </c>
      <c r="Q2" s="530">
        <v>0.0</v>
      </c>
      <c r="R2" s="531">
        <v>6.0E7</v>
      </c>
    </row>
    <row r="3" ht="23.25" customHeight="1">
      <c r="A3" s="529" t="s">
        <v>3018</v>
      </c>
      <c r="B3" s="530" t="s">
        <v>4420</v>
      </c>
      <c r="C3" s="530" t="s">
        <v>3982</v>
      </c>
      <c r="D3" s="531">
        <v>1000000.0</v>
      </c>
      <c r="E3" s="530">
        <v>0.0</v>
      </c>
      <c r="F3" s="530">
        <v>0.0</v>
      </c>
      <c r="G3" s="530">
        <v>0.0</v>
      </c>
      <c r="H3" s="530">
        <v>0.0</v>
      </c>
      <c r="I3" s="530">
        <v>0.0</v>
      </c>
      <c r="J3" s="530">
        <v>13.0</v>
      </c>
      <c r="K3" s="530">
        <v>0.0</v>
      </c>
      <c r="L3" s="530">
        <v>0.0</v>
      </c>
      <c r="M3" s="530">
        <v>0.0</v>
      </c>
      <c r="N3" s="530">
        <v>0.0</v>
      </c>
      <c r="O3" s="531">
        <v>1.53E7</v>
      </c>
      <c r="P3" s="530">
        <v>0.0</v>
      </c>
      <c r="Q3" s="531">
        <v>1.04867538E8</v>
      </c>
      <c r="R3" s="531">
        <v>1.20167538E8</v>
      </c>
    </row>
    <row r="4" ht="23.25" customHeight="1">
      <c r="A4" s="529" t="s">
        <v>3018</v>
      </c>
      <c r="B4" s="530" t="s">
        <v>4420</v>
      </c>
      <c r="C4" s="530" t="s">
        <v>3983</v>
      </c>
      <c r="D4" s="531">
        <v>1000000.0</v>
      </c>
      <c r="E4" s="530">
        <v>0.0</v>
      </c>
      <c r="F4" s="530">
        <v>0.0</v>
      </c>
      <c r="G4" s="530">
        <v>0.0</v>
      </c>
      <c r="H4" s="530">
        <v>0.0</v>
      </c>
      <c r="I4" s="530">
        <v>0.0</v>
      </c>
      <c r="J4" s="530">
        <v>14.0</v>
      </c>
      <c r="K4" s="530">
        <v>0.0</v>
      </c>
      <c r="L4" s="530">
        <v>0.0</v>
      </c>
      <c r="M4" s="530">
        <v>0.0</v>
      </c>
      <c r="N4" s="531">
        <v>735000.0</v>
      </c>
      <c r="O4" s="531">
        <v>1.2915E7</v>
      </c>
      <c r="P4" s="530">
        <v>0.0</v>
      </c>
      <c r="Q4" s="531">
        <v>9.951825E7</v>
      </c>
      <c r="R4" s="531">
        <v>1.1316825E8</v>
      </c>
    </row>
    <row r="5" ht="23.25" customHeight="1">
      <c r="A5" s="529" t="s">
        <v>3018</v>
      </c>
      <c r="B5" s="530" t="s">
        <v>4420</v>
      </c>
      <c r="C5" s="530" t="s">
        <v>3984</v>
      </c>
      <c r="D5" s="531">
        <v>1000000.0</v>
      </c>
      <c r="E5" s="530">
        <v>0.0</v>
      </c>
      <c r="F5" s="530">
        <v>0.0</v>
      </c>
      <c r="G5" s="530">
        <v>0.0</v>
      </c>
      <c r="H5" s="530">
        <v>0.0</v>
      </c>
      <c r="I5" s="530">
        <v>0.0</v>
      </c>
      <c r="J5" s="530">
        <v>4.0</v>
      </c>
      <c r="K5" s="530">
        <v>0.0</v>
      </c>
      <c r="L5" s="530">
        <v>0.0</v>
      </c>
      <c r="M5" s="530">
        <v>0.0</v>
      </c>
      <c r="N5" s="530">
        <v>0.0</v>
      </c>
      <c r="O5" s="531">
        <v>4000000.0</v>
      </c>
      <c r="P5" s="530">
        <v>0.0</v>
      </c>
      <c r="Q5" s="531">
        <v>3.202686E7</v>
      </c>
      <c r="R5" s="531">
        <v>3.602686E7</v>
      </c>
    </row>
    <row r="6" ht="23.25" customHeight="1">
      <c r="A6" s="529" t="s">
        <v>3018</v>
      </c>
      <c r="B6" s="530" t="s">
        <v>4420</v>
      </c>
      <c r="C6" s="530" t="s">
        <v>3985</v>
      </c>
      <c r="D6" s="531">
        <v>1000000.0</v>
      </c>
      <c r="E6" s="530">
        <v>0.0</v>
      </c>
      <c r="F6" s="530">
        <v>0.0</v>
      </c>
      <c r="G6" s="530">
        <v>0.0</v>
      </c>
      <c r="H6" s="530">
        <v>0.0</v>
      </c>
      <c r="I6" s="530">
        <v>0.0</v>
      </c>
      <c r="J6" s="530">
        <v>8.0</v>
      </c>
      <c r="K6" s="530">
        <v>0.0</v>
      </c>
      <c r="L6" s="530">
        <v>0.0</v>
      </c>
      <c r="M6" s="530">
        <v>0.0</v>
      </c>
      <c r="N6" s="530">
        <v>0.0</v>
      </c>
      <c r="O6" s="531">
        <v>7500000.0</v>
      </c>
      <c r="P6" s="530">
        <v>0.0</v>
      </c>
      <c r="Q6" s="531">
        <v>2.0662E7</v>
      </c>
      <c r="R6" s="531">
        <v>2.8162E7</v>
      </c>
    </row>
    <row r="7" ht="23.25" customHeight="1">
      <c r="A7" s="529" t="s">
        <v>3018</v>
      </c>
      <c r="B7" s="530" t="s">
        <v>4420</v>
      </c>
      <c r="C7" s="530" t="s">
        <v>3986</v>
      </c>
      <c r="D7" s="531">
        <v>1000000.0</v>
      </c>
      <c r="E7" s="530">
        <v>0.0</v>
      </c>
      <c r="F7" s="530">
        <v>0.0</v>
      </c>
      <c r="G7" s="530">
        <v>0.0</v>
      </c>
      <c r="H7" s="530">
        <v>0.0</v>
      </c>
      <c r="I7" s="530">
        <v>0.0</v>
      </c>
      <c r="J7" s="530">
        <v>15.0</v>
      </c>
      <c r="K7" s="530">
        <v>0.0</v>
      </c>
      <c r="L7" s="530">
        <v>0.0</v>
      </c>
      <c r="M7" s="530">
        <v>0.0</v>
      </c>
      <c r="N7" s="530">
        <v>0.0</v>
      </c>
      <c r="O7" s="531">
        <v>1.538E7</v>
      </c>
      <c r="P7" s="530">
        <v>0.0</v>
      </c>
      <c r="Q7" s="531">
        <v>9.388375E7</v>
      </c>
      <c r="R7" s="531">
        <v>1.0926375E8</v>
      </c>
    </row>
    <row r="8" ht="23.25" customHeight="1">
      <c r="A8" s="529" t="s">
        <v>3018</v>
      </c>
      <c r="B8" s="530" t="s">
        <v>4420</v>
      </c>
      <c r="C8" s="530" t="s">
        <v>3987</v>
      </c>
      <c r="D8" s="531">
        <v>1000000.0</v>
      </c>
      <c r="E8" s="530">
        <v>0.0</v>
      </c>
      <c r="F8" s="530">
        <v>0.0</v>
      </c>
      <c r="G8" s="530">
        <v>0.0</v>
      </c>
      <c r="H8" s="530">
        <v>0.0</v>
      </c>
      <c r="I8" s="530">
        <v>0.0</v>
      </c>
      <c r="J8" s="530">
        <v>12.0</v>
      </c>
      <c r="K8" s="530">
        <v>0.0</v>
      </c>
      <c r="L8" s="530">
        <v>0.0</v>
      </c>
      <c r="M8" s="530">
        <v>0.0</v>
      </c>
      <c r="N8" s="530">
        <v>0.0</v>
      </c>
      <c r="O8" s="531">
        <v>1.23E7</v>
      </c>
      <c r="P8" s="530">
        <v>0.0</v>
      </c>
      <c r="Q8" s="531">
        <v>4.28165E7</v>
      </c>
      <c r="R8" s="531">
        <v>5.51165E7</v>
      </c>
    </row>
    <row r="9" ht="23.25" customHeight="1">
      <c r="A9" s="529" t="s">
        <v>3018</v>
      </c>
      <c r="B9" s="530" t="s">
        <v>4420</v>
      </c>
      <c r="C9" s="530" t="s">
        <v>3988</v>
      </c>
      <c r="D9" s="531">
        <v>1000000.0</v>
      </c>
      <c r="E9" s="530">
        <v>0.0</v>
      </c>
      <c r="F9" s="530">
        <v>0.0</v>
      </c>
      <c r="G9" s="530">
        <v>0.0</v>
      </c>
      <c r="H9" s="530">
        <v>0.0</v>
      </c>
      <c r="I9" s="530">
        <v>0.0</v>
      </c>
      <c r="J9" s="530">
        <v>9.0</v>
      </c>
      <c r="K9" s="530">
        <v>0.0</v>
      </c>
      <c r="L9" s="530">
        <v>0.0</v>
      </c>
      <c r="M9" s="530">
        <v>0.0</v>
      </c>
      <c r="N9" s="530">
        <v>0.0</v>
      </c>
      <c r="O9" s="531">
        <v>8800000.0</v>
      </c>
      <c r="P9" s="530">
        <v>0.0</v>
      </c>
      <c r="Q9" s="531">
        <v>2.5082125E7</v>
      </c>
      <c r="R9" s="531">
        <v>3.3882125E7</v>
      </c>
    </row>
    <row r="10" ht="23.25" customHeight="1">
      <c r="A10" s="529" t="s">
        <v>3018</v>
      </c>
      <c r="B10" s="530" t="s">
        <v>4492</v>
      </c>
      <c r="C10" s="530" t="s">
        <v>3353</v>
      </c>
      <c r="D10" s="531">
        <v>5000000.0</v>
      </c>
      <c r="E10" s="531">
        <v>500000.0</v>
      </c>
      <c r="F10" s="530">
        <v>0.0</v>
      </c>
      <c r="G10" s="530">
        <v>0.0</v>
      </c>
      <c r="H10" s="531">
        <v>300000.0</v>
      </c>
      <c r="I10" s="530">
        <v>26.0</v>
      </c>
      <c r="J10" s="530">
        <v>26.0</v>
      </c>
      <c r="K10" s="530">
        <v>0.0</v>
      </c>
      <c r="L10" s="530">
        <v>0.0</v>
      </c>
      <c r="M10" s="530">
        <v>0.0</v>
      </c>
      <c r="N10" s="531">
        <v>5525840.0</v>
      </c>
      <c r="O10" s="531">
        <v>286179.0</v>
      </c>
      <c r="P10" s="531">
        <v>1400000.0</v>
      </c>
      <c r="Q10" s="531">
        <v>4197000.0</v>
      </c>
      <c r="R10" s="531">
        <v>1.1409019E7</v>
      </c>
    </row>
    <row r="11" ht="23.25" customHeight="1">
      <c r="A11" s="529" t="s">
        <v>3018</v>
      </c>
      <c r="B11" s="530" t="s">
        <v>4492</v>
      </c>
      <c r="C11" s="530" t="s">
        <v>4499</v>
      </c>
      <c r="D11" s="531">
        <v>5000000.0</v>
      </c>
      <c r="E11" s="531">
        <v>500000.0</v>
      </c>
      <c r="F11" s="530">
        <v>0.0</v>
      </c>
      <c r="G11" s="530">
        <v>0.0</v>
      </c>
      <c r="H11" s="531">
        <v>300000.0</v>
      </c>
      <c r="I11" s="530">
        <v>26.0</v>
      </c>
      <c r="J11" s="530">
        <v>27.0</v>
      </c>
      <c r="K11" s="530">
        <v>0.0</v>
      </c>
      <c r="L11" s="530">
        <v>0.0</v>
      </c>
      <c r="M11" s="530">
        <v>0.0</v>
      </c>
      <c r="N11" s="531">
        <v>5525840.0</v>
      </c>
      <c r="O11" s="531">
        <v>514545.0</v>
      </c>
      <c r="P11" s="531">
        <v>1450000.0</v>
      </c>
      <c r="Q11" s="531">
        <v>4410000.0</v>
      </c>
      <c r="R11" s="531">
        <v>1.1900385E7</v>
      </c>
    </row>
    <row r="12" ht="23.25" customHeight="1">
      <c r="A12" s="529" t="s">
        <v>3018</v>
      </c>
      <c r="B12" s="530" t="s">
        <v>4492</v>
      </c>
      <c r="C12" s="530" t="s">
        <v>3354</v>
      </c>
      <c r="D12" s="531">
        <v>5000000.0</v>
      </c>
      <c r="E12" s="531">
        <v>500000.0</v>
      </c>
      <c r="F12" s="530">
        <v>0.0</v>
      </c>
      <c r="G12" s="530">
        <v>0.0</v>
      </c>
      <c r="H12" s="531">
        <v>300000.0</v>
      </c>
      <c r="I12" s="530">
        <v>26.0</v>
      </c>
      <c r="J12" s="530">
        <v>28.0</v>
      </c>
      <c r="K12" s="530">
        <v>0.0</v>
      </c>
      <c r="L12" s="530">
        <v>0.0</v>
      </c>
      <c r="M12" s="530">
        <v>0.0</v>
      </c>
      <c r="N12" s="531">
        <v>4525840.0</v>
      </c>
      <c r="O12" s="531">
        <v>1646756.0</v>
      </c>
      <c r="P12" s="531">
        <v>1450000.0</v>
      </c>
      <c r="Q12" s="531">
        <v>4475000.0</v>
      </c>
      <c r="R12" s="531">
        <v>1.2097596E7</v>
      </c>
    </row>
    <row r="13" ht="23.25" customHeight="1">
      <c r="A13" s="529" t="s">
        <v>3018</v>
      </c>
      <c r="B13" s="530" t="s">
        <v>4492</v>
      </c>
      <c r="C13" s="530" t="s">
        <v>4524</v>
      </c>
      <c r="D13" s="531">
        <v>4250000.0</v>
      </c>
      <c r="E13" s="531">
        <v>500000.0</v>
      </c>
      <c r="F13" s="530">
        <v>0.0</v>
      </c>
      <c r="G13" s="530">
        <v>0.0</v>
      </c>
      <c r="H13" s="530">
        <v>0.0</v>
      </c>
      <c r="I13" s="530">
        <v>26.0</v>
      </c>
      <c r="J13" s="530">
        <v>29.0</v>
      </c>
      <c r="K13" s="530">
        <v>0.0</v>
      </c>
      <c r="L13" s="530">
        <v>0.0</v>
      </c>
      <c r="M13" s="530">
        <v>0.0</v>
      </c>
      <c r="N13" s="530">
        <v>0.0</v>
      </c>
      <c r="O13" s="531">
        <v>5291466.0</v>
      </c>
      <c r="P13" s="531">
        <v>-50000.0</v>
      </c>
      <c r="Q13" s="531">
        <v>2451900.0</v>
      </c>
      <c r="R13" s="531">
        <v>7693366.0</v>
      </c>
    </row>
    <row r="14" ht="23.25" customHeight="1">
      <c r="A14" s="529" t="s">
        <v>3018</v>
      </c>
      <c r="B14" s="530" t="s">
        <v>4425</v>
      </c>
      <c r="C14" s="530" t="s">
        <v>3357</v>
      </c>
      <c r="D14" s="531">
        <v>5000000.0</v>
      </c>
      <c r="E14" s="531">
        <v>500000.0</v>
      </c>
      <c r="F14" s="530">
        <v>0.0</v>
      </c>
      <c r="G14" s="530">
        <v>0.0</v>
      </c>
      <c r="H14" s="531">
        <v>300000.0</v>
      </c>
      <c r="I14" s="530">
        <v>26.0</v>
      </c>
      <c r="J14" s="530">
        <v>30.0</v>
      </c>
      <c r="K14" s="530">
        <v>0.0</v>
      </c>
      <c r="L14" s="530">
        <v>0.0</v>
      </c>
      <c r="M14" s="530">
        <v>0.0</v>
      </c>
      <c r="N14" s="530">
        <v>0.0</v>
      </c>
      <c r="O14" s="531">
        <v>6650962.0</v>
      </c>
      <c r="P14" s="531">
        <v>1500000.0</v>
      </c>
      <c r="Q14" s="531">
        <v>7705000.0</v>
      </c>
      <c r="R14" s="531">
        <v>1.5855962E7</v>
      </c>
    </row>
    <row r="15" ht="23.25" customHeight="1">
      <c r="A15" s="529" t="s">
        <v>3018</v>
      </c>
      <c r="B15" s="530" t="s">
        <v>4425</v>
      </c>
      <c r="C15" s="530" t="s">
        <v>3358</v>
      </c>
      <c r="D15" s="531">
        <v>5000000.0</v>
      </c>
      <c r="E15" s="531">
        <v>500000.0</v>
      </c>
      <c r="F15" s="530">
        <v>0.0</v>
      </c>
      <c r="G15" s="531">
        <v>1000000.0</v>
      </c>
      <c r="H15" s="531">
        <v>300000.0</v>
      </c>
      <c r="I15" s="530">
        <v>26.0</v>
      </c>
      <c r="J15" s="530">
        <v>27.0</v>
      </c>
      <c r="K15" s="530">
        <v>0.0</v>
      </c>
      <c r="L15" s="530">
        <v>0.0</v>
      </c>
      <c r="M15" s="530">
        <v>0.0</v>
      </c>
      <c r="N15" s="531">
        <v>525840.0</v>
      </c>
      <c r="O15" s="531">
        <v>6549160.0</v>
      </c>
      <c r="P15" s="531">
        <v>1350000.0</v>
      </c>
      <c r="Q15" s="531">
        <v>6775000.0</v>
      </c>
      <c r="R15" s="531">
        <v>1.52E7</v>
      </c>
    </row>
    <row r="16" ht="23.25" customHeight="1">
      <c r="A16" s="529" t="s">
        <v>3018</v>
      </c>
      <c r="B16" s="530" t="s">
        <v>4425</v>
      </c>
      <c r="C16" s="530" t="s">
        <v>3359</v>
      </c>
      <c r="D16" s="531">
        <v>5000000.0</v>
      </c>
      <c r="E16" s="531">
        <v>500000.0</v>
      </c>
      <c r="F16" s="530">
        <v>0.0</v>
      </c>
      <c r="G16" s="530">
        <v>0.0</v>
      </c>
      <c r="H16" s="531">
        <v>300000.0</v>
      </c>
      <c r="I16" s="530">
        <v>26.0</v>
      </c>
      <c r="J16" s="530">
        <v>29.0</v>
      </c>
      <c r="K16" s="530">
        <v>0.0</v>
      </c>
      <c r="L16" s="530">
        <v>0.0</v>
      </c>
      <c r="M16" s="530">
        <v>0.0</v>
      </c>
      <c r="N16" s="531">
        <v>5525840.0</v>
      </c>
      <c r="O16" s="531">
        <v>837622.0</v>
      </c>
      <c r="P16" s="531">
        <v>1350000.0</v>
      </c>
      <c r="Q16" s="531">
        <v>7795000.0</v>
      </c>
      <c r="R16" s="531">
        <v>1.5508462E7</v>
      </c>
    </row>
    <row r="17" ht="23.25" customHeight="1">
      <c r="A17" s="529" t="s">
        <v>3018</v>
      </c>
      <c r="B17" s="530" t="s">
        <v>4425</v>
      </c>
      <c r="C17" s="530" t="s">
        <v>3360</v>
      </c>
      <c r="D17" s="531">
        <v>5000000.0</v>
      </c>
      <c r="E17" s="531">
        <v>1000000.0</v>
      </c>
      <c r="F17" s="531">
        <v>1000000.0</v>
      </c>
      <c r="G17" s="530">
        <v>0.0</v>
      </c>
      <c r="H17" s="531">
        <v>300000.0</v>
      </c>
      <c r="I17" s="530">
        <v>26.0</v>
      </c>
      <c r="J17" s="530">
        <v>28.0</v>
      </c>
      <c r="K17" s="530">
        <v>0.0</v>
      </c>
      <c r="L17" s="530">
        <v>0.0</v>
      </c>
      <c r="M17" s="530">
        <v>0.0</v>
      </c>
      <c r="N17" s="531">
        <v>2525840.0</v>
      </c>
      <c r="O17" s="531">
        <v>5151564.0</v>
      </c>
      <c r="P17" s="531">
        <v>1300000.0</v>
      </c>
      <c r="Q17" s="531">
        <v>6200000.0</v>
      </c>
      <c r="R17" s="531">
        <v>1.5177404E7</v>
      </c>
    </row>
    <row r="18" ht="23.25" customHeight="1">
      <c r="A18" s="529" t="s">
        <v>3018</v>
      </c>
      <c r="B18" s="530" t="s">
        <v>4438</v>
      </c>
      <c r="C18" s="530" t="s">
        <v>3979</v>
      </c>
      <c r="D18" s="531">
        <v>5000000.0</v>
      </c>
      <c r="E18" s="531">
        <v>1000000.0</v>
      </c>
      <c r="F18" s="530">
        <v>0.0</v>
      </c>
      <c r="G18" s="530">
        <v>0.0</v>
      </c>
      <c r="H18" s="531">
        <v>300000.0</v>
      </c>
      <c r="I18" s="530">
        <v>26.0</v>
      </c>
      <c r="J18" s="530">
        <v>28.0</v>
      </c>
      <c r="K18" s="530">
        <v>0.0</v>
      </c>
      <c r="L18" s="530">
        <v>0.0</v>
      </c>
      <c r="M18" s="530">
        <v>0.0</v>
      </c>
      <c r="N18" s="531">
        <v>5525840.0</v>
      </c>
      <c r="O18" s="531">
        <v>1111852.0</v>
      </c>
      <c r="P18" s="531">
        <v>-50000.0</v>
      </c>
      <c r="Q18" s="531">
        <v>1.0053626E7</v>
      </c>
      <c r="R18" s="531">
        <v>1.6641318E7</v>
      </c>
    </row>
    <row r="19" ht="23.25" customHeight="1">
      <c r="A19" s="529" t="s">
        <v>3018</v>
      </c>
      <c r="B19" s="530" t="s">
        <v>4438</v>
      </c>
      <c r="C19" s="530" t="s">
        <v>3980</v>
      </c>
      <c r="D19" s="531">
        <v>5000000.0</v>
      </c>
      <c r="E19" s="531">
        <v>1000000.0</v>
      </c>
      <c r="F19" s="530">
        <v>0.0</v>
      </c>
      <c r="G19" s="530">
        <v>0.0</v>
      </c>
      <c r="H19" s="531">
        <v>300000.0</v>
      </c>
      <c r="I19" s="530">
        <v>26.0</v>
      </c>
      <c r="J19" s="530">
        <v>27.0</v>
      </c>
      <c r="K19" s="530">
        <v>0.0</v>
      </c>
      <c r="L19" s="530">
        <v>0.0</v>
      </c>
      <c r="M19" s="530">
        <v>0.0</v>
      </c>
      <c r="N19" s="531">
        <v>2525840.0</v>
      </c>
      <c r="O19" s="531">
        <v>4021756.0</v>
      </c>
      <c r="P19" s="531">
        <v>-50000.0</v>
      </c>
      <c r="Q19" s="531">
        <v>8690410.0</v>
      </c>
      <c r="R19" s="531">
        <v>1.5188006E7</v>
      </c>
    </row>
    <row r="20" ht="23.25" customHeight="1">
      <c r="A20" s="529" t="s">
        <v>3018</v>
      </c>
      <c r="B20" s="530" t="s">
        <v>4432</v>
      </c>
      <c r="C20" s="530" t="s">
        <v>201</v>
      </c>
      <c r="D20" s="531">
        <v>1666667.0</v>
      </c>
      <c r="E20" s="531">
        <v>333333.0</v>
      </c>
      <c r="F20" s="530">
        <v>0.0</v>
      </c>
      <c r="G20" s="530">
        <v>0.0</v>
      </c>
      <c r="H20" s="531">
        <v>100000.0</v>
      </c>
      <c r="I20" s="530">
        <v>26.0</v>
      </c>
      <c r="J20" s="530">
        <v>37.0</v>
      </c>
      <c r="K20" s="530">
        <v>0.0</v>
      </c>
      <c r="L20" s="530">
        <v>0.0</v>
      </c>
      <c r="M20" s="530">
        <v>0.0</v>
      </c>
      <c r="N20" s="530">
        <v>0.0</v>
      </c>
      <c r="O20" s="531">
        <v>2773077.0</v>
      </c>
      <c r="P20" s="530">
        <v>0.0</v>
      </c>
      <c r="Q20" s="531">
        <v>7191155.0</v>
      </c>
      <c r="R20" s="531">
        <v>9964232.0</v>
      </c>
    </row>
    <row r="21" ht="23.25" customHeight="1">
      <c r="A21" s="529" t="s">
        <v>3018</v>
      </c>
      <c r="B21" s="530" t="s">
        <v>4432</v>
      </c>
      <c r="C21" s="530" t="s">
        <v>204</v>
      </c>
      <c r="D21" s="531">
        <v>1666667.0</v>
      </c>
      <c r="E21" s="531">
        <v>333333.0</v>
      </c>
      <c r="F21" s="530">
        <v>0.0</v>
      </c>
      <c r="G21" s="530">
        <v>0.0</v>
      </c>
      <c r="H21" s="531">
        <v>100000.0</v>
      </c>
      <c r="I21" s="530">
        <v>26.0</v>
      </c>
      <c r="J21" s="530">
        <v>28.0</v>
      </c>
      <c r="K21" s="530">
        <v>0.0</v>
      </c>
      <c r="L21" s="530">
        <v>0.0</v>
      </c>
      <c r="M21" s="530">
        <v>0.0</v>
      </c>
      <c r="N21" s="531">
        <v>525840.0</v>
      </c>
      <c r="O21" s="531">
        <v>1702365.0</v>
      </c>
      <c r="P21" s="531">
        <v>-16667.0</v>
      </c>
      <c r="Q21" s="531">
        <v>1.3333001E7</v>
      </c>
      <c r="R21" s="531">
        <v>1.5544539E7</v>
      </c>
    </row>
    <row r="22" ht="23.25" customHeight="1">
      <c r="A22" s="529" t="s">
        <v>3018</v>
      </c>
      <c r="B22" s="530" t="s">
        <v>4432</v>
      </c>
      <c r="C22" s="530" t="s">
        <v>206</v>
      </c>
      <c r="D22" s="531">
        <v>3333333.0</v>
      </c>
      <c r="E22" s="530">
        <v>0.0</v>
      </c>
      <c r="F22" s="530">
        <v>0.0</v>
      </c>
      <c r="G22" s="530">
        <v>0.0</v>
      </c>
      <c r="H22" s="530">
        <v>0.0</v>
      </c>
      <c r="I22" s="530">
        <v>26.0</v>
      </c>
      <c r="J22" s="530">
        <v>26.0</v>
      </c>
      <c r="K22" s="530">
        <v>0.0</v>
      </c>
      <c r="L22" s="530">
        <v>0.0</v>
      </c>
      <c r="M22" s="530">
        <v>0.0</v>
      </c>
      <c r="N22" s="530">
        <v>0.0</v>
      </c>
      <c r="O22" s="531">
        <v>3333333.0</v>
      </c>
      <c r="P22" s="531">
        <v>-16667.0</v>
      </c>
      <c r="Q22" s="531">
        <v>600000.0</v>
      </c>
      <c r="R22" s="531">
        <v>3916667.0</v>
      </c>
    </row>
    <row r="23" ht="23.25" customHeight="1">
      <c r="A23" s="529" t="s">
        <v>3018</v>
      </c>
      <c r="B23" s="530" t="s">
        <v>4425</v>
      </c>
      <c r="C23" s="530" t="s">
        <v>209</v>
      </c>
      <c r="D23" s="531">
        <v>1.0666667E7</v>
      </c>
      <c r="E23" s="530">
        <v>0.0</v>
      </c>
      <c r="F23" s="530">
        <v>0.0</v>
      </c>
      <c r="G23" s="530">
        <v>0.0</v>
      </c>
      <c r="H23" s="530">
        <v>0.0</v>
      </c>
      <c r="I23" s="530">
        <v>26.0</v>
      </c>
      <c r="J23" s="530">
        <v>26.0</v>
      </c>
      <c r="K23" s="530">
        <v>0.0</v>
      </c>
      <c r="L23" s="530">
        <v>0.0</v>
      </c>
      <c r="M23" s="530">
        <v>0.0</v>
      </c>
      <c r="N23" s="531">
        <v>6666667.0</v>
      </c>
      <c r="O23" s="531">
        <v>4000000.0</v>
      </c>
      <c r="P23" s="530">
        <v>0.0</v>
      </c>
      <c r="Q23" s="531">
        <v>1.0666667E7</v>
      </c>
      <c r="R23" s="531">
        <v>2.1333333E7</v>
      </c>
    </row>
    <row r="24" ht="23.25" customHeight="1">
      <c r="A24" s="529" t="s">
        <v>3018</v>
      </c>
      <c r="B24" s="530" t="s">
        <v>4430</v>
      </c>
      <c r="C24" s="530" t="s">
        <v>213</v>
      </c>
      <c r="D24" s="531">
        <v>2.0333333E7</v>
      </c>
      <c r="E24" s="530">
        <v>0.0</v>
      </c>
      <c r="F24" s="530">
        <v>0.0</v>
      </c>
      <c r="G24" s="530">
        <v>0.0</v>
      </c>
      <c r="H24" s="530">
        <v>0.0</v>
      </c>
      <c r="I24" s="530">
        <v>26.0</v>
      </c>
      <c r="J24" s="530">
        <v>26.0</v>
      </c>
      <c r="K24" s="530">
        <v>0.0</v>
      </c>
      <c r="L24" s="530">
        <v>0.0</v>
      </c>
      <c r="M24" s="530">
        <v>0.0</v>
      </c>
      <c r="N24" s="530">
        <v>0.0</v>
      </c>
      <c r="O24" s="531">
        <v>2.0333333E7</v>
      </c>
      <c r="P24" s="530">
        <v>0.0</v>
      </c>
      <c r="Q24" s="530">
        <v>0.0</v>
      </c>
      <c r="R24" s="531">
        <v>2.0333333E7</v>
      </c>
    </row>
    <row r="25" ht="23.25" customHeight="1">
      <c r="A25" s="529" t="s">
        <v>3018</v>
      </c>
      <c r="B25" s="530" t="s">
        <v>4430</v>
      </c>
      <c r="C25" s="530" t="s">
        <v>215</v>
      </c>
      <c r="D25" s="531">
        <v>1.8333333E7</v>
      </c>
      <c r="E25" s="530">
        <v>0.0</v>
      </c>
      <c r="F25" s="530">
        <v>0.0</v>
      </c>
      <c r="G25" s="530">
        <v>0.0</v>
      </c>
      <c r="H25" s="530">
        <v>0.0</v>
      </c>
      <c r="I25" s="530">
        <v>26.0</v>
      </c>
      <c r="J25" s="530">
        <v>26.0</v>
      </c>
      <c r="K25" s="530">
        <v>0.0</v>
      </c>
      <c r="L25" s="530">
        <v>0.0</v>
      </c>
      <c r="M25" s="530">
        <v>0.0</v>
      </c>
      <c r="N25" s="530">
        <v>0.0</v>
      </c>
      <c r="O25" s="531">
        <v>1.8333333E7</v>
      </c>
      <c r="P25" s="530">
        <v>0.0</v>
      </c>
      <c r="Q25" s="530">
        <v>0.0</v>
      </c>
      <c r="R25" s="531">
        <v>1.8333333E7</v>
      </c>
    </row>
    <row r="26" ht="23.25" customHeight="1">
      <c r="A26" s="529" t="s">
        <v>3018</v>
      </c>
      <c r="B26" s="530" t="s">
        <v>4430</v>
      </c>
      <c r="C26" s="530" t="s">
        <v>217</v>
      </c>
      <c r="D26" s="531">
        <v>1.5E7</v>
      </c>
      <c r="E26" s="530">
        <v>0.0</v>
      </c>
      <c r="F26" s="530">
        <v>0.0</v>
      </c>
      <c r="G26" s="530">
        <v>0.0</v>
      </c>
      <c r="H26" s="530">
        <v>0.0</v>
      </c>
      <c r="I26" s="530">
        <v>26.0</v>
      </c>
      <c r="J26" s="530">
        <v>26.0</v>
      </c>
      <c r="K26" s="530">
        <v>0.0</v>
      </c>
      <c r="L26" s="530">
        <v>0.0</v>
      </c>
      <c r="M26" s="530">
        <v>0.0</v>
      </c>
      <c r="N26" s="530">
        <v>0.0</v>
      </c>
      <c r="O26" s="531">
        <v>1.5E7</v>
      </c>
      <c r="P26" s="530">
        <v>0.0</v>
      </c>
      <c r="Q26" s="530">
        <v>0.0</v>
      </c>
      <c r="R26" s="531">
        <v>1.5E7</v>
      </c>
    </row>
    <row r="27" ht="23.25" customHeight="1">
      <c r="A27" s="529" t="s">
        <v>3018</v>
      </c>
      <c r="B27" s="530" t="s">
        <v>4430</v>
      </c>
      <c r="C27" s="530" t="s">
        <v>221</v>
      </c>
      <c r="D27" s="531">
        <v>5333333.0</v>
      </c>
      <c r="E27" s="530">
        <v>0.0</v>
      </c>
      <c r="F27" s="530">
        <v>0.0</v>
      </c>
      <c r="G27" s="530">
        <v>0.0</v>
      </c>
      <c r="H27" s="530">
        <v>0.0</v>
      </c>
      <c r="I27" s="530">
        <v>26.0</v>
      </c>
      <c r="J27" s="530">
        <v>26.0</v>
      </c>
      <c r="K27" s="530">
        <v>0.0</v>
      </c>
      <c r="L27" s="530">
        <v>0.0</v>
      </c>
      <c r="M27" s="530">
        <v>0.0</v>
      </c>
      <c r="N27" s="530">
        <v>0.0</v>
      </c>
      <c r="O27" s="531">
        <v>5333333.0</v>
      </c>
      <c r="P27" s="530">
        <v>0.0</v>
      </c>
      <c r="Q27" s="530">
        <v>0.0</v>
      </c>
      <c r="R27" s="531">
        <v>5333333.0</v>
      </c>
    </row>
    <row r="28" ht="23.25" customHeight="1">
      <c r="A28" s="529" t="s">
        <v>3018</v>
      </c>
      <c r="B28" s="530" t="s">
        <v>4430</v>
      </c>
      <c r="C28" s="530" t="s">
        <v>223</v>
      </c>
      <c r="D28" s="531">
        <v>6000000.0</v>
      </c>
      <c r="E28" s="530">
        <v>0.0</v>
      </c>
      <c r="F28" s="530">
        <v>0.0</v>
      </c>
      <c r="G28" s="530">
        <v>0.0</v>
      </c>
      <c r="H28" s="530">
        <v>0.0</v>
      </c>
      <c r="I28" s="530">
        <v>26.0</v>
      </c>
      <c r="J28" s="530">
        <v>26.0</v>
      </c>
      <c r="K28" s="530">
        <v>0.0</v>
      </c>
      <c r="L28" s="530">
        <v>0.0</v>
      </c>
      <c r="M28" s="530">
        <v>0.0</v>
      </c>
      <c r="N28" s="530">
        <v>0.0</v>
      </c>
      <c r="O28" s="531">
        <v>6000000.0</v>
      </c>
      <c r="P28" s="530">
        <v>0.0</v>
      </c>
      <c r="Q28" s="530">
        <v>0.0</v>
      </c>
      <c r="R28" s="531">
        <v>6000000.0</v>
      </c>
    </row>
    <row r="29" ht="23.25" customHeight="1">
      <c r="A29" s="529" t="s">
        <v>3018</v>
      </c>
      <c r="B29" s="530" t="s">
        <v>4430</v>
      </c>
      <c r="C29" s="530" t="s">
        <v>225</v>
      </c>
      <c r="D29" s="531">
        <v>4166667.0</v>
      </c>
      <c r="E29" s="530">
        <v>0.0</v>
      </c>
      <c r="F29" s="530">
        <v>0.0</v>
      </c>
      <c r="G29" s="530">
        <v>0.0</v>
      </c>
      <c r="H29" s="530">
        <v>0.0</v>
      </c>
      <c r="I29" s="530">
        <v>26.0</v>
      </c>
      <c r="J29" s="530">
        <v>26.0</v>
      </c>
      <c r="K29" s="530">
        <v>0.0</v>
      </c>
      <c r="L29" s="530">
        <v>0.0</v>
      </c>
      <c r="M29" s="530">
        <v>0.0</v>
      </c>
      <c r="N29" s="530">
        <v>0.0</v>
      </c>
      <c r="O29" s="531">
        <v>4166667.0</v>
      </c>
      <c r="P29" s="530">
        <v>0.0</v>
      </c>
      <c r="Q29" s="531">
        <v>1405556.0</v>
      </c>
      <c r="R29" s="531">
        <v>5572222.0</v>
      </c>
    </row>
    <row r="30" ht="23.25" customHeight="1">
      <c r="A30" s="529" t="s">
        <v>3018</v>
      </c>
      <c r="B30" s="530" t="s">
        <v>4430</v>
      </c>
      <c r="C30" s="530" t="s">
        <v>227</v>
      </c>
      <c r="D30" s="531">
        <v>2666667.0</v>
      </c>
      <c r="E30" s="530">
        <v>0.0</v>
      </c>
      <c r="F30" s="530">
        <v>0.0</v>
      </c>
      <c r="G30" s="530">
        <v>0.0</v>
      </c>
      <c r="H30" s="530">
        <v>0.0</v>
      </c>
      <c r="I30" s="530">
        <v>26.0</v>
      </c>
      <c r="J30" s="530">
        <v>26.0</v>
      </c>
      <c r="K30" s="530">
        <v>0.0</v>
      </c>
      <c r="L30" s="530">
        <v>0.0</v>
      </c>
      <c r="M30" s="530">
        <v>0.0</v>
      </c>
      <c r="N30" s="530">
        <v>0.0</v>
      </c>
      <c r="O30" s="531">
        <v>2666667.0</v>
      </c>
      <c r="P30" s="530">
        <v>0.0</v>
      </c>
      <c r="Q30" s="530">
        <v>0.0</v>
      </c>
      <c r="R30" s="531">
        <v>2666667.0</v>
      </c>
    </row>
    <row r="31" ht="23.25" customHeight="1">
      <c r="A31" s="529" t="s">
        <v>3018</v>
      </c>
      <c r="B31" s="530" t="s">
        <v>4430</v>
      </c>
      <c r="C31" s="530" t="s">
        <v>230</v>
      </c>
      <c r="D31" s="531">
        <v>6666667.0</v>
      </c>
      <c r="E31" s="530">
        <v>0.0</v>
      </c>
      <c r="F31" s="530">
        <v>0.0</v>
      </c>
      <c r="G31" s="530">
        <v>0.0</v>
      </c>
      <c r="H31" s="530">
        <v>0.0</v>
      </c>
      <c r="I31" s="530">
        <v>26.0</v>
      </c>
      <c r="J31" s="530">
        <v>26.0</v>
      </c>
      <c r="K31" s="530">
        <v>0.0</v>
      </c>
      <c r="L31" s="530">
        <v>0.0</v>
      </c>
      <c r="M31" s="530">
        <v>0.0</v>
      </c>
      <c r="N31" s="530">
        <v>0.0</v>
      </c>
      <c r="O31" s="531">
        <v>6666667.0</v>
      </c>
      <c r="P31" s="530">
        <v>0.0</v>
      </c>
      <c r="Q31" s="530">
        <v>0.0</v>
      </c>
      <c r="R31" s="531">
        <v>6666667.0</v>
      </c>
    </row>
    <row r="32" ht="23.25" customHeight="1">
      <c r="A32" s="529" t="s">
        <v>3018</v>
      </c>
      <c r="B32" s="530" t="s">
        <v>4430</v>
      </c>
      <c r="C32" s="530" t="s">
        <v>232</v>
      </c>
      <c r="D32" s="531">
        <v>8333333.0</v>
      </c>
      <c r="E32" s="530">
        <v>0.0</v>
      </c>
      <c r="F32" s="530">
        <v>0.0</v>
      </c>
      <c r="G32" s="530">
        <v>0.0</v>
      </c>
      <c r="H32" s="530">
        <v>0.0</v>
      </c>
      <c r="I32" s="530">
        <v>26.0</v>
      </c>
      <c r="J32" s="530">
        <v>26.0</v>
      </c>
      <c r="K32" s="530">
        <v>0.0</v>
      </c>
      <c r="L32" s="530">
        <v>0.0</v>
      </c>
      <c r="M32" s="530">
        <v>0.0</v>
      </c>
      <c r="N32" s="530">
        <v>0.0</v>
      </c>
      <c r="O32" s="531">
        <v>8333333.0</v>
      </c>
      <c r="P32" s="530">
        <v>0.0</v>
      </c>
      <c r="Q32" s="530">
        <v>0.0</v>
      </c>
      <c r="R32" s="531">
        <v>8333333.0</v>
      </c>
    </row>
    <row r="33" ht="23.25" customHeight="1">
      <c r="A33" s="529" t="s">
        <v>3018</v>
      </c>
      <c r="B33" s="530" t="s">
        <v>4430</v>
      </c>
      <c r="C33" s="530" t="s">
        <v>234</v>
      </c>
      <c r="D33" s="531">
        <v>4000000.0</v>
      </c>
      <c r="E33" s="530">
        <v>0.0</v>
      </c>
      <c r="F33" s="530">
        <v>0.0</v>
      </c>
      <c r="G33" s="530">
        <v>0.0</v>
      </c>
      <c r="H33" s="530">
        <v>0.0</v>
      </c>
      <c r="I33" s="530">
        <v>26.0</v>
      </c>
      <c r="J33" s="530">
        <v>29.0</v>
      </c>
      <c r="K33" s="530">
        <v>0.0</v>
      </c>
      <c r="L33" s="530">
        <v>0.0</v>
      </c>
      <c r="M33" s="530">
        <v>0.0</v>
      </c>
      <c r="N33" s="530">
        <v>0.0</v>
      </c>
      <c r="O33" s="531">
        <v>4480769.0</v>
      </c>
      <c r="P33" s="531">
        <v>-16667.0</v>
      </c>
      <c r="Q33" s="531">
        <v>1260000.0</v>
      </c>
      <c r="R33" s="531">
        <v>5724103.0</v>
      </c>
    </row>
    <row r="34" ht="23.25" customHeight="1">
      <c r="A34" s="529" t="s">
        <v>3018</v>
      </c>
      <c r="B34" s="530" t="s">
        <v>4430</v>
      </c>
      <c r="C34" s="530" t="s">
        <v>236</v>
      </c>
      <c r="D34" s="531">
        <v>4333333.0</v>
      </c>
      <c r="E34" s="530">
        <v>0.0</v>
      </c>
      <c r="F34" s="530">
        <v>0.0</v>
      </c>
      <c r="G34" s="530">
        <v>0.0</v>
      </c>
      <c r="H34" s="530">
        <v>0.0</v>
      </c>
      <c r="I34" s="530">
        <v>26.0</v>
      </c>
      <c r="J34" s="530">
        <v>27.0</v>
      </c>
      <c r="K34" s="530">
        <v>0.0</v>
      </c>
      <c r="L34" s="530">
        <v>0.0</v>
      </c>
      <c r="M34" s="530">
        <v>0.0</v>
      </c>
      <c r="N34" s="530">
        <v>0.0</v>
      </c>
      <c r="O34" s="531">
        <v>4416667.0</v>
      </c>
      <c r="P34" s="531">
        <v>166667.0</v>
      </c>
      <c r="Q34" s="531">
        <v>1112222.0</v>
      </c>
      <c r="R34" s="531">
        <v>5695556.0</v>
      </c>
    </row>
    <row r="35" ht="23.25" customHeight="1">
      <c r="A35" s="529" t="s">
        <v>3018</v>
      </c>
      <c r="B35" s="530" t="s">
        <v>4430</v>
      </c>
      <c r="C35" s="530" t="s">
        <v>238</v>
      </c>
      <c r="D35" s="531">
        <v>4333333.0</v>
      </c>
      <c r="E35" s="530">
        <v>0.0</v>
      </c>
      <c r="F35" s="530">
        <v>0.0</v>
      </c>
      <c r="G35" s="530">
        <v>0.0</v>
      </c>
      <c r="H35" s="530">
        <v>0.0</v>
      </c>
      <c r="I35" s="530">
        <v>26.0</v>
      </c>
      <c r="J35" s="530">
        <v>26.0</v>
      </c>
      <c r="K35" s="530">
        <v>0.0</v>
      </c>
      <c r="L35" s="530">
        <v>0.0</v>
      </c>
      <c r="M35" s="530">
        <v>0.0</v>
      </c>
      <c r="N35" s="530">
        <v>0.0</v>
      </c>
      <c r="O35" s="531">
        <v>4333333.0</v>
      </c>
      <c r="P35" s="531">
        <v>-166667.0</v>
      </c>
      <c r="Q35" s="531">
        <v>1057778.0</v>
      </c>
      <c r="R35" s="531">
        <v>5224444.0</v>
      </c>
    </row>
    <row r="36" ht="23.25" customHeight="1">
      <c r="A36" s="529" t="s">
        <v>3018</v>
      </c>
      <c r="B36" s="530" t="s">
        <v>4430</v>
      </c>
      <c r="C36" s="530" t="s">
        <v>240</v>
      </c>
      <c r="D36" s="531">
        <v>8333333.0</v>
      </c>
      <c r="E36" s="530">
        <v>0.0</v>
      </c>
      <c r="F36" s="530">
        <v>0.0</v>
      </c>
      <c r="G36" s="530">
        <v>0.0</v>
      </c>
      <c r="H36" s="530">
        <v>0.0</v>
      </c>
      <c r="I36" s="530">
        <v>26.0</v>
      </c>
      <c r="J36" s="530">
        <v>26.0</v>
      </c>
      <c r="K36" s="530">
        <v>0.0</v>
      </c>
      <c r="L36" s="530">
        <v>0.0</v>
      </c>
      <c r="M36" s="530">
        <v>0.0</v>
      </c>
      <c r="N36" s="530">
        <v>0.0</v>
      </c>
      <c r="O36" s="531">
        <v>8333333.0</v>
      </c>
      <c r="P36" s="530">
        <v>0.0</v>
      </c>
      <c r="Q36" s="530">
        <v>0.0</v>
      </c>
      <c r="R36" s="531">
        <v>8333333.0</v>
      </c>
    </row>
    <row r="37" ht="23.25" customHeight="1">
      <c r="A37" s="529" t="s">
        <v>3018</v>
      </c>
      <c r="B37" s="530" t="s">
        <v>4430</v>
      </c>
      <c r="C37" s="530" t="s">
        <v>4505</v>
      </c>
      <c r="D37" s="531">
        <v>2000000.0</v>
      </c>
      <c r="E37" s="530">
        <v>0.0</v>
      </c>
      <c r="F37" s="530">
        <v>0.0</v>
      </c>
      <c r="G37" s="530">
        <v>0.0</v>
      </c>
      <c r="H37" s="530">
        <v>0.0</v>
      </c>
      <c r="I37" s="530">
        <v>26.0</v>
      </c>
      <c r="J37" s="530">
        <v>26.0</v>
      </c>
      <c r="K37" s="530">
        <v>0.0</v>
      </c>
      <c r="L37" s="530">
        <v>0.0</v>
      </c>
      <c r="M37" s="530">
        <v>0.0</v>
      </c>
      <c r="N37" s="530">
        <v>0.0</v>
      </c>
      <c r="O37" s="531">
        <v>2000000.0</v>
      </c>
      <c r="P37" s="530">
        <v>0.0</v>
      </c>
      <c r="Q37" s="530">
        <v>0.0</v>
      </c>
      <c r="R37" s="531">
        <v>2000000.0</v>
      </c>
    </row>
    <row r="38" ht="23.25" customHeight="1">
      <c r="A38" s="529" t="s">
        <v>3018</v>
      </c>
      <c r="B38" s="530" t="s">
        <v>4430</v>
      </c>
      <c r="C38" s="530" t="s">
        <v>245</v>
      </c>
      <c r="D38" s="531">
        <v>2100000.0</v>
      </c>
      <c r="E38" s="531">
        <v>566667.0</v>
      </c>
      <c r="F38" s="530">
        <v>0.0</v>
      </c>
      <c r="G38" s="530">
        <v>0.0</v>
      </c>
      <c r="H38" s="530">
        <v>0.0</v>
      </c>
      <c r="I38" s="530">
        <v>26.0</v>
      </c>
      <c r="J38" s="530">
        <v>27.0</v>
      </c>
      <c r="K38" s="530">
        <v>0.0</v>
      </c>
      <c r="L38" s="530">
        <v>0.0</v>
      </c>
      <c r="M38" s="530">
        <v>0.0</v>
      </c>
      <c r="N38" s="531">
        <v>525840.0</v>
      </c>
      <c r="O38" s="531">
        <v>2211500.0</v>
      </c>
      <c r="P38" s="531">
        <v>-266667.0</v>
      </c>
      <c r="Q38" s="530">
        <v>0.0</v>
      </c>
      <c r="R38" s="531">
        <v>2470673.0</v>
      </c>
    </row>
    <row r="39" ht="23.25" customHeight="1">
      <c r="A39" s="529" t="s">
        <v>3018</v>
      </c>
      <c r="B39" s="530" t="s">
        <v>4430</v>
      </c>
      <c r="C39" s="530" t="s">
        <v>249</v>
      </c>
      <c r="D39" s="531">
        <v>2100000.0</v>
      </c>
      <c r="E39" s="531">
        <v>566667.0</v>
      </c>
      <c r="F39" s="530">
        <v>0.0</v>
      </c>
      <c r="G39" s="530">
        <v>0.0</v>
      </c>
      <c r="H39" s="530">
        <v>0.0</v>
      </c>
      <c r="I39" s="530">
        <v>26.0</v>
      </c>
      <c r="J39" s="530">
        <v>30.0</v>
      </c>
      <c r="K39" s="530">
        <v>0.0</v>
      </c>
      <c r="L39" s="530">
        <v>0.0</v>
      </c>
      <c r="M39" s="530">
        <v>0.0</v>
      </c>
      <c r="N39" s="530">
        <v>0.0</v>
      </c>
      <c r="O39" s="531">
        <v>3004888.0</v>
      </c>
      <c r="P39" s="530">
        <v>0.0</v>
      </c>
      <c r="Q39" s="530">
        <v>0.0</v>
      </c>
      <c r="R39" s="531">
        <v>3004888.0</v>
      </c>
    </row>
    <row r="40" ht="23.25" customHeight="1">
      <c r="A40" s="529" t="s">
        <v>3018</v>
      </c>
      <c r="B40" s="530" t="s">
        <v>4430</v>
      </c>
      <c r="C40" s="530" t="s">
        <v>252</v>
      </c>
      <c r="D40" s="531">
        <v>2000000.0</v>
      </c>
      <c r="E40" s="530">
        <v>0.0</v>
      </c>
      <c r="F40" s="530">
        <v>0.0</v>
      </c>
      <c r="G40" s="530">
        <v>0.0</v>
      </c>
      <c r="H40" s="530">
        <v>0.0</v>
      </c>
      <c r="I40" s="530">
        <v>26.0</v>
      </c>
      <c r="J40" s="530">
        <v>26.0</v>
      </c>
      <c r="K40" s="530">
        <v>0.0</v>
      </c>
      <c r="L40" s="530">
        <v>0.0</v>
      </c>
      <c r="M40" s="530">
        <v>0.0</v>
      </c>
      <c r="N40" s="530">
        <v>0.0</v>
      </c>
      <c r="O40" s="531">
        <v>2000000.0</v>
      </c>
      <c r="P40" s="530">
        <v>0.0</v>
      </c>
      <c r="Q40" s="530">
        <v>0.0</v>
      </c>
      <c r="R40" s="531">
        <v>2000000.0</v>
      </c>
    </row>
    <row r="41" ht="23.25" customHeight="1">
      <c r="A41" s="529" t="s">
        <v>3018</v>
      </c>
      <c r="B41" s="530" t="s">
        <v>4430</v>
      </c>
      <c r="C41" s="530" t="s">
        <v>254</v>
      </c>
      <c r="D41" s="531">
        <v>2666667.0</v>
      </c>
      <c r="E41" s="530">
        <v>0.0</v>
      </c>
      <c r="F41" s="530">
        <v>0.0</v>
      </c>
      <c r="G41" s="530">
        <v>0.0</v>
      </c>
      <c r="H41" s="530">
        <v>0.0</v>
      </c>
      <c r="I41" s="530">
        <v>26.0</v>
      </c>
      <c r="J41" s="530">
        <v>26.0</v>
      </c>
      <c r="K41" s="530">
        <v>0.0</v>
      </c>
      <c r="L41" s="530">
        <v>0.0</v>
      </c>
      <c r="M41" s="530">
        <v>0.0</v>
      </c>
      <c r="N41" s="530">
        <v>0.0</v>
      </c>
      <c r="O41" s="531">
        <v>2666667.0</v>
      </c>
      <c r="P41" s="531">
        <v>-16667.0</v>
      </c>
      <c r="Q41" s="530">
        <v>0.0</v>
      </c>
      <c r="R41" s="531">
        <v>2650000.0</v>
      </c>
    </row>
    <row r="42" ht="23.25" customHeight="1">
      <c r="A42" s="529" t="s">
        <v>3018</v>
      </c>
      <c r="B42" s="530" t="s">
        <v>4430</v>
      </c>
      <c r="C42" s="530" t="s">
        <v>256</v>
      </c>
      <c r="D42" s="531">
        <v>3666667.0</v>
      </c>
      <c r="E42" s="530">
        <v>0.0</v>
      </c>
      <c r="F42" s="530">
        <v>0.0</v>
      </c>
      <c r="G42" s="530">
        <v>0.0</v>
      </c>
      <c r="H42" s="530">
        <v>0.0</v>
      </c>
      <c r="I42" s="530">
        <v>28.0</v>
      </c>
      <c r="J42" s="530">
        <v>31.0</v>
      </c>
      <c r="K42" s="530">
        <v>0.0</v>
      </c>
      <c r="L42" s="530">
        <v>0.0</v>
      </c>
      <c r="M42" s="530">
        <v>0.0</v>
      </c>
      <c r="N42" s="530">
        <v>0.0</v>
      </c>
      <c r="O42" s="531">
        <v>4004524.0</v>
      </c>
      <c r="P42" s="531">
        <v>266667.0</v>
      </c>
      <c r="Q42" s="530">
        <v>0.0</v>
      </c>
      <c r="R42" s="531">
        <v>4271190.0</v>
      </c>
    </row>
    <row r="43" ht="23.25" customHeight="1">
      <c r="A43" s="529" t="s">
        <v>3018</v>
      </c>
      <c r="B43" s="530" t="s">
        <v>4430</v>
      </c>
      <c r="C43" s="530" t="s">
        <v>258</v>
      </c>
      <c r="D43" s="531">
        <v>3666667.0</v>
      </c>
      <c r="E43" s="530">
        <v>0.0</v>
      </c>
      <c r="F43" s="530">
        <v>0.0</v>
      </c>
      <c r="G43" s="530">
        <v>0.0</v>
      </c>
      <c r="H43" s="530">
        <v>0.0</v>
      </c>
      <c r="I43" s="530">
        <v>28.0</v>
      </c>
      <c r="J43" s="530">
        <v>31.0</v>
      </c>
      <c r="K43" s="530">
        <v>0.0</v>
      </c>
      <c r="L43" s="530">
        <v>0.0</v>
      </c>
      <c r="M43" s="530">
        <v>0.0</v>
      </c>
      <c r="N43" s="530">
        <v>0.0</v>
      </c>
      <c r="O43" s="531">
        <v>3994048.0</v>
      </c>
      <c r="P43" s="531">
        <v>241667.0</v>
      </c>
      <c r="Q43" s="530">
        <v>0.0</v>
      </c>
      <c r="R43" s="531">
        <v>4235714.0</v>
      </c>
    </row>
    <row r="44" ht="23.25" customHeight="1">
      <c r="A44" s="529" t="s">
        <v>3032</v>
      </c>
      <c r="B44" s="530" t="s">
        <v>4420</v>
      </c>
      <c r="C44" s="530" t="s">
        <v>3981</v>
      </c>
      <c r="D44" s="531">
        <v>6.0E7</v>
      </c>
      <c r="E44" s="530">
        <v>0.0</v>
      </c>
      <c r="F44" s="530">
        <v>0.0</v>
      </c>
      <c r="G44" s="530">
        <v>0.0</v>
      </c>
      <c r="H44" s="530">
        <v>0.0</v>
      </c>
      <c r="I44" s="530">
        <v>0.0</v>
      </c>
      <c r="J44" s="530">
        <v>0.0</v>
      </c>
      <c r="K44" s="530">
        <v>0.0</v>
      </c>
      <c r="L44" s="530">
        <v>0.0</v>
      </c>
      <c r="M44" s="530">
        <v>0.0</v>
      </c>
      <c r="N44" s="530">
        <v>0.0</v>
      </c>
      <c r="O44" s="530">
        <v>0.0</v>
      </c>
      <c r="P44" s="530">
        <v>0.0</v>
      </c>
      <c r="Q44" s="531">
        <v>6.0E7</v>
      </c>
      <c r="R44" s="531">
        <v>6.0E7</v>
      </c>
    </row>
    <row r="45" ht="23.25" customHeight="1">
      <c r="A45" s="529" t="s">
        <v>3032</v>
      </c>
      <c r="B45" s="530" t="s">
        <v>4420</v>
      </c>
      <c r="C45" s="530" t="s">
        <v>3982</v>
      </c>
      <c r="D45" s="531">
        <v>1000000.0</v>
      </c>
      <c r="E45" s="530">
        <v>0.0</v>
      </c>
      <c r="F45" s="530">
        <v>0.0</v>
      </c>
      <c r="G45" s="530">
        <v>0.0</v>
      </c>
      <c r="H45" s="530">
        <v>0.0</v>
      </c>
      <c r="I45" s="530">
        <v>0.0</v>
      </c>
      <c r="J45" s="530">
        <v>7.0</v>
      </c>
      <c r="K45" s="530">
        <v>0.0</v>
      </c>
      <c r="L45" s="531">
        <v>24211.0</v>
      </c>
      <c r="M45" s="530">
        <v>0.0</v>
      </c>
      <c r="N45" s="530">
        <v>0.0</v>
      </c>
      <c r="O45" s="530">
        <v>0.0</v>
      </c>
      <c r="P45" s="531">
        <v>5.6079125E7</v>
      </c>
      <c r="Q45" s="531">
        <v>6624211.0</v>
      </c>
      <c r="R45" s="531">
        <v>6.2703336E7</v>
      </c>
    </row>
    <row r="46" ht="23.25" customHeight="1">
      <c r="A46" s="529" t="s">
        <v>3032</v>
      </c>
      <c r="B46" s="530" t="s">
        <v>4420</v>
      </c>
      <c r="C46" s="530" t="s">
        <v>3983</v>
      </c>
      <c r="D46" s="531">
        <v>1000000.0</v>
      </c>
      <c r="E46" s="530">
        <v>0.0</v>
      </c>
      <c r="F46" s="530">
        <v>0.0</v>
      </c>
      <c r="G46" s="530">
        <v>0.0</v>
      </c>
      <c r="H46" s="530">
        <v>0.0</v>
      </c>
      <c r="I46" s="530">
        <v>0.0</v>
      </c>
      <c r="J46" s="530">
        <v>5.0</v>
      </c>
      <c r="K46" s="530">
        <v>1.0</v>
      </c>
      <c r="L46" s="531">
        <v>105263.0</v>
      </c>
      <c r="M46" s="530">
        <v>0.0</v>
      </c>
      <c r="N46" s="531">
        <v>735000.0</v>
      </c>
      <c r="O46" s="530">
        <v>0.0</v>
      </c>
      <c r="P46" s="531">
        <v>4.7043125E7</v>
      </c>
      <c r="Q46" s="531">
        <v>4765000.0</v>
      </c>
      <c r="R46" s="531">
        <v>5.2543125E7</v>
      </c>
    </row>
    <row r="47" ht="23.25" customHeight="1">
      <c r="A47" s="529" t="s">
        <v>3032</v>
      </c>
      <c r="B47" s="530" t="s">
        <v>4420</v>
      </c>
      <c r="C47" s="530" t="s">
        <v>3984</v>
      </c>
      <c r="D47" s="531">
        <v>1000000.0</v>
      </c>
      <c r="E47" s="530">
        <v>0.0</v>
      </c>
      <c r="F47" s="530">
        <v>0.0</v>
      </c>
      <c r="G47" s="530">
        <v>0.0</v>
      </c>
      <c r="H47" s="530">
        <v>0.0</v>
      </c>
      <c r="I47" s="530">
        <v>0.0</v>
      </c>
      <c r="J47" s="530">
        <v>2.0</v>
      </c>
      <c r="K47" s="530">
        <v>1.0</v>
      </c>
      <c r="L47" s="531">
        <v>52632.0</v>
      </c>
      <c r="M47" s="530">
        <v>0.0</v>
      </c>
      <c r="N47" s="530">
        <v>0.0</v>
      </c>
      <c r="O47" s="530">
        <v>0.0</v>
      </c>
      <c r="P47" s="531">
        <v>1.765236E7</v>
      </c>
      <c r="Q47" s="531">
        <v>2052632.0</v>
      </c>
      <c r="R47" s="531">
        <v>1.9704992E7</v>
      </c>
    </row>
    <row r="48" ht="23.25" customHeight="1">
      <c r="A48" s="529" t="s">
        <v>3032</v>
      </c>
      <c r="B48" s="530" t="s">
        <v>4420</v>
      </c>
      <c r="C48" s="530" t="s">
        <v>3985</v>
      </c>
      <c r="D48" s="531">
        <v>1000000.0</v>
      </c>
      <c r="E48" s="530">
        <v>0.0</v>
      </c>
      <c r="F48" s="530">
        <v>0.0</v>
      </c>
      <c r="G48" s="530">
        <v>0.0</v>
      </c>
      <c r="H48" s="530">
        <v>0.0</v>
      </c>
      <c r="I48" s="530">
        <v>0.0</v>
      </c>
      <c r="J48" s="530">
        <v>3.0</v>
      </c>
      <c r="K48" s="530">
        <v>0.0</v>
      </c>
      <c r="L48" s="530">
        <v>0.0</v>
      </c>
      <c r="M48" s="530">
        <v>0.0</v>
      </c>
      <c r="N48" s="530">
        <v>0.0</v>
      </c>
      <c r="O48" s="530">
        <v>0.0</v>
      </c>
      <c r="P48" s="531">
        <v>1.268425E7</v>
      </c>
      <c r="Q48" s="531">
        <v>3000000.0</v>
      </c>
      <c r="R48" s="531">
        <v>1.568425E7</v>
      </c>
    </row>
    <row r="49" ht="23.25" customHeight="1">
      <c r="A49" s="529" t="s">
        <v>3032</v>
      </c>
      <c r="B49" s="530" t="s">
        <v>4420</v>
      </c>
      <c r="C49" s="530" t="s">
        <v>3986</v>
      </c>
      <c r="D49" s="531">
        <v>1000000.0</v>
      </c>
      <c r="E49" s="530">
        <v>0.0</v>
      </c>
      <c r="F49" s="530">
        <v>0.0</v>
      </c>
      <c r="G49" s="530">
        <v>0.0</v>
      </c>
      <c r="H49" s="530">
        <v>0.0</v>
      </c>
      <c r="I49" s="530">
        <v>0.0</v>
      </c>
      <c r="J49" s="530">
        <v>8.0</v>
      </c>
      <c r="K49" s="530">
        <v>1.0</v>
      </c>
      <c r="L49" s="531">
        <v>105263.0</v>
      </c>
      <c r="M49" s="530">
        <v>0.0</v>
      </c>
      <c r="N49" s="530">
        <v>0.0</v>
      </c>
      <c r="O49" s="530">
        <v>0.0</v>
      </c>
      <c r="P49" s="531">
        <v>7.5744625E7</v>
      </c>
      <c r="Q49" s="531">
        <v>7789474.0</v>
      </c>
      <c r="R49" s="531">
        <v>8.3534099E7</v>
      </c>
    </row>
    <row r="50" ht="23.25" customHeight="1">
      <c r="A50" s="529" t="s">
        <v>3032</v>
      </c>
      <c r="B50" s="530" t="s">
        <v>4420</v>
      </c>
      <c r="C50" s="530" t="s">
        <v>3987</v>
      </c>
      <c r="D50" s="531">
        <v>1000000.0</v>
      </c>
      <c r="E50" s="530">
        <v>0.0</v>
      </c>
      <c r="F50" s="530">
        <v>0.0</v>
      </c>
      <c r="G50" s="530">
        <v>0.0</v>
      </c>
      <c r="H50" s="530">
        <v>0.0</v>
      </c>
      <c r="I50" s="530">
        <v>0.0</v>
      </c>
      <c r="J50" s="530">
        <v>7.0</v>
      </c>
      <c r="K50" s="530">
        <v>0.0</v>
      </c>
      <c r="L50" s="530">
        <v>0.0</v>
      </c>
      <c r="M50" s="530">
        <v>0.0</v>
      </c>
      <c r="N50" s="530">
        <v>0.0</v>
      </c>
      <c r="O50" s="530">
        <v>0.0</v>
      </c>
      <c r="P50" s="531">
        <v>2.6150375E7</v>
      </c>
      <c r="Q50" s="531">
        <v>6842105.0</v>
      </c>
      <c r="R50" s="531">
        <v>3.299248E7</v>
      </c>
    </row>
    <row r="51" ht="23.25" customHeight="1">
      <c r="A51" s="529" t="s">
        <v>3032</v>
      </c>
      <c r="B51" s="530" t="s">
        <v>4420</v>
      </c>
      <c r="C51" s="530" t="s">
        <v>3988</v>
      </c>
      <c r="D51" s="531">
        <v>1000000.0</v>
      </c>
      <c r="E51" s="530">
        <v>0.0</v>
      </c>
      <c r="F51" s="530">
        <v>0.0</v>
      </c>
      <c r="G51" s="530">
        <v>0.0</v>
      </c>
      <c r="H51" s="530">
        <v>0.0</v>
      </c>
      <c r="I51" s="530">
        <v>0.0</v>
      </c>
      <c r="J51" s="530">
        <v>8.0</v>
      </c>
      <c r="K51" s="530">
        <v>0.0</v>
      </c>
      <c r="L51" s="530">
        <v>0.0</v>
      </c>
      <c r="M51" s="530">
        <v>0.0</v>
      </c>
      <c r="N51" s="530">
        <v>0.0</v>
      </c>
      <c r="O51" s="530">
        <v>0.0</v>
      </c>
      <c r="P51" s="531">
        <v>2.6918375E7</v>
      </c>
      <c r="Q51" s="531">
        <v>7789474.0</v>
      </c>
      <c r="R51" s="531">
        <v>3.4707849E7</v>
      </c>
    </row>
    <row r="52" ht="23.25" customHeight="1">
      <c r="A52" s="529" t="s">
        <v>3032</v>
      </c>
      <c r="B52" s="530" t="s">
        <v>4492</v>
      </c>
      <c r="C52" s="530" t="s">
        <v>3353</v>
      </c>
      <c r="D52" s="531">
        <v>5000000.0</v>
      </c>
      <c r="E52" s="531">
        <v>500000.0</v>
      </c>
      <c r="F52" s="530">
        <v>0.0</v>
      </c>
      <c r="G52" s="530">
        <v>0.0</v>
      </c>
      <c r="H52" s="531">
        <v>300000.0</v>
      </c>
      <c r="I52" s="530">
        <v>26.0</v>
      </c>
      <c r="J52" s="530">
        <v>21.0</v>
      </c>
      <c r="K52" s="530">
        <v>11.0</v>
      </c>
      <c r="L52" s="531">
        <v>264423.0</v>
      </c>
      <c r="M52" s="530">
        <v>0.0</v>
      </c>
      <c r="N52" s="531">
        <v>3525840.0</v>
      </c>
      <c r="O52" s="531">
        <v>1450000.0</v>
      </c>
      <c r="P52" s="531">
        <v>2974700.0</v>
      </c>
      <c r="Q52" s="531">
        <v>3099160.0</v>
      </c>
      <c r="R52" s="531">
        <v>9599700.0</v>
      </c>
    </row>
    <row r="53" ht="23.25" customHeight="1">
      <c r="A53" s="529" t="s">
        <v>3032</v>
      </c>
      <c r="B53" s="530" t="s">
        <v>4492</v>
      </c>
      <c r="C53" s="530" t="s">
        <v>4499</v>
      </c>
      <c r="D53" s="531">
        <v>5000000.0</v>
      </c>
      <c r="E53" s="531">
        <v>500000.0</v>
      </c>
      <c r="F53" s="530">
        <v>0.0</v>
      </c>
      <c r="G53" s="530">
        <v>0.0</v>
      </c>
      <c r="H53" s="531">
        <v>300000.0</v>
      </c>
      <c r="I53" s="530">
        <v>26.0</v>
      </c>
      <c r="J53" s="530">
        <v>26.0</v>
      </c>
      <c r="K53" s="530">
        <v>18.0</v>
      </c>
      <c r="L53" s="531">
        <v>420673.0</v>
      </c>
      <c r="M53" s="530">
        <v>0.0</v>
      </c>
      <c r="N53" s="531">
        <v>3525840.0</v>
      </c>
      <c r="O53" s="531">
        <v>1500000.0</v>
      </c>
      <c r="P53" s="531">
        <v>3646700.0</v>
      </c>
      <c r="Q53" s="531">
        <v>4170795.0</v>
      </c>
      <c r="R53" s="531">
        <v>1.1343335E7</v>
      </c>
    </row>
    <row r="54" ht="23.25" customHeight="1">
      <c r="A54" s="529" t="s">
        <v>3032</v>
      </c>
      <c r="B54" s="530" t="s">
        <v>4492</v>
      </c>
      <c r="C54" s="530" t="s">
        <v>3354</v>
      </c>
      <c r="D54" s="531">
        <v>5000000.0</v>
      </c>
      <c r="E54" s="531">
        <v>500000.0</v>
      </c>
      <c r="F54" s="530">
        <v>0.0</v>
      </c>
      <c r="G54" s="530">
        <v>0.0</v>
      </c>
      <c r="H54" s="531">
        <v>300000.0</v>
      </c>
      <c r="I54" s="530">
        <v>26.0</v>
      </c>
      <c r="J54" s="530">
        <v>25.0</v>
      </c>
      <c r="K54" s="530">
        <v>17.0</v>
      </c>
      <c r="L54" s="531">
        <v>396635.0</v>
      </c>
      <c r="M54" s="530">
        <v>0.0</v>
      </c>
      <c r="N54" s="531">
        <v>525840.0</v>
      </c>
      <c r="O54" s="531">
        <v>1500000.0</v>
      </c>
      <c r="P54" s="531">
        <v>3164700.0</v>
      </c>
      <c r="Q54" s="531">
        <v>6954448.0</v>
      </c>
      <c r="R54" s="531">
        <v>1.0644988E7</v>
      </c>
    </row>
    <row r="55" ht="23.25" customHeight="1">
      <c r="A55" s="529" t="s">
        <v>3032</v>
      </c>
      <c r="B55" s="530" t="s">
        <v>4425</v>
      </c>
      <c r="C55" s="530" t="s">
        <v>3357</v>
      </c>
      <c r="D55" s="531">
        <v>5000000.0</v>
      </c>
      <c r="E55" s="531">
        <v>500000.0</v>
      </c>
      <c r="F55" s="530">
        <v>0.0</v>
      </c>
      <c r="G55" s="530">
        <v>0.0</v>
      </c>
      <c r="H55" s="531">
        <v>300000.0</v>
      </c>
      <c r="I55" s="530">
        <v>26.0</v>
      </c>
      <c r="J55" s="530">
        <v>26.0</v>
      </c>
      <c r="K55" s="530">
        <v>19.0</v>
      </c>
      <c r="L55" s="531">
        <v>465144.0</v>
      </c>
      <c r="M55" s="530">
        <v>0.0</v>
      </c>
      <c r="N55" s="530">
        <v>0.0</v>
      </c>
      <c r="O55" s="531">
        <v>2000000.0</v>
      </c>
      <c r="P55" s="531">
        <v>4540000.0</v>
      </c>
      <c r="Q55" s="531">
        <v>8265144.0</v>
      </c>
      <c r="R55" s="531">
        <v>1.2805144E7</v>
      </c>
    </row>
    <row r="56" ht="23.25" customHeight="1">
      <c r="A56" s="529" t="s">
        <v>3032</v>
      </c>
      <c r="B56" s="530" t="s">
        <v>4425</v>
      </c>
      <c r="C56" s="530" t="s">
        <v>3358</v>
      </c>
      <c r="D56" s="531">
        <v>5000000.0</v>
      </c>
      <c r="E56" s="531">
        <v>500000.0</v>
      </c>
      <c r="F56" s="530">
        <v>0.0</v>
      </c>
      <c r="G56" s="531">
        <v>1000000.0</v>
      </c>
      <c r="H56" s="531">
        <v>300000.0</v>
      </c>
      <c r="I56" s="530">
        <v>26.0</v>
      </c>
      <c r="J56" s="530">
        <v>26.0</v>
      </c>
      <c r="K56" s="530">
        <v>15.0</v>
      </c>
      <c r="L56" s="531">
        <v>368990.0</v>
      </c>
      <c r="M56" s="530">
        <v>0.0</v>
      </c>
      <c r="N56" s="531">
        <v>525840.0</v>
      </c>
      <c r="O56" s="531">
        <v>2000000.0</v>
      </c>
      <c r="P56" s="531">
        <v>3930000.0</v>
      </c>
      <c r="Q56" s="531">
        <v>8595073.0</v>
      </c>
      <c r="R56" s="531">
        <v>1.3050913E7</v>
      </c>
    </row>
    <row r="57" ht="23.25" customHeight="1">
      <c r="A57" s="529" t="s">
        <v>3032</v>
      </c>
      <c r="B57" s="530" t="s">
        <v>4425</v>
      </c>
      <c r="C57" s="530" t="s">
        <v>3359</v>
      </c>
      <c r="D57" s="531">
        <v>5000000.0</v>
      </c>
      <c r="E57" s="531">
        <v>500000.0</v>
      </c>
      <c r="F57" s="530">
        <v>0.0</v>
      </c>
      <c r="G57" s="530">
        <v>0.0</v>
      </c>
      <c r="H57" s="531">
        <v>300000.0</v>
      </c>
      <c r="I57" s="530">
        <v>26.0</v>
      </c>
      <c r="J57" s="530">
        <v>26.0</v>
      </c>
      <c r="K57" s="530">
        <v>11.0</v>
      </c>
      <c r="L57" s="531">
        <v>269231.0</v>
      </c>
      <c r="M57" s="530">
        <v>0.0</v>
      </c>
      <c r="N57" s="531">
        <v>525840.0</v>
      </c>
      <c r="O57" s="531">
        <v>1500000.0</v>
      </c>
      <c r="P57" s="531">
        <v>3925000.0</v>
      </c>
      <c r="Q57" s="531">
        <v>7043391.0</v>
      </c>
      <c r="R57" s="531">
        <v>1.1494231E7</v>
      </c>
    </row>
    <row r="58" ht="23.25" customHeight="1">
      <c r="A58" s="529" t="s">
        <v>3032</v>
      </c>
      <c r="B58" s="530" t="s">
        <v>4425</v>
      </c>
      <c r="C58" s="530" t="s">
        <v>3360</v>
      </c>
      <c r="D58" s="531">
        <v>5000000.0</v>
      </c>
      <c r="E58" s="531">
        <v>1000000.0</v>
      </c>
      <c r="F58" s="531">
        <v>1000000.0</v>
      </c>
      <c r="G58" s="530">
        <v>0.0</v>
      </c>
      <c r="H58" s="531">
        <v>300000.0</v>
      </c>
      <c r="I58" s="530">
        <v>26.0</v>
      </c>
      <c r="J58" s="530">
        <v>26.0</v>
      </c>
      <c r="K58" s="530">
        <v>10.0</v>
      </c>
      <c r="L58" s="531">
        <v>230769.0</v>
      </c>
      <c r="M58" s="530">
        <v>0.0</v>
      </c>
      <c r="N58" s="531">
        <v>525840.0</v>
      </c>
      <c r="O58" s="531">
        <v>1500000.0</v>
      </c>
      <c r="P58" s="531">
        <v>2895000.0</v>
      </c>
      <c r="Q58" s="531">
        <v>8468872.0</v>
      </c>
      <c r="R58" s="531">
        <v>1.1889712E7</v>
      </c>
    </row>
    <row r="59" ht="23.25" customHeight="1">
      <c r="A59" s="529" t="s">
        <v>3032</v>
      </c>
      <c r="B59" s="530" t="s">
        <v>4438</v>
      </c>
      <c r="C59" s="530" t="s">
        <v>3979</v>
      </c>
      <c r="D59" s="531">
        <v>5000000.0</v>
      </c>
      <c r="E59" s="531">
        <v>1000000.0</v>
      </c>
      <c r="F59" s="530">
        <v>0.0</v>
      </c>
      <c r="G59" s="530">
        <v>0.0</v>
      </c>
      <c r="H59" s="531">
        <v>300000.0</v>
      </c>
      <c r="I59" s="530">
        <v>26.0</v>
      </c>
      <c r="J59" s="530">
        <v>26.0</v>
      </c>
      <c r="K59" s="530">
        <v>11.0</v>
      </c>
      <c r="L59" s="531">
        <v>259615.0</v>
      </c>
      <c r="M59" s="530">
        <v>0.0</v>
      </c>
      <c r="N59" s="531">
        <v>5525840.0</v>
      </c>
      <c r="O59" s="531">
        <v>-100000.0</v>
      </c>
      <c r="P59" s="531">
        <v>4434705.0</v>
      </c>
      <c r="Q59" s="531">
        <v>933775.0</v>
      </c>
      <c r="R59" s="531">
        <v>1.089432E7</v>
      </c>
    </row>
    <row r="60" ht="23.25" customHeight="1">
      <c r="A60" s="529" t="s">
        <v>3032</v>
      </c>
      <c r="B60" s="530" t="s">
        <v>4438</v>
      </c>
      <c r="C60" s="530" t="s">
        <v>3980</v>
      </c>
      <c r="D60" s="531">
        <v>5000000.0</v>
      </c>
      <c r="E60" s="531">
        <v>1000000.0</v>
      </c>
      <c r="F60" s="530">
        <v>0.0</v>
      </c>
      <c r="G60" s="530">
        <v>0.0</v>
      </c>
      <c r="H60" s="531">
        <v>300000.0</v>
      </c>
      <c r="I60" s="530">
        <v>26.0</v>
      </c>
      <c r="J60" s="530">
        <v>26.0</v>
      </c>
      <c r="K60" s="530">
        <v>12.0</v>
      </c>
      <c r="L60" s="531">
        <v>288462.0</v>
      </c>
      <c r="M60" s="530">
        <v>0.0</v>
      </c>
      <c r="N60" s="531">
        <v>1525840.0</v>
      </c>
      <c r="O60" s="531">
        <v>-50000.0</v>
      </c>
      <c r="P60" s="531">
        <v>4658375.0</v>
      </c>
      <c r="Q60" s="531">
        <v>4995795.0</v>
      </c>
      <c r="R60" s="531">
        <v>1.118001E7</v>
      </c>
    </row>
    <row r="61" ht="23.25" customHeight="1">
      <c r="A61" s="529" t="s">
        <v>3032</v>
      </c>
      <c r="B61" s="530" t="s">
        <v>4432</v>
      </c>
      <c r="C61" s="530" t="s">
        <v>201</v>
      </c>
      <c r="D61" s="531">
        <v>1666667.0</v>
      </c>
      <c r="E61" s="531">
        <v>333333.0</v>
      </c>
      <c r="F61" s="530">
        <v>0.0</v>
      </c>
      <c r="G61" s="530">
        <v>0.0</v>
      </c>
      <c r="H61" s="531">
        <v>100000.0</v>
      </c>
      <c r="I61" s="530">
        <v>26.0</v>
      </c>
      <c r="J61" s="530">
        <v>34.0</v>
      </c>
      <c r="K61" s="530">
        <v>0.0</v>
      </c>
      <c r="L61" s="530">
        <v>0.0</v>
      </c>
      <c r="M61" s="530">
        <v>0.0</v>
      </c>
      <c r="N61" s="530">
        <v>0.0</v>
      </c>
      <c r="O61" s="530">
        <v>0.0</v>
      </c>
      <c r="P61" s="531">
        <v>1505200.0</v>
      </c>
      <c r="Q61" s="531">
        <v>2612821.0</v>
      </c>
      <c r="R61" s="531">
        <v>4118021.0</v>
      </c>
    </row>
    <row r="62" ht="23.25" customHeight="1">
      <c r="A62" s="529" t="s">
        <v>3032</v>
      </c>
      <c r="B62" s="530" t="s">
        <v>4432</v>
      </c>
      <c r="C62" s="530" t="s">
        <v>204</v>
      </c>
      <c r="D62" s="531">
        <v>1666667.0</v>
      </c>
      <c r="E62" s="531">
        <v>333333.0</v>
      </c>
      <c r="F62" s="530">
        <v>0.0</v>
      </c>
      <c r="G62" s="530">
        <v>0.0</v>
      </c>
      <c r="H62" s="531">
        <v>100000.0</v>
      </c>
      <c r="I62" s="530">
        <v>26.0</v>
      </c>
      <c r="J62" s="530">
        <v>32.0</v>
      </c>
      <c r="K62" s="530">
        <v>0.0</v>
      </c>
      <c r="L62" s="530">
        <v>0.0</v>
      </c>
      <c r="M62" s="530">
        <v>0.0</v>
      </c>
      <c r="N62" s="531">
        <v>525840.0</v>
      </c>
      <c r="O62" s="530">
        <v>0.0</v>
      </c>
      <c r="P62" s="531">
        <v>2401600.0</v>
      </c>
      <c r="Q62" s="531">
        <v>1926724.0</v>
      </c>
      <c r="R62" s="531">
        <v>4854164.0</v>
      </c>
    </row>
    <row r="63" ht="23.25" customHeight="1">
      <c r="A63" s="529" t="s">
        <v>3032</v>
      </c>
      <c r="B63" s="530" t="s">
        <v>4432</v>
      </c>
      <c r="C63" s="530" t="s">
        <v>206</v>
      </c>
      <c r="D63" s="531">
        <v>3333333.0</v>
      </c>
      <c r="E63" s="530">
        <v>0.0</v>
      </c>
      <c r="F63" s="530">
        <v>0.0</v>
      </c>
      <c r="G63" s="530">
        <v>0.0</v>
      </c>
      <c r="H63" s="530">
        <v>0.0</v>
      </c>
      <c r="I63" s="530">
        <v>26.0</v>
      </c>
      <c r="J63" s="530">
        <v>26.0</v>
      </c>
      <c r="K63" s="530">
        <v>0.0</v>
      </c>
      <c r="L63" s="530">
        <v>0.0</v>
      </c>
      <c r="M63" s="530">
        <v>0.0</v>
      </c>
      <c r="N63" s="530">
        <v>0.0</v>
      </c>
      <c r="O63" s="530">
        <v>0.0</v>
      </c>
      <c r="P63" s="530">
        <v>0.0</v>
      </c>
      <c r="Q63" s="531">
        <v>3333333.0</v>
      </c>
      <c r="R63" s="531">
        <v>3333333.0</v>
      </c>
    </row>
    <row r="64" ht="23.25" customHeight="1">
      <c r="A64" s="529" t="s">
        <v>3032</v>
      </c>
      <c r="B64" s="530" t="s">
        <v>4430</v>
      </c>
      <c r="C64" s="530" t="s">
        <v>213</v>
      </c>
      <c r="D64" s="531">
        <v>2.0333333E7</v>
      </c>
      <c r="E64" s="530">
        <v>0.0</v>
      </c>
      <c r="F64" s="530">
        <v>0.0</v>
      </c>
      <c r="G64" s="530">
        <v>0.0</v>
      </c>
      <c r="H64" s="530">
        <v>0.0</v>
      </c>
      <c r="I64" s="530">
        <v>26.0</v>
      </c>
      <c r="J64" s="530">
        <v>26.0</v>
      </c>
      <c r="K64" s="530">
        <v>0.0</v>
      </c>
      <c r="L64" s="530">
        <v>0.0</v>
      </c>
      <c r="M64" s="530">
        <v>0.0</v>
      </c>
      <c r="N64" s="531">
        <v>333333.0</v>
      </c>
      <c r="O64" s="530">
        <v>0.0</v>
      </c>
      <c r="P64" s="530">
        <v>0.0</v>
      </c>
      <c r="Q64" s="531">
        <v>2.0E7</v>
      </c>
      <c r="R64" s="531">
        <v>2.0333333E7</v>
      </c>
    </row>
    <row r="65" ht="23.25" customHeight="1">
      <c r="A65" s="529" t="s">
        <v>3032</v>
      </c>
      <c r="B65" s="530" t="s">
        <v>4430</v>
      </c>
      <c r="C65" s="530" t="s">
        <v>215</v>
      </c>
      <c r="D65" s="531">
        <v>1.8333333E7</v>
      </c>
      <c r="E65" s="530">
        <v>0.0</v>
      </c>
      <c r="F65" s="530">
        <v>0.0</v>
      </c>
      <c r="G65" s="530">
        <v>0.0</v>
      </c>
      <c r="H65" s="530">
        <v>0.0</v>
      </c>
      <c r="I65" s="530">
        <v>26.0</v>
      </c>
      <c r="J65" s="530">
        <v>26.0</v>
      </c>
      <c r="K65" s="530">
        <v>0.0</v>
      </c>
      <c r="L65" s="530">
        <v>0.0</v>
      </c>
      <c r="M65" s="530">
        <v>0.0</v>
      </c>
      <c r="N65" s="530">
        <v>0.0</v>
      </c>
      <c r="O65" s="530">
        <v>0.0</v>
      </c>
      <c r="P65" s="530">
        <v>0.0</v>
      </c>
      <c r="Q65" s="531">
        <v>1.8333333E7</v>
      </c>
      <c r="R65" s="531">
        <v>1.8333333E7</v>
      </c>
    </row>
    <row r="66" ht="23.25" customHeight="1">
      <c r="A66" s="529" t="s">
        <v>3032</v>
      </c>
      <c r="B66" s="530" t="s">
        <v>4430</v>
      </c>
      <c r="C66" s="530" t="s">
        <v>217</v>
      </c>
      <c r="D66" s="531">
        <v>1.5E7</v>
      </c>
      <c r="E66" s="530">
        <v>0.0</v>
      </c>
      <c r="F66" s="530">
        <v>0.0</v>
      </c>
      <c r="G66" s="530">
        <v>0.0</v>
      </c>
      <c r="H66" s="530">
        <v>0.0</v>
      </c>
      <c r="I66" s="530">
        <v>26.0</v>
      </c>
      <c r="J66" s="530">
        <v>26.0</v>
      </c>
      <c r="K66" s="530">
        <v>0.0</v>
      </c>
      <c r="L66" s="530">
        <v>0.0</v>
      </c>
      <c r="M66" s="530">
        <v>0.0</v>
      </c>
      <c r="N66" s="531">
        <v>333333.0</v>
      </c>
      <c r="O66" s="530">
        <v>0.0</v>
      </c>
      <c r="P66" s="530">
        <v>0.0</v>
      </c>
      <c r="Q66" s="531">
        <v>1.4666667E7</v>
      </c>
      <c r="R66" s="531">
        <v>1.5E7</v>
      </c>
    </row>
    <row r="67" ht="23.25" customHeight="1">
      <c r="A67" s="529" t="s">
        <v>3032</v>
      </c>
      <c r="B67" s="530" t="s">
        <v>4430</v>
      </c>
      <c r="C67" s="530" t="s">
        <v>221</v>
      </c>
      <c r="D67" s="531">
        <v>5333333.0</v>
      </c>
      <c r="E67" s="530">
        <v>0.0</v>
      </c>
      <c r="F67" s="530">
        <v>0.0</v>
      </c>
      <c r="G67" s="530">
        <v>0.0</v>
      </c>
      <c r="H67" s="530">
        <v>0.0</v>
      </c>
      <c r="I67" s="530">
        <v>26.0</v>
      </c>
      <c r="J67" s="530">
        <v>26.0</v>
      </c>
      <c r="K67" s="530">
        <v>0.0</v>
      </c>
      <c r="L67" s="530">
        <v>0.0</v>
      </c>
      <c r="M67" s="530">
        <v>0.0</v>
      </c>
      <c r="N67" s="531">
        <v>333333.0</v>
      </c>
      <c r="O67" s="530">
        <v>0.0</v>
      </c>
      <c r="P67" s="530">
        <v>0.0</v>
      </c>
      <c r="Q67" s="531">
        <v>5000000.0</v>
      </c>
      <c r="R67" s="531">
        <v>5333333.0</v>
      </c>
    </row>
    <row r="68" ht="23.25" customHeight="1">
      <c r="A68" s="529" t="s">
        <v>3032</v>
      </c>
      <c r="B68" s="530" t="s">
        <v>4430</v>
      </c>
      <c r="C68" s="530" t="s">
        <v>223</v>
      </c>
      <c r="D68" s="531">
        <v>6000000.0</v>
      </c>
      <c r="E68" s="530">
        <v>0.0</v>
      </c>
      <c r="F68" s="530">
        <v>0.0</v>
      </c>
      <c r="G68" s="530">
        <v>0.0</v>
      </c>
      <c r="H68" s="530">
        <v>0.0</v>
      </c>
      <c r="I68" s="530">
        <v>26.0</v>
      </c>
      <c r="J68" s="530">
        <v>26.0</v>
      </c>
      <c r="K68" s="530">
        <v>0.0</v>
      </c>
      <c r="L68" s="530">
        <v>0.0</v>
      </c>
      <c r="M68" s="530">
        <v>0.0</v>
      </c>
      <c r="N68" s="531">
        <v>5000000.0</v>
      </c>
      <c r="O68" s="530">
        <v>0.0</v>
      </c>
      <c r="P68" s="530">
        <v>0.0</v>
      </c>
      <c r="Q68" s="531">
        <v>1000000.0</v>
      </c>
      <c r="R68" s="531">
        <v>6000000.0</v>
      </c>
    </row>
    <row r="69" ht="23.25" customHeight="1">
      <c r="A69" s="529" t="s">
        <v>3032</v>
      </c>
      <c r="B69" s="530" t="s">
        <v>4430</v>
      </c>
      <c r="C69" s="530" t="s">
        <v>225</v>
      </c>
      <c r="D69" s="531">
        <v>4166667.0</v>
      </c>
      <c r="E69" s="530">
        <v>0.0</v>
      </c>
      <c r="F69" s="530">
        <v>0.0</v>
      </c>
      <c r="G69" s="530">
        <v>0.0</v>
      </c>
      <c r="H69" s="530">
        <v>0.0</v>
      </c>
      <c r="I69" s="530">
        <v>26.0</v>
      </c>
      <c r="J69" s="530">
        <v>24.0</v>
      </c>
      <c r="K69" s="530">
        <v>0.0</v>
      </c>
      <c r="L69" s="530">
        <v>0.0</v>
      </c>
      <c r="M69" s="530">
        <v>0.0</v>
      </c>
      <c r="N69" s="530">
        <v>0.0</v>
      </c>
      <c r="O69" s="530">
        <v>0.0</v>
      </c>
      <c r="P69" s="531">
        <v>527778.0</v>
      </c>
      <c r="Q69" s="531">
        <v>3766026.0</v>
      </c>
      <c r="R69" s="531">
        <v>4293803.0</v>
      </c>
    </row>
    <row r="70" ht="23.25" customHeight="1">
      <c r="A70" s="529" t="s">
        <v>3032</v>
      </c>
      <c r="B70" s="530" t="s">
        <v>4430</v>
      </c>
      <c r="C70" s="530" t="s">
        <v>227</v>
      </c>
      <c r="D70" s="531">
        <v>2666667.0</v>
      </c>
      <c r="E70" s="530">
        <v>0.0</v>
      </c>
      <c r="F70" s="530">
        <v>0.0</v>
      </c>
      <c r="G70" s="530">
        <v>0.0</v>
      </c>
      <c r="H70" s="530">
        <v>0.0</v>
      </c>
      <c r="I70" s="530">
        <v>26.0</v>
      </c>
      <c r="J70" s="530">
        <v>26.0</v>
      </c>
      <c r="K70" s="530">
        <v>0.0</v>
      </c>
      <c r="L70" s="530">
        <v>0.0</v>
      </c>
      <c r="M70" s="530">
        <v>0.0</v>
      </c>
      <c r="N70" s="530">
        <v>0.0</v>
      </c>
      <c r="O70" s="530">
        <v>0.0</v>
      </c>
      <c r="P70" s="530">
        <v>0.0</v>
      </c>
      <c r="Q70" s="531">
        <v>2666667.0</v>
      </c>
      <c r="R70" s="531">
        <v>2666667.0</v>
      </c>
    </row>
    <row r="71" ht="23.25" customHeight="1">
      <c r="A71" s="529" t="s">
        <v>3032</v>
      </c>
      <c r="B71" s="530" t="s">
        <v>4430</v>
      </c>
      <c r="C71" s="530" t="s">
        <v>230</v>
      </c>
      <c r="D71" s="531">
        <v>6666667.0</v>
      </c>
      <c r="E71" s="530">
        <v>0.0</v>
      </c>
      <c r="F71" s="530">
        <v>0.0</v>
      </c>
      <c r="G71" s="530">
        <v>0.0</v>
      </c>
      <c r="H71" s="530">
        <v>0.0</v>
      </c>
      <c r="I71" s="530">
        <v>26.0</v>
      </c>
      <c r="J71" s="530">
        <v>24.0</v>
      </c>
      <c r="K71" s="530">
        <v>0.0</v>
      </c>
      <c r="L71" s="530">
        <v>0.0</v>
      </c>
      <c r="M71" s="530">
        <v>0.0</v>
      </c>
      <c r="N71" s="530">
        <v>0.0</v>
      </c>
      <c r="O71" s="530">
        <v>0.0</v>
      </c>
      <c r="P71" s="530">
        <v>0.0</v>
      </c>
      <c r="Q71" s="531">
        <v>6153846.0</v>
      </c>
      <c r="R71" s="531">
        <v>6153846.0</v>
      </c>
    </row>
    <row r="72" ht="23.25" customHeight="1">
      <c r="A72" s="529" t="s">
        <v>3032</v>
      </c>
      <c r="B72" s="530" t="s">
        <v>4430</v>
      </c>
      <c r="C72" s="530" t="s">
        <v>232</v>
      </c>
      <c r="D72" s="531">
        <v>8333333.0</v>
      </c>
      <c r="E72" s="530">
        <v>0.0</v>
      </c>
      <c r="F72" s="530">
        <v>0.0</v>
      </c>
      <c r="G72" s="530">
        <v>0.0</v>
      </c>
      <c r="H72" s="530">
        <v>0.0</v>
      </c>
      <c r="I72" s="530">
        <v>26.0</v>
      </c>
      <c r="J72" s="530">
        <v>26.0</v>
      </c>
      <c r="K72" s="530">
        <v>0.0</v>
      </c>
      <c r="L72" s="530">
        <v>0.0</v>
      </c>
      <c r="M72" s="530">
        <v>0.0</v>
      </c>
      <c r="N72" s="530">
        <v>0.0</v>
      </c>
      <c r="O72" s="530">
        <v>0.0</v>
      </c>
      <c r="P72" s="530">
        <v>0.0</v>
      </c>
      <c r="Q72" s="531">
        <v>8333333.0</v>
      </c>
      <c r="R72" s="531">
        <v>8333333.0</v>
      </c>
    </row>
    <row r="73" ht="23.25" customHeight="1">
      <c r="A73" s="529" t="s">
        <v>3032</v>
      </c>
      <c r="B73" s="530" t="s">
        <v>4430</v>
      </c>
      <c r="C73" s="530" t="s">
        <v>234</v>
      </c>
      <c r="D73" s="531">
        <v>4000000.0</v>
      </c>
      <c r="E73" s="530">
        <v>0.0</v>
      </c>
      <c r="F73" s="530">
        <v>0.0</v>
      </c>
      <c r="G73" s="530">
        <v>0.0</v>
      </c>
      <c r="H73" s="530">
        <v>0.0</v>
      </c>
      <c r="I73" s="530">
        <v>26.0</v>
      </c>
      <c r="J73" s="530">
        <v>26.0</v>
      </c>
      <c r="K73" s="530">
        <v>17.0</v>
      </c>
      <c r="L73" s="531">
        <v>322115.0</v>
      </c>
      <c r="M73" s="530">
        <v>0.0</v>
      </c>
      <c r="N73" s="530">
        <v>0.0</v>
      </c>
      <c r="O73" s="530">
        <v>0.0</v>
      </c>
      <c r="P73" s="531">
        <v>808889.0</v>
      </c>
      <c r="Q73" s="531">
        <v>4302885.0</v>
      </c>
      <c r="R73" s="531">
        <v>5111774.0</v>
      </c>
    </row>
    <row r="74" ht="23.25" customHeight="1">
      <c r="A74" s="529" t="s">
        <v>3032</v>
      </c>
      <c r="B74" s="530" t="s">
        <v>4430</v>
      </c>
      <c r="C74" s="530" t="s">
        <v>236</v>
      </c>
      <c r="D74" s="531">
        <v>4333333.0</v>
      </c>
      <c r="E74" s="530">
        <v>0.0</v>
      </c>
      <c r="F74" s="530">
        <v>0.0</v>
      </c>
      <c r="G74" s="530">
        <v>0.0</v>
      </c>
      <c r="H74" s="530">
        <v>0.0</v>
      </c>
      <c r="I74" s="530">
        <v>26.0</v>
      </c>
      <c r="J74" s="530">
        <v>26.0</v>
      </c>
      <c r="K74" s="530">
        <v>6.0</v>
      </c>
      <c r="L74" s="531">
        <v>125000.0</v>
      </c>
      <c r="M74" s="530">
        <v>0.0</v>
      </c>
      <c r="N74" s="530">
        <v>0.0</v>
      </c>
      <c r="O74" s="530">
        <v>0.0</v>
      </c>
      <c r="P74" s="531">
        <v>785556.0</v>
      </c>
      <c r="Q74" s="531">
        <v>4458333.0</v>
      </c>
      <c r="R74" s="531">
        <v>5243889.0</v>
      </c>
    </row>
    <row r="75" ht="23.25" customHeight="1">
      <c r="A75" s="529" t="s">
        <v>3032</v>
      </c>
      <c r="B75" s="530" t="s">
        <v>4430</v>
      </c>
      <c r="C75" s="530" t="s">
        <v>238</v>
      </c>
      <c r="D75" s="531">
        <v>4333333.0</v>
      </c>
      <c r="E75" s="530">
        <v>0.0</v>
      </c>
      <c r="F75" s="530">
        <v>0.0</v>
      </c>
      <c r="G75" s="530">
        <v>0.0</v>
      </c>
      <c r="H75" s="530">
        <v>0.0</v>
      </c>
      <c r="I75" s="530">
        <v>26.0</v>
      </c>
      <c r="J75" s="530">
        <v>23.0</v>
      </c>
      <c r="K75" s="530">
        <v>0.0</v>
      </c>
      <c r="L75" s="530">
        <v>0.0</v>
      </c>
      <c r="M75" s="530">
        <v>0.0</v>
      </c>
      <c r="N75" s="530">
        <v>0.0</v>
      </c>
      <c r="O75" s="530">
        <v>0.0</v>
      </c>
      <c r="P75" s="531">
        <v>731111.0</v>
      </c>
      <c r="Q75" s="531">
        <v>3760333.0</v>
      </c>
      <c r="R75" s="531">
        <v>4491444.0</v>
      </c>
    </row>
    <row r="76" ht="23.25" customHeight="1">
      <c r="A76" s="529" t="s">
        <v>3032</v>
      </c>
      <c r="B76" s="530" t="s">
        <v>4430</v>
      </c>
      <c r="C76" s="530" t="s">
        <v>240</v>
      </c>
      <c r="D76" s="531">
        <v>8333333.0</v>
      </c>
      <c r="E76" s="530">
        <v>0.0</v>
      </c>
      <c r="F76" s="530">
        <v>0.0</v>
      </c>
      <c r="G76" s="530">
        <v>0.0</v>
      </c>
      <c r="H76" s="530">
        <v>0.0</v>
      </c>
      <c r="I76" s="530">
        <v>26.0</v>
      </c>
      <c r="J76" s="530">
        <v>25.0</v>
      </c>
      <c r="K76" s="530">
        <v>0.0</v>
      </c>
      <c r="L76" s="530">
        <v>0.0</v>
      </c>
      <c r="M76" s="530">
        <v>0.0</v>
      </c>
      <c r="N76" s="530">
        <v>0.0</v>
      </c>
      <c r="O76" s="530">
        <v>0.0</v>
      </c>
      <c r="P76" s="530">
        <v>0.0</v>
      </c>
      <c r="Q76" s="531">
        <v>7852564.0</v>
      </c>
      <c r="R76" s="531">
        <v>7852564.0</v>
      </c>
    </row>
    <row r="77" ht="23.25" customHeight="1">
      <c r="A77" s="529" t="s">
        <v>3032</v>
      </c>
      <c r="B77" s="530" t="s">
        <v>4430</v>
      </c>
      <c r="C77" s="530" t="s">
        <v>248</v>
      </c>
      <c r="D77" s="531">
        <v>3966667.0</v>
      </c>
      <c r="E77" s="530">
        <v>0.0</v>
      </c>
      <c r="F77" s="530">
        <v>0.0</v>
      </c>
      <c r="G77" s="530">
        <v>0.0</v>
      </c>
      <c r="H77" s="530">
        <v>0.0</v>
      </c>
      <c r="I77" s="530">
        <v>26.0</v>
      </c>
      <c r="J77" s="530">
        <v>4.0</v>
      </c>
      <c r="K77" s="530">
        <v>0.0</v>
      </c>
      <c r="L77" s="530">
        <v>0.0</v>
      </c>
      <c r="M77" s="530">
        <v>0.0</v>
      </c>
      <c r="N77" s="530">
        <v>0.0</v>
      </c>
      <c r="O77" s="530">
        <v>0.0</v>
      </c>
      <c r="P77" s="530">
        <v>0.0</v>
      </c>
      <c r="Q77" s="531">
        <v>610256.0</v>
      </c>
      <c r="R77" s="531">
        <v>610256.0</v>
      </c>
    </row>
    <row r="78" ht="23.25" customHeight="1">
      <c r="A78" s="529" t="s">
        <v>3032</v>
      </c>
      <c r="B78" s="530" t="s">
        <v>4430</v>
      </c>
      <c r="C78" s="530" t="s">
        <v>4505</v>
      </c>
      <c r="D78" s="531">
        <v>2000000.0</v>
      </c>
      <c r="E78" s="530">
        <v>0.0</v>
      </c>
      <c r="F78" s="530">
        <v>0.0</v>
      </c>
      <c r="G78" s="530">
        <v>0.0</v>
      </c>
      <c r="H78" s="530">
        <v>0.0</v>
      </c>
      <c r="I78" s="530">
        <v>26.0</v>
      </c>
      <c r="J78" s="530">
        <v>26.0</v>
      </c>
      <c r="K78" s="530">
        <v>0.0</v>
      </c>
      <c r="L78" s="530">
        <v>0.0</v>
      </c>
      <c r="M78" s="530">
        <v>0.0</v>
      </c>
      <c r="N78" s="530">
        <v>0.0</v>
      </c>
      <c r="O78" s="530">
        <v>0.0</v>
      </c>
      <c r="P78" s="530">
        <v>0.0</v>
      </c>
      <c r="Q78" s="531">
        <v>2000000.0</v>
      </c>
      <c r="R78" s="531">
        <v>2000000.0</v>
      </c>
    </row>
    <row r="79" ht="23.25" customHeight="1">
      <c r="A79" s="529" t="s">
        <v>3032</v>
      </c>
      <c r="B79" s="530" t="s">
        <v>4430</v>
      </c>
      <c r="C79" s="530" t="s">
        <v>245</v>
      </c>
      <c r="D79" s="531">
        <v>2100000.0</v>
      </c>
      <c r="E79" s="531">
        <v>566667.0</v>
      </c>
      <c r="F79" s="530">
        <v>0.0</v>
      </c>
      <c r="G79" s="530">
        <v>0.0</v>
      </c>
      <c r="H79" s="530">
        <v>0.0</v>
      </c>
      <c r="I79" s="530">
        <v>26.0</v>
      </c>
      <c r="J79" s="530">
        <v>26.0</v>
      </c>
      <c r="K79" s="530">
        <v>0.0</v>
      </c>
      <c r="L79" s="530">
        <v>0.0</v>
      </c>
      <c r="M79" s="530">
        <v>0.0</v>
      </c>
      <c r="N79" s="531">
        <v>525840.0</v>
      </c>
      <c r="O79" s="530">
        <v>0.0</v>
      </c>
      <c r="P79" s="530">
        <v>0.0</v>
      </c>
      <c r="Q79" s="531">
        <v>2140827.0</v>
      </c>
      <c r="R79" s="531">
        <v>2666667.0</v>
      </c>
    </row>
    <row r="80" ht="23.25" customHeight="1">
      <c r="A80" s="529" t="s">
        <v>3032</v>
      </c>
      <c r="B80" s="530" t="s">
        <v>4430</v>
      </c>
      <c r="C80" s="530" t="s">
        <v>249</v>
      </c>
      <c r="D80" s="531">
        <v>2100000.0</v>
      </c>
      <c r="E80" s="531">
        <v>566667.0</v>
      </c>
      <c r="F80" s="530">
        <v>0.0</v>
      </c>
      <c r="G80" s="530">
        <v>0.0</v>
      </c>
      <c r="H80" s="530">
        <v>0.0</v>
      </c>
      <c r="I80" s="530">
        <v>26.0</v>
      </c>
      <c r="J80" s="530">
        <v>26.0</v>
      </c>
      <c r="K80" s="530">
        <v>10.0</v>
      </c>
      <c r="L80" s="531">
        <v>95913.0</v>
      </c>
      <c r="M80" s="530">
        <v>0.0</v>
      </c>
      <c r="N80" s="530">
        <v>0.0</v>
      </c>
      <c r="O80" s="530">
        <v>0.0</v>
      </c>
      <c r="P80" s="530">
        <v>0.0</v>
      </c>
      <c r="Q80" s="531">
        <v>2762580.0</v>
      </c>
      <c r="R80" s="531">
        <v>2762580.0</v>
      </c>
    </row>
    <row r="81" ht="23.25" customHeight="1">
      <c r="A81" s="529" t="s">
        <v>3032</v>
      </c>
      <c r="B81" s="530" t="s">
        <v>4430</v>
      </c>
      <c r="C81" s="530" t="s">
        <v>252</v>
      </c>
      <c r="D81" s="531">
        <v>666667.0</v>
      </c>
      <c r="E81" s="530">
        <v>0.0</v>
      </c>
      <c r="F81" s="530">
        <v>0.0</v>
      </c>
      <c r="G81" s="530">
        <v>0.0</v>
      </c>
      <c r="H81" s="530">
        <v>0.0</v>
      </c>
      <c r="I81" s="530">
        <v>26.0</v>
      </c>
      <c r="J81" s="530">
        <v>26.0</v>
      </c>
      <c r="K81" s="530">
        <v>0.0</v>
      </c>
      <c r="L81" s="530">
        <v>0.0</v>
      </c>
      <c r="M81" s="530">
        <v>0.0</v>
      </c>
      <c r="N81" s="530">
        <v>0.0</v>
      </c>
      <c r="O81" s="530">
        <v>0.0</v>
      </c>
      <c r="P81" s="530">
        <v>0.0</v>
      </c>
      <c r="Q81" s="531">
        <v>666667.0</v>
      </c>
      <c r="R81" s="531">
        <v>666667.0</v>
      </c>
    </row>
    <row r="82" ht="23.25" customHeight="1">
      <c r="A82" s="529" t="s">
        <v>3032</v>
      </c>
      <c r="B82" s="530" t="s">
        <v>4430</v>
      </c>
      <c r="C82" s="530" t="s">
        <v>254</v>
      </c>
      <c r="D82" s="531">
        <v>2666667.0</v>
      </c>
      <c r="E82" s="530">
        <v>0.0</v>
      </c>
      <c r="F82" s="530">
        <v>0.0</v>
      </c>
      <c r="G82" s="530">
        <v>0.0</v>
      </c>
      <c r="H82" s="530">
        <v>0.0</v>
      </c>
      <c r="I82" s="530">
        <v>26.0</v>
      </c>
      <c r="J82" s="530">
        <v>26.0</v>
      </c>
      <c r="K82" s="530">
        <v>1.0</v>
      </c>
      <c r="L82" s="531">
        <v>6410.0</v>
      </c>
      <c r="M82" s="530">
        <v>0.0</v>
      </c>
      <c r="N82" s="530">
        <v>0.0</v>
      </c>
      <c r="O82" s="530">
        <v>0.0</v>
      </c>
      <c r="P82" s="530">
        <v>0.0</v>
      </c>
      <c r="Q82" s="531">
        <v>2647436.0</v>
      </c>
      <c r="R82" s="531">
        <v>2647436.0</v>
      </c>
    </row>
    <row r="83" ht="23.25" customHeight="1">
      <c r="A83" s="529" t="s">
        <v>3032</v>
      </c>
      <c r="B83" s="530" t="s">
        <v>4430</v>
      </c>
      <c r="C83" s="530" t="s">
        <v>256</v>
      </c>
      <c r="D83" s="531">
        <v>3666667.0</v>
      </c>
      <c r="E83" s="530">
        <v>0.0</v>
      </c>
      <c r="F83" s="530">
        <v>0.0</v>
      </c>
      <c r="G83" s="530">
        <v>0.0</v>
      </c>
      <c r="H83" s="530">
        <v>0.0</v>
      </c>
      <c r="I83" s="530">
        <v>28.0</v>
      </c>
      <c r="J83" s="530">
        <v>26.0</v>
      </c>
      <c r="K83" s="530">
        <v>11.0</v>
      </c>
      <c r="L83" s="531">
        <v>180060.0</v>
      </c>
      <c r="M83" s="530">
        <v>0.0</v>
      </c>
      <c r="N83" s="530">
        <v>0.0</v>
      </c>
      <c r="O83" s="531">
        <v>216667.0</v>
      </c>
      <c r="P83" s="530">
        <v>0.0</v>
      </c>
      <c r="Q83" s="531">
        <v>3801488.0</v>
      </c>
      <c r="R83" s="531">
        <v>3801488.0</v>
      </c>
    </row>
    <row r="84" ht="23.25" customHeight="1">
      <c r="A84" s="529" t="s">
        <v>3032</v>
      </c>
      <c r="B84" s="530" t="s">
        <v>4430</v>
      </c>
      <c r="C84" s="530" t="s">
        <v>258</v>
      </c>
      <c r="D84" s="531">
        <v>3666667.0</v>
      </c>
      <c r="E84" s="530">
        <v>0.0</v>
      </c>
      <c r="F84" s="530">
        <v>0.0</v>
      </c>
      <c r="G84" s="530">
        <v>0.0</v>
      </c>
      <c r="H84" s="530">
        <v>0.0</v>
      </c>
      <c r="I84" s="530">
        <v>28.0</v>
      </c>
      <c r="J84" s="530">
        <v>26.0</v>
      </c>
      <c r="K84" s="530">
        <v>11.0</v>
      </c>
      <c r="L84" s="531">
        <v>171875.0</v>
      </c>
      <c r="M84" s="530">
        <v>0.0</v>
      </c>
      <c r="N84" s="530">
        <v>0.0</v>
      </c>
      <c r="O84" s="530">
        <v>0.0</v>
      </c>
      <c r="P84" s="530">
        <v>0.0</v>
      </c>
      <c r="Q84" s="531">
        <v>3576637.0</v>
      </c>
      <c r="R84" s="531">
        <v>3576637.0</v>
      </c>
    </row>
    <row r="85" ht="23.25" customHeight="1">
      <c r="A85" s="529" t="s">
        <v>3032</v>
      </c>
      <c r="B85" s="530" t="s">
        <v>4430</v>
      </c>
      <c r="C85" s="530" t="s">
        <v>4525</v>
      </c>
      <c r="D85" s="531">
        <v>3.75E7</v>
      </c>
      <c r="E85" s="530">
        <v>0.0</v>
      </c>
      <c r="F85" s="530">
        <v>0.0</v>
      </c>
      <c r="G85" s="530">
        <v>0.0</v>
      </c>
      <c r="H85" s="530">
        <v>0.0</v>
      </c>
      <c r="I85" s="530">
        <v>26.0</v>
      </c>
      <c r="J85" s="530">
        <v>26.0</v>
      </c>
      <c r="K85" s="530">
        <v>0.0</v>
      </c>
      <c r="L85" s="530">
        <v>0.0</v>
      </c>
      <c r="M85" s="530">
        <v>0.0</v>
      </c>
      <c r="N85" s="530">
        <v>0.0</v>
      </c>
      <c r="O85" s="530">
        <v>0.0</v>
      </c>
      <c r="P85" s="530">
        <v>0.0</v>
      </c>
      <c r="Q85" s="531">
        <v>3.75E7</v>
      </c>
      <c r="R85" s="531">
        <v>3.75E7</v>
      </c>
    </row>
    <row r="86" ht="23.25" customHeight="1">
      <c r="A86" s="529" t="s">
        <v>3055</v>
      </c>
      <c r="B86" s="530" t="s">
        <v>4420</v>
      </c>
      <c r="C86" s="530" t="s">
        <v>3981</v>
      </c>
      <c r="D86" s="531">
        <v>6.0E7</v>
      </c>
      <c r="E86" s="530">
        <v>0.0</v>
      </c>
      <c r="F86" s="530">
        <v>0.0</v>
      </c>
      <c r="G86" s="530">
        <v>0.0</v>
      </c>
      <c r="H86" s="530">
        <v>0.0</v>
      </c>
      <c r="I86" s="530">
        <v>0.0</v>
      </c>
      <c r="J86" s="530">
        <v>26.0</v>
      </c>
      <c r="K86" s="530">
        <v>0.0</v>
      </c>
      <c r="L86" s="530">
        <v>0.0</v>
      </c>
      <c r="M86" s="530">
        <v>0.0</v>
      </c>
      <c r="N86" s="530">
        <v>0.0</v>
      </c>
      <c r="O86" s="530">
        <v>0.0</v>
      </c>
      <c r="P86" s="530">
        <v>0.0</v>
      </c>
      <c r="Q86" s="531">
        <v>6.0E7</v>
      </c>
      <c r="R86" s="531">
        <v>6.0E7</v>
      </c>
    </row>
    <row r="87" ht="23.25" customHeight="1">
      <c r="A87" s="529" t="s">
        <v>3055</v>
      </c>
      <c r="B87" s="530" t="s">
        <v>4420</v>
      </c>
      <c r="C87" s="530" t="s">
        <v>3982</v>
      </c>
      <c r="D87" s="531">
        <v>1000000.0</v>
      </c>
      <c r="E87" s="530">
        <v>0.0</v>
      </c>
      <c r="F87" s="530">
        <v>0.0</v>
      </c>
      <c r="G87" s="530">
        <v>0.0</v>
      </c>
      <c r="H87" s="530">
        <v>0.0</v>
      </c>
      <c r="I87" s="530">
        <v>0.0</v>
      </c>
      <c r="J87" s="530">
        <v>14.0</v>
      </c>
      <c r="K87" s="530">
        <v>1.0</v>
      </c>
      <c r="L87" s="531">
        <v>126316.0</v>
      </c>
      <c r="M87" s="530">
        <v>0.0</v>
      </c>
      <c r="N87" s="530">
        <v>0.0</v>
      </c>
      <c r="O87" s="530">
        <v>0.0</v>
      </c>
      <c r="P87" s="531">
        <v>1.26307625E8</v>
      </c>
      <c r="Q87" s="531">
        <v>1.3757895E7</v>
      </c>
      <c r="R87" s="531">
        <v>1.4006552E8</v>
      </c>
    </row>
    <row r="88" ht="23.25" customHeight="1">
      <c r="A88" s="529" t="s">
        <v>3055</v>
      </c>
      <c r="B88" s="530" t="s">
        <v>4420</v>
      </c>
      <c r="C88" s="530" t="s">
        <v>3983</v>
      </c>
      <c r="D88" s="531">
        <v>1000000.0</v>
      </c>
      <c r="E88" s="530">
        <v>0.0</v>
      </c>
      <c r="F88" s="530">
        <v>0.0</v>
      </c>
      <c r="G88" s="530">
        <v>0.0</v>
      </c>
      <c r="H88" s="530">
        <v>0.0</v>
      </c>
      <c r="I88" s="530">
        <v>0.0</v>
      </c>
      <c r="J88" s="530">
        <v>17.0</v>
      </c>
      <c r="K88" s="530">
        <v>2.0</v>
      </c>
      <c r="L88" s="531">
        <v>157895.0</v>
      </c>
      <c r="M88" s="530">
        <v>0.0</v>
      </c>
      <c r="N88" s="531">
        <v>735000.0</v>
      </c>
      <c r="O88" s="530">
        <v>0.0</v>
      </c>
      <c r="P88" s="531">
        <v>1.23998125E8</v>
      </c>
      <c r="Q88" s="531">
        <v>1.6422895E7</v>
      </c>
      <c r="R88" s="531">
        <v>1.4115602E8</v>
      </c>
    </row>
    <row r="89" ht="23.25" customHeight="1">
      <c r="A89" s="529" t="s">
        <v>3055</v>
      </c>
      <c r="B89" s="530" t="s">
        <v>4420</v>
      </c>
      <c r="C89" s="530" t="s">
        <v>3984</v>
      </c>
      <c r="D89" s="531">
        <v>1000000.0</v>
      </c>
      <c r="E89" s="530">
        <v>0.0</v>
      </c>
      <c r="F89" s="530">
        <v>0.0</v>
      </c>
      <c r="G89" s="530">
        <v>0.0</v>
      </c>
      <c r="H89" s="530">
        <v>0.0</v>
      </c>
      <c r="I89" s="530">
        <v>0.0</v>
      </c>
      <c r="J89" s="530">
        <v>4.0</v>
      </c>
      <c r="K89" s="530">
        <v>0.0</v>
      </c>
      <c r="L89" s="530">
        <v>0.0</v>
      </c>
      <c r="M89" s="530">
        <v>0.0</v>
      </c>
      <c r="N89" s="530">
        <v>0.0</v>
      </c>
      <c r="O89" s="530">
        <v>0.0</v>
      </c>
      <c r="P89" s="531">
        <v>3.757786E7</v>
      </c>
      <c r="Q89" s="531">
        <v>4000000.0</v>
      </c>
      <c r="R89" s="531">
        <v>4.157786E7</v>
      </c>
    </row>
    <row r="90" ht="23.25" customHeight="1">
      <c r="A90" s="529" t="s">
        <v>3055</v>
      </c>
      <c r="B90" s="530" t="s">
        <v>4420</v>
      </c>
      <c r="C90" s="530" t="s">
        <v>3985</v>
      </c>
      <c r="D90" s="531">
        <v>1000000.0</v>
      </c>
      <c r="E90" s="530">
        <v>0.0</v>
      </c>
      <c r="F90" s="530">
        <v>0.0</v>
      </c>
      <c r="G90" s="530">
        <v>0.0</v>
      </c>
      <c r="H90" s="530">
        <v>0.0</v>
      </c>
      <c r="I90" s="530">
        <v>0.0</v>
      </c>
      <c r="J90" s="530">
        <v>2.0</v>
      </c>
      <c r="K90" s="530">
        <v>0.0</v>
      </c>
      <c r="L90" s="530">
        <v>0.0</v>
      </c>
      <c r="M90" s="530">
        <v>0.0</v>
      </c>
      <c r="N90" s="530">
        <v>0.0</v>
      </c>
      <c r="O90" s="530">
        <v>0.0</v>
      </c>
      <c r="P90" s="531">
        <v>1.7821125E7</v>
      </c>
      <c r="Q90" s="531">
        <v>2000000.0</v>
      </c>
      <c r="R90" s="531">
        <v>1.9821125E7</v>
      </c>
    </row>
    <row r="91" ht="23.25" customHeight="1">
      <c r="A91" s="529" t="s">
        <v>3055</v>
      </c>
      <c r="B91" s="530" t="s">
        <v>4420</v>
      </c>
      <c r="C91" s="530" t="s">
        <v>3986</v>
      </c>
      <c r="D91" s="531">
        <v>1000000.0</v>
      </c>
      <c r="E91" s="530">
        <v>0.0</v>
      </c>
      <c r="F91" s="530">
        <v>0.0</v>
      </c>
      <c r="G91" s="530">
        <v>0.0</v>
      </c>
      <c r="H91" s="530">
        <v>0.0</v>
      </c>
      <c r="I91" s="530">
        <v>0.0</v>
      </c>
      <c r="J91" s="530">
        <v>17.0</v>
      </c>
      <c r="K91" s="530">
        <v>1.0</v>
      </c>
      <c r="L91" s="531">
        <v>100000.0</v>
      </c>
      <c r="M91" s="530">
        <v>0.0</v>
      </c>
      <c r="N91" s="530">
        <v>0.0</v>
      </c>
      <c r="O91" s="530">
        <v>0.0</v>
      </c>
      <c r="P91" s="531">
        <v>1.46122E8</v>
      </c>
      <c r="Q91" s="531">
        <v>1.7089474E7</v>
      </c>
      <c r="R91" s="531">
        <v>1.63211474E8</v>
      </c>
    </row>
    <row r="92" ht="23.25" customHeight="1">
      <c r="A92" s="529" t="s">
        <v>3055</v>
      </c>
      <c r="B92" s="530" t="s">
        <v>4420</v>
      </c>
      <c r="C92" s="530" t="s">
        <v>3987</v>
      </c>
      <c r="D92" s="531">
        <v>1000000.0</v>
      </c>
      <c r="E92" s="530">
        <v>0.0</v>
      </c>
      <c r="F92" s="530">
        <v>0.0</v>
      </c>
      <c r="G92" s="530">
        <v>0.0</v>
      </c>
      <c r="H92" s="530">
        <v>0.0</v>
      </c>
      <c r="I92" s="530">
        <v>0.0</v>
      </c>
      <c r="J92" s="530">
        <v>14.0</v>
      </c>
      <c r="K92" s="530">
        <v>1.0</v>
      </c>
      <c r="L92" s="531">
        <v>126316.0</v>
      </c>
      <c r="M92" s="530">
        <v>0.0</v>
      </c>
      <c r="N92" s="530">
        <v>0.0</v>
      </c>
      <c r="O92" s="530">
        <v>0.0</v>
      </c>
      <c r="P92" s="531">
        <v>7.68865E7</v>
      </c>
      <c r="Q92" s="531">
        <v>1.4078947E7</v>
      </c>
      <c r="R92" s="531">
        <v>9.0965447E7</v>
      </c>
    </row>
    <row r="93" ht="23.25" customHeight="1">
      <c r="A93" s="529" t="s">
        <v>3055</v>
      </c>
      <c r="B93" s="530" t="s">
        <v>4420</v>
      </c>
      <c r="C93" s="530" t="s">
        <v>3988</v>
      </c>
      <c r="D93" s="531">
        <v>2.0E7</v>
      </c>
      <c r="E93" s="530">
        <v>0.0</v>
      </c>
      <c r="F93" s="530">
        <v>0.0</v>
      </c>
      <c r="G93" s="530">
        <v>0.0</v>
      </c>
      <c r="H93" s="530">
        <v>0.0</v>
      </c>
      <c r="I93" s="530">
        <v>23.0</v>
      </c>
      <c r="J93" s="530">
        <v>19.0</v>
      </c>
      <c r="K93" s="530">
        <v>0.0</v>
      </c>
      <c r="L93" s="530">
        <v>0.0</v>
      </c>
      <c r="M93" s="530">
        <v>0.0</v>
      </c>
      <c r="N93" s="530">
        <v>0.0</v>
      </c>
      <c r="O93" s="530">
        <v>0.0</v>
      </c>
      <c r="P93" s="531">
        <v>8.2403375E7</v>
      </c>
      <c r="Q93" s="531">
        <v>1.624714E7</v>
      </c>
      <c r="R93" s="531">
        <v>9.8650515E7</v>
      </c>
    </row>
    <row r="94" ht="23.25" customHeight="1">
      <c r="A94" s="529" t="s">
        <v>3055</v>
      </c>
      <c r="B94" s="530" t="s">
        <v>4492</v>
      </c>
      <c r="C94" s="530" t="s">
        <v>3353</v>
      </c>
      <c r="D94" s="531">
        <v>5000000.0</v>
      </c>
      <c r="E94" s="531">
        <v>500000.0</v>
      </c>
      <c r="F94" s="530">
        <v>0.0</v>
      </c>
      <c r="G94" s="530">
        <v>0.0</v>
      </c>
      <c r="H94" s="531">
        <v>300000.0</v>
      </c>
      <c r="I94" s="530">
        <v>26.0</v>
      </c>
      <c r="J94" s="530">
        <v>25.0</v>
      </c>
      <c r="K94" s="530">
        <v>20.0</v>
      </c>
      <c r="L94" s="531">
        <v>480769.0</v>
      </c>
      <c r="M94" s="530">
        <v>0.0</v>
      </c>
      <c r="N94" s="531">
        <v>4525840.0</v>
      </c>
      <c r="O94" s="531">
        <v>900000.0</v>
      </c>
      <c r="P94" s="531">
        <v>4628600.0</v>
      </c>
      <c r="Q94" s="531">
        <v>2486660.0</v>
      </c>
      <c r="R94" s="531">
        <v>1.16411E7</v>
      </c>
    </row>
    <row r="95" ht="23.25" customHeight="1">
      <c r="A95" s="529" t="s">
        <v>3055</v>
      </c>
      <c r="B95" s="530" t="s">
        <v>4492</v>
      </c>
      <c r="C95" s="530" t="s">
        <v>4499</v>
      </c>
      <c r="D95" s="531">
        <v>5000000.0</v>
      </c>
      <c r="E95" s="531">
        <v>500000.0</v>
      </c>
      <c r="F95" s="530">
        <v>0.0</v>
      </c>
      <c r="G95" s="530">
        <v>0.0</v>
      </c>
      <c r="H95" s="531">
        <v>300000.0</v>
      </c>
      <c r="I95" s="530">
        <v>26.0</v>
      </c>
      <c r="J95" s="530">
        <v>16.0</v>
      </c>
      <c r="K95" s="530">
        <v>21.0</v>
      </c>
      <c r="L95" s="531">
        <v>500000.0</v>
      </c>
      <c r="M95" s="530">
        <v>0.0</v>
      </c>
      <c r="N95" s="531">
        <v>5525840.0</v>
      </c>
      <c r="O95" s="531">
        <v>1450000.0</v>
      </c>
      <c r="P95" s="531">
        <v>3197000.0</v>
      </c>
      <c r="Q95" s="531">
        <v>301083.0</v>
      </c>
      <c r="R95" s="531">
        <v>9023923.0</v>
      </c>
    </row>
    <row r="96" ht="23.25" customHeight="1">
      <c r="A96" s="529" t="s">
        <v>3055</v>
      </c>
      <c r="B96" s="530" t="s">
        <v>4492</v>
      </c>
      <c r="C96" s="530" t="s">
        <v>3354</v>
      </c>
      <c r="D96" s="531">
        <v>5000000.0</v>
      </c>
      <c r="E96" s="531">
        <v>500000.0</v>
      </c>
      <c r="F96" s="530">
        <v>0.0</v>
      </c>
      <c r="G96" s="530">
        <v>0.0</v>
      </c>
      <c r="H96" s="531">
        <v>300000.0</v>
      </c>
      <c r="I96" s="530">
        <v>26.0</v>
      </c>
      <c r="J96" s="530">
        <v>26.0</v>
      </c>
      <c r="K96" s="530">
        <v>33.0</v>
      </c>
      <c r="L96" s="531">
        <v>796154.0</v>
      </c>
      <c r="M96" s="530">
        <v>0.0</v>
      </c>
      <c r="N96" s="531">
        <v>3525840.0</v>
      </c>
      <c r="O96" s="531">
        <v>2000000.0</v>
      </c>
      <c r="P96" s="531">
        <v>4710000.0</v>
      </c>
      <c r="Q96" s="531">
        <v>4998198.0</v>
      </c>
      <c r="R96" s="531">
        <v>1.3234038E7</v>
      </c>
    </row>
    <row r="97" ht="23.25" customHeight="1">
      <c r="A97" s="529" t="s">
        <v>3055</v>
      </c>
      <c r="B97" s="530" t="s">
        <v>4492</v>
      </c>
      <c r="C97" s="530" t="s">
        <v>3355</v>
      </c>
      <c r="D97" s="531">
        <v>6800000.0</v>
      </c>
      <c r="E97" s="530">
        <v>0.0</v>
      </c>
      <c r="F97" s="530">
        <v>0.0</v>
      </c>
      <c r="G97" s="530">
        <v>0.0</v>
      </c>
      <c r="H97" s="530">
        <v>0.0</v>
      </c>
      <c r="I97" s="530">
        <v>26.0</v>
      </c>
      <c r="J97" s="530">
        <v>15.0</v>
      </c>
      <c r="K97" s="530">
        <v>18.0</v>
      </c>
      <c r="L97" s="531">
        <v>573750.0</v>
      </c>
      <c r="M97" s="530">
        <v>0.0</v>
      </c>
      <c r="N97" s="530">
        <v>0.0</v>
      </c>
      <c r="O97" s="530">
        <v>0.0</v>
      </c>
      <c r="P97" s="530">
        <v>0.0</v>
      </c>
      <c r="Q97" s="531">
        <v>4496827.0</v>
      </c>
      <c r="R97" s="531">
        <v>4496827.0</v>
      </c>
    </row>
    <row r="98" ht="23.25" customHeight="1">
      <c r="A98" s="529" t="s">
        <v>3055</v>
      </c>
      <c r="B98" s="530" t="s">
        <v>4425</v>
      </c>
      <c r="C98" s="530" t="s">
        <v>3357</v>
      </c>
      <c r="D98" s="531">
        <v>5000000.0</v>
      </c>
      <c r="E98" s="531">
        <v>500000.0</v>
      </c>
      <c r="F98" s="530">
        <v>0.0</v>
      </c>
      <c r="G98" s="530">
        <v>0.0</v>
      </c>
      <c r="H98" s="531">
        <v>300000.0</v>
      </c>
      <c r="I98" s="530">
        <v>26.0</v>
      </c>
      <c r="J98" s="530">
        <v>26.0</v>
      </c>
      <c r="K98" s="530">
        <v>23.0</v>
      </c>
      <c r="L98" s="531">
        <v>556490.0</v>
      </c>
      <c r="M98" s="530">
        <v>0.0</v>
      </c>
      <c r="N98" s="530">
        <v>0.0</v>
      </c>
      <c r="O98" s="531">
        <v>2000000.0</v>
      </c>
      <c r="P98" s="531">
        <v>7195000.0</v>
      </c>
      <c r="Q98" s="531">
        <v>8320433.0</v>
      </c>
      <c r="R98" s="531">
        <v>1.5515433E7</v>
      </c>
    </row>
    <row r="99" ht="23.25" customHeight="1">
      <c r="A99" s="529" t="s">
        <v>3055</v>
      </c>
      <c r="B99" s="530" t="s">
        <v>4425</v>
      </c>
      <c r="C99" s="530" t="s">
        <v>3358</v>
      </c>
      <c r="D99" s="531">
        <v>5000000.0</v>
      </c>
      <c r="E99" s="531">
        <v>500000.0</v>
      </c>
      <c r="F99" s="530">
        <v>0.0</v>
      </c>
      <c r="G99" s="531">
        <v>1000000.0</v>
      </c>
      <c r="H99" s="531">
        <v>300000.0</v>
      </c>
      <c r="I99" s="530">
        <v>26.0</v>
      </c>
      <c r="J99" s="530">
        <v>26.0</v>
      </c>
      <c r="K99" s="530">
        <v>30.0</v>
      </c>
      <c r="L99" s="531">
        <v>709135.0</v>
      </c>
      <c r="M99" s="530">
        <v>0.0</v>
      </c>
      <c r="N99" s="531">
        <v>525840.0</v>
      </c>
      <c r="O99" s="531">
        <v>1350000.0</v>
      </c>
      <c r="P99" s="531">
        <v>7860000.0</v>
      </c>
      <c r="Q99" s="531">
        <v>8309256.0</v>
      </c>
      <c r="R99" s="531">
        <v>1.6695096E7</v>
      </c>
    </row>
    <row r="100" ht="23.25" customHeight="1">
      <c r="A100" s="529" t="s">
        <v>3055</v>
      </c>
      <c r="B100" s="530" t="s">
        <v>4425</v>
      </c>
      <c r="C100" s="530" t="s">
        <v>3359</v>
      </c>
      <c r="D100" s="531">
        <v>5000000.0</v>
      </c>
      <c r="E100" s="531">
        <v>500000.0</v>
      </c>
      <c r="F100" s="530">
        <v>0.0</v>
      </c>
      <c r="G100" s="530">
        <v>0.0</v>
      </c>
      <c r="H100" s="531">
        <v>300000.0</v>
      </c>
      <c r="I100" s="530">
        <v>26.0</v>
      </c>
      <c r="J100" s="530">
        <v>26.0</v>
      </c>
      <c r="K100" s="530">
        <v>26.0</v>
      </c>
      <c r="L100" s="531">
        <v>612981.0</v>
      </c>
      <c r="M100" s="530">
        <v>0.0</v>
      </c>
      <c r="N100" s="531">
        <v>3525840.0</v>
      </c>
      <c r="O100" s="531">
        <v>2000000.0</v>
      </c>
      <c r="P100" s="531">
        <v>7720000.0</v>
      </c>
      <c r="Q100" s="531">
        <v>4863102.0</v>
      </c>
      <c r="R100" s="531">
        <v>1.6108942E7</v>
      </c>
    </row>
    <row r="101" ht="23.25" customHeight="1">
      <c r="A101" s="529" t="s">
        <v>3055</v>
      </c>
      <c r="B101" s="530" t="s">
        <v>4425</v>
      </c>
      <c r="C101" s="530" t="s">
        <v>3360</v>
      </c>
      <c r="D101" s="531">
        <v>5000000.0</v>
      </c>
      <c r="E101" s="531">
        <v>1000000.0</v>
      </c>
      <c r="F101" s="531">
        <v>1000000.0</v>
      </c>
      <c r="G101" s="530">
        <v>0.0</v>
      </c>
      <c r="H101" s="531">
        <v>300000.0</v>
      </c>
      <c r="I101" s="530">
        <v>26.0</v>
      </c>
      <c r="J101" s="530">
        <v>28.0</v>
      </c>
      <c r="K101" s="530">
        <v>17.0</v>
      </c>
      <c r="L101" s="531">
        <v>402644.0</v>
      </c>
      <c r="M101" s="530">
        <v>0.0</v>
      </c>
      <c r="N101" s="531">
        <v>525840.0</v>
      </c>
      <c r="O101" s="531">
        <v>850000.0</v>
      </c>
      <c r="P101" s="531">
        <v>6790000.0</v>
      </c>
      <c r="Q101" s="531">
        <v>8315266.0</v>
      </c>
      <c r="R101" s="531">
        <v>1.5631106E7</v>
      </c>
    </row>
    <row r="102" ht="23.25" customHeight="1">
      <c r="A102" s="529" t="s">
        <v>3055</v>
      </c>
      <c r="B102" s="530" t="s">
        <v>4438</v>
      </c>
      <c r="C102" s="530" t="s">
        <v>3979</v>
      </c>
      <c r="D102" s="531">
        <v>5000000.0</v>
      </c>
      <c r="E102" s="531">
        <v>1000000.0</v>
      </c>
      <c r="F102" s="530">
        <v>0.0</v>
      </c>
      <c r="G102" s="530">
        <v>0.0</v>
      </c>
      <c r="H102" s="531">
        <v>300000.0</v>
      </c>
      <c r="I102" s="530">
        <v>26.0</v>
      </c>
      <c r="J102" s="530">
        <v>26.0</v>
      </c>
      <c r="K102" s="530">
        <v>25.0</v>
      </c>
      <c r="L102" s="531">
        <v>593750.0</v>
      </c>
      <c r="M102" s="530">
        <v>0.0</v>
      </c>
      <c r="N102" s="531">
        <v>5525840.0</v>
      </c>
      <c r="O102" s="531">
        <v>500000.0</v>
      </c>
      <c r="P102" s="531">
        <v>2.055021E7</v>
      </c>
      <c r="Q102" s="531">
        <v>1851083.0</v>
      </c>
      <c r="R102" s="531">
        <v>2.7927133E7</v>
      </c>
    </row>
    <row r="103" ht="23.25" customHeight="1">
      <c r="A103" s="529" t="s">
        <v>3055</v>
      </c>
      <c r="B103" s="530" t="s">
        <v>4438</v>
      </c>
      <c r="C103" s="530" t="s">
        <v>3980</v>
      </c>
      <c r="D103" s="531">
        <v>5000000.0</v>
      </c>
      <c r="E103" s="531">
        <v>1000000.0</v>
      </c>
      <c r="F103" s="530">
        <v>0.0</v>
      </c>
      <c r="G103" s="530">
        <v>0.0</v>
      </c>
      <c r="H103" s="531">
        <v>300000.0</v>
      </c>
      <c r="I103" s="530">
        <v>26.0</v>
      </c>
      <c r="J103" s="530">
        <v>22.0</v>
      </c>
      <c r="K103" s="530">
        <v>17.0</v>
      </c>
      <c r="L103" s="531">
        <v>403846.0</v>
      </c>
      <c r="M103" s="530">
        <v>0.0</v>
      </c>
      <c r="N103" s="531">
        <v>525840.0</v>
      </c>
      <c r="O103" s="531">
        <v>-50000.0</v>
      </c>
      <c r="P103" s="531">
        <v>1.114375E7</v>
      </c>
      <c r="Q103" s="531">
        <v>5286660.0</v>
      </c>
      <c r="R103" s="531">
        <v>1.695625E7</v>
      </c>
    </row>
    <row r="104" ht="23.25" customHeight="1">
      <c r="A104" s="529" t="s">
        <v>3055</v>
      </c>
      <c r="B104" s="530" t="s">
        <v>4438</v>
      </c>
      <c r="C104" s="530" t="s">
        <v>4526</v>
      </c>
      <c r="D104" s="531">
        <v>5100000.0</v>
      </c>
      <c r="E104" s="530">
        <v>0.0</v>
      </c>
      <c r="F104" s="530">
        <v>0.0</v>
      </c>
      <c r="G104" s="530">
        <v>0.0</v>
      </c>
      <c r="H104" s="530">
        <v>0.0</v>
      </c>
      <c r="I104" s="530">
        <v>26.0</v>
      </c>
      <c r="J104" s="530">
        <v>8.0</v>
      </c>
      <c r="K104" s="530">
        <v>1.0</v>
      </c>
      <c r="L104" s="531">
        <v>19615.0</v>
      </c>
      <c r="M104" s="530">
        <v>0.0</v>
      </c>
      <c r="N104" s="530">
        <v>0.0</v>
      </c>
      <c r="O104" s="530">
        <v>0.0</v>
      </c>
      <c r="P104" s="530">
        <v>0.0</v>
      </c>
      <c r="Q104" s="531">
        <v>1588846.0</v>
      </c>
      <c r="R104" s="531">
        <v>1588846.0</v>
      </c>
    </row>
    <row r="105" ht="23.25" customHeight="1">
      <c r="A105" s="529" t="s">
        <v>3055</v>
      </c>
      <c r="B105" s="530" t="s">
        <v>4432</v>
      </c>
      <c r="C105" s="530" t="s">
        <v>201</v>
      </c>
      <c r="D105" s="531">
        <v>1666667.0</v>
      </c>
      <c r="E105" s="531">
        <v>333333.0</v>
      </c>
      <c r="F105" s="530">
        <v>0.0</v>
      </c>
      <c r="G105" s="530">
        <v>0.0</v>
      </c>
      <c r="H105" s="531">
        <v>100000.0</v>
      </c>
      <c r="I105" s="530">
        <v>26.0</v>
      </c>
      <c r="J105" s="530">
        <v>31.0</v>
      </c>
      <c r="K105" s="530">
        <v>0.0</v>
      </c>
      <c r="L105" s="530">
        <v>0.0</v>
      </c>
      <c r="M105" s="530">
        <v>0.0</v>
      </c>
      <c r="N105" s="530">
        <v>0.0</v>
      </c>
      <c r="O105" s="531">
        <v>466667.0</v>
      </c>
      <c r="P105" s="531">
        <v>1.8436265E7</v>
      </c>
      <c r="Q105" s="531">
        <v>2887179.0</v>
      </c>
      <c r="R105" s="531">
        <v>2.1323444E7</v>
      </c>
    </row>
    <row r="106" ht="23.25" customHeight="1">
      <c r="A106" s="529" t="s">
        <v>3055</v>
      </c>
      <c r="B106" s="530" t="s">
        <v>4432</v>
      </c>
      <c r="C106" s="530" t="s">
        <v>204</v>
      </c>
      <c r="D106" s="531">
        <v>1666667.0</v>
      </c>
      <c r="E106" s="531">
        <v>333333.0</v>
      </c>
      <c r="F106" s="530">
        <v>0.0</v>
      </c>
      <c r="G106" s="530">
        <v>0.0</v>
      </c>
      <c r="H106" s="531">
        <v>100000.0</v>
      </c>
      <c r="I106" s="530">
        <v>26.0</v>
      </c>
      <c r="J106" s="530">
        <v>31.0</v>
      </c>
      <c r="K106" s="530">
        <v>0.0</v>
      </c>
      <c r="L106" s="530">
        <v>0.0</v>
      </c>
      <c r="M106" s="530">
        <v>0.0</v>
      </c>
      <c r="N106" s="531">
        <v>525840.0</v>
      </c>
      <c r="O106" s="531">
        <v>450000.0</v>
      </c>
      <c r="P106" s="531">
        <v>1.64615E7</v>
      </c>
      <c r="Q106" s="531">
        <v>2312622.0</v>
      </c>
      <c r="R106" s="531">
        <v>1.9299962E7</v>
      </c>
    </row>
    <row r="107" ht="23.25" customHeight="1">
      <c r="A107" s="529" t="s">
        <v>3055</v>
      </c>
      <c r="B107" s="530" t="s">
        <v>4432</v>
      </c>
      <c r="C107" s="530" t="s">
        <v>3344</v>
      </c>
      <c r="D107" s="531">
        <v>3333333.0</v>
      </c>
      <c r="E107" s="530">
        <v>0.0</v>
      </c>
      <c r="F107" s="530">
        <v>0.0</v>
      </c>
      <c r="G107" s="530">
        <v>0.0</v>
      </c>
      <c r="H107" s="530">
        <v>0.0</v>
      </c>
      <c r="I107" s="530">
        <v>26.0</v>
      </c>
      <c r="J107" s="530">
        <v>26.0</v>
      </c>
      <c r="K107" s="530">
        <v>0.0</v>
      </c>
      <c r="L107" s="530">
        <v>0.0</v>
      </c>
      <c r="M107" s="530">
        <v>0.0</v>
      </c>
      <c r="N107" s="530">
        <v>0.0</v>
      </c>
      <c r="O107" s="530">
        <v>0.0</v>
      </c>
      <c r="P107" s="530">
        <v>0.0</v>
      </c>
      <c r="Q107" s="531">
        <v>3333333.0</v>
      </c>
      <c r="R107" s="531">
        <v>3333333.0</v>
      </c>
    </row>
    <row r="108" ht="23.25" customHeight="1">
      <c r="A108" s="529" t="s">
        <v>3055</v>
      </c>
      <c r="B108" s="530" t="s">
        <v>4432</v>
      </c>
      <c r="C108" s="530" t="s">
        <v>3319</v>
      </c>
      <c r="D108" s="531">
        <v>3333333.0</v>
      </c>
      <c r="E108" s="530">
        <v>0.0</v>
      </c>
      <c r="F108" s="530">
        <v>0.0</v>
      </c>
      <c r="G108" s="530">
        <v>0.0</v>
      </c>
      <c r="H108" s="530">
        <v>0.0</v>
      </c>
      <c r="I108" s="530">
        <v>26.0</v>
      </c>
      <c r="J108" s="530">
        <v>9.0</v>
      </c>
      <c r="K108" s="530">
        <v>0.0</v>
      </c>
      <c r="L108" s="530">
        <v>0.0</v>
      </c>
      <c r="M108" s="530">
        <v>0.0</v>
      </c>
      <c r="N108" s="530">
        <v>0.0</v>
      </c>
      <c r="O108" s="530">
        <v>0.0</v>
      </c>
      <c r="P108" s="530">
        <v>0.0</v>
      </c>
      <c r="Q108" s="531">
        <v>1153846.0</v>
      </c>
      <c r="R108" s="531">
        <v>1153846.0</v>
      </c>
    </row>
    <row r="109" ht="23.25" customHeight="1">
      <c r="A109" s="529" t="s">
        <v>3055</v>
      </c>
      <c r="B109" s="530" t="s">
        <v>4430</v>
      </c>
      <c r="C109" s="530" t="s">
        <v>213</v>
      </c>
      <c r="D109" s="531">
        <v>3.0333333E7</v>
      </c>
      <c r="E109" s="530">
        <v>0.0</v>
      </c>
      <c r="F109" s="530">
        <v>0.0</v>
      </c>
      <c r="G109" s="530">
        <v>0.0</v>
      </c>
      <c r="H109" s="530">
        <v>0.0</v>
      </c>
      <c r="I109" s="530">
        <v>26.0</v>
      </c>
      <c r="J109" s="530">
        <v>26.0</v>
      </c>
      <c r="K109" s="530">
        <v>0.0</v>
      </c>
      <c r="L109" s="530">
        <v>0.0</v>
      </c>
      <c r="M109" s="530">
        <v>0.0</v>
      </c>
      <c r="N109" s="530">
        <v>0.0</v>
      </c>
      <c r="O109" s="530">
        <v>0.0</v>
      </c>
      <c r="P109" s="530">
        <v>0.0</v>
      </c>
      <c r="Q109" s="531">
        <v>3.0333333E7</v>
      </c>
      <c r="R109" s="531">
        <v>3.0333333E7</v>
      </c>
    </row>
    <row r="110" ht="23.25" customHeight="1">
      <c r="A110" s="529" t="s">
        <v>3055</v>
      </c>
      <c r="B110" s="530" t="s">
        <v>4430</v>
      </c>
      <c r="C110" s="530" t="s">
        <v>215</v>
      </c>
      <c r="D110" s="531">
        <v>1.8333333E7</v>
      </c>
      <c r="E110" s="530">
        <v>0.0</v>
      </c>
      <c r="F110" s="530">
        <v>0.0</v>
      </c>
      <c r="G110" s="530">
        <v>0.0</v>
      </c>
      <c r="H110" s="530">
        <v>0.0</v>
      </c>
      <c r="I110" s="530">
        <v>26.0</v>
      </c>
      <c r="J110" s="530">
        <v>26.0</v>
      </c>
      <c r="K110" s="530">
        <v>0.0</v>
      </c>
      <c r="L110" s="530">
        <v>0.0</v>
      </c>
      <c r="M110" s="530">
        <v>0.0</v>
      </c>
      <c r="N110" s="530">
        <v>0.0</v>
      </c>
      <c r="O110" s="530">
        <v>0.0</v>
      </c>
      <c r="P110" s="530">
        <v>0.0</v>
      </c>
      <c r="Q110" s="531">
        <v>1.8333333E7</v>
      </c>
      <c r="R110" s="531">
        <v>1.8333333E7</v>
      </c>
    </row>
    <row r="111" ht="23.25" customHeight="1">
      <c r="A111" s="529" t="s">
        <v>3055</v>
      </c>
      <c r="B111" s="530" t="s">
        <v>4430</v>
      </c>
      <c r="C111" s="530" t="s">
        <v>217</v>
      </c>
      <c r="D111" s="531">
        <v>1.5E7</v>
      </c>
      <c r="E111" s="530">
        <v>0.0</v>
      </c>
      <c r="F111" s="530">
        <v>0.0</v>
      </c>
      <c r="G111" s="530">
        <v>0.0</v>
      </c>
      <c r="H111" s="530">
        <v>0.0</v>
      </c>
      <c r="I111" s="530">
        <v>26.0</v>
      </c>
      <c r="J111" s="530">
        <v>26.0</v>
      </c>
      <c r="K111" s="530">
        <v>0.0</v>
      </c>
      <c r="L111" s="530">
        <v>0.0</v>
      </c>
      <c r="M111" s="530">
        <v>0.0</v>
      </c>
      <c r="N111" s="530">
        <v>0.0</v>
      </c>
      <c r="O111" s="530">
        <v>0.0</v>
      </c>
      <c r="P111" s="530">
        <v>0.0</v>
      </c>
      <c r="Q111" s="531">
        <v>1.5E7</v>
      </c>
      <c r="R111" s="531">
        <v>1.5E7</v>
      </c>
    </row>
    <row r="112" ht="23.25" customHeight="1">
      <c r="A112" s="529" t="s">
        <v>3055</v>
      </c>
      <c r="B112" s="530" t="s">
        <v>4430</v>
      </c>
      <c r="C112" s="530" t="s">
        <v>221</v>
      </c>
      <c r="D112" s="531">
        <v>5333333.0</v>
      </c>
      <c r="E112" s="530">
        <v>0.0</v>
      </c>
      <c r="F112" s="530">
        <v>0.0</v>
      </c>
      <c r="G112" s="530">
        <v>0.0</v>
      </c>
      <c r="H112" s="530">
        <v>0.0</v>
      </c>
      <c r="I112" s="530">
        <v>26.0</v>
      </c>
      <c r="J112" s="530">
        <v>26.0</v>
      </c>
      <c r="K112" s="530">
        <v>0.0</v>
      </c>
      <c r="L112" s="530">
        <v>0.0</v>
      </c>
      <c r="M112" s="530">
        <v>0.0</v>
      </c>
      <c r="N112" s="530">
        <v>0.0</v>
      </c>
      <c r="O112" s="530">
        <v>0.0</v>
      </c>
      <c r="P112" s="530">
        <v>0.0</v>
      </c>
      <c r="Q112" s="531">
        <v>5333333.0</v>
      </c>
      <c r="R112" s="531">
        <v>5333333.0</v>
      </c>
    </row>
    <row r="113" ht="23.25" customHeight="1">
      <c r="A113" s="529" t="s">
        <v>3055</v>
      </c>
      <c r="B113" s="530" t="s">
        <v>4430</v>
      </c>
      <c r="C113" s="530" t="s">
        <v>223</v>
      </c>
      <c r="D113" s="531">
        <v>6000000.0</v>
      </c>
      <c r="E113" s="530">
        <v>0.0</v>
      </c>
      <c r="F113" s="530">
        <v>0.0</v>
      </c>
      <c r="G113" s="530">
        <v>0.0</v>
      </c>
      <c r="H113" s="530">
        <v>0.0</v>
      </c>
      <c r="I113" s="530">
        <v>26.0</v>
      </c>
      <c r="J113" s="530">
        <v>25.0</v>
      </c>
      <c r="K113" s="530">
        <v>0.0</v>
      </c>
      <c r="L113" s="530">
        <v>0.0</v>
      </c>
      <c r="M113" s="530">
        <v>0.0</v>
      </c>
      <c r="N113" s="530">
        <v>0.0</v>
      </c>
      <c r="O113" s="530">
        <v>0.0</v>
      </c>
      <c r="P113" s="530">
        <v>0.0</v>
      </c>
      <c r="Q113" s="531">
        <v>5653846.0</v>
      </c>
      <c r="R113" s="531">
        <v>5653846.0</v>
      </c>
    </row>
    <row r="114" ht="23.25" customHeight="1">
      <c r="A114" s="529" t="s">
        <v>3055</v>
      </c>
      <c r="B114" s="530" t="s">
        <v>4430</v>
      </c>
      <c r="C114" s="530" t="s">
        <v>225</v>
      </c>
      <c r="D114" s="531">
        <v>4166667.0</v>
      </c>
      <c r="E114" s="530">
        <v>0.0</v>
      </c>
      <c r="F114" s="530">
        <v>0.0</v>
      </c>
      <c r="G114" s="530">
        <v>0.0</v>
      </c>
      <c r="H114" s="530">
        <v>0.0</v>
      </c>
      <c r="I114" s="530">
        <v>26.0</v>
      </c>
      <c r="J114" s="530">
        <v>26.0</v>
      </c>
      <c r="K114" s="530">
        <v>0.0</v>
      </c>
      <c r="L114" s="530">
        <v>0.0</v>
      </c>
      <c r="M114" s="530">
        <v>0.0</v>
      </c>
      <c r="N114" s="530">
        <v>0.0</v>
      </c>
      <c r="O114" s="530">
        <v>0.0</v>
      </c>
      <c r="P114" s="531">
        <v>866667.0</v>
      </c>
      <c r="Q114" s="531">
        <v>4166667.0</v>
      </c>
      <c r="R114" s="531">
        <v>5033333.0</v>
      </c>
    </row>
    <row r="115" ht="23.25" customHeight="1">
      <c r="A115" s="529" t="s">
        <v>3055</v>
      </c>
      <c r="B115" s="530" t="s">
        <v>4430</v>
      </c>
      <c r="C115" s="530" t="s">
        <v>230</v>
      </c>
      <c r="D115" s="531">
        <v>6666667.0</v>
      </c>
      <c r="E115" s="530">
        <v>0.0</v>
      </c>
      <c r="F115" s="530">
        <v>0.0</v>
      </c>
      <c r="G115" s="530">
        <v>0.0</v>
      </c>
      <c r="H115" s="530">
        <v>0.0</v>
      </c>
      <c r="I115" s="530">
        <v>26.0</v>
      </c>
      <c r="J115" s="530">
        <v>26.0</v>
      </c>
      <c r="K115" s="530">
        <v>0.0</v>
      </c>
      <c r="L115" s="530">
        <v>0.0</v>
      </c>
      <c r="M115" s="530">
        <v>0.0</v>
      </c>
      <c r="N115" s="530">
        <v>0.0</v>
      </c>
      <c r="O115" s="530">
        <v>0.0</v>
      </c>
      <c r="P115" s="530">
        <v>0.0</v>
      </c>
      <c r="Q115" s="531">
        <v>6666667.0</v>
      </c>
      <c r="R115" s="531">
        <v>6666667.0</v>
      </c>
    </row>
    <row r="116" ht="23.25" customHeight="1">
      <c r="A116" s="529" t="s">
        <v>3055</v>
      </c>
      <c r="B116" s="530" t="s">
        <v>4430</v>
      </c>
      <c r="C116" s="530" t="s">
        <v>232</v>
      </c>
      <c r="D116" s="531">
        <v>8333333.0</v>
      </c>
      <c r="E116" s="530">
        <v>0.0</v>
      </c>
      <c r="F116" s="530">
        <v>0.0</v>
      </c>
      <c r="G116" s="530">
        <v>0.0</v>
      </c>
      <c r="H116" s="530">
        <v>0.0</v>
      </c>
      <c r="I116" s="530">
        <v>26.0</v>
      </c>
      <c r="J116" s="530">
        <v>26.0</v>
      </c>
      <c r="K116" s="530">
        <v>0.0</v>
      </c>
      <c r="L116" s="530">
        <v>0.0</v>
      </c>
      <c r="M116" s="530">
        <v>0.0</v>
      </c>
      <c r="N116" s="530">
        <v>0.0</v>
      </c>
      <c r="O116" s="530">
        <v>0.0</v>
      </c>
      <c r="P116" s="530">
        <v>0.0</v>
      </c>
      <c r="Q116" s="531">
        <v>8333333.0</v>
      </c>
      <c r="R116" s="531">
        <v>8333333.0</v>
      </c>
    </row>
    <row r="117" ht="23.25" customHeight="1">
      <c r="A117" s="529" t="s">
        <v>3055</v>
      </c>
      <c r="B117" s="530" t="s">
        <v>4430</v>
      </c>
      <c r="C117" s="530" t="s">
        <v>234</v>
      </c>
      <c r="D117" s="531">
        <v>4000000.0</v>
      </c>
      <c r="E117" s="530">
        <v>0.0</v>
      </c>
      <c r="F117" s="530">
        <v>0.0</v>
      </c>
      <c r="G117" s="530">
        <v>0.0</v>
      </c>
      <c r="H117" s="530">
        <v>0.0</v>
      </c>
      <c r="I117" s="530">
        <v>26.0</v>
      </c>
      <c r="J117" s="530">
        <v>26.0</v>
      </c>
      <c r="K117" s="530">
        <v>16.0</v>
      </c>
      <c r="L117" s="531">
        <v>307692.0</v>
      </c>
      <c r="M117" s="530">
        <v>0.0</v>
      </c>
      <c r="N117" s="530">
        <v>0.0</v>
      </c>
      <c r="O117" s="531">
        <v>500000.0</v>
      </c>
      <c r="P117" s="531">
        <v>900000.0</v>
      </c>
      <c r="Q117" s="531">
        <v>4769231.0</v>
      </c>
      <c r="R117" s="531">
        <v>5669231.0</v>
      </c>
    </row>
    <row r="118" ht="23.25" customHeight="1">
      <c r="A118" s="529" t="s">
        <v>3055</v>
      </c>
      <c r="B118" s="530" t="s">
        <v>4430</v>
      </c>
      <c r="C118" s="530" t="s">
        <v>236</v>
      </c>
      <c r="D118" s="531">
        <v>4333333.0</v>
      </c>
      <c r="E118" s="530">
        <v>0.0</v>
      </c>
      <c r="F118" s="530">
        <v>0.0</v>
      </c>
      <c r="G118" s="530">
        <v>0.0</v>
      </c>
      <c r="H118" s="530">
        <v>0.0</v>
      </c>
      <c r="I118" s="530">
        <v>26.0</v>
      </c>
      <c r="J118" s="530">
        <v>26.0</v>
      </c>
      <c r="K118" s="530">
        <v>18.0</v>
      </c>
      <c r="L118" s="531">
        <v>371875.0</v>
      </c>
      <c r="M118" s="530">
        <v>0.0</v>
      </c>
      <c r="N118" s="530">
        <v>0.0</v>
      </c>
      <c r="O118" s="531">
        <v>500000.0</v>
      </c>
      <c r="P118" s="531">
        <v>1080000.0</v>
      </c>
      <c r="Q118" s="531">
        <v>5205208.0</v>
      </c>
      <c r="R118" s="531">
        <v>6285208.0</v>
      </c>
    </row>
    <row r="119" ht="23.25" customHeight="1">
      <c r="A119" s="529" t="s">
        <v>3055</v>
      </c>
      <c r="B119" s="530" t="s">
        <v>4430</v>
      </c>
      <c r="C119" s="530" t="s">
        <v>238</v>
      </c>
      <c r="D119" s="531">
        <v>4333333.0</v>
      </c>
      <c r="E119" s="530">
        <v>0.0</v>
      </c>
      <c r="F119" s="530">
        <v>0.0</v>
      </c>
      <c r="G119" s="530">
        <v>0.0</v>
      </c>
      <c r="H119" s="530">
        <v>0.0</v>
      </c>
      <c r="I119" s="530">
        <v>26.0</v>
      </c>
      <c r="J119" s="530">
        <v>25.0</v>
      </c>
      <c r="K119" s="530">
        <v>2.0</v>
      </c>
      <c r="L119" s="531">
        <v>31250.0</v>
      </c>
      <c r="M119" s="530">
        <v>0.0</v>
      </c>
      <c r="N119" s="531">
        <v>5000000.0</v>
      </c>
      <c r="O119" s="530">
        <v>0.0</v>
      </c>
      <c r="P119" s="531">
        <v>1053333.0</v>
      </c>
      <c r="Q119" s="531">
        <v>-729167.0</v>
      </c>
      <c r="R119" s="531">
        <v>5324167.0</v>
      </c>
    </row>
    <row r="120" ht="23.25" customHeight="1">
      <c r="A120" s="529" t="s">
        <v>3055</v>
      </c>
      <c r="B120" s="530" t="s">
        <v>4430</v>
      </c>
      <c r="C120" s="530" t="s">
        <v>3323</v>
      </c>
      <c r="D120" s="531">
        <v>3400000.0</v>
      </c>
      <c r="E120" s="530">
        <v>0.0</v>
      </c>
      <c r="F120" s="530">
        <v>0.0</v>
      </c>
      <c r="G120" s="530">
        <v>0.0</v>
      </c>
      <c r="H120" s="530">
        <v>0.0</v>
      </c>
      <c r="I120" s="530">
        <v>26.0</v>
      </c>
      <c r="J120" s="530">
        <v>28.0</v>
      </c>
      <c r="K120" s="530">
        <v>0.0</v>
      </c>
      <c r="L120" s="530">
        <v>0.0</v>
      </c>
      <c r="M120" s="530">
        <v>0.0</v>
      </c>
      <c r="N120" s="530">
        <v>0.0</v>
      </c>
      <c r="O120" s="530">
        <v>0.0</v>
      </c>
      <c r="P120" s="530">
        <v>0.0</v>
      </c>
      <c r="Q120" s="531">
        <v>3661538.0</v>
      </c>
      <c r="R120" s="531">
        <v>3661538.0</v>
      </c>
    </row>
    <row r="121" ht="23.25" customHeight="1">
      <c r="A121" s="529" t="s">
        <v>3055</v>
      </c>
      <c r="B121" s="530" t="s">
        <v>4430</v>
      </c>
      <c r="C121" s="530" t="s">
        <v>240</v>
      </c>
      <c r="D121" s="531">
        <v>8333333.0</v>
      </c>
      <c r="E121" s="530">
        <v>0.0</v>
      </c>
      <c r="F121" s="530">
        <v>0.0</v>
      </c>
      <c r="G121" s="530">
        <v>0.0</v>
      </c>
      <c r="H121" s="530">
        <v>0.0</v>
      </c>
      <c r="I121" s="530">
        <v>26.0</v>
      </c>
      <c r="J121" s="530">
        <v>7.0</v>
      </c>
      <c r="K121" s="530">
        <v>0.0</v>
      </c>
      <c r="L121" s="530">
        <v>0.0</v>
      </c>
      <c r="M121" s="530">
        <v>0.0</v>
      </c>
      <c r="N121" s="530">
        <v>0.0</v>
      </c>
      <c r="O121" s="530">
        <v>0.0</v>
      </c>
      <c r="P121" s="530">
        <v>0.0</v>
      </c>
      <c r="Q121" s="531">
        <v>2243590.0</v>
      </c>
      <c r="R121" s="531">
        <v>2243590.0</v>
      </c>
    </row>
    <row r="122" ht="23.25" customHeight="1">
      <c r="A122" s="529" t="s">
        <v>3055</v>
      </c>
      <c r="B122" s="530" t="s">
        <v>4430</v>
      </c>
      <c r="C122" s="530" t="s">
        <v>248</v>
      </c>
      <c r="D122" s="531">
        <v>4666667.0</v>
      </c>
      <c r="E122" s="530">
        <v>0.0</v>
      </c>
      <c r="F122" s="530">
        <v>0.0</v>
      </c>
      <c r="G122" s="530">
        <v>0.0</v>
      </c>
      <c r="H122" s="530">
        <v>0.0</v>
      </c>
      <c r="I122" s="530">
        <v>26.0</v>
      </c>
      <c r="J122" s="530">
        <v>26.0</v>
      </c>
      <c r="K122" s="530">
        <v>0.0</v>
      </c>
      <c r="L122" s="530">
        <v>0.0</v>
      </c>
      <c r="M122" s="530">
        <v>0.0</v>
      </c>
      <c r="N122" s="530">
        <v>0.0</v>
      </c>
      <c r="O122" s="530">
        <v>0.0</v>
      </c>
      <c r="P122" s="530">
        <v>0.0</v>
      </c>
      <c r="Q122" s="531">
        <v>4666667.0</v>
      </c>
      <c r="R122" s="531">
        <v>4666667.0</v>
      </c>
    </row>
    <row r="123" ht="23.25" customHeight="1">
      <c r="A123" s="529" t="s">
        <v>3055</v>
      </c>
      <c r="B123" s="530" t="s">
        <v>4430</v>
      </c>
      <c r="C123" s="530" t="s">
        <v>251</v>
      </c>
      <c r="D123" s="531">
        <v>5000000.0</v>
      </c>
      <c r="E123" s="530">
        <v>0.0</v>
      </c>
      <c r="F123" s="530">
        <v>0.0</v>
      </c>
      <c r="G123" s="530">
        <v>0.0</v>
      </c>
      <c r="H123" s="530">
        <v>0.0</v>
      </c>
      <c r="I123" s="530">
        <v>26.0</v>
      </c>
      <c r="J123" s="530">
        <v>9.0</v>
      </c>
      <c r="K123" s="530">
        <v>0.0</v>
      </c>
      <c r="L123" s="530">
        <v>0.0</v>
      </c>
      <c r="M123" s="530">
        <v>0.0</v>
      </c>
      <c r="N123" s="530">
        <v>0.0</v>
      </c>
      <c r="O123" s="530">
        <v>0.0</v>
      </c>
      <c r="P123" s="530">
        <v>0.0</v>
      </c>
      <c r="Q123" s="531">
        <v>1730769.0</v>
      </c>
      <c r="R123" s="531">
        <v>1730769.0</v>
      </c>
    </row>
    <row r="124" ht="23.25" customHeight="1">
      <c r="A124" s="529" t="s">
        <v>3055</v>
      </c>
      <c r="B124" s="530" t="s">
        <v>4430</v>
      </c>
      <c r="C124" s="530" t="s">
        <v>4505</v>
      </c>
      <c r="D124" s="531">
        <v>5000000.0</v>
      </c>
      <c r="E124" s="530">
        <v>0.0</v>
      </c>
      <c r="F124" s="530">
        <v>0.0</v>
      </c>
      <c r="G124" s="530">
        <v>0.0</v>
      </c>
      <c r="H124" s="530">
        <v>0.0</v>
      </c>
      <c r="I124" s="530">
        <v>26.0</v>
      </c>
      <c r="J124" s="530">
        <v>26.0</v>
      </c>
      <c r="K124" s="530">
        <v>0.0</v>
      </c>
      <c r="L124" s="530">
        <v>0.0</v>
      </c>
      <c r="M124" s="530">
        <v>0.0</v>
      </c>
      <c r="N124" s="530">
        <v>0.0</v>
      </c>
      <c r="O124" s="530">
        <v>0.0</v>
      </c>
      <c r="P124" s="530">
        <v>0.0</v>
      </c>
      <c r="Q124" s="531">
        <v>5000000.0</v>
      </c>
      <c r="R124" s="531">
        <v>5000000.0</v>
      </c>
    </row>
    <row r="125" ht="23.25" customHeight="1">
      <c r="A125" s="529" t="s">
        <v>3055</v>
      </c>
      <c r="B125" s="530" t="s">
        <v>4430</v>
      </c>
      <c r="C125" s="530" t="s">
        <v>245</v>
      </c>
      <c r="D125" s="531">
        <v>2100000.0</v>
      </c>
      <c r="E125" s="531">
        <v>566667.0</v>
      </c>
      <c r="F125" s="530">
        <v>0.0</v>
      </c>
      <c r="G125" s="530">
        <v>0.0</v>
      </c>
      <c r="H125" s="530">
        <v>0.0</v>
      </c>
      <c r="I125" s="530">
        <v>26.0</v>
      </c>
      <c r="J125" s="530">
        <v>26.0</v>
      </c>
      <c r="K125" s="530">
        <v>0.0</v>
      </c>
      <c r="L125" s="530">
        <v>0.0</v>
      </c>
      <c r="M125" s="530">
        <v>0.0</v>
      </c>
      <c r="N125" s="531">
        <v>525840.0</v>
      </c>
      <c r="O125" s="530">
        <v>0.0</v>
      </c>
      <c r="P125" s="530">
        <v>0.0</v>
      </c>
      <c r="Q125" s="531">
        <v>2140827.0</v>
      </c>
      <c r="R125" s="531">
        <v>2666667.0</v>
      </c>
    </row>
    <row r="126" ht="23.25" customHeight="1">
      <c r="A126" s="529" t="s">
        <v>3055</v>
      </c>
      <c r="B126" s="530" t="s">
        <v>4430</v>
      </c>
      <c r="C126" s="530" t="s">
        <v>249</v>
      </c>
      <c r="D126" s="531">
        <v>2100000.0</v>
      </c>
      <c r="E126" s="531">
        <v>566667.0</v>
      </c>
      <c r="F126" s="530">
        <v>0.0</v>
      </c>
      <c r="G126" s="530">
        <v>0.0</v>
      </c>
      <c r="H126" s="530">
        <v>0.0</v>
      </c>
      <c r="I126" s="530">
        <v>26.0</v>
      </c>
      <c r="J126" s="530">
        <v>29.0</v>
      </c>
      <c r="K126" s="530">
        <v>13.0</v>
      </c>
      <c r="L126" s="531">
        <v>126202.0</v>
      </c>
      <c r="M126" s="530">
        <v>0.0</v>
      </c>
      <c r="N126" s="530">
        <v>0.0</v>
      </c>
      <c r="O126" s="530">
        <v>0.0</v>
      </c>
      <c r="P126" s="530">
        <v>0.0</v>
      </c>
      <c r="Q126" s="531">
        <v>3035176.0</v>
      </c>
      <c r="R126" s="531">
        <v>3035176.0</v>
      </c>
    </row>
    <row r="127" ht="23.25" customHeight="1">
      <c r="A127" s="529" t="s">
        <v>3055</v>
      </c>
      <c r="B127" s="530" t="s">
        <v>4430</v>
      </c>
      <c r="C127" s="530" t="s">
        <v>252</v>
      </c>
      <c r="D127" s="531">
        <v>666667.0</v>
      </c>
      <c r="E127" s="530">
        <v>0.0</v>
      </c>
      <c r="F127" s="530">
        <v>0.0</v>
      </c>
      <c r="G127" s="530">
        <v>0.0</v>
      </c>
      <c r="H127" s="530">
        <v>0.0</v>
      </c>
      <c r="I127" s="530">
        <v>26.0</v>
      </c>
      <c r="J127" s="530">
        <v>26.0</v>
      </c>
      <c r="K127" s="530">
        <v>0.0</v>
      </c>
      <c r="L127" s="530">
        <v>0.0</v>
      </c>
      <c r="M127" s="530">
        <v>0.0</v>
      </c>
      <c r="N127" s="530">
        <v>0.0</v>
      </c>
      <c r="O127" s="530">
        <v>0.0</v>
      </c>
      <c r="P127" s="530">
        <v>0.0</v>
      </c>
      <c r="Q127" s="531">
        <v>666667.0</v>
      </c>
      <c r="R127" s="531">
        <v>666667.0</v>
      </c>
    </row>
    <row r="128" ht="23.25" customHeight="1">
      <c r="A128" s="529" t="s">
        <v>3055</v>
      </c>
      <c r="B128" s="530" t="s">
        <v>4430</v>
      </c>
      <c r="C128" s="530" t="s">
        <v>254</v>
      </c>
      <c r="D128" s="531">
        <v>2666667.0</v>
      </c>
      <c r="E128" s="530">
        <v>0.0</v>
      </c>
      <c r="F128" s="530">
        <v>0.0</v>
      </c>
      <c r="G128" s="530">
        <v>0.0</v>
      </c>
      <c r="H128" s="530">
        <v>0.0</v>
      </c>
      <c r="I128" s="530">
        <v>26.0</v>
      </c>
      <c r="J128" s="530">
        <v>28.0</v>
      </c>
      <c r="K128" s="530">
        <v>0.0</v>
      </c>
      <c r="L128" s="530">
        <v>0.0</v>
      </c>
      <c r="M128" s="530">
        <v>0.0</v>
      </c>
      <c r="N128" s="530">
        <v>0.0</v>
      </c>
      <c r="O128" s="530">
        <v>0.0</v>
      </c>
      <c r="P128" s="530">
        <v>0.0</v>
      </c>
      <c r="Q128" s="531">
        <v>2833333.0</v>
      </c>
      <c r="R128" s="531">
        <v>2833333.0</v>
      </c>
    </row>
    <row r="129" ht="23.25" customHeight="1">
      <c r="A129" s="529" t="s">
        <v>3055</v>
      </c>
      <c r="B129" s="530" t="s">
        <v>4430</v>
      </c>
      <c r="C129" s="530" t="s">
        <v>256</v>
      </c>
      <c r="D129" s="531">
        <v>3666667.0</v>
      </c>
      <c r="E129" s="530">
        <v>0.0</v>
      </c>
      <c r="F129" s="530">
        <v>0.0</v>
      </c>
      <c r="G129" s="530">
        <v>0.0</v>
      </c>
      <c r="H129" s="530">
        <v>0.0</v>
      </c>
      <c r="I129" s="530">
        <v>28.0</v>
      </c>
      <c r="J129" s="530">
        <v>29.0</v>
      </c>
      <c r="K129" s="530">
        <v>12.0</v>
      </c>
      <c r="L129" s="531">
        <v>202158.0</v>
      </c>
      <c r="M129" s="530">
        <v>0.0</v>
      </c>
      <c r="N129" s="531">
        <v>5000000.0</v>
      </c>
      <c r="O129" s="531">
        <v>650000.0</v>
      </c>
      <c r="P129" s="530">
        <v>0.0</v>
      </c>
      <c r="Q129" s="531">
        <v>-350223.0</v>
      </c>
      <c r="R129" s="531">
        <v>4649777.0</v>
      </c>
    </row>
    <row r="130" ht="23.25" customHeight="1">
      <c r="A130" s="529" t="s">
        <v>3055</v>
      </c>
      <c r="B130" s="530" t="s">
        <v>4430</v>
      </c>
      <c r="C130" s="530" t="s">
        <v>258</v>
      </c>
      <c r="D130" s="531">
        <v>3666667.0</v>
      </c>
      <c r="E130" s="530">
        <v>0.0</v>
      </c>
      <c r="F130" s="530">
        <v>0.0</v>
      </c>
      <c r="G130" s="530">
        <v>0.0</v>
      </c>
      <c r="H130" s="530">
        <v>0.0</v>
      </c>
      <c r="I130" s="530">
        <v>28.0</v>
      </c>
      <c r="J130" s="530">
        <v>28.0</v>
      </c>
      <c r="K130" s="530">
        <v>30.0</v>
      </c>
      <c r="L130" s="531">
        <v>482887.0</v>
      </c>
      <c r="M130" s="530">
        <v>0.0</v>
      </c>
      <c r="N130" s="530">
        <v>0.0</v>
      </c>
      <c r="O130" s="531">
        <v>150000.0</v>
      </c>
      <c r="P130" s="530">
        <v>0.0</v>
      </c>
      <c r="Q130" s="531">
        <v>4360119.0</v>
      </c>
      <c r="R130" s="531">
        <v>4360119.0</v>
      </c>
    </row>
    <row r="131" ht="23.25" customHeight="1">
      <c r="A131" s="529" t="s">
        <v>3093</v>
      </c>
      <c r="B131" s="530" t="s">
        <v>4430</v>
      </c>
      <c r="C131" s="530" t="s">
        <v>4525</v>
      </c>
      <c r="D131" s="531">
        <v>3.75E7</v>
      </c>
      <c r="E131" s="530">
        <v>0.0</v>
      </c>
      <c r="F131" s="530">
        <v>0.0</v>
      </c>
      <c r="G131" s="530">
        <v>0.0</v>
      </c>
      <c r="H131" s="530">
        <v>0.0</v>
      </c>
      <c r="I131" s="530">
        <v>26.0</v>
      </c>
      <c r="J131" s="530">
        <v>26.0</v>
      </c>
      <c r="K131" s="530">
        <v>0.0</v>
      </c>
      <c r="L131" s="530">
        <v>0.0</v>
      </c>
      <c r="M131" s="530">
        <v>0.0</v>
      </c>
      <c r="N131" s="530">
        <v>0.0</v>
      </c>
      <c r="O131" s="531">
        <v>3.75E7</v>
      </c>
      <c r="P131" s="530">
        <v>0.0</v>
      </c>
      <c r="Q131" s="530">
        <v>0.0</v>
      </c>
      <c r="R131" s="531">
        <v>3.75E7</v>
      </c>
    </row>
    <row r="132" ht="23.25" customHeight="1">
      <c r="A132" s="529" t="s">
        <v>3093</v>
      </c>
      <c r="B132" s="530" t="s">
        <v>4420</v>
      </c>
      <c r="C132" s="530" t="s">
        <v>3981</v>
      </c>
      <c r="D132" s="531">
        <v>6.0E7</v>
      </c>
      <c r="E132" s="530">
        <v>0.0</v>
      </c>
      <c r="F132" s="530">
        <v>0.0</v>
      </c>
      <c r="G132" s="530">
        <v>0.0</v>
      </c>
      <c r="H132" s="530">
        <v>0.0</v>
      </c>
      <c r="I132" s="530">
        <v>0.0</v>
      </c>
      <c r="J132" s="530">
        <v>26.0</v>
      </c>
      <c r="K132" s="530">
        <v>0.0</v>
      </c>
      <c r="L132" s="530">
        <v>0.0</v>
      </c>
      <c r="M132" s="530">
        <v>0.0</v>
      </c>
      <c r="N132" s="530">
        <v>0.0</v>
      </c>
      <c r="O132" s="531">
        <v>6.0E7</v>
      </c>
      <c r="P132" s="530">
        <v>0.0</v>
      </c>
      <c r="Q132" s="530">
        <v>0.0</v>
      </c>
      <c r="R132" s="531">
        <v>6.0E7</v>
      </c>
    </row>
    <row r="133" ht="23.25" customHeight="1">
      <c r="A133" s="529" t="s">
        <v>3093</v>
      </c>
      <c r="B133" s="530" t="s">
        <v>4420</v>
      </c>
      <c r="C133" s="530" t="s">
        <v>3982</v>
      </c>
      <c r="D133" s="531">
        <v>1000000.0</v>
      </c>
      <c r="E133" s="530">
        <v>0.0</v>
      </c>
      <c r="F133" s="530">
        <v>0.0</v>
      </c>
      <c r="G133" s="530">
        <v>0.0</v>
      </c>
      <c r="H133" s="530">
        <v>0.0</v>
      </c>
      <c r="I133" s="530">
        <v>0.0</v>
      </c>
      <c r="J133" s="530">
        <v>10.0</v>
      </c>
      <c r="K133" s="530">
        <v>0.0</v>
      </c>
      <c r="L133" s="530">
        <v>0.0</v>
      </c>
      <c r="M133" s="530">
        <v>0.0</v>
      </c>
      <c r="N133" s="530">
        <v>0.0</v>
      </c>
      <c r="O133" s="531">
        <v>9500642.0</v>
      </c>
      <c r="P133" s="530">
        <v>0.0</v>
      </c>
      <c r="Q133" s="531">
        <v>1.15459788E8</v>
      </c>
      <c r="R133" s="531">
        <v>1.2496043E8</v>
      </c>
    </row>
    <row r="134" ht="23.25" customHeight="1">
      <c r="A134" s="529" t="s">
        <v>3093</v>
      </c>
      <c r="B134" s="530" t="s">
        <v>4420</v>
      </c>
      <c r="C134" s="530" t="s">
        <v>3983</v>
      </c>
      <c r="D134" s="531">
        <v>1000000.0</v>
      </c>
      <c r="E134" s="530">
        <v>0.0</v>
      </c>
      <c r="F134" s="530">
        <v>0.0</v>
      </c>
      <c r="G134" s="530">
        <v>0.0</v>
      </c>
      <c r="H134" s="530">
        <v>0.0</v>
      </c>
      <c r="I134" s="530">
        <v>0.0</v>
      </c>
      <c r="J134" s="530">
        <v>14.0</v>
      </c>
      <c r="K134" s="530">
        <v>0.0</v>
      </c>
      <c r="L134" s="530">
        <v>0.0</v>
      </c>
      <c r="M134" s="531">
        <v>735000.0</v>
      </c>
      <c r="N134" s="530">
        <v>0.0</v>
      </c>
      <c r="O134" s="531">
        <v>1.3155368E7</v>
      </c>
      <c r="P134" s="530">
        <v>0.0</v>
      </c>
      <c r="Q134" s="531">
        <v>9.694825E7</v>
      </c>
      <c r="R134" s="531">
        <v>1.10103618E8</v>
      </c>
    </row>
    <row r="135" ht="23.25" customHeight="1">
      <c r="A135" s="529" t="s">
        <v>3093</v>
      </c>
      <c r="B135" s="530" t="s">
        <v>4420</v>
      </c>
      <c r="C135" s="530" t="s">
        <v>3984</v>
      </c>
      <c r="D135" s="531">
        <v>1000000.0</v>
      </c>
      <c r="E135" s="530">
        <v>0.0</v>
      </c>
      <c r="F135" s="530">
        <v>0.0</v>
      </c>
      <c r="G135" s="530">
        <v>0.0</v>
      </c>
      <c r="H135" s="530">
        <v>0.0</v>
      </c>
      <c r="I135" s="530">
        <v>0.0</v>
      </c>
      <c r="J135" s="530">
        <v>3.0</v>
      </c>
      <c r="K135" s="530">
        <v>0.0</v>
      </c>
      <c r="L135" s="530">
        <v>0.0</v>
      </c>
      <c r="M135" s="530">
        <v>0.0</v>
      </c>
      <c r="N135" s="530">
        <v>0.0</v>
      </c>
      <c r="O135" s="531">
        <v>3429263.0</v>
      </c>
      <c r="P135" s="530">
        <v>0.0</v>
      </c>
      <c r="Q135" s="531">
        <v>2.239086E7</v>
      </c>
      <c r="R135" s="531">
        <v>2.5820123E7</v>
      </c>
    </row>
    <row r="136" ht="23.25" customHeight="1">
      <c r="A136" s="529" t="s">
        <v>3093</v>
      </c>
      <c r="B136" s="530" t="s">
        <v>4420</v>
      </c>
      <c r="C136" s="530" t="s">
        <v>3985</v>
      </c>
      <c r="D136" s="531">
        <v>1000000.0</v>
      </c>
      <c r="E136" s="530">
        <v>0.0</v>
      </c>
      <c r="F136" s="530">
        <v>0.0</v>
      </c>
      <c r="G136" s="530">
        <v>0.0</v>
      </c>
      <c r="H136" s="530">
        <v>0.0</v>
      </c>
      <c r="I136" s="530">
        <v>0.0</v>
      </c>
      <c r="J136" s="530">
        <v>4.0</v>
      </c>
      <c r="K136" s="530">
        <v>0.0</v>
      </c>
      <c r="L136" s="530">
        <v>0.0</v>
      </c>
      <c r="M136" s="530">
        <v>0.0</v>
      </c>
      <c r="N136" s="530">
        <v>0.0</v>
      </c>
      <c r="O136" s="531">
        <v>3661168.0</v>
      </c>
      <c r="P136" s="530">
        <v>0.0</v>
      </c>
      <c r="Q136" s="531">
        <v>1.511825E7</v>
      </c>
      <c r="R136" s="531">
        <v>1.8779418E7</v>
      </c>
    </row>
    <row r="137" ht="23.25" customHeight="1">
      <c r="A137" s="529" t="s">
        <v>3093</v>
      </c>
      <c r="B137" s="530" t="s">
        <v>4420</v>
      </c>
      <c r="C137" s="530" t="s">
        <v>3986</v>
      </c>
      <c r="D137" s="531">
        <v>1000000.0</v>
      </c>
      <c r="E137" s="530">
        <v>0.0</v>
      </c>
      <c r="F137" s="530">
        <v>0.0</v>
      </c>
      <c r="G137" s="530">
        <v>0.0</v>
      </c>
      <c r="H137" s="530">
        <v>0.0</v>
      </c>
      <c r="I137" s="530">
        <v>0.0</v>
      </c>
      <c r="J137" s="530">
        <v>16.0</v>
      </c>
      <c r="K137" s="530">
        <v>0.0</v>
      </c>
      <c r="L137" s="530">
        <v>0.0</v>
      </c>
      <c r="M137" s="530">
        <v>0.0</v>
      </c>
      <c r="N137" s="530">
        <v>0.0</v>
      </c>
      <c r="O137" s="531">
        <v>1.5782558E7</v>
      </c>
      <c r="P137" s="530">
        <v>0.0</v>
      </c>
      <c r="Q137" s="531">
        <v>1.171405E8</v>
      </c>
      <c r="R137" s="531">
        <v>1.32923058E8</v>
      </c>
    </row>
    <row r="138" ht="23.25" customHeight="1">
      <c r="A138" s="529" t="s">
        <v>3093</v>
      </c>
      <c r="B138" s="530" t="s">
        <v>4420</v>
      </c>
      <c r="C138" s="530" t="s">
        <v>3987</v>
      </c>
      <c r="D138" s="531">
        <v>1000000.0</v>
      </c>
      <c r="E138" s="530">
        <v>0.0</v>
      </c>
      <c r="F138" s="530">
        <v>0.0</v>
      </c>
      <c r="G138" s="530">
        <v>0.0</v>
      </c>
      <c r="H138" s="530">
        <v>0.0</v>
      </c>
      <c r="I138" s="530">
        <v>0.0</v>
      </c>
      <c r="J138" s="530">
        <v>11.0</v>
      </c>
      <c r="K138" s="530">
        <v>0.0</v>
      </c>
      <c r="L138" s="530">
        <v>0.0</v>
      </c>
      <c r="M138" s="531">
        <v>630000.0</v>
      </c>
      <c r="N138" s="530">
        <v>0.0</v>
      </c>
      <c r="O138" s="531">
        <v>9944179.0</v>
      </c>
      <c r="P138" s="530">
        <v>0.0</v>
      </c>
      <c r="Q138" s="531">
        <v>5.5345375E7</v>
      </c>
      <c r="R138" s="531">
        <v>6.5289554E7</v>
      </c>
    </row>
    <row r="139" ht="23.25" customHeight="1">
      <c r="A139" s="529" t="s">
        <v>3093</v>
      </c>
      <c r="B139" s="530" t="s">
        <v>4420</v>
      </c>
      <c r="C139" s="530" t="s">
        <v>3988</v>
      </c>
      <c r="D139" s="531">
        <v>2.0E7</v>
      </c>
      <c r="E139" s="530">
        <v>0.0</v>
      </c>
      <c r="F139" s="530">
        <v>0.0</v>
      </c>
      <c r="G139" s="530">
        <v>0.0</v>
      </c>
      <c r="H139" s="530">
        <v>0.0</v>
      </c>
      <c r="I139" s="530">
        <v>20.0</v>
      </c>
      <c r="J139" s="530">
        <v>10.0</v>
      </c>
      <c r="K139" s="530">
        <v>0.0</v>
      </c>
      <c r="L139" s="530">
        <v>0.0</v>
      </c>
      <c r="M139" s="530">
        <v>0.0</v>
      </c>
      <c r="N139" s="530">
        <v>0.0</v>
      </c>
      <c r="O139" s="531">
        <v>1.04641E7</v>
      </c>
      <c r="P139" s="530">
        <v>0.0</v>
      </c>
      <c r="Q139" s="531">
        <v>4.1605875E7</v>
      </c>
      <c r="R139" s="531">
        <v>5.2069975E7</v>
      </c>
    </row>
    <row r="140" ht="23.25" customHeight="1">
      <c r="A140" s="529" t="s">
        <v>3093</v>
      </c>
      <c r="B140" s="530" t="s">
        <v>4492</v>
      </c>
      <c r="C140" s="530" t="s">
        <v>185</v>
      </c>
      <c r="D140" s="531">
        <v>6000000.0</v>
      </c>
      <c r="E140" s="530">
        <v>0.0</v>
      </c>
      <c r="F140" s="530">
        <v>0.0</v>
      </c>
      <c r="G140" s="530">
        <v>0.0</v>
      </c>
      <c r="H140" s="530">
        <v>0.0</v>
      </c>
      <c r="I140" s="530">
        <v>26.0</v>
      </c>
      <c r="J140" s="530">
        <v>24.0</v>
      </c>
      <c r="K140" s="530">
        <v>0.0</v>
      </c>
      <c r="L140" s="530">
        <v>0.0</v>
      </c>
      <c r="M140" s="530">
        <v>0.0</v>
      </c>
      <c r="N140" s="530">
        <v>0.0</v>
      </c>
      <c r="O140" s="531">
        <v>5621123.0</v>
      </c>
      <c r="P140" s="530">
        <v>0.0</v>
      </c>
      <c r="Q140" s="530">
        <v>0.0</v>
      </c>
      <c r="R140" s="531">
        <v>5621123.0</v>
      </c>
    </row>
    <row r="141" ht="23.25" customHeight="1">
      <c r="A141" s="529" t="s">
        <v>3093</v>
      </c>
      <c r="B141" s="530" t="s">
        <v>4492</v>
      </c>
      <c r="C141" s="530" t="s">
        <v>3353</v>
      </c>
      <c r="D141" s="531">
        <v>5000000.0</v>
      </c>
      <c r="E141" s="531">
        <v>500000.0</v>
      </c>
      <c r="F141" s="530">
        <v>0.0</v>
      </c>
      <c r="G141" s="530">
        <v>0.0</v>
      </c>
      <c r="H141" s="531">
        <v>300000.0</v>
      </c>
      <c r="I141" s="530">
        <v>26.0</v>
      </c>
      <c r="J141" s="530">
        <v>28.0</v>
      </c>
      <c r="K141" s="530">
        <v>0.0</v>
      </c>
      <c r="L141" s="530">
        <v>0.0</v>
      </c>
      <c r="M141" s="531">
        <v>525840.0</v>
      </c>
      <c r="N141" s="531">
        <v>5000000.0</v>
      </c>
      <c r="O141" s="531">
        <v>2041285.0</v>
      </c>
      <c r="P141" s="531">
        <v>1350000.0</v>
      </c>
      <c r="Q141" s="531">
        <v>4620000.0</v>
      </c>
      <c r="R141" s="531">
        <v>6661285.0</v>
      </c>
    </row>
    <row r="142" ht="23.25" customHeight="1">
      <c r="A142" s="529" t="s">
        <v>3093</v>
      </c>
      <c r="B142" s="530" t="s">
        <v>4492</v>
      </c>
      <c r="C142" s="530" t="s">
        <v>3354</v>
      </c>
      <c r="D142" s="531">
        <v>5000000.0</v>
      </c>
      <c r="E142" s="531">
        <v>500000.0</v>
      </c>
      <c r="F142" s="530">
        <v>0.0</v>
      </c>
      <c r="G142" s="530">
        <v>0.0</v>
      </c>
      <c r="H142" s="531">
        <v>300000.0</v>
      </c>
      <c r="I142" s="530">
        <v>26.0</v>
      </c>
      <c r="J142" s="530">
        <v>28.0</v>
      </c>
      <c r="K142" s="530">
        <v>0.0</v>
      </c>
      <c r="L142" s="530">
        <v>0.0</v>
      </c>
      <c r="M142" s="531">
        <v>525840.0</v>
      </c>
      <c r="N142" s="530">
        <v>0.0</v>
      </c>
      <c r="O142" s="531">
        <v>7124352.0</v>
      </c>
      <c r="P142" s="531">
        <v>1400000.0</v>
      </c>
      <c r="Q142" s="531">
        <v>4435000.0</v>
      </c>
      <c r="R142" s="531">
        <v>1.1559352E7</v>
      </c>
    </row>
    <row r="143" ht="23.25" customHeight="1">
      <c r="A143" s="529" t="s">
        <v>3093</v>
      </c>
      <c r="B143" s="530" t="s">
        <v>4492</v>
      </c>
      <c r="C143" s="530" t="s">
        <v>3355</v>
      </c>
      <c r="D143" s="531">
        <v>5000000.0</v>
      </c>
      <c r="E143" s="531">
        <v>500000.0</v>
      </c>
      <c r="F143" s="530">
        <v>0.0</v>
      </c>
      <c r="G143" s="530">
        <v>0.0</v>
      </c>
      <c r="H143" s="531">
        <v>300000.0</v>
      </c>
      <c r="I143" s="530">
        <v>26.0</v>
      </c>
      <c r="J143" s="530">
        <v>30.0</v>
      </c>
      <c r="K143" s="530">
        <v>0.0</v>
      </c>
      <c r="L143" s="530">
        <v>0.0</v>
      </c>
      <c r="M143" s="530">
        <v>0.0</v>
      </c>
      <c r="N143" s="531">
        <v>3000000.0</v>
      </c>
      <c r="O143" s="531">
        <v>4851000.0</v>
      </c>
      <c r="P143" s="531">
        <v>1350000.0</v>
      </c>
      <c r="Q143" s="531">
        <v>4603000.0</v>
      </c>
      <c r="R143" s="531">
        <v>9454000.0</v>
      </c>
    </row>
    <row r="144" ht="23.25" customHeight="1">
      <c r="A144" s="529" t="s">
        <v>3093</v>
      </c>
      <c r="B144" s="530" t="s">
        <v>4492</v>
      </c>
      <c r="C144" s="530" t="s">
        <v>4527</v>
      </c>
      <c r="D144" s="531">
        <v>7650000.0</v>
      </c>
      <c r="E144" s="530">
        <v>0.0</v>
      </c>
      <c r="F144" s="530">
        <v>0.0</v>
      </c>
      <c r="G144" s="530">
        <v>0.0</v>
      </c>
      <c r="H144" s="530">
        <v>0.0</v>
      </c>
      <c r="I144" s="530">
        <v>26.0</v>
      </c>
      <c r="J144" s="530">
        <v>7.0</v>
      </c>
      <c r="K144" s="530">
        <v>0.0</v>
      </c>
      <c r="L144" s="530">
        <v>0.0</v>
      </c>
      <c r="M144" s="530">
        <v>0.0</v>
      </c>
      <c r="N144" s="530">
        <v>0.0</v>
      </c>
      <c r="O144" s="531">
        <v>2059615.0</v>
      </c>
      <c r="P144" s="530">
        <v>0.0</v>
      </c>
      <c r="Q144" s="530">
        <v>0.0</v>
      </c>
      <c r="R144" s="531">
        <v>2059615.0</v>
      </c>
    </row>
    <row r="145" ht="23.25" customHeight="1">
      <c r="A145" s="529" t="s">
        <v>3093</v>
      </c>
      <c r="B145" s="530" t="s">
        <v>4425</v>
      </c>
      <c r="C145" s="530" t="s">
        <v>3357</v>
      </c>
      <c r="D145" s="531">
        <v>5000000.0</v>
      </c>
      <c r="E145" s="531">
        <v>500000.0</v>
      </c>
      <c r="F145" s="530">
        <v>0.0</v>
      </c>
      <c r="G145" s="530">
        <v>0.0</v>
      </c>
      <c r="H145" s="531">
        <v>300000.0</v>
      </c>
      <c r="I145" s="530">
        <v>26.0</v>
      </c>
      <c r="J145" s="530">
        <v>30.0</v>
      </c>
      <c r="K145" s="530">
        <v>0.0</v>
      </c>
      <c r="L145" s="530">
        <v>0.0</v>
      </c>
      <c r="M145" s="530">
        <v>0.0</v>
      </c>
      <c r="N145" s="530">
        <v>0.0</v>
      </c>
      <c r="O145" s="531">
        <v>8492788.0</v>
      </c>
      <c r="P145" s="531">
        <v>2000000.0</v>
      </c>
      <c r="Q145" s="531">
        <v>6040000.0</v>
      </c>
      <c r="R145" s="531">
        <v>1.4532788E7</v>
      </c>
    </row>
    <row r="146" ht="23.25" customHeight="1">
      <c r="A146" s="529" t="s">
        <v>3093</v>
      </c>
      <c r="B146" s="530" t="s">
        <v>4425</v>
      </c>
      <c r="C146" s="530" t="s">
        <v>3358</v>
      </c>
      <c r="D146" s="531">
        <v>5000000.0</v>
      </c>
      <c r="E146" s="531">
        <v>500000.0</v>
      </c>
      <c r="F146" s="530">
        <v>0.0</v>
      </c>
      <c r="G146" s="531">
        <v>1000000.0</v>
      </c>
      <c r="H146" s="531">
        <v>300000.0</v>
      </c>
      <c r="I146" s="530">
        <v>26.0</v>
      </c>
      <c r="J146" s="530">
        <v>27.0</v>
      </c>
      <c r="K146" s="530">
        <v>0.0</v>
      </c>
      <c r="L146" s="530">
        <v>0.0</v>
      </c>
      <c r="M146" s="531">
        <v>525840.0</v>
      </c>
      <c r="N146" s="531">
        <v>3000000.0</v>
      </c>
      <c r="O146" s="531">
        <v>5397852.0</v>
      </c>
      <c r="P146" s="531">
        <v>2000000.0</v>
      </c>
      <c r="Q146" s="531">
        <v>5285000.0</v>
      </c>
      <c r="R146" s="531">
        <v>1.0682852E7</v>
      </c>
    </row>
    <row r="147" ht="23.25" customHeight="1">
      <c r="A147" s="529" t="s">
        <v>3093</v>
      </c>
      <c r="B147" s="530" t="s">
        <v>4425</v>
      </c>
      <c r="C147" s="530" t="s">
        <v>3359</v>
      </c>
      <c r="D147" s="531">
        <v>5000000.0</v>
      </c>
      <c r="E147" s="531">
        <v>500000.0</v>
      </c>
      <c r="F147" s="530">
        <v>0.0</v>
      </c>
      <c r="G147" s="530">
        <v>0.0</v>
      </c>
      <c r="H147" s="531">
        <v>300000.0</v>
      </c>
      <c r="I147" s="530">
        <v>26.0</v>
      </c>
      <c r="J147" s="530">
        <v>27.0</v>
      </c>
      <c r="K147" s="530">
        <v>0.0</v>
      </c>
      <c r="L147" s="530">
        <v>0.0</v>
      </c>
      <c r="M147" s="531">
        <v>525840.0</v>
      </c>
      <c r="N147" s="530">
        <v>0.0</v>
      </c>
      <c r="O147" s="531">
        <v>7449641.0</v>
      </c>
      <c r="P147" s="531">
        <v>2000000.0</v>
      </c>
      <c r="Q147" s="531">
        <v>6000000.0</v>
      </c>
      <c r="R147" s="531">
        <v>1.3449641E7</v>
      </c>
    </row>
    <row r="148" ht="23.25" customHeight="1">
      <c r="A148" s="529" t="s">
        <v>3093</v>
      </c>
      <c r="B148" s="530" t="s">
        <v>4425</v>
      </c>
      <c r="C148" s="530" t="s">
        <v>3360</v>
      </c>
      <c r="D148" s="531">
        <v>5000000.0</v>
      </c>
      <c r="E148" s="531">
        <v>1000000.0</v>
      </c>
      <c r="F148" s="531">
        <v>1000000.0</v>
      </c>
      <c r="G148" s="530">
        <v>0.0</v>
      </c>
      <c r="H148" s="531">
        <v>300000.0</v>
      </c>
      <c r="I148" s="530">
        <v>26.0</v>
      </c>
      <c r="J148" s="530">
        <v>26.0</v>
      </c>
      <c r="K148" s="530">
        <v>0.0</v>
      </c>
      <c r="L148" s="530">
        <v>0.0</v>
      </c>
      <c r="M148" s="531">
        <v>525840.0</v>
      </c>
      <c r="N148" s="530">
        <v>0.0</v>
      </c>
      <c r="O148" s="531">
        <v>8730814.0</v>
      </c>
      <c r="P148" s="531">
        <v>2000000.0</v>
      </c>
      <c r="Q148" s="531">
        <v>5040000.0</v>
      </c>
      <c r="R148" s="531">
        <v>1.3770814E7</v>
      </c>
    </row>
    <row r="149" ht="23.25" customHeight="1">
      <c r="A149" s="529" t="s">
        <v>3093</v>
      </c>
      <c r="B149" s="530" t="s">
        <v>4425</v>
      </c>
      <c r="C149" s="530" t="s">
        <v>4528</v>
      </c>
      <c r="D149" s="531">
        <v>7650000.0</v>
      </c>
      <c r="E149" s="530">
        <v>0.0</v>
      </c>
      <c r="F149" s="530">
        <v>0.0</v>
      </c>
      <c r="G149" s="530">
        <v>0.0</v>
      </c>
      <c r="H149" s="530">
        <v>0.0</v>
      </c>
      <c r="I149" s="530">
        <v>26.0</v>
      </c>
      <c r="J149" s="530">
        <v>12.0</v>
      </c>
      <c r="K149" s="530">
        <v>0.0</v>
      </c>
      <c r="L149" s="530">
        <v>0.0</v>
      </c>
      <c r="M149" s="530">
        <v>0.0</v>
      </c>
      <c r="N149" s="530">
        <v>0.0</v>
      </c>
      <c r="O149" s="531">
        <v>3530769.0</v>
      </c>
      <c r="P149" s="530">
        <v>0.0</v>
      </c>
      <c r="Q149" s="530">
        <v>0.0</v>
      </c>
      <c r="R149" s="531">
        <v>3530769.0</v>
      </c>
    </row>
    <row r="150" ht="23.25" customHeight="1">
      <c r="A150" s="529" t="s">
        <v>3093</v>
      </c>
      <c r="B150" s="530" t="s">
        <v>4425</v>
      </c>
      <c r="C150" s="530" t="s">
        <v>4529</v>
      </c>
      <c r="D150" s="531">
        <v>5000000.0</v>
      </c>
      <c r="E150" s="531">
        <v>1000000.0</v>
      </c>
      <c r="F150" s="530">
        <v>0.0</v>
      </c>
      <c r="G150" s="530">
        <v>0.0</v>
      </c>
      <c r="H150" s="531">
        <v>300000.0</v>
      </c>
      <c r="I150" s="530">
        <v>26.0</v>
      </c>
      <c r="J150" s="530">
        <v>6.0</v>
      </c>
      <c r="K150" s="530">
        <v>0.0</v>
      </c>
      <c r="L150" s="530">
        <v>0.0</v>
      </c>
      <c r="M150" s="530">
        <v>0.0</v>
      </c>
      <c r="N150" s="530">
        <v>0.0</v>
      </c>
      <c r="O150" s="531">
        <v>2810313.0</v>
      </c>
      <c r="P150" s="531">
        <v>348534.0</v>
      </c>
      <c r="Q150" s="531">
        <v>1100000.0</v>
      </c>
      <c r="R150" s="531">
        <v>3910313.0</v>
      </c>
    </row>
    <row r="151" ht="23.25" customHeight="1">
      <c r="A151" s="529" t="s">
        <v>3093</v>
      </c>
      <c r="B151" s="530" t="s">
        <v>4438</v>
      </c>
      <c r="C151" s="530" t="s">
        <v>3979</v>
      </c>
      <c r="D151" s="531">
        <v>5000000.0</v>
      </c>
      <c r="E151" s="531">
        <v>1000000.0</v>
      </c>
      <c r="F151" s="530">
        <v>0.0</v>
      </c>
      <c r="G151" s="530">
        <v>0.0</v>
      </c>
      <c r="H151" s="531">
        <v>300000.0</v>
      </c>
      <c r="I151" s="530">
        <v>26.0</v>
      </c>
      <c r="J151" s="530">
        <v>28.0</v>
      </c>
      <c r="K151" s="530">
        <v>0.0</v>
      </c>
      <c r="L151" s="530">
        <v>0.0</v>
      </c>
      <c r="M151" s="531">
        <v>525840.0</v>
      </c>
      <c r="N151" s="531">
        <v>5000000.0</v>
      </c>
      <c r="O151" s="531">
        <v>1070910.0</v>
      </c>
      <c r="P151" s="531">
        <v>-50000.0</v>
      </c>
      <c r="Q151" s="531">
        <v>7241740.0</v>
      </c>
      <c r="R151" s="531">
        <v>8312650.0</v>
      </c>
    </row>
    <row r="152" ht="23.25" customHeight="1">
      <c r="A152" s="529" t="s">
        <v>3093</v>
      </c>
      <c r="B152" s="530" t="s">
        <v>4438</v>
      </c>
      <c r="C152" s="530" t="s">
        <v>3980</v>
      </c>
      <c r="D152" s="531">
        <v>5000000.0</v>
      </c>
      <c r="E152" s="531">
        <v>1000000.0</v>
      </c>
      <c r="F152" s="530">
        <v>0.0</v>
      </c>
      <c r="G152" s="530">
        <v>0.0</v>
      </c>
      <c r="H152" s="531">
        <v>300000.0</v>
      </c>
      <c r="I152" s="530">
        <v>26.0</v>
      </c>
      <c r="J152" s="530">
        <v>26.0</v>
      </c>
      <c r="K152" s="530">
        <v>0.0</v>
      </c>
      <c r="L152" s="530">
        <v>0.0</v>
      </c>
      <c r="M152" s="531">
        <v>525840.0</v>
      </c>
      <c r="N152" s="531">
        <v>2000000.0</v>
      </c>
      <c r="O152" s="531">
        <v>3728814.0</v>
      </c>
      <c r="P152" s="531">
        <v>-50000.0</v>
      </c>
      <c r="Q152" s="531">
        <v>9757612.0</v>
      </c>
      <c r="R152" s="531">
        <v>1.3486426E7</v>
      </c>
    </row>
    <row r="153" ht="23.25" customHeight="1">
      <c r="A153" s="529" t="s">
        <v>3093</v>
      </c>
      <c r="B153" s="530" t="s">
        <v>4425</v>
      </c>
      <c r="C153" s="530" t="s">
        <v>191</v>
      </c>
      <c r="D153" s="531">
        <v>3000000.0</v>
      </c>
      <c r="E153" s="530">
        <v>0.0</v>
      </c>
      <c r="F153" s="530">
        <v>0.0</v>
      </c>
      <c r="G153" s="530">
        <v>0.0</v>
      </c>
      <c r="H153" s="530">
        <v>0.0</v>
      </c>
      <c r="I153" s="530">
        <v>26.0</v>
      </c>
      <c r="J153" s="530">
        <v>5.0</v>
      </c>
      <c r="K153" s="530">
        <v>0.0</v>
      </c>
      <c r="L153" s="530">
        <v>0.0</v>
      </c>
      <c r="M153" s="530">
        <v>0.0</v>
      </c>
      <c r="N153" s="530">
        <v>0.0</v>
      </c>
      <c r="O153" s="531">
        <v>1282051.0</v>
      </c>
      <c r="P153" s="531">
        <v>705128.0</v>
      </c>
      <c r="Q153" s="531">
        <v>88333.0</v>
      </c>
      <c r="R153" s="531">
        <v>1370385.0</v>
      </c>
    </row>
    <row r="154" ht="23.25" customHeight="1">
      <c r="A154" s="529" t="s">
        <v>3093</v>
      </c>
      <c r="B154" s="530" t="s">
        <v>4432</v>
      </c>
      <c r="C154" s="530" t="s">
        <v>201</v>
      </c>
      <c r="D154" s="531">
        <v>1666667.0</v>
      </c>
      <c r="E154" s="531">
        <v>333333.0</v>
      </c>
      <c r="F154" s="530">
        <v>0.0</v>
      </c>
      <c r="G154" s="530">
        <v>0.0</v>
      </c>
      <c r="H154" s="531">
        <v>100000.0</v>
      </c>
      <c r="I154" s="530">
        <v>26.0</v>
      </c>
      <c r="J154" s="530">
        <v>36.0</v>
      </c>
      <c r="K154" s="530">
        <v>0.0</v>
      </c>
      <c r="L154" s="530">
        <v>0.0</v>
      </c>
      <c r="M154" s="530">
        <v>0.0</v>
      </c>
      <c r="N154" s="530">
        <v>0.0</v>
      </c>
      <c r="O154" s="531">
        <v>2875641.0</v>
      </c>
      <c r="P154" s="531">
        <v>166667.0</v>
      </c>
      <c r="Q154" s="531">
        <v>5681733.0</v>
      </c>
      <c r="R154" s="531">
        <v>8557374.0</v>
      </c>
    </row>
    <row r="155" ht="23.25" customHeight="1">
      <c r="A155" s="529" t="s">
        <v>3093</v>
      </c>
      <c r="B155" s="530" t="s">
        <v>4432</v>
      </c>
      <c r="C155" s="530" t="s">
        <v>204</v>
      </c>
      <c r="D155" s="531">
        <v>1666667.0</v>
      </c>
      <c r="E155" s="531">
        <v>333333.0</v>
      </c>
      <c r="F155" s="530">
        <v>0.0</v>
      </c>
      <c r="G155" s="530">
        <v>0.0</v>
      </c>
      <c r="H155" s="531">
        <v>100000.0</v>
      </c>
      <c r="I155" s="530">
        <v>26.0</v>
      </c>
      <c r="J155" s="530">
        <v>32.0</v>
      </c>
      <c r="K155" s="530">
        <v>0.0</v>
      </c>
      <c r="L155" s="530">
        <v>0.0</v>
      </c>
      <c r="M155" s="531">
        <v>525840.0</v>
      </c>
      <c r="N155" s="530">
        <v>0.0</v>
      </c>
      <c r="O155" s="531">
        <v>2113679.0</v>
      </c>
      <c r="P155" s="531">
        <v>166667.0</v>
      </c>
      <c r="Q155" s="531">
        <v>4727840.0</v>
      </c>
      <c r="R155" s="531">
        <v>6841519.0</v>
      </c>
    </row>
    <row r="156" ht="23.25" customHeight="1">
      <c r="A156" s="529" t="s">
        <v>3093</v>
      </c>
      <c r="B156" s="530" t="s">
        <v>4432</v>
      </c>
      <c r="C156" s="530" t="s">
        <v>3344</v>
      </c>
      <c r="D156" s="531">
        <v>3333333.0</v>
      </c>
      <c r="E156" s="530">
        <v>0.0</v>
      </c>
      <c r="F156" s="530">
        <v>0.0</v>
      </c>
      <c r="G156" s="530">
        <v>0.0</v>
      </c>
      <c r="H156" s="530">
        <v>0.0</v>
      </c>
      <c r="I156" s="530">
        <v>26.0</v>
      </c>
      <c r="J156" s="530">
        <v>29.0</v>
      </c>
      <c r="K156" s="530">
        <v>0.0</v>
      </c>
      <c r="L156" s="530">
        <v>0.0</v>
      </c>
      <c r="M156" s="530">
        <v>0.0</v>
      </c>
      <c r="N156" s="530">
        <v>0.0</v>
      </c>
      <c r="O156" s="531">
        <v>3832051.0</v>
      </c>
      <c r="P156" s="531">
        <v>166667.0</v>
      </c>
      <c r="Q156" s="530">
        <v>0.0</v>
      </c>
      <c r="R156" s="531">
        <v>3832051.0</v>
      </c>
    </row>
    <row r="157" ht="23.25" customHeight="1">
      <c r="A157" s="529" t="s">
        <v>3093</v>
      </c>
      <c r="B157" s="530" t="s">
        <v>4432</v>
      </c>
      <c r="C157" s="530" t="s">
        <v>3319</v>
      </c>
      <c r="D157" s="531">
        <v>3333333.0</v>
      </c>
      <c r="E157" s="530">
        <v>0.0</v>
      </c>
      <c r="F157" s="530">
        <v>0.0</v>
      </c>
      <c r="G157" s="531">
        <v>333333.0</v>
      </c>
      <c r="H157" s="530">
        <v>0.0</v>
      </c>
      <c r="I157" s="530">
        <v>26.0</v>
      </c>
      <c r="J157" s="530">
        <v>28.0</v>
      </c>
      <c r="K157" s="530">
        <v>0.0</v>
      </c>
      <c r="L157" s="530">
        <v>0.0</v>
      </c>
      <c r="M157" s="531">
        <v>525840.0</v>
      </c>
      <c r="N157" s="531">
        <v>5000000.0</v>
      </c>
      <c r="O157" s="531">
        <v>-1563007.0</v>
      </c>
      <c r="P157" s="531">
        <v>-16667.0</v>
      </c>
      <c r="Q157" s="530">
        <v>0.0</v>
      </c>
      <c r="R157" s="531">
        <v>-1563007.0</v>
      </c>
    </row>
    <row r="158" ht="23.25" customHeight="1">
      <c r="A158" s="529" t="s">
        <v>3093</v>
      </c>
      <c r="B158" s="530" t="s">
        <v>4430</v>
      </c>
      <c r="C158" s="530" t="s">
        <v>213</v>
      </c>
      <c r="D158" s="531">
        <v>3.0333333E7</v>
      </c>
      <c r="E158" s="530">
        <v>0.0</v>
      </c>
      <c r="F158" s="530">
        <v>0.0</v>
      </c>
      <c r="G158" s="530">
        <v>0.0</v>
      </c>
      <c r="H158" s="530">
        <v>0.0</v>
      </c>
      <c r="I158" s="530">
        <v>26.0</v>
      </c>
      <c r="J158" s="530">
        <v>26.0</v>
      </c>
      <c r="K158" s="530">
        <v>0.0</v>
      </c>
      <c r="L158" s="530">
        <v>0.0</v>
      </c>
      <c r="M158" s="530">
        <v>0.0</v>
      </c>
      <c r="N158" s="530">
        <v>0.0</v>
      </c>
      <c r="O158" s="531">
        <v>3.0333333E7</v>
      </c>
      <c r="P158" s="530">
        <v>0.0</v>
      </c>
      <c r="Q158" s="530">
        <v>0.0</v>
      </c>
      <c r="R158" s="531">
        <v>3.0333333E7</v>
      </c>
    </row>
    <row r="159" ht="23.25" customHeight="1">
      <c r="A159" s="529" t="s">
        <v>3093</v>
      </c>
      <c r="B159" s="530" t="s">
        <v>4430</v>
      </c>
      <c r="C159" s="530" t="s">
        <v>215</v>
      </c>
      <c r="D159" s="531">
        <v>1.8333333E7</v>
      </c>
      <c r="E159" s="530">
        <v>0.0</v>
      </c>
      <c r="F159" s="530">
        <v>0.0</v>
      </c>
      <c r="G159" s="530">
        <v>0.0</v>
      </c>
      <c r="H159" s="530">
        <v>0.0</v>
      </c>
      <c r="I159" s="530">
        <v>26.0</v>
      </c>
      <c r="J159" s="530">
        <v>26.0</v>
      </c>
      <c r="K159" s="530">
        <v>0.0</v>
      </c>
      <c r="L159" s="530">
        <v>0.0</v>
      </c>
      <c r="M159" s="530">
        <v>0.0</v>
      </c>
      <c r="N159" s="530">
        <v>0.0</v>
      </c>
      <c r="O159" s="531">
        <v>1.8333333E7</v>
      </c>
      <c r="P159" s="530">
        <v>0.0</v>
      </c>
      <c r="Q159" s="530">
        <v>0.0</v>
      </c>
      <c r="R159" s="531">
        <v>1.8333333E7</v>
      </c>
    </row>
    <row r="160" ht="23.25" customHeight="1">
      <c r="A160" s="529" t="s">
        <v>3093</v>
      </c>
      <c r="B160" s="530" t="s">
        <v>4430</v>
      </c>
      <c r="C160" s="530" t="s">
        <v>217</v>
      </c>
      <c r="D160" s="531">
        <v>1.5E7</v>
      </c>
      <c r="E160" s="530">
        <v>0.0</v>
      </c>
      <c r="F160" s="530">
        <v>0.0</v>
      </c>
      <c r="G160" s="530">
        <v>0.0</v>
      </c>
      <c r="H160" s="530">
        <v>0.0</v>
      </c>
      <c r="I160" s="530">
        <v>26.0</v>
      </c>
      <c r="J160" s="530">
        <v>26.0</v>
      </c>
      <c r="K160" s="530">
        <v>0.0</v>
      </c>
      <c r="L160" s="530">
        <v>0.0</v>
      </c>
      <c r="M160" s="530">
        <v>0.0</v>
      </c>
      <c r="N160" s="530">
        <v>0.0</v>
      </c>
      <c r="O160" s="531">
        <v>1.5E7</v>
      </c>
      <c r="P160" s="530">
        <v>0.0</v>
      </c>
      <c r="Q160" s="530">
        <v>0.0</v>
      </c>
      <c r="R160" s="531">
        <v>1.5E7</v>
      </c>
    </row>
    <row r="161" ht="23.25" customHeight="1">
      <c r="A161" s="529" t="s">
        <v>3093</v>
      </c>
      <c r="B161" s="530" t="s">
        <v>4430</v>
      </c>
      <c r="C161" s="530" t="s">
        <v>221</v>
      </c>
      <c r="D161" s="531">
        <v>5333333.0</v>
      </c>
      <c r="E161" s="530">
        <v>0.0</v>
      </c>
      <c r="F161" s="530">
        <v>0.0</v>
      </c>
      <c r="G161" s="530">
        <v>0.0</v>
      </c>
      <c r="H161" s="530">
        <v>0.0</v>
      </c>
      <c r="I161" s="530">
        <v>26.0</v>
      </c>
      <c r="J161" s="530">
        <v>26.0</v>
      </c>
      <c r="K161" s="530">
        <v>0.0</v>
      </c>
      <c r="L161" s="530">
        <v>0.0</v>
      </c>
      <c r="M161" s="530">
        <v>0.0</v>
      </c>
      <c r="N161" s="530">
        <v>0.0</v>
      </c>
      <c r="O161" s="531">
        <v>5333333.0</v>
      </c>
      <c r="P161" s="530">
        <v>0.0</v>
      </c>
      <c r="Q161" s="530">
        <v>0.0</v>
      </c>
      <c r="R161" s="531">
        <v>5333333.0</v>
      </c>
    </row>
    <row r="162" ht="23.25" customHeight="1">
      <c r="A162" s="529" t="s">
        <v>3093</v>
      </c>
      <c r="B162" s="530" t="s">
        <v>4430</v>
      </c>
      <c r="C162" s="530" t="s">
        <v>3320</v>
      </c>
      <c r="D162" s="531">
        <v>4533333.0</v>
      </c>
      <c r="E162" s="530">
        <v>0.0</v>
      </c>
      <c r="F162" s="530">
        <v>0.0</v>
      </c>
      <c r="G162" s="530">
        <v>0.0</v>
      </c>
      <c r="H162" s="530">
        <v>0.0</v>
      </c>
      <c r="I162" s="530">
        <v>26.0</v>
      </c>
      <c r="J162" s="530">
        <v>26.0</v>
      </c>
      <c r="K162" s="530">
        <v>0.0</v>
      </c>
      <c r="L162" s="530">
        <v>0.0</v>
      </c>
      <c r="M162" s="530">
        <v>0.0</v>
      </c>
      <c r="N162" s="530">
        <v>0.0</v>
      </c>
      <c r="O162" s="531">
        <v>4533333.0</v>
      </c>
      <c r="P162" s="530">
        <v>0.0</v>
      </c>
      <c r="Q162" s="530">
        <v>0.0</v>
      </c>
      <c r="R162" s="531">
        <v>4533333.0</v>
      </c>
    </row>
    <row r="163" ht="23.25" customHeight="1">
      <c r="A163" s="529" t="s">
        <v>3093</v>
      </c>
      <c r="B163" s="530" t="s">
        <v>4430</v>
      </c>
      <c r="C163" s="530" t="s">
        <v>3321</v>
      </c>
      <c r="D163" s="531">
        <v>4533333.0</v>
      </c>
      <c r="E163" s="530">
        <v>0.0</v>
      </c>
      <c r="F163" s="530">
        <v>0.0</v>
      </c>
      <c r="G163" s="530">
        <v>0.0</v>
      </c>
      <c r="H163" s="530">
        <v>0.0</v>
      </c>
      <c r="I163" s="530">
        <v>26.0</v>
      </c>
      <c r="J163" s="530">
        <v>7.0</v>
      </c>
      <c r="K163" s="530">
        <v>0.0</v>
      </c>
      <c r="L163" s="530">
        <v>0.0</v>
      </c>
      <c r="M163" s="530">
        <v>0.0</v>
      </c>
      <c r="N163" s="530">
        <v>0.0</v>
      </c>
      <c r="O163" s="531">
        <v>1220513.0</v>
      </c>
      <c r="P163" s="530">
        <v>0.0</v>
      </c>
      <c r="Q163" s="530">
        <v>0.0</v>
      </c>
      <c r="R163" s="531">
        <v>1220513.0</v>
      </c>
    </row>
    <row r="164" ht="23.25" customHeight="1">
      <c r="A164" s="529" t="s">
        <v>3093</v>
      </c>
      <c r="B164" s="530" t="s">
        <v>4430</v>
      </c>
      <c r="C164" s="530" t="s">
        <v>3322</v>
      </c>
      <c r="D164" s="531">
        <v>3966667.0</v>
      </c>
      <c r="E164" s="530">
        <v>0.0</v>
      </c>
      <c r="F164" s="530">
        <v>0.0</v>
      </c>
      <c r="G164" s="530">
        <v>0.0</v>
      </c>
      <c r="H164" s="530">
        <v>0.0</v>
      </c>
      <c r="I164" s="530">
        <v>26.0</v>
      </c>
      <c r="J164" s="530">
        <v>5.0</v>
      </c>
      <c r="K164" s="530">
        <v>0.0</v>
      </c>
      <c r="L164" s="530">
        <v>0.0</v>
      </c>
      <c r="M164" s="530">
        <v>0.0</v>
      </c>
      <c r="N164" s="530">
        <v>0.0</v>
      </c>
      <c r="O164" s="531">
        <v>762821.0</v>
      </c>
      <c r="P164" s="530">
        <v>0.0</v>
      </c>
      <c r="Q164" s="530">
        <v>0.0</v>
      </c>
      <c r="R164" s="531">
        <v>762821.0</v>
      </c>
    </row>
    <row r="165" ht="23.25" customHeight="1">
      <c r="A165" s="529" t="s">
        <v>3093</v>
      </c>
      <c r="B165" s="530" t="s">
        <v>4430</v>
      </c>
      <c r="C165" s="530" t="s">
        <v>230</v>
      </c>
      <c r="D165" s="531">
        <v>8333333.0</v>
      </c>
      <c r="E165" s="530">
        <v>0.0</v>
      </c>
      <c r="F165" s="530">
        <v>0.0</v>
      </c>
      <c r="G165" s="530">
        <v>0.0</v>
      </c>
      <c r="H165" s="530">
        <v>0.0</v>
      </c>
      <c r="I165" s="530">
        <v>26.0</v>
      </c>
      <c r="J165" s="530">
        <v>26.0</v>
      </c>
      <c r="K165" s="530">
        <v>0.0</v>
      </c>
      <c r="L165" s="530">
        <v>0.0</v>
      </c>
      <c r="M165" s="530">
        <v>0.0</v>
      </c>
      <c r="N165" s="530">
        <v>0.0</v>
      </c>
      <c r="O165" s="531">
        <v>8333333.0</v>
      </c>
      <c r="P165" s="530">
        <v>0.0</v>
      </c>
      <c r="Q165" s="530">
        <v>0.0</v>
      </c>
      <c r="R165" s="531">
        <v>8333333.0</v>
      </c>
    </row>
    <row r="166" ht="23.25" customHeight="1">
      <c r="A166" s="529" t="s">
        <v>3093</v>
      </c>
      <c r="B166" s="530" t="s">
        <v>4430</v>
      </c>
      <c r="C166" s="530" t="s">
        <v>232</v>
      </c>
      <c r="D166" s="531">
        <v>8333333.0</v>
      </c>
      <c r="E166" s="530">
        <v>0.0</v>
      </c>
      <c r="F166" s="530">
        <v>0.0</v>
      </c>
      <c r="G166" s="530">
        <v>0.0</v>
      </c>
      <c r="H166" s="530">
        <v>0.0</v>
      </c>
      <c r="I166" s="530">
        <v>26.0</v>
      </c>
      <c r="J166" s="530">
        <v>26.0</v>
      </c>
      <c r="K166" s="530">
        <v>0.0</v>
      </c>
      <c r="L166" s="530">
        <v>0.0</v>
      </c>
      <c r="M166" s="530">
        <v>0.0</v>
      </c>
      <c r="N166" s="530">
        <v>0.0</v>
      </c>
      <c r="O166" s="531">
        <v>8333333.0</v>
      </c>
      <c r="P166" s="530">
        <v>0.0</v>
      </c>
      <c r="Q166" s="530">
        <v>0.0</v>
      </c>
      <c r="R166" s="531">
        <v>8333333.0</v>
      </c>
    </row>
    <row r="167" ht="23.25" customHeight="1">
      <c r="A167" s="529" t="s">
        <v>3093</v>
      </c>
      <c r="B167" s="530" t="s">
        <v>4430</v>
      </c>
      <c r="C167" s="530" t="s">
        <v>234</v>
      </c>
      <c r="D167" s="531">
        <v>4000000.0</v>
      </c>
      <c r="E167" s="530">
        <v>0.0</v>
      </c>
      <c r="F167" s="530">
        <v>0.0</v>
      </c>
      <c r="G167" s="530">
        <v>0.0</v>
      </c>
      <c r="H167" s="530">
        <v>0.0</v>
      </c>
      <c r="I167" s="530">
        <v>26.0</v>
      </c>
      <c r="J167" s="530">
        <v>28.0</v>
      </c>
      <c r="K167" s="530">
        <v>0.0</v>
      </c>
      <c r="L167" s="530">
        <v>0.0</v>
      </c>
      <c r="M167" s="530">
        <v>0.0</v>
      </c>
      <c r="N167" s="530">
        <v>0.0</v>
      </c>
      <c r="O167" s="531">
        <v>4328200.0</v>
      </c>
      <c r="P167" s="530">
        <v>0.0</v>
      </c>
      <c r="Q167" s="531">
        <v>1046667.0</v>
      </c>
      <c r="R167" s="531">
        <v>5374867.0</v>
      </c>
    </row>
    <row r="168" ht="23.25" customHeight="1">
      <c r="A168" s="529" t="s">
        <v>3093</v>
      </c>
      <c r="B168" s="530" t="s">
        <v>4430</v>
      </c>
      <c r="C168" s="530" t="s">
        <v>236</v>
      </c>
      <c r="D168" s="531">
        <v>4333333.0</v>
      </c>
      <c r="E168" s="530">
        <v>0.0</v>
      </c>
      <c r="F168" s="530">
        <v>0.0</v>
      </c>
      <c r="G168" s="530">
        <v>0.0</v>
      </c>
      <c r="H168" s="530">
        <v>0.0</v>
      </c>
      <c r="I168" s="530">
        <v>26.0</v>
      </c>
      <c r="J168" s="530">
        <v>27.0</v>
      </c>
      <c r="K168" s="530">
        <v>0.0</v>
      </c>
      <c r="L168" s="530">
        <v>0.0</v>
      </c>
      <c r="M168" s="530">
        <v>0.0</v>
      </c>
      <c r="N168" s="530">
        <v>0.0</v>
      </c>
      <c r="O168" s="531">
        <v>4531042.0</v>
      </c>
      <c r="P168" s="530">
        <v>0.0</v>
      </c>
      <c r="Q168" s="531">
        <v>1026667.0</v>
      </c>
      <c r="R168" s="531">
        <v>5557708.0</v>
      </c>
    </row>
    <row r="169" ht="23.25" customHeight="1">
      <c r="A169" s="529" t="s">
        <v>3093</v>
      </c>
      <c r="B169" s="530" t="s">
        <v>4430</v>
      </c>
      <c r="C169" s="530" t="s">
        <v>238</v>
      </c>
      <c r="D169" s="531">
        <v>4333333.0</v>
      </c>
      <c r="E169" s="530">
        <v>0.0</v>
      </c>
      <c r="F169" s="530">
        <v>0.0</v>
      </c>
      <c r="G169" s="530">
        <v>0.0</v>
      </c>
      <c r="H169" s="530">
        <v>0.0</v>
      </c>
      <c r="I169" s="530">
        <v>26.0</v>
      </c>
      <c r="J169" s="530">
        <v>24.0</v>
      </c>
      <c r="K169" s="530">
        <v>0.0</v>
      </c>
      <c r="L169" s="530">
        <v>0.0</v>
      </c>
      <c r="M169" s="530">
        <v>0.0</v>
      </c>
      <c r="N169" s="530">
        <v>0.0</v>
      </c>
      <c r="O169" s="531">
        <v>3954417.0</v>
      </c>
      <c r="P169" s="530">
        <v>0.0</v>
      </c>
      <c r="Q169" s="531">
        <v>1020000.0</v>
      </c>
      <c r="R169" s="531">
        <v>4974417.0</v>
      </c>
    </row>
    <row r="170" ht="23.25" customHeight="1">
      <c r="A170" s="529" t="s">
        <v>3093</v>
      </c>
      <c r="B170" s="530" t="s">
        <v>4430</v>
      </c>
      <c r="C170" s="530" t="s">
        <v>3323</v>
      </c>
      <c r="D170" s="531">
        <v>4000000.0</v>
      </c>
      <c r="E170" s="530">
        <v>0.0</v>
      </c>
      <c r="F170" s="530">
        <v>0.0</v>
      </c>
      <c r="G170" s="530">
        <v>0.0</v>
      </c>
      <c r="H170" s="530">
        <v>0.0</v>
      </c>
      <c r="I170" s="530">
        <v>26.0</v>
      </c>
      <c r="J170" s="530">
        <v>26.0</v>
      </c>
      <c r="K170" s="530">
        <v>0.0</v>
      </c>
      <c r="L170" s="530">
        <v>0.0</v>
      </c>
      <c r="M170" s="530">
        <v>0.0</v>
      </c>
      <c r="N170" s="530">
        <v>0.0</v>
      </c>
      <c r="O170" s="531">
        <v>3921749.0</v>
      </c>
      <c r="P170" s="531">
        <v>-16667.0</v>
      </c>
      <c r="Q170" s="530">
        <v>0.0</v>
      </c>
      <c r="R170" s="531">
        <v>3921749.0</v>
      </c>
    </row>
    <row r="171" ht="23.25" customHeight="1">
      <c r="A171" s="529" t="s">
        <v>3093</v>
      </c>
      <c r="B171" s="530" t="s">
        <v>4430</v>
      </c>
      <c r="C171" s="530" t="s">
        <v>248</v>
      </c>
      <c r="D171" s="531">
        <v>5841947.0</v>
      </c>
      <c r="E171" s="530">
        <v>0.0</v>
      </c>
      <c r="F171" s="530">
        <v>0.0</v>
      </c>
      <c r="G171" s="530">
        <v>0.0</v>
      </c>
      <c r="H171" s="530">
        <v>0.0</v>
      </c>
      <c r="I171" s="530">
        <v>26.0</v>
      </c>
      <c r="J171" s="530">
        <v>26.0</v>
      </c>
      <c r="K171" s="530">
        <v>6.0</v>
      </c>
      <c r="L171" s="531">
        <v>168518.0</v>
      </c>
      <c r="M171" s="530">
        <v>0.0</v>
      </c>
      <c r="N171" s="530">
        <v>0.0</v>
      </c>
      <c r="O171" s="531">
        <v>6010464.0</v>
      </c>
      <c r="P171" s="530">
        <v>0.0</v>
      </c>
      <c r="Q171" s="530">
        <v>0.0</v>
      </c>
      <c r="R171" s="531">
        <v>6010464.0</v>
      </c>
    </row>
    <row r="172" ht="23.25" customHeight="1">
      <c r="A172" s="529" t="s">
        <v>3093</v>
      </c>
      <c r="B172" s="530" t="s">
        <v>4430</v>
      </c>
      <c r="C172" s="530" t="s">
        <v>251</v>
      </c>
      <c r="D172" s="531">
        <v>5000000.0</v>
      </c>
      <c r="E172" s="530">
        <v>0.0</v>
      </c>
      <c r="F172" s="530">
        <v>0.0</v>
      </c>
      <c r="G172" s="530">
        <v>0.0</v>
      </c>
      <c r="H172" s="530">
        <v>0.0</v>
      </c>
      <c r="I172" s="530">
        <v>26.0</v>
      </c>
      <c r="J172" s="530">
        <v>26.0</v>
      </c>
      <c r="K172" s="530">
        <v>0.0</v>
      </c>
      <c r="L172" s="530">
        <v>0.0</v>
      </c>
      <c r="M172" s="530">
        <v>0.0</v>
      </c>
      <c r="N172" s="530">
        <v>0.0</v>
      </c>
      <c r="O172" s="531">
        <v>5000000.0</v>
      </c>
      <c r="P172" s="530">
        <v>0.0</v>
      </c>
      <c r="Q172" s="530">
        <v>0.0</v>
      </c>
      <c r="R172" s="531">
        <v>5000000.0</v>
      </c>
    </row>
    <row r="173" ht="23.25" customHeight="1">
      <c r="A173" s="529" t="s">
        <v>3093</v>
      </c>
      <c r="B173" s="530" t="s">
        <v>4430</v>
      </c>
      <c r="C173" s="530" t="s">
        <v>242</v>
      </c>
      <c r="D173" s="531">
        <v>8333333.0</v>
      </c>
      <c r="E173" s="530">
        <v>0.0</v>
      </c>
      <c r="F173" s="530">
        <v>0.0</v>
      </c>
      <c r="G173" s="530">
        <v>0.0</v>
      </c>
      <c r="H173" s="530">
        <v>0.0</v>
      </c>
      <c r="I173" s="530">
        <v>26.0</v>
      </c>
      <c r="J173" s="530">
        <v>26.0</v>
      </c>
      <c r="K173" s="530">
        <v>0.0</v>
      </c>
      <c r="L173" s="530">
        <v>0.0</v>
      </c>
      <c r="M173" s="530">
        <v>0.0</v>
      </c>
      <c r="N173" s="530">
        <v>0.0</v>
      </c>
      <c r="O173" s="531">
        <v>8333333.0</v>
      </c>
      <c r="P173" s="530">
        <v>0.0</v>
      </c>
      <c r="Q173" s="530">
        <v>0.0</v>
      </c>
      <c r="R173" s="531">
        <v>8333333.0</v>
      </c>
    </row>
    <row r="174" ht="23.25" customHeight="1">
      <c r="A174" s="529" t="s">
        <v>3093</v>
      </c>
      <c r="B174" s="530" t="s">
        <v>4430</v>
      </c>
      <c r="C174" s="530" t="s">
        <v>245</v>
      </c>
      <c r="D174" s="531">
        <v>2100000.0</v>
      </c>
      <c r="E174" s="531">
        <v>566667.0</v>
      </c>
      <c r="F174" s="530">
        <v>0.0</v>
      </c>
      <c r="G174" s="530">
        <v>0.0</v>
      </c>
      <c r="H174" s="530">
        <v>0.0</v>
      </c>
      <c r="I174" s="530">
        <v>26.0</v>
      </c>
      <c r="J174" s="530">
        <v>27.0</v>
      </c>
      <c r="K174" s="530">
        <v>0.0</v>
      </c>
      <c r="L174" s="530">
        <v>0.0</v>
      </c>
      <c r="M174" s="531">
        <v>525840.0</v>
      </c>
      <c r="N174" s="530">
        <v>0.0</v>
      </c>
      <c r="O174" s="531">
        <v>2388263.0</v>
      </c>
      <c r="P174" s="531">
        <v>166667.0</v>
      </c>
      <c r="Q174" s="530">
        <v>0.0</v>
      </c>
      <c r="R174" s="531">
        <v>2388263.0</v>
      </c>
    </row>
    <row r="175" ht="23.25" customHeight="1">
      <c r="A175" s="529" t="s">
        <v>3093</v>
      </c>
      <c r="B175" s="530" t="s">
        <v>4430</v>
      </c>
      <c r="C175" s="530" t="s">
        <v>249</v>
      </c>
      <c r="D175" s="531">
        <v>2100000.0</v>
      </c>
      <c r="E175" s="531">
        <v>566667.0</v>
      </c>
      <c r="F175" s="530">
        <v>0.0</v>
      </c>
      <c r="G175" s="531">
        <v>666667.0</v>
      </c>
      <c r="H175" s="530">
        <v>0.0</v>
      </c>
      <c r="I175" s="530">
        <v>26.0</v>
      </c>
      <c r="J175" s="530">
        <v>29.0</v>
      </c>
      <c r="K175" s="530">
        <v>0.0</v>
      </c>
      <c r="L175" s="530">
        <v>0.0</v>
      </c>
      <c r="M175" s="530">
        <v>0.0</v>
      </c>
      <c r="N175" s="530">
        <v>0.0</v>
      </c>
      <c r="O175" s="531">
        <v>3558974.0</v>
      </c>
      <c r="P175" s="531">
        <v>-16667.0</v>
      </c>
      <c r="Q175" s="530">
        <v>0.0</v>
      </c>
      <c r="R175" s="531">
        <v>3558974.0</v>
      </c>
    </row>
    <row r="176" ht="23.25" customHeight="1">
      <c r="A176" s="529" t="s">
        <v>3093</v>
      </c>
      <c r="B176" s="530" t="s">
        <v>4430</v>
      </c>
      <c r="C176" s="530" t="s">
        <v>254</v>
      </c>
      <c r="D176" s="531">
        <v>2666667.0</v>
      </c>
      <c r="E176" s="530">
        <v>0.0</v>
      </c>
      <c r="F176" s="530">
        <v>0.0</v>
      </c>
      <c r="G176" s="530">
        <v>0.0</v>
      </c>
      <c r="H176" s="530">
        <v>0.0</v>
      </c>
      <c r="I176" s="530">
        <v>26.0</v>
      </c>
      <c r="J176" s="530">
        <v>28.0</v>
      </c>
      <c r="K176" s="530">
        <v>0.0</v>
      </c>
      <c r="L176" s="530">
        <v>0.0</v>
      </c>
      <c r="M176" s="530">
        <v>0.0</v>
      </c>
      <c r="N176" s="530">
        <v>0.0</v>
      </c>
      <c r="O176" s="531">
        <v>2867692.0</v>
      </c>
      <c r="P176" s="531">
        <v>-16667.0</v>
      </c>
      <c r="Q176" s="530">
        <v>0.0</v>
      </c>
      <c r="R176" s="531">
        <v>2867692.0</v>
      </c>
    </row>
    <row r="177" ht="23.25" customHeight="1">
      <c r="A177" s="529" t="s">
        <v>3093</v>
      </c>
      <c r="B177" s="530" t="s">
        <v>4430</v>
      </c>
      <c r="C177" s="530" t="s">
        <v>256</v>
      </c>
      <c r="D177" s="531">
        <v>3666667.0</v>
      </c>
      <c r="E177" s="530">
        <v>0.0</v>
      </c>
      <c r="F177" s="530">
        <v>0.0</v>
      </c>
      <c r="G177" s="530">
        <v>0.0</v>
      </c>
      <c r="H177" s="530">
        <v>0.0</v>
      </c>
      <c r="I177" s="530">
        <v>28.0</v>
      </c>
      <c r="J177" s="530">
        <v>28.0</v>
      </c>
      <c r="K177" s="530">
        <v>16.0</v>
      </c>
      <c r="L177" s="531">
        <v>267307.0</v>
      </c>
      <c r="M177" s="530">
        <v>0.0</v>
      </c>
      <c r="N177" s="531">
        <v>3000000.0</v>
      </c>
      <c r="O177" s="531">
        <v>1150640.0</v>
      </c>
      <c r="P177" s="531">
        <v>216667.0</v>
      </c>
      <c r="Q177" s="530">
        <v>0.0</v>
      </c>
      <c r="R177" s="531">
        <v>1150640.0</v>
      </c>
    </row>
    <row r="178" ht="23.25" customHeight="1">
      <c r="A178" s="529" t="s">
        <v>3093</v>
      </c>
      <c r="B178" s="530" t="s">
        <v>4430</v>
      </c>
      <c r="C178" s="530" t="s">
        <v>258</v>
      </c>
      <c r="D178" s="531">
        <v>3666667.0</v>
      </c>
      <c r="E178" s="530">
        <v>0.0</v>
      </c>
      <c r="F178" s="530">
        <v>0.0</v>
      </c>
      <c r="G178" s="530">
        <v>0.0</v>
      </c>
      <c r="H178" s="530">
        <v>0.0</v>
      </c>
      <c r="I178" s="530">
        <v>28.0</v>
      </c>
      <c r="J178" s="530">
        <v>29.0</v>
      </c>
      <c r="K178" s="530">
        <v>15.0</v>
      </c>
      <c r="L178" s="531">
        <v>249301.0</v>
      </c>
      <c r="M178" s="530">
        <v>0.0</v>
      </c>
      <c r="N178" s="531">
        <v>4000000.0</v>
      </c>
      <c r="O178" s="531">
        <v>346654.0</v>
      </c>
      <c r="P178" s="531">
        <v>316667.0</v>
      </c>
      <c r="Q178" s="530">
        <v>0.0</v>
      </c>
      <c r="R178" s="531">
        <v>346654.0</v>
      </c>
    </row>
    <row r="179" ht="23.25" customHeight="1">
      <c r="A179" s="529" t="s">
        <v>3119</v>
      </c>
      <c r="B179" s="530" t="s">
        <v>4430</v>
      </c>
      <c r="C179" s="530" t="s">
        <v>4525</v>
      </c>
      <c r="D179" s="531">
        <v>3.75E7</v>
      </c>
      <c r="E179" s="530">
        <v>0.0</v>
      </c>
      <c r="F179" s="530">
        <v>0.0</v>
      </c>
      <c r="G179" s="530">
        <v>0.0</v>
      </c>
      <c r="H179" s="530">
        <v>0.0</v>
      </c>
      <c r="I179" s="530">
        <v>26.0</v>
      </c>
      <c r="J179" s="530">
        <v>26.0</v>
      </c>
      <c r="K179" s="532"/>
      <c r="L179" s="532"/>
      <c r="M179" s="532"/>
      <c r="N179" s="532"/>
      <c r="O179" s="531">
        <v>3.75E7</v>
      </c>
      <c r="P179" s="532"/>
      <c r="Q179" s="532"/>
      <c r="R179" s="531">
        <v>3.75E7</v>
      </c>
    </row>
    <row r="180" ht="23.25" customHeight="1">
      <c r="A180" s="529" t="s">
        <v>3119</v>
      </c>
      <c r="B180" s="530" t="s">
        <v>4420</v>
      </c>
      <c r="C180" s="530" t="s">
        <v>3981</v>
      </c>
      <c r="D180" s="531">
        <v>6.0E7</v>
      </c>
      <c r="E180" s="530">
        <v>0.0</v>
      </c>
      <c r="F180" s="530">
        <v>0.0</v>
      </c>
      <c r="G180" s="530">
        <v>0.0</v>
      </c>
      <c r="H180" s="530">
        <v>0.0</v>
      </c>
      <c r="I180" s="530">
        <v>0.0</v>
      </c>
      <c r="J180" s="532"/>
      <c r="K180" s="532"/>
      <c r="L180" s="532"/>
      <c r="M180" s="532"/>
      <c r="N180" s="532"/>
      <c r="O180" s="531">
        <v>6.0E7</v>
      </c>
      <c r="P180" s="532"/>
      <c r="Q180" s="532"/>
      <c r="R180" s="531">
        <v>6.0E7</v>
      </c>
    </row>
    <row r="181" ht="23.25" customHeight="1">
      <c r="A181" s="529" t="s">
        <v>3119</v>
      </c>
      <c r="B181" s="530" t="s">
        <v>4420</v>
      </c>
      <c r="C181" s="530" t="s">
        <v>3982</v>
      </c>
      <c r="D181" s="531">
        <v>1000000.0</v>
      </c>
      <c r="E181" s="530">
        <v>0.0</v>
      </c>
      <c r="F181" s="530">
        <v>0.0</v>
      </c>
      <c r="G181" s="530">
        <v>0.0</v>
      </c>
      <c r="H181" s="530">
        <v>0.0</v>
      </c>
      <c r="I181" s="530">
        <v>0.0</v>
      </c>
      <c r="J181" s="530">
        <v>10.0</v>
      </c>
      <c r="K181" s="532"/>
      <c r="L181" s="530">
        <v>0.0</v>
      </c>
      <c r="M181" s="532"/>
      <c r="N181" s="532"/>
      <c r="O181" s="531">
        <v>1.0112095E7</v>
      </c>
      <c r="P181" s="532"/>
      <c r="Q181" s="531">
        <v>9.9301788E7</v>
      </c>
      <c r="R181" s="531">
        <v>1.09413883E8</v>
      </c>
    </row>
    <row r="182" ht="23.25" customHeight="1">
      <c r="A182" s="529" t="s">
        <v>3119</v>
      </c>
      <c r="B182" s="530" t="s">
        <v>4420</v>
      </c>
      <c r="C182" s="530" t="s">
        <v>3983</v>
      </c>
      <c r="D182" s="531">
        <v>1000000.0</v>
      </c>
      <c r="E182" s="530">
        <v>0.0</v>
      </c>
      <c r="F182" s="530">
        <v>0.0</v>
      </c>
      <c r="G182" s="530">
        <v>0.0</v>
      </c>
      <c r="H182" s="530">
        <v>0.0</v>
      </c>
      <c r="I182" s="530">
        <v>0.0</v>
      </c>
      <c r="J182" s="530">
        <v>12.0</v>
      </c>
      <c r="K182" s="532"/>
      <c r="L182" s="530">
        <v>0.0</v>
      </c>
      <c r="M182" s="531">
        <v>735000.0</v>
      </c>
      <c r="N182" s="532"/>
      <c r="O182" s="531">
        <v>1.1454947E7</v>
      </c>
      <c r="P182" s="532"/>
      <c r="Q182" s="531">
        <v>8.997325E7</v>
      </c>
      <c r="R182" s="531">
        <v>1.01428197E8</v>
      </c>
    </row>
    <row r="183" ht="23.25" customHeight="1">
      <c r="A183" s="529" t="s">
        <v>3119</v>
      </c>
      <c r="B183" s="530" t="s">
        <v>4420</v>
      </c>
      <c r="C183" s="530" t="s">
        <v>3984</v>
      </c>
      <c r="D183" s="531">
        <v>1000000.0</v>
      </c>
      <c r="E183" s="530">
        <v>0.0</v>
      </c>
      <c r="F183" s="530">
        <v>0.0</v>
      </c>
      <c r="G183" s="530">
        <v>0.0</v>
      </c>
      <c r="H183" s="530">
        <v>0.0</v>
      </c>
      <c r="I183" s="530">
        <v>0.0</v>
      </c>
      <c r="J183" s="530">
        <v>5.0</v>
      </c>
      <c r="K183" s="532"/>
      <c r="L183" s="530">
        <v>0.0</v>
      </c>
      <c r="M183" s="532"/>
      <c r="N183" s="532"/>
      <c r="O183" s="531">
        <v>4686874.0</v>
      </c>
      <c r="P183" s="532"/>
      <c r="Q183" s="531">
        <v>3.0312985E7</v>
      </c>
      <c r="R183" s="531">
        <v>3.4999859E7</v>
      </c>
    </row>
    <row r="184" ht="23.25" customHeight="1">
      <c r="A184" s="529" t="s">
        <v>3119</v>
      </c>
      <c r="B184" s="530" t="s">
        <v>4420</v>
      </c>
      <c r="C184" s="530" t="s">
        <v>3985</v>
      </c>
      <c r="D184" s="531">
        <v>1000000.0</v>
      </c>
      <c r="E184" s="530">
        <v>0.0</v>
      </c>
      <c r="F184" s="530">
        <v>0.0</v>
      </c>
      <c r="G184" s="530">
        <v>0.0</v>
      </c>
      <c r="H184" s="530">
        <v>0.0</v>
      </c>
      <c r="I184" s="530">
        <v>0.0</v>
      </c>
      <c r="J184" s="530">
        <v>2.0</v>
      </c>
      <c r="K184" s="532"/>
      <c r="L184" s="530">
        <v>0.0</v>
      </c>
      <c r="M184" s="532"/>
      <c r="N184" s="532"/>
      <c r="O184" s="531">
        <v>1805063.0</v>
      </c>
      <c r="P184" s="532"/>
      <c r="Q184" s="531">
        <v>1.315675E7</v>
      </c>
      <c r="R184" s="531">
        <v>1.4961813E7</v>
      </c>
    </row>
    <row r="185" ht="23.25" customHeight="1">
      <c r="A185" s="529" t="s">
        <v>3119</v>
      </c>
      <c r="B185" s="530" t="s">
        <v>4420</v>
      </c>
      <c r="C185" s="530" t="s">
        <v>3986</v>
      </c>
      <c r="D185" s="531">
        <v>1000000.0</v>
      </c>
      <c r="E185" s="530">
        <v>0.0</v>
      </c>
      <c r="F185" s="530">
        <v>0.0</v>
      </c>
      <c r="G185" s="530">
        <v>0.0</v>
      </c>
      <c r="H185" s="530">
        <v>0.0</v>
      </c>
      <c r="I185" s="530">
        <v>0.0</v>
      </c>
      <c r="J185" s="530">
        <v>12.0</v>
      </c>
      <c r="K185" s="532"/>
      <c r="L185" s="530">
        <v>0.0</v>
      </c>
      <c r="M185" s="532"/>
      <c r="N185" s="532"/>
      <c r="O185" s="531">
        <v>1.17646E7</v>
      </c>
      <c r="P185" s="532"/>
      <c r="Q185" s="531">
        <v>9.5897875E7</v>
      </c>
      <c r="R185" s="531">
        <v>1.07662475E8</v>
      </c>
    </row>
    <row r="186" ht="23.25" customHeight="1">
      <c r="A186" s="529" t="s">
        <v>3119</v>
      </c>
      <c r="B186" s="530" t="s">
        <v>4420</v>
      </c>
      <c r="C186" s="530" t="s">
        <v>3987</v>
      </c>
      <c r="D186" s="531">
        <v>1000000.0</v>
      </c>
      <c r="E186" s="530">
        <v>0.0</v>
      </c>
      <c r="F186" s="530">
        <v>0.0</v>
      </c>
      <c r="G186" s="530">
        <v>0.0</v>
      </c>
      <c r="H186" s="530">
        <v>0.0</v>
      </c>
      <c r="I186" s="530">
        <v>0.0</v>
      </c>
      <c r="J186" s="530">
        <v>12.0</v>
      </c>
      <c r="K186" s="532"/>
      <c r="L186" s="530">
        <v>0.0</v>
      </c>
      <c r="M186" s="531">
        <v>630000.0</v>
      </c>
      <c r="N186" s="532"/>
      <c r="O186" s="531">
        <v>1.1126389E7</v>
      </c>
      <c r="P186" s="532"/>
      <c r="Q186" s="531">
        <v>5.370375E7</v>
      </c>
      <c r="R186" s="531">
        <v>6.4830139E7</v>
      </c>
    </row>
    <row r="187" ht="23.25" customHeight="1">
      <c r="A187" s="529" t="s">
        <v>3119</v>
      </c>
      <c r="B187" s="530" t="s">
        <v>4420</v>
      </c>
      <c r="C187" s="530" t="s">
        <v>3988</v>
      </c>
      <c r="D187" s="531">
        <v>2.0E7</v>
      </c>
      <c r="E187" s="530">
        <v>0.0</v>
      </c>
      <c r="F187" s="530">
        <v>0.0</v>
      </c>
      <c r="G187" s="530">
        <v>0.0</v>
      </c>
      <c r="H187" s="530">
        <v>0.0</v>
      </c>
      <c r="I187" s="530">
        <v>23.0</v>
      </c>
      <c r="J187" s="530">
        <v>9.0</v>
      </c>
      <c r="K187" s="532"/>
      <c r="L187" s="530">
        <v>0.0</v>
      </c>
      <c r="M187" s="532"/>
      <c r="N187" s="532"/>
      <c r="O187" s="531">
        <v>8104174.0</v>
      </c>
      <c r="P187" s="532"/>
      <c r="Q187" s="531">
        <v>3.5670875E7</v>
      </c>
      <c r="R187" s="531">
        <v>4.3775049E7</v>
      </c>
    </row>
    <row r="188" ht="23.25" customHeight="1">
      <c r="A188" s="529" t="s">
        <v>3119</v>
      </c>
      <c r="B188" s="530" t="s">
        <v>4492</v>
      </c>
      <c r="C188" s="530" t="s">
        <v>185</v>
      </c>
      <c r="D188" s="531">
        <v>2666667.0</v>
      </c>
      <c r="E188" s="531">
        <v>3333333.0</v>
      </c>
      <c r="F188" s="530">
        <v>0.0</v>
      </c>
      <c r="G188" s="530">
        <v>0.0</v>
      </c>
      <c r="H188" s="530">
        <v>0.0</v>
      </c>
      <c r="I188" s="530">
        <v>26.0</v>
      </c>
      <c r="J188" s="530">
        <v>27.0</v>
      </c>
      <c r="K188" s="530">
        <v>9.0</v>
      </c>
      <c r="L188" s="531">
        <v>111923.0</v>
      </c>
      <c r="M188" s="531">
        <v>175280.0</v>
      </c>
      <c r="N188" s="531">
        <v>1666667.0</v>
      </c>
      <c r="O188" s="531">
        <v>4405433.0</v>
      </c>
      <c r="P188" s="530">
        <v>0.0</v>
      </c>
      <c r="Q188" s="532"/>
      <c r="R188" s="531">
        <v>4405433.0</v>
      </c>
    </row>
    <row r="189" ht="23.25" customHeight="1">
      <c r="A189" s="529" t="s">
        <v>3119</v>
      </c>
      <c r="B189" s="530" t="s">
        <v>4492</v>
      </c>
      <c r="C189" s="530" t="s">
        <v>3353</v>
      </c>
      <c r="D189" s="531">
        <v>5000000.0</v>
      </c>
      <c r="E189" s="531">
        <v>500000.0</v>
      </c>
      <c r="F189" s="530">
        <v>0.0</v>
      </c>
      <c r="G189" s="530">
        <v>0.0</v>
      </c>
      <c r="H189" s="531">
        <v>300000.0</v>
      </c>
      <c r="I189" s="530">
        <v>26.0</v>
      </c>
      <c r="J189" s="530">
        <v>25.0</v>
      </c>
      <c r="K189" s="530">
        <v>22.0</v>
      </c>
      <c r="L189" s="531">
        <v>525000.0</v>
      </c>
      <c r="M189" s="531">
        <v>525840.0</v>
      </c>
      <c r="N189" s="531">
        <v>5000000.0</v>
      </c>
      <c r="O189" s="531">
        <v>2120468.0</v>
      </c>
      <c r="P189" s="531">
        <v>1500000.0</v>
      </c>
      <c r="Q189" s="531">
        <v>4936000.0</v>
      </c>
      <c r="R189" s="531">
        <v>7056468.0</v>
      </c>
    </row>
    <row r="190" ht="23.25" customHeight="1">
      <c r="A190" s="529" t="s">
        <v>3119</v>
      </c>
      <c r="B190" s="530" t="s">
        <v>4492</v>
      </c>
      <c r="C190" s="530" t="s">
        <v>3354</v>
      </c>
      <c r="D190" s="531">
        <v>5000000.0</v>
      </c>
      <c r="E190" s="531">
        <v>500000.0</v>
      </c>
      <c r="F190" s="530">
        <v>0.0</v>
      </c>
      <c r="G190" s="530">
        <v>0.0</v>
      </c>
      <c r="H190" s="531">
        <v>300000.0</v>
      </c>
      <c r="I190" s="530">
        <v>26.0</v>
      </c>
      <c r="J190" s="530">
        <v>27.0</v>
      </c>
      <c r="K190" s="530">
        <v>36.0</v>
      </c>
      <c r="L190" s="531">
        <v>862019.0</v>
      </c>
      <c r="M190" s="531">
        <v>525840.0</v>
      </c>
      <c r="N190" s="531">
        <v>5000000.0</v>
      </c>
      <c r="O190" s="531">
        <v>1828487.0</v>
      </c>
      <c r="P190" s="531">
        <v>500000.0</v>
      </c>
      <c r="Q190" s="531">
        <v>5559300.0</v>
      </c>
      <c r="R190" s="531">
        <v>7387787.0</v>
      </c>
    </row>
    <row r="191" ht="23.25" customHeight="1">
      <c r="A191" s="529" t="s">
        <v>3119</v>
      </c>
      <c r="B191" s="530" t="s">
        <v>4492</v>
      </c>
      <c r="C191" s="530" t="s">
        <v>3355</v>
      </c>
      <c r="D191" s="531">
        <v>5000000.0</v>
      </c>
      <c r="E191" s="531">
        <v>500000.0</v>
      </c>
      <c r="F191" s="530">
        <v>0.0</v>
      </c>
      <c r="G191" s="530">
        <v>0.0</v>
      </c>
      <c r="H191" s="531">
        <v>300000.0</v>
      </c>
      <c r="I191" s="530">
        <v>26.0</v>
      </c>
      <c r="J191" s="530">
        <v>27.0</v>
      </c>
      <c r="K191" s="530">
        <v>27.0</v>
      </c>
      <c r="L191" s="531">
        <v>658654.0</v>
      </c>
      <c r="M191" s="532"/>
      <c r="N191" s="532"/>
      <c r="O191" s="531">
        <v>8585173.0</v>
      </c>
      <c r="P191" s="531">
        <v>2000000.0</v>
      </c>
      <c r="Q191" s="531">
        <v>5059300.0</v>
      </c>
      <c r="R191" s="531">
        <v>1.3644473E7</v>
      </c>
    </row>
    <row r="192" ht="23.25" customHeight="1">
      <c r="A192" s="529" t="s">
        <v>3119</v>
      </c>
      <c r="B192" s="530" t="s">
        <v>4492</v>
      </c>
      <c r="C192" s="530" t="s">
        <v>4527</v>
      </c>
      <c r="D192" s="531">
        <v>7650000.0</v>
      </c>
      <c r="E192" s="532"/>
      <c r="F192" s="532"/>
      <c r="G192" s="532"/>
      <c r="H192" s="530">
        <v>0.0</v>
      </c>
      <c r="I192" s="530">
        <v>26.0</v>
      </c>
      <c r="J192" s="530">
        <v>27.0</v>
      </c>
      <c r="K192" s="530">
        <v>28.0</v>
      </c>
      <c r="L192" s="531">
        <v>1031647.0</v>
      </c>
      <c r="M192" s="532"/>
      <c r="N192" s="532"/>
      <c r="O192" s="531">
        <v>8975877.0</v>
      </c>
      <c r="P192" s="530">
        <v>0.0</v>
      </c>
      <c r="Q192" s="532"/>
      <c r="R192" s="531">
        <v>8975877.0</v>
      </c>
    </row>
    <row r="193" ht="23.25" customHeight="1">
      <c r="A193" s="529" t="s">
        <v>3119</v>
      </c>
      <c r="B193" s="530" t="s">
        <v>4425</v>
      </c>
      <c r="C193" s="530" t="s">
        <v>3357</v>
      </c>
      <c r="D193" s="531">
        <v>5000000.0</v>
      </c>
      <c r="E193" s="531">
        <v>500000.0</v>
      </c>
      <c r="F193" s="530">
        <v>0.0</v>
      </c>
      <c r="G193" s="530">
        <v>0.0</v>
      </c>
      <c r="H193" s="531">
        <v>300000.0</v>
      </c>
      <c r="I193" s="530">
        <v>26.0</v>
      </c>
      <c r="J193" s="530">
        <v>27.0</v>
      </c>
      <c r="K193" s="530">
        <v>18.0</v>
      </c>
      <c r="L193" s="531">
        <v>421635.0</v>
      </c>
      <c r="M193" s="531">
        <v>525840.0</v>
      </c>
      <c r="N193" s="532"/>
      <c r="O193" s="531">
        <v>7865506.0</v>
      </c>
      <c r="P193" s="531">
        <v>2000000.0</v>
      </c>
      <c r="Q193" s="531">
        <v>4975000.0</v>
      </c>
      <c r="R193" s="531">
        <v>1.2840506E7</v>
      </c>
    </row>
    <row r="194" ht="23.25" customHeight="1">
      <c r="A194" s="529" t="s">
        <v>3119</v>
      </c>
      <c r="B194" s="530" t="s">
        <v>4425</v>
      </c>
      <c r="C194" s="530" t="s">
        <v>3358</v>
      </c>
      <c r="D194" s="531">
        <v>5000000.0</v>
      </c>
      <c r="E194" s="531">
        <v>500000.0</v>
      </c>
      <c r="F194" s="530">
        <v>0.0</v>
      </c>
      <c r="G194" s="531">
        <v>1000000.0</v>
      </c>
      <c r="H194" s="531">
        <v>300000.0</v>
      </c>
      <c r="I194" s="530">
        <v>26.0</v>
      </c>
      <c r="J194" s="530">
        <v>26.0</v>
      </c>
      <c r="K194" s="530">
        <v>25.0</v>
      </c>
      <c r="L194" s="531">
        <v>609135.0</v>
      </c>
      <c r="M194" s="531">
        <v>525840.0</v>
      </c>
      <c r="N194" s="531">
        <v>3000000.0</v>
      </c>
      <c r="O194" s="531">
        <v>5348314.0</v>
      </c>
      <c r="P194" s="531">
        <v>1500000.0</v>
      </c>
      <c r="Q194" s="531">
        <v>4367500.0</v>
      </c>
      <c r="R194" s="531">
        <v>9715814.0</v>
      </c>
    </row>
    <row r="195" ht="23.25" customHeight="1">
      <c r="A195" s="529" t="s">
        <v>3119</v>
      </c>
      <c r="B195" s="530" t="s">
        <v>4425</v>
      </c>
      <c r="C195" s="530" t="s">
        <v>3359</v>
      </c>
      <c r="D195" s="531">
        <v>5000000.0</v>
      </c>
      <c r="E195" s="531">
        <v>500000.0</v>
      </c>
      <c r="F195" s="530">
        <v>0.0</v>
      </c>
      <c r="G195" s="530">
        <v>0.0</v>
      </c>
      <c r="H195" s="531">
        <v>300000.0</v>
      </c>
      <c r="I195" s="530">
        <v>26.0</v>
      </c>
      <c r="J195" s="530">
        <v>26.0</v>
      </c>
      <c r="K195" s="530">
        <v>21.0</v>
      </c>
      <c r="L195" s="531">
        <v>500721.0</v>
      </c>
      <c r="M195" s="531">
        <v>525840.0</v>
      </c>
      <c r="N195" s="532"/>
      <c r="O195" s="531">
        <v>7774881.0</v>
      </c>
      <c r="P195" s="531">
        <v>2000000.0</v>
      </c>
      <c r="Q195" s="531">
        <v>5645000.0</v>
      </c>
      <c r="R195" s="531">
        <v>1.3419881E7</v>
      </c>
    </row>
    <row r="196" ht="23.25" customHeight="1">
      <c r="A196" s="529" t="s">
        <v>3119</v>
      </c>
      <c r="B196" s="530" t="s">
        <v>4425</v>
      </c>
      <c r="C196" s="530" t="s">
        <v>3360</v>
      </c>
      <c r="D196" s="531">
        <v>5000000.0</v>
      </c>
      <c r="E196" s="531">
        <v>1000000.0</v>
      </c>
      <c r="F196" s="531">
        <v>1000000.0</v>
      </c>
      <c r="G196" s="530">
        <v>0.0</v>
      </c>
      <c r="H196" s="531">
        <v>300000.0</v>
      </c>
      <c r="I196" s="530">
        <v>26.0</v>
      </c>
      <c r="J196" s="530">
        <v>27.0</v>
      </c>
      <c r="K196" s="530">
        <v>13.0</v>
      </c>
      <c r="L196" s="531">
        <v>314183.0</v>
      </c>
      <c r="M196" s="531">
        <v>525840.0</v>
      </c>
      <c r="N196" s="532"/>
      <c r="O196" s="531">
        <v>8630247.0</v>
      </c>
      <c r="P196" s="531">
        <v>1400000.0</v>
      </c>
      <c r="Q196" s="531">
        <v>3857500.0</v>
      </c>
      <c r="R196" s="531">
        <v>1.2487747E7</v>
      </c>
    </row>
    <row r="197" ht="23.25" customHeight="1">
      <c r="A197" s="529" t="s">
        <v>3119</v>
      </c>
      <c r="B197" s="530" t="s">
        <v>4425</v>
      </c>
      <c r="C197" s="530" t="s">
        <v>4529</v>
      </c>
      <c r="D197" s="531">
        <v>5000000.0</v>
      </c>
      <c r="E197" s="531">
        <v>1000000.0</v>
      </c>
      <c r="F197" s="532"/>
      <c r="G197" s="532"/>
      <c r="H197" s="531">
        <v>300000.0</v>
      </c>
      <c r="I197" s="530">
        <v>26.0</v>
      </c>
      <c r="J197" s="530">
        <v>20.0</v>
      </c>
      <c r="K197" s="530">
        <v>13.0</v>
      </c>
      <c r="L197" s="531">
        <v>304327.0</v>
      </c>
      <c r="M197" s="532"/>
      <c r="N197" s="532"/>
      <c r="O197" s="531">
        <v>6970923.0</v>
      </c>
      <c r="P197" s="531">
        <v>1450000.0</v>
      </c>
      <c r="Q197" s="531">
        <v>3350000.0</v>
      </c>
      <c r="R197" s="531">
        <v>1.0320923E7</v>
      </c>
    </row>
    <row r="198" ht="23.25" customHeight="1">
      <c r="A198" s="529" t="s">
        <v>3119</v>
      </c>
      <c r="B198" s="530" t="s">
        <v>4425</v>
      </c>
      <c r="C198" s="530" t="s">
        <v>4530</v>
      </c>
      <c r="D198" s="531">
        <v>6800000.0</v>
      </c>
      <c r="E198" s="530">
        <v>0.0</v>
      </c>
      <c r="F198" s="532"/>
      <c r="G198" s="532"/>
      <c r="H198" s="530">
        <v>0.0</v>
      </c>
      <c r="I198" s="530">
        <v>26.0</v>
      </c>
      <c r="J198" s="530">
        <v>7.0</v>
      </c>
      <c r="K198" s="530">
        <v>1.0</v>
      </c>
      <c r="L198" s="531">
        <v>47404.0</v>
      </c>
      <c r="M198" s="532"/>
      <c r="N198" s="532"/>
      <c r="O198" s="531">
        <v>1878173.0</v>
      </c>
      <c r="P198" s="532"/>
      <c r="Q198" s="532"/>
      <c r="R198" s="531">
        <v>1878173.0</v>
      </c>
    </row>
    <row r="199" ht="23.25" customHeight="1">
      <c r="A199" s="529" t="s">
        <v>3119</v>
      </c>
      <c r="B199" s="530" t="s">
        <v>4425</v>
      </c>
      <c r="C199" s="530" t="s">
        <v>4531</v>
      </c>
      <c r="D199" s="531">
        <v>5000000.0</v>
      </c>
      <c r="E199" s="531">
        <v>1000000.0</v>
      </c>
      <c r="F199" s="532"/>
      <c r="G199" s="532"/>
      <c r="H199" s="531">
        <v>300000.0</v>
      </c>
      <c r="I199" s="530">
        <v>26.0</v>
      </c>
      <c r="J199" s="530">
        <v>14.0</v>
      </c>
      <c r="K199" s="530">
        <v>9.0</v>
      </c>
      <c r="L199" s="531">
        <v>209135.0</v>
      </c>
      <c r="M199" s="532"/>
      <c r="N199" s="532"/>
      <c r="O199" s="531">
        <v>5509135.0</v>
      </c>
      <c r="P199" s="531">
        <v>1307692.0</v>
      </c>
      <c r="Q199" s="531">
        <v>1930000.0</v>
      </c>
      <c r="R199" s="531">
        <v>7439135.0</v>
      </c>
    </row>
    <row r="200" ht="23.25" customHeight="1">
      <c r="A200" s="529" t="s">
        <v>3119</v>
      </c>
      <c r="B200" s="530" t="s">
        <v>4438</v>
      </c>
      <c r="C200" s="530" t="s">
        <v>3979</v>
      </c>
      <c r="D200" s="531">
        <v>5000000.0</v>
      </c>
      <c r="E200" s="531">
        <v>1000000.0</v>
      </c>
      <c r="F200" s="530">
        <v>0.0</v>
      </c>
      <c r="G200" s="530">
        <v>0.0</v>
      </c>
      <c r="H200" s="531">
        <v>300000.0</v>
      </c>
      <c r="I200" s="530">
        <v>26.0</v>
      </c>
      <c r="J200" s="530">
        <v>25.0</v>
      </c>
      <c r="K200" s="530">
        <v>26.0</v>
      </c>
      <c r="L200" s="531">
        <v>625000.0</v>
      </c>
      <c r="M200" s="531">
        <v>525840.0</v>
      </c>
      <c r="N200" s="531">
        <v>5000000.0</v>
      </c>
      <c r="O200" s="531">
        <v>1783602.0</v>
      </c>
      <c r="P200" s="531">
        <v>500000.0</v>
      </c>
      <c r="Q200" s="531">
        <v>9874076.0</v>
      </c>
      <c r="R200" s="531">
        <v>1.1657678E7</v>
      </c>
    </row>
    <row r="201" ht="23.25" customHeight="1">
      <c r="A201" s="529" t="s">
        <v>3119</v>
      </c>
      <c r="B201" s="530" t="s">
        <v>4438</v>
      </c>
      <c r="C201" s="530" t="s">
        <v>3980</v>
      </c>
      <c r="D201" s="531">
        <v>5000000.0</v>
      </c>
      <c r="E201" s="531">
        <v>1000000.0</v>
      </c>
      <c r="F201" s="530">
        <v>0.0</v>
      </c>
      <c r="G201" s="530">
        <v>0.0</v>
      </c>
      <c r="H201" s="531">
        <v>300000.0</v>
      </c>
      <c r="I201" s="530">
        <v>26.0</v>
      </c>
      <c r="J201" s="530">
        <v>26.0</v>
      </c>
      <c r="K201" s="530">
        <v>19.0</v>
      </c>
      <c r="L201" s="531">
        <v>444952.0</v>
      </c>
      <c r="M201" s="531">
        <v>525840.0</v>
      </c>
      <c r="N201" s="531">
        <v>2000000.0</v>
      </c>
      <c r="O201" s="531">
        <v>4140266.0</v>
      </c>
      <c r="P201" s="532"/>
      <c r="Q201" s="531">
        <v>9298350.0</v>
      </c>
      <c r="R201" s="531">
        <v>1.3438616E7</v>
      </c>
    </row>
    <row r="202" ht="23.25" customHeight="1">
      <c r="A202" s="529" t="s">
        <v>3119</v>
      </c>
      <c r="B202" s="530" t="s">
        <v>4425</v>
      </c>
      <c r="C202" s="530" t="s">
        <v>191</v>
      </c>
      <c r="D202" s="531">
        <v>3000000.0</v>
      </c>
      <c r="E202" s="531">
        <v>3666667.0</v>
      </c>
      <c r="F202" s="532"/>
      <c r="G202" s="532"/>
      <c r="H202" s="532"/>
      <c r="I202" s="530">
        <v>26.0</v>
      </c>
      <c r="J202" s="530">
        <v>26.0</v>
      </c>
      <c r="K202" s="530">
        <v>15.0</v>
      </c>
      <c r="L202" s="531">
        <v>209135.0</v>
      </c>
      <c r="M202" s="531">
        <v>315000.0</v>
      </c>
      <c r="N202" s="532"/>
      <c r="O202" s="531">
        <v>6539201.0</v>
      </c>
      <c r="P202" s="532"/>
      <c r="Q202" s="531">
        <v>326667.0</v>
      </c>
      <c r="R202" s="531">
        <v>6865868.0</v>
      </c>
    </row>
    <row r="203" ht="23.25" customHeight="1">
      <c r="A203" s="529" t="s">
        <v>3119</v>
      </c>
      <c r="B203" s="530" t="s">
        <v>4432</v>
      </c>
      <c r="C203" s="530" t="s">
        <v>201</v>
      </c>
      <c r="D203" s="531">
        <v>1666667.0</v>
      </c>
      <c r="E203" s="531">
        <v>333333.0</v>
      </c>
      <c r="F203" s="530">
        <v>0.0</v>
      </c>
      <c r="G203" s="530">
        <v>0.0</v>
      </c>
      <c r="H203" s="531">
        <v>100000.0</v>
      </c>
      <c r="I203" s="530">
        <v>26.0</v>
      </c>
      <c r="J203" s="530">
        <v>32.0</v>
      </c>
      <c r="K203" s="532"/>
      <c r="L203" s="530">
        <v>0.0</v>
      </c>
      <c r="M203" s="531">
        <v>175280.0</v>
      </c>
      <c r="N203" s="532"/>
      <c r="O203" s="531">
        <v>2476002.0</v>
      </c>
      <c r="P203" s="531">
        <v>166667.0</v>
      </c>
      <c r="Q203" s="531">
        <v>8265914.0</v>
      </c>
      <c r="R203" s="531">
        <v>1.0741916E7</v>
      </c>
    </row>
    <row r="204" ht="23.25" customHeight="1">
      <c r="A204" s="529" t="s">
        <v>3119</v>
      </c>
      <c r="B204" s="530" t="s">
        <v>4432</v>
      </c>
      <c r="C204" s="530" t="s">
        <v>204</v>
      </c>
      <c r="D204" s="531">
        <v>1666667.0</v>
      </c>
      <c r="E204" s="531">
        <v>333333.0</v>
      </c>
      <c r="F204" s="530">
        <v>0.0</v>
      </c>
      <c r="G204" s="530">
        <v>0.0</v>
      </c>
      <c r="H204" s="531">
        <v>100000.0</v>
      </c>
      <c r="I204" s="530">
        <v>26.0</v>
      </c>
      <c r="J204" s="530">
        <v>35.0</v>
      </c>
      <c r="K204" s="532"/>
      <c r="L204" s="530">
        <v>0.0</v>
      </c>
      <c r="M204" s="531">
        <v>175280.0</v>
      </c>
      <c r="N204" s="532"/>
      <c r="O204" s="531">
        <v>2636258.0</v>
      </c>
      <c r="P204" s="531">
        <v>166667.0</v>
      </c>
      <c r="Q204" s="531">
        <v>3138800.0</v>
      </c>
      <c r="R204" s="531">
        <v>5775058.0</v>
      </c>
    </row>
    <row r="205" ht="23.25" customHeight="1">
      <c r="A205" s="529" t="s">
        <v>3119</v>
      </c>
      <c r="B205" s="530" t="s">
        <v>4432</v>
      </c>
      <c r="C205" s="530" t="s">
        <v>206</v>
      </c>
      <c r="D205" s="531">
        <v>3333333.0</v>
      </c>
      <c r="E205" s="530">
        <v>0.0</v>
      </c>
      <c r="F205" s="530">
        <v>0.0</v>
      </c>
      <c r="G205" s="530">
        <v>0.0</v>
      </c>
      <c r="H205" s="530">
        <v>0.0</v>
      </c>
      <c r="I205" s="530">
        <v>26.0</v>
      </c>
      <c r="J205" s="530">
        <v>24.0</v>
      </c>
      <c r="K205" s="530">
        <v>3.0</v>
      </c>
      <c r="L205" s="531">
        <v>48077.0</v>
      </c>
      <c r="M205" s="531">
        <v>175280.0</v>
      </c>
      <c r="N205" s="532"/>
      <c r="O205" s="531">
        <v>3173951.0</v>
      </c>
      <c r="P205" s="531">
        <v>166667.0</v>
      </c>
      <c r="Q205" s="532"/>
      <c r="R205" s="531">
        <v>3173951.0</v>
      </c>
    </row>
    <row r="206" ht="23.25" customHeight="1">
      <c r="A206" s="529" t="s">
        <v>3119</v>
      </c>
      <c r="B206" s="530" t="s">
        <v>4432</v>
      </c>
      <c r="C206" s="530" t="s">
        <v>3319</v>
      </c>
      <c r="D206" s="531">
        <v>3333333.0</v>
      </c>
      <c r="E206" s="530">
        <v>0.0</v>
      </c>
      <c r="F206" s="530">
        <v>0.0</v>
      </c>
      <c r="G206" s="531">
        <v>333333.0</v>
      </c>
      <c r="H206" s="530">
        <v>0.0</v>
      </c>
      <c r="I206" s="530">
        <v>26.0</v>
      </c>
      <c r="J206" s="530">
        <v>27.0</v>
      </c>
      <c r="K206" s="532"/>
      <c r="L206" s="530">
        <v>0.0</v>
      </c>
      <c r="M206" s="531">
        <v>175280.0</v>
      </c>
      <c r="N206" s="531">
        <v>1666667.0</v>
      </c>
      <c r="O206" s="531">
        <v>1928182.0</v>
      </c>
      <c r="P206" s="531">
        <v>-16667.0</v>
      </c>
      <c r="Q206" s="532"/>
      <c r="R206" s="531">
        <v>1928182.0</v>
      </c>
    </row>
    <row r="207" ht="23.25" customHeight="1">
      <c r="A207" s="529" t="s">
        <v>3119</v>
      </c>
      <c r="B207" s="530" t="s">
        <v>4430</v>
      </c>
      <c r="C207" s="530" t="s">
        <v>213</v>
      </c>
      <c r="D207" s="531">
        <v>3.0333333E7</v>
      </c>
      <c r="E207" s="530">
        <v>0.0</v>
      </c>
      <c r="F207" s="530">
        <v>0.0</v>
      </c>
      <c r="G207" s="530">
        <v>0.0</v>
      </c>
      <c r="H207" s="530">
        <v>0.0</v>
      </c>
      <c r="I207" s="530">
        <v>26.0</v>
      </c>
      <c r="J207" s="530">
        <v>26.0</v>
      </c>
      <c r="K207" s="532"/>
      <c r="L207" s="530">
        <v>0.0</v>
      </c>
      <c r="M207" s="532"/>
      <c r="N207" s="531">
        <v>1.0E7</v>
      </c>
      <c r="O207" s="531">
        <v>2.0333333E7</v>
      </c>
      <c r="P207" s="532"/>
      <c r="Q207" s="532"/>
      <c r="R207" s="531">
        <v>2.0333333E7</v>
      </c>
    </row>
    <row r="208" ht="23.25" customHeight="1">
      <c r="A208" s="529" t="s">
        <v>3119</v>
      </c>
      <c r="B208" s="530" t="s">
        <v>4430</v>
      </c>
      <c r="C208" s="530" t="s">
        <v>215</v>
      </c>
      <c r="D208" s="531">
        <v>1.8333333E7</v>
      </c>
      <c r="E208" s="530">
        <v>0.0</v>
      </c>
      <c r="F208" s="530">
        <v>0.0</v>
      </c>
      <c r="G208" s="530">
        <v>0.0</v>
      </c>
      <c r="H208" s="530">
        <v>0.0</v>
      </c>
      <c r="I208" s="530">
        <v>26.0</v>
      </c>
      <c r="J208" s="530">
        <v>26.0</v>
      </c>
      <c r="K208" s="532"/>
      <c r="L208" s="530">
        <v>0.0</v>
      </c>
      <c r="M208" s="531">
        <v>175280.0</v>
      </c>
      <c r="N208" s="532"/>
      <c r="O208" s="531">
        <v>1.8158053E7</v>
      </c>
      <c r="P208" s="532"/>
      <c r="Q208" s="532"/>
      <c r="R208" s="531">
        <v>1.8158053E7</v>
      </c>
    </row>
    <row r="209" ht="23.25" customHeight="1">
      <c r="A209" s="529" t="s">
        <v>3119</v>
      </c>
      <c r="B209" s="530" t="s">
        <v>4430</v>
      </c>
      <c r="C209" s="530" t="s">
        <v>217</v>
      </c>
      <c r="D209" s="531">
        <v>1.5E7</v>
      </c>
      <c r="E209" s="530">
        <v>0.0</v>
      </c>
      <c r="F209" s="530">
        <v>0.0</v>
      </c>
      <c r="G209" s="530">
        <v>0.0</v>
      </c>
      <c r="H209" s="530">
        <v>0.0</v>
      </c>
      <c r="I209" s="530">
        <v>26.0</v>
      </c>
      <c r="J209" s="530">
        <v>26.0</v>
      </c>
      <c r="K209" s="532"/>
      <c r="L209" s="530">
        <v>0.0</v>
      </c>
      <c r="M209" s="531">
        <v>350000.0</v>
      </c>
      <c r="N209" s="532"/>
      <c r="O209" s="531">
        <v>1.465E7</v>
      </c>
      <c r="P209" s="532"/>
      <c r="Q209" s="532"/>
      <c r="R209" s="531">
        <v>1.465E7</v>
      </c>
    </row>
    <row r="210" ht="23.25" customHeight="1">
      <c r="A210" s="529" t="s">
        <v>3119</v>
      </c>
      <c r="B210" s="530" t="s">
        <v>4430</v>
      </c>
      <c r="C210" s="530" t="s">
        <v>221</v>
      </c>
      <c r="D210" s="531">
        <v>5333333.0</v>
      </c>
      <c r="E210" s="530">
        <v>0.0</v>
      </c>
      <c r="F210" s="530">
        <v>0.0</v>
      </c>
      <c r="G210" s="530">
        <v>0.0</v>
      </c>
      <c r="H210" s="530">
        <v>0.0</v>
      </c>
      <c r="I210" s="530">
        <v>26.0</v>
      </c>
      <c r="J210" s="530">
        <v>19.0</v>
      </c>
      <c r="K210" s="532"/>
      <c r="L210" s="530">
        <v>0.0</v>
      </c>
      <c r="M210" s="531">
        <v>525840.0</v>
      </c>
      <c r="N210" s="532"/>
      <c r="O210" s="531">
        <v>3371596.0</v>
      </c>
      <c r="P210" s="532"/>
      <c r="Q210" s="532"/>
      <c r="R210" s="531">
        <v>3371596.0</v>
      </c>
    </row>
    <row r="211" ht="23.25" customHeight="1">
      <c r="A211" s="529" t="s">
        <v>3119</v>
      </c>
      <c r="B211" s="530" t="s">
        <v>4430</v>
      </c>
      <c r="C211" s="530" t="s">
        <v>3320</v>
      </c>
      <c r="D211" s="531">
        <v>5333333.0</v>
      </c>
      <c r="E211" s="532"/>
      <c r="F211" s="532"/>
      <c r="G211" s="532"/>
      <c r="H211" s="530">
        <v>0.0</v>
      </c>
      <c r="I211" s="530">
        <v>26.0</v>
      </c>
      <c r="J211" s="530">
        <v>26.0</v>
      </c>
      <c r="K211" s="530">
        <v>4.0</v>
      </c>
      <c r="L211" s="531">
        <v>106667.0</v>
      </c>
      <c r="M211" s="532"/>
      <c r="N211" s="532"/>
      <c r="O211" s="531">
        <v>5377846.0</v>
      </c>
      <c r="P211" s="532"/>
      <c r="Q211" s="532"/>
      <c r="R211" s="531">
        <v>5377846.0</v>
      </c>
    </row>
    <row r="212" ht="23.25" customHeight="1">
      <c r="A212" s="529" t="s">
        <v>3119</v>
      </c>
      <c r="B212" s="530" t="s">
        <v>4430</v>
      </c>
      <c r="C212" s="530" t="s">
        <v>3331</v>
      </c>
      <c r="D212" s="531">
        <v>3333333.0</v>
      </c>
      <c r="E212" s="532"/>
      <c r="F212" s="532"/>
      <c r="G212" s="532"/>
      <c r="H212" s="530">
        <v>0.0</v>
      </c>
      <c r="I212" s="530">
        <v>26.0</v>
      </c>
      <c r="J212" s="530">
        <v>16.0</v>
      </c>
      <c r="K212" s="532"/>
      <c r="L212" s="530">
        <v>0.0</v>
      </c>
      <c r="M212" s="532"/>
      <c r="N212" s="532"/>
      <c r="O212" s="531">
        <v>2051282.0</v>
      </c>
      <c r="P212" s="532"/>
      <c r="Q212" s="532"/>
      <c r="R212" s="531">
        <v>2051282.0</v>
      </c>
    </row>
    <row r="213" ht="23.25" customHeight="1">
      <c r="A213" s="529" t="s">
        <v>3119</v>
      </c>
      <c r="B213" s="530" t="s">
        <v>4430</v>
      </c>
      <c r="C213" s="530" t="s">
        <v>3332</v>
      </c>
      <c r="D213" s="531">
        <v>3116667.0</v>
      </c>
      <c r="E213" s="532"/>
      <c r="F213" s="532"/>
      <c r="G213" s="532"/>
      <c r="H213" s="530">
        <v>0.0</v>
      </c>
      <c r="I213" s="530">
        <v>26.0</v>
      </c>
      <c r="J213" s="530">
        <v>11.0</v>
      </c>
      <c r="K213" s="532"/>
      <c r="L213" s="530">
        <v>0.0</v>
      </c>
      <c r="M213" s="532"/>
      <c r="N213" s="532"/>
      <c r="O213" s="531">
        <v>1318590.0</v>
      </c>
      <c r="P213" s="532"/>
      <c r="Q213" s="532"/>
      <c r="R213" s="531">
        <v>1318590.0</v>
      </c>
    </row>
    <row r="214" ht="23.25" customHeight="1">
      <c r="A214" s="529" t="s">
        <v>3119</v>
      </c>
      <c r="B214" s="530" t="s">
        <v>4430</v>
      </c>
      <c r="C214" s="530" t="s">
        <v>3333</v>
      </c>
      <c r="D214" s="531">
        <v>3666667.0</v>
      </c>
      <c r="E214" s="532"/>
      <c r="F214" s="532"/>
      <c r="G214" s="532"/>
      <c r="H214" s="530">
        <v>0.0</v>
      </c>
      <c r="I214" s="530">
        <v>26.0</v>
      </c>
      <c r="J214" s="530">
        <v>11.0</v>
      </c>
      <c r="K214" s="530">
        <v>3.0</v>
      </c>
      <c r="L214" s="531">
        <v>52885.0</v>
      </c>
      <c r="M214" s="532"/>
      <c r="N214" s="532"/>
      <c r="O214" s="531">
        <v>1604167.0</v>
      </c>
      <c r="P214" s="532"/>
      <c r="Q214" s="532"/>
      <c r="R214" s="531">
        <v>1604167.0</v>
      </c>
    </row>
    <row r="215" ht="23.25" customHeight="1">
      <c r="A215" s="529" t="s">
        <v>3119</v>
      </c>
      <c r="B215" s="530" t="s">
        <v>4430</v>
      </c>
      <c r="C215" s="530" t="s">
        <v>3334</v>
      </c>
      <c r="D215" s="531">
        <v>4533333.0</v>
      </c>
      <c r="E215" s="532"/>
      <c r="F215" s="532"/>
      <c r="G215" s="532"/>
      <c r="H215" s="530">
        <v>0.0</v>
      </c>
      <c r="I215" s="530">
        <v>26.0</v>
      </c>
      <c r="J215" s="530">
        <v>6.0</v>
      </c>
      <c r="K215" s="532"/>
      <c r="L215" s="530">
        <v>0.0</v>
      </c>
      <c r="M215" s="532"/>
      <c r="N215" s="532"/>
      <c r="O215" s="531">
        <v>1046154.0</v>
      </c>
      <c r="P215" s="532"/>
      <c r="Q215" s="532"/>
      <c r="R215" s="531">
        <v>1046154.0</v>
      </c>
    </row>
    <row r="216" ht="23.25" customHeight="1">
      <c r="A216" s="529" t="s">
        <v>3119</v>
      </c>
      <c r="B216" s="530" t="s">
        <v>4430</v>
      </c>
      <c r="C216" s="530" t="s">
        <v>3335</v>
      </c>
      <c r="D216" s="531">
        <v>5333333.0</v>
      </c>
      <c r="E216" s="532"/>
      <c r="F216" s="532"/>
      <c r="G216" s="532"/>
      <c r="H216" s="530">
        <v>0.0</v>
      </c>
      <c r="I216" s="530">
        <v>26.0</v>
      </c>
      <c r="J216" s="530">
        <v>16.0</v>
      </c>
      <c r="K216" s="530">
        <v>3.0</v>
      </c>
      <c r="L216" s="531">
        <v>76923.0</v>
      </c>
      <c r="M216" s="532"/>
      <c r="N216" s="532"/>
      <c r="O216" s="531">
        <v>3358544.0</v>
      </c>
      <c r="P216" s="532"/>
      <c r="Q216" s="532"/>
      <c r="R216" s="531">
        <v>3358544.0</v>
      </c>
    </row>
    <row r="217" ht="23.25" customHeight="1">
      <c r="A217" s="529" t="s">
        <v>3119</v>
      </c>
      <c r="B217" s="530" t="s">
        <v>4430</v>
      </c>
      <c r="C217" s="530" t="s">
        <v>3336</v>
      </c>
      <c r="D217" s="531">
        <v>5666667.0</v>
      </c>
      <c r="E217" s="532"/>
      <c r="F217" s="532"/>
      <c r="G217" s="532"/>
      <c r="H217" s="530">
        <v>0.0</v>
      </c>
      <c r="I217" s="530">
        <v>26.0</v>
      </c>
      <c r="J217" s="530">
        <v>6.0</v>
      </c>
      <c r="K217" s="532"/>
      <c r="L217" s="530">
        <v>0.0</v>
      </c>
      <c r="M217" s="532"/>
      <c r="N217" s="532"/>
      <c r="O217" s="531">
        <v>1307692.0</v>
      </c>
      <c r="P217" s="532"/>
      <c r="Q217" s="532"/>
      <c r="R217" s="531">
        <v>1307692.0</v>
      </c>
    </row>
    <row r="218" ht="23.25" customHeight="1">
      <c r="A218" s="529" t="s">
        <v>3119</v>
      </c>
      <c r="B218" s="530" t="s">
        <v>4430</v>
      </c>
      <c r="C218" s="530" t="s">
        <v>3337</v>
      </c>
      <c r="D218" s="531">
        <v>6666667.0</v>
      </c>
      <c r="E218" s="532"/>
      <c r="F218" s="532"/>
      <c r="G218" s="532"/>
      <c r="H218" s="530">
        <v>0.0</v>
      </c>
      <c r="I218" s="530">
        <v>26.0</v>
      </c>
      <c r="J218" s="530">
        <v>11.0</v>
      </c>
      <c r="K218" s="530">
        <v>2.0</v>
      </c>
      <c r="L218" s="531">
        <v>64103.0</v>
      </c>
      <c r="M218" s="532"/>
      <c r="N218" s="532"/>
      <c r="O218" s="531">
        <v>2884615.0</v>
      </c>
      <c r="P218" s="532"/>
      <c r="Q218" s="532"/>
      <c r="R218" s="531">
        <v>2884615.0</v>
      </c>
    </row>
    <row r="219" ht="23.25" customHeight="1">
      <c r="A219" s="529" t="s">
        <v>3119</v>
      </c>
      <c r="B219" s="530" t="s">
        <v>4430</v>
      </c>
      <c r="C219" s="530" t="s">
        <v>3321</v>
      </c>
      <c r="D219" s="531">
        <v>6666667.0</v>
      </c>
      <c r="E219" s="532"/>
      <c r="F219" s="532"/>
      <c r="G219" s="532"/>
      <c r="H219" s="530">
        <v>0.0</v>
      </c>
      <c r="I219" s="530">
        <v>26.0</v>
      </c>
      <c r="J219" s="530">
        <v>26.0</v>
      </c>
      <c r="K219" s="530">
        <v>4.0</v>
      </c>
      <c r="L219" s="531">
        <v>112179.0</v>
      </c>
      <c r="M219" s="532"/>
      <c r="N219" s="532"/>
      <c r="O219" s="531">
        <v>6778846.0</v>
      </c>
      <c r="P219" s="532"/>
      <c r="Q219" s="532"/>
      <c r="R219" s="531">
        <v>6778846.0</v>
      </c>
    </row>
    <row r="220" ht="23.25" customHeight="1">
      <c r="A220" s="529" t="s">
        <v>3119</v>
      </c>
      <c r="B220" s="530" t="s">
        <v>4430</v>
      </c>
      <c r="C220" s="530" t="s">
        <v>230</v>
      </c>
      <c r="D220" s="531">
        <v>8333333.0</v>
      </c>
      <c r="E220" s="530">
        <v>0.0</v>
      </c>
      <c r="F220" s="530">
        <v>0.0</v>
      </c>
      <c r="G220" s="530">
        <v>0.0</v>
      </c>
      <c r="H220" s="530">
        <v>0.0</v>
      </c>
      <c r="I220" s="530">
        <v>26.0</v>
      </c>
      <c r="J220" s="530">
        <v>26.0</v>
      </c>
      <c r="K220" s="530">
        <v>15.0</v>
      </c>
      <c r="L220" s="531">
        <v>592949.0</v>
      </c>
      <c r="M220" s="531">
        <v>210000.0</v>
      </c>
      <c r="N220" s="532"/>
      <c r="O220" s="531">
        <v>8716282.0</v>
      </c>
      <c r="P220" s="532"/>
      <c r="Q220" s="532"/>
      <c r="R220" s="531">
        <v>8716282.0</v>
      </c>
    </row>
    <row r="221" ht="23.25" customHeight="1">
      <c r="A221" s="529" t="s">
        <v>3119</v>
      </c>
      <c r="B221" s="530" t="s">
        <v>4430</v>
      </c>
      <c r="C221" s="530" t="s">
        <v>232</v>
      </c>
      <c r="D221" s="531">
        <v>8333333.0</v>
      </c>
      <c r="E221" s="530">
        <v>0.0</v>
      </c>
      <c r="F221" s="530">
        <v>0.0</v>
      </c>
      <c r="G221" s="530">
        <v>0.0</v>
      </c>
      <c r="H221" s="530">
        <v>0.0</v>
      </c>
      <c r="I221" s="530">
        <v>26.0</v>
      </c>
      <c r="J221" s="530">
        <v>26.0</v>
      </c>
      <c r="K221" s="532"/>
      <c r="L221" s="530">
        <v>0.0</v>
      </c>
      <c r="M221" s="531">
        <v>245000.0</v>
      </c>
      <c r="N221" s="531">
        <v>1666667.0</v>
      </c>
      <c r="O221" s="531">
        <v>6421667.0</v>
      </c>
      <c r="P221" s="532"/>
      <c r="Q221" s="532"/>
      <c r="R221" s="531">
        <v>6421667.0</v>
      </c>
    </row>
    <row r="222" ht="23.25" customHeight="1">
      <c r="A222" s="529" t="s">
        <v>3119</v>
      </c>
      <c r="B222" s="530" t="s">
        <v>4430</v>
      </c>
      <c r="C222" s="530" t="s">
        <v>234</v>
      </c>
      <c r="D222" s="531">
        <v>4000000.0</v>
      </c>
      <c r="E222" s="530">
        <v>0.0</v>
      </c>
      <c r="F222" s="530">
        <v>0.0</v>
      </c>
      <c r="G222" s="530">
        <v>0.0</v>
      </c>
      <c r="H222" s="530">
        <v>0.0</v>
      </c>
      <c r="I222" s="530">
        <v>26.0</v>
      </c>
      <c r="J222" s="530">
        <v>26.0</v>
      </c>
      <c r="K222" s="530">
        <v>24.0</v>
      </c>
      <c r="L222" s="531">
        <v>453462.0</v>
      </c>
      <c r="M222" s="531">
        <v>175280.0</v>
      </c>
      <c r="N222" s="531">
        <v>333333.0</v>
      </c>
      <c r="O222" s="531">
        <v>3902505.0</v>
      </c>
      <c r="P222" s="531">
        <v>-16667.0</v>
      </c>
      <c r="Q222" s="531">
        <v>832037.0</v>
      </c>
      <c r="R222" s="531">
        <v>4734542.0</v>
      </c>
    </row>
    <row r="223" ht="23.25" customHeight="1">
      <c r="A223" s="529" t="s">
        <v>3119</v>
      </c>
      <c r="B223" s="530" t="s">
        <v>4430</v>
      </c>
      <c r="C223" s="530" t="s">
        <v>236</v>
      </c>
      <c r="D223" s="531">
        <v>4333333.0</v>
      </c>
      <c r="E223" s="530">
        <v>0.0</v>
      </c>
      <c r="F223" s="530">
        <v>0.0</v>
      </c>
      <c r="G223" s="530">
        <v>0.0</v>
      </c>
      <c r="H223" s="530">
        <v>0.0</v>
      </c>
      <c r="I223" s="530">
        <v>26.0</v>
      </c>
      <c r="J223" s="530">
        <v>27.0</v>
      </c>
      <c r="K223" s="530">
        <v>16.0</v>
      </c>
      <c r="L223" s="531">
        <v>337292.0</v>
      </c>
      <c r="M223" s="532"/>
      <c r="N223" s="532"/>
      <c r="O223" s="531">
        <v>5003958.0</v>
      </c>
      <c r="P223" s="531">
        <v>166667.0</v>
      </c>
      <c r="Q223" s="531">
        <v>832037.0</v>
      </c>
      <c r="R223" s="531">
        <v>5835995.0</v>
      </c>
    </row>
    <row r="224" ht="23.25" customHeight="1">
      <c r="A224" s="529" t="s">
        <v>3119</v>
      </c>
      <c r="B224" s="530" t="s">
        <v>4430</v>
      </c>
      <c r="C224" s="530" t="s">
        <v>238</v>
      </c>
      <c r="D224" s="531">
        <v>4333333.0</v>
      </c>
      <c r="E224" s="530">
        <v>0.0</v>
      </c>
      <c r="F224" s="530">
        <v>0.0</v>
      </c>
      <c r="G224" s="530">
        <v>0.0</v>
      </c>
      <c r="H224" s="530">
        <v>0.0</v>
      </c>
      <c r="I224" s="530">
        <v>26.0</v>
      </c>
      <c r="J224" s="530">
        <v>25.0</v>
      </c>
      <c r="K224" s="532"/>
      <c r="L224" s="530">
        <v>0.0</v>
      </c>
      <c r="M224" s="531">
        <v>175280.0</v>
      </c>
      <c r="N224" s="531">
        <v>2333333.0</v>
      </c>
      <c r="O224" s="531">
        <v>1677553.0</v>
      </c>
      <c r="P224" s="531">
        <v>-16667.0</v>
      </c>
      <c r="Q224" s="531">
        <v>832037.0</v>
      </c>
      <c r="R224" s="531">
        <v>2509590.0</v>
      </c>
    </row>
    <row r="225" ht="23.25" customHeight="1">
      <c r="A225" s="529" t="s">
        <v>3119</v>
      </c>
      <c r="B225" s="530" t="s">
        <v>4430</v>
      </c>
      <c r="C225" s="530" t="s">
        <v>3323</v>
      </c>
      <c r="D225" s="531">
        <v>4000000.0</v>
      </c>
      <c r="E225" s="532"/>
      <c r="F225" s="532"/>
      <c r="G225" s="532"/>
      <c r="H225" s="532"/>
      <c r="I225" s="530">
        <v>26.0</v>
      </c>
      <c r="J225" s="530">
        <v>27.0</v>
      </c>
      <c r="K225" s="532"/>
      <c r="L225" s="530">
        <v>0.0</v>
      </c>
      <c r="M225" s="532"/>
      <c r="N225" s="532"/>
      <c r="O225" s="531">
        <v>4320513.0</v>
      </c>
      <c r="P225" s="531">
        <v>166667.0</v>
      </c>
      <c r="Q225" s="531">
        <v>670000.0</v>
      </c>
      <c r="R225" s="531">
        <v>4990513.0</v>
      </c>
    </row>
    <row r="226" ht="23.25" customHeight="1">
      <c r="A226" s="529" t="s">
        <v>3119</v>
      </c>
      <c r="B226" s="530" t="s">
        <v>4430</v>
      </c>
      <c r="C226" s="530" t="s">
        <v>248</v>
      </c>
      <c r="D226" s="531">
        <v>5841947.0</v>
      </c>
      <c r="E226" s="530">
        <v>0.0</v>
      </c>
      <c r="F226" s="530">
        <v>0.0</v>
      </c>
      <c r="G226" s="530">
        <v>0.0</v>
      </c>
      <c r="H226" s="530">
        <v>0.0</v>
      </c>
      <c r="I226" s="530">
        <v>26.0</v>
      </c>
      <c r="J226" s="530">
        <v>26.0</v>
      </c>
      <c r="K226" s="530">
        <v>7.0</v>
      </c>
      <c r="L226" s="531">
        <v>194357.0</v>
      </c>
      <c r="M226" s="531">
        <v>175280.0</v>
      </c>
      <c r="N226" s="532"/>
      <c r="O226" s="531">
        <v>5861024.0</v>
      </c>
      <c r="P226" s="532"/>
      <c r="Q226" s="532"/>
      <c r="R226" s="531">
        <v>5861024.0</v>
      </c>
    </row>
    <row r="227" ht="23.25" customHeight="1">
      <c r="A227" s="529" t="s">
        <v>3119</v>
      </c>
      <c r="B227" s="530" t="s">
        <v>4430</v>
      </c>
      <c r="C227" s="530" t="s">
        <v>251</v>
      </c>
      <c r="D227" s="531">
        <v>5000000.0</v>
      </c>
      <c r="E227" s="530">
        <v>0.0</v>
      </c>
      <c r="F227" s="530">
        <v>0.0</v>
      </c>
      <c r="G227" s="530">
        <v>0.0</v>
      </c>
      <c r="H227" s="530">
        <v>0.0</v>
      </c>
      <c r="I227" s="530">
        <v>26.0</v>
      </c>
      <c r="J227" s="530">
        <v>26.0</v>
      </c>
      <c r="K227" s="532"/>
      <c r="L227" s="532"/>
      <c r="M227" s="532"/>
      <c r="N227" s="532"/>
      <c r="O227" s="531">
        <v>5000000.0</v>
      </c>
      <c r="P227" s="532"/>
      <c r="Q227" s="532"/>
      <c r="R227" s="531">
        <v>5000000.0</v>
      </c>
    </row>
    <row r="228" ht="23.25" customHeight="1">
      <c r="A228" s="529" t="s">
        <v>3119</v>
      </c>
      <c r="B228" s="530" t="s">
        <v>4430</v>
      </c>
      <c r="C228" s="530" t="s">
        <v>242</v>
      </c>
      <c r="D228" s="531">
        <v>8333333.0</v>
      </c>
      <c r="E228" s="530">
        <v>0.0</v>
      </c>
      <c r="F228" s="530">
        <v>0.0</v>
      </c>
      <c r="G228" s="530">
        <v>0.0</v>
      </c>
      <c r="H228" s="530">
        <v>0.0</v>
      </c>
      <c r="I228" s="530">
        <v>26.0</v>
      </c>
      <c r="J228" s="530">
        <v>26.0</v>
      </c>
      <c r="K228" s="532"/>
      <c r="L228" s="530">
        <v>0.0</v>
      </c>
      <c r="M228" s="532"/>
      <c r="N228" s="532"/>
      <c r="O228" s="531">
        <v>8333333.0</v>
      </c>
      <c r="P228" s="532"/>
      <c r="Q228" s="532"/>
      <c r="R228" s="531">
        <v>8333333.0</v>
      </c>
    </row>
    <row r="229" ht="23.25" customHeight="1">
      <c r="A229" s="529" t="s">
        <v>3119</v>
      </c>
      <c r="B229" s="530" t="s">
        <v>4430</v>
      </c>
      <c r="C229" s="530" t="s">
        <v>245</v>
      </c>
      <c r="D229" s="531">
        <v>2100000.0</v>
      </c>
      <c r="E229" s="531">
        <v>566667.0</v>
      </c>
      <c r="F229" s="530">
        <v>0.0</v>
      </c>
      <c r="G229" s="530">
        <v>0.0</v>
      </c>
      <c r="H229" s="530">
        <v>0.0</v>
      </c>
      <c r="I229" s="530">
        <v>26.0</v>
      </c>
      <c r="J229" s="530">
        <v>28.0</v>
      </c>
      <c r="K229" s="532"/>
      <c r="L229" s="530">
        <v>0.0</v>
      </c>
      <c r="M229" s="531">
        <v>175280.0</v>
      </c>
      <c r="N229" s="532"/>
      <c r="O229" s="531">
        <v>2636258.0</v>
      </c>
      <c r="P229" s="531">
        <v>-16667.0</v>
      </c>
      <c r="Q229" s="532"/>
      <c r="R229" s="531">
        <v>2636258.0</v>
      </c>
    </row>
    <row r="230" ht="23.25" customHeight="1">
      <c r="A230" s="529" t="s">
        <v>3119</v>
      </c>
      <c r="B230" s="530" t="s">
        <v>4430</v>
      </c>
      <c r="C230" s="530" t="s">
        <v>249</v>
      </c>
      <c r="D230" s="531">
        <v>2100000.0</v>
      </c>
      <c r="E230" s="531">
        <v>566667.0</v>
      </c>
      <c r="F230" s="530">
        <v>0.0</v>
      </c>
      <c r="G230" s="531">
        <v>666667.0</v>
      </c>
      <c r="H230" s="530">
        <v>0.0</v>
      </c>
      <c r="I230" s="530">
        <v>26.0</v>
      </c>
      <c r="J230" s="530">
        <v>30.0</v>
      </c>
      <c r="K230" s="530">
        <v>15.0</v>
      </c>
      <c r="L230" s="531">
        <v>147101.0</v>
      </c>
      <c r="M230" s="531">
        <v>175280.0</v>
      </c>
      <c r="N230" s="531">
        <v>1000000.0</v>
      </c>
      <c r="O230" s="531">
        <v>2794898.0</v>
      </c>
      <c r="P230" s="531">
        <v>166667.0</v>
      </c>
      <c r="Q230" s="532"/>
      <c r="R230" s="531">
        <v>2794898.0</v>
      </c>
    </row>
    <row r="231" ht="23.25" customHeight="1">
      <c r="A231" s="529" t="s">
        <v>3119</v>
      </c>
      <c r="B231" s="530" t="s">
        <v>4430</v>
      </c>
      <c r="C231" s="530" t="s">
        <v>3338</v>
      </c>
      <c r="D231" s="531">
        <v>2666667.0</v>
      </c>
      <c r="E231" s="532"/>
      <c r="F231" s="530">
        <v>0.0</v>
      </c>
      <c r="G231" s="530">
        <v>0.0</v>
      </c>
      <c r="H231" s="530">
        <v>0.0</v>
      </c>
      <c r="I231" s="530">
        <v>26.0</v>
      </c>
      <c r="J231" s="530">
        <v>18.0</v>
      </c>
      <c r="K231" s="532"/>
      <c r="L231" s="530">
        <v>0.0</v>
      </c>
      <c r="M231" s="532"/>
      <c r="N231" s="531">
        <v>333333.0</v>
      </c>
      <c r="O231" s="531">
        <v>1512821.0</v>
      </c>
      <c r="P231" s="532"/>
      <c r="Q231" s="532"/>
      <c r="R231" s="531">
        <v>1512821.0</v>
      </c>
    </row>
    <row r="232" ht="23.25" customHeight="1">
      <c r="A232" s="529" t="s">
        <v>3119</v>
      </c>
      <c r="B232" s="530" t="s">
        <v>4430</v>
      </c>
      <c r="C232" s="530" t="s">
        <v>3339</v>
      </c>
      <c r="D232" s="531">
        <v>3666667.0</v>
      </c>
      <c r="E232" s="530">
        <v>0.0</v>
      </c>
      <c r="F232" s="530">
        <v>0.0</v>
      </c>
      <c r="G232" s="530">
        <v>0.0</v>
      </c>
      <c r="H232" s="530">
        <v>0.0</v>
      </c>
      <c r="I232" s="530">
        <v>28.0</v>
      </c>
      <c r="J232" s="530">
        <v>29.0</v>
      </c>
      <c r="K232" s="530">
        <v>18.0</v>
      </c>
      <c r="L232" s="531">
        <v>289896.0</v>
      </c>
      <c r="M232" s="531">
        <v>175280.0</v>
      </c>
      <c r="N232" s="531">
        <v>2000000.0</v>
      </c>
      <c r="O232" s="531">
        <v>2178902.0</v>
      </c>
      <c r="P232" s="531">
        <v>266667.0</v>
      </c>
      <c r="Q232" s="532"/>
      <c r="R232" s="531">
        <v>2178902.0</v>
      </c>
    </row>
    <row r="233" ht="23.25" customHeight="1">
      <c r="A233" s="529" t="s">
        <v>3119</v>
      </c>
      <c r="B233" s="530" t="s">
        <v>4430</v>
      </c>
      <c r="C233" s="530" t="s">
        <v>258</v>
      </c>
      <c r="D233" s="531">
        <v>3666667.0</v>
      </c>
      <c r="E233" s="530">
        <v>0.0</v>
      </c>
      <c r="F233" s="530">
        <v>0.0</v>
      </c>
      <c r="G233" s="530">
        <v>0.0</v>
      </c>
      <c r="H233" s="530">
        <v>0.0</v>
      </c>
      <c r="I233" s="530">
        <v>28.0</v>
      </c>
      <c r="J233" s="530">
        <v>29.0</v>
      </c>
      <c r="K233" s="530">
        <v>18.0</v>
      </c>
      <c r="L233" s="531">
        <v>293988.0</v>
      </c>
      <c r="M233" s="531">
        <v>175280.0</v>
      </c>
      <c r="N233" s="532"/>
      <c r="O233" s="531">
        <v>4182994.0</v>
      </c>
      <c r="P233" s="531">
        <v>266667.0</v>
      </c>
      <c r="Q233" s="532"/>
      <c r="R233" s="531">
        <v>4182994.0</v>
      </c>
    </row>
    <row r="234">
      <c r="A234" s="533"/>
      <c r="B234" s="534"/>
      <c r="C234" s="534"/>
      <c r="D234" s="534"/>
      <c r="E234" s="534"/>
      <c r="F234" s="534"/>
      <c r="G234" s="534"/>
      <c r="H234" s="534"/>
      <c r="I234" s="534"/>
      <c r="J234" s="534"/>
      <c r="K234" s="534"/>
      <c r="L234" s="534"/>
      <c r="M234" s="534"/>
      <c r="N234" s="534"/>
      <c r="O234" s="534"/>
      <c r="P234" s="534"/>
      <c r="Q234" s="534"/>
      <c r="R234" s="534"/>
    </row>
    <row r="235">
      <c r="A235" s="533"/>
      <c r="B235" s="534"/>
      <c r="C235" s="534"/>
      <c r="D235" s="534"/>
      <c r="E235" s="534"/>
      <c r="F235" s="534"/>
      <c r="G235" s="534"/>
      <c r="H235" s="534"/>
      <c r="I235" s="534"/>
      <c r="J235" s="534"/>
      <c r="K235" s="534"/>
      <c r="L235" s="534"/>
      <c r="M235" s="534"/>
      <c r="N235" s="534"/>
      <c r="O235" s="534"/>
      <c r="P235" s="534"/>
      <c r="Q235" s="534"/>
      <c r="R235" s="534"/>
    </row>
    <row r="236">
      <c r="A236" s="533"/>
      <c r="B236" s="534"/>
      <c r="C236" s="534"/>
      <c r="D236" s="534"/>
      <c r="E236" s="534"/>
      <c r="F236" s="534"/>
      <c r="G236" s="534"/>
      <c r="H236" s="534"/>
      <c r="I236" s="534"/>
      <c r="J236" s="534"/>
      <c r="K236" s="534"/>
      <c r="L236" s="534"/>
      <c r="M236" s="534"/>
      <c r="N236" s="534"/>
      <c r="O236" s="534"/>
      <c r="P236" s="534"/>
      <c r="Q236" s="534"/>
      <c r="R236" s="534"/>
    </row>
    <row r="237">
      <c r="A237" s="533"/>
      <c r="B237" s="534"/>
      <c r="C237" s="534"/>
      <c r="D237" s="534"/>
      <c r="E237" s="534"/>
      <c r="F237" s="534"/>
      <c r="G237" s="534"/>
      <c r="H237" s="534"/>
      <c r="I237" s="534"/>
      <c r="J237" s="534"/>
      <c r="K237" s="534"/>
      <c r="L237" s="534"/>
      <c r="M237" s="534"/>
      <c r="N237" s="534"/>
      <c r="O237" s="534"/>
      <c r="P237" s="534"/>
      <c r="Q237" s="534"/>
      <c r="R237" s="534"/>
    </row>
    <row r="238">
      <c r="A238" s="533"/>
      <c r="B238" s="534"/>
      <c r="C238" s="534"/>
      <c r="D238" s="534"/>
      <c r="E238" s="534"/>
      <c r="F238" s="534"/>
      <c r="G238" s="534"/>
      <c r="H238" s="534"/>
      <c r="I238" s="534"/>
      <c r="J238" s="534"/>
      <c r="K238" s="534"/>
      <c r="L238" s="534"/>
      <c r="M238" s="534"/>
      <c r="N238" s="534"/>
      <c r="O238" s="534"/>
      <c r="P238" s="534"/>
      <c r="Q238" s="534"/>
      <c r="R238" s="534"/>
    </row>
    <row r="239">
      <c r="A239" s="533"/>
      <c r="B239" s="534"/>
      <c r="C239" s="534"/>
      <c r="D239" s="534"/>
      <c r="E239" s="534"/>
      <c r="F239" s="534"/>
      <c r="G239" s="534"/>
      <c r="H239" s="534"/>
      <c r="I239" s="534"/>
      <c r="J239" s="534"/>
      <c r="K239" s="534"/>
      <c r="L239" s="534"/>
      <c r="M239" s="534"/>
      <c r="N239" s="534"/>
      <c r="O239" s="534"/>
      <c r="P239" s="534"/>
      <c r="Q239" s="534"/>
      <c r="R239" s="534"/>
    </row>
    <row r="240">
      <c r="A240" s="533"/>
      <c r="B240" s="534"/>
      <c r="C240" s="534"/>
      <c r="D240" s="534"/>
      <c r="E240" s="534"/>
      <c r="F240" s="534"/>
      <c r="G240" s="534"/>
      <c r="H240" s="534"/>
      <c r="I240" s="534"/>
      <c r="J240" s="534"/>
      <c r="K240" s="534"/>
      <c r="L240" s="534"/>
      <c r="M240" s="534"/>
      <c r="N240" s="534"/>
      <c r="O240" s="534"/>
      <c r="P240" s="534"/>
      <c r="Q240" s="534"/>
      <c r="R240" s="534"/>
    </row>
    <row r="241">
      <c r="A241" s="533"/>
      <c r="B241" s="534"/>
      <c r="C241" s="534"/>
      <c r="D241" s="534"/>
      <c r="E241" s="534"/>
      <c r="F241" s="534"/>
      <c r="G241" s="534"/>
      <c r="H241" s="534"/>
      <c r="I241" s="534"/>
      <c r="J241" s="534"/>
      <c r="K241" s="534"/>
      <c r="L241" s="534"/>
      <c r="M241" s="534"/>
      <c r="N241" s="534"/>
      <c r="O241" s="534"/>
      <c r="P241" s="534"/>
      <c r="Q241" s="534"/>
      <c r="R241" s="534"/>
    </row>
    <row r="242">
      <c r="A242" s="533"/>
      <c r="B242" s="534"/>
      <c r="C242" s="534"/>
      <c r="D242" s="534"/>
      <c r="E242" s="534"/>
      <c r="F242" s="534"/>
      <c r="G242" s="534"/>
      <c r="H242" s="534"/>
      <c r="I242" s="534"/>
      <c r="J242" s="534"/>
      <c r="K242" s="534"/>
      <c r="L242" s="534"/>
      <c r="M242" s="534"/>
      <c r="N242" s="534"/>
      <c r="O242" s="534"/>
      <c r="P242" s="534"/>
      <c r="Q242" s="534"/>
      <c r="R242" s="534"/>
    </row>
    <row r="243">
      <c r="A243" s="533"/>
      <c r="B243" s="534"/>
      <c r="C243" s="534"/>
      <c r="D243" s="534"/>
      <c r="E243" s="534"/>
      <c r="F243" s="534"/>
      <c r="G243" s="534"/>
      <c r="H243" s="534"/>
      <c r="I243" s="534"/>
      <c r="J243" s="534"/>
      <c r="K243" s="534"/>
      <c r="L243" s="534"/>
      <c r="M243" s="534"/>
      <c r="N243" s="534"/>
      <c r="O243" s="534"/>
      <c r="P243" s="534"/>
      <c r="Q243" s="534"/>
      <c r="R243" s="534"/>
    </row>
    <row r="244">
      <c r="A244" s="533"/>
      <c r="B244" s="534"/>
      <c r="C244" s="534"/>
      <c r="D244" s="534"/>
      <c r="E244" s="534"/>
      <c r="F244" s="534"/>
      <c r="G244" s="534"/>
      <c r="H244" s="534"/>
      <c r="I244" s="534"/>
      <c r="J244" s="534"/>
      <c r="K244" s="534"/>
      <c r="L244" s="534"/>
      <c r="M244" s="534"/>
      <c r="N244" s="534"/>
      <c r="O244" s="534"/>
      <c r="P244" s="534"/>
      <c r="Q244" s="534"/>
      <c r="R244" s="534"/>
    </row>
    <row r="245">
      <c r="A245" s="533"/>
      <c r="B245" s="534"/>
      <c r="C245" s="534"/>
      <c r="D245" s="534"/>
      <c r="E245" s="534"/>
      <c r="F245" s="534"/>
      <c r="G245" s="534"/>
      <c r="H245" s="534"/>
      <c r="I245" s="534"/>
      <c r="J245" s="534"/>
      <c r="K245" s="534"/>
      <c r="L245" s="534"/>
      <c r="M245" s="534"/>
      <c r="N245" s="534"/>
      <c r="O245" s="534"/>
      <c r="P245" s="534"/>
      <c r="Q245" s="534"/>
      <c r="R245" s="534"/>
    </row>
    <row r="246">
      <c r="A246" s="533"/>
      <c r="B246" s="534"/>
      <c r="C246" s="534"/>
      <c r="D246" s="534"/>
      <c r="E246" s="534"/>
      <c r="F246" s="534"/>
      <c r="G246" s="534"/>
      <c r="H246" s="534"/>
      <c r="I246" s="534"/>
      <c r="J246" s="534"/>
      <c r="K246" s="534"/>
      <c r="L246" s="534"/>
      <c r="M246" s="534"/>
      <c r="N246" s="534"/>
      <c r="O246" s="534"/>
      <c r="P246" s="534"/>
      <c r="Q246" s="534"/>
      <c r="R246" s="534"/>
    </row>
    <row r="247">
      <c r="A247" s="533"/>
      <c r="B247" s="534"/>
      <c r="C247" s="534"/>
      <c r="D247" s="534"/>
      <c r="E247" s="534"/>
      <c r="F247" s="534"/>
      <c r="G247" s="534"/>
      <c r="H247" s="534"/>
      <c r="I247" s="534"/>
      <c r="J247" s="534"/>
      <c r="K247" s="534"/>
      <c r="L247" s="534"/>
      <c r="M247" s="534"/>
      <c r="N247" s="534"/>
      <c r="O247" s="534"/>
      <c r="P247" s="534"/>
      <c r="Q247" s="534"/>
      <c r="R247" s="534"/>
    </row>
    <row r="248">
      <c r="A248" s="533"/>
      <c r="B248" s="534"/>
      <c r="C248" s="534"/>
      <c r="D248" s="534"/>
      <c r="E248" s="534"/>
      <c r="F248" s="534"/>
      <c r="G248" s="534"/>
      <c r="H248" s="534"/>
      <c r="I248" s="534"/>
      <c r="J248" s="534"/>
      <c r="K248" s="534"/>
      <c r="L248" s="534"/>
      <c r="M248" s="534"/>
      <c r="N248" s="534"/>
      <c r="O248" s="534"/>
      <c r="P248" s="534"/>
      <c r="Q248" s="534"/>
      <c r="R248" s="534"/>
    </row>
    <row r="249">
      <c r="A249" s="533"/>
      <c r="B249" s="534"/>
      <c r="C249" s="534"/>
      <c r="D249" s="534"/>
      <c r="E249" s="534"/>
      <c r="F249" s="534"/>
      <c r="G249" s="534"/>
      <c r="H249" s="534"/>
      <c r="I249" s="534"/>
      <c r="J249" s="534"/>
      <c r="K249" s="534"/>
      <c r="L249" s="534"/>
      <c r="M249" s="534"/>
      <c r="N249" s="534"/>
      <c r="O249" s="534"/>
      <c r="P249" s="534"/>
      <c r="Q249" s="534"/>
      <c r="R249" s="534"/>
    </row>
    <row r="250">
      <c r="A250" s="533"/>
      <c r="B250" s="534"/>
      <c r="C250" s="534"/>
      <c r="D250" s="534"/>
      <c r="E250" s="534"/>
      <c r="F250" s="534"/>
      <c r="G250" s="534"/>
      <c r="H250" s="534"/>
      <c r="I250" s="534"/>
      <c r="J250" s="534"/>
      <c r="K250" s="534"/>
      <c r="L250" s="534"/>
      <c r="M250" s="534"/>
      <c r="N250" s="534"/>
      <c r="O250" s="534"/>
      <c r="P250" s="534"/>
      <c r="Q250" s="534"/>
      <c r="R250" s="534"/>
    </row>
    <row r="251">
      <c r="A251" s="533"/>
      <c r="B251" s="534"/>
      <c r="C251" s="534"/>
      <c r="D251" s="534"/>
      <c r="E251" s="534"/>
      <c r="F251" s="534"/>
      <c r="G251" s="534"/>
      <c r="H251" s="534"/>
      <c r="I251" s="534"/>
      <c r="J251" s="534"/>
      <c r="K251" s="534"/>
      <c r="L251" s="534"/>
      <c r="M251" s="534"/>
      <c r="N251" s="534"/>
      <c r="O251" s="534"/>
      <c r="P251" s="534"/>
      <c r="Q251" s="534"/>
      <c r="R251" s="534"/>
    </row>
    <row r="252">
      <c r="A252" s="533"/>
      <c r="B252" s="534"/>
      <c r="C252" s="534"/>
      <c r="D252" s="534"/>
      <c r="E252" s="534"/>
      <c r="F252" s="534"/>
      <c r="G252" s="534"/>
      <c r="H252" s="534"/>
      <c r="I252" s="534"/>
      <c r="J252" s="534"/>
      <c r="K252" s="534"/>
      <c r="L252" s="534"/>
      <c r="M252" s="534"/>
      <c r="N252" s="534"/>
      <c r="O252" s="534"/>
      <c r="P252" s="534"/>
      <c r="Q252" s="534"/>
      <c r="R252" s="534"/>
    </row>
    <row r="253">
      <c r="A253" s="533"/>
      <c r="B253" s="534"/>
      <c r="C253" s="534"/>
      <c r="D253" s="534"/>
      <c r="E253" s="534"/>
      <c r="F253" s="534"/>
      <c r="G253" s="534"/>
      <c r="H253" s="534"/>
      <c r="I253" s="534"/>
      <c r="J253" s="534"/>
      <c r="K253" s="534"/>
      <c r="L253" s="534"/>
      <c r="M253" s="534"/>
      <c r="N253" s="534"/>
      <c r="O253" s="534"/>
      <c r="P253" s="534"/>
      <c r="Q253" s="534"/>
      <c r="R253" s="534"/>
    </row>
    <row r="254">
      <c r="A254" s="533"/>
      <c r="B254" s="534"/>
      <c r="C254" s="534"/>
      <c r="D254" s="534"/>
      <c r="E254" s="534"/>
      <c r="F254" s="534"/>
      <c r="G254" s="534"/>
      <c r="H254" s="534"/>
      <c r="I254" s="534"/>
      <c r="J254" s="534"/>
      <c r="K254" s="534"/>
      <c r="L254" s="534"/>
      <c r="M254" s="534"/>
      <c r="N254" s="534"/>
      <c r="O254" s="534"/>
      <c r="P254" s="534"/>
      <c r="Q254" s="534"/>
      <c r="R254" s="534"/>
    </row>
    <row r="255">
      <c r="A255" s="533"/>
      <c r="B255" s="534"/>
      <c r="C255" s="534"/>
      <c r="D255" s="534"/>
      <c r="E255" s="534"/>
      <c r="F255" s="534"/>
      <c r="G255" s="534"/>
      <c r="H255" s="534"/>
      <c r="I255" s="534"/>
      <c r="J255" s="534"/>
      <c r="K255" s="534"/>
      <c r="L255" s="534"/>
      <c r="M255" s="534"/>
      <c r="N255" s="534"/>
      <c r="O255" s="534"/>
      <c r="P255" s="534"/>
      <c r="Q255" s="534"/>
      <c r="R255" s="534"/>
    </row>
    <row r="256">
      <c r="A256" s="533"/>
      <c r="B256" s="534"/>
      <c r="C256" s="534"/>
      <c r="D256" s="534"/>
      <c r="E256" s="534"/>
      <c r="F256" s="534"/>
      <c r="G256" s="534"/>
      <c r="H256" s="534"/>
      <c r="I256" s="534"/>
      <c r="J256" s="534"/>
      <c r="K256" s="534"/>
      <c r="L256" s="534"/>
      <c r="M256" s="534"/>
      <c r="N256" s="534"/>
      <c r="O256" s="534"/>
      <c r="P256" s="534"/>
      <c r="Q256" s="534"/>
      <c r="R256" s="534"/>
    </row>
    <row r="257">
      <c r="A257" s="533"/>
      <c r="B257" s="534"/>
      <c r="C257" s="534"/>
      <c r="D257" s="534"/>
      <c r="E257" s="534"/>
      <c r="F257" s="534"/>
      <c r="G257" s="534"/>
      <c r="H257" s="534"/>
      <c r="I257" s="534"/>
      <c r="J257" s="534"/>
      <c r="K257" s="534"/>
      <c r="L257" s="534"/>
      <c r="M257" s="534"/>
      <c r="N257" s="534"/>
      <c r="O257" s="534"/>
      <c r="P257" s="534"/>
      <c r="Q257" s="534"/>
      <c r="R257" s="534"/>
    </row>
    <row r="258">
      <c r="A258" s="533"/>
      <c r="B258" s="534"/>
      <c r="C258" s="534"/>
      <c r="D258" s="534"/>
      <c r="E258" s="534"/>
      <c r="F258" s="534"/>
      <c r="G258" s="534"/>
      <c r="H258" s="534"/>
      <c r="I258" s="534"/>
      <c r="J258" s="534"/>
      <c r="K258" s="534"/>
      <c r="L258" s="534"/>
      <c r="M258" s="534"/>
      <c r="N258" s="534"/>
      <c r="O258" s="534"/>
      <c r="P258" s="534"/>
      <c r="Q258" s="534"/>
      <c r="R258" s="534"/>
    </row>
    <row r="259">
      <c r="A259" s="533"/>
      <c r="B259" s="534"/>
      <c r="C259" s="534"/>
      <c r="D259" s="534"/>
      <c r="E259" s="534"/>
      <c r="F259" s="534"/>
      <c r="G259" s="534"/>
      <c r="H259" s="534"/>
      <c r="I259" s="534"/>
      <c r="J259" s="534"/>
      <c r="K259" s="534"/>
      <c r="L259" s="534"/>
      <c r="M259" s="534"/>
      <c r="N259" s="534"/>
      <c r="O259" s="534"/>
      <c r="P259" s="534"/>
      <c r="Q259" s="534"/>
      <c r="R259" s="534"/>
    </row>
    <row r="260">
      <c r="A260" s="533"/>
      <c r="B260" s="534"/>
      <c r="C260" s="534"/>
      <c r="D260" s="534"/>
      <c r="E260" s="534"/>
      <c r="F260" s="534"/>
      <c r="G260" s="534"/>
      <c r="H260" s="534"/>
      <c r="I260" s="534"/>
      <c r="J260" s="534"/>
      <c r="K260" s="534"/>
      <c r="L260" s="534"/>
      <c r="M260" s="534"/>
      <c r="N260" s="534"/>
      <c r="O260" s="534"/>
      <c r="P260" s="534"/>
      <c r="Q260" s="534"/>
      <c r="R260" s="534"/>
    </row>
    <row r="261">
      <c r="A261" s="533"/>
      <c r="B261" s="534"/>
      <c r="C261" s="534"/>
      <c r="D261" s="534"/>
      <c r="E261" s="534"/>
      <c r="F261" s="534"/>
      <c r="G261" s="534"/>
      <c r="H261" s="534"/>
      <c r="I261" s="534"/>
      <c r="J261" s="534"/>
      <c r="K261" s="534"/>
      <c r="L261" s="534"/>
      <c r="M261" s="534"/>
      <c r="N261" s="534"/>
      <c r="O261" s="534"/>
      <c r="P261" s="534"/>
      <c r="Q261" s="534"/>
      <c r="R261" s="534"/>
    </row>
    <row r="262">
      <c r="A262" s="533"/>
      <c r="B262" s="534"/>
      <c r="C262" s="534"/>
      <c r="D262" s="534"/>
      <c r="E262" s="534"/>
      <c r="F262" s="534"/>
      <c r="G262" s="534"/>
      <c r="H262" s="534"/>
      <c r="I262" s="534"/>
      <c r="J262" s="534"/>
      <c r="K262" s="534"/>
      <c r="L262" s="534"/>
      <c r="M262" s="534"/>
      <c r="N262" s="534"/>
      <c r="O262" s="534"/>
      <c r="P262" s="534"/>
      <c r="Q262" s="534"/>
      <c r="R262" s="534"/>
    </row>
    <row r="263">
      <c r="A263" s="533"/>
      <c r="B263" s="534"/>
      <c r="C263" s="534"/>
      <c r="D263" s="534"/>
      <c r="E263" s="534"/>
      <c r="F263" s="534"/>
      <c r="G263" s="534"/>
      <c r="H263" s="534"/>
      <c r="I263" s="534"/>
      <c r="J263" s="534"/>
      <c r="K263" s="534"/>
      <c r="L263" s="534"/>
      <c r="M263" s="534"/>
      <c r="N263" s="534"/>
      <c r="O263" s="534"/>
      <c r="P263" s="534"/>
      <c r="Q263" s="534"/>
      <c r="R263" s="534"/>
    </row>
    <row r="264">
      <c r="A264" s="533"/>
      <c r="B264" s="534"/>
      <c r="C264" s="534"/>
      <c r="D264" s="534"/>
      <c r="E264" s="534"/>
      <c r="F264" s="534"/>
      <c r="G264" s="534"/>
      <c r="H264" s="534"/>
      <c r="I264" s="534"/>
      <c r="J264" s="534"/>
      <c r="K264" s="534"/>
      <c r="L264" s="534"/>
      <c r="M264" s="534"/>
      <c r="N264" s="534"/>
      <c r="O264" s="534"/>
      <c r="P264" s="534"/>
      <c r="Q264" s="534"/>
      <c r="R264" s="534"/>
    </row>
    <row r="265">
      <c r="A265" s="533"/>
      <c r="B265" s="534"/>
      <c r="C265" s="534"/>
      <c r="D265" s="534"/>
      <c r="E265" s="534"/>
      <c r="F265" s="534"/>
      <c r="G265" s="534"/>
      <c r="H265" s="534"/>
      <c r="I265" s="534"/>
      <c r="J265" s="534"/>
      <c r="K265" s="534"/>
      <c r="L265" s="534"/>
      <c r="M265" s="534"/>
      <c r="N265" s="534"/>
      <c r="O265" s="534"/>
      <c r="P265" s="534"/>
      <c r="Q265" s="534"/>
      <c r="R265" s="534"/>
    </row>
    <row r="266">
      <c r="A266" s="533"/>
      <c r="B266" s="534"/>
      <c r="C266" s="534"/>
      <c r="D266" s="534"/>
      <c r="E266" s="534"/>
      <c r="F266" s="534"/>
      <c r="G266" s="534"/>
      <c r="H266" s="534"/>
      <c r="I266" s="534"/>
      <c r="J266" s="534"/>
      <c r="K266" s="534"/>
      <c r="L266" s="534"/>
      <c r="M266" s="534"/>
      <c r="N266" s="534"/>
      <c r="O266" s="534"/>
      <c r="P266" s="534"/>
      <c r="Q266" s="534"/>
      <c r="R266" s="534"/>
    </row>
    <row r="267">
      <c r="A267" s="533"/>
      <c r="B267" s="534"/>
      <c r="C267" s="534"/>
      <c r="D267" s="534"/>
      <c r="E267" s="534"/>
      <c r="F267" s="534"/>
      <c r="G267" s="534"/>
      <c r="H267" s="534"/>
      <c r="I267" s="534"/>
      <c r="J267" s="534"/>
      <c r="K267" s="534"/>
      <c r="L267" s="534"/>
      <c r="M267" s="534"/>
      <c r="N267" s="534"/>
      <c r="O267" s="534"/>
      <c r="P267" s="534"/>
      <c r="Q267" s="534"/>
      <c r="R267" s="534"/>
    </row>
    <row r="268">
      <c r="A268" s="533"/>
      <c r="B268" s="534"/>
      <c r="C268" s="534"/>
      <c r="D268" s="534"/>
      <c r="E268" s="534"/>
      <c r="F268" s="534"/>
      <c r="G268" s="534"/>
      <c r="H268" s="534"/>
      <c r="I268" s="534"/>
      <c r="J268" s="534"/>
      <c r="K268" s="534"/>
      <c r="L268" s="534"/>
      <c r="M268" s="534"/>
      <c r="N268" s="534"/>
      <c r="O268" s="534"/>
      <c r="P268" s="534"/>
      <c r="Q268" s="534"/>
      <c r="R268" s="534"/>
    </row>
    <row r="269">
      <c r="A269" s="533"/>
      <c r="B269" s="534"/>
      <c r="C269" s="534"/>
      <c r="D269" s="534"/>
      <c r="E269" s="534"/>
      <c r="F269" s="534"/>
      <c r="G269" s="534"/>
      <c r="H269" s="534"/>
      <c r="I269" s="534"/>
      <c r="J269" s="534"/>
      <c r="K269" s="534"/>
      <c r="L269" s="534"/>
      <c r="M269" s="534"/>
      <c r="N269" s="534"/>
      <c r="O269" s="534"/>
      <c r="P269" s="534"/>
      <c r="Q269" s="534"/>
      <c r="R269" s="534"/>
    </row>
    <row r="270">
      <c r="A270" s="533"/>
      <c r="B270" s="534"/>
      <c r="C270" s="534"/>
      <c r="D270" s="534"/>
      <c r="E270" s="534"/>
      <c r="F270" s="534"/>
      <c r="G270" s="534"/>
      <c r="H270" s="534"/>
      <c r="I270" s="534"/>
      <c r="J270" s="534"/>
      <c r="K270" s="534"/>
      <c r="L270" s="534"/>
      <c r="M270" s="534"/>
      <c r="N270" s="534"/>
      <c r="O270" s="534"/>
      <c r="P270" s="534"/>
      <c r="Q270" s="534"/>
      <c r="R270" s="534"/>
    </row>
    <row r="271">
      <c r="A271" s="533"/>
      <c r="B271" s="534"/>
      <c r="C271" s="534"/>
      <c r="D271" s="534"/>
      <c r="E271" s="534"/>
      <c r="F271" s="534"/>
      <c r="G271" s="534"/>
      <c r="H271" s="534"/>
      <c r="I271" s="534"/>
      <c r="J271" s="534"/>
      <c r="K271" s="534"/>
      <c r="L271" s="534"/>
      <c r="M271" s="534"/>
      <c r="N271" s="534"/>
      <c r="O271" s="534"/>
      <c r="P271" s="534"/>
      <c r="Q271" s="534"/>
      <c r="R271" s="534"/>
    </row>
    <row r="272">
      <c r="A272" s="533"/>
      <c r="B272" s="534"/>
      <c r="C272" s="534"/>
      <c r="D272" s="534"/>
      <c r="E272" s="534"/>
      <c r="F272" s="534"/>
      <c r="G272" s="534"/>
      <c r="H272" s="534"/>
      <c r="I272" s="534"/>
      <c r="J272" s="534"/>
      <c r="K272" s="534"/>
      <c r="L272" s="534"/>
      <c r="M272" s="534"/>
      <c r="N272" s="534"/>
      <c r="O272" s="534"/>
      <c r="P272" s="534"/>
      <c r="Q272" s="534"/>
      <c r="R272" s="534"/>
    </row>
    <row r="273">
      <c r="A273" s="533"/>
      <c r="B273" s="534"/>
      <c r="C273" s="534"/>
      <c r="D273" s="534"/>
      <c r="E273" s="534"/>
      <c r="F273" s="534"/>
      <c r="G273" s="534"/>
      <c r="H273" s="534"/>
      <c r="I273" s="534"/>
      <c r="J273" s="534"/>
      <c r="K273" s="534"/>
      <c r="L273" s="534"/>
      <c r="M273" s="534"/>
      <c r="N273" s="534"/>
      <c r="O273" s="534"/>
      <c r="P273" s="534"/>
      <c r="Q273" s="534"/>
      <c r="R273" s="534"/>
    </row>
    <row r="274">
      <c r="A274" s="533"/>
      <c r="B274" s="534"/>
      <c r="C274" s="534"/>
      <c r="D274" s="534"/>
      <c r="E274" s="534"/>
      <c r="F274" s="534"/>
      <c r="G274" s="534"/>
      <c r="H274" s="534"/>
      <c r="I274" s="534"/>
      <c r="J274" s="534"/>
      <c r="K274" s="534"/>
      <c r="L274" s="534"/>
      <c r="M274" s="534"/>
      <c r="N274" s="534"/>
      <c r="O274" s="534"/>
      <c r="P274" s="534"/>
      <c r="Q274" s="534"/>
      <c r="R274" s="534"/>
    </row>
    <row r="275">
      <c r="A275" s="533"/>
      <c r="B275" s="534"/>
      <c r="C275" s="534"/>
      <c r="D275" s="534"/>
      <c r="E275" s="534"/>
      <c r="F275" s="534"/>
      <c r="G275" s="534"/>
      <c r="H275" s="534"/>
      <c r="I275" s="534"/>
      <c r="J275" s="534"/>
      <c r="K275" s="534"/>
      <c r="L275" s="534"/>
      <c r="M275" s="534"/>
      <c r="N275" s="534"/>
      <c r="O275" s="534"/>
      <c r="P275" s="534"/>
      <c r="Q275" s="534"/>
      <c r="R275" s="534"/>
    </row>
    <row r="276">
      <c r="A276" s="533"/>
      <c r="B276" s="534"/>
      <c r="C276" s="534"/>
      <c r="D276" s="534"/>
      <c r="E276" s="534"/>
      <c r="F276" s="534"/>
      <c r="G276" s="534"/>
      <c r="H276" s="534"/>
      <c r="I276" s="534"/>
      <c r="J276" s="534"/>
      <c r="K276" s="534"/>
      <c r="L276" s="534"/>
      <c r="M276" s="534"/>
      <c r="N276" s="534"/>
      <c r="O276" s="534"/>
      <c r="P276" s="534"/>
      <c r="Q276" s="534"/>
      <c r="R276" s="534"/>
    </row>
    <row r="277">
      <c r="A277" s="533"/>
      <c r="B277" s="534"/>
      <c r="C277" s="534"/>
      <c r="D277" s="534"/>
      <c r="E277" s="534"/>
      <c r="F277" s="534"/>
      <c r="G277" s="534"/>
      <c r="H277" s="534"/>
      <c r="I277" s="534"/>
      <c r="J277" s="534"/>
      <c r="K277" s="534"/>
      <c r="L277" s="534"/>
      <c r="M277" s="534"/>
      <c r="N277" s="534"/>
      <c r="O277" s="534"/>
      <c r="P277" s="534"/>
      <c r="Q277" s="534"/>
      <c r="R277" s="534"/>
    </row>
    <row r="278">
      <c r="A278" s="533"/>
      <c r="B278" s="534"/>
      <c r="C278" s="534"/>
      <c r="D278" s="534"/>
      <c r="E278" s="534"/>
      <c r="F278" s="534"/>
      <c r="G278" s="534"/>
      <c r="H278" s="534"/>
      <c r="I278" s="534"/>
      <c r="J278" s="534"/>
      <c r="K278" s="534"/>
      <c r="L278" s="534"/>
      <c r="M278" s="534"/>
      <c r="N278" s="534"/>
      <c r="O278" s="534"/>
      <c r="P278" s="534"/>
      <c r="Q278" s="534"/>
      <c r="R278" s="534"/>
    </row>
    <row r="279">
      <c r="A279" s="533"/>
      <c r="B279" s="534"/>
      <c r="C279" s="534"/>
      <c r="D279" s="534"/>
      <c r="E279" s="534"/>
      <c r="F279" s="534"/>
      <c r="G279" s="534"/>
      <c r="H279" s="534"/>
      <c r="I279" s="534"/>
      <c r="J279" s="534"/>
      <c r="K279" s="534"/>
      <c r="L279" s="534"/>
      <c r="M279" s="534"/>
      <c r="N279" s="534"/>
      <c r="O279" s="534"/>
      <c r="P279" s="534"/>
      <c r="Q279" s="534"/>
      <c r="R279" s="534"/>
    </row>
    <row r="280">
      <c r="A280" s="533"/>
      <c r="B280" s="534"/>
      <c r="C280" s="534"/>
      <c r="D280" s="534"/>
      <c r="E280" s="534"/>
      <c r="F280" s="534"/>
      <c r="G280" s="534"/>
      <c r="H280" s="534"/>
      <c r="I280" s="534"/>
      <c r="J280" s="534"/>
      <c r="K280" s="534"/>
      <c r="L280" s="534"/>
      <c r="M280" s="534"/>
      <c r="N280" s="534"/>
      <c r="O280" s="534"/>
      <c r="P280" s="534"/>
      <c r="Q280" s="534"/>
      <c r="R280" s="534"/>
    </row>
    <row r="281">
      <c r="A281" s="533"/>
      <c r="B281" s="534"/>
      <c r="C281" s="534"/>
      <c r="D281" s="534"/>
      <c r="E281" s="534"/>
      <c r="F281" s="534"/>
      <c r="G281" s="534"/>
      <c r="H281" s="534"/>
      <c r="I281" s="534"/>
      <c r="J281" s="534"/>
      <c r="K281" s="534"/>
      <c r="L281" s="534"/>
      <c r="M281" s="534"/>
      <c r="N281" s="534"/>
      <c r="O281" s="534"/>
      <c r="P281" s="534"/>
      <c r="Q281" s="534"/>
      <c r="R281" s="534"/>
    </row>
    <row r="282">
      <c r="A282" s="533"/>
      <c r="B282" s="534"/>
      <c r="C282" s="534"/>
      <c r="D282" s="534"/>
      <c r="E282" s="534"/>
      <c r="F282" s="534"/>
      <c r="G282" s="534"/>
      <c r="H282" s="534"/>
      <c r="I282" s="534"/>
      <c r="J282" s="534"/>
      <c r="K282" s="534"/>
      <c r="L282" s="534"/>
      <c r="M282" s="534"/>
      <c r="N282" s="534"/>
      <c r="O282" s="534"/>
      <c r="P282" s="534"/>
      <c r="Q282" s="534"/>
      <c r="R282" s="534"/>
    </row>
    <row r="283">
      <c r="A283" s="533"/>
      <c r="B283" s="534"/>
      <c r="C283" s="534"/>
      <c r="D283" s="534"/>
      <c r="E283" s="534"/>
      <c r="F283" s="534"/>
      <c r="G283" s="534"/>
      <c r="H283" s="534"/>
      <c r="I283" s="534"/>
      <c r="J283" s="534"/>
      <c r="K283" s="534"/>
      <c r="L283" s="534"/>
      <c r="M283" s="534"/>
      <c r="N283" s="534"/>
      <c r="O283" s="534"/>
      <c r="P283" s="534"/>
      <c r="Q283" s="534"/>
      <c r="R283" s="534"/>
    </row>
    <row r="284">
      <c r="A284" s="533"/>
      <c r="B284" s="534"/>
      <c r="C284" s="534"/>
      <c r="D284" s="534"/>
      <c r="E284" s="534"/>
      <c r="F284" s="534"/>
      <c r="G284" s="534"/>
      <c r="H284" s="534"/>
      <c r="I284" s="534"/>
      <c r="J284" s="534"/>
      <c r="K284" s="534"/>
      <c r="L284" s="534"/>
      <c r="M284" s="534"/>
      <c r="N284" s="534"/>
      <c r="O284" s="534"/>
      <c r="P284" s="534"/>
      <c r="Q284" s="534"/>
      <c r="R284" s="534"/>
    </row>
    <row r="285">
      <c r="A285" s="533"/>
      <c r="B285" s="534"/>
      <c r="C285" s="534"/>
      <c r="D285" s="534"/>
      <c r="E285" s="534"/>
      <c r="F285" s="534"/>
      <c r="G285" s="534"/>
      <c r="H285" s="534"/>
      <c r="I285" s="534"/>
      <c r="J285" s="534"/>
      <c r="K285" s="534"/>
      <c r="L285" s="534"/>
      <c r="M285" s="534"/>
      <c r="N285" s="534"/>
      <c r="O285" s="534"/>
      <c r="P285" s="534"/>
      <c r="Q285" s="534"/>
      <c r="R285" s="534"/>
    </row>
    <row r="286">
      <c r="A286" s="533"/>
      <c r="B286" s="534"/>
      <c r="C286" s="534"/>
      <c r="D286" s="534"/>
      <c r="E286" s="534"/>
      <c r="F286" s="534"/>
      <c r="G286" s="534"/>
      <c r="H286" s="534"/>
      <c r="I286" s="534"/>
      <c r="J286" s="534"/>
      <c r="K286" s="534"/>
      <c r="L286" s="534"/>
      <c r="M286" s="534"/>
      <c r="N286" s="534"/>
      <c r="O286" s="534"/>
      <c r="P286" s="534"/>
      <c r="Q286" s="534"/>
      <c r="R286" s="534"/>
    </row>
    <row r="287">
      <c r="A287" s="533"/>
      <c r="B287" s="534"/>
      <c r="C287" s="534"/>
      <c r="D287" s="534"/>
      <c r="E287" s="534"/>
      <c r="F287" s="534"/>
      <c r="G287" s="534"/>
      <c r="H287" s="534"/>
      <c r="I287" s="534"/>
      <c r="J287" s="534"/>
      <c r="K287" s="534"/>
      <c r="L287" s="534"/>
      <c r="M287" s="534"/>
      <c r="N287" s="534"/>
      <c r="O287" s="534"/>
      <c r="P287" s="534"/>
      <c r="Q287" s="534"/>
      <c r="R287" s="534"/>
    </row>
    <row r="288">
      <c r="A288" s="533"/>
      <c r="B288" s="534"/>
      <c r="C288" s="534"/>
      <c r="D288" s="534"/>
      <c r="E288" s="534"/>
      <c r="F288" s="534"/>
      <c r="G288" s="534"/>
      <c r="H288" s="534"/>
      <c r="I288" s="534"/>
      <c r="J288" s="534"/>
      <c r="K288" s="534"/>
      <c r="L288" s="534"/>
      <c r="M288" s="534"/>
      <c r="N288" s="534"/>
      <c r="O288" s="534"/>
      <c r="P288" s="534"/>
      <c r="Q288" s="534"/>
      <c r="R288" s="534"/>
    </row>
    <row r="289">
      <c r="A289" s="533"/>
      <c r="B289" s="534"/>
      <c r="C289" s="534"/>
      <c r="D289" s="534"/>
      <c r="E289" s="534"/>
      <c r="F289" s="534"/>
      <c r="G289" s="534"/>
      <c r="H289" s="534"/>
      <c r="I289" s="534"/>
      <c r="J289" s="534"/>
      <c r="K289" s="534"/>
      <c r="L289" s="534"/>
      <c r="M289" s="534"/>
      <c r="N289" s="534"/>
      <c r="O289" s="534"/>
      <c r="P289" s="534"/>
      <c r="Q289" s="534"/>
      <c r="R289" s="534"/>
    </row>
    <row r="290">
      <c r="A290" s="533"/>
      <c r="B290" s="534"/>
      <c r="C290" s="534"/>
      <c r="D290" s="534"/>
      <c r="E290" s="534"/>
      <c r="F290" s="534"/>
      <c r="G290" s="534"/>
      <c r="H290" s="534"/>
      <c r="I290" s="534"/>
      <c r="J290" s="534"/>
      <c r="K290" s="534"/>
      <c r="L290" s="534"/>
      <c r="M290" s="534"/>
      <c r="N290" s="534"/>
      <c r="O290" s="534"/>
      <c r="P290" s="534"/>
      <c r="Q290" s="534"/>
      <c r="R290" s="534"/>
    </row>
    <row r="291">
      <c r="A291" s="533"/>
      <c r="B291" s="534"/>
      <c r="C291" s="534"/>
      <c r="D291" s="534"/>
      <c r="E291" s="534"/>
      <c r="F291" s="534"/>
      <c r="G291" s="534"/>
      <c r="H291" s="534"/>
      <c r="I291" s="534"/>
      <c r="J291" s="534"/>
      <c r="K291" s="534"/>
      <c r="L291" s="534"/>
      <c r="M291" s="534"/>
      <c r="N291" s="534"/>
      <c r="O291" s="534"/>
      <c r="P291" s="534"/>
      <c r="Q291" s="534"/>
      <c r="R291" s="534"/>
    </row>
    <row r="292">
      <c r="A292" s="533"/>
      <c r="B292" s="534"/>
      <c r="C292" s="534"/>
      <c r="D292" s="534"/>
      <c r="E292" s="534"/>
      <c r="F292" s="534"/>
      <c r="G292" s="534"/>
      <c r="H292" s="534"/>
      <c r="I292" s="534"/>
      <c r="J292" s="534"/>
      <c r="K292" s="534"/>
      <c r="L292" s="534"/>
      <c r="M292" s="534"/>
      <c r="N292" s="534"/>
      <c r="O292" s="534"/>
      <c r="P292" s="534"/>
      <c r="Q292" s="534"/>
      <c r="R292" s="534"/>
    </row>
    <row r="293">
      <c r="A293" s="533"/>
      <c r="B293" s="534"/>
      <c r="C293" s="534"/>
      <c r="D293" s="534"/>
      <c r="E293" s="534"/>
      <c r="F293" s="534"/>
      <c r="G293" s="534"/>
      <c r="H293" s="534"/>
      <c r="I293" s="534"/>
      <c r="J293" s="534"/>
      <c r="K293" s="534"/>
      <c r="L293" s="534"/>
      <c r="M293" s="534"/>
      <c r="N293" s="534"/>
      <c r="O293" s="534"/>
      <c r="P293" s="534"/>
      <c r="Q293" s="534"/>
      <c r="R293" s="534"/>
    </row>
    <row r="294">
      <c r="A294" s="533"/>
      <c r="B294" s="534"/>
      <c r="C294" s="534"/>
      <c r="D294" s="534"/>
      <c r="E294" s="534"/>
      <c r="F294" s="534"/>
      <c r="G294" s="534"/>
      <c r="H294" s="534"/>
      <c r="I294" s="534"/>
      <c r="J294" s="534"/>
      <c r="K294" s="534"/>
      <c r="L294" s="534"/>
      <c r="M294" s="534"/>
      <c r="N294" s="534"/>
      <c r="O294" s="534"/>
      <c r="P294" s="534"/>
      <c r="Q294" s="534"/>
      <c r="R294" s="534"/>
    </row>
    <row r="295">
      <c r="A295" s="533"/>
      <c r="B295" s="534"/>
      <c r="C295" s="534"/>
      <c r="D295" s="534"/>
      <c r="E295" s="534"/>
      <c r="F295" s="534"/>
      <c r="G295" s="534"/>
      <c r="H295" s="534"/>
      <c r="I295" s="534"/>
      <c r="J295" s="534"/>
      <c r="K295" s="534"/>
      <c r="L295" s="534"/>
      <c r="M295" s="534"/>
      <c r="N295" s="534"/>
      <c r="O295" s="534"/>
      <c r="P295" s="534"/>
      <c r="Q295" s="534"/>
      <c r="R295" s="534"/>
    </row>
    <row r="296">
      <c r="A296" s="533"/>
      <c r="B296" s="534"/>
      <c r="C296" s="534"/>
      <c r="D296" s="534"/>
      <c r="E296" s="534"/>
      <c r="F296" s="534"/>
      <c r="G296" s="534"/>
      <c r="H296" s="534"/>
      <c r="I296" s="534"/>
      <c r="J296" s="534"/>
      <c r="K296" s="534"/>
      <c r="L296" s="534"/>
      <c r="M296" s="534"/>
      <c r="N296" s="534"/>
      <c r="O296" s="534"/>
      <c r="P296" s="534"/>
      <c r="Q296" s="534"/>
      <c r="R296" s="534"/>
    </row>
    <row r="297">
      <c r="A297" s="533"/>
      <c r="B297" s="534"/>
      <c r="C297" s="534"/>
      <c r="D297" s="534"/>
      <c r="E297" s="534"/>
      <c r="F297" s="534"/>
      <c r="G297" s="534"/>
      <c r="H297" s="534"/>
      <c r="I297" s="534"/>
      <c r="J297" s="534"/>
      <c r="K297" s="534"/>
      <c r="L297" s="534"/>
      <c r="M297" s="534"/>
      <c r="N297" s="534"/>
      <c r="O297" s="534"/>
      <c r="P297" s="534"/>
      <c r="Q297" s="534"/>
      <c r="R297" s="534"/>
    </row>
    <row r="298">
      <c r="A298" s="533"/>
      <c r="B298" s="534"/>
      <c r="C298" s="534"/>
      <c r="D298" s="534"/>
      <c r="E298" s="534"/>
      <c r="F298" s="534"/>
      <c r="G298" s="534"/>
      <c r="H298" s="534"/>
      <c r="I298" s="534"/>
      <c r="J298" s="534"/>
      <c r="K298" s="534"/>
      <c r="L298" s="534"/>
      <c r="M298" s="534"/>
      <c r="N298" s="534"/>
      <c r="O298" s="534"/>
      <c r="P298" s="534"/>
      <c r="Q298" s="534"/>
      <c r="R298" s="534"/>
    </row>
    <row r="299">
      <c r="A299" s="533"/>
      <c r="B299" s="534"/>
      <c r="C299" s="534"/>
      <c r="D299" s="534"/>
      <c r="E299" s="534"/>
      <c r="F299" s="534"/>
      <c r="G299" s="534"/>
      <c r="H299" s="534"/>
      <c r="I299" s="534"/>
      <c r="J299" s="534"/>
      <c r="K299" s="534"/>
      <c r="L299" s="534"/>
      <c r="M299" s="534"/>
      <c r="N299" s="534"/>
      <c r="O299" s="534"/>
      <c r="P299" s="534"/>
      <c r="Q299" s="534"/>
      <c r="R299" s="534"/>
    </row>
    <row r="300">
      <c r="A300" s="533"/>
      <c r="B300" s="534"/>
      <c r="C300" s="534"/>
      <c r="D300" s="534"/>
      <c r="E300" s="534"/>
      <c r="F300" s="534"/>
      <c r="G300" s="534"/>
      <c r="H300" s="534"/>
      <c r="I300" s="534"/>
      <c r="J300" s="534"/>
      <c r="K300" s="534"/>
      <c r="L300" s="534"/>
      <c r="M300" s="534"/>
      <c r="N300" s="534"/>
      <c r="O300" s="534"/>
      <c r="P300" s="534"/>
      <c r="Q300" s="534"/>
      <c r="R300" s="534"/>
    </row>
    <row r="301">
      <c r="A301" s="533"/>
      <c r="B301" s="534"/>
      <c r="C301" s="534"/>
      <c r="D301" s="534"/>
      <c r="E301" s="534"/>
      <c r="F301" s="534"/>
      <c r="G301" s="534"/>
      <c r="H301" s="534"/>
      <c r="I301" s="534"/>
      <c r="J301" s="534"/>
      <c r="K301" s="534"/>
      <c r="L301" s="534"/>
      <c r="M301" s="534"/>
      <c r="N301" s="534"/>
      <c r="O301" s="534"/>
      <c r="P301" s="534"/>
      <c r="Q301" s="534"/>
      <c r="R301" s="534"/>
    </row>
    <row r="302">
      <c r="A302" s="533"/>
      <c r="B302" s="534"/>
      <c r="C302" s="534"/>
      <c r="D302" s="534"/>
      <c r="E302" s="534"/>
      <c r="F302" s="534"/>
      <c r="G302" s="534"/>
      <c r="H302" s="534"/>
      <c r="I302" s="534"/>
      <c r="J302" s="534"/>
      <c r="K302" s="534"/>
      <c r="L302" s="534"/>
      <c r="M302" s="534"/>
      <c r="N302" s="534"/>
      <c r="O302" s="534"/>
      <c r="P302" s="534"/>
      <c r="Q302" s="534"/>
      <c r="R302" s="534"/>
    </row>
    <row r="303">
      <c r="A303" s="533"/>
      <c r="B303" s="534"/>
      <c r="C303" s="534"/>
      <c r="D303" s="534"/>
      <c r="E303" s="534"/>
      <c r="F303" s="534"/>
      <c r="G303" s="534"/>
      <c r="H303" s="534"/>
      <c r="I303" s="534"/>
      <c r="J303" s="534"/>
      <c r="K303" s="534"/>
      <c r="L303" s="534"/>
      <c r="M303" s="534"/>
      <c r="N303" s="534"/>
      <c r="O303" s="534"/>
      <c r="P303" s="534"/>
      <c r="Q303" s="534"/>
      <c r="R303" s="534"/>
    </row>
    <row r="304">
      <c r="A304" s="533"/>
      <c r="B304" s="534"/>
      <c r="C304" s="534"/>
      <c r="D304" s="534"/>
      <c r="E304" s="534"/>
      <c r="F304" s="534"/>
      <c r="G304" s="534"/>
      <c r="H304" s="534"/>
      <c r="I304" s="534"/>
      <c r="J304" s="534"/>
      <c r="K304" s="534"/>
      <c r="L304" s="534"/>
      <c r="M304" s="534"/>
      <c r="N304" s="534"/>
      <c r="O304" s="534"/>
      <c r="P304" s="534"/>
      <c r="Q304" s="534"/>
      <c r="R304" s="534"/>
    </row>
    <row r="305">
      <c r="A305" s="533"/>
      <c r="B305" s="534"/>
      <c r="C305" s="534"/>
      <c r="D305" s="534"/>
      <c r="E305" s="534"/>
      <c r="F305" s="534"/>
      <c r="G305" s="534"/>
      <c r="H305" s="534"/>
      <c r="I305" s="534"/>
      <c r="J305" s="534"/>
      <c r="K305" s="534"/>
      <c r="L305" s="534"/>
      <c r="M305" s="534"/>
      <c r="N305" s="534"/>
      <c r="O305" s="534"/>
      <c r="P305" s="534"/>
      <c r="Q305" s="534"/>
      <c r="R305" s="534"/>
    </row>
    <row r="306">
      <c r="A306" s="533"/>
      <c r="B306" s="534"/>
      <c r="C306" s="534"/>
      <c r="D306" s="534"/>
      <c r="E306" s="534"/>
      <c r="F306" s="534"/>
      <c r="G306" s="534"/>
      <c r="H306" s="534"/>
      <c r="I306" s="534"/>
      <c r="J306" s="534"/>
      <c r="K306" s="534"/>
      <c r="L306" s="534"/>
      <c r="M306" s="534"/>
      <c r="N306" s="534"/>
      <c r="O306" s="534"/>
      <c r="P306" s="534"/>
      <c r="Q306" s="534"/>
      <c r="R306" s="534"/>
    </row>
    <row r="307">
      <c r="A307" s="533"/>
      <c r="B307" s="534"/>
      <c r="C307" s="534"/>
      <c r="D307" s="534"/>
      <c r="E307" s="534"/>
      <c r="F307" s="534"/>
      <c r="G307" s="534"/>
      <c r="H307" s="534"/>
      <c r="I307" s="534"/>
      <c r="J307" s="534"/>
      <c r="K307" s="534"/>
      <c r="L307" s="534"/>
      <c r="M307" s="534"/>
      <c r="N307" s="534"/>
      <c r="O307" s="534"/>
      <c r="P307" s="534"/>
      <c r="Q307" s="534"/>
      <c r="R307" s="534"/>
    </row>
    <row r="308">
      <c r="A308" s="533"/>
      <c r="B308" s="534"/>
      <c r="C308" s="534"/>
      <c r="D308" s="534"/>
      <c r="E308" s="534"/>
      <c r="F308" s="534"/>
      <c r="G308" s="534"/>
      <c r="H308" s="534"/>
      <c r="I308" s="534"/>
      <c r="J308" s="534"/>
      <c r="K308" s="534"/>
      <c r="L308" s="534"/>
      <c r="M308" s="534"/>
      <c r="N308" s="534"/>
      <c r="O308" s="534"/>
      <c r="P308" s="534"/>
      <c r="Q308" s="534"/>
      <c r="R308" s="534"/>
    </row>
    <row r="309">
      <c r="A309" s="533"/>
      <c r="B309" s="534"/>
      <c r="C309" s="534"/>
      <c r="D309" s="534"/>
      <c r="E309" s="534"/>
      <c r="F309" s="534"/>
      <c r="G309" s="534"/>
      <c r="H309" s="534"/>
      <c r="I309" s="534"/>
      <c r="J309" s="534"/>
      <c r="K309" s="534"/>
      <c r="L309" s="534"/>
      <c r="M309" s="534"/>
      <c r="N309" s="534"/>
      <c r="O309" s="534"/>
      <c r="P309" s="534"/>
      <c r="Q309" s="534"/>
      <c r="R309" s="534"/>
    </row>
    <row r="310">
      <c r="A310" s="533"/>
      <c r="B310" s="534"/>
      <c r="C310" s="534"/>
      <c r="D310" s="534"/>
      <c r="E310" s="534"/>
      <c r="F310" s="534"/>
      <c r="G310" s="534"/>
      <c r="H310" s="534"/>
      <c r="I310" s="534"/>
      <c r="J310" s="534"/>
      <c r="K310" s="534"/>
      <c r="L310" s="534"/>
      <c r="M310" s="534"/>
      <c r="N310" s="534"/>
      <c r="O310" s="534"/>
      <c r="P310" s="534"/>
      <c r="Q310" s="534"/>
      <c r="R310" s="534"/>
    </row>
    <row r="311">
      <c r="A311" s="533"/>
      <c r="B311" s="534"/>
      <c r="C311" s="534"/>
      <c r="D311" s="534"/>
      <c r="E311" s="534"/>
      <c r="F311" s="534"/>
      <c r="G311" s="534"/>
      <c r="H311" s="534"/>
      <c r="I311" s="534"/>
      <c r="J311" s="534"/>
      <c r="K311" s="534"/>
      <c r="L311" s="534"/>
      <c r="M311" s="534"/>
      <c r="N311" s="534"/>
      <c r="O311" s="534"/>
      <c r="P311" s="534"/>
      <c r="Q311" s="534"/>
      <c r="R311" s="534"/>
    </row>
    <row r="312">
      <c r="A312" s="533"/>
      <c r="B312" s="534"/>
      <c r="C312" s="534"/>
      <c r="D312" s="534"/>
      <c r="E312" s="534"/>
      <c r="F312" s="534"/>
      <c r="G312" s="534"/>
      <c r="H312" s="534"/>
      <c r="I312" s="534"/>
      <c r="J312" s="534"/>
      <c r="K312" s="534"/>
      <c r="L312" s="534"/>
      <c r="M312" s="534"/>
      <c r="N312" s="534"/>
      <c r="O312" s="534"/>
      <c r="P312" s="534"/>
      <c r="Q312" s="534"/>
      <c r="R312" s="534"/>
    </row>
    <row r="313">
      <c r="A313" s="533"/>
      <c r="B313" s="534"/>
      <c r="C313" s="534"/>
      <c r="D313" s="534"/>
      <c r="E313" s="534"/>
      <c r="F313" s="534"/>
      <c r="G313" s="534"/>
      <c r="H313" s="534"/>
      <c r="I313" s="534"/>
      <c r="J313" s="534"/>
      <c r="K313" s="534"/>
      <c r="L313" s="534"/>
      <c r="M313" s="534"/>
      <c r="N313" s="534"/>
      <c r="O313" s="534"/>
      <c r="P313" s="534"/>
      <c r="Q313" s="534"/>
      <c r="R313" s="534"/>
    </row>
    <row r="314">
      <c r="A314" s="533"/>
      <c r="B314" s="534"/>
      <c r="C314" s="534"/>
      <c r="D314" s="534"/>
      <c r="E314" s="534"/>
      <c r="F314" s="534"/>
      <c r="G314" s="534"/>
      <c r="H314" s="534"/>
      <c r="I314" s="534"/>
      <c r="J314" s="534"/>
      <c r="K314" s="534"/>
      <c r="L314" s="534"/>
      <c r="M314" s="534"/>
      <c r="N314" s="534"/>
      <c r="O314" s="534"/>
      <c r="P314" s="534"/>
      <c r="Q314" s="534"/>
      <c r="R314" s="534"/>
    </row>
    <row r="315">
      <c r="A315" s="533"/>
      <c r="B315" s="534"/>
      <c r="C315" s="534"/>
      <c r="D315" s="534"/>
      <c r="E315" s="534"/>
      <c r="F315" s="534"/>
      <c r="G315" s="534"/>
      <c r="H315" s="534"/>
      <c r="I315" s="534"/>
      <c r="J315" s="534"/>
      <c r="K315" s="534"/>
      <c r="L315" s="534"/>
      <c r="M315" s="534"/>
      <c r="N315" s="534"/>
      <c r="O315" s="534"/>
      <c r="P315" s="534"/>
      <c r="Q315" s="534"/>
      <c r="R315" s="534"/>
    </row>
    <row r="316">
      <c r="A316" s="533"/>
      <c r="B316" s="534"/>
      <c r="C316" s="534"/>
      <c r="D316" s="534"/>
      <c r="E316" s="534"/>
      <c r="F316" s="534"/>
      <c r="G316" s="534"/>
      <c r="H316" s="534"/>
      <c r="I316" s="534"/>
      <c r="J316" s="534"/>
      <c r="K316" s="534"/>
      <c r="L316" s="534"/>
      <c r="M316" s="534"/>
      <c r="N316" s="534"/>
      <c r="O316" s="534"/>
      <c r="P316" s="534"/>
      <c r="Q316" s="534"/>
      <c r="R316" s="534"/>
    </row>
    <row r="317">
      <c r="A317" s="533"/>
      <c r="B317" s="534"/>
      <c r="C317" s="534"/>
      <c r="D317" s="534"/>
      <c r="E317" s="534"/>
      <c r="F317" s="534"/>
      <c r="G317" s="534"/>
      <c r="H317" s="534"/>
      <c r="I317" s="534"/>
      <c r="J317" s="534"/>
      <c r="K317" s="534"/>
      <c r="L317" s="534"/>
      <c r="M317" s="534"/>
      <c r="N317" s="534"/>
      <c r="O317" s="534"/>
      <c r="P317" s="534"/>
      <c r="Q317" s="534"/>
      <c r="R317" s="534"/>
    </row>
    <row r="318">
      <c r="A318" s="533"/>
      <c r="B318" s="534"/>
      <c r="C318" s="534"/>
      <c r="D318" s="534"/>
      <c r="E318" s="534"/>
      <c r="F318" s="534"/>
      <c r="G318" s="534"/>
      <c r="H318" s="534"/>
      <c r="I318" s="534"/>
      <c r="J318" s="534"/>
      <c r="K318" s="534"/>
      <c r="L318" s="534"/>
      <c r="M318" s="534"/>
      <c r="N318" s="534"/>
      <c r="O318" s="534"/>
      <c r="P318" s="534"/>
      <c r="Q318" s="534"/>
      <c r="R318" s="534"/>
    </row>
    <row r="319">
      <c r="A319" s="533"/>
      <c r="B319" s="534"/>
      <c r="C319" s="534"/>
      <c r="D319" s="534"/>
      <c r="E319" s="534"/>
      <c r="F319" s="534"/>
      <c r="G319" s="534"/>
      <c r="H319" s="534"/>
      <c r="I319" s="534"/>
      <c r="J319" s="534"/>
      <c r="K319" s="534"/>
      <c r="L319" s="534"/>
      <c r="M319" s="534"/>
      <c r="N319" s="534"/>
      <c r="O319" s="534"/>
      <c r="P319" s="534"/>
      <c r="Q319" s="534"/>
      <c r="R319" s="534"/>
    </row>
    <row r="320">
      <c r="A320" s="533"/>
      <c r="B320" s="534"/>
      <c r="C320" s="534"/>
      <c r="D320" s="534"/>
      <c r="E320" s="534"/>
      <c r="F320" s="534"/>
      <c r="G320" s="534"/>
      <c r="H320" s="534"/>
      <c r="I320" s="534"/>
      <c r="J320" s="534"/>
      <c r="K320" s="534"/>
      <c r="L320" s="534"/>
      <c r="M320" s="534"/>
      <c r="N320" s="534"/>
      <c r="O320" s="534"/>
      <c r="P320" s="534"/>
      <c r="Q320" s="534"/>
      <c r="R320" s="534"/>
    </row>
    <row r="321">
      <c r="A321" s="533"/>
      <c r="B321" s="534"/>
      <c r="C321" s="534"/>
      <c r="D321" s="534"/>
      <c r="E321" s="534"/>
      <c r="F321" s="534"/>
      <c r="G321" s="534"/>
      <c r="H321" s="534"/>
      <c r="I321" s="534"/>
      <c r="J321" s="534"/>
      <c r="K321" s="534"/>
      <c r="L321" s="534"/>
      <c r="M321" s="534"/>
      <c r="N321" s="534"/>
      <c r="O321" s="534"/>
      <c r="P321" s="534"/>
      <c r="Q321" s="534"/>
      <c r="R321" s="534"/>
    </row>
    <row r="322">
      <c r="A322" s="533"/>
      <c r="B322" s="534"/>
      <c r="C322" s="534"/>
      <c r="D322" s="534"/>
      <c r="E322" s="534"/>
      <c r="F322" s="534"/>
      <c r="G322" s="534"/>
      <c r="H322" s="534"/>
      <c r="I322" s="534"/>
      <c r="J322" s="534"/>
      <c r="K322" s="534"/>
      <c r="L322" s="534"/>
      <c r="M322" s="534"/>
      <c r="N322" s="534"/>
      <c r="O322" s="534"/>
      <c r="P322" s="534"/>
      <c r="Q322" s="534"/>
      <c r="R322" s="534"/>
    </row>
    <row r="323">
      <c r="A323" s="533"/>
      <c r="B323" s="534"/>
      <c r="C323" s="534"/>
      <c r="D323" s="534"/>
      <c r="E323" s="534"/>
      <c r="F323" s="534"/>
      <c r="G323" s="534"/>
      <c r="H323" s="534"/>
      <c r="I323" s="534"/>
      <c r="J323" s="534"/>
      <c r="K323" s="534"/>
      <c r="L323" s="534"/>
      <c r="M323" s="534"/>
      <c r="N323" s="534"/>
      <c r="O323" s="534"/>
      <c r="P323" s="534"/>
      <c r="Q323" s="534"/>
      <c r="R323" s="534"/>
    </row>
    <row r="324">
      <c r="A324" s="533"/>
      <c r="B324" s="534"/>
      <c r="C324" s="534"/>
      <c r="D324" s="534"/>
      <c r="E324" s="534"/>
      <c r="F324" s="534"/>
      <c r="G324" s="534"/>
      <c r="H324" s="534"/>
      <c r="I324" s="534"/>
      <c r="J324" s="534"/>
      <c r="K324" s="534"/>
      <c r="L324" s="534"/>
      <c r="M324" s="534"/>
      <c r="N324" s="534"/>
      <c r="O324" s="534"/>
      <c r="P324" s="534"/>
      <c r="Q324" s="534"/>
      <c r="R324" s="534"/>
    </row>
    <row r="325">
      <c r="A325" s="533"/>
      <c r="B325" s="534"/>
      <c r="C325" s="534"/>
      <c r="D325" s="534"/>
      <c r="E325" s="534"/>
      <c r="F325" s="534"/>
      <c r="G325" s="534"/>
      <c r="H325" s="534"/>
      <c r="I325" s="534"/>
      <c r="J325" s="534"/>
      <c r="K325" s="534"/>
      <c r="L325" s="534"/>
      <c r="M325" s="534"/>
      <c r="N325" s="534"/>
      <c r="O325" s="534"/>
      <c r="P325" s="534"/>
      <c r="Q325" s="534"/>
      <c r="R325" s="534"/>
    </row>
    <row r="326">
      <c r="A326" s="533"/>
      <c r="B326" s="534"/>
      <c r="C326" s="534"/>
      <c r="D326" s="534"/>
      <c r="E326" s="534"/>
      <c r="F326" s="534"/>
      <c r="G326" s="534"/>
      <c r="H326" s="534"/>
      <c r="I326" s="534"/>
      <c r="J326" s="534"/>
      <c r="K326" s="534"/>
      <c r="L326" s="534"/>
      <c r="M326" s="534"/>
      <c r="N326" s="534"/>
      <c r="O326" s="534"/>
      <c r="P326" s="534"/>
      <c r="Q326" s="534"/>
      <c r="R326" s="534"/>
    </row>
    <row r="327">
      <c r="A327" s="533"/>
      <c r="B327" s="534"/>
      <c r="C327" s="534"/>
      <c r="D327" s="534"/>
      <c r="E327" s="534"/>
      <c r="F327" s="534"/>
      <c r="G327" s="534"/>
      <c r="H327" s="534"/>
      <c r="I327" s="534"/>
      <c r="J327" s="534"/>
      <c r="K327" s="534"/>
      <c r="L327" s="534"/>
      <c r="M327" s="534"/>
      <c r="N327" s="534"/>
      <c r="O327" s="534"/>
      <c r="P327" s="534"/>
      <c r="Q327" s="534"/>
      <c r="R327" s="534"/>
    </row>
    <row r="328">
      <c r="A328" s="533"/>
      <c r="B328" s="534"/>
      <c r="C328" s="534"/>
      <c r="D328" s="534"/>
      <c r="E328" s="534"/>
      <c r="F328" s="534"/>
      <c r="G328" s="534"/>
      <c r="H328" s="534"/>
      <c r="I328" s="534"/>
      <c r="J328" s="534"/>
      <c r="K328" s="534"/>
      <c r="L328" s="534"/>
      <c r="M328" s="534"/>
      <c r="N328" s="534"/>
      <c r="O328" s="534"/>
      <c r="P328" s="534"/>
      <c r="Q328" s="534"/>
      <c r="R328" s="534"/>
    </row>
    <row r="329">
      <c r="A329" s="533"/>
      <c r="B329" s="534"/>
      <c r="C329" s="534"/>
      <c r="D329" s="534"/>
      <c r="E329" s="534"/>
      <c r="F329" s="534"/>
      <c r="G329" s="534"/>
      <c r="H329" s="534"/>
      <c r="I329" s="534"/>
      <c r="J329" s="534"/>
      <c r="K329" s="534"/>
      <c r="L329" s="534"/>
      <c r="M329" s="534"/>
      <c r="N329" s="534"/>
      <c r="O329" s="534"/>
      <c r="P329" s="534"/>
      <c r="Q329" s="534"/>
      <c r="R329" s="534"/>
    </row>
    <row r="330">
      <c r="A330" s="533"/>
      <c r="B330" s="534"/>
      <c r="C330" s="534"/>
      <c r="D330" s="534"/>
      <c r="E330" s="534"/>
      <c r="F330" s="534"/>
      <c r="G330" s="534"/>
      <c r="H330" s="534"/>
      <c r="I330" s="534"/>
      <c r="J330" s="534"/>
      <c r="K330" s="534"/>
      <c r="L330" s="534"/>
      <c r="M330" s="534"/>
      <c r="N330" s="534"/>
      <c r="O330" s="534"/>
      <c r="P330" s="534"/>
      <c r="Q330" s="534"/>
      <c r="R330" s="534"/>
    </row>
    <row r="331">
      <c r="A331" s="533"/>
      <c r="B331" s="534"/>
      <c r="C331" s="534"/>
      <c r="D331" s="534"/>
      <c r="E331" s="534"/>
      <c r="F331" s="534"/>
      <c r="G331" s="534"/>
      <c r="H331" s="534"/>
      <c r="I331" s="534"/>
      <c r="J331" s="534"/>
      <c r="K331" s="534"/>
      <c r="L331" s="534"/>
      <c r="M331" s="534"/>
      <c r="N331" s="534"/>
      <c r="O331" s="534"/>
      <c r="P331" s="534"/>
      <c r="Q331" s="534"/>
      <c r="R331" s="534"/>
    </row>
    <row r="332">
      <c r="A332" s="533"/>
      <c r="B332" s="534"/>
      <c r="C332" s="534"/>
      <c r="D332" s="534"/>
      <c r="E332" s="534"/>
      <c r="F332" s="534"/>
      <c r="G332" s="534"/>
      <c r="H332" s="534"/>
      <c r="I332" s="534"/>
      <c r="J332" s="534"/>
      <c r="K332" s="534"/>
      <c r="L332" s="534"/>
      <c r="M332" s="534"/>
      <c r="N332" s="534"/>
      <c r="O332" s="534"/>
      <c r="P332" s="534"/>
      <c r="Q332" s="534"/>
      <c r="R332" s="534"/>
    </row>
    <row r="333">
      <c r="A333" s="533"/>
      <c r="B333" s="534"/>
      <c r="C333" s="534"/>
      <c r="D333" s="534"/>
      <c r="E333" s="534"/>
      <c r="F333" s="534"/>
      <c r="G333" s="534"/>
      <c r="H333" s="534"/>
      <c r="I333" s="534"/>
      <c r="J333" s="534"/>
      <c r="K333" s="534"/>
      <c r="L333" s="534"/>
      <c r="M333" s="534"/>
      <c r="N333" s="534"/>
      <c r="O333" s="534"/>
      <c r="P333" s="534"/>
      <c r="Q333" s="534"/>
      <c r="R333" s="534"/>
    </row>
    <row r="334">
      <c r="A334" s="533"/>
      <c r="B334" s="534"/>
      <c r="C334" s="534"/>
      <c r="D334" s="534"/>
      <c r="E334" s="534"/>
      <c r="F334" s="534"/>
      <c r="G334" s="534"/>
      <c r="H334" s="534"/>
      <c r="I334" s="534"/>
      <c r="J334" s="534"/>
      <c r="K334" s="534"/>
      <c r="L334" s="534"/>
      <c r="M334" s="534"/>
      <c r="N334" s="534"/>
      <c r="O334" s="534"/>
      <c r="P334" s="534"/>
      <c r="Q334" s="534"/>
      <c r="R334" s="534"/>
    </row>
    <row r="335">
      <c r="A335" s="533"/>
      <c r="B335" s="534"/>
      <c r="C335" s="534"/>
      <c r="D335" s="534"/>
      <c r="E335" s="534"/>
      <c r="F335" s="534"/>
      <c r="G335" s="534"/>
      <c r="H335" s="534"/>
      <c r="I335" s="534"/>
      <c r="J335" s="534"/>
      <c r="K335" s="534"/>
      <c r="L335" s="534"/>
      <c r="M335" s="534"/>
      <c r="N335" s="534"/>
      <c r="O335" s="534"/>
      <c r="P335" s="534"/>
      <c r="Q335" s="534"/>
      <c r="R335" s="534"/>
    </row>
    <row r="336">
      <c r="A336" s="533"/>
      <c r="B336" s="534"/>
      <c r="C336" s="534"/>
      <c r="D336" s="534"/>
      <c r="E336" s="534"/>
      <c r="F336" s="534"/>
      <c r="G336" s="534"/>
      <c r="H336" s="534"/>
      <c r="I336" s="534"/>
      <c r="J336" s="534"/>
      <c r="K336" s="534"/>
      <c r="L336" s="534"/>
      <c r="M336" s="534"/>
      <c r="N336" s="534"/>
      <c r="O336" s="534"/>
      <c r="P336" s="534"/>
      <c r="Q336" s="534"/>
      <c r="R336" s="534"/>
    </row>
    <row r="337">
      <c r="A337" s="533"/>
      <c r="B337" s="534"/>
      <c r="C337" s="534"/>
      <c r="D337" s="534"/>
      <c r="E337" s="534"/>
      <c r="F337" s="534"/>
      <c r="G337" s="534"/>
      <c r="H337" s="534"/>
      <c r="I337" s="534"/>
      <c r="J337" s="534"/>
      <c r="K337" s="534"/>
      <c r="L337" s="534"/>
      <c r="M337" s="534"/>
      <c r="N337" s="534"/>
      <c r="O337" s="534"/>
      <c r="P337" s="534"/>
      <c r="Q337" s="534"/>
      <c r="R337" s="534"/>
    </row>
    <row r="338">
      <c r="A338" s="533"/>
      <c r="B338" s="534"/>
      <c r="C338" s="534"/>
      <c r="D338" s="534"/>
      <c r="E338" s="534"/>
      <c r="F338" s="534"/>
      <c r="G338" s="534"/>
      <c r="H338" s="534"/>
      <c r="I338" s="534"/>
      <c r="J338" s="534"/>
      <c r="K338" s="534"/>
      <c r="L338" s="534"/>
      <c r="M338" s="534"/>
      <c r="N338" s="534"/>
      <c r="O338" s="534"/>
      <c r="P338" s="534"/>
      <c r="Q338" s="534"/>
      <c r="R338" s="534"/>
    </row>
    <row r="339">
      <c r="A339" s="533"/>
      <c r="B339" s="534"/>
      <c r="C339" s="534"/>
      <c r="D339" s="534"/>
      <c r="E339" s="534"/>
      <c r="F339" s="534"/>
      <c r="G339" s="534"/>
      <c r="H339" s="534"/>
      <c r="I339" s="534"/>
      <c r="J339" s="534"/>
      <c r="K339" s="534"/>
      <c r="L339" s="534"/>
      <c r="M339" s="534"/>
      <c r="N339" s="534"/>
      <c r="O339" s="534"/>
      <c r="P339" s="534"/>
      <c r="Q339" s="534"/>
      <c r="R339" s="534"/>
    </row>
    <row r="340">
      <c r="A340" s="533"/>
      <c r="B340" s="534"/>
      <c r="C340" s="534"/>
      <c r="D340" s="534"/>
      <c r="E340" s="534"/>
      <c r="F340" s="534"/>
      <c r="G340" s="534"/>
      <c r="H340" s="534"/>
      <c r="I340" s="534"/>
      <c r="J340" s="534"/>
      <c r="K340" s="534"/>
      <c r="L340" s="534"/>
      <c r="M340" s="534"/>
      <c r="N340" s="534"/>
      <c r="O340" s="534"/>
      <c r="P340" s="534"/>
      <c r="Q340" s="534"/>
      <c r="R340" s="534"/>
    </row>
    <row r="341">
      <c r="A341" s="533"/>
      <c r="B341" s="534"/>
      <c r="C341" s="534"/>
      <c r="D341" s="534"/>
      <c r="E341" s="534"/>
      <c r="F341" s="534"/>
      <c r="G341" s="534"/>
      <c r="H341" s="534"/>
      <c r="I341" s="534"/>
      <c r="J341" s="534"/>
      <c r="K341" s="534"/>
      <c r="L341" s="534"/>
      <c r="M341" s="534"/>
      <c r="N341" s="534"/>
      <c r="O341" s="534"/>
      <c r="P341" s="534"/>
      <c r="Q341" s="534"/>
      <c r="R341" s="534"/>
    </row>
    <row r="342">
      <c r="A342" s="533"/>
      <c r="B342" s="534"/>
      <c r="C342" s="534"/>
      <c r="D342" s="534"/>
      <c r="E342" s="534"/>
      <c r="F342" s="534"/>
      <c r="G342" s="534"/>
      <c r="H342" s="534"/>
      <c r="I342" s="534"/>
      <c r="J342" s="534"/>
      <c r="K342" s="534"/>
      <c r="L342" s="534"/>
      <c r="M342" s="534"/>
      <c r="N342" s="534"/>
      <c r="O342" s="534"/>
      <c r="P342" s="534"/>
      <c r="Q342" s="534"/>
      <c r="R342" s="534"/>
    </row>
    <row r="343">
      <c r="A343" s="533"/>
      <c r="B343" s="534"/>
      <c r="C343" s="534"/>
      <c r="D343" s="534"/>
      <c r="E343" s="534"/>
      <c r="F343" s="534"/>
      <c r="G343" s="534"/>
      <c r="H343" s="534"/>
      <c r="I343" s="534"/>
      <c r="J343" s="534"/>
      <c r="K343" s="534"/>
      <c r="L343" s="534"/>
      <c r="M343" s="534"/>
      <c r="N343" s="534"/>
      <c r="O343" s="534"/>
      <c r="P343" s="534"/>
      <c r="Q343" s="534"/>
      <c r="R343" s="534"/>
    </row>
    <row r="344">
      <c r="A344" s="533"/>
      <c r="B344" s="534"/>
      <c r="C344" s="534"/>
      <c r="D344" s="534"/>
      <c r="E344" s="534"/>
      <c r="F344" s="534"/>
      <c r="G344" s="534"/>
      <c r="H344" s="534"/>
      <c r="I344" s="534"/>
      <c r="J344" s="534"/>
      <c r="K344" s="534"/>
      <c r="L344" s="534"/>
      <c r="M344" s="534"/>
      <c r="N344" s="534"/>
      <c r="O344" s="534"/>
      <c r="P344" s="534"/>
      <c r="Q344" s="534"/>
      <c r="R344" s="534"/>
    </row>
    <row r="345">
      <c r="A345" s="533"/>
      <c r="B345" s="534"/>
      <c r="C345" s="534"/>
      <c r="D345" s="534"/>
      <c r="E345" s="534"/>
      <c r="F345" s="534"/>
      <c r="G345" s="534"/>
      <c r="H345" s="534"/>
      <c r="I345" s="534"/>
      <c r="J345" s="534"/>
      <c r="K345" s="534"/>
      <c r="L345" s="534"/>
      <c r="M345" s="534"/>
      <c r="N345" s="534"/>
      <c r="O345" s="534"/>
      <c r="P345" s="534"/>
      <c r="Q345" s="534"/>
      <c r="R345" s="534"/>
    </row>
    <row r="346">
      <c r="A346" s="533"/>
      <c r="B346" s="534"/>
      <c r="C346" s="534"/>
      <c r="D346" s="534"/>
      <c r="E346" s="534"/>
      <c r="F346" s="534"/>
      <c r="G346" s="534"/>
      <c r="H346" s="534"/>
      <c r="I346" s="534"/>
      <c r="J346" s="534"/>
      <c r="K346" s="534"/>
      <c r="L346" s="534"/>
      <c r="M346" s="534"/>
      <c r="N346" s="534"/>
      <c r="O346" s="534"/>
      <c r="P346" s="534"/>
      <c r="Q346" s="534"/>
      <c r="R346" s="534"/>
    </row>
    <row r="347">
      <c r="A347" s="533"/>
      <c r="B347" s="534"/>
      <c r="C347" s="534"/>
      <c r="D347" s="534"/>
      <c r="E347" s="534"/>
      <c r="F347" s="534"/>
      <c r="G347" s="534"/>
      <c r="H347" s="534"/>
      <c r="I347" s="534"/>
      <c r="J347" s="534"/>
      <c r="K347" s="534"/>
      <c r="L347" s="534"/>
      <c r="M347" s="534"/>
      <c r="N347" s="534"/>
      <c r="O347" s="534"/>
      <c r="P347" s="534"/>
      <c r="Q347" s="534"/>
      <c r="R347" s="534"/>
    </row>
    <row r="348">
      <c r="A348" s="533"/>
      <c r="B348" s="534"/>
      <c r="C348" s="534"/>
      <c r="D348" s="534"/>
      <c r="E348" s="534"/>
      <c r="F348" s="534"/>
      <c r="G348" s="534"/>
      <c r="H348" s="534"/>
      <c r="I348" s="534"/>
      <c r="J348" s="534"/>
      <c r="K348" s="534"/>
      <c r="L348" s="534"/>
      <c r="M348" s="534"/>
      <c r="N348" s="534"/>
      <c r="O348" s="534"/>
      <c r="P348" s="534"/>
      <c r="Q348" s="534"/>
      <c r="R348" s="534"/>
    </row>
    <row r="349">
      <c r="A349" s="533"/>
      <c r="B349" s="534"/>
      <c r="C349" s="534"/>
      <c r="D349" s="534"/>
      <c r="E349" s="534"/>
      <c r="F349" s="534"/>
      <c r="G349" s="534"/>
      <c r="H349" s="534"/>
      <c r="I349" s="534"/>
      <c r="J349" s="534"/>
      <c r="K349" s="534"/>
      <c r="L349" s="534"/>
      <c r="M349" s="534"/>
      <c r="N349" s="534"/>
      <c r="O349" s="534"/>
      <c r="P349" s="534"/>
      <c r="Q349" s="534"/>
      <c r="R349" s="534"/>
    </row>
    <row r="350">
      <c r="A350" s="533"/>
      <c r="B350" s="534"/>
      <c r="C350" s="534"/>
      <c r="D350" s="534"/>
      <c r="E350" s="534"/>
      <c r="F350" s="534"/>
      <c r="G350" s="534"/>
      <c r="H350" s="534"/>
      <c r="I350" s="534"/>
      <c r="J350" s="534"/>
      <c r="K350" s="534"/>
      <c r="L350" s="534"/>
      <c r="M350" s="534"/>
      <c r="N350" s="534"/>
      <c r="O350" s="534"/>
      <c r="P350" s="534"/>
      <c r="Q350" s="534"/>
      <c r="R350" s="534"/>
    </row>
    <row r="351">
      <c r="A351" s="533"/>
      <c r="B351" s="534"/>
      <c r="C351" s="534"/>
      <c r="D351" s="534"/>
      <c r="E351" s="534"/>
      <c r="F351" s="534"/>
      <c r="G351" s="534"/>
      <c r="H351" s="534"/>
      <c r="I351" s="534"/>
      <c r="J351" s="534"/>
      <c r="K351" s="534"/>
      <c r="L351" s="534"/>
      <c r="M351" s="534"/>
      <c r="N351" s="534"/>
      <c r="O351" s="534"/>
      <c r="P351" s="534"/>
      <c r="Q351" s="534"/>
      <c r="R351" s="534"/>
    </row>
    <row r="352">
      <c r="A352" s="533"/>
      <c r="B352" s="534"/>
      <c r="C352" s="534"/>
      <c r="D352" s="534"/>
      <c r="E352" s="534"/>
      <c r="F352" s="534"/>
      <c r="G352" s="534"/>
      <c r="H352" s="534"/>
      <c r="I352" s="534"/>
      <c r="J352" s="534"/>
      <c r="K352" s="534"/>
      <c r="L352" s="534"/>
      <c r="M352" s="534"/>
      <c r="N352" s="534"/>
      <c r="O352" s="534"/>
      <c r="P352" s="534"/>
      <c r="Q352" s="534"/>
      <c r="R352" s="534"/>
    </row>
    <row r="353">
      <c r="A353" s="533"/>
      <c r="B353" s="534"/>
      <c r="C353" s="534"/>
      <c r="D353" s="534"/>
      <c r="E353" s="534"/>
      <c r="F353" s="534"/>
      <c r="G353" s="534"/>
      <c r="H353" s="534"/>
      <c r="I353" s="534"/>
      <c r="J353" s="534"/>
      <c r="K353" s="534"/>
      <c r="L353" s="534"/>
      <c r="M353" s="534"/>
      <c r="N353" s="534"/>
      <c r="O353" s="534"/>
      <c r="P353" s="534"/>
      <c r="Q353" s="534"/>
      <c r="R353" s="534"/>
    </row>
    <row r="354">
      <c r="A354" s="533"/>
      <c r="B354" s="534"/>
      <c r="C354" s="534"/>
      <c r="D354" s="534"/>
      <c r="E354" s="534"/>
      <c r="F354" s="534"/>
      <c r="G354" s="534"/>
      <c r="H354" s="534"/>
      <c r="I354" s="534"/>
      <c r="J354" s="534"/>
      <c r="K354" s="534"/>
      <c r="L354" s="534"/>
      <c r="M354" s="534"/>
      <c r="N354" s="534"/>
      <c r="O354" s="534"/>
      <c r="P354" s="534"/>
      <c r="Q354" s="534"/>
      <c r="R354" s="534"/>
    </row>
    <row r="355">
      <c r="A355" s="533"/>
      <c r="B355" s="534"/>
      <c r="C355" s="534"/>
      <c r="D355" s="534"/>
      <c r="E355" s="534"/>
      <c r="F355" s="534"/>
      <c r="G355" s="534"/>
      <c r="H355" s="534"/>
      <c r="I355" s="534"/>
      <c r="J355" s="534"/>
      <c r="K355" s="534"/>
      <c r="L355" s="534"/>
      <c r="M355" s="534"/>
      <c r="N355" s="534"/>
      <c r="O355" s="534"/>
      <c r="P355" s="534"/>
      <c r="Q355" s="534"/>
      <c r="R355" s="534"/>
    </row>
    <row r="356">
      <c r="A356" s="533"/>
      <c r="B356" s="534"/>
      <c r="C356" s="534"/>
      <c r="D356" s="534"/>
      <c r="E356" s="534"/>
      <c r="F356" s="534"/>
      <c r="G356" s="534"/>
      <c r="H356" s="534"/>
      <c r="I356" s="534"/>
      <c r="J356" s="534"/>
      <c r="K356" s="534"/>
      <c r="L356" s="534"/>
      <c r="M356" s="534"/>
      <c r="N356" s="534"/>
      <c r="O356" s="534"/>
      <c r="P356" s="534"/>
      <c r="Q356" s="534"/>
      <c r="R356" s="534"/>
    </row>
    <row r="357">
      <c r="A357" s="533"/>
      <c r="B357" s="534"/>
      <c r="C357" s="534"/>
      <c r="D357" s="534"/>
      <c r="E357" s="534"/>
      <c r="F357" s="534"/>
      <c r="G357" s="534"/>
      <c r="H357" s="534"/>
      <c r="I357" s="534"/>
      <c r="J357" s="534"/>
      <c r="K357" s="534"/>
      <c r="L357" s="534"/>
      <c r="M357" s="534"/>
      <c r="N357" s="534"/>
      <c r="O357" s="534"/>
      <c r="P357" s="534"/>
      <c r="Q357" s="534"/>
      <c r="R357" s="534"/>
    </row>
    <row r="358">
      <c r="A358" s="533"/>
      <c r="B358" s="534"/>
      <c r="C358" s="534"/>
      <c r="D358" s="534"/>
      <c r="E358" s="534"/>
      <c r="F358" s="534"/>
      <c r="G358" s="534"/>
      <c r="H358" s="534"/>
      <c r="I358" s="534"/>
      <c r="J358" s="534"/>
      <c r="K358" s="534"/>
      <c r="L358" s="534"/>
      <c r="M358" s="534"/>
      <c r="N358" s="534"/>
      <c r="O358" s="534"/>
      <c r="P358" s="534"/>
      <c r="Q358" s="534"/>
      <c r="R358" s="534"/>
    </row>
    <row r="359">
      <c r="A359" s="533"/>
      <c r="B359" s="534"/>
      <c r="C359" s="534"/>
      <c r="D359" s="534"/>
      <c r="E359" s="534"/>
      <c r="F359" s="534"/>
      <c r="G359" s="534"/>
      <c r="H359" s="534"/>
      <c r="I359" s="534"/>
      <c r="J359" s="534"/>
      <c r="K359" s="534"/>
      <c r="L359" s="534"/>
      <c r="M359" s="534"/>
      <c r="N359" s="534"/>
      <c r="O359" s="534"/>
      <c r="P359" s="534"/>
      <c r="Q359" s="534"/>
      <c r="R359" s="534"/>
    </row>
    <row r="360">
      <c r="A360" s="533"/>
      <c r="B360" s="534"/>
      <c r="C360" s="534"/>
      <c r="D360" s="534"/>
      <c r="E360" s="534"/>
      <c r="F360" s="534"/>
      <c r="G360" s="534"/>
      <c r="H360" s="534"/>
      <c r="I360" s="534"/>
      <c r="J360" s="534"/>
      <c r="K360" s="534"/>
      <c r="L360" s="534"/>
      <c r="M360" s="534"/>
      <c r="N360" s="534"/>
      <c r="O360" s="534"/>
      <c r="P360" s="534"/>
      <c r="Q360" s="534"/>
      <c r="R360" s="534"/>
    </row>
    <row r="361">
      <c r="A361" s="533"/>
      <c r="B361" s="534"/>
      <c r="C361" s="534"/>
      <c r="D361" s="534"/>
      <c r="E361" s="534"/>
      <c r="F361" s="534"/>
      <c r="G361" s="534"/>
      <c r="H361" s="534"/>
      <c r="I361" s="534"/>
      <c r="J361" s="534"/>
      <c r="K361" s="534"/>
      <c r="L361" s="534"/>
      <c r="M361" s="534"/>
      <c r="N361" s="534"/>
      <c r="O361" s="534"/>
      <c r="P361" s="534"/>
      <c r="Q361" s="534"/>
      <c r="R361" s="534"/>
    </row>
    <row r="362">
      <c r="A362" s="533"/>
      <c r="B362" s="534"/>
      <c r="C362" s="534"/>
      <c r="D362" s="534"/>
      <c r="E362" s="534"/>
      <c r="F362" s="534"/>
      <c r="G362" s="534"/>
      <c r="H362" s="534"/>
      <c r="I362" s="534"/>
      <c r="J362" s="534"/>
      <c r="K362" s="534"/>
      <c r="L362" s="534"/>
      <c r="M362" s="534"/>
      <c r="N362" s="534"/>
      <c r="O362" s="534"/>
      <c r="P362" s="534"/>
      <c r="Q362" s="534"/>
      <c r="R362" s="534"/>
    </row>
    <row r="363">
      <c r="A363" s="533"/>
      <c r="B363" s="534"/>
      <c r="C363" s="534"/>
      <c r="D363" s="534"/>
      <c r="E363" s="534"/>
      <c r="F363" s="534"/>
      <c r="G363" s="534"/>
      <c r="H363" s="534"/>
      <c r="I363" s="534"/>
      <c r="J363" s="534"/>
      <c r="K363" s="534"/>
      <c r="L363" s="534"/>
      <c r="M363" s="534"/>
      <c r="N363" s="534"/>
      <c r="O363" s="534"/>
      <c r="P363" s="534"/>
      <c r="Q363" s="534"/>
      <c r="R363" s="534"/>
    </row>
    <row r="364">
      <c r="A364" s="533"/>
      <c r="B364" s="534"/>
      <c r="C364" s="534"/>
      <c r="D364" s="534"/>
      <c r="E364" s="534"/>
      <c r="F364" s="534"/>
      <c r="G364" s="534"/>
      <c r="H364" s="534"/>
      <c r="I364" s="534"/>
      <c r="J364" s="534"/>
      <c r="K364" s="534"/>
      <c r="L364" s="534"/>
      <c r="M364" s="534"/>
      <c r="N364" s="534"/>
      <c r="O364" s="534"/>
      <c r="P364" s="534"/>
      <c r="Q364" s="534"/>
      <c r="R364" s="534"/>
    </row>
    <row r="365">
      <c r="A365" s="533"/>
      <c r="B365" s="534"/>
      <c r="C365" s="534"/>
      <c r="D365" s="534"/>
      <c r="E365" s="534"/>
      <c r="F365" s="534"/>
      <c r="G365" s="534"/>
      <c r="H365" s="534"/>
      <c r="I365" s="534"/>
      <c r="J365" s="534"/>
      <c r="K365" s="534"/>
      <c r="L365" s="534"/>
      <c r="M365" s="534"/>
      <c r="N365" s="534"/>
      <c r="O365" s="534"/>
      <c r="P365" s="534"/>
      <c r="Q365" s="534"/>
      <c r="R365" s="534"/>
    </row>
    <row r="366">
      <c r="A366" s="533"/>
      <c r="B366" s="534"/>
      <c r="C366" s="534"/>
      <c r="D366" s="534"/>
      <c r="E366" s="534"/>
      <c r="F366" s="534"/>
      <c r="G366" s="534"/>
      <c r="H366" s="534"/>
      <c r="I366" s="534"/>
      <c r="J366" s="534"/>
      <c r="K366" s="534"/>
      <c r="L366" s="534"/>
      <c r="M366" s="534"/>
      <c r="N366" s="534"/>
      <c r="O366" s="534"/>
      <c r="P366" s="534"/>
      <c r="Q366" s="534"/>
      <c r="R366" s="534"/>
    </row>
    <row r="367">
      <c r="A367" s="533"/>
      <c r="B367" s="534"/>
      <c r="C367" s="534"/>
      <c r="D367" s="534"/>
      <c r="E367" s="534"/>
      <c r="F367" s="534"/>
      <c r="G367" s="534"/>
      <c r="H367" s="534"/>
      <c r="I367" s="534"/>
      <c r="J367" s="534"/>
      <c r="K367" s="534"/>
      <c r="L367" s="534"/>
      <c r="M367" s="534"/>
      <c r="N367" s="534"/>
      <c r="O367" s="534"/>
      <c r="P367" s="534"/>
      <c r="Q367" s="534"/>
      <c r="R367" s="534"/>
    </row>
    <row r="368">
      <c r="A368" s="533"/>
      <c r="B368" s="534"/>
      <c r="C368" s="534"/>
      <c r="D368" s="534"/>
      <c r="E368" s="534"/>
      <c r="F368" s="534"/>
      <c r="G368" s="534"/>
      <c r="H368" s="534"/>
      <c r="I368" s="534"/>
      <c r="J368" s="534"/>
      <c r="K368" s="534"/>
      <c r="L368" s="534"/>
      <c r="M368" s="534"/>
      <c r="N368" s="534"/>
      <c r="O368" s="534"/>
      <c r="P368" s="534"/>
      <c r="Q368" s="534"/>
      <c r="R368" s="534"/>
    </row>
    <row r="369">
      <c r="A369" s="533"/>
      <c r="B369" s="534"/>
      <c r="C369" s="534"/>
      <c r="D369" s="534"/>
      <c r="E369" s="534"/>
      <c r="F369" s="534"/>
      <c r="G369" s="534"/>
      <c r="H369" s="534"/>
      <c r="I369" s="534"/>
      <c r="J369" s="534"/>
      <c r="K369" s="534"/>
      <c r="L369" s="534"/>
      <c r="M369" s="534"/>
      <c r="N369" s="534"/>
      <c r="O369" s="534"/>
      <c r="P369" s="534"/>
      <c r="Q369" s="534"/>
      <c r="R369" s="534"/>
    </row>
    <row r="370">
      <c r="A370" s="533"/>
      <c r="B370" s="534"/>
      <c r="C370" s="534"/>
      <c r="D370" s="534"/>
      <c r="E370" s="534"/>
      <c r="F370" s="534"/>
      <c r="G370" s="534"/>
      <c r="H370" s="534"/>
      <c r="I370" s="534"/>
      <c r="J370" s="534"/>
      <c r="K370" s="534"/>
      <c r="L370" s="534"/>
      <c r="M370" s="534"/>
      <c r="N370" s="534"/>
      <c r="O370" s="534"/>
      <c r="P370" s="534"/>
      <c r="Q370" s="534"/>
      <c r="R370" s="534"/>
    </row>
    <row r="371">
      <c r="A371" s="533"/>
      <c r="B371" s="534"/>
      <c r="C371" s="534"/>
      <c r="D371" s="534"/>
      <c r="E371" s="534"/>
      <c r="F371" s="534"/>
      <c r="G371" s="534"/>
      <c r="H371" s="534"/>
      <c r="I371" s="534"/>
      <c r="J371" s="534"/>
      <c r="K371" s="534"/>
      <c r="L371" s="534"/>
      <c r="M371" s="534"/>
      <c r="N371" s="534"/>
      <c r="O371" s="534"/>
      <c r="P371" s="534"/>
      <c r="Q371" s="534"/>
      <c r="R371" s="534"/>
    </row>
    <row r="372">
      <c r="A372" s="533"/>
      <c r="B372" s="534"/>
      <c r="C372" s="534"/>
      <c r="D372" s="534"/>
      <c r="E372" s="534"/>
      <c r="F372" s="534"/>
      <c r="G372" s="534"/>
      <c r="H372" s="534"/>
      <c r="I372" s="534"/>
      <c r="J372" s="534"/>
      <c r="K372" s="534"/>
      <c r="L372" s="534"/>
      <c r="M372" s="534"/>
      <c r="N372" s="534"/>
      <c r="O372" s="534"/>
      <c r="P372" s="534"/>
      <c r="Q372" s="534"/>
      <c r="R372" s="534"/>
    </row>
    <row r="373">
      <c r="A373" s="533"/>
      <c r="B373" s="534"/>
      <c r="C373" s="534"/>
      <c r="D373" s="534"/>
      <c r="E373" s="534"/>
      <c r="F373" s="534"/>
      <c r="G373" s="534"/>
      <c r="H373" s="534"/>
      <c r="I373" s="534"/>
      <c r="J373" s="534"/>
      <c r="K373" s="534"/>
      <c r="L373" s="534"/>
      <c r="M373" s="534"/>
      <c r="N373" s="534"/>
      <c r="O373" s="534"/>
      <c r="P373" s="534"/>
      <c r="Q373" s="534"/>
      <c r="R373" s="534"/>
    </row>
    <row r="374">
      <c r="A374" s="533"/>
      <c r="B374" s="534"/>
      <c r="C374" s="534"/>
      <c r="D374" s="534"/>
      <c r="E374" s="534"/>
      <c r="F374" s="534"/>
      <c r="G374" s="534"/>
      <c r="H374" s="534"/>
      <c r="I374" s="534"/>
      <c r="J374" s="534"/>
      <c r="K374" s="534"/>
      <c r="L374" s="534"/>
      <c r="M374" s="534"/>
      <c r="N374" s="534"/>
      <c r="O374" s="534"/>
      <c r="P374" s="534"/>
      <c r="Q374" s="534"/>
      <c r="R374" s="534"/>
    </row>
    <row r="375">
      <c r="A375" s="533"/>
      <c r="B375" s="534"/>
      <c r="C375" s="534"/>
      <c r="D375" s="534"/>
      <c r="E375" s="534"/>
      <c r="F375" s="534"/>
      <c r="G375" s="534"/>
      <c r="H375" s="534"/>
      <c r="I375" s="534"/>
      <c r="J375" s="534"/>
      <c r="K375" s="534"/>
      <c r="L375" s="534"/>
      <c r="M375" s="534"/>
      <c r="N375" s="534"/>
      <c r="O375" s="534"/>
      <c r="P375" s="534"/>
      <c r="Q375" s="534"/>
      <c r="R375" s="534"/>
    </row>
    <row r="376">
      <c r="A376" s="533"/>
      <c r="B376" s="534"/>
      <c r="C376" s="534"/>
      <c r="D376" s="534"/>
      <c r="E376" s="534"/>
      <c r="F376" s="534"/>
      <c r="G376" s="534"/>
      <c r="H376" s="534"/>
      <c r="I376" s="534"/>
      <c r="J376" s="534"/>
      <c r="K376" s="534"/>
      <c r="L376" s="534"/>
      <c r="M376" s="534"/>
      <c r="N376" s="534"/>
      <c r="O376" s="534"/>
      <c r="P376" s="534"/>
      <c r="Q376" s="534"/>
      <c r="R376" s="534"/>
    </row>
    <row r="377">
      <c r="A377" s="533"/>
      <c r="B377" s="534"/>
      <c r="C377" s="534"/>
      <c r="D377" s="534"/>
      <c r="E377" s="534"/>
      <c r="F377" s="534"/>
      <c r="G377" s="534"/>
      <c r="H377" s="534"/>
      <c r="I377" s="534"/>
      <c r="J377" s="534"/>
      <c r="K377" s="534"/>
      <c r="L377" s="534"/>
      <c r="M377" s="534"/>
      <c r="N377" s="534"/>
      <c r="O377" s="534"/>
      <c r="P377" s="534"/>
      <c r="Q377" s="534"/>
      <c r="R377" s="534"/>
    </row>
    <row r="378">
      <c r="A378" s="533"/>
      <c r="B378" s="534"/>
      <c r="C378" s="534"/>
      <c r="D378" s="534"/>
      <c r="E378" s="534"/>
      <c r="F378" s="534"/>
      <c r="G378" s="534"/>
      <c r="H378" s="534"/>
      <c r="I378" s="534"/>
      <c r="J378" s="534"/>
      <c r="K378" s="534"/>
      <c r="L378" s="534"/>
      <c r="M378" s="534"/>
      <c r="N378" s="534"/>
      <c r="O378" s="534"/>
      <c r="P378" s="534"/>
      <c r="Q378" s="534"/>
      <c r="R378" s="534"/>
    </row>
    <row r="379">
      <c r="A379" s="533"/>
      <c r="B379" s="534"/>
      <c r="C379" s="534"/>
      <c r="D379" s="534"/>
      <c r="E379" s="534"/>
      <c r="F379" s="534"/>
      <c r="G379" s="534"/>
      <c r="H379" s="534"/>
      <c r="I379" s="534"/>
      <c r="J379" s="534"/>
      <c r="K379" s="534"/>
      <c r="L379" s="534"/>
      <c r="M379" s="534"/>
      <c r="N379" s="534"/>
      <c r="O379" s="534"/>
      <c r="P379" s="534"/>
      <c r="Q379" s="534"/>
      <c r="R379" s="534"/>
    </row>
    <row r="380">
      <c r="A380" s="533"/>
      <c r="B380" s="534"/>
      <c r="C380" s="534"/>
      <c r="D380" s="534"/>
      <c r="E380" s="534"/>
      <c r="F380" s="534"/>
      <c r="G380" s="534"/>
      <c r="H380" s="534"/>
      <c r="I380" s="534"/>
      <c r="J380" s="534"/>
      <c r="K380" s="534"/>
      <c r="L380" s="534"/>
      <c r="M380" s="534"/>
      <c r="N380" s="534"/>
      <c r="O380" s="534"/>
      <c r="P380" s="534"/>
      <c r="Q380" s="534"/>
      <c r="R380" s="534"/>
    </row>
    <row r="381">
      <c r="A381" s="533"/>
      <c r="B381" s="534"/>
      <c r="C381" s="534"/>
      <c r="D381" s="534"/>
      <c r="E381" s="534"/>
      <c r="F381" s="534"/>
      <c r="G381" s="534"/>
      <c r="H381" s="534"/>
      <c r="I381" s="534"/>
      <c r="J381" s="534"/>
      <c r="K381" s="534"/>
      <c r="L381" s="534"/>
      <c r="M381" s="534"/>
      <c r="N381" s="534"/>
      <c r="O381" s="534"/>
      <c r="P381" s="534"/>
      <c r="Q381" s="534"/>
      <c r="R381" s="534"/>
    </row>
    <row r="382">
      <c r="A382" s="533"/>
      <c r="B382" s="534"/>
      <c r="C382" s="534"/>
      <c r="D382" s="534"/>
      <c r="E382" s="534"/>
      <c r="F382" s="534"/>
      <c r="G382" s="534"/>
      <c r="H382" s="534"/>
      <c r="I382" s="534"/>
      <c r="J382" s="534"/>
      <c r="K382" s="534"/>
      <c r="L382" s="534"/>
      <c r="M382" s="534"/>
      <c r="N382" s="534"/>
      <c r="O382" s="534"/>
      <c r="P382" s="534"/>
      <c r="Q382" s="534"/>
      <c r="R382" s="534"/>
    </row>
    <row r="383">
      <c r="A383" s="533"/>
      <c r="B383" s="534"/>
      <c r="C383" s="534"/>
      <c r="D383" s="534"/>
      <c r="E383" s="534"/>
      <c r="F383" s="534"/>
      <c r="G383" s="534"/>
      <c r="H383" s="534"/>
      <c r="I383" s="534"/>
      <c r="J383" s="534"/>
      <c r="K383" s="534"/>
      <c r="L383" s="534"/>
      <c r="M383" s="534"/>
      <c r="N383" s="534"/>
      <c r="O383" s="534"/>
      <c r="P383" s="534"/>
      <c r="Q383" s="534"/>
      <c r="R383" s="534"/>
    </row>
    <row r="384">
      <c r="A384" s="533"/>
      <c r="B384" s="534"/>
      <c r="C384" s="534"/>
      <c r="D384" s="534"/>
      <c r="E384" s="534"/>
      <c r="F384" s="534"/>
      <c r="G384" s="534"/>
      <c r="H384" s="534"/>
      <c r="I384" s="534"/>
      <c r="J384" s="534"/>
      <c r="K384" s="534"/>
      <c r="L384" s="534"/>
      <c r="M384" s="534"/>
      <c r="N384" s="534"/>
      <c r="O384" s="534"/>
      <c r="P384" s="534"/>
      <c r="Q384" s="534"/>
      <c r="R384" s="534"/>
    </row>
    <row r="385">
      <c r="A385" s="533"/>
      <c r="B385" s="534"/>
      <c r="C385" s="534"/>
      <c r="D385" s="534"/>
      <c r="E385" s="534"/>
      <c r="F385" s="534"/>
      <c r="G385" s="534"/>
      <c r="H385" s="534"/>
      <c r="I385" s="534"/>
      <c r="J385" s="534"/>
      <c r="K385" s="534"/>
      <c r="L385" s="534"/>
      <c r="M385" s="534"/>
      <c r="N385" s="534"/>
      <c r="O385" s="534"/>
      <c r="P385" s="534"/>
      <c r="Q385" s="534"/>
      <c r="R385" s="534"/>
    </row>
    <row r="386">
      <c r="A386" s="533"/>
      <c r="B386" s="534"/>
      <c r="C386" s="534"/>
      <c r="D386" s="534"/>
      <c r="E386" s="534"/>
      <c r="F386" s="534"/>
      <c r="G386" s="534"/>
      <c r="H386" s="534"/>
      <c r="I386" s="534"/>
      <c r="J386" s="534"/>
      <c r="K386" s="534"/>
      <c r="L386" s="534"/>
      <c r="M386" s="534"/>
      <c r="N386" s="534"/>
      <c r="O386" s="534"/>
      <c r="P386" s="534"/>
      <c r="Q386" s="534"/>
      <c r="R386" s="534"/>
    </row>
    <row r="387">
      <c r="A387" s="533"/>
      <c r="B387" s="534"/>
      <c r="C387" s="534"/>
      <c r="D387" s="534"/>
      <c r="E387" s="534"/>
      <c r="F387" s="534"/>
      <c r="G387" s="534"/>
      <c r="H387" s="534"/>
      <c r="I387" s="534"/>
      <c r="J387" s="534"/>
      <c r="K387" s="534"/>
      <c r="L387" s="534"/>
      <c r="M387" s="534"/>
      <c r="N387" s="534"/>
      <c r="O387" s="534"/>
      <c r="P387" s="534"/>
      <c r="Q387" s="534"/>
      <c r="R387" s="534"/>
    </row>
    <row r="388">
      <c r="A388" s="533"/>
      <c r="B388" s="534"/>
      <c r="C388" s="534"/>
      <c r="D388" s="534"/>
      <c r="E388" s="534"/>
      <c r="F388" s="534"/>
      <c r="G388" s="534"/>
      <c r="H388" s="534"/>
      <c r="I388" s="534"/>
      <c r="J388" s="534"/>
      <c r="K388" s="534"/>
      <c r="L388" s="534"/>
      <c r="M388" s="534"/>
      <c r="N388" s="534"/>
      <c r="O388" s="534"/>
      <c r="P388" s="534"/>
      <c r="Q388" s="534"/>
      <c r="R388" s="534"/>
    </row>
    <row r="389">
      <c r="A389" s="533"/>
      <c r="B389" s="534"/>
      <c r="C389" s="534"/>
      <c r="D389" s="534"/>
      <c r="E389" s="534"/>
      <c r="F389" s="534"/>
      <c r="G389" s="534"/>
      <c r="H389" s="534"/>
      <c r="I389" s="534"/>
      <c r="J389" s="534"/>
      <c r="K389" s="534"/>
      <c r="L389" s="534"/>
      <c r="M389" s="534"/>
      <c r="N389" s="534"/>
      <c r="O389" s="534"/>
      <c r="P389" s="534"/>
      <c r="Q389" s="534"/>
      <c r="R389" s="534"/>
    </row>
    <row r="390">
      <c r="A390" s="533"/>
      <c r="B390" s="534"/>
      <c r="C390" s="534"/>
      <c r="D390" s="534"/>
      <c r="E390" s="534"/>
      <c r="F390" s="534"/>
      <c r="G390" s="534"/>
      <c r="H390" s="534"/>
      <c r="I390" s="534"/>
      <c r="J390" s="534"/>
      <c r="K390" s="534"/>
      <c r="L390" s="534"/>
      <c r="M390" s="534"/>
      <c r="N390" s="534"/>
      <c r="O390" s="534"/>
      <c r="P390" s="534"/>
      <c r="Q390" s="534"/>
      <c r="R390" s="534"/>
    </row>
    <row r="391">
      <c r="A391" s="533"/>
      <c r="B391" s="534"/>
      <c r="C391" s="534"/>
      <c r="D391" s="534"/>
      <c r="E391" s="534"/>
      <c r="F391" s="534"/>
      <c r="G391" s="534"/>
      <c r="H391" s="534"/>
      <c r="I391" s="534"/>
      <c r="J391" s="534"/>
      <c r="K391" s="534"/>
      <c r="L391" s="534"/>
      <c r="M391" s="534"/>
      <c r="N391" s="534"/>
      <c r="O391" s="534"/>
      <c r="P391" s="534"/>
      <c r="Q391" s="534"/>
      <c r="R391" s="534"/>
    </row>
    <row r="392">
      <c r="A392" s="533"/>
      <c r="B392" s="534"/>
      <c r="C392" s="534"/>
      <c r="D392" s="534"/>
      <c r="E392" s="534"/>
      <c r="F392" s="534"/>
      <c r="G392" s="534"/>
      <c r="H392" s="534"/>
      <c r="I392" s="534"/>
      <c r="J392" s="534"/>
      <c r="K392" s="534"/>
      <c r="L392" s="534"/>
      <c r="M392" s="534"/>
      <c r="N392" s="534"/>
      <c r="O392" s="534"/>
      <c r="P392" s="534"/>
      <c r="Q392" s="534"/>
      <c r="R392" s="534"/>
    </row>
    <row r="393">
      <c r="A393" s="533"/>
      <c r="B393" s="534"/>
      <c r="C393" s="534"/>
      <c r="D393" s="534"/>
      <c r="E393" s="534"/>
      <c r="F393" s="534"/>
      <c r="G393" s="534"/>
      <c r="H393" s="534"/>
      <c r="I393" s="534"/>
      <c r="J393" s="534"/>
      <c r="K393" s="534"/>
      <c r="L393" s="534"/>
      <c r="M393" s="534"/>
      <c r="N393" s="534"/>
      <c r="O393" s="534"/>
      <c r="P393" s="534"/>
      <c r="Q393" s="534"/>
      <c r="R393" s="534"/>
    </row>
    <row r="394">
      <c r="A394" s="533"/>
      <c r="B394" s="534"/>
      <c r="C394" s="534"/>
      <c r="D394" s="534"/>
      <c r="E394" s="534"/>
      <c r="F394" s="534"/>
      <c r="G394" s="534"/>
      <c r="H394" s="534"/>
      <c r="I394" s="534"/>
      <c r="J394" s="534"/>
      <c r="K394" s="534"/>
      <c r="L394" s="534"/>
      <c r="M394" s="534"/>
      <c r="N394" s="534"/>
      <c r="O394" s="534"/>
      <c r="P394" s="534"/>
      <c r="Q394" s="534"/>
      <c r="R394" s="534"/>
    </row>
    <row r="395">
      <c r="A395" s="533"/>
      <c r="B395" s="534"/>
      <c r="C395" s="534"/>
      <c r="D395" s="534"/>
      <c r="E395" s="534"/>
      <c r="F395" s="534"/>
      <c r="G395" s="534"/>
      <c r="H395" s="534"/>
      <c r="I395" s="534"/>
      <c r="J395" s="534"/>
      <c r="K395" s="534"/>
      <c r="L395" s="534"/>
      <c r="M395" s="534"/>
      <c r="N395" s="534"/>
      <c r="O395" s="534"/>
      <c r="P395" s="534"/>
      <c r="Q395" s="534"/>
      <c r="R395" s="534"/>
    </row>
    <row r="396">
      <c r="A396" s="533"/>
      <c r="B396" s="534"/>
      <c r="C396" s="534"/>
      <c r="D396" s="534"/>
      <c r="E396" s="534"/>
      <c r="F396" s="534"/>
      <c r="G396" s="534"/>
      <c r="H396" s="534"/>
      <c r="I396" s="534"/>
      <c r="J396" s="534"/>
      <c r="K396" s="534"/>
      <c r="L396" s="534"/>
      <c r="M396" s="534"/>
      <c r="N396" s="534"/>
      <c r="O396" s="534"/>
      <c r="P396" s="534"/>
      <c r="Q396" s="534"/>
      <c r="R396" s="534"/>
    </row>
    <row r="397">
      <c r="A397" s="533"/>
      <c r="B397" s="534"/>
      <c r="C397" s="534"/>
      <c r="D397" s="534"/>
      <c r="E397" s="534"/>
      <c r="F397" s="534"/>
      <c r="G397" s="534"/>
      <c r="H397" s="534"/>
      <c r="I397" s="534"/>
      <c r="J397" s="534"/>
      <c r="K397" s="534"/>
      <c r="L397" s="534"/>
      <c r="M397" s="534"/>
      <c r="N397" s="534"/>
      <c r="O397" s="534"/>
      <c r="P397" s="534"/>
      <c r="Q397" s="534"/>
      <c r="R397" s="534"/>
    </row>
    <row r="398">
      <c r="A398" s="533"/>
      <c r="B398" s="534"/>
      <c r="C398" s="534"/>
      <c r="D398" s="534"/>
      <c r="E398" s="534"/>
      <c r="F398" s="534"/>
      <c r="G398" s="534"/>
      <c r="H398" s="534"/>
      <c r="I398" s="534"/>
      <c r="J398" s="534"/>
      <c r="K398" s="534"/>
      <c r="L398" s="534"/>
      <c r="M398" s="534"/>
      <c r="N398" s="534"/>
      <c r="O398" s="534"/>
      <c r="P398" s="534"/>
      <c r="Q398" s="534"/>
      <c r="R398" s="534"/>
    </row>
    <row r="399">
      <c r="A399" s="533"/>
      <c r="B399" s="534"/>
      <c r="C399" s="534"/>
      <c r="D399" s="534"/>
      <c r="E399" s="534"/>
      <c r="F399" s="534"/>
      <c r="G399" s="534"/>
      <c r="H399" s="534"/>
      <c r="I399" s="534"/>
      <c r="J399" s="534"/>
      <c r="K399" s="534"/>
      <c r="L399" s="534"/>
      <c r="M399" s="534"/>
      <c r="N399" s="534"/>
      <c r="O399" s="534"/>
      <c r="P399" s="534"/>
      <c r="Q399" s="534"/>
      <c r="R399" s="534"/>
    </row>
    <row r="400">
      <c r="A400" s="533"/>
      <c r="B400" s="534"/>
      <c r="C400" s="534"/>
      <c r="D400" s="534"/>
      <c r="E400" s="534"/>
      <c r="F400" s="534"/>
      <c r="G400" s="534"/>
      <c r="H400" s="534"/>
      <c r="I400" s="534"/>
      <c r="J400" s="534"/>
      <c r="K400" s="534"/>
      <c r="L400" s="534"/>
      <c r="M400" s="534"/>
      <c r="N400" s="534"/>
      <c r="O400" s="534"/>
      <c r="P400" s="534"/>
      <c r="Q400" s="534"/>
      <c r="R400" s="534"/>
    </row>
    <row r="401">
      <c r="A401" s="533"/>
      <c r="B401" s="534"/>
      <c r="C401" s="534"/>
      <c r="D401" s="534"/>
      <c r="E401" s="534"/>
      <c r="F401" s="534"/>
      <c r="G401" s="534"/>
      <c r="H401" s="534"/>
      <c r="I401" s="534"/>
      <c r="J401" s="534"/>
      <c r="K401" s="534"/>
      <c r="L401" s="534"/>
      <c r="M401" s="534"/>
      <c r="N401" s="534"/>
      <c r="O401" s="534"/>
      <c r="P401" s="534"/>
      <c r="Q401" s="534"/>
      <c r="R401" s="534"/>
    </row>
    <row r="402">
      <c r="A402" s="533"/>
      <c r="B402" s="534"/>
      <c r="C402" s="534"/>
      <c r="D402" s="534"/>
      <c r="E402" s="534"/>
      <c r="F402" s="534"/>
      <c r="G402" s="534"/>
      <c r="H402" s="534"/>
      <c r="I402" s="534"/>
      <c r="J402" s="534"/>
      <c r="K402" s="534"/>
      <c r="L402" s="534"/>
      <c r="M402" s="534"/>
      <c r="N402" s="534"/>
      <c r="O402" s="534"/>
      <c r="P402" s="534"/>
      <c r="Q402" s="534"/>
      <c r="R402" s="534"/>
    </row>
    <row r="403">
      <c r="A403" s="533"/>
      <c r="B403" s="534"/>
      <c r="C403" s="534"/>
      <c r="D403" s="534"/>
      <c r="E403" s="534"/>
      <c r="F403" s="534"/>
      <c r="G403" s="534"/>
      <c r="H403" s="534"/>
      <c r="I403" s="534"/>
      <c r="J403" s="534"/>
      <c r="K403" s="534"/>
      <c r="L403" s="534"/>
      <c r="M403" s="534"/>
      <c r="N403" s="534"/>
      <c r="O403" s="534"/>
      <c r="P403" s="534"/>
      <c r="Q403" s="534"/>
      <c r="R403" s="534"/>
    </row>
    <row r="404">
      <c r="A404" s="533"/>
      <c r="B404" s="534"/>
      <c r="C404" s="534"/>
      <c r="D404" s="534"/>
      <c r="E404" s="534"/>
      <c r="F404" s="534"/>
      <c r="G404" s="534"/>
      <c r="H404" s="534"/>
      <c r="I404" s="534"/>
      <c r="J404" s="534"/>
      <c r="K404" s="534"/>
      <c r="L404" s="534"/>
      <c r="M404" s="534"/>
      <c r="N404" s="534"/>
      <c r="O404" s="534"/>
      <c r="P404" s="534"/>
      <c r="Q404" s="534"/>
      <c r="R404" s="534"/>
    </row>
    <row r="405">
      <c r="A405" s="533"/>
      <c r="B405" s="534"/>
      <c r="C405" s="534"/>
      <c r="D405" s="534"/>
      <c r="E405" s="534"/>
      <c r="F405" s="534"/>
      <c r="G405" s="534"/>
      <c r="H405" s="534"/>
      <c r="I405" s="534"/>
      <c r="J405" s="534"/>
      <c r="K405" s="534"/>
      <c r="L405" s="534"/>
      <c r="M405" s="534"/>
      <c r="N405" s="534"/>
      <c r="O405" s="534"/>
      <c r="P405" s="534"/>
      <c r="Q405" s="534"/>
      <c r="R405" s="534"/>
    </row>
    <row r="406">
      <c r="A406" s="533"/>
      <c r="B406" s="534"/>
      <c r="C406" s="534"/>
      <c r="D406" s="534"/>
      <c r="E406" s="534"/>
      <c r="F406" s="534"/>
      <c r="G406" s="534"/>
      <c r="H406" s="534"/>
      <c r="I406" s="534"/>
      <c r="J406" s="534"/>
      <c r="K406" s="534"/>
      <c r="L406" s="534"/>
      <c r="M406" s="534"/>
      <c r="N406" s="534"/>
      <c r="O406" s="534"/>
      <c r="P406" s="534"/>
      <c r="Q406" s="534"/>
      <c r="R406" s="534"/>
    </row>
    <row r="407">
      <c r="A407" s="533"/>
      <c r="B407" s="534"/>
      <c r="C407" s="534"/>
      <c r="D407" s="534"/>
      <c r="E407" s="534"/>
      <c r="F407" s="534"/>
      <c r="G407" s="534"/>
      <c r="H407" s="534"/>
      <c r="I407" s="534"/>
      <c r="J407" s="534"/>
      <c r="K407" s="534"/>
      <c r="L407" s="534"/>
      <c r="M407" s="534"/>
      <c r="N407" s="534"/>
      <c r="O407" s="534"/>
      <c r="P407" s="534"/>
      <c r="Q407" s="534"/>
      <c r="R407" s="534"/>
    </row>
    <row r="408">
      <c r="A408" s="533"/>
      <c r="B408" s="534"/>
      <c r="C408" s="534"/>
      <c r="D408" s="534"/>
      <c r="E408" s="534"/>
      <c r="F408" s="534"/>
      <c r="G408" s="534"/>
      <c r="H408" s="534"/>
      <c r="I408" s="534"/>
      <c r="J408" s="534"/>
      <c r="K408" s="534"/>
      <c r="L408" s="534"/>
      <c r="M408" s="534"/>
      <c r="N408" s="534"/>
      <c r="O408" s="534"/>
      <c r="P408" s="534"/>
      <c r="Q408" s="534"/>
      <c r="R408" s="534"/>
    </row>
    <row r="409">
      <c r="A409" s="533"/>
      <c r="B409" s="534"/>
      <c r="C409" s="534"/>
      <c r="D409" s="534"/>
      <c r="E409" s="534"/>
      <c r="F409" s="534"/>
      <c r="G409" s="534"/>
      <c r="H409" s="534"/>
      <c r="I409" s="534"/>
      <c r="J409" s="534"/>
      <c r="K409" s="534"/>
      <c r="L409" s="534"/>
      <c r="M409" s="534"/>
      <c r="N409" s="534"/>
      <c r="O409" s="534"/>
      <c r="P409" s="534"/>
      <c r="Q409" s="534"/>
      <c r="R409" s="534"/>
    </row>
    <row r="410">
      <c r="A410" s="533"/>
      <c r="B410" s="534"/>
      <c r="C410" s="534"/>
      <c r="D410" s="534"/>
      <c r="E410" s="534"/>
      <c r="F410" s="534"/>
      <c r="G410" s="534"/>
      <c r="H410" s="534"/>
      <c r="I410" s="534"/>
      <c r="J410" s="534"/>
      <c r="K410" s="534"/>
      <c r="L410" s="534"/>
      <c r="M410" s="534"/>
      <c r="N410" s="534"/>
      <c r="O410" s="534"/>
      <c r="P410" s="534"/>
      <c r="Q410" s="534"/>
      <c r="R410" s="534"/>
    </row>
    <row r="411">
      <c r="A411" s="533"/>
      <c r="B411" s="534"/>
      <c r="C411" s="534"/>
      <c r="D411" s="534"/>
      <c r="E411" s="534"/>
      <c r="F411" s="534"/>
      <c r="G411" s="534"/>
      <c r="H411" s="534"/>
      <c r="I411" s="534"/>
      <c r="J411" s="534"/>
      <c r="K411" s="534"/>
      <c r="L411" s="534"/>
      <c r="M411" s="534"/>
      <c r="N411" s="534"/>
      <c r="O411" s="534"/>
      <c r="P411" s="534"/>
      <c r="Q411" s="534"/>
      <c r="R411" s="534"/>
    </row>
    <row r="412">
      <c r="A412" s="533"/>
      <c r="B412" s="534"/>
      <c r="C412" s="534"/>
      <c r="D412" s="534"/>
      <c r="E412" s="534"/>
      <c r="F412" s="534"/>
      <c r="G412" s="534"/>
      <c r="H412" s="534"/>
      <c r="I412" s="534"/>
      <c r="J412" s="534"/>
      <c r="K412" s="534"/>
      <c r="L412" s="534"/>
      <c r="M412" s="534"/>
      <c r="N412" s="534"/>
      <c r="O412" s="534"/>
      <c r="P412" s="534"/>
      <c r="Q412" s="534"/>
      <c r="R412" s="534"/>
    </row>
    <row r="413">
      <c r="A413" s="533"/>
      <c r="B413" s="534"/>
      <c r="C413" s="534"/>
      <c r="D413" s="534"/>
      <c r="E413" s="534"/>
      <c r="F413" s="534"/>
      <c r="G413" s="534"/>
      <c r="H413" s="534"/>
      <c r="I413" s="534"/>
      <c r="J413" s="534"/>
      <c r="K413" s="534"/>
      <c r="L413" s="534"/>
      <c r="M413" s="534"/>
      <c r="N413" s="534"/>
      <c r="O413" s="534"/>
      <c r="P413" s="534"/>
      <c r="Q413" s="534"/>
      <c r="R413" s="534"/>
    </row>
    <row r="414">
      <c r="A414" s="533"/>
      <c r="B414" s="534"/>
      <c r="C414" s="534"/>
      <c r="D414" s="534"/>
      <c r="E414" s="534"/>
      <c r="F414" s="534"/>
      <c r="G414" s="534"/>
      <c r="H414" s="534"/>
      <c r="I414" s="534"/>
      <c r="J414" s="534"/>
      <c r="K414" s="534"/>
      <c r="L414" s="534"/>
      <c r="M414" s="534"/>
      <c r="N414" s="534"/>
      <c r="O414" s="534"/>
      <c r="P414" s="534"/>
      <c r="Q414" s="534"/>
      <c r="R414" s="534"/>
    </row>
    <row r="415">
      <c r="A415" s="533"/>
      <c r="B415" s="534"/>
      <c r="C415" s="534"/>
      <c r="D415" s="534"/>
      <c r="E415" s="534"/>
      <c r="F415" s="534"/>
      <c r="G415" s="534"/>
      <c r="H415" s="534"/>
      <c r="I415" s="534"/>
      <c r="J415" s="534"/>
      <c r="K415" s="534"/>
      <c r="L415" s="534"/>
      <c r="M415" s="534"/>
      <c r="N415" s="534"/>
      <c r="O415" s="534"/>
      <c r="P415" s="534"/>
      <c r="Q415" s="534"/>
      <c r="R415" s="534"/>
    </row>
    <row r="416">
      <c r="A416" s="533"/>
      <c r="B416" s="534"/>
      <c r="C416" s="534"/>
      <c r="D416" s="534"/>
      <c r="E416" s="534"/>
      <c r="F416" s="534"/>
      <c r="G416" s="534"/>
      <c r="H416" s="534"/>
      <c r="I416" s="534"/>
      <c r="J416" s="534"/>
      <c r="K416" s="534"/>
      <c r="L416" s="534"/>
      <c r="M416" s="534"/>
      <c r="N416" s="534"/>
      <c r="O416" s="534"/>
      <c r="P416" s="534"/>
      <c r="Q416" s="534"/>
      <c r="R416" s="534"/>
    </row>
    <row r="417">
      <c r="A417" s="533"/>
      <c r="B417" s="534"/>
      <c r="C417" s="534"/>
      <c r="D417" s="534"/>
      <c r="E417" s="534"/>
      <c r="F417" s="534"/>
      <c r="G417" s="534"/>
      <c r="H417" s="534"/>
      <c r="I417" s="534"/>
      <c r="J417" s="534"/>
      <c r="K417" s="534"/>
      <c r="L417" s="534"/>
      <c r="M417" s="534"/>
      <c r="N417" s="534"/>
      <c r="O417" s="534"/>
      <c r="P417" s="534"/>
      <c r="Q417" s="534"/>
      <c r="R417" s="534"/>
    </row>
    <row r="418">
      <c r="A418" s="533"/>
      <c r="B418" s="534"/>
      <c r="C418" s="534"/>
      <c r="D418" s="534"/>
      <c r="E418" s="534"/>
      <c r="F418" s="534"/>
      <c r="G418" s="534"/>
      <c r="H418" s="534"/>
      <c r="I418" s="534"/>
      <c r="J418" s="534"/>
      <c r="K418" s="534"/>
      <c r="L418" s="534"/>
      <c r="M418" s="534"/>
      <c r="N418" s="534"/>
      <c r="O418" s="534"/>
      <c r="P418" s="534"/>
      <c r="Q418" s="534"/>
      <c r="R418" s="534"/>
    </row>
    <row r="419">
      <c r="A419" s="533"/>
      <c r="B419" s="534"/>
      <c r="C419" s="534"/>
      <c r="D419" s="534"/>
      <c r="E419" s="534"/>
      <c r="F419" s="534"/>
      <c r="G419" s="534"/>
      <c r="H419" s="534"/>
      <c r="I419" s="534"/>
      <c r="J419" s="534"/>
      <c r="K419" s="534"/>
      <c r="L419" s="534"/>
      <c r="M419" s="534"/>
      <c r="N419" s="534"/>
      <c r="O419" s="534"/>
      <c r="P419" s="534"/>
      <c r="Q419" s="534"/>
      <c r="R419" s="534"/>
    </row>
    <row r="420">
      <c r="A420" s="533"/>
      <c r="B420" s="534"/>
      <c r="C420" s="534"/>
      <c r="D420" s="534"/>
      <c r="E420" s="534"/>
      <c r="F420" s="534"/>
      <c r="G420" s="534"/>
      <c r="H420" s="534"/>
      <c r="I420" s="534"/>
      <c r="J420" s="534"/>
      <c r="K420" s="534"/>
      <c r="L420" s="534"/>
      <c r="M420" s="534"/>
      <c r="N420" s="534"/>
      <c r="O420" s="534"/>
      <c r="P420" s="534"/>
      <c r="Q420" s="534"/>
      <c r="R420" s="534"/>
    </row>
    <row r="421">
      <c r="A421" s="533"/>
      <c r="B421" s="534"/>
      <c r="C421" s="534"/>
      <c r="D421" s="534"/>
      <c r="E421" s="534"/>
      <c r="F421" s="534"/>
      <c r="G421" s="534"/>
      <c r="H421" s="534"/>
      <c r="I421" s="534"/>
      <c r="J421" s="534"/>
      <c r="K421" s="534"/>
      <c r="L421" s="534"/>
      <c r="M421" s="534"/>
      <c r="N421" s="534"/>
      <c r="O421" s="534"/>
      <c r="P421" s="534"/>
      <c r="Q421" s="534"/>
      <c r="R421" s="534"/>
    </row>
    <row r="422">
      <c r="A422" s="533"/>
      <c r="B422" s="534"/>
      <c r="C422" s="534"/>
      <c r="D422" s="534"/>
      <c r="E422" s="534"/>
      <c r="F422" s="534"/>
      <c r="G422" s="534"/>
      <c r="H422" s="534"/>
      <c r="I422" s="534"/>
      <c r="J422" s="534"/>
      <c r="K422" s="534"/>
      <c r="L422" s="534"/>
      <c r="M422" s="534"/>
      <c r="N422" s="534"/>
      <c r="O422" s="534"/>
      <c r="P422" s="534"/>
      <c r="Q422" s="534"/>
      <c r="R422" s="534"/>
    </row>
    <row r="423">
      <c r="A423" s="533"/>
      <c r="B423" s="534"/>
      <c r="C423" s="534"/>
      <c r="D423" s="534"/>
      <c r="E423" s="534"/>
      <c r="F423" s="534"/>
      <c r="G423" s="534"/>
      <c r="H423" s="534"/>
      <c r="I423" s="534"/>
      <c r="J423" s="534"/>
      <c r="K423" s="534"/>
      <c r="L423" s="534"/>
      <c r="M423" s="534"/>
      <c r="N423" s="534"/>
      <c r="O423" s="534"/>
      <c r="P423" s="534"/>
      <c r="Q423" s="534"/>
      <c r="R423" s="534"/>
    </row>
    <row r="424">
      <c r="A424" s="533"/>
      <c r="B424" s="534"/>
      <c r="C424" s="534"/>
      <c r="D424" s="534"/>
      <c r="E424" s="534"/>
      <c r="F424" s="534"/>
      <c r="G424" s="534"/>
      <c r="H424" s="534"/>
      <c r="I424" s="534"/>
      <c r="J424" s="534"/>
      <c r="K424" s="534"/>
      <c r="L424" s="534"/>
      <c r="M424" s="534"/>
      <c r="N424" s="534"/>
      <c r="O424" s="534"/>
      <c r="P424" s="534"/>
      <c r="Q424" s="534"/>
      <c r="R424" s="534"/>
    </row>
    <row r="425">
      <c r="A425" s="533"/>
      <c r="B425" s="534"/>
      <c r="C425" s="534"/>
      <c r="D425" s="534"/>
      <c r="E425" s="534"/>
      <c r="F425" s="534"/>
      <c r="G425" s="534"/>
      <c r="H425" s="534"/>
      <c r="I425" s="534"/>
      <c r="J425" s="534"/>
      <c r="K425" s="534"/>
      <c r="L425" s="534"/>
      <c r="M425" s="534"/>
      <c r="N425" s="534"/>
      <c r="O425" s="534"/>
      <c r="P425" s="534"/>
      <c r="Q425" s="534"/>
      <c r="R425" s="534"/>
    </row>
    <row r="426">
      <c r="A426" s="533"/>
      <c r="B426" s="534"/>
      <c r="C426" s="534"/>
      <c r="D426" s="534"/>
      <c r="E426" s="534"/>
      <c r="F426" s="534"/>
      <c r="G426" s="534"/>
      <c r="H426" s="534"/>
      <c r="I426" s="534"/>
      <c r="J426" s="534"/>
      <c r="K426" s="534"/>
      <c r="L426" s="534"/>
      <c r="M426" s="534"/>
      <c r="N426" s="534"/>
      <c r="O426" s="534"/>
      <c r="P426" s="534"/>
      <c r="Q426" s="534"/>
      <c r="R426" s="534"/>
    </row>
    <row r="427">
      <c r="A427" s="533"/>
      <c r="B427" s="534"/>
      <c r="C427" s="534"/>
      <c r="D427" s="534"/>
      <c r="E427" s="534"/>
      <c r="F427" s="534"/>
      <c r="G427" s="534"/>
      <c r="H427" s="534"/>
      <c r="I427" s="534"/>
      <c r="J427" s="534"/>
      <c r="K427" s="534"/>
      <c r="L427" s="534"/>
      <c r="M427" s="534"/>
      <c r="N427" s="534"/>
      <c r="O427" s="534"/>
      <c r="P427" s="534"/>
      <c r="Q427" s="534"/>
      <c r="R427" s="534"/>
    </row>
    <row r="428">
      <c r="A428" s="533"/>
      <c r="B428" s="534"/>
      <c r="C428" s="534"/>
      <c r="D428" s="534"/>
      <c r="E428" s="534"/>
      <c r="F428" s="534"/>
      <c r="G428" s="534"/>
      <c r="H428" s="534"/>
      <c r="I428" s="534"/>
      <c r="J428" s="534"/>
      <c r="K428" s="534"/>
      <c r="L428" s="534"/>
      <c r="M428" s="534"/>
      <c r="N428" s="534"/>
      <c r="O428" s="534"/>
      <c r="P428" s="534"/>
      <c r="Q428" s="534"/>
      <c r="R428" s="534"/>
    </row>
    <row r="429">
      <c r="A429" s="533"/>
      <c r="B429" s="534"/>
      <c r="C429" s="534"/>
      <c r="D429" s="534"/>
      <c r="E429" s="534"/>
      <c r="F429" s="534"/>
      <c r="G429" s="534"/>
      <c r="H429" s="534"/>
      <c r="I429" s="534"/>
      <c r="J429" s="534"/>
      <c r="K429" s="534"/>
      <c r="L429" s="534"/>
      <c r="M429" s="534"/>
      <c r="N429" s="534"/>
      <c r="O429" s="534"/>
      <c r="P429" s="534"/>
      <c r="Q429" s="534"/>
      <c r="R429" s="534"/>
    </row>
    <row r="430">
      <c r="A430" s="533"/>
      <c r="B430" s="534"/>
      <c r="C430" s="534"/>
      <c r="D430" s="534"/>
      <c r="E430" s="534"/>
      <c r="F430" s="534"/>
      <c r="G430" s="534"/>
      <c r="H430" s="534"/>
      <c r="I430" s="534"/>
      <c r="J430" s="534"/>
      <c r="K430" s="534"/>
      <c r="L430" s="534"/>
      <c r="M430" s="534"/>
      <c r="N430" s="534"/>
      <c r="O430" s="534"/>
      <c r="P430" s="534"/>
      <c r="Q430" s="534"/>
      <c r="R430" s="534"/>
    </row>
    <row r="431">
      <c r="A431" s="533"/>
      <c r="B431" s="534"/>
      <c r="C431" s="534"/>
      <c r="D431" s="534"/>
      <c r="E431" s="534"/>
      <c r="F431" s="534"/>
      <c r="G431" s="534"/>
      <c r="H431" s="534"/>
      <c r="I431" s="534"/>
      <c r="J431" s="534"/>
      <c r="K431" s="534"/>
      <c r="L431" s="534"/>
      <c r="M431" s="534"/>
      <c r="N431" s="534"/>
      <c r="O431" s="534"/>
      <c r="P431" s="534"/>
      <c r="Q431" s="534"/>
      <c r="R431" s="534"/>
    </row>
    <row r="432">
      <c r="A432" s="533"/>
      <c r="B432" s="534"/>
      <c r="C432" s="534"/>
      <c r="D432" s="534"/>
      <c r="E432" s="534"/>
      <c r="F432" s="534"/>
      <c r="G432" s="534"/>
      <c r="H432" s="534"/>
      <c r="I432" s="534"/>
      <c r="J432" s="534"/>
      <c r="K432" s="534"/>
      <c r="L432" s="534"/>
      <c r="M432" s="534"/>
      <c r="N432" s="534"/>
      <c r="O432" s="534"/>
      <c r="P432" s="534"/>
      <c r="Q432" s="534"/>
      <c r="R432" s="534"/>
    </row>
    <row r="433">
      <c r="A433" s="533"/>
      <c r="B433" s="534"/>
      <c r="C433" s="534"/>
      <c r="D433" s="534"/>
      <c r="E433" s="534"/>
      <c r="F433" s="534"/>
      <c r="G433" s="534"/>
      <c r="H433" s="534"/>
      <c r="I433" s="534"/>
      <c r="J433" s="534"/>
      <c r="K433" s="534"/>
      <c r="L433" s="534"/>
      <c r="M433" s="534"/>
      <c r="N433" s="534"/>
      <c r="O433" s="534"/>
      <c r="P433" s="534"/>
      <c r="Q433" s="534"/>
      <c r="R433" s="534"/>
    </row>
    <row r="434">
      <c r="A434" s="533"/>
      <c r="B434" s="534"/>
      <c r="C434" s="534"/>
      <c r="D434" s="534"/>
      <c r="E434" s="534"/>
      <c r="F434" s="534"/>
      <c r="G434" s="534"/>
      <c r="H434" s="534"/>
      <c r="I434" s="534"/>
      <c r="J434" s="534"/>
      <c r="K434" s="534"/>
      <c r="L434" s="534"/>
      <c r="M434" s="534"/>
      <c r="N434" s="534"/>
      <c r="O434" s="534"/>
      <c r="P434" s="534"/>
      <c r="Q434" s="534"/>
      <c r="R434" s="534"/>
    </row>
    <row r="435">
      <c r="A435" s="533"/>
      <c r="B435" s="534"/>
      <c r="C435" s="534"/>
      <c r="D435" s="534"/>
      <c r="E435" s="534"/>
      <c r="F435" s="534"/>
      <c r="G435" s="534"/>
      <c r="H435" s="534"/>
      <c r="I435" s="534"/>
      <c r="J435" s="534"/>
      <c r="K435" s="534"/>
      <c r="L435" s="534"/>
      <c r="M435" s="534"/>
      <c r="N435" s="534"/>
      <c r="O435" s="534"/>
      <c r="P435" s="534"/>
      <c r="Q435" s="534"/>
      <c r="R435" s="534"/>
    </row>
    <row r="436">
      <c r="A436" s="533"/>
      <c r="B436" s="534"/>
      <c r="C436" s="534"/>
      <c r="D436" s="534"/>
      <c r="E436" s="534"/>
      <c r="F436" s="534"/>
      <c r="G436" s="534"/>
      <c r="H436" s="534"/>
      <c r="I436" s="534"/>
      <c r="J436" s="534"/>
      <c r="K436" s="534"/>
      <c r="L436" s="534"/>
      <c r="M436" s="534"/>
      <c r="N436" s="534"/>
      <c r="O436" s="534"/>
      <c r="P436" s="534"/>
      <c r="Q436" s="534"/>
      <c r="R436" s="534"/>
    </row>
    <row r="437">
      <c r="A437" s="533"/>
      <c r="B437" s="534"/>
      <c r="C437" s="534"/>
      <c r="D437" s="534"/>
      <c r="E437" s="534"/>
      <c r="F437" s="534"/>
      <c r="G437" s="534"/>
      <c r="H437" s="534"/>
      <c r="I437" s="534"/>
      <c r="J437" s="534"/>
      <c r="K437" s="534"/>
      <c r="L437" s="534"/>
      <c r="M437" s="534"/>
      <c r="N437" s="534"/>
      <c r="O437" s="534"/>
      <c r="P437" s="534"/>
      <c r="Q437" s="534"/>
      <c r="R437" s="534"/>
    </row>
    <row r="438">
      <c r="A438" s="533"/>
      <c r="B438" s="534"/>
      <c r="C438" s="534"/>
      <c r="D438" s="534"/>
      <c r="E438" s="534"/>
      <c r="F438" s="534"/>
      <c r="G438" s="534"/>
      <c r="H438" s="534"/>
      <c r="I438" s="534"/>
      <c r="J438" s="534"/>
      <c r="K438" s="534"/>
      <c r="L438" s="534"/>
      <c r="M438" s="534"/>
      <c r="N438" s="534"/>
      <c r="O438" s="534"/>
      <c r="P438" s="534"/>
      <c r="Q438" s="534"/>
      <c r="R438" s="534"/>
    </row>
    <row r="439">
      <c r="A439" s="533"/>
      <c r="B439" s="534"/>
      <c r="C439" s="534"/>
      <c r="D439" s="534"/>
      <c r="E439" s="534"/>
      <c r="F439" s="534"/>
      <c r="G439" s="534"/>
      <c r="H439" s="534"/>
      <c r="I439" s="534"/>
      <c r="J439" s="534"/>
      <c r="K439" s="534"/>
      <c r="L439" s="534"/>
      <c r="M439" s="534"/>
      <c r="N439" s="534"/>
      <c r="O439" s="534"/>
      <c r="P439" s="534"/>
      <c r="Q439" s="534"/>
      <c r="R439" s="534"/>
    </row>
    <row r="440">
      <c r="A440" s="533"/>
      <c r="B440" s="534"/>
      <c r="C440" s="534"/>
      <c r="D440" s="534"/>
      <c r="E440" s="534"/>
      <c r="F440" s="534"/>
      <c r="G440" s="534"/>
      <c r="H440" s="534"/>
      <c r="I440" s="534"/>
      <c r="J440" s="534"/>
      <c r="K440" s="534"/>
      <c r="L440" s="534"/>
      <c r="M440" s="534"/>
      <c r="N440" s="534"/>
      <c r="O440" s="534"/>
      <c r="P440" s="534"/>
      <c r="Q440" s="534"/>
      <c r="R440" s="534"/>
    </row>
    <row r="441">
      <c r="A441" s="533"/>
      <c r="B441" s="534"/>
      <c r="C441" s="534"/>
      <c r="D441" s="534"/>
      <c r="E441" s="534"/>
      <c r="F441" s="534"/>
      <c r="G441" s="534"/>
      <c r="H441" s="534"/>
      <c r="I441" s="534"/>
      <c r="J441" s="534"/>
      <c r="K441" s="534"/>
      <c r="L441" s="534"/>
      <c r="M441" s="534"/>
      <c r="N441" s="534"/>
      <c r="O441" s="534"/>
      <c r="P441" s="534"/>
      <c r="Q441" s="534"/>
      <c r="R441" s="534"/>
    </row>
    <row r="442">
      <c r="A442" s="533"/>
      <c r="B442" s="534"/>
      <c r="C442" s="534"/>
      <c r="D442" s="534"/>
      <c r="E442" s="534"/>
      <c r="F442" s="534"/>
      <c r="G442" s="534"/>
      <c r="H442" s="534"/>
      <c r="I442" s="534"/>
      <c r="J442" s="534"/>
      <c r="K442" s="534"/>
      <c r="L442" s="534"/>
      <c r="M442" s="534"/>
      <c r="N442" s="534"/>
      <c r="O442" s="534"/>
      <c r="P442" s="534"/>
      <c r="Q442" s="534"/>
      <c r="R442" s="534"/>
    </row>
    <row r="443">
      <c r="A443" s="533"/>
      <c r="B443" s="534"/>
      <c r="C443" s="534"/>
      <c r="D443" s="534"/>
      <c r="E443" s="534"/>
      <c r="F443" s="534"/>
      <c r="G443" s="534"/>
      <c r="H443" s="534"/>
      <c r="I443" s="534"/>
      <c r="J443" s="534"/>
      <c r="K443" s="534"/>
      <c r="L443" s="534"/>
      <c r="M443" s="534"/>
      <c r="N443" s="534"/>
      <c r="O443" s="534"/>
      <c r="P443" s="534"/>
      <c r="Q443" s="534"/>
      <c r="R443" s="534"/>
    </row>
    <row r="444">
      <c r="A444" s="533"/>
      <c r="B444" s="534"/>
      <c r="C444" s="534"/>
      <c r="D444" s="534"/>
      <c r="E444" s="534"/>
      <c r="F444" s="534"/>
      <c r="G444" s="534"/>
      <c r="H444" s="534"/>
      <c r="I444" s="534"/>
      <c r="J444" s="534"/>
      <c r="K444" s="534"/>
      <c r="L444" s="534"/>
      <c r="M444" s="534"/>
      <c r="N444" s="534"/>
      <c r="O444" s="534"/>
      <c r="P444" s="534"/>
      <c r="Q444" s="534"/>
      <c r="R444" s="534"/>
    </row>
    <row r="445">
      <c r="A445" s="533"/>
      <c r="B445" s="534"/>
      <c r="C445" s="534"/>
      <c r="D445" s="534"/>
      <c r="E445" s="534"/>
      <c r="F445" s="534"/>
      <c r="G445" s="534"/>
      <c r="H445" s="534"/>
      <c r="I445" s="534"/>
      <c r="J445" s="534"/>
      <c r="K445" s="534"/>
      <c r="L445" s="534"/>
      <c r="M445" s="534"/>
      <c r="N445" s="534"/>
      <c r="O445" s="534"/>
      <c r="P445" s="534"/>
      <c r="Q445" s="534"/>
      <c r="R445" s="534"/>
    </row>
    <row r="446">
      <c r="A446" s="533"/>
      <c r="B446" s="534"/>
      <c r="C446" s="534"/>
      <c r="D446" s="534"/>
      <c r="E446" s="534"/>
      <c r="F446" s="534"/>
      <c r="G446" s="534"/>
      <c r="H446" s="534"/>
      <c r="I446" s="534"/>
      <c r="J446" s="534"/>
      <c r="K446" s="534"/>
      <c r="L446" s="534"/>
      <c r="M446" s="534"/>
      <c r="N446" s="534"/>
      <c r="O446" s="534"/>
      <c r="P446" s="534"/>
      <c r="Q446" s="534"/>
      <c r="R446" s="534"/>
    </row>
    <row r="447">
      <c r="A447" s="533"/>
      <c r="B447" s="534"/>
      <c r="C447" s="534"/>
      <c r="D447" s="534"/>
      <c r="E447" s="534"/>
      <c r="F447" s="534"/>
      <c r="G447" s="534"/>
      <c r="H447" s="534"/>
      <c r="I447" s="534"/>
      <c r="J447" s="534"/>
      <c r="K447" s="534"/>
      <c r="L447" s="534"/>
      <c r="M447" s="534"/>
      <c r="N447" s="534"/>
      <c r="O447" s="534"/>
      <c r="P447" s="534"/>
      <c r="Q447" s="534"/>
      <c r="R447" s="534"/>
    </row>
    <row r="448">
      <c r="A448" s="533"/>
      <c r="B448" s="534"/>
      <c r="C448" s="534"/>
      <c r="D448" s="534"/>
      <c r="E448" s="534"/>
      <c r="F448" s="534"/>
      <c r="G448" s="534"/>
      <c r="H448" s="534"/>
      <c r="I448" s="534"/>
      <c r="J448" s="534"/>
      <c r="K448" s="534"/>
      <c r="L448" s="534"/>
      <c r="M448" s="534"/>
      <c r="N448" s="534"/>
      <c r="O448" s="534"/>
      <c r="P448" s="534"/>
      <c r="Q448" s="534"/>
      <c r="R448" s="534"/>
    </row>
    <row r="449">
      <c r="A449" s="533"/>
      <c r="B449" s="534"/>
      <c r="C449" s="534"/>
      <c r="D449" s="534"/>
      <c r="E449" s="534"/>
      <c r="F449" s="534"/>
      <c r="G449" s="534"/>
      <c r="H449" s="534"/>
      <c r="I449" s="534"/>
      <c r="J449" s="534"/>
      <c r="K449" s="534"/>
      <c r="L449" s="534"/>
      <c r="M449" s="534"/>
      <c r="N449" s="534"/>
      <c r="O449" s="534"/>
      <c r="P449" s="534"/>
      <c r="Q449" s="534"/>
      <c r="R449" s="534"/>
    </row>
    <row r="450">
      <c r="A450" s="533"/>
      <c r="B450" s="534"/>
      <c r="C450" s="534"/>
      <c r="D450" s="534"/>
      <c r="E450" s="534"/>
      <c r="F450" s="534"/>
      <c r="G450" s="534"/>
      <c r="H450" s="534"/>
      <c r="I450" s="534"/>
      <c r="J450" s="534"/>
      <c r="K450" s="534"/>
      <c r="L450" s="534"/>
      <c r="M450" s="534"/>
      <c r="N450" s="534"/>
      <c r="O450" s="534"/>
      <c r="P450" s="534"/>
      <c r="Q450" s="534"/>
      <c r="R450" s="534"/>
    </row>
    <row r="451">
      <c r="A451" s="533"/>
      <c r="B451" s="534"/>
      <c r="C451" s="534"/>
      <c r="D451" s="534"/>
      <c r="E451" s="534"/>
      <c r="F451" s="534"/>
      <c r="G451" s="534"/>
      <c r="H451" s="534"/>
      <c r="I451" s="534"/>
      <c r="J451" s="534"/>
      <c r="K451" s="534"/>
      <c r="L451" s="534"/>
      <c r="M451" s="534"/>
      <c r="N451" s="534"/>
      <c r="O451" s="534"/>
      <c r="P451" s="534"/>
      <c r="Q451" s="534"/>
      <c r="R451" s="534"/>
    </row>
    <row r="452">
      <c r="A452" s="533"/>
      <c r="B452" s="534"/>
      <c r="C452" s="534"/>
      <c r="D452" s="534"/>
      <c r="E452" s="534"/>
      <c r="F452" s="534"/>
      <c r="G452" s="534"/>
      <c r="H452" s="534"/>
      <c r="I452" s="534"/>
      <c r="J452" s="534"/>
      <c r="K452" s="534"/>
      <c r="L452" s="534"/>
      <c r="M452" s="534"/>
      <c r="N452" s="534"/>
      <c r="O452" s="534"/>
      <c r="P452" s="534"/>
      <c r="Q452" s="534"/>
      <c r="R452" s="534"/>
    </row>
    <row r="453">
      <c r="A453" s="533"/>
      <c r="B453" s="534"/>
      <c r="C453" s="534"/>
      <c r="D453" s="534"/>
      <c r="E453" s="534"/>
      <c r="F453" s="534"/>
      <c r="G453" s="534"/>
      <c r="H453" s="534"/>
      <c r="I453" s="534"/>
      <c r="J453" s="534"/>
      <c r="K453" s="534"/>
      <c r="L453" s="534"/>
      <c r="M453" s="534"/>
      <c r="N453" s="534"/>
      <c r="O453" s="534"/>
      <c r="P453" s="534"/>
      <c r="Q453" s="534"/>
      <c r="R453" s="534"/>
    </row>
    <row r="454">
      <c r="A454" s="533"/>
      <c r="B454" s="534"/>
      <c r="C454" s="534"/>
      <c r="D454" s="534"/>
      <c r="E454" s="534"/>
      <c r="F454" s="534"/>
      <c r="G454" s="534"/>
      <c r="H454" s="534"/>
      <c r="I454" s="534"/>
      <c r="J454" s="534"/>
      <c r="K454" s="534"/>
      <c r="L454" s="534"/>
      <c r="M454" s="534"/>
      <c r="N454" s="534"/>
      <c r="O454" s="534"/>
      <c r="P454" s="534"/>
      <c r="Q454" s="534"/>
      <c r="R454" s="534"/>
    </row>
    <row r="455">
      <c r="A455" s="533"/>
      <c r="B455" s="534"/>
      <c r="C455" s="534"/>
      <c r="D455" s="534"/>
      <c r="E455" s="534"/>
      <c r="F455" s="534"/>
      <c r="G455" s="534"/>
      <c r="H455" s="534"/>
      <c r="I455" s="534"/>
      <c r="J455" s="534"/>
      <c r="K455" s="534"/>
      <c r="L455" s="534"/>
      <c r="M455" s="534"/>
      <c r="N455" s="534"/>
      <c r="O455" s="534"/>
      <c r="P455" s="534"/>
      <c r="Q455" s="534"/>
      <c r="R455" s="534"/>
    </row>
    <row r="456">
      <c r="A456" s="533"/>
      <c r="B456" s="534"/>
      <c r="C456" s="534"/>
      <c r="D456" s="534"/>
      <c r="E456" s="534"/>
      <c r="F456" s="534"/>
      <c r="G456" s="534"/>
      <c r="H456" s="534"/>
      <c r="I456" s="534"/>
      <c r="J456" s="534"/>
      <c r="K456" s="534"/>
      <c r="L456" s="534"/>
      <c r="M456" s="534"/>
      <c r="N456" s="534"/>
      <c r="O456" s="534"/>
      <c r="P456" s="534"/>
      <c r="Q456" s="534"/>
      <c r="R456" s="534"/>
    </row>
    <row r="457">
      <c r="A457" s="533"/>
      <c r="B457" s="534"/>
      <c r="C457" s="534"/>
      <c r="D457" s="534"/>
      <c r="E457" s="534"/>
      <c r="F457" s="534"/>
      <c r="G457" s="534"/>
      <c r="H457" s="534"/>
      <c r="I457" s="534"/>
      <c r="J457" s="534"/>
      <c r="K457" s="534"/>
      <c r="L457" s="534"/>
      <c r="M457" s="534"/>
      <c r="N457" s="534"/>
      <c r="O457" s="534"/>
      <c r="P457" s="534"/>
      <c r="Q457" s="534"/>
      <c r="R457" s="534"/>
    </row>
    <row r="458">
      <c r="A458" s="533"/>
      <c r="B458" s="534"/>
      <c r="C458" s="534"/>
      <c r="D458" s="534"/>
      <c r="E458" s="534"/>
      <c r="F458" s="534"/>
      <c r="G458" s="534"/>
      <c r="H458" s="534"/>
      <c r="I458" s="534"/>
      <c r="J458" s="534"/>
      <c r="K458" s="534"/>
      <c r="L458" s="534"/>
      <c r="M458" s="534"/>
      <c r="N458" s="534"/>
      <c r="O458" s="534"/>
      <c r="P458" s="534"/>
      <c r="Q458" s="534"/>
      <c r="R458" s="534"/>
    </row>
    <row r="459">
      <c r="A459" s="533"/>
      <c r="B459" s="534"/>
      <c r="C459" s="534"/>
      <c r="D459" s="534"/>
      <c r="E459" s="534"/>
      <c r="F459" s="534"/>
      <c r="G459" s="534"/>
      <c r="H459" s="534"/>
      <c r="I459" s="534"/>
      <c r="J459" s="534"/>
      <c r="K459" s="534"/>
      <c r="L459" s="534"/>
      <c r="M459" s="534"/>
      <c r="N459" s="534"/>
      <c r="O459" s="534"/>
      <c r="P459" s="534"/>
      <c r="Q459" s="534"/>
      <c r="R459" s="534"/>
    </row>
    <row r="460">
      <c r="A460" s="533"/>
      <c r="B460" s="534"/>
      <c r="C460" s="534"/>
      <c r="D460" s="534"/>
      <c r="E460" s="534"/>
      <c r="F460" s="534"/>
      <c r="G460" s="534"/>
      <c r="H460" s="534"/>
      <c r="I460" s="534"/>
      <c r="J460" s="534"/>
      <c r="K460" s="534"/>
      <c r="L460" s="534"/>
      <c r="M460" s="534"/>
      <c r="N460" s="534"/>
      <c r="O460" s="534"/>
      <c r="P460" s="534"/>
      <c r="Q460" s="534"/>
      <c r="R460" s="534"/>
    </row>
    <row r="461">
      <c r="A461" s="533"/>
      <c r="B461" s="534"/>
      <c r="C461" s="534"/>
      <c r="D461" s="534"/>
      <c r="E461" s="534"/>
      <c r="F461" s="534"/>
      <c r="G461" s="534"/>
      <c r="H461" s="534"/>
      <c r="I461" s="534"/>
      <c r="J461" s="534"/>
      <c r="K461" s="534"/>
      <c r="L461" s="534"/>
      <c r="M461" s="534"/>
      <c r="N461" s="534"/>
      <c r="O461" s="534"/>
      <c r="P461" s="534"/>
      <c r="Q461" s="534"/>
      <c r="R461" s="534"/>
    </row>
    <row r="462">
      <c r="A462" s="533"/>
      <c r="B462" s="534"/>
      <c r="C462" s="534"/>
      <c r="D462" s="534"/>
      <c r="E462" s="534"/>
      <c r="F462" s="534"/>
      <c r="G462" s="534"/>
      <c r="H462" s="534"/>
      <c r="I462" s="534"/>
      <c r="J462" s="534"/>
      <c r="K462" s="534"/>
      <c r="L462" s="534"/>
      <c r="M462" s="534"/>
      <c r="N462" s="534"/>
      <c r="O462" s="534"/>
      <c r="P462" s="534"/>
      <c r="Q462" s="534"/>
      <c r="R462" s="534"/>
    </row>
    <row r="463">
      <c r="A463" s="533"/>
      <c r="B463" s="534"/>
      <c r="C463" s="534"/>
      <c r="D463" s="534"/>
      <c r="E463" s="534"/>
      <c r="F463" s="534"/>
      <c r="G463" s="534"/>
      <c r="H463" s="534"/>
      <c r="I463" s="534"/>
      <c r="J463" s="534"/>
      <c r="K463" s="534"/>
      <c r="L463" s="534"/>
      <c r="M463" s="534"/>
      <c r="N463" s="534"/>
      <c r="O463" s="534"/>
      <c r="P463" s="534"/>
      <c r="Q463" s="534"/>
      <c r="R463" s="534"/>
    </row>
    <row r="464">
      <c r="A464" s="533"/>
      <c r="B464" s="534"/>
      <c r="C464" s="534"/>
      <c r="D464" s="534"/>
      <c r="E464" s="534"/>
      <c r="F464" s="534"/>
      <c r="G464" s="534"/>
      <c r="H464" s="534"/>
      <c r="I464" s="534"/>
      <c r="J464" s="534"/>
      <c r="K464" s="534"/>
      <c r="L464" s="534"/>
      <c r="M464" s="534"/>
      <c r="N464" s="534"/>
      <c r="O464" s="534"/>
      <c r="P464" s="534"/>
      <c r="Q464" s="534"/>
      <c r="R464" s="534"/>
    </row>
    <row r="465">
      <c r="A465" s="533"/>
      <c r="B465" s="534"/>
      <c r="C465" s="534"/>
      <c r="D465" s="534"/>
      <c r="E465" s="534"/>
      <c r="F465" s="534"/>
      <c r="G465" s="534"/>
      <c r="H465" s="534"/>
      <c r="I465" s="534"/>
      <c r="J465" s="534"/>
      <c r="K465" s="534"/>
      <c r="L465" s="534"/>
      <c r="M465" s="534"/>
      <c r="N465" s="534"/>
      <c r="O465" s="534"/>
      <c r="P465" s="534"/>
      <c r="Q465" s="534"/>
      <c r="R465" s="534"/>
    </row>
    <row r="466">
      <c r="A466" s="533"/>
      <c r="B466" s="534"/>
      <c r="C466" s="534"/>
      <c r="D466" s="534"/>
      <c r="E466" s="534"/>
      <c r="F466" s="534"/>
      <c r="G466" s="534"/>
      <c r="H466" s="534"/>
      <c r="I466" s="534"/>
      <c r="J466" s="534"/>
      <c r="K466" s="534"/>
      <c r="L466" s="534"/>
      <c r="M466" s="534"/>
      <c r="N466" s="534"/>
      <c r="O466" s="534"/>
      <c r="P466" s="534"/>
      <c r="Q466" s="534"/>
      <c r="R466" s="534"/>
    </row>
    <row r="467">
      <c r="A467" s="533"/>
      <c r="B467" s="534"/>
      <c r="C467" s="534"/>
      <c r="D467" s="534"/>
      <c r="E467" s="534"/>
      <c r="F467" s="534"/>
      <c r="G467" s="534"/>
      <c r="H467" s="534"/>
      <c r="I467" s="534"/>
      <c r="J467" s="534"/>
      <c r="K467" s="534"/>
      <c r="L467" s="534"/>
      <c r="M467" s="534"/>
      <c r="N467" s="534"/>
      <c r="O467" s="534"/>
      <c r="P467" s="534"/>
      <c r="Q467" s="534"/>
      <c r="R467" s="534"/>
    </row>
    <row r="468">
      <c r="A468" s="533"/>
      <c r="B468" s="534"/>
      <c r="C468" s="534"/>
      <c r="D468" s="534"/>
      <c r="E468" s="534"/>
      <c r="F468" s="534"/>
      <c r="G468" s="534"/>
      <c r="H468" s="534"/>
      <c r="I468" s="534"/>
      <c r="J468" s="534"/>
      <c r="K468" s="534"/>
      <c r="L468" s="534"/>
      <c r="M468" s="534"/>
      <c r="N468" s="534"/>
      <c r="O468" s="534"/>
      <c r="P468" s="534"/>
      <c r="Q468" s="534"/>
      <c r="R468" s="534"/>
    </row>
    <row r="469">
      <c r="A469" s="533"/>
      <c r="B469" s="534"/>
      <c r="C469" s="534"/>
      <c r="D469" s="534"/>
      <c r="E469" s="534"/>
      <c r="F469" s="534"/>
      <c r="G469" s="534"/>
      <c r="H469" s="534"/>
      <c r="I469" s="534"/>
      <c r="J469" s="534"/>
      <c r="K469" s="534"/>
      <c r="L469" s="534"/>
      <c r="M469" s="534"/>
      <c r="N469" s="534"/>
      <c r="O469" s="534"/>
      <c r="P469" s="534"/>
      <c r="Q469" s="534"/>
      <c r="R469" s="534"/>
    </row>
    <row r="470">
      <c r="A470" s="533"/>
      <c r="B470" s="534"/>
      <c r="C470" s="534"/>
      <c r="D470" s="534"/>
      <c r="E470" s="534"/>
      <c r="F470" s="534"/>
      <c r="G470" s="534"/>
      <c r="H470" s="534"/>
      <c r="I470" s="534"/>
      <c r="J470" s="534"/>
      <c r="K470" s="534"/>
      <c r="L470" s="534"/>
      <c r="M470" s="534"/>
      <c r="N470" s="534"/>
      <c r="O470" s="534"/>
      <c r="P470" s="534"/>
      <c r="Q470" s="534"/>
      <c r="R470" s="534"/>
    </row>
    <row r="471">
      <c r="A471" s="533"/>
      <c r="B471" s="534"/>
      <c r="C471" s="534"/>
      <c r="D471" s="534"/>
      <c r="E471" s="534"/>
      <c r="F471" s="534"/>
      <c r="G471" s="534"/>
      <c r="H471" s="534"/>
      <c r="I471" s="534"/>
      <c r="J471" s="534"/>
      <c r="K471" s="534"/>
      <c r="L471" s="534"/>
      <c r="M471" s="534"/>
      <c r="N471" s="534"/>
      <c r="O471" s="534"/>
      <c r="P471" s="534"/>
      <c r="Q471" s="534"/>
      <c r="R471" s="534"/>
    </row>
    <row r="472">
      <c r="A472" s="533"/>
      <c r="B472" s="534"/>
      <c r="C472" s="534"/>
      <c r="D472" s="534"/>
      <c r="E472" s="534"/>
      <c r="F472" s="534"/>
      <c r="G472" s="534"/>
      <c r="H472" s="534"/>
      <c r="I472" s="534"/>
      <c r="J472" s="534"/>
      <c r="K472" s="534"/>
      <c r="L472" s="534"/>
      <c r="M472" s="534"/>
      <c r="N472" s="534"/>
      <c r="O472" s="534"/>
      <c r="P472" s="534"/>
      <c r="Q472" s="534"/>
      <c r="R472" s="534"/>
    </row>
    <row r="473">
      <c r="A473" s="533"/>
      <c r="B473" s="534"/>
      <c r="C473" s="534"/>
      <c r="D473" s="534"/>
      <c r="E473" s="534"/>
      <c r="F473" s="534"/>
      <c r="G473" s="534"/>
      <c r="H473" s="534"/>
      <c r="I473" s="534"/>
      <c r="J473" s="534"/>
      <c r="K473" s="534"/>
      <c r="L473" s="534"/>
      <c r="M473" s="534"/>
      <c r="N473" s="534"/>
      <c r="O473" s="534"/>
      <c r="P473" s="534"/>
      <c r="Q473" s="534"/>
      <c r="R473" s="534"/>
    </row>
    <row r="474">
      <c r="A474" s="533"/>
      <c r="B474" s="534"/>
      <c r="C474" s="534"/>
      <c r="D474" s="534"/>
      <c r="E474" s="534"/>
      <c r="F474" s="534"/>
      <c r="G474" s="534"/>
      <c r="H474" s="534"/>
      <c r="I474" s="534"/>
      <c r="J474" s="534"/>
      <c r="K474" s="534"/>
      <c r="L474" s="534"/>
      <c r="M474" s="534"/>
      <c r="N474" s="534"/>
      <c r="O474" s="534"/>
      <c r="P474" s="534"/>
      <c r="Q474" s="534"/>
      <c r="R474" s="534"/>
    </row>
    <row r="475">
      <c r="A475" s="533"/>
      <c r="B475" s="534"/>
      <c r="C475" s="534"/>
      <c r="D475" s="534"/>
      <c r="E475" s="534"/>
      <c r="F475" s="534"/>
      <c r="G475" s="534"/>
      <c r="H475" s="534"/>
      <c r="I475" s="534"/>
      <c r="J475" s="534"/>
      <c r="K475" s="534"/>
      <c r="L475" s="534"/>
      <c r="M475" s="534"/>
      <c r="N475" s="534"/>
      <c r="O475" s="534"/>
      <c r="P475" s="534"/>
      <c r="Q475" s="534"/>
      <c r="R475" s="534"/>
    </row>
    <row r="476">
      <c r="A476" s="533"/>
      <c r="B476" s="534"/>
      <c r="C476" s="534"/>
      <c r="D476" s="534"/>
      <c r="E476" s="534"/>
      <c r="F476" s="534"/>
      <c r="G476" s="534"/>
      <c r="H476" s="534"/>
      <c r="I476" s="534"/>
      <c r="J476" s="534"/>
      <c r="K476" s="534"/>
      <c r="L476" s="534"/>
      <c r="M476" s="534"/>
      <c r="N476" s="534"/>
      <c r="O476" s="534"/>
      <c r="P476" s="534"/>
      <c r="Q476" s="534"/>
      <c r="R476" s="534"/>
    </row>
    <row r="477">
      <c r="A477" s="533"/>
      <c r="B477" s="534"/>
      <c r="C477" s="534"/>
      <c r="D477" s="534"/>
      <c r="E477" s="534"/>
      <c r="F477" s="534"/>
      <c r="G477" s="534"/>
      <c r="H477" s="534"/>
      <c r="I477" s="534"/>
      <c r="J477" s="534"/>
      <c r="K477" s="534"/>
      <c r="L477" s="534"/>
      <c r="M477" s="534"/>
      <c r="N477" s="534"/>
      <c r="O477" s="534"/>
      <c r="P477" s="534"/>
      <c r="Q477" s="534"/>
      <c r="R477" s="534"/>
    </row>
    <row r="478">
      <c r="A478" s="533"/>
      <c r="B478" s="534"/>
      <c r="C478" s="534"/>
      <c r="D478" s="534"/>
      <c r="E478" s="534"/>
      <c r="F478" s="534"/>
      <c r="G478" s="534"/>
      <c r="H478" s="534"/>
      <c r="I478" s="534"/>
      <c r="J478" s="534"/>
      <c r="K478" s="534"/>
      <c r="L478" s="534"/>
      <c r="M478" s="534"/>
      <c r="N478" s="534"/>
      <c r="O478" s="534"/>
      <c r="P478" s="534"/>
      <c r="Q478" s="534"/>
      <c r="R478" s="534"/>
    </row>
    <row r="479">
      <c r="A479" s="533"/>
      <c r="B479" s="534"/>
      <c r="C479" s="534"/>
      <c r="D479" s="534"/>
      <c r="E479" s="534"/>
      <c r="F479" s="534"/>
      <c r="G479" s="534"/>
      <c r="H479" s="534"/>
      <c r="I479" s="534"/>
      <c r="J479" s="534"/>
      <c r="K479" s="534"/>
      <c r="L479" s="534"/>
      <c r="M479" s="534"/>
      <c r="N479" s="534"/>
      <c r="O479" s="534"/>
      <c r="P479" s="534"/>
      <c r="Q479" s="534"/>
      <c r="R479" s="534"/>
    </row>
    <row r="480">
      <c r="A480" s="533"/>
      <c r="B480" s="534"/>
      <c r="C480" s="534"/>
      <c r="D480" s="534"/>
      <c r="E480" s="534"/>
      <c r="F480" s="534"/>
      <c r="G480" s="534"/>
      <c r="H480" s="534"/>
      <c r="I480" s="534"/>
      <c r="J480" s="534"/>
      <c r="K480" s="534"/>
      <c r="L480" s="534"/>
      <c r="M480" s="534"/>
      <c r="N480" s="534"/>
      <c r="O480" s="534"/>
      <c r="P480" s="534"/>
      <c r="Q480" s="534"/>
      <c r="R480" s="534"/>
    </row>
    <row r="481">
      <c r="A481" s="533"/>
      <c r="B481" s="534"/>
      <c r="C481" s="534"/>
      <c r="D481" s="534"/>
      <c r="E481" s="534"/>
      <c r="F481" s="534"/>
      <c r="G481" s="534"/>
      <c r="H481" s="534"/>
      <c r="I481" s="534"/>
      <c r="J481" s="534"/>
      <c r="K481" s="534"/>
      <c r="L481" s="534"/>
      <c r="M481" s="534"/>
      <c r="N481" s="534"/>
      <c r="O481" s="534"/>
      <c r="P481" s="534"/>
      <c r="Q481" s="534"/>
      <c r="R481" s="534"/>
    </row>
    <row r="482">
      <c r="A482" s="533"/>
      <c r="B482" s="534"/>
      <c r="C482" s="534"/>
      <c r="D482" s="534"/>
      <c r="E482" s="534"/>
      <c r="F482" s="534"/>
      <c r="G482" s="534"/>
      <c r="H482" s="534"/>
      <c r="I482" s="534"/>
      <c r="J482" s="534"/>
      <c r="K482" s="534"/>
      <c r="L482" s="534"/>
      <c r="M482" s="534"/>
      <c r="N482" s="534"/>
      <c r="O482" s="534"/>
      <c r="P482" s="534"/>
      <c r="Q482" s="534"/>
      <c r="R482" s="534"/>
    </row>
    <row r="483">
      <c r="A483" s="533"/>
      <c r="B483" s="534"/>
      <c r="C483" s="534"/>
      <c r="D483" s="534"/>
      <c r="E483" s="534"/>
      <c r="F483" s="534"/>
      <c r="G483" s="534"/>
      <c r="H483" s="534"/>
      <c r="I483" s="534"/>
      <c r="J483" s="534"/>
      <c r="K483" s="534"/>
      <c r="L483" s="534"/>
      <c r="M483" s="534"/>
      <c r="N483" s="534"/>
      <c r="O483" s="534"/>
      <c r="P483" s="534"/>
      <c r="Q483" s="534"/>
      <c r="R483" s="534"/>
    </row>
    <row r="484">
      <c r="A484" s="533"/>
      <c r="B484" s="534"/>
      <c r="C484" s="534"/>
      <c r="D484" s="534"/>
      <c r="E484" s="534"/>
      <c r="F484" s="534"/>
      <c r="G484" s="534"/>
      <c r="H484" s="534"/>
      <c r="I484" s="534"/>
      <c r="J484" s="534"/>
      <c r="K484" s="534"/>
      <c r="L484" s="534"/>
      <c r="M484" s="534"/>
      <c r="N484" s="534"/>
      <c r="O484" s="534"/>
      <c r="P484" s="534"/>
      <c r="Q484" s="534"/>
      <c r="R484" s="534"/>
    </row>
    <row r="485">
      <c r="A485" s="533"/>
      <c r="B485" s="534"/>
      <c r="C485" s="534"/>
      <c r="D485" s="534"/>
      <c r="E485" s="534"/>
      <c r="F485" s="534"/>
      <c r="G485" s="534"/>
      <c r="H485" s="534"/>
      <c r="I485" s="534"/>
      <c r="J485" s="534"/>
      <c r="K485" s="534"/>
      <c r="L485" s="534"/>
      <c r="M485" s="534"/>
      <c r="N485" s="534"/>
      <c r="O485" s="534"/>
      <c r="P485" s="534"/>
      <c r="Q485" s="534"/>
      <c r="R485" s="534"/>
    </row>
    <row r="486">
      <c r="A486" s="533"/>
      <c r="B486" s="534"/>
      <c r="C486" s="534"/>
      <c r="D486" s="534"/>
      <c r="E486" s="534"/>
      <c r="F486" s="534"/>
      <c r="G486" s="534"/>
      <c r="H486" s="534"/>
      <c r="I486" s="534"/>
      <c r="J486" s="534"/>
      <c r="K486" s="534"/>
      <c r="L486" s="534"/>
      <c r="M486" s="534"/>
      <c r="N486" s="534"/>
      <c r="O486" s="534"/>
      <c r="P486" s="534"/>
      <c r="Q486" s="534"/>
      <c r="R486" s="534"/>
    </row>
    <row r="487">
      <c r="A487" s="533"/>
      <c r="B487" s="534"/>
      <c r="C487" s="534"/>
      <c r="D487" s="534"/>
      <c r="E487" s="534"/>
      <c r="F487" s="534"/>
      <c r="G487" s="534"/>
      <c r="H487" s="534"/>
      <c r="I487" s="534"/>
      <c r="J487" s="534"/>
      <c r="K487" s="534"/>
      <c r="L487" s="534"/>
      <c r="M487" s="534"/>
      <c r="N487" s="534"/>
      <c r="O487" s="534"/>
      <c r="P487" s="534"/>
      <c r="Q487" s="534"/>
      <c r="R487" s="534"/>
    </row>
    <row r="488">
      <c r="A488" s="533"/>
      <c r="B488" s="534"/>
      <c r="C488" s="534"/>
      <c r="D488" s="534"/>
      <c r="E488" s="534"/>
      <c r="F488" s="534"/>
      <c r="G488" s="534"/>
      <c r="H488" s="534"/>
      <c r="I488" s="534"/>
      <c r="J488" s="534"/>
      <c r="K488" s="534"/>
      <c r="L488" s="534"/>
      <c r="M488" s="534"/>
      <c r="N488" s="534"/>
      <c r="O488" s="534"/>
      <c r="P488" s="534"/>
      <c r="Q488" s="534"/>
      <c r="R488" s="534"/>
    </row>
    <row r="489">
      <c r="A489" s="533"/>
      <c r="B489" s="534"/>
      <c r="C489" s="534"/>
      <c r="D489" s="534"/>
      <c r="E489" s="534"/>
      <c r="F489" s="534"/>
      <c r="G489" s="534"/>
      <c r="H489" s="534"/>
      <c r="I489" s="534"/>
      <c r="J489" s="534"/>
      <c r="K489" s="534"/>
      <c r="L489" s="534"/>
      <c r="M489" s="534"/>
      <c r="N489" s="534"/>
      <c r="O489" s="534"/>
      <c r="P489" s="534"/>
      <c r="Q489" s="534"/>
      <c r="R489" s="534"/>
    </row>
    <row r="490">
      <c r="A490" s="533"/>
      <c r="B490" s="534"/>
      <c r="C490" s="534"/>
      <c r="D490" s="534"/>
      <c r="E490" s="534"/>
      <c r="F490" s="534"/>
      <c r="G490" s="534"/>
      <c r="H490" s="534"/>
      <c r="I490" s="534"/>
      <c r="J490" s="534"/>
      <c r="K490" s="534"/>
      <c r="L490" s="534"/>
      <c r="M490" s="534"/>
      <c r="N490" s="534"/>
      <c r="O490" s="534"/>
      <c r="P490" s="534"/>
      <c r="Q490" s="534"/>
      <c r="R490" s="534"/>
    </row>
    <row r="491">
      <c r="A491" s="533"/>
      <c r="B491" s="534"/>
      <c r="C491" s="534"/>
      <c r="D491" s="534"/>
      <c r="E491" s="534"/>
      <c r="F491" s="534"/>
      <c r="G491" s="534"/>
      <c r="H491" s="534"/>
      <c r="I491" s="534"/>
      <c r="J491" s="534"/>
      <c r="K491" s="534"/>
      <c r="L491" s="534"/>
      <c r="M491" s="534"/>
      <c r="N491" s="534"/>
      <c r="O491" s="534"/>
      <c r="P491" s="534"/>
      <c r="Q491" s="534"/>
      <c r="R491" s="534"/>
    </row>
    <row r="492">
      <c r="A492" s="533"/>
      <c r="B492" s="534"/>
      <c r="C492" s="534"/>
      <c r="D492" s="534"/>
      <c r="E492" s="534"/>
      <c r="F492" s="534"/>
      <c r="G492" s="534"/>
      <c r="H492" s="534"/>
      <c r="I492" s="534"/>
      <c r="J492" s="534"/>
      <c r="K492" s="534"/>
      <c r="L492" s="534"/>
      <c r="M492" s="534"/>
      <c r="N492" s="534"/>
      <c r="O492" s="534"/>
      <c r="P492" s="534"/>
      <c r="Q492" s="534"/>
      <c r="R492" s="534"/>
    </row>
    <row r="493">
      <c r="A493" s="533"/>
      <c r="B493" s="534"/>
      <c r="C493" s="534"/>
      <c r="D493" s="534"/>
      <c r="E493" s="534"/>
      <c r="F493" s="534"/>
      <c r="G493" s="534"/>
      <c r="H493" s="534"/>
      <c r="I493" s="534"/>
      <c r="J493" s="534"/>
      <c r="K493" s="534"/>
      <c r="L493" s="534"/>
      <c r="M493" s="534"/>
      <c r="N493" s="534"/>
      <c r="O493" s="534"/>
      <c r="P493" s="534"/>
      <c r="Q493" s="534"/>
      <c r="R493" s="534"/>
    </row>
    <row r="494">
      <c r="A494" s="533"/>
      <c r="B494" s="534"/>
      <c r="C494" s="534"/>
      <c r="D494" s="534"/>
      <c r="E494" s="534"/>
      <c r="F494" s="534"/>
      <c r="G494" s="534"/>
      <c r="H494" s="534"/>
      <c r="I494" s="534"/>
      <c r="J494" s="534"/>
      <c r="K494" s="534"/>
      <c r="L494" s="534"/>
      <c r="M494" s="534"/>
      <c r="N494" s="534"/>
      <c r="O494" s="534"/>
      <c r="P494" s="534"/>
      <c r="Q494" s="534"/>
      <c r="R494" s="534"/>
    </row>
    <row r="495">
      <c r="A495" s="533"/>
      <c r="B495" s="534"/>
      <c r="C495" s="534"/>
      <c r="D495" s="534"/>
      <c r="E495" s="534"/>
      <c r="F495" s="534"/>
      <c r="G495" s="534"/>
      <c r="H495" s="534"/>
      <c r="I495" s="534"/>
      <c r="J495" s="534"/>
      <c r="K495" s="534"/>
      <c r="L495" s="534"/>
      <c r="M495" s="534"/>
      <c r="N495" s="534"/>
      <c r="O495" s="534"/>
      <c r="P495" s="534"/>
      <c r="Q495" s="534"/>
      <c r="R495" s="534"/>
    </row>
    <row r="496">
      <c r="A496" s="533"/>
      <c r="B496" s="534"/>
      <c r="C496" s="534"/>
      <c r="D496" s="534"/>
      <c r="E496" s="534"/>
      <c r="F496" s="534"/>
      <c r="G496" s="534"/>
      <c r="H496" s="534"/>
      <c r="I496" s="534"/>
      <c r="J496" s="534"/>
      <c r="K496" s="534"/>
      <c r="L496" s="534"/>
      <c r="M496" s="534"/>
      <c r="N496" s="534"/>
      <c r="O496" s="534"/>
      <c r="P496" s="534"/>
      <c r="Q496" s="534"/>
      <c r="R496" s="534"/>
    </row>
    <row r="497">
      <c r="A497" s="533"/>
      <c r="B497" s="534"/>
      <c r="C497" s="534"/>
      <c r="D497" s="534"/>
      <c r="E497" s="534"/>
      <c r="F497" s="534"/>
      <c r="G497" s="534"/>
      <c r="H497" s="534"/>
      <c r="I497" s="534"/>
      <c r="J497" s="534"/>
      <c r="K497" s="534"/>
      <c r="L497" s="534"/>
      <c r="M497" s="534"/>
      <c r="N497" s="534"/>
      <c r="O497" s="534"/>
      <c r="P497" s="534"/>
      <c r="Q497" s="534"/>
      <c r="R497" s="534"/>
    </row>
    <row r="498">
      <c r="A498" s="533"/>
      <c r="B498" s="534"/>
      <c r="C498" s="534"/>
      <c r="D498" s="534"/>
      <c r="E498" s="534"/>
      <c r="F498" s="534"/>
      <c r="G498" s="534"/>
      <c r="H498" s="534"/>
      <c r="I498" s="534"/>
      <c r="J498" s="534"/>
      <c r="K498" s="534"/>
      <c r="L498" s="534"/>
      <c r="M498" s="534"/>
      <c r="N498" s="534"/>
      <c r="O498" s="534"/>
      <c r="P498" s="534"/>
      <c r="Q498" s="534"/>
      <c r="R498" s="534"/>
    </row>
    <row r="499">
      <c r="A499" s="533"/>
      <c r="B499" s="534"/>
      <c r="C499" s="534"/>
      <c r="D499" s="534"/>
      <c r="E499" s="534"/>
      <c r="F499" s="534"/>
      <c r="G499" s="534"/>
      <c r="H499" s="534"/>
      <c r="I499" s="534"/>
      <c r="J499" s="534"/>
      <c r="K499" s="534"/>
      <c r="L499" s="534"/>
      <c r="M499" s="534"/>
      <c r="N499" s="534"/>
      <c r="O499" s="534"/>
      <c r="P499" s="534"/>
      <c r="Q499" s="534"/>
      <c r="R499" s="534"/>
    </row>
    <row r="500">
      <c r="A500" s="533"/>
      <c r="B500" s="534"/>
      <c r="C500" s="534"/>
      <c r="D500" s="534"/>
      <c r="E500" s="534"/>
      <c r="F500" s="534"/>
      <c r="G500" s="534"/>
      <c r="H500" s="534"/>
      <c r="I500" s="534"/>
      <c r="J500" s="534"/>
      <c r="K500" s="534"/>
      <c r="L500" s="534"/>
      <c r="M500" s="534"/>
      <c r="N500" s="534"/>
      <c r="O500" s="534"/>
      <c r="P500" s="534"/>
      <c r="Q500" s="534"/>
      <c r="R500" s="534"/>
    </row>
    <row r="501">
      <c r="A501" s="533"/>
      <c r="B501" s="534"/>
      <c r="C501" s="534"/>
      <c r="D501" s="534"/>
      <c r="E501" s="534"/>
      <c r="F501" s="534"/>
      <c r="G501" s="534"/>
      <c r="H501" s="534"/>
      <c r="I501" s="534"/>
      <c r="J501" s="534"/>
      <c r="K501" s="534"/>
      <c r="L501" s="534"/>
      <c r="M501" s="534"/>
      <c r="N501" s="534"/>
      <c r="O501" s="534"/>
      <c r="P501" s="534"/>
      <c r="Q501" s="534"/>
      <c r="R501" s="534"/>
    </row>
    <row r="502">
      <c r="A502" s="533"/>
      <c r="B502" s="534"/>
      <c r="C502" s="534"/>
      <c r="D502" s="534"/>
      <c r="E502" s="534"/>
      <c r="F502" s="534"/>
      <c r="G502" s="534"/>
      <c r="H502" s="534"/>
      <c r="I502" s="534"/>
      <c r="J502" s="534"/>
      <c r="K502" s="534"/>
      <c r="L502" s="534"/>
      <c r="M502" s="534"/>
      <c r="N502" s="534"/>
      <c r="O502" s="534"/>
      <c r="P502" s="534"/>
      <c r="Q502" s="534"/>
      <c r="R502" s="534"/>
    </row>
    <row r="503">
      <c r="A503" s="533"/>
      <c r="B503" s="534"/>
      <c r="C503" s="534"/>
      <c r="D503" s="534"/>
      <c r="E503" s="534"/>
      <c r="F503" s="534"/>
      <c r="G503" s="534"/>
      <c r="H503" s="534"/>
      <c r="I503" s="534"/>
      <c r="J503" s="534"/>
      <c r="K503" s="534"/>
      <c r="L503" s="534"/>
      <c r="M503" s="534"/>
      <c r="N503" s="534"/>
      <c r="O503" s="534"/>
      <c r="P503" s="534"/>
      <c r="Q503" s="534"/>
      <c r="R503" s="534"/>
    </row>
    <row r="504">
      <c r="A504" s="533"/>
      <c r="B504" s="534"/>
      <c r="C504" s="534"/>
      <c r="D504" s="534"/>
      <c r="E504" s="534"/>
      <c r="F504" s="534"/>
      <c r="G504" s="534"/>
      <c r="H504" s="534"/>
      <c r="I504" s="534"/>
      <c r="J504" s="534"/>
      <c r="K504" s="534"/>
      <c r="L504" s="534"/>
      <c r="M504" s="534"/>
      <c r="N504" s="534"/>
      <c r="O504" s="534"/>
      <c r="P504" s="534"/>
      <c r="Q504" s="534"/>
      <c r="R504" s="534"/>
    </row>
    <row r="505">
      <c r="A505" s="533"/>
      <c r="B505" s="534"/>
      <c r="C505" s="534"/>
      <c r="D505" s="534"/>
      <c r="E505" s="534"/>
      <c r="F505" s="534"/>
      <c r="G505" s="534"/>
      <c r="H505" s="534"/>
      <c r="I505" s="534"/>
      <c r="J505" s="534"/>
      <c r="K505" s="534"/>
      <c r="L505" s="534"/>
      <c r="M505" s="534"/>
      <c r="N505" s="534"/>
      <c r="O505" s="534"/>
      <c r="P505" s="534"/>
      <c r="Q505" s="534"/>
      <c r="R505" s="534"/>
    </row>
    <row r="506">
      <c r="A506" s="533"/>
      <c r="B506" s="534"/>
      <c r="C506" s="534"/>
      <c r="D506" s="534"/>
      <c r="E506" s="534"/>
      <c r="F506" s="534"/>
      <c r="G506" s="534"/>
      <c r="H506" s="534"/>
      <c r="I506" s="534"/>
      <c r="J506" s="534"/>
      <c r="K506" s="534"/>
      <c r="L506" s="534"/>
      <c r="M506" s="534"/>
      <c r="N506" s="534"/>
      <c r="O506" s="534"/>
      <c r="P506" s="534"/>
      <c r="Q506" s="534"/>
      <c r="R506" s="534"/>
    </row>
    <row r="507">
      <c r="A507" s="533"/>
      <c r="B507" s="534"/>
      <c r="C507" s="534"/>
      <c r="D507" s="534"/>
      <c r="E507" s="534"/>
      <c r="F507" s="534"/>
      <c r="G507" s="534"/>
      <c r="H507" s="534"/>
      <c r="I507" s="534"/>
      <c r="J507" s="534"/>
      <c r="K507" s="534"/>
      <c r="L507" s="534"/>
      <c r="M507" s="534"/>
      <c r="N507" s="534"/>
      <c r="O507" s="534"/>
      <c r="P507" s="534"/>
      <c r="Q507" s="534"/>
      <c r="R507" s="534"/>
    </row>
    <row r="508">
      <c r="A508" s="533"/>
      <c r="B508" s="534"/>
      <c r="C508" s="534"/>
      <c r="D508" s="534"/>
      <c r="E508" s="534"/>
      <c r="F508" s="534"/>
      <c r="G508" s="534"/>
      <c r="H508" s="534"/>
      <c r="I508" s="534"/>
      <c r="J508" s="534"/>
      <c r="K508" s="534"/>
      <c r="L508" s="534"/>
      <c r="M508" s="534"/>
      <c r="N508" s="534"/>
      <c r="O508" s="534"/>
      <c r="P508" s="534"/>
      <c r="Q508" s="534"/>
      <c r="R508" s="534"/>
    </row>
    <row r="509">
      <c r="A509" s="533"/>
      <c r="B509" s="534"/>
      <c r="C509" s="534"/>
      <c r="D509" s="534"/>
      <c r="E509" s="534"/>
      <c r="F509" s="534"/>
      <c r="G509" s="534"/>
      <c r="H509" s="534"/>
      <c r="I509" s="534"/>
      <c r="J509" s="534"/>
      <c r="K509" s="534"/>
      <c r="L509" s="534"/>
      <c r="M509" s="534"/>
      <c r="N509" s="534"/>
      <c r="O509" s="534"/>
      <c r="P509" s="534"/>
      <c r="Q509" s="534"/>
      <c r="R509" s="534"/>
    </row>
    <row r="510">
      <c r="A510" s="533"/>
      <c r="B510" s="534"/>
      <c r="C510" s="534"/>
      <c r="D510" s="534"/>
      <c r="E510" s="534"/>
      <c r="F510" s="534"/>
      <c r="G510" s="534"/>
      <c r="H510" s="534"/>
      <c r="I510" s="534"/>
      <c r="J510" s="534"/>
      <c r="K510" s="534"/>
      <c r="L510" s="534"/>
      <c r="M510" s="534"/>
      <c r="N510" s="534"/>
      <c r="O510" s="534"/>
      <c r="P510" s="534"/>
      <c r="Q510" s="534"/>
      <c r="R510" s="534"/>
    </row>
    <row r="511">
      <c r="A511" s="533"/>
      <c r="B511" s="534"/>
      <c r="C511" s="534"/>
      <c r="D511" s="534"/>
      <c r="E511" s="534"/>
      <c r="F511" s="534"/>
      <c r="G511" s="534"/>
      <c r="H511" s="534"/>
      <c r="I511" s="534"/>
      <c r="J511" s="534"/>
      <c r="K511" s="534"/>
      <c r="L511" s="534"/>
      <c r="M511" s="534"/>
      <c r="N511" s="534"/>
      <c r="O511" s="534"/>
      <c r="P511" s="534"/>
      <c r="Q511" s="534"/>
      <c r="R511" s="534"/>
    </row>
    <row r="512">
      <c r="A512" s="533"/>
      <c r="B512" s="534"/>
      <c r="C512" s="534"/>
      <c r="D512" s="534"/>
      <c r="E512" s="534"/>
      <c r="F512" s="534"/>
      <c r="G512" s="534"/>
      <c r="H512" s="534"/>
      <c r="I512" s="534"/>
      <c r="J512" s="534"/>
      <c r="K512" s="534"/>
      <c r="L512" s="534"/>
      <c r="M512" s="534"/>
      <c r="N512" s="534"/>
      <c r="O512" s="534"/>
      <c r="P512" s="534"/>
      <c r="Q512" s="534"/>
      <c r="R512" s="534"/>
    </row>
    <row r="513">
      <c r="A513" s="533"/>
      <c r="B513" s="534"/>
      <c r="C513" s="534"/>
      <c r="D513" s="534"/>
      <c r="E513" s="534"/>
      <c r="F513" s="534"/>
      <c r="G513" s="534"/>
      <c r="H513" s="534"/>
      <c r="I513" s="534"/>
      <c r="J513" s="534"/>
      <c r="K513" s="534"/>
      <c r="L513" s="534"/>
      <c r="M513" s="534"/>
      <c r="N513" s="534"/>
      <c r="O513" s="534"/>
      <c r="P513" s="534"/>
      <c r="Q513" s="534"/>
      <c r="R513" s="534"/>
    </row>
    <row r="514">
      <c r="A514" s="533"/>
      <c r="B514" s="534"/>
      <c r="C514" s="534"/>
      <c r="D514" s="534"/>
      <c r="E514" s="534"/>
      <c r="F514" s="534"/>
      <c r="G514" s="534"/>
      <c r="H514" s="534"/>
      <c r="I514" s="534"/>
      <c r="J514" s="534"/>
      <c r="K514" s="534"/>
      <c r="L514" s="534"/>
      <c r="M514" s="534"/>
      <c r="N514" s="534"/>
      <c r="O514" s="534"/>
      <c r="P514" s="534"/>
      <c r="Q514" s="534"/>
      <c r="R514" s="534"/>
    </row>
    <row r="515">
      <c r="A515" s="533"/>
      <c r="B515" s="534"/>
      <c r="C515" s="534"/>
      <c r="D515" s="534"/>
      <c r="E515" s="534"/>
      <c r="F515" s="534"/>
      <c r="G515" s="534"/>
      <c r="H515" s="534"/>
      <c r="I515" s="534"/>
      <c r="J515" s="534"/>
      <c r="K515" s="534"/>
      <c r="L515" s="534"/>
      <c r="M515" s="534"/>
      <c r="N515" s="534"/>
      <c r="O515" s="534"/>
      <c r="P515" s="534"/>
      <c r="Q515" s="534"/>
      <c r="R515" s="534"/>
    </row>
    <row r="516">
      <c r="A516" s="533"/>
      <c r="B516" s="534"/>
      <c r="C516" s="534"/>
      <c r="D516" s="534"/>
      <c r="E516" s="534"/>
      <c r="F516" s="534"/>
      <c r="G516" s="534"/>
      <c r="H516" s="534"/>
      <c r="I516" s="534"/>
      <c r="J516" s="534"/>
      <c r="K516" s="534"/>
      <c r="L516" s="534"/>
      <c r="M516" s="534"/>
      <c r="N516" s="534"/>
      <c r="O516" s="534"/>
      <c r="P516" s="534"/>
      <c r="Q516" s="534"/>
      <c r="R516" s="534"/>
    </row>
    <row r="517">
      <c r="A517" s="533"/>
      <c r="B517" s="534"/>
      <c r="C517" s="534"/>
      <c r="D517" s="534"/>
      <c r="E517" s="534"/>
      <c r="F517" s="534"/>
      <c r="G517" s="534"/>
      <c r="H517" s="534"/>
      <c r="I517" s="534"/>
      <c r="J517" s="534"/>
      <c r="K517" s="534"/>
      <c r="L517" s="534"/>
      <c r="M517" s="534"/>
      <c r="N517" s="534"/>
      <c r="O517" s="534"/>
      <c r="P517" s="534"/>
      <c r="Q517" s="534"/>
      <c r="R517" s="534"/>
    </row>
    <row r="518">
      <c r="A518" s="533"/>
      <c r="B518" s="534"/>
      <c r="C518" s="534"/>
      <c r="D518" s="534"/>
      <c r="E518" s="534"/>
      <c r="F518" s="534"/>
      <c r="G518" s="534"/>
      <c r="H518" s="534"/>
      <c r="I518" s="534"/>
      <c r="J518" s="534"/>
      <c r="K518" s="534"/>
      <c r="L518" s="534"/>
      <c r="M518" s="534"/>
      <c r="N518" s="534"/>
      <c r="O518" s="534"/>
      <c r="P518" s="534"/>
      <c r="Q518" s="534"/>
      <c r="R518" s="534"/>
    </row>
    <row r="519">
      <c r="A519" s="533"/>
      <c r="B519" s="534"/>
      <c r="C519" s="534"/>
      <c r="D519" s="534"/>
      <c r="E519" s="534"/>
      <c r="F519" s="534"/>
      <c r="G519" s="534"/>
      <c r="H519" s="534"/>
      <c r="I519" s="534"/>
      <c r="J519" s="534"/>
      <c r="K519" s="534"/>
      <c r="L519" s="534"/>
      <c r="M519" s="534"/>
      <c r="N519" s="534"/>
      <c r="O519" s="534"/>
      <c r="P519" s="534"/>
      <c r="Q519" s="534"/>
      <c r="R519" s="534"/>
    </row>
    <row r="520">
      <c r="A520" s="533"/>
      <c r="B520" s="534"/>
      <c r="C520" s="534"/>
      <c r="D520" s="534"/>
      <c r="E520" s="534"/>
      <c r="F520" s="534"/>
      <c r="G520" s="534"/>
      <c r="H520" s="534"/>
      <c r="I520" s="534"/>
      <c r="J520" s="534"/>
      <c r="K520" s="534"/>
      <c r="L520" s="534"/>
      <c r="M520" s="534"/>
      <c r="N520" s="534"/>
      <c r="O520" s="534"/>
      <c r="P520" s="534"/>
      <c r="Q520" s="534"/>
      <c r="R520" s="534"/>
    </row>
    <row r="521">
      <c r="A521" s="533"/>
      <c r="B521" s="534"/>
      <c r="C521" s="534"/>
      <c r="D521" s="534"/>
      <c r="E521" s="534"/>
      <c r="F521" s="534"/>
      <c r="G521" s="534"/>
      <c r="H521" s="534"/>
      <c r="I521" s="534"/>
      <c r="J521" s="534"/>
      <c r="K521" s="534"/>
      <c r="L521" s="534"/>
      <c r="M521" s="534"/>
      <c r="N521" s="534"/>
      <c r="O521" s="534"/>
      <c r="P521" s="534"/>
      <c r="Q521" s="534"/>
      <c r="R521" s="534"/>
    </row>
    <row r="522">
      <c r="A522" s="533"/>
      <c r="B522" s="534"/>
      <c r="C522" s="534"/>
      <c r="D522" s="534"/>
      <c r="E522" s="534"/>
      <c r="F522" s="534"/>
      <c r="G522" s="534"/>
      <c r="H522" s="534"/>
      <c r="I522" s="534"/>
      <c r="J522" s="534"/>
      <c r="K522" s="534"/>
      <c r="L522" s="534"/>
      <c r="M522" s="534"/>
      <c r="N522" s="534"/>
      <c r="O522" s="534"/>
      <c r="P522" s="534"/>
      <c r="Q522" s="534"/>
      <c r="R522" s="534"/>
    </row>
    <row r="523">
      <c r="A523" s="533"/>
      <c r="B523" s="534"/>
      <c r="C523" s="534"/>
      <c r="D523" s="534"/>
      <c r="E523" s="534"/>
      <c r="F523" s="534"/>
      <c r="G523" s="534"/>
      <c r="H523" s="534"/>
      <c r="I523" s="534"/>
      <c r="J523" s="534"/>
      <c r="K523" s="534"/>
      <c r="L523" s="534"/>
      <c r="M523" s="534"/>
      <c r="N523" s="534"/>
      <c r="O523" s="534"/>
      <c r="P523" s="534"/>
      <c r="Q523" s="534"/>
      <c r="R523" s="534"/>
    </row>
    <row r="524">
      <c r="A524" s="533"/>
      <c r="B524" s="534"/>
      <c r="C524" s="534"/>
      <c r="D524" s="534"/>
      <c r="E524" s="534"/>
      <c r="F524" s="534"/>
      <c r="G524" s="534"/>
      <c r="H524" s="534"/>
      <c r="I524" s="534"/>
      <c r="J524" s="534"/>
      <c r="K524" s="534"/>
      <c r="L524" s="534"/>
      <c r="M524" s="534"/>
      <c r="N524" s="534"/>
      <c r="O524" s="534"/>
      <c r="P524" s="534"/>
      <c r="Q524" s="534"/>
      <c r="R524" s="534"/>
    </row>
    <row r="525">
      <c r="A525" s="533"/>
      <c r="B525" s="534"/>
      <c r="C525" s="534"/>
      <c r="D525" s="534"/>
      <c r="E525" s="534"/>
      <c r="F525" s="534"/>
      <c r="G525" s="534"/>
      <c r="H525" s="534"/>
      <c r="I525" s="534"/>
      <c r="J525" s="534"/>
      <c r="K525" s="534"/>
      <c r="L525" s="534"/>
      <c r="M525" s="534"/>
      <c r="N525" s="534"/>
      <c r="O525" s="534"/>
      <c r="P525" s="534"/>
      <c r="Q525" s="534"/>
      <c r="R525" s="534"/>
    </row>
    <row r="526">
      <c r="A526" s="533"/>
      <c r="B526" s="534"/>
      <c r="C526" s="534"/>
      <c r="D526" s="534"/>
      <c r="E526" s="534"/>
      <c r="F526" s="534"/>
      <c r="G526" s="534"/>
      <c r="H526" s="534"/>
      <c r="I526" s="534"/>
      <c r="J526" s="534"/>
      <c r="K526" s="534"/>
      <c r="L526" s="534"/>
      <c r="M526" s="534"/>
      <c r="N526" s="534"/>
      <c r="O526" s="534"/>
      <c r="P526" s="534"/>
      <c r="Q526" s="534"/>
      <c r="R526" s="534"/>
    </row>
    <row r="527">
      <c r="A527" s="533"/>
      <c r="B527" s="534"/>
      <c r="C527" s="534"/>
      <c r="D527" s="534"/>
      <c r="E527" s="534"/>
      <c r="F527" s="534"/>
      <c r="G527" s="534"/>
      <c r="H527" s="534"/>
      <c r="I527" s="534"/>
      <c r="J527" s="534"/>
      <c r="K527" s="534"/>
      <c r="L527" s="534"/>
      <c r="M527" s="534"/>
      <c r="N527" s="534"/>
      <c r="O527" s="534"/>
      <c r="P527" s="534"/>
      <c r="Q527" s="534"/>
      <c r="R527" s="534"/>
    </row>
    <row r="528">
      <c r="A528" s="533"/>
      <c r="B528" s="534"/>
      <c r="C528" s="534"/>
      <c r="D528" s="534"/>
      <c r="E528" s="534"/>
      <c r="F528" s="534"/>
      <c r="G528" s="534"/>
      <c r="H528" s="534"/>
      <c r="I528" s="534"/>
      <c r="J528" s="534"/>
      <c r="K528" s="534"/>
      <c r="L528" s="534"/>
      <c r="M528" s="534"/>
      <c r="N528" s="534"/>
      <c r="O528" s="534"/>
      <c r="P528" s="534"/>
      <c r="Q528" s="534"/>
      <c r="R528" s="534"/>
    </row>
    <row r="529">
      <c r="A529" s="533"/>
      <c r="B529" s="534"/>
      <c r="C529" s="534"/>
      <c r="D529" s="534"/>
      <c r="E529" s="534"/>
      <c r="F529" s="534"/>
      <c r="G529" s="534"/>
      <c r="H529" s="534"/>
      <c r="I529" s="534"/>
      <c r="J529" s="534"/>
      <c r="K529" s="534"/>
      <c r="L529" s="534"/>
      <c r="M529" s="534"/>
      <c r="N529" s="534"/>
      <c r="O529" s="534"/>
      <c r="P529" s="534"/>
      <c r="Q529" s="534"/>
      <c r="R529" s="534"/>
    </row>
    <row r="530">
      <c r="A530" s="533"/>
      <c r="B530" s="534"/>
      <c r="C530" s="534"/>
      <c r="D530" s="534"/>
      <c r="E530" s="534"/>
      <c r="F530" s="534"/>
      <c r="G530" s="534"/>
      <c r="H530" s="534"/>
      <c r="I530" s="534"/>
      <c r="J530" s="534"/>
      <c r="K530" s="534"/>
      <c r="L530" s="534"/>
      <c r="M530" s="534"/>
      <c r="N530" s="534"/>
      <c r="O530" s="534"/>
      <c r="P530" s="534"/>
      <c r="Q530" s="534"/>
      <c r="R530" s="534"/>
    </row>
    <row r="531">
      <c r="A531" s="533"/>
      <c r="B531" s="534"/>
      <c r="C531" s="534"/>
      <c r="D531" s="534"/>
      <c r="E531" s="534"/>
      <c r="F531" s="534"/>
      <c r="G531" s="534"/>
      <c r="H531" s="534"/>
      <c r="I531" s="534"/>
      <c r="J531" s="534"/>
      <c r="K531" s="534"/>
      <c r="L531" s="534"/>
      <c r="M531" s="534"/>
      <c r="N531" s="534"/>
      <c r="O531" s="534"/>
      <c r="P531" s="534"/>
      <c r="Q531" s="534"/>
      <c r="R531" s="534"/>
    </row>
    <row r="532">
      <c r="A532" s="533"/>
      <c r="B532" s="534"/>
      <c r="C532" s="534"/>
      <c r="D532" s="534"/>
      <c r="E532" s="534"/>
      <c r="F532" s="534"/>
      <c r="G532" s="534"/>
      <c r="H532" s="534"/>
      <c r="I532" s="534"/>
      <c r="J532" s="534"/>
      <c r="K532" s="534"/>
      <c r="L532" s="534"/>
      <c r="M532" s="534"/>
      <c r="N532" s="534"/>
      <c r="O532" s="534"/>
      <c r="P532" s="534"/>
      <c r="Q532" s="534"/>
      <c r="R532" s="534"/>
    </row>
    <row r="533">
      <c r="A533" s="533"/>
      <c r="B533" s="534"/>
      <c r="C533" s="534"/>
      <c r="D533" s="534"/>
      <c r="E533" s="534"/>
      <c r="F533" s="534"/>
      <c r="G533" s="534"/>
      <c r="H533" s="534"/>
      <c r="I533" s="534"/>
      <c r="J533" s="534"/>
      <c r="K533" s="534"/>
      <c r="L533" s="534"/>
      <c r="M533" s="534"/>
      <c r="N533" s="534"/>
      <c r="O533" s="534"/>
      <c r="P533" s="534"/>
      <c r="Q533" s="534"/>
      <c r="R533" s="534"/>
    </row>
    <row r="534">
      <c r="A534" s="533"/>
      <c r="B534" s="534"/>
      <c r="C534" s="534"/>
      <c r="D534" s="534"/>
      <c r="E534" s="534"/>
      <c r="F534" s="534"/>
      <c r="G534" s="534"/>
      <c r="H534" s="534"/>
      <c r="I534" s="534"/>
      <c r="J534" s="534"/>
      <c r="K534" s="534"/>
      <c r="L534" s="534"/>
      <c r="M534" s="534"/>
      <c r="N534" s="534"/>
      <c r="O534" s="534"/>
      <c r="P534" s="534"/>
      <c r="Q534" s="534"/>
      <c r="R534" s="534"/>
    </row>
    <row r="535">
      <c r="A535" s="533"/>
      <c r="B535" s="534"/>
      <c r="C535" s="534"/>
      <c r="D535" s="534"/>
      <c r="E535" s="534"/>
      <c r="F535" s="534"/>
      <c r="G535" s="534"/>
      <c r="H535" s="534"/>
      <c r="I535" s="534"/>
      <c r="J535" s="534"/>
      <c r="K535" s="534"/>
      <c r="L535" s="534"/>
      <c r="M535" s="534"/>
      <c r="N535" s="534"/>
      <c r="O535" s="534"/>
      <c r="P535" s="534"/>
      <c r="Q535" s="534"/>
      <c r="R535" s="534"/>
    </row>
    <row r="536">
      <c r="A536" s="533"/>
      <c r="B536" s="534"/>
      <c r="C536" s="534"/>
      <c r="D536" s="534"/>
      <c r="E536" s="534"/>
      <c r="F536" s="534"/>
      <c r="G536" s="534"/>
      <c r="H536" s="534"/>
      <c r="I536" s="534"/>
      <c r="J536" s="534"/>
      <c r="K536" s="534"/>
      <c r="L536" s="534"/>
      <c r="M536" s="534"/>
      <c r="N536" s="534"/>
      <c r="O536" s="534"/>
      <c r="P536" s="534"/>
      <c r="Q536" s="534"/>
      <c r="R536" s="534"/>
    </row>
    <row r="537">
      <c r="A537" s="533"/>
      <c r="B537" s="534"/>
      <c r="C537" s="534"/>
      <c r="D537" s="534"/>
      <c r="E537" s="534"/>
      <c r="F537" s="534"/>
      <c r="G537" s="534"/>
      <c r="H537" s="534"/>
      <c r="I537" s="534"/>
      <c r="J537" s="534"/>
      <c r="K537" s="534"/>
      <c r="L537" s="534"/>
      <c r="M537" s="534"/>
      <c r="N537" s="534"/>
      <c r="O537" s="534"/>
      <c r="P537" s="534"/>
      <c r="Q537" s="534"/>
      <c r="R537" s="534"/>
    </row>
    <row r="538">
      <c r="A538" s="533"/>
      <c r="B538" s="534"/>
      <c r="C538" s="534"/>
      <c r="D538" s="534"/>
      <c r="E538" s="534"/>
      <c r="F538" s="534"/>
      <c r="G538" s="534"/>
      <c r="H538" s="534"/>
      <c r="I538" s="534"/>
      <c r="J538" s="534"/>
      <c r="K538" s="534"/>
      <c r="L538" s="534"/>
      <c r="M538" s="534"/>
      <c r="N538" s="534"/>
      <c r="O538" s="534"/>
      <c r="P538" s="534"/>
      <c r="Q538" s="534"/>
      <c r="R538" s="534"/>
    </row>
    <row r="539">
      <c r="A539" s="533"/>
      <c r="B539" s="534"/>
      <c r="C539" s="534"/>
      <c r="D539" s="534"/>
      <c r="E539" s="534"/>
      <c r="F539" s="534"/>
      <c r="G539" s="534"/>
      <c r="H539" s="534"/>
      <c r="I539" s="534"/>
      <c r="J539" s="534"/>
      <c r="K539" s="534"/>
      <c r="L539" s="534"/>
      <c r="M539" s="534"/>
      <c r="N539" s="534"/>
      <c r="O539" s="534"/>
      <c r="P539" s="534"/>
      <c r="Q539" s="534"/>
      <c r="R539" s="534"/>
    </row>
    <row r="540">
      <c r="A540" s="533"/>
      <c r="B540" s="534"/>
      <c r="C540" s="534"/>
      <c r="D540" s="534"/>
      <c r="E540" s="534"/>
      <c r="F540" s="534"/>
      <c r="G540" s="534"/>
      <c r="H540" s="534"/>
      <c r="I540" s="534"/>
      <c r="J540" s="534"/>
      <c r="K540" s="534"/>
      <c r="L540" s="534"/>
      <c r="M540" s="534"/>
      <c r="N540" s="534"/>
      <c r="O540" s="534"/>
      <c r="P540" s="534"/>
      <c r="Q540" s="534"/>
      <c r="R540" s="534"/>
    </row>
    <row r="541">
      <c r="A541" s="533"/>
      <c r="B541" s="534"/>
      <c r="C541" s="534"/>
      <c r="D541" s="534"/>
      <c r="E541" s="534"/>
      <c r="F541" s="534"/>
      <c r="G541" s="534"/>
      <c r="H541" s="534"/>
      <c r="I541" s="534"/>
      <c r="J541" s="534"/>
      <c r="K541" s="534"/>
      <c r="L541" s="534"/>
      <c r="M541" s="534"/>
      <c r="N541" s="534"/>
      <c r="O541" s="534"/>
      <c r="P541" s="534"/>
      <c r="Q541" s="534"/>
      <c r="R541" s="534"/>
    </row>
    <row r="542">
      <c r="A542" s="533"/>
      <c r="B542" s="534"/>
      <c r="C542" s="534"/>
      <c r="D542" s="534"/>
      <c r="E542" s="534"/>
      <c r="F542" s="534"/>
      <c r="G542" s="534"/>
      <c r="H542" s="534"/>
      <c r="I542" s="534"/>
      <c r="J542" s="534"/>
      <c r="K542" s="534"/>
      <c r="L542" s="534"/>
      <c r="M542" s="534"/>
      <c r="N542" s="534"/>
      <c r="O542" s="534"/>
      <c r="P542" s="534"/>
      <c r="Q542" s="534"/>
      <c r="R542" s="534"/>
    </row>
    <row r="543">
      <c r="A543" s="533"/>
      <c r="B543" s="534"/>
      <c r="C543" s="534"/>
      <c r="D543" s="534"/>
      <c r="E543" s="534"/>
      <c r="F543" s="534"/>
      <c r="G543" s="534"/>
      <c r="H543" s="534"/>
      <c r="I543" s="534"/>
      <c r="J543" s="534"/>
      <c r="K543" s="534"/>
      <c r="L543" s="534"/>
      <c r="M543" s="534"/>
      <c r="N543" s="534"/>
      <c r="O543" s="534"/>
      <c r="P543" s="534"/>
      <c r="Q543" s="534"/>
      <c r="R543" s="534"/>
    </row>
    <row r="544">
      <c r="A544" s="533"/>
      <c r="B544" s="534"/>
      <c r="C544" s="534"/>
      <c r="D544" s="534"/>
      <c r="E544" s="534"/>
      <c r="F544" s="534"/>
      <c r="G544" s="534"/>
      <c r="H544" s="534"/>
      <c r="I544" s="534"/>
      <c r="J544" s="534"/>
      <c r="K544" s="534"/>
      <c r="L544" s="534"/>
      <c r="M544" s="534"/>
      <c r="N544" s="534"/>
      <c r="O544" s="534"/>
      <c r="P544" s="534"/>
      <c r="Q544" s="534"/>
      <c r="R544" s="534"/>
    </row>
    <row r="545">
      <c r="A545" s="533"/>
      <c r="B545" s="534"/>
      <c r="C545" s="534"/>
      <c r="D545" s="534"/>
      <c r="E545" s="534"/>
      <c r="F545" s="534"/>
      <c r="G545" s="534"/>
      <c r="H545" s="534"/>
      <c r="I545" s="534"/>
      <c r="J545" s="534"/>
      <c r="K545" s="534"/>
      <c r="L545" s="534"/>
      <c r="M545" s="534"/>
      <c r="N545" s="534"/>
      <c r="O545" s="534"/>
      <c r="P545" s="534"/>
      <c r="Q545" s="534"/>
      <c r="R545" s="534"/>
    </row>
    <row r="546">
      <c r="A546" s="533"/>
      <c r="B546" s="534"/>
      <c r="C546" s="534"/>
      <c r="D546" s="534"/>
      <c r="E546" s="534"/>
      <c r="F546" s="534"/>
      <c r="G546" s="534"/>
      <c r="H546" s="534"/>
      <c r="I546" s="534"/>
      <c r="J546" s="534"/>
      <c r="K546" s="534"/>
      <c r="L546" s="534"/>
      <c r="M546" s="534"/>
      <c r="N546" s="534"/>
      <c r="O546" s="534"/>
      <c r="P546" s="534"/>
      <c r="Q546" s="534"/>
      <c r="R546" s="534"/>
    </row>
    <row r="547">
      <c r="A547" s="533"/>
      <c r="B547" s="534"/>
      <c r="C547" s="534"/>
      <c r="D547" s="534"/>
      <c r="E547" s="534"/>
      <c r="F547" s="534"/>
      <c r="G547" s="534"/>
      <c r="H547" s="534"/>
      <c r="I547" s="534"/>
      <c r="J547" s="534"/>
      <c r="K547" s="534"/>
      <c r="L547" s="534"/>
      <c r="M547" s="534"/>
      <c r="N547" s="534"/>
      <c r="O547" s="534"/>
      <c r="P547" s="534"/>
      <c r="Q547" s="534"/>
      <c r="R547" s="534"/>
    </row>
    <row r="548">
      <c r="A548" s="533"/>
      <c r="B548" s="534"/>
      <c r="C548" s="534"/>
      <c r="D548" s="534"/>
      <c r="E548" s="534"/>
      <c r="F548" s="534"/>
      <c r="G548" s="534"/>
      <c r="H548" s="534"/>
      <c r="I548" s="534"/>
      <c r="J548" s="534"/>
      <c r="K548" s="534"/>
      <c r="L548" s="534"/>
      <c r="M548" s="534"/>
      <c r="N548" s="534"/>
      <c r="O548" s="534"/>
      <c r="P548" s="534"/>
      <c r="Q548" s="534"/>
      <c r="R548" s="534"/>
    </row>
    <row r="549">
      <c r="A549" s="533"/>
      <c r="B549" s="534"/>
      <c r="C549" s="534"/>
      <c r="D549" s="534"/>
      <c r="E549" s="534"/>
      <c r="F549" s="534"/>
      <c r="G549" s="534"/>
      <c r="H549" s="534"/>
      <c r="I549" s="534"/>
      <c r="J549" s="534"/>
      <c r="K549" s="534"/>
      <c r="L549" s="534"/>
      <c r="M549" s="534"/>
      <c r="N549" s="534"/>
      <c r="O549" s="534"/>
      <c r="P549" s="534"/>
      <c r="Q549" s="534"/>
      <c r="R549" s="534"/>
    </row>
    <row r="550">
      <c r="A550" s="533"/>
      <c r="B550" s="534"/>
      <c r="C550" s="534"/>
      <c r="D550" s="534"/>
      <c r="E550" s="534"/>
      <c r="F550" s="534"/>
      <c r="G550" s="534"/>
      <c r="H550" s="534"/>
      <c r="I550" s="534"/>
      <c r="J550" s="534"/>
      <c r="K550" s="534"/>
      <c r="L550" s="534"/>
      <c r="M550" s="534"/>
      <c r="N550" s="534"/>
      <c r="O550" s="534"/>
      <c r="P550" s="534"/>
      <c r="Q550" s="534"/>
      <c r="R550" s="534"/>
    </row>
    <row r="551">
      <c r="A551" s="533"/>
      <c r="B551" s="534"/>
      <c r="C551" s="534"/>
      <c r="D551" s="534"/>
      <c r="E551" s="534"/>
      <c r="F551" s="534"/>
      <c r="G551" s="534"/>
      <c r="H551" s="534"/>
      <c r="I551" s="534"/>
      <c r="J551" s="534"/>
      <c r="K551" s="534"/>
      <c r="L551" s="534"/>
      <c r="M551" s="534"/>
      <c r="N551" s="534"/>
      <c r="O551" s="534"/>
      <c r="P551" s="534"/>
      <c r="Q551" s="534"/>
      <c r="R551" s="534"/>
    </row>
    <row r="552">
      <c r="A552" s="533"/>
      <c r="B552" s="534"/>
      <c r="C552" s="534"/>
      <c r="D552" s="534"/>
      <c r="E552" s="534"/>
      <c r="F552" s="534"/>
      <c r="G552" s="534"/>
      <c r="H552" s="534"/>
      <c r="I552" s="534"/>
      <c r="J552" s="534"/>
      <c r="K552" s="534"/>
      <c r="L552" s="534"/>
      <c r="M552" s="534"/>
      <c r="N552" s="534"/>
      <c r="O552" s="534"/>
      <c r="P552" s="534"/>
      <c r="Q552" s="534"/>
      <c r="R552" s="534"/>
    </row>
    <row r="553">
      <c r="A553" s="533"/>
      <c r="B553" s="534"/>
      <c r="C553" s="534"/>
      <c r="D553" s="534"/>
      <c r="E553" s="534"/>
      <c r="F553" s="534"/>
      <c r="G553" s="534"/>
      <c r="H553" s="534"/>
      <c r="I553" s="534"/>
      <c r="J553" s="534"/>
      <c r="K553" s="534"/>
      <c r="L553" s="534"/>
      <c r="M553" s="534"/>
      <c r="N553" s="534"/>
      <c r="O553" s="534"/>
      <c r="P553" s="534"/>
      <c r="Q553" s="534"/>
      <c r="R553" s="534"/>
    </row>
    <row r="554">
      <c r="A554" s="533"/>
      <c r="B554" s="534"/>
      <c r="C554" s="534"/>
      <c r="D554" s="534"/>
      <c r="E554" s="534"/>
      <c r="F554" s="534"/>
      <c r="G554" s="534"/>
      <c r="H554" s="534"/>
      <c r="I554" s="534"/>
      <c r="J554" s="534"/>
      <c r="K554" s="534"/>
      <c r="L554" s="534"/>
      <c r="M554" s="534"/>
      <c r="N554" s="534"/>
      <c r="O554" s="534"/>
      <c r="P554" s="534"/>
      <c r="Q554" s="534"/>
      <c r="R554" s="534"/>
    </row>
    <row r="555">
      <c r="A555" s="533"/>
      <c r="B555" s="534"/>
      <c r="C555" s="534"/>
      <c r="D555" s="534"/>
      <c r="E555" s="534"/>
      <c r="F555" s="534"/>
      <c r="G555" s="534"/>
      <c r="H555" s="534"/>
      <c r="I555" s="534"/>
      <c r="J555" s="534"/>
      <c r="K555" s="534"/>
      <c r="L555" s="534"/>
      <c r="M555" s="534"/>
      <c r="N555" s="534"/>
      <c r="O555" s="534"/>
      <c r="P555" s="534"/>
      <c r="Q555" s="534"/>
      <c r="R555" s="534"/>
    </row>
    <row r="556">
      <c r="A556" s="533"/>
      <c r="B556" s="534"/>
      <c r="C556" s="534"/>
      <c r="D556" s="534"/>
      <c r="E556" s="534"/>
      <c r="F556" s="534"/>
      <c r="G556" s="534"/>
      <c r="H556" s="534"/>
      <c r="I556" s="534"/>
      <c r="J556" s="534"/>
      <c r="K556" s="534"/>
      <c r="L556" s="534"/>
      <c r="M556" s="534"/>
      <c r="N556" s="534"/>
      <c r="O556" s="534"/>
      <c r="P556" s="534"/>
      <c r="Q556" s="534"/>
      <c r="R556" s="534"/>
    </row>
    <row r="557">
      <c r="A557" s="533"/>
      <c r="B557" s="534"/>
      <c r="C557" s="534"/>
      <c r="D557" s="534"/>
      <c r="E557" s="534"/>
      <c r="F557" s="534"/>
      <c r="G557" s="534"/>
      <c r="H557" s="534"/>
      <c r="I557" s="534"/>
      <c r="J557" s="534"/>
      <c r="K557" s="534"/>
      <c r="L557" s="534"/>
      <c r="M557" s="534"/>
      <c r="N557" s="534"/>
      <c r="O557" s="534"/>
      <c r="P557" s="534"/>
      <c r="Q557" s="534"/>
      <c r="R557" s="534"/>
    </row>
    <row r="558">
      <c r="A558" s="533"/>
      <c r="B558" s="534"/>
      <c r="C558" s="534"/>
      <c r="D558" s="534"/>
      <c r="E558" s="534"/>
      <c r="F558" s="534"/>
      <c r="G558" s="534"/>
      <c r="H558" s="534"/>
      <c r="I558" s="534"/>
      <c r="J558" s="534"/>
      <c r="K558" s="534"/>
      <c r="L558" s="534"/>
      <c r="M558" s="534"/>
      <c r="N558" s="534"/>
      <c r="O558" s="534"/>
      <c r="P558" s="534"/>
      <c r="Q558" s="534"/>
      <c r="R558" s="534"/>
    </row>
    <row r="559">
      <c r="A559" s="533"/>
      <c r="B559" s="534"/>
      <c r="C559" s="534"/>
      <c r="D559" s="534"/>
      <c r="E559" s="534"/>
      <c r="F559" s="534"/>
      <c r="G559" s="534"/>
      <c r="H559" s="534"/>
      <c r="I559" s="534"/>
      <c r="J559" s="534"/>
      <c r="K559" s="534"/>
      <c r="L559" s="534"/>
      <c r="M559" s="534"/>
      <c r="N559" s="534"/>
      <c r="O559" s="534"/>
      <c r="P559" s="534"/>
      <c r="Q559" s="534"/>
      <c r="R559" s="534"/>
    </row>
    <row r="560">
      <c r="A560" s="533"/>
      <c r="B560" s="534"/>
      <c r="C560" s="534"/>
      <c r="D560" s="534"/>
      <c r="E560" s="534"/>
      <c r="F560" s="534"/>
      <c r="G560" s="534"/>
      <c r="H560" s="534"/>
      <c r="I560" s="534"/>
      <c r="J560" s="534"/>
      <c r="K560" s="534"/>
      <c r="L560" s="534"/>
      <c r="M560" s="534"/>
      <c r="N560" s="534"/>
      <c r="O560" s="534"/>
      <c r="P560" s="534"/>
      <c r="Q560" s="534"/>
      <c r="R560" s="534"/>
    </row>
    <row r="561">
      <c r="A561" s="533"/>
      <c r="B561" s="534"/>
      <c r="C561" s="534"/>
      <c r="D561" s="534"/>
      <c r="E561" s="534"/>
      <c r="F561" s="534"/>
      <c r="G561" s="534"/>
      <c r="H561" s="534"/>
      <c r="I561" s="534"/>
      <c r="J561" s="534"/>
      <c r="K561" s="534"/>
      <c r="L561" s="534"/>
      <c r="M561" s="534"/>
      <c r="N561" s="534"/>
      <c r="O561" s="534"/>
      <c r="P561" s="534"/>
      <c r="Q561" s="534"/>
      <c r="R561" s="534"/>
    </row>
    <row r="562">
      <c r="A562" s="533"/>
      <c r="B562" s="534"/>
      <c r="C562" s="534"/>
      <c r="D562" s="534"/>
      <c r="E562" s="534"/>
      <c r="F562" s="534"/>
      <c r="G562" s="534"/>
      <c r="H562" s="534"/>
      <c r="I562" s="534"/>
      <c r="J562" s="534"/>
      <c r="K562" s="534"/>
      <c r="L562" s="534"/>
      <c r="M562" s="534"/>
      <c r="N562" s="534"/>
      <c r="O562" s="534"/>
      <c r="P562" s="534"/>
      <c r="Q562" s="534"/>
      <c r="R562" s="534"/>
    </row>
    <row r="563">
      <c r="A563" s="533"/>
      <c r="B563" s="534"/>
      <c r="C563" s="534"/>
      <c r="D563" s="534"/>
      <c r="E563" s="534"/>
      <c r="F563" s="534"/>
      <c r="G563" s="534"/>
      <c r="H563" s="534"/>
      <c r="I563" s="534"/>
      <c r="J563" s="534"/>
      <c r="K563" s="534"/>
      <c r="L563" s="534"/>
      <c r="M563" s="534"/>
      <c r="N563" s="534"/>
      <c r="O563" s="534"/>
      <c r="P563" s="534"/>
      <c r="Q563" s="534"/>
      <c r="R563" s="534"/>
    </row>
    <row r="564">
      <c r="A564" s="533"/>
      <c r="B564" s="534"/>
      <c r="C564" s="534"/>
      <c r="D564" s="534"/>
      <c r="E564" s="534"/>
      <c r="F564" s="534"/>
      <c r="G564" s="534"/>
      <c r="H564" s="534"/>
      <c r="I564" s="534"/>
      <c r="J564" s="534"/>
      <c r="K564" s="534"/>
      <c r="L564" s="534"/>
      <c r="M564" s="534"/>
      <c r="N564" s="534"/>
      <c r="O564" s="534"/>
      <c r="P564" s="534"/>
      <c r="Q564" s="534"/>
      <c r="R564" s="534"/>
    </row>
    <row r="565">
      <c r="A565" s="533"/>
      <c r="B565" s="534"/>
      <c r="C565" s="534"/>
      <c r="D565" s="534"/>
      <c r="E565" s="534"/>
      <c r="F565" s="534"/>
      <c r="G565" s="534"/>
      <c r="H565" s="534"/>
      <c r="I565" s="534"/>
      <c r="J565" s="534"/>
      <c r="K565" s="534"/>
      <c r="L565" s="534"/>
      <c r="M565" s="534"/>
      <c r="N565" s="534"/>
      <c r="O565" s="534"/>
      <c r="P565" s="534"/>
      <c r="Q565" s="534"/>
      <c r="R565" s="534"/>
    </row>
    <row r="566">
      <c r="A566" s="533"/>
      <c r="B566" s="534"/>
      <c r="C566" s="534"/>
      <c r="D566" s="534"/>
      <c r="E566" s="534"/>
      <c r="F566" s="534"/>
      <c r="G566" s="534"/>
      <c r="H566" s="534"/>
      <c r="I566" s="534"/>
      <c r="J566" s="534"/>
      <c r="K566" s="534"/>
      <c r="L566" s="534"/>
      <c r="M566" s="534"/>
      <c r="N566" s="534"/>
      <c r="O566" s="534"/>
      <c r="P566" s="534"/>
      <c r="Q566" s="534"/>
      <c r="R566" s="534"/>
    </row>
    <row r="567">
      <c r="A567" s="533"/>
      <c r="B567" s="534"/>
      <c r="C567" s="534"/>
      <c r="D567" s="534"/>
      <c r="E567" s="534"/>
      <c r="F567" s="534"/>
      <c r="G567" s="534"/>
      <c r="H567" s="534"/>
      <c r="I567" s="534"/>
      <c r="J567" s="534"/>
      <c r="K567" s="534"/>
      <c r="L567" s="534"/>
      <c r="M567" s="534"/>
      <c r="N567" s="534"/>
      <c r="O567" s="534"/>
      <c r="P567" s="534"/>
      <c r="Q567" s="534"/>
      <c r="R567" s="534"/>
    </row>
    <row r="568">
      <c r="A568" s="533"/>
      <c r="B568" s="534"/>
      <c r="C568" s="534"/>
      <c r="D568" s="534"/>
      <c r="E568" s="534"/>
      <c r="F568" s="534"/>
      <c r="G568" s="534"/>
      <c r="H568" s="534"/>
      <c r="I568" s="534"/>
      <c r="J568" s="534"/>
      <c r="K568" s="534"/>
      <c r="L568" s="534"/>
      <c r="M568" s="534"/>
      <c r="N568" s="534"/>
      <c r="O568" s="534"/>
      <c r="P568" s="534"/>
      <c r="Q568" s="534"/>
      <c r="R568" s="534"/>
    </row>
    <row r="569">
      <c r="A569" s="533"/>
      <c r="B569" s="534"/>
      <c r="C569" s="534"/>
      <c r="D569" s="534"/>
      <c r="E569" s="534"/>
      <c r="F569" s="534"/>
      <c r="G569" s="534"/>
      <c r="H569" s="534"/>
      <c r="I569" s="534"/>
      <c r="J569" s="534"/>
      <c r="K569" s="534"/>
      <c r="L569" s="534"/>
      <c r="M569" s="534"/>
      <c r="N569" s="534"/>
      <c r="O569" s="534"/>
      <c r="P569" s="534"/>
      <c r="Q569" s="534"/>
      <c r="R569" s="534"/>
    </row>
    <row r="570">
      <c r="A570" s="533"/>
      <c r="B570" s="534"/>
      <c r="C570" s="534"/>
      <c r="D570" s="534"/>
      <c r="E570" s="534"/>
      <c r="F570" s="534"/>
      <c r="G570" s="534"/>
      <c r="H570" s="534"/>
      <c r="I570" s="534"/>
      <c r="J570" s="534"/>
      <c r="K570" s="534"/>
      <c r="L570" s="534"/>
      <c r="M570" s="534"/>
      <c r="N570" s="534"/>
      <c r="O570" s="534"/>
      <c r="P570" s="534"/>
      <c r="Q570" s="534"/>
      <c r="R570" s="534"/>
    </row>
    <row r="571">
      <c r="A571" s="533"/>
      <c r="B571" s="534"/>
      <c r="C571" s="534"/>
      <c r="D571" s="534"/>
      <c r="E571" s="534"/>
      <c r="F571" s="534"/>
      <c r="G571" s="534"/>
      <c r="H571" s="534"/>
      <c r="I571" s="534"/>
      <c r="J571" s="534"/>
      <c r="K571" s="534"/>
      <c r="L571" s="534"/>
      <c r="M571" s="534"/>
      <c r="N571" s="534"/>
      <c r="O571" s="534"/>
      <c r="P571" s="534"/>
      <c r="Q571" s="534"/>
      <c r="R571" s="534"/>
    </row>
    <row r="572">
      <c r="A572" s="533"/>
      <c r="B572" s="534"/>
      <c r="C572" s="534"/>
      <c r="D572" s="534"/>
      <c r="E572" s="534"/>
      <c r="F572" s="534"/>
      <c r="G572" s="534"/>
      <c r="H572" s="534"/>
      <c r="I572" s="534"/>
      <c r="J572" s="534"/>
      <c r="K572" s="534"/>
      <c r="L572" s="534"/>
      <c r="M572" s="534"/>
      <c r="N572" s="534"/>
      <c r="O572" s="534"/>
      <c r="P572" s="534"/>
      <c r="Q572" s="534"/>
      <c r="R572" s="534"/>
    </row>
    <row r="573">
      <c r="A573" s="533"/>
      <c r="B573" s="534"/>
      <c r="C573" s="534"/>
      <c r="D573" s="534"/>
      <c r="E573" s="534"/>
      <c r="F573" s="534"/>
      <c r="G573" s="534"/>
      <c r="H573" s="534"/>
      <c r="I573" s="534"/>
      <c r="J573" s="534"/>
      <c r="K573" s="534"/>
      <c r="L573" s="534"/>
      <c r="M573" s="534"/>
      <c r="N573" s="534"/>
      <c r="O573" s="534"/>
      <c r="P573" s="534"/>
      <c r="Q573" s="534"/>
      <c r="R573" s="534"/>
    </row>
    <row r="574">
      <c r="A574" s="533"/>
      <c r="B574" s="534"/>
      <c r="C574" s="534"/>
      <c r="D574" s="534"/>
      <c r="E574" s="534"/>
      <c r="F574" s="534"/>
      <c r="G574" s="534"/>
      <c r="H574" s="534"/>
      <c r="I574" s="534"/>
      <c r="J574" s="534"/>
      <c r="K574" s="534"/>
      <c r="L574" s="534"/>
      <c r="M574" s="534"/>
      <c r="N574" s="534"/>
      <c r="O574" s="534"/>
      <c r="P574" s="534"/>
      <c r="Q574" s="534"/>
      <c r="R574" s="534"/>
    </row>
    <row r="575">
      <c r="A575" s="533"/>
      <c r="B575" s="534"/>
      <c r="C575" s="534"/>
      <c r="D575" s="534"/>
      <c r="E575" s="534"/>
      <c r="F575" s="534"/>
      <c r="G575" s="534"/>
      <c r="H575" s="534"/>
      <c r="I575" s="534"/>
      <c r="J575" s="534"/>
      <c r="K575" s="534"/>
      <c r="L575" s="534"/>
      <c r="M575" s="534"/>
      <c r="N575" s="534"/>
      <c r="O575" s="534"/>
      <c r="P575" s="534"/>
      <c r="Q575" s="534"/>
      <c r="R575" s="534"/>
    </row>
    <row r="576">
      <c r="A576" s="533"/>
      <c r="B576" s="534"/>
      <c r="C576" s="534"/>
      <c r="D576" s="534"/>
      <c r="E576" s="534"/>
      <c r="F576" s="534"/>
      <c r="G576" s="534"/>
      <c r="H576" s="534"/>
      <c r="I576" s="534"/>
      <c r="J576" s="534"/>
      <c r="K576" s="534"/>
      <c r="L576" s="534"/>
      <c r="M576" s="534"/>
      <c r="N576" s="534"/>
      <c r="O576" s="534"/>
      <c r="P576" s="534"/>
      <c r="Q576" s="534"/>
      <c r="R576" s="534"/>
    </row>
    <row r="577">
      <c r="A577" s="533"/>
      <c r="B577" s="534"/>
      <c r="C577" s="534"/>
      <c r="D577" s="534"/>
      <c r="E577" s="534"/>
      <c r="F577" s="534"/>
      <c r="G577" s="534"/>
      <c r="H577" s="534"/>
      <c r="I577" s="534"/>
      <c r="J577" s="534"/>
      <c r="K577" s="534"/>
      <c r="L577" s="534"/>
      <c r="M577" s="534"/>
      <c r="N577" s="534"/>
      <c r="O577" s="534"/>
      <c r="P577" s="534"/>
      <c r="Q577" s="534"/>
      <c r="R577" s="534"/>
    </row>
    <row r="578">
      <c r="A578" s="533"/>
      <c r="B578" s="534"/>
      <c r="C578" s="534"/>
      <c r="D578" s="534"/>
      <c r="E578" s="534"/>
      <c r="F578" s="534"/>
      <c r="G578" s="534"/>
      <c r="H578" s="534"/>
      <c r="I578" s="534"/>
      <c r="J578" s="534"/>
      <c r="K578" s="534"/>
      <c r="L578" s="534"/>
      <c r="M578" s="534"/>
      <c r="N578" s="534"/>
      <c r="O578" s="534"/>
      <c r="P578" s="534"/>
      <c r="Q578" s="534"/>
      <c r="R578" s="534"/>
    </row>
    <row r="579">
      <c r="A579" s="533"/>
      <c r="B579" s="534"/>
      <c r="C579" s="534"/>
      <c r="D579" s="534"/>
      <c r="E579" s="534"/>
      <c r="F579" s="534"/>
      <c r="G579" s="534"/>
      <c r="H579" s="534"/>
      <c r="I579" s="534"/>
      <c r="J579" s="534"/>
      <c r="K579" s="534"/>
      <c r="L579" s="534"/>
      <c r="M579" s="534"/>
      <c r="N579" s="534"/>
      <c r="O579" s="534"/>
      <c r="P579" s="534"/>
      <c r="Q579" s="534"/>
      <c r="R579" s="534"/>
    </row>
    <row r="580">
      <c r="A580" s="533"/>
      <c r="B580" s="534"/>
      <c r="C580" s="534"/>
      <c r="D580" s="534"/>
      <c r="E580" s="534"/>
      <c r="F580" s="534"/>
      <c r="G580" s="534"/>
      <c r="H580" s="534"/>
      <c r="I580" s="534"/>
      <c r="J580" s="534"/>
      <c r="K580" s="534"/>
      <c r="L580" s="534"/>
      <c r="M580" s="534"/>
      <c r="N580" s="534"/>
      <c r="O580" s="534"/>
      <c r="P580" s="534"/>
      <c r="Q580" s="534"/>
      <c r="R580" s="534"/>
    </row>
    <row r="581">
      <c r="A581" s="533"/>
      <c r="B581" s="534"/>
      <c r="C581" s="534"/>
      <c r="D581" s="534"/>
      <c r="E581" s="534"/>
      <c r="F581" s="534"/>
      <c r="G581" s="534"/>
      <c r="H581" s="534"/>
      <c r="I581" s="534"/>
      <c r="J581" s="534"/>
      <c r="K581" s="534"/>
      <c r="L581" s="534"/>
      <c r="M581" s="534"/>
      <c r="N581" s="534"/>
      <c r="O581" s="534"/>
      <c r="P581" s="534"/>
      <c r="Q581" s="534"/>
      <c r="R581" s="534"/>
    </row>
    <row r="582">
      <c r="A582" s="533"/>
      <c r="B582" s="534"/>
      <c r="C582" s="534"/>
      <c r="D582" s="534"/>
      <c r="E582" s="534"/>
      <c r="F582" s="534"/>
      <c r="G582" s="534"/>
      <c r="H582" s="534"/>
      <c r="I582" s="534"/>
      <c r="J582" s="534"/>
      <c r="K582" s="534"/>
      <c r="L582" s="534"/>
      <c r="M582" s="534"/>
      <c r="N582" s="534"/>
      <c r="O582" s="534"/>
      <c r="P582" s="534"/>
      <c r="Q582" s="534"/>
      <c r="R582" s="534"/>
    </row>
    <row r="583">
      <c r="A583" s="533"/>
      <c r="B583" s="534"/>
      <c r="C583" s="534"/>
      <c r="D583" s="534"/>
      <c r="E583" s="534"/>
      <c r="F583" s="534"/>
      <c r="G583" s="534"/>
      <c r="H583" s="534"/>
      <c r="I583" s="534"/>
      <c r="J583" s="534"/>
      <c r="K583" s="534"/>
      <c r="L583" s="534"/>
      <c r="M583" s="534"/>
      <c r="N583" s="534"/>
      <c r="O583" s="534"/>
      <c r="P583" s="534"/>
      <c r="Q583" s="534"/>
      <c r="R583" s="534"/>
    </row>
    <row r="584">
      <c r="A584" s="533"/>
      <c r="B584" s="534"/>
      <c r="C584" s="534"/>
      <c r="D584" s="534"/>
      <c r="E584" s="534"/>
      <c r="F584" s="534"/>
      <c r="G584" s="534"/>
      <c r="H584" s="534"/>
      <c r="I584" s="534"/>
      <c r="J584" s="534"/>
      <c r="K584" s="534"/>
      <c r="L584" s="534"/>
      <c r="M584" s="534"/>
      <c r="N584" s="534"/>
      <c r="O584" s="534"/>
      <c r="P584" s="534"/>
      <c r="Q584" s="534"/>
      <c r="R584" s="534"/>
    </row>
    <row r="585">
      <c r="A585" s="533"/>
      <c r="B585" s="534"/>
      <c r="C585" s="534"/>
      <c r="D585" s="534"/>
      <c r="E585" s="534"/>
      <c r="F585" s="534"/>
      <c r="G585" s="534"/>
      <c r="H585" s="534"/>
      <c r="I585" s="534"/>
      <c r="J585" s="534"/>
      <c r="K585" s="534"/>
      <c r="L585" s="534"/>
      <c r="M585" s="534"/>
      <c r="N585" s="534"/>
      <c r="O585" s="534"/>
      <c r="P585" s="534"/>
      <c r="Q585" s="534"/>
      <c r="R585" s="534"/>
    </row>
    <row r="586">
      <c r="A586" s="533"/>
      <c r="B586" s="534"/>
      <c r="C586" s="534"/>
      <c r="D586" s="534"/>
      <c r="E586" s="534"/>
      <c r="F586" s="534"/>
      <c r="G586" s="534"/>
      <c r="H586" s="534"/>
      <c r="I586" s="534"/>
      <c r="J586" s="534"/>
      <c r="K586" s="534"/>
      <c r="L586" s="534"/>
      <c r="M586" s="534"/>
      <c r="N586" s="534"/>
      <c r="O586" s="534"/>
      <c r="P586" s="534"/>
      <c r="Q586" s="534"/>
      <c r="R586" s="534"/>
    </row>
    <row r="587">
      <c r="A587" s="533"/>
      <c r="B587" s="534"/>
      <c r="C587" s="534"/>
      <c r="D587" s="534"/>
      <c r="E587" s="534"/>
      <c r="F587" s="534"/>
      <c r="G587" s="534"/>
      <c r="H587" s="534"/>
      <c r="I587" s="534"/>
      <c r="J587" s="534"/>
      <c r="K587" s="534"/>
      <c r="L587" s="534"/>
      <c r="M587" s="534"/>
      <c r="N587" s="534"/>
      <c r="O587" s="534"/>
      <c r="P587" s="534"/>
      <c r="Q587" s="534"/>
      <c r="R587" s="534"/>
    </row>
    <row r="588">
      <c r="A588" s="533"/>
      <c r="B588" s="534"/>
      <c r="C588" s="534"/>
      <c r="D588" s="534"/>
      <c r="E588" s="534"/>
      <c r="F588" s="534"/>
      <c r="G588" s="534"/>
      <c r="H588" s="534"/>
      <c r="I588" s="534"/>
      <c r="J588" s="534"/>
      <c r="K588" s="534"/>
      <c r="L588" s="534"/>
      <c r="M588" s="534"/>
      <c r="N588" s="534"/>
      <c r="O588" s="534"/>
      <c r="P588" s="534"/>
      <c r="Q588" s="534"/>
      <c r="R588" s="534"/>
    </row>
    <row r="589">
      <c r="A589" s="533"/>
      <c r="B589" s="534"/>
      <c r="C589" s="534"/>
      <c r="D589" s="534"/>
      <c r="E589" s="534"/>
      <c r="F589" s="534"/>
      <c r="G589" s="534"/>
      <c r="H589" s="534"/>
      <c r="I589" s="534"/>
      <c r="J589" s="534"/>
      <c r="K589" s="534"/>
      <c r="L589" s="534"/>
      <c r="M589" s="534"/>
      <c r="N589" s="534"/>
      <c r="O589" s="534"/>
      <c r="P589" s="534"/>
      <c r="Q589" s="534"/>
      <c r="R589" s="534"/>
    </row>
    <row r="590">
      <c r="A590" s="533"/>
      <c r="B590" s="534"/>
      <c r="C590" s="534"/>
      <c r="D590" s="534"/>
      <c r="E590" s="534"/>
      <c r="F590" s="534"/>
      <c r="G590" s="534"/>
      <c r="H590" s="534"/>
      <c r="I590" s="534"/>
      <c r="J590" s="534"/>
      <c r="K590" s="534"/>
      <c r="L590" s="534"/>
      <c r="M590" s="534"/>
      <c r="N590" s="534"/>
      <c r="O590" s="534"/>
      <c r="P590" s="534"/>
      <c r="Q590" s="534"/>
      <c r="R590" s="534"/>
    </row>
    <row r="591">
      <c r="A591" s="533"/>
      <c r="B591" s="534"/>
      <c r="C591" s="534"/>
      <c r="D591" s="534"/>
      <c r="E591" s="534"/>
      <c r="F591" s="534"/>
      <c r="G591" s="534"/>
      <c r="H591" s="534"/>
      <c r="I591" s="534"/>
      <c r="J591" s="534"/>
      <c r="K591" s="534"/>
      <c r="L591" s="534"/>
      <c r="M591" s="534"/>
      <c r="N591" s="534"/>
      <c r="O591" s="534"/>
      <c r="P591" s="534"/>
      <c r="Q591" s="534"/>
      <c r="R591" s="534"/>
    </row>
    <row r="592">
      <c r="A592" s="533"/>
      <c r="B592" s="534"/>
      <c r="C592" s="534"/>
      <c r="D592" s="534"/>
      <c r="E592" s="534"/>
      <c r="F592" s="534"/>
      <c r="G592" s="534"/>
      <c r="H592" s="534"/>
      <c r="I592" s="534"/>
      <c r="J592" s="534"/>
      <c r="K592" s="534"/>
      <c r="L592" s="534"/>
      <c r="M592" s="534"/>
      <c r="N592" s="534"/>
      <c r="O592" s="534"/>
      <c r="P592" s="534"/>
      <c r="Q592" s="534"/>
      <c r="R592" s="534"/>
    </row>
    <row r="593">
      <c r="A593" s="533"/>
      <c r="B593" s="534"/>
      <c r="C593" s="534"/>
      <c r="D593" s="534"/>
      <c r="E593" s="534"/>
      <c r="F593" s="534"/>
      <c r="G593" s="534"/>
      <c r="H593" s="534"/>
      <c r="I593" s="534"/>
      <c r="J593" s="534"/>
      <c r="K593" s="534"/>
      <c r="L593" s="534"/>
      <c r="M593" s="534"/>
      <c r="N593" s="534"/>
      <c r="O593" s="534"/>
      <c r="P593" s="534"/>
      <c r="Q593" s="534"/>
      <c r="R593" s="534"/>
    </row>
    <row r="594">
      <c r="A594" s="533"/>
      <c r="B594" s="534"/>
      <c r="C594" s="534"/>
      <c r="D594" s="534"/>
      <c r="E594" s="534"/>
      <c r="F594" s="534"/>
      <c r="G594" s="534"/>
      <c r="H594" s="534"/>
      <c r="I594" s="534"/>
      <c r="J594" s="534"/>
      <c r="K594" s="534"/>
      <c r="L594" s="534"/>
      <c r="M594" s="534"/>
      <c r="N594" s="534"/>
      <c r="O594" s="534"/>
      <c r="P594" s="534"/>
      <c r="Q594" s="534"/>
      <c r="R594" s="534"/>
    </row>
    <row r="595">
      <c r="A595" s="533"/>
      <c r="B595" s="534"/>
      <c r="C595" s="534"/>
      <c r="D595" s="534"/>
      <c r="E595" s="534"/>
      <c r="F595" s="534"/>
      <c r="G595" s="534"/>
      <c r="H595" s="534"/>
      <c r="I595" s="534"/>
      <c r="J595" s="534"/>
      <c r="K595" s="534"/>
      <c r="L595" s="534"/>
      <c r="M595" s="534"/>
      <c r="N595" s="534"/>
      <c r="O595" s="534"/>
      <c r="P595" s="534"/>
      <c r="Q595" s="534"/>
      <c r="R595" s="534"/>
    </row>
    <row r="596">
      <c r="A596" s="533"/>
      <c r="B596" s="534"/>
      <c r="C596" s="534"/>
      <c r="D596" s="534"/>
      <c r="E596" s="534"/>
      <c r="F596" s="534"/>
      <c r="G596" s="534"/>
      <c r="H596" s="534"/>
      <c r="I596" s="534"/>
      <c r="J596" s="534"/>
      <c r="K596" s="534"/>
      <c r="L596" s="534"/>
      <c r="M596" s="534"/>
      <c r="N596" s="534"/>
      <c r="O596" s="534"/>
      <c r="P596" s="534"/>
      <c r="Q596" s="534"/>
      <c r="R596" s="534"/>
    </row>
    <row r="597">
      <c r="A597" s="533"/>
      <c r="B597" s="534"/>
      <c r="C597" s="534"/>
      <c r="D597" s="534"/>
      <c r="E597" s="534"/>
      <c r="F597" s="534"/>
      <c r="G597" s="534"/>
      <c r="H597" s="534"/>
      <c r="I597" s="534"/>
      <c r="J597" s="534"/>
      <c r="K597" s="534"/>
      <c r="L597" s="534"/>
      <c r="M597" s="534"/>
      <c r="N597" s="534"/>
      <c r="O597" s="534"/>
      <c r="P597" s="534"/>
      <c r="Q597" s="534"/>
      <c r="R597" s="534"/>
    </row>
    <row r="598">
      <c r="A598" s="533"/>
      <c r="B598" s="534"/>
      <c r="C598" s="534"/>
      <c r="D598" s="534"/>
      <c r="E598" s="534"/>
      <c r="F598" s="534"/>
      <c r="G598" s="534"/>
      <c r="H598" s="534"/>
      <c r="I598" s="534"/>
      <c r="J598" s="534"/>
      <c r="K598" s="534"/>
      <c r="L598" s="534"/>
      <c r="M598" s="534"/>
      <c r="N598" s="534"/>
      <c r="O598" s="534"/>
      <c r="P598" s="534"/>
      <c r="Q598" s="534"/>
      <c r="R598" s="534"/>
    </row>
    <row r="599">
      <c r="A599" s="533"/>
      <c r="B599" s="534"/>
      <c r="C599" s="534"/>
      <c r="D599" s="534"/>
      <c r="E599" s="534"/>
      <c r="F599" s="534"/>
      <c r="G599" s="534"/>
      <c r="H599" s="534"/>
      <c r="I599" s="534"/>
      <c r="J599" s="534"/>
      <c r="K599" s="534"/>
      <c r="L599" s="534"/>
      <c r="M599" s="534"/>
      <c r="N599" s="534"/>
      <c r="O599" s="534"/>
      <c r="P599" s="534"/>
      <c r="Q599" s="534"/>
      <c r="R599" s="534"/>
    </row>
    <row r="600">
      <c r="A600" s="533"/>
      <c r="B600" s="534"/>
      <c r="C600" s="534"/>
      <c r="D600" s="534"/>
      <c r="E600" s="534"/>
      <c r="F600" s="534"/>
      <c r="G600" s="534"/>
      <c r="H600" s="534"/>
      <c r="I600" s="534"/>
      <c r="J600" s="534"/>
      <c r="K600" s="534"/>
      <c r="L600" s="534"/>
      <c r="M600" s="534"/>
      <c r="N600" s="534"/>
      <c r="O600" s="534"/>
      <c r="P600" s="534"/>
      <c r="Q600" s="534"/>
      <c r="R600" s="534"/>
    </row>
    <row r="601">
      <c r="A601" s="533"/>
      <c r="B601" s="534"/>
      <c r="C601" s="534"/>
      <c r="D601" s="534"/>
      <c r="E601" s="534"/>
      <c r="F601" s="534"/>
      <c r="G601" s="534"/>
      <c r="H601" s="534"/>
      <c r="I601" s="534"/>
      <c r="J601" s="534"/>
      <c r="K601" s="534"/>
      <c r="L601" s="534"/>
      <c r="M601" s="534"/>
      <c r="N601" s="534"/>
      <c r="O601" s="534"/>
      <c r="P601" s="534"/>
      <c r="Q601" s="534"/>
      <c r="R601" s="534"/>
    </row>
    <row r="602">
      <c r="A602" s="533"/>
      <c r="B602" s="534"/>
      <c r="C602" s="534"/>
      <c r="D602" s="534"/>
      <c r="E602" s="534"/>
      <c r="F602" s="534"/>
      <c r="G602" s="534"/>
      <c r="H602" s="534"/>
      <c r="I602" s="534"/>
      <c r="J602" s="534"/>
      <c r="K602" s="534"/>
      <c r="L602" s="534"/>
      <c r="M602" s="534"/>
      <c r="N602" s="534"/>
      <c r="O602" s="534"/>
      <c r="P602" s="534"/>
      <c r="Q602" s="534"/>
      <c r="R602" s="534"/>
    </row>
    <row r="603">
      <c r="A603" s="533"/>
      <c r="B603" s="534"/>
      <c r="C603" s="534"/>
      <c r="D603" s="534"/>
      <c r="E603" s="534"/>
      <c r="F603" s="534"/>
      <c r="G603" s="534"/>
      <c r="H603" s="534"/>
      <c r="I603" s="534"/>
      <c r="J603" s="534"/>
      <c r="K603" s="534"/>
      <c r="L603" s="534"/>
      <c r="M603" s="534"/>
      <c r="N603" s="534"/>
      <c r="O603" s="534"/>
      <c r="P603" s="534"/>
      <c r="Q603" s="534"/>
      <c r="R603" s="534"/>
    </row>
    <row r="604">
      <c r="A604" s="533"/>
      <c r="B604" s="534"/>
      <c r="C604" s="534"/>
      <c r="D604" s="534"/>
      <c r="E604" s="534"/>
      <c r="F604" s="534"/>
      <c r="G604" s="534"/>
      <c r="H604" s="534"/>
      <c r="I604" s="534"/>
      <c r="J604" s="534"/>
      <c r="K604" s="534"/>
      <c r="L604" s="534"/>
      <c r="M604" s="534"/>
      <c r="N604" s="534"/>
      <c r="O604" s="534"/>
      <c r="P604" s="534"/>
      <c r="Q604" s="534"/>
      <c r="R604" s="534"/>
    </row>
    <row r="605">
      <c r="A605" s="533"/>
      <c r="B605" s="534"/>
      <c r="C605" s="534"/>
      <c r="D605" s="534"/>
      <c r="E605" s="534"/>
      <c r="F605" s="534"/>
      <c r="G605" s="534"/>
      <c r="H605" s="534"/>
      <c r="I605" s="534"/>
      <c r="J605" s="534"/>
      <c r="K605" s="534"/>
      <c r="L605" s="534"/>
      <c r="M605" s="534"/>
      <c r="N605" s="534"/>
      <c r="O605" s="534"/>
      <c r="P605" s="534"/>
      <c r="Q605" s="534"/>
      <c r="R605" s="534"/>
    </row>
    <row r="606">
      <c r="A606" s="533"/>
      <c r="B606" s="534"/>
      <c r="C606" s="534"/>
      <c r="D606" s="534"/>
      <c r="E606" s="534"/>
      <c r="F606" s="534"/>
      <c r="G606" s="534"/>
      <c r="H606" s="534"/>
      <c r="I606" s="534"/>
      <c r="J606" s="534"/>
      <c r="K606" s="534"/>
      <c r="L606" s="534"/>
      <c r="M606" s="534"/>
      <c r="N606" s="534"/>
      <c r="O606" s="534"/>
      <c r="P606" s="534"/>
      <c r="Q606" s="534"/>
      <c r="R606" s="534"/>
    </row>
    <row r="607">
      <c r="A607" s="533"/>
      <c r="B607" s="534"/>
      <c r="C607" s="534"/>
      <c r="D607" s="534"/>
      <c r="E607" s="534"/>
      <c r="F607" s="534"/>
      <c r="G607" s="534"/>
      <c r="H607" s="534"/>
      <c r="I607" s="534"/>
      <c r="J607" s="534"/>
      <c r="K607" s="534"/>
      <c r="L607" s="534"/>
      <c r="M607" s="534"/>
      <c r="N607" s="534"/>
      <c r="O607" s="534"/>
      <c r="P607" s="534"/>
      <c r="Q607" s="534"/>
      <c r="R607" s="534"/>
    </row>
    <row r="608">
      <c r="A608" s="533"/>
      <c r="B608" s="534"/>
      <c r="C608" s="534"/>
      <c r="D608" s="534"/>
      <c r="E608" s="534"/>
      <c r="F608" s="534"/>
      <c r="G608" s="534"/>
      <c r="H608" s="534"/>
      <c r="I608" s="534"/>
      <c r="J608" s="534"/>
      <c r="K608" s="534"/>
      <c r="L608" s="534"/>
      <c r="M608" s="534"/>
      <c r="N608" s="534"/>
      <c r="O608" s="534"/>
      <c r="P608" s="534"/>
      <c r="Q608" s="534"/>
      <c r="R608" s="534"/>
    </row>
    <row r="609">
      <c r="A609" s="533"/>
      <c r="B609" s="534"/>
      <c r="C609" s="534"/>
      <c r="D609" s="534"/>
      <c r="E609" s="534"/>
      <c r="F609" s="534"/>
      <c r="G609" s="534"/>
      <c r="H609" s="534"/>
      <c r="I609" s="534"/>
      <c r="J609" s="534"/>
      <c r="K609" s="534"/>
      <c r="L609" s="534"/>
      <c r="M609" s="534"/>
      <c r="N609" s="534"/>
      <c r="O609" s="534"/>
      <c r="P609" s="534"/>
      <c r="Q609" s="534"/>
      <c r="R609" s="534"/>
    </row>
    <row r="610">
      <c r="A610" s="533"/>
      <c r="B610" s="534"/>
      <c r="C610" s="534"/>
      <c r="D610" s="534"/>
      <c r="E610" s="534"/>
      <c r="F610" s="534"/>
      <c r="G610" s="534"/>
      <c r="H610" s="534"/>
      <c r="I610" s="534"/>
      <c r="J610" s="534"/>
      <c r="K610" s="534"/>
      <c r="L610" s="534"/>
      <c r="M610" s="534"/>
      <c r="N610" s="534"/>
      <c r="O610" s="534"/>
      <c r="P610" s="534"/>
      <c r="Q610" s="534"/>
      <c r="R610" s="534"/>
    </row>
    <row r="611">
      <c r="A611" s="533"/>
      <c r="B611" s="534"/>
      <c r="C611" s="534"/>
      <c r="D611" s="534"/>
      <c r="E611" s="534"/>
      <c r="F611" s="534"/>
      <c r="G611" s="534"/>
      <c r="H611" s="534"/>
      <c r="I611" s="534"/>
      <c r="J611" s="534"/>
      <c r="K611" s="534"/>
      <c r="L611" s="534"/>
      <c r="M611" s="534"/>
      <c r="N611" s="534"/>
      <c r="O611" s="534"/>
      <c r="P611" s="534"/>
      <c r="Q611" s="534"/>
      <c r="R611" s="534"/>
    </row>
    <row r="612">
      <c r="A612" s="533"/>
      <c r="B612" s="534"/>
      <c r="C612" s="534"/>
      <c r="D612" s="534"/>
      <c r="E612" s="534"/>
      <c r="F612" s="534"/>
      <c r="G612" s="534"/>
      <c r="H612" s="534"/>
      <c r="I612" s="534"/>
      <c r="J612" s="534"/>
      <c r="K612" s="534"/>
      <c r="L612" s="534"/>
      <c r="M612" s="534"/>
      <c r="N612" s="534"/>
      <c r="O612" s="534"/>
      <c r="P612" s="534"/>
      <c r="Q612" s="534"/>
      <c r="R612" s="534"/>
    </row>
    <row r="613">
      <c r="A613" s="533"/>
      <c r="B613" s="534"/>
      <c r="C613" s="534"/>
      <c r="D613" s="534"/>
      <c r="E613" s="534"/>
      <c r="F613" s="534"/>
      <c r="G613" s="534"/>
      <c r="H613" s="534"/>
      <c r="I613" s="534"/>
      <c r="J613" s="534"/>
      <c r="K613" s="534"/>
      <c r="L613" s="534"/>
      <c r="M613" s="534"/>
      <c r="N613" s="534"/>
      <c r="O613" s="534"/>
      <c r="P613" s="534"/>
      <c r="Q613" s="534"/>
      <c r="R613" s="534"/>
    </row>
    <row r="614">
      <c r="A614" s="533"/>
      <c r="B614" s="534"/>
      <c r="C614" s="534"/>
      <c r="D614" s="534"/>
      <c r="E614" s="534"/>
      <c r="F614" s="534"/>
      <c r="G614" s="534"/>
      <c r="H614" s="534"/>
      <c r="I614" s="534"/>
      <c r="J614" s="534"/>
      <c r="K614" s="534"/>
      <c r="L614" s="534"/>
      <c r="M614" s="534"/>
      <c r="N614" s="534"/>
      <c r="O614" s="534"/>
      <c r="P614" s="534"/>
      <c r="Q614" s="534"/>
      <c r="R614" s="534"/>
    </row>
    <row r="615">
      <c r="A615" s="533"/>
      <c r="B615" s="534"/>
      <c r="C615" s="534"/>
      <c r="D615" s="534"/>
      <c r="E615" s="534"/>
      <c r="F615" s="534"/>
      <c r="G615" s="534"/>
      <c r="H615" s="534"/>
      <c r="I615" s="534"/>
      <c r="J615" s="534"/>
      <c r="K615" s="534"/>
      <c r="L615" s="534"/>
      <c r="M615" s="534"/>
      <c r="N615" s="534"/>
      <c r="O615" s="534"/>
      <c r="P615" s="534"/>
      <c r="Q615" s="534"/>
      <c r="R615" s="534"/>
    </row>
    <row r="616">
      <c r="A616" s="533"/>
      <c r="B616" s="534"/>
      <c r="C616" s="534"/>
      <c r="D616" s="534"/>
      <c r="E616" s="534"/>
      <c r="F616" s="534"/>
      <c r="G616" s="534"/>
      <c r="H616" s="534"/>
      <c r="I616" s="534"/>
      <c r="J616" s="534"/>
      <c r="K616" s="534"/>
      <c r="L616" s="534"/>
      <c r="M616" s="534"/>
      <c r="N616" s="534"/>
      <c r="O616" s="534"/>
      <c r="P616" s="534"/>
      <c r="Q616" s="534"/>
      <c r="R616" s="534"/>
    </row>
    <row r="617">
      <c r="A617" s="533"/>
      <c r="B617" s="534"/>
      <c r="C617" s="534"/>
      <c r="D617" s="534"/>
      <c r="E617" s="534"/>
      <c r="F617" s="534"/>
      <c r="G617" s="534"/>
      <c r="H617" s="534"/>
      <c r="I617" s="534"/>
      <c r="J617" s="534"/>
      <c r="K617" s="534"/>
      <c r="L617" s="534"/>
      <c r="M617" s="534"/>
      <c r="N617" s="534"/>
      <c r="O617" s="534"/>
      <c r="P617" s="534"/>
      <c r="Q617" s="534"/>
      <c r="R617" s="534"/>
    </row>
    <row r="618">
      <c r="A618" s="533"/>
      <c r="B618" s="534"/>
      <c r="C618" s="534"/>
      <c r="D618" s="534"/>
      <c r="E618" s="534"/>
      <c r="F618" s="534"/>
      <c r="G618" s="534"/>
      <c r="H618" s="534"/>
      <c r="I618" s="534"/>
      <c r="J618" s="534"/>
      <c r="K618" s="534"/>
      <c r="L618" s="534"/>
      <c r="M618" s="534"/>
      <c r="N618" s="534"/>
      <c r="O618" s="534"/>
      <c r="P618" s="534"/>
      <c r="Q618" s="534"/>
      <c r="R618" s="534"/>
    </row>
    <row r="619">
      <c r="A619" s="533"/>
      <c r="B619" s="534"/>
      <c r="C619" s="534"/>
      <c r="D619" s="534"/>
      <c r="E619" s="534"/>
      <c r="F619" s="534"/>
      <c r="G619" s="534"/>
      <c r="H619" s="534"/>
      <c r="I619" s="534"/>
      <c r="J619" s="534"/>
      <c r="K619" s="534"/>
      <c r="L619" s="534"/>
      <c r="M619" s="534"/>
      <c r="N619" s="534"/>
      <c r="O619" s="534"/>
      <c r="P619" s="534"/>
      <c r="Q619" s="534"/>
      <c r="R619" s="534"/>
    </row>
    <row r="620">
      <c r="A620" s="533"/>
      <c r="B620" s="534"/>
      <c r="C620" s="534"/>
      <c r="D620" s="534"/>
      <c r="E620" s="534"/>
      <c r="F620" s="534"/>
      <c r="G620" s="534"/>
      <c r="H620" s="534"/>
      <c r="I620" s="534"/>
      <c r="J620" s="534"/>
      <c r="K620" s="534"/>
      <c r="L620" s="534"/>
      <c r="M620" s="534"/>
      <c r="N620" s="534"/>
      <c r="O620" s="534"/>
      <c r="P620" s="534"/>
      <c r="Q620" s="534"/>
      <c r="R620" s="534"/>
    </row>
    <row r="621">
      <c r="A621" s="533"/>
      <c r="B621" s="534"/>
      <c r="C621" s="534"/>
      <c r="D621" s="534"/>
      <c r="E621" s="534"/>
      <c r="F621" s="534"/>
      <c r="G621" s="534"/>
      <c r="H621" s="534"/>
      <c r="I621" s="534"/>
      <c r="J621" s="534"/>
      <c r="K621" s="534"/>
      <c r="L621" s="534"/>
      <c r="M621" s="534"/>
      <c r="N621" s="534"/>
      <c r="O621" s="534"/>
      <c r="P621" s="534"/>
      <c r="Q621" s="534"/>
      <c r="R621" s="534"/>
    </row>
    <row r="622">
      <c r="A622" s="533"/>
      <c r="B622" s="534"/>
      <c r="C622" s="534"/>
      <c r="D622" s="534"/>
      <c r="E622" s="534"/>
      <c r="F622" s="534"/>
      <c r="G622" s="534"/>
      <c r="H622" s="534"/>
      <c r="I622" s="534"/>
      <c r="J622" s="534"/>
      <c r="K622" s="534"/>
      <c r="L622" s="534"/>
      <c r="M622" s="534"/>
      <c r="N622" s="534"/>
      <c r="O622" s="534"/>
      <c r="P622" s="534"/>
      <c r="Q622" s="534"/>
      <c r="R622" s="534"/>
    </row>
    <row r="623">
      <c r="A623" s="533"/>
      <c r="B623" s="534"/>
      <c r="C623" s="534"/>
      <c r="D623" s="534"/>
      <c r="E623" s="534"/>
      <c r="F623" s="534"/>
      <c r="G623" s="534"/>
      <c r="H623" s="534"/>
      <c r="I623" s="534"/>
      <c r="J623" s="534"/>
      <c r="K623" s="534"/>
      <c r="L623" s="534"/>
      <c r="M623" s="534"/>
      <c r="N623" s="534"/>
      <c r="O623" s="534"/>
      <c r="P623" s="534"/>
      <c r="Q623" s="534"/>
      <c r="R623" s="534"/>
    </row>
    <row r="624">
      <c r="A624" s="533"/>
      <c r="B624" s="534"/>
      <c r="C624" s="534"/>
      <c r="D624" s="534"/>
      <c r="E624" s="534"/>
      <c r="F624" s="534"/>
      <c r="G624" s="534"/>
      <c r="H624" s="534"/>
      <c r="I624" s="534"/>
      <c r="J624" s="534"/>
      <c r="K624" s="534"/>
      <c r="L624" s="534"/>
      <c r="M624" s="534"/>
      <c r="N624" s="534"/>
      <c r="O624" s="534"/>
      <c r="P624" s="534"/>
      <c r="Q624" s="534"/>
      <c r="R624" s="534"/>
    </row>
    <row r="625">
      <c r="A625" s="533"/>
      <c r="B625" s="534"/>
      <c r="C625" s="534"/>
      <c r="D625" s="534"/>
      <c r="E625" s="534"/>
      <c r="F625" s="534"/>
      <c r="G625" s="534"/>
      <c r="H625" s="534"/>
      <c r="I625" s="534"/>
      <c r="J625" s="534"/>
      <c r="K625" s="534"/>
      <c r="L625" s="534"/>
      <c r="M625" s="534"/>
      <c r="N625" s="534"/>
      <c r="O625" s="534"/>
      <c r="P625" s="534"/>
      <c r="Q625" s="534"/>
      <c r="R625" s="534"/>
    </row>
    <row r="626">
      <c r="A626" s="533"/>
      <c r="B626" s="534"/>
      <c r="C626" s="534"/>
      <c r="D626" s="534"/>
      <c r="E626" s="534"/>
      <c r="F626" s="534"/>
      <c r="G626" s="534"/>
      <c r="H626" s="534"/>
      <c r="I626" s="534"/>
      <c r="J626" s="534"/>
      <c r="K626" s="534"/>
      <c r="L626" s="534"/>
      <c r="M626" s="534"/>
      <c r="N626" s="534"/>
      <c r="O626" s="534"/>
      <c r="P626" s="534"/>
      <c r="Q626" s="534"/>
      <c r="R626" s="534"/>
    </row>
    <row r="627">
      <c r="A627" s="533"/>
      <c r="B627" s="534"/>
      <c r="C627" s="534"/>
      <c r="D627" s="534"/>
      <c r="E627" s="534"/>
      <c r="F627" s="534"/>
      <c r="G627" s="534"/>
      <c r="H627" s="534"/>
      <c r="I627" s="534"/>
      <c r="J627" s="534"/>
      <c r="K627" s="534"/>
      <c r="L627" s="534"/>
      <c r="M627" s="534"/>
      <c r="N627" s="534"/>
      <c r="O627" s="534"/>
      <c r="P627" s="534"/>
      <c r="Q627" s="534"/>
      <c r="R627" s="534"/>
    </row>
    <row r="628">
      <c r="A628" s="533"/>
      <c r="B628" s="534"/>
      <c r="C628" s="534"/>
      <c r="D628" s="534"/>
      <c r="E628" s="534"/>
      <c r="F628" s="534"/>
      <c r="G628" s="534"/>
      <c r="H628" s="534"/>
      <c r="I628" s="534"/>
      <c r="J628" s="534"/>
      <c r="K628" s="534"/>
      <c r="L628" s="534"/>
      <c r="M628" s="534"/>
      <c r="N628" s="534"/>
      <c r="O628" s="534"/>
      <c r="P628" s="534"/>
      <c r="Q628" s="534"/>
      <c r="R628" s="534"/>
    </row>
    <row r="629">
      <c r="A629" s="533"/>
      <c r="B629" s="534"/>
      <c r="C629" s="534"/>
      <c r="D629" s="534"/>
      <c r="E629" s="534"/>
      <c r="F629" s="534"/>
      <c r="G629" s="534"/>
      <c r="H629" s="534"/>
      <c r="I629" s="534"/>
      <c r="J629" s="534"/>
      <c r="K629" s="534"/>
      <c r="L629" s="534"/>
      <c r="M629" s="534"/>
      <c r="N629" s="534"/>
      <c r="O629" s="534"/>
      <c r="P629" s="534"/>
      <c r="Q629" s="534"/>
      <c r="R629" s="534"/>
    </row>
    <row r="630">
      <c r="A630" s="533"/>
      <c r="B630" s="534"/>
      <c r="C630" s="534"/>
      <c r="D630" s="534"/>
      <c r="E630" s="534"/>
      <c r="F630" s="534"/>
      <c r="G630" s="534"/>
      <c r="H630" s="534"/>
      <c r="I630" s="534"/>
      <c r="J630" s="534"/>
      <c r="K630" s="534"/>
      <c r="L630" s="534"/>
      <c r="M630" s="534"/>
      <c r="N630" s="534"/>
      <c r="O630" s="534"/>
      <c r="P630" s="534"/>
      <c r="Q630" s="534"/>
      <c r="R630" s="534"/>
    </row>
    <row r="631">
      <c r="A631" s="533"/>
      <c r="B631" s="534"/>
      <c r="C631" s="534"/>
      <c r="D631" s="534"/>
      <c r="E631" s="534"/>
      <c r="F631" s="534"/>
      <c r="G631" s="534"/>
      <c r="H631" s="534"/>
      <c r="I631" s="534"/>
      <c r="J631" s="534"/>
      <c r="K631" s="534"/>
      <c r="L631" s="534"/>
      <c r="M631" s="534"/>
      <c r="N631" s="534"/>
      <c r="O631" s="534"/>
      <c r="P631" s="534"/>
      <c r="Q631" s="534"/>
      <c r="R631" s="534"/>
    </row>
    <row r="632">
      <c r="A632" s="533"/>
      <c r="B632" s="534"/>
      <c r="C632" s="534"/>
      <c r="D632" s="534"/>
      <c r="E632" s="534"/>
      <c r="F632" s="534"/>
      <c r="G632" s="534"/>
      <c r="H632" s="534"/>
      <c r="I632" s="534"/>
      <c r="J632" s="534"/>
      <c r="K632" s="534"/>
      <c r="L632" s="534"/>
      <c r="M632" s="534"/>
      <c r="N632" s="534"/>
      <c r="O632" s="534"/>
      <c r="P632" s="534"/>
      <c r="Q632" s="534"/>
      <c r="R632" s="534"/>
    </row>
    <row r="633">
      <c r="A633" s="533"/>
      <c r="B633" s="534"/>
      <c r="C633" s="534"/>
      <c r="D633" s="534"/>
      <c r="E633" s="534"/>
      <c r="F633" s="534"/>
      <c r="G633" s="534"/>
      <c r="H633" s="534"/>
      <c r="I633" s="534"/>
      <c r="J633" s="534"/>
      <c r="K633" s="534"/>
      <c r="L633" s="534"/>
      <c r="M633" s="534"/>
      <c r="N633" s="534"/>
      <c r="O633" s="534"/>
      <c r="P633" s="534"/>
      <c r="Q633" s="534"/>
      <c r="R633" s="534"/>
    </row>
    <row r="634">
      <c r="A634" s="533"/>
      <c r="B634" s="534"/>
      <c r="C634" s="534"/>
      <c r="D634" s="534"/>
      <c r="E634" s="534"/>
      <c r="F634" s="534"/>
      <c r="G634" s="534"/>
      <c r="H634" s="534"/>
      <c r="I634" s="534"/>
      <c r="J634" s="534"/>
      <c r="K634" s="534"/>
      <c r="L634" s="534"/>
      <c r="M634" s="534"/>
      <c r="N634" s="534"/>
      <c r="O634" s="534"/>
      <c r="P634" s="534"/>
      <c r="Q634" s="534"/>
      <c r="R634" s="534"/>
    </row>
    <row r="635">
      <c r="A635" s="533"/>
      <c r="B635" s="534"/>
      <c r="C635" s="534"/>
      <c r="D635" s="534"/>
      <c r="E635" s="534"/>
      <c r="F635" s="534"/>
      <c r="G635" s="534"/>
      <c r="H635" s="534"/>
      <c r="I635" s="534"/>
      <c r="J635" s="534"/>
      <c r="K635" s="534"/>
      <c r="L635" s="534"/>
      <c r="M635" s="534"/>
      <c r="N635" s="534"/>
      <c r="O635" s="534"/>
      <c r="P635" s="534"/>
      <c r="Q635" s="534"/>
      <c r="R635" s="534"/>
    </row>
    <row r="636">
      <c r="A636" s="533"/>
      <c r="B636" s="534"/>
      <c r="C636" s="534"/>
      <c r="D636" s="534"/>
      <c r="E636" s="534"/>
      <c r="F636" s="534"/>
      <c r="G636" s="534"/>
      <c r="H636" s="534"/>
      <c r="I636" s="534"/>
      <c r="J636" s="534"/>
      <c r="K636" s="534"/>
      <c r="L636" s="534"/>
      <c r="M636" s="534"/>
      <c r="N636" s="534"/>
      <c r="O636" s="534"/>
      <c r="P636" s="534"/>
      <c r="Q636" s="534"/>
      <c r="R636" s="534"/>
    </row>
    <row r="637">
      <c r="A637" s="533"/>
      <c r="B637" s="534"/>
      <c r="C637" s="534"/>
      <c r="D637" s="534"/>
      <c r="E637" s="534"/>
      <c r="F637" s="534"/>
      <c r="G637" s="534"/>
      <c r="H637" s="534"/>
      <c r="I637" s="534"/>
      <c r="J637" s="534"/>
      <c r="K637" s="534"/>
      <c r="L637" s="534"/>
      <c r="M637" s="534"/>
      <c r="N637" s="534"/>
      <c r="O637" s="534"/>
      <c r="P637" s="534"/>
      <c r="Q637" s="534"/>
      <c r="R637" s="534"/>
    </row>
    <row r="638">
      <c r="A638" s="533"/>
      <c r="B638" s="534"/>
      <c r="C638" s="534"/>
      <c r="D638" s="534"/>
      <c r="E638" s="534"/>
      <c r="F638" s="534"/>
      <c r="G638" s="534"/>
      <c r="H638" s="534"/>
      <c r="I638" s="534"/>
      <c r="J638" s="534"/>
      <c r="K638" s="534"/>
      <c r="L638" s="534"/>
      <c r="M638" s="534"/>
      <c r="N638" s="534"/>
      <c r="O638" s="534"/>
      <c r="P638" s="534"/>
      <c r="Q638" s="534"/>
      <c r="R638" s="534"/>
    </row>
    <row r="639">
      <c r="A639" s="533"/>
      <c r="B639" s="534"/>
      <c r="C639" s="534"/>
      <c r="D639" s="534"/>
      <c r="E639" s="534"/>
      <c r="F639" s="534"/>
      <c r="G639" s="534"/>
      <c r="H639" s="534"/>
      <c r="I639" s="534"/>
      <c r="J639" s="534"/>
      <c r="K639" s="534"/>
      <c r="L639" s="534"/>
      <c r="M639" s="534"/>
      <c r="N639" s="534"/>
      <c r="O639" s="534"/>
      <c r="P639" s="534"/>
      <c r="Q639" s="534"/>
      <c r="R639" s="534"/>
    </row>
    <row r="640">
      <c r="A640" s="533"/>
      <c r="B640" s="534"/>
      <c r="C640" s="534"/>
      <c r="D640" s="534"/>
      <c r="E640" s="534"/>
      <c r="F640" s="534"/>
      <c r="G640" s="534"/>
      <c r="H640" s="534"/>
      <c r="I640" s="534"/>
      <c r="J640" s="534"/>
      <c r="K640" s="534"/>
      <c r="L640" s="534"/>
      <c r="M640" s="534"/>
      <c r="N640" s="534"/>
      <c r="O640" s="534"/>
      <c r="P640" s="534"/>
      <c r="Q640" s="534"/>
      <c r="R640" s="534"/>
    </row>
    <row r="641">
      <c r="A641" s="533"/>
      <c r="B641" s="534"/>
      <c r="C641" s="534"/>
      <c r="D641" s="534"/>
      <c r="E641" s="534"/>
      <c r="F641" s="534"/>
      <c r="G641" s="534"/>
      <c r="H641" s="534"/>
      <c r="I641" s="534"/>
      <c r="J641" s="534"/>
      <c r="K641" s="534"/>
      <c r="L641" s="534"/>
      <c r="M641" s="534"/>
      <c r="N641" s="534"/>
      <c r="O641" s="534"/>
      <c r="P641" s="534"/>
      <c r="Q641" s="534"/>
      <c r="R641" s="534"/>
    </row>
    <row r="642">
      <c r="A642" s="533"/>
      <c r="B642" s="534"/>
      <c r="C642" s="534"/>
      <c r="D642" s="534"/>
      <c r="E642" s="534"/>
      <c r="F642" s="534"/>
      <c r="G642" s="534"/>
      <c r="H642" s="534"/>
      <c r="I642" s="534"/>
      <c r="J642" s="534"/>
      <c r="K642" s="534"/>
      <c r="L642" s="534"/>
      <c r="M642" s="534"/>
      <c r="N642" s="534"/>
      <c r="O642" s="534"/>
      <c r="P642" s="534"/>
      <c r="Q642" s="534"/>
      <c r="R642" s="534"/>
    </row>
    <row r="643">
      <c r="A643" s="533"/>
      <c r="B643" s="534"/>
      <c r="C643" s="534"/>
      <c r="D643" s="534"/>
      <c r="E643" s="534"/>
      <c r="F643" s="534"/>
      <c r="G643" s="534"/>
      <c r="H643" s="534"/>
      <c r="I643" s="534"/>
      <c r="J643" s="534"/>
      <c r="K643" s="534"/>
      <c r="L643" s="534"/>
      <c r="M643" s="534"/>
      <c r="N643" s="534"/>
      <c r="O643" s="534"/>
      <c r="P643" s="534"/>
      <c r="Q643" s="534"/>
      <c r="R643" s="534"/>
    </row>
    <row r="644">
      <c r="A644" s="533"/>
      <c r="B644" s="534"/>
      <c r="C644" s="534"/>
      <c r="D644" s="534"/>
      <c r="E644" s="534"/>
      <c r="F644" s="534"/>
      <c r="G644" s="534"/>
      <c r="H644" s="534"/>
      <c r="I644" s="534"/>
      <c r="J644" s="534"/>
      <c r="K644" s="534"/>
      <c r="L644" s="534"/>
      <c r="M644" s="534"/>
      <c r="N644" s="534"/>
      <c r="O644" s="534"/>
      <c r="P644" s="534"/>
      <c r="Q644" s="534"/>
      <c r="R644" s="534"/>
    </row>
    <row r="645">
      <c r="A645" s="533"/>
      <c r="B645" s="534"/>
      <c r="C645" s="534"/>
      <c r="D645" s="534"/>
      <c r="E645" s="534"/>
      <c r="F645" s="534"/>
      <c r="G645" s="534"/>
      <c r="H645" s="534"/>
      <c r="I645" s="534"/>
      <c r="J645" s="534"/>
      <c r="K645" s="534"/>
      <c r="L645" s="534"/>
      <c r="M645" s="534"/>
      <c r="N645" s="534"/>
      <c r="O645" s="534"/>
      <c r="P645" s="534"/>
      <c r="Q645" s="534"/>
      <c r="R645" s="534"/>
    </row>
    <row r="646">
      <c r="A646" s="533"/>
      <c r="B646" s="534"/>
      <c r="C646" s="534"/>
      <c r="D646" s="534"/>
      <c r="E646" s="534"/>
      <c r="F646" s="534"/>
      <c r="G646" s="534"/>
      <c r="H646" s="534"/>
      <c r="I646" s="534"/>
      <c r="J646" s="534"/>
      <c r="K646" s="534"/>
      <c r="L646" s="534"/>
      <c r="M646" s="534"/>
      <c r="N646" s="534"/>
      <c r="O646" s="534"/>
      <c r="P646" s="534"/>
      <c r="Q646" s="534"/>
      <c r="R646" s="534"/>
    </row>
    <row r="647">
      <c r="A647" s="533"/>
      <c r="B647" s="534"/>
      <c r="C647" s="534"/>
      <c r="D647" s="534"/>
      <c r="E647" s="534"/>
      <c r="F647" s="534"/>
      <c r="G647" s="534"/>
      <c r="H647" s="534"/>
      <c r="I647" s="534"/>
      <c r="J647" s="534"/>
      <c r="K647" s="534"/>
      <c r="L647" s="534"/>
      <c r="M647" s="534"/>
      <c r="N647" s="534"/>
      <c r="O647" s="534"/>
      <c r="P647" s="534"/>
      <c r="Q647" s="534"/>
      <c r="R647" s="534"/>
    </row>
    <row r="648">
      <c r="A648" s="533"/>
      <c r="B648" s="534"/>
      <c r="C648" s="534"/>
      <c r="D648" s="534"/>
      <c r="E648" s="534"/>
      <c r="F648" s="534"/>
      <c r="G648" s="534"/>
      <c r="H648" s="534"/>
      <c r="I648" s="534"/>
      <c r="J648" s="534"/>
      <c r="K648" s="534"/>
      <c r="L648" s="534"/>
      <c r="M648" s="534"/>
      <c r="N648" s="534"/>
      <c r="O648" s="534"/>
      <c r="P648" s="534"/>
      <c r="Q648" s="534"/>
      <c r="R648" s="534"/>
    </row>
    <row r="649">
      <c r="A649" s="533"/>
      <c r="B649" s="534"/>
      <c r="C649" s="534"/>
      <c r="D649" s="534"/>
      <c r="E649" s="534"/>
      <c r="F649" s="534"/>
      <c r="G649" s="534"/>
      <c r="H649" s="534"/>
      <c r="I649" s="534"/>
      <c r="J649" s="534"/>
      <c r="K649" s="534"/>
      <c r="L649" s="534"/>
      <c r="M649" s="534"/>
      <c r="N649" s="534"/>
      <c r="O649" s="534"/>
      <c r="P649" s="534"/>
      <c r="Q649" s="534"/>
      <c r="R649" s="534"/>
    </row>
    <row r="650">
      <c r="A650" s="533"/>
      <c r="B650" s="534"/>
      <c r="C650" s="534"/>
      <c r="D650" s="534"/>
      <c r="E650" s="534"/>
      <c r="F650" s="534"/>
      <c r="G650" s="534"/>
      <c r="H650" s="534"/>
      <c r="I650" s="534"/>
      <c r="J650" s="534"/>
      <c r="K650" s="534"/>
      <c r="L650" s="534"/>
      <c r="M650" s="534"/>
      <c r="N650" s="534"/>
      <c r="O650" s="534"/>
      <c r="P650" s="534"/>
      <c r="Q650" s="534"/>
      <c r="R650" s="534"/>
    </row>
    <row r="651">
      <c r="A651" s="533"/>
      <c r="B651" s="534"/>
      <c r="C651" s="534"/>
      <c r="D651" s="534"/>
      <c r="E651" s="534"/>
      <c r="F651" s="534"/>
      <c r="G651" s="534"/>
      <c r="H651" s="534"/>
      <c r="I651" s="534"/>
      <c r="J651" s="534"/>
      <c r="K651" s="534"/>
      <c r="L651" s="534"/>
      <c r="M651" s="534"/>
      <c r="N651" s="534"/>
      <c r="O651" s="534"/>
      <c r="P651" s="534"/>
      <c r="Q651" s="534"/>
      <c r="R651" s="534"/>
    </row>
    <row r="652">
      <c r="A652" s="533"/>
      <c r="B652" s="534"/>
      <c r="C652" s="534"/>
      <c r="D652" s="534"/>
      <c r="E652" s="534"/>
      <c r="F652" s="534"/>
      <c r="G652" s="534"/>
      <c r="H652" s="534"/>
      <c r="I652" s="534"/>
      <c r="J652" s="534"/>
      <c r="K652" s="534"/>
      <c r="L652" s="534"/>
      <c r="M652" s="534"/>
      <c r="N652" s="534"/>
      <c r="O652" s="534"/>
      <c r="P652" s="534"/>
      <c r="Q652" s="534"/>
      <c r="R652" s="534"/>
    </row>
    <row r="653">
      <c r="A653" s="533"/>
      <c r="B653" s="534"/>
      <c r="C653" s="534"/>
      <c r="D653" s="534"/>
      <c r="E653" s="534"/>
      <c r="F653" s="534"/>
      <c r="G653" s="534"/>
      <c r="H653" s="534"/>
      <c r="I653" s="534"/>
      <c r="J653" s="534"/>
      <c r="K653" s="534"/>
      <c r="L653" s="534"/>
      <c r="M653" s="534"/>
      <c r="N653" s="534"/>
      <c r="O653" s="534"/>
      <c r="P653" s="534"/>
      <c r="Q653" s="534"/>
      <c r="R653" s="534"/>
    </row>
    <row r="654">
      <c r="A654" s="533"/>
      <c r="B654" s="534"/>
      <c r="C654" s="534"/>
      <c r="D654" s="534"/>
      <c r="E654" s="534"/>
      <c r="F654" s="534"/>
      <c r="G654" s="534"/>
      <c r="H654" s="534"/>
      <c r="I654" s="534"/>
      <c r="J654" s="534"/>
      <c r="K654" s="534"/>
      <c r="L654" s="534"/>
      <c r="M654" s="534"/>
      <c r="N654" s="534"/>
      <c r="O654" s="534"/>
      <c r="P654" s="534"/>
      <c r="Q654" s="534"/>
      <c r="R654" s="534"/>
    </row>
    <row r="655">
      <c r="A655" s="533"/>
      <c r="B655" s="534"/>
      <c r="C655" s="534"/>
      <c r="D655" s="534"/>
      <c r="E655" s="534"/>
      <c r="F655" s="534"/>
      <c r="G655" s="534"/>
      <c r="H655" s="534"/>
      <c r="I655" s="534"/>
      <c r="J655" s="534"/>
      <c r="K655" s="534"/>
      <c r="L655" s="534"/>
      <c r="M655" s="534"/>
      <c r="N655" s="534"/>
      <c r="O655" s="534"/>
      <c r="P655" s="534"/>
      <c r="Q655" s="534"/>
      <c r="R655" s="534"/>
    </row>
    <row r="656">
      <c r="A656" s="533"/>
      <c r="B656" s="534"/>
      <c r="C656" s="534"/>
      <c r="D656" s="534"/>
      <c r="E656" s="534"/>
      <c r="F656" s="534"/>
      <c r="G656" s="534"/>
      <c r="H656" s="534"/>
      <c r="I656" s="534"/>
      <c r="J656" s="534"/>
      <c r="K656" s="534"/>
      <c r="L656" s="534"/>
      <c r="M656" s="534"/>
      <c r="N656" s="534"/>
      <c r="O656" s="534"/>
      <c r="P656" s="534"/>
      <c r="Q656" s="534"/>
      <c r="R656" s="534"/>
    </row>
    <row r="657">
      <c r="A657" s="533"/>
      <c r="B657" s="534"/>
      <c r="C657" s="534"/>
      <c r="D657" s="534"/>
      <c r="E657" s="534"/>
      <c r="F657" s="534"/>
      <c r="G657" s="534"/>
      <c r="H657" s="534"/>
      <c r="I657" s="534"/>
      <c r="J657" s="534"/>
      <c r="K657" s="534"/>
      <c r="L657" s="534"/>
      <c r="M657" s="534"/>
      <c r="N657" s="534"/>
      <c r="O657" s="534"/>
      <c r="P657" s="534"/>
      <c r="Q657" s="534"/>
      <c r="R657" s="534"/>
    </row>
    <row r="658">
      <c r="A658" s="533"/>
      <c r="B658" s="534"/>
      <c r="C658" s="534"/>
      <c r="D658" s="534"/>
      <c r="E658" s="534"/>
      <c r="F658" s="534"/>
      <c r="G658" s="534"/>
      <c r="H658" s="534"/>
      <c r="I658" s="534"/>
      <c r="J658" s="534"/>
      <c r="K658" s="534"/>
      <c r="L658" s="534"/>
      <c r="M658" s="534"/>
      <c r="N658" s="534"/>
      <c r="O658" s="534"/>
      <c r="P658" s="534"/>
      <c r="Q658" s="534"/>
      <c r="R658" s="534"/>
    </row>
    <row r="659">
      <c r="A659" s="533"/>
      <c r="B659" s="534"/>
      <c r="C659" s="534"/>
      <c r="D659" s="534"/>
      <c r="E659" s="534"/>
      <c r="F659" s="534"/>
      <c r="G659" s="534"/>
      <c r="H659" s="534"/>
      <c r="I659" s="534"/>
      <c r="J659" s="534"/>
      <c r="K659" s="534"/>
      <c r="L659" s="534"/>
      <c r="M659" s="534"/>
      <c r="N659" s="534"/>
      <c r="O659" s="534"/>
      <c r="P659" s="534"/>
      <c r="Q659" s="534"/>
      <c r="R659" s="534"/>
    </row>
    <row r="660">
      <c r="A660" s="533"/>
      <c r="B660" s="534"/>
      <c r="C660" s="534"/>
      <c r="D660" s="534"/>
      <c r="E660" s="534"/>
      <c r="F660" s="534"/>
      <c r="G660" s="534"/>
      <c r="H660" s="534"/>
      <c r="I660" s="534"/>
      <c r="J660" s="534"/>
      <c r="K660" s="534"/>
      <c r="L660" s="534"/>
      <c r="M660" s="534"/>
      <c r="N660" s="534"/>
      <c r="O660" s="534"/>
      <c r="P660" s="534"/>
      <c r="Q660" s="534"/>
      <c r="R660" s="534"/>
    </row>
    <row r="661">
      <c r="A661" s="533"/>
      <c r="B661" s="534"/>
      <c r="C661" s="534"/>
      <c r="D661" s="534"/>
      <c r="E661" s="534"/>
      <c r="F661" s="534"/>
      <c r="G661" s="534"/>
      <c r="H661" s="534"/>
      <c r="I661" s="534"/>
      <c r="J661" s="534"/>
      <c r="K661" s="534"/>
      <c r="L661" s="534"/>
      <c r="M661" s="534"/>
      <c r="N661" s="534"/>
      <c r="O661" s="534"/>
      <c r="P661" s="534"/>
      <c r="Q661" s="534"/>
      <c r="R661" s="534"/>
    </row>
    <row r="662">
      <c r="A662" s="533"/>
      <c r="B662" s="534"/>
      <c r="C662" s="534"/>
      <c r="D662" s="534"/>
      <c r="E662" s="534"/>
      <c r="F662" s="534"/>
      <c r="G662" s="534"/>
      <c r="H662" s="534"/>
      <c r="I662" s="534"/>
      <c r="J662" s="534"/>
      <c r="K662" s="534"/>
      <c r="L662" s="534"/>
      <c r="M662" s="534"/>
      <c r="N662" s="534"/>
      <c r="O662" s="534"/>
      <c r="P662" s="534"/>
      <c r="Q662" s="534"/>
      <c r="R662" s="534"/>
    </row>
    <row r="663">
      <c r="A663" s="533"/>
      <c r="B663" s="534"/>
      <c r="C663" s="534"/>
      <c r="D663" s="534"/>
      <c r="E663" s="534"/>
      <c r="F663" s="534"/>
      <c r="G663" s="534"/>
      <c r="H663" s="534"/>
      <c r="I663" s="534"/>
      <c r="J663" s="534"/>
      <c r="K663" s="534"/>
      <c r="L663" s="534"/>
      <c r="M663" s="534"/>
      <c r="N663" s="534"/>
      <c r="O663" s="534"/>
      <c r="P663" s="534"/>
      <c r="Q663" s="534"/>
      <c r="R663" s="534"/>
    </row>
    <row r="664">
      <c r="A664" s="533"/>
      <c r="B664" s="534"/>
      <c r="C664" s="534"/>
      <c r="D664" s="534"/>
      <c r="E664" s="534"/>
      <c r="F664" s="534"/>
      <c r="G664" s="534"/>
      <c r="H664" s="534"/>
      <c r="I664" s="534"/>
      <c r="J664" s="534"/>
      <c r="K664" s="534"/>
      <c r="L664" s="534"/>
      <c r="M664" s="534"/>
      <c r="N664" s="534"/>
      <c r="O664" s="534"/>
      <c r="P664" s="534"/>
      <c r="Q664" s="534"/>
      <c r="R664" s="534"/>
    </row>
    <row r="665">
      <c r="A665" s="533"/>
      <c r="B665" s="534"/>
      <c r="C665" s="534"/>
      <c r="D665" s="534"/>
      <c r="E665" s="534"/>
      <c r="F665" s="534"/>
      <c r="G665" s="534"/>
      <c r="H665" s="534"/>
      <c r="I665" s="534"/>
      <c r="J665" s="534"/>
      <c r="K665" s="534"/>
      <c r="L665" s="534"/>
      <c r="M665" s="534"/>
      <c r="N665" s="534"/>
      <c r="O665" s="534"/>
      <c r="P665" s="534"/>
      <c r="Q665" s="534"/>
      <c r="R665" s="534"/>
    </row>
    <row r="666">
      <c r="A666" s="533"/>
      <c r="B666" s="534"/>
      <c r="C666" s="534"/>
      <c r="D666" s="534"/>
      <c r="E666" s="534"/>
      <c r="F666" s="534"/>
      <c r="G666" s="534"/>
      <c r="H666" s="534"/>
      <c r="I666" s="534"/>
      <c r="J666" s="534"/>
      <c r="K666" s="534"/>
      <c r="L666" s="534"/>
      <c r="M666" s="534"/>
      <c r="N666" s="534"/>
      <c r="O666" s="534"/>
      <c r="P666" s="534"/>
      <c r="Q666" s="534"/>
      <c r="R666" s="534"/>
    </row>
    <row r="667">
      <c r="A667" s="533"/>
      <c r="B667" s="534"/>
      <c r="C667" s="534"/>
      <c r="D667" s="534"/>
      <c r="E667" s="534"/>
      <c r="F667" s="534"/>
      <c r="G667" s="534"/>
      <c r="H667" s="534"/>
      <c r="I667" s="534"/>
      <c r="J667" s="534"/>
      <c r="K667" s="534"/>
      <c r="L667" s="534"/>
      <c r="M667" s="534"/>
      <c r="N667" s="534"/>
      <c r="O667" s="534"/>
      <c r="P667" s="534"/>
      <c r="Q667" s="534"/>
      <c r="R667" s="534"/>
    </row>
    <row r="668">
      <c r="A668" s="533"/>
      <c r="B668" s="534"/>
      <c r="C668" s="534"/>
      <c r="D668" s="534"/>
      <c r="E668" s="534"/>
      <c r="F668" s="534"/>
      <c r="G668" s="534"/>
      <c r="H668" s="534"/>
      <c r="I668" s="534"/>
      <c r="J668" s="534"/>
      <c r="K668" s="534"/>
      <c r="L668" s="534"/>
      <c r="M668" s="534"/>
      <c r="N668" s="534"/>
      <c r="O668" s="534"/>
      <c r="P668" s="534"/>
      <c r="Q668" s="534"/>
      <c r="R668" s="534"/>
    </row>
    <row r="669">
      <c r="A669" s="533"/>
      <c r="B669" s="534"/>
      <c r="C669" s="534"/>
      <c r="D669" s="534"/>
      <c r="E669" s="534"/>
      <c r="F669" s="534"/>
      <c r="G669" s="534"/>
      <c r="H669" s="534"/>
      <c r="I669" s="534"/>
      <c r="J669" s="534"/>
      <c r="K669" s="534"/>
      <c r="L669" s="534"/>
      <c r="M669" s="534"/>
      <c r="N669" s="534"/>
      <c r="O669" s="534"/>
      <c r="P669" s="534"/>
      <c r="Q669" s="534"/>
      <c r="R669" s="534"/>
    </row>
    <row r="670">
      <c r="A670" s="533"/>
      <c r="B670" s="534"/>
      <c r="C670" s="534"/>
      <c r="D670" s="534"/>
      <c r="E670" s="534"/>
      <c r="F670" s="534"/>
      <c r="G670" s="534"/>
      <c r="H670" s="534"/>
      <c r="I670" s="534"/>
      <c r="J670" s="534"/>
      <c r="K670" s="534"/>
      <c r="L670" s="534"/>
      <c r="M670" s="534"/>
      <c r="N670" s="534"/>
      <c r="O670" s="534"/>
      <c r="P670" s="534"/>
      <c r="Q670" s="534"/>
      <c r="R670" s="534"/>
    </row>
    <row r="671">
      <c r="A671" s="533"/>
      <c r="B671" s="534"/>
      <c r="C671" s="534"/>
      <c r="D671" s="534"/>
      <c r="E671" s="534"/>
      <c r="F671" s="534"/>
      <c r="G671" s="534"/>
      <c r="H671" s="534"/>
      <c r="I671" s="534"/>
      <c r="J671" s="534"/>
      <c r="K671" s="534"/>
      <c r="L671" s="534"/>
      <c r="M671" s="534"/>
      <c r="N671" s="534"/>
      <c r="O671" s="534"/>
      <c r="P671" s="534"/>
      <c r="Q671" s="534"/>
      <c r="R671" s="534"/>
    </row>
    <row r="672">
      <c r="A672" s="533"/>
      <c r="B672" s="534"/>
      <c r="C672" s="534"/>
      <c r="D672" s="534"/>
      <c r="E672" s="534"/>
      <c r="F672" s="534"/>
      <c r="G672" s="534"/>
      <c r="H672" s="534"/>
      <c r="I672" s="534"/>
      <c r="J672" s="534"/>
      <c r="K672" s="534"/>
      <c r="L672" s="534"/>
      <c r="M672" s="534"/>
      <c r="N672" s="534"/>
      <c r="O672" s="534"/>
      <c r="P672" s="534"/>
      <c r="Q672" s="534"/>
      <c r="R672" s="534"/>
    </row>
    <row r="673">
      <c r="A673" s="533"/>
      <c r="B673" s="534"/>
      <c r="C673" s="534"/>
      <c r="D673" s="534"/>
      <c r="E673" s="534"/>
      <c r="F673" s="534"/>
      <c r="G673" s="534"/>
      <c r="H673" s="534"/>
      <c r="I673" s="534"/>
      <c r="J673" s="534"/>
      <c r="K673" s="534"/>
      <c r="L673" s="534"/>
      <c r="M673" s="534"/>
      <c r="N673" s="534"/>
      <c r="O673" s="534"/>
      <c r="P673" s="534"/>
      <c r="Q673" s="534"/>
      <c r="R673" s="534"/>
    </row>
    <row r="674">
      <c r="A674" s="533"/>
      <c r="B674" s="534"/>
      <c r="C674" s="534"/>
      <c r="D674" s="534"/>
      <c r="E674" s="534"/>
      <c r="F674" s="534"/>
      <c r="G674" s="534"/>
      <c r="H674" s="534"/>
      <c r="I674" s="534"/>
      <c r="J674" s="534"/>
      <c r="K674" s="534"/>
      <c r="L674" s="534"/>
      <c r="M674" s="534"/>
      <c r="N674" s="534"/>
      <c r="O674" s="534"/>
      <c r="P674" s="534"/>
      <c r="Q674" s="534"/>
      <c r="R674" s="534"/>
    </row>
    <row r="675">
      <c r="A675" s="533"/>
      <c r="B675" s="534"/>
      <c r="C675" s="534"/>
      <c r="D675" s="534"/>
      <c r="E675" s="534"/>
      <c r="F675" s="534"/>
      <c r="G675" s="534"/>
      <c r="H675" s="534"/>
      <c r="I675" s="534"/>
      <c r="J675" s="534"/>
      <c r="K675" s="534"/>
      <c r="L675" s="534"/>
      <c r="M675" s="534"/>
      <c r="N675" s="534"/>
      <c r="O675" s="534"/>
      <c r="P675" s="534"/>
      <c r="Q675" s="534"/>
      <c r="R675" s="534"/>
    </row>
    <row r="676">
      <c r="A676" s="533"/>
      <c r="B676" s="534"/>
      <c r="C676" s="534"/>
      <c r="D676" s="534"/>
      <c r="E676" s="534"/>
      <c r="F676" s="534"/>
      <c r="G676" s="534"/>
      <c r="H676" s="534"/>
      <c r="I676" s="534"/>
      <c r="J676" s="534"/>
      <c r="K676" s="534"/>
      <c r="L676" s="534"/>
      <c r="M676" s="534"/>
      <c r="N676" s="534"/>
      <c r="O676" s="534"/>
      <c r="P676" s="534"/>
      <c r="Q676" s="534"/>
      <c r="R676" s="534"/>
    </row>
    <row r="677">
      <c r="A677" s="533"/>
      <c r="B677" s="534"/>
      <c r="C677" s="534"/>
      <c r="D677" s="534"/>
      <c r="E677" s="534"/>
      <c r="F677" s="534"/>
      <c r="G677" s="534"/>
      <c r="H677" s="534"/>
      <c r="I677" s="534"/>
      <c r="J677" s="534"/>
      <c r="K677" s="534"/>
      <c r="L677" s="534"/>
      <c r="M677" s="534"/>
      <c r="N677" s="534"/>
      <c r="O677" s="534"/>
      <c r="P677" s="534"/>
      <c r="Q677" s="534"/>
      <c r="R677" s="534"/>
    </row>
    <row r="678">
      <c r="A678" s="533"/>
      <c r="B678" s="534"/>
      <c r="C678" s="534"/>
      <c r="D678" s="534"/>
      <c r="E678" s="534"/>
      <c r="F678" s="534"/>
      <c r="G678" s="534"/>
      <c r="H678" s="534"/>
      <c r="I678" s="534"/>
      <c r="J678" s="534"/>
      <c r="K678" s="534"/>
      <c r="L678" s="534"/>
      <c r="M678" s="534"/>
      <c r="N678" s="534"/>
      <c r="O678" s="534"/>
      <c r="P678" s="534"/>
      <c r="Q678" s="534"/>
      <c r="R678" s="534"/>
    </row>
    <row r="679">
      <c r="A679" s="533"/>
      <c r="B679" s="534"/>
      <c r="C679" s="534"/>
      <c r="D679" s="534"/>
      <c r="E679" s="534"/>
      <c r="F679" s="534"/>
      <c r="G679" s="534"/>
      <c r="H679" s="534"/>
      <c r="I679" s="534"/>
      <c r="J679" s="534"/>
      <c r="K679" s="534"/>
      <c r="L679" s="534"/>
      <c r="M679" s="534"/>
      <c r="N679" s="534"/>
      <c r="O679" s="534"/>
      <c r="P679" s="534"/>
      <c r="Q679" s="534"/>
      <c r="R679" s="534"/>
    </row>
    <row r="680">
      <c r="A680" s="533"/>
      <c r="B680" s="534"/>
      <c r="C680" s="534"/>
      <c r="D680" s="534"/>
      <c r="E680" s="534"/>
      <c r="F680" s="534"/>
      <c r="G680" s="534"/>
      <c r="H680" s="534"/>
      <c r="I680" s="534"/>
      <c r="J680" s="534"/>
      <c r="K680" s="534"/>
      <c r="L680" s="534"/>
      <c r="M680" s="534"/>
      <c r="N680" s="534"/>
      <c r="O680" s="534"/>
      <c r="P680" s="534"/>
      <c r="Q680" s="534"/>
      <c r="R680" s="534"/>
    </row>
    <row r="681">
      <c r="A681" s="533"/>
      <c r="B681" s="534"/>
      <c r="C681" s="534"/>
      <c r="D681" s="534"/>
      <c r="E681" s="534"/>
      <c r="F681" s="534"/>
      <c r="G681" s="534"/>
      <c r="H681" s="534"/>
      <c r="I681" s="534"/>
      <c r="J681" s="534"/>
      <c r="K681" s="534"/>
      <c r="L681" s="534"/>
      <c r="M681" s="534"/>
      <c r="N681" s="534"/>
      <c r="O681" s="534"/>
      <c r="P681" s="534"/>
      <c r="Q681" s="534"/>
      <c r="R681" s="534"/>
    </row>
    <row r="682">
      <c r="A682" s="533"/>
      <c r="B682" s="534"/>
      <c r="C682" s="534"/>
      <c r="D682" s="534"/>
      <c r="E682" s="534"/>
      <c r="F682" s="534"/>
      <c r="G682" s="534"/>
      <c r="H682" s="534"/>
      <c r="I682" s="534"/>
      <c r="J682" s="534"/>
      <c r="K682" s="534"/>
      <c r="L682" s="534"/>
      <c r="M682" s="534"/>
      <c r="N682" s="534"/>
      <c r="O682" s="534"/>
      <c r="P682" s="534"/>
      <c r="Q682" s="534"/>
      <c r="R682" s="534"/>
    </row>
    <row r="683">
      <c r="A683" s="533"/>
      <c r="B683" s="534"/>
      <c r="C683" s="534"/>
      <c r="D683" s="534"/>
      <c r="E683" s="534"/>
      <c r="F683" s="534"/>
      <c r="G683" s="534"/>
      <c r="H683" s="534"/>
      <c r="I683" s="534"/>
      <c r="J683" s="534"/>
      <c r="K683" s="534"/>
      <c r="L683" s="534"/>
      <c r="M683" s="534"/>
      <c r="N683" s="534"/>
      <c r="O683" s="534"/>
      <c r="P683" s="534"/>
      <c r="Q683" s="534"/>
      <c r="R683" s="534"/>
    </row>
    <row r="684">
      <c r="A684" s="533"/>
      <c r="B684" s="534"/>
      <c r="C684" s="534"/>
      <c r="D684" s="534"/>
      <c r="E684" s="534"/>
      <c r="F684" s="534"/>
      <c r="G684" s="534"/>
      <c r="H684" s="534"/>
      <c r="I684" s="534"/>
      <c r="J684" s="534"/>
      <c r="K684" s="534"/>
      <c r="L684" s="534"/>
      <c r="M684" s="534"/>
      <c r="N684" s="534"/>
      <c r="O684" s="534"/>
      <c r="P684" s="534"/>
      <c r="Q684" s="534"/>
      <c r="R684" s="534"/>
    </row>
    <row r="685">
      <c r="A685" s="533"/>
      <c r="B685" s="534"/>
      <c r="C685" s="534"/>
      <c r="D685" s="534"/>
      <c r="E685" s="534"/>
      <c r="F685" s="534"/>
      <c r="G685" s="534"/>
      <c r="H685" s="534"/>
      <c r="I685" s="534"/>
      <c r="J685" s="534"/>
      <c r="K685" s="534"/>
      <c r="L685" s="534"/>
      <c r="M685" s="534"/>
      <c r="N685" s="534"/>
      <c r="O685" s="534"/>
      <c r="P685" s="534"/>
      <c r="Q685" s="534"/>
      <c r="R685" s="534"/>
    </row>
    <row r="686">
      <c r="A686" s="533"/>
      <c r="B686" s="534"/>
      <c r="C686" s="534"/>
      <c r="D686" s="534"/>
      <c r="E686" s="534"/>
      <c r="F686" s="534"/>
      <c r="G686" s="534"/>
      <c r="H686" s="534"/>
      <c r="I686" s="534"/>
      <c r="J686" s="534"/>
      <c r="K686" s="534"/>
      <c r="L686" s="534"/>
      <c r="M686" s="534"/>
      <c r="N686" s="534"/>
      <c r="O686" s="534"/>
      <c r="P686" s="534"/>
      <c r="Q686" s="534"/>
      <c r="R686" s="534"/>
    </row>
    <row r="687">
      <c r="A687" s="533"/>
      <c r="B687" s="534"/>
      <c r="C687" s="534"/>
      <c r="D687" s="534"/>
      <c r="E687" s="534"/>
      <c r="F687" s="534"/>
      <c r="G687" s="534"/>
      <c r="H687" s="534"/>
      <c r="I687" s="534"/>
      <c r="J687" s="534"/>
      <c r="K687" s="534"/>
      <c r="L687" s="534"/>
      <c r="M687" s="534"/>
      <c r="N687" s="534"/>
      <c r="O687" s="534"/>
      <c r="P687" s="534"/>
      <c r="Q687" s="534"/>
      <c r="R687" s="534"/>
    </row>
    <row r="688">
      <c r="A688" s="533"/>
      <c r="B688" s="534"/>
      <c r="C688" s="534"/>
      <c r="D688" s="534"/>
      <c r="E688" s="534"/>
      <c r="F688" s="534"/>
      <c r="G688" s="534"/>
      <c r="H688" s="534"/>
      <c r="I688" s="534"/>
      <c r="J688" s="534"/>
      <c r="K688" s="534"/>
      <c r="L688" s="534"/>
      <c r="M688" s="534"/>
      <c r="N688" s="534"/>
      <c r="O688" s="534"/>
      <c r="P688" s="534"/>
      <c r="Q688" s="534"/>
      <c r="R688" s="534"/>
    </row>
    <row r="689">
      <c r="A689" s="533"/>
      <c r="B689" s="534"/>
      <c r="C689" s="534"/>
      <c r="D689" s="534"/>
      <c r="E689" s="534"/>
      <c r="F689" s="534"/>
      <c r="G689" s="534"/>
      <c r="H689" s="534"/>
      <c r="I689" s="534"/>
      <c r="J689" s="534"/>
      <c r="K689" s="534"/>
      <c r="L689" s="534"/>
      <c r="M689" s="534"/>
      <c r="N689" s="534"/>
      <c r="O689" s="534"/>
      <c r="P689" s="534"/>
      <c r="Q689" s="534"/>
      <c r="R689" s="534"/>
    </row>
    <row r="690">
      <c r="A690" s="533"/>
      <c r="B690" s="534"/>
      <c r="C690" s="534"/>
      <c r="D690" s="534"/>
      <c r="E690" s="534"/>
      <c r="F690" s="534"/>
      <c r="G690" s="534"/>
      <c r="H690" s="534"/>
      <c r="I690" s="534"/>
      <c r="J690" s="534"/>
      <c r="K690" s="534"/>
      <c r="L690" s="534"/>
      <c r="M690" s="534"/>
      <c r="N690" s="534"/>
      <c r="O690" s="534"/>
      <c r="P690" s="534"/>
      <c r="Q690" s="534"/>
      <c r="R690" s="534"/>
    </row>
    <row r="691">
      <c r="A691" s="533"/>
      <c r="B691" s="534"/>
      <c r="C691" s="534"/>
      <c r="D691" s="534"/>
      <c r="E691" s="534"/>
      <c r="F691" s="534"/>
      <c r="G691" s="534"/>
      <c r="H691" s="534"/>
      <c r="I691" s="534"/>
      <c r="J691" s="534"/>
      <c r="K691" s="534"/>
      <c r="L691" s="534"/>
      <c r="M691" s="534"/>
      <c r="N691" s="534"/>
      <c r="O691" s="534"/>
      <c r="P691" s="534"/>
      <c r="Q691" s="534"/>
      <c r="R691" s="534"/>
    </row>
    <row r="692">
      <c r="A692" s="533"/>
      <c r="B692" s="534"/>
      <c r="C692" s="534"/>
      <c r="D692" s="534"/>
      <c r="E692" s="534"/>
      <c r="F692" s="534"/>
      <c r="G692" s="534"/>
      <c r="H692" s="534"/>
      <c r="I692" s="534"/>
      <c r="J692" s="534"/>
      <c r="K692" s="534"/>
      <c r="L692" s="534"/>
      <c r="M692" s="534"/>
      <c r="N692" s="534"/>
      <c r="O692" s="534"/>
      <c r="P692" s="534"/>
      <c r="Q692" s="534"/>
      <c r="R692" s="534"/>
    </row>
    <row r="693">
      <c r="A693" s="533"/>
      <c r="B693" s="534"/>
      <c r="C693" s="534"/>
      <c r="D693" s="534"/>
      <c r="E693" s="534"/>
      <c r="F693" s="534"/>
      <c r="G693" s="534"/>
      <c r="H693" s="534"/>
      <c r="I693" s="534"/>
      <c r="J693" s="534"/>
      <c r="K693" s="534"/>
      <c r="L693" s="534"/>
      <c r="M693" s="534"/>
      <c r="N693" s="534"/>
      <c r="O693" s="534"/>
      <c r="P693" s="534"/>
      <c r="Q693" s="534"/>
      <c r="R693" s="534"/>
    </row>
    <row r="694">
      <c r="A694" s="533"/>
      <c r="B694" s="534"/>
      <c r="C694" s="534"/>
      <c r="D694" s="534"/>
      <c r="E694" s="534"/>
      <c r="F694" s="534"/>
      <c r="G694" s="534"/>
      <c r="H694" s="534"/>
      <c r="I694" s="534"/>
      <c r="J694" s="534"/>
      <c r="K694" s="534"/>
      <c r="L694" s="534"/>
      <c r="M694" s="534"/>
      <c r="N694" s="534"/>
      <c r="O694" s="534"/>
      <c r="P694" s="534"/>
      <c r="Q694" s="534"/>
      <c r="R694" s="534"/>
    </row>
    <row r="695">
      <c r="A695" s="533"/>
      <c r="B695" s="534"/>
      <c r="C695" s="534"/>
      <c r="D695" s="534"/>
      <c r="E695" s="534"/>
      <c r="F695" s="534"/>
      <c r="G695" s="534"/>
      <c r="H695" s="534"/>
      <c r="I695" s="534"/>
      <c r="J695" s="534"/>
      <c r="K695" s="534"/>
      <c r="L695" s="534"/>
      <c r="M695" s="534"/>
      <c r="N695" s="534"/>
      <c r="O695" s="534"/>
      <c r="P695" s="534"/>
      <c r="Q695" s="534"/>
      <c r="R695" s="534"/>
    </row>
    <row r="696">
      <c r="A696" s="533"/>
      <c r="B696" s="534"/>
      <c r="C696" s="534"/>
      <c r="D696" s="534"/>
      <c r="E696" s="534"/>
      <c r="F696" s="534"/>
      <c r="G696" s="534"/>
      <c r="H696" s="534"/>
      <c r="I696" s="534"/>
      <c r="J696" s="534"/>
      <c r="K696" s="534"/>
      <c r="L696" s="534"/>
      <c r="M696" s="534"/>
      <c r="N696" s="534"/>
      <c r="O696" s="534"/>
      <c r="P696" s="534"/>
      <c r="Q696" s="534"/>
      <c r="R696" s="534"/>
    </row>
    <row r="697">
      <c r="A697" s="533"/>
      <c r="B697" s="534"/>
      <c r="C697" s="534"/>
      <c r="D697" s="534"/>
      <c r="E697" s="534"/>
      <c r="F697" s="534"/>
      <c r="G697" s="534"/>
      <c r="H697" s="534"/>
      <c r="I697" s="534"/>
      <c r="J697" s="534"/>
      <c r="K697" s="534"/>
      <c r="L697" s="534"/>
      <c r="M697" s="534"/>
      <c r="N697" s="534"/>
      <c r="O697" s="534"/>
      <c r="P697" s="534"/>
      <c r="Q697" s="534"/>
      <c r="R697" s="534"/>
    </row>
    <row r="698">
      <c r="A698" s="533"/>
      <c r="B698" s="534"/>
      <c r="C698" s="534"/>
      <c r="D698" s="534"/>
      <c r="E698" s="534"/>
      <c r="F698" s="534"/>
      <c r="G698" s="534"/>
      <c r="H698" s="534"/>
      <c r="I698" s="534"/>
      <c r="J698" s="534"/>
      <c r="K698" s="534"/>
      <c r="L698" s="534"/>
      <c r="M698" s="534"/>
      <c r="N698" s="534"/>
      <c r="O698" s="534"/>
      <c r="P698" s="534"/>
      <c r="Q698" s="534"/>
      <c r="R698" s="534"/>
    </row>
    <row r="699">
      <c r="A699" s="533"/>
      <c r="B699" s="534"/>
      <c r="C699" s="534"/>
      <c r="D699" s="534"/>
      <c r="E699" s="534"/>
      <c r="F699" s="534"/>
      <c r="G699" s="534"/>
      <c r="H699" s="534"/>
      <c r="I699" s="534"/>
      <c r="J699" s="534"/>
      <c r="K699" s="534"/>
      <c r="L699" s="534"/>
      <c r="M699" s="534"/>
      <c r="N699" s="534"/>
      <c r="O699" s="534"/>
      <c r="P699" s="534"/>
      <c r="Q699" s="534"/>
      <c r="R699" s="534"/>
    </row>
    <row r="700">
      <c r="A700" s="533"/>
      <c r="B700" s="534"/>
      <c r="C700" s="534"/>
      <c r="D700" s="534"/>
      <c r="E700" s="534"/>
      <c r="F700" s="534"/>
      <c r="G700" s="534"/>
      <c r="H700" s="534"/>
      <c r="I700" s="534"/>
      <c r="J700" s="534"/>
      <c r="K700" s="534"/>
      <c r="L700" s="534"/>
      <c r="M700" s="534"/>
      <c r="N700" s="534"/>
      <c r="O700" s="534"/>
      <c r="P700" s="534"/>
      <c r="Q700" s="534"/>
      <c r="R700" s="534"/>
    </row>
    <row r="701">
      <c r="A701" s="533"/>
      <c r="B701" s="534"/>
      <c r="C701" s="534"/>
      <c r="D701" s="534"/>
      <c r="E701" s="534"/>
      <c r="F701" s="534"/>
      <c r="G701" s="534"/>
      <c r="H701" s="534"/>
      <c r="I701" s="534"/>
      <c r="J701" s="534"/>
      <c r="K701" s="534"/>
      <c r="L701" s="534"/>
      <c r="M701" s="534"/>
      <c r="N701" s="534"/>
      <c r="O701" s="534"/>
      <c r="P701" s="534"/>
      <c r="Q701" s="534"/>
      <c r="R701" s="534"/>
    </row>
    <row r="702">
      <c r="A702" s="533"/>
      <c r="B702" s="534"/>
      <c r="C702" s="534"/>
      <c r="D702" s="534"/>
      <c r="E702" s="534"/>
      <c r="F702" s="534"/>
      <c r="G702" s="534"/>
      <c r="H702" s="534"/>
      <c r="I702" s="534"/>
      <c r="J702" s="534"/>
      <c r="K702" s="534"/>
      <c r="L702" s="534"/>
      <c r="M702" s="534"/>
      <c r="N702" s="534"/>
      <c r="O702" s="534"/>
      <c r="P702" s="534"/>
      <c r="Q702" s="534"/>
      <c r="R702" s="534"/>
    </row>
    <row r="703">
      <c r="A703" s="533"/>
      <c r="B703" s="534"/>
      <c r="C703" s="534"/>
      <c r="D703" s="534"/>
      <c r="E703" s="534"/>
      <c r="F703" s="534"/>
      <c r="G703" s="534"/>
      <c r="H703" s="534"/>
      <c r="I703" s="534"/>
      <c r="J703" s="534"/>
      <c r="K703" s="534"/>
      <c r="L703" s="534"/>
      <c r="M703" s="534"/>
      <c r="N703" s="534"/>
      <c r="O703" s="534"/>
      <c r="P703" s="534"/>
      <c r="Q703" s="534"/>
      <c r="R703" s="534"/>
    </row>
    <row r="704">
      <c r="A704" s="533"/>
      <c r="B704" s="534"/>
      <c r="C704" s="534"/>
      <c r="D704" s="534"/>
      <c r="E704" s="534"/>
      <c r="F704" s="534"/>
      <c r="G704" s="534"/>
      <c r="H704" s="534"/>
      <c r="I704" s="534"/>
      <c r="J704" s="534"/>
      <c r="K704" s="534"/>
      <c r="L704" s="534"/>
      <c r="M704" s="534"/>
      <c r="N704" s="534"/>
      <c r="O704" s="534"/>
      <c r="P704" s="534"/>
      <c r="Q704" s="534"/>
      <c r="R704" s="534"/>
    </row>
    <row r="705">
      <c r="A705" s="533"/>
      <c r="B705" s="534"/>
      <c r="C705" s="534"/>
      <c r="D705" s="534"/>
      <c r="E705" s="534"/>
      <c r="F705" s="534"/>
      <c r="G705" s="534"/>
      <c r="H705" s="534"/>
      <c r="I705" s="534"/>
      <c r="J705" s="534"/>
      <c r="K705" s="534"/>
      <c r="L705" s="534"/>
      <c r="M705" s="534"/>
      <c r="N705" s="534"/>
      <c r="O705" s="534"/>
      <c r="P705" s="534"/>
      <c r="Q705" s="534"/>
      <c r="R705" s="534"/>
    </row>
    <row r="706">
      <c r="A706" s="533"/>
      <c r="B706" s="534"/>
      <c r="C706" s="534"/>
      <c r="D706" s="534"/>
      <c r="E706" s="534"/>
      <c r="F706" s="534"/>
      <c r="G706" s="534"/>
      <c r="H706" s="534"/>
      <c r="I706" s="534"/>
      <c r="J706" s="534"/>
      <c r="K706" s="534"/>
      <c r="L706" s="534"/>
      <c r="M706" s="534"/>
      <c r="N706" s="534"/>
      <c r="O706" s="534"/>
      <c r="P706" s="534"/>
      <c r="Q706" s="534"/>
      <c r="R706" s="534"/>
    </row>
    <row r="707">
      <c r="A707" s="533"/>
      <c r="B707" s="534"/>
      <c r="C707" s="534"/>
      <c r="D707" s="534"/>
      <c r="E707" s="534"/>
      <c r="F707" s="534"/>
      <c r="G707" s="534"/>
      <c r="H707" s="534"/>
      <c r="I707" s="534"/>
      <c r="J707" s="534"/>
      <c r="K707" s="534"/>
      <c r="L707" s="534"/>
      <c r="M707" s="534"/>
      <c r="N707" s="534"/>
      <c r="O707" s="534"/>
      <c r="P707" s="534"/>
      <c r="Q707" s="534"/>
      <c r="R707" s="534"/>
    </row>
    <row r="708">
      <c r="A708" s="533"/>
      <c r="B708" s="534"/>
      <c r="C708" s="534"/>
      <c r="D708" s="534"/>
      <c r="E708" s="534"/>
      <c r="F708" s="534"/>
      <c r="G708" s="534"/>
      <c r="H708" s="534"/>
      <c r="I708" s="534"/>
      <c r="J708" s="534"/>
      <c r="K708" s="534"/>
      <c r="L708" s="534"/>
      <c r="M708" s="534"/>
      <c r="N708" s="534"/>
      <c r="O708" s="534"/>
      <c r="P708" s="534"/>
      <c r="Q708" s="534"/>
      <c r="R708" s="534"/>
    </row>
    <row r="709">
      <c r="A709" s="533"/>
      <c r="B709" s="534"/>
      <c r="C709" s="534"/>
      <c r="D709" s="534"/>
      <c r="E709" s="534"/>
      <c r="F709" s="534"/>
      <c r="G709" s="534"/>
      <c r="H709" s="534"/>
      <c r="I709" s="534"/>
      <c r="J709" s="534"/>
      <c r="K709" s="534"/>
      <c r="L709" s="534"/>
      <c r="M709" s="534"/>
      <c r="N709" s="534"/>
      <c r="O709" s="534"/>
      <c r="P709" s="534"/>
      <c r="Q709" s="534"/>
      <c r="R709" s="534"/>
    </row>
    <row r="710">
      <c r="A710" s="533"/>
      <c r="B710" s="534"/>
      <c r="C710" s="534"/>
      <c r="D710" s="534"/>
      <c r="E710" s="534"/>
      <c r="F710" s="534"/>
      <c r="G710" s="534"/>
      <c r="H710" s="534"/>
      <c r="I710" s="534"/>
      <c r="J710" s="534"/>
      <c r="K710" s="534"/>
      <c r="L710" s="534"/>
      <c r="M710" s="534"/>
      <c r="N710" s="534"/>
      <c r="O710" s="534"/>
      <c r="P710" s="534"/>
      <c r="Q710" s="534"/>
      <c r="R710" s="534"/>
    </row>
    <row r="711">
      <c r="A711" s="533"/>
      <c r="B711" s="534"/>
      <c r="C711" s="534"/>
      <c r="D711" s="534"/>
      <c r="E711" s="534"/>
      <c r="F711" s="534"/>
      <c r="G711" s="534"/>
      <c r="H711" s="534"/>
      <c r="I711" s="534"/>
      <c r="J711" s="534"/>
      <c r="K711" s="534"/>
      <c r="L711" s="534"/>
      <c r="M711" s="534"/>
      <c r="N711" s="534"/>
      <c r="O711" s="534"/>
      <c r="P711" s="534"/>
      <c r="Q711" s="534"/>
      <c r="R711" s="534"/>
    </row>
    <row r="712">
      <c r="A712" s="533"/>
      <c r="B712" s="534"/>
      <c r="C712" s="534"/>
      <c r="D712" s="534"/>
      <c r="E712" s="534"/>
      <c r="F712" s="534"/>
      <c r="G712" s="534"/>
      <c r="H712" s="534"/>
      <c r="I712" s="534"/>
      <c r="J712" s="534"/>
      <c r="K712" s="534"/>
      <c r="L712" s="534"/>
      <c r="M712" s="534"/>
      <c r="N712" s="534"/>
      <c r="O712" s="534"/>
      <c r="P712" s="534"/>
      <c r="Q712" s="534"/>
      <c r="R712" s="534"/>
    </row>
    <row r="713">
      <c r="A713" s="533"/>
      <c r="B713" s="534"/>
      <c r="C713" s="534"/>
      <c r="D713" s="534"/>
      <c r="E713" s="534"/>
      <c r="F713" s="534"/>
      <c r="G713" s="534"/>
      <c r="H713" s="534"/>
      <c r="I713" s="534"/>
      <c r="J713" s="534"/>
      <c r="K713" s="534"/>
      <c r="L713" s="534"/>
      <c r="M713" s="534"/>
      <c r="N713" s="534"/>
      <c r="O713" s="534"/>
      <c r="P713" s="534"/>
      <c r="Q713" s="534"/>
      <c r="R713" s="534"/>
    </row>
    <row r="714">
      <c r="A714" s="533"/>
      <c r="B714" s="534"/>
      <c r="C714" s="534"/>
      <c r="D714" s="534"/>
      <c r="E714" s="534"/>
      <c r="F714" s="534"/>
      <c r="G714" s="534"/>
      <c r="H714" s="534"/>
      <c r="I714" s="534"/>
      <c r="J714" s="534"/>
      <c r="K714" s="534"/>
      <c r="L714" s="534"/>
      <c r="M714" s="534"/>
      <c r="N714" s="534"/>
      <c r="O714" s="534"/>
      <c r="P714" s="534"/>
      <c r="Q714" s="534"/>
      <c r="R714" s="534"/>
    </row>
    <row r="715">
      <c r="A715" s="533"/>
      <c r="B715" s="534"/>
      <c r="C715" s="534"/>
      <c r="D715" s="534"/>
      <c r="E715" s="534"/>
      <c r="F715" s="534"/>
      <c r="G715" s="534"/>
      <c r="H715" s="534"/>
      <c r="I715" s="534"/>
      <c r="J715" s="534"/>
      <c r="K715" s="534"/>
      <c r="L715" s="534"/>
      <c r="M715" s="534"/>
      <c r="N715" s="534"/>
      <c r="O715" s="534"/>
      <c r="P715" s="534"/>
      <c r="Q715" s="534"/>
      <c r="R715" s="534"/>
    </row>
    <row r="716">
      <c r="A716" s="533"/>
      <c r="B716" s="534"/>
      <c r="C716" s="534"/>
      <c r="D716" s="534"/>
      <c r="E716" s="534"/>
      <c r="F716" s="534"/>
      <c r="G716" s="534"/>
      <c r="H716" s="534"/>
      <c r="I716" s="534"/>
      <c r="J716" s="534"/>
      <c r="K716" s="534"/>
      <c r="L716" s="534"/>
      <c r="M716" s="534"/>
      <c r="N716" s="534"/>
      <c r="O716" s="534"/>
      <c r="P716" s="534"/>
      <c r="Q716" s="534"/>
      <c r="R716" s="534"/>
    </row>
    <row r="717">
      <c r="A717" s="533"/>
      <c r="B717" s="534"/>
      <c r="C717" s="534"/>
      <c r="D717" s="534"/>
      <c r="E717" s="534"/>
      <c r="F717" s="534"/>
      <c r="G717" s="534"/>
      <c r="H717" s="534"/>
      <c r="I717" s="534"/>
      <c r="J717" s="534"/>
      <c r="K717" s="534"/>
      <c r="L717" s="534"/>
      <c r="M717" s="534"/>
      <c r="N717" s="534"/>
      <c r="O717" s="534"/>
      <c r="P717" s="534"/>
      <c r="Q717" s="534"/>
      <c r="R717" s="534"/>
    </row>
    <row r="718">
      <c r="A718" s="533"/>
      <c r="B718" s="534"/>
      <c r="C718" s="534"/>
      <c r="D718" s="534"/>
      <c r="E718" s="534"/>
      <c r="F718" s="534"/>
      <c r="G718" s="534"/>
      <c r="H718" s="534"/>
      <c r="I718" s="534"/>
      <c r="J718" s="534"/>
      <c r="K718" s="534"/>
      <c r="L718" s="534"/>
      <c r="M718" s="534"/>
      <c r="N718" s="534"/>
      <c r="O718" s="534"/>
      <c r="P718" s="534"/>
      <c r="Q718" s="534"/>
      <c r="R718" s="534"/>
    </row>
    <row r="719">
      <c r="A719" s="533"/>
      <c r="B719" s="534"/>
      <c r="C719" s="534"/>
      <c r="D719" s="534"/>
      <c r="E719" s="534"/>
      <c r="F719" s="534"/>
      <c r="G719" s="534"/>
      <c r="H719" s="534"/>
      <c r="I719" s="534"/>
      <c r="J719" s="534"/>
      <c r="K719" s="534"/>
      <c r="L719" s="534"/>
      <c r="M719" s="534"/>
      <c r="N719" s="534"/>
      <c r="O719" s="534"/>
      <c r="P719" s="534"/>
      <c r="Q719" s="534"/>
      <c r="R719" s="534"/>
    </row>
    <row r="720">
      <c r="A720" s="533"/>
      <c r="B720" s="534"/>
      <c r="C720" s="534"/>
      <c r="D720" s="534"/>
      <c r="E720" s="534"/>
      <c r="F720" s="534"/>
      <c r="G720" s="534"/>
      <c r="H720" s="534"/>
      <c r="I720" s="534"/>
      <c r="J720" s="534"/>
      <c r="K720" s="534"/>
      <c r="L720" s="534"/>
      <c r="M720" s="534"/>
      <c r="N720" s="534"/>
      <c r="O720" s="534"/>
      <c r="P720" s="534"/>
      <c r="Q720" s="534"/>
      <c r="R720" s="534"/>
    </row>
    <row r="721">
      <c r="A721" s="533"/>
      <c r="B721" s="534"/>
      <c r="C721" s="534"/>
      <c r="D721" s="534"/>
      <c r="E721" s="534"/>
      <c r="F721" s="534"/>
      <c r="G721" s="534"/>
      <c r="H721" s="534"/>
      <c r="I721" s="534"/>
      <c r="J721" s="534"/>
      <c r="K721" s="534"/>
      <c r="L721" s="534"/>
      <c r="M721" s="534"/>
      <c r="N721" s="534"/>
      <c r="O721" s="534"/>
      <c r="P721" s="534"/>
      <c r="Q721" s="534"/>
      <c r="R721" s="534"/>
    </row>
    <row r="722">
      <c r="A722" s="533"/>
      <c r="B722" s="534"/>
      <c r="C722" s="534"/>
      <c r="D722" s="534"/>
      <c r="E722" s="534"/>
      <c r="F722" s="534"/>
      <c r="G722" s="534"/>
      <c r="H722" s="534"/>
      <c r="I722" s="534"/>
      <c r="J722" s="534"/>
      <c r="K722" s="534"/>
      <c r="L722" s="534"/>
      <c r="M722" s="534"/>
      <c r="N722" s="534"/>
      <c r="O722" s="534"/>
      <c r="P722" s="534"/>
      <c r="Q722" s="534"/>
      <c r="R722" s="534"/>
    </row>
    <row r="723">
      <c r="A723" s="533"/>
      <c r="B723" s="534"/>
      <c r="C723" s="534"/>
      <c r="D723" s="534"/>
      <c r="E723" s="534"/>
      <c r="F723" s="534"/>
      <c r="G723" s="534"/>
      <c r="H723" s="534"/>
      <c r="I723" s="534"/>
      <c r="J723" s="534"/>
      <c r="K723" s="534"/>
      <c r="L723" s="534"/>
      <c r="M723" s="534"/>
      <c r="N723" s="534"/>
      <c r="O723" s="534"/>
      <c r="P723" s="534"/>
      <c r="Q723" s="534"/>
      <c r="R723" s="534"/>
    </row>
    <row r="724">
      <c r="A724" s="533"/>
      <c r="B724" s="534"/>
      <c r="C724" s="534"/>
      <c r="D724" s="534"/>
      <c r="E724" s="534"/>
      <c r="F724" s="534"/>
      <c r="G724" s="534"/>
      <c r="H724" s="534"/>
      <c r="I724" s="534"/>
      <c r="J724" s="534"/>
      <c r="K724" s="534"/>
      <c r="L724" s="534"/>
      <c r="M724" s="534"/>
      <c r="N724" s="534"/>
      <c r="O724" s="534"/>
      <c r="P724" s="534"/>
      <c r="Q724" s="534"/>
      <c r="R724" s="534"/>
    </row>
    <row r="725">
      <c r="A725" s="533"/>
      <c r="B725" s="534"/>
      <c r="C725" s="534"/>
      <c r="D725" s="534"/>
      <c r="E725" s="534"/>
      <c r="F725" s="534"/>
      <c r="G725" s="534"/>
      <c r="H725" s="534"/>
      <c r="I725" s="534"/>
      <c r="J725" s="534"/>
      <c r="K725" s="534"/>
      <c r="L725" s="534"/>
      <c r="M725" s="534"/>
      <c r="N725" s="534"/>
      <c r="O725" s="534"/>
      <c r="P725" s="534"/>
      <c r="Q725" s="534"/>
      <c r="R725" s="534"/>
    </row>
    <row r="726">
      <c r="A726" s="533"/>
      <c r="B726" s="534"/>
      <c r="C726" s="534"/>
      <c r="D726" s="534"/>
      <c r="E726" s="534"/>
      <c r="F726" s="534"/>
      <c r="G726" s="534"/>
      <c r="H726" s="534"/>
      <c r="I726" s="534"/>
      <c r="J726" s="534"/>
      <c r="K726" s="534"/>
      <c r="L726" s="534"/>
      <c r="M726" s="534"/>
      <c r="N726" s="534"/>
      <c r="O726" s="534"/>
      <c r="P726" s="534"/>
      <c r="Q726" s="534"/>
      <c r="R726" s="534"/>
    </row>
    <row r="727">
      <c r="A727" s="533"/>
      <c r="B727" s="534"/>
      <c r="C727" s="534"/>
      <c r="D727" s="534"/>
      <c r="E727" s="534"/>
      <c r="F727" s="534"/>
      <c r="G727" s="534"/>
      <c r="H727" s="534"/>
      <c r="I727" s="534"/>
      <c r="J727" s="534"/>
      <c r="K727" s="534"/>
      <c r="L727" s="534"/>
      <c r="M727" s="534"/>
      <c r="N727" s="534"/>
      <c r="O727" s="534"/>
      <c r="P727" s="534"/>
      <c r="Q727" s="534"/>
      <c r="R727" s="534"/>
    </row>
    <row r="728">
      <c r="A728" s="533"/>
      <c r="B728" s="534"/>
      <c r="C728" s="534"/>
      <c r="D728" s="534"/>
      <c r="E728" s="534"/>
      <c r="F728" s="534"/>
      <c r="G728" s="534"/>
      <c r="H728" s="534"/>
      <c r="I728" s="534"/>
      <c r="J728" s="534"/>
      <c r="K728" s="534"/>
      <c r="L728" s="534"/>
      <c r="M728" s="534"/>
      <c r="N728" s="534"/>
      <c r="O728" s="534"/>
      <c r="P728" s="534"/>
      <c r="Q728" s="534"/>
      <c r="R728" s="534"/>
    </row>
    <row r="729">
      <c r="A729" s="533"/>
      <c r="B729" s="534"/>
      <c r="C729" s="534"/>
      <c r="D729" s="534"/>
      <c r="E729" s="534"/>
      <c r="F729" s="534"/>
      <c r="G729" s="534"/>
      <c r="H729" s="534"/>
      <c r="I729" s="534"/>
      <c r="J729" s="534"/>
      <c r="K729" s="534"/>
      <c r="L729" s="534"/>
      <c r="M729" s="534"/>
      <c r="N729" s="534"/>
      <c r="O729" s="534"/>
      <c r="P729" s="534"/>
      <c r="Q729" s="534"/>
      <c r="R729" s="534"/>
    </row>
    <row r="730">
      <c r="A730" s="533"/>
      <c r="B730" s="534"/>
      <c r="C730" s="534"/>
      <c r="D730" s="534"/>
      <c r="E730" s="534"/>
      <c r="F730" s="534"/>
      <c r="G730" s="534"/>
      <c r="H730" s="534"/>
      <c r="I730" s="534"/>
      <c r="J730" s="534"/>
      <c r="K730" s="534"/>
      <c r="L730" s="534"/>
      <c r="M730" s="534"/>
      <c r="N730" s="534"/>
      <c r="O730" s="534"/>
      <c r="P730" s="534"/>
      <c r="Q730" s="534"/>
      <c r="R730" s="534"/>
    </row>
    <row r="731">
      <c r="A731" s="533"/>
      <c r="B731" s="534"/>
      <c r="C731" s="534"/>
      <c r="D731" s="534"/>
      <c r="E731" s="534"/>
      <c r="F731" s="534"/>
      <c r="G731" s="534"/>
      <c r="H731" s="534"/>
      <c r="I731" s="534"/>
      <c r="J731" s="534"/>
      <c r="K731" s="534"/>
      <c r="L731" s="534"/>
      <c r="M731" s="534"/>
      <c r="N731" s="534"/>
      <c r="O731" s="534"/>
      <c r="P731" s="534"/>
      <c r="Q731" s="534"/>
      <c r="R731" s="534"/>
    </row>
    <row r="732">
      <c r="A732" s="533"/>
      <c r="B732" s="534"/>
      <c r="C732" s="534"/>
      <c r="D732" s="534"/>
      <c r="E732" s="534"/>
      <c r="F732" s="534"/>
      <c r="G732" s="534"/>
      <c r="H732" s="534"/>
      <c r="I732" s="534"/>
      <c r="J732" s="534"/>
      <c r="K732" s="534"/>
      <c r="L732" s="534"/>
      <c r="M732" s="534"/>
      <c r="N732" s="534"/>
      <c r="O732" s="534"/>
      <c r="P732" s="534"/>
      <c r="Q732" s="534"/>
      <c r="R732" s="534"/>
    </row>
    <row r="733">
      <c r="A733" s="533"/>
      <c r="B733" s="534"/>
      <c r="C733" s="534"/>
      <c r="D733" s="534"/>
      <c r="E733" s="534"/>
      <c r="F733" s="534"/>
      <c r="G733" s="534"/>
      <c r="H733" s="534"/>
      <c r="I733" s="534"/>
      <c r="J733" s="534"/>
      <c r="K733" s="534"/>
      <c r="L733" s="534"/>
      <c r="M733" s="534"/>
      <c r="N733" s="534"/>
      <c r="O733" s="534"/>
      <c r="P733" s="534"/>
      <c r="Q733" s="534"/>
      <c r="R733" s="534"/>
    </row>
    <row r="734">
      <c r="A734" s="533"/>
      <c r="B734" s="534"/>
      <c r="C734" s="534"/>
      <c r="D734" s="534"/>
      <c r="E734" s="534"/>
      <c r="F734" s="534"/>
      <c r="G734" s="534"/>
      <c r="H734" s="534"/>
      <c r="I734" s="534"/>
      <c r="J734" s="534"/>
      <c r="K734" s="534"/>
      <c r="L734" s="534"/>
      <c r="M734" s="534"/>
      <c r="N734" s="534"/>
      <c r="O734" s="534"/>
      <c r="P734" s="534"/>
      <c r="Q734" s="534"/>
      <c r="R734" s="534"/>
    </row>
    <row r="735">
      <c r="A735" s="533"/>
      <c r="B735" s="534"/>
      <c r="C735" s="534"/>
      <c r="D735" s="534"/>
      <c r="E735" s="534"/>
      <c r="F735" s="534"/>
      <c r="G735" s="534"/>
      <c r="H735" s="534"/>
      <c r="I735" s="534"/>
      <c r="J735" s="534"/>
      <c r="K735" s="534"/>
      <c r="L735" s="534"/>
      <c r="M735" s="534"/>
      <c r="N735" s="534"/>
      <c r="O735" s="534"/>
      <c r="P735" s="534"/>
      <c r="Q735" s="534"/>
      <c r="R735" s="534"/>
    </row>
    <row r="736">
      <c r="A736" s="533"/>
      <c r="B736" s="534"/>
      <c r="C736" s="534"/>
      <c r="D736" s="534"/>
      <c r="E736" s="534"/>
      <c r="F736" s="534"/>
      <c r="G736" s="534"/>
      <c r="H736" s="534"/>
      <c r="I736" s="534"/>
      <c r="J736" s="534"/>
      <c r="K736" s="534"/>
      <c r="L736" s="534"/>
      <c r="M736" s="534"/>
      <c r="N736" s="534"/>
      <c r="O736" s="534"/>
      <c r="P736" s="534"/>
      <c r="Q736" s="534"/>
      <c r="R736" s="534"/>
    </row>
    <row r="737">
      <c r="A737" s="533"/>
      <c r="B737" s="534"/>
      <c r="C737" s="534"/>
      <c r="D737" s="534"/>
      <c r="E737" s="534"/>
      <c r="F737" s="534"/>
      <c r="G737" s="534"/>
      <c r="H737" s="534"/>
      <c r="I737" s="534"/>
      <c r="J737" s="534"/>
      <c r="K737" s="534"/>
      <c r="L737" s="534"/>
      <c r="M737" s="534"/>
      <c r="N737" s="534"/>
      <c r="O737" s="534"/>
      <c r="P737" s="534"/>
      <c r="Q737" s="534"/>
      <c r="R737" s="534"/>
    </row>
    <row r="738">
      <c r="A738" s="533"/>
      <c r="B738" s="534"/>
      <c r="C738" s="534"/>
      <c r="D738" s="534"/>
      <c r="E738" s="534"/>
      <c r="F738" s="534"/>
      <c r="G738" s="534"/>
      <c r="H738" s="534"/>
      <c r="I738" s="534"/>
      <c r="J738" s="534"/>
      <c r="K738" s="534"/>
      <c r="L738" s="534"/>
      <c r="M738" s="534"/>
      <c r="N738" s="534"/>
      <c r="O738" s="534"/>
      <c r="P738" s="534"/>
      <c r="Q738" s="534"/>
      <c r="R738" s="534"/>
    </row>
    <row r="739">
      <c r="A739" s="533"/>
      <c r="B739" s="534"/>
      <c r="C739" s="534"/>
      <c r="D739" s="534"/>
      <c r="E739" s="534"/>
      <c r="F739" s="534"/>
      <c r="G739" s="534"/>
      <c r="H739" s="534"/>
      <c r="I739" s="534"/>
      <c r="J739" s="534"/>
      <c r="K739" s="534"/>
      <c r="L739" s="534"/>
      <c r="M739" s="534"/>
      <c r="N739" s="534"/>
      <c r="O739" s="534"/>
      <c r="P739" s="534"/>
      <c r="Q739" s="534"/>
      <c r="R739" s="534"/>
    </row>
    <row r="740">
      <c r="A740" s="533"/>
      <c r="B740" s="534"/>
      <c r="C740" s="534"/>
      <c r="D740" s="534"/>
      <c r="E740" s="534"/>
      <c r="F740" s="534"/>
      <c r="G740" s="534"/>
      <c r="H740" s="534"/>
      <c r="I740" s="534"/>
      <c r="J740" s="534"/>
      <c r="K740" s="534"/>
      <c r="L740" s="534"/>
      <c r="M740" s="534"/>
      <c r="N740" s="534"/>
      <c r="O740" s="534"/>
      <c r="P740" s="534"/>
      <c r="Q740" s="534"/>
      <c r="R740" s="534"/>
    </row>
    <row r="741">
      <c r="A741" s="533"/>
      <c r="B741" s="534"/>
      <c r="C741" s="534"/>
      <c r="D741" s="534"/>
      <c r="E741" s="534"/>
      <c r="F741" s="534"/>
      <c r="G741" s="534"/>
      <c r="H741" s="534"/>
      <c r="I741" s="534"/>
      <c r="J741" s="534"/>
      <c r="K741" s="534"/>
      <c r="L741" s="534"/>
      <c r="M741" s="534"/>
      <c r="N741" s="534"/>
      <c r="O741" s="534"/>
      <c r="P741" s="534"/>
      <c r="Q741" s="534"/>
      <c r="R741" s="534"/>
    </row>
    <row r="742">
      <c r="A742" s="533"/>
      <c r="B742" s="534"/>
      <c r="C742" s="534"/>
      <c r="D742" s="534"/>
      <c r="E742" s="534"/>
      <c r="F742" s="534"/>
      <c r="G742" s="534"/>
      <c r="H742" s="534"/>
      <c r="I742" s="534"/>
      <c r="J742" s="534"/>
      <c r="K742" s="534"/>
      <c r="L742" s="534"/>
      <c r="M742" s="534"/>
      <c r="N742" s="534"/>
      <c r="O742" s="534"/>
      <c r="P742" s="534"/>
      <c r="Q742" s="534"/>
      <c r="R742" s="534"/>
    </row>
    <row r="743">
      <c r="A743" s="533"/>
      <c r="B743" s="534"/>
      <c r="C743" s="534"/>
      <c r="D743" s="534"/>
      <c r="E743" s="534"/>
      <c r="F743" s="534"/>
      <c r="G743" s="534"/>
      <c r="H743" s="534"/>
      <c r="I743" s="534"/>
      <c r="J743" s="534"/>
      <c r="K743" s="534"/>
      <c r="L743" s="534"/>
      <c r="M743" s="534"/>
      <c r="N743" s="534"/>
      <c r="O743" s="534"/>
      <c r="P743" s="534"/>
      <c r="Q743" s="534"/>
      <c r="R743" s="534"/>
    </row>
    <row r="744">
      <c r="A744" s="533"/>
      <c r="B744" s="534"/>
      <c r="C744" s="534"/>
      <c r="D744" s="534"/>
      <c r="E744" s="534"/>
      <c r="F744" s="534"/>
      <c r="G744" s="534"/>
      <c r="H744" s="534"/>
      <c r="I744" s="534"/>
      <c r="J744" s="534"/>
      <c r="K744" s="534"/>
      <c r="L744" s="534"/>
      <c r="M744" s="534"/>
      <c r="N744" s="534"/>
      <c r="O744" s="534"/>
      <c r="P744" s="534"/>
      <c r="Q744" s="534"/>
      <c r="R744" s="534"/>
    </row>
    <row r="745">
      <c r="A745" s="533"/>
      <c r="B745" s="534"/>
      <c r="C745" s="534"/>
      <c r="D745" s="534"/>
      <c r="E745" s="534"/>
      <c r="F745" s="534"/>
      <c r="G745" s="534"/>
      <c r="H745" s="534"/>
      <c r="I745" s="534"/>
      <c r="J745" s="534"/>
      <c r="K745" s="534"/>
      <c r="L745" s="534"/>
      <c r="M745" s="534"/>
      <c r="N745" s="534"/>
      <c r="O745" s="534"/>
      <c r="P745" s="534"/>
      <c r="Q745" s="534"/>
      <c r="R745" s="534"/>
    </row>
    <row r="746">
      <c r="A746" s="533"/>
      <c r="B746" s="534"/>
      <c r="C746" s="534"/>
      <c r="D746" s="534"/>
      <c r="E746" s="534"/>
      <c r="F746" s="534"/>
      <c r="G746" s="534"/>
      <c r="H746" s="534"/>
      <c r="I746" s="534"/>
      <c r="J746" s="534"/>
      <c r="K746" s="534"/>
      <c r="L746" s="534"/>
      <c r="M746" s="534"/>
      <c r="N746" s="534"/>
      <c r="O746" s="534"/>
      <c r="P746" s="534"/>
      <c r="Q746" s="534"/>
      <c r="R746" s="534"/>
    </row>
    <row r="747">
      <c r="A747" s="533"/>
      <c r="B747" s="534"/>
      <c r="C747" s="534"/>
      <c r="D747" s="534"/>
      <c r="E747" s="534"/>
      <c r="F747" s="534"/>
      <c r="G747" s="534"/>
      <c r="H747" s="534"/>
      <c r="I747" s="534"/>
      <c r="J747" s="534"/>
      <c r="K747" s="534"/>
      <c r="L747" s="534"/>
      <c r="M747" s="534"/>
      <c r="N747" s="534"/>
      <c r="O747" s="534"/>
      <c r="P747" s="534"/>
      <c r="Q747" s="534"/>
      <c r="R747" s="534"/>
    </row>
    <row r="748">
      <c r="A748" s="533"/>
      <c r="B748" s="534"/>
      <c r="C748" s="534"/>
      <c r="D748" s="534"/>
      <c r="E748" s="534"/>
      <c r="F748" s="534"/>
      <c r="G748" s="534"/>
      <c r="H748" s="534"/>
      <c r="I748" s="534"/>
      <c r="J748" s="534"/>
      <c r="K748" s="534"/>
      <c r="L748" s="534"/>
      <c r="M748" s="534"/>
      <c r="N748" s="534"/>
      <c r="O748" s="534"/>
      <c r="P748" s="534"/>
      <c r="Q748" s="534"/>
      <c r="R748" s="534"/>
    </row>
    <row r="749">
      <c r="A749" s="533"/>
      <c r="B749" s="534"/>
      <c r="C749" s="534"/>
      <c r="D749" s="534"/>
      <c r="E749" s="534"/>
      <c r="F749" s="534"/>
      <c r="G749" s="534"/>
      <c r="H749" s="534"/>
      <c r="I749" s="534"/>
      <c r="J749" s="534"/>
      <c r="K749" s="534"/>
      <c r="L749" s="534"/>
      <c r="M749" s="534"/>
      <c r="N749" s="534"/>
      <c r="O749" s="534"/>
      <c r="P749" s="534"/>
      <c r="Q749" s="534"/>
      <c r="R749" s="534"/>
    </row>
    <row r="750">
      <c r="A750" s="533"/>
      <c r="B750" s="534"/>
      <c r="C750" s="534"/>
      <c r="D750" s="534"/>
      <c r="E750" s="534"/>
      <c r="F750" s="534"/>
      <c r="G750" s="534"/>
      <c r="H750" s="534"/>
      <c r="I750" s="534"/>
      <c r="J750" s="534"/>
      <c r="K750" s="534"/>
      <c r="L750" s="534"/>
      <c r="M750" s="534"/>
      <c r="N750" s="534"/>
      <c r="O750" s="534"/>
      <c r="P750" s="534"/>
      <c r="Q750" s="534"/>
      <c r="R750" s="534"/>
    </row>
    <row r="751">
      <c r="A751" s="533"/>
      <c r="B751" s="534"/>
      <c r="C751" s="534"/>
      <c r="D751" s="534"/>
      <c r="E751" s="534"/>
      <c r="F751" s="534"/>
      <c r="G751" s="534"/>
      <c r="H751" s="534"/>
      <c r="I751" s="534"/>
      <c r="J751" s="534"/>
      <c r="K751" s="534"/>
      <c r="L751" s="534"/>
      <c r="M751" s="534"/>
      <c r="N751" s="534"/>
      <c r="O751" s="534"/>
      <c r="P751" s="534"/>
      <c r="Q751" s="534"/>
      <c r="R751" s="534"/>
    </row>
    <row r="752">
      <c r="A752" s="533"/>
      <c r="B752" s="534"/>
      <c r="C752" s="534"/>
      <c r="D752" s="534"/>
      <c r="E752" s="534"/>
      <c r="F752" s="534"/>
      <c r="G752" s="534"/>
      <c r="H752" s="534"/>
      <c r="I752" s="534"/>
      <c r="J752" s="534"/>
      <c r="K752" s="534"/>
      <c r="L752" s="534"/>
      <c r="M752" s="534"/>
      <c r="N752" s="534"/>
      <c r="O752" s="534"/>
      <c r="P752" s="534"/>
      <c r="Q752" s="534"/>
      <c r="R752" s="534"/>
    </row>
    <row r="753">
      <c r="A753" s="533"/>
      <c r="B753" s="534"/>
      <c r="C753" s="534"/>
      <c r="D753" s="534"/>
      <c r="E753" s="534"/>
      <c r="F753" s="534"/>
      <c r="G753" s="534"/>
      <c r="H753" s="534"/>
      <c r="I753" s="534"/>
      <c r="J753" s="534"/>
      <c r="K753" s="534"/>
      <c r="L753" s="534"/>
      <c r="M753" s="534"/>
      <c r="N753" s="534"/>
      <c r="O753" s="534"/>
      <c r="P753" s="534"/>
      <c r="Q753" s="534"/>
      <c r="R753" s="534"/>
    </row>
    <row r="754">
      <c r="A754" s="533"/>
      <c r="B754" s="534"/>
      <c r="C754" s="534"/>
      <c r="D754" s="534"/>
      <c r="E754" s="534"/>
      <c r="F754" s="534"/>
      <c r="G754" s="534"/>
      <c r="H754" s="534"/>
      <c r="I754" s="534"/>
      <c r="J754" s="534"/>
      <c r="K754" s="534"/>
      <c r="L754" s="534"/>
      <c r="M754" s="534"/>
      <c r="N754" s="534"/>
      <c r="O754" s="534"/>
      <c r="P754" s="534"/>
      <c r="Q754" s="534"/>
      <c r="R754" s="534"/>
    </row>
    <row r="755">
      <c r="A755" s="533"/>
      <c r="B755" s="534"/>
      <c r="C755" s="534"/>
      <c r="D755" s="534"/>
      <c r="E755" s="534"/>
      <c r="F755" s="534"/>
      <c r="G755" s="534"/>
      <c r="H755" s="534"/>
      <c r="I755" s="534"/>
      <c r="J755" s="534"/>
      <c r="K755" s="534"/>
      <c r="L755" s="534"/>
      <c r="M755" s="534"/>
      <c r="N755" s="534"/>
      <c r="O755" s="534"/>
      <c r="P755" s="534"/>
      <c r="Q755" s="534"/>
      <c r="R755" s="534"/>
    </row>
    <row r="756">
      <c r="A756" s="533"/>
      <c r="B756" s="534"/>
      <c r="C756" s="534"/>
      <c r="D756" s="534"/>
      <c r="E756" s="534"/>
      <c r="F756" s="534"/>
      <c r="G756" s="534"/>
      <c r="H756" s="534"/>
      <c r="I756" s="534"/>
      <c r="J756" s="534"/>
      <c r="K756" s="534"/>
      <c r="L756" s="534"/>
      <c r="M756" s="534"/>
      <c r="N756" s="534"/>
      <c r="O756" s="534"/>
      <c r="P756" s="534"/>
      <c r="Q756" s="534"/>
      <c r="R756" s="534"/>
    </row>
    <row r="757">
      <c r="A757" s="533"/>
      <c r="B757" s="534"/>
      <c r="C757" s="534"/>
      <c r="D757" s="534"/>
      <c r="E757" s="534"/>
      <c r="F757" s="534"/>
      <c r="G757" s="534"/>
      <c r="H757" s="534"/>
      <c r="I757" s="534"/>
      <c r="J757" s="534"/>
      <c r="K757" s="534"/>
      <c r="L757" s="534"/>
      <c r="M757" s="534"/>
      <c r="N757" s="534"/>
      <c r="O757" s="534"/>
      <c r="P757" s="534"/>
      <c r="Q757" s="534"/>
      <c r="R757" s="534"/>
    </row>
    <row r="758">
      <c r="A758" s="533"/>
      <c r="B758" s="534"/>
      <c r="C758" s="534"/>
      <c r="D758" s="534"/>
      <c r="E758" s="534"/>
      <c r="F758" s="534"/>
      <c r="G758" s="534"/>
      <c r="H758" s="534"/>
      <c r="I758" s="534"/>
      <c r="J758" s="534"/>
      <c r="K758" s="534"/>
      <c r="L758" s="534"/>
      <c r="M758" s="534"/>
      <c r="N758" s="534"/>
      <c r="O758" s="534"/>
      <c r="P758" s="534"/>
      <c r="Q758" s="534"/>
      <c r="R758" s="534"/>
    </row>
    <row r="759">
      <c r="A759" s="533"/>
      <c r="B759" s="534"/>
      <c r="C759" s="534"/>
      <c r="D759" s="534"/>
      <c r="E759" s="534"/>
      <c r="F759" s="534"/>
      <c r="G759" s="534"/>
      <c r="H759" s="534"/>
      <c r="I759" s="534"/>
      <c r="J759" s="534"/>
      <c r="K759" s="534"/>
      <c r="L759" s="534"/>
      <c r="M759" s="534"/>
      <c r="N759" s="534"/>
      <c r="O759" s="534"/>
      <c r="P759" s="534"/>
      <c r="Q759" s="534"/>
      <c r="R759" s="534"/>
    </row>
    <row r="760">
      <c r="A760" s="533"/>
      <c r="B760" s="534"/>
      <c r="C760" s="534"/>
      <c r="D760" s="534"/>
      <c r="E760" s="534"/>
      <c r="F760" s="534"/>
      <c r="G760" s="534"/>
      <c r="H760" s="534"/>
      <c r="I760" s="534"/>
      <c r="J760" s="534"/>
      <c r="K760" s="534"/>
      <c r="L760" s="534"/>
      <c r="M760" s="534"/>
      <c r="N760" s="534"/>
      <c r="O760" s="534"/>
      <c r="P760" s="534"/>
      <c r="Q760" s="534"/>
      <c r="R760" s="534"/>
    </row>
    <row r="761">
      <c r="A761" s="533"/>
      <c r="B761" s="534"/>
      <c r="C761" s="534"/>
      <c r="D761" s="534"/>
      <c r="E761" s="534"/>
      <c r="F761" s="534"/>
      <c r="G761" s="534"/>
      <c r="H761" s="534"/>
      <c r="I761" s="534"/>
      <c r="J761" s="534"/>
      <c r="K761" s="534"/>
      <c r="L761" s="534"/>
      <c r="M761" s="534"/>
      <c r="N761" s="534"/>
      <c r="O761" s="534"/>
      <c r="P761" s="534"/>
      <c r="Q761" s="534"/>
      <c r="R761" s="534"/>
    </row>
    <row r="762">
      <c r="A762" s="533"/>
      <c r="B762" s="534"/>
      <c r="C762" s="534"/>
      <c r="D762" s="534"/>
      <c r="E762" s="534"/>
      <c r="F762" s="534"/>
      <c r="G762" s="534"/>
      <c r="H762" s="534"/>
      <c r="I762" s="534"/>
      <c r="J762" s="534"/>
      <c r="K762" s="534"/>
      <c r="L762" s="534"/>
      <c r="M762" s="534"/>
      <c r="N762" s="534"/>
      <c r="O762" s="534"/>
      <c r="P762" s="534"/>
      <c r="Q762" s="534"/>
      <c r="R762" s="534"/>
    </row>
    <row r="763">
      <c r="A763" s="533"/>
      <c r="B763" s="534"/>
      <c r="C763" s="534"/>
      <c r="D763" s="534"/>
      <c r="E763" s="534"/>
      <c r="F763" s="534"/>
      <c r="G763" s="534"/>
      <c r="H763" s="534"/>
      <c r="I763" s="534"/>
      <c r="J763" s="534"/>
      <c r="K763" s="534"/>
      <c r="L763" s="534"/>
      <c r="M763" s="534"/>
      <c r="N763" s="534"/>
      <c r="O763" s="534"/>
      <c r="P763" s="534"/>
      <c r="Q763" s="534"/>
      <c r="R763" s="534"/>
    </row>
    <row r="764">
      <c r="A764" s="533"/>
      <c r="B764" s="534"/>
      <c r="C764" s="534"/>
      <c r="D764" s="534"/>
      <c r="E764" s="534"/>
      <c r="F764" s="534"/>
      <c r="G764" s="534"/>
      <c r="H764" s="534"/>
      <c r="I764" s="534"/>
      <c r="J764" s="534"/>
      <c r="K764" s="534"/>
      <c r="L764" s="534"/>
      <c r="M764" s="534"/>
      <c r="N764" s="534"/>
      <c r="O764" s="534"/>
      <c r="P764" s="534"/>
      <c r="Q764" s="534"/>
      <c r="R764" s="534"/>
    </row>
    <row r="765">
      <c r="A765" s="533"/>
      <c r="B765" s="534"/>
      <c r="C765" s="534"/>
      <c r="D765" s="534"/>
      <c r="E765" s="534"/>
      <c r="F765" s="534"/>
      <c r="G765" s="534"/>
      <c r="H765" s="534"/>
      <c r="I765" s="534"/>
      <c r="J765" s="534"/>
      <c r="K765" s="534"/>
      <c r="L765" s="534"/>
      <c r="M765" s="534"/>
      <c r="N765" s="534"/>
      <c r="O765" s="534"/>
      <c r="P765" s="534"/>
      <c r="Q765" s="534"/>
      <c r="R765" s="534"/>
    </row>
    <row r="766">
      <c r="A766" s="533"/>
      <c r="B766" s="534"/>
      <c r="C766" s="534"/>
      <c r="D766" s="534"/>
      <c r="E766" s="534"/>
      <c r="F766" s="534"/>
      <c r="G766" s="534"/>
      <c r="H766" s="534"/>
      <c r="I766" s="534"/>
      <c r="J766" s="534"/>
      <c r="K766" s="534"/>
      <c r="L766" s="534"/>
      <c r="M766" s="534"/>
      <c r="N766" s="534"/>
      <c r="O766" s="534"/>
      <c r="P766" s="534"/>
      <c r="Q766" s="534"/>
      <c r="R766" s="534"/>
    </row>
    <row r="767">
      <c r="A767" s="533"/>
      <c r="B767" s="534"/>
      <c r="C767" s="534"/>
      <c r="D767" s="534"/>
      <c r="E767" s="534"/>
      <c r="F767" s="534"/>
      <c r="G767" s="534"/>
      <c r="H767" s="534"/>
      <c r="I767" s="534"/>
      <c r="J767" s="534"/>
      <c r="K767" s="534"/>
      <c r="L767" s="534"/>
      <c r="M767" s="534"/>
      <c r="N767" s="534"/>
      <c r="O767" s="534"/>
      <c r="P767" s="534"/>
      <c r="Q767" s="534"/>
      <c r="R767" s="534"/>
    </row>
    <row r="768">
      <c r="A768" s="533"/>
      <c r="B768" s="534"/>
      <c r="C768" s="534"/>
      <c r="D768" s="534"/>
      <c r="E768" s="534"/>
      <c r="F768" s="534"/>
      <c r="G768" s="534"/>
      <c r="H768" s="534"/>
      <c r="I768" s="534"/>
      <c r="J768" s="534"/>
      <c r="K768" s="534"/>
      <c r="L768" s="534"/>
      <c r="M768" s="534"/>
      <c r="N768" s="534"/>
      <c r="O768" s="534"/>
      <c r="P768" s="534"/>
      <c r="Q768" s="534"/>
      <c r="R768" s="534"/>
    </row>
    <row r="769">
      <c r="A769" s="533"/>
      <c r="B769" s="534"/>
      <c r="C769" s="534"/>
      <c r="D769" s="534"/>
      <c r="E769" s="534"/>
      <c r="F769" s="534"/>
      <c r="G769" s="534"/>
      <c r="H769" s="534"/>
      <c r="I769" s="534"/>
      <c r="J769" s="534"/>
      <c r="K769" s="534"/>
      <c r="L769" s="534"/>
      <c r="M769" s="534"/>
      <c r="N769" s="534"/>
      <c r="O769" s="534"/>
      <c r="P769" s="534"/>
      <c r="Q769" s="534"/>
      <c r="R769" s="534"/>
    </row>
    <row r="770">
      <c r="A770" s="533"/>
      <c r="B770" s="534"/>
      <c r="C770" s="534"/>
      <c r="D770" s="534"/>
      <c r="E770" s="534"/>
      <c r="F770" s="534"/>
      <c r="G770" s="534"/>
      <c r="H770" s="534"/>
      <c r="I770" s="534"/>
      <c r="J770" s="534"/>
      <c r="K770" s="534"/>
      <c r="L770" s="534"/>
      <c r="M770" s="534"/>
      <c r="N770" s="534"/>
      <c r="O770" s="534"/>
      <c r="P770" s="534"/>
      <c r="Q770" s="534"/>
      <c r="R770" s="534"/>
    </row>
    <row r="771">
      <c r="A771" s="533"/>
      <c r="B771" s="534"/>
      <c r="C771" s="534"/>
      <c r="D771" s="534"/>
      <c r="E771" s="534"/>
      <c r="F771" s="534"/>
      <c r="G771" s="534"/>
      <c r="H771" s="534"/>
      <c r="I771" s="534"/>
      <c r="J771" s="534"/>
      <c r="K771" s="534"/>
      <c r="L771" s="534"/>
      <c r="M771" s="534"/>
      <c r="N771" s="534"/>
      <c r="O771" s="534"/>
      <c r="P771" s="534"/>
      <c r="Q771" s="534"/>
      <c r="R771" s="534"/>
    </row>
    <row r="772">
      <c r="A772" s="533"/>
      <c r="B772" s="534"/>
      <c r="C772" s="534"/>
      <c r="D772" s="534"/>
      <c r="E772" s="534"/>
      <c r="F772" s="534"/>
      <c r="G772" s="534"/>
      <c r="H772" s="534"/>
      <c r="I772" s="534"/>
      <c r="J772" s="534"/>
      <c r="K772" s="534"/>
      <c r="L772" s="534"/>
      <c r="M772" s="534"/>
      <c r="N772" s="534"/>
      <c r="O772" s="534"/>
      <c r="P772" s="534"/>
      <c r="Q772" s="534"/>
      <c r="R772" s="534"/>
    </row>
    <row r="773">
      <c r="A773" s="533"/>
      <c r="B773" s="534"/>
      <c r="C773" s="534"/>
      <c r="D773" s="534"/>
      <c r="E773" s="534"/>
      <c r="F773" s="534"/>
      <c r="G773" s="534"/>
      <c r="H773" s="534"/>
      <c r="I773" s="534"/>
      <c r="J773" s="534"/>
      <c r="K773" s="534"/>
      <c r="L773" s="534"/>
      <c r="M773" s="534"/>
      <c r="N773" s="534"/>
      <c r="O773" s="534"/>
      <c r="P773" s="534"/>
      <c r="Q773" s="534"/>
      <c r="R773" s="534"/>
    </row>
    <row r="774">
      <c r="A774" s="533"/>
      <c r="B774" s="534"/>
      <c r="C774" s="534"/>
      <c r="D774" s="534"/>
      <c r="E774" s="534"/>
      <c r="F774" s="534"/>
      <c r="G774" s="534"/>
      <c r="H774" s="534"/>
      <c r="I774" s="534"/>
      <c r="J774" s="534"/>
      <c r="K774" s="534"/>
      <c r="L774" s="534"/>
      <c r="M774" s="534"/>
      <c r="N774" s="534"/>
      <c r="O774" s="534"/>
      <c r="P774" s="534"/>
      <c r="Q774" s="534"/>
      <c r="R774" s="534"/>
    </row>
    <row r="775">
      <c r="A775" s="533"/>
      <c r="B775" s="534"/>
      <c r="C775" s="534"/>
      <c r="D775" s="534"/>
      <c r="E775" s="534"/>
      <c r="F775" s="534"/>
      <c r="G775" s="534"/>
      <c r="H775" s="534"/>
      <c r="I775" s="534"/>
      <c r="J775" s="534"/>
      <c r="K775" s="534"/>
      <c r="L775" s="534"/>
      <c r="M775" s="534"/>
      <c r="N775" s="534"/>
      <c r="O775" s="534"/>
      <c r="P775" s="534"/>
      <c r="Q775" s="534"/>
      <c r="R775" s="534"/>
    </row>
    <row r="776">
      <c r="A776" s="533"/>
      <c r="B776" s="534"/>
      <c r="C776" s="534"/>
      <c r="D776" s="534"/>
      <c r="E776" s="534"/>
      <c r="F776" s="534"/>
      <c r="G776" s="534"/>
      <c r="H776" s="534"/>
      <c r="I776" s="534"/>
      <c r="J776" s="534"/>
      <c r="K776" s="534"/>
      <c r="L776" s="534"/>
      <c r="M776" s="534"/>
      <c r="N776" s="534"/>
      <c r="O776" s="534"/>
      <c r="P776" s="534"/>
      <c r="Q776" s="534"/>
      <c r="R776" s="534"/>
    </row>
    <row r="777">
      <c r="A777" s="533"/>
      <c r="B777" s="534"/>
      <c r="C777" s="534"/>
      <c r="D777" s="534"/>
      <c r="E777" s="534"/>
      <c r="F777" s="534"/>
      <c r="G777" s="534"/>
      <c r="H777" s="534"/>
      <c r="I777" s="534"/>
      <c r="J777" s="534"/>
      <c r="K777" s="534"/>
      <c r="L777" s="534"/>
      <c r="M777" s="534"/>
      <c r="N777" s="534"/>
      <c r="O777" s="534"/>
      <c r="P777" s="534"/>
      <c r="Q777" s="534"/>
      <c r="R777" s="534"/>
    </row>
    <row r="778">
      <c r="A778" s="533"/>
      <c r="B778" s="534"/>
      <c r="C778" s="534"/>
      <c r="D778" s="534"/>
      <c r="E778" s="534"/>
      <c r="F778" s="534"/>
      <c r="G778" s="534"/>
      <c r="H778" s="534"/>
      <c r="I778" s="534"/>
      <c r="J778" s="534"/>
      <c r="K778" s="534"/>
      <c r="L778" s="534"/>
      <c r="M778" s="534"/>
      <c r="N778" s="534"/>
      <c r="O778" s="534"/>
      <c r="P778" s="534"/>
      <c r="Q778" s="534"/>
      <c r="R778" s="534"/>
    </row>
    <row r="779">
      <c r="A779" s="533"/>
      <c r="B779" s="534"/>
      <c r="C779" s="534"/>
      <c r="D779" s="534"/>
      <c r="E779" s="534"/>
      <c r="F779" s="534"/>
      <c r="G779" s="534"/>
      <c r="H779" s="534"/>
      <c r="I779" s="534"/>
      <c r="J779" s="534"/>
      <c r="K779" s="534"/>
      <c r="L779" s="534"/>
      <c r="M779" s="534"/>
      <c r="N779" s="534"/>
      <c r="O779" s="534"/>
      <c r="P779" s="534"/>
      <c r="Q779" s="534"/>
      <c r="R779" s="534"/>
    </row>
    <row r="780">
      <c r="A780" s="533"/>
      <c r="B780" s="534"/>
      <c r="C780" s="534"/>
      <c r="D780" s="534"/>
      <c r="E780" s="534"/>
      <c r="F780" s="534"/>
      <c r="G780" s="534"/>
      <c r="H780" s="534"/>
      <c r="I780" s="534"/>
      <c r="J780" s="534"/>
      <c r="K780" s="534"/>
      <c r="L780" s="534"/>
      <c r="M780" s="534"/>
      <c r="N780" s="534"/>
      <c r="O780" s="534"/>
      <c r="P780" s="534"/>
      <c r="Q780" s="534"/>
      <c r="R780" s="534"/>
    </row>
    <row r="781">
      <c r="A781" s="533"/>
      <c r="B781" s="534"/>
      <c r="C781" s="534"/>
      <c r="D781" s="534"/>
      <c r="E781" s="534"/>
      <c r="F781" s="534"/>
      <c r="G781" s="534"/>
      <c r="H781" s="534"/>
      <c r="I781" s="534"/>
      <c r="J781" s="534"/>
      <c r="K781" s="534"/>
      <c r="L781" s="534"/>
      <c r="M781" s="534"/>
      <c r="N781" s="534"/>
      <c r="O781" s="534"/>
      <c r="P781" s="534"/>
      <c r="Q781" s="534"/>
      <c r="R781" s="534"/>
    </row>
    <row r="782">
      <c r="A782" s="533"/>
      <c r="B782" s="534"/>
      <c r="C782" s="534"/>
      <c r="D782" s="534"/>
      <c r="E782" s="534"/>
      <c r="F782" s="534"/>
      <c r="G782" s="534"/>
      <c r="H782" s="534"/>
      <c r="I782" s="534"/>
      <c r="J782" s="534"/>
      <c r="K782" s="534"/>
      <c r="L782" s="534"/>
      <c r="M782" s="534"/>
      <c r="N782" s="534"/>
      <c r="O782" s="534"/>
      <c r="P782" s="534"/>
      <c r="Q782" s="534"/>
      <c r="R782" s="534"/>
    </row>
    <row r="783">
      <c r="A783" s="533"/>
      <c r="B783" s="534"/>
      <c r="C783" s="534"/>
      <c r="D783" s="534"/>
      <c r="E783" s="534"/>
      <c r="F783" s="534"/>
      <c r="G783" s="534"/>
      <c r="H783" s="534"/>
      <c r="I783" s="534"/>
      <c r="J783" s="534"/>
      <c r="K783" s="534"/>
      <c r="L783" s="534"/>
      <c r="M783" s="534"/>
      <c r="N783" s="534"/>
      <c r="O783" s="534"/>
      <c r="P783" s="534"/>
      <c r="Q783" s="534"/>
      <c r="R783" s="534"/>
    </row>
    <row r="784">
      <c r="A784" s="533"/>
      <c r="B784" s="534"/>
      <c r="C784" s="534"/>
      <c r="D784" s="534"/>
      <c r="E784" s="534"/>
      <c r="F784" s="534"/>
      <c r="G784" s="534"/>
      <c r="H784" s="534"/>
      <c r="I784" s="534"/>
      <c r="J784" s="534"/>
      <c r="K784" s="534"/>
      <c r="L784" s="534"/>
      <c r="M784" s="534"/>
      <c r="N784" s="534"/>
      <c r="O784" s="534"/>
      <c r="P784" s="534"/>
      <c r="Q784" s="534"/>
      <c r="R784" s="534"/>
    </row>
    <row r="785">
      <c r="A785" s="533"/>
      <c r="B785" s="534"/>
      <c r="C785" s="534"/>
      <c r="D785" s="534"/>
      <c r="E785" s="534"/>
      <c r="F785" s="534"/>
      <c r="G785" s="534"/>
      <c r="H785" s="534"/>
      <c r="I785" s="534"/>
      <c r="J785" s="534"/>
      <c r="K785" s="534"/>
      <c r="L785" s="534"/>
      <c r="M785" s="534"/>
      <c r="N785" s="534"/>
      <c r="O785" s="534"/>
      <c r="P785" s="534"/>
      <c r="Q785" s="534"/>
      <c r="R785" s="534"/>
    </row>
    <row r="786">
      <c r="A786" s="533"/>
      <c r="B786" s="534"/>
      <c r="C786" s="534"/>
      <c r="D786" s="534"/>
      <c r="E786" s="534"/>
      <c r="F786" s="534"/>
      <c r="G786" s="534"/>
      <c r="H786" s="534"/>
      <c r="I786" s="534"/>
      <c r="J786" s="534"/>
      <c r="K786" s="534"/>
      <c r="L786" s="534"/>
      <c r="M786" s="534"/>
      <c r="N786" s="534"/>
      <c r="O786" s="534"/>
      <c r="P786" s="534"/>
      <c r="Q786" s="534"/>
      <c r="R786" s="534"/>
    </row>
    <row r="787">
      <c r="A787" s="533"/>
      <c r="B787" s="534"/>
      <c r="C787" s="534"/>
      <c r="D787" s="534"/>
      <c r="E787" s="534"/>
      <c r="F787" s="534"/>
      <c r="G787" s="534"/>
      <c r="H787" s="534"/>
      <c r="I787" s="534"/>
      <c r="J787" s="534"/>
      <c r="K787" s="534"/>
      <c r="L787" s="534"/>
      <c r="M787" s="534"/>
      <c r="N787" s="534"/>
      <c r="O787" s="534"/>
      <c r="P787" s="534"/>
      <c r="Q787" s="534"/>
      <c r="R787" s="534"/>
    </row>
    <row r="788">
      <c r="A788" s="533"/>
      <c r="B788" s="534"/>
      <c r="C788" s="534"/>
      <c r="D788" s="534"/>
      <c r="E788" s="534"/>
      <c r="F788" s="534"/>
      <c r="G788" s="534"/>
      <c r="H788" s="534"/>
      <c r="I788" s="534"/>
      <c r="J788" s="534"/>
      <c r="K788" s="534"/>
      <c r="L788" s="534"/>
      <c r="M788" s="534"/>
      <c r="N788" s="534"/>
      <c r="O788" s="534"/>
      <c r="P788" s="534"/>
      <c r="Q788" s="534"/>
      <c r="R788" s="534"/>
    </row>
    <row r="789">
      <c r="A789" s="533"/>
      <c r="B789" s="534"/>
      <c r="C789" s="534"/>
      <c r="D789" s="534"/>
      <c r="E789" s="534"/>
      <c r="F789" s="534"/>
      <c r="G789" s="534"/>
      <c r="H789" s="534"/>
      <c r="I789" s="534"/>
      <c r="J789" s="534"/>
      <c r="K789" s="534"/>
      <c r="L789" s="534"/>
      <c r="M789" s="534"/>
      <c r="N789" s="534"/>
      <c r="O789" s="534"/>
      <c r="P789" s="534"/>
      <c r="Q789" s="534"/>
      <c r="R789" s="534"/>
    </row>
    <row r="790">
      <c r="A790" s="533"/>
      <c r="B790" s="534"/>
      <c r="C790" s="534"/>
      <c r="D790" s="534"/>
      <c r="E790" s="534"/>
      <c r="F790" s="534"/>
      <c r="G790" s="534"/>
      <c r="H790" s="534"/>
      <c r="I790" s="534"/>
      <c r="J790" s="534"/>
      <c r="K790" s="534"/>
      <c r="L790" s="534"/>
      <c r="M790" s="534"/>
      <c r="N790" s="534"/>
      <c r="O790" s="534"/>
      <c r="P790" s="534"/>
      <c r="Q790" s="534"/>
      <c r="R790" s="534"/>
    </row>
    <row r="791">
      <c r="A791" s="533"/>
      <c r="B791" s="534"/>
      <c r="C791" s="534"/>
      <c r="D791" s="534"/>
      <c r="E791" s="534"/>
      <c r="F791" s="534"/>
      <c r="G791" s="534"/>
      <c r="H791" s="534"/>
      <c r="I791" s="534"/>
      <c r="J791" s="534"/>
      <c r="K791" s="534"/>
      <c r="L791" s="534"/>
      <c r="M791" s="534"/>
      <c r="N791" s="534"/>
      <c r="O791" s="534"/>
      <c r="P791" s="534"/>
      <c r="Q791" s="534"/>
      <c r="R791" s="534"/>
    </row>
    <row r="792">
      <c r="A792" s="533"/>
      <c r="B792" s="534"/>
      <c r="C792" s="534"/>
      <c r="D792" s="534"/>
      <c r="E792" s="534"/>
      <c r="F792" s="534"/>
      <c r="G792" s="534"/>
      <c r="H792" s="534"/>
      <c r="I792" s="534"/>
      <c r="J792" s="534"/>
      <c r="K792" s="534"/>
      <c r="L792" s="534"/>
      <c r="M792" s="534"/>
      <c r="N792" s="534"/>
      <c r="O792" s="534"/>
      <c r="P792" s="534"/>
      <c r="Q792" s="534"/>
      <c r="R792" s="534"/>
    </row>
    <row r="793">
      <c r="A793" s="533"/>
      <c r="B793" s="534"/>
      <c r="C793" s="534"/>
      <c r="D793" s="534"/>
      <c r="E793" s="534"/>
      <c r="F793" s="534"/>
      <c r="G793" s="534"/>
      <c r="H793" s="534"/>
      <c r="I793" s="534"/>
      <c r="J793" s="534"/>
      <c r="K793" s="534"/>
      <c r="L793" s="534"/>
      <c r="M793" s="534"/>
      <c r="N793" s="534"/>
      <c r="O793" s="534"/>
      <c r="P793" s="534"/>
      <c r="Q793" s="534"/>
      <c r="R793" s="534"/>
    </row>
    <row r="794">
      <c r="A794" s="533"/>
      <c r="B794" s="534"/>
      <c r="C794" s="534"/>
      <c r="D794" s="534"/>
      <c r="E794" s="534"/>
      <c r="F794" s="534"/>
      <c r="G794" s="534"/>
      <c r="H794" s="534"/>
      <c r="I794" s="534"/>
      <c r="J794" s="534"/>
      <c r="K794" s="534"/>
      <c r="L794" s="534"/>
      <c r="M794" s="534"/>
      <c r="N794" s="534"/>
      <c r="O794" s="534"/>
      <c r="P794" s="534"/>
      <c r="Q794" s="534"/>
      <c r="R794" s="534"/>
    </row>
    <row r="795">
      <c r="A795" s="533"/>
      <c r="B795" s="534"/>
      <c r="C795" s="534"/>
      <c r="D795" s="534"/>
      <c r="E795" s="534"/>
      <c r="F795" s="534"/>
      <c r="G795" s="534"/>
      <c r="H795" s="534"/>
      <c r="I795" s="534"/>
      <c r="J795" s="534"/>
      <c r="K795" s="534"/>
      <c r="L795" s="534"/>
      <c r="M795" s="534"/>
      <c r="N795" s="534"/>
      <c r="O795" s="534"/>
      <c r="P795" s="534"/>
      <c r="Q795" s="534"/>
      <c r="R795" s="534"/>
    </row>
    <row r="796">
      <c r="A796" s="533"/>
      <c r="B796" s="534"/>
      <c r="C796" s="534"/>
      <c r="D796" s="534"/>
      <c r="E796" s="534"/>
      <c r="F796" s="534"/>
      <c r="G796" s="534"/>
      <c r="H796" s="534"/>
      <c r="I796" s="534"/>
      <c r="J796" s="534"/>
      <c r="K796" s="534"/>
      <c r="L796" s="534"/>
      <c r="M796" s="534"/>
      <c r="N796" s="534"/>
      <c r="O796" s="534"/>
      <c r="P796" s="534"/>
      <c r="Q796" s="534"/>
      <c r="R796" s="534"/>
    </row>
    <row r="797">
      <c r="A797" s="533"/>
      <c r="B797" s="534"/>
      <c r="C797" s="534"/>
      <c r="D797" s="534"/>
      <c r="E797" s="534"/>
      <c r="F797" s="534"/>
      <c r="G797" s="534"/>
      <c r="H797" s="534"/>
      <c r="I797" s="534"/>
      <c r="J797" s="534"/>
      <c r="K797" s="534"/>
      <c r="L797" s="534"/>
      <c r="M797" s="534"/>
      <c r="N797" s="534"/>
      <c r="O797" s="534"/>
      <c r="P797" s="534"/>
      <c r="Q797" s="534"/>
      <c r="R797" s="534"/>
    </row>
    <row r="798">
      <c r="A798" s="533"/>
      <c r="B798" s="534"/>
      <c r="C798" s="534"/>
      <c r="D798" s="534"/>
      <c r="E798" s="534"/>
      <c r="F798" s="534"/>
      <c r="G798" s="534"/>
      <c r="H798" s="534"/>
      <c r="I798" s="534"/>
      <c r="J798" s="534"/>
      <c r="K798" s="534"/>
      <c r="L798" s="534"/>
      <c r="M798" s="534"/>
      <c r="N798" s="534"/>
      <c r="O798" s="534"/>
      <c r="P798" s="534"/>
      <c r="Q798" s="534"/>
      <c r="R798" s="534"/>
    </row>
    <row r="799">
      <c r="A799" s="533"/>
      <c r="B799" s="534"/>
      <c r="C799" s="534"/>
      <c r="D799" s="534"/>
      <c r="E799" s="534"/>
      <c r="F799" s="534"/>
      <c r="G799" s="534"/>
      <c r="H799" s="534"/>
      <c r="I799" s="534"/>
      <c r="J799" s="534"/>
      <c r="K799" s="534"/>
      <c r="L799" s="534"/>
      <c r="M799" s="534"/>
      <c r="N799" s="534"/>
      <c r="O799" s="534"/>
      <c r="P799" s="534"/>
      <c r="Q799" s="534"/>
      <c r="R799" s="534"/>
    </row>
    <row r="800">
      <c r="A800" s="533"/>
      <c r="B800" s="534"/>
      <c r="C800" s="534"/>
      <c r="D800" s="534"/>
      <c r="E800" s="534"/>
      <c r="F800" s="534"/>
      <c r="G800" s="534"/>
      <c r="H800" s="534"/>
      <c r="I800" s="534"/>
      <c r="J800" s="534"/>
      <c r="K800" s="534"/>
      <c r="L800" s="534"/>
      <c r="M800" s="534"/>
      <c r="N800" s="534"/>
      <c r="O800" s="534"/>
      <c r="P800" s="534"/>
      <c r="Q800" s="534"/>
      <c r="R800" s="534"/>
    </row>
    <row r="801">
      <c r="A801" s="533"/>
      <c r="B801" s="534"/>
      <c r="C801" s="534"/>
      <c r="D801" s="534"/>
      <c r="E801" s="534"/>
      <c r="F801" s="534"/>
      <c r="G801" s="534"/>
      <c r="H801" s="534"/>
      <c r="I801" s="534"/>
      <c r="J801" s="534"/>
      <c r="K801" s="534"/>
      <c r="L801" s="534"/>
      <c r="M801" s="534"/>
      <c r="N801" s="534"/>
      <c r="O801" s="534"/>
      <c r="P801" s="534"/>
      <c r="Q801" s="534"/>
      <c r="R801" s="534"/>
    </row>
    <row r="802">
      <c r="A802" s="533"/>
      <c r="B802" s="534"/>
      <c r="C802" s="534"/>
      <c r="D802" s="534"/>
      <c r="E802" s="534"/>
      <c r="F802" s="534"/>
      <c r="G802" s="534"/>
      <c r="H802" s="534"/>
      <c r="I802" s="534"/>
      <c r="J802" s="534"/>
      <c r="K802" s="534"/>
      <c r="L802" s="534"/>
      <c r="M802" s="534"/>
      <c r="N802" s="534"/>
      <c r="O802" s="534"/>
      <c r="P802" s="534"/>
      <c r="Q802" s="534"/>
      <c r="R802" s="534"/>
    </row>
    <row r="803">
      <c r="A803" s="533"/>
      <c r="B803" s="534"/>
      <c r="C803" s="534"/>
      <c r="D803" s="534"/>
      <c r="E803" s="534"/>
      <c r="F803" s="534"/>
      <c r="G803" s="534"/>
      <c r="H803" s="534"/>
      <c r="I803" s="534"/>
      <c r="J803" s="534"/>
      <c r="K803" s="534"/>
      <c r="L803" s="534"/>
      <c r="M803" s="534"/>
      <c r="N803" s="534"/>
      <c r="O803" s="534"/>
      <c r="P803" s="534"/>
      <c r="Q803" s="534"/>
      <c r="R803" s="534"/>
    </row>
    <row r="804">
      <c r="A804" s="533"/>
      <c r="B804" s="534"/>
      <c r="C804" s="534"/>
      <c r="D804" s="534"/>
      <c r="E804" s="534"/>
      <c r="F804" s="534"/>
      <c r="G804" s="534"/>
      <c r="H804" s="534"/>
      <c r="I804" s="534"/>
      <c r="J804" s="534"/>
      <c r="K804" s="534"/>
      <c r="L804" s="534"/>
      <c r="M804" s="534"/>
      <c r="N804" s="534"/>
      <c r="O804" s="534"/>
      <c r="P804" s="534"/>
      <c r="Q804" s="534"/>
      <c r="R804" s="534"/>
    </row>
    <row r="805">
      <c r="A805" s="533"/>
      <c r="B805" s="534"/>
      <c r="C805" s="534"/>
      <c r="D805" s="534"/>
      <c r="E805" s="534"/>
      <c r="F805" s="534"/>
      <c r="G805" s="534"/>
      <c r="H805" s="534"/>
      <c r="I805" s="534"/>
      <c r="J805" s="534"/>
      <c r="K805" s="534"/>
      <c r="L805" s="534"/>
      <c r="M805" s="534"/>
      <c r="N805" s="534"/>
      <c r="O805" s="534"/>
      <c r="P805" s="534"/>
      <c r="Q805" s="534"/>
      <c r="R805" s="534"/>
    </row>
    <row r="806">
      <c r="A806" s="533"/>
      <c r="B806" s="534"/>
      <c r="C806" s="534"/>
      <c r="D806" s="534"/>
      <c r="E806" s="534"/>
      <c r="F806" s="534"/>
      <c r="G806" s="534"/>
      <c r="H806" s="534"/>
      <c r="I806" s="534"/>
      <c r="J806" s="534"/>
      <c r="K806" s="534"/>
      <c r="L806" s="534"/>
      <c r="M806" s="534"/>
      <c r="N806" s="534"/>
      <c r="O806" s="534"/>
      <c r="P806" s="534"/>
      <c r="Q806" s="534"/>
      <c r="R806" s="534"/>
    </row>
    <row r="807">
      <c r="A807" s="533"/>
      <c r="B807" s="534"/>
      <c r="C807" s="534"/>
      <c r="D807" s="534"/>
      <c r="E807" s="534"/>
      <c r="F807" s="534"/>
      <c r="G807" s="534"/>
      <c r="H807" s="534"/>
      <c r="I807" s="534"/>
      <c r="J807" s="534"/>
      <c r="K807" s="534"/>
      <c r="L807" s="534"/>
      <c r="M807" s="534"/>
      <c r="N807" s="534"/>
      <c r="O807" s="534"/>
      <c r="P807" s="534"/>
      <c r="Q807" s="534"/>
      <c r="R807" s="534"/>
    </row>
    <row r="808">
      <c r="A808" s="533"/>
      <c r="B808" s="534"/>
      <c r="C808" s="534"/>
      <c r="D808" s="534"/>
      <c r="E808" s="534"/>
      <c r="F808" s="534"/>
      <c r="G808" s="534"/>
      <c r="H808" s="534"/>
      <c r="I808" s="534"/>
      <c r="J808" s="534"/>
      <c r="K808" s="534"/>
      <c r="L808" s="534"/>
      <c r="M808" s="534"/>
      <c r="N808" s="534"/>
      <c r="O808" s="534"/>
      <c r="P808" s="534"/>
      <c r="Q808" s="534"/>
      <c r="R808" s="534"/>
    </row>
    <row r="809">
      <c r="A809" s="533"/>
      <c r="B809" s="534"/>
      <c r="C809" s="534"/>
      <c r="D809" s="534"/>
      <c r="E809" s="534"/>
      <c r="F809" s="534"/>
      <c r="G809" s="534"/>
      <c r="H809" s="534"/>
      <c r="I809" s="534"/>
      <c r="J809" s="534"/>
      <c r="K809" s="534"/>
      <c r="L809" s="534"/>
      <c r="M809" s="534"/>
      <c r="N809" s="534"/>
      <c r="O809" s="534"/>
      <c r="P809" s="534"/>
      <c r="Q809" s="534"/>
      <c r="R809" s="534"/>
    </row>
    <row r="810">
      <c r="A810" s="533"/>
      <c r="B810" s="534"/>
      <c r="C810" s="534"/>
      <c r="D810" s="534"/>
      <c r="E810" s="534"/>
      <c r="F810" s="534"/>
      <c r="G810" s="534"/>
      <c r="H810" s="534"/>
      <c r="I810" s="534"/>
      <c r="J810" s="534"/>
      <c r="K810" s="534"/>
      <c r="L810" s="534"/>
      <c r="M810" s="534"/>
      <c r="N810" s="534"/>
      <c r="O810" s="534"/>
      <c r="P810" s="534"/>
      <c r="Q810" s="534"/>
      <c r="R810" s="534"/>
    </row>
    <row r="811">
      <c r="A811" s="533"/>
      <c r="B811" s="534"/>
      <c r="C811" s="534"/>
      <c r="D811" s="534"/>
      <c r="E811" s="534"/>
      <c r="F811" s="534"/>
      <c r="G811" s="534"/>
      <c r="H811" s="534"/>
      <c r="I811" s="534"/>
      <c r="J811" s="534"/>
      <c r="K811" s="534"/>
      <c r="L811" s="534"/>
      <c r="M811" s="534"/>
      <c r="N811" s="534"/>
      <c r="O811" s="534"/>
      <c r="P811" s="534"/>
      <c r="Q811" s="534"/>
      <c r="R811" s="534"/>
    </row>
    <row r="812">
      <c r="A812" s="533"/>
      <c r="B812" s="534"/>
      <c r="C812" s="534"/>
      <c r="D812" s="534"/>
      <c r="E812" s="534"/>
      <c r="F812" s="534"/>
      <c r="G812" s="534"/>
      <c r="H812" s="534"/>
      <c r="I812" s="534"/>
      <c r="J812" s="534"/>
      <c r="K812" s="534"/>
      <c r="L812" s="534"/>
      <c r="M812" s="534"/>
      <c r="N812" s="534"/>
      <c r="O812" s="534"/>
      <c r="P812" s="534"/>
      <c r="Q812" s="534"/>
      <c r="R812" s="534"/>
    </row>
    <row r="813">
      <c r="A813" s="533"/>
      <c r="B813" s="534"/>
      <c r="C813" s="534"/>
      <c r="D813" s="534"/>
      <c r="E813" s="534"/>
      <c r="F813" s="534"/>
      <c r="G813" s="534"/>
      <c r="H813" s="534"/>
      <c r="I813" s="534"/>
      <c r="J813" s="534"/>
      <c r="K813" s="534"/>
      <c r="L813" s="534"/>
      <c r="M813" s="534"/>
      <c r="N813" s="534"/>
      <c r="O813" s="534"/>
      <c r="P813" s="534"/>
      <c r="Q813" s="534"/>
      <c r="R813" s="534"/>
    </row>
    <row r="814">
      <c r="A814" s="533"/>
      <c r="B814" s="534"/>
      <c r="C814" s="534"/>
      <c r="D814" s="534"/>
      <c r="E814" s="534"/>
      <c r="F814" s="534"/>
      <c r="G814" s="534"/>
      <c r="H814" s="534"/>
      <c r="I814" s="534"/>
      <c r="J814" s="534"/>
      <c r="K814" s="534"/>
      <c r="L814" s="534"/>
      <c r="M814" s="534"/>
      <c r="N814" s="534"/>
      <c r="O814" s="534"/>
      <c r="P814" s="534"/>
      <c r="Q814" s="534"/>
      <c r="R814" s="534"/>
    </row>
    <row r="815">
      <c r="A815" s="533"/>
      <c r="B815" s="534"/>
      <c r="C815" s="534"/>
      <c r="D815" s="534"/>
      <c r="E815" s="534"/>
      <c r="F815" s="534"/>
      <c r="G815" s="534"/>
      <c r="H815" s="534"/>
      <c r="I815" s="534"/>
      <c r="J815" s="534"/>
      <c r="K815" s="534"/>
      <c r="L815" s="534"/>
      <c r="M815" s="534"/>
      <c r="N815" s="534"/>
      <c r="O815" s="534"/>
      <c r="P815" s="534"/>
      <c r="Q815" s="534"/>
      <c r="R815" s="534"/>
    </row>
    <row r="816">
      <c r="A816" s="533"/>
      <c r="B816" s="534"/>
      <c r="C816" s="534"/>
      <c r="D816" s="534"/>
      <c r="E816" s="534"/>
      <c r="F816" s="534"/>
      <c r="G816" s="534"/>
      <c r="H816" s="534"/>
      <c r="I816" s="534"/>
      <c r="J816" s="534"/>
      <c r="K816" s="534"/>
      <c r="L816" s="534"/>
      <c r="M816" s="534"/>
      <c r="N816" s="534"/>
      <c r="O816" s="534"/>
      <c r="P816" s="534"/>
      <c r="Q816" s="534"/>
      <c r="R816" s="534"/>
    </row>
    <row r="817">
      <c r="A817" s="533"/>
      <c r="B817" s="534"/>
      <c r="C817" s="534"/>
      <c r="D817" s="534"/>
      <c r="E817" s="534"/>
      <c r="F817" s="534"/>
      <c r="G817" s="534"/>
      <c r="H817" s="534"/>
      <c r="I817" s="534"/>
      <c r="J817" s="534"/>
      <c r="K817" s="534"/>
      <c r="L817" s="534"/>
      <c r="M817" s="534"/>
      <c r="N817" s="534"/>
      <c r="O817" s="534"/>
      <c r="P817" s="534"/>
      <c r="Q817" s="534"/>
      <c r="R817" s="534"/>
    </row>
    <row r="818">
      <c r="A818" s="533"/>
      <c r="B818" s="534"/>
      <c r="C818" s="534"/>
      <c r="D818" s="534"/>
      <c r="E818" s="534"/>
      <c r="F818" s="534"/>
      <c r="G818" s="534"/>
      <c r="H818" s="534"/>
      <c r="I818" s="534"/>
      <c r="J818" s="534"/>
      <c r="K818" s="534"/>
      <c r="L818" s="534"/>
      <c r="M818" s="534"/>
      <c r="N818" s="534"/>
      <c r="O818" s="534"/>
      <c r="P818" s="534"/>
      <c r="Q818" s="534"/>
      <c r="R818" s="534"/>
    </row>
    <row r="819">
      <c r="A819" s="533"/>
      <c r="B819" s="534"/>
      <c r="C819" s="534"/>
      <c r="D819" s="534"/>
      <c r="E819" s="534"/>
      <c r="F819" s="534"/>
      <c r="G819" s="534"/>
      <c r="H819" s="534"/>
      <c r="I819" s="534"/>
      <c r="J819" s="534"/>
      <c r="K819" s="534"/>
      <c r="L819" s="534"/>
      <c r="M819" s="534"/>
      <c r="N819" s="534"/>
      <c r="O819" s="534"/>
      <c r="P819" s="534"/>
      <c r="Q819" s="534"/>
      <c r="R819" s="534"/>
    </row>
    <row r="820">
      <c r="A820" s="533"/>
      <c r="B820" s="534"/>
      <c r="C820" s="534"/>
      <c r="D820" s="534"/>
      <c r="E820" s="534"/>
      <c r="F820" s="534"/>
      <c r="G820" s="534"/>
      <c r="H820" s="534"/>
      <c r="I820" s="534"/>
      <c r="J820" s="534"/>
      <c r="K820" s="534"/>
      <c r="L820" s="534"/>
      <c r="M820" s="534"/>
      <c r="N820" s="534"/>
      <c r="O820" s="534"/>
      <c r="P820" s="534"/>
      <c r="Q820" s="534"/>
      <c r="R820" s="534"/>
    </row>
    <row r="821">
      <c r="A821" s="533"/>
      <c r="B821" s="534"/>
      <c r="C821" s="534"/>
      <c r="D821" s="534"/>
      <c r="E821" s="534"/>
      <c r="F821" s="534"/>
      <c r="G821" s="534"/>
      <c r="H821" s="534"/>
      <c r="I821" s="534"/>
      <c r="J821" s="534"/>
      <c r="K821" s="534"/>
      <c r="L821" s="534"/>
      <c r="M821" s="534"/>
      <c r="N821" s="534"/>
      <c r="O821" s="534"/>
      <c r="P821" s="534"/>
      <c r="Q821" s="534"/>
      <c r="R821" s="534"/>
    </row>
    <row r="822">
      <c r="A822" s="533"/>
      <c r="B822" s="534"/>
      <c r="C822" s="534"/>
      <c r="D822" s="534"/>
      <c r="E822" s="534"/>
      <c r="F822" s="534"/>
      <c r="G822" s="534"/>
      <c r="H822" s="534"/>
      <c r="I822" s="534"/>
      <c r="J822" s="534"/>
      <c r="K822" s="534"/>
      <c r="L822" s="534"/>
      <c r="M822" s="534"/>
      <c r="N822" s="534"/>
      <c r="O822" s="534"/>
      <c r="P822" s="534"/>
      <c r="Q822" s="534"/>
      <c r="R822" s="534"/>
    </row>
    <row r="823">
      <c r="A823" s="533"/>
      <c r="B823" s="534"/>
      <c r="C823" s="534"/>
      <c r="D823" s="534"/>
      <c r="E823" s="534"/>
      <c r="F823" s="534"/>
      <c r="G823" s="534"/>
      <c r="H823" s="534"/>
      <c r="I823" s="534"/>
      <c r="J823" s="534"/>
      <c r="K823" s="534"/>
      <c r="L823" s="534"/>
      <c r="M823" s="534"/>
      <c r="N823" s="534"/>
      <c r="O823" s="534"/>
      <c r="P823" s="534"/>
      <c r="Q823" s="534"/>
      <c r="R823" s="534"/>
    </row>
    <row r="824">
      <c r="A824" s="533"/>
      <c r="B824" s="534"/>
      <c r="C824" s="534"/>
      <c r="D824" s="534"/>
      <c r="E824" s="534"/>
      <c r="F824" s="534"/>
      <c r="G824" s="534"/>
      <c r="H824" s="534"/>
      <c r="I824" s="534"/>
      <c r="J824" s="534"/>
      <c r="K824" s="534"/>
      <c r="L824" s="534"/>
      <c r="M824" s="534"/>
      <c r="N824" s="534"/>
      <c r="O824" s="534"/>
      <c r="P824" s="534"/>
      <c r="Q824" s="534"/>
      <c r="R824" s="534"/>
    </row>
    <row r="825">
      <c r="A825" s="533"/>
      <c r="B825" s="534"/>
      <c r="C825" s="534"/>
      <c r="D825" s="534"/>
      <c r="E825" s="534"/>
      <c r="F825" s="534"/>
      <c r="G825" s="534"/>
      <c r="H825" s="534"/>
      <c r="I825" s="534"/>
      <c r="J825" s="534"/>
      <c r="K825" s="534"/>
      <c r="L825" s="534"/>
      <c r="M825" s="534"/>
      <c r="N825" s="534"/>
      <c r="O825" s="534"/>
      <c r="P825" s="534"/>
      <c r="Q825" s="534"/>
      <c r="R825" s="534"/>
    </row>
    <row r="826">
      <c r="A826" s="533"/>
      <c r="B826" s="534"/>
      <c r="C826" s="534"/>
      <c r="D826" s="534"/>
      <c r="E826" s="534"/>
      <c r="F826" s="534"/>
      <c r="G826" s="534"/>
      <c r="H826" s="534"/>
      <c r="I826" s="534"/>
      <c r="J826" s="534"/>
      <c r="K826" s="534"/>
      <c r="L826" s="534"/>
      <c r="M826" s="534"/>
      <c r="N826" s="534"/>
      <c r="O826" s="534"/>
      <c r="P826" s="534"/>
      <c r="Q826" s="534"/>
      <c r="R826" s="534"/>
    </row>
    <row r="827">
      <c r="A827" s="533"/>
      <c r="B827" s="534"/>
      <c r="C827" s="534"/>
      <c r="D827" s="534"/>
      <c r="E827" s="534"/>
      <c r="F827" s="534"/>
      <c r="G827" s="534"/>
      <c r="H827" s="534"/>
      <c r="I827" s="534"/>
      <c r="J827" s="534"/>
      <c r="K827" s="534"/>
      <c r="L827" s="534"/>
      <c r="M827" s="534"/>
      <c r="N827" s="534"/>
      <c r="O827" s="534"/>
      <c r="P827" s="534"/>
      <c r="Q827" s="534"/>
      <c r="R827" s="534"/>
    </row>
    <row r="828">
      <c r="A828" s="533"/>
      <c r="B828" s="534"/>
      <c r="C828" s="534"/>
      <c r="D828" s="534"/>
      <c r="E828" s="534"/>
      <c r="F828" s="534"/>
      <c r="G828" s="534"/>
      <c r="H828" s="534"/>
      <c r="I828" s="534"/>
      <c r="J828" s="534"/>
      <c r="K828" s="534"/>
      <c r="L828" s="534"/>
      <c r="M828" s="534"/>
      <c r="N828" s="534"/>
      <c r="O828" s="534"/>
      <c r="P828" s="534"/>
      <c r="Q828" s="534"/>
      <c r="R828" s="534"/>
    </row>
    <row r="829">
      <c r="A829" s="533"/>
      <c r="B829" s="534"/>
      <c r="C829" s="534"/>
      <c r="D829" s="534"/>
      <c r="E829" s="534"/>
      <c r="F829" s="534"/>
      <c r="G829" s="534"/>
      <c r="H829" s="534"/>
      <c r="I829" s="534"/>
      <c r="J829" s="534"/>
      <c r="K829" s="534"/>
      <c r="L829" s="534"/>
      <c r="M829" s="534"/>
      <c r="N829" s="534"/>
      <c r="O829" s="534"/>
      <c r="P829" s="534"/>
      <c r="Q829" s="534"/>
      <c r="R829" s="534"/>
    </row>
    <row r="830">
      <c r="A830" s="533"/>
      <c r="B830" s="534"/>
      <c r="C830" s="534"/>
      <c r="D830" s="534"/>
      <c r="E830" s="534"/>
      <c r="F830" s="534"/>
      <c r="G830" s="534"/>
      <c r="H830" s="534"/>
      <c r="I830" s="534"/>
      <c r="J830" s="534"/>
      <c r="K830" s="534"/>
      <c r="L830" s="534"/>
      <c r="M830" s="534"/>
      <c r="N830" s="534"/>
      <c r="O830" s="534"/>
      <c r="P830" s="534"/>
      <c r="Q830" s="534"/>
      <c r="R830" s="534"/>
    </row>
    <row r="831">
      <c r="A831" s="533"/>
      <c r="B831" s="534"/>
      <c r="C831" s="534"/>
      <c r="D831" s="534"/>
      <c r="E831" s="534"/>
      <c r="F831" s="534"/>
      <c r="G831" s="534"/>
      <c r="H831" s="534"/>
      <c r="I831" s="534"/>
      <c r="J831" s="534"/>
      <c r="K831" s="534"/>
      <c r="L831" s="534"/>
      <c r="M831" s="534"/>
      <c r="N831" s="534"/>
      <c r="O831" s="534"/>
      <c r="P831" s="534"/>
      <c r="Q831" s="534"/>
      <c r="R831" s="534"/>
    </row>
    <row r="832">
      <c r="A832" s="533"/>
      <c r="B832" s="534"/>
      <c r="C832" s="534"/>
      <c r="D832" s="534"/>
      <c r="E832" s="534"/>
      <c r="F832" s="534"/>
      <c r="G832" s="534"/>
      <c r="H832" s="534"/>
      <c r="I832" s="534"/>
      <c r="J832" s="534"/>
      <c r="K832" s="534"/>
      <c r="L832" s="534"/>
      <c r="M832" s="534"/>
      <c r="N832" s="534"/>
      <c r="O832" s="534"/>
      <c r="P832" s="534"/>
      <c r="Q832" s="534"/>
      <c r="R832" s="534"/>
    </row>
    <row r="833">
      <c r="A833" s="533"/>
      <c r="B833" s="534"/>
      <c r="C833" s="534"/>
      <c r="D833" s="534"/>
      <c r="E833" s="534"/>
      <c r="F833" s="534"/>
      <c r="G833" s="534"/>
      <c r="H833" s="534"/>
      <c r="I833" s="534"/>
      <c r="J833" s="534"/>
      <c r="K833" s="534"/>
      <c r="L833" s="534"/>
      <c r="M833" s="534"/>
      <c r="N833" s="534"/>
      <c r="O833" s="534"/>
      <c r="P833" s="534"/>
      <c r="Q833" s="534"/>
      <c r="R833" s="534"/>
    </row>
    <row r="834">
      <c r="A834" s="533"/>
      <c r="B834" s="534"/>
      <c r="C834" s="534"/>
      <c r="D834" s="534"/>
      <c r="E834" s="534"/>
      <c r="F834" s="534"/>
      <c r="G834" s="534"/>
      <c r="H834" s="534"/>
      <c r="I834" s="534"/>
      <c r="J834" s="534"/>
      <c r="K834" s="534"/>
      <c r="L834" s="534"/>
      <c r="M834" s="534"/>
      <c r="N834" s="534"/>
      <c r="O834" s="534"/>
      <c r="P834" s="534"/>
      <c r="Q834" s="534"/>
      <c r="R834" s="534"/>
    </row>
    <row r="835">
      <c r="A835" s="533"/>
      <c r="B835" s="534"/>
      <c r="C835" s="534"/>
      <c r="D835" s="534"/>
      <c r="E835" s="534"/>
      <c r="F835" s="534"/>
      <c r="G835" s="534"/>
      <c r="H835" s="534"/>
      <c r="I835" s="534"/>
      <c r="J835" s="534"/>
      <c r="K835" s="534"/>
      <c r="L835" s="534"/>
      <c r="M835" s="534"/>
      <c r="N835" s="534"/>
      <c r="O835" s="534"/>
      <c r="P835" s="534"/>
      <c r="Q835" s="534"/>
      <c r="R835" s="534"/>
    </row>
    <row r="836">
      <c r="A836" s="533"/>
      <c r="B836" s="534"/>
      <c r="C836" s="534"/>
      <c r="D836" s="534"/>
      <c r="E836" s="534"/>
      <c r="F836" s="534"/>
      <c r="G836" s="534"/>
      <c r="H836" s="534"/>
      <c r="I836" s="534"/>
      <c r="J836" s="534"/>
      <c r="K836" s="534"/>
      <c r="L836" s="534"/>
      <c r="M836" s="534"/>
      <c r="N836" s="534"/>
      <c r="O836" s="534"/>
      <c r="P836" s="534"/>
      <c r="Q836" s="534"/>
      <c r="R836" s="534"/>
    </row>
    <row r="837">
      <c r="A837" s="533"/>
      <c r="B837" s="534"/>
      <c r="C837" s="534"/>
      <c r="D837" s="534"/>
      <c r="E837" s="534"/>
      <c r="F837" s="534"/>
      <c r="G837" s="534"/>
      <c r="H837" s="534"/>
      <c r="I837" s="534"/>
      <c r="J837" s="534"/>
      <c r="K837" s="534"/>
      <c r="L837" s="534"/>
      <c r="M837" s="534"/>
      <c r="N837" s="534"/>
      <c r="O837" s="534"/>
      <c r="P837" s="534"/>
      <c r="Q837" s="534"/>
      <c r="R837" s="534"/>
    </row>
    <row r="838">
      <c r="A838" s="533"/>
      <c r="B838" s="534"/>
      <c r="C838" s="534"/>
      <c r="D838" s="534"/>
      <c r="E838" s="534"/>
      <c r="F838" s="534"/>
      <c r="G838" s="534"/>
      <c r="H838" s="534"/>
      <c r="I838" s="534"/>
      <c r="J838" s="534"/>
      <c r="K838" s="534"/>
      <c r="L838" s="534"/>
      <c r="M838" s="534"/>
      <c r="N838" s="534"/>
      <c r="O838" s="534"/>
      <c r="P838" s="534"/>
      <c r="Q838" s="534"/>
      <c r="R838" s="534"/>
    </row>
    <row r="839">
      <c r="A839" s="533"/>
      <c r="B839" s="534"/>
      <c r="C839" s="534"/>
      <c r="D839" s="534"/>
      <c r="E839" s="534"/>
      <c r="F839" s="534"/>
      <c r="G839" s="534"/>
      <c r="H839" s="534"/>
      <c r="I839" s="534"/>
      <c r="J839" s="534"/>
      <c r="K839" s="534"/>
      <c r="L839" s="534"/>
      <c r="M839" s="534"/>
      <c r="N839" s="534"/>
      <c r="O839" s="534"/>
      <c r="P839" s="534"/>
      <c r="Q839" s="534"/>
      <c r="R839" s="534"/>
    </row>
    <row r="840">
      <c r="A840" s="533"/>
      <c r="B840" s="534"/>
      <c r="C840" s="534"/>
      <c r="D840" s="534"/>
      <c r="E840" s="534"/>
      <c r="F840" s="534"/>
      <c r="G840" s="534"/>
      <c r="H840" s="534"/>
      <c r="I840" s="534"/>
      <c r="J840" s="534"/>
      <c r="K840" s="534"/>
      <c r="L840" s="534"/>
      <c r="M840" s="534"/>
      <c r="N840" s="534"/>
      <c r="O840" s="534"/>
      <c r="P840" s="534"/>
      <c r="Q840" s="534"/>
      <c r="R840" s="534"/>
    </row>
    <row r="841">
      <c r="A841" s="533"/>
      <c r="B841" s="534"/>
      <c r="C841" s="534"/>
      <c r="D841" s="534"/>
      <c r="E841" s="534"/>
      <c r="F841" s="534"/>
      <c r="G841" s="534"/>
      <c r="H841" s="534"/>
      <c r="I841" s="534"/>
      <c r="J841" s="534"/>
      <c r="K841" s="534"/>
      <c r="L841" s="534"/>
      <c r="M841" s="534"/>
      <c r="N841" s="534"/>
      <c r="O841" s="534"/>
      <c r="P841" s="534"/>
      <c r="Q841" s="534"/>
      <c r="R841" s="534"/>
    </row>
    <row r="842">
      <c r="A842" s="533"/>
      <c r="B842" s="534"/>
      <c r="C842" s="534"/>
      <c r="D842" s="534"/>
      <c r="E842" s="534"/>
      <c r="F842" s="534"/>
      <c r="G842" s="534"/>
      <c r="H842" s="534"/>
      <c r="I842" s="534"/>
      <c r="J842" s="534"/>
      <c r="K842" s="534"/>
      <c r="L842" s="534"/>
      <c r="M842" s="534"/>
      <c r="N842" s="534"/>
      <c r="O842" s="534"/>
      <c r="P842" s="534"/>
      <c r="Q842" s="534"/>
      <c r="R842" s="534"/>
    </row>
    <row r="843">
      <c r="A843" s="533"/>
      <c r="B843" s="534"/>
      <c r="C843" s="534"/>
      <c r="D843" s="534"/>
      <c r="E843" s="534"/>
      <c r="F843" s="534"/>
      <c r="G843" s="534"/>
      <c r="H843" s="534"/>
      <c r="I843" s="534"/>
      <c r="J843" s="534"/>
      <c r="K843" s="534"/>
      <c r="L843" s="534"/>
      <c r="M843" s="534"/>
      <c r="N843" s="534"/>
      <c r="O843" s="534"/>
      <c r="P843" s="534"/>
      <c r="Q843" s="534"/>
      <c r="R843" s="534"/>
    </row>
    <row r="844">
      <c r="A844" s="533"/>
      <c r="B844" s="534"/>
      <c r="C844" s="534"/>
      <c r="D844" s="534"/>
      <c r="E844" s="534"/>
      <c r="F844" s="534"/>
      <c r="G844" s="534"/>
      <c r="H844" s="534"/>
      <c r="I844" s="534"/>
      <c r="J844" s="534"/>
      <c r="K844" s="534"/>
      <c r="L844" s="534"/>
      <c r="M844" s="534"/>
      <c r="N844" s="534"/>
      <c r="O844" s="534"/>
      <c r="P844" s="534"/>
      <c r="Q844" s="534"/>
      <c r="R844" s="534"/>
    </row>
    <row r="845">
      <c r="A845" s="533"/>
      <c r="B845" s="534"/>
      <c r="C845" s="534"/>
      <c r="D845" s="534"/>
      <c r="E845" s="534"/>
      <c r="F845" s="534"/>
      <c r="G845" s="534"/>
      <c r="H845" s="534"/>
      <c r="I845" s="534"/>
      <c r="J845" s="534"/>
      <c r="K845" s="534"/>
      <c r="L845" s="534"/>
      <c r="M845" s="534"/>
      <c r="N845" s="534"/>
      <c r="O845" s="534"/>
      <c r="P845" s="534"/>
      <c r="Q845" s="534"/>
      <c r="R845" s="534"/>
    </row>
    <row r="846">
      <c r="A846" s="533"/>
      <c r="B846" s="534"/>
      <c r="C846" s="534"/>
      <c r="D846" s="534"/>
      <c r="E846" s="534"/>
      <c r="F846" s="534"/>
      <c r="G846" s="534"/>
      <c r="H846" s="534"/>
      <c r="I846" s="534"/>
      <c r="J846" s="534"/>
      <c r="K846" s="534"/>
      <c r="L846" s="534"/>
      <c r="M846" s="534"/>
      <c r="N846" s="534"/>
      <c r="O846" s="534"/>
      <c r="P846" s="534"/>
      <c r="Q846" s="534"/>
      <c r="R846" s="534"/>
    </row>
    <row r="847">
      <c r="A847" s="533"/>
      <c r="B847" s="534"/>
      <c r="C847" s="534"/>
      <c r="D847" s="534"/>
      <c r="E847" s="534"/>
      <c r="F847" s="534"/>
      <c r="G847" s="534"/>
      <c r="H847" s="534"/>
      <c r="I847" s="534"/>
      <c r="J847" s="534"/>
      <c r="K847" s="534"/>
      <c r="L847" s="534"/>
      <c r="M847" s="534"/>
      <c r="N847" s="534"/>
      <c r="O847" s="534"/>
      <c r="P847" s="534"/>
      <c r="Q847" s="534"/>
      <c r="R847" s="534"/>
    </row>
    <row r="848">
      <c r="A848" s="533"/>
      <c r="B848" s="534"/>
      <c r="C848" s="534"/>
      <c r="D848" s="534"/>
      <c r="E848" s="534"/>
      <c r="F848" s="534"/>
      <c r="G848" s="534"/>
      <c r="H848" s="534"/>
      <c r="I848" s="534"/>
      <c r="J848" s="534"/>
      <c r="K848" s="534"/>
      <c r="L848" s="534"/>
      <c r="M848" s="534"/>
      <c r="N848" s="534"/>
      <c r="O848" s="534"/>
      <c r="P848" s="534"/>
      <c r="Q848" s="534"/>
      <c r="R848" s="534"/>
    </row>
    <row r="849">
      <c r="A849" s="533"/>
      <c r="B849" s="534"/>
      <c r="C849" s="534"/>
      <c r="D849" s="534"/>
      <c r="E849" s="534"/>
      <c r="F849" s="534"/>
      <c r="G849" s="534"/>
      <c r="H849" s="534"/>
      <c r="I849" s="534"/>
      <c r="J849" s="534"/>
      <c r="K849" s="534"/>
      <c r="L849" s="534"/>
      <c r="M849" s="534"/>
      <c r="N849" s="534"/>
      <c r="O849" s="534"/>
      <c r="P849" s="534"/>
      <c r="Q849" s="534"/>
      <c r="R849" s="534"/>
    </row>
    <row r="850">
      <c r="A850" s="533"/>
      <c r="B850" s="534"/>
      <c r="C850" s="534"/>
      <c r="D850" s="534"/>
      <c r="E850" s="534"/>
      <c r="F850" s="534"/>
      <c r="G850" s="534"/>
      <c r="H850" s="534"/>
      <c r="I850" s="534"/>
      <c r="J850" s="534"/>
      <c r="K850" s="534"/>
      <c r="L850" s="534"/>
      <c r="M850" s="534"/>
      <c r="N850" s="534"/>
      <c r="O850" s="534"/>
      <c r="P850" s="534"/>
      <c r="Q850" s="534"/>
      <c r="R850" s="534"/>
    </row>
    <row r="851">
      <c r="A851" s="533"/>
      <c r="B851" s="534"/>
      <c r="C851" s="534"/>
      <c r="D851" s="534"/>
      <c r="E851" s="534"/>
      <c r="F851" s="534"/>
      <c r="G851" s="534"/>
      <c r="H851" s="534"/>
      <c r="I851" s="534"/>
      <c r="J851" s="534"/>
      <c r="K851" s="534"/>
      <c r="L851" s="534"/>
      <c r="M851" s="534"/>
      <c r="N851" s="534"/>
      <c r="O851" s="534"/>
      <c r="P851" s="534"/>
      <c r="Q851" s="534"/>
      <c r="R851" s="534"/>
    </row>
    <row r="852">
      <c r="A852" s="533"/>
      <c r="B852" s="534"/>
      <c r="C852" s="534"/>
      <c r="D852" s="534"/>
      <c r="E852" s="534"/>
      <c r="F852" s="534"/>
      <c r="G852" s="534"/>
      <c r="H852" s="534"/>
      <c r="I852" s="534"/>
      <c r="J852" s="534"/>
      <c r="K852" s="534"/>
      <c r="L852" s="534"/>
      <c r="M852" s="534"/>
      <c r="N852" s="534"/>
      <c r="O852" s="534"/>
      <c r="P852" s="534"/>
      <c r="Q852" s="534"/>
      <c r="R852" s="534"/>
    </row>
    <row r="853">
      <c r="A853" s="533"/>
      <c r="B853" s="534"/>
      <c r="C853" s="534"/>
      <c r="D853" s="534"/>
      <c r="E853" s="534"/>
      <c r="F853" s="534"/>
      <c r="G853" s="534"/>
      <c r="H853" s="534"/>
      <c r="I853" s="534"/>
      <c r="J853" s="534"/>
      <c r="K853" s="534"/>
      <c r="L853" s="534"/>
      <c r="M853" s="534"/>
      <c r="N853" s="534"/>
      <c r="O853" s="534"/>
      <c r="P853" s="534"/>
      <c r="Q853" s="534"/>
      <c r="R853" s="534"/>
    </row>
    <row r="854">
      <c r="A854" s="533"/>
      <c r="B854" s="534"/>
      <c r="C854" s="534"/>
      <c r="D854" s="534"/>
      <c r="E854" s="534"/>
      <c r="F854" s="534"/>
      <c r="G854" s="534"/>
      <c r="H854" s="534"/>
      <c r="I854" s="534"/>
      <c r="J854" s="534"/>
      <c r="K854" s="534"/>
      <c r="L854" s="534"/>
      <c r="M854" s="534"/>
      <c r="N854" s="534"/>
      <c r="O854" s="534"/>
      <c r="P854" s="534"/>
      <c r="Q854" s="534"/>
      <c r="R854" s="534"/>
    </row>
    <row r="855">
      <c r="A855" s="533"/>
      <c r="B855" s="534"/>
      <c r="C855" s="534"/>
      <c r="D855" s="534"/>
      <c r="E855" s="534"/>
      <c r="F855" s="534"/>
      <c r="G855" s="534"/>
      <c r="H855" s="534"/>
      <c r="I855" s="534"/>
      <c r="J855" s="534"/>
      <c r="K855" s="534"/>
      <c r="L855" s="534"/>
      <c r="M855" s="534"/>
      <c r="N855" s="534"/>
      <c r="O855" s="534"/>
      <c r="P855" s="534"/>
      <c r="Q855" s="534"/>
      <c r="R855" s="534"/>
    </row>
    <row r="856">
      <c r="A856" s="533"/>
      <c r="B856" s="534"/>
      <c r="C856" s="534"/>
      <c r="D856" s="534"/>
      <c r="E856" s="534"/>
      <c r="F856" s="534"/>
      <c r="G856" s="534"/>
      <c r="H856" s="534"/>
      <c r="I856" s="534"/>
      <c r="J856" s="534"/>
      <c r="K856" s="534"/>
      <c r="L856" s="534"/>
      <c r="M856" s="534"/>
      <c r="N856" s="534"/>
      <c r="O856" s="534"/>
      <c r="P856" s="534"/>
      <c r="Q856" s="534"/>
      <c r="R856" s="534"/>
    </row>
    <row r="857">
      <c r="A857" s="533"/>
      <c r="B857" s="534"/>
      <c r="C857" s="534"/>
      <c r="D857" s="534"/>
      <c r="E857" s="534"/>
      <c r="F857" s="534"/>
      <c r="G857" s="534"/>
      <c r="H857" s="534"/>
      <c r="I857" s="534"/>
      <c r="J857" s="534"/>
      <c r="K857" s="534"/>
      <c r="L857" s="534"/>
      <c r="M857" s="534"/>
      <c r="N857" s="534"/>
      <c r="O857" s="534"/>
      <c r="P857" s="534"/>
      <c r="Q857" s="534"/>
      <c r="R857" s="534"/>
    </row>
    <row r="858">
      <c r="A858" s="533"/>
      <c r="B858" s="534"/>
      <c r="C858" s="534"/>
      <c r="D858" s="534"/>
      <c r="E858" s="534"/>
      <c r="F858" s="534"/>
      <c r="G858" s="534"/>
      <c r="H858" s="534"/>
      <c r="I858" s="534"/>
      <c r="J858" s="534"/>
      <c r="K858" s="534"/>
      <c r="L858" s="534"/>
      <c r="M858" s="534"/>
      <c r="N858" s="534"/>
      <c r="O858" s="534"/>
      <c r="P858" s="534"/>
      <c r="Q858" s="534"/>
      <c r="R858" s="534"/>
    </row>
    <row r="859">
      <c r="A859" s="533"/>
      <c r="B859" s="534"/>
      <c r="C859" s="534"/>
      <c r="D859" s="534"/>
      <c r="E859" s="534"/>
      <c r="F859" s="534"/>
      <c r="G859" s="534"/>
      <c r="H859" s="534"/>
      <c r="I859" s="534"/>
      <c r="J859" s="534"/>
      <c r="K859" s="534"/>
      <c r="L859" s="534"/>
      <c r="M859" s="534"/>
      <c r="N859" s="534"/>
      <c r="O859" s="534"/>
      <c r="P859" s="534"/>
      <c r="Q859" s="534"/>
      <c r="R859" s="534"/>
    </row>
    <row r="860">
      <c r="A860" s="533"/>
      <c r="B860" s="534"/>
      <c r="C860" s="534"/>
      <c r="D860" s="534"/>
      <c r="E860" s="534"/>
      <c r="F860" s="534"/>
      <c r="G860" s="534"/>
      <c r="H860" s="534"/>
      <c r="I860" s="534"/>
      <c r="J860" s="534"/>
      <c r="K860" s="534"/>
      <c r="L860" s="534"/>
      <c r="M860" s="534"/>
      <c r="N860" s="534"/>
      <c r="O860" s="534"/>
      <c r="P860" s="534"/>
      <c r="Q860" s="534"/>
      <c r="R860" s="534"/>
    </row>
    <row r="861">
      <c r="A861" s="533"/>
      <c r="B861" s="534"/>
      <c r="C861" s="534"/>
      <c r="D861" s="534"/>
      <c r="E861" s="534"/>
      <c r="F861" s="534"/>
      <c r="G861" s="534"/>
      <c r="H861" s="534"/>
      <c r="I861" s="534"/>
      <c r="J861" s="534"/>
      <c r="K861" s="534"/>
      <c r="L861" s="534"/>
      <c r="M861" s="534"/>
      <c r="N861" s="534"/>
      <c r="O861" s="534"/>
      <c r="P861" s="534"/>
      <c r="Q861" s="534"/>
      <c r="R861" s="534"/>
    </row>
    <row r="862">
      <c r="A862" s="533"/>
      <c r="B862" s="534"/>
      <c r="C862" s="534"/>
      <c r="D862" s="534"/>
      <c r="E862" s="534"/>
      <c r="F862" s="534"/>
      <c r="G862" s="534"/>
      <c r="H862" s="534"/>
      <c r="I862" s="534"/>
      <c r="J862" s="534"/>
      <c r="K862" s="534"/>
      <c r="L862" s="534"/>
      <c r="M862" s="534"/>
      <c r="N862" s="534"/>
      <c r="O862" s="534"/>
      <c r="P862" s="534"/>
      <c r="Q862" s="534"/>
      <c r="R862" s="534"/>
    </row>
    <row r="863">
      <c r="A863" s="533"/>
      <c r="B863" s="534"/>
      <c r="C863" s="534"/>
      <c r="D863" s="534"/>
      <c r="E863" s="534"/>
      <c r="F863" s="534"/>
      <c r="G863" s="534"/>
      <c r="H863" s="534"/>
      <c r="I863" s="534"/>
      <c r="J863" s="534"/>
      <c r="K863" s="534"/>
      <c r="L863" s="534"/>
      <c r="M863" s="534"/>
      <c r="N863" s="534"/>
      <c r="O863" s="534"/>
      <c r="P863" s="534"/>
      <c r="Q863" s="534"/>
      <c r="R863" s="534"/>
    </row>
    <row r="864">
      <c r="A864" s="533"/>
      <c r="B864" s="534"/>
      <c r="C864" s="534"/>
      <c r="D864" s="534"/>
      <c r="E864" s="534"/>
      <c r="F864" s="534"/>
      <c r="G864" s="534"/>
      <c r="H864" s="534"/>
      <c r="I864" s="534"/>
      <c r="J864" s="534"/>
      <c r="K864" s="534"/>
      <c r="L864" s="534"/>
      <c r="M864" s="534"/>
      <c r="N864" s="534"/>
      <c r="O864" s="534"/>
      <c r="P864" s="534"/>
      <c r="Q864" s="534"/>
      <c r="R864" s="534"/>
    </row>
    <row r="865">
      <c r="A865" s="533"/>
      <c r="B865" s="534"/>
      <c r="C865" s="534"/>
      <c r="D865" s="534"/>
      <c r="E865" s="534"/>
      <c r="F865" s="534"/>
      <c r="G865" s="534"/>
      <c r="H865" s="534"/>
      <c r="I865" s="534"/>
      <c r="J865" s="534"/>
      <c r="K865" s="534"/>
      <c r="L865" s="534"/>
      <c r="M865" s="534"/>
      <c r="N865" s="534"/>
      <c r="O865" s="534"/>
      <c r="P865" s="534"/>
      <c r="Q865" s="534"/>
      <c r="R865" s="534"/>
    </row>
    <row r="866">
      <c r="A866" s="533"/>
      <c r="B866" s="534"/>
      <c r="C866" s="534"/>
      <c r="D866" s="534"/>
      <c r="E866" s="534"/>
      <c r="F866" s="534"/>
      <c r="G866" s="534"/>
      <c r="H866" s="534"/>
      <c r="I866" s="534"/>
      <c r="J866" s="534"/>
      <c r="K866" s="534"/>
      <c r="L866" s="534"/>
      <c r="M866" s="534"/>
      <c r="N866" s="534"/>
      <c r="O866" s="534"/>
      <c r="P866" s="534"/>
      <c r="Q866" s="534"/>
      <c r="R866" s="534"/>
    </row>
    <row r="867">
      <c r="A867" s="533"/>
      <c r="B867" s="534"/>
      <c r="C867" s="534"/>
      <c r="D867" s="534"/>
      <c r="E867" s="534"/>
      <c r="F867" s="534"/>
      <c r="G867" s="534"/>
      <c r="H867" s="534"/>
      <c r="I867" s="534"/>
      <c r="J867" s="534"/>
      <c r="K867" s="534"/>
      <c r="L867" s="534"/>
      <c r="M867" s="534"/>
      <c r="N867" s="534"/>
      <c r="O867" s="534"/>
      <c r="P867" s="534"/>
      <c r="Q867" s="534"/>
      <c r="R867" s="534"/>
    </row>
    <row r="868">
      <c r="A868" s="533"/>
      <c r="B868" s="534"/>
      <c r="C868" s="534"/>
      <c r="D868" s="534"/>
      <c r="E868" s="534"/>
      <c r="F868" s="534"/>
      <c r="G868" s="534"/>
      <c r="H868" s="534"/>
      <c r="I868" s="534"/>
      <c r="J868" s="534"/>
      <c r="K868" s="534"/>
      <c r="L868" s="534"/>
      <c r="M868" s="534"/>
      <c r="N868" s="534"/>
      <c r="O868" s="534"/>
      <c r="P868" s="534"/>
      <c r="Q868" s="534"/>
      <c r="R868" s="534"/>
    </row>
    <row r="869">
      <c r="A869" s="533"/>
      <c r="B869" s="534"/>
      <c r="C869" s="534"/>
      <c r="D869" s="534"/>
      <c r="E869" s="534"/>
      <c r="F869" s="534"/>
      <c r="G869" s="534"/>
      <c r="H869" s="534"/>
      <c r="I869" s="534"/>
      <c r="J869" s="534"/>
      <c r="K869" s="534"/>
      <c r="L869" s="534"/>
      <c r="M869" s="534"/>
      <c r="N869" s="534"/>
      <c r="O869" s="534"/>
      <c r="P869" s="534"/>
      <c r="Q869" s="534"/>
      <c r="R869" s="534"/>
    </row>
    <row r="870">
      <c r="A870" s="533"/>
      <c r="B870" s="534"/>
      <c r="C870" s="534"/>
      <c r="D870" s="534"/>
      <c r="E870" s="534"/>
      <c r="F870" s="534"/>
      <c r="G870" s="534"/>
      <c r="H870" s="534"/>
      <c r="I870" s="534"/>
      <c r="J870" s="534"/>
      <c r="K870" s="534"/>
      <c r="L870" s="534"/>
      <c r="M870" s="534"/>
      <c r="N870" s="534"/>
      <c r="O870" s="534"/>
      <c r="P870" s="534"/>
      <c r="Q870" s="534"/>
      <c r="R870" s="534"/>
    </row>
    <row r="871">
      <c r="A871" s="533"/>
      <c r="B871" s="534"/>
      <c r="C871" s="534"/>
      <c r="D871" s="534"/>
      <c r="E871" s="534"/>
      <c r="F871" s="534"/>
      <c r="G871" s="534"/>
      <c r="H871" s="534"/>
      <c r="I871" s="534"/>
      <c r="J871" s="534"/>
      <c r="K871" s="534"/>
      <c r="L871" s="534"/>
      <c r="M871" s="534"/>
      <c r="N871" s="534"/>
      <c r="O871" s="534"/>
      <c r="P871" s="534"/>
      <c r="Q871" s="534"/>
      <c r="R871" s="534"/>
    </row>
    <row r="872">
      <c r="A872" s="533"/>
      <c r="B872" s="534"/>
      <c r="C872" s="534"/>
      <c r="D872" s="534"/>
      <c r="E872" s="534"/>
      <c r="F872" s="534"/>
      <c r="G872" s="534"/>
      <c r="H872" s="534"/>
      <c r="I872" s="534"/>
      <c r="J872" s="534"/>
      <c r="K872" s="534"/>
      <c r="L872" s="534"/>
      <c r="M872" s="534"/>
      <c r="N872" s="534"/>
      <c r="O872" s="534"/>
      <c r="P872" s="534"/>
      <c r="Q872" s="534"/>
      <c r="R872" s="534"/>
    </row>
    <row r="873">
      <c r="A873" s="533"/>
      <c r="B873" s="534"/>
      <c r="C873" s="534"/>
      <c r="D873" s="534"/>
      <c r="E873" s="534"/>
      <c r="F873" s="534"/>
      <c r="G873" s="534"/>
      <c r="H873" s="534"/>
      <c r="I873" s="534"/>
      <c r="J873" s="534"/>
      <c r="K873" s="534"/>
      <c r="L873" s="534"/>
      <c r="M873" s="534"/>
      <c r="N873" s="534"/>
      <c r="O873" s="534"/>
      <c r="P873" s="534"/>
      <c r="Q873" s="534"/>
      <c r="R873" s="534"/>
    </row>
    <row r="874">
      <c r="A874" s="533"/>
      <c r="B874" s="534"/>
      <c r="C874" s="534"/>
      <c r="D874" s="534"/>
      <c r="E874" s="534"/>
      <c r="F874" s="534"/>
      <c r="G874" s="534"/>
      <c r="H874" s="534"/>
      <c r="I874" s="534"/>
      <c r="J874" s="534"/>
      <c r="K874" s="534"/>
      <c r="L874" s="534"/>
      <c r="M874" s="534"/>
      <c r="N874" s="534"/>
      <c r="O874" s="534"/>
      <c r="P874" s="534"/>
      <c r="Q874" s="534"/>
      <c r="R874" s="534"/>
    </row>
    <row r="875">
      <c r="A875" s="533"/>
      <c r="B875" s="534"/>
      <c r="C875" s="534"/>
      <c r="D875" s="534"/>
      <c r="E875" s="534"/>
      <c r="F875" s="534"/>
      <c r="G875" s="534"/>
      <c r="H875" s="534"/>
      <c r="I875" s="534"/>
      <c r="J875" s="534"/>
      <c r="K875" s="534"/>
      <c r="L875" s="534"/>
      <c r="M875" s="534"/>
      <c r="N875" s="534"/>
      <c r="O875" s="534"/>
      <c r="P875" s="534"/>
      <c r="Q875" s="534"/>
      <c r="R875" s="534"/>
    </row>
    <row r="876">
      <c r="A876" s="533"/>
      <c r="B876" s="534"/>
      <c r="C876" s="534"/>
      <c r="D876" s="534"/>
      <c r="E876" s="534"/>
      <c r="F876" s="534"/>
      <c r="G876" s="534"/>
      <c r="H876" s="534"/>
      <c r="I876" s="534"/>
      <c r="J876" s="534"/>
      <c r="K876" s="534"/>
      <c r="L876" s="534"/>
      <c r="M876" s="534"/>
      <c r="N876" s="534"/>
      <c r="O876" s="534"/>
      <c r="P876" s="534"/>
      <c r="Q876" s="534"/>
      <c r="R876" s="534"/>
    </row>
    <row r="877">
      <c r="A877" s="533"/>
      <c r="B877" s="534"/>
      <c r="C877" s="534"/>
      <c r="D877" s="534"/>
      <c r="E877" s="534"/>
      <c r="F877" s="534"/>
      <c r="G877" s="534"/>
      <c r="H877" s="534"/>
      <c r="I877" s="534"/>
      <c r="J877" s="534"/>
      <c r="K877" s="534"/>
      <c r="L877" s="534"/>
      <c r="M877" s="534"/>
      <c r="N877" s="534"/>
      <c r="O877" s="534"/>
      <c r="P877" s="534"/>
      <c r="Q877" s="534"/>
      <c r="R877" s="534"/>
    </row>
    <row r="878">
      <c r="A878" s="533"/>
      <c r="B878" s="534"/>
      <c r="C878" s="534"/>
      <c r="D878" s="534"/>
      <c r="E878" s="534"/>
      <c r="F878" s="534"/>
      <c r="G878" s="534"/>
      <c r="H878" s="534"/>
      <c r="I878" s="534"/>
      <c r="J878" s="534"/>
      <c r="K878" s="534"/>
      <c r="L878" s="534"/>
      <c r="M878" s="534"/>
      <c r="N878" s="534"/>
      <c r="O878" s="534"/>
      <c r="P878" s="534"/>
      <c r="Q878" s="534"/>
      <c r="R878" s="534"/>
    </row>
    <row r="879">
      <c r="A879" s="533"/>
      <c r="B879" s="534"/>
      <c r="C879" s="534"/>
      <c r="D879" s="534"/>
      <c r="E879" s="534"/>
      <c r="F879" s="534"/>
      <c r="G879" s="534"/>
      <c r="H879" s="534"/>
      <c r="I879" s="534"/>
      <c r="J879" s="534"/>
      <c r="K879" s="534"/>
      <c r="L879" s="534"/>
      <c r="M879" s="534"/>
      <c r="N879" s="534"/>
      <c r="O879" s="534"/>
      <c r="P879" s="534"/>
      <c r="Q879" s="534"/>
      <c r="R879" s="534"/>
    </row>
    <row r="880">
      <c r="A880" s="533"/>
      <c r="B880" s="534"/>
      <c r="C880" s="534"/>
      <c r="D880" s="534"/>
      <c r="E880" s="534"/>
      <c r="F880" s="534"/>
      <c r="G880" s="534"/>
      <c r="H880" s="534"/>
      <c r="I880" s="534"/>
      <c r="J880" s="534"/>
      <c r="K880" s="534"/>
      <c r="L880" s="534"/>
      <c r="M880" s="534"/>
      <c r="N880" s="534"/>
      <c r="O880" s="534"/>
      <c r="P880" s="534"/>
      <c r="Q880" s="534"/>
      <c r="R880" s="534"/>
    </row>
    <row r="881">
      <c r="A881" s="533"/>
      <c r="B881" s="534"/>
      <c r="C881" s="534"/>
      <c r="D881" s="534"/>
      <c r="E881" s="534"/>
      <c r="F881" s="534"/>
      <c r="G881" s="534"/>
      <c r="H881" s="534"/>
      <c r="I881" s="534"/>
      <c r="J881" s="534"/>
      <c r="K881" s="534"/>
      <c r="L881" s="534"/>
      <c r="M881" s="534"/>
      <c r="N881" s="534"/>
      <c r="O881" s="534"/>
      <c r="P881" s="534"/>
      <c r="Q881" s="534"/>
      <c r="R881" s="534"/>
    </row>
    <row r="882">
      <c r="A882" s="533"/>
      <c r="B882" s="534"/>
      <c r="C882" s="534"/>
      <c r="D882" s="534"/>
      <c r="E882" s="534"/>
      <c r="F882" s="534"/>
      <c r="G882" s="534"/>
      <c r="H882" s="534"/>
      <c r="I882" s="534"/>
      <c r="J882" s="534"/>
      <c r="K882" s="534"/>
      <c r="L882" s="534"/>
      <c r="M882" s="534"/>
      <c r="N882" s="534"/>
      <c r="O882" s="534"/>
      <c r="P882" s="534"/>
      <c r="Q882" s="534"/>
      <c r="R882" s="534"/>
    </row>
    <row r="883">
      <c r="A883" s="533"/>
      <c r="B883" s="534"/>
      <c r="C883" s="534"/>
      <c r="D883" s="534"/>
      <c r="E883" s="534"/>
      <c r="F883" s="534"/>
      <c r="G883" s="534"/>
      <c r="H883" s="534"/>
      <c r="I883" s="534"/>
      <c r="J883" s="534"/>
      <c r="K883" s="534"/>
      <c r="L883" s="534"/>
      <c r="M883" s="534"/>
      <c r="N883" s="534"/>
      <c r="O883" s="534"/>
      <c r="P883" s="534"/>
      <c r="Q883" s="534"/>
      <c r="R883" s="534"/>
    </row>
    <row r="884">
      <c r="A884" s="533"/>
      <c r="B884" s="534"/>
      <c r="C884" s="534"/>
      <c r="D884" s="534"/>
      <c r="E884" s="534"/>
      <c r="F884" s="534"/>
      <c r="G884" s="534"/>
      <c r="H884" s="534"/>
      <c r="I884" s="534"/>
      <c r="J884" s="534"/>
      <c r="K884" s="534"/>
      <c r="L884" s="534"/>
      <c r="M884" s="534"/>
      <c r="N884" s="534"/>
      <c r="O884" s="534"/>
      <c r="P884" s="534"/>
      <c r="Q884" s="534"/>
      <c r="R884" s="534"/>
    </row>
    <row r="885">
      <c r="A885" s="533"/>
      <c r="B885" s="534"/>
      <c r="C885" s="534"/>
      <c r="D885" s="534"/>
      <c r="E885" s="534"/>
      <c r="F885" s="534"/>
      <c r="G885" s="534"/>
      <c r="H885" s="534"/>
      <c r="I885" s="534"/>
      <c r="J885" s="534"/>
      <c r="K885" s="534"/>
      <c r="L885" s="534"/>
      <c r="M885" s="534"/>
      <c r="N885" s="534"/>
      <c r="O885" s="534"/>
      <c r="P885" s="534"/>
      <c r="Q885" s="534"/>
      <c r="R885" s="534"/>
    </row>
    <row r="886">
      <c r="A886" s="533"/>
      <c r="B886" s="534"/>
      <c r="C886" s="534"/>
      <c r="D886" s="534"/>
      <c r="E886" s="534"/>
      <c r="F886" s="534"/>
      <c r="G886" s="534"/>
      <c r="H886" s="534"/>
      <c r="I886" s="534"/>
      <c r="J886" s="534"/>
      <c r="K886" s="534"/>
      <c r="L886" s="534"/>
      <c r="M886" s="534"/>
      <c r="N886" s="534"/>
      <c r="O886" s="534"/>
      <c r="P886" s="534"/>
      <c r="Q886" s="534"/>
      <c r="R886" s="534"/>
    </row>
    <row r="887">
      <c r="A887" s="533"/>
      <c r="B887" s="534"/>
      <c r="C887" s="534"/>
      <c r="D887" s="534"/>
      <c r="E887" s="534"/>
      <c r="F887" s="534"/>
      <c r="G887" s="534"/>
      <c r="H887" s="534"/>
      <c r="I887" s="534"/>
      <c r="J887" s="534"/>
      <c r="K887" s="534"/>
      <c r="L887" s="534"/>
      <c r="M887" s="534"/>
      <c r="N887" s="534"/>
      <c r="O887" s="534"/>
      <c r="P887" s="534"/>
      <c r="Q887" s="534"/>
      <c r="R887" s="534"/>
    </row>
    <row r="888">
      <c r="A888" s="533"/>
      <c r="B888" s="534"/>
      <c r="C888" s="534"/>
      <c r="D888" s="534"/>
      <c r="E888" s="534"/>
      <c r="F888" s="534"/>
      <c r="G888" s="534"/>
      <c r="H888" s="534"/>
      <c r="I888" s="534"/>
      <c r="J888" s="534"/>
      <c r="K888" s="534"/>
      <c r="L888" s="534"/>
      <c r="M888" s="534"/>
      <c r="N888" s="534"/>
      <c r="O888" s="534"/>
      <c r="P888" s="534"/>
      <c r="Q888" s="534"/>
      <c r="R888" s="534"/>
    </row>
    <row r="889">
      <c r="A889" s="533"/>
      <c r="B889" s="534"/>
      <c r="C889" s="534"/>
      <c r="D889" s="534"/>
      <c r="E889" s="534"/>
      <c r="F889" s="534"/>
      <c r="G889" s="534"/>
      <c r="H889" s="534"/>
      <c r="I889" s="534"/>
      <c r="J889" s="534"/>
      <c r="K889" s="534"/>
      <c r="L889" s="534"/>
      <c r="M889" s="534"/>
      <c r="N889" s="534"/>
      <c r="O889" s="534"/>
      <c r="P889" s="534"/>
      <c r="Q889" s="534"/>
      <c r="R889" s="534"/>
    </row>
    <row r="890">
      <c r="A890" s="533"/>
      <c r="B890" s="534"/>
      <c r="C890" s="534"/>
      <c r="D890" s="534"/>
      <c r="E890" s="534"/>
      <c r="F890" s="534"/>
      <c r="G890" s="534"/>
      <c r="H890" s="534"/>
      <c r="I890" s="534"/>
      <c r="J890" s="534"/>
      <c r="K890" s="534"/>
      <c r="L890" s="534"/>
      <c r="M890" s="534"/>
      <c r="N890" s="534"/>
      <c r="O890" s="534"/>
      <c r="P890" s="534"/>
      <c r="Q890" s="534"/>
      <c r="R890" s="534"/>
    </row>
    <row r="891">
      <c r="A891" s="533"/>
      <c r="B891" s="534"/>
      <c r="C891" s="534"/>
      <c r="D891" s="534"/>
      <c r="E891" s="534"/>
      <c r="F891" s="534"/>
      <c r="G891" s="534"/>
      <c r="H891" s="534"/>
      <c r="I891" s="534"/>
      <c r="J891" s="534"/>
      <c r="K891" s="534"/>
      <c r="L891" s="534"/>
      <c r="M891" s="534"/>
      <c r="N891" s="534"/>
      <c r="O891" s="534"/>
      <c r="P891" s="534"/>
      <c r="Q891" s="534"/>
      <c r="R891" s="534"/>
    </row>
    <row r="892">
      <c r="A892" s="533"/>
      <c r="B892" s="534"/>
      <c r="C892" s="534"/>
      <c r="D892" s="534"/>
      <c r="E892" s="534"/>
      <c r="F892" s="534"/>
      <c r="G892" s="534"/>
      <c r="H892" s="534"/>
      <c r="I892" s="534"/>
      <c r="J892" s="534"/>
      <c r="K892" s="534"/>
      <c r="L892" s="534"/>
      <c r="M892" s="534"/>
      <c r="N892" s="534"/>
      <c r="O892" s="534"/>
      <c r="P892" s="534"/>
      <c r="Q892" s="534"/>
      <c r="R892" s="534"/>
    </row>
    <row r="893">
      <c r="A893" s="533"/>
      <c r="B893" s="534"/>
      <c r="C893" s="534"/>
      <c r="D893" s="534"/>
      <c r="E893" s="534"/>
      <c r="F893" s="534"/>
      <c r="G893" s="534"/>
      <c r="H893" s="534"/>
      <c r="I893" s="534"/>
      <c r="J893" s="534"/>
      <c r="K893" s="534"/>
      <c r="L893" s="534"/>
      <c r="M893" s="534"/>
      <c r="N893" s="534"/>
      <c r="O893" s="534"/>
      <c r="P893" s="534"/>
      <c r="Q893" s="534"/>
      <c r="R893" s="534"/>
    </row>
    <row r="894">
      <c r="A894" s="533"/>
      <c r="B894" s="534"/>
      <c r="C894" s="534"/>
      <c r="D894" s="534"/>
      <c r="E894" s="534"/>
      <c r="F894" s="534"/>
      <c r="G894" s="534"/>
      <c r="H894" s="534"/>
      <c r="I894" s="534"/>
      <c r="J894" s="534"/>
      <c r="K894" s="534"/>
      <c r="L894" s="534"/>
      <c r="M894" s="534"/>
      <c r="N894" s="534"/>
      <c r="O894" s="534"/>
      <c r="P894" s="534"/>
      <c r="Q894" s="534"/>
      <c r="R894" s="534"/>
    </row>
    <row r="895">
      <c r="A895" s="533"/>
      <c r="B895" s="534"/>
      <c r="C895" s="534"/>
      <c r="D895" s="534"/>
      <c r="E895" s="534"/>
      <c r="F895" s="534"/>
      <c r="G895" s="534"/>
      <c r="H895" s="534"/>
      <c r="I895" s="534"/>
      <c r="J895" s="534"/>
      <c r="K895" s="534"/>
      <c r="L895" s="534"/>
      <c r="M895" s="534"/>
      <c r="N895" s="534"/>
      <c r="O895" s="534"/>
      <c r="P895" s="534"/>
      <c r="Q895" s="534"/>
      <c r="R895" s="534"/>
    </row>
    <row r="896">
      <c r="A896" s="533"/>
      <c r="B896" s="534"/>
      <c r="C896" s="534"/>
      <c r="D896" s="534"/>
      <c r="E896" s="534"/>
      <c r="F896" s="534"/>
      <c r="G896" s="534"/>
      <c r="H896" s="534"/>
      <c r="I896" s="534"/>
      <c r="J896" s="534"/>
      <c r="K896" s="534"/>
      <c r="L896" s="534"/>
      <c r="M896" s="534"/>
      <c r="N896" s="534"/>
      <c r="O896" s="534"/>
      <c r="P896" s="534"/>
      <c r="Q896" s="534"/>
      <c r="R896" s="534"/>
    </row>
    <row r="897">
      <c r="A897" s="533"/>
      <c r="B897" s="534"/>
      <c r="C897" s="534"/>
      <c r="D897" s="534"/>
      <c r="E897" s="534"/>
      <c r="F897" s="534"/>
      <c r="G897" s="534"/>
      <c r="H897" s="534"/>
      <c r="I897" s="534"/>
      <c r="J897" s="534"/>
      <c r="K897" s="534"/>
      <c r="L897" s="534"/>
      <c r="M897" s="534"/>
      <c r="N897" s="534"/>
      <c r="O897" s="534"/>
      <c r="P897" s="534"/>
      <c r="Q897" s="534"/>
      <c r="R897" s="534"/>
    </row>
    <row r="898">
      <c r="A898" s="533"/>
      <c r="B898" s="534"/>
      <c r="C898" s="534"/>
      <c r="D898" s="534"/>
      <c r="E898" s="534"/>
      <c r="F898" s="534"/>
      <c r="G898" s="534"/>
      <c r="H898" s="534"/>
      <c r="I898" s="534"/>
      <c r="J898" s="534"/>
      <c r="K898" s="534"/>
      <c r="L898" s="534"/>
      <c r="M898" s="534"/>
      <c r="N898" s="534"/>
      <c r="O898" s="534"/>
      <c r="P898" s="534"/>
      <c r="Q898" s="534"/>
      <c r="R898" s="534"/>
    </row>
    <row r="899">
      <c r="A899" s="533"/>
      <c r="B899" s="534"/>
      <c r="C899" s="534"/>
      <c r="D899" s="534"/>
      <c r="E899" s="534"/>
      <c r="F899" s="534"/>
      <c r="G899" s="534"/>
      <c r="H899" s="534"/>
      <c r="I899" s="534"/>
      <c r="J899" s="534"/>
      <c r="K899" s="534"/>
      <c r="L899" s="534"/>
      <c r="M899" s="534"/>
      <c r="N899" s="534"/>
      <c r="O899" s="534"/>
      <c r="P899" s="534"/>
      <c r="Q899" s="534"/>
      <c r="R899" s="534"/>
    </row>
    <row r="900">
      <c r="A900" s="533"/>
      <c r="B900" s="534"/>
      <c r="C900" s="534"/>
      <c r="D900" s="534"/>
      <c r="E900" s="534"/>
      <c r="F900" s="534"/>
      <c r="G900" s="534"/>
      <c r="H900" s="534"/>
      <c r="I900" s="534"/>
      <c r="J900" s="534"/>
      <c r="K900" s="534"/>
      <c r="L900" s="534"/>
      <c r="M900" s="534"/>
      <c r="N900" s="534"/>
      <c r="O900" s="534"/>
      <c r="P900" s="534"/>
      <c r="Q900" s="534"/>
      <c r="R900" s="534"/>
    </row>
    <row r="901">
      <c r="A901" s="533"/>
      <c r="B901" s="534"/>
      <c r="C901" s="534"/>
      <c r="D901" s="534"/>
      <c r="E901" s="534"/>
      <c r="F901" s="534"/>
      <c r="G901" s="534"/>
      <c r="H901" s="534"/>
      <c r="I901" s="534"/>
      <c r="J901" s="534"/>
      <c r="K901" s="534"/>
      <c r="L901" s="534"/>
      <c r="M901" s="534"/>
      <c r="N901" s="534"/>
      <c r="O901" s="534"/>
      <c r="P901" s="534"/>
      <c r="Q901" s="534"/>
      <c r="R901" s="534"/>
    </row>
    <row r="902">
      <c r="A902" s="533"/>
      <c r="B902" s="534"/>
      <c r="C902" s="534"/>
      <c r="D902" s="534"/>
      <c r="E902" s="534"/>
      <c r="F902" s="534"/>
      <c r="G902" s="534"/>
      <c r="H902" s="534"/>
      <c r="I902" s="534"/>
      <c r="J902" s="534"/>
      <c r="K902" s="534"/>
      <c r="L902" s="534"/>
      <c r="M902" s="534"/>
      <c r="N902" s="534"/>
      <c r="O902" s="534"/>
      <c r="P902" s="534"/>
      <c r="Q902" s="534"/>
      <c r="R902" s="534"/>
    </row>
    <row r="903">
      <c r="A903" s="533"/>
      <c r="B903" s="534"/>
      <c r="C903" s="534"/>
      <c r="D903" s="534"/>
      <c r="E903" s="534"/>
      <c r="F903" s="534"/>
      <c r="G903" s="534"/>
      <c r="H903" s="534"/>
      <c r="I903" s="534"/>
      <c r="J903" s="534"/>
      <c r="K903" s="534"/>
      <c r="L903" s="534"/>
      <c r="M903" s="534"/>
      <c r="N903" s="534"/>
      <c r="O903" s="534"/>
      <c r="P903" s="534"/>
      <c r="Q903" s="534"/>
      <c r="R903" s="534"/>
    </row>
    <row r="904">
      <c r="A904" s="533"/>
      <c r="B904" s="534"/>
      <c r="C904" s="534"/>
      <c r="D904" s="534"/>
      <c r="E904" s="534"/>
      <c r="F904" s="534"/>
      <c r="G904" s="534"/>
      <c r="H904" s="534"/>
      <c r="I904" s="534"/>
      <c r="J904" s="534"/>
      <c r="K904" s="534"/>
      <c r="L904" s="534"/>
      <c r="M904" s="534"/>
      <c r="N904" s="534"/>
      <c r="O904" s="534"/>
      <c r="P904" s="534"/>
      <c r="Q904" s="534"/>
      <c r="R904" s="534"/>
    </row>
    <row r="905">
      <c r="A905" s="533"/>
      <c r="B905" s="534"/>
      <c r="C905" s="534"/>
      <c r="D905" s="534"/>
      <c r="E905" s="534"/>
      <c r="F905" s="534"/>
      <c r="G905" s="534"/>
      <c r="H905" s="534"/>
      <c r="I905" s="534"/>
      <c r="J905" s="534"/>
      <c r="K905" s="534"/>
      <c r="L905" s="534"/>
      <c r="M905" s="534"/>
      <c r="N905" s="534"/>
      <c r="O905" s="534"/>
      <c r="P905" s="534"/>
      <c r="Q905" s="534"/>
      <c r="R905" s="534"/>
    </row>
    <row r="906">
      <c r="A906" s="533"/>
      <c r="B906" s="534"/>
      <c r="C906" s="534"/>
      <c r="D906" s="534"/>
      <c r="E906" s="534"/>
      <c r="F906" s="534"/>
      <c r="G906" s="534"/>
      <c r="H906" s="534"/>
      <c r="I906" s="534"/>
      <c r="J906" s="534"/>
      <c r="K906" s="534"/>
      <c r="L906" s="534"/>
      <c r="M906" s="534"/>
      <c r="N906" s="534"/>
      <c r="O906" s="534"/>
      <c r="P906" s="534"/>
      <c r="Q906" s="534"/>
      <c r="R906" s="534"/>
    </row>
    <row r="907">
      <c r="A907" s="533"/>
      <c r="B907" s="534"/>
      <c r="C907" s="534"/>
      <c r="D907" s="534"/>
      <c r="E907" s="534"/>
      <c r="F907" s="534"/>
      <c r="G907" s="534"/>
      <c r="H907" s="534"/>
      <c r="I907" s="534"/>
      <c r="J907" s="534"/>
      <c r="K907" s="534"/>
      <c r="L907" s="534"/>
      <c r="M907" s="534"/>
      <c r="N907" s="534"/>
      <c r="O907" s="534"/>
      <c r="P907" s="534"/>
      <c r="Q907" s="534"/>
      <c r="R907" s="534"/>
    </row>
    <row r="908">
      <c r="A908" s="533"/>
      <c r="B908" s="534"/>
      <c r="C908" s="534"/>
      <c r="D908" s="534"/>
      <c r="E908" s="534"/>
      <c r="F908" s="534"/>
      <c r="G908" s="534"/>
      <c r="H908" s="534"/>
      <c r="I908" s="534"/>
      <c r="J908" s="534"/>
      <c r="K908" s="534"/>
      <c r="L908" s="534"/>
      <c r="M908" s="534"/>
      <c r="N908" s="534"/>
      <c r="O908" s="534"/>
      <c r="P908" s="534"/>
      <c r="Q908" s="534"/>
      <c r="R908" s="534"/>
    </row>
    <row r="909">
      <c r="A909" s="533"/>
      <c r="B909" s="534"/>
      <c r="C909" s="534"/>
      <c r="D909" s="534"/>
      <c r="E909" s="534"/>
      <c r="F909" s="534"/>
      <c r="G909" s="534"/>
      <c r="H909" s="534"/>
      <c r="I909" s="534"/>
      <c r="J909" s="534"/>
      <c r="K909" s="534"/>
      <c r="L909" s="534"/>
      <c r="M909" s="534"/>
      <c r="N909" s="534"/>
      <c r="O909" s="534"/>
      <c r="P909" s="534"/>
      <c r="Q909" s="534"/>
      <c r="R909" s="534"/>
    </row>
    <row r="910">
      <c r="A910" s="533"/>
      <c r="B910" s="534"/>
      <c r="C910" s="534"/>
      <c r="D910" s="534"/>
      <c r="E910" s="534"/>
      <c r="F910" s="534"/>
      <c r="G910" s="534"/>
      <c r="H910" s="534"/>
      <c r="I910" s="534"/>
      <c r="J910" s="534"/>
      <c r="K910" s="534"/>
      <c r="L910" s="534"/>
      <c r="M910" s="534"/>
      <c r="N910" s="534"/>
      <c r="O910" s="534"/>
      <c r="P910" s="534"/>
      <c r="Q910" s="534"/>
      <c r="R910" s="534"/>
    </row>
    <row r="911">
      <c r="A911" s="533"/>
      <c r="B911" s="534"/>
      <c r="C911" s="534"/>
      <c r="D911" s="534"/>
      <c r="E911" s="534"/>
      <c r="F911" s="534"/>
      <c r="G911" s="534"/>
      <c r="H911" s="534"/>
      <c r="I911" s="534"/>
      <c r="J911" s="534"/>
      <c r="K911" s="534"/>
      <c r="L911" s="534"/>
      <c r="M911" s="534"/>
      <c r="N911" s="534"/>
      <c r="O911" s="534"/>
      <c r="P911" s="534"/>
      <c r="Q911" s="534"/>
      <c r="R911" s="534"/>
    </row>
    <row r="912">
      <c r="A912" s="533"/>
      <c r="B912" s="534"/>
      <c r="C912" s="534"/>
      <c r="D912" s="534"/>
      <c r="E912" s="534"/>
      <c r="F912" s="534"/>
      <c r="G912" s="534"/>
      <c r="H912" s="534"/>
      <c r="I912" s="534"/>
      <c r="J912" s="534"/>
      <c r="K912" s="534"/>
      <c r="L912" s="534"/>
      <c r="M912" s="534"/>
      <c r="N912" s="534"/>
      <c r="O912" s="534"/>
      <c r="P912" s="534"/>
      <c r="Q912" s="534"/>
      <c r="R912" s="534"/>
    </row>
    <row r="913">
      <c r="A913" s="533"/>
      <c r="B913" s="534"/>
      <c r="C913" s="534"/>
      <c r="D913" s="534"/>
      <c r="E913" s="534"/>
      <c r="F913" s="534"/>
      <c r="G913" s="534"/>
      <c r="H913" s="534"/>
      <c r="I913" s="534"/>
      <c r="J913" s="534"/>
      <c r="K913" s="534"/>
      <c r="L913" s="534"/>
      <c r="M913" s="534"/>
      <c r="N913" s="534"/>
      <c r="O913" s="534"/>
      <c r="P913" s="534"/>
      <c r="Q913" s="534"/>
      <c r="R913" s="534"/>
    </row>
    <row r="914">
      <c r="A914" s="533"/>
      <c r="B914" s="534"/>
      <c r="C914" s="534"/>
      <c r="D914" s="534"/>
      <c r="E914" s="534"/>
      <c r="F914" s="534"/>
      <c r="G914" s="534"/>
      <c r="H914" s="534"/>
      <c r="I914" s="534"/>
      <c r="J914" s="534"/>
      <c r="K914" s="534"/>
      <c r="L914" s="534"/>
      <c r="M914" s="534"/>
      <c r="N914" s="534"/>
      <c r="O914" s="534"/>
      <c r="P914" s="534"/>
      <c r="Q914" s="534"/>
      <c r="R914" s="534"/>
    </row>
    <row r="915">
      <c r="A915" s="533"/>
      <c r="B915" s="534"/>
      <c r="C915" s="534"/>
      <c r="D915" s="534"/>
      <c r="E915" s="534"/>
      <c r="F915" s="534"/>
      <c r="G915" s="534"/>
      <c r="H915" s="534"/>
      <c r="I915" s="534"/>
      <c r="J915" s="534"/>
      <c r="K915" s="534"/>
      <c r="L915" s="534"/>
      <c r="M915" s="534"/>
      <c r="N915" s="534"/>
      <c r="O915" s="534"/>
      <c r="P915" s="534"/>
      <c r="Q915" s="534"/>
      <c r="R915" s="534"/>
    </row>
    <row r="916">
      <c r="A916" s="533"/>
      <c r="B916" s="534"/>
      <c r="C916" s="534"/>
      <c r="D916" s="534"/>
      <c r="E916" s="534"/>
      <c r="F916" s="534"/>
      <c r="G916" s="534"/>
      <c r="H916" s="534"/>
      <c r="I916" s="534"/>
      <c r="J916" s="534"/>
      <c r="K916" s="534"/>
      <c r="L916" s="534"/>
      <c r="M916" s="534"/>
      <c r="N916" s="534"/>
      <c r="O916" s="534"/>
      <c r="P916" s="534"/>
      <c r="Q916" s="534"/>
      <c r="R916" s="534"/>
    </row>
    <row r="917">
      <c r="A917" s="533"/>
      <c r="B917" s="534"/>
      <c r="C917" s="534"/>
      <c r="D917" s="534"/>
      <c r="E917" s="534"/>
      <c r="F917" s="534"/>
      <c r="G917" s="534"/>
      <c r="H917" s="534"/>
      <c r="I917" s="534"/>
      <c r="J917" s="534"/>
      <c r="K917" s="534"/>
      <c r="L917" s="534"/>
      <c r="M917" s="534"/>
      <c r="N917" s="534"/>
      <c r="O917" s="534"/>
      <c r="P917" s="534"/>
      <c r="Q917" s="534"/>
      <c r="R917" s="534"/>
    </row>
    <row r="918">
      <c r="A918" s="533"/>
      <c r="B918" s="534"/>
      <c r="C918" s="534"/>
      <c r="D918" s="534"/>
      <c r="E918" s="534"/>
      <c r="F918" s="534"/>
      <c r="G918" s="534"/>
      <c r="H918" s="534"/>
      <c r="I918" s="534"/>
      <c r="J918" s="534"/>
      <c r="K918" s="534"/>
      <c r="L918" s="534"/>
      <c r="M918" s="534"/>
      <c r="N918" s="534"/>
      <c r="O918" s="534"/>
      <c r="P918" s="534"/>
      <c r="Q918" s="534"/>
      <c r="R918" s="534"/>
    </row>
    <row r="919">
      <c r="A919" s="533"/>
      <c r="B919" s="534"/>
      <c r="C919" s="534"/>
      <c r="D919" s="534"/>
      <c r="E919" s="534"/>
      <c r="F919" s="534"/>
      <c r="G919" s="534"/>
      <c r="H919" s="534"/>
      <c r="I919" s="534"/>
      <c r="J919" s="534"/>
      <c r="K919" s="534"/>
      <c r="L919" s="534"/>
      <c r="M919" s="534"/>
      <c r="N919" s="534"/>
      <c r="O919" s="534"/>
      <c r="P919" s="534"/>
      <c r="Q919" s="534"/>
      <c r="R919" s="534"/>
    </row>
    <row r="920">
      <c r="A920" s="533"/>
      <c r="B920" s="534"/>
      <c r="C920" s="534"/>
      <c r="D920" s="534"/>
      <c r="E920" s="534"/>
      <c r="F920" s="534"/>
      <c r="G920" s="534"/>
      <c r="H920" s="534"/>
      <c r="I920" s="534"/>
      <c r="J920" s="534"/>
      <c r="K920" s="534"/>
      <c r="L920" s="534"/>
      <c r="M920" s="534"/>
      <c r="N920" s="534"/>
      <c r="O920" s="534"/>
      <c r="P920" s="534"/>
      <c r="Q920" s="534"/>
      <c r="R920" s="534"/>
    </row>
    <row r="921">
      <c r="A921" s="533"/>
      <c r="B921" s="534"/>
      <c r="C921" s="534"/>
      <c r="D921" s="534"/>
      <c r="E921" s="534"/>
      <c r="F921" s="534"/>
      <c r="G921" s="534"/>
      <c r="H921" s="534"/>
      <c r="I921" s="534"/>
      <c r="J921" s="534"/>
      <c r="K921" s="534"/>
      <c r="L921" s="534"/>
      <c r="M921" s="534"/>
      <c r="N921" s="534"/>
      <c r="O921" s="534"/>
      <c r="P921" s="534"/>
      <c r="Q921" s="534"/>
      <c r="R921" s="534"/>
    </row>
    <row r="922">
      <c r="A922" s="533"/>
      <c r="B922" s="534"/>
      <c r="C922" s="534"/>
      <c r="D922" s="534"/>
      <c r="E922" s="534"/>
      <c r="F922" s="534"/>
      <c r="G922" s="534"/>
      <c r="H922" s="534"/>
      <c r="I922" s="534"/>
      <c r="J922" s="534"/>
      <c r="K922" s="534"/>
      <c r="L922" s="534"/>
      <c r="M922" s="534"/>
      <c r="N922" s="534"/>
      <c r="O922" s="534"/>
      <c r="P922" s="534"/>
      <c r="Q922" s="534"/>
      <c r="R922" s="534"/>
    </row>
    <row r="923">
      <c r="A923" s="533"/>
      <c r="B923" s="534"/>
      <c r="C923" s="534"/>
      <c r="D923" s="534"/>
      <c r="E923" s="534"/>
      <c r="F923" s="534"/>
      <c r="G923" s="534"/>
      <c r="H923" s="534"/>
      <c r="I923" s="534"/>
      <c r="J923" s="534"/>
      <c r="K923" s="534"/>
      <c r="L923" s="534"/>
      <c r="M923" s="534"/>
      <c r="N923" s="534"/>
      <c r="O923" s="534"/>
      <c r="P923" s="534"/>
      <c r="Q923" s="534"/>
      <c r="R923" s="534"/>
    </row>
    <row r="924">
      <c r="A924" s="533"/>
      <c r="B924" s="534"/>
      <c r="C924" s="534"/>
      <c r="D924" s="534"/>
      <c r="E924" s="534"/>
      <c r="F924" s="534"/>
      <c r="G924" s="534"/>
      <c r="H924" s="534"/>
      <c r="I924" s="534"/>
      <c r="J924" s="534"/>
      <c r="K924" s="534"/>
      <c r="L924" s="534"/>
      <c r="M924" s="534"/>
      <c r="N924" s="534"/>
      <c r="O924" s="534"/>
      <c r="P924" s="534"/>
      <c r="Q924" s="534"/>
      <c r="R924" s="534"/>
    </row>
    <row r="925">
      <c r="A925" s="533"/>
      <c r="B925" s="534"/>
      <c r="C925" s="534"/>
      <c r="D925" s="534"/>
      <c r="E925" s="534"/>
      <c r="F925" s="534"/>
      <c r="G925" s="534"/>
      <c r="H925" s="534"/>
      <c r="I925" s="534"/>
      <c r="J925" s="534"/>
      <c r="K925" s="534"/>
      <c r="L925" s="534"/>
      <c r="M925" s="534"/>
      <c r="N925" s="534"/>
      <c r="O925" s="534"/>
      <c r="P925" s="534"/>
      <c r="Q925" s="534"/>
      <c r="R925" s="534"/>
    </row>
    <row r="926">
      <c r="A926" s="533"/>
      <c r="B926" s="534"/>
      <c r="C926" s="534"/>
      <c r="D926" s="534"/>
      <c r="E926" s="534"/>
      <c r="F926" s="534"/>
      <c r="G926" s="534"/>
      <c r="H926" s="534"/>
      <c r="I926" s="534"/>
      <c r="J926" s="534"/>
      <c r="K926" s="534"/>
      <c r="L926" s="534"/>
      <c r="M926" s="534"/>
      <c r="N926" s="534"/>
      <c r="O926" s="534"/>
      <c r="P926" s="534"/>
      <c r="Q926" s="534"/>
      <c r="R926" s="534"/>
    </row>
    <row r="927">
      <c r="A927" s="533"/>
      <c r="B927" s="534"/>
      <c r="C927" s="534"/>
      <c r="D927" s="534"/>
      <c r="E927" s="534"/>
      <c r="F927" s="534"/>
      <c r="G927" s="534"/>
      <c r="H927" s="534"/>
      <c r="I927" s="534"/>
      <c r="J927" s="534"/>
      <c r="K927" s="534"/>
      <c r="L927" s="534"/>
      <c r="M927" s="534"/>
      <c r="N927" s="534"/>
      <c r="O927" s="534"/>
      <c r="P927" s="534"/>
      <c r="Q927" s="534"/>
      <c r="R927" s="534"/>
    </row>
    <row r="928">
      <c r="A928" s="533"/>
      <c r="B928" s="534"/>
      <c r="C928" s="534"/>
      <c r="D928" s="534"/>
      <c r="E928" s="534"/>
      <c r="F928" s="534"/>
      <c r="G928" s="534"/>
      <c r="H928" s="534"/>
      <c r="I928" s="534"/>
      <c r="J928" s="534"/>
      <c r="K928" s="534"/>
      <c r="L928" s="534"/>
      <c r="M928" s="534"/>
      <c r="N928" s="534"/>
      <c r="O928" s="534"/>
      <c r="P928" s="534"/>
      <c r="Q928" s="534"/>
      <c r="R928" s="534"/>
    </row>
    <row r="929">
      <c r="A929" s="533"/>
      <c r="B929" s="534"/>
      <c r="C929" s="534"/>
      <c r="D929" s="534"/>
      <c r="E929" s="534"/>
      <c r="F929" s="534"/>
      <c r="G929" s="534"/>
      <c r="H929" s="534"/>
      <c r="I929" s="534"/>
      <c r="J929" s="534"/>
      <c r="K929" s="534"/>
      <c r="L929" s="534"/>
      <c r="M929" s="534"/>
      <c r="N929" s="534"/>
      <c r="O929" s="534"/>
      <c r="P929" s="534"/>
      <c r="Q929" s="534"/>
      <c r="R929" s="534"/>
    </row>
    <row r="930">
      <c r="A930" s="533"/>
      <c r="B930" s="534"/>
      <c r="C930" s="534"/>
      <c r="D930" s="534"/>
      <c r="E930" s="534"/>
      <c r="F930" s="534"/>
      <c r="G930" s="534"/>
      <c r="H930" s="534"/>
      <c r="I930" s="534"/>
      <c r="J930" s="534"/>
      <c r="K930" s="534"/>
      <c r="L930" s="534"/>
      <c r="M930" s="534"/>
      <c r="N930" s="534"/>
      <c r="O930" s="534"/>
      <c r="P930" s="534"/>
      <c r="Q930" s="534"/>
      <c r="R930" s="534"/>
    </row>
    <row r="931">
      <c r="A931" s="533"/>
      <c r="B931" s="534"/>
      <c r="C931" s="534"/>
      <c r="D931" s="534"/>
      <c r="E931" s="534"/>
      <c r="F931" s="534"/>
      <c r="G931" s="534"/>
      <c r="H931" s="534"/>
      <c r="I931" s="534"/>
      <c r="J931" s="534"/>
      <c r="K931" s="534"/>
      <c r="L931" s="534"/>
      <c r="M931" s="534"/>
      <c r="N931" s="534"/>
      <c r="O931" s="534"/>
      <c r="P931" s="534"/>
      <c r="Q931" s="534"/>
      <c r="R931" s="534"/>
    </row>
    <row r="932">
      <c r="A932" s="533"/>
      <c r="B932" s="534"/>
      <c r="C932" s="534"/>
      <c r="D932" s="534"/>
      <c r="E932" s="534"/>
      <c r="F932" s="534"/>
      <c r="G932" s="534"/>
      <c r="H932" s="534"/>
      <c r="I932" s="534"/>
      <c r="J932" s="534"/>
      <c r="K932" s="534"/>
      <c r="L932" s="534"/>
      <c r="M932" s="534"/>
      <c r="N932" s="534"/>
      <c r="O932" s="534"/>
      <c r="P932" s="534"/>
      <c r="Q932" s="534"/>
      <c r="R932" s="534"/>
    </row>
    <row r="933">
      <c r="A933" s="533"/>
      <c r="B933" s="534"/>
      <c r="C933" s="534"/>
      <c r="D933" s="534"/>
      <c r="E933" s="534"/>
      <c r="F933" s="534"/>
      <c r="G933" s="534"/>
      <c r="H933" s="534"/>
      <c r="I933" s="534"/>
      <c r="J933" s="534"/>
      <c r="K933" s="534"/>
      <c r="L933" s="534"/>
      <c r="M933" s="534"/>
      <c r="N933" s="534"/>
      <c r="O933" s="534"/>
      <c r="P933" s="534"/>
      <c r="Q933" s="534"/>
      <c r="R933" s="534"/>
    </row>
    <row r="934">
      <c r="A934" s="533"/>
      <c r="B934" s="534"/>
      <c r="C934" s="534"/>
      <c r="D934" s="534"/>
      <c r="E934" s="534"/>
      <c r="F934" s="534"/>
      <c r="G934" s="534"/>
      <c r="H934" s="534"/>
      <c r="I934" s="534"/>
      <c r="J934" s="534"/>
      <c r="K934" s="534"/>
      <c r="L934" s="534"/>
      <c r="M934" s="534"/>
      <c r="N934" s="534"/>
      <c r="O934" s="534"/>
      <c r="P934" s="534"/>
      <c r="Q934" s="534"/>
      <c r="R934" s="534"/>
    </row>
    <row r="935">
      <c r="A935" s="533"/>
      <c r="B935" s="534"/>
      <c r="C935" s="534"/>
      <c r="D935" s="534"/>
      <c r="E935" s="534"/>
      <c r="F935" s="534"/>
      <c r="G935" s="534"/>
      <c r="H935" s="534"/>
      <c r="I935" s="534"/>
      <c r="J935" s="534"/>
      <c r="K935" s="534"/>
      <c r="L935" s="534"/>
      <c r="M935" s="534"/>
      <c r="N935" s="534"/>
      <c r="O935" s="534"/>
      <c r="P935" s="534"/>
      <c r="Q935" s="534"/>
      <c r="R935" s="534"/>
    </row>
    <row r="936">
      <c r="A936" s="533"/>
      <c r="B936" s="534"/>
      <c r="C936" s="534"/>
      <c r="D936" s="534"/>
      <c r="E936" s="534"/>
      <c r="F936" s="534"/>
      <c r="G936" s="534"/>
      <c r="H936" s="534"/>
      <c r="I936" s="534"/>
      <c r="J936" s="534"/>
      <c r="K936" s="534"/>
      <c r="L936" s="534"/>
      <c r="M936" s="534"/>
      <c r="N936" s="534"/>
      <c r="O936" s="534"/>
      <c r="P936" s="534"/>
      <c r="Q936" s="534"/>
      <c r="R936" s="534"/>
    </row>
    <row r="937">
      <c r="A937" s="533"/>
      <c r="B937" s="534"/>
      <c r="C937" s="534"/>
      <c r="D937" s="534"/>
      <c r="E937" s="534"/>
      <c r="F937" s="534"/>
      <c r="G937" s="534"/>
      <c r="H937" s="534"/>
      <c r="I937" s="534"/>
      <c r="J937" s="534"/>
      <c r="K937" s="534"/>
      <c r="L937" s="534"/>
      <c r="M937" s="534"/>
      <c r="N937" s="534"/>
      <c r="O937" s="534"/>
      <c r="P937" s="534"/>
      <c r="Q937" s="534"/>
      <c r="R937" s="534"/>
    </row>
    <row r="938">
      <c r="A938" s="533"/>
      <c r="B938" s="534"/>
      <c r="C938" s="534"/>
      <c r="D938" s="534"/>
      <c r="E938" s="534"/>
      <c r="F938" s="534"/>
      <c r="G938" s="534"/>
      <c r="H938" s="534"/>
      <c r="I938" s="534"/>
      <c r="J938" s="534"/>
      <c r="K938" s="534"/>
      <c r="L938" s="534"/>
      <c r="M938" s="534"/>
      <c r="N938" s="534"/>
      <c r="O938" s="534"/>
      <c r="P938" s="534"/>
      <c r="Q938" s="534"/>
      <c r="R938" s="534"/>
    </row>
    <row r="939">
      <c r="A939" s="533"/>
      <c r="B939" s="534"/>
      <c r="C939" s="534"/>
      <c r="D939" s="534"/>
      <c r="E939" s="534"/>
      <c r="F939" s="534"/>
      <c r="G939" s="534"/>
      <c r="H939" s="534"/>
      <c r="I939" s="534"/>
      <c r="J939" s="534"/>
      <c r="K939" s="534"/>
      <c r="L939" s="534"/>
      <c r="M939" s="534"/>
      <c r="N939" s="534"/>
      <c r="O939" s="534"/>
      <c r="P939" s="534"/>
      <c r="Q939" s="534"/>
      <c r="R939" s="534"/>
    </row>
    <row r="940">
      <c r="A940" s="533"/>
      <c r="B940" s="534"/>
      <c r="C940" s="534"/>
      <c r="D940" s="534"/>
      <c r="E940" s="534"/>
      <c r="F940" s="534"/>
      <c r="G940" s="534"/>
      <c r="H940" s="534"/>
      <c r="I940" s="534"/>
      <c r="J940" s="534"/>
      <c r="K940" s="534"/>
      <c r="L940" s="534"/>
      <c r="M940" s="534"/>
      <c r="N940" s="534"/>
      <c r="O940" s="534"/>
      <c r="P940" s="534"/>
      <c r="Q940" s="534"/>
      <c r="R940" s="534"/>
    </row>
    <row r="941">
      <c r="A941" s="533"/>
      <c r="B941" s="534"/>
      <c r="C941" s="534"/>
      <c r="D941" s="534"/>
      <c r="E941" s="534"/>
      <c r="F941" s="534"/>
      <c r="G941" s="534"/>
      <c r="H941" s="534"/>
      <c r="I941" s="534"/>
      <c r="J941" s="534"/>
      <c r="K941" s="534"/>
      <c r="L941" s="534"/>
      <c r="M941" s="534"/>
      <c r="N941" s="534"/>
      <c r="O941" s="534"/>
      <c r="P941" s="534"/>
      <c r="Q941" s="534"/>
      <c r="R941" s="534"/>
    </row>
    <row r="942">
      <c r="A942" s="533"/>
      <c r="B942" s="534"/>
      <c r="C942" s="534"/>
      <c r="D942" s="534"/>
      <c r="E942" s="534"/>
      <c r="F942" s="534"/>
      <c r="G942" s="534"/>
      <c r="H942" s="534"/>
      <c r="I942" s="534"/>
      <c r="J942" s="534"/>
      <c r="K942" s="534"/>
      <c r="L942" s="534"/>
      <c r="M942" s="534"/>
      <c r="N942" s="534"/>
      <c r="O942" s="534"/>
      <c r="P942" s="534"/>
      <c r="Q942" s="534"/>
      <c r="R942" s="534"/>
    </row>
    <row r="943">
      <c r="A943" s="533"/>
      <c r="B943" s="534"/>
      <c r="C943" s="534"/>
      <c r="D943" s="534"/>
      <c r="E943" s="534"/>
      <c r="F943" s="534"/>
      <c r="G943" s="534"/>
      <c r="H943" s="534"/>
      <c r="I943" s="534"/>
      <c r="J943" s="534"/>
      <c r="K943" s="534"/>
      <c r="L943" s="534"/>
      <c r="M943" s="534"/>
      <c r="N943" s="534"/>
      <c r="O943" s="534"/>
      <c r="P943" s="534"/>
      <c r="Q943" s="534"/>
      <c r="R943" s="534"/>
    </row>
    <row r="944">
      <c r="A944" s="533"/>
      <c r="B944" s="534"/>
      <c r="C944" s="534"/>
      <c r="D944" s="534"/>
      <c r="E944" s="534"/>
      <c r="F944" s="534"/>
      <c r="G944" s="534"/>
      <c r="H944" s="534"/>
      <c r="I944" s="534"/>
      <c r="J944" s="534"/>
      <c r="K944" s="534"/>
      <c r="L944" s="534"/>
      <c r="M944" s="534"/>
      <c r="N944" s="534"/>
      <c r="O944" s="534"/>
      <c r="P944" s="534"/>
      <c r="Q944" s="534"/>
      <c r="R944" s="534"/>
    </row>
    <row r="945">
      <c r="A945" s="533"/>
      <c r="B945" s="534"/>
      <c r="C945" s="534"/>
      <c r="D945" s="534"/>
      <c r="E945" s="534"/>
      <c r="F945" s="534"/>
      <c r="G945" s="534"/>
      <c r="H945" s="534"/>
      <c r="I945" s="534"/>
      <c r="J945" s="534"/>
      <c r="K945" s="534"/>
      <c r="L945" s="534"/>
      <c r="M945" s="534"/>
      <c r="N945" s="534"/>
      <c r="O945" s="534"/>
      <c r="P945" s="534"/>
      <c r="Q945" s="534"/>
      <c r="R945" s="534"/>
    </row>
    <row r="946">
      <c r="A946" s="533"/>
      <c r="B946" s="534"/>
      <c r="C946" s="534"/>
      <c r="D946" s="534"/>
      <c r="E946" s="534"/>
      <c r="F946" s="534"/>
      <c r="G946" s="534"/>
      <c r="H946" s="534"/>
      <c r="I946" s="534"/>
      <c r="J946" s="534"/>
      <c r="K946" s="534"/>
      <c r="L946" s="534"/>
      <c r="M946" s="534"/>
      <c r="N946" s="534"/>
      <c r="O946" s="534"/>
      <c r="P946" s="534"/>
      <c r="Q946" s="534"/>
      <c r="R946" s="534"/>
    </row>
    <row r="947">
      <c r="A947" s="533"/>
      <c r="B947" s="534"/>
      <c r="C947" s="534"/>
      <c r="D947" s="534"/>
      <c r="E947" s="534"/>
      <c r="F947" s="534"/>
      <c r="G947" s="534"/>
      <c r="H947" s="534"/>
      <c r="I947" s="534"/>
      <c r="J947" s="534"/>
      <c r="K947" s="534"/>
      <c r="L947" s="534"/>
      <c r="M947" s="534"/>
      <c r="N947" s="534"/>
      <c r="O947" s="534"/>
      <c r="P947" s="534"/>
      <c r="Q947" s="534"/>
      <c r="R947" s="534"/>
    </row>
    <row r="948">
      <c r="A948" s="533"/>
      <c r="B948" s="534"/>
      <c r="C948" s="534"/>
      <c r="D948" s="534"/>
      <c r="E948" s="534"/>
      <c r="F948" s="534"/>
      <c r="G948" s="534"/>
      <c r="H948" s="534"/>
      <c r="I948" s="534"/>
      <c r="J948" s="534"/>
      <c r="K948" s="534"/>
      <c r="L948" s="534"/>
      <c r="M948" s="534"/>
      <c r="N948" s="534"/>
      <c r="O948" s="534"/>
      <c r="P948" s="534"/>
      <c r="Q948" s="534"/>
      <c r="R948" s="534"/>
    </row>
    <row r="949">
      <c r="A949" s="533"/>
      <c r="B949" s="534"/>
      <c r="C949" s="534"/>
      <c r="D949" s="534"/>
      <c r="E949" s="534"/>
      <c r="F949" s="534"/>
      <c r="G949" s="534"/>
      <c r="H949" s="534"/>
      <c r="I949" s="534"/>
      <c r="J949" s="534"/>
      <c r="K949" s="534"/>
      <c r="L949" s="534"/>
      <c r="M949" s="534"/>
      <c r="N949" s="534"/>
      <c r="O949" s="534"/>
      <c r="P949" s="534"/>
      <c r="Q949" s="534"/>
      <c r="R949" s="534"/>
    </row>
    <row r="950">
      <c r="A950" s="533"/>
      <c r="B950" s="534"/>
      <c r="C950" s="534"/>
      <c r="D950" s="534"/>
      <c r="E950" s="534"/>
      <c r="F950" s="534"/>
      <c r="G950" s="534"/>
      <c r="H950" s="534"/>
      <c r="I950" s="534"/>
      <c r="J950" s="534"/>
      <c r="K950" s="534"/>
      <c r="L950" s="534"/>
      <c r="M950" s="534"/>
      <c r="N950" s="534"/>
      <c r="O950" s="534"/>
      <c r="P950" s="534"/>
      <c r="Q950" s="534"/>
      <c r="R950" s="534"/>
    </row>
    <row r="951">
      <c r="A951" s="533"/>
      <c r="B951" s="534"/>
      <c r="C951" s="534"/>
      <c r="D951" s="534"/>
      <c r="E951" s="534"/>
      <c r="F951" s="534"/>
      <c r="G951" s="534"/>
      <c r="H951" s="534"/>
      <c r="I951" s="534"/>
      <c r="J951" s="534"/>
      <c r="K951" s="534"/>
      <c r="L951" s="534"/>
      <c r="M951" s="534"/>
      <c r="N951" s="534"/>
      <c r="O951" s="534"/>
      <c r="P951" s="534"/>
      <c r="Q951" s="534"/>
      <c r="R951" s="534"/>
    </row>
    <row r="952">
      <c r="A952" s="533"/>
      <c r="B952" s="534"/>
      <c r="C952" s="534"/>
      <c r="D952" s="534"/>
      <c r="E952" s="534"/>
      <c r="F952" s="534"/>
      <c r="G952" s="534"/>
      <c r="H952" s="534"/>
      <c r="I952" s="534"/>
      <c r="J952" s="534"/>
      <c r="K952" s="534"/>
      <c r="L952" s="534"/>
      <c r="M952" s="534"/>
      <c r="N952" s="534"/>
      <c r="O952" s="534"/>
      <c r="P952" s="534"/>
      <c r="Q952" s="534"/>
      <c r="R952" s="534"/>
    </row>
    <row r="953">
      <c r="A953" s="533"/>
      <c r="B953" s="534"/>
      <c r="C953" s="534"/>
      <c r="D953" s="534"/>
      <c r="E953" s="534"/>
      <c r="F953" s="534"/>
      <c r="G953" s="534"/>
      <c r="H953" s="534"/>
      <c r="I953" s="534"/>
      <c r="J953" s="534"/>
      <c r="K953" s="534"/>
      <c r="L953" s="534"/>
      <c r="M953" s="534"/>
      <c r="N953" s="534"/>
      <c r="O953" s="534"/>
      <c r="P953" s="534"/>
      <c r="Q953" s="534"/>
      <c r="R953" s="534"/>
    </row>
    <row r="954">
      <c r="A954" s="533"/>
      <c r="B954" s="534"/>
      <c r="C954" s="534"/>
      <c r="D954" s="534"/>
      <c r="E954" s="534"/>
      <c r="F954" s="534"/>
      <c r="G954" s="534"/>
      <c r="H954" s="534"/>
      <c r="I954" s="534"/>
      <c r="J954" s="534"/>
      <c r="K954" s="534"/>
      <c r="L954" s="534"/>
      <c r="M954" s="534"/>
      <c r="N954" s="534"/>
      <c r="O954" s="534"/>
      <c r="P954" s="534"/>
      <c r="Q954" s="534"/>
      <c r="R954" s="534"/>
    </row>
    <row r="955">
      <c r="A955" s="533"/>
      <c r="B955" s="534"/>
      <c r="C955" s="534"/>
      <c r="D955" s="534"/>
      <c r="E955" s="534"/>
      <c r="F955" s="534"/>
      <c r="G955" s="534"/>
      <c r="H955" s="534"/>
      <c r="I955" s="534"/>
      <c r="J955" s="534"/>
      <c r="K955" s="534"/>
      <c r="L955" s="534"/>
      <c r="M955" s="534"/>
      <c r="N955" s="534"/>
      <c r="O955" s="534"/>
      <c r="P955" s="534"/>
      <c r="Q955" s="534"/>
      <c r="R955" s="534"/>
    </row>
    <row r="956">
      <c r="A956" s="533"/>
      <c r="B956" s="534"/>
      <c r="C956" s="534"/>
      <c r="D956" s="534"/>
      <c r="E956" s="534"/>
      <c r="F956" s="534"/>
      <c r="G956" s="534"/>
      <c r="H956" s="534"/>
      <c r="I956" s="534"/>
      <c r="J956" s="534"/>
      <c r="K956" s="534"/>
      <c r="L956" s="534"/>
      <c r="M956" s="534"/>
      <c r="N956" s="534"/>
      <c r="O956" s="534"/>
      <c r="P956" s="534"/>
      <c r="Q956" s="534"/>
      <c r="R956" s="534"/>
    </row>
    <row r="957">
      <c r="A957" s="533"/>
      <c r="B957" s="534"/>
      <c r="C957" s="534"/>
      <c r="D957" s="534"/>
      <c r="E957" s="534"/>
      <c r="F957" s="534"/>
      <c r="G957" s="534"/>
      <c r="H957" s="534"/>
      <c r="I957" s="534"/>
      <c r="J957" s="534"/>
      <c r="K957" s="534"/>
      <c r="L957" s="534"/>
      <c r="M957" s="534"/>
      <c r="N957" s="534"/>
      <c r="O957" s="534"/>
      <c r="P957" s="534"/>
      <c r="Q957" s="534"/>
      <c r="R957" s="534"/>
    </row>
    <row r="958">
      <c r="A958" s="533"/>
      <c r="B958" s="534"/>
      <c r="C958" s="534"/>
      <c r="D958" s="534"/>
      <c r="E958" s="534"/>
      <c r="F958" s="534"/>
      <c r="G958" s="534"/>
      <c r="H958" s="534"/>
      <c r="I958" s="534"/>
      <c r="J958" s="534"/>
      <c r="K958" s="534"/>
      <c r="L958" s="534"/>
      <c r="M958" s="534"/>
      <c r="N958" s="534"/>
      <c r="O958" s="534"/>
      <c r="P958" s="534"/>
      <c r="Q958" s="534"/>
      <c r="R958" s="534"/>
    </row>
    <row r="959">
      <c r="A959" s="533"/>
      <c r="B959" s="534"/>
      <c r="C959" s="534"/>
      <c r="D959" s="534"/>
      <c r="E959" s="534"/>
      <c r="F959" s="534"/>
      <c r="G959" s="534"/>
      <c r="H959" s="534"/>
      <c r="I959" s="534"/>
      <c r="J959" s="534"/>
      <c r="K959" s="534"/>
      <c r="L959" s="534"/>
      <c r="M959" s="534"/>
      <c r="N959" s="534"/>
      <c r="O959" s="534"/>
      <c r="P959" s="534"/>
      <c r="Q959" s="534"/>
      <c r="R959" s="534"/>
    </row>
    <row r="960">
      <c r="A960" s="533"/>
      <c r="B960" s="534"/>
      <c r="C960" s="534"/>
      <c r="D960" s="534"/>
      <c r="E960" s="534"/>
      <c r="F960" s="534"/>
      <c r="G960" s="534"/>
      <c r="H960" s="534"/>
      <c r="I960" s="534"/>
      <c r="J960" s="534"/>
      <c r="K960" s="534"/>
      <c r="L960" s="534"/>
      <c r="M960" s="534"/>
      <c r="N960" s="534"/>
      <c r="O960" s="534"/>
      <c r="P960" s="534"/>
      <c r="Q960" s="534"/>
      <c r="R960" s="534"/>
    </row>
    <row r="961">
      <c r="A961" s="533"/>
      <c r="B961" s="534"/>
      <c r="C961" s="534"/>
      <c r="D961" s="534"/>
      <c r="E961" s="534"/>
      <c r="F961" s="534"/>
      <c r="G961" s="534"/>
      <c r="H961" s="534"/>
      <c r="I961" s="534"/>
      <c r="J961" s="534"/>
      <c r="K961" s="534"/>
      <c r="L961" s="534"/>
      <c r="M961" s="534"/>
      <c r="N961" s="534"/>
      <c r="O961" s="534"/>
      <c r="P961" s="534"/>
      <c r="Q961" s="534"/>
      <c r="R961" s="534"/>
    </row>
    <row r="962">
      <c r="A962" s="533"/>
      <c r="B962" s="534"/>
      <c r="C962" s="534"/>
      <c r="D962" s="534"/>
      <c r="E962" s="534"/>
      <c r="F962" s="534"/>
      <c r="G962" s="534"/>
      <c r="H962" s="534"/>
      <c r="I962" s="534"/>
      <c r="J962" s="534"/>
      <c r="K962" s="534"/>
      <c r="L962" s="534"/>
      <c r="M962" s="534"/>
      <c r="N962" s="534"/>
      <c r="O962" s="534"/>
      <c r="P962" s="534"/>
      <c r="Q962" s="534"/>
      <c r="R962" s="534"/>
    </row>
    <row r="963">
      <c r="A963" s="533"/>
      <c r="B963" s="534"/>
      <c r="C963" s="534"/>
      <c r="D963" s="534"/>
      <c r="E963" s="534"/>
      <c r="F963" s="534"/>
      <c r="G963" s="534"/>
      <c r="H963" s="534"/>
      <c r="I963" s="534"/>
      <c r="J963" s="534"/>
      <c r="K963" s="534"/>
      <c r="L963" s="534"/>
      <c r="M963" s="534"/>
      <c r="N963" s="534"/>
      <c r="O963" s="534"/>
      <c r="P963" s="534"/>
      <c r="Q963" s="534"/>
      <c r="R963" s="534"/>
    </row>
    <row r="964">
      <c r="A964" s="533"/>
      <c r="B964" s="534"/>
      <c r="C964" s="534"/>
      <c r="D964" s="534"/>
      <c r="E964" s="534"/>
      <c r="F964" s="534"/>
      <c r="G964" s="534"/>
      <c r="H964" s="534"/>
      <c r="I964" s="534"/>
      <c r="J964" s="534"/>
      <c r="K964" s="534"/>
      <c r="L964" s="534"/>
      <c r="M964" s="534"/>
      <c r="N964" s="534"/>
      <c r="O964" s="534"/>
      <c r="P964" s="534"/>
      <c r="Q964" s="534"/>
      <c r="R964" s="534"/>
    </row>
    <row r="965">
      <c r="A965" s="533"/>
      <c r="B965" s="534"/>
      <c r="C965" s="534"/>
      <c r="D965" s="534"/>
      <c r="E965" s="534"/>
      <c r="F965" s="534"/>
      <c r="G965" s="534"/>
      <c r="H965" s="534"/>
      <c r="I965" s="534"/>
      <c r="J965" s="534"/>
      <c r="K965" s="534"/>
      <c r="L965" s="534"/>
      <c r="M965" s="534"/>
      <c r="N965" s="534"/>
      <c r="O965" s="534"/>
      <c r="P965" s="534"/>
      <c r="Q965" s="534"/>
      <c r="R965" s="534"/>
    </row>
    <row r="966">
      <c r="A966" s="533"/>
      <c r="B966" s="534"/>
      <c r="C966" s="534"/>
      <c r="D966" s="534"/>
      <c r="E966" s="534"/>
      <c r="F966" s="534"/>
      <c r="G966" s="534"/>
      <c r="H966" s="534"/>
      <c r="I966" s="534"/>
      <c r="J966" s="534"/>
      <c r="K966" s="534"/>
      <c r="L966" s="534"/>
      <c r="M966" s="534"/>
      <c r="N966" s="534"/>
      <c r="O966" s="534"/>
      <c r="P966" s="534"/>
      <c r="Q966" s="534"/>
      <c r="R966" s="534"/>
    </row>
    <row r="967">
      <c r="A967" s="533"/>
      <c r="B967" s="534"/>
      <c r="C967" s="534"/>
      <c r="D967" s="534"/>
      <c r="E967" s="534"/>
      <c r="F967" s="534"/>
      <c r="G967" s="534"/>
      <c r="H967" s="534"/>
      <c r="I967" s="534"/>
      <c r="J967" s="534"/>
      <c r="K967" s="534"/>
      <c r="L967" s="534"/>
      <c r="M967" s="534"/>
      <c r="N967" s="534"/>
      <c r="O967" s="534"/>
      <c r="P967" s="534"/>
      <c r="Q967" s="534"/>
      <c r="R967" s="534"/>
    </row>
    <row r="968">
      <c r="A968" s="533"/>
      <c r="B968" s="534"/>
      <c r="C968" s="534"/>
      <c r="D968" s="534"/>
      <c r="E968" s="534"/>
      <c r="F968" s="534"/>
      <c r="G968" s="534"/>
      <c r="H968" s="534"/>
      <c r="I968" s="534"/>
      <c r="J968" s="534"/>
      <c r="K968" s="534"/>
      <c r="L968" s="534"/>
      <c r="M968" s="534"/>
      <c r="N968" s="534"/>
      <c r="O968" s="534"/>
      <c r="P968" s="534"/>
      <c r="Q968" s="534"/>
      <c r="R968" s="534"/>
    </row>
    <row r="969">
      <c r="A969" s="533"/>
      <c r="B969" s="534"/>
      <c r="C969" s="534"/>
      <c r="D969" s="534"/>
      <c r="E969" s="534"/>
      <c r="F969" s="534"/>
      <c r="G969" s="534"/>
      <c r="H969" s="534"/>
      <c r="I969" s="534"/>
      <c r="J969" s="534"/>
      <c r="K969" s="534"/>
      <c r="L969" s="534"/>
      <c r="M969" s="534"/>
      <c r="N969" s="534"/>
      <c r="O969" s="534"/>
      <c r="P969" s="534"/>
      <c r="Q969" s="534"/>
      <c r="R969" s="534"/>
    </row>
    <row r="970">
      <c r="A970" s="533"/>
      <c r="B970" s="534"/>
      <c r="C970" s="534"/>
      <c r="D970" s="534"/>
      <c r="E970" s="534"/>
      <c r="F970" s="534"/>
      <c r="G970" s="534"/>
      <c r="H970" s="534"/>
      <c r="I970" s="534"/>
      <c r="J970" s="534"/>
      <c r="K970" s="534"/>
      <c r="L970" s="534"/>
      <c r="M970" s="534"/>
      <c r="N970" s="534"/>
      <c r="O970" s="534"/>
      <c r="P970" s="534"/>
      <c r="Q970" s="534"/>
      <c r="R970" s="534"/>
    </row>
    <row r="971">
      <c r="A971" s="533"/>
      <c r="B971" s="534"/>
      <c r="C971" s="534"/>
      <c r="D971" s="534"/>
      <c r="E971" s="534"/>
      <c r="F971" s="534"/>
      <c r="G971" s="534"/>
      <c r="H971" s="534"/>
      <c r="I971" s="534"/>
      <c r="J971" s="534"/>
      <c r="K971" s="534"/>
      <c r="L971" s="534"/>
      <c r="M971" s="534"/>
      <c r="N971" s="534"/>
      <c r="O971" s="534"/>
      <c r="P971" s="534"/>
      <c r="Q971" s="534"/>
      <c r="R971" s="534"/>
    </row>
    <row r="972">
      <c r="A972" s="533"/>
      <c r="B972" s="534"/>
      <c r="C972" s="534"/>
      <c r="D972" s="534"/>
      <c r="E972" s="534"/>
      <c r="F972" s="534"/>
      <c r="G972" s="534"/>
      <c r="H972" s="534"/>
      <c r="I972" s="534"/>
      <c r="J972" s="534"/>
      <c r="K972" s="534"/>
      <c r="L972" s="534"/>
      <c r="M972" s="534"/>
      <c r="N972" s="534"/>
      <c r="O972" s="534"/>
      <c r="P972" s="534"/>
      <c r="Q972" s="534"/>
      <c r="R972" s="534"/>
    </row>
    <row r="973">
      <c r="A973" s="533"/>
      <c r="B973" s="534"/>
      <c r="C973" s="534"/>
      <c r="D973" s="534"/>
      <c r="E973" s="534"/>
      <c r="F973" s="534"/>
      <c r="G973" s="534"/>
      <c r="H973" s="534"/>
      <c r="I973" s="534"/>
      <c r="J973" s="534"/>
      <c r="K973" s="534"/>
      <c r="L973" s="534"/>
      <c r="M973" s="534"/>
      <c r="N973" s="534"/>
      <c r="O973" s="534"/>
      <c r="P973" s="534"/>
      <c r="Q973" s="534"/>
      <c r="R973" s="534"/>
    </row>
    <row r="974">
      <c r="A974" s="533"/>
      <c r="B974" s="534"/>
      <c r="C974" s="534"/>
      <c r="D974" s="534"/>
      <c r="E974" s="534"/>
      <c r="F974" s="534"/>
      <c r="G974" s="534"/>
      <c r="H974" s="534"/>
      <c r="I974" s="534"/>
      <c r="J974" s="534"/>
      <c r="K974" s="534"/>
      <c r="L974" s="534"/>
      <c r="M974" s="534"/>
      <c r="N974" s="534"/>
      <c r="O974" s="534"/>
      <c r="P974" s="534"/>
      <c r="Q974" s="534"/>
      <c r="R974" s="534"/>
    </row>
    <row r="975">
      <c r="A975" s="533"/>
      <c r="B975" s="534"/>
      <c r="C975" s="534"/>
      <c r="D975" s="534"/>
      <c r="E975" s="534"/>
      <c r="F975" s="534"/>
      <c r="G975" s="534"/>
      <c r="H975" s="534"/>
      <c r="I975" s="534"/>
      <c r="J975" s="534"/>
      <c r="K975" s="534"/>
      <c r="L975" s="534"/>
      <c r="M975" s="534"/>
      <c r="N975" s="534"/>
      <c r="O975" s="534"/>
      <c r="P975" s="534"/>
      <c r="Q975" s="534"/>
      <c r="R975" s="534"/>
    </row>
    <row r="976">
      <c r="A976" s="533"/>
      <c r="B976" s="534"/>
      <c r="C976" s="534"/>
      <c r="D976" s="534"/>
      <c r="E976" s="534"/>
      <c r="F976" s="534"/>
      <c r="G976" s="534"/>
      <c r="H976" s="534"/>
      <c r="I976" s="534"/>
      <c r="J976" s="534"/>
      <c r="K976" s="534"/>
      <c r="L976" s="534"/>
      <c r="M976" s="534"/>
      <c r="N976" s="534"/>
      <c r="O976" s="534"/>
      <c r="P976" s="534"/>
      <c r="Q976" s="534"/>
      <c r="R976" s="534"/>
    </row>
    <row r="977">
      <c r="A977" s="533"/>
      <c r="B977" s="534"/>
      <c r="C977" s="534"/>
      <c r="D977" s="534"/>
      <c r="E977" s="534"/>
      <c r="F977" s="534"/>
      <c r="G977" s="534"/>
      <c r="H977" s="534"/>
      <c r="I977" s="534"/>
      <c r="J977" s="534"/>
      <c r="K977" s="534"/>
      <c r="L977" s="534"/>
      <c r="M977" s="534"/>
      <c r="N977" s="534"/>
      <c r="O977" s="534"/>
      <c r="P977" s="534"/>
      <c r="Q977" s="534"/>
      <c r="R977" s="534"/>
    </row>
    <row r="978">
      <c r="A978" s="533"/>
      <c r="B978" s="534"/>
      <c r="C978" s="534"/>
      <c r="D978" s="534"/>
      <c r="E978" s="534"/>
      <c r="F978" s="534"/>
      <c r="G978" s="534"/>
      <c r="H978" s="534"/>
      <c r="I978" s="534"/>
      <c r="J978" s="534"/>
      <c r="K978" s="534"/>
      <c r="L978" s="534"/>
      <c r="M978" s="534"/>
      <c r="N978" s="534"/>
      <c r="O978" s="534"/>
      <c r="P978" s="534"/>
      <c r="Q978" s="534"/>
      <c r="R978" s="534"/>
    </row>
    <row r="979">
      <c r="A979" s="533"/>
      <c r="B979" s="534"/>
      <c r="C979" s="534"/>
      <c r="D979" s="534"/>
      <c r="E979" s="534"/>
      <c r="F979" s="534"/>
      <c r="G979" s="534"/>
      <c r="H979" s="534"/>
      <c r="I979" s="534"/>
      <c r="J979" s="534"/>
      <c r="K979" s="534"/>
      <c r="L979" s="534"/>
      <c r="M979" s="534"/>
      <c r="N979" s="534"/>
      <c r="O979" s="534"/>
      <c r="P979" s="534"/>
      <c r="Q979" s="534"/>
      <c r="R979" s="534"/>
    </row>
    <row r="980">
      <c r="A980" s="533"/>
      <c r="B980" s="534"/>
      <c r="C980" s="534"/>
      <c r="D980" s="534"/>
      <c r="E980" s="534"/>
      <c r="F980" s="534"/>
      <c r="G980" s="534"/>
      <c r="H980" s="534"/>
      <c r="I980" s="534"/>
      <c r="J980" s="534"/>
      <c r="K980" s="534"/>
      <c r="L980" s="534"/>
      <c r="M980" s="534"/>
      <c r="N980" s="534"/>
      <c r="O980" s="534"/>
      <c r="P980" s="534"/>
      <c r="Q980" s="534"/>
      <c r="R980" s="534"/>
    </row>
    <row r="981">
      <c r="A981" s="533"/>
      <c r="B981" s="534"/>
      <c r="C981" s="534"/>
      <c r="D981" s="534"/>
      <c r="E981" s="534"/>
      <c r="F981" s="534"/>
      <c r="G981" s="534"/>
      <c r="H981" s="534"/>
      <c r="I981" s="534"/>
      <c r="J981" s="534"/>
      <c r="K981" s="534"/>
      <c r="L981" s="534"/>
      <c r="M981" s="534"/>
      <c r="N981" s="534"/>
      <c r="O981" s="534"/>
      <c r="P981" s="534"/>
      <c r="Q981" s="534"/>
      <c r="R981" s="534"/>
    </row>
    <row r="982">
      <c r="A982" s="533"/>
      <c r="B982" s="534"/>
      <c r="C982" s="534"/>
      <c r="D982" s="534"/>
      <c r="E982" s="534"/>
      <c r="F982" s="534"/>
      <c r="G982" s="534"/>
      <c r="H982" s="534"/>
      <c r="I982" s="534"/>
      <c r="J982" s="534"/>
      <c r="K982" s="534"/>
      <c r="L982" s="534"/>
      <c r="M982" s="534"/>
      <c r="N982" s="534"/>
      <c r="O982" s="534"/>
      <c r="P982" s="534"/>
      <c r="Q982" s="534"/>
      <c r="R982" s="534"/>
    </row>
    <row r="983">
      <c r="A983" s="533"/>
      <c r="B983" s="534"/>
      <c r="C983" s="534"/>
      <c r="D983" s="534"/>
      <c r="E983" s="534"/>
      <c r="F983" s="534"/>
      <c r="G983" s="534"/>
      <c r="H983" s="534"/>
      <c r="I983" s="534"/>
      <c r="J983" s="534"/>
      <c r="K983" s="534"/>
      <c r="L983" s="534"/>
      <c r="M983" s="534"/>
      <c r="N983" s="534"/>
      <c r="O983" s="534"/>
      <c r="P983" s="534"/>
      <c r="Q983" s="534"/>
      <c r="R983" s="534"/>
    </row>
    <row r="984">
      <c r="A984" s="533"/>
      <c r="B984" s="534"/>
      <c r="C984" s="534"/>
      <c r="D984" s="534"/>
      <c r="E984" s="534"/>
      <c r="F984" s="534"/>
      <c r="G984" s="534"/>
      <c r="H984" s="534"/>
      <c r="I984" s="534"/>
      <c r="J984" s="534"/>
      <c r="K984" s="534"/>
      <c r="L984" s="534"/>
      <c r="M984" s="534"/>
      <c r="N984" s="534"/>
      <c r="O984" s="534"/>
      <c r="P984" s="534"/>
      <c r="Q984" s="534"/>
      <c r="R984" s="534"/>
    </row>
    <row r="985">
      <c r="A985" s="533"/>
      <c r="B985" s="534"/>
      <c r="C985" s="534"/>
      <c r="D985" s="534"/>
      <c r="E985" s="534"/>
      <c r="F985" s="534"/>
      <c r="G985" s="534"/>
      <c r="H985" s="534"/>
      <c r="I985" s="534"/>
      <c r="J985" s="534"/>
      <c r="K985" s="534"/>
      <c r="L985" s="534"/>
      <c r="M985" s="534"/>
      <c r="N985" s="534"/>
      <c r="O985" s="534"/>
      <c r="P985" s="534"/>
      <c r="Q985" s="534"/>
      <c r="R985" s="534"/>
    </row>
    <row r="986">
      <c r="A986" s="533"/>
      <c r="B986" s="534"/>
      <c r="C986" s="534"/>
      <c r="D986" s="534"/>
      <c r="E986" s="534"/>
      <c r="F986" s="534"/>
      <c r="G986" s="534"/>
      <c r="H986" s="534"/>
      <c r="I986" s="534"/>
      <c r="J986" s="534"/>
      <c r="K986" s="534"/>
      <c r="L986" s="534"/>
      <c r="M986" s="534"/>
      <c r="N986" s="534"/>
      <c r="O986" s="534"/>
      <c r="P986" s="534"/>
      <c r="Q986" s="534"/>
      <c r="R986" s="534"/>
    </row>
    <row r="987">
      <c r="A987" s="533"/>
      <c r="B987" s="534"/>
      <c r="C987" s="534"/>
      <c r="D987" s="534"/>
      <c r="E987" s="534"/>
      <c r="F987" s="534"/>
      <c r="G987" s="534"/>
      <c r="H987" s="534"/>
      <c r="I987" s="534"/>
      <c r="J987" s="534"/>
      <c r="K987" s="534"/>
      <c r="L987" s="534"/>
      <c r="M987" s="534"/>
      <c r="N987" s="534"/>
      <c r="O987" s="534"/>
      <c r="P987" s="534"/>
      <c r="Q987" s="534"/>
      <c r="R987" s="534"/>
    </row>
    <row r="988">
      <c r="A988" s="533"/>
      <c r="B988" s="534"/>
      <c r="C988" s="534"/>
      <c r="D988" s="534"/>
      <c r="E988" s="534"/>
      <c r="F988" s="534"/>
      <c r="G988" s="534"/>
      <c r="H988" s="534"/>
      <c r="I988" s="534"/>
      <c r="J988" s="534"/>
      <c r="K988" s="534"/>
      <c r="L988" s="534"/>
      <c r="M988" s="534"/>
      <c r="N988" s="534"/>
      <c r="O988" s="534"/>
      <c r="P988" s="534"/>
      <c r="Q988" s="534"/>
      <c r="R988" s="534"/>
    </row>
    <row r="989">
      <c r="A989" s="533"/>
      <c r="B989" s="534"/>
      <c r="C989" s="534"/>
      <c r="D989" s="534"/>
      <c r="E989" s="534"/>
      <c r="F989" s="534"/>
      <c r="G989" s="534"/>
      <c r="H989" s="534"/>
      <c r="I989" s="534"/>
      <c r="J989" s="534"/>
      <c r="K989" s="534"/>
      <c r="L989" s="534"/>
      <c r="M989" s="534"/>
      <c r="N989" s="534"/>
      <c r="O989" s="534"/>
      <c r="P989" s="534"/>
      <c r="Q989" s="534"/>
      <c r="R989" s="534"/>
    </row>
    <row r="990">
      <c r="A990" s="533"/>
      <c r="B990" s="534"/>
      <c r="C990" s="534"/>
      <c r="D990" s="534"/>
      <c r="E990" s="534"/>
      <c r="F990" s="534"/>
      <c r="G990" s="534"/>
      <c r="H990" s="534"/>
      <c r="I990" s="534"/>
      <c r="J990" s="534"/>
      <c r="K990" s="534"/>
      <c r="L990" s="534"/>
      <c r="M990" s="534"/>
      <c r="N990" s="534"/>
      <c r="O990" s="534"/>
      <c r="P990" s="534"/>
      <c r="Q990" s="534"/>
      <c r="R990" s="534"/>
    </row>
    <row r="991">
      <c r="A991" s="533"/>
      <c r="B991" s="534"/>
      <c r="C991" s="534"/>
      <c r="D991" s="534"/>
      <c r="E991" s="534"/>
      <c r="F991" s="534"/>
      <c r="G991" s="534"/>
      <c r="H991" s="534"/>
      <c r="I991" s="534"/>
      <c r="J991" s="534"/>
      <c r="K991" s="534"/>
      <c r="L991" s="534"/>
      <c r="M991" s="534"/>
      <c r="N991" s="534"/>
      <c r="O991" s="534"/>
      <c r="P991" s="534"/>
      <c r="Q991" s="534"/>
      <c r="R991" s="534"/>
    </row>
    <row r="992">
      <c r="A992" s="533"/>
      <c r="B992" s="534"/>
      <c r="C992" s="534"/>
      <c r="D992" s="534"/>
      <c r="E992" s="534"/>
      <c r="F992" s="534"/>
      <c r="G992" s="534"/>
      <c r="H992" s="534"/>
      <c r="I992" s="534"/>
      <c r="J992" s="534"/>
      <c r="K992" s="534"/>
      <c r="L992" s="534"/>
      <c r="M992" s="534"/>
      <c r="N992" s="534"/>
      <c r="O992" s="534"/>
      <c r="P992" s="534"/>
      <c r="Q992" s="534"/>
      <c r="R992" s="534"/>
    </row>
    <row r="993">
      <c r="A993" s="533"/>
      <c r="B993" s="534"/>
      <c r="C993" s="534"/>
      <c r="D993" s="534"/>
      <c r="E993" s="534"/>
      <c r="F993" s="534"/>
      <c r="G993" s="534"/>
      <c r="H993" s="534"/>
      <c r="I993" s="534"/>
      <c r="J993" s="534"/>
      <c r="K993" s="534"/>
      <c r="L993" s="534"/>
      <c r="M993" s="534"/>
      <c r="N993" s="534"/>
      <c r="O993" s="534"/>
      <c r="P993" s="534"/>
      <c r="Q993" s="534"/>
      <c r="R993" s="534"/>
    </row>
    <row r="994">
      <c r="A994" s="533"/>
      <c r="B994" s="534"/>
      <c r="C994" s="534"/>
      <c r="D994" s="534"/>
      <c r="E994" s="534"/>
      <c r="F994" s="534"/>
      <c r="G994" s="534"/>
      <c r="H994" s="534"/>
      <c r="I994" s="534"/>
      <c r="J994" s="534"/>
      <c r="K994" s="534"/>
      <c r="L994" s="534"/>
      <c r="M994" s="534"/>
      <c r="N994" s="534"/>
      <c r="O994" s="534"/>
      <c r="P994" s="534"/>
      <c r="Q994" s="534"/>
      <c r="R994" s="534"/>
    </row>
    <row r="995">
      <c r="A995" s="533"/>
      <c r="B995" s="534"/>
      <c r="C995" s="534"/>
      <c r="D995" s="534"/>
      <c r="E995" s="534"/>
      <c r="F995" s="534"/>
      <c r="G995" s="534"/>
      <c r="H995" s="534"/>
      <c r="I995" s="534"/>
      <c r="J995" s="534"/>
      <c r="K995" s="534"/>
      <c r="L995" s="534"/>
      <c r="M995" s="534"/>
      <c r="N995" s="534"/>
      <c r="O995" s="534"/>
      <c r="P995" s="534"/>
      <c r="Q995" s="534"/>
      <c r="R995" s="534"/>
    </row>
    <row r="996">
      <c r="A996" s="533"/>
      <c r="B996" s="534"/>
      <c r="C996" s="534"/>
      <c r="D996" s="534"/>
      <c r="E996" s="534"/>
      <c r="F996" s="534"/>
      <c r="G996" s="534"/>
      <c r="H996" s="534"/>
      <c r="I996" s="534"/>
      <c r="J996" s="534"/>
      <c r="K996" s="534"/>
      <c r="L996" s="534"/>
      <c r="M996" s="534"/>
      <c r="N996" s="534"/>
      <c r="O996" s="534"/>
      <c r="P996" s="534"/>
      <c r="Q996" s="534"/>
      <c r="R996" s="534"/>
    </row>
    <row r="997">
      <c r="A997" s="533"/>
      <c r="B997" s="534"/>
      <c r="C997" s="534"/>
      <c r="D997" s="534"/>
      <c r="E997" s="534"/>
      <c r="F997" s="534"/>
      <c r="G997" s="534"/>
      <c r="H997" s="534"/>
      <c r="I997" s="534"/>
      <c r="J997" s="534"/>
      <c r="K997" s="534"/>
      <c r="L997" s="534"/>
      <c r="M997" s="534"/>
      <c r="N997" s="534"/>
      <c r="O997" s="534"/>
      <c r="P997" s="534"/>
      <c r="Q997" s="534"/>
      <c r="R997" s="534"/>
    </row>
    <row r="998">
      <c r="A998" s="533"/>
      <c r="B998" s="534"/>
      <c r="C998" s="534"/>
      <c r="D998" s="534"/>
      <c r="E998" s="534"/>
      <c r="F998" s="534"/>
      <c r="G998" s="534"/>
      <c r="H998" s="534"/>
      <c r="I998" s="534"/>
      <c r="J998" s="534"/>
      <c r="K998" s="534"/>
      <c r="L998" s="534"/>
      <c r="M998" s="534"/>
      <c r="N998" s="534"/>
      <c r="O998" s="534"/>
      <c r="P998" s="534"/>
      <c r="Q998" s="534"/>
      <c r="R998" s="534"/>
    </row>
    <row r="999">
      <c r="A999" s="533"/>
      <c r="B999" s="534"/>
      <c r="C999" s="534"/>
      <c r="D999" s="534"/>
      <c r="E999" s="534"/>
      <c r="F999" s="534"/>
      <c r="G999" s="534"/>
      <c r="H999" s="534"/>
      <c r="I999" s="534"/>
      <c r="J999" s="534"/>
      <c r="K999" s="534"/>
      <c r="L999" s="534"/>
      <c r="M999" s="534"/>
      <c r="N999" s="534"/>
      <c r="O999" s="534"/>
      <c r="P999" s="534"/>
      <c r="Q999" s="534"/>
      <c r="R999" s="534"/>
    </row>
    <row r="1000">
      <c r="A1000" s="533"/>
      <c r="B1000" s="534"/>
      <c r="C1000" s="534"/>
      <c r="D1000" s="534"/>
      <c r="E1000" s="534"/>
      <c r="F1000" s="534"/>
      <c r="G1000" s="534"/>
      <c r="H1000" s="534"/>
      <c r="I1000" s="534"/>
      <c r="J1000" s="534"/>
      <c r="K1000" s="534"/>
      <c r="L1000" s="534"/>
      <c r="M1000" s="534"/>
      <c r="N1000" s="534"/>
      <c r="O1000" s="534"/>
      <c r="P1000" s="534"/>
      <c r="Q1000" s="534"/>
      <c r="R1000" s="534"/>
    </row>
  </sheetData>
  <drawing r:id="rId1"/>
  <tableParts count="1">
    <tablePart r:id="rId3"/>
  </tableParts>
</worksheet>
</file>